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qminh\source\erpducanh\DucAnhERP\DucAnhERP\wwwroot\files\"/>
    </mc:Choice>
  </mc:AlternateContent>
  <xr:revisionPtr revIDLastSave="0" documentId="13_ncr:1_{22B03B55-0D7E-4B6B-BFB0-26A9809A39AE}" xr6:coauthVersionLast="47" xr6:coauthVersionMax="47" xr10:uidLastSave="{00000000-0000-0000-0000-000000000000}"/>
  <bookViews>
    <workbookView xWindow="-120" yWindow="-120" windowWidth="29040" windowHeight="15720" activeTab="2" xr2:uid="{81B10D44-855C-4856-83BF-824EFFA198E2}"/>
  </bookViews>
  <sheets>
    <sheet name="file mau" sheetId="1" r:id="rId1"/>
    <sheet name="Sheet2" sheetId="2" r:id="rId2"/>
    <sheet name="Sheet3" sheetId="3" r:id="rId3"/>
  </sheets>
  <externalReferences>
    <externalReference r:id="rId4"/>
  </externalReferences>
  <definedNames>
    <definedName name="Cấu_tạo_đế_cống_tròn">[1]!Table28[Cấu tạo đế cống tròn]</definedName>
    <definedName name="Cấu_tạo_tấm_đan_truyền_dẫn">[1]!Table29[Cấu tạo tấm đan truyền dẫn]</definedName>
    <definedName name="Cấu_tạo_thanh_chống_rãnh">[1]!Table27[Cấu tạo thanh chống rãnh]</definedName>
    <definedName name="Hình_thức_đậy_hố_ga">[1]!Table17[Hình thức đậy hố ga]</definedName>
    <definedName name="Hình_thức_hố_ga">[1]!Table13[Hình thức hố ga]</definedName>
    <definedName name="Hình_thức_móng_hố_ga">[1]!Table14[Hình thức móng hố ga]</definedName>
    <definedName name="Hình_thức_móng_truyền_dẫn">[1]!Table16[Hình thức móng truyền dẫn]</definedName>
    <definedName name="Hình_thức_truyền_dẫn">[1]!Table3[Hình thức truyền dẫn]</definedName>
    <definedName name="Loại_móng_hố_ga">[1]!Table2[Loại móng hố ga]</definedName>
    <definedName name="Loại_móng_truyền_dẫn">[1]!Table216[Loại móng truyền dẫn]</definedName>
    <definedName name="Loại_mũ_mố_cống__rãnh">[1]!Table22[Loại mũ mố cống, rãnh]</definedName>
    <definedName name="Loại_mũ_mố_hố_ga">[1]!Table10[Loại mũ mố hố ga]</definedName>
    <definedName name="Loại_truyền_dẫn">[1]!Table1[Loại truyền dẫn]</definedName>
    <definedName name="Loại_tường_hố_ga">[1]!Table11[Loại tường hố ga]</definedName>
    <definedName name="Loại_tường_rãnh">[1]!Table21[Loại tường rãnh]</definedName>
    <definedName name="Loại_vật_liệu_đào_cống__rãnh">[1]!Table1220[Loại vật liệu đào cống, rãnh]</definedName>
    <definedName name="Loại_vật_liệu_đào_hố_ga">[1]!Table1221[Loại vật liệu đào hố ga]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7" i="2" l="1"/>
  <c r="CS6" i="2"/>
  <c r="CP6" i="2"/>
  <c r="OA6" i="2"/>
  <c r="NY6" i="2"/>
  <c r="NX6" i="2"/>
  <c r="DM7" i="2"/>
  <c r="CV4" i="2" l="1"/>
  <c r="CY4" i="2"/>
  <c r="CY6" i="2"/>
  <c r="CZ6" i="2"/>
  <c r="CQ4" i="2"/>
  <c r="CQ6" i="2"/>
  <c r="DB6" i="2" s="1"/>
  <c r="NQ4" i="2"/>
  <c r="NQ6" i="2"/>
  <c r="JI4" i="2"/>
  <c r="IA4" i="2"/>
  <c r="IK6" i="2"/>
  <c r="HS4" i="2"/>
  <c r="ES4" i="2"/>
  <c r="OQ354" i="2"/>
  <c r="OL354" i="2"/>
  <c r="OK354" i="2"/>
  <c r="OJ354" i="2"/>
  <c r="OM354" i="2" s="1"/>
  <c r="OI354" i="2"/>
  <c r="OH354" i="2"/>
  <c r="ON354" i="2" s="1"/>
  <c r="OG354" i="2"/>
  <c r="NS354" i="2"/>
  <c r="NR354" i="2"/>
  <c r="NP354" i="2"/>
  <c r="NO354" i="2"/>
  <c r="NC354" i="2"/>
  <c r="MY354" i="2"/>
  <c r="NG354" i="2" s="1"/>
  <c r="MQ354" i="2"/>
  <c r="MP354" i="2"/>
  <c r="MR354" i="2" s="1"/>
  <c r="MN354" i="2"/>
  <c r="MM354" i="2"/>
  <c r="MK354" i="2"/>
  <c r="MJ354" i="2"/>
  <c r="MH354" i="2"/>
  <c r="MI354" i="2" s="1"/>
  <c r="MG354" i="2"/>
  <c r="ME354" i="2"/>
  <c r="MD354" i="2"/>
  <c r="MB354" i="2"/>
  <c r="MA354" i="2"/>
  <c r="MC354" i="2" s="1"/>
  <c r="LZ354" i="2"/>
  <c r="LY354" i="2"/>
  <c r="LX354" i="2"/>
  <c r="LV354" i="2"/>
  <c r="LU354" i="2"/>
  <c r="LW354" i="2" s="1"/>
  <c r="LS354" i="2"/>
  <c r="LR354" i="2"/>
  <c r="LP354" i="2"/>
  <c r="LO354" i="2"/>
  <c r="LM354" i="2"/>
  <c r="LL354" i="2"/>
  <c r="LJ354" i="2"/>
  <c r="LI354" i="2"/>
  <c r="LG354" i="2"/>
  <c r="LH354" i="2" s="1"/>
  <c r="LF354" i="2"/>
  <c r="LE354" i="2"/>
  <c r="LD354" i="2"/>
  <c r="LC354" i="2"/>
  <c r="LA354" i="2"/>
  <c r="LB354" i="2" s="1"/>
  <c r="KZ354" i="2"/>
  <c r="KX354" i="2"/>
  <c r="KW354" i="2"/>
  <c r="KU354" i="2"/>
  <c r="KV354" i="2" s="1"/>
  <c r="KT354" i="2"/>
  <c r="KR354" i="2"/>
  <c r="KQ354" i="2"/>
  <c r="KO354" i="2"/>
  <c r="KN354" i="2"/>
  <c r="KL354" i="2"/>
  <c r="KM354" i="2" s="1"/>
  <c r="KK354" i="2"/>
  <c r="KI354" i="2"/>
  <c r="NA354" i="2" s="1"/>
  <c r="KF354" i="2"/>
  <c r="KG354" i="2" s="1"/>
  <c r="KC354" i="2"/>
  <c r="KB354" i="2"/>
  <c r="KA354" i="2"/>
  <c r="JZ354" i="2"/>
  <c r="JY354" i="2"/>
  <c r="JW354" i="2"/>
  <c r="JV354" i="2"/>
  <c r="JU354" i="2"/>
  <c r="JT354" i="2"/>
  <c r="JR354" i="2"/>
  <c r="JQ354" i="2"/>
  <c r="JP354" i="2"/>
  <c r="JO354" i="2"/>
  <c r="JN354" i="2"/>
  <c r="JM354" i="2"/>
  <c r="JL354" i="2"/>
  <c r="JK354" i="2"/>
  <c r="JJ354" i="2"/>
  <c r="JI354" i="2"/>
  <c r="JH354" i="2"/>
  <c r="JG354" i="2"/>
  <c r="JF354" i="2"/>
  <c r="JE354" i="2"/>
  <c r="JC354" i="2"/>
  <c r="JD354" i="2" s="1"/>
  <c r="JA354" i="2"/>
  <c r="IZ354" i="2"/>
  <c r="IY354" i="2"/>
  <c r="IX354" i="2"/>
  <c r="IW354" i="2"/>
  <c r="IU354" i="2"/>
  <c r="IT354" i="2"/>
  <c r="IS354" i="2"/>
  <c r="IR354" i="2"/>
  <c r="IP354" i="2"/>
  <c r="IO354" i="2"/>
  <c r="IN354" i="2"/>
  <c r="IM354" i="2"/>
  <c r="IL354" i="2"/>
  <c r="IK354" i="2"/>
  <c r="IJ354" i="2"/>
  <c r="II354" i="2"/>
  <c r="IH354" i="2"/>
  <c r="IG354" i="2"/>
  <c r="IF354" i="2"/>
  <c r="IE354" i="2"/>
  <c r="ID354" i="2"/>
  <c r="IC354" i="2"/>
  <c r="IA354" i="2"/>
  <c r="IB354" i="2" s="1"/>
  <c r="HW354" i="2"/>
  <c r="HS354" i="2"/>
  <c r="HR354" i="2"/>
  <c r="HQ354" i="2"/>
  <c r="HP354" i="2"/>
  <c r="HO354" i="2"/>
  <c r="HJ354" i="2"/>
  <c r="HG354" i="2" s="1" a="1"/>
  <c r="HG354" i="2" s="1"/>
  <c r="HI354" i="2"/>
  <c r="HC354" i="2"/>
  <c r="HA354" i="2" a="1"/>
  <c r="HA354" i="2" s="1"/>
  <c r="GY354" i="2"/>
  <c r="GX354" i="2"/>
  <c r="GR354" i="2"/>
  <c r="GL354" i="2"/>
  <c r="GM354" i="2" s="1"/>
  <c r="GZ354" i="2" s="1"/>
  <c r="FW354" i="2"/>
  <c r="FU354" i="2"/>
  <c r="FV354" i="2" s="1"/>
  <c r="FT354" i="2"/>
  <c r="FS354" i="2"/>
  <c r="FR354" i="2"/>
  <c r="FI354" i="2"/>
  <c r="FO354" i="2" s="1"/>
  <c r="FD354" i="2"/>
  <c r="FE354" i="2" s="1"/>
  <c r="EW354" i="2"/>
  <c r="ET354" i="2"/>
  <c r="ES354" i="2"/>
  <c r="EP354" i="2"/>
  <c r="DT354" i="2"/>
  <c r="DS354" i="2"/>
  <c r="DJ354" i="2"/>
  <c r="DI354" i="2"/>
  <c r="DH354" i="2"/>
  <c r="DL354" i="2" s="1"/>
  <c r="DN354" i="2" s="1"/>
  <c r="DG354" i="2"/>
  <c r="DF354" i="2"/>
  <c r="DE354" i="2"/>
  <c r="DK354" i="2" s="1"/>
  <c r="DM354" i="2" s="1"/>
  <c r="CZ354" i="2"/>
  <c r="CY354" i="2" s="1"/>
  <c r="CV354" i="2" s="1"/>
  <c r="Z354" i="2" s="1"/>
  <c r="CX354" i="2"/>
  <c r="CW354" i="2"/>
  <c r="CT354" i="2"/>
  <c r="CS354" i="2" s="1"/>
  <c r="CQ354" i="2"/>
  <c r="DB354" i="2" s="1"/>
  <c r="CP354" i="2"/>
  <c r="CK354" i="2"/>
  <c r="CL354" i="2" s="1"/>
  <c r="AL354" i="2"/>
  <c r="AI354" i="2"/>
  <c r="D354" i="2"/>
  <c r="CA354" i="2" s="1"/>
  <c r="OQ353" i="2"/>
  <c r="OL353" i="2"/>
  <c r="OK353" i="2"/>
  <c r="OJ353" i="2"/>
  <c r="OI353" i="2"/>
  <c r="OH353" i="2"/>
  <c r="OG353" i="2"/>
  <c r="OM353" i="2" s="1"/>
  <c r="NS353" i="2"/>
  <c r="NT353" i="2" s="1"/>
  <c r="NR353" i="2"/>
  <c r="NP353" i="2"/>
  <c r="NO353" i="2"/>
  <c r="NC353" i="2"/>
  <c r="MY353" i="2"/>
  <c r="MQ353" i="2"/>
  <c r="MP353" i="2"/>
  <c r="MN353" i="2"/>
  <c r="MM353" i="2"/>
  <c r="MK353" i="2"/>
  <c r="MJ353" i="2"/>
  <c r="MH353" i="2"/>
  <c r="MG353" i="2"/>
  <c r="MI353" i="2" s="1"/>
  <c r="ME353" i="2"/>
  <c r="MD353" i="2"/>
  <c r="MB353" i="2"/>
  <c r="MA353" i="2"/>
  <c r="LY353" i="2"/>
  <c r="LX353" i="2"/>
  <c r="LV353" i="2"/>
  <c r="LU353" i="2"/>
  <c r="LW353" i="2" s="1"/>
  <c r="LS353" i="2"/>
  <c r="LR353" i="2"/>
  <c r="LT353" i="2" s="1"/>
  <c r="LP353" i="2"/>
  <c r="LO353" i="2"/>
  <c r="LM353" i="2"/>
  <c r="LL353" i="2"/>
  <c r="LK353" i="2"/>
  <c r="LJ353" i="2"/>
  <c r="LI353" i="2"/>
  <c r="LG353" i="2"/>
  <c r="LH353" i="2" s="1"/>
  <c r="LF353" i="2"/>
  <c r="LD353" i="2"/>
  <c r="LE353" i="2" s="1"/>
  <c r="LC353" i="2"/>
  <c r="LA353" i="2"/>
  <c r="KZ353" i="2"/>
  <c r="KX353" i="2"/>
  <c r="KW353" i="2"/>
  <c r="KU353" i="2"/>
  <c r="KV353" i="2" s="1"/>
  <c r="KT353" i="2"/>
  <c r="KR353" i="2"/>
  <c r="KQ353" i="2"/>
  <c r="KO353" i="2"/>
  <c r="KN353" i="2"/>
  <c r="KP353" i="2" s="1"/>
  <c r="KL353" i="2"/>
  <c r="KK353" i="2"/>
  <c r="KM353" i="2" s="1"/>
  <c r="KI353" i="2"/>
  <c r="NA353" i="2" s="1"/>
  <c r="KF353" i="2"/>
  <c r="KG353" i="2" s="1"/>
  <c r="KC353" i="2"/>
  <c r="KB353" i="2"/>
  <c r="KA353" i="2"/>
  <c r="JZ353" i="2"/>
  <c r="JY353" i="2"/>
  <c r="JW353" i="2"/>
  <c r="JV353" i="2"/>
  <c r="JU353" i="2"/>
  <c r="JT353" i="2"/>
  <c r="JR353" i="2"/>
  <c r="JQ353" i="2"/>
  <c r="JP353" i="2"/>
  <c r="JO353" i="2"/>
  <c r="JN353" i="2"/>
  <c r="JM353" i="2"/>
  <c r="JL353" i="2"/>
  <c r="JK353" i="2"/>
  <c r="JJ353" i="2"/>
  <c r="JI353" i="2"/>
  <c r="JH353" i="2"/>
  <c r="JG353" i="2"/>
  <c r="JF353" i="2"/>
  <c r="JE353" i="2"/>
  <c r="JC353" i="2"/>
  <c r="JD353" i="2" s="1"/>
  <c r="JA353" i="2"/>
  <c r="IZ353" i="2"/>
  <c r="IY353" i="2"/>
  <c r="IX353" i="2"/>
  <c r="IW353" i="2"/>
  <c r="IU353" i="2"/>
  <c r="IT353" i="2"/>
  <c r="IS353" i="2"/>
  <c r="IR353" i="2"/>
  <c r="IP353" i="2"/>
  <c r="IO353" i="2"/>
  <c r="IN353" i="2"/>
  <c r="IM353" i="2"/>
  <c r="IL353" i="2"/>
  <c r="IK353" i="2"/>
  <c r="IJ353" i="2"/>
  <c r="II353" i="2"/>
  <c r="IH353" i="2"/>
  <c r="IG353" i="2"/>
  <c r="IF353" i="2"/>
  <c r="IE353" i="2"/>
  <c r="ID353" i="2"/>
  <c r="IC353" i="2"/>
  <c r="IA353" i="2"/>
  <c r="IB353" i="2" s="1"/>
  <c r="HW353" i="2"/>
  <c r="HS353" i="2"/>
  <c r="HJ353" i="2" s="1"/>
  <c r="HG353" i="2" s="1" a="1"/>
  <c r="HG353" i="2" s="1"/>
  <c r="HR353" i="2"/>
  <c r="HQ353" i="2"/>
  <c r="HP353" i="2"/>
  <c r="HO353" i="2"/>
  <c r="HI353" i="2"/>
  <c r="HC353" i="2"/>
  <c r="HA353" i="2" a="1"/>
  <c r="HA353" i="2" s="1"/>
  <c r="GY353" i="2"/>
  <c r="GX353" i="2"/>
  <c r="GR353" i="2"/>
  <c r="GL353" i="2"/>
  <c r="GM353" i="2" s="1"/>
  <c r="GZ353" i="2" s="1"/>
  <c r="FW353" i="2"/>
  <c r="FU353" i="2"/>
  <c r="FV353" i="2" s="1"/>
  <c r="FT353" i="2"/>
  <c r="FS353" i="2"/>
  <c r="FR353" i="2"/>
  <c r="FI353" i="2"/>
  <c r="FO353" i="2" s="1"/>
  <c r="EW353" i="2"/>
  <c r="ET353" i="2"/>
  <c r="ES353" i="2"/>
  <c r="FD353" i="2" s="1"/>
  <c r="FE353" i="2" s="1"/>
  <c r="EP353" i="2"/>
  <c r="DT353" i="2"/>
  <c r="DS353" i="2"/>
  <c r="DJ353" i="2"/>
  <c r="DI353" i="2"/>
  <c r="DH353" i="2"/>
  <c r="DG353" i="2"/>
  <c r="DF353" i="2"/>
  <c r="DE353" i="2"/>
  <c r="CZ353" i="2"/>
  <c r="CY353" i="2" s="1"/>
  <c r="CV353" i="2" s="1"/>
  <c r="Z353" i="2" s="1"/>
  <c r="CX353" i="2"/>
  <c r="CW353" i="2"/>
  <c r="CT353" i="2"/>
  <c r="CS353" i="2" s="1"/>
  <c r="CQ353" i="2"/>
  <c r="DB353" i="2" s="1"/>
  <c r="CP353" i="2"/>
  <c r="CR353" i="2" s="1"/>
  <c r="CK353" i="2"/>
  <c r="CA353" i="2"/>
  <c r="AL353" i="2"/>
  <c r="AI353" i="2"/>
  <c r="D353" i="2"/>
  <c r="OQ352" i="2"/>
  <c r="OP352" i="2"/>
  <c r="OR352" i="2" s="1"/>
  <c r="OO352" i="2"/>
  <c r="OL352" i="2"/>
  <c r="OK352" i="2"/>
  <c r="OJ352" i="2"/>
  <c r="OI352" i="2"/>
  <c r="OH352" i="2"/>
  <c r="OG352" i="2"/>
  <c r="NP352" i="2"/>
  <c r="NO352" i="2"/>
  <c r="NC352" i="2"/>
  <c r="MY352" i="2"/>
  <c r="NG352" i="2" s="1"/>
  <c r="MQ352" i="2"/>
  <c r="MP352" i="2"/>
  <c r="MN352" i="2"/>
  <c r="MK352" i="2"/>
  <c r="MJ352" i="2"/>
  <c r="MH352" i="2"/>
  <c r="ME352" i="2"/>
  <c r="MD352" i="2"/>
  <c r="MF352" i="2" s="1"/>
  <c r="LY352" i="2"/>
  <c r="LZ352" i="2" s="1"/>
  <c r="LX352" i="2"/>
  <c r="LS352" i="2"/>
  <c r="LR352" i="2"/>
  <c r="LM352" i="2"/>
  <c r="LL352" i="2"/>
  <c r="LG352" i="2"/>
  <c r="LF352" i="2"/>
  <c r="LA352" i="2"/>
  <c r="KZ352" i="2"/>
  <c r="LB352" i="2" s="1"/>
  <c r="KU352" i="2"/>
  <c r="KT352" i="2"/>
  <c r="KV352" i="2" s="1"/>
  <c r="KO352" i="2"/>
  <c r="KP352" i="2" s="1"/>
  <c r="KN352" i="2"/>
  <c r="KC352" i="2"/>
  <c r="KB352" i="2"/>
  <c r="KA352" i="2"/>
  <c r="JV352" i="2" s="1"/>
  <c r="JU352" i="2" s="1"/>
  <c r="JT352" i="2" s="1"/>
  <c r="JZ352" i="2"/>
  <c r="JY352" i="2"/>
  <c r="JW352" i="2"/>
  <c r="JR352" i="2"/>
  <c r="JQ352" i="2"/>
  <c r="JM352" i="2" s="1"/>
  <c r="JC352" i="2" s="1"/>
  <c r="JD352" i="2" s="1"/>
  <c r="KI352" i="2" s="1"/>
  <c r="LJ352" i="2" s="1"/>
  <c r="JP352" i="2"/>
  <c r="JO352" i="2"/>
  <c r="JN352" i="2"/>
  <c r="JL352" i="2"/>
  <c r="JK352" i="2"/>
  <c r="JJ352" i="2"/>
  <c r="JI352" i="2"/>
  <c r="JH352" i="2"/>
  <c r="JG352" i="2"/>
  <c r="JF352" i="2"/>
  <c r="JE352" i="2"/>
  <c r="JA352" i="2"/>
  <c r="IZ352" i="2"/>
  <c r="IY352" i="2"/>
  <c r="IT352" i="2" s="1"/>
  <c r="IS352" i="2" s="1"/>
  <c r="IR352" i="2" s="1"/>
  <c r="IX352" i="2"/>
  <c r="IW352" i="2"/>
  <c r="IU352" i="2"/>
  <c r="IP352" i="2"/>
  <c r="IO352" i="2"/>
  <c r="IN352" i="2"/>
  <c r="IM352" i="2"/>
  <c r="IL352" i="2"/>
  <c r="IJ352" i="2"/>
  <c r="II352" i="2"/>
  <c r="IH352" i="2"/>
  <c r="IF352" i="2"/>
  <c r="ID352" i="2"/>
  <c r="IC352" i="2"/>
  <c r="HW352" i="2"/>
  <c r="HO352" i="2"/>
  <c r="HP352" i="2" s="1"/>
  <c r="HA352" i="2" a="1"/>
  <c r="HA352" i="2" s="1"/>
  <c r="GY352" i="2"/>
  <c r="GR352" i="2"/>
  <c r="FW352" i="2"/>
  <c r="FU352" i="2"/>
  <c r="FV352" i="2" s="1"/>
  <c r="FT352" i="2"/>
  <c r="FS352" i="2"/>
  <c r="FR352" i="2"/>
  <c r="FI352" i="2"/>
  <c r="FO352" i="2" s="1"/>
  <c r="EW352" i="2"/>
  <c r="ET352" i="2"/>
  <c r="ES352" i="2"/>
  <c r="FD352" i="2" s="1"/>
  <c r="FE352" i="2" s="1"/>
  <c r="EP352" i="2"/>
  <c r="DT352" i="2"/>
  <c r="DJ352" i="2"/>
  <c r="DI352" i="2"/>
  <c r="DH352" i="2"/>
  <c r="CZ352" i="2"/>
  <c r="CY352" i="2"/>
  <c r="CV352" i="2" s="1"/>
  <c r="Z352" i="2" s="1"/>
  <c r="AI352" i="2" s="1"/>
  <c r="CX352" i="2"/>
  <c r="CW352" i="2"/>
  <c r="CT352" i="2"/>
  <c r="CS352" i="2" s="1"/>
  <c r="CQ352" i="2" s="1"/>
  <c r="DB352" i="2" s="1"/>
  <c r="CP352" i="2"/>
  <c r="AL352" i="2"/>
  <c r="D352" i="2"/>
  <c r="CA352" i="2" s="1"/>
  <c r="OQ351" i="2"/>
  <c r="OP351" i="2"/>
  <c r="OR351" i="2" s="1"/>
  <c r="OL351" i="2"/>
  <c r="OK351" i="2"/>
  <c r="OJ351" i="2"/>
  <c r="OI351" i="2"/>
  <c r="OH351" i="2"/>
  <c r="ON351" i="2" s="1"/>
  <c r="OG351" i="2"/>
  <c r="NP351" i="2"/>
  <c r="NO351" i="2"/>
  <c r="NC351" i="2"/>
  <c r="MY351" i="2"/>
  <c r="MQ351" i="2"/>
  <c r="MP351" i="2"/>
  <c r="MK351" i="2"/>
  <c r="MJ351" i="2"/>
  <c r="ML351" i="2" s="1"/>
  <c r="ME351" i="2"/>
  <c r="MD351" i="2"/>
  <c r="MF351" i="2" s="1"/>
  <c r="LY351" i="2"/>
  <c r="LX351" i="2"/>
  <c r="LZ351" i="2" s="1"/>
  <c r="LS351" i="2"/>
  <c r="LR351" i="2"/>
  <c r="LT351" i="2" s="1"/>
  <c r="LM351" i="2"/>
  <c r="LL351" i="2"/>
  <c r="LH351" i="2"/>
  <c r="LG351" i="2"/>
  <c r="LF351" i="2"/>
  <c r="LA351" i="2"/>
  <c r="KZ351" i="2"/>
  <c r="KU351" i="2"/>
  <c r="KT351" i="2"/>
  <c r="KO351" i="2"/>
  <c r="KN351" i="2"/>
  <c r="KC351" i="2"/>
  <c r="KB351" i="2"/>
  <c r="KA351" i="2"/>
  <c r="JV351" i="2" s="1"/>
  <c r="JU351" i="2" s="1"/>
  <c r="JT351" i="2" s="1"/>
  <c r="JZ351" i="2"/>
  <c r="JY351" i="2"/>
  <c r="JW351" i="2"/>
  <c r="JR351" i="2"/>
  <c r="JQ351" i="2"/>
  <c r="JP351" i="2"/>
  <c r="JO351" i="2"/>
  <c r="JN351" i="2"/>
  <c r="JL351" i="2"/>
  <c r="JK351" i="2"/>
  <c r="JJ351" i="2"/>
  <c r="JH351" i="2"/>
  <c r="JF351" i="2"/>
  <c r="JE351" i="2"/>
  <c r="JA351" i="2"/>
  <c r="IZ351" i="2"/>
  <c r="IY351" i="2"/>
  <c r="IT351" i="2" s="1"/>
  <c r="IS351" i="2" s="1"/>
  <c r="IR351" i="2" s="1"/>
  <c r="IX351" i="2"/>
  <c r="IW351" i="2"/>
  <c r="IU351" i="2"/>
  <c r="IP351" i="2"/>
  <c r="IO351" i="2"/>
  <c r="IK351" i="2" s="1"/>
  <c r="IN351" i="2"/>
  <c r="IM351" i="2"/>
  <c r="IL351" i="2"/>
  <c r="IJ351" i="2"/>
  <c r="II351" i="2"/>
  <c r="IH351" i="2"/>
  <c r="IF351" i="2"/>
  <c r="ID351" i="2"/>
  <c r="IC351" i="2"/>
  <c r="HW351" i="2"/>
  <c r="HR351" i="2"/>
  <c r="HS351" i="2" s="1"/>
  <c r="HQ351" i="2"/>
  <c r="HP351" i="2"/>
  <c r="HO351" i="2"/>
  <c r="HC351" i="2" s="1"/>
  <c r="HA351" i="2" a="1"/>
  <c r="HA351" i="2" s="1"/>
  <c r="GY351" i="2"/>
  <c r="GR351" i="2"/>
  <c r="FW351" i="2"/>
  <c r="FV351" i="2"/>
  <c r="FU351" i="2"/>
  <c r="FT351" i="2"/>
  <c r="FS351" i="2"/>
  <c r="FR351" i="2"/>
  <c r="FI351" i="2"/>
  <c r="FO351" i="2" s="1"/>
  <c r="EW351" i="2"/>
  <c r="ET351" i="2"/>
  <c r="ES351" i="2"/>
  <c r="FD351" i="2" s="1"/>
  <c r="FE351" i="2" s="1"/>
  <c r="EP351" i="2"/>
  <c r="DT351" i="2"/>
  <c r="DJ351" i="2"/>
  <c r="DI351" i="2"/>
  <c r="DH351" i="2"/>
  <c r="CZ351" i="2"/>
  <c r="CY351" i="2" s="1"/>
  <c r="CV351" i="2" s="1"/>
  <c r="Z351" i="2" s="1"/>
  <c r="CX351" i="2"/>
  <c r="CW351" i="2"/>
  <c r="CT351" i="2"/>
  <c r="CS351" i="2" s="1"/>
  <c r="CQ351" i="2"/>
  <c r="DB351" i="2" s="1"/>
  <c r="CP351" i="2"/>
  <c r="AL351" i="2"/>
  <c r="AI351" i="2"/>
  <c r="D351" i="2"/>
  <c r="CA351" i="2" s="1"/>
  <c r="OQ350" i="2"/>
  <c r="OL350" i="2"/>
  <c r="OK350" i="2"/>
  <c r="OJ350" i="2"/>
  <c r="OI350" i="2"/>
  <c r="OP350" i="2" s="1"/>
  <c r="OH350" i="2"/>
  <c r="OG350" i="2"/>
  <c r="NP350" i="2"/>
  <c r="NQ350" i="2" s="1"/>
  <c r="NO350" i="2"/>
  <c r="NC350" i="2"/>
  <c r="MY350" i="2"/>
  <c r="MQ350" i="2"/>
  <c r="MP350" i="2"/>
  <c r="MK350" i="2"/>
  <c r="MJ350" i="2"/>
  <c r="ML350" i="2" s="1"/>
  <c r="ME350" i="2"/>
  <c r="MD350" i="2"/>
  <c r="MF350" i="2" s="1"/>
  <c r="LY350" i="2"/>
  <c r="LX350" i="2"/>
  <c r="LS350" i="2"/>
  <c r="LR350" i="2"/>
  <c r="LM350" i="2"/>
  <c r="LL350" i="2"/>
  <c r="LG350" i="2"/>
  <c r="LF350" i="2"/>
  <c r="LA350" i="2"/>
  <c r="LB350" i="2" s="1"/>
  <c r="KZ350" i="2"/>
  <c r="KU350" i="2"/>
  <c r="KT350" i="2"/>
  <c r="KV350" i="2" s="1"/>
  <c r="KO350" i="2"/>
  <c r="KN350" i="2"/>
  <c r="KP350" i="2" s="1"/>
  <c r="KC350" i="2"/>
  <c r="KB350" i="2"/>
  <c r="KA350" i="2"/>
  <c r="JV350" i="2" s="1"/>
  <c r="JU350" i="2" s="1"/>
  <c r="JT350" i="2" s="1"/>
  <c r="JZ350" i="2"/>
  <c r="JY350" i="2"/>
  <c r="JW350" i="2"/>
  <c r="JR350" i="2"/>
  <c r="JQ350" i="2"/>
  <c r="JM350" i="2" s="1"/>
  <c r="JP350" i="2"/>
  <c r="JO350" i="2"/>
  <c r="JN350" i="2"/>
  <c r="JL350" i="2"/>
  <c r="JK350" i="2"/>
  <c r="JJ350" i="2"/>
  <c r="JH350" i="2"/>
  <c r="JF350" i="2"/>
  <c r="JE350" i="2"/>
  <c r="JA350" i="2"/>
  <c r="IZ350" i="2"/>
  <c r="IY350" i="2"/>
  <c r="IT350" i="2" s="1"/>
  <c r="IS350" i="2" s="1"/>
  <c r="IR350" i="2" s="1"/>
  <c r="IX350" i="2"/>
  <c r="IW350" i="2"/>
  <c r="IU350" i="2"/>
  <c r="IP350" i="2"/>
  <c r="IO350" i="2"/>
  <c r="IK350" i="2" s="1"/>
  <c r="IN350" i="2"/>
  <c r="IM350" i="2"/>
  <c r="IL350" i="2"/>
  <c r="IJ350" i="2"/>
  <c r="II350" i="2"/>
  <c r="IH350" i="2"/>
  <c r="IF350" i="2"/>
  <c r="ID350" i="2"/>
  <c r="IC350" i="2"/>
  <c r="HW350" i="2"/>
  <c r="HR350" i="2"/>
  <c r="HS350" i="2" s="1"/>
  <c r="HQ350" i="2"/>
  <c r="HP350" i="2"/>
  <c r="HO350" i="2"/>
  <c r="HC350" i="2" s="1"/>
  <c r="HA350" i="2" a="1"/>
  <c r="HA350" i="2" s="1"/>
  <c r="GY350" i="2"/>
  <c r="GR350" i="2"/>
  <c r="FW350" i="2"/>
  <c r="FU350" i="2"/>
  <c r="FV350" i="2" s="1"/>
  <c r="FT350" i="2"/>
  <c r="FS350" i="2"/>
  <c r="FR350" i="2"/>
  <c r="FO350" i="2"/>
  <c r="FI350" i="2"/>
  <c r="EW350" i="2"/>
  <c r="ET350" i="2"/>
  <c r="ES350" i="2"/>
  <c r="FD350" i="2" s="1"/>
  <c r="FE350" i="2" s="1"/>
  <c r="EP350" i="2"/>
  <c r="DT350" i="2"/>
  <c r="DJ350" i="2"/>
  <c r="DI350" i="2"/>
  <c r="DH350" i="2"/>
  <c r="CZ350" i="2"/>
  <c r="CY350" i="2" s="1"/>
  <c r="CV350" i="2" s="1"/>
  <c r="Z350" i="2" s="1"/>
  <c r="CX350" i="2"/>
  <c r="CW350" i="2"/>
  <c r="CT350" i="2"/>
  <c r="CS350" i="2" s="1"/>
  <c r="CQ350" i="2"/>
  <c r="DB350" i="2" s="1"/>
  <c r="CP350" i="2"/>
  <c r="AL350" i="2"/>
  <c r="AI350" i="2"/>
  <c r="D350" i="2"/>
  <c r="CA350" i="2" s="1"/>
  <c r="OQ349" i="2"/>
  <c r="OL349" i="2"/>
  <c r="OK349" i="2"/>
  <c r="OJ349" i="2"/>
  <c r="OI349" i="2"/>
  <c r="OH349" i="2"/>
  <c r="ON349" i="2" s="1"/>
  <c r="OG349" i="2"/>
  <c r="NS349" i="2"/>
  <c r="NR349" i="2"/>
  <c r="NT349" i="2" s="1"/>
  <c r="NP349" i="2"/>
  <c r="NO349" i="2"/>
  <c r="NC349" i="2"/>
  <c r="MY349" i="2"/>
  <c r="MR349" i="2"/>
  <c r="MQ349" i="2"/>
  <c r="MP349" i="2"/>
  <c r="MK349" i="2"/>
  <c r="MJ349" i="2"/>
  <c r="ME349" i="2"/>
  <c r="MD349" i="2"/>
  <c r="MF349" i="2" s="1"/>
  <c r="LY349" i="2"/>
  <c r="LX349" i="2"/>
  <c r="LV349" i="2"/>
  <c r="LS349" i="2"/>
  <c r="LT349" i="2" s="1"/>
  <c r="LR349" i="2"/>
  <c r="LM349" i="2"/>
  <c r="LL349" i="2"/>
  <c r="LG349" i="2"/>
  <c r="LF349" i="2"/>
  <c r="LA349" i="2"/>
  <c r="KZ349" i="2"/>
  <c r="KV349" i="2"/>
  <c r="KU349" i="2"/>
  <c r="KT349" i="2"/>
  <c r="KO349" i="2"/>
  <c r="KN349" i="2"/>
  <c r="KC349" i="2"/>
  <c r="KB349" i="2"/>
  <c r="KA349" i="2"/>
  <c r="JZ349" i="2"/>
  <c r="JY349" i="2"/>
  <c r="JW349" i="2"/>
  <c r="JV349" i="2"/>
  <c r="JU349" i="2"/>
  <c r="JT349" i="2"/>
  <c r="JR349" i="2"/>
  <c r="JQ349" i="2"/>
  <c r="JP349" i="2"/>
  <c r="JO349" i="2"/>
  <c r="JN349" i="2"/>
  <c r="JM349" i="2"/>
  <c r="JL349" i="2"/>
  <c r="JK349" i="2"/>
  <c r="JJ349" i="2"/>
  <c r="JI349" i="2"/>
  <c r="JH349" i="2"/>
  <c r="JG349" i="2"/>
  <c r="JF349" i="2"/>
  <c r="JE349" i="2"/>
  <c r="JC349" i="2"/>
  <c r="JD349" i="2" s="1"/>
  <c r="KI349" i="2" s="1"/>
  <c r="JA349" i="2"/>
  <c r="IZ349" i="2"/>
  <c r="IY349" i="2"/>
  <c r="IX349" i="2"/>
  <c r="IW349" i="2"/>
  <c r="IU349" i="2"/>
  <c r="IT349" i="2"/>
  <c r="IS349" i="2"/>
  <c r="IR349" i="2"/>
  <c r="IP349" i="2"/>
  <c r="IO349" i="2"/>
  <c r="IN349" i="2"/>
  <c r="IM349" i="2"/>
  <c r="IL349" i="2"/>
  <c r="IK349" i="2"/>
  <c r="IJ349" i="2"/>
  <c r="II349" i="2"/>
  <c r="IH349" i="2"/>
  <c r="IG349" i="2"/>
  <c r="IF349" i="2"/>
  <c r="IE349" i="2"/>
  <c r="ID349" i="2"/>
  <c r="IC349" i="2"/>
  <c r="IA349" i="2"/>
  <c r="IB349" i="2" s="1"/>
  <c r="KF349" i="2" s="1"/>
  <c r="HW349" i="2"/>
  <c r="HS349" i="2"/>
  <c r="HJ349" i="2" s="1"/>
  <c r="HG349" i="2" s="1" a="1"/>
  <c r="HG349" i="2" s="1"/>
  <c r="HR349" i="2"/>
  <c r="HQ349" i="2"/>
  <c r="HP349" i="2"/>
  <c r="HO349" i="2"/>
  <c r="HI349" i="2"/>
  <c r="HC349" i="2"/>
  <c r="HA349" i="2" a="1"/>
  <c r="HA349" i="2" s="1"/>
  <c r="GY349" i="2"/>
  <c r="GX349" i="2"/>
  <c r="GR349" i="2"/>
  <c r="GL349" i="2"/>
  <c r="GM349" i="2" s="1"/>
  <c r="GZ349" i="2" s="1"/>
  <c r="FW349" i="2"/>
  <c r="FU349" i="2"/>
  <c r="FV349" i="2" s="1"/>
  <c r="FT349" i="2"/>
  <c r="FS349" i="2"/>
  <c r="FR349" i="2"/>
  <c r="FI349" i="2"/>
  <c r="FO349" i="2" s="1"/>
  <c r="EW349" i="2"/>
  <c r="ET349" i="2"/>
  <c r="ES349" i="2"/>
  <c r="FD349" i="2" s="1"/>
  <c r="FE349" i="2" s="1"/>
  <c r="EP349" i="2"/>
  <c r="EB349" i="2"/>
  <c r="EH349" i="2" s="1"/>
  <c r="EA349" i="2"/>
  <c r="EC349" i="2" s="1"/>
  <c r="DY349" i="2"/>
  <c r="EE349" i="2" s="1"/>
  <c r="DX349" i="2"/>
  <c r="DT349" i="2"/>
  <c r="DJ349" i="2"/>
  <c r="DL349" i="2" s="1"/>
  <c r="DN349" i="2" s="1"/>
  <c r="DI349" i="2"/>
  <c r="DH349" i="2"/>
  <c r="DC349" i="2"/>
  <c r="CZ349" i="2"/>
  <c r="CY349" i="2" s="1"/>
  <c r="CV349" i="2" s="1"/>
  <c r="Z349" i="2" s="1"/>
  <c r="AI349" i="2" s="1"/>
  <c r="CX349" i="2"/>
  <c r="CW349" i="2"/>
  <c r="CT349" i="2"/>
  <c r="CS349" i="2" s="1"/>
  <c r="CQ349" i="2" s="1"/>
  <c r="DB349" i="2" s="1"/>
  <c r="CP349" i="2"/>
  <c r="AL349" i="2"/>
  <c r="D349" i="2"/>
  <c r="CA349" i="2" s="1"/>
  <c r="OQ348" i="2"/>
  <c r="OM348" i="2"/>
  <c r="OL348" i="2"/>
  <c r="OK348" i="2"/>
  <c r="OJ348" i="2"/>
  <c r="OI348" i="2"/>
  <c r="OH348" i="2"/>
  <c r="ON348" i="2" s="1"/>
  <c r="OG348" i="2"/>
  <c r="NS348" i="2"/>
  <c r="NR348" i="2"/>
  <c r="NP348" i="2"/>
  <c r="NQ348" i="2" s="1"/>
  <c r="NO348" i="2"/>
  <c r="NC348" i="2"/>
  <c r="MY348" i="2"/>
  <c r="MQ348" i="2"/>
  <c r="MP348" i="2"/>
  <c r="MR348" i="2" s="1"/>
  <c r="ML348" i="2"/>
  <c r="MK348" i="2"/>
  <c r="MJ348" i="2"/>
  <c r="ME348" i="2"/>
  <c r="MD348" i="2"/>
  <c r="MF348" i="2" s="1"/>
  <c r="LY348" i="2"/>
  <c r="LX348" i="2"/>
  <c r="LS348" i="2"/>
  <c r="LR348" i="2"/>
  <c r="LM348" i="2"/>
  <c r="LN348" i="2" s="1"/>
  <c r="LL348" i="2"/>
  <c r="LG348" i="2"/>
  <c r="LF348" i="2"/>
  <c r="LA348" i="2"/>
  <c r="KZ348" i="2"/>
  <c r="KU348" i="2"/>
  <c r="KT348" i="2"/>
  <c r="KO348" i="2"/>
  <c r="KP348" i="2" s="1"/>
  <c r="KN348" i="2"/>
  <c r="KC348" i="2"/>
  <c r="KB348" i="2"/>
  <c r="KA348" i="2"/>
  <c r="JZ348" i="2"/>
  <c r="JY348" i="2"/>
  <c r="JW348" i="2"/>
  <c r="JV348" i="2"/>
  <c r="JU348" i="2"/>
  <c r="JT348" i="2"/>
  <c r="JR348" i="2"/>
  <c r="JQ348" i="2"/>
  <c r="JP348" i="2"/>
  <c r="JO348" i="2"/>
  <c r="JK348" i="2" s="1"/>
  <c r="JC348" i="2" s="1"/>
  <c r="JN348" i="2"/>
  <c r="JM348" i="2"/>
  <c r="JL348" i="2"/>
  <c r="JJ348" i="2"/>
  <c r="JH348" i="2"/>
  <c r="JG348" i="2"/>
  <c r="JF348" i="2"/>
  <c r="JD348" i="2"/>
  <c r="KI348" i="2" s="1"/>
  <c r="KX348" i="2" s="1"/>
  <c r="JA348" i="2"/>
  <c r="IZ348" i="2"/>
  <c r="IY348" i="2"/>
  <c r="IX348" i="2"/>
  <c r="IW348" i="2"/>
  <c r="IU348" i="2"/>
  <c r="IT348" i="2"/>
  <c r="IS348" i="2"/>
  <c r="IR348" i="2"/>
  <c r="IP348" i="2"/>
  <c r="IO348" i="2"/>
  <c r="IN348" i="2"/>
  <c r="IM348" i="2"/>
  <c r="IG348" i="2" s="1"/>
  <c r="IL348" i="2"/>
  <c r="IK348" i="2"/>
  <c r="IJ348" i="2"/>
  <c r="II348" i="2"/>
  <c r="IH348" i="2"/>
  <c r="IF348" i="2"/>
  <c r="IE348" i="2"/>
  <c r="ID348" i="2"/>
  <c r="HW348" i="2"/>
  <c r="HS348" i="2"/>
  <c r="HJ348" i="2" s="1"/>
  <c r="HG348" i="2" s="1" a="1"/>
  <c r="HG348" i="2" s="1"/>
  <c r="HR348" i="2"/>
  <c r="HQ348" i="2"/>
  <c r="HP348" i="2"/>
  <c r="HO348" i="2"/>
  <c r="HI348" i="2"/>
  <c r="HC348" i="2"/>
  <c r="HA348" i="2" a="1"/>
  <c r="HA348" i="2" s="1"/>
  <c r="GY348" i="2"/>
  <c r="GX348" i="2"/>
  <c r="GR348" i="2"/>
  <c r="GL348" i="2"/>
  <c r="GM348" i="2" s="1"/>
  <c r="GZ348" i="2" s="1"/>
  <c r="FR348" i="2"/>
  <c r="FS348" i="2" s="1"/>
  <c r="FI348" i="2"/>
  <c r="FO348" i="2" s="1"/>
  <c r="EW348" i="2"/>
  <c r="ET348" i="2"/>
  <c r="EP348" i="2"/>
  <c r="DT348" i="2"/>
  <c r="DJ348" i="2"/>
  <c r="DI348" i="2"/>
  <c r="DH348" i="2"/>
  <c r="EB348" i="2" s="1"/>
  <c r="EH348" i="2" s="1"/>
  <c r="CZ348" i="2"/>
  <c r="CY348" i="2" s="1"/>
  <c r="CV348" i="2" s="1"/>
  <c r="Z348" i="2" s="1"/>
  <c r="AI348" i="2" s="1"/>
  <c r="CX348" i="2"/>
  <c r="CW348" i="2"/>
  <c r="CT348" i="2"/>
  <c r="CS348" i="2" s="1"/>
  <c r="CQ348" i="2" s="1"/>
  <c r="DB348" i="2" s="1"/>
  <c r="CP348" i="2"/>
  <c r="AL348" i="2"/>
  <c r="D348" i="2"/>
  <c r="CA348" i="2" s="1"/>
  <c r="OQ347" i="2"/>
  <c r="OL347" i="2"/>
  <c r="OK347" i="2"/>
  <c r="OJ347" i="2"/>
  <c r="OI347" i="2"/>
  <c r="OH347" i="2"/>
  <c r="OG347" i="2"/>
  <c r="NS347" i="2"/>
  <c r="NR347" i="2"/>
  <c r="NT347" i="2" s="1"/>
  <c r="NP347" i="2"/>
  <c r="NO347" i="2"/>
  <c r="NC347" i="2"/>
  <c r="MY347" i="2"/>
  <c r="MQ347" i="2"/>
  <c r="MP347" i="2"/>
  <c r="MK347" i="2"/>
  <c r="MJ347" i="2"/>
  <c r="ME347" i="2"/>
  <c r="MD347" i="2"/>
  <c r="MF347" i="2" s="1"/>
  <c r="LY347" i="2"/>
  <c r="LX347" i="2"/>
  <c r="LS347" i="2"/>
  <c r="LT347" i="2" s="1"/>
  <c r="LR347" i="2"/>
  <c r="LM347" i="2"/>
  <c r="LL347" i="2"/>
  <c r="LG347" i="2"/>
  <c r="LF347" i="2"/>
  <c r="LA347" i="2"/>
  <c r="KZ347" i="2"/>
  <c r="KU347" i="2"/>
  <c r="KV347" i="2" s="1"/>
  <c r="KT347" i="2"/>
  <c r="KO347" i="2"/>
  <c r="KN347" i="2"/>
  <c r="KC347" i="2"/>
  <c r="KB347" i="2"/>
  <c r="KA347" i="2"/>
  <c r="JZ347" i="2"/>
  <c r="JY347" i="2"/>
  <c r="JW347" i="2"/>
  <c r="JV347" i="2"/>
  <c r="JU347" i="2"/>
  <c r="JT347" i="2"/>
  <c r="JR347" i="2"/>
  <c r="JQ347" i="2"/>
  <c r="JP347" i="2"/>
  <c r="JO347" i="2"/>
  <c r="JI347" i="2" s="1"/>
  <c r="JN347" i="2"/>
  <c r="JM347" i="2"/>
  <c r="JL347" i="2"/>
  <c r="JJ347" i="2"/>
  <c r="JH347" i="2"/>
  <c r="JG347" i="2"/>
  <c r="JF347" i="2"/>
  <c r="JA347" i="2"/>
  <c r="IZ347" i="2"/>
  <c r="IY347" i="2"/>
  <c r="IX347" i="2"/>
  <c r="IW347" i="2"/>
  <c r="IU347" i="2"/>
  <c r="IT347" i="2"/>
  <c r="IS347" i="2"/>
  <c r="IR347" i="2"/>
  <c r="IP347" i="2"/>
  <c r="IO347" i="2"/>
  <c r="IN347" i="2"/>
  <c r="IM347" i="2"/>
  <c r="IG347" i="2" s="1"/>
  <c r="IL347" i="2"/>
  <c r="IK347" i="2"/>
  <c r="IJ347" i="2"/>
  <c r="IH347" i="2"/>
  <c r="IF347" i="2"/>
  <c r="IE347" i="2"/>
  <c r="ID347" i="2"/>
  <c r="HW347" i="2"/>
  <c r="HS347" i="2"/>
  <c r="HJ347" i="2" s="1"/>
  <c r="HG347" i="2" s="1" a="1"/>
  <c r="HG347" i="2" s="1"/>
  <c r="HR347" i="2"/>
  <c r="HQ347" i="2"/>
  <c r="HP347" i="2"/>
  <c r="HO347" i="2"/>
  <c r="HI347" i="2"/>
  <c r="HC347" i="2"/>
  <c r="HA347" i="2" a="1"/>
  <c r="HA347" i="2" s="1"/>
  <c r="GY347" i="2"/>
  <c r="GX347" i="2"/>
  <c r="GR347" i="2"/>
  <c r="GL347" i="2"/>
  <c r="GM347" i="2" s="1"/>
  <c r="GZ347" i="2" s="1"/>
  <c r="FR347" i="2"/>
  <c r="FS347" i="2" s="1"/>
  <c r="FT347" i="2" s="1"/>
  <c r="FU347" i="2" s="1"/>
  <c r="FV347" i="2" s="1"/>
  <c r="ES347" i="2" s="1"/>
  <c r="FI347" i="2"/>
  <c r="FO347" i="2" s="1"/>
  <c r="EW347" i="2"/>
  <c r="ET347" i="2"/>
  <c r="EP347" i="2"/>
  <c r="DT347" i="2"/>
  <c r="DJ347" i="2"/>
  <c r="DI347" i="2"/>
  <c r="DH347" i="2"/>
  <c r="CZ347" i="2"/>
  <c r="CY347" i="2" s="1"/>
  <c r="CV347" i="2" s="1"/>
  <c r="Z347" i="2" s="1"/>
  <c r="AI347" i="2" s="1"/>
  <c r="CX347" i="2"/>
  <c r="CW347" i="2"/>
  <c r="CT347" i="2"/>
  <c r="CS347" i="2" s="1"/>
  <c r="CQ347" i="2" s="1"/>
  <c r="DB347" i="2" s="1"/>
  <c r="CP347" i="2"/>
  <c r="AL347" i="2"/>
  <c r="D347" i="2"/>
  <c r="CA347" i="2" s="1"/>
  <c r="OQ346" i="2"/>
  <c r="OL346" i="2"/>
  <c r="OP346" i="2" s="1"/>
  <c r="OK346" i="2"/>
  <c r="OJ346" i="2"/>
  <c r="OI346" i="2"/>
  <c r="OO346" i="2" s="1"/>
  <c r="OH346" i="2"/>
  <c r="OG346" i="2"/>
  <c r="NS346" i="2"/>
  <c r="NT346" i="2" s="1"/>
  <c r="NR346" i="2"/>
  <c r="NP346" i="2"/>
  <c r="NO346" i="2"/>
  <c r="NQ346" i="2" s="1"/>
  <c r="NC346" i="2"/>
  <c r="MY346" i="2"/>
  <c r="MQ346" i="2"/>
  <c r="MP346" i="2"/>
  <c r="MK346" i="2"/>
  <c r="MJ346" i="2"/>
  <c r="ME346" i="2"/>
  <c r="MD346" i="2"/>
  <c r="LY346" i="2"/>
  <c r="LX346" i="2"/>
  <c r="LS346" i="2"/>
  <c r="LR346" i="2"/>
  <c r="LT346" i="2" s="1"/>
  <c r="LM346" i="2"/>
  <c r="LL346" i="2"/>
  <c r="LG346" i="2"/>
  <c r="LF346" i="2"/>
  <c r="LA346" i="2"/>
  <c r="KZ346" i="2"/>
  <c r="KU346" i="2"/>
  <c r="KV346" i="2" s="1"/>
  <c r="KT346" i="2"/>
  <c r="KO346" i="2"/>
  <c r="KN346" i="2"/>
  <c r="KP346" i="2" s="1"/>
  <c r="KC346" i="2"/>
  <c r="KB346" i="2"/>
  <c r="KA346" i="2"/>
  <c r="JZ346" i="2"/>
  <c r="JY346" i="2"/>
  <c r="JW346" i="2"/>
  <c r="JV346" i="2"/>
  <c r="JU346" i="2"/>
  <c r="JT346" i="2"/>
  <c r="JR346" i="2"/>
  <c r="JQ346" i="2"/>
  <c r="JP346" i="2"/>
  <c r="JO346" i="2"/>
  <c r="JI346" i="2" s="1"/>
  <c r="JN346" i="2"/>
  <c r="JM346" i="2"/>
  <c r="JL346" i="2"/>
  <c r="JK346" i="2"/>
  <c r="JE346" i="2" s="1"/>
  <c r="JJ346" i="2"/>
  <c r="JH346" i="2"/>
  <c r="JG346" i="2"/>
  <c r="JF346" i="2"/>
  <c r="JA346" i="2"/>
  <c r="IZ346" i="2"/>
  <c r="IY346" i="2"/>
  <c r="IX346" i="2"/>
  <c r="IW346" i="2"/>
  <c r="IU346" i="2"/>
  <c r="IT346" i="2"/>
  <c r="IS346" i="2"/>
  <c r="IR346" i="2"/>
  <c r="IP346" i="2"/>
  <c r="IO346" i="2"/>
  <c r="IN346" i="2"/>
  <c r="IM346" i="2"/>
  <c r="IL346" i="2"/>
  <c r="IK346" i="2"/>
  <c r="IJ346" i="2"/>
  <c r="IH346" i="2"/>
  <c r="IF346" i="2"/>
  <c r="IE346" i="2"/>
  <c r="ID346" i="2"/>
  <c r="HW346" i="2"/>
  <c r="HS346" i="2"/>
  <c r="HJ346" i="2" s="1"/>
  <c r="HG346" i="2" s="1" a="1"/>
  <c r="HG346" i="2" s="1"/>
  <c r="HR346" i="2"/>
  <c r="HQ346" i="2"/>
  <c r="HP346" i="2"/>
  <c r="HO346" i="2"/>
  <c r="HI346" i="2"/>
  <c r="HC346" i="2"/>
  <c r="HA346" i="2" a="1"/>
  <c r="HA346" i="2" s="1"/>
  <c r="GY346" i="2"/>
  <c r="GX346" i="2"/>
  <c r="GR346" i="2"/>
  <c r="GL346" i="2"/>
  <c r="GM346" i="2" s="1"/>
  <c r="GZ346" i="2" s="1"/>
  <c r="FR346" i="2"/>
  <c r="FS346" i="2" s="1"/>
  <c r="FI346" i="2"/>
  <c r="FO346" i="2" s="1"/>
  <c r="EW346" i="2"/>
  <c r="ET346" i="2"/>
  <c r="EP346" i="2"/>
  <c r="DT346" i="2"/>
  <c r="DJ346" i="2"/>
  <c r="DI346" i="2"/>
  <c r="DH346" i="2"/>
  <c r="DB346" i="2"/>
  <c r="CZ346" i="2"/>
  <c r="CY346" i="2" s="1"/>
  <c r="CV346" i="2" s="1"/>
  <c r="Z346" i="2" s="1"/>
  <c r="AI346" i="2" s="1"/>
  <c r="CX346" i="2"/>
  <c r="CW346" i="2"/>
  <c r="CT346" i="2"/>
  <c r="CS346" i="2" s="1"/>
  <c r="CQ346" i="2" s="1"/>
  <c r="CP346" i="2"/>
  <c r="CR346" i="2" s="1"/>
  <c r="CK346" i="2" s="1"/>
  <c r="CL346" i="2" s="1"/>
  <c r="AL346" i="2"/>
  <c r="D346" i="2"/>
  <c r="CA346" i="2" s="1"/>
  <c r="OQ345" i="2"/>
  <c r="OL345" i="2"/>
  <c r="OK345" i="2"/>
  <c r="OJ345" i="2"/>
  <c r="OI345" i="2"/>
  <c r="OH345" i="2"/>
  <c r="OG345" i="2"/>
  <c r="NS345" i="2"/>
  <c r="NR345" i="2"/>
  <c r="NP345" i="2"/>
  <c r="NO345" i="2"/>
  <c r="NC345" i="2"/>
  <c r="MY345" i="2"/>
  <c r="MQ345" i="2"/>
  <c r="MP345" i="2"/>
  <c r="MR345" i="2" s="1"/>
  <c r="MK345" i="2"/>
  <c r="MJ345" i="2"/>
  <c r="ME345" i="2"/>
  <c r="MD345" i="2"/>
  <c r="LY345" i="2"/>
  <c r="LX345" i="2"/>
  <c r="LZ345" i="2" s="1"/>
  <c r="LS345" i="2"/>
  <c r="LR345" i="2"/>
  <c r="LM345" i="2"/>
  <c r="LL345" i="2"/>
  <c r="LN345" i="2" s="1"/>
  <c r="LG345" i="2"/>
  <c r="LF345" i="2"/>
  <c r="LH345" i="2" s="1"/>
  <c r="LA345" i="2"/>
  <c r="KZ345" i="2"/>
  <c r="KU345" i="2"/>
  <c r="KT345" i="2"/>
  <c r="KO345" i="2"/>
  <c r="KN345" i="2"/>
  <c r="KC345" i="2"/>
  <c r="KB345" i="2"/>
  <c r="KA345" i="2"/>
  <c r="JZ345" i="2"/>
  <c r="JY345" i="2"/>
  <c r="JW345" i="2"/>
  <c r="JV345" i="2"/>
  <c r="JU345" i="2"/>
  <c r="JT345" i="2"/>
  <c r="JR345" i="2"/>
  <c r="JQ345" i="2"/>
  <c r="JP345" i="2"/>
  <c r="JO345" i="2"/>
  <c r="JI345" i="2" s="1"/>
  <c r="JN345" i="2"/>
  <c r="JM345" i="2"/>
  <c r="JL345" i="2"/>
  <c r="JJ345" i="2"/>
  <c r="JH345" i="2"/>
  <c r="JG345" i="2"/>
  <c r="JF345" i="2"/>
  <c r="JA345" i="2"/>
  <c r="IZ345" i="2"/>
  <c r="IY345" i="2"/>
  <c r="IX345" i="2"/>
  <c r="IW345" i="2"/>
  <c r="IU345" i="2"/>
  <c r="IT345" i="2"/>
  <c r="IS345" i="2"/>
  <c r="IR345" i="2"/>
  <c r="IP345" i="2"/>
  <c r="IO345" i="2"/>
  <c r="IN345" i="2"/>
  <c r="IM345" i="2"/>
  <c r="II345" i="2" s="1"/>
  <c r="IL345" i="2"/>
  <c r="IK345" i="2"/>
  <c r="IJ345" i="2"/>
  <c r="IH345" i="2"/>
  <c r="IF345" i="2"/>
  <c r="IE345" i="2"/>
  <c r="ID345" i="2"/>
  <c r="HW345" i="2"/>
  <c r="HS345" i="2"/>
  <c r="HJ345" i="2" s="1"/>
  <c r="HG345" i="2" s="1" a="1"/>
  <c r="HG345" i="2" s="1"/>
  <c r="HR345" i="2"/>
  <c r="HQ345" i="2"/>
  <c r="HP345" i="2"/>
  <c r="HO345" i="2"/>
  <c r="HI345" i="2"/>
  <c r="HC345" i="2"/>
  <c r="HA345" i="2" a="1"/>
  <c r="HA345" i="2" s="1"/>
  <c r="GY345" i="2"/>
  <c r="GX345" i="2"/>
  <c r="GR345" i="2"/>
  <c r="GL345" i="2"/>
  <c r="GM345" i="2" s="1"/>
  <c r="GZ345" i="2" s="1"/>
  <c r="FT345" i="2"/>
  <c r="FU345" i="2" s="1"/>
  <c r="FV345" i="2" s="1"/>
  <c r="ES345" i="2" s="1"/>
  <c r="FR345" i="2"/>
  <c r="FS345" i="2" s="1"/>
  <c r="FI345" i="2"/>
  <c r="FO345" i="2" s="1"/>
  <c r="EW345" i="2"/>
  <c r="ET345" i="2"/>
  <c r="EP345" i="2"/>
  <c r="DT345" i="2"/>
  <c r="DJ345" i="2"/>
  <c r="DI345" i="2"/>
  <c r="DH345" i="2"/>
  <c r="CZ345" i="2"/>
  <c r="CY345" i="2" s="1"/>
  <c r="CV345" i="2" s="1"/>
  <c r="Z345" i="2" s="1"/>
  <c r="AI345" i="2" s="1"/>
  <c r="CX345" i="2"/>
  <c r="CW345" i="2"/>
  <c r="CT345" i="2"/>
  <c r="CS345" i="2" s="1"/>
  <c r="CQ345" i="2" s="1"/>
  <c r="DB345" i="2" s="1"/>
  <c r="CR345" i="2"/>
  <c r="CK345" i="2" s="1"/>
  <c r="CP345" i="2"/>
  <c r="DC345" i="2" s="1"/>
  <c r="AL345" i="2"/>
  <c r="D345" i="2"/>
  <c r="CA345" i="2" s="1"/>
  <c r="OQ344" i="2"/>
  <c r="OL344" i="2"/>
  <c r="OK344" i="2"/>
  <c r="OJ344" i="2"/>
  <c r="OI344" i="2"/>
  <c r="OH344" i="2"/>
  <c r="OG344" i="2"/>
  <c r="NS344" i="2"/>
  <c r="NR344" i="2"/>
  <c r="NQ344" i="2"/>
  <c r="NP344" i="2"/>
  <c r="NO344" i="2"/>
  <c r="NC344" i="2"/>
  <c r="MY344" i="2"/>
  <c r="MQ344" i="2"/>
  <c r="MR344" i="2" s="1"/>
  <c r="MP344" i="2"/>
  <c r="MK344" i="2"/>
  <c r="MJ344" i="2"/>
  <c r="ME344" i="2"/>
  <c r="MD344" i="2"/>
  <c r="MF344" i="2" s="1"/>
  <c r="LY344" i="2"/>
  <c r="LX344" i="2"/>
  <c r="LS344" i="2"/>
  <c r="LR344" i="2"/>
  <c r="LN344" i="2"/>
  <c r="LM344" i="2"/>
  <c r="LL344" i="2"/>
  <c r="LG344" i="2"/>
  <c r="LF344" i="2"/>
  <c r="LA344" i="2"/>
  <c r="KZ344" i="2"/>
  <c r="KU344" i="2"/>
  <c r="KT344" i="2"/>
  <c r="KO344" i="2"/>
  <c r="KN344" i="2"/>
  <c r="KC344" i="2"/>
  <c r="KB344" i="2"/>
  <c r="KA344" i="2"/>
  <c r="JZ344" i="2"/>
  <c r="JY344" i="2"/>
  <c r="JW344" i="2"/>
  <c r="JV344" i="2"/>
  <c r="JU344" i="2"/>
  <c r="JT344" i="2"/>
  <c r="JR344" i="2"/>
  <c r="JQ344" i="2"/>
  <c r="JP344" i="2"/>
  <c r="JO344" i="2"/>
  <c r="JN344" i="2"/>
  <c r="JM344" i="2"/>
  <c r="JL344" i="2"/>
  <c r="JJ344" i="2"/>
  <c r="JH344" i="2"/>
  <c r="JG344" i="2"/>
  <c r="JF344" i="2"/>
  <c r="JA344" i="2"/>
  <c r="IZ344" i="2"/>
  <c r="IY344" i="2"/>
  <c r="IX344" i="2"/>
  <c r="IW344" i="2"/>
  <c r="IU344" i="2"/>
  <c r="IT344" i="2"/>
  <c r="IS344" i="2"/>
  <c r="IR344" i="2"/>
  <c r="IP344" i="2"/>
  <c r="IO344" i="2"/>
  <c r="IN344" i="2"/>
  <c r="IM344" i="2"/>
  <c r="IL344" i="2"/>
  <c r="IK344" i="2"/>
  <c r="IJ344" i="2"/>
  <c r="II344" i="2"/>
  <c r="IH344" i="2"/>
  <c r="IG344" i="2"/>
  <c r="IF344" i="2"/>
  <c r="IE344" i="2"/>
  <c r="ID344" i="2"/>
  <c r="HW344" i="2"/>
  <c r="HS344" i="2"/>
  <c r="HJ344" i="2" s="1"/>
  <c r="HG344" i="2" s="1" a="1"/>
  <c r="HG344" i="2" s="1"/>
  <c r="HR344" i="2"/>
  <c r="HQ344" i="2"/>
  <c r="HP344" i="2"/>
  <c r="HO344" i="2"/>
  <c r="HI344" i="2"/>
  <c r="HC344" i="2"/>
  <c r="HA344" i="2" a="1"/>
  <c r="HA344" i="2" s="1"/>
  <c r="GY344" i="2"/>
  <c r="GX344" i="2"/>
  <c r="GR344" i="2"/>
  <c r="GL344" i="2"/>
  <c r="GM344" i="2" s="1"/>
  <c r="GZ344" i="2" s="1"/>
  <c r="FR344" i="2"/>
  <c r="FI344" i="2"/>
  <c r="FO344" i="2" s="1"/>
  <c r="EW344" i="2"/>
  <c r="ET344" i="2"/>
  <c r="EP344" i="2"/>
  <c r="DT344" i="2"/>
  <c r="DJ344" i="2"/>
  <c r="DI344" i="2"/>
  <c r="DH344" i="2"/>
  <c r="CZ344" i="2"/>
  <c r="CY344" i="2" s="1"/>
  <c r="CV344" i="2" s="1"/>
  <c r="Z344" i="2" s="1"/>
  <c r="AI344" i="2" s="1"/>
  <c r="CX344" i="2"/>
  <c r="CW344" i="2"/>
  <c r="CT344" i="2"/>
  <c r="CS344" i="2" s="1"/>
  <c r="CQ344" i="2" s="1"/>
  <c r="DB344" i="2" s="1"/>
  <c r="CP344" i="2"/>
  <c r="AL344" i="2"/>
  <c r="D344" i="2"/>
  <c r="CA344" i="2" s="1"/>
  <c r="OQ343" i="2"/>
  <c r="OL343" i="2"/>
  <c r="OK343" i="2"/>
  <c r="OJ343" i="2"/>
  <c r="OM343" i="2" s="1"/>
  <c r="OI343" i="2"/>
  <c r="OH343" i="2"/>
  <c r="OG343" i="2"/>
  <c r="NS343" i="2"/>
  <c r="NR343" i="2"/>
  <c r="NT343" i="2" s="1"/>
  <c r="NP343" i="2"/>
  <c r="NO343" i="2"/>
  <c r="NC343" i="2"/>
  <c r="MY343" i="2"/>
  <c r="MQ343" i="2"/>
  <c r="MR343" i="2" s="1"/>
  <c r="MP343" i="2"/>
  <c r="MK343" i="2"/>
  <c r="MJ343" i="2"/>
  <c r="ME343" i="2"/>
  <c r="MD343" i="2"/>
  <c r="LZ343" i="2"/>
  <c r="LY343" i="2"/>
  <c r="LX343" i="2"/>
  <c r="LS343" i="2"/>
  <c r="LR343" i="2"/>
  <c r="LM343" i="2"/>
  <c r="LL343" i="2"/>
  <c r="LG343" i="2"/>
  <c r="LH343" i="2" s="1"/>
  <c r="LF343" i="2"/>
  <c r="LA343" i="2"/>
  <c r="KZ343" i="2"/>
  <c r="KU343" i="2"/>
  <c r="KT343" i="2"/>
  <c r="KV343" i="2" s="1"/>
  <c r="KO343" i="2"/>
  <c r="KN343" i="2"/>
  <c r="KP343" i="2" s="1"/>
  <c r="KC343" i="2"/>
  <c r="KB343" i="2"/>
  <c r="KA343" i="2"/>
  <c r="JZ343" i="2"/>
  <c r="JY343" i="2"/>
  <c r="JW343" i="2"/>
  <c r="JV343" i="2"/>
  <c r="JU343" i="2"/>
  <c r="JT343" i="2"/>
  <c r="JR343" i="2"/>
  <c r="JQ343" i="2"/>
  <c r="JP343" i="2"/>
  <c r="JO343" i="2"/>
  <c r="JN343" i="2"/>
  <c r="JM343" i="2"/>
  <c r="JL343" i="2"/>
  <c r="JJ343" i="2"/>
  <c r="JH343" i="2"/>
  <c r="JG343" i="2"/>
  <c r="JF343" i="2"/>
  <c r="JA343" i="2"/>
  <c r="IZ343" i="2"/>
  <c r="IY343" i="2"/>
  <c r="IX343" i="2"/>
  <c r="IW343" i="2"/>
  <c r="IU343" i="2"/>
  <c r="IT343" i="2"/>
  <c r="IS343" i="2"/>
  <c r="IR343" i="2"/>
  <c r="IP343" i="2"/>
  <c r="IO343" i="2"/>
  <c r="IN343" i="2"/>
  <c r="IM343" i="2"/>
  <c r="IL343" i="2"/>
  <c r="IK343" i="2"/>
  <c r="IJ343" i="2"/>
  <c r="IH343" i="2"/>
  <c r="IF343" i="2"/>
  <c r="IE343" i="2"/>
  <c r="ID343" i="2"/>
  <c r="HW343" i="2"/>
  <c r="HS343" i="2"/>
  <c r="HJ343" i="2" s="1"/>
  <c r="HG343" i="2" s="1" a="1"/>
  <c r="HG343" i="2" s="1"/>
  <c r="HR343" i="2"/>
  <c r="HQ343" i="2"/>
  <c r="HP343" i="2"/>
  <c r="HO343" i="2"/>
  <c r="HI343" i="2"/>
  <c r="HC343" i="2"/>
  <c r="HA343" i="2" a="1"/>
  <c r="HA343" i="2" s="1"/>
  <c r="GY343" i="2"/>
  <c r="GX343" i="2"/>
  <c r="GR343" i="2"/>
  <c r="GL343" i="2"/>
  <c r="GM343" i="2" s="1"/>
  <c r="GZ343" i="2" s="1"/>
  <c r="FR343" i="2"/>
  <c r="FO343" i="2"/>
  <c r="FI343" i="2"/>
  <c r="EW343" i="2"/>
  <c r="ET343" i="2"/>
  <c r="EP343" i="2"/>
  <c r="DT343" i="2"/>
  <c r="DJ343" i="2"/>
  <c r="DI343" i="2"/>
  <c r="DH343" i="2"/>
  <c r="CZ343" i="2"/>
  <c r="CY343" i="2" s="1"/>
  <c r="CV343" i="2" s="1"/>
  <c r="Z343" i="2" s="1"/>
  <c r="AI343" i="2" s="1"/>
  <c r="CX343" i="2"/>
  <c r="CW343" i="2"/>
  <c r="CT343" i="2"/>
  <c r="CS343" i="2" s="1"/>
  <c r="CQ343" i="2" s="1"/>
  <c r="DB343" i="2" s="1"/>
  <c r="CP343" i="2"/>
  <c r="AL343" i="2"/>
  <c r="D343" i="2"/>
  <c r="CA343" i="2" s="1"/>
  <c r="OQ342" i="2"/>
  <c r="OP342" i="2"/>
  <c r="OL342" i="2"/>
  <c r="OK342" i="2"/>
  <c r="OJ342" i="2"/>
  <c r="OI342" i="2"/>
  <c r="OH342" i="2"/>
  <c r="ON342" i="2" s="1"/>
  <c r="OG342" i="2"/>
  <c r="NS342" i="2"/>
  <c r="NR342" i="2"/>
  <c r="NP342" i="2"/>
  <c r="NO342" i="2"/>
  <c r="NQ342" i="2" s="1"/>
  <c r="NC342" i="2"/>
  <c r="MY342" i="2"/>
  <c r="MR342" i="2"/>
  <c r="MQ342" i="2"/>
  <c r="MP342" i="2"/>
  <c r="MK342" i="2"/>
  <c r="MJ342" i="2"/>
  <c r="ME342" i="2"/>
  <c r="MD342" i="2"/>
  <c r="LY342" i="2"/>
  <c r="LX342" i="2"/>
  <c r="LZ342" i="2" s="1"/>
  <c r="LS342" i="2"/>
  <c r="LR342" i="2"/>
  <c r="LM342" i="2"/>
  <c r="LL342" i="2"/>
  <c r="LG342" i="2"/>
  <c r="LF342" i="2"/>
  <c r="LB342" i="2"/>
  <c r="LA342" i="2"/>
  <c r="KZ342" i="2"/>
  <c r="KU342" i="2"/>
  <c r="KT342" i="2"/>
  <c r="KO342" i="2"/>
  <c r="KN342" i="2"/>
  <c r="KP342" i="2" s="1"/>
  <c r="KC342" i="2"/>
  <c r="KB342" i="2"/>
  <c r="KA342" i="2"/>
  <c r="JZ342" i="2"/>
  <c r="JY342" i="2"/>
  <c r="JW342" i="2"/>
  <c r="JV342" i="2"/>
  <c r="JU342" i="2"/>
  <c r="JT342" i="2"/>
  <c r="JR342" i="2"/>
  <c r="JQ342" i="2"/>
  <c r="JP342" i="2"/>
  <c r="JO342" i="2"/>
  <c r="JN342" i="2"/>
  <c r="JM342" i="2"/>
  <c r="JL342" i="2"/>
  <c r="JJ342" i="2"/>
  <c r="JH342" i="2"/>
  <c r="JG342" i="2"/>
  <c r="JF342" i="2"/>
  <c r="JA342" i="2"/>
  <c r="IZ342" i="2"/>
  <c r="IY342" i="2"/>
  <c r="IX342" i="2"/>
  <c r="IW342" i="2"/>
  <c r="IU342" i="2"/>
  <c r="IT342" i="2"/>
  <c r="IS342" i="2"/>
  <c r="IR342" i="2"/>
  <c r="IP342" i="2"/>
  <c r="IO342" i="2"/>
  <c r="IN342" i="2"/>
  <c r="IM342" i="2"/>
  <c r="IL342" i="2"/>
  <c r="IK342" i="2"/>
  <c r="IJ342" i="2"/>
  <c r="IH342" i="2"/>
  <c r="IF342" i="2"/>
  <c r="IE342" i="2"/>
  <c r="ID342" i="2"/>
  <c r="HW342" i="2"/>
  <c r="HS342" i="2"/>
  <c r="HJ342" i="2" s="1"/>
  <c r="HG342" i="2" s="1" a="1"/>
  <c r="HG342" i="2" s="1"/>
  <c r="HR342" i="2"/>
  <c r="HQ342" i="2"/>
  <c r="HP342" i="2"/>
  <c r="HO342" i="2"/>
  <c r="HI342" i="2"/>
  <c r="HC342" i="2"/>
  <c r="HA342" i="2" a="1"/>
  <c r="HA342" i="2" s="1"/>
  <c r="GY342" i="2"/>
  <c r="GX342" i="2"/>
  <c r="GR342" i="2"/>
  <c r="GL342" i="2"/>
  <c r="GM342" i="2" s="1"/>
  <c r="GZ342" i="2" s="1"/>
  <c r="FS342" i="2"/>
  <c r="FT342" i="2" s="1"/>
  <c r="FU342" i="2" s="1"/>
  <c r="FV342" i="2" s="1"/>
  <c r="ES342" i="2" s="1"/>
  <c r="FR342" i="2"/>
  <c r="FI342" i="2"/>
  <c r="FO342" i="2" s="1"/>
  <c r="EW342" i="2"/>
  <c r="ET342" i="2"/>
  <c r="EP342" i="2"/>
  <c r="DT342" i="2"/>
  <c r="DJ342" i="2"/>
  <c r="DI342" i="2"/>
  <c r="DH342" i="2"/>
  <c r="DL342" i="2" s="1"/>
  <c r="DN342" i="2" s="1"/>
  <c r="CZ342" i="2"/>
  <c r="CY342" i="2" s="1"/>
  <c r="CV342" i="2" s="1"/>
  <c r="Z342" i="2" s="1"/>
  <c r="AI342" i="2" s="1"/>
  <c r="CX342" i="2"/>
  <c r="CW342" i="2"/>
  <c r="CT342" i="2"/>
  <c r="CS342" i="2"/>
  <c r="CQ342" i="2" s="1"/>
  <c r="CP342" i="2"/>
  <c r="DC342" i="2" s="1"/>
  <c r="AL342" i="2"/>
  <c r="D342" i="2"/>
  <c r="CA342" i="2" s="1"/>
  <c r="OQ341" i="2"/>
  <c r="OL341" i="2"/>
  <c r="OK341" i="2"/>
  <c r="OJ341" i="2"/>
  <c r="OI341" i="2"/>
  <c r="OH341" i="2"/>
  <c r="OG341" i="2"/>
  <c r="OM341" i="2" s="1"/>
  <c r="NS341" i="2"/>
  <c r="NR341" i="2"/>
  <c r="NP341" i="2"/>
  <c r="NQ341" i="2" s="1"/>
  <c r="NO341" i="2"/>
  <c r="NC341" i="2"/>
  <c r="MY341" i="2"/>
  <c r="MQ341" i="2"/>
  <c r="MP341" i="2"/>
  <c r="MK341" i="2"/>
  <c r="ML341" i="2" s="1"/>
  <c r="MJ341" i="2"/>
  <c r="ME341" i="2"/>
  <c r="MD341" i="2"/>
  <c r="LY341" i="2"/>
  <c r="LX341" i="2"/>
  <c r="LS341" i="2"/>
  <c r="LR341" i="2"/>
  <c r="LN341" i="2"/>
  <c r="LM341" i="2"/>
  <c r="LL341" i="2"/>
  <c r="LG341" i="2"/>
  <c r="LF341" i="2"/>
  <c r="LA341" i="2"/>
  <c r="KZ341" i="2"/>
  <c r="KU341" i="2"/>
  <c r="KT341" i="2"/>
  <c r="KO341" i="2"/>
  <c r="KP341" i="2" s="1"/>
  <c r="KN341" i="2"/>
  <c r="KC341" i="2"/>
  <c r="KB341" i="2"/>
  <c r="KA341" i="2"/>
  <c r="JZ341" i="2"/>
  <c r="JY341" i="2"/>
  <c r="JW341" i="2"/>
  <c r="JV341" i="2"/>
  <c r="JU341" i="2"/>
  <c r="JT341" i="2"/>
  <c r="JR341" i="2"/>
  <c r="JQ341" i="2"/>
  <c r="JP341" i="2"/>
  <c r="JO341" i="2"/>
  <c r="JN341" i="2"/>
  <c r="JM341" i="2"/>
  <c r="JL341" i="2"/>
  <c r="JJ341" i="2"/>
  <c r="JH341" i="2"/>
  <c r="JG341" i="2"/>
  <c r="JF341" i="2"/>
  <c r="JA341" i="2"/>
  <c r="IZ341" i="2"/>
  <c r="IY341" i="2"/>
  <c r="IX341" i="2"/>
  <c r="IW341" i="2"/>
  <c r="IU341" i="2"/>
  <c r="IT341" i="2"/>
  <c r="IS341" i="2"/>
  <c r="IR341" i="2"/>
  <c r="IP341" i="2"/>
  <c r="IO341" i="2"/>
  <c r="IN341" i="2"/>
  <c r="IM341" i="2"/>
  <c r="IL341" i="2"/>
  <c r="IK341" i="2"/>
  <c r="IJ341" i="2"/>
  <c r="II341" i="2"/>
  <c r="IC341" i="2" s="1"/>
  <c r="IH341" i="2"/>
  <c r="IG341" i="2"/>
  <c r="IF341" i="2"/>
  <c r="IE341" i="2"/>
  <c r="ID341" i="2"/>
  <c r="HW341" i="2"/>
  <c r="HS341" i="2"/>
  <c r="HJ341" i="2" s="1"/>
  <c r="HG341" i="2" s="1" a="1"/>
  <c r="HG341" i="2" s="1"/>
  <c r="HR341" i="2"/>
  <c r="HQ341" i="2"/>
  <c r="HP341" i="2"/>
  <c r="HO341" i="2"/>
  <c r="HI341" i="2"/>
  <c r="HC341" i="2"/>
  <c r="HA341" i="2" a="1"/>
  <c r="HA341" i="2" s="1"/>
  <c r="GY341" i="2"/>
  <c r="GX341" i="2"/>
  <c r="GR341" i="2"/>
  <c r="GM341" i="2"/>
  <c r="GZ341" i="2" s="1"/>
  <c r="GL341" i="2"/>
  <c r="FS341" i="2"/>
  <c r="FR341" i="2"/>
  <c r="FO341" i="2"/>
  <c r="FI341" i="2"/>
  <c r="EW341" i="2"/>
  <c r="ET341" i="2"/>
  <c r="EP341" i="2"/>
  <c r="DT341" i="2"/>
  <c r="DJ341" i="2"/>
  <c r="DI341" i="2"/>
  <c r="DH341" i="2"/>
  <c r="CZ341" i="2"/>
  <c r="CY341" i="2" s="1"/>
  <c r="CV341" i="2" s="1"/>
  <c r="Z341" i="2" s="1"/>
  <c r="AI341" i="2" s="1"/>
  <c r="CX341" i="2"/>
  <c r="CW341" i="2"/>
  <c r="CT341" i="2"/>
  <c r="CS341" i="2" s="1"/>
  <c r="CQ341" i="2" s="1"/>
  <c r="DB341" i="2" s="1"/>
  <c r="CP341" i="2"/>
  <c r="AL341" i="2"/>
  <c r="D341" i="2"/>
  <c r="CA341" i="2" s="1"/>
  <c r="OQ340" i="2"/>
  <c r="OL340" i="2"/>
  <c r="OK340" i="2"/>
  <c r="OJ340" i="2"/>
  <c r="OI340" i="2"/>
  <c r="OH340" i="2"/>
  <c r="OG340" i="2"/>
  <c r="NS340" i="2"/>
  <c r="NR340" i="2"/>
  <c r="NP340" i="2"/>
  <c r="NO340" i="2"/>
  <c r="NC340" i="2"/>
  <c r="MY340" i="2"/>
  <c r="MQ340" i="2"/>
  <c r="MP340" i="2"/>
  <c r="MK340" i="2"/>
  <c r="MJ340" i="2"/>
  <c r="ME340" i="2"/>
  <c r="MF340" i="2" s="1"/>
  <c r="MD340" i="2"/>
  <c r="LY340" i="2"/>
  <c r="LX340" i="2"/>
  <c r="LS340" i="2"/>
  <c r="LR340" i="2"/>
  <c r="LM340" i="2"/>
  <c r="LL340" i="2"/>
  <c r="LG340" i="2"/>
  <c r="LF340" i="2"/>
  <c r="LA340" i="2"/>
  <c r="KZ340" i="2"/>
  <c r="KU340" i="2"/>
  <c r="KT340" i="2"/>
  <c r="KV340" i="2" s="1"/>
  <c r="KO340" i="2"/>
  <c r="KN340" i="2"/>
  <c r="KC340" i="2"/>
  <c r="KB340" i="2"/>
  <c r="KA340" i="2"/>
  <c r="JZ340" i="2"/>
  <c r="JY340" i="2"/>
  <c r="JW340" i="2"/>
  <c r="JV340" i="2"/>
  <c r="JU340" i="2"/>
  <c r="JT340" i="2"/>
  <c r="JR340" i="2"/>
  <c r="JQ340" i="2"/>
  <c r="JP340" i="2"/>
  <c r="JO340" i="2"/>
  <c r="JN340" i="2"/>
  <c r="JM340" i="2"/>
  <c r="JL340" i="2"/>
  <c r="JJ340" i="2"/>
  <c r="JH340" i="2"/>
  <c r="JG340" i="2"/>
  <c r="JF340" i="2"/>
  <c r="JA340" i="2"/>
  <c r="IZ340" i="2"/>
  <c r="IY340" i="2"/>
  <c r="IX340" i="2"/>
  <c r="IW340" i="2"/>
  <c r="IU340" i="2"/>
  <c r="IT340" i="2"/>
  <c r="IS340" i="2"/>
  <c r="IR340" i="2"/>
  <c r="IP340" i="2"/>
  <c r="IO340" i="2"/>
  <c r="IN340" i="2"/>
  <c r="IM340" i="2"/>
  <c r="II340" i="2" s="1"/>
  <c r="IA340" i="2" s="1"/>
  <c r="IB340" i="2" s="1"/>
  <c r="KF340" i="2" s="1"/>
  <c r="IL340" i="2"/>
  <c r="IK340" i="2"/>
  <c r="IJ340" i="2"/>
  <c r="IH340" i="2"/>
  <c r="IF340" i="2"/>
  <c r="IE340" i="2"/>
  <c r="ID340" i="2"/>
  <c r="HW340" i="2"/>
  <c r="HS340" i="2"/>
  <c r="HJ340" i="2" s="1"/>
  <c r="HG340" i="2" s="1" a="1"/>
  <c r="HG340" i="2" s="1"/>
  <c r="HR340" i="2"/>
  <c r="HQ340" i="2"/>
  <c r="HP340" i="2"/>
  <c r="HO340" i="2"/>
  <c r="HI340" i="2"/>
  <c r="HC340" i="2"/>
  <c r="HA340" i="2" a="1"/>
  <c r="HA340" i="2" s="1"/>
  <c r="GY340" i="2"/>
  <c r="GX340" i="2"/>
  <c r="GR340" i="2"/>
  <c r="GL340" i="2"/>
  <c r="GM340" i="2" s="1"/>
  <c r="GZ340" i="2" s="1"/>
  <c r="FR340" i="2"/>
  <c r="FI340" i="2"/>
  <c r="FO340" i="2" s="1"/>
  <c r="EW340" i="2"/>
  <c r="ET340" i="2"/>
  <c r="EP340" i="2"/>
  <c r="DT340" i="2"/>
  <c r="DJ340" i="2"/>
  <c r="DI340" i="2"/>
  <c r="EB340" i="2" s="1"/>
  <c r="EH340" i="2" s="1"/>
  <c r="DH340" i="2"/>
  <c r="CZ340" i="2"/>
  <c r="CY340" i="2" s="1"/>
  <c r="CV340" i="2" s="1"/>
  <c r="Z340" i="2" s="1"/>
  <c r="AI340" i="2" s="1"/>
  <c r="CX340" i="2"/>
  <c r="CW340" i="2"/>
  <c r="CT340" i="2"/>
  <c r="CS340" i="2"/>
  <c r="CQ340" i="2" s="1"/>
  <c r="DB340" i="2" s="1"/>
  <c r="CP340" i="2"/>
  <c r="DC340" i="2" s="1"/>
  <c r="AL340" i="2"/>
  <c r="D340" i="2"/>
  <c r="CA340" i="2" s="1"/>
  <c r="OQ339" i="2"/>
  <c r="OL339" i="2"/>
  <c r="OK339" i="2"/>
  <c r="OJ339" i="2"/>
  <c r="OI339" i="2"/>
  <c r="OP339" i="2" s="1"/>
  <c r="OH339" i="2"/>
  <c r="OG339" i="2"/>
  <c r="NS339" i="2"/>
  <c r="NT339" i="2" s="1"/>
  <c r="NR339" i="2"/>
  <c r="NP339" i="2"/>
  <c r="NO339" i="2"/>
  <c r="NQ339" i="2" s="1"/>
  <c r="NC339" i="2"/>
  <c r="MY339" i="2"/>
  <c r="MQ339" i="2"/>
  <c r="MP339" i="2"/>
  <c r="MK339" i="2"/>
  <c r="MJ339" i="2"/>
  <c r="ME339" i="2"/>
  <c r="MD339" i="2"/>
  <c r="MF339" i="2" s="1"/>
  <c r="LY339" i="2"/>
  <c r="LX339" i="2"/>
  <c r="LS339" i="2"/>
  <c r="LR339" i="2"/>
  <c r="LM339" i="2"/>
  <c r="LL339" i="2"/>
  <c r="LG339" i="2"/>
  <c r="LF339" i="2"/>
  <c r="LH339" i="2" s="1"/>
  <c r="LA339" i="2"/>
  <c r="KZ339" i="2"/>
  <c r="KU339" i="2"/>
  <c r="KT339" i="2"/>
  <c r="KO339" i="2"/>
  <c r="KN339" i="2"/>
  <c r="KC339" i="2"/>
  <c r="KB339" i="2"/>
  <c r="KA339" i="2"/>
  <c r="JZ339" i="2"/>
  <c r="JY339" i="2"/>
  <c r="JW339" i="2"/>
  <c r="JV339" i="2"/>
  <c r="JU339" i="2"/>
  <c r="JT339" i="2"/>
  <c r="JR339" i="2"/>
  <c r="JQ339" i="2"/>
  <c r="JP339" i="2"/>
  <c r="JO339" i="2"/>
  <c r="JN339" i="2"/>
  <c r="JM339" i="2"/>
  <c r="JL339" i="2"/>
  <c r="JJ339" i="2"/>
  <c r="JH339" i="2"/>
  <c r="JG339" i="2"/>
  <c r="JF339" i="2"/>
  <c r="JA339" i="2"/>
  <c r="IZ339" i="2"/>
  <c r="IY339" i="2"/>
  <c r="IX339" i="2"/>
  <c r="IW339" i="2"/>
  <c r="IU339" i="2"/>
  <c r="IT339" i="2"/>
  <c r="IS339" i="2"/>
  <c r="IR339" i="2"/>
  <c r="IP339" i="2"/>
  <c r="IO339" i="2"/>
  <c r="IN339" i="2"/>
  <c r="IM339" i="2"/>
  <c r="IL339" i="2"/>
  <c r="IK339" i="2"/>
  <c r="IJ339" i="2"/>
  <c r="IH339" i="2"/>
  <c r="IF339" i="2"/>
  <c r="IE339" i="2"/>
  <c r="ID339" i="2"/>
  <c r="HW339" i="2"/>
  <c r="HS339" i="2"/>
  <c r="HJ339" i="2" s="1"/>
  <c r="HG339" i="2" s="1" a="1"/>
  <c r="HG339" i="2" s="1"/>
  <c r="HR339" i="2"/>
  <c r="HQ339" i="2"/>
  <c r="HP339" i="2"/>
  <c r="HO339" i="2"/>
  <c r="HI339" i="2"/>
  <c r="HC339" i="2"/>
  <c r="HA339" i="2" a="1"/>
  <c r="HA339" i="2" s="1"/>
  <c r="GY339" i="2"/>
  <c r="GX339" i="2"/>
  <c r="GR339" i="2"/>
  <c r="GL339" i="2"/>
  <c r="GM339" i="2" s="1"/>
  <c r="GZ339" i="2" s="1"/>
  <c r="FT339" i="2"/>
  <c r="FU339" i="2" s="1"/>
  <c r="FV339" i="2" s="1"/>
  <c r="ES339" i="2" s="1"/>
  <c r="FR339" i="2"/>
  <c r="FS339" i="2" s="1"/>
  <c r="FI339" i="2"/>
  <c r="FO339" i="2" s="1"/>
  <c r="EW339" i="2"/>
  <c r="ET339" i="2"/>
  <c r="EP339" i="2"/>
  <c r="DT339" i="2"/>
  <c r="DJ339" i="2"/>
  <c r="DI339" i="2"/>
  <c r="DH339" i="2"/>
  <c r="CZ339" i="2"/>
  <c r="CY339" i="2" s="1"/>
  <c r="CV339" i="2" s="1"/>
  <c r="Z339" i="2" s="1"/>
  <c r="AI339" i="2" s="1"/>
  <c r="CX339" i="2"/>
  <c r="CW339" i="2"/>
  <c r="CT339" i="2"/>
  <c r="CS339" i="2" s="1"/>
  <c r="CQ339" i="2" s="1"/>
  <c r="DB339" i="2" s="1"/>
  <c r="DD339" i="2" s="1"/>
  <c r="CP339" i="2"/>
  <c r="DC339" i="2" s="1"/>
  <c r="AL339" i="2"/>
  <c r="D339" i="2"/>
  <c r="CA339" i="2" s="1"/>
  <c r="OQ338" i="2"/>
  <c r="OL338" i="2"/>
  <c r="OK338" i="2"/>
  <c r="OJ338" i="2"/>
  <c r="OI338" i="2"/>
  <c r="OH338" i="2"/>
  <c r="OG338" i="2"/>
  <c r="NS338" i="2"/>
  <c r="NR338" i="2"/>
  <c r="NT338" i="2" s="1"/>
  <c r="NP338" i="2"/>
  <c r="NO338" i="2"/>
  <c r="NC338" i="2"/>
  <c r="MY338" i="2"/>
  <c r="MQ338" i="2"/>
  <c r="MP338" i="2"/>
  <c r="MK338" i="2"/>
  <c r="MJ338" i="2"/>
  <c r="ML338" i="2" s="1"/>
  <c r="ME338" i="2"/>
  <c r="MD338" i="2"/>
  <c r="LY338" i="2"/>
  <c r="LX338" i="2"/>
  <c r="LS338" i="2"/>
  <c r="LR338" i="2"/>
  <c r="LM338" i="2"/>
  <c r="LL338" i="2"/>
  <c r="LN338" i="2" s="1"/>
  <c r="LG338" i="2"/>
  <c r="LF338" i="2"/>
  <c r="LA338" i="2"/>
  <c r="KZ338" i="2"/>
  <c r="KU338" i="2"/>
  <c r="KT338" i="2"/>
  <c r="KV338" i="2" s="1"/>
  <c r="KO338" i="2"/>
  <c r="KP338" i="2" s="1"/>
  <c r="KN338" i="2"/>
  <c r="KC338" i="2"/>
  <c r="KB338" i="2"/>
  <c r="KA338" i="2"/>
  <c r="JZ338" i="2"/>
  <c r="JY338" i="2"/>
  <c r="JW338" i="2"/>
  <c r="JV338" i="2"/>
  <c r="JU338" i="2"/>
  <c r="JT338" i="2"/>
  <c r="JR338" i="2"/>
  <c r="JQ338" i="2"/>
  <c r="JP338" i="2"/>
  <c r="JO338" i="2"/>
  <c r="JN338" i="2"/>
  <c r="JM338" i="2"/>
  <c r="JL338" i="2"/>
  <c r="JJ338" i="2"/>
  <c r="JH338" i="2"/>
  <c r="JG338" i="2"/>
  <c r="JF338" i="2"/>
  <c r="JA338" i="2"/>
  <c r="IZ338" i="2"/>
  <c r="IY338" i="2"/>
  <c r="IX338" i="2"/>
  <c r="IW338" i="2"/>
  <c r="IU338" i="2"/>
  <c r="IT338" i="2"/>
  <c r="IS338" i="2"/>
  <c r="IR338" i="2"/>
  <c r="IP338" i="2"/>
  <c r="IO338" i="2"/>
  <c r="IN338" i="2"/>
  <c r="IM338" i="2"/>
  <c r="IL338" i="2"/>
  <c r="IK338" i="2"/>
  <c r="IJ338" i="2"/>
  <c r="IH338" i="2"/>
  <c r="IF338" i="2"/>
  <c r="IE338" i="2"/>
  <c r="ID338" i="2"/>
  <c r="HW338" i="2"/>
  <c r="HS338" i="2"/>
  <c r="HR338" i="2"/>
  <c r="HQ338" i="2"/>
  <c r="HP338" i="2"/>
  <c r="HO338" i="2"/>
  <c r="HJ338" i="2"/>
  <c r="HG338" i="2" s="1" a="1"/>
  <c r="HG338" i="2" s="1"/>
  <c r="HI338" i="2"/>
  <c r="HC338" i="2"/>
  <c r="HA338" i="2" a="1"/>
  <c r="HA338" i="2" s="1"/>
  <c r="GY338" i="2"/>
  <c r="GX338" i="2"/>
  <c r="GR338" i="2"/>
  <c r="GL338" i="2"/>
  <c r="GM338" i="2" s="1"/>
  <c r="GZ338" i="2" s="1"/>
  <c r="FR338" i="2"/>
  <c r="FS338" i="2" s="1"/>
  <c r="FI338" i="2"/>
  <c r="FO338" i="2" s="1"/>
  <c r="EW338" i="2"/>
  <c r="ET338" i="2"/>
  <c r="EP338" i="2"/>
  <c r="DT338" i="2"/>
  <c r="DJ338" i="2"/>
  <c r="DI338" i="2"/>
  <c r="DH338" i="2"/>
  <c r="CZ338" i="2"/>
  <c r="CY338" i="2" s="1"/>
  <c r="CV338" i="2" s="1"/>
  <c r="Z338" i="2" s="1"/>
  <c r="AI338" i="2" s="1"/>
  <c r="CX338" i="2"/>
  <c r="CW338" i="2"/>
  <c r="CT338" i="2"/>
  <c r="CS338" i="2" s="1"/>
  <c r="CQ338" i="2" s="1"/>
  <c r="DB338" i="2" s="1"/>
  <c r="CP338" i="2"/>
  <c r="AL338" i="2"/>
  <c r="D338" i="2"/>
  <c r="CA338" i="2" s="1"/>
  <c r="OQ337" i="2"/>
  <c r="OP337" i="2"/>
  <c r="OL337" i="2"/>
  <c r="OK337" i="2"/>
  <c r="OJ337" i="2"/>
  <c r="OI337" i="2"/>
  <c r="OH337" i="2"/>
  <c r="OG337" i="2"/>
  <c r="NS337" i="2"/>
  <c r="NR337" i="2"/>
  <c r="NP337" i="2"/>
  <c r="NO337" i="2"/>
  <c r="NC337" i="2"/>
  <c r="MY337" i="2"/>
  <c r="MQ337" i="2"/>
  <c r="MR337" i="2" s="1"/>
  <c r="MP337" i="2"/>
  <c r="MK337" i="2"/>
  <c r="ML337" i="2" s="1"/>
  <c r="MJ337" i="2"/>
  <c r="MF337" i="2"/>
  <c r="ME337" i="2"/>
  <c r="MD337" i="2"/>
  <c r="LY337" i="2"/>
  <c r="LX337" i="2"/>
  <c r="LS337" i="2"/>
  <c r="LR337" i="2"/>
  <c r="LM337" i="2"/>
  <c r="LL337" i="2"/>
  <c r="LG337" i="2"/>
  <c r="LF337" i="2"/>
  <c r="LA337" i="2"/>
  <c r="KZ337" i="2"/>
  <c r="LB337" i="2" s="1"/>
  <c r="KU337" i="2"/>
  <c r="KT337" i="2"/>
  <c r="KO337" i="2"/>
  <c r="KN337" i="2"/>
  <c r="KC337" i="2"/>
  <c r="KB337" i="2"/>
  <c r="KA337" i="2"/>
  <c r="JZ337" i="2"/>
  <c r="JY337" i="2"/>
  <c r="JW337" i="2"/>
  <c r="JV337" i="2"/>
  <c r="JU337" i="2"/>
  <c r="JT337" i="2"/>
  <c r="JR337" i="2"/>
  <c r="JQ337" i="2"/>
  <c r="JP337" i="2"/>
  <c r="JO337" i="2"/>
  <c r="JN337" i="2"/>
  <c r="JM337" i="2"/>
  <c r="JL337" i="2"/>
  <c r="JJ337" i="2"/>
  <c r="JH337" i="2"/>
  <c r="JG337" i="2"/>
  <c r="JF337" i="2"/>
  <c r="JA337" i="2"/>
  <c r="IZ337" i="2"/>
  <c r="IY337" i="2"/>
  <c r="IX337" i="2"/>
  <c r="IW337" i="2"/>
  <c r="IU337" i="2"/>
  <c r="IT337" i="2"/>
  <c r="IS337" i="2"/>
  <c r="IR337" i="2"/>
  <c r="IP337" i="2"/>
  <c r="IO337" i="2"/>
  <c r="IN337" i="2"/>
  <c r="IM337" i="2"/>
  <c r="IL337" i="2"/>
  <c r="IK337" i="2"/>
  <c r="IJ337" i="2"/>
  <c r="IH337" i="2"/>
  <c r="IF337" i="2"/>
  <c r="IE337" i="2"/>
  <c r="ID337" i="2"/>
  <c r="HW337" i="2"/>
  <c r="HS337" i="2"/>
  <c r="HJ337" i="2" s="1"/>
  <c r="HG337" i="2" s="1" a="1"/>
  <c r="HG337" i="2" s="1"/>
  <c r="HR337" i="2"/>
  <c r="HQ337" i="2"/>
  <c r="HP337" i="2"/>
  <c r="HO337" i="2"/>
  <c r="HI337" i="2"/>
  <c r="HC337" i="2"/>
  <c r="HA337" i="2" a="1"/>
  <c r="HA337" i="2" s="1"/>
  <c r="GY337" i="2"/>
  <c r="GX337" i="2"/>
  <c r="GR337" i="2"/>
  <c r="GL337" i="2"/>
  <c r="GM337" i="2" s="1"/>
  <c r="GZ337" i="2" s="1"/>
  <c r="FR337" i="2"/>
  <c r="FI337" i="2"/>
  <c r="FO337" i="2" s="1"/>
  <c r="EW337" i="2"/>
  <c r="ET337" i="2"/>
  <c r="EP337" i="2"/>
  <c r="DT337" i="2"/>
  <c r="DJ337" i="2"/>
  <c r="DI337" i="2"/>
  <c r="DH337" i="2"/>
  <c r="CZ337" i="2"/>
  <c r="CY337" i="2" s="1"/>
  <c r="CV337" i="2" s="1"/>
  <c r="Z337" i="2" s="1"/>
  <c r="AI337" i="2" s="1"/>
  <c r="CX337" i="2"/>
  <c r="CW337" i="2"/>
  <c r="CT337" i="2"/>
  <c r="CS337" i="2" s="1"/>
  <c r="CQ337" i="2" s="1"/>
  <c r="CP337" i="2"/>
  <c r="DC337" i="2" s="1"/>
  <c r="AL337" i="2"/>
  <c r="D337" i="2"/>
  <c r="CA337" i="2" s="1"/>
  <c r="OQ336" i="2"/>
  <c r="OL336" i="2"/>
  <c r="OK336" i="2"/>
  <c r="OJ336" i="2"/>
  <c r="OI336" i="2"/>
  <c r="OH336" i="2"/>
  <c r="ON336" i="2" s="1"/>
  <c r="OG336" i="2"/>
  <c r="OM336" i="2" s="1"/>
  <c r="NT336" i="2"/>
  <c r="NS336" i="2"/>
  <c r="NR336" i="2"/>
  <c r="NP336" i="2"/>
  <c r="NO336" i="2"/>
  <c r="NC336" i="2"/>
  <c r="MY336" i="2"/>
  <c r="MQ336" i="2"/>
  <c r="MP336" i="2"/>
  <c r="MK336" i="2"/>
  <c r="MJ336" i="2"/>
  <c r="ME336" i="2"/>
  <c r="MD336" i="2"/>
  <c r="MF336" i="2" s="1"/>
  <c r="LY336" i="2"/>
  <c r="LX336" i="2"/>
  <c r="LT336" i="2"/>
  <c r="LS336" i="2"/>
  <c r="LR336" i="2"/>
  <c r="LM336" i="2"/>
  <c r="LL336" i="2"/>
  <c r="LG336" i="2"/>
  <c r="LF336" i="2"/>
  <c r="LA336" i="2"/>
  <c r="KZ336" i="2"/>
  <c r="KU336" i="2"/>
  <c r="KT336" i="2"/>
  <c r="KO336" i="2"/>
  <c r="KN336" i="2"/>
  <c r="KC336" i="2"/>
  <c r="KB336" i="2"/>
  <c r="KA336" i="2"/>
  <c r="JZ336" i="2"/>
  <c r="JY336" i="2"/>
  <c r="JW336" i="2"/>
  <c r="JV336" i="2"/>
  <c r="JU336" i="2"/>
  <c r="JT336" i="2"/>
  <c r="JR336" i="2"/>
  <c r="JQ336" i="2"/>
  <c r="JP336" i="2"/>
  <c r="JO336" i="2"/>
  <c r="JK336" i="2" s="1"/>
  <c r="JN336" i="2"/>
  <c r="JM336" i="2"/>
  <c r="JL336" i="2"/>
  <c r="JJ336" i="2"/>
  <c r="JI336" i="2"/>
  <c r="JH336" i="2"/>
  <c r="JG336" i="2"/>
  <c r="JF336" i="2"/>
  <c r="JA336" i="2"/>
  <c r="IZ336" i="2"/>
  <c r="IY336" i="2"/>
  <c r="IX336" i="2"/>
  <c r="IW336" i="2"/>
  <c r="IU336" i="2"/>
  <c r="IT336" i="2"/>
  <c r="IS336" i="2"/>
  <c r="IR336" i="2"/>
  <c r="IP336" i="2"/>
  <c r="IO336" i="2"/>
  <c r="IN336" i="2"/>
  <c r="IM336" i="2"/>
  <c r="IL336" i="2"/>
  <c r="IK336" i="2"/>
  <c r="IJ336" i="2"/>
  <c r="IH336" i="2"/>
  <c r="IF336" i="2"/>
  <c r="IE336" i="2"/>
  <c r="ID336" i="2"/>
  <c r="HW336" i="2"/>
  <c r="HS336" i="2"/>
  <c r="HR336" i="2"/>
  <c r="HQ336" i="2"/>
  <c r="HP336" i="2"/>
  <c r="HO336" i="2"/>
  <c r="HJ336" i="2"/>
  <c r="HG336" i="2" s="1" a="1"/>
  <c r="HG336" i="2" s="1"/>
  <c r="HI336" i="2"/>
  <c r="HC336" i="2"/>
  <c r="HA336" i="2" a="1"/>
  <c r="HA336" i="2" s="1"/>
  <c r="GY336" i="2"/>
  <c r="GX336" i="2"/>
  <c r="GR336" i="2"/>
  <c r="GL336" i="2"/>
  <c r="GM336" i="2" s="1"/>
  <c r="GZ336" i="2" s="1"/>
  <c r="FR336" i="2"/>
  <c r="FS336" i="2" s="1"/>
  <c r="FI336" i="2"/>
  <c r="FO336" i="2" s="1"/>
  <c r="EW336" i="2"/>
  <c r="ET336" i="2"/>
  <c r="EP336" i="2"/>
  <c r="DT336" i="2"/>
  <c r="DJ336" i="2"/>
  <c r="DI336" i="2"/>
  <c r="DH336" i="2"/>
  <c r="DC336" i="2"/>
  <c r="CZ336" i="2"/>
  <c r="CY336" i="2" s="1"/>
  <c r="CX336" i="2"/>
  <c r="CW336" i="2"/>
  <c r="CV336" i="2"/>
  <c r="Z336" i="2" s="1"/>
  <c r="AI336" i="2" s="1"/>
  <c r="CT336" i="2"/>
  <c r="CS336" i="2" s="1"/>
  <c r="CQ336" i="2" s="1"/>
  <c r="CR336" i="2" s="1"/>
  <c r="CK336" i="2" s="1"/>
  <c r="DF336" i="2" s="1"/>
  <c r="CP336" i="2"/>
  <c r="AL336" i="2"/>
  <c r="D336" i="2"/>
  <c r="CA336" i="2" s="1"/>
  <c r="OQ335" i="2"/>
  <c r="OM335" i="2"/>
  <c r="OL335" i="2"/>
  <c r="OP335" i="2" s="1"/>
  <c r="OR335" i="2" s="1"/>
  <c r="OK335" i="2"/>
  <c r="ON335" i="2" s="1"/>
  <c r="OJ335" i="2"/>
  <c r="OI335" i="2"/>
  <c r="OH335" i="2"/>
  <c r="OG335" i="2"/>
  <c r="NS335" i="2"/>
  <c r="NR335" i="2"/>
  <c r="NP335" i="2"/>
  <c r="NO335" i="2"/>
  <c r="NC335" i="2"/>
  <c r="MY335" i="2"/>
  <c r="MQ335" i="2"/>
  <c r="MP335" i="2"/>
  <c r="MK335" i="2"/>
  <c r="MJ335" i="2"/>
  <c r="ML335" i="2" s="1"/>
  <c r="ME335" i="2"/>
  <c r="MF335" i="2" s="1"/>
  <c r="MD335" i="2"/>
  <c r="LZ335" i="2"/>
  <c r="LY335" i="2"/>
  <c r="LX335" i="2"/>
  <c r="LS335" i="2"/>
  <c r="LR335" i="2"/>
  <c r="LT335" i="2" s="1"/>
  <c r="LM335" i="2"/>
  <c r="LL335" i="2"/>
  <c r="LH335" i="2"/>
  <c r="LG335" i="2"/>
  <c r="LF335" i="2"/>
  <c r="LA335" i="2"/>
  <c r="KZ335" i="2"/>
  <c r="KU335" i="2"/>
  <c r="KT335" i="2"/>
  <c r="KV335" i="2" s="1"/>
  <c r="KP335" i="2"/>
  <c r="KO335" i="2"/>
  <c r="KN335" i="2"/>
  <c r="KC335" i="2"/>
  <c r="KB335" i="2"/>
  <c r="KA335" i="2"/>
  <c r="JZ335" i="2"/>
  <c r="JY335" i="2"/>
  <c r="JW335" i="2"/>
  <c r="JV335" i="2"/>
  <c r="JU335" i="2"/>
  <c r="JT335" i="2"/>
  <c r="JR335" i="2"/>
  <c r="JQ335" i="2"/>
  <c r="JP335" i="2"/>
  <c r="JO335" i="2"/>
  <c r="JN335" i="2"/>
  <c r="JM335" i="2"/>
  <c r="JL335" i="2"/>
  <c r="JJ335" i="2"/>
  <c r="JH335" i="2"/>
  <c r="JG335" i="2"/>
  <c r="JF335" i="2"/>
  <c r="JA335" i="2"/>
  <c r="IZ335" i="2"/>
  <c r="IY335" i="2"/>
  <c r="IX335" i="2"/>
  <c r="IW335" i="2"/>
  <c r="IU335" i="2"/>
  <c r="IT335" i="2"/>
  <c r="IS335" i="2"/>
  <c r="IR335" i="2"/>
  <c r="IP335" i="2"/>
  <c r="IO335" i="2"/>
  <c r="IN335" i="2"/>
  <c r="IM335" i="2"/>
  <c r="IL335" i="2"/>
  <c r="IK335" i="2"/>
  <c r="IJ335" i="2"/>
  <c r="IH335" i="2"/>
  <c r="IF335" i="2"/>
  <c r="IE335" i="2"/>
  <c r="ID335" i="2"/>
  <c r="HW335" i="2"/>
  <c r="HS335" i="2"/>
  <c r="HR335" i="2"/>
  <c r="HQ335" i="2"/>
  <c r="HP335" i="2"/>
  <c r="HO335" i="2"/>
  <c r="HJ335" i="2"/>
  <c r="HG335" i="2" s="1" a="1"/>
  <c r="HG335" i="2" s="1"/>
  <c r="HI335" i="2"/>
  <c r="HC335" i="2"/>
  <c r="HA335" i="2" a="1"/>
  <c r="HA335" i="2" s="1"/>
  <c r="GY335" i="2"/>
  <c r="GX335" i="2"/>
  <c r="GR335" i="2"/>
  <c r="GM335" i="2"/>
  <c r="GZ335" i="2" s="1"/>
  <c r="GL335" i="2"/>
  <c r="FR335" i="2"/>
  <c r="FI335" i="2"/>
  <c r="FO335" i="2" s="1"/>
  <c r="EW335" i="2"/>
  <c r="ET335" i="2"/>
  <c r="EP335" i="2"/>
  <c r="DT335" i="2"/>
  <c r="DL335" i="2"/>
  <c r="DN335" i="2" s="1"/>
  <c r="DJ335" i="2"/>
  <c r="DI335" i="2"/>
  <c r="DH335" i="2"/>
  <c r="CZ335" i="2"/>
  <c r="CY335" i="2" s="1"/>
  <c r="CV335" i="2" s="1"/>
  <c r="Z335" i="2" s="1"/>
  <c r="AI335" i="2" s="1"/>
  <c r="CX335" i="2"/>
  <c r="CW335" i="2"/>
  <c r="CT335" i="2"/>
  <c r="CS335" i="2" s="1"/>
  <c r="CQ335" i="2" s="1"/>
  <c r="DB335" i="2" s="1"/>
  <c r="CP335" i="2"/>
  <c r="DC335" i="2" s="1"/>
  <c r="AL335" i="2"/>
  <c r="D335" i="2"/>
  <c r="CA335" i="2" s="1"/>
  <c r="OQ334" i="2"/>
  <c r="OL334" i="2"/>
  <c r="OK334" i="2"/>
  <c r="OJ334" i="2"/>
  <c r="OI334" i="2"/>
  <c r="OH334" i="2"/>
  <c r="ON334" i="2" s="1"/>
  <c r="OG334" i="2"/>
  <c r="NS334" i="2"/>
  <c r="NR334" i="2"/>
  <c r="NP334" i="2"/>
  <c r="NO334" i="2"/>
  <c r="NC334" i="2"/>
  <c r="NG334" i="2" s="1"/>
  <c r="MY334" i="2"/>
  <c r="MQ334" i="2"/>
  <c r="MP334" i="2"/>
  <c r="MK334" i="2"/>
  <c r="MJ334" i="2"/>
  <c r="ME334" i="2"/>
  <c r="MD334" i="2"/>
  <c r="MF334" i="2" s="1"/>
  <c r="LY334" i="2"/>
  <c r="LX334" i="2"/>
  <c r="LS334" i="2"/>
  <c r="LT334" i="2" s="1"/>
  <c r="LR334" i="2"/>
  <c r="LM334" i="2"/>
  <c r="LN334" i="2" s="1"/>
  <c r="LL334" i="2"/>
  <c r="LG334" i="2"/>
  <c r="LF334" i="2"/>
  <c r="LH334" i="2" s="1"/>
  <c r="LA334" i="2"/>
  <c r="KZ334" i="2"/>
  <c r="KU334" i="2"/>
  <c r="KT334" i="2"/>
  <c r="KO334" i="2"/>
  <c r="KN334" i="2"/>
  <c r="KP334" i="2" s="1"/>
  <c r="KC334" i="2"/>
  <c r="KB334" i="2"/>
  <c r="KA334" i="2"/>
  <c r="JZ334" i="2"/>
  <c r="JY334" i="2"/>
  <c r="JW334" i="2"/>
  <c r="JV334" i="2"/>
  <c r="JU334" i="2"/>
  <c r="JT334" i="2"/>
  <c r="JR334" i="2"/>
  <c r="JQ334" i="2"/>
  <c r="JP334" i="2"/>
  <c r="JO334" i="2"/>
  <c r="JN334" i="2"/>
  <c r="JM334" i="2"/>
  <c r="JL334" i="2"/>
  <c r="JJ334" i="2"/>
  <c r="JH334" i="2"/>
  <c r="JG334" i="2"/>
  <c r="JF334" i="2"/>
  <c r="JA334" i="2"/>
  <c r="IZ334" i="2"/>
  <c r="IY334" i="2"/>
  <c r="IX334" i="2"/>
  <c r="IW334" i="2"/>
  <c r="IU334" i="2"/>
  <c r="IT334" i="2"/>
  <c r="IS334" i="2"/>
  <c r="IR334" i="2"/>
  <c r="IP334" i="2"/>
  <c r="IO334" i="2"/>
  <c r="IN334" i="2"/>
  <c r="IM334" i="2"/>
  <c r="IL334" i="2"/>
  <c r="IK334" i="2"/>
  <c r="IJ334" i="2"/>
  <c r="IH334" i="2"/>
  <c r="IF334" i="2"/>
  <c r="IE334" i="2"/>
  <c r="ID334" i="2"/>
  <c r="HW334" i="2"/>
  <c r="HS334" i="2"/>
  <c r="HJ334" i="2" s="1"/>
  <c r="HG334" i="2" s="1" a="1"/>
  <c r="HG334" i="2" s="1"/>
  <c r="HR334" i="2"/>
  <c r="HQ334" i="2"/>
  <c r="HP334" i="2"/>
  <c r="HO334" i="2"/>
  <c r="HI334" i="2"/>
  <c r="HC334" i="2"/>
  <c r="HA334" i="2" a="1"/>
  <c r="HA334" i="2" s="1"/>
  <c r="GY334" i="2"/>
  <c r="GX334" i="2"/>
  <c r="GR334" i="2"/>
  <c r="GL334" i="2"/>
  <c r="GM334" i="2" s="1"/>
  <c r="GZ334" i="2" s="1"/>
  <c r="FS334" i="2"/>
  <c r="FT334" i="2" s="1"/>
  <c r="FU334" i="2" s="1"/>
  <c r="FV334" i="2" s="1"/>
  <c r="ES334" i="2" s="1"/>
  <c r="FR334" i="2"/>
  <c r="FI334" i="2"/>
  <c r="FO334" i="2" s="1"/>
  <c r="EW334" i="2"/>
  <c r="ET334" i="2"/>
  <c r="EP334" i="2"/>
  <c r="DT334" i="2"/>
  <c r="DJ334" i="2"/>
  <c r="DI334" i="2"/>
  <c r="DH334" i="2"/>
  <c r="DL334" i="2" s="1"/>
  <c r="DN334" i="2" s="1"/>
  <c r="DC334" i="2"/>
  <c r="CZ334" i="2"/>
  <c r="CY334" i="2" s="1"/>
  <c r="CV334" i="2" s="1"/>
  <c r="Z334" i="2" s="1"/>
  <c r="AI334" i="2" s="1"/>
  <c r="CX334" i="2"/>
  <c r="CW334" i="2"/>
  <c r="CT334" i="2"/>
  <c r="CS334" i="2" s="1"/>
  <c r="CQ334" i="2" s="1"/>
  <c r="CP334" i="2"/>
  <c r="AL334" i="2"/>
  <c r="D334" i="2"/>
  <c r="CA334" i="2" s="1"/>
  <c r="OQ333" i="2"/>
  <c r="OL333" i="2"/>
  <c r="OK333" i="2"/>
  <c r="OJ333" i="2"/>
  <c r="OI333" i="2"/>
  <c r="OH333" i="2"/>
  <c r="OG333" i="2"/>
  <c r="NS333" i="2"/>
  <c r="NR333" i="2"/>
  <c r="NP333" i="2"/>
  <c r="NQ333" i="2" s="1"/>
  <c r="NO333" i="2"/>
  <c r="NC333" i="2"/>
  <c r="MY333" i="2"/>
  <c r="MQ333" i="2"/>
  <c r="MP333" i="2"/>
  <c r="MK333" i="2"/>
  <c r="MJ333" i="2"/>
  <c r="ME333" i="2"/>
  <c r="MD333" i="2"/>
  <c r="MF333" i="2" s="1"/>
  <c r="LY333" i="2"/>
  <c r="LX333" i="2"/>
  <c r="LS333" i="2"/>
  <c r="LR333" i="2"/>
  <c r="LM333" i="2"/>
  <c r="LL333" i="2"/>
  <c r="LG333" i="2"/>
  <c r="LH333" i="2" s="1"/>
  <c r="LF333" i="2"/>
  <c r="LA333" i="2"/>
  <c r="LB333" i="2" s="1"/>
  <c r="KZ333" i="2"/>
  <c r="KU333" i="2"/>
  <c r="KT333" i="2"/>
  <c r="KV333" i="2" s="1"/>
  <c r="KO333" i="2"/>
  <c r="KN333" i="2"/>
  <c r="KC333" i="2"/>
  <c r="KB333" i="2"/>
  <c r="KA333" i="2"/>
  <c r="JZ333" i="2"/>
  <c r="JY333" i="2"/>
  <c r="JW333" i="2"/>
  <c r="JV333" i="2"/>
  <c r="JU333" i="2"/>
  <c r="JT333" i="2"/>
  <c r="JR333" i="2"/>
  <c r="JQ333" i="2"/>
  <c r="JP333" i="2"/>
  <c r="JO333" i="2"/>
  <c r="JK333" i="2" s="1"/>
  <c r="JN333" i="2"/>
  <c r="JM333" i="2"/>
  <c r="JL333" i="2"/>
  <c r="JJ333" i="2"/>
  <c r="JH333" i="2"/>
  <c r="JG333" i="2"/>
  <c r="JF333" i="2"/>
  <c r="JA333" i="2"/>
  <c r="IZ333" i="2"/>
  <c r="IY333" i="2"/>
  <c r="IX333" i="2"/>
  <c r="IW333" i="2"/>
  <c r="IU333" i="2"/>
  <c r="IT333" i="2"/>
  <c r="IS333" i="2"/>
  <c r="IR333" i="2"/>
  <c r="IP333" i="2"/>
  <c r="IO333" i="2"/>
  <c r="IN333" i="2"/>
  <c r="IM333" i="2"/>
  <c r="II333" i="2" s="1"/>
  <c r="IL333" i="2"/>
  <c r="IK333" i="2"/>
  <c r="IJ333" i="2"/>
  <c r="IH333" i="2"/>
  <c r="IG333" i="2"/>
  <c r="IF333" i="2"/>
  <c r="IE333" i="2"/>
  <c r="ID333" i="2"/>
  <c r="HW333" i="2"/>
  <c r="HS333" i="2"/>
  <c r="HJ333" i="2" s="1"/>
  <c r="HG333" i="2" s="1" a="1"/>
  <c r="HG333" i="2" s="1"/>
  <c r="HR333" i="2"/>
  <c r="HQ333" i="2"/>
  <c r="HP333" i="2"/>
  <c r="HO333" i="2"/>
  <c r="HI333" i="2"/>
  <c r="HC333" i="2"/>
  <c r="HA333" i="2"/>
  <c r="HA333" i="2" a="1"/>
  <c r="GY333" i="2"/>
  <c r="GX333" i="2"/>
  <c r="GR333" i="2"/>
  <c r="GL333" i="2"/>
  <c r="GM333" i="2" s="1"/>
  <c r="GZ333" i="2" s="1"/>
  <c r="FR333" i="2"/>
  <c r="FI333" i="2"/>
  <c r="FO333" i="2" s="1"/>
  <c r="EW333" i="2"/>
  <c r="ET333" i="2"/>
  <c r="EP333" i="2"/>
  <c r="DT333" i="2"/>
  <c r="DJ333" i="2"/>
  <c r="DI333" i="2"/>
  <c r="DH333" i="2"/>
  <c r="EB333" i="2" s="1"/>
  <c r="EH333" i="2" s="1"/>
  <c r="CZ333" i="2"/>
  <c r="CY333" i="2" s="1"/>
  <c r="CV333" i="2" s="1"/>
  <c r="Z333" i="2" s="1"/>
  <c r="AI333" i="2" s="1"/>
  <c r="CX333" i="2"/>
  <c r="CW333" i="2"/>
  <c r="CT333" i="2"/>
  <c r="CS333" i="2" s="1"/>
  <c r="CQ333" i="2" s="1"/>
  <c r="DB333" i="2" s="1"/>
  <c r="CP333" i="2"/>
  <c r="CA333" i="2"/>
  <c r="AL333" i="2"/>
  <c r="D333" i="2"/>
  <c r="OQ332" i="2"/>
  <c r="OL332" i="2"/>
  <c r="OK332" i="2"/>
  <c r="OJ332" i="2"/>
  <c r="OI332" i="2"/>
  <c r="OP332" i="2" s="1"/>
  <c r="OH332" i="2"/>
  <c r="OG332" i="2"/>
  <c r="NS332" i="2"/>
  <c r="NR332" i="2"/>
  <c r="NP332" i="2"/>
  <c r="NO332" i="2"/>
  <c r="NC332" i="2"/>
  <c r="MY332" i="2"/>
  <c r="MQ332" i="2"/>
  <c r="MP332" i="2"/>
  <c r="MK332" i="2"/>
  <c r="MJ332" i="2"/>
  <c r="ME332" i="2"/>
  <c r="MD332" i="2"/>
  <c r="LY332" i="2"/>
  <c r="LX332" i="2"/>
  <c r="LS332" i="2"/>
  <c r="LR332" i="2"/>
  <c r="LM332" i="2"/>
  <c r="LL332" i="2"/>
  <c r="LG332" i="2"/>
  <c r="LF332" i="2"/>
  <c r="LH332" i="2" s="1"/>
  <c r="LA332" i="2"/>
  <c r="KZ332" i="2"/>
  <c r="KU332" i="2"/>
  <c r="KT332" i="2"/>
  <c r="KO332" i="2"/>
  <c r="KN332" i="2"/>
  <c r="KP332" i="2" s="1"/>
  <c r="KC332" i="2"/>
  <c r="KB332" i="2"/>
  <c r="KA332" i="2"/>
  <c r="JZ332" i="2"/>
  <c r="JY332" i="2"/>
  <c r="JW332" i="2"/>
  <c r="JV332" i="2"/>
  <c r="JU332" i="2"/>
  <c r="JT332" i="2"/>
  <c r="JR332" i="2"/>
  <c r="JQ332" i="2"/>
  <c r="JP332" i="2"/>
  <c r="JO332" i="2"/>
  <c r="JN332" i="2"/>
  <c r="JM332" i="2"/>
  <c r="JL332" i="2"/>
  <c r="JK332" i="2"/>
  <c r="JJ332" i="2"/>
  <c r="JI332" i="2"/>
  <c r="JH332" i="2"/>
  <c r="JG332" i="2"/>
  <c r="JF332" i="2"/>
  <c r="JE332" i="2"/>
  <c r="JC332" i="2"/>
  <c r="JD332" i="2" s="1"/>
  <c r="KI332" i="2" s="1"/>
  <c r="JA332" i="2"/>
  <c r="IZ332" i="2"/>
  <c r="IY332" i="2"/>
  <c r="IX332" i="2"/>
  <c r="IW332" i="2"/>
  <c r="IU332" i="2"/>
  <c r="IT332" i="2"/>
  <c r="IS332" i="2"/>
  <c r="IR332" i="2"/>
  <c r="IP332" i="2"/>
  <c r="IO332" i="2"/>
  <c r="IN332" i="2"/>
  <c r="IM332" i="2"/>
  <c r="IL332" i="2"/>
  <c r="IK332" i="2"/>
  <c r="IJ332" i="2"/>
  <c r="II332" i="2"/>
  <c r="IH332" i="2"/>
  <c r="IG332" i="2"/>
  <c r="IF332" i="2"/>
  <c r="IE332" i="2"/>
  <c r="ID332" i="2"/>
  <c r="IC332" i="2"/>
  <c r="IA332" i="2"/>
  <c r="IB332" i="2" s="1"/>
  <c r="KF332" i="2" s="1"/>
  <c r="HW332" i="2"/>
  <c r="HS332" i="2"/>
  <c r="HJ332" i="2" s="1"/>
  <c r="HG332" i="2" s="1" a="1"/>
  <c r="HG332" i="2" s="1"/>
  <c r="HR332" i="2"/>
  <c r="HQ332" i="2"/>
  <c r="HP332" i="2"/>
  <c r="HO332" i="2"/>
  <c r="HI332" i="2"/>
  <c r="HC332" i="2"/>
  <c r="HA332" i="2" a="1"/>
  <c r="HA332" i="2" s="1"/>
  <c r="GY332" i="2"/>
  <c r="GX332" i="2"/>
  <c r="GR332" i="2"/>
  <c r="GL332" i="2"/>
  <c r="GM332" i="2" s="1"/>
  <c r="GZ332" i="2" s="1"/>
  <c r="FW332" i="2"/>
  <c r="FU332" i="2"/>
  <c r="FV332" i="2" s="1"/>
  <c r="FT332" i="2"/>
  <c r="FS332" i="2"/>
  <c r="FR332" i="2"/>
  <c r="FI332" i="2"/>
  <c r="FO332" i="2" s="1"/>
  <c r="EW332" i="2"/>
  <c r="ET332" i="2"/>
  <c r="ES332" i="2"/>
  <c r="FD332" i="2" s="1"/>
  <c r="FE332" i="2" s="1"/>
  <c r="EP332" i="2"/>
  <c r="EB332" i="2"/>
  <c r="EH332" i="2" s="1"/>
  <c r="EA332" i="2"/>
  <c r="DY332" i="2"/>
  <c r="DX332" i="2"/>
  <c r="DT332" i="2"/>
  <c r="DJ332" i="2"/>
  <c r="DI332" i="2"/>
  <c r="DH332" i="2"/>
  <c r="CZ332" i="2"/>
  <c r="CY332" i="2" s="1"/>
  <c r="CV332" i="2" s="1"/>
  <c r="Z332" i="2" s="1"/>
  <c r="AI332" i="2" s="1"/>
  <c r="CX332" i="2"/>
  <c r="CW332" i="2"/>
  <c r="CT332" i="2"/>
  <c r="CS332" i="2" s="1"/>
  <c r="CQ332" i="2" s="1"/>
  <c r="DB332" i="2" s="1"/>
  <c r="CP332" i="2"/>
  <c r="DC332" i="2" s="1"/>
  <c r="AL332" i="2"/>
  <c r="D332" i="2"/>
  <c r="CA332" i="2" s="1"/>
  <c r="OQ331" i="2"/>
  <c r="OL331" i="2"/>
  <c r="OK331" i="2"/>
  <c r="OJ331" i="2"/>
  <c r="OI331" i="2"/>
  <c r="OH331" i="2"/>
  <c r="OG331" i="2"/>
  <c r="NS331" i="2"/>
  <c r="NR331" i="2"/>
  <c r="NP331" i="2"/>
  <c r="NO331" i="2"/>
  <c r="NC331" i="2"/>
  <c r="MY331" i="2"/>
  <c r="MQ331" i="2"/>
  <c r="MP331" i="2"/>
  <c r="MK331" i="2"/>
  <c r="MJ331" i="2"/>
  <c r="ME331" i="2"/>
  <c r="MD331" i="2"/>
  <c r="LY331" i="2"/>
  <c r="LX331" i="2"/>
  <c r="LS331" i="2"/>
  <c r="LR331" i="2"/>
  <c r="LM331" i="2"/>
  <c r="LL331" i="2"/>
  <c r="LG331" i="2"/>
  <c r="LF331" i="2"/>
  <c r="LH331" i="2" s="1"/>
  <c r="LA331" i="2"/>
  <c r="KZ331" i="2"/>
  <c r="LB331" i="2" s="1"/>
  <c r="KU331" i="2"/>
  <c r="KT331" i="2"/>
  <c r="KO331" i="2"/>
  <c r="KP331" i="2" s="1"/>
  <c r="KN331" i="2"/>
  <c r="KC331" i="2"/>
  <c r="KB331" i="2"/>
  <c r="KA331" i="2"/>
  <c r="JZ331" i="2"/>
  <c r="JY331" i="2"/>
  <c r="JW331" i="2"/>
  <c r="JV331" i="2"/>
  <c r="JU331" i="2"/>
  <c r="JT331" i="2"/>
  <c r="JR331" i="2"/>
  <c r="JQ331" i="2"/>
  <c r="JP331" i="2"/>
  <c r="JO331" i="2"/>
  <c r="JI331" i="2" s="1"/>
  <c r="JN331" i="2"/>
  <c r="JM331" i="2"/>
  <c r="JL331" i="2"/>
  <c r="JJ331" i="2"/>
  <c r="JH331" i="2"/>
  <c r="JG331" i="2"/>
  <c r="JF331" i="2"/>
  <c r="JA331" i="2"/>
  <c r="IZ331" i="2"/>
  <c r="IY331" i="2"/>
  <c r="IX331" i="2"/>
  <c r="IW331" i="2"/>
  <c r="IU331" i="2"/>
  <c r="IT331" i="2"/>
  <c r="IS331" i="2"/>
  <c r="IR331" i="2"/>
  <c r="IP331" i="2"/>
  <c r="IO331" i="2"/>
  <c r="IN331" i="2"/>
  <c r="IM331" i="2"/>
  <c r="IG331" i="2" s="1"/>
  <c r="IL331" i="2"/>
  <c r="IK331" i="2"/>
  <c r="IJ331" i="2"/>
  <c r="II331" i="2"/>
  <c r="IC331" i="2" s="1"/>
  <c r="IH331" i="2"/>
  <c r="IF331" i="2"/>
  <c r="IE331" i="2"/>
  <c r="ID331" i="2"/>
  <c r="HW331" i="2"/>
  <c r="HS331" i="2"/>
  <c r="HR331" i="2"/>
  <c r="HQ331" i="2"/>
  <c r="HP331" i="2"/>
  <c r="HO331" i="2"/>
  <c r="HJ331" i="2"/>
  <c r="HG331" i="2" s="1" a="1"/>
  <c r="HG331" i="2" s="1"/>
  <c r="HI331" i="2"/>
  <c r="HC331" i="2"/>
  <c r="HA331" i="2" a="1"/>
  <c r="HA331" i="2" s="1"/>
  <c r="GY331" i="2"/>
  <c r="GX331" i="2"/>
  <c r="GR331" i="2"/>
  <c r="GL331" i="2"/>
  <c r="GM331" i="2" s="1"/>
  <c r="GZ331" i="2" s="1"/>
  <c r="FR331" i="2"/>
  <c r="FI331" i="2"/>
  <c r="FO331" i="2" s="1"/>
  <c r="EW331" i="2"/>
  <c r="ET331" i="2"/>
  <c r="EP331" i="2"/>
  <c r="DT331" i="2"/>
  <c r="DJ331" i="2"/>
  <c r="DI331" i="2"/>
  <c r="DH331" i="2"/>
  <c r="CZ331" i="2"/>
  <c r="CY331" i="2" s="1"/>
  <c r="CV331" i="2" s="1"/>
  <c r="Z331" i="2" s="1"/>
  <c r="AI331" i="2" s="1"/>
  <c r="CX331" i="2"/>
  <c r="CW331" i="2"/>
  <c r="CT331" i="2"/>
  <c r="CS331" i="2" s="1"/>
  <c r="CQ331" i="2" s="1"/>
  <c r="CP331" i="2"/>
  <c r="DC331" i="2" s="1"/>
  <c r="AL331" i="2"/>
  <c r="D331" i="2"/>
  <c r="CA331" i="2" s="1"/>
  <c r="OQ330" i="2"/>
  <c r="OL330" i="2"/>
  <c r="OK330" i="2"/>
  <c r="OJ330" i="2"/>
  <c r="OI330" i="2"/>
  <c r="OH330" i="2"/>
  <c r="ON330" i="2" s="1"/>
  <c r="OG330" i="2"/>
  <c r="OM330" i="2" s="1"/>
  <c r="NS330" i="2"/>
  <c r="NR330" i="2"/>
  <c r="NP330" i="2"/>
  <c r="NO330" i="2"/>
  <c r="NC330" i="2"/>
  <c r="MY330" i="2"/>
  <c r="MQ330" i="2"/>
  <c r="MR330" i="2" s="1"/>
  <c r="MP330" i="2"/>
  <c r="MK330" i="2"/>
  <c r="ML330" i="2" s="1"/>
  <c r="MJ330" i="2"/>
  <c r="ME330" i="2"/>
  <c r="MD330" i="2"/>
  <c r="MF330" i="2" s="1"/>
  <c r="LY330" i="2"/>
  <c r="LZ330" i="2" s="1"/>
  <c r="LX330" i="2"/>
  <c r="LS330" i="2"/>
  <c r="LR330" i="2"/>
  <c r="LM330" i="2"/>
  <c r="LN330" i="2" s="1"/>
  <c r="LL330" i="2"/>
  <c r="LG330" i="2"/>
  <c r="LF330" i="2"/>
  <c r="LH330" i="2" s="1"/>
  <c r="LA330" i="2"/>
  <c r="KZ330" i="2"/>
  <c r="LB330" i="2" s="1"/>
  <c r="KU330" i="2"/>
  <c r="KT330" i="2"/>
  <c r="KV330" i="2" s="1"/>
  <c r="KO330" i="2"/>
  <c r="KP330" i="2" s="1"/>
  <c r="KN330" i="2"/>
  <c r="KC330" i="2"/>
  <c r="KB330" i="2"/>
  <c r="KA330" i="2"/>
  <c r="JZ330" i="2"/>
  <c r="JY330" i="2"/>
  <c r="JW330" i="2"/>
  <c r="JV330" i="2"/>
  <c r="JU330" i="2"/>
  <c r="JT330" i="2"/>
  <c r="JR330" i="2"/>
  <c r="JQ330" i="2"/>
  <c r="JP330" i="2"/>
  <c r="JO330" i="2"/>
  <c r="JK330" i="2" s="1"/>
  <c r="JN330" i="2"/>
  <c r="JM330" i="2"/>
  <c r="JL330" i="2"/>
  <c r="JJ330" i="2"/>
  <c r="JH330" i="2"/>
  <c r="JG330" i="2"/>
  <c r="JF330" i="2"/>
  <c r="JA330" i="2"/>
  <c r="IZ330" i="2"/>
  <c r="IY330" i="2"/>
  <c r="IX330" i="2"/>
  <c r="IW330" i="2"/>
  <c r="IU330" i="2"/>
  <c r="IT330" i="2"/>
  <c r="IS330" i="2"/>
  <c r="IR330" i="2"/>
  <c r="IP330" i="2"/>
  <c r="IO330" i="2"/>
  <c r="IN330" i="2"/>
  <c r="IM330" i="2"/>
  <c r="IL330" i="2"/>
  <c r="IK330" i="2"/>
  <c r="IJ330" i="2"/>
  <c r="IH330" i="2"/>
  <c r="IF330" i="2"/>
  <c r="IE330" i="2"/>
  <c r="ID330" i="2"/>
  <c r="HW330" i="2"/>
  <c r="HS330" i="2"/>
  <c r="HJ330" i="2" s="1"/>
  <c r="HG330" i="2" s="1" a="1"/>
  <c r="HG330" i="2" s="1"/>
  <c r="HR330" i="2"/>
  <c r="HQ330" i="2"/>
  <c r="HP330" i="2"/>
  <c r="HO330" i="2"/>
  <c r="HI330" i="2"/>
  <c r="HC330" i="2"/>
  <c r="HA330" i="2" a="1"/>
  <c r="HA330" i="2" s="1"/>
  <c r="GY330" i="2"/>
  <c r="GX330" i="2"/>
  <c r="GR330" i="2"/>
  <c r="GL330" i="2"/>
  <c r="GM330" i="2" s="1"/>
  <c r="GZ330" i="2" s="1"/>
  <c r="FR330" i="2"/>
  <c r="FI330" i="2"/>
  <c r="FO330" i="2" s="1"/>
  <c r="EW330" i="2"/>
  <c r="ET330" i="2"/>
  <c r="EP330" i="2"/>
  <c r="DT330" i="2"/>
  <c r="DJ330" i="2"/>
  <c r="DI330" i="2"/>
  <c r="DH330" i="2"/>
  <c r="CZ330" i="2"/>
  <c r="CY330" i="2" s="1"/>
  <c r="CV330" i="2" s="1"/>
  <c r="Z330" i="2" s="1"/>
  <c r="AI330" i="2" s="1"/>
  <c r="CX330" i="2"/>
  <c r="CW330" i="2"/>
  <c r="CT330" i="2"/>
  <c r="CS330" i="2" s="1"/>
  <c r="CQ330" i="2" s="1"/>
  <c r="DB330" i="2" s="1"/>
  <c r="CP330" i="2"/>
  <c r="AL330" i="2"/>
  <c r="D330" i="2"/>
  <c r="CA330" i="2" s="1"/>
  <c r="OQ329" i="2"/>
  <c r="OL329" i="2"/>
  <c r="OK329" i="2"/>
  <c r="OJ329" i="2"/>
  <c r="OI329" i="2"/>
  <c r="OH329" i="2"/>
  <c r="OG329" i="2"/>
  <c r="OM329" i="2" s="1"/>
  <c r="NT329" i="2"/>
  <c r="NS329" i="2"/>
  <c r="NR329" i="2"/>
  <c r="NP329" i="2"/>
  <c r="NQ329" i="2" s="1"/>
  <c r="NO329" i="2"/>
  <c r="NC329" i="2"/>
  <c r="MY329" i="2"/>
  <c r="NG329" i="2" s="1"/>
  <c r="MQ329" i="2"/>
  <c r="MP329" i="2"/>
  <c r="MK329" i="2"/>
  <c r="MJ329" i="2"/>
  <c r="ME329" i="2"/>
  <c r="MD329" i="2"/>
  <c r="LY329" i="2"/>
  <c r="LX329" i="2"/>
  <c r="LS329" i="2"/>
  <c r="LR329" i="2"/>
  <c r="LM329" i="2"/>
  <c r="LL329" i="2"/>
  <c r="LG329" i="2"/>
  <c r="LF329" i="2"/>
  <c r="LA329" i="2"/>
  <c r="KZ329" i="2"/>
  <c r="KU329" i="2"/>
  <c r="KT329" i="2"/>
  <c r="KO329" i="2"/>
  <c r="KN329" i="2"/>
  <c r="KP329" i="2" s="1"/>
  <c r="KC329" i="2"/>
  <c r="KB329" i="2"/>
  <c r="KA329" i="2"/>
  <c r="JZ329" i="2"/>
  <c r="JY329" i="2"/>
  <c r="JW329" i="2"/>
  <c r="JV329" i="2"/>
  <c r="JU329" i="2"/>
  <c r="JT329" i="2"/>
  <c r="JR329" i="2"/>
  <c r="JQ329" i="2"/>
  <c r="JP329" i="2"/>
  <c r="JO329" i="2"/>
  <c r="JN329" i="2"/>
  <c r="JM329" i="2"/>
  <c r="JL329" i="2"/>
  <c r="JJ329" i="2"/>
  <c r="JH329" i="2"/>
  <c r="JG329" i="2"/>
  <c r="JF329" i="2"/>
  <c r="JA329" i="2"/>
  <c r="IZ329" i="2"/>
  <c r="IY329" i="2"/>
  <c r="IX329" i="2"/>
  <c r="IW329" i="2"/>
  <c r="IU329" i="2"/>
  <c r="IT329" i="2"/>
  <c r="IS329" i="2"/>
  <c r="IR329" i="2"/>
  <c r="IP329" i="2"/>
  <c r="IO329" i="2"/>
  <c r="IN329" i="2"/>
  <c r="IM329" i="2"/>
  <c r="II329" i="2" s="1"/>
  <c r="IL329" i="2"/>
  <c r="IK329" i="2"/>
  <c r="IJ329" i="2"/>
  <c r="IH329" i="2"/>
  <c r="IF329" i="2"/>
  <c r="IE329" i="2"/>
  <c r="ID329" i="2"/>
  <c r="HW329" i="2"/>
  <c r="HS329" i="2"/>
  <c r="HJ329" i="2" s="1"/>
  <c r="HG329" i="2" s="1" a="1"/>
  <c r="HG329" i="2" s="1"/>
  <c r="HR329" i="2"/>
  <c r="HQ329" i="2"/>
  <c r="HP329" i="2"/>
  <c r="HO329" i="2"/>
  <c r="HI329" i="2"/>
  <c r="HC329" i="2"/>
  <c r="HA329" i="2" a="1"/>
  <c r="HA329" i="2" s="1"/>
  <c r="GY329" i="2"/>
  <c r="GX329" i="2"/>
  <c r="GR329" i="2"/>
  <c r="GL329" i="2"/>
  <c r="GM329" i="2" s="1"/>
  <c r="GZ329" i="2" s="1"/>
  <c r="FR329" i="2"/>
  <c r="FS329" i="2" s="1"/>
  <c r="FI329" i="2"/>
  <c r="FO329" i="2" s="1"/>
  <c r="EW329" i="2"/>
  <c r="ET329" i="2"/>
  <c r="EP329" i="2"/>
  <c r="DT329" i="2"/>
  <c r="DJ329" i="2"/>
  <c r="DI329" i="2"/>
  <c r="DH329" i="2"/>
  <c r="CZ329" i="2"/>
  <c r="CY329" i="2" s="1"/>
  <c r="CV329" i="2" s="1"/>
  <c r="Z329" i="2" s="1"/>
  <c r="AI329" i="2" s="1"/>
  <c r="CX329" i="2"/>
  <c r="CW329" i="2"/>
  <c r="CT329" i="2"/>
  <c r="CS329" i="2" s="1"/>
  <c r="CQ329" i="2" s="1"/>
  <c r="CR329" i="2" s="1"/>
  <c r="CK329" i="2" s="1"/>
  <c r="CP329" i="2"/>
  <c r="DC329" i="2" s="1"/>
  <c r="AL329" i="2"/>
  <c r="D329" i="2"/>
  <c r="CA329" i="2" s="1"/>
  <c r="OQ328" i="2"/>
  <c r="OL328" i="2"/>
  <c r="OK328" i="2"/>
  <c r="OJ328" i="2"/>
  <c r="OI328" i="2"/>
  <c r="OH328" i="2"/>
  <c r="OG328" i="2"/>
  <c r="NS328" i="2"/>
  <c r="NR328" i="2"/>
  <c r="NQ328" i="2"/>
  <c r="NP328" i="2"/>
  <c r="NO328" i="2"/>
  <c r="NC328" i="2"/>
  <c r="MY328" i="2"/>
  <c r="MQ328" i="2"/>
  <c r="MP328" i="2"/>
  <c r="MK328" i="2"/>
  <c r="MJ328" i="2"/>
  <c r="ML328" i="2" s="1"/>
  <c r="ME328" i="2"/>
  <c r="MD328" i="2"/>
  <c r="LY328" i="2"/>
  <c r="LX328" i="2"/>
  <c r="LS328" i="2"/>
  <c r="LR328" i="2"/>
  <c r="LM328" i="2"/>
  <c r="LL328" i="2"/>
  <c r="LN328" i="2" s="1"/>
  <c r="LG328" i="2"/>
  <c r="LF328" i="2"/>
  <c r="LA328" i="2"/>
  <c r="KZ328" i="2"/>
  <c r="LB328" i="2" s="1"/>
  <c r="KU328" i="2"/>
  <c r="KT328" i="2"/>
  <c r="KO328" i="2"/>
  <c r="KN328" i="2"/>
  <c r="KC328" i="2"/>
  <c r="KB328" i="2"/>
  <c r="KA328" i="2"/>
  <c r="JZ328" i="2"/>
  <c r="JY328" i="2"/>
  <c r="JW328" i="2"/>
  <c r="JV328" i="2"/>
  <c r="JU328" i="2"/>
  <c r="JT328" i="2"/>
  <c r="JR328" i="2"/>
  <c r="JQ328" i="2"/>
  <c r="JP328" i="2"/>
  <c r="JO328" i="2"/>
  <c r="JI328" i="2" s="1"/>
  <c r="JN328" i="2"/>
  <c r="JM328" i="2"/>
  <c r="JL328" i="2"/>
  <c r="JK328" i="2"/>
  <c r="JE328" i="2" s="1"/>
  <c r="JJ328" i="2"/>
  <c r="JH328" i="2"/>
  <c r="JG328" i="2"/>
  <c r="JF328" i="2"/>
  <c r="JA328" i="2"/>
  <c r="IZ328" i="2"/>
  <c r="IY328" i="2"/>
  <c r="IX328" i="2"/>
  <c r="IW328" i="2"/>
  <c r="IU328" i="2"/>
  <c r="IT328" i="2"/>
  <c r="IS328" i="2"/>
  <c r="IR328" i="2"/>
  <c r="IP328" i="2"/>
  <c r="IO328" i="2"/>
  <c r="IN328" i="2"/>
  <c r="IM328" i="2"/>
  <c r="II328" i="2" s="1"/>
  <c r="IA328" i="2" s="1"/>
  <c r="IB328" i="2" s="1"/>
  <c r="KF328" i="2" s="1"/>
  <c r="KW328" i="2" s="1"/>
  <c r="IL328" i="2"/>
  <c r="IK328" i="2"/>
  <c r="IJ328" i="2"/>
  <c r="IH328" i="2"/>
  <c r="IF328" i="2"/>
  <c r="IE328" i="2"/>
  <c r="ID328" i="2"/>
  <c r="IC328" i="2"/>
  <c r="HW328" i="2"/>
  <c r="HS328" i="2"/>
  <c r="HJ328" i="2" s="1"/>
  <c r="HG328" i="2" s="1" a="1"/>
  <c r="HG328" i="2" s="1"/>
  <c r="HR328" i="2"/>
  <c r="HQ328" i="2"/>
  <c r="HP328" i="2"/>
  <c r="HO328" i="2"/>
  <c r="HI328" i="2"/>
  <c r="HC328" i="2"/>
  <c r="HA328" i="2" a="1"/>
  <c r="HA328" i="2" s="1"/>
  <c r="GY328" i="2"/>
  <c r="GX328" i="2"/>
  <c r="GR328" i="2"/>
  <c r="GL328" i="2"/>
  <c r="GM328" i="2" s="1"/>
  <c r="GZ328" i="2" s="1"/>
  <c r="FR328" i="2"/>
  <c r="FS328" i="2" s="1"/>
  <c r="FO328" i="2"/>
  <c r="FI328" i="2"/>
  <c r="EW328" i="2"/>
  <c r="ET328" i="2"/>
  <c r="EP328" i="2"/>
  <c r="DT328" i="2"/>
  <c r="DJ328" i="2"/>
  <c r="DI328" i="2"/>
  <c r="DH328" i="2"/>
  <c r="CZ328" i="2"/>
  <c r="CY328" i="2" s="1"/>
  <c r="CV328" i="2" s="1"/>
  <c r="Z328" i="2" s="1"/>
  <c r="AI328" i="2" s="1"/>
  <c r="CX328" i="2"/>
  <c r="CW328" i="2"/>
  <c r="CT328" i="2"/>
  <c r="CS328" i="2" s="1"/>
  <c r="CQ328" i="2" s="1"/>
  <c r="DB328" i="2" s="1"/>
  <c r="CP328" i="2"/>
  <c r="AL328" i="2"/>
  <c r="D328" i="2"/>
  <c r="CA328" i="2" s="1"/>
  <c r="OQ327" i="2"/>
  <c r="OL327" i="2"/>
  <c r="OK327" i="2"/>
  <c r="OJ327" i="2"/>
  <c r="OI327" i="2"/>
  <c r="OH327" i="2"/>
  <c r="ON327" i="2" s="1"/>
  <c r="OG327" i="2"/>
  <c r="NS327" i="2"/>
  <c r="NR327" i="2"/>
  <c r="NT327" i="2" s="1"/>
  <c r="NP327" i="2"/>
  <c r="NO327" i="2"/>
  <c r="NC327" i="2"/>
  <c r="MY327" i="2"/>
  <c r="MR327" i="2"/>
  <c r="MQ327" i="2"/>
  <c r="MP327" i="2"/>
  <c r="MK327" i="2"/>
  <c r="MJ327" i="2"/>
  <c r="ME327" i="2"/>
  <c r="MD327" i="2"/>
  <c r="MF327" i="2" s="1"/>
  <c r="LY327" i="2"/>
  <c r="LX327" i="2"/>
  <c r="LS327" i="2"/>
  <c r="LT327" i="2" s="1"/>
  <c r="LR327" i="2"/>
  <c r="LM327" i="2"/>
  <c r="LL327" i="2"/>
  <c r="LG327" i="2"/>
  <c r="LF327" i="2"/>
  <c r="LA327" i="2"/>
  <c r="KZ327" i="2"/>
  <c r="KU327" i="2"/>
  <c r="KT327" i="2"/>
  <c r="KO327" i="2"/>
  <c r="KN327" i="2"/>
  <c r="KC327" i="2"/>
  <c r="KB327" i="2"/>
  <c r="KA327" i="2"/>
  <c r="JZ327" i="2"/>
  <c r="JY327" i="2"/>
  <c r="JW327" i="2"/>
  <c r="JV327" i="2"/>
  <c r="JU327" i="2"/>
  <c r="JT327" i="2"/>
  <c r="JR327" i="2"/>
  <c r="JQ327" i="2"/>
  <c r="JP327" i="2"/>
  <c r="JO327" i="2"/>
  <c r="JI327" i="2" s="1"/>
  <c r="JN327" i="2"/>
  <c r="JM327" i="2"/>
  <c r="JL327" i="2"/>
  <c r="JJ327" i="2"/>
  <c r="JH327" i="2"/>
  <c r="JG327" i="2"/>
  <c r="JF327" i="2"/>
  <c r="JA327" i="2"/>
  <c r="IZ327" i="2"/>
  <c r="IY327" i="2"/>
  <c r="IX327" i="2"/>
  <c r="IW327" i="2"/>
  <c r="IU327" i="2"/>
  <c r="IT327" i="2"/>
  <c r="IS327" i="2"/>
  <c r="IR327" i="2"/>
  <c r="IP327" i="2"/>
  <c r="IO327" i="2"/>
  <c r="IN327" i="2"/>
  <c r="IM327" i="2"/>
  <c r="IL327" i="2"/>
  <c r="IK327" i="2"/>
  <c r="IJ327" i="2"/>
  <c r="IH327" i="2"/>
  <c r="IF327" i="2"/>
  <c r="IE327" i="2"/>
  <c r="ID327" i="2"/>
  <c r="HW327" i="2"/>
  <c r="HS327" i="2"/>
  <c r="HJ327" i="2" s="1"/>
  <c r="HG327" i="2" s="1" a="1"/>
  <c r="HG327" i="2" s="1"/>
  <c r="HR327" i="2"/>
  <c r="HQ327" i="2"/>
  <c r="HP327" i="2"/>
  <c r="HO327" i="2"/>
  <c r="HI327" i="2"/>
  <c r="HC327" i="2"/>
  <c r="HA327" i="2" a="1"/>
  <c r="HA327" i="2" s="1"/>
  <c r="GY327" i="2"/>
  <c r="GX327" i="2"/>
  <c r="GR327" i="2"/>
  <c r="GL327" i="2"/>
  <c r="GM327" i="2" s="1"/>
  <c r="GZ327" i="2" s="1"/>
  <c r="FS327" i="2"/>
  <c r="FT327" i="2" s="1"/>
  <c r="FU327" i="2" s="1"/>
  <c r="FV327" i="2" s="1"/>
  <c r="ES327" i="2" s="1"/>
  <c r="FD327" i="2" s="1"/>
  <c r="FR327" i="2"/>
  <c r="FI327" i="2"/>
  <c r="FO327" i="2" s="1"/>
  <c r="FE327" i="2"/>
  <c r="EW327" i="2"/>
  <c r="ET327" i="2"/>
  <c r="EP327" i="2"/>
  <c r="DT327" i="2"/>
  <c r="DJ327" i="2"/>
  <c r="DI327" i="2"/>
  <c r="DH327" i="2"/>
  <c r="DC327" i="2"/>
  <c r="CZ327" i="2"/>
  <c r="CY327" i="2" s="1"/>
  <c r="CV327" i="2" s="1"/>
  <c r="Z327" i="2" s="1"/>
  <c r="AI327" i="2" s="1"/>
  <c r="CX327" i="2"/>
  <c r="CW327" i="2"/>
  <c r="CT327" i="2"/>
  <c r="CS327" i="2" s="1"/>
  <c r="CQ327" i="2" s="1"/>
  <c r="DB327" i="2" s="1"/>
  <c r="CP327" i="2"/>
  <c r="AL327" i="2"/>
  <c r="D327" i="2"/>
  <c r="CA327" i="2" s="1"/>
  <c r="OQ326" i="2"/>
  <c r="OO326" i="2"/>
  <c r="OL326" i="2"/>
  <c r="OK326" i="2"/>
  <c r="OJ326" i="2"/>
  <c r="OI326" i="2"/>
  <c r="OH326" i="2"/>
  <c r="OG326" i="2"/>
  <c r="NS326" i="2"/>
  <c r="NR326" i="2"/>
  <c r="NP326" i="2"/>
  <c r="NO326" i="2"/>
  <c r="NQ326" i="2" s="1"/>
  <c r="NC326" i="2"/>
  <c r="NG326" i="2" s="1"/>
  <c r="MY326" i="2"/>
  <c r="MQ326" i="2"/>
  <c r="MP326" i="2"/>
  <c r="MK326" i="2"/>
  <c r="MJ326" i="2"/>
  <c r="ME326" i="2"/>
  <c r="MF326" i="2" s="1"/>
  <c r="MD326" i="2"/>
  <c r="LY326" i="2"/>
  <c r="LX326" i="2"/>
  <c r="LS326" i="2"/>
  <c r="LR326" i="2"/>
  <c r="LT326" i="2" s="1"/>
  <c r="LM326" i="2"/>
  <c r="LN326" i="2" s="1"/>
  <c r="LL326" i="2"/>
  <c r="LH326" i="2"/>
  <c r="LG326" i="2"/>
  <c r="LF326" i="2"/>
  <c r="LA326" i="2"/>
  <c r="KZ326" i="2"/>
  <c r="KU326" i="2"/>
  <c r="KT326" i="2"/>
  <c r="KO326" i="2"/>
  <c r="KN326" i="2"/>
  <c r="KC326" i="2"/>
  <c r="KB326" i="2"/>
  <c r="KA326" i="2"/>
  <c r="JZ326" i="2"/>
  <c r="JY326" i="2"/>
  <c r="JW326" i="2"/>
  <c r="JV326" i="2"/>
  <c r="JU326" i="2"/>
  <c r="JT326" i="2"/>
  <c r="JR326" i="2"/>
  <c r="JQ326" i="2"/>
  <c r="JP326" i="2"/>
  <c r="JO326" i="2"/>
  <c r="JN326" i="2"/>
  <c r="JM326" i="2"/>
  <c r="JL326" i="2"/>
  <c r="JJ326" i="2"/>
  <c r="JH326" i="2"/>
  <c r="JG326" i="2"/>
  <c r="JF326" i="2"/>
  <c r="JA326" i="2"/>
  <c r="IZ326" i="2"/>
  <c r="IY326" i="2"/>
  <c r="IX326" i="2"/>
  <c r="IW326" i="2"/>
  <c r="IU326" i="2"/>
  <c r="IT326" i="2"/>
  <c r="IS326" i="2"/>
  <c r="IR326" i="2"/>
  <c r="IP326" i="2"/>
  <c r="IO326" i="2"/>
  <c r="IN326" i="2"/>
  <c r="IM326" i="2"/>
  <c r="IL326" i="2"/>
  <c r="IK326" i="2"/>
  <c r="IJ326" i="2"/>
  <c r="IH326" i="2"/>
  <c r="IF326" i="2"/>
  <c r="IE326" i="2"/>
  <c r="ID326" i="2"/>
  <c r="HW326" i="2"/>
  <c r="HS326" i="2"/>
  <c r="HJ326" i="2" s="1"/>
  <c r="HR326" i="2"/>
  <c r="HQ326" i="2"/>
  <c r="HP326" i="2"/>
  <c r="HO326" i="2"/>
  <c r="HI326" i="2"/>
  <c r="HG326" i="2" a="1"/>
  <c r="HG326" i="2" s="1"/>
  <c r="HC326" i="2"/>
  <c r="HA326" i="2" a="1"/>
  <c r="HA326" i="2" s="1"/>
  <c r="GY326" i="2"/>
  <c r="GX326" i="2"/>
  <c r="GR326" i="2"/>
  <c r="GL326" i="2"/>
  <c r="GM326" i="2" s="1"/>
  <c r="GZ326" i="2" s="1"/>
  <c r="FR326" i="2"/>
  <c r="FO326" i="2"/>
  <c r="FI326" i="2"/>
  <c r="EW326" i="2"/>
  <c r="ET326" i="2"/>
  <c r="EP326" i="2"/>
  <c r="DT326" i="2"/>
  <c r="DJ326" i="2"/>
  <c r="DI326" i="2"/>
  <c r="DH326" i="2"/>
  <c r="CZ326" i="2"/>
  <c r="CY326" i="2" s="1"/>
  <c r="CV326" i="2" s="1"/>
  <c r="Z326" i="2" s="1"/>
  <c r="AI326" i="2" s="1"/>
  <c r="CX326" i="2"/>
  <c r="CW326" i="2"/>
  <c r="CT326" i="2"/>
  <c r="CS326" i="2" s="1"/>
  <c r="CQ326" i="2" s="1"/>
  <c r="DB326" i="2" s="1"/>
  <c r="CP326" i="2"/>
  <c r="CA326" i="2"/>
  <c r="AL326" i="2"/>
  <c r="D326" i="2"/>
  <c r="OQ325" i="2"/>
  <c r="OL325" i="2"/>
  <c r="OK325" i="2"/>
  <c r="OJ325" i="2"/>
  <c r="OI325" i="2"/>
  <c r="OH325" i="2"/>
  <c r="OG325" i="2"/>
  <c r="NS325" i="2"/>
  <c r="NR325" i="2"/>
  <c r="NT325" i="2" s="1"/>
  <c r="NP325" i="2"/>
  <c r="NO325" i="2"/>
  <c r="NC325" i="2"/>
  <c r="MY325" i="2"/>
  <c r="MQ325" i="2"/>
  <c r="MP325" i="2"/>
  <c r="MR325" i="2" s="1"/>
  <c r="MK325" i="2"/>
  <c r="MJ325" i="2"/>
  <c r="ML325" i="2" s="1"/>
  <c r="ME325" i="2"/>
  <c r="MD325" i="2"/>
  <c r="LY325" i="2"/>
  <c r="LX325" i="2"/>
  <c r="LS325" i="2"/>
  <c r="LR325" i="2"/>
  <c r="LM325" i="2"/>
  <c r="LL325" i="2"/>
  <c r="LG325" i="2"/>
  <c r="LF325" i="2"/>
  <c r="LA325" i="2"/>
  <c r="KZ325" i="2"/>
  <c r="KU325" i="2"/>
  <c r="KT325" i="2"/>
  <c r="KV325" i="2" s="1"/>
  <c r="KO325" i="2"/>
  <c r="KN325" i="2"/>
  <c r="KP325" i="2" s="1"/>
  <c r="KC325" i="2"/>
  <c r="KB325" i="2"/>
  <c r="KA325" i="2"/>
  <c r="JZ325" i="2"/>
  <c r="JY325" i="2"/>
  <c r="JW325" i="2"/>
  <c r="JV325" i="2"/>
  <c r="JU325" i="2"/>
  <c r="JT325" i="2"/>
  <c r="JR325" i="2"/>
  <c r="JQ325" i="2"/>
  <c r="JP325" i="2"/>
  <c r="JO325" i="2"/>
  <c r="JI325" i="2" s="1"/>
  <c r="JN325" i="2"/>
  <c r="JM325" i="2"/>
  <c r="JL325" i="2"/>
  <c r="JJ325" i="2"/>
  <c r="JH325" i="2"/>
  <c r="JG325" i="2"/>
  <c r="JF325" i="2"/>
  <c r="JA325" i="2"/>
  <c r="IZ325" i="2"/>
  <c r="IY325" i="2"/>
  <c r="IX325" i="2"/>
  <c r="IW325" i="2"/>
  <c r="IU325" i="2"/>
  <c r="IT325" i="2"/>
  <c r="IS325" i="2"/>
  <c r="IR325" i="2"/>
  <c r="IP325" i="2"/>
  <c r="IO325" i="2"/>
  <c r="IN325" i="2"/>
  <c r="IM325" i="2"/>
  <c r="IL325" i="2"/>
  <c r="IK325" i="2"/>
  <c r="IJ325" i="2"/>
  <c r="IH325" i="2"/>
  <c r="IF325" i="2"/>
  <c r="IE325" i="2"/>
  <c r="ID325" i="2"/>
  <c r="HW325" i="2"/>
  <c r="HS325" i="2"/>
  <c r="HJ325" i="2" s="1"/>
  <c r="HR325" i="2"/>
  <c r="HQ325" i="2"/>
  <c r="HP325" i="2"/>
  <c r="HO325" i="2"/>
  <c r="HI325" i="2"/>
  <c r="HG325" i="2" a="1"/>
  <c r="HG325" i="2" s="1"/>
  <c r="HC325" i="2"/>
  <c r="HA325" i="2" a="1"/>
  <c r="HA325" i="2" s="1"/>
  <c r="GY325" i="2"/>
  <c r="GX325" i="2"/>
  <c r="GR325" i="2"/>
  <c r="GL325" i="2"/>
  <c r="GM325" i="2" s="1"/>
  <c r="GZ325" i="2" s="1"/>
  <c r="FR325" i="2"/>
  <c r="FI325" i="2"/>
  <c r="FO325" i="2" s="1"/>
  <c r="EW325" i="2"/>
  <c r="ET325" i="2"/>
  <c r="EP325" i="2"/>
  <c r="DT325" i="2"/>
  <c r="DJ325" i="2"/>
  <c r="DI325" i="2"/>
  <c r="DH325" i="2"/>
  <c r="CZ325" i="2"/>
  <c r="CY325" i="2" s="1"/>
  <c r="CX325" i="2"/>
  <c r="CW325" i="2"/>
  <c r="CV325" i="2"/>
  <c r="Z325" i="2" s="1"/>
  <c r="AI325" i="2" s="1"/>
  <c r="CT325" i="2"/>
  <c r="CS325" i="2" s="1"/>
  <c r="CQ325" i="2" s="1"/>
  <c r="DB325" i="2" s="1"/>
  <c r="DD325" i="2" s="1"/>
  <c r="CP325" i="2"/>
  <c r="DC325" i="2" s="1"/>
  <c r="AL325" i="2"/>
  <c r="D325" i="2"/>
  <c r="CA325" i="2" s="1"/>
  <c r="OQ324" i="2"/>
  <c r="OL324" i="2"/>
  <c r="OK324" i="2"/>
  <c r="OJ324" i="2"/>
  <c r="OI324" i="2"/>
  <c r="OH324" i="2"/>
  <c r="OG324" i="2"/>
  <c r="NS324" i="2"/>
  <c r="NT324" i="2" s="1"/>
  <c r="NR324" i="2"/>
  <c r="NQ324" i="2"/>
  <c r="NP324" i="2"/>
  <c r="NO324" i="2"/>
  <c r="NC324" i="2"/>
  <c r="MY324" i="2"/>
  <c r="MQ324" i="2"/>
  <c r="MP324" i="2"/>
  <c r="MK324" i="2"/>
  <c r="MJ324" i="2"/>
  <c r="ME324" i="2"/>
  <c r="MD324" i="2"/>
  <c r="LY324" i="2"/>
  <c r="LX324" i="2"/>
  <c r="LS324" i="2"/>
  <c r="LR324" i="2"/>
  <c r="LT324" i="2" s="1"/>
  <c r="LM324" i="2"/>
  <c r="LL324" i="2"/>
  <c r="LN324" i="2" s="1"/>
  <c r="LG324" i="2"/>
  <c r="LF324" i="2"/>
  <c r="LA324" i="2"/>
  <c r="KZ324" i="2"/>
  <c r="KU324" i="2"/>
  <c r="KT324" i="2"/>
  <c r="KO324" i="2"/>
  <c r="KN324" i="2"/>
  <c r="KP324" i="2" s="1"/>
  <c r="KC324" i="2"/>
  <c r="KB324" i="2"/>
  <c r="KA324" i="2"/>
  <c r="JZ324" i="2"/>
  <c r="JY324" i="2"/>
  <c r="JW324" i="2"/>
  <c r="JV324" i="2"/>
  <c r="JU324" i="2"/>
  <c r="JT324" i="2"/>
  <c r="JR324" i="2"/>
  <c r="JQ324" i="2"/>
  <c r="JP324" i="2"/>
  <c r="JO324" i="2"/>
  <c r="JI324" i="2" s="1"/>
  <c r="JN324" i="2"/>
  <c r="JM324" i="2"/>
  <c r="JL324" i="2"/>
  <c r="JJ324" i="2"/>
  <c r="JH324" i="2"/>
  <c r="JG324" i="2"/>
  <c r="JF324" i="2"/>
  <c r="JA324" i="2"/>
  <c r="IZ324" i="2"/>
  <c r="IY324" i="2"/>
  <c r="IX324" i="2"/>
  <c r="IW324" i="2"/>
  <c r="IU324" i="2"/>
  <c r="IT324" i="2"/>
  <c r="IS324" i="2"/>
  <c r="IR324" i="2"/>
  <c r="IP324" i="2"/>
  <c r="IO324" i="2"/>
  <c r="IN324" i="2"/>
  <c r="IM324" i="2"/>
  <c r="II324" i="2" s="1"/>
  <c r="IL324" i="2"/>
  <c r="IK324" i="2"/>
  <c r="IJ324" i="2"/>
  <c r="IH324" i="2"/>
  <c r="IG324" i="2"/>
  <c r="IF324" i="2"/>
  <c r="IE324" i="2"/>
  <c r="ID324" i="2"/>
  <c r="HW324" i="2"/>
  <c r="HS324" i="2"/>
  <c r="HJ324" i="2" s="1"/>
  <c r="HG324" i="2" s="1" a="1"/>
  <c r="HG324" i="2" s="1"/>
  <c r="HR324" i="2"/>
  <c r="HQ324" i="2"/>
  <c r="HP324" i="2"/>
  <c r="HO324" i="2"/>
  <c r="HI324" i="2"/>
  <c r="HC324" i="2"/>
  <c r="HA324" i="2" a="1"/>
  <c r="HA324" i="2" s="1"/>
  <c r="GY324" i="2"/>
  <c r="GX324" i="2"/>
  <c r="GR324" i="2"/>
  <c r="GM324" i="2"/>
  <c r="GZ324" i="2" s="1"/>
  <c r="GL324" i="2"/>
  <c r="FS324" i="2"/>
  <c r="FT324" i="2" s="1"/>
  <c r="FU324" i="2" s="1"/>
  <c r="FV324" i="2" s="1"/>
  <c r="ES324" i="2" s="1"/>
  <c r="FW324" i="2" s="1"/>
  <c r="FR324" i="2"/>
  <c r="FI324" i="2"/>
  <c r="FO324" i="2" s="1"/>
  <c r="EW324" i="2"/>
  <c r="ET324" i="2"/>
  <c r="EP324" i="2"/>
  <c r="DT324" i="2"/>
  <c r="DJ324" i="2"/>
  <c r="DI324" i="2"/>
  <c r="DH324" i="2"/>
  <c r="CZ324" i="2"/>
  <c r="CY324" i="2" s="1"/>
  <c r="CV324" i="2" s="1"/>
  <c r="Z324" i="2" s="1"/>
  <c r="AI324" i="2" s="1"/>
  <c r="CX324" i="2"/>
  <c r="CW324" i="2"/>
  <c r="CT324" i="2"/>
  <c r="CS324" i="2" s="1"/>
  <c r="CQ324" i="2" s="1"/>
  <c r="CP324" i="2"/>
  <c r="DC324" i="2" s="1"/>
  <c r="AL324" i="2"/>
  <c r="D324" i="2"/>
  <c r="CA324" i="2" s="1"/>
  <c r="OQ323" i="2"/>
  <c r="OL323" i="2"/>
  <c r="OK323" i="2"/>
  <c r="OJ323" i="2"/>
  <c r="OI323" i="2"/>
  <c r="OH323" i="2"/>
  <c r="OG323" i="2"/>
  <c r="NS323" i="2"/>
  <c r="NR323" i="2"/>
  <c r="NP323" i="2"/>
  <c r="NO323" i="2"/>
  <c r="NC323" i="2"/>
  <c r="MY323" i="2"/>
  <c r="MQ323" i="2"/>
  <c r="MP323" i="2"/>
  <c r="MK323" i="2"/>
  <c r="MJ323" i="2"/>
  <c r="ME323" i="2"/>
  <c r="MD323" i="2"/>
  <c r="MF323" i="2" s="1"/>
  <c r="LY323" i="2"/>
  <c r="LX323" i="2"/>
  <c r="LZ323" i="2" s="1"/>
  <c r="LS323" i="2"/>
  <c r="LR323" i="2"/>
  <c r="LT323" i="2" s="1"/>
  <c r="LM323" i="2"/>
  <c r="LL323" i="2"/>
  <c r="LG323" i="2"/>
  <c r="LF323" i="2"/>
  <c r="LH323" i="2" s="1"/>
  <c r="LA323" i="2"/>
  <c r="KZ323" i="2"/>
  <c r="KU323" i="2"/>
  <c r="KV323" i="2" s="1"/>
  <c r="KT323" i="2"/>
  <c r="KO323" i="2"/>
  <c r="KN323" i="2"/>
  <c r="KC323" i="2"/>
  <c r="KB323" i="2"/>
  <c r="KA323" i="2"/>
  <c r="JZ323" i="2"/>
  <c r="JY323" i="2"/>
  <c r="JW323" i="2"/>
  <c r="JV323" i="2"/>
  <c r="JU323" i="2"/>
  <c r="JT323" i="2"/>
  <c r="JR323" i="2"/>
  <c r="JQ323" i="2"/>
  <c r="JP323" i="2"/>
  <c r="JO323" i="2"/>
  <c r="JN323" i="2"/>
  <c r="JM323" i="2"/>
  <c r="JL323" i="2"/>
  <c r="JJ323" i="2"/>
  <c r="JH323" i="2"/>
  <c r="JG323" i="2"/>
  <c r="JF323" i="2"/>
  <c r="JA323" i="2"/>
  <c r="IZ323" i="2"/>
  <c r="IY323" i="2"/>
  <c r="IX323" i="2"/>
  <c r="IW323" i="2"/>
  <c r="IU323" i="2"/>
  <c r="IT323" i="2"/>
  <c r="IS323" i="2"/>
  <c r="IR323" i="2"/>
  <c r="IP323" i="2"/>
  <c r="IO323" i="2"/>
  <c r="IN323" i="2"/>
  <c r="IM323" i="2"/>
  <c r="IL323" i="2"/>
  <c r="IK323" i="2"/>
  <c r="IJ323" i="2"/>
  <c r="IH323" i="2"/>
  <c r="IF323" i="2"/>
  <c r="IE323" i="2"/>
  <c r="ID323" i="2"/>
  <c r="HW323" i="2"/>
  <c r="HS323" i="2"/>
  <c r="HJ323" i="2" s="1"/>
  <c r="HG323" i="2" s="1" a="1"/>
  <c r="HG323" i="2" s="1"/>
  <c r="HR323" i="2"/>
  <c r="HQ323" i="2"/>
  <c r="HP323" i="2"/>
  <c r="HO323" i="2"/>
  <c r="HI323" i="2"/>
  <c r="HC323" i="2"/>
  <c r="HA323" i="2" a="1"/>
  <c r="HA323" i="2" s="1"/>
  <c r="GZ323" i="2"/>
  <c r="GY323" i="2"/>
  <c r="GX323" i="2"/>
  <c r="GR323" i="2"/>
  <c r="GL323" i="2"/>
  <c r="GM323" i="2" s="1"/>
  <c r="FR323" i="2"/>
  <c r="FS323" i="2" s="1"/>
  <c r="FT323" i="2" s="1"/>
  <c r="FU323" i="2" s="1"/>
  <c r="FV323" i="2" s="1"/>
  <c r="ES323" i="2" s="1"/>
  <c r="FI323" i="2"/>
  <c r="FO323" i="2" s="1"/>
  <c r="EW323" i="2"/>
  <c r="ET323" i="2"/>
  <c r="EP323" i="2"/>
  <c r="DT323" i="2"/>
  <c r="DJ323" i="2"/>
  <c r="DI323" i="2"/>
  <c r="DH323" i="2"/>
  <c r="DL323" i="2" s="1"/>
  <c r="DN323" i="2" s="1"/>
  <c r="DC323" i="2"/>
  <c r="CZ323" i="2"/>
  <c r="CY323" i="2" s="1"/>
  <c r="CV323" i="2" s="1"/>
  <c r="Z323" i="2" s="1"/>
  <c r="CX323" i="2"/>
  <c r="CW323" i="2"/>
  <c r="CT323" i="2"/>
  <c r="CS323" i="2" s="1"/>
  <c r="CQ323" i="2" s="1"/>
  <c r="CP323" i="2"/>
  <c r="AL323" i="2"/>
  <c r="AI323" i="2"/>
  <c r="D323" i="2"/>
  <c r="CA323" i="2" s="1"/>
  <c r="OQ322" i="2"/>
  <c r="OL322" i="2"/>
  <c r="OK322" i="2"/>
  <c r="OJ322" i="2"/>
  <c r="OI322" i="2"/>
  <c r="OH322" i="2"/>
  <c r="OG322" i="2"/>
  <c r="NS322" i="2"/>
  <c r="NR322" i="2"/>
  <c r="NP322" i="2"/>
  <c r="NO322" i="2"/>
  <c r="NQ322" i="2" s="1"/>
  <c r="NC322" i="2"/>
  <c r="MY322" i="2"/>
  <c r="NG322" i="2" s="1"/>
  <c r="MQ322" i="2"/>
  <c r="MP322" i="2"/>
  <c r="MR322" i="2" s="1"/>
  <c r="MK322" i="2"/>
  <c r="MJ322" i="2"/>
  <c r="ME322" i="2"/>
  <c r="MD322" i="2"/>
  <c r="MF322" i="2" s="1"/>
  <c r="LY322" i="2"/>
  <c r="LX322" i="2"/>
  <c r="LZ322" i="2" s="1"/>
  <c r="LS322" i="2"/>
  <c r="LR322" i="2"/>
  <c r="LM322" i="2"/>
  <c r="LL322" i="2"/>
  <c r="LG322" i="2"/>
  <c r="LF322" i="2"/>
  <c r="LA322" i="2"/>
  <c r="KZ322" i="2"/>
  <c r="KU322" i="2"/>
  <c r="KT322" i="2"/>
  <c r="KO322" i="2"/>
  <c r="KN322" i="2"/>
  <c r="KC322" i="2"/>
  <c r="KB322" i="2"/>
  <c r="KA322" i="2"/>
  <c r="JZ322" i="2"/>
  <c r="JY322" i="2"/>
  <c r="JW322" i="2"/>
  <c r="JV322" i="2"/>
  <c r="JU322" i="2"/>
  <c r="JT322" i="2"/>
  <c r="JR322" i="2"/>
  <c r="JQ322" i="2"/>
  <c r="JP322" i="2"/>
  <c r="JO322" i="2"/>
  <c r="JI322" i="2" s="1"/>
  <c r="JN322" i="2"/>
  <c r="JM322" i="2"/>
  <c r="JL322" i="2"/>
  <c r="JJ322" i="2"/>
  <c r="JH322" i="2"/>
  <c r="JG322" i="2"/>
  <c r="JF322" i="2"/>
  <c r="JA322" i="2"/>
  <c r="IZ322" i="2"/>
  <c r="IY322" i="2"/>
  <c r="IX322" i="2"/>
  <c r="IW322" i="2"/>
  <c r="IU322" i="2"/>
  <c r="IT322" i="2"/>
  <c r="IS322" i="2"/>
  <c r="IR322" i="2"/>
  <c r="IP322" i="2"/>
  <c r="IO322" i="2"/>
  <c r="IN322" i="2"/>
  <c r="IM322" i="2"/>
  <c r="IL322" i="2"/>
  <c r="IK322" i="2"/>
  <c r="IJ322" i="2"/>
  <c r="IH322" i="2"/>
  <c r="IF322" i="2"/>
  <c r="IE322" i="2"/>
  <c r="ID322" i="2"/>
  <c r="HW322" i="2"/>
  <c r="HS322" i="2"/>
  <c r="HR322" i="2"/>
  <c r="HQ322" i="2"/>
  <c r="HP322" i="2"/>
  <c r="HO322" i="2"/>
  <c r="HJ322" i="2"/>
  <c r="HG322" i="2" s="1" a="1"/>
  <c r="HG322" i="2" s="1"/>
  <c r="HI322" i="2"/>
  <c r="HC322" i="2"/>
  <c r="HA322" i="2" a="1"/>
  <c r="HA322" i="2" s="1"/>
  <c r="GY322" i="2"/>
  <c r="GX322" i="2"/>
  <c r="GR322" i="2"/>
  <c r="GL322" i="2"/>
  <c r="GM322" i="2" s="1"/>
  <c r="GZ322" i="2" s="1"/>
  <c r="FR322" i="2"/>
  <c r="FS322" i="2" s="1"/>
  <c r="FI322" i="2"/>
  <c r="FO322" i="2" s="1"/>
  <c r="EW322" i="2"/>
  <c r="ET322" i="2"/>
  <c r="EP322" i="2"/>
  <c r="DT322" i="2"/>
  <c r="DJ322" i="2"/>
  <c r="DI322" i="2"/>
  <c r="DH322" i="2"/>
  <c r="CZ322" i="2"/>
  <c r="CY322" i="2" s="1"/>
  <c r="CV322" i="2" s="1"/>
  <c r="Z322" i="2" s="1"/>
  <c r="AI322" i="2" s="1"/>
  <c r="CX322" i="2"/>
  <c r="CW322" i="2"/>
  <c r="CT322" i="2"/>
  <c r="CS322" i="2" s="1"/>
  <c r="CQ322" i="2" s="1"/>
  <c r="DB322" i="2" s="1"/>
  <c r="CP322" i="2"/>
  <c r="AL322" i="2"/>
  <c r="D322" i="2"/>
  <c r="CA322" i="2" s="1"/>
  <c r="OQ321" i="2"/>
  <c r="OL321" i="2"/>
  <c r="OK321" i="2"/>
  <c r="OJ321" i="2"/>
  <c r="OI321" i="2"/>
  <c r="OO321" i="2" s="1"/>
  <c r="OH321" i="2"/>
  <c r="OG321" i="2"/>
  <c r="OM321" i="2" s="1"/>
  <c r="NS321" i="2"/>
  <c r="NR321" i="2"/>
  <c r="NP321" i="2"/>
  <c r="NO321" i="2"/>
  <c r="NC321" i="2"/>
  <c r="MY321" i="2"/>
  <c r="MQ321" i="2"/>
  <c r="MP321" i="2"/>
  <c r="MK321" i="2"/>
  <c r="MJ321" i="2"/>
  <c r="ME321" i="2"/>
  <c r="MD321" i="2"/>
  <c r="LY321" i="2"/>
  <c r="LX321" i="2"/>
  <c r="LS321" i="2"/>
  <c r="LT321" i="2" s="1"/>
  <c r="LR321" i="2"/>
  <c r="LM321" i="2"/>
  <c r="LL321" i="2"/>
  <c r="LN321" i="2" s="1"/>
  <c r="LG321" i="2"/>
  <c r="LF321" i="2"/>
  <c r="LB321" i="2"/>
  <c r="LA321" i="2"/>
  <c r="KZ321" i="2"/>
  <c r="KU321" i="2"/>
  <c r="KV321" i="2" s="1"/>
  <c r="KT321" i="2"/>
  <c r="KO321" i="2"/>
  <c r="KN321" i="2"/>
  <c r="KC321" i="2"/>
  <c r="KB321" i="2"/>
  <c r="KA321" i="2"/>
  <c r="JZ321" i="2"/>
  <c r="JY321" i="2"/>
  <c r="JW321" i="2"/>
  <c r="JV321" i="2"/>
  <c r="JU321" i="2"/>
  <c r="JT321" i="2"/>
  <c r="JR321" i="2"/>
  <c r="JQ321" i="2"/>
  <c r="JP321" i="2"/>
  <c r="JO321" i="2"/>
  <c r="JK321" i="2" s="1"/>
  <c r="JN321" i="2"/>
  <c r="JM321" i="2"/>
  <c r="JL321" i="2"/>
  <c r="JJ321" i="2"/>
  <c r="JI321" i="2"/>
  <c r="JH321" i="2"/>
  <c r="JG321" i="2"/>
  <c r="JF321" i="2"/>
  <c r="JA321" i="2"/>
  <c r="IZ321" i="2"/>
  <c r="IY321" i="2"/>
  <c r="IX321" i="2"/>
  <c r="IW321" i="2"/>
  <c r="IU321" i="2"/>
  <c r="IT321" i="2"/>
  <c r="IS321" i="2"/>
  <c r="IR321" i="2"/>
  <c r="IP321" i="2"/>
  <c r="IO321" i="2"/>
  <c r="IN321" i="2"/>
  <c r="IM321" i="2"/>
  <c r="IL321" i="2"/>
  <c r="IK321" i="2"/>
  <c r="IJ321" i="2"/>
  <c r="IH321" i="2"/>
  <c r="IF321" i="2"/>
  <c r="IE321" i="2"/>
  <c r="ID321" i="2"/>
  <c r="HW321" i="2"/>
  <c r="HS321" i="2"/>
  <c r="HJ321" i="2" s="1"/>
  <c r="HG321" i="2" s="1" a="1"/>
  <c r="HG321" i="2" s="1"/>
  <c r="HR321" i="2"/>
  <c r="HQ321" i="2"/>
  <c r="HP321" i="2"/>
  <c r="HO321" i="2"/>
  <c r="HI321" i="2"/>
  <c r="HC321" i="2"/>
  <c r="HA321" i="2" a="1"/>
  <c r="HA321" i="2" s="1"/>
  <c r="GY321" i="2"/>
  <c r="GX321" i="2"/>
  <c r="GR321" i="2"/>
  <c r="GL321" i="2"/>
  <c r="GM321" i="2" s="1"/>
  <c r="GZ321" i="2" s="1"/>
  <c r="FR321" i="2"/>
  <c r="FI321" i="2"/>
  <c r="FO321" i="2" s="1"/>
  <c r="EW321" i="2"/>
  <c r="ET321" i="2"/>
  <c r="EP321" i="2"/>
  <c r="DT321" i="2"/>
  <c r="DJ321" i="2"/>
  <c r="DI321" i="2"/>
  <c r="DH321" i="2"/>
  <c r="CZ321" i="2"/>
  <c r="CY321" i="2" s="1"/>
  <c r="CV321" i="2" s="1"/>
  <c r="Z321" i="2" s="1"/>
  <c r="AI321" i="2" s="1"/>
  <c r="CX321" i="2"/>
  <c r="CW321" i="2"/>
  <c r="CT321" i="2"/>
  <c r="CS321" i="2" s="1"/>
  <c r="CQ321" i="2" s="1"/>
  <c r="DB321" i="2" s="1"/>
  <c r="CP321" i="2"/>
  <c r="DC321" i="2" s="1"/>
  <c r="AL321" i="2"/>
  <c r="D321" i="2"/>
  <c r="CA321" i="2" s="1"/>
  <c r="OQ320" i="2"/>
  <c r="OL320" i="2"/>
  <c r="OK320" i="2"/>
  <c r="OJ320" i="2"/>
  <c r="OI320" i="2"/>
  <c r="OH320" i="2"/>
  <c r="OG320" i="2"/>
  <c r="OM320" i="2" s="1"/>
  <c r="NS320" i="2"/>
  <c r="NR320" i="2"/>
  <c r="NP320" i="2"/>
  <c r="NO320" i="2"/>
  <c r="NQ320" i="2" s="1"/>
  <c r="NC320" i="2"/>
  <c r="MY320" i="2"/>
  <c r="MR320" i="2"/>
  <c r="MQ320" i="2"/>
  <c r="MP320" i="2"/>
  <c r="MK320" i="2"/>
  <c r="ML320" i="2" s="1"/>
  <c r="MJ320" i="2"/>
  <c r="ME320" i="2"/>
  <c r="MD320" i="2"/>
  <c r="MF320" i="2" s="1"/>
  <c r="LY320" i="2"/>
  <c r="LX320" i="2"/>
  <c r="LS320" i="2"/>
  <c r="LT320" i="2" s="1"/>
  <c r="LR320" i="2"/>
  <c r="LM320" i="2"/>
  <c r="LL320" i="2"/>
  <c r="LN320" i="2" s="1"/>
  <c r="LG320" i="2"/>
  <c r="LF320" i="2"/>
  <c r="LA320" i="2"/>
  <c r="LB320" i="2" s="1"/>
  <c r="KZ320" i="2"/>
  <c r="KV320" i="2"/>
  <c r="KU320" i="2"/>
  <c r="KT320" i="2"/>
  <c r="KO320" i="2"/>
  <c r="KP320" i="2" s="1"/>
  <c r="KN320" i="2"/>
  <c r="KK320" i="2"/>
  <c r="KF320" i="2"/>
  <c r="MM320" i="2" s="1"/>
  <c r="KC320" i="2"/>
  <c r="KB320" i="2"/>
  <c r="KA320" i="2"/>
  <c r="JZ320" i="2"/>
  <c r="JY320" i="2"/>
  <c r="JW320" i="2"/>
  <c r="JV320" i="2"/>
  <c r="JU320" i="2"/>
  <c r="JT320" i="2"/>
  <c r="JR320" i="2"/>
  <c r="JQ320" i="2"/>
  <c r="JP320" i="2"/>
  <c r="JO320" i="2"/>
  <c r="JN320" i="2"/>
  <c r="JM320" i="2"/>
  <c r="JL320" i="2"/>
  <c r="JK320" i="2"/>
  <c r="JJ320" i="2"/>
  <c r="JI320" i="2"/>
  <c r="JH320" i="2"/>
  <c r="JG320" i="2"/>
  <c r="JF320" i="2"/>
  <c r="JE320" i="2"/>
  <c r="JD320" i="2"/>
  <c r="KI320" i="2" s="1"/>
  <c r="KX320" i="2" s="1"/>
  <c r="JC320" i="2"/>
  <c r="JA320" i="2"/>
  <c r="IZ320" i="2"/>
  <c r="IY320" i="2"/>
  <c r="IX320" i="2"/>
  <c r="IW320" i="2"/>
  <c r="IU320" i="2"/>
  <c r="IT320" i="2"/>
  <c r="IS320" i="2"/>
  <c r="IR320" i="2"/>
  <c r="IP320" i="2"/>
  <c r="IO320" i="2"/>
  <c r="IN320" i="2"/>
  <c r="IM320" i="2"/>
  <c r="IL320" i="2"/>
  <c r="IK320" i="2"/>
  <c r="IJ320" i="2"/>
  <c r="II320" i="2"/>
  <c r="IH320" i="2"/>
  <c r="IG320" i="2"/>
  <c r="IF320" i="2"/>
  <c r="IE320" i="2"/>
  <c r="ID320" i="2"/>
  <c r="IC320" i="2"/>
  <c r="IA320" i="2"/>
  <c r="IB320" i="2" s="1"/>
  <c r="HW320" i="2"/>
  <c r="HS320" i="2"/>
  <c r="HJ320" i="2" s="1"/>
  <c r="HG320" i="2" s="1" a="1"/>
  <c r="HG320" i="2" s="1"/>
  <c r="HR320" i="2"/>
  <c r="HQ320" i="2"/>
  <c r="HP320" i="2"/>
  <c r="HO320" i="2"/>
  <c r="HI320" i="2"/>
  <c r="HC320" i="2"/>
  <c r="HA320" i="2" a="1"/>
  <c r="HA320" i="2" s="1"/>
  <c r="GY320" i="2"/>
  <c r="GX320" i="2"/>
  <c r="GR320" i="2"/>
  <c r="GL320" i="2"/>
  <c r="GM320" i="2" s="1"/>
  <c r="GZ320" i="2" s="1"/>
  <c r="FW320" i="2"/>
  <c r="FU320" i="2"/>
  <c r="FV320" i="2" s="1"/>
  <c r="FT320" i="2"/>
  <c r="FS320" i="2"/>
  <c r="FR320" i="2"/>
  <c r="FI320" i="2"/>
  <c r="FO320" i="2" s="1"/>
  <c r="FD320" i="2"/>
  <c r="FE320" i="2" s="1"/>
  <c r="EW320" i="2"/>
  <c r="ET320" i="2"/>
  <c r="ES320" i="2"/>
  <c r="EP320" i="2"/>
  <c r="EG320" i="2"/>
  <c r="EI320" i="2" s="1"/>
  <c r="EB320" i="2"/>
  <c r="EH320" i="2" s="1"/>
  <c r="EA320" i="2"/>
  <c r="DY320" i="2"/>
  <c r="EE320" i="2" s="1"/>
  <c r="DX320" i="2"/>
  <c r="DT320" i="2"/>
  <c r="DJ320" i="2"/>
  <c r="DI320" i="2"/>
  <c r="DH320" i="2"/>
  <c r="CZ320" i="2"/>
  <c r="CY320" i="2" s="1"/>
  <c r="CV320" i="2" s="1"/>
  <c r="Z320" i="2" s="1"/>
  <c r="AI320" i="2" s="1"/>
  <c r="CX320" i="2"/>
  <c r="CW320" i="2"/>
  <c r="CT320" i="2"/>
  <c r="CS320" i="2" s="1"/>
  <c r="CQ320" i="2" s="1"/>
  <c r="CP320" i="2"/>
  <c r="DC320" i="2" s="1"/>
  <c r="AL320" i="2"/>
  <c r="D320" i="2"/>
  <c r="CA320" i="2" s="1"/>
  <c r="OQ319" i="2"/>
  <c r="ON319" i="2"/>
  <c r="OL319" i="2"/>
  <c r="OK319" i="2"/>
  <c r="OJ319" i="2"/>
  <c r="OI319" i="2"/>
  <c r="OO319" i="2" s="1"/>
  <c r="OH319" i="2"/>
  <c r="OG319" i="2"/>
  <c r="NS319" i="2"/>
  <c r="NR319" i="2"/>
  <c r="NP319" i="2"/>
  <c r="NO319" i="2"/>
  <c r="NC319" i="2"/>
  <c r="NG319" i="2" s="1"/>
  <c r="MY319" i="2"/>
  <c r="MQ319" i="2"/>
  <c r="MR319" i="2" s="1"/>
  <c r="MP319" i="2"/>
  <c r="MK319" i="2"/>
  <c r="MJ319" i="2"/>
  <c r="ML319" i="2" s="1"/>
  <c r="ME319" i="2"/>
  <c r="MD319" i="2"/>
  <c r="LY319" i="2"/>
  <c r="LX319" i="2"/>
  <c r="LS319" i="2"/>
  <c r="LR319" i="2"/>
  <c r="LM319" i="2"/>
  <c r="LL319" i="2"/>
  <c r="LG319" i="2"/>
  <c r="LF319" i="2"/>
  <c r="LH319" i="2" s="1"/>
  <c r="LA319" i="2"/>
  <c r="KZ319" i="2"/>
  <c r="KU319" i="2"/>
  <c r="KT319" i="2"/>
  <c r="KO319" i="2"/>
  <c r="KN319" i="2"/>
  <c r="KP319" i="2" s="1"/>
  <c r="KC319" i="2"/>
  <c r="KB319" i="2"/>
  <c r="KA319" i="2"/>
  <c r="JZ319" i="2"/>
  <c r="JY319" i="2"/>
  <c r="JW319" i="2"/>
  <c r="JV319" i="2"/>
  <c r="JU319" i="2"/>
  <c r="JT319" i="2"/>
  <c r="JR319" i="2"/>
  <c r="JQ319" i="2"/>
  <c r="JP319" i="2"/>
  <c r="JO319" i="2"/>
  <c r="JN319" i="2"/>
  <c r="JM319" i="2"/>
  <c r="JL319" i="2"/>
  <c r="JJ319" i="2"/>
  <c r="JH319" i="2"/>
  <c r="JG319" i="2"/>
  <c r="JF319" i="2"/>
  <c r="JA319" i="2"/>
  <c r="IZ319" i="2"/>
  <c r="IY319" i="2"/>
  <c r="IX319" i="2"/>
  <c r="IW319" i="2"/>
  <c r="IU319" i="2"/>
  <c r="IT319" i="2"/>
  <c r="IS319" i="2"/>
  <c r="IR319" i="2"/>
  <c r="IP319" i="2"/>
  <c r="IO319" i="2"/>
  <c r="IN319" i="2"/>
  <c r="IM319" i="2"/>
  <c r="IL319" i="2"/>
  <c r="IK319" i="2"/>
  <c r="IJ319" i="2"/>
  <c r="IH319" i="2"/>
  <c r="IF319" i="2"/>
  <c r="IE319" i="2"/>
  <c r="ID319" i="2"/>
  <c r="HW319" i="2"/>
  <c r="HS319" i="2"/>
  <c r="HJ319" i="2" s="1"/>
  <c r="HG319" i="2" s="1" a="1"/>
  <c r="HG319" i="2" s="1"/>
  <c r="HR319" i="2"/>
  <c r="HQ319" i="2"/>
  <c r="HP319" i="2"/>
  <c r="HO319" i="2"/>
  <c r="HI319" i="2"/>
  <c r="HC319" i="2"/>
  <c r="HA319" i="2" a="1"/>
  <c r="HA319" i="2" s="1"/>
  <c r="GY319" i="2"/>
  <c r="GX319" i="2"/>
  <c r="GR319" i="2"/>
  <c r="GL319" i="2"/>
  <c r="GM319" i="2" s="1"/>
  <c r="GZ319" i="2" s="1"/>
  <c r="FR319" i="2"/>
  <c r="FS319" i="2" s="1"/>
  <c r="FT319" i="2" s="1"/>
  <c r="FU319" i="2" s="1"/>
  <c r="FV319" i="2" s="1"/>
  <c r="ES319" i="2" s="1"/>
  <c r="FO319" i="2"/>
  <c r="FI319" i="2"/>
  <c r="EW319" i="2"/>
  <c r="ET319" i="2"/>
  <c r="EP319" i="2"/>
  <c r="DT319" i="2"/>
  <c r="DJ319" i="2"/>
  <c r="DI319" i="2"/>
  <c r="DH319" i="2"/>
  <c r="EB319" i="2" s="1"/>
  <c r="EH319" i="2" s="1"/>
  <c r="CZ319" i="2"/>
  <c r="CY319" i="2" s="1"/>
  <c r="CV319" i="2" s="1"/>
  <c r="Z319" i="2" s="1"/>
  <c r="AI319" i="2" s="1"/>
  <c r="CX319" i="2"/>
  <c r="CW319" i="2"/>
  <c r="CT319" i="2"/>
  <c r="CS319" i="2"/>
  <c r="CQ319" i="2" s="1"/>
  <c r="CP319" i="2"/>
  <c r="DC319" i="2" s="1"/>
  <c r="AL319" i="2"/>
  <c r="D319" i="2"/>
  <c r="CA319" i="2" s="1"/>
  <c r="OQ318" i="2"/>
  <c r="OL318" i="2"/>
  <c r="OK318" i="2"/>
  <c r="OJ318" i="2"/>
  <c r="OI318" i="2"/>
  <c r="OH318" i="2"/>
  <c r="OG318" i="2"/>
  <c r="OM318" i="2" s="1"/>
  <c r="NS318" i="2"/>
  <c r="NR318" i="2"/>
  <c r="NP318" i="2"/>
  <c r="NO318" i="2"/>
  <c r="NC318" i="2"/>
  <c r="MY318" i="2"/>
  <c r="MQ318" i="2"/>
  <c r="MP318" i="2"/>
  <c r="MK318" i="2"/>
  <c r="ML318" i="2" s="1"/>
  <c r="MJ318" i="2"/>
  <c r="ME318" i="2"/>
  <c r="MD318" i="2"/>
  <c r="MF318" i="2" s="1"/>
  <c r="LY318" i="2"/>
  <c r="LX318" i="2"/>
  <c r="LZ318" i="2" s="1"/>
  <c r="LS318" i="2"/>
  <c r="LR318" i="2"/>
  <c r="LM318" i="2"/>
  <c r="LL318" i="2"/>
  <c r="LG318" i="2"/>
  <c r="LF318" i="2"/>
  <c r="LA318" i="2"/>
  <c r="KZ318" i="2"/>
  <c r="LB318" i="2" s="1"/>
  <c r="KU318" i="2"/>
  <c r="KT318" i="2"/>
  <c r="KO318" i="2"/>
  <c r="KN318" i="2"/>
  <c r="KC318" i="2"/>
  <c r="KB318" i="2"/>
  <c r="KA318" i="2"/>
  <c r="JZ318" i="2"/>
  <c r="JY318" i="2"/>
  <c r="JW318" i="2"/>
  <c r="JV318" i="2"/>
  <c r="JU318" i="2"/>
  <c r="JT318" i="2"/>
  <c r="JR318" i="2"/>
  <c r="JQ318" i="2"/>
  <c r="JP318" i="2"/>
  <c r="JO318" i="2"/>
  <c r="JN318" i="2"/>
  <c r="JM318" i="2"/>
  <c r="JL318" i="2"/>
  <c r="JJ318" i="2"/>
  <c r="JH318" i="2"/>
  <c r="JG318" i="2"/>
  <c r="JF318" i="2"/>
  <c r="JA318" i="2"/>
  <c r="IZ318" i="2"/>
  <c r="IY318" i="2"/>
  <c r="IX318" i="2"/>
  <c r="IW318" i="2"/>
  <c r="IU318" i="2"/>
  <c r="IT318" i="2"/>
  <c r="IS318" i="2"/>
  <c r="IR318" i="2"/>
  <c r="IP318" i="2"/>
  <c r="IO318" i="2"/>
  <c r="IN318" i="2"/>
  <c r="IM318" i="2"/>
  <c r="IL318" i="2"/>
  <c r="IK318" i="2"/>
  <c r="IJ318" i="2"/>
  <c r="IH318" i="2"/>
  <c r="IF318" i="2"/>
  <c r="IE318" i="2"/>
  <c r="ID318" i="2"/>
  <c r="HW318" i="2"/>
  <c r="HS318" i="2"/>
  <c r="HJ318" i="2" s="1"/>
  <c r="HG318" i="2" s="1" a="1"/>
  <c r="HG318" i="2" s="1"/>
  <c r="HR318" i="2"/>
  <c r="HQ318" i="2"/>
  <c r="HP318" i="2"/>
  <c r="HO318" i="2"/>
  <c r="HI318" i="2"/>
  <c r="HC318" i="2"/>
  <c r="HA318" i="2" a="1"/>
  <c r="HA318" i="2" s="1"/>
  <c r="GY318" i="2"/>
  <c r="GX318" i="2"/>
  <c r="GR318" i="2"/>
  <c r="GL318" i="2"/>
  <c r="GM318" i="2" s="1"/>
  <c r="GZ318" i="2" s="1"/>
  <c r="FT318" i="2"/>
  <c r="FU318" i="2" s="1"/>
  <c r="FV318" i="2" s="1"/>
  <c r="ES318" i="2" s="1"/>
  <c r="FW318" i="2" s="1"/>
  <c r="FR318" i="2"/>
  <c r="FS318" i="2" s="1"/>
  <c r="FI318" i="2"/>
  <c r="FO318" i="2" s="1"/>
  <c r="EW318" i="2"/>
  <c r="ET318" i="2"/>
  <c r="EP318" i="2"/>
  <c r="DT318" i="2"/>
  <c r="DJ318" i="2"/>
  <c r="DI318" i="2"/>
  <c r="DH318" i="2"/>
  <c r="CZ318" i="2"/>
  <c r="CY318" i="2" s="1"/>
  <c r="CV318" i="2" s="1"/>
  <c r="Z318" i="2" s="1"/>
  <c r="AI318" i="2" s="1"/>
  <c r="CX318" i="2"/>
  <c r="CW318" i="2"/>
  <c r="CT318" i="2"/>
  <c r="CS318" i="2" s="1"/>
  <c r="CQ318" i="2" s="1"/>
  <c r="CP318" i="2"/>
  <c r="DC318" i="2" s="1"/>
  <c r="AL318" i="2"/>
  <c r="D318" i="2"/>
  <c r="CA318" i="2" s="1"/>
  <c r="OQ317" i="2"/>
  <c r="ON317" i="2"/>
  <c r="OL317" i="2"/>
  <c r="OK317" i="2"/>
  <c r="OJ317" i="2"/>
  <c r="OI317" i="2"/>
  <c r="OO317" i="2" s="1"/>
  <c r="OH317" i="2"/>
  <c r="OG317" i="2"/>
  <c r="NS317" i="2"/>
  <c r="NT317" i="2" s="1"/>
  <c r="NR317" i="2"/>
  <c r="NP317" i="2"/>
  <c r="NO317" i="2"/>
  <c r="NC317" i="2"/>
  <c r="MY317" i="2"/>
  <c r="MQ317" i="2"/>
  <c r="MP317" i="2"/>
  <c r="MK317" i="2"/>
  <c r="MJ317" i="2"/>
  <c r="ML317" i="2" s="1"/>
  <c r="ME317" i="2"/>
  <c r="MF317" i="2" s="1"/>
  <c r="MD317" i="2"/>
  <c r="LY317" i="2"/>
  <c r="LX317" i="2"/>
  <c r="LS317" i="2"/>
  <c r="LR317" i="2"/>
  <c r="LT317" i="2" s="1"/>
  <c r="LM317" i="2"/>
  <c r="LL317" i="2"/>
  <c r="LG317" i="2"/>
  <c r="LF317" i="2"/>
  <c r="LA317" i="2"/>
  <c r="KZ317" i="2"/>
  <c r="KU317" i="2"/>
  <c r="KT317" i="2"/>
  <c r="KO317" i="2"/>
  <c r="KN317" i="2"/>
  <c r="KC317" i="2"/>
  <c r="KB317" i="2"/>
  <c r="KA317" i="2"/>
  <c r="JZ317" i="2"/>
  <c r="JY317" i="2"/>
  <c r="JW317" i="2"/>
  <c r="JV317" i="2"/>
  <c r="JU317" i="2"/>
  <c r="JT317" i="2"/>
  <c r="JR317" i="2"/>
  <c r="JQ317" i="2"/>
  <c r="JP317" i="2"/>
  <c r="JO317" i="2"/>
  <c r="JN317" i="2"/>
  <c r="JM317" i="2"/>
  <c r="JL317" i="2"/>
  <c r="JJ317" i="2"/>
  <c r="JH317" i="2"/>
  <c r="JG317" i="2"/>
  <c r="JF317" i="2"/>
  <c r="JA317" i="2"/>
  <c r="IZ317" i="2"/>
  <c r="IY317" i="2"/>
  <c r="IX317" i="2"/>
  <c r="IW317" i="2"/>
  <c r="IU317" i="2"/>
  <c r="IT317" i="2"/>
  <c r="IS317" i="2"/>
  <c r="IR317" i="2"/>
  <c r="IP317" i="2"/>
  <c r="IO317" i="2"/>
  <c r="IN317" i="2"/>
  <c r="IM317" i="2"/>
  <c r="IG317" i="2" s="1"/>
  <c r="IL317" i="2"/>
  <c r="IK317" i="2"/>
  <c r="IJ317" i="2"/>
  <c r="II317" i="2"/>
  <c r="IA317" i="2" s="1"/>
  <c r="IB317" i="2" s="1"/>
  <c r="KF317" i="2" s="1"/>
  <c r="KG317" i="2" s="1"/>
  <c r="IH317" i="2"/>
  <c r="IF317" i="2"/>
  <c r="IE317" i="2"/>
  <c r="ID317" i="2"/>
  <c r="IC317" i="2"/>
  <c r="HW317" i="2"/>
  <c r="HS317" i="2"/>
  <c r="HR317" i="2"/>
  <c r="HQ317" i="2"/>
  <c r="HP317" i="2"/>
  <c r="HO317" i="2"/>
  <c r="HJ317" i="2"/>
  <c r="HG317" i="2" s="1" a="1"/>
  <c r="HG317" i="2" s="1"/>
  <c r="HI317" i="2"/>
  <c r="HC317" i="2"/>
  <c r="HA317" i="2" a="1"/>
  <c r="HA317" i="2" s="1"/>
  <c r="GY317" i="2"/>
  <c r="GX317" i="2"/>
  <c r="GR317" i="2"/>
  <c r="GL317" i="2"/>
  <c r="GM317" i="2" s="1"/>
  <c r="GZ317" i="2" s="1"/>
  <c r="FR317" i="2"/>
  <c r="FI317" i="2"/>
  <c r="FO317" i="2" s="1"/>
  <c r="EW317" i="2"/>
  <c r="ET317" i="2"/>
  <c r="EP317" i="2"/>
  <c r="DT317" i="2"/>
  <c r="DJ317" i="2"/>
  <c r="DI317" i="2"/>
  <c r="DH317" i="2"/>
  <c r="CZ317" i="2"/>
  <c r="CY317" i="2" s="1"/>
  <c r="CV317" i="2" s="1"/>
  <c r="Z317" i="2" s="1"/>
  <c r="AI317" i="2" s="1"/>
  <c r="CX317" i="2"/>
  <c r="CW317" i="2"/>
  <c r="CT317" i="2"/>
  <c r="CS317" i="2" s="1"/>
  <c r="CQ317" i="2" s="1"/>
  <c r="DB317" i="2" s="1"/>
  <c r="CP317" i="2"/>
  <c r="CR317" i="2" s="1"/>
  <c r="CK317" i="2" s="1"/>
  <c r="AL317" i="2"/>
  <c r="D317" i="2"/>
  <c r="CA317" i="2" s="1"/>
  <c r="OQ316" i="2"/>
  <c r="OL316" i="2"/>
  <c r="OK316" i="2"/>
  <c r="OJ316" i="2"/>
  <c r="OI316" i="2"/>
  <c r="OH316" i="2"/>
  <c r="OG316" i="2"/>
  <c r="NS316" i="2"/>
  <c r="NR316" i="2"/>
  <c r="NT316" i="2" s="1"/>
  <c r="NP316" i="2"/>
  <c r="NO316" i="2"/>
  <c r="NC316" i="2"/>
  <c r="NG316" i="2" s="1"/>
  <c r="MY316" i="2"/>
  <c r="MQ316" i="2"/>
  <c r="MP316" i="2"/>
  <c r="MK316" i="2"/>
  <c r="ML316" i="2" s="1"/>
  <c r="MJ316" i="2"/>
  <c r="ME316" i="2"/>
  <c r="MD316" i="2"/>
  <c r="LY316" i="2"/>
  <c r="LX316" i="2"/>
  <c r="LS316" i="2"/>
  <c r="LR316" i="2"/>
  <c r="LT316" i="2" s="1"/>
  <c r="LM316" i="2"/>
  <c r="LL316" i="2"/>
  <c r="LG316" i="2"/>
  <c r="LF316" i="2"/>
  <c r="LA316" i="2"/>
  <c r="KZ316" i="2"/>
  <c r="LB316" i="2" s="1"/>
  <c r="KU316" i="2"/>
  <c r="KT316" i="2"/>
  <c r="KV316" i="2" s="1"/>
  <c r="KO316" i="2"/>
  <c r="KN316" i="2"/>
  <c r="KC316" i="2"/>
  <c r="KB316" i="2"/>
  <c r="KA316" i="2"/>
  <c r="JZ316" i="2"/>
  <c r="JY316" i="2"/>
  <c r="JW316" i="2"/>
  <c r="JV316" i="2"/>
  <c r="JU316" i="2"/>
  <c r="JT316" i="2"/>
  <c r="JR316" i="2"/>
  <c r="JQ316" i="2"/>
  <c r="JP316" i="2"/>
  <c r="JO316" i="2"/>
  <c r="JI316" i="2" s="1"/>
  <c r="JN316" i="2"/>
  <c r="JM316" i="2"/>
  <c r="JL316" i="2"/>
  <c r="JK316" i="2"/>
  <c r="JJ316" i="2"/>
  <c r="JH316" i="2"/>
  <c r="JG316" i="2"/>
  <c r="JF316" i="2"/>
  <c r="JA316" i="2"/>
  <c r="IZ316" i="2"/>
  <c r="IY316" i="2"/>
  <c r="IX316" i="2"/>
  <c r="IW316" i="2"/>
  <c r="IU316" i="2"/>
  <c r="IT316" i="2"/>
  <c r="IS316" i="2"/>
  <c r="IR316" i="2"/>
  <c r="IP316" i="2"/>
  <c r="IO316" i="2"/>
  <c r="IN316" i="2"/>
  <c r="IM316" i="2"/>
  <c r="IL316" i="2"/>
  <c r="IK316" i="2"/>
  <c r="IJ316" i="2"/>
  <c r="IH316" i="2"/>
  <c r="IF316" i="2"/>
  <c r="IE316" i="2"/>
  <c r="ID316" i="2"/>
  <c r="HW316" i="2"/>
  <c r="HS316" i="2"/>
  <c r="HJ316" i="2" s="1"/>
  <c r="HG316" i="2" s="1" a="1"/>
  <c r="HG316" i="2" s="1"/>
  <c r="HR316" i="2"/>
  <c r="HQ316" i="2"/>
  <c r="HP316" i="2"/>
  <c r="HO316" i="2"/>
  <c r="HI316" i="2"/>
  <c r="HC316" i="2"/>
  <c r="HA316" i="2" a="1"/>
  <c r="HA316" i="2" s="1"/>
  <c r="GY316" i="2"/>
  <c r="GX316" i="2"/>
  <c r="GR316" i="2"/>
  <c r="GL316" i="2"/>
  <c r="GM316" i="2" s="1"/>
  <c r="GZ316" i="2" s="1"/>
  <c r="FR316" i="2"/>
  <c r="FI316" i="2"/>
  <c r="FO316" i="2" s="1"/>
  <c r="EW316" i="2"/>
  <c r="ET316" i="2"/>
  <c r="EP316" i="2"/>
  <c r="DT316" i="2"/>
  <c r="DJ316" i="2"/>
  <c r="DI316" i="2"/>
  <c r="DH316" i="2"/>
  <c r="CZ316" i="2"/>
  <c r="CY316" i="2" s="1"/>
  <c r="CV316" i="2" s="1"/>
  <c r="Z316" i="2" s="1"/>
  <c r="AI316" i="2" s="1"/>
  <c r="CX316" i="2"/>
  <c r="CW316" i="2"/>
  <c r="CT316" i="2"/>
  <c r="CS316" i="2" s="1"/>
  <c r="CQ316" i="2" s="1"/>
  <c r="CP316" i="2"/>
  <c r="DC316" i="2" s="1"/>
  <c r="AL316" i="2"/>
  <c r="D316" i="2"/>
  <c r="CA316" i="2" s="1"/>
  <c r="OQ315" i="2"/>
  <c r="OO315" i="2"/>
  <c r="OL315" i="2"/>
  <c r="OK315" i="2"/>
  <c r="OJ315" i="2"/>
  <c r="OI315" i="2"/>
  <c r="OH315" i="2"/>
  <c r="OG315" i="2"/>
  <c r="NS315" i="2"/>
  <c r="NR315" i="2"/>
  <c r="NP315" i="2"/>
  <c r="NO315" i="2"/>
  <c r="NQ315" i="2" s="1"/>
  <c r="NC315" i="2"/>
  <c r="NG315" i="2" s="1"/>
  <c r="MY315" i="2"/>
  <c r="MQ315" i="2"/>
  <c r="MP315" i="2"/>
  <c r="MK315" i="2"/>
  <c r="MJ315" i="2"/>
  <c r="ML315" i="2" s="1"/>
  <c r="ME315" i="2"/>
  <c r="MD315" i="2"/>
  <c r="MF315" i="2" s="1"/>
  <c r="LY315" i="2"/>
  <c r="LZ315" i="2" s="1"/>
  <c r="LX315" i="2"/>
  <c r="LS315" i="2"/>
  <c r="LR315" i="2"/>
  <c r="LM315" i="2"/>
  <c r="LL315" i="2"/>
  <c r="LN315" i="2" s="1"/>
  <c r="LG315" i="2"/>
  <c r="LF315" i="2"/>
  <c r="LH315" i="2" s="1"/>
  <c r="LA315" i="2"/>
  <c r="KZ315" i="2"/>
  <c r="KU315" i="2"/>
  <c r="KT315" i="2"/>
  <c r="KO315" i="2"/>
  <c r="KP315" i="2" s="1"/>
  <c r="KN315" i="2"/>
  <c r="KC315" i="2"/>
  <c r="KB315" i="2"/>
  <c r="KA315" i="2"/>
  <c r="JZ315" i="2"/>
  <c r="JY315" i="2"/>
  <c r="JW315" i="2"/>
  <c r="JV315" i="2"/>
  <c r="JU315" i="2"/>
  <c r="JT315" i="2"/>
  <c r="JR315" i="2"/>
  <c r="JQ315" i="2"/>
  <c r="JP315" i="2"/>
  <c r="JO315" i="2"/>
  <c r="JI315" i="2" s="1"/>
  <c r="JN315" i="2"/>
  <c r="JM315" i="2"/>
  <c r="JL315" i="2"/>
  <c r="JJ315" i="2"/>
  <c r="JH315" i="2"/>
  <c r="JG315" i="2"/>
  <c r="JF315" i="2"/>
  <c r="JA315" i="2"/>
  <c r="IZ315" i="2"/>
  <c r="IY315" i="2"/>
  <c r="IX315" i="2"/>
  <c r="IW315" i="2"/>
  <c r="IU315" i="2"/>
  <c r="IT315" i="2"/>
  <c r="IS315" i="2"/>
  <c r="IR315" i="2"/>
  <c r="IP315" i="2"/>
  <c r="IO315" i="2"/>
  <c r="IN315" i="2"/>
  <c r="IM315" i="2"/>
  <c r="IL315" i="2"/>
  <c r="IK315" i="2"/>
  <c r="IJ315" i="2"/>
  <c r="IH315" i="2"/>
  <c r="IF315" i="2"/>
  <c r="IE315" i="2"/>
  <c r="ID315" i="2"/>
  <c r="HW315" i="2"/>
  <c r="HS315" i="2"/>
  <c r="HJ315" i="2" s="1"/>
  <c r="HG315" i="2" s="1" a="1"/>
  <c r="HG315" i="2" s="1"/>
  <c r="HR315" i="2"/>
  <c r="HQ315" i="2"/>
  <c r="HP315" i="2"/>
  <c r="HO315" i="2"/>
  <c r="HI315" i="2"/>
  <c r="HC315" i="2"/>
  <c r="HA315" i="2" a="1"/>
  <c r="HA315" i="2" s="1"/>
  <c r="GY315" i="2"/>
  <c r="GX315" i="2"/>
  <c r="GR315" i="2"/>
  <c r="GL315" i="2"/>
  <c r="GM315" i="2" s="1"/>
  <c r="GZ315" i="2" s="1"/>
  <c r="FT315" i="2"/>
  <c r="FU315" i="2" s="1"/>
  <c r="FV315" i="2" s="1"/>
  <c r="ES315" i="2" s="1"/>
  <c r="FR315" i="2"/>
  <c r="FS315" i="2" s="1"/>
  <c r="FI315" i="2"/>
  <c r="FO315" i="2" s="1"/>
  <c r="EW315" i="2"/>
  <c r="ET315" i="2"/>
  <c r="EP315" i="2"/>
  <c r="DT315" i="2"/>
  <c r="DJ315" i="2"/>
  <c r="DI315" i="2"/>
  <c r="DL315" i="2" s="1"/>
  <c r="DN315" i="2" s="1"/>
  <c r="DH315" i="2"/>
  <c r="CZ315" i="2"/>
  <c r="CY315" i="2" s="1"/>
  <c r="CV315" i="2" s="1"/>
  <c r="Z315" i="2" s="1"/>
  <c r="AI315" i="2" s="1"/>
  <c r="CX315" i="2"/>
  <c r="CW315" i="2"/>
  <c r="CT315" i="2"/>
  <c r="CS315" i="2" s="1"/>
  <c r="CQ315" i="2" s="1"/>
  <c r="CP315" i="2"/>
  <c r="DC315" i="2" s="1"/>
  <c r="AL315" i="2"/>
  <c r="D315" i="2"/>
  <c r="CA315" i="2" s="1"/>
  <c r="OQ314" i="2"/>
  <c r="OL314" i="2"/>
  <c r="OK314" i="2"/>
  <c r="OJ314" i="2"/>
  <c r="OI314" i="2"/>
  <c r="OH314" i="2"/>
  <c r="OG314" i="2"/>
  <c r="NS314" i="2"/>
  <c r="NR314" i="2"/>
  <c r="NP314" i="2"/>
  <c r="NO314" i="2"/>
  <c r="NC314" i="2"/>
  <c r="MY314" i="2"/>
  <c r="MQ314" i="2"/>
  <c r="MP314" i="2"/>
  <c r="MR314" i="2" s="1"/>
  <c r="MK314" i="2"/>
  <c r="MJ314" i="2"/>
  <c r="ME314" i="2"/>
  <c r="MD314" i="2"/>
  <c r="LY314" i="2"/>
  <c r="LX314" i="2"/>
  <c r="LS314" i="2"/>
  <c r="LR314" i="2"/>
  <c r="LT314" i="2" s="1"/>
  <c r="LM314" i="2"/>
  <c r="LL314" i="2"/>
  <c r="LG314" i="2"/>
  <c r="LF314" i="2"/>
  <c r="LA314" i="2"/>
  <c r="LB314" i="2" s="1"/>
  <c r="KZ314" i="2"/>
  <c r="KU314" i="2"/>
  <c r="KT314" i="2"/>
  <c r="KV314" i="2" s="1"/>
  <c r="KO314" i="2"/>
  <c r="KN314" i="2"/>
  <c r="KP314" i="2" s="1"/>
  <c r="KC314" i="2"/>
  <c r="KB314" i="2"/>
  <c r="KA314" i="2"/>
  <c r="JZ314" i="2"/>
  <c r="JY314" i="2"/>
  <c r="JW314" i="2"/>
  <c r="JV314" i="2"/>
  <c r="JU314" i="2"/>
  <c r="JT314" i="2"/>
  <c r="JR314" i="2"/>
  <c r="JQ314" i="2"/>
  <c r="JP314" i="2"/>
  <c r="JO314" i="2"/>
  <c r="JN314" i="2"/>
  <c r="JM314" i="2"/>
  <c r="JL314" i="2"/>
  <c r="JJ314" i="2"/>
  <c r="JH314" i="2"/>
  <c r="JG314" i="2"/>
  <c r="JF314" i="2"/>
  <c r="JA314" i="2"/>
  <c r="IZ314" i="2"/>
  <c r="IY314" i="2"/>
  <c r="IX314" i="2"/>
  <c r="IW314" i="2"/>
  <c r="IU314" i="2"/>
  <c r="IT314" i="2"/>
  <c r="IS314" i="2"/>
  <c r="IR314" i="2"/>
  <c r="IP314" i="2"/>
  <c r="IO314" i="2"/>
  <c r="IN314" i="2"/>
  <c r="IM314" i="2"/>
  <c r="II314" i="2" s="1"/>
  <c r="IL314" i="2"/>
  <c r="IK314" i="2"/>
  <c r="IJ314" i="2"/>
  <c r="IH314" i="2"/>
  <c r="IG314" i="2"/>
  <c r="IF314" i="2"/>
  <c r="IE314" i="2"/>
  <c r="ID314" i="2"/>
  <c r="HW314" i="2"/>
  <c r="HS314" i="2"/>
  <c r="HJ314" i="2" s="1"/>
  <c r="HR314" i="2"/>
  <c r="HQ314" i="2"/>
  <c r="HP314" i="2"/>
  <c r="HO314" i="2"/>
  <c r="HI314" i="2"/>
  <c r="HG314" i="2" a="1"/>
  <c r="HG314" i="2" s="1"/>
  <c r="HC314" i="2"/>
  <c r="HA314" i="2" a="1"/>
  <c r="HA314" i="2" s="1"/>
  <c r="GY314" i="2"/>
  <c r="GX314" i="2"/>
  <c r="GR314" i="2"/>
  <c r="GL314" i="2"/>
  <c r="GM314" i="2" s="1"/>
  <c r="GZ314" i="2" s="1"/>
  <c r="FR314" i="2"/>
  <c r="FS314" i="2" s="1"/>
  <c r="FI314" i="2"/>
  <c r="FO314" i="2" s="1"/>
  <c r="EW314" i="2"/>
  <c r="ET314" i="2"/>
  <c r="EP314" i="2"/>
  <c r="DT314" i="2"/>
  <c r="DJ314" i="2"/>
  <c r="DI314" i="2"/>
  <c r="DH314" i="2"/>
  <c r="CZ314" i="2"/>
  <c r="CY314" i="2" s="1"/>
  <c r="CV314" i="2" s="1"/>
  <c r="Z314" i="2" s="1"/>
  <c r="AI314" i="2" s="1"/>
  <c r="CX314" i="2"/>
  <c r="CW314" i="2"/>
  <c r="CT314" i="2"/>
  <c r="CS314" i="2" s="1"/>
  <c r="CQ314" i="2" s="1"/>
  <c r="DB314" i="2" s="1"/>
  <c r="CP314" i="2"/>
  <c r="AL314" i="2"/>
  <c r="D314" i="2"/>
  <c r="CA314" i="2" s="1"/>
  <c r="OQ313" i="2"/>
  <c r="OL313" i="2"/>
  <c r="OK313" i="2"/>
  <c r="OJ313" i="2"/>
  <c r="OI313" i="2"/>
  <c r="OH313" i="2"/>
  <c r="OG313" i="2"/>
  <c r="NS313" i="2"/>
  <c r="NR313" i="2"/>
  <c r="NP313" i="2"/>
  <c r="NO313" i="2"/>
  <c r="NC313" i="2"/>
  <c r="MY313" i="2"/>
  <c r="MQ313" i="2"/>
  <c r="MP313" i="2"/>
  <c r="MK313" i="2"/>
  <c r="MJ313" i="2"/>
  <c r="ME313" i="2"/>
  <c r="MD313" i="2"/>
  <c r="LY313" i="2"/>
  <c r="LX313" i="2"/>
  <c r="LS313" i="2"/>
  <c r="LR313" i="2"/>
  <c r="LM313" i="2"/>
  <c r="LL313" i="2"/>
  <c r="LG313" i="2"/>
  <c r="LF313" i="2"/>
  <c r="LA313" i="2"/>
  <c r="KZ313" i="2"/>
  <c r="KU313" i="2"/>
  <c r="KT313" i="2"/>
  <c r="KV313" i="2" s="1"/>
  <c r="KO313" i="2"/>
  <c r="KN313" i="2"/>
  <c r="KC313" i="2"/>
  <c r="KB313" i="2"/>
  <c r="KA313" i="2"/>
  <c r="JZ313" i="2"/>
  <c r="JY313" i="2"/>
  <c r="JW313" i="2"/>
  <c r="JV313" i="2"/>
  <c r="JU313" i="2"/>
  <c r="JT313" i="2"/>
  <c r="JR313" i="2"/>
  <c r="JQ313" i="2"/>
  <c r="JP313" i="2"/>
  <c r="JO313" i="2"/>
  <c r="JN313" i="2"/>
  <c r="JM313" i="2"/>
  <c r="JL313" i="2"/>
  <c r="JK313" i="2"/>
  <c r="JJ313" i="2"/>
  <c r="JI313" i="2"/>
  <c r="JH313" i="2"/>
  <c r="JG313" i="2"/>
  <c r="JF313" i="2"/>
  <c r="JA313" i="2"/>
  <c r="IZ313" i="2"/>
  <c r="IY313" i="2"/>
  <c r="IX313" i="2"/>
  <c r="IW313" i="2"/>
  <c r="IU313" i="2"/>
  <c r="IT313" i="2"/>
  <c r="IS313" i="2"/>
  <c r="IR313" i="2"/>
  <c r="IP313" i="2"/>
  <c r="IO313" i="2"/>
  <c r="IN313" i="2"/>
  <c r="IM313" i="2"/>
  <c r="IG313" i="2" s="1"/>
  <c r="IL313" i="2"/>
  <c r="IK313" i="2"/>
  <c r="IJ313" i="2"/>
  <c r="IH313" i="2"/>
  <c r="IF313" i="2"/>
  <c r="IE313" i="2"/>
  <c r="ID313" i="2"/>
  <c r="HW313" i="2"/>
  <c r="HS313" i="2"/>
  <c r="HJ313" i="2" s="1"/>
  <c r="HG313" i="2" s="1" a="1"/>
  <c r="HG313" i="2" s="1"/>
  <c r="HR313" i="2"/>
  <c r="HQ313" i="2"/>
  <c r="HP313" i="2"/>
  <c r="HO313" i="2"/>
  <c r="HI313" i="2"/>
  <c r="HC313" i="2"/>
  <c r="HA313" i="2" a="1"/>
  <c r="HA313" i="2" s="1"/>
  <c r="GY313" i="2"/>
  <c r="GX313" i="2"/>
  <c r="GR313" i="2"/>
  <c r="GL313" i="2"/>
  <c r="GM313" i="2" s="1"/>
  <c r="GZ313" i="2" s="1"/>
  <c r="FR313" i="2"/>
  <c r="FI313" i="2"/>
  <c r="FO313" i="2" s="1"/>
  <c r="EW313" i="2"/>
  <c r="ET313" i="2"/>
  <c r="EP313" i="2"/>
  <c r="DT313" i="2"/>
  <c r="DJ313" i="2"/>
  <c r="DI313" i="2"/>
  <c r="DH313" i="2"/>
  <c r="CZ313" i="2"/>
  <c r="CY313" i="2" s="1"/>
  <c r="CV313" i="2" s="1"/>
  <c r="Z313" i="2" s="1"/>
  <c r="AI313" i="2" s="1"/>
  <c r="CX313" i="2"/>
  <c r="CW313" i="2"/>
  <c r="CT313" i="2"/>
  <c r="CS313" i="2" s="1"/>
  <c r="CQ313" i="2" s="1"/>
  <c r="DB313" i="2" s="1"/>
  <c r="CP313" i="2"/>
  <c r="DC313" i="2" s="1"/>
  <c r="AL313" i="2"/>
  <c r="D313" i="2"/>
  <c r="CA313" i="2" s="1"/>
  <c r="OQ312" i="2"/>
  <c r="OL312" i="2"/>
  <c r="OK312" i="2"/>
  <c r="OJ312" i="2"/>
  <c r="OI312" i="2"/>
  <c r="OH312" i="2"/>
  <c r="OG312" i="2"/>
  <c r="NS312" i="2"/>
  <c r="NR312" i="2"/>
  <c r="NP312" i="2"/>
  <c r="NO312" i="2"/>
  <c r="NC312" i="2"/>
  <c r="MY312" i="2"/>
  <c r="MQ312" i="2"/>
  <c r="MP312" i="2"/>
  <c r="MK312" i="2"/>
  <c r="MJ312" i="2"/>
  <c r="ME312" i="2"/>
  <c r="MD312" i="2"/>
  <c r="MF312" i="2" s="1"/>
  <c r="LY312" i="2"/>
  <c r="LX312" i="2"/>
  <c r="LS312" i="2"/>
  <c r="LT312" i="2" s="1"/>
  <c r="LR312" i="2"/>
  <c r="LM312" i="2"/>
  <c r="LL312" i="2"/>
  <c r="LG312" i="2"/>
  <c r="LF312" i="2"/>
  <c r="LA312" i="2"/>
  <c r="KZ312" i="2"/>
  <c r="LB312" i="2" s="1"/>
  <c r="KU312" i="2"/>
  <c r="KT312" i="2"/>
  <c r="KO312" i="2"/>
  <c r="KP312" i="2" s="1"/>
  <c r="KN312" i="2"/>
  <c r="KC312" i="2"/>
  <c r="KB312" i="2"/>
  <c r="KA312" i="2"/>
  <c r="JZ312" i="2"/>
  <c r="JY312" i="2"/>
  <c r="JW312" i="2"/>
  <c r="JV312" i="2"/>
  <c r="JU312" i="2"/>
  <c r="JT312" i="2"/>
  <c r="JR312" i="2"/>
  <c r="JQ312" i="2"/>
  <c r="JP312" i="2"/>
  <c r="JO312" i="2"/>
  <c r="JI312" i="2" s="1"/>
  <c r="JN312" i="2"/>
  <c r="JM312" i="2"/>
  <c r="JL312" i="2"/>
  <c r="JK312" i="2"/>
  <c r="JJ312" i="2"/>
  <c r="JH312" i="2"/>
  <c r="JG312" i="2"/>
  <c r="JF312" i="2"/>
  <c r="JA312" i="2"/>
  <c r="IZ312" i="2"/>
  <c r="IY312" i="2"/>
  <c r="IX312" i="2"/>
  <c r="IW312" i="2"/>
  <c r="IU312" i="2"/>
  <c r="IT312" i="2"/>
  <c r="IS312" i="2"/>
  <c r="IR312" i="2"/>
  <c r="IP312" i="2"/>
  <c r="IO312" i="2"/>
  <c r="IN312" i="2"/>
  <c r="IM312" i="2"/>
  <c r="IL312" i="2"/>
  <c r="IK312" i="2"/>
  <c r="IJ312" i="2"/>
  <c r="IH312" i="2"/>
  <c r="IF312" i="2"/>
  <c r="IE312" i="2"/>
  <c r="ID312" i="2"/>
  <c r="HW312" i="2"/>
  <c r="HS312" i="2"/>
  <c r="HR312" i="2"/>
  <c r="HQ312" i="2"/>
  <c r="HP312" i="2"/>
  <c r="HO312" i="2"/>
  <c r="HJ312" i="2"/>
  <c r="HG312" i="2" s="1" a="1"/>
  <c r="HG312" i="2" s="1"/>
  <c r="HI312" i="2"/>
  <c r="HC312" i="2"/>
  <c r="HA312" i="2" a="1"/>
  <c r="HA312" i="2" s="1"/>
  <c r="GY312" i="2"/>
  <c r="GX312" i="2"/>
  <c r="GR312" i="2"/>
  <c r="GL312" i="2"/>
  <c r="GM312" i="2" s="1"/>
  <c r="GZ312" i="2" s="1"/>
  <c r="FR312" i="2"/>
  <c r="FS312" i="2" s="1"/>
  <c r="FO312" i="2"/>
  <c r="FI312" i="2"/>
  <c r="EW312" i="2"/>
  <c r="ET312" i="2"/>
  <c r="EP312" i="2"/>
  <c r="DT312" i="2"/>
  <c r="DJ312" i="2"/>
  <c r="DI312" i="2"/>
  <c r="DH312" i="2"/>
  <c r="CZ312" i="2"/>
  <c r="CY312" i="2"/>
  <c r="CV312" i="2" s="1"/>
  <c r="Z312" i="2" s="1"/>
  <c r="AI312" i="2" s="1"/>
  <c r="CX312" i="2"/>
  <c r="CW312" i="2"/>
  <c r="CT312" i="2"/>
  <c r="CS312" i="2" s="1"/>
  <c r="CQ312" i="2" s="1"/>
  <c r="DB312" i="2" s="1"/>
  <c r="CP312" i="2"/>
  <c r="AL312" i="2"/>
  <c r="D312" i="2"/>
  <c r="CA312" i="2" s="1"/>
  <c r="OQ311" i="2"/>
  <c r="OL311" i="2"/>
  <c r="OK311" i="2"/>
  <c r="OJ311" i="2"/>
  <c r="OI311" i="2"/>
  <c r="OO311" i="2" s="1"/>
  <c r="OH311" i="2"/>
  <c r="OG311" i="2"/>
  <c r="NS311" i="2"/>
  <c r="NR311" i="2"/>
  <c r="NP311" i="2"/>
  <c r="NO311" i="2"/>
  <c r="NQ311" i="2" s="1"/>
  <c r="NC311" i="2"/>
  <c r="MY311" i="2"/>
  <c r="MQ311" i="2"/>
  <c r="MP311" i="2"/>
  <c r="MK311" i="2"/>
  <c r="MJ311" i="2"/>
  <c r="ML311" i="2" s="1"/>
  <c r="ME311" i="2"/>
  <c r="MD311" i="2"/>
  <c r="LY311" i="2"/>
  <c r="LX311" i="2"/>
  <c r="LS311" i="2"/>
  <c r="LR311" i="2"/>
  <c r="LM311" i="2"/>
  <c r="LL311" i="2"/>
  <c r="LG311" i="2"/>
  <c r="LF311" i="2"/>
  <c r="LA311" i="2"/>
  <c r="KZ311" i="2"/>
  <c r="LB311" i="2" s="1"/>
  <c r="KU311" i="2"/>
  <c r="KT311" i="2"/>
  <c r="KO311" i="2"/>
  <c r="KN311" i="2"/>
  <c r="KC311" i="2"/>
  <c r="KB311" i="2"/>
  <c r="KA311" i="2"/>
  <c r="JZ311" i="2"/>
  <c r="JY311" i="2"/>
  <c r="JW311" i="2"/>
  <c r="JV311" i="2"/>
  <c r="JU311" i="2"/>
  <c r="JT311" i="2"/>
  <c r="JR311" i="2"/>
  <c r="JQ311" i="2"/>
  <c r="JP311" i="2"/>
  <c r="JO311" i="2"/>
  <c r="JK311" i="2" s="1"/>
  <c r="JE311" i="2" s="1"/>
  <c r="JN311" i="2"/>
  <c r="JM311" i="2"/>
  <c r="JL311" i="2"/>
  <c r="JJ311" i="2"/>
  <c r="JI311" i="2"/>
  <c r="JH311" i="2"/>
  <c r="JG311" i="2"/>
  <c r="JF311" i="2"/>
  <c r="JA311" i="2"/>
  <c r="IZ311" i="2"/>
  <c r="IY311" i="2"/>
  <c r="IX311" i="2"/>
  <c r="IW311" i="2"/>
  <c r="IU311" i="2"/>
  <c r="IT311" i="2"/>
  <c r="IS311" i="2"/>
  <c r="IR311" i="2"/>
  <c r="IP311" i="2"/>
  <c r="IO311" i="2"/>
  <c r="IN311" i="2"/>
  <c r="IM311" i="2"/>
  <c r="IL311" i="2"/>
  <c r="IK311" i="2"/>
  <c r="IJ311" i="2"/>
  <c r="IH311" i="2"/>
  <c r="IF311" i="2"/>
  <c r="IE311" i="2"/>
  <c r="ID311" i="2"/>
  <c r="HW311" i="2"/>
  <c r="HS311" i="2"/>
  <c r="HJ311" i="2" s="1"/>
  <c r="HG311" i="2" s="1" a="1"/>
  <c r="HG311" i="2" s="1"/>
  <c r="HR311" i="2"/>
  <c r="HQ311" i="2"/>
  <c r="HP311" i="2"/>
  <c r="HO311" i="2"/>
  <c r="HI311" i="2"/>
  <c r="HC311" i="2"/>
  <c r="HA311" i="2" a="1"/>
  <c r="HA311" i="2" s="1"/>
  <c r="GY311" i="2"/>
  <c r="GX311" i="2"/>
  <c r="GR311" i="2"/>
  <c r="GL311" i="2"/>
  <c r="GM311" i="2" s="1"/>
  <c r="GZ311" i="2" s="1"/>
  <c r="FS311" i="2"/>
  <c r="FR311" i="2"/>
  <c r="FI311" i="2"/>
  <c r="FO311" i="2" s="1"/>
  <c r="EW311" i="2"/>
  <c r="ET311" i="2"/>
  <c r="EP311" i="2"/>
  <c r="DT311" i="2"/>
  <c r="DJ311" i="2"/>
  <c r="DI311" i="2"/>
  <c r="DH311" i="2"/>
  <c r="DB311" i="2"/>
  <c r="CZ311" i="2"/>
  <c r="CY311" i="2" s="1"/>
  <c r="CV311" i="2" s="1"/>
  <c r="Z311" i="2" s="1"/>
  <c r="AI311" i="2" s="1"/>
  <c r="CX311" i="2"/>
  <c r="CW311" i="2"/>
  <c r="CT311" i="2"/>
  <c r="CS311" i="2" s="1"/>
  <c r="CQ311" i="2" s="1"/>
  <c r="CP311" i="2"/>
  <c r="DC311" i="2" s="1"/>
  <c r="AL311" i="2"/>
  <c r="D311" i="2"/>
  <c r="CA311" i="2" s="1"/>
  <c r="OQ310" i="2"/>
  <c r="OO310" i="2"/>
  <c r="OL310" i="2"/>
  <c r="OK310" i="2"/>
  <c r="OJ310" i="2"/>
  <c r="OI310" i="2"/>
  <c r="OH310" i="2"/>
  <c r="OG310" i="2"/>
  <c r="OM310" i="2" s="1"/>
  <c r="NS310" i="2"/>
  <c r="NR310" i="2"/>
  <c r="NP310" i="2"/>
  <c r="NO310" i="2"/>
  <c r="NC310" i="2"/>
  <c r="MY310" i="2"/>
  <c r="MQ310" i="2"/>
  <c r="MP310" i="2"/>
  <c r="MK310" i="2"/>
  <c r="MJ310" i="2"/>
  <c r="ML310" i="2" s="1"/>
  <c r="ME310" i="2"/>
  <c r="MD310" i="2"/>
  <c r="LY310" i="2"/>
  <c r="LX310" i="2"/>
  <c r="LS310" i="2"/>
  <c r="LR310" i="2"/>
  <c r="LM310" i="2"/>
  <c r="LN310" i="2" s="1"/>
  <c r="LL310" i="2"/>
  <c r="LG310" i="2"/>
  <c r="LF310" i="2"/>
  <c r="LA310" i="2"/>
  <c r="KZ310" i="2"/>
  <c r="LB310" i="2" s="1"/>
  <c r="KU310" i="2"/>
  <c r="KT310" i="2"/>
  <c r="KO310" i="2"/>
  <c r="KN310" i="2"/>
  <c r="KP310" i="2" s="1"/>
  <c r="KL310" i="2"/>
  <c r="KC310" i="2"/>
  <c r="KB310" i="2"/>
  <c r="KA310" i="2"/>
  <c r="JZ310" i="2"/>
  <c r="JY310" i="2"/>
  <c r="JW310" i="2"/>
  <c r="JV310" i="2"/>
  <c r="JU310" i="2"/>
  <c r="JT310" i="2"/>
  <c r="JR310" i="2"/>
  <c r="JQ310" i="2"/>
  <c r="JP310" i="2"/>
  <c r="JO310" i="2"/>
  <c r="JN310" i="2"/>
  <c r="JM310" i="2"/>
  <c r="JL310" i="2"/>
  <c r="JK310" i="2"/>
  <c r="JJ310" i="2"/>
  <c r="JI310" i="2"/>
  <c r="JH310" i="2"/>
  <c r="JG310" i="2"/>
  <c r="JF310" i="2"/>
  <c r="JE310" i="2"/>
  <c r="JC310" i="2"/>
  <c r="JD310" i="2" s="1"/>
  <c r="KI310" i="2" s="1"/>
  <c r="JA310" i="2"/>
  <c r="IZ310" i="2"/>
  <c r="IY310" i="2"/>
  <c r="IX310" i="2"/>
  <c r="IW310" i="2"/>
  <c r="IU310" i="2"/>
  <c r="IT310" i="2"/>
  <c r="IS310" i="2"/>
  <c r="IR310" i="2"/>
  <c r="IP310" i="2"/>
  <c r="IO310" i="2"/>
  <c r="IN310" i="2"/>
  <c r="IM310" i="2"/>
  <c r="IL310" i="2"/>
  <c r="IK310" i="2"/>
  <c r="IJ310" i="2"/>
  <c r="II310" i="2"/>
  <c r="IH310" i="2"/>
  <c r="IG310" i="2"/>
  <c r="IF310" i="2"/>
  <c r="IE310" i="2"/>
  <c r="ID310" i="2"/>
  <c r="IC310" i="2"/>
  <c r="IA310" i="2"/>
  <c r="IB310" i="2" s="1"/>
  <c r="KF310" i="2" s="1"/>
  <c r="HW310" i="2"/>
  <c r="HS310" i="2"/>
  <c r="HJ310" i="2" s="1"/>
  <c r="HG310" i="2" s="1" a="1"/>
  <c r="HG310" i="2" s="1"/>
  <c r="HR310" i="2"/>
  <c r="HQ310" i="2"/>
  <c r="HP310" i="2"/>
  <c r="HO310" i="2"/>
  <c r="HI310" i="2"/>
  <c r="HC310" i="2"/>
  <c r="HA310" i="2" a="1"/>
  <c r="HA310" i="2" s="1"/>
  <c r="GY310" i="2"/>
  <c r="GX310" i="2"/>
  <c r="GR310" i="2"/>
  <c r="GL310" i="2"/>
  <c r="GM310" i="2" s="1"/>
  <c r="GZ310" i="2" s="1"/>
  <c r="FW310" i="2"/>
  <c r="FU310" i="2"/>
  <c r="FV310" i="2" s="1"/>
  <c r="FT310" i="2"/>
  <c r="FS310" i="2"/>
  <c r="FR310" i="2"/>
  <c r="FI310" i="2"/>
  <c r="FO310" i="2" s="1"/>
  <c r="EW310" i="2"/>
  <c r="ET310" i="2"/>
  <c r="ES310" i="2"/>
  <c r="FD310" i="2" s="1"/>
  <c r="FE310" i="2" s="1"/>
  <c r="EP310" i="2"/>
  <c r="EB310" i="2"/>
  <c r="EH310" i="2" s="1"/>
  <c r="EA310" i="2"/>
  <c r="EG310" i="2" s="1"/>
  <c r="DY310" i="2"/>
  <c r="DX310" i="2"/>
  <c r="DT310" i="2"/>
  <c r="DJ310" i="2"/>
  <c r="DI310" i="2"/>
  <c r="DH310" i="2"/>
  <c r="DL310" i="2" s="1"/>
  <c r="DN310" i="2" s="1"/>
  <c r="CZ310" i="2"/>
  <c r="CY310" i="2" s="1"/>
  <c r="CV310" i="2" s="1"/>
  <c r="Z310" i="2" s="1"/>
  <c r="AI310" i="2" s="1"/>
  <c r="CX310" i="2"/>
  <c r="CW310" i="2"/>
  <c r="CT310" i="2"/>
  <c r="CS310" i="2" s="1"/>
  <c r="CQ310" i="2" s="1"/>
  <c r="DB310" i="2" s="1"/>
  <c r="CP310" i="2"/>
  <c r="AL310" i="2"/>
  <c r="D310" i="2"/>
  <c r="CA310" i="2" s="1"/>
  <c r="OQ309" i="2"/>
  <c r="OL309" i="2"/>
  <c r="OK309" i="2"/>
  <c r="OJ309" i="2"/>
  <c r="OI309" i="2"/>
  <c r="OH309" i="2"/>
  <c r="OG309" i="2"/>
  <c r="NS309" i="2"/>
  <c r="NR309" i="2"/>
  <c r="NP309" i="2"/>
  <c r="NO309" i="2"/>
  <c r="NC309" i="2"/>
  <c r="MY309" i="2"/>
  <c r="MQ309" i="2"/>
  <c r="MP309" i="2"/>
  <c r="MK309" i="2"/>
  <c r="MJ309" i="2"/>
  <c r="ME309" i="2"/>
  <c r="MD309" i="2"/>
  <c r="MF309" i="2" s="1"/>
  <c r="LY309" i="2"/>
  <c r="LX309" i="2"/>
  <c r="LS309" i="2"/>
  <c r="LR309" i="2"/>
  <c r="LT309" i="2" s="1"/>
  <c r="LM309" i="2"/>
  <c r="LL309" i="2"/>
  <c r="LG309" i="2"/>
  <c r="LF309" i="2"/>
  <c r="LA309" i="2"/>
  <c r="KZ309" i="2"/>
  <c r="KU309" i="2"/>
  <c r="KT309" i="2"/>
  <c r="KO309" i="2"/>
  <c r="KN309" i="2"/>
  <c r="KC309" i="2"/>
  <c r="KB309" i="2"/>
  <c r="KA309" i="2"/>
  <c r="JZ309" i="2"/>
  <c r="JY309" i="2"/>
  <c r="JW309" i="2"/>
  <c r="JV309" i="2"/>
  <c r="JU309" i="2"/>
  <c r="JT309" i="2"/>
  <c r="JR309" i="2"/>
  <c r="JQ309" i="2"/>
  <c r="JP309" i="2"/>
  <c r="JO309" i="2"/>
  <c r="JN309" i="2"/>
  <c r="JM309" i="2"/>
  <c r="JL309" i="2"/>
  <c r="JJ309" i="2"/>
  <c r="JH309" i="2"/>
  <c r="JG309" i="2"/>
  <c r="JF309" i="2"/>
  <c r="JA309" i="2"/>
  <c r="IZ309" i="2"/>
  <c r="IY309" i="2"/>
  <c r="IX309" i="2"/>
  <c r="IW309" i="2"/>
  <c r="IU309" i="2"/>
  <c r="IT309" i="2"/>
  <c r="IS309" i="2"/>
  <c r="IR309" i="2"/>
  <c r="IP309" i="2"/>
  <c r="IO309" i="2"/>
  <c r="IN309" i="2"/>
  <c r="IM309" i="2"/>
  <c r="IL309" i="2"/>
  <c r="IK309" i="2"/>
  <c r="IJ309" i="2"/>
  <c r="IH309" i="2"/>
  <c r="IF309" i="2"/>
  <c r="IE309" i="2"/>
  <c r="ID309" i="2"/>
  <c r="HW309" i="2"/>
  <c r="HS309" i="2"/>
  <c r="HR309" i="2"/>
  <c r="HQ309" i="2"/>
  <c r="HP309" i="2"/>
  <c r="HO309" i="2"/>
  <c r="HJ309" i="2"/>
  <c r="HG309" i="2" s="1" a="1"/>
  <c r="HG309" i="2" s="1"/>
  <c r="HI309" i="2"/>
  <c r="HC309" i="2"/>
  <c r="HA309" i="2" a="1"/>
  <c r="HA309" i="2" s="1"/>
  <c r="GY309" i="2"/>
  <c r="GX309" i="2"/>
  <c r="GR309" i="2"/>
  <c r="GL309" i="2"/>
  <c r="GM309" i="2" s="1"/>
  <c r="GZ309" i="2" s="1"/>
  <c r="FR309" i="2"/>
  <c r="FI309" i="2"/>
  <c r="FO309" i="2" s="1"/>
  <c r="EW309" i="2"/>
  <c r="ET309" i="2"/>
  <c r="EP309" i="2"/>
  <c r="DT309" i="2"/>
  <c r="DJ309" i="2"/>
  <c r="DI309" i="2"/>
  <c r="DH309" i="2"/>
  <c r="CZ309" i="2"/>
  <c r="CY309" i="2" s="1"/>
  <c r="CV309" i="2" s="1"/>
  <c r="Z309" i="2" s="1"/>
  <c r="AI309" i="2" s="1"/>
  <c r="CX309" i="2"/>
  <c r="CW309" i="2"/>
  <c r="CT309" i="2"/>
  <c r="CS309" i="2" s="1"/>
  <c r="CQ309" i="2" s="1"/>
  <c r="CP309" i="2"/>
  <c r="DC309" i="2" s="1"/>
  <c r="AL309" i="2"/>
  <c r="D309" i="2"/>
  <c r="CA309" i="2" s="1"/>
  <c r="OQ308" i="2"/>
  <c r="OL308" i="2"/>
  <c r="OK308" i="2"/>
  <c r="OJ308" i="2"/>
  <c r="OI308" i="2"/>
  <c r="OH308" i="2"/>
  <c r="OG308" i="2"/>
  <c r="NS308" i="2"/>
  <c r="NR308" i="2"/>
  <c r="NP308" i="2"/>
  <c r="NO308" i="2"/>
  <c r="NC308" i="2"/>
  <c r="MY308" i="2"/>
  <c r="MQ308" i="2"/>
  <c r="MP308" i="2"/>
  <c r="MK308" i="2"/>
  <c r="MJ308" i="2"/>
  <c r="ML308" i="2" s="1"/>
  <c r="ME308" i="2"/>
  <c r="MD308" i="2"/>
  <c r="LY308" i="2"/>
  <c r="LX308" i="2"/>
  <c r="LS308" i="2"/>
  <c r="LR308" i="2"/>
  <c r="LM308" i="2"/>
  <c r="LN308" i="2" s="1"/>
  <c r="LL308" i="2"/>
  <c r="LG308" i="2"/>
  <c r="LF308" i="2"/>
  <c r="LA308" i="2"/>
  <c r="KZ308" i="2"/>
  <c r="LB308" i="2" s="1"/>
  <c r="KU308" i="2"/>
  <c r="KV308" i="2" s="1"/>
  <c r="KT308" i="2"/>
  <c r="KO308" i="2"/>
  <c r="KN308" i="2"/>
  <c r="KC308" i="2"/>
  <c r="KB308" i="2"/>
  <c r="KA308" i="2"/>
  <c r="JZ308" i="2"/>
  <c r="JY308" i="2"/>
  <c r="JW308" i="2"/>
  <c r="JV308" i="2"/>
  <c r="JU308" i="2"/>
  <c r="JT308" i="2"/>
  <c r="JR308" i="2"/>
  <c r="JQ308" i="2"/>
  <c r="JP308" i="2"/>
  <c r="JO308" i="2"/>
  <c r="JN308" i="2"/>
  <c r="JM308" i="2"/>
  <c r="JL308" i="2"/>
  <c r="JJ308" i="2"/>
  <c r="JH308" i="2"/>
  <c r="JG308" i="2"/>
  <c r="JF308" i="2"/>
  <c r="JA308" i="2"/>
  <c r="IZ308" i="2"/>
  <c r="IY308" i="2"/>
  <c r="IX308" i="2"/>
  <c r="IW308" i="2"/>
  <c r="IU308" i="2"/>
  <c r="IT308" i="2"/>
  <c r="IS308" i="2"/>
  <c r="IR308" i="2"/>
  <c r="IP308" i="2"/>
  <c r="IO308" i="2"/>
  <c r="IN308" i="2"/>
  <c r="IM308" i="2"/>
  <c r="IL308" i="2"/>
  <c r="IK308" i="2"/>
  <c r="IJ308" i="2"/>
  <c r="IH308" i="2"/>
  <c r="IF308" i="2"/>
  <c r="IE308" i="2"/>
  <c r="ID308" i="2"/>
  <c r="HW308" i="2"/>
  <c r="HS308" i="2"/>
  <c r="HJ308" i="2" s="1"/>
  <c r="HG308" i="2" s="1" a="1"/>
  <c r="HG308" i="2" s="1"/>
  <c r="HR308" i="2"/>
  <c r="HQ308" i="2"/>
  <c r="HP308" i="2"/>
  <c r="HO308" i="2"/>
  <c r="HI308" i="2"/>
  <c r="HC308" i="2"/>
  <c r="HA308" i="2" a="1"/>
  <c r="HA308" i="2" s="1"/>
  <c r="GY308" i="2"/>
  <c r="GX308" i="2"/>
  <c r="GR308" i="2"/>
  <c r="GL308" i="2"/>
  <c r="GM308" i="2" s="1"/>
  <c r="GZ308" i="2" s="1"/>
  <c r="FR308" i="2"/>
  <c r="FS308" i="2" s="1"/>
  <c r="FI308" i="2"/>
  <c r="FO308" i="2" s="1"/>
  <c r="EW308" i="2"/>
  <c r="ET308" i="2"/>
  <c r="EP308" i="2"/>
  <c r="DT308" i="2"/>
  <c r="DJ308" i="2"/>
  <c r="DI308" i="2"/>
  <c r="DH308" i="2"/>
  <c r="CZ308" i="2"/>
  <c r="CY308" i="2"/>
  <c r="CV308" i="2" s="1"/>
  <c r="Z308" i="2" s="1"/>
  <c r="AI308" i="2" s="1"/>
  <c r="CX308" i="2"/>
  <c r="CW308" i="2"/>
  <c r="CT308" i="2"/>
  <c r="CS308" i="2" s="1"/>
  <c r="CQ308" i="2" s="1"/>
  <c r="DB308" i="2" s="1"/>
  <c r="CP308" i="2"/>
  <c r="AL308" i="2"/>
  <c r="D308" i="2"/>
  <c r="CA308" i="2" s="1"/>
  <c r="OQ307" i="2"/>
  <c r="OL307" i="2"/>
  <c r="OK307" i="2"/>
  <c r="ON307" i="2" s="1"/>
  <c r="OJ307" i="2"/>
  <c r="OI307" i="2"/>
  <c r="OH307" i="2"/>
  <c r="OG307" i="2"/>
  <c r="NS307" i="2"/>
  <c r="NR307" i="2"/>
  <c r="NP307" i="2"/>
  <c r="NO307" i="2"/>
  <c r="NC307" i="2"/>
  <c r="MY307" i="2"/>
  <c r="MQ307" i="2"/>
  <c r="MR307" i="2" s="1"/>
  <c r="MP307" i="2"/>
  <c r="MK307" i="2"/>
  <c r="ML307" i="2" s="1"/>
  <c r="MJ307" i="2"/>
  <c r="ME307" i="2"/>
  <c r="MD307" i="2"/>
  <c r="LY307" i="2"/>
  <c r="LX307" i="2"/>
  <c r="LZ307" i="2" s="1"/>
  <c r="LS307" i="2"/>
  <c r="LR307" i="2"/>
  <c r="LT307" i="2" s="1"/>
  <c r="LM307" i="2"/>
  <c r="LL307" i="2"/>
  <c r="LH307" i="2"/>
  <c r="LG307" i="2"/>
  <c r="LF307" i="2"/>
  <c r="LA307" i="2"/>
  <c r="KZ307" i="2"/>
  <c r="KU307" i="2"/>
  <c r="KT307" i="2"/>
  <c r="KO307" i="2"/>
  <c r="KN307" i="2"/>
  <c r="KP307" i="2" s="1"/>
  <c r="KC307" i="2"/>
  <c r="KB307" i="2"/>
  <c r="KA307" i="2"/>
  <c r="JZ307" i="2"/>
  <c r="JY307" i="2"/>
  <c r="JW307" i="2"/>
  <c r="JV307" i="2"/>
  <c r="JU307" i="2"/>
  <c r="JT307" i="2"/>
  <c r="JR307" i="2"/>
  <c r="JQ307" i="2"/>
  <c r="JP307" i="2"/>
  <c r="JO307" i="2"/>
  <c r="JN307" i="2"/>
  <c r="JM307" i="2"/>
  <c r="JL307" i="2"/>
  <c r="JJ307" i="2"/>
  <c r="JH307" i="2"/>
  <c r="JG307" i="2"/>
  <c r="JF307" i="2"/>
  <c r="JA307" i="2"/>
  <c r="IZ307" i="2"/>
  <c r="IY307" i="2"/>
  <c r="IX307" i="2"/>
  <c r="IW307" i="2"/>
  <c r="IU307" i="2"/>
  <c r="IT307" i="2"/>
  <c r="IS307" i="2"/>
  <c r="IR307" i="2"/>
  <c r="IP307" i="2"/>
  <c r="IO307" i="2"/>
  <c r="IN307" i="2"/>
  <c r="IM307" i="2"/>
  <c r="IG307" i="2" s="1"/>
  <c r="IL307" i="2"/>
  <c r="IK307" i="2"/>
  <c r="IJ307" i="2"/>
  <c r="IH307" i="2"/>
  <c r="IF307" i="2"/>
  <c r="IE307" i="2"/>
  <c r="ID307" i="2"/>
  <c r="HW307" i="2"/>
  <c r="HS307" i="2"/>
  <c r="HR307" i="2"/>
  <c r="HQ307" i="2"/>
  <c r="HP307" i="2"/>
  <c r="HO307" i="2"/>
  <c r="HJ307" i="2"/>
  <c r="HG307" i="2" s="1" a="1"/>
  <c r="HG307" i="2" s="1"/>
  <c r="HI307" i="2"/>
  <c r="HC307" i="2"/>
  <c r="HA307" i="2" a="1"/>
  <c r="HA307" i="2" s="1"/>
  <c r="GY307" i="2"/>
  <c r="GX307" i="2"/>
  <c r="GR307" i="2"/>
  <c r="GL307" i="2"/>
  <c r="GM307" i="2" s="1"/>
  <c r="GZ307" i="2" s="1"/>
  <c r="FR307" i="2"/>
  <c r="FS307" i="2" s="1"/>
  <c r="FT307" i="2" s="1"/>
  <c r="FU307" i="2" s="1"/>
  <c r="FV307" i="2" s="1"/>
  <c r="ES307" i="2" s="1"/>
  <c r="FI307" i="2"/>
  <c r="FO307" i="2" s="1"/>
  <c r="EW307" i="2"/>
  <c r="ET307" i="2"/>
  <c r="EP307" i="2"/>
  <c r="DT307" i="2"/>
  <c r="DJ307" i="2"/>
  <c r="DI307" i="2"/>
  <c r="DH307" i="2"/>
  <c r="DC307" i="2"/>
  <c r="CZ307" i="2"/>
  <c r="CY307" i="2" s="1"/>
  <c r="CV307" i="2" s="1"/>
  <c r="Z307" i="2" s="1"/>
  <c r="AI307" i="2" s="1"/>
  <c r="CX307" i="2"/>
  <c r="CW307" i="2"/>
  <c r="CT307" i="2"/>
  <c r="CS307" i="2" s="1"/>
  <c r="CQ307" i="2" s="1"/>
  <c r="CP307" i="2"/>
  <c r="AL307" i="2"/>
  <c r="D307" i="2"/>
  <c r="CA307" i="2" s="1"/>
  <c r="OQ306" i="2"/>
  <c r="OL306" i="2"/>
  <c r="OK306" i="2"/>
  <c r="OJ306" i="2"/>
  <c r="OI306" i="2"/>
  <c r="OO306" i="2" s="1"/>
  <c r="OH306" i="2"/>
  <c r="ON306" i="2" s="1"/>
  <c r="OG306" i="2"/>
  <c r="NS306" i="2"/>
  <c r="NT306" i="2" s="1"/>
  <c r="NR306" i="2"/>
  <c r="NP306" i="2"/>
  <c r="NQ306" i="2" s="1"/>
  <c r="NO306" i="2"/>
  <c r="NC306" i="2"/>
  <c r="MY306" i="2"/>
  <c r="NG306" i="2" s="1"/>
  <c r="MQ306" i="2"/>
  <c r="MP306" i="2"/>
  <c r="MK306" i="2"/>
  <c r="MJ306" i="2"/>
  <c r="ME306" i="2"/>
  <c r="MD306" i="2"/>
  <c r="LY306" i="2"/>
  <c r="LX306" i="2"/>
  <c r="LS306" i="2"/>
  <c r="LR306" i="2"/>
  <c r="LT306" i="2" s="1"/>
  <c r="LM306" i="2"/>
  <c r="LL306" i="2"/>
  <c r="LG306" i="2"/>
  <c r="LF306" i="2"/>
  <c r="LA306" i="2"/>
  <c r="LB306" i="2" s="1"/>
  <c r="KZ306" i="2"/>
  <c r="KU306" i="2"/>
  <c r="KT306" i="2"/>
  <c r="KO306" i="2"/>
  <c r="KN306" i="2"/>
  <c r="KP306" i="2" s="1"/>
  <c r="KC306" i="2"/>
  <c r="KB306" i="2"/>
  <c r="KA306" i="2"/>
  <c r="JZ306" i="2"/>
  <c r="JY306" i="2"/>
  <c r="JW306" i="2"/>
  <c r="JV306" i="2"/>
  <c r="JU306" i="2"/>
  <c r="JT306" i="2"/>
  <c r="JR306" i="2"/>
  <c r="JQ306" i="2"/>
  <c r="JP306" i="2"/>
  <c r="JO306" i="2"/>
  <c r="JK306" i="2" s="1"/>
  <c r="JN306" i="2"/>
  <c r="JM306" i="2"/>
  <c r="JL306" i="2"/>
  <c r="JJ306" i="2"/>
  <c r="JH306" i="2"/>
  <c r="JG306" i="2"/>
  <c r="JF306" i="2"/>
  <c r="JA306" i="2"/>
  <c r="IZ306" i="2"/>
  <c r="IY306" i="2"/>
  <c r="IX306" i="2"/>
  <c r="IW306" i="2"/>
  <c r="IU306" i="2"/>
  <c r="IT306" i="2"/>
  <c r="IS306" i="2"/>
  <c r="IR306" i="2"/>
  <c r="IP306" i="2"/>
  <c r="IO306" i="2"/>
  <c r="IN306" i="2"/>
  <c r="IM306" i="2"/>
  <c r="II306" i="2" s="1"/>
  <c r="IL306" i="2"/>
  <c r="IK306" i="2"/>
  <c r="IJ306" i="2"/>
  <c r="IH306" i="2"/>
  <c r="IF306" i="2"/>
  <c r="IE306" i="2"/>
  <c r="ID306" i="2"/>
  <c r="HW306" i="2"/>
  <c r="HS306" i="2"/>
  <c r="HJ306" i="2" s="1"/>
  <c r="HG306" i="2" s="1" a="1"/>
  <c r="HG306" i="2" s="1"/>
  <c r="HR306" i="2"/>
  <c r="HQ306" i="2"/>
  <c r="HP306" i="2"/>
  <c r="HO306" i="2"/>
  <c r="HI306" i="2"/>
  <c r="HC306" i="2"/>
  <c r="HA306" i="2" a="1"/>
  <c r="HA306" i="2" s="1"/>
  <c r="GY306" i="2"/>
  <c r="GX306" i="2"/>
  <c r="GR306" i="2"/>
  <c r="GL306" i="2"/>
  <c r="GM306" i="2" s="1"/>
  <c r="GZ306" i="2" s="1"/>
  <c r="FR306" i="2"/>
  <c r="FI306" i="2"/>
  <c r="FO306" i="2" s="1"/>
  <c r="EW306" i="2"/>
  <c r="ET306" i="2"/>
  <c r="EP306" i="2"/>
  <c r="DT306" i="2"/>
  <c r="DJ306" i="2"/>
  <c r="DI306" i="2"/>
  <c r="DH306" i="2"/>
  <c r="CZ306" i="2"/>
  <c r="CY306" i="2" s="1"/>
  <c r="CV306" i="2" s="1"/>
  <c r="Z306" i="2" s="1"/>
  <c r="AI306" i="2" s="1"/>
  <c r="CX306" i="2"/>
  <c r="CW306" i="2"/>
  <c r="CT306" i="2"/>
  <c r="CS306" i="2" s="1"/>
  <c r="CQ306" i="2" s="1"/>
  <c r="DB306" i="2" s="1"/>
  <c r="CP306" i="2"/>
  <c r="DC306" i="2" s="1"/>
  <c r="AL306" i="2"/>
  <c r="D306" i="2"/>
  <c r="CA306" i="2" s="1"/>
  <c r="OQ305" i="2"/>
  <c r="OL305" i="2"/>
  <c r="OK305" i="2"/>
  <c r="ON305" i="2" s="1"/>
  <c r="OJ305" i="2"/>
  <c r="OI305" i="2"/>
  <c r="OH305" i="2"/>
  <c r="OG305" i="2"/>
  <c r="NS305" i="2"/>
  <c r="NR305" i="2"/>
  <c r="NP305" i="2"/>
  <c r="NO305" i="2"/>
  <c r="NC305" i="2"/>
  <c r="MY305" i="2"/>
  <c r="MQ305" i="2"/>
  <c r="MP305" i="2"/>
  <c r="ML305" i="2"/>
  <c r="MK305" i="2"/>
  <c r="MJ305" i="2"/>
  <c r="ME305" i="2"/>
  <c r="MD305" i="2"/>
  <c r="LY305" i="2"/>
  <c r="LX305" i="2"/>
  <c r="LZ305" i="2" s="1"/>
  <c r="LS305" i="2"/>
  <c r="LR305" i="2"/>
  <c r="LT305" i="2" s="1"/>
  <c r="LM305" i="2"/>
  <c r="LL305" i="2"/>
  <c r="LG305" i="2"/>
  <c r="LF305" i="2"/>
  <c r="LA305" i="2"/>
  <c r="KZ305" i="2"/>
  <c r="LB305" i="2" s="1"/>
  <c r="KU305" i="2"/>
  <c r="KT305" i="2"/>
  <c r="KV305" i="2" s="1"/>
  <c r="KO305" i="2"/>
  <c r="KN305" i="2"/>
  <c r="KC305" i="2"/>
  <c r="KB305" i="2"/>
  <c r="KA305" i="2"/>
  <c r="JZ305" i="2"/>
  <c r="JY305" i="2"/>
  <c r="JW305" i="2"/>
  <c r="JV305" i="2"/>
  <c r="JU305" i="2"/>
  <c r="JT305" i="2"/>
  <c r="JR305" i="2"/>
  <c r="JQ305" i="2"/>
  <c r="JP305" i="2"/>
  <c r="JO305" i="2"/>
  <c r="JK305" i="2" s="1"/>
  <c r="JN305" i="2"/>
  <c r="JM305" i="2"/>
  <c r="JL305" i="2"/>
  <c r="JJ305" i="2"/>
  <c r="JH305" i="2"/>
  <c r="JG305" i="2"/>
  <c r="JF305" i="2"/>
  <c r="JA305" i="2"/>
  <c r="IZ305" i="2"/>
  <c r="IY305" i="2"/>
  <c r="IX305" i="2"/>
  <c r="IW305" i="2"/>
  <c r="IU305" i="2"/>
  <c r="IT305" i="2"/>
  <c r="IS305" i="2"/>
  <c r="IR305" i="2"/>
  <c r="IP305" i="2"/>
  <c r="IO305" i="2"/>
  <c r="IN305" i="2"/>
  <c r="IM305" i="2"/>
  <c r="IL305" i="2"/>
  <c r="IK305" i="2"/>
  <c r="IJ305" i="2"/>
  <c r="IH305" i="2"/>
  <c r="IF305" i="2"/>
  <c r="IE305" i="2"/>
  <c r="ID305" i="2"/>
  <c r="HW305" i="2"/>
  <c r="HS305" i="2"/>
  <c r="HJ305" i="2" s="1"/>
  <c r="HG305" i="2" s="1" a="1"/>
  <c r="HG305" i="2" s="1"/>
  <c r="HR305" i="2"/>
  <c r="HQ305" i="2"/>
  <c r="HP305" i="2"/>
  <c r="HO305" i="2"/>
  <c r="HI305" i="2"/>
  <c r="HC305" i="2"/>
  <c r="HA305" i="2" a="1"/>
  <c r="HA305" i="2" s="1"/>
  <c r="GY305" i="2"/>
  <c r="GX305" i="2"/>
  <c r="GR305" i="2"/>
  <c r="GL305" i="2"/>
  <c r="GM305" i="2" s="1"/>
  <c r="GZ305" i="2" s="1"/>
  <c r="FR305" i="2"/>
  <c r="FS305" i="2" s="1"/>
  <c r="FI305" i="2"/>
  <c r="FO305" i="2" s="1"/>
  <c r="EW305" i="2"/>
  <c r="ET305" i="2"/>
  <c r="EP305" i="2"/>
  <c r="DT305" i="2"/>
  <c r="DJ305" i="2"/>
  <c r="DI305" i="2"/>
  <c r="DH305" i="2"/>
  <c r="CZ305" i="2"/>
  <c r="CY305" i="2" s="1"/>
  <c r="CV305" i="2" s="1"/>
  <c r="Z305" i="2" s="1"/>
  <c r="AI305" i="2" s="1"/>
  <c r="CX305" i="2"/>
  <c r="CW305" i="2"/>
  <c r="CT305" i="2"/>
  <c r="CS305" i="2" s="1"/>
  <c r="CQ305" i="2" s="1"/>
  <c r="DB305" i="2" s="1"/>
  <c r="CP305" i="2"/>
  <c r="AL305" i="2"/>
  <c r="D305" i="2"/>
  <c r="CA305" i="2" s="1"/>
  <c r="OQ304" i="2"/>
  <c r="OO304" i="2"/>
  <c r="OL304" i="2"/>
  <c r="OK304" i="2"/>
  <c r="OJ304" i="2"/>
  <c r="OI304" i="2"/>
  <c r="OH304" i="2"/>
  <c r="ON304" i="2" s="1"/>
  <c r="OG304" i="2"/>
  <c r="NS304" i="2"/>
  <c r="NR304" i="2"/>
  <c r="NP304" i="2"/>
  <c r="NO304" i="2"/>
  <c r="NQ304" i="2" s="1"/>
  <c r="NC304" i="2"/>
  <c r="MY304" i="2"/>
  <c r="NG304" i="2" s="1"/>
  <c r="MQ304" i="2"/>
  <c r="MP304" i="2"/>
  <c r="MR304" i="2" s="1"/>
  <c r="MK304" i="2"/>
  <c r="MJ304" i="2"/>
  <c r="ME304" i="2"/>
  <c r="MD304" i="2"/>
  <c r="LY304" i="2"/>
  <c r="LZ304" i="2" s="1"/>
  <c r="LX304" i="2"/>
  <c r="LS304" i="2"/>
  <c r="LR304" i="2"/>
  <c r="LM304" i="2"/>
  <c r="LL304" i="2"/>
  <c r="LG304" i="2"/>
  <c r="LF304" i="2"/>
  <c r="LH304" i="2" s="1"/>
  <c r="LA304" i="2"/>
  <c r="KZ304" i="2"/>
  <c r="LB304" i="2" s="1"/>
  <c r="KU304" i="2"/>
  <c r="KT304" i="2"/>
  <c r="KO304" i="2"/>
  <c r="KP304" i="2" s="1"/>
  <c r="KN304" i="2"/>
  <c r="KC304" i="2"/>
  <c r="KB304" i="2"/>
  <c r="KA304" i="2"/>
  <c r="JZ304" i="2"/>
  <c r="JY304" i="2"/>
  <c r="JW304" i="2"/>
  <c r="JV304" i="2"/>
  <c r="JU304" i="2"/>
  <c r="JT304" i="2"/>
  <c r="JR304" i="2"/>
  <c r="JQ304" i="2"/>
  <c r="JP304" i="2"/>
  <c r="JO304" i="2"/>
  <c r="JN304" i="2"/>
  <c r="JM304" i="2"/>
  <c r="JL304" i="2"/>
  <c r="JJ304" i="2"/>
  <c r="JH304" i="2"/>
  <c r="JG304" i="2"/>
  <c r="JF304" i="2"/>
  <c r="JA304" i="2"/>
  <c r="IZ304" i="2"/>
  <c r="IY304" i="2"/>
  <c r="IX304" i="2"/>
  <c r="IW304" i="2"/>
  <c r="IU304" i="2"/>
  <c r="IT304" i="2"/>
  <c r="IS304" i="2"/>
  <c r="IR304" i="2"/>
  <c r="IP304" i="2"/>
  <c r="IO304" i="2"/>
  <c r="IN304" i="2"/>
  <c r="IM304" i="2"/>
  <c r="II304" i="2" s="1"/>
  <c r="IA304" i="2" s="1"/>
  <c r="IB304" i="2" s="1"/>
  <c r="KF304" i="2" s="1"/>
  <c r="MW304" i="2" s="1"/>
  <c r="MZ304" i="2" s="1"/>
  <c r="IL304" i="2"/>
  <c r="IK304" i="2"/>
  <c r="IJ304" i="2"/>
  <c r="IH304" i="2"/>
  <c r="IF304" i="2"/>
  <c r="IE304" i="2"/>
  <c r="ID304" i="2"/>
  <c r="HW304" i="2"/>
  <c r="HS304" i="2"/>
  <c r="HJ304" i="2" s="1"/>
  <c r="HG304" i="2" s="1" a="1"/>
  <c r="HG304" i="2" s="1"/>
  <c r="HR304" i="2"/>
  <c r="HQ304" i="2"/>
  <c r="HP304" i="2"/>
  <c r="HO304" i="2"/>
  <c r="HI304" i="2"/>
  <c r="HC304" i="2"/>
  <c r="HA304" i="2" a="1"/>
  <c r="HA304" i="2" s="1"/>
  <c r="GY304" i="2"/>
  <c r="GX304" i="2"/>
  <c r="GR304" i="2"/>
  <c r="GL304" i="2"/>
  <c r="GM304" i="2" s="1"/>
  <c r="GZ304" i="2" s="1"/>
  <c r="FR304" i="2"/>
  <c r="FS304" i="2" s="1"/>
  <c r="FI304" i="2"/>
  <c r="FO304" i="2" s="1"/>
  <c r="EW304" i="2"/>
  <c r="ET304" i="2"/>
  <c r="EP304" i="2"/>
  <c r="DT304" i="2"/>
  <c r="DJ304" i="2"/>
  <c r="DI304" i="2"/>
  <c r="DH304" i="2"/>
  <c r="CZ304" i="2"/>
  <c r="CY304" i="2" s="1"/>
  <c r="CV304" i="2" s="1"/>
  <c r="Z304" i="2" s="1"/>
  <c r="AI304" i="2" s="1"/>
  <c r="CX304" i="2"/>
  <c r="CW304" i="2"/>
  <c r="CT304" i="2"/>
  <c r="CS304" i="2" s="1"/>
  <c r="CQ304" i="2" s="1"/>
  <c r="DB304" i="2" s="1"/>
  <c r="CP304" i="2"/>
  <c r="AL304" i="2"/>
  <c r="D304" i="2"/>
  <c r="CA304" i="2" s="1"/>
  <c r="OQ303" i="2"/>
  <c r="OL303" i="2"/>
  <c r="OK303" i="2"/>
  <c r="OJ303" i="2"/>
  <c r="OI303" i="2"/>
  <c r="OH303" i="2"/>
  <c r="ON303" i="2" s="1"/>
  <c r="OG303" i="2"/>
  <c r="NS303" i="2"/>
  <c r="NR303" i="2"/>
  <c r="NP303" i="2"/>
  <c r="NO303" i="2"/>
  <c r="NC303" i="2"/>
  <c r="MY303" i="2"/>
  <c r="MQ303" i="2"/>
  <c r="MP303" i="2"/>
  <c r="MK303" i="2"/>
  <c r="MJ303" i="2"/>
  <c r="ME303" i="2"/>
  <c r="MD303" i="2"/>
  <c r="LY303" i="2"/>
  <c r="LX303" i="2"/>
  <c r="LZ303" i="2" s="1"/>
  <c r="LS303" i="2"/>
  <c r="LT303" i="2" s="1"/>
  <c r="LR303" i="2"/>
  <c r="LM303" i="2"/>
  <c r="LL303" i="2"/>
  <c r="LG303" i="2"/>
  <c r="LF303" i="2"/>
  <c r="LA303" i="2"/>
  <c r="KZ303" i="2"/>
  <c r="KU303" i="2"/>
  <c r="KT303" i="2"/>
  <c r="KO303" i="2"/>
  <c r="KN303" i="2"/>
  <c r="KP303" i="2" s="1"/>
  <c r="KC303" i="2"/>
  <c r="KB303" i="2"/>
  <c r="KA303" i="2"/>
  <c r="JZ303" i="2"/>
  <c r="JY303" i="2"/>
  <c r="JW303" i="2"/>
  <c r="JV303" i="2"/>
  <c r="JU303" i="2"/>
  <c r="JT303" i="2"/>
  <c r="JR303" i="2"/>
  <c r="JQ303" i="2"/>
  <c r="JP303" i="2"/>
  <c r="JO303" i="2"/>
  <c r="JI303" i="2" s="1"/>
  <c r="JN303" i="2"/>
  <c r="JM303" i="2"/>
  <c r="JL303" i="2"/>
  <c r="JJ303" i="2"/>
  <c r="JH303" i="2"/>
  <c r="JG303" i="2"/>
  <c r="JF303" i="2"/>
  <c r="JA303" i="2"/>
  <c r="IZ303" i="2"/>
  <c r="IY303" i="2"/>
  <c r="IX303" i="2"/>
  <c r="IW303" i="2"/>
  <c r="IU303" i="2"/>
  <c r="IT303" i="2"/>
  <c r="IS303" i="2"/>
  <c r="IR303" i="2"/>
  <c r="IP303" i="2"/>
  <c r="IO303" i="2"/>
  <c r="IN303" i="2"/>
  <c r="IM303" i="2"/>
  <c r="IL303" i="2"/>
  <c r="IK303" i="2"/>
  <c r="IJ303" i="2"/>
  <c r="IH303" i="2"/>
  <c r="IF303" i="2"/>
  <c r="IE303" i="2"/>
  <c r="ID303" i="2"/>
  <c r="HW303" i="2"/>
  <c r="HS303" i="2"/>
  <c r="HJ303" i="2" s="1"/>
  <c r="HG303" i="2" s="1" a="1"/>
  <c r="HG303" i="2" s="1"/>
  <c r="HR303" i="2"/>
  <c r="HQ303" i="2"/>
  <c r="HP303" i="2"/>
  <c r="HO303" i="2"/>
  <c r="HI303" i="2"/>
  <c r="HC303" i="2"/>
  <c r="HA303" i="2" a="1"/>
  <c r="HA303" i="2" s="1"/>
  <c r="GY303" i="2"/>
  <c r="GX303" i="2"/>
  <c r="GR303" i="2"/>
  <c r="GL303" i="2"/>
  <c r="GM303" i="2" s="1"/>
  <c r="GZ303" i="2" s="1"/>
  <c r="FS303" i="2"/>
  <c r="FR303" i="2"/>
  <c r="FI303" i="2"/>
  <c r="FO303" i="2" s="1"/>
  <c r="EW303" i="2"/>
  <c r="ET303" i="2"/>
  <c r="EP303" i="2"/>
  <c r="DT303" i="2"/>
  <c r="DJ303" i="2"/>
  <c r="DI303" i="2"/>
  <c r="DH303" i="2"/>
  <c r="CZ303" i="2"/>
  <c r="CY303" i="2" s="1"/>
  <c r="CV303" i="2" s="1"/>
  <c r="Z303" i="2" s="1"/>
  <c r="AI303" i="2" s="1"/>
  <c r="CX303" i="2"/>
  <c r="CW303" i="2"/>
  <c r="CT303" i="2"/>
  <c r="CS303" i="2" s="1"/>
  <c r="CQ303" i="2" s="1"/>
  <c r="DB303" i="2" s="1"/>
  <c r="CP303" i="2"/>
  <c r="AL303" i="2"/>
  <c r="D303" i="2"/>
  <c r="CA303" i="2" s="1"/>
  <c r="OQ302" i="2"/>
  <c r="OL302" i="2"/>
  <c r="OP302" i="2" s="1"/>
  <c r="OK302" i="2"/>
  <c r="OJ302" i="2"/>
  <c r="OI302" i="2"/>
  <c r="OH302" i="2"/>
  <c r="OG302" i="2"/>
  <c r="NS302" i="2"/>
  <c r="NR302" i="2"/>
  <c r="NP302" i="2"/>
  <c r="NO302" i="2"/>
  <c r="NC302" i="2"/>
  <c r="MY302" i="2"/>
  <c r="MQ302" i="2"/>
  <c r="MP302" i="2"/>
  <c r="MR302" i="2" s="1"/>
  <c r="MK302" i="2"/>
  <c r="MJ302" i="2"/>
  <c r="ME302" i="2"/>
  <c r="MD302" i="2"/>
  <c r="LY302" i="2"/>
  <c r="LX302" i="2"/>
  <c r="LZ302" i="2" s="1"/>
  <c r="LS302" i="2"/>
  <c r="LR302" i="2"/>
  <c r="LM302" i="2"/>
  <c r="LL302" i="2"/>
  <c r="LN302" i="2" s="1"/>
  <c r="LG302" i="2"/>
  <c r="LF302" i="2"/>
  <c r="LA302" i="2"/>
  <c r="KZ302" i="2"/>
  <c r="KU302" i="2"/>
  <c r="KT302" i="2"/>
  <c r="KO302" i="2"/>
  <c r="KN302" i="2"/>
  <c r="KC302" i="2"/>
  <c r="KB302" i="2"/>
  <c r="KA302" i="2"/>
  <c r="JZ302" i="2"/>
  <c r="JY302" i="2"/>
  <c r="JW302" i="2"/>
  <c r="JV302" i="2"/>
  <c r="JU302" i="2"/>
  <c r="JT302" i="2"/>
  <c r="JR302" i="2"/>
  <c r="JQ302" i="2"/>
  <c r="JP302" i="2"/>
  <c r="JO302" i="2"/>
  <c r="JI302" i="2" s="1"/>
  <c r="JN302" i="2"/>
  <c r="JM302" i="2"/>
  <c r="JL302" i="2"/>
  <c r="JJ302" i="2"/>
  <c r="JH302" i="2"/>
  <c r="JG302" i="2"/>
  <c r="JF302" i="2"/>
  <c r="JA302" i="2"/>
  <c r="IZ302" i="2"/>
  <c r="IY302" i="2"/>
  <c r="IX302" i="2"/>
  <c r="IW302" i="2"/>
  <c r="IU302" i="2"/>
  <c r="IT302" i="2"/>
  <c r="IS302" i="2"/>
  <c r="IR302" i="2"/>
  <c r="IP302" i="2"/>
  <c r="IO302" i="2"/>
  <c r="IN302" i="2"/>
  <c r="IM302" i="2"/>
  <c r="IL302" i="2"/>
  <c r="IK302" i="2"/>
  <c r="IJ302" i="2"/>
  <c r="IH302" i="2"/>
  <c r="IF302" i="2"/>
  <c r="IE302" i="2"/>
  <c r="ID302" i="2"/>
  <c r="HW302" i="2"/>
  <c r="HS302" i="2"/>
  <c r="HR302" i="2"/>
  <c r="HQ302" i="2"/>
  <c r="HP302" i="2"/>
  <c r="HO302" i="2"/>
  <c r="HJ302" i="2"/>
  <c r="HG302" i="2" s="1" a="1"/>
  <c r="HG302" i="2" s="1"/>
  <c r="HI302" i="2"/>
  <c r="HC302" i="2"/>
  <c r="HA302" i="2" a="1"/>
  <c r="HA302" i="2" s="1"/>
  <c r="GY302" i="2"/>
  <c r="GX302" i="2"/>
  <c r="GR302" i="2"/>
  <c r="GL302" i="2"/>
  <c r="GM302" i="2" s="1"/>
  <c r="GZ302" i="2" s="1"/>
  <c r="FR302" i="2"/>
  <c r="FI302" i="2"/>
  <c r="FO302" i="2" s="1"/>
  <c r="EW302" i="2"/>
  <c r="ET302" i="2"/>
  <c r="EP302" i="2"/>
  <c r="DT302" i="2"/>
  <c r="DJ302" i="2"/>
  <c r="DI302" i="2"/>
  <c r="DH302" i="2"/>
  <c r="CZ302" i="2"/>
  <c r="CY302" i="2" s="1"/>
  <c r="CV302" i="2" s="1"/>
  <c r="Z302" i="2" s="1"/>
  <c r="AI302" i="2" s="1"/>
  <c r="CX302" i="2"/>
  <c r="CW302" i="2"/>
  <c r="CT302" i="2"/>
  <c r="CS302" i="2" s="1"/>
  <c r="CQ302" i="2" s="1"/>
  <c r="DB302" i="2" s="1"/>
  <c r="CP302" i="2"/>
  <c r="DC302" i="2" s="1"/>
  <c r="AL302" i="2"/>
  <c r="D302" i="2"/>
  <c r="CA302" i="2" s="1"/>
  <c r="OQ301" i="2"/>
  <c r="OL301" i="2"/>
  <c r="OK301" i="2"/>
  <c r="OJ301" i="2"/>
  <c r="OI301" i="2"/>
  <c r="OH301" i="2"/>
  <c r="OG301" i="2"/>
  <c r="NS301" i="2"/>
  <c r="NR301" i="2"/>
  <c r="NP301" i="2"/>
  <c r="NO301" i="2"/>
  <c r="NC301" i="2"/>
  <c r="MY301" i="2"/>
  <c r="MQ301" i="2"/>
  <c r="MP301" i="2"/>
  <c r="MR301" i="2" s="1"/>
  <c r="MK301" i="2"/>
  <c r="MJ301" i="2"/>
  <c r="ME301" i="2"/>
  <c r="MD301" i="2"/>
  <c r="LY301" i="2"/>
  <c r="LX301" i="2"/>
  <c r="LS301" i="2"/>
  <c r="LR301" i="2"/>
  <c r="LM301" i="2"/>
  <c r="LL301" i="2"/>
  <c r="LG301" i="2"/>
  <c r="LF301" i="2"/>
  <c r="LA301" i="2"/>
  <c r="KZ301" i="2"/>
  <c r="LB301" i="2" s="1"/>
  <c r="KU301" i="2"/>
  <c r="KT301" i="2"/>
  <c r="KO301" i="2"/>
  <c r="KN301" i="2"/>
  <c r="KC301" i="2"/>
  <c r="KB301" i="2"/>
  <c r="KA301" i="2"/>
  <c r="JZ301" i="2"/>
  <c r="JY301" i="2"/>
  <c r="JW301" i="2"/>
  <c r="JV301" i="2"/>
  <c r="JU301" i="2"/>
  <c r="JT301" i="2"/>
  <c r="JR301" i="2"/>
  <c r="JQ301" i="2"/>
  <c r="JP301" i="2"/>
  <c r="JO301" i="2"/>
  <c r="JN301" i="2"/>
  <c r="JM301" i="2"/>
  <c r="JL301" i="2"/>
  <c r="JK301" i="2"/>
  <c r="JJ301" i="2"/>
  <c r="JI301" i="2"/>
  <c r="JH301" i="2"/>
  <c r="JG301" i="2"/>
  <c r="JF301" i="2"/>
  <c r="JE301" i="2"/>
  <c r="JC301" i="2"/>
  <c r="JD301" i="2" s="1"/>
  <c r="KI301" i="2" s="1"/>
  <c r="JA301" i="2"/>
  <c r="IZ301" i="2"/>
  <c r="IY301" i="2"/>
  <c r="IX301" i="2"/>
  <c r="IW301" i="2"/>
  <c r="IU301" i="2"/>
  <c r="IT301" i="2"/>
  <c r="IS301" i="2"/>
  <c r="IR301" i="2"/>
  <c r="IP301" i="2"/>
  <c r="IO301" i="2"/>
  <c r="IN301" i="2"/>
  <c r="IM301" i="2"/>
  <c r="IL301" i="2"/>
  <c r="IK301" i="2"/>
  <c r="IJ301" i="2"/>
  <c r="II301" i="2"/>
  <c r="IH301" i="2"/>
  <c r="IG301" i="2"/>
  <c r="IF301" i="2"/>
  <c r="IE301" i="2"/>
  <c r="ID301" i="2"/>
  <c r="IC301" i="2"/>
  <c r="IA301" i="2"/>
  <c r="IB301" i="2" s="1"/>
  <c r="KF301" i="2" s="1"/>
  <c r="HW301" i="2"/>
  <c r="HS301" i="2"/>
  <c r="HJ301" i="2" s="1"/>
  <c r="HG301" i="2" s="1" a="1"/>
  <c r="HG301" i="2" s="1"/>
  <c r="HR301" i="2"/>
  <c r="HQ301" i="2"/>
  <c r="HP301" i="2"/>
  <c r="HO301" i="2"/>
  <c r="HI301" i="2"/>
  <c r="HC301" i="2"/>
  <c r="HA301" i="2" a="1"/>
  <c r="HA301" i="2" s="1"/>
  <c r="GY301" i="2"/>
  <c r="GX301" i="2"/>
  <c r="GR301" i="2"/>
  <c r="GL301" i="2"/>
  <c r="GM301" i="2" s="1"/>
  <c r="GZ301" i="2" s="1"/>
  <c r="FW301" i="2"/>
  <c r="FV301" i="2"/>
  <c r="FU301" i="2"/>
  <c r="FT301" i="2"/>
  <c r="FS301" i="2"/>
  <c r="FR301" i="2"/>
  <c r="FI301" i="2"/>
  <c r="FO301" i="2" s="1"/>
  <c r="EW301" i="2"/>
  <c r="ET301" i="2"/>
  <c r="ES301" i="2"/>
  <c r="FD301" i="2" s="1"/>
  <c r="FE301" i="2" s="1"/>
  <c r="EP301" i="2"/>
  <c r="DT301" i="2"/>
  <c r="DJ301" i="2"/>
  <c r="DI301" i="2"/>
  <c r="DH301" i="2"/>
  <c r="CZ301" i="2"/>
  <c r="CY301" i="2" s="1"/>
  <c r="CV301" i="2" s="1"/>
  <c r="Z301" i="2" s="1"/>
  <c r="AI301" i="2" s="1"/>
  <c r="CX301" i="2"/>
  <c r="CW301" i="2"/>
  <c r="CT301" i="2"/>
  <c r="CS301" i="2" s="1"/>
  <c r="CQ301" i="2"/>
  <c r="DB301" i="2" s="1"/>
  <c r="CP301" i="2"/>
  <c r="AL301" i="2"/>
  <c r="D301" i="2"/>
  <c r="CA301" i="2" s="1"/>
  <c r="OQ300" i="2"/>
  <c r="OP300" i="2"/>
  <c r="OR300" i="2" s="1"/>
  <c r="OL300" i="2"/>
  <c r="OK300" i="2"/>
  <c r="OJ300" i="2"/>
  <c r="OI300" i="2"/>
  <c r="OO300" i="2" s="1"/>
  <c r="OH300" i="2"/>
  <c r="OG300" i="2"/>
  <c r="NS300" i="2"/>
  <c r="NR300" i="2"/>
  <c r="NP300" i="2"/>
  <c r="NO300" i="2"/>
  <c r="NQ300" i="2" s="1"/>
  <c r="NC300" i="2"/>
  <c r="MY300" i="2"/>
  <c r="MQ300" i="2"/>
  <c r="MP300" i="2"/>
  <c r="MK300" i="2"/>
  <c r="MJ300" i="2"/>
  <c r="ML300" i="2" s="1"/>
  <c r="ME300" i="2"/>
  <c r="MD300" i="2"/>
  <c r="LY300" i="2"/>
  <c r="LX300" i="2"/>
  <c r="LS300" i="2"/>
  <c r="LR300" i="2"/>
  <c r="LT300" i="2" s="1"/>
  <c r="LM300" i="2"/>
  <c r="LL300" i="2"/>
  <c r="LG300" i="2"/>
  <c r="LF300" i="2"/>
  <c r="LH300" i="2" s="1"/>
  <c r="LA300" i="2"/>
  <c r="KZ300" i="2"/>
  <c r="LB300" i="2" s="1"/>
  <c r="KU300" i="2"/>
  <c r="KT300" i="2"/>
  <c r="KO300" i="2"/>
  <c r="KN300" i="2"/>
  <c r="KP300" i="2" s="1"/>
  <c r="KC300" i="2"/>
  <c r="KB300" i="2"/>
  <c r="KA300" i="2"/>
  <c r="JZ300" i="2"/>
  <c r="JY300" i="2"/>
  <c r="JW300" i="2"/>
  <c r="JV300" i="2"/>
  <c r="JU300" i="2"/>
  <c r="JT300" i="2"/>
  <c r="JR300" i="2"/>
  <c r="JQ300" i="2"/>
  <c r="JP300" i="2"/>
  <c r="JO300" i="2"/>
  <c r="JK300" i="2" s="1"/>
  <c r="JN300" i="2"/>
  <c r="JM300" i="2"/>
  <c r="JL300" i="2"/>
  <c r="JJ300" i="2"/>
  <c r="JH300" i="2"/>
  <c r="JG300" i="2"/>
  <c r="JF300" i="2"/>
  <c r="JA300" i="2"/>
  <c r="IZ300" i="2"/>
  <c r="IY300" i="2"/>
  <c r="IX300" i="2"/>
  <c r="IW300" i="2"/>
  <c r="IU300" i="2"/>
  <c r="IT300" i="2"/>
  <c r="IS300" i="2"/>
  <c r="IR300" i="2"/>
  <c r="IP300" i="2"/>
  <c r="IO300" i="2"/>
  <c r="IN300" i="2"/>
  <c r="IM300" i="2"/>
  <c r="IL300" i="2"/>
  <c r="IK300" i="2"/>
  <c r="IJ300" i="2"/>
  <c r="IH300" i="2"/>
  <c r="IF300" i="2"/>
  <c r="IE300" i="2"/>
  <c r="ID300" i="2"/>
  <c r="HW300" i="2"/>
  <c r="HS300" i="2"/>
  <c r="HJ300" i="2" s="1"/>
  <c r="HG300" i="2" s="1" a="1"/>
  <c r="HG300" i="2" s="1"/>
  <c r="HR300" i="2"/>
  <c r="HQ300" i="2"/>
  <c r="HP300" i="2"/>
  <c r="HO300" i="2"/>
  <c r="HI300" i="2"/>
  <c r="HC300" i="2"/>
  <c r="HA300" i="2" a="1"/>
  <c r="HA300" i="2" s="1"/>
  <c r="GY300" i="2"/>
  <c r="GX300" i="2"/>
  <c r="GR300" i="2"/>
  <c r="GL300" i="2"/>
  <c r="GM300" i="2" s="1"/>
  <c r="GZ300" i="2" s="1"/>
  <c r="FR300" i="2"/>
  <c r="FS300" i="2" s="1"/>
  <c r="FO300" i="2"/>
  <c r="FI300" i="2"/>
  <c r="EW300" i="2"/>
  <c r="ET300" i="2"/>
  <c r="EP300" i="2"/>
  <c r="DT300" i="2"/>
  <c r="DJ300" i="2"/>
  <c r="DI300" i="2"/>
  <c r="DH300" i="2"/>
  <c r="CZ300" i="2"/>
  <c r="CY300" i="2" s="1"/>
  <c r="CV300" i="2" s="1"/>
  <c r="Z300" i="2" s="1"/>
  <c r="CX300" i="2"/>
  <c r="CW300" i="2"/>
  <c r="CT300" i="2"/>
  <c r="CS300" i="2"/>
  <c r="CQ300" i="2" s="1"/>
  <c r="CP300" i="2"/>
  <c r="DC300" i="2" s="1"/>
  <c r="AL300" i="2"/>
  <c r="D300" i="2"/>
  <c r="CA300" i="2" s="1"/>
  <c r="OQ299" i="2"/>
  <c r="OL299" i="2"/>
  <c r="OK299" i="2"/>
  <c r="OJ299" i="2"/>
  <c r="OI299" i="2"/>
  <c r="OH299" i="2"/>
  <c r="OG299" i="2"/>
  <c r="NS299" i="2"/>
  <c r="NR299" i="2"/>
  <c r="NP299" i="2"/>
  <c r="NO299" i="2"/>
  <c r="NC299" i="2"/>
  <c r="MY299" i="2"/>
  <c r="MQ299" i="2"/>
  <c r="MR299" i="2" s="1"/>
  <c r="MP299" i="2"/>
  <c r="MK299" i="2"/>
  <c r="MJ299" i="2"/>
  <c r="ME299" i="2"/>
  <c r="MD299" i="2"/>
  <c r="LY299" i="2"/>
  <c r="LX299" i="2"/>
  <c r="LS299" i="2"/>
  <c r="LR299" i="2"/>
  <c r="LM299" i="2"/>
  <c r="LL299" i="2"/>
  <c r="LN299" i="2" s="1"/>
  <c r="LG299" i="2"/>
  <c r="LF299" i="2"/>
  <c r="LA299" i="2"/>
  <c r="KZ299" i="2"/>
  <c r="KU299" i="2"/>
  <c r="KT299" i="2"/>
  <c r="KO299" i="2"/>
  <c r="KN299" i="2"/>
  <c r="KC299" i="2"/>
  <c r="KB299" i="2"/>
  <c r="KA299" i="2"/>
  <c r="JZ299" i="2"/>
  <c r="JY299" i="2"/>
  <c r="JW299" i="2"/>
  <c r="JV299" i="2"/>
  <c r="JU299" i="2"/>
  <c r="JT299" i="2"/>
  <c r="JR299" i="2"/>
  <c r="JQ299" i="2"/>
  <c r="JP299" i="2"/>
  <c r="JO299" i="2"/>
  <c r="JN299" i="2"/>
  <c r="JM299" i="2"/>
  <c r="JL299" i="2"/>
  <c r="JJ299" i="2"/>
  <c r="JH299" i="2"/>
  <c r="JG299" i="2"/>
  <c r="JF299" i="2"/>
  <c r="JA299" i="2"/>
  <c r="IZ299" i="2"/>
  <c r="IY299" i="2"/>
  <c r="IX299" i="2"/>
  <c r="IW299" i="2"/>
  <c r="IU299" i="2"/>
  <c r="IT299" i="2"/>
  <c r="IS299" i="2"/>
  <c r="IR299" i="2"/>
  <c r="IP299" i="2"/>
  <c r="IO299" i="2"/>
  <c r="IN299" i="2"/>
  <c r="IM299" i="2"/>
  <c r="IG299" i="2" s="1"/>
  <c r="IL299" i="2"/>
  <c r="IK299" i="2"/>
  <c r="IJ299" i="2"/>
  <c r="IH299" i="2"/>
  <c r="IF299" i="2"/>
  <c r="IE299" i="2"/>
  <c r="ID299" i="2"/>
  <c r="HW299" i="2"/>
  <c r="HS299" i="2"/>
  <c r="HJ299" i="2" s="1"/>
  <c r="HG299" i="2" s="1" a="1"/>
  <c r="HG299" i="2" s="1"/>
  <c r="HR299" i="2"/>
  <c r="HQ299" i="2"/>
  <c r="HP299" i="2"/>
  <c r="HO299" i="2"/>
  <c r="HI299" i="2"/>
  <c r="HC299" i="2"/>
  <c r="HA299" i="2" a="1"/>
  <c r="HA299" i="2" s="1"/>
  <c r="GY299" i="2"/>
  <c r="GX299" i="2"/>
  <c r="GR299" i="2"/>
  <c r="GL299" i="2"/>
  <c r="GM299" i="2" s="1"/>
  <c r="GZ299" i="2" s="1"/>
  <c r="FR299" i="2"/>
  <c r="FS299" i="2" s="1"/>
  <c r="FT299" i="2" s="1"/>
  <c r="FU299" i="2" s="1"/>
  <c r="FV299" i="2" s="1"/>
  <c r="ES299" i="2" s="1"/>
  <c r="FI299" i="2"/>
  <c r="FO299" i="2" s="1"/>
  <c r="EW299" i="2"/>
  <c r="ET299" i="2"/>
  <c r="EP299" i="2"/>
  <c r="DT299" i="2"/>
  <c r="DJ299" i="2"/>
  <c r="DI299" i="2"/>
  <c r="EB299" i="2" s="1"/>
  <c r="EH299" i="2" s="1"/>
  <c r="DH299" i="2"/>
  <c r="CZ299" i="2"/>
  <c r="CY299" i="2" s="1"/>
  <c r="CV299" i="2" s="1"/>
  <c r="Z299" i="2" s="1"/>
  <c r="AI299" i="2" s="1"/>
  <c r="CX299" i="2"/>
  <c r="CW299" i="2"/>
  <c r="CT299" i="2"/>
  <c r="CS299" i="2" s="1"/>
  <c r="CQ299" i="2" s="1"/>
  <c r="DB299" i="2" s="1"/>
  <c r="CP299" i="2"/>
  <c r="DC299" i="2" s="1"/>
  <c r="AL299" i="2"/>
  <c r="D299" i="2"/>
  <c r="CA299" i="2" s="1"/>
  <c r="OQ298" i="2"/>
  <c r="OL298" i="2"/>
  <c r="OO298" i="2" s="1"/>
  <c r="OK298" i="2"/>
  <c r="OJ298" i="2"/>
  <c r="OI298" i="2"/>
  <c r="OH298" i="2"/>
  <c r="OG298" i="2"/>
  <c r="NS298" i="2"/>
  <c r="NR298" i="2"/>
  <c r="NP298" i="2"/>
  <c r="NO298" i="2"/>
  <c r="NC298" i="2"/>
  <c r="MY298" i="2"/>
  <c r="MQ298" i="2"/>
  <c r="MP298" i="2"/>
  <c r="MK298" i="2"/>
  <c r="MJ298" i="2"/>
  <c r="ME298" i="2"/>
  <c r="MD298" i="2"/>
  <c r="LY298" i="2"/>
  <c r="LX298" i="2"/>
  <c r="LS298" i="2"/>
  <c r="LR298" i="2"/>
  <c r="LM298" i="2"/>
  <c r="LL298" i="2"/>
  <c r="LG298" i="2"/>
  <c r="LF298" i="2"/>
  <c r="LA298" i="2"/>
  <c r="KZ298" i="2"/>
  <c r="KU298" i="2"/>
  <c r="KT298" i="2"/>
  <c r="KO298" i="2"/>
  <c r="KN298" i="2"/>
  <c r="KC298" i="2"/>
  <c r="KB298" i="2"/>
  <c r="KA298" i="2"/>
  <c r="JZ298" i="2"/>
  <c r="JY298" i="2"/>
  <c r="JW298" i="2"/>
  <c r="JV298" i="2"/>
  <c r="JU298" i="2"/>
  <c r="JT298" i="2"/>
  <c r="JR298" i="2"/>
  <c r="JQ298" i="2"/>
  <c r="JP298" i="2"/>
  <c r="JO298" i="2"/>
  <c r="JN298" i="2"/>
  <c r="JM298" i="2"/>
  <c r="JL298" i="2"/>
  <c r="JJ298" i="2"/>
  <c r="JH298" i="2"/>
  <c r="JG298" i="2"/>
  <c r="JF298" i="2"/>
  <c r="JA298" i="2"/>
  <c r="IZ298" i="2"/>
  <c r="IY298" i="2"/>
  <c r="IX298" i="2"/>
  <c r="IW298" i="2"/>
  <c r="IU298" i="2"/>
  <c r="IT298" i="2"/>
  <c r="IS298" i="2"/>
  <c r="IR298" i="2"/>
  <c r="IP298" i="2"/>
  <c r="IO298" i="2"/>
  <c r="IN298" i="2"/>
  <c r="IM298" i="2"/>
  <c r="IL298" i="2"/>
  <c r="IK298" i="2"/>
  <c r="IJ298" i="2"/>
  <c r="IH298" i="2"/>
  <c r="IF298" i="2"/>
  <c r="IE298" i="2"/>
  <c r="ID298" i="2"/>
  <c r="HW298" i="2"/>
  <c r="HS298" i="2"/>
  <c r="HJ298" i="2" s="1"/>
  <c r="HG298" i="2" s="1" a="1"/>
  <c r="HG298" i="2" s="1"/>
  <c r="HR298" i="2"/>
  <c r="HQ298" i="2"/>
  <c r="HP298" i="2"/>
  <c r="HO298" i="2"/>
  <c r="HI298" i="2"/>
  <c r="HC298" i="2"/>
  <c r="HA298" i="2" a="1"/>
  <c r="HA298" i="2" s="1"/>
  <c r="GY298" i="2"/>
  <c r="GX298" i="2"/>
  <c r="GR298" i="2"/>
  <c r="GL298" i="2"/>
  <c r="GM298" i="2" s="1"/>
  <c r="GZ298" i="2" s="1"/>
  <c r="FR298" i="2"/>
  <c r="FI298" i="2"/>
  <c r="FO298" i="2" s="1"/>
  <c r="EW298" i="2"/>
  <c r="ET298" i="2"/>
  <c r="EP298" i="2"/>
  <c r="DT298" i="2"/>
  <c r="DJ298" i="2"/>
  <c r="DI298" i="2"/>
  <c r="DH298" i="2"/>
  <c r="CZ298" i="2"/>
  <c r="CY298" i="2" s="1"/>
  <c r="CV298" i="2" s="1"/>
  <c r="Z298" i="2" s="1"/>
  <c r="AI298" i="2" s="1"/>
  <c r="CX298" i="2"/>
  <c r="CW298" i="2"/>
  <c r="CT298" i="2"/>
  <c r="CS298" i="2" s="1"/>
  <c r="CQ298" i="2" s="1"/>
  <c r="DB298" i="2" s="1"/>
  <c r="CP298" i="2"/>
  <c r="AL298" i="2"/>
  <c r="D298" i="2"/>
  <c r="CA298" i="2" s="1"/>
  <c r="OQ297" i="2"/>
  <c r="OL297" i="2"/>
  <c r="OK297" i="2"/>
  <c r="OJ297" i="2"/>
  <c r="OM297" i="2" s="1"/>
  <c r="OI297" i="2"/>
  <c r="OH297" i="2"/>
  <c r="OG297" i="2"/>
  <c r="NS297" i="2"/>
  <c r="NR297" i="2"/>
  <c r="NP297" i="2"/>
  <c r="NO297" i="2"/>
  <c r="NG297" i="2"/>
  <c r="NC297" i="2"/>
  <c r="MY297" i="2"/>
  <c r="MQ297" i="2"/>
  <c r="MP297" i="2"/>
  <c r="MK297" i="2"/>
  <c r="MJ297" i="2"/>
  <c r="ME297" i="2"/>
  <c r="MD297" i="2"/>
  <c r="LY297" i="2"/>
  <c r="LZ297" i="2" s="1"/>
  <c r="LX297" i="2"/>
  <c r="LS297" i="2"/>
  <c r="LR297" i="2"/>
  <c r="LM297" i="2"/>
  <c r="LL297" i="2"/>
  <c r="LN297" i="2" s="1"/>
  <c r="LG297" i="2"/>
  <c r="LF297" i="2"/>
  <c r="LA297" i="2"/>
  <c r="KZ297" i="2"/>
  <c r="KU297" i="2"/>
  <c r="KT297" i="2"/>
  <c r="KO297" i="2"/>
  <c r="KN297" i="2"/>
  <c r="KP297" i="2" s="1"/>
  <c r="KC297" i="2"/>
  <c r="KB297" i="2"/>
  <c r="KA297" i="2"/>
  <c r="JZ297" i="2"/>
  <c r="JY297" i="2"/>
  <c r="JW297" i="2"/>
  <c r="JV297" i="2"/>
  <c r="JU297" i="2"/>
  <c r="JT297" i="2"/>
  <c r="JR297" i="2"/>
  <c r="JQ297" i="2"/>
  <c r="JP297" i="2"/>
  <c r="JO297" i="2"/>
  <c r="JK297" i="2" s="1"/>
  <c r="JC297" i="2" s="1"/>
  <c r="JD297" i="2" s="1"/>
  <c r="KI297" i="2" s="1"/>
  <c r="JN297" i="2"/>
  <c r="JM297" i="2"/>
  <c r="JL297" i="2"/>
  <c r="JJ297" i="2"/>
  <c r="JH297" i="2"/>
  <c r="JG297" i="2"/>
  <c r="JF297" i="2"/>
  <c r="JA297" i="2"/>
  <c r="IZ297" i="2"/>
  <c r="IY297" i="2"/>
  <c r="IX297" i="2"/>
  <c r="IW297" i="2"/>
  <c r="IU297" i="2"/>
  <c r="IT297" i="2"/>
  <c r="IS297" i="2"/>
  <c r="IR297" i="2"/>
  <c r="IP297" i="2"/>
  <c r="IO297" i="2"/>
  <c r="IN297" i="2"/>
  <c r="IM297" i="2"/>
  <c r="II297" i="2" s="1"/>
  <c r="IL297" i="2"/>
  <c r="IK297" i="2"/>
  <c r="IJ297" i="2"/>
  <c r="IH297" i="2"/>
  <c r="IG297" i="2"/>
  <c r="IF297" i="2"/>
  <c r="IE297" i="2"/>
  <c r="ID297" i="2"/>
  <c r="HW297" i="2"/>
  <c r="HS297" i="2"/>
  <c r="HJ297" i="2" s="1"/>
  <c r="HG297" i="2" s="1" a="1"/>
  <c r="HG297" i="2" s="1"/>
  <c r="HR297" i="2"/>
  <c r="HQ297" i="2"/>
  <c r="HP297" i="2"/>
  <c r="HO297" i="2"/>
  <c r="HI297" i="2"/>
  <c r="HC297" i="2"/>
  <c r="HA297" i="2" a="1"/>
  <c r="HA297" i="2" s="1"/>
  <c r="GY297" i="2"/>
  <c r="GX297" i="2"/>
  <c r="GR297" i="2"/>
  <c r="GL297" i="2"/>
  <c r="GM297" i="2" s="1"/>
  <c r="GZ297" i="2" s="1"/>
  <c r="FR297" i="2"/>
  <c r="FS297" i="2" s="1"/>
  <c r="FI297" i="2"/>
  <c r="FO297" i="2" s="1"/>
  <c r="EW297" i="2"/>
  <c r="ET297" i="2"/>
  <c r="EP297" i="2"/>
  <c r="DT297" i="2"/>
  <c r="DJ297" i="2"/>
  <c r="DI297" i="2"/>
  <c r="DH297" i="2"/>
  <c r="CZ297" i="2"/>
  <c r="CY297" i="2"/>
  <c r="CV297" i="2" s="1"/>
  <c r="Z297" i="2" s="1"/>
  <c r="AI297" i="2" s="1"/>
  <c r="CX297" i="2"/>
  <c r="CW297" i="2"/>
  <c r="CT297" i="2"/>
  <c r="CS297" i="2" s="1"/>
  <c r="CQ297" i="2" s="1"/>
  <c r="CP297" i="2"/>
  <c r="DC297" i="2" s="1"/>
  <c r="AL297" i="2"/>
  <c r="D297" i="2"/>
  <c r="CA297" i="2" s="1"/>
  <c r="OQ296" i="2"/>
  <c r="OL296" i="2"/>
  <c r="OK296" i="2"/>
  <c r="OJ296" i="2"/>
  <c r="OI296" i="2"/>
  <c r="OH296" i="2"/>
  <c r="OG296" i="2"/>
  <c r="NS296" i="2"/>
  <c r="NR296" i="2"/>
  <c r="NT296" i="2" s="1"/>
  <c r="NP296" i="2"/>
  <c r="NO296" i="2"/>
  <c r="NQ296" i="2" s="1"/>
  <c r="NC296" i="2"/>
  <c r="MY296" i="2"/>
  <c r="MQ296" i="2"/>
  <c r="MP296" i="2"/>
  <c r="MK296" i="2"/>
  <c r="MJ296" i="2"/>
  <c r="ME296" i="2"/>
  <c r="MD296" i="2"/>
  <c r="MF296" i="2" s="1"/>
  <c r="LY296" i="2"/>
  <c r="LX296" i="2"/>
  <c r="LS296" i="2"/>
  <c r="LR296" i="2"/>
  <c r="LT296" i="2" s="1"/>
  <c r="LM296" i="2"/>
  <c r="LL296" i="2"/>
  <c r="LG296" i="2"/>
  <c r="LF296" i="2"/>
  <c r="LA296" i="2"/>
  <c r="KZ296" i="2"/>
  <c r="KU296" i="2"/>
  <c r="KT296" i="2"/>
  <c r="KV296" i="2" s="1"/>
  <c r="KO296" i="2"/>
  <c r="KN296" i="2"/>
  <c r="KC296" i="2"/>
  <c r="KB296" i="2"/>
  <c r="KA296" i="2"/>
  <c r="JZ296" i="2"/>
  <c r="JY296" i="2"/>
  <c r="JW296" i="2"/>
  <c r="JV296" i="2"/>
  <c r="JU296" i="2"/>
  <c r="JT296" i="2"/>
  <c r="JR296" i="2"/>
  <c r="JE296" i="2" s="1"/>
  <c r="JQ296" i="2"/>
  <c r="JP296" i="2"/>
  <c r="JO296" i="2"/>
  <c r="JN296" i="2"/>
  <c r="JM296" i="2"/>
  <c r="JL296" i="2"/>
  <c r="JK296" i="2"/>
  <c r="JJ296" i="2"/>
  <c r="JI296" i="2"/>
  <c r="JH296" i="2"/>
  <c r="JG296" i="2"/>
  <c r="JF296" i="2"/>
  <c r="JA296" i="2"/>
  <c r="IZ296" i="2"/>
  <c r="IY296" i="2"/>
  <c r="IX296" i="2"/>
  <c r="IW296" i="2"/>
  <c r="IU296" i="2"/>
  <c r="IT296" i="2"/>
  <c r="IS296" i="2"/>
  <c r="IR296" i="2"/>
  <c r="IP296" i="2"/>
  <c r="IC296" i="2" s="1"/>
  <c r="IO296" i="2"/>
  <c r="IN296" i="2"/>
  <c r="IM296" i="2"/>
  <c r="IL296" i="2"/>
  <c r="IK296" i="2"/>
  <c r="IJ296" i="2"/>
  <c r="II296" i="2"/>
  <c r="IH296" i="2"/>
  <c r="IG296" i="2"/>
  <c r="IF296" i="2"/>
  <c r="IE296" i="2"/>
  <c r="ID296" i="2"/>
  <c r="HW296" i="2"/>
  <c r="HS296" i="2"/>
  <c r="HJ296" i="2" s="1"/>
  <c r="HG296" i="2" s="1" a="1"/>
  <c r="HG296" i="2" s="1"/>
  <c r="HR296" i="2"/>
  <c r="HQ296" i="2"/>
  <c r="HP296" i="2"/>
  <c r="HO296" i="2"/>
  <c r="HI296" i="2"/>
  <c r="HC296" i="2"/>
  <c r="HA296" i="2" a="1"/>
  <c r="HA296" i="2" s="1"/>
  <c r="GY296" i="2"/>
  <c r="GX296" i="2"/>
  <c r="GR296" i="2"/>
  <c r="GM296" i="2"/>
  <c r="GZ296" i="2" s="1"/>
  <c r="GL296" i="2"/>
  <c r="FR296" i="2"/>
  <c r="FI296" i="2"/>
  <c r="FO296" i="2" s="1"/>
  <c r="EW296" i="2"/>
  <c r="ET296" i="2"/>
  <c r="EP296" i="2"/>
  <c r="DT296" i="2"/>
  <c r="DJ296" i="2"/>
  <c r="DI296" i="2"/>
  <c r="DH296" i="2"/>
  <c r="CZ296" i="2"/>
  <c r="CY296" i="2" s="1"/>
  <c r="CV296" i="2" s="1"/>
  <c r="Z296" i="2" s="1"/>
  <c r="AI296" i="2" s="1"/>
  <c r="CX296" i="2"/>
  <c r="CW296" i="2"/>
  <c r="CT296" i="2"/>
  <c r="CS296" i="2" s="1"/>
  <c r="CQ296" i="2" s="1"/>
  <c r="CP296" i="2"/>
  <c r="DC296" i="2" s="1"/>
  <c r="AL296" i="2"/>
  <c r="D296" i="2"/>
  <c r="CA296" i="2" s="1"/>
  <c r="OQ295" i="2"/>
  <c r="OL295" i="2"/>
  <c r="OK295" i="2"/>
  <c r="OJ295" i="2"/>
  <c r="OI295" i="2"/>
  <c r="OH295" i="2"/>
  <c r="ON295" i="2" s="1"/>
  <c r="OG295" i="2"/>
  <c r="OM295" i="2" s="1"/>
  <c r="NS295" i="2"/>
  <c r="NR295" i="2"/>
  <c r="NP295" i="2"/>
  <c r="NO295" i="2"/>
  <c r="NC295" i="2"/>
  <c r="MY295" i="2"/>
  <c r="MQ295" i="2"/>
  <c r="MP295" i="2"/>
  <c r="MK295" i="2"/>
  <c r="MJ295" i="2"/>
  <c r="ME295" i="2"/>
  <c r="MD295" i="2"/>
  <c r="LY295" i="2"/>
  <c r="LX295" i="2"/>
  <c r="LS295" i="2"/>
  <c r="LR295" i="2"/>
  <c r="LT295" i="2" s="1"/>
  <c r="LM295" i="2"/>
  <c r="LL295" i="2"/>
  <c r="LG295" i="2"/>
  <c r="LF295" i="2"/>
  <c r="LA295" i="2"/>
  <c r="KZ295" i="2"/>
  <c r="KU295" i="2"/>
  <c r="KT295" i="2"/>
  <c r="KO295" i="2"/>
  <c r="KN295" i="2"/>
  <c r="KC295" i="2"/>
  <c r="KB295" i="2"/>
  <c r="KA295" i="2"/>
  <c r="JZ295" i="2"/>
  <c r="JY295" i="2"/>
  <c r="JW295" i="2"/>
  <c r="JV295" i="2"/>
  <c r="JU295" i="2"/>
  <c r="JT295" i="2"/>
  <c r="JR295" i="2"/>
  <c r="JQ295" i="2"/>
  <c r="JP295" i="2"/>
  <c r="JO295" i="2"/>
  <c r="JN295" i="2"/>
  <c r="JM295" i="2"/>
  <c r="JL295" i="2"/>
  <c r="JK295" i="2"/>
  <c r="JJ295" i="2"/>
  <c r="JI295" i="2"/>
  <c r="JH295" i="2"/>
  <c r="JG295" i="2"/>
  <c r="JF295" i="2"/>
  <c r="JE295" i="2"/>
  <c r="JC295" i="2"/>
  <c r="JD295" i="2" s="1"/>
  <c r="KI295" i="2" s="1"/>
  <c r="JA295" i="2"/>
  <c r="IZ295" i="2"/>
  <c r="IY295" i="2"/>
  <c r="IX295" i="2"/>
  <c r="IW295" i="2"/>
  <c r="IU295" i="2"/>
  <c r="IT295" i="2"/>
  <c r="IS295" i="2"/>
  <c r="IR295" i="2"/>
  <c r="IP295" i="2"/>
  <c r="IO295" i="2"/>
  <c r="IN295" i="2"/>
  <c r="IM295" i="2"/>
  <c r="IL295" i="2"/>
  <c r="IK295" i="2"/>
  <c r="IJ295" i="2"/>
  <c r="II295" i="2"/>
  <c r="IH295" i="2"/>
  <c r="IG295" i="2"/>
  <c r="IF295" i="2"/>
  <c r="IE295" i="2"/>
  <c r="ID295" i="2"/>
  <c r="HW295" i="2"/>
  <c r="HS295" i="2"/>
  <c r="HJ295" i="2" s="1"/>
  <c r="HG295" i="2" s="1" a="1"/>
  <c r="HG295" i="2" s="1"/>
  <c r="HR295" i="2"/>
  <c r="HQ295" i="2"/>
  <c r="HP295" i="2"/>
  <c r="HO295" i="2"/>
  <c r="HI295" i="2"/>
  <c r="HC295" i="2"/>
  <c r="HA295" i="2"/>
  <c r="HA295" i="2" a="1"/>
  <c r="GY295" i="2"/>
  <c r="GX295" i="2"/>
  <c r="GR295" i="2"/>
  <c r="GL295" i="2"/>
  <c r="GM295" i="2" s="1"/>
  <c r="GZ295" i="2" s="1"/>
  <c r="FR295" i="2"/>
  <c r="FS295" i="2" s="1"/>
  <c r="FI295" i="2"/>
  <c r="FO295" i="2" s="1"/>
  <c r="EW295" i="2"/>
  <c r="ET295" i="2"/>
  <c r="EP295" i="2"/>
  <c r="DT295" i="2"/>
  <c r="DJ295" i="2"/>
  <c r="DI295" i="2"/>
  <c r="DH295" i="2"/>
  <c r="DC295" i="2"/>
  <c r="CZ295" i="2"/>
  <c r="CY295" i="2" s="1"/>
  <c r="CV295" i="2" s="1"/>
  <c r="Z295" i="2" s="1"/>
  <c r="AI295" i="2" s="1"/>
  <c r="CX295" i="2"/>
  <c r="CW295" i="2"/>
  <c r="CT295" i="2"/>
  <c r="CS295" i="2" s="1"/>
  <c r="CQ295" i="2" s="1"/>
  <c r="DB295" i="2" s="1"/>
  <c r="CP295" i="2"/>
  <c r="AL295" i="2"/>
  <c r="D295" i="2"/>
  <c r="CA295" i="2" s="1"/>
  <c r="OQ294" i="2"/>
  <c r="OL294" i="2"/>
  <c r="OK294" i="2"/>
  <c r="OJ294" i="2"/>
  <c r="OI294" i="2"/>
  <c r="OH294" i="2"/>
  <c r="OG294" i="2"/>
  <c r="NS294" i="2"/>
  <c r="NR294" i="2"/>
  <c r="NP294" i="2"/>
  <c r="NO294" i="2"/>
  <c r="NC294" i="2"/>
  <c r="NG294" i="2" s="1"/>
  <c r="MY294" i="2"/>
  <c r="MQ294" i="2"/>
  <c r="MP294" i="2"/>
  <c r="MK294" i="2"/>
  <c r="MJ294" i="2"/>
  <c r="ME294" i="2"/>
  <c r="MD294" i="2"/>
  <c r="LZ294" i="2"/>
  <c r="LY294" i="2"/>
  <c r="LX294" i="2"/>
  <c r="LT294" i="2"/>
  <c r="LS294" i="2"/>
  <c r="LR294" i="2"/>
  <c r="LM294" i="2"/>
  <c r="LL294" i="2"/>
  <c r="LG294" i="2"/>
  <c r="LF294" i="2"/>
  <c r="LA294" i="2"/>
  <c r="KZ294" i="2"/>
  <c r="KU294" i="2"/>
  <c r="KT294" i="2"/>
  <c r="KO294" i="2"/>
  <c r="KN294" i="2"/>
  <c r="KC294" i="2"/>
  <c r="KB294" i="2"/>
  <c r="KA294" i="2"/>
  <c r="JZ294" i="2"/>
  <c r="JY294" i="2"/>
  <c r="JW294" i="2"/>
  <c r="JV294" i="2"/>
  <c r="JU294" i="2"/>
  <c r="JT294" i="2"/>
  <c r="JR294" i="2"/>
  <c r="JQ294" i="2"/>
  <c r="JP294" i="2"/>
  <c r="JO294" i="2"/>
  <c r="JN294" i="2"/>
  <c r="JM294" i="2"/>
  <c r="JL294" i="2"/>
  <c r="JK294" i="2"/>
  <c r="JJ294" i="2"/>
  <c r="JI294" i="2"/>
  <c r="JH294" i="2"/>
  <c r="JG294" i="2"/>
  <c r="JF294" i="2"/>
  <c r="JA294" i="2"/>
  <c r="IZ294" i="2"/>
  <c r="IY294" i="2"/>
  <c r="IX294" i="2"/>
  <c r="IW294" i="2"/>
  <c r="IU294" i="2"/>
  <c r="IT294" i="2"/>
  <c r="IS294" i="2"/>
  <c r="IR294" i="2"/>
  <c r="IP294" i="2"/>
  <c r="IO294" i="2"/>
  <c r="IN294" i="2"/>
  <c r="IM294" i="2"/>
  <c r="IL294" i="2"/>
  <c r="IK294" i="2"/>
  <c r="IJ294" i="2"/>
  <c r="II294" i="2"/>
  <c r="IH294" i="2"/>
  <c r="IG294" i="2"/>
  <c r="IF294" i="2"/>
  <c r="IE294" i="2"/>
  <c r="ID294" i="2"/>
  <c r="HW294" i="2"/>
  <c r="HS294" i="2"/>
  <c r="HR294" i="2"/>
  <c r="HQ294" i="2"/>
  <c r="HP294" i="2"/>
  <c r="HO294" i="2"/>
  <c r="HJ294" i="2"/>
  <c r="HG294" i="2" s="1" a="1"/>
  <c r="HG294" i="2" s="1"/>
  <c r="HI294" i="2"/>
  <c r="HC294" i="2"/>
  <c r="HA294" i="2" a="1"/>
  <c r="HA294" i="2" s="1"/>
  <c r="GY294" i="2"/>
  <c r="GX294" i="2"/>
  <c r="GR294" i="2"/>
  <c r="GL294" i="2"/>
  <c r="GM294" i="2" s="1"/>
  <c r="GZ294" i="2" s="1"/>
  <c r="FS294" i="2"/>
  <c r="FT294" i="2" s="1"/>
  <c r="FU294" i="2" s="1"/>
  <c r="FV294" i="2" s="1"/>
  <c r="ES294" i="2" s="1"/>
  <c r="FR294" i="2"/>
  <c r="FI294" i="2"/>
  <c r="FO294" i="2" s="1"/>
  <c r="EW294" i="2"/>
  <c r="ET294" i="2"/>
  <c r="EP294" i="2"/>
  <c r="DT294" i="2"/>
  <c r="DJ294" i="2"/>
  <c r="DI294" i="2"/>
  <c r="DH294" i="2"/>
  <c r="CZ294" i="2"/>
  <c r="CY294" i="2" s="1"/>
  <c r="CV294" i="2" s="1"/>
  <c r="CX294" i="2"/>
  <c r="CW294" i="2"/>
  <c r="CT294" i="2"/>
  <c r="CS294" i="2" s="1"/>
  <c r="CQ294" i="2" s="1"/>
  <c r="DB294" i="2" s="1"/>
  <c r="CP294" i="2"/>
  <c r="AL294" i="2"/>
  <c r="Z294" i="2"/>
  <c r="AI294" i="2" s="1"/>
  <c r="D294" i="2"/>
  <c r="CA294" i="2" s="1"/>
  <c r="OQ293" i="2"/>
  <c r="OL293" i="2"/>
  <c r="OK293" i="2"/>
  <c r="ON293" i="2" s="1"/>
  <c r="OJ293" i="2"/>
  <c r="OI293" i="2"/>
  <c r="OH293" i="2"/>
  <c r="OG293" i="2"/>
  <c r="OM293" i="2" s="1"/>
  <c r="NS293" i="2"/>
  <c r="NR293" i="2"/>
  <c r="NP293" i="2"/>
  <c r="NO293" i="2"/>
  <c r="NC293" i="2"/>
  <c r="MY293" i="2"/>
  <c r="NG293" i="2" s="1"/>
  <c r="MQ293" i="2"/>
  <c r="MP293" i="2"/>
  <c r="MK293" i="2"/>
  <c r="MJ293" i="2"/>
  <c r="MF293" i="2"/>
  <c r="ME293" i="2"/>
  <c r="MD293" i="2"/>
  <c r="LY293" i="2"/>
  <c r="LX293" i="2"/>
  <c r="LS293" i="2"/>
  <c r="LR293" i="2"/>
  <c r="LT293" i="2" s="1"/>
  <c r="LM293" i="2"/>
  <c r="LL293" i="2"/>
  <c r="LG293" i="2"/>
  <c r="LF293" i="2"/>
  <c r="LH293" i="2" s="1"/>
  <c r="LA293" i="2"/>
  <c r="LB293" i="2" s="1"/>
  <c r="KZ293" i="2"/>
  <c r="KU293" i="2"/>
  <c r="KT293" i="2"/>
  <c r="KO293" i="2"/>
  <c r="KN293" i="2"/>
  <c r="KC293" i="2"/>
  <c r="KB293" i="2"/>
  <c r="KA293" i="2"/>
  <c r="JZ293" i="2"/>
  <c r="JY293" i="2"/>
  <c r="JW293" i="2"/>
  <c r="JV293" i="2"/>
  <c r="JU293" i="2"/>
  <c r="JT293" i="2"/>
  <c r="JR293" i="2"/>
  <c r="JQ293" i="2"/>
  <c r="JP293" i="2"/>
  <c r="JO293" i="2"/>
  <c r="JN293" i="2"/>
  <c r="JM293" i="2"/>
  <c r="JL293" i="2"/>
  <c r="JK293" i="2"/>
  <c r="JJ293" i="2"/>
  <c r="JI293" i="2"/>
  <c r="JH293" i="2"/>
  <c r="JG293" i="2"/>
  <c r="JF293" i="2"/>
  <c r="JA293" i="2"/>
  <c r="IZ293" i="2"/>
  <c r="IY293" i="2"/>
  <c r="IX293" i="2"/>
  <c r="IW293" i="2"/>
  <c r="IU293" i="2"/>
  <c r="IT293" i="2"/>
  <c r="IS293" i="2"/>
  <c r="IR293" i="2"/>
  <c r="IP293" i="2"/>
  <c r="IO293" i="2"/>
  <c r="IN293" i="2"/>
  <c r="IM293" i="2"/>
  <c r="IL293" i="2"/>
  <c r="IK293" i="2"/>
  <c r="IJ293" i="2"/>
  <c r="II293" i="2"/>
  <c r="IH293" i="2"/>
  <c r="IG293" i="2"/>
  <c r="IF293" i="2"/>
  <c r="IE293" i="2"/>
  <c r="ID293" i="2"/>
  <c r="HW293" i="2"/>
  <c r="HS293" i="2"/>
  <c r="HJ293" i="2" s="1"/>
  <c r="HG293" i="2" s="1" a="1"/>
  <c r="HG293" i="2" s="1"/>
  <c r="HR293" i="2"/>
  <c r="HQ293" i="2"/>
  <c r="HP293" i="2"/>
  <c r="HO293" i="2"/>
  <c r="HI293" i="2"/>
  <c r="HC293" i="2"/>
  <c r="HA293" i="2" a="1"/>
  <c r="HA293" i="2" s="1"/>
  <c r="GY293" i="2"/>
  <c r="GX293" i="2"/>
  <c r="GR293" i="2"/>
  <c r="GL293" i="2"/>
  <c r="GM293" i="2" s="1"/>
  <c r="GZ293" i="2" s="1"/>
  <c r="FR293" i="2"/>
  <c r="FI293" i="2"/>
  <c r="FO293" i="2" s="1"/>
  <c r="EW293" i="2"/>
  <c r="ET293" i="2"/>
  <c r="EP293" i="2"/>
  <c r="DT293" i="2"/>
  <c r="DJ293" i="2"/>
  <c r="DI293" i="2"/>
  <c r="DH293" i="2"/>
  <c r="CZ293" i="2"/>
  <c r="CY293" i="2" s="1"/>
  <c r="CV293" i="2" s="1"/>
  <c r="Z293" i="2" s="1"/>
  <c r="AI293" i="2" s="1"/>
  <c r="CX293" i="2"/>
  <c r="CW293" i="2"/>
  <c r="CT293" i="2"/>
  <c r="CS293" i="2" s="1"/>
  <c r="CQ293" i="2" s="1"/>
  <c r="DB293" i="2" s="1"/>
  <c r="CP293" i="2"/>
  <c r="DC293" i="2" s="1"/>
  <c r="AL293" i="2"/>
  <c r="D293" i="2"/>
  <c r="CA293" i="2" s="1"/>
  <c r="OQ292" i="2"/>
  <c r="OL292" i="2"/>
  <c r="OK292" i="2"/>
  <c r="OJ292" i="2"/>
  <c r="OI292" i="2"/>
  <c r="OH292" i="2"/>
  <c r="ON292" i="2" s="1"/>
  <c r="OG292" i="2"/>
  <c r="OM292" i="2" s="1"/>
  <c r="NS292" i="2"/>
  <c r="NR292" i="2"/>
  <c r="NP292" i="2"/>
  <c r="NO292" i="2"/>
  <c r="NC292" i="2"/>
  <c r="MY292" i="2"/>
  <c r="NG292" i="2" s="1"/>
  <c r="MR292" i="2"/>
  <c r="MQ292" i="2"/>
  <c r="MP292" i="2"/>
  <c r="MK292" i="2"/>
  <c r="MJ292" i="2"/>
  <c r="ME292" i="2"/>
  <c r="MD292" i="2"/>
  <c r="LY292" i="2"/>
  <c r="LX292" i="2"/>
  <c r="LS292" i="2"/>
  <c r="LR292" i="2"/>
  <c r="LM292" i="2"/>
  <c r="LL292" i="2"/>
  <c r="LG292" i="2"/>
  <c r="LF292" i="2"/>
  <c r="LH292" i="2" s="1"/>
  <c r="LA292" i="2"/>
  <c r="LB292" i="2" s="1"/>
  <c r="KZ292" i="2"/>
  <c r="KU292" i="2"/>
  <c r="KT292" i="2"/>
  <c r="KV292" i="2" s="1"/>
  <c r="KO292" i="2"/>
  <c r="KN292" i="2"/>
  <c r="KC292" i="2"/>
  <c r="KB292" i="2"/>
  <c r="KA292" i="2"/>
  <c r="JZ292" i="2"/>
  <c r="JY292" i="2"/>
  <c r="JW292" i="2"/>
  <c r="JV292" i="2"/>
  <c r="JU292" i="2"/>
  <c r="JT292" i="2"/>
  <c r="JR292" i="2"/>
  <c r="JQ292" i="2"/>
  <c r="JP292" i="2"/>
  <c r="JO292" i="2"/>
  <c r="JN292" i="2"/>
  <c r="JM292" i="2"/>
  <c r="JL292" i="2"/>
  <c r="JK292" i="2"/>
  <c r="JJ292" i="2"/>
  <c r="JI292" i="2"/>
  <c r="JH292" i="2"/>
  <c r="JG292" i="2"/>
  <c r="JF292" i="2"/>
  <c r="JA292" i="2"/>
  <c r="IZ292" i="2"/>
  <c r="IY292" i="2"/>
  <c r="IX292" i="2"/>
  <c r="IW292" i="2"/>
  <c r="IU292" i="2"/>
  <c r="IT292" i="2"/>
  <c r="IS292" i="2"/>
  <c r="IR292" i="2"/>
  <c r="IP292" i="2"/>
  <c r="IA292" i="2" s="1"/>
  <c r="IB292" i="2" s="1"/>
  <c r="KF292" i="2" s="1"/>
  <c r="IO292" i="2"/>
  <c r="IN292" i="2"/>
  <c r="IM292" i="2"/>
  <c r="IL292" i="2"/>
  <c r="IK292" i="2"/>
  <c r="IJ292" i="2"/>
  <c r="II292" i="2"/>
  <c r="IH292" i="2"/>
  <c r="IG292" i="2"/>
  <c r="IF292" i="2"/>
  <c r="IE292" i="2"/>
  <c r="ID292" i="2"/>
  <c r="HW292" i="2"/>
  <c r="HS292" i="2"/>
  <c r="HJ292" i="2" s="1"/>
  <c r="HG292" i="2" s="1" a="1"/>
  <c r="HG292" i="2" s="1"/>
  <c r="HR292" i="2"/>
  <c r="HQ292" i="2"/>
  <c r="HP292" i="2"/>
  <c r="HO292" i="2"/>
  <c r="HI292" i="2"/>
  <c r="HC292" i="2"/>
  <c r="HA292" i="2" a="1"/>
  <c r="HA292" i="2" s="1"/>
  <c r="GY292" i="2"/>
  <c r="GX292" i="2"/>
  <c r="GR292" i="2"/>
  <c r="GL292" i="2"/>
  <c r="GM292" i="2" s="1"/>
  <c r="GZ292" i="2" s="1"/>
  <c r="FR292" i="2"/>
  <c r="FI292" i="2"/>
  <c r="FO292" i="2" s="1"/>
  <c r="EW292" i="2"/>
  <c r="ET292" i="2"/>
  <c r="EP292" i="2"/>
  <c r="DT292" i="2"/>
  <c r="DJ292" i="2"/>
  <c r="DI292" i="2"/>
  <c r="DH292" i="2"/>
  <c r="CZ292" i="2"/>
  <c r="CY292" i="2" s="1"/>
  <c r="CV292" i="2" s="1"/>
  <c r="Z292" i="2" s="1"/>
  <c r="AI292" i="2" s="1"/>
  <c r="CX292" i="2"/>
  <c r="CW292" i="2"/>
  <c r="CT292" i="2"/>
  <c r="CS292" i="2" s="1"/>
  <c r="CQ292" i="2" s="1"/>
  <c r="DB292" i="2" s="1"/>
  <c r="CP292" i="2"/>
  <c r="AL292" i="2"/>
  <c r="D292" i="2"/>
  <c r="CA292" i="2" s="1"/>
  <c r="OQ291" i="2"/>
  <c r="OL291" i="2"/>
  <c r="OP291" i="2" s="1"/>
  <c r="OK291" i="2"/>
  <c r="OJ291" i="2"/>
  <c r="OI291" i="2"/>
  <c r="OH291" i="2"/>
  <c r="OG291" i="2"/>
  <c r="NT291" i="2"/>
  <c r="NS291" i="2"/>
  <c r="NR291" i="2"/>
  <c r="NP291" i="2"/>
  <c r="NO291" i="2"/>
  <c r="NC291" i="2"/>
  <c r="MY291" i="2"/>
  <c r="MQ291" i="2"/>
  <c r="MP291" i="2"/>
  <c r="MK291" i="2"/>
  <c r="MJ291" i="2"/>
  <c r="ML291" i="2" s="1"/>
  <c r="ME291" i="2"/>
  <c r="MD291" i="2"/>
  <c r="LY291" i="2"/>
  <c r="LX291" i="2"/>
  <c r="LZ291" i="2" s="1"/>
  <c r="LS291" i="2"/>
  <c r="LR291" i="2"/>
  <c r="LM291" i="2"/>
  <c r="LL291" i="2"/>
  <c r="LG291" i="2"/>
  <c r="LF291" i="2"/>
  <c r="LA291" i="2"/>
  <c r="KZ291" i="2"/>
  <c r="KU291" i="2"/>
  <c r="KT291" i="2"/>
  <c r="KV291" i="2" s="1"/>
  <c r="KO291" i="2"/>
  <c r="KN291" i="2"/>
  <c r="KC291" i="2"/>
  <c r="KB291" i="2"/>
  <c r="KA291" i="2"/>
  <c r="JZ291" i="2"/>
  <c r="JY291" i="2"/>
  <c r="JW291" i="2"/>
  <c r="JV291" i="2"/>
  <c r="JU291" i="2"/>
  <c r="JT291" i="2"/>
  <c r="JR291" i="2"/>
  <c r="JQ291" i="2"/>
  <c r="JP291" i="2"/>
  <c r="JO291" i="2"/>
  <c r="JN291" i="2"/>
  <c r="JM291" i="2"/>
  <c r="JL291" i="2"/>
  <c r="JK291" i="2"/>
  <c r="JJ291" i="2"/>
  <c r="JI291" i="2"/>
  <c r="JH291" i="2"/>
  <c r="JG291" i="2"/>
  <c r="JF291" i="2"/>
  <c r="JA291" i="2"/>
  <c r="IZ291" i="2"/>
  <c r="IY291" i="2"/>
  <c r="IX291" i="2"/>
  <c r="IW291" i="2"/>
  <c r="IU291" i="2"/>
  <c r="IT291" i="2"/>
  <c r="IS291" i="2"/>
  <c r="IR291" i="2"/>
  <c r="IP291" i="2"/>
  <c r="IO291" i="2"/>
  <c r="IN291" i="2"/>
  <c r="IM291" i="2"/>
  <c r="IL291" i="2"/>
  <c r="IK291" i="2"/>
  <c r="IJ291" i="2"/>
  <c r="II291" i="2"/>
  <c r="IH291" i="2"/>
  <c r="IG291" i="2"/>
  <c r="IF291" i="2"/>
  <c r="IE291" i="2"/>
  <c r="ID291" i="2"/>
  <c r="IC291" i="2"/>
  <c r="IA291" i="2"/>
  <c r="IB291" i="2" s="1"/>
  <c r="KF291" i="2" s="1"/>
  <c r="HW291" i="2"/>
  <c r="HS291" i="2"/>
  <c r="HJ291" i="2" s="1"/>
  <c r="HG291" i="2" s="1" a="1"/>
  <c r="HG291" i="2" s="1"/>
  <c r="HR291" i="2"/>
  <c r="HQ291" i="2"/>
  <c r="HP291" i="2"/>
  <c r="HO291" i="2"/>
  <c r="HI291" i="2"/>
  <c r="HC291" i="2"/>
  <c r="HA291" i="2" a="1"/>
  <c r="HA291" i="2" s="1"/>
  <c r="GY291" i="2"/>
  <c r="GX291" i="2"/>
  <c r="GR291" i="2"/>
  <c r="GL291" i="2"/>
  <c r="GM291" i="2" s="1"/>
  <c r="GZ291" i="2" s="1"/>
  <c r="FR291" i="2"/>
  <c r="FI291" i="2"/>
  <c r="FO291" i="2" s="1"/>
  <c r="EW291" i="2"/>
  <c r="ET291" i="2"/>
  <c r="EP291" i="2"/>
  <c r="DT291" i="2"/>
  <c r="DJ291" i="2"/>
  <c r="DL291" i="2" s="1"/>
  <c r="DN291" i="2" s="1"/>
  <c r="DI291" i="2"/>
  <c r="DH291" i="2"/>
  <c r="CZ291" i="2"/>
  <c r="CY291" i="2" s="1"/>
  <c r="CV291" i="2" s="1"/>
  <c r="Z291" i="2" s="1"/>
  <c r="AI291" i="2" s="1"/>
  <c r="CX291" i="2"/>
  <c r="CW291" i="2"/>
  <c r="CT291" i="2"/>
  <c r="CS291" i="2" s="1"/>
  <c r="CQ291" i="2" s="1"/>
  <c r="DB291" i="2" s="1"/>
  <c r="CP291" i="2"/>
  <c r="DC291" i="2" s="1"/>
  <c r="AL291" i="2"/>
  <c r="D291" i="2"/>
  <c r="CA291" i="2" s="1"/>
  <c r="OQ290" i="2"/>
  <c r="OL290" i="2"/>
  <c r="OK290" i="2"/>
  <c r="OJ290" i="2"/>
  <c r="OI290" i="2"/>
  <c r="OH290" i="2"/>
  <c r="OG290" i="2"/>
  <c r="OM290" i="2" s="1"/>
  <c r="NS290" i="2"/>
  <c r="NR290" i="2"/>
  <c r="NT290" i="2" s="1"/>
  <c r="NP290" i="2"/>
  <c r="NO290" i="2"/>
  <c r="NQ290" i="2" s="1"/>
  <c r="NC290" i="2"/>
  <c r="MY290" i="2"/>
  <c r="NG290" i="2" s="1"/>
  <c r="MQ290" i="2"/>
  <c r="MR290" i="2" s="1"/>
  <c r="MP290" i="2"/>
  <c r="MK290" i="2"/>
  <c r="MJ290" i="2"/>
  <c r="MF290" i="2"/>
  <c r="ME290" i="2"/>
  <c r="MD290" i="2"/>
  <c r="LY290" i="2"/>
  <c r="LZ290" i="2" s="1"/>
  <c r="LX290" i="2"/>
  <c r="LS290" i="2"/>
  <c r="LR290" i="2"/>
  <c r="LM290" i="2"/>
  <c r="LL290" i="2"/>
  <c r="LG290" i="2"/>
  <c r="LF290" i="2"/>
  <c r="LA290" i="2"/>
  <c r="KZ290" i="2"/>
  <c r="KU290" i="2"/>
  <c r="KT290" i="2"/>
  <c r="KO290" i="2"/>
  <c r="KN290" i="2"/>
  <c r="KC290" i="2"/>
  <c r="KB290" i="2"/>
  <c r="KA290" i="2"/>
  <c r="JZ290" i="2"/>
  <c r="JY290" i="2"/>
  <c r="JW290" i="2"/>
  <c r="JV290" i="2"/>
  <c r="JU290" i="2"/>
  <c r="JT290" i="2"/>
  <c r="JR290" i="2"/>
  <c r="JE290" i="2" s="1"/>
  <c r="JQ290" i="2"/>
  <c r="JP290" i="2"/>
  <c r="JO290" i="2"/>
  <c r="JN290" i="2"/>
  <c r="JM290" i="2"/>
  <c r="JL290" i="2"/>
  <c r="JK290" i="2"/>
  <c r="JJ290" i="2"/>
  <c r="JI290" i="2"/>
  <c r="JH290" i="2"/>
  <c r="JG290" i="2"/>
  <c r="JF290" i="2"/>
  <c r="JA290" i="2"/>
  <c r="IZ290" i="2"/>
  <c r="IY290" i="2"/>
  <c r="IX290" i="2"/>
  <c r="IW290" i="2"/>
  <c r="IU290" i="2"/>
  <c r="IT290" i="2"/>
  <c r="IS290" i="2"/>
  <c r="IR290" i="2"/>
  <c r="IP290" i="2"/>
  <c r="IA290" i="2" s="1"/>
  <c r="IB290" i="2" s="1"/>
  <c r="KF290" i="2" s="1"/>
  <c r="LI290" i="2" s="1"/>
  <c r="IO290" i="2"/>
  <c r="IN290" i="2"/>
  <c r="IM290" i="2"/>
  <c r="IL290" i="2"/>
  <c r="IK290" i="2"/>
  <c r="IJ290" i="2"/>
  <c r="II290" i="2"/>
  <c r="IH290" i="2"/>
  <c r="IG290" i="2"/>
  <c r="IF290" i="2"/>
  <c r="IE290" i="2"/>
  <c r="ID290" i="2"/>
  <c r="HW290" i="2"/>
  <c r="HS290" i="2"/>
  <c r="HJ290" i="2" s="1"/>
  <c r="HG290" i="2" s="1" a="1"/>
  <c r="HG290" i="2" s="1"/>
  <c r="HR290" i="2"/>
  <c r="HQ290" i="2"/>
  <c r="HP290" i="2"/>
  <c r="HO290" i="2"/>
  <c r="HI290" i="2"/>
  <c r="HC290" i="2"/>
  <c r="HA290" i="2" a="1"/>
  <c r="HA290" i="2" s="1"/>
  <c r="GY290" i="2"/>
  <c r="GX290" i="2"/>
  <c r="GR290" i="2"/>
  <c r="GL290" i="2"/>
  <c r="GM290" i="2" s="1"/>
  <c r="GZ290" i="2" s="1"/>
  <c r="FR290" i="2"/>
  <c r="FS290" i="2" s="1"/>
  <c r="FI290" i="2"/>
  <c r="FO290" i="2" s="1"/>
  <c r="EW290" i="2"/>
  <c r="ET290" i="2"/>
  <c r="EP290" i="2"/>
  <c r="DT290" i="2"/>
  <c r="DJ290" i="2"/>
  <c r="DI290" i="2"/>
  <c r="DH290" i="2"/>
  <c r="CZ290" i="2"/>
  <c r="CY290" i="2" s="1"/>
  <c r="CV290" i="2" s="1"/>
  <c r="Z290" i="2" s="1"/>
  <c r="AI290" i="2" s="1"/>
  <c r="CX290" i="2"/>
  <c r="CW290" i="2"/>
  <c r="CT290" i="2"/>
  <c r="CS290" i="2"/>
  <c r="CQ290" i="2" s="1"/>
  <c r="DB290" i="2" s="1"/>
  <c r="CP290" i="2"/>
  <c r="DC290" i="2" s="1"/>
  <c r="AL290" i="2"/>
  <c r="D290" i="2"/>
  <c r="CA290" i="2" s="1"/>
  <c r="OQ289" i="2"/>
  <c r="OL289" i="2"/>
  <c r="OK289" i="2"/>
  <c r="OJ289" i="2"/>
  <c r="OI289" i="2"/>
  <c r="OH289" i="2"/>
  <c r="ON289" i="2" s="1"/>
  <c r="OG289" i="2"/>
  <c r="NS289" i="2"/>
  <c r="NR289" i="2"/>
  <c r="NQ289" i="2"/>
  <c r="NP289" i="2"/>
  <c r="NO289" i="2"/>
  <c r="NC289" i="2"/>
  <c r="MY289" i="2"/>
  <c r="NG289" i="2" s="1"/>
  <c r="MQ289" i="2"/>
  <c r="MP289" i="2"/>
  <c r="MK289" i="2"/>
  <c r="MJ289" i="2"/>
  <c r="ME289" i="2"/>
  <c r="MD289" i="2"/>
  <c r="MF289" i="2" s="1"/>
  <c r="LZ289" i="2"/>
  <c r="LY289" i="2"/>
  <c r="LX289" i="2"/>
  <c r="LS289" i="2"/>
  <c r="LR289" i="2"/>
  <c r="LM289" i="2"/>
  <c r="LL289" i="2"/>
  <c r="LN289" i="2" s="1"/>
  <c r="LG289" i="2"/>
  <c r="LF289" i="2"/>
  <c r="LH289" i="2" s="1"/>
  <c r="LA289" i="2"/>
  <c r="KZ289" i="2"/>
  <c r="LB289" i="2" s="1"/>
  <c r="KU289" i="2"/>
  <c r="KT289" i="2"/>
  <c r="KO289" i="2"/>
  <c r="KN289" i="2"/>
  <c r="KP289" i="2" s="1"/>
  <c r="KL289" i="2"/>
  <c r="KC289" i="2"/>
  <c r="KB289" i="2"/>
  <c r="KA289" i="2"/>
  <c r="JZ289" i="2"/>
  <c r="JY289" i="2"/>
  <c r="JW289" i="2"/>
  <c r="JV289" i="2"/>
  <c r="JU289" i="2"/>
  <c r="JT289" i="2"/>
  <c r="JR289" i="2"/>
  <c r="JC289" i="2" s="1"/>
  <c r="JD289" i="2" s="1"/>
  <c r="KI289" i="2" s="1"/>
  <c r="JQ289" i="2"/>
  <c r="JP289" i="2"/>
  <c r="JO289" i="2"/>
  <c r="JN289" i="2"/>
  <c r="JM289" i="2"/>
  <c r="JL289" i="2"/>
  <c r="JK289" i="2"/>
  <c r="JJ289" i="2"/>
  <c r="JI289" i="2"/>
  <c r="JH289" i="2"/>
  <c r="JG289" i="2"/>
  <c r="JF289" i="2"/>
  <c r="JE289" i="2"/>
  <c r="JA289" i="2"/>
  <c r="IZ289" i="2"/>
  <c r="IY289" i="2"/>
  <c r="IX289" i="2"/>
  <c r="IW289" i="2"/>
  <c r="IU289" i="2"/>
  <c r="IT289" i="2"/>
  <c r="IS289" i="2"/>
  <c r="IR289" i="2"/>
  <c r="IP289" i="2"/>
  <c r="IC289" i="2" s="1"/>
  <c r="IO289" i="2"/>
  <c r="IN289" i="2"/>
  <c r="IM289" i="2"/>
  <c r="IL289" i="2"/>
  <c r="IK289" i="2"/>
  <c r="IJ289" i="2"/>
  <c r="II289" i="2"/>
  <c r="IH289" i="2"/>
  <c r="IG289" i="2"/>
  <c r="IF289" i="2"/>
  <c r="IE289" i="2"/>
  <c r="ID289" i="2"/>
  <c r="HW289" i="2"/>
  <c r="HS289" i="2"/>
  <c r="HJ289" i="2" s="1"/>
  <c r="HG289" i="2" s="1" a="1"/>
  <c r="HG289" i="2" s="1"/>
  <c r="HR289" i="2"/>
  <c r="HQ289" i="2"/>
  <c r="HP289" i="2"/>
  <c r="HO289" i="2"/>
  <c r="HI289" i="2"/>
  <c r="HC289" i="2"/>
  <c r="HA289" i="2" a="1"/>
  <c r="HA289" i="2" s="1"/>
  <c r="GY289" i="2"/>
  <c r="GX289" i="2"/>
  <c r="GR289" i="2"/>
  <c r="GL289" i="2"/>
  <c r="GM289" i="2" s="1"/>
  <c r="GZ289" i="2" s="1"/>
  <c r="FV289" i="2"/>
  <c r="ES289" i="2" s="1"/>
  <c r="FR289" i="2"/>
  <c r="FS289" i="2" s="1"/>
  <c r="FT289" i="2" s="1"/>
  <c r="FU289" i="2" s="1"/>
  <c r="FI289" i="2"/>
  <c r="FO289" i="2" s="1"/>
  <c r="EW289" i="2"/>
  <c r="ET289" i="2"/>
  <c r="EP289" i="2"/>
  <c r="DT289" i="2"/>
  <c r="DJ289" i="2"/>
  <c r="DI289" i="2"/>
  <c r="DH289" i="2"/>
  <c r="CZ289" i="2"/>
  <c r="CY289" i="2" s="1"/>
  <c r="CV289" i="2" s="1"/>
  <c r="Z289" i="2" s="1"/>
  <c r="AI289" i="2" s="1"/>
  <c r="CX289" i="2"/>
  <c r="CW289" i="2"/>
  <c r="CT289" i="2"/>
  <c r="CS289" i="2" s="1"/>
  <c r="CQ289" i="2" s="1"/>
  <c r="DB289" i="2" s="1"/>
  <c r="DD289" i="2" s="1"/>
  <c r="CP289" i="2"/>
  <c r="DC289" i="2" s="1"/>
  <c r="AL289" i="2"/>
  <c r="D289" i="2"/>
  <c r="CA289" i="2" s="1"/>
  <c r="OQ288" i="2"/>
  <c r="OL288" i="2"/>
  <c r="OK288" i="2"/>
  <c r="OJ288" i="2"/>
  <c r="OI288" i="2"/>
  <c r="OH288" i="2"/>
  <c r="OG288" i="2"/>
  <c r="OM288" i="2" s="1"/>
  <c r="NS288" i="2"/>
  <c r="NR288" i="2"/>
  <c r="NP288" i="2"/>
  <c r="NQ288" i="2" s="1"/>
  <c r="NO288" i="2"/>
  <c r="NC288" i="2"/>
  <c r="MY288" i="2"/>
  <c r="MQ288" i="2"/>
  <c r="MP288" i="2"/>
  <c r="MK288" i="2"/>
  <c r="MJ288" i="2"/>
  <c r="ME288" i="2"/>
  <c r="MD288" i="2"/>
  <c r="LY288" i="2"/>
  <c r="LX288" i="2"/>
  <c r="LS288" i="2"/>
  <c r="LR288" i="2"/>
  <c r="LT288" i="2" s="1"/>
  <c r="LM288" i="2"/>
  <c r="LL288" i="2"/>
  <c r="LG288" i="2"/>
  <c r="LF288" i="2"/>
  <c r="LA288" i="2"/>
  <c r="LB288" i="2" s="1"/>
  <c r="KZ288" i="2"/>
  <c r="KU288" i="2"/>
  <c r="KT288" i="2"/>
  <c r="KO288" i="2"/>
  <c r="KN288" i="2"/>
  <c r="KC288" i="2"/>
  <c r="KB288" i="2"/>
  <c r="KA288" i="2"/>
  <c r="JZ288" i="2"/>
  <c r="JY288" i="2"/>
  <c r="JW288" i="2"/>
  <c r="JV288" i="2"/>
  <c r="JU288" i="2"/>
  <c r="JT288" i="2"/>
  <c r="JR288" i="2"/>
  <c r="JQ288" i="2"/>
  <c r="JP288" i="2"/>
  <c r="JO288" i="2"/>
  <c r="JN288" i="2"/>
  <c r="JM288" i="2"/>
  <c r="JL288" i="2"/>
  <c r="JK288" i="2"/>
  <c r="JJ288" i="2"/>
  <c r="JI288" i="2"/>
  <c r="JH288" i="2"/>
  <c r="JG288" i="2"/>
  <c r="JF288" i="2"/>
  <c r="JE288" i="2"/>
  <c r="JC288" i="2"/>
  <c r="JD288" i="2" s="1"/>
  <c r="KI288" i="2" s="1"/>
  <c r="LJ288" i="2" s="1"/>
  <c r="JA288" i="2"/>
  <c r="IZ288" i="2"/>
  <c r="IY288" i="2"/>
  <c r="IX288" i="2"/>
  <c r="IW288" i="2"/>
  <c r="IU288" i="2"/>
  <c r="IT288" i="2"/>
  <c r="IS288" i="2"/>
  <c r="IR288" i="2"/>
  <c r="IP288" i="2"/>
  <c r="IO288" i="2"/>
  <c r="IN288" i="2"/>
  <c r="IM288" i="2"/>
  <c r="IL288" i="2"/>
  <c r="IK288" i="2"/>
  <c r="IJ288" i="2"/>
  <c r="II288" i="2"/>
  <c r="IH288" i="2"/>
  <c r="IG288" i="2"/>
  <c r="IF288" i="2"/>
  <c r="IE288" i="2"/>
  <c r="ID288" i="2"/>
  <c r="IC288" i="2"/>
  <c r="IA288" i="2"/>
  <c r="IB288" i="2" s="1"/>
  <c r="KF288" i="2" s="1"/>
  <c r="MW288" i="2" s="1"/>
  <c r="HW288" i="2"/>
  <c r="HS288" i="2"/>
  <c r="HR288" i="2"/>
  <c r="HQ288" i="2"/>
  <c r="HP288" i="2"/>
  <c r="HO288" i="2"/>
  <c r="HJ288" i="2"/>
  <c r="HG288" i="2" s="1" a="1"/>
  <c r="HG288" i="2" s="1"/>
  <c r="HI288" i="2"/>
  <c r="HC288" i="2"/>
  <c r="HA288" i="2" a="1"/>
  <c r="HA288" i="2" s="1"/>
  <c r="GY288" i="2"/>
  <c r="GX288" i="2"/>
  <c r="GR288" i="2"/>
  <c r="GL288" i="2"/>
  <c r="GM288" i="2" s="1"/>
  <c r="GZ288" i="2" s="1"/>
  <c r="FW288" i="2"/>
  <c r="FV288" i="2"/>
  <c r="FU288" i="2"/>
  <c r="FT288" i="2"/>
  <c r="FS288" i="2"/>
  <c r="FR288" i="2"/>
  <c r="FI288" i="2"/>
  <c r="FO288" i="2" s="1"/>
  <c r="EW288" i="2"/>
  <c r="ET288" i="2"/>
  <c r="ES288" i="2"/>
  <c r="FD288" i="2" s="1"/>
  <c r="FE288" i="2" s="1"/>
  <c r="EP288" i="2"/>
  <c r="EB288" i="2"/>
  <c r="EH288" i="2" s="1"/>
  <c r="EA288" i="2"/>
  <c r="DY288" i="2"/>
  <c r="EE288" i="2" s="1"/>
  <c r="DX288" i="2"/>
  <c r="DT288" i="2"/>
  <c r="DJ288" i="2"/>
  <c r="DI288" i="2"/>
  <c r="DH288" i="2"/>
  <c r="CZ288" i="2"/>
  <c r="CY288" i="2" s="1"/>
  <c r="CV288" i="2" s="1"/>
  <c r="Z288" i="2" s="1"/>
  <c r="AI288" i="2" s="1"/>
  <c r="CX288" i="2"/>
  <c r="CW288" i="2"/>
  <c r="CT288" i="2"/>
  <c r="CS288" i="2" s="1"/>
  <c r="CQ288" i="2" s="1"/>
  <c r="DB288" i="2" s="1"/>
  <c r="CP288" i="2"/>
  <c r="DC288" i="2" s="1"/>
  <c r="AL288" i="2"/>
  <c r="D288" i="2"/>
  <c r="CA288" i="2" s="1"/>
  <c r="OQ287" i="2"/>
  <c r="ON287" i="2"/>
  <c r="OL287" i="2"/>
  <c r="OK287" i="2"/>
  <c r="OJ287" i="2"/>
  <c r="OM287" i="2" s="1"/>
  <c r="OI287" i="2"/>
  <c r="OP287" i="2" s="1"/>
  <c r="OR287" i="2" s="1"/>
  <c r="OH287" i="2"/>
  <c r="OG287" i="2"/>
  <c r="NS287" i="2"/>
  <c r="NR287" i="2"/>
  <c r="NT287" i="2" s="1"/>
  <c r="NP287" i="2"/>
  <c r="NO287" i="2"/>
  <c r="NQ287" i="2" s="1"/>
  <c r="NC287" i="2"/>
  <c r="MY287" i="2"/>
  <c r="MQ287" i="2"/>
  <c r="MP287" i="2"/>
  <c r="MR287" i="2" s="1"/>
  <c r="MK287" i="2"/>
  <c r="MJ287" i="2"/>
  <c r="ME287" i="2"/>
  <c r="MD287" i="2"/>
  <c r="MF287" i="2" s="1"/>
  <c r="LY287" i="2"/>
  <c r="LX287" i="2"/>
  <c r="LS287" i="2"/>
  <c r="LR287" i="2"/>
  <c r="LM287" i="2"/>
  <c r="LL287" i="2"/>
  <c r="LG287" i="2"/>
  <c r="LF287" i="2"/>
  <c r="LH287" i="2" s="1"/>
  <c r="LA287" i="2"/>
  <c r="KZ287" i="2"/>
  <c r="KU287" i="2"/>
  <c r="KT287" i="2"/>
  <c r="KV287" i="2" s="1"/>
  <c r="KO287" i="2"/>
  <c r="KN287" i="2"/>
  <c r="KC287" i="2"/>
  <c r="KB287" i="2"/>
  <c r="KA287" i="2"/>
  <c r="JZ287" i="2"/>
  <c r="JY287" i="2"/>
  <c r="JW287" i="2"/>
  <c r="JV287" i="2"/>
  <c r="JU287" i="2"/>
  <c r="JT287" i="2"/>
  <c r="JR287" i="2"/>
  <c r="JQ287" i="2"/>
  <c r="JP287" i="2"/>
  <c r="JO287" i="2"/>
  <c r="JI287" i="2" s="1"/>
  <c r="JN287" i="2"/>
  <c r="JM287" i="2"/>
  <c r="JL287" i="2"/>
  <c r="JJ287" i="2"/>
  <c r="JH287" i="2"/>
  <c r="JG287" i="2"/>
  <c r="JF287" i="2"/>
  <c r="JA287" i="2"/>
  <c r="IZ287" i="2"/>
  <c r="IY287" i="2"/>
  <c r="IX287" i="2"/>
  <c r="IW287" i="2"/>
  <c r="IU287" i="2"/>
  <c r="IT287" i="2"/>
  <c r="IS287" i="2"/>
  <c r="IR287" i="2"/>
  <c r="IP287" i="2"/>
  <c r="IO287" i="2"/>
  <c r="IN287" i="2"/>
  <c r="IM287" i="2"/>
  <c r="IL287" i="2"/>
  <c r="IK287" i="2"/>
  <c r="IJ287" i="2"/>
  <c r="IH287" i="2"/>
  <c r="IF287" i="2"/>
  <c r="IE287" i="2"/>
  <c r="ID287" i="2"/>
  <c r="HW287" i="2"/>
  <c r="HS287" i="2"/>
  <c r="HJ287" i="2" s="1"/>
  <c r="HG287" i="2" s="1" a="1"/>
  <c r="HG287" i="2" s="1"/>
  <c r="HR287" i="2"/>
  <c r="HQ287" i="2"/>
  <c r="HP287" i="2"/>
  <c r="HO287" i="2"/>
  <c r="HI287" i="2"/>
  <c r="HC287" i="2"/>
  <c r="HA287" i="2" a="1"/>
  <c r="HA287" i="2" s="1"/>
  <c r="GY287" i="2"/>
  <c r="GX287" i="2"/>
  <c r="GR287" i="2"/>
  <c r="GL287" i="2"/>
  <c r="GM287" i="2" s="1"/>
  <c r="GZ287" i="2" s="1"/>
  <c r="FR287" i="2"/>
  <c r="FS287" i="2" s="1"/>
  <c r="FT287" i="2" s="1"/>
  <c r="FU287" i="2" s="1"/>
  <c r="FV287" i="2" s="1"/>
  <c r="ES287" i="2" s="1"/>
  <c r="FI287" i="2"/>
  <c r="FO287" i="2" s="1"/>
  <c r="EW287" i="2"/>
  <c r="ET287" i="2"/>
  <c r="EP287" i="2"/>
  <c r="DT287" i="2"/>
  <c r="DJ287" i="2"/>
  <c r="DI287" i="2"/>
  <c r="DH287" i="2"/>
  <c r="EB287" i="2" s="1"/>
  <c r="EH287" i="2" s="1"/>
  <c r="DC287" i="2"/>
  <c r="CZ287" i="2"/>
  <c r="CY287" i="2"/>
  <c r="CV287" i="2" s="1"/>
  <c r="Z287" i="2" s="1"/>
  <c r="AI287" i="2" s="1"/>
  <c r="CX287" i="2"/>
  <c r="CW287" i="2"/>
  <c r="CT287" i="2"/>
  <c r="CS287" i="2" s="1"/>
  <c r="CQ287" i="2" s="1"/>
  <c r="CP287" i="2"/>
  <c r="AL287" i="2"/>
  <c r="D287" i="2"/>
  <c r="CA287" i="2" s="1"/>
  <c r="OQ286" i="2"/>
  <c r="OL286" i="2"/>
  <c r="OK286" i="2"/>
  <c r="OJ286" i="2"/>
  <c r="OI286" i="2"/>
  <c r="OO286" i="2" s="1"/>
  <c r="OH286" i="2"/>
  <c r="ON286" i="2" s="1"/>
  <c r="OG286" i="2"/>
  <c r="OM286" i="2" s="1"/>
  <c r="NS286" i="2"/>
  <c r="NT286" i="2" s="1"/>
  <c r="NR286" i="2"/>
  <c r="NP286" i="2"/>
  <c r="NO286" i="2"/>
  <c r="NC286" i="2"/>
  <c r="MY286" i="2"/>
  <c r="MR286" i="2"/>
  <c r="MQ286" i="2"/>
  <c r="MP286" i="2"/>
  <c r="MK286" i="2"/>
  <c r="MJ286" i="2"/>
  <c r="ML286" i="2" s="1"/>
  <c r="ME286" i="2"/>
  <c r="MD286" i="2"/>
  <c r="LY286" i="2"/>
  <c r="LX286" i="2"/>
  <c r="LS286" i="2"/>
  <c r="LT286" i="2" s="1"/>
  <c r="LR286" i="2"/>
  <c r="LM286" i="2"/>
  <c r="LL286" i="2"/>
  <c r="LG286" i="2"/>
  <c r="LF286" i="2"/>
  <c r="LH286" i="2" s="1"/>
  <c r="LB286" i="2"/>
  <c r="LA286" i="2"/>
  <c r="KZ286" i="2"/>
  <c r="KU286" i="2"/>
  <c r="KT286" i="2"/>
  <c r="KO286" i="2"/>
  <c r="KN286" i="2"/>
  <c r="KP286" i="2" s="1"/>
  <c r="KC286" i="2"/>
  <c r="KB286" i="2"/>
  <c r="KA286" i="2"/>
  <c r="JZ286" i="2"/>
  <c r="JY286" i="2"/>
  <c r="JW286" i="2"/>
  <c r="JV286" i="2"/>
  <c r="JU286" i="2"/>
  <c r="JT286" i="2"/>
  <c r="JR286" i="2"/>
  <c r="JQ286" i="2"/>
  <c r="JP286" i="2"/>
  <c r="JO286" i="2"/>
  <c r="JK286" i="2" s="1"/>
  <c r="JN286" i="2"/>
  <c r="JM286" i="2"/>
  <c r="JL286" i="2"/>
  <c r="JJ286" i="2"/>
  <c r="JH286" i="2"/>
  <c r="JG286" i="2"/>
  <c r="JF286" i="2"/>
  <c r="JA286" i="2"/>
  <c r="IZ286" i="2"/>
  <c r="IY286" i="2"/>
  <c r="IX286" i="2"/>
  <c r="IW286" i="2"/>
  <c r="IU286" i="2"/>
  <c r="IT286" i="2"/>
  <c r="IS286" i="2"/>
  <c r="IR286" i="2"/>
  <c r="IP286" i="2"/>
  <c r="IO286" i="2"/>
  <c r="IN286" i="2"/>
  <c r="IM286" i="2"/>
  <c r="II286" i="2" s="1"/>
  <c r="IA286" i="2" s="1"/>
  <c r="IB286" i="2" s="1"/>
  <c r="KF286" i="2" s="1"/>
  <c r="IL286" i="2"/>
  <c r="IK286" i="2"/>
  <c r="IJ286" i="2"/>
  <c r="IH286" i="2"/>
  <c r="IF286" i="2"/>
  <c r="IE286" i="2"/>
  <c r="ID286" i="2"/>
  <c r="HW286" i="2"/>
  <c r="HS286" i="2"/>
  <c r="HR286" i="2"/>
  <c r="HQ286" i="2"/>
  <c r="HP286" i="2"/>
  <c r="HO286" i="2"/>
  <c r="HJ286" i="2"/>
  <c r="HG286" i="2" s="1" a="1"/>
  <c r="HG286" i="2" s="1"/>
  <c r="HI286" i="2"/>
  <c r="HC286" i="2"/>
  <c r="HA286" i="2" a="1"/>
  <c r="HA286" i="2" s="1"/>
  <c r="GY286" i="2"/>
  <c r="GX286" i="2"/>
  <c r="GR286" i="2"/>
  <c r="GL286" i="2"/>
  <c r="GM286" i="2" s="1"/>
  <c r="GZ286" i="2" s="1"/>
  <c r="FR286" i="2"/>
  <c r="FS286" i="2" s="1"/>
  <c r="FI286" i="2"/>
  <c r="FO286" i="2" s="1"/>
  <c r="EW286" i="2"/>
  <c r="ET286" i="2"/>
  <c r="EP286" i="2"/>
  <c r="DT286" i="2"/>
  <c r="DJ286" i="2"/>
  <c r="DI286" i="2"/>
  <c r="DH286" i="2"/>
  <c r="CZ286" i="2"/>
  <c r="CY286" i="2"/>
  <c r="CV286" i="2" s="1"/>
  <c r="Z286" i="2" s="1"/>
  <c r="AI286" i="2" s="1"/>
  <c r="CX286" i="2"/>
  <c r="CW286" i="2"/>
  <c r="CT286" i="2"/>
  <c r="CS286" i="2" s="1"/>
  <c r="CQ286" i="2" s="1"/>
  <c r="DB286" i="2" s="1"/>
  <c r="CP286" i="2"/>
  <c r="AL286" i="2"/>
  <c r="D286" i="2"/>
  <c r="CA286" i="2" s="1"/>
  <c r="OQ285" i="2"/>
  <c r="OL285" i="2"/>
  <c r="OK285" i="2"/>
  <c r="OJ285" i="2"/>
  <c r="OI285" i="2"/>
  <c r="OH285" i="2"/>
  <c r="OG285" i="2"/>
  <c r="NS285" i="2"/>
  <c r="NR285" i="2"/>
  <c r="NP285" i="2"/>
  <c r="NO285" i="2"/>
  <c r="NC285" i="2"/>
  <c r="MY285" i="2"/>
  <c r="MQ285" i="2"/>
  <c r="MP285" i="2"/>
  <c r="MK285" i="2"/>
  <c r="MJ285" i="2"/>
  <c r="ME285" i="2"/>
  <c r="MD285" i="2"/>
  <c r="LY285" i="2"/>
  <c r="LX285" i="2"/>
  <c r="LS285" i="2"/>
  <c r="LR285" i="2"/>
  <c r="LT285" i="2" s="1"/>
  <c r="LM285" i="2"/>
  <c r="LL285" i="2"/>
  <c r="LG285" i="2"/>
  <c r="LF285" i="2"/>
  <c r="LH285" i="2" s="1"/>
  <c r="LA285" i="2"/>
  <c r="KZ285" i="2"/>
  <c r="KU285" i="2"/>
  <c r="KT285" i="2"/>
  <c r="KV285" i="2" s="1"/>
  <c r="KO285" i="2"/>
  <c r="KN285" i="2"/>
  <c r="KC285" i="2"/>
  <c r="KB285" i="2"/>
  <c r="KA285" i="2"/>
  <c r="JZ285" i="2"/>
  <c r="JY285" i="2"/>
  <c r="JW285" i="2"/>
  <c r="JV285" i="2"/>
  <c r="JU285" i="2"/>
  <c r="JT285" i="2"/>
  <c r="JR285" i="2"/>
  <c r="JQ285" i="2"/>
  <c r="JP285" i="2"/>
  <c r="JO285" i="2"/>
  <c r="JK285" i="2" s="1"/>
  <c r="JN285" i="2"/>
  <c r="JM285" i="2"/>
  <c r="JL285" i="2"/>
  <c r="JJ285" i="2"/>
  <c r="JI285" i="2"/>
  <c r="JH285" i="2"/>
  <c r="JG285" i="2"/>
  <c r="JF285" i="2"/>
  <c r="JA285" i="2"/>
  <c r="IZ285" i="2"/>
  <c r="IY285" i="2"/>
  <c r="IX285" i="2"/>
  <c r="IW285" i="2"/>
  <c r="IU285" i="2"/>
  <c r="IT285" i="2"/>
  <c r="IS285" i="2"/>
  <c r="IR285" i="2"/>
  <c r="IP285" i="2"/>
  <c r="IO285" i="2"/>
  <c r="IN285" i="2"/>
  <c r="IM285" i="2"/>
  <c r="IL285" i="2"/>
  <c r="IK285" i="2"/>
  <c r="IJ285" i="2"/>
  <c r="IH285" i="2"/>
  <c r="IF285" i="2"/>
  <c r="IE285" i="2"/>
  <c r="ID285" i="2"/>
  <c r="HW285" i="2"/>
  <c r="HS285" i="2"/>
  <c r="HJ285" i="2" s="1"/>
  <c r="HG285" i="2" s="1" a="1"/>
  <c r="HG285" i="2" s="1"/>
  <c r="HR285" i="2"/>
  <c r="HQ285" i="2"/>
  <c r="HP285" i="2"/>
  <c r="HO285" i="2"/>
  <c r="HI285" i="2"/>
  <c r="HC285" i="2"/>
  <c r="HA285" i="2" a="1"/>
  <c r="HA285" i="2" s="1"/>
  <c r="GY285" i="2"/>
  <c r="GX285" i="2"/>
  <c r="GR285" i="2"/>
  <c r="GL285" i="2"/>
  <c r="GM285" i="2" s="1"/>
  <c r="GZ285" i="2" s="1"/>
  <c r="FR285" i="2"/>
  <c r="FI285" i="2"/>
  <c r="FO285" i="2" s="1"/>
  <c r="EW285" i="2"/>
  <c r="ET285" i="2"/>
  <c r="EP285" i="2"/>
  <c r="DT285" i="2"/>
  <c r="DJ285" i="2"/>
  <c r="DI285" i="2"/>
  <c r="DH285" i="2"/>
  <c r="CZ285" i="2"/>
  <c r="CY285" i="2" s="1"/>
  <c r="CV285" i="2" s="1"/>
  <c r="Z285" i="2" s="1"/>
  <c r="AI285" i="2" s="1"/>
  <c r="CX285" i="2"/>
  <c r="CW285" i="2"/>
  <c r="CT285" i="2"/>
  <c r="CS285" i="2" s="1"/>
  <c r="CQ285" i="2"/>
  <c r="DB285" i="2" s="1"/>
  <c r="CP285" i="2"/>
  <c r="DC285" i="2" s="1"/>
  <c r="AL285" i="2"/>
  <c r="D285" i="2"/>
  <c r="CA285" i="2" s="1"/>
  <c r="OQ284" i="2"/>
  <c r="ON284" i="2"/>
  <c r="OL284" i="2"/>
  <c r="OK284" i="2"/>
  <c r="OJ284" i="2"/>
  <c r="OI284" i="2"/>
  <c r="OH284" i="2"/>
  <c r="OG284" i="2"/>
  <c r="NS284" i="2"/>
  <c r="NR284" i="2"/>
  <c r="NT284" i="2" s="1"/>
  <c r="NP284" i="2"/>
  <c r="NO284" i="2"/>
  <c r="NC284" i="2"/>
  <c r="MY284" i="2"/>
  <c r="MQ284" i="2"/>
  <c r="MP284" i="2"/>
  <c r="MR284" i="2" s="1"/>
  <c r="MK284" i="2"/>
  <c r="MJ284" i="2"/>
  <c r="ML284" i="2" s="1"/>
  <c r="ME284" i="2"/>
  <c r="MD284" i="2"/>
  <c r="LY284" i="2"/>
  <c r="LX284" i="2"/>
  <c r="LZ284" i="2" s="1"/>
  <c r="LS284" i="2"/>
  <c r="LR284" i="2"/>
  <c r="LM284" i="2"/>
  <c r="LL284" i="2"/>
  <c r="LN284" i="2" s="1"/>
  <c r="LG284" i="2"/>
  <c r="LF284" i="2"/>
  <c r="LH284" i="2" s="1"/>
  <c r="LA284" i="2"/>
  <c r="LB284" i="2" s="1"/>
  <c r="KZ284" i="2"/>
  <c r="KU284" i="2"/>
  <c r="KT284" i="2"/>
  <c r="KP284" i="2"/>
  <c r="KO284" i="2"/>
  <c r="KN284" i="2"/>
  <c r="KC284" i="2"/>
  <c r="KB284" i="2"/>
  <c r="KA284" i="2"/>
  <c r="JZ284" i="2"/>
  <c r="JY284" i="2"/>
  <c r="JW284" i="2"/>
  <c r="JV284" i="2"/>
  <c r="JU284" i="2"/>
  <c r="JT284" i="2"/>
  <c r="JR284" i="2"/>
  <c r="JQ284" i="2"/>
  <c r="JP284" i="2"/>
  <c r="JO284" i="2"/>
  <c r="JN284" i="2"/>
  <c r="JM284" i="2"/>
  <c r="JL284" i="2"/>
  <c r="JJ284" i="2"/>
  <c r="JH284" i="2"/>
  <c r="JG284" i="2"/>
  <c r="JF284" i="2"/>
  <c r="JA284" i="2"/>
  <c r="IZ284" i="2"/>
  <c r="IY284" i="2"/>
  <c r="IX284" i="2"/>
  <c r="IW284" i="2"/>
  <c r="IU284" i="2"/>
  <c r="IT284" i="2"/>
  <c r="IS284" i="2"/>
  <c r="IR284" i="2"/>
  <c r="IP284" i="2"/>
  <c r="IO284" i="2"/>
  <c r="IN284" i="2"/>
  <c r="IM284" i="2"/>
  <c r="IL284" i="2"/>
  <c r="IK284" i="2"/>
  <c r="IJ284" i="2"/>
  <c r="IH284" i="2"/>
  <c r="IF284" i="2"/>
  <c r="IE284" i="2"/>
  <c r="ID284" i="2"/>
  <c r="HW284" i="2"/>
  <c r="HS284" i="2"/>
  <c r="HJ284" i="2" s="1"/>
  <c r="HG284" i="2" s="1" a="1"/>
  <c r="HG284" i="2" s="1"/>
  <c r="HR284" i="2"/>
  <c r="HQ284" i="2"/>
  <c r="HP284" i="2"/>
  <c r="HO284" i="2"/>
  <c r="HI284" i="2"/>
  <c r="HC284" i="2"/>
  <c r="HA284" i="2" a="1"/>
  <c r="HA284" i="2" s="1"/>
  <c r="GY284" i="2"/>
  <c r="GX284" i="2"/>
  <c r="GR284" i="2"/>
  <c r="GL284" i="2"/>
  <c r="GM284" i="2" s="1"/>
  <c r="GZ284" i="2" s="1"/>
  <c r="FR284" i="2"/>
  <c r="FI284" i="2"/>
  <c r="FO284" i="2" s="1"/>
  <c r="EW284" i="2"/>
  <c r="ET284" i="2"/>
  <c r="EP284" i="2"/>
  <c r="DT284" i="2"/>
  <c r="DJ284" i="2"/>
  <c r="DI284" i="2"/>
  <c r="EB284" i="2" s="1"/>
  <c r="EH284" i="2" s="1"/>
  <c r="DH284" i="2"/>
  <c r="CZ284" i="2"/>
  <c r="CY284" i="2"/>
  <c r="CV284" i="2" s="1"/>
  <c r="Z284" i="2" s="1"/>
  <c r="AI284" i="2" s="1"/>
  <c r="CX284" i="2"/>
  <c r="CW284" i="2"/>
  <c r="CT284" i="2"/>
  <c r="CS284" i="2" s="1"/>
  <c r="CQ284" i="2" s="1"/>
  <c r="DB284" i="2" s="1"/>
  <c r="CP284" i="2"/>
  <c r="DC284" i="2" s="1"/>
  <c r="AL284" i="2"/>
  <c r="D284" i="2"/>
  <c r="CA284" i="2" s="1"/>
  <c r="OQ283" i="2"/>
  <c r="ON283" i="2"/>
  <c r="OM283" i="2"/>
  <c r="OL283" i="2"/>
  <c r="OK283" i="2"/>
  <c r="OJ283" i="2"/>
  <c r="OI283" i="2"/>
  <c r="OH283" i="2"/>
  <c r="OG283" i="2"/>
  <c r="NS283" i="2"/>
  <c r="NT283" i="2" s="1"/>
  <c r="NR283" i="2"/>
  <c r="NP283" i="2"/>
  <c r="NO283" i="2"/>
  <c r="NQ283" i="2" s="1"/>
  <c r="NC283" i="2"/>
  <c r="MY283" i="2"/>
  <c r="MQ283" i="2"/>
  <c r="MP283" i="2"/>
  <c r="MR283" i="2" s="1"/>
  <c r="MK283" i="2"/>
  <c r="MJ283" i="2"/>
  <c r="ME283" i="2"/>
  <c r="MD283" i="2"/>
  <c r="LY283" i="2"/>
  <c r="LX283" i="2"/>
  <c r="LZ283" i="2" s="1"/>
  <c r="LS283" i="2"/>
  <c r="LR283" i="2"/>
  <c r="LT283" i="2" s="1"/>
  <c r="LM283" i="2"/>
  <c r="LL283" i="2"/>
  <c r="LG283" i="2"/>
  <c r="LH283" i="2" s="1"/>
  <c r="LF283" i="2"/>
  <c r="LA283" i="2"/>
  <c r="KZ283" i="2"/>
  <c r="KU283" i="2"/>
  <c r="KT283" i="2"/>
  <c r="KV283" i="2" s="1"/>
  <c r="KO283" i="2"/>
  <c r="KP283" i="2" s="1"/>
  <c r="KN283" i="2"/>
  <c r="KC283" i="2"/>
  <c r="KB283" i="2"/>
  <c r="KA283" i="2"/>
  <c r="JZ283" i="2"/>
  <c r="JY283" i="2"/>
  <c r="JW283" i="2"/>
  <c r="JV283" i="2"/>
  <c r="JU283" i="2"/>
  <c r="JT283" i="2"/>
  <c r="JR283" i="2"/>
  <c r="JQ283" i="2"/>
  <c r="JP283" i="2"/>
  <c r="JO283" i="2"/>
  <c r="JI283" i="2" s="1"/>
  <c r="JN283" i="2"/>
  <c r="JM283" i="2"/>
  <c r="JL283" i="2"/>
  <c r="JJ283" i="2"/>
  <c r="JH283" i="2"/>
  <c r="JG283" i="2"/>
  <c r="JF283" i="2"/>
  <c r="JA283" i="2"/>
  <c r="IZ283" i="2"/>
  <c r="IY283" i="2"/>
  <c r="IX283" i="2"/>
  <c r="IW283" i="2"/>
  <c r="IU283" i="2"/>
  <c r="IT283" i="2"/>
  <c r="IS283" i="2"/>
  <c r="IR283" i="2"/>
  <c r="IP283" i="2"/>
  <c r="IO283" i="2"/>
  <c r="IN283" i="2"/>
  <c r="IM283" i="2"/>
  <c r="IG283" i="2" s="1"/>
  <c r="IL283" i="2"/>
  <c r="IK283" i="2"/>
  <c r="IJ283" i="2"/>
  <c r="IH283" i="2"/>
  <c r="IF283" i="2"/>
  <c r="IE283" i="2"/>
  <c r="ID283" i="2"/>
  <c r="HW283" i="2"/>
  <c r="HS283" i="2"/>
  <c r="HR283" i="2"/>
  <c r="HQ283" i="2"/>
  <c r="HP283" i="2"/>
  <c r="HO283" i="2"/>
  <c r="HJ283" i="2"/>
  <c r="HG283" i="2" s="1" a="1"/>
  <c r="HG283" i="2" s="1"/>
  <c r="HI283" i="2"/>
  <c r="HC283" i="2"/>
  <c r="HA283" i="2" a="1"/>
  <c r="HA283" i="2" s="1"/>
  <c r="GY283" i="2"/>
  <c r="GX283" i="2"/>
  <c r="GR283" i="2"/>
  <c r="GL283" i="2"/>
  <c r="GM283" i="2" s="1"/>
  <c r="GZ283" i="2" s="1"/>
  <c r="FR283" i="2"/>
  <c r="FI283" i="2"/>
  <c r="FO283" i="2" s="1"/>
  <c r="EW283" i="2"/>
  <c r="ET283" i="2"/>
  <c r="EP283" i="2"/>
  <c r="DT283" i="2"/>
  <c r="DJ283" i="2"/>
  <c r="DI283" i="2"/>
  <c r="DL283" i="2" s="1"/>
  <c r="DN283" i="2" s="1"/>
  <c r="DH283" i="2"/>
  <c r="CZ283" i="2"/>
  <c r="CY283" i="2" s="1"/>
  <c r="CV283" i="2" s="1"/>
  <c r="Z283" i="2" s="1"/>
  <c r="AI283" i="2" s="1"/>
  <c r="CX283" i="2"/>
  <c r="CW283" i="2"/>
  <c r="CT283" i="2"/>
  <c r="CS283" i="2" s="1"/>
  <c r="CQ283" i="2" s="1"/>
  <c r="DB283" i="2" s="1"/>
  <c r="CP283" i="2"/>
  <c r="DC283" i="2" s="1"/>
  <c r="AL283" i="2"/>
  <c r="D283" i="2"/>
  <c r="CA283" i="2" s="1"/>
  <c r="OQ282" i="2"/>
  <c r="OL282" i="2"/>
  <c r="OK282" i="2"/>
  <c r="OJ282" i="2"/>
  <c r="OI282" i="2"/>
  <c r="OH282" i="2"/>
  <c r="OG282" i="2"/>
  <c r="NS282" i="2"/>
  <c r="NT282" i="2" s="1"/>
  <c r="NR282" i="2"/>
  <c r="NP282" i="2"/>
  <c r="NO282" i="2"/>
  <c r="NC282" i="2"/>
  <c r="MY282" i="2"/>
  <c r="NG282" i="2" s="1"/>
  <c r="MQ282" i="2"/>
  <c r="MP282" i="2"/>
  <c r="MR282" i="2" s="1"/>
  <c r="MK282" i="2"/>
  <c r="MJ282" i="2"/>
  <c r="ME282" i="2"/>
  <c r="MD282" i="2"/>
  <c r="LY282" i="2"/>
  <c r="LX282" i="2"/>
  <c r="LS282" i="2"/>
  <c r="LR282" i="2"/>
  <c r="LM282" i="2"/>
  <c r="LL282" i="2"/>
  <c r="LN282" i="2" s="1"/>
  <c r="LG282" i="2"/>
  <c r="LF282" i="2"/>
  <c r="LH282" i="2" s="1"/>
  <c r="LA282" i="2"/>
  <c r="KZ282" i="2"/>
  <c r="KU282" i="2"/>
  <c r="KT282" i="2"/>
  <c r="KP282" i="2"/>
  <c r="KO282" i="2"/>
  <c r="KN282" i="2"/>
  <c r="KC282" i="2"/>
  <c r="KB282" i="2"/>
  <c r="KA282" i="2"/>
  <c r="JZ282" i="2"/>
  <c r="JY282" i="2"/>
  <c r="JW282" i="2"/>
  <c r="JV282" i="2"/>
  <c r="JU282" i="2"/>
  <c r="JT282" i="2"/>
  <c r="JR282" i="2"/>
  <c r="JQ282" i="2"/>
  <c r="JP282" i="2"/>
  <c r="JO282" i="2"/>
  <c r="JN282" i="2"/>
  <c r="JM282" i="2"/>
  <c r="JL282" i="2"/>
  <c r="JJ282" i="2"/>
  <c r="JH282" i="2"/>
  <c r="JG282" i="2"/>
  <c r="JF282" i="2"/>
  <c r="JA282" i="2"/>
  <c r="IZ282" i="2"/>
  <c r="IY282" i="2"/>
  <c r="IX282" i="2"/>
  <c r="IW282" i="2"/>
  <c r="IU282" i="2"/>
  <c r="IT282" i="2"/>
  <c r="IS282" i="2"/>
  <c r="IR282" i="2"/>
  <c r="IP282" i="2"/>
  <c r="IO282" i="2"/>
  <c r="IN282" i="2"/>
  <c r="IM282" i="2"/>
  <c r="IL282" i="2"/>
  <c r="IK282" i="2"/>
  <c r="IJ282" i="2"/>
  <c r="IH282" i="2"/>
  <c r="IF282" i="2"/>
  <c r="IE282" i="2"/>
  <c r="ID282" i="2"/>
  <c r="HW282" i="2"/>
  <c r="HS282" i="2"/>
  <c r="HJ282" i="2" s="1"/>
  <c r="HG282" i="2" s="1" a="1"/>
  <c r="HG282" i="2" s="1"/>
  <c r="HR282" i="2"/>
  <c r="HQ282" i="2"/>
  <c r="HP282" i="2"/>
  <c r="HO282" i="2"/>
  <c r="HI282" i="2"/>
  <c r="HC282" i="2"/>
  <c r="HA282" i="2" a="1"/>
  <c r="HA282" i="2" s="1"/>
  <c r="GY282" i="2"/>
  <c r="GX282" i="2"/>
  <c r="GR282" i="2"/>
  <c r="GL282" i="2"/>
  <c r="GM282" i="2" s="1"/>
  <c r="GZ282" i="2" s="1"/>
  <c r="FR282" i="2"/>
  <c r="FS282" i="2" s="1"/>
  <c r="FI282" i="2"/>
  <c r="FO282" i="2" s="1"/>
  <c r="EW282" i="2"/>
  <c r="ET282" i="2"/>
  <c r="EP282" i="2"/>
  <c r="DT282" i="2"/>
  <c r="DJ282" i="2"/>
  <c r="DI282" i="2"/>
  <c r="DH282" i="2"/>
  <c r="CZ282" i="2"/>
  <c r="CY282" i="2" s="1"/>
  <c r="CV282" i="2" s="1"/>
  <c r="Z282" i="2" s="1"/>
  <c r="AI282" i="2" s="1"/>
  <c r="CX282" i="2"/>
  <c r="CW282" i="2"/>
  <c r="CT282" i="2"/>
  <c r="CS282" i="2" s="1"/>
  <c r="CQ282" i="2" s="1"/>
  <c r="DB282" i="2" s="1"/>
  <c r="DD282" i="2" s="1"/>
  <c r="CP282" i="2"/>
  <c r="DC282" i="2" s="1"/>
  <c r="AL282" i="2"/>
  <c r="D282" i="2"/>
  <c r="CA282" i="2" s="1"/>
  <c r="OQ281" i="2"/>
  <c r="OL281" i="2"/>
  <c r="OK281" i="2"/>
  <c r="OJ281" i="2"/>
  <c r="OI281" i="2"/>
  <c r="OH281" i="2"/>
  <c r="OG281" i="2"/>
  <c r="OM281" i="2" s="1"/>
  <c r="NS281" i="2"/>
  <c r="NR281" i="2"/>
  <c r="NT281" i="2" s="1"/>
  <c r="NP281" i="2"/>
  <c r="NO281" i="2"/>
  <c r="NC281" i="2"/>
  <c r="MY281" i="2"/>
  <c r="NG281" i="2" s="1"/>
  <c r="MQ281" i="2"/>
  <c r="MR281" i="2" s="1"/>
  <c r="MP281" i="2"/>
  <c r="MK281" i="2"/>
  <c r="MJ281" i="2"/>
  <c r="ME281" i="2"/>
  <c r="MD281" i="2"/>
  <c r="MF281" i="2" s="1"/>
  <c r="LY281" i="2"/>
  <c r="LZ281" i="2" s="1"/>
  <c r="LX281" i="2"/>
  <c r="LS281" i="2"/>
  <c r="LR281" i="2"/>
  <c r="LM281" i="2"/>
  <c r="LL281" i="2"/>
  <c r="LG281" i="2"/>
  <c r="LF281" i="2"/>
  <c r="LA281" i="2"/>
  <c r="KZ281" i="2"/>
  <c r="KU281" i="2"/>
  <c r="KT281" i="2"/>
  <c r="KO281" i="2"/>
  <c r="KN281" i="2"/>
  <c r="KC281" i="2"/>
  <c r="KB281" i="2"/>
  <c r="KA281" i="2"/>
  <c r="JZ281" i="2"/>
  <c r="JY281" i="2"/>
  <c r="JW281" i="2"/>
  <c r="JV281" i="2"/>
  <c r="JU281" i="2"/>
  <c r="JT281" i="2"/>
  <c r="JR281" i="2"/>
  <c r="JQ281" i="2"/>
  <c r="JP281" i="2"/>
  <c r="JO281" i="2"/>
  <c r="JN281" i="2"/>
  <c r="JM281" i="2"/>
  <c r="JL281" i="2"/>
  <c r="JJ281" i="2"/>
  <c r="JH281" i="2"/>
  <c r="JG281" i="2"/>
  <c r="JF281" i="2"/>
  <c r="JA281" i="2"/>
  <c r="IZ281" i="2"/>
  <c r="IY281" i="2"/>
  <c r="IX281" i="2"/>
  <c r="IW281" i="2"/>
  <c r="IU281" i="2"/>
  <c r="IT281" i="2"/>
  <c r="IS281" i="2"/>
  <c r="IR281" i="2"/>
  <c r="IP281" i="2"/>
  <c r="IO281" i="2"/>
  <c r="IN281" i="2"/>
  <c r="IM281" i="2"/>
  <c r="IL281" i="2"/>
  <c r="IK281" i="2"/>
  <c r="IJ281" i="2"/>
  <c r="IH281" i="2"/>
  <c r="IF281" i="2"/>
  <c r="IE281" i="2"/>
  <c r="ID281" i="2"/>
  <c r="HW281" i="2"/>
  <c r="HS281" i="2"/>
  <c r="HJ281" i="2" s="1"/>
  <c r="HG281" i="2" s="1" a="1"/>
  <c r="HG281" i="2" s="1"/>
  <c r="HR281" i="2"/>
  <c r="HQ281" i="2"/>
  <c r="HP281" i="2"/>
  <c r="HO281" i="2"/>
  <c r="HI281" i="2"/>
  <c r="HC281" i="2"/>
  <c r="HA281" i="2" a="1"/>
  <c r="HA281" i="2" s="1"/>
  <c r="GY281" i="2"/>
  <c r="GX281" i="2"/>
  <c r="GR281" i="2"/>
  <c r="GL281" i="2"/>
  <c r="GM281" i="2" s="1"/>
  <c r="GZ281" i="2" s="1"/>
  <c r="FR281" i="2"/>
  <c r="FI281" i="2"/>
  <c r="FO281" i="2" s="1"/>
  <c r="EW281" i="2"/>
  <c r="ET281" i="2"/>
  <c r="EP281" i="2"/>
  <c r="DT281" i="2"/>
  <c r="DJ281" i="2"/>
  <c r="DI281" i="2"/>
  <c r="DH281" i="2"/>
  <c r="CZ281" i="2"/>
  <c r="CY281" i="2" s="1"/>
  <c r="CV281" i="2" s="1"/>
  <c r="Z281" i="2" s="1"/>
  <c r="AI281" i="2" s="1"/>
  <c r="CX281" i="2"/>
  <c r="CW281" i="2"/>
  <c r="CT281" i="2"/>
  <c r="CS281" i="2" s="1"/>
  <c r="CQ281" i="2" s="1"/>
  <c r="DB281" i="2" s="1"/>
  <c r="CP281" i="2"/>
  <c r="DC281" i="2" s="1"/>
  <c r="AL281" i="2"/>
  <c r="D281" i="2"/>
  <c r="CA281" i="2" s="1"/>
  <c r="OQ280" i="2"/>
  <c r="OL280" i="2"/>
  <c r="OO280" i="2" s="1"/>
  <c r="OK280" i="2"/>
  <c r="OJ280" i="2"/>
  <c r="OI280" i="2"/>
  <c r="OH280" i="2"/>
  <c r="OG280" i="2"/>
  <c r="NS280" i="2"/>
  <c r="NR280" i="2"/>
  <c r="NP280" i="2"/>
  <c r="NO280" i="2"/>
  <c r="NC280" i="2"/>
  <c r="MY280" i="2"/>
  <c r="MQ280" i="2"/>
  <c r="MP280" i="2"/>
  <c r="MK280" i="2"/>
  <c r="MJ280" i="2"/>
  <c r="ME280" i="2"/>
  <c r="MD280" i="2"/>
  <c r="LY280" i="2"/>
  <c r="LX280" i="2"/>
  <c r="LS280" i="2"/>
  <c r="LR280" i="2"/>
  <c r="LM280" i="2"/>
  <c r="LL280" i="2"/>
  <c r="LG280" i="2"/>
  <c r="LF280" i="2"/>
  <c r="LB280" i="2"/>
  <c r="LA280" i="2"/>
  <c r="KZ280" i="2"/>
  <c r="KU280" i="2"/>
  <c r="KT280" i="2"/>
  <c r="KO280" i="2"/>
  <c r="KP280" i="2" s="1"/>
  <c r="KN280" i="2"/>
  <c r="KC280" i="2"/>
  <c r="KB280" i="2"/>
  <c r="KA280" i="2"/>
  <c r="JZ280" i="2"/>
  <c r="JY280" i="2"/>
  <c r="JW280" i="2"/>
  <c r="JV280" i="2"/>
  <c r="JU280" i="2"/>
  <c r="JT280" i="2"/>
  <c r="JR280" i="2"/>
  <c r="JQ280" i="2"/>
  <c r="JP280" i="2"/>
  <c r="JO280" i="2"/>
  <c r="JK280" i="2" s="1"/>
  <c r="JC280" i="2" s="1"/>
  <c r="JD280" i="2" s="1"/>
  <c r="KI280" i="2" s="1"/>
  <c r="KJ280" i="2" s="1"/>
  <c r="JN280" i="2"/>
  <c r="JM280" i="2"/>
  <c r="JL280" i="2"/>
  <c r="JJ280" i="2"/>
  <c r="JH280" i="2"/>
  <c r="JG280" i="2"/>
  <c r="JF280" i="2"/>
  <c r="JE280" i="2"/>
  <c r="JA280" i="2"/>
  <c r="IZ280" i="2"/>
  <c r="IY280" i="2"/>
  <c r="IX280" i="2"/>
  <c r="IW280" i="2"/>
  <c r="IU280" i="2"/>
  <c r="IT280" i="2"/>
  <c r="IS280" i="2"/>
  <c r="IR280" i="2"/>
  <c r="IP280" i="2"/>
  <c r="IO280" i="2"/>
  <c r="IN280" i="2"/>
  <c r="IM280" i="2"/>
  <c r="IL280" i="2"/>
  <c r="IK280" i="2"/>
  <c r="IJ280" i="2"/>
  <c r="II280" i="2"/>
  <c r="IH280" i="2"/>
  <c r="IG280" i="2"/>
  <c r="IF280" i="2"/>
  <c r="IE280" i="2"/>
  <c r="ID280" i="2"/>
  <c r="IC280" i="2"/>
  <c r="IA280" i="2"/>
  <c r="IB280" i="2" s="1"/>
  <c r="KF280" i="2" s="1"/>
  <c r="HW280" i="2"/>
  <c r="HS280" i="2"/>
  <c r="HJ280" i="2" s="1"/>
  <c r="HG280" i="2" s="1" a="1"/>
  <c r="HG280" i="2" s="1"/>
  <c r="HR280" i="2"/>
  <c r="HQ280" i="2"/>
  <c r="HP280" i="2"/>
  <c r="HO280" i="2"/>
  <c r="HI280" i="2"/>
  <c r="HC280" i="2"/>
  <c r="HA280" i="2" a="1"/>
  <c r="HA280" i="2" s="1"/>
  <c r="GY280" i="2"/>
  <c r="GX280" i="2"/>
  <c r="GR280" i="2"/>
  <c r="GL280" i="2"/>
  <c r="GM280" i="2" s="1"/>
  <c r="GZ280" i="2" s="1"/>
  <c r="FR280" i="2"/>
  <c r="FI280" i="2"/>
  <c r="FO280" i="2" s="1"/>
  <c r="EW280" i="2"/>
  <c r="ET280" i="2"/>
  <c r="EP280" i="2"/>
  <c r="DT280" i="2"/>
  <c r="DJ280" i="2"/>
  <c r="DI280" i="2"/>
  <c r="DH280" i="2"/>
  <c r="DL280" i="2" s="1"/>
  <c r="DN280" i="2" s="1"/>
  <c r="CZ280" i="2"/>
  <c r="CY280" i="2" s="1"/>
  <c r="CV280" i="2" s="1"/>
  <c r="Z280" i="2" s="1"/>
  <c r="AI280" i="2" s="1"/>
  <c r="CX280" i="2"/>
  <c r="CW280" i="2"/>
  <c r="CT280" i="2"/>
  <c r="CS280" i="2" s="1"/>
  <c r="CQ280" i="2" s="1"/>
  <c r="CP280" i="2"/>
  <c r="DC280" i="2" s="1"/>
  <c r="AL280" i="2"/>
  <c r="D280" i="2"/>
  <c r="CA280" i="2" s="1"/>
  <c r="OQ279" i="2"/>
  <c r="OL279" i="2"/>
  <c r="OK279" i="2"/>
  <c r="ON279" i="2" s="1"/>
  <c r="OJ279" i="2"/>
  <c r="OI279" i="2"/>
  <c r="OH279" i="2"/>
  <c r="OG279" i="2"/>
  <c r="OM279" i="2" s="1"/>
  <c r="NS279" i="2"/>
  <c r="NT279" i="2" s="1"/>
  <c r="NR279" i="2"/>
  <c r="NP279" i="2"/>
  <c r="NO279" i="2"/>
  <c r="NC279" i="2"/>
  <c r="MY279" i="2"/>
  <c r="NG279" i="2" s="1"/>
  <c r="MQ279" i="2"/>
  <c r="MP279" i="2"/>
  <c r="MK279" i="2"/>
  <c r="MJ279" i="2"/>
  <c r="ME279" i="2"/>
  <c r="MF279" i="2" s="1"/>
  <c r="MD279" i="2"/>
  <c r="LY279" i="2"/>
  <c r="LX279" i="2"/>
  <c r="LZ279" i="2" s="1"/>
  <c r="LS279" i="2"/>
  <c r="LR279" i="2"/>
  <c r="LM279" i="2"/>
  <c r="LN279" i="2" s="1"/>
  <c r="LL279" i="2"/>
  <c r="LG279" i="2"/>
  <c r="LF279" i="2"/>
  <c r="LA279" i="2"/>
  <c r="KZ279" i="2"/>
  <c r="KU279" i="2"/>
  <c r="KT279" i="2"/>
  <c r="KO279" i="2"/>
  <c r="KN279" i="2"/>
  <c r="KP279" i="2" s="1"/>
  <c r="KC279" i="2"/>
  <c r="KB279" i="2"/>
  <c r="KA279" i="2"/>
  <c r="JZ279" i="2"/>
  <c r="JY279" i="2"/>
  <c r="JW279" i="2"/>
  <c r="JV279" i="2"/>
  <c r="JU279" i="2"/>
  <c r="JT279" i="2"/>
  <c r="JR279" i="2"/>
  <c r="JQ279" i="2"/>
  <c r="JP279" i="2"/>
  <c r="JO279" i="2"/>
  <c r="JK279" i="2" s="1"/>
  <c r="JN279" i="2"/>
  <c r="JM279" i="2"/>
  <c r="JL279" i="2"/>
  <c r="JJ279" i="2"/>
  <c r="JI279" i="2"/>
  <c r="JH279" i="2"/>
  <c r="JG279" i="2"/>
  <c r="JF279" i="2"/>
  <c r="JA279" i="2"/>
  <c r="IZ279" i="2"/>
  <c r="IY279" i="2"/>
  <c r="IX279" i="2"/>
  <c r="IW279" i="2"/>
  <c r="IU279" i="2"/>
  <c r="IT279" i="2"/>
  <c r="IS279" i="2"/>
  <c r="IR279" i="2"/>
  <c r="IP279" i="2"/>
  <c r="IO279" i="2"/>
  <c r="IN279" i="2"/>
  <c r="IM279" i="2"/>
  <c r="IL279" i="2"/>
  <c r="IK279" i="2"/>
  <c r="IJ279" i="2"/>
  <c r="IH279" i="2"/>
  <c r="IF279" i="2"/>
  <c r="IE279" i="2"/>
  <c r="ID279" i="2"/>
  <c r="HW279" i="2"/>
  <c r="HS279" i="2"/>
  <c r="HJ279" i="2" s="1"/>
  <c r="HG279" i="2" s="1" a="1"/>
  <c r="HG279" i="2" s="1"/>
  <c r="HR279" i="2"/>
  <c r="HQ279" i="2"/>
  <c r="HP279" i="2"/>
  <c r="HO279" i="2"/>
  <c r="HI279" i="2"/>
  <c r="HC279" i="2"/>
  <c r="HA279" i="2" a="1"/>
  <c r="HA279" i="2" s="1"/>
  <c r="GY279" i="2"/>
  <c r="GX279" i="2"/>
  <c r="GR279" i="2"/>
  <c r="GL279" i="2"/>
  <c r="GM279" i="2" s="1"/>
  <c r="GZ279" i="2" s="1"/>
  <c r="FR279" i="2"/>
  <c r="FI279" i="2"/>
  <c r="FO279" i="2" s="1"/>
  <c r="EW279" i="2"/>
  <c r="ET279" i="2"/>
  <c r="EP279" i="2"/>
  <c r="DT279" i="2"/>
  <c r="DJ279" i="2"/>
  <c r="DI279" i="2"/>
  <c r="DH279" i="2"/>
  <c r="DC279" i="2"/>
  <c r="CZ279" i="2"/>
  <c r="CY279" i="2" s="1"/>
  <c r="CV279" i="2" s="1"/>
  <c r="Z279" i="2" s="1"/>
  <c r="CX279" i="2"/>
  <c r="CW279" i="2"/>
  <c r="CT279" i="2"/>
  <c r="CS279" i="2" s="1"/>
  <c r="CQ279" i="2" s="1"/>
  <c r="DB279" i="2" s="1"/>
  <c r="CP279" i="2"/>
  <c r="CR279" i="2" s="1"/>
  <c r="CK279" i="2" s="1"/>
  <c r="AL279" i="2"/>
  <c r="AI279" i="2"/>
  <c r="D279" i="2"/>
  <c r="CA279" i="2" s="1"/>
  <c r="OQ278" i="2"/>
  <c r="OP278" i="2"/>
  <c r="OL278" i="2"/>
  <c r="OK278" i="2"/>
  <c r="OJ278" i="2"/>
  <c r="OI278" i="2"/>
  <c r="OH278" i="2"/>
  <c r="OG278" i="2"/>
  <c r="OM278" i="2" s="1"/>
  <c r="NS278" i="2"/>
  <c r="NT278" i="2" s="1"/>
  <c r="NR278" i="2"/>
  <c r="NP278" i="2"/>
  <c r="NO278" i="2"/>
  <c r="NC278" i="2"/>
  <c r="MY278" i="2"/>
  <c r="MQ278" i="2"/>
  <c r="MP278" i="2"/>
  <c r="MR278" i="2" s="1"/>
  <c r="MK278" i="2"/>
  <c r="MJ278" i="2"/>
  <c r="ME278" i="2"/>
  <c r="MD278" i="2"/>
  <c r="LY278" i="2"/>
  <c r="LX278" i="2"/>
  <c r="LS278" i="2"/>
  <c r="LR278" i="2"/>
  <c r="LT278" i="2" s="1"/>
  <c r="LM278" i="2"/>
  <c r="LN278" i="2" s="1"/>
  <c r="LL278" i="2"/>
  <c r="LG278" i="2"/>
  <c r="LF278" i="2"/>
  <c r="LA278" i="2"/>
  <c r="KZ278" i="2"/>
  <c r="KU278" i="2"/>
  <c r="KT278" i="2"/>
  <c r="KO278" i="2"/>
  <c r="KN278" i="2"/>
  <c r="KC278" i="2"/>
  <c r="KB278" i="2"/>
  <c r="KA278" i="2"/>
  <c r="JZ278" i="2"/>
  <c r="JY278" i="2"/>
  <c r="JW278" i="2"/>
  <c r="JV278" i="2"/>
  <c r="JU278" i="2"/>
  <c r="JT278" i="2"/>
  <c r="JR278" i="2"/>
  <c r="JQ278" i="2"/>
  <c r="JP278" i="2"/>
  <c r="JO278" i="2"/>
  <c r="JK278" i="2" s="1"/>
  <c r="JC278" i="2" s="1"/>
  <c r="JD278" i="2" s="1"/>
  <c r="KI278" i="2" s="1"/>
  <c r="JN278" i="2"/>
  <c r="JM278" i="2"/>
  <c r="JL278" i="2"/>
  <c r="JJ278" i="2"/>
  <c r="JH278" i="2"/>
  <c r="JG278" i="2"/>
  <c r="JF278" i="2"/>
  <c r="JE278" i="2"/>
  <c r="JA278" i="2"/>
  <c r="IZ278" i="2"/>
  <c r="IY278" i="2"/>
  <c r="IX278" i="2"/>
  <c r="IW278" i="2"/>
  <c r="IU278" i="2"/>
  <c r="IT278" i="2"/>
  <c r="IS278" i="2"/>
  <c r="IR278" i="2"/>
  <c r="IP278" i="2"/>
  <c r="IO278" i="2"/>
  <c r="IN278" i="2"/>
  <c r="IM278" i="2"/>
  <c r="II278" i="2" s="1"/>
  <c r="IL278" i="2"/>
  <c r="IK278" i="2"/>
  <c r="IJ278" i="2"/>
  <c r="IH278" i="2"/>
  <c r="IG278" i="2"/>
  <c r="IF278" i="2"/>
  <c r="IE278" i="2"/>
  <c r="ID278" i="2"/>
  <c r="HW278" i="2"/>
  <c r="HS278" i="2"/>
  <c r="HJ278" i="2" s="1"/>
  <c r="HG278" i="2" s="1" a="1"/>
  <c r="HG278" i="2" s="1"/>
  <c r="HR278" i="2"/>
  <c r="HQ278" i="2"/>
  <c r="HP278" i="2"/>
  <c r="HO278" i="2"/>
  <c r="HI278" i="2"/>
  <c r="HC278" i="2"/>
  <c r="HA278" i="2" a="1"/>
  <c r="HA278" i="2" s="1"/>
  <c r="GY278" i="2"/>
  <c r="GX278" i="2"/>
  <c r="GR278" i="2"/>
  <c r="GL278" i="2"/>
  <c r="GM278" i="2" s="1"/>
  <c r="GZ278" i="2" s="1"/>
  <c r="FR278" i="2"/>
  <c r="FS278" i="2" s="1"/>
  <c r="FI278" i="2"/>
  <c r="FO278" i="2" s="1"/>
  <c r="EW278" i="2"/>
  <c r="ET278" i="2"/>
  <c r="EP278" i="2"/>
  <c r="DT278" i="2"/>
  <c r="DJ278" i="2"/>
  <c r="DI278" i="2"/>
  <c r="DH278" i="2"/>
  <c r="CZ278" i="2"/>
  <c r="CY278" i="2" s="1"/>
  <c r="CV278" i="2" s="1"/>
  <c r="Z278" i="2" s="1"/>
  <c r="AI278" i="2" s="1"/>
  <c r="CX278" i="2"/>
  <c r="CW278" i="2"/>
  <c r="CT278" i="2"/>
  <c r="CS278" i="2"/>
  <c r="CQ278" i="2" s="1"/>
  <c r="DB278" i="2" s="1"/>
  <c r="CP278" i="2"/>
  <c r="DC278" i="2" s="1"/>
  <c r="AL278" i="2"/>
  <c r="D278" i="2"/>
  <c r="CA278" i="2" s="1"/>
  <c r="OQ277" i="2"/>
  <c r="OL277" i="2"/>
  <c r="OK277" i="2"/>
  <c r="OJ277" i="2"/>
  <c r="OI277" i="2"/>
  <c r="OP277" i="2" s="1"/>
  <c r="OR277" i="2" s="1"/>
  <c r="OH277" i="2"/>
  <c r="ON277" i="2" s="1"/>
  <c r="OG277" i="2"/>
  <c r="NS277" i="2"/>
  <c r="NR277" i="2"/>
  <c r="NP277" i="2"/>
  <c r="NO277" i="2"/>
  <c r="NC277" i="2"/>
  <c r="MY277" i="2"/>
  <c r="MQ277" i="2"/>
  <c r="MP277" i="2"/>
  <c r="MK277" i="2"/>
  <c r="MJ277" i="2"/>
  <c r="ME277" i="2"/>
  <c r="MD277" i="2"/>
  <c r="LY277" i="2"/>
  <c r="LX277" i="2"/>
  <c r="LS277" i="2"/>
  <c r="LR277" i="2"/>
  <c r="LM277" i="2"/>
  <c r="LL277" i="2"/>
  <c r="LG277" i="2"/>
  <c r="LF277" i="2"/>
  <c r="LA277" i="2"/>
  <c r="KZ277" i="2"/>
  <c r="KU277" i="2"/>
  <c r="KT277" i="2"/>
  <c r="KO277" i="2"/>
  <c r="KN277" i="2"/>
  <c r="KC277" i="2"/>
  <c r="KB277" i="2"/>
  <c r="KA277" i="2"/>
  <c r="JZ277" i="2"/>
  <c r="JY277" i="2"/>
  <c r="JW277" i="2"/>
  <c r="JV277" i="2"/>
  <c r="JU277" i="2"/>
  <c r="JT277" i="2"/>
  <c r="JR277" i="2"/>
  <c r="JQ277" i="2"/>
  <c r="JP277" i="2"/>
  <c r="JO277" i="2"/>
  <c r="JN277" i="2"/>
  <c r="JM277" i="2"/>
  <c r="JL277" i="2"/>
  <c r="JJ277" i="2"/>
  <c r="JH277" i="2"/>
  <c r="JG277" i="2"/>
  <c r="JF277" i="2"/>
  <c r="JA277" i="2"/>
  <c r="IZ277" i="2"/>
  <c r="IY277" i="2"/>
  <c r="IX277" i="2"/>
  <c r="IW277" i="2"/>
  <c r="IU277" i="2"/>
  <c r="IT277" i="2"/>
  <c r="IS277" i="2"/>
  <c r="IR277" i="2"/>
  <c r="IP277" i="2"/>
  <c r="IO277" i="2"/>
  <c r="IN277" i="2"/>
  <c r="IM277" i="2"/>
  <c r="IL277" i="2"/>
  <c r="IK277" i="2"/>
  <c r="IJ277" i="2"/>
  <c r="IH277" i="2"/>
  <c r="IF277" i="2"/>
  <c r="IE277" i="2"/>
  <c r="ID277" i="2"/>
  <c r="HW277" i="2"/>
  <c r="HS277" i="2"/>
  <c r="HJ277" i="2" s="1"/>
  <c r="HG277" i="2" s="1" a="1"/>
  <c r="HG277" i="2" s="1"/>
  <c r="HR277" i="2"/>
  <c r="HQ277" i="2"/>
  <c r="HP277" i="2"/>
  <c r="HO277" i="2"/>
  <c r="HI277" i="2"/>
  <c r="HC277" i="2"/>
  <c r="HA277" i="2" a="1"/>
  <c r="HA277" i="2" s="1"/>
  <c r="GY277" i="2"/>
  <c r="GX277" i="2"/>
  <c r="GR277" i="2"/>
  <c r="GL277" i="2"/>
  <c r="GM277" i="2" s="1"/>
  <c r="GZ277" i="2" s="1"/>
  <c r="FS277" i="2"/>
  <c r="FT277" i="2" s="1"/>
  <c r="FU277" i="2" s="1"/>
  <c r="FV277" i="2" s="1"/>
  <c r="ES277" i="2" s="1"/>
  <c r="FR277" i="2"/>
  <c r="FI277" i="2"/>
  <c r="FO277" i="2" s="1"/>
  <c r="EW277" i="2"/>
  <c r="ET277" i="2"/>
  <c r="EP277" i="2"/>
  <c r="DT277" i="2"/>
  <c r="DJ277" i="2"/>
  <c r="DI277" i="2"/>
  <c r="DH277" i="2"/>
  <c r="CZ277" i="2"/>
  <c r="CY277" i="2" s="1"/>
  <c r="CV277" i="2" s="1"/>
  <c r="Z277" i="2" s="1"/>
  <c r="AI277" i="2" s="1"/>
  <c r="CX277" i="2"/>
  <c r="CW277" i="2"/>
  <c r="CT277" i="2"/>
  <c r="CS277" i="2" s="1"/>
  <c r="CQ277" i="2" s="1"/>
  <c r="DB277" i="2" s="1"/>
  <c r="CP277" i="2"/>
  <c r="CA277" i="2"/>
  <c r="AL277" i="2"/>
  <c r="D277" i="2"/>
  <c r="OQ276" i="2"/>
  <c r="OL276" i="2"/>
  <c r="OK276" i="2"/>
  <c r="OJ276" i="2"/>
  <c r="OI276" i="2"/>
  <c r="OP276" i="2" s="1"/>
  <c r="OR276" i="2" s="1"/>
  <c r="OH276" i="2"/>
  <c r="OG276" i="2"/>
  <c r="NS276" i="2"/>
  <c r="NR276" i="2"/>
  <c r="NP276" i="2"/>
  <c r="NO276" i="2"/>
  <c r="NC276" i="2"/>
  <c r="MY276" i="2"/>
  <c r="MQ276" i="2"/>
  <c r="MP276" i="2"/>
  <c r="MK276" i="2"/>
  <c r="MJ276" i="2"/>
  <c r="ME276" i="2"/>
  <c r="MD276" i="2"/>
  <c r="LY276" i="2"/>
  <c r="LZ276" i="2" s="1"/>
  <c r="LX276" i="2"/>
  <c r="LS276" i="2"/>
  <c r="LR276" i="2"/>
  <c r="LM276" i="2"/>
  <c r="LL276" i="2"/>
  <c r="LG276" i="2"/>
  <c r="LF276" i="2"/>
  <c r="LH276" i="2" s="1"/>
  <c r="LA276" i="2"/>
  <c r="KZ276" i="2"/>
  <c r="LB276" i="2" s="1"/>
  <c r="KU276" i="2"/>
  <c r="KT276" i="2"/>
  <c r="KO276" i="2"/>
  <c r="KN276" i="2"/>
  <c r="KC276" i="2"/>
  <c r="KB276" i="2"/>
  <c r="KA276" i="2"/>
  <c r="JZ276" i="2"/>
  <c r="JY276" i="2"/>
  <c r="JW276" i="2"/>
  <c r="JV276" i="2"/>
  <c r="JU276" i="2"/>
  <c r="JT276" i="2"/>
  <c r="JR276" i="2"/>
  <c r="JQ276" i="2"/>
  <c r="JP276" i="2"/>
  <c r="JO276" i="2"/>
  <c r="JN276" i="2"/>
  <c r="JM276" i="2"/>
  <c r="JL276" i="2"/>
  <c r="JJ276" i="2"/>
  <c r="JH276" i="2"/>
  <c r="JG276" i="2"/>
  <c r="JF276" i="2"/>
  <c r="JA276" i="2"/>
  <c r="IZ276" i="2"/>
  <c r="IY276" i="2"/>
  <c r="IX276" i="2"/>
  <c r="IW276" i="2"/>
  <c r="IU276" i="2"/>
  <c r="IT276" i="2"/>
  <c r="IS276" i="2"/>
  <c r="IR276" i="2"/>
  <c r="IP276" i="2"/>
  <c r="IO276" i="2"/>
  <c r="IN276" i="2"/>
  <c r="IM276" i="2"/>
  <c r="IL276" i="2"/>
  <c r="IK276" i="2"/>
  <c r="IJ276" i="2"/>
  <c r="IH276" i="2"/>
  <c r="IF276" i="2"/>
  <c r="IE276" i="2"/>
  <c r="ID276" i="2"/>
  <c r="HW276" i="2"/>
  <c r="HS276" i="2"/>
  <c r="HJ276" i="2" s="1"/>
  <c r="HG276" i="2" s="1" a="1"/>
  <c r="HG276" i="2" s="1"/>
  <c r="HR276" i="2"/>
  <c r="HQ276" i="2"/>
  <c r="HP276" i="2"/>
  <c r="HO276" i="2"/>
  <c r="HI276" i="2"/>
  <c r="HC276" i="2"/>
  <c r="HA276" i="2" a="1"/>
  <c r="HA276" i="2" s="1"/>
  <c r="GY276" i="2"/>
  <c r="GX276" i="2"/>
  <c r="GR276" i="2"/>
  <c r="GL276" i="2"/>
  <c r="GM276" i="2" s="1"/>
  <c r="GZ276" i="2" s="1"/>
  <c r="FR276" i="2"/>
  <c r="FI276" i="2"/>
  <c r="FO276" i="2" s="1"/>
  <c r="EW276" i="2"/>
  <c r="ET276" i="2"/>
  <c r="EP276" i="2"/>
  <c r="DT276" i="2"/>
  <c r="DJ276" i="2"/>
  <c r="DI276" i="2"/>
  <c r="DH276" i="2"/>
  <c r="DL276" i="2" s="1"/>
  <c r="DN276" i="2" s="1"/>
  <c r="CZ276" i="2"/>
  <c r="CY276" i="2" s="1"/>
  <c r="CV276" i="2" s="1"/>
  <c r="Z276" i="2" s="1"/>
  <c r="AI276" i="2" s="1"/>
  <c r="CX276" i="2"/>
  <c r="CW276" i="2"/>
  <c r="CT276" i="2"/>
  <c r="CS276" i="2" s="1"/>
  <c r="CQ276" i="2" s="1"/>
  <c r="DB276" i="2" s="1"/>
  <c r="CP276" i="2"/>
  <c r="AL276" i="2"/>
  <c r="D276" i="2"/>
  <c r="CA276" i="2" s="1"/>
  <c r="OQ275" i="2"/>
  <c r="ON275" i="2"/>
  <c r="OL275" i="2"/>
  <c r="OK275" i="2"/>
  <c r="OJ275" i="2"/>
  <c r="OI275" i="2"/>
  <c r="OH275" i="2"/>
  <c r="OG275" i="2"/>
  <c r="NS275" i="2"/>
  <c r="NR275" i="2"/>
  <c r="NT275" i="2" s="1"/>
  <c r="NP275" i="2"/>
  <c r="NO275" i="2"/>
  <c r="NC275" i="2"/>
  <c r="MY275" i="2"/>
  <c r="MQ275" i="2"/>
  <c r="MP275" i="2"/>
  <c r="MK275" i="2"/>
  <c r="MJ275" i="2"/>
  <c r="ME275" i="2"/>
  <c r="MD275" i="2"/>
  <c r="MF275" i="2" s="1"/>
  <c r="LY275" i="2"/>
  <c r="LX275" i="2"/>
  <c r="LZ275" i="2" s="1"/>
  <c r="LS275" i="2"/>
  <c r="LR275" i="2"/>
  <c r="LT275" i="2" s="1"/>
  <c r="LM275" i="2"/>
  <c r="LL275" i="2"/>
  <c r="LG275" i="2"/>
  <c r="LF275" i="2"/>
  <c r="LA275" i="2"/>
  <c r="KZ275" i="2"/>
  <c r="KU275" i="2"/>
  <c r="KT275" i="2"/>
  <c r="KV275" i="2" s="1"/>
  <c r="KO275" i="2"/>
  <c r="KN275" i="2"/>
  <c r="KC275" i="2"/>
  <c r="KB275" i="2"/>
  <c r="KA275" i="2"/>
  <c r="JZ275" i="2"/>
  <c r="JY275" i="2"/>
  <c r="JW275" i="2"/>
  <c r="JV275" i="2"/>
  <c r="JU275" i="2"/>
  <c r="JT275" i="2"/>
  <c r="JR275" i="2"/>
  <c r="JQ275" i="2"/>
  <c r="JP275" i="2"/>
  <c r="JO275" i="2"/>
  <c r="JN275" i="2"/>
  <c r="JM275" i="2"/>
  <c r="JL275" i="2"/>
  <c r="JJ275" i="2"/>
  <c r="JH275" i="2"/>
  <c r="JG275" i="2"/>
  <c r="JF275" i="2"/>
  <c r="JA275" i="2"/>
  <c r="IZ275" i="2"/>
  <c r="IY275" i="2"/>
  <c r="IX275" i="2"/>
  <c r="IW275" i="2"/>
  <c r="IU275" i="2"/>
  <c r="IT275" i="2"/>
  <c r="IS275" i="2"/>
  <c r="IR275" i="2"/>
  <c r="IP275" i="2"/>
  <c r="IO275" i="2"/>
  <c r="IN275" i="2"/>
  <c r="IM275" i="2"/>
  <c r="IG275" i="2" s="1"/>
  <c r="IL275" i="2"/>
  <c r="IK275" i="2"/>
  <c r="IJ275" i="2"/>
  <c r="IH275" i="2"/>
  <c r="IF275" i="2"/>
  <c r="IE275" i="2"/>
  <c r="ID275" i="2"/>
  <c r="HW275" i="2"/>
  <c r="HS275" i="2"/>
  <c r="HJ275" i="2" s="1"/>
  <c r="HG275" i="2" s="1" a="1"/>
  <c r="HG275" i="2" s="1"/>
  <c r="HR275" i="2"/>
  <c r="HQ275" i="2"/>
  <c r="HP275" i="2"/>
  <c r="HO275" i="2"/>
  <c r="HI275" i="2"/>
  <c r="HC275" i="2"/>
  <c r="HA275" i="2" a="1"/>
  <c r="HA275" i="2" s="1"/>
  <c r="GY275" i="2"/>
  <c r="GX275" i="2"/>
  <c r="GR275" i="2"/>
  <c r="GL275" i="2"/>
  <c r="GM275" i="2" s="1"/>
  <c r="GZ275" i="2" s="1"/>
  <c r="FS275" i="2"/>
  <c r="FR275" i="2"/>
  <c r="FI275" i="2"/>
  <c r="FO275" i="2" s="1"/>
  <c r="EW275" i="2"/>
  <c r="ET275" i="2"/>
  <c r="EP275" i="2"/>
  <c r="DT275" i="2"/>
  <c r="DJ275" i="2"/>
  <c r="DI275" i="2"/>
  <c r="DH275" i="2"/>
  <c r="CZ275" i="2"/>
  <c r="CY275" i="2" s="1"/>
  <c r="CV275" i="2" s="1"/>
  <c r="Z275" i="2" s="1"/>
  <c r="AI275" i="2" s="1"/>
  <c r="CX275" i="2"/>
  <c r="CW275" i="2"/>
  <c r="CT275" i="2"/>
  <c r="CS275" i="2" s="1"/>
  <c r="CQ275" i="2" s="1"/>
  <c r="DB275" i="2" s="1"/>
  <c r="CP275" i="2"/>
  <c r="AL275" i="2"/>
  <c r="D275" i="2"/>
  <c r="CA275" i="2" s="1"/>
  <c r="OQ274" i="2"/>
  <c r="ON274" i="2"/>
  <c r="OL274" i="2"/>
  <c r="OK274" i="2"/>
  <c r="OJ274" i="2"/>
  <c r="OI274" i="2"/>
  <c r="OH274" i="2"/>
  <c r="OG274" i="2"/>
  <c r="OM274" i="2" s="1"/>
  <c r="NS274" i="2"/>
  <c r="NR274" i="2"/>
  <c r="NP274" i="2"/>
  <c r="NO274" i="2"/>
  <c r="NC274" i="2"/>
  <c r="MY274" i="2"/>
  <c r="NG274" i="2" s="1"/>
  <c r="MQ274" i="2"/>
  <c r="MP274" i="2"/>
  <c r="MK274" i="2"/>
  <c r="MJ274" i="2"/>
  <c r="ME274" i="2"/>
  <c r="MD274" i="2"/>
  <c r="LY274" i="2"/>
  <c r="LX274" i="2"/>
  <c r="LZ274" i="2" s="1"/>
  <c r="LS274" i="2"/>
  <c r="LR274" i="2"/>
  <c r="LT274" i="2" s="1"/>
  <c r="LM274" i="2"/>
  <c r="LL274" i="2"/>
  <c r="LG274" i="2"/>
  <c r="LF274" i="2"/>
  <c r="LA274" i="2"/>
  <c r="KZ274" i="2"/>
  <c r="KU274" i="2"/>
  <c r="KT274" i="2"/>
  <c r="KV274" i="2" s="1"/>
  <c r="KO274" i="2"/>
  <c r="KP274" i="2" s="1"/>
  <c r="KN274" i="2"/>
  <c r="KC274" i="2"/>
  <c r="KB274" i="2"/>
  <c r="KA274" i="2"/>
  <c r="JZ274" i="2"/>
  <c r="JY274" i="2"/>
  <c r="JW274" i="2"/>
  <c r="JV274" i="2"/>
  <c r="JU274" i="2"/>
  <c r="JT274" i="2"/>
  <c r="JR274" i="2"/>
  <c r="JQ274" i="2"/>
  <c r="JP274" i="2"/>
  <c r="JO274" i="2"/>
  <c r="JK274" i="2" s="1"/>
  <c r="JC274" i="2" s="1"/>
  <c r="JD274" i="2" s="1"/>
  <c r="KI274" i="2" s="1"/>
  <c r="JN274" i="2"/>
  <c r="JM274" i="2"/>
  <c r="JL274" i="2"/>
  <c r="JJ274" i="2"/>
  <c r="JH274" i="2"/>
  <c r="JG274" i="2"/>
  <c r="JF274" i="2"/>
  <c r="JE274" i="2"/>
  <c r="JA274" i="2"/>
  <c r="IZ274" i="2"/>
  <c r="IY274" i="2"/>
  <c r="IX274" i="2"/>
  <c r="IW274" i="2"/>
  <c r="IU274" i="2"/>
  <c r="IT274" i="2"/>
  <c r="IS274" i="2"/>
  <c r="IR274" i="2"/>
  <c r="IP274" i="2"/>
  <c r="IO274" i="2"/>
  <c r="IN274" i="2"/>
  <c r="IM274" i="2"/>
  <c r="IL274" i="2"/>
  <c r="IK274" i="2"/>
  <c r="IJ274" i="2"/>
  <c r="IH274" i="2"/>
  <c r="IF274" i="2"/>
  <c r="IE274" i="2"/>
  <c r="ID274" i="2"/>
  <c r="HW274" i="2"/>
  <c r="HS274" i="2"/>
  <c r="HJ274" i="2" s="1"/>
  <c r="HG274" i="2" s="1" a="1"/>
  <c r="HG274" i="2" s="1"/>
  <c r="HR274" i="2"/>
  <c r="HQ274" i="2"/>
  <c r="HP274" i="2"/>
  <c r="HO274" i="2"/>
  <c r="HI274" i="2"/>
  <c r="HC274" i="2"/>
  <c r="HA274" i="2" a="1"/>
  <c r="HA274" i="2" s="1"/>
  <c r="GY274" i="2"/>
  <c r="GX274" i="2"/>
  <c r="GR274" i="2"/>
  <c r="GL274" i="2"/>
  <c r="GM274" i="2" s="1"/>
  <c r="GZ274" i="2" s="1"/>
  <c r="FR274" i="2"/>
  <c r="FI274" i="2"/>
  <c r="FO274" i="2" s="1"/>
  <c r="EW274" i="2"/>
  <c r="ET274" i="2"/>
  <c r="EP274" i="2"/>
  <c r="DT274" i="2"/>
  <c r="DJ274" i="2"/>
  <c r="DI274" i="2"/>
  <c r="DH274" i="2"/>
  <c r="CZ274" i="2"/>
  <c r="CY274" i="2"/>
  <c r="CX274" i="2"/>
  <c r="CW274" i="2"/>
  <c r="CV274" i="2"/>
  <c r="Z274" i="2" s="1"/>
  <c r="AI274" i="2" s="1"/>
  <c r="CT274" i="2"/>
  <c r="CS274" i="2" s="1"/>
  <c r="CQ274" i="2" s="1"/>
  <c r="DB274" i="2" s="1"/>
  <c r="CP274" i="2"/>
  <c r="DC274" i="2" s="1"/>
  <c r="AL274" i="2"/>
  <c r="D274" i="2"/>
  <c r="CA274" i="2" s="1"/>
  <c r="OQ273" i="2"/>
  <c r="OL273" i="2"/>
  <c r="OK273" i="2"/>
  <c r="ON273" i="2" s="1"/>
  <c r="OJ273" i="2"/>
  <c r="OI273" i="2"/>
  <c r="OH273" i="2"/>
  <c r="OG273" i="2"/>
  <c r="NS273" i="2"/>
  <c r="NR273" i="2"/>
  <c r="NP273" i="2"/>
  <c r="NO273" i="2"/>
  <c r="NC273" i="2"/>
  <c r="MY273" i="2"/>
  <c r="MQ273" i="2"/>
  <c r="MP273" i="2"/>
  <c r="MK273" i="2"/>
  <c r="MJ273" i="2"/>
  <c r="ME273" i="2"/>
  <c r="MD273" i="2"/>
  <c r="LY273" i="2"/>
  <c r="LX273" i="2"/>
  <c r="LS273" i="2"/>
  <c r="LR273" i="2"/>
  <c r="LT273" i="2" s="1"/>
  <c r="LM273" i="2"/>
  <c r="LL273" i="2"/>
  <c r="LG273" i="2"/>
  <c r="LF273" i="2"/>
  <c r="LH273" i="2" s="1"/>
  <c r="LA273" i="2"/>
  <c r="KZ273" i="2"/>
  <c r="KU273" i="2"/>
  <c r="KT273" i="2"/>
  <c r="KO273" i="2"/>
  <c r="KN273" i="2"/>
  <c r="KP273" i="2" s="1"/>
  <c r="KC273" i="2"/>
  <c r="KB273" i="2"/>
  <c r="KA273" i="2"/>
  <c r="JZ273" i="2"/>
  <c r="JY273" i="2"/>
  <c r="JW273" i="2"/>
  <c r="JV273" i="2"/>
  <c r="JU273" i="2"/>
  <c r="JT273" i="2"/>
  <c r="JR273" i="2"/>
  <c r="JQ273" i="2"/>
  <c r="JP273" i="2"/>
  <c r="JO273" i="2"/>
  <c r="JK273" i="2" s="1"/>
  <c r="JC273" i="2" s="1"/>
  <c r="JD273" i="2" s="1"/>
  <c r="KI273" i="2" s="1"/>
  <c r="LP273" i="2" s="1"/>
  <c r="JN273" i="2"/>
  <c r="JM273" i="2"/>
  <c r="JL273" i="2"/>
  <c r="JJ273" i="2"/>
  <c r="JI273" i="2"/>
  <c r="JH273" i="2"/>
  <c r="JG273" i="2"/>
  <c r="JF273" i="2"/>
  <c r="JA273" i="2"/>
  <c r="IZ273" i="2"/>
  <c r="IY273" i="2"/>
  <c r="IX273" i="2"/>
  <c r="IW273" i="2"/>
  <c r="IU273" i="2"/>
  <c r="IT273" i="2"/>
  <c r="IS273" i="2"/>
  <c r="IR273" i="2"/>
  <c r="IP273" i="2"/>
  <c r="IO273" i="2"/>
  <c r="IN273" i="2"/>
  <c r="IM273" i="2"/>
  <c r="IL273" i="2"/>
  <c r="IK273" i="2"/>
  <c r="IJ273" i="2"/>
  <c r="IH273" i="2"/>
  <c r="IF273" i="2"/>
  <c r="IE273" i="2"/>
  <c r="ID273" i="2"/>
  <c r="HW273" i="2"/>
  <c r="HS273" i="2"/>
  <c r="HJ273" i="2" s="1"/>
  <c r="HG273" i="2" s="1" a="1"/>
  <c r="HG273" i="2" s="1"/>
  <c r="HR273" i="2"/>
  <c r="HQ273" i="2"/>
  <c r="HP273" i="2"/>
  <c r="HO273" i="2"/>
  <c r="HI273" i="2"/>
  <c r="HC273" i="2"/>
  <c r="HA273" i="2" a="1"/>
  <c r="HA273" i="2" s="1"/>
  <c r="GY273" i="2"/>
  <c r="GX273" i="2"/>
  <c r="GR273" i="2"/>
  <c r="GL273" i="2"/>
  <c r="GM273" i="2" s="1"/>
  <c r="GZ273" i="2" s="1"/>
  <c r="FR273" i="2"/>
  <c r="FS273" i="2" s="1"/>
  <c r="FO273" i="2"/>
  <c r="FI273" i="2"/>
  <c r="EW273" i="2"/>
  <c r="ET273" i="2"/>
  <c r="EP273" i="2"/>
  <c r="DT273" i="2"/>
  <c r="DJ273" i="2"/>
  <c r="DI273" i="2"/>
  <c r="DH273" i="2"/>
  <c r="CZ273" i="2"/>
  <c r="CY273" i="2" s="1"/>
  <c r="CV273" i="2" s="1"/>
  <c r="Z273" i="2" s="1"/>
  <c r="AI273" i="2" s="1"/>
  <c r="CX273" i="2"/>
  <c r="CW273" i="2"/>
  <c r="CT273" i="2"/>
  <c r="CS273" i="2" s="1"/>
  <c r="CQ273" i="2" s="1"/>
  <c r="DB273" i="2" s="1"/>
  <c r="CP273" i="2"/>
  <c r="AL273" i="2"/>
  <c r="D273" i="2"/>
  <c r="CA273" i="2" s="1"/>
  <c r="OQ272" i="2"/>
  <c r="OL272" i="2"/>
  <c r="OK272" i="2"/>
  <c r="OJ272" i="2"/>
  <c r="OI272" i="2"/>
  <c r="OH272" i="2"/>
  <c r="OG272" i="2"/>
  <c r="NS272" i="2"/>
  <c r="NR272" i="2"/>
  <c r="NP272" i="2"/>
  <c r="NO272" i="2"/>
  <c r="NC272" i="2"/>
  <c r="MY272" i="2"/>
  <c r="MQ272" i="2"/>
  <c r="MP272" i="2"/>
  <c r="MR272" i="2" s="1"/>
  <c r="MK272" i="2"/>
  <c r="MJ272" i="2"/>
  <c r="ME272" i="2"/>
  <c r="MD272" i="2"/>
  <c r="MF272" i="2" s="1"/>
  <c r="LY272" i="2"/>
  <c r="LX272" i="2"/>
  <c r="LS272" i="2"/>
  <c r="LR272" i="2"/>
  <c r="LM272" i="2"/>
  <c r="LL272" i="2"/>
  <c r="LN272" i="2" s="1"/>
  <c r="LG272" i="2"/>
  <c r="LF272" i="2"/>
  <c r="LH272" i="2" s="1"/>
  <c r="LA272" i="2"/>
  <c r="KZ272" i="2"/>
  <c r="LB272" i="2" s="1"/>
  <c r="KU272" i="2"/>
  <c r="KT272" i="2"/>
  <c r="KO272" i="2"/>
  <c r="KN272" i="2"/>
  <c r="KP272" i="2" s="1"/>
  <c r="KC272" i="2"/>
  <c r="KB272" i="2"/>
  <c r="KA272" i="2"/>
  <c r="JZ272" i="2"/>
  <c r="JY272" i="2"/>
  <c r="JW272" i="2"/>
  <c r="JV272" i="2"/>
  <c r="JU272" i="2"/>
  <c r="JT272" i="2"/>
  <c r="JR272" i="2"/>
  <c r="JE272" i="2" s="1"/>
  <c r="JQ272" i="2"/>
  <c r="JP272" i="2"/>
  <c r="JO272" i="2"/>
  <c r="JN272" i="2"/>
  <c r="JM272" i="2"/>
  <c r="JL272" i="2"/>
  <c r="JK272" i="2"/>
  <c r="JJ272" i="2"/>
  <c r="JI272" i="2"/>
  <c r="JH272" i="2"/>
  <c r="JG272" i="2"/>
  <c r="JF272" i="2"/>
  <c r="JC272" i="2"/>
  <c r="JD272" i="2" s="1"/>
  <c r="KI272" i="2" s="1"/>
  <c r="JA272" i="2"/>
  <c r="IZ272" i="2"/>
  <c r="IY272" i="2"/>
  <c r="IX272" i="2"/>
  <c r="IW272" i="2"/>
  <c r="IU272" i="2"/>
  <c r="IT272" i="2"/>
  <c r="IS272" i="2"/>
  <c r="IR272" i="2"/>
  <c r="IP272" i="2"/>
  <c r="IO272" i="2"/>
  <c r="IN272" i="2"/>
  <c r="IM272" i="2"/>
  <c r="IL272" i="2"/>
  <c r="IK272" i="2"/>
  <c r="IJ272" i="2"/>
  <c r="II272" i="2"/>
  <c r="IH272" i="2"/>
  <c r="IG272" i="2"/>
  <c r="IF272" i="2"/>
  <c r="IE272" i="2"/>
  <c r="ID272" i="2"/>
  <c r="HW272" i="2"/>
  <c r="HS272" i="2"/>
  <c r="HJ272" i="2" s="1"/>
  <c r="HG272" i="2" s="1" a="1"/>
  <c r="HG272" i="2" s="1"/>
  <c r="HR272" i="2"/>
  <c r="HQ272" i="2"/>
  <c r="HP272" i="2"/>
  <c r="HO272" i="2"/>
  <c r="HI272" i="2"/>
  <c r="HC272" i="2"/>
  <c r="HA272" i="2" a="1"/>
  <c r="HA272" i="2" s="1"/>
  <c r="GY272" i="2"/>
  <c r="GX272" i="2"/>
  <c r="GR272" i="2"/>
  <c r="GL272" i="2"/>
  <c r="GM272" i="2" s="1"/>
  <c r="GZ272" i="2" s="1"/>
  <c r="FS272" i="2"/>
  <c r="FR272" i="2"/>
  <c r="FI272" i="2"/>
  <c r="FO272" i="2" s="1"/>
  <c r="EW272" i="2"/>
  <c r="ET272" i="2"/>
  <c r="EP272" i="2"/>
  <c r="DT272" i="2"/>
  <c r="DJ272" i="2"/>
  <c r="DI272" i="2"/>
  <c r="DH272" i="2"/>
  <c r="CZ272" i="2"/>
  <c r="CY272" i="2"/>
  <c r="CV272" i="2" s="1"/>
  <c r="Z272" i="2" s="1"/>
  <c r="AI272" i="2" s="1"/>
  <c r="CX272" i="2"/>
  <c r="CW272" i="2"/>
  <c r="CT272" i="2"/>
  <c r="CS272" i="2" s="1"/>
  <c r="CQ272" i="2" s="1"/>
  <c r="DB272" i="2" s="1"/>
  <c r="CP272" i="2"/>
  <c r="AL272" i="2"/>
  <c r="D272" i="2"/>
  <c r="CA272" i="2" s="1"/>
  <c r="OQ271" i="2"/>
  <c r="OL271" i="2"/>
  <c r="OK271" i="2"/>
  <c r="OJ271" i="2"/>
  <c r="OI271" i="2"/>
  <c r="OH271" i="2"/>
  <c r="ON271" i="2" s="1"/>
  <c r="OG271" i="2"/>
  <c r="NS271" i="2"/>
  <c r="NR271" i="2"/>
  <c r="NT271" i="2" s="1"/>
  <c r="NP271" i="2"/>
  <c r="NO271" i="2"/>
  <c r="NC271" i="2"/>
  <c r="MY271" i="2"/>
  <c r="MQ271" i="2"/>
  <c r="MP271" i="2"/>
  <c r="MK271" i="2"/>
  <c r="MJ271" i="2"/>
  <c r="ME271" i="2"/>
  <c r="MF271" i="2" s="1"/>
  <c r="MD271" i="2"/>
  <c r="LY271" i="2"/>
  <c r="LX271" i="2"/>
  <c r="LS271" i="2"/>
  <c r="LR271" i="2"/>
  <c r="LM271" i="2"/>
  <c r="LL271" i="2"/>
  <c r="LN271" i="2" s="1"/>
  <c r="LH271" i="2"/>
  <c r="LG271" i="2"/>
  <c r="LF271" i="2"/>
  <c r="LA271" i="2"/>
  <c r="KZ271" i="2"/>
  <c r="LB271" i="2" s="1"/>
  <c r="KU271" i="2"/>
  <c r="KT271" i="2"/>
  <c r="KO271" i="2"/>
  <c r="KN271" i="2"/>
  <c r="KC271" i="2"/>
  <c r="KB271" i="2"/>
  <c r="KA271" i="2"/>
  <c r="JZ271" i="2"/>
  <c r="JY271" i="2"/>
  <c r="JW271" i="2"/>
  <c r="JV271" i="2"/>
  <c r="JU271" i="2"/>
  <c r="JT271" i="2"/>
  <c r="JR271" i="2"/>
  <c r="JC271" i="2" s="1"/>
  <c r="JD271" i="2" s="1"/>
  <c r="KI271" i="2" s="1"/>
  <c r="LP271" i="2" s="1"/>
  <c r="JQ271" i="2"/>
  <c r="JP271" i="2"/>
  <c r="JO271" i="2"/>
  <c r="JN271" i="2"/>
  <c r="JM271" i="2"/>
  <c r="JL271" i="2"/>
  <c r="JK271" i="2"/>
  <c r="JJ271" i="2"/>
  <c r="JI271" i="2"/>
  <c r="JH271" i="2"/>
  <c r="JG271" i="2"/>
  <c r="JF271" i="2"/>
  <c r="JE271" i="2"/>
  <c r="JA271" i="2"/>
  <c r="IZ271" i="2"/>
  <c r="IY271" i="2"/>
  <c r="IX271" i="2"/>
  <c r="IW271" i="2"/>
  <c r="IU271" i="2"/>
  <c r="IT271" i="2"/>
  <c r="IS271" i="2"/>
  <c r="IR271" i="2"/>
  <c r="IP271" i="2"/>
  <c r="IO271" i="2"/>
  <c r="IN271" i="2"/>
  <c r="IM271" i="2"/>
  <c r="IL271" i="2"/>
  <c r="IK271" i="2"/>
  <c r="IJ271" i="2"/>
  <c r="II271" i="2"/>
  <c r="IH271" i="2"/>
  <c r="IG271" i="2"/>
  <c r="IF271" i="2"/>
  <c r="IE271" i="2"/>
  <c r="ID271" i="2"/>
  <c r="HW271" i="2"/>
  <c r="HS271" i="2"/>
  <c r="HJ271" i="2" s="1"/>
  <c r="HG271" i="2" s="1" a="1"/>
  <c r="HG271" i="2" s="1"/>
  <c r="HR271" i="2"/>
  <c r="HQ271" i="2"/>
  <c r="HP271" i="2"/>
  <c r="HO271" i="2"/>
  <c r="HI271" i="2"/>
  <c r="HC271" i="2"/>
  <c r="HA271" i="2" a="1"/>
  <c r="HA271" i="2" s="1"/>
  <c r="GY271" i="2"/>
  <c r="GX271" i="2"/>
  <c r="GR271" i="2"/>
  <c r="GL271" i="2"/>
  <c r="GM271" i="2" s="1"/>
  <c r="GZ271" i="2" s="1"/>
  <c r="FR271" i="2"/>
  <c r="FS271" i="2" s="1"/>
  <c r="FI271" i="2"/>
  <c r="FO271" i="2" s="1"/>
  <c r="EW271" i="2"/>
  <c r="ET271" i="2"/>
  <c r="EP271" i="2"/>
  <c r="DT271" i="2"/>
  <c r="DJ271" i="2"/>
  <c r="DI271" i="2"/>
  <c r="DH271" i="2"/>
  <c r="DC271" i="2"/>
  <c r="CZ271" i="2"/>
  <c r="CY271" i="2" s="1"/>
  <c r="CV271" i="2" s="1"/>
  <c r="Z271" i="2" s="1"/>
  <c r="AI271" i="2" s="1"/>
  <c r="CX271" i="2"/>
  <c r="CW271" i="2"/>
  <c r="CT271" i="2"/>
  <c r="CS271" i="2" s="1"/>
  <c r="CQ271" i="2" s="1"/>
  <c r="CP271" i="2"/>
  <c r="AL271" i="2"/>
  <c r="D271" i="2"/>
  <c r="CA271" i="2" s="1"/>
  <c r="OQ270" i="2"/>
  <c r="OL270" i="2"/>
  <c r="OK270" i="2"/>
  <c r="OJ270" i="2"/>
  <c r="OI270" i="2"/>
  <c r="OH270" i="2"/>
  <c r="ON270" i="2" s="1"/>
  <c r="OG270" i="2"/>
  <c r="NS270" i="2"/>
  <c r="NR270" i="2"/>
  <c r="NT270" i="2" s="1"/>
  <c r="NP270" i="2"/>
  <c r="NO270" i="2"/>
  <c r="NC270" i="2"/>
  <c r="MY270" i="2"/>
  <c r="NG270" i="2" s="1"/>
  <c r="MQ270" i="2"/>
  <c r="MP270" i="2"/>
  <c r="MK270" i="2"/>
  <c r="MJ270" i="2"/>
  <c r="ME270" i="2"/>
  <c r="MD270" i="2"/>
  <c r="LY270" i="2"/>
  <c r="LX270" i="2"/>
  <c r="LZ270" i="2" s="1"/>
  <c r="LS270" i="2"/>
  <c r="LR270" i="2"/>
  <c r="LM270" i="2"/>
  <c r="LL270" i="2"/>
  <c r="LG270" i="2"/>
  <c r="LF270" i="2"/>
  <c r="LH270" i="2" s="1"/>
  <c r="LA270" i="2"/>
  <c r="KZ270" i="2"/>
  <c r="LB270" i="2" s="1"/>
  <c r="KU270" i="2"/>
  <c r="KT270" i="2"/>
  <c r="KO270" i="2"/>
  <c r="KN270" i="2"/>
  <c r="KP270" i="2" s="1"/>
  <c r="KC270" i="2"/>
  <c r="KB270" i="2"/>
  <c r="KA270" i="2"/>
  <c r="JZ270" i="2"/>
  <c r="JY270" i="2"/>
  <c r="JW270" i="2"/>
  <c r="JV270" i="2"/>
  <c r="JU270" i="2"/>
  <c r="JT270" i="2"/>
  <c r="JR270" i="2"/>
  <c r="JQ270" i="2"/>
  <c r="JP270" i="2"/>
  <c r="JO270" i="2"/>
  <c r="JN270" i="2"/>
  <c r="JM270" i="2"/>
  <c r="JL270" i="2"/>
  <c r="JK270" i="2"/>
  <c r="JJ270" i="2"/>
  <c r="JI270" i="2"/>
  <c r="JH270" i="2"/>
  <c r="JG270" i="2"/>
  <c r="JF270" i="2"/>
  <c r="JA270" i="2"/>
  <c r="IZ270" i="2"/>
  <c r="IY270" i="2"/>
  <c r="IX270" i="2"/>
  <c r="IW270" i="2"/>
  <c r="IU270" i="2"/>
  <c r="IT270" i="2"/>
  <c r="IS270" i="2"/>
  <c r="IR270" i="2"/>
  <c r="IP270" i="2"/>
  <c r="IO270" i="2"/>
  <c r="IN270" i="2"/>
  <c r="IM270" i="2"/>
  <c r="IL270" i="2"/>
  <c r="IK270" i="2"/>
  <c r="IJ270" i="2"/>
  <c r="II270" i="2"/>
  <c r="IH270" i="2"/>
  <c r="IG270" i="2"/>
  <c r="IF270" i="2"/>
  <c r="IE270" i="2"/>
  <c r="ID270" i="2"/>
  <c r="HW270" i="2"/>
  <c r="HS270" i="2"/>
  <c r="HJ270" i="2" s="1"/>
  <c r="HG270" i="2" s="1" a="1"/>
  <c r="HG270" i="2" s="1"/>
  <c r="HR270" i="2"/>
  <c r="HQ270" i="2"/>
  <c r="HP270" i="2"/>
  <c r="HO270" i="2"/>
  <c r="HI270" i="2"/>
  <c r="HC270" i="2"/>
  <c r="HA270" i="2" a="1"/>
  <c r="HA270" i="2" s="1"/>
  <c r="GY270" i="2"/>
  <c r="GX270" i="2"/>
  <c r="GR270" i="2"/>
  <c r="GL270" i="2"/>
  <c r="GM270" i="2" s="1"/>
  <c r="GZ270" i="2" s="1"/>
  <c r="FR270" i="2"/>
  <c r="FI270" i="2"/>
  <c r="FO270" i="2" s="1"/>
  <c r="EW270" i="2"/>
  <c r="ET270" i="2"/>
  <c r="EP270" i="2"/>
  <c r="DT270" i="2"/>
  <c r="DJ270" i="2"/>
  <c r="DI270" i="2"/>
  <c r="DH270" i="2"/>
  <c r="CZ270" i="2"/>
  <c r="CY270" i="2"/>
  <c r="CV270" i="2" s="1"/>
  <c r="Z270" i="2" s="1"/>
  <c r="AI270" i="2" s="1"/>
  <c r="CX270" i="2"/>
  <c r="CW270" i="2"/>
  <c r="CT270" i="2"/>
  <c r="CS270" i="2" s="1"/>
  <c r="CQ270" i="2" s="1"/>
  <c r="DB270" i="2" s="1"/>
  <c r="CP270" i="2"/>
  <c r="AL270" i="2"/>
  <c r="D270" i="2"/>
  <c r="CA270" i="2" s="1"/>
  <c r="OQ269" i="2"/>
  <c r="OL269" i="2"/>
  <c r="OK269" i="2"/>
  <c r="OJ269" i="2"/>
  <c r="OI269" i="2"/>
  <c r="OP269" i="2" s="1"/>
  <c r="OR269" i="2" s="1"/>
  <c r="OH269" i="2"/>
  <c r="OG269" i="2"/>
  <c r="NS269" i="2"/>
  <c r="NR269" i="2"/>
  <c r="NT269" i="2" s="1"/>
  <c r="NP269" i="2"/>
  <c r="NO269" i="2"/>
  <c r="NC269" i="2"/>
  <c r="MY269" i="2"/>
  <c r="MQ269" i="2"/>
  <c r="MP269" i="2"/>
  <c r="MK269" i="2"/>
  <c r="MJ269" i="2"/>
  <c r="ML269" i="2" s="1"/>
  <c r="ME269" i="2"/>
  <c r="MD269" i="2"/>
  <c r="LY269" i="2"/>
  <c r="LX269" i="2"/>
  <c r="LZ269" i="2" s="1"/>
  <c r="LS269" i="2"/>
  <c r="LR269" i="2"/>
  <c r="LM269" i="2"/>
  <c r="LL269" i="2"/>
  <c r="LN269" i="2" s="1"/>
  <c r="LG269" i="2"/>
  <c r="LF269" i="2"/>
  <c r="LA269" i="2"/>
  <c r="KZ269" i="2"/>
  <c r="KU269" i="2"/>
  <c r="KT269" i="2"/>
  <c r="KV269" i="2" s="1"/>
  <c r="KO269" i="2"/>
  <c r="KN269" i="2"/>
  <c r="KP269" i="2" s="1"/>
  <c r="KC269" i="2"/>
  <c r="KB269" i="2"/>
  <c r="KA269" i="2"/>
  <c r="JZ269" i="2"/>
  <c r="JY269" i="2"/>
  <c r="JW269" i="2"/>
  <c r="JV269" i="2"/>
  <c r="JU269" i="2"/>
  <c r="JT269" i="2"/>
  <c r="JR269" i="2"/>
  <c r="JQ269" i="2"/>
  <c r="JP269" i="2"/>
  <c r="JO269" i="2"/>
  <c r="JN269" i="2"/>
  <c r="JM269" i="2"/>
  <c r="JL269" i="2"/>
  <c r="JK269" i="2"/>
  <c r="JJ269" i="2"/>
  <c r="JI269" i="2"/>
  <c r="JH269" i="2"/>
  <c r="JG269" i="2"/>
  <c r="JF269" i="2"/>
  <c r="JA269" i="2"/>
  <c r="IZ269" i="2"/>
  <c r="IY269" i="2"/>
  <c r="IX269" i="2"/>
  <c r="IW269" i="2"/>
  <c r="IU269" i="2"/>
  <c r="IT269" i="2"/>
  <c r="IS269" i="2"/>
  <c r="IR269" i="2"/>
  <c r="IP269" i="2"/>
  <c r="IC269" i="2" s="1"/>
  <c r="IO269" i="2"/>
  <c r="IN269" i="2"/>
  <c r="IM269" i="2"/>
  <c r="IL269" i="2"/>
  <c r="IK269" i="2"/>
  <c r="IJ269" i="2"/>
  <c r="II269" i="2"/>
  <c r="IH269" i="2"/>
  <c r="IG269" i="2"/>
  <c r="IF269" i="2"/>
  <c r="IE269" i="2"/>
  <c r="ID269" i="2"/>
  <c r="HW269" i="2"/>
  <c r="HS269" i="2"/>
  <c r="HJ269" i="2" s="1"/>
  <c r="HG269" i="2" s="1" a="1"/>
  <c r="HG269" i="2" s="1"/>
  <c r="HR269" i="2"/>
  <c r="HQ269" i="2"/>
  <c r="HP269" i="2"/>
  <c r="HO269" i="2"/>
  <c r="HI269" i="2"/>
  <c r="HC269" i="2"/>
  <c r="HA269" i="2" a="1"/>
  <c r="HA269" i="2" s="1"/>
  <c r="GY269" i="2"/>
  <c r="GX269" i="2"/>
  <c r="GR269" i="2"/>
  <c r="GM269" i="2"/>
  <c r="GZ269" i="2" s="1"/>
  <c r="GL269" i="2"/>
  <c r="FR269" i="2"/>
  <c r="FS269" i="2" s="1"/>
  <c r="FI269" i="2"/>
  <c r="FO269" i="2" s="1"/>
  <c r="EW269" i="2"/>
  <c r="ET269" i="2"/>
  <c r="EP269" i="2"/>
  <c r="DT269" i="2"/>
  <c r="DJ269" i="2"/>
  <c r="DI269" i="2"/>
  <c r="DH269" i="2"/>
  <c r="DL269" i="2" s="1"/>
  <c r="DN269" i="2" s="1"/>
  <c r="CZ269" i="2"/>
  <c r="CY269" i="2" s="1"/>
  <c r="CV269" i="2" s="1"/>
  <c r="Z269" i="2" s="1"/>
  <c r="AI269" i="2" s="1"/>
  <c r="CX269" i="2"/>
  <c r="CW269" i="2"/>
  <c r="CT269" i="2"/>
  <c r="CS269" i="2" s="1"/>
  <c r="CQ269" i="2" s="1"/>
  <c r="DB269" i="2" s="1"/>
  <c r="CP269" i="2"/>
  <c r="AL269" i="2"/>
  <c r="D269" i="2"/>
  <c r="CA269" i="2" s="1"/>
  <c r="OQ268" i="2"/>
  <c r="OL268" i="2"/>
  <c r="OK268" i="2"/>
  <c r="ON268" i="2" s="1"/>
  <c r="OJ268" i="2"/>
  <c r="OI268" i="2"/>
  <c r="OH268" i="2"/>
  <c r="OG268" i="2"/>
  <c r="NS268" i="2"/>
  <c r="NR268" i="2"/>
  <c r="NT268" i="2" s="1"/>
  <c r="NP268" i="2"/>
  <c r="NO268" i="2"/>
  <c r="NC268" i="2"/>
  <c r="MY268" i="2"/>
  <c r="MQ268" i="2"/>
  <c r="MP268" i="2"/>
  <c r="MR268" i="2" s="1"/>
  <c r="MK268" i="2"/>
  <c r="MJ268" i="2"/>
  <c r="ME268" i="2"/>
  <c r="MD268" i="2"/>
  <c r="LY268" i="2"/>
  <c r="LX268" i="2"/>
  <c r="LS268" i="2"/>
  <c r="LR268" i="2"/>
  <c r="LT268" i="2" s="1"/>
  <c r="LM268" i="2"/>
  <c r="LL268" i="2"/>
  <c r="LG268" i="2"/>
  <c r="LF268" i="2"/>
  <c r="LA268" i="2"/>
  <c r="KZ268" i="2"/>
  <c r="KU268" i="2"/>
  <c r="KT268" i="2"/>
  <c r="KV268" i="2" s="1"/>
  <c r="KO268" i="2"/>
  <c r="KN268" i="2"/>
  <c r="KC268" i="2"/>
  <c r="KB268" i="2"/>
  <c r="KA268" i="2"/>
  <c r="JZ268" i="2"/>
  <c r="JY268" i="2"/>
  <c r="JW268" i="2"/>
  <c r="JV268" i="2"/>
  <c r="JU268" i="2"/>
  <c r="JT268" i="2"/>
  <c r="JR268" i="2"/>
  <c r="JQ268" i="2"/>
  <c r="JP268" i="2"/>
  <c r="JO268" i="2"/>
  <c r="JN268" i="2"/>
  <c r="JM268" i="2"/>
  <c r="JL268" i="2"/>
  <c r="JK268" i="2"/>
  <c r="JJ268" i="2"/>
  <c r="JI268" i="2"/>
  <c r="JH268" i="2"/>
  <c r="JG268" i="2"/>
  <c r="JF268" i="2"/>
  <c r="JE268" i="2"/>
  <c r="JC268" i="2"/>
  <c r="JD268" i="2" s="1"/>
  <c r="KI268" i="2" s="1"/>
  <c r="MH268" i="2" s="1"/>
  <c r="JA268" i="2"/>
  <c r="IZ268" i="2"/>
  <c r="IY268" i="2"/>
  <c r="IX268" i="2"/>
  <c r="IW268" i="2"/>
  <c r="IU268" i="2"/>
  <c r="IT268" i="2"/>
  <c r="IS268" i="2"/>
  <c r="IR268" i="2"/>
  <c r="IP268" i="2"/>
  <c r="IO268" i="2"/>
  <c r="IN268" i="2"/>
  <c r="IM268" i="2"/>
  <c r="IL268" i="2"/>
  <c r="IK268" i="2"/>
  <c r="IJ268" i="2"/>
  <c r="II268" i="2"/>
  <c r="IH268" i="2"/>
  <c r="IG268" i="2"/>
  <c r="IF268" i="2"/>
  <c r="IE268" i="2"/>
  <c r="ID268" i="2"/>
  <c r="IC268" i="2"/>
  <c r="IA268" i="2"/>
  <c r="IB268" i="2" s="1"/>
  <c r="KF268" i="2" s="1"/>
  <c r="HW268" i="2"/>
  <c r="HS268" i="2"/>
  <c r="HJ268" i="2" s="1"/>
  <c r="HG268" i="2" s="1" a="1"/>
  <c r="HG268" i="2" s="1"/>
  <c r="HR268" i="2"/>
  <c r="HQ268" i="2"/>
  <c r="HP268" i="2"/>
  <c r="HO268" i="2"/>
  <c r="HI268" i="2"/>
  <c r="HC268" i="2"/>
  <c r="HA268" i="2" a="1"/>
  <c r="HA268" i="2" s="1"/>
  <c r="GY268" i="2"/>
  <c r="GX268" i="2"/>
  <c r="GR268" i="2"/>
  <c r="GL268" i="2"/>
  <c r="GM268" i="2" s="1"/>
  <c r="GZ268" i="2" s="1"/>
  <c r="FW268" i="2"/>
  <c r="FU268" i="2"/>
  <c r="FV268" i="2" s="1"/>
  <c r="FT268" i="2"/>
  <c r="FS268" i="2"/>
  <c r="FR268" i="2"/>
  <c r="FI268" i="2"/>
  <c r="FO268" i="2" s="1"/>
  <c r="EW268" i="2"/>
  <c r="ET268" i="2"/>
  <c r="ES268" i="2"/>
  <c r="FD268" i="2" s="1"/>
  <c r="FE268" i="2" s="1"/>
  <c r="EP268" i="2"/>
  <c r="EB268" i="2"/>
  <c r="EA268" i="2"/>
  <c r="EG268" i="2" s="1"/>
  <c r="DY268" i="2"/>
  <c r="DX268" i="2"/>
  <c r="DZ268" i="2" s="1"/>
  <c r="DT268" i="2"/>
  <c r="DJ268" i="2"/>
  <c r="DI268" i="2"/>
  <c r="DH268" i="2"/>
  <c r="CZ268" i="2"/>
  <c r="CY268" i="2" s="1"/>
  <c r="CV268" i="2" s="1"/>
  <c r="Z268" i="2" s="1"/>
  <c r="AI268" i="2" s="1"/>
  <c r="CX268" i="2"/>
  <c r="CW268" i="2"/>
  <c r="CT268" i="2"/>
  <c r="CS268" i="2" s="1"/>
  <c r="CQ268" i="2" s="1"/>
  <c r="CP268" i="2"/>
  <c r="DC268" i="2" s="1"/>
  <c r="AL268" i="2"/>
  <c r="D268" i="2"/>
  <c r="CA268" i="2" s="1"/>
  <c r="OQ267" i="2"/>
  <c r="OL267" i="2"/>
  <c r="OK267" i="2"/>
  <c r="OJ267" i="2"/>
  <c r="OI267" i="2"/>
  <c r="OH267" i="2"/>
  <c r="ON267" i="2" s="1"/>
  <c r="OG267" i="2"/>
  <c r="NP267" i="2"/>
  <c r="NO267" i="2"/>
  <c r="NC267" i="2"/>
  <c r="MY267" i="2"/>
  <c r="MQ267" i="2"/>
  <c r="MP267" i="2"/>
  <c r="MR267" i="2" s="1"/>
  <c r="MK267" i="2"/>
  <c r="MJ267" i="2"/>
  <c r="ME267" i="2"/>
  <c r="MD267" i="2"/>
  <c r="MF267" i="2" s="1"/>
  <c r="LY267" i="2"/>
  <c r="LX267" i="2"/>
  <c r="LS267" i="2"/>
  <c r="LR267" i="2"/>
  <c r="LT267" i="2" s="1"/>
  <c r="LM267" i="2"/>
  <c r="LL267" i="2"/>
  <c r="LG267" i="2"/>
  <c r="LF267" i="2"/>
  <c r="LH267" i="2" s="1"/>
  <c r="LA267" i="2"/>
  <c r="LB267" i="2" s="1"/>
  <c r="KZ267" i="2"/>
  <c r="KU267" i="2"/>
  <c r="KT267" i="2"/>
  <c r="KV267" i="2" s="1"/>
  <c r="KO267" i="2"/>
  <c r="KN267" i="2"/>
  <c r="KC267" i="2"/>
  <c r="KB267" i="2"/>
  <c r="KA267" i="2"/>
  <c r="JV267" i="2" s="1"/>
  <c r="JU267" i="2" s="1"/>
  <c r="JT267" i="2" s="1"/>
  <c r="JZ267" i="2"/>
  <c r="JY267" i="2"/>
  <c r="JW267" i="2"/>
  <c r="JR267" i="2"/>
  <c r="JQ267" i="2"/>
  <c r="JM267" i="2" s="1"/>
  <c r="JC267" i="2" s="1"/>
  <c r="JD267" i="2" s="1"/>
  <c r="KI267" i="2" s="1"/>
  <c r="KJ267" i="2" s="1"/>
  <c r="JP267" i="2"/>
  <c r="JO267" i="2"/>
  <c r="JN267" i="2"/>
  <c r="JL267" i="2"/>
  <c r="JK267" i="2"/>
  <c r="JJ267" i="2"/>
  <c r="JI267" i="2"/>
  <c r="JH267" i="2"/>
  <c r="JF267" i="2"/>
  <c r="JE267" i="2"/>
  <c r="JA267" i="2"/>
  <c r="IZ267" i="2"/>
  <c r="IY267" i="2"/>
  <c r="IT267" i="2" s="1"/>
  <c r="IS267" i="2" s="1"/>
  <c r="IR267" i="2" s="1"/>
  <c r="IX267" i="2"/>
  <c r="IW267" i="2"/>
  <c r="IU267" i="2"/>
  <c r="IP267" i="2"/>
  <c r="IO267" i="2"/>
  <c r="IK267" i="2" s="1"/>
  <c r="IN267" i="2"/>
  <c r="IM267" i="2"/>
  <c r="IL267" i="2"/>
  <c r="IJ267" i="2"/>
  <c r="II267" i="2"/>
  <c r="IH267" i="2"/>
  <c r="IG267" i="2"/>
  <c r="IF267" i="2"/>
  <c r="ID267" i="2"/>
  <c r="IC267" i="2"/>
  <c r="HW267" i="2"/>
  <c r="HO267" i="2"/>
  <c r="HA267" i="2" a="1"/>
  <c r="HA267" i="2" s="1"/>
  <c r="GY267" i="2"/>
  <c r="GX267" i="2"/>
  <c r="GR267" i="2"/>
  <c r="FW267" i="2"/>
  <c r="FU267" i="2"/>
  <c r="FV267" i="2" s="1"/>
  <c r="FT267" i="2"/>
  <c r="FS267" i="2"/>
  <c r="FR267" i="2"/>
  <c r="FI267" i="2"/>
  <c r="FO267" i="2" s="1"/>
  <c r="FD267" i="2"/>
  <c r="FE267" i="2" s="1"/>
  <c r="EW267" i="2"/>
  <c r="ET267" i="2"/>
  <c r="ES267" i="2"/>
  <c r="EP267" i="2"/>
  <c r="DT267" i="2"/>
  <c r="DJ267" i="2"/>
  <c r="DI267" i="2"/>
  <c r="DH267" i="2"/>
  <c r="CZ267" i="2"/>
  <c r="CY267" i="2" s="1"/>
  <c r="CV267" i="2" s="1"/>
  <c r="Z267" i="2" s="1"/>
  <c r="AI267" i="2" s="1"/>
  <c r="CX267" i="2"/>
  <c r="CW267" i="2"/>
  <c r="CT267" i="2"/>
  <c r="CS267" i="2" s="1"/>
  <c r="CQ267" i="2" s="1"/>
  <c r="DB267" i="2" s="1"/>
  <c r="CP267" i="2"/>
  <c r="AL267" i="2"/>
  <c r="D267" i="2"/>
  <c r="CA267" i="2" s="1"/>
  <c r="OQ266" i="2"/>
  <c r="OL266" i="2"/>
  <c r="OK266" i="2"/>
  <c r="OJ266" i="2"/>
  <c r="OI266" i="2"/>
  <c r="OP266" i="2" s="1"/>
  <c r="OH266" i="2"/>
  <c r="ON266" i="2" s="1"/>
  <c r="OG266" i="2"/>
  <c r="NP266" i="2"/>
  <c r="NO266" i="2"/>
  <c r="NC266" i="2"/>
  <c r="MY266" i="2"/>
  <c r="MQ266" i="2"/>
  <c r="MP266" i="2"/>
  <c r="MK266" i="2"/>
  <c r="MJ266" i="2"/>
  <c r="ME266" i="2"/>
  <c r="MD266" i="2"/>
  <c r="LY266" i="2"/>
  <c r="LX266" i="2"/>
  <c r="LS266" i="2"/>
  <c r="LR266" i="2"/>
  <c r="LT266" i="2" s="1"/>
  <c r="LN266" i="2"/>
  <c r="LM266" i="2"/>
  <c r="LL266" i="2"/>
  <c r="LG266" i="2"/>
  <c r="LF266" i="2"/>
  <c r="LA266" i="2"/>
  <c r="KZ266" i="2"/>
  <c r="LB266" i="2" s="1"/>
  <c r="KU266" i="2"/>
  <c r="KT266" i="2"/>
  <c r="KO266" i="2"/>
  <c r="KN266" i="2"/>
  <c r="KC266" i="2"/>
  <c r="KB266" i="2"/>
  <c r="KA266" i="2"/>
  <c r="JV266" i="2" s="1"/>
  <c r="JU266" i="2" s="1"/>
  <c r="JT266" i="2" s="1"/>
  <c r="JZ266" i="2"/>
  <c r="JY266" i="2"/>
  <c r="JW266" i="2"/>
  <c r="JR266" i="2"/>
  <c r="JQ266" i="2"/>
  <c r="JM266" i="2" s="1"/>
  <c r="JP266" i="2"/>
  <c r="JO266" i="2"/>
  <c r="JN266" i="2"/>
  <c r="JL266" i="2"/>
  <c r="JK266" i="2"/>
  <c r="JJ266" i="2"/>
  <c r="JH266" i="2"/>
  <c r="JF266" i="2"/>
  <c r="JE266" i="2"/>
  <c r="JA266" i="2"/>
  <c r="IZ266" i="2"/>
  <c r="IY266" i="2"/>
  <c r="IT266" i="2" s="1"/>
  <c r="IS266" i="2" s="1"/>
  <c r="IR266" i="2" s="1"/>
  <c r="IX266" i="2"/>
  <c r="IW266" i="2"/>
  <c r="IU266" i="2"/>
  <c r="IP266" i="2"/>
  <c r="IO266" i="2"/>
  <c r="IK266" i="2" s="1"/>
  <c r="IN266" i="2"/>
  <c r="IM266" i="2"/>
  <c r="IL266" i="2"/>
  <c r="IJ266" i="2"/>
  <c r="II266" i="2"/>
  <c r="IH266" i="2"/>
  <c r="IF266" i="2"/>
  <c r="ID266" i="2"/>
  <c r="IC266" i="2"/>
  <c r="HW266" i="2"/>
  <c r="HO266" i="2"/>
  <c r="HA266" i="2" a="1"/>
  <c r="HA266" i="2" s="1"/>
  <c r="GY266" i="2"/>
  <c r="GX266" i="2"/>
  <c r="GR266" i="2"/>
  <c r="FW266" i="2"/>
  <c r="FU266" i="2"/>
  <c r="FV266" i="2" s="1"/>
  <c r="FT266" i="2"/>
  <c r="FS266" i="2"/>
  <c r="FR266" i="2"/>
  <c r="FI266" i="2"/>
  <c r="FO266" i="2" s="1"/>
  <c r="FD266" i="2"/>
  <c r="FE266" i="2" s="1"/>
  <c r="EW266" i="2"/>
  <c r="ET266" i="2"/>
  <c r="ES266" i="2"/>
  <c r="EP266" i="2"/>
  <c r="DT266" i="2"/>
  <c r="DJ266" i="2"/>
  <c r="DI266" i="2"/>
  <c r="EB266" i="2" s="1"/>
  <c r="EH266" i="2" s="1"/>
  <c r="DH266" i="2"/>
  <c r="DC266" i="2"/>
  <c r="CZ266" i="2"/>
  <c r="CY266" i="2" s="1"/>
  <c r="CV266" i="2" s="1"/>
  <c r="Z266" i="2" s="1"/>
  <c r="AI266" i="2" s="1"/>
  <c r="CX266" i="2"/>
  <c r="CW266" i="2"/>
  <c r="CT266" i="2"/>
  <c r="CS266" i="2" s="1"/>
  <c r="CQ266" i="2" s="1"/>
  <c r="CP266" i="2"/>
  <c r="AL266" i="2"/>
  <c r="D266" i="2"/>
  <c r="CA266" i="2" s="1"/>
  <c r="OQ265" i="2"/>
  <c r="ON265" i="2"/>
  <c r="OL265" i="2"/>
  <c r="OK265" i="2"/>
  <c r="OJ265" i="2"/>
  <c r="OI265" i="2"/>
  <c r="OH265" i="2"/>
  <c r="OG265" i="2"/>
  <c r="OM265" i="2" s="1"/>
  <c r="NP265" i="2"/>
  <c r="NO265" i="2"/>
  <c r="NC265" i="2"/>
  <c r="MY265" i="2"/>
  <c r="MQ265" i="2"/>
  <c r="MP265" i="2"/>
  <c r="MR265" i="2" s="1"/>
  <c r="MK265" i="2"/>
  <c r="MJ265" i="2"/>
  <c r="ML265" i="2" s="1"/>
  <c r="ME265" i="2"/>
  <c r="MD265" i="2"/>
  <c r="LY265" i="2"/>
  <c r="LX265" i="2"/>
  <c r="LZ265" i="2" s="1"/>
  <c r="LS265" i="2"/>
  <c r="LR265" i="2"/>
  <c r="LM265" i="2"/>
  <c r="LL265" i="2"/>
  <c r="LG265" i="2"/>
  <c r="LF265" i="2"/>
  <c r="LA265" i="2"/>
  <c r="KZ265" i="2"/>
  <c r="LB265" i="2" s="1"/>
  <c r="KU265" i="2"/>
  <c r="KT265" i="2"/>
  <c r="KV265" i="2" s="1"/>
  <c r="KR265" i="2"/>
  <c r="KO265" i="2"/>
  <c r="KN265" i="2"/>
  <c r="KP265" i="2" s="1"/>
  <c r="KC265" i="2"/>
  <c r="KB265" i="2"/>
  <c r="KA265" i="2"/>
  <c r="JV265" i="2" s="1"/>
  <c r="JU265" i="2" s="1"/>
  <c r="JT265" i="2" s="1"/>
  <c r="JZ265" i="2"/>
  <c r="JY265" i="2"/>
  <c r="JW265" i="2"/>
  <c r="JR265" i="2"/>
  <c r="JQ265" i="2"/>
  <c r="JM265" i="2" s="1"/>
  <c r="JC265" i="2" s="1"/>
  <c r="JD265" i="2" s="1"/>
  <c r="KI265" i="2" s="1"/>
  <c r="JP265" i="2"/>
  <c r="JO265" i="2"/>
  <c r="JN265" i="2"/>
  <c r="JL265" i="2"/>
  <c r="JK265" i="2"/>
  <c r="JJ265" i="2"/>
  <c r="JI265" i="2"/>
  <c r="JH265" i="2"/>
  <c r="JG265" i="2"/>
  <c r="JF265" i="2"/>
  <c r="JE265" i="2"/>
  <c r="JA265" i="2"/>
  <c r="IZ265" i="2"/>
  <c r="IY265" i="2"/>
  <c r="IT265" i="2" s="1"/>
  <c r="IS265" i="2" s="1"/>
  <c r="IR265" i="2" s="1"/>
  <c r="IX265" i="2"/>
  <c r="IW265" i="2"/>
  <c r="IU265" i="2"/>
  <c r="IP265" i="2"/>
  <c r="IO265" i="2"/>
  <c r="IN265" i="2"/>
  <c r="IM265" i="2"/>
  <c r="IL265" i="2"/>
  <c r="IJ265" i="2"/>
  <c r="II265" i="2"/>
  <c r="IH265" i="2"/>
  <c r="IF265" i="2"/>
  <c r="ID265" i="2"/>
  <c r="IC265" i="2"/>
  <c r="HW265" i="2"/>
  <c r="HO265" i="2"/>
  <c r="HA265" i="2" a="1"/>
  <c r="HA265" i="2" s="1"/>
  <c r="GY265" i="2"/>
  <c r="GX265" i="2"/>
  <c r="GR265" i="2"/>
  <c r="FW265" i="2"/>
  <c r="FV265" i="2"/>
  <c r="FU265" i="2"/>
  <c r="FT265" i="2"/>
  <c r="FS265" i="2"/>
  <c r="FR265" i="2"/>
  <c r="FI265" i="2"/>
  <c r="FO265" i="2" s="1"/>
  <c r="EW265" i="2"/>
  <c r="ET265" i="2"/>
  <c r="ES265" i="2"/>
  <c r="FD265" i="2" s="1"/>
  <c r="FE265" i="2" s="1"/>
  <c r="EP265" i="2"/>
  <c r="DT265" i="2"/>
  <c r="DJ265" i="2"/>
  <c r="DI265" i="2"/>
  <c r="DH265" i="2"/>
  <c r="CZ265" i="2"/>
  <c r="CY265" i="2" s="1"/>
  <c r="CV265" i="2" s="1"/>
  <c r="Z265" i="2" s="1"/>
  <c r="AI265" i="2" s="1"/>
  <c r="CX265" i="2"/>
  <c r="CW265" i="2"/>
  <c r="CT265" i="2"/>
  <c r="CS265" i="2" s="1"/>
  <c r="CQ265" i="2" s="1"/>
  <c r="DB265" i="2" s="1"/>
  <c r="CP265" i="2"/>
  <c r="DC265" i="2" s="1"/>
  <c r="AL265" i="2"/>
  <c r="D265" i="2"/>
  <c r="CA265" i="2" s="1"/>
  <c r="OQ264" i="2"/>
  <c r="OL264" i="2"/>
  <c r="OK264" i="2"/>
  <c r="OJ264" i="2"/>
  <c r="OI264" i="2"/>
  <c r="OH264" i="2"/>
  <c r="ON264" i="2" s="1"/>
  <c r="OG264" i="2"/>
  <c r="NP264" i="2"/>
  <c r="NO264" i="2"/>
  <c r="NQ264" i="2" s="1"/>
  <c r="NC264" i="2"/>
  <c r="MY264" i="2"/>
  <c r="MQ264" i="2"/>
  <c r="MP264" i="2"/>
  <c r="MK264" i="2"/>
  <c r="MJ264" i="2"/>
  <c r="ML264" i="2" s="1"/>
  <c r="ME264" i="2"/>
  <c r="MD264" i="2"/>
  <c r="MF264" i="2" s="1"/>
  <c r="LY264" i="2"/>
  <c r="LX264" i="2"/>
  <c r="LS264" i="2"/>
  <c r="LR264" i="2"/>
  <c r="LM264" i="2"/>
  <c r="LL264" i="2"/>
  <c r="LG264" i="2"/>
  <c r="LF264" i="2"/>
  <c r="LA264" i="2"/>
  <c r="LB264" i="2" s="1"/>
  <c r="KZ264" i="2"/>
  <c r="KU264" i="2"/>
  <c r="KT264" i="2"/>
  <c r="KO264" i="2"/>
  <c r="KN264" i="2"/>
  <c r="KP264" i="2" s="1"/>
  <c r="KC264" i="2"/>
  <c r="KB264" i="2"/>
  <c r="KA264" i="2"/>
  <c r="JV264" i="2" s="1"/>
  <c r="JU264" i="2" s="1"/>
  <c r="JT264" i="2" s="1"/>
  <c r="JZ264" i="2"/>
  <c r="JY264" i="2"/>
  <c r="JW264" i="2"/>
  <c r="JR264" i="2"/>
  <c r="JQ264" i="2"/>
  <c r="JM264" i="2" s="1"/>
  <c r="JC264" i="2" s="1"/>
  <c r="JD264" i="2" s="1"/>
  <c r="KI264" i="2" s="1"/>
  <c r="LJ264" i="2" s="1"/>
  <c r="JP264" i="2"/>
  <c r="JO264" i="2"/>
  <c r="JN264" i="2"/>
  <c r="JL264" i="2"/>
  <c r="JK264" i="2"/>
  <c r="JJ264" i="2"/>
  <c r="JH264" i="2"/>
  <c r="JF264" i="2"/>
  <c r="JE264" i="2"/>
  <c r="JA264" i="2"/>
  <c r="IZ264" i="2"/>
  <c r="IY264" i="2"/>
  <c r="IT264" i="2" s="1"/>
  <c r="IS264" i="2" s="1"/>
  <c r="IR264" i="2" s="1"/>
  <c r="GL264" i="2" s="1"/>
  <c r="GM264" i="2" s="1"/>
  <c r="GZ264" i="2" s="1"/>
  <c r="IX264" i="2"/>
  <c r="IW264" i="2"/>
  <c r="IU264" i="2"/>
  <c r="IP264" i="2"/>
  <c r="IO264" i="2"/>
  <c r="IK264" i="2" s="1"/>
  <c r="IN264" i="2"/>
  <c r="IM264" i="2"/>
  <c r="IL264" i="2"/>
  <c r="IJ264" i="2"/>
  <c r="II264" i="2"/>
  <c r="IH264" i="2"/>
  <c r="IF264" i="2"/>
  <c r="ID264" i="2"/>
  <c r="IC264" i="2"/>
  <c r="HW264" i="2"/>
  <c r="HO264" i="2"/>
  <c r="HA264" i="2" a="1"/>
  <c r="HA264" i="2" s="1"/>
  <c r="GY264" i="2"/>
  <c r="GX264" i="2"/>
  <c r="GR264" i="2"/>
  <c r="FW264" i="2"/>
  <c r="FU264" i="2"/>
  <c r="FV264" i="2" s="1"/>
  <c r="FT264" i="2"/>
  <c r="FS264" i="2"/>
  <c r="FR264" i="2"/>
  <c r="FI264" i="2"/>
  <c r="FO264" i="2" s="1"/>
  <c r="EW264" i="2"/>
  <c r="ET264" i="2"/>
  <c r="ES264" i="2"/>
  <c r="FD264" i="2" s="1"/>
  <c r="FE264" i="2" s="1"/>
  <c r="EP264" i="2"/>
  <c r="DT264" i="2"/>
  <c r="DJ264" i="2"/>
  <c r="DI264" i="2"/>
  <c r="DH264" i="2"/>
  <c r="CZ264" i="2"/>
  <c r="CY264" i="2" s="1"/>
  <c r="CV264" i="2" s="1"/>
  <c r="Z264" i="2" s="1"/>
  <c r="AI264" i="2" s="1"/>
  <c r="CX264" i="2"/>
  <c r="CW264" i="2"/>
  <c r="CT264" i="2"/>
  <c r="CS264" i="2" s="1"/>
  <c r="CQ264" i="2" s="1"/>
  <c r="DB264" i="2" s="1"/>
  <c r="CP264" i="2"/>
  <c r="AL264" i="2"/>
  <c r="D264" i="2"/>
  <c r="CA264" i="2" s="1"/>
  <c r="OQ263" i="2"/>
  <c r="OL263" i="2"/>
  <c r="OK263" i="2"/>
  <c r="OJ263" i="2"/>
  <c r="OI263" i="2"/>
  <c r="OP263" i="2" s="1"/>
  <c r="OH263" i="2"/>
  <c r="ON263" i="2" s="1"/>
  <c r="OG263" i="2"/>
  <c r="NP263" i="2"/>
  <c r="NO263" i="2"/>
  <c r="NQ263" i="2" s="1"/>
  <c r="NC263" i="2"/>
  <c r="MY263" i="2"/>
  <c r="NG263" i="2" s="1"/>
  <c r="MQ263" i="2"/>
  <c r="MP263" i="2"/>
  <c r="MK263" i="2"/>
  <c r="MJ263" i="2"/>
  <c r="ME263" i="2"/>
  <c r="MD263" i="2"/>
  <c r="MF263" i="2" s="1"/>
  <c r="LY263" i="2"/>
  <c r="LX263" i="2"/>
  <c r="LZ263" i="2" s="1"/>
  <c r="LS263" i="2"/>
  <c r="LR263" i="2"/>
  <c r="LO263" i="2"/>
  <c r="LM263" i="2"/>
  <c r="LL263" i="2"/>
  <c r="LN263" i="2" s="1"/>
  <c r="LG263" i="2"/>
  <c r="LF263" i="2"/>
  <c r="LA263" i="2"/>
  <c r="KZ263" i="2"/>
  <c r="LB263" i="2" s="1"/>
  <c r="KU263" i="2"/>
  <c r="KT263" i="2"/>
  <c r="KV263" i="2" s="1"/>
  <c r="KO263" i="2"/>
  <c r="KN263" i="2"/>
  <c r="KC263" i="2"/>
  <c r="KB263" i="2"/>
  <c r="KA263" i="2"/>
  <c r="JV263" i="2" s="1"/>
  <c r="JU263" i="2" s="1"/>
  <c r="JT263" i="2" s="1"/>
  <c r="JZ263" i="2"/>
  <c r="JY263" i="2"/>
  <c r="JW263" i="2"/>
  <c r="JR263" i="2"/>
  <c r="JQ263" i="2"/>
  <c r="JM263" i="2" s="1"/>
  <c r="JP263" i="2"/>
  <c r="JO263" i="2"/>
  <c r="JN263" i="2"/>
  <c r="JL263" i="2"/>
  <c r="JK263" i="2"/>
  <c r="JJ263" i="2"/>
  <c r="JH263" i="2"/>
  <c r="JF263" i="2"/>
  <c r="JE263" i="2"/>
  <c r="JA263" i="2"/>
  <c r="IZ263" i="2"/>
  <c r="IY263" i="2"/>
  <c r="IX263" i="2"/>
  <c r="IW263" i="2"/>
  <c r="IU263" i="2"/>
  <c r="IT263" i="2"/>
  <c r="IS263" i="2"/>
  <c r="IR263" i="2" s="1"/>
  <c r="IP263" i="2"/>
  <c r="IO263" i="2"/>
  <c r="IN263" i="2"/>
  <c r="IM263" i="2"/>
  <c r="IL263" i="2"/>
  <c r="IK263" i="2"/>
  <c r="IA263" i="2" s="1"/>
  <c r="IB263" i="2" s="1"/>
  <c r="KF263" i="2" s="1"/>
  <c r="IJ263" i="2"/>
  <c r="II263" i="2"/>
  <c r="IH263" i="2"/>
  <c r="IG263" i="2"/>
  <c r="IF263" i="2"/>
  <c r="ID263" i="2"/>
  <c r="IC263" i="2"/>
  <c r="HW263" i="2"/>
  <c r="HO263" i="2"/>
  <c r="HA263" i="2" a="1"/>
  <c r="HA263" i="2" s="1"/>
  <c r="GY263" i="2"/>
  <c r="GX263" i="2"/>
  <c r="GR263" i="2"/>
  <c r="FW263" i="2"/>
  <c r="FU263" i="2"/>
  <c r="FV263" i="2" s="1"/>
  <c r="FT263" i="2"/>
  <c r="FS263" i="2"/>
  <c r="FR263" i="2"/>
  <c r="FI263" i="2"/>
  <c r="FO263" i="2" s="1"/>
  <c r="EW263" i="2"/>
  <c r="ET263" i="2"/>
  <c r="ES263" i="2"/>
  <c r="FD263" i="2" s="1"/>
  <c r="FE263" i="2" s="1"/>
  <c r="EP263" i="2"/>
  <c r="DT263" i="2"/>
  <c r="DJ263" i="2"/>
  <c r="EB263" i="2" s="1"/>
  <c r="EH263" i="2" s="1"/>
  <c r="DI263" i="2"/>
  <c r="DH263" i="2"/>
  <c r="DC263" i="2"/>
  <c r="CZ263" i="2"/>
  <c r="CY263" i="2" s="1"/>
  <c r="CV263" i="2" s="1"/>
  <c r="Z263" i="2" s="1"/>
  <c r="AI263" i="2" s="1"/>
  <c r="CX263" i="2"/>
  <c r="CW263" i="2"/>
  <c r="CT263" i="2"/>
  <c r="CS263" i="2" s="1"/>
  <c r="CQ263" i="2" s="1"/>
  <c r="CP263" i="2"/>
  <c r="AL263" i="2"/>
  <c r="D263" i="2"/>
  <c r="CA263" i="2" s="1"/>
  <c r="OQ262" i="2"/>
  <c r="OL262" i="2"/>
  <c r="OK262" i="2"/>
  <c r="ON262" i="2" s="1"/>
  <c r="OJ262" i="2"/>
  <c r="OI262" i="2"/>
  <c r="OH262" i="2"/>
  <c r="OG262" i="2"/>
  <c r="NP262" i="2"/>
  <c r="NO262" i="2"/>
  <c r="NQ262" i="2" s="1"/>
  <c r="NC262" i="2"/>
  <c r="MY262" i="2"/>
  <c r="MQ262" i="2"/>
  <c r="MP262" i="2"/>
  <c r="MK262" i="2"/>
  <c r="MJ262" i="2"/>
  <c r="ME262" i="2"/>
  <c r="MD262" i="2"/>
  <c r="LY262" i="2"/>
  <c r="LX262" i="2"/>
  <c r="LZ262" i="2" s="1"/>
  <c r="LS262" i="2"/>
  <c r="LR262" i="2"/>
  <c r="LM262" i="2"/>
  <c r="LL262" i="2"/>
  <c r="LN262" i="2" s="1"/>
  <c r="LG262" i="2"/>
  <c r="LF262" i="2"/>
  <c r="LH262" i="2" s="1"/>
  <c r="LA262" i="2"/>
  <c r="KZ262" i="2"/>
  <c r="KU262" i="2"/>
  <c r="KT262" i="2"/>
  <c r="KO262" i="2"/>
  <c r="KN262" i="2"/>
  <c r="KC262" i="2"/>
  <c r="KB262" i="2"/>
  <c r="KA262" i="2"/>
  <c r="JV262" i="2" s="1"/>
  <c r="JU262" i="2" s="1"/>
  <c r="JT262" i="2" s="1"/>
  <c r="JZ262" i="2"/>
  <c r="JY262" i="2"/>
  <c r="JW262" i="2"/>
  <c r="JR262" i="2"/>
  <c r="JQ262" i="2"/>
  <c r="JP262" i="2"/>
  <c r="JO262" i="2"/>
  <c r="JN262" i="2"/>
  <c r="JL262" i="2"/>
  <c r="JK262" i="2"/>
  <c r="JJ262" i="2"/>
  <c r="JH262" i="2"/>
  <c r="JF262" i="2"/>
  <c r="JE262" i="2"/>
  <c r="JA262" i="2"/>
  <c r="IZ262" i="2"/>
  <c r="IY262" i="2"/>
  <c r="IT262" i="2" s="1"/>
  <c r="IS262" i="2" s="1"/>
  <c r="IR262" i="2" s="1"/>
  <c r="IX262" i="2"/>
  <c r="IW262" i="2"/>
  <c r="IU262" i="2"/>
  <c r="IP262" i="2"/>
  <c r="IO262" i="2"/>
  <c r="IK262" i="2" s="1"/>
  <c r="IA262" i="2" s="1"/>
  <c r="IB262" i="2" s="1"/>
  <c r="KF262" i="2" s="1"/>
  <c r="IN262" i="2"/>
  <c r="IM262" i="2"/>
  <c r="IL262" i="2"/>
  <c r="IJ262" i="2"/>
  <c r="II262" i="2"/>
  <c r="IH262" i="2"/>
  <c r="IF262" i="2"/>
  <c r="ID262" i="2"/>
  <c r="IC262" i="2"/>
  <c r="HW262" i="2"/>
  <c r="HO262" i="2"/>
  <c r="HC262" i="2" s="1"/>
  <c r="HA262" i="2" a="1"/>
  <c r="HA262" i="2" s="1"/>
  <c r="GY262" i="2"/>
  <c r="GX262" i="2"/>
  <c r="GR262" i="2"/>
  <c r="FW262" i="2"/>
  <c r="FU262" i="2"/>
  <c r="FV262" i="2" s="1"/>
  <c r="FT262" i="2"/>
  <c r="FS262" i="2"/>
  <c r="FR262" i="2"/>
  <c r="FI262" i="2"/>
  <c r="FO262" i="2" s="1"/>
  <c r="EW262" i="2"/>
  <c r="ET262" i="2"/>
  <c r="ES262" i="2"/>
  <c r="FD262" i="2" s="1"/>
  <c r="FE262" i="2" s="1"/>
  <c r="EP262" i="2"/>
  <c r="DT262" i="2"/>
  <c r="DJ262" i="2"/>
  <c r="DI262" i="2"/>
  <c r="DH262" i="2"/>
  <c r="CZ262" i="2"/>
  <c r="CY262" i="2" s="1"/>
  <c r="CV262" i="2" s="1"/>
  <c r="Z262" i="2" s="1"/>
  <c r="AI262" i="2" s="1"/>
  <c r="CX262" i="2"/>
  <c r="CW262" i="2"/>
  <c r="CT262" i="2"/>
  <c r="CS262" i="2"/>
  <c r="CQ262" i="2" s="1"/>
  <c r="DB262" i="2" s="1"/>
  <c r="CP262" i="2"/>
  <c r="DC262" i="2" s="1"/>
  <c r="AL262" i="2"/>
  <c r="D262" i="2"/>
  <c r="CA262" i="2" s="1"/>
  <c r="OQ261" i="2"/>
  <c r="OL261" i="2"/>
  <c r="OK261" i="2"/>
  <c r="OJ261" i="2"/>
  <c r="OI261" i="2"/>
  <c r="OH261" i="2"/>
  <c r="ON261" i="2" s="1"/>
  <c r="OG261" i="2"/>
  <c r="NP261" i="2"/>
  <c r="NO261" i="2"/>
  <c r="NC261" i="2"/>
  <c r="MY261" i="2"/>
  <c r="NG261" i="2" s="1"/>
  <c r="MQ261" i="2"/>
  <c r="MP261" i="2"/>
  <c r="MK261" i="2"/>
  <c r="MJ261" i="2"/>
  <c r="ML261" i="2" s="1"/>
  <c r="ME261" i="2"/>
  <c r="MD261" i="2"/>
  <c r="LY261" i="2"/>
  <c r="LX261" i="2"/>
  <c r="LZ261" i="2" s="1"/>
  <c r="LS261" i="2"/>
  <c r="LR261" i="2"/>
  <c r="LT261" i="2" s="1"/>
  <c r="LM261" i="2"/>
  <c r="LL261" i="2"/>
  <c r="LG261" i="2"/>
  <c r="LF261" i="2"/>
  <c r="LA261" i="2"/>
  <c r="KZ261" i="2"/>
  <c r="KU261" i="2"/>
  <c r="KT261" i="2"/>
  <c r="KO261" i="2"/>
  <c r="KN261" i="2"/>
  <c r="KC261" i="2"/>
  <c r="KB261" i="2"/>
  <c r="KA261" i="2"/>
  <c r="JV261" i="2" s="1"/>
  <c r="JU261" i="2" s="1"/>
  <c r="JT261" i="2" s="1"/>
  <c r="JZ261" i="2"/>
  <c r="JY261" i="2"/>
  <c r="JW261" i="2"/>
  <c r="JR261" i="2"/>
  <c r="JQ261" i="2"/>
  <c r="JM261" i="2" s="1"/>
  <c r="JP261" i="2"/>
  <c r="JO261" i="2"/>
  <c r="JN261" i="2"/>
  <c r="JL261" i="2"/>
  <c r="JK261" i="2"/>
  <c r="JJ261" i="2"/>
  <c r="JH261" i="2"/>
  <c r="JF261" i="2"/>
  <c r="JE261" i="2"/>
  <c r="JA261" i="2"/>
  <c r="IZ261" i="2"/>
  <c r="IY261" i="2"/>
  <c r="IT261" i="2" s="1"/>
  <c r="IS261" i="2" s="1"/>
  <c r="IR261" i="2" s="1"/>
  <c r="IX261" i="2"/>
  <c r="IW261" i="2"/>
  <c r="IU261" i="2"/>
  <c r="IP261" i="2"/>
  <c r="IO261" i="2"/>
  <c r="IK261" i="2" s="1"/>
  <c r="IA261" i="2" s="1"/>
  <c r="IN261" i="2"/>
  <c r="IM261" i="2"/>
  <c r="IL261" i="2"/>
  <c r="IJ261" i="2"/>
  <c r="II261" i="2"/>
  <c r="IH261" i="2"/>
  <c r="IF261" i="2"/>
  <c r="IE261" i="2"/>
  <c r="ID261" i="2"/>
  <c r="IC261" i="2"/>
  <c r="IB261" i="2"/>
  <c r="KF261" i="2" s="1"/>
  <c r="HW261" i="2"/>
  <c r="HO261" i="2"/>
  <c r="HP261" i="2" s="1"/>
  <c r="HQ261" i="2" s="1"/>
  <c r="HR261" i="2" s="1"/>
  <c r="HS261" i="2" s="1"/>
  <c r="HC261" i="2"/>
  <c r="HA261" i="2" a="1"/>
  <c r="HA261" i="2" s="1"/>
  <c r="GY261" i="2"/>
  <c r="GX261" i="2"/>
  <c r="GR261" i="2"/>
  <c r="FW261" i="2"/>
  <c r="FU261" i="2"/>
  <c r="FV261" i="2" s="1"/>
  <c r="FT261" i="2"/>
  <c r="FS261" i="2"/>
  <c r="FR261" i="2"/>
  <c r="FI261" i="2"/>
  <c r="FO261" i="2" s="1"/>
  <c r="FD261" i="2"/>
  <c r="FE261" i="2" s="1"/>
  <c r="EW261" i="2"/>
  <c r="ET261" i="2"/>
  <c r="ES261" i="2"/>
  <c r="EP261" i="2"/>
  <c r="DT261" i="2"/>
  <c r="DJ261" i="2"/>
  <c r="DI261" i="2"/>
  <c r="DH261" i="2"/>
  <c r="CZ261" i="2"/>
  <c r="CY261" i="2" s="1"/>
  <c r="CV261" i="2" s="1"/>
  <c r="Z261" i="2" s="1"/>
  <c r="AI261" i="2" s="1"/>
  <c r="CX261" i="2"/>
  <c r="CW261" i="2"/>
  <c r="CT261" i="2"/>
  <c r="CS261" i="2" s="1"/>
  <c r="CQ261" i="2" s="1"/>
  <c r="DB261" i="2" s="1"/>
  <c r="CP261" i="2"/>
  <c r="AL261" i="2"/>
  <c r="D261" i="2"/>
  <c r="CA261" i="2" s="1"/>
  <c r="OQ260" i="2"/>
  <c r="OL260" i="2"/>
  <c r="OO260" i="2" s="1"/>
  <c r="OK260" i="2"/>
  <c r="OJ260" i="2"/>
  <c r="OI260" i="2"/>
  <c r="OH260" i="2"/>
  <c r="OG260" i="2"/>
  <c r="NP260" i="2"/>
  <c r="NO260" i="2"/>
  <c r="NQ260" i="2" s="1"/>
  <c r="NC260" i="2"/>
  <c r="MY260" i="2"/>
  <c r="MQ260" i="2"/>
  <c r="MP260" i="2"/>
  <c r="MK260" i="2"/>
  <c r="MJ260" i="2"/>
  <c r="ME260" i="2"/>
  <c r="MD260" i="2"/>
  <c r="MF260" i="2" s="1"/>
  <c r="LY260" i="2"/>
  <c r="LX260" i="2"/>
  <c r="LS260" i="2"/>
  <c r="LT260" i="2" s="1"/>
  <c r="LR260" i="2"/>
  <c r="LN260" i="2"/>
  <c r="LM260" i="2"/>
  <c r="LL260" i="2"/>
  <c r="LH260" i="2"/>
  <c r="LG260" i="2"/>
  <c r="LF260" i="2"/>
  <c r="LA260" i="2"/>
  <c r="KZ260" i="2"/>
  <c r="KU260" i="2"/>
  <c r="KV260" i="2" s="1"/>
  <c r="KT260" i="2"/>
  <c r="KO260" i="2"/>
  <c r="KN260" i="2"/>
  <c r="KC260" i="2"/>
  <c r="KB260" i="2"/>
  <c r="KA260" i="2"/>
  <c r="JZ260" i="2"/>
  <c r="JY260" i="2"/>
  <c r="JW260" i="2"/>
  <c r="JV260" i="2"/>
  <c r="JU260" i="2" s="1"/>
  <c r="JT260" i="2" s="1"/>
  <c r="JR260" i="2"/>
  <c r="JQ260" i="2"/>
  <c r="JP260" i="2"/>
  <c r="JO260" i="2"/>
  <c r="JN260" i="2"/>
  <c r="JM260" i="2"/>
  <c r="JC260" i="2" s="1"/>
  <c r="JD260" i="2" s="1"/>
  <c r="KI260" i="2" s="1"/>
  <c r="JL260" i="2"/>
  <c r="JK260" i="2"/>
  <c r="JJ260" i="2"/>
  <c r="JI260" i="2"/>
  <c r="JH260" i="2"/>
  <c r="JF260" i="2"/>
  <c r="JE260" i="2"/>
  <c r="JA260" i="2"/>
  <c r="IZ260" i="2"/>
  <c r="IY260" i="2"/>
  <c r="IT260" i="2" s="1"/>
  <c r="IS260" i="2" s="1"/>
  <c r="IR260" i="2" s="1"/>
  <c r="IX260" i="2"/>
  <c r="IW260" i="2"/>
  <c r="IU260" i="2"/>
  <c r="IP260" i="2"/>
  <c r="IO260" i="2"/>
  <c r="IK260" i="2" s="1"/>
  <c r="IA260" i="2" s="1"/>
  <c r="IB260" i="2" s="1"/>
  <c r="KF260" i="2" s="1"/>
  <c r="IN260" i="2"/>
  <c r="IM260" i="2"/>
  <c r="IL260" i="2"/>
  <c r="IJ260" i="2"/>
  <c r="II260" i="2"/>
  <c r="IH260" i="2"/>
  <c r="IG260" i="2"/>
  <c r="IF260" i="2"/>
  <c r="ID260" i="2"/>
  <c r="IC260" i="2"/>
  <c r="HW260" i="2"/>
  <c r="HO260" i="2"/>
  <c r="HC260" i="2" s="1"/>
  <c r="HA260" i="2" a="1"/>
  <c r="HA260" i="2" s="1"/>
  <c r="GY260" i="2"/>
  <c r="GX260" i="2"/>
  <c r="GR260" i="2"/>
  <c r="FW260" i="2"/>
  <c r="FU260" i="2"/>
  <c r="FV260" i="2" s="1"/>
  <c r="FT260" i="2"/>
  <c r="FS260" i="2"/>
  <c r="FR260" i="2"/>
  <c r="FI260" i="2"/>
  <c r="FO260" i="2" s="1"/>
  <c r="EW260" i="2"/>
  <c r="ET260" i="2"/>
  <c r="ES260" i="2"/>
  <c r="FD260" i="2" s="1"/>
  <c r="FE260" i="2" s="1"/>
  <c r="EP260" i="2"/>
  <c r="DT260" i="2"/>
  <c r="DJ260" i="2"/>
  <c r="DI260" i="2"/>
  <c r="DH260" i="2"/>
  <c r="CZ260" i="2"/>
  <c r="CY260" i="2" s="1"/>
  <c r="CV260" i="2" s="1"/>
  <c r="Z260" i="2" s="1"/>
  <c r="AI260" i="2" s="1"/>
  <c r="CX260" i="2"/>
  <c r="CW260" i="2"/>
  <c r="CT260" i="2"/>
  <c r="CS260" i="2" s="1"/>
  <c r="CQ260" i="2" s="1"/>
  <c r="CP260" i="2"/>
  <c r="DC260" i="2" s="1"/>
  <c r="AL260" i="2"/>
  <c r="D260" i="2"/>
  <c r="CA260" i="2" s="1"/>
  <c r="OQ259" i="2"/>
  <c r="OL259" i="2"/>
  <c r="OP259" i="2" s="1"/>
  <c r="OK259" i="2"/>
  <c r="OJ259" i="2"/>
  <c r="OI259" i="2"/>
  <c r="OH259" i="2"/>
  <c r="OG259" i="2"/>
  <c r="NP259" i="2"/>
  <c r="NQ259" i="2" s="1"/>
  <c r="NO259" i="2"/>
  <c r="NC259" i="2"/>
  <c r="NG259" i="2" s="1"/>
  <c r="MY259" i="2"/>
  <c r="MQ259" i="2"/>
  <c r="MP259" i="2"/>
  <c r="MK259" i="2"/>
  <c r="MJ259" i="2"/>
  <c r="ME259" i="2"/>
  <c r="MD259" i="2"/>
  <c r="LY259" i="2"/>
  <c r="LX259" i="2"/>
  <c r="LS259" i="2"/>
  <c r="LR259" i="2"/>
  <c r="LT259" i="2" s="1"/>
  <c r="LM259" i="2"/>
  <c r="LL259" i="2"/>
  <c r="LG259" i="2"/>
  <c r="LF259" i="2"/>
  <c r="LA259" i="2"/>
  <c r="LB259" i="2" s="1"/>
  <c r="KZ259" i="2"/>
  <c r="KU259" i="2"/>
  <c r="KT259" i="2"/>
  <c r="KV259" i="2" s="1"/>
  <c r="KO259" i="2"/>
  <c r="KN259" i="2"/>
  <c r="KC259" i="2"/>
  <c r="KB259" i="2"/>
  <c r="KA259" i="2"/>
  <c r="JV259" i="2" s="1"/>
  <c r="JU259" i="2" s="1"/>
  <c r="JT259" i="2" s="1"/>
  <c r="JZ259" i="2"/>
  <c r="JY259" i="2"/>
  <c r="JW259" i="2"/>
  <c r="JR259" i="2"/>
  <c r="JQ259" i="2"/>
  <c r="JP259" i="2"/>
  <c r="JO259" i="2"/>
  <c r="JN259" i="2"/>
  <c r="JL259" i="2"/>
  <c r="JK259" i="2"/>
  <c r="JJ259" i="2"/>
  <c r="JH259" i="2"/>
  <c r="JF259" i="2"/>
  <c r="JE259" i="2"/>
  <c r="JA259" i="2"/>
  <c r="IZ259" i="2"/>
  <c r="IY259" i="2"/>
  <c r="IT259" i="2" s="1"/>
  <c r="IS259" i="2" s="1"/>
  <c r="IR259" i="2" s="1"/>
  <c r="IX259" i="2"/>
  <c r="IW259" i="2"/>
  <c r="IU259" i="2"/>
  <c r="IP259" i="2"/>
  <c r="IO259" i="2"/>
  <c r="IK259" i="2" s="1"/>
  <c r="IN259" i="2"/>
  <c r="IM259" i="2"/>
  <c r="IL259" i="2"/>
  <c r="IJ259" i="2"/>
  <c r="II259" i="2"/>
  <c r="IH259" i="2"/>
  <c r="IF259" i="2"/>
  <c r="ID259" i="2"/>
  <c r="IC259" i="2"/>
  <c r="HW259" i="2"/>
  <c r="HO259" i="2"/>
  <c r="HC259" i="2" s="1"/>
  <c r="HA259" i="2" a="1"/>
  <c r="HA259" i="2" s="1"/>
  <c r="GY259" i="2"/>
  <c r="GX259" i="2"/>
  <c r="GR259" i="2"/>
  <c r="FW259" i="2"/>
  <c r="FU259" i="2"/>
  <c r="FV259" i="2" s="1"/>
  <c r="FT259" i="2"/>
  <c r="FS259" i="2"/>
  <c r="FR259" i="2"/>
  <c r="FI259" i="2"/>
  <c r="FO259" i="2" s="1"/>
  <c r="EW259" i="2"/>
  <c r="ET259" i="2"/>
  <c r="ES259" i="2"/>
  <c r="FD259" i="2" s="1"/>
  <c r="FE259" i="2" s="1"/>
  <c r="EP259" i="2"/>
  <c r="DT259" i="2"/>
  <c r="DJ259" i="2"/>
  <c r="DI259" i="2"/>
  <c r="DH259" i="2"/>
  <c r="CZ259" i="2"/>
  <c r="CY259" i="2"/>
  <c r="CV259" i="2" s="1"/>
  <c r="Z259" i="2" s="1"/>
  <c r="AI259" i="2" s="1"/>
  <c r="CX259" i="2"/>
  <c r="CW259" i="2"/>
  <c r="CT259" i="2"/>
  <c r="CS259" i="2" s="1"/>
  <c r="CQ259" i="2" s="1"/>
  <c r="DB259" i="2" s="1"/>
  <c r="CP259" i="2"/>
  <c r="AL259" i="2"/>
  <c r="D259" i="2"/>
  <c r="CA259" i="2" s="1"/>
  <c r="OQ258" i="2"/>
  <c r="OL258" i="2"/>
  <c r="OK258" i="2"/>
  <c r="ON258" i="2" s="1"/>
  <c r="OJ258" i="2"/>
  <c r="OI258" i="2"/>
  <c r="OH258" i="2"/>
  <c r="OG258" i="2"/>
  <c r="NP258" i="2"/>
  <c r="NO258" i="2"/>
  <c r="NC258" i="2"/>
  <c r="MY258" i="2"/>
  <c r="MQ258" i="2"/>
  <c r="MP258" i="2"/>
  <c r="MR258" i="2" s="1"/>
  <c r="MK258" i="2"/>
  <c r="MJ258" i="2"/>
  <c r="ME258" i="2"/>
  <c r="MD258" i="2"/>
  <c r="MF258" i="2" s="1"/>
  <c r="LY258" i="2"/>
  <c r="LX258" i="2"/>
  <c r="LS258" i="2"/>
  <c r="LR258" i="2"/>
  <c r="LM258" i="2"/>
  <c r="LL258" i="2"/>
  <c r="LG258" i="2"/>
  <c r="LF258" i="2"/>
  <c r="LA258" i="2"/>
  <c r="KZ258" i="2"/>
  <c r="KU258" i="2"/>
  <c r="KT258" i="2"/>
  <c r="KO258" i="2"/>
  <c r="KN258" i="2"/>
  <c r="KC258" i="2"/>
  <c r="KB258" i="2"/>
  <c r="KA258" i="2"/>
  <c r="JV258" i="2" s="1"/>
  <c r="JU258" i="2" s="1"/>
  <c r="JT258" i="2" s="1"/>
  <c r="JZ258" i="2"/>
  <c r="JY258" i="2"/>
  <c r="JW258" i="2"/>
  <c r="JR258" i="2"/>
  <c r="JQ258" i="2"/>
  <c r="JP258" i="2"/>
  <c r="JO258" i="2"/>
  <c r="JN258" i="2"/>
  <c r="JL258" i="2"/>
  <c r="JK258" i="2"/>
  <c r="JJ258" i="2"/>
  <c r="JH258" i="2"/>
  <c r="JF258" i="2"/>
  <c r="JE258" i="2"/>
  <c r="JA258" i="2"/>
  <c r="IZ258" i="2"/>
  <c r="IY258" i="2"/>
  <c r="IT258" i="2" s="1"/>
  <c r="IX258" i="2"/>
  <c r="IW258" i="2"/>
  <c r="IU258" i="2"/>
  <c r="IS258" i="2"/>
  <c r="IR258" i="2" s="1"/>
  <c r="IP258" i="2"/>
  <c r="IO258" i="2"/>
  <c r="IK258" i="2" s="1"/>
  <c r="IN258" i="2"/>
  <c r="IM258" i="2"/>
  <c r="IL258" i="2"/>
  <c r="IJ258" i="2"/>
  <c r="II258" i="2"/>
  <c r="IH258" i="2"/>
  <c r="IF258" i="2"/>
  <c r="ID258" i="2"/>
  <c r="IC258" i="2"/>
  <c r="HW258" i="2"/>
  <c r="HQ258" i="2"/>
  <c r="HR258" i="2" s="1"/>
  <c r="HS258" i="2" s="1"/>
  <c r="HI258" i="2" s="1"/>
  <c r="HO258" i="2"/>
  <c r="HP258" i="2" s="1"/>
  <c r="HA258" i="2" a="1"/>
  <c r="HA258" i="2" s="1"/>
  <c r="GY258" i="2"/>
  <c r="GX258" i="2"/>
  <c r="GR258" i="2"/>
  <c r="FW258" i="2"/>
  <c r="FU258" i="2"/>
  <c r="FV258" i="2" s="1"/>
  <c r="FT258" i="2"/>
  <c r="FS258" i="2"/>
  <c r="FR258" i="2"/>
  <c r="FI258" i="2"/>
  <c r="FO258" i="2" s="1"/>
  <c r="EW258" i="2"/>
  <c r="ET258" i="2"/>
  <c r="ES258" i="2"/>
  <c r="FD258" i="2" s="1"/>
  <c r="FE258" i="2" s="1"/>
  <c r="EP258" i="2"/>
  <c r="DT258" i="2"/>
  <c r="DJ258" i="2"/>
  <c r="DI258" i="2"/>
  <c r="DH258" i="2"/>
  <c r="CZ258" i="2"/>
  <c r="CY258" i="2" s="1"/>
  <c r="CV258" i="2" s="1"/>
  <c r="Z258" i="2" s="1"/>
  <c r="AI258" i="2" s="1"/>
  <c r="CX258" i="2"/>
  <c r="CW258" i="2"/>
  <c r="CT258" i="2"/>
  <c r="CS258" i="2"/>
  <c r="CQ258" i="2" s="1"/>
  <c r="DB258" i="2" s="1"/>
  <c r="DD258" i="2" s="1"/>
  <c r="CP258" i="2"/>
  <c r="DC258" i="2" s="1"/>
  <c r="CA258" i="2"/>
  <c r="AL258" i="2"/>
  <c r="D258" i="2"/>
  <c r="OQ257" i="2"/>
  <c r="OL257" i="2"/>
  <c r="OK257" i="2"/>
  <c r="OJ257" i="2"/>
  <c r="OI257" i="2"/>
  <c r="OH257" i="2"/>
  <c r="OG257" i="2"/>
  <c r="NP257" i="2"/>
  <c r="NO257" i="2"/>
  <c r="NQ257" i="2" s="1"/>
  <c r="NC257" i="2"/>
  <c r="MY257" i="2"/>
  <c r="NG257" i="2" s="1"/>
  <c r="MQ257" i="2"/>
  <c r="MR257" i="2" s="1"/>
  <c r="MP257" i="2"/>
  <c r="MK257" i="2"/>
  <c r="MJ257" i="2"/>
  <c r="ME257" i="2"/>
  <c r="MD257" i="2"/>
  <c r="LY257" i="2"/>
  <c r="LX257" i="2"/>
  <c r="LZ257" i="2" s="1"/>
  <c r="LS257" i="2"/>
  <c r="LR257" i="2"/>
  <c r="LM257" i="2"/>
  <c r="LL257" i="2"/>
  <c r="LG257" i="2"/>
  <c r="LF257" i="2"/>
  <c r="LA257" i="2"/>
  <c r="KZ257" i="2"/>
  <c r="LB257" i="2" s="1"/>
  <c r="KU257" i="2"/>
  <c r="KT257" i="2"/>
  <c r="KO257" i="2"/>
  <c r="KP257" i="2" s="1"/>
  <c r="KN257" i="2"/>
  <c r="KC257" i="2"/>
  <c r="KB257" i="2"/>
  <c r="KA257" i="2"/>
  <c r="JV257" i="2" s="1"/>
  <c r="JU257" i="2" s="1"/>
  <c r="JT257" i="2" s="1"/>
  <c r="JZ257" i="2"/>
  <c r="JY257" i="2"/>
  <c r="JW257" i="2"/>
  <c r="JR257" i="2"/>
  <c r="JQ257" i="2"/>
  <c r="JP257" i="2"/>
  <c r="JO257" i="2"/>
  <c r="JN257" i="2"/>
  <c r="JL257" i="2"/>
  <c r="JK257" i="2"/>
  <c r="JJ257" i="2"/>
  <c r="JH257" i="2"/>
  <c r="JF257" i="2"/>
  <c r="JE257" i="2"/>
  <c r="JA257" i="2"/>
  <c r="IZ257" i="2"/>
  <c r="IY257" i="2"/>
  <c r="IT257" i="2" s="1"/>
  <c r="IS257" i="2" s="1"/>
  <c r="IR257" i="2" s="1"/>
  <c r="IX257" i="2"/>
  <c r="IW257" i="2"/>
  <c r="IU257" i="2"/>
  <c r="IP257" i="2"/>
  <c r="IO257" i="2"/>
  <c r="IK257" i="2" s="1"/>
  <c r="IE257" i="2" s="1"/>
  <c r="IN257" i="2"/>
  <c r="IM257" i="2"/>
  <c r="IL257" i="2"/>
  <c r="IJ257" i="2"/>
  <c r="II257" i="2"/>
  <c r="IH257" i="2"/>
  <c r="IF257" i="2"/>
  <c r="ID257" i="2"/>
  <c r="IC257" i="2"/>
  <c r="HW257" i="2"/>
  <c r="HO257" i="2"/>
  <c r="HA257" i="2" a="1"/>
  <c r="HA257" i="2" s="1"/>
  <c r="GY257" i="2"/>
  <c r="GX257" i="2"/>
  <c r="GR257" i="2"/>
  <c r="FW257" i="2"/>
  <c r="FU257" i="2"/>
  <c r="FV257" i="2" s="1"/>
  <c r="FT257" i="2"/>
  <c r="FS257" i="2"/>
  <c r="FR257" i="2"/>
  <c r="FI257" i="2"/>
  <c r="FO257" i="2" s="1"/>
  <c r="EW257" i="2"/>
  <c r="ET257" i="2"/>
  <c r="ES257" i="2"/>
  <c r="FD257" i="2" s="1"/>
  <c r="FE257" i="2" s="1"/>
  <c r="EP257" i="2"/>
  <c r="DT257" i="2"/>
  <c r="DJ257" i="2"/>
  <c r="DI257" i="2"/>
  <c r="DH257" i="2"/>
  <c r="CZ257" i="2"/>
  <c r="CY257" i="2" s="1"/>
  <c r="CV257" i="2" s="1"/>
  <c r="Z257" i="2" s="1"/>
  <c r="AI257" i="2" s="1"/>
  <c r="CX257" i="2"/>
  <c r="CW257" i="2"/>
  <c r="CT257" i="2"/>
  <c r="CS257" i="2" s="1"/>
  <c r="CQ257" i="2" s="1"/>
  <c r="DB257" i="2" s="1"/>
  <c r="CP257" i="2"/>
  <c r="DC257" i="2" s="1"/>
  <c r="AL257" i="2"/>
  <c r="D257" i="2"/>
  <c r="CA257" i="2" s="1"/>
  <c r="OQ256" i="2"/>
  <c r="OL256" i="2"/>
  <c r="OK256" i="2"/>
  <c r="OJ256" i="2"/>
  <c r="OI256" i="2"/>
  <c r="OH256" i="2"/>
  <c r="ON256" i="2" s="1"/>
  <c r="OG256" i="2"/>
  <c r="NS256" i="2"/>
  <c r="NR256" i="2"/>
  <c r="NP256" i="2"/>
  <c r="NO256" i="2"/>
  <c r="NC256" i="2"/>
  <c r="MY256" i="2"/>
  <c r="NG256" i="2" s="1"/>
  <c r="MQ256" i="2"/>
  <c r="MP256" i="2"/>
  <c r="MK256" i="2"/>
  <c r="MJ256" i="2"/>
  <c r="ME256" i="2"/>
  <c r="MD256" i="2"/>
  <c r="LY256" i="2"/>
  <c r="LX256" i="2"/>
  <c r="LZ256" i="2" s="1"/>
  <c r="LS256" i="2"/>
  <c r="LT256" i="2" s="1"/>
  <c r="LR256" i="2"/>
  <c r="LM256" i="2"/>
  <c r="LL256" i="2"/>
  <c r="LN256" i="2" s="1"/>
  <c r="LG256" i="2"/>
  <c r="LF256" i="2"/>
  <c r="LA256" i="2"/>
  <c r="KZ256" i="2"/>
  <c r="KU256" i="2"/>
  <c r="KT256" i="2"/>
  <c r="KO256" i="2"/>
  <c r="KN256" i="2"/>
  <c r="KC256" i="2"/>
  <c r="KB256" i="2"/>
  <c r="KA256" i="2"/>
  <c r="JZ256" i="2"/>
  <c r="JY256" i="2"/>
  <c r="JW256" i="2"/>
  <c r="JV256" i="2"/>
  <c r="JU256" i="2"/>
  <c r="JT256" i="2"/>
  <c r="JR256" i="2"/>
  <c r="JQ256" i="2"/>
  <c r="JP256" i="2"/>
  <c r="JO256" i="2"/>
  <c r="JN256" i="2"/>
  <c r="JM256" i="2"/>
  <c r="JL256" i="2"/>
  <c r="JJ256" i="2"/>
  <c r="JH256" i="2"/>
  <c r="JG256" i="2"/>
  <c r="JF256" i="2"/>
  <c r="JA256" i="2"/>
  <c r="IZ256" i="2"/>
  <c r="IY256" i="2"/>
  <c r="IX256" i="2"/>
  <c r="IW256" i="2"/>
  <c r="IU256" i="2"/>
  <c r="IT256" i="2"/>
  <c r="IS256" i="2"/>
  <c r="IR256" i="2"/>
  <c r="IP256" i="2"/>
  <c r="IO256" i="2"/>
  <c r="IN256" i="2"/>
  <c r="IM256" i="2"/>
  <c r="IL256" i="2"/>
  <c r="IK256" i="2"/>
  <c r="IJ256" i="2"/>
  <c r="IH256" i="2"/>
  <c r="IF256" i="2"/>
  <c r="IE256" i="2"/>
  <c r="ID256" i="2"/>
  <c r="HW256" i="2"/>
  <c r="HS256" i="2"/>
  <c r="HJ256" i="2" s="1"/>
  <c r="HG256" i="2" s="1" a="1"/>
  <c r="HG256" i="2" s="1"/>
  <c r="HR256" i="2"/>
  <c r="HQ256" i="2"/>
  <c r="HP256" i="2"/>
  <c r="HO256" i="2"/>
  <c r="HI256" i="2"/>
  <c r="HC256" i="2"/>
  <c r="HA256" i="2" a="1"/>
  <c r="HA256" i="2" s="1"/>
  <c r="GY256" i="2"/>
  <c r="GX256" i="2"/>
  <c r="GR256" i="2"/>
  <c r="GL256" i="2"/>
  <c r="GM256" i="2" s="1"/>
  <c r="GZ256" i="2" s="1"/>
  <c r="FS256" i="2"/>
  <c r="FT256" i="2" s="1"/>
  <c r="FU256" i="2" s="1"/>
  <c r="FV256" i="2" s="1"/>
  <c r="ES256" i="2" s="1"/>
  <c r="FR256" i="2"/>
  <c r="FI256" i="2"/>
  <c r="FO256" i="2" s="1"/>
  <c r="EW256" i="2"/>
  <c r="ET256" i="2"/>
  <c r="EP256" i="2"/>
  <c r="DT256" i="2"/>
  <c r="DJ256" i="2"/>
  <c r="DI256" i="2"/>
  <c r="DH256" i="2"/>
  <c r="CZ256" i="2"/>
  <c r="CY256" i="2" s="1"/>
  <c r="CV256" i="2" s="1"/>
  <c r="Z256" i="2" s="1"/>
  <c r="AI256" i="2" s="1"/>
  <c r="CX256" i="2"/>
  <c r="CW256" i="2"/>
  <c r="CT256" i="2"/>
  <c r="CS256" i="2" s="1"/>
  <c r="CQ256" i="2" s="1"/>
  <c r="DB256" i="2" s="1"/>
  <c r="CP256" i="2"/>
  <c r="AL256" i="2"/>
  <c r="D256" i="2"/>
  <c r="CA256" i="2" s="1"/>
  <c r="OQ255" i="2"/>
  <c r="OP255" i="2"/>
  <c r="OL255" i="2"/>
  <c r="OK255" i="2"/>
  <c r="OJ255" i="2"/>
  <c r="OM255" i="2" s="1"/>
  <c r="OI255" i="2"/>
  <c r="OH255" i="2"/>
  <c r="OG255" i="2"/>
  <c r="NS255" i="2"/>
  <c r="NR255" i="2"/>
  <c r="NT255" i="2" s="1"/>
  <c r="NP255" i="2"/>
  <c r="NO255" i="2"/>
  <c r="NQ255" i="2" s="1"/>
  <c r="NG255" i="2"/>
  <c r="NC255" i="2"/>
  <c r="MY255" i="2"/>
  <c r="MQ255" i="2"/>
  <c r="MP255" i="2"/>
  <c r="MK255" i="2"/>
  <c r="ML255" i="2" s="1"/>
  <c r="MJ255" i="2"/>
  <c r="ME255" i="2"/>
  <c r="MD255" i="2"/>
  <c r="LY255" i="2"/>
  <c r="LX255" i="2"/>
  <c r="LS255" i="2"/>
  <c r="LR255" i="2"/>
  <c r="LM255" i="2"/>
  <c r="LN255" i="2" s="1"/>
  <c r="LL255" i="2"/>
  <c r="LG255" i="2"/>
  <c r="LF255" i="2"/>
  <c r="LA255" i="2"/>
  <c r="KZ255" i="2"/>
  <c r="KU255" i="2"/>
  <c r="KT255" i="2"/>
  <c r="KQ255" i="2"/>
  <c r="KO255" i="2"/>
  <c r="KN255" i="2"/>
  <c r="KC255" i="2"/>
  <c r="KB255" i="2"/>
  <c r="KA255" i="2"/>
  <c r="JZ255" i="2"/>
  <c r="JY255" i="2"/>
  <c r="JW255" i="2"/>
  <c r="JV255" i="2"/>
  <c r="JU255" i="2"/>
  <c r="JT255" i="2"/>
  <c r="JR255" i="2"/>
  <c r="JQ255" i="2"/>
  <c r="JP255" i="2"/>
  <c r="JO255" i="2"/>
  <c r="JK255" i="2" s="1"/>
  <c r="JC255" i="2" s="1"/>
  <c r="JD255" i="2" s="1"/>
  <c r="KI255" i="2" s="1"/>
  <c r="KL255" i="2" s="1"/>
  <c r="JN255" i="2"/>
  <c r="JM255" i="2"/>
  <c r="JL255" i="2"/>
  <c r="JJ255" i="2"/>
  <c r="JH255" i="2"/>
  <c r="JG255" i="2"/>
  <c r="JF255" i="2"/>
  <c r="JE255" i="2"/>
  <c r="JA255" i="2"/>
  <c r="IZ255" i="2"/>
  <c r="IY255" i="2"/>
  <c r="IX255" i="2"/>
  <c r="IW255" i="2"/>
  <c r="IU255" i="2"/>
  <c r="IT255" i="2"/>
  <c r="IS255" i="2"/>
  <c r="IR255" i="2"/>
  <c r="IP255" i="2"/>
  <c r="IO255" i="2"/>
  <c r="IN255" i="2"/>
  <c r="IM255" i="2"/>
  <c r="II255" i="2" s="1"/>
  <c r="IA255" i="2" s="1"/>
  <c r="IB255" i="2" s="1"/>
  <c r="KF255" i="2" s="1"/>
  <c r="IL255" i="2"/>
  <c r="IK255" i="2"/>
  <c r="IJ255" i="2"/>
  <c r="IH255" i="2"/>
  <c r="IG255" i="2"/>
  <c r="IF255" i="2"/>
  <c r="IE255" i="2"/>
  <c r="ID255" i="2"/>
  <c r="HW255" i="2"/>
  <c r="HS255" i="2"/>
  <c r="HJ255" i="2" s="1"/>
  <c r="HG255" i="2" s="1" a="1"/>
  <c r="HG255" i="2" s="1"/>
  <c r="HR255" i="2"/>
  <c r="HQ255" i="2"/>
  <c r="HP255" i="2"/>
  <c r="HO255" i="2"/>
  <c r="HI255" i="2"/>
  <c r="HC255" i="2"/>
  <c r="HA255" i="2" a="1"/>
  <c r="HA255" i="2" s="1"/>
  <c r="GY255" i="2"/>
  <c r="GX255" i="2"/>
  <c r="GR255" i="2"/>
  <c r="GL255" i="2"/>
  <c r="GM255" i="2" s="1"/>
  <c r="GZ255" i="2" s="1"/>
  <c r="FR255" i="2"/>
  <c r="FI255" i="2"/>
  <c r="FO255" i="2" s="1"/>
  <c r="EW255" i="2"/>
  <c r="ET255" i="2"/>
  <c r="EP255" i="2"/>
  <c r="DT255" i="2"/>
  <c r="DJ255" i="2"/>
  <c r="DI255" i="2"/>
  <c r="DH255" i="2"/>
  <c r="DC255" i="2"/>
  <c r="CZ255" i="2"/>
  <c r="CY255" i="2" s="1"/>
  <c r="CV255" i="2" s="1"/>
  <c r="Z255" i="2" s="1"/>
  <c r="AI255" i="2" s="1"/>
  <c r="CX255" i="2"/>
  <c r="CW255" i="2"/>
  <c r="CT255" i="2"/>
  <c r="CS255" i="2" s="1"/>
  <c r="CQ255" i="2" s="1"/>
  <c r="DB255" i="2" s="1"/>
  <c r="DD255" i="2" s="1"/>
  <c r="CP255" i="2"/>
  <c r="AL255" i="2"/>
  <c r="D255" i="2"/>
  <c r="CA255" i="2" s="1"/>
  <c r="OQ254" i="2"/>
  <c r="OL254" i="2"/>
  <c r="OK254" i="2"/>
  <c r="OJ254" i="2"/>
  <c r="OI254" i="2"/>
  <c r="OH254" i="2"/>
  <c r="OG254" i="2"/>
  <c r="NS254" i="2"/>
  <c r="NR254" i="2"/>
  <c r="NP254" i="2"/>
  <c r="NO254" i="2"/>
  <c r="NQ254" i="2" s="1"/>
  <c r="NC254" i="2"/>
  <c r="MY254" i="2"/>
  <c r="NG254" i="2" s="1"/>
  <c r="MQ254" i="2"/>
  <c r="MP254" i="2"/>
  <c r="MK254" i="2"/>
  <c r="MJ254" i="2"/>
  <c r="ME254" i="2"/>
  <c r="MD254" i="2"/>
  <c r="LY254" i="2"/>
  <c r="LX254" i="2"/>
  <c r="LS254" i="2"/>
  <c r="LR254" i="2"/>
  <c r="LT254" i="2" s="1"/>
  <c r="LM254" i="2"/>
  <c r="LL254" i="2"/>
  <c r="LG254" i="2"/>
  <c r="LH254" i="2" s="1"/>
  <c r="LF254" i="2"/>
  <c r="LA254" i="2"/>
  <c r="KZ254" i="2"/>
  <c r="KU254" i="2"/>
  <c r="KT254" i="2"/>
  <c r="KO254" i="2"/>
  <c r="KN254" i="2"/>
  <c r="KC254" i="2"/>
  <c r="KB254" i="2"/>
  <c r="KA254" i="2"/>
  <c r="JZ254" i="2"/>
  <c r="JY254" i="2"/>
  <c r="JW254" i="2"/>
  <c r="JV254" i="2"/>
  <c r="JU254" i="2"/>
  <c r="JT254" i="2"/>
  <c r="JR254" i="2"/>
  <c r="JQ254" i="2"/>
  <c r="JP254" i="2"/>
  <c r="JO254" i="2"/>
  <c r="JK254" i="2" s="1"/>
  <c r="JN254" i="2"/>
  <c r="JM254" i="2"/>
  <c r="JL254" i="2"/>
  <c r="JJ254" i="2"/>
  <c r="JH254" i="2"/>
  <c r="JG254" i="2"/>
  <c r="JF254" i="2"/>
  <c r="JA254" i="2"/>
  <c r="IZ254" i="2"/>
  <c r="IY254" i="2"/>
  <c r="IX254" i="2"/>
  <c r="IW254" i="2"/>
  <c r="IU254" i="2"/>
  <c r="IT254" i="2"/>
  <c r="IS254" i="2"/>
  <c r="IR254" i="2"/>
  <c r="IP254" i="2"/>
  <c r="IO254" i="2"/>
  <c r="IN254" i="2"/>
  <c r="IM254" i="2"/>
  <c r="IG254" i="2" s="1"/>
  <c r="IL254" i="2"/>
  <c r="IK254" i="2"/>
  <c r="IJ254" i="2"/>
  <c r="II254" i="2"/>
  <c r="IC254" i="2" s="1"/>
  <c r="IH254" i="2"/>
  <c r="IF254" i="2"/>
  <c r="IE254" i="2"/>
  <c r="ID254" i="2"/>
  <c r="HW254" i="2"/>
  <c r="HS254" i="2"/>
  <c r="HJ254" i="2" s="1"/>
  <c r="HG254" i="2" s="1" a="1"/>
  <c r="HG254" i="2" s="1"/>
  <c r="HR254" i="2"/>
  <c r="HQ254" i="2"/>
  <c r="HP254" i="2"/>
  <c r="HO254" i="2"/>
  <c r="HI254" i="2"/>
  <c r="HC254" i="2"/>
  <c r="HA254" i="2" a="1"/>
  <c r="HA254" i="2" s="1"/>
  <c r="GY254" i="2"/>
  <c r="GX254" i="2"/>
  <c r="GR254" i="2"/>
  <c r="GL254" i="2"/>
  <c r="GM254" i="2" s="1"/>
  <c r="GZ254" i="2" s="1"/>
  <c r="FR254" i="2"/>
  <c r="FS254" i="2" s="1"/>
  <c r="FI254" i="2"/>
  <c r="FO254" i="2" s="1"/>
  <c r="EW254" i="2"/>
  <c r="ET254" i="2"/>
  <c r="EP254" i="2"/>
  <c r="DT254" i="2"/>
  <c r="DJ254" i="2"/>
  <c r="DI254" i="2"/>
  <c r="DH254" i="2"/>
  <c r="CZ254" i="2"/>
  <c r="CY254" i="2" s="1"/>
  <c r="CV254" i="2" s="1"/>
  <c r="Z254" i="2" s="1"/>
  <c r="AI254" i="2" s="1"/>
  <c r="CX254" i="2"/>
  <c r="CW254" i="2"/>
  <c r="CT254" i="2"/>
  <c r="CS254" i="2" s="1"/>
  <c r="CQ254" i="2" s="1"/>
  <c r="DB254" i="2" s="1"/>
  <c r="CP254" i="2"/>
  <c r="DC254" i="2" s="1"/>
  <c r="AL254" i="2"/>
  <c r="D254" i="2"/>
  <c r="CA254" i="2" s="1"/>
  <c r="OQ253" i="2"/>
  <c r="OL253" i="2"/>
  <c r="OK253" i="2"/>
  <c r="OJ253" i="2"/>
  <c r="OI253" i="2"/>
  <c r="OH253" i="2"/>
  <c r="OG253" i="2"/>
  <c r="NS253" i="2"/>
  <c r="NT253" i="2" s="1"/>
  <c r="NR253" i="2"/>
  <c r="NP253" i="2"/>
  <c r="NO253" i="2"/>
  <c r="NC253" i="2"/>
  <c r="MY253" i="2"/>
  <c r="MQ253" i="2"/>
  <c r="MP253" i="2"/>
  <c r="MR253" i="2" s="1"/>
  <c r="MK253" i="2"/>
  <c r="MJ253" i="2"/>
  <c r="ML253" i="2" s="1"/>
  <c r="ME253" i="2"/>
  <c r="MD253" i="2"/>
  <c r="LY253" i="2"/>
  <c r="LX253" i="2"/>
  <c r="LS253" i="2"/>
  <c r="LR253" i="2"/>
  <c r="LT253" i="2" s="1"/>
  <c r="LM253" i="2"/>
  <c r="LL253" i="2"/>
  <c r="LN253" i="2" s="1"/>
  <c r="LG253" i="2"/>
  <c r="LF253" i="2"/>
  <c r="LA253" i="2"/>
  <c r="KZ253" i="2"/>
  <c r="KU253" i="2"/>
  <c r="KV253" i="2" s="1"/>
  <c r="KT253" i="2"/>
  <c r="KO253" i="2"/>
  <c r="KN253" i="2"/>
  <c r="KC253" i="2"/>
  <c r="KB253" i="2"/>
  <c r="KA253" i="2"/>
  <c r="JZ253" i="2"/>
  <c r="JY253" i="2"/>
  <c r="JW253" i="2"/>
  <c r="JV253" i="2"/>
  <c r="JU253" i="2"/>
  <c r="JT253" i="2"/>
  <c r="JR253" i="2"/>
  <c r="JQ253" i="2"/>
  <c r="JP253" i="2"/>
  <c r="JO253" i="2"/>
  <c r="JI253" i="2" s="1"/>
  <c r="JN253" i="2"/>
  <c r="JM253" i="2"/>
  <c r="JL253" i="2"/>
  <c r="JK253" i="2"/>
  <c r="JE253" i="2" s="1"/>
  <c r="JJ253" i="2"/>
  <c r="JH253" i="2"/>
  <c r="JG253" i="2"/>
  <c r="JF253" i="2"/>
  <c r="JA253" i="2"/>
  <c r="IZ253" i="2"/>
  <c r="IY253" i="2"/>
  <c r="IX253" i="2"/>
  <c r="IW253" i="2"/>
  <c r="IU253" i="2"/>
  <c r="IT253" i="2"/>
  <c r="IS253" i="2"/>
  <c r="IR253" i="2"/>
  <c r="IP253" i="2"/>
  <c r="IO253" i="2"/>
  <c r="IN253" i="2"/>
  <c r="IM253" i="2"/>
  <c r="IG253" i="2" s="1"/>
  <c r="IL253" i="2"/>
  <c r="IK253" i="2"/>
  <c r="IJ253" i="2"/>
  <c r="IH253" i="2"/>
  <c r="IF253" i="2"/>
  <c r="IE253" i="2"/>
  <c r="ID253" i="2"/>
  <c r="HW253" i="2"/>
  <c r="HS253" i="2"/>
  <c r="HR253" i="2"/>
  <c r="HQ253" i="2"/>
  <c r="HP253" i="2"/>
  <c r="HO253" i="2"/>
  <c r="HJ253" i="2"/>
  <c r="HG253" i="2" s="1" a="1"/>
  <c r="HG253" i="2" s="1"/>
  <c r="HI253" i="2"/>
  <c r="HC253" i="2"/>
  <c r="HA253" i="2" a="1"/>
  <c r="HA253" i="2" s="1"/>
  <c r="GY253" i="2"/>
  <c r="GX253" i="2"/>
  <c r="GR253" i="2"/>
  <c r="GL253" i="2"/>
  <c r="GM253" i="2" s="1"/>
  <c r="GZ253" i="2" s="1"/>
  <c r="FR253" i="2"/>
  <c r="FI253" i="2"/>
  <c r="FO253" i="2" s="1"/>
  <c r="EW253" i="2"/>
  <c r="ET253" i="2"/>
  <c r="EP253" i="2"/>
  <c r="DT253" i="2"/>
  <c r="DJ253" i="2"/>
  <c r="DI253" i="2"/>
  <c r="DH253" i="2"/>
  <c r="CZ253" i="2"/>
  <c r="CY253" i="2" s="1"/>
  <c r="CX253" i="2"/>
  <c r="CW253" i="2"/>
  <c r="CV253" i="2"/>
  <c r="Z253" i="2" s="1"/>
  <c r="AI253" i="2" s="1"/>
  <c r="CT253" i="2"/>
  <c r="CS253" i="2" s="1"/>
  <c r="CQ253" i="2" s="1"/>
  <c r="CP253" i="2"/>
  <c r="DC253" i="2" s="1"/>
  <c r="AL253" i="2"/>
  <c r="D253" i="2"/>
  <c r="CA253" i="2" s="1"/>
  <c r="OQ252" i="2"/>
  <c r="OL252" i="2"/>
  <c r="OK252" i="2"/>
  <c r="OJ252" i="2"/>
  <c r="OI252" i="2"/>
  <c r="OH252" i="2"/>
  <c r="OG252" i="2"/>
  <c r="OM252" i="2" s="1"/>
  <c r="NS252" i="2"/>
  <c r="NR252" i="2"/>
  <c r="NP252" i="2"/>
  <c r="NO252" i="2"/>
  <c r="NC252" i="2"/>
  <c r="MY252" i="2"/>
  <c r="MQ252" i="2"/>
  <c r="MP252" i="2"/>
  <c r="MK252" i="2"/>
  <c r="ML252" i="2" s="1"/>
  <c r="MJ252" i="2"/>
  <c r="ME252" i="2"/>
  <c r="MD252" i="2"/>
  <c r="LY252" i="2"/>
  <c r="LX252" i="2"/>
  <c r="LS252" i="2"/>
  <c r="LR252" i="2"/>
  <c r="LT252" i="2" s="1"/>
  <c r="LM252" i="2"/>
  <c r="LL252" i="2"/>
  <c r="LG252" i="2"/>
  <c r="LF252" i="2"/>
  <c r="LA252" i="2"/>
  <c r="KZ252" i="2"/>
  <c r="KU252" i="2"/>
  <c r="KT252" i="2"/>
  <c r="KO252" i="2"/>
  <c r="KN252" i="2"/>
  <c r="KC252" i="2"/>
  <c r="KB252" i="2"/>
  <c r="KA252" i="2"/>
  <c r="JZ252" i="2"/>
  <c r="JY252" i="2"/>
  <c r="JW252" i="2"/>
  <c r="JV252" i="2"/>
  <c r="JU252" i="2"/>
  <c r="JT252" i="2"/>
  <c r="JR252" i="2"/>
  <c r="JQ252" i="2"/>
  <c r="JP252" i="2"/>
  <c r="JO252" i="2"/>
  <c r="JN252" i="2"/>
  <c r="JM252" i="2"/>
  <c r="JL252" i="2"/>
  <c r="JJ252" i="2"/>
  <c r="JH252" i="2"/>
  <c r="JG252" i="2"/>
  <c r="JF252" i="2"/>
  <c r="JA252" i="2"/>
  <c r="IZ252" i="2"/>
  <c r="IY252" i="2"/>
  <c r="IX252" i="2"/>
  <c r="IW252" i="2"/>
  <c r="IU252" i="2"/>
  <c r="IT252" i="2"/>
  <c r="IS252" i="2"/>
  <c r="IR252" i="2"/>
  <c r="IP252" i="2"/>
  <c r="IO252" i="2"/>
  <c r="IN252" i="2"/>
  <c r="IM252" i="2"/>
  <c r="II252" i="2" s="1"/>
  <c r="IA252" i="2" s="1"/>
  <c r="IB252" i="2" s="1"/>
  <c r="KF252" i="2" s="1"/>
  <c r="IL252" i="2"/>
  <c r="IK252" i="2"/>
  <c r="IJ252" i="2"/>
  <c r="IH252" i="2"/>
  <c r="IG252" i="2"/>
  <c r="IF252" i="2"/>
  <c r="IE252" i="2"/>
  <c r="ID252" i="2"/>
  <c r="HW252" i="2"/>
  <c r="HS252" i="2"/>
  <c r="HJ252" i="2" s="1"/>
  <c r="HG252" i="2" s="1" a="1"/>
  <c r="HG252" i="2" s="1"/>
  <c r="HR252" i="2"/>
  <c r="HQ252" i="2"/>
  <c r="HP252" i="2"/>
  <c r="HO252" i="2"/>
  <c r="HI252" i="2"/>
  <c r="HC252" i="2"/>
  <c r="HA252" i="2" a="1"/>
  <c r="HA252" i="2" s="1"/>
  <c r="GY252" i="2"/>
  <c r="GX252" i="2"/>
  <c r="GR252" i="2"/>
  <c r="GL252" i="2"/>
  <c r="GM252" i="2" s="1"/>
  <c r="GZ252" i="2" s="1"/>
  <c r="FR252" i="2"/>
  <c r="FI252" i="2"/>
  <c r="FO252" i="2" s="1"/>
  <c r="EW252" i="2"/>
  <c r="ET252" i="2"/>
  <c r="EP252" i="2"/>
  <c r="DT252" i="2"/>
  <c r="DJ252" i="2"/>
  <c r="DI252" i="2"/>
  <c r="DL252" i="2" s="1"/>
  <c r="DN252" i="2" s="1"/>
  <c r="DH252" i="2"/>
  <c r="CZ252" i="2"/>
  <c r="CY252" i="2" s="1"/>
  <c r="CV252" i="2" s="1"/>
  <c r="Z252" i="2" s="1"/>
  <c r="AI252" i="2" s="1"/>
  <c r="CX252" i="2"/>
  <c r="CW252" i="2"/>
  <c r="CT252" i="2"/>
  <c r="CS252" i="2" s="1"/>
  <c r="CQ252" i="2" s="1"/>
  <c r="DB252" i="2" s="1"/>
  <c r="CP252" i="2"/>
  <c r="DC252" i="2" s="1"/>
  <c r="AL252" i="2"/>
  <c r="D252" i="2"/>
  <c r="CA252" i="2" s="1"/>
  <c r="OQ251" i="2"/>
  <c r="OL251" i="2"/>
  <c r="OK251" i="2"/>
  <c r="OJ251" i="2"/>
  <c r="OI251" i="2"/>
  <c r="OH251" i="2"/>
  <c r="ON251" i="2" s="1"/>
  <c r="OG251" i="2"/>
  <c r="NS251" i="2"/>
  <c r="NR251" i="2"/>
  <c r="NP251" i="2"/>
  <c r="NO251" i="2"/>
  <c r="NQ251" i="2" s="1"/>
  <c r="NC251" i="2"/>
  <c r="MY251" i="2"/>
  <c r="NG251" i="2" s="1"/>
  <c r="MQ251" i="2"/>
  <c r="MP251" i="2"/>
  <c r="MK251" i="2"/>
  <c r="MJ251" i="2"/>
  <c r="ME251" i="2"/>
  <c r="MD251" i="2"/>
  <c r="LY251" i="2"/>
  <c r="LX251" i="2"/>
  <c r="LZ251" i="2" s="1"/>
  <c r="LS251" i="2"/>
  <c r="LR251" i="2"/>
  <c r="LM251" i="2"/>
  <c r="LL251" i="2"/>
  <c r="LN251" i="2" s="1"/>
  <c r="LG251" i="2"/>
  <c r="LF251" i="2"/>
  <c r="LA251" i="2"/>
  <c r="KZ251" i="2"/>
  <c r="LB251" i="2" s="1"/>
  <c r="KU251" i="2"/>
  <c r="KT251" i="2"/>
  <c r="KO251" i="2"/>
  <c r="KN251" i="2"/>
  <c r="KC251" i="2"/>
  <c r="KB251" i="2"/>
  <c r="KA251" i="2"/>
  <c r="JZ251" i="2"/>
  <c r="JY251" i="2"/>
  <c r="JW251" i="2"/>
  <c r="JV251" i="2"/>
  <c r="JU251" i="2"/>
  <c r="JT251" i="2"/>
  <c r="JR251" i="2"/>
  <c r="JQ251" i="2"/>
  <c r="JP251" i="2"/>
  <c r="JO251" i="2"/>
  <c r="JK251" i="2" s="1"/>
  <c r="JN251" i="2"/>
  <c r="JM251" i="2"/>
  <c r="JL251" i="2"/>
  <c r="JJ251" i="2"/>
  <c r="JH251" i="2"/>
  <c r="JG251" i="2"/>
  <c r="JF251" i="2"/>
  <c r="JA251" i="2"/>
  <c r="IZ251" i="2"/>
  <c r="IY251" i="2"/>
  <c r="IX251" i="2"/>
  <c r="IW251" i="2"/>
  <c r="IU251" i="2"/>
  <c r="IT251" i="2"/>
  <c r="IS251" i="2"/>
  <c r="IR251" i="2"/>
  <c r="IP251" i="2"/>
  <c r="IO251" i="2"/>
  <c r="IN251" i="2"/>
  <c r="IM251" i="2"/>
  <c r="II251" i="2" s="1"/>
  <c r="IL251" i="2"/>
  <c r="IK251" i="2"/>
  <c r="IJ251" i="2"/>
  <c r="IH251" i="2"/>
  <c r="IF251" i="2"/>
  <c r="IE251" i="2"/>
  <c r="ID251" i="2"/>
  <c r="HW251" i="2"/>
  <c r="HS251" i="2"/>
  <c r="HJ251" i="2" s="1"/>
  <c r="HG251" i="2" s="1" a="1"/>
  <c r="HG251" i="2" s="1"/>
  <c r="HR251" i="2"/>
  <c r="HQ251" i="2"/>
  <c r="HP251" i="2"/>
  <c r="HO251" i="2"/>
  <c r="HI251" i="2"/>
  <c r="HC251" i="2"/>
  <c r="HA251" i="2" a="1"/>
  <c r="HA251" i="2" s="1"/>
  <c r="GY251" i="2"/>
  <c r="GX251" i="2"/>
  <c r="GR251" i="2"/>
  <c r="GM251" i="2"/>
  <c r="GZ251" i="2" s="1"/>
  <c r="GL251" i="2"/>
  <c r="FR251" i="2"/>
  <c r="FO251" i="2"/>
  <c r="FI251" i="2"/>
  <c r="EW251" i="2"/>
  <c r="ET251" i="2"/>
  <c r="EP251" i="2"/>
  <c r="DT251" i="2"/>
  <c r="DJ251" i="2"/>
  <c r="DI251" i="2"/>
  <c r="DH251" i="2"/>
  <c r="DL251" i="2" s="1"/>
  <c r="DN251" i="2" s="1"/>
  <c r="CZ251" i="2"/>
  <c r="CY251" i="2" s="1"/>
  <c r="CV251" i="2" s="1"/>
  <c r="Z251" i="2" s="1"/>
  <c r="AI251" i="2" s="1"/>
  <c r="CX251" i="2"/>
  <c r="CW251" i="2"/>
  <c r="CT251" i="2"/>
  <c r="CS251" i="2" s="1"/>
  <c r="CQ251" i="2" s="1"/>
  <c r="DB251" i="2" s="1"/>
  <c r="CP251" i="2"/>
  <c r="AL251" i="2"/>
  <c r="D251" i="2"/>
  <c r="CA251" i="2" s="1"/>
  <c r="OQ250" i="2"/>
  <c r="OL250" i="2"/>
  <c r="OK250" i="2"/>
  <c r="ON250" i="2" s="1"/>
  <c r="OJ250" i="2"/>
  <c r="OI250" i="2"/>
  <c r="OO250" i="2" s="1"/>
  <c r="OH250" i="2"/>
  <c r="OG250" i="2"/>
  <c r="NS250" i="2"/>
  <c r="NT250" i="2" s="1"/>
  <c r="NR250" i="2"/>
  <c r="NP250" i="2"/>
  <c r="NO250" i="2"/>
  <c r="NC250" i="2"/>
  <c r="MY250" i="2"/>
  <c r="MQ250" i="2"/>
  <c r="MP250" i="2"/>
  <c r="MK250" i="2"/>
  <c r="MJ250" i="2"/>
  <c r="ME250" i="2"/>
  <c r="MD250" i="2"/>
  <c r="LY250" i="2"/>
  <c r="LX250" i="2"/>
  <c r="LS250" i="2"/>
  <c r="LT250" i="2" s="1"/>
  <c r="LR250" i="2"/>
  <c r="LM250" i="2"/>
  <c r="LL250" i="2"/>
  <c r="LG250" i="2"/>
  <c r="LH250" i="2" s="1"/>
  <c r="LF250" i="2"/>
  <c r="LB250" i="2"/>
  <c r="LA250" i="2"/>
  <c r="KZ250" i="2"/>
  <c r="KU250" i="2"/>
  <c r="KT250" i="2"/>
  <c r="KO250" i="2"/>
  <c r="KN250" i="2"/>
  <c r="KC250" i="2"/>
  <c r="KB250" i="2"/>
  <c r="KA250" i="2"/>
  <c r="JZ250" i="2"/>
  <c r="JY250" i="2"/>
  <c r="JW250" i="2"/>
  <c r="JV250" i="2"/>
  <c r="JU250" i="2"/>
  <c r="JT250" i="2"/>
  <c r="JR250" i="2"/>
  <c r="JQ250" i="2"/>
  <c r="JP250" i="2"/>
  <c r="JO250" i="2"/>
  <c r="JI250" i="2" s="1"/>
  <c r="JN250" i="2"/>
  <c r="JM250" i="2"/>
  <c r="JL250" i="2"/>
  <c r="JJ250" i="2"/>
  <c r="JH250" i="2"/>
  <c r="JG250" i="2"/>
  <c r="JF250" i="2"/>
  <c r="JA250" i="2"/>
  <c r="IZ250" i="2"/>
  <c r="IY250" i="2"/>
  <c r="IX250" i="2"/>
  <c r="IW250" i="2"/>
  <c r="IU250" i="2"/>
  <c r="IT250" i="2"/>
  <c r="IS250" i="2"/>
  <c r="IR250" i="2"/>
  <c r="IP250" i="2"/>
  <c r="IO250" i="2"/>
  <c r="IN250" i="2"/>
  <c r="IM250" i="2"/>
  <c r="IG250" i="2" s="1"/>
  <c r="IL250" i="2"/>
  <c r="IK250" i="2"/>
  <c r="IJ250" i="2"/>
  <c r="IH250" i="2"/>
  <c r="IF250" i="2"/>
  <c r="IE250" i="2"/>
  <c r="ID250" i="2"/>
  <c r="HW250" i="2"/>
  <c r="HS250" i="2"/>
  <c r="HJ250" i="2" s="1"/>
  <c r="HG250" i="2" s="1" a="1"/>
  <c r="HG250" i="2" s="1"/>
  <c r="HR250" i="2"/>
  <c r="HQ250" i="2"/>
  <c r="HP250" i="2"/>
  <c r="HO250" i="2"/>
  <c r="HI250" i="2"/>
  <c r="HC250" i="2"/>
  <c r="HA250" i="2" a="1"/>
  <c r="HA250" i="2" s="1"/>
  <c r="GY250" i="2"/>
  <c r="GX250" i="2"/>
  <c r="GR250" i="2"/>
  <c r="GM250" i="2"/>
  <c r="GZ250" i="2" s="1"/>
  <c r="GL250" i="2"/>
  <c r="FS250" i="2"/>
  <c r="FR250" i="2"/>
  <c r="FI250" i="2"/>
  <c r="FO250" i="2" s="1"/>
  <c r="EW250" i="2"/>
  <c r="ET250" i="2"/>
  <c r="EP250" i="2"/>
  <c r="DT250" i="2"/>
  <c r="DJ250" i="2"/>
  <c r="DI250" i="2"/>
  <c r="DH250" i="2"/>
  <c r="CZ250" i="2"/>
  <c r="CY250" i="2" s="1"/>
  <c r="CV250" i="2" s="1"/>
  <c r="Z250" i="2" s="1"/>
  <c r="AI250" i="2" s="1"/>
  <c r="CX250" i="2"/>
  <c r="CW250" i="2"/>
  <c r="CT250" i="2"/>
  <c r="CS250" i="2" s="1"/>
  <c r="CQ250" i="2" s="1"/>
  <c r="DB250" i="2" s="1"/>
  <c r="CP250" i="2"/>
  <c r="DC250" i="2" s="1"/>
  <c r="AL250" i="2"/>
  <c r="D250" i="2"/>
  <c r="CA250" i="2" s="1"/>
  <c r="OQ249" i="2"/>
  <c r="OL249" i="2"/>
  <c r="OK249" i="2"/>
  <c r="OJ249" i="2"/>
  <c r="OI249" i="2"/>
  <c r="OH249" i="2"/>
  <c r="OG249" i="2"/>
  <c r="NS249" i="2"/>
  <c r="NR249" i="2"/>
  <c r="NP249" i="2"/>
  <c r="NO249" i="2"/>
  <c r="NC249" i="2"/>
  <c r="MY249" i="2"/>
  <c r="MQ249" i="2"/>
  <c r="MP249" i="2"/>
  <c r="MR249" i="2" s="1"/>
  <c r="MK249" i="2"/>
  <c r="MJ249" i="2"/>
  <c r="ML249" i="2" s="1"/>
  <c r="ME249" i="2"/>
  <c r="MD249" i="2"/>
  <c r="LY249" i="2"/>
  <c r="LX249" i="2"/>
  <c r="LS249" i="2"/>
  <c r="LR249" i="2"/>
  <c r="LM249" i="2"/>
  <c r="LL249" i="2"/>
  <c r="LG249" i="2"/>
  <c r="LF249" i="2"/>
  <c r="LH249" i="2" s="1"/>
  <c r="LA249" i="2"/>
  <c r="KZ249" i="2"/>
  <c r="KU249" i="2"/>
  <c r="KT249" i="2"/>
  <c r="KO249" i="2"/>
  <c r="KN249" i="2"/>
  <c r="KC249" i="2"/>
  <c r="KB249" i="2"/>
  <c r="KA249" i="2"/>
  <c r="JZ249" i="2"/>
  <c r="JY249" i="2"/>
  <c r="JW249" i="2"/>
  <c r="JV249" i="2"/>
  <c r="JU249" i="2"/>
  <c r="JT249" i="2"/>
  <c r="JR249" i="2"/>
  <c r="JQ249" i="2"/>
  <c r="JP249" i="2"/>
  <c r="JO249" i="2"/>
  <c r="JN249" i="2"/>
  <c r="JM249" i="2"/>
  <c r="JL249" i="2"/>
  <c r="JK249" i="2"/>
  <c r="JJ249" i="2"/>
  <c r="JI249" i="2"/>
  <c r="JH249" i="2"/>
  <c r="JG249" i="2"/>
  <c r="JF249" i="2"/>
  <c r="JE249" i="2"/>
  <c r="JC249" i="2"/>
  <c r="JD249" i="2" s="1"/>
  <c r="KI249" i="2" s="1"/>
  <c r="KL249" i="2" s="1"/>
  <c r="JA249" i="2"/>
  <c r="IZ249" i="2"/>
  <c r="IY249" i="2"/>
  <c r="IX249" i="2"/>
  <c r="IW249" i="2"/>
  <c r="IU249" i="2"/>
  <c r="IT249" i="2"/>
  <c r="IS249" i="2"/>
  <c r="IR249" i="2"/>
  <c r="IP249" i="2"/>
  <c r="IO249" i="2"/>
  <c r="IN249" i="2"/>
  <c r="IM249" i="2"/>
  <c r="IL249" i="2"/>
  <c r="IK249" i="2"/>
  <c r="IJ249" i="2"/>
  <c r="II249" i="2"/>
  <c r="IH249" i="2"/>
  <c r="IG249" i="2"/>
  <c r="IF249" i="2"/>
  <c r="IE249" i="2"/>
  <c r="ID249" i="2"/>
  <c r="IC249" i="2"/>
  <c r="IA249" i="2"/>
  <c r="IB249" i="2" s="1"/>
  <c r="KF249" i="2" s="1"/>
  <c r="HW249" i="2"/>
  <c r="MN249" i="2" s="1"/>
  <c r="HS249" i="2"/>
  <c r="HJ249" i="2" s="1"/>
  <c r="HG249" i="2" s="1" a="1"/>
  <c r="HG249" i="2" s="1"/>
  <c r="HR249" i="2"/>
  <c r="HQ249" i="2"/>
  <c r="HP249" i="2"/>
  <c r="HO249" i="2"/>
  <c r="HI249" i="2"/>
  <c r="HC249" i="2"/>
  <c r="HA249" i="2" a="1"/>
  <c r="HA249" i="2" s="1"/>
  <c r="GY249" i="2"/>
  <c r="GX249" i="2"/>
  <c r="GR249" i="2"/>
  <c r="GL249" i="2"/>
  <c r="GM249" i="2" s="1"/>
  <c r="GZ249" i="2" s="1"/>
  <c r="FW249" i="2"/>
  <c r="FU249" i="2"/>
  <c r="FV249" i="2" s="1"/>
  <c r="FT249" i="2"/>
  <c r="FS249" i="2"/>
  <c r="FR249" i="2"/>
  <c r="FI249" i="2"/>
  <c r="FO249" i="2" s="1"/>
  <c r="EW249" i="2"/>
  <c r="ET249" i="2"/>
  <c r="ES249" i="2"/>
  <c r="FD249" i="2" s="1"/>
  <c r="FE249" i="2" s="1"/>
  <c r="EP249" i="2"/>
  <c r="EG249" i="2"/>
  <c r="EB249" i="2"/>
  <c r="EH249" i="2" s="1"/>
  <c r="EA249" i="2"/>
  <c r="DY249" i="2"/>
  <c r="EE249" i="2" s="1"/>
  <c r="DX249" i="2"/>
  <c r="DT249" i="2"/>
  <c r="DJ249" i="2"/>
  <c r="DI249" i="2"/>
  <c r="DH249" i="2"/>
  <c r="CZ249" i="2"/>
  <c r="CY249" i="2" s="1"/>
  <c r="CV249" i="2" s="1"/>
  <c r="Z249" i="2" s="1"/>
  <c r="AI249" i="2" s="1"/>
  <c r="CX249" i="2"/>
  <c r="CW249" i="2"/>
  <c r="CT249" i="2"/>
  <c r="CS249" i="2" s="1"/>
  <c r="CQ249" i="2" s="1"/>
  <c r="CP249" i="2"/>
  <c r="DC249" i="2" s="1"/>
  <c r="AL249" i="2"/>
  <c r="D249" i="2"/>
  <c r="CA249" i="2" s="1"/>
  <c r="OQ248" i="2"/>
  <c r="OL248" i="2"/>
  <c r="OK248" i="2"/>
  <c r="OJ248" i="2"/>
  <c r="OI248" i="2"/>
  <c r="OH248" i="2"/>
  <c r="OG248" i="2"/>
  <c r="NS248" i="2"/>
  <c r="NR248" i="2"/>
  <c r="NP248" i="2"/>
  <c r="NO248" i="2"/>
  <c r="NQ248" i="2" s="1"/>
  <c r="NC248" i="2"/>
  <c r="MY248" i="2"/>
  <c r="MQ248" i="2"/>
  <c r="MR248" i="2" s="1"/>
  <c r="MP248" i="2"/>
  <c r="MK248" i="2"/>
  <c r="MJ248" i="2"/>
  <c r="ME248" i="2"/>
  <c r="MD248" i="2"/>
  <c r="LY248" i="2"/>
  <c r="LX248" i="2"/>
  <c r="LS248" i="2"/>
  <c r="LR248" i="2"/>
  <c r="LM248" i="2"/>
  <c r="LL248" i="2"/>
  <c r="LG248" i="2"/>
  <c r="LF248" i="2"/>
  <c r="LA248" i="2"/>
  <c r="KZ248" i="2"/>
  <c r="KU248" i="2"/>
  <c r="KT248" i="2"/>
  <c r="KV248" i="2" s="1"/>
  <c r="KO248" i="2"/>
  <c r="KN248" i="2"/>
  <c r="KP248" i="2" s="1"/>
  <c r="KC248" i="2"/>
  <c r="KB248" i="2"/>
  <c r="KA248" i="2"/>
  <c r="JZ248" i="2"/>
  <c r="JY248" i="2"/>
  <c r="JW248" i="2"/>
  <c r="JV248" i="2"/>
  <c r="JU248" i="2"/>
  <c r="JT248" i="2"/>
  <c r="JR248" i="2"/>
  <c r="JQ248" i="2"/>
  <c r="JP248" i="2"/>
  <c r="JO248" i="2"/>
  <c r="JI248" i="2" s="1"/>
  <c r="JN248" i="2"/>
  <c r="JM248" i="2"/>
  <c r="JL248" i="2"/>
  <c r="JJ248" i="2"/>
  <c r="JH248" i="2"/>
  <c r="JG248" i="2"/>
  <c r="JF248" i="2"/>
  <c r="JA248" i="2"/>
  <c r="IZ248" i="2"/>
  <c r="IY248" i="2"/>
  <c r="IX248" i="2"/>
  <c r="IW248" i="2"/>
  <c r="IU248" i="2"/>
  <c r="IT248" i="2"/>
  <c r="IS248" i="2"/>
  <c r="IR248" i="2"/>
  <c r="IP248" i="2"/>
  <c r="IO248" i="2"/>
  <c r="IN248" i="2"/>
  <c r="IM248" i="2"/>
  <c r="IL248" i="2"/>
  <c r="IK248" i="2"/>
  <c r="IJ248" i="2"/>
  <c r="IH248" i="2"/>
  <c r="IF248" i="2"/>
  <c r="IE248" i="2"/>
  <c r="ID248" i="2"/>
  <c r="HW248" i="2"/>
  <c r="HS248" i="2"/>
  <c r="HJ248" i="2" s="1"/>
  <c r="HG248" i="2" s="1" a="1"/>
  <c r="HG248" i="2" s="1"/>
  <c r="HR248" i="2"/>
  <c r="HQ248" i="2"/>
  <c r="HP248" i="2"/>
  <c r="HO248" i="2"/>
  <c r="HI248" i="2"/>
  <c r="HC248" i="2"/>
  <c r="HA248" i="2" a="1"/>
  <c r="HA248" i="2" s="1"/>
  <c r="GY248" i="2"/>
  <c r="GX248" i="2"/>
  <c r="GR248" i="2"/>
  <c r="GL248" i="2"/>
  <c r="GM248" i="2" s="1"/>
  <c r="GZ248" i="2" s="1"/>
  <c r="FR248" i="2"/>
  <c r="FS248" i="2" s="1"/>
  <c r="FI248" i="2"/>
  <c r="FO248" i="2" s="1"/>
  <c r="EW248" i="2"/>
  <c r="ET248" i="2"/>
  <c r="EP248" i="2"/>
  <c r="DT248" i="2"/>
  <c r="DJ248" i="2"/>
  <c r="DI248" i="2"/>
  <c r="DH248" i="2"/>
  <c r="EB248" i="2" s="1"/>
  <c r="EH248" i="2" s="1"/>
  <c r="CZ248" i="2"/>
  <c r="CY248" i="2" s="1"/>
  <c r="CV248" i="2" s="1"/>
  <c r="Z248" i="2" s="1"/>
  <c r="AI248" i="2" s="1"/>
  <c r="CX248" i="2"/>
  <c r="CW248" i="2"/>
  <c r="CT248" i="2"/>
  <c r="CS248" i="2" s="1"/>
  <c r="CQ248" i="2" s="1"/>
  <c r="CP248" i="2"/>
  <c r="DC248" i="2" s="1"/>
  <c r="AL248" i="2"/>
  <c r="D248" i="2"/>
  <c r="CA248" i="2" s="1"/>
  <c r="OQ247" i="2"/>
  <c r="OL247" i="2"/>
  <c r="OK247" i="2"/>
  <c r="OJ247" i="2"/>
  <c r="OI247" i="2"/>
  <c r="OP247" i="2" s="1"/>
  <c r="OR247" i="2" s="1"/>
  <c r="OH247" i="2"/>
  <c r="ON247" i="2" s="1"/>
  <c r="OG247" i="2"/>
  <c r="NS247" i="2"/>
  <c r="NT247" i="2" s="1"/>
  <c r="NR247" i="2"/>
  <c r="NP247" i="2"/>
  <c r="NO247" i="2"/>
  <c r="NC247" i="2"/>
  <c r="MY247" i="2"/>
  <c r="MQ247" i="2"/>
  <c r="MP247" i="2"/>
  <c r="MK247" i="2"/>
  <c r="MJ247" i="2"/>
  <c r="ME247" i="2"/>
  <c r="MD247" i="2"/>
  <c r="LY247" i="2"/>
  <c r="LZ247" i="2" s="1"/>
  <c r="LX247" i="2"/>
  <c r="LS247" i="2"/>
  <c r="LR247" i="2"/>
  <c r="LM247" i="2"/>
  <c r="LL247" i="2"/>
  <c r="LG247" i="2"/>
  <c r="LF247" i="2"/>
  <c r="LA247" i="2"/>
  <c r="KZ247" i="2"/>
  <c r="KU247" i="2"/>
  <c r="KT247" i="2"/>
  <c r="KV247" i="2" s="1"/>
  <c r="KO247" i="2"/>
  <c r="KN247" i="2"/>
  <c r="KP247" i="2" s="1"/>
  <c r="KC247" i="2"/>
  <c r="KB247" i="2"/>
  <c r="KA247" i="2"/>
  <c r="JZ247" i="2"/>
  <c r="JY247" i="2"/>
  <c r="JW247" i="2"/>
  <c r="JV247" i="2"/>
  <c r="JU247" i="2"/>
  <c r="JT247" i="2"/>
  <c r="JR247" i="2"/>
  <c r="JQ247" i="2"/>
  <c r="JP247" i="2"/>
  <c r="JO247" i="2"/>
  <c r="JI247" i="2" s="1"/>
  <c r="JN247" i="2"/>
  <c r="JM247" i="2"/>
  <c r="JL247" i="2"/>
  <c r="JJ247" i="2"/>
  <c r="JH247" i="2"/>
  <c r="JG247" i="2"/>
  <c r="JF247" i="2"/>
  <c r="JA247" i="2"/>
  <c r="IZ247" i="2"/>
  <c r="IY247" i="2"/>
  <c r="IX247" i="2"/>
  <c r="IW247" i="2"/>
  <c r="IU247" i="2"/>
  <c r="IT247" i="2"/>
  <c r="IS247" i="2"/>
  <c r="IR247" i="2"/>
  <c r="IP247" i="2"/>
  <c r="IO247" i="2"/>
  <c r="IN247" i="2"/>
  <c r="IM247" i="2"/>
  <c r="IG247" i="2" s="1"/>
  <c r="IL247" i="2"/>
  <c r="IK247" i="2"/>
  <c r="IJ247" i="2"/>
  <c r="IH247" i="2"/>
  <c r="IF247" i="2"/>
  <c r="IE247" i="2"/>
  <c r="ID247" i="2"/>
  <c r="HW247" i="2"/>
  <c r="HS247" i="2"/>
  <c r="HJ247" i="2" s="1"/>
  <c r="HG247" i="2" s="1" a="1"/>
  <c r="HG247" i="2" s="1"/>
  <c r="HR247" i="2"/>
  <c r="HQ247" i="2"/>
  <c r="HP247" i="2"/>
  <c r="HO247" i="2"/>
  <c r="HI247" i="2"/>
  <c r="HC247" i="2"/>
  <c r="HA247" i="2" a="1"/>
  <c r="HA247" i="2" s="1"/>
  <c r="GY247" i="2"/>
  <c r="GX247" i="2"/>
  <c r="GR247" i="2"/>
  <c r="GL247" i="2"/>
  <c r="GM247" i="2" s="1"/>
  <c r="GZ247" i="2" s="1"/>
  <c r="FR247" i="2"/>
  <c r="FS247" i="2" s="1"/>
  <c r="FT247" i="2" s="1"/>
  <c r="FU247" i="2" s="1"/>
  <c r="FV247" i="2" s="1"/>
  <c r="ES247" i="2" s="1"/>
  <c r="FI247" i="2"/>
  <c r="FO247" i="2" s="1"/>
  <c r="EW247" i="2"/>
  <c r="ET247" i="2"/>
  <c r="EP247" i="2"/>
  <c r="DT247" i="2"/>
  <c r="DJ247" i="2"/>
  <c r="DI247" i="2"/>
  <c r="DH247" i="2"/>
  <c r="CZ247" i="2"/>
  <c r="CY247" i="2" s="1"/>
  <c r="CV247" i="2" s="1"/>
  <c r="Z247" i="2" s="1"/>
  <c r="AI247" i="2" s="1"/>
  <c r="CX247" i="2"/>
  <c r="CW247" i="2"/>
  <c r="CT247" i="2"/>
  <c r="CS247" i="2" s="1"/>
  <c r="CQ247" i="2" s="1"/>
  <c r="CP247" i="2"/>
  <c r="DC247" i="2" s="1"/>
  <c r="AL247" i="2"/>
  <c r="D247" i="2"/>
  <c r="CA247" i="2" s="1"/>
  <c r="OQ246" i="2"/>
  <c r="OL246" i="2"/>
  <c r="OO246" i="2" s="1"/>
  <c r="OK246" i="2"/>
  <c r="ON246" i="2" s="1"/>
  <c r="OJ246" i="2"/>
  <c r="OI246" i="2"/>
  <c r="OH246" i="2"/>
  <c r="OG246" i="2"/>
  <c r="NS246" i="2"/>
  <c r="NR246" i="2"/>
  <c r="NP246" i="2"/>
  <c r="NO246" i="2"/>
  <c r="NC246" i="2"/>
  <c r="MY246" i="2"/>
  <c r="MQ246" i="2"/>
  <c r="MP246" i="2"/>
  <c r="MK246" i="2"/>
  <c r="MJ246" i="2"/>
  <c r="ME246" i="2"/>
  <c r="MF246" i="2" s="1"/>
  <c r="MD246" i="2"/>
  <c r="LY246" i="2"/>
  <c r="LX246" i="2"/>
  <c r="LZ246" i="2" s="1"/>
  <c r="LS246" i="2"/>
  <c r="LR246" i="2"/>
  <c r="LM246" i="2"/>
  <c r="LL246" i="2"/>
  <c r="LG246" i="2"/>
  <c r="LF246" i="2"/>
  <c r="LA246" i="2"/>
  <c r="KZ246" i="2"/>
  <c r="KU246" i="2"/>
  <c r="KT246" i="2"/>
  <c r="KV246" i="2" s="1"/>
  <c r="KO246" i="2"/>
  <c r="KN246" i="2"/>
  <c r="KC246" i="2"/>
  <c r="KB246" i="2"/>
  <c r="KA246" i="2"/>
  <c r="JZ246" i="2"/>
  <c r="JY246" i="2"/>
  <c r="JW246" i="2"/>
  <c r="JV246" i="2"/>
  <c r="JU246" i="2"/>
  <c r="JT246" i="2"/>
  <c r="JR246" i="2"/>
  <c r="JQ246" i="2"/>
  <c r="JP246" i="2"/>
  <c r="JO246" i="2"/>
  <c r="JI246" i="2" s="1"/>
  <c r="JN246" i="2"/>
  <c r="JM246" i="2"/>
  <c r="JL246" i="2"/>
  <c r="JJ246" i="2"/>
  <c r="JH246" i="2"/>
  <c r="JG246" i="2"/>
  <c r="JF246" i="2"/>
  <c r="JA246" i="2"/>
  <c r="IZ246" i="2"/>
  <c r="IY246" i="2"/>
  <c r="IX246" i="2"/>
  <c r="IW246" i="2"/>
  <c r="IU246" i="2"/>
  <c r="IT246" i="2"/>
  <c r="IS246" i="2"/>
  <c r="IR246" i="2"/>
  <c r="IP246" i="2"/>
  <c r="IO246" i="2"/>
  <c r="IN246" i="2"/>
  <c r="IM246" i="2"/>
  <c r="IL246" i="2"/>
  <c r="IK246" i="2"/>
  <c r="IJ246" i="2"/>
  <c r="II246" i="2"/>
  <c r="IC246" i="2" s="1"/>
  <c r="IH246" i="2"/>
  <c r="IG246" i="2"/>
  <c r="IF246" i="2"/>
  <c r="IE246" i="2"/>
  <c r="ID246" i="2"/>
  <c r="HW246" i="2"/>
  <c r="HS246" i="2"/>
  <c r="HJ246" i="2" s="1"/>
  <c r="HG246" i="2" s="1" a="1"/>
  <c r="HG246" i="2" s="1"/>
  <c r="HR246" i="2"/>
  <c r="HQ246" i="2"/>
  <c r="HP246" i="2"/>
  <c r="HO246" i="2"/>
  <c r="HI246" i="2"/>
  <c r="HC246" i="2"/>
  <c r="HA246" i="2" a="1"/>
  <c r="HA246" i="2" s="1"/>
  <c r="GY246" i="2"/>
  <c r="GX246" i="2"/>
  <c r="GR246" i="2"/>
  <c r="GL246" i="2"/>
  <c r="GM246" i="2" s="1"/>
  <c r="GZ246" i="2" s="1"/>
  <c r="FR246" i="2"/>
  <c r="FS246" i="2" s="1"/>
  <c r="FT246" i="2" s="1"/>
  <c r="FU246" i="2" s="1"/>
  <c r="FV246" i="2" s="1"/>
  <c r="ES246" i="2" s="1"/>
  <c r="FI246" i="2"/>
  <c r="FO246" i="2" s="1"/>
  <c r="EW246" i="2"/>
  <c r="ET246" i="2"/>
  <c r="EP246" i="2"/>
  <c r="DT246" i="2"/>
  <c r="DJ246" i="2"/>
  <c r="DI246" i="2"/>
  <c r="DH246" i="2"/>
  <c r="EB246" i="2" s="1"/>
  <c r="EH246" i="2" s="1"/>
  <c r="CZ246" i="2"/>
  <c r="CY246" i="2" s="1"/>
  <c r="CV246" i="2" s="1"/>
  <c r="Z246" i="2" s="1"/>
  <c r="AI246" i="2" s="1"/>
  <c r="CX246" i="2"/>
  <c r="CW246" i="2"/>
  <c r="CT246" i="2"/>
  <c r="CS246" i="2" s="1"/>
  <c r="CQ246" i="2" s="1"/>
  <c r="CP246" i="2"/>
  <c r="DC246" i="2" s="1"/>
  <c r="AL246" i="2"/>
  <c r="D246" i="2"/>
  <c r="CA246" i="2" s="1"/>
  <c r="OQ245" i="2"/>
  <c r="OL245" i="2"/>
  <c r="OK245" i="2"/>
  <c r="OJ245" i="2"/>
  <c r="OI245" i="2"/>
  <c r="OH245" i="2"/>
  <c r="OG245" i="2"/>
  <c r="NS245" i="2"/>
  <c r="NR245" i="2"/>
  <c r="NP245" i="2"/>
  <c r="NO245" i="2"/>
  <c r="NC245" i="2"/>
  <c r="MY245" i="2"/>
  <c r="NG245" i="2" s="1"/>
  <c r="MQ245" i="2"/>
  <c r="MP245" i="2"/>
  <c r="MK245" i="2"/>
  <c r="MJ245" i="2"/>
  <c r="ME245" i="2"/>
  <c r="MD245" i="2"/>
  <c r="MF245" i="2" s="1"/>
  <c r="LY245" i="2"/>
  <c r="LX245" i="2"/>
  <c r="LT245" i="2"/>
  <c r="LS245" i="2"/>
  <c r="LR245" i="2"/>
  <c r="LM245" i="2"/>
  <c r="LN245" i="2" s="1"/>
  <c r="LL245" i="2"/>
  <c r="LG245" i="2"/>
  <c r="LF245" i="2"/>
  <c r="LA245" i="2"/>
  <c r="KZ245" i="2"/>
  <c r="LB245" i="2" s="1"/>
  <c r="KU245" i="2"/>
  <c r="KT245" i="2"/>
  <c r="KO245" i="2"/>
  <c r="KN245" i="2"/>
  <c r="KC245" i="2"/>
  <c r="KB245" i="2"/>
  <c r="KA245" i="2"/>
  <c r="JZ245" i="2"/>
  <c r="JY245" i="2"/>
  <c r="JW245" i="2"/>
  <c r="JV245" i="2"/>
  <c r="JU245" i="2"/>
  <c r="JT245" i="2"/>
  <c r="JR245" i="2"/>
  <c r="JQ245" i="2"/>
  <c r="JP245" i="2"/>
  <c r="JO245" i="2"/>
  <c r="JI245" i="2" s="1"/>
  <c r="JN245" i="2"/>
  <c r="JM245" i="2"/>
  <c r="JL245" i="2"/>
  <c r="JK245" i="2"/>
  <c r="JE245" i="2" s="1"/>
  <c r="JJ245" i="2"/>
  <c r="JH245" i="2"/>
  <c r="JG245" i="2"/>
  <c r="JF245" i="2"/>
  <c r="JA245" i="2"/>
  <c r="IZ245" i="2"/>
  <c r="IY245" i="2"/>
  <c r="IX245" i="2"/>
  <c r="IW245" i="2"/>
  <c r="IU245" i="2"/>
  <c r="IT245" i="2"/>
  <c r="IS245" i="2"/>
  <c r="IR245" i="2"/>
  <c r="IP245" i="2"/>
  <c r="IO245" i="2"/>
  <c r="IN245" i="2"/>
  <c r="IM245" i="2"/>
  <c r="IG245" i="2" s="1"/>
  <c r="IL245" i="2"/>
  <c r="IK245" i="2"/>
  <c r="IJ245" i="2"/>
  <c r="IH245" i="2"/>
  <c r="IF245" i="2"/>
  <c r="IE245" i="2"/>
  <c r="ID245" i="2"/>
  <c r="HW245" i="2"/>
  <c r="HS245" i="2"/>
  <c r="HR245" i="2"/>
  <c r="HQ245" i="2"/>
  <c r="HP245" i="2"/>
  <c r="HO245" i="2"/>
  <c r="HJ245" i="2"/>
  <c r="HG245" i="2" s="1" a="1"/>
  <c r="HG245" i="2" s="1"/>
  <c r="HI245" i="2"/>
  <c r="HC245" i="2"/>
  <c r="HA245" i="2" a="1"/>
  <c r="HA245" i="2" s="1"/>
  <c r="GY245" i="2"/>
  <c r="GX245" i="2"/>
  <c r="GR245" i="2"/>
  <c r="GL245" i="2"/>
  <c r="GM245" i="2" s="1"/>
  <c r="GZ245" i="2" s="1"/>
  <c r="FR245" i="2"/>
  <c r="FI245" i="2"/>
  <c r="FO245" i="2" s="1"/>
  <c r="EW245" i="2"/>
  <c r="ET245" i="2"/>
  <c r="EP245" i="2"/>
  <c r="DT245" i="2"/>
  <c r="DJ245" i="2"/>
  <c r="DI245" i="2"/>
  <c r="DH245" i="2"/>
  <c r="CZ245" i="2"/>
  <c r="CY245" i="2" s="1"/>
  <c r="CV245" i="2" s="1"/>
  <c r="Z245" i="2" s="1"/>
  <c r="AI245" i="2" s="1"/>
  <c r="CX245" i="2"/>
  <c r="CW245" i="2"/>
  <c r="CT245" i="2"/>
  <c r="CS245" i="2" s="1"/>
  <c r="CQ245" i="2" s="1"/>
  <c r="DB245" i="2" s="1"/>
  <c r="CP245" i="2"/>
  <c r="DC245" i="2" s="1"/>
  <c r="AL245" i="2"/>
  <c r="D245" i="2"/>
  <c r="CA245" i="2" s="1"/>
  <c r="OQ244" i="2"/>
  <c r="OP244" i="2"/>
  <c r="OR244" i="2" s="1"/>
  <c r="OL244" i="2"/>
  <c r="OK244" i="2"/>
  <c r="OJ244" i="2"/>
  <c r="OI244" i="2"/>
  <c r="OH244" i="2"/>
  <c r="OG244" i="2"/>
  <c r="OM244" i="2" s="1"/>
  <c r="NS244" i="2"/>
  <c r="NR244" i="2"/>
  <c r="NT244" i="2" s="1"/>
  <c r="NP244" i="2"/>
  <c r="NO244" i="2"/>
  <c r="NC244" i="2"/>
  <c r="MY244" i="2"/>
  <c r="NG244" i="2" s="1"/>
  <c r="MQ244" i="2"/>
  <c r="MP244" i="2"/>
  <c r="MK244" i="2"/>
  <c r="MJ244" i="2"/>
  <c r="ME244" i="2"/>
  <c r="MD244" i="2"/>
  <c r="LY244" i="2"/>
  <c r="LX244" i="2"/>
  <c r="LZ244" i="2" s="1"/>
  <c r="LS244" i="2"/>
  <c r="LR244" i="2"/>
  <c r="LT244" i="2" s="1"/>
  <c r="LM244" i="2"/>
  <c r="LL244" i="2"/>
  <c r="LG244" i="2"/>
  <c r="LH244" i="2" s="1"/>
  <c r="LF244" i="2"/>
  <c r="LA244" i="2"/>
  <c r="KZ244" i="2"/>
  <c r="LB244" i="2" s="1"/>
  <c r="KU244" i="2"/>
  <c r="KT244" i="2"/>
  <c r="KV244" i="2" s="1"/>
  <c r="KO244" i="2"/>
  <c r="KN244" i="2"/>
  <c r="KC244" i="2"/>
  <c r="KB244" i="2"/>
  <c r="KA244" i="2"/>
  <c r="JZ244" i="2"/>
  <c r="JY244" i="2"/>
  <c r="JW244" i="2"/>
  <c r="JV244" i="2"/>
  <c r="JU244" i="2"/>
  <c r="JT244" i="2"/>
  <c r="JR244" i="2"/>
  <c r="JQ244" i="2"/>
  <c r="JP244" i="2"/>
  <c r="JO244" i="2"/>
  <c r="JI244" i="2" s="1"/>
  <c r="JN244" i="2"/>
  <c r="JM244" i="2"/>
  <c r="JL244" i="2"/>
  <c r="JJ244" i="2"/>
  <c r="JH244" i="2"/>
  <c r="JG244" i="2"/>
  <c r="JF244" i="2"/>
  <c r="JA244" i="2"/>
  <c r="IZ244" i="2"/>
  <c r="IY244" i="2"/>
  <c r="IX244" i="2"/>
  <c r="IW244" i="2"/>
  <c r="IU244" i="2"/>
  <c r="IT244" i="2"/>
  <c r="IS244" i="2"/>
  <c r="IR244" i="2"/>
  <c r="IP244" i="2"/>
  <c r="IO244" i="2"/>
  <c r="IN244" i="2"/>
  <c r="IM244" i="2"/>
  <c r="II244" i="2" s="1"/>
  <c r="IA244" i="2" s="1"/>
  <c r="IB244" i="2" s="1"/>
  <c r="KF244" i="2" s="1"/>
  <c r="IL244" i="2"/>
  <c r="IK244" i="2"/>
  <c r="IJ244" i="2"/>
  <c r="IH244" i="2"/>
  <c r="IF244" i="2"/>
  <c r="IE244" i="2"/>
  <c r="ID244" i="2"/>
  <c r="IC244" i="2"/>
  <c r="HW244" i="2"/>
  <c r="HS244" i="2"/>
  <c r="HJ244" i="2" s="1"/>
  <c r="HG244" i="2" s="1" a="1"/>
  <c r="HG244" i="2" s="1"/>
  <c r="HR244" i="2"/>
  <c r="HQ244" i="2"/>
  <c r="HP244" i="2"/>
  <c r="HO244" i="2"/>
  <c r="HI244" i="2"/>
  <c r="HC244" i="2"/>
  <c r="HA244" i="2" a="1"/>
  <c r="HA244" i="2" s="1"/>
  <c r="GY244" i="2"/>
  <c r="GX244" i="2"/>
  <c r="GR244" i="2"/>
  <c r="GL244" i="2"/>
  <c r="GM244" i="2" s="1"/>
  <c r="GZ244" i="2" s="1"/>
  <c r="FR244" i="2"/>
  <c r="FS244" i="2" s="1"/>
  <c r="FT244" i="2" s="1"/>
  <c r="FU244" i="2" s="1"/>
  <c r="FV244" i="2" s="1"/>
  <c r="ES244" i="2" s="1"/>
  <c r="FI244" i="2"/>
  <c r="FO244" i="2" s="1"/>
  <c r="EW244" i="2"/>
  <c r="ET244" i="2"/>
  <c r="EP244" i="2"/>
  <c r="DT244" i="2"/>
  <c r="DJ244" i="2"/>
  <c r="DI244" i="2"/>
  <c r="DH244" i="2"/>
  <c r="CZ244" i="2"/>
  <c r="CY244" i="2" s="1"/>
  <c r="CV244" i="2" s="1"/>
  <c r="Z244" i="2" s="1"/>
  <c r="AI244" i="2" s="1"/>
  <c r="CX244" i="2"/>
  <c r="CW244" i="2"/>
  <c r="CT244" i="2"/>
  <c r="CS244" i="2" s="1"/>
  <c r="CQ244" i="2" s="1"/>
  <c r="CR244" i="2" s="1"/>
  <c r="CK244" i="2" s="1"/>
  <c r="CP244" i="2"/>
  <c r="DC244" i="2" s="1"/>
  <c r="AL244" i="2"/>
  <c r="D244" i="2"/>
  <c r="CA244" i="2" s="1"/>
  <c r="OQ243" i="2"/>
  <c r="OP243" i="2"/>
  <c r="OL243" i="2"/>
  <c r="OK243" i="2"/>
  <c r="OJ243" i="2"/>
  <c r="OI243" i="2"/>
  <c r="OO243" i="2" s="1"/>
  <c r="OH243" i="2"/>
  <c r="ON243" i="2" s="1"/>
  <c r="OG243" i="2"/>
  <c r="NS243" i="2"/>
  <c r="NR243" i="2"/>
  <c r="NP243" i="2"/>
  <c r="NO243" i="2"/>
  <c r="NC243" i="2"/>
  <c r="MY243" i="2"/>
  <c r="MQ243" i="2"/>
  <c r="MP243" i="2"/>
  <c r="MK243" i="2"/>
  <c r="MJ243" i="2"/>
  <c r="ME243" i="2"/>
  <c r="MD243" i="2"/>
  <c r="LY243" i="2"/>
  <c r="LX243" i="2"/>
  <c r="LS243" i="2"/>
  <c r="LR243" i="2"/>
  <c r="LM243" i="2"/>
  <c r="LL243" i="2"/>
  <c r="LN243" i="2" s="1"/>
  <c r="LG243" i="2"/>
  <c r="LF243" i="2"/>
  <c r="LA243" i="2"/>
  <c r="KZ243" i="2"/>
  <c r="KU243" i="2"/>
  <c r="KT243" i="2"/>
  <c r="KO243" i="2"/>
  <c r="KN243" i="2"/>
  <c r="KP243" i="2" s="1"/>
  <c r="KC243" i="2"/>
  <c r="KB243" i="2"/>
  <c r="KA243" i="2"/>
  <c r="JZ243" i="2"/>
  <c r="JY243" i="2"/>
  <c r="JW243" i="2"/>
  <c r="JV243" i="2"/>
  <c r="JU243" i="2"/>
  <c r="JT243" i="2"/>
  <c r="JR243" i="2"/>
  <c r="JQ243" i="2"/>
  <c r="JP243" i="2"/>
  <c r="JO243" i="2"/>
  <c r="JK243" i="2" s="1"/>
  <c r="JC243" i="2" s="1"/>
  <c r="JD243" i="2" s="1"/>
  <c r="KI243" i="2" s="1"/>
  <c r="LJ243" i="2" s="1"/>
  <c r="JN243" i="2"/>
  <c r="JM243" i="2"/>
  <c r="JL243" i="2"/>
  <c r="JJ243" i="2"/>
  <c r="JH243" i="2"/>
  <c r="JG243" i="2"/>
  <c r="JF243" i="2"/>
  <c r="JE243" i="2"/>
  <c r="JA243" i="2"/>
  <c r="IZ243" i="2"/>
  <c r="IY243" i="2"/>
  <c r="IX243" i="2"/>
  <c r="IW243" i="2"/>
  <c r="IU243" i="2"/>
  <c r="IT243" i="2"/>
  <c r="IS243" i="2"/>
  <c r="IR243" i="2"/>
  <c r="IP243" i="2"/>
  <c r="IO243" i="2"/>
  <c r="IN243" i="2"/>
  <c r="IM243" i="2"/>
  <c r="IG243" i="2" s="1"/>
  <c r="IL243" i="2"/>
  <c r="IK243" i="2"/>
  <c r="IJ243" i="2"/>
  <c r="IH243" i="2"/>
  <c r="IF243" i="2"/>
  <c r="IE243" i="2"/>
  <c r="ID243" i="2"/>
  <c r="HW243" i="2"/>
  <c r="HS243" i="2"/>
  <c r="HJ243" i="2" s="1"/>
  <c r="HG243" i="2" s="1" a="1"/>
  <c r="HG243" i="2" s="1"/>
  <c r="HR243" i="2"/>
  <c r="HQ243" i="2"/>
  <c r="HP243" i="2"/>
  <c r="HO243" i="2"/>
  <c r="HI243" i="2"/>
  <c r="HC243" i="2"/>
  <c r="HA243" i="2" a="1"/>
  <c r="HA243" i="2" s="1"/>
  <c r="GY243" i="2"/>
  <c r="GX243" i="2"/>
  <c r="GR243" i="2"/>
  <c r="GL243" i="2"/>
  <c r="GM243" i="2" s="1"/>
  <c r="GZ243" i="2" s="1"/>
  <c r="FR243" i="2"/>
  <c r="FS243" i="2" s="1"/>
  <c r="FI243" i="2"/>
  <c r="FO243" i="2" s="1"/>
  <c r="EW243" i="2"/>
  <c r="ET243" i="2"/>
  <c r="EP243" i="2"/>
  <c r="DT243" i="2"/>
  <c r="DJ243" i="2"/>
  <c r="DI243" i="2"/>
  <c r="EB243" i="2" s="1"/>
  <c r="EH243" i="2" s="1"/>
  <c r="DH243" i="2"/>
  <c r="CZ243" i="2"/>
  <c r="CY243" i="2" s="1"/>
  <c r="CV243" i="2" s="1"/>
  <c r="Z243" i="2" s="1"/>
  <c r="AI243" i="2" s="1"/>
  <c r="CX243" i="2"/>
  <c r="CW243" i="2"/>
  <c r="CT243" i="2"/>
  <c r="CS243" i="2" s="1"/>
  <c r="CQ243" i="2" s="1"/>
  <c r="DB243" i="2" s="1"/>
  <c r="CP243" i="2"/>
  <c r="AL243" i="2"/>
  <c r="D243" i="2"/>
  <c r="CA243" i="2" s="1"/>
  <c r="OQ242" i="2"/>
  <c r="OL242" i="2"/>
  <c r="OK242" i="2"/>
  <c r="ON242" i="2" s="1"/>
  <c r="OJ242" i="2"/>
  <c r="OI242" i="2"/>
  <c r="OH242" i="2"/>
  <c r="OG242" i="2"/>
  <c r="NS242" i="2"/>
  <c r="NR242" i="2"/>
  <c r="NP242" i="2"/>
  <c r="NO242" i="2"/>
  <c r="NC242" i="2"/>
  <c r="MY242" i="2"/>
  <c r="MQ242" i="2"/>
  <c r="MP242" i="2"/>
  <c r="MR242" i="2" s="1"/>
  <c r="MK242" i="2"/>
  <c r="MJ242" i="2"/>
  <c r="ME242" i="2"/>
  <c r="MD242" i="2"/>
  <c r="MF242" i="2" s="1"/>
  <c r="LY242" i="2"/>
  <c r="LX242" i="2"/>
  <c r="LS242" i="2"/>
  <c r="LR242" i="2"/>
  <c r="LM242" i="2"/>
  <c r="LL242" i="2"/>
  <c r="LN242" i="2" s="1"/>
  <c r="LG242" i="2"/>
  <c r="LF242" i="2"/>
  <c r="LH242" i="2" s="1"/>
  <c r="LA242" i="2"/>
  <c r="KZ242" i="2"/>
  <c r="KU242" i="2"/>
  <c r="KT242" i="2"/>
  <c r="KO242" i="2"/>
  <c r="KN242" i="2"/>
  <c r="KC242" i="2"/>
  <c r="KB242" i="2"/>
  <c r="KA242" i="2"/>
  <c r="JZ242" i="2"/>
  <c r="JY242" i="2"/>
  <c r="JW242" i="2"/>
  <c r="JV242" i="2"/>
  <c r="JU242" i="2"/>
  <c r="JT242" i="2"/>
  <c r="JR242" i="2"/>
  <c r="JQ242" i="2"/>
  <c r="JP242" i="2"/>
  <c r="JO242" i="2"/>
  <c r="JK242" i="2" s="1"/>
  <c r="JN242" i="2"/>
  <c r="JM242" i="2"/>
  <c r="JL242" i="2"/>
  <c r="JJ242" i="2"/>
  <c r="JH242" i="2"/>
  <c r="JG242" i="2"/>
  <c r="JF242" i="2"/>
  <c r="JA242" i="2"/>
  <c r="IZ242" i="2"/>
  <c r="IY242" i="2"/>
  <c r="IX242" i="2"/>
  <c r="IW242" i="2"/>
  <c r="IU242" i="2"/>
  <c r="IT242" i="2"/>
  <c r="IS242" i="2"/>
  <c r="IR242" i="2"/>
  <c r="IP242" i="2"/>
  <c r="IO242" i="2"/>
  <c r="IN242" i="2"/>
  <c r="IM242" i="2"/>
  <c r="II242" i="2" s="1"/>
  <c r="IL242" i="2"/>
  <c r="IK242" i="2"/>
  <c r="IJ242" i="2"/>
  <c r="IH242" i="2"/>
  <c r="IF242" i="2"/>
  <c r="IE242" i="2"/>
  <c r="ID242" i="2"/>
  <c r="HW242" i="2"/>
  <c r="HS242" i="2"/>
  <c r="HJ242" i="2" s="1"/>
  <c r="HG242" i="2" s="1" a="1"/>
  <c r="HG242" i="2" s="1"/>
  <c r="HR242" i="2"/>
  <c r="HQ242" i="2"/>
  <c r="HP242" i="2"/>
  <c r="HO242" i="2"/>
  <c r="HI242" i="2"/>
  <c r="HC242" i="2"/>
  <c r="HA242" i="2" a="1"/>
  <c r="HA242" i="2" s="1"/>
  <c r="GY242" i="2"/>
  <c r="GX242" i="2"/>
  <c r="GR242" i="2"/>
  <c r="GL242" i="2"/>
  <c r="GM242" i="2" s="1"/>
  <c r="GZ242" i="2" s="1"/>
  <c r="FS242" i="2"/>
  <c r="FT242" i="2" s="1"/>
  <c r="FU242" i="2" s="1"/>
  <c r="FV242" i="2" s="1"/>
  <c r="ES242" i="2" s="1"/>
  <c r="FR242" i="2"/>
  <c r="FI242" i="2"/>
  <c r="FO242" i="2" s="1"/>
  <c r="EW242" i="2"/>
  <c r="ET242" i="2"/>
  <c r="EP242" i="2"/>
  <c r="DT242" i="2"/>
  <c r="DJ242" i="2"/>
  <c r="DI242" i="2"/>
  <c r="DH242" i="2"/>
  <c r="CZ242" i="2"/>
  <c r="CY242" i="2" s="1"/>
  <c r="CV242" i="2" s="1"/>
  <c r="Z242" i="2" s="1"/>
  <c r="AI242" i="2" s="1"/>
  <c r="CX242" i="2"/>
  <c r="CW242" i="2"/>
  <c r="CT242" i="2"/>
  <c r="CS242" i="2" s="1"/>
  <c r="CQ242" i="2" s="1"/>
  <c r="DB242" i="2" s="1"/>
  <c r="DD242" i="2" s="1"/>
  <c r="CP242" i="2"/>
  <c r="DC242" i="2" s="1"/>
  <c r="AL242" i="2"/>
  <c r="D242" i="2"/>
  <c r="CA242" i="2" s="1"/>
  <c r="OQ241" i="2"/>
  <c r="OL241" i="2"/>
  <c r="OK241" i="2"/>
  <c r="OJ241" i="2"/>
  <c r="OM241" i="2" s="1"/>
  <c r="OI241" i="2"/>
  <c r="OH241" i="2"/>
  <c r="OG241" i="2"/>
  <c r="NS241" i="2"/>
  <c r="NR241" i="2"/>
  <c r="NP241" i="2"/>
  <c r="NO241" i="2"/>
  <c r="NC241" i="2"/>
  <c r="MY241" i="2"/>
  <c r="MQ241" i="2"/>
  <c r="MP241" i="2"/>
  <c r="MK241" i="2"/>
  <c r="MJ241" i="2"/>
  <c r="ME241" i="2"/>
  <c r="MF241" i="2" s="1"/>
  <c r="MD241" i="2"/>
  <c r="LY241" i="2"/>
  <c r="LX241" i="2"/>
  <c r="LS241" i="2"/>
  <c r="LR241" i="2"/>
  <c r="LM241" i="2"/>
  <c r="LN241" i="2" s="1"/>
  <c r="LL241" i="2"/>
  <c r="LG241" i="2"/>
  <c r="LF241" i="2"/>
  <c r="LA241" i="2"/>
  <c r="KZ241" i="2"/>
  <c r="KU241" i="2"/>
  <c r="KT241" i="2"/>
  <c r="KO241" i="2"/>
  <c r="KN241" i="2"/>
  <c r="KC241" i="2"/>
  <c r="KB241" i="2"/>
  <c r="KA241" i="2"/>
  <c r="JZ241" i="2"/>
  <c r="JY241" i="2"/>
  <c r="JW241" i="2"/>
  <c r="JV241" i="2"/>
  <c r="JU241" i="2"/>
  <c r="JT241" i="2"/>
  <c r="JR241" i="2"/>
  <c r="JQ241" i="2"/>
  <c r="JP241" i="2"/>
  <c r="JO241" i="2"/>
  <c r="JI241" i="2" s="1"/>
  <c r="JN241" i="2"/>
  <c r="JM241" i="2"/>
  <c r="JL241" i="2"/>
  <c r="JJ241" i="2"/>
  <c r="JH241" i="2"/>
  <c r="JG241" i="2"/>
  <c r="JF241" i="2"/>
  <c r="JA241" i="2"/>
  <c r="IZ241" i="2"/>
  <c r="IY241" i="2"/>
  <c r="IX241" i="2"/>
  <c r="IW241" i="2"/>
  <c r="IU241" i="2"/>
  <c r="IT241" i="2"/>
  <c r="IS241" i="2"/>
  <c r="IR241" i="2"/>
  <c r="IP241" i="2"/>
  <c r="IO241" i="2"/>
  <c r="IN241" i="2"/>
  <c r="IM241" i="2"/>
  <c r="IL241" i="2"/>
  <c r="IK241" i="2"/>
  <c r="IJ241" i="2"/>
  <c r="IH241" i="2"/>
  <c r="IF241" i="2"/>
  <c r="IE241" i="2"/>
  <c r="ID241" i="2"/>
  <c r="HW241" i="2"/>
  <c r="HS241" i="2"/>
  <c r="HJ241" i="2" s="1"/>
  <c r="HG241" i="2" s="1" a="1"/>
  <c r="HG241" i="2" s="1"/>
  <c r="HR241" i="2"/>
  <c r="HQ241" i="2"/>
  <c r="HP241" i="2"/>
  <c r="HO241" i="2"/>
  <c r="HI241" i="2"/>
  <c r="HC241" i="2"/>
  <c r="HA241" i="2" a="1"/>
  <c r="HA241" i="2" s="1"/>
  <c r="GY241" i="2"/>
  <c r="GX241" i="2"/>
  <c r="GR241" i="2"/>
  <c r="GL241" i="2"/>
  <c r="GM241" i="2" s="1"/>
  <c r="GZ241" i="2" s="1"/>
  <c r="FR241" i="2"/>
  <c r="FI241" i="2"/>
  <c r="FO241" i="2" s="1"/>
  <c r="EW241" i="2"/>
  <c r="ET241" i="2"/>
  <c r="EP241" i="2"/>
  <c r="DT241" i="2"/>
  <c r="DJ241" i="2"/>
  <c r="DI241" i="2"/>
  <c r="DL241" i="2" s="1"/>
  <c r="DN241" i="2" s="1"/>
  <c r="DH241" i="2"/>
  <c r="CZ241" i="2"/>
  <c r="CY241" i="2" s="1"/>
  <c r="CV241" i="2" s="1"/>
  <c r="Z241" i="2" s="1"/>
  <c r="AI241" i="2" s="1"/>
  <c r="CX241" i="2"/>
  <c r="CW241" i="2"/>
  <c r="CT241" i="2"/>
  <c r="CS241" i="2" s="1"/>
  <c r="CQ241" i="2" s="1"/>
  <c r="CP241" i="2"/>
  <c r="DC241" i="2" s="1"/>
  <c r="AL241" i="2"/>
  <c r="D241" i="2"/>
  <c r="CA241" i="2" s="1"/>
  <c r="OQ240" i="2"/>
  <c r="OL240" i="2"/>
  <c r="OP240" i="2" s="1"/>
  <c r="OR240" i="2" s="1"/>
  <c r="OK240" i="2"/>
  <c r="OJ240" i="2"/>
  <c r="OI240" i="2"/>
  <c r="OH240" i="2"/>
  <c r="OG240" i="2"/>
  <c r="NS240" i="2"/>
  <c r="NR240" i="2"/>
  <c r="NP240" i="2"/>
  <c r="NQ240" i="2" s="1"/>
  <c r="NO240" i="2"/>
  <c r="NC240" i="2"/>
  <c r="MY240" i="2"/>
  <c r="MQ240" i="2"/>
  <c r="MP240" i="2"/>
  <c r="MK240" i="2"/>
  <c r="MJ240" i="2"/>
  <c r="ME240" i="2"/>
  <c r="MD240" i="2"/>
  <c r="LY240" i="2"/>
  <c r="LX240" i="2"/>
  <c r="LZ240" i="2" s="1"/>
  <c r="LS240" i="2"/>
  <c r="LR240" i="2"/>
  <c r="LM240" i="2"/>
  <c r="LN240" i="2" s="1"/>
  <c r="LL240" i="2"/>
  <c r="LG240" i="2"/>
  <c r="LH240" i="2" s="1"/>
  <c r="LF240" i="2"/>
  <c r="LA240" i="2"/>
  <c r="KZ240" i="2"/>
  <c r="KU240" i="2"/>
  <c r="KV240" i="2" s="1"/>
  <c r="KT240" i="2"/>
  <c r="KO240" i="2"/>
  <c r="KN240" i="2"/>
  <c r="KP240" i="2" s="1"/>
  <c r="KC240" i="2"/>
  <c r="KB240" i="2"/>
  <c r="KA240" i="2"/>
  <c r="JZ240" i="2"/>
  <c r="JY240" i="2"/>
  <c r="JW240" i="2"/>
  <c r="JV240" i="2"/>
  <c r="JU240" i="2"/>
  <c r="JT240" i="2"/>
  <c r="JR240" i="2"/>
  <c r="JQ240" i="2"/>
  <c r="JP240" i="2"/>
  <c r="JO240" i="2"/>
  <c r="JI240" i="2" s="1"/>
  <c r="JN240" i="2"/>
  <c r="JM240" i="2"/>
  <c r="JL240" i="2"/>
  <c r="JK240" i="2"/>
  <c r="JE240" i="2" s="1"/>
  <c r="JJ240" i="2"/>
  <c r="JH240" i="2"/>
  <c r="JG240" i="2"/>
  <c r="JF240" i="2"/>
  <c r="JA240" i="2"/>
  <c r="IZ240" i="2"/>
  <c r="IY240" i="2"/>
  <c r="IX240" i="2"/>
  <c r="IW240" i="2"/>
  <c r="IU240" i="2"/>
  <c r="IT240" i="2"/>
  <c r="IS240" i="2"/>
  <c r="IR240" i="2"/>
  <c r="IP240" i="2"/>
  <c r="IO240" i="2"/>
  <c r="IN240" i="2"/>
  <c r="IM240" i="2"/>
  <c r="II240" i="2" s="1"/>
  <c r="IA240" i="2" s="1"/>
  <c r="IB240" i="2" s="1"/>
  <c r="KF240" i="2" s="1"/>
  <c r="IL240" i="2"/>
  <c r="IK240" i="2"/>
  <c r="IJ240" i="2"/>
  <c r="IH240" i="2"/>
  <c r="IF240" i="2"/>
  <c r="IE240" i="2"/>
  <c r="ID240" i="2"/>
  <c r="HW240" i="2"/>
  <c r="HS240" i="2"/>
  <c r="HJ240" i="2" s="1"/>
  <c r="HG240" i="2" s="1" a="1"/>
  <c r="HG240" i="2" s="1"/>
  <c r="HR240" i="2"/>
  <c r="HQ240" i="2"/>
  <c r="HP240" i="2"/>
  <c r="HO240" i="2"/>
  <c r="HI240" i="2"/>
  <c r="HC240" i="2"/>
  <c r="HA240" i="2" a="1"/>
  <c r="HA240" i="2" s="1"/>
  <c r="GY240" i="2"/>
  <c r="GX240" i="2"/>
  <c r="GR240" i="2"/>
  <c r="GL240" i="2"/>
  <c r="GM240" i="2" s="1"/>
  <c r="GZ240" i="2" s="1"/>
  <c r="FR240" i="2"/>
  <c r="FS240" i="2" s="1"/>
  <c r="FI240" i="2"/>
  <c r="FO240" i="2" s="1"/>
  <c r="EW240" i="2"/>
  <c r="ET240" i="2"/>
  <c r="EP240" i="2"/>
  <c r="DT240" i="2"/>
  <c r="DJ240" i="2"/>
  <c r="DI240" i="2"/>
  <c r="DH240" i="2"/>
  <c r="DC240" i="2"/>
  <c r="CZ240" i="2"/>
  <c r="CY240" i="2" s="1"/>
  <c r="CV240" i="2" s="1"/>
  <c r="Z240" i="2" s="1"/>
  <c r="AI240" i="2" s="1"/>
  <c r="CX240" i="2"/>
  <c r="CW240" i="2"/>
  <c r="CT240" i="2"/>
  <c r="CS240" i="2" s="1"/>
  <c r="CQ240" i="2" s="1"/>
  <c r="CR240" i="2" s="1"/>
  <c r="CK240" i="2" s="1"/>
  <c r="CP240" i="2"/>
  <c r="AL240" i="2"/>
  <c r="D240" i="2"/>
  <c r="CA240" i="2" s="1"/>
  <c r="OQ239" i="2"/>
  <c r="OL239" i="2"/>
  <c r="OP239" i="2" s="1"/>
  <c r="OK239" i="2"/>
  <c r="OJ239" i="2"/>
  <c r="OI239" i="2"/>
  <c r="OH239" i="2"/>
  <c r="OG239" i="2"/>
  <c r="OM239" i="2" s="1"/>
  <c r="NS239" i="2"/>
  <c r="NR239" i="2"/>
  <c r="NP239" i="2"/>
  <c r="NQ239" i="2" s="1"/>
  <c r="NO239" i="2"/>
  <c r="NC239" i="2"/>
  <c r="NG239" i="2" s="1"/>
  <c r="MY239" i="2"/>
  <c r="MQ239" i="2"/>
  <c r="MR239" i="2" s="1"/>
  <c r="MP239" i="2"/>
  <c r="MK239" i="2"/>
  <c r="MJ239" i="2"/>
  <c r="ME239" i="2"/>
  <c r="MD239" i="2"/>
  <c r="MF239" i="2" s="1"/>
  <c r="LY239" i="2"/>
  <c r="LX239" i="2"/>
  <c r="LZ239" i="2" s="1"/>
  <c r="LS239" i="2"/>
  <c r="LR239" i="2"/>
  <c r="LN239" i="2"/>
  <c r="LM239" i="2"/>
  <c r="LL239" i="2"/>
  <c r="LG239" i="2"/>
  <c r="LF239" i="2"/>
  <c r="LA239" i="2"/>
  <c r="LB239" i="2" s="1"/>
  <c r="KZ239" i="2"/>
  <c r="KV239" i="2"/>
  <c r="KU239" i="2"/>
  <c r="KT239" i="2"/>
  <c r="KO239" i="2"/>
  <c r="KN239" i="2"/>
  <c r="KC239" i="2"/>
  <c r="KB239" i="2"/>
  <c r="KA239" i="2"/>
  <c r="JZ239" i="2"/>
  <c r="JY239" i="2"/>
  <c r="JW239" i="2"/>
  <c r="JV239" i="2"/>
  <c r="JU239" i="2"/>
  <c r="JT239" i="2"/>
  <c r="JR239" i="2"/>
  <c r="JQ239" i="2"/>
  <c r="JP239" i="2"/>
  <c r="JO239" i="2"/>
  <c r="JK239" i="2" s="1"/>
  <c r="JN239" i="2"/>
  <c r="JM239" i="2"/>
  <c r="JL239" i="2"/>
  <c r="JJ239" i="2"/>
  <c r="JH239" i="2"/>
  <c r="JG239" i="2"/>
  <c r="JF239" i="2"/>
  <c r="JA239" i="2"/>
  <c r="IZ239" i="2"/>
  <c r="IY239" i="2"/>
  <c r="IX239" i="2"/>
  <c r="IW239" i="2"/>
  <c r="IU239" i="2"/>
  <c r="IT239" i="2"/>
  <c r="IS239" i="2"/>
  <c r="IR239" i="2"/>
  <c r="IP239" i="2"/>
  <c r="IO239" i="2"/>
  <c r="IN239" i="2"/>
  <c r="IM239" i="2"/>
  <c r="II239" i="2" s="1"/>
  <c r="IL239" i="2"/>
  <c r="IK239" i="2"/>
  <c r="IJ239" i="2"/>
  <c r="IH239" i="2"/>
  <c r="IF239" i="2"/>
  <c r="IE239" i="2"/>
  <c r="ID239" i="2"/>
  <c r="HW239" i="2"/>
  <c r="HS239" i="2"/>
  <c r="HJ239" i="2" s="1"/>
  <c r="HG239" i="2" s="1" a="1"/>
  <c r="HG239" i="2" s="1"/>
  <c r="HR239" i="2"/>
  <c r="HQ239" i="2"/>
  <c r="HP239" i="2"/>
  <c r="HO239" i="2"/>
  <c r="HI239" i="2"/>
  <c r="HC239" i="2"/>
  <c r="HA239" i="2" a="1"/>
  <c r="HA239" i="2" s="1"/>
  <c r="GY239" i="2"/>
  <c r="GX239" i="2"/>
  <c r="GR239" i="2"/>
  <c r="GL239" i="2"/>
  <c r="GM239" i="2" s="1"/>
  <c r="GZ239" i="2" s="1"/>
  <c r="FR239" i="2"/>
  <c r="FS239" i="2" s="1"/>
  <c r="FT239" i="2" s="1"/>
  <c r="FU239" i="2" s="1"/>
  <c r="FV239" i="2" s="1"/>
  <c r="ES239" i="2" s="1"/>
  <c r="FI239" i="2"/>
  <c r="FO239" i="2" s="1"/>
  <c r="EW239" i="2"/>
  <c r="ET239" i="2"/>
  <c r="EP239" i="2"/>
  <c r="DT239" i="2"/>
  <c r="DJ239" i="2"/>
  <c r="DI239" i="2"/>
  <c r="DH239" i="2"/>
  <c r="CZ239" i="2"/>
  <c r="CY239" i="2" s="1"/>
  <c r="CV239" i="2" s="1"/>
  <c r="Z239" i="2" s="1"/>
  <c r="AI239" i="2" s="1"/>
  <c r="CX239" i="2"/>
  <c r="CW239" i="2"/>
  <c r="CT239" i="2"/>
  <c r="CS239" i="2" s="1"/>
  <c r="CQ239" i="2" s="1"/>
  <c r="DB239" i="2" s="1"/>
  <c r="CP239" i="2"/>
  <c r="AL239" i="2"/>
  <c r="D239" i="2"/>
  <c r="CA239" i="2" s="1"/>
  <c r="OQ238" i="2"/>
  <c r="OL238" i="2"/>
  <c r="OK238" i="2"/>
  <c r="OJ238" i="2"/>
  <c r="OI238" i="2"/>
  <c r="OP238" i="2" s="1"/>
  <c r="OH238" i="2"/>
  <c r="ON238" i="2" s="1"/>
  <c r="OG238" i="2"/>
  <c r="NS238" i="2"/>
  <c r="NT238" i="2" s="1"/>
  <c r="NR238" i="2"/>
  <c r="NP238" i="2"/>
  <c r="NQ238" i="2" s="1"/>
  <c r="NO238" i="2"/>
  <c r="NC238" i="2"/>
  <c r="MY238" i="2"/>
  <c r="MQ238" i="2"/>
  <c r="MP238" i="2"/>
  <c r="MR238" i="2" s="1"/>
  <c r="MK238" i="2"/>
  <c r="MJ238" i="2"/>
  <c r="ME238" i="2"/>
  <c r="MD238" i="2"/>
  <c r="LY238" i="2"/>
  <c r="LX238" i="2"/>
  <c r="LS238" i="2"/>
  <c r="LR238" i="2"/>
  <c r="LT238" i="2" s="1"/>
  <c r="LM238" i="2"/>
  <c r="LL238" i="2"/>
  <c r="LG238" i="2"/>
  <c r="LF238" i="2"/>
  <c r="LA238" i="2"/>
  <c r="KZ238" i="2"/>
  <c r="KU238" i="2"/>
  <c r="KT238" i="2"/>
  <c r="KO238" i="2"/>
  <c r="KP238" i="2" s="1"/>
  <c r="KN238" i="2"/>
  <c r="KC238" i="2"/>
  <c r="KB238" i="2"/>
  <c r="KA238" i="2"/>
  <c r="JZ238" i="2"/>
  <c r="JY238" i="2"/>
  <c r="JW238" i="2"/>
  <c r="JV238" i="2"/>
  <c r="JU238" i="2"/>
  <c r="JT238" i="2"/>
  <c r="JR238" i="2"/>
  <c r="JQ238" i="2"/>
  <c r="JP238" i="2"/>
  <c r="JO238" i="2"/>
  <c r="JN238" i="2"/>
  <c r="JM238" i="2"/>
  <c r="JL238" i="2"/>
  <c r="JJ238" i="2"/>
  <c r="JH238" i="2"/>
  <c r="JG238" i="2"/>
  <c r="JF238" i="2"/>
  <c r="JA238" i="2"/>
  <c r="IZ238" i="2"/>
  <c r="IY238" i="2"/>
  <c r="IX238" i="2"/>
  <c r="IW238" i="2"/>
  <c r="IU238" i="2"/>
  <c r="IT238" i="2"/>
  <c r="IS238" i="2"/>
  <c r="IR238" i="2"/>
  <c r="IP238" i="2"/>
  <c r="IO238" i="2"/>
  <c r="IN238" i="2"/>
  <c r="IM238" i="2"/>
  <c r="IG238" i="2" s="1"/>
  <c r="IL238" i="2"/>
  <c r="IK238" i="2"/>
  <c r="IJ238" i="2"/>
  <c r="II238" i="2"/>
  <c r="IC238" i="2" s="1"/>
  <c r="IH238" i="2"/>
  <c r="IF238" i="2"/>
  <c r="IE238" i="2"/>
  <c r="ID238" i="2"/>
  <c r="IA238" i="2"/>
  <c r="IB238" i="2" s="1"/>
  <c r="KF238" i="2" s="1"/>
  <c r="HW238" i="2"/>
  <c r="HS238" i="2"/>
  <c r="HJ238" i="2" s="1"/>
  <c r="HG238" i="2" s="1" a="1"/>
  <c r="HG238" i="2" s="1"/>
  <c r="HR238" i="2"/>
  <c r="HQ238" i="2"/>
  <c r="HP238" i="2"/>
  <c r="HO238" i="2"/>
  <c r="HI238" i="2"/>
  <c r="HC238" i="2"/>
  <c r="HA238" i="2" a="1"/>
  <c r="HA238" i="2" s="1"/>
  <c r="GY238" i="2"/>
  <c r="GX238" i="2"/>
  <c r="GR238" i="2"/>
  <c r="GL238" i="2"/>
  <c r="GM238" i="2" s="1"/>
  <c r="GZ238" i="2" s="1"/>
  <c r="FR238" i="2"/>
  <c r="FS238" i="2" s="1"/>
  <c r="FT238" i="2" s="1"/>
  <c r="FU238" i="2" s="1"/>
  <c r="FV238" i="2" s="1"/>
  <c r="ES238" i="2" s="1"/>
  <c r="FI238" i="2"/>
  <c r="FO238" i="2" s="1"/>
  <c r="EW238" i="2"/>
  <c r="ET238" i="2"/>
  <c r="EP238" i="2"/>
  <c r="DT238" i="2"/>
  <c r="DJ238" i="2"/>
  <c r="DI238" i="2"/>
  <c r="DH238" i="2"/>
  <c r="CZ238" i="2"/>
  <c r="CY238" i="2" s="1"/>
  <c r="CV238" i="2" s="1"/>
  <c r="Z238" i="2" s="1"/>
  <c r="AI238" i="2" s="1"/>
  <c r="CX238" i="2"/>
  <c r="CW238" i="2"/>
  <c r="CT238" i="2"/>
  <c r="CS238" i="2" s="1"/>
  <c r="CQ238" i="2" s="1"/>
  <c r="CP238" i="2"/>
  <c r="DC238" i="2" s="1"/>
  <c r="AL238" i="2"/>
  <c r="D238" i="2"/>
  <c r="CA238" i="2" s="1"/>
  <c r="OQ237" i="2"/>
  <c r="OL237" i="2"/>
  <c r="OK237" i="2"/>
  <c r="OJ237" i="2"/>
  <c r="OI237" i="2"/>
  <c r="OP237" i="2" s="1"/>
  <c r="OR237" i="2" s="1"/>
  <c r="OH237" i="2"/>
  <c r="OG237" i="2"/>
  <c r="NS237" i="2"/>
  <c r="NR237" i="2"/>
  <c r="NP237" i="2"/>
  <c r="NO237" i="2"/>
  <c r="NC237" i="2"/>
  <c r="MY237" i="2"/>
  <c r="MQ237" i="2"/>
  <c r="MP237" i="2"/>
  <c r="MK237" i="2"/>
  <c r="MJ237" i="2"/>
  <c r="ML237" i="2" s="1"/>
  <c r="ME237" i="2"/>
  <c r="MD237" i="2"/>
  <c r="MF237" i="2" s="1"/>
  <c r="LY237" i="2"/>
  <c r="LX237" i="2"/>
  <c r="LS237" i="2"/>
  <c r="LT237" i="2" s="1"/>
  <c r="LR237" i="2"/>
  <c r="LM237" i="2"/>
  <c r="LL237" i="2"/>
  <c r="LG237" i="2"/>
  <c r="LF237" i="2"/>
  <c r="LA237" i="2"/>
  <c r="KZ237" i="2"/>
  <c r="KU237" i="2"/>
  <c r="KT237" i="2"/>
  <c r="KO237" i="2"/>
  <c r="KN237" i="2"/>
  <c r="KC237" i="2"/>
  <c r="KB237" i="2"/>
  <c r="KA237" i="2"/>
  <c r="JZ237" i="2"/>
  <c r="JY237" i="2"/>
  <c r="JW237" i="2"/>
  <c r="JV237" i="2"/>
  <c r="JU237" i="2"/>
  <c r="JT237" i="2"/>
  <c r="JR237" i="2"/>
  <c r="JQ237" i="2"/>
  <c r="JP237" i="2"/>
  <c r="JO237" i="2"/>
  <c r="JK237" i="2" s="1"/>
  <c r="JN237" i="2"/>
  <c r="JM237" i="2"/>
  <c r="JL237" i="2"/>
  <c r="JJ237" i="2"/>
  <c r="JI237" i="2"/>
  <c r="JH237" i="2"/>
  <c r="JG237" i="2"/>
  <c r="JF237" i="2"/>
  <c r="JA237" i="2"/>
  <c r="IZ237" i="2"/>
  <c r="IY237" i="2"/>
  <c r="IX237" i="2"/>
  <c r="IW237" i="2"/>
  <c r="IU237" i="2"/>
  <c r="IT237" i="2"/>
  <c r="IS237" i="2"/>
  <c r="IR237" i="2"/>
  <c r="IP237" i="2"/>
  <c r="IO237" i="2"/>
  <c r="IN237" i="2"/>
  <c r="IM237" i="2"/>
  <c r="IL237" i="2"/>
  <c r="IK237" i="2"/>
  <c r="IJ237" i="2"/>
  <c r="IH237" i="2"/>
  <c r="IF237" i="2"/>
  <c r="IE237" i="2"/>
  <c r="ID237" i="2"/>
  <c r="HW237" i="2"/>
  <c r="HS237" i="2"/>
  <c r="HJ237" i="2" s="1"/>
  <c r="HG237" i="2" s="1" a="1"/>
  <c r="HG237" i="2" s="1"/>
  <c r="HR237" i="2"/>
  <c r="HQ237" i="2"/>
  <c r="HP237" i="2"/>
  <c r="HO237" i="2"/>
  <c r="HI237" i="2"/>
  <c r="HC237" i="2"/>
  <c r="HA237" i="2" a="1"/>
  <c r="HA237" i="2" s="1"/>
  <c r="GY237" i="2"/>
  <c r="GX237" i="2"/>
  <c r="GR237" i="2"/>
  <c r="GL237" i="2"/>
  <c r="GM237" i="2" s="1"/>
  <c r="GZ237" i="2" s="1"/>
  <c r="FR237" i="2"/>
  <c r="FS237" i="2" s="1"/>
  <c r="FI237" i="2"/>
  <c r="FO237" i="2" s="1"/>
  <c r="EW237" i="2"/>
  <c r="ET237" i="2"/>
  <c r="EP237" i="2"/>
  <c r="DT237" i="2"/>
  <c r="DJ237" i="2"/>
  <c r="DI237" i="2"/>
  <c r="DH237" i="2"/>
  <c r="DL237" i="2" s="1"/>
  <c r="DN237" i="2" s="1"/>
  <c r="CZ237" i="2"/>
  <c r="CY237" i="2"/>
  <c r="CV237" i="2" s="1"/>
  <c r="Z237" i="2" s="1"/>
  <c r="AI237" i="2" s="1"/>
  <c r="CX237" i="2"/>
  <c r="CW237" i="2"/>
  <c r="CT237" i="2"/>
  <c r="CS237" i="2" s="1"/>
  <c r="CQ237" i="2" s="1"/>
  <c r="DB237" i="2" s="1"/>
  <c r="CP237" i="2"/>
  <c r="DC237" i="2" s="1"/>
  <c r="AL237" i="2"/>
  <c r="D237" i="2"/>
  <c r="CA237" i="2" s="1"/>
  <c r="OQ236" i="2"/>
  <c r="OL236" i="2"/>
  <c r="OK236" i="2"/>
  <c r="OJ236" i="2"/>
  <c r="OI236" i="2"/>
  <c r="OH236" i="2"/>
  <c r="OG236" i="2"/>
  <c r="NS236" i="2"/>
  <c r="NR236" i="2"/>
  <c r="NT236" i="2" s="1"/>
  <c r="NP236" i="2"/>
  <c r="NO236" i="2"/>
  <c r="NQ236" i="2" s="1"/>
  <c r="NC236" i="2"/>
  <c r="MY236" i="2"/>
  <c r="MQ236" i="2"/>
  <c r="MP236" i="2"/>
  <c r="MR236" i="2" s="1"/>
  <c r="MK236" i="2"/>
  <c r="MJ236" i="2"/>
  <c r="ML236" i="2" s="1"/>
  <c r="ME236" i="2"/>
  <c r="MD236" i="2"/>
  <c r="MF236" i="2" s="1"/>
  <c r="LY236" i="2"/>
  <c r="LX236" i="2"/>
  <c r="LS236" i="2"/>
  <c r="LR236" i="2"/>
  <c r="LM236" i="2"/>
  <c r="LL236" i="2"/>
  <c r="LN236" i="2" s="1"/>
  <c r="LG236" i="2"/>
  <c r="LH236" i="2" s="1"/>
  <c r="LF236" i="2"/>
  <c r="LA236" i="2"/>
  <c r="KZ236" i="2"/>
  <c r="LB236" i="2" s="1"/>
  <c r="KU236" i="2"/>
  <c r="KT236" i="2"/>
  <c r="KO236" i="2"/>
  <c r="KN236" i="2"/>
  <c r="KC236" i="2"/>
  <c r="KB236" i="2"/>
  <c r="KA236" i="2"/>
  <c r="JZ236" i="2"/>
  <c r="JY236" i="2"/>
  <c r="JW236" i="2"/>
  <c r="JV236" i="2"/>
  <c r="JU236" i="2"/>
  <c r="JT236" i="2"/>
  <c r="JR236" i="2"/>
  <c r="JQ236" i="2"/>
  <c r="JP236" i="2"/>
  <c r="JO236" i="2"/>
  <c r="JI236" i="2" s="1"/>
  <c r="JN236" i="2"/>
  <c r="JM236" i="2"/>
  <c r="JL236" i="2"/>
  <c r="JJ236" i="2"/>
  <c r="JH236" i="2"/>
  <c r="JG236" i="2"/>
  <c r="JF236" i="2"/>
  <c r="JA236" i="2"/>
  <c r="IZ236" i="2"/>
  <c r="IY236" i="2"/>
  <c r="IX236" i="2"/>
  <c r="IW236" i="2"/>
  <c r="IU236" i="2"/>
  <c r="IT236" i="2"/>
  <c r="IS236" i="2"/>
  <c r="IR236" i="2"/>
  <c r="IP236" i="2"/>
  <c r="IO236" i="2"/>
  <c r="IN236" i="2"/>
  <c r="IM236" i="2"/>
  <c r="IL236" i="2"/>
  <c r="IK236" i="2"/>
  <c r="IJ236" i="2"/>
  <c r="IH236" i="2"/>
  <c r="IF236" i="2"/>
  <c r="IE236" i="2"/>
  <c r="ID236" i="2"/>
  <c r="HW236" i="2"/>
  <c r="HS236" i="2"/>
  <c r="HJ236" i="2" s="1"/>
  <c r="HG236" i="2" s="1" a="1"/>
  <c r="HG236" i="2" s="1"/>
  <c r="HR236" i="2"/>
  <c r="HQ236" i="2"/>
  <c r="HP236" i="2"/>
  <c r="HO236" i="2"/>
  <c r="HI236" i="2"/>
  <c r="HC236" i="2"/>
  <c r="HA236" i="2" a="1"/>
  <c r="HA236" i="2" s="1"/>
  <c r="GY236" i="2"/>
  <c r="GX236" i="2"/>
  <c r="GR236" i="2"/>
  <c r="GL236" i="2"/>
  <c r="GM236" i="2" s="1"/>
  <c r="GZ236" i="2" s="1"/>
  <c r="FR236" i="2"/>
  <c r="FS236" i="2" s="1"/>
  <c r="FI236" i="2"/>
  <c r="FO236" i="2" s="1"/>
  <c r="EW236" i="2"/>
  <c r="ET236" i="2"/>
  <c r="EP236" i="2"/>
  <c r="DT236" i="2"/>
  <c r="DJ236" i="2"/>
  <c r="DI236" i="2"/>
  <c r="DH236" i="2"/>
  <c r="CZ236" i="2"/>
  <c r="CY236" i="2" s="1"/>
  <c r="CV236" i="2" s="1"/>
  <c r="Z236" i="2" s="1"/>
  <c r="AI236" i="2" s="1"/>
  <c r="CX236" i="2"/>
  <c r="CW236" i="2"/>
  <c r="CT236" i="2"/>
  <c r="CS236" i="2" s="1"/>
  <c r="CQ236" i="2" s="1"/>
  <c r="DB236" i="2" s="1"/>
  <c r="CP236" i="2"/>
  <c r="AL236" i="2"/>
  <c r="D236" i="2"/>
  <c r="CA236" i="2" s="1"/>
  <c r="OQ235" i="2"/>
  <c r="OL235" i="2"/>
  <c r="OK235" i="2"/>
  <c r="OJ235" i="2"/>
  <c r="OI235" i="2"/>
  <c r="OH235" i="2"/>
  <c r="OG235" i="2"/>
  <c r="NS235" i="2"/>
  <c r="NR235" i="2"/>
  <c r="NP235" i="2"/>
  <c r="NO235" i="2"/>
  <c r="NC235" i="2"/>
  <c r="MY235" i="2"/>
  <c r="NG235" i="2" s="1"/>
  <c r="MQ235" i="2"/>
  <c r="MP235" i="2"/>
  <c r="MR235" i="2" s="1"/>
  <c r="MK235" i="2"/>
  <c r="MJ235" i="2"/>
  <c r="ME235" i="2"/>
  <c r="MF235" i="2" s="1"/>
  <c r="MD235" i="2"/>
  <c r="LY235" i="2"/>
  <c r="LX235" i="2"/>
  <c r="LS235" i="2"/>
  <c r="LR235" i="2"/>
  <c r="LT235" i="2" s="1"/>
  <c r="LM235" i="2"/>
  <c r="LL235" i="2"/>
  <c r="LN235" i="2" s="1"/>
  <c r="LG235" i="2"/>
  <c r="LF235" i="2"/>
  <c r="LA235" i="2"/>
  <c r="KZ235" i="2"/>
  <c r="KU235" i="2"/>
  <c r="KT235" i="2"/>
  <c r="KO235" i="2"/>
  <c r="KN235" i="2"/>
  <c r="KP235" i="2" s="1"/>
  <c r="KC235" i="2"/>
  <c r="KB235" i="2"/>
  <c r="KA235" i="2"/>
  <c r="JZ235" i="2"/>
  <c r="JY235" i="2"/>
  <c r="JW235" i="2"/>
  <c r="JV235" i="2"/>
  <c r="JU235" i="2"/>
  <c r="JT235" i="2"/>
  <c r="JR235" i="2"/>
  <c r="JQ235" i="2"/>
  <c r="JP235" i="2"/>
  <c r="JO235" i="2"/>
  <c r="JN235" i="2"/>
  <c r="JM235" i="2"/>
  <c r="JL235" i="2"/>
  <c r="JJ235" i="2"/>
  <c r="JH235" i="2"/>
  <c r="JG235" i="2"/>
  <c r="JF235" i="2"/>
  <c r="JA235" i="2"/>
  <c r="IZ235" i="2"/>
  <c r="IY235" i="2"/>
  <c r="IX235" i="2"/>
  <c r="IW235" i="2"/>
  <c r="IU235" i="2"/>
  <c r="IT235" i="2"/>
  <c r="IS235" i="2"/>
  <c r="IR235" i="2"/>
  <c r="IP235" i="2"/>
  <c r="IO235" i="2"/>
  <c r="IN235" i="2"/>
  <c r="IM235" i="2"/>
  <c r="II235" i="2" s="1"/>
  <c r="IL235" i="2"/>
  <c r="IK235" i="2"/>
  <c r="IJ235" i="2"/>
  <c r="IH235" i="2"/>
  <c r="IF235" i="2"/>
  <c r="IE235" i="2"/>
  <c r="ID235" i="2"/>
  <c r="HW235" i="2"/>
  <c r="HS235" i="2"/>
  <c r="HJ235" i="2" s="1"/>
  <c r="HG235" i="2" s="1" a="1"/>
  <c r="HG235" i="2" s="1"/>
  <c r="HR235" i="2"/>
  <c r="HQ235" i="2"/>
  <c r="HP235" i="2"/>
  <c r="HO235" i="2"/>
  <c r="HI235" i="2"/>
  <c r="HC235" i="2"/>
  <c r="HA235" i="2" a="1"/>
  <c r="HA235" i="2" s="1"/>
  <c r="GY235" i="2"/>
  <c r="GX235" i="2"/>
  <c r="GR235" i="2"/>
  <c r="GL235" i="2"/>
  <c r="GM235" i="2" s="1"/>
  <c r="GZ235" i="2" s="1"/>
  <c r="FS235" i="2"/>
  <c r="FT235" i="2" s="1"/>
  <c r="FU235" i="2" s="1"/>
  <c r="FV235" i="2" s="1"/>
  <c r="ES235" i="2" s="1"/>
  <c r="FR235" i="2"/>
  <c r="FI235" i="2"/>
  <c r="FO235" i="2" s="1"/>
  <c r="EW235" i="2"/>
  <c r="ET235" i="2"/>
  <c r="EP235" i="2"/>
  <c r="DT235" i="2"/>
  <c r="DJ235" i="2"/>
  <c r="DI235" i="2"/>
  <c r="DH235" i="2"/>
  <c r="CZ235" i="2"/>
  <c r="CY235" i="2" s="1"/>
  <c r="CV235" i="2" s="1"/>
  <c r="Z235" i="2" s="1"/>
  <c r="AI235" i="2" s="1"/>
  <c r="CX235" i="2"/>
  <c r="CW235" i="2"/>
  <c r="CT235" i="2"/>
  <c r="CS235" i="2" s="1"/>
  <c r="CQ235" i="2" s="1"/>
  <c r="CP235" i="2"/>
  <c r="DC235" i="2" s="1"/>
  <c r="AL235" i="2"/>
  <c r="D235" i="2"/>
  <c r="CA235" i="2" s="1"/>
  <c r="OQ234" i="2"/>
  <c r="OL234" i="2"/>
  <c r="OK234" i="2"/>
  <c r="OJ234" i="2"/>
  <c r="OI234" i="2"/>
  <c r="OH234" i="2"/>
  <c r="ON234" i="2" s="1"/>
  <c r="OG234" i="2"/>
  <c r="OM234" i="2" s="1"/>
  <c r="NT234" i="2"/>
  <c r="NS234" i="2"/>
  <c r="NR234" i="2"/>
  <c r="NP234" i="2"/>
  <c r="NO234" i="2"/>
  <c r="NC234" i="2"/>
  <c r="MY234" i="2"/>
  <c r="MQ234" i="2"/>
  <c r="MP234" i="2"/>
  <c r="MK234" i="2"/>
  <c r="ML234" i="2" s="1"/>
  <c r="MJ234" i="2"/>
  <c r="ME234" i="2"/>
  <c r="MD234" i="2"/>
  <c r="MF234" i="2" s="1"/>
  <c r="LY234" i="2"/>
  <c r="LX234" i="2"/>
  <c r="LS234" i="2"/>
  <c r="LR234" i="2"/>
  <c r="LM234" i="2"/>
  <c r="LL234" i="2"/>
  <c r="LG234" i="2"/>
  <c r="LF234" i="2"/>
  <c r="LA234" i="2"/>
  <c r="KZ234" i="2"/>
  <c r="KU234" i="2"/>
  <c r="KT234" i="2"/>
  <c r="KV234" i="2" s="1"/>
  <c r="KO234" i="2"/>
  <c r="KN234" i="2"/>
  <c r="KC234" i="2"/>
  <c r="KB234" i="2"/>
  <c r="KA234" i="2"/>
  <c r="JZ234" i="2"/>
  <c r="JY234" i="2"/>
  <c r="JW234" i="2"/>
  <c r="JV234" i="2"/>
  <c r="JU234" i="2"/>
  <c r="JT234" i="2"/>
  <c r="JR234" i="2"/>
  <c r="JQ234" i="2"/>
  <c r="JP234" i="2"/>
  <c r="JO234" i="2"/>
  <c r="JN234" i="2"/>
  <c r="JM234" i="2"/>
  <c r="JL234" i="2"/>
  <c r="JJ234" i="2"/>
  <c r="JH234" i="2"/>
  <c r="JG234" i="2"/>
  <c r="JF234" i="2"/>
  <c r="JA234" i="2"/>
  <c r="IZ234" i="2"/>
  <c r="IY234" i="2"/>
  <c r="IX234" i="2"/>
  <c r="IW234" i="2"/>
  <c r="IU234" i="2"/>
  <c r="IT234" i="2"/>
  <c r="IS234" i="2"/>
  <c r="IR234" i="2"/>
  <c r="IP234" i="2"/>
  <c r="IO234" i="2"/>
  <c r="IN234" i="2"/>
  <c r="IM234" i="2"/>
  <c r="IG234" i="2" s="1"/>
  <c r="IL234" i="2"/>
  <c r="IK234" i="2"/>
  <c r="IJ234" i="2"/>
  <c r="II234" i="2"/>
  <c r="IC234" i="2" s="1"/>
  <c r="IH234" i="2"/>
  <c r="IF234" i="2"/>
  <c r="IE234" i="2"/>
  <c r="ID234" i="2"/>
  <c r="HW234" i="2"/>
  <c r="HS234" i="2"/>
  <c r="HJ234" i="2" s="1"/>
  <c r="HG234" i="2" s="1" a="1"/>
  <c r="HG234" i="2" s="1"/>
  <c r="HR234" i="2"/>
  <c r="HQ234" i="2"/>
  <c r="HP234" i="2"/>
  <c r="HO234" i="2"/>
  <c r="HI234" i="2"/>
  <c r="HC234" i="2"/>
  <c r="HA234" i="2" a="1"/>
  <c r="HA234" i="2" s="1"/>
  <c r="GY234" i="2"/>
  <c r="GX234" i="2"/>
  <c r="GR234" i="2"/>
  <c r="GL234" i="2"/>
  <c r="GM234" i="2" s="1"/>
  <c r="GZ234" i="2" s="1"/>
  <c r="FR234" i="2"/>
  <c r="FS234" i="2" s="1"/>
  <c r="FT234" i="2" s="1"/>
  <c r="FU234" i="2" s="1"/>
  <c r="FV234" i="2" s="1"/>
  <c r="ES234" i="2" s="1"/>
  <c r="FI234" i="2"/>
  <c r="FO234" i="2" s="1"/>
  <c r="EW234" i="2"/>
  <c r="ET234" i="2"/>
  <c r="EP234" i="2"/>
  <c r="DT234" i="2"/>
  <c r="DJ234" i="2"/>
  <c r="DI234" i="2"/>
  <c r="DH234" i="2"/>
  <c r="CZ234" i="2"/>
  <c r="CY234" i="2" s="1"/>
  <c r="CV234" i="2" s="1"/>
  <c r="Z234" i="2" s="1"/>
  <c r="AI234" i="2" s="1"/>
  <c r="CX234" i="2"/>
  <c r="CW234" i="2"/>
  <c r="CT234" i="2"/>
  <c r="CS234" i="2" s="1"/>
  <c r="CQ234" i="2" s="1"/>
  <c r="CP234" i="2"/>
  <c r="DC234" i="2" s="1"/>
  <c r="AL234" i="2"/>
  <c r="D234" i="2"/>
  <c r="CA234" i="2" s="1"/>
  <c r="OQ233" i="2"/>
  <c r="OL233" i="2"/>
  <c r="OK233" i="2"/>
  <c r="OJ233" i="2"/>
  <c r="OI233" i="2"/>
  <c r="OH233" i="2"/>
  <c r="OG233" i="2"/>
  <c r="OM233" i="2" s="1"/>
  <c r="NS233" i="2"/>
  <c r="NR233" i="2"/>
  <c r="NP233" i="2"/>
  <c r="NO233" i="2"/>
  <c r="NQ233" i="2" s="1"/>
  <c r="NC233" i="2"/>
  <c r="MY233" i="2"/>
  <c r="MQ233" i="2"/>
  <c r="MP233" i="2"/>
  <c r="MK233" i="2"/>
  <c r="MJ233" i="2"/>
  <c r="ME233" i="2"/>
  <c r="MD233" i="2"/>
  <c r="LY233" i="2"/>
  <c r="LX233" i="2"/>
  <c r="LS233" i="2"/>
  <c r="LR233" i="2"/>
  <c r="LM233" i="2"/>
  <c r="LL233" i="2"/>
  <c r="LG233" i="2"/>
  <c r="LF233" i="2"/>
  <c r="LA233" i="2"/>
  <c r="KZ233" i="2"/>
  <c r="KU233" i="2"/>
  <c r="KT233" i="2"/>
  <c r="KO233" i="2"/>
  <c r="KN233" i="2"/>
  <c r="KC233" i="2"/>
  <c r="KB233" i="2"/>
  <c r="KA233" i="2"/>
  <c r="JZ233" i="2"/>
  <c r="JY233" i="2"/>
  <c r="JW233" i="2"/>
  <c r="JV233" i="2"/>
  <c r="JU233" i="2"/>
  <c r="JT233" i="2"/>
  <c r="JR233" i="2"/>
  <c r="JQ233" i="2"/>
  <c r="JP233" i="2"/>
  <c r="JO233" i="2"/>
  <c r="JN233" i="2"/>
  <c r="JM233" i="2"/>
  <c r="JL233" i="2"/>
  <c r="JJ233" i="2"/>
  <c r="JH233" i="2"/>
  <c r="JG233" i="2"/>
  <c r="JF233" i="2"/>
  <c r="JA233" i="2"/>
  <c r="IZ233" i="2"/>
  <c r="IY233" i="2"/>
  <c r="IX233" i="2"/>
  <c r="IW233" i="2"/>
  <c r="IU233" i="2"/>
  <c r="IT233" i="2"/>
  <c r="IS233" i="2"/>
  <c r="IR233" i="2"/>
  <c r="IP233" i="2"/>
  <c r="IO233" i="2"/>
  <c r="IN233" i="2"/>
  <c r="IM233" i="2"/>
  <c r="II233" i="2" s="1"/>
  <c r="IL233" i="2"/>
  <c r="IK233" i="2"/>
  <c r="IJ233" i="2"/>
  <c r="IH233" i="2"/>
  <c r="IF233" i="2"/>
  <c r="IE233" i="2"/>
  <c r="ID233" i="2"/>
  <c r="HW233" i="2"/>
  <c r="HS233" i="2"/>
  <c r="HJ233" i="2" s="1"/>
  <c r="HG233" i="2" s="1" a="1"/>
  <c r="HG233" i="2" s="1"/>
  <c r="HR233" i="2"/>
  <c r="HQ233" i="2"/>
  <c r="HP233" i="2"/>
  <c r="HO233" i="2"/>
  <c r="HI233" i="2"/>
  <c r="HC233" i="2"/>
  <c r="HA233" i="2" a="1"/>
  <c r="HA233" i="2" s="1"/>
  <c r="GY233" i="2"/>
  <c r="GX233" i="2"/>
  <c r="GR233" i="2"/>
  <c r="GM233" i="2"/>
  <c r="GZ233" i="2" s="1"/>
  <c r="GL233" i="2"/>
  <c r="FR233" i="2"/>
  <c r="FS233" i="2" s="1"/>
  <c r="FI233" i="2"/>
  <c r="FO233" i="2" s="1"/>
  <c r="EW233" i="2"/>
  <c r="ET233" i="2"/>
  <c r="EP233" i="2"/>
  <c r="DT233" i="2"/>
  <c r="DJ233" i="2"/>
  <c r="DI233" i="2"/>
  <c r="DH233" i="2"/>
  <c r="CZ233" i="2"/>
  <c r="CY233" i="2" s="1"/>
  <c r="CV233" i="2" s="1"/>
  <c r="Z233" i="2" s="1"/>
  <c r="AI233" i="2" s="1"/>
  <c r="CX233" i="2"/>
  <c r="CW233" i="2"/>
  <c r="CT233" i="2"/>
  <c r="CS233" i="2" s="1"/>
  <c r="CQ233" i="2" s="1"/>
  <c r="DB233" i="2" s="1"/>
  <c r="CP233" i="2"/>
  <c r="DC233" i="2" s="1"/>
  <c r="CA233" i="2"/>
  <c r="AL233" i="2"/>
  <c r="D233" i="2"/>
  <c r="OQ232" i="2"/>
  <c r="OL232" i="2"/>
  <c r="OK232" i="2"/>
  <c r="OJ232" i="2"/>
  <c r="OI232" i="2"/>
  <c r="OH232" i="2"/>
  <c r="OG232" i="2"/>
  <c r="NS232" i="2"/>
  <c r="NR232" i="2"/>
  <c r="NP232" i="2"/>
  <c r="NO232" i="2"/>
  <c r="NQ232" i="2" s="1"/>
  <c r="NC232" i="2"/>
  <c r="MY232" i="2"/>
  <c r="MQ232" i="2"/>
  <c r="MP232" i="2"/>
  <c r="MK232" i="2"/>
  <c r="MJ232" i="2"/>
  <c r="ML232" i="2" s="1"/>
  <c r="ME232" i="2"/>
  <c r="MD232" i="2"/>
  <c r="LY232" i="2"/>
  <c r="LX232" i="2"/>
  <c r="LS232" i="2"/>
  <c r="LR232" i="2"/>
  <c r="LM232" i="2"/>
  <c r="LL232" i="2"/>
  <c r="LN232" i="2" s="1"/>
  <c r="LG232" i="2"/>
  <c r="LF232" i="2"/>
  <c r="LA232" i="2"/>
  <c r="KZ232" i="2"/>
  <c r="KU232" i="2"/>
  <c r="KT232" i="2"/>
  <c r="KO232" i="2"/>
  <c r="KN232" i="2"/>
  <c r="KP232" i="2" s="1"/>
  <c r="KC232" i="2"/>
  <c r="KB232" i="2"/>
  <c r="KA232" i="2"/>
  <c r="JZ232" i="2"/>
  <c r="JY232" i="2"/>
  <c r="JW232" i="2"/>
  <c r="JV232" i="2"/>
  <c r="JU232" i="2"/>
  <c r="JT232" i="2"/>
  <c r="JR232" i="2"/>
  <c r="JQ232" i="2"/>
  <c r="JP232" i="2"/>
  <c r="JO232" i="2"/>
  <c r="JN232" i="2"/>
  <c r="JM232" i="2"/>
  <c r="JL232" i="2"/>
  <c r="JJ232" i="2"/>
  <c r="JH232" i="2"/>
  <c r="JG232" i="2"/>
  <c r="JF232" i="2"/>
  <c r="JA232" i="2"/>
  <c r="IZ232" i="2"/>
  <c r="IY232" i="2"/>
  <c r="IX232" i="2"/>
  <c r="IW232" i="2"/>
  <c r="IU232" i="2"/>
  <c r="IT232" i="2"/>
  <c r="IS232" i="2"/>
  <c r="IR232" i="2"/>
  <c r="IP232" i="2"/>
  <c r="IO232" i="2"/>
  <c r="IN232" i="2"/>
  <c r="IM232" i="2"/>
  <c r="IL232" i="2"/>
  <c r="IK232" i="2"/>
  <c r="IJ232" i="2"/>
  <c r="IH232" i="2"/>
  <c r="IF232" i="2"/>
  <c r="IE232" i="2"/>
  <c r="ID232" i="2"/>
  <c r="HW232" i="2"/>
  <c r="HS232" i="2"/>
  <c r="HJ232" i="2" s="1"/>
  <c r="HG232" i="2" s="1" a="1"/>
  <c r="HG232" i="2" s="1"/>
  <c r="HR232" i="2"/>
  <c r="HQ232" i="2"/>
  <c r="HP232" i="2"/>
  <c r="HO232" i="2"/>
  <c r="HI232" i="2"/>
  <c r="HC232" i="2"/>
  <c r="HA232" i="2" a="1"/>
  <c r="HA232" i="2" s="1"/>
  <c r="GY232" i="2"/>
  <c r="GX232" i="2"/>
  <c r="GR232" i="2"/>
  <c r="GL232" i="2"/>
  <c r="GM232" i="2" s="1"/>
  <c r="GZ232" i="2" s="1"/>
  <c r="FR232" i="2"/>
  <c r="FI232" i="2"/>
  <c r="FO232" i="2" s="1"/>
  <c r="EW232" i="2"/>
  <c r="ET232" i="2"/>
  <c r="EP232" i="2"/>
  <c r="DT232" i="2"/>
  <c r="DJ232" i="2"/>
  <c r="DI232" i="2"/>
  <c r="DH232" i="2"/>
  <c r="CZ232" i="2"/>
  <c r="CY232" i="2" s="1"/>
  <c r="CV232" i="2" s="1"/>
  <c r="Z232" i="2" s="1"/>
  <c r="AI232" i="2" s="1"/>
  <c r="CX232" i="2"/>
  <c r="CW232" i="2"/>
  <c r="CT232" i="2"/>
  <c r="CS232" i="2" s="1"/>
  <c r="CQ232" i="2" s="1"/>
  <c r="CP232" i="2"/>
  <c r="DC232" i="2" s="1"/>
  <c r="AL232" i="2"/>
  <c r="D232" i="2"/>
  <c r="CA232" i="2" s="1"/>
  <c r="OQ231" i="2"/>
  <c r="OL231" i="2"/>
  <c r="OK231" i="2"/>
  <c r="OJ231" i="2"/>
  <c r="OI231" i="2"/>
  <c r="OH231" i="2"/>
  <c r="OG231" i="2"/>
  <c r="NS231" i="2"/>
  <c r="NR231" i="2"/>
  <c r="NT231" i="2" s="1"/>
  <c r="NP231" i="2"/>
  <c r="NO231" i="2"/>
  <c r="NC231" i="2"/>
  <c r="MY231" i="2"/>
  <c r="MQ231" i="2"/>
  <c r="MP231" i="2"/>
  <c r="MR231" i="2" s="1"/>
  <c r="MK231" i="2"/>
  <c r="MJ231" i="2"/>
  <c r="ME231" i="2"/>
  <c r="MD231" i="2"/>
  <c r="LY231" i="2"/>
  <c r="LX231" i="2"/>
  <c r="LS231" i="2"/>
  <c r="LR231" i="2"/>
  <c r="LM231" i="2"/>
  <c r="LL231" i="2"/>
  <c r="LG231" i="2"/>
  <c r="LF231" i="2"/>
  <c r="LA231" i="2"/>
  <c r="KZ231" i="2"/>
  <c r="KU231" i="2"/>
  <c r="KT231" i="2"/>
  <c r="KP231" i="2"/>
  <c r="KO231" i="2"/>
  <c r="KN231" i="2"/>
  <c r="KC231" i="2"/>
  <c r="KB231" i="2"/>
  <c r="KA231" i="2"/>
  <c r="JZ231" i="2"/>
  <c r="JY231" i="2"/>
  <c r="JW231" i="2"/>
  <c r="JV231" i="2"/>
  <c r="JU231" i="2"/>
  <c r="JT231" i="2"/>
  <c r="JR231" i="2"/>
  <c r="JQ231" i="2"/>
  <c r="JP231" i="2"/>
  <c r="JO231" i="2"/>
  <c r="JN231" i="2"/>
  <c r="JM231" i="2"/>
  <c r="JL231" i="2"/>
  <c r="JK231" i="2"/>
  <c r="JJ231" i="2"/>
  <c r="JI231" i="2"/>
  <c r="JH231" i="2"/>
  <c r="JG231" i="2"/>
  <c r="JF231" i="2"/>
  <c r="JE231" i="2"/>
  <c r="JC231" i="2"/>
  <c r="JD231" i="2" s="1"/>
  <c r="KI231" i="2" s="1"/>
  <c r="JA231" i="2"/>
  <c r="IZ231" i="2"/>
  <c r="IY231" i="2"/>
  <c r="IX231" i="2"/>
  <c r="IW231" i="2"/>
  <c r="IU231" i="2"/>
  <c r="IT231" i="2"/>
  <c r="IS231" i="2"/>
  <c r="IR231" i="2"/>
  <c r="IP231" i="2"/>
  <c r="IO231" i="2"/>
  <c r="IN231" i="2"/>
  <c r="IM231" i="2"/>
  <c r="IL231" i="2"/>
  <c r="IK231" i="2"/>
  <c r="IJ231" i="2"/>
  <c r="II231" i="2"/>
  <c r="IH231" i="2"/>
  <c r="IG231" i="2"/>
  <c r="IF231" i="2"/>
  <c r="IE231" i="2"/>
  <c r="ID231" i="2"/>
  <c r="IC231" i="2"/>
  <c r="IA231" i="2"/>
  <c r="IB231" i="2" s="1"/>
  <c r="KF231" i="2" s="1"/>
  <c r="HW231" i="2"/>
  <c r="HS231" i="2"/>
  <c r="HJ231" i="2" s="1"/>
  <c r="HG231" i="2" s="1" a="1"/>
  <c r="HG231" i="2" s="1"/>
  <c r="HR231" i="2"/>
  <c r="HQ231" i="2"/>
  <c r="HP231" i="2"/>
  <c r="HO231" i="2"/>
  <c r="HI231" i="2"/>
  <c r="HC231" i="2"/>
  <c r="HA231" i="2" a="1"/>
  <c r="HA231" i="2" s="1"/>
  <c r="GY231" i="2"/>
  <c r="GX231" i="2"/>
  <c r="GR231" i="2"/>
  <c r="GL231" i="2"/>
  <c r="GM231" i="2" s="1"/>
  <c r="GZ231" i="2" s="1"/>
  <c r="FW231" i="2"/>
  <c r="FU231" i="2"/>
  <c r="FV231" i="2" s="1"/>
  <c r="FT231" i="2"/>
  <c r="FS231" i="2"/>
  <c r="FR231" i="2"/>
  <c r="FI231" i="2"/>
  <c r="FO231" i="2" s="1"/>
  <c r="EW231" i="2"/>
  <c r="ET231" i="2"/>
  <c r="ES231" i="2"/>
  <c r="FD231" i="2" s="1"/>
  <c r="FE231" i="2" s="1"/>
  <c r="EP231" i="2"/>
  <c r="EB231" i="2"/>
  <c r="EA231" i="2"/>
  <c r="EG231" i="2" s="1"/>
  <c r="DY231" i="2"/>
  <c r="DX231" i="2"/>
  <c r="ED231" i="2" s="1"/>
  <c r="DT231" i="2"/>
  <c r="DJ231" i="2"/>
  <c r="DL231" i="2" s="1"/>
  <c r="DN231" i="2" s="1"/>
  <c r="DI231" i="2"/>
  <c r="DH231" i="2"/>
  <c r="CZ231" i="2"/>
  <c r="CY231" i="2" s="1"/>
  <c r="CV231" i="2" s="1"/>
  <c r="Z231" i="2" s="1"/>
  <c r="CX231" i="2"/>
  <c r="CW231" i="2"/>
  <c r="CT231" i="2"/>
  <c r="CS231" i="2" s="1"/>
  <c r="CQ231" i="2" s="1"/>
  <c r="DB231" i="2" s="1"/>
  <c r="CP231" i="2"/>
  <c r="DC231" i="2" s="1"/>
  <c r="AL231" i="2"/>
  <c r="AI231" i="2"/>
  <c r="D231" i="2"/>
  <c r="CA231" i="2" s="1"/>
  <c r="OQ230" i="2"/>
  <c r="OL230" i="2"/>
  <c r="OO230" i="2" s="1"/>
  <c r="OK230" i="2"/>
  <c r="OJ230" i="2"/>
  <c r="OI230" i="2"/>
  <c r="OH230" i="2"/>
  <c r="OG230" i="2"/>
  <c r="NS230" i="2"/>
  <c r="NR230" i="2"/>
  <c r="NT230" i="2" s="1"/>
  <c r="NP230" i="2"/>
  <c r="NO230" i="2"/>
  <c r="NC230" i="2"/>
  <c r="MY230" i="2"/>
  <c r="MQ230" i="2"/>
  <c r="MP230" i="2"/>
  <c r="MR230" i="2" s="1"/>
  <c r="MK230" i="2"/>
  <c r="MJ230" i="2"/>
  <c r="ML230" i="2" s="1"/>
  <c r="ME230" i="2"/>
  <c r="MD230" i="2"/>
  <c r="MF230" i="2" s="1"/>
  <c r="LY230" i="2"/>
  <c r="LX230" i="2"/>
  <c r="LS230" i="2"/>
  <c r="LR230" i="2"/>
  <c r="LM230" i="2"/>
  <c r="LL230" i="2"/>
  <c r="LG230" i="2"/>
  <c r="LF230" i="2"/>
  <c r="LH230" i="2" s="1"/>
  <c r="LA230" i="2"/>
  <c r="LB230" i="2" s="1"/>
  <c r="KZ230" i="2"/>
  <c r="KU230" i="2"/>
  <c r="KT230" i="2"/>
  <c r="KO230" i="2"/>
  <c r="KN230" i="2"/>
  <c r="KP230" i="2" s="1"/>
  <c r="KC230" i="2"/>
  <c r="KB230" i="2"/>
  <c r="KA230" i="2"/>
  <c r="JZ230" i="2"/>
  <c r="JY230" i="2"/>
  <c r="JW230" i="2"/>
  <c r="JV230" i="2"/>
  <c r="JU230" i="2"/>
  <c r="JT230" i="2"/>
  <c r="JR230" i="2"/>
  <c r="JQ230" i="2"/>
  <c r="JP230" i="2"/>
  <c r="JO230" i="2"/>
  <c r="JK230" i="2" s="1"/>
  <c r="JN230" i="2"/>
  <c r="JM230" i="2"/>
  <c r="JL230" i="2"/>
  <c r="JJ230" i="2"/>
  <c r="JH230" i="2"/>
  <c r="JG230" i="2"/>
  <c r="JF230" i="2"/>
  <c r="JA230" i="2"/>
  <c r="IZ230" i="2"/>
  <c r="IY230" i="2"/>
  <c r="IX230" i="2"/>
  <c r="IW230" i="2"/>
  <c r="IU230" i="2"/>
  <c r="IT230" i="2"/>
  <c r="IS230" i="2"/>
  <c r="IR230" i="2"/>
  <c r="IP230" i="2"/>
  <c r="IO230" i="2"/>
  <c r="IN230" i="2"/>
  <c r="IM230" i="2"/>
  <c r="IL230" i="2"/>
  <c r="IK230" i="2"/>
  <c r="IJ230" i="2"/>
  <c r="IH230" i="2"/>
  <c r="IF230" i="2"/>
  <c r="IE230" i="2"/>
  <c r="ID230" i="2"/>
  <c r="HW230" i="2"/>
  <c r="HS230" i="2"/>
  <c r="HJ230" i="2" s="1"/>
  <c r="HG230" i="2" s="1" a="1"/>
  <c r="HG230" i="2" s="1"/>
  <c r="HR230" i="2"/>
  <c r="HQ230" i="2"/>
  <c r="HP230" i="2"/>
  <c r="HO230" i="2"/>
  <c r="HI230" i="2"/>
  <c r="HC230" i="2"/>
  <c r="HA230" i="2" a="1"/>
  <c r="HA230" i="2" s="1"/>
  <c r="GY230" i="2"/>
  <c r="GX230" i="2"/>
  <c r="GR230" i="2"/>
  <c r="GL230" i="2"/>
  <c r="GM230" i="2" s="1"/>
  <c r="GZ230" i="2" s="1"/>
  <c r="FR230" i="2"/>
  <c r="FI230" i="2"/>
  <c r="FO230" i="2" s="1"/>
  <c r="EW230" i="2"/>
  <c r="ET230" i="2"/>
  <c r="EP230" i="2"/>
  <c r="DT230" i="2"/>
  <c r="DJ230" i="2"/>
  <c r="DI230" i="2"/>
  <c r="DH230" i="2"/>
  <c r="CZ230" i="2"/>
  <c r="CY230" i="2" s="1"/>
  <c r="CV230" i="2" s="1"/>
  <c r="Z230" i="2" s="1"/>
  <c r="AI230" i="2" s="1"/>
  <c r="CX230" i="2"/>
  <c r="CW230" i="2"/>
  <c r="CT230" i="2"/>
  <c r="CS230" i="2" s="1"/>
  <c r="CQ230" i="2" s="1"/>
  <c r="DB230" i="2" s="1"/>
  <c r="CP230" i="2"/>
  <c r="AL230" i="2"/>
  <c r="D230" i="2"/>
  <c r="CA230" i="2" s="1"/>
  <c r="OQ229" i="2"/>
  <c r="OL229" i="2"/>
  <c r="OK229" i="2"/>
  <c r="OJ229" i="2"/>
  <c r="OI229" i="2"/>
  <c r="OH229" i="2"/>
  <c r="OG229" i="2"/>
  <c r="NS229" i="2"/>
  <c r="NR229" i="2"/>
  <c r="NP229" i="2"/>
  <c r="NQ229" i="2" s="1"/>
  <c r="NO229" i="2"/>
  <c r="NC229" i="2"/>
  <c r="MY229" i="2"/>
  <c r="NG229" i="2" s="1"/>
  <c r="MQ229" i="2"/>
  <c r="MP229" i="2"/>
  <c r="MK229" i="2"/>
  <c r="MJ229" i="2"/>
  <c r="MF229" i="2"/>
  <c r="ME229" i="2"/>
  <c r="MD229" i="2"/>
  <c r="LY229" i="2"/>
  <c r="LZ229" i="2" s="1"/>
  <c r="LX229" i="2"/>
  <c r="LS229" i="2"/>
  <c r="LR229" i="2"/>
  <c r="LT229" i="2" s="1"/>
  <c r="LM229" i="2"/>
  <c r="LL229" i="2"/>
  <c r="LN229" i="2" s="1"/>
  <c r="LG229" i="2"/>
  <c r="LF229" i="2"/>
  <c r="LH229" i="2" s="1"/>
  <c r="LA229" i="2"/>
  <c r="KZ229" i="2"/>
  <c r="KU229" i="2"/>
  <c r="KT229" i="2"/>
  <c r="KO229" i="2"/>
  <c r="KN229" i="2"/>
  <c r="KC229" i="2"/>
  <c r="KB229" i="2"/>
  <c r="KA229" i="2"/>
  <c r="JZ229" i="2"/>
  <c r="JY229" i="2"/>
  <c r="JW229" i="2"/>
  <c r="JV229" i="2"/>
  <c r="JU229" i="2"/>
  <c r="JT229" i="2"/>
  <c r="JR229" i="2"/>
  <c r="JQ229" i="2"/>
  <c r="JP229" i="2"/>
  <c r="JO229" i="2"/>
  <c r="JK229" i="2" s="1"/>
  <c r="JN229" i="2"/>
  <c r="JM229" i="2"/>
  <c r="JL229" i="2"/>
  <c r="JJ229" i="2"/>
  <c r="JH229" i="2"/>
  <c r="JG229" i="2"/>
  <c r="JF229" i="2"/>
  <c r="JA229" i="2"/>
  <c r="IZ229" i="2"/>
  <c r="IY229" i="2"/>
  <c r="IX229" i="2"/>
  <c r="IW229" i="2"/>
  <c r="IU229" i="2"/>
  <c r="IT229" i="2"/>
  <c r="IS229" i="2"/>
  <c r="IR229" i="2"/>
  <c r="IP229" i="2"/>
  <c r="IO229" i="2"/>
  <c r="IN229" i="2"/>
  <c r="IM229" i="2"/>
  <c r="II229" i="2" s="1"/>
  <c r="IL229" i="2"/>
  <c r="IK229" i="2"/>
  <c r="IJ229" i="2"/>
  <c r="IH229" i="2"/>
  <c r="IF229" i="2"/>
  <c r="IE229" i="2"/>
  <c r="ID229" i="2"/>
  <c r="HW229" i="2"/>
  <c r="HS229" i="2"/>
  <c r="HJ229" i="2" s="1"/>
  <c r="HG229" i="2" s="1" a="1"/>
  <c r="HG229" i="2" s="1"/>
  <c r="HR229" i="2"/>
  <c r="HQ229" i="2"/>
  <c r="HP229" i="2"/>
  <c r="HO229" i="2"/>
  <c r="HI229" i="2"/>
  <c r="HC229" i="2"/>
  <c r="HA229" i="2" a="1"/>
  <c r="HA229" i="2" s="1"/>
  <c r="GY229" i="2"/>
  <c r="GX229" i="2"/>
  <c r="GR229" i="2"/>
  <c r="GL229" i="2"/>
  <c r="GM229" i="2" s="1"/>
  <c r="GZ229" i="2" s="1"/>
  <c r="FR229" i="2"/>
  <c r="FS229" i="2" s="1"/>
  <c r="FI229" i="2"/>
  <c r="FO229" i="2" s="1"/>
  <c r="EW229" i="2"/>
  <c r="ET229" i="2"/>
  <c r="EP229" i="2"/>
  <c r="DT229" i="2"/>
  <c r="DJ229" i="2"/>
  <c r="DI229" i="2"/>
  <c r="DH229" i="2"/>
  <c r="CZ229" i="2"/>
  <c r="CY229" i="2"/>
  <c r="CV229" i="2" s="1"/>
  <c r="Z229" i="2" s="1"/>
  <c r="AI229" i="2" s="1"/>
  <c r="CX229" i="2"/>
  <c r="CW229" i="2"/>
  <c r="CT229" i="2"/>
  <c r="CS229" i="2" s="1"/>
  <c r="CQ229" i="2" s="1"/>
  <c r="CP229" i="2"/>
  <c r="DC229" i="2" s="1"/>
  <c r="AL229" i="2"/>
  <c r="D229" i="2"/>
  <c r="CA229" i="2" s="1"/>
  <c r="OQ228" i="2"/>
  <c r="OL228" i="2"/>
  <c r="OK228" i="2"/>
  <c r="OJ228" i="2"/>
  <c r="OI228" i="2"/>
  <c r="OH228" i="2"/>
  <c r="OG228" i="2"/>
  <c r="NS228" i="2"/>
  <c r="NR228" i="2"/>
  <c r="NP228" i="2"/>
  <c r="NO228" i="2"/>
  <c r="NC228" i="2"/>
  <c r="MY228" i="2"/>
  <c r="MQ228" i="2"/>
  <c r="MP228" i="2"/>
  <c r="MR228" i="2" s="1"/>
  <c r="MK228" i="2"/>
  <c r="MJ228" i="2"/>
  <c r="ME228" i="2"/>
  <c r="MF228" i="2" s="1"/>
  <c r="MD228" i="2"/>
  <c r="LZ228" i="2"/>
  <c r="LY228" i="2"/>
  <c r="LX228" i="2"/>
  <c r="LS228" i="2"/>
  <c r="LR228" i="2"/>
  <c r="LM228" i="2"/>
  <c r="LL228" i="2"/>
  <c r="LN228" i="2" s="1"/>
  <c r="LG228" i="2"/>
  <c r="LF228" i="2"/>
  <c r="LH228" i="2" s="1"/>
  <c r="LA228" i="2"/>
  <c r="KZ228" i="2"/>
  <c r="KU228" i="2"/>
  <c r="KT228" i="2"/>
  <c r="KO228" i="2"/>
  <c r="KN228" i="2"/>
  <c r="KC228" i="2"/>
  <c r="KB228" i="2"/>
  <c r="KA228" i="2"/>
  <c r="JZ228" i="2"/>
  <c r="JY228" i="2"/>
  <c r="JW228" i="2"/>
  <c r="JV228" i="2"/>
  <c r="JU228" i="2"/>
  <c r="JT228" i="2"/>
  <c r="JR228" i="2"/>
  <c r="JQ228" i="2"/>
  <c r="JP228" i="2"/>
  <c r="JO228" i="2"/>
  <c r="JN228" i="2"/>
  <c r="JM228" i="2"/>
  <c r="JL228" i="2"/>
  <c r="JJ228" i="2"/>
  <c r="JH228" i="2"/>
  <c r="JG228" i="2"/>
  <c r="JF228" i="2"/>
  <c r="JA228" i="2"/>
  <c r="IZ228" i="2"/>
  <c r="IY228" i="2"/>
  <c r="IX228" i="2"/>
  <c r="IW228" i="2"/>
  <c r="IU228" i="2"/>
  <c r="IT228" i="2"/>
  <c r="IS228" i="2"/>
  <c r="IR228" i="2"/>
  <c r="IP228" i="2"/>
  <c r="IO228" i="2"/>
  <c r="IN228" i="2"/>
  <c r="IM228" i="2"/>
  <c r="IG228" i="2" s="1"/>
  <c r="IL228" i="2"/>
  <c r="IK228" i="2"/>
  <c r="IJ228" i="2"/>
  <c r="II228" i="2"/>
  <c r="IC228" i="2" s="1"/>
  <c r="IH228" i="2"/>
  <c r="IF228" i="2"/>
  <c r="IE228" i="2"/>
  <c r="ID228" i="2"/>
  <c r="HW228" i="2"/>
  <c r="HS228" i="2"/>
  <c r="HR228" i="2"/>
  <c r="HQ228" i="2"/>
  <c r="HP228" i="2"/>
  <c r="HO228" i="2"/>
  <c r="HJ228" i="2"/>
  <c r="HG228" i="2" s="1" a="1"/>
  <c r="HG228" i="2" s="1"/>
  <c r="HI228" i="2"/>
  <c r="HC228" i="2"/>
  <c r="HA228" i="2" a="1"/>
  <c r="HA228" i="2" s="1"/>
  <c r="GY228" i="2"/>
  <c r="GX228" i="2"/>
  <c r="GR228" i="2"/>
  <c r="GL228" i="2"/>
  <c r="GM228" i="2" s="1"/>
  <c r="GZ228" i="2" s="1"/>
  <c r="FR228" i="2"/>
  <c r="FI228" i="2"/>
  <c r="FO228" i="2" s="1"/>
  <c r="EW228" i="2"/>
  <c r="ET228" i="2"/>
  <c r="EP228" i="2"/>
  <c r="DT228" i="2"/>
  <c r="DJ228" i="2"/>
  <c r="DI228" i="2"/>
  <c r="DH228" i="2"/>
  <c r="CZ228" i="2"/>
  <c r="CY228" i="2" s="1"/>
  <c r="CV228" i="2" s="1"/>
  <c r="Z228" i="2" s="1"/>
  <c r="AI228" i="2" s="1"/>
  <c r="CX228" i="2"/>
  <c r="CW228" i="2"/>
  <c r="CT228" i="2"/>
  <c r="CS228" i="2" s="1"/>
  <c r="CQ228" i="2" s="1"/>
  <c r="DB228" i="2" s="1"/>
  <c r="CP228" i="2"/>
  <c r="DC228" i="2" s="1"/>
  <c r="AL228" i="2"/>
  <c r="D228" i="2"/>
  <c r="CA228" i="2" s="1"/>
  <c r="OQ227" i="2"/>
  <c r="OL227" i="2"/>
  <c r="OK227" i="2"/>
  <c r="OJ227" i="2"/>
  <c r="OI227" i="2"/>
  <c r="OH227" i="2"/>
  <c r="OG227" i="2"/>
  <c r="NS227" i="2"/>
  <c r="NR227" i="2"/>
  <c r="NP227" i="2"/>
  <c r="NO227" i="2"/>
  <c r="NQ227" i="2" s="1"/>
  <c r="NC227" i="2"/>
  <c r="MY227" i="2"/>
  <c r="MQ227" i="2"/>
  <c r="MP227" i="2"/>
  <c r="MK227" i="2"/>
  <c r="MJ227" i="2"/>
  <c r="ME227" i="2"/>
  <c r="MD227" i="2"/>
  <c r="MF227" i="2" s="1"/>
  <c r="LY227" i="2"/>
  <c r="LX227" i="2"/>
  <c r="LS227" i="2"/>
  <c r="LR227" i="2"/>
  <c r="LM227" i="2"/>
  <c r="LL227" i="2"/>
  <c r="LG227" i="2"/>
  <c r="LH227" i="2" s="1"/>
  <c r="LF227" i="2"/>
  <c r="LA227" i="2"/>
  <c r="KZ227" i="2"/>
  <c r="LB227" i="2" s="1"/>
  <c r="KU227" i="2"/>
  <c r="KT227" i="2"/>
  <c r="KO227" i="2"/>
  <c r="KN227" i="2"/>
  <c r="KC227" i="2"/>
  <c r="KB227" i="2"/>
  <c r="KA227" i="2"/>
  <c r="JZ227" i="2"/>
  <c r="JY227" i="2"/>
  <c r="JW227" i="2"/>
  <c r="JV227" i="2"/>
  <c r="JU227" i="2"/>
  <c r="JT227" i="2"/>
  <c r="JR227" i="2"/>
  <c r="JQ227" i="2"/>
  <c r="JP227" i="2"/>
  <c r="JO227" i="2"/>
  <c r="JN227" i="2"/>
  <c r="JM227" i="2"/>
  <c r="JL227" i="2"/>
  <c r="JJ227" i="2"/>
  <c r="JH227" i="2"/>
  <c r="JG227" i="2"/>
  <c r="JF227" i="2"/>
  <c r="JA227" i="2"/>
  <c r="IZ227" i="2"/>
  <c r="IY227" i="2"/>
  <c r="IX227" i="2"/>
  <c r="IW227" i="2"/>
  <c r="IU227" i="2"/>
  <c r="IT227" i="2"/>
  <c r="IS227" i="2"/>
  <c r="IR227" i="2"/>
  <c r="IP227" i="2"/>
  <c r="IO227" i="2"/>
  <c r="IN227" i="2"/>
  <c r="IM227" i="2"/>
  <c r="IL227" i="2"/>
  <c r="IK227" i="2"/>
  <c r="IJ227" i="2"/>
  <c r="IH227" i="2"/>
  <c r="IF227" i="2"/>
  <c r="IE227" i="2"/>
  <c r="ID227" i="2"/>
  <c r="HW227" i="2"/>
  <c r="HS227" i="2"/>
  <c r="HR227" i="2"/>
  <c r="HQ227" i="2"/>
  <c r="HP227" i="2"/>
  <c r="HO227" i="2"/>
  <c r="HJ227" i="2"/>
  <c r="HG227" i="2" s="1" a="1"/>
  <c r="HG227" i="2" s="1"/>
  <c r="HI227" i="2"/>
  <c r="HC227" i="2"/>
  <c r="HA227" i="2" a="1"/>
  <c r="HA227" i="2" s="1"/>
  <c r="GY227" i="2"/>
  <c r="GX227" i="2"/>
  <c r="GR227" i="2"/>
  <c r="GL227" i="2"/>
  <c r="GM227" i="2" s="1"/>
  <c r="GZ227" i="2" s="1"/>
  <c r="FT227" i="2"/>
  <c r="FU227" i="2" s="1"/>
  <c r="FV227" i="2" s="1"/>
  <c r="ES227" i="2" s="1"/>
  <c r="FR227" i="2"/>
  <c r="FS227" i="2" s="1"/>
  <c r="FI227" i="2"/>
  <c r="FO227" i="2" s="1"/>
  <c r="EW227" i="2"/>
  <c r="ET227" i="2"/>
  <c r="EP227" i="2"/>
  <c r="DT227" i="2"/>
  <c r="DJ227" i="2"/>
  <c r="DI227" i="2"/>
  <c r="DH227" i="2"/>
  <c r="CZ227" i="2"/>
  <c r="CY227" i="2" s="1"/>
  <c r="CV227" i="2" s="1"/>
  <c r="Z227" i="2" s="1"/>
  <c r="AI227" i="2" s="1"/>
  <c r="CX227" i="2"/>
  <c r="CW227" i="2"/>
  <c r="CT227" i="2"/>
  <c r="CS227" i="2"/>
  <c r="CQ227" i="2" s="1"/>
  <c r="CP227" i="2"/>
  <c r="DC227" i="2" s="1"/>
  <c r="AL227" i="2"/>
  <c r="D227" i="2"/>
  <c r="CA227" i="2" s="1"/>
  <c r="OQ226" i="2"/>
  <c r="OL226" i="2"/>
  <c r="OP226" i="2" s="1"/>
  <c r="OR226" i="2" s="1"/>
  <c r="OK226" i="2"/>
  <c r="OJ226" i="2"/>
  <c r="OM226" i="2" s="1"/>
  <c r="OI226" i="2"/>
  <c r="OH226" i="2"/>
  <c r="OG226" i="2"/>
  <c r="NS226" i="2"/>
  <c r="NR226" i="2"/>
  <c r="NP226" i="2"/>
  <c r="NO226" i="2"/>
  <c r="NC226" i="2"/>
  <c r="MY226" i="2"/>
  <c r="NG226" i="2" s="1"/>
  <c r="MQ226" i="2"/>
  <c r="MP226" i="2"/>
  <c r="MK226" i="2"/>
  <c r="MJ226" i="2"/>
  <c r="ME226" i="2"/>
  <c r="MD226" i="2"/>
  <c r="LY226" i="2"/>
  <c r="LX226" i="2"/>
  <c r="LZ226" i="2" s="1"/>
  <c r="LS226" i="2"/>
  <c r="LR226" i="2"/>
  <c r="LM226" i="2"/>
  <c r="LL226" i="2"/>
  <c r="LG226" i="2"/>
  <c r="LF226" i="2"/>
  <c r="LA226" i="2"/>
  <c r="KZ226" i="2"/>
  <c r="KU226" i="2"/>
  <c r="KV226" i="2" s="1"/>
  <c r="KT226" i="2"/>
  <c r="KO226" i="2"/>
  <c r="KN226" i="2"/>
  <c r="KC226" i="2"/>
  <c r="KB226" i="2"/>
  <c r="KA226" i="2"/>
  <c r="JZ226" i="2"/>
  <c r="JY226" i="2"/>
  <c r="JW226" i="2"/>
  <c r="JV226" i="2"/>
  <c r="JU226" i="2"/>
  <c r="JT226" i="2"/>
  <c r="JR226" i="2"/>
  <c r="JQ226" i="2"/>
  <c r="JP226" i="2"/>
  <c r="JO226" i="2"/>
  <c r="JN226" i="2"/>
  <c r="JM226" i="2"/>
  <c r="JL226" i="2"/>
  <c r="JJ226" i="2"/>
  <c r="JH226" i="2"/>
  <c r="JG226" i="2"/>
  <c r="JF226" i="2"/>
  <c r="JA226" i="2"/>
  <c r="IZ226" i="2"/>
  <c r="IY226" i="2"/>
  <c r="IX226" i="2"/>
  <c r="IW226" i="2"/>
  <c r="IU226" i="2"/>
  <c r="IT226" i="2"/>
  <c r="IS226" i="2"/>
  <c r="IR226" i="2"/>
  <c r="IP226" i="2"/>
  <c r="IO226" i="2"/>
  <c r="IN226" i="2"/>
  <c r="IM226" i="2"/>
  <c r="IL226" i="2"/>
  <c r="IK226" i="2"/>
  <c r="IJ226" i="2"/>
  <c r="IH226" i="2"/>
  <c r="IF226" i="2"/>
  <c r="IE226" i="2"/>
  <c r="ID226" i="2"/>
  <c r="HW226" i="2"/>
  <c r="HS226" i="2"/>
  <c r="HJ226" i="2" s="1"/>
  <c r="HG226" i="2" s="1" a="1"/>
  <c r="HG226" i="2" s="1"/>
  <c r="HR226" i="2"/>
  <c r="HQ226" i="2"/>
  <c r="HP226" i="2"/>
  <c r="HO226" i="2"/>
  <c r="HI226" i="2"/>
  <c r="HC226" i="2"/>
  <c r="HA226" i="2" a="1"/>
  <c r="HA226" i="2" s="1"/>
  <c r="GY226" i="2"/>
  <c r="GX226" i="2"/>
  <c r="GR226" i="2"/>
  <c r="GL226" i="2"/>
  <c r="GM226" i="2" s="1"/>
  <c r="GZ226" i="2" s="1"/>
  <c r="FR226" i="2"/>
  <c r="FI226" i="2"/>
  <c r="FO226" i="2" s="1"/>
  <c r="EW226" i="2"/>
  <c r="ET226" i="2"/>
  <c r="EP226" i="2"/>
  <c r="DT226" i="2"/>
  <c r="DJ226" i="2"/>
  <c r="DI226" i="2"/>
  <c r="DH226" i="2"/>
  <c r="EB226" i="2" s="1"/>
  <c r="EH226" i="2" s="1"/>
  <c r="CZ226" i="2"/>
  <c r="CY226" i="2" s="1"/>
  <c r="CV226" i="2" s="1"/>
  <c r="Z226" i="2" s="1"/>
  <c r="AI226" i="2" s="1"/>
  <c r="CX226" i="2"/>
  <c r="CW226" i="2"/>
  <c r="CT226" i="2"/>
  <c r="CS226" i="2" s="1"/>
  <c r="CQ226" i="2" s="1"/>
  <c r="DB226" i="2" s="1"/>
  <c r="CP226" i="2"/>
  <c r="DC226" i="2" s="1"/>
  <c r="AL226" i="2"/>
  <c r="D226" i="2"/>
  <c r="CA226" i="2" s="1"/>
  <c r="OQ225" i="2"/>
  <c r="OL225" i="2"/>
  <c r="OP225" i="2" s="1"/>
  <c r="OR225" i="2" s="1"/>
  <c r="OK225" i="2"/>
  <c r="ON225" i="2" s="1"/>
  <c r="OJ225" i="2"/>
  <c r="OI225" i="2"/>
  <c r="OH225" i="2"/>
  <c r="OG225" i="2"/>
  <c r="NT225" i="2"/>
  <c r="NS225" i="2"/>
  <c r="NR225" i="2"/>
  <c r="NQ225" i="2"/>
  <c r="NP225" i="2"/>
  <c r="NO225" i="2"/>
  <c r="NC225" i="2"/>
  <c r="MY225" i="2"/>
  <c r="MQ225" i="2"/>
  <c r="MP225" i="2"/>
  <c r="MK225" i="2"/>
  <c r="MJ225" i="2"/>
  <c r="MF225" i="2"/>
  <c r="ME225" i="2"/>
  <c r="MD225" i="2"/>
  <c r="LY225" i="2"/>
  <c r="LX225" i="2"/>
  <c r="LZ225" i="2" s="1"/>
  <c r="LS225" i="2"/>
  <c r="LR225" i="2"/>
  <c r="LT225" i="2" s="1"/>
  <c r="LM225" i="2"/>
  <c r="LL225" i="2"/>
  <c r="LG225" i="2"/>
  <c r="LF225" i="2"/>
  <c r="LA225" i="2"/>
  <c r="KZ225" i="2"/>
  <c r="KU225" i="2"/>
  <c r="KT225" i="2"/>
  <c r="KV225" i="2" s="1"/>
  <c r="KO225" i="2"/>
  <c r="KN225" i="2"/>
  <c r="KC225" i="2"/>
  <c r="KB225" i="2"/>
  <c r="KA225" i="2"/>
  <c r="JZ225" i="2"/>
  <c r="JY225" i="2"/>
  <c r="JW225" i="2"/>
  <c r="JV225" i="2"/>
  <c r="JU225" i="2"/>
  <c r="JT225" i="2"/>
  <c r="JR225" i="2"/>
  <c r="JQ225" i="2"/>
  <c r="JP225" i="2"/>
  <c r="JO225" i="2"/>
  <c r="JN225" i="2"/>
  <c r="JM225" i="2"/>
  <c r="JL225" i="2"/>
  <c r="JJ225" i="2"/>
  <c r="JH225" i="2"/>
  <c r="JG225" i="2"/>
  <c r="JF225" i="2"/>
  <c r="JA225" i="2"/>
  <c r="IZ225" i="2"/>
  <c r="IY225" i="2"/>
  <c r="IX225" i="2"/>
  <c r="IW225" i="2"/>
  <c r="IU225" i="2"/>
  <c r="IT225" i="2"/>
  <c r="IS225" i="2"/>
  <c r="IR225" i="2"/>
  <c r="IP225" i="2"/>
  <c r="IO225" i="2"/>
  <c r="IN225" i="2"/>
  <c r="IM225" i="2"/>
  <c r="II225" i="2" s="1"/>
  <c r="IL225" i="2"/>
  <c r="IK225" i="2"/>
  <c r="IJ225" i="2"/>
  <c r="IH225" i="2"/>
  <c r="IF225" i="2"/>
  <c r="IE225" i="2"/>
  <c r="ID225" i="2"/>
  <c r="HW225" i="2"/>
  <c r="HS225" i="2"/>
  <c r="HR225" i="2"/>
  <c r="HQ225" i="2"/>
  <c r="HP225" i="2"/>
  <c r="HO225" i="2"/>
  <c r="HJ225" i="2"/>
  <c r="HG225" i="2" s="1" a="1"/>
  <c r="HG225" i="2" s="1"/>
  <c r="HI225" i="2"/>
  <c r="HC225" i="2"/>
  <c r="HA225" i="2" a="1"/>
  <c r="HA225" i="2" s="1"/>
  <c r="GY225" i="2"/>
  <c r="GX225" i="2"/>
  <c r="GR225" i="2"/>
  <c r="GM225" i="2"/>
  <c r="GZ225" i="2" s="1"/>
  <c r="GL225" i="2"/>
  <c r="FR225" i="2"/>
  <c r="FS225" i="2" s="1"/>
  <c r="FI225" i="2"/>
  <c r="FO225" i="2" s="1"/>
  <c r="EW225" i="2"/>
  <c r="ET225" i="2"/>
  <c r="EP225" i="2"/>
  <c r="DT225" i="2"/>
  <c r="DJ225" i="2"/>
  <c r="DI225" i="2"/>
  <c r="DH225" i="2"/>
  <c r="DB225" i="2"/>
  <c r="DD225" i="2" s="1"/>
  <c r="CZ225" i="2"/>
  <c r="CY225" i="2"/>
  <c r="CV225" i="2" s="1"/>
  <c r="Z225" i="2" s="1"/>
  <c r="AI225" i="2" s="1"/>
  <c r="CX225" i="2"/>
  <c r="CW225" i="2"/>
  <c r="CT225" i="2"/>
  <c r="CS225" i="2" s="1"/>
  <c r="CQ225" i="2" s="1"/>
  <c r="CP225" i="2"/>
  <c r="DC225" i="2" s="1"/>
  <c r="AL225" i="2"/>
  <c r="D225" i="2"/>
  <c r="CA225" i="2" s="1"/>
  <c r="OQ224" i="2"/>
  <c r="OL224" i="2"/>
  <c r="OK224" i="2"/>
  <c r="OJ224" i="2"/>
  <c r="OI224" i="2"/>
  <c r="OH224" i="2"/>
  <c r="OG224" i="2"/>
  <c r="NS224" i="2"/>
  <c r="NT224" i="2" s="1"/>
  <c r="NR224" i="2"/>
  <c r="NP224" i="2"/>
  <c r="NO224" i="2"/>
  <c r="NC224" i="2"/>
  <c r="MY224" i="2"/>
  <c r="MQ224" i="2"/>
  <c r="MP224" i="2"/>
  <c r="ML224" i="2"/>
  <c r="MK224" i="2"/>
  <c r="MJ224" i="2"/>
  <c r="ME224" i="2"/>
  <c r="MD224" i="2"/>
  <c r="LY224" i="2"/>
  <c r="LX224" i="2"/>
  <c r="LS224" i="2"/>
  <c r="LT224" i="2" s="1"/>
  <c r="LR224" i="2"/>
  <c r="LM224" i="2"/>
  <c r="LL224" i="2"/>
  <c r="LN224" i="2" s="1"/>
  <c r="LG224" i="2"/>
  <c r="LF224" i="2"/>
  <c r="LA224" i="2"/>
  <c r="KZ224" i="2"/>
  <c r="KU224" i="2"/>
  <c r="KT224" i="2"/>
  <c r="KO224" i="2"/>
  <c r="KN224" i="2"/>
  <c r="KC224" i="2"/>
  <c r="KB224" i="2"/>
  <c r="KA224" i="2"/>
  <c r="JZ224" i="2"/>
  <c r="JY224" i="2"/>
  <c r="JW224" i="2"/>
  <c r="JV224" i="2"/>
  <c r="JU224" i="2"/>
  <c r="JT224" i="2"/>
  <c r="JR224" i="2"/>
  <c r="JQ224" i="2"/>
  <c r="JP224" i="2"/>
  <c r="JO224" i="2"/>
  <c r="JI224" i="2" s="1"/>
  <c r="JN224" i="2"/>
  <c r="JM224" i="2"/>
  <c r="JL224" i="2"/>
  <c r="JK224" i="2"/>
  <c r="JE224" i="2" s="1"/>
  <c r="JJ224" i="2"/>
  <c r="JH224" i="2"/>
  <c r="JG224" i="2"/>
  <c r="JF224" i="2"/>
  <c r="JA224" i="2"/>
  <c r="IZ224" i="2"/>
  <c r="IY224" i="2"/>
  <c r="IX224" i="2"/>
  <c r="IW224" i="2"/>
  <c r="IU224" i="2"/>
  <c r="IT224" i="2"/>
  <c r="IS224" i="2"/>
  <c r="IR224" i="2"/>
  <c r="IP224" i="2"/>
  <c r="IO224" i="2"/>
  <c r="IN224" i="2"/>
  <c r="IM224" i="2"/>
  <c r="IL224" i="2"/>
  <c r="IK224" i="2"/>
  <c r="IJ224" i="2"/>
  <c r="IH224" i="2"/>
  <c r="IF224" i="2"/>
  <c r="IE224" i="2"/>
  <c r="ID224" i="2"/>
  <c r="HW224" i="2"/>
  <c r="HS224" i="2"/>
  <c r="HJ224" i="2" s="1"/>
  <c r="HG224" i="2" s="1" a="1"/>
  <c r="HG224" i="2" s="1"/>
  <c r="HR224" i="2"/>
  <c r="HQ224" i="2"/>
  <c r="HP224" i="2"/>
  <c r="HO224" i="2"/>
  <c r="HI224" i="2"/>
  <c r="HC224" i="2"/>
  <c r="HA224" i="2" a="1"/>
  <c r="HA224" i="2" s="1"/>
  <c r="GY224" i="2"/>
  <c r="GX224" i="2"/>
  <c r="GR224" i="2"/>
  <c r="GL224" i="2"/>
  <c r="GM224" i="2" s="1"/>
  <c r="GZ224" i="2" s="1"/>
  <c r="FR224" i="2"/>
  <c r="FI224" i="2"/>
  <c r="FO224" i="2" s="1"/>
  <c r="EW224" i="2"/>
  <c r="ET224" i="2"/>
  <c r="EP224" i="2"/>
  <c r="DT224" i="2"/>
  <c r="DJ224" i="2"/>
  <c r="DI224" i="2"/>
  <c r="DH224" i="2"/>
  <c r="CZ224" i="2"/>
  <c r="CY224" i="2" s="1"/>
  <c r="CV224" i="2" s="1"/>
  <c r="Z224" i="2" s="1"/>
  <c r="AI224" i="2" s="1"/>
  <c r="CX224" i="2"/>
  <c r="CW224" i="2"/>
  <c r="CT224" i="2"/>
  <c r="CS224" i="2" s="1"/>
  <c r="CQ224" i="2"/>
  <c r="DB224" i="2" s="1"/>
  <c r="DD224" i="2" s="1"/>
  <c r="CP224" i="2"/>
  <c r="DC224" i="2" s="1"/>
  <c r="AL224" i="2"/>
  <c r="D224" i="2"/>
  <c r="CA224" i="2" s="1"/>
  <c r="OQ223" i="2"/>
  <c r="OL223" i="2"/>
  <c r="OP223" i="2" s="1"/>
  <c r="OK223" i="2"/>
  <c r="OJ223" i="2"/>
  <c r="OM223" i="2" s="1"/>
  <c r="OI223" i="2"/>
  <c r="OH223" i="2"/>
  <c r="OG223" i="2"/>
  <c r="NS223" i="2"/>
  <c r="NR223" i="2"/>
  <c r="NP223" i="2"/>
  <c r="NO223" i="2"/>
  <c r="NC223" i="2"/>
  <c r="MY223" i="2"/>
  <c r="MQ223" i="2"/>
  <c r="MP223" i="2"/>
  <c r="MK223" i="2"/>
  <c r="MJ223" i="2"/>
  <c r="ME223" i="2"/>
  <c r="MD223" i="2"/>
  <c r="LY223" i="2"/>
  <c r="LX223" i="2"/>
  <c r="LS223" i="2"/>
  <c r="LR223" i="2"/>
  <c r="LM223" i="2"/>
  <c r="LL223" i="2"/>
  <c r="LG223" i="2"/>
  <c r="LF223" i="2"/>
  <c r="LA223" i="2"/>
  <c r="KZ223" i="2"/>
  <c r="KU223" i="2"/>
  <c r="KT223" i="2"/>
  <c r="KV223" i="2" s="1"/>
  <c r="KO223" i="2"/>
  <c r="KN223" i="2"/>
  <c r="KC223" i="2"/>
  <c r="KB223" i="2"/>
  <c r="KA223" i="2"/>
  <c r="JZ223" i="2"/>
  <c r="JY223" i="2"/>
  <c r="JW223" i="2"/>
  <c r="JV223" i="2"/>
  <c r="JU223" i="2"/>
  <c r="JT223" i="2"/>
  <c r="JR223" i="2"/>
  <c r="JQ223" i="2"/>
  <c r="JP223" i="2"/>
  <c r="JO223" i="2"/>
  <c r="JN223" i="2"/>
  <c r="JM223" i="2"/>
  <c r="JL223" i="2"/>
  <c r="JJ223" i="2"/>
  <c r="JH223" i="2"/>
  <c r="JG223" i="2"/>
  <c r="JF223" i="2"/>
  <c r="JA223" i="2"/>
  <c r="IZ223" i="2"/>
  <c r="IY223" i="2"/>
  <c r="IX223" i="2"/>
  <c r="IW223" i="2"/>
  <c r="IU223" i="2"/>
  <c r="IT223" i="2"/>
  <c r="IS223" i="2"/>
  <c r="IR223" i="2"/>
  <c r="IP223" i="2"/>
  <c r="IO223" i="2"/>
  <c r="IN223" i="2"/>
  <c r="IM223" i="2"/>
  <c r="IG223" i="2" s="1"/>
  <c r="IL223" i="2"/>
  <c r="IK223" i="2"/>
  <c r="IJ223" i="2"/>
  <c r="IH223" i="2"/>
  <c r="IF223" i="2"/>
  <c r="IE223" i="2"/>
  <c r="ID223" i="2"/>
  <c r="HW223" i="2"/>
  <c r="HS223" i="2"/>
  <c r="HJ223" i="2" s="1"/>
  <c r="HG223" i="2" s="1" a="1"/>
  <c r="HG223" i="2" s="1"/>
  <c r="HR223" i="2"/>
  <c r="HQ223" i="2"/>
  <c r="HP223" i="2"/>
  <c r="HO223" i="2"/>
  <c r="HI223" i="2"/>
  <c r="HC223" i="2"/>
  <c r="HA223" i="2" a="1"/>
  <c r="HA223" i="2" s="1"/>
  <c r="GY223" i="2"/>
  <c r="GX223" i="2"/>
  <c r="GR223" i="2"/>
  <c r="GL223" i="2"/>
  <c r="GM223" i="2" s="1"/>
  <c r="GZ223" i="2" s="1"/>
  <c r="FR223" i="2"/>
  <c r="FS223" i="2" s="1"/>
  <c r="FI223" i="2"/>
  <c r="FO223" i="2" s="1"/>
  <c r="EW223" i="2"/>
  <c r="ET223" i="2"/>
  <c r="EP223" i="2"/>
  <c r="DT223" i="2"/>
  <c r="DJ223" i="2"/>
  <c r="DI223" i="2"/>
  <c r="DH223" i="2"/>
  <c r="CZ223" i="2"/>
  <c r="CY223" i="2" s="1"/>
  <c r="CV223" i="2" s="1"/>
  <c r="Z223" i="2" s="1"/>
  <c r="AI223" i="2" s="1"/>
  <c r="CX223" i="2"/>
  <c r="CW223" i="2"/>
  <c r="CT223" i="2"/>
  <c r="CS223" i="2" s="1"/>
  <c r="CQ223" i="2" s="1"/>
  <c r="DB223" i="2" s="1"/>
  <c r="CP223" i="2"/>
  <c r="AL223" i="2"/>
  <c r="D223" i="2"/>
  <c r="CA223" i="2" s="1"/>
  <c r="OQ222" i="2"/>
  <c r="OL222" i="2"/>
  <c r="OK222" i="2"/>
  <c r="OJ222" i="2"/>
  <c r="OI222" i="2"/>
  <c r="OH222" i="2"/>
  <c r="OG222" i="2"/>
  <c r="NT222" i="2"/>
  <c r="NS222" i="2"/>
  <c r="NR222" i="2"/>
  <c r="NP222" i="2"/>
  <c r="NO222" i="2"/>
  <c r="NC222" i="2"/>
  <c r="MY222" i="2"/>
  <c r="MQ222" i="2"/>
  <c r="MP222" i="2"/>
  <c r="ML222" i="2"/>
  <c r="MK222" i="2"/>
  <c r="MJ222" i="2"/>
  <c r="ME222" i="2"/>
  <c r="MD222" i="2"/>
  <c r="MF222" i="2" s="1"/>
  <c r="LY222" i="2"/>
  <c r="LX222" i="2"/>
  <c r="LT222" i="2"/>
  <c r="LS222" i="2"/>
  <c r="LR222" i="2"/>
  <c r="LM222" i="2"/>
  <c r="LL222" i="2"/>
  <c r="LG222" i="2"/>
  <c r="LH222" i="2" s="1"/>
  <c r="LF222" i="2"/>
  <c r="LA222" i="2"/>
  <c r="KZ222" i="2"/>
  <c r="KU222" i="2"/>
  <c r="KT222" i="2"/>
  <c r="KO222" i="2"/>
  <c r="KP222" i="2" s="1"/>
  <c r="KN222" i="2"/>
  <c r="KC222" i="2"/>
  <c r="KB222" i="2"/>
  <c r="KA222" i="2"/>
  <c r="JZ222" i="2"/>
  <c r="JY222" i="2"/>
  <c r="JW222" i="2"/>
  <c r="JV222" i="2"/>
  <c r="JU222" i="2"/>
  <c r="JT222" i="2"/>
  <c r="JR222" i="2"/>
  <c r="JQ222" i="2"/>
  <c r="JP222" i="2"/>
  <c r="JO222" i="2"/>
  <c r="JN222" i="2"/>
  <c r="JM222" i="2"/>
  <c r="JL222" i="2"/>
  <c r="JJ222" i="2"/>
  <c r="JH222" i="2"/>
  <c r="JG222" i="2"/>
  <c r="JF222" i="2"/>
  <c r="JA222" i="2"/>
  <c r="IZ222" i="2"/>
  <c r="IY222" i="2"/>
  <c r="IX222" i="2"/>
  <c r="IW222" i="2"/>
  <c r="IU222" i="2"/>
  <c r="IT222" i="2"/>
  <c r="IS222" i="2"/>
  <c r="IR222" i="2"/>
  <c r="IP222" i="2"/>
  <c r="IO222" i="2"/>
  <c r="IN222" i="2"/>
  <c r="IM222" i="2"/>
  <c r="IL222" i="2"/>
  <c r="IK222" i="2"/>
  <c r="IJ222" i="2"/>
  <c r="IH222" i="2"/>
  <c r="IF222" i="2"/>
  <c r="IE222" i="2"/>
  <c r="ID222" i="2"/>
  <c r="HW222" i="2"/>
  <c r="HS222" i="2"/>
  <c r="HR222" i="2"/>
  <c r="HQ222" i="2"/>
  <c r="HP222" i="2"/>
  <c r="HO222" i="2"/>
  <c r="HJ222" i="2"/>
  <c r="HG222" i="2" s="1" a="1"/>
  <c r="HG222" i="2" s="1"/>
  <c r="HI222" i="2"/>
  <c r="HC222" i="2"/>
  <c r="HA222" i="2" a="1"/>
  <c r="HA222" i="2" s="1"/>
  <c r="GY222" i="2"/>
  <c r="GX222" i="2"/>
  <c r="GR222" i="2"/>
  <c r="GL222" i="2"/>
  <c r="GM222" i="2" s="1"/>
  <c r="GZ222" i="2" s="1"/>
  <c r="FT222" i="2"/>
  <c r="FU222" i="2" s="1"/>
  <c r="FV222" i="2" s="1"/>
  <c r="ES222" i="2" s="1"/>
  <c r="FW222" i="2" s="1"/>
  <c r="FR222" i="2"/>
  <c r="FS222" i="2" s="1"/>
  <c r="FI222" i="2"/>
  <c r="FO222" i="2" s="1"/>
  <c r="EW222" i="2"/>
  <c r="ET222" i="2"/>
  <c r="EP222" i="2"/>
  <c r="DT222" i="2"/>
  <c r="DJ222" i="2"/>
  <c r="DI222" i="2"/>
  <c r="DH222" i="2"/>
  <c r="CZ222" i="2"/>
  <c r="CY222" i="2" s="1"/>
  <c r="CV222" i="2" s="1"/>
  <c r="Z222" i="2" s="1"/>
  <c r="AI222" i="2" s="1"/>
  <c r="CX222" i="2"/>
  <c r="CW222" i="2"/>
  <c r="CT222" i="2"/>
  <c r="CS222" i="2" s="1"/>
  <c r="CQ222" i="2" s="1"/>
  <c r="DB222" i="2" s="1"/>
  <c r="CP222" i="2"/>
  <c r="AL222" i="2"/>
  <c r="D222" i="2"/>
  <c r="CA222" i="2" s="1"/>
  <c r="OQ221" i="2"/>
  <c r="OL221" i="2"/>
  <c r="OK221" i="2"/>
  <c r="OJ221" i="2"/>
  <c r="OI221" i="2"/>
  <c r="OP221" i="2" s="1"/>
  <c r="OH221" i="2"/>
  <c r="ON221" i="2" s="1"/>
  <c r="OG221" i="2"/>
  <c r="OM221" i="2" s="1"/>
  <c r="NS221" i="2"/>
  <c r="NR221" i="2"/>
  <c r="NT221" i="2" s="1"/>
  <c r="NP221" i="2"/>
  <c r="NO221" i="2"/>
  <c r="NC221" i="2"/>
  <c r="MY221" i="2"/>
  <c r="MR221" i="2"/>
  <c r="MQ221" i="2"/>
  <c r="MP221" i="2"/>
  <c r="MK221" i="2"/>
  <c r="MJ221" i="2"/>
  <c r="ME221" i="2"/>
  <c r="MD221" i="2"/>
  <c r="LY221" i="2"/>
  <c r="LX221" i="2"/>
  <c r="LS221" i="2"/>
  <c r="LR221" i="2"/>
  <c r="LT221" i="2" s="1"/>
  <c r="LM221" i="2"/>
  <c r="LL221" i="2"/>
  <c r="LN221" i="2" s="1"/>
  <c r="LG221" i="2"/>
  <c r="LF221" i="2"/>
  <c r="LA221" i="2"/>
  <c r="KZ221" i="2"/>
  <c r="LB221" i="2" s="1"/>
  <c r="KV221" i="2"/>
  <c r="KU221" i="2"/>
  <c r="KT221" i="2"/>
  <c r="KO221" i="2"/>
  <c r="KN221" i="2"/>
  <c r="KC221" i="2"/>
  <c r="KB221" i="2"/>
  <c r="KA221" i="2"/>
  <c r="JZ221" i="2"/>
  <c r="JY221" i="2"/>
  <c r="JW221" i="2"/>
  <c r="JV221" i="2"/>
  <c r="JU221" i="2"/>
  <c r="JT221" i="2"/>
  <c r="JR221" i="2"/>
  <c r="JQ221" i="2"/>
  <c r="JP221" i="2"/>
  <c r="JO221" i="2"/>
  <c r="JK221" i="2" s="1"/>
  <c r="JC221" i="2" s="1"/>
  <c r="JD221" i="2" s="1"/>
  <c r="KI221" i="2" s="1"/>
  <c r="JN221" i="2"/>
  <c r="JM221" i="2"/>
  <c r="JL221" i="2"/>
  <c r="JJ221" i="2"/>
  <c r="JI221" i="2"/>
  <c r="JH221" i="2"/>
  <c r="JG221" i="2"/>
  <c r="JF221" i="2"/>
  <c r="JE221" i="2"/>
  <c r="JA221" i="2"/>
  <c r="IZ221" i="2"/>
  <c r="IY221" i="2"/>
  <c r="IX221" i="2"/>
  <c r="IW221" i="2"/>
  <c r="IU221" i="2"/>
  <c r="IT221" i="2"/>
  <c r="IS221" i="2"/>
  <c r="IR221" i="2"/>
  <c r="IP221" i="2"/>
  <c r="IO221" i="2"/>
  <c r="IN221" i="2"/>
  <c r="IM221" i="2"/>
  <c r="IL221" i="2"/>
  <c r="IK221" i="2"/>
  <c r="IJ221" i="2"/>
  <c r="IH221" i="2"/>
  <c r="IF221" i="2"/>
  <c r="IE221" i="2"/>
  <c r="ID221" i="2"/>
  <c r="HW221" i="2"/>
  <c r="HS221" i="2"/>
  <c r="HJ221" i="2" s="1"/>
  <c r="HG221" i="2" s="1" a="1"/>
  <c r="HG221" i="2" s="1"/>
  <c r="HR221" i="2"/>
  <c r="HQ221" i="2"/>
  <c r="HP221" i="2"/>
  <c r="HO221" i="2"/>
  <c r="HI221" i="2"/>
  <c r="HC221" i="2"/>
  <c r="HA221" i="2" a="1"/>
  <c r="HA221" i="2" s="1"/>
  <c r="GY221" i="2"/>
  <c r="GX221" i="2"/>
  <c r="GR221" i="2"/>
  <c r="GL221" i="2"/>
  <c r="GM221" i="2" s="1"/>
  <c r="GZ221" i="2" s="1"/>
  <c r="FR221" i="2"/>
  <c r="FI221" i="2"/>
  <c r="FO221" i="2" s="1"/>
  <c r="EW221" i="2"/>
  <c r="ET221" i="2"/>
  <c r="EP221" i="2"/>
  <c r="DT221" i="2"/>
  <c r="DL221" i="2"/>
  <c r="DN221" i="2" s="1"/>
  <c r="DJ221" i="2"/>
  <c r="DI221" i="2"/>
  <c r="DH221" i="2"/>
  <c r="CZ221" i="2"/>
  <c r="CY221" i="2" s="1"/>
  <c r="CV221" i="2" s="1"/>
  <c r="Z221" i="2" s="1"/>
  <c r="AI221" i="2" s="1"/>
  <c r="CX221" i="2"/>
  <c r="CW221" i="2"/>
  <c r="CT221" i="2"/>
  <c r="CS221" i="2" s="1"/>
  <c r="CQ221" i="2" s="1"/>
  <c r="DB221" i="2" s="1"/>
  <c r="CP221" i="2"/>
  <c r="AL221" i="2"/>
  <c r="D221" i="2"/>
  <c r="CA221" i="2" s="1"/>
  <c r="OQ220" i="2"/>
  <c r="OL220" i="2"/>
  <c r="OP220" i="2" s="1"/>
  <c r="OK220" i="2"/>
  <c r="OJ220" i="2"/>
  <c r="OI220" i="2"/>
  <c r="OH220" i="2"/>
  <c r="OG220" i="2"/>
  <c r="NS220" i="2"/>
  <c r="NR220" i="2"/>
  <c r="NP220" i="2"/>
  <c r="NO220" i="2"/>
  <c r="NC220" i="2"/>
  <c r="MY220" i="2"/>
  <c r="MQ220" i="2"/>
  <c r="MP220" i="2"/>
  <c r="MK220" i="2"/>
  <c r="MJ220" i="2"/>
  <c r="ML220" i="2" s="1"/>
  <c r="ME220" i="2"/>
  <c r="MD220" i="2"/>
  <c r="LY220" i="2"/>
  <c r="LX220" i="2"/>
  <c r="LS220" i="2"/>
  <c r="LR220" i="2"/>
  <c r="LM220" i="2"/>
  <c r="LL220" i="2"/>
  <c r="LG220" i="2"/>
  <c r="LF220" i="2"/>
  <c r="LH220" i="2" s="1"/>
  <c r="LA220" i="2"/>
  <c r="KZ220" i="2"/>
  <c r="KU220" i="2"/>
  <c r="KT220" i="2"/>
  <c r="KO220" i="2"/>
  <c r="KP220" i="2" s="1"/>
  <c r="KN220" i="2"/>
  <c r="KC220" i="2"/>
  <c r="KB220" i="2"/>
  <c r="KA220" i="2"/>
  <c r="JZ220" i="2"/>
  <c r="JY220" i="2"/>
  <c r="JW220" i="2"/>
  <c r="JV220" i="2"/>
  <c r="JU220" i="2"/>
  <c r="JT220" i="2"/>
  <c r="JR220" i="2"/>
  <c r="JQ220" i="2"/>
  <c r="JP220" i="2"/>
  <c r="JO220" i="2"/>
  <c r="JI220" i="2" s="1"/>
  <c r="JN220" i="2"/>
  <c r="JM220" i="2"/>
  <c r="JL220" i="2"/>
  <c r="JK220" i="2"/>
  <c r="JC220" i="2" s="1"/>
  <c r="JD220" i="2" s="1"/>
  <c r="KI220" i="2" s="1"/>
  <c r="JJ220" i="2"/>
  <c r="JH220" i="2"/>
  <c r="JG220" i="2"/>
  <c r="JF220" i="2"/>
  <c r="JA220" i="2"/>
  <c r="IZ220" i="2"/>
  <c r="IY220" i="2"/>
  <c r="IX220" i="2"/>
  <c r="IW220" i="2"/>
  <c r="IU220" i="2"/>
  <c r="IT220" i="2"/>
  <c r="IS220" i="2"/>
  <c r="IR220" i="2"/>
  <c r="IP220" i="2"/>
  <c r="IO220" i="2"/>
  <c r="IN220" i="2"/>
  <c r="IM220" i="2"/>
  <c r="IG220" i="2" s="1"/>
  <c r="IL220" i="2"/>
  <c r="IK220" i="2"/>
  <c r="IJ220" i="2"/>
  <c r="II220" i="2"/>
  <c r="IH220" i="2"/>
  <c r="IF220" i="2"/>
  <c r="IE220" i="2"/>
  <c r="ID220" i="2"/>
  <c r="HW220" i="2"/>
  <c r="HS220" i="2"/>
  <c r="HJ220" i="2" s="1"/>
  <c r="HG220" i="2" s="1" a="1"/>
  <c r="HG220" i="2" s="1"/>
  <c r="HR220" i="2"/>
  <c r="HQ220" i="2"/>
  <c r="HP220" i="2"/>
  <c r="HO220" i="2"/>
  <c r="HI220" i="2"/>
  <c r="HC220" i="2"/>
  <c r="HA220" i="2" a="1"/>
  <c r="HA220" i="2" s="1"/>
  <c r="GY220" i="2"/>
  <c r="GX220" i="2"/>
  <c r="GR220" i="2"/>
  <c r="GL220" i="2"/>
  <c r="GM220" i="2" s="1"/>
  <c r="GZ220" i="2" s="1"/>
  <c r="FR220" i="2"/>
  <c r="FS220" i="2" s="1"/>
  <c r="FT220" i="2" s="1"/>
  <c r="FU220" i="2" s="1"/>
  <c r="FV220" i="2" s="1"/>
  <c r="ES220" i="2" s="1"/>
  <c r="FI220" i="2"/>
  <c r="FO220" i="2" s="1"/>
  <c r="EW220" i="2"/>
  <c r="ET220" i="2"/>
  <c r="EP220" i="2"/>
  <c r="DT220" i="2"/>
  <c r="DJ220" i="2"/>
  <c r="DI220" i="2"/>
  <c r="DH220" i="2"/>
  <c r="CZ220" i="2"/>
  <c r="CY220" i="2" s="1"/>
  <c r="CV220" i="2" s="1"/>
  <c r="Z220" i="2" s="1"/>
  <c r="AI220" i="2" s="1"/>
  <c r="CX220" i="2"/>
  <c r="CW220" i="2"/>
  <c r="CT220" i="2"/>
  <c r="CS220" i="2" s="1"/>
  <c r="CQ220" i="2" s="1"/>
  <c r="DB220" i="2" s="1"/>
  <c r="CP220" i="2"/>
  <c r="AL220" i="2"/>
  <c r="D220" i="2"/>
  <c r="CA220" i="2" s="1"/>
  <c r="OQ219" i="2"/>
  <c r="OL219" i="2"/>
  <c r="OK219" i="2"/>
  <c r="OJ219" i="2"/>
  <c r="OI219" i="2"/>
  <c r="OH219" i="2"/>
  <c r="ON219" i="2" s="1"/>
  <c r="OG219" i="2"/>
  <c r="NS219" i="2"/>
  <c r="NR219" i="2"/>
  <c r="NP219" i="2"/>
  <c r="NO219" i="2"/>
  <c r="NC219" i="2"/>
  <c r="MY219" i="2"/>
  <c r="MQ219" i="2"/>
  <c r="MP219" i="2"/>
  <c r="MK219" i="2"/>
  <c r="MJ219" i="2"/>
  <c r="ME219" i="2"/>
  <c r="MD219" i="2"/>
  <c r="LY219" i="2"/>
  <c r="LX219" i="2"/>
  <c r="LS219" i="2"/>
  <c r="LR219" i="2"/>
  <c r="LM219" i="2"/>
  <c r="LL219" i="2"/>
  <c r="LG219" i="2"/>
  <c r="LF219" i="2"/>
  <c r="LA219" i="2"/>
  <c r="KZ219" i="2"/>
  <c r="LB219" i="2" s="1"/>
  <c r="KV219" i="2"/>
  <c r="KU219" i="2"/>
  <c r="KT219" i="2"/>
  <c r="KO219" i="2"/>
  <c r="KP219" i="2" s="1"/>
  <c r="KN219" i="2"/>
  <c r="KC219" i="2"/>
  <c r="KB219" i="2"/>
  <c r="KA219" i="2"/>
  <c r="JZ219" i="2"/>
  <c r="JY219" i="2"/>
  <c r="JW219" i="2"/>
  <c r="JV219" i="2"/>
  <c r="JU219" i="2"/>
  <c r="JT219" i="2"/>
  <c r="JR219" i="2"/>
  <c r="JQ219" i="2"/>
  <c r="JP219" i="2"/>
  <c r="JO219" i="2"/>
  <c r="JN219" i="2"/>
  <c r="JM219" i="2"/>
  <c r="JL219" i="2"/>
  <c r="JJ219" i="2"/>
  <c r="JH219" i="2"/>
  <c r="JG219" i="2"/>
  <c r="JF219" i="2"/>
  <c r="JA219" i="2"/>
  <c r="IZ219" i="2"/>
  <c r="IY219" i="2"/>
  <c r="IX219" i="2"/>
  <c r="IW219" i="2"/>
  <c r="IU219" i="2"/>
  <c r="IT219" i="2"/>
  <c r="IS219" i="2"/>
  <c r="IR219" i="2"/>
  <c r="IP219" i="2"/>
  <c r="IO219" i="2"/>
  <c r="IN219" i="2"/>
  <c r="IM219" i="2"/>
  <c r="IL219" i="2"/>
  <c r="IK219" i="2"/>
  <c r="IJ219" i="2"/>
  <c r="IH219" i="2"/>
  <c r="IF219" i="2"/>
  <c r="IE219" i="2"/>
  <c r="ID219" i="2"/>
  <c r="HW219" i="2"/>
  <c r="HS219" i="2"/>
  <c r="HR219" i="2"/>
  <c r="HQ219" i="2"/>
  <c r="HP219" i="2"/>
  <c r="HO219" i="2"/>
  <c r="HJ219" i="2"/>
  <c r="HG219" i="2" s="1" a="1"/>
  <c r="HG219" i="2" s="1"/>
  <c r="HI219" i="2"/>
  <c r="HC219" i="2"/>
  <c r="HA219" i="2" a="1"/>
  <c r="HA219" i="2" s="1"/>
  <c r="GY219" i="2"/>
  <c r="GX219" i="2"/>
  <c r="GR219" i="2"/>
  <c r="GL219" i="2"/>
  <c r="GM219" i="2" s="1"/>
  <c r="GZ219" i="2" s="1"/>
  <c r="FR219" i="2"/>
  <c r="FS219" i="2" s="1"/>
  <c r="FI219" i="2"/>
  <c r="FO219" i="2" s="1"/>
  <c r="EW219" i="2"/>
  <c r="ET219" i="2"/>
  <c r="EP219" i="2"/>
  <c r="DT219" i="2"/>
  <c r="DJ219" i="2"/>
  <c r="DI219" i="2"/>
  <c r="DH219" i="2"/>
  <c r="CZ219" i="2"/>
  <c r="CY219" i="2" s="1"/>
  <c r="CV219" i="2" s="1"/>
  <c r="Z219" i="2" s="1"/>
  <c r="AI219" i="2" s="1"/>
  <c r="CX219" i="2"/>
  <c r="CW219" i="2"/>
  <c r="CT219" i="2"/>
  <c r="CS219" i="2" s="1"/>
  <c r="CQ219" i="2" s="1"/>
  <c r="DB219" i="2" s="1"/>
  <c r="CP219" i="2"/>
  <c r="AL219" i="2"/>
  <c r="D219" i="2"/>
  <c r="CA219" i="2" s="1"/>
  <c r="OQ218" i="2"/>
  <c r="OL218" i="2"/>
  <c r="OK218" i="2"/>
  <c r="OJ218" i="2"/>
  <c r="OI218" i="2"/>
  <c r="OH218" i="2"/>
  <c r="OG218" i="2"/>
  <c r="NS218" i="2"/>
  <c r="NT218" i="2" s="1"/>
  <c r="NR218" i="2"/>
  <c r="NP218" i="2"/>
  <c r="NO218" i="2"/>
  <c r="NG218" i="2"/>
  <c r="NC218" i="2"/>
  <c r="MY218" i="2"/>
  <c r="MQ218" i="2"/>
  <c r="MP218" i="2"/>
  <c r="MK218" i="2"/>
  <c r="MJ218" i="2"/>
  <c r="ME218" i="2"/>
  <c r="MF218" i="2" s="1"/>
  <c r="MD218" i="2"/>
  <c r="LY218" i="2"/>
  <c r="LX218" i="2"/>
  <c r="LS218" i="2"/>
  <c r="LR218" i="2"/>
  <c r="LM218" i="2"/>
  <c r="LL218" i="2"/>
  <c r="LG218" i="2"/>
  <c r="LF218" i="2"/>
  <c r="LA218" i="2"/>
  <c r="KZ218" i="2"/>
  <c r="KU218" i="2"/>
  <c r="KT218" i="2"/>
  <c r="KO218" i="2"/>
  <c r="KN218" i="2"/>
  <c r="KC218" i="2"/>
  <c r="KB218" i="2"/>
  <c r="KA218" i="2"/>
  <c r="JZ218" i="2"/>
  <c r="JY218" i="2"/>
  <c r="JW218" i="2"/>
  <c r="JV218" i="2"/>
  <c r="JU218" i="2"/>
  <c r="JT218" i="2"/>
  <c r="JR218" i="2"/>
  <c r="JQ218" i="2"/>
  <c r="JP218" i="2"/>
  <c r="JO218" i="2"/>
  <c r="JN218" i="2"/>
  <c r="JM218" i="2"/>
  <c r="JL218" i="2"/>
  <c r="JK218" i="2"/>
  <c r="JJ218" i="2"/>
  <c r="JI218" i="2"/>
  <c r="JH218" i="2"/>
  <c r="JG218" i="2"/>
  <c r="JF218" i="2"/>
  <c r="JE218" i="2"/>
  <c r="JC218" i="2"/>
  <c r="JD218" i="2" s="1"/>
  <c r="KI218" i="2" s="1"/>
  <c r="JA218" i="2"/>
  <c r="IZ218" i="2"/>
  <c r="IY218" i="2"/>
  <c r="IX218" i="2"/>
  <c r="IW218" i="2"/>
  <c r="IU218" i="2"/>
  <c r="IT218" i="2"/>
  <c r="IS218" i="2"/>
  <c r="IR218" i="2"/>
  <c r="IP218" i="2"/>
  <c r="IO218" i="2"/>
  <c r="IN218" i="2"/>
  <c r="IM218" i="2"/>
  <c r="IL218" i="2"/>
  <c r="IK218" i="2"/>
  <c r="IJ218" i="2"/>
  <c r="II218" i="2"/>
  <c r="IH218" i="2"/>
  <c r="IG218" i="2"/>
  <c r="IF218" i="2"/>
  <c r="IE218" i="2"/>
  <c r="ID218" i="2"/>
  <c r="IC218" i="2"/>
  <c r="IA218" i="2"/>
  <c r="IB218" i="2" s="1"/>
  <c r="KF218" i="2" s="1"/>
  <c r="HW218" i="2"/>
  <c r="HS218" i="2"/>
  <c r="HR218" i="2"/>
  <c r="HQ218" i="2"/>
  <c r="HP218" i="2"/>
  <c r="HO218" i="2"/>
  <c r="HJ218" i="2"/>
  <c r="HG218" i="2" s="1" a="1"/>
  <c r="HG218" i="2" s="1"/>
  <c r="HI218" i="2"/>
  <c r="HC218" i="2"/>
  <c r="HA218" i="2" a="1"/>
  <c r="HA218" i="2" s="1"/>
  <c r="GY218" i="2"/>
  <c r="GX218" i="2"/>
  <c r="GR218" i="2"/>
  <c r="GL218" i="2"/>
  <c r="GM218" i="2" s="1"/>
  <c r="GZ218" i="2" s="1"/>
  <c r="FW218" i="2"/>
  <c r="FU218" i="2"/>
  <c r="FV218" i="2" s="1"/>
  <c r="FT218" i="2"/>
  <c r="FS218" i="2"/>
  <c r="FR218" i="2"/>
  <c r="FI218" i="2"/>
  <c r="FO218" i="2" s="1"/>
  <c r="FD218" i="2"/>
  <c r="FE218" i="2" s="1"/>
  <c r="EW218" i="2"/>
  <c r="ET218" i="2"/>
  <c r="ES218" i="2"/>
  <c r="EP218" i="2"/>
  <c r="EB218" i="2"/>
  <c r="EH218" i="2" s="1"/>
  <c r="EA218" i="2"/>
  <c r="EG218" i="2" s="1"/>
  <c r="DY218" i="2"/>
  <c r="EE218" i="2" s="1"/>
  <c r="DX218" i="2"/>
  <c r="DT218" i="2"/>
  <c r="DJ218" i="2"/>
  <c r="DI218" i="2"/>
  <c r="DH218" i="2"/>
  <c r="CZ218" i="2"/>
  <c r="CY218" i="2" s="1"/>
  <c r="CV218" i="2" s="1"/>
  <c r="Z218" i="2" s="1"/>
  <c r="CX218" i="2"/>
  <c r="CW218" i="2"/>
  <c r="CT218" i="2"/>
  <c r="CS218" i="2" s="1"/>
  <c r="CQ218" i="2" s="1"/>
  <c r="DB218" i="2" s="1"/>
  <c r="CP218" i="2"/>
  <c r="DC218" i="2" s="1"/>
  <c r="AL218" i="2"/>
  <c r="AI218" i="2"/>
  <c r="D218" i="2"/>
  <c r="CA218" i="2" s="1"/>
  <c r="OQ217" i="2"/>
  <c r="OL217" i="2"/>
  <c r="OP217" i="2" s="1"/>
  <c r="OR217" i="2" s="1"/>
  <c r="OK217" i="2"/>
  <c r="OJ217" i="2"/>
  <c r="OI217" i="2"/>
  <c r="OH217" i="2"/>
  <c r="OG217" i="2"/>
  <c r="NS217" i="2"/>
  <c r="NR217" i="2"/>
  <c r="NP217" i="2"/>
  <c r="NQ217" i="2" s="1"/>
  <c r="NO217" i="2"/>
  <c r="NC217" i="2"/>
  <c r="MY217" i="2"/>
  <c r="NG217" i="2" s="1"/>
  <c r="MQ217" i="2"/>
  <c r="MP217" i="2"/>
  <c r="MK217" i="2"/>
  <c r="MJ217" i="2"/>
  <c r="MF217" i="2"/>
  <c r="ME217" i="2"/>
  <c r="MD217" i="2"/>
  <c r="LZ217" i="2"/>
  <c r="LY217" i="2"/>
  <c r="LX217" i="2"/>
  <c r="LS217" i="2"/>
  <c r="LR217" i="2"/>
  <c r="LP217" i="2"/>
  <c r="LM217" i="2"/>
  <c r="LL217" i="2"/>
  <c r="LH217" i="2"/>
  <c r="LG217" i="2"/>
  <c r="LF217" i="2"/>
  <c r="LA217" i="2"/>
  <c r="KZ217" i="2"/>
  <c r="KV217" i="2"/>
  <c r="KU217" i="2"/>
  <c r="KT217" i="2"/>
  <c r="KR217" i="2"/>
  <c r="KO217" i="2"/>
  <c r="KN217" i="2"/>
  <c r="KC217" i="2"/>
  <c r="KB217" i="2"/>
  <c r="KA217" i="2"/>
  <c r="JZ217" i="2"/>
  <c r="JY217" i="2"/>
  <c r="JW217" i="2"/>
  <c r="JV217" i="2"/>
  <c r="JU217" i="2"/>
  <c r="JT217" i="2"/>
  <c r="JR217" i="2"/>
  <c r="JQ217" i="2"/>
  <c r="JP217" i="2"/>
  <c r="JO217" i="2"/>
  <c r="JN217" i="2"/>
  <c r="JM217" i="2"/>
  <c r="JL217" i="2"/>
  <c r="JK217" i="2"/>
  <c r="JC217" i="2" s="1"/>
  <c r="JD217" i="2" s="1"/>
  <c r="KI217" i="2" s="1"/>
  <c r="JJ217" i="2"/>
  <c r="JI217" i="2"/>
  <c r="JH217" i="2"/>
  <c r="JG217" i="2"/>
  <c r="JF217" i="2"/>
  <c r="JA217" i="2"/>
  <c r="IZ217" i="2"/>
  <c r="IY217" i="2"/>
  <c r="IX217" i="2"/>
  <c r="IW217" i="2"/>
  <c r="IU217" i="2"/>
  <c r="IT217" i="2"/>
  <c r="IS217" i="2"/>
  <c r="IR217" i="2"/>
  <c r="IP217" i="2"/>
  <c r="IO217" i="2"/>
  <c r="IN217" i="2"/>
  <c r="IM217" i="2"/>
  <c r="IL217" i="2"/>
  <c r="IK217" i="2"/>
  <c r="IJ217" i="2"/>
  <c r="IH217" i="2"/>
  <c r="IF217" i="2"/>
  <c r="IE217" i="2"/>
  <c r="ID217" i="2"/>
  <c r="HW217" i="2"/>
  <c r="HS217" i="2"/>
  <c r="HR217" i="2"/>
  <c r="HQ217" i="2"/>
  <c r="HP217" i="2"/>
  <c r="HO217" i="2"/>
  <c r="HJ217" i="2"/>
  <c r="HG217" i="2" s="1" a="1"/>
  <c r="HG217" i="2" s="1"/>
  <c r="HI217" i="2"/>
  <c r="HC217" i="2"/>
  <c r="HA217" i="2" a="1"/>
  <c r="HA217" i="2" s="1"/>
  <c r="GY217" i="2"/>
  <c r="GX217" i="2"/>
  <c r="GR217" i="2"/>
  <c r="GL217" i="2"/>
  <c r="GM217" i="2" s="1"/>
  <c r="GZ217" i="2" s="1"/>
  <c r="FR217" i="2"/>
  <c r="FS217" i="2" s="1"/>
  <c r="FI217" i="2"/>
  <c r="FO217" i="2" s="1"/>
  <c r="EW217" i="2"/>
  <c r="ET217" i="2"/>
  <c r="EP217" i="2"/>
  <c r="DT217" i="2"/>
  <c r="DJ217" i="2"/>
  <c r="DI217" i="2"/>
  <c r="DH217" i="2"/>
  <c r="CZ217" i="2"/>
  <c r="CY217" i="2"/>
  <c r="CV217" i="2" s="1"/>
  <c r="Z217" i="2" s="1"/>
  <c r="AI217" i="2" s="1"/>
  <c r="CX217" i="2"/>
  <c r="CW217" i="2"/>
  <c r="CT217" i="2"/>
  <c r="CS217" i="2" s="1"/>
  <c r="CQ217" i="2" s="1"/>
  <c r="DB217" i="2" s="1"/>
  <c r="CP217" i="2"/>
  <c r="AL217" i="2"/>
  <c r="D217" i="2"/>
  <c r="CA217" i="2" s="1"/>
  <c r="OQ216" i="2"/>
  <c r="OL216" i="2"/>
  <c r="OK216" i="2"/>
  <c r="ON216" i="2" s="1"/>
  <c r="OJ216" i="2"/>
  <c r="OI216" i="2"/>
  <c r="OH216" i="2"/>
  <c r="OG216" i="2"/>
  <c r="NS216" i="2"/>
  <c r="NR216" i="2"/>
  <c r="NP216" i="2"/>
  <c r="NO216" i="2"/>
  <c r="NC216" i="2"/>
  <c r="MY216" i="2"/>
  <c r="MQ216" i="2"/>
  <c r="MP216" i="2"/>
  <c r="MR216" i="2" s="1"/>
  <c r="MK216" i="2"/>
  <c r="MJ216" i="2"/>
  <c r="ML216" i="2" s="1"/>
  <c r="ME216" i="2"/>
  <c r="MD216" i="2"/>
  <c r="MF216" i="2" s="1"/>
  <c r="LY216" i="2"/>
  <c r="LX216" i="2"/>
  <c r="LS216" i="2"/>
  <c r="LR216" i="2"/>
  <c r="LM216" i="2"/>
  <c r="LL216" i="2"/>
  <c r="LN216" i="2" s="1"/>
  <c r="LG216" i="2"/>
  <c r="LF216" i="2"/>
  <c r="LH216" i="2" s="1"/>
  <c r="LA216" i="2"/>
  <c r="KZ216" i="2"/>
  <c r="KU216" i="2"/>
  <c r="KT216" i="2"/>
  <c r="KV216" i="2" s="1"/>
  <c r="KO216" i="2"/>
  <c r="KN216" i="2"/>
  <c r="KC216" i="2"/>
  <c r="KB216" i="2"/>
  <c r="KA216" i="2"/>
  <c r="JZ216" i="2"/>
  <c r="JY216" i="2"/>
  <c r="JW216" i="2"/>
  <c r="JV216" i="2"/>
  <c r="JU216" i="2"/>
  <c r="JT216" i="2"/>
  <c r="JR216" i="2"/>
  <c r="JQ216" i="2"/>
  <c r="JP216" i="2"/>
  <c r="JO216" i="2"/>
  <c r="JI216" i="2" s="1"/>
  <c r="JN216" i="2"/>
  <c r="JM216" i="2"/>
  <c r="JL216" i="2"/>
  <c r="JJ216" i="2"/>
  <c r="JH216" i="2"/>
  <c r="JG216" i="2"/>
  <c r="JF216" i="2"/>
  <c r="JA216" i="2"/>
  <c r="IZ216" i="2"/>
  <c r="IY216" i="2"/>
  <c r="IX216" i="2"/>
  <c r="IW216" i="2"/>
  <c r="IU216" i="2"/>
  <c r="IT216" i="2"/>
  <c r="IS216" i="2"/>
  <c r="IR216" i="2"/>
  <c r="IP216" i="2"/>
  <c r="IO216" i="2"/>
  <c r="IN216" i="2"/>
  <c r="IM216" i="2"/>
  <c r="II216" i="2" s="1"/>
  <c r="IL216" i="2"/>
  <c r="IK216" i="2"/>
  <c r="IJ216" i="2"/>
  <c r="IH216" i="2"/>
  <c r="IF216" i="2"/>
  <c r="IE216" i="2"/>
  <c r="ID216" i="2"/>
  <c r="HW216" i="2"/>
  <c r="HS216" i="2"/>
  <c r="HJ216" i="2" s="1"/>
  <c r="HG216" i="2" s="1" a="1"/>
  <c r="HG216" i="2" s="1"/>
  <c r="HR216" i="2"/>
  <c r="HQ216" i="2"/>
  <c r="HP216" i="2"/>
  <c r="HO216" i="2"/>
  <c r="HI216" i="2"/>
  <c r="HC216" i="2"/>
  <c r="HA216" i="2" a="1"/>
  <c r="HA216" i="2" s="1"/>
  <c r="GY216" i="2"/>
  <c r="GX216" i="2"/>
  <c r="GR216" i="2"/>
  <c r="GL216" i="2"/>
  <c r="GM216" i="2" s="1"/>
  <c r="GZ216" i="2" s="1"/>
  <c r="FR216" i="2"/>
  <c r="FI216" i="2"/>
  <c r="FO216" i="2" s="1"/>
  <c r="EW216" i="2"/>
  <c r="ET216" i="2"/>
  <c r="EP216" i="2"/>
  <c r="DT216" i="2"/>
  <c r="DJ216" i="2"/>
  <c r="DI216" i="2"/>
  <c r="DH216" i="2"/>
  <c r="CZ216" i="2"/>
  <c r="CY216" i="2" s="1"/>
  <c r="CV216" i="2" s="1"/>
  <c r="Z216" i="2" s="1"/>
  <c r="AI216" i="2" s="1"/>
  <c r="CX216" i="2"/>
  <c r="CW216" i="2"/>
  <c r="CT216" i="2"/>
  <c r="CS216" i="2" s="1"/>
  <c r="CQ216" i="2" s="1"/>
  <c r="DB216" i="2" s="1"/>
  <c r="CP216" i="2"/>
  <c r="AL216" i="2"/>
  <c r="D216" i="2"/>
  <c r="CA216" i="2" s="1"/>
  <c r="OQ215" i="2"/>
  <c r="OL215" i="2"/>
  <c r="OK215" i="2"/>
  <c r="OJ215" i="2"/>
  <c r="OI215" i="2"/>
  <c r="OH215" i="2"/>
  <c r="OG215" i="2"/>
  <c r="NS215" i="2"/>
  <c r="NR215" i="2"/>
  <c r="NP215" i="2"/>
  <c r="NO215" i="2"/>
  <c r="NC215" i="2"/>
  <c r="MY215" i="2"/>
  <c r="MQ215" i="2"/>
  <c r="MP215" i="2"/>
  <c r="MK215" i="2"/>
  <c r="MJ215" i="2"/>
  <c r="ME215" i="2"/>
  <c r="MD215" i="2"/>
  <c r="MF215" i="2" s="1"/>
  <c r="LY215" i="2"/>
  <c r="LX215" i="2"/>
  <c r="LS215" i="2"/>
  <c r="LR215" i="2"/>
  <c r="LM215" i="2"/>
  <c r="LL215" i="2"/>
  <c r="LN215" i="2" s="1"/>
  <c r="LG215" i="2"/>
  <c r="LF215" i="2"/>
  <c r="LH215" i="2" s="1"/>
  <c r="LA215" i="2"/>
  <c r="KZ215" i="2"/>
  <c r="KU215" i="2"/>
  <c r="KT215" i="2"/>
  <c r="KO215" i="2"/>
  <c r="KN215" i="2"/>
  <c r="KC215" i="2"/>
  <c r="KB215" i="2"/>
  <c r="KA215" i="2"/>
  <c r="JZ215" i="2"/>
  <c r="JY215" i="2"/>
  <c r="JW215" i="2"/>
  <c r="JV215" i="2"/>
  <c r="JU215" i="2"/>
  <c r="JT215" i="2"/>
  <c r="JR215" i="2"/>
  <c r="JQ215" i="2"/>
  <c r="JP215" i="2"/>
  <c r="JO215" i="2"/>
  <c r="JK215" i="2" s="1"/>
  <c r="JC215" i="2" s="1"/>
  <c r="JD215" i="2" s="1"/>
  <c r="KI215" i="2" s="1"/>
  <c r="LP215" i="2" s="1"/>
  <c r="JN215" i="2"/>
  <c r="JM215" i="2"/>
  <c r="JL215" i="2"/>
  <c r="JJ215" i="2"/>
  <c r="JH215" i="2"/>
  <c r="JG215" i="2"/>
  <c r="JF215" i="2"/>
  <c r="JA215" i="2"/>
  <c r="IZ215" i="2"/>
  <c r="IY215" i="2"/>
  <c r="IX215" i="2"/>
  <c r="IW215" i="2"/>
  <c r="IU215" i="2"/>
  <c r="IT215" i="2"/>
  <c r="IS215" i="2"/>
  <c r="IR215" i="2"/>
  <c r="IP215" i="2"/>
  <c r="IO215" i="2"/>
  <c r="IN215" i="2"/>
  <c r="IM215" i="2"/>
  <c r="IL215" i="2"/>
  <c r="IK215" i="2"/>
  <c r="IJ215" i="2"/>
  <c r="II215" i="2"/>
  <c r="IH215" i="2"/>
  <c r="IG215" i="2"/>
  <c r="IF215" i="2"/>
  <c r="IE215" i="2"/>
  <c r="ID215" i="2"/>
  <c r="HW215" i="2"/>
  <c r="HS215" i="2"/>
  <c r="HR215" i="2"/>
  <c r="HQ215" i="2"/>
  <c r="HP215" i="2"/>
  <c r="HO215" i="2"/>
  <c r="HJ215" i="2"/>
  <c r="HG215" i="2" s="1" a="1"/>
  <c r="HG215" i="2" s="1"/>
  <c r="HI215" i="2"/>
  <c r="HC215" i="2"/>
  <c r="HA215" i="2" a="1"/>
  <c r="HA215" i="2" s="1"/>
  <c r="GY215" i="2"/>
  <c r="GX215" i="2"/>
  <c r="GR215" i="2"/>
  <c r="GL215" i="2"/>
  <c r="GM215" i="2" s="1"/>
  <c r="GZ215" i="2" s="1"/>
  <c r="FR215" i="2"/>
  <c r="FS215" i="2" s="1"/>
  <c r="FI215" i="2"/>
  <c r="FO215" i="2" s="1"/>
  <c r="EW215" i="2"/>
  <c r="ET215" i="2"/>
  <c r="EP215" i="2"/>
  <c r="DT215" i="2"/>
  <c r="DJ215" i="2"/>
  <c r="DL215" i="2" s="1"/>
  <c r="DN215" i="2" s="1"/>
  <c r="DI215" i="2"/>
  <c r="DH215" i="2"/>
  <c r="CZ215" i="2"/>
  <c r="CY215" i="2" s="1"/>
  <c r="CV215" i="2" s="1"/>
  <c r="Z215" i="2" s="1"/>
  <c r="AI215" i="2" s="1"/>
  <c r="CX215" i="2"/>
  <c r="CW215" i="2"/>
  <c r="CT215" i="2"/>
  <c r="CS215" i="2" s="1"/>
  <c r="CQ215" i="2" s="1"/>
  <c r="DB215" i="2" s="1"/>
  <c r="CP215" i="2"/>
  <c r="AL215" i="2"/>
  <c r="D215" i="2"/>
  <c r="CA215" i="2" s="1"/>
  <c r="OQ214" i="2"/>
  <c r="OL214" i="2"/>
  <c r="OK214" i="2"/>
  <c r="OJ214" i="2"/>
  <c r="OI214" i="2"/>
  <c r="OP214" i="2" s="1"/>
  <c r="OH214" i="2"/>
  <c r="OG214" i="2"/>
  <c r="OM214" i="2" s="1"/>
  <c r="NS214" i="2"/>
  <c r="NT214" i="2" s="1"/>
  <c r="NR214" i="2"/>
  <c r="NP214" i="2"/>
  <c r="NO214" i="2"/>
  <c r="NC214" i="2"/>
  <c r="MY214" i="2"/>
  <c r="NG214" i="2" s="1"/>
  <c r="MQ214" i="2"/>
  <c r="MP214" i="2"/>
  <c r="MR214" i="2" s="1"/>
  <c r="MK214" i="2"/>
  <c r="MJ214" i="2"/>
  <c r="ME214" i="2"/>
  <c r="MD214" i="2"/>
  <c r="LY214" i="2"/>
  <c r="LX214" i="2"/>
  <c r="LS214" i="2"/>
  <c r="LR214" i="2"/>
  <c r="LT214" i="2" s="1"/>
  <c r="LM214" i="2"/>
  <c r="LL214" i="2"/>
  <c r="LG214" i="2"/>
  <c r="LF214" i="2"/>
  <c r="LA214" i="2"/>
  <c r="KZ214" i="2"/>
  <c r="KU214" i="2"/>
  <c r="KT214" i="2"/>
  <c r="KV214" i="2" s="1"/>
  <c r="KO214" i="2"/>
  <c r="KP214" i="2" s="1"/>
  <c r="KN214" i="2"/>
  <c r="KC214" i="2"/>
  <c r="KB214" i="2"/>
  <c r="KA214" i="2"/>
  <c r="JZ214" i="2"/>
  <c r="JY214" i="2"/>
  <c r="JW214" i="2"/>
  <c r="JV214" i="2"/>
  <c r="JU214" i="2"/>
  <c r="JT214" i="2"/>
  <c r="JR214" i="2"/>
  <c r="JQ214" i="2"/>
  <c r="JP214" i="2"/>
  <c r="JO214" i="2"/>
  <c r="JN214" i="2"/>
  <c r="JM214" i="2"/>
  <c r="JL214" i="2"/>
  <c r="JJ214" i="2"/>
  <c r="JH214" i="2"/>
  <c r="JG214" i="2"/>
  <c r="JF214" i="2"/>
  <c r="JA214" i="2"/>
  <c r="IZ214" i="2"/>
  <c r="IY214" i="2"/>
  <c r="IX214" i="2"/>
  <c r="IW214" i="2"/>
  <c r="IU214" i="2"/>
  <c r="IT214" i="2"/>
  <c r="IS214" i="2"/>
  <c r="IR214" i="2"/>
  <c r="IP214" i="2"/>
  <c r="IO214" i="2"/>
  <c r="IN214" i="2"/>
  <c r="IM214" i="2"/>
  <c r="IL214" i="2"/>
  <c r="IK214" i="2"/>
  <c r="IJ214" i="2"/>
  <c r="IH214" i="2"/>
  <c r="IF214" i="2"/>
  <c r="IE214" i="2"/>
  <c r="ID214" i="2"/>
  <c r="HW214" i="2"/>
  <c r="HS214" i="2"/>
  <c r="HR214" i="2"/>
  <c r="HQ214" i="2"/>
  <c r="HP214" i="2"/>
  <c r="HO214" i="2"/>
  <c r="HJ214" i="2"/>
  <c r="HG214" i="2" s="1" a="1"/>
  <c r="HG214" i="2" s="1"/>
  <c r="HI214" i="2"/>
  <c r="HC214" i="2"/>
  <c r="HA214" i="2" a="1"/>
  <c r="HA214" i="2" s="1"/>
  <c r="GY214" i="2"/>
  <c r="GX214" i="2"/>
  <c r="GR214" i="2"/>
  <c r="GL214" i="2"/>
  <c r="GM214" i="2" s="1"/>
  <c r="GZ214" i="2" s="1"/>
  <c r="FT214" i="2"/>
  <c r="FU214" i="2" s="1"/>
  <c r="FV214" i="2" s="1"/>
  <c r="ES214" i="2" s="1"/>
  <c r="FR214" i="2"/>
  <c r="FS214" i="2" s="1"/>
  <c r="FI214" i="2"/>
  <c r="FO214" i="2" s="1"/>
  <c r="EW214" i="2"/>
  <c r="ET214" i="2"/>
  <c r="EP214" i="2"/>
  <c r="DT214" i="2"/>
  <c r="DJ214" i="2"/>
  <c r="DI214" i="2"/>
  <c r="DH214" i="2"/>
  <c r="CZ214" i="2"/>
  <c r="CY214" i="2" s="1"/>
  <c r="CV214" i="2" s="1"/>
  <c r="Z214" i="2" s="1"/>
  <c r="AI214" i="2" s="1"/>
  <c r="CX214" i="2"/>
  <c r="CW214" i="2"/>
  <c r="CT214" i="2"/>
  <c r="CS214" i="2" s="1"/>
  <c r="CQ214" i="2" s="1"/>
  <c r="DB214" i="2" s="1"/>
  <c r="DD214" i="2" s="1"/>
  <c r="CR214" i="2"/>
  <c r="CK214" i="2" s="1"/>
  <c r="CP214" i="2"/>
  <c r="DC214" i="2" s="1"/>
  <c r="CA214" i="2"/>
  <c r="AL214" i="2"/>
  <c r="D214" i="2"/>
  <c r="OQ213" i="2"/>
  <c r="OL213" i="2"/>
  <c r="OK213" i="2"/>
  <c r="OJ213" i="2"/>
  <c r="OI213" i="2"/>
  <c r="OH213" i="2"/>
  <c r="ON213" i="2" s="1"/>
  <c r="OG213" i="2"/>
  <c r="NS213" i="2"/>
  <c r="NR213" i="2"/>
  <c r="NP213" i="2"/>
  <c r="NO213" i="2"/>
  <c r="NC213" i="2"/>
  <c r="MY213" i="2"/>
  <c r="NG213" i="2" s="1"/>
  <c r="MQ213" i="2"/>
  <c r="MP213" i="2"/>
  <c r="MR213" i="2" s="1"/>
  <c r="MK213" i="2"/>
  <c r="MJ213" i="2"/>
  <c r="ME213" i="2"/>
  <c r="MD213" i="2"/>
  <c r="LY213" i="2"/>
  <c r="LX213" i="2"/>
  <c r="LZ213" i="2" s="1"/>
  <c r="LS213" i="2"/>
  <c r="LR213" i="2"/>
  <c r="LT213" i="2" s="1"/>
  <c r="LM213" i="2"/>
  <c r="LL213" i="2"/>
  <c r="LG213" i="2"/>
  <c r="LF213" i="2"/>
  <c r="LH213" i="2" s="1"/>
  <c r="LA213" i="2"/>
  <c r="KZ213" i="2"/>
  <c r="LB213" i="2" s="1"/>
  <c r="KU213" i="2"/>
  <c r="KT213" i="2"/>
  <c r="KV213" i="2" s="1"/>
  <c r="KO213" i="2"/>
  <c r="KN213" i="2"/>
  <c r="KC213" i="2"/>
  <c r="KB213" i="2"/>
  <c r="KA213" i="2"/>
  <c r="JZ213" i="2"/>
  <c r="JY213" i="2"/>
  <c r="JW213" i="2"/>
  <c r="JV213" i="2"/>
  <c r="JU213" i="2"/>
  <c r="JT213" i="2"/>
  <c r="JR213" i="2"/>
  <c r="JQ213" i="2"/>
  <c r="JP213" i="2"/>
  <c r="JO213" i="2"/>
  <c r="JN213" i="2"/>
  <c r="JM213" i="2"/>
  <c r="JL213" i="2"/>
  <c r="JJ213" i="2"/>
  <c r="JH213" i="2"/>
  <c r="JG213" i="2"/>
  <c r="JF213" i="2"/>
  <c r="JA213" i="2"/>
  <c r="IZ213" i="2"/>
  <c r="IY213" i="2"/>
  <c r="IX213" i="2"/>
  <c r="IW213" i="2"/>
  <c r="IU213" i="2"/>
  <c r="IT213" i="2"/>
  <c r="IS213" i="2"/>
  <c r="IR213" i="2"/>
  <c r="IP213" i="2"/>
  <c r="IO213" i="2"/>
  <c r="IN213" i="2"/>
  <c r="IM213" i="2"/>
  <c r="II213" i="2" s="1"/>
  <c r="IL213" i="2"/>
  <c r="IK213" i="2"/>
  <c r="IJ213" i="2"/>
  <c r="IH213" i="2"/>
  <c r="IF213" i="2"/>
  <c r="IE213" i="2"/>
  <c r="ID213" i="2"/>
  <c r="HW213" i="2"/>
  <c r="HS213" i="2"/>
  <c r="HJ213" i="2" s="1"/>
  <c r="HG213" i="2" s="1" a="1"/>
  <c r="HG213" i="2" s="1"/>
  <c r="HR213" i="2"/>
  <c r="HQ213" i="2"/>
  <c r="HP213" i="2"/>
  <c r="HO213" i="2"/>
  <c r="HI213" i="2"/>
  <c r="HC213" i="2"/>
  <c r="HA213" i="2" a="1"/>
  <c r="HA213" i="2" s="1"/>
  <c r="GY213" i="2"/>
  <c r="GX213" i="2"/>
  <c r="GR213" i="2"/>
  <c r="GL213" i="2"/>
  <c r="GM213" i="2" s="1"/>
  <c r="GZ213" i="2" s="1"/>
  <c r="FR213" i="2"/>
  <c r="FI213" i="2"/>
  <c r="FO213" i="2" s="1"/>
  <c r="EW213" i="2"/>
  <c r="ET213" i="2"/>
  <c r="EP213" i="2"/>
  <c r="DT213" i="2"/>
  <c r="DJ213" i="2"/>
  <c r="DI213" i="2"/>
  <c r="DH213" i="2"/>
  <c r="DL213" i="2" s="1"/>
  <c r="DN213" i="2" s="1"/>
  <c r="DB213" i="2"/>
  <c r="CZ213" i="2"/>
  <c r="CY213" i="2"/>
  <c r="CV213" i="2" s="1"/>
  <c r="Z213" i="2" s="1"/>
  <c r="AI213" i="2" s="1"/>
  <c r="CX213" i="2"/>
  <c r="CW213" i="2"/>
  <c r="CT213" i="2"/>
  <c r="CS213" i="2" s="1"/>
  <c r="CQ213" i="2" s="1"/>
  <c r="CP213" i="2"/>
  <c r="AL213" i="2"/>
  <c r="D213" i="2"/>
  <c r="CA213" i="2" s="1"/>
  <c r="OQ212" i="2"/>
  <c r="OL212" i="2"/>
  <c r="OK212" i="2"/>
  <c r="OJ212" i="2"/>
  <c r="OI212" i="2"/>
  <c r="OH212" i="2"/>
  <c r="ON212" i="2" s="1"/>
  <c r="OG212" i="2"/>
  <c r="NS212" i="2"/>
  <c r="NR212" i="2"/>
  <c r="NP212" i="2"/>
  <c r="NO212" i="2"/>
  <c r="NC212" i="2"/>
  <c r="MY212" i="2"/>
  <c r="MQ212" i="2"/>
  <c r="MP212" i="2"/>
  <c r="MK212" i="2"/>
  <c r="MJ212" i="2"/>
  <c r="ME212" i="2"/>
  <c r="MD212" i="2"/>
  <c r="MF212" i="2" s="1"/>
  <c r="LY212" i="2"/>
  <c r="LX212" i="2"/>
  <c r="LS212" i="2"/>
  <c r="LR212" i="2"/>
  <c r="LM212" i="2"/>
  <c r="LL212" i="2"/>
  <c r="LN212" i="2" s="1"/>
  <c r="LG212" i="2"/>
  <c r="LF212" i="2"/>
  <c r="LH212" i="2" s="1"/>
  <c r="LA212" i="2"/>
  <c r="KZ212" i="2"/>
  <c r="KU212" i="2"/>
  <c r="KT212" i="2"/>
  <c r="KO212" i="2"/>
  <c r="KN212" i="2"/>
  <c r="KC212" i="2"/>
  <c r="KB212" i="2"/>
  <c r="KA212" i="2"/>
  <c r="JZ212" i="2"/>
  <c r="JY212" i="2"/>
  <c r="JW212" i="2"/>
  <c r="JV212" i="2"/>
  <c r="JU212" i="2"/>
  <c r="JT212" i="2"/>
  <c r="JR212" i="2"/>
  <c r="JQ212" i="2"/>
  <c r="JP212" i="2"/>
  <c r="JO212" i="2"/>
  <c r="JN212" i="2"/>
  <c r="JM212" i="2"/>
  <c r="JL212" i="2"/>
  <c r="JK212" i="2"/>
  <c r="JJ212" i="2"/>
  <c r="JI212" i="2"/>
  <c r="JH212" i="2"/>
  <c r="JG212" i="2"/>
  <c r="JF212" i="2"/>
  <c r="JE212" i="2"/>
  <c r="JC212" i="2"/>
  <c r="JD212" i="2" s="1"/>
  <c r="KI212" i="2" s="1"/>
  <c r="MH212" i="2" s="1"/>
  <c r="JA212" i="2"/>
  <c r="IZ212" i="2"/>
  <c r="IY212" i="2"/>
  <c r="IX212" i="2"/>
  <c r="IW212" i="2"/>
  <c r="IU212" i="2"/>
  <c r="IT212" i="2"/>
  <c r="IS212" i="2"/>
  <c r="IR212" i="2"/>
  <c r="IP212" i="2"/>
  <c r="IO212" i="2"/>
  <c r="IN212" i="2"/>
  <c r="IM212" i="2"/>
  <c r="IL212" i="2"/>
  <c r="IK212" i="2"/>
  <c r="IJ212" i="2"/>
  <c r="II212" i="2"/>
  <c r="IH212" i="2"/>
  <c r="IG212" i="2"/>
  <c r="IF212" i="2"/>
  <c r="IE212" i="2"/>
  <c r="ID212" i="2"/>
  <c r="IC212" i="2"/>
  <c r="IA212" i="2"/>
  <c r="IB212" i="2" s="1"/>
  <c r="KF212" i="2" s="1"/>
  <c r="HW212" i="2"/>
  <c r="HS212" i="2"/>
  <c r="HJ212" i="2" s="1"/>
  <c r="HG212" i="2" s="1" a="1"/>
  <c r="HG212" i="2" s="1"/>
  <c r="HR212" i="2"/>
  <c r="HQ212" i="2"/>
  <c r="HP212" i="2"/>
  <c r="HO212" i="2"/>
  <c r="HI212" i="2"/>
  <c r="HC212" i="2"/>
  <c r="HA212" i="2" a="1"/>
  <c r="HA212" i="2" s="1"/>
  <c r="GY212" i="2"/>
  <c r="GX212" i="2"/>
  <c r="GR212" i="2"/>
  <c r="GL212" i="2"/>
  <c r="GM212" i="2" s="1"/>
  <c r="GZ212" i="2" s="1"/>
  <c r="FW212" i="2"/>
  <c r="FU212" i="2"/>
  <c r="FV212" i="2" s="1"/>
  <c r="FT212" i="2"/>
  <c r="FS212" i="2"/>
  <c r="FR212" i="2"/>
  <c r="FI212" i="2"/>
  <c r="FO212" i="2" s="1"/>
  <c r="EW212" i="2"/>
  <c r="ET212" i="2"/>
  <c r="ES212" i="2"/>
  <c r="FD212" i="2" s="1"/>
  <c r="FE212" i="2" s="1"/>
  <c r="EP212" i="2"/>
  <c r="EB212" i="2"/>
  <c r="EA212" i="2"/>
  <c r="DY212" i="2"/>
  <c r="DX212" i="2"/>
  <c r="DT212" i="2"/>
  <c r="DJ212" i="2"/>
  <c r="DI212" i="2"/>
  <c r="DH212" i="2"/>
  <c r="CZ212" i="2"/>
  <c r="CY212" i="2" s="1"/>
  <c r="CV212" i="2" s="1"/>
  <c r="Z212" i="2" s="1"/>
  <c r="AI212" i="2" s="1"/>
  <c r="CX212" i="2"/>
  <c r="CW212" i="2"/>
  <c r="CT212" i="2"/>
  <c r="CS212" i="2" s="1"/>
  <c r="CQ212" i="2" s="1"/>
  <c r="DB212" i="2" s="1"/>
  <c r="CP212" i="2"/>
  <c r="AL212" i="2"/>
  <c r="D212" i="2"/>
  <c r="CA212" i="2" s="1"/>
  <c r="OQ211" i="2"/>
  <c r="OL211" i="2"/>
  <c r="OK211" i="2"/>
  <c r="OJ211" i="2"/>
  <c r="OI211" i="2"/>
  <c r="OH211" i="2"/>
  <c r="OG211" i="2"/>
  <c r="NS211" i="2"/>
  <c r="NR211" i="2"/>
  <c r="NP211" i="2"/>
  <c r="NO211" i="2"/>
  <c r="NC211" i="2"/>
  <c r="MY211" i="2"/>
  <c r="MQ211" i="2"/>
  <c r="MP211" i="2"/>
  <c r="MK211" i="2"/>
  <c r="MJ211" i="2"/>
  <c r="ME211" i="2"/>
  <c r="MD211" i="2"/>
  <c r="LY211" i="2"/>
  <c r="LX211" i="2"/>
  <c r="LS211" i="2"/>
  <c r="LR211" i="2"/>
  <c r="LT211" i="2" s="1"/>
  <c r="LM211" i="2"/>
  <c r="LL211" i="2"/>
  <c r="LG211" i="2"/>
  <c r="LF211" i="2"/>
  <c r="LA211" i="2"/>
  <c r="KZ211" i="2"/>
  <c r="KU211" i="2"/>
  <c r="KT211" i="2"/>
  <c r="KV211" i="2" s="1"/>
  <c r="KO211" i="2"/>
  <c r="KN211" i="2"/>
  <c r="KC211" i="2"/>
  <c r="KB211" i="2"/>
  <c r="KA211" i="2"/>
  <c r="JZ211" i="2"/>
  <c r="JY211" i="2"/>
  <c r="JW211" i="2"/>
  <c r="JV211" i="2"/>
  <c r="JU211" i="2"/>
  <c r="JT211" i="2"/>
  <c r="JR211" i="2"/>
  <c r="JQ211" i="2"/>
  <c r="JP211" i="2"/>
  <c r="JO211" i="2"/>
  <c r="JI211" i="2" s="1"/>
  <c r="JN211" i="2"/>
  <c r="JM211" i="2"/>
  <c r="JL211" i="2"/>
  <c r="JK211" i="2"/>
  <c r="JJ211" i="2"/>
  <c r="JH211" i="2"/>
  <c r="JG211" i="2"/>
  <c r="JF211" i="2"/>
  <c r="JA211" i="2"/>
  <c r="IZ211" i="2"/>
  <c r="IY211" i="2"/>
  <c r="IX211" i="2"/>
  <c r="IW211" i="2"/>
  <c r="IU211" i="2"/>
  <c r="IT211" i="2"/>
  <c r="IS211" i="2"/>
  <c r="IR211" i="2"/>
  <c r="IP211" i="2"/>
  <c r="IO211" i="2"/>
  <c r="IN211" i="2"/>
  <c r="IM211" i="2"/>
  <c r="IG211" i="2" s="1"/>
  <c r="IL211" i="2"/>
  <c r="IK211" i="2"/>
  <c r="IJ211" i="2"/>
  <c r="II211" i="2"/>
  <c r="IH211" i="2"/>
  <c r="IF211" i="2"/>
  <c r="IE211" i="2"/>
  <c r="ID211" i="2"/>
  <c r="HW211" i="2"/>
  <c r="HS211" i="2"/>
  <c r="HJ211" i="2" s="1"/>
  <c r="HG211" i="2" s="1" a="1"/>
  <c r="HG211" i="2" s="1"/>
  <c r="HR211" i="2"/>
  <c r="HQ211" i="2"/>
  <c r="HP211" i="2"/>
  <c r="HO211" i="2"/>
  <c r="HI211" i="2"/>
  <c r="HC211" i="2"/>
  <c r="HA211" i="2" a="1"/>
  <c r="HA211" i="2" s="1"/>
  <c r="GY211" i="2"/>
  <c r="GX211" i="2"/>
  <c r="GR211" i="2"/>
  <c r="GL211" i="2"/>
  <c r="GM211" i="2" s="1"/>
  <c r="GZ211" i="2" s="1"/>
  <c r="FR211" i="2"/>
  <c r="FI211" i="2"/>
  <c r="FO211" i="2" s="1"/>
  <c r="EW211" i="2"/>
  <c r="ET211" i="2"/>
  <c r="EP211" i="2"/>
  <c r="DT211" i="2"/>
  <c r="DJ211" i="2"/>
  <c r="DI211" i="2"/>
  <c r="DH211" i="2"/>
  <c r="DL211" i="2" s="1"/>
  <c r="DN211" i="2" s="1"/>
  <c r="CZ211" i="2"/>
  <c r="CY211" i="2"/>
  <c r="CV211" i="2" s="1"/>
  <c r="Z211" i="2" s="1"/>
  <c r="AI211" i="2" s="1"/>
  <c r="CX211" i="2"/>
  <c r="CW211" i="2"/>
  <c r="CT211" i="2"/>
  <c r="CS211" i="2" s="1"/>
  <c r="CQ211" i="2" s="1"/>
  <c r="CP211" i="2"/>
  <c r="DC211" i="2" s="1"/>
  <c r="AL211" i="2"/>
  <c r="D211" i="2"/>
  <c r="CA211" i="2" s="1"/>
  <c r="OQ210" i="2"/>
  <c r="OL210" i="2"/>
  <c r="OK210" i="2"/>
  <c r="OJ210" i="2"/>
  <c r="OM210" i="2" s="1"/>
  <c r="OI210" i="2"/>
  <c r="OH210" i="2"/>
  <c r="OG210" i="2"/>
  <c r="NS210" i="2"/>
  <c r="NR210" i="2"/>
  <c r="NP210" i="2"/>
  <c r="NO210" i="2"/>
  <c r="NC210" i="2"/>
  <c r="MY210" i="2"/>
  <c r="NG210" i="2" s="1"/>
  <c r="MQ210" i="2"/>
  <c r="MP210" i="2"/>
  <c r="MK210" i="2"/>
  <c r="ML210" i="2" s="1"/>
  <c r="MJ210" i="2"/>
  <c r="ME210" i="2"/>
  <c r="MD210" i="2"/>
  <c r="LY210" i="2"/>
  <c r="LX210" i="2"/>
  <c r="LZ210" i="2" s="1"/>
  <c r="LS210" i="2"/>
  <c r="LR210" i="2"/>
  <c r="LM210" i="2"/>
  <c r="LL210" i="2"/>
  <c r="LG210" i="2"/>
  <c r="LF210" i="2"/>
  <c r="LA210" i="2"/>
  <c r="KZ210" i="2"/>
  <c r="LB210" i="2" s="1"/>
  <c r="KU210" i="2"/>
  <c r="KV210" i="2" s="1"/>
  <c r="KT210" i="2"/>
  <c r="KO210" i="2"/>
  <c r="KP210" i="2" s="1"/>
  <c r="KN210" i="2"/>
  <c r="KC210" i="2"/>
  <c r="KB210" i="2"/>
  <c r="KA210" i="2"/>
  <c r="JZ210" i="2"/>
  <c r="JY210" i="2"/>
  <c r="JW210" i="2"/>
  <c r="JV210" i="2"/>
  <c r="JU210" i="2"/>
  <c r="JT210" i="2"/>
  <c r="JR210" i="2"/>
  <c r="JQ210" i="2"/>
  <c r="JP210" i="2"/>
  <c r="JO210" i="2"/>
  <c r="JI210" i="2" s="1"/>
  <c r="JN210" i="2"/>
  <c r="JM210" i="2"/>
  <c r="JL210" i="2"/>
  <c r="JK210" i="2"/>
  <c r="JJ210" i="2"/>
  <c r="JH210" i="2"/>
  <c r="JG210" i="2"/>
  <c r="JF210" i="2"/>
  <c r="JA210" i="2"/>
  <c r="IZ210" i="2"/>
  <c r="IY210" i="2"/>
  <c r="IX210" i="2"/>
  <c r="IW210" i="2"/>
  <c r="IU210" i="2"/>
  <c r="IT210" i="2"/>
  <c r="IS210" i="2"/>
  <c r="IR210" i="2"/>
  <c r="IP210" i="2"/>
  <c r="IO210" i="2"/>
  <c r="IN210" i="2"/>
  <c r="IM210" i="2"/>
  <c r="IL210" i="2"/>
  <c r="IK210" i="2"/>
  <c r="IJ210" i="2"/>
  <c r="IH210" i="2"/>
  <c r="IF210" i="2"/>
  <c r="IE210" i="2"/>
  <c r="ID210" i="2"/>
  <c r="HW210" i="2"/>
  <c r="HS210" i="2"/>
  <c r="HJ210" i="2" s="1"/>
  <c r="HG210" i="2" s="1" a="1"/>
  <c r="HG210" i="2" s="1"/>
  <c r="HR210" i="2"/>
  <c r="HQ210" i="2"/>
  <c r="HP210" i="2"/>
  <c r="HO210" i="2"/>
  <c r="HI210" i="2"/>
  <c r="HC210" i="2"/>
  <c r="HA210" i="2" a="1"/>
  <c r="HA210" i="2" s="1"/>
  <c r="GY210" i="2"/>
  <c r="GX210" i="2"/>
  <c r="GR210" i="2"/>
  <c r="GL210" i="2"/>
  <c r="GM210" i="2" s="1"/>
  <c r="GZ210" i="2" s="1"/>
  <c r="FR210" i="2"/>
  <c r="FS210" i="2" s="1"/>
  <c r="FI210" i="2"/>
  <c r="FO210" i="2" s="1"/>
  <c r="EW210" i="2"/>
  <c r="ET210" i="2"/>
  <c r="EP210" i="2"/>
  <c r="DT210" i="2"/>
  <c r="DJ210" i="2"/>
  <c r="DI210" i="2"/>
  <c r="DL210" i="2" s="1"/>
  <c r="DN210" i="2" s="1"/>
  <c r="DH210" i="2"/>
  <c r="CZ210" i="2"/>
  <c r="CY210" i="2"/>
  <c r="CV210" i="2" s="1"/>
  <c r="Z210" i="2" s="1"/>
  <c r="AI210" i="2" s="1"/>
  <c r="CX210" i="2"/>
  <c r="CW210" i="2"/>
  <c r="CT210" i="2"/>
  <c r="CS210" i="2" s="1"/>
  <c r="CQ210" i="2" s="1"/>
  <c r="DB210" i="2" s="1"/>
  <c r="CP210" i="2"/>
  <c r="CA210" i="2"/>
  <c r="AL210" i="2"/>
  <c r="D210" i="2"/>
  <c r="OQ209" i="2"/>
  <c r="OL209" i="2"/>
  <c r="OK209" i="2"/>
  <c r="OJ209" i="2"/>
  <c r="OI209" i="2"/>
  <c r="OH209" i="2"/>
  <c r="ON209" i="2" s="1"/>
  <c r="OG209" i="2"/>
  <c r="NS209" i="2"/>
  <c r="NR209" i="2"/>
  <c r="NP209" i="2"/>
  <c r="NQ209" i="2" s="1"/>
  <c r="NO209" i="2"/>
  <c r="NC209" i="2"/>
  <c r="MY209" i="2"/>
  <c r="MQ209" i="2"/>
  <c r="MP209" i="2"/>
  <c r="MK209" i="2"/>
  <c r="MJ209" i="2"/>
  <c r="ME209" i="2"/>
  <c r="MD209" i="2"/>
  <c r="LY209" i="2"/>
  <c r="LX209" i="2"/>
  <c r="LS209" i="2"/>
  <c r="LR209" i="2"/>
  <c r="LM209" i="2"/>
  <c r="LL209" i="2"/>
  <c r="LG209" i="2"/>
  <c r="LF209" i="2"/>
  <c r="LA209" i="2"/>
  <c r="LB209" i="2" s="1"/>
  <c r="KZ209" i="2"/>
  <c r="KU209" i="2"/>
  <c r="KT209" i="2"/>
  <c r="KO209" i="2"/>
  <c r="KN209" i="2"/>
  <c r="KP209" i="2" s="1"/>
  <c r="KC209" i="2"/>
  <c r="KB209" i="2"/>
  <c r="KA209" i="2"/>
  <c r="JZ209" i="2"/>
  <c r="JY209" i="2"/>
  <c r="JW209" i="2"/>
  <c r="JV209" i="2"/>
  <c r="JU209" i="2"/>
  <c r="JT209" i="2"/>
  <c r="JR209" i="2"/>
  <c r="JQ209" i="2"/>
  <c r="JP209" i="2"/>
  <c r="JO209" i="2"/>
  <c r="JN209" i="2"/>
  <c r="JM209" i="2"/>
  <c r="JL209" i="2"/>
  <c r="JJ209" i="2"/>
  <c r="JH209" i="2"/>
  <c r="JG209" i="2"/>
  <c r="JF209" i="2"/>
  <c r="JA209" i="2"/>
  <c r="IZ209" i="2"/>
  <c r="IY209" i="2"/>
  <c r="IX209" i="2"/>
  <c r="IW209" i="2"/>
  <c r="IU209" i="2"/>
  <c r="IT209" i="2"/>
  <c r="IS209" i="2"/>
  <c r="IR209" i="2"/>
  <c r="IP209" i="2"/>
  <c r="IO209" i="2"/>
  <c r="IN209" i="2"/>
  <c r="IM209" i="2"/>
  <c r="II209" i="2" s="1"/>
  <c r="IL209" i="2"/>
  <c r="IK209" i="2"/>
  <c r="IJ209" i="2"/>
  <c r="IH209" i="2"/>
  <c r="IF209" i="2"/>
  <c r="IE209" i="2"/>
  <c r="ID209" i="2"/>
  <c r="HW209" i="2"/>
  <c r="HS209" i="2"/>
  <c r="HJ209" i="2" s="1"/>
  <c r="HG209" i="2" s="1" a="1"/>
  <c r="HG209" i="2" s="1"/>
  <c r="HR209" i="2"/>
  <c r="HQ209" i="2"/>
  <c r="HP209" i="2"/>
  <c r="HO209" i="2"/>
  <c r="HI209" i="2"/>
  <c r="HC209" i="2"/>
  <c r="HA209" i="2" a="1"/>
  <c r="HA209" i="2" s="1"/>
  <c r="GY209" i="2"/>
  <c r="GX209" i="2"/>
  <c r="GR209" i="2"/>
  <c r="GL209" i="2"/>
  <c r="GM209" i="2" s="1"/>
  <c r="GZ209" i="2" s="1"/>
  <c r="FR209" i="2"/>
  <c r="FS209" i="2" s="1"/>
  <c r="FI209" i="2"/>
  <c r="FO209" i="2" s="1"/>
  <c r="EW209" i="2"/>
  <c r="ET209" i="2"/>
  <c r="EP209" i="2"/>
  <c r="DT209" i="2"/>
  <c r="DJ209" i="2"/>
  <c r="DI209" i="2"/>
  <c r="DH209" i="2"/>
  <c r="CZ209" i="2"/>
  <c r="CY209" i="2" s="1"/>
  <c r="CV209" i="2" s="1"/>
  <c r="Z209" i="2" s="1"/>
  <c r="AI209" i="2" s="1"/>
  <c r="CX209" i="2"/>
  <c r="CW209" i="2"/>
  <c r="CT209" i="2"/>
  <c r="CS209" i="2" s="1"/>
  <c r="CQ209" i="2" s="1"/>
  <c r="DB209" i="2" s="1"/>
  <c r="CP209" i="2"/>
  <c r="AL209" i="2"/>
  <c r="D209" i="2"/>
  <c r="CA209" i="2" s="1"/>
  <c r="OQ208" i="2"/>
  <c r="OL208" i="2"/>
  <c r="OK208" i="2"/>
  <c r="OJ208" i="2"/>
  <c r="OI208" i="2"/>
  <c r="OH208" i="2"/>
  <c r="OG208" i="2"/>
  <c r="NS208" i="2"/>
  <c r="NR208" i="2"/>
  <c r="NP208" i="2"/>
  <c r="NO208" i="2"/>
  <c r="NC208" i="2"/>
  <c r="MY208" i="2"/>
  <c r="MQ208" i="2"/>
  <c r="MP208" i="2"/>
  <c r="MR208" i="2" s="1"/>
  <c r="MK208" i="2"/>
  <c r="MJ208" i="2"/>
  <c r="ME208" i="2"/>
  <c r="MF208" i="2" s="1"/>
  <c r="MD208" i="2"/>
  <c r="LY208" i="2"/>
  <c r="LX208" i="2"/>
  <c r="LZ208" i="2" s="1"/>
  <c r="LS208" i="2"/>
  <c r="LR208" i="2"/>
  <c r="LM208" i="2"/>
  <c r="LL208" i="2"/>
  <c r="LG208" i="2"/>
  <c r="LF208" i="2"/>
  <c r="LH208" i="2" s="1"/>
  <c r="LA208" i="2"/>
  <c r="KZ208" i="2"/>
  <c r="LB208" i="2" s="1"/>
  <c r="KU208" i="2"/>
  <c r="KT208" i="2"/>
  <c r="KO208" i="2"/>
  <c r="KN208" i="2"/>
  <c r="KC208" i="2"/>
  <c r="KB208" i="2"/>
  <c r="KA208" i="2"/>
  <c r="JZ208" i="2"/>
  <c r="JY208" i="2"/>
  <c r="JW208" i="2"/>
  <c r="JV208" i="2"/>
  <c r="JU208" i="2"/>
  <c r="JT208" i="2"/>
  <c r="JR208" i="2"/>
  <c r="JQ208" i="2"/>
  <c r="JP208" i="2"/>
  <c r="JO208" i="2"/>
  <c r="JI208" i="2" s="1"/>
  <c r="JN208" i="2"/>
  <c r="JM208" i="2"/>
  <c r="JL208" i="2"/>
  <c r="JJ208" i="2"/>
  <c r="JH208" i="2"/>
  <c r="JG208" i="2"/>
  <c r="JF208" i="2"/>
  <c r="JA208" i="2"/>
  <c r="IZ208" i="2"/>
  <c r="IY208" i="2"/>
  <c r="IX208" i="2"/>
  <c r="IW208" i="2"/>
  <c r="IU208" i="2"/>
  <c r="IT208" i="2"/>
  <c r="IS208" i="2"/>
  <c r="IR208" i="2"/>
  <c r="IP208" i="2"/>
  <c r="IO208" i="2"/>
  <c r="IN208" i="2"/>
  <c r="IM208" i="2"/>
  <c r="IG208" i="2" s="1"/>
  <c r="IL208" i="2"/>
  <c r="IK208" i="2"/>
  <c r="IJ208" i="2"/>
  <c r="IH208" i="2"/>
  <c r="IF208" i="2"/>
  <c r="IE208" i="2"/>
  <c r="ID208" i="2"/>
  <c r="HW208" i="2"/>
  <c r="HS208" i="2"/>
  <c r="HJ208" i="2" s="1"/>
  <c r="HG208" i="2" s="1" a="1"/>
  <c r="HG208" i="2" s="1"/>
  <c r="HR208" i="2"/>
  <c r="HQ208" i="2"/>
  <c r="HP208" i="2"/>
  <c r="HO208" i="2"/>
  <c r="HI208" i="2"/>
  <c r="HC208" i="2"/>
  <c r="HA208" i="2" a="1"/>
  <c r="HA208" i="2" s="1"/>
  <c r="GY208" i="2"/>
  <c r="GX208" i="2"/>
  <c r="GR208" i="2"/>
  <c r="GL208" i="2"/>
  <c r="GM208" i="2" s="1"/>
  <c r="GZ208" i="2" s="1"/>
  <c r="FR208" i="2"/>
  <c r="FI208" i="2"/>
  <c r="FO208" i="2" s="1"/>
  <c r="EW208" i="2"/>
  <c r="ET208" i="2"/>
  <c r="EP208" i="2"/>
  <c r="DT208" i="2"/>
  <c r="DJ208" i="2"/>
  <c r="DI208" i="2"/>
  <c r="DH208" i="2"/>
  <c r="DC208" i="2"/>
  <c r="CZ208" i="2"/>
  <c r="CY208" i="2" s="1"/>
  <c r="CV208" i="2" s="1"/>
  <c r="Z208" i="2" s="1"/>
  <c r="AI208" i="2" s="1"/>
  <c r="CX208" i="2"/>
  <c r="CW208" i="2"/>
  <c r="CT208" i="2"/>
  <c r="CS208" i="2" s="1"/>
  <c r="CQ208" i="2" s="1"/>
  <c r="CP208" i="2"/>
  <c r="AL208" i="2"/>
  <c r="D208" i="2"/>
  <c r="CA208" i="2" s="1"/>
  <c r="OQ207" i="2"/>
  <c r="OL207" i="2"/>
  <c r="OP207" i="2" s="1"/>
  <c r="OR207" i="2" s="1"/>
  <c r="OK207" i="2"/>
  <c r="OJ207" i="2"/>
  <c r="OI207" i="2"/>
  <c r="OH207" i="2"/>
  <c r="OG207" i="2"/>
  <c r="NS207" i="2"/>
  <c r="NR207" i="2"/>
  <c r="NT207" i="2" s="1"/>
  <c r="NP207" i="2"/>
  <c r="NO207" i="2"/>
  <c r="NC207" i="2"/>
  <c r="MY207" i="2"/>
  <c r="NG207" i="2" s="1"/>
  <c r="MR207" i="2"/>
  <c r="MQ207" i="2"/>
  <c r="MP207" i="2"/>
  <c r="MK207" i="2"/>
  <c r="MJ207" i="2"/>
  <c r="ME207" i="2"/>
  <c r="MD207" i="2"/>
  <c r="LY207" i="2"/>
  <c r="LX207" i="2"/>
  <c r="LZ207" i="2" s="1"/>
  <c r="LS207" i="2"/>
  <c r="LR207" i="2"/>
  <c r="LM207" i="2"/>
  <c r="LL207" i="2"/>
  <c r="LG207" i="2"/>
  <c r="LF207" i="2"/>
  <c r="LA207" i="2"/>
  <c r="KZ207" i="2"/>
  <c r="LB207" i="2" s="1"/>
  <c r="KU207" i="2"/>
  <c r="KT207" i="2"/>
  <c r="KO207" i="2"/>
  <c r="KP207" i="2" s="1"/>
  <c r="KN207" i="2"/>
  <c r="KC207" i="2"/>
  <c r="KB207" i="2"/>
  <c r="KA207" i="2"/>
  <c r="JZ207" i="2"/>
  <c r="JY207" i="2"/>
  <c r="JW207" i="2"/>
  <c r="JV207" i="2"/>
  <c r="JU207" i="2"/>
  <c r="JT207" i="2"/>
  <c r="JR207" i="2"/>
  <c r="JQ207" i="2"/>
  <c r="JP207" i="2"/>
  <c r="JO207" i="2"/>
  <c r="JK207" i="2" s="1"/>
  <c r="JN207" i="2"/>
  <c r="JM207" i="2"/>
  <c r="JL207" i="2"/>
  <c r="JJ207" i="2"/>
  <c r="JH207" i="2"/>
  <c r="JG207" i="2"/>
  <c r="JF207" i="2"/>
  <c r="JA207" i="2"/>
  <c r="IZ207" i="2"/>
  <c r="IY207" i="2"/>
  <c r="IX207" i="2"/>
  <c r="IW207" i="2"/>
  <c r="IU207" i="2"/>
  <c r="IT207" i="2"/>
  <c r="IS207" i="2"/>
  <c r="IR207" i="2"/>
  <c r="IP207" i="2"/>
  <c r="IO207" i="2"/>
  <c r="IN207" i="2"/>
  <c r="IM207" i="2"/>
  <c r="IL207" i="2"/>
  <c r="IK207" i="2"/>
  <c r="IJ207" i="2"/>
  <c r="IH207" i="2"/>
  <c r="IF207" i="2"/>
  <c r="IE207" i="2"/>
  <c r="ID207" i="2"/>
  <c r="HW207" i="2"/>
  <c r="HS207" i="2"/>
  <c r="HJ207" i="2" s="1"/>
  <c r="HG207" i="2" s="1" a="1"/>
  <c r="HG207" i="2" s="1"/>
  <c r="HR207" i="2"/>
  <c r="HQ207" i="2"/>
  <c r="HP207" i="2"/>
  <c r="HO207" i="2"/>
  <c r="HI207" i="2"/>
  <c r="HC207" i="2"/>
  <c r="HA207" i="2" a="1"/>
  <c r="HA207" i="2" s="1"/>
  <c r="GY207" i="2"/>
  <c r="GX207" i="2"/>
  <c r="GR207" i="2"/>
  <c r="GL207" i="2"/>
  <c r="GM207" i="2" s="1"/>
  <c r="GZ207" i="2" s="1"/>
  <c r="FR207" i="2"/>
  <c r="FI207" i="2"/>
  <c r="FO207" i="2" s="1"/>
  <c r="EW207" i="2"/>
  <c r="ET207" i="2"/>
  <c r="EP207" i="2"/>
  <c r="DT207" i="2"/>
  <c r="DJ207" i="2"/>
  <c r="DI207" i="2"/>
  <c r="DH207" i="2"/>
  <c r="DB207" i="2"/>
  <c r="CZ207" i="2"/>
  <c r="CY207" i="2" s="1"/>
  <c r="CV207" i="2" s="1"/>
  <c r="Z207" i="2" s="1"/>
  <c r="AI207" i="2" s="1"/>
  <c r="CX207" i="2"/>
  <c r="CW207" i="2"/>
  <c r="CT207" i="2"/>
  <c r="CS207" i="2" s="1"/>
  <c r="CQ207" i="2" s="1"/>
  <c r="CP207" i="2"/>
  <c r="DC207" i="2" s="1"/>
  <c r="AL207" i="2"/>
  <c r="D207" i="2"/>
  <c r="CA207" i="2" s="1"/>
  <c r="OQ206" i="2"/>
  <c r="OL206" i="2"/>
  <c r="OK206" i="2"/>
  <c r="OJ206" i="2"/>
  <c r="OI206" i="2"/>
  <c r="OH206" i="2"/>
  <c r="OG206" i="2"/>
  <c r="NS206" i="2"/>
  <c r="NR206" i="2"/>
  <c r="NP206" i="2"/>
  <c r="NO206" i="2"/>
  <c r="NC206" i="2"/>
  <c r="MY206" i="2"/>
  <c r="NG206" i="2" s="1"/>
  <c r="MQ206" i="2"/>
  <c r="MP206" i="2"/>
  <c r="MK206" i="2"/>
  <c r="MJ206" i="2"/>
  <c r="ME206" i="2"/>
  <c r="MD206" i="2"/>
  <c r="LY206" i="2"/>
  <c r="LX206" i="2"/>
  <c r="LZ206" i="2" s="1"/>
  <c r="LS206" i="2"/>
  <c r="LR206" i="2"/>
  <c r="LM206" i="2"/>
  <c r="LL206" i="2"/>
  <c r="LG206" i="2"/>
  <c r="LF206" i="2"/>
  <c r="LA206" i="2"/>
  <c r="KZ206" i="2"/>
  <c r="KU206" i="2"/>
  <c r="KT206" i="2"/>
  <c r="KO206" i="2"/>
  <c r="KN206" i="2"/>
  <c r="KC206" i="2"/>
  <c r="KB206" i="2"/>
  <c r="KA206" i="2"/>
  <c r="JZ206" i="2"/>
  <c r="JY206" i="2"/>
  <c r="JW206" i="2"/>
  <c r="JV206" i="2"/>
  <c r="JU206" i="2"/>
  <c r="JT206" i="2"/>
  <c r="JR206" i="2"/>
  <c r="JQ206" i="2"/>
  <c r="JP206" i="2"/>
  <c r="JO206" i="2"/>
  <c r="JN206" i="2"/>
  <c r="JM206" i="2"/>
  <c r="JL206" i="2"/>
  <c r="JJ206" i="2"/>
  <c r="JH206" i="2"/>
  <c r="JG206" i="2"/>
  <c r="JF206" i="2"/>
  <c r="JA206" i="2"/>
  <c r="IZ206" i="2"/>
  <c r="IY206" i="2"/>
  <c r="IX206" i="2"/>
  <c r="IW206" i="2"/>
  <c r="IU206" i="2"/>
  <c r="IT206" i="2"/>
  <c r="IS206" i="2"/>
  <c r="IR206" i="2"/>
  <c r="IP206" i="2"/>
  <c r="IO206" i="2"/>
  <c r="IN206" i="2"/>
  <c r="IM206" i="2"/>
  <c r="IL206" i="2"/>
  <c r="IK206" i="2"/>
  <c r="IJ206" i="2"/>
  <c r="IH206" i="2"/>
  <c r="IF206" i="2"/>
  <c r="IE206" i="2"/>
  <c r="ID206" i="2"/>
  <c r="HW206" i="2"/>
  <c r="HS206" i="2"/>
  <c r="HJ206" i="2" s="1"/>
  <c r="HG206" i="2" s="1" a="1"/>
  <c r="HG206" i="2" s="1"/>
  <c r="HR206" i="2"/>
  <c r="HQ206" i="2"/>
  <c r="HP206" i="2"/>
  <c r="HO206" i="2"/>
  <c r="HI206" i="2"/>
  <c r="HC206" i="2"/>
  <c r="HA206" i="2" a="1"/>
  <c r="HA206" i="2" s="1"/>
  <c r="GY206" i="2"/>
  <c r="GX206" i="2"/>
  <c r="GR206" i="2"/>
  <c r="GL206" i="2"/>
  <c r="GM206" i="2" s="1"/>
  <c r="GZ206" i="2" s="1"/>
  <c r="FR206" i="2"/>
  <c r="FS206" i="2" s="1"/>
  <c r="FI206" i="2"/>
  <c r="FO206" i="2" s="1"/>
  <c r="EW206" i="2"/>
  <c r="ET206" i="2"/>
  <c r="EP206" i="2"/>
  <c r="DT206" i="2"/>
  <c r="DJ206" i="2"/>
  <c r="DI206" i="2"/>
  <c r="DH206" i="2"/>
  <c r="CZ206" i="2"/>
  <c r="CY206" i="2" s="1"/>
  <c r="CV206" i="2" s="1"/>
  <c r="Z206" i="2" s="1"/>
  <c r="AI206" i="2" s="1"/>
  <c r="CX206" i="2"/>
  <c r="CW206" i="2"/>
  <c r="CT206" i="2"/>
  <c r="CS206" i="2" s="1"/>
  <c r="CQ206" i="2" s="1"/>
  <c r="DB206" i="2" s="1"/>
  <c r="CP206" i="2"/>
  <c r="DC206" i="2" s="1"/>
  <c r="AL206" i="2"/>
  <c r="D206" i="2"/>
  <c r="CA206" i="2" s="1"/>
  <c r="OQ205" i="2"/>
  <c r="OL205" i="2"/>
  <c r="OK205" i="2"/>
  <c r="OJ205" i="2"/>
  <c r="OI205" i="2"/>
  <c r="OH205" i="2"/>
  <c r="ON205" i="2" s="1"/>
  <c r="OG205" i="2"/>
  <c r="NS205" i="2"/>
  <c r="NR205" i="2"/>
  <c r="NP205" i="2"/>
  <c r="NQ205" i="2" s="1"/>
  <c r="NO205" i="2"/>
  <c r="NC205" i="2"/>
  <c r="MY205" i="2"/>
  <c r="MQ205" i="2"/>
  <c r="MP205" i="2"/>
  <c r="MK205" i="2"/>
  <c r="MJ205" i="2"/>
  <c r="ME205" i="2"/>
  <c r="MD205" i="2"/>
  <c r="LY205" i="2"/>
  <c r="LX205" i="2"/>
  <c r="LS205" i="2"/>
  <c r="LR205" i="2"/>
  <c r="LM205" i="2"/>
  <c r="LL205" i="2"/>
  <c r="LG205" i="2"/>
  <c r="LF205" i="2"/>
  <c r="LA205" i="2"/>
  <c r="KZ205" i="2"/>
  <c r="KU205" i="2"/>
  <c r="KT205" i="2"/>
  <c r="KO205" i="2"/>
  <c r="KN205" i="2"/>
  <c r="KC205" i="2"/>
  <c r="KB205" i="2"/>
  <c r="KA205" i="2"/>
  <c r="JZ205" i="2"/>
  <c r="JY205" i="2"/>
  <c r="JW205" i="2"/>
  <c r="JV205" i="2"/>
  <c r="JU205" i="2"/>
  <c r="JT205" i="2"/>
  <c r="JR205" i="2"/>
  <c r="JQ205" i="2"/>
  <c r="JP205" i="2"/>
  <c r="JO205" i="2"/>
  <c r="JN205" i="2"/>
  <c r="JM205" i="2"/>
  <c r="JL205" i="2"/>
  <c r="JJ205" i="2"/>
  <c r="JH205" i="2"/>
  <c r="JG205" i="2"/>
  <c r="JF205" i="2"/>
  <c r="JA205" i="2"/>
  <c r="IZ205" i="2"/>
  <c r="IY205" i="2"/>
  <c r="IX205" i="2"/>
  <c r="IW205" i="2"/>
  <c r="IU205" i="2"/>
  <c r="IT205" i="2"/>
  <c r="IS205" i="2"/>
  <c r="IR205" i="2"/>
  <c r="IP205" i="2"/>
  <c r="IO205" i="2"/>
  <c r="IN205" i="2"/>
  <c r="IM205" i="2"/>
  <c r="IL205" i="2"/>
  <c r="IK205" i="2"/>
  <c r="IJ205" i="2"/>
  <c r="IH205" i="2"/>
  <c r="IF205" i="2"/>
  <c r="IE205" i="2"/>
  <c r="ID205" i="2"/>
  <c r="HW205" i="2"/>
  <c r="HS205" i="2"/>
  <c r="HJ205" i="2" s="1"/>
  <c r="HG205" i="2" s="1" a="1"/>
  <c r="HG205" i="2" s="1"/>
  <c r="HR205" i="2"/>
  <c r="HQ205" i="2"/>
  <c r="HP205" i="2"/>
  <c r="HO205" i="2"/>
  <c r="HI205" i="2"/>
  <c r="HC205" i="2"/>
  <c r="HA205" i="2" a="1"/>
  <c r="HA205" i="2" s="1"/>
  <c r="GY205" i="2"/>
  <c r="GX205" i="2"/>
  <c r="GR205" i="2"/>
  <c r="GL205" i="2"/>
  <c r="GM205" i="2" s="1"/>
  <c r="GZ205" i="2" s="1"/>
  <c r="FR205" i="2"/>
  <c r="FS205" i="2" s="1"/>
  <c r="FI205" i="2"/>
  <c r="FO205" i="2" s="1"/>
  <c r="EW205" i="2"/>
  <c r="ET205" i="2"/>
  <c r="EP205" i="2"/>
  <c r="DT205" i="2"/>
  <c r="DJ205" i="2"/>
  <c r="DI205" i="2"/>
  <c r="DH205" i="2"/>
  <c r="CZ205" i="2"/>
  <c r="CY205" i="2" s="1"/>
  <c r="CV205" i="2" s="1"/>
  <c r="Z205" i="2" s="1"/>
  <c r="AI205" i="2" s="1"/>
  <c r="CX205" i="2"/>
  <c r="CW205" i="2"/>
  <c r="CT205" i="2"/>
  <c r="CS205" i="2"/>
  <c r="CQ205" i="2" s="1"/>
  <c r="DB205" i="2" s="1"/>
  <c r="CP205" i="2"/>
  <c r="AL205" i="2"/>
  <c r="D205" i="2"/>
  <c r="CA205" i="2" s="1"/>
  <c r="OQ204" i="2"/>
  <c r="OL204" i="2"/>
  <c r="OK204" i="2"/>
  <c r="OJ204" i="2"/>
  <c r="OM204" i="2" s="1"/>
  <c r="OI204" i="2"/>
  <c r="OH204" i="2"/>
  <c r="OG204" i="2"/>
  <c r="NT204" i="2"/>
  <c r="NS204" i="2"/>
  <c r="NR204" i="2"/>
  <c r="NP204" i="2"/>
  <c r="NO204" i="2"/>
  <c r="NG204" i="2"/>
  <c r="NC204" i="2"/>
  <c r="MY204" i="2"/>
  <c r="MQ204" i="2"/>
  <c r="MP204" i="2"/>
  <c r="MK204" i="2"/>
  <c r="MJ204" i="2"/>
  <c r="ML204" i="2" s="1"/>
  <c r="ME204" i="2"/>
  <c r="MD204" i="2"/>
  <c r="LY204" i="2"/>
  <c r="LX204" i="2"/>
  <c r="LZ204" i="2" s="1"/>
  <c r="LS204" i="2"/>
  <c r="LR204" i="2"/>
  <c r="LM204" i="2"/>
  <c r="LL204" i="2"/>
  <c r="LG204" i="2"/>
  <c r="LF204" i="2"/>
  <c r="LA204" i="2"/>
  <c r="KZ204" i="2"/>
  <c r="KU204" i="2"/>
  <c r="KT204" i="2"/>
  <c r="KO204" i="2"/>
  <c r="KN204" i="2"/>
  <c r="KC204" i="2"/>
  <c r="KB204" i="2"/>
  <c r="KA204" i="2"/>
  <c r="JZ204" i="2"/>
  <c r="JY204" i="2"/>
  <c r="JW204" i="2"/>
  <c r="JV204" i="2"/>
  <c r="JU204" i="2"/>
  <c r="JT204" i="2"/>
  <c r="JR204" i="2"/>
  <c r="JQ204" i="2"/>
  <c r="JP204" i="2"/>
  <c r="JO204" i="2"/>
  <c r="JI204" i="2" s="1"/>
  <c r="JN204" i="2"/>
  <c r="JM204" i="2"/>
  <c r="JL204" i="2"/>
  <c r="JK204" i="2"/>
  <c r="JE204" i="2" s="1"/>
  <c r="JJ204" i="2"/>
  <c r="JH204" i="2"/>
  <c r="JG204" i="2"/>
  <c r="JF204" i="2"/>
  <c r="JA204" i="2"/>
  <c r="IZ204" i="2"/>
  <c r="IY204" i="2"/>
  <c r="IX204" i="2"/>
  <c r="IW204" i="2"/>
  <c r="IU204" i="2"/>
  <c r="IT204" i="2"/>
  <c r="IS204" i="2"/>
  <c r="IR204" i="2"/>
  <c r="IP204" i="2"/>
  <c r="IO204" i="2"/>
  <c r="IN204" i="2"/>
  <c r="IM204" i="2"/>
  <c r="IL204" i="2"/>
  <c r="IK204" i="2"/>
  <c r="IJ204" i="2"/>
  <c r="IH204" i="2"/>
  <c r="IF204" i="2"/>
  <c r="IE204" i="2"/>
  <c r="ID204" i="2"/>
  <c r="HW204" i="2"/>
  <c r="HS204" i="2"/>
  <c r="HR204" i="2"/>
  <c r="HQ204" i="2"/>
  <c r="HP204" i="2"/>
  <c r="HO204" i="2"/>
  <c r="HJ204" i="2"/>
  <c r="HG204" i="2" s="1" a="1"/>
  <c r="HG204" i="2" s="1"/>
  <c r="HI204" i="2"/>
  <c r="HC204" i="2"/>
  <c r="HA204" i="2" a="1"/>
  <c r="HA204" i="2" s="1"/>
  <c r="GY204" i="2"/>
  <c r="GX204" i="2"/>
  <c r="GR204" i="2"/>
  <c r="GL204" i="2"/>
  <c r="GM204" i="2" s="1"/>
  <c r="GZ204" i="2" s="1"/>
  <c r="FR204" i="2"/>
  <c r="FS204" i="2" s="1"/>
  <c r="FI204" i="2"/>
  <c r="FO204" i="2" s="1"/>
  <c r="EW204" i="2"/>
  <c r="ET204" i="2"/>
  <c r="EP204" i="2"/>
  <c r="DT204" i="2"/>
  <c r="DJ204" i="2"/>
  <c r="DI204" i="2"/>
  <c r="DH204" i="2"/>
  <c r="EB204" i="2" s="1"/>
  <c r="EH204" i="2" s="1"/>
  <c r="CZ204" i="2"/>
  <c r="CY204" i="2" s="1"/>
  <c r="CV204" i="2" s="1"/>
  <c r="Z204" i="2" s="1"/>
  <c r="AI204" i="2" s="1"/>
  <c r="CX204" i="2"/>
  <c r="CW204" i="2"/>
  <c r="CT204" i="2"/>
  <c r="CS204" i="2" s="1"/>
  <c r="CQ204" i="2" s="1"/>
  <c r="DB204" i="2" s="1"/>
  <c r="CP204" i="2"/>
  <c r="DC204" i="2" s="1"/>
  <c r="AL204" i="2"/>
  <c r="D204" i="2"/>
  <c r="CA204" i="2" s="1"/>
  <c r="OQ203" i="2"/>
  <c r="OL203" i="2"/>
  <c r="OK203" i="2"/>
  <c r="OJ203" i="2"/>
  <c r="OI203" i="2"/>
  <c r="OH203" i="2"/>
  <c r="OG203" i="2"/>
  <c r="NS203" i="2"/>
  <c r="NR203" i="2"/>
  <c r="NP203" i="2"/>
  <c r="NO203" i="2"/>
  <c r="NC203" i="2"/>
  <c r="MY203" i="2"/>
  <c r="MQ203" i="2"/>
  <c r="MP203" i="2"/>
  <c r="MR203" i="2" s="1"/>
  <c r="MK203" i="2"/>
  <c r="MJ203" i="2"/>
  <c r="ME203" i="2"/>
  <c r="MD203" i="2"/>
  <c r="LY203" i="2"/>
  <c r="LX203" i="2"/>
  <c r="LS203" i="2"/>
  <c r="LR203" i="2"/>
  <c r="LT203" i="2" s="1"/>
  <c r="LM203" i="2"/>
  <c r="LL203" i="2"/>
  <c r="LG203" i="2"/>
  <c r="LF203" i="2"/>
  <c r="LA203" i="2"/>
  <c r="KZ203" i="2"/>
  <c r="KU203" i="2"/>
  <c r="KT203" i="2"/>
  <c r="KV203" i="2" s="1"/>
  <c r="KO203" i="2"/>
  <c r="KP203" i="2" s="1"/>
  <c r="KN203" i="2"/>
  <c r="KC203" i="2"/>
  <c r="KB203" i="2"/>
  <c r="KA203" i="2"/>
  <c r="JZ203" i="2"/>
  <c r="JY203" i="2"/>
  <c r="JW203" i="2"/>
  <c r="JV203" i="2"/>
  <c r="JU203" i="2"/>
  <c r="JT203" i="2"/>
  <c r="JR203" i="2"/>
  <c r="JQ203" i="2"/>
  <c r="JP203" i="2"/>
  <c r="JO203" i="2"/>
  <c r="JN203" i="2"/>
  <c r="JM203" i="2"/>
  <c r="JL203" i="2"/>
  <c r="JJ203" i="2"/>
  <c r="JH203" i="2"/>
  <c r="JG203" i="2"/>
  <c r="JF203" i="2"/>
  <c r="JA203" i="2"/>
  <c r="IZ203" i="2"/>
  <c r="IY203" i="2"/>
  <c r="IX203" i="2"/>
  <c r="IW203" i="2"/>
  <c r="IU203" i="2"/>
  <c r="IT203" i="2"/>
  <c r="IS203" i="2"/>
  <c r="IR203" i="2"/>
  <c r="IP203" i="2"/>
  <c r="IO203" i="2"/>
  <c r="IN203" i="2"/>
  <c r="IM203" i="2"/>
  <c r="II203" i="2" s="1"/>
  <c r="IL203" i="2"/>
  <c r="IK203" i="2"/>
  <c r="IJ203" i="2"/>
  <c r="IH203" i="2"/>
  <c r="IG203" i="2"/>
  <c r="IF203" i="2"/>
  <c r="IE203" i="2"/>
  <c r="ID203" i="2"/>
  <c r="HW203" i="2"/>
  <c r="HS203" i="2"/>
  <c r="HJ203" i="2" s="1"/>
  <c r="HG203" i="2" s="1" a="1"/>
  <c r="HG203" i="2" s="1"/>
  <c r="HR203" i="2"/>
  <c r="HQ203" i="2"/>
  <c r="HP203" i="2"/>
  <c r="HO203" i="2"/>
  <c r="HI203" i="2"/>
  <c r="HC203" i="2"/>
  <c r="HA203" i="2" a="1"/>
  <c r="HA203" i="2" s="1"/>
  <c r="GY203" i="2"/>
  <c r="GX203" i="2"/>
  <c r="GR203" i="2"/>
  <c r="GM203" i="2"/>
  <c r="GZ203" i="2" s="1"/>
  <c r="GL203" i="2"/>
  <c r="FS203" i="2"/>
  <c r="FR203" i="2"/>
  <c r="FT203" i="2" s="1"/>
  <c r="FU203" i="2" s="1"/>
  <c r="FV203" i="2" s="1"/>
  <c r="ES203" i="2" s="1"/>
  <c r="FI203" i="2"/>
  <c r="FO203" i="2" s="1"/>
  <c r="EW203" i="2"/>
  <c r="ET203" i="2"/>
  <c r="EP203" i="2"/>
  <c r="DT203" i="2"/>
  <c r="DJ203" i="2"/>
  <c r="DI203" i="2"/>
  <c r="DH203" i="2"/>
  <c r="DL203" i="2" s="1"/>
  <c r="DN203" i="2" s="1"/>
  <c r="CZ203" i="2"/>
  <c r="CY203" i="2" s="1"/>
  <c r="CV203" i="2" s="1"/>
  <c r="Z203" i="2" s="1"/>
  <c r="AI203" i="2" s="1"/>
  <c r="CX203" i="2"/>
  <c r="CW203" i="2"/>
  <c r="CT203" i="2"/>
  <c r="CS203" i="2" s="1"/>
  <c r="CQ203" i="2" s="1"/>
  <c r="DB203" i="2" s="1"/>
  <c r="CP203" i="2"/>
  <c r="DC203" i="2" s="1"/>
  <c r="CA203" i="2"/>
  <c r="AL203" i="2"/>
  <c r="D203" i="2"/>
  <c r="OQ202" i="2"/>
  <c r="OL202" i="2"/>
  <c r="OK202" i="2"/>
  <c r="OJ202" i="2"/>
  <c r="OI202" i="2"/>
  <c r="OO202" i="2" s="1"/>
  <c r="OH202" i="2"/>
  <c r="OG202" i="2"/>
  <c r="NS202" i="2"/>
  <c r="NR202" i="2"/>
  <c r="NP202" i="2"/>
  <c r="NO202" i="2"/>
  <c r="NQ202" i="2" s="1"/>
  <c r="NC202" i="2"/>
  <c r="MY202" i="2"/>
  <c r="NG202" i="2" s="1"/>
  <c r="MQ202" i="2"/>
  <c r="MP202" i="2"/>
  <c r="MK202" i="2"/>
  <c r="MJ202" i="2"/>
  <c r="ME202" i="2"/>
  <c r="MD202" i="2"/>
  <c r="LY202" i="2"/>
  <c r="LX202" i="2"/>
  <c r="LS202" i="2"/>
  <c r="LR202" i="2"/>
  <c r="LT202" i="2" s="1"/>
  <c r="LM202" i="2"/>
  <c r="LN202" i="2" s="1"/>
  <c r="LL202" i="2"/>
  <c r="LG202" i="2"/>
  <c r="LF202" i="2"/>
  <c r="LA202" i="2"/>
  <c r="KZ202" i="2"/>
  <c r="KU202" i="2"/>
  <c r="KT202" i="2"/>
  <c r="KO202" i="2"/>
  <c r="KN202" i="2"/>
  <c r="KP202" i="2" s="1"/>
  <c r="KC202" i="2"/>
  <c r="KB202" i="2"/>
  <c r="KA202" i="2"/>
  <c r="JZ202" i="2"/>
  <c r="JY202" i="2"/>
  <c r="JW202" i="2"/>
  <c r="JV202" i="2"/>
  <c r="JU202" i="2"/>
  <c r="JT202" i="2"/>
  <c r="JR202" i="2"/>
  <c r="JQ202" i="2"/>
  <c r="JP202" i="2"/>
  <c r="JO202" i="2"/>
  <c r="JK202" i="2" s="1"/>
  <c r="JC202" i="2" s="1"/>
  <c r="JD202" i="2" s="1"/>
  <c r="KI202" i="2" s="1"/>
  <c r="KR202" i="2" s="1"/>
  <c r="JN202" i="2"/>
  <c r="JM202" i="2"/>
  <c r="JL202" i="2"/>
  <c r="JJ202" i="2"/>
  <c r="JH202" i="2"/>
  <c r="JG202" i="2"/>
  <c r="JF202" i="2"/>
  <c r="JA202" i="2"/>
  <c r="IZ202" i="2"/>
  <c r="IY202" i="2"/>
  <c r="IX202" i="2"/>
  <c r="IW202" i="2"/>
  <c r="IU202" i="2"/>
  <c r="IT202" i="2"/>
  <c r="IS202" i="2"/>
  <c r="IR202" i="2"/>
  <c r="IP202" i="2"/>
  <c r="IO202" i="2"/>
  <c r="IN202" i="2"/>
  <c r="IM202" i="2"/>
  <c r="II202" i="2" s="1"/>
  <c r="IL202" i="2"/>
  <c r="IK202" i="2"/>
  <c r="IJ202" i="2"/>
  <c r="IH202" i="2"/>
  <c r="IG202" i="2"/>
  <c r="IF202" i="2"/>
  <c r="IE202" i="2"/>
  <c r="ID202" i="2"/>
  <c r="HW202" i="2"/>
  <c r="HS202" i="2"/>
  <c r="HJ202" i="2" s="1"/>
  <c r="HG202" i="2" s="1" a="1"/>
  <c r="HG202" i="2" s="1"/>
  <c r="HR202" i="2"/>
  <c r="HQ202" i="2"/>
  <c r="HP202" i="2"/>
  <c r="HO202" i="2"/>
  <c r="HI202" i="2"/>
  <c r="HC202" i="2"/>
  <c r="HA202" i="2" a="1"/>
  <c r="HA202" i="2" s="1"/>
  <c r="GY202" i="2"/>
  <c r="GX202" i="2"/>
  <c r="GR202" i="2"/>
  <c r="GM202" i="2"/>
  <c r="GZ202" i="2" s="1"/>
  <c r="GL202" i="2"/>
  <c r="FR202" i="2"/>
  <c r="FI202" i="2"/>
  <c r="FO202" i="2" s="1"/>
  <c r="EW202" i="2"/>
  <c r="ET202" i="2"/>
  <c r="EP202" i="2"/>
  <c r="DT202" i="2"/>
  <c r="DJ202" i="2"/>
  <c r="DI202" i="2"/>
  <c r="DH202" i="2"/>
  <c r="CZ202" i="2"/>
  <c r="CY202" i="2"/>
  <c r="CV202" i="2" s="1"/>
  <c r="Z202" i="2" s="1"/>
  <c r="AI202" i="2" s="1"/>
  <c r="CX202" i="2"/>
  <c r="CW202" i="2"/>
  <c r="CT202" i="2"/>
  <c r="CS202" i="2" s="1"/>
  <c r="CQ202" i="2" s="1"/>
  <c r="DB202" i="2" s="1"/>
  <c r="CP202" i="2"/>
  <c r="AL202" i="2"/>
  <c r="D202" i="2"/>
  <c r="CA202" i="2" s="1"/>
  <c r="OQ201" i="2"/>
  <c r="OL201" i="2"/>
  <c r="OP201" i="2" s="1"/>
  <c r="OR201" i="2" s="1"/>
  <c r="OK201" i="2"/>
  <c r="OJ201" i="2"/>
  <c r="OI201" i="2"/>
  <c r="OH201" i="2"/>
  <c r="ON201" i="2" s="1"/>
  <c r="OG201" i="2"/>
  <c r="NS201" i="2"/>
  <c r="NR201" i="2"/>
  <c r="NP201" i="2"/>
  <c r="NQ201" i="2" s="1"/>
  <c r="NO201" i="2"/>
  <c r="NC201" i="2"/>
  <c r="MY201" i="2"/>
  <c r="MQ201" i="2"/>
  <c r="MP201" i="2"/>
  <c r="MR201" i="2" s="1"/>
  <c r="MK201" i="2"/>
  <c r="MJ201" i="2"/>
  <c r="ME201" i="2"/>
  <c r="MD201" i="2"/>
  <c r="LY201" i="2"/>
  <c r="LX201" i="2"/>
  <c r="LZ201" i="2" s="1"/>
  <c r="LS201" i="2"/>
  <c r="LR201" i="2"/>
  <c r="LT201" i="2" s="1"/>
  <c r="LM201" i="2"/>
  <c r="LL201" i="2"/>
  <c r="LH201" i="2"/>
  <c r="LG201" i="2"/>
  <c r="LF201" i="2"/>
  <c r="LA201" i="2"/>
  <c r="KZ201" i="2"/>
  <c r="KV201" i="2"/>
  <c r="KU201" i="2"/>
  <c r="KT201" i="2"/>
  <c r="KO201" i="2"/>
  <c r="KN201" i="2"/>
  <c r="KC201" i="2"/>
  <c r="KB201" i="2"/>
  <c r="KA201" i="2"/>
  <c r="JZ201" i="2"/>
  <c r="JY201" i="2"/>
  <c r="JW201" i="2"/>
  <c r="JV201" i="2"/>
  <c r="JU201" i="2"/>
  <c r="JT201" i="2"/>
  <c r="JR201" i="2"/>
  <c r="JQ201" i="2"/>
  <c r="JP201" i="2"/>
  <c r="JO201" i="2"/>
  <c r="JK201" i="2" s="1"/>
  <c r="JN201" i="2"/>
  <c r="JM201" i="2"/>
  <c r="JL201" i="2"/>
  <c r="JJ201" i="2"/>
  <c r="JI201" i="2"/>
  <c r="JH201" i="2"/>
  <c r="JG201" i="2"/>
  <c r="JF201" i="2"/>
  <c r="JA201" i="2"/>
  <c r="IZ201" i="2"/>
  <c r="IY201" i="2"/>
  <c r="IX201" i="2"/>
  <c r="IW201" i="2"/>
  <c r="IU201" i="2"/>
  <c r="IT201" i="2"/>
  <c r="IS201" i="2"/>
  <c r="IR201" i="2"/>
  <c r="IP201" i="2"/>
  <c r="IO201" i="2"/>
  <c r="IN201" i="2"/>
  <c r="IM201" i="2"/>
  <c r="IL201" i="2"/>
  <c r="IK201" i="2"/>
  <c r="IJ201" i="2"/>
  <c r="IH201" i="2"/>
  <c r="IF201" i="2"/>
  <c r="IE201" i="2"/>
  <c r="ID201" i="2"/>
  <c r="HW201" i="2"/>
  <c r="HS201" i="2"/>
  <c r="HJ201" i="2" s="1"/>
  <c r="HG201" i="2" s="1" a="1"/>
  <c r="HG201" i="2" s="1"/>
  <c r="HR201" i="2"/>
  <c r="HQ201" i="2"/>
  <c r="HP201" i="2"/>
  <c r="HO201" i="2"/>
  <c r="HI201" i="2"/>
  <c r="HC201" i="2"/>
  <c r="HA201" i="2" a="1"/>
  <c r="HA201" i="2" s="1"/>
  <c r="GY201" i="2"/>
  <c r="GX201" i="2"/>
  <c r="GR201" i="2"/>
  <c r="GM201" i="2"/>
  <c r="GZ201" i="2" s="1"/>
  <c r="GL201" i="2"/>
  <c r="FR201" i="2"/>
  <c r="FS201" i="2" s="1"/>
  <c r="FI201" i="2"/>
  <c r="FO201" i="2" s="1"/>
  <c r="EW201" i="2"/>
  <c r="ET201" i="2"/>
  <c r="EP201" i="2"/>
  <c r="DT201" i="2"/>
  <c r="DJ201" i="2"/>
  <c r="DI201" i="2"/>
  <c r="DH201" i="2"/>
  <c r="CZ201" i="2"/>
  <c r="CY201" i="2" s="1"/>
  <c r="CV201" i="2" s="1"/>
  <c r="Z201" i="2" s="1"/>
  <c r="AI201" i="2" s="1"/>
  <c r="CX201" i="2"/>
  <c r="CW201" i="2"/>
  <c r="CT201" i="2"/>
  <c r="CS201" i="2"/>
  <c r="CQ201" i="2" s="1"/>
  <c r="DB201" i="2" s="1"/>
  <c r="CP201" i="2"/>
  <c r="AL201" i="2"/>
  <c r="D201" i="2"/>
  <c r="CA201" i="2" s="1"/>
  <c r="OQ200" i="2"/>
  <c r="OL200" i="2"/>
  <c r="OK200" i="2"/>
  <c r="OJ200" i="2"/>
  <c r="OI200" i="2"/>
  <c r="OH200" i="2"/>
  <c r="ON200" i="2" s="1"/>
  <c r="OG200" i="2"/>
  <c r="OM200" i="2" s="1"/>
  <c r="NS200" i="2"/>
  <c r="NR200" i="2"/>
  <c r="NT200" i="2" s="1"/>
  <c r="NP200" i="2"/>
  <c r="NO200" i="2"/>
  <c r="NQ200" i="2" s="1"/>
  <c r="NC200" i="2"/>
  <c r="MY200" i="2"/>
  <c r="MQ200" i="2"/>
  <c r="MP200" i="2"/>
  <c r="MK200" i="2"/>
  <c r="MJ200" i="2"/>
  <c r="ML200" i="2" s="1"/>
  <c r="ME200" i="2"/>
  <c r="MD200" i="2"/>
  <c r="LY200" i="2"/>
  <c r="LX200" i="2"/>
  <c r="LS200" i="2"/>
  <c r="LR200" i="2"/>
  <c r="LM200" i="2"/>
  <c r="LL200" i="2"/>
  <c r="LG200" i="2"/>
  <c r="LF200" i="2"/>
  <c r="LA200" i="2"/>
  <c r="KZ200" i="2"/>
  <c r="KU200" i="2"/>
  <c r="KT200" i="2"/>
  <c r="KO200" i="2"/>
  <c r="KN200" i="2"/>
  <c r="KP200" i="2" s="1"/>
  <c r="KC200" i="2"/>
  <c r="KB200" i="2"/>
  <c r="KA200" i="2"/>
  <c r="JZ200" i="2"/>
  <c r="JY200" i="2"/>
  <c r="JW200" i="2"/>
  <c r="JV200" i="2"/>
  <c r="JU200" i="2"/>
  <c r="JT200" i="2"/>
  <c r="JR200" i="2"/>
  <c r="JQ200" i="2"/>
  <c r="JP200" i="2"/>
  <c r="JO200" i="2"/>
  <c r="JK200" i="2" s="1"/>
  <c r="JN200" i="2"/>
  <c r="JM200" i="2"/>
  <c r="JL200" i="2"/>
  <c r="JJ200" i="2"/>
  <c r="JI200" i="2"/>
  <c r="JH200" i="2"/>
  <c r="JG200" i="2"/>
  <c r="JF200" i="2"/>
  <c r="JA200" i="2"/>
  <c r="IZ200" i="2"/>
  <c r="IY200" i="2"/>
  <c r="IX200" i="2"/>
  <c r="IW200" i="2"/>
  <c r="IU200" i="2"/>
  <c r="IT200" i="2"/>
  <c r="IS200" i="2"/>
  <c r="IR200" i="2"/>
  <c r="IP200" i="2"/>
  <c r="IO200" i="2"/>
  <c r="IN200" i="2"/>
  <c r="IM200" i="2"/>
  <c r="IL200" i="2"/>
  <c r="IK200" i="2"/>
  <c r="IJ200" i="2"/>
  <c r="IH200" i="2"/>
  <c r="IF200" i="2"/>
  <c r="IE200" i="2"/>
  <c r="ID200" i="2"/>
  <c r="HW200" i="2"/>
  <c r="HS200" i="2"/>
  <c r="HJ200" i="2" s="1"/>
  <c r="HG200" i="2" s="1" a="1"/>
  <c r="HG200" i="2" s="1"/>
  <c r="HR200" i="2"/>
  <c r="HQ200" i="2"/>
  <c r="HP200" i="2"/>
  <c r="HO200" i="2"/>
  <c r="HI200" i="2"/>
  <c r="HC200" i="2"/>
  <c r="HA200" i="2" a="1"/>
  <c r="HA200" i="2" s="1"/>
  <c r="GY200" i="2"/>
  <c r="GX200" i="2"/>
  <c r="GR200" i="2"/>
  <c r="GL200" i="2"/>
  <c r="GM200" i="2" s="1"/>
  <c r="GZ200" i="2" s="1"/>
  <c r="FR200" i="2"/>
  <c r="FS200" i="2" s="1"/>
  <c r="FT200" i="2" s="1"/>
  <c r="FU200" i="2" s="1"/>
  <c r="FV200" i="2" s="1"/>
  <c r="ES200" i="2" s="1"/>
  <c r="FI200" i="2"/>
  <c r="FO200" i="2" s="1"/>
  <c r="EW200" i="2"/>
  <c r="ET200" i="2"/>
  <c r="EP200" i="2"/>
  <c r="DT200" i="2"/>
  <c r="DJ200" i="2"/>
  <c r="DI200" i="2"/>
  <c r="DH200" i="2"/>
  <c r="EB200" i="2" s="1"/>
  <c r="EH200" i="2" s="1"/>
  <c r="CZ200" i="2"/>
  <c r="CY200" i="2" s="1"/>
  <c r="CV200" i="2" s="1"/>
  <c r="Z200" i="2" s="1"/>
  <c r="AI200" i="2" s="1"/>
  <c r="CX200" i="2"/>
  <c r="CW200" i="2"/>
  <c r="CT200" i="2"/>
  <c r="CS200" i="2"/>
  <c r="CQ200" i="2" s="1"/>
  <c r="CP200" i="2"/>
  <c r="DC200" i="2" s="1"/>
  <c r="AL200" i="2"/>
  <c r="D200" i="2"/>
  <c r="CA200" i="2" s="1"/>
  <c r="OQ199" i="2"/>
  <c r="OL199" i="2"/>
  <c r="OO199" i="2" s="1"/>
  <c r="OK199" i="2"/>
  <c r="OJ199" i="2"/>
  <c r="OI199" i="2"/>
  <c r="OH199" i="2"/>
  <c r="OG199" i="2"/>
  <c r="NS199" i="2"/>
  <c r="NR199" i="2"/>
  <c r="NT199" i="2" s="1"/>
  <c r="NP199" i="2"/>
  <c r="NO199" i="2"/>
  <c r="NC199" i="2"/>
  <c r="MY199" i="2"/>
  <c r="MQ199" i="2"/>
  <c r="MR199" i="2" s="1"/>
  <c r="MP199" i="2"/>
  <c r="MK199" i="2"/>
  <c r="MJ199" i="2"/>
  <c r="ME199" i="2"/>
  <c r="MD199" i="2"/>
  <c r="LY199" i="2"/>
  <c r="LX199" i="2"/>
  <c r="LT199" i="2"/>
  <c r="LS199" i="2"/>
  <c r="LR199" i="2"/>
  <c r="LM199" i="2"/>
  <c r="LL199" i="2"/>
  <c r="LG199" i="2"/>
  <c r="LF199" i="2"/>
  <c r="LA199" i="2"/>
  <c r="KZ199" i="2"/>
  <c r="KU199" i="2"/>
  <c r="KT199" i="2"/>
  <c r="KV199" i="2" s="1"/>
  <c r="KO199" i="2"/>
  <c r="KN199" i="2"/>
  <c r="KC199" i="2"/>
  <c r="KB199" i="2"/>
  <c r="KA199" i="2"/>
  <c r="JZ199" i="2"/>
  <c r="JY199" i="2"/>
  <c r="JW199" i="2"/>
  <c r="JV199" i="2"/>
  <c r="JU199" i="2"/>
  <c r="JT199" i="2"/>
  <c r="JR199" i="2"/>
  <c r="JQ199" i="2"/>
  <c r="JP199" i="2"/>
  <c r="JO199" i="2"/>
  <c r="JI199" i="2" s="1"/>
  <c r="JN199" i="2"/>
  <c r="JM199" i="2"/>
  <c r="JL199" i="2"/>
  <c r="JJ199" i="2"/>
  <c r="JH199" i="2"/>
  <c r="JG199" i="2"/>
  <c r="JF199" i="2"/>
  <c r="JA199" i="2"/>
  <c r="IZ199" i="2"/>
  <c r="IY199" i="2"/>
  <c r="IX199" i="2"/>
  <c r="IW199" i="2"/>
  <c r="IU199" i="2"/>
  <c r="IT199" i="2"/>
  <c r="IS199" i="2"/>
  <c r="IR199" i="2"/>
  <c r="IP199" i="2"/>
  <c r="IO199" i="2"/>
  <c r="IN199" i="2"/>
  <c r="IM199" i="2"/>
  <c r="IL199" i="2"/>
  <c r="IK199" i="2"/>
  <c r="IJ199" i="2"/>
  <c r="IH199" i="2"/>
  <c r="IF199" i="2"/>
  <c r="IE199" i="2"/>
  <c r="ID199" i="2"/>
  <c r="HW199" i="2"/>
  <c r="HS199" i="2"/>
  <c r="HJ199" i="2" s="1"/>
  <c r="HG199" i="2" s="1" a="1"/>
  <c r="HG199" i="2" s="1"/>
  <c r="HR199" i="2"/>
  <c r="HQ199" i="2"/>
  <c r="HP199" i="2"/>
  <c r="HO199" i="2"/>
  <c r="HI199" i="2"/>
  <c r="HC199" i="2"/>
  <c r="HA199" i="2" a="1"/>
  <c r="HA199" i="2" s="1"/>
  <c r="GY199" i="2"/>
  <c r="GX199" i="2"/>
  <c r="GR199" i="2"/>
  <c r="GM199" i="2"/>
  <c r="GZ199" i="2" s="1"/>
  <c r="GL199" i="2"/>
  <c r="FR199" i="2"/>
  <c r="FI199" i="2"/>
  <c r="FO199" i="2" s="1"/>
  <c r="EW199" i="2"/>
  <c r="ET199" i="2"/>
  <c r="EP199" i="2"/>
  <c r="DT199" i="2"/>
  <c r="DJ199" i="2"/>
  <c r="DI199" i="2"/>
  <c r="DH199" i="2"/>
  <c r="CZ199" i="2"/>
  <c r="CY199" i="2" s="1"/>
  <c r="CV199" i="2" s="1"/>
  <c r="Z199" i="2" s="1"/>
  <c r="AI199" i="2" s="1"/>
  <c r="CX199" i="2"/>
  <c r="CW199" i="2"/>
  <c r="CT199" i="2"/>
  <c r="CS199" i="2"/>
  <c r="CQ199" i="2" s="1"/>
  <c r="DB199" i="2" s="1"/>
  <c r="CR199" i="2"/>
  <c r="CK199" i="2" s="1"/>
  <c r="CP199" i="2"/>
  <c r="DC199" i="2" s="1"/>
  <c r="AL199" i="2"/>
  <c r="D199" i="2"/>
  <c r="CA199" i="2" s="1"/>
  <c r="OQ198" i="2"/>
  <c r="OL198" i="2"/>
  <c r="OK198" i="2"/>
  <c r="OJ198" i="2"/>
  <c r="OI198" i="2"/>
  <c r="OH198" i="2"/>
  <c r="OG198" i="2"/>
  <c r="NS198" i="2"/>
  <c r="NR198" i="2"/>
  <c r="NP198" i="2"/>
  <c r="NO198" i="2"/>
  <c r="NC198" i="2"/>
  <c r="MY198" i="2"/>
  <c r="MQ198" i="2"/>
  <c r="MP198" i="2"/>
  <c r="MK198" i="2"/>
  <c r="MJ198" i="2"/>
  <c r="ME198" i="2"/>
  <c r="MD198" i="2"/>
  <c r="LY198" i="2"/>
  <c r="LX198" i="2"/>
  <c r="LZ198" i="2" s="1"/>
  <c r="LS198" i="2"/>
  <c r="LR198" i="2"/>
  <c r="LM198" i="2"/>
  <c r="LL198" i="2"/>
  <c r="LN198" i="2" s="1"/>
  <c r="LG198" i="2"/>
  <c r="LF198" i="2"/>
  <c r="LH198" i="2" s="1"/>
  <c r="LA198" i="2"/>
  <c r="KZ198" i="2"/>
  <c r="KU198" i="2"/>
  <c r="KT198" i="2"/>
  <c r="KO198" i="2"/>
  <c r="KN198" i="2"/>
  <c r="KP198" i="2" s="1"/>
  <c r="KC198" i="2"/>
  <c r="KB198" i="2"/>
  <c r="KA198" i="2"/>
  <c r="JZ198" i="2"/>
  <c r="JY198" i="2"/>
  <c r="JW198" i="2"/>
  <c r="JV198" i="2"/>
  <c r="JU198" i="2"/>
  <c r="JT198" i="2"/>
  <c r="JR198" i="2"/>
  <c r="JQ198" i="2"/>
  <c r="JP198" i="2"/>
  <c r="JO198" i="2"/>
  <c r="JK198" i="2" s="1"/>
  <c r="JC198" i="2" s="1"/>
  <c r="JD198" i="2" s="1"/>
  <c r="KI198" i="2" s="1"/>
  <c r="JN198" i="2"/>
  <c r="JM198" i="2"/>
  <c r="JL198" i="2"/>
  <c r="JJ198" i="2"/>
  <c r="JH198" i="2"/>
  <c r="JG198" i="2"/>
  <c r="JF198" i="2"/>
  <c r="JE198" i="2"/>
  <c r="JA198" i="2"/>
  <c r="IZ198" i="2"/>
  <c r="IY198" i="2"/>
  <c r="IX198" i="2"/>
  <c r="IW198" i="2"/>
  <c r="IU198" i="2"/>
  <c r="IT198" i="2"/>
  <c r="IS198" i="2"/>
  <c r="IR198" i="2"/>
  <c r="IP198" i="2"/>
  <c r="IO198" i="2"/>
  <c r="IN198" i="2"/>
  <c r="IM198" i="2"/>
  <c r="II198" i="2" s="1"/>
  <c r="IL198" i="2"/>
  <c r="IK198" i="2"/>
  <c r="IJ198" i="2"/>
  <c r="IH198" i="2"/>
  <c r="IF198" i="2"/>
  <c r="IE198" i="2"/>
  <c r="ID198" i="2"/>
  <c r="HW198" i="2"/>
  <c r="HS198" i="2"/>
  <c r="HJ198" i="2" s="1"/>
  <c r="HG198" i="2" s="1" a="1"/>
  <c r="HG198" i="2" s="1"/>
  <c r="HR198" i="2"/>
  <c r="HQ198" i="2"/>
  <c r="HP198" i="2"/>
  <c r="HO198" i="2"/>
  <c r="HI198" i="2"/>
  <c r="HC198" i="2"/>
  <c r="HA198" i="2" a="1"/>
  <c r="HA198" i="2" s="1"/>
  <c r="GY198" i="2"/>
  <c r="GX198" i="2"/>
  <c r="GR198" i="2"/>
  <c r="GL198" i="2"/>
  <c r="GM198" i="2" s="1"/>
  <c r="GZ198" i="2" s="1"/>
  <c r="FS198" i="2"/>
  <c r="FR198" i="2"/>
  <c r="FI198" i="2"/>
  <c r="FO198" i="2" s="1"/>
  <c r="EW198" i="2"/>
  <c r="ET198" i="2"/>
  <c r="EP198" i="2"/>
  <c r="DT198" i="2"/>
  <c r="DJ198" i="2"/>
  <c r="DI198" i="2"/>
  <c r="DH198" i="2"/>
  <c r="CZ198" i="2"/>
  <c r="CY198" i="2" s="1"/>
  <c r="CX198" i="2"/>
  <c r="CW198" i="2"/>
  <c r="CV198" i="2"/>
  <c r="Z198" i="2" s="1"/>
  <c r="AI198" i="2" s="1"/>
  <c r="CT198" i="2"/>
  <c r="CS198" i="2" s="1"/>
  <c r="CQ198" i="2"/>
  <c r="DB198" i="2" s="1"/>
  <c r="CP198" i="2"/>
  <c r="AL198" i="2"/>
  <c r="D198" i="2"/>
  <c r="CA198" i="2" s="1"/>
  <c r="OQ197" i="2"/>
  <c r="OL197" i="2"/>
  <c r="OP197" i="2" s="1"/>
  <c r="OR197" i="2" s="1"/>
  <c r="OK197" i="2"/>
  <c r="OJ197" i="2"/>
  <c r="OI197" i="2"/>
  <c r="OH197" i="2"/>
  <c r="OG197" i="2"/>
  <c r="NS197" i="2"/>
  <c r="NR197" i="2"/>
  <c r="NP197" i="2"/>
  <c r="NO197" i="2"/>
  <c r="NC197" i="2"/>
  <c r="MY197" i="2"/>
  <c r="NG197" i="2" s="1"/>
  <c r="MQ197" i="2"/>
  <c r="MP197" i="2"/>
  <c r="MK197" i="2"/>
  <c r="MJ197" i="2"/>
  <c r="MF197" i="2"/>
  <c r="ME197" i="2"/>
  <c r="MD197" i="2"/>
  <c r="LY197" i="2"/>
  <c r="LX197" i="2"/>
  <c r="LS197" i="2"/>
  <c r="LR197" i="2"/>
  <c r="LT197" i="2" s="1"/>
  <c r="LM197" i="2"/>
  <c r="LL197" i="2"/>
  <c r="LG197" i="2"/>
  <c r="LF197" i="2"/>
  <c r="LH197" i="2" s="1"/>
  <c r="LA197" i="2"/>
  <c r="KZ197" i="2"/>
  <c r="KU197" i="2"/>
  <c r="KV197" i="2" s="1"/>
  <c r="KT197" i="2"/>
  <c r="KO197" i="2"/>
  <c r="KN197" i="2"/>
  <c r="KC197" i="2"/>
  <c r="KB197" i="2"/>
  <c r="KA197" i="2"/>
  <c r="JZ197" i="2"/>
  <c r="JY197" i="2"/>
  <c r="JW197" i="2"/>
  <c r="JV197" i="2"/>
  <c r="JU197" i="2"/>
  <c r="JT197" i="2"/>
  <c r="JR197" i="2"/>
  <c r="JQ197" i="2"/>
  <c r="JP197" i="2"/>
  <c r="JO197" i="2"/>
  <c r="JN197" i="2"/>
  <c r="JM197" i="2"/>
  <c r="JL197" i="2"/>
  <c r="JJ197" i="2"/>
  <c r="JH197" i="2"/>
  <c r="JG197" i="2"/>
  <c r="JF197" i="2"/>
  <c r="JA197" i="2"/>
  <c r="IZ197" i="2"/>
  <c r="IY197" i="2"/>
  <c r="IX197" i="2"/>
  <c r="IW197" i="2"/>
  <c r="IU197" i="2"/>
  <c r="IT197" i="2"/>
  <c r="IS197" i="2"/>
  <c r="IR197" i="2"/>
  <c r="IP197" i="2"/>
  <c r="IO197" i="2"/>
  <c r="IN197" i="2"/>
  <c r="IM197" i="2"/>
  <c r="II197" i="2" s="1"/>
  <c r="IA197" i="2" s="1"/>
  <c r="IB197" i="2" s="1"/>
  <c r="KF197" i="2" s="1"/>
  <c r="IL197" i="2"/>
  <c r="IK197" i="2"/>
  <c r="IJ197" i="2"/>
  <c r="IH197" i="2"/>
  <c r="IF197" i="2"/>
  <c r="IE197" i="2"/>
  <c r="ID197" i="2"/>
  <c r="IC197" i="2"/>
  <c r="HW197" i="2"/>
  <c r="HS197" i="2"/>
  <c r="HJ197" i="2" s="1"/>
  <c r="HG197" i="2" s="1" a="1"/>
  <c r="HG197" i="2" s="1"/>
  <c r="HR197" i="2"/>
  <c r="HQ197" i="2"/>
  <c r="HP197" i="2"/>
  <c r="HO197" i="2"/>
  <c r="HI197" i="2"/>
  <c r="HC197" i="2"/>
  <c r="HA197" i="2" a="1"/>
  <c r="HA197" i="2" s="1"/>
  <c r="GY197" i="2"/>
  <c r="GX197" i="2"/>
  <c r="GR197" i="2"/>
  <c r="GL197" i="2"/>
  <c r="GM197" i="2" s="1"/>
  <c r="GZ197" i="2" s="1"/>
  <c r="FR197" i="2"/>
  <c r="FS197" i="2" s="1"/>
  <c r="FT197" i="2" s="1"/>
  <c r="FU197" i="2" s="1"/>
  <c r="FV197" i="2" s="1"/>
  <c r="ES197" i="2" s="1"/>
  <c r="FI197" i="2"/>
  <c r="FO197" i="2" s="1"/>
  <c r="EW197" i="2"/>
  <c r="ET197" i="2"/>
  <c r="EP197" i="2"/>
  <c r="DT197" i="2"/>
  <c r="DJ197" i="2"/>
  <c r="DI197" i="2"/>
  <c r="DH197" i="2"/>
  <c r="CZ197" i="2"/>
  <c r="CY197" i="2" s="1"/>
  <c r="CV197" i="2" s="1"/>
  <c r="Z197" i="2" s="1"/>
  <c r="AI197" i="2" s="1"/>
  <c r="CX197" i="2"/>
  <c r="CW197" i="2"/>
  <c r="CT197" i="2"/>
  <c r="CS197" i="2"/>
  <c r="CQ197" i="2" s="1"/>
  <c r="CR197" i="2" s="1"/>
  <c r="CK197" i="2" s="1"/>
  <c r="CP197" i="2"/>
  <c r="DC197" i="2" s="1"/>
  <c r="AL197" i="2"/>
  <c r="D197" i="2"/>
  <c r="CA197" i="2" s="1"/>
  <c r="OQ196" i="2"/>
  <c r="OL196" i="2"/>
  <c r="OK196" i="2"/>
  <c r="OJ196" i="2"/>
  <c r="OM196" i="2" s="1"/>
  <c r="OI196" i="2"/>
  <c r="OP196" i="2" s="1"/>
  <c r="OH196" i="2"/>
  <c r="OG196" i="2"/>
  <c r="NS196" i="2"/>
  <c r="NR196" i="2"/>
  <c r="NP196" i="2"/>
  <c r="NO196" i="2"/>
  <c r="NQ196" i="2" s="1"/>
  <c r="NC196" i="2"/>
  <c r="MY196" i="2"/>
  <c r="NG196" i="2" s="1"/>
  <c r="MQ196" i="2"/>
  <c r="MP196" i="2"/>
  <c r="ML196" i="2"/>
  <c r="MK196" i="2"/>
  <c r="MJ196" i="2"/>
  <c r="ME196" i="2"/>
  <c r="MD196" i="2"/>
  <c r="LY196" i="2"/>
  <c r="LX196" i="2"/>
  <c r="LS196" i="2"/>
  <c r="LR196" i="2"/>
  <c r="LT196" i="2" s="1"/>
  <c r="LM196" i="2"/>
  <c r="LL196" i="2"/>
  <c r="LG196" i="2"/>
  <c r="LF196" i="2"/>
  <c r="LH196" i="2" s="1"/>
  <c r="LA196" i="2"/>
  <c r="KZ196" i="2"/>
  <c r="LB196" i="2" s="1"/>
  <c r="KU196" i="2"/>
  <c r="KT196" i="2"/>
  <c r="KO196" i="2"/>
  <c r="KN196" i="2"/>
  <c r="KC196" i="2"/>
  <c r="KB196" i="2"/>
  <c r="KA196" i="2"/>
  <c r="JZ196" i="2"/>
  <c r="JY196" i="2"/>
  <c r="JW196" i="2"/>
  <c r="JV196" i="2"/>
  <c r="JU196" i="2"/>
  <c r="JT196" i="2"/>
  <c r="JR196" i="2"/>
  <c r="JQ196" i="2"/>
  <c r="JP196" i="2"/>
  <c r="JO196" i="2"/>
  <c r="JI196" i="2" s="1"/>
  <c r="JN196" i="2"/>
  <c r="JM196" i="2"/>
  <c r="JL196" i="2"/>
  <c r="JK196" i="2"/>
  <c r="JE196" i="2" s="1"/>
  <c r="JJ196" i="2"/>
  <c r="JH196" i="2"/>
  <c r="JG196" i="2"/>
  <c r="JF196" i="2"/>
  <c r="JA196" i="2"/>
  <c r="IZ196" i="2"/>
  <c r="IY196" i="2"/>
  <c r="IX196" i="2"/>
  <c r="IW196" i="2"/>
  <c r="IU196" i="2"/>
  <c r="IT196" i="2"/>
  <c r="IS196" i="2"/>
  <c r="IR196" i="2"/>
  <c r="IP196" i="2"/>
  <c r="IO196" i="2"/>
  <c r="IN196" i="2"/>
  <c r="IM196" i="2"/>
  <c r="IG196" i="2" s="1"/>
  <c r="IL196" i="2"/>
  <c r="IK196" i="2"/>
  <c r="IJ196" i="2"/>
  <c r="IH196" i="2"/>
  <c r="IF196" i="2"/>
  <c r="IE196" i="2"/>
  <c r="ID196" i="2"/>
  <c r="HW196" i="2"/>
  <c r="HS196" i="2"/>
  <c r="HR196" i="2"/>
  <c r="HQ196" i="2"/>
  <c r="HP196" i="2"/>
  <c r="HO196" i="2"/>
  <c r="HJ196" i="2"/>
  <c r="HG196" i="2" s="1" a="1"/>
  <c r="HG196" i="2" s="1"/>
  <c r="HI196" i="2"/>
  <c r="HC196" i="2"/>
  <c r="HA196" i="2" a="1"/>
  <c r="HA196" i="2" s="1"/>
  <c r="GZ196" i="2"/>
  <c r="GY196" i="2"/>
  <c r="GX196" i="2"/>
  <c r="GR196" i="2"/>
  <c r="GL196" i="2"/>
  <c r="GM196" i="2" s="1"/>
  <c r="FS196" i="2"/>
  <c r="FR196" i="2"/>
  <c r="FI196" i="2"/>
  <c r="FO196" i="2" s="1"/>
  <c r="EW196" i="2"/>
  <c r="ET196" i="2"/>
  <c r="EP196" i="2"/>
  <c r="DT196" i="2"/>
  <c r="DJ196" i="2"/>
  <c r="DI196" i="2"/>
  <c r="DH196" i="2"/>
  <c r="CZ196" i="2"/>
  <c r="CY196" i="2"/>
  <c r="CV196" i="2" s="1"/>
  <c r="Z196" i="2" s="1"/>
  <c r="AI196" i="2" s="1"/>
  <c r="CX196" i="2"/>
  <c r="CW196" i="2"/>
  <c r="CT196" i="2"/>
  <c r="CS196" i="2" s="1"/>
  <c r="CQ196" i="2" s="1"/>
  <c r="DB196" i="2" s="1"/>
  <c r="CP196" i="2"/>
  <c r="AL196" i="2"/>
  <c r="D196" i="2"/>
  <c r="CA196" i="2" s="1"/>
  <c r="OQ195" i="2"/>
  <c r="OL195" i="2"/>
  <c r="OP195" i="2" s="1"/>
  <c r="OR195" i="2" s="1"/>
  <c r="OK195" i="2"/>
  <c r="OJ195" i="2"/>
  <c r="OI195" i="2"/>
  <c r="OH195" i="2"/>
  <c r="OG195" i="2"/>
  <c r="NS195" i="2"/>
  <c r="NR195" i="2"/>
  <c r="NT195" i="2" s="1"/>
  <c r="NP195" i="2"/>
  <c r="NO195" i="2"/>
  <c r="NC195" i="2"/>
  <c r="MY195" i="2"/>
  <c r="MQ195" i="2"/>
  <c r="MP195" i="2"/>
  <c r="MK195" i="2"/>
  <c r="MJ195" i="2"/>
  <c r="MF195" i="2"/>
  <c r="ME195" i="2"/>
  <c r="MD195" i="2"/>
  <c r="LY195" i="2"/>
  <c r="LX195" i="2"/>
  <c r="LS195" i="2"/>
  <c r="LT195" i="2" s="1"/>
  <c r="LR195" i="2"/>
  <c r="LM195" i="2"/>
  <c r="LL195" i="2"/>
  <c r="LN195" i="2" s="1"/>
  <c r="LG195" i="2"/>
  <c r="LF195" i="2"/>
  <c r="LH195" i="2" s="1"/>
  <c r="LA195" i="2"/>
  <c r="KZ195" i="2"/>
  <c r="LB195" i="2" s="1"/>
  <c r="KU195" i="2"/>
  <c r="KT195" i="2"/>
  <c r="KO195" i="2"/>
  <c r="KN195" i="2"/>
  <c r="KC195" i="2"/>
  <c r="KB195" i="2"/>
  <c r="KA195" i="2"/>
  <c r="JZ195" i="2"/>
  <c r="JY195" i="2"/>
  <c r="JW195" i="2"/>
  <c r="JV195" i="2"/>
  <c r="JU195" i="2"/>
  <c r="JT195" i="2"/>
  <c r="JR195" i="2"/>
  <c r="JQ195" i="2"/>
  <c r="JP195" i="2"/>
  <c r="JO195" i="2"/>
  <c r="JI195" i="2" s="1"/>
  <c r="JN195" i="2"/>
  <c r="JM195" i="2"/>
  <c r="JL195" i="2"/>
  <c r="JJ195" i="2"/>
  <c r="JH195" i="2"/>
  <c r="JG195" i="2"/>
  <c r="JF195" i="2"/>
  <c r="JA195" i="2"/>
  <c r="IZ195" i="2"/>
  <c r="IY195" i="2"/>
  <c r="IX195" i="2"/>
  <c r="IW195" i="2"/>
  <c r="IU195" i="2"/>
  <c r="IT195" i="2"/>
  <c r="IS195" i="2"/>
  <c r="IR195" i="2"/>
  <c r="IP195" i="2"/>
  <c r="IO195" i="2"/>
  <c r="IN195" i="2"/>
  <c r="IM195" i="2"/>
  <c r="II195" i="2" s="1"/>
  <c r="IA195" i="2" s="1"/>
  <c r="IB195" i="2" s="1"/>
  <c r="KF195" i="2" s="1"/>
  <c r="IL195" i="2"/>
  <c r="IK195" i="2"/>
  <c r="IJ195" i="2"/>
  <c r="IH195" i="2"/>
  <c r="IF195" i="2"/>
  <c r="IE195" i="2"/>
  <c r="ID195" i="2"/>
  <c r="HW195" i="2"/>
  <c r="HS195" i="2"/>
  <c r="HJ195" i="2" s="1"/>
  <c r="HG195" i="2" s="1" a="1"/>
  <c r="HG195" i="2" s="1"/>
  <c r="HR195" i="2"/>
  <c r="HQ195" i="2"/>
  <c r="HP195" i="2"/>
  <c r="HO195" i="2"/>
  <c r="HI195" i="2"/>
  <c r="HC195" i="2"/>
  <c r="HA195" i="2" a="1"/>
  <c r="HA195" i="2" s="1"/>
  <c r="GY195" i="2"/>
  <c r="GX195" i="2"/>
  <c r="GR195" i="2"/>
  <c r="GL195" i="2"/>
  <c r="GM195" i="2" s="1"/>
  <c r="GZ195" i="2" s="1"/>
  <c r="FR195" i="2"/>
  <c r="FI195" i="2"/>
  <c r="FO195" i="2" s="1"/>
  <c r="EW195" i="2"/>
  <c r="ET195" i="2"/>
  <c r="EP195" i="2"/>
  <c r="DT195" i="2"/>
  <c r="DJ195" i="2"/>
  <c r="DI195" i="2"/>
  <c r="DH195" i="2"/>
  <c r="CZ195" i="2"/>
  <c r="CY195" i="2"/>
  <c r="CV195" i="2" s="1"/>
  <c r="Z195" i="2" s="1"/>
  <c r="AI195" i="2" s="1"/>
  <c r="CX195" i="2"/>
  <c r="CW195" i="2"/>
  <c r="CT195" i="2"/>
  <c r="CS195" i="2"/>
  <c r="CQ195" i="2" s="1"/>
  <c r="DB195" i="2" s="1"/>
  <c r="CP195" i="2"/>
  <c r="DC195" i="2" s="1"/>
  <c r="AL195" i="2"/>
  <c r="D195" i="2"/>
  <c r="CA195" i="2" s="1"/>
  <c r="OQ194" i="2"/>
  <c r="OL194" i="2"/>
  <c r="OK194" i="2"/>
  <c r="ON194" i="2" s="1"/>
  <c r="OJ194" i="2"/>
  <c r="OI194" i="2"/>
  <c r="OH194" i="2"/>
  <c r="OG194" i="2"/>
  <c r="NS194" i="2"/>
  <c r="NR194" i="2"/>
  <c r="NP194" i="2"/>
  <c r="NO194" i="2"/>
  <c r="NC194" i="2"/>
  <c r="MY194" i="2"/>
  <c r="MQ194" i="2"/>
  <c r="MP194" i="2"/>
  <c r="MK194" i="2"/>
  <c r="MJ194" i="2"/>
  <c r="ME194" i="2"/>
  <c r="MD194" i="2"/>
  <c r="LY194" i="2"/>
  <c r="LX194" i="2"/>
  <c r="LZ194" i="2" s="1"/>
  <c r="LS194" i="2"/>
  <c r="LR194" i="2"/>
  <c r="LM194" i="2"/>
  <c r="LL194" i="2"/>
  <c r="LN194" i="2" s="1"/>
  <c r="LG194" i="2"/>
  <c r="LF194" i="2"/>
  <c r="LA194" i="2"/>
  <c r="KZ194" i="2"/>
  <c r="LB194" i="2" s="1"/>
  <c r="KU194" i="2"/>
  <c r="KT194" i="2"/>
  <c r="KO194" i="2"/>
  <c r="KN194" i="2"/>
  <c r="KC194" i="2"/>
  <c r="KB194" i="2"/>
  <c r="KA194" i="2"/>
  <c r="JZ194" i="2"/>
  <c r="JY194" i="2"/>
  <c r="JW194" i="2"/>
  <c r="JV194" i="2"/>
  <c r="JU194" i="2"/>
  <c r="JT194" i="2"/>
  <c r="JR194" i="2"/>
  <c r="JQ194" i="2"/>
  <c r="JP194" i="2"/>
  <c r="JO194" i="2"/>
  <c r="JK194" i="2" s="1"/>
  <c r="JC194" i="2" s="1"/>
  <c r="JD194" i="2" s="1"/>
  <c r="KI194" i="2" s="1"/>
  <c r="NA194" i="2" s="1"/>
  <c r="JN194" i="2"/>
  <c r="JM194" i="2"/>
  <c r="JL194" i="2"/>
  <c r="JJ194" i="2"/>
  <c r="JH194" i="2"/>
  <c r="JG194" i="2"/>
  <c r="JF194" i="2"/>
  <c r="JA194" i="2"/>
  <c r="IZ194" i="2"/>
  <c r="IY194" i="2"/>
  <c r="IX194" i="2"/>
  <c r="IW194" i="2"/>
  <c r="IU194" i="2"/>
  <c r="IT194" i="2"/>
  <c r="IS194" i="2"/>
  <c r="IR194" i="2"/>
  <c r="IP194" i="2"/>
  <c r="IO194" i="2"/>
  <c r="IN194" i="2"/>
  <c r="IM194" i="2"/>
  <c r="II194" i="2" s="1"/>
  <c r="IL194" i="2"/>
  <c r="IK194" i="2"/>
  <c r="IJ194" i="2"/>
  <c r="IH194" i="2"/>
  <c r="IF194" i="2"/>
  <c r="IE194" i="2"/>
  <c r="ID194" i="2"/>
  <c r="HW194" i="2"/>
  <c r="HS194" i="2"/>
  <c r="HJ194" i="2" s="1"/>
  <c r="HG194" i="2" s="1" a="1"/>
  <c r="HG194" i="2" s="1"/>
  <c r="HR194" i="2"/>
  <c r="HQ194" i="2"/>
  <c r="HP194" i="2"/>
  <c r="HO194" i="2"/>
  <c r="HI194" i="2"/>
  <c r="HC194" i="2"/>
  <c r="HA194" i="2" a="1"/>
  <c r="HA194" i="2" s="1"/>
  <c r="GY194" i="2"/>
  <c r="GX194" i="2"/>
  <c r="GR194" i="2"/>
  <c r="GM194" i="2"/>
  <c r="GZ194" i="2" s="1"/>
  <c r="GL194" i="2"/>
  <c r="FR194" i="2"/>
  <c r="FS194" i="2" s="1"/>
  <c r="FI194" i="2"/>
  <c r="FO194" i="2" s="1"/>
  <c r="EW194" i="2"/>
  <c r="ET194" i="2"/>
  <c r="EP194" i="2"/>
  <c r="DT194" i="2"/>
  <c r="DJ194" i="2"/>
  <c r="DI194" i="2"/>
  <c r="DH194" i="2"/>
  <c r="CZ194" i="2"/>
  <c r="CY194" i="2" s="1"/>
  <c r="CV194" i="2" s="1"/>
  <c r="Z194" i="2" s="1"/>
  <c r="AI194" i="2" s="1"/>
  <c r="CX194" i="2"/>
  <c r="CW194" i="2"/>
  <c r="CT194" i="2"/>
  <c r="CS194" i="2" s="1"/>
  <c r="CQ194" i="2" s="1"/>
  <c r="DB194" i="2" s="1"/>
  <c r="CP194" i="2"/>
  <c r="AL194" i="2"/>
  <c r="D194" i="2"/>
  <c r="CA194" i="2" s="1"/>
  <c r="OQ193" i="2"/>
  <c r="OL193" i="2"/>
  <c r="OK193" i="2"/>
  <c r="OJ193" i="2"/>
  <c r="OI193" i="2"/>
  <c r="OH193" i="2"/>
  <c r="ON193" i="2" s="1"/>
  <c r="OG193" i="2"/>
  <c r="NS193" i="2"/>
  <c r="NR193" i="2"/>
  <c r="NQ193" i="2"/>
  <c r="NP193" i="2"/>
  <c r="NO193" i="2"/>
  <c r="NC193" i="2"/>
  <c r="MY193" i="2"/>
  <c r="MQ193" i="2"/>
  <c r="MP193" i="2"/>
  <c r="MR193" i="2" s="1"/>
  <c r="MK193" i="2"/>
  <c r="MJ193" i="2"/>
  <c r="ML193" i="2" s="1"/>
  <c r="ME193" i="2"/>
  <c r="MD193" i="2"/>
  <c r="MF193" i="2" s="1"/>
  <c r="LY193" i="2"/>
  <c r="LX193" i="2"/>
  <c r="LS193" i="2"/>
  <c r="LR193" i="2"/>
  <c r="LM193" i="2"/>
  <c r="LL193" i="2"/>
  <c r="LG193" i="2"/>
  <c r="LF193" i="2"/>
  <c r="LH193" i="2" s="1"/>
  <c r="LA193" i="2"/>
  <c r="KZ193" i="2"/>
  <c r="KU193" i="2"/>
  <c r="KT193" i="2"/>
  <c r="KO193" i="2"/>
  <c r="KN193" i="2"/>
  <c r="KC193" i="2"/>
  <c r="KB193" i="2"/>
  <c r="KA193" i="2"/>
  <c r="JZ193" i="2"/>
  <c r="JY193" i="2"/>
  <c r="JW193" i="2"/>
  <c r="JV193" i="2"/>
  <c r="JU193" i="2"/>
  <c r="JT193" i="2"/>
  <c r="JR193" i="2"/>
  <c r="JQ193" i="2"/>
  <c r="JP193" i="2"/>
  <c r="JO193" i="2"/>
  <c r="JK193" i="2" s="1"/>
  <c r="JE193" i="2" s="1"/>
  <c r="JN193" i="2"/>
  <c r="JM193" i="2"/>
  <c r="JL193" i="2"/>
  <c r="JJ193" i="2"/>
  <c r="JI193" i="2"/>
  <c r="JH193" i="2"/>
  <c r="JG193" i="2"/>
  <c r="JF193" i="2"/>
  <c r="JA193" i="2"/>
  <c r="IZ193" i="2"/>
  <c r="IY193" i="2"/>
  <c r="IX193" i="2"/>
  <c r="IW193" i="2"/>
  <c r="IU193" i="2"/>
  <c r="IT193" i="2"/>
  <c r="IS193" i="2"/>
  <c r="IR193" i="2"/>
  <c r="IP193" i="2"/>
  <c r="IO193" i="2"/>
  <c r="IN193" i="2"/>
  <c r="IM193" i="2"/>
  <c r="II193" i="2" s="1"/>
  <c r="IL193" i="2"/>
  <c r="IK193" i="2"/>
  <c r="IJ193" i="2"/>
  <c r="IH193" i="2"/>
  <c r="IG193" i="2"/>
  <c r="IF193" i="2"/>
  <c r="IE193" i="2"/>
  <c r="ID193" i="2"/>
  <c r="HW193" i="2"/>
  <c r="HS193" i="2"/>
  <c r="HJ193" i="2" s="1"/>
  <c r="HG193" i="2" s="1" a="1"/>
  <c r="HG193" i="2" s="1"/>
  <c r="HR193" i="2"/>
  <c r="HQ193" i="2"/>
  <c r="HP193" i="2"/>
  <c r="HO193" i="2"/>
  <c r="HI193" i="2"/>
  <c r="HC193" i="2"/>
  <c r="HA193" i="2" a="1"/>
  <c r="HA193" i="2" s="1"/>
  <c r="GY193" i="2"/>
  <c r="GX193" i="2"/>
  <c r="GR193" i="2"/>
  <c r="GL193" i="2"/>
  <c r="GM193" i="2" s="1"/>
  <c r="GZ193" i="2" s="1"/>
  <c r="FR193" i="2"/>
  <c r="FS193" i="2" s="1"/>
  <c r="FT193" i="2" s="1"/>
  <c r="FU193" i="2" s="1"/>
  <c r="FV193" i="2" s="1"/>
  <c r="ES193" i="2" s="1"/>
  <c r="FI193" i="2"/>
  <c r="FO193" i="2" s="1"/>
  <c r="EW193" i="2"/>
  <c r="ET193" i="2"/>
  <c r="EP193" i="2"/>
  <c r="DT193" i="2"/>
  <c r="DL193" i="2"/>
  <c r="DN193" i="2" s="1"/>
  <c r="DJ193" i="2"/>
  <c r="DI193" i="2"/>
  <c r="DH193" i="2"/>
  <c r="EB193" i="2" s="1"/>
  <c r="EH193" i="2" s="1"/>
  <c r="DC193" i="2"/>
  <c r="CZ193" i="2"/>
  <c r="CY193" i="2"/>
  <c r="CV193" i="2" s="1"/>
  <c r="Z193" i="2" s="1"/>
  <c r="AI193" i="2" s="1"/>
  <c r="CX193" i="2"/>
  <c r="CW193" i="2"/>
  <c r="CT193" i="2"/>
  <c r="CS193" i="2" s="1"/>
  <c r="CQ193" i="2" s="1"/>
  <c r="CP193" i="2"/>
  <c r="AL193" i="2"/>
  <c r="D193" i="2"/>
  <c r="CA193" i="2" s="1"/>
  <c r="OQ192" i="2"/>
  <c r="OL192" i="2"/>
  <c r="OK192" i="2"/>
  <c r="OJ192" i="2"/>
  <c r="OI192" i="2"/>
  <c r="OH192" i="2"/>
  <c r="OG192" i="2"/>
  <c r="NS192" i="2"/>
  <c r="NR192" i="2"/>
  <c r="NP192" i="2"/>
  <c r="NO192" i="2"/>
  <c r="NC192" i="2"/>
  <c r="NG192" i="2" s="1"/>
  <c r="MY192" i="2"/>
  <c r="MQ192" i="2"/>
  <c r="MP192" i="2"/>
  <c r="MR192" i="2" s="1"/>
  <c r="MK192" i="2"/>
  <c r="MJ192" i="2"/>
  <c r="ME192" i="2"/>
  <c r="MD192" i="2"/>
  <c r="LY192" i="2"/>
  <c r="LX192" i="2"/>
  <c r="LS192" i="2"/>
  <c r="LR192" i="2"/>
  <c r="LM192" i="2"/>
  <c r="LN192" i="2" s="1"/>
  <c r="LL192" i="2"/>
  <c r="LG192" i="2"/>
  <c r="LF192" i="2"/>
  <c r="LA192" i="2"/>
  <c r="KZ192" i="2"/>
  <c r="KU192" i="2"/>
  <c r="KT192" i="2"/>
  <c r="KO192" i="2"/>
  <c r="KN192" i="2"/>
  <c r="KC192" i="2"/>
  <c r="KB192" i="2"/>
  <c r="KA192" i="2"/>
  <c r="JZ192" i="2"/>
  <c r="JY192" i="2"/>
  <c r="JW192" i="2"/>
  <c r="JV192" i="2"/>
  <c r="JU192" i="2"/>
  <c r="JT192" i="2"/>
  <c r="JR192" i="2"/>
  <c r="JQ192" i="2"/>
  <c r="JP192" i="2"/>
  <c r="JO192" i="2"/>
  <c r="JN192" i="2"/>
  <c r="JM192" i="2"/>
  <c r="JL192" i="2"/>
  <c r="JK192" i="2"/>
  <c r="JJ192" i="2"/>
  <c r="JI192" i="2"/>
  <c r="JH192" i="2"/>
  <c r="JG192" i="2"/>
  <c r="JF192" i="2"/>
  <c r="JE192" i="2"/>
  <c r="JC192" i="2"/>
  <c r="JD192" i="2" s="1"/>
  <c r="KI192" i="2" s="1"/>
  <c r="JA192" i="2"/>
  <c r="IZ192" i="2"/>
  <c r="IY192" i="2"/>
  <c r="IX192" i="2"/>
  <c r="IW192" i="2"/>
  <c r="IU192" i="2"/>
  <c r="IT192" i="2"/>
  <c r="IS192" i="2"/>
  <c r="IR192" i="2"/>
  <c r="IP192" i="2"/>
  <c r="IO192" i="2"/>
  <c r="IN192" i="2"/>
  <c r="IM192" i="2"/>
  <c r="IL192" i="2"/>
  <c r="IK192" i="2"/>
  <c r="IJ192" i="2"/>
  <c r="II192" i="2"/>
  <c r="IH192" i="2"/>
  <c r="IG192" i="2"/>
  <c r="IF192" i="2"/>
  <c r="IE192" i="2"/>
  <c r="ID192" i="2"/>
  <c r="IC192" i="2"/>
  <c r="IA192" i="2"/>
  <c r="IB192" i="2" s="1"/>
  <c r="KF192" i="2" s="1"/>
  <c r="HW192" i="2"/>
  <c r="HS192" i="2"/>
  <c r="HJ192" i="2" s="1"/>
  <c r="HG192" i="2" s="1" a="1"/>
  <c r="HG192" i="2" s="1"/>
  <c r="HR192" i="2"/>
  <c r="HQ192" i="2"/>
  <c r="HP192" i="2"/>
  <c r="HO192" i="2"/>
  <c r="HI192" i="2"/>
  <c r="HC192" i="2"/>
  <c r="HA192" i="2" a="1"/>
  <c r="HA192" i="2" s="1"/>
  <c r="GY192" i="2"/>
  <c r="GX192" i="2"/>
  <c r="GR192" i="2"/>
  <c r="GL192" i="2"/>
  <c r="GM192" i="2" s="1"/>
  <c r="GZ192" i="2" s="1"/>
  <c r="FW192" i="2"/>
  <c r="FU192" i="2"/>
  <c r="FV192" i="2" s="1"/>
  <c r="FT192" i="2"/>
  <c r="FS192" i="2"/>
  <c r="FR192" i="2"/>
  <c r="FI192" i="2"/>
  <c r="FO192" i="2" s="1"/>
  <c r="EW192" i="2"/>
  <c r="ET192" i="2"/>
  <c r="ES192" i="2"/>
  <c r="FD192" i="2" s="1"/>
  <c r="FE192" i="2" s="1"/>
  <c r="EP192" i="2"/>
  <c r="EG192" i="2"/>
  <c r="EB192" i="2"/>
  <c r="EH192" i="2" s="1"/>
  <c r="EA192" i="2"/>
  <c r="DY192" i="2"/>
  <c r="DX192" i="2"/>
  <c r="DT192" i="2"/>
  <c r="DJ192" i="2"/>
  <c r="DI192" i="2"/>
  <c r="DH192" i="2"/>
  <c r="CZ192" i="2"/>
  <c r="CY192" i="2" s="1"/>
  <c r="CV192" i="2" s="1"/>
  <c r="Z192" i="2" s="1"/>
  <c r="AI192" i="2" s="1"/>
  <c r="CX192" i="2"/>
  <c r="CW192" i="2"/>
  <c r="CT192" i="2"/>
  <c r="CS192" i="2" s="1"/>
  <c r="CQ192" i="2" s="1"/>
  <c r="CP192" i="2"/>
  <c r="DC192" i="2" s="1"/>
  <c r="AL192" i="2"/>
  <c r="D192" i="2"/>
  <c r="CA192" i="2" s="1"/>
  <c r="OQ191" i="2"/>
  <c r="OM191" i="2"/>
  <c r="OL191" i="2"/>
  <c r="OK191" i="2"/>
  <c r="OJ191" i="2"/>
  <c r="OI191" i="2"/>
  <c r="OP191" i="2" s="1"/>
  <c r="OH191" i="2"/>
  <c r="OG191" i="2"/>
  <c r="NS191" i="2"/>
  <c r="NR191" i="2"/>
  <c r="NP191" i="2"/>
  <c r="NO191" i="2"/>
  <c r="NQ191" i="2" s="1"/>
  <c r="NC191" i="2"/>
  <c r="MY191" i="2"/>
  <c r="MQ191" i="2"/>
  <c r="MP191" i="2"/>
  <c r="MR191" i="2" s="1"/>
  <c r="MK191" i="2"/>
  <c r="MJ191" i="2"/>
  <c r="ML191" i="2" s="1"/>
  <c r="ME191" i="2"/>
  <c r="MF191" i="2" s="1"/>
  <c r="MD191" i="2"/>
  <c r="LY191" i="2"/>
  <c r="LX191" i="2"/>
  <c r="LS191" i="2"/>
  <c r="LR191" i="2"/>
  <c r="LM191" i="2"/>
  <c r="LL191" i="2"/>
  <c r="LN191" i="2" s="1"/>
  <c r="LG191" i="2"/>
  <c r="LF191" i="2"/>
  <c r="LA191" i="2"/>
  <c r="KZ191" i="2"/>
  <c r="KU191" i="2"/>
  <c r="KT191" i="2"/>
  <c r="KO191" i="2"/>
  <c r="KN191" i="2"/>
  <c r="KP191" i="2" s="1"/>
  <c r="KC191" i="2"/>
  <c r="KB191" i="2"/>
  <c r="KA191" i="2"/>
  <c r="JZ191" i="2"/>
  <c r="JY191" i="2"/>
  <c r="JW191" i="2"/>
  <c r="JV191" i="2"/>
  <c r="JU191" i="2"/>
  <c r="JT191" i="2"/>
  <c r="JR191" i="2"/>
  <c r="JQ191" i="2"/>
  <c r="JP191" i="2"/>
  <c r="JO191" i="2"/>
  <c r="JN191" i="2"/>
  <c r="JM191" i="2"/>
  <c r="JL191" i="2"/>
  <c r="JJ191" i="2"/>
  <c r="JH191" i="2"/>
  <c r="JG191" i="2"/>
  <c r="JF191" i="2"/>
  <c r="JA191" i="2"/>
  <c r="IZ191" i="2"/>
  <c r="IY191" i="2"/>
  <c r="IX191" i="2"/>
  <c r="IW191" i="2"/>
  <c r="IU191" i="2"/>
  <c r="IT191" i="2"/>
  <c r="IS191" i="2"/>
  <c r="IR191" i="2"/>
  <c r="IP191" i="2"/>
  <c r="IO191" i="2"/>
  <c r="IN191" i="2"/>
  <c r="IM191" i="2"/>
  <c r="II191" i="2" s="1"/>
  <c r="IA191" i="2" s="1"/>
  <c r="IB191" i="2" s="1"/>
  <c r="KF191" i="2" s="1"/>
  <c r="IL191" i="2"/>
  <c r="IK191" i="2"/>
  <c r="IJ191" i="2"/>
  <c r="IH191" i="2"/>
  <c r="IF191" i="2"/>
  <c r="IE191" i="2"/>
  <c r="ID191" i="2"/>
  <c r="IC191" i="2"/>
  <c r="HW191" i="2"/>
  <c r="HS191" i="2"/>
  <c r="HR191" i="2"/>
  <c r="HQ191" i="2"/>
  <c r="HP191" i="2"/>
  <c r="HO191" i="2"/>
  <c r="HJ191" i="2"/>
  <c r="HG191" i="2" s="1" a="1"/>
  <c r="HG191" i="2" s="1"/>
  <c r="HI191" i="2"/>
  <c r="HC191" i="2"/>
  <c r="HA191" i="2" a="1"/>
  <c r="HA191" i="2" s="1"/>
  <c r="GY191" i="2"/>
  <c r="GX191" i="2"/>
  <c r="GR191" i="2"/>
  <c r="GL191" i="2"/>
  <c r="GM191" i="2" s="1"/>
  <c r="GZ191" i="2" s="1"/>
  <c r="FR191" i="2"/>
  <c r="FS191" i="2" s="1"/>
  <c r="FI191" i="2"/>
  <c r="FO191" i="2" s="1"/>
  <c r="EW191" i="2"/>
  <c r="ET191" i="2"/>
  <c r="EP191" i="2"/>
  <c r="DT191" i="2"/>
  <c r="DJ191" i="2"/>
  <c r="DI191" i="2"/>
  <c r="DH191" i="2"/>
  <c r="CZ191" i="2"/>
  <c r="CY191" i="2" s="1"/>
  <c r="CV191" i="2" s="1"/>
  <c r="Z191" i="2" s="1"/>
  <c r="AI191" i="2" s="1"/>
  <c r="CX191" i="2"/>
  <c r="CW191" i="2"/>
  <c r="CT191" i="2"/>
  <c r="CS191" i="2"/>
  <c r="CQ191" i="2" s="1"/>
  <c r="DB191" i="2" s="1"/>
  <c r="CP191" i="2"/>
  <c r="AL191" i="2"/>
  <c r="D191" i="2"/>
  <c r="CA191" i="2" s="1"/>
  <c r="OQ190" i="2"/>
  <c r="OL190" i="2"/>
  <c r="OK190" i="2"/>
  <c r="OJ190" i="2"/>
  <c r="OI190" i="2"/>
  <c r="OH190" i="2"/>
  <c r="OG190" i="2"/>
  <c r="NS190" i="2"/>
  <c r="NR190" i="2"/>
  <c r="NP190" i="2"/>
  <c r="NO190" i="2"/>
  <c r="NC190" i="2"/>
  <c r="MY190" i="2"/>
  <c r="NG190" i="2" s="1"/>
  <c r="MQ190" i="2"/>
  <c r="MP190" i="2"/>
  <c r="MK190" i="2"/>
  <c r="MJ190" i="2"/>
  <c r="ME190" i="2"/>
  <c r="MD190" i="2"/>
  <c r="LY190" i="2"/>
  <c r="LX190" i="2"/>
  <c r="LS190" i="2"/>
  <c r="LR190" i="2"/>
  <c r="LM190" i="2"/>
  <c r="LL190" i="2"/>
  <c r="LG190" i="2"/>
  <c r="LF190" i="2"/>
  <c r="LA190" i="2"/>
  <c r="KZ190" i="2"/>
  <c r="KU190" i="2"/>
  <c r="KT190" i="2"/>
  <c r="KO190" i="2"/>
  <c r="KN190" i="2"/>
  <c r="KC190" i="2"/>
  <c r="KB190" i="2"/>
  <c r="KA190" i="2"/>
  <c r="JZ190" i="2"/>
  <c r="JY190" i="2"/>
  <c r="JW190" i="2"/>
  <c r="JV190" i="2"/>
  <c r="JU190" i="2"/>
  <c r="JT190" i="2"/>
  <c r="JR190" i="2"/>
  <c r="JQ190" i="2"/>
  <c r="JP190" i="2"/>
  <c r="JO190" i="2"/>
  <c r="JI190" i="2" s="1"/>
  <c r="JN190" i="2"/>
  <c r="JM190" i="2"/>
  <c r="JL190" i="2"/>
  <c r="JJ190" i="2"/>
  <c r="JH190" i="2"/>
  <c r="JG190" i="2"/>
  <c r="JF190" i="2"/>
  <c r="JA190" i="2"/>
  <c r="IZ190" i="2"/>
  <c r="IY190" i="2"/>
  <c r="IX190" i="2"/>
  <c r="IW190" i="2"/>
  <c r="IU190" i="2"/>
  <c r="IT190" i="2"/>
  <c r="IS190" i="2"/>
  <c r="IR190" i="2"/>
  <c r="IP190" i="2"/>
  <c r="IO190" i="2"/>
  <c r="IN190" i="2"/>
  <c r="IM190" i="2"/>
  <c r="IG190" i="2" s="1"/>
  <c r="IL190" i="2"/>
  <c r="IK190" i="2"/>
  <c r="IJ190" i="2"/>
  <c r="II190" i="2"/>
  <c r="IC190" i="2" s="1"/>
  <c r="IH190" i="2"/>
  <c r="IF190" i="2"/>
  <c r="IE190" i="2"/>
  <c r="ID190" i="2"/>
  <c r="HW190" i="2"/>
  <c r="HS190" i="2"/>
  <c r="HR190" i="2"/>
  <c r="HQ190" i="2"/>
  <c r="HP190" i="2"/>
  <c r="HO190" i="2"/>
  <c r="HJ190" i="2"/>
  <c r="HG190" i="2" s="1" a="1"/>
  <c r="HG190" i="2" s="1"/>
  <c r="HI190" i="2"/>
  <c r="HC190" i="2"/>
  <c r="HA190" i="2" a="1"/>
  <c r="HA190" i="2" s="1"/>
  <c r="GY190" i="2"/>
  <c r="GX190" i="2"/>
  <c r="GR190" i="2"/>
  <c r="GM190" i="2"/>
  <c r="GZ190" i="2" s="1"/>
  <c r="GL190" i="2"/>
  <c r="FS190" i="2"/>
  <c r="FT190" i="2" s="1"/>
  <c r="FU190" i="2" s="1"/>
  <c r="FV190" i="2" s="1"/>
  <c r="ES190" i="2" s="1"/>
  <c r="FR190" i="2"/>
  <c r="FI190" i="2"/>
  <c r="FO190" i="2" s="1"/>
  <c r="EW190" i="2"/>
  <c r="ET190" i="2"/>
  <c r="EP190" i="2"/>
  <c r="DT190" i="2"/>
  <c r="DJ190" i="2"/>
  <c r="DI190" i="2"/>
  <c r="DH190" i="2"/>
  <c r="CZ190" i="2"/>
  <c r="CY190" i="2" s="1"/>
  <c r="CV190" i="2" s="1"/>
  <c r="Z190" i="2" s="1"/>
  <c r="AI190" i="2" s="1"/>
  <c r="CX190" i="2"/>
  <c r="CW190" i="2"/>
  <c r="CT190" i="2"/>
  <c r="CS190" i="2" s="1"/>
  <c r="CQ190" i="2" s="1"/>
  <c r="CR190" i="2" s="1"/>
  <c r="CK190" i="2" s="1"/>
  <c r="CP190" i="2"/>
  <c r="DC190" i="2" s="1"/>
  <c r="AL190" i="2"/>
  <c r="D190" i="2"/>
  <c r="CA190" i="2" s="1"/>
  <c r="OQ189" i="2"/>
  <c r="ON189" i="2"/>
  <c r="OL189" i="2"/>
  <c r="OK189" i="2"/>
  <c r="OJ189" i="2"/>
  <c r="OI189" i="2"/>
  <c r="OH189" i="2"/>
  <c r="OG189" i="2"/>
  <c r="NS189" i="2"/>
  <c r="NT189" i="2" s="1"/>
  <c r="NR189" i="2"/>
  <c r="NP189" i="2"/>
  <c r="NO189" i="2"/>
  <c r="NQ189" i="2" s="1"/>
  <c r="NC189" i="2"/>
  <c r="MY189" i="2"/>
  <c r="MQ189" i="2"/>
  <c r="MP189" i="2"/>
  <c r="MK189" i="2"/>
  <c r="MJ189" i="2"/>
  <c r="ME189" i="2"/>
  <c r="MD189" i="2"/>
  <c r="LY189" i="2"/>
  <c r="LX189" i="2"/>
  <c r="LZ189" i="2" s="1"/>
  <c r="LS189" i="2"/>
  <c r="LR189" i="2"/>
  <c r="LT189" i="2" s="1"/>
  <c r="LM189" i="2"/>
  <c r="LN189" i="2" s="1"/>
  <c r="LL189" i="2"/>
  <c r="LH189" i="2"/>
  <c r="LG189" i="2"/>
  <c r="LF189" i="2"/>
  <c r="LA189" i="2"/>
  <c r="KZ189" i="2"/>
  <c r="KV189" i="2"/>
  <c r="KU189" i="2"/>
  <c r="KT189" i="2"/>
  <c r="KP189" i="2"/>
  <c r="KO189" i="2"/>
  <c r="KN189" i="2"/>
  <c r="KC189" i="2"/>
  <c r="KB189" i="2"/>
  <c r="KA189" i="2"/>
  <c r="JZ189" i="2"/>
  <c r="JY189" i="2"/>
  <c r="JW189" i="2"/>
  <c r="JV189" i="2"/>
  <c r="JU189" i="2"/>
  <c r="JT189" i="2"/>
  <c r="JR189" i="2"/>
  <c r="JQ189" i="2"/>
  <c r="JP189" i="2"/>
  <c r="JO189" i="2"/>
  <c r="JN189" i="2"/>
  <c r="JM189" i="2"/>
  <c r="JL189" i="2"/>
  <c r="JJ189" i="2"/>
  <c r="JH189" i="2"/>
  <c r="JG189" i="2"/>
  <c r="JF189" i="2"/>
  <c r="JA189" i="2"/>
  <c r="IZ189" i="2"/>
  <c r="IY189" i="2"/>
  <c r="IX189" i="2"/>
  <c r="IW189" i="2"/>
  <c r="IU189" i="2"/>
  <c r="IT189" i="2"/>
  <c r="IS189" i="2"/>
  <c r="IR189" i="2"/>
  <c r="IP189" i="2"/>
  <c r="IO189" i="2"/>
  <c r="IN189" i="2"/>
  <c r="IM189" i="2"/>
  <c r="IG189" i="2" s="1"/>
  <c r="IL189" i="2"/>
  <c r="IK189" i="2"/>
  <c r="IJ189" i="2"/>
  <c r="IH189" i="2"/>
  <c r="IF189" i="2"/>
  <c r="IE189" i="2"/>
  <c r="ID189" i="2"/>
  <c r="HW189" i="2"/>
  <c r="HS189" i="2"/>
  <c r="HR189" i="2"/>
  <c r="HQ189" i="2"/>
  <c r="HP189" i="2"/>
  <c r="HO189" i="2"/>
  <c r="HJ189" i="2"/>
  <c r="HG189" i="2" s="1" a="1"/>
  <c r="HG189" i="2" s="1"/>
  <c r="HI189" i="2"/>
  <c r="HC189" i="2"/>
  <c r="HA189" i="2" a="1"/>
  <c r="HA189" i="2" s="1"/>
  <c r="GY189" i="2"/>
  <c r="GX189" i="2"/>
  <c r="GR189" i="2"/>
  <c r="GM189" i="2"/>
  <c r="GZ189" i="2" s="1"/>
  <c r="GL189" i="2"/>
  <c r="FR189" i="2"/>
  <c r="FS189" i="2" s="1"/>
  <c r="FT189" i="2" s="1"/>
  <c r="FU189" i="2" s="1"/>
  <c r="FV189" i="2" s="1"/>
  <c r="ES189" i="2" s="1"/>
  <c r="FI189" i="2"/>
  <c r="FO189" i="2" s="1"/>
  <c r="EW189" i="2"/>
  <c r="ET189" i="2"/>
  <c r="EP189" i="2"/>
  <c r="DT189" i="2"/>
  <c r="DJ189" i="2"/>
  <c r="DI189" i="2"/>
  <c r="DH189" i="2"/>
  <c r="CZ189" i="2"/>
  <c r="CY189" i="2" s="1"/>
  <c r="CV189" i="2" s="1"/>
  <c r="Z189" i="2" s="1"/>
  <c r="AI189" i="2" s="1"/>
  <c r="CX189" i="2"/>
  <c r="CW189" i="2"/>
  <c r="CT189" i="2"/>
  <c r="CS189" i="2" s="1"/>
  <c r="CQ189" i="2" s="1"/>
  <c r="DB189" i="2" s="1"/>
  <c r="DD189" i="2" s="1"/>
  <c r="CP189" i="2"/>
  <c r="DC189" i="2" s="1"/>
  <c r="AL189" i="2"/>
  <c r="D189" i="2"/>
  <c r="CA189" i="2" s="1"/>
  <c r="OQ188" i="2"/>
  <c r="OM188" i="2"/>
  <c r="OL188" i="2"/>
  <c r="OK188" i="2"/>
  <c r="OJ188" i="2"/>
  <c r="OI188" i="2"/>
  <c r="OH188" i="2"/>
  <c r="OG188" i="2"/>
  <c r="NS188" i="2"/>
  <c r="NR188" i="2"/>
  <c r="NT188" i="2" s="1"/>
  <c r="NP188" i="2"/>
  <c r="NO188" i="2"/>
  <c r="NG188" i="2"/>
  <c r="NC188" i="2"/>
  <c r="MY188" i="2"/>
  <c r="MQ188" i="2"/>
  <c r="MP188" i="2"/>
  <c r="MK188" i="2"/>
  <c r="MJ188" i="2"/>
  <c r="ME188" i="2"/>
  <c r="MD188" i="2"/>
  <c r="LY188" i="2"/>
  <c r="LX188" i="2"/>
  <c r="LS188" i="2"/>
  <c r="LR188" i="2"/>
  <c r="LM188" i="2"/>
  <c r="LN188" i="2" s="1"/>
  <c r="LL188" i="2"/>
  <c r="LG188" i="2"/>
  <c r="LF188" i="2"/>
  <c r="LA188" i="2"/>
  <c r="KZ188" i="2"/>
  <c r="LB188" i="2" s="1"/>
  <c r="KU188" i="2"/>
  <c r="KT188" i="2"/>
  <c r="KO188" i="2"/>
  <c r="KN188" i="2"/>
  <c r="KC188" i="2"/>
  <c r="KB188" i="2"/>
  <c r="KA188" i="2"/>
  <c r="JZ188" i="2"/>
  <c r="JY188" i="2"/>
  <c r="JW188" i="2"/>
  <c r="JV188" i="2"/>
  <c r="JU188" i="2"/>
  <c r="JT188" i="2"/>
  <c r="JR188" i="2"/>
  <c r="JQ188" i="2"/>
  <c r="JP188" i="2"/>
  <c r="JO188" i="2"/>
  <c r="JK188" i="2" s="1"/>
  <c r="JN188" i="2"/>
  <c r="JM188" i="2"/>
  <c r="JL188" i="2"/>
  <c r="JJ188" i="2"/>
  <c r="JH188" i="2"/>
  <c r="JG188" i="2"/>
  <c r="JF188" i="2"/>
  <c r="JA188" i="2"/>
  <c r="IZ188" i="2"/>
  <c r="IY188" i="2"/>
  <c r="IX188" i="2"/>
  <c r="IW188" i="2"/>
  <c r="IU188" i="2"/>
  <c r="IT188" i="2"/>
  <c r="IS188" i="2"/>
  <c r="IR188" i="2"/>
  <c r="IP188" i="2"/>
  <c r="IO188" i="2"/>
  <c r="IN188" i="2"/>
  <c r="IM188" i="2"/>
  <c r="IG188" i="2" s="1"/>
  <c r="IL188" i="2"/>
  <c r="IK188" i="2"/>
  <c r="IJ188" i="2"/>
  <c r="IH188" i="2"/>
  <c r="IF188" i="2"/>
  <c r="IE188" i="2"/>
  <c r="ID188" i="2"/>
  <c r="HW188" i="2"/>
  <c r="HS188" i="2"/>
  <c r="HJ188" i="2" s="1"/>
  <c r="HG188" i="2" s="1" a="1"/>
  <c r="HG188" i="2" s="1"/>
  <c r="HR188" i="2"/>
  <c r="HQ188" i="2"/>
  <c r="HP188" i="2"/>
  <c r="HO188" i="2"/>
  <c r="HI188" i="2"/>
  <c r="HC188" i="2"/>
  <c r="HA188" i="2" a="1"/>
  <c r="HA188" i="2" s="1"/>
  <c r="GY188" i="2"/>
  <c r="GX188" i="2"/>
  <c r="GR188" i="2"/>
  <c r="GL188" i="2"/>
  <c r="GM188" i="2" s="1"/>
  <c r="GZ188" i="2" s="1"/>
  <c r="FR188" i="2"/>
  <c r="FI188" i="2"/>
  <c r="FO188" i="2" s="1"/>
  <c r="EW188" i="2"/>
  <c r="ET188" i="2"/>
  <c r="EP188" i="2"/>
  <c r="DT188" i="2"/>
  <c r="DL188" i="2"/>
  <c r="DN188" i="2" s="1"/>
  <c r="DJ188" i="2"/>
  <c r="DI188" i="2"/>
  <c r="DH188" i="2"/>
  <c r="CZ188" i="2"/>
  <c r="CY188" i="2" s="1"/>
  <c r="CV188" i="2" s="1"/>
  <c r="Z188" i="2" s="1"/>
  <c r="AI188" i="2" s="1"/>
  <c r="CX188" i="2"/>
  <c r="CW188" i="2"/>
  <c r="CT188" i="2"/>
  <c r="CS188" i="2" s="1"/>
  <c r="CQ188" i="2" s="1"/>
  <c r="CP188" i="2"/>
  <c r="DC188" i="2" s="1"/>
  <c r="AL188" i="2"/>
  <c r="D188" i="2"/>
  <c r="CA188" i="2" s="1"/>
  <c r="OQ187" i="2"/>
  <c r="OL187" i="2"/>
  <c r="OK187" i="2"/>
  <c r="OJ187" i="2"/>
  <c r="OI187" i="2"/>
  <c r="OH187" i="2"/>
  <c r="ON187" i="2" s="1"/>
  <c r="OG187" i="2"/>
  <c r="NS187" i="2"/>
  <c r="NR187" i="2"/>
  <c r="NP187" i="2"/>
  <c r="NO187" i="2"/>
  <c r="NC187" i="2"/>
  <c r="MY187" i="2"/>
  <c r="MQ187" i="2"/>
  <c r="MP187" i="2"/>
  <c r="MK187" i="2"/>
  <c r="MJ187" i="2"/>
  <c r="ME187" i="2"/>
  <c r="MD187" i="2"/>
  <c r="MF187" i="2" s="1"/>
  <c r="LY187" i="2"/>
  <c r="LX187" i="2"/>
  <c r="LZ187" i="2" s="1"/>
  <c r="LS187" i="2"/>
  <c r="LR187" i="2"/>
  <c r="LM187" i="2"/>
  <c r="LN187" i="2" s="1"/>
  <c r="LL187" i="2"/>
  <c r="LG187" i="2"/>
  <c r="LF187" i="2"/>
  <c r="LA187" i="2"/>
  <c r="KZ187" i="2"/>
  <c r="LB187" i="2" s="1"/>
  <c r="KU187" i="2"/>
  <c r="KV187" i="2" s="1"/>
  <c r="KT187" i="2"/>
  <c r="KP187" i="2"/>
  <c r="KO187" i="2"/>
  <c r="KN187" i="2"/>
  <c r="KC187" i="2"/>
  <c r="KB187" i="2"/>
  <c r="KA187" i="2"/>
  <c r="JZ187" i="2"/>
  <c r="JY187" i="2"/>
  <c r="JW187" i="2"/>
  <c r="JV187" i="2"/>
  <c r="JU187" i="2"/>
  <c r="JT187" i="2"/>
  <c r="JR187" i="2"/>
  <c r="JQ187" i="2"/>
  <c r="JP187" i="2"/>
  <c r="JO187" i="2"/>
  <c r="JN187" i="2"/>
  <c r="JM187" i="2"/>
  <c r="JL187" i="2"/>
  <c r="JK187" i="2"/>
  <c r="JE187" i="2" s="1"/>
  <c r="JJ187" i="2"/>
  <c r="JI187" i="2"/>
  <c r="JH187" i="2"/>
  <c r="JG187" i="2"/>
  <c r="JF187" i="2"/>
  <c r="JC187" i="2"/>
  <c r="JD187" i="2" s="1"/>
  <c r="KI187" i="2" s="1"/>
  <c r="JA187" i="2"/>
  <c r="IZ187" i="2"/>
  <c r="IY187" i="2"/>
  <c r="IX187" i="2"/>
  <c r="IW187" i="2"/>
  <c r="IU187" i="2"/>
  <c r="IT187" i="2"/>
  <c r="IS187" i="2"/>
  <c r="IR187" i="2"/>
  <c r="IP187" i="2"/>
  <c r="IO187" i="2"/>
  <c r="IN187" i="2"/>
  <c r="IM187" i="2"/>
  <c r="II187" i="2" s="1"/>
  <c r="IL187" i="2"/>
  <c r="IK187" i="2"/>
  <c r="IJ187" i="2"/>
  <c r="IH187" i="2"/>
  <c r="IF187" i="2"/>
  <c r="IE187" i="2"/>
  <c r="ID187" i="2"/>
  <c r="HW187" i="2"/>
  <c r="HS187" i="2"/>
  <c r="HR187" i="2"/>
  <c r="HQ187" i="2"/>
  <c r="HP187" i="2"/>
  <c r="HO187" i="2"/>
  <c r="HJ187" i="2"/>
  <c r="HG187" i="2" s="1" a="1"/>
  <c r="HG187" i="2" s="1"/>
  <c r="HI187" i="2"/>
  <c r="HC187" i="2"/>
  <c r="HA187" i="2" a="1"/>
  <c r="HA187" i="2" s="1"/>
  <c r="GY187" i="2"/>
  <c r="GX187" i="2"/>
  <c r="GR187" i="2"/>
  <c r="GL187" i="2"/>
  <c r="GM187" i="2" s="1"/>
  <c r="GZ187" i="2" s="1"/>
  <c r="FR187" i="2"/>
  <c r="FI187" i="2"/>
  <c r="FO187" i="2" s="1"/>
  <c r="EW187" i="2"/>
  <c r="ET187" i="2"/>
  <c r="EP187" i="2"/>
  <c r="DT187" i="2"/>
  <c r="DJ187" i="2"/>
  <c r="DI187" i="2"/>
  <c r="DH187" i="2"/>
  <c r="CZ187" i="2"/>
  <c r="CY187" i="2" s="1"/>
  <c r="CV187" i="2" s="1"/>
  <c r="Z187" i="2" s="1"/>
  <c r="AI187" i="2" s="1"/>
  <c r="CX187" i="2"/>
  <c r="CW187" i="2"/>
  <c r="CT187" i="2"/>
  <c r="CS187" i="2" s="1"/>
  <c r="CQ187" i="2" s="1"/>
  <c r="DB187" i="2" s="1"/>
  <c r="CP187" i="2"/>
  <c r="DC187" i="2" s="1"/>
  <c r="AL187" i="2"/>
  <c r="D187" i="2"/>
  <c r="CA187" i="2" s="1"/>
  <c r="OQ186" i="2"/>
  <c r="OL186" i="2"/>
  <c r="OK186" i="2"/>
  <c r="OJ186" i="2"/>
  <c r="OI186" i="2"/>
  <c r="OH186" i="2"/>
  <c r="OG186" i="2"/>
  <c r="NS186" i="2"/>
  <c r="NR186" i="2"/>
  <c r="NP186" i="2"/>
  <c r="NO186" i="2"/>
  <c r="NC186" i="2"/>
  <c r="MY186" i="2"/>
  <c r="MQ186" i="2"/>
  <c r="MR186" i="2" s="1"/>
  <c r="MP186" i="2"/>
  <c r="MK186" i="2"/>
  <c r="MJ186" i="2"/>
  <c r="ME186" i="2"/>
  <c r="MD186" i="2"/>
  <c r="MF186" i="2" s="1"/>
  <c r="LY186" i="2"/>
  <c r="LX186" i="2"/>
  <c r="LS186" i="2"/>
  <c r="LR186" i="2"/>
  <c r="LM186" i="2"/>
  <c r="LL186" i="2"/>
  <c r="LG186" i="2"/>
  <c r="LF186" i="2"/>
  <c r="LH186" i="2" s="1"/>
  <c r="LA186" i="2"/>
  <c r="KZ186" i="2"/>
  <c r="LB186" i="2" s="1"/>
  <c r="KU186" i="2"/>
  <c r="KT186" i="2"/>
  <c r="KO186" i="2"/>
  <c r="KN186" i="2"/>
  <c r="KC186" i="2"/>
  <c r="KB186" i="2"/>
  <c r="KA186" i="2"/>
  <c r="JZ186" i="2"/>
  <c r="JY186" i="2"/>
  <c r="JW186" i="2"/>
  <c r="JV186" i="2"/>
  <c r="JU186" i="2"/>
  <c r="JT186" i="2"/>
  <c r="JR186" i="2"/>
  <c r="JQ186" i="2"/>
  <c r="JP186" i="2"/>
  <c r="JO186" i="2"/>
  <c r="JN186" i="2"/>
  <c r="JM186" i="2"/>
  <c r="JL186" i="2"/>
  <c r="JJ186" i="2"/>
  <c r="JH186" i="2"/>
  <c r="JG186" i="2"/>
  <c r="JF186" i="2"/>
  <c r="JA186" i="2"/>
  <c r="IZ186" i="2"/>
  <c r="IY186" i="2"/>
  <c r="IX186" i="2"/>
  <c r="IW186" i="2"/>
  <c r="IU186" i="2"/>
  <c r="IT186" i="2"/>
  <c r="IS186" i="2"/>
  <c r="IR186" i="2"/>
  <c r="IP186" i="2"/>
  <c r="IO186" i="2"/>
  <c r="IN186" i="2"/>
  <c r="IM186" i="2"/>
  <c r="IL186" i="2"/>
  <c r="IK186" i="2"/>
  <c r="IJ186" i="2"/>
  <c r="IH186" i="2"/>
  <c r="IF186" i="2"/>
  <c r="IE186" i="2"/>
  <c r="ID186" i="2"/>
  <c r="HW186" i="2"/>
  <c r="HS186" i="2"/>
  <c r="HJ186" i="2" s="1"/>
  <c r="HG186" i="2" s="1" a="1"/>
  <c r="HG186" i="2" s="1"/>
  <c r="HR186" i="2"/>
  <c r="HQ186" i="2"/>
  <c r="HP186" i="2"/>
  <c r="HO186" i="2"/>
  <c r="HI186" i="2"/>
  <c r="HC186" i="2"/>
  <c r="HA186" i="2" a="1"/>
  <c r="HA186" i="2" s="1"/>
  <c r="GY186" i="2"/>
  <c r="GX186" i="2"/>
  <c r="GR186" i="2"/>
  <c r="GL186" i="2"/>
  <c r="GM186" i="2" s="1"/>
  <c r="GZ186" i="2" s="1"/>
  <c r="FR186" i="2"/>
  <c r="FS186" i="2" s="1"/>
  <c r="FI186" i="2"/>
  <c r="FO186" i="2" s="1"/>
  <c r="EW186" i="2"/>
  <c r="ET186" i="2"/>
  <c r="EP186" i="2"/>
  <c r="DT186" i="2"/>
  <c r="DJ186" i="2"/>
  <c r="DI186" i="2"/>
  <c r="DH186" i="2"/>
  <c r="CZ186" i="2"/>
  <c r="CY186" i="2" s="1"/>
  <c r="CV186" i="2" s="1"/>
  <c r="Z186" i="2" s="1"/>
  <c r="AI186" i="2" s="1"/>
  <c r="CX186" i="2"/>
  <c r="CW186" i="2"/>
  <c r="CT186" i="2"/>
  <c r="CS186" i="2" s="1"/>
  <c r="CQ186" i="2" s="1"/>
  <c r="DB186" i="2" s="1"/>
  <c r="CP186" i="2"/>
  <c r="AL186" i="2"/>
  <c r="D186" i="2"/>
  <c r="CA186" i="2" s="1"/>
  <c r="OQ185" i="2"/>
  <c r="OL185" i="2"/>
  <c r="OK185" i="2"/>
  <c r="ON185" i="2" s="1"/>
  <c r="OJ185" i="2"/>
  <c r="OI185" i="2"/>
  <c r="OH185" i="2"/>
  <c r="OG185" i="2"/>
  <c r="NS185" i="2"/>
  <c r="NR185" i="2"/>
  <c r="NP185" i="2"/>
  <c r="NO185" i="2"/>
  <c r="NC185" i="2"/>
  <c r="MY185" i="2"/>
  <c r="MQ185" i="2"/>
  <c r="MP185" i="2"/>
  <c r="MR185" i="2" s="1"/>
  <c r="MK185" i="2"/>
  <c r="MJ185" i="2"/>
  <c r="ML185" i="2" s="1"/>
  <c r="ME185" i="2"/>
  <c r="MD185" i="2"/>
  <c r="LY185" i="2"/>
  <c r="LX185" i="2"/>
  <c r="LS185" i="2"/>
  <c r="LR185" i="2"/>
  <c r="LM185" i="2"/>
  <c r="LL185" i="2"/>
  <c r="LN185" i="2" s="1"/>
  <c r="LG185" i="2"/>
  <c r="LF185" i="2"/>
  <c r="LA185" i="2"/>
  <c r="KZ185" i="2"/>
  <c r="LB185" i="2" s="1"/>
  <c r="KU185" i="2"/>
  <c r="KT185" i="2"/>
  <c r="KO185" i="2"/>
  <c r="KN185" i="2"/>
  <c r="KC185" i="2"/>
  <c r="KB185" i="2"/>
  <c r="KA185" i="2"/>
  <c r="JZ185" i="2"/>
  <c r="JY185" i="2"/>
  <c r="JW185" i="2"/>
  <c r="JV185" i="2"/>
  <c r="JU185" i="2"/>
  <c r="JT185" i="2"/>
  <c r="JR185" i="2"/>
  <c r="JQ185" i="2"/>
  <c r="JP185" i="2"/>
  <c r="JO185" i="2"/>
  <c r="JN185" i="2"/>
  <c r="JM185" i="2"/>
  <c r="JL185" i="2"/>
  <c r="JJ185" i="2"/>
  <c r="JH185" i="2"/>
  <c r="JG185" i="2"/>
  <c r="JF185" i="2"/>
  <c r="JA185" i="2"/>
  <c r="IZ185" i="2"/>
  <c r="IY185" i="2"/>
  <c r="IX185" i="2"/>
  <c r="IW185" i="2"/>
  <c r="IU185" i="2"/>
  <c r="IT185" i="2"/>
  <c r="IS185" i="2"/>
  <c r="IR185" i="2"/>
  <c r="IP185" i="2"/>
  <c r="IO185" i="2"/>
  <c r="IN185" i="2"/>
  <c r="IM185" i="2"/>
  <c r="IL185" i="2"/>
  <c r="IK185" i="2"/>
  <c r="IJ185" i="2"/>
  <c r="IH185" i="2"/>
  <c r="IF185" i="2"/>
  <c r="IE185" i="2"/>
  <c r="ID185" i="2"/>
  <c r="HW185" i="2"/>
  <c r="HS185" i="2"/>
  <c r="HJ185" i="2" s="1"/>
  <c r="HG185" i="2" s="1" a="1"/>
  <c r="HG185" i="2" s="1"/>
  <c r="HR185" i="2"/>
  <c r="HQ185" i="2"/>
  <c r="HP185" i="2"/>
  <c r="HO185" i="2"/>
  <c r="HI185" i="2"/>
  <c r="HC185" i="2"/>
  <c r="HA185" i="2" a="1"/>
  <c r="HA185" i="2" s="1"/>
  <c r="GY185" i="2"/>
  <c r="GX185" i="2"/>
  <c r="GR185" i="2"/>
  <c r="GL185" i="2"/>
  <c r="GM185" i="2" s="1"/>
  <c r="GZ185" i="2" s="1"/>
  <c r="FR185" i="2"/>
  <c r="FS185" i="2" s="1"/>
  <c r="FI185" i="2"/>
  <c r="FO185" i="2" s="1"/>
  <c r="EW185" i="2"/>
  <c r="ET185" i="2"/>
  <c r="EP185" i="2"/>
  <c r="DT185" i="2"/>
  <c r="DJ185" i="2"/>
  <c r="DI185" i="2"/>
  <c r="DH185" i="2"/>
  <c r="CZ185" i="2"/>
  <c r="CY185" i="2"/>
  <c r="CV185" i="2" s="1"/>
  <c r="Z185" i="2" s="1"/>
  <c r="AI185" i="2" s="1"/>
  <c r="CX185" i="2"/>
  <c r="CW185" i="2"/>
  <c r="CT185" i="2"/>
  <c r="CS185" i="2" s="1"/>
  <c r="CQ185" i="2" s="1"/>
  <c r="DB185" i="2" s="1"/>
  <c r="CP185" i="2"/>
  <c r="DC185" i="2" s="1"/>
  <c r="AL185" i="2"/>
  <c r="D185" i="2"/>
  <c r="CA185" i="2" s="1"/>
  <c r="OQ184" i="2"/>
  <c r="OL184" i="2"/>
  <c r="OK184" i="2"/>
  <c r="OJ184" i="2"/>
  <c r="OI184" i="2"/>
  <c r="OH184" i="2"/>
  <c r="ON184" i="2" s="1"/>
  <c r="OG184" i="2"/>
  <c r="NS184" i="2"/>
  <c r="NT184" i="2" s="1"/>
  <c r="NR184" i="2"/>
  <c r="NP184" i="2"/>
  <c r="NO184" i="2"/>
  <c r="NC184" i="2"/>
  <c r="MY184" i="2"/>
  <c r="MQ184" i="2"/>
  <c r="MP184" i="2"/>
  <c r="MK184" i="2"/>
  <c r="MJ184" i="2"/>
  <c r="ME184" i="2"/>
  <c r="MD184" i="2"/>
  <c r="LY184" i="2"/>
  <c r="LX184" i="2"/>
  <c r="LZ184" i="2" s="1"/>
  <c r="LS184" i="2"/>
  <c r="LR184" i="2"/>
  <c r="LM184" i="2"/>
  <c r="LN184" i="2" s="1"/>
  <c r="LL184" i="2"/>
  <c r="LG184" i="2"/>
  <c r="LF184" i="2"/>
  <c r="LA184" i="2"/>
  <c r="KZ184" i="2"/>
  <c r="LB184" i="2" s="1"/>
  <c r="KV184" i="2"/>
  <c r="KU184" i="2"/>
  <c r="KT184" i="2"/>
  <c r="KO184" i="2"/>
  <c r="KN184" i="2"/>
  <c r="KC184" i="2"/>
  <c r="KB184" i="2"/>
  <c r="KA184" i="2"/>
  <c r="JZ184" i="2"/>
  <c r="JY184" i="2"/>
  <c r="JW184" i="2"/>
  <c r="JV184" i="2"/>
  <c r="JU184" i="2"/>
  <c r="JT184" i="2"/>
  <c r="JR184" i="2"/>
  <c r="JQ184" i="2"/>
  <c r="JP184" i="2"/>
  <c r="JO184" i="2"/>
  <c r="JN184" i="2"/>
  <c r="JM184" i="2"/>
  <c r="JL184" i="2"/>
  <c r="JJ184" i="2"/>
  <c r="JH184" i="2"/>
  <c r="JG184" i="2"/>
  <c r="JF184" i="2"/>
  <c r="JA184" i="2"/>
  <c r="IZ184" i="2"/>
  <c r="IY184" i="2"/>
  <c r="IX184" i="2"/>
  <c r="IW184" i="2"/>
  <c r="IU184" i="2"/>
  <c r="IT184" i="2"/>
  <c r="IS184" i="2"/>
  <c r="IR184" i="2"/>
  <c r="IP184" i="2"/>
  <c r="IO184" i="2"/>
  <c r="IN184" i="2"/>
  <c r="IM184" i="2"/>
  <c r="IL184" i="2"/>
  <c r="IK184" i="2"/>
  <c r="IJ184" i="2"/>
  <c r="IH184" i="2"/>
  <c r="IF184" i="2"/>
  <c r="IE184" i="2"/>
  <c r="ID184" i="2"/>
  <c r="HW184" i="2"/>
  <c r="HS184" i="2"/>
  <c r="HJ184" i="2" s="1"/>
  <c r="HG184" i="2" s="1" a="1"/>
  <c r="HG184" i="2" s="1"/>
  <c r="HR184" i="2"/>
  <c r="HQ184" i="2"/>
  <c r="HP184" i="2"/>
  <c r="HO184" i="2"/>
  <c r="HI184" i="2"/>
  <c r="HC184" i="2"/>
  <c r="HA184" i="2" a="1"/>
  <c r="HA184" i="2" s="1"/>
  <c r="GY184" i="2"/>
  <c r="GX184" i="2"/>
  <c r="GR184" i="2"/>
  <c r="GL184" i="2"/>
  <c r="GM184" i="2" s="1"/>
  <c r="GZ184" i="2" s="1"/>
  <c r="FR184" i="2"/>
  <c r="FS184" i="2" s="1"/>
  <c r="FI184" i="2"/>
  <c r="FO184" i="2" s="1"/>
  <c r="EW184" i="2"/>
  <c r="ET184" i="2"/>
  <c r="EP184" i="2"/>
  <c r="DT184" i="2"/>
  <c r="DJ184" i="2"/>
  <c r="DI184" i="2"/>
  <c r="DH184" i="2"/>
  <c r="CZ184" i="2"/>
  <c r="CY184" i="2" s="1"/>
  <c r="CV184" i="2" s="1"/>
  <c r="Z184" i="2" s="1"/>
  <c r="AI184" i="2" s="1"/>
  <c r="CX184" i="2"/>
  <c r="CW184" i="2"/>
  <c r="CT184" i="2"/>
  <c r="CS184" i="2" s="1"/>
  <c r="CQ184" i="2" s="1"/>
  <c r="DB184" i="2" s="1"/>
  <c r="CP184" i="2"/>
  <c r="DC184" i="2" s="1"/>
  <c r="AL184" i="2"/>
  <c r="D184" i="2"/>
  <c r="CA184" i="2" s="1"/>
  <c r="OQ183" i="2"/>
  <c r="OL183" i="2"/>
  <c r="OK183" i="2"/>
  <c r="OJ183" i="2"/>
  <c r="OI183" i="2"/>
  <c r="OH183" i="2"/>
  <c r="OG183" i="2"/>
  <c r="NS183" i="2"/>
  <c r="NR183" i="2"/>
  <c r="NP183" i="2"/>
  <c r="NO183" i="2"/>
  <c r="NC183" i="2"/>
  <c r="MY183" i="2"/>
  <c r="MQ183" i="2"/>
  <c r="MP183" i="2"/>
  <c r="MK183" i="2"/>
  <c r="MJ183" i="2"/>
  <c r="ME183" i="2"/>
  <c r="MD183" i="2"/>
  <c r="MF183" i="2" s="1"/>
  <c r="LZ183" i="2"/>
  <c r="LY183" i="2"/>
  <c r="LX183" i="2"/>
  <c r="LS183" i="2"/>
  <c r="LR183" i="2"/>
  <c r="LT183" i="2" s="1"/>
  <c r="LM183" i="2"/>
  <c r="LL183" i="2"/>
  <c r="LN183" i="2" s="1"/>
  <c r="LH183" i="2"/>
  <c r="LG183" i="2"/>
  <c r="LF183" i="2"/>
  <c r="LA183" i="2"/>
  <c r="KZ183" i="2"/>
  <c r="LB183" i="2" s="1"/>
  <c r="KU183" i="2"/>
  <c r="KT183" i="2"/>
  <c r="KV183" i="2" s="1"/>
  <c r="KO183" i="2"/>
  <c r="KP183" i="2" s="1"/>
  <c r="KN183" i="2"/>
  <c r="KC183" i="2"/>
  <c r="KB183" i="2"/>
  <c r="KA183" i="2"/>
  <c r="JZ183" i="2"/>
  <c r="JY183" i="2"/>
  <c r="JW183" i="2"/>
  <c r="JV183" i="2"/>
  <c r="JU183" i="2"/>
  <c r="JT183" i="2"/>
  <c r="JR183" i="2"/>
  <c r="JQ183" i="2"/>
  <c r="JP183" i="2"/>
  <c r="JO183" i="2"/>
  <c r="JI183" i="2" s="1"/>
  <c r="JN183" i="2"/>
  <c r="JM183" i="2"/>
  <c r="JL183" i="2"/>
  <c r="JK183" i="2"/>
  <c r="JE183" i="2" s="1"/>
  <c r="JJ183" i="2"/>
  <c r="JH183" i="2"/>
  <c r="JG183" i="2"/>
  <c r="JF183" i="2"/>
  <c r="JA183" i="2"/>
  <c r="IZ183" i="2"/>
  <c r="IY183" i="2"/>
  <c r="IX183" i="2"/>
  <c r="IW183" i="2"/>
  <c r="IU183" i="2"/>
  <c r="IT183" i="2"/>
  <c r="IS183" i="2"/>
  <c r="IR183" i="2"/>
  <c r="IP183" i="2"/>
  <c r="IO183" i="2"/>
  <c r="IN183" i="2"/>
  <c r="IM183" i="2"/>
  <c r="IL183" i="2"/>
  <c r="IK183" i="2"/>
  <c r="IJ183" i="2"/>
  <c r="IH183" i="2"/>
  <c r="IF183" i="2"/>
  <c r="IE183" i="2"/>
  <c r="ID183" i="2"/>
  <c r="HW183" i="2"/>
  <c r="HS183" i="2"/>
  <c r="HJ183" i="2" s="1"/>
  <c r="HG183" i="2" s="1" a="1"/>
  <c r="HG183" i="2" s="1"/>
  <c r="HR183" i="2"/>
  <c r="HQ183" i="2"/>
  <c r="HP183" i="2"/>
  <c r="HO183" i="2"/>
  <c r="HI183" i="2"/>
  <c r="HC183" i="2"/>
  <c r="HA183" i="2" a="1"/>
  <c r="HA183" i="2" s="1"/>
  <c r="GY183" i="2"/>
  <c r="GX183" i="2"/>
  <c r="GR183" i="2"/>
  <c r="GL183" i="2"/>
  <c r="GM183" i="2" s="1"/>
  <c r="GZ183" i="2" s="1"/>
  <c r="FR183" i="2"/>
  <c r="FS183" i="2" s="1"/>
  <c r="FI183" i="2"/>
  <c r="FO183" i="2" s="1"/>
  <c r="EW183" i="2"/>
  <c r="ET183" i="2"/>
  <c r="EP183" i="2"/>
  <c r="DT183" i="2"/>
  <c r="DJ183" i="2"/>
  <c r="DI183" i="2"/>
  <c r="DH183" i="2"/>
  <c r="CZ183" i="2"/>
  <c r="CY183" i="2"/>
  <c r="CV183" i="2" s="1"/>
  <c r="Z183" i="2" s="1"/>
  <c r="AI183" i="2" s="1"/>
  <c r="CX183" i="2"/>
  <c r="CW183" i="2"/>
  <c r="CT183" i="2"/>
  <c r="CS183" i="2" s="1"/>
  <c r="CQ183" i="2" s="1"/>
  <c r="DB183" i="2" s="1"/>
  <c r="CP183" i="2"/>
  <c r="CA183" i="2"/>
  <c r="AL183" i="2"/>
  <c r="D183" i="2"/>
  <c r="OQ182" i="2"/>
  <c r="OL182" i="2"/>
  <c r="OK182" i="2"/>
  <c r="OJ182" i="2"/>
  <c r="OI182" i="2"/>
  <c r="OH182" i="2"/>
  <c r="OG182" i="2"/>
  <c r="NS182" i="2"/>
  <c r="NR182" i="2"/>
  <c r="NT182" i="2" s="1"/>
  <c r="NP182" i="2"/>
  <c r="NO182" i="2"/>
  <c r="NC182" i="2"/>
  <c r="MY182" i="2"/>
  <c r="NG182" i="2" s="1"/>
  <c r="MQ182" i="2"/>
  <c r="MP182" i="2"/>
  <c r="MR182" i="2" s="1"/>
  <c r="MK182" i="2"/>
  <c r="MJ182" i="2"/>
  <c r="ME182" i="2"/>
  <c r="MF182" i="2" s="1"/>
  <c r="MD182" i="2"/>
  <c r="LY182" i="2"/>
  <c r="LX182" i="2"/>
  <c r="LS182" i="2"/>
  <c r="LR182" i="2"/>
  <c r="LT182" i="2" s="1"/>
  <c r="LM182" i="2"/>
  <c r="LL182" i="2"/>
  <c r="LG182" i="2"/>
  <c r="LF182" i="2"/>
  <c r="LH182" i="2" s="1"/>
  <c r="LA182" i="2"/>
  <c r="KZ182" i="2"/>
  <c r="LB182" i="2" s="1"/>
  <c r="KU182" i="2"/>
  <c r="KT182" i="2"/>
  <c r="KO182" i="2"/>
  <c r="KN182" i="2"/>
  <c r="KC182" i="2"/>
  <c r="KB182" i="2"/>
  <c r="KA182" i="2"/>
  <c r="JZ182" i="2"/>
  <c r="JY182" i="2"/>
  <c r="JW182" i="2"/>
  <c r="JV182" i="2"/>
  <c r="JU182" i="2"/>
  <c r="JT182" i="2"/>
  <c r="JR182" i="2"/>
  <c r="JQ182" i="2"/>
  <c r="JP182" i="2"/>
  <c r="JO182" i="2"/>
  <c r="JK182" i="2" s="1"/>
  <c r="JE182" i="2" s="1"/>
  <c r="JN182" i="2"/>
  <c r="JM182" i="2"/>
  <c r="JL182" i="2"/>
  <c r="JJ182" i="2"/>
  <c r="JH182" i="2"/>
  <c r="JG182" i="2"/>
  <c r="JF182" i="2"/>
  <c r="JC182" i="2"/>
  <c r="JD182" i="2" s="1"/>
  <c r="KI182" i="2" s="1"/>
  <c r="JA182" i="2"/>
  <c r="IZ182" i="2"/>
  <c r="IY182" i="2"/>
  <c r="IX182" i="2"/>
  <c r="IW182" i="2"/>
  <c r="IU182" i="2"/>
  <c r="IT182" i="2"/>
  <c r="IS182" i="2"/>
  <c r="IR182" i="2"/>
  <c r="IP182" i="2"/>
  <c r="IO182" i="2"/>
  <c r="IN182" i="2"/>
  <c r="IM182" i="2"/>
  <c r="II182" i="2" s="1"/>
  <c r="IC182" i="2" s="1"/>
  <c r="IL182" i="2"/>
  <c r="IK182" i="2"/>
  <c r="IJ182" i="2"/>
  <c r="IH182" i="2"/>
  <c r="IG182" i="2"/>
  <c r="IF182" i="2"/>
  <c r="IE182" i="2"/>
  <c r="ID182" i="2"/>
  <c r="HW182" i="2"/>
  <c r="HS182" i="2"/>
  <c r="HJ182" i="2" s="1"/>
  <c r="HG182" i="2" s="1" a="1"/>
  <c r="HG182" i="2" s="1"/>
  <c r="HR182" i="2"/>
  <c r="HQ182" i="2"/>
  <c r="HP182" i="2"/>
  <c r="HO182" i="2"/>
  <c r="HI182" i="2"/>
  <c r="HC182" i="2"/>
  <c r="HA182" i="2" a="1"/>
  <c r="HA182" i="2" s="1"/>
  <c r="GY182" i="2"/>
  <c r="GX182" i="2"/>
  <c r="GR182" i="2"/>
  <c r="GL182" i="2"/>
  <c r="GM182" i="2" s="1"/>
  <c r="GZ182" i="2" s="1"/>
  <c r="FS182" i="2"/>
  <c r="FR182" i="2"/>
  <c r="FI182" i="2"/>
  <c r="FO182" i="2" s="1"/>
  <c r="EW182" i="2"/>
  <c r="ET182" i="2"/>
  <c r="EP182" i="2"/>
  <c r="DT182" i="2"/>
  <c r="DJ182" i="2"/>
  <c r="DI182" i="2"/>
  <c r="DH182" i="2"/>
  <c r="CZ182" i="2"/>
  <c r="CY182" i="2"/>
  <c r="CX182" i="2"/>
  <c r="CW182" i="2"/>
  <c r="CV182" i="2"/>
  <c r="Z182" i="2" s="1"/>
  <c r="AI182" i="2" s="1"/>
  <c r="CT182" i="2"/>
  <c r="CS182" i="2" s="1"/>
  <c r="CQ182" i="2" s="1"/>
  <c r="DB182" i="2" s="1"/>
  <c r="CP182" i="2"/>
  <c r="AL182" i="2"/>
  <c r="D182" i="2"/>
  <c r="CA182" i="2" s="1"/>
  <c r="OQ181" i="2"/>
  <c r="OL181" i="2"/>
  <c r="OK181" i="2"/>
  <c r="ON181" i="2" s="1"/>
  <c r="OJ181" i="2"/>
  <c r="OI181" i="2"/>
  <c r="OH181" i="2"/>
  <c r="OG181" i="2"/>
  <c r="NS181" i="2"/>
  <c r="NR181" i="2"/>
  <c r="NT181" i="2" s="1"/>
  <c r="NP181" i="2"/>
  <c r="NO181" i="2"/>
  <c r="NC181" i="2"/>
  <c r="MY181" i="2"/>
  <c r="MQ181" i="2"/>
  <c r="MP181" i="2"/>
  <c r="MK181" i="2"/>
  <c r="MJ181" i="2"/>
  <c r="ME181" i="2"/>
  <c r="MD181" i="2"/>
  <c r="LY181" i="2"/>
  <c r="LX181" i="2"/>
  <c r="LS181" i="2"/>
  <c r="LR181" i="2"/>
  <c r="LM181" i="2"/>
  <c r="LL181" i="2"/>
  <c r="LG181" i="2"/>
  <c r="LF181" i="2"/>
  <c r="LH181" i="2" s="1"/>
  <c r="LA181" i="2"/>
  <c r="KZ181" i="2"/>
  <c r="KU181" i="2"/>
  <c r="KT181" i="2"/>
  <c r="KO181" i="2"/>
  <c r="KN181" i="2"/>
  <c r="KP181" i="2" s="1"/>
  <c r="KC181" i="2"/>
  <c r="KB181" i="2"/>
  <c r="KA181" i="2"/>
  <c r="JZ181" i="2"/>
  <c r="JY181" i="2"/>
  <c r="JW181" i="2"/>
  <c r="JV181" i="2"/>
  <c r="JU181" i="2"/>
  <c r="JT181" i="2"/>
  <c r="JR181" i="2"/>
  <c r="JQ181" i="2"/>
  <c r="JP181" i="2"/>
  <c r="JO181" i="2"/>
  <c r="JN181" i="2"/>
  <c r="JM181" i="2"/>
  <c r="JL181" i="2"/>
  <c r="JJ181" i="2"/>
  <c r="JH181" i="2"/>
  <c r="JG181" i="2"/>
  <c r="JF181" i="2"/>
  <c r="JA181" i="2"/>
  <c r="IZ181" i="2"/>
  <c r="IY181" i="2"/>
  <c r="IX181" i="2"/>
  <c r="IW181" i="2"/>
  <c r="IU181" i="2"/>
  <c r="IT181" i="2"/>
  <c r="IS181" i="2"/>
  <c r="IR181" i="2"/>
  <c r="IP181" i="2"/>
  <c r="IO181" i="2"/>
  <c r="IN181" i="2"/>
  <c r="IM181" i="2"/>
  <c r="IL181" i="2"/>
  <c r="IK181" i="2"/>
  <c r="IJ181" i="2"/>
  <c r="IH181" i="2"/>
  <c r="IF181" i="2"/>
  <c r="IE181" i="2"/>
  <c r="ID181" i="2"/>
  <c r="HW181" i="2"/>
  <c r="HS181" i="2"/>
  <c r="HJ181" i="2" s="1"/>
  <c r="HG181" i="2" s="1" a="1"/>
  <c r="HG181" i="2" s="1"/>
  <c r="HR181" i="2"/>
  <c r="HQ181" i="2"/>
  <c r="HP181" i="2"/>
  <c r="HO181" i="2"/>
  <c r="HI181" i="2"/>
  <c r="HC181" i="2"/>
  <c r="HA181" i="2" a="1"/>
  <c r="HA181" i="2" s="1"/>
  <c r="GY181" i="2"/>
  <c r="GX181" i="2"/>
  <c r="GR181" i="2"/>
  <c r="GL181" i="2"/>
  <c r="GM181" i="2" s="1"/>
  <c r="GZ181" i="2" s="1"/>
  <c r="FR181" i="2"/>
  <c r="FS181" i="2" s="1"/>
  <c r="FT181" i="2" s="1"/>
  <c r="FU181" i="2" s="1"/>
  <c r="FV181" i="2" s="1"/>
  <c r="ES181" i="2" s="1"/>
  <c r="FI181" i="2"/>
  <c r="FO181" i="2" s="1"/>
  <c r="EW181" i="2"/>
  <c r="ET181" i="2"/>
  <c r="EP181" i="2"/>
  <c r="DT181" i="2"/>
  <c r="DJ181" i="2"/>
  <c r="DI181" i="2"/>
  <c r="DH181" i="2"/>
  <c r="CZ181" i="2"/>
  <c r="CY181" i="2" s="1"/>
  <c r="CV181" i="2" s="1"/>
  <c r="Z181" i="2" s="1"/>
  <c r="AI181" i="2" s="1"/>
  <c r="CX181" i="2"/>
  <c r="CW181" i="2"/>
  <c r="CT181" i="2"/>
  <c r="CS181" i="2" s="1"/>
  <c r="CQ181" i="2" s="1"/>
  <c r="CP181" i="2"/>
  <c r="DC181" i="2" s="1"/>
  <c r="AL181" i="2"/>
  <c r="D181" i="2"/>
  <c r="CA181" i="2" s="1"/>
  <c r="OQ180" i="2"/>
  <c r="OL180" i="2"/>
  <c r="OK180" i="2"/>
  <c r="OJ180" i="2"/>
  <c r="OI180" i="2"/>
  <c r="OH180" i="2"/>
  <c r="OG180" i="2"/>
  <c r="OM180" i="2" s="1"/>
  <c r="NS180" i="2"/>
  <c r="NR180" i="2"/>
  <c r="NP180" i="2"/>
  <c r="NO180" i="2"/>
  <c r="NC180" i="2"/>
  <c r="MY180" i="2"/>
  <c r="MQ180" i="2"/>
  <c r="MP180" i="2"/>
  <c r="MK180" i="2"/>
  <c r="MJ180" i="2"/>
  <c r="ML180" i="2" s="1"/>
  <c r="ME180" i="2"/>
  <c r="MD180" i="2"/>
  <c r="LY180" i="2"/>
  <c r="LZ180" i="2" s="1"/>
  <c r="LX180" i="2"/>
  <c r="LS180" i="2"/>
  <c r="LR180" i="2"/>
  <c r="LM180" i="2"/>
  <c r="LL180" i="2"/>
  <c r="LN180" i="2" s="1"/>
  <c r="LG180" i="2"/>
  <c r="LF180" i="2"/>
  <c r="LA180" i="2"/>
  <c r="KZ180" i="2"/>
  <c r="KU180" i="2"/>
  <c r="KT180" i="2"/>
  <c r="KO180" i="2"/>
  <c r="KN180" i="2"/>
  <c r="KP180" i="2" s="1"/>
  <c r="KC180" i="2"/>
  <c r="KB180" i="2"/>
  <c r="KA180" i="2"/>
  <c r="JZ180" i="2"/>
  <c r="JY180" i="2"/>
  <c r="JW180" i="2"/>
  <c r="JV180" i="2"/>
  <c r="JU180" i="2"/>
  <c r="JT180" i="2"/>
  <c r="JR180" i="2"/>
  <c r="JQ180" i="2"/>
  <c r="JP180" i="2"/>
  <c r="JO180" i="2"/>
  <c r="JN180" i="2"/>
  <c r="JM180" i="2"/>
  <c r="JL180" i="2"/>
  <c r="JK180" i="2"/>
  <c r="JJ180" i="2"/>
  <c r="JI180" i="2"/>
  <c r="JH180" i="2"/>
  <c r="JG180" i="2"/>
  <c r="JF180" i="2"/>
  <c r="JA180" i="2"/>
  <c r="IZ180" i="2"/>
  <c r="IY180" i="2"/>
  <c r="IX180" i="2"/>
  <c r="IW180" i="2"/>
  <c r="IU180" i="2"/>
  <c r="IT180" i="2"/>
  <c r="IS180" i="2"/>
  <c r="IR180" i="2"/>
  <c r="IP180" i="2"/>
  <c r="IO180" i="2"/>
  <c r="IN180" i="2"/>
  <c r="IM180" i="2"/>
  <c r="IL180" i="2"/>
  <c r="IK180" i="2"/>
  <c r="IJ180" i="2"/>
  <c r="IH180" i="2"/>
  <c r="IF180" i="2"/>
  <c r="IE180" i="2"/>
  <c r="ID180" i="2"/>
  <c r="HW180" i="2"/>
  <c r="HS180" i="2"/>
  <c r="HJ180" i="2" s="1"/>
  <c r="HG180" i="2" s="1" a="1"/>
  <c r="HG180" i="2" s="1"/>
  <c r="HR180" i="2"/>
  <c r="HQ180" i="2"/>
  <c r="HP180" i="2"/>
  <c r="HO180" i="2"/>
  <c r="HI180" i="2"/>
  <c r="HC180" i="2"/>
  <c r="HA180" i="2" a="1"/>
  <c r="HA180" i="2" s="1"/>
  <c r="GY180" i="2"/>
  <c r="GX180" i="2"/>
  <c r="GR180" i="2"/>
  <c r="GL180" i="2"/>
  <c r="GM180" i="2" s="1"/>
  <c r="GZ180" i="2" s="1"/>
  <c r="FR180" i="2"/>
  <c r="FI180" i="2"/>
  <c r="FO180" i="2" s="1"/>
  <c r="EW180" i="2"/>
  <c r="ET180" i="2"/>
  <c r="EP180" i="2"/>
  <c r="DT180" i="2"/>
  <c r="DJ180" i="2"/>
  <c r="DI180" i="2"/>
  <c r="DH180" i="2"/>
  <c r="CZ180" i="2"/>
  <c r="CY180" i="2" s="1"/>
  <c r="CV180" i="2" s="1"/>
  <c r="Z180" i="2" s="1"/>
  <c r="AI180" i="2" s="1"/>
  <c r="CX180" i="2"/>
  <c r="CW180" i="2"/>
  <c r="CT180" i="2"/>
  <c r="CS180" i="2" s="1"/>
  <c r="CQ180" i="2" s="1"/>
  <c r="CP180" i="2"/>
  <c r="DC180" i="2" s="1"/>
  <c r="AL180" i="2"/>
  <c r="D180" i="2"/>
  <c r="CA180" i="2" s="1"/>
  <c r="OQ179" i="2"/>
  <c r="OL179" i="2"/>
  <c r="OK179" i="2"/>
  <c r="OJ179" i="2"/>
  <c r="OI179" i="2"/>
  <c r="OH179" i="2"/>
  <c r="OG179" i="2"/>
  <c r="NS179" i="2"/>
  <c r="NR179" i="2"/>
  <c r="NT179" i="2" s="1"/>
  <c r="NP179" i="2"/>
  <c r="NO179" i="2"/>
  <c r="NQ179" i="2" s="1"/>
  <c r="NC179" i="2"/>
  <c r="MY179" i="2"/>
  <c r="NG179" i="2" s="1"/>
  <c r="MQ179" i="2"/>
  <c r="MP179" i="2"/>
  <c r="MR179" i="2" s="1"/>
  <c r="MK179" i="2"/>
  <c r="MJ179" i="2"/>
  <c r="ME179" i="2"/>
  <c r="MD179" i="2"/>
  <c r="LY179" i="2"/>
  <c r="LX179" i="2"/>
  <c r="LZ179" i="2" s="1"/>
  <c r="LS179" i="2"/>
  <c r="LR179" i="2"/>
  <c r="LT179" i="2" s="1"/>
  <c r="LM179" i="2"/>
  <c r="LL179" i="2"/>
  <c r="LG179" i="2"/>
  <c r="LF179" i="2"/>
  <c r="LA179" i="2"/>
  <c r="KZ179" i="2"/>
  <c r="KU179" i="2"/>
  <c r="KT179" i="2"/>
  <c r="KV179" i="2" s="1"/>
  <c r="KO179" i="2"/>
  <c r="KN179" i="2"/>
  <c r="KP179" i="2" s="1"/>
  <c r="KC179" i="2"/>
  <c r="KB179" i="2"/>
  <c r="KA179" i="2"/>
  <c r="JZ179" i="2"/>
  <c r="JY179" i="2"/>
  <c r="JW179" i="2"/>
  <c r="JV179" i="2"/>
  <c r="JU179" i="2"/>
  <c r="JT179" i="2"/>
  <c r="JR179" i="2"/>
  <c r="JQ179" i="2"/>
  <c r="JP179" i="2"/>
  <c r="JO179" i="2"/>
  <c r="JN179" i="2"/>
  <c r="JM179" i="2"/>
  <c r="JL179" i="2"/>
  <c r="JJ179" i="2"/>
  <c r="JH179" i="2"/>
  <c r="JG179" i="2"/>
  <c r="JF179" i="2"/>
  <c r="JA179" i="2"/>
  <c r="IZ179" i="2"/>
  <c r="IY179" i="2"/>
  <c r="IX179" i="2"/>
  <c r="IW179" i="2"/>
  <c r="IU179" i="2"/>
  <c r="IT179" i="2"/>
  <c r="IS179" i="2"/>
  <c r="IR179" i="2"/>
  <c r="IP179" i="2"/>
  <c r="IO179" i="2"/>
  <c r="IN179" i="2"/>
  <c r="IM179" i="2"/>
  <c r="IL179" i="2"/>
  <c r="IK179" i="2"/>
  <c r="IJ179" i="2"/>
  <c r="IH179" i="2"/>
  <c r="IF179" i="2"/>
  <c r="IE179" i="2"/>
  <c r="ID179" i="2"/>
  <c r="HW179" i="2"/>
  <c r="HS179" i="2"/>
  <c r="HJ179" i="2" s="1"/>
  <c r="HG179" i="2" s="1" a="1"/>
  <c r="HG179" i="2" s="1"/>
  <c r="HR179" i="2"/>
  <c r="HQ179" i="2"/>
  <c r="HP179" i="2"/>
  <c r="HO179" i="2"/>
  <c r="HI179" i="2"/>
  <c r="HC179" i="2"/>
  <c r="HA179" i="2" a="1"/>
  <c r="HA179" i="2" s="1"/>
  <c r="GY179" i="2"/>
  <c r="GX179" i="2"/>
  <c r="GR179" i="2"/>
  <c r="GL179" i="2"/>
  <c r="GM179" i="2" s="1"/>
  <c r="GZ179" i="2" s="1"/>
  <c r="FR179" i="2"/>
  <c r="FI179" i="2"/>
  <c r="FO179" i="2" s="1"/>
  <c r="EW179" i="2"/>
  <c r="ET179" i="2"/>
  <c r="EP179" i="2"/>
  <c r="DT179" i="2"/>
  <c r="DJ179" i="2"/>
  <c r="DI179" i="2"/>
  <c r="DH179" i="2"/>
  <c r="CZ179" i="2"/>
  <c r="CY179" i="2"/>
  <c r="CV179" i="2" s="1"/>
  <c r="Z179" i="2" s="1"/>
  <c r="AI179" i="2" s="1"/>
  <c r="CX179" i="2"/>
  <c r="CW179" i="2"/>
  <c r="CT179" i="2"/>
  <c r="CS179" i="2" s="1"/>
  <c r="CQ179" i="2" s="1"/>
  <c r="DB179" i="2" s="1"/>
  <c r="CP179" i="2"/>
  <c r="DC179" i="2" s="1"/>
  <c r="AL179" i="2"/>
  <c r="D179" i="2"/>
  <c r="CA179" i="2" s="1"/>
  <c r="OQ178" i="2"/>
  <c r="OL178" i="2"/>
  <c r="OK178" i="2"/>
  <c r="OJ178" i="2"/>
  <c r="OI178" i="2"/>
  <c r="OP178" i="2" s="1"/>
  <c r="OH178" i="2"/>
  <c r="OG178" i="2"/>
  <c r="NS178" i="2"/>
  <c r="NR178" i="2"/>
  <c r="NP178" i="2"/>
  <c r="NO178" i="2"/>
  <c r="NC178" i="2"/>
  <c r="MY178" i="2"/>
  <c r="NG178" i="2" s="1"/>
  <c r="MQ178" i="2"/>
  <c r="MP178" i="2"/>
  <c r="MK178" i="2"/>
  <c r="MJ178" i="2"/>
  <c r="ME178" i="2"/>
  <c r="MD178" i="2"/>
  <c r="LY178" i="2"/>
  <c r="LX178" i="2"/>
  <c r="LZ178" i="2" s="1"/>
  <c r="LT178" i="2"/>
  <c r="LS178" i="2"/>
  <c r="LR178" i="2"/>
  <c r="LM178" i="2"/>
  <c r="LL178" i="2"/>
  <c r="LG178" i="2"/>
  <c r="LF178" i="2"/>
  <c r="LA178" i="2"/>
  <c r="KZ178" i="2"/>
  <c r="KU178" i="2"/>
  <c r="KT178" i="2"/>
  <c r="KO178" i="2"/>
  <c r="KN178" i="2"/>
  <c r="KC178" i="2"/>
  <c r="KB178" i="2"/>
  <c r="KA178" i="2"/>
  <c r="JZ178" i="2"/>
  <c r="JY178" i="2"/>
  <c r="JW178" i="2"/>
  <c r="JV178" i="2"/>
  <c r="JU178" i="2"/>
  <c r="JT178" i="2"/>
  <c r="JR178" i="2"/>
  <c r="JQ178" i="2"/>
  <c r="JP178" i="2"/>
  <c r="JO178" i="2"/>
  <c r="JN178" i="2"/>
  <c r="JM178" i="2"/>
  <c r="JL178" i="2"/>
  <c r="JJ178" i="2"/>
  <c r="JH178" i="2"/>
  <c r="JG178" i="2"/>
  <c r="JF178" i="2"/>
  <c r="JA178" i="2"/>
  <c r="IZ178" i="2"/>
  <c r="IY178" i="2"/>
  <c r="IX178" i="2"/>
  <c r="IW178" i="2"/>
  <c r="IU178" i="2"/>
  <c r="IT178" i="2"/>
  <c r="IS178" i="2"/>
  <c r="IR178" i="2"/>
  <c r="IP178" i="2"/>
  <c r="IO178" i="2"/>
  <c r="IN178" i="2"/>
  <c r="IM178" i="2"/>
  <c r="IL178" i="2"/>
  <c r="IK178" i="2"/>
  <c r="IJ178" i="2"/>
  <c r="IH178" i="2"/>
  <c r="IF178" i="2"/>
  <c r="IE178" i="2"/>
  <c r="ID178" i="2"/>
  <c r="HW178" i="2"/>
  <c r="HS178" i="2"/>
  <c r="HJ178" i="2" s="1"/>
  <c r="HG178" i="2" s="1" a="1"/>
  <c r="HG178" i="2" s="1"/>
  <c r="HR178" i="2"/>
  <c r="HQ178" i="2"/>
  <c r="HP178" i="2"/>
  <c r="HO178" i="2"/>
  <c r="HI178" i="2"/>
  <c r="HC178" i="2"/>
  <c r="HA178" i="2" a="1"/>
  <c r="HA178" i="2" s="1"/>
  <c r="GY178" i="2"/>
  <c r="GX178" i="2"/>
  <c r="GR178" i="2"/>
  <c r="GL178" i="2"/>
  <c r="GM178" i="2" s="1"/>
  <c r="GZ178" i="2" s="1"/>
  <c r="FR178" i="2"/>
  <c r="FI178" i="2"/>
  <c r="FO178" i="2" s="1"/>
  <c r="EW178" i="2"/>
  <c r="ET178" i="2"/>
  <c r="EP178" i="2"/>
  <c r="DT178" i="2"/>
  <c r="DJ178" i="2"/>
  <c r="DI178" i="2"/>
  <c r="DH178" i="2"/>
  <c r="CZ178" i="2"/>
  <c r="CY178" i="2" s="1"/>
  <c r="CV178" i="2" s="1"/>
  <c r="Z178" i="2" s="1"/>
  <c r="AI178" i="2" s="1"/>
  <c r="CX178" i="2"/>
  <c r="CW178" i="2"/>
  <c r="CT178" i="2"/>
  <c r="CS178" i="2" s="1"/>
  <c r="CQ178" i="2" s="1"/>
  <c r="DB178" i="2" s="1"/>
  <c r="CP178" i="2"/>
  <c r="DC178" i="2" s="1"/>
  <c r="AL178" i="2"/>
  <c r="D178" i="2"/>
  <c r="CA178" i="2" s="1"/>
  <c r="OQ177" i="2"/>
  <c r="OL177" i="2"/>
  <c r="OK177" i="2"/>
  <c r="OJ177" i="2"/>
  <c r="OI177" i="2"/>
  <c r="OH177" i="2"/>
  <c r="OG177" i="2"/>
  <c r="NS177" i="2"/>
  <c r="NT177" i="2" s="1"/>
  <c r="NR177" i="2"/>
  <c r="NQ177" i="2"/>
  <c r="NP177" i="2"/>
  <c r="NO177" i="2"/>
  <c r="NC177" i="2"/>
  <c r="MY177" i="2"/>
  <c r="MQ177" i="2"/>
  <c r="MP177" i="2"/>
  <c r="MR177" i="2" s="1"/>
  <c r="MK177" i="2"/>
  <c r="MJ177" i="2"/>
  <c r="ML177" i="2" s="1"/>
  <c r="ME177" i="2"/>
  <c r="MD177" i="2"/>
  <c r="MF177" i="2" s="1"/>
  <c r="LY177" i="2"/>
  <c r="LX177" i="2"/>
  <c r="LZ177" i="2" s="1"/>
  <c r="LS177" i="2"/>
  <c r="LR177" i="2"/>
  <c r="LM177" i="2"/>
  <c r="LL177" i="2"/>
  <c r="LG177" i="2"/>
  <c r="LF177" i="2"/>
  <c r="LH177" i="2" s="1"/>
  <c r="LA177" i="2"/>
  <c r="LB177" i="2" s="1"/>
  <c r="KZ177" i="2"/>
  <c r="KV177" i="2"/>
  <c r="KU177" i="2"/>
  <c r="KT177" i="2"/>
  <c r="KO177" i="2"/>
  <c r="KN177" i="2"/>
  <c r="KP177" i="2" s="1"/>
  <c r="KC177" i="2"/>
  <c r="KB177" i="2"/>
  <c r="KA177" i="2"/>
  <c r="JZ177" i="2"/>
  <c r="JY177" i="2"/>
  <c r="JW177" i="2"/>
  <c r="JV177" i="2"/>
  <c r="JU177" i="2"/>
  <c r="JT177" i="2"/>
  <c r="JR177" i="2"/>
  <c r="JQ177" i="2"/>
  <c r="JP177" i="2"/>
  <c r="JO177" i="2"/>
  <c r="JN177" i="2"/>
  <c r="JM177" i="2"/>
  <c r="JL177" i="2"/>
  <c r="JJ177" i="2"/>
  <c r="JH177" i="2"/>
  <c r="JG177" i="2"/>
  <c r="JF177" i="2"/>
  <c r="JA177" i="2"/>
  <c r="IZ177" i="2"/>
  <c r="IY177" i="2"/>
  <c r="IX177" i="2"/>
  <c r="IW177" i="2"/>
  <c r="IU177" i="2"/>
  <c r="IT177" i="2"/>
  <c r="IS177" i="2"/>
  <c r="IR177" i="2"/>
  <c r="IP177" i="2"/>
  <c r="IO177" i="2"/>
  <c r="IN177" i="2"/>
  <c r="IM177" i="2"/>
  <c r="II177" i="2" s="1"/>
  <c r="IL177" i="2"/>
  <c r="IK177" i="2"/>
  <c r="IJ177" i="2"/>
  <c r="IH177" i="2"/>
  <c r="IF177" i="2"/>
  <c r="IE177" i="2"/>
  <c r="ID177" i="2"/>
  <c r="HW177" i="2"/>
  <c r="HS177" i="2"/>
  <c r="HJ177" i="2" s="1"/>
  <c r="HG177" i="2" s="1" a="1"/>
  <c r="HG177" i="2" s="1"/>
  <c r="HR177" i="2"/>
  <c r="HQ177" i="2"/>
  <c r="HP177" i="2"/>
  <c r="HO177" i="2"/>
  <c r="HI177" i="2"/>
  <c r="HC177" i="2"/>
  <c r="HA177" i="2" a="1"/>
  <c r="HA177" i="2" s="1"/>
  <c r="GY177" i="2"/>
  <c r="GX177" i="2"/>
  <c r="GR177" i="2"/>
  <c r="GL177" i="2"/>
  <c r="GM177" i="2" s="1"/>
  <c r="GZ177" i="2" s="1"/>
  <c r="FR177" i="2"/>
  <c r="FS177" i="2" s="1"/>
  <c r="FT177" i="2" s="1"/>
  <c r="FU177" i="2" s="1"/>
  <c r="FV177" i="2" s="1"/>
  <c r="ES177" i="2" s="1"/>
  <c r="FD177" i="2" s="1"/>
  <c r="FE177" i="2" s="1"/>
  <c r="FI177" i="2"/>
  <c r="FO177" i="2" s="1"/>
  <c r="EW177" i="2"/>
  <c r="ET177" i="2"/>
  <c r="EP177" i="2"/>
  <c r="DT177" i="2"/>
  <c r="DJ177" i="2"/>
  <c r="DI177" i="2"/>
  <c r="DH177" i="2"/>
  <c r="CZ177" i="2"/>
  <c r="CY177" i="2" s="1"/>
  <c r="CV177" i="2" s="1"/>
  <c r="Z177" i="2" s="1"/>
  <c r="AI177" i="2" s="1"/>
  <c r="CX177" i="2"/>
  <c r="CW177" i="2"/>
  <c r="CT177" i="2"/>
  <c r="CS177" i="2" s="1"/>
  <c r="CQ177" i="2" s="1"/>
  <c r="DB177" i="2" s="1"/>
  <c r="CP177" i="2"/>
  <c r="AL177" i="2"/>
  <c r="D177" i="2"/>
  <c r="CA177" i="2" s="1"/>
  <c r="OQ176" i="2"/>
  <c r="OL176" i="2"/>
  <c r="OK176" i="2"/>
  <c r="OJ176" i="2"/>
  <c r="OI176" i="2"/>
  <c r="OP176" i="2" s="1"/>
  <c r="OH176" i="2"/>
  <c r="OG176" i="2"/>
  <c r="OM176" i="2" s="1"/>
  <c r="NS176" i="2"/>
  <c r="NR176" i="2"/>
  <c r="NP176" i="2"/>
  <c r="NO176" i="2"/>
  <c r="NQ176" i="2" s="1"/>
  <c r="NC176" i="2"/>
  <c r="MY176" i="2"/>
  <c r="MQ176" i="2"/>
  <c r="MP176" i="2"/>
  <c r="MK176" i="2"/>
  <c r="MJ176" i="2"/>
  <c r="ML176" i="2" s="1"/>
  <c r="ME176" i="2"/>
  <c r="MD176" i="2"/>
  <c r="MF176" i="2" s="1"/>
  <c r="LY176" i="2"/>
  <c r="LX176" i="2"/>
  <c r="LS176" i="2"/>
  <c r="LR176" i="2"/>
  <c r="LT176" i="2" s="1"/>
  <c r="LM176" i="2"/>
  <c r="LL176" i="2"/>
  <c r="LG176" i="2"/>
  <c r="LF176" i="2"/>
  <c r="LA176" i="2"/>
  <c r="KZ176" i="2"/>
  <c r="LB176" i="2" s="1"/>
  <c r="KU176" i="2"/>
  <c r="KT176" i="2"/>
  <c r="KO176" i="2"/>
  <c r="KN176" i="2"/>
  <c r="KP176" i="2" s="1"/>
  <c r="KC176" i="2"/>
  <c r="KB176" i="2"/>
  <c r="KA176" i="2"/>
  <c r="JZ176" i="2"/>
  <c r="JY176" i="2"/>
  <c r="JW176" i="2"/>
  <c r="JV176" i="2"/>
  <c r="JU176" i="2"/>
  <c r="JT176" i="2"/>
  <c r="JR176" i="2"/>
  <c r="JQ176" i="2"/>
  <c r="JP176" i="2"/>
  <c r="JO176" i="2"/>
  <c r="JN176" i="2"/>
  <c r="JM176" i="2"/>
  <c r="JL176" i="2"/>
  <c r="JJ176" i="2"/>
  <c r="JH176" i="2"/>
  <c r="JG176" i="2"/>
  <c r="JF176" i="2"/>
  <c r="JA176" i="2"/>
  <c r="IZ176" i="2"/>
  <c r="IY176" i="2"/>
  <c r="IX176" i="2"/>
  <c r="IW176" i="2"/>
  <c r="IU176" i="2"/>
  <c r="IT176" i="2"/>
  <c r="IS176" i="2"/>
  <c r="IR176" i="2"/>
  <c r="IP176" i="2"/>
  <c r="IO176" i="2"/>
  <c r="IN176" i="2"/>
  <c r="IM176" i="2"/>
  <c r="IL176" i="2"/>
  <c r="IK176" i="2"/>
  <c r="IJ176" i="2"/>
  <c r="II176" i="2"/>
  <c r="IC176" i="2" s="1"/>
  <c r="IH176" i="2"/>
  <c r="IG176" i="2"/>
  <c r="IF176" i="2"/>
  <c r="IE176" i="2"/>
  <c r="ID176" i="2"/>
  <c r="HW176" i="2"/>
  <c r="HS176" i="2"/>
  <c r="HJ176" i="2" s="1"/>
  <c r="HG176" i="2" s="1" a="1"/>
  <c r="HG176" i="2" s="1"/>
  <c r="HR176" i="2"/>
  <c r="HQ176" i="2"/>
  <c r="HP176" i="2"/>
  <c r="HO176" i="2"/>
  <c r="HI176" i="2"/>
  <c r="HC176" i="2"/>
  <c r="HA176" i="2" a="1"/>
  <c r="HA176" i="2" s="1"/>
  <c r="GY176" i="2"/>
  <c r="GX176" i="2"/>
  <c r="GR176" i="2"/>
  <c r="GL176" i="2"/>
  <c r="GM176" i="2" s="1"/>
  <c r="GZ176" i="2" s="1"/>
  <c r="FR176" i="2"/>
  <c r="FS176" i="2" s="1"/>
  <c r="FI176" i="2"/>
  <c r="FO176" i="2" s="1"/>
  <c r="EW176" i="2"/>
  <c r="ET176" i="2"/>
  <c r="EP176" i="2"/>
  <c r="DT176" i="2"/>
  <c r="DJ176" i="2"/>
  <c r="DI176" i="2"/>
  <c r="DH176" i="2"/>
  <c r="CZ176" i="2"/>
  <c r="CY176" i="2"/>
  <c r="CV176" i="2" s="1"/>
  <c r="Z176" i="2" s="1"/>
  <c r="AI176" i="2" s="1"/>
  <c r="CX176" i="2"/>
  <c r="CW176" i="2"/>
  <c r="CT176" i="2"/>
  <c r="CS176" i="2" s="1"/>
  <c r="CQ176" i="2" s="1"/>
  <c r="DB176" i="2" s="1"/>
  <c r="CP176" i="2"/>
  <c r="DC176" i="2" s="1"/>
  <c r="AL176" i="2"/>
  <c r="D176" i="2"/>
  <c r="CA176" i="2" s="1"/>
  <c r="OQ175" i="2"/>
  <c r="OL175" i="2"/>
  <c r="OK175" i="2"/>
  <c r="OJ175" i="2"/>
  <c r="OM175" i="2" s="1"/>
  <c r="OI175" i="2"/>
  <c r="OH175" i="2"/>
  <c r="ON175" i="2" s="1"/>
  <c r="OG175" i="2"/>
  <c r="NS175" i="2"/>
  <c r="NR175" i="2"/>
  <c r="NP175" i="2"/>
  <c r="NO175" i="2"/>
  <c r="NC175" i="2"/>
  <c r="MY175" i="2"/>
  <c r="MR175" i="2"/>
  <c r="MQ175" i="2"/>
  <c r="MP175" i="2"/>
  <c r="MK175" i="2"/>
  <c r="MJ175" i="2"/>
  <c r="ME175" i="2"/>
  <c r="MD175" i="2"/>
  <c r="MF175" i="2" s="1"/>
  <c r="LY175" i="2"/>
  <c r="LX175" i="2"/>
  <c r="LS175" i="2"/>
  <c r="LR175" i="2"/>
  <c r="LM175" i="2"/>
  <c r="LL175" i="2"/>
  <c r="LG175" i="2"/>
  <c r="LF175" i="2"/>
  <c r="LA175" i="2"/>
  <c r="KZ175" i="2"/>
  <c r="LB175" i="2" s="1"/>
  <c r="KU175" i="2"/>
  <c r="KT175" i="2"/>
  <c r="KV175" i="2" s="1"/>
  <c r="KO175" i="2"/>
  <c r="KN175" i="2"/>
  <c r="KC175" i="2"/>
  <c r="KB175" i="2"/>
  <c r="KA175" i="2"/>
  <c r="JZ175" i="2"/>
  <c r="JY175" i="2"/>
  <c r="JW175" i="2"/>
  <c r="JV175" i="2"/>
  <c r="JU175" i="2"/>
  <c r="JT175" i="2"/>
  <c r="JR175" i="2"/>
  <c r="JQ175" i="2"/>
  <c r="JP175" i="2"/>
  <c r="JO175" i="2"/>
  <c r="JK175" i="2" s="1"/>
  <c r="JN175" i="2"/>
  <c r="JM175" i="2"/>
  <c r="JL175" i="2"/>
  <c r="JJ175" i="2"/>
  <c r="JH175" i="2"/>
  <c r="JG175" i="2"/>
  <c r="JF175" i="2"/>
  <c r="JA175" i="2"/>
  <c r="IZ175" i="2"/>
  <c r="IY175" i="2"/>
  <c r="IX175" i="2"/>
  <c r="IW175" i="2"/>
  <c r="IU175" i="2"/>
  <c r="IT175" i="2"/>
  <c r="IS175" i="2"/>
  <c r="IR175" i="2"/>
  <c r="IP175" i="2"/>
  <c r="IO175" i="2"/>
  <c r="IN175" i="2"/>
  <c r="IM175" i="2"/>
  <c r="IG175" i="2" s="1"/>
  <c r="IL175" i="2"/>
  <c r="IK175" i="2"/>
  <c r="IJ175" i="2"/>
  <c r="II175" i="2"/>
  <c r="IH175" i="2"/>
  <c r="IF175" i="2"/>
  <c r="IE175" i="2"/>
  <c r="ID175" i="2"/>
  <c r="HW175" i="2"/>
  <c r="HS175" i="2"/>
  <c r="HR175" i="2"/>
  <c r="HQ175" i="2"/>
  <c r="HP175" i="2"/>
  <c r="HO175" i="2"/>
  <c r="HJ175" i="2"/>
  <c r="HG175" i="2" s="1" a="1"/>
  <c r="HG175" i="2" s="1"/>
  <c r="HI175" i="2"/>
  <c r="HC175" i="2"/>
  <c r="HA175" i="2" a="1"/>
  <c r="HA175" i="2" s="1"/>
  <c r="GY175" i="2"/>
  <c r="GX175" i="2"/>
  <c r="GR175" i="2"/>
  <c r="GL175" i="2"/>
  <c r="GM175" i="2" s="1"/>
  <c r="GZ175" i="2" s="1"/>
  <c r="FS175" i="2"/>
  <c r="FR175" i="2"/>
  <c r="FI175" i="2"/>
  <c r="FO175" i="2" s="1"/>
  <c r="EW175" i="2"/>
  <c r="ET175" i="2"/>
  <c r="EP175" i="2"/>
  <c r="DT175" i="2"/>
  <c r="DJ175" i="2"/>
  <c r="DI175" i="2"/>
  <c r="DH175" i="2"/>
  <c r="CZ175" i="2"/>
  <c r="CY175" i="2" s="1"/>
  <c r="CV175" i="2" s="1"/>
  <c r="Z175" i="2" s="1"/>
  <c r="AI175" i="2" s="1"/>
  <c r="CX175" i="2"/>
  <c r="CW175" i="2"/>
  <c r="CT175" i="2"/>
  <c r="CS175" i="2" s="1"/>
  <c r="CQ175" i="2" s="1"/>
  <c r="CP175" i="2"/>
  <c r="DC175" i="2" s="1"/>
  <c r="AL175" i="2"/>
  <c r="D175" i="2"/>
  <c r="CA175" i="2" s="1"/>
  <c r="OQ174" i="2"/>
  <c r="OL174" i="2"/>
  <c r="OK174" i="2"/>
  <c r="OJ174" i="2"/>
  <c r="OI174" i="2"/>
  <c r="OH174" i="2"/>
  <c r="OG174" i="2"/>
  <c r="NS174" i="2"/>
  <c r="NR174" i="2"/>
  <c r="NT174" i="2" s="1"/>
  <c r="NP174" i="2"/>
  <c r="NO174" i="2"/>
  <c r="NC174" i="2"/>
  <c r="NG174" i="2" s="1"/>
  <c r="MY174" i="2"/>
  <c r="MQ174" i="2"/>
  <c r="MP174" i="2"/>
  <c r="MK174" i="2"/>
  <c r="MJ174" i="2"/>
  <c r="ME174" i="2"/>
  <c r="MD174" i="2"/>
  <c r="LY174" i="2"/>
  <c r="LX174" i="2"/>
  <c r="LS174" i="2"/>
  <c r="LR174" i="2"/>
  <c r="LM174" i="2"/>
  <c r="LL174" i="2"/>
  <c r="LG174" i="2"/>
  <c r="LF174" i="2"/>
  <c r="LA174" i="2"/>
  <c r="KZ174" i="2"/>
  <c r="KU174" i="2"/>
  <c r="KT174" i="2"/>
  <c r="KO174" i="2"/>
  <c r="KN174" i="2"/>
  <c r="KC174" i="2"/>
  <c r="KB174" i="2"/>
  <c r="KA174" i="2"/>
  <c r="JZ174" i="2"/>
  <c r="JY174" i="2"/>
  <c r="JW174" i="2"/>
  <c r="JV174" i="2"/>
  <c r="JU174" i="2"/>
  <c r="JT174" i="2"/>
  <c r="JR174" i="2"/>
  <c r="JQ174" i="2"/>
  <c r="JP174" i="2"/>
  <c r="JO174" i="2"/>
  <c r="JN174" i="2"/>
  <c r="JM174" i="2"/>
  <c r="JL174" i="2"/>
  <c r="JJ174" i="2"/>
  <c r="JH174" i="2"/>
  <c r="JG174" i="2"/>
  <c r="JF174" i="2"/>
  <c r="JA174" i="2"/>
  <c r="IZ174" i="2"/>
  <c r="IY174" i="2"/>
  <c r="IX174" i="2"/>
  <c r="IW174" i="2"/>
  <c r="IU174" i="2"/>
  <c r="IT174" i="2"/>
  <c r="IS174" i="2"/>
  <c r="IR174" i="2"/>
  <c r="IP174" i="2"/>
  <c r="IO174" i="2"/>
  <c r="IN174" i="2"/>
  <c r="IM174" i="2"/>
  <c r="IL174" i="2"/>
  <c r="IK174" i="2"/>
  <c r="IJ174" i="2"/>
  <c r="IH174" i="2"/>
  <c r="IF174" i="2"/>
  <c r="IE174" i="2"/>
  <c r="ID174" i="2"/>
  <c r="HW174" i="2"/>
  <c r="HS174" i="2"/>
  <c r="HJ174" i="2" s="1"/>
  <c r="HG174" i="2" s="1" a="1"/>
  <c r="HG174" i="2" s="1"/>
  <c r="HR174" i="2"/>
  <c r="HQ174" i="2"/>
  <c r="HP174" i="2"/>
  <c r="HO174" i="2"/>
  <c r="HI174" i="2"/>
  <c r="HC174" i="2"/>
  <c r="HA174" i="2" a="1"/>
  <c r="HA174" i="2" s="1"/>
  <c r="GZ174" i="2"/>
  <c r="GY174" i="2"/>
  <c r="GX174" i="2"/>
  <c r="GR174" i="2"/>
  <c r="GL174" i="2"/>
  <c r="GM174" i="2" s="1"/>
  <c r="FT174" i="2"/>
  <c r="FU174" i="2" s="1"/>
  <c r="FV174" i="2" s="1"/>
  <c r="ES174" i="2" s="1"/>
  <c r="FR174" i="2"/>
  <c r="FS174" i="2" s="1"/>
  <c r="FI174" i="2"/>
  <c r="FO174" i="2" s="1"/>
  <c r="EW174" i="2"/>
  <c r="ET174" i="2"/>
  <c r="EP174" i="2"/>
  <c r="DT174" i="2"/>
  <c r="DJ174" i="2"/>
  <c r="DI174" i="2"/>
  <c r="DH174" i="2"/>
  <c r="CZ174" i="2"/>
  <c r="CY174" i="2" s="1"/>
  <c r="CV174" i="2" s="1"/>
  <c r="Z174" i="2" s="1"/>
  <c r="AI174" i="2" s="1"/>
  <c r="CX174" i="2"/>
  <c r="CW174" i="2"/>
  <c r="CT174" i="2"/>
  <c r="CS174" i="2" s="1"/>
  <c r="CQ174" i="2" s="1"/>
  <c r="DB174" i="2" s="1"/>
  <c r="CP174" i="2"/>
  <c r="AL174" i="2"/>
  <c r="D174" i="2"/>
  <c r="CA174" i="2" s="1"/>
  <c r="OQ173" i="2"/>
  <c r="OL173" i="2"/>
  <c r="OK173" i="2"/>
  <c r="ON173" i="2" s="1"/>
  <c r="OJ173" i="2"/>
  <c r="OI173" i="2"/>
  <c r="OH173" i="2"/>
  <c r="OG173" i="2"/>
  <c r="OM173" i="2" s="1"/>
  <c r="NS173" i="2"/>
  <c r="NR173" i="2"/>
  <c r="NP173" i="2"/>
  <c r="NO173" i="2"/>
  <c r="NC173" i="2"/>
  <c r="MY173" i="2"/>
  <c r="MQ173" i="2"/>
  <c r="MP173" i="2"/>
  <c r="MR173" i="2" s="1"/>
  <c r="MK173" i="2"/>
  <c r="MJ173" i="2"/>
  <c r="ML173" i="2" s="1"/>
  <c r="ME173" i="2"/>
  <c r="MF173" i="2" s="1"/>
  <c r="MD173" i="2"/>
  <c r="LY173" i="2"/>
  <c r="LX173" i="2"/>
  <c r="LS173" i="2"/>
  <c r="LR173" i="2"/>
  <c r="LM173" i="2"/>
  <c r="LL173" i="2"/>
  <c r="LN173" i="2" s="1"/>
  <c r="LG173" i="2"/>
  <c r="LF173" i="2"/>
  <c r="LA173" i="2"/>
  <c r="KZ173" i="2"/>
  <c r="LB173" i="2" s="1"/>
  <c r="KU173" i="2"/>
  <c r="KT173" i="2"/>
  <c r="KV173" i="2" s="1"/>
  <c r="KO173" i="2"/>
  <c r="KN173" i="2"/>
  <c r="KP173" i="2" s="1"/>
  <c r="KC173" i="2"/>
  <c r="KB173" i="2"/>
  <c r="KA173" i="2"/>
  <c r="JZ173" i="2"/>
  <c r="JY173" i="2"/>
  <c r="JW173" i="2"/>
  <c r="JV173" i="2"/>
  <c r="JU173" i="2"/>
  <c r="JT173" i="2"/>
  <c r="JR173" i="2"/>
  <c r="JQ173" i="2"/>
  <c r="JP173" i="2"/>
  <c r="JO173" i="2"/>
  <c r="JK173" i="2" s="1"/>
  <c r="JN173" i="2"/>
  <c r="JM173" i="2"/>
  <c r="JL173" i="2"/>
  <c r="JJ173" i="2"/>
  <c r="JH173" i="2"/>
  <c r="JG173" i="2"/>
  <c r="JF173" i="2"/>
  <c r="JA173" i="2"/>
  <c r="IZ173" i="2"/>
  <c r="IY173" i="2"/>
  <c r="IX173" i="2"/>
  <c r="IW173" i="2"/>
  <c r="IU173" i="2"/>
  <c r="IT173" i="2"/>
  <c r="IS173" i="2"/>
  <c r="IR173" i="2"/>
  <c r="IP173" i="2"/>
  <c r="IO173" i="2"/>
  <c r="IN173" i="2"/>
  <c r="IM173" i="2"/>
  <c r="IL173" i="2"/>
  <c r="IK173" i="2"/>
  <c r="IJ173" i="2"/>
  <c r="IH173" i="2"/>
  <c r="IF173" i="2"/>
  <c r="IE173" i="2"/>
  <c r="ID173" i="2"/>
  <c r="HW173" i="2"/>
  <c r="HS173" i="2"/>
  <c r="HJ173" i="2" s="1"/>
  <c r="HG173" i="2" s="1" a="1"/>
  <c r="HG173" i="2" s="1"/>
  <c r="HR173" i="2"/>
  <c r="HQ173" i="2"/>
  <c r="HP173" i="2"/>
  <c r="HO173" i="2"/>
  <c r="HI173" i="2"/>
  <c r="HC173" i="2"/>
  <c r="HA173" i="2" a="1"/>
  <c r="HA173" i="2" s="1"/>
  <c r="GY173" i="2"/>
  <c r="GX173" i="2"/>
  <c r="GR173" i="2"/>
  <c r="GL173" i="2"/>
  <c r="GM173" i="2" s="1"/>
  <c r="GZ173" i="2" s="1"/>
  <c r="FR173" i="2"/>
  <c r="FI173" i="2"/>
  <c r="FO173" i="2" s="1"/>
  <c r="EW173" i="2"/>
  <c r="ET173" i="2"/>
  <c r="EP173" i="2"/>
  <c r="DT173" i="2"/>
  <c r="DJ173" i="2"/>
  <c r="DI173" i="2"/>
  <c r="DH173" i="2"/>
  <c r="CZ173" i="2"/>
  <c r="CY173" i="2" s="1"/>
  <c r="CV173" i="2" s="1"/>
  <c r="Z173" i="2" s="1"/>
  <c r="AI173" i="2" s="1"/>
  <c r="CX173" i="2"/>
  <c r="CW173" i="2"/>
  <c r="CT173" i="2"/>
  <c r="CS173" i="2" s="1"/>
  <c r="CQ173" i="2" s="1"/>
  <c r="DB173" i="2" s="1"/>
  <c r="CP173" i="2"/>
  <c r="AL173" i="2"/>
  <c r="D173" i="2"/>
  <c r="CA173" i="2" s="1"/>
  <c r="OQ172" i="2"/>
  <c r="OL172" i="2"/>
  <c r="OK172" i="2"/>
  <c r="OJ172" i="2"/>
  <c r="OI172" i="2"/>
  <c r="OH172" i="2"/>
  <c r="ON172" i="2" s="1"/>
  <c r="OG172" i="2"/>
  <c r="NT172" i="2"/>
  <c r="NS172" i="2"/>
  <c r="NR172" i="2"/>
  <c r="NP172" i="2"/>
  <c r="NO172" i="2"/>
  <c r="NC172" i="2"/>
  <c r="MY172" i="2"/>
  <c r="MQ172" i="2"/>
  <c r="MP172" i="2"/>
  <c r="MK172" i="2"/>
  <c r="MJ172" i="2"/>
  <c r="ME172" i="2"/>
  <c r="MD172" i="2"/>
  <c r="LY172" i="2"/>
  <c r="LX172" i="2"/>
  <c r="LS172" i="2"/>
  <c r="LR172" i="2"/>
  <c r="LM172" i="2"/>
  <c r="LL172" i="2"/>
  <c r="LN172" i="2" s="1"/>
  <c r="LG172" i="2"/>
  <c r="LF172" i="2"/>
  <c r="LH172" i="2" s="1"/>
  <c r="LA172" i="2"/>
  <c r="KZ172" i="2"/>
  <c r="KU172" i="2"/>
  <c r="KT172" i="2"/>
  <c r="KV172" i="2" s="1"/>
  <c r="KO172" i="2"/>
  <c r="KN172" i="2"/>
  <c r="KC172" i="2"/>
  <c r="KB172" i="2"/>
  <c r="KA172" i="2"/>
  <c r="JZ172" i="2"/>
  <c r="JY172" i="2"/>
  <c r="JW172" i="2"/>
  <c r="JV172" i="2"/>
  <c r="JU172" i="2"/>
  <c r="JT172" i="2"/>
  <c r="JR172" i="2"/>
  <c r="JQ172" i="2"/>
  <c r="JP172" i="2"/>
  <c r="JO172" i="2"/>
  <c r="JN172" i="2"/>
  <c r="JM172" i="2"/>
  <c r="JL172" i="2"/>
  <c r="JJ172" i="2"/>
  <c r="JH172" i="2"/>
  <c r="JG172" i="2"/>
  <c r="JF172" i="2"/>
  <c r="JA172" i="2"/>
  <c r="IZ172" i="2"/>
  <c r="IY172" i="2"/>
  <c r="IX172" i="2"/>
  <c r="IW172" i="2"/>
  <c r="IU172" i="2"/>
  <c r="IT172" i="2"/>
  <c r="IS172" i="2"/>
  <c r="IR172" i="2"/>
  <c r="IP172" i="2"/>
  <c r="IO172" i="2"/>
  <c r="IN172" i="2"/>
  <c r="IM172" i="2"/>
  <c r="II172" i="2" s="1"/>
  <c r="IC172" i="2" s="1"/>
  <c r="IL172" i="2"/>
  <c r="IK172" i="2"/>
  <c r="IJ172" i="2"/>
  <c r="IH172" i="2"/>
  <c r="IF172" i="2"/>
  <c r="IE172" i="2"/>
  <c r="ID172" i="2"/>
  <c r="IA172" i="2"/>
  <c r="IB172" i="2" s="1"/>
  <c r="KF172" i="2" s="1"/>
  <c r="HW172" i="2"/>
  <c r="HS172" i="2"/>
  <c r="HJ172" i="2" s="1"/>
  <c r="HG172" i="2" s="1" a="1"/>
  <c r="HG172" i="2" s="1"/>
  <c r="HR172" i="2"/>
  <c r="HQ172" i="2"/>
  <c r="HP172" i="2"/>
  <c r="HO172" i="2"/>
  <c r="HI172" i="2"/>
  <c r="HC172" i="2"/>
  <c r="HA172" i="2" a="1"/>
  <c r="HA172" i="2" s="1"/>
  <c r="GY172" i="2"/>
  <c r="GX172" i="2"/>
  <c r="GR172" i="2"/>
  <c r="GL172" i="2"/>
  <c r="GM172" i="2" s="1"/>
  <c r="GZ172" i="2" s="1"/>
  <c r="FR172" i="2"/>
  <c r="FI172" i="2"/>
  <c r="FO172" i="2" s="1"/>
  <c r="EW172" i="2"/>
  <c r="ET172" i="2"/>
  <c r="EP172" i="2"/>
  <c r="DT172" i="2"/>
  <c r="DJ172" i="2"/>
  <c r="DI172" i="2"/>
  <c r="DH172" i="2"/>
  <c r="CZ172" i="2"/>
  <c r="CY172" i="2" s="1"/>
  <c r="CV172" i="2" s="1"/>
  <c r="Z172" i="2" s="1"/>
  <c r="AI172" i="2" s="1"/>
  <c r="CX172" i="2"/>
  <c r="CW172" i="2"/>
  <c r="CT172" i="2"/>
  <c r="CS172" i="2" s="1"/>
  <c r="CQ172" i="2" s="1"/>
  <c r="DB172" i="2" s="1"/>
  <c r="CP172" i="2"/>
  <c r="AL172" i="2"/>
  <c r="D172" i="2"/>
  <c r="CA172" i="2" s="1"/>
  <c r="OQ171" i="2"/>
  <c r="OL171" i="2"/>
  <c r="OK171" i="2"/>
  <c r="OJ171" i="2"/>
  <c r="OI171" i="2"/>
  <c r="OH171" i="2"/>
  <c r="OG171" i="2"/>
  <c r="NS171" i="2"/>
  <c r="NR171" i="2"/>
  <c r="NT171" i="2" s="1"/>
  <c r="NP171" i="2"/>
  <c r="NO171" i="2"/>
  <c r="NC171" i="2"/>
  <c r="MY171" i="2"/>
  <c r="MQ171" i="2"/>
  <c r="MP171" i="2"/>
  <c r="MR171" i="2" s="1"/>
  <c r="MK171" i="2"/>
  <c r="MJ171" i="2"/>
  <c r="ML171" i="2" s="1"/>
  <c r="ME171" i="2"/>
  <c r="MD171" i="2"/>
  <c r="MF171" i="2" s="1"/>
  <c r="LY171" i="2"/>
  <c r="LX171" i="2"/>
  <c r="LS171" i="2"/>
  <c r="LR171" i="2"/>
  <c r="LM171" i="2"/>
  <c r="LL171" i="2"/>
  <c r="LG171" i="2"/>
  <c r="LF171" i="2"/>
  <c r="LA171" i="2"/>
  <c r="KZ171" i="2"/>
  <c r="KU171" i="2"/>
  <c r="KT171" i="2"/>
  <c r="KO171" i="2"/>
  <c r="KN171" i="2"/>
  <c r="KC171" i="2"/>
  <c r="KB171" i="2"/>
  <c r="KA171" i="2"/>
  <c r="JZ171" i="2"/>
  <c r="JY171" i="2"/>
  <c r="JW171" i="2"/>
  <c r="JV171" i="2"/>
  <c r="JU171" i="2"/>
  <c r="JT171" i="2"/>
  <c r="JR171" i="2"/>
  <c r="JQ171" i="2"/>
  <c r="JP171" i="2"/>
  <c r="JO171" i="2"/>
  <c r="JK171" i="2" s="1"/>
  <c r="JN171" i="2"/>
  <c r="JM171" i="2"/>
  <c r="JL171" i="2"/>
  <c r="JJ171" i="2"/>
  <c r="JI171" i="2"/>
  <c r="JH171" i="2"/>
  <c r="JG171" i="2"/>
  <c r="JF171" i="2"/>
  <c r="JA171" i="2"/>
  <c r="IZ171" i="2"/>
  <c r="IY171" i="2"/>
  <c r="IX171" i="2"/>
  <c r="IW171" i="2"/>
  <c r="IU171" i="2"/>
  <c r="IT171" i="2"/>
  <c r="IS171" i="2"/>
  <c r="IR171" i="2"/>
  <c r="IP171" i="2"/>
  <c r="IO171" i="2"/>
  <c r="IN171" i="2"/>
  <c r="IM171" i="2"/>
  <c r="IG171" i="2" s="1"/>
  <c r="IL171" i="2"/>
  <c r="IK171" i="2"/>
  <c r="IJ171" i="2"/>
  <c r="II171" i="2"/>
  <c r="IH171" i="2"/>
  <c r="IF171" i="2"/>
  <c r="IE171" i="2"/>
  <c r="ID171" i="2"/>
  <c r="HW171" i="2"/>
  <c r="HS171" i="2"/>
  <c r="HJ171" i="2" s="1"/>
  <c r="HG171" i="2" s="1" a="1"/>
  <c r="HG171" i="2" s="1"/>
  <c r="HR171" i="2"/>
  <c r="HQ171" i="2"/>
  <c r="HP171" i="2"/>
  <c r="HO171" i="2"/>
  <c r="HI171" i="2"/>
  <c r="HC171" i="2"/>
  <c r="HA171" i="2" a="1"/>
  <c r="HA171" i="2" s="1"/>
  <c r="GY171" i="2"/>
  <c r="GX171" i="2"/>
  <c r="GR171" i="2"/>
  <c r="GL171" i="2"/>
  <c r="GM171" i="2" s="1"/>
  <c r="GZ171" i="2" s="1"/>
  <c r="FT171" i="2"/>
  <c r="FU171" i="2" s="1"/>
  <c r="FV171" i="2" s="1"/>
  <c r="ES171" i="2" s="1"/>
  <c r="FR171" i="2"/>
  <c r="FS171" i="2" s="1"/>
  <c r="FI171" i="2"/>
  <c r="FO171" i="2" s="1"/>
  <c r="EW171" i="2"/>
  <c r="ET171" i="2"/>
  <c r="EP171" i="2"/>
  <c r="DT171" i="2"/>
  <c r="DJ171" i="2"/>
  <c r="DI171" i="2"/>
  <c r="DH171" i="2"/>
  <c r="CZ171" i="2"/>
  <c r="CY171" i="2" s="1"/>
  <c r="CV171" i="2" s="1"/>
  <c r="Z171" i="2" s="1"/>
  <c r="AI171" i="2" s="1"/>
  <c r="CX171" i="2"/>
  <c r="CW171" i="2"/>
  <c r="CT171" i="2"/>
  <c r="CS171" i="2" s="1"/>
  <c r="CQ171" i="2" s="1"/>
  <c r="DB171" i="2" s="1"/>
  <c r="CP171" i="2"/>
  <c r="DC171" i="2" s="1"/>
  <c r="AL171" i="2"/>
  <c r="D171" i="2"/>
  <c r="CA171" i="2" s="1"/>
  <c r="OQ170" i="2"/>
  <c r="OL170" i="2"/>
  <c r="OK170" i="2"/>
  <c r="OJ170" i="2"/>
  <c r="OI170" i="2"/>
  <c r="OH170" i="2"/>
  <c r="ON170" i="2" s="1"/>
  <c r="OG170" i="2"/>
  <c r="NS170" i="2"/>
  <c r="NT170" i="2" s="1"/>
  <c r="NR170" i="2"/>
  <c r="NP170" i="2"/>
  <c r="NO170" i="2"/>
  <c r="NC170" i="2"/>
  <c r="MY170" i="2"/>
  <c r="MQ170" i="2"/>
  <c r="MP170" i="2"/>
  <c r="MK170" i="2"/>
  <c r="MJ170" i="2"/>
  <c r="ML170" i="2" s="1"/>
  <c r="ME170" i="2"/>
  <c r="MD170" i="2"/>
  <c r="LY170" i="2"/>
  <c r="LX170" i="2"/>
  <c r="LS170" i="2"/>
  <c r="LT170" i="2" s="1"/>
  <c r="LR170" i="2"/>
  <c r="LM170" i="2"/>
  <c r="LL170" i="2"/>
  <c r="LG170" i="2"/>
  <c r="LF170" i="2"/>
  <c r="LH170" i="2" s="1"/>
  <c r="LA170" i="2"/>
  <c r="KZ170" i="2"/>
  <c r="KU170" i="2"/>
  <c r="KT170" i="2"/>
  <c r="KO170" i="2"/>
  <c r="KP170" i="2" s="1"/>
  <c r="KN170" i="2"/>
  <c r="KC170" i="2"/>
  <c r="KB170" i="2"/>
  <c r="KA170" i="2"/>
  <c r="JZ170" i="2"/>
  <c r="JY170" i="2"/>
  <c r="JW170" i="2"/>
  <c r="JV170" i="2"/>
  <c r="JU170" i="2"/>
  <c r="JT170" i="2"/>
  <c r="JR170" i="2"/>
  <c r="JQ170" i="2"/>
  <c r="JP170" i="2"/>
  <c r="JO170" i="2"/>
  <c r="JI170" i="2" s="1"/>
  <c r="JN170" i="2"/>
  <c r="JM170" i="2"/>
  <c r="JL170" i="2"/>
  <c r="JK170" i="2"/>
  <c r="JJ170" i="2"/>
  <c r="JH170" i="2"/>
  <c r="JG170" i="2"/>
  <c r="JF170" i="2"/>
  <c r="JA170" i="2"/>
  <c r="IZ170" i="2"/>
  <c r="IY170" i="2"/>
  <c r="IX170" i="2"/>
  <c r="IW170" i="2"/>
  <c r="IU170" i="2"/>
  <c r="IT170" i="2"/>
  <c r="IS170" i="2"/>
  <c r="IR170" i="2"/>
  <c r="IP170" i="2"/>
  <c r="IO170" i="2"/>
  <c r="IN170" i="2"/>
  <c r="IM170" i="2"/>
  <c r="IL170" i="2"/>
  <c r="IK170" i="2"/>
  <c r="IJ170" i="2"/>
  <c r="IH170" i="2"/>
  <c r="IF170" i="2"/>
  <c r="IE170" i="2"/>
  <c r="ID170" i="2"/>
  <c r="HW170" i="2"/>
  <c r="HS170" i="2"/>
  <c r="HJ170" i="2" s="1"/>
  <c r="HG170" i="2" s="1" a="1"/>
  <c r="HG170" i="2" s="1"/>
  <c r="HR170" i="2"/>
  <c r="HQ170" i="2"/>
  <c r="HP170" i="2"/>
  <c r="HO170" i="2"/>
  <c r="HI170" i="2"/>
  <c r="HC170" i="2"/>
  <c r="HA170" i="2" a="1"/>
  <c r="HA170" i="2" s="1"/>
  <c r="GY170" i="2"/>
  <c r="GX170" i="2"/>
  <c r="GR170" i="2"/>
  <c r="GL170" i="2"/>
  <c r="GM170" i="2" s="1"/>
  <c r="GZ170" i="2" s="1"/>
  <c r="FR170" i="2"/>
  <c r="FS170" i="2" s="1"/>
  <c r="FI170" i="2"/>
  <c r="FO170" i="2" s="1"/>
  <c r="EW170" i="2"/>
  <c r="ET170" i="2"/>
  <c r="EP170" i="2"/>
  <c r="DT170" i="2"/>
  <c r="DJ170" i="2"/>
  <c r="DI170" i="2"/>
  <c r="DH170" i="2"/>
  <c r="CZ170" i="2"/>
  <c r="CY170" i="2" s="1"/>
  <c r="CV170" i="2" s="1"/>
  <c r="Z170" i="2" s="1"/>
  <c r="AI170" i="2" s="1"/>
  <c r="CX170" i="2"/>
  <c r="CW170" i="2"/>
  <c r="CT170" i="2"/>
  <c r="CS170" i="2" s="1"/>
  <c r="CQ170" i="2" s="1"/>
  <c r="DB170" i="2" s="1"/>
  <c r="CP170" i="2"/>
  <c r="DC170" i="2" s="1"/>
  <c r="CA170" i="2"/>
  <c r="AL170" i="2"/>
  <c r="D170" i="2"/>
  <c r="OQ169" i="2"/>
  <c r="OL169" i="2"/>
  <c r="OK169" i="2"/>
  <c r="OJ169" i="2"/>
  <c r="OI169" i="2"/>
  <c r="OO169" i="2" s="1"/>
  <c r="OH169" i="2"/>
  <c r="OG169" i="2"/>
  <c r="NS169" i="2"/>
  <c r="NR169" i="2"/>
  <c r="NP169" i="2"/>
  <c r="NO169" i="2"/>
  <c r="NC169" i="2"/>
  <c r="MY169" i="2"/>
  <c r="NG169" i="2" s="1"/>
  <c r="MQ169" i="2"/>
  <c r="MP169" i="2"/>
  <c r="MK169" i="2"/>
  <c r="MJ169" i="2"/>
  <c r="ML169" i="2" s="1"/>
  <c r="MG169" i="2"/>
  <c r="ME169" i="2"/>
  <c r="MD169" i="2"/>
  <c r="LY169" i="2"/>
  <c r="LX169" i="2"/>
  <c r="LS169" i="2"/>
  <c r="LR169" i="2"/>
  <c r="LN169" i="2"/>
  <c r="LM169" i="2"/>
  <c r="LL169" i="2"/>
  <c r="LG169" i="2"/>
  <c r="LF169" i="2"/>
  <c r="LH169" i="2" s="1"/>
  <c r="LA169" i="2"/>
  <c r="KZ169" i="2"/>
  <c r="KU169" i="2"/>
  <c r="KT169" i="2"/>
  <c r="KV169" i="2" s="1"/>
  <c r="KO169" i="2"/>
  <c r="KN169" i="2"/>
  <c r="KC169" i="2"/>
  <c r="KB169" i="2"/>
  <c r="KA169" i="2"/>
  <c r="JZ169" i="2"/>
  <c r="JY169" i="2"/>
  <c r="JW169" i="2"/>
  <c r="JV169" i="2"/>
  <c r="JU169" i="2"/>
  <c r="JT169" i="2"/>
  <c r="JR169" i="2"/>
  <c r="JQ169" i="2"/>
  <c r="JP169" i="2"/>
  <c r="JO169" i="2"/>
  <c r="JN169" i="2"/>
  <c r="JM169" i="2"/>
  <c r="JL169" i="2"/>
  <c r="JK169" i="2"/>
  <c r="JJ169" i="2"/>
  <c r="JI169" i="2"/>
  <c r="JH169" i="2"/>
  <c r="JG169" i="2"/>
  <c r="JF169" i="2"/>
  <c r="JE169" i="2"/>
  <c r="JC169" i="2"/>
  <c r="JD169" i="2" s="1"/>
  <c r="KI169" i="2" s="1"/>
  <c r="JA169" i="2"/>
  <c r="IZ169" i="2"/>
  <c r="IY169" i="2"/>
  <c r="IX169" i="2"/>
  <c r="IW169" i="2"/>
  <c r="IU169" i="2"/>
  <c r="IT169" i="2"/>
  <c r="IS169" i="2"/>
  <c r="IR169" i="2"/>
  <c r="IP169" i="2"/>
  <c r="IO169" i="2"/>
  <c r="IN169" i="2"/>
  <c r="IM169" i="2"/>
  <c r="IL169" i="2"/>
  <c r="IK169" i="2"/>
  <c r="IJ169" i="2"/>
  <c r="II169" i="2"/>
  <c r="IH169" i="2"/>
  <c r="IG169" i="2"/>
  <c r="IF169" i="2"/>
  <c r="IE169" i="2"/>
  <c r="ID169" i="2"/>
  <c r="IC169" i="2"/>
  <c r="IB169" i="2"/>
  <c r="KF169" i="2" s="1"/>
  <c r="LI169" i="2" s="1"/>
  <c r="IA169" i="2"/>
  <c r="HW169" i="2"/>
  <c r="HS169" i="2"/>
  <c r="HJ169" i="2" s="1"/>
  <c r="HG169" i="2" s="1" a="1"/>
  <c r="HG169" i="2" s="1"/>
  <c r="HR169" i="2"/>
  <c r="HQ169" i="2"/>
  <c r="HP169" i="2"/>
  <c r="HO169" i="2"/>
  <c r="HI169" i="2"/>
  <c r="HC169" i="2"/>
  <c r="HA169" i="2" a="1"/>
  <c r="HA169" i="2" s="1"/>
  <c r="GY169" i="2"/>
  <c r="GX169" i="2"/>
  <c r="GR169" i="2"/>
  <c r="GL169" i="2"/>
  <c r="GM169" i="2" s="1"/>
  <c r="GZ169" i="2" s="1"/>
  <c r="FW169" i="2"/>
  <c r="FV169" i="2"/>
  <c r="FU169" i="2"/>
  <c r="FT169" i="2"/>
  <c r="FS169" i="2"/>
  <c r="FR169" i="2"/>
  <c r="FI169" i="2"/>
  <c r="FO169" i="2" s="1"/>
  <c r="FD169" i="2"/>
  <c r="FE169" i="2" s="1"/>
  <c r="EW169" i="2"/>
  <c r="ET169" i="2"/>
  <c r="ES169" i="2"/>
  <c r="EP169" i="2"/>
  <c r="EB169" i="2"/>
  <c r="EH169" i="2" s="1"/>
  <c r="EA169" i="2"/>
  <c r="EG169" i="2" s="1"/>
  <c r="DY169" i="2"/>
  <c r="DX169" i="2"/>
  <c r="DZ169" i="2" s="1"/>
  <c r="DT169" i="2"/>
  <c r="DJ169" i="2"/>
  <c r="DI169" i="2"/>
  <c r="DH169" i="2"/>
  <c r="DL169" i="2" s="1"/>
  <c r="DN169" i="2" s="1"/>
  <c r="CZ169" i="2"/>
  <c r="CY169" i="2" s="1"/>
  <c r="CV169" i="2" s="1"/>
  <c r="Z169" i="2" s="1"/>
  <c r="AI169" i="2" s="1"/>
  <c r="CX169" i="2"/>
  <c r="CW169" i="2"/>
  <c r="CT169" i="2"/>
  <c r="CS169" i="2" s="1"/>
  <c r="CQ169" i="2" s="1"/>
  <c r="CP169" i="2"/>
  <c r="DC169" i="2" s="1"/>
  <c r="AL169" i="2"/>
  <c r="D169" i="2"/>
  <c r="CA169" i="2" s="1"/>
  <c r="OQ168" i="2"/>
  <c r="OL168" i="2"/>
  <c r="OK168" i="2"/>
  <c r="OJ168" i="2"/>
  <c r="OI168" i="2"/>
  <c r="OH168" i="2"/>
  <c r="OG168" i="2"/>
  <c r="NS168" i="2"/>
  <c r="NR168" i="2"/>
  <c r="NT168" i="2" s="1"/>
  <c r="NP168" i="2"/>
  <c r="NO168" i="2"/>
  <c r="NC168" i="2"/>
  <c r="MY168" i="2"/>
  <c r="MQ168" i="2"/>
  <c r="MR168" i="2" s="1"/>
  <c r="MP168" i="2"/>
  <c r="MK168" i="2"/>
  <c r="MJ168" i="2"/>
  <c r="ML168" i="2" s="1"/>
  <c r="ME168" i="2"/>
  <c r="MD168" i="2"/>
  <c r="LY168" i="2"/>
  <c r="LX168" i="2"/>
  <c r="LS168" i="2"/>
  <c r="LR168" i="2"/>
  <c r="LM168" i="2"/>
  <c r="LN168" i="2" s="1"/>
  <c r="LL168" i="2"/>
  <c r="LG168" i="2"/>
  <c r="LF168" i="2"/>
  <c r="LA168" i="2"/>
  <c r="KZ168" i="2"/>
  <c r="KU168" i="2"/>
  <c r="KT168" i="2"/>
  <c r="KO168" i="2"/>
  <c r="KN168" i="2"/>
  <c r="KC168" i="2"/>
  <c r="KB168" i="2"/>
  <c r="KA168" i="2"/>
  <c r="JZ168" i="2"/>
  <c r="JY168" i="2"/>
  <c r="JW168" i="2"/>
  <c r="JV168" i="2"/>
  <c r="JU168" i="2"/>
  <c r="JT168" i="2"/>
  <c r="JR168" i="2"/>
  <c r="JQ168" i="2"/>
  <c r="JP168" i="2"/>
  <c r="JO168" i="2"/>
  <c r="JK168" i="2" s="1"/>
  <c r="JN168" i="2"/>
  <c r="JM168" i="2"/>
  <c r="JL168" i="2"/>
  <c r="JJ168" i="2"/>
  <c r="JH168" i="2"/>
  <c r="JG168" i="2"/>
  <c r="JF168" i="2"/>
  <c r="JA168" i="2"/>
  <c r="IZ168" i="2"/>
  <c r="IY168" i="2"/>
  <c r="IX168" i="2"/>
  <c r="IW168" i="2"/>
  <c r="IU168" i="2"/>
  <c r="IT168" i="2"/>
  <c r="IS168" i="2"/>
  <c r="IR168" i="2"/>
  <c r="IP168" i="2"/>
  <c r="IO168" i="2"/>
  <c r="IN168" i="2"/>
  <c r="IM168" i="2"/>
  <c r="II168" i="2" s="1"/>
  <c r="IC168" i="2" s="1"/>
  <c r="IL168" i="2"/>
  <c r="IK168" i="2"/>
  <c r="IJ168" i="2"/>
  <c r="IH168" i="2"/>
  <c r="IF168" i="2"/>
  <c r="IE168" i="2"/>
  <c r="ID168" i="2"/>
  <c r="HW168" i="2"/>
  <c r="HS168" i="2"/>
  <c r="HJ168" i="2" s="1"/>
  <c r="HG168" i="2" s="1" a="1"/>
  <c r="HG168" i="2" s="1"/>
  <c r="HR168" i="2"/>
  <c r="HQ168" i="2"/>
  <c r="HP168" i="2"/>
  <c r="HO168" i="2"/>
  <c r="HI168" i="2"/>
  <c r="HC168" i="2"/>
  <c r="HA168" i="2" a="1"/>
  <c r="HA168" i="2" s="1"/>
  <c r="GY168" i="2"/>
  <c r="GX168" i="2"/>
  <c r="GR168" i="2"/>
  <c r="GL168" i="2"/>
  <c r="GM168" i="2" s="1"/>
  <c r="GZ168" i="2" s="1"/>
  <c r="FR168" i="2"/>
  <c r="FS168" i="2" s="1"/>
  <c r="FI168" i="2"/>
  <c r="FO168" i="2" s="1"/>
  <c r="EW168" i="2"/>
  <c r="ET168" i="2"/>
  <c r="EP168" i="2"/>
  <c r="DT168" i="2"/>
  <c r="DJ168" i="2"/>
  <c r="DI168" i="2"/>
  <c r="DH168" i="2"/>
  <c r="CZ168" i="2"/>
  <c r="CY168" i="2" s="1"/>
  <c r="CV168" i="2" s="1"/>
  <c r="Z168" i="2" s="1"/>
  <c r="AI168" i="2" s="1"/>
  <c r="CX168" i="2"/>
  <c r="CW168" i="2"/>
  <c r="CT168" i="2"/>
  <c r="CS168" i="2" s="1"/>
  <c r="CQ168" i="2" s="1"/>
  <c r="DB168" i="2" s="1"/>
  <c r="CP168" i="2"/>
  <c r="AL168" i="2"/>
  <c r="D168" i="2"/>
  <c r="CA168" i="2" s="1"/>
  <c r="OQ167" i="2"/>
  <c r="OL167" i="2"/>
  <c r="OK167" i="2"/>
  <c r="OJ167" i="2"/>
  <c r="OI167" i="2"/>
  <c r="OH167" i="2"/>
  <c r="OG167" i="2"/>
  <c r="NS167" i="2"/>
  <c r="NR167" i="2"/>
  <c r="NT167" i="2" s="1"/>
  <c r="NP167" i="2"/>
  <c r="NO167" i="2"/>
  <c r="NC167" i="2"/>
  <c r="MY167" i="2"/>
  <c r="MQ167" i="2"/>
  <c r="MP167" i="2"/>
  <c r="MK167" i="2"/>
  <c r="MJ167" i="2"/>
  <c r="ME167" i="2"/>
  <c r="MD167" i="2"/>
  <c r="LY167" i="2"/>
  <c r="LX167" i="2"/>
  <c r="LS167" i="2"/>
  <c r="LR167" i="2"/>
  <c r="LM167" i="2"/>
  <c r="LL167" i="2"/>
  <c r="LN167" i="2" s="1"/>
  <c r="LG167" i="2"/>
  <c r="LF167" i="2"/>
  <c r="LH167" i="2" s="1"/>
  <c r="LA167" i="2"/>
  <c r="KZ167" i="2"/>
  <c r="KU167" i="2"/>
  <c r="KT167" i="2"/>
  <c r="KO167" i="2"/>
  <c r="KN167" i="2"/>
  <c r="KC167" i="2"/>
  <c r="KB167" i="2"/>
  <c r="KA167" i="2"/>
  <c r="JZ167" i="2"/>
  <c r="JY167" i="2"/>
  <c r="JW167" i="2"/>
  <c r="JV167" i="2"/>
  <c r="JU167" i="2"/>
  <c r="JT167" i="2"/>
  <c r="JR167" i="2"/>
  <c r="JQ167" i="2"/>
  <c r="JP167" i="2"/>
  <c r="JO167" i="2"/>
  <c r="JK167" i="2" s="1"/>
  <c r="JN167" i="2"/>
  <c r="JM167" i="2"/>
  <c r="JL167" i="2"/>
  <c r="JJ167" i="2"/>
  <c r="JI167" i="2"/>
  <c r="JH167" i="2"/>
  <c r="JG167" i="2"/>
  <c r="JF167" i="2"/>
  <c r="JA167" i="2"/>
  <c r="IZ167" i="2"/>
  <c r="IY167" i="2"/>
  <c r="IX167" i="2"/>
  <c r="IW167" i="2"/>
  <c r="IU167" i="2"/>
  <c r="IT167" i="2"/>
  <c r="IS167" i="2"/>
  <c r="IR167" i="2"/>
  <c r="IP167" i="2"/>
  <c r="IO167" i="2"/>
  <c r="IN167" i="2"/>
  <c r="IM167" i="2"/>
  <c r="IG167" i="2" s="1"/>
  <c r="IL167" i="2"/>
  <c r="IK167" i="2"/>
  <c r="IJ167" i="2"/>
  <c r="IH167" i="2"/>
  <c r="IF167" i="2"/>
  <c r="IE167" i="2"/>
  <c r="ID167" i="2"/>
  <c r="HW167" i="2"/>
  <c r="HS167" i="2"/>
  <c r="HJ167" i="2" s="1"/>
  <c r="HG167" i="2" s="1" a="1"/>
  <c r="HG167" i="2" s="1"/>
  <c r="HR167" i="2"/>
  <c r="HQ167" i="2"/>
  <c r="HP167" i="2"/>
  <c r="HO167" i="2"/>
  <c r="HI167" i="2"/>
  <c r="HC167" i="2"/>
  <c r="HA167" i="2" a="1"/>
  <c r="HA167" i="2" s="1"/>
  <c r="GZ167" i="2"/>
  <c r="GY167" i="2"/>
  <c r="GX167" i="2"/>
  <c r="GR167" i="2"/>
  <c r="GL167" i="2"/>
  <c r="GM167" i="2" s="1"/>
  <c r="FR167" i="2"/>
  <c r="FS167" i="2" s="1"/>
  <c r="FT167" i="2" s="1"/>
  <c r="FU167" i="2" s="1"/>
  <c r="FV167" i="2" s="1"/>
  <c r="ES167" i="2" s="1"/>
  <c r="FW167" i="2" s="1"/>
  <c r="FI167" i="2"/>
  <c r="FO167" i="2" s="1"/>
  <c r="EW167" i="2"/>
  <c r="ET167" i="2"/>
  <c r="EP167" i="2"/>
  <c r="DT167" i="2"/>
  <c r="DJ167" i="2"/>
  <c r="DI167" i="2"/>
  <c r="DH167" i="2"/>
  <c r="EB167" i="2" s="1"/>
  <c r="EH167" i="2" s="1"/>
  <c r="CZ167" i="2"/>
  <c r="CY167" i="2" s="1"/>
  <c r="CV167" i="2" s="1"/>
  <c r="Z167" i="2" s="1"/>
  <c r="AI167" i="2" s="1"/>
  <c r="CX167" i="2"/>
  <c r="CW167" i="2"/>
  <c r="CT167" i="2"/>
  <c r="CS167" i="2" s="1"/>
  <c r="CQ167" i="2" s="1"/>
  <c r="DB167" i="2" s="1"/>
  <c r="CP167" i="2"/>
  <c r="DC167" i="2" s="1"/>
  <c r="AL167" i="2"/>
  <c r="D167" i="2"/>
  <c r="CA167" i="2" s="1"/>
  <c r="OQ166" i="2"/>
  <c r="OL166" i="2"/>
  <c r="OO166" i="2" s="1"/>
  <c r="OK166" i="2"/>
  <c r="OJ166" i="2"/>
  <c r="OI166" i="2"/>
  <c r="OH166" i="2"/>
  <c r="OG166" i="2"/>
  <c r="NS166" i="2"/>
  <c r="NR166" i="2"/>
  <c r="NP166" i="2"/>
  <c r="NO166" i="2"/>
  <c r="NC166" i="2"/>
  <c r="MY166" i="2"/>
  <c r="NG166" i="2" s="1"/>
  <c r="MQ166" i="2"/>
  <c r="MP166" i="2"/>
  <c r="MK166" i="2"/>
  <c r="MJ166" i="2"/>
  <c r="ME166" i="2"/>
  <c r="MD166" i="2"/>
  <c r="MF166" i="2" s="1"/>
  <c r="LY166" i="2"/>
  <c r="LX166" i="2"/>
  <c r="LS166" i="2"/>
  <c r="LR166" i="2"/>
  <c r="LT166" i="2" s="1"/>
  <c r="LN166" i="2"/>
  <c r="LM166" i="2"/>
  <c r="LL166" i="2"/>
  <c r="LG166" i="2"/>
  <c r="LF166" i="2"/>
  <c r="LA166" i="2"/>
  <c r="KZ166" i="2"/>
  <c r="KV166" i="2"/>
  <c r="KU166" i="2"/>
  <c r="KT166" i="2"/>
  <c r="KO166" i="2"/>
  <c r="KN166" i="2"/>
  <c r="KC166" i="2"/>
  <c r="KB166" i="2"/>
  <c r="KA166" i="2"/>
  <c r="JZ166" i="2"/>
  <c r="JY166" i="2"/>
  <c r="JW166" i="2"/>
  <c r="JV166" i="2"/>
  <c r="JU166" i="2"/>
  <c r="JT166" i="2"/>
  <c r="JR166" i="2"/>
  <c r="JQ166" i="2"/>
  <c r="JP166" i="2"/>
  <c r="JO166" i="2"/>
  <c r="JK166" i="2" s="1"/>
  <c r="JN166" i="2"/>
  <c r="JM166" i="2"/>
  <c r="JL166" i="2"/>
  <c r="JJ166" i="2"/>
  <c r="JH166" i="2"/>
  <c r="JG166" i="2"/>
  <c r="JF166" i="2"/>
  <c r="JA166" i="2"/>
  <c r="IZ166" i="2"/>
  <c r="IY166" i="2"/>
  <c r="IX166" i="2"/>
  <c r="IW166" i="2"/>
  <c r="IU166" i="2"/>
  <c r="IT166" i="2"/>
  <c r="IS166" i="2"/>
  <c r="IR166" i="2"/>
  <c r="IP166" i="2"/>
  <c r="IO166" i="2"/>
  <c r="IN166" i="2"/>
  <c r="IM166" i="2"/>
  <c r="IL166" i="2"/>
  <c r="IK166" i="2"/>
  <c r="IJ166" i="2"/>
  <c r="IH166" i="2"/>
  <c r="IF166" i="2"/>
  <c r="IE166" i="2"/>
  <c r="ID166" i="2"/>
  <c r="HW166" i="2"/>
  <c r="HS166" i="2"/>
  <c r="HJ166" i="2" s="1"/>
  <c r="HG166" i="2" s="1" a="1"/>
  <c r="HG166" i="2" s="1"/>
  <c r="HR166" i="2"/>
  <c r="HQ166" i="2"/>
  <c r="HP166" i="2"/>
  <c r="HO166" i="2"/>
  <c r="HI166" i="2"/>
  <c r="HC166" i="2"/>
  <c r="HA166" i="2" a="1"/>
  <c r="HA166" i="2" s="1"/>
  <c r="GY166" i="2"/>
  <c r="GX166" i="2"/>
  <c r="GR166" i="2"/>
  <c r="GL166" i="2"/>
  <c r="GM166" i="2" s="1"/>
  <c r="GZ166" i="2" s="1"/>
  <c r="FR166" i="2"/>
  <c r="FI166" i="2"/>
  <c r="FO166" i="2" s="1"/>
  <c r="EW166" i="2"/>
  <c r="ET166" i="2"/>
  <c r="EP166" i="2"/>
  <c r="DT166" i="2"/>
  <c r="DJ166" i="2"/>
  <c r="DI166" i="2"/>
  <c r="DH166" i="2"/>
  <c r="EB166" i="2" s="1"/>
  <c r="EH166" i="2" s="1"/>
  <c r="CZ166" i="2"/>
  <c r="CY166" i="2" s="1"/>
  <c r="CV166" i="2" s="1"/>
  <c r="Z166" i="2" s="1"/>
  <c r="AI166" i="2" s="1"/>
  <c r="CX166" i="2"/>
  <c r="CW166" i="2"/>
  <c r="CT166" i="2"/>
  <c r="CS166" i="2" s="1"/>
  <c r="CQ166" i="2" s="1"/>
  <c r="DB166" i="2" s="1"/>
  <c r="CP166" i="2"/>
  <c r="AL166" i="2"/>
  <c r="D166" i="2"/>
  <c r="CA166" i="2" s="1"/>
  <c r="OQ165" i="2"/>
  <c r="OL165" i="2"/>
  <c r="OK165" i="2"/>
  <c r="OJ165" i="2"/>
  <c r="OI165" i="2"/>
  <c r="OP165" i="2" s="1"/>
  <c r="OH165" i="2"/>
  <c r="OG165" i="2"/>
  <c r="OM165" i="2" s="1"/>
  <c r="NS165" i="2"/>
  <c r="NR165" i="2"/>
  <c r="NP165" i="2"/>
  <c r="NO165" i="2"/>
  <c r="NC165" i="2"/>
  <c r="MY165" i="2"/>
  <c r="MQ165" i="2"/>
  <c r="MR165" i="2" s="1"/>
  <c r="MP165" i="2"/>
  <c r="MK165" i="2"/>
  <c r="MJ165" i="2"/>
  <c r="ME165" i="2"/>
  <c r="MD165" i="2"/>
  <c r="LY165" i="2"/>
  <c r="LX165" i="2"/>
  <c r="LS165" i="2"/>
  <c r="LR165" i="2"/>
  <c r="LM165" i="2"/>
  <c r="LN165" i="2" s="1"/>
  <c r="LL165" i="2"/>
  <c r="LG165" i="2"/>
  <c r="LF165" i="2"/>
  <c r="LA165" i="2"/>
  <c r="KZ165" i="2"/>
  <c r="KU165" i="2"/>
  <c r="KT165" i="2"/>
  <c r="KO165" i="2"/>
  <c r="KN165" i="2"/>
  <c r="KC165" i="2"/>
  <c r="KB165" i="2"/>
  <c r="KA165" i="2"/>
  <c r="JZ165" i="2"/>
  <c r="JY165" i="2"/>
  <c r="JW165" i="2"/>
  <c r="JV165" i="2"/>
  <c r="JU165" i="2"/>
  <c r="JT165" i="2"/>
  <c r="JR165" i="2"/>
  <c r="JQ165" i="2"/>
  <c r="JP165" i="2"/>
  <c r="JO165" i="2"/>
  <c r="JN165" i="2"/>
  <c r="JM165" i="2"/>
  <c r="JL165" i="2"/>
  <c r="JJ165" i="2"/>
  <c r="JH165" i="2"/>
  <c r="JG165" i="2"/>
  <c r="JF165" i="2"/>
  <c r="JA165" i="2"/>
  <c r="IZ165" i="2"/>
  <c r="IY165" i="2"/>
  <c r="IX165" i="2"/>
  <c r="IW165" i="2"/>
  <c r="IU165" i="2"/>
  <c r="IT165" i="2"/>
  <c r="IS165" i="2"/>
  <c r="IR165" i="2"/>
  <c r="IP165" i="2"/>
  <c r="IO165" i="2"/>
  <c r="IN165" i="2"/>
  <c r="IM165" i="2"/>
  <c r="II165" i="2" s="1"/>
  <c r="IL165" i="2"/>
  <c r="IK165" i="2"/>
  <c r="IJ165" i="2"/>
  <c r="IH165" i="2"/>
  <c r="IF165" i="2"/>
  <c r="IE165" i="2"/>
  <c r="ID165" i="2"/>
  <c r="HW165" i="2"/>
  <c r="HS165" i="2"/>
  <c r="HJ165" i="2" s="1"/>
  <c r="HG165" i="2" s="1" a="1"/>
  <c r="HG165" i="2" s="1"/>
  <c r="HR165" i="2"/>
  <c r="HQ165" i="2"/>
  <c r="HP165" i="2"/>
  <c r="HO165" i="2"/>
  <c r="HI165" i="2"/>
  <c r="HC165" i="2"/>
  <c r="HA165" i="2" a="1"/>
  <c r="HA165" i="2" s="1"/>
  <c r="GY165" i="2"/>
  <c r="GX165" i="2"/>
  <c r="GR165" i="2"/>
  <c r="GL165" i="2"/>
  <c r="GM165" i="2" s="1"/>
  <c r="GZ165" i="2" s="1"/>
  <c r="FR165" i="2"/>
  <c r="FS165" i="2" s="1"/>
  <c r="FO165" i="2"/>
  <c r="FI165" i="2"/>
  <c r="EW165" i="2"/>
  <c r="ET165" i="2"/>
  <c r="EP165" i="2"/>
  <c r="EB165" i="2"/>
  <c r="EH165" i="2" s="1"/>
  <c r="DT165" i="2"/>
  <c r="DJ165" i="2"/>
  <c r="DI165" i="2"/>
  <c r="DH165" i="2"/>
  <c r="CZ165" i="2"/>
  <c r="CY165" i="2"/>
  <c r="CV165" i="2" s="1"/>
  <c r="Z165" i="2" s="1"/>
  <c r="AI165" i="2" s="1"/>
  <c r="CX165" i="2"/>
  <c r="CW165" i="2"/>
  <c r="CT165" i="2"/>
  <c r="CS165" i="2" s="1"/>
  <c r="CQ165" i="2" s="1"/>
  <c r="DB165" i="2" s="1"/>
  <c r="CP165" i="2"/>
  <c r="AL165" i="2"/>
  <c r="D165" i="2"/>
  <c r="CA165" i="2" s="1"/>
  <c r="OQ164" i="2"/>
  <c r="OP164" i="2"/>
  <c r="OL164" i="2"/>
  <c r="OK164" i="2"/>
  <c r="OJ164" i="2"/>
  <c r="OI164" i="2"/>
  <c r="OH164" i="2"/>
  <c r="ON164" i="2" s="1"/>
  <c r="OG164" i="2"/>
  <c r="NS164" i="2"/>
  <c r="NR164" i="2"/>
  <c r="NT164" i="2" s="1"/>
  <c r="NP164" i="2"/>
  <c r="NO164" i="2"/>
  <c r="NC164" i="2"/>
  <c r="MY164" i="2"/>
  <c r="MQ164" i="2"/>
  <c r="MP164" i="2"/>
  <c r="MK164" i="2"/>
  <c r="MJ164" i="2"/>
  <c r="ME164" i="2"/>
  <c r="MD164" i="2"/>
  <c r="MF164" i="2" s="1"/>
  <c r="LY164" i="2"/>
  <c r="LX164" i="2"/>
  <c r="LS164" i="2"/>
  <c r="LR164" i="2"/>
  <c r="LT164" i="2" s="1"/>
  <c r="LM164" i="2"/>
  <c r="LL164" i="2"/>
  <c r="LG164" i="2"/>
  <c r="LF164" i="2"/>
  <c r="LH164" i="2" s="1"/>
  <c r="LB164" i="2"/>
  <c r="LA164" i="2"/>
  <c r="KZ164" i="2"/>
  <c r="KU164" i="2"/>
  <c r="KT164" i="2"/>
  <c r="KV164" i="2" s="1"/>
  <c r="KO164" i="2"/>
  <c r="KN164" i="2"/>
  <c r="KP164" i="2" s="1"/>
  <c r="KC164" i="2"/>
  <c r="KB164" i="2"/>
  <c r="KA164" i="2"/>
  <c r="JZ164" i="2"/>
  <c r="JY164" i="2"/>
  <c r="JW164" i="2"/>
  <c r="JV164" i="2"/>
  <c r="JU164" i="2"/>
  <c r="JT164" i="2"/>
  <c r="JR164" i="2"/>
  <c r="JQ164" i="2"/>
  <c r="JP164" i="2"/>
  <c r="JO164" i="2"/>
  <c r="JK164" i="2" s="1"/>
  <c r="JN164" i="2"/>
  <c r="JM164" i="2"/>
  <c r="JL164" i="2"/>
  <c r="JJ164" i="2"/>
  <c r="JH164" i="2"/>
  <c r="JG164" i="2"/>
  <c r="JF164" i="2"/>
  <c r="JA164" i="2"/>
  <c r="IZ164" i="2"/>
  <c r="IY164" i="2"/>
  <c r="IX164" i="2"/>
  <c r="IW164" i="2"/>
  <c r="IU164" i="2"/>
  <c r="IT164" i="2"/>
  <c r="IS164" i="2"/>
  <c r="IR164" i="2"/>
  <c r="IP164" i="2"/>
  <c r="IO164" i="2"/>
  <c r="IN164" i="2"/>
  <c r="IM164" i="2"/>
  <c r="II164" i="2" s="1"/>
  <c r="IL164" i="2"/>
  <c r="IK164" i="2"/>
  <c r="IJ164" i="2"/>
  <c r="IH164" i="2"/>
  <c r="IG164" i="2"/>
  <c r="IF164" i="2"/>
  <c r="IE164" i="2"/>
  <c r="ID164" i="2"/>
  <c r="HW164" i="2"/>
  <c r="HS164" i="2"/>
  <c r="HJ164" i="2" s="1"/>
  <c r="HG164" i="2" s="1" a="1"/>
  <c r="HG164" i="2" s="1"/>
  <c r="HR164" i="2"/>
  <c r="HQ164" i="2"/>
  <c r="HP164" i="2"/>
  <c r="HO164" i="2"/>
  <c r="HI164" i="2"/>
  <c r="HC164" i="2"/>
  <c r="HA164" i="2" a="1"/>
  <c r="HA164" i="2" s="1"/>
  <c r="GY164" i="2"/>
  <c r="GX164" i="2"/>
  <c r="GR164" i="2"/>
  <c r="GL164" i="2"/>
  <c r="GM164" i="2" s="1"/>
  <c r="GZ164" i="2" s="1"/>
  <c r="FR164" i="2"/>
  <c r="FS164" i="2" s="1"/>
  <c r="FI164" i="2"/>
  <c r="FO164" i="2" s="1"/>
  <c r="EW164" i="2"/>
  <c r="ET164" i="2"/>
  <c r="EP164" i="2"/>
  <c r="DT164" i="2"/>
  <c r="DJ164" i="2"/>
  <c r="DI164" i="2"/>
  <c r="DH164" i="2"/>
  <c r="CZ164" i="2"/>
  <c r="CY164" i="2" s="1"/>
  <c r="CV164" i="2" s="1"/>
  <c r="Z164" i="2" s="1"/>
  <c r="AI164" i="2" s="1"/>
  <c r="CX164" i="2"/>
  <c r="CW164" i="2"/>
  <c r="CT164" i="2"/>
  <c r="CS164" i="2" s="1"/>
  <c r="CQ164" i="2" s="1"/>
  <c r="CP164" i="2"/>
  <c r="DC164" i="2" s="1"/>
  <c r="AL164" i="2"/>
  <c r="D164" i="2"/>
  <c r="CA164" i="2" s="1"/>
  <c r="OQ163" i="2"/>
  <c r="OL163" i="2"/>
  <c r="OK163" i="2"/>
  <c r="OJ163" i="2"/>
  <c r="OI163" i="2"/>
  <c r="OH163" i="2"/>
  <c r="OG163" i="2"/>
  <c r="NS163" i="2"/>
  <c r="NR163" i="2"/>
  <c r="NP163" i="2"/>
  <c r="NO163" i="2"/>
  <c r="NC163" i="2"/>
  <c r="MY163" i="2"/>
  <c r="NG163" i="2" s="1"/>
  <c r="MQ163" i="2"/>
  <c r="MP163" i="2"/>
  <c r="MR163" i="2" s="1"/>
  <c r="MK163" i="2"/>
  <c r="MJ163" i="2"/>
  <c r="ME163" i="2"/>
  <c r="MD163" i="2"/>
  <c r="LY163" i="2"/>
  <c r="LX163" i="2"/>
  <c r="LZ163" i="2" s="1"/>
  <c r="LS163" i="2"/>
  <c r="LR163" i="2"/>
  <c r="LM163" i="2"/>
  <c r="LL163" i="2"/>
  <c r="LN163" i="2" s="1"/>
  <c r="LG163" i="2"/>
  <c r="LF163" i="2"/>
  <c r="LA163" i="2"/>
  <c r="KZ163" i="2"/>
  <c r="LB163" i="2" s="1"/>
  <c r="KU163" i="2"/>
  <c r="KT163" i="2"/>
  <c r="KV163" i="2" s="1"/>
  <c r="KO163" i="2"/>
  <c r="KN163" i="2"/>
  <c r="KC163" i="2"/>
  <c r="KB163" i="2"/>
  <c r="KA163" i="2"/>
  <c r="JZ163" i="2"/>
  <c r="JY163" i="2"/>
  <c r="JW163" i="2"/>
  <c r="JV163" i="2"/>
  <c r="JU163" i="2"/>
  <c r="JT163" i="2"/>
  <c r="JR163" i="2"/>
  <c r="JQ163" i="2"/>
  <c r="JP163" i="2"/>
  <c r="JO163" i="2"/>
  <c r="JK163" i="2" s="1"/>
  <c r="JN163" i="2"/>
  <c r="JM163" i="2"/>
  <c r="JL163" i="2"/>
  <c r="JJ163" i="2"/>
  <c r="JH163" i="2"/>
  <c r="JG163" i="2"/>
  <c r="JF163" i="2"/>
  <c r="JA163" i="2"/>
  <c r="IZ163" i="2"/>
  <c r="IY163" i="2"/>
  <c r="IX163" i="2"/>
  <c r="IW163" i="2"/>
  <c r="IU163" i="2"/>
  <c r="IT163" i="2"/>
  <c r="IS163" i="2"/>
  <c r="IR163" i="2"/>
  <c r="IP163" i="2"/>
  <c r="IO163" i="2"/>
  <c r="IN163" i="2"/>
  <c r="IM163" i="2"/>
  <c r="IG163" i="2" s="1"/>
  <c r="IL163" i="2"/>
  <c r="IK163" i="2"/>
  <c r="IJ163" i="2"/>
  <c r="II163" i="2"/>
  <c r="IH163" i="2"/>
  <c r="IF163" i="2"/>
  <c r="IE163" i="2"/>
  <c r="ID163" i="2"/>
  <c r="HW163" i="2"/>
  <c r="HS163" i="2"/>
  <c r="HJ163" i="2" s="1"/>
  <c r="HG163" i="2" s="1" a="1"/>
  <c r="HG163" i="2" s="1"/>
  <c r="HR163" i="2"/>
  <c r="HQ163" i="2"/>
  <c r="HP163" i="2"/>
  <c r="HO163" i="2"/>
  <c r="HI163" i="2"/>
  <c r="HC163" i="2"/>
  <c r="HA163" i="2" a="1"/>
  <c r="HA163" i="2" s="1"/>
  <c r="GZ163" i="2"/>
  <c r="GY163" i="2"/>
  <c r="GX163" i="2"/>
  <c r="GR163" i="2"/>
  <c r="GL163" i="2"/>
  <c r="GM163" i="2" s="1"/>
  <c r="FS163" i="2"/>
  <c r="FT163" i="2" s="1"/>
  <c r="FU163" i="2" s="1"/>
  <c r="FV163" i="2" s="1"/>
  <c r="ES163" i="2" s="1"/>
  <c r="FR163" i="2"/>
  <c r="FI163" i="2"/>
  <c r="FO163" i="2" s="1"/>
  <c r="EW163" i="2"/>
  <c r="ET163" i="2"/>
  <c r="EP163" i="2"/>
  <c r="DT163" i="2"/>
  <c r="DJ163" i="2"/>
  <c r="DL163" i="2" s="1"/>
  <c r="DN163" i="2" s="1"/>
  <c r="DI163" i="2"/>
  <c r="DH163" i="2"/>
  <c r="CZ163" i="2"/>
  <c r="CY163" i="2" s="1"/>
  <c r="CV163" i="2" s="1"/>
  <c r="Z163" i="2" s="1"/>
  <c r="AI163" i="2" s="1"/>
  <c r="CX163" i="2"/>
  <c r="CW163" i="2"/>
  <c r="CT163" i="2"/>
  <c r="CS163" i="2" s="1"/>
  <c r="CQ163" i="2" s="1"/>
  <c r="DB163" i="2" s="1"/>
  <c r="CP163" i="2"/>
  <c r="DC163" i="2" s="1"/>
  <c r="AL163" i="2"/>
  <c r="D163" i="2"/>
  <c r="CA163" i="2" s="1"/>
  <c r="OQ162" i="2"/>
  <c r="OM162" i="2"/>
  <c r="OL162" i="2"/>
  <c r="OK162" i="2"/>
  <c r="OJ162" i="2"/>
  <c r="OI162" i="2"/>
  <c r="OH162" i="2"/>
  <c r="OG162" i="2"/>
  <c r="NS162" i="2"/>
  <c r="NR162" i="2"/>
  <c r="NP162" i="2"/>
  <c r="NO162" i="2"/>
  <c r="NQ162" i="2" s="1"/>
  <c r="NC162" i="2"/>
  <c r="MY162" i="2"/>
  <c r="NG162" i="2" s="1"/>
  <c r="MQ162" i="2"/>
  <c r="MR162" i="2" s="1"/>
  <c r="MP162" i="2"/>
  <c r="MK162" i="2"/>
  <c r="MJ162" i="2"/>
  <c r="ME162" i="2"/>
  <c r="MD162" i="2"/>
  <c r="LY162" i="2"/>
  <c r="LX162" i="2"/>
  <c r="LS162" i="2"/>
  <c r="LR162" i="2"/>
  <c r="LT162" i="2" s="1"/>
  <c r="LM162" i="2"/>
  <c r="LL162" i="2"/>
  <c r="LG162" i="2"/>
  <c r="LF162" i="2"/>
  <c r="LH162" i="2" s="1"/>
  <c r="LA162" i="2"/>
  <c r="LB162" i="2" s="1"/>
  <c r="KZ162" i="2"/>
  <c r="KU162" i="2"/>
  <c r="KT162" i="2"/>
  <c r="KV162" i="2" s="1"/>
  <c r="KO162" i="2"/>
  <c r="KN162" i="2"/>
  <c r="KP162" i="2" s="1"/>
  <c r="KC162" i="2"/>
  <c r="KB162" i="2"/>
  <c r="KA162" i="2"/>
  <c r="JZ162" i="2"/>
  <c r="JY162" i="2"/>
  <c r="JW162" i="2"/>
  <c r="JV162" i="2"/>
  <c r="JU162" i="2"/>
  <c r="JT162" i="2"/>
  <c r="JR162" i="2"/>
  <c r="JQ162" i="2"/>
  <c r="JP162" i="2"/>
  <c r="JO162" i="2"/>
  <c r="JK162" i="2" s="1"/>
  <c r="JN162" i="2"/>
  <c r="JM162" i="2"/>
  <c r="JL162" i="2"/>
  <c r="JJ162" i="2"/>
  <c r="JH162" i="2"/>
  <c r="JG162" i="2"/>
  <c r="JF162" i="2"/>
  <c r="JA162" i="2"/>
  <c r="IZ162" i="2"/>
  <c r="IY162" i="2"/>
  <c r="IX162" i="2"/>
  <c r="IW162" i="2"/>
  <c r="IU162" i="2"/>
  <c r="IT162" i="2"/>
  <c r="IS162" i="2"/>
  <c r="IR162" i="2"/>
  <c r="IP162" i="2"/>
  <c r="IO162" i="2"/>
  <c r="IN162" i="2"/>
  <c r="IM162" i="2"/>
  <c r="IL162" i="2"/>
  <c r="IK162" i="2"/>
  <c r="IJ162" i="2"/>
  <c r="IH162" i="2"/>
  <c r="IF162" i="2"/>
  <c r="IE162" i="2"/>
  <c r="ID162" i="2"/>
  <c r="HW162" i="2"/>
  <c r="HS162" i="2"/>
  <c r="HJ162" i="2" s="1"/>
  <c r="HG162" i="2" s="1" a="1"/>
  <c r="HG162" i="2" s="1"/>
  <c r="HR162" i="2"/>
  <c r="HQ162" i="2"/>
  <c r="HP162" i="2"/>
  <c r="HO162" i="2"/>
  <c r="HI162" i="2"/>
  <c r="HC162" i="2"/>
  <c r="HA162" i="2" a="1"/>
  <c r="HA162" i="2" s="1"/>
  <c r="GZ162" i="2"/>
  <c r="GY162" i="2"/>
  <c r="GX162" i="2"/>
  <c r="GR162" i="2"/>
  <c r="GL162" i="2"/>
  <c r="GM162" i="2" s="1"/>
  <c r="FR162" i="2"/>
  <c r="FS162" i="2" s="1"/>
  <c r="FI162" i="2"/>
  <c r="FO162" i="2" s="1"/>
  <c r="EW162" i="2"/>
  <c r="ET162" i="2"/>
  <c r="EP162" i="2"/>
  <c r="DT162" i="2"/>
  <c r="DJ162" i="2"/>
  <c r="DI162" i="2"/>
  <c r="DH162" i="2"/>
  <c r="CZ162" i="2"/>
  <c r="CY162" i="2" s="1"/>
  <c r="CV162" i="2" s="1"/>
  <c r="Z162" i="2" s="1"/>
  <c r="AI162" i="2" s="1"/>
  <c r="CX162" i="2"/>
  <c r="CW162" i="2"/>
  <c r="CT162" i="2"/>
  <c r="CS162" i="2" s="1"/>
  <c r="CQ162" i="2" s="1"/>
  <c r="DB162" i="2" s="1"/>
  <c r="CP162" i="2"/>
  <c r="AL162" i="2"/>
  <c r="D162" i="2"/>
  <c r="CA162" i="2" s="1"/>
  <c r="OQ161" i="2"/>
  <c r="OL161" i="2"/>
  <c r="OK161" i="2"/>
  <c r="OJ161" i="2"/>
  <c r="OI161" i="2"/>
  <c r="OP161" i="2" s="1"/>
  <c r="OH161" i="2"/>
  <c r="OG161" i="2"/>
  <c r="NS161" i="2"/>
  <c r="NR161" i="2"/>
  <c r="NP161" i="2"/>
  <c r="NO161" i="2"/>
  <c r="NC161" i="2"/>
  <c r="MY161" i="2"/>
  <c r="MQ161" i="2"/>
  <c r="MP161" i="2"/>
  <c r="MR161" i="2" s="1"/>
  <c r="MK161" i="2"/>
  <c r="MJ161" i="2"/>
  <c r="ML161" i="2" s="1"/>
  <c r="ME161" i="2"/>
  <c r="MD161" i="2"/>
  <c r="LY161" i="2"/>
  <c r="LX161" i="2"/>
  <c r="LZ161" i="2" s="1"/>
  <c r="LS161" i="2"/>
  <c r="LR161" i="2"/>
  <c r="LT161" i="2" s="1"/>
  <c r="LM161" i="2"/>
  <c r="LL161" i="2"/>
  <c r="LG161" i="2"/>
  <c r="LF161" i="2"/>
  <c r="LA161" i="2"/>
  <c r="KZ161" i="2"/>
  <c r="LB161" i="2" s="1"/>
  <c r="KU161" i="2"/>
  <c r="KT161" i="2"/>
  <c r="KV161" i="2" s="1"/>
  <c r="KO161" i="2"/>
  <c r="KN161" i="2"/>
  <c r="KC161" i="2"/>
  <c r="KB161" i="2"/>
  <c r="KA161" i="2"/>
  <c r="JZ161" i="2"/>
  <c r="JY161" i="2"/>
  <c r="JW161" i="2"/>
  <c r="JV161" i="2"/>
  <c r="JU161" i="2"/>
  <c r="JT161" i="2"/>
  <c r="JR161" i="2"/>
  <c r="JQ161" i="2"/>
  <c r="JP161" i="2"/>
  <c r="JO161" i="2"/>
  <c r="JN161" i="2"/>
  <c r="JM161" i="2"/>
  <c r="JL161" i="2"/>
  <c r="JJ161" i="2"/>
  <c r="JH161" i="2"/>
  <c r="JG161" i="2"/>
  <c r="JF161" i="2"/>
  <c r="JA161" i="2"/>
  <c r="IZ161" i="2"/>
  <c r="IY161" i="2"/>
  <c r="IX161" i="2"/>
  <c r="IW161" i="2"/>
  <c r="IU161" i="2"/>
  <c r="IT161" i="2"/>
  <c r="IS161" i="2"/>
  <c r="IR161" i="2"/>
  <c r="IP161" i="2"/>
  <c r="IO161" i="2"/>
  <c r="IN161" i="2"/>
  <c r="IM161" i="2"/>
  <c r="II161" i="2" s="1"/>
  <c r="IL161" i="2"/>
  <c r="IK161" i="2"/>
  <c r="IJ161" i="2"/>
  <c r="IH161" i="2"/>
  <c r="IF161" i="2"/>
  <c r="IE161" i="2"/>
  <c r="ID161" i="2"/>
  <c r="HW161" i="2"/>
  <c r="HS161" i="2"/>
  <c r="HJ161" i="2" s="1"/>
  <c r="HG161" i="2" s="1" a="1"/>
  <c r="HG161" i="2" s="1"/>
  <c r="HR161" i="2"/>
  <c r="HQ161" i="2"/>
  <c r="HP161" i="2"/>
  <c r="HO161" i="2"/>
  <c r="HI161" i="2"/>
  <c r="HC161" i="2"/>
  <c r="HA161" i="2" a="1"/>
  <c r="HA161" i="2" s="1"/>
  <c r="GY161" i="2"/>
  <c r="GX161" i="2"/>
  <c r="GR161" i="2"/>
  <c r="GL161" i="2"/>
  <c r="GM161" i="2" s="1"/>
  <c r="GZ161" i="2" s="1"/>
  <c r="FR161" i="2"/>
  <c r="FS161" i="2" s="1"/>
  <c r="FI161" i="2"/>
  <c r="FO161" i="2" s="1"/>
  <c r="EW161" i="2"/>
  <c r="ET161" i="2"/>
  <c r="EP161" i="2"/>
  <c r="DT161" i="2"/>
  <c r="DJ161" i="2"/>
  <c r="DI161" i="2"/>
  <c r="DH161" i="2"/>
  <c r="CZ161" i="2"/>
  <c r="CY161" i="2" s="1"/>
  <c r="CV161" i="2" s="1"/>
  <c r="Z161" i="2" s="1"/>
  <c r="AI161" i="2" s="1"/>
  <c r="CX161" i="2"/>
  <c r="CW161" i="2"/>
  <c r="CT161" i="2"/>
  <c r="CS161" i="2" s="1"/>
  <c r="CQ161" i="2" s="1"/>
  <c r="CP161" i="2"/>
  <c r="DC161" i="2" s="1"/>
  <c r="CA161" i="2"/>
  <c r="AL161" i="2"/>
  <c r="D161" i="2"/>
  <c r="OQ160" i="2"/>
  <c r="OL160" i="2"/>
  <c r="OK160" i="2"/>
  <c r="ON160" i="2" s="1"/>
  <c r="OJ160" i="2"/>
  <c r="OI160" i="2"/>
  <c r="OH160" i="2"/>
  <c r="OG160" i="2"/>
  <c r="NS160" i="2"/>
  <c r="NT160" i="2" s="1"/>
  <c r="NR160" i="2"/>
  <c r="NP160" i="2"/>
  <c r="NO160" i="2"/>
  <c r="NC160" i="2"/>
  <c r="MY160" i="2"/>
  <c r="MQ160" i="2"/>
  <c r="MP160" i="2"/>
  <c r="MK160" i="2"/>
  <c r="MJ160" i="2"/>
  <c r="ME160" i="2"/>
  <c r="MF160" i="2" s="1"/>
  <c r="MD160" i="2"/>
  <c r="LY160" i="2"/>
  <c r="LZ160" i="2" s="1"/>
  <c r="LX160" i="2"/>
  <c r="LS160" i="2"/>
  <c r="LR160" i="2"/>
  <c r="LM160" i="2"/>
  <c r="LL160" i="2"/>
  <c r="LN160" i="2" s="1"/>
  <c r="LG160" i="2"/>
  <c r="LF160" i="2"/>
  <c r="LA160" i="2"/>
  <c r="KZ160" i="2"/>
  <c r="LB160" i="2" s="1"/>
  <c r="KU160" i="2"/>
  <c r="KT160" i="2"/>
  <c r="KO160" i="2"/>
  <c r="KN160" i="2"/>
  <c r="KC160" i="2"/>
  <c r="KB160" i="2"/>
  <c r="KA160" i="2"/>
  <c r="JZ160" i="2"/>
  <c r="JY160" i="2"/>
  <c r="JW160" i="2"/>
  <c r="JV160" i="2"/>
  <c r="JU160" i="2"/>
  <c r="JT160" i="2"/>
  <c r="JR160" i="2"/>
  <c r="JQ160" i="2"/>
  <c r="JP160" i="2"/>
  <c r="JO160" i="2"/>
  <c r="JI160" i="2" s="1"/>
  <c r="JN160" i="2"/>
  <c r="JM160" i="2"/>
  <c r="JL160" i="2"/>
  <c r="JJ160" i="2"/>
  <c r="JH160" i="2"/>
  <c r="JG160" i="2"/>
  <c r="JF160" i="2"/>
  <c r="JA160" i="2"/>
  <c r="IZ160" i="2"/>
  <c r="IY160" i="2"/>
  <c r="IX160" i="2"/>
  <c r="IW160" i="2"/>
  <c r="IU160" i="2"/>
  <c r="IT160" i="2"/>
  <c r="IS160" i="2"/>
  <c r="IR160" i="2"/>
  <c r="IP160" i="2"/>
  <c r="IO160" i="2"/>
  <c r="IN160" i="2"/>
  <c r="IM160" i="2"/>
  <c r="II160" i="2" s="1"/>
  <c r="IC160" i="2" s="1"/>
  <c r="IL160" i="2"/>
  <c r="IK160" i="2"/>
  <c r="IJ160" i="2"/>
  <c r="IH160" i="2"/>
  <c r="IG160" i="2"/>
  <c r="IF160" i="2"/>
  <c r="IE160" i="2"/>
  <c r="ID160" i="2"/>
  <c r="IA160" i="2"/>
  <c r="IB160" i="2" s="1"/>
  <c r="KF160" i="2" s="1"/>
  <c r="MW160" i="2" s="1"/>
  <c r="HW160" i="2"/>
  <c r="HS160" i="2"/>
  <c r="HJ160" i="2" s="1"/>
  <c r="HG160" i="2" s="1" a="1"/>
  <c r="HG160" i="2" s="1"/>
  <c r="HR160" i="2"/>
  <c r="HQ160" i="2"/>
  <c r="HP160" i="2"/>
  <c r="HO160" i="2"/>
  <c r="HI160" i="2"/>
  <c r="HC160" i="2"/>
  <c r="HA160" i="2" a="1"/>
  <c r="HA160" i="2" s="1"/>
  <c r="GY160" i="2"/>
  <c r="GX160" i="2"/>
  <c r="GR160" i="2"/>
  <c r="GL160" i="2"/>
  <c r="GM160" i="2" s="1"/>
  <c r="GZ160" i="2" s="1"/>
  <c r="FR160" i="2"/>
  <c r="FS160" i="2" s="1"/>
  <c r="FT160" i="2" s="1"/>
  <c r="FU160" i="2" s="1"/>
  <c r="FV160" i="2" s="1"/>
  <c r="ES160" i="2" s="1"/>
  <c r="FI160" i="2"/>
  <c r="FO160" i="2" s="1"/>
  <c r="EW160" i="2"/>
  <c r="ET160" i="2"/>
  <c r="EP160" i="2"/>
  <c r="DT160" i="2"/>
  <c r="DJ160" i="2"/>
  <c r="DI160" i="2"/>
  <c r="DH160" i="2"/>
  <c r="CZ160" i="2"/>
  <c r="CY160" i="2" s="1"/>
  <c r="CV160" i="2" s="1"/>
  <c r="Z160" i="2" s="1"/>
  <c r="AI160" i="2" s="1"/>
  <c r="CX160" i="2"/>
  <c r="CW160" i="2"/>
  <c r="CT160" i="2"/>
  <c r="CS160" i="2" s="1"/>
  <c r="CQ160" i="2" s="1"/>
  <c r="CP160" i="2"/>
  <c r="DC160" i="2" s="1"/>
  <c r="AL160" i="2"/>
  <c r="D160" i="2"/>
  <c r="CA160" i="2" s="1"/>
  <c r="OQ159" i="2"/>
  <c r="OL159" i="2"/>
  <c r="OK159" i="2"/>
  <c r="OJ159" i="2"/>
  <c r="OI159" i="2"/>
  <c r="OH159" i="2"/>
  <c r="OG159" i="2"/>
  <c r="NT159" i="2"/>
  <c r="NS159" i="2"/>
  <c r="NR159" i="2"/>
  <c r="NP159" i="2"/>
  <c r="NO159" i="2"/>
  <c r="NQ159" i="2" s="1"/>
  <c r="NC159" i="2"/>
  <c r="MY159" i="2"/>
  <c r="NG159" i="2" s="1"/>
  <c r="MQ159" i="2"/>
  <c r="MP159" i="2"/>
  <c r="MR159" i="2" s="1"/>
  <c r="MK159" i="2"/>
  <c r="MJ159" i="2"/>
  <c r="ME159" i="2"/>
  <c r="MD159" i="2"/>
  <c r="LY159" i="2"/>
  <c r="LX159" i="2"/>
  <c r="LZ159" i="2" s="1"/>
  <c r="LS159" i="2"/>
  <c r="LR159" i="2"/>
  <c r="LM159" i="2"/>
  <c r="LN159" i="2" s="1"/>
  <c r="LL159" i="2"/>
  <c r="LG159" i="2"/>
  <c r="LF159" i="2"/>
  <c r="LA159" i="2"/>
  <c r="KZ159" i="2"/>
  <c r="KU159" i="2"/>
  <c r="KT159" i="2"/>
  <c r="KV159" i="2" s="1"/>
  <c r="KO159" i="2"/>
  <c r="KN159" i="2"/>
  <c r="KC159" i="2"/>
  <c r="KB159" i="2"/>
  <c r="KA159" i="2"/>
  <c r="JZ159" i="2"/>
  <c r="JY159" i="2"/>
  <c r="JW159" i="2"/>
  <c r="JV159" i="2"/>
  <c r="JU159" i="2"/>
  <c r="JT159" i="2"/>
  <c r="JR159" i="2"/>
  <c r="JQ159" i="2"/>
  <c r="JP159" i="2"/>
  <c r="JO159" i="2"/>
  <c r="JI159" i="2" s="1"/>
  <c r="JN159" i="2"/>
  <c r="JM159" i="2"/>
  <c r="JL159" i="2"/>
  <c r="JK159" i="2"/>
  <c r="JJ159" i="2"/>
  <c r="JH159" i="2"/>
  <c r="JG159" i="2"/>
  <c r="JF159" i="2"/>
  <c r="JA159" i="2"/>
  <c r="IZ159" i="2"/>
  <c r="IY159" i="2"/>
  <c r="IX159" i="2"/>
  <c r="IW159" i="2"/>
  <c r="IU159" i="2"/>
  <c r="IT159" i="2"/>
  <c r="IS159" i="2"/>
  <c r="IR159" i="2"/>
  <c r="IP159" i="2"/>
  <c r="IO159" i="2"/>
  <c r="IN159" i="2"/>
  <c r="IM159" i="2"/>
  <c r="IL159" i="2"/>
  <c r="IK159" i="2"/>
  <c r="IJ159" i="2"/>
  <c r="IH159" i="2"/>
  <c r="IF159" i="2"/>
  <c r="IE159" i="2"/>
  <c r="ID159" i="2"/>
  <c r="HW159" i="2"/>
  <c r="HS159" i="2"/>
  <c r="HJ159" i="2" s="1"/>
  <c r="HG159" i="2" s="1" a="1"/>
  <c r="HG159" i="2" s="1"/>
  <c r="HR159" i="2"/>
  <c r="HQ159" i="2"/>
  <c r="HP159" i="2"/>
  <c r="HO159" i="2"/>
  <c r="HI159" i="2"/>
  <c r="HC159" i="2"/>
  <c r="HA159" i="2" a="1"/>
  <c r="HA159" i="2" s="1"/>
  <c r="GY159" i="2"/>
  <c r="GX159" i="2"/>
  <c r="GR159" i="2"/>
  <c r="GL159" i="2"/>
  <c r="GM159" i="2" s="1"/>
  <c r="GZ159" i="2" s="1"/>
  <c r="FR159" i="2"/>
  <c r="FI159" i="2"/>
  <c r="FO159" i="2" s="1"/>
  <c r="EW159" i="2"/>
  <c r="ET159" i="2"/>
  <c r="EP159" i="2"/>
  <c r="DT159" i="2"/>
  <c r="DJ159" i="2"/>
  <c r="DI159" i="2"/>
  <c r="DH159" i="2"/>
  <c r="CZ159" i="2"/>
  <c r="CY159" i="2" s="1"/>
  <c r="CV159" i="2" s="1"/>
  <c r="Z159" i="2" s="1"/>
  <c r="AI159" i="2" s="1"/>
  <c r="CX159" i="2"/>
  <c r="CW159" i="2"/>
  <c r="CT159" i="2"/>
  <c r="CS159" i="2" s="1"/>
  <c r="CQ159" i="2" s="1"/>
  <c r="DB159" i="2" s="1"/>
  <c r="CP159" i="2"/>
  <c r="DC159" i="2" s="1"/>
  <c r="AL159" i="2"/>
  <c r="D159" i="2"/>
  <c r="CA159" i="2" s="1"/>
  <c r="OQ158" i="2"/>
  <c r="OL158" i="2"/>
  <c r="OK158" i="2"/>
  <c r="OJ158" i="2"/>
  <c r="OM158" i="2" s="1"/>
  <c r="OI158" i="2"/>
  <c r="OH158" i="2"/>
  <c r="ON158" i="2" s="1"/>
  <c r="OG158" i="2"/>
  <c r="NS158" i="2"/>
  <c r="NR158" i="2"/>
  <c r="NQ158" i="2"/>
  <c r="NP158" i="2"/>
  <c r="NO158" i="2"/>
  <c r="NC158" i="2"/>
  <c r="MY158" i="2"/>
  <c r="MQ158" i="2"/>
  <c r="MP158" i="2"/>
  <c r="MK158" i="2"/>
  <c r="MJ158" i="2"/>
  <c r="ME158" i="2"/>
  <c r="MD158" i="2"/>
  <c r="MF158" i="2" s="1"/>
  <c r="LY158" i="2"/>
  <c r="LX158" i="2"/>
  <c r="LZ158" i="2" s="1"/>
  <c r="LS158" i="2"/>
  <c r="LR158" i="2"/>
  <c r="LM158" i="2"/>
  <c r="LN158" i="2" s="1"/>
  <c r="LL158" i="2"/>
  <c r="LG158" i="2"/>
  <c r="LH158" i="2" s="1"/>
  <c r="LF158" i="2"/>
  <c r="LA158" i="2"/>
  <c r="KZ158" i="2"/>
  <c r="KU158" i="2"/>
  <c r="KT158" i="2"/>
  <c r="KV158" i="2" s="1"/>
  <c r="KO158" i="2"/>
  <c r="KN158" i="2"/>
  <c r="KC158" i="2"/>
  <c r="KB158" i="2"/>
  <c r="KA158" i="2"/>
  <c r="JZ158" i="2"/>
  <c r="JY158" i="2"/>
  <c r="JW158" i="2"/>
  <c r="JV158" i="2"/>
  <c r="JU158" i="2"/>
  <c r="JT158" i="2"/>
  <c r="JR158" i="2"/>
  <c r="JQ158" i="2"/>
  <c r="JP158" i="2"/>
  <c r="JO158" i="2"/>
  <c r="JI158" i="2" s="1"/>
  <c r="JN158" i="2"/>
  <c r="JM158" i="2"/>
  <c r="JL158" i="2"/>
  <c r="JJ158" i="2"/>
  <c r="JH158" i="2"/>
  <c r="JG158" i="2"/>
  <c r="JF158" i="2"/>
  <c r="JA158" i="2"/>
  <c r="IZ158" i="2"/>
  <c r="IY158" i="2"/>
  <c r="IX158" i="2"/>
  <c r="IW158" i="2"/>
  <c r="IU158" i="2"/>
  <c r="IT158" i="2"/>
  <c r="IS158" i="2"/>
  <c r="IR158" i="2"/>
  <c r="IP158" i="2"/>
  <c r="IO158" i="2"/>
  <c r="IN158" i="2"/>
  <c r="IM158" i="2"/>
  <c r="IL158" i="2"/>
  <c r="IK158" i="2"/>
  <c r="IJ158" i="2"/>
  <c r="IH158" i="2"/>
  <c r="IF158" i="2"/>
  <c r="IE158" i="2"/>
  <c r="ID158" i="2"/>
  <c r="HW158" i="2"/>
  <c r="HS158" i="2"/>
  <c r="HJ158" i="2" s="1"/>
  <c r="HG158" i="2" s="1" a="1"/>
  <c r="HG158" i="2" s="1"/>
  <c r="HR158" i="2"/>
  <c r="HQ158" i="2"/>
  <c r="HP158" i="2"/>
  <c r="HO158" i="2"/>
  <c r="HI158" i="2"/>
  <c r="HC158" i="2"/>
  <c r="HA158" i="2" a="1"/>
  <c r="HA158" i="2" s="1"/>
  <c r="GY158" i="2"/>
  <c r="GX158" i="2"/>
  <c r="GR158" i="2"/>
  <c r="GM158" i="2"/>
  <c r="GZ158" i="2" s="1"/>
  <c r="GL158" i="2"/>
  <c r="FR158" i="2"/>
  <c r="FI158" i="2"/>
  <c r="FO158" i="2" s="1"/>
  <c r="EW158" i="2"/>
  <c r="ET158" i="2"/>
  <c r="EP158" i="2"/>
  <c r="DT158" i="2"/>
  <c r="DJ158" i="2"/>
  <c r="DI158" i="2"/>
  <c r="DH158" i="2"/>
  <c r="CZ158" i="2"/>
  <c r="CY158" i="2" s="1"/>
  <c r="CV158" i="2" s="1"/>
  <c r="Z158" i="2" s="1"/>
  <c r="AI158" i="2" s="1"/>
  <c r="CX158" i="2"/>
  <c r="CW158" i="2"/>
  <c r="CT158" i="2"/>
  <c r="CS158" i="2" s="1"/>
  <c r="CQ158" i="2" s="1"/>
  <c r="DB158" i="2" s="1"/>
  <c r="CP158" i="2"/>
  <c r="AL158" i="2"/>
  <c r="D158" i="2"/>
  <c r="CA158" i="2" s="1"/>
  <c r="OQ157" i="2"/>
  <c r="OL157" i="2"/>
  <c r="OK157" i="2"/>
  <c r="OJ157" i="2"/>
  <c r="OI157" i="2"/>
  <c r="OH157" i="2"/>
  <c r="OG157" i="2"/>
  <c r="OM157" i="2" s="1"/>
  <c r="NT157" i="2"/>
  <c r="NS157" i="2"/>
  <c r="NR157" i="2"/>
  <c r="NP157" i="2"/>
  <c r="NQ157" i="2" s="1"/>
  <c r="NO157" i="2"/>
  <c r="NC157" i="2"/>
  <c r="MY157" i="2"/>
  <c r="MQ157" i="2"/>
  <c r="MR157" i="2" s="1"/>
  <c r="MP157" i="2"/>
  <c r="MK157" i="2"/>
  <c r="ML157" i="2" s="1"/>
  <c r="MJ157" i="2"/>
  <c r="ME157" i="2"/>
  <c r="MD157" i="2"/>
  <c r="LZ157" i="2"/>
  <c r="LY157" i="2"/>
  <c r="LX157" i="2"/>
  <c r="LS157" i="2"/>
  <c r="LR157" i="2"/>
  <c r="LM157" i="2"/>
  <c r="LL157" i="2"/>
  <c r="LN157" i="2" s="1"/>
  <c r="LG157" i="2"/>
  <c r="LF157" i="2"/>
  <c r="LA157" i="2"/>
  <c r="KZ157" i="2"/>
  <c r="LB157" i="2" s="1"/>
  <c r="KU157" i="2"/>
  <c r="KT157" i="2"/>
  <c r="KO157" i="2"/>
  <c r="KN157" i="2"/>
  <c r="KP157" i="2" s="1"/>
  <c r="KC157" i="2"/>
  <c r="KB157" i="2"/>
  <c r="KA157" i="2"/>
  <c r="JZ157" i="2"/>
  <c r="JY157" i="2"/>
  <c r="JW157" i="2"/>
  <c r="JV157" i="2"/>
  <c r="JU157" i="2"/>
  <c r="JT157" i="2"/>
  <c r="JR157" i="2"/>
  <c r="JQ157" i="2"/>
  <c r="JP157" i="2"/>
  <c r="JO157" i="2"/>
  <c r="JN157" i="2"/>
  <c r="JM157" i="2"/>
  <c r="JL157" i="2"/>
  <c r="JJ157" i="2"/>
  <c r="JH157" i="2"/>
  <c r="JG157" i="2"/>
  <c r="JF157" i="2"/>
  <c r="JA157" i="2"/>
  <c r="IZ157" i="2"/>
  <c r="IY157" i="2"/>
  <c r="IX157" i="2"/>
  <c r="IW157" i="2"/>
  <c r="IU157" i="2"/>
  <c r="IT157" i="2"/>
  <c r="IS157" i="2"/>
  <c r="IR157" i="2"/>
  <c r="IP157" i="2"/>
  <c r="IO157" i="2"/>
  <c r="IN157" i="2"/>
  <c r="IM157" i="2"/>
  <c r="IL157" i="2"/>
  <c r="IK157" i="2"/>
  <c r="IJ157" i="2"/>
  <c r="IH157" i="2"/>
  <c r="IF157" i="2"/>
  <c r="IE157" i="2"/>
  <c r="ID157" i="2"/>
  <c r="HW157" i="2"/>
  <c r="HS157" i="2"/>
  <c r="HJ157" i="2" s="1"/>
  <c r="HG157" i="2" s="1" a="1"/>
  <c r="HG157" i="2" s="1"/>
  <c r="HR157" i="2"/>
  <c r="HQ157" i="2"/>
  <c r="HP157" i="2"/>
  <c r="HO157" i="2"/>
  <c r="HI157" i="2"/>
  <c r="HC157" i="2"/>
  <c r="HA157" i="2" a="1"/>
  <c r="HA157" i="2" s="1"/>
  <c r="GY157" i="2"/>
  <c r="GX157" i="2"/>
  <c r="GR157" i="2"/>
  <c r="GL157" i="2"/>
  <c r="GM157" i="2" s="1"/>
  <c r="GZ157" i="2" s="1"/>
  <c r="FR157" i="2"/>
  <c r="FS157" i="2" s="1"/>
  <c r="FO157" i="2"/>
  <c r="FI157" i="2"/>
  <c r="EW157" i="2"/>
  <c r="ET157" i="2"/>
  <c r="EP157" i="2"/>
  <c r="DT157" i="2"/>
  <c r="DJ157" i="2"/>
  <c r="DI157" i="2"/>
  <c r="DH157" i="2"/>
  <c r="CZ157" i="2"/>
  <c r="CY157" i="2"/>
  <c r="CV157" i="2" s="1"/>
  <c r="Z157" i="2" s="1"/>
  <c r="AI157" i="2" s="1"/>
  <c r="CX157" i="2"/>
  <c r="CW157" i="2"/>
  <c r="CT157" i="2"/>
  <c r="CS157" i="2" s="1"/>
  <c r="CQ157" i="2" s="1"/>
  <c r="CP157" i="2"/>
  <c r="DC157" i="2" s="1"/>
  <c r="CA157" i="2"/>
  <c r="AL157" i="2"/>
  <c r="D157" i="2"/>
  <c r="OQ156" i="2"/>
  <c r="OL156" i="2"/>
  <c r="OO156" i="2" s="1"/>
  <c r="OK156" i="2"/>
  <c r="OJ156" i="2"/>
  <c r="OI156" i="2"/>
  <c r="OH156" i="2"/>
  <c r="OG156" i="2"/>
  <c r="NS156" i="2"/>
  <c r="NR156" i="2"/>
  <c r="NQ156" i="2"/>
  <c r="NP156" i="2"/>
  <c r="NO156" i="2"/>
  <c r="NC156" i="2"/>
  <c r="MY156" i="2"/>
  <c r="MQ156" i="2"/>
  <c r="MP156" i="2"/>
  <c r="MR156" i="2" s="1"/>
  <c r="MK156" i="2"/>
  <c r="MJ156" i="2"/>
  <c r="ML156" i="2" s="1"/>
  <c r="MF156" i="2"/>
  <c r="ME156" i="2"/>
  <c r="MD156" i="2"/>
  <c r="LY156" i="2"/>
  <c r="LX156" i="2"/>
  <c r="LS156" i="2"/>
  <c r="LR156" i="2"/>
  <c r="LN156" i="2"/>
  <c r="LM156" i="2"/>
  <c r="LL156" i="2"/>
  <c r="LG156" i="2"/>
  <c r="LH156" i="2" s="1"/>
  <c r="LF156" i="2"/>
  <c r="LA156" i="2"/>
  <c r="KZ156" i="2"/>
  <c r="KV156" i="2"/>
  <c r="KU156" i="2"/>
  <c r="KT156" i="2"/>
  <c r="KO156" i="2"/>
  <c r="KN156" i="2"/>
  <c r="KC156" i="2"/>
  <c r="KB156" i="2"/>
  <c r="KA156" i="2"/>
  <c r="JZ156" i="2"/>
  <c r="JY156" i="2"/>
  <c r="JW156" i="2"/>
  <c r="JV156" i="2"/>
  <c r="JU156" i="2"/>
  <c r="JT156" i="2"/>
  <c r="JR156" i="2"/>
  <c r="JQ156" i="2"/>
  <c r="JP156" i="2"/>
  <c r="JO156" i="2"/>
  <c r="JK156" i="2" s="1"/>
  <c r="JN156" i="2"/>
  <c r="JM156" i="2"/>
  <c r="JL156" i="2"/>
  <c r="JJ156" i="2"/>
  <c r="JI156" i="2"/>
  <c r="JH156" i="2"/>
  <c r="JG156" i="2"/>
  <c r="JF156" i="2"/>
  <c r="JA156" i="2"/>
  <c r="IZ156" i="2"/>
  <c r="IY156" i="2"/>
  <c r="IX156" i="2"/>
  <c r="IW156" i="2"/>
  <c r="IU156" i="2"/>
  <c r="IT156" i="2"/>
  <c r="IS156" i="2"/>
  <c r="IR156" i="2"/>
  <c r="IP156" i="2"/>
  <c r="IO156" i="2"/>
  <c r="IN156" i="2"/>
  <c r="IM156" i="2"/>
  <c r="IL156" i="2"/>
  <c r="IK156" i="2"/>
  <c r="IJ156" i="2"/>
  <c r="IH156" i="2"/>
  <c r="IF156" i="2"/>
  <c r="IE156" i="2"/>
  <c r="ID156" i="2"/>
  <c r="HW156" i="2"/>
  <c r="HS156" i="2"/>
  <c r="HJ156" i="2" s="1"/>
  <c r="HG156" i="2" s="1" a="1"/>
  <c r="HG156" i="2" s="1"/>
  <c r="HR156" i="2"/>
  <c r="HQ156" i="2"/>
  <c r="HP156" i="2"/>
  <c r="HO156" i="2"/>
  <c r="HI156" i="2"/>
  <c r="HC156" i="2"/>
  <c r="HA156" i="2" a="1"/>
  <c r="HA156" i="2" s="1"/>
  <c r="GY156" i="2"/>
  <c r="GX156" i="2"/>
  <c r="GR156" i="2"/>
  <c r="GM156" i="2"/>
  <c r="GZ156" i="2" s="1"/>
  <c r="GL156" i="2"/>
  <c r="FR156" i="2"/>
  <c r="FS156" i="2" s="1"/>
  <c r="FI156" i="2"/>
  <c r="FO156" i="2" s="1"/>
  <c r="EW156" i="2"/>
  <c r="ET156" i="2"/>
  <c r="EP156" i="2"/>
  <c r="DT156" i="2"/>
  <c r="DJ156" i="2"/>
  <c r="DI156" i="2"/>
  <c r="DH156" i="2"/>
  <c r="CZ156" i="2"/>
  <c r="CY156" i="2" s="1"/>
  <c r="CV156" i="2" s="1"/>
  <c r="Z156" i="2" s="1"/>
  <c r="AI156" i="2" s="1"/>
  <c r="CX156" i="2"/>
  <c r="CW156" i="2"/>
  <c r="CT156" i="2"/>
  <c r="CS156" i="2" s="1"/>
  <c r="CQ156" i="2" s="1"/>
  <c r="CP156" i="2"/>
  <c r="DC156" i="2" s="1"/>
  <c r="AL156" i="2"/>
  <c r="D156" i="2"/>
  <c r="CA156" i="2" s="1"/>
  <c r="OQ155" i="2"/>
  <c r="OL155" i="2"/>
  <c r="OK155" i="2"/>
  <c r="OJ155" i="2"/>
  <c r="OM155" i="2" s="1"/>
  <c r="OI155" i="2"/>
  <c r="OH155" i="2"/>
  <c r="ON155" i="2" s="1"/>
  <c r="OG155" i="2"/>
  <c r="NS155" i="2"/>
  <c r="NR155" i="2"/>
  <c r="NP155" i="2"/>
  <c r="NO155" i="2"/>
  <c r="NC155" i="2"/>
  <c r="MY155" i="2"/>
  <c r="MQ155" i="2"/>
  <c r="MP155" i="2"/>
  <c r="MK155" i="2"/>
  <c r="ML155" i="2" s="1"/>
  <c r="MJ155" i="2"/>
  <c r="ME155" i="2"/>
  <c r="MD155" i="2"/>
  <c r="LY155" i="2"/>
  <c r="LX155" i="2"/>
  <c r="LS155" i="2"/>
  <c r="LT155" i="2" s="1"/>
  <c r="LR155" i="2"/>
  <c r="LM155" i="2"/>
  <c r="LL155" i="2"/>
  <c r="LG155" i="2"/>
  <c r="LF155" i="2"/>
  <c r="LA155" i="2"/>
  <c r="KZ155" i="2"/>
  <c r="KU155" i="2"/>
  <c r="KT155" i="2"/>
  <c r="KP155" i="2"/>
  <c r="KO155" i="2"/>
  <c r="KN155" i="2"/>
  <c r="KC155" i="2"/>
  <c r="KB155" i="2"/>
  <c r="KA155" i="2"/>
  <c r="JZ155" i="2"/>
  <c r="JY155" i="2"/>
  <c r="JW155" i="2"/>
  <c r="JV155" i="2"/>
  <c r="JU155" i="2"/>
  <c r="JT155" i="2"/>
  <c r="JR155" i="2"/>
  <c r="JQ155" i="2"/>
  <c r="JP155" i="2"/>
  <c r="JO155" i="2"/>
  <c r="JK155" i="2" s="1"/>
  <c r="JE155" i="2" s="1"/>
  <c r="JN155" i="2"/>
  <c r="JM155" i="2"/>
  <c r="JL155" i="2"/>
  <c r="JJ155" i="2"/>
  <c r="JH155" i="2"/>
  <c r="JG155" i="2"/>
  <c r="JF155" i="2"/>
  <c r="JA155" i="2"/>
  <c r="IZ155" i="2"/>
  <c r="IY155" i="2"/>
  <c r="IX155" i="2"/>
  <c r="IW155" i="2"/>
  <c r="IU155" i="2"/>
  <c r="IT155" i="2"/>
  <c r="IS155" i="2"/>
  <c r="IR155" i="2"/>
  <c r="IP155" i="2"/>
  <c r="IO155" i="2"/>
  <c r="IN155" i="2"/>
  <c r="IM155" i="2"/>
  <c r="IG155" i="2" s="1"/>
  <c r="IL155" i="2"/>
  <c r="IK155" i="2"/>
  <c r="IJ155" i="2"/>
  <c r="IH155" i="2"/>
  <c r="IF155" i="2"/>
  <c r="IE155" i="2"/>
  <c r="ID155" i="2"/>
  <c r="HW155" i="2"/>
  <c r="HS155" i="2"/>
  <c r="HJ155" i="2" s="1"/>
  <c r="HG155" i="2" s="1" a="1"/>
  <c r="HG155" i="2" s="1"/>
  <c r="HR155" i="2"/>
  <c r="HQ155" i="2"/>
  <c r="HP155" i="2"/>
  <c r="HO155" i="2"/>
  <c r="HI155" i="2"/>
  <c r="HC155" i="2"/>
  <c r="HA155" i="2" a="1"/>
  <c r="HA155" i="2" s="1"/>
  <c r="GY155" i="2"/>
  <c r="GX155" i="2"/>
  <c r="GR155" i="2"/>
  <c r="GL155" i="2"/>
  <c r="GM155" i="2" s="1"/>
  <c r="GZ155" i="2" s="1"/>
  <c r="FR155" i="2"/>
  <c r="FI155" i="2"/>
  <c r="FO155" i="2" s="1"/>
  <c r="EW155" i="2"/>
  <c r="ET155" i="2"/>
  <c r="EP155" i="2"/>
  <c r="DT155" i="2"/>
  <c r="DJ155" i="2"/>
  <c r="DI155" i="2"/>
  <c r="DH155" i="2"/>
  <c r="CZ155" i="2"/>
  <c r="CY155" i="2" s="1"/>
  <c r="CV155" i="2" s="1"/>
  <c r="Z155" i="2" s="1"/>
  <c r="AI155" i="2" s="1"/>
  <c r="CX155" i="2"/>
  <c r="CW155" i="2"/>
  <c r="CT155" i="2"/>
  <c r="CS155" i="2" s="1"/>
  <c r="CQ155" i="2" s="1"/>
  <c r="DB155" i="2" s="1"/>
  <c r="CP155" i="2"/>
  <c r="AL155" i="2"/>
  <c r="D155" i="2"/>
  <c r="CA155" i="2" s="1"/>
  <c r="OQ154" i="2"/>
  <c r="OL154" i="2"/>
  <c r="OK154" i="2"/>
  <c r="OJ154" i="2"/>
  <c r="OI154" i="2"/>
  <c r="OH154" i="2"/>
  <c r="ON154" i="2" s="1"/>
  <c r="OG154" i="2"/>
  <c r="NS154" i="2"/>
  <c r="NR154" i="2"/>
  <c r="NP154" i="2"/>
  <c r="NO154" i="2"/>
  <c r="NC154" i="2"/>
  <c r="MY154" i="2"/>
  <c r="MQ154" i="2"/>
  <c r="MR154" i="2" s="1"/>
  <c r="MP154" i="2"/>
  <c r="MK154" i="2"/>
  <c r="MJ154" i="2"/>
  <c r="ME154" i="2"/>
  <c r="MD154" i="2"/>
  <c r="MF154" i="2" s="1"/>
  <c r="LY154" i="2"/>
  <c r="LX154" i="2"/>
  <c r="LS154" i="2"/>
  <c r="LR154" i="2"/>
  <c r="LT154" i="2" s="1"/>
  <c r="LM154" i="2"/>
  <c r="LN154" i="2" s="1"/>
  <c r="LL154" i="2"/>
  <c r="LG154" i="2"/>
  <c r="LF154" i="2"/>
  <c r="LH154" i="2" s="1"/>
  <c r="LA154" i="2"/>
  <c r="KZ154" i="2"/>
  <c r="KU154" i="2"/>
  <c r="KT154" i="2"/>
  <c r="KO154" i="2"/>
  <c r="KN154" i="2"/>
  <c r="KC154" i="2"/>
  <c r="KB154" i="2"/>
  <c r="KA154" i="2"/>
  <c r="JZ154" i="2"/>
  <c r="JY154" i="2"/>
  <c r="JW154" i="2"/>
  <c r="JV154" i="2"/>
  <c r="JU154" i="2"/>
  <c r="JT154" i="2"/>
  <c r="JR154" i="2"/>
  <c r="JQ154" i="2"/>
  <c r="JP154" i="2"/>
  <c r="JO154" i="2"/>
  <c r="JI154" i="2" s="1"/>
  <c r="JN154" i="2"/>
  <c r="JM154" i="2"/>
  <c r="JL154" i="2"/>
  <c r="JK154" i="2"/>
  <c r="JJ154" i="2"/>
  <c r="JH154" i="2"/>
  <c r="JG154" i="2"/>
  <c r="JF154" i="2"/>
  <c r="JA154" i="2"/>
  <c r="IZ154" i="2"/>
  <c r="IY154" i="2"/>
  <c r="IX154" i="2"/>
  <c r="IW154" i="2"/>
  <c r="IU154" i="2"/>
  <c r="IT154" i="2"/>
  <c r="IS154" i="2"/>
  <c r="IR154" i="2"/>
  <c r="IP154" i="2"/>
  <c r="IO154" i="2"/>
  <c r="IN154" i="2"/>
  <c r="IM154" i="2"/>
  <c r="IL154" i="2"/>
  <c r="IK154" i="2"/>
  <c r="IJ154" i="2"/>
  <c r="IH154" i="2"/>
  <c r="IF154" i="2"/>
  <c r="IE154" i="2"/>
  <c r="ID154" i="2"/>
  <c r="HW154" i="2"/>
  <c r="HS154" i="2"/>
  <c r="HR154" i="2"/>
  <c r="HQ154" i="2"/>
  <c r="HP154" i="2"/>
  <c r="HO154" i="2"/>
  <c r="HJ154" i="2"/>
  <c r="HG154" i="2" s="1" a="1"/>
  <c r="HG154" i="2" s="1"/>
  <c r="HI154" i="2"/>
  <c r="HC154" i="2"/>
  <c r="HA154" i="2" a="1"/>
  <c r="HA154" i="2" s="1"/>
  <c r="GY154" i="2"/>
  <c r="GX154" i="2"/>
  <c r="GR154" i="2"/>
  <c r="GL154" i="2"/>
  <c r="GM154" i="2" s="1"/>
  <c r="GZ154" i="2" s="1"/>
  <c r="FR154" i="2"/>
  <c r="FS154" i="2" s="1"/>
  <c r="FI154" i="2"/>
  <c r="FO154" i="2" s="1"/>
  <c r="EW154" i="2"/>
  <c r="ET154" i="2"/>
  <c r="EP154" i="2"/>
  <c r="DT154" i="2"/>
  <c r="DJ154" i="2"/>
  <c r="DI154" i="2"/>
  <c r="DH154" i="2"/>
  <c r="CZ154" i="2"/>
  <c r="CY154" i="2" s="1"/>
  <c r="CV154" i="2" s="1"/>
  <c r="Z154" i="2" s="1"/>
  <c r="AI154" i="2" s="1"/>
  <c r="CX154" i="2"/>
  <c r="CW154" i="2"/>
  <c r="CT154" i="2"/>
  <c r="CS154" i="2" s="1"/>
  <c r="CQ154" i="2" s="1"/>
  <c r="CP154" i="2"/>
  <c r="DC154" i="2" s="1"/>
  <c r="AL154" i="2"/>
  <c r="D154" i="2"/>
  <c r="CA154" i="2" s="1"/>
  <c r="OQ153" i="2"/>
  <c r="OL153" i="2"/>
  <c r="OK153" i="2"/>
  <c r="OJ153" i="2"/>
  <c r="OI153" i="2"/>
  <c r="OH153" i="2"/>
  <c r="OG153" i="2"/>
  <c r="NS153" i="2"/>
  <c r="NR153" i="2"/>
  <c r="NP153" i="2"/>
  <c r="NO153" i="2"/>
  <c r="NG153" i="2"/>
  <c r="NC153" i="2"/>
  <c r="MY153" i="2"/>
  <c r="MQ153" i="2"/>
  <c r="MP153" i="2"/>
  <c r="MK153" i="2"/>
  <c r="MJ153" i="2"/>
  <c r="ML153" i="2" s="1"/>
  <c r="ME153" i="2"/>
  <c r="MD153" i="2"/>
  <c r="LY153" i="2"/>
  <c r="LX153" i="2"/>
  <c r="LS153" i="2"/>
  <c r="LR153" i="2"/>
  <c r="LM153" i="2"/>
  <c r="LN153" i="2" s="1"/>
  <c r="LL153" i="2"/>
  <c r="LG153" i="2"/>
  <c r="LF153" i="2"/>
  <c r="LA153" i="2"/>
  <c r="KZ153" i="2"/>
  <c r="KU153" i="2"/>
  <c r="KV153" i="2" s="1"/>
  <c r="KT153" i="2"/>
  <c r="KO153" i="2"/>
  <c r="KN153" i="2"/>
  <c r="KC153" i="2"/>
  <c r="KB153" i="2"/>
  <c r="KA153" i="2"/>
  <c r="JZ153" i="2"/>
  <c r="JY153" i="2"/>
  <c r="JW153" i="2"/>
  <c r="JV153" i="2"/>
  <c r="JU153" i="2"/>
  <c r="JT153" i="2"/>
  <c r="JR153" i="2"/>
  <c r="JQ153" i="2"/>
  <c r="JP153" i="2"/>
  <c r="JO153" i="2"/>
  <c r="JN153" i="2"/>
  <c r="JM153" i="2"/>
  <c r="JL153" i="2"/>
  <c r="JJ153" i="2"/>
  <c r="JH153" i="2"/>
  <c r="JG153" i="2"/>
  <c r="JF153" i="2"/>
  <c r="JA153" i="2"/>
  <c r="IZ153" i="2"/>
  <c r="IY153" i="2"/>
  <c r="IX153" i="2"/>
  <c r="IW153" i="2"/>
  <c r="IU153" i="2"/>
  <c r="IT153" i="2"/>
  <c r="IS153" i="2"/>
  <c r="IR153" i="2"/>
  <c r="IP153" i="2"/>
  <c r="IO153" i="2"/>
  <c r="IN153" i="2"/>
  <c r="IM153" i="2"/>
  <c r="IL153" i="2"/>
  <c r="IK153" i="2"/>
  <c r="IJ153" i="2"/>
  <c r="IH153" i="2"/>
  <c r="IF153" i="2"/>
  <c r="IE153" i="2"/>
  <c r="ID153" i="2"/>
  <c r="HW153" i="2"/>
  <c r="HS153" i="2"/>
  <c r="HJ153" i="2" s="1"/>
  <c r="HG153" i="2" s="1" a="1"/>
  <c r="HG153" i="2" s="1"/>
  <c r="HR153" i="2"/>
  <c r="HQ153" i="2"/>
  <c r="HP153" i="2"/>
  <c r="HO153" i="2"/>
  <c r="HI153" i="2"/>
  <c r="HC153" i="2"/>
  <c r="HA153" i="2" a="1"/>
  <c r="HA153" i="2" s="1"/>
  <c r="GY153" i="2"/>
  <c r="GX153" i="2"/>
  <c r="GR153" i="2"/>
  <c r="GL153" i="2"/>
  <c r="GM153" i="2" s="1"/>
  <c r="GZ153" i="2" s="1"/>
  <c r="FR153" i="2"/>
  <c r="FI153" i="2"/>
  <c r="FO153" i="2" s="1"/>
  <c r="EW153" i="2"/>
  <c r="ET153" i="2"/>
  <c r="EP153" i="2"/>
  <c r="DT153" i="2"/>
  <c r="DJ153" i="2"/>
  <c r="DI153" i="2"/>
  <c r="DH153" i="2"/>
  <c r="CZ153" i="2"/>
  <c r="CY153" i="2" s="1"/>
  <c r="CV153" i="2" s="1"/>
  <c r="Z153" i="2" s="1"/>
  <c r="AI153" i="2" s="1"/>
  <c r="CX153" i="2"/>
  <c r="CW153" i="2"/>
  <c r="CT153" i="2"/>
  <c r="CS153" i="2" s="1"/>
  <c r="CQ153" i="2" s="1"/>
  <c r="DB153" i="2" s="1"/>
  <c r="CP153" i="2"/>
  <c r="AL153" i="2"/>
  <c r="D153" i="2"/>
  <c r="CA153" i="2" s="1"/>
  <c r="OQ152" i="2"/>
  <c r="OL152" i="2"/>
  <c r="OO152" i="2" s="1"/>
  <c r="OK152" i="2"/>
  <c r="OJ152" i="2"/>
  <c r="OI152" i="2"/>
  <c r="OH152" i="2"/>
  <c r="ON152" i="2" s="1"/>
  <c r="OG152" i="2"/>
  <c r="NS152" i="2"/>
  <c r="NR152" i="2"/>
  <c r="NP152" i="2"/>
  <c r="NO152" i="2"/>
  <c r="NC152" i="2"/>
  <c r="MY152" i="2"/>
  <c r="MR152" i="2"/>
  <c r="MQ152" i="2"/>
  <c r="MP152" i="2"/>
  <c r="MK152" i="2"/>
  <c r="MJ152" i="2"/>
  <c r="ME152" i="2"/>
  <c r="MF152" i="2" s="1"/>
  <c r="MD152" i="2"/>
  <c r="LY152" i="2"/>
  <c r="LX152" i="2"/>
  <c r="LZ152" i="2" s="1"/>
  <c r="LS152" i="2"/>
  <c r="LR152" i="2"/>
  <c r="LT152" i="2" s="1"/>
  <c r="LM152" i="2"/>
  <c r="LL152" i="2"/>
  <c r="LG152" i="2"/>
  <c r="LF152" i="2"/>
  <c r="LA152" i="2"/>
  <c r="KZ152" i="2"/>
  <c r="LB152" i="2" s="1"/>
  <c r="KU152" i="2"/>
  <c r="KT152" i="2"/>
  <c r="KO152" i="2"/>
  <c r="KN152" i="2"/>
  <c r="KP152" i="2" s="1"/>
  <c r="KC152" i="2"/>
  <c r="KB152" i="2"/>
  <c r="KA152" i="2"/>
  <c r="JZ152" i="2"/>
  <c r="JY152" i="2"/>
  <c r="JW152" i="2"/>
  <c r="JV152" i="2"/>
  <c r="JU152" i="2"/>
  <c r="JT152" i="2"/>
  <c r="JR152" i="2"/>
  <c r="JQ152" i="2"/>
  <c r="JP152" i="2"/>
  <c r="JO152" i="2"/>
  <c r="JK152" i="2" s="1"/>
  <c r="JN152" i="2"/>
  <c r="JM152" i="2"/>
  <c r="JL152" i="2"/>
  <c r="JJ152" i="2"/>
  <c r="JI152" i="2"/>
  <c r="JH152" i="2"/>
  <c r="JG152" i="2"/>
  <c r="JF152" i="2"/>
  <c r="JA152" i="2"/>
  <c r="IZ152" i="2"/>
  <c r="IY152" i="2"/>
  <c r="IX152" i="2"/>
  <c r="IW152" i="2"/>
  <c r="IU152" i="2"/>
  <c r="IT152" i="2"/>
  <c r="IS152" i="2"/>
  <c r="IR152" i="2"/>
  <c r="IP152" i="2"/>
  <c r="IO152" i="2"/>
  <c r="IN152" i="2"/>
  <c r="IM152" i="2"/>
  <c r="IL152" i="2"/>
  <c r="IK152" i="2"/>
  <c r="IJ152" i="2"/>
  <c r="II152" i="2"/>
  <c r="IC152" i="2" s="1"/>
  <c r="IH152" i="2"/>
  <c r="IG152" i="2"/>
  <c r="IF152" i="2"/>
  <c r="IE152" i="2"/>
  <c r="ID152" i="2"/>
  <c r="IA152" i="2"/>
  <c r="IB152" i="2" s="1"/>
  <c r="KF152" i="2" s="1"/>
  <c r="HW152" i="2"/>
  <c r="HS152" i="2"/>
  <c r="HJ152" i="2" s="1"/>
  <c r="HG152" i="2" s="1" a="1"/>
  <c r="HG152" i="2" s="1"/>
  <c r="HR152" i="2"/>
  <c r="HQ152" i="2"/>
  <c r="HP152" i="2"/>
  <c r="HO152" i="2"/>
  <c r="HI152" i="2"/>
  <c r="HC152" i="2"/>
  <c r="HA152" i="2" a="1"/>
  <c r="HA152" i="2" s="1"/>
  <c r="GY152" i="2"/>
  <c r="GX152" i="2"/>
  <c r="GR152" i="2"/>
  <c r="GL152" i="2"/>
  <c r="GM152" i="2" s="1"/>
  <c r="GZ152" i="2" s="1"/>
  <c r="FR152" i="2"/>
  <c r="FS152" i="2" s="1"/>
  <c r="FT152" i="2" s="1"/>
  <c r="FU152" i="2" s="1"/>
  <c r="FV152" i="2" s="1"/>
  <c r="ES152" i="2" s="1"/>
  <c r="FI152" i="2"/>
  <c r="FO152" i="2" s="1"/>
  <c r="EW152" i="2"/>
  <c r="ET152" i="2"/>
  <c r="EP152" i="2"/>
  <c r="DT152" i="2"/>
  <c r="DJ152" i="2"/>
  <c r="DI152" i="2"/>
  <c r="DH152" i="2"/>
  <c r="EB152" i="2" s="1"/>
  <c r="EH152" i="2" s="1"/>
  <c r="CZ152" i="2"/>
  <c r="CY152" i="2"/>
  <c r="CV152" i="2" s="1"/>
  <c r="Z152" i="2" s="1"/>
  <c r="AI152" i="2" s="1"/>
  <c r="CX152" i="2"/>
  <c r="CW152" i="2"/>
  <c r="CT152" i="2"/>
  <c r="CS152" i="2" s="1"/>
  <c r="CQ152" i="2" s="1"/>
  <c r="CP152" i="2"/>
  <c r="DC152" i="2" s="1"/>
  <c r="AL152" i="2"/>
  <c r="D152" i="2"/>
  <c r="CA152" i="2" s="1"/>
  <c r="OQ151" i="2"/>
  <c r="OL151" i="2"/>
  <c r="OK151" i="2"/>
  <c r="OJ151" i="2"/>
  <c r="OI151" i="2"/>
  <c r="OH151" i="2"/>
  <c r="OG151" i="2"/>
  <c r="NS151" i="2"/>
  <c r="NR151" i="2"/>
  <c r="NP151" i="2"/>
  <c r="NO151" i="2"/>
  <c r="NC151" i="2"/>
  <c r="MY151" i="2"/>
  <c r="MQ151" i="2"/>
  <c r="MP151" i="2"/>
  <c r="MK151" i="2"/>
  <c r="MJ151" i="2"/>
  <c r="MF151" i="2"/>
  <c r="ME151" i="2"/>
  <c r="MD151" i="2"/>
  <c r="LY151" i="2"/>
  <c r="LX151" i="2"/>
  <c r="LS151" i="2"/>
  <c r="LR151" i="2"/>
  <c r="LM151" i="2"/>
  <c r="LL151" i="2"/>
  <c r="LG151" i="2"/>
  <c r="LF151" i="2"/>
  <c r="LH151" i="2" s="1"/>
  <c r="LA151" i="2"/>
  <c r="KZ151" i="2"/>
  <c r="KU151" i="2"/>
  <c r="KT151" i="2"/>
  <c r="KO151" i="2"/>
  <c r="KN151" i="2"/>
  <c r="KC151" i="2"/>
  <c r="KB151" i="2"/>
  <c r="KA151" i="2"/>
  <c r="JZ151" i="2"/>
  <c r="JY151" i="2"/>
  <c r="JW151" i="2"/>
  <c r="JV151" i="2"/>
  <c r="JU151" i="2"/>
  <c r="JT151" i="2"/>
  <c r="JR151" i="2"/>
  <c r="JQ151" i="2"/>
  <c r="JP151" i="2"/>
  <c r="JO151" i="2"/>
  <c r="JK151" i="2" s="1"/>
  <c r="JN151" i="2"/>
  <c r="JM151" i="2"/>
  <c r="JL151" i="2"/>
  <c r="JJ151" i="2"/>
  <c r="JI151" i="2"/>
  <c r="JH151" i="2"/>
  <c r="JG151" i="2"/>
  <c r="JF151" i="2"/>
  <c r="JA151" i="2"/>
  <c r="IZ151" i="2"/>
  <c r="IY151" i="2"/>
  <c r="IX151" i="2"/>
  <c r="IW151" i="2"/>
  <c r="IU151" i="2"/>
  <c r="IT151" i="2"/>
  <c r="IS151" i="2"/>
  <c r="IR151" i="2"/>
  <c r="IP151" i="2"/>
  <c r="IO151" i="2"/>
  <c r="IN151" i="2"/>
  <c r="IM151" i="2"/>
  <c r="IL151" i="2"/>
  <c r="IK151" i="2"/>
  <c r="IJ151" i="2"/>
  <c r="IH151" i="2"/>
  <c r="IF151" i="2"/>
  <c r="IE151" i="2"/>
  <c r="ID151" i="2"/>
  <c r="HW151" i="2"/>
  <c r="HS151" i="2"/>
  <c r="HR151" i="2"/>
  <c r="HQ151" i="2"/>
  <c r="HP151" i="2"/>
  <c r="HO151" i="2"/>
  <c r="HJ151" i="2"/>
  <c r="HG151" i="2" s="1" a="1"/>
  <c r="HG151" i="2" s="1"/>
  <c r="HI151" i="2"/>
  <c r="HC151" i="2"/>
  <c r="HA151" i="2" a="1"/>
  <c r="HA151" i="2" s="1"/>
  <c r="GY151" i="2"/>
  <c r="GX151" i="2"/>
  <c r="GR151" i="2"/>
  <c r="GL151" i="2"/>
  <c r="GM151" i="2" s="1"/>
  <c r="GZ151" i="2" s="1"/>
  <c r="FR151" i="2"/>
  <c r="FI151" i="2"/>
  <c r="FO151" i="2" s="1"/>
  <c r="EW151" i="2"/>
  <c r="ET151" i="2"/>
  <c r="EP151" i="2"/>
  <c r="DT151" i="2"/>
  <c r="DJ151" i="2"/>
  <c r="DI151" i="2"/>
  <c r="DH151" i="2"/>
  <c r="CZ151" i="2"/>
  <c r="CY151" i="2" s="1"/>
  <c r="CV151" i="2" s="1"/>
  <c r="Z151" i="2" s="1"/>
  <c r="AI151" i="2" s="1"/>
  <c r="CX151" i="2"/>
  <c r="CW151" i="2"/>
  <c r="CT151" i="2"/>
  <c r="CS151" i="2"/>
  <c r="CQ151" i="2" s="1"/>
  <c r="DB151" i="2" s="1"/>
  <c r="CP151" i="2"/>
  <c r="AL151" i="2"/>
  <c r="D151" i="2"/>
  <c r="CA151" i="2" s="1"/>
  <c r="OQ150" i="2"/>
  <c r="OL150" i="2"/>
  <c r="OK150" i="2"/>
  <c r="OJ150" i="2"/>
  <c r="OI150" i="2"/>
  <c r="OH150" i="2"/>
  <c r="OG150" i="2"/>
  <c r="NT150" i="2"/>
  <c r="NS150" i="2"/>
  <c r="NR150" i="2"/>
  <c r="NP150" i="2"/>
  <c r="NO150" i="2"/>
  <c r="NC150" i="2"/>
  <c r="MY150" i="2"/>
  <c r="NG150" i="2" s="1"/>
  <c r="MQ150" i="2"/>
  <c r="MP150" i="2"/>
  <c r="MK150" i="2"/>
  <c r="MJ150" i="2"/>
  <c r="ME150" i="2"/>
  <c r="MD150" i="2"/>
  <c r="LY150" i="2"/>
  <c r="LX150" i="2"/>
  <c r="LS150" i="2"/>
  <c r="LR150" i="2"/>
  <c r="LM150" i="2"/>
  <c r="LN150" i="2" s="1"/>
  <c r="LL150" i="2"/>
  <c r="LG150" i="2"/>
  <c r="LF150" i="2"/>
  <c r="LA150" i="2"/>
  <c r="KZ150" i="2"/>
  <c r="KU150" i="2"/>
  <c r="KV150" i="2" s="1"/>
  <c r="KT150" i="2"/>
  <c r="KO150" i="2"/>
  <c r="KN150" i="2"/>
  <c r="KC150" i="2"/>
  <c r="KB150" i="2"/>
  <c r="KA150" i="2"/>
  <c r="JZ150" i="2"/>
  <c r="JY150" i="2"/>
  <c r="JW150" i="2"/>
  <c r="JV150" i="2"/>
  <c r="JU150" i="2"/>
  <c r="JT150" i="2"/>
  <c r="JR150" i="2"/>
  <c r="JQ150" i="2"/>
  <c r="JP150" i="2"/>
  <c r="JO150" i="2"/>
  <c r="JN150" i="2"/>
  <c r="JM150" i="2"/>
  <c r="JL150" i="2"/>
  <c r="JJ150" i="2"/>
  <c r="JH150" i="2"/>
  <c r="JG150" i="2"/>
  <c r="JF150" i="2"/>
  <c r="JA150" i="2"/>
  <c r="IZ150" i="2"/>
  <c r="IY150" i="2"/>
  <c r="IX150" i="2"/>
  <c r="IW150" i="2"/>
  <c r="IU150" i="2"/>
  <c r="IT150" i="2"/>
  <c r="IS150" i="2"/>
  <c r="IR150" i="2"/>
  <c r="IP150" i="2"/>
  <c r="IO150" i="2"/>
  <c r="IN150" i="2"/>
  <c r="IM150" i="2"/>
  <c r="IL150" i="2"/>
  <c r="IK150" i="2"/>
  <c r="IJ150" i="2"/>
  <c r="IH150" i="2"/>
  <c r="IF150" i="2"/>
  <c r="IE150" i="2"/>
  <c r="ID150" i="2"/>
  <c r="HW150" i="2"/>
  <c r="HS150" i="2"/>
  <c r="HJ150" i="2" s="1"/>
  <c r="HG150" i="2" s="1" a="1"/>
  <c r="HG150" i="2" s="1"/>
  <c r="HR150" i="2"/>
  <c r="HQ150" i="2"/>
  <c r="HP150" i="2"/>
  <c r="HO150" i="2"/>
  <c r="HI150" i="2"/>
  <c r="HC150" i="2"/>
  <c r="HA150" i="2" a="1"/>
  <c r="HA150" i="2" s="1"/>
  <c r="GY150" i="2"/>
  <c r="GX150" i="2"/>
  <c r="GR150" i="2"/>
  <c r="GM150" i="2"/>
  <c r="GZ150" i="2" s="1"/>
  <c r="GL150" i="2"/>
  <c r="FR150" i="2"/>
  <c r="FI150" i="2"/>
  <c r="FO150" i="2" s="1"/>
  <c r="EW150" i="2"/>
  <c r="ET150" i="2"/>
  <c r="EP150" i="2"/>
  <c r="DT150" i="2"/>
  <c r="DJ150" i="2"/>
  <c r="DI150" i="2"/>
  <c r="EB150" i="2" s="1"/>
  <c r="EH150" i="2" s="1"/>
  <c r="DH150" i="2"/>
  <c r="CZ150" i="2"/>
  <c r="CY150" i="2" s="1"/>
  <c r="CV150" i="2" s="1"/>
  <c r="Z150" i="2" s="1"/>
  <c r="AI150" i="2" s="1"/>
  <c r="CX150" i="2"/>
  <c r="CW150" i="2"/>
  <c r="CT150" i="2"/>
  <c r="CS150" i="2"/>
  <c r="CQ150" i="2" s="1"/>
  <c r="CP150" i="2"/>
  <c r="DC150" i="2" s="1"/>
  <c r="AL150" i="2"/>
  <c r="D150" i="2"/>
  <c r="CA150" i="2" s="1"/>
  <c r="OQ149" i="2"/>
  <c r="OL149" i="2"/>
  <c r="OK149" i="2"/>
  <c r="OJ149" i="2"/>
  <c r="OI149" i="2"/>
  <c r="OH149" i="2"/>
  <c r="OG149" i="2"/>
  <c r="NT149" i="2"/>
  <c r="NS149" i="2"/>
  <c r="NR149" i="2"/>
  <c r="NP149" i="2"/>
  <c r="NO149" i="2"/>
  <c r="NQ149" i="2" s="1"/>
  <c r="NC149" i="2"/>
  <c r="MY149" i="2"/>
  <c r="NG149" i="2" s="1"/>
  <c r="MQ149" i="2"/>
  <c r="MP149" i="2"/>
  <c r="MK149" i="2"/>
  <c r="MJ149" i="2"/>
  <c r="ME149" i="2"/>
  <c r="MF149" i="2" s="1"/>
  <c r="MD149" i="2"/>
  <c r="LY149" i="2"/>
  <c r="LX149" i="2"/>
  <c r="LS149" i="2"/>
  <c r="LR149" i="2"/>
  <c r="LM149" i="2"/>
  <c r="LN149" i="2" s="1"/>
  <c r="LL149" i="2"/>
  <c r="LG149" i="2"/>
  <c r="LF149" i="2"/>
  <c r="LA149" i="2"/>
  <c r="KZ149" i="2"/>
  <c r="LB149" i="2" s="1"/>
  <c r="KU149" i="2"/>
  <c r="KV149" i="2" s="1"/>
  <c r="KT149" i="2"/>
  <c r="KO149" i="2"/>
  <c r="KN149" i="2"/>
  <c r="KP149" i="2" s="1"/>
  <c r="KC149" i="2"/>
  <c r="KB149" i="2"/>
  <c r="KA149" i="2"/>
  <c r="JZ149" i="2"/>
  <c r="JY149" i="2"/>
  <c r="JW149" i="2"/>
  <c r="JV149" i="2"/>
  <c r="JU149" i="2"/>
  <c r="JT149" i="2"/>
  <c r="JR149" i="2"/>
  <c r="JQ149" i="2"/>
  <c r="JP149" i="2"/>
  <c r="JO149" i="2"/>
  <c r="JN149" i="2"/>
  <c r="JM149" i="2"/>
  <c r="JL149" i="2"/>
  <c r="JJ149" i="2"/>
  <c r="JH149" i="2"/>
  <c r="JG149" i="2"/>
  <c r="JF149" i="2"/>
  <c r="JA149" i="2"/>
  <c r="IZ149" i="2"/>
  <c r="IY149" i="2"/>
  <c r="IX149" i="2"/>
  <c r="IW149" i="2"/>
  <c r="IU149" i="2"/>
  <c r="IT149" i="2"/>
  <c r="IS149" i="2"/>
  <c r="IR149" i="2"/>
  <c r="IP149" i="2"/>
  <c r="IO149" i="2"/>
  <c r="IN149" i="2"/>
  <c r="IM149" i="2"/>
  <c r="IL149" i="2"/>
  <c r="IK149" i="2"/>
  <c r="IJ149" i="2"/>
  <c r="IH149" i="2"/>
  <c r="IF149" i="2"/>
  <c r="IE149" i="2"/>
  <c r="ID149" i="2"/>
  <c r="HW149" i="2"/>
  <c r="HS149" i="2"/>
  <c r="HJ149" i="2" s="1"/>
  <c r="HG149" i="2" s="1" a="1"/>
  <c r="HG149" i="2" s="1"/>
  <c r="HR149" i="2"/>
  <c r="HQ149" i="2"/>
  <c r="HP149" i="2"/>
  <c r="HO149" i="2"/>
  <c r="HI149" i="2"/>
  <c r="HC149" i="2"/>
  <c r="HA149" i="2" a="1"/>
  <c r="HA149" i="2" s="1"/>
  <c r="GY149" i="2"/>
  <c r="GX149" i="2"/>
  <c r="GR149" i="2"/>
  <c r="GL149" i="2"/>
  <c r="GM149" i="2" s="1"/>
  <c r="GZ149" i="2" s="1"/>
  <c r="FR149" i="2"/>
  <c r="FI149" i="2"/>
  <c r="FO149" i="2" s="1"/>
  <c r="EW149" i="2"/>
  <c r="ET149" i="2"/>
  <c r="EP149" i="2"/>
  <c r="DT149" i="2"/>
  <c r="DJ149" i="2"/>
  <c r="DI149" i="2"/>
  <c r="DL149" i="2" s="1"/>
  <c r="DN149" i="2" s="1"/>
  <c r="DH149" i="2"/>
  <c r="CZ149" i="2"/>
  <c r="CY149" i="2" s="1"/>
  <c r="CV149" i="2" s="1"/>
  <c r="Z149" i="2" s="1"/>
  <c r="AI149" i="2" s="1"/>
  <c r="CX149" i="2"/>
  <c r="CW149" i="2"/>
  <c r="CT149" i="2"/>
  <c r="CS149" i="2" s="1"/>
  <c r="CQ149" i="2" s="1"/>
  <c r="DB149" i="2" s="1"/>
  <c r="CP149" i="2"/>
  <c r="DC149" i="2" s="1"/>
  <c r="AL149" i="2"/>
  <c r="D149" i="2"/>
  <c r="CA149" i="2" s="1"/>
  <c r="OQ148" i="2"/>
  <c r="OL148" i="2"/>
  <c r="OK148" i="2"/>
  <c r="ON148" i="2" s="1"/>
  <c r="OJ148" i="2"/>
  <c r="OI148" i="2"/>
  <c r="OH148" i="2"/>
  <c r="OG148" i="2"/>
  <c r="NS148" i="2"/>
  <c r="NR148" i="2"/>
  <c r="NP148" i="2"/>
  <c r="NO148" i="2"/>
  <c r="NQ148" i="2" s="1"/>
  <c r="NC148" i="2"/>
  <c r="MY148" i="2"/>
  <c r="MQ148" i="2"/>
  <c r="MP148" i="2"/>
  <c r="MR148" i="2" s="1"/>
  <c r="MK148" i="2"/>
  <c r="MJ148" i="2"/>
  <c r="ML148" i="2" s="1"/>
  <c r="ME148" i="2"/>
  <c r="MD148" i="2"/>
  <c r="LY148" i="2"/>
  <c r="LZ148" i="2" s="1"/>
  <c r="LX148" i="2"/>
  <c r="LS148" i="2"/>
  <c r="LR148" i="2"/>
  <c r="LT148" i="2" s="1"/>
  <c r="LM148" i="2"/>
  <c r="LL148" i="2"/>
  <c r="LG148" i="2"/>
  <c r="LF148" i="2"/>
  <c r="LH148" i="2" s="1"/>
  <c r="LA148" i="2"/>
  <c r="KZ148" i="2"/>
  <c r="KU148" i="2"/>
  <c r="KT148" i="2"/>
  <c r="KO148" i="2"/>
  <c r="KN148" i="2"/>
  <c r="KC148" i="2"/>
  <c r="KB148" i="2"/>
  <c r="KA148" i="2"/>
  <c r="JZ148" i="2"/>
  <c r="JY148" i="2"/>
  <c r="JW148" i="2"/>
  <c r="JV148" i="2"/>
  <c r="JU148" i="2"/>
  <c r="JT148" i="2"/>
  <c r="JR148" i="2"/>
  <c r="JQ148" i="2"/>
  <c r="JP148" i="2"/>
  <c r="JO148" i="2"/>
  <c r="JI148" i="2" s="1"/>
  <c r="JN148" i="2"/>
  <c r="JM148" i="2"/>
  <c r="JL148" i="2"/>
  <c r="JK148" i="2"/>
  <c r="JE148" i="2" s="1"/>
  <c r="JJ148" i="2"/>
  <c r="JH148" i="2"/>
  <c r="JG148" i="2"/>
  <c r="JF148" i="2"/>
  <c r="JA148" i="2"/>
  <c r="IZ148" i="2"/>
  <c r="IY148" i="2"/>
  <c r="IX148" i="2"/>
  <c r="IW148" i="2"/>
  <c r="IU148" i="2"/>
  <c r="IT148" i="2"/>
  <c r="IS148" i="2"/>
  <c r="IR148" i="2"/>
  <c r="IP148" i="2"/>
  <c r="IO148" i="2"/>
  <c r="IN148" i="2"/>
  <c r="IM148" i="2"/>
  <c r="IL148" i="2"/>
  <c r="IK148" i="2"/>
  <c r="IJ148" i="2"/>
  <c r="IH148" i="2"/>
  <c r="IF148" i="2"/>
  <c r="IE148" i="2"/>
  <c r="ID148" i="2"/>
  <c r="HW148" i="2"/>
  <c r="HS148" i="2"/>
  <c r="HJ148" i="2" s="1"/>
  <c r="HG148" i="2" s="1" a="1"/>
  <c r="HG148" i="2" s="1"/>
  <c r="HR148" i="2"/>
  <c r="HQ148" i="2"/>
  <c r="HP148" i="2"/>
  <c r="HO148" i="2"/>
  <c r="HI148" i="2"/>
  <c r="HC148" i="2"/>
  <c r="HA148" i="2" a="1"/>
  <c r="HA148" i="2" s="1"/>
  <c r="GY148" i="2"/>
  <c r="GX148" i="2"/>
  <c r="GR148" i="2"/>
  <c r="GL148" i="2"/>
  <c r="GM148" i="2" s="1"/>
  <c r="GZ148" i="2" s="1"/>
  <c r="FS148" i="2"/>
  <c r="FT148" i="2" s="1"/>
  <c r="FU148" i="2" s="1"/>
  <c r="FV148" i="2" s="1"/>
  <c r="ES148" i="2" s="1"/>
  <c r="FR148" i="2"/>
  <c r="FI148" i="2"/>
  <c r="FO148" i="2" s="1"/>
  <c r="EW148" i="2"/>
  <c r="ET148" i="2"/>
  <c r="EP148" i="2"/>
  <c r="DT148" i="2"/>
  <c r="DJ148" i="2"/>
  <c r="DI148" i="2"/>
  <c r="DH148" i="2"/>
  <c r="CZ148" i="2"/>
  <c r="CY148" i="2" s="1"/>
  <c r="CV148" i="2" s="1"/>
  <c r="Z148" i="2" s="1"/>
  <c r="AI148" i="2" s="1"/>
  <c r="CX148" i="2"/>
  <c r="CW148" i="2"/>
  <c r="CT148" i="2"/>
  <c r="CS148" i="2" s="1"/>
  <c r="CQ148" i="2" s="1"/>
  <c r="DB148" i="2" s="1"/>
  <c r="CP148" i="2"/>
  <c r="AL148" i="2"/>
  <c r="D148" i="2"/>
  <c r="CA148" i="2" s="1"/>
  <c r="OQ147" i="2"/>
  <c r="OL147" i="2"/>
  <c r="OK147" i="2"/>
  <c r="OJ147" i="2"/>
  <c r="OI147" i="2"/>
  <c r="OH147" i="2"/>
  <c r="OG147" i="2"/>
  <c r="NT147" i="2"/>
  <c r="NS147" i="2"/>
  <c r="NR147" i="2"/>
  <c r="NP147" i="2"/>
  <c r="NO147" i="2"/>
  <c r="NG147" i="2"/>
  <c r="NC147" i="2"/>
  <c r="MY147" i="2"/>
  <c r="MQ147" i="2"/>
  <c r="MP147" i="2"/>
  <c r="MK147" i="2"/>
  <c r="MJ147" i="2"/>
  <c r="ME147" i="2"/>
  <c r="MD147" i="2"/>
  <c r="LY147" i="2"/>
  <c r="LX147" i="2"/>
  <c r="LZ147" i="2" s="1"/>
  <c r="LT147" i="2"/>
  <c r="LS147" i="2"/>
  <c r="LR147" i="2"/>
  <c r="LN147" i="2"/>
  <c r="LM147" i="2"/>
  <c r="LL147" i="2"/>
  <c r="LG147" i="2"/>
  <c r="LF147" i="2"/>
  <c r="LH147" i="2" s="1"/>
  <c r="LA147" i="2"/>
  <c r="KZ147" i="2"/>
  <c r="KU147" i="2"/>
  <c r="KV147" i="2" s="1"/>
  <c r="KT147" i="2"/>
  <c r="KO147" i="2"/>
  <c r="KN147" i="2"/>
  <c r="KC147" i="2"/>
  <c r="KB147" i="2"/>
  <c r="KA147" i="2"/>
  <c r="JZ147" i="2"/>
  <c r="JY147" i="2"/>
  <c r="JW147" i="2"/>
  <c r="JV147" i="2"/>
  <c r="JU147" i="2"/>
  <c r="JT147" i="2"/>
  <c r="JR147" i="2"/>
  <c r="JQ147" i="2"/>
  <c r="JP147" i="2"/>
  <c r="JO147" i="2"/>
  <c r="JK147" i="2" s="1"/>
  <c r="JN147" i="2"/>
  <c r="JM147" i="2"/>
  <c r="JL147" i="2"/>
  <c r="JJ147" i="2"/>
  <c r="JH147" i="2"/>
  <c r="JG147" i="2"/>
  <c r="JF147" i="2"/>
  <c r="JA147" i="2"/>
  <c r="IZ147" i="2"/>
  <c r="IY147" i="2"/>
  <c r="IX147" i="2"/>
  <c r="IW147" i="2"/>
  <c r="IU147" i="2"/>
  <c r="IT147" i="2"/>
  <c r="IS147" i="2"/>
  <c r="IR147" i="2"/>
  <c r="IP147" i="2"/>
  <c r="IO147" i="2"/>
  <c r="IN147" i="2"/>
  <c r="IM147" i="2"/>
  <c r="IG147" i="2" s="1"/>
  <c r="IL147" i="2"/>
  <c r="IK147" i="2"/>
  <c r="IJ147" i="2"/>
  <c r="IH147" i="2"/>
  <c r="IF147" i="2"/>
  <c r="IE147" i="2"/>
  <c r="ID147" i="2"/>
  <c r="HW147" i="2"/>
  <c r="HS147" i="2"/>
  <c r="HJ147" i="2" s="1"/>
  <c r="HG147" i="2" s="1" a="1"/>
  <c r="HG147" i="2" s="1"/>
  <c r="HR147" i="2"/>
  <c r="HQ147" i="2"/>
  <c r="HP147" i="2"/>
  <c r="HO147" i="2"/>
  <c r="HI147" i="2"/>
  <c r="HC147" i="2"/>
  <c r="HA147" i="2" a="1"/>
  <c r="HA147" i="2" s="1"/>
  <c r="GY147" i="2"/>
  <c r="GX147" i="2"/>
  <c r="GR147" i="2"/>
  <c r="GL147" i="2"/>
  <c r="GM147" i="2" s="1"/>
  <c r="GZ147" i="2" s="1"/>
  <c r="FR147" i="2"/>
  <c r="FI147" i="2"/>
  <c r="FO147" i="2" s="1"/>
  <c r="EW147" i="2"/>
  <c r="ET147" i="2"/>
  <c r="EP147" i="2"/>
  <c r="DT147" i="2"/>
  <c r="DJ147" i="2"/>
  <c r="DI147" i="2"/>
  <c r="DH147" i="2"/>
  <c r="CZ147" i="2"/>
  <c r="CY147" i="2" s="1"/>
  <c r="CV147" i="2" s="1"/>
  <c r="Z147" i="2" s="1"/>
  <c r="AI147" i="2" s="1"/>
  <c r="CX147" i="2"/>
  <c r="CW147" i="2"/>
  <c r="CT147" i="2"/>
  <c r="CS147" i="2"/>
  <c r="CQ147" i="2" s="1"/>
  <c r="CP147" i="2"/>
  <c r="DC147" i="2" s="1"/>
  <c r="AL147" i="2"/>
  <c r="D147" i="2"/>
  <c r="CA147" i="2" s="1"/>
  <c r="OQ146" i="2"/>
  <c r="OL146" i="2"/>
  <c r="OK146" i="2"/>
  <c r="OJ146" i="2"/>
  <c r="OI146" i="2"/>
  <c r="OH146" i="2"/>
  <c r="OG146" i="2"/>
  <c r="NS146" i="2"/>
  <c r="NT146" i="2" s="1"/>
  <c r="NR146" i="2"/>
  <c r="NP146" i="2"/>
  <c r="NO146" i="2"/>
  <c r="NC146" i="2"/>
  <c r="MY146" i="2"/>
  <c r="MQ146" i="2"/>
  <c r="MP146" i="2"/>
  <c r="MK146" i="2"/>
  <c r="MJ146" i="2"/>
  <c r="ME146" i="2"/>
  <c r="MD146" i="2"/>
  <c r="LY146" i="2"/>
  <c r="LX146" i="2"/>
  <c r="LS146" i="2"/>
  <c r="LR146" i="2"/>
  <c r="LM146" i="2"/>
  <c r="LL146" i="2"/>
  <c r="LG146" i="2"/>
  <c r="LH146" i="2" s="1"/>
  <c r="LF146" i="2"/>
  <c r="LA146" i="2"/>
  <c r="KZ146" i="2"/>
  <c r="LB146" i="2" s="1"/>
  <c r="KU146" i="2"/>
  <c r="KT146" i="2"/>
  <c r="KO146" i="2"/>
  <c r="KN146" i="2"/>
  <c r="KC146" i="2"/>
  <c r="KB146" i="2"/>
  <c r="KA146" i="2"/>
  <c r="JZ146" i="2"/>
  <c r="JY146" i="2"/>
  <c r="JW146" i="2"/>
  <c r="JV146" i="2"/>
  <c r="JU146" i="2"/>
  <c r="JT146" i="2"/>
  <c r="JR146" i="2"/>
  <c r="JQ146" i="2"/>
  <c r="JP146" i="2"/>
  <c r="JO146" i="2"/>
  <c r="JN146" i="2"/>
  <c r="JM146" i="2"/>
  <c r="JL146" i="2"/>
  <c r="JJ146" i="2"/>
  <c r="JH146" i="2"/>
  <c r="JG146" i="2"/>
  <c r="JF146" i="2"/>
  <c r="JA146" i="2"/>
  <c r="IZ146" i="2"/>
  <c r="IY146" i="2"/>
  <c r="IX146" i="2"/>
  <c r="IW146" i="2"/>
  <c r="IU146" i="2"/>
  <c r="IT146" i="2"/>
  <c r="IS146" i="2"/>
  <c r="IR146" i="2"/>
  <c r="IP146" i="2"/>
  <c r="IO146" i="2"/>
  <c r="IN146" i="2"/>
  <c r="IM146" i="2"/>
  <c r="IL146" i="2"/>
  <c r="IK146" i="2"/>
  <c r="IJ146" i="2"/>
  <c r="IH146" i="2"/>
  <c r="IF146" i="2"/>
  <c r="IE146" i="2"/>
  <c r="ID146" i="2"/>
  <c r="HW146" i="2"/>
  <c r="HS146" i="2"/>
  <c r="HR146" i="2"/>
  <c r="HQ146" i="2"/>
  <c r="HP146" i="2"/>
  <c r="HO146" i="2"/>
  <c r="HJ146" i="2"/>
  <c r="HG146" i="2" s="1" a="1"/>
  <c r="HG146" i="2" s="1"/>
  <c r="HI146" i="2"/>
  <c r="HC146" i="2"/>
  <c r="HA146" i="2" a="1"/>
  <c r="HA146" i="2" s="1"/>
  <c r="GY146" i="2"/>
  <c r="GX146" i="2"/>
  <c r="GR146" i="2"/>
  <c r="GL146" i="2"/>
  <c r="GM146" i="2" s="1"/>
  <c r="GZ146" i="2" s="1"/>
  <c r="FR146" i="2"/>
  <c r="FI146" i="2"/>
  <c r="FO146" i="2" s="1"/>
  <c r="EW146" i="2"/>
  <c r="ET146" i="2"/>
  <c r="EP146" i="2"/>
  <c r="EB146" i="2"/>
  <c r="EH146" i="2" s="1"/>
  <c r="DT146" i="2"/>
  <c r="DJ146" i="2"/>
  <c r="DL146" i="2" s="1"/>
  <c r="DN146" i="2" s="1"/>
  <c r="DI146" i="2"/>
  <c r="DH146" i="2"/>
  <c r="CZ146" i="2"/>
  <c r="CY146" i="2" s="1"/>
  <c r="CV146" i="2" s="1"/>
  <c r="Z146" i="2" s="1"/>
  <c r="AI146" i="2" s="1"/>
  <c r="CX146" i="2"/>
  <c r="CW146" i="2"/>
  <c r="CT146" i="2"/>
  <c r="CS146" i="2" s="1"/>
  <c r="CQ146" i="2" s="1"/>
  <c r="DB146" i="2" s="1"/>
  <c r="CP146" i="2"/>
  <c r="DC146" i="2" s="1"/>
  <c r="AL146" i="2"/>
  <c r="D146" i="2"/>
  <c r="CA146" i="2" s="1"/>
  <c r="OQ145" i="2"/>
  <c r="OL145" i="2"/>
  <c r="OK145" i="2"/>
  <c r="OJ145" i="2"/>
  <c r="OI145" i="2"/>
  <c r="OH145" i="2"/>
  <c r="OG145" i="2"/>
  <c r="NS145" i="2"/>
  <c r="NR145" i="2"/>
  <c r="NP145" i="2"/>
  <c r="NO145" i="2"/>
  <c r="NQ145" i="2" s="1"/>
  <c r="NC145" i="2"/>
  <c r="MY145" i="2"/>
  <c r="MQ145" i="2"/>
  <c r="MP145" i="2"/>
  <c r="MK145" i="2"/>
  <c r="MJ145" i="2"/>
  <c r="ME145" i="2"/>
  <c r="MD145" i="2"/>
  <c r="MF145" i="2" s="1"/>
  <c r="LY145" i="2"/>
  <c r="LX145" i="2"/>
  <c r="LZ145" i="2" s="1"/>
  <c r="LS145" i="2"/>
  <c r="LR145" i="2"/>
  <c r="LM145" i="2"/>
  <c r="LL145" i="2"/>
  <c r="LN145" i="2" s="1"/>
  <c r="LH145" i="2"/>
  <c r="LG145" i="2"/>
  <c r="LF145" i="2"/>
  <c r="LA145" i="2"/>
  <c r="KZ145" i="2"/>
  <c r="KU145" i="2"/>
  <c r="KT145" i="2"/>
  <c r="KO145" i="2"/>
  <c r="KN145" i="2"/>
  <c r="KC145" i="2"/>
  <c r="KB145" i="2"/>
  <c r="KA145" i="2"/>
  <c r="JZ145" i="2"/>
  <c r="JY145" i="2"/>
  <c r="JW145" i="2"/>
  <c r="JV145" i="2"/>
  <c r="JU145" i="2"/>
  <c r="JT145" i="2"/>
  <c r="JR145" i="2"/>
  <c r="JQ145" i="2"/>
  <c r="JP145" i="2"/>
  <c r="JO145" i="2"/>
  <c r="JN145" i="2"/>
  <c r="JM145" i="2"/>
  <c r="JL145" i="2"/>
  <c r="JJ145" i="2"/>
  <c r="JH145" i="2"/>
  <c r="JG145" i="2"/>
  <c r="JF145" i="2"/>
  <c r="JA145" i="2"/>
  <c r="IZ145" i="2"/>
  <c r="IY145" i="2"/>
  <c r="IX145" i="2"/>
  <c r="IW145" i="2"/>
  <c r="IU145" i="2"/>
  <c r="IT145" i="2"/>
  <c r="IS145" i="2"/>
  <c r="IR145" i="2"/>
  <c r="IP145" i="2"/>
  <c r="IO145" i="2"/>
  <c r="IN145" i="2"/>
  <c r="IM145" i="2"/>
  <c r="IL145" i="2"/>
  <c r="IK145" i="2"/>
  <c r="IJ145" i="2"/>
  <c r="IH145" i="2"/>
  <c r="IF145" i="2"/>
  <c r="IE145" i="2"/>
  <c r="ID145" i="2"/>
  <c r="HW145" i="2"/>
  <c r="HS145" i="2"/>
  <c r="HJ145" i="2" s="1"/>
  <c r="HG145" i="2" s="1" a="1"/>
  <c r="HG145" i="2" s="1"/>
  <c r="HR145" i="2"/>
  <c r="HQ145" i="2"/>
  <c r="HP145" i="2"/>
  <c r="HO145" i="2"/>
  <c r="HI145" i="2"/>
  <c r="HC145" i="2"/>
  <c r="HA145" i="2" a="1"/>
  <c r="HA145" i="2" s="1"/>
  <c r="GY145" i="2"/>
  <c r="GX145" i="2"/>
  <c r="GR145" i="2"/>
  <c r="GL145" i="2"/>
  <c r="GM145" i="2" s="1"/>
  <c r="GZ145" i="2" s="1"/>
  <c r="FR145" i="2"/>
  <c r="FS145" i="2" s="1"/>
  <c r="FT145" i="2" s="1"/>
  <c r="FU145" i="2" s="1"/>
  <c r="FV145" i="2" s="1"/>
  <c r="ES145" i="2" s="1"/>
  <c r="FI145" i="2"/>
  <c r="FO145" i="2" s="1"/>
  <c r="EW145" i="2"/>
  <c r="ET145" i="2"/>
  <c r="EP145" i="2"/>
  <c r="EB145" i="2"/>
  <c r="EH145" i="2" s="1"/>
  <c r="DT145" i="2"/>
  <c r="DJ145" i="2"/>
  <c r="DI145" i="2"/>
  <c r="DH145" i="2"/>
  <c r="CZ145" i="2"/>
  <c r="CY145" i="2" s="1"/>
  <c r="CX145" i="2"/>
  <c r="CW145" i="2"/>
  <c r="CV145" i="2"/>
  <c r="Z145" i="2" s="1"/>
  <c r="AI145" i="2" s="1"/>
  <c r="CT145" i="2"/>
  <c r="CS145" i="2" s="1"/>
  <c r="CQ145" i="2" s="1"/>
  <c r="DB145" i="2" s="1"/>
  <c r="DD145" i="2" s="1"/>
  <c r="CP145" i="2"/>
  <c r="DC145" i="2" s="1"/>
  <c r="AL145" i="2"/>
  <c r="D145" i="2"/>
  <c r="CA145" i="2" s="1"/>
  <c r="OQ144" i="2"/>
  <c r="OL144" i="2"/>
  <c r="OK144" i="2"/>
  <c r="OJ144" i="2"/>
  <c r="OI144" i="2"/>
  <c r="OH144" i="2"/>
  <c r="OG144" i="2"/>
  <c r="NS144" i="2"/>
  <c r="NR144" i="2"/>
  <c r="NP144" i="2"/>
  <c r="NQ144" i="2" s="1"/>
  <c r="NO144" i="2"/>
  <c r="NC144" i="2"/>
  <c r="MY144" i="2"/>
  <c r="MQ144" i="2"/>
  <c r="MP144" i="2"/>
  <c r="MR144" i="2" s="1"/>
  <c r="MK144" i="2"/>
  <c r="ML144" i="2" s="1"/>
  <c r="MJ144" i="2"/>
  <c r="ME144" i="2"/>
  <c r="MD144" i="2"/>
  <c r="LY144" i="2"/>
  <c r="LZ144" i="2" s="1"/>
  <c r="LX144" i="2"/>
  <c r="LS144" i="2"/>
  <c r="LR144" i="2"/>
  <c r="LT144" i="2" s="1"/>
  <c r="LN144" i="2"/>
  <c r="LM144" i="2"/>
  <c r="LL144" i="2"/>
  <c r="LG144" i="2"/>
  <c r="LF144" i="2"/>
  <c r="LH144" i="2" s="1"/>
  <c r="LA144" i="2"/>
  <c r="KZ144" i="2"/>
  <c r="KU144" i="2"/>
  <c r="KT144" i="2"/>
  <c r="KV144" i="2" s="1"/>
  <c r="KO144" i="2"/>
  <c r="KN144" i="2"/>
  <c r="KC144" i="2"/>
  <c r="KB144" i="2"/>
  <c r="KA144" i="2"/>
  <c r="JZ144" i="2"/>
  <c r="JY144" i="2"/>
  <c r="JW144" i="2"/>
  <c r="JV144" i="2"/>
  <c r="JU144" i="2"/>
  <c r="JT144" i="2"/>
  <c r="JR144" i="2"/>
  <c r="JQ144" i="2"/>
  <c r="JP144" i="2"/>
  <c r="JO144" i="2"/>
  <c r="JN144" i="2"/>
  <c r="JM144" i="2"/>
  <c r="JL144" i="2"/>
  <c r="JJ144" i="2"/>
  <c r="JH144" i="2"/>
  <c r="JG144" i="2"/>
  <c r="JF144" i="2"/>
  <c r="JA144" i="2"/>
  <c r="IZ144" i="2"/>
  <c r="IY144" i="2"/>
  <c r="IX144" i="2"/>
  <c r="IW144" i="2"/>
  <c r="IU144" i="2"/>
  <c r="IT144" i="2"/>
  <c r="IS144" i="2"/>
  <c r="IR144" i="2"/>
  <c r="IP144" i="2"/>
  <c r="IO144" i="2"/>
  <c r="IN144" i="2"/>
  <c r="IM144" i="2"/>
  <c r="IL144" i="2"/>
  <c r="IK144" i="2"/>
  <c r="IJ144" i="2"/>
  <c r="II144" i="2"/>
  <c r="IH144" i="2"/>
  <c r="IG144" i="2"/>
  <c r="IF144" i="2"/>
  <c r="IE144" i="2"/>
  <c r="ID144" i="2"/>
  <c r="HW144" i="2"/>
  <c r="HS144" i="2"/>
  <c r="HJ144" i="2" s="1"/>
  <c r="HG144" i="2" s="1" a="1"/>
  <c r="HG144" i="2" s="1"/>
  <c r="HR144" i="2"/>
  <c r="HQ144" i="2"/>
  <c r="HP144" i="2"/>
  <c r="HO144" i="2"/>
  <c r="HI144" i="2"/>
  <c r="HC144" i="2"/>
  <c r="HA144" i="2" a="1"/>
  <c r="HA144" i="2" s="1"/>
  <c r="GY144" i="2"/>
  <c r="GX144" i="2"/>
  <c r="GR144" i="2"/>
  <c r="GL144" i="2"/>
  <c r="GM144" i="2" s="1"/>
  <c r="GZ144" i="2" s="1"/>
  <c r="FR144" i="2"/>
  <c r="FS144" i="2" s="1"/>
  <c r="FT144" i="2" s="1"/>
  <c r="FU144" i="2" s="1"/>
  <c r="FV144" i="2" s="1"/>
  <c r="ES144" i="2" s="1"/>
  <c r="FI144" i="2"/>
  <c r="FO144" i="2" s="1"/>
  <c r="EW144" i="2"/>
  <c r="ET144" i="2"/>
  <c r="EP144" i="2"/>
  <c r="DT144" i="2"/>
  <c r="DJ144" i="2"/>
  <c r="DI144" i="2"/>
  <c r="DH144" i="2"/>
  <c r="CZ144" i="2"/>
  <c r="CY144" i="2" s="1"/>
  <c r="CV144" i="2" s="1"/>
  <c r="Z144" i="2" s="1"/>
  <c r="AI144" i="2" s="1"/>
  <c r="CX144" i="2"/>
  <c r="CW144" i="2"/>
  <c r="CT144" i="2"/>
  <c r="CS144" i="2" s="1"/>
  <c r="CQ144" i="2" s="1"/>
  <c r="DB144" i="2" s="1"/>
  <c r="CP144" i="2"/>
  <c r="AL144" i="2"/>
  <c r="D144" i="2"/>
  <c r="CA144" i="2" s="1"/>
  <c r="OQ143" i="2"/>
  <c r="OL143" i="2"/>
  <c r="OP143" i="2" s="1"/>
  <c r="OK143" i="2"/>
  <c r="OJ143" i="2"/>
  <c r="OI143" i="2"/>
  <c r="OH143" i="2"/>
  <c r="OG143" i="2"/>
  <c r="NS143" i="2"/>
  <c r="NR143" i="2"/>
  <c r="NP143" i="2"/>
  <c r="NO143" i="2"/>
  <c r="NC143" i="2"/>
  <c r="MY143" i="2"/>
  <c r="MQ143" i="2"/>
  <c r="MP143" i="2"/>
  <c r="MK143" i="2"/>
  <c r="MJ143" i="2"/>
  <c r="ME143" i="2"/>
  <c r="MD143" i="2"/>
  <c r="LY143" i="2"/>
  <c r="LX143" i="2"/>
  <c r="LS143" i="2"/>
  <c r="LR143" i="2"/>
  <c r="LM143" i="2"/>
  <c r="LL143" i="2"/>
  <c r="LG143" i="2"/>
  <c r="LF143" i="2"/>
  <c r="LA143" i="2"/>
  <c r="KZ143" i="2"/>
  <c r="KU143" i="2"/>
  <c r="KT143" i="2"/>
  <c r="KO143" i="2"/>
  <c r="KN143" i="2"/>
  <c r="KC143" i="2"/>
  <c r="KB143" i="2"/>
  <c r="KA143" i="2"/>
  <c r="JZ143" i="2"/>
  <c r="JY143" i="2"/>
  <c r="JW143" i="2"/>
  <c r="JV143" i="2"/>
  <c r="JU143" i="2"/>
  <c r="JT143" i="2"/>
  <c r="JR143" i="2"/>
  <c r="JQ143" i="2"/>
  <c r="JP143" i="2"/>
  <c r="JO143" i="2"/>
  <c r="JK143" i="2" s="1"/>
  <c r="JE143" i="2" s="1"/>
  <c r="JN143" i="2"/>
  <c r="JM143" i="2"/>
  <c r="JL143" i="2"/>
  <c r="JJ143" i="2"/>
  <c r="JI143" i="2"/>
  <c r="JH143" i="2"/>
  <c r="JG143" i="2"/>
  <c r="JF143" i="2"/>
  <c r="JA143" i="2"/>
  <c r="IZ143" i="2"/>
  <c r="IY143" i="2"/>
  <c r="IX143" i="2"/>
  <c r="IW143" i="2"/>
  <c r="IU143" i="2"/>
  <c r="IT143" i="2"/>
  <c r="IS143" i="2"/>
  <c r="IR143" i="2"/>
  <c r="IP143" i="2"/>
  <c r="IO143" i="2"/>
  <c r="IN143" i="2"/>
  <c r="IM143" i="2"/>
  <c r="IL143" i="2"/>
  <c r="IK143" i="2"/>
  <c r="IJ143" i="2"/>
  <c r="IH143" i="2"/>
  <c r="IF143" i="2"/>
  <c r="IE143" i="2"/>
  <c r="ID143" i="2"/>
  <c r="HW143" i="2"/>
  <c r="HS143" i="2"/>
  <c r="HJ143" i="2" s="1"/>
  <c r="HG143" i="2" s="1" a="1"/>
  <c r="HG143" i="2" s="1"/>
  <c r="HR143" i="2"/>
  <c r="HQ143" i="2"/>
  <c r="HP143" i="2"/>
  <c r="HO143" i="2"/>
  <c r="HI143" i="2"/>
  <c r="HC143" i="2"/>
  <c r="HA143" i="2" a="1"/>
  <c r="HA143" i="2" s="1"/>
  <c r="GY143" i="2"/>
  <c r="GX143" i="2"/>
  <c r="GR143" i="2"/>
  <c r="GL143" i="2"/>
  <c r="GM143" i="2" s="1"/>
  <c r="GZ143" i="2" s="1"/>
  <c r="FT143" i="2"/>
  <c r="FU143" i="2" s="1"/>
  <c r="FV143" i="2" s="1"/>
  <c r="ES143" i="2" s="1"/>
  <c r="FW143" i="2" s="1"/>
  <c r="FR143" i="2"/>
  <c r="FS143" i="2" s="1"/>
  <c r="FI143" i="2"/>
  <c r="FO143" i="2" s="1"/>
  <c r="EW143" i="2"/>
  <c r="ET143" i="2"/>
  <c r="EP143" i="2"/>
  <c r="DT143" i="2"/>
  <c r="DJ143" i="2"/>
  <c r="DI143" i="2"/>
  <c r="DH143" i="2"/>
  <c r="CZ143" i="2"/>
  <c r="CY143" i="2" s="1"/>
  <c r="CV143" i="2" s="1"/>
  <c r="Z143" i="2" s="1"/>
  <c r="AI143" i="2" s="1"/>
  <c r="CX143" i="2"/>
  <c r="CW143" i="2"/>
  <c r="CT143" i="2"/>
  <c r="CS143" i="2" s="1"/>
  <c r="CQ143" i="2" s="1"/>
  <c r="CP143" i="2"/>
  <c r="DC143" i="2" s="1"/>
  <c r="AL143" i="2"/>
  <c r="D143" i="2"/>
  <c r="CA143" i="2" s="1"/>
  <c r="OQ142" i="2"/>
  <c r="OL142" i="2"/>
  <c r="OK142" i="2"/>
  <c r="OJ142" i="2"/>
  <c r="OI142" i="2"/>
  <c r="OH142" i="2"/>
  <c r="ON142" i="2" s="1"/>
  <c r="OG142" i="2"/>
  <c r="NS142" i="2"/>
  <c r="NR142" i="2"/>
  <c r="NP142" i="2"/>
  <c r="NO142" i="2"/>
  <c r="NC142" i="2"/>
  <c r="MY142" i="2"/>
  <c r="MQ142" i="2"/>
  <c r="MR142" i="2" s="1"/>
  <c r="MP142" i="2"/>
  <c r="MK142" i="2"/>
  <c r="MJ142" i="2"/>
  <c r="ME142" i="2"/>
  <c r="MD142" i="2"/>
  <c r="LY142" i="2"/>
  <c r="LX142" i="2"/>
  <c r="LZ142" i="2" s="1"/>
  <c r="LS142" i="2"/>
  <c r="LR142" i="2"/>
  <c r="LM142" i="2"/>
  <c r="LL142" i="2"/>
  <c r="LG142" i="2"/>
  <c r="LF142" i="2"/>
  <c r="LH142" i="2" s="1"/>
  <c r="LA142" i="2"/>
  <c r="KZ142" i="2"/>
  <c r="KU142" i="2"/>
  <c r="KT142" i="2"/>
  <c r="KO142" i="2"/>
  <c r="KN142" i="2"/>
  <c r="KC142" i="2"/>
  <c r="KB142" i="2"/>
  <c r="KA142" i="2"/>
  <c r="JZ142" i="2"/>
  <c r="JY142" i="2"/>
  <c r="JW142" i="2"/>
  <c r="JV142" i="2"/>
  <c r="JU142" i="2"/>
  <c r="JT142" i="2"/>
  <c r="JR142" i="2"/>
  <c r="JQ142" i="2"/>
  <c r="JP142" i="2"/>
  <c r="JO142" i="2"/>
  <c r="JK142" i="2" s="1"/>
  <c r="JN142" i="2"/>
  <c r="JM142" i="2"/>
  <c r="JL142" i="2"/>
  <c r="JJ142" i="2"/>
  <c r="JH142" i="2"/>
  <c r="JG142" i="2"/>
  <c r="JF142" i="2"/>
  <c r="JA142" i="2"/>
  <c r="IZ142" i="2"/>
  <c r="IY142" i="2"/>
  <c r="IX142" i="2"/>
  <c r="IW142" i="2"/>
  <c r="IU142" i="2"/>
  <c r="IT142" i="2"/>
  <c r="IS142" i="2"/>
  <c r="IR142" i="2"/>
  <c r="IP142" i="2"/>
  <c r="IO142" i="2"/>
  <c r="IN142" i="2"/>
  <c r="IM142" i="2"/>
  <c r="IL142" i="2"/>
  <c r="IK142" i="2"/>
  <c r="IJ142" i="2"/>
  <c r="IH142" i="2"/>
  <c r="IF142" i="2"/>
  <c r="IE142" i="2"/>
  <c r="ID142" i="2"/>
  <c r="HW142" i="2"/>
  <c r="HS142" i="2"/>
  <c r="HR142" i="2"/>
  <c r="HQ142" i="2"/>
  <c r="HP142" i="2"/>
  <c r="HO142" i="2"/>
  <c r="HJ142" i="2"/>
  <c r="HG142" i="2" s="1" a="1"/>
  <c r="HG142" i="2" s="1"/>
  <c r="HI142" i="2"/>
  <c r="HC142" i="2"/>
  <c r="HA142" i="2" a="1"/>
  <c r="HA142" i="2" s="1"/>
  <c r="GY142" i="2"/>
  <c r="GX142" i="2"/>
  <c r="GR142" i="2"/>
  <c r="GL142" i="2"/>
  <c r="GM142" i="2" s="1"/>
  <c r="GZ142" i="2" s="1"/>
  <c r="FR142" i="2"/>
  <c r="FS142" i="2" s="1"/>
  <c r="FT142" i="2" s="1"/>
  <c r="FU142" i="2" s="1"/>
  <c r="FV142" i="2" s="1"/>
  <c r="ES142" i="2" s="1"/>
  <c r="FI142" i="2"/>
  <c r="FO142" i="2" s="1"/>
  <c r="EW142" i="2"/>
  <c r="ET142" i="2"/>
  <c r="EP142" i="2"/>
  <c r="DT142" i="2"/>
  <c r="DJ142" i="2"/>
  <c r="DI142" i="2"/>
  <c r="DH142" i="2"/>
  <c r="CZ142" i="2"/>
  <c r="CY142" i="2"/>
  <c r="CV142" i="2" s="1"/>
  <c r="Z142" i="2" s="1"/>
  <c r="AI142" i="2" s="1"/>
  <c r="CX142" i="2"/>
  <c r="CW142" i="2"/>
  <c r="CT142" i="2"/>
  <c r="CS142" i="2" s="1"/>
  <c r="CQ142" i="2" s="1"/>
  <c r="DB142" i="2" s="1"/>
  <c r="CP142" i="2"/>
  <c r="AL142" i="2"/>
  <c r="D142" i="2"/>
  <c r="CA142" i="2" s="1"/>
  <c r="OQ141" i="2"/>
  <c r="ON141" i="2"/>
  <c r="OM141" i="2"/>
  <c r="OL141" i="2"/>
  <c r="OK141" i="2"/>
  <c r="OJ141" i="2"/>
  <c r="OI141" i="2"/>
  <c r="OH141" i="2"/>
  <c r="OG141" i="2"/>
  <c r="NS141" i="2"/>
  <c r="NT141" i="2" s="1"/>
  <c r="NR141" i="2"/>
  <c r="NP141" i="2"/>
  <c r="NO141" i="2"/>
  <c r="NC141" i="2"/>
  <c r="MY141" i="2"/>
  <c r="MQ141" i="2"/>
  <c r="MP141" i="2"/>
  <c r="MK141" i="2"/>
  <c r="MJ141" i="2"/>
  <c r="ML141" i="2" s="1"/>
  <c r="ME141" i="2"/>
  <c r="MF141" i="2" s="1"/>
  <c r="MD141" i="2"/>
  <c r="LY141" i="2"/>
  <c r="LX141" i="2"/>
  <c r="LZ141" i="2" s="1"/>
  <c r="LS141" i="2"/>
  <c r="LR141" i="2"/>
  <c r="LT141" i="2" s="1"/>
  <c r="LN141" i="2"/>
  <c r="LM141" i="2"/>
  <c r="LL141" i="2"/>
  <c r="LG141" i="2"/>
  <c r="LF141" i="2"/>
  <c r="LA141" i="2"/>
  <c r="KZ141" i="2"/>
  <c r="LB141" i="2" s="1"/>
  <c r="KU141" i="2"/>
  <c r="KT141" i="2"/>
  <c r="KV141" i="2" s="1"/>
  <c r="KO141" i="2"/>
  <c r="KP141" i="2" s="1"/>
  <c r="KN141" i="2"/>
  <c r="KC141" i="2"/>
  <c r="KB141" i="2"/>
  <c r="KA141" i="2"/>
  <c r="JZ141" i="2"/>
  <c r="JY141" i="2"/>
  <c r="JW141" i="2"/>
  <c r="JV141" i="2"/>
  <c r="JU141" i="2"/>
  <c r="JT141" i="2"/>
  <c r="JR141" i="2"/>
  <c r="JQ141" i="2"/>
  <c r="JP141" i="2"/>
  <c r="JO141" i="2"/>
  <c r="JN141" i="2"/>
  <c r="JM141" i="2"/>
  <c r="JL141" i="2"/>
  <c r="JJ141" i="2"/>
  <c r="JH141" i="2"/>
  <c r="JG141" i="2"/>
  <c r="JF141" i="2"/>
  <c r="JA141" i="2"/>
  <c r="IZ141" i="2"/>
  <c r="IY141" i="2"/>
  <c r="IX141" i="2"/>
  <c r="IW141" i="2"/>
  <c r="IU141" i="2"/>
  <c r="IT141" i="2"/>
  <c r="IS141" i="2"/>
  <c r="IR141" i="2"/>
  <c r="IP141" i="2"/>
  <c r="IO141" i="2"/>
  <c r="IN141" i="2"/>
  <c r="IM141" i="2"/>
  <c r="IL141" i="2"/>
  <c r="IK141" i="2"/>
  <c r="IJ141" i="2"/>
  <c r="IH141" i="2"/>
  <c r="IF141" i="2"/>
  <c r="IE141" i="2"/>
  <c r="ID141" i="2"/>
  <c r="HW141" i="2"/>
  <c r="HS141" i="2"/>
  <c r="HJ141" i="2" s="1"/>
  <c r="HG141" i="2" s="1" a="1"/>
  <c r="HG141" i="2" s="1"/>
  <c r="HR141" i="2"/>
  <c r="HQ141" i="2"/>
  <c r="HP141" i="2"/>
  <c r="HO141" i="2"/>
  <c r="HI141" i="2"/>
  <c r="HC141" i="2"/>
  <c r="HA141" i="2" a="1"/>
  <c r="HA141" i="2" s="1"/>
  <c r="GY141" i="2"/>
  <c r="GX141" i="2"/>
  <c r="GR141" i="2"/>
  <c r="GL141" i="2"/>
  <c r="GM141" i="2" s="1"/>
  <c r="GZ141" i="2" s="1"/>
  <c r="FR141" i="2"/>
  <c r="FI141" i="2"/>
  <c r="FO141" i="2" s="1"/>
  <c r="EW141" i="2"/>
  <c r="ET141" i="2"/>
  <c r="EP141" i="2"/>
  <c r="EB141" i="2"/>
  <c r="EA141" i="2"/>
  <c r="EG141" i="2" s="1"/>
  <c r="DY141" i="2"/>
  <c r="EE141" i="2" s="1"/>
  <c r="DX141" i="2"/>
  <c r="DT141" i="2"/>
  <c r="DJ141" i="2"/>
  <c r="DI141" i="2"/>
  <c r="DH141" i="2"/>
  <c r="CZ141" i="2"/>
  <c r="CY141" i="2" s="1"/>
  <c r="CV141" i="2" s="1"/>
  <c r="Z141" i="2" s="1"/>
  <c r="AI141" i="2" s="1"/>
  <c r="CX141" i="2"/>
  <c r="CW141" i="2"/>
  <c r="CT141" i="2"/>
  <c r="CS141" i="2"/>
  <c r="CQ141" i="2" s="1"/>
  <c r="DB141" i="2" s="1"/>
  <c r="CP141" i="2"/>
  <c r="AL141" i="2"/>
  <c r="D141" i="2"/>
  <c r="CA141" i="2" s="1"/>
  <c r="OQ140" i="2"/>
  <c r="OL140" i="2"/>
  <c r="OK140" i="2"/>
  <c r="OJ140" i="2"/>
  <c r="OI140" i="2"/>
  <c r="OH140" i="2"/>
  <c r="ON140" i="2" s="1"/>
  <c r="OG140" i="2"/>
  <c r="NS140" i="2"/>
  <c r="NR140" i="2"/>
  <c r="NP140" i="2"/>
  <c r="NO140" i="2"/>
  <c r="NC140" i="2"/>
  <c r="MY140" i="2"/>
  <c r="NG140" i="2" s="1"/>
  <c r="MR140" i="2"/>
  <c r="MQ140" i="2"/>
  <c r="MP140" i="2"/>
  <c r="MK140" i="2"/>
  <c r="MJ140" i="2"/>
  <c r="ML140" i="2" s="1"/>
  <c r="ME140" i="2"/>
  <c r="MD140" i="2"/>
  <c r="LY140" i="2"/>
  <c r="LX140" i="2"/>
  <c r="LS140" i="2"/>
  <c r="LR140" i="2"/>
  <c r="LM140" i="2"/>
  <c r="LL140" i="2"/>
  <c r="LG140" i="2"/>
  <c r="LF140" i="2"/>
  <c r="LA140" i="2"/>
  <c r="KZ140" i="2"/>
  <c r="KU140" i="2"/>
  <c r="KT140" i="2"/>
  <c r="KV140" i="2" s="1"/>
  <c r="KO140" i="2"/>
  <c r="KN140" i="2"/>
  <c r="KP140" i="2" s="1"/>
  <c r="KC140" i="2"/>
  <c r="KB140" i="2"/>
  <c r="KA140" i="2"/>
  <c r="JZ140" i="2"/>
  <c r="JY140" i="2"/>
  <c r="JW140" i="2"/>
  <c r="JV140" i="2"/>
  <c r="JU140" i="2"/>
  <c r="JT140" i="2"/>
  <c r="JR140" i="2"/>
  <c r="JQ140" i="2"/>
  <c r="JP140" i="2"/>
  <c r="JO140" i="2"/>
  <c r="JK140" i="2" s="1"/>
  <c r="JN140" i="2"/>
  <c r="JM140" i="2"/>
  <c r="JL140" i="2"/>
  <c r="JJ140" i="2"/>
  <c r="JH140" i="2"/>
  <c r="JG140" i="2"/>
  <c r="JF140" i="2"/>
  <c r="JA140" i="2"/>
  <c r="IZ140" i="2"/>
  <c r="IY140" i="2"/>
  <c r="IX140" i="2"/>
  <c r="IW140" i="2"/>
  <c r="IU140" i="2"/>
  <c r="IT140" i="2"/>
  <c r="IS140" i="2"/>
  <c r="IR140" i="2"/>
  <c r="IP140" i="2"/>
  <c r="IO140" i="2"/>
  <c r="IN140" i="2"/>
  <c r="IM140" i="2"/>
  <c r="IL140" i="2"/>
  <c r="IK140" i="2"/>
  <c r="IJ140" i="2"/>
  <c r="IH140" i="2"/>
  <c r="IF140" i="2"/>
  <c r="IE140" i="2"/>
  <c r="ID140" i="2"/>
  <c r="HW140" i="2"/>
  <c r="HS140" i="2"/>
  <c r="HJ140" i="2" s="1"/>
  <c r="HG140" i="2" s="1" a="1"/>
  <c r="HG140" i="2" s="1"/>
  <c r="HR140" i="2"/>
  <c r="HQ140" i="2"/>
  <c r="HP140" i="2"/>
  <c r="HO140" i="2"/>
  <c r="HI140" i="2"/>
  <c r="HC140" i="2"/>
  <c r="HA140" i="2" a="1"/>
  <c r="HA140" i="2" s="1"/>
  <c r="GY140" i="2"/>
  <c r="GX140" i="2"/>
  <c r="GR140" i="2"/>
  <c r="GL140" i="2"/>
  <c r="GM140" i="2" s="1"/>
  <c r="GZ140" i="2" s="1"/>
  <c r="FR140" i="2"/>
  <c r="FS140" i="2" s="1"/>
  <c r="FO140" i="2"/>
  <c r="FI140" i="2"/>
  <c r="EW140" i="2"/>
  <c r="ET140" i="2"/>
  <c r="EP140" i="2"/>
  <c r="DT140" i="2"/>
  <c r="DJ140" i="2"/>
  <c r="DI140" i="2"/>
  <c r="DH140" i="2"/>
  <c r="CZ140" i="2"/>
  <c r="CY140" i="2"/>
  <c r="CV140" i="2" s="1"/>
  <c r="Z140" i="2" s="1"/>
  <c r="AI140" i="2" s="1"/>
  <c r="CX140" i="2"/>
  <c r="CW140" i="2"/>
  <c r="CT140" i="2"/>
  <c r="CS140" i="2" s="1"/>
  <c r="CQ140" i="2" s="1"/>
  <c r="DB140" i="2" s="1"/>
  <c r="CP140" i="2"/>
  <c r="CA140" i="2"/>
  <c r="AL140" i="2"/>
  <c r="D140" i="2"/>
  <c r="OQ139" i="2"/>
  <c r="OL139" i="2"/>
  <c r="OK139" i="2"/>
  <c r="OJ139" i="2"/>
  <c r="OI139" i="2"/>
  <c r="OH139" i="2"/>
  <c r="OG139" i="2"/>
  <c r="NS139" i="2"/>
  <c r="NR139" i="2"/>
  <c r="NT139" i="2" s="1"/>
  <c r="NP139" i="2"/>
  <c r="NO139" i="2"/>
  <c r="NC139" i="2"/>
  <c r="MY139" i="2"/>
  <c r="MQ139" i="2"/>
  <c r="MP139" i="2"/>
  <c r="MK139" i="2"/>
  <c r="MJ139" i="2"/>
  <c r="ML139" i="2" s="1"/>
  <c r="ME139" i="2"/>
  <c r="MD139" i="2"/>
  <c r="MF139" i="2" s="1"/>
  <c r="LY139" i="2"/>
  <c r="LX139" i="2"/>
  <c r="LS139" i="2"/>
  <c r="LR139" i="2"/>
  <c r="LT139" i="2" s="1"/>
  <c r="LM139" i="2"/>
  <c r="LL139" i="2"/>
  <c r="LG139" i="2"/>
  <c r="LF139" i="2"/>
  <c r="LA139" i="2"/>
  <c r="KZ139" i="2"/>
  <c r="KU139" i="2"/>
  <c r="KT139" i="2"/>
  <c r="KO139" i="2"/>
  <c r="KN139" i="2"/>
  <c r="KC139" i="2"/>
  <c r="KB139" i="2"/>
  <c r="KA139" i="2"/>
  <c r="JZ139" i="2"/>
  <c r="JY139" i="2"/>
  <c r="JW139" i="2"/>
  <c r="JV139" i="2"/>
  <c r="JU139" i="2"/>
  <c r="JT139" i="2"/>
  <c r="JR139" i="2"/>
  <c r="JQ139" i="2"/>
  <c r="JP139" i="2"/>
  <c r="JO139" i="2"/>
  <c r="JK139" i="2" s="1"/>
  <c r="JN139" i="2"/>
  <c r="JM139" i="2"/>
  <c r="JL139" i="2"/>
  <c r="JJ139" i="2"/>
  <c r="JI139" i="2"/>
  <c r="JH139" i="2"/>
  <c r="JG139" i="2"/>
  <c r="JF139" i="2"/>
  <c r="JA139" i="2"/>
  <c r="IZ139" i="2"/>
  <c r="IY139" i="2"/>
  <c r="IX139" i="2"/>
  <c r="IW139" i="2"/>
  <c r="IU139" i="2"/>
  <c r="IT139" i="2"/>
  <c r="IS139" i="2"/>
  <c r="IR139" i="2"/>
  <c r="IP139" i="2"/>
  <c r="IO139" i="2"/>
  <c r="IN139" i="2"/>
  <c r="IM139" i="2"/>
  <c r="II139" i="2" s="1"/>
  <c r="IL139" i="2"/>
  <c r="IK139" i="2"/>
  <c r="IJ139" i="2"/>
  <c r="IH139" i="2"/>
  <c r="IG139" i="2"/>
  <c r="IF139" i="2"/>
  <c r="IE139" i="2"/>
  <c r="ID139" i="2"/>
  <c r="HW139" i="2"/>
  <c r="HS139" i="2"/>
  <c r="HR139" i="2"/>
  <c r="HQ139" i="2"/>
  <c r="HP139" i="2"/>
  <c r="HO139" i="2"/>
  <c r="HJ139" i="2"/>
  <c r="HG139" i="2" s="1" a="1"/>
  <c r="HG139" i="2" s="1"/>
  <c r="HI139" i="2"/>
  <c r="HC139" i="2"/>
  <c r="HA139" i="2" a="1"/>
  <c r="HA139" i="2" s="1"/>
  <c r="GY139" i="2"/>
  <c r="GX139" i="2"/>
  <c r="GR139" i="2"/>
  <c r="GL139" i="2"/>
  <c r="GM139" i="2" s="1"/>
  <c r="GZ139" i="2" s="1"/>
  <c r="FR139" i="2"/>
  <c r="FS139" i="2" s="1"/>
  <c r="FT139" i="2" s="1"/>
  <c r="FU139" i="2" s="1"/>
  <c r="FV139" i="2" s="1"/>
  <c r="ES139" i="2" s="1"/>
  <c r="FW139" i="2" s="1"/>
  <c r="FI139" i="2"/>
  <c r="FO139" i="2" s="1"/>
  <c r="EW139" i="2"/>
  <c r="ET139" i="2"/>
  <c r="EP139" i="2"/>
  <c r="DT139" i="2"/>
  <c r="DJ139" i="2"/>
  <c r="DI139" i="2"/>
  <c r="DH139" i="2"/>
  <c r="CZ139" i="2"/>
  <c r="CY139" i="2" s="1"/>
  <c r="CV139" i="2" s="1"/>
  <c r="Z139" i="2" s="1"/>
  <c r="AI139" i="2" s="1"/>
  <c r="CX139" i="2"/>
  <c r="CW139" i="2"/>
  <c r="CT139" i="2"/>
  <c r="CS139" i="2" s="1"/>
  <c r="CQ139" i="2" s="1"/>
  <c r="DB139" i="2" s="1"/>
  <c r="DD139" i="2" s="1"/>
  <c r="CP139" i="2"/>
  <c r="DC139" i="2" s="1"/>
  <c r="AL139" i="2"/>
  <c r="D139" i="2"/>
  <c r="CA139" i="2" s="1"/>
  <c r="OQ138" i="2"/>
  <c r="OL138" i="2"/>
  <c r="OK138" i="2"/>
  <c r="OJ138" i="2"/>
  <c r="OI138" i="2"/>
  <c r="OH138" i="2"/>
  <c r="OG138" i="2"/>
  <c r="NS138" i="2"/>
  <c r="NR138" i="2"/>
  <c r="NP138" i="2"/>
  <c r="NO138" i="2"/>
  <c r="NC138" i="2"/>
  <c r="MY138" i="2"/>
  <c r="MQ138" i="2"/>
  <c r="MP138" i="2"/>
  <c r="MK138" i="2"/>
  <c r="MJ138" i="2"/>
  <c r="ME138" i="2"/>
  <c r="MD138" i="2"/>
  <c r="LY138" i="2"/>
  <c r="LX138" i="2"/>
  <c r="LS138" i="2"/>
  <c r="LT138" i="2" s="1"/>
  <c r="LR138" i="2"/>
  <c r="LM138" i="2"/>
  <c r="LL138" i="2"/>
  <c r="LN138" i="2" s="1"/>
  <c r="LG138" i="2"/>
  <c r="LF138" i="2"/>
  <c r="LH138" i="2" s="1"/>
  <c r="LA138" i="2"/>
  <c r="KZ138" i="2"/>
  <c r="KU138" i="2"/>
  <c r="KT138" i="2"/>
  <c r="KO138" i="2"/>
  <c r="KP138" i="2" s="1"/>
  <c r="KN138" i="2"/>
  <c r="KC138" i="2"/>
  <c r="KB138" i="2"/>
  <c r="KA138" i="2"/>
  <c r="JZ138" i="2"/>
  <c r="JY138" i="2"/>
  <c r="JW138" i="2"/>
  <c r="JV138" i="2"/>
  <c r="JU138" i="2"/>
  <c r="JT138" i="2"/>
  <c r="JR138" i="2"/>
  <c r="JQ138" i="2"/>
  <c r="JP138" i="2"/>
  <c r="JO138" i="2"/>
  <c r="JN138" i="2"/>
  <c r="JM138" i="2"/>
  <c r="JL138" i="2"/>
  <c r="JJ138" i="2"/>
  <c r="JH138" i="2"/>
  <c r="JG138" i="2"/>
  <c r="JF138" i="2"/>
  <c r="JA138" i="2"/>
  <c r="IZ138" i="2"/>
  <c r="IY138" i="2"/>
  <c r="IX138" i="2"/>
  <c r="IW138" i="2"/>
  <c r="IU138" i="2"/>
  <c r="IT138" i="2"/>
  <c r="IS138" i="2"/>
  <c r="IR138" i="2"/>
  <c r="IP138" i="2"/>
  <c r="IO138" i="2"/>
  <c r="IN138" i="2"/>
  <c r="IM138" i="2"/>
  <c r="II138" i="2" s="1"/>
  <c r="IC138" i="2" s="1"/>
  <c r="IL138" i="2"/>
  <c r="IK138" i="2"/>
  <c r="IJ138" i="2"/>
  <c r="IH138" i="2"/>
  <c r="IG138" i="2"/>
  <c r="IF138" i="2"/>
  <c r="IE138" i="2"/>
  <c r="ID138" i="2"/>
  <c r="HW138" i="2"/>
  <c r="HS138" i="2"/>
  <c r="HR138" i="2"/>
  <c r="HQ138" i="2"/>
  <c r="HP138" i="2"/>
  <c r="HO138" i="2"/>
  <c r="HJ138" i="2"/>
  <c r="HG138" i="2" s="1" a="1"/>
  <c r="HG138" i="2" s="1"/>
  <c r="HI138" i="2"/>
  <c r="HC138" i="2"/>
  <c r="HA138" i="2" a="1"/>
  <c r="HA138" i="2" s="1"/>
  <c r="GY138" i="2"/>
  <c r="GX138" i="2"/>
  <c r="GR138" i="2"/>
  <c r="GL138" i="2"/>
  <c r="GM138" i="2" s="1"/>
  <c r="GZ138" i="2" s="1"/>
  <c r="FR138" i="2"/>
  <c r="FS138" i="2" s="1"/>
  <c r="FT138" i="2" s="1"/>
  <c r="FU138" i="2" s="1"/>
  <c r="FV138" i="2" s="1"/>
  <c r="ES138" i="2" s="1"/>
  <c r="FI138" i="2"/>
  <c r="FO138" i="2" s="1"/>
  <c r="EW138" i="2"/>
  <c r="ET138" i="2"/>
  <c r="EP138" i="2"/>
  <c r="DT138" i="2"/>
  <c r="DJ138" i="2"/>
  <c r="DI138" i="2"/>
  <c r="DH138" i="2"/>
  <c r="CZ138" i="2"/>
  <c r="CY138" i="2" s="1"/>
  <c r="CV138" i="2" s="1"/>
  <c r="Z138" i="2" s="1"/>
  <c r="AI138" i="2" s="1"/>
  <c r="CX138" i="2"/>
  <c r="CW138" i="2"/>
  <c r="CT138" i="2"/>
  <c r="CS138" i="2" s="1"/>
  <c r="CQ138" i="2" s="1"/>
  <c r="DB138" i="2" s="1"/>
  <c r="CP138" i="2"/>
  <c r="DC138" i="2" s="1"/>
  <c r="AL138" i="2"/>
  <c r="D138" i="2"/>
  <c r="CA138" i="2" s="1"/>
  <c r="OQ137" i="2"/>
  <c r="OL137" i="2"/>
  <c r="OK137" i="2"/>
  <c r="OJ137" i="2"/>
  <c r="OI137" i="2"/>
  <c r="OH137" i="2"/>
  <c r="ON137" i="2" s="1"/>
  <c r="OG137" i="2"/>
  <c r="OM137" i="2" s="1"/>
  <c r="NS137" i="2"/>
  <c r="NR137" i="2"/>
  <c r="NP137" i="2"/>
  <c r="NO137" i="2"/>
  <c r="NC137" i="2"/>
  <c r="MY137" i="2"/>
  <c r="MQ137" i="2"/>
  <c r="MP137" i="2"/>
  <c r="MK137" i="2"/>
  <c r="MJ137" i="2"/>
  <c r="ML137" i="2" s="1"/>
  <c r="ME137" i="2"/>
  <c r="MD137" i="2"/>
  <c r="LY137" i="2"/>
  <c r="LX137" i="2"/>
  <c r="LS137" i="2"/>
  <c r="LR137" i="2"/>
  <c r="LM137" i="2"/>
  <c r="LL137" i="2"/>
  <c r="LN137" i="2" s="1"/>
  <c r="LG137" i="2"/>
  <c r="LF137" i="2"/>
  <c r="LA137" i="2"/>
  <c r="LB137" i="2" s="1"/>
  <c r="KZ137" i="2"/>
  <c r="KU137" i="2"/>
  <c r="KT137" i="2"/>
  <c r="KV137" i="2" s="1"/>
  <c r="KO137" i="2"/>
  <c r="KN137" i="2"/>
  <c r="KC137" i="2"/>
  <c r="KB137" i="2"/>
  <c r="KA137" i="2"/>
  <c r="JZ137" i="2"/>
  <c r="JY137" i="2"/>
  <c r="JW137" i="2"/>
  <c r="JV137" i="2"/>
  <c r="JU137" i="2"/>
  <c r="JT137" i="2"/>
  <c r="JR137" i="2"/>
  <c r="JQ137" i="2"/>
  <c r="JP137" i="2"/>
  <c r="JO137" i="2"/>
  <c r="JN137" i="2"/>
  <c r="JM137" i="2"/>
  <c r="JL137" i="2"/>
  <c r="JJ137" i="2"/>
  <c r="JH137" i="2"/>
  <c r="JG137" i="2"/>
  <c r="JF137" i="2"/>
  <c r="JA137" i="2"/>
  <c r="IZ137" i="2"/>
  <c r="IY137" i="2"/>
  <c r="IX137" i="2"/>
  <c r="IW137" i="2"/>
  <c r="IU137" i="2"/>
  <c r="IT137" i="2"/>
  <c r="IS137" i="2"/>
  <c r="IR137" i="2"/>
  <c r="IP137" i="2"/>
  <c r="IO137" i="2"/>
  <c r="IN137" i="2"/>
  <c r="IM137" i="2"/>
  <c r="IL137" i="2"/>
  <c r="IK137" i="2"/>
  <c r="IJ137" i="2"/>
  <c r="IH137" i="2"/>
  <c r="IF137" i="2"/>
  <c r="IE137" i="2"/>
  <c r="ID137" i="2"/>
  <c r="HW137" i="2"/>
  <c r="HS137" i="2"/>
  <c r="HJ137" i="2" s="1"/>
  <c r="HG137" i="2" s="1" a="1"/>
  <c r="HG137" i="2" s="1"/>
  <c r="HR137" i="2"/>
  <c r="HQ137" i="2"/>
  <c r="HP137" i="2"/>
  <c r="HO137" i="2"/>
  <c r="HI137" i="2"/>
  <c r="HC137" i="2"/>
  <c r="HA137" i="2" a="1"/>
  <c r="HA137" i="2" s="1"/>
  <c r="GY137" i="2"/>
  <c r="GX137" i="2"/>
  <c r="GR137" i="2"/>
  <c r="GL137" i="2"/>
  <c r="GM137" i="2" s="1"/>
  <c r="GZ137" i="2" s="1"/>
  <c r="FR137" i="2"/>
  <c r="FI137" i="2"/>
  <c r="FO137" i="2" s="1"/>
  <c r="EW137" i="2"/>
  <c r="ET137" i="2"/>
  <c r="EP137" i="2"/>
  <c r="DT137" i="2"/>
  <c r="DJ137" i="2"/>
  <c r="DI137" i="2"/>
  <c r="DH137" i="2"/>
  <c r="DB137" i="2"/>
  <c r="CZ137" i="2"/>
  <c r="CY137" i="2" s="1"/>
  <c r="CV137" i="2" s="1"/>
  <c r="Z137" i="2" s="1"/>
  <c r="AI137" i="2" s="1"/>
  <c r="CX137" i="2"/>
  <c r="CW137" i="2"/>
  <c r="CT137" i="2"/>
  <c r="CS137" i="2" s="1"/>
  <c r="CQ137" i="2" s="1"/>
  <c r="CP137" i="2"/>
  <c r="AL137" i="2"/>
  <c r="D137" i="2"/>
  <c r="CA137" i="2" s="1"/>
  <c r="OQ136" i="2"/>
  <c r="OL136" i="2"/>
  <c r="OK136" i="2"/>
  <c r="OJ136" i="2"/>
  <c r="OI136" i="2"/>
  <c r="OH136" i="2"/>
  <c r="OG136" i="2"/>
  <c r="NS136" i="2"/>
  <c r="NR136" i="2"/>
  <c r="NT136" i="2" s="1"/>
  <c r="NP136" i="2"/>
  <c r="NO136" i="2"/>
  <c r="NQ136" i="2" s="1"/>
  <c r="NC136" i="2"/>
  <c r="MY136" i="2"/>
  <c r="MQ136" i="2"/>
  <c r="MP136" i="2"/>
  <c r="MR136" i="2" s="1"/>
  <c r="MK136" i="2"/>
  <c r="MJ136" i="2"/>
  <c r="ML136" i="2" s="1"/>
  <c r="ME136" i="2"/>
  <c r="MD136" i="2"/>
  <c r="LY136" i="2"/>
  <c r="LX136" i="2"/>
  <c r="LS136" i="2"/>
  <c r="LT136" i="2" s="1"/>
  <c r="LR136" i="2"/>
  <c r="LM136" i="2"/>
  <c r="LN136" i="2" s="1"/>
  <c r="LL136" i="2"/>
  <c r="LG136" i="2"/>
  <c r="LF136" i="2"/>
  <c r="LA136" i="2"/>
  <c r="KZ136" i="2"/>
  <c r="LB136" i="2" s="1"/>
  <c r="KU136" i="2"/>
  <c r="KT136" i="2"/>
  <c r="KO136" i="2"/>
  <c r="KN136" i="2"/>
  <c r="KP136" i="2" s="1"/>
  <c r="KC136" i="2"/>
  <c r="KB136" i="2"/>
  <c r="KA136" i="2"/>
  <c r="JZ136" i="2"/>
  <c r="JY136" i="2"/>
  <c r="JW136" i="2"/>
  <c r="JV136" i="2"/>
  <c r="JU136" i="2"/>
  <c r="JT136" i="2"/>
  <c r="JR136" i="2"/>
  <c r="JQ136" i="2"/>
  <c r="JP136" i="2"/>
  <c r="JO136" i="2"/>
  <c r="JN136" i="2"/>
  <c r="JM136" i="2"/>
  <c r="JL136" i="2"/>
  <c r="JJ136" i="2"/>
  <c r="JH136" i="2"/>
  <c r="JG136" i="2"/>
  <c r="JF136" i="2"/>
  <c r="JA136" i="2"/>
  <c r="IZ136" i="2"/>
  <c r="IY136" i="2"/>
  <c r="IX136" i="2"/>
  <c r="IW136" i="2"/>
  <c r="IU136" i="2"/>
  <c r="IT136" i="2"/>
  <c r="IS136" i="2"/>
  <c r="IR136" i="2"/>
  <c r="IP136" i="2"/>
  <c r="IO136" i="2"/>
  <c r="IN136" i="2"/>
  <c r="IM136" i="2"/>
  <c r="II136" i="2" s="1"/>
  <c r="IL136" i="2"/>
  <c r="IK136" i="2"/>
  <c r="IJ136" i="2"/>
  <c r="IH136" i="2"/>
  <c r="IG136" i="2"/>
  <c r="IF136" i="2"/>
  <c r="IE136" i="2"/>
  <c r="ID136" i="2"/>
  <c r="HW136" i="2"/>
  <c r="HS136" i="2"/>
  <c r="HJ136" i="2" s="1"/>
  <c r="HR136" i="2"/>
  <c r="HQ136" i="2"/>
  <c r="HP136" i="2"/>
  <c r="HO136" i="2"/>
  <c r="HI136" i="2"/>
  <c r="HG136" i="2" a="1"/>
  <c r="HG136" i="2" s="1"/>
  <c r="HC136" i="2"/>
  <c r="HA136" i="2" a="1"/>
  <c r="HA136" i="2" s="1"/>
  <c r="GY136" i="2"/>
  <c r="GX136" i="2"/>
  <c r="GR136" i="2"/>
  <c r="GL136" i="2"/>
  <c r="GM136" i="2" s="1"/>
  <c r="GZ136" i="2" s="1"/>
  <c r="FR136" i="2"/>
  <c r="FI136" i="2"/>
  <c r="FO136" i="2" s="1"/>
  <c r="EW136" i="2"/>
  <c r="ET136" i="2"/>
  <c r="EP136" i="2"/>
  <c r="DT136" i="2"/>
  <c r="DJ136" i="2"/>
  <c r="DI136" i="2"/>
  <c r="DH136" i="2"/>
  <c r="CZ136" i="2"/>
  <c r="CY136" i="2" s="1"/>
  <c r="CV136" i="2" s="1"/>
  <c r="Z136" i="2" s="1"/>
  <c r="AI136" i="2" s="1"/>
  <c r="CX136" i="2"/>
  <c r="CW136" i="2"/>
  <c r="CT136" i="2"/>
  <c r="CS136" i="2"/>
  <c r="CQ136" i="2" s="1"/>
  <c r="CP136" i="2"/>
  <c r="DC136" i="2" s="1"/>
  <c r="AL136" i="2"/>
  <c r="D136" i="2"/>
  <c r="CA136" i="2" s="1"/>
  <c r="OQ135" i="2"/>
  <c r="OL135" i="2"/>
  <c r="OK135" i="2"/>
  <c r="OJ135" i="2"/>
  <c r="OI135" i="2"/>
  <c r="OH135" i="2"/>
  <c r="OG135" i="2"/>
  <c r="NS135" i="2"/>
  <c r="NR135" i="2"/>
  <c r="NP135" i="2"/>
  <c r="NO135" i="2"/>
  <c r="NC135" i="2"/>
  <c r="MY135" i="2"/>
  <c r="NG135" i="2" s="1"/>
  <c r="MQ135" i="2"/>
  <c r="MR135" i="2" s="1"/>
  <c r="MP135" i="2"/>
  <c r="MK135" i="2"/>
  <c r="MJ135" i="2"/>
  <c r="ME135" i="2"/>
  <c r="MD135" i="2"/>
  <c r="LY135" i="2"/>
  <c r="LX135" i="2"/>
  <c r="LS135" i="2"/>
  <c r="LR135" i="2"/>
  <c r="LM135" i="2"/>
  <c r="LN135" i="2" s="1"/>
  <c r="LL135" i="2"/>
  <c r="LG135" i="2"/>
  <c r="LF135" i="2"/>
  <c r="LA135" i="2"/>
  <c r="KZ135" i="2"/>
  <c r="LB135" i="2" s="1"/>
  <c r="KU135" i="2"/>
  <c r="KT135" i="2"/>
  <c r="KO135" i="2"/>
  <c r="KN135" i="2"/>
  <c r="KC135" i="2"/>
  <c r="KB135" i="2"/>
  <c r="KA135" i="2"/>
  <c r="JZ135" i="2"/>
  <c r="JY135" i="2"/>
  <c r="JW135" i="2"/>
  <c r="JV135" i="2"/>
  <c r="JU135" i="2"/>
  <c r="JT135" i="2"/>
  <c r="JR135" i="2"/>
  <c r="JQ135" i="2"/>
  <c r="JP135" i="2"/>
  <c r="JO135" i="2"/>
  <c r="JK135" i="2" s="1"/>
  <c r="JN135" i="2"/>
  <c r="JM135" i="2"/>
  <c r="JL135" i="2"/>
  <c r="JJ135" i="2"/>
  <c r="JI135" i="2"/>
  <c r="JH135" i="2"/>
  <c r="JG135" i="2"/>
  <c r="JF135" i="2"/>
  <c r="JA135" i="2"/>
  <c r="IZ135" i="2"/>
  <c r="IY135" i="2"/>
  <c r="IX135" i="2"/>
  <c r="IW135" i="2"/>
  <c r="IU135" i="2"/>
  <c r="IT135" i="2"/>
  <c r="IS135" i="2"/>
  <c r="IR135" i="2"/>
  <c r="IP135" i="2"/>
  <c r="IO135" i="2"/>
  <c r="IN135" i="2"/>
  <c r="IM135" i="2"/>
  <c r="IL135" i="2"/>
  <c r="IK135" i="2"/>
  <c r="IJ135" i="2"/>
  <c r="IH135" i="2"/>
  <c r="IF135" i="2"/>
  <c r="IE135" i="2"/>
  <c r="ID135" i="2"/>
  <c r="HW135" i="2"/>
  <c r="HS135" i="2"/>
  <c r="HJ135" i="2" s="1"/>
  <c r="HG135" i="2" s="1" a="1"/>
  <c r="HG135" i="2" s="1"/>
  <c r="HR135" i="2"/>
  <c r="HQ135" i="2"/>
  <c r="HP135" i="2"/>
  <c r="HO135" i="2"/>
  <c r="HI135" i="2"/>
  <c r="HC135" i="2"/>
  <c r="HA135" i="2" a="1"/>
  <c r="HA135" i="2" s="1"/>
  <c r="GY135" i="2"/>
  <c r="GX135" i="2"/>
  <c r="GR135" i="2"/>
  <c r="GL135" i="2"/>
  <c r="GM135" i="2" s="1"/>
  <c r="GZ135" i="2" s="1"/>
  <c r="FR135" i="2"/>
  <c r="FI135" i="2"/>
  <c r="FO135" i="2" s="1"/>
  <c r="EW135" i="2"/>
  <c r="ET135" i="2"/>
  <c r="EP135" i="2"/>
  <c r="DT135" i="2"/>
  <c r="DJ135" i="2"/>
  <c r="DI135" i="2"/>
  <c r="DH135" i="2"/>
  <c r="CZ135" i="2"/>
  <c r="CY135" i="2" s="1"/>
  <c r="CV135" i="2" s="1"/>
  <c r="Z135" i="2" s="1"/>
  <c r="AI135" i="2" s="1"/>
  <c r="CX135" i="2"/>
  <c r="CW135" i="2"/>
  <c r="CT135" i="2"/>
  <c r="CS135" i="2" s="1"/>
  <c r="CQ135" i="2" s="1"/>
  <c r="DB135" i="2" s="1"/>
  <c r="CP135" i="2"/>
  <c r="AL135" i="2"/>
  <c r="D135" i="2"/>
  <c r="CA135" i="2" s="1"/>
  <c r="OQ134" i="2"/>
  <c r="OL134" i="2"/>
  <c r="OK134" i="2"/>
  <c r="OJ134" i="2"/>
  <c r="OI134" i="2"/>
  <c r="OO134" i="2" s="1"/>
  <c r="OH134" i="2"/>
  <c r="OG134" i="2"/>
  <c r="NS134" i="2"/>
  <c r="NR134" i="2"/>
  <c r="NP134" i="2"/>
  <c r="NO134" i="2"/>
  <c r="NC134" i="2"/>
  <c r="MY134" i="2"/>
  <c r="NG134" i="2" s="1"/>
  <c r="MQ134" i="2"/>
  <c r="MP134" i="2"/>
  <c r="MK134" i="2"/>
  <c r="MJ134" i="2"/>
  <c r="ME134" i="2"/>
  <c r="MD134" i="2"/>
  <c r="LY134" i="2"/>
  <c r="LX134" i="2"/>
  <c r="LS134" i="2"/>
  <c r="LR134" i="2"/>
  <c r="LM134" i="2"/>
  <c r="LL134" i="2"/>
  <c r="LG134" i="2"/>
  <c r="LF134" i="2"/>
  <c r="LH134" i="2" s="1"/>
  <c r="LA134" i="2"/>
  <c r="KZ134" i="2"/>
  <c r="KU134" i="2"/>
  <c r="KT134" i="2"/>
  <c r="KO134" i="2"/>
  <c r="KN134" i="2"/>
  <c r="KC134" i="2"/>
  <c r="KB134" i="2"/>
  <c r="KA134" i="2"/>
  <c r="JZ134" i="2"/>
  <c r="JY134" i="2"/>
  <c r="JW134" i="2"/>
  <c r="JV134" i="2"/>
  <c r="JU134" i="2"/>
  <c r="JT134" i="2"/>
  <c r="JR134" i="2"/>
  <c r="JQ134" i="2"/>
  <c r="JP134" i="2"/>
  <c r="JO134" i="2"/>
  <c r="JN134" i="2"/>
  <c r="JM134" i="2"/>
  <c r="JL134" i="2"/>
  <c r="JJ134" i="2"/>
  <c r="JH134" i="2"/>
  <c r="JG134" i="2"/>
  <c r="JF134" i="2"/>
  <c r="JA134" i="2"/>
  <c r="IZ134" i="2"/>
  <c r="IY134" i="2"/>
  <c r="IX134" i="2"/>
  <c r="IW134" i="2"/>
  <c r="IU134" i="2"/>
  <c r="IT134" i="2"/>
  <c r="IS134" i="2"/>
  <c r="IR134" i="2"/>
  <c r="IP134" i="2"/>
  <c r="IO134" i="2"/>
  <c r="IN134" i="2"/>
  <c r="IM134" i="2"/>
  <c r="IL134" i="2"/>
  <c r="IK134" i="2"/>
  <c r="IJ134" i="2"/>
  <c r="II134" i="2"/>
  <c r="IH134" i="2"/>
  <c r="IG134" i="2"/>
  <c r="IF134" i="2"/>
  <c r="IE134" i="2"/>
  <c r="ID134" i="2"/>
  <c r="HW134" i="2"/>
  <c r="HS134" i="2"/>
  <c r="HR134" i="2"/>
  <c r="HQ134" i="2"/>
  <c r="HP134" i="2"/>
  <c r="HO134" i="2"/>
  <c r="HJ134" i="2"/>
  <c r="HG134" i="2" s="1" a="1"/>
  <c r="HG134" i="2" s="1"/>
  <c r="HI134" i="2"/>
  <c r="HC134" i="2"/>
  <c r="HA134" i="2" a="1"/>
  <c r="HA134" i="2" s="1"/>
  <c r="GY134" i="2"/>
  <c r="GX134" i="2"/>
  <c r="GR134" i="2"/>
  <c r="GL134" i="2"/>
  <c r="GM134" i="2" s="1"/>
  <c r="GZ134" i="2" s="1"/>
  <c r="FR134" i="2"/>
  <c r="FI134" i="2"/>
  <c r="FO134" i="2" s="1"/>
  <c r="EW134" i="2"/>
  <c r="ET134" i="2"/>
  <c r="EP134" i="2"/>
  <c r="DT134" i="2"/>
  <c r="DJ134" i="2"/>
  <c r="DL134" i="2" s="1"/>
  <c r="DN134" i="2" s="1"/>
  <c r="DI134" i="2"/>
  <c r="DH134" i="2"/>
  <c r="CZ134" i="2"/>
  <c r="CY134" i="2" s="1"/>
  <c r="CV134" i="2" s="1"/>
  <c r="Z134" i="2" s="1"/>
  <c r="AI134" i="2" s="1"/>
  <c r="CX134" i="2"/>
  <c r="CW134" i="2"/>
  <c r="CT134" i="2"/>
  <c r="CS134" i="2" s="1"/>
  <c r="CQ134" i="2" s="1"/>
  <c r="DB134" i="2" s="1"/>
  <c r="CP134" i="2"/>
  <c r="AL134" i="2"/>
  <c r="D134" i="2"/>
  <c r="CA134" i="2" s="1"/>
  <c r="OQ133" i="2"/>
  <c r="OL133" i="2"/>
  <c r="OP133" i="2" s="1"/>
  <c r="OK133" i="2"/>
  <c r="OJ133" i="2"/>
  <c r="OI133" i="2"/>
  <c r="OH133" i="2"/>
  <c r="ON133" i="2" s="1"/>
  <c r="OG133" i="2"/>
  <c r="NS133" i="2"/>
  <c r="NR133" i="2"/>
  <c r="NP133" i="2"/>
  <c r="NO133" i="2"/>
  <c r="NC133" i="2"/>
  <c r="MY133" i="2"/>
  <c r="NG133" i="2" s="1"/>
  <c r="MQ133" i="2"/>
  <c r="MP133" i="2"/>
  <c r="MK133" i="2"/>
  <c r="MJ133" i="2"/>
  <c r="ME133" i="2"/>
  <c r="MD133" i="2"/>
  <c r="LY133" i="2"/>
  <c r="LX133" i="2"/>
  <c r="LZ133" i="2" s="1"/>
  <c r="LS133" i="2"/>
  <c r="LR133" i="2"/>
  <c r="LT133" i="2" s="1"/>
  <c r="LM133" i="2"/>
  <c r="LN133" i="2" s="1"/>
  <c r="LL133" i="2"/>
  <c r="LG133" i="2"/>
  <c r="LF133" i="2"/>
  <c r="LA133" i="2"/>
  <c r="KZ133" i="2"/>
  <c r="LB133" i="2" s="1"/>
  <c r="KU133" i="2"/>
  <c r="KT133" i="2"/>
  <c r="KV133" i="2" s="1"/>
  <c r="KP133" i="2"/>
  <c r="KO133" i="2"/>
  <c r="KN133" i="2"/>
  <c r="KC133" i="2"/>
  <c r="KB133" i="2"/>
  <c r="KA133" i="2"/>
  <c r="JZ133" i="2"/>
  <c r="JY133" i="2"/>
  <c r="JW133" i="2"/>
  <c r="JV133" i="2"/>
  <c r="JU133" i="2"/>
  <c r="JT133" i="2"/>
  <c r="JR133" i="2"/>
  <c r="JQ133" i="2"/>
  <c r="JP133" i="2"/>
  <c r="JO133" i="2"/>
  <c r="JN133" i="2"/>
  <c r="JM133" i="2"/>
  <c r="JL133" i="2"/>
  <c r="JJ133" i="2"/>
  <c r="JH133" i="2"/>
  <c r="JG133" i="2"/>
  <c r="JF133" i="2"/>
  <c r="JA133" i="2"/>
  <c r="IZ133" i="2"/>
  <c r="IY133" i="2"/>
  <c r="IX133" i="2"/>
  <c r="IW133" i="2"/>
  <c r="IU133" i="2"/>
  <c r="IT133" i="2"/>
  <c r="IS133" i="2"/>
  <c r="IR133" i="2"/>
  <c r="IP133" i="2"/>
  <c r="IO133" i="2"/>
  <c r="IN133" i="2"/>
  <c r="IM133" i="2"/>
  <c r="IL133" i="2"/>
  <c r="IK133" i="2"/>
  <c r="IJ133" i="2"/>
  <c r="IH133" i="2"/>
  <c r="IF133" i="2"/>
  <c r="IE133" i="2"/>
  <c r="ID133" i="2"/>
  <c r="HW133" i="2"/>
  <c r="HS133" i="2"/>
  <c r="HR133" i="2"/>
  <c r="HQ133" i="2"/>
  <c r="HP133" i="2"/>
  <c r="HO133" i="2"/>
  <c r="HJ133" i="2"/>
  <c r="HG133" i="2" s="1" a="1"/>
  <c r="HG133" i="2" s="1"/>
  <c r="HI133" i="2"/>
  <c r="HC133" i="2"/>
  <c r="HA133" i="2" a="1"/>
  <c r="HA133" i="2" s="1"/>
  <c r="GZ133" i="2"/>
  <c r="GY133" i="2"/>
  <c r="GX133" i="2"/>
  <c r="GR133" i="2"/>
  <c r="GL133" i="2"/>
  <c r="GM133" i="2" s="1"/>
  <c r="FR133" i="2"/>
  <c r="FI133" i="2"/>
  <c r="FO133" i="2" s="1"/>
  <c r="EW133" i="2"/>
  <c r="ET133" i="2"/>
  <c r="EP133" i="2"/>
  <c r="DT133" i="2"/>
  <c r="DJ133" i="2"/>
  <c r="EB133" i="2" s="1"/>
  <c r="EH133" i="2" s="1"/>
  <c r="DI133" i="2"/>
  <c r="DH133" i="2"/>
  <c r="CZ133" i="2"/>
  <c r="CY133" i="2" s="1"/>
  <c r="CV133" i="2" s="1"/>
  <c r="Z133" i="2" s="1"/>
  <c r="AI133" i="2" s="1"/>
  <c r="CX133" i="2"/>
  <c r="CW133" i="2"/>
  <c r="CT133" i="2"/>
  <c r="CS133" i="2" s="1"/>
  <c r="CQ133" i="2" s="1"/>
  <c r="DB133" i="2" s="1"/>
  <c r="CP133" i="2"/>
  <c r="AL133" i="2"/>
  <c r="D133" i="2"/>
  <c r="CA133" i="2" s="1"/>
  <c r="OQ132" i="2"/>
  <c r="OL132" i="2"/>
  <c r="OK132" i="2"/>
  <c r="OJ132" i="2"/>
  <c r="OI132" i="2"/>
  <c r="OH132" i="2"/>
  <c r="OG132" i="2"/>
  <c r="NS132" i="2"/>
  <c r="NR132" i="2"/>
  <c r="NP132" i="2"/>
  <c r="NO132" i="2"/>
  <c r="NC132" i="2"/>
  <c r="MY132" i="2"/>
  <c r="NG132" i="2" s="1"/>
  <c r="MQ132" i="2"/>
  <c r="MR132" i="2" s="1"/>
  <c r="MP132" i="2"/>
  <c r="MK132" i="2"/>
  <c r="MJ132" i="2"/>
  <c r="ML132" i="2" s="1"/>
  <c r="ME132" i="2"/>
  <c r="MD132" i="2"/>
  <c r="MF132" i="2" s="1"/>
  <c r="LY132" i="2"/>
  <c r="LX132" i="2"/>
  <c r="LS132" i="2"/>
  <c r="LR132" i="2"/>
  <c r="LT132" i="2" s="1"/>
  <c r="LM132" i="2"/>
  <c r="LL132" i="2"/>
  <c r="LG132" i="2"/>
  <c r="LF132" i="2"/>
  <c r="LB132" i="2"/>
  <c r="LA132" i="2"/>
  <c r="KZ132" i="2"/>
  <c r="KU132" i="2"/>
  <c r="KT132" i="2"/>
  <c r="KO132" i="2"/>
  <c r="KN132" i="2"/>
  <c r="KC132" i="2"/>
  <c r="KB132" i="2"/>
  <c r="KA132" i="2"/>
  <c r="JZ132" i="2"/>
  <c r="JY132" i="2"/>
  <c r="JW132" i="2"/>
  <c r="JV132" i="2"/>
  <c r="JU132" i="2"/>
  <c r="JT132" i="2"/>
  <c r="JR132" i="2"/>
  <c r="JQ132" i="2"/>
  <c r="JP132" i="2"/>
  <c r="JO132" i="2"/>
  <c r="JI132" i="2" s="1"/>
  <c r="JN132" i="2"/>
  <c r="JM132" i="2"/>
  <c r="JL132" i="2"/>
  <c r="JK132" i="2"/>
  <c r="JJ132" i="2"/>
  <c r="JH132" i="2"/>
  <c r="JG132" i="2"/>
  <c r="JF132" i="2"/>
  <c r="JA132" i="2"/>
  <c r="IZ132" i="2"/>
  <c r="IY132" i="2"/>
  <c r="IX132" i="2"/>
  <c r="IW132" i="2"/>
  <c r="IU132" i="2"/>
  <c r="IT132" i="2"/>
  <c r="IS132" i="2"/>
  <c r="IR132" i="2"/>
  <c r="IP132" i="2"/>
  <c r="IO132" i="2"/>
  <c r="IN132" i="2"/>
  <c r="IM132" i="2"/>
  <c r="II132" i="2" s="1"/>
  <c r="IL132" i="2"/>
  <c r="IK132" i="2"/>
  <c r="IJ132" i="2"/>
  <c r="IH132" i="2"/>
  <c r="IF132" i="2"/>
  <c r="IE132" i="2"/>
  <c r="ID132" i="2"/>
  <c r="HW132" i="2"/>
  <c r="HS132" i="2"/>
  <c r="HJ132" i="2" s="1"/>
  <c r="HG132" i="2" s="1" a="1"/>
  <c r="HG132" i="2" s="1"/>
  <c r="HR132" i="2"/>
  <c r="HQ132" i="2"/>
  <c r="HP132" i="2"/>
  <c r="HO132" i="2"/>
  <c r="HI132" i="2"/>
  <c r="HC132" i="2"/>
  <c r="HA132" i="2"/>
  <c r="HA132" i="2" a="1"/>
  <c r="GY132" i="2"/>
  <c r="GX132" i="2"/>
  <c r="GR132" i="2"/>
  <c r="GL132" i="2"/>
  <c r="GM132" i="2" s="1"/>
  <c r="GZ132" i="2" s="1"/>
  <c r="FR132" i="2"/>
  <c r="FS132" i="2" s="1"/>
  <c r="FI132" i="2"/>
  <c r="FO132" i="2" s="1"/>
  <c r="EW132" i="2"/>
  <c r="ET132" i="2"/>
  <c r="EP132" i="2"/>
  <c r="DT132" i="2"/>
  <c r="DJ132" i="2"/>
  <c r="DI132" i="2"/>
  <c r="DH132" i="2"/>
  <c r="CZ132" i="2"/>
  <c r="CY132" i="2" s="1"/>
  <c r="CV132" i="2" s="1"/>
  <c r="Z132" i="2" s="1"/>
  <c r="CX132" i="2"/>
  <c r="CW132" i="2"/>
  <c r="CT132" i="2"/>
  <c r="CS132" i="2" s="1"/>
  <c r="CQ132" i="2" s="1"/>
  <c r="DB132" i="2" s="1"/>
  <c r="DD132" i="2" s="1"/>
  <c r="CP132" i="2"/>
  <c r="DC132" i="2" s="1"/>
  <c r="AL132" i="2"/>
  <c r="AI132" i="2"/>
  <c r="D132" i="2"/>
  <c r="CA132" i="2" s="1"/>
  <c r="OQ131" i="2"/>
  <c r="OL131" i="2"/>
  <c r="OK131" i="2"/>
  <c r="OJ131" i="2"/>
  <c r="OI131" i="2"/>
  <c r="OH131" i="2"/>
  <c r="OG131" i="2"/>
  <c r="OM131" i="2" s="1"/>
  <c r="NS131" i="2"/>
  <c r="NR131" i="2"/>
  <c r="NP131" i="2"/>
  <c r="NO131" i="2"/>
  <c r="NC131" i="2"/>
  <c r="MY131" i="2"/>
  <c r="MQ131" i="2"/>
  <c r="MP131" i="2"/>
  <c r="MR131" i="2" s="1"/>
  <c r="MK131" i="2"/>
  <c r="MJ131" i="2"/>
  <c r="ML131" i="2" s="1"/>
  <c r="ME131" i="2"/>
  <c r="MD131" i="2"/>
  <c r="LY131" i="2"/>
  <c r="LX131" i="2"/>
  <c r="LS131" i="2"/>
  <c r="LT131" i="2" s="1"/>
  <c r="LR131" i="2"/>
  <c r="LM131" i="2"/>
  <c r="LL131" i="2"/>
  <c r="LG131" i="2"/>
  <c r="LF131" i="2"/>
  <c r="LA131" i="2"/>
  <c r="KZ131" i="2"/>
  <c r="LB131" i="2" s="1"/>
  <c r="KU131" i="2"/>
  <c r="KT131" i="2"/>
  <c r="KO131" i="2"/>
  <c r="KN131" i="2"/>
  <c r="KC131" i="2"/>
  <c r="KB131" i="2"/>
  <c r="KA131" i="2"/>
  <c r="JZ131" i="2"/>
  <c r="JY131" i="2"/>
  <c r="JW131" i="2"/>
  <c r="JV131" i="2"/>
  <c r="JU131" i="2"/>
  <c r="JT131" i="2"/>
  <c r="JR131" i="2"/>
  <c r="JQ131" i="2"/>
  <c r="JP131" i="2"/>
  <c r="JO131" i="2"/>
  <c r="JK131" i="2" s="1"/>
  <c r="JE131" i="2" s="1"/>
  <c r="JN131" i="2"/>
  <c r="JM131" i="2"/>
  <c r="JL131" i="2"/>
  <c r="JJ131" i="2"/>
  <c r="JH131" i="2"/>
  <c r="JG131" i="2"/>
  <c r="JF131" i="2"/>
  <c r="JA131" i="2"/>
  <c r="IZ131" i="2"/>
  <c r="IY131" i="2"/>
  <c r="IX131" i="2"/>
  <c r="IW131" i="2"/>
  <c r="IU131" i="2"/>
  <c r="IT131" i="2"/>
  <c r="IS131" i="2"/>
  <c r="IR131" i="2"/>
  <c r="IP131" i="2"/>
  <c r="IO131" i="2"/>
  <c r="IN131" i="2"/>
  <c r="IM131" i="2"/>
  <c r="II131" i="2" s="1"/>
  <c r="IC131" i="2" s="1"/>
  <c r="IL131" i="2"/>
  <c r="IK131" i="2"/>
  <c r="IJ131" i="2"/>
  <c r="IH131" i="2"/>
  <c r="IG131" i="2"/>
  <c r="IF131" i="2"/>
  <c r="IE131" i="2"/>
  <c r="ID131" i="2"/>
  <c r="IA131" i="2"/>
  <c r="IB131" i="2" s="1"/>
  <c r="KF131" i="2" s="1"/>
  <c r="KK131" i="2" s="1"/>
  <c r="HW131" i="2"/>
  <c r="HS131" i="2"/>
  <c r="HJ131" i="2" s="1"/>
  <c r="HR131" i="2"/>
  <c r="HQ131" i="2"/>
  <c r="HP131" i="2"/>
  <c r="HO131" i="2"/>
  <c r="HI131" i="2"/>
  <c r="HG131" i="2" a="1"/>
  <c r="HG131" i="2" s="1"/>
  <c r="HC131" i="2"/>
  <c r="HA131" i="2" a="1"/>
  <c r="HA131" i="2" s="1"/>
  <c r="GY131" i="2"/>
  <c r="GX131" i="2"/>
  <c r="GR131" i="2"/>
  <c r="GL131" i="2"/>
  <c r="GM131" i="2" s="1"/>
  <c r="GZ131" i="2" s="1"/>
  <c r="FR131" i="2"/>
  <c r="FS131" i="2" s="1"/>
  <c r="FT131" i="2" s="1"/>
  <c r="FU131" i="2" s="1"/>
  <c r="FV131" i="2" s="1"/>
  <c r="ES131" i="2" s="1"/>
  <c r="FO131" i="2"/>
  <c r="LC131" i="2" s="1"/>
  <c r="FI131" i="2"/>
  <c r="EW131" i="2"/>
  <c r="ET131" i="2"/>
  <c r="EP131" i="2"/>
  <c r="DT131" i="2"/>
  <c r="DJ131" i="2"/>
  <c r="DI131" i="2"/>
  <c r="DH131" i="2"/>
  <c r="CZ131" i="2"/>
  <c r="CY131" i="2" s="1"/>
  <c r="CV131" i="2" s="1"/>
  <c r="Z131" i="2" s="1"/>
  <c r="AI131" i="2" s="1"/>
  <c r="CX131" i="2"/>
  <c r="CW131" i="2"/>
  <c r="CT131" i="2"/>
  <c r="CS131" i="2" s="1"/>
  <c r="CQ131" i="2" s="1"/>
  <c r="DB131" i="2" s="1"/>
  <c r="CP131" i="2"/>
  <c r="DC131" i="2" s="1"/>
  <c r="AL131" i="2"/>
  <c r="D131" i="2"/>
  <c r="CA131" i="2" s="1"/>
  <c r="OQ130" i="2"/>
  <c r="OL130" i="2"/>
  <c r="OK130" i="2"/>
  <c r="OJ130" i="2"/>
  <c r="OI130" i="2"/>
  <c r="OH130" i="2"/>
  <c r="ON130" i="2" s="1"/>
  <c r="OG130" i="2"/>
  <c r="NS130" i="2"/>
  <c r="NR130" i="2"/>
  <c r="NT130" i="2" s="1"/>
  <c r="NP130" i="2"/>
  <c r="NO130" i="2"/>
  <c r="NC130" i="2"/>
  <c r="MY130" i="2"/>
  <c r="MR130" i="2"/>
  <c r="MQ130" i="2"/>
  <c r="MP130" i="2"/>
  <c r="MK130" i="2"/>
  <c r="ML130" i="2" s="1"/>
  <c r="MJ130" i="2"/>
  <c r="ME130" i="2"/>
  <c r="MD130" i="2"/>
  <c r="MF130" i="2" s="1"/>
  <c r="LY130" i="2"/>
  <c r="LX130" i="2"/>
  <c r="LS130" i="2"/>
  <c r="LT130" i="2" s="1"/>
  <c r="LR130" i="2"/>
  <c r="LM130" i="2"/>
  <c r="LL130" i="2"/>
  <c r="LG130" i="2"/>
  <c r="LF130" i="2"/>
  <c r="LA130" i="2"/>
  <c r="KZ130" i="2"/>
  <c r="KU130" i="2"/>
  <c r="KT130" i="2"/>
  <c r="KO130" i="2"/>
  <c r="KN130" i="2"/>
  <c r="KC130" i="2"/>
  <c r="KB130" i="2"/>
  <c r="KA130" i="2"/>
  <c r="JZ130" i="2"/>
  <c r="JY130" i="2"/>
  <c r="JW130" i="2"/>
  <c r="JV130" i="2"/>
  <c r="JU130" i="2"/>
  <c r="JT130" i="2"/>
  <c r="JR130" i="2"/>
  <c r="JQ130" i="2"/>
  <c r="JP130" i="2"/>
  <c r="JO130" i="2"/>
  <c r="JN130" i="2"/>
  <c r="JM130" i="2"/>
  <c r="JL130" i="2"/>
  <c r="JJ130" i="2"/>
  <c r="JH130" i="2"/>
  <c r="JG130" i="2"/>
  <c r="JF130" i="2"/>
  <c r="JA130" i="2"/>
  <c r="IZ130" i="2"/>
  <c r="IY130" i="2"/>
  <c r="IX130" i="2"/>
  <c r="IW130" i="2"/>
  <c r="IU130" i="2"/>
  <c r="IT130" i="2"/>
  <c r="IS130" i="2"/>
  <c r="IR130" i="2"/>
  <c r="IP130" i="2"/>
  <c r="IO130" i="2"/>
  <c r="IN130" i="2"/>
  <c r="IM130" i="2"/>
  <c r="IL130" i="2"/>
  <c r="IK130" i="2"/>
  <c r="IJ130" i="2"/>
  <c r="IH130" i="2"/>
  <c r="IF130" i="2"/>
  <c r="IE130" i="2"/>
  <c r="ID130" i="2"/>
  <c r="HW130" i="2"/>
  <c r="HS130" i="2"/>
  <c r="HJ130" i="2" s="1"/>
  <c r="HR130" i="2"/>
  <c r="HQ130" i="2"/>
  <c r="HP130" i="2"/>
  <c r="HO130" i="2"/>
  <c r="HI130" i="2"/>
  <c r="HG130" i="2" a="1"/>
  <c r="HG130" i="2" s="1"/>
  <c r="HC130" i="2"/>
  <c r="HA130" i="2" a="1"/>
  <c r="HA130" i="2" s="1"/>
  <c r="GY130" i="2"/>
  <c r="GX130" i="2"/>
  <c r="GR130" i="2"/>
  <c r="GL130" i="2"/>
  <c r="GM130" i="2" s="1"/>
  <c r="GZ130" i="2" s="1"/>
  <c r="FR130" i="2"/>
  <c r="FS130" i="2" s="1"/>
  <c r="FT130" i="2" s="1"/>
  <c r="FU130" i="2" s="1"/>
  <c r="FV130" i="2" s="1"/>
  <c r="ES130" i="2" s="1"/>
  <c r="FI130" i="2"/>
  <c r="FO130" i="2" s="1"/>
  <c r="EW130" i="2"/>
  <c r="ET130" i="2"/>
  <c r="EP130" i="2"/>
  <c r="DT130" i="2"/>
  <c r="DJ130" i="2"/>
  <c r="DI130" i="2"/>
  <c r="DH130" i="2"/>
  <c r="DC130" i="2"/>
  <c r="CZ130" i="2"/>
  <c r="CY130" i="2" s="1"/>
  <c r="CV130" i="2" s="1"/>
  <c r="Z130" i="2" s="1"/>
  <c r="CX130" i="2"/>
  <c r="CW130" i="2"/>
  <c r="CT130" i="2"/>
  <c r="CS130" i="2" s="1"/>
  <c r="CQ130" i="2" s="1"/>
  <c r="CP130" i="2"/>
  <c r="AL130" i="2"/>
  <c r="AI130" i="2"/>
  <c r="D130" i="2"/>
  <c r="CA130" i="2" s="1"/>
  <c r="OQ129" i="2"/>
  <c r="ON129" i="2"/>
  <c r="OL129" i="2"/>
  <c r="OK129" i="2"/>
  <c r="OJ129" i="2"/>
  <c r="OI129" i="2"/>
  <c r="OO129" i="2" s="1"/>
  <c r="OH129" i="2"/>
  <c r="OG129" i="2"/>
  <c r="NS129" i="2"/>
  <c r="NR129" i="2"/>
  <c r="NT129" i="2" s="1"/>
  <c r="NP129" i="2"/>
  <c r="NO129" i="2"/>
  <c r="NC129" i="2"/>
  <c r="MY129" i="2"/>
  <c r="MQ129" i="2"/>
  <c r="MP129" i="2"/>
  <c r="MK129" i="2"/>
  <c r="MJ129" i="2"/>
  <c r="ML129" i="2" s="1"/>
  <c r="ME129" i="2"/>
  <c r="MD129" i="2"/>
  <c r="MF129" i="2" s="1"/>
  <c r="LZ129" i="2"/>
  <c r="LY129" i="2"/>
  <c r="LX129" i="2"/>
  <c r="LS129" i="2"/>
  <c r="LR129" i="2"/>
  <c r="LM129" i="2"/>
  <c r="LL129" i="2"/>
  <c r="LG129" i="2"/>
  <c r="LF129" i="2"/>
  <c r="LA129" i="2"/>
  <c r="KZ129" i="2"/>
  <c r="KU129" i="2"/>
  <c r="KT129" i="2"/>
  <c r="KO129" i="2"/>
  <c r="KP129" i="2" s="1"/>
  <c r="KN129" i="2"/>
  <c r="KC129" i="2"/>
  <c r="KB129" i="2"/>
  <c r="KA129" i="2"/>
  <c r="JZ129" i="2"/>
  <c r="JY129" i="2"/>
  <c r="JW129" i="2"/>
  <c r="JV129" i="2"/>
  <c r="JU129" i="2"/>
  <c r="JT129" i="2"/>
  <c r="JR129" i="2"/>
  <c r="JQ129" i="2"/>
  <c r="JP129" i="2"/>
  <c r="JO129" i="2"/>
  <c r="JN129" i="2"/>
  <c r="JM129" i="2"/>
  <c r="JL129" i="2"/>
  <c r="JJ129" i="2"/>
  <c r="JH129" i="2"/>
  <c r="JG129" i="2"/>
  <c r="JF129" i="2"/>
  <c r="JA129" i="2"/>
  <c r="IZ129" i="2"/>
  <c r="IY129" i="2"/>
  <c r="IX129" i="2"/>
  <c r="IW129" i="2"/>
  <c r="IU129" i="2"/>
  <c r="IT129" i="2"/>
  <c r="IS129" i="2"/>
  <c r="IR129" i="2"/>
  <c r="IP129" i="2"/>
  <c r="IO129" i="2"/>
  <c r="IN129" i="2"/>
  <c r="IM129" i="2"/>
  <c r="IL129" i="2"/>
  <c r="IK129" i="2"/>
  <c r="IJ129" i="2"/>
  <c r="IH129" i="2"/>
  <c r="IF129" i="2"/>
  <c r="IE129" i="2"/>
  <c r="ID129" i="2"/>
  <c r="HW129" i="2"/>
  <c r="HS129" i="2"/>
  <c r="HJ129" i="2" s="1"/>
  <c r="HG129" i="2" s="1" a="1"/>
  <c r="HG129" i="2" s="1"/>
  <c r="HR129" i="2"/>
  <c r="HQ129" i="2"/>
  <c r="HP129" i="2"/>
  <c r="HO129" i="2"/>
  <c r="HI129" i="2"/>
  <c r="HC129" i="2"/>
  <c r="HA129" i="2"/>
  <c r="HA129" i="2" a="1"/>
  <c r="GZ129" i="2"/>
  <c r="GY129" i="2"/>
  <c r="GX129" i="2"/>
  <c r="GR129" i="2"/>
  <c r="GL129" i="2"/>
  <c r="GM129" i="2" s="1"/>
  <c r="FR129" i="2"/>
  <c r="FI129" i="2"/>
  <c r="FO129" i="2" s="1"/>
  <c r="EW129" i="2"/>
  <c r="ET129" i="2"/>
  <c r="EP129" i="2"/>
  <c r="DT129" i="2"/>
  <c r="DJ129" i="2"/>
  <c r="DI129" i="2"/>
  <c r="DH129" i="2"/>
  <c r="CZ129" i="2"/>
  <c r="CY129" i="2" s="1"/>
  <c r="CV129" i="2" s="1"/>
  <c r="Z129" i="2" s="1"/>
  <c r="AI129" i="2" s="1"/>
  <c r="CX129" i="2"/>
  <c r="CW129" i="2"/>
  <c r="CT129" i="2"/>
  <c r="CS129" i="2" s="1"/>
  <c r="CQ129" i="2" s="1"/>
  <c r="CP129" i="2"/>
  <c r="DC129" i="2" s="1"/>
  <c r="AL129" i="2"/>
  <c r="D129" i="2"/>
  <c r="CA129" i="2" s="1"/>
  <c r="OQ128" i="2"/>
  <c r="OL128" i="2"/>
  <c r="OK128" i="2"/>
  <c r="OJ128" i="2"/>
  <c r="OM128" i="2" s="1"/>
  <c r="OI128" i="2"/>
  <c r="OP128" i="2" s="1"/>
  <c r="OR128" i="2" s="1"/>
  <c r="OH128" i="2"/>
  <c r="OG128" i="2"/>
  <c r="NS128" i="2"/>
  <c r="NT128" i="2" s="1"/>
  <c r="NR128" i="2"/>
  <c r="NP128" i="2"/>
  <c r="NO128" i="2"/>
  <c r="NQ128" i="2" s="1"/>
  <c r="NC128" i="2"/>
  <c r="MY128" i="2"/>
  <c r="MQ128" i="2"/>
  <c r="MP128" i="2"/>
  <c r="MK128" i="2"/>
  <c r="MJ128" i="2"/>
  <c r="ME128" i="2"/>
  <c r="MD128" i="2"/>
  <c r="LY128" i="2"/>
  <c r="LX128" i="2"/>
  <c r="LS128" i="2"/>
  <c r="LR128" i="2"/>
  <c r="LN128" i="2"/>
  <c r="LM128" i="2"/>
  <c r="LL128" i="2"/>
  <c r="LG128" i="2"/>
  <c r="LF128" i="2"/>
  <c r="LH128" i="2" s="1"/>
  <c r="LA128" i="2"/>
  <c r="KZ128" i="2"/>
  <c r="KV128" i="2"/>
  <c r="KU128" i="2"/>
  <c r="KT128" i="2"/>
  <c r="KO128" i="2"/>
  <c r="KN128" i="2"/>
  <c r="KC128" i="2"/>
  <c r="KB128" i="2"/>
  <c r="KA128" i="2"/>
  <c r="JZ128" i="2"/>
  <c r="JY128" i="2"/>
  <c r="JW128" i="2"/>
  <c r="JV128" i="2"/>
  <c r="JU128" i="2"/>
  <c r="JT128" i="2"/>
  <c r="JR128" i="2"/>
  <c r="JQ128" i="2"/>
  <c r="JP128" i="2"/>
  <c r="JO128" i="2"/>
  <c r="JN128" i="2"/>
  <c r="JM128" i="2"/>
  <c r="JL128" i="2"/>
  <c r="JJ128" i="2"/>
  <c r="JH128" i="2"/>
  <c r="JG128" i="2"/>
  <c r="JF128" i="2"/>
  <c r="JA128" i="2"/>
  <c r="IZ128" i="2"/>
  <c r="IY128" i="2"/>
  <c r="IX128" i="2"/>
  <c r="IW128" i="2"/>
  <c r="IU128" i="2"/>
  <c r="IT128" i="2"/>
  <c r="IS128" i="2"/>
  <c r="IR128" i="2"/>
  <c r="IP128" i="2"/>
  <c r="IO128" i="2"/>
  <c r="IN128" i="2"/>
  <c r="IM128" i="2"/>
  <c r="IL128" i="2"/>
  <c r="IK128" i="2"/>
  <c r="IJ128" i="2"/>
  <c r="IH128" i="2"/>
  <c r="IF128" i="2"/>
  <c r="IE128" i="2"/>
  <c r="ID128" i="2"/>
  <c r="HW128" i="2"/>
  <c r="HS128" i="2"/>
  <c r="HJ128" i="2" s="1"/>
  <c r="HG128" i="2" s="1" a="1"/>
  <c r="HG128" i="2" s="1"/>
  <c r="HR128" i="2"/>
  <c r="HQ128" i="2"/>
  <c r="HP128" i="2"/>
  <c r="HO128" i="2"/>
  <c r="HI128" i="2"/>
  <c r="HC128" i="2"/>
  <c r="HA128" i="2" a="1"/>
  <c r="HA128" i="2" s="1"/>
  <c r="GY128" i="2"/>
  <c r="GX128" i="2"/>
  <c r="GR128" i="2"/>
  <c r="GL128" i="2"/>
  <c r="GM128" i="2" s="1"/>
  <c r="GZ128" i="2" s="1"/>
  <c r="FR128" i="2"/>
  <c r="FS128" i="2" s="1"/>
  <c r="FI128" i="2"/>
  <c r="FO128" i="2" s="1"/>
  <c r="EW128" i="2"/>
  <c r="ET128" i="2"/>
  <c r="EP128" i="2"/>
  <c r="DT128" i="2"/>
  <c r="DJ128" i="2"/>
  <c r="DI128" i="2"/>
  <c r="DH128" i="2"/>
  <c r="CZ128" i="2"/>
  <c r="CY128" i="2"/>
  <c r="CV128" i="2" s="1"/>
  <c r="Z128" i="2" s="1"/>
  <c r="AI128" i="2" s="1"/>
  <c r="CX128" i="2"/>
  <c r="CW128" i="2"/>
  <c r="CT128" i="2"/>
  <c r="CS128" i="2" s="1"/>
  <c r="CQ128" i="2" s="1"/>
  <c r="DB128" i="2" s="1"/>
  <c r="CP128" i="2"/>
  <c r="DC128" i="2" s="1"/>
  <c r="AL128" i="2"/>
  <c r="D128" i="2"/>
  <c r="CA128" i="2" s="1"/>
  <c r="OQ127" i="2"/>
  <c r="OL127" i="2"/>
  <c r="OK127" i="2"/>
  <c r="OJ127" i="2"/>
  <c r="OI127" i="2"/>
  <c r="OH127" i="2"/>
  <c r="OG127" i="2"/>
  <c r="OM127" i="2" s="1"/>
  <c r="NS127" i="2"/>
  <c r="NR127" i="2"/>
  <c r="NP127" i="2"/>
  <c r="NO127" i="2"/>
  <c r="NC127" i="2"/>
  <c r="MY127" i="2"/>
  <c r="NG127" i="2" s="1"/>
  <c r="MQ127" i="2"/>
  <c r="MR127" i="2" s="1"/>
  <c r="MP127" i="2"/>
  <c r="MK127" i="2"/>
  <c r="ML127" i="2" s="1"/>
  <c r="MJ127" i="2"/>
  <c r="ME127" i="2"/>
  <c r="MD127" i="2"/>
  <c r="LY127" i="2"/>
  <c r="LX127" i="2"/>
  <c r="LS127" i="2"/>
  <c r="LR127" i="2"/>
  <c r="LM127" i="2"/>
  <c r="LL127" i="2"/>
  <c r="LG127" i="2"/>
  <c r="LF127" i="2"/>
  <c r="LA127" i="2"/>
  <c r="KZ127" i="2"/>
  <c r="LB127" i="2" s="1"/>
  <c r="KU127" i="2"/>
  <c r="KT127" i="2"/>
  <c r="KV127" i="2" s="1"/>
  <c r="KO127" i="2"/>
  <c r="KN127" i="2"/>
  <c r="KC127" i="2"/>
  <c r="KB127" i="2"/>
  <c r="KA127" i="2"/>
  <c r="JZ127" i="2"/>
  <c r="JY127" i="2"/>
  <c r="JW127" i="2"/>
  <c r="JV127" i="2"/>
  <c r="JU127" i="2"/>
  <c r="JT127" i="2"/>
  <c r="JR127" i="2"/>
  <c r="JQ127" i="2"/>
  <c r="JP127" i="2"/>
  <c r="JO127" i="2"/>
  <c r="JN127" i="2"/>
  <c r="JM127" i="2"/>
  <c r="JL127" i="2"/>
  <c r="JJ127" i="2"/>
  <c r="JH127" i="2"/>
  <c r="JG127" i="2"/>
  <c r="JF127" i="2"/>
  <c r="JA127" i="2"/>
  <c r="IZ127" i="2"/>
  <c r="IY127" i="2"/>
  <c r="IX127" i="2"/>
  <c r="IW127" i="2"/>
  <c r="IU127" i="2"/>
  <c r="IT127" i="2"/>
  <c r="IS127" i="2"/>
  <c r="IR127" i="2"/>
  <c r="IP127" i="2"/>
  <c r="IO127" i="2"/>
  <c r="IN127" i="2"/>
  <c r="IM127" i="2"/>
  <c r="IG127" i="2" s="1"/>
  <c r="IL127" i="2"/>
  <c r="IK127" i="2"/>
  <c r="IJ127" i="2"/>
  <c r="IH127" i="2"/>
  <c r="IF127" i="2"/>
  <c r="IE127" i="2"/>
  <c r="ID127" i="2"/>
  <c r="HW127" i="2"/>
  <c r="HS127" i="2"/>
  <c r="HJ127" i="2" s="1"/>
  <c r="HG127" i="2" s="1" a="1"/>
  <c r="HG127" i="2" s="1"/>
  <c r="HR127" i="2"/>
  <c r="HQ127" i="2"/>
  <c r="HP127" i="2"/>
  <c r="HO127" i="2"/>
  <c r="HI127" i="2"/>
  <c r="HC127" i="2"/>
  <c r="HA127" i="2" a="1"/>
  <c r="HA127" i="2" s="1"/>
  <c r="GY127" i="2"/>
  <c r="GX127" i="2"/>
  <c r="GR127" i="2"/>
  <c r="GL127" i="2"/>
  <c r="GM127" i="2" s="1"/>
  <c r="GZ127" i="2" s="1"/>
  <c r="FR127" i="2"/>
  <c r="FI127" i="2"/>
  <c r="FO127" i="2" s="1"/>
  <c r="EW127" i="2"/>
  <c r="ET127" i="2"/>
  <c r="EP127" i="2"/>
  <c r="DT127" i="2"/>
  <c r="DJ127" i="2"/>
  <c r="DI127" i="2"/>
  <c r="DH127" i="2"/>
  <c r="CZ127" i="2"/>
  <c r="CY127" i="2"/>
  <c r="CV127" i="2" s="1"/>
  <c r="Z127" i="2" s="1"/>
  <c r="AI127" i="2" s="1"/>
  <c r="CX127" i="2"/>
  <c r="CW127" i="2"/>
  <c r="CT127" i="2"/>
  <c r="CS127" i="2" s="1"/>
  <c r="CQ127" i="2" s="1"/>
  <c r="CP127" i="2"/>
  <c r="DC127" i="2" s="1"/>
  <c r="AL127" i="2"/>
  <c r="D127" i="2"/>
  <c r="CA127" i="2" s="1"/>
  <c r="OQ126" i="2"/>
  <c r="OL126" i="2"/>
  <c r="OK126" i="2"/>
  <c r="OJ126" i="2"/>
  <c r="OI126" i="2"/>
  <c r="OH126" i="2"/>
  <c r="OG126" i="2"/>
  <c r="NS126" i="2"/>
  <c r="NT126" i="2" s="1"/>
  <c r="NR126" i="2"/>
  <c r="NP126" i="2"/>
  <c r="NO126" i="2"/>
  <c r="NQ126" i="2" s="1"/>
  <c r="NC126" i="2"/>
  <c r="MY126" i="2"/>
  <c r="MQ126" i="2"/>
  <c r="MR126" i="2" s="1"/>
  <c r="MP126" i="2"/>
  <c r="MK126" i="2"/>
  <c r="MJ126" i="2"/>
  <c r="ME126" i="2"/>
  <c r="MF126" i="2" s="1"/>
  <c r="MD126" i="2"/>
  <c r="LY126" i="2"/>
  <c r="LX126" i="2"/>
  <c r="LS126" i="2"/>
  <c r="LR126" i="2"/>
  <c r="LT126" i="2" s="1"/>
  <c r="LM126" i="2"/>
  <c r="LL126" i="2"/>
  <c r="LG126" i="2"/>
  <c r="LF126" i="2"/>
  <c r="LA126" i="2"/>
  <c r="KZ126" i="2"/>
  <c r="LB126" i="2" s="1"/>
  <c r="KU126" i="2"/>
  <c r="KT126" i="2"/>
  <c r="KO126" i="2"/>
  <c r="KN126" i="2"/>
  <c r="KP126" i="2" s="1"/>
  <c r="KC126" i="2"/>
  <c r="KB126" i="2"/>
  <c r="KA126" i="2"/>
  <c r="JZ126" i="2"/>
  <c r="JY126" i="2"/>
  <c r="JW126" i="2"/>
  <c r="JV126" i="2"/>
  <c r="JU126" i="2"/>
  <c r="JT126" i="2"/>
  <c r="JR126" i="2"/>
  <c r="JQ126" i="2"/>
  <c r="JP126" i="2"/>
  <c r="JO126" i="2"/>
  <c r="JN126" i="2"/>
  <c r="JM126" i="2"/>
  <c r="JL126" i="2"/>
  <c r="JJ126" i="2"/>
  <c r="JH126" i="2"/>
  <c r="JG126" i="2"/>
  <c r="JF126" i="2"/>
  <c r="JA126" i="2"/>
  <c r="IZ126" i="2"/>
  <c r="IY126" i="2"/>
  <c r="IX126" i="2"/>
  <c r="IW126" i="2"/>
  <c r="IU126" i="2"/>
  <c r="IT126" i="2"/>
  <c r="IS126" i="2"/>
  <c r="IR126" i="2"/>
  <c r="IP126" i="2"/>
  <c r="IO126" i="2"/>
  <c r="IN126" i="2"/>
  <c r="IM126" i="2"/>
  <c r="IL126" i="2"/>
  <c r="IK126" i="2"/>
  <c r="IJ126" i="2"/>
  <c r="IH126" i="2"/>
  <c r="IF126" i="2"/>
  <c r="IE126" i="2"/>
  <c r="ID126" i="2"/>
  <c r="HW126" i="2"/>
  <c r="HS126" i="2"/>
  <c r="HJ126" i="2" s="1"/>
  <c r="HG126" i="2" s="1" a="1"/>
  <c r="HG126" i="2" s="1"/>
  <c r="HR126" i="2"/>
  <c r="HQ126" i="2"/>
  <c r="HP126" i="2"/>
  <c r="HO126" i="2"/>
  <c r="HI126" i="2"/>
  <c r="HC126" i="2"/>
  <c r="HA126" i="2" a="1"/>
  <c r="HA126" i="2" s="1"/>
  <c r="GY126" i="2"/>
  <c r="GX126" i="2"/>
  <c r="GR126" i="2"/>
  <c r="GM126" i="2"/>
  <c r="GZ126" i="2" s="1"/>
  <c r="GL126" i="2"/>
  <c r="FR126" i="2"/>
  <c r="FS126" i="2" s="1"/>
  <c r="FT126" i="2" s="1"/>
  <c r="FU126" i="2" s="1"/>
  <c r="FV126" i="2" s="1"/>
  <c r="ES126" i="2" s="1"/>
  <c r="FI126" i="2"/>
  <c r="FO126" i="2" s="1"/>
  <c r="EW126" i="2"/>
  <c r="ET126" i="2"/>
  <c r="EP126" i="2"/>
  <c r="DT126" i="2"/>
  <c r="DJ126" i="2"/>
  <c r="DI126" i="2"/>
  <c r="DH126" i="2"/>
  <c r="CZ126" i="2"/>
  <c r="CY126" i="2" s="1"/>
  <c r="CV126" i="2" s="1"/>
  <c r="Z126" i="2" s="1"/>
  <c r="AI126" i="2" s="1"/>
  <c r="CX126" i="2"/>
  <c r="CW126" i="2"/>
  <c r="CT126" i="2"/>
  <c r="CS126" i="2"/>
  <c r="CQ126" i="2" s="1"/>
  <c r="DB126" i="2" s="1"/>
  <c r="CP126" i="2"/>
  <c r="AL126" i="2"/>
  <c r="D126" i="2"/>
  <c r="CA126" i="2" s="1"/>
  <c r="OQ125" i="2"/>
  <c r="OL125" i="2"/>
  <c r="OK125" i="2"/>
  <c r="OJ125" i="2"/>
  <c r="OI125" i="2"/>
  <c r="OH125" i="2"/>
  <c r="OG125" i="2"/>
  <c r="OM125" i="2" s="1"/>
  <c r="NS125" i="2"/>
  <c r="NR125" i="2"/>
  <c r="NP125" i="2"/>
  <c r="NO125" i="2"/>
  <c r="NC125" i="2"/>
  <c r="MY125" i="2"/>
  <c r="MQ125" i="2"/>
  <c r="MP125" i="2"/>
  <c r="MR125" i="2" s="1"/>
  <c r="MK125" i="2"/>
  <c r="ML125" i="2" s="1"/>
  <c r="MJ125" i="2"/>
  <c r="ME125" i="2"/>
  <c r="MD125" i="2"/>
  <c r="LY125" i="2"/>
  <c r="LX125" i="2"/>
  <c r="LS125" i="2"/>
  <c r="LR125" i="2"/>
  <c r="LM125" i="2"/>
  <c r="LL125" i="2"/>
  <c r="LG125" i="2"/>
  <c r="LF125" i="2"/>
  <c r="LA125" i="2"/>
  <c r="LB125" i="2" s="1"/>
  <c r="KZ125" i="2"/>
  <c r="KU125" i="2"/>
  <c r="KT125" i="2"/>
  <c r="KO125" i="2"/>
  <c r="KN125" i="2"/>
  <c r="KC125" i="2"/>
  <c r="KB125" i="2"/>
  <c r="KA125" i="2"/>
  <c r="JZ125" i="2"/>
  <c r="JY125" i="2"/>
  <c r="JW125" i="2"/>
  <c r="JV125" i="2"/>
  <c r="JU125" i="2"/>
  <c r="JT125" i="2"/>
  <c r="JR125" i="2"/>
  <c r="JQ125" i="2"/>
  <c r="JP125" i="2"/>
  <c r="JO125" i="2"/>
  <c r="JN125" i="2"/>
  <c r="JM125" i="2"/>
  <c r="JL125" i="2"/>
  <c r="JJ125" i="2"/>
  <c r="JH125" i="2"/>
  <c r="JG125" i="2"/>
  <c r="JF125" i="2"/>
  <c r="JA125" i="2"/>
  <c r="IZ125" i="2"/>
  <c r="IY125" i="2"/>
  <c r="IX125" i="2"/>
  <c r="IW125" i="2"/>
  <c r="IU125" i="2"/>
  <c r="IT125" i="2"/>
  <c r="IS125" i="2"/>
  <c r="IR125" i="2"/>
  <c r="IP125" i="2"/>
  <c r="IO125" i="2"/>
  <c r="IN125" i="2"/>
  <c r="IM125" i="2"/>
  <c r="IL125" i="2"/>
  <c r="IK125" i="2"/>
  <c r="IJ125" i="2"/>
  <c r="IH125" i="2"/>
  <c r="IF125" i="2"/>
  <c r="IE125" i="2"/>
  <c r="ID125" i="2"/>
  <c r="HW125" i="2"/>
  <c r="HS125" i="2"/>
  <c r="HJ125" i="2" s="1"/>
  <c r="HG125" i="2" s="1" a="1"/>
  <c r="HG125" i="2" s="1"/>
  <c r="HR125" i="2"/>
  <c r="HQ125" i="2"/>
  <c r="HP125" i="2"/>
  <c r="HO125" i="2"/>
  <c r="HI125" i="2"/>
  <c r="HC125" i="2"/>
  <c r="HA125" i="2" a="1"/>
  <c r="HA125" i="2" s="1"/>
  <c r="GY125" i="2"/>
  <c r="GX125" i="2"/>
  <c r="GR125" i="2"/>
  <c r="GL125" i="2"/>
  <c r="GM125" i="2" s="1"/>
  <c r="GZ125" i="2" s="1"/>
  <c r="FR125" i="2"/>
  <c r="FI125" i="2"/>
  <c r="FO125" i="2" s="1"/>
  <c r="EW125" i="2"/>
  <c r="ET125" i="2"/>
  <c r="EP125" i="2"/>
  <c r="DT125" i="2"/>
  <c r="DJ125" i="2"/>
  <c r="DI125" i="2"/>
  <c r="DH125" i="2"/>
  <c r="DL125" i="2" s="1"/>
  <c r="DN125" i="2" s="1"/>
  <c r="CZ125" i="2"/>
  <c r="CY125" i="2" s="1"/>
  <c r="CV125" i="2" s="1"/>
  <c r="Z125" i="2" s="1"/>
  <c r="AI125" i="2" s="1"/>
  <c r="CX125" i="2"/>
  <c r="CW125" i="2"/>
  <c r="CT125" i="2"/>
  <c r="CS125" i="2" s="1"/>
  <c r="CQ125" i="2" s="1"/>
  <c r="CR125" i="2" s="1"/>
  <c r="CK125" i="2" s="1"/>
  <c r="DF125" i="2" s="1"/>
  <c r="CP125" i="2"/>
  <c r="DC125" i="2" s="1"/>
  <c r="AL125" i="2"/>
  <c r="D125" i="2"/>
  <c r="CA125" i="2" s="1"/>
  <c r="OQ124" i="2"/>
  <c r="OM124" i="2"/>
  <c r="OL124" i="2"/>
  <c r="OK124" i="2"/>
  <c r="OJ124" i="2"/>
  <c r="OI124" i="2"/>
  <c r="OH124" i="2"/>
  <c r="OG124" i="2"/>
  <c r="NS124" i="2"/>
  <c r="NR124" i="2"/>
  <c r="NP124" i="2"/>
  <c r="NO124" i="2"/>
  <c r="NC124" i="2"/>
  <c r="MY124" i="2"/>
  <c r="MQ124" i="2"/>
  <c r="MP124" i="2"/>
  <c r="MK124" i="2"/>
  <c r="MJ124" i="2"/>
  <c r="ME124" i="2"/>
  <c r="MD124" i="2"/>
  <c r="MF124" i="2" s="1"/>
  <c r="LY124" i="2"/>
  <c r="LX124" i="2"/>
  <c r="LS124" i="2"/>
  <c r="LR124" i="2"/>
  <c r="LM124" i="2"/>
  <c r="LN124" i="2" s="1"/>
  <c r="LL124" i="2"/>
  <c r="LG124" i="2"/>
  <c r="LF124" i="2"/>
  <c r="LH124" i="2" s="1"/>
  <c r="LA124" i="2"/>
  <c r="KZ124" i="2"/>
  <c r="KU124" i="2"/>
  <c r="KV124" i="2" s="1"/>
  <c r="KT124" i="2"/>
  <c r="KO124" i="2"/>
  <c r="KN124" i="2"/>
  <c r="KC124" i="2"/>
  <c r="KB124" i="2"/>
  <c r="KA124" i="2"/>
  <c r="JZ124" i="2"/>
  <c r="JY124" i="2"/>
  <c r="JW124" i="2"/>
  <c r="JV124" i="2"/>
  <c r="JU124" i="2"/>
  <c r="JT124" i="2"/>
  <c r="JR124" i="2"/>
  <c r="JQ124" i="2"/>
  <c r="JP124" i="2"/>
  <c r="JO124" i="2"/>
  <c r="JK124" i="2" s="1"/>
  <c r="JC124" i="2" s="1"/>
  <c r="JD124" i="2" s="1"/>
  <c r="KI124" i="2" s="1"/>
  <c r="JN124" i="2"/>
  <c r="JM124" i="2"/>
  <c r="JL124" i="2"/>
  <c r="JJ124" i="2"/>
  <c r="JH124" i="2"/>
  <c r="JG124" i="2"/>
  <c r="JF124" i="2"/>
  <c r="JA124" i="2"/>
  <c r="IZ124" i="2"/>
  <c r="IY124" i="2"/>
  <c r="IX124" i="2"/>
  <c r="IW124" i="2"/>
  <c r="IU124" i="2"/>
  <c r="IT124" i="2"/>
  <c r="IS124" i="2"/>
  <c r="IR124" i="2"/>
  <c r="IP124" i="2"/>
  <c r="IO124" i="2"/>
  <c r="IN124" i="2"/>
  <c r="IM124" i="2"/>
  <c r="II124" i="2" s="1"/>
  <c r="IA124" i="2" s="1"/>
  <c r="IL124" i="2"/>
  <c r="IK124" i="2"/>
  <c r="IJ124" i="2"/>
  <c r="IH124" i="2"/>
  <c r="IF124" i="2"/>
  <c r="IE124" i="2"/>
  <c r="ID124" i="2"/>
  <c r="IB124" i="2"/>
  <c r="KF124" i="2" s="1"/>
  <c r="HW124" i="2"/>
  <c r="HS124" i="2"/>
  <c r="HJ124" i="2" s="1"/>
  <c r="HG124" i="2" s="1" a="1"/>
  <c r="HG124" i="2" s="1"/>
  <c r="HR124" i="2"/>
  <c r="HQ124" i="2"/>
  <c r="HP124" i="2"/>
  <c r="HO124" i="2"/>
  <c r="HI124" i="2"/>
  <c r="HC124" i="2"/>
  <c r="HA124" i="2" a="1"/>
  <c r="HA124" i="2" s="1"/>
  <c r="GY124" i="2"/>
  <c r="GX124" i="2"/>
  <c r="GR124" i="2"/>
  <c r="GL124" i="2"/>
  <c r="GM124" i="2" s="1"/>
  <c r="GZ124" i="2" s="1"/>
  <c r="FR124" i="2"/>
  <c r="FS124" i="2" s="1"/>
  <c r="FI124" i="2"/>
  <c r="FO124" i="2" s="1"/>
  <c r="EW124" i="2"/>
  <c r="ET124" i="2"/>
  <c r="EP124" i="2"/>
  <c r="DT124" i="2"/>
  <c r="DJ124" i="2"/>
  <c r="DI124" i="2"/>
  <c r="DH124" i="2"/>
  <c r="CZ124" i="2"/>
  <c r="CY124" i="2" s="1"/>
  <c r="CV124" i="2" s="1"/>
  <c r="Z124" i="2" s="1"/>
  <c r="AI124" i="2" s="1"/>
  <c r="CX124" i="2"/>
  <c r="CW124" i="2"/>
  <c r="CT124" i="2"/>
  <c r="CS124" i="2" s="1"/>
  <c r="CQ124" i="2" s="1"/>
  <c r="CP124" i="2"/>
  <c r="DC124" i="2" s="1"/>
  <c r="AL124" i="2"/>
  <c r="D124" i="2"/>
  <c r="CA124" i="2" s="1"/>
  <c r="OQ123" i="2"/>
  <c r="OL123" i="2"/>
  <c r="OK123" i="2"/>
  <c r="OJ123" i="2"/>
  <c r="OI123" i="2"/>
  <c r="OH123" i="2"/>
  <c r="OG123" i="2"/>
  <c r="NS123" i="2"/>
  <c r="NR123" i="2"/>
  <c r="NP123" i="2"/>
  <c r="NQ123" i="2" s="1"/>
  <c r="NO123" i="2"/>
  <c r="NC123" i="2"/>
  <c r="MY123" i="2"/>
  <c r="MQ123" i="2"/>
  <c r="MP123" i="2"/>
  <c r="MK123" i="2"/>
  <c r="MJ123" i="2"/>
  <c r="ME123" i="2"/>
  <c r="MD123" i="2"/>
  <c r="LY123" i="2"/>
  <c r="LZ123" i="2" s="1"/>
  <c r="LX123" i="2"/>
  <c r="LS123" i="2"/>
  <c r="LR123" i="2"/>
  <c r="LM123" i="2"/>
  <c r="LL123" i="2"/>
  <c r="LG123" i="2"/>
  <c r="LF123" i="2"/>
  <c r="LB123" i="2"/>
  <c r="LA123" i="2"/>
  <c r="KZ123" i="2"/>
  <c r="KV123" i="2"/>
  <c r="KU123" i="2"/>
  <c r="KT123" i="2"/>
  <c r="KO123" i="2"/>
  <c r="KN123" i="2"/>
  <c r="KC123" i="2"/>
  <c r="KB123" i="2"/>
  <c r="KA123" i="2"/>
  <c r="JZ123" i="2"/>
  <c r="JY123" i="2"/>
  <c r="JW123" i="2"/>
  <c r="JV123" i="2"/>
  <c r="JU123" i="2"/>
  <c r="JT123" i="2"/>
  <c r="JR123" i="2"/>
  <c r="JQ123" i="2"/>
  <c r="JP123" i="2"/>
  <c r="JO123" i="2"/>
  <c r="JN123" i="2"/>
  <c r="JM123" i="2"/>
  <c r="JL123" i="2"/>
  <c r="JJ123" i="2"/>
  <c r="JH123" i="2"/>
  <c r="JG123" i="2"/>
  <c r="JF123" i="2"/>
  <c r="JA123" i="2"/>
  <c r="IZ123" i="2"/>
  <c r="IY123" i="2"/>
  <c r="IX123" i="2"/>
  <c r="IW123" i="2"/>
  <c r="IU123" i="2"/>
  <c r="IT123" i="2"/>
  <c r="IS123" i="2"/>
  <c r="IR123" i="2"/>
  <c r="IP123" i="2"/>
  <c r="IO123" i="2"/>
  <c r="IN123" i="2"/>
  <c r="IM123" i="2"/>
  <c r="IL123" i="2"/>
  <c r="IK123" i="2"/>
  <c r="IJ123" i="2"/>
  <c r="IH123" i="2"/>
  <c r="IF123" i="2"/>
  <c r="IE123" i="2"/>
  <c r="ID123" i="2"/>
  <c r="HW123" i="2"/>
  <c r="HS123" i="2"/>
  <c r="HJ123" i="2" s="1"/>
  <c r="HG123" i="2" s="1" a="1"/>
  <c r="HG123" i="2" s="1"/>
  <c r="HR123" i="2"/>
  <c r="HQ123" i="2"/>
  <c r="HP123" i="2"/>
  <c r="HO123" i="2"/>
  <c r="HI123" i="2"/>
  <c r="HC123" i="2"/>
  <c r="HA123" i="2" a="1"/>
  <c r="HA123" i="2" s="1"/>
  <c r="GY123" i="2"/>
  <c r="GX123" i="2"/>
  <c r="GR123" i="2"/>
  <c r="GL123" i="2"/>
  <c r="GM123" i="2" s="1"/>
  <c r="GZ123" i="2" s="1"/>
  <c r="FR123" i="2"/>
  <c r="FI123" i="2"/>
  <c r="FO123" i="2" s="1"/>
  <c r="EW123" i="2"/>
  <c r="ET123" i="2"/>
  <c r="EP123" i="2"/>
  <c r="DT123" i="2"/>
  <c r="DJ123" i="2"/>
  <c r="DI123" i="2"/>
  <c r="DH123" i="2"/>
  <c r="CZ123" i="2"/>
  <c r="CY123" i="2" s="1"/>
  <c r="CV123" i="2" s="1"/>
  <c r="CX123" i="2"/>
  <c r="CW123" i="2"/>
  <c r="CT123" i="2"/>
  <c r="CS123" i="2" s="1"/>
  <c r="CQ123" i="2" s="1"/>
  <c r="DB123" i="2" s="1"/>
  <c r="CP123" i="2"/>
  <c r="AL123" i="2"/>
  <c r="Z123" i="2"/>
  <c r="AI123" i="2" s="1"/>
  <c r="D123" i="2"/>
  <c r="CA123" i="2" s="1"/>
  <c r="OQ122" i="2"/>
  <c r="OL122" i="2"/>
  <c r="OO122" i="2" s="1"/>
  <c r="OK122" i="2"/>
  <c r="OJ122" i="2"/>
  <c r="OI122" i="2"/>
  <c r="OH122" i="2"/>
  <c r="OG122" i="2"/>
  <c r="NS122" i="2"/>
  <c r="NR122" i="2"/>
  <c r="NP122" i="2"/>
  <c r="NO122" i="2"/>
  <c r="NC122" i="2"/>
  <c r="MY122" i="2"/>
  <c r="MQ122" i="2"/>
  <c r="MP122" i="2"/>
  <c r="MK122" i="2"/>
  <c r="MJ122" i="2"/>
  <c r="ML122" i="2" s="1"/>
  <c r="ME122" i="2"/>
  <c r="MD122" i="2"/>
  <c r="LY122" i="2"/>
  <c r="LX122" i="2"/>
  <c r="LS122" i="2"/>
  <c r="LR122" i="2"/>
  <c r="LM122" i="2"/>
  <c r="LL122" i="2"/>
  <c r="LN122" i="2" s="1"/>
  <c r="LG122" i="2"/>
  <c r="LF122" i="2"/>
  <c r="LA122" i="2"/>
  <c r="KZ122" i="2"/>
  <c r="KU122" i="2"/>
  <c r="KT122" i="2"/>
  <c r="KO122" i="2"/>
  <c r="KN122" i="2"/>
  <c r="KC122" i="2"/>
  <c r="KB122" i="2"/>
  <c r="KA122" i="2"/>
  <c r="JZ122" i="2"/>
  <c r="JY122" i="2"/>
  <c r="JW122" i="2"/>
  <c r="JV122" i="2"/>
  <c r="JU122" i="2"/>
  <c r="JT122" i="2"/>
  <c r="JR122" i="2"/>
  <c r="JQ122" i="2"/>
  <c r="JP122" i="2"/>
  <c r="JO122" i="2"/>
  <c r="JN122" i="2"/>
  <c r="JM122" i="2"/>
  <c r="JL122" i="2"/>
  <c r="JJ122" i="2"/>
  <c r="JH122" i="2"/>
  <c r="JG122" i="2"/>
  <c r="JF122" i="2"/>
  <c r="JA122" i="2"/>
  <c r="IZ122" i="2"/>
  <c r="IY122" i="2"/>
  <c r="IX122" i="2"/>
  <c r="IW122" i="2"/>
  <c r="IU122" i="2"/>
  <c r="IT122" i="2"/>
  <c r="IS122" i="2"/>
  <c r="IR122" i="2"/>
  <c r="IP122" i="2"/>
  <c r="IO122" i="2"/>
  <c r="IN122" i="2"/>
  <c r="IM122" i="2"/>
  <c r="IL122" i="2"/>
  <c r="IK122" i="2"/>
  <c r="IJ122" i="2"/>
  <c r="IH122" i="2"/>
  <c r="IF122" i="2"/>
  <c r="IE122" i="2"/>
  <c r="ID122" i="2"/>
  <c r="HW122" i="2"/>
  <c r="HS122" i="2"/>
  <c r="HJ122" i="2" s="1"/>
  <c r="HG122" i="2" s="1" a="1"/>
  <c r="HG122" i="2" s="1"/>
  <c r="HR122" i="2"/>
  <c r="HQ122" i="2"/>
  <c r="HP122" i="2"/>
  <c r="HO122" i="2"/>
  <c r="HI122" i="2"/>
  <c r="HC122" i="2"/>
  <c r="HA122" i="2" a="1"/>
  <c r="HA122" i="2" s="1"/>
  <c r="GY122" i="2"/>
  <c r="GX122" i="2"/>
  <c r="GR122" i="2"/>
  <c r="GL122" i="2"/>
  <c r="GM122" i="2" s="1"/>
  <c r="GZ122" i="2" s="1"/>
  <c r="FR122" i="2"/>
  <c r="FI122" i="2"/>
  <c r="FO122" i="2" s="1"/>
  <c r="EW122" i="2"/>
  <c r="ET122" i="2"/>
  <c r="EP122" i="2"/>
  <c r="DT122" i="2"/>
  <c r="DJ122" i="2"/>
  <c r="DI122" i="2"/>
  <c r="DH122" i="2"/>
  <c r="CZ122" i="2"/>
  <c r="CY122" i="2"/>
  <c r="CV122" i="2" s="1"/>
  <c r="Z122" i="2" s="1"/>
  <c r="AI122" i="2" s="1"/>
  <c r="CX122" i="2"/>
  <c r="CW122" i="2"/>
  <c r="CT122" i="2"/>
  <c r="CS122" i="2" s="1"/>
  <c r="CQ122" i="2" s="1"/>
  <c r="CP122" i="2"/>
  <c r="DC122" i="2" s="1"/>
  <c r="AL122" i="2"/>
  <c r="D122" i="2"/>
  <c r="CA122" i="2" s="1"/>
  <c r="OQ121" i="2"/>
  <c r="OL121" i="2"/>
  <c r="OK121" i="2"/>
  <c r="OJ121" i="2"/>
  <c r="OI121" i="2"/>
  <c r="OH121" i="2"/>
  <c r="ON121" i="2" s="1"/>
  <c r="OG121" i="2"/>
  <c r="NS121" i="2"/>
  <c r="NR121" i="2"/>
  <c r="NT121" i="2" s="1"/>
  <c r="NP121" i="2"/>
  <c r="NO121" i="2"/>
  <c r="NQ121" i="2" s="1"/>
  <c r="NC121" i="2"/>
  <c r="MY121" i="2"/>
  <c r="MQ121" i="2"/>
  <c r="MP121" i="2"/>
  <c r="MK121" i="2"/>
  <c r="MJ121" i="2"/>
  <c r="ML121" i="2" s="1"/>
  <c r="ME121" i="2"/>
  <c r="MD121" i="2"/>
  <c r="LY121" i="2"/>
  <c r="LX121" i="2"/>
  <c r="LS121" i="2"/>
  <c r="LR121" i="2"/>
  <c r="LM121" i="2"/>
  <c r="LL121" i="2"/>
  <c r="LG121" i="2"/>
  <c r="LF121" i="2"/>
  <c r="LA121" i="2"/>
  <c r="KZ121" i="2"/>
  <c r="KU121" i="2"/>
  <c r="KV121" i="2" s="1"/>
  <c r="KT121" i="2"/>
  <c r="KO121" i="2"/>
  <c r="KN121" i="2"/>
  <c r="KP121" i="2" s="1"/>
  <c r="KC121" i="2"/>
  <c r="KB121" i="2"/>
  <c r="KA121" i="2"/>
  <c r="JZ121" i="2"/>
  <c r="JY121" i="2"/>
  <c r="JW121" i="2"/>
  <c r="JV121" i="2"/>
  <c r="JU121" i="2"/>
  <c r="JT121" i="2"/>
  <c r="JR121" i="2"/>
  <c r="JQ121" i="2"/>
  <c r="JP121" i="2"/>
  <c r="JO121" i="2"/>
  <c r="JK121" i="2" s="1"/>
  <c r="JE121" i="2" s="1"/>
  <c r="JN121" i="2"/>
  <c r="JM121" i="2"/>
  <c r="JL121" i="2"/>
  <c r="JJ121" i="2"/>
  <c r="JH121" i="2"/>
  <c r="JG121" i="2"/>
  <c r="JF121" i="2"/>
  <c r="JA121" i="2"/>
  <c r="IZ121" i="2"/>
  <c r="IY121" i="2"/>
  <c r="IX121" i="2"/>
  <c r="IW121" i="2"/>
  <c r="IU121" i="2"/>
  <c r="IT121" i="2"/>
  <c r="IS121" i="2"/>
  <c r="IR121" i="2"/>
  <c r="IP121" i="2"/>
  <c r="IO121" i="2"/>
  <c r="IN121" i="2"/>
  <c r="IM121" i="2"/>
  <c r="IL121" i="2"/>
  <c r="IK121" i="2"/>
  <c r="IJ121" i="2"/>
  <c r="IH121" i="2"/>
  <c r="IF121" i="2"/>
  <c r="IE121" i="2"/>
  <c r="ID121" i="2"/>
  <c r="HW121" i="2"/>
  <c r="HS121" i="2"/>
  <c r="HJ121" i="2" s="1"/>
  <c r="HG121" i="2" s="1" a="1"/>
  <c r="HG121" i="2" s="1"/>
  <c r="HR121" i="2"/>
  <c r="HQ121" i="2"/>
  <c r="HP121" i="2"/>
  <c r="HO121" i="2"/>
  <c r="HI121" i="2"/>
  <c r="HC121" i="2"/>
  <c r="HA121" i="2" a="1"/>
  <c r="HA121" i="2" s="1"/>
  <c r="GY121" i="2"/>
  <c r="GX121" i="2"/>
  <c r="GR121" i="2"/>
  <c r="GL121" i="2"/>
  <c r="GM121" i="2" s="1"/>
  <c r="GZ121" i="2" s="1"/>
  <c r="FR121" i="2"/>
  <c r="FI121" i="2"/>
  <c r="FO121" i="2" s="1"/>
  <c r="EW121" i="2"/>
  <c r="ET121" i="2"/>
  <c r="EP121" i="2"/>
  <c r="DT121" i="2"/>
  <c r="DJ121" i="2"/>
  <c r="DI121" i="2"/>
  <c r="DH121" i="2"/>
  <c r="CZ121" i="2"/>
  <c r="CY121" i="2" s="1"/>
  <c r="CV121" i="2" s="1"/>
  <c r="Z121" i="2" s="1"/>
  <c r="AI121" i="2" s="1"/>
  <c r="CX121" i="2"/>
  <c r="CW121" i="2"/>
  <c r="CT121" i="2"/>
  <c r="CS121" i="2" s="1"/>
  <c r="CQ121" i="2" s="1"/>
  <c r="DB121" i="2" s="1"/>
  <c r="CP121" i="2"/>
  <c r="DC121" i="2" s="1"/>
  <c r="CA121" i="2"/>
  <c r="AL121" i="2"/>
  <c r="D121" i="2"/>
  <c r="OQ120" i="2"/>
  <c r="OO120" i="2"/>
  <c r="OL120" i="2"/>
  <c r="OK120" i="2"/>
  <c r="OJ120" i="2"/>
  <c r="OI120" i="2"/>
  <c r="OP120" i="2" s="1"/>
  <c r="OH120" i="2"/>
  <c r="ON120" i="2" s="1"/>
  <c r="OG120" i="2"/>
  <c r="OM120" i="2" s="1"/>
  <c r="NS120" i="2"/>
  <c r="NR120" i="2"/>
  <c r="NT120" i="2" s="1"/>
  <c r="NP120" i="2"/>
  <c r="NO120" i="2"/>
  <c r="NQ120" i="2" s="1"/>
  <c r="NC120" i="2"/>
  <c r="MY120" i="2"/>
  <c r="NG120" i="2" s="1"/>
  <c r="MQ120" i="2"/>
  <c r="MP120" i="2"/>
  <c r="MR120" i="2" s="1"/>
  <c r="MK120" i="2"/>
  <c r="MJ120" i="2"/>
  <c r="ME120" i="2"/>
  <c r="MD120" i="2"/>
  <c r="LY120" i="2"/>
  <c r="LX120" i="2"/>
  <c r="LS120" i="2"/>
  <c r="LR120" i="2"/>
  <c r="LT120" i="2" s="1"/>
  <c r="LM120" i="2"/>
  <c r="LL120" i="2"/>
  <c r="LG120" i="2"/>
  <c r="LH120" i="2" s="1"/>
  <c r="LF120" i="2"/>
  <c r="LA120" i="2"/>
  <c r="KZ120" i="2"/>
  <c r="LB120" i="2" s="1"/>
  <c r="KU120" i="2"/>
  <c r="KT120" i="2"/>
  <c r="KV120" i="2" s="1"/>
  <c r="KO120" i="2"/>
  <c r="KN120" i="2"/>
  <c r="KC120" i="2"/>
  <c r="KB120" i="2"/>
  <c r="KA120" i="2"/>
  <c r="JZ120" i="2"/>
  <c r="JY120" i="2"/>
  <c r="JW120" i="2"/>
  <c r="JV120" i="2"/>
  <c r="JU120" i="2"/>
  <c r="JT120" i="2"/>
  <c r="JR120" i="2"/>
  <c r="JQ120" i="2"/>
  <c r="JP120" i="2"/>
  <c r="JO120" i="2"/>
  <c r="JK120" i="2" s="1"/>
  <c r="JE120" i="2" s="1"/>
  <c r="JN120" i="2"/>
  <c r="JM120" i="2"/>
  <c r="JL120" i="2"/>
  <c r="JJ120" i="2"/>
  <c r="JI120" i="2"/>
  <c r="JH120" i="2"/>
  <c r="JG120" i="2"/>
  <c r="JF120" i="2"/>
  <c r="JA120" i="2"/>
  <c r="IZ120" i="2"/>
  <c r="IY120" i="2"/>
  <c r="IX120" i="2"/>
  <c r="IW120" i="2"/>
  <c r="IU120" i="2"/>
  <c r="IT120" i="2"/>
  <c r="IS120" i="2"/>
  <c r="IR120" i="2"/>
  <c r="IP120" i="2"/>
  <c r="IO120" i="2"/>
  <c r="IN120" i="2"/>
  <c r="IM120" i="2"/>
  <c r="IL120" i="2"/>
  <c r="IK120" i="2"/>
  <c r="IJ120" i="2"/>
  <c r="IH120" i="2"/>
  <c r="IF120" i="2"/>
  <c r="IE120" i="2"/>
  <c r="ID120" i="2"/>
  <c r="HW120" i="2"/>
  <c r="HS120" i="2"/>
  <c r="HJ120" i="2" s="1"/>
  <c r="HG120" i="2" s="1" a="1"/>
  <c r="HG120" i="2" s="1"/>
  <c r="HR120" i="2"/>
  <c r="HQ120" i="2"/>
  <c r="HP120" i="2"/>
  <c r="HO120" i="2"/>
  <c r="HI120" i="2"/>
  <c r="HC120" i="2"/>
  <c r="HA120" i="2" a="1"/>
  <c r="HA120" i="2" s="1"/>
  <c r="GY120" i="2"/>
  <c r="GX120" i="2"/>
  <c r="GR120" i="2"/>
  <c r="GL120" i="2"/>
  <c r="GM120" i="2" s="1"/>
  <c r="GZ120" i="2" s="1"/>
  <c r="FR120" i="2"/>
  <c r="FS120" i="2" s="1"/>
  <c r="FI120" i="2"/>
  <c r="FO120" i="2" s="1"/>
  <c r="EW120" i="2"/>
  <c r="ET120" i="2"/>
  <c r="EP120" i="2"/>
  <c r="DT120" i="2"/>
  <c r="DJ120" i="2"/>
  <c r="DI120" i="2"/>
  <c r="DH120" i="2"/>
  <c r="CZ120" i="2"/>
  <c r="CY120" i="2" s="1"/>
  <c r="CV120" i="2" s="1"/>
  <c r="Z120" i="2" s="1"/>
  <c r="AI120" i="2" s="1"/>
  <c r="CX120" i="2"/>
  <c r="CW120" i="2"/>
  <c r="CT120" i="2"/>
  <c r="CS120" i="2" s="1"/>
  <c r="CQ120" i="2" s="1"/>
  <c r="DB120" i="2" s="1"/>
  <c r="CR120" i="2"/>
  <c r="CK120" i="2" s="1"/>
  <c r="CL120" i="2" s="1"/>
  <c r="CP120" i="2"/>
  <c r="DC120" i="2" s="1"/>
  <c r="AL120" i="2"/>
  <c r="D120" i="2"/>
  <c r="CA120" i="2" s="1"/>
  <c r="OQ119" i="2"/>
  <c r="OL119" i="2"/>
  <c r="OK119" i="2"/>
  <c r="OJ119" i="2"/>
  <c r="OI119" i="2"/>
  <c r="OH119" i="2"/>
  <c r="OG119" i="2"/>
  <c r="NS119" i="2"/>
  <c r="NR119" i="2"/>
  <c r="NP119" i="2"/>
  <c r="NO119" i="2"/>
  <c r="NC119" i="2"/>
  <c r="MY119" i="2"/>
  <c r="NG119" i="2" s="1"/>
  <c r="MQ119" i="2"/>
  <c r="MP119" i="2"/>
  <c r="MK119" i="2"/>
  <c r="MJ119" i="2"/>
  <c r="ME119" i="2"/>
  <c r="MD119" i="2"/>
  <c r="LZ119" i="2"/>
  <c r="LY119" i="2"/>
  <c r="LX119" i="2"/>
  <c r="LS119" i="2"/>
  <c r="LR119" i="2"/>
  <c r="LM119" i="2"/>
  <c r="LL119" i="2"/>
  <c r="LN119" i="2" s="1"/>
  <c r="LG119" i="2"/>
  <c r="LF119" i="2"/>
  <c r="LA119" i="2"/>
  <c r="KZ119" i="2"/>
  <c r="KU119" i="2"/>
  <c r="KT119" i="2"/>
  <c r="KV119" i="2" s="1"/>
  <c r="KO119" i="2"/>
  <c r="KN119" i="2"/>
  <c r="KI119" i="2"/>
  <c r="KC119" i="2"/>
  <c r="KB119" i="2"/>
  <c r="KA119" i="2"/>
  <c r="JZ119" i="2"/>
  <c r="JY119" i="2"/>
  <c r="JW119" i="2"/>
  <c r="JV119" i="2"/>
  <c r="JU119" i="2"/>
  <c r="JT119" i="2"/>
  <c r="JR119" i="2"/>
  <c r="JQ119" i="2"/>
  <c r="JP119" i="2"/>
  <c r="JO119" i="2"/>
  <c r="JK119" i="2" s="1"/>
  <c r="JC119" i="2" s="1"/>
  <c r="JD119" i="2" s="1"/>
  <c r="JN119" i="2"/>
  <c r="JM119" i="2"/>
  <c r="JL119" i="2"/>
  <c r="JJ119" i="2"/>
  <c r="JH119" i="2"/>
  <c r="JG119" i="2"/>
  <c r="JF119" i="2"/>
  <c r="JA119" i="2"/>
  <c r="IZ119" i="2"/>
  <c r="IY119" i="2"/>
  <c r="IX119" i="2"/>
  <c r="IW119" i="2"/>
  <c r="IU119" i="2"/>
  <c r="IT119" i="2"/>
  <c r="IS119" i="2"/>
  <c r="IR119" i="2"/>
  <c r="IP119" i="2"/>
  <c r="IO119" i="2"/>
  <c r="IN119" i="2"/>
  <c r="IM119" i="2"/>
  <c r="II119" i="2" s="1"/>
  <c r="IL119" i="2"/>
  <c r="IK119" i="2"/>
  <c r="IJ119" i="2"/>
  <c r="IH119" i="2"/>
  <c r="IG119" i="2"/>
  <c r="IF119" i="2"/>
  <c r="IE119" i="2"/>
  <c r="ID119" i="2"/>
  <c r="HW119" i="2"/>
  <c r="HS119" i="2"/>
  <c r="HJ119" i="2" s="1"/>
  <c r="HG119" i="2" s="1" a="1"/>
  <c r="HG119" i="2" s="1"/>
  <c r="HR119" i="2"/>
  <c r="HQ119" i="2"/>
  <c r="HP119" i="2"/>
  <c r="HO119" i="2"/>
  <c r="HI119" i="2"/>
  <c r="HC119" i="2"/>
  <c r="HA119" i="2" a="1"/>
  <c r="HA119" i="2" s="1"/>
  <c r="GY119" i="2"/>
  <c r="GX119" i="2"/>
  <c r="GR119" i="2"/>
  <c r="GL119" i="2"/>
  <c r="GM119" i="2" s="1"/>
  <c r="GZ119" i="2" s="1"/>
  <c r="FT119" i="2"/>
  <c r="FU119" i="2" s="1"/>
  <c r="FV119" i="2" s="1"/>
  <c r="ES119" i="2" s="1"/>
  <c r="FD119" i="2" s="1"/>
  <c r="FE119" i="2" s="1"/>
  <c r="FR119" i="2"/>
  <c r="FS119" i="2" s="1"/>
  <c r="FI119" i="2"/>
  <c r="FO119" i="2" s="1"/>
  <c r="EW119" i="2"/>
  <c r="ET119" i="2"/>
  <c r="EP119" i="2"/>
  <c r="DT119" i="2"/>
  <c r="DJ119" i="2"/>
  <c r="DI119" i="2"/>
  <c r="DH119" i="2"/>
  <c r="CZ119" i="2"/>
  <c r="CY119" i="2" s="1"/>
  <c r="CV119" i="2" s="1"/>
  <c r="Z119" i="2" s="1"/>
  <c r="AI119" i="2" s="1"/>
  <c r="CX119" i="2"/>
  <c r="CW119" i="2"/>
  <c r="CT119" i="2"/>
  <c r="CS119" i="2" s="1"/>
  <c r="CQ119" i="2"/>
  <c r="DB119" i="2" s="1"/>
  <c r="CP119" i="2"/>
  <c r="AL119" i="2"/>
  <c r="D119" i="2"/>
  <c r="CA119" i="2" s="1"/>
  <c r="OQ118" i="2"/>
  <c r="OL118" i="2"/>
  <c r="OK118" i="2"/>
  <c r="OJ118" i="2"/>
  <c r="OI118" i="2"/>
  <c r="OO118" i="2" s="1"/>
  <c r="OH118" i="2"/>
  <c r="OG118" i="2"/>
  <c r="NS118" i="2"/>
  <c r="NR118" i="2"/>
  <c r="NT118" i="2" s="1"/>
  <c r="NP118" i="2"/>
  <c r="NO118" i="2"/>
  <c r="NC118" i="2"/>
  <c r="MY118" i="2"/>
  <c r="MQ118" i="2"/>
  <c r="MP118" i="2"/>
  <c r="MK118" i="2"/>
  <c r="MJ118" i="2"/>
  <c r="ML118" i="2" s="1"/>
  <c r="ME118" i="2"/>
  <c r="MD118" i="2"/>
  <c r="LY118" i="2"/>
  <c r="LZ118" i="2" s="1"/>
  <c r="LX118" i="2"/>
  <c r="LS118" i="2"/>
  <c r="LR118" i="2"/>
  <c r="LM118" i="2"/>
  <c r="LL118" i="2"/>
  <c r="LG118" i="2"/>
  <c r="LF118" i="2"/>
  <c r="LH118" i="2" s="1"/>
  <c r="LA118" i="2"/>
  <c r="KZ118" i="2"/>
  <c r="KU118" i="2"/>
  <c r="KT118" i="2"/>
  <c r="KO118" i="2"/>
  <c r="KN118" i="2"/>
  <c r="KP118" i="2" s="1"/>
  <c r="KC118" i="2"/>
  <c r="KB118" i="2"/>
  <c r="KA118" i="2"/>
  <c r="JZ118" i="2"/>
  <c r="JY118" i="2"/>
  <c r="JW118" i="2"/>
  <c r="JV118" i="2"/>
  <c r="JU118" i="2"/>
  <c r="JT118" i="2"/>
  <c r="JR118" i="2"/>
  <c r="JQ118" i="2"/>
  <c r="JP118" i="2"/>
  <c r="JO118" i="2"/>
  <c r="JI118" i="2" s="1"/>
  <c r="JN118" i="2"/>
  <c r="JM118" i="2"/>
  <c r="JL118" i="2"/>
  <c r="JJ118" i="2"/>
  <c r="JH118" i="2"/>
  <c r="JG118" i="2"/>
  <c r="JF118" i="2"/>
  <c r="JA118" i="2"/>
  <c r="IZ118" i="2"/>
  <c r="IY118" i="2"/>
  <c r="IX118" i="2"/>
  <c r="IW118" i="2"/>
  <c r="IU118" i="2"/>
  <c r="IT118" i="2"/>
  <c r="IS118" i="2"/>
  <c r="IR118" i="2"/>
  <c r="IP118" i="2"/>
  <c r="IO118" i="2"/>
  <c r="IN118" i="2"/>
  <c r="IM118" i="2"/>
  <c r="IG118" i="2" s="1"/>
  <c r="IL118" i="2"/>
  <c r="IK118" i="2"/>
  <c r="IJ118" i="2"/>
  <c r="II118" i="2"/>
  <c r="IC118" i="2" s="1"/>
  <c r="IH118" i="2"/>
  <c r="IF118" i="2"/>
  <c r="IE118" i="2"/>
  <c r="ID118" i="2"/>
  <c r="HW118" i="2"/>
  <c r="HS118" i="2"/>
  <c r="HJ118" i="2" s="1"/>
  <c r="HG118" i="2" s="1" a="1"/>
  <c r="HG118" i="2" s="1"/>
  <c r="HR118" i="2"/>
  <c r="HQ118" i="2"/>
  <c r="HP118" i="2"/>
  <c r="HO118" i="2"/>
  <c r="HI118" i="2"/>
  <c r="HC118" i="2"/>
  <c r="HA118" i="2" a="1"/>
  <c r="HA118" i="2" s="1"/>
  <c r="GY118" i="2"/>
  <c r="GX118" i="2"/>
  <c r="GR118" i="2"/>
  <c r="GL118" i="2"/>
  <c r="GM118" i="2" s="1"/>
  <c r="GZ118" i="2" s="1"/>
  <c r="FR118" i="2"/>
  <c r="FI118" i="2"/>
  <c r="FO118" i="2" s="1"/>
  <c r="EW118" i="2"/>
  <c r="ET118" i="2"/>
  <c r="EP118" i="2"/>
  <c r="DT118" i="2"/>
  <c r="DJ118" i="2"/>
  <c r="EB118" i="2" s="1"/>
  <c r="EH118" i="2" s="1"/>
  <c r="DI118" i="2"/>
  <c r="DH118" i="2"/>
  <c r="CZ118" i="2"/>
  <c r="CY118" i="2" s="1"/>
  <c r="CV118" i="2" s="1"/>
  <c r="Z118" i="2" s="1"/>
  <c r="AI118" i="2" s="1"/>
  <c r="CX118" i="2"/>
  <c r="CW118" i="2"/>
  <c r="CT118" i="2"/>
  <c r="CS118" i="2" s="1"/>
  <c r="CQ118" i="2" s="1"/>
  <c r="DB118" i="2" s="1"/>
  <c r="CP118" i="2"/>
  <c r="AL118" i="2"/>
  <c r="D118" i="2"/>
  <c r="CA118" i="2" s="1"/>
  <c r="OQ117" i="2"/>
  <c r="OL117" i="2"/>
  <c r="OK117" i="2"/>
  <c r="OJ117" i="2"/>
  <c r="OM117" i="2" s="1"/>
  <c r="OI117" i="2"/>
  <c r="OH117" i="2"/>
  <c r="OG117" i="2"/>
  <c r="NS117" i="2"/>
  <c r="NR117" i="2"/>
  <c r="NP117" i="2"/>
  <c r="NO117" i="2"/>
  <c r="NC117" i="2"/>
  <c r="NG117" i="2" s="1"/>
  <c r="MY117" i="2"/>
  <c r="MQ117" i="2"/>
  <c r="MP117" i="2"/>
  <c r="MR117" i="2" s="1"/>
  <c r="MK117" i="2"/>
  <c r="MJ117" i="2"/>
  <c r="ML117" i="2" s="1"/>
  <c r="ME117" i="2"/>
  <c r="MD117" i="2"/>
  <c r="LZ117" i="2"/>
  <c r="LY117" i="2"/>
  <c r="LX117" i="2"/>
  <c r="LS117" i="2"/>
  <c r="LR117" i="2"/>
  <c r="LM117" i="2"/>
  <c r="LL117" i="2"/>
  <c r="LN117" i="2" s="1"/>
  <c r="LG117" i="2"/>
  <c r="LF117" i="2"/>
  <c r="LH117" i="2" s="1"/>
  <c r="LA117" i="2"/>
  <c r="KZ117" i="2"/>
  <c r="KU117" i="2"/>
  <c r="KT117" i="2"/>
  <c r="KO117" i="2"/>
  <c r="KN117" i="2"/>
  <c r="KP117" i="2" s="1"/>
  <c r="KC117" i="2"/>
  <c r="KB117" i="2"/>
  <c r="KA117" i="2"/>
  <c r="JZ117" i="2"/>
  <c r="JY117" i="2"/>
  <c r="JW117" i="2"/>
  <c r="JV117" i="2"/>
  <c r="JU117" i="2"/>
  <c r="JT117" i="2"/>
  <c r="JR117" i="2"/>
  <c r="JQ117" i="2"/>
  <c r="JP117" i="2"/>
  <c r="JO117" i="2"/>
  <c r="JK117" i="2" s="1"/>
  <c r="JE117" i="2" s="1"/>
  <c r="JN117" i="2"/>
  <c r="JM117" i="2"/>
  <c r="JL117" i="2"/>
  <c r="JJ117" i="2"/>
  <c r="JH117" i="2"/>
  <c r="JG117" i="2"/>
  <c r="JF117" i="2"/>
  <c r="JC117" i="2"/>
  <c r="JD117" i="2" s="1"/>
  <c r="KI117" i="2" s="1"/>
  <c r="JA117" i="2"/>
  <c r="IZ117" i="2"/>
  <c r="IY117" i="2"/>
  <c r="IX117" i="2"/>
  <c r="IW117" i="2"/>
  <c r="IU117" i="2"/>
  <c r="IT117" i="2"/>
  <c r="IS117" i="2"/>
  <c r="IR117" i="2"/>
  <c r="IP117" i="2"/>
  <c r="IO117" i="2"/>
  <c r="IN117" i="2"/>
  <c r="IM117" i="2"/>
  <c r="IG117" i="2" s="1"/>
  <c r="IL117" i="2"/>
  <c r="IK117" i="2"/>
  <c r="IJ117" i="2"/>
  <c r="IH117" i="2"/>
  <c r="IF117" i="2"/>
  <c r="IE117" i="2"/>
  <c r="ID117" i="2"/>
  <c r="HW117" i="2"/>
  <c r="HS117" i="2"/>
  <c r="HR117" i="2"/>
  <c r="HQ117" i="2"/>
  <c r="HP117" i="2"/>
  <c r="HO117" i="2"/>
  <c r="HJ117" i="2"/>
  <c r="HG117" i="2" s="1" a="1"/>
  <c r="HG117" i="2" s="1"/>
  <c r="HI117" i="2"/>
  <c r="HC117" i="2"/>
  <c r="HA117" i="2" a="1"/>
  <c r="HA117" i="2" s="1"/>
  <c r="GY117" i="2"/>
  <c r="GX117" i="2"/>
  <c r="GR117" i="2"/>
  <c r="GL117" i="2"/>
  <c r="GM117" i="2" s="1"/>
  <c r="GZ117" i="2" s="1"/>
  <c r="FR117" i="2"/>
  <c r="FS117" i="2" s="1"/>
  <c r="FI117" i="2"/>
  <c r="FO117" i="2" s="1"/>
  <c r="EW117" i="2"/>
  <c r="ET117" i="2"/>
  <c r="EP117" i="2"/>
  <c r="DT117" i="2"/>
  <c r="DJ117" i="2"/>
  <c r="DI117" i="2"/>
  <c r="DH117" i="2"/>
  <c r="CZ117" i="2"/>
  <c r="CY117" i="2" s="1"/>
  <c r="CV117" i="2" s="1"/>
  <c r="Z117" i="2" s="1"/>
  <c r="AI117" i="2" s="1"/>
  <c r="CX117" i="2"/>
  <c r="CW117" i="2"/>
  <c r="CT117" i="2"/>
  <c r="CS117" i="2" s="1"/>
  <c r="CQ117" i="2" s="1"/>
  <c r="DB117" i="2" s="1"/>
  <c r="CP117" i="2"/>
  <c r="AL117" i="2"/>
  <c r="D117" i="2"/>
  <c r="CA117" i="2" s="1"/>
  <c r="OQ116" i="2"/>
  <c r="OL116" i="2"/>
  <c r="OO116" i="2" s="1"/>
  <c r="OK116" i="2"/>
  <c r="OJ116" i="2"/>
  <c r="OI116" i="2"/>
  <c r="OP116" i="2" s="1"/>
  <c r="OH116" i="2"/>
  <c r="OG116" i="2"/>
  <c r="NS116" i="2"/>
  <c r="NR116" i="2"/>
  <c r="NT116" i="2" s="1"/>
  <c r="NP116" i="2"/>
  <c r="NO116" i="2"/>
  <c r="NC116" i="2"/>
  <c r="MY116" i="2"/>
  <c r="MQ116" i="2"/>
  <c r="MP116" i="2"/>
  <c r="MK116" i="2"/>
  <c r="MJ116" i="2"/>
  <c r="ML116" i="2" s="1"/>
  <c r="ME116" i="2"/>
  <c r="MD116" i="2"/>
  <c r="LY116" i="2"/>
  <c r="LX116" i="2"/>
  <c r="LS116" i="2"/>
  <c r="LR116" i="2"/>
  <c r="LT116" i="2" s="1"/>
  <c r="LM116" i="2"/>
  <c r="LL116" i="2"/>
  <c r="LG116" i="2"/>
  <c r="LF116" i="2"/>
  <c r="LA116" i="2"/>
  <c r="KZ116" i="2"/>
  <c r="KU116" i="2"/>
  <c r="KT116" i="2"/>
  <c r="KV116" i="2" s="1"/>
  <c r="KO116" i="2"/>
  <c r="KN116" i="2"/>
  <c r="KC116" i="2"/>
  <c r="KB116" i="2"/>
  <c r="KA116" i="2"/>
  <c r="JZ116" i="2"/>
  <c r="JY116" i="2"/>
  <c r="JW116" i="2"/>
  <c r="JV116" i="2"/>
  <c r="JU116" i="2"/>
  <c r="JT116" i="2"/>
  <c r="JR116" i="2"/>
  <c r="JQ116" i="2"/>
  <c r="JP116" i="2"/>
  <c r="JO116" i="2"/>
  <c r="JK116" i="2" s="1"/>
  <c r="JC116" i="2" s="1"/>
  <c r="JD116" i="2" s="1"/>
  <c r="KI116" i="2" s="1"/>
  <c r="JN116" i="2"/>
  <c r="JM116" i="2"/>
  <c r="JL116" i="2"/>
  <c r="JJ116" i="2"/>
  <c r="JH116" i="2"/>
  <c r="JG116" i="2"/>
  <c r="JF116" i="2"/>
  <c r="JA116" i="2"/>
  <c r="IZ116" i="2"/>
  <c r="IY116" i="2"/>
  <c r="IX116" i="2"/>
  <c r="IW116" i="2"/>
  <c r="IU116" i="2"/>
  <c r="IT116" i="2"/>
  <c r="IS116" i="2"/>
  <c r="IR116" i="2"/>
  <c r="IP116" i="2"/>
  <c r="IO116" i="2"/>
  <c r="IN116" i="2"/>
  <c r="IM116" i="2"/>
  <c r="II116" i="2" s="1"/>
  <c r="IC116" i="2" s="1"/>
  <c r="IL116" i="2"/>
  <c r="IK116" i="2"/>
  <c r="IJ116" i="2"/>
  <c r="IH116" i="2"/>
  <c r="IF116" i="2"/>
  <c r="IE116" i="2"/>
  <c r="ID116" i="2"/>
  <c r="HW116" i="2"/>
  <c r="HS116" i="2"/>
  <c r="HJ116" i="2" s="1"/>
  <c r="HG116" i="2" s="1" a="1"/>
  <c r="HG116" i="2" s="1"/>
  <c r="HR116" i="2"/>
  <c r="HQ116" i="2"/>
  <c r="HP116" i="2"/>
  <c r="HO116" i="2"/>
  <c r="HI116" i="2"/>
  <c r="HC116" i="2"/>
  <c r="HA116" i="2" a="1"/>
  <c r="HA116" i="2" s="1"/>
  <c r="GY116" i="2"/>
  <c r="GX116" i="2"/>
  <c r="GR116" i="2"/>
  <c r="GL116" i="2"/>
  <c r="GM116" i="2" s="1"/>
  <c r="GZ116" i="2" s="1"/>
  <c r="FR116" i="2"/>
  <c r="FO116" i="2"/>
  <c r="FI116" i="2"/>
  <c r="EW116" i="2"/>
  <c r="ET116" i="2"/>
  <c r="EP116" i="2"/>
  <c r="DT116" i="2"/>
  <c r="DJ116" i="2"/>
  <c r="DI116" i="2"/>
  <c r="DH116" i="2"/>
  <c r="CZ116" i="2"/>
  <c r="CY116" i="2" s="1"/>
  <c r="CV116" i="2" s="1"/>
  <c r="Z116" i="2" s="1"/>
  <c r="AI116" i="2" s="1"/>
  <c r="CX116" i="2"/>
  <c r="CW116" i="2"/>
  <c r="CT116" i="2"/>
  <c r="CS116" i="2" s="1"/>
  <c r="CQ116" i="2" s="1"/>
  <c r="DB116" i="2" s="1"/>
  <c r="CP116" i="2"/>
  <c r="AL116" i="2"/>
  <c r="D116" i="2"/>
  <c r="CA116" i="2" s="1"/>
  <c r="OQ115" i="2"/>
  <c r="OL115" i="2"/>
  <c r="OK115" i="2"/>
  <c r="OJ115" i="2"/>
  <c r="OI115" i="2"/>
  <c r="OH115" i="2"/>
  <c r="ON115" i="2" s="1"/>
  <c r="OG115" i="2"/>
  <c r="NS115" i="2"/>
  <c r="NR115" i="2"/>
  <c r="NP115" i="2"/>
  <c r="NO115" i="2"/>
  <c r="NC115" i="2"/>
  <c r="MY115" i="2"/>
  <c r="NG115" i="2" s="1"/>
  <c r="MQ115" i="2"/>
  <c r="MR115" i="2" s="1"/>
  <c r="MP115" i="2"/>
  <c r="MK115" i="2"/>
  <c r="ML115" i="2" s="1"/>
  <c r="MJ115" i="2"/>
  <c r="ME115" i="2"/>
  <c r="MD115" i="2"/>
  <c r="MF115" i="2" s="1"/>
  <c r="LY115" i="2"/>
  <c r="LX115" i="2"/>
  <c r="LS115" i="2"/>
  <c r="LR115" i="2"/>
  <c r="LM115" i="2"/>
  <c r="LL115" i="2"/>
  <c r="LG115" i="2"/>
  <c r="LF115" i="2"/>
  <c r="LH115" i="2" s="1"/>
  <c r="LA115" i="2"/>
  <c r="KZ115" i="2"/>
  <c r="KU115" i="2"/>
  <c r="KT115" i="2"/>
  <c r="KO115" i="2"/>
  <c r="KN115" i="2"/>
  <c r="KC115" i="2"/>
  <c r="KB115" i="2"/>
  <c r="KA115" i="2"/>
  <c r="JZ115" i="2"/>
  <c r="JY115" i="2"/>
  <c r="JW115" i="2"/>
  <c r="JV115" i="2"/>
  <c r="JU115" i="2"/>
  <c r="JT115" i="2"/>
  <c r="JR115" i="2"/>
  <c r="JQ115" i="2"/>
  <c r="JP115" i="2"/>
  <c r="JO115" i="2"/>
  <c r="JI115" i="2" s="1"/>
  <c r="JN115" i="2"/>
  <c r="JM115" i="2"/>
  <c r="JL115" i="2"/>
  <c r="JJ115" i="2"/>
  <c r="JH115" i="2"/>
  <c r="JG115" i="2"/>
  <c r="JF115" i="2"/>
  <c r="JA115" i="2"/>
  <c r="IZ115" i="2"/>
  <c r="IY115" i="2"/>
  <c r="IX115" i="2"/>
  <c r="IW115" i="2"/>
  <c r="IU115" i="2"/>
  <c r="IT115" i="2"/>
  <c r="IS115" i="2"/>
  <c r="IR115" i="2"/>
  <c r="IP115" i="2"/>
  <c r="IO115" i="2"/>
  <c r="IN115" i="2"/>
  <c r="IM115" i="2"/>
  <c r="IL115" i="2"/>
  <c r="IK115" i="2"/>
  <c r="IJ115" i="2"/>
  <c r="IH115" i="2"/>
  <c r="IF115" i="2"/>
  <c r="IE115" i="2"/>
  <c r="ID115" i="2"/>
  <c r="HW115" i="2"/>
  <c r="HS115" i="2"/>
  <c r="HR115" i="2"/>
  <c r="HQ115" i="2"/>
  <c r="HP115" i="2"/>
  <c r="HO115" i="2"/>
  <c r="HJ115" i="2"/>
  <c r="HG115" i="2" s="1" a="1"/>
  <c r="HG115" i="2" s="1"/>
  <c r="HI115" i="2"/>
  <c r="HC115" i="2"/>
  <c r="HA115" i="2" a="1"/>
  <c r="HA115" i="2" s="1"/>
  <c r="GY115" i="2"/>
  <c r="GX115" i="2"/>
  <c r="GR115" i="2"/>
  <c r="GL115" i="2"/>
  <c r="GM115" i="2" s="1"/>
  <c r="GZ115" i="2" s="1"/>
  <c r="FS115" i="2"/>
  <c r="FR115" i="2"/>
  <c r="FI115" i="2"/>
  <c r="FO115" i="2" s="1"/>
  <c r="EW115" i="2"/>
  <c r="ET115" i="2"/>
  <c r="EP115" i="2"/>
  <c r="EH115" i="2"/>
  <c r="DT115" i="2"/>
  <c r="DL115" i="2"/>
  <c r="DN115" i="2" s="1"/>
  <c r="DJ115" i="2"/>
  <c r="DI115" i="2"/>
  <c r="DH115" i="2"/>
  <c r="EB115" i="2" s="1"/>
  <c r="CZ115" i="2"/>
  <c r="CY115" i="2" s="1"/>
  <c r="CV115" i="2" s="1"/>
  <c r="Z115" i="2" s="1"/>
  <c r="AI115" i="2" s="1"/>
  <c r="CX115" i="2"/>
  <c r="CW115" i="2"/>
  <c r="CT115" i="2"/>
  <c r="CS115" i="2" s="1"/>
  <c r="CQ115" i="2" s="1"/>
  <c r="DB115" i="2" s="1"/>
  <c r="CP115" i="2"/>
  <c r="AL115" i="2"/>
  <c r="D115" i="2"/>
  <c r="CA115" i="2" s="1"/>
  <c r="OQ114" i="2"/>
  <c r="OL114" i="2"/>
  <c r="OK114" i="2"/>
  <c r="OJ114" i="2"/>
  <c r="OI114" i="2"/>
  <c r="OH114" i="2"/>
  <c r="OG114" i="2"/>
  <c r="NS114" i="2"/>
  <c r="NR114" i="2"/>
  <c r="NT114" i="2" s="1"/>
  <c r="NP114" i="2"/>
  <c r="NO114" i="2"/>
  <c r="NC114" i="2"/>
  <c r="MY114" i="2"/>
  <c r="MQ114" i="2"/>
  <c r="MP114" i="2"/>
  <c r="MR114" i="2" s="1"/>
  <c r="MK114" i="2"/>
  <c r="MJ114" i="2"/>
  <c r="ML114" i="2" s="1"/>
  <c r="ME114" i="2"/>
  <c r="MD114" i="2"/>
  <c r="LZ114" i="2"/>
  <c r="LY114" i="2"/>
  <c r="LX114" i="2"/>
  <c r="LS114" i="2"/>
  <c r="LR114" i="2"/>
  <c r="LM114" i="2"/>
  <c r="LL114" i="2"/>
  <c r="LN114" i="2" s="1"/>
  <c r="LG114" i="2"/>
  <c r="LF114" i="2"/>
  <c r="LA114" i="2"/>
  <c r="KZ114" i="2"/>
  <c r="LB114" i="2" s="1"/>
  <c r="KU114" i="2"/>
  <c r="KT114" i="2"/>
  <c r="KV114" i="2" s="1"/>
  <c r="KO114" i="2"/>
  <c r="KN114" i="2"/>
  <c r="KC114" i="2"/>
  <c r="KB114" i="2"/>
  <c r="KA114" i="2"/>
  <c r="JZ114" i="2"/>
  <c r="JY114" i="2"/>
  <c r="JW114" i="2"/>
  <c r="JV114" i="2"/>
  <c r="JU114" i="2"/>
  <c r="JT114" i="2"/>
  <c r="JR114" i="2"/>
  <c r="JQ114" i="2"/>
  <c r="JP114" i="2"/>
  <c r="JO114" i="2"/>
  <c r="JK114" i="2" s="1"/>
  <c r="JC114" i="2" s="1"/>
  <c r="JD114" i="2" s="1"/>
  <c r="KI114" i="2" s="1"/>
  <c r="LJ114" i="2" s="1"/>
  <c r="JN114" i="2"/>
  <c r="JM114" i="2"/>
  <c r="JL114" i="2"/>
  <c r="JJ114" i="2"/>
  <c r="JH114" i="2"/>
  <c r="JG114" i="2"/>
  <c r="JF114" i="2"/>
  <c r="JA114" i="2"/>
  <c r="IZ114" i="2"/>
  <c r="IY114" i="2"/>
  <c r="IX114" i="2"/>
  <c r="IW114" i="2"/>
  <c r="IU114" i="2"/>
  <c r="IT114" i="2"/>
  <c r="IS114" i="2"/>
  <c r="IR114" i="2"/>
  <c r="IP114" i="2"/>
  <c r="IO114" i="2"/>
  <c r="IN114" i="2"/>
  <c r="IM114" i="2"/>
  <c r="II114" i="2" s="1"/>
  <c r="IA114" i="2" s="1"/>
  <c r="IB114" i="2" s="1"/>
  <c r="KF114" i="2" s="1"/>
  <c r="MW114" i="2" s="1"/>
  <c r="IL114" i="2"/>
  <c r="IK114" i="2"/>
  <c r="IJ114" i="2"/>
  <c r="IH114" i="2"/>
  <c r="IF114" i="2"/>
  <c r="IE114" i="2"/>
  <c r="ID114" i="2"/>
  <c r="HW114" i="2"/>
  <c r="HS114" i="2"/>
  <c r="HJ114" i="2" s="1"/>
  <c r="HG114" i="2" s="1" a="1"/>
  <c r="HG114" i="2" s="1"/>
  <c r="HR114" i="2"/>
  <c r="HQ114" i="2"/>
  <c r="HP114" i="2"/>
  <c r="HO114" i="2"/>
  <c r="HI114" i="2"/>
  <c r="HC114" i="2"/>
  <c r="HA114" i="2" a="1"/>
  <c r="HA114" i="2" s="1"/>
  <c r="GY114" i="2"/>
  <c r="GX114" i="2"/>
  <c r="GR114" i="2"/>
  <c r="GL114" i="2"/>
  <c r="GM114" i="2" s="1"/>
  <c r="GZ114" i="2" s="1"/>
  <c r="FR114" i="2"/>
  <c r="FI114" i="2"/>
  <c r="FO114" i="2" s="1"/>
  <c r="EW114" i="2"/>
  <c r="ET114" i="2"/>
  <c r="EP114" i="2"/>
  <c r="DT114" i="2"/>
  <c r="DJ114" i="2"/>
  <c r="DI114" i="2"/>
  <c r="DH114" i="2"/>
  <c r="CZ114" i="2"/>
  <c r="CY114" i="2" s="1"/>
  <c r="CV114" i="2" s="1"/>
  <c r="Z114" i="2" s="1"/>
  <c r="AI114" i="2" s="1"/>
  <c r="CX114" i="2"/>
  <c r="CW114" i="2"/>
  <c r="CT114" i="2"/>
  <c r="CS114" i="2" s="1"/>
  <c r="CQ114" i="2" s="1"/>
  <c r="DB114" i="2" s="1"/>
  <c r="CP114" i="2"/>
  <c r="DC114" i="2" s="1"/>
  <c r="AL114" i="2"/>
  <c r="D114" i="2"/>
  <c r="CA114" i="2" s="1"/>
  <c r="OQ113" i="2"/>
  <c r="OL113" i="2"/>
  <c r="OK113" i="2"/>
  <c r="OJ113" i="2"/>
  <c r="OI113" i="2"/>
  <c r="OH113" i="2"/>
  <c r="OG113" i="2"/>
  <c r="NT113" i="2"/>
  <c r="NS113" i="2"/>
  <c r="NR113" i="2"/>
  <c r="NP113" i="2"/>
  <c r="NO113" i="2"/>
  <c r="NC113" i="2"/>
  <c r="MY113" i="2"/>
  <c r="MQ113" i="2"/>
  <c r="MR113" i="2" s="1"/>
  <c r="MP113" i="2"/>
  <c r="MK113" i="2"/>
  <c r="MJ113" i="2"/>
  <c r="ME113" i="2"/>
  <c r="MD113" i="2"/>
  <c r="LY113" i="2"/>
  <c r="LX113" i="2"/>
  <c r="LS113" i="2"/>
  <c r="LR113" i="2"/>
  <c r="LM113" i="2"/>
  <c r="LN113" i="2" s="1"/>
  <c r="LL113" i="2"/>
  <c r="LG113" i="2"/>
  <c r="LF113" i="2"/>
  <c r="LA113" i="2"/>
  <c r="KZ113" i="2"/>
  <c r="KU113" i="2"/>
  <c r="KT113" i="2"/>
  <c r="KO113" i="2"/>
  <c r="KN113" i="2"/>
  <c r="KC113" i="2"/>
  <c r="KB113" i="2"/>
  <c r="KA113" i="2"/>
  <c r="JZ113" i="2"/>
  <c r="JY113" i="2"/>
  <c r="JW113" i="2"/>
  <c r="JV113" i="2"/>
  <c r="JU113" i="2"/>
  <c r="JT113" i="2"/>
  <c r="JR113" i="2"/>
  <c r="JQ113" i="2"/>
  <c r="JP113" i="2"/>
  <c r="JO113" i="2"/>
  <c r="JI113" i="2" s="1"/>
  <c r="JN113" i="2"/>
  <c r="JM113" i="2"/>
  <c r="JL113" i="2"/>
  <c r="JJ113" i="2"/>
  <c r="JH113" i="2"/>
  <c r="JG113" i="2"/>
  <c r="JF113" i="2"/>
  <c r="JA113" i="2"/>
  <c r="IZ113" i="2"/>
  <c r="IY113" i="2"/>
  <c r="IX113" i="2"/>
  <c r="IW113" i="2"/>
  <c r="IU113" i="2"/>
  <c r="IT113" i="2"/>
  <c r="IS113" i="2"/>
  <c r="IR113" i="2"/>
  <c r="IP113" i="2"/>
  <c r="IO113" i="2"/>
  <c r="IN113" i="2"/>
  <c r="IM113" i="2"/>
  <c r="IG113" i="2" s="1"/>
  <c r="IL113" i="2"/>
  <c r="IK113" i="2"/>
  <c r="IJ113" i="2"/>
  <c r="II113" i="2"/>
  <c r="IH113" i="2"/>
  <c r="IF113" i="2"/>
  <c r="IE113" i="2"/>
  <c r="ID113" i="2"/>
  <c r="HW113" i="2"/>
  <c r="HS113" i="2"/>
  <c r="HJ113" i="2" s="1"/>
  <c r="HG113" i="2" s="1" a="1"/>
  <c r="HG113" i="2" s="1"/>
  <c r="HR113" i="2"/>
  <c r="HQ113" i="2"/>
  <c r="HP113" i="2"/>
  <c r="HO113" i="2"/>
  <c r="HI113" i="2"/>
  <c r="HC113" i="2"/>
  <c r="HA113" i="2" a="1"/>
  <c r="HA113" i="2" s="1"/>
  <c r="GY113" i="2"/>
  <c r="GX113" i="2"/>
  <c r="GR113" i="2"/>
  <c r="GL113" i="2"/>
  <c r="GM113" i="2" s="1"/>
  <c r="GZ113" i="2" s="1"/>
  <c r="FS113" i="2"/>
  <c r="FT113" i="2" s="1"/>
  <c r="FU113" i="2" s="1"/>
  <c r="FV113" i="2" s="1"/>
  <c r="ES113" i="2" s="1"/>
  <c r="FR113" i="2"/>
  <c r="FI113" i="2"/>
  <c r="FO113" i="2" s="1"/>
  <c r="EW113" i="2"/>
  <c r="ET113" i="2"/>
  <c r="EP113" i="2"/>
  <c r="DT113" i="2"/>
  <c r="DJ113" i="2"/>
  <c r="DI113" i="2"/>
  <c r="DH113" i="2"/>
  <c r="CZ113" i="2"/>
  <c r="CY113" i="2" s="1"/>
  <c r="CV113" i="2" s="1"/>
  <c r="Z113" i="2" s="1"/>
  <c r="AI113" i="2" s="1"/>
  <c r="CX113" i="2"/>
  <c r="CW113" i="2"/>
  <c r="CT113" i="2"/>
  <c r="CS113" i="2" s="1"/>
  <c r="CQ113" i="2" s="1"/>
  <c r="DB113" i="2" s="1"/>
  <c r="CP113" i="2"/>
  <c r="CA113" i="2"/>
  <c r="AL113" i="2"/>
  <c r="D113" i="2"/>
  <c r="OQ112" i="2"/>
  <c r="OL112" i="2"/>
  <c r="OO112" i="2" s="1"/>
  <c r="OK112" i="2"/>
  <c r="OJ112" i="2"/>
  <c r="OI112" i="2"/>
  <c r="OH112" i="2"/>
  <c r="OG112" i="2"/>
  <c r="NS112" i="2"/>
  <c r="NR112" i="2"/>
  <c r="NT112" i="2" s="1"/>
  <c r="NP112" i="2"/>
  <c r="NO112" i="2"/>
  <c r="NQ112" i="2" s="1"/>
  <c r="NC112" i="2"/>
  <c r="MY112" i="2"/>
  <c r="MQ112" i="2"/>
  <c r="MP112" i="2"/>
  <c r="ML112" i="2"/>
  <c r="MK112" i="2"/>
  <c r="MJ112" i="2"/>
  <c r="ME112" i="2"/>
  <c r="MD112" i="2"/>
  <c r="LY112" i="2"/>
  <c r="LX112" i="2"/>
  <c r="LS112" i="2"/>
  <c r="LR112" i="2"/>
  <c r="LM112" i="2"/>
  <c r="LL112" i="2"/>
  <c r="LG112" i="2"/>
  <c r="LF112" i="2"/>
  <c r="LA112" i="2"/>
  <c r="KZ112" i="2"/>
  <c r="KU112" i="2"/>
  <c r="KT112" i="2"/>
  <c r="KO112" i="2"/>
  <c r="KN112" i="2"/>
  <c r="KP112" i="2" s="1"/>
  <c r="KC112" i="2"/>
  <c r="KB112" i="2"/>
  <c r="KA112" i="2"/>
  <c r="JZ112" i="2"/>
  <c r="JY112" i="2"/>
  <c r="JW112" i="2"/>
  <c r="JV112" i="2"/>
  <c r="JU112" i="2"/>
  <c r="JT112" i="2"/>
  <c r="JR112" i="2"/>
  <c r="JQ112" i="2"/>
  <c r="JP112" i="2"/>
  <c r="JO112" i="2"/>
  <c r="JN112" i="2"/>
  <c r="JM112" i="2"/>
  <c r="JL112" i="2"/>
  <c r="JJ112" i="2"/>
  <c r="JH112" i="2"/>
  <c r="JG112" i="2"/>
  <c r="JF112" i="2"/>
  <c r="JA112" i="2"/>
  <c r="IZ112" i="2"/>
  <c r="IY112" i="2"/>
  <c r="IX112" i="2"/>
  <c r="IW112" i="2"/>
  <c r="IU112" i="2"/>
  <c r="IT112" i="2"/>
  <c r="IS112" i="2"/>
  <c r="IR112" i="2"/>
  <c r="IP112" i="2"/>
  <c r="IO112" i="2"/>
  <c r="IN112" i="2"/>
  <c r="IM112" i="2"/>
  <c r="IL112" i="2"/>
  <c r="IK112" i="2"/>
  <c r="IJ112" i="2"/>
  <c r="IH112" i="2"/>
  <c r="IF112" i="2"/>
  <c r="IE112" i="2"/>
  <c r="ID112" i="2"/>
  <c r="HW112" i="2"/>
  <c r="HS112" i="2"/>
  <c r="HJ112" i="2" s="1"/>
  <c r="HG112" i="2" s="1" a="1"/>
  <c r="HG112" i="2" s="1"/>
  <c r="HR112" i="2"/>
  <c r="HQ112" i="2"/>
  <c r="HP112" i="2"/>
  <c r="HO112" i="2"/>
  <c r="HI112" i="2"/>
  <c r="HC112" i="2"/>
  <c r="HA112" i="2" a="1"/>
  <c r="HA112" i="2" s="1"/>
  <c r="GY112" i="2"/>
  <c r="GX112" i="2"/>
  <c r="GR112" i="2"/>
  <c r="GL112" i="2"/>
  <c r="GM112" i="2" s="1"/>
  <c r="GZ112" i="2" s="1"/>
  <c r="FR112" i="2"/>
  <c r="FS112" i="2" s="1"/>
  <c r="FT112" i="2" s="1"/>
  <c r="FU112" i="2" s="1"/>
  <c r="FV112" i="2" s="1"/>
  <c r="ES112" i="2" s="1"/>
  <c r="FI112" i="2"/>
  <c r="FO112" i="2" s="1"/>
  <c r="EW112" i="2"/>
  <c r="ET112" i="2"/>
  <c r="EP112" i="2"/>
  <c r="DT112" i="2"/>
  <c r="DJ112" i="2"/>
  <c r="DI112" i="2"/>
  <c r="DH112" i="2"/>
  <c r="CZ112" i="2"/>
  <c r="CY112" i="2"/>
  <c r="CV112" i="2" s="1"/>
  <c r="Z112" i="2" s="1"/>
  <c r="AI112" i="2" s="1"/>
  <c r="CX112" i="2"/>
  <c r="CW112" i="2"/>
  <c r="CT112" i="2"/>
  <c r="CS112" i="2" s="1"/>
  <c r="CQ112" i="2" s="1"/>
  <c r="DB112" i="2" s="1"/>
  <c r="CP112" i="2"/>
  <c r="AL112" i="2"/>
  <c r="D112" i="2"/>
  <c r="CA112" i="2" s="1"/>
  <c r="OQ111" i="2"/>
  <c r="OM111" i="2"/>
  <c r="OL111" i="2"/>
  <c r="OP111" i="2" s="1"/>
  <c r="OK111" i="2"/>
  <c r="OJ111" i="2"/>
  <c r="OI111" i="2"/>
  <c r="OH111" i="2"/>
  <c r="OG111" i="2"/>
  <c r="NS111" i="2"/>
  <c r="NR111" i="2"/>
  <c r="NP111" i="2"/>
  <c r="NO111" i="2"/>
  <c r="NC111" i="2"/>
  <c r="MY111" i="2"/>
  <c r="MQ111" i="2"/>
  <c r="MP111" i="2"/>
  <c r="MK111" i="2"/>
  <c r="MJ111" i="2"/>
  <c r="ME111" i="2"/>
  <c r="MD111" i="2"/>
  <c r="MF111" i="2" s="1"/>
  <c r="LY111" i="2"/>
  <c r="LX111" i="2"/>
  <c r="LT111" i="2"/>
  <c r="LS111" i="2"/>
  <c r="LR111" i="2"/>
  <c r="LM111" i="2"/>
  <c r="LL111" i="2"/>
  <c r="LG111" i="2"/>
  <c r="LF111" i="2"/>
  <c r="LA111" i="2"/>
  <c r="KZ111" i="2"/>
  <c r="KU111" i="2"/>
  <c r="KT111" i="2"/>
  <c r="KV111" i="2" s="1"/>
  <c r="KO111" i="2"/>
  <c r="KN111" i="2"/>
  <c r="KC111" i="2"/>
  <c r="KB111" i="2"/>
  <c r="KA111" i="2"/>
  <c r="JZ111" i="2"/>
  <c r="JY111" i="2"/>
  <c r="JW111" i="2"/>
  <c r="JV111" i="2"/>
  <c r="JU111" i="2"/>
  <c r="JT111" i="2"/>
  <c r="JR111" i="2"/>
  <c r="JQ111" i="2"/>
  <c r="JP111" i="2"/>
  <c r="JO111" i="2"/>
  <c r="JI111" i="2" s="1"/>
  <c r="JN111" i="2"/>
  <c r="JM111" i="2"/>
  <c r="JL111" i="2"/>
  <c r="JJ111" i="2"/>
  <c r="JH111" i="2"/>
  <c r="JG111" i="2"/>
  <c r="JF111" i="2"/>
  <c r="JA111" i="2"/>
  <c r="IZ111" i="2"/>
  <c r="IY111" i="2"/>
  <c r="IX111" i="2"/>
  <c r="IW111" i="2"/>
  <c r="IU111" i="2"/>
  <c r="IT111" i="2"/>
  <c r="IS111" i="2"/>
  <c r="IR111" i="2"/>
  <c r="IP111" i="2"/>
  <c r="IO111" i="2"/>
  <c r="IN111" i="2"/>
  <c r="IM111" i="2"/>
  <c r="IG111" i="2" s="1"/>
  <c r="IL111" i="2"/>
  <c r="IK111" i="2"/>
  <c r="IJ111" i="2"/>
  <c r="IH111" i="2"/>
  <c r="IF111" i="2"/>
  <c r="IE111" i="2"/>
  <c r="ID111" i="2"/>
  <c r="HW111" i="2"/>
  <c r="HS111" i="2"/>
  <c r="HJ111" i="2" s="1"/>
  <c r="HG111" i="2" s="1" a="1"/>
  <c r="HG111" i="2" s="1"/>
  <c r="HR111" i="2"/>
  <c r="HQ111" i="2"/>
  <c r="HP111" i="2"/>
  <c r="HO111" i="2"/>
  <c r="HI111" i="2"/>
  <c r="HC111" i="2"/>
  <c r="HA111" i="2" a="1"/>
  <c r="HA111" i="2" s="1"/>
  <c r="GY111" i="2"/>
  <c r="GX111" i="2"/>
  <c r="GR111" i="2"/>
  <c r="GL111" i="2"/>
  <c r="GM111" i="2" s="1"/>
  <c r="GZ111" i="2" s="1"/>
  <c r="FR111" i="2"/>
  <c r="FI111" i="2"/>
  <c r="FO111" i="2" s="1"/>
  <c r="EW111" i="2"/>
  <c r="ET111" i="2"/>
  <c r="EP111" i="2"/>
  <c r="DT111" i="2"/>
  <c r="DJ111" i="2"/>
  <c r="DI111" i="2"/>
  <c r="DH111" i="2"/>
  <c r="CZ111" i="2"/>
  <c r="CY111" i="2" s="1"/>
  <c r="CV111" i="2" s="1"/>
  <c r="Z111" i="2" s="1"/>
  <c r="AI111" i="2" s="1"/>
  <c r="CX111" i="2"/>
  <c r="CW111" i="2"/>
  <c r="CT111" i="2"/>
  <c r="CS111" i="2"/>
  <c r="CQ111" i="2" s="1"/>
  <c r="CP111" i="2"/>
  <c r="DC111" i="2" s="1"/>
  <c r="AL111" i="2"/>
  <c r="D111" i="2"/>
  <c r="CA111" i="2" s="1"/>
  <c r="OQ110" i="2"/>
  <c r="OL110" i="2"/>
  <c r="OP110" i="2" s="1"/>
  <c r="OK110" i="2"/>
  <c r="OJ110" i="2"/>
  <c r="OI110" i="2"/>
  <c r="OH110" i="2"/>
  <c r="OG110" i="2"/>
  <c r="NS110" i="2"/>
  <c r="NR110" i="2"/>
  <c r="NT110" i="2" s="1"/>
  <c r="NP110" i="2"/>
  <c r="NO110" i="2"/>
  <c r="NC110" i="2"/>
  <c r="MY110" i="2"/>
  <c r="MQ110" i="2"/>
  <c r="MP110" i="2"/>
  <c r="MR110" i="2" s="1"/>
  <c r="MK110" i="2"/>
  <c r="MJ110" i="2"/>
  <c r="ML110" i="2" s="1"/>
  <c r="ME110" i="2"/>
  <c r="MD110" i="2"/>
  <c r="LZ110" i="2"/>
  <c r="LY110" i="2"/>
  <c r="LX110" i="2"/>
  <c r="LS110" i="2"/>
  <c r="LR110" i="2"/>
  <c r="LM110" i="2"/>
  <c r="LL110" i="2"/>
  <c r="LG110" i="2"/>
  <c r="LF110" i="2"/>
  <c r="LA110" i="2"/>
  <c r="KZ110" i="2"/>
  <c r="LB110" i="2" s="1"/>
  <c r="KU110" i="2"/>
  <c r="KT110" i="2"/>
  <c r="KO110" i="2"/>
  <c r="KP110" i="2" s="1"/>
  <c r="KN110" i="2"/>
  <c r="KC110" i="2"/>
  <c r="KB110" i="2"/>
  <c r="KA110" i="2"/>
  <c r="JZ110" i="2"/>
  <c r="JY110" i="2"/>
  <c r="JW110" i="2"/>
  <c r="JV110" i="2"/>
  <c r="JU110" i="2"/>
  <c r="JT110" i="2"/>
  <c r="JR110" i="2"/>
  <c r="JQ110" i="2"/>
  <c r="JP110" i="2"/>
  <c r="JO110" i="2"/>
  <c r="JN110" i="2"/>
  <c r="JM110" i="2"/>
  <c r="JL110" i="2"/>
  <c r="JJ110" i="2"/>
  <c r="JH110" i="2"/>
  <c r="JG110" i="2"/>
  <c r="JF110" i="2"/>
  <c r="JA110" i="2"/>
  <c r="IZ110" i="2"/>
  <c r="IY110" i="2"/>
  <c r="IX110" i="2"/>
  <c r="IW110" i="2"/>
  <c r="IU110" i="2"/>
  <c r="IT110" i="2"/>
  <c r="IS110" i="2"/>
  <c r="IR110" i="2"/>
  <c r="IP110" i="2"/>
  <c r="IO110" i="2"/>
  <c r="IN110" i="2"/>
  <c r="IM110" i="2"/>
  <c r="II110" i="2" s="1"/>
  <c r="IA110" i="2" s="1"/>
  <c r="IB110" i="2" s="1"/>
  <c r="KF110" i="2" s="1"/>
  <c r="IL110" i="2"/>
  <c r="IK110" i="2"/>
  <c r="IJ110" i="2"/>
  <c r="IH110" i="2"/>
  <c r="IF110" i="2"/>
  <c r="IE110" i="2"/>
  <c r="ID110" i="2"/>
  <c r="HW110" i="2"/>
  <c r="HS110" i="2"/>
  <c r="HJ110" i="2" s="1"/>
  <c r="HG110" i="2" s="1" a="1"/>
  <c r="HG110" i="2" s="1"/>
  <c r="HR110" i="2"/>
  <c r="HQ110" i="2"/>
  <c r="HP110" i="2"/>
  <c r="HO110" i="2"/>
  <c r="HI110" i="2"/>
  <c r="HC110" i="2"/>
  <c r="HA110" i="2" a="1"/>
  <c r="HA110" i="2" s="1"/>
  <c r="GY110" i="2"/>
  <c r="GX110" i="2"/>
  <c r="GR110" i="2"/>
  <c r="GL110" i="2"/>
  <c r="GM110" i="2" s="1"/>
  <c r="GZ110" i="2" s="1"/>
  <c r="FR110" i="2"/>
  <c r="FS110" i="2" s="1"/>
  <c r="FI110" i="2"/>
  <c r="FO110" i="2" s="1"/>
  <c r="EW110" i="2"/>
  <c r="ET110" i="2"/>
  <c r="EP110" i="2"/>
  <c r="DT110" i="2"/>
  <c r="DJ110" i="2"/>
  <c r="DI110" i="2"/>
  <c r="DH110" i="2"/>
  <c r="CZ110" i="2"/>
  <c r="CY110" i="2"/>
  <c r="CV110" i="2" s="1"/>
  <c r="Z110" i="2" s="1"/>
  <c r="AI110" i="2" s="1"/>
  <c r="CX110" i="2"/>
  <c r="CW110" i="2"/>
  <c r="CT110" i="2"/>
  <c r="CS110" i="2" s="1"/>
  <c r="CQ110" i="2" s="1"/>
  <c r="DB110" i="2" s="1"/>
  <c r="CP110" i="2"/>
  <c r="DC110" i="2" s="1"/>
  <c r="AL110" i="2"/>
  <c r="D110" i="2"/>
  <c r="CA110" i="2" s="1"/>
  <c r="OQ109" i="2"/>
  <c r="OL109" i="2"/>
  <c r="OK109" i="2"/>
  <c r="OJ109" i="2"/>
  <c r="OI109" i="2"/>
  <c r="OH109" i="2"/>
  <c r="OG109" i="2"/>
  <c r="NS109" i="2"/>
  <c r="NR109" i="2"/>
  <c r="NP109" i="2"/>
  <c r="NO109" i="2"/>
  <c r="NC109" i="2"/>
  <c r="MY109" i="2"/>
  <c r="MQ109" i="2"/>
  <c r="MP109" i="2"/>
  <c r="MK109" i="2"/>
  <c r="MJ109" i="2"/>
  <c r="ME109" i="2"/>
  <c r="MD109" i="2"/>
  <c r="LY109" i="2"/>
  <c r="LZ109" i="2" s="1"/>
  <c r="LX109" i="2"/>
  <c r="LS109" i="2"/>
  <c r="LR109" i="2"/>
  <c r="LT109" i="2" s="1"/>
  <c r="LM109" i="2"/>
  <c r="LL109" i="2"/>
  <c r="LN109" i="2" s="1"/>
  <c r="LG109" i="2"/>
  <c r="LF109" i="2"/>
  <c r="LA109" i="2"/>
  <c r="KZ109" i="2"/>
  <c r="KU109" i="2"/>
  <c r="KT109" i="2"/>
  <c r="KV109" i="2" s="1"/>
  <c r="KO109" i="2"/>
  <c r="KN109" i="2"/>
  <c r="KC109" i="2"/>
  <c r="KB109" i="2"/>
  <c r="KA109" i="2"/>
  <c r="JZ109" i="2"/>
  <c r="JY109" i="2"/>
  <c r="JW109" i="2"/>
  <c r="JV109" i="2"/>
  <c r="JU109" i="2"/>
  <c r="JT109" i="2"/>
  <c r="JR109" i="2"/>
  <c r="JQ109" i="2"/>
  <c r="JP109" i="2"/>
  <c r="JO109" i="2"/>
  <c r="JK109" i="2" s="1"/>
  <c r="JC109" i="2" s="1"/>
  <c r="JD109" i="2" s="1"/>
  <c r="KI109" i="2" s="1"/>
  <c r="JN109" i="2"/>
  <c r="JM109" i="2"/>
  <c r="JL109" i="2"/>
  <c r="JJ109" i="2"/>
  <c r="JH109" i="2"/>
  <c r="JG109" i="2"/>
  <c r="JF109" i="2"/>
  <c r="JA109" i="2"/>
  <c r="IZ109" i="2"/>
  <c r="IY109" i="2"/>
  <c r="IX109" i="2"/>
  <c r="IW109" i="2"/>
  <c r="IU109" i="2"/>
  <c r="IT109" i="2"/>
  <c r="IS109" i="2"/>
  <c r="IR109" i="2"/>
  <c r="IP109" i="2"/>
  <c r="IO109" i="2"/>
  <c r="IN109" i="2"/>
  <c r="IM109" i="2"/>
  <c r="IL109" i="2"/>
  <c r="IK109" i="2"/>
  <c r="IJ109" i="2"/>
  <c r="IH109" i="2"/>
  <c r="IF109" i="2"/>
  <c r="IE109" i="2"/>
  <c r="ID109" i="2"/>
  <c r="HW109" i="2"/>
  <c r="HS109" i="2"/>
  <c r="HJ109" i="2" s="1"/>
  <c r="HG109" i="2" s="1" a="1"/>
  <c r="HG109" i="2" s="1"/>
  <c r="HR109" i="2"/>
  <c r="HQ109" i="2"/>
  <c r="HP109" i="2"/>
  <c r="HO109" i="2"/>
  <c r="HI109" i="2"/>
  <c r="HC109" i="2"/>
  <c r="HA109" i="2" a="1"/>
  <c r="HA109" i="2" s="1"/>
  <c r="GY109" i="2"/>
  <c r="GX109" i="2"/>
  <c r="GR109" i="2"/>
  <c r="GL109" i="2"/>
  <c r="GM109" i="2" s="1"/>
  <c r="GZ109" i="2" s="1"/>
  <c r="FR109" i="2"/>
  <c r="FS109" i="2" s="1"/>
  <c r="FI109" i="2"/>
  <c r="FO109" i="2" s="1"/>
  <c r="EW109" i="2"/>
  <c r="ET109" i="2"/>
  <c r="EP109" i="2"/>
  <c r="DT109" i="2"/>
  <c r="DJ109" i="2"/>
  <c r="DI109" i="2"/>
  <c r="DH109" i="2"/>
  <c r="CZ109" i="2"/>
  <c r="CY109" i="2" s="1"/>
  <c r="CV109" i="2" s="1"/>
  <c r="Z109" i="2" s="1"/>
  <c r="AI109" i="2" s="1"/>
  <c r="CX109" i="2"/>
  <c r="CW109" i="2"/>
  <c r="CT109" i="2"/>
  <c r="CS109" i="2" s="1"/>
  <c r="CQ109" i="2" s="1"/>
  <c r="DB109" i="2" s="1"/>
  <c r="CP109" i="2"/>
  <c r="DC109" i="2" s="1"/>
  <c r="AL109" i="2"/>
  <c r="D109" i="2"/>
  <c r="CA109" i="2" s="1"/>
  <c r="OQ108" i="2"/>
  <c r="OL108" i="2"/>
  <c r="OK108" i="2"/>
  <c r="OJ108" i="2"/>
  <c r="OI108" i="2"/>
  <c r="OH108" i="2"/>
  <c r="ON108" i="2" s="1"/>
  <c r="OG108" i="2"/>
  <c r="NS108" i="2"/>
  <c r="NR108" i="2"/>
  <c r="NT108" i="2" s="1"/>
  <c r="NP108" i="2"/>
  <c r="NO108" i="2"/>
  <c r="NC108" i="2"/>
  <c r="MY108" i="2"/>
  <c r="MQ108" i="2"/>
  <c r="MP108" i="2"/>
  <c r="MK108" i="2"/>
  <c r="MJ108" i="2"/>
  <c r="ME108" i="2"/>
  <c r="MD108" i="2"/>
  <c r="LZ108" i="2"/>
  <c r="LY108" i="2"/>
  <c r="LX108" i="2"/>
  <c r="LS108" i="2"/>
  <c r="LR108" i="2"/>
  <c r="LM108" i="2"/>
  <c r="LL108" i="2"/>
  <c r="LN108" i="2" s="1"/>
  <c r="LG108" i="2"/>
  <c r="LF108" i="2"/>
  <c r="LH108" i="2" s="1"/>
  <c r="LA108" i="2"/>
  <c r="KZ108" i="2"/>
  <c r="KU108" i="2"/>
  <c r="KT108" i="2"/>
  <c r="KO108" i="2"/>
  <c r="KN108" i="2"/>
  <c r="KC108" i="2"/>
  <c r="KB108" i="2"/>
  <c r="KA108" i="2"/>
  <c r="JZ108" i="2"/>
  <c r="JY108" i="2"/>
  <c r="JW108" i="2"/>
  <c r="JV108" i="2"/>
  <c r="JU108" i="2"/>
  <c r="JT108" i="2"/>
  <c r="JR108" i="2"/>
  <c r="JQ108" i="2"/>
  <c r="JP108" i="2"/>
  <c r="JO108" i="2"/>
  <c r="JI108" i="2" s="1"/>
  <c r="JN108" i="2"/>
  <c r="JM108" i="2"/>
  <c r="JL108" i="2"/>
  <c r="JJ108" i="2"/>
  <c r="JH108" i="2"/>
  <c r="JG108" i="2"/>
  <c r="JF108" i="2"/>
  <c r="JA108" i="2"/>
  <c r="IZ108" i="2"/>
  <c r="IY108" i="2"/>
  <c r="IX108" i="2"/>
  <c r="IW108" i="2"/>
  <c r="IU108" i="2"/>
  <c r="IT108" i="2"/>
  <c r="IS108" i="2"/>
  <c r="IR108" i="2"/>
  <c r="IP108" i="2"/>
  <c r="IO108" i="2"/>
  <c r="IN108" i="2"/>
  <c r="IM108" i="2"/>
  <c r="IL108" i="2"/>
  <c r="IK108" i="2"/>
  <c r="IJ108" i="2"/>
  <c r="IH108" i="2"/>
  <c r="IF108" i="2"/>
  <c r="IE108" i="2"/>
  <c r="ID108" i="2"/>
  <c r="HW108" i="2"/>
  <c r="HS108" i="2"/>
  <c r="HJ108" i="2" s="1"/>
  <c r="HG108" i="2" s="1" a="1"/>
  <c r="HG108" i="2" s="1"/>
  <c r="HR108" i="2"/>
  <c r="HQ108" i="2"/>
  <c r="HP108" i="2"/>
  <c r="HO108" i="2"/>
  <c r="HI108" i="2"/>
  <c r="HC108" i="2"/>
  <c r="HA108" i="2" a="1"/>
  <c r="HA108" i="2" s="1"/>
  <c r="GY108" i="2"/>
  <c r="GX108" i="2"/>
  <c r="GR108" i="2"/>
  <c r="GL108" i="2"/>
  <c r="GM108" i="2" s="1"/>
  <c r="GZ108" i="2" s="1"/>
  <c r="FR108" i="2"/>
  <c r="FI108" i="2"/>
  <c r="FO108" i="2" s="1"/>
  <c r="EW108" i="2"/>
  <c r="ET108" i="2"/>
  <c r="EP108" i="2"/>
  <c r="DT108" i="2"/>
  <c r="DJ108" i="2"/>
  <c r="DI108" i="2"/>
  <c r="DH108" i="2"/>
  <c r="CZ108" i="2"/>
  <c r="CY108" i="2"/>
  <c r="CV108" i="2" s="1"/>
  <c r="Z108" i="2" s="1"/>
  <c r="AI108" i="2" s="1"/>
  <c r="CX108" i="2"/>
  <c r="CW108" i="2"/>
  <c r="CT108" i="2"/>
  <c r="CS108" i="2" s="1"/>
  <c r="CQ108" i="2" s="1"/>
  <c r="CR108" i="2" s="1"/>
  <c r="CK108" i="2" s="1"/>
  <c r="CP108" i="2"/>
  <c r="DC108" i="2" s="1"/>
  <c r="AL108" i="2"/>
  <c r="D108" i="2"/>
  <c r="CA108" i="2" s="1"/>
  <c r="OQ107" i="2"/>
  <c r="OL107" i="2"/>
  <c r="OK107" i="2"/>
  <c r="OJ107" i="2"/>
  <c r="OI107" i="2"/>
  <c r="OH107" i="2"/>
  <c r="OG107" i="2"/>
  <c r="NS107" i="2"/>
  <c r="NR107" i="2"/>
  <c r="NP107" i="2"/>
  <c r="NO107" i="2"/>
  <c r="NC107" i="2"/>
  <c r="MY107" i="2"/>
  <c r="MQ107" i="2"/>
  <c r="MP107" i="2"/>
  <c r="MR107" i="2" s="1"/>
  <c r="MK107" i="2"/>
  <c r="MJ107" i="2"/>
  <c r="ML107" i="2" s="1"/>
  <c r="ME107" i="2"/>
  <c r="MD107" i="2"/>
  <c r="MF107" i="2" s="1"/>
  <c r="LY107" i="2"/>
  <c r="LX107" i="2"/>
  <c r="LS107" i="2"/>
  <c r="LR107" i="2"/>
  <c r="LM107" i="2"/>
  <c r="LL107" i="2"/>
  <c r="LN107" i="2" s="1"/>
  <c r="LG107" i="2"/>
  <c r="LF107" i="2"/>
  <c r="LA107" i="2"/>
  <c r="KZ107" i="2"/>
  <c r="KU107" i="2"/>
  <c r="KT107" i="2"/>
  <c r="KV107" i="2" s="1"/>
  <c r="KO107" i="2"/>
  <c r="KN107" i="2"/>
  <c r="KC107" i="2"/>
  <c r="KB107" i="2"/>
  <c r="KA107" i="2"/>
  <c r="JZ107" i="2"/>
  <c r="JY107" i="2"/>
  <c r="JW107" i="2"/>
  <c r="JV107" i="2"/>
  <c r="JU107" i="2"/>
  <c r="JT107" i="2"/>
  <c r="JR107" i="2"/>
  <c r="JQ107" i="2"/>
  <c r="JP107" i="2"/>
  <c r="JO107" i="2"/>
  <c r="JI107" i="2" s="1"/>
  <c r="JN107" i="2"/>
  <c r="JM107" i="2"/>
  <c r="JL107" i="2"/>
  <c r="JK107" i="2"/>
  <c r="JJ107" i="2"/>
  <c r="JH107" i="2"/>
  <c r="JG107" i="2"/>
  <c r="JF107" i="2"/>
  <c r="JA107" i="2"/>
  <c r="IZ107" i="2"/>
  <c r="IY107" i="2"/>
  <c r="IX107" i="2"/>
  <c r="IW107" i="2"/>
  <c r="IU107" i="2"/>
  <c r="IT107" i="2"/>
  <c r="IS107" i="2"/>
  <c r="IR107" i="2"/>
  <c r="IP107" i="2"/>
  <c r="IO107" i="2"/>
  <c r="IN107" i="2"/>
  <c r="IM107" i="2"/>
  <c r="IG107" i="2" s="1"/>
  <c r="IL107" i="2"/>
  <c r="IK107" i="2"/>
  <c r="IJ107" i="2"/>
  <c r="II107" i="2"/>
  <c r="IC107" i="2" s="1"/>
  <c r="IH107" i="2"/>
  <c r="IF107" i="2"/>
  <c r="IE107" i="2"/>
  <c r="ID107" i="2"/>
  <c r="HW107" i="2"/>
  <c r="HS107" i="2"/>
  <c r="HJ107" i="2" s="1"/>
  <c r="HG107" i="2" s="1" a="1"/>
  <c r="HG107" i="2" s="1"/>
  <c r="HR107" i="2"/>
  <c r="HQ107" i="2"/>
  <c r="HP107" i="2"/>
  <c r="HO107" i="2"/>
  <c r="HI107" i="2"/>
  <c r="HC107" i="2"/>
  <c r="HA107" i="2" a="1"/>
  <c r="HA107" i="2" s="1"/>
  <c r="GY107" i="2"/>
  <c r="GX107" i="2"/>
  <c r="GR107" i="2"/>
  <c r="GL107" i="2"/>
  <c r="GM107" i="2" s="1"/>
  <c r="GZ107" i="2" s="1"/>
  <c r="FR107" i="2"/>
  <c r="FI107" i="2"/>
  <c r="FO107" i="2" s="1"/>
  <c r="EW107" i="2"/>
  <c r="ET107" i="2"/>
  <c r="EP107" i="2"/>
  <c r="DT107" i="2"/>
  <c r="DJ107" i="2"/>
  <c r="DI107" i="2"/>
  <c r="DH107" i="2"/>
  <c r="CZ107" i="2"/>
  <c r="CY107" i="2" s="1"/>
  <c r="CV107" i="2" s="1"/>
  <c r="Z107" i="2" s="1"/>
  <c r="AI107" i="2" s="1"/>
  <c r="CX107" i="2"/>
  <c r="CW107" i="2"/>
  <c r="CT107" i="2"/>
  <c r="CS107" i="2" s="1"/>
  <c r="CQ107" i="2" s="1"/>
  <c r="CP107" i="2"/>
  <c r="DC107" i="2" s="1"/>
  <c r="CA107" i="2"/>
  <c r="AL107" i="2"/>
  <c r="D107" i="2"/>
  <c r="OQ106" i="2"/>
  <c r="OL106" i="2"/>
  <c r="OK106" i="2"/>
  <c r="OJ106" i="2"/>
  <c r="OI106" i="2"/>
  <c r="OH106" i="2"/>
  <c r="OG106" i="2"/>
  <c r="NT106" i="2"/>
  <c r="NS106" i="2"/>
  <c r="NR106" i="2"/>
  <c r="NP106" i="2"/>
  <c r="NO106" i="2"/>
  <c r="NC106" i="2"/>
  <c r="MY106" i="2"/>
  <c r="MQ106" i="2"/>
  <c r="MP106" i="2"/>
  <c r="MK106" i="2"/>
  <c r="MJ106" i="2"/>
  <c r="ME106" i="2"/>
  <c r="MD106" i="2"/>
  <c r="LY106" i="2"/>
  <c r="LX106" i="2"/>
  <c r="LZ106" i="2" s="1"/>
  <c r="LS106" i="2"/>
  <c r="LR106" i="2"/>
  <c r="LT106" i="2" s="1"/>
  <c r="LM106" i="2"/>
  <c r="LL106" i="2"/>
  <c r="LN106" i="2" s="1"/>
  <c r="LG106" i="2"/>
  <c r="LF106" i="2"/>
  <c r="LA106" i="2"/>
  <c r="KZ106" i="2"/>
  <c r="KU106" i="2"/>
  <c r="KV106" i="2" s="1"/>
  <c r="KT106" i="2"/>
  <c r="KO106" i="2"/>
  <c r="KN106" i="2"/>
  <c r="KP106" i="2" s="1"/>
  <c r="KC106" i="2"/>
  <c r="KB106" i="2"/>
  <c r="KA106" i="2"/>
  <c r="JZ106" i="2"/>
  <c r="JY106" i="2"/>
  <c r="JW106" i="2"/>
  <c r="JV106" i="2"/>
  <c r="JU106" i="2"/>
  <c r="JT106" i="2"/>
  <c r="JR106" i="2"/>
  <c r="JQ106" i="2"/>
  <c r="JP106" i="2"/>
  <c r="JO106" i="2"/>
  <c r="JN106" i="2"/>
  <c r="JM106" i="2"/>
  <c r="JL106" i="2"/>
  <c r="JJ106" i="2"/>
  <c r="JH106" i="2"/>
  <c r="JG106" i="2"/>
  <c r="JF106" i="2"/>
  <c r="JA106" i="2"/>
  <c r="IZ106" i="2"/>
  <c r="IY106" i="2"/>
  <c r="IX106" i="2"/>
  <c r="IW106" i="2"/>
  <c r="IU106" i="2"/>
  <c r="IT106" i="2"/>
  <c r="IS106" i="2"/>
  <c r="IR106" i="2"/>
  <c r="IP106" i="2"/>
  <c r="IO106" i="2"/>
  <c r="IN106" i="2"/>
  <c r="IM106" i="2"/>
  <c r="II106" i="2" s="1"/>
  <c r="IA106" i="2" s="1"/>
  <c r="IL106" i="2"/>
  <c r="IK106" i="2"/>
  <c r="IJ106" i="2"/>
  <c r="IH106" i="2"/>
  <c r="IF106" i="2"/>
  <c r="IE106" i="2"/>
  <c r="ID106" i="2"/>
  <c r="IB106" i="2"/>
  <c r="KF106" i="2" s="1"/>
  <c r="HW106" i="2"/>
  <c r="HS106" i="2"/>
  <c r="HJ106" i="2" s="1"/>
  <c r="HG106" i="2" s="1" a="1"/>
  <c r="HG106" i="2" s="1"/>
  <c r="HR106" i="2"/>
  <c r="HQ106" i="2"/>
  <c r="HP106" i="2"/>
  <c r="HO106" i="2"/>
  <c r="HI106" i="2"/>
  <c r="HC106" i="2"/>
  <c r="HA106" i="2" a="1"/>
  <c r="HA106" i="2" s="1"/>
  <c r="GY106" i="2"/>
  <c r="GX106" i="2"/>
  <c r="GR106" i="2"/>
  <c r="GM106" i="2"/>
  <c r="GZ106" i="2" s="1"/>
  <c r="GL106" i="2"/>
  <c r="FR106" i="2"/>
  <c r="FS106" i="2" s="1"/>
  <c r="FI106" i="2"/>
  <c r="FO106" i="2" s="1"/>
  <c r="EW106" i="2"/>
  <c r="ET106" i="2"/>
  <c r="EP106" i="2"/>
  <c r="DT106" i="2"/>
  <c r="DJ106" i="2"/>
  <c r="DI106" i="2"/>
  <c r="DH106" i="2"/>
  <c r="DC106" i="2"/>
  <c r="CZ106" i="2"/>
  <c r="CY106" i="2" s="1"/>
  <c r="CV106" i="2" s="1"/>
  <c r="Z106" i="2" s="1"/>
  <c r="AI106" i="2" s="1"/>
  <c r="CX106" i="2"/>
  <c r="CW106" i="2"/>
  <c r="CT106" i="2"/>
  <c r="CS106" i="2" s="1"/>
  <c r="CQ106" i="2" s="1"/>
  <c r="DB106" i="2" s="1"/>
  <c r="DD106" i="2" s="1"/>
  <c r="CP106" i="2"/>
  <c r="AL106" i="2"/>
  <c r="D106" i="2"/>
  <c r="CA106" i="2" s="1"/>
  <c r="OQ105" i="2"/>
  <c r="OL105" i="2"/>
  <c r="OK105" i="2"/>
  <c r="OJ105" i="2"/>
  <c r="OI105" i="2"/>
  <c r="OP105" i="2" s="1"/>
  <c r="OH105" i="2"/>
  <c r="OG105" i="2"/>
  <c r="NS105" i="2"/>
  <c r="NR105" i="2"/>
  <c r="NT105" i="2" s="1"/>
  <c r="NP105" i="2"/>
  <c r="NO105" i="2"/>
  <c r="NQ105" i="2" s="1"/>
  <c r="NC105" i="2"/>
  <c r="MY105" i="2"/>
  <c r="MQ105" i="2"/>
  <c r="MP105" i="2"/>
  <c r="MR105" i="2" s="1"/>
  <c r="MK105" i="2"/>
  <c r="MJ105" i="2"/>
  <c r="ML105" i="2" s="1"/>
  <c r="ME105" i="2"/>
  <c r="MD105" i="2"/>
  <c r="LY105" i="2"/>
  <c r="LX105" i="2"/>
  <c r="LS105" i="2"/>
  <c r="LR105" i="2"/>
  <c r="LM105" i="2"/>
  <c r="LL105" i="2"/>
  <c r="LN105" i="2" s="1"/>
  <c r="LG105" i="2"/>
  <c r="LF105" i="2"/>
  <c r="LA105" i="2"/>
  <c r="KZ105" i="2"/>
  <c r="KU105" i="2"/>
  <c r="KT105" i="2"/>
  <c r="KO105" i="2"/>
  <c r="KN105" i="2"/>
  <c r="KP105" i="2" s="1"/>
  <c r="KC105" i="2"/>
  <c r="KB105" i="2"/>
  <c r="KA105" i="2"/>
  <c r="JZ105" i="2"/>
  <c r="JY105" i="2"/>
  <c r="JW105" i="2"/>
  <c r="JV105" i="2"/>
  <c r="JU105" i="2"/>
  <c r="JT105" i="2"/>
  <c r="JR105" i="2"/>
  <c r="JQ105" i="2"/>
  <c r="JP105" i="2"/>
  <c r="JO105" i="2"/>
  <c r="JI105" i="2" s="1"/>
  <c r="JN105" i="2"/>
  <c r="JM105" i="2"/>
  <c r="JL105" i="2"/>
  <c r="JJ105" i="2"/>
  <c r="JH105" i="2"/>
  <c r="JG105" i="2"/>
  <c r="JF105" i="2"/>
  <c r="JA105" i="2"/>
  <c r="IZ105" i="2"/>
  <c r="IY105" i="2"/>
  <c r="IX105" i="2"/>
  <c r="IW105" i="2"/>
  <c r="IU105" i="2"/>
  <c r="IT105" i="2"/>
  <c r="IS105" i="2"/>
  <c r="IR105" i="2"/>
  <c r="IP105" i="2"/>
  <c r="IO105" i="2"/>
  <c r="IN105" i="2"/>
  <c r="IM105" i="2"/>
  <c r="II105" i="2" s="1"/>
  <c r="IC105" i="2" s="1"/>
  <c r="IL105" i="2"/>
  <c r="IK105" i="2"/>
  <c r="IJ105" i="2"/>
  <c r="IH105" i="2"/>
  <c r="IG105" i="2"/>
  <c r="IF105" i="2"/>
  <c r="IE105" i="2"/>
  <c r="ID105" i="2"/>
  <c r="HW105" i="2"/>
  <c r="HS105" i="2"/>
  <c r="HJ105" i="2" s="1"/>
  <c r="HG105" i="2" s="1" a="1"/>
  <c r="HG105" i="2" s="1"/>
  <c r="HR105" i="2"/>
  <c r="HQ105" i="2"/>
  <c r="HP105" i="2"/>
  <c r="HO105" i="2"/>
  <c r="HI105" i="2"/>
  <c r="HC105" i="2"/>
  <c r="HA105" i="2" a="1"/>
  <c r="HA105" i="2" s="1"/>
  <c r="GY105" i="2"/>
  <c r="GX105" i="2"/>
  <c r="GR105" i="2"/>
  <c r="GM105" i="2"/>
  <c r="GZ105" i="2" s="1"/>
  <c r="GL105" i="2"/>
  <c r="FR105" i="2"/>
  <c r="FS105" i="2" s="1"/>
  <c r="FI105" i="2"/>
  <c r="FO105" i="2" s="1"/>
  <c r="EW105" i="2"/>
  <c r="ET105" i="2"/>
  <c r="EP105" i="2"/>
  <c r="DT105" i="2"/>
  <c r="DJ105" i="2"/>
  <c r="DI105" i="2"/>
  <c r="DH105" i="2"/>
  <c r="CZ105" i="2"/>
  <c r="CY105" i="2" s="1"/>
  <c r="CV105" i="2" s="1"/>
  <c r="Z105" i="2" s="1"/>
  <c r="AI105" i="2" s="1"/>
  <c r="CX105" i="2"/>
  <c r="CW105" i="2"/>
  <c r="CT105" i="2"/>
  <c r="CS105" i="2" s="1"/>
  <c r="CQ105" i="2" s="1"/>
  <c r="DB105" i="2" s="1"/>
  <c r="CP105" i="2"/>
  <c r="DC105" i="2" s="1"/>
  <c r="AL105" i="2"/>
  <c r="D105" i="2"/>
  <c r="CA105" i="2" s="1"/>
  <c r="OQ104" i="2"/>
  <c r="OL104" i="2"/>
  <c r="OK104" i="2"/>
  <c r="OJ104" i="2"/>
  <c r="OI104" i="2"/>
  <c r="OH104" i="2"/>
  <c r="OG104" i="2"/>
  <c r="NS104" i="2"/>
  <c r="NR104" i="2"/>
  <c r="NP104" i="2"/>
  <c r="NO104" i="2"/>
  <c r="NQ104" i="2" s="1"/>
  <c r="NC104" i="2"/>
  <c r="MY104" i="2"/>
  <c r="MQ104" i="2"/>
  <c r="MP104" i="2"/>
  <c r="MK104" i="2"/>
  <c r="MJ104" i="2"/>
  <c r="ME104" i="2"/>
  <c r="MD104" i="2"/>
  <c r="MF104" i="2" s="1"/>
  <c r="LY104" i="2"/>
  <c r="LX104" i="2"/>
  <c r="LS104" i="2"/>
  <c r="LT104" i="2" s="1"/>
  <c r="LR104" i="2"/>
  <c r="LM104" i="2"/>
  <c r="LL104" i="2"/>
  <c r="LG104" i="2"/>
  <c r="LF104" i="2"/>
  <c r="LH104" i="2" s="1"/>
  <c r="LA104" i="2"/>
  <c r="KZ104" i="2"/>
  <c r="LB104" i="2" s="1"/>
  <c r="KU104" i="2"/>
  <c r="KT104" i="2"/>
  <c r="KV104" i="2" s="1"/>
  <c r="KO104" i="2"/>
  <c r="KN104" i="2"/>
  <c r="KP104" i="2" s="1"/>
  <c r="KC104" i="2"/>
  <c r="KB104" i="2"/>
  <c r="KA104" i="2"/>
  <c r="JZ104" i="2"/>
  <c r="JY104" i="2"/>
  <c r="JW104" i="2"/>
  <c r="JV104" i="2"/>
  <c r="JU104" i="2"/>
  <c r="JT104" i="2"/>
  <c r="JR104" i="2"/>
  <c r="JQ104" i="2"/>
  <c r="JP104" i="2"/>
  <c r="JO104" i="2"/>
  <c r="JK104" i="2" s="1"/>
  <c r="JN104" i="2"/>
  <c r="JM104" i="2"/>
  <c r="JL104" i="2"/>
  <c r="JJ104" i="2"/>
  <c r="JH104" i="2"/>
  <c r="JG104" i="2"/>
  <c r="JF104" i="2"/>
  <c r="JA104" i="2"/>
  <c r="IZ104" i="2"/>
  <c r="IY104" i="2"/>
  <c r="IX104" i="2"/>
  <c r="IW104" i="2"/>
  <c r="IU104" i="2"/>
  <c r="IT104" i="2"/>
  <c r="IS104" i="2"/>
  <c r="IR104" i="2"/>
  <c r="IP104" i="2"/>
  <c r="IO104" i="2"/>
  <c r="IN104" i="2"/>
  <c r="IM104" i="2"/>
  <c r="IG104" i="2" s="1"/>
  <c r="IL104" i="2"/>
  <c r="IK104" i="2"/>
  <c r="IJ104" i="2"/>
  <c r="II104" i="2"/>
  <c r="IC104" i="2" s="1"/>
  <c r="IH104" i="2"/>
  <c r="IF104" i="2"/>
  <c r="IE104" i="2"/>
  <c r="ID104" i="2"/>
  <c r="HW104" i="2"/>
  <c r="HS104" i="2"/>
  <c r="HJ104" i="2" s="1"/>
  <c r="HG104" i="2" s="1" a="1"/>
  <c r="HG104" i="2" s="1"/>
  <c r="HR104" i="2"/>
  <c r="HQ104" i="2"/>
  <c r="HP104" i="2"/>
  <c r="HO104" i="2"/>
  <c r="HI104" i="2"/>
  <c r="HC104" i="2"/>
  <c r="HA104" i="2" a="1"/>
  <c r="HA104" i="2" s="1"/>
  <c r="GY104" i="2"/>
  <c r="GX104" i="2"/>
  <c r="GR104" i="2"/>
  <c r="GL104" i="2"/>
  <c r="GM104" i="2" s="1"/>
  <c r="GZ104" i="2" s="1"/>
  <c r="FS104" i="2"/>
  <c r="FR104" i="2"/>
  <c r="FI104" i="2"/>
  <c r="FO104" i="2" s="1"/>
  <c r="EW104" i="2"/>
  <c r="ET104" i="2"/>
  <c r="EP104" i="2"/>
  <c r="DT104" i="2"/>
  <c r="DJ104" i="2"/>
  <c r="DI104" i="2"/>
  <c r="DH104" i="2"/>
  <c r="CZ104" i="2"/>
  <c r="CY104" i="2" s="1"/>
  <c r="CV104" i="2" s="1"/>
  <c r="Z104" i="2" s="1"/>
  <c r="AI104" i="2" s="1"/>
  <c r="CX104" i="2"/>
  <c r="CW104" i="2"/>
  <c r="CT104" i="2"/>
  <c r="CS104" i="2" s="1"/>
  <c r="CQ104" i="2" s="1"/>
  <c r="DB104" i="2" s="1"/>
  <c r="CP104" i="2"/>
  <c r="DC104" i="2" s="1"/>
  <c r="AL104" i="2"/>
  <c r="D104" i="2"/>
  <c r="CA104" i="2" s="1"/>
  <c r="OQ103" i="2"/>
  <c r="OL103" i="2"/>
  <c r="OK103" i="2"/>
  <c r="OJ103" i="2"/>
  <c r="OI103" i="2"/>
  <c r="OH103" i="2"/>
  <c r="ON103" i="2" s="1"/>
  <c r="OG103" i="2"/>
  <c r="NS103" i="2"/>
  <c r="NR103" i="2"/>
  <c r="NP103" i="2"/>
  <c r="NO103" i="2"/>
  <c r="NG103" i="2"/>
  <c r="NC103" i="2"/>
  <c r="MY103" i="2"/>
  <c r="MQ103" i="2"/>
  <c r="MP103" i="2"/>
  <c r="MK103" i="2"/>
  <c r="MJ103" i="2"/>
  <c r="ME103" i="2"/>
  <c r="MD103" i="2"/>
  <c r="MF103" i="2" s="1"/>
  <c r="LY103" i="2"/>
  <c r="LX103" i="2"/>
  <c r="LS103" i="2"/>
  <c r="LR103" i="2"/>
  <c r="LT103" i="2" s="1"/>
  <c r="LM103" i="2"/>
  <c r="LL103" i="2"/>
  <c r="LN103" i="2" s="1"/>
  <c r="LG103" i="2"/>
  <c r="LF103" i="2"/>
  <c r="LA103" i="2"/>
  <c r="KZ103" i="2"/>
  <c r="LB103" i="2" s="1"/>
  <c r="KU103" i="2"/>
  <c r="KT103" i="2"/>
  <c r="KV103" i="2" s="1"/>
  <c r="KP103" i="2"/>
  <c r="KO103" i="2"/>
  <c r="KN103" i="2"/>
  <c r="KC103" i="2"/>
  <c r="KB103" i="2"/>
  <c r="KA103" i="2"/>
  <c r="JZ103" i="2"/>
  <c r="JY103" i="2"/>
  <c r="JW103" i="2"/>
  <c r="JV103" i="2"/>
  <c r="JU103" i="2"/>
  <c r="JT103" i="2"/>
  <c r="JR103" i="2"/>
  <c r="JQ103" i="2"/>
  <c r="JP103" i="2"/>
  <c r="JO103" i="2"/>
  <c r="JK103" i="2" s="1"/>
  <c r="JN103" i="2"/>
  <c r="JM103" i="2"/>
  <c r="JL103" i="2"/>
  <c r="JJ103" i="2"/>
  <c r="JH103" i="2"/>
  <c r="JG103" i="2"/>
  <c r="JF103" i="2"/>
  <c r="JA103" i="2"/>
  <c r="IZ103" i="2"/>
  <c r="IY103" i="2"/>
  <c r="IX103" i="2"/>
  <c r="IW103" i="2"/>
  <c r="IU103" i="2"/>
  <c r="IT103" i="2"/>
  <c r="IS103" i="2"/>
  <c r="IR103" i="2"/>
  <c r="IP103" i="2"/>
  <c r="IO103" i="2"/>
  <c r="IN103" i="2"/>
  <c r="IM103" i="2"/>
  <c r="IG103" i="2" s="1"/>
  <c r="IL103" i="2"/>
  <c r="IK103" i="2"/>
  <c r="IJ103" i="2"/>
  <c r="II103" i="2"/>
  <c r="IC103" i="2" s="1"/>
  <c r="IH103" i="2"/>
  <c r="IF103" i="2"/>
  <c r="IE103" i="2"/>
  <c r="ID103" i="2"/>
  <c r="HW103" i="2"/>
  <c r="HS103" i="2"/>
  <c r="HJ103" i="2" s="1"/>
  <c r="HG103" i="2" s="1" a="1"/>
  <c r="HG103" i="2" s="1"/>
  <c r="HR103" i="2"/>
  <c r="HQ103" i="2"/>
  <c r="HP103" i="2"/>
  <c r="HO103" i="2"/>
  <c r="HI103" i="2"/>
  <c r="HC103" i="2"/>
  <c r="HA103" i="2" a="1"/>
  <c r="HA103" i="2" s="1"/>
  <c r="GY103" i="2"/>
  <c r="GX103" i="2"/>
  <c r="GR103" i="2"/>
  <c r="GL103" i="2"/>
  <c r="GM103" i="2" s="1"/>
  <c r="GZ103" i="2" s="1"/>
  <c r="FR103" i="2"/>
  <c r="FI103" i="2"/>
  <c r="FO103" i="2" s="1"/>
  <c r="EW103" i="2"/>
  <c r="ET103" i="2"/>
  <c r="EP103" i="2"/>
  <c r="DT103" i="2"/>
  <c r="DJ103" i="2"/>
  <c r="DI103" i="2"/>
  <c r="DH103" i="2"/>
  <c r="DL103" i="2" s="1"/>
  <c r="DN103" i="2" s="1"/>
  <c r="CZ103" i="2"/>
  <c r="CY103" i="2" s="1"/>
  <c r="CV103" i="2" s="1"/>
  <c r="Z103" i="2" s="1"/>
  <c r="AI103" i="2" s="1"/>
  <c r="CX103" i="2"/>
  <c r="CW103" i="2"/>
  <c r="CT103" i="2"/>
  <c r="CS103" i="2" s="1"/>
  <c r="CQ103" i="2" s="1"/>
  <c r="DB103" i="2" s="1"/>
  <c r="CP103" i="2"/>
  <c r="DC103" i="2" s="1"/>
  <c r="AL103" i="2"/>
  <c r="D103" i="2"/>
  <c r="CA103" i="2" s="1"/>
  <c r="OQ102" i="2"/>
  <c r="OL102" i="2"/>
  <c r="OK102" i="2"/>
  <c r="OJ102" i="2"/>
  <c r="OI102" i="2"/>
  <c r="OH102" i="2"/>
  <c r="OG102" i="2"/>
  <c r="NS102" i="2"/>
  <c r="NR102" i="2"/>
  <c r="NT102" i="2" s="1"/>
  <c r="NP102" i="2"/>
  <c r="NO102" i="2"/>
  <c r="NC102" i="2"/>
  <c r="MY102" i="2"/>
  <c r="MQ102" i="2"/>
  <c r="MR102" i="2" s="1"/>
  <c r="MP102" i="2"/>
  <c r="MK102" i="2"/>
  <c r="MJ102" i="2"/>
  <c r="ME102" i="2"/>
  <c r="MD102" i="2"/>
  <c r="LY102" i="2"/>
  <c r="LX102" i="2"/>
  <c r="LS102" i="2"/>
  <c r="LR102" i="2"/>
  <c r="LM102" i="2"/>
  <c r="LL102" i="2"/>
  <c r="LG102" i="2"/>
  <c r="LF102" i="2"/>
  <c r="LA102" i="2"/>
  <c r="KZ102" i="2"/>
  <c r="KU102" i="2"/>
  <c r="KT102" i="2"/>
  <c r="KO102" i="2"/>
  <c r="KP102" i="2" s="1"/>
  <c r="KN102" i="2"/>
  <c r="KC102" i="2"/>
  <c r="KB102" i="2"/>
  <c r="KA102" i="2"/>
  <c r="JZ102" i="2"/>
  <c r="JY102" i="2"/>
  <c r="JW102" i="2"/>
  <c r="JV102" i="2"/>
  <c r="JU102" i="2"/>
  <c r="JT102" i="2"/>
  <c r="JR102" i="2"/>
  <c r="JQ102" i="2"/>
  <c r="JP102" i="2"/>
  <c r="JO102" i="2"/>
  <c r="JN102" i="2"/>
  <c r="JM102" i="2"/>
  <c r="JL102" i="2"/>
  <c r="JJ102" i="2"/>
  <c r="JH102" i="2"/>
  <c r="JG102" i="2"/>
  <c r="JF102" i="2"/>
  <c r="JA102" i="2"/>
  <c r="IZ102" i="2"/>
  <c r="IY102" i="2"/>
  <c r="IX102" i="2"/>
  <c r="IW102" i="2"/>
  <c r="IU102" i="2"/>
  <c r="IT102" i="2"/>
  <c r="IS102" i="2"/>
  <c r="IR102" i="2"/>
  <c r="IP102" i="2"/>
  <c r="IO102" i="2"/>
  <c r="IN102" i="2"/>
  <c r="IM102" i="2"/>
  <c r="II102" i="2" s="1"/>
  <c r="IA102" i="2" s="1"/>
  <c r="IB102" i="2" s="1"/>
  <c r="KF102" i="2" s="1"/>
  <c r="IL102" i="2"/>
  <c r="IK102" i="2"/>
  <c r="IJ102" i="2"/>
  <c r="IH102" i="2"/>
  <c r="IF102" i="2"/>
  <c r="IE102" i="2"/>
  <c r="ID102" i="2"/>
  <c r="HW102" i="2"/>
  <c r="HS102" i="2"/>
  <c r="HJ102" i="2" s="1"/>
  <c r="HG102" i="2" s="1" a="1"/>
  <c r="HG102" i="2" s="1"/>
  <c r="HR102" i="2"/>
  <c r="HQ102" i="2"/>
  <c r="HP102" i="2"/>
  <c r="HO102" i="2"/>
  <c r="HI102" i="2"/>
  <c r="HC102" i="2"/>
  <c r="HA102" i="2" a="1"/>
  <c r="HA102" i="2" s="1"/>
  <c r="GY102" i="2"/>
  <c r="GX102" i="2"/>
  <c r="GR102" i="2"/>
  <c r="GL102" i="2"/>
  <c r="GM102" i="2" s="1"/>
  <c r="GZ102" i="2" s="1"/>
  <c r="FR102" i="2"/>
  <c r="FS102" i="2" s="1"/>
  <c r="FI102" i="2"/>
  <c r="FO102" i="2" s="1"/>
  <c r="EW102" i="2"/>
  <c r="ET102" i="2"/>
  <c r="EP102" i="2"/>
  <c r="DT102" i="2"/>
  <c r="DJ102" i="2"/>
  <c r="DI102" i="2"/>
  <c r="DH102" i="2"/>
  <c r="CZ102" i="2"/>
  <c r="CY102" i="2" s="1"/>
  <c r="CV102" i="2" s="1"/>
  <c r="Z102" i="2" s="1"/>
  <c r="AI102" i="2" s="1"/>
  <c r="CX102" i="2"/>
  <c r="CW102" i="2"/>
  <c r="CT102" i="2"/>
  <c r="CS102" i="2" s="1"/>
  <c r="CQ102" i="2" s="1"/>
  <c r="CP102" i="2"/>
  <c r="DC102" i="2" s="1"/>
  <c r="AL102" i="2"/>
  <c r="D102" i="2"/>
  <c r="CA102" i="2" s="1"/>
  <c r="OQ101" i="2"/>
  <c r="OL101" i="2"/>
  <c r="OK101" i="2"/>
  <c r="OJ101" i="2"/>
  <c r="OI101" i="2"/>
  <c r="OH101" i="2"/>
  <c r="ON101" i="2" s="1"/>
  <c r="OG101" i="2"/>
  <c r="OM101" i="2" s="1"/>
  <c r="NS101" i="2"/>
  <c r="NR101" i="2"/>
  <c r="NP101" i="2"/>
  <c r="NO101" i="2"/>
  <c r="NC101" i="2"/>
  <c r="MY101" i="2"/>
  <c r="MQ101" i="2"/>
  <c r="MP101" i="2"/>
  <c r="MK101" i="2"/>
  <c r="MJ101" i="2"/>
  <c r="ME101" i="2"/>
  <c r="MD101" i="2"/>
  <c r="LY101" i="2"/>
  <c r="LX101" i="2"/>
  <c r="LZ101" i="2" s="1"/>
  <c r="LS101" i="2"/>
  <c r="LR101" i="2"/>
  <c r="LM101" i="2"/>
  <c r="LL101" i="2"/>
  <c r="LN101" i="2" s="1"/>
  <c r="LG101" i="2"/>
  <c r="LF101" i="2"/>
  <c r="LA101" i="2"/>
  <c r="KZ101" i="2"/>
  <c r="KU101" i="2"/>
  <c r="KT101" i="2"/>
  <c r="KO101" i="2"/>
  <c r="KN101" i="2"/>
  <c r="KC101" i="2"/>
  <c r="KB101" i="2"/>
  <c r="KA101" i="2"/>
  <c r="JZ101" i="2"/>
  <c r="JY101" i="2"/>
  <c r="JW101" i="2"/>
  <c r="JV101" i="2"/>
  <c r="JU101" i="2"/>
  <c r="JT101" i="2"/>
  <c r="JR101" i="2"/>
  <c r="JQ101" i="2"/>
  <c r="JP101" i="2"/>
  <c r="JO101" i="2"/>
  <c r="JI101" i="2" s="1"/>
  <c r="JN101" i="2"/>
  <c r="JM101" i="2"/>
  <c r="JL101" i="2"/>
  <c r="JJ101" i="2"/>
  <c r="JH101" i="2"/>
  <c r="JG101" i="2"/>
  <c r="JF101" i="2"/>
  <c r="JA101" i="2"/>
  <c r="IZ101" i="2"/>
  <c r="IY101" i="2"/>
  <c r="IX101" i="2"/>
  <c r="IW101" i="2"/>
  <c r="IU101" i="2"/>
  <c r="IT101" i="2"/>
  <c r="IS101" i="2"/>
  <c r="IR101" i="2"/>
  <c r="IP101" i="2"/>
  <c r="IO101" i="2"/>
  <c r="IN101" i="2"/>
  <c r="IM101" i="2"/>
  <c r="IG101" i="2" s="1"/>
  <c r="IL101" i="2"/>
  <c r="IK101" i="2"/>
  <c r="IJ101" i="2"/>
  <c r="IH101" i="2"/>
  <c r="IF101" i="2"/>
  <c r="IE101" i="2"/>
  <c r="ID101" i="2"/>
  <c r="HW101" i="2"/>
  <c r="HS101" i="2"/>
  <c r="HJ101" i="2" s="1"/>
  <c r="HG101" i="2" s="1" a="1"/>
  <c r="HG101" i="2" s="1"/>
  <c r="HR101" i="2"/>
  <c r="HQ101" i="2"/>
  <c r="HP101" i="2"/>
  <c r="HO101" i="2"/>
  <c r="HI101" i="2"/>
  <c r="HC101" i="2"/>
  <c r="HA101" i="2" a="1"/>
  <c r="HA101" i="2" s="1"/>
  <c r="GY101" i="2"/>
  <c r="GX101" i="2"/>
  <c r="GR101" i="2"/>
  <c r="GL101" i="2"/>
  <c r="GM101" i="2" s="1"/>
  <c r="GZ101" i="2" s="1"/>
  <c r="FR101" i="2"/>
  <c r="FS101" i="2" s="1"/>
  <c r="FT101" i="2" s="1"/>
  <c r="FU101" i="2" s="1"/>
  <c r="FV101" i="2" s="1"/>
  <c r="ES101" i="2" s="1"/>
  <c r="FI101" i="2"/>
  <c r="FO101" i="2" s="1"/>
  <c r="EW101" i="2"/>
  <c r="ET101" i="2"/>
  <c r="EP101" i="2"/>
  <c r="DT101" i="2"/>
  <c r="DJ101" i="2"/>
  <c r="DI101" i="2"/>
  <c r="DH101" i="2"/>
  <c r="CZ101" i="2"/>
  <c r="CY101" i="2" s="1"/>
  <c r="CV101" i="2" s="1"/>
  <c r="Z101" i="2" s="1"/>
  <c r="AI101" i="2" s="1"/>
  <c r="CX101" i="2"/>
  <c r="CW101" i="2"/>
  <c r="CT101" i="2"/>
  <c r="CS101" i="2" s="1"/>
  <c r="CQ101" i="2" s="1"/>
  <c r="DB101" i="2" s="1"/>
  <c r="CP101" i="2"/>
  <c r="DC101" i="2" s="1"/>
  <c r="CA101" i="2"/>
  <c r="AL101" i="2"/>
  <c r="D101" i="2"/>
  <c r="OQ100" i="2"/>
  <c r="OL100" i="2"/>
  <c r="OK100" i="2"/>
  <c r="OJ100" i="2"/>
  <c r="OI100" i="2"/>
  <c r="OP100" i="2" s="1"/>
  <c r="OH100" i="2"/>
  <c r="OG100" i="2"/>
  <c r="NS100" i="2"/>
  <c r="NR100" i="2"/>
  <c r="NT100" i="2" s="1"/>
  <c r="NP100" i="2"/>
  <c r="NO100" i="2"/>
  <c r="NC100" i="2"/>
  <c r="MY100" i="2"/>
  <c r="MQ100" i="2"/>
  <c r="MP100" i="2"/>
  <c r="MK100" i="2"/>
  <c r="MJ100" i="2"/>
  <c r="ML100" i="2" s="1"/>
  <c r="ME100" i="2"/>
  <c r="MD100" i="2"/>
  <c r="LY100" i="2"/>
  <c r="LX100" i="2"/>
  <c r="LS100" i="2"/>
  <c r="LR100" i="2"/>
  <c r="LT100" i="2" s="1"/>
  <c r="LM100" i="2"/>
  <c r="LL100" i="2"/>
  <c r="LN100" i="2" s="1"/>
  <c r="LG100" i="2"/>
  <c r="LF100" i="2"/>
  <c r="LA100" i="2"/>
  <c r="KZ100" i="2"/>
  <c r="KU100" i="2"/>
  <c r="KT100" i="2"/>
  <c r="KV100" i="2" s="1"/>
  <c r="KO100" i="2"/>
  <c r="KN100" i="2"/>
  <c r="KP100" i="2" s="1"/>
  <c r="KC100" i="2"/>
  <c r="KB100" i="2"/>
  <c r="KA100" i="2"/>
  <c r="JZ100" i="2"/>
  <c r="JY100" i="2"/>
  <c r="JW100" i="2"/>
  <c r="JV100" i="2"/>
  <c r="JU100" i="2"/>
  <c r="JT100" i="2"/>
  <c r="JR100" i="2"/>
  <c r="JQ100" i="2"/>
  <c r="JP100" i="2"/>
  <c r="JO100" i="2"/>
  <c r="JI100" i="2" s="1"/>
  <c r="JN100" i="2"/>
  <c r="JM100" i="2"/>
  <c r="JL100" i="2"/>
  <c r="JJ100" i="2"/>
  <c r="JH100" i="2"/>
  <c r="JG100" i="2"/>
  <c r="JF100" i="2"/>
  <c r="JA100" i="2"/>
  <c r="IZ100" i="2"/>
  <c r="IY100" i="2"/>
  <c r="IX100" i="2"/>
  <c r="IW100" i="2"/>
  <c r="IU100" i="2"/>
  <c r="IT100" i="2"/>
  <c r="IS100" i="2"/>
  <c r="IR100" i="2"/>
  <c r="IP100" i="2"/>
  <c r="IO100" i="2"/>
  <c r="IN100" i="2"/>
  <c r="IM100" i="2"/>
  <c r="IL100" i="2"/>
  <c r="IK100" i="2"/>
  <c r="IJ100" i="2"/>
  <c r="II100" i="2"/>
  <c r="IH100" i="2"/>
  <c r="IG100" i="2"/>
  <c r="IF100" i="2"/>
  <c r="IE100" i="2"/>
  <c r="ID100" i="2"/>
  <c r="HW100" i="2"/>
  <c r="HS100" i="2"/>
  <c r="HJ100" i="2" s="1"/>
  <c r="HG100" i="2" s="1" a="1"/>
  <c r="HG100" i="2" s="1"/>
  <c r="HR100" i="2"/>
  <c r="HQ100" i="2"/>
  <c r="HP100" i="2"/>
  <c r="HO100" i="2"/>
  <c r="HI100" i="2"/>
  <c r="HC100" i="2"/>
  <c r="HA100" i="2" a="1"/>
  <c r="HA100" i="2" s="1"/>
  <c r="GY100" i="2"/>
  <c r="GX100" i="2"/>
  <c r="GR100" i="2"/>
  <c r="GL100" i="2"/>
  <c r="GM100" i="2" s="1"/>
  <c r="GZ100" i="2" s="1"/>
  <c r="FR100" i="2"/>
  <c r="FS100" i="2" s="1"/>
  <c r="FT100" i="2" s="1"/>
  <c r="FU100" i="2" s="1"/>
  <c r="FV100" i="2" s="1"/>
  <c r="ES100" i="2" s="1"/>
  <c r="FI100" i="2"/>
  <c r="FO100" i="2" s="1"/>
  <c r="EW100" i="2"/>
  <c r="ET100" i="2"/>
  <c r="EP100" i="2"/>
  <c r="DT100" i="2"/>
  <c r="DJ100" i="2"/>
  <c r="DI100" i="2"/>
  <c r="DH100" i="2"/>
  <c r="DC100" i="2"/>
  <c r="CZ100" i="2"/>
  <c r="CY100" i="2" s="1"/>
  <c r="CV100" i="2" s="1"/>
  <c r="Z100" i="2" s="1"/>
  <c r="AI100" i="2" s="1"/>
  <c r="CX100" i="2"/>
  <c r="CW100" i="2"/>
  <c r="CT100" i="2"/>
  <c r="CS100" i="2" s="1"/>
  <c r="CQ100" i="2" s="1"/>
  <c r="CP100" i="2"/>
  <c r="AL100" i="2"/>
  <c r="D100" i="2"/>
  <c r="CA100" i="2" s="1"/>
  <c r="OQ99" i="2"/>
  <c r="OL99" i="2"/>
  <c r="OK99" i="2"/>
  <c r="OJ99" i="2"/>
  <c r="OI99" i="2"/>
  <c r="OH99" i="2"/>
  <c r="OG99" i="2"/>
  <c r="OM99" i="2" s="1"/>
  <c r="NS99" i="2"/>
  <c r="NR99" i="2"/>
  <c r="NP99" i="2"/>
  <c r="NO99" i="2"/>
  <c r="NC99" i="2"/>
  <c r="MY99" i="2"/>
  <c r="NG99" i="2" s="1"/>
  <c r="MQ99" i="2"/>
  <c r="MP99" i="2"/>
  <c r="MR99" i="2" s="1"/>
  <c r="MK99" i="2"/>
  <c r="MJ99" i="2"/>
  <c r="ME99" i="2"/>
  <c r="MD99" i="2"/>
  <c r="LY99" i="2"/>
  <c r="LX99" i="2"/>
  <c r="LZ99" i="2" s="1"/>
  <c r="LS99" i="2"/>
  <c r="LR99" i="2"/>
  <c r="LM99" i="2"/>
  <c r="LL99" i="2"/>
  <c r="LG99" i="2"/>
  <c r="LF99" i="2"/>
  <c r="LA99" i="2"/>
  <c r="KZ99" i="2"/>
  <c r="LB99" i="2" s="1"/>
  <c r="KU99" i="2"/>
  <c r="KT99" i="2"/>
  <c r="KO99" i="2"/>
  <c r="KN99" i="2"/>
  <c r="KC99" i="2"/>
  <c r="KB99" i="2"/>
  <c r="KA99" i="2"/>
  <c r="JZ99" i="2"/>
  <c r="JY99" i="2"/>
  <c r="JW99" i="2"/>
  <c r="JV99" i="2"/>
  <c r="JU99" i="2"/>
  <c r="JT99" i="2"/>
  <c r="JR99" i="2"/>
  <c r="JQ99" i="2"/>
  <c r="JP99" i="2"/>
  <c r="JO99" i="2"/>
  <c r="JN99" i="2"/>
  <c r="JM99" i="2"/>
  <c r="JL99" i="2"/>
  <c r="JJ99" i="2"/>
  <c r="JH99" i="2"/>
  <c r="JG99" i="2"/>
  <c r="JF99" i="2"/>
  <c r="JA99" i="2"/>
  <c r="IZ99" i="2"/>
  <c r="IY99" i="2"/>
  <c r="IX99" i="2"/>
  <c r="IW99" i="2"/>
  <c r="IU99" i="2"/>
  <c r="IT99" i="2"/>
  <c r="IS99" i="2"/>
  <c r="IR99" i="2"/>
  <c r="IP99" i="2"/>
  <c r="IO99" i="2"/>
  <c r="IN99" i="2"/>
  <c r="IM99" i="2"/>
  <c r="IG99" i="2" s="1"/>
  <c r="IL99" i="2"/>
  <c r="IK99" i="2"/>
  <c r="IJ99" i="2"/>
  <c r="IH99" i="2"/>
  <c r="IF99" i="2"/>
  <c r="IE99" i="2"/>
  <c r="ID99" i="2"/>
  <c r="HW99" i="2"/>
  <c r="HS99" i="2"/>
  <c r="HJ99" i="2" s="1"/>
  <c r="HG99" i="2" s="1" a="1"/>
  <c r="HG99" i="2" s="1"/>
  <c r="HR99" i="2"/>
  <c r="HQ99" i="2"/>
  <c r="HP99" i="2"/>
  <c r="HO99" i="2"/>
  <c r="HI99" i="2"/>
  <c r="HC99" i="2"/>
  <c r="HA99" i="2" a="1"/>
  <c r="HA99" i="2" s="1"/>
  <c r="GY99" i="2"/>
  <c r="GX99" i="2"/>
  <c r="GR99" i="2"/>
  <c r="GL99" i="2"/>
  <c r="GM99" i="2" s="1"/>
  <c r="GZ99" i="2" s="1"/>
  <c r="FR99" i="2"/>
  <c r="FS99" i="2" s="1"/>
  <c r="FI99" i="2"/>
  <c r="FO99" i="2" s="1"/>
  <c r="EW99" i="2"/>
  <c r="ET99" i="2"/>
  <c r="EP99" i="2"/>
  <c r="DT99" i="2"/>
  <c r="DJ99" i="2"/>
  <c r="DI99" i="2"/>
  <c r="DH99" i="2"/>
  <c r="CZ99" i="2"/>
  <c r="CY99" i="2"/>
  <c r="CX99" i="2"/>
  <c r="CW99" i="2"/>
  <c r="CV99" i="2"/>
  <c r="Z99" i="2" s="1"/>
  <c r="AI99" i="2" s="1"/>
  <c r="CT99" i="2"/>
  <c r="CS99" i="2" s="1"/>
  <c r="CQ99" i="2" s="1"/>
  <c r="CP99" i="2"/>
  <c r="DC99" i="2" s="1"/>
  <c r="AL99" i="2"/>
  <c r="D99" i="2"/>
  <c r="CA99" i="2" s="1"/>
  <c r="OQ98" i="2"/>
  <c r="OM98" i="2"/>
  <c r="OL98" i="2"/>
  <c r="OK98" i="2"/>
  <c r="OJ98" i="2"/>
  <c r="OI98" i="2"/>
  <c r="OH98" i="2"/>
  <c r="OG98" i="2"/>
  <c r="NS98" i="2"/>
  <c r="NT98" i="2" s="1"/>
  <c r="NR98" i="2"/>
  <c r="NP98" i="2"/>
  <c r="NO98" i="2"/>
  <c r="NC98" i="2"/>
  <c r="MY98" i="2"/>
  <c r="NG98" i="2" s="1"/>
  <c r="MQ98" i="2"/>
  <c r="MP98" i="2"/>
  <c r="MK98" i="2"/>
  <c r="MJ98" i="2"/>
  <c r="MF98" i="2"/>
  <c r="ME98" i="2"/>
  <c r="MD98" i="2"/>
  <c r="LY98" i="2"/>
  <c r="LX98" i="2"/>
  <c r="LS98" i="2"/>
  <c r="LR98" i="2"/>
  <c r="LM98" i="2"/>
  <c r="LL98" i="2"/>
  <c r="LN98" i="2" s="1"/>
  <c r="LG98" i="2"/>
  <c r="LF98" i="2"/>
  <c r="LA98" i="2"/>
  <c r="KZ98" i="2"/>
  <c r="KU98" i="2"/>
  <c r="KT98" i="2"/>
  <c r="KO98" i="2"/>
  <c r="KN98" i="2"/>
  <c r="KC98" i="2"/>
  <c r="KB98" i="2"/>
  <c r="KA98" i="2"/>
  <c r="JZ98" i="2"/>
  <c r="JY98" i="2"/>
  <c r="JW98" i="2"/>
  <c r="JV98" i="2"/>
  <c r="JU98" i="2"/>
  <c r="JT98" i="2"/>
  <c r="JR98" i="2"/>
  <c r="JQ98" i="2"/>
  <c r="JP98" i="2"/>
  <c r="JO98" i="2"/>
  <c r="JI98" i="2" s="1"/>
  <c r="JN98" i="2"/>
  <c r="JM98" i="2"/>
  <c r="JL98" i="2"/>
  <c r="JJ98" i="2"/>
  <c r="JH98" i="2"/>
  <c r="JG98" i="2"/>
  <c r="JF98" i="2"/>
  <c r="JA98" i="2"/>
  <c r="IZ98" i="2"/>
  <c r="IY98" i="2"/>
  <c r="IX98" i="2"/>
  <c r="IW98" i="2"/>
  <c r="IU98" i="2"/>
  <c r="IT98" i="2"/>
  <c r="IS98" i="2"/>
  <c r="IR98" i="2"/>
  <c r="IP98" i="2"/>
  <c r="IO98" i="2"/>
  <c r="IN98" i="2"/>
  <c r="IM98" i="2"/>
  <c r="II98" i="2" s="1"/>
  <c r="IA98" i="2" s="1"/>
  <c r="IB98" i="2" s="1"/>
  <c r="KF98" i="2" s="1"/>
  <c r="IL98" i="2"/>
  <c r="IK98" i="2"/>
  <c r="IJ98" i="2"/>
  <c r="IH98" i="2"/>
  <c r="IF98" i="2"/>
  <c r="IE98" i="2"/>
  <c r="ID98" i="2"/>
  <c r="IC98" i="2"/>
  <c r="HW98" i="2"/>
  <c r="HS98" i="2"/>
  <c r="HR98" i="2"/>
  <c r="HQ98" i="2"/>
  <c r="HP98" i="2"/>
  <c r="HO98" i="2"/>
  <c r="HJ98" i="2"/>
  <c r="HG98" i="2" s="1" a="1"/>
  <c r="HG98" i="2" s="1"/>
  <c r="HI98" i="2"/>
  <c r="HC98" i="2"/>
  <c r="HA98" i="2" a="1"/>
  <c r="HA98" i="2" s="1"/>
  <c r="GY98" i="2"/>
  <c r="GX98" i="2"/>
  <c r="GR98" i="2"/>
  <c r="GL98" i="2"/>
  <c r="GM98" i="2" s="1"/>
  <c r="GZ98" i="2" s="1"/>
  <c r="FT98" i="2"/>
  <c r="FU98" i="2" s="1"/>
  <c r="FV98" i="2" s="1"/>
  <c r="ES98" i="2" s="1"/>
  <c r="FR98" i="2"/>
  <c r="FS98" i="2" s="1"/>
  <c r="FO98" i="2"/>
  <c r="FI98" i="2"/>
  <c r="EW98" i="2"/>
  <c r="ET98" i="2"/>
  <c r="EP98" i="2"/>
  <c r="EB98" i="2"/>
  <c r="EH98" i="2" s="1"/>
  <c r="DT98" i="2"/>
  <c r="DJ98" i="2"/>
  <c r="DI98" i="2"/>
  <c r="DH98" i="2"/>
  <c r="CZ98" i="2"/>
  <c r="CY98" i="2"/>
  <c r="CV98" i="2" s="1"/>
  <c r="Z98" i="2" s="1"/>
  <c r="AI98" i="2" s="1"/>
  <c r="CX98" i="2"/>
  <c r="CW98" i="2"/>
  <c r="CT98" i="2"/>
  <c r="CS98" i="2" s="1"/>
  <c r="CQ98" i="2" s="1"/>
  <c r="DB98" i="2" s="1"/>
  <c r="CP98" i="2"/>
  <c r="DC98" i="2" s="1"/>
  <c r="AL98" i="2"/>
  <c r="D98" i="2"/>
  <c r="CA98" i="2" s="1"/>
  <c r="OQ97" i="2"/>
  <c r="OL97" i="2"/>
  <c r="OP97" i="2" s="1"/>
  <c r="OR97" i="2" s="1"/>
  <c r="OK97" i="2"/>
  <c r="OJ97" i="2"/>
  <c r="OI97" i="2"/>
  <c r="OH97" i="2"/>
  <c r="OG97" i="2"/>
  <c r="NS97" i="2"/>
  <c r="NR97" i="2"/>
  <c r="NT97" i="2" s="1"/>
  <c r="NP97" i="2"/>
  <c r="NO97" i="2"/>
  <c r="NC97" i="2"/>
  <c r="NG97" i="2" s="1"/>
  <c r="MY97" i="2"/>
  <c r="MQ97" i="2"/>
  <c r="MP97" i="2"/>
  <c r="MR97" i="2" s="1"/>
  <c r="MK97" i="2"/>
  <c r="MJ97" i="2"/>
  <c r="ME97" i="2"/>
  <c r="MD97" i="2"/>
  <c r="LY97" i="2"/>
  <c r="LX97" i="2"/>
  <c r="LS97" i="2"/>
  <c r="LR97" i="2"/>
  <c r="LT97" i="2" s="1"/>
  <c r="LM97" i="2"/>
  <c r="LL97" i="2"/>
  <c r="LG97" i="2"/>
  <c r="LH97" i="2" s="1"/>
  <c r="LF97" i="2"/>
  <c r="LA97" i="2"/>
  <c r="KZ97" i="2"/>
  <c r="KU97" i="2"/>
  <c r="KT97" i="2"/>
  <c r="KV97" i="2" s="1"/>
  <c r="KO97" i="2"/>
  <c r="KN97" i="2"/>
  <c r="KP97" i="2" s="1"/>
  <c r="KC97" i="2"/>
  <c r="KB97" i="2"/>
  <c r="KA97" i="2"/>
  <c r="JZ97" i="2"/>
  <c r="JY97" i="2"/>
  <c r="JW97" i="2"/>
  <c r="JV97" i="2"/>
  <c r="JU97" i="2"/>
  <c r="JT97" i="2"/>
  <c r="JR97" i="2"/>
  <c r="JQ97" i="2"/>
  <c r="JP97" i="2"/>
  <c r="JO97" i="2"/>
  <c r="JK97" i="2" s="1"/>
  <c r="JN97" i="2"/>
  <c r="JM97" i="2"/>
  <c r="JL97" i="2"/>
  <c r="JJ97" i="2"/>
  <c r="JH97" i="2"/>
  <c r="JG97" i="2"/>
  <c r="JF97" i="2"/>
  <c r="JA97" i="2"/>
  <c r="IZ97" i="2"/>
  <c r="IY97" i="2"/>
  <c r="IX97" i="2"/>
  <c r="IW97" i="2"/>
  <c r="IU97" i="2"/>
  <c r="IT97" i="2"/>
  <c r="IS97" i="2"/>
  <c r="IR97" i="2"/>
  <c r="IP97" i="2"/>
  <c r="IO97" i="2"/>
  <c r="IN97" i="2"/>
  <c r="IM97" i="2"/>
  <c r="II97" i="2" s="1"/>
  <c r="IL97" i="2"/>
  <c r="IK97" i="2"/>
  <c r="IJ97" i="2"/>
  <c r="IH97" i="2"/>
  <c r="IF97" i="2"/>
  <c r="IE97" i="2"/>
  <c r="ID97" i="2"/>
  <c r="HW97" i="2"/>
  <c r="HS97" i="2"/>
  <c r="HJ97" i="2" s="1"/>
  <c r="HG97" i="2" s="1" a="1"/>
  <c r="HG97" i="2" s="1"/>
  <c r="HR97" i="2"/>
  <c r="HQ97" i="2"/>
  <c r="HP97" i="2"/>
  <c r="HO97" i="2"/>
  <c r="HI97" i="2"/>
  <c r="HC97" i="2"/>
  <c r="HA97" i="2" a="1"/>
  <c r="HA97" i="2" s="1"/>
  <c r="GY97" i="2"/>
  <c r="GX97" i="2"/>
  <c r="GR97" i="2"/>
  <c r="GM97" i="2"/>
  <c r="GZ97" i="2" s="1"/>
  <c r="GL97" i="2"/>
  <c r="FR97" i="2"/>
  <c r="FS97" i="2" s="1"/>
  <c r="FT97" i="2" s="1"/>
  <c r="FU97" i="2" s="1"/>
  <c r="FV97" i="2" s="1"/>
  <c r="ES97" i="2" s="1"/>
  <c r="FI97" i="2"/>
  <c r="FO97" i="2" s="1"/>
  <c r="EW97" i="2"/>
  <c r="ET97" i="2"/>
  <c r="EP97" i="2"/>
  <c r="DT97" i="2"/>
  <c r="DJ97" i="2"/>
  <c r="DI97" i="2"/>
  <c r="DH97" i="2"/>
  <c r="CZ97" i="2"/>
  <c r="CY97" i="2" s="1"/>
  <c r="CV97" i="2" s="1"/>
  <c r="Z97" i="2" s="1"/>
  <c r="CX97" i="2"/>
  <c r="CW97" i="2"/>
  <c r="CT97" i="2"/>
  <c r="CS97" i="2" s="1"/>
  <c r="CQ97" i="2"/>
  <c r="DB97" i="2" s="1"/>
  <c r="CP97" i="2"/>
  <c r="DC97" i="2" s="1"/>
  <c r="AL97" i="2"/>
  <c r="D97" i="2"/>
  <c r="CA97" i="2" s="1"/>
  <c r="OQ96" i="2"/>
  <c r="OL96" i="2"/>
  <c r="OK96" i="2"/>
  <c r="OJ96" i="2"/>
  <c r="OI96" i="2"/>
  <c r="OH96" i="2"/>
  <c r="ON96" i="2" s="1"/>
  <c r="OG96" i="2"/>
  <c r="NS96" i="2"/>
  <c r="NT96" i="2" s="1"/>
  <c r="NR96" i="2"/>
  <c r="NP96" i="2"/>
  <c r="NO96" i="2"/>
  <c r="NC96" i="2"/>
  <c r="MY96" i="2"/>
  <c r="MQ96" i="2"/>
  <c r="MR96" i="2" s="1"/>
  <c r="MP96" i="2"/>
  <c r="MK96" i="2"/>
  <c r="MJ96" i="2"/>
  <c r="ME96" i="2"/>
  <c r="MD96" i="2"/>
  <c r="MF96" i="2" s="1"/>
  <c r="LY96" i="2"/>
  <c r="LX96" i="2"/>
  <c r="LZ96" i="2" s="1"/>
  <c r="LS96" i="2"/>
  <c r="LR96" i="2"/>
  <c r="LM96" i="2"/>
  <c r="LL96" i="2"/>
  <c r="LN96" i="2" s="1"/>
  <c r="LG96" i="2"/>
  <c r="LF96" i="2"/>
  <c r="LA96" i="2"/>
  <c r="KZ96" i="2"/>
  <c r="KU96" i="2"/>
  <c r="KT96" i="2"/>
  <c r="KO96" i="2"/>
  <c r="KN96" i="2"/>
  <c r="KP96" i="2" s="1"/>
  <c r="KC96" i="2"/>
  <c r="KB96" i="2"/>
  <c r="KA96" i="2"/>
  <c r="JZ96" i="2"/>
  <c r="JY96" i="2"/>
  <c r="JW96" i="2"/>
  <c r="JV96" i="2"/>
  <c r="JU96" i="2"/>
  <c r="JT96" i="2"/>
  <c r="JR96" i="2"/>
  <c r="JQ96" i="2"/>
  <c r="JP96" i="2"/>
  <c r="JO96" i="2"/>
  <c r="JK96" i="2" s="1"/>
  <c r="JN96" i="2"/>
  <c r="JM96" i="2"/>
  <c r="JL96" i="2"/>
  <c r="JJ96" i="2"/>
  <c r="JH96" i="2"/>
  <c r="JG96" i="2"/>
  <c r="JF96" i="2"/>
  <c r="JA96" i="2"/>
  <c r="IZ96" i="2"/>
  <c r="IY96" i="2"/>
  <c r="IX96" i="2"/>
  <c r="IW96" i="2"/>
  <c r="IU96" i="2"/>
  <c r="IT96" i="2"/>
  <c r="IS96" i="2"/>
  <c r="IR96" i="2"/>
  <c r="IP96" i="2"/>
  <c r="IO96" i="2"/>
  <c r="IN96" i="2"/>
  <c r="IM96" i="2"/>
  <c r="IL96" i="2"/>
  <c r="IK96" i="2"/>
  <c r="IJ96" i="2"/>
  <c r="IH96" i="2"/>
  <c r="IF96" i="2"/>
  <c r="IE96" i="2"/>
  <c r="ID96" i="2"/>
  <c r="HW96" i="2"/>
  <c r="HS96" i="2"/>
  <c r="HJ96" i="2" s="1"/>
  <c r="HG96" i="2" s="1" a="1"/>
  <c r="HG96" i="2" s="1"/>
  <c r="HR96" i="2"/>
  <c r="HQ96" i="2"/>
  <c r="HP96" i="2"/>
  <c r="HO96" i="2"/>
  <c r="HI96" i="2"/>
  <c r="HC96" i="2"/>
  <c r="HA96" i="2" a="1"/>
  <c r="HA96" i="2" s="1"/>
  <c r="GY96" i="2"/>
  <c r="GX96" i="2"/>
  <c r="GR96" i="2"/>
  <c r="GL96" i="2"/>
  <c r="GM96" i="2" s="1"/>
  <c r="GZ96" i="2" s="1"/>
  <c r="FR96" i="2"/>
  <c r="FS96" i="2" s="1"/>
  <c r="FT96" i="2" s="1"/>
  <c r="FU96" i="2" s="1"/>
  <c r="FV96" i="2" s="1"/>
  <c r="ES96" i="2" s="1"/>
  <c r="FI96" i="2"/>
  <c r="FO96" i="2" s="1"/>
  <c r="EW96" i="2"/>
  <c r="ET96" i="2"/>
  <c r="EP96" i="2"/>
  <c r="DT96" i="2"/>
  <c r="DJ96" i="2"/>
  <c r="DI96" i="2"/>
  <c r="DH96" i="2"/>
  <c r="CZ96" i="2"/>
  <c r="CY96" i="2" s="1"/>
  <c r="CV96" i="2" s="1"/>
  <c r="Z96" i="2" s="1"/>
  <c r="AI96" i="2" s="1"/>
  <c r="CX96" i="2"/>
  <c r="CW96" i="2"/>
  <c r="CT96" i="2"/>
  <c r="CS96" i="2" s="1"/>
  <c r="CQ96" i="2" s="1"/>
  <c r="DB96" i="2" s="1"/>
  <c r="CP96" i="2"/>
  <c r="DC96" i="2" s="1"/>
  <c r="AL96" i="2"/>
  <c r="D96" i="2"/>
  <c r="CA96" i="2" s="1"/>
  <c r="OQ95" i="2"/>
  <c r="OL95" i="2"/>
  <c r="OK95" i="2"/>
  <c r="OJ95" i="2"/>
  <c r="OI95" i="2"/>
  <c r="OP95" i="2" s="1"/>
  <c r="OH95" i="2"/>
  <c r="OG95" i="2"/>
  <c r="NT95" i="2"/>
  <c r="NS95" i="2"/>
  <c r="NR95" i="2"/>
  <c r="NP95" i="2"/>
  <c r="NO95" i="2"/>
  <c r="NC95" i="2"/>
  <c r="MY95" i="2"/>
  <c r="NG95" i="2" s="1"/>
  <c r="MQ95" i="2"/>
  <c r="MP95" i="2"/>
  <c r="MR95" i="2" s="1"/>
  <c r="MK95" i="2"/>
  <c r="MJ95" i="2"/>
  <c r="ML95" i="2" s="1"/>
  <c r="ME95" i="2"/>
  <c r="MD95" i="2"/>
  <c r="LY95" i="2"/>
  <c r="LX95" i="2"/>
  <c r="LS95" i="2"/>
  <c r="LR95" i="2"/>
  <c r="LM95" i="2"/>
  <c r="LL95" i="2"/>
  <c r="LG95" i="2"/>
  <c r="LF95" i="2"/>
  <c r="LH95" i="2" s="1"/>
  <c r="LA95" i="2"/>
  <c r="KZ95" i="2"/>
  <c r="KU95" i="2"/>
  <c r="KT95" i="2"/>
  <c r="KO95" i="2"/>
  <c r="KN95" i="2"/>
  <c r="KC95" i="2"/>
  <c r="KB95" i="2"/>
  <c r="KA95" i="2"/>
  <c r="JZ95" i="2"/>
  <c r="JY95" i="2"/>
  <c r="JW95" i="2"/>
  <c r="JV95" i="2"/>
  <c r="JU95" i="2"/>
  <c r="JT95" i="2"/>
  <c r="JR95" i="2"/>
  <c r="JQ95" i="2"/>
  <c r="JP95" i="2"/>
  <c r="JO95" i="2"/>
  <c r="JI95" i="2" s="1"/>
  <c r="JN95" i="2"/>
  <c r="JM95" i="2"/>
  <c r="JL95" i="2"/>
  <c r="JJ95" i="2"/>
  <c r="JH95" i="2"/>
  <c r="JG95" i="2"/>
  <c r="JF95" i="2"/>
  <c r="JA95" i="2"/>
  <c r="IZ95" i="2"/>
  <c r="IY95" i="2"/>
  <c r="IX95" i="2"/>
  <c r="IW95" i="2"/>
  <c r="IU95" i="2"/>
  <c r="IT95" i="2"/>
  <c r="IS95" i="2"/>
  <c r="IR95" i="2"/>
  <c r="IP95" i="2"/>
  <c r="IO95" i="2"/>
  <c r="IN95" i="2"/>
  <c r="IM95" i="2"/>
  <c r="IL95" i="2"/>
  <c r="IK95" i="2"/>
  <c r="IJ95" i="2"/>
  <c r="IH95" i="2"/>
  <c r="IF95" i="2"/>
  <c r="IE95" i="2"/>
  <c r="ID95" i="2"/>
  <c r="HW95" i="2"/>
  <c r="HS95" i="2"/>
  <c r="HJ95" i="2" s="1"/>
  <c r="HG95" i="2" s="1" a="1"/>
  <c r="HG95" i="2" s="1"/>
  <c r="HR95" i="2"/>
  <c r="HQ95" i="2"/>
  <c r="HP95" i="2"/>
  <c r="HO95" i="2"/>
  <c r="HI95" i="2"/>
  <c r="HC95" i="2"/>
  <c r="HA95" i="2" a="1"/>
  <c r="HA95" i="2" s="1"/>
  <c r="GY95" i="2"/>
  <c r="GX95" i="2"/>
  <c r="GR95" i="2"/>
  <c r="GL95" i="2"/>
  <c r="GM95" i="2" s="1"/>
  <c r="GZ95" i="2" s="1"/>
  <c r="FR95" i="2"/>
  <c r="FI95" i="2"/>
  <c r="FO95" i="2" s="1"/>
  <c r="EW95" i="2"/>
  <c r="ET95" i="2"/>
  <c r="EP95" i="2"/>
  <c r="DT95" i="2"/>
  <c r="DJ95" i="2"/>
  <c r="DI95" i="2"/>
  <c r="DH95" i="2"/>
  <c r="CZ95" i="2"/>
  <c r="CY95" i="2" s="1"/>
  <c r="CV95" i="2" s="1"/>
  <c r="Z95" i="2" s="1"/>
  <c r="AI95" i="2" s="1"/>
  <c r="CX95" i="2"/>
  <c r="CW95" i="2"/>
  <c r="CT95" i="2"/>
  <c r="CS95" i="2" s="1"/>
  <c r="CQ95" i="2" s="1"/>
  <c r="DB95" i="2" s="1"/>
  <c r="CP95" i="2"/>
  <c r="DC95" i="2" s="1"/>
  <c r="AL95" i="2"/>
  <c r="D95" i="2"/>
  <c r="CA95" i="2" s="1"/>
  <c r="OQ94" i="2"/>
  <c r="OL94" i="2"/>
  <c r="OK94" i="2"/>
  <c r="OJ94" i="2"/>
  <c r="OI94" i="2"/>
  <c r="OH94" i="2"/>
  <c r="ON94" i="2" s="1"/>
  <c r="OG94" i="2"/>
  <c r="NS94" i="2"/>
  <c r="NT94" i="2" s="1"/>
  <c r="NR94" i="2"/>
  <c r="NP94" i="2"/>
  <c r="NO94" i="2"/>
  <c r="NC94" i="2"/>
  <c r="MY94" i="2"/>
  <c r="NG94" i="2" s="1"/>
  <c r="MQ94" i="2"/>
  <c r="MP94" i="2"/>
  <c r="MK94" i="2"/>
  <c r="MJ94" i="2"/>
  <c r="ME94" i="2"/>
  <c r="MD94" i="2"/>
  <c r="LY94" i="2"/>
  <c r="LX94" i="2"/>
  <c r="LZ94" i="2" s="1"/>
  <c r="LS94" i="2"/>
  <c r="LR94" i="2"/>
  <c r="LM94" i="2"/>
  <c r="LN94" i="2" s="1"/>
  <c r="LL94" i="2"/>
  <c r="LG94" i="2"/>
  <c r="LF94" i="2"/>
  <c r="LA94" i="2"/>
  <c r="KZ94" i="2"/>
  <c r="LB94" i="2" s="1"/>
  <c r="KU94" i="2"/>
  <c r="KT94" i="2"/>
  <c r="KV94" i="2" s="1"/>
  <c r="KO94" i="2"/>
  <c r="KN94" i="2"/>
  <c r="KC94" i="2"/>
  <c r="KB94" i="2"/>
  <c r="KA94" i="2"/>
  <c r="JZ94" i="2"/>
  <c r="JY94" i="2"/>
  <c r="JW94" i="2"/>
  <c r="JV94" i="2"/>
  <c r="JU94" i="2"/>
  <c r="JT94" i="2"/>
  <c r="JR94" i="2"/>
  <c r="JQ94" i="2"/>
  <c r="JP94" i="2"/>
  <c r="JO94" i="2"/>
  <c r="JK94" i="2" s="1"/>
  <c r="JN94" i="2"/>
  <c r="JM94" i="2"/>
  <c r="JL94" i="2"/>
  <c r="JJ94" i="2"/>
  <c r="JH94" i="2"/>
  <c r="JG94" i="2"/>
  <c r="JF94" i="2"/>
  <c r="JA94" i="2"/>
  <c r="IZ94" i="2"/>
  <c r="IY94" i="2"/>
  <c r="IX94" i="2"/>
  <c r="IW94" i="2"/>
  <c r="IU94" i="2"/>
  <c r="IT94" i="2"/>
  <c r="IS94" i="2"/>
  <c r="IR94" i="2"/>
  <c r="IP94" i="2"/>
  <c r="IO94" i="2"/>
  <c r="IN94" i="2"/>
  <c r="IM94" i="2"/>
  <c r="II94" i="2" s="1"/>
  <c r="IA94" i="2" s="1"/>
  <c r="IB94" i="2" s="1"/>
  <c r="KF94" i="2" s="1"/>
  <c r="IL94" i="2"/>
  <c r="IK94" i="2"/>
  <c r="IJ94" i="2"/>
  <c r="IH94" i="2"/>
  <c r="IF94" i="2"/>
  <c r="IE94" i="2"/>
  <c r="ID94" i="2"/>
  <c r="IC94" i="2"/>
  <c r="HW94" i="2"/>
  <c r="HS94" i="2"/>
  <c r="HJ94" i="2" s="1"/>
  <c r="HG94" i="2" s="1" a="1"/>
  <c r="HG94" i="2" s="1"/>
  <c r="HR94" i="2"/>
  <c r="HQ94" i="2"/>
  <c r="HP94" i="2"/>
  <c r="HO94" i="2"/>
  <c r="HI94" i="2"/>
  <c r="HC94" i="2"/>
  <c r="HA94" i="2" a="1"/>
  <c r="HA94" i="2" s="1"/>
  <c r="GY94" i="2"/>
  <c r="GX94" i="2"/>
  <c r="GR94" i="2"/>
  <c r="GL94" i="2"/>
  <c r="GM94" i="2" s="1"/>
  <c r="GZ94" i="2" s="1"/>
  <c r="FR94" i="2"/>
  <c r="FS94" i="2" s="1"/>
  <c r="FI94" i="2"/>
  <c r="FO94" i="2" s="1"/>
  <c r="EW94" i="2"/>
  <c r="ET94" i="2"/>
  <c r="EP94" i="2"/>
  <c r="DT94" i="2"/>
  <c r="DJ94" i="2"/>
  <c r="DI94" i="2"/>
  <c r="DH94" i="2"/>
  <c r="EB94" i="2" s="1"/>
  <c r="EH94" i="2" s="1"/>
  <c r="CZ94" i="2"/>
  <c r="CY94" i="2"/>
  <c r="CV94" i="2" s="1"/>
  <c r="Z94" i="2" s="1"/>
  <c r="AI94" i="2" s="1"/>
  <c r="CX94" i="2"/>
  <c r="CW94" i="2"/>
  <c r="CT94" i="2"/>
  <c r="CS94" i="2"/>
  <c r="CQ94" i="2" s="1"/>
  <c r="CP94" i="2"/>
  <c r="DC94" i="2" s="1"/>
  <c r="AL94" i="2"/>
  <c r="D94" i="2"/>
  <c r="CA94" i="2" s="1"/>
  <c r="OQ93" i="2"/>
  <c r="OL93" i="2"/>
  <c r="OK93" i="2"/>
  <c r="OJ93" i="2"/>
  <c r="OI93" i="2"/>
  <c r="OP93" i="2" s="1"/>
  <c r="OH93" i="2"/>
  <c r="ON93" i="2" s="1"/>
  <c r="OG93" i="2"/>
  <c r="OM93" i="2" s="1"/>
  <c r="NS93" i="2"/>
  <c r="NT93" i="2" s="1"/>
  <c r="NR93" i="2"/>
  <c r="NP93" i="2"/>
  <c r="NO93" i="2"/>
  <c r="NC93" i="2"/>
  <c r="MY93" i="2"/>
  <c r="NG93" i="2" s="1"/>
  <c r="MQ93" i="2"/>
  <c r="MP93" i="2"/>
  <c r="MK93" i="2"/>
  <c r="MJ93" i="2"/>
  <c r="ME93" i="2"/>
  <c r="MD93" i="2"/>
  <c r="LY93" i="2"/>
  <c r="LX93" i="2"/>
  <c r="LZ93" i="2" s="1"/>
  <c r="LS93" i="2"/>
  <c r="LR93" i="2"/>
  <c r="LM93" i="2"/>
  <c r="LL93" i="2"/>
  <c r="LG93" i="2"/>
  <c r="LF93" i="2"/>
  <c r="LH93" i="2" s="1"/>
  <c r="LA93" i="2"/>
  <c r="KZ93" i="2"/>
  <c r="LB93" i="2" s="1"/>
  <c r="KU93" i="2"/>
  <c r="KT93" i="2"/>
  <c r="KO93" i="2"/>
  <c r="KN93" i="2"/>
  <c r="KC93" i="2"/>
  <c r="KB93" i="2"/>
  <c r="KA93" i="2"/>
  <c r="JZ93" i="2"/>
  <c r="JY93" i="2"/>
  <c r="JW93" i="2"/>
  <c r="JV93" i="2"/>
  <c r="JU93" i="2"/>
  <c r="JT93" i="2"/>
  <c r="JR93" i="2"/>
  <c r="JQ93" i="2"/>
  <c r="JP93" i="2"/>
  <c r="JO93" i="2"/>
  <c r="JK93" i="2" s="1"/>
  <c r="JN93" i="2"/>
  <c r="JM93" i="2"/>
  <c r="JL93" i="2"/>
  <c r="JJ93" i="2"/>
  <c r="JH93" i="2"/>
  <c r="JG93" i="2"/>
  <c r="JF93" i="2"/>
  <c r="JA93" i="2"/>
  <c r="IZ93" i="2"/>
  <c r="IY93" i="2"/>
  <c r="IX93" i="2"/>
  <c r="IW93" i="2"/>
  <c r="IU93" i="2"/>
  <c r="IT93" i="2"/>
  <c r="IS93" i="2"/>
  <c r="IR93" i="2"/>
  <c r="IP93" i="2"/>
  <c r="IO93" i="2"/>
  <c r="IN93" i="2"/>
  <c r="IM93" i="2"/>
  <c r="II93" i="2" s="1"/>
  <c r="IL93" i="2"/>
  <c r="IK93" i="2"/>
  <c r="IJ93" i="2"/>
  <c r="IH93" i="2"/>
  <c r="IF93" i="2"/>
  <c r="IE93" i="2"/>
  <c r="ID93" i="2"/>
  <c r="HW93" i="2"/>
  <c r="HS93" i="2"/>
  <c r="HJ93" i="2" s="1"/>
  <c r="HG93" i="2" s="1" a="1"/>
  <c r="HG93" i="2" s="1"/>
  <c r="HR93" i="2"/>
  <c r="HQ93" i="2"/>
  <c r="HP93" i="2"/>
  <c r="HO93" i="2"/>
  <c r="HI93" i="2"/>
  <c r="HC93" i="2"/>
  <c r="HA93" i="2" a="1"/>
  <c r="HA93" i="2" s="1"/>
  <c r="GY93" i="2"/>
  <c r="GX93" i="2"/>
  <c r="GR93" i="2"/>
  <c r="GL93" i="2"/>
  <c r="GM93" i="2" s="1"/>
  <c r="GZ93" i="2" s="1"/>
  <c r="FR93" i="2"/>
  <c r="FI93" i="2"/>
  <c r="FO93" i="2" s="1"/>
  <c r="EW93" i="2"/>
  <c r="ET93" i="2"/>
  <c r="EP93" i="2"/>
  <c r="DT93" i="2"/>
  <c r="DJ93" i="2"/>
  <c r="DI93" i="2"/>
  <c r="DH93" i="2"/>
  <c r="CZ93" i="2"/>
  <c r="CY93" i="2" s="1"/>
  <c r="CV93" i="2" s="1"/>
  <c r="Z93" i="2" s="1"/>
  <c r="AI93" i="2" s="1"/>
  <c r="CX93" i="2"/>
  <c r="CW93" i="2"/>
  <c r="CT93" i="2"/>
  <c r="CS93" i="2" s="1"/>
  <c r="CQ93" i="2" s="1"/>
  <c r="DB93" i="2" s="1"/>
  <c r="CP93" i="2"/>
  <c r="DC93" i="2" s="1"/>
  <c r="CA93" i="2"/>
  <c r="AL93" i="2"/>
  <c r="D93" i="2"/>
  <c r="OQ92" i="2"/>
  <c r="OL92" i="2"/>
  <c r="OK92" i="2"/>
  <c r="OJ92" i="2"/>
  <c r="OI92" i="2"/>
  <c r="OP92" i="2" s="1"/>
  <c r="OR92" i="2" s="1"/>
  <c r="OH92" i="2"/>
  <c r="OG92" i="2"/>
  <c r="NS92" i="2"/>
  <c r="NT92" i="2" s="1"/>
  <c r="NR92" i="2"/>
  <c r="NP92" i="2"/>
  <c r="NO92" i="2"/>
  <c r="NC92" i="2"/>
  <c r="MY92" i="2"/>
  <c r="MQ92" i="2"/>
  <c r="MP92" i="2"/>
  <c r="MK92" i="2"/>
  <c r="MJ92" i="2"/>
  <c r="ME92" i="2"/>
  <c r="MD92" i="2"/>
  <c r="MF92" i="2" s="1"/>
  <c r="LY92" i="2"/>
  <c r="LX92" i="2"/>
  <c r="LS92" i="2"/>
  <c r="LR92" i="2"/>
  <c r="LM92" i="2"/>
  <c r="LL92" i="2"/>
  <c r="LG92" i="2"/>
  <c r="LF92" i="2"/>
  <c r="LH92" i="2" s="1"/>
  <c r="LA92" i="2"/>
  <c r="KZ92" i="2"/>
  <c r="KU92" i="2"/>
  <c r="KT92" i="2"/>
  <c r="KO92" i="2"/>
  <c r="KN92" i="2"/>
  <c r="KC92" i="2"/>
  <c r="KB92" i="2"/>
  <c r="KA92" i="2"/>
  <c r="JZ92" i="2"/>
  <c r="JY92" i="2"/>
  <c r="JW92" i="2"/>
  <c r="JV92" i="2"/>
  <c r="JU92" i="2"/>
  <c r="JT92" i="2"/>
  <c r="JR92" i="2"/>
  <c r="JQ92" i="2"/>
  <c r="JP92" i="2"/>
  <c r="JO92" i="2"/>
  <c r="JN92" i="2"/>
  <c r="JM92" i="2"/>
  <c r="JL92" i="2"/>
  <c r="JJ92" i="2"/>
  <c r="JH92" i="2"/>
  <c r="JG92" i="2"/>
  <c r="JF92" i="2"/>
  <c r="JA92" i="2"/>
  <c r="IZ92" i="2"/>
  <c r="IY92" i="2"/>
  <c r="IX92" i="2"/>
  <c r="IW92" i="2"/>
  <c r="IU92" i="2"/>
  <c r="IT92" i="2"/>
  <c r="IS92" i="2"/>
  <c r="IR92" i="2"/>
  <c r="IP92" i="2"/>
  <c r="IO92" i="2"/>
  <c r="IN92" i="2"/>
  <c r="IM92" i="2"/>
  <c r="IL92" i="2"/>
  <c r="IK92" i="2"/>
  <c r="IJ92" i="2"/>
  <c r="IH92" i="2"/>
  <c r="IF92" i="2"/>
  <c r="IE92" i="2"/>
  <c r="ID92" i="2"/>
  <c r="HW92" i="2"/>
  <c r="HS92" i="2"/>
  <c r="HJ92" i="2" s="1"/>
  <c r="HG92" i="2" s="1" a="1"/>
  <c r="HG92" i="2" s="1"/>
  <c r="HR92" i="2"/>
  <c r="HQ92" i="2"/>
  <c r="HP92" i="2"/>
  <c r="HO92" i="2"/>
  <c r="HI92" i="2"/>
  <c r="HC92" i="2"/>
  <c r="HA92" i="2" a="1"/>
  <c r="HA92" i="2" s="1"/>
  <c r="GY92" i="2"/>
  <c r="GX92" i="2"/>
  <c r="GR92" i="2"/>
  <c r="GL92" i="2"/>
  <c r="GM92" i="2" s="1"/>
  <c r="GZ92" i="2" s="1"/>
  <c r="FR92" i="2"/>
  <c r="FI92" i="2"/>
  <c r="FO92" i="2" s="1"/>
  <c r="EW92" i="2"/>
  <c r="ET92" i="2"/>
  <c r="EP92" i="2"/>
  <c r="DT92" i="2"/>
  <c r="DJ92" i="2"/>
  <c r="DI92" i="2"/>
  <c r="DH92" i="2"/>
  <c r="EB92" i="2" s="1"/>
  <c r="EH92" i="2" s="1"/>
  <c r="CZ92" i="2"/>
  <c r="CY92" i="2" s="1"/>
  <c r="CV92" i="2" s="1"/>
  <c r="Z92" i="2" s="1"/>
  <c r="AI92" i="2" s="1"/>
  <c r="CX92" i="2"/>
  <c r="CW92" i="2"/>
  <c r="CT92" i="2"/>
  <c r="CS92" i="2" s="1"/>
  <c r="CQ92" i="2" s="1"/>
  <c r="CP92" i="2"/>
  <c r="DC92" i="2" s="1"/>
  <c r="AL92" i="2"/>
  <c r="D92" i="2"/>
  <c r="CA92" i="2" s="1"/>
  <c r="OQ91" i="2"/>
  <c r="OL91" i="2"/>
  <c r="OK91" i="2"/>
  <c r="OJ91" i="2"/>
  <c r="OI91" i="2"/>
  <c r="OH91" i="2"/>
  <c r="OG91" i="2"/>
  <c r="NS91" i="2"/>
  <c r="NR91" i="2"/>
  <c r="NP91" i="2"/>
  <c r="NO91" i="2"/>
  <c r="NC91" i="2"/>
  <c r="MY91" i="2"/>
  <c r="MQ91" i="2"/>
  <c r="MP91" i="2"/>
  <c r="MK91" i="2"/>
  <c r="MJ91" i="2"/>
  <c r="ME91" i="2"/>
  <c r="MD91" i="2"/>
  <c r="LY91" i="2"/>
  <c r="LX91" i="2"/>
  <c r="LZ91" i="2" s="1"/>
  <c r="LS91" i="2"/>
  <c r="LT91" i="2" s="1"/>
  <c r="LR91" i="2"/>
  <c r="LM91" i="2"/>
  <c r="LL91" i="2"/>
  <c r="LG91" i="2"/>
  <c r="LF91" i="2"/>
  <c r="LA91" i="2"/>
  <c r="KZ91" i="2"/>
  <c r="KU91" i="2"/>
  <c r="KT91" i="2"/>
  <c r="KV91" i="2" s="1"/>
  <c r="KO91" i="2"/>
  <c r="KN91" i="2"/>
  <c r="KC91" i="2"/>
  <c r="KB91" i="2"/>
  <c r="KA91" i="2"/>
  <c r="JZ91" i="2"/>
  <c r="JY91" i="2"/>
  <c r="JW91" i="2"/>
  <c r="JV91" i="2"/>
  <c r="JU91" i="2"/>
  <c r="JT91" i="2"/>
  <c r="JR91" i="2"/>
  <c r="JQ91" i="2"/>
  <c r="JP91" i="2"/>
  <c r="JO91" i="2"/>
  <c r="JN91" i="2"/>
  <c r="JM91" i="2"/>
  <c r="JL91" i="2"/>
  <c r="JK91" i="2"/>
  <c r="JJ91" i="2"/>
  <c r="JI91" i="2"/>
  <c r="JH91" i="2"/>
  <c r="JG91" i="2"/>
  <c r="JF91" i="2"/>
  <c r="JE91" i="2"/>
  <c r="JC91" i="2"/>
  <c r="JD91" i="2" s="1"/>
  <c r="KI91" i="2" s="1"/>
  <c r="JA91" i="2"/>
  <c r="IZ91" i="2"/>
  <c r="IY91" i="2"/>
  <c r="IX91" i="2"/>
  <c r="IW91" i="2"/>
  <c r="IU91" i="2"/>
  <c r="IT91" i="2"/>
  <c r="IS91" i="2"/>
  <c r="IR91" i="2"/>
  <c r="IP91" i="2"/>
  <c r="IO91" i="2"/>
  <c r="IN91" i="2"/>
  <c r="IM91" i="2"/>
  <c r="IL91" i="2"/>
  <c r="IK91" i="2"/>
  <c r="IJ91" i="2"/>
  <c r="II91" i="2"/>
  <c r="IH91" i="2"/>
  <c r="IG91" i="2"/>
  <c r="IF91" i="2"/>
  <c r="IE91" i="2"/>
  <c r="ID91" i="2"/>
  <c r="IC91" i="2"/>
  <c r="IB91" i="2"/>
  <c r="KF91" i="2" s="1"/>
  <c r="IA91" i="2"/>
  <c r="HW91" i="2"/>
  <c r="HS91" i="2"/>
  <c r="HR91" i="2"/>
  <c r="HQ91" i="2"/>
  <c r="HP91" i="2"/>
  <c r="HO91" i="2"/>
  <c r="HJ91" i="2"/>
  <c r="HG91" i="2" s="1" a="1"/>
  <c r="HG91" i="2" s="1"/>
  <c r="HI91" i="2"/>
  <c r="HC91" i="2"/>
  <c r="HA91" i="2" a="1"/>
  <c r="HA91" i="2" s="1"/>
  <c r="GY91" i="2"/>
  <c r="GX91" i="2"/>
  <c r="GR91" i="2"/>
  <c r="GL91" i="2"/>
  <c r="GM91" i="2" s="1"/>
  <c r="GZ91" i="2" s="1"/>
  <c r="FW91" i="2"/>
  <c r="FU91" i="2"/>
  <c r="FV91" i="2" s="1"/>
  <c r="FT91" i="2"/>
  <c r="FS91" i="2"/>
  <c r="FR91" i="2"/>
  <c r="FI91" i="2"/>
  <c r="FO91" i="2" s="1"/>
  <c r="FD91" i="2"/>
  <c r="FE91" i="2" s="1"/>
  <c r="EW91" i="2"/>
  <c r="ET91" i="2"/>
  <c r="ES91" i="2"/>
  <c r="EP91" i="2"/>
  <c r="EB91" i="2"/>
  <c r="EH91" i="2" s="1"/>
  <c r="EA91" i="2"/>
  <c r="DY91" i="2"/>
  <c r="DZ91" i="2" s="1"/>
  <c r="DX91" i="2"/>
  <c r="DT91" i="2"/>
  <c r="DJ91" i="2"/>
  <c r="DI91" i="2"/>
  <c r="DH91" i="2"/>
  <c r="CZ91" i="2"/>
  <c r="CY91" i="2"/>
  <c r="CV91" i="2" s="1"/>
  <c r="Z91" i="2" s="1"/>
  <c r="AI91" i="2" s="1"/>
  <c r="CX91" i="2"/>
  <c r="CW91" i="2"/>
  <c r="CT91" i="2"/>
  <c r="CS91" i="2" s="1"/>
  <c r="CQ91" i="2" s="1"/>
  <c r="CP91" i="2"/>
  <c r="DC91" i="2" s="1"/>
  <c r="AL91" i="2"/>
  <c r="D91" i="2"/>
  <c r="CA91" i="2" s="1"/>
  <c r="OQ90" i="2"/>
  <c r="OL90" i="2"/>
  <c r="OP90" i="2" s="1"/>
  <c r="OR90" i="2" s="1"/>
  <c r="OK90" i="2"/>
  <c r="OJ90" i="2"/>
  <c r="OI90" i="2"/>
  <c r="OH90" i="2"/>
  <c r="OG90" i="2"/>
  <c r="NP90" i="2"/>
  <c r="NO90" i="2"/>
  <c r="NC90" i="2"/>
  <c r="MY90" i="2"/>
  <c r="MR90" i="2"/>
  <c r="MQ90" i="2"/>
  <c r="MP90" i="2"/>
  <c r="MK90" i="2"/>
  <c r="MJ90" i="2"/>
  <c r="ME90" i="2"/>
  <c r="MD90" i="2"/>
  <c r="MF90" i="2" s="1"/>
  <c r="LY90" i="2"/>
  <c r="LX90" i="2"/>
  <c r="LS90" i="2"/>
  <c r="LR90" i="2"/>
  <c r="LT90" i="2" s="1"/>
  <c r="LM90" i="2"/>
  <c r="LL90" i="2"/>
  <c r="LG90" i="2"/>
  <c r="LH90" i="2" s="1"/>
  <c r="LF90" i="2"/>
  <c r="LA90" i="2"/>
  <c r="KZ90" i="2"/>
  <c r="KU90" i="2"/>
  <c r="KT90" i="2"/>
  <c r="KO90" i="2"/>
  <c r="KN90" i="2"/>
  <c r="KP90" i="2" s="1"/>
  <c r="KC90" i="2"/>
  <c r="KB90" i="2"/>
  <c r="KA90" i="2"/>
  <c r="JV90" i="2" s="1"/>
  <c r="JU90" i="2" s="1"/>
  <c r="JT90" i="2" s="1"/>
  <c r="JZ90" i="2"/>
  <c r="JY90" i="2"/>
  <c r="JW90" i="2"/>
  <c r="JR90" i="2"/>
  <c r="JQ90" i="2"/>
  <c r="JP90" i="2"/>
  <c r="JO90" i="2"/>
  <c r="JN90" i="2"/>
  <c r="JM90" i="2"/>
  <c r="JC90" i="2" s="1"/>
  <c r="JD90" i="2" s="1"/>
  <c r="KI90" i="2" s="1"/>
  <c r="JL90" i="2"/>
  <c r="JK90" i="2"/>
  <c r="JJ90" i="2"/>
  <c r="JI90" i="2"/>
  <c r="JH90" i="2"/>
  <c r="JF90" i="2"/>
  <c r="JE90" i="2"/>
  <c r="JA90" i="2"/>
  <c r="IZ90" i="2"/>
  <c r="IY90" i="2"/>
  <c r="IT90" i="2" s="1"/>
  <c r="IS90" i="2" s="1"/>
  <c r="IR90" i="2" s="1"/>
  <c r="IX90" i="2"/>
  <c r="IW90" i="2"/>
  <c r="IU90" i="2"/>
  <c r="IP90" i="2"/>
  <c r="IO90" i="2"/>
  <c r="IN90" i="2"/>
  <c r="IM90" i="2"/>
  <c r="IL90" i="2"/>
  <c r="IJ90" i="2"/>
  <c r="II90" i="2"/>
  <c r="IH90" i="2"/>
  <c r="IF90" i="2"/>
  <c r="ID90" i="2"/>
  <c r="IC90" i="2"/>
  <c r="HW90" i="2"/>
  <c r="HO90" i="2"/>
  <c r="HC90" i="2" s="1"/>
  <c r="HA90" i="2" a="1"/>
  <c r="HA90" i="2" s="1"/>
  <c r="GY90" i="2"/>
  <c r="GX90" i="2"/>
  <c r="GR90" i="2"/>
  <c r="FW90" i="2"/>
  <c r="FU90" i="2"/>
  <c r="FV90" i="2" s="1"/>
  <c r="FT90" i="2"/>
  <c r="FS90" i="2"/>
  <c r="FR90" i="2"/>
  <c r="FI90" i="2"/>
  <c r="FO90" i="2" s="1"/>
  <c r="EW90" i="2"/>
  <c r="ET90" i="2"/>
  <c r="ES90" i="2"/>
  <c r="FD90" i="2" s="1"/>
  <c r="FE90" i="2" s="1"/>
  <c r="EP90" i="2"/>
  <c r="DT90" i="2"/>
  <c r="DJ90" i="2"/>
  <c r="DI90" i="2"/>
  <c r="DH90" i="2"/>
  <c r="CZ90" i="2"/>
  <c r="CY90" i="2" s="1"/>
  <c r="CV90" i="2" s="1"/>
  <c r="Z90" i="2" s="1"/>
  <c r="AI90" i="2" s="1"/>
  <c r="CX90" i="2"/>
  <c r="CW90" i="2"/>
  <c r="CT90" i="2"/>
  <c r="CS90" i="2" s="1"/>
  <c r="CQ90" i="2" s="1"/>
  <c r="DB90" i="2" s="1"/>
  <c r="CP90" i="2"/>
  <c r="DC90" i="2" s="1"/>
  <c r="AL90" i="2"/>
  <c r="D90" i="2"/>
  <c r="CA90" i="2" s="1"/>
  <c r="OQ89" i="2"/>
  <c r="OL89" i="2"/>
  <c r="OK89" i="2"/>
  <c r="OJ89" i="2"/>
  <c r="OI89" i="2"/>
  <c r="OP89" i="2" s="1"/>
  <c r="OR89" i="2" s="1"/>
  <c r="OH89" i="2"/>
  <c r="OG89" i="2"/>
  <c r="NP89" i="2"/>
  <c r="NQ89" i="2" s="1"/>
  <c r="NO89" i="2"/>
  <c r="NC89" i="2"/>
  <c r="MY89" i="2"/>
  <c r="NG89" i="2" s="1"/>
  <c r="MQ89" i="2"/>
  <c r="MP89" i="2"/>
  <c r="MR89" i="2" s="1"/>
  <c r="MK89" i="2"/>
  <c r="MJ89" i="2"/>
  <c r="ME89" i="2"/>
  <c r="MD89" i="2"/>
  <c r="LY89" i="2"/>
  <c r="LX89" i="2"/>
  <c r="LS89" i="2"/>
  <c r="LR89" i="2"/>
  <c r="LT89" i="2" s="1"/>
  <c r="LM89" i="2"/>
  <c r="LL89" i="2"/>
  <c r="LN89" i="2" s="1"/>
  <c r="LG89" i="2"/>
  <c r="LH89" i="2" s="1"/>
  <c r="LF89" i="2"/>
  <c r="LA89" i="2"/>
  <c r="LB89" i="2" s="1"/>
  <c r="KZ89" i="2"/>
  <c r="KU89" i="2"/>
  <c r="KT89" i="2"/>
  <c r="KV89" i="2" s="1"/>
  <c r="KO89" i="2"/>
  <c r="KN89" i="2"/>
  <c r="KP89" i="2" s="1"/>
  <c r="KC89" i="2"/>
  <c r="KB89" i="2"/>
  <c r="KA89" i="2"/>
  <c r="JV89" i="2" s="1"/>
  <c r="JU89" i="2" s="1"/>
  <c r="JT89" i="2" s="1"/>
  <c r="JZ89" i="2"/>
  <c r="JY89" i="2"/>
  <c r="JW89" i="2"/>
  <c r="JR89" i="2"/>
  <c r="JQ89" i="2"/>
  <c r="JP89" i="2"/>
  <c r="JO89" i="2"/>
  <c r="JN89" i="2"/>
  <c r="JL89" i="2"/>
  <c r="JK89" i="2"/>
  <c r="JJ89" i="2"/>
  <c r="JH89" i="2"/>
  <c r="JF89" i="2"/>
  <c r="JE89" i="2"/>
  <c r="JA89" i="2"/>
  <c r="IZ89" i="2"/>
  <c r="IY89" i="2"/>
  <c r="IT89" i="2" s="1"/>
  <c r="IS89" i="2" s="1"/>
  <c r="IR89" i="2" s="1"/>
  <c r="GL89" i="2" s="1"/>
  <c r="GM89" i="2" s="1"/>
  <c r="GZ89" i="2" s="1"/>
  <c r="IX89" i="2"/>
  <c r="IW89" i="2"/>
  <c r="IU89" i="2"/>
  <c r="IP89" i="2"/>
  <c r="IO89" i="2"/>
  <c r="IK89" i="2" s="1"/>
  <c r="IE89" i="2" s="1"/>
  <c r="IN89" i="2"/>
  <c r="IM89" i="2"/>
  <c r="IL89" i="2"/>
  <c r="IJ89" i="2"/>
  <c r="II89" i="2"/>
  <c r="IH89" i="2"/>
  <c r="IF89" i="2"/>
  <c r="ID89" i="2"/>
  <c r="IC89" i="2"/>
  <c r="HW89" i="2"/>
  <c r="HP89" i="2"/>
  <c r="HQ89" i="2" s="1"/>
  <c r="HR89" i="2" s="1"/>
  <c r="HS89" i="2" s="1"/>
  <c r="HO89" i="2"/>
  <c r="HC89" i="2" s="1"/>
  <c r="HA89" i="2" a="1"/>
  <c r="HA89" i="2" s="1"/>
  <c r="GY89" i="2"/>
  <c r="GX89" i="2"/>
  <c r="GR89" i="2"/>
  <c r="FW89" i="2"/>
  <c r="FU89" i="2"/>
  <c r="FV89" i="2" s="1"/>
  <c r="FT89" i="2"/>
  <c r="FS89" i="2"/>
  <c r="FR89" i="2"/>
  <c r="FI89" i="2"/>
  <c r="FO89" i="2" s="1"/>
  <c r="EW89" i="2"/>
  <c r="ET89" i="2"/>
  <c r="ES89" i="2"/>
  <c r="FD89" i="2" s="1"/>
  <c r="FE89" i="2" s="1"/>
  <c r="EP89" i="2"/>
  <c r="DT89" i="2"/>
  <c r="DJ89" i="2"/>
  <c r="DI89" i="2"/>
  <c r="DH89" i="2"/>
  <c r="CZ89" i="2"/>
  <c r="CY89" i="2" s="1"/>
  <c r="CV89" i="2" s="1"/>
  <c r="Z89" i="2" s="1"/>
  <c r="AI89" i="2" s="1"/>
  <c r="CX89" i="2"/>
  <c r="CW89" i="2"/>
  <c r="CT89" i="2"/>
  <c r="CS89" i="2" s="1"/>
  <c r="CQ89" i="2" s="1"/>
  <c r="DB89" i="2" s="1"/>
  <c r="CP89" i="2"/>
  <c r="DC89" i="2" s="1"/>
  <c r="AL89" i="2"/>
  <c r="D89" i="2"/>
  <c r="CA89" i="2" s="1"/>
  <c r="OQ88" i="2"/>
  <c r="OL88" i="2"/>
  <c r="OK88" i="2"/>
  <c r="OJ88" i="2"/>
  <c r="OI88" i="2"/>
  <c r="OH88" i="2"/>
  <c r="ON88" i="2" s="1"/>
  <c r="OG88" i="2"/>
  <c r="OM88" i="2" s="1"/>
  <c r="NS88" i="2"/>
  <c r="NR88" i="2"/>
  <c r="NP88" i="2"/>
  <c r="NQ88" i="2" s="1"/>
  <c r="NO88" i="2"/>
  <c r="NC88" i="2"/>
  <c r="MY88" i="2"/>
  <c r="MQ88" i="2"/>
  <c r="MP88" i="2"/>
  <c r="MK88" i="2"/>
  <c r="MJ88" i="2"/>
  <c r="ME88" i="2"/>
  <c r="MD88" i="2"/>
  <c r="LY88" i="2"/>
  <c r="LX88" i="2"/>
  <c r="LS88" i="2"/>
  <c r="LR88" i="2"/>
  <c r="LM88" i="2"/>
  <c r="LL88" i="2"/>
  <c r="LG88" i="2"/>
  <c r="LF88" i="2"/>
  <c r="LA88" i="2"/>
  <c r="KZ88" i="2"/>
  <c r="LB88" i="2" s="1"/>
  <c r="KU88" i="2"/>
  <c r="KV88" i="2" s="1"/>
  <c r="KT88" i="2"/>
  <c r="KO88" i="2"/>
  <c r="KN88" i="2"/>
  <c r="KC88" i="2"/>
  <c r="KB88" i="2"/>
  <c r="KA88" i="2"/>
  <c r="JZ88" i="2"/>
  <c r="JY88" i="2"/>
  <c r="JW88" i="2"/>
  <c r="JV88" i="2"/>
  <c r="JU88" i="2"/>
  <c r="JT88" i="2"/>
  <c r="JR88" i="2"/>
  <c r="JQ88" i="2"/>
  <c r="JP88" i="2"/>
  <c r="JO88" i="2"/>
  <c r="JN88" i="2"/>
  <c r="JM88" i="2"/>
  <c r="JL88" i="2"/>
  <c r="JJ88" i="2"/>
  <c r="JH88" i="2"/>
  <c r="JG88" i="2"/>
  <c r="JF88" i="2"/>
  <c r="JA88" i="2"/>
  <c r="IZ88" i="2"/>
  <c r="IY88" i="2"/>
  <c r="IX88" i="2"/>
  <c r="IW88" i="2"/>
  <c r="IU88" i="2"/>
  <c r="IT88" i="2"/>
  <c r="IS88" i="2"/>
  <c r="IR88" i="2"/>
  <c r="IP88" i="2"/>
  <c r="IO88" i="2"/>
  <c r="IN88" i="2"/>
  <c r="IM88" i="2"/>
  <c r="IL88" i="2"/>
  <c r="IK88" i="2"/>
  <c r="IJ88" i="2"/>
  <c r="IH88" i="2"/>
  <c r="IF88" i="2"/>
  <c r="IE88" i="2"/>
  <c r="ID88" i="2"/>
  <c r="HW88" i="2"/>
  <c r="HS88" i="2"/>
  <c r="HJ88" i="2" s="1"/>
  <c r="HG88" i="2" s="1" a="1"/>
  <c r="HG88" i="2" s="1"/>
  <c r="HR88" i="2"/>
  <c r="HQ88" i="2"/>
  <c r="HP88" i="2"/>
  <c r="HO88" i="2"/>
  <c r="HI88" i="2"/>
  <c r="HC88" i="2"/>
  <c r="HA88" i="2" a="1"/>
  <c r="HA88" i="2" s="1"/>
  <c r="GY88" i="2"/>
  <c r="GX88" i="2"/>
  <c r="GR88" i="2"/>
  <c r="GL88" i="2"/>
  <c r="GM88" i="2" s="1"/>
  <c r="GZ88" i="2" s="1"/>
  <c r="FR88" i="2"/>
  <c r="FS88" i="2" s="1"/>
  <c r="FT88" i="2" s="1"/>
  <c r="FU88" i="2" s="1"/>
  <c r="FV88" i="2" s="1"/>
  <c r="ES88" i="2" s="1"/>
  <c r="FI88" i="2"/>
  <c r="FO88" i="2" s="1"/>
  <c r="EW88" i="2"/>
  <c r="ET88" i="2"/>
  <c r="EP88" i="2"/>
  <c r="DT88" i="2"/>
  <c r="DJ88" i="2"/>
  <c r="DI88" i="2"/>
  <c r="DH88" i="2"/>
  <c r="CZ88" i="2"/>
  <c r="CY88" i="2" s="1"/>
  <c r="CV88" i="2" s="1"/>
  <c r="Z88" i="2" s="1"/>
  <c r="AI88" i="2" s="1"/>
  <c r="CX88" i="2"/>
  <c r="CW88" i="2"/>
  <c r="CT88" i="2"/>
  <c r="CS88" i="2" s="1"/>
  <c r="CQ88" i="2" s="1"/>
  <c r="CP88" i="2"/>
  <c r="DC88" i="2" s="1"/>
  <c r="AL88" i="2"/>
  <c r="D88" i="2"/>
  <c r="CA88" i="2" s="1"/>
  <c r="OQ87" i="2"/>
  <c r="OL87" i="2"/>
  <c r="OK87" i="2"/>
  <c r="OJ87" i="2"/>
  <c r="OI87" i="2"/>
  <c r="OH87" i="2"/>
  <c r="OG87" i="2"/>
  <c r="NS87" i="2"/>
  <c r="NR87" i="2"/>
  <c r="NP87" i="2"/>
  <c r="NO87" i="2"/>
  <c r="NC87" i="2"/>
  <c r="MY87" i="2"/>
  <c r="MQ87" i="2"/>
  <c r="MP87" i="2"/>
  <c r="MK87" i="2"/>
  <c r="MJ87" i="2"/>
  <c r="ML87" i="2" s="1"/>
  <c r="ME87" i="2"/>
  <c r="MD87" i="2"/>
  <c r="MF87" i="2" s="1"/>
  <c r="LY87" i="2"/>
  <c r="LX87" i="2"/>
  <c r="LS87" i="2"/>
  <c r="LR87" i="2"/>
  <c r="LM87" i="2"/>
  <c r="LL87" i="2"/>
  <c r="LG87" i="2"/>
  <c r="LF87" i="2"/>
  <c r="LH87" i="2" s="1"/>
  <c r="LB87" i="2"/>
  <c r="LA87" i="2"/>
  <c r="KZ87" i="2"/>
  <c r="KU87" i="2"/>
  <c r="KT87" i="2"/>
  <c r="KV87" i="2" s="1"/>
  <c r="KO87" i="2"/>
  <c r="KN87" i="2"/>
  <c r="KC87" i="2"/>
  <c r="KB87" i="2"/>
  <c r="KA87" i="2"/>
  <c r="JZ87" i="2"/>
  <c r="JY87" i="2"/>
  <c r="JW87" i="2"/>
  <c r="JV87" i="2"/>
  <c r="JU87" i="2"/>
  <c r="JT87" i="2"/>
  <c r="JR87" i="2"/>
  <c r="JQ87" i="2"/>
  <c r="JP87" i="2"/>
  <c r="JO87" i="2"/>
  <c r="JK87" i="2" s="1"/>
  <c r="JN87" i="2"/>
  <c r="JM87" i="2"/>
  <c r="JL87" i="2"/>
  <c r="JJ87" i="2"/>
  <c r="JH87" i="2"/>
  <c r="JG87" i="2"/>
  <c r="JF87" i="2"/>
  <c r="JA87" i="2"/>
  <c r="IZ87" i="2"/>
  <c r="IY87" i="2"/>
  <c r="IX87" i="2"/>
  <c r="IW87" i="2"/>
  <c r="IU87" i="2"/>
  <c r="IT87" i="2"/>
  <c r="IS87" i="2"/>
  <c r="IR87" i="2"/>
  <c r="IP87" i="2"/>
  <c r="IO87" i="2"/>
  <c r="IN87" i="2"/>
  <c r="IM87" i="2"/>
  <c r="IG87" i="2" s="1"/>
  <c r="IL87" i="2"/>
  <c r="IK87" i="2"/>
  <c r="IJ87" i="2"/>
  <c r="IH87" i="2"/>
  <c r="IF87" i="2"/>
  <c r="IE87" i="2"/>
  <c r="ID87" i="2"/>
  <c r="HW87" i="2"/>
  <c r="HS87" i="2"/>
  <c r="HJ87" i="2" s="1"/>
  <c r="HG87" i="2" s="1" a="1"/>
  <c r="HG87" i="2" s="1"/>
  <c r="HR87" i="2"/>
  <c r="HQ87" i="2"/>
  <c r="HP87" i="2"/>
  <c r="HO87" i="2"/>
  <c r="HI87" i="2"/>
  <c r="HC87" i="2"/>
  <c r="HA87" i="2" a="1"/>
  <c r="HA87" i="2" s="1"/>
  <c r="GY87" i="2"/>
  <c r="GX87" i="2"/>
  <c r="GR87" i="2"/>
  <c r="GL87" i="2"/>
  <c r="GM87" i="2" s="1"/>
  <c r="GZ87" i="2" s="1"/>
  <c r="FR87" i="2"/>
  <c r="FI87" i="2"/>
  <c r="FO87" i="2" s="1"/>
  <c r="EW87" i="2"/>
  <c r="ET87" i="2"/>
  <c r="EP87" i="2"/>
  <c r="DT87" i="2"/>
  <c r="DJ87" i="2"/>
  <c r="DI87" i="2"/>
  <c r="DH87" i="2"/>
  <c r="CZ87" i="2"/>
  <c r="CY87" i="2" s="1"/>
  <c r="CV87" i="2" s="1"/>
  <c r="Z87" i="2" s="1"/>
  <c r="AI87" i="2" s="1"/>
  <c r="CX87" i="2"/>
  <c r="CW87" i="2"/>
  <c r="CT87" i="2"/>
  <c r="CS87" i="2"/>
  <c r="CQ87" i="2" s="1"/>
  <c r="CP87" i="2"/>
  <c r="DC87" i="2" s="1"/>
  <c r="AL87" i="2"/>
  <c r="D87" i="2"/>
  <c r="CA87" i="2" s="1"/>
  <c r="OQ86" i="2"/>
  <c r="OL86" i="2"/>
  <c r="OK86" i="2"/>
  <c r="ON86" i="2" s="1"/>
  <c r="OJ86" i="2"/>
  <c r="OI86" i="2"/>
  <c r="OH86" i="2"/>
  <c r="OG86" i="2"/>
  <c r="NS86" i="2"/>
  <c r="NT86" i="2" s="1"/>
  <c r="NR86" i="2"/>
  <c r="NP86" i="2"/>
  <c r="NO86" i="2"/>
  <c r="NC86" i="2"/>
  <c r="MY86" i="2"/>
  <c r="MQ86" i="2"/>
  <c r="MP86" i="2"/>
  <c r="MR86" i="2" s="1"/>
  <c r="MK86" i="2"/>
  <c r="MJ86" i="2"/>
  <c r="ME86" i="2"/>
  <c r="MF86" i="2" s="1"/>
  <c r="MD86" i="2"/>
  <c r="LY86" i="2"/>
  <c r="LX86" i="2"/>
  <c r="LZ86" i="2" s="1"/>
  <c r="LS86" i="2"/>
  <c r="LR86" i="2"/>
  <c r="LT86" i="2" s="1"/>
  <c r="LM86" i="2"/>
  <c r="LL86" i="2"/>
  <c r="LH86" i="2"/>
  <c r="LG86" i="2"/>
  <c r="LF86" i="2"/>
  <c r="LA86" i="2"/>
  <c r="KZ86" i="2"/>
  <c r="KU86" i="2"/>
  <c r="KT86" i="2"/>
  <c r="KO86" i="2"/>
  <c r="KN86" i="2"/>
  <c r="KC86" i="2"/>
  <c r="KB86" i="2"/>
  <c r="KA86" i="2"/>
  <c r="JZ86" i="2"/>
  <c r="JY86" i="2"/>
  <c r="JW86" i="2"/>
  <c r="JV86" i="2"/>
  <c r="JU86" i="2"/>
  <c r="JT86" i="2"/>
  <c r="JR86" i="2"/>
  <c r="JQ86" i="2"/>
  <c r="JP86" i="2"/>
  <c r="JO86" i="2"/>
  <c r="JN86" i="2"/>
  <c r="JM86" i="2"/>
  <c r="JL86" i="2"/>
  <c r="JJ86" i="2"/>
  <c r="JH86" i="2"/>
  <c r="JG86" i="2"/>
  <c r="JF86" i="2"/>
  <c r="JA86" i="2"/>
  <c r="IZ86" i="2"/>
  <c r="IY86" i="2"/>
  <c r="IX86" i="2"/>
  <c r="IW86" i="2"/>
  <c r="IU86" i="2"/>
  <c r="IT86" i="2"/>
  <c r="IS86" i="2"/>
  <c r="IR86" i="2"/>
  <c r="IP86" i="2"/>
  <c r="IO86" i="2"/>
  <c r="IN86" i="2"/>
  <c r="IM86" i="2"/>
  <c r="IL86" i="2"/>
  <c r="IK86" i="2"/>
  <c r="IJ86" i="2"/>
  <c r="IH86" i="2"/>
  <c r="IF86" i="2"/>
  <c r="IE86" i="2"/>
  <c r="ID86" i="2"/>
  <c r="HW86" i="2"/>
  <c r="HS86" i="2"/>
  <c r="HJ86" i="2" s="1"/>
  <c r="HG86" i="2" s="1" a="1"/>
  <c r="HG86" i="2" s="1"/>
  <c r="HR86" i="2"/>
  <c r="HQ86" i="2"/>
  <c r="HP86" i="2"/>
  <c r="HO86" i="2"/>
  <c r="HI86" i="2"/>
  <c r="HC86" i="2"/>
  <c r="HA86" i="2" a="1"/>
  <c r="HA86" i="2" s="1"/>
  <c r="GY86" i="2"/>
  <c r="GX86" i="2"/>
  <c r="GR86" i="2"/>
  <c r="GL86" i="2"/>
  <c r="GM86" i="2" s="1"/>
  <c r="GZ86" i="2" s="1"/>
  <c r="FR86" i="2"/>
  <c r="FO86" i="2"/>
  <c r="FI86" i="2"/>
  <c r="EW86" i="2"/>
  <c r="ET86" i="2"/>
  <c r="EP86" i="2"/>
  <c r="DT86" i="2"/>
  <c r="DL86" i="2"/>
  <c r="DN86" i="2" s="1"/>
  <c r="DJ86" i="2"/>
  <c r="DI86" i="2"/>
  <c r="DH86" i="2"/>
  <c r="CZ86" i="2"/>
  <c r="CY86" i="2" s="1"/>
  <c r="CV86" i="2" s="1"/>
  <c r="Z86" i="2" s="1"/>
  <c r="AI86" i="2" s="1"/>
  <c r="CX86" i="2"/>
  <c r="CW86" i="2"/>
  <c r="CT86" i="2"/>
  <c r="CS86" i="2" s="1"/>
  <c r="CQ86" i="2" s="1"/>
  <c r="DB86" i="2" s="1"/>
  <c r="CP86" i="2"/>
  <c r="DC86" i="2" s="1"/>
  <c r="AL86" i="2"/>
  <c r="D86" i="2"/>
  <c r="CA86" i="2" s="1"/>
  <c r="OQ85" i="2"/>
  <c r="OP85" i="2"/>
  <c r="OR85" i="2" s="1"/>
  <c r="OL85" i="2"/>
  <c r="OK85" i="2"/>
  <c r="OJ85" i="2"/>
  <c r="OI85" i="2"/>
  <c r="OO85" i="2" s="1"/>
  <c r="OH85" i="2"/>
  <c r="OG85" i="2"/>
  <c r="NS85" i="2"/>
  <c r="NR85" i="2"/>
  <c r="NP85" i="2"/>
  <c r="NO85" i="2"/>
  <c r="NC85" i="2"/>
  <c r="NG85" i="2" s="1"/>
  <c r="MY85" i="2"/>
  <c r="MQ85" i="2"/>
  <c r="MP85" i="2"/>
  <c r="MK85" i="2"/>
  <c r="MJ85" i="2"/>
  <c r="ME85" i="2"/>
  <c r="MD85" i="2"/>
  <c r="LY85" i="2"/>
  <c r="LX85" i="2"/>
  <c r="LS85" i="2"/>
  <c r="LR85" i="2"/>
  <c r="LM85" i="2"/>
  <c r="LN85" i="2" s="1"/>
  <c r="LL85" i="2"/>
  <c r="LH85" i="2"/>
  <c r="LG85" i="2"/>
  <c r="LF85" i="2"/>
  <c r="LB85" i="2"/>
  <c r="LA85" i="2"/>
  <c r="KZ85" i="2"/>
  <c r="KU85" i="2"/>
  <c r="KT85" i="2"/>
  <c r="KP85" i="2"/>
  <c r="KO85" i="2"/>
  <c r="KN85" i="2"/>
  <c r="KC85" i="2"/>
  <c r="KB85" i="2"/>
  <c r="KA85" i="2"/>
  <c r="JZ85" i="2"/>
  <c r="JY85" i="2"/>
  <c r="JW85" i="2"/>
  <c r="JV85" i="2"/>
  <c r="JU85" i="2"/>
  <c r="JT85" i="2"/>
  <c r="JR85" i="2"/>
  <c r="JQ85" i="2"/>
  <c r="JP85" i="2"/>
  <c r="JO85" i="2"/>
  <c r="JN85" i="2"/>
  <c r="JM85" i="2"/>
  <c r="JL85" i="2"/>
  <c r="JJ85" i="2"/>
  <c r="JH85" i="2"/>
  <c r="JG85" i="2"/>
  <c r="JF85" i="2"/>
  <c r="JA85" i="2"/>
  <c r="IZ85" i="2"/>
  <c r="IY85" i="2"/>
  <c r="IX85" i="2"/>
  <c r="IW85" i="2"/>
  <c r="IU85" i="2"/>
  <c r="IT85" i="2"/>
  <c r="IS85" i="2"/>
  <c r="IR85" i="2"/>
  <c r="IP85" i="2"/>
  <c r="IO85" i="2"/>
  <c r="IN85" i="2"/>
  <c r="IM85" i="2"/>
  <c r="IL85" i="2"/>
  <c r="IK85" i="2"/>
  <c r="IJ85" i="2"/>
  <c r="IH85" i="2"/>
  <c r="IF85" i="2"/>
  <c r="IE85" i="2"/>
  <c r="ID85" i="2"/>
  <c r="HW85" i="2"/>
  <c r="HS85" i="2"/>
  <c r="HJ85" i="2" s="1"/>
  <c r="HG85" i="2" s="1" a="1"/>
  <c r="HG85" i="2" s="1"/>
  <c r="HR85" i="2"/>
  <c r="HQ85" i="2"/>
  <c r="HP85" i="2"/>
  <c r="HO85" i="2"/>
  <c r="HI85" i="2"/>
  <c r="HC85" i="2"/>
  <c r="HA85" i="2" a="1"/>
  <c r="HA85" i="2" s="1"/>
  <c r="GY85" i="2"/>
  <c r="GX85" i="2"/>
  <c r="GR85" i="2"/>
  <c r="GL85" i="2"/>
  <c r="GM85" i="2" s="1"/>
  <c r="GZ85" i="2" s="1"/>
  <c r="FS85" i="2"/>
  <c r="FR85" i="2"/>
  <c r="FI85" i="2"/>
  <c r="FO85" i="2" s="1"/>
  <c r="EW85" i="2"/>
  <c r="ET85" i="2"/>
  <c r="EP85" i="2"/>
  <c r="DT85" i="2"/>
  <c r="DJ85" i="2"/>
  <c r="EB85" i="2" s="1"/>
  <c r="EH85" i="2" s="1"/>
  <c r="DI85" i="2"/>
  <c r="DH85" i="2"/>
  <c r="CZ85" i="2"/>
  <c r="CY85" i="2" s="1"/>
  <c r="CV85" i="2" s="1"/>
  <c r="Z85" i="2" s="1"/>
  <c r="AI85" i="2" s="1"/>
  <c r="CX85" i="2"/>
  <c r="CW85" i="2"/>
  <c r="CT85" i="2"/>
  <c r="CS85" i="2" s="1"/>
  <c r="CQ85" i="2" s="1"/>
  <c r="CP85" i="2"/>
  <c r="DC85" i="2" s="1"/>
  <c r="AL85" i="2"/>
  <c r="D85" i="2"/>
  <c r="CA85" i="2" s="1"/>
  <c r="OQ84" i="2"/>
  <c r="ON84" i="2"/>
  <c r="OL84" i="2"/>
  <c r="OK84" i="2"/>
  <c r="OJ84" i="2"/>
  <c r="OI84" i="2"/>
  <c r="OH84" i="2"/>
  <c r="OG84" i="2"/>
  <c r="NS84" i="2"/>
  <c r="NR84" i="2"/>
  <c r="NT84" i="2" s="1"/>
  <c r="NP84" i="2"/>
  <c r="NQ84" i="2" s="1"/>
  <c r="NO84" i="2"/>
  <c r="NC84" i="2"/>
  <c r="MY84" i="2"/>
  <c r="MQ84" i="2"/>
  <c r="MP84" i="2"/>
  <c r="MK84" i="2"/>
  <c r="MJ84" i="2"/>
  <c r="ME84" i="2"/>
  <c r="MD84" i="2"/>
  <c r="MF84" i="2" s="1"/>
  <c r="LZ84" i="2"/>
  <c r="LY84" i="2"/>
  <c r="LX84" i="2"/>
  <c r="LS84" i="2"/>
  <c r="LR84" i="2"/>
  <c r="LM84" i="2"/>
  <c r="LL84" i="2"/>
  <c r="LN84" i="2" s="1"/>
  <c r="LG84" i="2"/>
  <c r="LF84" i="2"/>
  <c r="LH84" i="2" s="1"/>
  <c r="LA84" i="2"/>
  <c r="KZ84" i="2"/>
  <c r="KU84" i="2"/>
  <c r="KT84" i="2"/>
  <c r="KO84" i="2"/>
  <c r="KN84" i="2"/>
  <c r="KC84" i="2"/>
  <c r="KB84" i="2"/>
  <c r="KA84" i="2"/>
  <c r="JZ84" i="2"/>
  <c r="JY84" i="2"/>
  <c r="JW84" i="2"/>
  <c r="JV84" i="2"/>
  <c r="JU84" i="2"/>
  <c r="JT84" i="2"/>
  <c r="JR84" i="2"/>
  <c r="JQ84" i="2"/>
  <c r="JP84" i="2"/>
  <c r="JO84" i="2"/>
  <c r="JI84" i="2" s="1"/>
  <c r="JN84" i="2"/>
  <c r="JM84" i="2"/>
  <c r="JL84" i="2"/>
  <c r="JJ84" i="2"/>
  <c r="JH84" i="2"/>
  <c r="JG84" i="2"/>
  <c r="JF84" i="2"/>
  <c r="JA84" i="2"/>
  <c r="IZ84" i="2"/>
  <c r="IY84" i="2"/>
  <c r="IX84" i="2"/>
  <c r="IW84" i="2"/>
  <c r="IU84" i="2"/>
  <c r="IT84" i="2"/>
  <c r="IS84" i="2"/>
  <c r="IR84" i="2"/>
  <c r="IP84" i="2"/>
  <c r="IO84" i="2"/>
  <c r="IN84" i="2"/>
  <c r="IM84" i="2"/>
  <c r="IL84" i="2"/>
  <c r="IK84" i="2"/>
  <c r="IJ84" i="2"/>
  <c r="II84" i="2"/>
  <c r="IC84" i="2" s="1"/>
  <c r="IH84" i="2"/>
  <c r="IG84" i="2"/>
  <c r="IF84" i="2"/>
  <c r="IE84" i="2"/>
  <c r="ID84" i="2"/>
  <c r="HW84" i="2"/>
  <c r="HS84" i="2"/>
  <c r="HJ84" i="2" s="1"/>
  <c r="HG84" i="2" s="1" a="1"/>
  <c r="HG84" i="2" s="1"/>
  <c r="HR84" i="2"/>
  <c r="HQ84" i="2"/>
  <c r="HP84" i="2"/>
  <c r="HO84" i="2"/>
  <c r="HI84" i="2"/>
  <c r="HC84" i="2"/>
  <c r="HA84" i="2" a="1"/>
  <c r="HA84" i="2" s="1"/>
  <c r="GZ84" i="2"/>
  <c r="GY84" i="2"/>
  <c r="GX84" i="2"/>
  <c r="GR84" i="2"/>
  <c r="GL84" i="2"/>
  <c r="GM84" i="2" s="1"/>
  <c r="FR84" i="2"/>
  <c r="FS84" i="2" s="1"/>
  <c r="FT84" i="2" s="1"/>
  <c r="FU84" i="2" s="1"/>
  <c r="FV84" i="2" s="1"/>
  <c r="ES84" i="2" s="1"/>
  <c r="FI84" i="2"/>
  <c r="FO84" i="2" s="1"/>
  <c r="EW84" i="2"/>
  <c r="ET84" i="2"/>
  <c r="EP84" i="2"/>
  <c r="DT84" i="2"/>
  <c r="DJ84" i="2"/>
  <c r="DI84" i="2"/>
  <c r="DH84" i="2"/>
  <c r="CZ84" i="2"/>
  <c r="CY84" i="2" s="1"/>
  <c r="CV84" i="2" s="1"/>
  <c r="Z84" i="2" s="1"/>
  <c r="AI84" i="2" s="1"/>
  <c r="CX84" i="2"/>
  <c r="CW84" i="2"/>
  <c r="CT84" i="2"/>
  <c r="CS84" i="2" s="1"/>
  <c r="CQ84" i="2" s="1"/>
  <c r="CP84" i="2"/>
  <c r="DC84" i="2" s="1"/>
  <c r="AL84" i="2"/>
  <c r="D84" i="2"/>
  <c r="CA84" i="2" s="1"/>
  <c r="OQ83" i="2"/>
  <c r="OL83" i="2"/>
  <c r="OK83" i="2"/>
  <c r="OJ83" i="2"/>
  <c r="OI83" i="2"/>
  <c r="OH83" i="2"/>
  <c r="OG83" i="2"/>
  <c r="NS83" i="2"/>
  <c r="NR83" i="2"/>
  <c r="NP83" i="2"/>
  <c r="NO83" i="2"/>
  <c r="NC83" i="2"/>
  <c r="MY83" i="2"/>
  <c r="MQ83" i="2"/>
  <c r="MP83" i="2"/>
  <c r="MK83" i="2"/>
  <c r="ML83" i="2" s="1"/>
  <c r="MJ83" i="2"/>
  <c r="ME83" i="2"/>
  <c r="MD83" i="2"/>
  <c r="LY83" i="2"/>
  <c r="LX83" i="2"/>
  <c r="LS83" i="2"/>
  <c r="LR83" i="2"/>
  <c r="LN83" i="2"/>
  <c r="LM83" i="2"/>
  <c r="LL83" i="2"/>
  <c r="LG83" i="2"/>
  <c r="LF83" i="2"/>
  <c r="LA83" i="2"/>
  <c r="KZ83" i="2"/>
  <c r="LB83" i="2" s="1"/>
  <c r="KU83" i="2"/>
  <c r="KT83" i="2"/>
  <c r="KO83" i="2"/>
  <c r="KN83" i="2"/>
  <c r="KC83" i="2"/>
  <c r="KB83" i="2"/>
  <c r="KA83" i="2"/>
  <c r="JZ83" i="2"/>
  <c r="JY83" i="2"/>
  <c r="JW83" i="2"/>
  <c r="JV83" i="2"/>
  <c r="JU83" i="2"/>
  <c r="JT83" i="2"/>
  <c r="JR83" i="2"/>
  <c r="JQ83" i="2"/>
  <c r="JP83" i="2"/>
  <c r="JO83" i="2"/>
  <c r="JN83" i="2"/>
  <c r="JM83" i="2"/>
  <c r="JL83" i="2"/>
  <c r="JJ83" i="2"/>
  <c r="JH83" i="2"/>
  <c r="JG83" i="2"/>
  <c r="JF83" i="2"/>
  <c r="JA83" i="2"/>
  <c r="IZ83" i="2"/>
  <c r="IY83" i="2"/>
  <c r="IX83" i="2"/>
  <c r="IW83" i="2"/>
  <c r="IU83" i="2"/>
  <c r="IT83" i="2"/>
  <c r="IS83" i="2"/>
  <c r="IR83" i="2"/>
  <c r="IP83" i="2"/>
  <c r="IO83" i="2"/>
  <c r="IN83" i="2"/>
  <c r="IM83" i="2"/>
  <c r="IG83" i="2" s="1"/>
  <c r="IL83" i="2"/>
  <c r="IK83" i="2"/>
  <c r="IJ83" i="2"/>
  <c r="IH83" i="2"/>
  <c r="IF83" i="2"/>
  <c r="IE83" i="2"/>
  <c r="ID83" i="2"/>
  <c r="HW83" i="2"/>
  <c r="HS83" i="2"/>
  <c r="HJ83" i="2" s="1"/>
  <c r="HG83" i="2" s="1" a="1"/>
  <c r="HG83" i="2" s="1"/>
  <c r="HR83" i="2"/>
  <c r="HQ83" i="2"/>
  <c r="HP83" i="2"/>
  <c r="HO83" i="2"/>
  <c r="HI83" i="2"/>
  <c r="HC83" i="2"/>
  <c r="HA83" i="2" a="1"/>
  <c r="HA83" i="2" s="1"/>
  <c r="GY83" i="2"/>
  <c r="GX83" i="2"/>
  <c r="GR83" i="2"/>
  <c r="GL83" i="2"/>
  <c r="GM83" i="2" s="1"/>
  <c r="GZ83" i="2" s="1"/>
  <c r="FR83" i="2"/>
  <c r="FI83" i="2"/>
  <c r="FO83" i="2" s="1"/>
  <c r="EW83" i="2"/>
  <c r="ET83" i="2"/>
  <c r="EP83" i="2"/>
  <c r="DT83" i="2"/>
  <c r="DJ83" i="2"/>
  <c r="DI83" i="2"/>
  <c r="DH83" i="2"/>
  <c r="CZ83" i="2"/>
  <c r="CY83" i="2" s="1"/>
  <c r="CV83" i="2" s="1"/>
  <c r="Z83" i="2" s="1"/>
  <c r="AI83" i="2" s="1"/>
  <c r="CX83" i="2"/>
  <c r="CW83" i="2"/>
  <c r="CT83" i="2"/>
  <c r="CS83" i="2" s="1"/>
  <c r="CQ83" i="2" s="1"/>
  <c r="CP83" i="2"/>
  <c r="DC83" i="2" s="1"/>
  <c r="AL83" i="2"/>
  <c r="D83" i="2"/>
  <c r="CA83" i="2" s="1"/>
  <c r="OQ82" i="2"/>
  <c r="OL82" i="2"/>
  <c r="OK82" i="2"/>
  <c r="OJ82" i="2"/>
  <c r="OI82" i="2"/>
  <c r="OH82" i="2"/>
  <c r="OG82" i="2"/>
  <c r="NS82" i="2"/>
  <c r="NR82" i="2"/>
  <c r="NT82" i="2" s="1"/>
  <c r="NP82" i="2"/>
  <c r="NQ82" i="2" s="1"/>
  <c r="NO82" i="2"/>
  <c r="NC82" i="2"/>
  <c r="MY82" i="2"/>
  <c r="MQ82" i="2"/>
  <c r="MP82" i="2"/>
  <c r="MK82" i="2"/>
  <c r="MJ82" i="2"/>
  <c r="ML82" i="2" s="1"/>
  <c r="ME82" i="2"/>
  <c r="MF82" i="2" s="1"/>
  <c r="MD82" i="2"/>
  <c r="LY82" i="2"/>
  <c r="LX82" i="2"/>
  <c r="LS82" i="2"/>
  <c r="LR82" i="2"/>
  <c r="LM82" i="2"/>
  <c r="LL82" i="2"/>
  <c r="LN82" i="2" s="1"/>
  <c r="LG82" i="2"/>
  <c r="LF82" i="2"/>
  <c r="LA82" i="2"/>
  <c r="KZ82" i="2"/>
  <c r="KU82" i="2"/>
  <c r="KV82" i="2" s="1"/>
  <c r="KT82" i="2"/>
  <c r="KO82" i="2"/>
  <c r="KN82" i="2"/>
  <c r="KP82" i="2" s="1"/>
  <c r="KC82" i="2"/>
  <c r="KB82" i="2"/>
  <c r="KA82" i="2"/>
  <c r="JZ82" i="2"/>
  <c r="JY82" i="2"/>
  <c r="JW82" i="2"/>
  <c r="JV82" i="2"/>
  <c r="JU82" i="2"/>
  <c r="JT82" i="2"/>
  <c r="JR82" i="2"/>
  <c r="JQ82" i="2"/>
  <c r="JP82" i="2"/>
  <c r="JO82" i="2"/>
  <c r="JI82" i="2" s="1"/>
  <c r="JN82" i="2"/>
  <c r="JM82" i="2"/>
  <c r="JL82" i="2"/>
  <c r="JJ82" i="2"/>
  <c r="JH82" i="2"/>
  <c r="JG82" i="2"/>
  <c r="JF82" i="2"/>
  <c r="JA82" i="2"/>
  <c r="IZ82" i="2"/>
  <c r="IY82" i="2"/>
  <c r="IX82" i="2"/>
  <c r="IW82" i="2"/>
  <c r="IU82" i="2"/>
  <c r="IT82" i="2"/>
  <c r="IS82" i="2"/>
  <c r="IR82" i="2"/>
  <c r="IP82" i="2"/>
  <c r="IO82" i="2"/>
  <c r="IN82" i="2"/>
  <c r="IM82" i="2"/>
  <c r="II82" i="2" s="1"/>
  <c r="IA82" i="2" s="1"/>
  <c r="IB82" i="2" s="1"/>
  <c r="KF82" i="2" s="1"/>
  <c r="IL82" i="2"/>
  <c r="IK82" i="2"/>
  <c r="IJ82" i="2"/>
  <c r="IH82" i="2"/>
  <c r="IF82" i="2"/>
  <c r="IE82" i="2"/>
  <c r="ID82" i="2"/>
  <c r="IC82" i="2"/>
  <c r="HW82" i="2"/>
  <c r="HS82" i="2"/>
  <c r="HJ82" i="2" s="1"/>
  <c r="HG82" i="2" s="1" a="1"/>
  <c r="HG82" i="2" s="1"/>
  <c r="HR82" i="2"/>
  <c r="HQ82" i="2"/>
  <c r="HP82" i="2"/>
  <c r="HO82" i="2"/>
  <c r="HI82" i="2"/>
  <c r="HC82" i="2"/>
  <c r="HA82" i="2" a="1"/>
  <c r="HA82" i="2" s="1"/>
  <c r="GY82" i="2"/>
  <c r="GX82" i="2"/>
  <c r="GR82" i="2"/>
  <c r="GL82" i="2"/>
  <c r="GM82" i="2" s="1"/>
  <c r="GZ82" i="2" s="1"/>
  <c r="FR82" i="2"/>
  <c r="FI82" i="2"/>
  <c r="FO82" i="2" s="1"/>
  <c r="EW82" i="2"/>
  <c r="ET82" i="2"/>
  <c r="EP82" i="2"/>
  <c r="DT82" i="2"/>
  <c r="DJ82" i="2"/>
  <c r="DI82" i="2"/>
  <c r="DH82" i="2"/>
  <c r="CZ82" i="2"/>
  <c r="CY82" i="2" s="1"/>
  <c r="CV82" i="2" s="1"/>
  <c r="Z82" i="2" s="1"/>
  <c r="AI82" i="2" s="1"/>
  <c r="CX82" i="2"/>
  <c r="CW82" i="2"/>
  <c r="CT82" i="2"/>
  <c r="CS82" i="2" s="1"/>
  <c r="CQ82" i="2" s="1"/>
  <c r="DB82" i="2" s="1"/>
  <c r="CP82" i="2"/>
  <c r="CA82" i="2"/>
  <c r="AL82" i="2"/>
  <c r="D82" i="2"/>
  <c r="OQ81" i="2"/>
  <c r="OL81" i="2"/>
  <c r="OK81" i="2"/>
  <c r="OJ81" i="2"/>
  <c r="OI81" i="2"/>
  <c r="OP81" i="2" s="1"/>
  <c r="OH81" i="2"/>
  <c r="ON81" i="2" s="1"/>
  <c r="OG81" i="2"/>
  <c r="OM81" i="2" s="1"/>
  <c r="NS81" i="2"/>
  <c r="NT81" i="2" s="1"/>
  <c r="NR81" i="2"/>
  <c r="NP81" i="2"/>
  <c r="NO81" i="2"/>
  <c r="NC81" i="2"/>
  <c r="MY81" i="2"/>
  <c r="NG81" i="2" s="1"/>
  <c r="MQ81" i="2"/>
  <c r="MP81" i="2"/>
  <c r="MR81" i="2" s="1"/>
  <c r="MK81" i="2"/>
  <c r="MJ81" i="2"/>
  <c r="ML81" i="2" s="1"/>
  <c r="ME81" i="2"/>
  <c r="MD81" i="2"/>
  <c r="LY81" i="2"/>
  <c r="LZ81" i="2" s="1"/>
  <c r="LX81" i="2"/>
  <c r="LS81" i="2"/>
  <c r="LR81" i="2"/>
  <c r="LT81" i="2" s="1"/>
  <c r="LM81" i="2"/>
  <c r="LL81" i="2"/>
  <c r="LG81" i="2"/>
  <c r="LF81" i="2"/>
  <c r="LA81" i="2"/>
  <c r="KZ81" i="2"/>
  <c r="KU81" i="2"/>
  <c r="KT81" i="2"/>
  <c r="KV81" i="2" s="1"/>
  <c r="KO81" i="2"/>
  <c r="KN81" i="2"/>
  <c r="KP81" i="2" s="1"/>
  <c r="KC81" i="2"/>
  <c r="KB81" i="2"/>
  <c r="KA81" i="2"/>
  <c r="JZ81" i="2"/>
  <c r="JY81" i="2"/>
  <c r="JW81" i="2"/>
  <c r="JV81" i="2"/>
  <c r="JU81" i="2"/>
  <c r="JT81" i="2"/>
  <c r="JR81" i="2"/>
  <c r="JQ81" i="2"/>
  <c r="JP81" i="2"/>
  <c r="JO81" i="2"/>
  <c r="JI81" i="2" s="1"/>
  <c r="JN81" i="2"/>
  <c r="JM81" i="2"/>
  <c r="JL81" i="2"/>
  <c r="JK81" i="2"/>
  <c r="JC81" i="2" s="1"/>
  <c r="JD81" i="2" s="1"/>
  <c r="KI81" i="2" s="1"/>
  <c r="JJ81" i="2"/>
  <c r="JH81" i="2"/>
  <c r="JG81" i="2"/>
  <c r="JF81" i="2"/>
  <c r="JA81" i="2"/>
  <c r="IZ81" i="2"/>
  <c r="IY81" i="2"/>
  <c r="IX81" i="2"/>
  <c r="IW81" i="2"/>
  <c r="IU81" i="2"/>
  <c r="IT81" i="2"/>
  <c r="IS81" i="2"/>
  <c r="IR81" i="2"/>
  <c r="IP81" i="2"/>
  <c r="IO81" i="2"/>
  <c r="IN81" i="2"/>
  <c r="IM81" i="2"/>
  <c r="IG81" i="2" s="1"/>
  <c r="IL81" i="2"/>
  <c r="IK81" i="2"/>
  <c r="IJ81" i="2"/>
  <c r="IH81" i="2"/>
  <c r="IF81" i="2"/>
  <c r="IE81" i="2"/>
  <c r="ID81" i="2"/>
  <c r="HW81" i="2"/>
  <c r="HS81" i="2"/>
  <c r="HR81" i="2"/>
  <c r="HQ81" i="2"/>
  <c r="HP81" i="2"/>
  <c r="HO81" i="2"/>
  <c r="HJ81" i="2"/>
  <c r="HG81" i="2" s="1" a="1"/>
  <c r="HG81" i="2" s="1"/>
  <c r="HI81" i="2"/>
  <c r="HC81" i="2"/>
  <c r="HA81" i="2" a="1"/>
  <c r="HA81" i="2" s="1"/>
  <c r="GY81" i="2"/>
  <c r="GX81" i="2"/>
  <c r="GR81" i="2"/>
  <c r="GL81" i="2"/>
  <c r="GM81" i="2" s="1"/>
  <c r="GZ81" i="2" s="1"/>
  <c r="FR81" i="2"/>
  <c r="FS81" i="2" s="1"/>
  <c r="FI81" i="2"/>
  <c r="FO81" i="2" s="1"/>
  <c r="EW81" i="2"/>
  <c r="ET81" i="2"/>
  <c r="EP81" i="2"/>
  <c r="DT81" i="2"/>
  <c r="DJ81" i="2"/>
  <c r="DI81" i="2"/>
  <c r="DH81" i="2"/>
  <c r="DL81" i="2" s="1"/>
  <c r="DN81" i="2" s="1"/>
  <c r="CZ81" i="2"/>
  <c r="CY81" i="2"/>
  <c r="CV81" i="2" s="1"/>
  <c r="Z81" i="2" s="1"/>
  <c r="AI81" i="2" s="1"/>
  <c r="CX81" i="2"/>
  <c r="CW81" i="2"/>
  <c r="CT81" i="2"/>
  <c r="CS81" i="2" s="1"/>
  <c r="CQ81" i="2" s="1"/>
  <c r="CP81" i="2"/>
  <c r="DC81" i="2" s="1"/>
  <c r="AL81" i="2"/>
  <c r="D81" i="2"/>
  <c r="CA81" i="2" s="1"/>
  <c r="OQ80" i="2"/>
  <c r="OO80" i="2"/>
  <c r="OL80" i="2"/>
  <c r="OK80" i="2"/>
  <c r="OJ80" i="2"/>
  <c r="OI80" i="2"/>
  <c r="OH80" i="2"/>
  <c r="OG80" i="2"/>
  <c r="NS80" i="2"/>
  <c r="NR80" i="2"/>
  <c r="NP80" i="2"/>
  <c r="NO80" i="2"/>
  <c r="NQ80" i="2" s="1"/>
  <c r="NC80" i="2"/>
  <c r="MY80" i="2"/>
  <c r="MQ80" i="2"/>
  <c r="MP80" i="2"/>
  <c r="MK80" i="2"/>
  <c r="MJ80" i="2"/>
  <c r="ME80" i="2"/>
  <c r="MD80" i="2"/>
  <c r="LY80" i="2"/>
  <c r="LX80" i="2"/>
  <c r="LS80" i="2"/>
  <c r="LR80" i="2"/>
  <c r="LM80" i="2"/>
  <c r="LL80" i="2"/>
  <c r="LG80" i="2"/>
  <c r="LF80" i="2"/>
  <c r="LA80" i="2"/>
  <c r="KZ80" i="2"/>
  <c r="KU80" i="2"/>
  <c r="KT80" i="2"/>
  <c r="KV80" i="2" s="1"/>
  <c r="KO80" i="2"/>
  <c r="KN80" i="2"/>
  <c r="KP80" i="2" s="1"/>
  <c r="KC80" i="2"/>
  <c r="KB80" i="2"/>
  <c r="KA80" i="2"/>
  <c r="JZ80" i="2"/>
  <c r="JY80" i="2"/>
  <c r="JW80" i="2"/>
  <c r="JV80" i="2"/>
  <c r="JU80" i="2"/>
  <c r="JT80" i="2"/>
  <c r="JR80" i="2"/>
  <c r="JQ80" i="2"/>
  <c r="JP80" i="2"/>
  <c r="JO80" i="2"/>
  <c r="JN80" i="2"/>
  <c r="JM80" i="2"/>
  <c r="JL80" i="2"/>
  <c r="JJ80" i="2"/>
  <c r="JH80" i="2"/>
  <c r="JG80" i="2"/>
  <c r="JF80" i="2"/>
  <c r="JA80" i="2"/>
  <c r="IZ80" i="2"/>
  <c r="IY80" i="2"/>
  <c r="IX80" i="2"/>
  <c r="IW80" i="2"/>
  <c r="IU80" i="2"/>
  <c r="IT80" i="2"/>
  <c r="IS80" i="2"/>
  <c r="IR80" i="2"/>
  <c r="IP80" i="2"/>
  <c r="IO80" i="2"/>
  <c r="IN80" i="2"/>
  <c r="IM80" i="2"/>
  <c r="IL80" i="2"/>
  <c r="IK80" i="2"/>
  <c r="IJ80" i="2"/>
  <c r="II80" i="2"/>
  <c r="IH80" i="2"/>
  <c r="IG80" i="2"/>
  <c r="IF80" i="2"/>
  <c r="IE80" i="2"/>
  <c r="ID80" i="2"/>
  <c r="HW80" i="2"/>
  <c r="HS80" i="2"/>
  <c r="HJ80" i="2" s="1"/>
  <c r="HG80" i="2" s="1" a="1"/>
  <c r="HG80" i="2" s="1"/>
  <c r="HR80" i="2"/>
  <c r="HQ80" i="2"/>
  <c r="HP80" i="2"/>
  <c r="HO80" i="2"/>
  <c r="HI80" i="2"/>
  <c r="HC80" i="2"/>
  <c r="HA80" i="2" a="1"/>
  <c r="HA80" i="2" s="1"/>
  <c r="GY80" i="2"/>
  <c r="GX80" i="2"/>
  <c r="GR80" i="2"/>
  <c r="GM80" i="2"/>
  <c r="GZ80" i="2" s="1"/>
  <c r="GL80" i="2"/>
  <c r="FR80" i="2"/>
  <c r="FS80" i="2" s="1"/>
  <c r="FI80" i="2"/>
  <c r="FO80" i="2" s="1"/>
  <c r="EW80" i="2"/>
  <c r="ET80" i="2"/>
  <c r="EP80" i="2"/>
  <c r="DT80" i="2"/>
  <c r="DJ80" i="2"/>
  <c r="DI80" i="2"/>
  <c r="DH80" i="2"/>
  <c r="CZ80" i="2"/>
  <c r="CY80" i="2" s="1"/>
  <c r="CV80" i="2" s="1"/>
  <c r="CX80" i="2"/>
  <c r="CW80" i="2"/>
  <c r="CT80" i="2"/>
  <c r="CS80" i="2"/>
  <c r="CQ80" i="2" s="1"/>
  <c r="DB80" i="2" s="1"/>
  <c r="CP80" i="2"/>
  <c r="DC80" i="2" s="1"/>
  <c r="AL80" i="2"/>
  <c r="Z80" i="2"/>
  <c r="AI80" i="2" s="1"/>
  <c r="D80" i="2"/>
  <c r="CA80" i="2" s="1"/>
  <c r="OQ79" i="2"/>
  <c r="OL79" i="2"/>
  <c r="OK79" i="2"/>
  <c r="OJ79" i="2"/>
  <c r="OM79" i="2" s="1"/>
  <c r="OI79" i="2"/>
  <c r="OH79" i="2"/>
  <c r="OG79" i="2"/>
  <c r="NS79" i="2"/>
  <c r="NR79" i="2"/>
  <c r="NP79" i="2"/>
  <c r="NO79" i="2"/>
  <c r="NG79" i="2"/>
  <c r="NC79" i="2"/>
  <c r="MY79" i="2"/>
  <c r="MQ79" i="2"/>
  <c r="MP79" i="2"/>
  <c r="MK79" i="2"/>
  <c r="MJ79" i="2"/>
  <c r="ME79" i="2"/>
  <c r="MD79" i="2"/>
  <c r="MF79" i="2" s="1"/>
  <c r="LY79" i="2"/>
  <c r="LX79" i="2"/>
  <c r="LS79" i="2"/>
  <c r="LT79" i="2" s="1"/>
  <c r="LR79" i="2"/>
  <c r="LM79" i="2"/>
  <c r="LN79" i="2" s="1"/>
  <c r="LL79" i="2"/>
  <c r="LG79" i="2"/>
  <c r="LF79" i="2"/>
  <c r="LA79" i="2"/>
  <c r="KZ79" i="2"/>
  <c r="KU79" i="2"/>
  <c r="KT79" i="2"/>
  <c r="KO79" i="2"/>
  <c r="KN79" i="2"/>
  <c r="KC79" i="2"/>
  <c r="KB79" i="2"/>
  <c r="KA79" i="2"/>
  <c r="JZ79" i="2"/>
  <c r="JY79" i="2"/>
  <c r="JW79" i="2"/>
  <c r="JV79" i="2"/>
  <c r="JU79" i="2"/>
  <c r="JT79" i="2"/>
  <c r="JR79" i="2"/>
  <c r="JQ79" i="2"/>
  <c r="JP79" i="2"/>
  <c r="JO79" i="2"/>
  <c r="JN79" i="2"/>
  <c r="JM79" i="2"/>
  <c r="JL79" i="2"/>
  <c r="JJ79" i="2"/>
  <c r="JH79" i="2"/>
  <c r="JG79" i="2"/>
  <c r="JF79" i="2"/>
  <c r="JA79" i="2"/>
  <c r="IZ79" i="2"/>
  <c r="IY79" i="2"/>
  <c r="IX79" i="2"/>
  <c r="IW79" i="2"/>
  <c r="IU79" i="2"/>
  <c r="IT79" i="2"/>
  <c r="IS79" i="2"/>
  <c r="IR79" i="2"/>
  <c r="IP79" i="2"/>
  <c r="IO79" i="2"/>
  <c r="IN79" i="2"/>
  <c r="IM79" i="2"/>
  <c r="IG79" i="2" s="1"/>
  <c r="IL79" i="2"/>
  <c r="IK79" i="2"/>
  <c r="IJ79" i="2"/>
  <c r="II79" i="2"/>
  <c r="IH79" i="2"/>
  <c r="IF79" i="2"/>
  <c r="IE79" i="2"/>
  <c r="ID79" i="2"/>
  <c r="HW79" i="2"/>
  <c r="HS79" i="2"/>
  <c r="HJ79" i="2" s="1"/>
  <c r="HG79" i="2" s="1" a="1"/>
  <c r="HG79" i="2" s="1"/>
  <c r="HR79" i="2"/>
  <c r="HQ79" i="2"/>
  <c r="HP79" i="2"/>
  <c r="HO79" i="2"/>
  <c r="HI79" i="2"/>
  <c r="HC79" i="2"/>
  <c r="HA79" i="2" a="1"/>
  <c r="HA79" i="2" s="1"/>
  <c r="GY79" i="2"/>
  <c r="GX79" i="2"/>
  <c r="GR79" i="2"/>
  <c r="GL79" i="2"/>
  <c r="GM79" i="2" s="1"/>
  <c r="GZ79" i="2" s="1"/>
  <c r="FR79" i="2"/>
  <c r="FI79" i="2"/>
  <c r="FO79" i="2" s="1"/>
  <c r="EW79" i="2"/>
  <c r="ET79" i="2"/>
  <c r="EP79" i="2"/>
  <c r="DT79" i="2"/>
  <c r="DJ79" i="2"/>
  <c r="DI79" i="2"/>
  <c r="DH79" i="2"/>
  <c r="CZ79" i="2"/>
  <c r="CY79" i="2" s="1"/>
  <c r="CV79" i="2" s="1"/>
  <c r="Z79" i="2" s="1"/>
  <c r="AI79" i="2" s="1"/>
  <c r="CX79" i="2"/>
  <c r="CW79" i="2"/>
  <c r="CT79" i="2"/>
  <c r="CS79" i="2" s="1"/>
  <c r="CQ79" i="2" s="1"/>
  <c r="DB79" i="2" s="1"/>
  <c r="CP79" i="2"/>
  <c r="AL79" i="2"/>
  <c r="D79" i="2"/>
  <c r="CA79" i="2" s="1"/>
  <c r="OQ78" i="2"/>
  <c r="OL78" i="2"/>
  <c r="OK78" i="2"/>
  <c r="OJ78" i="2"/>
  <c r="OI78" i="2"/>
  <c r="OH78" i="2"/>
  <c r="OG78" i="2"/>
  <c r="NS78" i="2"/>
  <c r="NR78" i="2"/>
  <c r="NP78" i="2"/>
  <c r="NO78" i="2"/>
  <c r="NC78" i="2"/>
  <c r="MY78" i="2"/>
  <c r="MQ78" i="2"/>
  <c r="MP78" i="2"/>
  <c r="MK78" i="2"/>
  <c r="MJ78" i="2"/>
  <c r="ME78" i="2"/>
  <c r="MD78" i="2"/>
  <c r="LY78" i="2"/>
  <c r="LX78" i="2"/>
  <c r="LS78" i="2"/>
  <c r="LR78" i="2"/>
  <c r="LM78" i="2"/>
  <c r="LL78" i="2"/>
  <c r="LG78" i="2"/>
  <c r="LF78" i="2"/>
  <c r="LA78" i="2"/>
  <c r="KZ78" i="2"/>
  <c r="KU78" i="2"/>
  <c r="KV78" i="2" s="1"/>
  <c r="KT78" i="2"/>
  <c r="KO78" i="2"/>
  <c r="KN78" i="2"/>
  <c r="KC78" i="2"/>
  <c r="KB78" i="2"/>
  <c r="KA78" i="2"/>
  <c r="JZ78" i="2"/>
  <c r="JY78" i="2"/>
  <c r="JW78" i="2"/>
  <c r="JV78" i="2"/>
  <c r="JU78" i="2"/>
  <c r="JT78" i="2"/>
  <c r="JR78" i="2"/>
  <c r="JQ78" i="2"/>
  <c r="JP78" i="2"/>
  <c r="JO78" i="2"/>
  <c r="JN78" i="2"/>
  <c r="JM78" i="2"/>
  <c r="JL78" i="2"/>
  <c r="JJ78" i="2"/>
  <c r="JH78" i="2"/>
  <c r="JG78" i="2"/>
  <c r="JF78" i="2"/>
  <c r="JA78" i="2"/>
  <c r="IZ78" i="2"/>
  <c r="IY78" i="2"/>
  <c r="IX78" i="2"/>
  <c r="IW78" i="2"/>
  <c r="IU78" i="2"/>
  <c r="IT78" i="2"/>
  <c r="IS78" i="2"/>
  <c r="IR78" i="2"/>
  <c r="IP78" i="2"/>
  <c r="IO78" i="2"/>
  <c r="IN78" i="2"/>
  <c r="IM78" i="2"/>
  <c r="II78" i="2" s="1"/>
  <c r="IL78" i="2"/>
  <c r="IK78" i="2"/>
  <c r="IJ78" i="2"/>
  <c r="IH78" i="2"/>
  <c r="IF78" i="2"/>
  <c r="IE78" i="2"/>
  <c r="ID78" i="2"/>
  <c r="HW78" i="2"/>
  <c r="HS78" i="2"/>
  <c r="HJ78" i="2" s="1"/>
  <c r="HG78" i="2" s="1" a="1"/>
  <c r="HG78" i="2" s="1"/>
  <c r="HR78" i="2"/>
  <c r="HQ78" i="2"/>
  <c r="HP78" i="2"/>
  <c r="HO78" i="2"/>
  <c r="HI78" i="2"/>
  <c r="HC78" i="2"/>
  <c r="HA78" i="2" a="1"/>
  <c r="HA78" i="2" s="1"/>
  <c r="GZ78" i="2"/>
  <c r="GY78" i="2"/>
  <c r="GX78" i="2"/>
  <c r="GR78" i="2"/>
  <c r="GL78" i="2"/>
  <c r="GM78" i="2" s="1"/>
  <c r="FR78" i="2"/>
  <c r="FI78" i="2"/>
  <c r="FO78" i="2" s="1"/>
  <c r="EW78" i="2"/>
  <c r="ET78" i="2"/>
  <c r="EP78" i="2"/>
  <c r="DT78" i="2"/>
  <c r="DJ78" i="2"/>
  <c r="DI78" i="2"/>
  <c r="DH78" i="2"/>
  <c r="DC78" i="2"/>
  <c r="CZ78" i="2"/>
  <c r="CY78" i="2" s="1"/>
  <c r="CV78" i="2" s="1"/>
  <c r="Z78" i="2" s="1"/>
  <c r="AI78" i="2" s="1"/>
  <c r="CX78" i="2"/>
  <c r="CW78" i="2"/>
  <c r="CT78" i="2"/>
  <c r="CS78" i="2" s="1"/>
  <c r="CQ78" i="2" s="1"/>
  <c r="DB78" i="2" s="1"/>
  <c r="CP78" i="2"/>
  <c r="AL78" i="2"/>
  <c r="D78" i="2"/>
  <c r="CA78" i="2" s="1"/>
  <c r="OQ77" i="2"/>
  <c r="OO77" i="2"/>
  <c r="OL77" i="2"/>
  <c r="OP77" i="2" s="1"/>
  <c r="OK77" i="2"/>
  <c r="OJ77" i="2"/>
  <c r="OI77" i="2"/>
  <c r="OH77" i="2"/>
  <c r="OG77" i="2"/>
  <c r="OM77" i="2" s="1"/>
  <c r="NS77" i="2"/>
  <c r="NR77" i="2"/>
  <c r="NP77" i="2"/>
  <c r="NO77" i="2"/>
  <c r="NC77" i="2"/>
  <c r="NG77" i="2" s="1"/>
  <c r="MY77" i="2"/>
  <c r="MQ77" i="2"/>
  <c r="MP77" i="2"/>
  <c r="MK77" i="2"/>
  <c r="MJ77" i="2"/>
  <c r="ME77" i="2"/>
  <c r="MD77" i="2"/>
  <c r="LY77" i="2"/>
  <c r="LX77" i="2"/>
  <c r="LS77" i="2"/>
  <c r="LR77" i="2"/>
  <c r="LM77" i="2"/>
  <c r="LL77" i="2"/>
  <c r="LG77" i="2"/>
  <c r="LF77" i="2"/>
  <c r="LH77" i="2" s="1"/>
  <c r="LA77" i="2"/>
  <c r="KZ77" i="2"/>
  <c r="LB77" i="2" s="1"/>
  <c r="KU77" i="2"/>
  <c r="KT77" i="2"/>
  <c r="KO77" i="2"/>
  <c r="KN77" i="2"/>
  <c r="KC77" i="2"/>
  <c r="KB77" i="2"/>
  <c r="KA77" i="2"/>
  <c r="JZ77" i="2"/>
  <c r="JY77" i="2"/>
  <c r="JW77" i="2"/>
  <c r="JV77" i="2"/>
  <c r="JU77" i="2"/>
  <c r="JT77" i="2"/>
  <c r="JR77" i="2"/>
  <c r="JQ77" i="2"/>
  <c r="JP77" i="2"/>
  <c r="JO77" i="2"/>
  <c r="JN77" i="2"/>
  <c r="JM77" i="2"/>
  <c r="JL77" i="2"/>
  <c r="JJ77" i="2"/>
  <c r="JH77" i="2"/>
  <c r="JG77" i="2"/>
  <c r="JF77" i="2"/>
  <c r="JA77" i="2"/>
  <c r="IZ77" i="2"/>
  <c r="IY77" i="2"/>
  <c r="IX77" i="2"/>
  <c r="IW77" i="2"/>
  <c r="IU77" i="2"/>
  <c r="IT77" i="2"/>
  <c r="IS77" i="2"/>
  <c r="IR77" i="2"/>
  <c r="IP77" i="2"/>
  <c r="IO77" i="2"/>
  <c r="IN77" i="2"/>
  <c r="IM77" i="2"/>
  <c r="IL77" i="2"/>
  <c r="IK77" i="2"/>
  <c r="IJ77" i="2"/>
  <c r="IH77" i="2"/>
  <c r="IF77" i="2"/>
  <c r="IE77" i="2"/>
  <c r="ID77" i="2"/>
  <c r="HW77" i="2"/>
  <c r="HS77" i="2"/>
  <c r="HJ77" i="2" s="1"/>
  <c r="HG77" i="2" s="1" a="1"/>
  <c r="HG77" i="2" s="1"/>
  <c r="HR77" i="2"/>
  <c r="HQ77" i="2"/>
  <c r="HP77" i="2"/>
  <c r="HO77" i="2"/>
  <c r="HI77" i="2"/>
  <c r="HC77" i="2"/>
  <c r="HA77" i="2" a="1"/>
  <c r="HA77" i="2" s="1"/>
  <c r="GY77" i="2"/>
  <c r="GX77" i="2"/>
  <c r="GR77" i="2"/>
  <c r="GL77" i="2"/>
  <c r="GM77" i="2" s="1"/>
  <c r="GZ77" i="2" s="1"/>
  <c r="FR77" i="2"/>
  <c r="FS77" i="2" s="1"/>
  <c r="FO77" i="2"/>
  <c r="FI77" i="2"/>
  <c r="EW77" i="2"/>
  <c r="ET77" i="2"/>
  <c r="EP77" i="2"/>
  <c r="DT77" i="2"/>
  <c r="DJ77" i="2"/>
  <c r="DI77" i="2"/>
  <c r="DH77" i="2"/>
  <c r="CZ77" i="2"/>
  <c r="CY77" i="2" s="1"/>
  <c r="CV77" i="2" s="1"/>
  <c r="CX77" i="2"/>
  <c r="CW77" i="2"/>
  <c r="CT77" i="2"/>
  <c r="CS77" i="2" s="1"/>
  <c r="CQ77" i="2" s="1"/>
  <c r="DB77" i="2" s="1"/>
  <c r="CP77" i="2"/>
  <c r="DC77" i="2" s="1"/>
  <c r="AL77" i="2"/>
  <c r="Z77" i="2"/>
  <c r="AI77" i="2" s="1"/>
  <c r="D77" i="2"/>
  <c r="CA77" i="2" s="1"/>
  <c r="OQ76" i="2"/>
  <c r="OL76" i="2"/>
  <c r="OK76" i="2"/>
  <c r="OJ76" i="2"/>
  <c r="OI76" i="2"/>
  <c r="OH76" i="2"/>
  <c r="ON76" i="2" s="1"/>
  <c r="OG76" i="2"/>
  <c r="NS76" i="2"/>
  <c r="NR76" i="2"/>
  <c r="NP76" i="2"/>
  <c r="NO76" i="2"/>
  <c r="NC76" i="2"/>
  <c r="MY76" i="2"/>
  <c r="NG76" i="2" s="1"/>
  <c r="MQ76" i="2"/>
  <c r="MP76" i="2"/>
  <c r="MR76" i="2" s="1"/>
  <c r="MK76" i="2"/>
  <c r="MJ76" i="2"/>
  <c r="ME76" i="2"/>
  <c r="MD76" i="2"/>
  <c r="LY76" i="2"/>
  <c r="LX76" i="2"/>
  <c r="LZ76" i="2" s="1"/>
  <c r="LS76" i="2"/>
  <c r="LR76" i="2"/>
  <c r="LM76" i="2"/>
  <c r="LL76" i="2"/>
  <c r="LN76" i="2" s="1"/>
  <c r="LG76" i="2"/>
  <c r="LF76" i="2"/>
  <c r="LA76" i="2"/>
  <c r="KZ76" i="2"/>
  <c r="KU76" i="2"/>
  <c r="KT76" i="2"/>
  <c r="KO76" i="2"/>
  <c r="KN76" i="2"/>
  <c r="KC76" i="2"/>
  <c r="KB76" i="2"/>
  <c r="KA76" i="2"/>
  <c r="JZ76" i="2"/>
  <c r="JY76" i="2"/>
  <c r="JW76" i="2"/>
  <c r="JV76" i="2"/>
  <c r="JU76" i="2"/>
  <c r="JT76" i="2"/>
  <c r="JR76" i="2"/>
  <c r="JQ76" i="2"/>
  <c r="JP76" i="2"/>
  <c r="JO76" i="2"/>
  <c r="JI76" i="2" s="1"/>
  <c r="JN76" i="2"/>
  <c r="JM76" i="2"/>
  <c r="JL76" i="2"/>
  <c r="JJ76" i="2"/>
  <c r="JH76" i="2"/>
  <c r="JG76" i="2"/>
  <c r="JF76" i="2"/>
  <c r="JA76" i="2"/>
  <c r="IZ76" i="2"/>
  <c r="IY76" i="2"/>
  <c r="IX76" i="2"/>
  <c r="IW76" i="2"/>
  <c r="IU76" i="2"/>
  <c r="IT76" i="2"/>
  <c r="IS76" i="2"/>
  <c r="IR76" i="2"/>
  <c r="IP76" i="2"/>
  <c r="IO76" i="2"/>
  <c r="IN76" i="2"/>
  <c r="IM76" i="2"/>
  <c r="IG76" i="2" s="1"/>
  <c r="IL76" i="2"/>
  <c r="IK76" i="2"/>
  <c r="IJ76" i="2"/>
  <c r="IH76" i="2"/>
  <c r="IF76" i="2"/>
  <c r="IE76" i="2"/>
  <c r="ID76" i="2"/>
  <c r="HW76" i="2"/>
  <c r="HS76" i="2"/>
  <c r="HJ76" i="2" s="1"/>
  <c r="HG76" i="2" s="1" a="1"/>
  <c r="HG76" i="2" s="1"/>
  <c r="HR76" i="2"/>
  <c r="HQ76" i="2"/>
  <c r="HP76" i="2"/>
  <c r="HO76" i="2"/>
  <c r="HI76" i="2"/>
  <c r="HC76" i="2"/>
  <c r="HA76" i="2" a="1"/>
  <c r="HA76" i="2" s="1"/>
  <c r="GY76" i="2"/>
  <c r="GX76" i="2"/>
  <c r="GR76" i="2"/>
  <c r="GL76" i="2"/>
  <c r="GM76" i="2" s="1"/>
  <c r="GZ76" i="2" s="1"/>
  <c r="FR76" i="2"/>
  <c r="FS76" i="2" s="1"/>
  <c r="FI76" i="2"/>
  <c r="FO76" i="2" s="1"/>
  <c r="EW76" i="2"/>
  <c r="ET76" i="2"/>
  <c r="EP76" i="2"/>
  <c r="DT76" i="2"/>
  <c r="DJ76" i="2"/>
  <c r="DI76" i="2"/>
  <c r="DH76" i="2"/>
  <c r="CZ76" i="2"/>
  <c r="CY76" i="2" s="1"/>
  <c r="CV76" i="2" s="1"/>
  <c r="Z76" i="2" s="1"/>
  <c r="AI76" i="2" s="1"/>
  <c r="CX76" i="2"/>
  <c r="CW76" i="2"/>
  <c r="CT76" i="2"/>
  <c r="CS76" i="2" s="1"/>
  <c r="CQ76" i="2" s="1"/>
  <c r="CP76" i="2"/>
  <c r="DC76" i="2" s="1"/>
  <c r="AL76" i="2"/>
  <c r="D76" i="2"/>
  <c r="CA76" i="2" s="1"/>
  <c r="OQ75" i="2"/>
  <c r="OL75" i="2"/>
  <c r="OK75" i="2"/>
  <c r="OJ75" i="2"/>
  <c r="OI75" i="2"/>
  <c r="OO75" i="2" s="1"/>
  <c r="OH75" i="2"/>
  <c r="OG75" i="2"/>
  <c r="NS75" i="2"/>
  <c r="NR75" i="2"/>
  <c r="NP75" i="2"/>
  <c r="NO75" i="2"/>
  <c r="NC75" i="2"/>
  <c r="MY75" i="2"/>
  <c r="MQ75" i="2"/>
  <c r="MP75" i="2"/>
  <c r="MK75" i="2"/>
  <c r="MJ75" i="2"/>
  <c r="ML75" i="2" s="1"/>
  <c r="ME75" i="2"/>
  <c r="MD75" i="2"/>
  <c r="MF75" i="2" s="1"/>
  <c r="LY75" i="2"/>
  <c r="LX75" i="2"/>
  <c r="LS75" i="2"/>
  <c r="LT75" i="2" s="1"/>
  <c r="LR75" i="2"/>
  <c r="LM75" i="2"/>
  <c r="LL75" i="2"/>
  <c r="LG75" i="2"/>
  <c r="LF75" i="2"/>
  <c r="LA75" i="2"/>
  <c r="KZ75" i="2"/>
  <c r="KU75" i="2"/>
  <c r="KV75" i="2" s="1"/>
  <c r="KT75" i="2"/>
  <c r="KO75" i="2"/>
  <c r="KP75" i="2" s="1"/>
  <c r="KN75" i="2"/>
  <c r="KC75" i="2"/>
  <c r="KB75" i="2"/>
  <c r="KA75" i="2"/>
  <c r="JZ75" i="2"/>
  <c r="JY75" i="2"/>
  <c r="JW75" i="2"/>
  <c r="JV75" i="2"/>
  <c r="JU75" i="2"/>
  <c r="JT75" i="2"/>
  <c r="JR75" i="2"/>
  <c r="JQ75" i="2"/>
  <c r="JP75" i="2"/>
  <c r="JO75" i="2"/>
  <c r="JN75" i="2"/>
  <c r="JM75" i="2"/>
  <c r="JL75" i="2"/>
  <c r="JK75" i="2"/>
  <c r="JE75" i="2" s="1"/>
  <c r="JJ75" i="2"/>
  <c r="JI75" i="2"/>
  <c r="JH75" i="2"/>
  <c r="JG75" i="2"/>
  <c r="JF75" i="2"/>
  <c r="JA75" i="2"/>
  <c r="IZ75" i="2"/>
  <c r="IY75" i="2"/>
  <c r="IX75" i="2"/>
  <c r="IW75" i="2"/>
  <c r="IU75" i="2"/>
  <c r="IT75" i="2"/>
  <c r="IS75" i="2"/>
  <c r="IR75" i="2"/>
  <c r="IP75" i="2"/>
  <c r="IO75" i="2"/>
  <c r="IN75" i="2"/>
  <c r="IM75" i="2"/>
  <c r="IL75" i="2"/>
  <c r="IK75" i="2"/>
  <c r="IJ75" i="2"/>
  <c r="IH75" i="2"/>
  <c r="IF75" i="2"/>
  <c r="IE75" i="2"/>
  <c r="ID75" i="2"/>
  <c r="HW75" i="2"/>
  <c r="HS75" i="2"/>
  <c r="HJ75" i="2" s="1"/>
  <c r="HG75" i="2" s="1" a="1"/>
  <c r="HG75" i="2" s="1"/>
  <c r="HR75" i="2"/>
  <c r="HQ75" i="2"/>
  <c r="HP75" i="2"/>
  <c r="HO75" i="2"/>
  <c r="HI75" i="2"/>
  <c r="HC75" i="2"/>
  <c r="HA75" i="2"/>
  <c r="HA75" i="2" a="1"/>
  <c r="GY75" i="2"/>
  <c r="GX75" i="2"/>
  <c r="GR75" i="2"/>
  <c r="GL75" i="2"/>
  <c r="GM75" i="2" s="1"/>
  <c r="GZ75" i="2" s="1"/>
  <c r="FT75" i="2"/>
  <c r="FU75" i="2" s="1"/>
  <c r="FV75" i="2" s="1"/>
  <c r="ES75" i="2" s="1"/>
  <c r="FR75" i="2"/>
  <c r="FS75" i="2" s="1"/>
  <c r="FI75" i="2"/>
  <c r="FO75" i="2" s="1"/>
  <c r="EW75" i="2"/>
  <c r="ET75" i="2"/>
  <c r="EP75" i="2"/>
  <c r="DT75" i="2"/>
  <c r="DJ75" i="2"/>
  <c r="DI75" i="2"/>
  <c r="DH75" i="2"/>
  <c r="CZ75" i="2"/>
  <c r="CY75" i="2" s="1"/>
  <c r="CV75" i="2" s="1"/>
  <c r="Z75" i="2" s="1"/>
  <c r="AI75" i="2" s="1"/>
  <c r="CX75" i="2"/>
  <c r="CW75" i="2"/>
  <c r="CT75" i="2"/>
  <c r="CS75" i="2"/>
  <c r="CQ75" i="2" s="1"/>
  <c r="DB75" i="2" s="1"/>
  <c r="CP75" i="2"/>
  <c r="DC75" i="2" s="1"/>
  <c r="CA75" i="2"/>
  <c r="AL75" i="2"/>
  <c r="D75" i="2"/>
  <c r="OQ74" i="2"/>
  <c r="OL74" i="2"/>
  <c r="OK74" i="2"/>
  <c r="OJ74" i="2"/>
  <c r="OI74" i="2"/>
  <c r="OH74" i="2"/>
  <c r="OG74" i="2"/>
  <c r="NS74" i="2"/>
  <c r="NR74" i="2"/>
  <c r="NT74" i="2" s="1"/>
  <c r="NP74" i="2"/>
  <c r="NO74" i="2"/>
  <c r="NQ74" i="2" s="1"/>
  <c r="NC74" i="2"/>
  <c r="MY74" i="2"/>
  <c r="MQ74" i="2"/>
  <c r="MP74" i="2"/>
  <c r="MK74" i="2"/>
  <c r="MJ74" i="2"/>
  <c r="ML74" i="2" s="1"/>
  <c r="ME74" i="2"/>
  <c r="MD74" i="2"/>
  <c r="LY74" i="2"/>
  <c r="LZ74" i="2" s="1"/>
  <c r="LX74" i="2"/>
  <c r="LS74" i="2"/>
  <c r="LR74" i="2"/>
  <c r="LM74" i="2"/>
  <c r="LL74" i="2"/>
  <c r="LG74" i="2"/>
  <c r="LF74" i="2"/>
  <c r="LH74" i="2" s="1"/>
  <c r="LA74" i="2"/>
  <c r="KZ74" i="2"/>
  <c r="KU74" i="2"/>
  <c r="KT74" i="2"/>
  <c r="KV74" i="2" s="1"/>
  <c r="KO74" i="2"/>
  <c r="KN74" i="2"/>
  <c r="KC74" i="2"/>
  <c r="KB74" i="2"/>
  <c r="KA74" i="2"/>
  <c r="JZ74" i="2"/>
  <c r="JY74" i="2"/>
  <c r="JW74" i="2"/>
  <c r="JV74" i="2"/>
  <c r="JU74" i="2"/>
  <c r="JT74" i="2"/>
  <c r="JR74" i="2"/>
  <c r="JQ74" i="2"/>
  <c r="JP74" i="2"/>
  <c r="JO74" i="2"/>
  <c r="JI74" i="2" s="1"/>
  <c r="JN74" i="2"/>
  <c r="JM74" i="2"/>
  <c r="JL74" i="2"/>
  <c r="JJ74" i="2"/>
  <c r="JH74" i="2"/>
  <c r="JG74" i="2"/>
  <c r="JF74" i="2"/>
  <c r="JA74" i="2"/>
  <c r="IZ74" i="2"/>
  <c r="IY74" i="2"/>
  <c r="IX74" i="2"/>
  <c r="IW74" i="2"/>
  <c r="IU74" i="2"/>
  <c r="IT74" i="2"/>
  <c r="IS74" i="2"/>
  <c r="IR74" i="2"/>
  <c r="IP74" i="2"/>
  <c r="IO74" i="2"/>
  <c r="IN74" i="2"/>
  <c r="IM74" i="2"/>
  <c r="II74" i="2" s="1"/>
  <c r="IA74" i="2" s="1"/>
  <c r="IB74" i="2" s="1"/>
  <c r="KF74" i="2" s="1"/>
  <c r="IL74" i="2"/>
  <c r="IK74" i="2"/>
  <c r="IJ74" i="2"/>
  <c r="IH74" i="2"/>
  <c r="IF74" i="2"/>
  <c r="IE74" i="2"/>
  <c r="ID74" i="2"/>
  <c r="IC74" i="2"/>
  <c r="HW74" i="2"/>
  <c r="HS74" i="2"/>
  <c r="HJ74" i="2" s="1"/>
  <c r="HG74" i="2" s="1" a="1"/>
  <c r="HG74" i="2" s="1"/>
  <c r="HR74" i="2"/>
  <c r="HQ74" i="2"/>
  <c r="HP74" i="2"/>
  <c r="HO74" i="2"/>
  <c r="HI74" i="2"/>
  <c r="HC74" i="2"/>
  <c r="HA74" i="2" a="1"/>
  <c r="HA74" i="2" s="1"/>
  <c r="GY74" i="2"/>
  <c r="GX74" i="2"/>
  <c r="GR74" i="2"/>
  <c r="GL74" i="2"/>
  <c r="GM74" i="2" s="1"/>
  <c r="GZ74" i="2" s="1"/>
  <c r="FT74" i="2"/>
  <c r="FU74" i="2" s="1"/>
  <c r="FV74" i="2" s="1"/>
  <c r="ES74" i="2" s="1"/>
  <c r="FD74" i="2" s="1"/>
  <c r="FE74" i="2" s="1"/>
  <c r="FR74" i="2"/>
  <c r="FS74" i="2" s="1"/>
  <c r="FI74" i="2"/>
  <c r="FO74" i="2" s="1"/>
  <c r="EW74" i="2"/>
  <c r="ET74" i="2"/>
  <c r="EP74" i="2"/>
  <c r="DT74" i="2"/>
  <c r="DJ74" i="2"/>
  <c r="DI74" i="2"/>
  <c r="DH74" i="2"/>
  <c r="CZ74" i="2"/>
  <c r="CY74" i="2" s="1"/>
  <c r="CV74" i="2" s="1"/>
  <c r="Z74" i="2" s="1"/>
  <c r="AI74" i="2" s="1"/>
  <c r="CX74" i="2"/>
  <c r="CW74" i="2"/>
  <c r="CT74" i="2"/>
  <c r="CS74" i="2" s="1"/>
  <c r="CQ74" i="2" s="1"/>
  <c r="CR74" i="2" s="1"/>
  <c r="CK74" i="2" s="1"/>
  <c r="CP74" i="2"/>
  <c r="DC74" i="2" s="1"/>
  <c r="AL74" i="2"/>
  <c r="D74" i="2"/>
  <c r="CA74" i="2" s="1"/>
  <c r="OQ73" i="2"/>
  <c r="OL73" i="2"/>
  <c r="OP73" i="2" s="1"/>
  <c r="OR73" i="2" s="1"/>
  <c r="OK73" i="2"/>
  <c r="OJ73" i="2"/>
  <c r="OI73" i="2"/>
  <c r="OH73" i="2"/>
  <c r="ON73" i="2" s="1"/>
  <c r="OG73" i="2"/>
  <c r="OM73" i="2" s="1"/>
  <c r="NS73" i="2"/>
  <c r="NR73" i="2"/>
  <c r="NP73" i="2"/>
  <c r="NO73" i="2"/>
  <c r="NC73" i="2"/>
  <c r="NG73" i="2" s="1"/>
  <c r="MY73" i="2"/>
  <c r="MQ73" i="2"/>
  <c r="MR73" i="2" s="1"/>
  <c r="MP73" i="2"/>
  <c r="MK73" i="2"/>
  <c r="MJ73" i="2"/>
  <c r="ME73" i="2"/>
  <c r="MF73" i="2" s="1"/>
  <c r="MD73" i="2"/>
  <c r="LY73" i="2"/>
  <c r="LX73" i="2"/>
  <c r="LS73" i="2"/>
  <c r="LR73" i="2"/>
  <c r="LM73" i="2"/>
  <c r="LL73" i="2"/>
  <c r="LN73" i="2" s="1"/>
  <c r="LG73" i="2"/>
  <c r="LF73" i="2"/>
  <c r="LA73" i="2"/>
  <c r="KZ73" i="2"/>
  <c r="KV73" i="2"/>
  <c r="KU73" i="2"/>
  <c r="KT73" i="2"/>
  <c r="KO73" i="2"/>
  <c r="KN73" i="2"/>
  <c r="KC73" i="2"/>
  <c r="KB73" i="2"/>
  <c r="KA73" i="2"/>
  <c r="JZ73" i="2"/>
  <c r="JY73" i="2"/>
  <c r="JW73" i="2"/>
  <c r="JV73" i="2"/>
  <c r="JU73" i="2"/>
  <c r="JT73" i="2"/>
  <c r="JR73" i="2"/>
  <c r="JQ73" i="2"/>
  <c r="JP73" i="2"/>
  <c r="JO73" i="2"/>
  <c r="JI73" i="2" s="1"/>
  <c r="JN73" i="2"/>
  <c r="JM73" i="2"/>
  <c r="JL73" i="2"/>
  <c r="JK73" i="2"/>
  <c r="JE73" i="2" s="1"/>
  <c r="JJ73" i="2"/>
  <c r="JH73" i="2"/>
  <c r="JG73" i="2"/>
  <c r="JF73" i="2"/>
  <c r="JA73" i="2"/>
  <c r="IZ73" i="2"/>
  <c r="IY73" i="2"/>
  <c r="IX73" i="2"/>
  <c r="IW73" i="2"/>
  <c r="IU73" i="2"/>
  <c r="IT73" i="2"/>
  <c r="IS73" i="2"/>
  <c r="IR73" i="2"/>
  <c r="IP73" i="2"/>
  <c r="IO73" i="2"/>
  <c r="IN73" i="2"/>
  <c r="IM73" i="2"/>
  <c r="IG73" i="2" s="1"/>
  <c r="IL73" i="2"/>
  <c r="IK73" i="2"/>
  <c r="IJ73" i="2"/>
  <c r="IH73" i="2"/>
  <c r="IF73" i="2"/>
  <c r="IE73" i="2"/>
  <c r="ID73" i="2"/>
  <c r="HW73" i="2"/>
  <c r="HS73" i="2"/>
  <c r="HJ73" i="2" s="1"/>
  <c r="HG73" i="2" s="1" a="1"/>
  <c r="HG73" i="2" s="1"/>
  <c r="HR73" i="2"/>
  <c r="HQ73" i="2"/>
  <c r="HP73" i="2"/>
  <c r="HO73" i="2"/>
  <c r="HI73" i="2"/>
  <c r="HC73" i="2"/>
  <c r="HA73" i="2" a="1"/>
  <c r="HA73" i="2" s="1"/>
  <c r="GY73" i="2"/>
  <c r="GX73" i="2"/>
  <c r="GR73" i="2"/>
  <c r="GL73" i="2"/>
  <c r="GM73" i="2" s="1"/>
  <c r="GZ73" i="2" s="1"/>
  <c r="FS73" i="2"/>
  <c r="FT73" i="2" s="1"/>
  <c r="FU73" i="2" s="1"/>
  <c r="FV73" i="2" s="1"/>
  <c r="ES73" i="2" s="1"/>
  <c r="FR73" i="2"/>
  <c r="FI73" i="2"/>
  <c r="FO73" i="2" s="1"/>
  <c r="EW73" i="2"/>
  <c r="ET73" i="2"/>
  <c r="EP73" i="2"/>
  <c r="DT73" i="2"/>
  <c r="DJ73" i="2"/>
  <c r="DI73" i="2"/>
  <c r="DH73" i="2"/>
  <c r="CZ73" i="2"/>
  <c r="CY73" i="2" s="1"/>
  <c r="CV73" i="2" s="1"/>
  <c r="Z73" i="2" s="1"/>
  <c r="AI73" i="2" s="1"/>
  <c r="CX73" i="2"/>
  <c r="CW73" i="2"/>
  <c r="CT73" i="2"/>
  <c r="CS73" i="2" s="1"/>
  <c r="CQ73" i="2"/>
  <c r="DB73" i="2" s="1"/>
  <c r="CP73" i="2"/>
  <c r="DC73" i="2" s="1"/>
  <c r="AL73" i="2"/>
  <c r="D73" i="2"/>
  <c r="CA73" i="2" s="1"/>
  <c r="OQ72" i="2"/>
  <c r="OL72" i="2"/>
  <c r="OK72" i="2"/>
  <c r="OJ72" i="2"/>
  <c r="OI72" i="2"/>
  <c r="OO72" i="2" s="1"/>
  <c r="OH72" i="2"/>
  <c r="ON72" i="2" s="1"/>
  <c r="OG72" i="2"/>
  <c r="NS72" i="2"/>
  <c r="NR72" i="2"/>
  <c r="NP72" i="2"/>
  <c r="NO72" i="2"/>
  <c r="NC72" i="2"/>
  <c r="MY72" i="2"/>
  <c r="MQ72" i="2"/>
  <c r="MP72" i="2"/>
  <c r="MK72" i="2"/>
  <c r="MJ72" i="2"/>
  <c r="ML72" i="2" s="1"/>
  <c r="ME72" i="2"/>
  <c r="MD72" i="2"/>
  <c r="MF72" i="2" s="1"/>
  <c r="LY72" i="2"/>
  <c r="LX72" i="2"/>
  <c r="LS72" i="2"/>
  <c r="LR72" i="2"/>
  <c r="LM72" i="2"/>
  <c r="LL72" i="2"/>
  <c r="LN72" i="2" s="1"/>
  <c r="LG72" i="2"/>
  <c r="LF72" i="2"/>
  <c r="LH72" i="2" s="1"/>
  <c r="LA72" i="2"/>
  <c r="KZ72" i="2"/>
  <c r="KU72" i="2"/>
  <c r="KT72" i="2"/>
  <c r="KO72" i="2"/>
  <c r="KN72" i="2"/>
  <c r="KC72" i="2"/>
  <c r="KB72" i="2"/>
  <c r="KA72" i="2"/>
  <c r="JZ72" i="2"/>
  <c r="JY72" i="2"/>
  <c r="JW72" i="2"/>
  <c r="JV72" i="2"/>
  <c r="JU72" i="2"/>
  <c r="JT72" i="2"/>
  <c r="JR72" i="2"/>
  <c r="JQ72" i="2"/>
  <c r="JP72" i="2"/>
  <c r="JO72" i="2"/>
  <c r="JK72" i="2" s="1"/>
  <c r="JN72" i="2"/>
  <c r="JM72" i="2"/>
  <c r="JL72" i="2"/>
  <c r="JJ72" i="2"/>
  <c r="JH72" i="2"/>
  <c r="JG72" i="2"/>
  <c r="JF72" i="2"/>
  <c r="JA72" i="2"/>
  <c r="IZ72" i="2"/>
  <c r="IY72" i="2"/>
  <c r="IX72" i="2"/>
  <c r="IW72" i="2"/>
  <c r="IU72" i="2"/>
  <c r="IT72" i="2"/>
  <c r="IS72" i="2"/>
  <c r="IR72" i="2"/>
  <c r="IP72" i="2"/>
  <c r="IO72" i="2"/>
  <c r="IN72" i="2"/>
  <c r="IM72" i="2"/>
  <c r="IL72" i="2"/>
  <c r="IK72" i="2"/>
  <c r="IJ72" i="2"/>
  <c r="II72" i="2"/>
  <c r="IC72" i="2" s="1"/>
  <c r="IH72" i="2"/>
  <c r="IG72" i="2"/>
  <c r="IF72" i="2"/>
  <c r="IE72" i="2"/>
  <c r="ID72" i="2"/>
  <c r="IA72" i="2"/>
  <c r="IB72" i="2" s="1"/>
  <c r="KF72" i="2" s="1"/>
  <c r="HW72" i="2"/>
  <c r="HS72" i="2"/>
  <c r="HJ72" i="2" s="1"/>
  <c r="HG72" i="2" s="1" a="1"/>
  <c r="HG72" i="2" s="1"/>
  <c r="HR72" i="2"/>
  <c r="HQ72" i="2"/>
  <c r="HP72" i="2"/>
  <c r="HO72" i="2"/>
  <c r="HI72" i="2"/>
  <c r="HC72" i="2"/>
  <c r="HA72" i="2" a="1"/>
  <c r="HA72" i="2" s="1"/>
  <c r="GY72" i="2"/>
  <c r="GX72" i="2"/>
  <c r="GR72" i="2"/>
  <c r="GL72" i="2"/>
  <c r="GM72" i="2" s="1"/>
  <c r="GZ72" i="2" s="1"/>
  <c r="FR72" i="2"/>
  <c r="FI72" i="2"/>
  <c r="FO72" i="2" s="1"/>
  <c r="EW72" i="2"/>
  <c r="ET72" i="2"/>
  <c r="EP72" i="2"/>
  <c r="DT72" i="2"/>
  <c r="DJ72" i="2"/>
  <c r="DI72" i="2"/>
  <c r="DH72" i="2"/>
  <c r="CZ72" i="2"/>
  <c r="CY72" i="2" s="1"/>
  <c r="CV72" i="2" s="1"/>
  <c r="Z72" i="2" s="1"/>
  <c r="AI72" i="2" s="1"/>
  <c r="CX72" i="2"/>
  <c r="CW72" i="2"/>
  <c r="CT72" i="2"/>
  <c r="CS72" i="2" s="1"/>
  <c r="CQ72" i="2" s="1"/>
  <c r="DB72" i="2" s="1"/>
  <c r="CP72" i="2"/>
  <c r="DC72" i="2" s="1"/>
  <c r="AL72" i="2"/>
  <c r="D72" i="2"/>
  <c r="CA72" i="2" s="1"/>
  <c r="OQ71" i="2"/>
  <c r="OL71" i="2"/>
  <c r="OK71" i="2"/>
  <c r="OJ71" i="2"/>
  <c r="OI71" i="2"/>
  <c r="OH71" i="2"/>
  <c r="OG71" i="2"/>
  <c r="NS71" i="2"/>
  <c r="NR71" i="2"/>
  <c r="NP71" i="2"/>
  <c r="NO71" i="2"/>
  <c r="NQ71" i="2" s="1"/>
  <c r="NC71" i="2"/>
  <c r="NG71" i="2" s="1"/>
  <c r="MY71" i="2"/>
  <c r="MQ71" i="2"/>
  <c r="MP71" i="2"/>
  <c r="MK71" i="2"/>
  <c r="MJ71" i="2"/>
  <c r="ME71" i="2"/>
  <c r="MD71" i="2"/>
  <c r="MF71" i="2" s="1"/>
  <c r="LY71" i="2"/>
  <c r="LX71" i="2"/>
  <c r="LS71" i="2"/>
  <c r="LR71" i="2"/>
  <c r="LM71" i="2"/>
  <c r="LL71" i="2"/>
  <c r="LG71" i="2"/>
  <c r="LF71" i="2"/>
  <c r="LH71" i="2" s="1"/>
  <c r="LA71" i="2"/>
  <c r="KZ71" i="2"/>
  <c r="KU71" i="2"/>
  <c r="KT71" i="2"/>
  <c r="KV71" i="2" s="1"/>
  <c r="KO71" i="2"/>
  <c r="KP71" i="2" s="1"/>
  <c r="KN71" i="2"/>
  <c r="KC71" i="2"/>
  <c r="KB71" i="2"/>
  <c r="KA71" i="2"/>
  <c r="JZ71" i="2"/>
  <c r="JY71" i="2"/>
  <c r="JW71" i="2"/>
  <c r="JV71" i="2"/>
  <c r="JU71" i="2"/>
  <c r="JT71" i="2"/>
  <c r="JR71" i="2"/>
  <c r="JQ71" i="2"/>
  <c r="JP71" i="2"/>
  <c r="JO71" i="2"/>
  <c r="JN71" i="2"/>
  <c r="JM71" i="2"/>
  <c r="JL71" i="2"/>
  <c r="JK71" i="2"/>
  <c r="JJ71" i="2"/>
  <c r="JI71" i="2"/>
  <c r="JH71" i="2"/>
  <c r="JG71" i="2"/>
  <c r="JF71" i="2"/>
  <c r="JE71" i="2"/>
  <c r="JC71" i="2"/>
  <c r="JD71" i="2" s="1"/>
  <c r="KI71" i="2" s="1"/>
  <c r="JA71" i="2"/>
  <c r="IZ71" i="2"/>
  <c r="IY71" i="2"/>
  <c r="IX71" i="2"/>
  <c r="IW71" i="2"/>
  <c r="IU71" i="2"/>
  <c r="IT71" i="2"/>
  <c r="IS71" i="2"/>
  <c r="IR71" i="2"/>
  <c r="IP71" i="2"/>
  <c r="IO71" i="2"/>
  <c r="IN71" i="2"/>
  <c r="IM71" i="2"/>
  <c r="IL71" i="2"/>
  <c r="IK71" i="2"/>
  <c r="IJ71" i="2"/>
  <c r="II71" i="2"/>
  <c r="IH71" i="2"/>
  <c r="IG71" i="2"/>
  <c r="IF71" i="2"/>
  <c r="IE71" i="2"/>
  <c r="ID71" i="2"/>
  <c r="IC71" i="2"/>
  <c r="IA71" i="2"/>
  <c r="IB71" i="2" s="1"/>
  <c r="KF71" i="2" s="1"/>
  <c r="HW71" i="2"/>
  <c r="HS71" i="2"/>
  <c r="HJ71" i="2" s="1"/>
  <c r="HG71" i="2" s="1" a="1"/>
  <c r="HG71" i="2" s="1"/>
  <c r="HR71" i="2"/>
  <c r="HQ71" i="2"/>
  <c r="HP71" i="2"/>
  <c r="HO71" i="2"/>
  <c r="HI71" i="2"/>
  <c r="HC71" i="2"/>
  <c r="HA71" i="2" a="1"/>
  <c r="HA71" i="2" s="1"/>
  <c r="GY71" i="2"/>
  <c r="GX71" i="2"/>
  <c r="GR71" i="2"/>
  <c r="GL71" i="2"/>
  <c r="GM71" i="2" s="1"/>
  <c r="GZ71" i="2" s="1"/>
  <c r="FW71" i="2"/>
  <c r="FU71" i="2"/>
  <c r="FV71" i="2" s="1"/>
  <c r="FT71" i="2"/>
  <c r="FS71" i="2"/>
  <c r="FR71" i="2"/>
  <c r="FI71" i="2"/>
  <c r="FO71" i="2" s="1"/>
  <c r="EW71" i="2"/>
  <c r="ET71" i="2"/>
  <c r="ES71" i="2"/>
  <c r="FD71" i="2" s="1"/>
  <c r="FE71" i="2" s="1"/>
  <c r="EP71" i="2"/>
  <c r="DT71" i="2"/>
  <c r="DJ71" i="2"/>
  <c r="DI71" i="2"/>
  <c r="DH71" i="2"/>
  <c r="CZ71" i="2"/>
  <c r="CY71" i="2" s="1"/>
  <c r="CV71" i="2" s="1"/>
  <c r="Z71" i="2" s="1"/>
  <c r="AI71" i="2" s="1"/>
  <c r="CX71" i="2"/>
  <c r="CW71" i="2"/>
  <c r="CT71" i="2"/>
  <c r="CS71" i="2" s="1"/>
  <c r="CQ71" i="2" s="1"/>
  <c r="DB71" i="2" s="1"/>
  <c r="CP71" i="2"/>
  <c r="DC71" i="2" s="1"/>
  <c r="AL71" i="2"/>
  <c r="D71" i="2"/>
  <c r="CA71" i="2" s="1"/>
  <c r="OQ70" i="2"/>
  <c r="OL70" i="2"/>
  <c r="OK70" i="2"/>
  <c r="OJ70" i="2"/>
  <c r="OI70" i="2"/>
  <c r="OO70" i="2" s="1"/>
  <c r="OH70" i="2"/>
  <c r="ON70" i="2" s="1"/>
  <c r="OG70" i="2"/>
  <c r="NS70" i="2"/>
  <c r="NR70" i="2"/>
  <c r="NP70" i="2"/>
  <c r="NO70" i="2"/>
  <c r="NQ70" i="2" s="1"/>
  <c r="NC70" i="2"/>
  <c r="MY70" i="2"/>
  <c r="MQ70" i="2"/>
  <c r="MP70" i="2"/>
  <c r="MR70" i="2" s="1"/>
  <c r="MK70" i="2"/>
  <c r="MJ70" i="2"/>
  <c r="ME70" i="2"/>
  <c r="MD70" i="2"/>
  <c r="LY70" i="2"/>
  <c r="LX70" i="2"/>
  <c r="LS70" i="2"/>
  <c r="LR70" i="2"/>
  <c r="LM70" i="2"/>
  <c r="LL70" i="2"/>
  <c r="LG70" i="2"/>
  <c r="LF70" i="2"/>
  <c r="LA70" i="2"/>
  <c r="LB70" i="2" s="1"/>
  <c r="KZ70" i="2"/>
  <c r="KU70" i="2"/>
  <c r="KT70" i="2"/>
  <c r="KO70" i="2"/>
  <c r="KN70" i="2"/>
  <c r="KC70" i="2"/>
  <c r="KB70" i="2"/>
  <c r="KA70" i="2"/>
  <c r="JZ70" i="2"/>
  <c r="JY70" i="2"/>
  <c r="JW70" i="2"/>
  <c r="JV70" i="2"/>
  <c r="JU70" i="2"/>
  <c r="JT70" i="2"/>
  <c r="JR70" i="2"/>
  <c r="JQ70" i="2"/>
  <c r="JP70" i="2"/>
  <c r="JO70" i="2"/>
  <c r="JK70" i="2" s="1"/>
  <c r="JN70" i="2"/>
  <c r="JM70" i="2"/>
  <c r="JL70" i="2"/>
  <c r="JJ70" i="2"/>
  <c r="JH70" i="2"/>
  <c r="JG70" i="2"/>
  <c r="JF70" i="2"/>
  <c r="JA70" i="2"/>
  <c r="IZ70" i="2"/>
  <c r="IY70" i="2"/>
  <c r="IX70" i="2"/>
  <c r="IW70" i="2"/>
  <c r="IU70" i="2"/>
  <c r="IT70" i="2"/>
  <c r="IS70" i="2"/>
  <c r="IR70" i="2"/>
  <c r="IP70" i="2"/>
  <c r="IO70" i="2"/>
  <c r="IN70" i="2"/>
  <c r="IM70" i="2"/>
  <c r="IG70" i="2" s="1"/>
  <c r="IL70" i="2"/>
  <c r="IK70" i="2"/>
  <c r="IJ70" i="2"/>
  <c r="IH70" i="2"/>
  <c r="IF70" i="2"/>
  <c r="IE70" i="2"/>
  <c r="ID70" i="2"/>
  <c r="HW70" i="2"/>
  <c r="HS70" i="2"/>
  <c r="HJ70" i="2" s="1"/>
  <c r="HG70" i="2" s="1" a="1"/>
  <c r="HG70" i="2" s="1"/>
  <c r="HR70" i="2"/>
  <c r="HQ70" i="2"/>
  <c r="HP70" i="2"/>
  <c r="HO70" i="2"/>
  <c r="HI70" i="2"/>
  <c r="HC70" i="2"/>
  <c r="HA70" i="2" a="1"/>
  <c r="HA70" i="2" s="1"/>
  <c r="GY70" i="2"/>
  <c r="GX70" i="2"/>
  <c r="GR70" i="2"/>
  <c r="GL70" i="2"/>
  <c r="GM70" i="2" s="1"/>
  <c r="GZ70" i="2" s="1"/>
  <c r="FR70" i="2"/>
  <c r="FI70" i="2"/>
  <c r="FO70" i="2" s="1"/>
  <c r="EW70" i="2"/>
  <c r="ET70" i="2"/>
  <c r="EP70" i="2"/>
  <c r="DT70" i="2"/>
  <c r="DJ70" i="2"/>
  <c r="DI70" i="2"/>
  <c r="DH70" i="2"/>
  <c r="CZ70" i="2"/>
  <c r="CY70" i="2" s="1"/>
  <c r="CV70" i="2" s="1"/>
  <c r="Z70" i="2" s="1"/>
  <c r="AI70" i="2" s="1"/>
  <c r="CX70" i="2"/>
  <c r="CW70" i="2"/>
  <c r="CT70" i="2"/>
  <c r="CS70" i="2" s="1"/>
  <c r="CQ70" i="2" s="1"/>
  <c r="CP70" i="2"/>
  <c r="DC70" i="2" s="1"/>
  <c r="AL70" i="2"/>
  <c r="D70" i="2"/>
  <c r="CA70" i="2" s="1"/>
  <c r="OQ69" i="2"/>
  <c r="OP69" i="2"/>
  <c r="OL69" i="2"/>
  <c r="OK69" i="2"/>
  <c r="OJ69" i="2"/>
  <c r="OI69" i="2"/>
  <c r="OH69" i="2"/>
  <c r="ON69" i="2" s="1"/>
  <c r="OG69" i="2"/>
  <c r="OM69" i="2" s="1"/>
  <c r="NS69" i="2"/>
  <c r="NR69" i="2"/>
  <c r="NP69" i="2"/>
  <c r="NO69" i="2"/>
  <c r="NQ69" i="2" s="1"/>
  <c r="NC69" i="2"/>
  <c r="MY69" i="2"/>
  <c r="MQ69" i="2"/>
  <c r="MP69" i="2"/>
  <c r="MK69" i="2"/>
  <c r="ML69" i="2" s="1"/>
  <c r="MJ69" i="2"/>
  <c r="ME69" i="2"/>
  <c r="MD69" i="2"/>
  <c r="MF69" i="2" s="1"/>
  <c r="LY69" i="2"/>
  <c r="LX69" i="2"/>
  <c r="LS69" i="2"/>
  <c r="LR69" i="2"/>
  <c r="LT69" i="2" s="1"/>
  <c r="LM69" i="2"/>
  <c r="LL69" i="2"/>
  <c r="LG69" i="2"/>
  <c r="LF69" i="2"/>
  <c r="LB69" i="2"/>
  <c r="LA69" i="2"/>
  <c r="KZ69" i="2"/>
  <c r="KU69" i="2"/>
  <c r="KT69" i="2"/>
  <c r="KO69" i="2"/>
  <c r="KN69" i="2"/>
  <c r="KC69" i="2"/>
  <c r="KB69" i="2"/>
  <c r="KA69" i="2"/>
  <c r="JZ69" i="2"/>
  <c r="JY69" i="2"/>
  <c r="JW69" i="2"/>
  <c r="JV69" i="2"/>
  <c r="JU69" i="2"/>
  <c r="JT69" i="2"/>
  <c r="JR69" i="2"/>
  <c r="JQ69" i="2"/>
  <c r="JP69" i="2"/>
  <c r="JO69" i="2"/>
  <c r="JK69" i="2" s="1"/>
  <c r="JN69" i="2"/>
  <c r="JM69" i="2"/>
  <c r="JL69" i="2"/>
  <c r="JJ69" i="2"/>
  <c r="JH69" i="2"/>
  <c r="JG69" i="2"/>
  <c r="JF69" i="2"/>
  <c r="JA69" i="2"/>
  <c r="IZ69" i="2"/>
  <c r="IY69" i="2"/>
  <c r="IX69" i="2"/>
  <c r="IW69" i="2"/>
  <c r="IU69" i="2"/>
  <c r="IT69" i="2"/>
  <c r="IS69" i="2"/>
  <c r="IR69" i="2"/>
  <c r="IP69" i="2"/>
  <c r="IO69" i="2"/>
  <c r="IN69" i="2"/>
  <c r="IM69" i="2"/>
  <c r="IL69" i="2"/>
  <c r="IK69" i="2"/>
  <c r="IJ69" i="2"/>
  <c r="IH69" i="2"/>
  <c r="IF69" i="2"/>
  <c r="IE69" i="2"/>
  <c r="ID69" i="2"/>
  <c r="HW69" i="2"/>
  <c r="HS69" i="2"/>
  <c r="HJ69" i="2" s="1"/>
  <c r="HG69" i="2" s="1" a="1"/>
  <c r="HG69" i="2" s="1"/>
  <c r="HR69" i="2"/>
  <c r="HQ69" i="2"/>
  <c r="HP69" i="2"/>
  <c r="HO69" i="2"/>
  <c r="HI69" i="2"/>
  <c r="HC69" i="2"/>
  <c r="HA69" i="2"/>
  <c r="HA69" i="2" a="1"/>
  <c r="GY69" i="2"/>
  <c r="GX69" i="2"/>
  <c r="GR69" i="2"/>
  <c r="GL69" i="2"/>
  <c r="GM69" i="2" s="1"/>
  <c r="GZ69" i="2" s="1"/>
  <c r="FR69" i="2"/>
  <c r="FS69" i="2" s="1"/>
  <c r="FI69" i="2"/>
  <c r="FO69" i="2" s="1"/>
  <c r="EW69" i="2"/>
  <c r="ET69" i="2"/>
  <c r="EP69" i="2"/>
  <c r="DT69" i="2"/>
  <c r="DJ69" i="2"/>
  <c r="DI69" i="2"/>
  <c r="DH69" i="2"/>
  <c r="CZ69" i="2"/>
  <c r="CY69" i="2" s="1"/>
  <c r="CV69" i="2" s="1"/>
  <c r="Z69" i="2" s="1"/>
  <c r="AI69" i="2" s="1"/>
  <c r="CX69" i="2"/>
  <c r="CW69" i="2"/>
  <c r="CT69" i="2"/>
  <c r="CS69" i="2"/>
  <c r="CQ69" i="2" s="1"/>
  <c r="DB69" i="2" s="1"/>
  <c r="DD69" i="2" s="1"/>
  <c r="CP69" i="2"/>
  <c r="DC69" i="2" s="1"/>
  <c r="AL69" i="2"/>
  <c r="D69" i="2"/>
  <c r="CA69" i="2" s="1"/>
  <c r="OQ68" i="2"/>
  <c r="ON68" i="2"/>
  <c r="OL68" i="2"/>
  <c r="OK68" i="2"/>
  <c r="OJ68" i="2"/>
  <c r="OI68" i="2"/>
  <c r="OH68" i="2"/>
  <c r="OG68" i="2"/>
  <c r="NS68" i="2"/>
  <c r="NR68" i="2"/>
  <c r="NT68" i="2" s="1"/>
  <c r="NP68" i="2"/>
  <c r="NO68" i="2"/>
  <c r="NQ68" i="2" s="1"/>
  <c r="NC68" i="2"/>
  <c r="MY68" i="2"/>
  <c r="MQ68" i="2"/>
  <c r="MR68" i="2" s="1"/>
  <c r="MP68" i="2"/>
  <c r="MK68" i="2"/>
  <c r="MJ68" i="2"/>
  <c r="ME68" i="2"/>
  <c r="MD68" i="2"/>
  <c r="LY68" i="2"/>
  <c r="LX68" i="2"/>
  <c r="LS68" i="2"/>
  <c r="LR68" i="2"/>
  <c r="LM68" i="2"/>
  <c r="LL68" i="2"/>
  <c r="LG68" i="2"/>
  <c r="LF68" i="2"/>
  <c r="LH68" i="2" s="1"/>
  <c r="LA68" i="2"/>
  <c r="KZ68" i="2"/>
  <c r="KU68" i="2"/>
  <c r="KV68" i="2" s="1"/>
  <c r="KT68" i="2"/>
  <c r="KO68" i="2"/>
  <c r="KN68" i="2"/>
  <c r="KC68" i="2"/>
  <c r="KB68" i="2"/>
  <c r="KA68" i="2"/>
  <c r="JZ68" i="2"/>
  <c r="JY68" i="2"/>
  <c r="JW68" i="2"/>
  <c r="JV68" i="2"/>
  <c r="JU68" i="2"/>
  <c r="JT68" i="2"/>
  <c r="JR68" i="2"/>
  <c r="JQ68" i="2"/>
  <c r="JP68" i="2"/>
  <c r="JO68" i="2"/>
  <c r="JK68" i="2" s="1"/>
  <c r="JE68" i="2" s="1"/>
  <c r="JN68" i="2"/>
  <c r="JM68" i="2"/>
  <c r="JL68" i="2"/>
  <c r="JJ68" i="2"/>
  <c r="JH68" i="2"/>
  <c r="JG68" i="2"/>
  <c r="JF68" i="2"/>
  <c r="JA68" i="2"/>
  <c r="IZ68" i="2"/>
  <c r="IY68" i="2"/>
  <c r="IX68" i="2"/>
  <c r="IW68" i="2"/>
  <c r="IU68" i="2"/>
  <c r="IT68" i="2"/>
  <c r="IS68" i="2"/>
  <c r="IR68" i="2"/>
  <c r="IP68" i="2"/>
  <c r="IO68" i="2"/>
  <c r="IN68" i="2"/>
  <c r="IM68" i="2"/>
  <c r="IL68" i="2"/>
  <c r="IK68" i="2"/>
  <c r="IJ68" i="2"/>
  <c r="II68" i="2"/>
  <c r="IC68" i="2" s="1"/>
  <c r="IH68" i="2"/>
  <c r="IG68" i="2"/>
  <c r="IF68" i="2"/>
  <c r="IE68" i="2"/>
  <c r="ID68" i="2"/>
  <c r="HW68" i="2"/>
  <c r="HS68" i="2"/>
  <c r="HJ68" i="2" s="1"/>
  <c r="HG68" i="2" s="1" a="1"/>
  <c r="HG68" i="2" s="1"/>
  <c r="HR68" i="2"/>
  <c r="HQ68" i="2"/>
  <c r="HP68" i="2"/>
  <c r="HO68" i="2"/>
  <c r="HI68" i="2"/>
  <c r="HC68" i="2"/>
  <c r="HA68" i="2" a="1"/>
  <c r="HA68" i="2" s="1"/>
  <c r="GY68" i="2"/>
  <c r="GX68" i="2"/>
  <c r="GR68" i="2"/>
  <c r="GL68" i="2"/>
  <c r="GM68" i="2" s="1"/>
  <c r="GZ68" i="2" s="1"/>
  <c r="FR68" i="2"/>
  <c r="FI68" i="2"/>
  <c r="FO68" i="2" s="1"/>
  <c r="EW68" i="2"/>
  <c r="ET68" i="2"/>
  <c r="EP68" i="2"/>
  <c r="DT68" i="2"/>
  <c r="DJ68" i="2"/>
  <c r="DI68" i="2"/>
  <c r="DH68" i="2"/>
  <c r="EB68" i="2" s="1"/>
  <c r="EH68" i="2" s="1"/>
  <c r="CZ68" i="2"/>
  <c r="CY68" i="2"/>
  <c r="CV68" i="2" s="1"/>
  <c r="Z68" i="2" s="1"/>
  <c r="AI68" i="2" s="1"/>
  <c r="CX68" i="2"/>
  <c r="CW68" i="2"/>
  <c r="CT68" i="2"/>
  <c r="CS68" i="2" s="1"/>
  <c r="CQ68" i="2" s="1"/>
  <c r="DB68" i="2" s="1"/>
  <c r="DD68" i="2" s="1"/>
  <c r="CP68" i="2"/>
  <c r="DC68" i="2" s="1"/>
  <c r="CA68" i="2"/>
  <c r="AL68" i="2"/>
  <c r="D68" i="2"/>
  <c r="OQ67" i="2"/>
  <c r="OO67" i="2"/>
  <c r="OL67" i="2"/>
  <c r="OK67" i="2"/>
  <c r="OJ67" i="2"/>
  <c r="OI67" i="2"/>
  <c r="OP67" i="2" s="1"/>
  <c r="OH67" i="2"/>
  <c r="ON67" i="2" s="1"/>
  <c r="OG67" i="2"/>
  <c r="OM67" i="2" s="1"/>
  <c r="NS67" i="2"/>
  <c r="NR67" i="2"/>
  <c r="NP67" i="2"/>
  <c r="NO67" i="2"/>
  <c r="NC67" i="2"/>
  <c r="MY67" i="2"/>
  <c r="MQ67" i="2"/>
  <c r="MP67" i="2"/>
  <c r="MK67" i="2"/>
  <c r="MJ67" i="2"/>
  <c r="ME67" i="2"/>
  <c r="MD67" i="2"/>
  <c r="LY67" i="2"/>
  <c r="LX67" i="2"/>
  <c r="LS67" i="2"/>
  <c r="LT67" i="2" s="1"/>
  <c r="LR67" i="2"/>
  <c r="LM67" i="2"/>
  <c r="LL67" i="2"/>
  <c r="LG67" i="2"/>
  <c r="LF67" i="2"/>
  <c r="LA67" i="2"/>
  <c r="KZ67" i="2"/>
  <c r="KU67" i="2"/>
  <c r="KT67" i="2"/>
  <c r="KO67" i="2"/>
  <c r="KN67" i="2"/>
  <c r="KC67" i="2"/>
  <c r="KB67" i="2"/>
  <c r="KA67" i="2"/>
  <c r="JZ67" i="2"/>
  <c r="JY67" i="2"/>
  <c r="JW67" i="2"/>
  <c r="JV67" i="2"/>
  <c r="JU67" i="2"/>
  <c r="JT67" i="2"/>
  <c r="JR67" i="2"/>
  <c r="JQ67" i="2"/>
  <c r="JP67" i="2"/>
  <c r="JO67" i="2"/>
  <c r="JK67" i="2" s="1"/>
  <c r="JN67" i="2"/>
  <c r="JM67" i="2"/>
  <c r="JL67" i="2"/>
  <c r="JJ67" i="2"/>
  <c r="JH67" i="2"/>
  <c r="JG67" i="2"/>
  <c r="JF67" i="2"/>
  <c r="JA67" i="2"/>
  <c r="IZ67" i="2"/>
  <c r="IY67" i="2"/>
  <c r="IX67" i="2"/>
  <c r="IW67" i="2"/>
  <c r="IU67" i="2"/>
  <c r="IT67" i="2"/>
  <c r="IS67" i="2"/>
  <c r="IR67" i="2"/>
  <c r="IP67" i="2"/>
  <c r="IO67" i="2"/>
  <c r="IN67" i="2"/>
  <c r="IM67" i="2"/>
  <c r="IL67" i="2"/>
  <c r="IK67" i="2"/>
  <c r="IJ67" i="2"/>
  <c r="II67" i="2"/>
  <c r="IC67" i="2" s="1"/>
  <c r="IH67" i="2"/>
  <c r="IG67" i="2"/>
  <c r="IF67" i="2"/>
  <c r="IE67" i="2"/>
  <c r="ID67" i="2"/>
  <c r="HW67" i="2"/>
  <c r="HS67" i="2"/>
  <c r="HJ67" i="2" s="1"/>
  <c r="HG67" i="2" s="1" a="1"/>
  <c r="HG67" i="2" s="1"/>
  <c r="HR67" i="2"/>
  <c r="HQ67" i="2"/>
  <c r="HP67" i="2"/>
  <c r="HO67" i="2"/>
  <c r="HI67" i="2"/>
  <c r="HC67" i="2"/>
  <c r="HA67" i="2" a="1"/>
  <c r="HA67" i="2" s="1"/>
  <c r="GY67" i="2"/>
  <c r="GX67" i="2"/>
  <c r="GR67" i="2"/>
  <c r="GL67" i="2"/>
  <c r="GM67" i="2" s="1"/>
  <c r="GZ67" i="2" s="1"/>
  <c r="FR67" i="2"/>
  <c r="FI67" i="2"/>
  <c r="FO67" i="2" s="1"/>
  <c r="EW67" i="2"/>
  <c r="ET67" i="2"/>
  <c r="EP67" i="2"/>
  <c r="DT67" i="2"/>
  <c r="DJ67" i="2"/>
  <c r="DI67" i="2"/>
  <c r="DH67" i="2"/>
  <c r="EB67" i="2" s="1"/>
  <c r="EH67" i="2" s="1"/>
  <c r="CZ67" i="2"/>
  <c r="CY67" i="2"/>
  <c r="CV67" i="2" s="1"/>
  <c r="Z67" i="2" s="1"/>
  <c r="AI67" i="2" s="1"/>
  <c r="CX67" i="2"/>
  <c r="CW67" i="2"/>
  <c r="CT67" i="2"/>
  <c r="CS67" i="2" s="1"/>
  <c r="CQ67" i="2" s="1"/>
  <c r="DB67" i="2" s="1"/>
  <c r="CP67" i="2"/>
  <c r="DC67" i="2" s="1"/>
  <c r="AL67" i="2"/>
  <c r="D67" i="2"/>
  <c r="CA67" i="2" s="1"/>
  <c r="OQ66" i="2"/>
  <c r="OP66" i="2"/>
  <c r="OL66" i="2"/>
  <c r="OK66" i="2"/>
  <c r="OJ66" i="2"/>
  <c r="OI66" i="2"/>
  <c r="OH66" i="2"/>
  <c r="ON66" i="2" s="1"/>
  <c r="OG66" i="2"/>
  <c r="NS66" i="2"/>
  <c r="NR66" i="2"/>
  <c r="NP66" i="2"/>
  <c r="NO66" i="2"/>
  <c r="NQ66" i="2" s="1"/>
  <c r="NC66" i="2"/>
  <c r="MY66" i="2"/>
  <c r="MQ66" i="2"/>
  <c r="MP66" i="2"/>
  <c r="MR66" i="2" s="1"/>
  <c r="MK66" i="2"/>
  <c r="MJ66" i="2"/>
  <c r="ML66" i="2" s="1"/>
  <c r="ME66" i="2"/>
  <c r="MD66" i="2"/>
  <c r="LZ66" i="2"/>
  <c r="LY66" i="2"/>
  <c r="LX66" i="2"/>
  <c r="LS66" i="2"/>
  <c r="LR66" i="2"/>
  <c r="LM66" i="2"/>
  <c r="LL66" i="2"/>
  <c r="LG66" i="2"/>
  <c r="LF66" i="2"/>
  <c r="LH66" i="2" s="1"/>
  <c r="LA66" i="2"/>
  <c r="KZ66" i="2"/>
  <c r="LB66" i="2" s="1"/>
  <c r="KU66" i="2"/>
  <c r="KT66" i="2"/>
  <c r="KO66" i="2"/>
  <c r="KN66" i="2"/>
  <c r="KC66" i="2"/>
  <c r="KB66" i="2"/>
  <c r="KA66" i="2"/>
  <c r="JZ66" i="2"/>
  <c r="JY66" i="2"/>
  <c r="JW66" i="2"/>
  <c r="JV66" i="2"/>
  <c r="JU66" i="2"/>
  <c r="JT66" i="2"/>
  <c r="JR66" i="2"/>
  <c r="JQ66" i="2"/>
  <c r="JP66" i="2"/>
  <c r="JO66" i="2"/>
  <c r="JK66" i="2" s="1"/>
  <c r="JN66" i="2"/>
  <c r="JM66" i="2"/>
  <c r="JL66" i="2"/>
  <c r="JJ66" i="2"/>
  <c r="JH66" i="2"/>
  <c r="JG66" i="2"/>
  <c r="JF66" i="2"/>
  <c r="JA66" i="2"/>
  <c r="IZ66" i="2"/>
  <c r="IY66" i="2"/>
  <c r="IX66" i="2"/>
  <c r="IW66" i="2"/>
  <c r="IU66" i="2"/>
  <c r="IT66" i="2"/>
  <c r="IS66" i="2"/>
  <c r="IR66" i="2"/>
  <c r="IP66" i="2"/>
  <c r="IO66" i="2"/>
  <c r="IN66" i="2"/>
  <c r="IM66" i="2"/>
  <c r="IG66" i="2" s="1"/>
  <c r="IL66" i="2"/>
  <c r="IK66" i="2"/>
  <c r="IJ66" i="2"/>
  <c r="IH66" i="2"/>
  <c r="IF66" i="2"/>
  <c r="IE66" i="2"/>
  <c r="ID66" i="2"/>
  <c r="HW66" i="2"/>
  <c r="HS66" i="2"/>
  <c r="HJ66" i="2" s="1"/>
  <c r="HG66" i="2" s="1" a="1"/>
  <c r="HG66" i="2" s="1"/>
  <c r="HR66" i="2"/>
  <c r="HQ66" i="2"/>
  <c r="HP66" i="2"/>
  <c r="HO66" i="2"/>
  <c r="HI66" i="2"/>
  <c r="HC66" i="2"/>
  <c r="HA66" i="2" a="1"/>
  <c r="HA66" i="2" s="1"/>
  <c r="GZ66" i="2"/>
  <c r="GY66" i="2"/>
  <c r="GX66" i="2"/>
  <c r="GR66" i="2"/>
  <c r="GL66" i="2"/>
  <c r="GM66" i="2" s="1"/>
  <c r="FR66" i="2"/>
  <c r="FI66" i="2"/>
  <c r="FO66" i="2" s="1"/>
  <c r="EW66" i="2"/>
  <c r="ET66" i="2"/>
  <c r="EP66" i="2"/>
  <c r="EB66" i="2"/>
  <c r="EH66" i="2" s="1"/>
  <c r="DT66" i="2"/>
  <c r="DJ66" i="2"/>
  <c r="DI66" i="2"/>
  <c r="DH66" i="2"/>
  <c r="DL66" i="2" s="1"/>
  <c r="DN66" i="2" s="1"/>
  <c r="CZ66" i="2"/>
  <c r="CY66" i="2" s="1"/>
  <c r="CV66" i="2" s="1"/>
  <c r="Z66" i="2" s="1"/>
  <c r="AI66" i="2" s="1"/>
  <c r="CX66" i="2"/>
  <c r="CW66" i="2"/>
  <c r="CT66" i="2"/>
  <c r="CS66" i="2"/>
  <c r="CQ66" i="2" s="1"/>
  <c r="DB66" i="2" s="1"/>
  <c r="CP66" i="2"/>
  <c r="DC66" i="2" s="1"/>
  <c r="AL66" i="2"/>
  <c r="D66" i="2"/>
  <c r="CA66" i="2" s="1"/>
  <c r="OQ65" i="2"/>
  <c r="ON65" i="2"/>
  <c r="OL65" i="2"/>
  <c r="OK65" i="2"/>
  <c r="OJ65" i="2"/>
  <c r="OI65" i="2"/>
  <c r="OH65" i="2"/>
  <c r="OG65" i="2"/>
  <c r="OM65" i="2" s="1"/>
  <c r="NS65" i="2"/>
  <c r="NR65" i="2"/>
  <c r="NP65" i="2"/>
  <c r="NO65" i="2"/>
  <c r="NC65" i="2"/>
  <c r="MY65" i="2"/>
  <c r="NG65" i="2" s="1"/>
  <c r="MQ65" i="2"/>
  <c r="MP65" i="2"/>
  <c r="MK65" i="2"/>
  <c r="MJ65" i="2"/>
  <c r="ML65" i="2" s="1"/>
  <c r="ME65" i="2"/>
  <c r="MD65" i="2"/>
  <c r="MF65" i="2" s="1"/>
  <c r="LY65" i="2"/>
  <c r="LX65" i="2"/>
  <c r="LZ65" i="2" s="1"/>
  <c r="LS65" i="2"/>
  <c r="LR65" i="2"/>
  <c r="LM65" i="2"/>
  <c r="LL65" i="2"/>
  <c r="LG65" i="2"/>
  <c r="LF65" i="2"/>
  <c r="LA65" i="2"/>
  <c r="KZ65" i="2"/>
  <c r="LB65" i="2" s="1"/>
  <c r="KU65" i="2"/>
  <c r="KT65" i="2"/>
  <c r="KO65" i="2"/>
  <c r="KP65" i="2" s="1"/>
  <c r="KN65" i="2"/>
  <c r="KC65" i="2"/>
  <c r="KB65" i="2"/>
  <c r="KA65" i="2"/>
  <c r="JZ65" i="2"/>
  <c r="JY65" i="2"/>
  <c r="JW65" i="2"/>
  <c r="JV65" i="2"/>
  <c r="JU65" i="2"/>
  <c r="JT65" i="2"/>
  <c r="JR65" i="2"/>
  <c r="JQ65" i="2"/>
  <c r="JP65" i="2"/>
  <c r="JO65" i="2"/>
  <c r="JK65" i="2" s="1"/>
  <c r="JN65" i="2"/>
  <c r="JM65" i="2"/>
  <c r="JL65" i="2"/>
  <c r="JJ65" i="2"/>
  <c r="JH65" i="2"/>
  <c r="JG65" i="2"/>
  <c r="JF65" i="2"/>
  <c r="JA65" i="2"/>
  <c r="IZ65" i="2"/>
  <c r="IY65" i="2"/>
  <c r="IX65" i="2"/>
  <c r="IW65" i="2"/>
  <c r="IU65" i="2"/>
  <c r="IT65" i="2"/>
  <c r="IS65" i="2"/>
  <c r="IR65" i="2"/>
  <c r="IP65" i="2"/>
  <c r="IO65" i="2"/>
  <c r="IN65" i="2"/>
  <c r="IM65" i="2"/>
  <c r="II65" i="2" s="1"/>
  <c r="IA65" i="2" s="1"/>
  <c r="IB65" i="2" s="1"/>
  <c r="KF65" i="2" s="1"/>
  <c r="IL65" i="2"/>
  <c r="IK65" i="2"/>
  <c r="IJ65" i="2"/>
  <c r="IH65" i="2"/>
  <c r="IF65" i="2"/>
  <c r="IE65" i="2"/>
  <c r="ID65" i="2"/>
  <c r="HW65" i="2"/>
  <c r="HS65" i="2"/>
  <c r="HJ65" i="2" s="1"/>
  <c r="HG65" i="2" s="1" a="1"/>
  <c r="HG65" i="2" s="1"/>
  <c r="HR65" i="2"/>
  <c r="HQ65" i="2"/>
  <c r="HP65" i="2"/>
  <c r="HO65" i="2"/>
  <c r="HI65" i="2"/>
  <c r="HC65" i="2"/>
  <c r="HA65" i="2" a="1"/>
  <c r="HA65" i="2" s="1"/>
  <c r="GY65" i="2"/>
  <c r="GX65" i="2"/>
  <c r="GR65" i="2"/>
  <c r="GL65" i="2"/>
  <c r="GM65" i="2" s="1"/>
  <c r="GZ65" i="2" s="1"/>
  <c r="FR65" i="2"/>
  <c r="FS65" i="2" s="1"/>
  <c r="FI65" i="2"/>
  <c r="FO65" i="2" s="1"/>
  <c r="EW65" i="2"/>
  <c r="ET65" i="2"/>
  <c r="EP65" i="2"/>
  <c r="DT65" i="2"/>
  <c r="DJ65" i="2"/>
  <c r="DI65" i="2"/>
  <c r="DH65" i="2"/>
  <c r="CZ65" i="2"/>
  <c r="CY65" i="2" s="1"/>
  <c r="CV65" i="2" s="1"/>
  <c r="Z65" i="2" s="1"/>
  <c r="AI65" i="2" s="1"/>
  <c r="CX65" i="2"/>
  <c r="CW65" i="2"/>
  <c r="CT65" i="2"/>
  <c r="CS65" i="2" s="1"/>
  <c r="CQ65" i="2" s="1"/>
  <c r="DB65" i="2" s="1"/>
  <c r="CP65" i="2"/>
  <c r="DC65" i="2" s="1"/>
  <c r="AL65" i="2"/>
  <c r="D65" i="2"/>
  <c r="CA65" i="2" s="1"/>
  <c r="OQ64" i="2"/>
  <c r="OL64" i="2"/>
  <c r="OK64" i="2"/>
  <c r="OJ64" i="2"/>
  <c r="OI64" i="2"/>
  <c r="OO64" i="2" s="1"/>
  <c r="OH64" i="2"/>
  <c r="OG64" i="2"/>
  <c r="NS64" i="2"/>
  <c r="NR64" i="2"/>
  <c r="NP64" i="2"/>
  <c r="NO64" i="2"/>
  <c r="NC64" i="2"/>
  <c r="MY64" i="2"/>
  <c r="NG64" i="2" s="1"/>
  <c r="MQ64" i="2"/>
  <c r="MP64" i="2"/>
  <c r="MR64" i="2" s="1"/>
  <c r="MK64" i="2"/>
  <c r="MJ64" i="2"/>
  <c r="ME64" i="2"/>
  <c r="MD64" i="2"/>
  <c r="LY64" i="2"/>
  <c r="LX64" i="2"/>
  <c r="LS64" i="2"/>
  <c r="LR64" i="2"/>
  <c r="LM64" i="2"/>
  <c r="LL64" i="2"/>
  <c r="LG64" i="2"/>
  <c r="LF64" i="2"/>
  <c r="LA64" i="2"/>
  <c r="KZ64" i="2"/>
  <c r="LB64" i="2" s="1"/>
  <c r="KU64" i="2"/>
  <c r="KT64" i="2"/>
  <c r="KV64" i="2" s="1"/>
  <c r="KO64" i="2"/>
  <c r="KN64" i="2"/>
  <c r="KC64" i="2"/>
  <c r="KB64" i="2"/>
  <c r="KA64" i="2"/>
  <c r="JZ64" i="2"/>
  <c r="JY64" i="2"/>
  <c r="JW64" i="2"/>
  <c r="JV64" i="2"/>
  <c r="JU64" i="2"/>
  <c r="JT64" i="2"/>
  <c r="JR64" i="2"/>
  <c r="JQ64" i="2"/>
  <c r="JP64" i="2"/>
  <c r="JO64" i="2"/>
  <c r="JK64" i="2" s="1"/>
  <c r="JN64" i="2"/>
  <c r="JM64" i="2"/>
  <c r="JL64" i="2"/>
  <c r="JJ64" i="2"/>
  <c r="JH64" i="2"/>
  <c r="JG64" i="2"/>
  <c r="JF64" i="2"/>
  <c r="JA64" i="2"/>
  <c r="IZ64" i="2"/>
  <c r="IY64" i="2"/>
  <c r="IX64" i="2"/>
  <c r="IW64" i="2"/>
  <c r="IU64" i="2"/>
  <c r="IT64" i="2"/>
  <c r="IS64" i="2"/>
  <c r="IR64" i="2"/>
  <c r="IP64" i="2"/>
  <c r="IO64" i="2"/>
  <c r="IN64" i="2"/>
  <c r="IM64" i="2"/>
  <c r="II64" i="2" s="1"/>
  <c r="IL64" i="2"/>
  <c r="IK64" i="2"/>
  <c r="IJ64" i="2"/>
  <c r="IH64" i="2"/>
  <c r="IF64" i="2"/>
  <c r="IE64" i="2"/>
  <c r="ID64" i="2"/>
  <c r="HW64" i="2"/>
  <c r="HS64" i="2"/>
  <c r="HJ64" i="2" s="1"/>
  <c r="HG64" i="2" s="1" a="1"/>
  <c r="HG64" i="2" s="1"/>
  <c r="HR64" i="2"/>
  <c r="HQ64" i="2"/>
  <c r="HP64" i="2"/>
  <c r="HO64" i="2"/>
  <c r="HI64" i="2"/>
  <c r="HC64" i="2"/>
  <c r="HA64" i="2" a="1"/>
  <c r="HA64" i="2" s="1"/>
  <c r="GY64" i="2"/>
  <c r="GX64" i="2"/>
  <c r="GR64" i="2"/>
  <c r="GL64" i="2"/>
  <c r="GM64" i="2" s="1"/>
  <c r="GZ64" i="2" s="1"/>
  <c r="FR64" i="2"/>
  <c r="FS64" i="2" s="1"/>
  <c r="FT64" i="2" s="1"/>
  <c r="FU64" i="2" s="1"/>
  <c r="FV64" i="2" s="1"/>
  <c r="ES64" i="2" s="1"/>
  <c r="FO64" i="2"/>
  <c r="FI64" i="2"/>
  <c r="EW64" i="2"/>
  <c r="ET64" i="2"/>
  <c r="EP64" i="2"/>
  <c r="DT64" i="2"/>
  <c r="DJ64" i="2"/>
  <c r="DI64" i="2"/>
  <c r="DH64" i="2"/>
  <c r="CZ64" i="2"/>
  <c r="CY64" i="2"/>
  <c r="CV64" i="2" s="1"/>
  <c r="Z64" i="2" s="1"/>
  <c r="AI64" i="2" s="1"/>
  <c r="CX64" i="2"/>
  <c r="CW64" i="2"/>
  <c r="CT64" i="2"/>
  <c r="CS64" i="2" s="1"/>
  <c r="CQ64" i="2" s="1"/>
  <c r="DB64" i="2" s="1"/>
  <c r="DD64" i="2" s="1"/>
  <c r="CP64" i="2"/>
  <c r="DC64" i="2" s="1"/>
  <c r="CA64" i="2"/>
  <c r="AL64" i="2"/>
  <c r="D64" i="2"/>
  <c r="OQ63" i="2"/>
  <c r="OL63" i="2"/>
  <c r="OK63" i="2"/>
  <c r="OJ63" i="2"/>
  <c r="OI63" i="2"/>
  <c r="OP63" i="2" s="1"/>
  <c r="OR63" i="2" s="1"/>
  <c r="OH63" i="2"/>
  <c r="OG63" i="2"/>
  <c r="NS63" i="2"/>
  <c r="NR63" i="2"/>
  <c r="NP63" i="2"/>
  <c r="NO63" i="2"/>
  <c r="NC63" i="2"/>
  <c r="MY63" i="2"/>
  <c r="MR63" i="2"/>
  <c r="MQ63" i="2"/>
  <c r="MP63" i="2"/>
  <c r="MK63" i="2"/>
  <c r="MJ63" i="2"/>
  <c r="ME63" i="2"/>
  <c r="MD63" i="2"/>
  <c r="LY63" i="2"/>
  <c r="LX63" i="2"/>
  <c r="LZ63" i="2" s="1"/>
  <c r="LS63" i="2"/>
  <c r="LR63" i="2"/>
  <c r="LT63" i="2" s="1"/>
  <c r="LM63" i="2"/>
  <c r="LL63" i="2"/>
  <c r="LG63" i="2"/>
  <c r="LF63" i="2"/>
  <c r="LA63" i="2"/>
  <c r="KZ63" i="2"/>
  <c r="KU63" i="2"/>
  <c r="KT63" i="2"/>
  <c r="KV63" i="2" s="1"/>
  <c r="KO63" i="2"/>
  <c r="KN63" i="2"/>
  <c r="KC63" i="2"/>
  <c r="KB63" i="2"/>
  <c r="KA63" i="2"/>
  <c r="JZ63" i="2"/>
  <c r="JY63" i="2"/>
  <c r="JW63" i="2"/>
  <c r="JV63" i="2"/>
  <c r="JU63" i="2"/>
  <c r="JT63" i="2"/>
  <c r="JR63" i="2"/>
  <c r="JQ63" i="2"/>
  <c r="JP63" i="2"/>
  <c r="JO63" i="2"/>
  <c r="JK63" i="2" s="1"/>
  <c r="JN63" i="2"/>
  <c r="JM63" i="2"/>
  <c r="JL63" i="2"/>
  <c r="JJ63" i="2"/>
  <c r="JH63" i="2"/>
  <c r="JG63" i="2"/>
  <c r="JF63" i="2"/>
  <c r="JA63" i="2"/>
  <c r="IZ63" i="2"/>
  <c r="IY63" i="2"/>
  <c r="IX63" i="2"/>
  <c r="IW63" i="2"/>
  <c r="IU63" i="2"/>
  <c r="IT63" i="2"/>
  <c r="IS63" i="2"/>
  <c r="IR63" i="2"/>
  <c r="IP63" i="2"/>
  <c r="IO63" i="2"/>
  <c r="IN63" i="2"/>
  <c r="IM63" i="2"/>
  <c r="II63" i="2" s="1"/>
  <c r="IL63" i="2"/>
  <c r="IK63" i="2"/>
  <c r="IJ63" i="2"/>
  <c r="IH63" i="2"/>
  <c r="IF63" i="2"/>
  <c r="IE63" i="2"/>
  <c r="ID63" i="2"/>
  <c r="HW63" i="2"/>
  <c r="HS63" i="2"/>
  <c r="HJ63" i="2" s="1"/>
  <c r="HG63" i="2" s="1" a="1"/>
  <c r="HG63" i="2" s="1"/>
  <c r="HR63" i="2"/>
  <c r="HQ63" i="2"/>
  <c r="HP63" i="2"/>
  <c r="HO63" i="2"/>
  <c r="HI63" i="2"/>
  <c r="HC63" i="2"/>
  <c r="HA63" i="2" a="1"/>
  <c r="HA63" i="2" s="1"/>
  <c r="GY63" i="2"/>
  <c r="GX63" i="2"/>
  <c r="GR63" i="2"/>
  <c r="GL63" i="2"/>
  <c r="GM63" i="2" s="1"/>
  <c r="GZ63" i="2" s="1"/>
  <c r="FR63" i="2"/>
  <c r="FS63" i="2" s="1"/>
  <c r="FT63" i="2" s="1"/>
  <c r="FU63" i="2" s="1"/>
  <c r="FV63" i="2" s="1"/>
  <c r="ES63" i="2" s="1"/>
  <c r="FI63" i="2"/>
  <c r="FO63" i="2" s="1"/>
  <c r="EW63" i="2"/>
  <c r="ET63" i="2"/>
  <c r="EP63" i="2"/>
  <c r="EB63" i="2"/>
  <c r="EH63" i="2" s="1"/>
  <c r="DT63" i="2"/>
  <c r="DJ63" i="2"/>
  <c r="DI63" i="2"/>
  <c r="DH63" i="2"/>
  <c r="DC63" i="2"/>
  <c r="CZ63" i="2"/>
  <c r="CY63" i="2"/>
  <c r="CV63" i="2" s="1"/>
  <c r="Z63" i="2" s="1"/>
  <c r="AI63" i="2" s="1"/>
  <c r="CX63" i="2"/>
  <c r="CW63" i="2"/>
  <c r="CT63" i="2"/>
  <c r="CS63" i="2" s="1"/>
  <c r="CQ63" i="2" s="1"/>
  <c r="CP63" i="2"/>
  <c r="AL63" i="2"/>
  <c r="D63" i="2"/>
  <c r="CA63" i="2" s="1"/>
  <c r="OQ62" i="2"/>
  <c r="OL62" i="2"/>
  <c r="OK62" i="2"/>
  <c r="OJ62" i="2"/>
  <c r="OI62" i="2"/>
  <c r="OH62" i="2"/>
  <c r="ON62" i="2" s="1"/>
  <c r="OG62" i="2"/>
  <c r="OM62" i="2" s="1"/>
  <c r="NS62" i="2"/>
  <c r="NR62" i="2"/>
  <c r="NT62" i="2" s="1"/>
  <c r="NP62" i="2"/>
  <c r="NO62" i="2"/>
  <c r="NC62" i="2"/>
  <c r="MY62" i="2"/>
  <c r="MQ62" i="2"/>
  <c r="MP62" i="2"/>
  <c r="MK62" i="2"/>
  <c r="MJ62" i="2"/>
  <c r="ML62" i="2" s="1"/>
  <c r="ME62" i="2"/>
  <c r="MD62" i="2"/>
  <c r="LY62" i="2"/>
  <c r="LX62" i="2"/>
  <c r="LS62" i="2"/>
  <c r="LR62" i="2"/>
  <c r="LT62" i="2" s="1"/>
  <c r="LM62" i="2"/>
  <c r="LL62" i="2"/>
  <c r="LG62" i="2"/>
  <c r="LF62" i="2"/>
  <c r="LA62" i="2"/>
  <c r="KZ62" i="2"/>
  <c r="KU62" i="2"/>
  <c r="KT62" i="2"/>
  <c r="KO62" i="2"/>
  <c r="KN62" i="2"/>
  <c r="KP62" i="2" s="1"/>
  <c r="KC62" i="2"/>
  <c r="KB62" i="2"/>
  <c r="KA62" i="2"/>
  <c r="JZ62" i="2"/>
  <c r="JY62" i="2"/>
  <c r="JW62" i="2"/>
  <c r="JV62" i="2"/>
  <c r="JU62" i="2"/>
  <c r="JT62" i="2"/>
  <c r="JR62" i="2"/>
  <c r="JQ62" i="2"/>
  <c r="JP62" i="2"/>
  <c r="JO62" i="2"/>
  <c r="JK62" i="2" s="1"/>
  <c r="JE62" i="2" s="1"/>
  <c r="JN62" i="2"/>
  <c r="JM62" i="2"/>
  <c r="JL62" i="2"/>
  <c r="JJ62" i="2"/>
  <c r="JH62" i="2"/>
  <c r="JG62" i="2"/>
  <c r="JF62" i="2"/>
  <c r="JC62" i="2"/>
  <c r="JD62" i="2" s="1"/>
  <c r="KI62" i="2" s="1"/>
  <c r="JA62" i="2"/>
  <c r="IZ62" i="2"/>
  <c r="IY62" i="2"/>
  <c r="IX62" i="2"/>
  <c r="IW62" i="2"/>
  <c r="IU62" i="2"/>
  <c r="IT62" i="2"/>
  <c r="IS62" i="2"/>
  <c r="IR62" i="2"/>
  <c r="IP62" i="2"/>
  <c r="IO62" i="2"/>
  <c r="IN62" i="2"/>
  <c r="IM62" i="2"/>
  <c r="IG62" i="2" s="1"/>
  <c r="IL62" i="2"/>
  <c r="IK62" i="2"/>
  <c r="IJ62" i="2"/>
  <c r="IH62" i="2"/>
  <c r="IF62" i="2"/>
  <c r="IE62" i="2"/>
  <c r="ID62" i="2"/>
  <c r="HW62" i="2"/>
  <c r="HS62" i="2"/>
  <c r="HJ62" i="2" s="1"/>
  <c r="HG62" i="2" s="1" a="1"/>
  <c r="HG62" i="2" s="1"/>
  <c r="HR62" i="2"/>
  <c r="HQ62" i="2"/>
  <c r="HP62" i="2"/>
  <c r="HO62" i="2"/>
  <c r="HI62" i="2"/>
  <c r="HC62" i="2"/>
  <c r="HA62" i="2"/>
  <c r="HA62" i="2" a="1"/>
  <c r="GY62" i="2"/>
  <c r="GX62" i="2"/>
  <c r="GR62" i="2"/>
  <c r="GL62" i="2"/>
  <c r="GM62" i="2" s="1"/>
  <c r="GZ62" i="2" s="1"/>
  <c r="FR62" i="2"/>
  <c r="FI62" i="2"/>
  <c r="FO62" i="2" s="1"/>
  <c r="EW62" i="2"/>
  <c r="ET62" i="2"/>
  <c r="EP62" i="2"/>
  <c r="DT62" i="2"/>
  <c r="DJ62" i="2"/>
  <c r="DI62" i="2"/>
  <c r="DH62" i="2"/>
  <c r="CZ62" i="2"/>
  <c r="CY62" i="2" s="1"/>
  <c r="CV62" i="2" s="1"/>
  <c r="Z62" i="2" s="1"/>
  <c r="AI62" i="2" s="1"/>
  <c r="CX62" i="2"/>
  <c r="CW62" i="2"/>
  <c r="CT62" i="2"/>
  <c r="CS62" i="2"/>
  <c r="CQ62" i="2" s="1"/>
  <c r="CP62" i="2"/>
  <c r="DC62" i="2" s="1"/>
  <c r="AL62" i="2"/>
  <c r="D62" i="2"/>
  <c r="CA62" i="2" s="1"/>
  <c r="OQ61" i="2"/>
  <c r="OL61" i="2"/>
  <c r="OK61" i="2"/>
  <c r="ON61" i="2" s="1"/>
  <c r="OJ61" i="2"/>
  <c r="OM61" i="2" s="1"/>
  <c r="OI61" i="2"/>
  <c r="OH61" i="2"/>
  <c r="OG61" i="2"/>
  <c r="NS61" i="2"/>
  <c r="NR61" i="2"/>
  <c r="NP61" i="2"/>
  <c r="NO61" i="2"/>
  <c r="NC61" i="2"/>
  <c r="MY61" i="2"/>
  <c r="MQ61" i="2"/>
  <c r="MP61" i="2"/>
  <c r="MK61" i="2"/>
  <c r="MJ61" i="2"/>
  <c r="ML61" i="2" s="1"/>
  <c r="ME61" i="2"/>
  <c r="MD61" i="2"/>
  <c r="LZ61" i="2"/>
  <c r="LY61" i="2"/>
  <c r="LX61" i="2"/>
  <c r="LS61" i="2"/>
  <c r="LR61" i="2"/>
  <c r="LM61" i="2"/>
  <c r="LL61" i="2"/>
  <c r="LG61" i="2"/>
  <c r="LF61" i="2"/>
  <c r="LH61" i="2" s="1"/>
  <c r="LA61" i="2"/>
  <c r="KZ61" i="2"/>
  <c r="LB61" i="2" s="1"/>
  <c r="KU61" i="2"/>
  <c r="KT61" i="2"/>
  <c r="KV61" i="2" s="1"/>
  <c r="KO61" i="2"/>
  <c r="KN61" i="2"/>
  <c r="KC61" i="2"/>
  <c r="KB61" i="2"/>
  <c r="KA61" i="2"/>
  <c r="JZ61" i="2"/>
  <c r="JY61" i="2"/>
  <c r="JW61" i="2"/>
  <c r="JV61" i="2"/>
  <c r="JU61" i="2"/>
  <c r="JT61" i="2"/>
  <c r="JR61" i="2"/>
  <c r="JQ61" i="2"/>
  <c r="JP61" i="2"/>
  <c r="JO61" i="2"/>
  <c r="JK61" i="2" s="1"/>
  <c r="JN61" i="2"/>
  <c r="JM61" i="2"/>
  <c r="JL61" i="2"/>
  <c r="JJ61" i="2"/>
  <c r="JH61" i="2"/>
  <c r="JG61" i="2"/>
  <c r="JF61" i="2"/>
  <c r="JA61" i="2"/>
  <c r="IZ61" i="2"/>
  <c r="IY61" i="2"/>
  <c r="IX61" i="2"/>
  <c r="IW61" i="2"/>
  <c r="IU61" i="2"/>
  <c r="IT61" i="2"/>
  <c r="IS61" i="2"/>
  <c r="IR61" i="2"/>
  <c r="IP61" i="2"/>
  <c r="IO61" i="2"/>
  <c r="IN61" i="2"/>
  <c r="IM61" i="2"/>
  <c r="IL61" i="2"/>
  <c r="IK61" i="2"/>
  <c r="IJ61" i="2"/>
  <c r="IH61" i="2"/>
  <c r="IF61" i="2"/>
  <c r="IE61" i="2"/>
  <c r="ID61" i="2"/>
  <c r="HW61" i="2"/>
  <c r="HS61" i="2"/>
  <c r="HJ61" i="2" s="1"/>
  <c r="HG61" i="2" s="1" a="1"/>
  <c r="HG61" i="2" s="1"/>
  <c r="HR61" i="2"/>
  <c r="HQ61" i="2"/>
  <c r="HP61" i="2"/>
  <c r="HO61" i="2"/>
  <c r="HI61" i="2"/>
  <c r="HC61" i="2"/>
  <c r="HA61" i="2" a="1"/>
  <c r="HA61" i="2" s="1"/>
  <c r="GY61" i="2"/>
  <c r="GX61" i="2"/>
  <c r="GR61" i="2"/>
  <c r="GL61" i="2"/>
  <c r="GM61" i="2" s="1"/>
  <c r="GZ61" i="2" s="1"/>
  <c r="FR61" i="2"/>
  <c r="FS61" i="2" s="1"/>
  <c r="FI61" i="2"/>
  <c r="FO61" i="2" s="1"/>
  <c r="EW61" i="2"/>
  <c r="ET61" i="2"/>
  <c r="EP61" i="2"/>
  <c r="DT61" i="2"/>
  <c r="DJ61" i="2"/>
  <c r="DI61" i="2"/>
  <c r="DH61" i="2"/>
  <c r="CZ61" i="2"/>
  <c r="CY61" i="2"/>
  <c r="CV61" i="2" s="1"/>
  <c r="Z61" i="2" s="1"/>
  <c r="AI61" i="2" s="1"/>
  <c r="CX61" i="2"/>
  <c r="CW61" i="2"/>
  <c r="CT61" i="2"/>
  <c r="CS61" i="2" s="1"/>
  <c r="CQ61" i="2" s="1"/>
  <c r="DB61" i="2" s="1"/>
  <c r="CP61" i="2"/>
  <c r="DC61" i="2" s="1"/>
  <c r="AL61" i="2"/>
  <c r="D61" i="2"/>
  <c r="CA61" i="2" s="1"/>
  <c r="OQ60" i="2"/>
  <c r="OL60" i="2"/>
  <c r="OK60" i="2"/>
  <c r="OJ60" i="2"/>
  <c r="OI60" i="2"/>
  <c r="OH60" i="2"/>
  <c r="OG60" i="2"/>
  <c r="OM60" i="2" s="1"/>
  <c r="NS60" i="2"/>
  <c r="NR60" i="2"/>
  <c r="NP60" i="2"/>
  <c r="NO60" i="2"/>
  <c r="NC60" i="2"/>
  <c r="NG60" i="2" s="1"/>
  <c r="MY60" i="2"/>
  <c r="MQ60" i="2"/>
  <c r="MR60" i="2" s="1"/>
  <c r="MP60" i="2"/>
  <c r="MK60" i="2"/>
  <c r="MJ60" i="2"/>
  <c r="ME60" i="2"/>
  <c r="MD60" i="2"/>
  <c r="MF60" i="2" s="1"/>
  <c r="LY60" i="2"/>
  <c r="LX60" i="2"/>
  <c r="LZ60" i="2" s="1"/>
  <c r="LS60" i="2"/>
  <c r="LR60" i="2"/>
  <c r="LM60" i="2"/>
  <c r="LL60" i="2"/>
  <c r="LG60" i="2"/>
  <c r="LF60" i="2"/>
  <c r="LA60" i="2"/>
  <c r="KZ60" i="2"/>
  <c r="KU60" i="2"/>
  <c r="KT60" i="2"/>
  <c r="KO60" i="2"/>
  <c r="KN60" i="2"/>
  <c r="KP60" i="2" s="1"/>
  <c r="KC60" i="2"/>
  <c r="KB60" i="2"/>
  <c r="KA60" i="2"/>
  <c r="JZ60" i="2"/>
  <c r="JY60" i="2"/>
  <c r="JW60" i="2"/>
  <c r="JV60" i="2"/>
  <c r="JU60" i="2"/>
  <c r="JT60" i="2"/>
  <c r="JR60" i="2"/>
  <c r="JQ60" i="2"/>
  <c r="JP60" i="2"/>
  <c r="JO60" i="2"/>
  <c r="JN60" i="2"/>
  <c r="JM60" i="2"/>
  <c r="JL60" i="2"/>
  <c r="JJ60" i="2"/>
  <c r="JH60" i="2"/>
  <c r="JG60" i="2"/>
  <c r="JF60" i="2"/>
  <c r="JA60" i="2"/>
  <c r="IZ60" i="2"/>
  <c r="IY60" i="2"/>
  <c r="IX60" i="2"/>
  <c r="IW60" i="2"/>
  <c r="IU60" i="2"/>
  <c r="IT60" i="2"/>
  <c r="IS60" i="2"/>
  <c r="IR60" i="2"/>
  <c r="IP60" i="2"/>
  <c r="IO60" i="2"/>
  <c r="IN60" i="2"/>
  <c r="IM60" i="2"/>
  <c r="IL60" i="2"/>
  <c r="IK60" i="2"/>
  <c r="IJ60" i="2"/>
  <c r="IH60" i="2"/>
  <c r="IF60" i="2"/>
  <c r="IE60" i="2"/>
  <c r="ID60" i="2"/>
  <c r="HW60" i="2"/>
  <c r="HS60" i="2"/>
  <c r="HJ60" i="2" s="1"/>
  <c r="HG60" i="2" s="1" a="1"/>
  <c r="HG60" i="2" s="1"/>
  <c r="HR60" i="2"/>
  <c r="HQ60" i="2"/>
  <c r="HP60" i="2"/>
  <c r="HO60" i="2"/>
  <c r="HI60" i="2"/>
  <c r="HC60" i="2"/>
  <c r="HA60" i="2" a="1"/>
  <c r="HA60" i="2" s="1"/>
  <c r="GY60" i="2"/>
  <c r="GX60" i="2"/>
  <c r="GR60" i="2"/>
  <c r="GM60" i="2"/>
  <c r="GZ60" i="2" s="1"/>
  <c r="GL60" i="2"/>
  <c r="FR60" i="2"/>
  <c r="FS60" i="2" s="1"/>
  <c r="FT60" i="2" s="1"/>
  <c r="FU60" i="2" s="1"/>
  <c r="FV60" i="2" s="1"/>
  <c r="ES60" i="2" s="1"/>
  <c r="FI60" i="2"/>
  <c r="FO60" i="2" s="1"/>
  <c r="EW60" i="2"/>
  <c r="ET60" i="2"/>
  <c r="EP60" i="2"/>
  <c r="DT60" i="2"/>
  <c r="DJ60" i="2"/>
  <c r="DI60" i="2"/>
  <c r="DH60" i="2"/>
  <c r="CZ60" i="2"/>
  <c r="CY60" i="2" s="1"/>
  <c r="CV60" i="2" s="1"/>
  <c r="Z60" i="2" s="1"/>
  <c r="AI60" i="2" s="1"/>
  <c r="CX60" i="2"/>
  <c r="CW60" i="2"/>
  <c r="CT60" i="2"/>
  <c r="CS60" i="2" s="1"/>
  <c r="CQ60" i="2" s="1"/>
  <c r="CP60" i="2"/>
  <c r="DC60" i="2" s="1"/>
  <c r="AL60" i="2"/>
  <c r="D60" i="2"/>
  <c r="CA60" i="2" s="1"/>
  <c r="OQ59" i="2"/>
  <c r="ON59" i="2"/>
  <c r="OL59" i="2"/>
  <c r="OK59" i="2"/>
  <c r="OJ59" i="2"/>
  <c r="OI59" i="2"/>
  <c r="OH59" i="2"/>
  <c r="OG59" i="2"/>
  <c r="NS59" i="2"/>
  <c r="NR59" i="2"/>
  <c r="NP59" i="2"/>
  <c r="NO59" i="2"/>
  <c r="NC59" i="2"/>
  <c r="MY59" i="2"/>
  <c r="MQ59" i="2"/>
  <c r="MP59" i="2"/>
  <c r="MR59" i="2" s="1"/>
  <c r="MK59" i="2"/>
  <c r="MJ59" i="2"/>
  <c r="ME59" i="2"/>
  <c r="MD59" i="2"/>
  <c r="LY59" i="2"/>
  <c r="LX59" i="2"/>
  <c r="LS59" i="2"/>
  <c r="LR59" i="2"/>
  <c r="LM59" i="2"/>
  <c r="LL59" i="2"/>
  <c r="LG59" i="2"/>
  <c r="LH59" i="2" s="1"/>
  <c r="LF59" i="2"/>
  <c r="LA59" i="2"/>
  <c r="KZ59" i="2"/>
  <c r="KU59" i="2"/>
  <c r="KT59" i="2"/>
  <c r="KV59" i="2" s="1"/>
  <c r="KO59" i="2"/>
  <c r="KP59" i="2" s="1"/>
  <c r="KN59" i="2"/>
  <c r="KC59" i="2"/>
  <c r="KB59" i="2"/>
  <c r="KA59" i="2"/>
  <c r="JZ59" i="2"/>
  <c r="JY59" i="2"/>
  <c r="JW59" i="2"/>
  <c r="JV59" i="2"/>
  <c r="JU59" i="2"/>
  <c r="JT59" i="2"/>
  <c r="JR59" i="2"/>
  <c r="JQ59" i="2"/>
  <c r="JP59" i="2"/>
  <c r="JO59" i="2"/>
  <c r="JK59" i="2" s="1"/>
  <c r="JC59" i="2" s="1"/>
  <c r="JD59" i="2" s="1"/>
  <c r="KI59" i="2" s="1"/>
  <c r="KR59" i="2" s="1"/>
  <c r="JN59" i="2"/>
  <c r="JM59" i="2"/>
  <c r="JL59" i="2"/>
  <c r="JJ59" i="2"/>
  <c r="JH59" i="2"/>
  <c r="JG59" i="2"/>
  <c r="JF59" i="2"/>
  <c r="JE59" i="2"/>
  <c r="JA59" i="2"/>
  <c r="IZ59" i="2"/>
  <c r="IY59" i="2"/>
  <c r="IX59" i="2"/>
  <c r="IW59" i="2"/>
  <c r="IU59" i="2"/>
  <c r="IT59" i="2"/>
  <c r="IS59" i="2"/>
  <c r="IR59" i="2"/>
  <c r="IP59" i="2"/>
  <c r="IO59" i="2"/>
  <c r="IN59" i="2"/>
  <c r="IM59" i="2"/>
  <c r="IL59" i="2"/>
  <c r="IK59" i="2"/>
  <c r="IJ59" i="2"/>
  <c r="II59" i="2"/>
  <c r="IH59" i="2"/>
  <c r="IG59" i="2"/>
  <c r="IF59" i="2"/>
  <c r="IE59" i="2"/>
  <c r="ID59" i="2"/>
  <c r="HW59" i="2"/>
  <c r="HS59" i="2"/>
  <c r="HJ59" i="2" s="1"/>
  <c r="HG59" i="2" s="1" a="1"/>
  <c r="HG59" i="2" s="1"/>
  <c r="HR59" i="2"/>
  <c r="HQ59" i="2"/>
  <c r="HP59" i="2"/>
  <c r="HO59" i="2"/>
  <c r="HI59" i="2"/>
  <c r="HC59" i="2"/>
  <c r="HA59" i="2" a="1"/>
  <c r="HA59" i="2" s="1"/>
  <c r="GY59" i="2"/>
  <c r="GX59" i="2"/>
  <c r="GR59" i="2"/>
  <c r="GL59" i="2"/>
  <c r="GM59" i="2" s="1"/>
  <c r="GZ59" i="2" s="1"/>
  <c r="FR59" i="2"/>
  <c r="FS59" i="2" s="1"/>
  <c r="FT59" i="2" s="1"/>
  <c r="FU59" i="2" s="1"/>
  <c r="FV59" i="2" s="1"/>
  <c r="ES59" i="2" s="1"/>
  <c r="FI59" i="2"/>
  <c r="FO59" i="2" s="1"/>
  <c r="EW59" i="2"/>
  <c r="ET59" i="2"/>
  <c r="EP59" i="2"/>
  <c r="DT59" i="2"/>
  <c r="DJ59" i="2"/>
  <c r="DI59" i="2"/>
  <c r="DH59" i="2"/>
  <c r="CZ59" i="2"/>
  <c r="CY59" i="2" s="1"/>
  <c r="CV59" i="2" s="1"/>
  <c r="Z59" i="2" s="1"/>
  <c r="AI59" i="2" s="1"/>
  <c r="CX59" i="2"/>
  <c r="CW59" i="2"/>
  <c r="CT59" i="2"/>
  <c r="CS59" i="2" s="1"/>
  <c r="CQ59" i="2" s="1"/>
  <c r="DB59" i="2" s="1"/>
  <c r="CP59" i="2"/>
  <c r="DC59" i="2" s="1"/>
  <c r="AL59" i="2"/>
  <c r="D59" i="2"/>
  <c r="CA59" i="2" s="1"/>
  <c r="OQ58" i="2"/>
  <c r="OL58" i="2"/>
  <c r="OK58" i="2"/>
  <c r="OJ58" i="2"/>
  <c r="OM58" i="2" s="1"/>
  <c r="OI58" i="2"/>
  <c r="OH58" i="2"/>
  <c r="OG58" i="2"/>
  <c r="NS58" i="2"/>
  <c r="NR58" i="2"/>
  <c r="NT58" i="2" s="1"/>
  <c r="NP58" i="2"/>
  <c r="NO58" i="2"/>
  <c r="NC58" i="2"/>
  <c r="MY58" i="2"/>
  <c r="MQ58" i="2"/>
  <c r="MP58" i="2"/>
  <c r="MK58" i="2"/>
  <c r="MJ58" i="2"/>
  <c r="ME58" i="2"/>
  <c r="MD58" i="2"/>
  <c r="LY58" i="2"/>
  <c r="LX58" i="2"/>
  <c r="LS58" i="2"/>
  <c r="LR58" i="2"/>
  <c r="LM58" i="2"/>
  <c r="LL58" i="2"/>
  <c r="LN58" i="2" s="1"/>
  <c r="LG58" i="2"/>
  <c r="LF58" i="2"/>
  <c r="LH58" i="2" s="1"/>
  <c r="LA58" i="2"/>
  <c r="KZ58" i="2"/>
  <c r="KU58" i="2"/>
  <c r="KT58" i="2"/>
  <c r="KO58" i="2"/>
  <c r="KN58" i="2"/>
  <c r="KC58" i="2"/>
  <c r="KB58" i="2"/>
  <c r="KA58" i="2"/>
  <c r="JZ58" i="2"/>
  <c r="JY58" i="2"/>
  <c r="JW58" i="2"/>
  <c r="JV58" i="2"/>
  <c r="JU58" i="2"/>
  <c r="JT58" i="2"/>
  <c r="JR58" i="2"/>
  <c r="JQ58" i="2"/>
  <c r="JP58" i="2"/>
  <c r="JO58" i="2"/>
  <c r="JI58" i="2" s="1"/>
  <c r="JN58" i="2"/>
  <c r="JM58" i="2"/>
  <c r="JL58" i="2"/>
  <c r="JJ58" i="2"/>
  <c r="JH58" i="2"/>
  <c r="JG58" i="2"/>
  <c r="JF58" i="2"/>
  <c r="JA58" i="2"/>
  <c r="IZ58" i="2"/>
  <c r="IY58" i="2"/>
  <c r="IX58" i="2"/>
  <c r="IW58" i="2"/>
  <c r="IU58" i="2"/>
  <c r="IT58" i="2"/>
  <c r="IS58" i="2"/>
  <c r="IR58" i="2"/>
  <c r="IP58" i="2"/>
  <c r="IO58" i="2"/>
  <c r="IN58" i="2"/>
  <c r="IM58" i="2"/>
  <c r="IG58" i="2" s="1"/>
  <c r="IL58" i="2"/>
  <c r="IK58" i="2"/>
  <c r="IJ58" i="2"/>
  <c r="II58" i="2"/>
  <c r="IC58" i="2" s="1"/>
  <c r="IH58" i="2"/>
  <c r="IF58" i="2"/>
  <c r="IE58" i="2"/>
  <c r="ID58" i="2"/>
  <c r="HW58" i="2"/>
  <c r="HS58" i="2"/>
  <c r="HJ58" i="2" s="1"/>
  <c r="HG58" i="2" s="1" a="1"/>
  <c r="HG58" i="2" s="1"/>
  <c r="HR58" i="2"/>
  <c r="HQ58" i="2"/>
  <c r="HP58" i="2"/>
  <c r="HO58" i="2"/>
  <c r="HI58" i="2"/>
  <c r="HC58" i="2"/>
  <c r="HA58" i="2" a="1"/>
  <c r="HA58" i="2" s="1"/>
  <c r="GY58" i="2"/>
  <c r="GX58" i="2"/>
  <c r="GR58" i="2"/>
  <c r="GL58" i="2"/>
  <c r="GM58" i="2" s="1"/>
  <c r="GZ58" i="2" s="1"/>
  <c r="FR58" i="2"/>
  <c r="FI58" i="2"/>
  <c r="FO58" i="2" s="1"/>
  <c r="EW58" i="2"/>
  <c r="ET58" i="2"/>
  <c r="EP58" i="2"/>
  <c r="DT58" i="2"/>
  <c r="DJ58" i="2"/>
  <c r="DI58" i="2"/>
  <c r="DH58" i="2"/>
  <c r="CZ58" i="2"/>
  <c r="CY58" i="2" s="1"/>
  <c r="CV58" i="2" s="1"/>
  <c r="Z58" i="2" s="1"/>
  <c r="CX58" i="2"/>
  <c r="CW58" i="2"/>
  <c r="CT58" i="2"/>
  <c r="CS58" i="2" s="1"/>
  <c r="CQ58" i="2" s="1"/>
  <c r="DB58" i="2" s="1"/>
  <c r="CP58" i="2"/>
  <c r="CR58" i="2" s="1"/>
  <c r="CK58" i="2" s="1"/>
  <c r="AL58" i="2"/>
  <c r="AI58" i="2"/>
  <c r="D58" i="2"/>
  <c r="CA58" i="2" s="1"/>
  <c r="OQ57" i="2"/>
  <c r="OL57" i="2"/>
  <c r="OK57" i="2"/>
  <c r="OJ57" i="2"/>
  <c r="OI57" i="2"/>
  <c r="OH57" i="2"/>
  <c r="OG57" i="2"/>
  <c r="NS57" i="2"/>
  <c r="NR57" i="2"/>
  <c r="NP57" i="2"/>
  <c r="NO57" i="2"/>
  <c r="NC57" i="2"/>
  <c r="MY57" i="2"/>
  <c r="MQ57" i="2"/>
  <c r="MP57" i="2"/>
  <c r="MK57" i="2"/>
  <c r="MJ57" i="2"/>
  <c r="ME57" i="2"/>
  <c r="MD57" i="2"/>
  <c r="MF57" i="2" s="1"/>
  <c r="LY57" i="2"/>
  <c r="LX57" i="2"/>
  <c r="LZ57" i="2" s="1"/>
  <c r="LS57" i="2"/>
  <c r="LR57" i="2"/>
  <c r="LT57" i="2" s="1"/>
  <c r="LM57" i="2"/>
  <c r="LN57" i="2" s="1"/>
  <c r="LL57" i="2"/>
  <c r="LG57" i="2"/>
  <c r="LH57" i="2" s="1"/>
  <c r="LF57" i="2"/>
  <c r="LA57" i="2"/>
  <c r="KZ57" i="2"/>
  <c r="KU57" i="2"/>
  <c r="KV57" i="2" s="1"/>
  <c r="KT57" i="2"/>
  <c r="KO57" i="2"/>
  <c r="KN57" i="2"/>
  <c r="KP57" i="2" s="1"/>
  <c r="KC57" i="2"/>
  <c r="KB57" i="2"/>
  <c r="KA57" i="2"/>
  <c r="JZ57" i="2"/>
  <c r="JY57" i="2"/>
  <c r="JW57" i="2"/>
  <c r="JV57" i="2"/>
  <c r="JU57" i="2"/>
  <c r="JT57" i="2"/>
  <c r="JR57" i="2"/>
  <c r="JQ57" i="2"/>
  <c r="JP57" i="2"/>
  <c r="JO57" i="2"/>
  <c r="JK57" i="2" s="1"/>
  <c r="JC57" i="2" s="1"/>
  <c r="JD57" i="2" s="1"/>
  <c r="KI57" i="2" s="1"/>
  <c r="KR57" i="2" s="1"/>
  <c r="JN57" i="2"/>
  <c r="JM57" i="2"/>
  <c r="JL57" i="2"/>
  <c r="JJ57" i="2"/>
  <c r="JH57" i="2"/>
  <c r="JG57" i="2"/>
  <c r="JF57" i="2"/>
  <c r="JE57" i="2"/>
  <c r="JA57" i="2"/>
  <c r="IZ57" i="2"/>
  <c r="IY57" i="2"/>
  <c r="IX57" i="2"/>
  <c r="IW57" i="2"/>
  <c r="IU57" i="2"/>
  <c r="IT57" i="2"/>
  <c r="IS57" i="2"/>
  <c r="IR57" i="2"/>
  <c r="IP57" i="2"/>
  <c r="IO57" i="2"/>
  <c r="IN57" i="2"/>
  <c r="IM57" i="2"/>
  <c r="IL57" i="2"/>
  <c r="IK57" i="2"/>
  <c r="IJ57" i="2"/>
  <c r="IH57" i="2"/>
  <c r="IF57" i="2"/>
  <c r="IE57" i="2"/>
  <c r="ID57" i="2"/>
  <c r="HW57" i="2"/>
  <c r="HS57" i="2"/>
  <c r="HJ57" i="2" s="1"/>
  <c r="HG57" i="2" s="1" a="1"/>
  <c r="HG57" i="2" s="1"/>
  <c r="HR57" i="2"/>
  <c r="HQ57" i="2"/>
  <c r="HP57" i="2"/>
  <c r="HO57" i="2"/>
  <c r="HI57" i="2"/>
  <c r="HC57" i="2"/>
  <c r="HA57" i="2" a="1"/>
  <c r="HA57" i="2" s="1"/>
  <c r="GY57" i="2"/>
  <c r="GX57" i="2"/>
  <c r="GR57" i="2"/>
  <c r="GL57" i="2"/>
  <c r="GM57" i="2" s="1"/>
  <c r="GZ57" i="2" s="1"/>
  <c r="FR57" i="2"/>
  <c r="FI57" i="2"/>
  <c r="FO57" i="2" s="1"/>
  <c r="EW57" i="2"/>
  <c r="ET57" i="2"/>
  <c r="EP57" i="2"/>
  <c r="DT57" i="2"/>
  <c r="DJ57" i="2"/>
  <c r="DI57" i="2"/>
  <c r="DH57" i="2"/>
  <c r="DC57" i="2"/>
  <c r="CZ57" i="2"/>
  <c r="CY57" i="2"/>
  <c r="CV57" i="2" s="1"/>
  <c r="Z57" i="2" s="1"/>
  <c r="CX57" i="2"/>
  <c r="CW57" i="2"/>
  <c r="CT57" i="2"/>
  <c r="CS57" i="2" s="1"/>
  <c r="CQ57" i="2" s="1"/>
  <c r="DB57" i="2" s="1"/>
  <c r="DD57" i="2" s="1"/>
  <c r="CP57" i="2"/>
  <c r="AL57" i="2"/>
  <c r="AI57" i="2"/>
  <c r="D57" i="2"/>
  <c r="CA57" i="2" s="1"/>
  <c r="OQ56" i="2"/>
  <c r="OL56" i="2"/>
  <c r="OK56" i="2"/>
  <c r="OJ56" i="2"/>
  <c r="OI56" i="2"/>
  <c r="OH56" i="2"/>
  <c r="ON56" i="2" s="1"/>
  <c r="OG56" i="2"/>
  <c r="NS56" i="2"/>
  <c r="NR56" i="2"/>
  <c r="NP56" i="2"/>
  <c r="NO56" i="2"/>
  <c r="NC56" i="2"/>
  <c r="MY56" i="2"/>
  <c r="NG56" i="2" s="1"/>
  <c r="MQ56" i="2"/>
  <c r="MP56" i="2"/>
  <c r="MR56" i="2" s="1"/>
  <c r="MK56" i="2"/>
  <c r="MJ56" i="2"/>
  <c r="ME56" i="2"/>
  <c r="MD56" i="2"/>
  <c r="LY56" i="2"/>
  <c r="LX56" i="2"/>
  <c r="LS56" i="2"/>
  <c r="LR56" i="2"/>
  <c r="LM56" i="2"/>
  <c r="LL56" i="2"/>
  <c r="LN56" i="2" s="1"/>
  <c r="LG56" i="2"/>
  <c r="LF56" i="2"/>
  <c r="LB56" i="2"/>
  <c r="LA56" i="2"/>
  <c r="KZ56" i="2"/>
  <c r="KU56" i="2"/>
  <c r="KT56" i="2"/>
  <c r="KO56" i="2"/>
  <c r="KN56" i="2"/>
  <c r="KC56" i="2"/>
  <c r="KB56" i="2"/>
  <c r="KA56" i="2"/>
  <c r="JZ56" i="2"/>
  <c r="JY56" i="2"/>
  <c r="JW56" i="2"/>
  <c r="JV56" i="2"/>
  <c r="JU56" i="2"/>
  <c r="JT56" i="2"/>
  <c r="JR56" i="2"/>
  <c r="JQ56" i="2"/>
  <c r="JP56" i="2"/>
  <c r="JO56" i="2"/>
  <c r="JN56" i="2"/>
  <c r="JM56" i="2"/>
  <c r="JL56" i="2"/>
  <c r="JJ56" i="2"/>
  <c r="JH56" i="2"/>
  <c r="JG56" i="2"/>
  <c r="JF56" i="2"/>
  <c r="JA56" i="2"/>
  <c r="IZ56" i="2"/>
  <c r="IY56" i="2"/>
  <c r="IX56" i="2"/>
  <c r="IW56" i="2"/>
  <c r="IU56" i="2"/>
  <c r="IT56" i="2"/>
  <c r="IS56" i="2"/>
  <c r="IR56" i="2"/>
  <c r="IP56" i="2"/>
  <c r="IO56" i="2"/>
  <c r="IN56" i="2"/>
  <c r="IM56" i="2"/>
  <c r="IL56" i="2"/>
  <c r="IK56" i="2"/>
  <c r="IJ56" i="2"/>
  <c r="IH56" i="2"/>
  <c r="IF56" i="2"/>
  <c r="IE56" i="2"/>
  <c r="ID56" i="2"/>
  <c r="HW56" i="2"/>
  <c r="HS56" i="2"/>
  <c r="HJ56" i="2" s="1"/>
  <c r="HG56" i="2" s="1" a="1"/>
  <c r="HG56" i="2" s="1"/>
  <c r="HR56" i="2"/>
  <c r="HQ56" i="2"/>
  <c r="HP56" i="2"/>
  <c r="HO56" i="2"/>
  <c r="HI56" i="2"/>
  <c r="HC56" i="2"/>
  <c r="HA56" i="2" a="1"/>
  <c r="HA56" i="2" s="1"/>
  <c r="GY56" i="2"/>
  <c r="GX56" i="2"/>
  <c r="GR56" i="2"/>
  <c r="GL56" i="2"/>
  <c r="GM56" i="2" s="1"/>
  <c r="GZ56" i="2" s="1"/>
  <c r="FR56" i="2"/>
  <c r="FS56" i="2" s="1"/>
  <c r="FT56" i="2" s="1"/>
  <c r="FU56" i="2" s="1"/>
  <c r="FV56" i="2" s="1"/>
  <c r="ES56" i="2" s="1"/>
  <c r="FI56" i="2"/>
  <c r="FO56" i="2" s="1"/>
  <c r="EW56" i="2"/>
  <c r="ET56" i="2"/>
  <c r="EP56" i="2"/>
  <c r="DT56" i="2"/>
  <c r="DJ56" i="2"/>
  <c r="DI56" i="2"/>
  <c r="DH56" i="2"/>
  <c r="CZ56" i="2"/>
  <c r="CY56" i="2" s="1"/>
  <c r="CV56" i="2" s="1"/>
  <c r="Z56" i="2" s="1"/>
  <c r="AI56" i="2" s="1"/>
  <c r="CX56" i="2"/>
  <c r="CW56" i="2"/>
  <c r="CT56" i="2"/>
  <c r="CS56" i="2" s="1"/>
  <c r="CQ56" i="2" s="1"/>
  <c r="DB56" i="2" s="1"/>
  <c r="CP56" i="2"/>
  <c r="DC56" i="2" s="1"/>
  <c r="AL56" i="2"/>
  <c r="D56" i="2"/>
  <c r="CA56" i="2" s="1"/>
  <c r="OQ55" i="2"/>
  <c r="ON55" i="2"/>
  <c r="OL55" i="2"/>
  <c r="OK55" i="2"/>
  <c r="OJ55" i="2"/>
  <c r="OI55" i="2"/>
  <c r="OH55" i="2"/>
  <c r="OG55" i="2"/>
  <c r="NS55" i="2"/>
  <c r="NR55" i="2"/>
  <c r="NP55" i="2"/>
  <c r="NO55" i="2"/>
  <c r="NC55" i="2"/>
  <c r="MY55" i="2"/>
  <c r="MQ55" i="2"/>
  <c r="MP55" i="2"/>
  <c r="MK55" i="2"/>
  <c r="MJ55" i="2"/>
  <c r="ML55" i="2" s="1"/>
  <c r="ME55" i="2"/>
  <c r="MD55" i="2"/>
  <c r="MF55" i="2" s="1"/>
  <c r="LY55" i="2"/>
  <c r="LX55" i="2"/>
  <c r="LS55" i="2"/>
  <c r="LR55" i="2"/>
  <c r="LM55" i="2"/>
  <c r="LL55" i="2"/>
  <c r="LN55" i="2" s="1"/>
  <c r="LG55" i="2"/>
  <c r="LF55" i="2"/>
  <c r="LH55" i="2" s="1"/>
  <c r="LA55" i="2"/>
  <c r="KZ55" i="2"/>
  <c r="KU55" i="2"/>
  <c r="KV55" i="2" s="1"/>
  <c r="KT55" i="2"/>
  <c r="KO55" i="2"/>
  <c r="KP55" i="2" s="1"/>
  <c r="KN55" i="2"/>
  <c r="KC55" i="2"/>
  <c r="KB55" i="2"/>
  <c r="KA55" i="2"/>
  <c r="JZ55" i="2"/>
  <c r="JY55" i="2"/>
  <c r="JW55" i="2"/>
  <c r="JV55" i="2"/>
  <c r="JU55" i="2"/>
  <c r="JT55" i="2"/>
  <c r="JR55" i="2"/>
  <c r="JQ55" i="2"/>
  <c r="JP55" i="2"/>
  <c r="JO55" i="2"/>
  <c r="JI55" i="2" s="1"/>
  <c r="JN55" i="2"/>
  <c r="JM55" i="2"/>
  <c r="JL55" i="2"/>
  <c r="JK55" i="2"/>
  <c r="JJ55" i="2"/>
  <c r="JH55" i="2"/>
  <c r="JG55" i="2"/>
  <c r="JF55" i="2"/>
  <c r="JE55" i="2"/>
  <c r="JC55" i="2"/>
  <c r="JD55" i="2" s="1"/>
  <c r="KI55" i="2" s="1"/>
  <c r="JA55" i="2"/>
  <c r="IZ55" i="2"/>
  <c r="IY55" i="2"/>
  <c r="IX55" i="2"/>
  <c r="IW55" i="2"/>
  <c r="IU55" i="2"/>
  <c r="IT55" i="2"/>
  <c r="IS55" i="2"/>
  <c r="IR55" i="2"/>
  <c r="IP55" i="2"/>
  <c r="IO55" i="2"/>
  <c r="IN55" i="2"/>
  <c r="IM55" i="2"/>
  <c r="II55" i="2" s="1"/>
  <c r="IL55" i="2"/>
  <c r="IK55" i="2"/>
  <c r="IJ55" i="2"/>
  <c r="IH55" i="2"/>
  <c r="IF55" i="2"/>
  <c r="IE55" i="2"/>
  <c r="ID55" i="2"/>
  <c r="HW55" i="2"/>
  <c r="HS55" i="2"/>
  <c r="HJ55" i="2" s="1"/>
  <c r="HG55" i="2" s="1" a="1"/>
  <c r="HG55" i="2" s="1"/>
  <c r="HR55" i="2"/>
  <c r="HQ55" i="2"/>
  <c r="HP55" i="2"/>
  <c r="HO55" i="2"/>
  <c r="HI55" i="2"/>
  <c r="HC55" i="2"/>
  <c r="HA55" i="2" a="1"/>
  <c r="HA55" i="2" s="1"/>
  <c r="GY55" i="2"/>
  <c r="GX55" i="2"/>
  <c r="GR55" i="2"/>
  <c r="GL55" i="2"/>
  <c r="GM55" i="2" s="1"/>
  <c r="GZ55" i="2" s="1"/>
  <c r="FS55" i="2"/>
  <c r="FT55" i="2" s="1"/>
  <c r="FU55" i="2" s="1"/>
  <c r="FV55" i="2" s="1"/>
  <c r="ES55" i="2" s="1"/>
  <c r="FR55" i="2"/>
  <c r="FI55" i="2"/>
  <c r="FO55" i="2" s="1"/>
  <c r="EW55" i="2"/>
  <c r="ET55" i="2"/>
  <c r="EP55" i="2"/>
  <c r="DT55" i="2"/>
  <c r="DJ55" i="2"/>
  <c r="DI55" i="2"/>
  <c r="DH55" i="2"/>
  <c r="CZ55" i="2"/>
  <c r="CY55" i="2" s="1"/>
  <c r="CV55" i="2" s="1"/>
  <c r="Z55" i="2" s="1"/>
  <c r="AI55" i="2" s="1"/>
  <c r="CX55" i="2"/>
  <c r="CW55" i="2"/>
  <c r="CT55" i="2"/>
  <c r="CS55" i="2" s="1"/>
  <c r="CQ55" i="2" s="1"/>
  <c r="CP55" i="2"/>
  <c r="DC55" i="2" s="1"/>
  <c r="AL55" i="2"/>
  <c r="D55" i="2"/>
  <c r="CA55" i="2" s="1"/>
  <c r="OQ54" i="2"/>
  <c r="OL54" i="2"/>
  <c r="OK54" i="2"/>
  <c r="OJ54" i="2"/>
  <c r="OI54" i="2"/>
  <c r="OH54" i="2"/>
  <c r="ON54" i="2" s="1"/>
  <c r="OG54" i="2"/>
  <c r="NT54" i="2"/>
  <c r="NS54" i="2"/>
  <c r="NR54" i="2"/>
  <c r="NP54" i="2"/>
  <c r="NO54" i="2"/>
  <c r="NC54" i="2"/>
  <c r="MY54" i="2"/>
  <c r="MQ54" i="2"/>
  <c r="MP54" i="2"/>
  <c r="MR54" i="2" s="1"/>
  <c r="MK54" i="2"/>
  <c r="MJ54" i="2"/>
  <c r="ME54" i="2"/>
  <c r="MD54" i="2"/>
  <c r="MF54" i="2" s="1"/>
  <c r="LY54" i="2"/>
  <c r="LX54" i="2"/>
  <c r="LS54" i="2"/>
  <c r="LT54" i="2" s="1"/>
  <c r="LR54" i="2"/>
  <c r="LM54" i="2"/>
  <c r="LL54" i="2"/>
  <c r="LG54" i="2"/>
  <c r="LF54" i="2"/>
  <c r="LH54" i="2" s="1"/>
  <c r="LA54" i="2"/>
  <c r="KZ54" i="2"/>
  <c r="KU54" i="2"/>
  <c r="KT54" i="2"/>
  <c r="KO54" i="2"/>
  <c r="KN54" i="2"/>
  <c r="KC54" i="2"/>
  <c r="KB54" i="2"/>
  <c r="KA54" i="2"/>
  <c r="JZ54" i="2"/>
  <c r="JY54" i="2"/>
  <c r="JW54" i="2"/>
  <c r="JV54" i="2"/>
  <c r="JU54" i="2"/>
  <c r="JT54" i="2"/>
  <c r="JR54" i="2"/>
  <c r="JQ54" i="2"/>
  <c r="JP54" i="2"/>
  <c r="JO54" i="2"/>
  <c r="JI54" i="2" s="1"/>
  <c r="JN54" i="2"/>
  <c r="JM54" i="2"/>
  <c r="JL54" i="2"/>
  <c r="JJ54" i="2"/>
  <c r="JH54" i="2"/>
  <c r="JG54" i="2"/>
  <c r="JF54" i="2"/>
  <c r="JA54" i="2"/>
  <c r="IZ54" i="2"/>
  <c r="IY54" i="2"/>
  <c r="IX54" i="2"/>
  <c r="IW54" i="2"/>
  <c r="IU54" i="2"/>
  <c r="IT54" i="2"/>
  <c r="IS54" i="2"/>
  <c r="IR54" i="2"/>
  <c r="IP54" i="2"/>
  <c r="IO54" i="2"/>
  <c r="IN54" i="2"/>
  <c r="IM54" i="2"/>
  <c r="IG54" i="2" s="1"/>
  <c r="IL54" i="2"/>
  <c r="IK54" i="2"/>
  <c r="IJ54" i="2"/>
  <c r="II54" i="2"/>
  <c r="IH54" i="2"/>
  <c r="IF54" i="2"/>
  <c r="IE54" i="2"/>
  <c r="ID54" i="2"/>
  <c r="HW54" i="2"/>
  <c r="HS54" i="2"/>
  <c r="HJ54" i="2" s="1"/>
  <c r="HG54" i="2" s="1" a="1"/>
  <c r="HG54" i="2" s="1"/>
  <c r="HR54" i="2"/>
  <c r="HQ54" i="2"/>
  <c r="HP54" i="2"/>
  <c r="HO54" i="2"/>
  <c r="HI54" i="2"/>
  <c r="HC54" i="2"/>
  <c r="HA54" i="2" a="1"/>
  <c r="HA54" i="2" s="1"/>
  <c r="GY54" i="2"/>
  <c r="GX54" i="2"/>
  <c r="GR54" i="2"/>
  <c r="GL54" i="2"/>
  <c r="GM54" i="2" s="1"/>
  <c r="GZ54" i="2" s="1"/>
  <c r="FR54" i="2"/>
  <c r="FI54" i="2"/>
  <c r="FO54" i="2" s="1"/>
  <c r="EW54" i="2"/>
  <c r="ET54" i="2"/>
  <c r="EP54" i="2"/>
  <c r="DT54" i="2"/>
  <c r="DJ54" i="2"/>
  <c r="DL54" i="2" s="1"/>
  <c r="DN54" i="2" s="1"/>
  <c r="DI54" i="2"/>
  <c r="DH54" i="2"/>
  <c r="DC54" i="2"/>
  <c r="CZ54" i="2"/>
  <c r="CY54" i="2" s="1"/>
  <c r="CV54" i="2" s="1"/>
  <c r="Z54" i="2" s="1"/>
  <c r="AI54" i="2" s="1"/>
  <c r="CX54" i="2"/>
  <c r="CW54" i="2"/>
  <c r="CT54" i="2"/>
  <c r="CS54" i="2"/>
  <c r="CQ54" i="2" s="1"/>
  <c r="CR54" i="2" s="1"/>
  <c r="CK54" i="2" s="1"/>
  <c r="CP54" i="2"/>
  <c r="AL54" i="2"/>
  <c r="D54" i="2"/>
  <c r="CA54" i="2" s="1"/>
  <c r="OQ53" i="2"/>
  <c r="OL53" i="2"/>
  <c r="OK53" i="2"/>
  <c r="ON53" i="2" s="1"/>
  <c r="OJ53" i="2"/>
  <c r="OI53" i="2"/>
  <c r="OH53" i="2"/>
  <c r="OG53" i="2"/>
  <c r="NS53" i="2"/>
  <c r="NR53" i="2"/>
  <c r="NP53" i="2"/>
  <c r="NO53" i="2"/>
  <c r="NC53" i="2"/>
  <c r="MY53" i="2"/>
  <c r="NG53" i="2" s="1"/>
  <c r="MQ53" i="2"/>
  <c r="MP53" i="2"/>
  <c r="MR53" i="2" s="1"/>
  <c r="MK53" i="2"/>
  <c r="MJ53" i="2"/>
  <c r="MF53" i="2"/>
  <c r="ME53" i="2"/>
  <c r="MD53" i="2"/>
  <c r="LY53" i="2"/>
  <c r="LX53" i="2"/>
  <c r="LS53" i="2"/>
  <c r="LR53" i="2"/>
  <c r="LM53" i="2"/>
  <c r="LL53" i="2"/>
  <c r="LN53" i="2" s="1"/>
  <c r="LG53" i="2"/>
  <c r="LF53" i="2"/>
  <c r="LH53" i="2" s="1"/>
  <c r="LA53" i="2"/>
  <c r="KZ53" i="2"/>
  <c r="KU53" i="2"/>
  <c r="KT53" i="2"/>
  <c r="KO53" i="2"/>
  <c r="KP53" i="2" s="1"/>
  <c r="KN53" i="2"/>
  <c r="KC53" i="2"/>
  <c r="KB53" i="2"/>
  <c r="KA53" i="2"/>
  <c r="JZ53" i="2"/>
  <c r="JY53" i="2"/>
  <c r="JW53" i="2"/>
  <c r="JV53" i="2"/>
  <c r="JU53" i="2"/>
  <c r="JT53" i="2"/>
  <c r="JR53" i="2"/>
  <c r="JQ53" i="2"/>
  <c r="JP53" i="2"/>
  <c r="JO53" i="2"/>
  <c r="JK53" i="2" s="1"/>
  <c r="JN53" i="2"/>
  <c r="JM53" i="2"/>
  <c r="JL53" i="2"/>
  <c r="JJ53" i="2"/>
  <c r="JI53" i="2"/>
  <c r="JH53" i="2"/>
  <c r="JG53" i="2"/>
  <c r="JF53" i="2"/>
  <c r="JA53" i="2"/>
  <c r="IZ53" i="2"/>
  <c r="IY53" i="2"/>
  <c r="IX53" i="2"/>
  <c r="IW53" i="2"/>
  <c r="IU53" i="2"/>
  <c r="IT53" i="2"/>
  <c r="IS53" i="2"/>
  <c r="IR53" i="2"/>
  <c r="IP53" i="2"/>
  <c r="IO53" i="2"/>
  <c r="IN53" i="2"/>
  <c r="IM53" i="2"/>
  <c r="II53" i="2" s="1"/>
  <c r="IA53" i="2" s="1"/>
  <c r="IB53" i="2" s="1"/>
  <c r="KF53" i="2" s="1"/>
  <c r="IL53" i="2"/>
  <c r="IK53" i="2"/>
  <c r="IJ53" i="2"/>
  <c r="IH53" i="2"/>
  <c r="IF53" i="2"/>
  <c r="IE53" i="2"/>
  <c r="ID53" i="2"/>
  <c r="IC53" i="2"/>
  <c r="HW53" i="2"/>
  <c r="HS53" i="2"/>
  <c r="HJ53" i="2" s="1"/>
  <c r="HG53" i="2" s="1" a="1"/>
  <c r="HG53" i="2" s="1"/>
  <c r="HR53" i="2"/>
  <c r="HQ53" i="2"/>
  <c r="HP53" i="2"/>
  <c r="HO53" i="2"/>
  <c r="HI53" i="2"/>
  <c r="HC53" i="2"/>
  <c r="HA53" i="2" a="1"/>
  <c r="HA53" i="2" s="1"/>
  <c r="GY53" i="2"/>
  <c r="GX53" i="2"/>
  <c r="GR53" i="2"/>
  <c r="GL53" i="2"/>
  <c r="GM53" i="2" s="1"/>
  <c r="GZ53" i="2" s="1"/>
  <c r="FR53" i="2"/>
  <c r="FS53" i="2" s="1"/>
  <c r="FI53" i="2"/>
  <c r="FO53" i="2" s="1"/>
  <c r="EW53" i="2"/>
  <c r="ET53" i="2"/>
  <c r="EP53" i="2"/>
  <c r="DT53" i="2"/>
  <c r="DJ53" i="2"/>
  <c r="DI53" i="2"/>
  <c r="DH53" i="2"/>
  <c r="CZ53" i="2"/>
  <c r="CY53" i="2" s="1"/>
  <c r="CV53" i="2" s="1"/>
  <c r="Z53" i="2" s="1"/>
  <c r="AI53" i="2" s="1"/>
  <c r="CX53" i="2"/>
  <c r="CW53" i="2"/>
  <c r="CT53" i="2"/>
  <c r="CS53" i="2" s="1"/>
  <c r="CQ53" i="2" s="1"/>
  <c r="DB53" i="2" s="1"/>
  <c r="CP53" i="2"/>
  <c r="DC53" i="2" s="1"/>
  <c r="CA53" i="2"/>
  <c r="AL53" i="2"/>
  <c r="D53" i="2"/>
  <c r="OQ52" i="2"/>
  <c r="OL52" i="2"/>
  <c r="OK52" i="2"/>
  <c r="OJ52" i="2"/>
  <c r="OI52" i="2"/>
  <c r="OP52" i="2" s="1"/>
  <c r="OH52" i="2"/>
  <c r="ON52" i="2" s="1"/>
  <c r="OG52" i="2"/>
  <c r="NS52" i="2"/>
  <c r="NR52" i="2"/>
  <c r="NP52" i="2"/>
  <c r="NO52" i="2"/>
  <c r="NC52" i="2"/>
  <c r="MY52" i="2"/>
  <c r="NG52" i="2" s="1"/>
  <c r="MQ52" i="2"/>
  <c r="MP52" i="2"/>
  <c r="MR52" i="2" s="1"/>
  <c r="MK52" i="2"/>
  <c r="MJ52" i="2"/>
  <c r="ME52" i="2"/>
  <c r="MF52" i="2" s="1"/>
  <c r="MD52" i="2"/>
  <c r="LY52" i="2"/>
  <c r="LX52" i="2"/>
  <c r="LZ52" i="2" s="1"/>
  <c r="LS52" i="2"/>
  <c r="LR52" i="2"/>
  <c r="LT52" i="2" s="1"/>
  <c r="LN52" i="2"/>
  <c r="LM52" i="2"/>
  <c r="LL52" i="2"/>
  <c r="LG52" i="2"/>
  <c r="LF52" i="2"/>
  <c r="LH52" i="2" s="1"/>
  <c r="LA52" i="2"/>
  <c r="KZ52" i="2"/>
  <c r="KU52" i="2"/>
  <c r="KT52" i="2"/>
  <c r="KO52" i="2"/>
  <c r="KN52" i="2"/>
  <c r="KP52" i="2" s="1"/>
  <c r="KC52" i="2"/>
  <c r="KB52" i="2"/>
  <c r="KA52" i="2"/>
  <c r="JZ52" i="2"/>
  <c r="JY52" i="2"/>
  <c r="JW52" i="2"/>
  <c r="JV52" i="2"/>
  <c r="JU52" i="2"/>
  <c r="JT52" i="2"/>
  <c r="JR52" i="2"/>
  <c r="JQ52" i="2"/>
  <c r="JP52" i="2"/>
  <c r="JO52" i="2"/>
  <c r="JN52" i="2"/>
  <c r="JM52" i="2"/>
  <c r="JL52" i="2"/>
  <c r="JK52" i="2"/>
  <c r="JJ52" i="2"/>
  <c r="JI52" i="2"/>
  <c r="JH52" i="2"/>
  <c r="JG52" i="2"/>
  <c r="JF52" i="2"/>
  <c r="JE52" i="2"/>
  <c r="JC52" i="2"/>
  <c r="JD52" i="2" s="1"/>
  <c r="KI52" i="2" s="1"/>
  <c r="KR52" i="2" s="1"/>
  <c r="JA52" i="2"/>
  <c r="IZ52" i="2"/>
  <c r="IY52" i="2"/>
  <c r="IX52" i="2"/>
  <c r="IW52" i="2"/>
  <c r="IU52" i="2"/>
  <c r="IT52" i="2"/>
  <c r="IS52" i="2"/>
  <c r="IR52" i="2"/>
  <c r="IP52" i="2"/>
  <c r="IO52" i="2"/>
  <c r="IN52" i="2"/>
  <c r="IM52" i="2"/>
  <c r="IL52" i="2"/>
  <c r="IK52" i="2"/>
  <c r="IJ52" i="2"/>
  <c r="II52" i="2"/>
  <c r="IH52" i="2"/>
  <c r="IG52" i="2"/>
  <c r="IF52" i="2"/>
  <c r="IE52" i="2"/>
  <c r="ID52" i="2"/>
  <c r="IC52" i="2"/>
  <c r="IA52" i="2"/>
  <c r="IB52" i="2" s="1"/>
  <c r="KF52" i="2" s="1"/>
  <c r="HW52" i="2"/>
  <c r="HS52" i="2"/>
  <c r="HJ52" i="2" s="1"/>
  <c r="HG52" i="2" s="1" a="1"/>
  <c r="HG52" i="2" s="1"/>
  <c r="HR52" i="2"/>
  <c r="HQ52" i="2"/>
  <c r="HP52" i="2"/>
  <c r="HO52" i="2"/>
  <c r="HI52" i="2"/>
  <c r="HC52" i="2"/>
  <c r="HA52" i="2" a="1"/>
  <c r="HA52" i="2" s="1"/>
  <c r="GY52" i="2"/>
  <c r="GX52" i="2"/>
  <c r="GR52" i="2"/>
  <c r="GL52" i="2"/>
  <c r="GM52" i="2" s="1"/>
  <c r="GZ52" i="2" s="1"/>
  <c r="FW52" i="2"/>
  <c r="FU52" i="2"/>
  <c r="FV52" i="2" s="1"/>
  <c r="FT52" i="2"/>
  <c r="FS52" i="2"/>
  <c r="FR52" i="2"/>
  <c r="FI52" i="2"/>
  <c r="FO52" i="2" s="1"/>
  <c r="EW52" i="2"/>
  <c r="ET52" i="2"/>
  <c r="ES52" i="2"/>
  <c r="FD52" i="2" s="1"/>
  <c r="FE52" i="2" s="1"/>
  <c r="EP52" i="2"/>
  <c r="EG52" i="2"/>
  <c r="EB52" i="2"/>
  <c r="EA52" i="2"/>
  <c r="DY52" i="2"/>
  <c r="DX52" i="2"/>
  <c r="ED52" i="2" s="1"/>
  <c r="DT52" i="2"/>
  <c r="DJ52" i="2"/>
  <c r="DI52" i="2"/>
  <c r="DH52" i="2"/>
  <c r="CZ52" i="2"/>
  <c r="CY52" i="2" s="1"/>
  <c r="CV52" i="2" s="1"/>
  <c r="Z52" i="2" s="1"/>
  <c r="CX52" i="2"/>
  <c r="CW52" i="2"/>
  <c r="CT52" i="2"/>
  <c r="CS52" i="2" s="1"/>
  <c r="CQ52" i="2" s="1"/>
  <c r="CR52" i="2" s="1"/>
  <c r="CK52" i="2" s="1"/>
  <c r="CP52" i="2"/>
  <c r="DC52" i="2" s="1"/>
  <c r="AL52" i="2"/>
  <c r="AI52" i="2"/>
  <c r="D52" i="2"/>
  <c r="CA52" i="2" s="1"/>
  <c r="OQ51" i="2"/>
  <c r="OL51" i="2"/>
  <c r="OP51" i="2" s="1"/>
  <c r="OR51" i="2" s="1"/>
  <c r="OK51" i="2"/>
  <c r="OJ51" i="2"/>
  <c r="OI51" i="2"/>
  <c r="OH51" i="2"/>
  <c r="ON51" i="2" s="1"/>
  <c r="OG51" i="2"/>
  <c r="NS51" i="2"/>
  <c r="NR51" i="2"/>
  <c r="NT51" i="2" s="1"/>
  <c r="NP51" i="2"/>
  <c r="NO51" i="2"/>
  <c r="NC51" i="2"/>
  <c r="MY51" i="2"/>
  <c r="MQ51" i="2"/>
  <c r="MP51" i="2"/>
  <c r="MR51" i="2" s="1"/>
  <c r="MK51" i="2"/>
  <c r="MJ51" i="2"/>
  <c r="ML51" i="2" s="1"/>
  <c r="ME51" i="2"/>
  <c r="MD51" i="2"/>
  <c r="LY51" i="2"/>
  <c r="LX51" i="2"/>
  <c r="LS51" i="2"/>
  <c r="LR51" i="2"/>
  <c r="LM51" i="2"/>
  <c r="LL51" i="2"/>
  <c r="LN51" i="2" s="1"/>
  <c r="LG51" i="2"/>
  <c r="LF51" i="2"/>
  <c r="LA51" i="2"/>
  <c r="KZ51" i="2"/>
  <c r="KU51" i="2"/>
  <c r="KT51" i="2"/>
  <c r="KV51" i="2" s="1"/>
  <c r="KO51" i="2"/>
  <c r="KN51" i="2"/>
  <c r="KC51" i="2"/>
  <c r="KB51" i="2"/>
  <c r="KA51" i="2"/>
  <c r="JZ51" i="2"/>
  <c r="JY51" i="2"/>
  <c r="JW51" i="2"/>
  <c r="JV51" i="2"/>
  <c r="JU51" i="2"/>
  <c r="JT51" i="2"/>
  <c r="JR51" i="2"/>
  <c r="JQ51" i="2"/>
  <c r="JP51" i="2"/>
  <c r="JO51" i="2"/>
  <c r="JN51" i="2"/>
  <c r="JM51" i="2"/>
  <c r="JL51" i="2"/>
  <c r="JJ51" i="2"/>
  <c r="JH51" i="2"/>
  <c r="JG51" i="2"/>
  <c r="JF51" i="2"/>
  <c r="JA51" i="2"/>
  <c r="IZ51" i="2"/>
  <c r="IY51" i="2"/>
  <c r="IX51" i="2"/>
  <c r="IW51" i="2"/>
  <c r="IU51" i="2"/>
  <c r="IT51" i="2"/>
  <c r="IS51" i="2"/>
  <c r="IR51" i="2"/>
  <c r="IP51" i="2"/>
  <c r="IO51" i="2"/>
  <c r="IN51" i="2"/>
  <c r="IM51" i="2"/>
  <c r="II51" i="2" s="1"/>
  <c r="IL51" i="2"/>
  <c r="IK51" i="2"/>
  <c r="IJ51" i="2"/>
  <c r="IH51" i="2"/>
  <c r="IF51" i="2"/>
  <c r="IE51" i="2"/>
  <c r="ID51" i="2"/>
  <c r="HW51" i="2"/>
  <c r="HS51" i="2"/>
  <c r="HJ51" i="2" s="1"/>
  <c r="HG51" i="2" s="1" a="1"/>
  <c r="HG51" i="2" s="1"/>
  <c r="HR51" i="2"/>
  <c r="HQ51" i="2"/>
  <c r="HP51" i="2"/>
  <c r="HO51" i="2"/>
  <c r="HI51" i="2"/>
  <c r="HC51" i="2"/>
  <c r="HA51" i="2" a="1"/>
  <c r="HA51" i="2" s="1"/>
  <c r="GY51" i="2"/>
  <c r="GX51" i="2"/>
  <c r="GR51" i="2"/>
  <c r="GL51" i="2"/>
  <c r="GM51" i="2" s="1"/>
  <c r="GZ51" i="2" s="1"/>
  <c r="FR51" i="2"/>
  <c r="FS51" i="2" s="1"/>
  <c r="FT51" i="2" s="1"/>
  <c r="FU51" i="2" s="1"/>
  <c r="FV51" i="2" s="1"/>
  <c r="ES51" i="2" s="1"/>
  <c r="FI51" i="2"/>
  <c r="FO51" i="2" s="1"/>
  <c r="EW51" i="2"/>
  <c r="ET51" i="2"/>
  <c r="EP51" i="2"/>
  <c r="DT51" i="2"/>
  <c r="DJ51" i="2"/>
  <c r="DI51" i="2"/>
  <c r="DH51" i="2"/>
  <c r="CZ51" i="2"/>
  <c r="CY51" i="2"/>
  <c r="CV51" i="2" s="1"/>
  <c r="Z51" i="2" s="1"/>
  <c r="CX51" i="2"/>
  <c r="CW51" i="2"/>
  <c r="CT51" i="2"/>
  <c r="CS51" i="2" s="1"/>
  <c r="CQ51" i="2" s="1"/>
  <c r="CP51" i="2"/>
  <c r="DC51" i="2" s="1"/>
  <c r="AL51" i="2"/>
  <c r="AI51" i="2"/>
  <c r="D51" i="2"/>
  <c r="CA51" i="2" s="1"/>
  <c r="OQ50" i="2"/>
  <c r="OL50" i="2"/>
  <c r="OK50" i="2"/>
  <c r="ON50" i="2" s="1"/>
  <c r="OJ50" i="2"/>
  <c r="OI50" i="2"/>
  <c r="OP50" i="2" s="1"/>
  <c r="OR50" i="2" s="1"/>
  <c r="OH50" i="2"/>
  <c r="OG50" i="2"/>
  <c r="OM50" i="2" s="1"/>
  <c r="NS50" i="2"/>
  <c r="NR50" i="2"/>
  <c r="NP50" i="2"/>
  <c r="NO50" i="2"/>
  <c r="NC50" i="2"/>
  <c r="MY50" i="2"/>
  <c r="NG50" i="2" s="1"/>
  <c r="MQ50" i="2"/>
  <c r="MP50" i="2"/>
  <c r="MR50" i="2" s="1"/>
  <c r="MK50" i="2"/>
  <c r="MJ50" i="2"/>
  <c r="ME50" i="2"/>
  <c r="MD50" i="2"/>
  <c r="LY50" i="2"/>
  <c r="LX50" i="2"/>
  <c r="LZ50" i="2" s="1"/>
  <c r="LS50" i="2"/>
  <c r="LR50" i="2"/>
  <c r="LM50" i="2"/>
  <c r="LL50" i="2"/>
  <c r="LN50" i="2" s="1"/>
  <c r="LG50" i="2"/>
  <c r="LF50" i="2"/>
  <c r="LA50" i="2"/>
  <c r="KZ50" i="2"/>
  <c r="KU50" i="2"/>
  <c r="KT50" i="2"/>
  <c r="KO50" i="2"/>
  <c r="KN50" i="2"/>
  <c r="KP50" i="2" s="1"/>
  <c r="KC50" i="2"/>
  <c r="KB50" i="2"/>
  <c r="KA50" i="2"/>
  <c r="JZ50" i="2"/>
  <c r="JY50" i="2"/>
  <c r="JW50" i="2"/>
  <c r="JV50" i="2"/>
  <c r="JU50" i="2"/>
  <c r="JT50" i="2"/>
  <c r="JR50" i="2"/>
  <c r="JQ50" i="2"/>
  <c r="JP50" i="2"/>
  <c r="JO50" i="2"/>
  <c r="JN50" i="2"/>
  <c r="JM50" i="2"/>
  <c r="JL50" i="2"/>
  <c r="JK50" i="2"/>
  <c r="JE50" i="2" s="1"/>
  <c r="JJ50" i="2"/>
  <c r="JI50" i="2"/>
  <c r="JH50" i="2"/>
  <c r="JG50" i="2"/>
  <c r="JF50" i="2"/>
  <c r="JA50" i="2"/>
  <c r="IZ50" i="2"/>
  <c r="IY50" i="2"/>
  <c r="IX50" i="2"/>
  <c r="IW50" i="2"/>
  <c r="IU50" i="2"/>
  <c r="IT50" i="2"/>
  <c r="IS50" i="2"/>
  <c r="IR50" i="2"/>
  <c r="IP50" i="2"/>
  <c r="IO50" i="2"/>
  <c r="IN50" i="2"/>
  <c r="IM50" i="2"/>
  <c r="IG50" i="2" s="1"/>
  <c r="IL50" i="2"/>
  <c r="IK50" i="2"/>
  <c r="IJ50" i="2"/>
  <c r="IH50" i="2"/>
  <c r="IF50" i="2"/>
  <c r="IE50" i="2"/>
  <c r="ID50" i="2"/>
  <c r="HW50" i="2"/>
  <c r="HS50" i="2"/>
  <c r="HJ50" i="2" s="1"/>
  <c r="HG50" i="2" s="1" a="1"/>
  <c r="HG50" i="2" s="1"/>
  <c r="HR50" i="2"/>
  <c r="HQ50" i="2"/>
  <c r="HP50" i="2"/>
  <c r="HO50" i="2"/>
  <c r="HI50" i="2"/>
  <c r="HC50" i="2"/>
  <c r="HA50" i="2" a="1"/>
  <c r="HA50" i="2" s="1"/>
  <c r="GY50" i="2"/>
  <c r="GX50" i="2"/>
  <c r="GR50" i="2"/>
  <c r="GL50" i="2"/>
  <c r="GM50" i="2" s="1"/>
  <c r="GZ50" i="2" s="1"/>
  <c r="FR50" i="2"/>
  <c r="FI50" i="2"/>
  <c r="FO50" i="2" s="1"/>
  <c r="EW50" i="2"/>
  <c r="ET50" i="2"/>
  <c r="EP50" i="2"/>
  <c r="DT50" i="2"/>
  <c r="DJ50" i="2"/>
  <c r="DI50" i="2"/>
  <c r="DL50" i="2" s="1"/>
  <c r="DN50" i="2" s="1"/>
  <c r="DH50" i="2"/>
  <c r="CZ50" i="2"/>
  <c r="CY50" i="2" s="1"/>
  <c r="CV50" i="2" s="1"/>
  <c r="Z50" i="2" s="1"/>
  <c r="AI50" i="2" s="1"/>
  <c r="CX50" i="2"/>
  <c r="CW50" i="2"/>
  <c r="CT50" i="2"/>
  <c r="CS50" i="2" s="1"/>
  <c r="CQ50" i="2" s="1"/>
  <c r="CP50" i="2"/>
  <c r="DC50" i="2" s="1"/>
  <c r="AL50" i="2"/>
  <c r="D50" i="2"/>
  <c r="CA50" i="2" s="1"/>
  <c r="OQ49" i="2"/>
  <c r="OL49" i="2"/>
  <c r="OK49" i="2"/>
  <c r="OJ49" i="2"/>
  <c r="OI49" i="2"/>
  <c r="OH49" i="2"/>
  <c r="ON49" i="2" s="1"/>
  <c r="OG49" i="2"/>
  <c r="NS49" i="2"/>
  <c r="NR49" i="2"/>
  <c r="NP49" i="2"/>
  <c r="NO49" i="2"/>
  <c r="NQ49" i="2" s="1"/>
  <c r="NC49" i="2"/>
  <c r="MY49" i="2"/>
  <c r="NG49" i="2" s="1"/>
  <c r="MQ49" i="2"/>
  <c r="MP49" i="2"/>
  <c r="MK49" i="2"/>
  <c r="MJ49" i="2"/>
  <c r="ME49" i="2"/>
  <c r="MD49" i="2"/>
  <c r="LY49" i="2"/>
  <c r="LX49" i="2"/>
  <c r="LS49" i="2"/>
  <c r="LR49" i="2"/>
  <c r="LM49" i="2"/>
  <c r="LL49" i="2"/>
  <c r="LG49" i="2"/>
  <c r="LF49" i="2"/>
  <c r="LH49" i="2" s="1"/>
  <c r="LA49" i="2"/>
  <c r="KZ49" i="2"/>
  <c r="KU49" i="2"/>
  <c r="KT49" i="2"/>
  <c r="KO49" i="2"/>
  <c r="KN49" i="2"/>
  <c r="KC49" i="2"/>
  <c r="KB49" i="2"/>
  <c r="KA49" i="2"/>
  <c r="JZ49" i="2"/>
  <c r="JY49" i="2"/>
  <c r="JW49" i="2"/>
  <c r="JV49" i="2"/>
  <c r="JU49" i="2"/>
  <c r="JT49" i="2"/>
  <c r="JR49" i="2"/>
  <c r="JQ49" i="2"/>
  <c r="JP49" i="2"/>
  <c r="JO49" i="2"/>
  <c r="JN49" i="2"/>
  <c r="JM49" i="2"/>
  <c r="JL49" i="2"/>
  <c r="JJ49" i="2"/>
  <c r="JH49" i="2"/>
  <c r="JG49" i="2"/>
  <c r="JF49" i="2"/>
  <c r="JA49" i="2"/>
  <c r="IZ49" i="2"/>
  <c r="IY49" i="2"/>
  <c r="IX49" i="2"/>
  <c r="IW49" i="2"/>
  <c r="IU49" i="2"/>
  <c r="IT49" i="2"/>
  <c r="IS49" i="2"/>
  <c r="IR49" i="2"/>
  <c r="IP49" i="2"/>
  <c r="IO49" i="2"/>
  <c r="IN49" i="2"/>
  <c r="IM49" i="2"/>
  <c r="IL49" i="2"/>
  <c r="IK49" i="2"/>
  <c r="IJ49" i="2"/>
  <c r="IH49" i="2"/>
  <c r="IF49" i="2"/>
  <c r="IE49" i="2"/>
  <c r="ID49" i="2"/>
  <c r="HW49" i="2"/>
  <c r="HS49" i="2"/>
  <c r="HJ49" i="2" s="1"/>
  <c r="HG49" i="2" s="1" a="1"/>
  <c r="HG49" i="2" s="1"/>
  <c r="HR49" i="2"/>
  <c r="HQ49" i="2"/>
  <c r="HP49" i="2"/>
  <c r="HO49" i="2"/>
  <c r="HI49" i="2"/>
  <c r="HC49" i="2"/>
  <c r="HA49" i="2" a="1"/>
  <c r="HA49" i="2" s="1"/>
  <c r="GY49" i="2"/>
  <c r="GX49" i="2"/>
  <c r="GR49" i="2"/>
  <c r="GM49" i="2"/>
  <c r="GZ49" i="2" s="1"/>
  <c r="GL49" i="2"/>
  <c r="FT49" i="2"/>
  <c r="FU49" i="2" s="1"/>
  <c r="FV49" i="2" s="1"/>
  <c r="ES49" i="2" s="1"/>
  <c r="FR49" i="2"/>
  <c r="FS49" i="2" s="1"/>
  <c r="FI49" i="2"/>
  <c r="FO49" i="2" s="1"/>
  <c r="EW49" i="2"/>
  <c r="ET49" i="2"/>
  <c r="EP49" i="2"/>
  <c r="DT49" i="2"/>
  <c r="DJ49" i="2"/>
  <c r="DI49" i="2"/>
  <c r="DH49" i="2"/>
  <c r="CZ49" i="2"/>
  <c r="CY49" i="2" s="1"/>
  <c r="CV49" i="2" s="1"/>
  <c r="Z49" i="2" s="1"/>
  <c r="CX49" i="2"/>
  <c r="CW49" i="2"/>
  <c r="CT49" i="2"/>
  <c r="CS49" i="2"/>
  <c r="CQ49" i="2" s="1"/>
  <c r="DB49" i="2" s="1"/>
  <c r="CP49" i="2"/>
  <c r="DC49" i="2" s="1"/>
  <c r="AL49" i="2"/>
  <c r="AI49" i="2"/>
  <c r="D49" i="2"/>
  <c r="CA49" i="2" s="1"/>
  <c r="OQ48" i="2"/>
  <c r="OL48" i="2"/>
  <c r="OK48" i="2"/>
  <c r="OJ48" i="2"/>
  <c r="OI48" i="2"/>
  <c r="OP48" i="2" s="1"/>
  <c r="OR48" i="2" s="1"/>
  <c r="OH48" i="2"/>
  <c r="OG48" i="2"/>
  <c r="NS48" i="2"/>
  <c r="NR48" i="2"/>
  <c r="NP48" i="2"/>
  <c r="NO48" i="2"/>
  <c r="NQ48" i="2" s="1"/>
  <c r="NC48" i="2"/>
  <c r="MY48" i="2"/>
  <c r="NG48" i="2" s="1"/>
  <c r="MQ48" i="2"/>
  <c r="MP48" i="2"/>
  <c r="MR48" i="2" s="1"/>
  <c r="MK48" i="2"/>
  <c r="MJ48" i="2"/>
  <c r="ME48" i="2"/>
  <c r="MD48" i="2"/>
  <c r="MF48" i="2" s="1"/>
  <c r="LY48" i="2"/>
  <c r="LX48" i="2"/>
  <c r="LZ48" i="2" s="1"/>
  <c r="LS48" i="2"/>
  <c r="LR48" i="2"/>
  <c r="LT48" i="2" s="1"/>
  <c r="LM48" i="2"/>
  <c r="LL48" i="2"/>
  <c r="LG48" i="2"/>
  <c r="LH48" i="2" s="1"/>
  <c r="LF48" i="2"/>
  <c r="LA48" i="2"/>
  <c r="LB48" i="2" s="1"/>
  <c r="KZ48" i="2"/>
  <c r="KU48" i="2"/>
  <c r="KT48" i="2"/>
  <c r="KO48" i="2"/>
  <c r="KN48" i="2"/>
  <c r="KP48" i="2" s="1"/>
  <c r="KC48" i="2"/>
  <c r="KB48" i="2"/>
  <c r="KA48" i="2"/>
  <c r="JZ48" i="2"/>
  <c r="JY48" i="2"/>
  <c r="JW48" i="2"/>
  <c r="JV48" i="2"/>
  <c r="JU48" i="2"/>
  <c r="JT48" i="2"/>
  <c r="JR48" i="2"/>
  <c r="JQ48" i="2"/>
  <c r="JP48" i="2"/>
  <c r="JO48" i="2"/>
  <c r="JN48" i="2"/>
  <c r="JM48" i="2"/>
  <c r="JL48" i="2"/>
  <c r="JJ48" i="2"/>
  <c r="JH48" i="2"/>
  <c r="JG48" i="2"/>
  <c r="JF48" i="2"/>
  <c r="JA48" i="2"/>
  <c r="IZ48" i="2"/>
  <c r="IY48" i="2"/>
  <c r="IX48" i="2"/>
  <c r="IW48" i="2"/>
  <c r="IU48" i="2"/>
  <c r="IT48" i="2"/>
  <c r="IS48" i="2"/>
  <c r="IR48" i="2"/>
  <c r="IP48" i="2"/>
  <c r="IO48" i="2"/>
  <c r="IN48" i="2"/>
  <c r="IM48" i="2"/>
  <c r="IL48" i="2"/>
  <c r="IK48" i="2"/>
  <c r="IJ48" i="2"/>
  <c r="IH48" i="2"/>
  <c r="IF48" i="2"/>
  <c r="IE48" i="2"/>
  <c r="ID48" i="2"/>
  <c r="HW48" i="2"/>
  <c r="HS48" i="2"/>
  <c r="HJ48" i="2" s="1"/>
  <c r="HG48" i="2" s="1" a="1"/>
  <c r="HG48" i="2" s="1"/>
  <c r="HR48" i="2"/>
  <c r="HQ48" i="2"/>
  <c r="HP48" i="2"/>
  <c r="HO48" i="2"/>
  <c r="HI48" i="2"/>
  <c r="HC48" i="2"/>
  <c r="HA48" i="2" a="1"/>
  <c r="HA48" i="2" s="1"/>
  <c r="GY48" i="2"/>
  <c r="GX48" i="2"/>
  <c r="GR48" i="2"/>
  <c r="GL48" i="2"/>
  <c r="GM48" i="2" s="1"/>
  <c r="GZ48" i="2" s="1"/>
  <c r="FR48" i="2"/>
  <c r="FS48" i="2" s="1"/>
  <c r="FT48" i="2" s="1"/>
  <c r="FU48" i="2" s="1"/>
  <c r="FV48" i="2" s="1"/>
  <c r="ES48" i="2" s="1"/>
  <c r="FI48" i="2"/>
  <c r="FO48" i="2" s="1"/>
  <c r="EW48" i="2"/>
  <c r="ET48" i="2"/>
  <c r="EP48" i="2"/>
  <c r="DT48" i="2"/>
  <c r="DJ48" i="2"/>
  <c r="DI48" i="2"/>
  <c r="DH48" i="2"/>
  <c r="CZ48" i="2"/>
  <c r="CY48" i="2" s="1"/>
  <c r="CV48" i="2" s="1"/>
  <c r="Z48" i="2" s="1"/>
  <c r="CX48" i="2"/>
  <c r="CW48" i="2"/>
  <c r="CT48" i="2"/>
  <c r="CS48" i="2" s="1"/>
  <c r="CQ48" i="2" s="1"/>
  <c r="CR48" i="2" s="1"/>
  <c r="CK48" i="2" s="1"/>
  <c r="CP48" i="2"/>
  <c r="DC48" i="2" s="1"/>
  <c r="AL48" i="2"/>
  <c r="AI48" i="2"/>
  <c r="D48" i="2"/>
  <c r="CA48" i="2" s="1"/>
  <c r="OQ47" i="2"/>
  <c r="OL47" i="2"/>
  <c r="OK47" i="2"/>
  <c r="OJ47" i="2"/>
  <c r="OI47" i="2"/>
  <c r="OO47" i="2" s="1"/>
  <c r="OH47" i="2"/>
  <c r="ON47" i="2" s="1"/>
  <c r="OG47" i="2"/>
  <c r="NS47" i="2"/>
  <c r="NR47" i="2"/>
  <c r="NP47" i="2"/>
  <c r="NO47" i="2"/>
  <c r="NC47" i="2"/>
  <c r="MY47" i="2"/>
  <c r="MQ47" i="2"/>
  <c r="MP47" i="2"/>
  <c r="MR47" i="2" s="1"/>
  <c r="MK47" i="2"/>
  <c r="MJ47" i="2"/>
  <c r="ME47" i="2"/>
  <c r="MD47" i="2"/>
  <c r="LY47" i="2"/>
  <c r="LX47" i="2"/>
  <c r="LS47" i="2"/>
  <c r="LR47" i="2"/>
  <c r="LM47" i="2"/>
  <c r="LL47" i="2"/>
  <c r="LG47" i="2"/>
  <c r="LF47" i="2"/>
  <c r="LA47" i="2"/>
  <c r="KZ47" i="2"/>
  <c r="LB47" i="2" s="1"/>
  <c r="KU47" i="2"/>
  <c r="KT47" i="2"/>
  <c r="KV47" i="2" s="1"/>
  <c r="KO47" i="2"/>
  <c r="KN47" i="2"/>
  <c r="KC47" i="2"/>
  <c r="KB47" i="2"/>
  <c r="KA47" i="2"/>
  <c r="JZ47" i="2"/>
  <c r="JY47" i="2"/>
  <c r="JW47" i="2"/>
  <c r="JV47" i="2"/>
  <c r="JU47" i="2"/>
  <c r="JT47" i="2"/>
  <c r="JR47" i="2"/>
  <c r="JQ47" i="2"/>
  <c r="JP47" i="2"/>
  <c r="JO47" i="2"/>
  <c r="JN47" i="2"/>
  <c r="JM47" i="2"/>
  <c r="JL47" i="2"/>
  <c r="JJ47" i="2"/>
  <c r="JH47" i="2"/>
  <c r="JG47" i="2"/>
  <c r="JF47" i="2"/>
  <c r="JA47" i="2"/>
  <c r="IZ47" i="2"/>
  <c r="IY47" i="2"/>
  <c r="IX47" i="2"/>
  <c r="IW47" i="2"/>
  <c r="IU47" i="2"/>
  <c r="IT47" i="2"/>
  <c r="IS47" i="2"/>
  <c r="IR47" i="2"/>
  <c r="IP47" i="2"/>
  <c r="IO47" i="2"/>
  <c r="IN47" i="2"/>
  <c r="IM47" i="2"/>
  <c r="II47" i="2" s="1"/>
  <c r="IL47" i="2"/>
  <c r="IK47" i="2"/>
  <c r="IJ47" i="2"/>
  <c r="IH47" i="2"/>
  <c r="IF47" i="2"/>
  <c r="IE47" i="2"/>
  <c r="ID47" i="2"/>
  <c r="HW47" i="2"/>
  <c r="HS47" i="2"/>
  <c r="HJ47" i="2" s="1"/>
  <c r="HG47" i="2" s="1" a="1"/>
  <c r="HG47" i="2" s="1"/>
  <c r="HR47" i="2"/>
  <c r="HQ47" i="2"/>
  <c r="HP47" i="2"/>
  <c r="HO47" i="2"/>
  <c r="HI47" i="2"/>
  <c r="HC47" i="2"/>
  <c r="HA47" i="2" a="1"/>
  <c r="HA47" i="2" s="1"/>
  <c r="GY47" i="2"/>
  <c r="GX47" i="2"/>
  <c r="GR47" i="2"/>
  <c r="GL47" i="2"/>
  <c r="GM47" i="2" s="1"/>
  <c r="GZ47" i="2" s="1"/>
  <c r="FR47" i="2"/>
  <c r="FS47" i="2" s="1"/>
  <c r="FT47" i="2" s="1"/>
  <c r="FU47" i="2" s="1"/>
  <c r="FV47" i="2" s="1"/>
  <c r="ES47" i="2" s="1"/>
  <c r="FI47" i="2"/>
  <c r="FO47" i="2" s="1"/>
  <c r="EW47" i="2"/>
  <c r="ET47" i="2"/>
  <c r="EP47" i="2"/>
  <c r="DT47" i="2"/>
  <c r="DJ47" i="2"/>
  <c r="DI47" i="2"/>
  <c r="DH47" i="2"/>
  <c r="CZ47" i="2"/>
  <c r="CY47" i="2" s="1"/>
  <c r="CV47" i="2" s="1"/>
  <c r="Z47" i="2" s="1"/>
  <c r="CX47" i="2"/>
  <c r="CW47" i="2"/>
  <c r="CT47" i="2"/>
  <c r="CS47" i="2" s="1"/>
  <c r="CQ47" i="2" s="1"/>
  <c r="CP47" i="2"/>
  <c r="DC47" i="2" s="1"/>
  <c r="AL47" i="2"/>
  <c r="AI47" i="2"/>
  <c r="D47" i="2"/>
  <c r="CA47" i="2" s="1"/>
  <c r="OQ46" i="2"/>
  <c r="OL46" i="2"/>
  <c r="OK46" i="2"/>
  <c r="OJ46" i="2"/>
  <c r="OI46" i="2"/>
  <c r="OH46" i="2"/>
  <c r="ON46" i="2" s="1"/>
  <c r="OG46" i="2"/>
  <c r="OM46" i="2" s="1"/>
  <c r="NS46" i="2"/>
  <c r="NR46" i="2"/>
  <c r="NP46" i="2"/>
  <c r="NO46" i="2"/>
  <c r="NC46" i="2"/>
  <c r="MY46" i="2"/>
  <c r="MQ46" i="2"/>
  <c r="MP46" i="2"/>
  <c r="MR46" i="2" s="1"/>
  <c r="MK46" i="2"/>
  <c r="MJ46" i="2"/>
  <c r="ML46" i="2" s="1"/>
  <c r="ME46" i="2"/>
  <c r="MF46" i="2" s="1"/>
  <c r="MD46" i="2"/>
  <c r="LZ46" i="2"/>
  <c r="LY46" i="2"/>
  <c r="LX46" i="2"/>
  <c r="LS46" i="2"/>
  <c r="LR46" i="2"/>
  <c r="LM46" i="2"/>
  <c r="LL46" i="2"/>
  <c r="LN46" i="2" s="1"/>
  <c r="LG46" i="2"/>
  <c r="LF46" i="2"/>
  <c r="LA46" i="2"/>
  <c r="KZ46" i="2"/>
  <c r="LB46" i="2" s="1"/>
  <c r="KU46" i="2"/>
  <c r="KT46" i="2"/>
  <c r="KO46" i="2"/>
  <c r="KP46" i="2" s="1"/>
  <c r="KN46" i="2"/>
  <c r="KC46" i="2"/>
  <c r="KB46" i="2"/>
  <c r="KA46" i="2"/>
  <c r="JZ46" i="2"/>
  <c r="JY46" i="2"/>
  <c r="JW46" i="2"/>
  <c r="JV46" i="2"/>
  <c r="JU46" i="2"/>
  <c r="JT46" i="2"/>
  <c r="JR46" i="2"/>
  <c r="JQ46" i="2"/>
  <c r="JP46" i="2"/>
  <c r="JO46" i="2"/>
  <c r="JN46" i="2"/>
  <c r="JM46" i="2"/>
  <c r="JL46" i="2"/>
  <c r="JK46" i="2"/>
  <c r="JE46" i="2" s="1"/>
  <c r="JJ46" i="2"/>
  <c r="JI46" i="2"/>
  <c r="JH46" i="2"/>
  <c r="JG46" i="2"/>
  <c r="JF46" i="2"/>
  <c r="JA46" i="2"/>
  <c r="IZ46" i="2"/>
  <c r="IY46" i="2"/>
  <c r="IX46" i="2"/>
  <c r="IW46" i="2"/>
  <c r="IU46" i="2"/>
  <c r="IT46" i="2"/>
  <c r="IS46" i="2"/>
  <c r="IR46" i="2"/>
  <c r="IP46" i="2"/>
  <c r="IO46" i="2"/>
  <c r="IN46" i="2"/>
  <c r="IM46" i="2"/>
  <c r="IG46" i="2" s="1"/>
  <c r="IL46" i="2"/>
  <c r="IK46" i="2"/>
  <c r="IJ46" i="2"/>
  <c r="IH46" i="2"/>
  <c r="IF46" i="2"/>
  <c r="IE46" i="2"/>
  <c r="ID46" i="2"/>
  <c r="HW46" i="2"/>
  <c r="HS46" i="2"/>
  <c r="HJ46" i="2" s="1"/>
  <c r="HG46" i="2" s="1" a="1"/>
  <c r="HG46" i="2" s="1"/>
  <c r="HR46" i="2"/>
  <c r="HQ46" i="2"/>
  <c r="HP46" i="2"/>
  <c r="HO46" i="2"/>
  <c r="HI46" i="2"/>
  <c r="HC46" i="2"/>
  <c r="HA46" i="2" a="1"/>
  <c r="HA46" i="2" s="1"/>
  <c r="GZ46" i="2"/>
  <c r="GY46" i="2"/>
  <c r="GX46" i="2"/>
  <c r="GR46" i="2"/>
  <c r="GL46" i="2"/>
  <c r="GM46" i="2" s="1"/>
  <c r="FR46" i="2"/>
  <c r="FI46" i="2"/>
  <c r="FO46" i="2" s="1"/>
  <c r="EW46" i="2"/>
  <c r="ET46" i="2"/>
  <c r="EP46" i="2"/>
  <c r="DT46" i="2"/>
  <c r="DJ46" i="2"/>
  <c r="DI46" i="2"/>
  <c r="DH46" i="2"/>
  <c r="EB46" i="2" s="1"/>
  <c r="EH46" i="2" s="1"/>
  <c r="CZ46" i="2"/>
  <c r="CY46" i="2" s="1"/>
  <c r="CV46" i="2" s="1"/>
  <c r="Z46" i="2" s="1"/>
  <c r="CX46" i="2"/>
  <c r="CW46" i="2"/>
  <c r="CT46" i="2"/>
  <c r="CS46" i="2" s="1"/>
  <c r="CQ46" i="2" s="1"/>
  <c r="CP46" i="2"/>
  <c r="DC46" i="2" s="1"/>
  <c r="AL46" i="2"/>
  <c r="AI46" i="2"/>
  <c r="D46" i="2"/>
  <c r="CA46" i="2" s="1"/>
  <c r="OQ45" i="2"/>
  <c r="OL45" i="2"/>
  <c r="OK45" i="2"/>
  <c r="OJ45" i="2"/>
  <c r="OI45" i="2"/>
  <c r="OH45" i="2"/>
  <c r="OG45" i="2"/>
  <c r="OM45" i="2" s="1"/>
  <c r="NS45" i="2"/>
  <c r="NR45" i="2"/>
  <c r="NP45" i="2"/>
  <c r="NO45" i="2"/>
  <c r="NQ45" i="2" s="1"/>
  <c r="NC45" i="2"/>
  <c r="MY45" i="2"/>
  <c r="NG45" i="2" s="1"/>
  <c r="MQ45" i="2"/>
  <c r="MP45" i="2"/>
  <c r="MR45" i="2" s="1"/>
  <c r="MK45" i="2"/>
  <c r="MJ45" i="2"/>
  <c r="ME45" i="2"/>
  <c r="MD45" i="2"/>
  <c r="LY45" i="2"/>
  <c r="LX45" i="2"/>
  <c r="LS45" i="2"/>
  <c r="LR45" i="2"/>
  <c r="LM45" i="2"/>
  <c r="LL45" i="2"/>
  <c r="LG45" i="2"/>
  <c r="LF45" i="2"/>
  <c r="LH45" i="2" s="1"/>
  <c r="LA45" i="2"/>
  <c r="KZ45" i="2"/>
  <c r="KU45" i="2"/>
  <c r="KT45" i="2"/>
  <c r="KO45" i="2"/>
  <c r="KN45" i="2"/>
  <c r="KC45" i="2"/>
  <c r="KB45" i="2"/>
  <c r="KA45" i="2"/>
  <c r="JZ45" i="2"/>
  <c r="JY45" i="2"/>
  <c r="JW45" i="2"/>
  <c r="JV45" i="2"/>
  <c r="JU45" i="2"/>
  <c r="JT45" i="2"/>
  <c r="JR45" i="2"/>
  <c r="JQ45" i="2"/>
  <c r="JP45" i="2"/>
  <c r="JO45" i="2"/>
  <c r="JN45" i="2"/>
  <c r="JM45" i="2"/>
  <c r="JL45" i="2"/>
  <c r="JJ45" i="2"/>
  <c r="JH45" i="2"/>
  <c r="JG45" i="2"/>
  <c r="JF45" i="2"/>
  <c r="JA45" i="2"/>
  <c r="IZ45" i="2"/>
  <c r="IY45" i="2"/>
  <c r="IX45" i="2"/>
  <c r="IW45" i="2"/>
  <c r="IU45" i="2"/>
  <c r="IT45" i="2"/>
  <c r="IS45" i="2"/>
  <c r="IR45" i="2"/>
  <c r="IP45" i="2"/>
  <c r="IO45" i="2"/>
  <c r="IN45" i="2"/>
  <c r="IM45" i="2"/>
  <c r="IL45" i="2"/>
  <c r="IK45" i="2"/>
  <c r="IJ45" i="2"/>
  <c r="IH45" i="2"/>
  <c r="IF45" i="2"/>
  <c r="IE45" i="2"/>
  <c r="ID45" i="2"/>
  <c r="HW45" i="2"/>
  <c r="HS45" i="2"/>
  <c r="HJ45" i="2" s="1"/>
  <c r="HG45" i="2" s="1" a="1"/>
  <c r="HG45" i="2" s="1"/>
  <c r="HR45" i="2"/>
  <c r="HQ45" i="2"/>
  <c r="HP45" i="2"/>
  <c r="HO45" i="2"/>
  <c r="HI45" i="2"/>
  <c r="HC45" i="2"/>
  <c r="HA45" i="2" a="1"/>
  <c r="HA45" i="2" s="1"/>
  <c r="GY45" i="2"/>
  <c r="GX45" i="2"/>
  <c r="GR45" i="2"/>
  <c r="GL45" i="2"/>
  <c r="GM45" i="2" s="1"/>
  <c r="GZ45" i="2" s="1"/>
  <c r="FT45" i="2"/>
  <c r="FU45" i="2" s="1"/>
  <c r="FV45" i="2" s="1"/>
  <c r="ES45" i="2" s="1"/>
  <c r="FR45" i="2"/>
  <c r="FS45" i="2" s="1"/>
  <c r="FI45" i="2"/>
  <c r="FO45" i="2" s="1"/>
  <c r="EW45" i="2"/>
  <c r="ET45" i="2"/>
  <c r="EP45" i="2"/>
  <c r="DT45" i="2"/>
  <c r="DJ45" i="2"/>
  <c r="DI45" i="2"/>
  <c r="DH45" i="2"/>
  <c r="CZ45" i="2"/>
  <c r="CY45" i="2" s="1"/>
  <c r="CV45" i="2" s="1"/>
  <c r="Z45" i="2" s="1"/>
  <c r="AI45" i="2" s="1"/>
  <c r="CX45" i="2"/>
  <c r="CW45" i="2"/>
  <c r="CT45" i="2"/>
  <c r="CS45" i="2" s="1"/>
  <c r="CQ45" i="2" s="1"/>
  <c r="DB45" i="2" s="1"/>
  <c r="DD45" i="2" s="1"/>
  <c r="CP45" i="2"/>
  <c r="DC45" i="2" s="1"/>
  <c r="CA45" i="2"/>
  <c r="AL45" i="2"/>
  <c r="D45" i="2"/>
  <c r="OQ44" i="2"/>
  <c r="OL44" i="2"/>
  <c r="OK44" i="2"/>
  <c r="OJ44" i="2"/>
  <c r="OI44" i="2"/>
  <c r="OO44" i="2" s="1"/>
  <c r="OH44" i="2"/>
  <c r="ON44" i="2" s="1"/>
  <c r="OG44" i="2"/>
  <c r="NS44" i="2"/>
  <c r="NR44" i="2"/>
  <c r="NT44" i="2" s="1"/>
  <c r="NP44" i="2"/>
  <c r="NO44" i="2"/>
  <c r="NC44" i="2"/>
  <c r="MY44" i="2"/>
  <c r="NG44" i="2" s="1"/>
  <c r="MQ44" i="2"/>
  <c r="MP44" i="2"/>
  <c r="MR44" i="2" s="1"/>
  <c r="MK44" i="2"/>
  <c r="MJ44" i="2"/>
  <c r="ME44" i="2"/>
  <c r="MD44" i="2"/>
  <c r="LY44" i="2"/>
  <c r="LX44" i="2"/>
  <c r="LS44" i="2"/>
  <c r="LR44" i="2"/>
  <c r="LM44" i="2"/>
  <c r="LL44" i="2"/>
  <c r="LG44" i="2"/>
  <c r="LF44" i="2"/>
  <c r="LA44" i="2"/>
  <c r="KZ44" i="2"/>
  <c r="LB44" i="2" s="1"/>
  <c r="KU44" i="2"/>
  <c r="KT44" i="2"/>
  <c r="KV44" i="2" s="1"/>
  <c r="KO44" i="2"/>
  <c r="KN44" i="2"/>
  <c r="KC44" i="2"/>
  <c r="KB44" i="2"/>
  <c r="KA44" i="2"/>
  <c r="JZ44" i="2"/>
  <c r="JY44" i="2"/>
  <c r="JW44" i="2"/>
  <c r="JV44" i="2"/>
  <c r="JU44" i="2"/>
  <c r="JT44" i="2"/>
  <c r="JR44" i="2"/>
  <c r="JQ44" i="2"/>
  <c r="JP44" i="2"/>
  <c r="JO44" i="2"/>
  <c r="JN44" i="2"/>
  <c r="JM44" i="2"/>
  <c r="JL44" i="2"/>
  <c r="JJ44" i="2"/>
  <c r="JH44" i="2"/>
  <c r="JG44" i="2"/>
  <c r="JF44" i="2"/>
  <c r="JA44" i="2"/>
  <c r="IZ44" i="2"/>
  <c r="IY44" i="2"/>
  <c r="IX44" i="2"/>
  <c r="IW44" i="2"/>
  <c r="IU44" i="2"/>
  <c r="IT44" i="2"/>
  <c r="IS44" i="2"/>
  <c r="IR44" i="2"/>
  <c r="IP44" i="2"/>
  <c r="IO44" i="2"/>
  <c r="IN44" i="2"/>
  <c r="IM44" i="2"/>
  <c r="IL44" i="2"/>
  <c r="IK44" i="2"/>
  <c r="IJ44" i="2"/>
  <c r="IH44" i="2"/>
  <c r="IF44" i="2"/>
  <c r="IE44" i="2"/>
  <c r="ID44" i="2"/>
  <c r="HW44" i="2"/>
  <c r="HS44" i="2"/>
  <c r="HJ44" i="2" s="1"/>
  <c r="HG44" i="2" s="1" a="1"/>
  <c r="HG44" i="2" s="1"/>
  <c r="HR44" i="2"/>
  <c r="HQ44" i="2"/>
  <c r="HP44" i="2"/>
  <c r="HO44" i="2"/>
  <c r="HI44" i="2"/>
  <c r="HC44" i="2"/>
  <c r="HA44" i="2"/>
  <c r="HA44" i="2" a="1"/>
  <c r="GY44" i="2"/>
  <c r="GX44" i="2"/>
  <c r="GR44" i="2"/>
  <c r="GL44" i="2"/>
  <c r="GM44" i="2" s="1"/>
  <c r="GZ44" i="2" s="1"/>
  <c r="FR44" i="2"/>
  <c r="FS44" i="2" s="1"/>
  <c r="FT44" i="2" s="1"/>
  <c r="FU44" i="2" s="1"/>
  <c r="FV44" i="2" s="1"/>
  <c r="ES44" i="2" s="1"/>
  <c r="FI44" i="2"/>
  <c r="FO44" i="2" s="1"/>
  <c r="EW44" i="2"/>
  <c r="ET44" i="2"/>
  <c r="EP44" i="2"/>
  <c r="DT44" i="2"/>
  <c r="DJ44" i="2"/>
  <c r="DI44" i="2"/>
  <c r="DH44" i="2"/>
  <c r="CZ44" i="2"/>
  <c r="CY44" i="2" s="1"/>
  <c r="CV44" i="2" s="1"/>
  <c r="Z44" i="2" s="1"/>
  <c r="AI44" i="2" s="1"/>
  <c r="CX44" i="2"/>
  <c r="CW44" i="2"/>
  <c r="CT44" i="2"/>
  <c r="CS44" i="2" s="1"/>
  <c r="CQ44" i="2"/>
  <c r="DB44" i="2" s="1"/>
  <c r="CP44" i="2"/>
  <c r="DC44" i="2" s="1"/>
  <c r="AL44" i="2"/>
  <c r="D44" i="2"/>
  <c r="CA44" i="2" s="1"/>
  <c r="OQ43" i="2"/>
  <c r="OL43" i="2"/>
  <c r="OK43" i="2"/>
  <c r="OJ43" i="2"/>
  <c r="OI43" i="2"/>
  <c r="OH43" i="2"/>
  <c r="OG43" i="2"/>
  <c r="NS43" i="2"/>
  <c r="NR43" i="2"/>
  <c r="NP43" i="2"/>
  <c r="NO43" i="2"/>
  <c r="NC43" i="2"/>
  <c r="MY43" i="2"/>
  <c r="MQ43" i="2"/>
  <c r="MP43" i="2"/>
  <c r="MK43" i="2"/>
  <c r="MJ43" i="2"/>
  <c r="ME43" i="2"/>
  <c r="MD43" i="2"/>
  <c r="MF43" i="2" s="1"/>
  <c r="LY43" i="2"/>
  <c r="LX43" i="2"/>
  <c r="LZ43" i="2" s="1"/>
  <c r="LS43" i="2"/>
  <c r="LR43" i="2"/>
  <c r="LM43" i="2"/>
  <c r="LL43" i="2"/>
  <c r="LG43" i="2"/>
  <c r="LF43" i="2"/>
  <c r="LA43" i="2"/>
  <c r="KZ43" i="2"/>
  <c r="LB43" i="2" s="1"/>
  <c r="KU43" i="2"/>
  <c r="KT43" i="2"/>
  <c r="KO43" i="2"/>
  <c r="KN43" i="2"/>
  <c r="KC43" i="2"/>
  <c r="KB43" i="2"/>
  <c r="KA43" i="2"/>
  <c r="JZ43" i="2"/>
  <c r="JY43" i="2"/>
  <c r="JW43" i="2"/>
  <c r="JV43" i="2"/>
  <c r="JU43" i="2"/>
  <c r="JT43" i="2"/>
  <c r="JR43" i="2"/>
  <c r="JQ43" i="2"/>
  <c r="JP43" i="2"/>
  <c r="JO43" i="2"/>
  <c r="JK43" i="2" s="1"/>
  <c r="JC43" i="2" s="1"/>
  <c r="JD43" i="2" s="1"/>
  <c r="KI43" i="2" s="1"/>
  <c r="KR43" i="2" s="1"/>
  <c r="JN43" i="2"/>
  <c r="JM43" i="2"/>
  <c r="JL43" i="2"/>
  <c r="JJ43" i="2"/>
  <c r="JH43" i="2"/>
  <c r="JG43" i="2"/>
  <c r="JF43" i="2"/>
  <c r="JE43" i="2"/>
  <c r="JA43" i="2"/>
  <c r="IZ43" i="2"/>
  <c r="IY43" i="2"/>
  <c r="IX43" i="2"/>
  <c r="IW43" i="2"/>
  <c r="IU43" i="2"/>
  <c r="IT43" i="2"/>
  <c r="IS43" i="2"/>
  <c r="IR43" i="2"/>
  <c r="IP43" i="2"/>
  <c r="IO43" i="2"/>
  <c r="IN43" i="2"/>
  <c r="IM43" i="2"/>
  <c r="II43" i="2" s="1"/>
  <c r="IA43" i="2" s="1"/>
  <c r="IB43" i="2" s="1"/>
  <c r="KF43" i="2" s="1"/>
  <c r="MW43" i="2" s="1"/>
  <c r="IL43" i="2"/>
  <c r="IK43" i="2"/>
  <c r="IJ43" i="2"/>
  <c r="IH43" i="2"/>
  <c r="IF43" i="2"/>
  <c r="IE43" i="2"/>
  <c r="ID43" i="2"/>
  <c r="IC43" i="2"/>
  <c r="HW43" i="2"/>
  <c r="HS43" i="2"/>
  <c r="HJ43" i="2" s="1"/>
  <c r="HG43" i="2" s="1" a="1"/>
  <c r="HG43" i="2" s="1"/>
  <c r="HR43" i="2"/>
  <c r="HQ43" i="2"/>
  <c r="HP43" i="2"/>
  <c r="HO43" i="2"/>
  <c r="HI43" i="2"/>
  <c r="HC43" i="2"/>
  <c r="HA43" i="2" a="1"/>
  <c r="HA43" i="2" s="1"/>
  <c r="GZ43" i="2"/>
  <c r="GY43" i="2"/>
  <c r="GX43" i="2"/>
  <c r="GR43" i="2"/>
  <c r="GL43" i="2"/>
  <c r="GM43" i="2" s="1"/>
  <c r="FS43" i="2"/>
  <c r="FT43" i="2" s="1"/>
  <c r="FU43" i="2" s="1"/>
  <c r="FV43" i="2" s="1"/>
  <c r="ES43" i="2" s="1"/>
  <c r="FR43" i="2"/>
  <c r="FI43" i="2"/>
  <c r="FO43" i="2" s="1"/>
  <c r="EW43" i="2"/>
  <c r="ET43" i="2"/>
  <c r="EP43" i="2"/>
  <c r="DT43" i="2"/>
  <c r="DJ43" i="2"/>
  <c r="DI43" i="2"/>
  <c r="DH43" i="2"/>
  <c r="CZ43" i="2"/>
  <c r="CY43" i="2" s="1"/>
  <c r="CV43" i="2" s="1"/>
  <c r="Z43" i="2" s="1"/>
  <c r="AI43" i="2" s="1"/>
  <c r="CX43" i="2"/>
  <c r="CW43" i="2"/>
  <c r="CT43" i="2"/>
  <c r="CS43" i="2" s="1"/>
  <c r="CQ43" i="2" s="1"/>
  <c r="DB43" i="2" s="1"/>
  <c r="CP43" i="2"/>
  <c r="DC43" i="2" s="1"/>
  <c r="AL43" i="2"/>
  <c r="D43" i="2"/>
  <c r="CA43" i="2" s="1"/>
  <c r="OQ42" i="2"/>
  <c r="OL42" i="2"/>
  <c r="OP42" i="2" s="1"/>
  <c r="OK42" i="2"/>
  <c r="OJ42" i="2"/>
  <c r="OI42" i="2"/>
  <c r="OH42" i="2"/>
  <c r="OG42" i="2"/>
  <c r="OM42" i="2" s="1"/>
  <c r="NS42" i="2"/>
  <c r="NR42" i="2"/>
  <c r="NT42" i="2" s="1"/>
  <c r="NP42" i="2"/>
  <c r="NO42" i="2"/>
  <c r="NC42" i="2"/>
  <c r="MY42" i="2"/>
  <c r="MQ42" i="2"/>
  <c r="MP42" i="2"/>
  <c r="MK42" i="2"/>
  <c r="MJ42" i="2"/>
  <c r="ME42" i="2"/>
  <c r="MF42" i="2" s="1"/>
  <c r="MD42" i="2"/>
  <c r="LY42" i="2"/>
  <c r="LX42" i="2"/>
  <c r="LS42" i="2"/>
  <c r="LR42" i="2"/>
  <c r="LT42" i="2" s="1"/>
  <c r="LM42" i="2"/>
  <c r="LL42" i="2"/>
  <c r="LN42" i="2" s="1"/>
  <c r="LG42" i="2"/>
  <c r="LF42" i="2"/>
  <c r="LA42" i="2"/>
  <c r="KZ42" i="2"/>
  <c r="KU42" i="2"/>
  <c r="KT42" i="2"/>
  <c r="KO42" i="2"/>
  <c r="KN42" i="2"/>
  <c r="KC42" i="2"/>
  <c r="KB42" i="2"/>
  <c r="KA42" i="2"/>
  <c r="JZ42" i="2"/>
  <c r="JY42" i="2"/>
  <c r="JW42" i="2"/>
  <c r="JV42" i="2"/>
  <c r="JU42" i="2"/>
  <c r="JT42" i="2"/>
  <c r="JR42" i="2"/>
  <c r="JQ42" i="2"/>
  <c r="JP42" i="2"/>
  <c r="JO42" i="2"/>
  <c r="JN42" i="2"/>
  <c r="JM42" i="2"/>
  <c r="JL42" i="2"/>
  <c r="JJ42" i="2"/>
  <c r="JH42" i="2"/>
  <c r="JG42" i="2"/>
  <c r="JF42" i="2"/>
  <c r="JA42" i="2"/>
  <c r="IZ42" i="2"/>
  <c r="IY42" i="2"/>
  <c r="IX42" i="2"/>
  <c r="IW42" i="2"/>
  <c r="IU42" i="2"/>
  <c r="IT42" i="2"/>
  <c r="IS42" i="2"/>
  <c r="IR42" i="2"/>
  <c r="IP42" i="2"/>
  <c r="IO42" i="2"/>
  <c r="IN42" i="2"/>
  <c r="IM42" i="2"/>
  <c r="IG42" i="2" s="1"/>
  <c r="IL42" i="2"/>
  <c r="IK42" i="2"/>
  <c r="IJ42" i="2"/>
  <c r="IH42" i="2"/>
  <c r="IF42" i="2"/>
  <c r="IE42" i="2"/>
  <c r="ID42" i="2"/>
  <c r="HW42" i="2"/>
  <c r="HS42" i="2"/>
  <c r="HJ42" i="2" s="1"/>
  <c r="HG42" i="2" s="1" a="1"/>
  <c r="HG42" i="2" s="1"/>
  <c r="HR42" i="2"/>
  <c r="HQ42" i="2"/>
  <c r="HP42" i="2"/>
  <c r="HO42" i="2"/>
  <c r="HI42" i="2"/>
  <c r="HC42" i="2"/>
  <c r="HA42" i="2" a="1"/>
  <c r="HA42" i="2" s="1"/>
  <c r="GY42" i="2"/>
  <c r="GX42" i="2"/>
  <c r="GR42" i="2"/>
  <c r="GL42" i="2"/>
  <c r="GM42" i="2" s="1"/>
  <c r="GZ42" i="2" s="1"/>
  <c r="FR42" i="2"/>
  <c r="FI42" i="2"/>
  <c r="FO42" i="2" s="1"/>
  <c r="EW42" i="2"/>
  <c r="ET42" i="2"/>
  <c r="EP42" i="2"/>
  <c r="DT42" i="2"/>
  <c r="DJ42" i="2"/>
  <c r="DI42" i="2"/>
  <c r="DH42" i="2"/>
  <c r="DL42" i="2" s="1"/>
  <c r="DN42" i="2" s="1"/>
  <c r="CZ42" i="2"/>
  <c r="CY42" i="2" s="1"/>
  <c r="CV42" i="2" s="1"/>
  <c r="Z42" i="2" s="1"/>
  <c r="AI42" i="2" s="1"/>
  <c r="CX42" i="2"/>
  <c r="CW42" i="2"/>
  <c r="CT42" i="2"/>
  <c r="CS42" i="2" s="1"/>
  <c r="CQ42" i="2" s="1"/>
  <c r="DB42" i="2" s="1"/>
  <c r="CP42" i="2"/>
  <c r="DC42" i="2" s="1"/>
  <c r="AL42" i="2"/>
  <c r="D42" i="2"/>
  <c r="CA42" i="2" s="1"/>
  <c r="OQ41" i="2"/>
  <c r="OL41" i="2"/>
  <c r="OK41" i="2"/>
  <c r="OJ41" i="2"/>
  <c r="OI41" i="2"/>
  <c r="OH41" i="2"/>
  <c r="OG41" i="2"/>
  <c r="OM41" i="2" s="1"/>
  <c r="NS41" i="2"/>
  <c r="NR41" i="2"/>
  <c r="NT41" i="2" s="1"/>
  <c r="NP41" i="2"/>
  <c r="NO41" i="2"/>
  <c r="NQ41" i="2" s="1"/>
  <c r="NC41" i="2"/>
  <c r="MY41" i="2"/>
  <c r="MR41" i="2"/>
  <c r="MQ41" i="2"/>
  <c r="MP41" i="2"/>
  <c r="MK41" i="2"/>
  <c r="MJ41" i="2"/>
  <c r="ME41" i="2"/>
  <c r="MD41" i="2"/>
  <c r="LY41" i="2"/>
  <c r="LX41" i="2"/>
  <c r="LZ41" i="2" s="1"/>
  <c r="LS41" i="2"/>
  <c r="LR41" i="2"/>
  <c r="LM41" i="2"/>
  <c r="LL41" i="2"/>
  <c r="LN41" i="2" s="1"/>
  <c r="LG41" i="2"/>
  <c r="LF41" i="2"/>
  <c r="LA41" i="2"/>
  <c r="KZ41" i="2"/>
  <c r="KU41" i="2"/>
  <c r="KT41" i="2"/>
  <c r="KV41" i="2" s="1"/>
  <c r="KO41" i="2"/>
  <c r="KP41" i="2" s="1"/>
  <c r="KN41" i="2"/>
  <c r="KC41" i="2"/>
  <c r="KB41" i="2"/>
  <c r="KA41" i="2"/>
  <c r="JZ41" i="2"/>
  <c r="JY41" i="2"/>
  <c r="JW41" i="2"/>
  <c r="JV41" i="2"/>
  <c r="JU41" i="2"/>
  <c r="JT41" i="2"/>
  <c r="JR41" i="2"/>
  <c r="JQ41" i="2"/>
  <c r="JP41" i="2"/>
  <c r="JO41" i="2"/>
  <c r="JK41" i="2" s="1"/>
  <c r="JC41" i="2" s="1"/>
  <c r="JD41" i="2" s="1"/>
  <c r="KI41" i="2" s="1"/>
  <c r="JN41" i="2"/>
  <c r="JM41" i="2"/>
  <c r="JL41" i="2"/>
  <c r="JJ41" i="2"/>
  <c r="JH41" i="2"/>
  <c r="JG41" i="2"/>
  <c r="JF41" i="2"/>
  <c r="JE41" i="2"/>
  <c r="JA41" i="2"/>
  <c r="IZ41" i="2"/>
  <c r="IY41" i="2"/>
  <c r="IX41" i="2"/>
  <c r="IW41" i="2"/>
  <c r="IU41" i="2"/>
  <c r="IT41" i="2"/>
  <c r="IS41" i="2"/>
  <c r="IR41" i="2"/>
  <c r="IP41" i="2"/>
  <c r="IO41" i="2"/>
  <c r="IN41" i="2"/>
  <c r="IM41" i="2"/>
  <c r="IL41" i="2"/>
  <c r="IK41" i="2"/>
  <c r="IJ41" i="2"/>
  <c r="IH41" i="2"/>
  <c r="IF41" i="2"/>
  <c r="IE41" i="2"/>
  <c r="ID41" i="2"/>
  <c r="HW41" i="2"/>
  <c r="HS41" i="2"/>
  <c r="HJ41" i="2" s="1"/>
  <c r="HG41" i="2" s="1" a="1"/>
  <c r="HG41" i="2" s="1"/>
  <c r="HR41" i="2"/>
  <c r="HQ41" i="2"/>
  <c r="HP41" i="2"/>
  <c r="HO41" i="2"/>
  <c r="HI41" i="2"/>
  <c r="HC41" i="2"/>
  <c r="HA41" i="2" a="1"/>
  <c r="HA41" i="2" s="1"/>
  <c r="GY41" i="2"/>
  <c r="GX41" i="2"/>
  <c r="GR41" i="2"/>
  <c r="GL41" i="2"/>
  <c r="GM41" i="2" s="1"/>
  <c r="GZ41" i="2" s="1"/>
  <c r="FT41" i="2"/>
  <c r="FU41" i="2" s="1"/>
  <c r="FV41" i="2" s="1"/>
  <c r="ES41" i="2" s="1"/>
  <c r="FR41" i="2"/>
  <c r="FS41" i="2" s="1"/>
  <c r="FI41" i="2"/>
  <c r="FO41" i="2" s="1"/>
  <c r="EW41" i="2"/>
  <c r="ET41" i="2"/>
  <c r="EP41" i="2"/>
  <c r="DT41" i="2"/>
  <c r="DJ41" i="2"/>
  <c r="DI41" i="2"/>
  <c r="DH41" i="2"/>
  <c r="DL41" i="2" s="1"/>
  <c r="DN41" i="2" s="1"/>
  <c r="CZ41" i="2"/>
  <c r="CY41" i="2" s="1"/>
  <c r="CV41" i="2" s="1"/>
  <c r="Z41" i="2" s="1"/>
  <c r="AI41" i="2" s="1"/>
  <c r="CX41" i="2"/>
  <c r="CW41" i="2"/>
  <c r="CT41" i="2"/>
  <c r="CS41" i="2"/>
  <c r="CQ41" i="2" s="1"/>
  <c r="DB41" i="2" s="1"/>
  <c r="CP41" i="2"/>
  <c r="DC41" i="2" s="1"/>
  <c r="AL41" i="2"/>
  <c r="D41" i="2"/>
  <c r="CA41" i="2" s="1"/>
  <c r="OQ40" i="2"/>
  <c r="OL40" i="2"/>
  <c r="OK40" i="2"/>
  <c r="OJ40" i="2"/>
  <c r="OI40" i="2"/>
  <c r="OH40" i="2"/>
  <c r="OG40" i="2"/>
  <c r="OM40" i="2" s="1"/>
  <c r="NS40" i="2"/>
  <c r="NR40" i="2"/>
  <c r="NP40" i="2"/>
  <c r="NQ40" i="2" s="1"/>
  <c r="NO40" i="2"/>
  <c r="NG40" i="2"/>
  <c r="NC40" i="2"/>
  <c r="MY40" i="2"/>
  <c r="MR40" i="2"/>
  <c r="MQ40" i="2"/>
  <c r="MP40" i="2"/>
  <c r="MK40" i="2"/>
  <c r="MJ40" i="2"/>
  <c r="ME40" i="2"/>
  <c r="MD40" i="2"/>
  <c r="LY40" i="2"/>
  <c r="LX40" i="2"/>
  <c r="LZ40" i="2" s="1"/>
  <c r="LS40" i="2"/>
  <c r="LR40" i="2"/>
  <c r="LT40" i="2" s="1"/>
  <c r="LM40" i="2"/>
  <c r="LL40" i="2"/>
  <c r="LG40" i="2"/>
  <c r="LF40" i="2"/>
  <c r="LA40" i="2"/>
  <c r="KZ40" i="2"/>
  <c r="LB40" i="2" s="1"/>
  <c r="KU40" i="2"/>
  <c r="KT40" i="2"/>
  <c r="KO40" i="2"/>
  <c r="KN40" i="2"/>
  <c r="KC40" i="2"/>
  <c r="KB40" i="2"/>
  <c r="KA40" i="2"/>
  <c r="JZ40" i="2"/>
  <c r="JY40" i="2"/>
  <c r="JW40" i="2"/>
  <c r="JV40" i="2"/>
  <c r="JU40" i="2"/>
  <c r="JT40" i="2"/>
  <c r="JR40" i="2"/>
  <c r="JQ40" i="2"/>
  <c r="JP40" i="2"/>
  <c r="JO40" i="2"/>
  <c r="JN40" i="2"/>
  <c r="JM40" i="2"/>
  <c r="JL40" i="2"/>
  <c r="JJ40" i="2"/>
  <c r="JH40" i="2"/>
  <c r="JG40" i="2"/>
  <c r="JF40" i="2"/>
  <c r="JA40" i="2"/>
  <c r="IZ40" i="2"/>
  <c r="IY40" i="2"/>
  <c r="IX40" i="2"/>
  <c r="IW40" i="2"/>
  <c r="IU40" i="2"/>
  <c r="IT40" i="2"/>
  <c r="IS40" i="2"/>
  <c r="IR40" i="2"/>
  <c r="IP40" i="2"/>
  <c r="IO40" i="2"/>
  <c r="IN40" i="2"/>
  <c r="IM40" i="2"/>
  <c r="IL40" i="2"/>
  <c r="IK40" i="2"/>
  <c r="IJ40" i="2"/>
  <c r="IH40" i="2"/>
  <c r="IF40" i="2"/>
  <c r="IE40" i="2"/>
  <c r="ID40" i="2"/>
  <c r="HW40" i="2"/>
  <c r="HS40" i="2"/>
  <c r="HR40" i="2"/>
  <c r="HQ40" i="2"/>
  <c r="HP40" i="2"/>
  <c r="HO40" i="2"/>
  <c r="HJ40" i="2"/>
  <c r="HG40" i="2" s="1" a="1"/>
  <c r="HG40" i="2" s="1"/>
  <c r="HI40" i="2"/>
  <c r="HC40" i="2"/>
  <c r="HA40" i="2" a="1"/>
  <c r="HA40" i="2" s="1"/>
  <c r="GY40" i="2"/>
  <c r="GX40" i="2"/>
  <c r="GR40" i="2"/>
  <c r="GL40" i="2"/>
  <c r="GM40" i="2" s="1"/>
  <c r="GZ40" i="2" s="1"/>
  <c r="FS40" i="2"/>
  <c r="FT40" i="2" s="1"/>
  <c r="FU40" i="2" s="1"/>
  <c r="FV40" i="2" s="1"/>
  <c r="ES40" i="2" s="1"/>
  <c r="FR40" i="2"/>
  <c r="FI40" i="2"/>
  <c r="FO40" i="2" s="1"/>
  <c r="EW40" i="2"/>
  <c r="ET40" i="2"/>
  <c r="EP40" i="2"/>
  <c r="DT40" i="2"/>
  <c r="DJ40" i="2"/>
  <c r="DI40" i="2"/>
  <c r="DH40" i="2"/>
  <c r="CZ40" i="2"/>
  <c r="CY40" i="2" s="1"/>
  <c r="CX40" i="2"/>
  <c r="CW40" i="2"/>
  <c r="CV40" i="2"/>
  <c r="Z40" i="2" s="1"/>
  <c r="AI40" i="2" s="1"/>
  <c r="CT40" i="2"/>
  <c r="CS40" i="2" s="1"/>
  <c r="CQ40" i="2" s="1"/>
  <c r="DB40" i="2" s="1"/>
  <c r="DD40" i="2" s="1"/>
  <c r="CP40" i="2"/>
  <c r="DC40" i="2" s="1"/>
  <c r="AL40" i="2"/>
  <c r="D40" i="2"/>
  <c r="CA40" i="2" s="1"/>
  <c r="OQ39" i="2"/>
  <c r="OO39" i="2"/>
  <c r="OL39" i="2"/>
  <c r="OK39" i="2"/>
  <c r="OJ39" i="2"/>
  <c r="OI39" i="2"/>
  <c r="OH39" i="2"/>
  <c r="ON39" i="2" s="1"/>
  <c r="OG39" i="2"/>
  <c r="NS39" i="2"/>
  <c r="NR39" i="2"/>
  <c r="NP39" i="2"/>
  <c r="NO39" i="2"/>
  <c r="NC39" i="2"/>
  <c r="MY39" i="2"/>
  <c r="MQ39" i="2"/>
  <c r="MP39" i="2"/>
  <c r="MK39" i="2"/>
  <c r="MJ39" i="2"/>
  <c r="ME39" i="2"/>
  <c r="MD39" i="2"/>
  <c r="LY39" i="2"/>
  <c r="LX39" i="2"/>
  <c r="LS39" i="2"/>
  <c r="LR39" i="2"/>
  <c r="LM39" i="2"/>
  <c r="LL39" i="2"/>
  <c r="LG39" i="2"/>
  <c r="LF39" i="2"/>
  <c r="LH39" i="2" s="1"/>
  <c r="LA39" i="2"/>
  <c r="KZ39" i="2"/>
  <c r="KU39" i="2"/>
  <c r="KT39" i="2"/>
  <c r="KP39" i="2"/>
  <c r="KO39" i="2"/>
  <c r="KN39" i="2"/>
  <c r="KC39" i="2"/>
  <c r="KB39" i="2"/>
  <c r="KA39" i="2"/>
  <c r="JZ39" i="2"/>
  <c r="JY39" i="2"/>
  <c r="JW39" i="2"/>
  <c r="JV39" i="2"/>
  <c r="JU39" i="2"/>
  <c r="JT39" i="2"/>
  <c r="JR39" i="2"/>
  <c r="JQ39" i="2"/>
  <c r="JP39" i="2"/>
  <c r="JO39" i="2"/>
  <c r="JI39" i="2" s="1"/>
  <c r="JN39" i="2"/>
  <c r="JM39" i="2"/>
  <c r="JL39" i="2"/>
  <c r="JK39" i="2"/>
  <c r="JJ39" i="2"/>
  <c r="JH39" i="2"/>
  <c r="JG39" i="2"/>
  <c r="JF39" i="2"/>
  <c r="JA39" i="2"/>
  <c r="IZ39" i="2"/>
  <c r="IY39" i="2"/>
  <c r="IX39" i="2"/>
  <c r="IW39" i="2"/>
  <c r="IU39" i="2"/>
  <c r="IT39" i="2"/>
  <c r="IS39" i="2"/>
  <c r="IR39" i="2"/>
  <c r="IP39" i="2"/>
  <c r="IO39" i="2"/>
  <c r="IN39" i="2"/>
  <c r="IM39" i="2"/>
  <c r="IL39" i="2"/>
  <c r="IK39" i="2"/>
  <c r="IJ39" i="2"/>
  <c r="II39" i="2"/>
  <c r="IC39" i="2" s="1"/>
  <c r="IH39" i="2"/>
  <c r="IG39" i="2"/>
  <c r="IF39" i="2"/>
  <c r="IE39" i="2"/>
  <c r="ID39" i="2"/>
  <c r="HW39" i="2"/>
  <c r="HS39" i="2"/>
  <c r="HJ39" i="2" s="1"/>
  <c r="HG39" i="2" s="1" a="1"/>
  <c r="HG39" i="2" s="1"/>
  <c r="HR39" i="2"/>
  <c r="HQ39" i="2"/>
  <c r="HP39" i="2"/>
  <c r="HO39" i="2"/>
  <c r="HI39" i="2"/>
  <c r="HC39" i="2"/>
  <c r="HA39" i="2" a="1"/>
  <c r="HA39" i="2" s="1"/>
  <c r="GY39" i="2"/>
  <c r="GX39" i="2"/>
  <c r="GR39" i="2"/>
  <c r="GL39" i="2"/>
  <c r="GM39" i="2" s="1"/>
  <c r="GZ39" i="2" s="1"/>
  <c r="FS39" i="2"/>
  <c r="FR39" i="2"/>
  <c r="FI39" i="2"/>
  <c r="FO39" i="2" s="1"/>
  <c r="EW39" i="2"/>
  <c r="ET39" i="2"/>
  <c r="EP39" i="2"/>
  <c r="DT39" i="2"/>
  <c r="DJ39" i="2"/>
  <c r="DI39" i="2"/>
  <c r="DH39" i="2"/>
  <c r="DC39" i="2"/>
  <c r="CZ39" i="2"/>
  <c r="CY39" i="2" s="1"/>
  <c r="CV39" i="2" s="1"/>
  <c r="Z39" i="2" s="1"/>
  <c r="AI39" i="2" s="1"/>
  <c r="CX39" i="2"/>
  <c r="CW39" i="2"/>
  <c r="CT39" i="2"/>
  <c r="CS39" i="2" s="1"/>
  <c r="CQ39" i="2" s="1"/>
  <c r="CP39" i="2"/>
  <c r="AL39" i="2"/>
  <c r="D39" i="2"/>
  <c r="CA39" i="2" s="1"/>
  <c r="OQ38" i="2"/>
  <c r="OL38" i="2"/>
  <c r="OK38" i="2"/>
  <c r="OJ38" i="2"/>
  <c r="OI38" i="2"/>
  <c r="OH38" i="2"/>
  <c r="OG38" i="2"/>
  <c r="OM38" i="2" s="1"/>
  <c r="NS38" i="2"/>
  <c r="NR38" i="2"/>
  <c r="NT38" i="2" s="1"/>
  <c r="NP38" i="2"/>
  <c r="NO38" i="2"/>
  <c r="NC38" i="2"/>
  <c r="NG38" i="2" s="1"/>
  <c r="MY38" i="2"/>
  <c r="MQ38" i="2"/>
  <c r="MP38" i="2"/>
  <c r="MK38" i="2"/>
  <c r="MJ38" i="2"/>
  <c r="ML38" i="2" s="1"/>
  <c r="ME38" i="2"/>
  <c r="MD38" i="2"/>
  <c r="LY38" i="2"/>
  <c r="LX38" i="2"/>
  <c r="LS38" i="2"/>
  <c r="LR38" i="2"/>
  <c r="LM38" i="2"/>
  <c r="LL38" i="2"/>
  <c r="LN38" i="2" s="1"/>
  <c r="LG38" i="2"/>
  <c r="LF38" i="2"/>
  <c r="LA38" i="2"/>
  <c r="KZ38" i="2"/>
  <c r="KU38" i="2"/>
  <c r="KV38" i="2" s="1"/>
  <c r="KT38" i="2"/>
  <c r="KO38" i="2"/>
  <c r="KN38" i="2"/>
  <c r="KC38" i="2"/>
  <c r="KB38" i="2"/>
  <c r="KA38" i="2"/>
  <c r="JZ38" i="2"/>
  <c r="JY38" i="2"/>
  <c r="JW38" i="2"/>
  <c r="JV38" i="2"/>
  <c r="JU38" i="2"/>
  <c r="JT38" i="2"/>
  <c r="JR38" i="2"/>
  <c r="JQ38" i="2"/>
  <c r="JP38" i="2"/>
  <c r="JO38" i="2"/>
  <c r="JK38" i="2" s="1"/>
  <c r="JE38" i="2" s="1"/>
  <c r="JN38" i="2"/>
  <c r="JM38" i="2"/>
  <c r="JL38" i="2"/>
  <c r="JJ38" i="2"/>
  <c r="JH38" i="2"/>
  <c r="JG38" i="2"/>
  <c r="JF38" i="2"/>
  <c r="JA38" i="2"/>
  <c r="IZ38" i="2"/>
  <c r="IY38" i="2"/>
  <c r="IX38" i="2"/>
  <c r="IW38" i="2"/>
  <c r="IU38" i="2"/>
  <c r="IT38" i="2"/>
  <c r="IS38" i="2"/>
  <c r="IR38" i="2"/>
  <c r="IP38" i="2"/>
  <c r="IO38" i="2"/>
  <c r="IN38" i="2"/>
  <c r="IM38" i="2"/>
  <c r="IL38" i="2"/>
  <c r="IK38" i="2"/>
  <c r="IJ38" i="2"/>
  <c r="IH38" i="2"/>
  <c r="IF38" i="2"/>
  <c r="IE38" i="2"/>
  <c r="ID38" i="2"/>
  <c r="HW38" i="2"/>
  <c r="HS38" i="2"/>
  <c r="HJ38" i="2" s="1"/>
  <c r="HG38" i="2" s="1" a="1"/>
  <c r="HG38" i="2" s="1"/>
  <c r="HR38" i="2"/>
  <c r="HQ38" i="2"/>
  <c r="HP38" i="2"/>
  <c r="HO38" i="2"/>
  <c r="HI38" i="2"/>
  <c r="HC38" i="2"/>
  <c r="HA38" i="2" a="1"/>
  <c r="HA38" i="2" s="1"/>
  <c r="GY38" i="2"/>
  <c r="GX38" i="2"/>
  <c r="GR38" i="2"/>
  <c r="GL38" i="2"/>
  <c r="GM38" i="2" s="1"/>
  <c r="GZ38" i="2" s="1"/>
  <c r="FR38" i="2"/>
  <c r="FI38" i="2"/>
  <c r="FO38" i="2" s="1"/>
  <c r="EW38" i="2"/>
  <c r="ET38" i="2"/>
  <c r="EP38" i="2"/>
  <c r="DT38" i="2"/>
  <c r="DJ38" i="2"/>
  <c r="DI38" i="2"/>
  <c r="DH38" i="2"/>
  <c r="CZ38" i="2"/>
  <c r="CY38" i="2" s="1"/>
  <c r="CV38" i="2" s="1"/>
  <c r="Z38" i="2" s="1"/>
  <c r="AI38" i="2" s="1"/>
  <c r="CX38" i="2"/>
  <c r="CW38" i="2"/>
  <c r="CT38" i="2"/>
  <c r="CS38" i="2" s="1"/>
  <c r="CQ38" i="2" s="1"/>
  <c r="DB38" i="2" s="1"/>
  <c r="CP38" i="2"/>
  <c r="AL38" i="2"/>
  <c r="D38" i="2"/>
  <c r="CA38" i="2" s="1"/>
  <c r="OQ37" i="2"/>
  <c r="OL37" i="2"/>
  <c r="OK37" i="2"/>
  <c r="OJ37" i="2"/>
  <c r="OI37" i="2"/>
  <c r="OH37" i="2"/>
  <c r="OG37" i="2"/>
  <c r="NS37" i="2"/>
  <c r="NR37" i="2"/>
  <c r="NP37" i="2"/>
  <c r="NO37" i="2"/>
  <c r="NC37" i="2"/>
  <c r="MY37" i="2"/>
  <c r="MQ37" i="2"/>
  <c r="MP37" i="2"/>
  <c r="MR37" i="2" s="1"/>
  <c r="MK37" i="2"/>
  <c r="MJ37" i="2"/>
  <c r="ME37" i="2"/>
  <c r="MD37" i="2"/>
  <c r="MF37" i="2" s="1"/>
  <c r="LY37" i="2"/>
  <c r="LX37" i="2"/>
  <c r="LZ37" i="2" s="1"/>
  <c r="LS37" i="2"/>
  <c r="LR37" i="2"/>
  <c r="LM37" i="2"/>
  <c r="LL37" i="2"/>
  <c r="LG37" i="2"/>
  <c r="LF37" i="2"/>
  <c r="LA37" i="2"/>
  <c r="KZ37" i="2"/>
  <c r="LB37" i="2" s="1"/>
  <c r="KU37" i="2"/>
  <c r="KT37" i="2"/>
  <c r="KO37" i="2"/>
  <c r="KN37" i="2"/>
  <c r="KP37" i="2" s="1"/>
  <c r="KC37" i="2"/>
  <c r="KB37" i="2"/>
  <c r="KA37" i="2"/>
  <c r="JZ37" i="2"/>
  <c r="JY37" i="2"/>
  <c r="JW37" i="2"/>
  <c r="JV37" i="2"/>
  <c r="JU37" i="2"/>
  <c r="JT37" i="2"/>
  <c r="JR37" i="2"/>
  <c r="JQ37" i="2"/>
  <c r="JP37" i="2"/>
  <c r="JO37" i="2"/>
  <c r="JK37" i="2" s="1"/>
  <c r="JN37" i="2"/>
  <c r="JM37" i="2"/>
  <c r="JL37" i="2"/>
  <c r="JJ37" i="2"/>
  <c r="JH37" i="2"/>
  <c r="JG37" i="2"/>
  <c r="JF37" i="2"/>
  <c r="JA37" i="2"/>
  <c r="IZ37" i="2"/>
  <c r="IY37" i="2"/>
  <c r="IX37" i="2"/>
  <c r="IW37" i="2"/>
  <c r="IU37" i="2"/>
  <c r="IT37" i="2"/>
  <c r="IS37" i="2"/>
  <c r="IR37" i="2"/>
  <c r="IP37" i="2"/>
  <c r="IO37" i="2"/>
  <c r="IN37" i="2"/>
  <c r="IM37" i="2"/>
  <c r="IL37" i="2"/>
  <c r="IK37" i="2"/>
  <c r="IJ37" i="2"/>
  <c r="IH37" i="2"/>
  <c r="IF37" i="2"/>
  <c r="IE37" i="2"/>
  <c r="ID37" i="2"/>
  <c r="HW37" i="2"/>
  <c r="HS37" i="2"/>
  <c r="HJ37" i="2" s="1"/>
  <c r="HG37" i="2" s="1" a="1"/>
  <c r="HG37" i="2" s="1"/>
  <c r="HR37" i="2"/>
  <c r="HQ37" i="2"/>
  <c r="HP37" i="2"/>
  <c r="HO37" i="2"/>
  <c r="HI37" i="2"/>
  <c r="HC37" i="2"/>
  <c r="HA37" i="2" a="1"/>
  <c r="HA37" i="2" s="1"/>
  <c r="GY37" i="2"/>
  <c r="GX37" i="2"/>
  <c r="GR37" i="2"/>
  <c r="GL37" i="2"/>
  <c r="GM37" i="2" s="1"/>
  <c r="GZ37" i="2" s="1"/>
  <c r="FR37" i="2"/>
  <c r="FO37" i="2"/>
  <c r="FI37" i="2"/>
  <c r="EW37" i="2"/>
  <c r="ET37" i="2"/>
  <c r="EP37" i="2"/>
  <c r="DT37" i="2"/>
  <c r="DJ37" i="2"/>
  <c r="DI37" i="2"/>
  <c r="DH37" i="2"/>
  <c r="DL37" i="2" s="1"/>
  <c r="DN37" i="2" s="1"/>
  <c r="CZ37" i="2"/>
  <c r="CY37" i="2" s="1"/>
  <c r="CV37" i="2" s="1"/>
  <c r="Z37" i="2" s="1"/>
  <c r="AI37" i="2" s="1"/>
  <c r="CX37" i="2"/>
  <c r="CW37" i="2"/>
  <c r="CT37" i="2"/>
  <c r="CS37" i="2" s="1"/>
  <c r="CQ37" i="2" s="1"/>
  <c r="DB37" i="2" s="1"/>
  <c r="DD37" i="2" s="1"/>
  <c r="CP37" i="2"/>
  <c r="DC37" i="2" s="1"/>
  <c r="AL37" i="2"/>
  <c r="D37" i="2"/>
  <c r="CA37" i="2" s="1"/>
  <c r="OQ36" i="2"/>
  <c r="OL36" i="2"/>
  <c r="OK36" i="2"/>
  <c r="OJ36" i="2"/>
  <c r="OI36" i="2"/>
  <c r="OH36" i="2"/>
  <c r="OG36" i="2"/>
  <c r="OM36" i="2" s="1"/>
  <c r="NS36" i="2"/>
  <c r="NR36" i="2"/>
  <c r="NT36" i="2" s="1"/>
  <c r="NP36" i="2"/>
  <c r="NO36" i="2"/>
  <c r="NC36" i="2"/>
  <c r="MY36" i="2"/>
  <c r="MQ36" i="2"/>
  <c r="MP36" i="2"/>
  <c r="MK36" i="2"/>
  <c r="MJ36" i="2"/>
  <c r="ML36" i="2" s="1"/>
  <c r="ME36" i="2"/>
  <c r="MD36" i="2"/>
  <c r="LY36" i="2"/>
  <c r="LX36" i="2"/>
  <c r="LS36" i="2"/>
  <c r="LR36" i="2"/>
  <c r="LT36" i="2" s="1"/>
  <c r="LM36" i="2"/>
  <c r="LL36" i="2"/>
  <c r="LG36" i="2"/>
  <c r="LF36" i="2"/>
  <c r="LA36" i="2"/>
  <c r="LB36" i="2" s="1"/>
  <c r="KZ36" i="2"/>
  <c r="KU36" i="2"/>
  <c r="KT36" i="2"/>
  <c r="KV36" i="2" s="1"/>
  <c r="KO36" i="2"/>
  <c r="KN36" i="2"/>
  <c r="KP36" i="2" s="1"/>
  <c r="KC36" i="2"/>
  <c r="KB36" i="2"/>
  <c r="KA36" i="2"/>
  <c r="JZ36" i="2"/>
  <c r="JY36" i="2"/>
  <c r="JW36" i="2"/>
  <c r="JV36" i="2"/>
  <c r="JU36" i="2"/>
  <c r="JT36" i="2"/>
  <c r="JR36" i="2"/>
  <c r="JQ36" i="2"/>
  <c r="JP36" i="2"/>
  <c r="JO36" i="2"/>
  <c r="JN36" i="2"/>
  <c r="JM36" i="2"/>
  <c r="JL36" i="2"/>
  <c r="JJ36" i="2"/>
  <c r="JH36" i="2"/>
  <c r="JG36" i="2"/>
  <c r="JF36" i="2"/>
  <c r="JA36" i="2"/>
  <c r="IZ36" i="2"/>
  <c r="IY36" i="2"/>
  <c r="IX36" i="2"/>
  <c r="IW36" i="2"/>
  <c r="IU36" i="2"/>
  <c r="IT36" i="2"/>
  <c r="IS36" i="2"/>
  <c r="IR36" i="2"/>
  <c r="IP36" i="2"/>
  <c r="IO36" i="2"/>
  <c r="IN36" i="2"/>
  <c r="IM36" i="2"/>
  <c r="IL36" i="2"/>
  <c r="IK36" i="2"/>
  <c r="IJ36" i="2"/>
  <c r="IH36" i="2"/>
  <c r="IF36" i="2"/>
  <c r="IE36" i="2"/>
  <c r="ID36" i="2"/>
  <c r="HW36" i="2"/>
  <c r="HS36" i="2"/>
  <c r="HJ36" i="2" s="1"/>
  <c r="HG36" i="2" s="1" a="1"/>
  <c r="HG36" i="2" s="1"/>
  <c r="HR36" i="2"/>
  <c r="HQ36" i="2"/>
  <c r="HP36" i="2"/>
  <c r="HO36" i="2"/>
  <c r="HI36" i="2"/>
  <c r="HC36" i="2"/>
  <c r="HA36" i="2" a="1"/>
  <c r="HA36" i="2" s="1"/>
  <c r="GY36" i="2"/>
  <c r="GX36" i="2"/>
  <c r="GR36" i="2"/>
  <c r="GL36" i="2"/>
  <c r="GM36" i="2" s="1"/>
  <c r="GZ36" i="2" s="1"/>
  <c r="FR36" i="2"/>
  <c r="FS36" i="2" s="1"/>
  <c r="FT36" i="2" s="1"/>
  <c r="FU36" i="2" s="1"/>
  <c r="FV36" i="2" s="1"/>
  <c r="ES36" i="2" s="1"/>
  <c r="FI36" i="2"/>
  <c r="FO36" i="2" s="1"/>
  <c r="EW36" i="2"/>
  <c r="ET36" i="2"/>
  <c r="EP36" i="2"/>
  <c r="DT36" i="2"/>
  <c r="DJ36" i="2"/>
  <c r="DI36" i="2"/>
  <c r="DH36" i="2"/>
  <c r="DL36" i="2" s="1"/>
  <c r="DN36" i="2" s="1"/>
  <c r="CZ36" i="2"/>
  <c r="CY36" i="2"/>
  <c r="CV36" i="2" s="1"/>
  <c r="Z36" i="2" s="1"/>
  <c r="AI36" i="2" s="1"/>
  <c r="CX36" i="2"/>
  <c r="CW36" i="2"/>
  <c r="CT36" i="2"/>
  <c r="CS36" i="2" s="1"/>
  <c r="CQ36" i="2" s="1"/>
  <c r="CP36" i="2"/>
  <c r="DC36" i="2" s="1"/>
  <c r="AL36" i="2"/>
  <c r="D36" i="2"/>
  <c r="CA36" i="2" s="1"/>
  <c r="OQ35" i="2"/>
  <c r="OL35" i="2"/>
  <c r="OK35" i="2"/>
  <c r="OJ35" i="2"/>
  <c r="OI35" i="2"/>
  <c r="OH35" i="2"/>
  <c r="OG35" i="2"/>
  <c r="NS35" i="2"/>
  <c r="NR35" i="2"/>
  <c r="NP35" i="2"/>
  <c r="NO35" i="2"/>
  <c r="NC35" i="2"/>
  <c r="MY35" i="2"/>
  <c r="MQ35" i="2"/>
  <c r="MR35" i="2" s="1"/>
  <c r="MP35" i="2"/>
  <c r="MK35" i="2"/>
  <c r="MJ35" i="2"/>
  <c r="ME35" i="2"/>
  <c r="MD35" i="2"/>
  <c r="MF35" i="2" s="1"/>
  <c r="LY35" i="2"/>
  <c r="LX35" i="2"/>
  <c r="LS35" i="2"/>
  <c r="LR35" i="2"/>
  <c r="LM35" i="2"/>
  <c r="LL35" i="2"/>
  <c r="LG35" i="2"/>
  <c r="LF35" i="2"/>
  <c r="LH35" i="2" s="1"/>
  <c r="LA35" i="2"/>
  <c r="KZ35" i="2"/>
  <c r="LB35" i="2" s="1"/>
  <c r="KU35" i="2"/>
  <c r="KT35" i="2"/>
  <c r="KO35" i="2"/>
  <c r="KP35" i="2" s="1"/>
  <c r="KN35" i="2"/>
  <c r="KC35" i="2"/>
  <c r="KB35" i="2"/>
  <c r="KA35" i="2"/>
  <c r="JZ35" i="2"/>
  <c r="JY35" i="2"/>
  <c r="JW35" i="2"/>
  <c r="JV35" i="2"/>
  <c r="JU35" i="2"/>
  <c r="JT35" i="2"/>
  <c r="JR35" i="2"/>
  <c r="JQ35" i="2"/>
  <c r="JP35" i="2"/>
  <c r="JO35" i="2"/>
  <c r="JI35" i="2" s="1"/>
  <c r="JN35" i="2"/>
  <c r="JM35" i="2"/>
  <c r="JL35" i="2"/>
  <c r="JK35" i="2"/>
  <c r="JE35" i="2" s="1"/>
  <c r="JJ35" i="2"/>
  <c r="JH35" i="2"/>
  <c r="JG35" i="2"/>
  <c r="JF35" i="2"/>
  <c r="JA35" i="2"/>
  <c r="IZ35" i="2"/>
  <c r="IY35" i="2"/>
  <c r="IX35" i="2"/>
  <c r="IW35" i="2"/>
  <c r="IU35" i="2"/>
  <c r="IT35" i="2"/>
  <c r="IS35" i="2"/>
  <c r="IR35" i="2"/>
  <c r="IP35" i="2"/>
  <c r="IO35" i="2"/>
  <c r="IN35" i="2"/>
  <c r="IM35" i="2"/>
  <c r="II35" i="2" s="1"/>
  <c r="IL35" i="2"/>
  <c r="IK35" i="2"/>
  <c r="IJ35" i="2"/>
  <c r="IH35" i="2"/>
  <c r="IF35" i="2"/>
  <c r="IE35" i="2"/>
  <c r="ID35" i="2"/>
  <c r="HW35" i="2"/>
  <c r="HS35" i="2"/>
  <c r="HJ35" i="2" s="1"/>
  <c r="HG35" i="2" s="1" a="1"/>
  <c r="HG35" i="2" s="1"/>
  <c r="HR35" i="2"/>
  <c r="HQ35" i="2"/>
  <c r="HP35" i="2"/>
  <c r="HO35" i="2"/>
  <c r="HI35" i="2"/>
  <c r="HC35" i="2"/>
  <c r="HA35" i="2" a="1"/>
  <c r="HA35" i="2" s="1"/>
  <c r="GY35" i="2"/>
  <c r="GX35" i="2"/>
  <c r="GR35" i="2"/>
  <c r="GL35" i="2"/>
  <c r="GM35" i="2" s="1"/>
  <c r="GZ35" i="2" s="1"/>
  <c r="FR35" i="2"/>
  <c r="FS35" i="2" s="1"/>
  <c r="FT35" i="2" s="1"/>
  <c r="FU35" i="2" s="1"/>
  <c r="FV35" i="2" s="1"/>
  <c r="ES35" i="2" s="1"/>
  <c r="FO35" i="2"/>
  <c r="FI35" i="2"/>
  <c r="EW35" i="2"/>
  <c r="ET35" i="2"/>
  <c r="EP35" i="2"/>
  <c r="DT35" i="2"/>
  <c r="DJ35" i="2"/>
  <c r="DI35" i="2"/>
  <c r="DH35" i="2"/>
  <c r="CZ35" i="2"/>
  <c r="CY35" i="2" s="1"/>
  <c r="CV35" i="2" s="1"/>
  <c r="Z35" i="2" s="1"/>
  <c r="AI35" i="2" s="1"/>
  <c r="CX35" i="2"/>
  <c r="CW35" i="2"/>
  <c r="CT35" i="2"/>
  <c r="CS35" i="2" s="1"/>
  <c r="CQ35" i="2" s="1"/>
  <c r="CP35" i="2"/>
  <c r="DC35" i="2" s="1"/>
  <c r="AL35" i="2"/>
  <c r="D35" i="2"/>
  <c r="CA35" i="2" s="1"/>
  <c r="OQ34" i="2"/>
  <c r="OL34" i="2"/>
  <c r="OK34" i="2"/>
  <c r="OJ34" i="2"/>
  <c r="OM34" i="2" s="1"/>
  <c r="OI34" i="2"/>
  <c r="OH34" i="2"/>
  <c r="OG34" i="2"/>
  <c r="NS34" i="2"/>
  <c r="NR34" i="2"/>
  <c r="NP34" i="2"/>
  <c r="NO34" i="2"/>
  <c r="NC34" i="2"/>
  <c r="MY34" i="2"/>
  <c r="MQ34" i="2"/>
  <c r="MP34" i="2"/>
  <c r="MK34" i="2"/>
  <c r="MJ34" i="2"/>
  <c r="ML34" i="2" s="1"/>
  <c r="ME34" i="2"/>
  <c r="MD34" i="2"/>
  <c r="MF34" i="2" s="1"/>
  <c r="LY34" i="2"/>
  <c r="LX34" i="2"/>
  <c r="LS34" i="2"/>
  <c r="LR34" i="2"/>
  <c r="LM34" i="2"/>
  <c r="LL34" i="2"/>
  <c r="LG34" i="2"/>
  <c r="LF34" i="2"/>
  <c r="LA34" i="2"/>
  <c r="KZ34" i="2"/>
  <c r="KU34" i="2"/>
  <c r="KT34" i="2"/>
  <c r="KO34" i="2"/>
  <c r="KN34" i="2"/>
  <c r="KC34" i="2"/>
  <c r="KB34" i="2"/>
  <c r="KA34" i="2"/>
  <c r="JZ34" i="2"/>
  <c r="JY34" i="2"/>
  <c r="JW34" i="2"/>
  <c r="JV34" i="2"/>
  <c r="JU34" i="2"/>
  <c r="JT34" i="2"/>
  <c r="JR34" i="2"/>
  <c r="JQ34" i="2"/>
  <c r="JP34" i="2"/>
  <c r="JO34" i="2"/>
  <c r="JK34" i="2" s="1"/>
  <c r="JE34" i="2" s="1"/>
  <c r="JN34" i="2"/>
  <c r="JM34" i="2"/>
  <c r="JL34" i="2"/>
  <c r="JJ34" i="2"/>
  <c r="JH34" i="2"/>
  <c r="JG34" i="2"/>
  <c r="JF34" i="2"/>
  <c r="JA34" i="2"/>
  <c r="IZ34" i="2"/>
  <c r="IY34" i="2"/>
  <c r="IX34" i="2"/>
  <c r="IW34" i="2"/>
  <c r="IU34" i="2"/>
  <c r="IT34" i="2"/>
  <c r="IS34" i="2"/>
  <c r="IR34" i="2"/>
  <c r="IP34" i="2"/>
  <c r="IO34" i="2"/>
  <c r="IN34" i="2"/>
  <c r="IM34" i="2"/>
  <c r="IG34" i="2" s="1"/>
  <c r="IL34" i="2"/>
  <c r="IK34" i="2"/>
  <c r="IJ34" i="2"/>
  <c r="IH34" i="2"/>
  <c r="IF34" i="2"/>
  <c r="IE34" i="2"/>
  <c r="ID34" i="2"/>
  <c r="HW34" i="2"/>
  <c r="HS34" i="2"/>
  <c r="HJ34" i="2" s="1"/>
  <c r="HG34" i="2" s="1" a="1"/>
  <c r="HG34" i="2" s="1"/>
  <c r="HR34" i="2"/>
  <c r="HQ34" i="2"/>
  <c r="HP34" i="2"/>
  <c r="HO34" i="2"/>
  <c r="HI34" i="2"/>
  <c r="HC34" i="2"/>
  <c r="HA34" i="2" a="1"/>
  <c r="HA34" i="2" s="1"/>
  <c r="GY34" i="2"/>
  <c r="GX34" i="2"/>
  <c r="GR34" i="2"/>
  <c r="GL34" i="2"/>
  <c r="GM34" i="2" s="1"/>
  <c r="GZ34" i="2" s="1"/>
  <c r="FR34" i="2"/>
  <c r="FI34" i="2"/>
  <c r="FO34" i="2" s="1"/>
  <c r="EW34" i="2"/>
  <c r="ET34" i="2"/>
  <c r="EP34" i="2"/>
  <c r="DT34" i="2"/>
  <c r="DJ34" i="2"/>
  <c r="DI34" i="2"/>
  <c r="DH34" i="2"/>
  <c r="CZ34" i="2"/>
  <c r="CY34" i="2" s="1"/>
  <c r="CV34" i="2" s="1"/>
  <c r="Z34" i="2" s="1"/>
  <c r="AI34" i="2" s="1"/>
  <c r="CX34" i="2"/>
  <c r="CW34" i="2"/>
  <c r="CT34" i="2"/>
  <c r="CS34" i="2" s="1"/>
  <c r="CQ34" i="2" s="1"/>
  <c r="DB34" i="2" s="1"/>
  <c r="DD34" i="2" s="1"/>
  <c r="CP34" i="2"/>
  <c r="DC34" i="2" s="1"/>
  <c r="AL34" i="2"/>
  <c r="D34" i="2"/>
  <c r="CA34" i="2" s="1"/>
  <c r="OQ33" i="2"/>
  <c r="OL33" i="2"/>
  <c r="OK33" i="2"/>
  <c r="OJ33" i="2"/>
  <c r="OM33" i="2" s="1"/>
  <c r="OI33" i="2"/>
  <c r="OH33" i="2"/>
  <c r="OG33" i="2"/>
  <c r="NS33" i="2"/>
  <c r="NR33" i="2"/>
  <c r="NT33" i="2" s="1"/>
  <c r="NP33" i="2"/>
  <c r="NO33" i="2"/>
  <c r="NQ33" i="2" s="1"/>
  <c r="NC33" i="2"/>
  <c r="MY33" i="2"/>
  <c r="MQ33" i="2"/>
  <c r="MP33" i="2"/>
  <c r="MK33" i="2"/>
  <c r="MJ33" i="2"/>
  <c r="ML33" i="2" s="1"/>
  <c r="ME33" i="2"/>
  <c r="MD33" i="2"/>
  <c r="LY33" i="2"/>
  <c r="LX33" i="2"/>
  <c r="LS33" i="2"/>
  <c r="LR33" i="2"/>
  <c r="LM33" i="2"/>
  <c r="LL33" i="2"/>
  <c r="LN33" i="2" s="1"/>
  <c r="LG33" i="2"/>
  <c r="LF33" i="2"/>
  <c r="LH33" i="2" s="1"/>
  <c r="LA33" i="2"/>
  <c r="KZ33" i="2"/>
  <c r="KU33" i="2"/>
  <c r="KV33" i="2" s="1"/>
  <c r="KT33" i="2"/>
  <c r="KO33" i="2"/>
  <c r="KN33" i="2"/>
  <c r="KC33" i="2"/>
  <c r="KB33" i="2"/>
  <c r="KA33" i="2"/>
  <c r="JZ33" i="2"/>
  <c r="JY33" i="2"/>
  <c r="JW33" i="2"/>
  <c r="JV33" i="2"/>
  <c r="JU33" i="2"/>
  <c r="JT33" i="2"/>
  <c r="JR33" i="2"/>
  <c r="JQ33" i="2"/>
  <c r="JP33" i="2"/>
  <c r="JO33" i="2"/>
  <c r="JI33" i="2" s="1"/>
  <c r="JN33" i="2"/>
  <c r="JM33" i="2"/>
  <c r="JL33" i="2"/>
  <c r="JJ33" i="2"/>
  <c r="JH33" i="2"/>
  <c r="JG33" i="2"/>
  <c r="JF33" i="2"/>
  <c r="JA33" i="2"/>
  <c r="IZ33" i="2"/>
  <c r="IY33" i="2"/>
  <c r="IX33" i="2"/>
  <c r="IW33" i="2"/>
  <c r="IU33" i="2"/>
  <c r="IT33" i="2"/>
  <c r="IS33" i="2"/>
  <c r="IR33" i="2"/>
  <c r="IP33" i="2"/>
  <c r="IO33" i="2"/>
  <c r="IN33" i="2"/>
  <c r="IM33" i="2"/>
  <c r="II33" i="2" s="1"/>
  <c r="IA33" i="2" s="1"/>
  <c r="IB33" i="2" s="1"/>
  <c r="KF33" i="2" s="1"/>
  <c r="IL33" i="2"/>
  <c r="IK33" i="2"/>
  <c r="IJ33" i="2"/>
  <c r="IH33" i="2"/>
  <c r="IF33" i="2"/>
  <c r="IE33" i="2"/>
  <c r="ID33" i="2"/>
  <c r="IC33" i="2"/>
  <c r="HW33" i="2"/>
  <c r="HS33" i="2"/>
  <c r="HJ33" i="2" s="1"/>
  <c r="HG33" i="2" s="1" a="1"/>
  <c r="HG33" i="2" s="1"/>
  <c r="HR33" i="2"/>
  <c r="HQ33" i="2"/>
  <c r="HP33" i="2"/>
  <c r="HO33" i="2"/>
  <c r="HI33" i="2"/>
  <c r="HC33" i="2"/>
  <c r="HA33" i="2" a="1"/>
  <c r="HA33" i="2" s="1"/>
  <c r="GY33" i="2"/>
  <c r="GX33" i="2"/>
  <c r="GR33" i="2"/>
  <c r="GL33" i="2"/>
  <c r="GM33" i="2" s="1"/>
  <c r="GZ33" i="2" s="1"/>
  <c r="FR33" i="2"/>
  <c r="FS33" i="2" s="1"/>
  <c r="FI33" i="2"/>
  <c r="FO33" i="2" s="1"/>
  <c r="EW33" i="2"/>
  <c r="ET33" i="2"/>
  <c r="EP33" i="2"/>
  <c r="DT33" i="2"/>
  <c r="DJ33" i="2"/>
  <c r="DI33" i="2"/>
  <c r="DH33" i="2"/>
  <c r="CZ33" i="2"/>
  <c r="CY33" i="2"/>
  <c r="CV33" i="2" s="1"/>
  <c r="Z33" i="2" s="1"/>
  <c r="AI33" i="2" s="1"/>
  <c r="CX33" i="2"/>
  <c r="CW33" i="2"/>
  <c r="CT33" i="2"/>
  <c r="CS33" i="2" s="1"/>
  <c r="CQ33" i="2" s="1"/>
  <c r="DB33" i="2" s="1"/>
  <c r="CP33" i="2"/>
  <c r="DC33" i="2" s="1"/>
  <c r="AL33" i="2"/>
  <c r="D33" i="2"/>
  <c r="CA33" i="2" s="1"/>
  <c r="OQ32" i="2"/>
  <c r="OL32" i="2"/>
  <c r="OK32" i="2"/>
  <c r="OJ32" i="2"/>
  <c r="OI32" i="2"/>
  <c r="OO32" i="2" s="1"/>
  <c r="OH32" i="2"/>
  <c r="OG32" i="2"/>
  <c r="OM32" i="2" s="1"/>
  <c r="NS32" i="2"/>
  <c r="NT32" i="2" s="1"/>
  <c r="NR32" i="2"/>
  <c r="NP32" i="2"/>
  <c r="NO32" i="2"/>
  <c r="NC32" i="2"/>
  <c r="MY32" i="2"/>
  <c r="NG32" i="2" s="1"/>
  <c r="MQ32" i="2"/>
  <c r="MP32" i="2"/>
  <c r="MK32" i="2"/>
  <c r="MJ32" i="2"/>
  <c r="ME32" i="2"/>
  <c r="MD32" i="2"/>
  <c r="LY32" i="2"/>
  <c r="LX32" i="2"/>
  <c r="LZ32" i="2" s="1"/>
  <c r="LS32" i="2"/>
  <c r="LR32" i="2"/>
  <c r="LT32" i="2" s="1"/>
  <c r="LM32" i="2"/>
  <c r="LL32" i="2"/>
  <c r="LG32" i="2"/>
  <c r="LF32" i="2"/>
  <c r="LA32" i="2"/>
  <c r="KZ32" i="2"/>
  <c r="KU32" i="2"/>
  <c r="KT32" i="2"/>
  <c r="KP32" i="2"/>
  <c r="KO32" i="2"/>
  <c r="KN32" i="2"/>
  <c r="KC32" i="2"/>
  <c r="KB32" i="2"/>
  <c r="KA32" i="2"/>
  <c r="JZ32" i="2"/>
  <c r="JY32" i="2"/>
  <c r="JW32" i="2"/>
  <c r="JV32" i="2"/>
  <c r="JU32" i="2"/>
  <c r="JT32" i="2"/>
  <c r="JR32" i="2"/>
  <c r="JQ32" i="2"/>
  <c r="JP32" i="2"/>
  <c r="JO32" i="2"/>
  <c r="JI32" i="2" s="1"/>
  <c r="JN32" i="2"/>
  <c r="JM32" i="2"/>
  <c r="JL32" i="2"/>
  <c r="JJ32" i="2"/>
  <c r="JH32" i="2"/>
  <c r="JG32" i="2"/>
  <c r="JF32" i="2"/>
  <c r="JA32" i="2"/>
  <c r="IZ32" i="2"/>
  <c r="IY32" i="2"/>
  <c r="IX32" i="2"/>
  <c r="IW32" i="2"/>
  <c r="IU32" i="2"/>
  <c r="IT32" i="2"/>
  <c r="IS32" i="2"/>
  <c r="IR32" i="2"/>
  <c r="IP32" i="2"/>
  <c r="IO32" i="2"/>
  <c r="IN32" i="2"/>
  <c r="IM32" i="2"/>
  <c r="IG32" i="2" s="1"/>
  <c r="IL32" i="2"/>
  <c r="IK32" i="2"/>
  <c r="IJ32" i="2"/>
  <c r="IH32" i="2"/>
  <c r="IF32" i="2"/>
  <c r="IE32" i="2"/>
  <c r="ID32" i="2"/>
  <c r="HW32" i="2"/>
  <c r="HS32" i="2"/>
  <c r="HJ32" i="2" s="1"/>
  <c r="HG32" i="2" s="1" a="1"/>
  <c r="HG32" i="2" s="1"/>
  <c r="HR32" i="2"/>
  <c r="HQ32" i="2"/>
  <c r="HP32" i="2"/>
  <c r="HO32" i="2"/>
  <c r="HI32" i="2"/>
  <c r="HC32" i="2"/>
  <c r="HA32" i="2" a="1"/>
  <c r="HA32" i="2" s="1"/>
  <c r="GY32" i="2"/>
  <c r="GX32" i="2"/>
  <c r="GR32" i="2"/>
  <c r="GL32" i="2"/>
  <c r="GM32" i="2" s="1"/>
  <c r="GZ32" i="2" s="1"/>
  <c r="FR32" i="2"/>
  <c r="FS32" i="2" s="1"/>
  <c r="FI32" i="2"/>
  <c r="FO32" i="2" s="1"/>
  <c r="EW32" i="2"/>
  <c r="ET32" i="2"/>
  <c r="EP32" i="2"/>
  <c r="DT32" i="2"/>
  <c r="DJ32" i="2"/>
  <c r="DI32" i="2"/>
  <c r="DH32" i="2"/>
  <c r="DL32" i="2" s="1"/>
  <c r="DN32" i="2" s="1"/>
  <c r="CZ32" i="2"/>
  <c r="CY32" i="2" s="1"/>
  <c r="CV32" i="2" s="1"/>
  <c r="Z32" i="2" s="1"/>
  <c r="AI32" i="2" s="1"/>
  <c r="CX32" i="2"/>
  <c r="CW32" i="2"/>
  <c r="CT32" i="2"/>
  <c r="CS32" i="2" s="1"/>
  <c r="CQ32" i="2" s="1"/>
  <c r="DB32" i="2" s="1"/>
  <c r="DD32" i="2" s="1"/>
  <c r="CR32" i="2"/>
  <c r="CK32" i="2" s="1"/>
  <c r="DF32" i="2" s="1"/>
  <c r="CP32" i="2"/>
  <c r="DC32" i="2" s="1"/>
  <c r="AL32" i="2"/>
  <c r="D32" i="2"/>
  <c r="CA32" i="2" s="1"/>
  <c r="OQ31" i="2"/>
  <c r="OL31" i="2"/>
  <c r="OK31" i="2"/>
  <c r="OJ31" i="2"/>
  <c r="OI31" i="2"/>
  <c r="OH31" i="2"/>
  <c r="OG31" i="2"/>
  <c r="NS31" i="2"/>
  <c r="NR31" i="2"/>
  <c r="NP31" i="2"/>
  <c r="NO31" i="2"/>
  <c r="NQ31" i="2" s="1"/>
  <c r="NC31" i="2"/>
  <c r="MY31" i="2"/>
  <c r="MQ31" i="2"/>
  <c r="MP31" i="2"/>
  <c r="MK31" i="2"/>
  <c r="MJ31" i="2"/>
  <c r="ME31" i="2"/>
  <c r="MD31" i="2"/>
  <c r="LY31" i="2"/>
  <c r="LX31" i="2"/>
  <c r="LS31" i="2"/>
  <c r="LR31" i="2"/>
  <c r="LM31" i="2"/>
  <c r="LL31" i="2"/>
  <c r="LG31" i="2"/>
  <c r="LF31" i="2"/>
  <c r="LA31" i="2"/>
  <c r="KZ31" i="2"/>
  <c r="KU31" i="2"/>
  <c r="KT31" i="2"/>
  <c r="KO31" i="2"/>
  <c r="KN31" i="2"/>
  <c r="KC31" i="2"/>
  <c r="KB31" i="2"/>
  <c r="KA31" i="2"/>
  <c r="JZ31" i="2"/>
  <c r="JY31" i="2"/>
  <c r="JW31" i="2"/>
  <c r="JV31" i="2"/>
  <c r="JU31" i="2"/>
  <c r="JT31" i="2"/>
  <c r="JR31" i="2"/>
  <c r="JQ31" i="2"/>
  <c r="JP31" i="2"/>
  <c r="JO31" i="2"/>
  <c r="JI31" i="2" s="1"/>
  <c r="JN31" i="2"/>
  <c r="JM31" i="2"/>
  <c r="JL31" i="2"/>
  <c r="JJ31" i="2"/>
  <c r="JH31" i="2"/>
  <c r="JG31" i="2"/>
  <c r="JF31" i="2"/>
  <c r="JA31" i="2"/>
  <c r="IZ31" i="2"/>
  <c r="IY31" i="2"/>
  <c r="IX31" i="2"/>
  <c r="IW31" i="2"/>
  <c r="IU31" i="2"/>
  <c r="IT31" i="2"/>
  <c r="IS31" i="2"/>
  <c r="IR31" i="2"/>
  <c r="IP31" i="2"/>
  <c r="IO31" i="2"/>
  <c r="IN31" i="2"/>
  <c r="IM31" i="2"/>
  <c r="IG31" i="2" s="1"/>
  <c r="IL31" i="2"/>
  <c r="IK31" i="2"/>
  <c r="IJ31" i="2"/>
  <c r="IH31" i="2"/>
  <c r="IF31" i="2"/>
  <c r="IE31" i="2"/>
  <c r="ID31" i="2"/>
  <c r="HW31" i="2"/>
  <c r="HS31" i="2"/>
  <c r="HJ31" i="2" s="1"/>
  <c r="HG31" i="2" s="1" a="1"/>
  <c r="HG31" i="2" s="1"/>
  <c r="HR31" i="2"/>
  <c r="HQ31" i="2"/>
  <c r="HP31" i="2"/>
  <c r="HO31" i="2"/>
  <c r="HI31" i="2"/>
  <c r="HC31" i="2"/>
  <c r="HA31" i="2" a="1"/>
  <c r="HA31" i="2" s="1"/>
  <c r="GY31" i="2"/>
  <c r="GX31" i="2"/>
  <c r="GR31" i="2"/>
  <c r="GM31" i="2"/>
  <c r="GZ31" i="2" s="1"/>
  <c r="GL31" i="2"/>
  <c r="FR31" i="2"/>
  <c r="FS31" i="2" s="1"/>
  <c r="FI31" i="2"/>
  <c r="FO31" i="2" s="1"/>
  <c r="EW31" i="2"/>
  <c r="ET31" i="2"/>
  <c r="EP31" i="2"/>
  <c r="DT31" i="2"/>
  <c r="DJ31" i="2"/>
  <c r="DI31" i="2"/>
  <c r="DH31" i="2"/>
  <c r="DC31" i="2"/>
  <c r="CZ31" i="2"/>
  <c r="CY31" i="2" s="1"/>
  <c r="CV31" i="2" s="1"/>
  <c r="CX31" i="2"/>
  <c r="CW31" i="2"/>
  <c r="CT31" i="2"/>
  <c r="CS31" i="2" s="1"/>
  <c r="CQ31" i="2" s="1"/>
  <c r="CP31" i="2"/>
  <c r="AL31" i="2"/>
  <c r="Z31" i="2"/>
  <c r="AI31" i="2" s="1"/>
  <c r="D31" i="2"/>
  <c r="CA31" i="2" s="1"/>
  <c r="OQ30" i="2"/>
  <c r="OL30" i="2"/>
  <c r="OK30" i="2"/>
  <c r="OJ30" i="2"/>
  <c r="OI30" i="2"/>
  <c r="OH30" i="2"/>
  <c r="OG30" i="2"/>
  <c r="NS30" i="2"/>
  <c r="NR30" i="2"/>
  <c r="NP30" i="2"/>
  <c r="NO30" i="2"/>
  <c r="NC30" i="2"/>
  <c r="MY30" i="2"/>
  <c r="NG30" i="2" s="1"/>
  <c r="MQ30" i="2"/>
  <c r="MP30" i="2"/>
  <c r="MR30" i="2" s="1"/>
  <c r="MK30" i="2"/>
  <c r="MJ30" i="2"/>
  <c r="ME30" i="2"/>
  <c r="MD30" i="2"/>
  <c r="LY30" i="2"/>
  <c r="LX30" i="2"/>
  <c r="LS30" i="2"/>
  <c r="LR30" i="2"/>
  <c r="LT30" i="2" s="1"/>
  <c r="LM30" i="2"/>
  <c r="LL30" i="2"/>
  <c r="LG30" i="2"/>
  <c r="LF30" i="2"/>
  <c r="LB30" i="2"/>
  <c r="LA30" i="2"/>
  <c r="KZ30" i="2"/>
  <c r="KU30" i="2"/>
  <c r="KT30" i="2"/>
  <c r="KO30" i="2"/>
  <c r="KN30" i="2"/>
  <c r="KC30" i="2"/>
  <c r="KB30" i="2"/>
  <c r="KA30" i="2"/>
  <c r="JZ30" i="2"/>
  <c r="JY30" i="2"/>
  <c r="JW30" i="2"/>
  <c r="JV30" i="2"/>
  <c r="JU30" i="2"/>
  <c r="JT30" i="2"/>
  <c r="JR30" i="2"/>
  <c r="JQ30" i="2"/>
  <c r="JP30" i="2"/>
  <c r="JO30" i="2"/>
  <c r="JK30" i="2" s="1"/>
  <c r="JN30" i="2"/>
  <c r="JM30" i="2"/>
  <c r="JL30" i="2"/>
  <c r="JJ30" i="2"/>
  <c r="JH30" i="2"/>
  <c r="JG30" i="2"/>
  <c r="JF30" i="2"/>
  <c r="JA30" i="2"/>
  <c r="IZ30" i="2"/>
  <c r="IY30" i="2"/>
  <c r="IX30" i="2"/>
  <c r="IW30" i="2"/>
  <c r="IU30" i="2"/>
  <c r="IT30" i="2"/>
  <c r="IS30" i="2"/>
  <c r="IR30" i="2"/>
  <c r="IP30" i="2"/>
  <c r="IO30" i="2"/>
  <c r="IN30" i="2"/>
  <c r="IM30" i="2"/>
  <c r="IG30" i="2" s="1"/>
  <c r="IL30" i="2"/>
  <c r="IK30" i="2"/>
  <c r="IJ30" i="2"/>
  <c r="IH30" i="2"/>
  <c r="IF30" i="2"/>
  <c r="IE30" i="2"/>
  <c r="ID30" i="2"/>
  <c r="HW30" i="2"/>
  <c r="HS30" i="2"/>
  <c r="HJ30" i="2" s="1"/>
  <c r="HG30" i="2" s="1" a="1"/>
  <c r="HG30" i="2" s="1"/>
  <c r="HR30" i="2"/>
  <c r="HQ30" i="2"/>
  <c r="HP30" i="2"/>
  <c r="HO30" i="2"/>
  <c r="HI30" i="2"/>
  <c r="HC30" i="2"/>
  <c r="HA30" i="2" a="1"/>
  <c r="HA30" i="2" s="1"/>
  <c r="GY30" i="2"/>
  <c r="GX30" i="2"/>
  <c r="GR30" i="2"/>
  <c r="GL30" i="2"/>
  <c r="GM30" i="2" s="1"/>
  <c r="GZ30" i="2" s="1"/>
  <c r="FR30" i="2"/>
  <c r="FI30" i="2"/>
  <c r="FO30" i="2" s="1"/>
  <c r="EW30" i="2"/>
  <c r="ET30" i="2"/>
  <c r="EP30" i="2"/>
  <c r="DT30" i="2"/>
  <c r="DJ30" i="2"/>
  <c r="DI30" i="2"/>
  <c r="DH30" i="2"/>
  <c r="CZ30" i="2"/>
  <c r="CY30" i="2" s="1"/>
  <c r="CV30" i="2" s="1"/>
  <c r="Z30" i="2" s="1"/>
  <c r="AI30" i="2" s="1"/>
  <c r="CX30" i="2"/>
  <c r="CW30" i="2"/>
  <c r="CT30" i="2"/>
  <c r="CS30" i="2"/>
  <c r="CQ30" i="2" s="1"/>
  <c r="DB30" i="2" s="1"/>
  <c r="CP30" i="2"/>
  <c r="AL30" i="2"/>
  <c r="D30" i="2"/>
  <c r="CA30" i="2" s="1"/>
  <c r="OQ29" i="2"/>
  <c r="OL29" i="2"/>
  <c r="OK29" i="2"/>
  <c r="OJ29" i="2"/>
  <c r="OI29" i="2"/>
  <c r="OP29" i="2" s="1"/>
  <c r="OR29" i="2" s="1"/>
  <c r="OH29" i="2"/>
  <c r="OG29" i="2"/>
  <c r="NS29" i="2"/>
  <c r="NR29" i="2"/>
  <c r="NP29" i="2"/>
  <c r="NO29" i="2"/>
  <c r="NC29" i="2"/>
  <c r="MY29" i="2"/>
  <c r="NG29" i="2" s="1"/>
  <c r="MQ29" i="2"/>
  <c r="MP29" i="2"/>
  <c r="MR29" i="2" s="1"/>
  <c r="MK29" i="2"/>
  <c r="MJ29" i="2"/>
  <c r="ME29" i="2"/>
  <c r="MD29" i="2"/>
  <c r="LY29" i="2"/>
  <c r="LX29" i="2"/>
  <c r="LS29" i="2"/>
  <c r="LR29" i="2"/>
  <c r="LT29" i="2" s="1"/>
  <c r="LM29" i="2"/>
  <c r="LL29" i="2"/>
  <c r="LG29" i="2"/>
  <c r="LF29" i="2"/>
  <c r="LA29" i="2"/>
  <c r="KZ29" i="2"/>
  <c r="KU29" i="2"/>
  <c r="KT29" i="2"/>
  <c r="KO29" i="2"/>
  <c r="KN29" i="2"/>
  <c r="KC29" i="2"/>
  <c r="KB29" i="2"/>
  <c r="KA29" i="2"/>
  <c r="JZ29" i="2"/>
  <c r="JY29" i="2"/>
  <c r="JW29" i="2"/>
  <c r="JV29" i="2"/>
  <c r="JU29" i="2"/>
  <c r="JT29" i="2"/>
  <c r="JR29" i="2"/>
  <c r="JQ29" i="2"/>
  <c r="JP29" i="2"/>
  <c r="JO29" i="2"/>
  <c r="JI29" i="2" s="1"/>
  <c r="JN29" i="2"/>
  <c r="JM29" i="2"/>
  <c r="JL29" i="2"/>
  <c r="JK29" i="2"/>
  <c r="JE29" i="2" s="1"/>
  <c r="JJ29" i="2"/>
  <c r="JH29" i="2"/>
  <c r="JG29" i="2"/>
  <c r="JF29" i="2"/>
  <c r="JA29" i="2"/>
  <c r="IZ29" i="2"/>
  <c r="IY29" i="2"/>
  <c r="IX29" i="2"/>
  <c r="IW29" i="2"/>
  <c r="IU29" i="2"/>
  <c r="IT29" i="2"/>
  <c r="IS29" i="2"/>
  <c r="IR29" i="2"/>
  <c r="IP29" i="2"/>
  <c r="IO29" i="2"/>
  <c r="IN29" i="2"/>
  <c r="IM29" i="2"/>
  <c r="II29" i="2" s="1"/>
  <c r="IL29" i="2"/>
  <c r="IK29" i="2"/>
  <c r="IJ29" i="2"/>
  <c r="IH29" i="2"/>
  <c r="IF29" i="2"/>
  <c r="IE29" i="2"/>
  <c r="ID29" i="2"/>
  <c r="HW29" i="2"/>
  <c r="HS29" i="2"/>
  <c r="HJ29" i="2" s="1"/>
  <c r="HG29" i="2" s="1" a="1"/>
  <c r="HG29" i="2" s="1"/>
  <c r="HR29" i="2"/>
  <c r="HQ29" i="2"/>
  <c r="HP29" i="2"/>
  <c r="HO29" i="2"/>
  <c r="HI29" i="2"/>
  <c r="HC29" i="2"/>
  <c r="HA29" i="2" a="1"/>
  <c r="HA29" i="2" s="1"/>
  <c r="GY29" i="2"/>
  <c r="GX29" i="2"/>
  <c r="GR29" i="2"/>
  <c r="GM29" i="2"/>
  <c r="GZ29" i="2" s="1"/>
  <c r="GL29" i="2"/>
  <c r="FR29" i="2"/>
  <c r="FI29" i="2"/>
  <c r="FO29" i="2" s="1"/>
  <c r="EW29" i="2"/>
  <c r="ET29" i="2"/>
  <c r="EP29" i="2"/>
  <c r="DT29" i="2"/>
  <c r="DJ29" i="2"/>
  <c r="EB29" i="2" s="1"/>
  <c r="EH29" i="2" s="1"/>
  <c r="DI29" i="2"/>
  <c r="DH29" i="2"/>
  <c r="DC29" i="2"/>
  <c r="CZ29" i="2"/>
  <c r="CY29" i="2" s="1"/>
  <c r="CV29" i="2" s="1"/>
  <c r="Z29" i="2" s="1"/>
  <c r="AI29" i="2" s="1"/>
  <c r="CX29" i="2"/>
  <c r="CW29" i="2"/>
  <c r="CT29" i="2"/>
  <c r="CS29" i="2" s="1"/>
  <c r="CQ29" i="2" s="1"/>
  <c r="CP29" i="2"/>
  <c r="AL29" i="2"/>
  <c r="D29" i="2"/>
  <c r="CA29" i="2" s="1"/>
  <c r="OQ28" i="2"/>
  <c r="OL28" i="2"/>
  <c r="OK28" i="2"/>
  <c r="OJ28" i="2"/>
  <c r="OM28" i="2" s="1"/>
  <c r="OI28" i="2"/>
  <c r="OP28" i="2" s="1"/>
  <c r="OR28" i="2" s="1"/>
  <c r="OH28" i="2"/>
  <c r="OG28" i="2"/>
  <c r="NT28" i="2"/>
  <c r="NS28" i="2"/>
  <c r="NR28" i="2"/>
  <c r="NP28" i="2"/>
  <c r="NO28" i="2"/>
  <c r="NC28" i="2"/>
  <c r="MY28" i="2"/>
  <c r="MQ28" i="2"/>
  <c r="MP28" i="2"/>
  <c r="MK28" i="2"/>
  <c r="MJ28" i="2"/>
  <c r="ME28" i="2"/>
  <c r="MF28" i="2" s="1"/>
  <c r="MD28" i="2"/>
  <c r="LY28" i="2"/>
  <c r="LX28" i="2"/>
  <c r="LS28" i="2"/>
  <c r="LR28" i="2"/>
  <c r="LM28" i="2"/>
  <c r="LL28" i="2"/>
  <c r="LN28" i="2" s="1"/>
  <c r="LG28" i="2"/>
  <c r="LF28" i="2"/>
  <c r="LA28" i="2"/>
  <c r="KZ28" i="2"/>
  <c r="KU28" i="2"/>
  <c r="KT28" i="2"/>
  <c r="KV28" i="2" s="1"/>
  <c r="KO28" i="2"/>
  <c r="KN28" i="2"/>
  <c r="KC28" i="2"/>
  <c r="KB28" i="2"/>
  <c r="KA28" i="2"/>
  <c r="JZ28" i="2"/>
  <c r="JY28" i="2"/>
  <c r="JW28" i="2"/>
  <c r="JV28" i="2"/>
  <c r="JU28" i="2"/>
  <c r="JT28" i="2"/>
  <c r="JR28" i="2"/>
  <c r="JQ28" i="2"/>
  <c r="JP28" i="2"/>
  <c r="JO28" i="2"/>
  <c r="JI28" i="2" s="1"/>
  <c r="JN28" i="2"/>
  <c r="JM28" i="2"/>
  <c r="JL28" i="2"/>
  <c r="JJ28" i="2"/>
  <c r="JH28" i="2"/>
  <c r="JG28" i="2"/>
  <c r="JF28" i="2"/>
  <c r="JA28" i="2"/>
  <c r="IZ28" i="2"/>
  <c r="IY28" i="2"/>
  <c r="IX28" i="2"/>
  <c r="IW28" i="2"/>
  <c r="IU28" i="2"/>
  <c r="IT28" i="2"/>
  <c r="IS28" i="2"/>
  <c r="IR28" i="2"/>
  <c r="IP28" i="2"/>
  <c r="IO28" i="2"/>
  <c r="IN28" i="2"/>
  <c r="IM28" i="2"/>
  <c r="IG28" i="2" s="1"/>
  <c r="IL28" i="2"/>
  <c r="IK28" i="2"/>
  <c r="IJ28" i="2"/>
  <c r="IH28" i="2"/>
  <c r="IF28" i="2"/>
  <c r="IE28" i="2"/>
  <c r="ID28" i="2"/>
  <c r="HW28" i="2"/>
  <c r="HS28" i="2"/>
  <c r="HJ28" i="2" s="1"/>
  <c r="HG28" i="2" s="1" a="1"/>
  <c r="HG28" i="2" s="1"/>
  <c r="HR28" i="2"/>
  <c r="HQ28" i="2"/>
  <c r="HP28" i="2"/>
  <c r="HO28" i="2"/>
  <c r="HI28" i="2"/>
  <c r="HC28" i="2"/>
  <c r="HA28" i="2" a="1"/>
  <c r="HA28" i="2" s="1"/>
  <c r="GY28" i="2"/>
  <c r="GX28" i="2"/>
  <c r="GR28" i="2"/>
  <c r="GL28" i="2"/>
  <c r="GM28" i="2" s="1"/>
  <c r="GZ28" i="2" s="1"/>
  <c r="FR28" i="2"/>
  <c r="FS28" i="2" s="1"/>
  <c r="FI28" i="2"/>
  <c r="FO28" i="2" s="1"/>
  <c r="EW28" i="2"/>
  <c r="ET28" i="2"/>
  <c r="EP28" i="2"/>
  <c r="DT28" i="2"/>
  <c r="DJ28" i="2"/>
  <c r="DI28" i="2"/>
  <c r="DH28" i="2"/>
  <c r="CZ28" i="2"/>
  <c r="CY28" i="2" s="1"/>
  <c r="CV28" i="2" s="1"/>
  <c r="Z28" i="2" s="1"/>
  <c r="AI28" i="2" s="1"/>
  <c r="CX28" i="2"/>
  <c r="CW28" i="2"/>
  <c r="CT28" i="2"/>
  <c r="CS28" i="2" s="1"/>
  <c r="CQ28" i="2" s="1"/>
  <c r="CP28" i="2"/>
  <c r="DC28" i="2" s="1"/>
  <c r="AL28" i="2"/>
  <c r="D28" i="2"/>
  <c r="CA28" i="2" s="1"/>
  <c r="OQ27" i="2"/>
  <c r="OL27" i="2"/>
  <c r="OK27" i="2"/>
  <c r="OJ27" i="2"/>
  <c r="OI27" i="2"/>
  <c r="OH27" i="2"/>
  <c r="ON27" i="2" s="1"/>
  <c r="OG27" i="2"/>
  <c r="NS27" i="2"/>
  <c r="NR27" i="2"/>
  <c r="NP27" i="2"/>
  <c r="NO27" i="2"/>
  <c r="NC27" i="2"/>
  <c r="MY27" i="2"/>
  <c r="MR27" i="2"/>
  <c r="MQ27" i="2"/>
  <c r="MP27" i="2"/>
  <c r="MK27" i="2"/>
  <c r="ML27" i="2" s="1"/>
  <c r="MJ27" i="2"/>
  <c r="ME27" i="2"/>
  <c r="MD27" i="2"/>
  <c r="MF27" i="2" s="1"/>
  <c r="LY27" i="2"/>
  <c r="LX27" i="2"/>
  <c r="LS27" i="2"/>
  <c r="LR27" i="2"/>
  <c r="LT27" i="2" s="1"/>
  <c r="LM27" i="2"/>
  <c r="LN27" i="2" s="1"/>
  <c r="LL27" i="2"/>
  <c r="LG27" i="2"/>
  <c r="LF27" i="2"/>
  <c r="LA27" i="2"/>
  <c r="KZ27" i="2"/>
  <c r="KU27" i="2"/>
  <c r="KT27" i="2"/>
  <c r="KO27" i="2"/>
  <c r="KN27" i="2"/>
  <c r="KC27" i="2"/>
  <c r="KB27" i="2"/>
  <c r="KA27" i="2"/>
  <c r="JZ27" i="2"/>
  <c r="JY27" i="2"/>
  <c r="JW27" i="2"/>
  <c r="JV27" i="2"/>
  <c r="JU27" i="2"/>
  <c r="JT27" i="2"/>
  <c r="JR27" i="2"/>
  <c r="JQ27" i="2"/>
  <c r="JP27" i="2"/>
  <c r="JO27" i="2"/>
  <c r="JI27" i="2" s="1"/>
  <c r="JN27" i="2"/>
  <c r="JM27" i="2"/>
  <c r="JL27" i="2"/>
  <c r="JK27" i="2"/>
  <c r="JC27" i="2" s="1"/>
  <c r="JD27" i="2" s="1"/>
  <c r="KI27" i="2" s="1"/>
  <c r="JJ27" i="2"/>
  <c r="JH27" i="2"/>
  <c r="JG27" i="2"/>
  <c r="JF27" i="2"/>
  <c r="JA27" i="2"/>
  <c r="IZ27" i="2"/>
  <c r="IY27" i="2"/>
  <c r="IX27" i="2"/>
  <c r="IW27" i="2"/>
  <c r="IU27" i="2"/>
  <c r="IT27" i="2"/>
  <c r="IS27" i="2"/>
  <c r="IR27" i="2"/>
  <c r="IP27" i="2"/>
  <c r="IO27" i="2"/>
  <c r="IN27" i="2"/>
  <c r="IM27" i="2"/>
  <c r="IG27" i="2" s="1"/>
  <c r="IL27" i="2"/>
  <c r="IK27" i="2"/>
  <c r="IJ27" i="2"/>
  <c r="IH27" i="2"/>
  <c r="IF27" i="2"/>
  <c r="IE27" i="2"/>
  <c r="ID27" i="2"/>
  <c r="HW27" i="2"/>
  <c r="HS27" i="2"/>
  <c r="HJ27" i="2" s="1"/>
  <c r="HG27" i="2" s="1" a="1"/>
  <c r="HG27" i="2" s="1"/>
  <c r="HR27" i="2"/>
  <c r="HQ27" i="2"/>
  <c r="HP27" i="2"/>
  <c r="HO27" i="2"/>
  <c r="HI27" i="2"/>
  <c r="HC27" i="2"/>
  <c r="HA27" i="2" a="1"/>
  <c r="HA27" i="2" s="1"/>
  <c r="GY27" i="2"/>
  <c r="GX27" i="2"/>
  <c r="GR27" i="2"/>
  <c r="GL27" i="2"/>
  <c r="GM27" i="2" s="1"/>
  <c r="GZ27" i="2" s="1"/>
  <c r="FR27" i="2"/>
  <c r="FS27" i="2" s="1"/>
  <c r="FI27" i="2"/>
  <c r="FO27" i="2" s="1"/>
  <c r="EW27" i="2"/>
  <c r="ET27" i="2"/>
  <c r="EP27" i="2"/>
  <c r="DT27" i="2"/>
  <c r="DJ27" i="2"/>
  <c r="DI27" i="2"/>
  <c r="EB27" i="2" s="1"/>
  <c r="EH27" i="2" s="1"/>
  <c r="DH27" i="2"/>
  <c r="CZ27" i="2"/>
  <c r="CY27" i="2" s="1"/>
  <c r="CV27" i="2" s="1"/>
  <c r="Z27" i="2" s="1"/>
  <c r="AI27" i="2" s="1"/>
  <c r="CX27" i="2"/>
  <c r="CW27" i="2"/>
  <c r="CT27" i="2"/>
  <c r="CS27" i="2" s="1"/>
  <c r="CQ27" i="2"/>
  <c r="DB27" i="2" s="1"/>
  <c r="CP27" i="2"/>
  <c r="DC27" i="2" s="1"/>
  <c r="AL27" i="2"/>
  <c r="D27" i="2"/>
  <c r="CA27" i="2" s="1"/>
  <c r="OQ26" i="2"/>
  <c r="OL26" i="2"/>
  <c r="OK26" i="2"/>
  <c r="OJ26" i="2"/>
  <c r="OI26" i="2"/>
  <c r="OH26" i="2"/>
  <c r="ON26" i="2" s="1"/>
  <c r="OG26" i="2"/>
  <c r="NS26" i="2"/>
  <c r="NR26" i="2"/>
  <c r="NP26" i="2"/>
  <c r="NO26" i="2"/>
  <c r="NC26" i="2"/>
  <c r="MY26" i="2"/>
  <c r="MQ26" i="2"/>
  <c r="MP26" i="2"/>
  <c r="MK26" i="2"/>
  <c r="MJ26" i="2"/>
  <c r="ME26" i="2"/>
  <c r="MD26" i="2"/>
  <c r="MF26" i="2" s="1"/>
  <c r="LY26" i="2"/>
  <c r="LX26" i="2"/>
  <c r="LS26" i="2"/>
  <c r="LT26" i="2" s="1"/>
  <c r="LR26" i="2"/>
  <c r="LM26" i="2"/>
  <c r="LL26" i="2"/>
  <c r="LG26" i="2"/>
  <c r="LF26" i="2"/>
  <c r="LH26" i="2" s="1"/>
  <c r="LA26" i="2"/>
  <c r="KZ26" i="2"/>
  <c r="LB26" i="2" s="1"/>
  <c r="KU26" i="2"/>
  <c r="KT26" i="2"/>
  <c r="KO26" i="2"/>
  <c r="KN26" i="2"/>
  <c r="KC26" i="2"/>
  <c r="KB26" i="2"/>
  <c r="KA26" i="2"/>
  <c r="JZ26" i="2"/>
  <c r="JY26" i="2"/>
  <c r="JW26" i="2"/>
  <c r="JV26" i="2"/>
  <c r="JU26" i="2"/>
  <c r="JT26" i="2"/>
  <c r="JR26" i="2"/>
  <c r="JQ26" i="2"/>
  <c r="JP26" i="2"/>
  <c r="JO26" i="2"/>
  <c r="JK26" i="2" s="1"/>
  <c r="JE26" i="2" s="1"/>
  <c r="JN26" i="2"/>
  <c r="JM26" i="2"/>
  <c r="JL26" i="2"/>
  <c r="JJ26" i="2"/>
  <c r="JH26" i="2"/>
  <c r="JG26" i="2"/>
  <c r="JF26" i="2"/>
  <c r="JA26" i="2"/>
  <c r="IZ26" i="2"/>
  <c r="IY26" i="2"/>
  <c r="IX26" i="2"/>
  <c r="IW26" i="2"/>
  <c r="IU26" i="2"/>
  <c r="IT26" i="2"/>
  <c r="IS26" i="2"/>
  <c r="IR26" i="2"/>
  <c r="IP26" i="2"/>
  <c r="IO26" i="2"/>
  <c r="IN26" i="2"/>
  <c r="IM26" i="2"/>
  <c r="IL26" i="2"/>
  <c r="IK26" i="2"/>
  <c r="IJ26" i="2"/>
  <c r="IH26" i="2"/>
  <c r="IF26" i="2"/>
  <c r="IE26" i="2"/>
  <c r="ID26" i="2"/>
  <c r="HW26" i="2"/>
  <c r="HS26" i="2"/>
  <c r="HJ26" i="2" s="1"/>
  <c r="HG26" i="2" s="1" a="1"/>
  <c r="HG26" i="2" s="1"/>
  <c r="HR26" i="2"/>
  <c r="HQ26" i="2"/>
  <c r="HP26" i="2"/>
  <c r="HO26" i="2"/>
  <c r="HI26" i="2"/>
  <c r="HC26" i="2"/>
  <c r="HA26" i="2" a="1"/>
  <c r="HA26" i="2" s="1"/>
  <c r="GY26" i="2"/>
  <c r="GX26" i="2"/>
  <c r="GR26" i="2"/>
  <c r="GL26" i="2"/>
  <c r="GM26" i="2" s="1"/>
  <c r="GZ26" i="2" s="1"/>
  <c r="FT26" i="2"/>
  <c r="FU26" i="2" s="1"/>
  <c r="FV26" i="2" s="1"/>
  <c r="ES26" i="2" s="1"/>
  <c r="FR26" i="2"/>
  <c r="FS26" i="2" s="1"/>
  <c r="FI26" i="2"/>
  <c r="FO26" i="2" s="1"/>
  <c r="EW26" i="2"/>
  <c r="ET26" i="2"/>
  <c r="EP26" i="2"/>
  <c r="DT26" i="2"/>
  <c r="DJ26" i="2"/>
  <c r="DI26" i="2"/>
  <c r="DH26" i="2"/>
  <c r="CZ26" i="2"/>
  <c r="CY26" i="2" s="1"/>
  <c r="CV26" i="2" s="1"/>
  <c r="Z26" i="2" s="1"/>
  <c r="AI26" i="2" s="1"/>
  <c r="CX26" i="2"/>
  <c r="CW26" i="2"/>
  <c r="CT26" i="2"/>
  <c r="CS26" i="2"/>
  <c r="CQ26" i="2" s="1"/>
  <c r="DB26" i="2" s="1"/>
  <c r="CP26" i="2"/>
  <c r="DC26" i="2" s="1"/>
  <c r="AL26" i="2"/>
  <c r="D26" i="2"/>
  <c r="CA26" i="2" s="1"/>
  <c r="OQ25" i="2"/>
  <c r="OL25" i="2"/>
  <c r="OK25" i="2"/>
  <c r="OJ25" i="2"/>
  <c r="OI25" i="2"/>
  <c r="OP25" i="2" s="1"/>
  <c r="OR25" i="2" s="1"/>
  <c r="OH25" i="2"/>
  <c r="OG25" i="2"/>
  <c r="OM25" i="2" s="1"/>
  <c r="NS25" i="2"/>
  <c r="NT25" i="2" s="1"/>
  <c r="NR25" i="2"/>
  <c r="NP25" i="2"/>
  <c r="NO25" i="2"/>
  <c r="NQ25" i="2" s="1"/>
  <c r="NC25" i="2"/>
  <c r="MY25" i="2"/>
  <c r="MQ25" i="2"/>
  <c r="MP25" i="2"/>
  <c r="MK25" i="2"/>
  <c r="MJ25" i="2"/>
  <c r="ME25" i="2"/>
  <c r="MD25" i="2"/>
  <c r="MF25" i="2" s="1"/>
  <c r="LY25" i="2"/>
  <c r="LX25" i="2"/>
  <c r="LS25" i="2"/>
  <c r="LR25" i="2"/>
  <c r="LM25" i="2"/>
  <c r="LL25" i="2"/>
  <c r="LG25" i="2"/>
  <c r="LF25" i="2"/>
  <c r="LA25" i="2"/>
  <c r="KZ25" i="2"/>
  <c r="LB25" i="2" s="1"/>
  <c r="KU25" i="2"/>
  <c r="KT25" i="2"/>
  <c r="KO25" i="2"/>
  <c r="KN25" i="2"/>
  <c r="KC25" i="2"/>
  <c r="KB25" i="2"/>
  <c r="KA25" i="2"/>
  <c r="JZ25" i="2"/>
  <c r="JY25" i="2"/>
  <c r="JW25" i="2"/>
  <c r="JV25" i="2"/>
  <c r="JU25" i="2"/>
  <c r="JT25" i="2"/>
  <c r="JR25" i="2"/>
  <c r="JQ25" i="2"/>
  <c r="JP25" i="2"/>
  <c r="JO25" i="2"/>
  <c r="JK25" i="2" s="1"/>
  <c r="JE25" i="2" s="1"/>
  <c r="JN25" i="2"/>
  <c r="JM25" i="2"/>
  <c r="JL25" i="2"/>
  <c r="JJ25" i="2"/>
  <c r="JH25" i="2"/>
  <c r="JG25" i="2"/>
  <c r="JF25" i="2"/>
  <c r="JA25" i="2"/>
  <c r="IZ25" i="2"/>
  <c r="IY25" i="2"/>
  <c r="IX25" i="2"/>
  <c r="IW25" i="2"/>
  <c r="IU25" i="2"/>
  <c r="IT25" i="2"/>
  <c r="IS25" i="2"/>
  <c r="IR25" i="2"/>
  <c r="IP25" i="2"/>
  <c r="IO25" i="2"/>
  <c r="IN25" i="2"/>
  <c r="IM25" i="2"/>
  <c r="II25" i="2" s="1"/>
  <c r="IA25" i="2" s="1"/>
  <c r="IL25" i="2"/>
  <c r="IK25" i="2"/>
  <c r="IJ25" i="2"/>
  <c r="IH25" i="2"/>
  <c r="IF25" i="2"/>
  <c r="IE25" i="2"/>
  <c r="ID25" i="2"/>
  <c r="IC25" i="2"/>
  <c r="IB25" i="2"/>
  <c r="KF25" i="2" s="1"/>
  <c r="KQ25" i="2" s="1"/>
  <c r="HW25" i="2"/>
  <c r="HS25" i="2"/>
  <c r="HJ25" i="2" s="1"/>
  <c r="HG25" i="2" s="1" a="1"/>
  <c r="HG25" i="2" s="1"/>
  <c r="HR25" i="2"/>
  <c r="HQ25" i="2"/>
  <c r="HP25" i="2"/>
  <c r="HO25" i="2"/>
  <c r="HI25" i="2"/>
  <c r="HC25" i="2"/>
  <c r="HA25" i="2" a="1"/>
  <c r="HA25" i="2" s="1"/>
  <c r="GY25" i="2"/>
  <c r="GX25" i="2"/>
  <c r="GR25" i="2"/>
  <c r="GL25" i="2"/>
  <c r="GM25" i="2" s="1"/>
  <c r="GZ25" i="2" s="1"/>
  <c r="FR25" i="2"/>
  <c r="FS25" i="2" s="1"/>
  <c r="FI25" i="2"/>
  <c r="FO25" i="2" s="1"/>
  <c r="EW25" i="2"/>
  <c r="ET25" i="2"/>
  <c r="EP25" i="2"/>
  <c r="DT25" i="2"/>
  <c r="DJ25" i="2"/>
  <c r="DI25" i="2"/>
  <c r="DH25" i="2"/>
  <c r="CZ25" i="2"/>
  <c r="CY25" i="2" s="1"/>
  <c r="CV25" i="2" s="1"/>
  <c r="Z25" i="2" s="1"/>
  <c r="AI25" i="2" s="1"/>
  <c r="CX25" i="2"/>
  <c r="CW25" i="2"/>
  <c r="CT25" i="2"/>
  <c r="CS25" i="2" s="1"/>
  <c r="CQ25" i="2" s="1"/>
  <c r="CP25" i="2"/>
  <c r="DC25" i="2" s="1"/>
  <c r="AL25" i="2"/>
  <c r="D25" i="2"/>
  <c r="CA25" i="2" s="1"/>
  <c r="OQ24" i="2"/>
  <c r="OL24" i="2"/>
  <c r="OK24" i="2"/>
  <c r="OJ24" i="2"/>
  <c r="OI24" i="2"/>
  <c r="OO24" i="2" s="1"/>
  <c r="OH24" i="2"/>
  <c r="ON24" i="2" s="1"/>
  <c r="OG24" i="2"/>
  <c r="NS24" i="2"/>
  <c r="NR24" i="2"/>
  <c r="NP24" i="2"/>
  <c r="NO24" i="2"/>
  <c r="NC24" i="2"/>
  <c r="MY24" i="2"/>
  <c r="MQ24" i="2"/>
  <c r="MP24" i="2"/>
  <c r="MK24" i="2"/>
  <c r="MJ24" i="2"/>
  <c r="ME24" i="2"/>
  <c r="MD24" i="2"/>
  <c r="MF24" i="2" s="1"/>
  <c r="LY24" i="2"/>
  <c r="LX24" i="2"/>
  <c r="LZ24" i="2" s="1"/>
  <c r="LS24" i="2"/>
  <c r="LR24" i="2"/>
  <c r="LM24" i="2"/>
  <c r="LN24" i="2" s="1"/>
  <c r="LL24" i="2"/>
  <c r="LG24" i="2"/>
  <c r="LF24" i="2"/>
  <c r="LA24" i="2"/>
  <c r="KZ24" i="2"/>
  <c r="KU24" i="2"/>
  <c r="KT24" i="2"/>
  <c r="KO24" i="2"/>
  <c r="KP24" i="2" s="1"/>
  <c r="KN24" i="2"/>
  <c r="KC24" i="2"/>
  <c r="KB24" i="2"/>
  <c r="KA24" i="2"/>
  <c r="JZ24" i="2"/>
  <c r="JY24" i="2"/>
  <c r="JW24" i="2"/>
  <c r="JV24" i="2"/>
  <c r="JU24" i="2"/>
  <c r="JT24" i="2"/>
  <c r="JR24" i="2"/>
  <c r="JQ24" i="2"/>
  <c r="JP24" i="2"/>
  <c r="JO24" i="2"/>
  <c r="JI24" i="2" s="1"/>
  <c r="JN24" i="2"/>
  <c r="JM24" i="2"/>
  <c r="JL24" i="2"/>
  <c r="JJ24" i="2"/>
  <c r="JH24" i="2"/>
  <c r="JG24" i="2"/>
  <c r="JF24" i="2"/>
  <c r="JA24" i="2"/>
  <c r="IZ24" i="2"/>
  <c r="IY24" i="2"/>
  <c r="IX24" i="2"/>
  <c r="IW24" i="2"/>
  <c r="IU24" i="2"/>
  <c r="IT24" i="2"/>
  <c r="IS24" i="2"/>
  <c r="IR24" i="2"/>
  <c r="IP24" i="2"/>
  <c r="IO24" i="2"/>
  <c r="IN24" i="2"/>
  <c r="IM24" i="2"/>
  <c r="II24" i="2" s="1"/>
  <c r="IC24" i="2" s="1"/>
  <c r="IL24" i="2"/>
  <c r="IK24" i="2"/>
  <c r="IJ24" i="2"/>
  <c r="IH24" i="2"/>
  <c r="IF24" i="2"/>
  <c r="IE24" i="2"/>
  <c r="ID24" i="2"/>
  <c r="HW24" i="2"/>
  <c r="HS24" i="2"/>
  <c r="HJ24" i="2" s="1"/>
  <c r="HG24" i="2" s="1" a="1"/>
  <c r="HG24" i="2" s="1"/>
  <c r="HR24" i="2"/>
  <c r="HQ24" i="2"/>
  <c r="HP24" i="2"/>
  <c r="HO24" i="2"/>
  <c r="HI24" i="2"/>
  <c r="HC24" i="2"/>
  <c r="HA24" i="2" a="1"/>
  <c r="HA24" i="2" s="1"/>
  <c r="GY24" i="2"/>
  <c r="GX24" i="2"/>
  <c r="GR24" i="2"/>
  <c r="GL24" i="2"/>
  <c r="GM24" i="2" s="1"/>
  <c r="GZ24" i="2" s="1"/>
  <c r="FR24" i="2"/>
  <c r="FS24" i="2" s="1"/>
  <c r="FT24" i="2" s="1"/>
  <c r="FU24" i="2" s="1"/>
  <c r="FV24" i="2" s="1"/>
  <c r="ES24" i="2" s="1"/>
  <c r="FI24" i="2"/>
  <c r="FO24" i="2" s="1"/>
  <c r="EW24" i="2"/>
  <c r="ET24" i="2"/>
  <c r="EP24" i="2"/>
  <c r="DT24" i="2"/>
  <c r="DJ24" i="2"/>
  <c r="DI24" i="2"/>
  <c r="DH24" i="2"/>
  <c r="DL24" i="2" s="1"/>
  <c r="DN24" i="2" s="1"/>
  <c r="CZ24" i="2"/>
  <c r="CY24" i="2"/>
  <c r="CV24" i="2" s="1"/>
  <c r="Z24" i="2" s="1"/>
  <c r="AI24" i="2" s="1"/>
  <c r="CX24" i="2"/>
  <c r="CW24" i="2"/>
  <c r="CT24" i="2"/>
  <c r="CS24" i="2" s="1"/>
  <c r="CQ24" i="2" s="1"/>
  <c r="CR24" i="2" s="1"/>
  <c r="CK24" i="2" s="1"/>
  <c r="CP24" i="2"/>
  <c r="DC24" i="2" s="1"/>
  <c r="AL24" i="2"/>
  <c r="D24" i="2"/>
  <c r="CA24" i="2" s="1"/>
  <c r="OQ23" i="2"/>
  <c r="OL23" i="2"/>
  <c r="OK23" i="2"/>
  <c r="OJ23" i="2"/>
  <c r="OI23" i="2"/>
  <c r="OH23" i="2"/>
  <c r="OG23" i="2"/>
  <c r="NS23" i="2"/>
  <c r="NR23" i="2"/>
  <c r="NT23" i="2" s="1"/>
  <c r="NP23" i="2"/>
  <c r="NO23" i="2"/>
  <c r="NC23" i="2"/>
  <c r="MY23" i="2"/>
  <c r="MQ23" i="2"/>
  <c r="MP23" i="2"/>
  <c r="MK23" i="2"/>
  <c r="MJ23" i="2"/>
  <c r="ME23" i="2"/>
  <c r="MD23" i="2"/>
  <c r="LY23" i="2"/>
  <c r="LX23" i="2"/>
  <c r="LS23" i="2"/>
  <c r="LR23" i="2"/>
  <c r="LT23" i="2" s="1"/>
  <c r="LM23" i="2"/>
  <c r="LL23" i="2"/>
  <c r="LN23" i="2" s="1"/>
  <c r="LG23" i="2"/>
  <c r="LF23" i="2"/>
  <c r="LA23" i="2"/>
  <c r="KZ23" i="2"/>
  <c r="KU23" i="2"/>
  <c r="KT23" i="2"/>
  <c r="KO23" i="2"/>
  <c r="KN23" i="2"/>
  <c r="KC23" i="2"/>
  <c r="KB23" i="2"/>
  <c r="KA23" i="2"/>
  <c r="JZ23" i="2"/>
  <c r="JY23" i="2"/>
  <c r="JW23" i="2"/>
  <c r="JV23" i="2"/>
  <c r="JU23" i="2"/>
  <c r="JT23" i="2"/>
  <c r="JR23" i="2"/>
  <c r="JQ23" i="2"/>
  <c r="JP23" i="2"/>
  <c r="JO23" i="2"/>
  <c r="JK23" i="2" s="1"/>
  <c r="JN23" i="2"/>
  <c r="JM23" i="2"/>
  <c r="JL23" i="2"/>
  <c r="JJ23" i="2"/>
  <c r="JH23" i="2"/>
  <c r="JG23" i="2"/>
  <c r="JF23" i="2"/>
  <c r="JA23" i="2"/>
  <c r="IZ23" i="2"/>
  <c r="IY23" i="2"/>
  <c r="IX23" i="2"/>
  <c r="IW23" i="2"/>
  <c r="IU23" i="2"/>
  <c r="IT23" i="2"/>
  <c r="IS23" i="2"/>
  <c r="IR23" i="2"/>
  <c r="IP23" i="2"/>
  <c r="IO23" i="2"/>
  <c r="IN23" i="2"/>
  <c r="IM23" i="2"/>
  <c r="IG23" i="2" s="1"/>
  <c r="IL23" i="2"/>
  <c r="IK23" i="2"/>
  <c r="IJ23" i="2"/>
  <c r="IH23" i="2"/>
  <c r="IF23" i="2"/>
  <c r="IE23" i="2"/>
  <c r="ID23" i="2"/>
  <c r="HW23" i="2"/>
  <c r="HS23" i="2"/>
  <c r="HJ23" i="2" s="1"/>
  <c r="HG23" i="2" s="1" a="1"/>
  <c r="HG23" i="2" s="1"/>
  <c r="HR23" i="2"/>
  <c r="HQ23" i="2"/>
  <c r="HP23" i="2"/>
  <c r="HO23" i="2"/>
  <c r="HI23" i="2"/>
  <c r="HC23" i="2"/>
  <c r="HA23" i="2" a="1"/>
  <c r="HA23" i="2" s="1"/>
  <c r="GY23" i="2"/>
  <c r="GX23" i="2"/>
  <c r="GR23" i="2"/>
  <c r="GM23" i="2"/>
  <c r="GZ23" i="2" s="1"/>
  <c r="GL23" i="2"/>
  <c r="FR23" i="2"/>
  <c r="FS23" i="2" s="1"/>
  <c r="FT23" i="2" s="1"/>
  <c r="FU23" i="2" s="1"/>
  <c r="FV23" i="2" s="1"/>
  <c r="ES23" i="2" s="1"/>
  <c r="FI23" i="2"/>
  <c r="FO23" i="2" s="1"/>
  <c r="EW23" i="2"/>
  <c r="ET23" i="2"/>
  <c r="EP23" i="2"/>
  <c r="DT23" i="2"/>
  <c r="DJ23" i="2"/>
  <c r="DI23" i="2"/>
  <c r="DH23" i="2"/>
  <c r="CZ23" i="2"/>
  <c r="CY23" i="2" s="1"/>
  <c r="CV23" i="2" s="1"/>
  <c r="Z23" i="2" s="1"/>
  <c r="AI23" i="2" s="1"/>
  <c r="CX23" i="2"/>
  <c r="CW23" i="2"/>
  <c r="CT23" i="2"/>
  <c r="CS23" i="2"/>
  <c r="CQ23" i="2" s="1"/>
  <c r="DB23" i="2" s="1"/>
  <c r="CP23" i="2"/>
  <c r="AL23" i="2"/>
  <c r="D23" i="2"/>
  <c r="CA23" i="2" s="1"/>
  <c r="OQ22" i="2"/>
  <c r="OL22" i="2"/>
  <c r="OK22" i="2"/>
  <c r="OJ22" i="2"/>
  <c r="OI22" i="2"/>
  <c r="OH22" i="2"/>
  <c r="ON22" i="2" s="1"/>
  <c r="OG22" i="2"/>
  <c r="NS22" i="2"/>
  <c r="NR22" i="2"/>
  <c r="NP22" i="2"/>
  <c r="NO22" i="2"/>
  <c r="NC22" i="2"/>
  <c r="MY22" i="2"/>
  <c r="MQ22" i="2"/>
  <c r="MP22" i="2"/>
  <c r="MR22" i="2" s="1"/>
  <c r="MK22" i="2"/>
  <c r="MJ22" i="2"/>
  <c r="ML22" i="2" s="1"/>
  <c r="ME22" i="2"/>
  <c r="MD22" i="2"/>
  <c r="LY22" i="2"/>
  <c r="LX22" i="2"/>
  <c r="LS22" i="2"/>
  <c r="LR22" i="2"/>
  <c r="LT22" i="2" s="1"/>
  <c r="LM22" i="2"/>
  <c r="LL22" i="2"/>
  <c r="LG22" i="2"/>
  <c r="LF22" i="2"/>
  <c r="LH22" i="2" s="1"/>
  <c r="LA22" i="2"/>
  <c r="KZ22" i="2"/>
  <c r="KU22" i="2"/>
  <c r="KT22" i="2"/>
  <c r="KV22" i="2" s="1"/>
  <c r="KO22" i="2"/>
  <c r="KN22" i="2"/>
  <c r="KP22" i="2" s="1"/>
  <c r="KC22" i="2"/>
  <c r="KB22" i="2"/>
  <c r="KA22" i="2"/>
  <c r="JZ22" i="2"/>
  <c r="JY22" i="2"/>
  <c r="JW22" i="2"/>
  <c r="JV22" i="2"/>
  <c r="JU22" i="2"/>
  <c r="JT22" i="2"/>
  <c r="JR22" i="2"/>
  <c r="JQ22" i="2"/>
  <c r="JP22" i="2"/>
  <c r="JO22" i="2"/>
  <c r="JN22" i="2"/>
  <c r="JM22" i="2"/>
  <c r="JL22" i="2"/>
  <c r="JJ22" i="2"/>
  <c r="JH22" i="2"/>
  <c r="JG22" i="2"/>
  <c r="JF22" i="2"/>
  <c r="JA22" i="2"/>
  <c r="IZ22" i="2"/>
  <c r="IY22" i="2"/>
  <c r="IX22" i="2"/>
  <c r="IW22" i="2"/>
  <c r="IU22" i="2"/>
  <c r="IT22" i="2"/>
  <c r="IS22" i="2"/>
  <c r="IR22" i="2"/>
  <c r="IP22" i="2"/>
  <c r="IO22" i="2"/>
  <c r="IN22" i="2"/>
  <c r="IM22" i="2"/>
  <c r="IG22" i="2" s="1"/>
  <c r="IL22" i="2"/>
  <c r="IK22" i="2"/>
  <c r="IJ22" i="2"/>
  <c r="IH22" i="2"/>
  <c r="IF22" i="2"/>
  <c r="IE22" i="2"/>
  <c r="ID22" i="2"/>
  <c r="HW22" i="2"/>
  <c r="HS22" i="2"/>
  <c r="HJ22" i="2" s="1"/>
  <c r="HG22" i="2" s="1" a="1"/>
  <c r="HG22" i="2" s="1"/>
  <c r="HR22" i="2"/>
  <c r="HQ22" i="2"/>
  <c r="HP22" i="2"/>
  <c r="HO22" i="2"/>
  <c r="HI22" i="2"/>
  <c r="HC22" i="2"/>
  <c r="HA22" i="2" a="1"/>
  <c r="HA22" i="2" s="1"/>
  <c r="GY22" i="2"/>
  <c r="GX22" i="2"/>
  <c r="GR22" i="2"/>
  <c r="GL22" i="2"/>
  <c r="GM22" i="2" s="1"/>
  <c r="GZ22" i="2" s="1"/>
  <c r="FS22" i="2"/>
  <c r="FR22" i="2"/>
  <c r="FI22" i="2"/>
  <c r="FO22" i="2" s="1"/>
  <c r="EW22" i="2"/>
  <c r="ET22" i="2"/>
  <c r="EP22" i="2"/>
  <c r="DT22" i="2"/>
  <c r="DJ22" i="2"/>
  <c r="DI22" i="2"/>
  <c r="DH22" i="2"/>
  <c r="CZ22" i="2"/>
  <c r="CY22" i="2" s="1"/>
  <c r="CV22" i="2" s="1"/>
  <c r="Z22" i="2" s="1"/>
  <c r="AI22" i="2" s="1"/>
  <c r="CX22" i="2"/>
  <c r="CW22" i="2"/>
  <c r="CT22" i="2"/>
  <c r="CS22" i="2" s="1"/>
  <c r="CQ22" i="2" s="1"/>
  <c r="CP22" i="2"/>
  <c r="DC22" i="2" s="1"/>
  <c r="AL22" i="2"/>
  <c r="D22" i="2"/>
  <c r="CA22" i="2" s="1"/>
  <c r="OQ21" i="2"/>
  <c r="OL21" i="2"/>
  <c r="OK21" i="2"/>
  <c r="OJ21" i="2"/>
  <c r="OI21" i="2"/>
  <c r="OH21" i="2"/>
  <c r="ON21" i="2" s="1"/>
  <c r="OG21" i="2"/>
  <c r="NS21" i="2"/>
  <c r="NR21" i="2"/>
  <c r="NP21" i="2"/>
  <c r="NO21" i="2"/>
  <c r="NQ21" i="2" s="1"/>
  <c r="NC21" i="2"/>
  <c r="MY21" i="2"/>
  <c r="NG21" i="2" s="1"/>
  <c r="MQ21" i="2"/>
  <c r="MP21" i="2"/>
  <c r="MK21" i="2"/>
  <c r="MJ21" i="2"/>
  <c r="ME21" i="2"/>
  <c r="MD21" i="2"/>
  <c r="MF21" i="2" s="1"/>
  <c r="LY21" i="2"/>
  <c r="LX21" i="2"/>
  <c r="LS21" i="2"/>
  <c r="LR21" i="2"/>
  <c r="LM21" i="2"/>
  <c r="LL21" i="2"/>
  <c r="LG21" i="2"/>
  <c r="LF21" i="2"/>
  <c r="LA21" i="2"/>
  <c r="KZ21" i="2"/>
  <c r="LB21" i="2" s="1"/>
  <c r="KU21" i="2"/>
  <c r="KT21" i="2"/>
  <c r="KO21" i="2"/>
  <c r="KP21" i="2" s="1"/>
  <c r="KN21" i="2"/>
  <c r="KC21" i="2"/>
  <c r="KB21" i="2"/>
  <c r="KA21" i="2"/>
  <c r="JZ21" i="2"/>
  <c r="JY21" i="2"/>
  <c r="JW21" i="2"/>
  <c r="JV21" i="2"/>
  <c r="JU21" i="2"/>
  <c r="JT21" i="2"/>
  <c r="JR21" i="2"/>
  <c r="JQ21" i="2"/>
  <c r="JP21" i="2"/>
  <c r="JO21" i="2"/>
  <c r="JK21" i="2" s="1"/>
  <c r="JN21" i="2"/>
  <c r="JM21" i="2"/>
  <c r="JL21" i="2"/>
  <c r="JJ21" i="2"/>
  <c r="JH21" i="2"/>
  <c r="JG21" i="2"/>
  <c r="JF21" i="2"/>
  <c r="JA21" i="2"/>
  <c r="IZ21" i="2"/>
  <c r="IY21" i="2"/>
  <c r="IX21" i="2"/>
  <c r="IW21" i="2"/>
  <c r="IU21" i="2"/>
  <c r="IT21" i="2"/>
  <c r="IS21" i="2"/>
  <c r="IR21" i="2"/>
  <c r="IP21" i="2"/>
  <c r="IO21" i="2"/>
  <c r="IN21" i="2"/>
  <c r="IM21" i="2"/>
  <c r="II21" i="2" s="1"/>
  <c r="IA21" i="2" s="1"/>
  <c r="IB21" i="2" s="1"/>
  <c r="KF21" i="2" s="1"/>
  <c r="IL21" i="2"/>
  <c r="IK21" i="2"/>
  <c r="IJ21" i="2"/>
  <c r="IH21" i="2"/>
  <c r="IG21" i="2"/>
  <c r="IF21" i="2"/>
  <c r="IE21" i="2"/>
  <c r="ID21" i="2"/>
  <c r="IC21" i="2"/>
  <c r="HW21" i="2"/>
  <c r="HS21" i="2"/>
  <c r="HJ21" i="2" s="1"/>
  <c r="HG21" i="2" s="1" a="1"/>
  <c r="HG21" i="2" s="1"/>
  <c r="HR21" i="2"/>
  <c r="HQ21" i="2"/>
  <c r="HP21" i="2"/>
  <c r="HO21" i="2"/>
  <c r="HI21" i="2"/>
  <c r="HC21" i="2"/>
  <c r="HA21" i="2" a="1"/>
  <c r="HA21" i="2" s="1"/>
  <c r="GY21" i="2"/>
  <c r="GX21" i="2"/>
  <c r="GR21" i="2"/>
  <c r="GM21" i="2"/>
  <c r="GZ21" i="2" s="1"/>
  <c r="GL21" i="2"/>
  <c r="FR21" i="2"/>
  <c r="FI21" i="2"/>
  <c r="FO21" i="2" s="1"/>
  <c r="EW21" i="2"/>
  <c r="ET21" i="2"/>
  <c r="EP21" i="2"/>
  <c r="DT21" i="2"/>
  <c r="DJ21" i="2"/>
  <c r="DI21" i="2"/>
  <c r="DH21" i="2"/>
  <c r="CZ21" i="2"/>
  <c r="CY21" i="2" s="1"/>
  <c r="CV21" i="2" s="1"/>
  <c r="Z21" i="2" s="1"/>
  <c r="AI21" i="2" s="1"/>
  <c r="CX21" i="2"/>
  <c r="CW21" i="2"/>
  <c r="CT21" i="2"/>
  <c r="CS21" i="2" s="1"/>
  <c r="CQ21" i="2" s="1"/>
  <c r="DB21" i="2" s="1"/>
  <c r="CP21" i="2"/>
  <c r="DC21" i="2" s="1"/>
  <c r="AL21" i="2"/>
  <c r="D21" i="2"/>
  <c r="CA21" i="2" s="1"/>
  <c r="OQ20" i="2"/>
  <c r="OL20" i="2"/>
  <c r="OK20" i="2"/>
  <c r="OJ20" i="2"/>
  <c r="OI20" i="2"/>
  <c r="OH20" i="2"/>
  <c r="OG20" i="2"/>
  <c r="NS20" i="2"/>
  <c r="NR20" i="2"/>
  <c r="NT20" i="2" s="1"/>
  <c r="NP20" i="2"/>
  <c r="NO20" i="2"/>
  <c r="NC20" i="2"/>
  <c r="MY20" i="2"/>
  <c r="MQ20" i="2"/>
  <c r="MP20" i="2"/>
  <c r="MK20" i="2"/>
  <c r="MJ20" i="2"/>
  <c r="ML20" i="2" s="1"/>
  <c r="ME20" i="2"/>
  <c r="MD20" i="2"/>
  <c r="MF20" i="2" s="1"/>
  <c r="LY20" i="2"/>
  <c r="LX20" i="2"/>
  <c r="LS20" i="2"/>
  <c r="LR20" i="2"/>
  <c r="LM20" i="2"/>
  <c r="LL20" i="2"/>
  <c r="LN20" i="2" s="1"/>
  <c r="LG20" i="2"/>
  <c r="LF20" i="2"/>
  <c r="LA20" i="2"/>
  <c r="KZ20" i="2"/>
  <c r="KU20" i="2"/>
  <c r="KT20" i="2"/>
  <c r="KO20" i="2"/>
  <c r="KN20" i="2"/>
  <c r="KP20" i="2" s="1"/>
  <c r="KC20" i="2"/>
  <c r="KB20" i="2"/>
  <c r="KA20" i="2"/>
  <c r="JZ20" i="2"/>
  <c r="JY20" i="2"/>
  <c r="JW20" i="2"/>
  <c r="JV20" i="2"/>
  <c r="JU20" i="2"/>
  <c r="JT20" i="2"/>
  <c r="JR20" i="2"/>
  <c r="JQ20" i="2"/>
  <c r="JP20" i="2"/>
  <c r="JO20" i="2"/>
  <c r="JK20" i="2" s="1"/>
  <c r="JC20" i="2" s="1"/>
  <c r="JD20" i="2" s="1"/>
  <c r="KI20" i="2" s="1"/>
  <c r="JN20" i="2"/>
  <c r="JM20" i="2"/>
  <c r="JL20" i="2"/>
  <c r="JJ20" i="2"/>
  <c r="JH20" i="2"/>
  <c r="JG20" i="2"/>
  <c r="JF20" i="2"/>
  <c r="JA20" i="2"/>
  <c r="IZ20" i="2"/>
  <c r="IY20" i="2"/>
  <c r="IX20" i="2"/>
  <c r="IW20" i="2"/>
  <c r="IU20" i="2"/>
  <c r="IT20" i="2"/>
  <c r="IS20" i="2"/>
  <c r="IR20" i="2"/>
  <c r="IP20" i="2"/>
  <c r="IO20" i="2"/>
  <c r="IN20" i="2"/>
  <c r="IM20" i="2"/>
  <c r="IG20" i="2" s="1"/>
  <c r="IL20" i="2"/>
  <c r="IK20" i="2"/>
  <c r="IJ20" i="2"/>
  <c r="IH20" i="2"/>
  <c r="IF20" i="2"/>
  <c r="IE20" i="2"/>
  <c r="ID20" i="2"/>
  <c r="HW20" i="2"/>
  <c r="HS20" i="2"/>
  <c r="HJ20" i="2" s="1"/>
  <c r="HG20" i="2" s="1" a="1"/>
  <c r="HG20" i="2" s="1"/>
  <c r="HR20" i="2"/>
  <c r="HQ20" i="2"/>
  <c r="HP20" i="2"/>
  <c r="HO20" i="2"/>
  <c r="HI20" i="2"/>
  <c r="HC20" i="2"/>
  <c r="HA20" i="2" a="1"/>
  <c r="HA20" i="2" s="1"/>
  <c r="GY20" i="2"/>
  <c r="GX20" i="2"/>
  <c r="GR20" i="2"/>
  <c r="GL20" i="2"/>
  <c r="GM20" i="2" s="1"/>
  <c r="GZ20" i="2" s="1"/>
  <c r="FR20" i="2"/>
  <c r="FI20" i="2"/>
  <c r="FO20" i="2" s="1"/>
  <c r="EW20" i="2"/>
  <c r="ET20" i="2"/>
  <c r="EP20" i="2"/>
  <c r="DT20" i="2"/>
  <c r="DJ20" i="2"/>
  <c r="DI20" i="2"/>
  <c r="DH20" i="2"/>
  <c r="CZ20" i="2"/>
  <c r="CY20" i="2" s="1"/>
  <c r="CV20" i="2" s="1"/>
  <c r="Z20" i="2" s="1"/>
  <c r="AI20" i="2" s="1"/>
  <c r="CX20" i="2"/>
  <c r="CW20" i="2"/>
  <c r="CT20" i="2"/>
  <c r="CS20" i="2" s="1"/>
  <c r="CQ20" i="2" s="1"/>
  <c r="DB20" i="2" s="1"/>
  <c r="CP20" i="2"/>
  <c r="AL20" i="2"/>
  <c r="D20" i="2"/>
  <c r="CA20" i="2" s="1"/>
  <c r="OQ19" i="2"/>
  <c r="OL19" i="2"/>
  <c r="OK19" i="2"/>
  <c r="OJ19" i="2"/>
  <c r="OI19" i="2"/>
  <c r="OH19" i="2"/>
  <c r="ON19" i="2" s="1"/>
  <c r="OG19" i="2"/>
  <c r="NS19" i="2"/>
  <c r="NR19" i="2"/>
  <c r="NP19" i="2"/>
  <c r="NO19" i="2"/>
  <c r="NC19" i="2"/>
  <c r="MY19" i="2"/>
  <c r="MQ19" i="2"/>
  <c r="MP19" i="2"/>
  <c r="MK19" i="2"/>
  <c r="MJ19" i="2"/>
  <c r="ML19" i="2" s="1"/>
  <c r="ME19" i="2"/>
  <c r="MD19" i="2"/>
  <c r="MF19" i="2" s="1"/>
  <c r="LY19" i="2"/>
  <c r="LZ19" i="2" s="1"/>
  <c r="LX19" i="2"/>
  <c r="LS19" i="2"/>
  <c r="LR19" i="2"/>
  <c r="LM19" i="2"/>
  <c r="LL19" i="2"/>
  <c r="LG19" i="2"/>
  <c r="LF19" i="2"/>
  <c r="LH19" i="2" s="1"/>
  <c r="LA19" i="2"/>
  <c r="KZ19" i="2"/>
  <c r="KU19" i="2"/>
  <c r="KT19" i="2"/>
  <c r="KO19" i="2"/>
  <c r="KN19" i="2"/>
  <c r="KC19" i="2"/>
  <c r="KB19" i="2"/>
  <c r="KA19" i="2"/>
  <c r="JZ19" i="2"/>
  <c r="JY19" i="2"/>
  <c r="JW19" i="2"/>
  <c r="JV19" i="2"/>
  <c r="JU19" i="2"/>
  <c r="JT19" i="2"/>
  <c r="JR19" i="2"/>
  <c r="JQ19" i="2"/>
  <c r="JP19" i="2"/>
  <c r="JO19" i="2"/>
  <c r="JI19" i="2" s="1"/>
  <c r="JN19" i="2"/>
  <c r="JM19" i="2"/>
  <c r="JL19" i="2"/>
  <c r="JJ19" i="2"/>
  <c r="JH19" i="2"/>
  <c r="JG19" i="2"/>
  <c r="JF19" i="2"/>
  <c r="JA19" i="2"/>
  <c r="IZ19" i="2"/>
  <c r="IY19" i="2"/>
  <c r="IX19" i="2"/>
  <c r="IW19" i="2"/>
  <c r="IU19" i="2"/>
  <c r="IT19" i="2"/>
  <c r="IS19" i="2"/>
  <c r="IR19" i="2"/>
  <c r="IP19" i="2"/>
  <c r="IO19" i="2"/>
  <c r="IN19" i="2"/>
  <c r="IM19" i="2"/>
  <c r="IG19" i="2" s="1"/>
  <c r="IL19" i="2"/>
  <c r="IK19" i="2"/>
  <c r="IJ19" i="2"/>
  <c r="II19" i="2"/>
  <c r="IH19" i="2"/>
  <c r="IF19" i="2"/>
  <c r="IE19" i="2"/>
  <c r="ID19" i="2"/>
  <c r="IC19" i="2"/>
  <c r="IA19" i="2"/>
  <c r="IB19" i="2" s="1"/>
  <c r="KF19" i="2" s="1"/>
  <c r="LC19" i="2" s="1"/>
  <c r="HW19" i="2"/>
  <c r="HS19" i="2"/>
  <c r="HR19" i="2"/>
  <c r="HQ19" i="2"/>
  <c r="HP19" i="2"/>
  <c r="HO19" i="2"/>
  <c r="HJ19" i="2"/>
  <c r="HG19" i="2" s="1" a="1"/>
  <c r="HG19" i="2" s="1"/>
  <c r="HI19" i="2"/>
  <c r="HC19" i="2"/>
  <c r="HA19" i="2" a="1"/>
  <c r="HA19" i="2" s="1"/>
  <c r="GY19" i="2"/>
  <c r="GX19" i="2"/>
  <c r="GR19" i="2"/>
  <c r="GL19" i="2"/>
  <c r="GM19" i="2" s="1"/>
  <c r="GZ19" i="2" s="1"/>
  <c r="FR19" i="2"/>
  <c r="FI19" i="2"/>
  <c r="FO19" i="2" s="1"/>
  <c r="EW19" i="2"/>
  <c r="ET19" i="2"/>
  <c r="EP19" i="2"/>
  <c r="DT19" i="2"/>
  <c r="DJ19" i="2"/>
  <c r="DI19" i="2"/>
  <c r="DH19" i="2"/>
  <c r="CZ19" i="2"/>
  <c r="CY19" i="2" s="1"/>
  <c r="CV19" i="2" s="1"/>
  <c r="Z19" i="2" s="1"/>
  <c r="AI19" i="2" s="1"/>
  <c r="CX19" i="2"/>
  <c r="CW19" i="2"/>
  <c r="CT19" i="2"/>
  <c r="CS19" i="2" s="1"/>
  <c r="CQ19" i="2" s="1"/>
  <c r="DB19" i="2" s="1"/>
  <c r="CP19" i="2"/>
  <c r="AL19" i="2"/>
  <c r="D19" i="2"/>
  <c r="CA19" i="2" s="1"/>
  <c r="OQ18" i="2"/>
  <c r="OL18" i="2"/>
  <c r="OK18" i="2"/>
  <c r="OJ18" i="2"/>
  <c r="OI18" i="2"/>
  <c r="OO18" i="2" s="1"/>
  <c r="OH18" i="2"/>
  <c r="ON18" i="2" s="1"/>
  <c r="OG18" i="2"/>
  <c r="NS18" i="2"/>
  <c r="NR18" i="2"/>
  <c r="NP18" i="2"/>
  <c r="NO18" i="2"/>
  <c r="NC18" i="2"/>
  <c r="MY18" i="2"/>
  <c r="MQ18" i="2"/>
  <c r="MP18" i="2"/>
  <c r="MK18" i="2"/>
  <c r="MJ18" i="2"/>
  <c r="ME18" i="2"/>
  <c r="MD18" i="2"/>
  <c r="MF18" i="2" s="1"/>
  <c r="LY18" i="2"/>
  <c r="LX18" i="2"/>
  <c r="LT18" i="2"/>
  <c r="LS18" i="2"/>
  <c r="LR18" i="2"/>
  <c r="LM18" i="2"/>
  <c r="LL18" i="2"/>
  <c r="LG18" i="2"/>
  <c r="LH18" i="2" s="1"/>
  <c r="LF18" i="2"/>
  <c r="LA18" i="2"/>
  <c r="KZ18" i="2"/>
  <c r="KU18" i="2"/>
  <c r="KT18" i="2"/>
  <c r="KV18" i="2" s="1"/>
  <c r="KO18" i="2"/>
  <c r="KN18" i="2"/>
  <c r="KC18" i="2"/>
  <c r="KB18" i="2"/>
  <c r="KA18" i="2"/>
  <c r="JZ18" i="2"/>
  <c r="JY18" i="2"/>
  <c r="JW18" i="2"/>
  <c r="JV18" i="2"/>
  <c r="JU18" i="2"/>
  <c r="JT18" i="2"/>
  <c r="JR18" i="2"/>
  <c r="JQ18" i="2"/>
  <c r="JP18" i="2"/>
  <c r="JO18" i="2"/>
  <c r="JK18" i="2" s="1"/>
  <c r="JC18" i="2" s="1"/>
  <c r="JD18" i="2" s="1"/>
  <c r="KI18" i="2" s="1"/>
  <c r="LP18" i="2" s="1"/>
  <c r="JN18" i="2"/>
  <c r="JM18" i="2"/>
  <c r="JL18" i="2"/>
  <c r="JJ18" i="2"/>
  <c r="JH18" i="2"/>
  <c r="JG18" i="2"/>
  <c r="JF18" i="2"/>
  <c r="JE18" i="2"/>
  <c r="JA18" i="2"/>
  <c r="IZ18" i="2"/>
  <c r="IY18" i="2"/>
  <c r="IX18" i="2"/>
  <c r="IW18" i="2"/>
  <c r="IU18" i="2"/>
  <c r="IT18" i="2"/>
  <c r="IS18" i="2"/>
  <c r="IR18" i="2"/>
  <c r="IP18" i="2"/>
  <c r="IO18" i="2"/>
  <c r="IN18" i="2"/>
  <c r="IM18" i="2"/>
  <c r="IL18" i="2"/>
  <c r="IK18" i="2"/>
  <c r="IJ18" i="2"/>
  <c r="IH18" i="2"/>
  <c r="IF18" i="2"/>
  <c r="IE18" i="2"/>
  <c r="ID18" i="2"/>
  <c r="HW18" i="2"/>
  <c r="HS18" i="2"/>
  <c r="HJ18" i="2" s="1"/>
  <c r="HG18" i="2" s="1" a="1"/>
  <c r="HG18" i="2" s="1"/>
  <c r="HR18" i="2"/>
  <c r="HQ18" i="2"/>
  <c r="HP18" i="2"/>
  <c r="HO18" i="2"/>
  <c r="HI18" i="2"/>
  <c r="HC18" i="2"/>
  <c r="HA18" i="2" a="1"/>
  <c r="HA18" i="2" s="1"/>
  <c r="GZ18" i="2"/>
  <c r="GY18" i="2"/>
  <c r="GX18" i="2"/>
  <c r="GR18" i="2"/>
  <c r="GL18" i="2"/>
  <c r="GM18" i="2" s="1"/>
  <c r="FR18" i="2"/>
  <c r="FI18" i="2"/>
  <c r="FO18" i="2" s="1"/>
  <c r="EW18" i="2"/>
  <c r="ET18" i="2"/>
  <c r="EP18" i="2"/>
  <c r="DT18" i="2"/>
  <c r="DJ18" i="2"/>
  <c r="DI18" i="2"/>
  <c r="DH18" i="2"/>
  <c r="CZ18" i="2"/>
  <c r="CY18" i="2" s="1"/>
  <c r="CV18" i="2" s="1"/>
  <c r="Z18" i="2" s="1"/>
  <c r="AI18" i="2" s="1"/>
  <c r="CX18" i="2"/>
  <c r="CW18" i="2"/>
  <c r="CT18" i="2"/>
  <c r="CS18" i="2" s="1"/>
  <c r="CQ18" i="2" s="1"/>
  <c r="DB18" i="2" s="1"/>
  <c r="CP18" i="2"/>
  <c r="AL18" i="2"/>
  <c r="D18" i="2"/>
  <c r="CA18" i="2" s="1"/>
  <c r="OQ17" i="2"/>
  <c r="OO17" i="2"/>
  <c r="OL17" i="2"/>
  <c r="OK17" i="2"/>
  <c r="OJ17" i="2"/>
  <c r="OM17" i="2" s="1"/>
  <c r="OI17" i="2"/>
  <c r="OH17" i="2"/>
  <c r="OG17" i="2"/>
  <c r="NS17" i="2"/>
  <c r="NR17" i="2"/>
  <c r="NP17" i="2"/>
  <c r="NO17" i="2"/>
  <c r="NQ17" i="2" s="1"/>
  <c r="NC17" i="2"/>
  <c r="MY17" i="2"/>
  <c r="NG17" i="2" s="1"/>
  <c r="MQ17" i="2"/>
  <c r="MP17" i="2"/>
  <c r="MK17" i="2"/>
  <c r="ML17" i="2" s="1"/>
  <c r="MJ17" i="2"/>
  <c r="ME17" i="2"/>
  <c r="MD17" i="2"/>
  <c r="MF17" i="2" s="1"/>
  <c r="LY17" i="2"/>
  <c r="LX17" i="2"/>
  <c r="LS17" i="2"/>
  <c r="LR17" i="2"/>
  <c r="LM17" i="2"/>
  <c r="LL17" i="2"/>
  <c r="LG17" i="2"/>
  <c r="LF17" i="2"/>
  <c r="LA17" i="2"/>
  <c r="KZ17" i="2"/>
  <c r="KU17" i="2"/>
  <c r="KT17" i="2"/>
  <c r="KO17" i="2"/>
  <c r="KN17" i="2"/>
  <c r="KC17" i="2"/>
  <c r="KB17" i="2"/>
  <c r="KA17" i="2"/>
  <c r="JZ17" i="2"/>
  <c r="JY17" i="2"/>
  <c r="JW17" i="2"/>
  <c r="JV17" i="2"/>
  <c r="JU17" i="2"/>
  <c r="JT17" i="2"/>
  <c r="JR17" i="2"/>
  <c r="JQ17" i="2"/>
  <c r="JP17" i="2"/>
  <c r="JO17" i="2"/>
  <c r="JI17" i="2" s="1"/>
  <c r="JN17" i="2"/>
  <c r="JM17" i="2"/>
  <c r="JL17" i="2"/>
  <c r="JJ17" i="2"/>
  <c r="JH17" i="2"/>
  <c r="JG17" i="2"/>
  <c r="JF17" i="2"/>
  <c r="JA17" i="2"/>
  <c r="IZ17" i="2"/>
  <c r="IY17" i="2"/>
  <c r="IX17" i="2"/>
  <c r="IW17" i="2"/>
  <c r="IU17" i="2"/>
  <c r="IT17" i="2"/>
  <c r="IS17" i="2"/>
  <c r="IR17" i="2"/>
  <c r="IP17" i="2"/>
  <c r="IO17" i="2"/>
  <c r="IN17" i="2"/>
  <c r="IM17" i="2"/>
  <c r="II17" i="2" s="1"/>
  <c r="IL17" i="2"/>
  <c r="IK17" i="2"/>
  <c r="IJ17" i="2"/>
  <c r="IH17" i="2"/>
  <c r="IF17" i="2"/>
  <c r="IE17" i="2"/>
  <c r="ID17" i="2"/>
  <c r="HW17" i="2"/>
  <c r="HS17" i="2"/>
  <c r="HJ17" i="2" s="1"/>
  <c r="HG17" i="2" s="1" a="1"/>
  <c r="HG17" i="2" s="1"/>
  <c r="HR17" i="2"/>
  <c r="HQ17" i="2"/>
  <c r="HP17" i="2"/>
  <c r="HO17" i="2"/>
  <c r="HI17" i="2"/>
  <c r="HC17" i="2"/>
  <c r="HA17" i="2" a="1"/>
  <c r="HA17" i="2" s="1"/>
  <c r="GY17" i="2"/>
  <c r="GX17" i="2"/>
  <c r="GR17" i="2"/>
  <c r="GL17" i="2"/>
  <c r="GM17" i="2" s="1"/>
  <c r="GZ17" i="2" s="1"/>
  <c r="FR17" i="2"/>
  <c r="FS17" i="2" s="1"/>
  <c r="FI17" i="2"/>
  <c r="FO17" i="2" s="1"/>
  <c r="EW17" i="2"/>
  <c r="ET17" i="2"/>
  <c r="EP17" i="2"/>
  <c r="DT17" i="2"/>
  <c r="DJ17" i="2"/>
  <c r="DI17" i="2"/>
  <c r="DH17" i="2"/>
  <c r="CZ17" i="2"/>
  <c r="CY17" i="2" s="1"/>
  <c r="CV17" i="2" s="1"/>
  <c r="Z17" i="2" s="1"/>
  <c r="AI17" i="2" s="1"/>
  <c r="CX17" i="2"/>
  <c r="CW17" i="2"/>
  <c r="CT17" i="2"/>
  <c r="CS17" i="2" s="1"/>
  <c r="CQ17" i="2" s="1"/>
  <c r="DB17" i="2" s="1"/>
  <c r="CP17" i="2"/>
  <c r="DC17" i="2" s="1"/>
  <c r="AL17" i="2"/>
  <c r="D17" i="2"/>
  <c r="CA17" i="2" s="1"/>
  <c r="OQ16" i="2"/>
  <c r="OL16" i="2"/>
  <c r="OK16" i="2"/>
  <c r="OJ16" i="2"/>
  <c r="OI16" i="2"/>
  <c r="OO16" i="2" s="1"/>
  <c r="OH16" i="2"/>
  <c r="OG16" i="2"/>
  <c r="NS16" i="2"/>
  <c r="NR16" i="2"/>
  <c r="NP16" i="2"/>
  <c r="NO16" i="2"/>
  <c r="NC16" i="2"/>
  <c r="NG16" i="2" s="1"/>
  <c r="MY16" i="2"/>
  <c r="MQ16" i="2"/>
  <c r="MP16" i="2"/>
  <c r="MK16" i="2"/>
  <c r="MJ16" i="2"/>
  <c r="ML16" i="2" s="1"/>
  <c r="ME16" i="2"/>
  <c r="MD16" i="2"/>
  <c r="MF16" i="2" s="1"/>
  <c r="LY16" i="2"/>
  <c r="LX16" i="2"/>
  <c r="LS16" i="2"/>
  <c r="LT16" i="2" s="1"/>
  <c r="LR16" i="2"/>
  <c r="LM16" i="2"/>
  <c r="LL16" i="2"/>
  <c r="LN16" i="2" s="1"/>
  <c r="LG16" i="2"/>
  <c r="LF16" i="2"/>
  <c r="LA16" i="2"/>
  <c r="KZ16" i="2"/>
  <c r="KU16" i="2"/>
  <c r="KT16" i="2"/>
  <c r="KV16" i="2" s="1"/>
  <c r="KO16" i="2"/>
  <c r="KN16" i="2"/>
  <c r="KP16" i="2" s="1"/>
  <c r="KC16" i="2"/>
  <c r="KB16" i="2"/>
  <c r="KA16" i="2"/>
  <c r="JZ16" i="2"/>
  <c r="JY16" i="2"/>
  <c r="JW16" i="2"/>
  <c r="JV16" i="2"/>
  <c r="JU16" i="2"/>
  <c r="JT16" i="2"/>
  <c r="JR16" i="2"/>
  <c r="JQ16" i="2"/>
  <c r="JP16" i="2"/>
  <c r="JO16" i="2"/>
  <c r="JK16" i="2" s="1"/>
  <c r="JE16" i="2" s="1"/>
  <c r="JN16" i="2"/>
  <c r="JM16" i="2"/>
  <c r="JL16" i="2"/>
  <c r="JJ16" i="2"/>
  <c r="JH16" i="2"/>
  <c r="JG16" i="2"/>
  <c r="JF16" i="2"/>
  <c r="JA16" i="2"/>
  <c r="IZ16" i="2"/>
  <c r="IY16" i="2"/>
  <c r="IX16" i="2"/>
  <c r="IW16" i="2"/>
  <c r="IU16" i="2"/>
  <c r="IT16" i="2"/>
  <c r="IS16" i="2"/>
  <c r="IR16" i="2"/>
  <c r="IP16" i="2"/>
  <c r="IO16" i="2"/>
  <c r="IN16" i="2"/>
  <c r="IM16" i="2"/>
  <c r="II16" i="2" s="1"/>
  <c r="IC16" i="2" s="1"/>
  <c r="IL16" i="2"/>
  <c r="IK16" i="2"/>
  <c r="IJ16" i="2"/>
  <c r="IH16" i="2"/>
  <c r="IF16" i="2"/>
  <c r="IE16" i="2"/>
  <c r="ID16" i="2"/>
  <c r="HW16" i="2"/>
  <c r="HS16" i="2"/>
  <c r="HJ16" i="2" s="1"/>
  <c r="HG16" i="2" s="1" a="1"/>
  <c r="HG16" i="2" s="1"/>
  <c r="HR16" i="2"/>
  <c r="HQ16" i="2"/>
  <c r="HP16" i="2"/>
  <c r="HO16" i="2"/>
  <c r="HI16" i="2"/>
  <c r="HC16" i="2"/>
  <c r="HA16" i="2" a="1"/>
  <c r="HA16" i="2" s="1"/>
  <c r="GY16" i="2"/>
  <c r="GX16" i="2"/>
  <c r="GR16" i="2"/>
  <c r="GL16" i="2"/>
  <c r="GM16" i="2" s="1"/>
  <c r="GZ16" i="2" s="1"/>
  <c r="FR16" i="2"/>
  <c r="FS16" i="2" s="1"/>
  <c r="FI16" i="2"/>
  <c r="FO16" i="2" s="1"/>
  <c r="EW16" i="2"/>
  <c r="ET16" i="2"/>
  <c r="EP16" i="2"/>
  <c r="DT16" i="2"/>
  <c r="DJ16" i="2"/>
  <c r="DI16" i="2"/>
  <c r="DH16" i="2"/>
  <c r="CZ16" i="2"/>
  <c r="CY16" i="2" s="1"/>
  <c r="CV16" i="2" s="1"/>
  <c r="Z16" i="2" s="1"/>
  <c r="AI16" i="2" s="1"/>
  <c r="CX16" i="2"/>
  <c r="CW16" i="2"/>
  <c r="CT16" i="2"/>
  <c r="CS16" i="2" s="1"/>
  <c r="CQ16" i="2" s="1"/>
  <c r="DB16" i="2" s="1"/>
  <c r="CP16" i="2"/>
  <c r="DC16" i="2" s="1"/>
  <c r="AL16" i="2"/>
  <c r="D16" i="2"/>
  <c r="CA16" i="2" s="1"/>
  <c r="OQ15" i="2"/>
  <c r="OL15" i="2"/>
  <c r="OP15" i="2" s="1"/>
  <c r="OR15" i="2" s="1"/>
  <c r="OK15" i="2"/>
  <c r="OJ15" i="2"/>
  <c r="OI15" i="2"/>
  <c r="OH15" i="2"/>
  <c r="OG15" i="2"/>
  <c r="NS15" i="2"/>
  <c r="NR15" i="2"/>
  <c r="NT15" i="2" s="1"/>
  <c r="NP15" i="2"/>
  <c r="NQ15" i="2" s="1"/>
  <c r="NO15" i="2"/>
  <c r="NC15" i="2"/>
  <c r="MY15" i="2"/>
  <c r="MQ15" i="2"/>
  <c r="MP15" i="2"/>
  <c r="MR15" i="2" s="1"/>
  <c r="MK15" i="2"/>
  <c r="MJ15" i="2"/>
  <c r="ME15" i="2"/>
  <c r="MD15" i="2"/>
  <c r="MF15" i="2" s="1"/>
  <c r="LY15" i="2"/>
  <c r="LX15" i="2"/>
  <c r="LS15" i="2"/>
  <c r="LR15" i="2"/>
  <c r="LM15" i="2"/>
  <c r="LL15" i="2"/>
  <c r="LG15" i="2"/>
  <c r="LF15" i="2"/>
  <c r="LA15" i="2"/>
  <c r="LB15" i="2" s="1"/>
  <c r="KZ15" i="2"/>
  <c r="KU15" i="2"/>
  <c r="KT15" i="2"/>
  <c r="KO15" i="2"/>
  <c r="KN15" i="2"/>
  <c r="KC15" i="2"/>
  <c r="KB15" i="2"/>
  <c r="KA15" i="2"/>
  <c r="JZ15" i="2"/>
  <c r="JY15" i="2"/>
  <c r="JW15" i="2"/>
  <c r="JV15" i="2"/>
  <c r="JU15" i="2"/>
  <c r="JT15" i="2"/>
  <c r="JR15" i="2"/>
  <c r="JQ15" i="2"/>
  <c r="JP15" i="2"/>
  <c r="JO15" i="2"/>
  <c r="JN15" i="2"/>
  <c r="JM15" i="2"/>
  <c r="JL15" i="2"/>
  <c r="JJ15" i="2"/>
  <c r="JH15" i="2"/>
  <c r="JG15" i="2"/>
  <c r="JF15" i="2"/>
  <c r="JA15" i="2"/>
  <c r="IZ15" i="2"/>
  <c r="IY15" i="2"/>
  <c r="IX15" i="2"/>
  <c r="IW15" i="2"/>
  <c r="IU15" i="2"/>
  <c r="IT15" i="2"/>
  <c r="IS15" i="2"/>
  <c r="IR15" i="2"/>
  <c r="IP15" i="2"/>
  <c r="IO15" i="2"/>
  <c r="IN15" i="2"/>
  <c r="IM15" i="2"/>
  <c r="IL15" i="2"/>
  <c r="IK15" i="2"/>
  <c r="IJ15" i="2"/>
  <c r="II15" i="2"/>
  <c r="IC15" i="2" s="1"/>
  <c r="IH15" i="2"/>
  <c r="IG15" i="2"/>
  <c r="IF15" i="2"/>
  <c r="IE15" i="2"/>
  <c r="ID15" i="2"/>
  <c r="HW15" i="2"/>
  <c r="HS15" i="2"/>
  <c r="HJ15" i="2" s="1"/>
  <c r="HG15" i="2" s="1" a="1"/>
  <c r="HG15" i="2" s="1"/>
  <c r="HR15" i="2"/>
  <c r="HQ15" i="2"/>
  <c r="HP15" i="2"/>
  <c r="HO15" i="2"/>
  <c r="HI15" i="2"/>
  <c r="HC15" i="2"/>
  <c r="HA15" i="2" a="1"/>
  <c r="HA15" i="2" s="1"/>
  <c r="GY15" i="2"/>
  <c r="GX15" i="2"/>
  <c r="GR15" i="2"/>
  <c r="GL15" i="2"/>
  <c r="GM15" i="2" s="1"/>
  <c r="GZ15" i="2" s="1"/>
  <c r="FR15" i="2"/>
  <c r="FS15" i="2" s="1"/>
  <c r="FT15" i="2" s="1"/>
  <c r="FU15" i="2" s="1"/>
  <c r="FV15" i="2" s="1"/>
  <c r="ES15" i="2" s="1"/>
  <c r="FI15" i="2"/>
  <c r="FO15" i="2" s="1"/>
  <c r="EW15" i="2"/>
  <c r="ET15" i="2"/>
  <c r="EP15" i="2"/>
  <c r="DT15" i="2"/>
  <c r="DJ15" i="2"/>
  <c r="DI15" i="2"/>
  <c r="DH15" i="2"/>
  <c r="DC15" i="2"/>
  <c r="CZ15" i="2"/>
  <c r="CY15" i="2" s="1"/>
  <c r="CV15" i="2" s="1"/>
  <c r="Z15" i="2" s="1"/>
  <c r="AI15" i="2" s="1"/>
  <c r="CX15" i="2"/>
  <c r="CW15" i="2"/>
  <c r="CT15" i="2"/>
  <c r="CS15" i="2" s="1"/>
  <c r="CQ15" i="2" s="1"/>
  <c r="CP15" i="2"/>
  <c r="AL15" i="2"/>
  <c r="D15" i="2"/>
  <c r="CA15" i="2" s="1"/>
  <c r="OQ14" i="2"/>
  <c r="ON14" i="2"/>
  <c r="OL14" i="2"/>
  <c r="OK14" i="2"/>
  <c r="OJ14" i="2"/>
  <c r="OI14" i="2"/>
  <c r="OP14" i="2" s="1"/>
  <c r="OH14" i="2"/>
  <c r="OG14" i="2"/>
  <c r="OM14" i="2" s="1"/>
  <c r="NS14" i="2"/>
  <c r="NR14" i="2"/>
  <c r="NP14" i="2"/>
  <c r="NO14" i="2"/>
  <c r="NC14" i="2"/>
  <c r="MY14" i="2"/>
  <c r="MQ14" i="2"/>
  <c r="MP14" i="2"/>
  <c r="MK14" i="2"/>
  <c r="MJ14" i="2"/>
  <c r="ME14" i="2"/>
  <c r="MD14" i="2"/>
  <c r="MF14" i="2" s="1"/>
  <c r="LY14" i="2"/>
  <c r="LX14" i="2"/>
  <c r="LS14" i="2"/>
  <c r="LR14" i="2"/>
  <c r="LM14" i="2"/>
  <c r="LL14" i="2"/>
  <c r="LG14" i="2"/>
  <c r="LF14" i="2"/>
  <c r="LA14" i="2"/>
  <c r="KZ14" i="2"/>
  <c r="KU14" i="2"/>
  <c r="KT14" i="2"/>
  <c r="KO14" i="2"/>
  <c r="KN14" i="2"/>
  <c r="KC14" i="2"/>
  <c r="KB14" i="2"/>
  <c r="KA14" i="2"/>
  <c r="JZ14" i="2"/>
  <c r="JY14" i="2"/>
  <c r="JW14" i="2"/>
  <c r="JV14" i="2"/>
  <c r="JU14" i="2"/>
  <c r="JT14" i="2"/>
  <c r="JR14" i="2"/>
  <c r="JQ14" i="2"/>
  <c r="JP14" i="2"/>
  <c r="JO14" i="2"/>
  <c r="JK14" i="2" s="1"/>
  <c r="JN14" i="2"/>
  <c r="JM14" i="2"/>
  <c r="JL14" i="2"/>
  <c r="JJ14" i="2"/>
  <c r="JH14" i="2"/>
  <c r="JG14" i="2"/>
  <c r="JF14" i="2"/>
  <c r="JA14" i="2"/>
  <c r="IZ14" i="2"/>
  <c r="IY14" i="2"/>
  <c r="IX14" i="2"/>
  <c r="IW14" i="2"/>
  <c r="IU14" i="2"/>
  <c r="IT14" i="2"/>
  <c r="IS14" i="2"/>
  <c r="IR14" i="2"/>
  <c r="IP14" i="2"/>
  <c r="IO14" i="2"/>
  <c r="IN14" i="2"/>
  <c r="IM14" i="2"/>
  <c r="IL14" i="2"/>
  <c r="IK14" i="2"/>
  <c r="IJ14" i="2"/>
  <c r="IH14" i="2"/>
  <c r="IF14" i="2"/>
  <c r="IE14" i="2"/>
  <c r="ID14" i="2"/>
  <c r="HW14" i="2"/>
  <c r="HS14" i="2"/>
  <c r="HJ14" i="2" s="1"/>
  <c r="HG14" i="2" s="1" a="1"/>
  <c r="HG14" i="2" s="1"/>
  <c r="HR14" i="2"/>
  <c r="HQ14" i="2"/>
  <c r="HP14" i="2"/>
  <c r="HO14" i="2"/>
  <c r="HI14" i="2"/>
  <c r="HC14" i="2"/>
  <c r="HA14" i="2" a="1"/>
  <c r="HA14" i="2" s="1"/>
  <c r="GY14" i="2"/>
  <c r="GX14" i="2"/>
  <c r="GR14" i="2"/>
  <c r="GL14" i="2"/>
  <c r="GM14" i="2" s="1"/>
  <c r="GZ14" i="2" s="1"/>
  <c r="FR14" i="2"/>
  <c r="FI14" i="2"/>
  <c r="FO14" i="2" s="1"/>
  <c r="EW14" i="2"/>
  <c r="ET14" i="2"/>
  <c r="EP14" i="2"/>
  <c r="DT14" i="2"/>
  <c r="DJ14" i="2"/>
  <c r="DI14" i="2"/>
  <c r="DH14" i="2"/>
  <c r="CZ14" i="2"/>
  <c r="CY14" i="2" s="1"/>
  <c r="CV14" i="2" s="1"/>
  <c r="Z14" i="2" s="1"/>
  <c r="AI14" i="2" s="1"/>
  <c r="CX14" i="2"/>
  <c r="CW14" i="2"/>
  <c r="CT14" i="2"/>
  <c r="CS14" i="2" s="1"/>
  <c r="CQ14" i="2" s="1"/>
  <c r="DB14" i="2" s="1"/>
  <c r="CP14" i="2"/>
  <c r="DC14" i="2" s="1"/>
  <c r="AL14" i="2"/>
  <c r="D14" i="2"/>
  <c r="CA14" i="2" s="1"/>
  <c r="OQ13" i="2"/>
  <c r="OL13" i="2"/>
  <c r="OK13" i="2"/>
  <c r="OJ13" i="2"/>
  <c r="OI13" i="2"/>
  <c r="OO13" i="2" s="1"/>
  <c r="OH13" i="2"/>
  <c r="OG13" i="2"/>
  <c r="OM13" i="2" s="1"/>
  <c r="NS13" i="2"/>
  <c r="NT13" i="2" s="1"/>
  <c r="NR13" i="2"/>
  <c r="NP13" i="2"/>
  <c r="NO13" i="2"/>
  <c r="NQ13" i="2" s="1"/>
  <c r="NC13" i="2"/>
  <c r="MY13" i="2"/>
  <c r="MQ13" i="2"/>
  <c r="MP13" i="2"/>
  <c r="MK13" i="2"/>
  <c r="ML13" i="2" s="1"/>
  <c r="MJ13" i="2"/>
  <c r="ME13" i="2"/>
  <c r="MD13" i="2"/>
  <c r="LY13" i="2"/>
  <c r="LX13" i="2"/>
  <c r="LS13" i="2"/>
  <c r="LR13" i="2"/>
  <c r="LM13" i="2"/>
  <c r="LL13" i="2"/>
  <c r="LG13" i="2"/>
  <c r="LF13" i="2"/>
  <c r="LA13" i="2"/>
  <c r="KZ13" i="2"/>
  <c r="KU13" i="2"/>
  <c r="KT13" i="2"/>
  <c r="KO13" i="2"/>
  <c r="KN13" i="2"/>
  <c r="KC13" i="2"/>
  <c r="KB13" i="2"/>
  <c r="KA13" i="2"/>
  <c r="JZ13" i="2"/>
  <c r="JY13" i="2"/>
  <c r="JW13" i="2"/>
  <c r="JV13" i="2"/>
  <c r="JU13" i="2"/>
  <c r="JT13" i="2"/>
  <c r="JR13" i="2"/>
  <c r="JQ13" i="2"/>
  <c r="JP13" i="2"/>
  <c r="JO13" i="2"/>
  <c r="JK13" i="2" s="1"/>
  <c r="JC13" i="2" s="1"/>
  <c r="JD13" i="2" s="1"/>
  <c r="KI13" i="2" s="1"/>
  <c r="JN13" i="2"/>
  <c r="JM13" i="2"/>
  <c r="JL13" i="2"/>
  <c r="JJ13" i="2"/>
  <c r="JH13" i="2"/>
  <c r="JG13" i="2"/>
  <c r="JF13" i="2"/>
  <c r="JE13" i="2"/>
  <c r="JA13" i="2"/>
  <c r="IZ13" i="2"/>
  <c r="IY13" i="2"/>
  <c r="IX13" i="2"/>
  <c r="IW13" i="2"/>
  <c r="IU13" i="2"/>
  <c r="IT13" i="2"/>
  <c r="IS13" i="2"/>
  <c r="IR13" i="2"/>
  <c r="IP13" i="2"/>
  <c r="IO13" i="2"/>
  <c r="IN13" i="2"/>
  <c r="IM13" i="2"/>
  <c r="II13" i="2" s="1"/>
  <c r="IA13" i="2" s="1"/>
  <c r="IB13" i="2" s="1"/>
  <c r="KF13" i="2" s="1"/>
  <c r="IL13" i="2"/>
  <c r="IK13" i="2"/>
  <c r="IJ13" i="2"/>
  <c r="IH13" i="2"/>
  <c r="IF13" i="2"/>
  <c r="IE13" i="2"/>
  <c r="ID13" i="2"/>
  <c r="HW13" i="2"/>
  <c r="HS13" i="2"/>
  <c r="HJ13" i="2" s="1"/>
  <c r="HG13" i="2" s="1" a="1"/>
  <c r="HG13" i="2" s="1"/>
  <c r="HR13" i="2"/>
  <c r="HQ13" i="2"/>
  <c r="HP13" i="2"/>
  <c r="HO13" i="2"/>
  <c r="HI13" i="2"/>
  <c r="HC13" i="2"/>
  <c r="HA13" i="2" a="1"/>
  <c r="HA13" i="2" s="1"/>
  <c r="GY13" i="2"/>
  <c r="GX13" i="2"/>
  <c r="GR13" i="2"/>
  <c r="GL13" i="2"/>
  <c r="GM13" i="2" s="1"/>
  <c r="GZ13" i="2" s="1"/>
  <c r="FT13" i="2"/>
  <c r="FU13" i="2" s="1"/>
  <c r="FV13" i="2" s="1"/>
  <c r="ES13" i="2" s="1"/>
  <c r="FD13" i="2" s="1"/>
  <c r="FE13" i="2" s="1"/>
  <c r="FR13" i="2"/>
  <c r="FS13" i="2" s="1"/>
  <c r="FI13" i="2"/>
  <c r="FO13" i="2" s="1"/>
  <c r="EW13" i="2"/>
  <c r="ET13" i="2"/>
  <c r="EP13" i="2"/>
  <c r="DT13" i="2"/>
  <c r="DJ13" i="2"/>
  <c r="DI13" i="2"/>
  <c r="DH13" i="2"/>
  <c r="CZ13" i="2"/>
  <c r="CY13" i="2"/>
  <c r="CV13" i="2" s="1"/>
  <c r="Z13" i="2" s="1"/>
  <c r="AI13" i="2" s="1"/>
  <c r="CX13" i="2"/>
  <c r="CW13" i="2"/>
  <c r="CT13" i="2"/>
  <c r="CS13" i="2" s="1"/>
  <c r="CQ13" i="2" s="1"/>
  <c r="DB13" i="2" s="1"/>
  <c r="CP13" i="2"/>
  <c r="DC13" i="2" s="1"/>
  <c r="AL13" i="2"/>
  <c r="D13" i="2"/>
  <c r="CA13" i="2" s="1"/>
  <c r="OQ12" i="2"/>
  <c r="OL12" i="2"/>
  <c r="OK12" i="2"/>
  <c r="OJ12" i="2"/>
  <c r="OI12" i="2"/>
  <c r="OH12" i="2"/>
  <c r="OG12" i="2"/>
  <c r="NS12" i="2"/>
  <c r="NR12" i="2"/>
  <c r="NT12" i="2" s="1"/>
  <c r="NP12" i="2"/>
  <c r="NO12" i="2"/>
  <c r="NC12" i="2"/>
  <c r="MY12" i="2"/>
  <c r="MQ12" i="2"/>
  <c r="MP12" i="2"/>
  <c r="MR12" i="2" s="1"/>
  <c r="MK12" i="2"/>
  <c r="MJ12" i="2"/>
  <c r="ME12" i="2"/>
  <c r="MD12" i="2"/>
  <c r="LY12" i="2"/>
  <c r="LX12" i="2"/>
  <c r="LS12" i="2"/>
  <c r="LR12" i="2"/>
  <c r="LT12" i="2" s="1"/>
  <c r="LM12" i="2"/>
  <c r="LL12" i="2"/>
  <c r="LN12" i="2" s="1"/>
  <c r="LG12" i="2"/>
  <c r="LF12" i="2"/>
  <c r="LA12" i="2"/>
  <c r="KZ12" i="2"/>
  <c r="LB12" i="2" s="1"/>
  <c r="KU12" i="2"/>
  <c r="KT12" i="2"/>
  <c r="KO12" i="2"/>
  <c r="KN12" i="2"/>
  <c r="KC12" i="2"/>
  <c r="KB12" i="2"/>
  <c r="KA12" i="2"/>
  <c r="JZ12" i="2"/>
  <c r="JY12" i="2"/>
  <c r="JW12" i="2"/>
  <c r="JV12" i="2"/>
  <c r="JU12" i="2"/>
  <c r="JT12" i="2"/>
  <c r="JR12" i="2"/>
  <c r="JQ12" i="2"/>
  <c r="JP12" i="2"/>
  <c r="JO12" i="2"/>
  <c r="JK12" i="2" s="1"/>
  <c r="JN12" i="2"/>
  <c r="JM12" i="2"/>
  <c r="JL12" i="2"/>
  <c r="JJ12" i="2"/>
  <c r="JH12" i="2"/>
  <c r="JG12" i="2"/>
  <c r="JF12" i="2"/>
  <c r="JA12" i="2"/>
  <c r="IZ12" i="2"/>
  <c r="IY12" i="2"/>
  <c r="IX12" i="2"/>
  <c r="IW12" i="2"/>
  <c r="IU12" i="2"/>
  <c r="IT12" i="2"/>
  <c r="IS12" i="2"/>
  <c r="IR12" i="2"/>
  <c r="IP12" i="2"/>
  <c r="IO12" i="2"/>
  <c r="IN12" i="2"/>
  <c r="IM12" i="2"/>
  <c r="II12" i="2" s="1"/>
  <c r="IL12" i="2"/>
  <c r="IK12" i="2"/>
  <c r="IJ12" i="2"/>
  <c r="IH12" i="2"/>
  <c r="IG12" i="2"/>
  <c r="IF12" i="2"/>
  <c r="IE12" i="2"/>
  <c r="ID12" i="2"/>
  <c r="HW12" i="2"/>
  <c r="HS12" i="2"/>
  <c r="HJ12" i="2" s="1"/>
  <c r="HG12" i="2" s="1" a="1"/>
  <c r="HG12" i="2" s="1"/>
  <c r="HR12" i="2"/>
  <c r="HQ12" i="2"/>
  <c r="HP12" i="2"/>
  <c r="HO12" i="2"/>
  <c r="HI12" i="2"/>
  <c r="HC12" i="2"/>
  <c r="HA12" i="2" a="1"/>
  <c r="HA12" i="2" s="1"/>
  <c r="GY12" i="2"/>
  <c r="GX12" i="2"/>
  <c r="GR12" i="2"/>
  <c r="GL12" i="2"/>
  <c r="GM12" i="2" s="1"/>
  <c r="GZ12" i="2" s="1"/>
  <c r="FS12" i="2"/>
  <c r="FT12" i="2" s="1"/>
  <c r="FU12" i="2" s="1"/>
  <c r="FV12" i="2" s="1"/>
  <c r="ES12" i="2" s="1"/>
  <c r="FR12" i="2"/>
  <c r="FI12" i="2"/>
  <c r="FO12" i="2" s="1"/>
  <c r="EW12" i="2"/>
  <c r="ET12" i="2"/>
  <c r="EP12" i="2"/>
  <c r="DT12" i="2"/>
  <c r="DJ12" i="2"/>
  <c r="DI12" i="2"/>
  <c r="DH12" i="2"/>
  <c r="CZ12" i="2"/>
  <c r="CY12" i="2" s="1"/>
  <c r="CV12" i="2" s="1"/>
  <c r="Z12" i="2" s="1"/>
  <c r="AI12" i="2" s="1"/>
  <c r="CX12" i="2"/>
  <c r="CW12" i="2"/>
  <c r="CT12" i="2"/>
  <c r="CS12" i="2" s="1"/>
  <c r="CQ12" i="2" s="1"/>
  <c r="DB12" i="2" s="1"/>
  <c r="CP12" i="2"/>
  <c r="AL12" i="2"/>
  <c r="D12" i="2"/>
  <c r="CA12" i="2" s="1"/>
  <c r="OQ11" i="2"/>
  <c r="OO11" i="2"/>
  <c r="OL11" i="2"/>
  <c r="OK11" i="2"/>
  <c r="OJ11" i="2"/>
  <c r="OI11" i="2"/>
  <c r="OP11" i="2" s="1"/>
  <c r="OR11" i="2" s="1"/>
  <c r="OH11" i="2"/>
  <c r="ON11" i="2" s="1"/>
  <c r="OG11" i="2"/>
  <c r="NS11" i="2"/>
  <c r="NR11" i="2"/>
  <c r="NT11" i="2" s="1"/>
  <c r="NP11" i="2"/>
  <c r="NO11" i="2"/>
  <c r="NC11" i="2"/>
  <c r="MY11" i="2"/>
  <c r="MQ11" i="2"/>
  <c r="MR11" i="2" s="1"/>
  <c r="MP11" i="2"/>
  <c r="MK11" i="2"/>
  <c r="MJ11" i="2"/>
  <c r="ML11" i="2" s="1"/>
  <c r="ME11" i="2"/>
  <c r="MD11" i="2"/>
  <c r="MF11" i="2" s="1"/>
  <c r="LZ11" i="2"/>
  <c r="LY11" i="2"/>
  <c r="LX11" i="2"/>
  <c r="LS11" i="2"/>
  <c r="LR11" i="2"/>
  <c r="LM11" i="2"/>
  <c r="LL11" i="2"/>
  <c r="LG11" i="2"/>
  <c r="LF11" i="2"/>
  <c r="LH11" i="2" s="1"/>
  <c r="LA11" i="2"/>
  <c r="KZ11" i="2"/>
  <c r="LB11" i="2" s="1"/>
  <c r="KU11" i="2"/>
  <c r="KT11" i="2"/>
  <c r="KO11" i="2"/>
  <c r="KN11" i="2"/>
  <c r="KC11" i="2"/>
  <c r="KB11" i="2"/>
  <c r="KA11" i="2"/>
  <c r="JZ11" i="2"/>
  <c r="JY11" i="2"/>
  <c r="JW11" i="2"/>
  <c r="JV11" i="2"/>
  <c r="JU11" i="2"/>
  <c r="JT11" i="2"/>
  <c r="JR11" i="2"/>
  <c r="JQ11" i="2"/>
  <c r="JP11" i="2"/>
  <c r="JO11" i="2"/>
  <c r="JK11" i="2" s="1"/>
  <c r="JC11" i="2" s="1"/>
  <c r="JD11" i="2" s="1"/>
  <c r="KI11" i="2" s="1"/>
  <c r="JN11" i="2"/>
  <c r="JM11" i="2"/>
  <c r="JL11" i="2"/>
  <c r="JJ11" i="2"/>
  <c r="JH11" i="2"/>
  <c r="JG11" i="2"/>
  <c r="JF11" i="2"/>
  <c r="JA11" i="2"/>
  <c r="IZ11" i="2"/>
  <c r="IY11" i="2"/>
  <c r="IX11" i="2"/>
  <c r="IW11" i="2"/>
  <c r="IU11" i="2"/>
  <c r="IT11" i="2"/>
  <c r="IS11" i="2"/>
  <c r="IR11" i="2"/>
  <c r="IP11" i="2"/>
  <c r="IO11" i="2"/>
  <c r="IN11" i="2"/>
  <c r="IM11" i="2"/>
  <c r="II11" i="2" s="1"/>
  <c r="IL11" i="2"/>
  <c r="IK11" i="2"/>
  <c r="IJ11" i="2"/>
  <c r="IH11" i="2"/>
  <c r="IG11" i="2"/>
  <c r="IF11" i="2"/>
  <c r="IE11" i="2"/>
  <c r="ID11" i="2"/>
  <c r="HW11" i="2"/>
  <c r="HS11" i="2"/>
  <c r="HJ11" i="2" s="1"/>
  <c r="HR11" i="2"/>
  <c r="HQ11" i="2"/>
  <c r="HP11" i="2"/>
  <c r="HO11" i="2"/>
  <c r="HI11" i="2"/>
  <c r="HG11" i="2" a="1"/>
  <c r="HG11" i="2" s="1"/>
  <c r="HC11" i="2"/>
  <c r="HA11" i="2" a="1"/>
  <c r="HA11" i="2" s="1"/>
  <c r="GY11" i="2"/>
  <c r="GX11" i="2"/>
  <c r="GR11" i="2"/>
  <c r="GL11" i="2"/>
  <c r="GM11" i="2" s="1"/>
  <c r="GZ11" i="2" s="1"/>
  <c r="FR11" i="2"/>
  <c r="FS11" i="2" s="1"/>
  <c r="FT11" i="2" s="1"/>
  <c r="FU11" i="2" s="1"/>
  <c r="FV11" i="2" s="1"/>
  <c r="ES11" i="2" s="1"/>
  <c r="FI11" i="2"/>
  <c r="FO11" i="2" s="1"/>
  <c r="EW11" i="2"/>
  <c r="ET11" i="2"/>
  <c r="EP11" i="2"/>
  <c r="DT11" i="2"/>
  <c r="DJ11" i="2"/>
  <c r="DI11" i="2"/>
  <c r="DH11" i="2"/>
  <c r="CZ11" i="2"/>
  <c r="CY11" i="2" s="1"/>
  <c r="CV11" i="2" s="1"/>
  <c r="Z11" i="2" s="1"/>
  <c r="AI11" i="2" s="1"/>
  <c r="CX11" i="2"/>
  <c r="CW11" i="2"/>
  <c r="CT11" i="2"/>
  <c r="CS11" i="2" s="1"/>
  <c r="CQ11" i="2" s="1"/>
  <c r="DB11" i="2" s="1"/>
  <c r="CP11" i="2"/>
  <c r="AL11" i="2"/>
  <c r="D11" i="2"/>
  <c r="CA11" i="2" s="1"/>
  <c r="OQ10" i="2"/>
  <c r="OL10" i="2"/>
  <c r="OK10" i="2"/>
  <c r="OJ10" i="2"/>
  <c r="OI10" i="2"/>
  <c r="OH10" i="2"/>
  <c r="OG10" i="2"/>
  <c r="OM10" i="2" s="1"/>
  <c r="NT10" i="2"/>
  <c r="NS10" i="2"/>
  <c r="NR10" i="2"/>
  <c r="NP10" i="2"/>
  <c r="NO10" i="2"/>
  <c r="NC10" i="2"/>
  <c r="MY10" i="2"/>
  <c r="MQ10" i="2"/>
  <c r="MP10" i="2"/>
  <c r="MR10" i="2" s="1"/>
  <c r="MK10" i="2"/>
  <c r="MJ10" i="2"/>
  <c r="ME10" i="2"/>
  <c r="MD10" i="2"/>
  <c r="LY10" i="2"/>
  <c r="LX10" i="2"/>
  <c r="LZ10" i="2" s="1"/>
  <c r="LS10" i="2"/>
  <c r="LR10" i="2"/>
  <c r="LM10" i="2"/>
  <c r="LL10" i="2"/>
  <c r="LG10" i="2"/>
  <c r="LF10" i="2"/>
  <c r="LA10" i="2"/>
  <c r="KZ10" i="2"/>
  <c r="LB10" i="2" s="1"/>
  <c r="KU10" i="2"/>
  <c r="KT10" i="2"/>
  <c r="KV10" i="2" s="1"/>
  <c r="KO10" i="2"/>
  <c r="KN10" i="2"/>
  <c r="KC10" i="2"/>
  <c r="KB10" i="2"/>
  <c r="KA10" i="2"/>
  <c r="JZ10" i="2"/>
  <c r="JY10" i="2"/>
  <c r="JW10" i="2"/>
  <c r="JV10" i="2"/>
  <c r="JU10" i="2"/>
  <c r="JT10" i="2"/>
  <c r="JR10" i="2"/>
  <c r="JQ10" i="2"/>
  <c r="JP10" i="2"/>
  <c r="JO10" i="2"/>
  <c r="JI10" i="2" s="1"/>
  <c r="JN10" i="2"/>
  <c r="JM10" i="2"/>
  <c r="JL10" i="2"/>
  <c r="JK10" i="2"/>
  <c r="JE10" i="2" s="1"/>
  <c r="JJ10" i="2"/>
  <c r="JH10" i="2"/>
  <c r="JG10" i="2"/>
  <c r="JF10" i="2"/>
  <c r="JA10" i="2"/>
  <c r="IZ10" i="2"/>
  <c r="IY10" i="2"/>
  <c r="IX10" i="2"/>
  <c r="IW10" i="2"/>
  <c r="IU10" i="2"/>
  <c r="IT10" i="2"/>
  <c r="IS10" i="2"/>
  <c r="IR10" i="2"/>
  <c r="IP10" i="2"/>
  <c r="IO10" i="2"/>
  <c r="IN10" i="2"/>
  <c r="IM10" i="2"/>
  <c r="IG10" i="2" s="1"/>
  <c r="IL10" i="2"/>
  <c r="IK10" i="2"/>
  <c r="IJ10" i="2"/>
  <c r="II10" i="2"/>
  <c r="IC10" i="2" s="1"/>
  <c r="IH10" i="2"/>
  <c r="IF10" i="2"/>
  <c r="IE10" i="2"/>
  <c r="ID10" i="2"/>
  <c r="HW10" i="2"/>
  <c r="HS10" i="2"/>
  <c r="HJ10" i="2" s="1"/>
  <c r="HG10" i="2" s="1" a="1"/>
  <c r="HG10" i="2" s="1"/>
  <c r="HR10" i="2"/>
  <c r="HQ10" i="2"/>
  <c r="HP10" i="2"/>
  <c r="HO10" i="2"/>
  <c r="HI10" i="2"/>
  <c r="HC10" i="2"/>
  <c r="HA10" i="2" a="1"/>
  <c r="HA10" i="2" s="1"/>
  <c r="GZ10" i="2"/>
  <c r="GY10" i="2"/>
  <c r="GX10" i="2"/>
  <c r="GR10" i="2"/>
  <c r="GL10" i="2"/>
  <c r="GM10" i="2" s="1"/>
  <c r="FR10" i="2"/>
  <c r="FS10" i="2" s="1"/>
  <c r="FI10" i="2"/>
  <c r="FO10" i="2" s="1"/>
  <c r="EW10" i="2"/>
  <c r="ET10" i="2"/>
  <c r="EP10" i="2"/>
  <c r="DT10" i="2"/>
  <c r="DJ10" i="2"/>
  <c r="DI10" i="2"/>
  <c r="DH10" i="2"/>
  <c r="CZ10" i="2"/>
  <c r="CY10" i="2" s="1"/>
  <c r="CV10" i="2" s="1"/>
  <c r="Z10" i="2" s="1"/>
  <c r="AI10" i="2" s="1"/>
  <c r="CX10" i="2"/>
  <c r="CW10" i="2"/>
  <c r="CT10" i="2"/>
  <c r="CS10" i="2" s="1"/>
  <c r="CQ10" i="2" s="1"/>
  <c r="CP10" i="2"/>
  <c r="DC10" i="2" s="1"/>
  <c r="AL10" i="2"/>
  <c r="D10" i="2"/>
  <c r="CA10" i="2" s="1"/>
  <c r="OQ9" i="2"/>
  <c r="OL9" i="2"/>
  <c r="OK9" i="2"/>
  <c r="OJ9" i="2"/>
  <c r="OM9" i="2" s="1"/>
  <c r="OI9" i="2"/>
  <c r="OH9" i="2"/>
  <c r="ON9" i="2" s="1"/>
  <c r="OG9" i="2"/>
  <c r="NS9" i="2"/>
  <c r="NR9" i="2"/>
  <c r="NT9" i="2" s="1"/>
  <c r="NP9" i="2"/>
  <c r="NO9" i="2"/>
  <c r="NC9" i="2"/>
  <c r="MY9" i="2"/>
  <c r="MQ9" i="2"/>
  <c r="MP9" i="2"/>
  <c r="MK9" i="2"/>
  <c r="MJ9" i="2"/>
  <c r="ME9" i="2"/>
  <c r="MD9" i="2"/>
  <c r="LY9" i="2"/>
  <c r="LX9" i="2"/>
  <c r="LS9" i="2"/>
  <c r="LR9" i="2"/>
  <c r="LM9" i="2"/>
  <c r="LL9" i="2"/>
  <c r="LG9" i="2"/>
  <c r="LF9" i="2"/>
  <c r="LA9" i="2"/>
  <c r="KZ9" i="2"/>
  <c r="KU9" i="2"/>
  <c r="KT9" i="2"/>
  <c r="KO9" i="2"/>
  <c r="KN9" i="2"/>
  <c r="KP9" i="2" s="1"/>
  <c r="KC9" i="2"/>
  <c r="KB9" i="2"/>
  <c r="KA9" i="2"/>
  <c r="JZ9" i="2"/>
  <c r="JY9" i="2"/>
  <c r="JW9" i="2"/>
  <c r="JV9" i="2"/>
  <c r="JU9" i="2"/>
  <c r="JT9" i="2"/>
  <c r="JR9" i="2"/>
  <c r="JQ9" i="2"/>
  <c r="JP9" i="2"/>
  <c r="JO9" i="2"/>
  <c r="JK9" i="2" s="1"/>
  <c r="JC9" i="2" s="1"/>
  <c r="JN9" i="2"/>
  <c r="JM9" i="2"/>
  <c r="JL9" i="2"/>
  <c r="JJ9" i="2"/>
  <c r="JH9" i="2"/>
  <c r="JG9" i="2"/>
  <c r="JF9" i="2"/>
  <c r="JD9" i="2"/>
  <c r="KI9" i="2" s="1"/>
  <c r="KL9" i="2" s="1"/>
  <c r="JA9" i="2"/>
  <c r="IZ9" i="2"/>
  <c r="IY9" i="2"/>
  <c r="IX9" i="2"/>
  <c r="IW9" i="2"/>
  <c r="IU9" i="2"/>
  <c r="IT9" i="2"/>
  <c r="IS9" i="2"/>
  <c r="IR9" i="2"/>
  <c r="IP9" i="2"/>
  <c r="IO9" i="2"/>
  <c r="IN9" i="2"/>
  <c r="IM9" i="2"/>
  <c r="II9" i="2" s="1"/>
  <c r="IA9" i="2" s="1"/>
  <c r="IL9" i="2"/>
  <c r="IK9" i="2"/>
  <c r="IJ9" i="2"/>
  <c r="IH9" i="2"/>
  <c r="IF9" i="2"/>
  <c r="IE9" i="2"/>
  <c r="ID9" i="2"/>
  <c r="IB9" i="2"/>
  <c r="KF9" i="2" s="1"/>
  <c r="HW9" i="2"/>
  <c r="HS9" i="2"/>
  <c r="HJ9" i="2" s="1"/>
  <c r="HG9" i="2" s="1" a="1"/>
  <c r="HG9" i="2" s="1"/>
  <c r="HR9" i="2"/>
  <c r="HQ9" i="2"/>
  <c r="HP9" i="2"/>
  <c r="HO9" i="2"/>
  <c r="HI9" i="2"/>
  <c r="HC9" i="2"/>
  <c r="HA9" i="2" a="1"/>
  <c r="HA9" i="2" s="1"/>
  <c r="GY9" i="2"/>
  <c r="GX9" i="2"/>
  <c r="GR9" i="2"/>
  <c r="GL9" i="2"/>
  <c r="GM9" i="2" s="1"/>
  <c r="GZ9" i="2" s="1"/>
  <c r="FR9" i="2"/>
  <c r="FS9" i="2" s="1"/>
  <c r="FI9" i="2"/>
  <c r="FO9" i="2" s="1"/>
  <c r="EW9" i="2"/>
  <c r="ET9" i="2"/>
  <c r="EP9" i="2"/>
  <c r="DT9" i="2"/>
  <c r="DJ9" i="2"/>
  <c r="DI9" i="2"/>
  <c r="DH9" i="2"/>
  <c r="CZ9" i="2"/>
  <c r="CY9" i="2"/>
  <c r="CV9" i="2" s="1"/>
  <c r="Z9" i="2" s="1"/>
  <c r="AI9" i="2" s="1"/>
  <c r="CX9" i="2"/>
  <c r="CW9" i="2"/>
  <c r="CT9" i="2"/>
  <c r="CS9" i="2" s="1"/>
  <c r="CQ9" i="2" s="1"/>
  <c r="DB9" i="2" s="1"/>
  <c r="CP9" i="2"/>
  <c r="DC9" i="2" s="1"/>
  <c r="AL9" i="2"/>
  <c r="D9" i="2"/>
  <c r="CA9" i="2" s="1"/>
  <c r="OQ8" i="2"/>
  <c r="OO8" i="2"/>
  <c r="OL8" i="2"/>
  <c r="OK8" i="2"/>
  <c r="OJ8" i="2"/>
  <c r="OI8" i="2"/>
  <c r="OH8" i="2"/>
  <c r="ON8" i="2" s="1"/>
  <c r="OG8" i="2"/>
  <c r="NS8" i="2"/>
  <c r="NR8" i="2"/>
  <c r="NP8" i="2"/>
  <c r="NO8" i="2"/>
  <c r="NC8" i="2"/>
  <c r="MY8" i="2"/>
  <c r="MQ8" i="2"/>
  <c r="MP8" i="2"/>
  <c r="MK8" i="2"/>
  <c r="MJ8" i="2"/>
  <c r="ME8" i="2"/>
  <c r="MD8" i="2"/>
  <c r="LY8" i="2"/>
  <c r="LX8" i="2"/>
  <c r="LZ8" i="2" s="1"/>
  <c r="LS8" i="2"/>
  <c r="LR8" i="2"/>
  <c r="LM8" i="2"/>
  <c r="LN8" i="2" s="1"/>
  <c r="LL8" i="2"/>
  <c r="LG8" i="2"/>
  <c r="LF8" i="2"/>
  <c r="LA8" i="2"/>
  <c r="KZ8" i="2"/>
  <c r="KU8" i="2"/>
  <c r="KT8" i="2"/>
  <c r="KO8" i="2"/>
  <c r="KN8" i="2"/>
  <c r="KC8" i="2"/>
  <c r="KB8" i="2"/>
  <c r="KA8" i="2"/>
  <c r="JZ8" i="2"/>
  <c r="JY8" i="2"/>
  <c r="JW8" i="2"/>
  <c r="JV8" i="2"/>
  <c r="JU8" i="2"/>
  <c r="JT8" i="2"/>
  <c r="JR8" i="2"/>
  <c r="JQ8" i="2"/>
  <c r="JP8" i="2"/>
  <c r="JO8" i="2"/>
  <c r="JK8" i="2" s="1"/>
  <c r="JC8" i="2" s="1"/>
  <c r="JD8" i="2" s="1"/>
  <c r="KI8" i="2" s="1"/>
  <c r="JN8" i="2"/>
  <c r="JM8" i="2"/>
  <c r="JL8" i="2"/>
  <c r="JJ8" i="2"/>
  <c r="JH8" i="2"/>
  <c r="JG8" i="2"/>
  <c r="JF8" i="2"/>
  <c r="JA8" i="2"/>
  <c r="IZ8" i="2"/>
  <c r="IY8" i="2"/>
  <c r="IX8" i="2"/>
  <c r="IW8" i="2"/>
  <c r="IU8" i="2"/>
  <c r="IT8" i="2"/>
  <c r="IS8" i="2"/>
  <c r="IR8" i="2"/>
  <c r="IP8" i="2"/>
  <c r="IO8" i="2"/>
  <c r="IN8" i="2"/>
  <c r="IM8" i="2"/>
  <c r="II8" i="2" s="1"/>
  <c r="IL8" i="2"/>
  <c r="IK8" i="2"/>
  <c r="IJ8" i="2"/>
  <c r="IH8" i="2"/>
  <c r="IF8" i="2"/>
  <c r="IE8" i="2"/>
  <c r="ID8" i="2"/>
  <c r="HW8" i="2"/>
  <c r="HS8" i="2"/>
  <c r="HJ8" i="2" s="1"/>
  <c r="HG8" i="2" s="1" a="1"/>
  <c r="HG8" i="2" s="1"/>
  <c r="HR8" i="2"/>
  <c r="HQ8" i="2"/>
  <c r="HP8" i="2"/>
  <c r="HO8" i="2"/>
  <c r="HI8" i="2"/>
  <c r="HC8" i="2"/>
  <c r="HA8" i="2" a="1"/>
  <c r="HA8" i="2" s="1"/>
  <c r="GY8" i="2"/>
  <c r="GX8" i="2"/>
  <c r="GR8" i="2"/>
  <c r="GL8" i="2"/>
  <c r="GM8" i="2" s="1"/>
  <c r="GZ8" i="2" s="1"/>
  <c r="FS8" i="2"/>
  <c r="FT8" i="2" s="1"/>
  <c r="FU8" i="2" s="1"/>
  <c r="FV8" i="2" s="1"/>
  <c r="ES8" i="2" s="1"/>
  <c r="FR8" i="2"/>
  <c r="FI8" i="2"/>
  <c r="FO8" i="2" s="1"/>
  <c r="EW8" i="2"/>
  <c r="ET8" i="2"/>
  <c r="EP8" i="2"/>
  <c r="DT8" i="2"/>
  <c r="DJ8" i="2"/>
  <c r="DI8" i="2"/>
  <c r="DH8" i="2"/>
  <c r="CZ8" i="2"/>
  <c r="CY8" i="2" s="1"/>
  <c r="CV8" i="2" s="1"/>
  <c r="Z8" i="2" s="1"/>
  <c r="AI8" i="2" s="1"/>
  <c r="CX8" i="2"/>
  <c r="CW8" i="2"/>
  <c r="CT8" i="2"/>
  <c r="CS8" i="2" s="1"/>
  <c r="CQ8" i="2" s="1"/>
  <c r="DB8" i="2" s="1"/>
  <c r="CP8" i="2"/>
  <c r="AL8" i="2"/>
  <c r="D8" i="2"/>
  <c r="CA8" i="2" s="1"/>
  <c r="OQ7" i="2"/>
  <c r="OL7" i="2"/>
  <c r="OK7" i="2"/>
  <c r="OJ7" i="2"/>
  <c r="OI7" i="2"/>
  <c r="OH7" i="2"/>
  <c r="OG7" i="2"/>
  <c r="NS7" i="2"/>
  <c r="NR7" i="2"/>
  <c r="NP7" i="2"/>
  <c r="NO7" i="2"/>
  <c r="NC7" i="2"/>
  <c r="MY7" i="2"/>
  <c r="MQ7" i="2"/>
  <c r="MP7" i="2"/>
  <c r="MK7" i="2"/>
  <c r="MJ7" i="2"/>
  <c r="ME7" i="2"/>
  <c r="MD7" i="2"/>
  <c r="LY7" i="2"/>
  <c r="LX7" i="2"/>
  <c r="LZ7" i="2" s="1"/>
  <c r="LS7" i="2"/>
  <c r="LR7" i="2"/>
  <c r="LM7" i="2"/>
  <c r="LL7" i="2"/>
  <c r="LH7" i="2"/>
  <c r="LG7" i="2"/>
  <c r="LF7" i="2"/>
  <c r="LA7" i="2"/>
  <c r="KZ7" i="2"/>
  <c r="KU7" i="2"/>
  <c r="KT7" i="2"/>
  <c r="KV7" i="2" s="1"/>
  <c r="KO7" i="2"/>
  <c r="KN7" i="2"/>
  <c r="KP7" i="2" s="1"/>
  <c r="KC7" i="2"/>
  <c r="KB7" i="2"/>
  <c r="KA7" i="2"/>
  <c r="JZ7" i="2"/>
  <c r="JY7" i="2"/>
  <c r="JW7" i="2"/>
  <c r="JV7" i="2"/>
  <c r="JU7" i="2"/>
  <c r="JT7" i="2"/>
  <c r="JR7" i="2"/>
  <c r="JQ7" i="2"/>
  <c r="JP7" i="2"/>
  <c r="JO7" i="2"/>
  <c r="JI7" i="2" s="1"/>
  <c r="JN7" i="2"/>
  <c r="JM7" i="2"/>
  <c r="JL7" i="2"/>
  <c r="JJ7" i="2"/>
  <c r="JH7" i="2"/>
  <c r="JG7" i="2"/>
  <c r="JF7" i="2"/>
  <c r="JA7" i="2"/>
  <c r="IZ7" i="2"/>
  <c r="IY7" i="2"/>
  <c r="IX7" i="2"/>
  <c r="IW7" i="2"/>
  <c r="IU7" i="2"/>
  <c r="IT7" i="2"/>
  <c r="IS7" i="2"/>
  <c r="IR7" i="2"/>
  <c r="IP7" i="2"/>
  <c r="IO7" i="2"/>
  <c r="IN7" i="2"/>
  <c r="IM7" i="2"/>
  <c r="IG7" i="2" s="1"/>
  <c r="IL7" i="2"/>
  <c r="IK7" i="2"/>
  <c r="IJ7" i="2"/>
  <c r="IH7" i="2"/>
  <c r="IF7" i="2"/>
  <c r="IE7" i="2"/>
  <c r="ID7" i="2"/>
  <c r="HW7" i="2"/>
  <c r="HS7" i="2"/>
  <c r="HJ7" i="2" s="1"/>
  <c r="HG7" i="2" s="1" a="1"/>
  <c r="HG7" i="2" s="1"/>
  <c r="HR7" i="2"/>
  <c r="HQ7" i="2"/>
  <c r="HP7" i="2"/>
  <c r="HO7" i="2"/>
  <c r="HI7" i="2"/>
  <c r="HC7" i="2"/>
  <c r="HA7" i="2" a="1"/>
  <c r="HA7" i="2" s="1"/>
  <c r="GY7" i="2"/>
  <c r="GX7" i="2"/>
  <c r="GR7" i="2"/>
  <c r="GL7" i="2"/>
  <c r="GM7" i="2" s="1"/>
  <c r="GZ7" i="2" s="1"/>
  <c r="FR7" i="2"/>
  <c r="FS7" i="2" s="1"/>
  <c r="FT7" i="2" s="1"/>
  <c r="FU7" i="2" s="1"/>
  <c r="FV7" i="2" s="1"/>
  <c r="ES7" i="2" s="1"/>
  <c r="FI7" i="2"/>
  <c r="FO7" i="2" s="1"/>
  <c r="EW7" i="2"/>
  <c r="ET7" i="2"/>
  <c r="EP7" i="2"/>
  <c r="DT7" i="2"/>
  <c r="DJ7" i="2"/>
  <c r="DI7" i="2"/>
  <c r="DH7" i="2"/>
  <c r="CZ7" i="2"/>
  <c r="CY7" i="2" s="1"/>
  <c r="CV7" i="2" s="1"/>
  <c r="AI7" i="2" s="1"/>
  <c r="CX7" i="2"/>
  <c r="CW7" i="2"/>
  <c r="CT7" i="2"/>
  <c r="CS7" i="2" s="1"/>
  <c r="CQ7" i="2" s="1"/>
  <c r="DB7" i="2" s="1"/>
  <c r="CP7" i="2"/>
  <c r="DC7" i="2" s="1"/>
  <c r="AL7" i="2"/>
  <c r="D7" i="2"/>
  <c r="CA7" i="2" s="1"/>
  <c r="OQ6" i="2"/>
  <c r="OL6" i="2"/>
  <c r="OK6" i="2"/>
  <c r="OJ6" i="2"/>
  <c r="OI6" i="2"/>
  <c r="OH6" i="2"/>
  <c r="OG6" i="2"/>
  <c r="NS6" i="2"/>
  <c r="NR6" i="2"/>
  <c r="NP6" i="2"/>
  <c r="NO6" i="2"/>
  <c r="NC6" i="2"/>
  <c r="NG6" i="2" s="1"/>
  <c r="MY6" i="2"/>
  <c r="MQ6" i="2"/>
  <c r="MP6" i="2"/>
  <c r="MK6" i="2"/>
  <c r="MJ6" i="2"/>
  <c r="ME6" i="2"/>
  <c r="MD6" i="2"/>
  <c r="LY6" i="2"/>
  <c r="LX6" i="2"/>
  <c r="LS6" i="2"/>
  <c r="LR6" i="2"/>
  <c r="LM6" i="2"/>
  <c r="LL6" i="2"/>
  <c r="LG6" i="2"/>
  <c r="LF6" i="2"/>
  <c r="LH6" i="2" s="1"/>
  <c r="LA6" i="2"/>
  <c r="KZ6" i="2"/>
  <c r="KV6" i="2"/>
  <c r="KU6" i="2"/>
  <c r="KT6" i="2"/>
  <c r="KO6" i="2"/>
  <c r="KN6" i="2"/>
  <c r="KC6" i="2"/>
  <c r="KB6" i="2"/>
  <c r="KA6" i="2"/>
  <c r="JZ6" i="2"/>
  <c r="JY6" i="2"/>
  <c r="JW6" i="2"/>
  <c r="JV6" i="2"/>
  <c r="JU6" i="2"/>
  <c r="JT6" i="2"/>
  <c r="JR6" i="2"/>
  <c r="JQ6" i="2"/>
  <c r="JP6" i="2"/>
  <c r="JO6" i="2"/>
  <c r="JI6" i="2" s="1"/>
  <c r="JN6" i="2"/>
  <c r="JM6" i="2"/>
  <c r="JL6" i="2"/>
  <c r="JK6" i="2"/>
  <c r="JE6" i="2" s="1"/>
  <c r="JJ6" i="2"/>
  <c r="JH6" i="2"/>
  <c r="JG6" i="2"/>
  <c r="JF6" i="2"/>
  <c r="JA6" i="2"/>
  <c r="IZ6" i="2"/>
  <c r="IY6" i="2"/>
  <c r="IX6" i="2"/>
  <c r="IW6" i="2"/>
  <c r="IU6" i="2"/>
  <c r="IT6" i="2"/>
  <c r="IS6" i="2"/>
  <c r="IR6" i="2"/>
  <c r="IP6" i="2"/>
  <c r="IO6" i="2"/>
  <c r="IN6" i="2"/>
  <c r="IM6" i="2"/>
  <c r="IG6" i="2" s="1"/>
  <c r="IL6" i="2"/>
  <c r="IJ6" i="2"/>
  <c r="IH6" i="2"/>
  <c r="IF6" i="2"/>
  <c r="IE6" i="2"/>
  <c r="ID6" i="2"/>
  <c r="HW6" i="2"/>
  <c r="HS6" i="2"/>
  <c r="HJ6" i="2" s="1"/>
  <c r="HG6" i="2" s="1" a="1"/>
  <c r="HG6" i="2" s="1"/>
  <c r="HR6" i="2"/>
  <c r="HQ6" i="2"/>
  <c r="HP6" i="2"/>
  <c r="HO6" i="2"/>
  <c r="HI6" i="2"/>
  <c r="HC6" i="2"/>
  <c r="HA6" i="2" a="1"/>
  <c r="HA6" i="2" s="1"/>
  <c r="GY6" i="2"/>
  <c r="GX6" i="2"/>
  <c r="GR6" i="2"/>
  <c r="GL6" i="2"/>
  <c r="GM6" i="2" s="1"/>
  <c r="GZ6" i="2" s="1"/>
  <c r="FR6" i="2"/>
  <c r="FS6" i="2" s="1"/>
  <c r="FT6" i="2" s="1"/>
  <c r="FU6" i="2" s="1"/>
  <c r="FV6" i="2" s="1"/>
  <c r="ES6" i="2" s="1"/>
  <c r="FI6" i="2"/>
  <c r="FO6" i="2" s="1"/>
  <c r="EW6" i="2"/>
  <c r="ET6" i="2"/>
  <c r="EP6" i="2"/>
  <c r="EB6" i="2"/>
  <c r="EA6" i="2"/>
  <c r="EG6" i="2" s="1"/>
  <c r="DY6" i="2"/>
  <c r="DX6" i="2"/>
  <c r="DT6" i="2"/>
  <c r="DJ6" i="2"/>
  <c r="DI6" i="2"/>
  <c r="DH6" i="2"/>
  <c r="CV6" i="2"/>
  <c r="Z6" i="2" s="1"/>
  <c r="AI6" i="2" s="1"/>
  <c r="CX6" i="2"/>
  <c r="CW6" i="2"/>
  <c r="CT6" i="2"/>
  <c r="DC6" i="2"/>
  <c r="AL6" i="2"/>
  <c r="D6" i="2"/>
  <c r="CA6" i="2" s="1"/>
  <c r="OQ352" i="1"/>
  <c r="OL352" i="1"/>
  <c r="OK352" i="1"/>
  <c r="OJ352" i="1"/>
  <c r="OI352" i="1"/>
  <c r="OH352" i="1"/>
  <c r="ON352" i="1" s="1"/>
  <c r="OG352" i="1"/>
  <c r="OM352" i="1" s="1"/>
  <c r="NS352" i="1"/>
  <c r="NR352" i="1"/>
  <c r="NT352" i="1" s="1"/>
  <c r="NP352" i="1"/>
  <c r="NO352" i="1"/>
  <c r="NC352" i="1"/>
  <c r="MY352" i="1"/>
  <c r="MQ352" i="1"/>
  <c r="MP352" i="1"/>
  <c r="MN352" i="1"/>
  <c r="MM352" i="1"/>
  <c r="MO352" i="1" s="1"/>
  <c r="MK352" i="1"/>
  <c r="MJ352" i="1"/>
  <c r="ML352" i="1" s="1"/>
  <c r="MH352" i="1"/>
  <c r="MG352" i="1"/>
  <c r="ME352" i="1"/>
  <c r="MD352" i="1"/>
  <c r="MB352" i="1"/>
  <c r="MA352" i="1"/>
  <c r="MC352" i="1" s="1"/>
  <c r="LY352" i="1"/>
  <c r="LX352" i="1"/>
  <c r="LZ352" i="1" s="1"/>
  <c r="LV352" i="1"/>
  <c r="LU352" i="1"/>
  <c r="LS352" i="1"/>
  <c r="LR352" i="1"/>
  <c r="LP352" i="1"/>
  <c r="LO352" i="1"/>
  <c r="LQ352" i="1" s="1"/>
  <c r="LM352" i="1"/>
  <c r="LL352" i="1"/>
  <c r="LJ352" i="1"/>
  <c r="LI352" i="1"/>
  <c r="LG352" i="1"/>
  <c r="LF352" i="1"/>
  <c r="LD352" i="1"/>
  <c r="LC352" i="1"/>
  <c r="LA352" i="1"/>
  <c r="KZ352" i="1"/>
  <c r="LB352" i="1" s="1"/>
  <c r="KX352" i="1"/>
  <c r="KW352" i="1"/>
  <c r="KU352" i="1"/>
  <c r="KT352" i="1"/>
  <c r="KR352" i="1"/>
  <c r="KQ352" i="1"/>
  <c r="KO352" i="1"/>
  <c r="KN352" i="1"/>
  <c r="KL352" i="1"/>
  <c r="KK352" i="1"/>
  <c r="KI352" i="1"/>
  <c r="KJ352" i="1" s="1"/>
  <c r="KF352" i="1"/>
  <c r="MW352" i="1" s="1"/>
  <c r="KC352" i="1"/>
  <c r="KB352" i="1"/>
  <c r="KA352" i="1"/>
  <c r="JZ352" i="1"/>
  <c r="JY352" i="1"/>
  <c r="JW352" i="1"/>
  <c r="JV352" i="1"/>
  <c r="JU352" i="1"/>
  <c r="JT352" i="1"/>
  <c r="JR352" i="1"/>
  <c r="JQ352" i="1"/>
  <c r="JP352" i="1"/>
  <c r="JO352" i="1"/>
  <c r="JN352" i="1"/>
  <c r="JM352" i="1"/>
  <c r="JL352" i="1"/>
  <c r="JK352" i="1"/>
  <c r="JJ352" i="1"/>
  <c r="JI352" i="1"/>
  <c r="JH352" i="1"/>
  <c r="JG352" i="1"/>
  <c r="JF352" i="1"/>
  <c r="JE352" i="1"/>
  <c r="JC352" i="1"/>
  <c r="JD352" i="1" s="1"/>
  <c r="JA352" i="1"/>
  <c r="IZ352" i="1"/>
  <c r="IY352" i="1"/>
  <c r="IX352" i="1"/>
  <c r="IW352" i="1"/>
  <c r="IU352" i="1"/>
  <c r="IT352" i="1"/>
  <c r="IS352" i="1"/>
  <c r="IR352" i="1"/>
  <c r="IP352" i="1"/>
  <c r="IO352" i="1"/>
  <c r="IN352" i="1"/>
  <c r="IM352" i="1"/>
  <c r="IL352" i="1"/>
  <c r="IK352" i="1"/>
  <c r="IJ352" i="1"/>
  <c r="II352" i="1"/>
  <c r="IH352" i="1"/>
  <c r="IG352" i="1"/>
  <c r="IF352" i="1"/>
  <c r="IE352" i="1"/>
  <c r="ID352" i="1"/>
  <c r="IC352" i="1"/>
  <c r="IA352" i="1"/>
  <c r="IB352" i="1" s="1"/>
  <c r="HW352" i="1"/>
  <c r="HS352" i="1"/>
  <c r="HJ352" i="1" s="1"/>
  <c r="HG352" i="1" s="1" a="1"/>
  <c r="HG352" i="1" s="1"/>
  <c r="HR352" i="1"/>
  <c r="HQ352" i="1"/>
  <c r="HP352" i="1"/>
  <c r="HO352" i="1"/>
  <c r="HI352" i="1"/>
  <c r="HC352" i="1"/>
  <c r="HA352" i="1" a="1"/>
  <c r="HA352" i="1" s="1"/>
  <c r="GY352" i="1"/>
  <c r="GX352" i="1"/>
  <c r="GL352" i="1"/>
  <c r="GM352" i="1" s="1"/>
  <c r="GZ352" i="1" s="1"/>
  <c r="FW352" i="1"/>
  <c r="FU352" i="1"/>
  <c r="FV352" i="1" s="1"/>
  <c r="FT352" i="1"/>
  <c r="FS352" i="1"/>
  <c r="FR352" i="1"/>
  <c r="FI352" i="1"/>
  <c r="FO352" i="1" s="1"/>
  <c r="ET352" i="1"/>
  <c r="ES352" i="1"/>
  <c r="FD352" i="1" s="1"/>
  <c r="FE352" i="1" s="1"/>
  <c r="EP352" i="1"/>
  <c r="DT352" i="1"/>
  <c r="DS352" i="1"/>
  <c r="DJ352" i="1"/>
  <c r="DI352" i="1"/>
  <c r="DH352" i="1"/>
  <c r="DG352" i="1"/>
  <c r="DF352" i="1"/>
  <c r="DE352" i="1"/>
  <c r="CZ352" i="1"/>
  <c r="CY352" i="1" s="1"/>
  <c r="CV352" i="1" s="1"/>
  <c r="Z352" i="1" s="1"/>
  <c r="CX352" i="1"/>
  <c r="CW352" i="1"/>
  <c r="CT352" i="1"/>
  <c r="CS352" i="1" s="1"/>
  <c r="CQ352" i="1"/>
  <c r="DB352" i="1" s="1"/>
  <c r="CP352" i="1"/>
  <c r="CK352" i="1"/>
  <c r="CL352" i="1" s="1"/>
  <c r="AL352" i="1"/>
  <c r="AI352" i="1"/>
  <c r="OQ351" i="1"/>
  <c r="OL351" i="1"/>
  <c r="OK351" i="1"/>
  <c r="OJ351" i="1"/>
  <c r="OI351" i="1"/>
  <c r="OH351" i="1"/>
  <c r="OG351" i="1"/>
  <c r="NS351" i="1"/>
  <c r="NR351" i="1"/>
  <c r="NP351" i="1"/>
  <c r="NO351" i="1"/>
  <c r="NC351" i="1"/>
  <c r="MY351" i="1"/>
  <c r="MQ351" i="1"/>
  <c r="MP351" i="1"/>
  <c r="MN351" i="1"/>
  <c r="MM351" i="1"/>
  <c r="MK351" i="1"/>
  <c r="MJ351" i="1"/>
  <c r="MH351" i="1"/>
  <c r="MG351" i="1"/>
  <c r="ME351" i="1"/>
  <c r="MD351" i="1"/>
  <c r="MB351" i="1"/>
  <c r="MA351" i="1"/>
  <c r="LY351" i="1"/>
  <c r="LX351" i="1"/>
  <c r="LV351" i="1"/>
  <c r="LU351" i="1"/>
  <c r="LS351" i="1"/>
  <c r="LR351" i="1"/>
  <c r="LP351" i="1"/>
  <c r="LO351" i="1"/>
  <c r="LQ351" i="1" s="1"/>
  <c r="LM351" i="1"/>
  <c r="LL351" i="1"/>
  <c r="LJ351" i="1"/>
  <c r="LI351" i="1"/>
  <c r="LG351" i="1"/>
  <c r="LH351" i="1" s="1"/>
  <c r="LF351" i="1"/>
  <c r="LD351" i="1"/>
  <c r="LC351" i="1"/>
  <c r="LA351" i="1"/>
  <c r="KZ351" i="1"/>
  <c r="KX351" i="1"/>
  <c r="KW351" i="1"/>
  <c r="KU351" i="1"/>
  <c r="KT351" i="1"/>
  <c r="KR351" i="1"/>
  <c r="KQ351" i="1"/>
  <c r="KO351" i="1"/>
  <c r="KN351" i="1"/>
  <c r="KL351" i="1"/>
  <c r="KK351" i="1"/>
  <c r="KI351" i="1"/>
  <c r="NA351" i="1" s="1"/>
  <c r="ND351" i="1" s="1"/>
  <c r="KF351" i="1"/>
  <c r="KG351" i="1" s="1"/>
  <c r="KC351" i="1"/>
  <c r="KB351" i="1"/>
  <c r="KA351" i="1"/>
  <c r="JZ351" i="1"/>
  <c r="JY351" i="1"/>
  <c r="JW351" i="1"/>
  <c r="JV351" i="1"/>
  <c r="JU351" i="1"/>
  <c r="JT351" i="1"/>
  <c r="JR351" i="1"/>
  <c r="JQ351" i="1"/>
  <c r="JP351" i="1"/>
  <c r="JO351" i="1"/>
  <c r="JN351" i="1"/>
  <c r="JM351" i="1"/>
  <c r="JL351" i="1"/>
  <c r="JK351" i="1"/>
  <c r="JJ351" i="1"/>
  <c r="JI351" i="1"/>
  <c r="JH351" i="1"/>
  <c r="JG351" i="1"/>
  <c r="JF351" i="1"/>
  <c r="JE351" i="1"/>
  <c r="JC351" i="1"/>
  <c r="JD351" i="1" s="1"/>
  <c r="JA351" i="1"/>
  <c r="IZ351" i="1"/>
  <c r="IY351" i="1"/>
  <c r="IX351" i="1"/>
  <c r="IW351" i="1"/>
  <c r="IU351" i="1"/>
  <c r="IT351" i="1"/>
  <c r="IS351" i="1"/>
  <c r="IR351" i="1"/>
  <c r="IP351" i="1"/>
  <c r="IO351" i="1"/>
  <c r="IN351" i="1"/>
  <c r="IM351" i="1"/>
  <c r="IL351" i="1"/>
  <c r="IK351" i="1"/>
  <c r="IJ351" i="1"/>
  <c r="II351" i="1"/>
  <c r="IH351" i="1"/>
  <c r="IG351" i="1"/>
  <c r="IF351" i="1"/>
  <c r="IE351" i="1"/>
  <c r="ID351" i="1"/>
  <c r="IC351" i="1"/>
  <c r="IA351" i="1"/>
  <c r="IB351" i="1" s="1"/>
  <c r="HW351" i="1"/>
  <c r="HS351" i="1"/>
  <c r="HJ351" i="1" s="1"/>
  <c r="HG351" i="1" s="1" a="1"/>
  <c r="HG351" i="1" s="1"/>
  <c r="HR351" i="1"/>
  <c r="HQ351" i="1"/>
  <c r="HP351" i="1"/>
  <c r="HO351" i="1"/>
  <c r="HI351" i="1"/>
  <c r="HC351" i="1"/>
  <c r="HA351" i="1" a="1"/>
  <c r="HA351" i="1" s="1"/>
  <c r="GY351" i="1"/>
  <c r="GX351" i="1"/>
  <c r="GL351" i="1"/>
  <c r="GM351" i="1" s="1"/>
  <c r="GZ351" i="1" s="1"/>
  <c r="FW351" i="1"/>
  <c r="FU351" i="1"/>
  <c r="FV351" i="1" s="1"/>
  <c r="FT351" i="1"/>
  <c r="FS351" i="1"/>
  <c r="FR351" i="1"/>
  <c r="FI351" i="1"/>
  <c r="FO351" i="1" s="1"/>
  <c r="ET351" i="1"/>
  <c r="ES351" i="1"/>
  <c r="FD351" i="1" s="1"/>
  <c r="FE351" i="1" s="1"/>
  <c r="EP351" i="1"/>
  <c r="DT351" i="1"/>
  <c r="DS351" i="1"/>
  <c r="DJ351" i="1"/>
  <c r="DI351" i="1"/>
  <c r="DH351" i="1"/>
  <c r="DG351" i="1"/>
  <c r="DF351" i="1"/>
  <c r="DE351" i="1"/>
  <c r="CZ351" i="1"/>
  <c r="CY351" i="1" s="1"/>
  <c r="CV351" i="1" s="1"/>
  <c r="Z351" i="1" s="1"/>
  <c r="CX351" i="1"/>
  <c r="CW351" i="1"/>
  <c r="CT351" i="1"/>
  <c r="CS351" i="1" s="1"/>
  <c r="CQ351" i="1"/>
  <c r="DB351" i="1" s="1"/>
  <c r="CP351" i="1"/>
  <c r="CK351" i="1"/>
  <c r="CL351" i="1" s="1"/>
  <c r="AL351" i="1"/>
  <c r="AI351" i="1"/>
  <c r="OQ350" i="1"/>
  <c r="OL350" i="1"/>
  <c r="OK350" i="1"/>
  <c r="OJ350" i="1"/>
  <c r="OI350" i="1"/>
  <c r="OH350" i="1"/>
  <c r="ON350" i="1" s="1"/>
  <c r="OG350" i="1"/>
  <c r="NP350" i="1"/>
  <c r="NO350" i="1"/>
  <c r="NQ350" i="1" s="1"/>
  <c r="NC350" i="1"/>
  <c r="MY350" i="1"/>
  <c r="MQ350" i="1"/>
  <c r="MP350" i="1"/>
  <c r="MK350" i="1"/>
  <c r="MJ350" i="1"/>
  <c r="ME350" i="1"/>
  <c r="MD350" i="1"/>
  <c r="MF350" i="1" s="1"/>
  <c r="LY350" i="1"/>
  <c r="LX350" i="1"/>
  <c r="LS350" i="1"/>
  <c r="LR350" i="1"/>
  <c r="LM350" i="1"/>
  <c r="LL350" i="1"/>
  <c r="LG350" i="1"/>
  <c r="LF350" i="1"/>
  <c r="LA350" i="1"/>
  <c r="KZ350" i="1"/>
  <c r="KU350" i="1"/>
  <c r="KT350" i="1"/>
  <c r="KO350" i="1"/>
  <c r="KN350" i="1"/>
  <c r="KC350" i="1"/>
  <c r="KB350" i="1"/>
  <c r="KA350" i="1"/>
  <c r="JV350" i="1" s="1"/>
  <c r="JU350" i="1" s="1"/>
  <c r="JT350" i="1" s="1"/>
  <c r="JZ350" i="1"/>
  <c r="JY350" i="1"/>
  <c r="JW350" i="1"/>
  <c r="JR350" i="1"/>
  <c r="JQ350" i="1"/>
  <c r="JP350" i="1"/>
  <c r="JO350" i="1"/>
  <c r="JN350" i="1"/>
  <c r="JL350" i="1"/>
  <c r="JK350" i="1"/>
  <c r="JJ350" i="1"/>
  <c r="JH350" i="1"/>
  <c r="JF350" i="1"/>
  <c r="JE350" i="1"/>
  <c r="JA350" i="1"/>
  <c r="IZ350" i="1"/>
  <c r="IY350" i="1"/>
  <c r="IT350" i="1" s="1"/>
  <c r="IS350" i="1" s="1"/>
  <c r="IR350" i="1" s="1"/>
  <c r="IX350" i="1"/>
  <c r="IW350" i="1"/>
  <c r="IU350" i="1"/>
  <c r="IP350" i="1"/>
  <c r="IO350" i="1"/>
  <c r="IK350" i="1" s="1"/>
  <c r="IE350" i="1" s="1"/>
  <c r="IN350" i="1"/>
  <c r="IM350" i="1"/>
  <c r="IL350" i="1"/>
  <c r="IJ350" i="1"/>
  <c r="II350" i="1"/>
  <c r="IH350" i="1"/>
  <c r="IF350" i="1"/>
  <c r="ID350" i="1"/>
  <c r="IC350" i="1"/>
  <c r="IA350" i="1"/>
  <c r="IB350" i="1" s="1"/>
  <c r="KF350" i="1" s="1"/>
  <c r="MA350" i="1" s="1"/>
  <c r="HW350" i="1"/>
  <c r="HO350" i="1"/>
  <c r="HC350" i="1" s="1"/>
  <c r="HA350" i="1" a="1"/>
  <c r="HA350" i="1" s="1"/>
  <c r="GY350" i="1"/>
  <c r="FW350" i="1"/>
  <c r="FU350" i="1"/>
  <c r="FV350" i="1" s="1"/>
  <c r="FT350" i="1"/>
  <c r="FS350" i="1"/>
  <c r="FR350" i="1"/>
  <c r="FI350" i="1"/>
  <c r="FO350" i="1" s="1"/>
  <c r="ET350" i="1"/>
  <c r="ES350" i="1"/>
  <c r="FD350" i="1" s="1"/>
  <c r="FE350" i="1" s="1"/>
  <c r="DT350" i="1"/>
  <c r="DJ350" i="1"/>
  <c r="DI350" i="1"/>
  <c r="DH350" i="1"/>
  <c r="CZ350" i="1"/>
  <c r="CY350" i="1" s="1"/>
  <c r="CV350" i="1" s="1"/>
  <c r="Z350" i="1" s="1"/>
  <c r="AI350" i="1" s="1"/>
  <c r="CX350" i="1"/>
  <c r="CW350" i="1"/>
  <c r="CT350" i="1"/>
  <c r="CS350" i="1" s="1"/>
  <c r="CQ350" i="1" s="1"/>
  <c r="CP350" i="1"/>
  <c r="DC350" i="1" s="1"/>
  <c r="AL350" i="1"/>
  <c r="OQ349" i="1"/>
  <c r="OL349" i="1"/>
  <c r="OK349" i="1"/>
  <c r="OJ349" i="1"/>
  <c r="OM349" i="1" s="1"/>
  <c r="OI349" i="1"/>
  <c r="OH349" i="1"/>
  <c r="OG349" i="1"/>
  <c r="NP349" i="1"/>
  <c r="NO349" i="1"/>
  <c r="NC349" i="1"/>
  <c r="MY349" i="1"/>
  <c r="MQ349" i="1"/>
  <c r="MP349" i="1"/>
  <c r="MK349" i="1"/>
  <c r="MJ349" i="1"/>
  <c r="ME349" i="1"/>
  <c r="MD349" i="1"/>
  <c r="LY349" i="1"/>
  <c r="LX349" i="1"/>
  <c r="LS349" i="1"/>
  <c r="LR349" i="1"/>
  <c r="LM349" i="1"/>
  <c r="LL349" i="1"/>
  <c r="LG349" i="1"/>
  <c r="LF349" i="1"/>
  <c r="LA349" i="1"/>
  <c r="KZ349" i="1"/>
  <c r="KU349" i="1"/>
  <c r="KT349" i="1"/>
  <c r="KO349" i="1"/>
  <c r="KN349" i="1"/>
  <c r="KC349" i="1"/>
  <c r="KB349" i="1"/>
  <c r="KA349" i="1"/>
  <c r="JV349" i="1" s="1"/>
  <c r="JU349" i="1" s="1"/>
  <c r="JT349" i="1" s="1"/>
  <c r="JZ349" i="1"/>
  <c r="JY349" i="1"/>
  <c r="JW349" i="1"/>
  <c r="JR349" i="1"/>
  <c r="JQ349" i="1"/>
  <c r="JM349" i="1" s="1"/>
  <c r="JC349" i="1" s="1"/>
  <c r="JD349" i="1" s="1"/>
  <c r="KI349" i="1" s="1"/>
  <c r="JP349" i="1"/>
  <c r="JO349" i="1"/>
  <c r="JN349" i="1"/>
  <c r="JL349" i="1"/>
  <c r="JK349" i="1"/>
  <c r="JJ349" i="1"/>
  <c r="JH349" i="1"/>
  <c r="JF349" i="1"/>
  <c r="JE349" i="1"/>
  <c r="JA349" i="1"/>
  <c r="IZ349" i="1"/>
  <c r="IY349" i="1"/>
  <c r="IT349" i="1" s="1"/>
  <c r="IS349" i="1" s="1"/>
  <c r="IR349" i="1" s="1"/>
  <c r="IX349" i="1"/>
  <c r="IW349" i="1"/>
  <c r="IU349" i="1"/>
  <c r="IP349" i="1"/>
  <c r="IO349" i="1"/>
  <c r="IK349" i="1" s="1"/>
  <c r="IN349" i="1"/>
  <c r="IM349" i="1"/>
  <c r="IL349" i="1"/>
  <c r="IJ349" i="1"/>
  <c r="II349" i="1"/>
  <c r="IH349" i="1"/>
  <c r="IF349" i="1"/>
  <c r="ID349" i="1"/>
  <c r="IC349" i="1"/>
  <c r="HW349" i="1"/>
  <c r="HR349" i="1"/>
  <c r="HS349" i="1" s="1"/>
  <c r="HI349" i="1" s="1"/>
  <c r="HQ349" i="1"/>
  <c r="HP349" i="1"/>
  <c r="HO349" i="1"/>
  <c r="HC349" i="1" s="1"/>
  <c r="HA349" i="1" a="1"/>
  <c r="HA349" i="1" s="1"/>
  <c r="GY349" i="1"/>
  <c r="FW349" i="1"/>
  <c r="FU349" i="1"/>
  <c r="FV349" i="1" s="1"/>
  <c r="FT349" i="1"/>
  <c r="FS349" i="1"/>
  <c r="FR349" i="1"/>
  <c r="FI349" i="1"/>
  <c r="FO349" i="1" s="1"/>
  <c r="ET349" i="1"/>
  <c r="ES349" i="1"/>
  <c r="FD349" i="1" s="1"/>
  <c r="FE349" i="1" s="1"/>
  <c r="DT349" i="1"/>
  <c r="DJ349" i="1"/>
  <c r="DI349" i="1"/>
  <c r="DH349" i="1"/>
  <c r="CZ349" i="1"/>
  <c r="CY349" i="1" s="1"/>
  <c r="CV349" i="1" s="1"/>
  <c r="Z349" i="1" s="1"/>
  <c r="CX349" i="1"/>
  <c r="CW349" i="1"/>
  <c r="CT349" i="1"/>
  <c r="CS349" i="1" s="1"/>
  <c r="CQ349" i="1"/>
  <c r="DB349" i="1" s="1"/>
  <c r="CP349" i="1"/>
  <c r="AL349" i="1"/>
  <c r="AI349" i="1"/>
  <c r="OQ348" i="1"/>
  <c r="OL348" i="1"/>
  <c r="OK348" i="1"/>
  <c r="OJ348" i="1"/>
  <c r="OI348" i="1"/>
  <c r="OO348" i="1" s="1"/>
  <c r="OH348" i="1"/>
  <c r="OG348" i="1"/>
  <c r="NP348" i="1"/>
  <c r="NO348" i="1"/>
  <c r="NC348" i="1"/>
  <c r="MY348" i="1"/>
  <c r="MQ348" i="1"/>
  <c r="MP348" i="1"/>
  <c r="MK348" i="1"/>
  <c r="MJ348" i="1"/>
  <c r="ME348" i="1"/>
  <c r="MD348" i="1"/>
  <c r="LY348" i="1"/>
  <c r="LX348" i="1"/>
  <c r="LS348" i="1"/>
  <c r="LR348" i="1"/>
  <c r="LM348" i="1"/>
  <c r="LL348" i="1"/>
  <c r="LG348" i="1"/>
  <c r="LF348" i="1"/>
  <c r="LA348" i="1"/>
  <c r="KZ348" i="1"/>
  <c r="KU348" i="1"/>
  <c r="KT348" i="1"/>
  <c r="KO348" i="1"/>
  <c r="KN348" i="1"/>
  <c r="KC348" i="1"/>
  <c r="KB348" i="1"/>
  <c r="KA348" i="1"/>
  <c r="JZ348" i="1"/>
  <c r="JY348" i="1"/>
  <c r="JW348" i="1"/>
  <c r="JV348" i="1"/>
  <c r="JU348" i="1" s="1"/>
  <c r="JT348" i="1" s="1"/>
  <c r="JR348" i="1"/>
  <c r="JQ348" i="1"/>
  <c r="JM348" i="1" s="1"/>
  <c r="JP348" i="1"/>
  <c r="JO348" i="1"/>
  <c r="JN348" i="1"/>
  <c r="JL348" i="1"/>
  <c r="JK348" i="1"/>
  <c r="JJ348" i="1"/>
  <c r="JH348" i="1"/>
  <c r="JF348" i="1"/>
  <c r="JE348" i="1"/>
  <c r="JA348" i="1"/>
  <c r="IZ348" i="1"/>
  <c r="IY348" i="1"/>
  <c r="IT348" i="1" s="1"/>
  <c r="IS348" i="1" s="1"/>
  <c r="IR348" i="1" s="1"/>
  <c r="IX348" i="1"/>
  <c r="IW348" i="1"/>
  <c r="IU348" i="1"/>
  <c r="IP348" i="1"/>
  <c r="IO348" i="1"/>
  <c r="IK348" i="1" s="1"/>
  <c r="IA348" i="1" s="1"/>
  <c r="IB348" i="1" s="1"/>
  <c r="KF348" i="1" s="1"/>
  <c r="LO348" i="1" s="1"/>
  <c r="IN348" i="1"/>
  <c r="IM348" i="1"/>
  <c r="IL348" i="1"/>
  <c r="IJ348" i="1"/>
  <c r="II348" i="1"/>
  <c r="IH348" i="1"/>
  <c r="IF348" i="1"/>
  <c r="ID348" i="1"/>
  <c r="IC348" i="1"/>
  <c r="HW348" i="1"/>
  <c r="HR348" i="1"/>
  <c r="HS348" i="1" s="1"/>
  <c r="HQ348" i="1"/>
  <c r="HP348" i="1"/>
  <c r="HO348" i="1"/>
  <c r="HC348" i="1" s="1"/>
  <c r="HA348" i="1" a="1"/>
  <c r="HA348" i="1" s="1"/>
  <c r="GY348" i="1"/>
  <c r="FW348" i="1"/>
  <c r="FU348" i="1"/>
  <c r="FV348" i="1" s="1"/>
  <c r="FT348" i="1"/>
  <c r="FS348" i="1"/>
  <c r="FR348" i="1"/>
  <c r="FI348" i="1"/>
  <c r="FO348" i="1" s="1"/>
  <c r="ET348" i="1"/>
  <c r="ES348" i="1"/>
  <c r="FD348" i="1" s="1"/>
  <c r="FE348" i="1" s="1"/>
  <c r="DT348" i="1"/>
  <c r="DJ348" i="1"/>
  <c r="DI348" i="1"/>
  <c r="DH348" i="1"/>
  <c r="CZ348" i="1"/>
  <c r="CY348" i="1" s="1"/>
  <c r="CV348" i="1" s="1"/>
  <c r="Z348" i="1" s="1"/>
  <c r="CX348" i="1"/>
  <c r="CW348" i="1"/>
  <c r="CT348" i="1"/>
  <c r="CS348" i="1" s="1"/>
  <c r="CQ348" i="1"/>
  <c r="DB348" i="1" s="1"/>
  <c r="CP348" i="1"/>
  <c r="AL348" i="1"/>
  <c r="AI348" i="1"/>
  <c r="OQ347" i="1"/>
  <c r="OL347" i="1"/>
  <c r="OK347" i="1"/>
  <c r="OJ347" i="1"/>
  <c r="OI347" i="1"/>
  <c r="OH347" i="1"/>
  <c r="OG347" i="1"/>
  <c r="OM347" i="1" s="1"/>
  <c r="NS347" i="1"/>
  <c r="NR347" i="1"/>
  <c r="NP347" i="1"/>
  <c r="NO347" i="1"/>
  <c r="NC347" i="1"/>
  <c r="MY347" i="1"/>
  <c r="NG347" i="1" s="1"/>
  <c r="MQ347" i="1"/>
  <c r="MP347" i="1"/>
  <c r="MK347" i="1"/>
  <c r="MJ347" i="1"/>
  <c r="ME347" i="1"/>
  <c r="MD347" i="1"/>
  <c r="LY347" i="1"/>
  <c r="LX347" i="1"/>
  <c r="LS347" i="1"/>
  <c r="LR347" i="1"/>
  <c r="LM347" i="1"/>
  <c r="LL347" i="1"/>
  <c r="LG347" i="1"/>
  <c r="LF347" i="1"/>
  <c r="LA347" i="1"/>
  <c r="KZ347" i="1"/>
  <c r="KU347" i="1"/>
  <c r="KT347" i="1"/>
  <c r="KO347" i="1"/>
  <c r="KN347" i="1"/>
  <c r="KC347" i="1"/>
  <c r="KB347" i="1"/>
  <c r="KA347" i="1"/>
  <c r="JZ347" i="1"/>
  <c r="JY347" i="1"/>
  <c r="JW347" i="1"/>
  <c r="JV347" i="1"/>
  <c r="JU347" i="1"/>
  <c r="JT347" i="1"/>
  <c r="JR347" i="1"/>
  <c r="JQ347" i="1"/>
  <c r="JP347" i="1"/>
  <c r="JO347" i="1"/>
  <c r="JN347" i="1"/>
  <c r="JM347" i="1"/>
  <c r="JL347" i="1"/>
  <c r="JK347" i="1"/>
  <c r="JJ347" i="1"/>
  <c r="JI347" i="1"/>
  <c r="JH347" i="1"/>
  <c r="JG347" i="1"/>
  <c r="JF347" i="1"/>
  <c r="JE347" i="1"/>
  <c r="JC347" i="1"/>
  <c r="JD347" i="1" s="1"/>
  <c r="KI347" i="1" s="1"/>
  <c r="NA347" i="1" s="1"/>
  <c r="JA347" i="1"/>
  <c r="IZ347" i="1"/>
  <c r="IY347" i="1"/>
  <c r="IX347" i="1"/>
  <c r="IW347" i="1"/>
  <c r="IU347" i="1"/>
  <c r="IT347" i="1"/>
  <c r="IS347" i="1"/>
  <c r="IR347" i="1"/>
  <c r="IP347" i="1"/>
  <c r="IO347" i="1"/>
  <c r="IN347" i="1"/>
  <c r="IM347" i="1"/>
  <c r="IL347" i="1"/>
  <c r="IK347" i="1"/>
  <c r="IJ347" i="1"/>
  <c r="II347" i="1"/>
  <c r="IH347" i="1"/>
  <c r="IG347" i="1"/>
  <c r="IF347" i="1"/>
  <c r="IE347" i="1"/>
  <c r="ID347" i="1"/>
  <c r="IC347" i="1"/>
  <c r="IA347" i="1"/>
  <c r="IB347" i="1" s="1"/>
  <c r="KF347" i="1" s="1"/>
  <c r="HW347" i="1"/>
  <c r="HS347" i="1"/>
  <c r="HJ347" i="1" s="1"/>
  <c r="HG347" i="1" s="1" a="1"/>
  <c r="HG347" i="1" s="1"/>
  <c r="HR347" i="1"/>
  <c r="HQ347" i="1"/>
  <c r="HP347" i="1"/>
  <c r="HO347" i="1"/>
  <c r="HI347" i="1"/>
  <c r="HC347" i="1"/>
  <c r="HA347" i="1" a="1"/>
  <c r="HA347" i="1" s="1"/>
  <c r="GY347" i="1"/>
  <c r="GX347" i="1"/>
  <c r="GL347" i="1"/>
  <c r="GM347" i="1" s="1"/>
  <c r="GZ347" i="1" s="1"/>
  <c r="FW347" i="1"/>
  <c r="FU347" i="1"/>
  <c r="FV347" i="1" s="1"/>
  <c r="FT347" i="1"/>
  <c r="FS347" i="1"/>
  <c r="FR347" i="1"/>
  <c r="FI347" i="1"/>
  <c r="FO347" i="1" s="1"/>
  <c r="ET347" i="1"/>
  <c r="ES347" i="1"/>
  <c r="FD347" i="1" s="1"/>
  <c r="FE347" i="1" s="1"/>
  <c r="EP347" i="1"/>
  <c r="EB347" i="1"/>
  <c r="EH347" i="1" s="1"/>
  <c r="EA347" i="1"/>
  <c r="EG347" i="1" s="1"/>
  <c r="DY347" i="1"/>
  <c r="DX347" i="1"/>
  <c r="DT347" i="1"/>
  <c r="DJ347" i="1"/>
  <c r="DI347" i="1"/>
  <c r="DH347" i="1"/>
  <c r="CZ347" i="1"/>
  <c r="CY347" i="1" s="1"/>
  <c r="CV347" i="1" s="1"/>
  <c r="Z347" i="1" s="1"/>
  <c r="AI347" i="1" s="1"/>
  <c r="CX347" i="1"/>
  <c r="CW347" i="1"/>
  <c r="CT347" i="1"/>
  <c r="CS347" i="1" s="1"/>
  <c r="CQ347" i="1" s="1"/>
  <c r="DB347" i="1" s="1"/>
  <c r="CP347" i="1"/>
  <c r="DC347" i="1" s="1"/>
  <c r="AL347" i="1"/>
  <c r="OQ346" i="1"/>
  <c r="OL346" i="1"/>
  <c r="OK346" i="1"/>
  <c r="OJ346" i="1"/>
  <c r="OI346" i="1"/>
  <c r="OH346" i="1"/>
  <c r="OG346" i="1"/>
  <c r="NS346" i="1"/>
  <c r="NR346" i="1"/>
  <c r="NP346" i="1"/>
  <c r="NO346" i="1"/>
  <c r="NC346" i="1"/>
  <c r="MY346" i="1"/>
  <c r="MQ346" i="1"/>
  <c r="MP346" i="1"/>
  <c r="MK346" i="1"/>
  <c r="MJ346" i="1"/>
  <c r="ME346" i="1"/>
  <c r="MD346" i="1"/>
  <c r="LY346" i="1"/>
  <c r="LX346" i="1"/>
  <c r="LS346" i="1"/>
  <c r="LR346" i="1"/>
  <c r="LM346" i="1"/>
  <c r="LL346" i="1"/>
  <c r="LG346" i="1"/>
  <c r="LF346" i="1"/>
  <c r="LA346" i="1"/>
  <c r="KZ346" i="1"/>
  <c r="KU346" i="1"/>
  <c r="KT346" i="1"/>
  <c r="KO346" i="1"/>
  <c r="KN346" i="1"/>
  <c r="KC346" i="1"/>
  <c r="KB346" i="1"/>
  <c r="KA346" i="1"/>
  <c r="JZ346" i="1"/>
  <c r="JY346" i="1"/>
  <c r="JW346" i="1"/>
  <c r="JV346" i="1"/>
  <c r="JU346" i="1"/>
  <c r="JT346" i="1"/>
  <c r="JR346" i="1"/>
  <c r="JQ346" i="1"/>
  <c r="JP346" i="1"/>
  <c r="JO346" i="1"/>
  <c r="JN346" i="1"/>
  <c r="JM346" i="1"/>
  <c r="JL346" i="1"/>
  <c r="JJ346" i="1"/>
  <c r="JH346" i="1"/>
  <c r="JG346" i="1"/>
  <c r="JF346" i="1"/>
  <c r="JA346" i="1"/>
  <c r="IZ346" i="1"/>
  <c r="IY346" i="1"/>
  <c r="IX346" i="1"/>
  <c r="IW346" i="1"/>
  <c r="IU346" i="1"/>
  <c r="IT346" i="1"/>
  <c r="IS346" i="1"/>
  <c r="IR346" i="1"/>
  <c r="IP346" i="1"/>
  <c r="IO346" i="1"/>
  <c r="IN346" i="1"/>
  <c r="IM346" i="1"/>
  <c r="II346" i="1" s="1"/>
  <c r="IA346" i="1" s="1"/>
  <c r="IB346" i="1" s="1"/>
  <c r="KF346" i="1" s="1"/>
  <c r="LO346" i="1" s="1"/>
  <c r="IL346" i="1"/>
  <c r="IK346" i="1"/>
  <c r="IJ346" i="1"/>
  <c r="IH346" i="1"/>
  <c r="IF346" i="1"/>
  <c r="IE346" i="1"/>
  <c r="ID346" i="1"/>
  <c r="HW346" i="1"/>
  <c r="HS346" i="1"/>
  <c r="HJ346" i="1" s="1"/>
  <c r="HG346" i="1" s="1" a="1"/>
  <c r="HG346" i="1" s="1"/>
  <c r="HR346" i="1"/>
  <c r="HQ346" i="1"/>
  <c r="HP346" i="1"/>
  <c r="HO346" i="1"/>
  <c r="HI346" i="1"/>
  <c r="HC346" i="1"/>
  <c r="HA346" i="1" a="1"/>
  <c r="HA346" i="1" s="1"/>
  <c r="GY346" i="1"/>
  <c r="GX346" i="1"/>
  <c r="GL346" i="1"/>
  <c r="GM346" i="1" s="1"/>
  <c r="GZ346" i="1" s="1"/>
  <c r="FR346" i="1"/>
  <c r="FS346" i="1" s="1"/>
  <c r="FT346" i="1" s="1"/>
  <c r="FU346" i="1" s="1"/>
  <c r="FV346" i="1" s="1"/>
  <c r="ES346" i="1" s="1"/>
  <c r="FI346" i="1"/>
  <c r="FO346" i="1" s="1"/>
  <c r="DT346" i="1"/>
  <c r="DJ346" i="1"/>
  <c r="DI346" i="1"/>
  <c r="DH346" i="1"/>
  <c r="CZ346" i="1"/>
  <c r="CY346" i="1" s="1"/>
  <c r="CV346" i="1" s="1"/>
  <c r="Z346" i="1" s="1"/>
  <c r="AI346" i="1" s="1"/>
  <c r="CX346" i="1"/>
  <c r="CW346" i="1"/>
  <c r="CT346" i="1"/>
  <c r="CS346" i="1" s="1"/>
  <c r="CQ346" i="1" s="1"/>
  <c r="CP346" i="1"/>
  <c r="DC346" i="1" s="1"/>
  <c r="AL346" i="1"/>
  <c r="OQ345" i="1"/>
  <c r="OL345" i="1"/>
  <c r="OK345" i="1"/>
  <c r="OJ345" i="1"/>
  <c r="OI345" i="1"/>
  <c r="OH345" i="1"/>
  <c r="OG345" i="1"/>
  <c r="NS345" i="1"/>
  <c r="NR345" i="1"/>
  <c r="NP345" i="1"/>
  <c r="NO345" i="1"/>
  <c r="NC345" i="1"/>
  <c r="MY345" i="1"/>
  <c r="MQ345" i="1"/>
  <c r="MP345" i="1"/>
  <c r="MK345" i="1"/>
  <c r="MJ345" i="1"/>
  <c r="ME345" i="1"/>
  <c r="MD345" i="1"/>
  <c r="LY345" i="1"/>
  <c r="LX345" i="1"/>
  <c r="LS345" i="1"/>
  <c r="LR345" i="1"/>
  <c r="LM345" i="1"/>
  <c r="LL345" i="1"/>
  <c r="LG345" i="1"/>
  <c r="LF345" i="1"/>
  <c r="LA345" i="1"/>
  <c r="KZ345" i="1"/>
  <c r="KU345" i="1"/>
  <c r="KT345" i="1"/>
  <c r="KO345" i="1"/>
  <c r="KN345" i="1"/>
  <c r="KC345" i="1"/>
  <c r="KB345" i="1"/>
  <c r="KA345" i="1"/>
  <c r="JZ345" i="1"/>
  <c r="JY345" i="1"/>
  <c r="JW345" i="1"/>
  <c r="JV345" i="1"/>
  <c r="JU345" i="1"/>
  <c r="JT345" i="1"/>
  <c r="JR345" i="1"/>
  <c r="JQ345" i="1"/>
  <c r="JP345" i="1"/>
  <c r="JO345" i="1"/>
  <c r="JK345" i="1" s="1"/>
  <c r="JC345" i="1" s="1"/>
  <c r="JD345" i="1" s="1"/>
  <c r="KI345" i="1" s="1"/>
  <c r="NA345" i="1" s="1"/>
  <c r="JN345" i="1"/>
  <c r="JM345" i="1"/>
  <c r="JL345" i="1"/>
  <c r="JJ345" i="1"/>
  <c r="JH345" i="1"/>
  <c r="JG345" i="1"/>
  <c r="JF345" i="1"/>
  <c r="JA345" i="1"/>
  <c r="IZ345" i="1"/>
  <c r="IY345" i="1"/>
  <c r="IX345" i="1"/>
  <c r="IW345" i="1"/>
  <c r="IU345" i="1"/>
  <c r="IT345" i="1"/>
  <c r="IS345" i="1"/>
  <c r="IR345" i="1"/>
  <c r="IP345" i="1"/>
  <c r="IO345" i="1"/>
  <c r="IN345" i="1"/>
  <c r="IM345" i="1"/>
  <c r="IL345" i="1"/>
  <c r="IK345" i="1"/>
  <c r="IJ345" i="1"/>
  <c r="IH345" i="1"/>
  <c r="IF345" i="1"/>
  <c r="IE345" i="1"/>
  <c r="ID345" i="1"/>
  <c r="HW345" i="1"/>
  <c r="HS345" i="1"/>
  <c r="HJ345" i="1" s="1"/>
  <c r="HG345" i="1" s="1" a="1"/>
  <c r="HG345" i="1" s="1"/>
  <c r="HR345" i="1"/>
  <c r="HQ345" i="1"/>
  <c r="HP345" i="1"/>
  <c r="HO345" i="1"/>
  <c r="HI345" i="1"/>
  <c r="HC345" i="1"/>
  <c r="HA345" i="1" a="1"/>
  <c r="HA345" i="1" s="1"/>
  <c r="GY345" i="1"/>
  <c r="GX345" i="1"/>
  <c r="GL345" i="1"/>
  <c r="GM345" i="1" s="1"/>
  <c r="GZ345" i="1" s="1"/>
  <c r="FR345" i="1"/>
  <c r="FS345" i="1" s="1"/>
  <c r="FI345" i="1"/>
  <c r="FO345" i="1" s="1"/>
  <c r="DT345" i="1"/>
  <c r="DJ345" i="1"/>
  <c r="DI345" i="1"/>
  <c r="DH345" i="1"/>
  <c r="CZ345" i="1"/>
  <c r="CY345" i="1" s="1"/>
  <c r="CV345" i="1" s="1"/>
  <c r="Z345" i="1" s="1"/>
  <c r="AI345" i="1" s="1"/>
  <c r="CX345" i="1"/>
  <c r="CW345" i="1"/>
  <c r="CT345" i="1"/>
  <c r="CS345" i="1" s="1"/>
  <c r="CQ345" i="1" s="1"/>
  <c r="DB345" i="1" s="1"/>
  <c r="CP345" i="1"/>
  <c r="DC345" i="1" s="1"/>
  <c r="AL345" i="1"/>
  <c r="OQ344" i="1"/>
  <c r="OL344" i="1"/>
  <c r="OK344" i="1"/>
  <c r="ON344" i="1" s="1"/>
  <c r="OJ344" i="1"/>
  <c r="OI344" i="1"/>
  <c r="OH344" i="1"/>
  <c r="OG344" i="1"/>
  <c r="NS344" i="1"/>
  <c r="NR344" i="1"/>
  <c r="NP344" i="1"/>
  <c r="NO344" i="1"/>
  <c r="NC344" i="1"/>
  <c r="MY344" i="1"/>
  <c r="MQ344" i="1"/>
  <c r="MP344" i="1"/>
  <c r="MK344" i="1"/>
  <c r="MJ344" i="1"/>
  <c r="ML344" i="1" s="1"/>
  <c r="ME344" i="1"/>
  <c r="MD344" i="1"/>
  <c r="LY344" i="1"/>
  <c r="LX344" i="1"/>
  <c r="LS344" i="1"/>
  <c r="LR344" i="1"/>
  <c r="LM344" i="1"/>
  <c r="LL344" i="1"/>
  <c r="LG344" i="1"/>
  <c r="LF344" i="1"/>
  <c r="LA344" i="1"/>
  <c r="KZ344" i="1"/>
  <c r="KU344" i="1"/>
  <c r="KT344" i="1"/>
  <c r="KO344" i="1"/>
  <c r="KN344" i="1"/>
  <c r="KC344" i="1"/>
  <c r="KB344" i="1"/>
  <c r="KA344" i="1"/>
  <c r="JZ344" i="1"/>
  <c r="JY344" i="1"/>
  <c r="JW344" i="1"/>
  <c r="JV344" i="1"/>
  <c r="JU344" i="1"/>
  <c r="JT344" i="1"/>
  <c r="JR344" i="1"/>
  <c r="JQ344" i="1"/>
  <c r="JP344" i="1"/>
  <c r="JO344" i="1"/>
  <c r="JN344" i="1"/>
  <c r="JM344" i="1"/>
  <c r="JL344" i="1"/>
  <c r="JJ344" i="1"/>
  <c r="JH344" i="1"/>
  <c r="JG344" i="1"/>
  <c r="JF344" i="1"/>
  <c r="JA344" i="1"/>
  <c r="IZ344" i="1"/>
  <c r="IY344" i="1"/>
  <c r="IX344" i="1"/>
  <c r="IW344" i="1"/>
  <c r="IU344" i="1"/>
  <c r="IT344" i="1"/>
  <c r="IS344" i="1"/>
  <c r="IR344" i="1"/>
  <c r="IP344" i="1"/>
  <c r="IO344" i="1"/>
  <c r="IN344" i="1"/>
  <c r="IM344" i="1"/>
  <c r="IL344" i="1"/>
  <c r="IK344" i="1"/>
  <c r="IJ344" i="1"/>
  <c r="IH344" i="1"/>
  <c r="IF344" i="1"/>
  <c r="IE344" i="1"/>
  <c r="ID344" i="1"/>
  <c r="HW344" i="1"/>
  <c r="HS344" i="1"/>
  <c r="HJ344" i="1" s="1"/>
  <c r="HG344" i="1" s="1" a="1"/>
  <c r="HG344" i="1" s="1"/>
  <c r="HR344" i="1"/>
  <c r="HQ344" i="1"/>
  <c r="HP344" i="1"/>
  <c r="HO344" i="1"/>
  <c r="HI344" i="1"/>
  <c r="HC344" i="1"/>
  <c r="HA344" i="1" a="1"/>
  <c r="HA344" i="1" s="1"/>
  <c r="GY344" i="1"/>
  <c r="GX344" i="1"/>
  <c r="GL344" i="1"/>
  <c r="GM344" i="1" s="1"/>
  <c r="GZ344" i="1" s="1"/>
  <c r="FR344" i="1"/>
  <c r="FS344" i="1" s="1"/>
  <c r="FT344" i="1" s="1"/>
  <c r="FU344" i="1" s="1"/>
  <c r="FV344" i="1" s="1"/>
  <c r="ES344" i="1" s="1"/>
  <c r="FI344" i="1"/>
  <c r="FO344" i="1" s="1"/>
  <c r="DT344" i="1"/>
  <c r="DJ344" i="1"/>
  <c r="DI344" i="1"/>
  <c r="DH344" i="1"/>
  <c r="CZ344" i="1"/>
  <c r="CY344" i="1" s="1"/>
  <c r="CV344" i="1" s="1"/>
  <c r="Z344" i="1" s="1"/>
  <c r="AI344" i="1" s="1"/>
  <c r="CX344" i="1"/>
  <c r="CW344" i="1"/>
  <c r="CT344" i="1"/>
  <c r="CS344" i="1" s="1"/>
  <c r="CQ344" i="1" s="1"/>
  <c r="CP344" i="1"/>
  <c r="DC344" i="1" s="1"/>
  <c r="AL344" i="1"/>
  <c r="OQ343" i="1"/>
  <c r="OL343" i="1"/>
  <c r="OO343" i="1" s="1"/>
  <c r="OK343" i="1"/>
  <c r="OJ343" i="1"/>
  <c r="OI343" i="1"/>
  <c r="OH343" i="1"/>
  <c r="OG343" i="1"/>
  <c r="NS343" i="1"/>
  <c r="NR343" i="1"/>
  <c r="NP343" i="1"/>
  <c r="NO343" i="1"/>
  <c r="NC343" i="1"/>
  <c r="MY343" i="1"/>
  <c r="MQ343" i="1"/>
  <c r="MP343" i="1"/>
  <c r="MK343" i="1"/>
  <c r="MJ343" i="1"/>
  <c r="ME343" i="1"/>
  <c r="MD343" i="1"/>
  <c r="LY343" i="1"/>
  <c r="LX343" i="1"/>
  <c r="LS343" i="1"/>
  <c r="LR343" i="1"/>
  <c r="LM343" i="1"/>
  <c r="LL343" i="1"/>
  <c r="LG343" i="1"/>
  <c r="LF343" i="1"/>
  <c r="LA343" i="1"/>
  <c r="KZ343" i="1"/>
  <c r="KU343" i="1"/>
  <c r="KT343" i="1"/>
  <c r="KO343" i="1"/>
  <c r="KP343" i="1" s="1"/>
  <c r="KN343" i="1"/>
  <c r="KC343" i="1"/>
  <c r="KB343" i="1"/>
  <c r="KA343" i="1"/>
  <c r="JZ343" i="1"/>
  <c r="JY343" i="1"/>
  <c r="JW343" i="1"/>
  <c r="JV343" i="1"/>
  <c r="JU343" i="1"/>
  <c r="JT343" i="1"/>
  <c r="JR343" i="1"/>
  <c r="JQ343" i="1"/>
  <c r="JP343" i="1"/>
  <c r="JO343" i="1"/>
  <c r="JN343" i="1"/>
  <c r="JM343" i="1"/>
  <c r="JL343" i="1"/>
  <c r="JJ343" i="1"/>
  <c r="JH343" i="1"/>
  <c r="JG343" i="1"/>
  <c r="JF343" i="1"/>
  <c r="JA343" i="1"/>
  <c r="IZ343" i="1"/>
  <c r="IY343" i="1"/>
  <c r="IX343" i="1"/>
  <c r="IW343" i="1"/>
  <c r="IU343" i="1"/>
  <c r="IT343" i="1"/>
  <c r="IS343" i="1"/>
  <c r="IR343" i="1"/>
  <c r="IP343" i="1"/>
  <c r="IO343" i="1"/>
  <c r="IN343" i="1"/>
  <c r="IM343" i="1"/>
  <c r="IL343" i="1"/>
  <c r="IK343" i="1"/>
  <c r="IJ343" i="1"/>
  <c r="IH343" i="1"/>
  <c r="IF343" i="1"/>
  <c r="IE343" i="1"/>
  <c r="ID343" i="1"/>
  <c r="HW343" i="1"/>
  <c r="HS343" i="1"/>
  <c r="HJ343" i="1" s="1"/>
  <c r="HG343" i="1" s="1" a="1"/>
  <c r="HG343" i="1" s="1"/>
  <c r="HR343" i="1"/>
  <c r="HQ343" i="1"/>
  <c r="HP343" i="1"/>
  <c r="HO343" i="1"/>
  <c r="HI343" i="1"/>
  <c r="HC343" i="1"/>
  <c r="HA343" i="1" a="1"/>
  <c r="HA343" i="1" s="1"/>
  <c r="GY343" i="1"/>
  <c r="GX343" i="1"/>
  <c r="GL343" i="1"/>
  <c r="GM343" i="1" s="1"/>
  <c r="GZ343" i="1" s="1"/>
  <c r="FR343" i="1"/>
  <c r="FI343" i="1"/>
  <c r="FO343" i="1" s="1"/>
  <c r="DT343" i="1"/>
  <c r="DJ343" i="1"/>
  <c r="DI343" i="1"/>
  <c r="DH343" i="1"/>
  <c r="CZ343" i="1"/>
  <c r="CY343" i="1" s="1"/>
  <c r="CV343" i="1" s="1"/>
  <c r="Z343" i="1" s="1"/>
  <c r="AI343" i="1" s="1"/>
  <c r="CX343" i="1"/>
  <c r="CW343" i="1"/>
  <c r="CT343" i="1"/>
  <c r="CS343" i="1" s="1"/>
  <c r="CQ343" i="1" s="1"/>
  <c r="CP343" i="1"/>
  <c r="DC343" i="1" s="1"/>
  <c r="AL343" i="1"/>
  <c r="OQ342" i="1"/>
  <c r="OL342" i="1"/>
  <c r="OK342" i="1"/>
  <c r="OJ342" i="1"/>
  <c r="OI342" i="1"/>
  <c r="OH342" i="1"/>
  <c r="OG342" i="1"/>
  <c r="NS342" i="1"/>
  <c r="NR342" i="1"/>
  <c r="NP342" i="1"/>
  <c r="NO342" i="1"/>
  <c r="NC342" i="1"/>
  <c r="MY342" i="1"/>
  <c r="NG342" i="1" s="1"/>
  <c r="MQ342" i="1"/>
  <c r="MP342" i="1"/>
  <c r="MK342" i="1"/>
  <c r="MJ342" i="1"/>
  <c r="ME342" i="1"/>
  <c r="MD342" i="1"/>
  <c r="LY342" i="1"/>
  <c r="LX342" i="1"/>
  <c r="LS342" i="1"/>
  <c r="LR342" i="1"/>
  <c r="LM342" i="1"/>
  <c r="LL342" i="1"/>
  <c r="LG342" i="1"/>
  <c r="LF342" i="1"/>
  <c r="LA342" i="1"/>
  <c r="KZ342" i="1"/>
  <c r="LB342" i="1" s="1"/>
  <c r="KU342" i="1"/>
  <c r="KT342" i="1"/>
  <c r="KO342" i="1"/>
  <c r="KN342" i="1"/>
  <c r="KC342" i="1"/>
  <c r="KB342" i="1"/>
  <c r="KA342" i="1"/>
  <c r="JZ342" i="1"/>
  <c r="JY342" i="1"/>
  <c r="JW342" i="1"/>
  <c r="JV342" i="1"/>
  <c r="JU342" i="1"/>
  <c r="JT342" i="1"/>
  <c r="JR342" i="1"/>
  <c r="JQ342" i="1"/>
  <c r="JP342" i="1"/>
  <c r="JO342" i="1"/>
  <c r="JK342" i="1" s="1"/>
  <c r="JN342" i="1"/>
  <c r="JM342" i="1"/>
  <c r="JL342" i="1"/>
  <c r="JJ342" i="1"/>
  <c r="JH342" i="1"/>
  <c r="JG342" i="1"/>
  <c r="JF342" i="1"/>
  <c r="JA342" i="1"/>
  <c r="IZ342" i="1"/>
  <c r="IY342" i="1"/>
  <c r="IX342" i="1"/>
  <c r="IW342" i="1"/>
  <c r="IU342" i="1"/>
  <c r="IT342" i="1"/>
  <c r="IS342" i="1"/>
  <c r="IR342" i="1"/>
  <c r="IP342" i="1"/>
  <c r="IO342" i="1"/>
  <c r="IN342" i="1"/>
  <c r="IM342" i="1"/>
  <c r="IG342" i="1" s="1"/>
  <c r="IL342" i="1"/>
  <c r="IK342" i="1"/>
  <c r="IJ342" i="1"/>
  <c r="IH342" i="1"/>
  <c r="IF342" i="1"/>
  <c r="IE342" i="1"/>
  <c r="ID342" i="1"/>
  <c r="HW342" i="1"/>
  <c r="HS342" i="1"/>
  <c r="HJ342" i="1" s="1"/>
  <c r="HG342" i="1" s="1" a="1"/>
  <c r="HG342" i="1" s="1"/>
  <c r="HR342" i="1"/>
  <c r="HQ342" i="1"/>
  <c r="HP342" i="1"/>
  <c r="HO342" i="1"/>
  <c r="HI342" i="1"/>
  <c r="HC342" i="1"/>
  <c r="HA342" i="1" a="1"/>
  <c r="HA342" i="1" s="1"/>
  <c r="GY342" i="1"/>
  <c r="GX342" i="1"/>
  <c r="GL342" i="1"/>
  <c r="GM342" i="1" s="1"/>
  <c r="GZ342" i="1" s="1"/>
  <c r="FR342" i="1"/>
  <c r="FS342" i="1" s="1"/>
  <c r="FT342" i="1" s="1"/>
  <c r="FU342" i="1" s="1"/>
  <c r="FV342" i="1" s="1"/>
  <c r="ES342" i="1" s="1"/>
  <c r="FI342" i="1"/>
  <c r="FO342" i="1" s="1"/>
  <c r="DT342" i="1"/>
  <c r="DJ342" i="1"/>
  <c r="DI342" i="1"/>
  <c r="DH342" i="1"/>
  <c r="CZ342" i="1"/>
  <c r="CY342" i="1" s="1"/>
  <c r="CV342" i="1" s="1"/>
  <c r="Z342" i="1" s="1"/>
  <c r="AI342" i="1" s="1"/>
  <c r="CX342" i="1"/>
  <c r="CW342" i="1"/>
  <c r="CT342" i="1"/>
  <c r="CS342" i="1" s="1"/>
  <c r="CQ342" i="1" s="1"/>
  <c r="DB342" i="1" s="1"/>
  <c r="CP342" i="1"/>
  <c r="DC342" i="1" s="1"/>
  <c r="AL342" i="1"/>
  <c r="OQ341" i="1"/>
  <c r="OL341" i="1"/>
  <c r="OK341" i="1"/>
  <c r="OJ341" i="1"/>
  <c r="OI341" i="1"/>
  <c r="OH341" i="1"/>
  <c r="OG341" i="1"/>
  <c r="NS341" i="1"/>
  <c r="NR341" i="1"/>
  <c r="NP341" i="1"/>
  <c r="NO341" i="1"/>
  <c r="NC341" i="1"/>
  <c r="MY341" i="1"/>
  <c r="MQ341" i="1"/>
  <c r="MP341" i="1"/>
  <c r="MK341" i="1"/>
  <c r="MJ341" i="1"/>
  <c r="ME341" i="1"/>
  <c r="MD341" i="1"/>
  <c r="LY341" i="1"/>
  <c r="LX341" i="1"/>
  <c r="LS341" i="1"/>
  <c r="LR341" i="1"/>
  <c r="LM341" i="1"/>
  <c r="LL341" i="1"/>
  <c r="LG341" i="1"/>
  <c r="LF341" i="1"/>
  <c r="LA341" i="1"/>
  <c r="KZ341" i="1"/>
  <c r="KU341" i="1"/>
  <c r="KT341" i="1"/>
  <c r="KO341" i="1"/>
  <c r="KN341" i="1"/>
  <c r="KC341" i="1"/>
  <c r="KB341" i="1"/>
  <c r="KA341" i="1"/>
  <c r="JZ341" i="1"/>
  <c r="JY341" i="1"/>
  <c r="JW341" i="1"/>
  <c r="JV341" i="1"/>
  <c r="JU341" i="1"/>
  <c r="JT341" i="1"/>
  <c r="JR341" i="1"/>
  <c r="JQ341" i="1"/>
  <c r="JP341" i="1"/>
  <c r="JO341" i="1"/>
  <c r="JI341" i="1" s="1"/>
  <c r="JN341" i="1"/>
  <c r="JM341" i="1"/>
  <c r="JL341" i="1"/>
  <c r="JJ341" i="1"/>
  <c r="JH341" i="1"/>
  <c r="JG341" i="1"/>
  <c r="JF341" i="1"/>
  <c r="JA341" i="1"/>
  <c r="IZ341" i="1"/>
  <c r="IY341" i="1"/>
  <c r="IX341" i="1"/>
  <c r="IW341" i="1"/>
  <c r="IU341" i="1"/>
  <c r="IT341" i="1"/>
  <c r="IS341" i="1"/>
  <c r="IR341" i="1"/>
  <c r="IP341" i="1"/>
  <c r="IO341" i="1"/>
  <c r="IN341" i="1"/>
  <c r="IM341" i="1"/>
  <c r="II341" i="1" s="1"/>
  <c r="IA341" i="1" s="1"/>
  <c r="IB341" i="1" s="1"/>
  <c r="KF341" i="1" s="1"/>
  <c r="MW341" i="1" s="1"/>
  <c r="IL341" i="1"/>
  <c r="IK341" i="1"/>
  <c r="IJ341" i="1"/>
  <c r="IH341" i="1"/>
  <c r="IF341" i="1"/>
  <c r="IE341" i="1"/>
  <c r="ID341" i="1"/>
  <c r="HW341" i="1"/>
  <c r="HS341" i="1"/>
  <c r="HJ341" i="1" s="1"/>
  <c r="HG341" i="1" s="1" a="1"/>
  <c r="HG341" i="1" s="1"/>
  <c r="HR341" i="1"/>
  <c r="HQ341" i="1"/>
  <c r="HP341" i="1"/>
  <c r="HO341" i="1"/>
  <c r="HI341" i="1"/>
  <c r="HC341" i="1"/>
  <c r="HA341" i="1" a="1"/>
  <c r="HA341" i="1" s="1"/>
  <c r="GY341" i="1"/>
  <c r="GX341" i="1"/>
  <c r="GL341" i="1"/>
  <c r="GM341" i="1" s="1"/>
  <c r="GZ341" i="1" s="1"/>
  <c r="FR341" i="1"/>
  <c r="FS341" i="1" s="1"/>
  <c r="FT341" i="1" s="1"/>
  <c r="FU341" i="1" s="1"/>
  <c r="FV341" i="1" s="1"/>
  <c r="ES341" i="1" s="1"/>
  <c r="FI341" i="1"/>
  <c r="FO341" i="1" s="1"/>
  <c r="DT341" i="1"/>
  <c r="DJ341" i="1"/>
  <c r="DI341" i="1"/>
  <c r="DH341" i="1"/>
  <c r="CZ341" i="1"/>
  <c r="CY341" i="1" s="1"/>
  <c r="CV341" i="1" s="1"/>
  <c r="Z341" i="1" s="1"/>
  <c r="AI341" i="1" s="1"/>
  <c r="CX341" i="1"/>
  <c r="CW341" i="1"/>
  <c r="CT341" i="1"/>
  <c r="CS341" i="1" s="1"/>
  <c r="CQ341" i="1" s="1"/>
  <c r="CP341" i="1"/>
  <c r="DC341" i="1" s="1"/>
  <c r="AL341" i="1"/>
  <c r="OQ340" i="1"/>
  <c r="OL340" i="1"/>
  <c r="OK340" i="1"/>
  <c r="OJ340" i="1"/>
  <c r="OI340" i="1"/>
  <c r="OH340" i="1"/>
  <c r="OG340" i="1"/>
  <c r="NS340" i="1"/>
  <c r="NR340" i="1"/>
  <c r="NP340" i="1"/>
  <c r="NO340" i="1"/>
  <c r="NC340" i="1"/>
  <c r="MY340" i="1"/>
  <c r="MQ340" i="1"/>
  <c r="MP340" i="1"/>
  <c r="MK340" i="1"/>
  <c r="MJ340" i="1"/>
  <c r="ME340" i="1"/>
  <c r="MD340" i="1"/>
  <c r="LY340" i="1"/>
  <c r="LX340" i="1"/>
  <c r="LS340" i="1"/>
  <c r="LR340" i="1"/>
  <c r="LM340" i="1"/>
  <c r="LL340" i="1"/>
  <c r="LG340" i="1"/>
  <c r="LH340" i="1" s="1"/>
  <c r="LF340" i="1"/>
  <c r="LA340" i="1"/>
  <c r="KZ340" i="1"/>
  <c r="KU340" i="1"/>
  <c r="KT340" i="1"/>
  <c r="KO340" i="1"/>
  <c r="KN340" i="1"/>
  <c r="KC340" i="1"/>
  <c r="KB340" i="1"/>
  <c r="KA340" i="1"/>
  <c r="JZ340" i="1"/>
  <c r="JY340" i="1"/>
  <c r="JW340" i="1"/>
  <c r="JV340" i="1"/>
  <c r="JU340" i="1"/>
  <c r="JT340" i="1"/>
  <c r="JR340" i="1"/>
  <c r="JQ340" i="1"/>
  <c r="JP340" i="1"/>
  <c r="JO340" i="1"/>
  <c r="JN340" i="1"/>
  <c r="JM340" i="1"/>
  <c r="JL340" i="1"/>
  <c r="JJ340" i="1"/>
  <c r="JH340" i="1"/>
  <c r="JG340" i="1"/>
  <c r="JF340" i="1"/>
  <c r="JA340" i="1"/>
  <c r="IZ340" i="1"/>
  <c r="IY340" i="1"/>
  <c r="IX340" i="1"/>
  <c r="IW340" i="1"/>
  <c r="IU340" i="1"/>
  <c r="IT340" i="1"/>
  <c r="IS340" i="1"/>
  <c r="IR340" i="1"/>
  <c r="IP340" i="1"/>
  <c r="IO340" i="1"/>
  <c r="IN340" i="1"/>
  <c r="IM340" i="1"/>
  <c r="IG340" i="1" s="1"/>
  <c r="IL340" i="1"/>
  <c r="IK340" i="1"/>
  <c r="IJ340" i="1"/>
  <c r="IH340" i="1"/>
  <c r="IF340" i="1"/>
  <c r="IE340" i="1"/>
  <c r="ID340" i="1"/>
  <c r="HW340" i="1"/>
  <c r="HS340" i="1"/>
  <c r="HJ340" i="1" s="1"/>
  <c r="HG340" i="1" s="1" a="1"/>
  <c r="HG340" i="1" s="1"/>
  <c r="HR340" i="1"/>
  <c r="HQ340" i="1"/>
  <c r="HP340" i="1"/>
  <c r="HO340" i="1"/>
  <c r="HI340" i="1"/>
  <c r="HC340" i="1"/>
  <c r="HA340" i="1" a="1"/>
  <c r="HA340" i="1" s="1"/>
  <c r="GY340" i="1"/>
  <c r="GX340" i="1"/>
  <c r="GM340" i="1"/>
  <c r="GZ340" i="1" s="1"/>
  <c r="GL340" i="1"/>
  <c r="FR340" i="1"/>
  <c r="FS340" i="1" s="1"/>
  <c r="FI340" i="1"/>
  <c r="FO340" i="1" s="1"/>
  <c r="DT340" i="1"/>
  <c r="DJ340" i="1"/>
  <c r="DI340" i="1"/>
  <c r="DH340" i="1"/>
  <c r="EB340" i="1" s="1"/>
  <c r="EH340" i="1" s="1"/>
  <c r="CZ340" i="1"/>
  <c r="CY340" i="1" s="1"/>
  <c r="CV340" i="1" s="1"/>
  <c r="Z340" i="1" s="1"/>
  <c r="AI340" i="1" s="1"/>
  <c r="CX340" i="1"/>
  <c r="CW340" i="1"/>
  <c r="CT340" i="1"/>
  <c r="CS340" i="1" s="1"/>
  <c r="CQ340" i="1" s="1"/>
  <c r="DB340" i="1" s="1"/>
  <c r="CP340" i="1"/>
  <c r="AL340" i="1"/>
  <c r="OQ339" i="1"/>
  <c r="OL339" i="1"/>
  <c r="OK339" i="1"/>
  <c r="OJ339" i="1"/>
  <c r="OI339" i="1"/>
  <c r="OH339" i="1"/>
  <c r="ON339" i="1" s="1"/>
  <c r="OG339" i="1"/>
  <c r="NS339" i="1"/>
  <c r="NR339" i="1"/>
  <c r="NP339" i="1"/>
  <c r="NO339" i="1"/>
  <c r="NC339" i="1"/>
  <c r="MY339" i="1"/>
  <c r="MQ339" i="1"/>
  <c r="MP339" i="1"/>
  <c r="MK339" i="1"/>
  <c r="MJ339" i="1"/>
  <c r="ME339" i="1"/>
  <c r="MD339" i="1"/>
  <c r="LY339" i="1"/>
  <c r="LX339" i="1"/>
  <c r="LZ339" i="1" s="1"/>
  <c r="LS339" i="1"/>
  <c r="LR339" i="1"/>
  <c r="LM339" i="1"/>
  <c r="LL339" i="1"/>
  <c r="LG339" i="1"/>
  <c r="LF339" i="1"/>
  <c r="LA339" i="1"/>
  <c r="KZ339" i="1"/>
  <c r="KU339" i="1"/>
  <c r="KT339" i="1"/>
  <c r="KO339" i="1"/>
  <c r="KN339" i="1"/>
  <c r="KC339" i="1"/>
  <c r="KB339" i="1"/>
  <c r="KA339" i="1"/>
  <c r="JZ339" i="1"/>
  <c r="JY339" i="1"/>
  <c r="JW339" i="1"/>
  <c r="JV339" i="1"/>
  <c r="JU339" i="1"/>
  <c r="JT339" i="1"/>
  <c r="JR339" i="1"/>
  <c r="JQ339" i="1"/>
  <c r="JP339" i="1"/>
  <c r="JO339" i="1"/>
  <c r="JI339" i="1" s="1"/>
  <c r="JN339" i="1"/>
  <c r="JM339" i="1"/>
  <c r="JL339" i="1"/>
  <c r="JJ339" i="1"/>
  <c r="JH339" i="1"/>
  <c r="JG339" i="1"/>
  <c r="JF339" i="1"/>
  <c r="JA339" i="1"/>
  <c r="IZ339" i="1"/>
  <c r="IY339" i="1"/>
  <c r="IX339" i="1"/>
  <c r="IW339" i="1"/>
  <c r="IU339" i="1"/>
  <c r="IT339" i="1"/>
  <c r="IS339" i="1"/>
  <c r="IR339" i="1"/>
  <c r="IP339" i="1"/>
  <c r="IO339" i="1"/>
  <c r="IN339" i="1"/>
  <c r="IM339" i="1"/>
  <c r="IG339" i="1" s="1"/>
  <c r="IL339" i="1"/>
  <c r="IK339" i="1"/>
  <c r="IJ339" i="1"/>
  <c r="IH339" i="1"/>
  <c r="IF339" i="1"/>
  <c r="IE339" i="1"/>
  <c r="ID339" i="1"/>
  <c r="HW339" i="1"/>
  <c r="HS339" i="1"/>
  <c r="HJ339" i="1" s="1"/>
  <c r="HG339" i="1" s="1" a="1"/>
  <c r="HG339" i="1" s="1"/>
  <c r="HR339" i="1"/>
  <c r="HQ339" i="1"/>
  <c r="HP339" i="1"/>
  <c r="HO339" i="1"/>
  <c r="HI339" i="1"/>
  <c r="HC339" i="1"/>
  <c r="HA339" i="1" a="1"/>
  <c r="HA339" i="1" s="1"/>
  <c r="GY339" i="1"/>
  <c r="GX339" i="1"/>
  <c r="GL339" i="1"/>
  <c r="GM339" i="1" s="1"/>
  <c r="GZ339" i="1" s="1"/>
  <c r="FR339" i="1"/>
  <c r="FS339" i="1" s="1"/>
  <c r="FT339" i="1" s="1"/>
  <c r="FU339" i="1" s="1"/>
  <c r="FV339" i="1" s="1"/>
  <c r="ES339" i="1" s="1"/>
  <c r="FI339" i="1"/>
  <c r="FO339" i="1" s="1"/>
  <c r="DT339" i="1"/>
  <c r="DJ339" i="1"/>
  <c r="DI339" i="1"/>
  <c r="DH339" i="1"/>
  <c r="CZ339" i="1"/>
  <c r="CY339" i="1" s="1"/>
  <c r="CV339" i="1" s="1"/>
  <c r="Z339" i="1" s="1"/>
  <c r="AI339" i="1" s="1"/>
  <c r="CX339" i="1"/>
  <c r="CW339" i="1"/>
  <c r="CT339" i="1"/>
  <c r="CS339" i="1" s="1"/>
  <c r="CQ339" i="1" s="1"/>
  <c r="CP339" i="1"/>
  <c r="DC339" i="1" s="1"/>
  <c r="AL339" i="1"/>
  <c r="OQ338" i="1"/>
  <c r="OL338" i="1"/>
  <c r="OK338" i="1"/>
  <c r="OJ338" i="1"/>
  <c r="OI338" i="1"/>
  <c r="OH338" i="1"/>
  <c r="OG338" i="1"/>
  <c r="NS338" i="1"/>
  <c r="NR338" i="1"/>
  <c r="NP338" i="1"/>
  <c r="NO338" i="1"/>
  <c r="NC338" i="1"/>
  <c r="MY338" i="1"/>
  <c r="MQ338" i="1"/>
  <c r="MP338" i="1"/>
  <c r="MK338" i="1"/>
  <c r="MJ338" i="1"/>
  <c r="ME338" i="1"/>
  <c r="MD338" i="1"/>
  <c r="LY338" i="1"/>
  <c r="LX338" i="1"/>
  <c r="LS338" i="1"/>
  <c r="LR338" i="1"/>
  <c r="LM338" i="1"/>
  <c r="LL338" i="1"/>
  <c r="LG338" i="1"/>
  <c r="LF338" i="1"/>
  <c r="LA338" i="1"/>
  <c r="KZ338" i="1"/>
  <c r="KU338" i="1"/>
  <c r="KT338" i="1"/>
  <c r="KO338" i="1"/>
  <c r="KN338" i="1"/>
  <c r="KC338" i="1"/>
  <c r="KB338" i="1"/>
  <c r="KA338" i="1"/>
  <c r="JZ338" i="1"/>
  <c r="JY338" i="1"/>
  <c r="JW338" i="1"/>
  <c r="JV338" i="1"/>
  <c r="JU338" i="1"/>
  <c r="JT338" i="1"/>
  <c r="JR338" i="1"/>
  <c r="JQ338" i="1"/>
  <c r="JP338" i="1"/>
  <c r="JO338" i="1"/>
  <c r="JN338" i="1"/>
  <c r="JM338" i="1"/>
  <c r="JL338" i="1"/>
  <c r="JJ338" i="1"/>
  <c r="JH338" i="1"/>
  <c r="JG338" i="1"/>
  <c r="JF338" i="1"/>
  <c r="JA338" i="1"/>
  <c r="IZ338" i="1"/>
  <c r="IY338" i="1"/>
  <c r="IX338" i="1"/>
  <c r="IW338" i="1"/>
  <c r="IU338" i="1"/>
  <c r="IT338" i="1"/>
  <c r="IS338" i="1"/>
  <c r="IR338" i="1"/>
  <c r="IP338" i="1"/>
  <c r="IO338" i="1"/>
  <c r="IN338" i="1"/>
  <c r="IM338" i="1"/>
  <c r="II338" i="1" s="1"/>
  <c r="IA338" i="1" s="1"/>
  <c r="IB338" i="1" s="1"/>
  <c r="KF338" i="1" s="1"/>
  <c r="IL338" i="1"/>
  <c r="IK338" i="1"/>
  <c r="IJ338" i="1"/>
  <c r="IH338" i="1"/>
  <c r="IF338" i="1"/>
  <c r="IE338" i="1"/>
  <c r="ID338" i="1"/>
  <c r="HW338" i="1"/>
  <c r="HS338" i="1"/>
  <c r="HJ338" i="1" s="1"/>
  <c r="HG338" i="1" s="1" a="1"/>
  <c r="HG338" i="1" s="1"/>
  <c r="HR338" i="1"/>
  <c r="HQ338" i="1"/>
  <c r="HP338" i="1"/>
  <c r="HO338" i="1"/>
  <c r="HI338" i="1"/>
  <c r="HC338" i="1"/>
  <c r="HA338" i="1" a="1"/>
  <c r="HA338" i="1" s="1"/>
  <c r="GY338" i="1"/>
  <c r="GX338" i="1"/>
  <c r="GL338" i="1"/>
  <c r="GM338" i="1" s="1"/>
  <c r="GZ338" i="1" s="1"/>
  <c r="FR338" i="1"/>
  <c r="FI338" i="1"/>
  <c r="FO338" i="1" s="1"/>
  <c r="DT338" i="1"/>
  <c r="DJ338" i="1"/>
  <c r="DI338" i="1"/>
  <c r="DH338" i="1"/>
  <c r="CZ338" i="1"/>
  <c r="CY338" i="1" s="1"/>
  <c r="CV338" i="1" s="1"/>
  <c r="Z338" i="1" s="1"/>
  <c r="AI338" i="1" s="1"/>
  <c r="CX338" i="1"/>
  <c r="CW338" i="1"/>
  <c r="CT338" i="1"/>
  <c r="CS338" i="1" s="1"/>
  <c r="CQ338" i="1" s="1"/>
  <c r="DB338" i="1" s="1"/>
  <c r="CP338" i="1"/>
  <c r="AL338" i="1"/>
  <c r="OQ337" i="1"/>
  <c r="OL337" i="1"/>
  <c r="OK337" i="1"/>
  <c r="OJ337" i="1"/>
  <c r="OI337" i="1"/>
  <c r="OH337" i="1"/>
  <c r="OG337" i="1"/>
  <c r="NS337" i="1"/>
  <c r="NR337" i="1"/>
  <c r="NP337" i="1"/>
  <c r="NO337" i="1"/>
  <c r="NC337" i="1"/>
  <c r="MY337" i="1"/>
  <c r="MQ337" i="1"/>
  <c r="MP337" i="1"/>
  <c r="MK337" i="1"/>
  <c r="ML337" i="1" s="1"/>
  <c r="MJ337" i="1"/>
  <c r="ME337" i="1"/>
  <c r="MD337" i="1"/>
  <c r="LY337" i="1"/>
  <c r="LX337" i="1"/>
  <c r="LS337" i="1"/>
  <c r="LR337" i="1"/>
  <c r="LM337" i="1"/>
  <c r="LL337" i="1"/>
  <c r="LG337" i="1"/>
  <c r="LF337" i="1"/>
  <c r="LA337" i="1"/>
  <c r="KZ337" i="1"/>
  <c r="KU337" i="1"/>
  <c r="KT337" i="1"/>
  <c r="KO337" i="1"/>
  <c r="KN337" i="1"/>
  <c r="KC337" i="1"/>
  <c r="KB337" i="1"/>
  <c r="KA337" i="1"/>
  <c r="JZ337" i="1"/>
  <c r="JY337" i="1"/>
  <c r="JW337" i="1"/>
  <c r="JV337" i="1"/>
  <c r="JU337" i="1"/>
  <c r="JT337" i="1"/>
  <c r="JR337" i="1"/>
  <c r="JQ337" i="1"/>
  <c r="JP337" i="1"/>
  <c r="JO337" i="1"/>
  <c r="JK337" i="1" s="1"/>
  <c r="JC337" i="1" s="1"/>
  <c r="JD337" i="1" s="1"/>
  <c r="KI337" i="1" s="1"/>
  <c r="LP337" i="1" s="1"/>
  <c r="JN337" i="1"/>
  <c r="JM337" i="1"/>
  <c r="JL337" i="1"/>
  <c r="JJ337" i="1"/>
  <c r="JH337" i="1"/>
  <c r="JG337" i="1"/>
  <c r="JF337" i="1"/>
  <c r="JA337" i="1"/>
  <c r="IZ337" i="1"/>
  <c r="IY337" i="1"/>
  <c r="IX337" i="1"/>
  <c r="IW337" i="1"/>
  <c r="IU337" i="1"/>
  <c r="IT337" i="1"/>
  <c r="IS337" i="1"/>
  <c r="IR337" i="1"/>
  <c r="IP337" i="1"/>
  <c r="IO337" i="1"/>
  <c r="IN337" i="1"/>
  <c r="IM337" i="1"/>
  <c r="IL337" i="1"/>
  <c r="IK337" i="1"/>
  <c r="IJ337" i="1"/>
  <c r="IH337" i="1"/>
  <c r="IF337" i="1"/>
  <c r="IE337" i="1"/>
  <c r="ID337" i="1"/>
  <c r="HW337" i="1"/>
  <c r="HS337" i="1"/>
  <c r="HJ337" i="1" s="1"/>
  <c r="HG337" i="1" s="1" a="1"/>
  <c r="HG337" i="1" s="1"/>
  <c r="HR337" i="1"/>
  <c r="HQ337" i="1"/>
  <c r="HP337" i="1"/>
  <c r="HO337" i="1"/>
  <c r="HI337" i="1"/>
  <c r="HC337" i="1"/>
  <c r="HA337" i="1" a="1"/>
  <c r="HA337" i="1" s="1"/>
  <c r="GY337" i="1"/>
  <c r="GX337" i="1"/>
  <c r="GL337" i="1"/>
  <c r="GM337" i="1" s="1"/>
  <c r="GZ337" i="1" s="1"/>
  <c r="FR337" i="1"/>
  <c r="FS337" i="1" s="1"/>
  <c r="FI337" i="1"/>
  <c r="FO337" i="1" s="1"/>
  <c r="DT337" i="1"/>
  <c r="DJ337" i="1"/>
  <c r="DI337" i="1"/>
  <c r="DH337" i="1"/>
  <c r="CZ337" i="1"/>
  <c r="CY337" i="1" s="1"/>
  <c r="CV337" i="1" s="1"/>
  <c r="Z337" i="1" s="1"/>
  <c r="AI337" i="1" s="1"/>
  <c r="CX337" i="1"/>
  <c r="CW337" i="1"/>
  <c r="CT337" i="1"/>
  <c r="CS337" i="1" s="1"/>
  <c r="CQ337" i="1" s="1"/>
  <c r="DB337" i="1" s="1"/>
  <c r="CP337" i="1"/>
  <c r="AL337" i="1"/>
  <c r="OQ336" i="1"/>
  <c r="OL336" i="1"/>
  <c r="OK336" i="1"/>
  <c r="OJ336" i="1"/>
  <c r="OI336" i="1"/>
  <c r="OH336" i="1"/>
  <c r="OG336" i="1"/>
  <c r="NS336" i="1"/>
  <c r="NR336" i="1"/>
  <c r="NP336" i="1"/>
  <c r="NO336" i="1"/>
  <c r="NC336" i="1"/>
  <c r="MY336" i="1"/>
  <c r="MQ336" i="1"/>
  <c r="MP336" i="1"/>
  <c r="MK336" i="1"/>
  <c r="MJ336" i="1"/>
  <c r="ME336" i="1"/>
  <c r="MF336" i="1" s="1"/>
  <c r="MD336" i="1"/>
  <c r="LY336" i="1"/>
  <c r="LX336" i="1"/>
  <c r="LS336" i="1"/>
  <c r="LR336" i="1"/>
  <c r="LM336" i="1"/>
  <c r="LL336" i="1"/>
  <c r="LG336" i="1"/>
  <c r="LF336" i="1"/>
  <c r="LA336" i="1"/>
  <c r="KZ336" i="1"/>
  <c r="KU336" i="1"/>
  <c r="KT336" i="1"/>
  <c r="KO336" i="1"/>
  <c r="KN336" i="1"/>
  <c r="KC336" i="1"/>
  <c r="KB336" i="1"/>
  <c r="KA336" i="1"/>
  <c r="JZ336" i="1"/>
  <c r="JY336" i="1"/>
  <c r="JW336" i="1"/>
  <c r="JV336" i="1"/>
  <c r="JU336" i="1"/>
  <c r="JT336" i="1"/>
  <c r="JR336" i="1"/>
  <c r="JQ336" i="1"/>
  <c r="JP336" i="1"/>
  <c r="JO336" i="1"/>
  <c r="JN336" i="1"/>
  <c r="JM336" i="1"/>
  <c r="JL336" i="1"/>
  <c r="JJ336" i="1"/>
  <c r="JH336" i="1"/>
  <c r="JG336" i="1"/>
  <c r="JF336" i="1"/>
  <c r="JA336" i="1"/>
  <c r="IZ336" i="1"/>
  <c r="IY336" i="1"/>
  <c r="IX336" i="1"/>
  <c r="IW336" i="1"/>
  <c r="IU336" i="1"/>
  <c r="IT336" i="1"/>
  <c r="IS336" i="1"/>
  <c r="IR336" i="1"/>
  <c r="IP336" i="1"/>
  <c r="IO336" i="1"/>
  <c r="IN336" i="1"/>
  <c r="IM336" i="1"/>
  <c r="IL336" i="1"/>
  <c r="IK336" i="1"/>
  <c r="IJ336" i="1"/>
  <c r="IH336" i="1"/>
  <c r="IF336" i="1"/>
  <c r="IE336" i="1"/>
  <c r="ID336" i="1"/>
  <c r="HW336" i="1"/>
  <c r="HS336" i="1"/>
  <c r="HJ336" i="1" s="1"/>
  <c r="HG336" i="1" s="1" a="1"/>
  <c r="HG336" i="1" s="1"/>
  <c r="HR336" i="1"/>
  <c r="HQ336" i="1"/>
  <c r="HP336" i="1"/>
  <c r="HO336" i="1"/>
  <c r="HI336" i="1"/>
  <c r="HC336" i="1"/>
  <c r="HA336" i="1" a="1"/>
  <c r="HA336" i="1" s="1"/>
  <c r="GY336" i="1"/>
  <c r="GX336" i="1"/>
  <c r="GL336" i="1"/>
  <c r="GM336" i="1" s="1"/>
  <c r="GZ336" i="1" s="1"/>
  <c r="FR336" i="1"/>
  <c r="FS336" i="1" s="1"/>
  <c r="FI336" i="1"/>
  <c r="FO336" i="1" s="1"/>
  <c r="DT336" i="1"/>
  <c r="DJ336" i="1"/>
  <c r="DI336" i="1"/>
  <c r="DH336" i="1"/>
  <c r="CZ336" i="1"/>
  <c r="CY336" i="1" s="1"/>
  <c r="CV336" i="1" s="1"/>
  <c r="Z336" i="1" s="1"/>
  <c r="AI336" i="1" s="1"/>
  <c r="CX336" i="1"/>
  <c r="CW336" i="1"/>
  <c r="CT336" i="1"/>
  <c r="CS336" i="1" s="1"/>
  <c r="CQ336" i="1" s="1"/>
  <c r="CP336" i="1"/>
  <c r="DC336" i="1" s="1"/>
  <c r="AL336" i="1"/>
  <c r="OQ335" i="1"/>
  <c r="OL335" i="1"/>
  <c r="OK335" i="1"/>
  <c r="OJ335" i="1"/>
  <c r="OI335" i="1"/>
  <c r="OH335" i="1"/>
  <c r="OG335" i="1"/>
  <c r="NS335" i="1"/>
  <c r="NR335" i="1"/>
  <c r="NP335" i="1"/>
  <c r="NO335" i="1"/>
  <c r="NC335" i="1"/>
  <c r="MY335" i="1"/>
  <c r="MQ335" i="1"/>
  <c r="MP335" i="1"/>
  <c r="MK335" i="1"/>
  <c r="MJ335" i="1"/>
  <c r="ME335" i="1"/>
  <c r="MD335" i="1"/>
  <c r="LY335" i="1"/>
  <c r="LX335" i="1"/>
  <c r="LS335" i="1"/>
  <c r="LR335" i="1"/>
  <c r="LM335" i="1"/>
  <c r="LL335" i="1"/>
  <c r="LG335" i="1"/>
  <c r="LF335" i="1"/>
  <c r="LA335" i="1"/>
  <c r="KZ335" i="1"/>
  <c r="KU335" i="1"/>
  <c r="KT335" i="1"/>
  <c r="KO335" i="1"/>
  <c r="KN335" i="1"/>
  <c r="KC335" i="1"/>
  <c r="KB335" i="1"/>
  <c r="KA335" i="1"/>
  <c r="JZ335" i="1"/>
  <c r="JY335" i="1"/>
  <c r="JW335" i="1"/>
  <c r="JV335" i="1"/>
  <c r="JU335" i="1"/>
  <c r="JT335" i="1"/>
  <c r="JR335" i="1"/>
  <c r="JQ335" i="1"/>
  <c r="JP335" i="1"/>
  <c r="JO335" i="1"/>
  <c r="JK335" i="1" s="1"/>
  <c r="JN335" i="1"/>
  <c r="JM335" i="1"/>
  <c r="JL335" i="1"/>
  <c r="JJ335" i="1"/>
  <c r="JH335" i="1"/>
  <c r="JG335" i="1"/>
  <c r="JF335" i="1"/>
  <c r="JA335" i="1"/>
  <c r="IZ335" i="1"/>
  <c r="IY335" i="1"/>
  <c r="IX335" i="1"/>
  <c r="IW335" i="1"/>
  <c r="IU335" i="1"/>
  <c r="IT335" i="1"/>
  <c r="IS335" i="1"/>
  <c r="IR335" i="1"/>
  <c r="IP335" i="1"/>
  <c r="IO335" i="1"/>
  <c r="IN335" i="1"/>
  <c r="IM335" i="1"/>
  <c r="IL335" i="1"/>
  <c r="IK335" i="1"/>
  <c r="IJ335" i="1"/>
  <c r="IH335" i="1"/>
  <c r="IF335" i="1"/>
  <c r="IE335" i="1"/>
  <c r="ID335" i="1"/>
  <c r="HW335" i="1"/>
  <c r="HS335" i="1"/>
  <c r="HJ335" i="1" s="1"/>
  <c r="HG335" i="1" s="1" a="1"/>
  <c r="HG335" i="1" s="1"/>
  <c r="HR335" i="1"/>
  <c r="HQ335" i="1"/>
  <c r="HP335" i="1"/>
  <c r="HO335" i="1"/>
  <c r="HI335" i="1"/>
  <c r="HC335" i="1"/>
  <c r="HA335" i="1" a="1"/>
  <c r="HA335" i="1" s="1"/>
  <c r="GY335" i="1"/>
  <c r="GX335" i="1"/>
  <c r="GL335" i="1"/>
  <c r="GM335" i="1" s="1"/>
  <c r="GZ335" i="1" s="1"/>
  <c r="FR335" i="1"/>
  <c r="FS335" i="1" s="1"/>
  <c r="FT335" i="1" s="1"/>
  <c r="FU335" i="1" s="1"/>
  <c r="FV335" i="1" s="1"/>
  <c r="ES335" i="1" s="1"/>
  <c r="FI335" i="1"/>
  <c r="FO335" i="1" s="1"/>
  <c r="DT335" i="1"/>
  <c r="DJ335" i="1"/>
  <c r="DI335" i="1"/>
  <c r="DH335" i="1"/>
  <c r="CZ335" i="1"/>
  <c r="CY335" i="1" s="1"/>
  <c r="CV335" i="1" s="1"/>
  <c r="Z335" i="1" s="1"/>
  <c r="AI335" i="1" s="1"/>
  <c r="CX335" i="1"/>
  <c r="CW335" i="1"/>
  <c r="CT335" i="1"/>
  <c r="CS335" i="1" s="1"/>
  <c r="CQ335" i="1" s="1"/>
  <c r="DB335" i="1" s="1"/>
  <c r="CP335" i="1"/>
  <c r="DC335" i="1" s="1"/>
  <c r="AL335" i="1"/>
  <c r="OQ334" i="1"/>
  <c r="OL334" i="1"/>
  <c r="OK334" i="1"/>
  <c r="OJ334" i="1"/>
  <c r="OI334" i="1"/>
  <c r="OH334" i="1"/>
  <c r="OG334" i="1"/>
  <c r="NS334" i="1"/>
  <c r="NR334" i="1"/>
  <c r="NP334" i="1"/>
  <c r="NO334" i="1"/>
  <c r="NC334" i="1"/>
  <c r="MY334" i="1"/>
  <c r="MQ334" i="1"/>
  <c r="MP334" i="1"/>
  <c r="MK334" i="1"/>
  <c r="MJ334" i="1"/>
  <c r="ME334" i="1"/>
  <c r="MD334" i="1"/>
  <c r="LY334" i="1"/>
  <c r="LX334" i="1"/>
  <c r="LS334" i="1"/>
  <c r="LR334" i="1"/>
  <c r="LM334" i="1"/>
  <c r="LN334" i="1" s="1"/>
  <c r="LL334" i="1"/>
  <c r="LG334" i="1"/>
  <c r="LF334" i="1"/>
  <c r="LA334" i="1"/>
  <c r="KZ334" i="1"/>
  <c r="KU334" i="1"/>
  <c r="KT334" i="1"/>
  <c r="KO334" i="1"/>
  <c r="KP334" i="1" s="1"/>
  <c r="KN334" i="1"/>
  <c r="KC334" i="1"/>
  <c r="KB334" i="1"/>
  <c r="KA334" i="1"/>
  <c r="JZ334" i="1"/>
  <c r="JY334" i="1"/>
  <c r="JW334" i="1"/>
  <c r="JV334" i="1"/>
  <c r="JU334" i="1"/>
  <c r="JT334" i="1"/>
  <c r="JR334" i="1"/>
  <c r="JQ334" i="1"/>
  <c r="JP334" i="1"/>
  <c r="JO334" i="1"/>
  <c r="JN334" i="1"/>
  <c r="JM334" i="1"/>
  <c r="JL334" i="1"/>
  <c r="JJ334" i="1"/>
  <c r="JH334" i="1"/>
  <c r="JG334" i="1"/>
  <c r="JF334" i="1"/>
  <c r="JA334" i="1"/>
  <c r="IZ334" i="1"/>
  <c r="IY334" i="1"/>
  <c r="IX334" i="1"/>
  <c r="IW334" i="1"/>
  <c r="IU334" i="1"/>
  <c r="IT334" i="1"/>
  <c r="IS334" i="1"/>
  <c r="IR334" i="1"/>
  <c r="IP334" i="1"/>
  <c r="IO334" i="1"/>
  <c r="IN334" i="1"/>
  <c r="IM334" i="1"/>
  <c r="IL334" i="1"/>
  <c r="IK334" i="1"/>
  <c r="IJ334" i="1"/>
  <c r="IH334" i="1"/>
  <c r="IF334" i="1"/>
  <c r="IE334" i="1"/>
  <c r="ID334" i="1"/>
  <c r="HW334" i="1"/>
  <c r="HS334" i="1"/>
  <c r="HJ334" i="1" s="1"/>
  <c r="HG334" i="1" s="1" a="1"/>
  <c r="HG334" i="1" s="1"/>
  <c r="HR334" i="1"/>
  <c r="HQ334" i="1"/>
  <c r="HP334" i="1"/>
  <c r="HO334" i="1"/>
  <c r="HI334" i="1"/>
  <c r="HC334" i="1"/>
  <c r="HA334" i="1" a="1"/>
  <c r="HA334" i="1" s="1"/>
  <c r="GY334" i="1"/>
  <c r="GX334" i="1"/>
  <c r="GL334" i="1"/>
  <c r="GM334" i="1" s="1"/>
  <c r="GZ334" i="1" s="1"/>
  <c r="FR334" i="1"/>
  <c r="FI334" i="1"/>
  <c r="FO334" i="1" s="1"/>
  <c r="DT334" i="1"/>
  <c r="DJ334" i="1"/>
  <c r="DI334" i="1"/>
  <c r="DH334" i="1"/>
  <c r="CZ334" i="1"/>
  <c r="CY334" i="1" s="1"/>
  <c r="CV334" i="1" s="1"/>
  <c r="Z334" i="1" s="1"/>
  <c r="AI334" i="1" s="1"/>
  <c r="CX334" i="1"/>
  <c r="CW334" i="1"/>
  <c r="CT334" i="1"/>
  <c r="CS334" i="1" s="1"/>
  <c r="CQ334" i="1" s="1"/>
  <c r="DB334" i="1" s="1"/>
  <c r="CP334" i="1"/>
  <c r="DC334" i="1" s="1"/>
  <c r="AL334" i="1"/>
  <c r="OQ333" i="1"/>
  <c r="OL333" i="1"/>
  <c r="OK333" i="1"/>
  <c r="OJ333" i="1"/>
  <c r="OI333" i="1"/>
  <c r="OH333" i="1"/>
  <c r="OG333" i="1"/>
  <c r="NS333" i="1"/>
  <c r="NR333" i="1"/>
  <c r="NP333" i="1"/>
  <c r="NO333" i="1"/>
  <c r="NC333" i="1"/>
  <c r="MY333" i="1"/>
  <c r="MQ333" i="1"/>
  <c r="MP333" i="1"/>
  <c r="MK333" i="1"/>
  <c r="MJ333" i="1"/>
  <c r="ME333" i="1"/>
  <c r="MD333" i="1"/>
  <c r="LY333" i="1"/>
  <c r="LX333" i="1"/>
  <c r="LS333" i="1"/>
  <c r="LR333" i="1"/>
  <c r="LM333" i="1"/>
  <c r="LL333" i="1"/>
  <c r="LG333" i="1"/>
  <c r="LF333" i="1"/>
  <c r="LA333" i="1"/>
  <c r="KZ333" i="1"/>
  <c r="KU333" i="1"/>
  <c r="KT333" i="1"/>
  <c r="KO333" i="1"/>
  <c r="KN333" i="1"/>
  <c r="KC333" i="1"/>
  <c r="KB333" i="1"/>
  <c r="KA333" i="1"/>
  <c r="JZ333" i="1"/>
  <c r="JY333" i="1"/>
  <c r="JW333" i="1"/>
  <c r="JV333" i="1"/>
  <c r="JU333" i="1"/>
  <c r="JT333" i="1"/>
  <c r="JR333" i="1"/>
  <c r="JQ333" i="1"/>
  <c r="JP333" i="1"/>
  <c r="JO333" i="1"/>
  <c r="JI333" i="1" s="1"/>
  <c r="JN333" i="1"/>
  <c r="JM333" i="1"/>
  <c r="JL333" i="1"/>
  <c r="JJ333" i="1"/>
  <c r="JH333" i="1"/>
  <c r="JG333" i="1"/>
  <c r="JF333" i="1"/>
  <c r="JA333" i="1"/>
  <c r="IZ333" i="1"/>
  <c r="IY333" i="1"/>
  <c r="IX333" i="1"/>
  <c r="IW333" i="1"/>
  <c r="IU333" i="1"/>
  <c r="IT333" i="1"/>
  <c r="IS333" i="1"/>
  <c r="IR333" i="1"/>
  <c r="IP333" i="1"/>
  <c r="IO333" i="1"/>
  <c r="IN333" i="1"/>
  <c r="IM333" i="1"/>
  <c r="II333" i="1" s="1"/>
  <c r="IL333" i="1"/>
  <c r="IK333" i="1"/>
  <c r="IJ333" i="1"/>
  <c r="IH333" i="1"/>
  <c r="IF333" i="1"/>
  <c r="IE333" i="1"/>
  <c r="ID333" i="1"/>
  <c r="HW333" i="1"/>
  <c r="HS333" i="1"/>
  <c r="HJ333" i="1" s="1"/>
  <c r="HG333" i="1" s="1" a="1"/>
  <c r="HG333" i="1" s="1"/>
  <c r="HR333" i="1"/>
  <c r="HQ333" i="1"/>
  <c r="HP333" i="1"/>
  <c r="HO333" i="1"/>
  <c r="HI333" i="1"/>
  <c r="HC333" i="1"/>
  <c r="HA333" i="1" a="1"/>
  <c r="HA333" i="1" s="1"/>
  <c r="GY333" i="1"/>
  <c r="GX333" i="1"/>
  <c r="GL333" i="1"/>
  <c r="GM333" i="1" s="1"/>
  <c r="GZ333" i="1" s="1"/>
  <c r="FR333" i="1"/>
  <c r="FI333" i="1"/>
  <c r="FO333" i="1" s="1"/>
  <c r="DT333" i="1"/>
  <c r="DJ333" i="1"/>
  <c r="DI333" i="1"/>
  <c r="DH333" i="1"/>
  <c r="CZ333" i="1"/>
  <c r="CY333" i="1" s="1"/>
  <c r="CV333" i="1" s="1"/>
  <c r="Z333" i="1" s="1"/>
  <c r="AI333" i="1" s="1"/>
  <c r="CX333" i="1"/>
  <c r="CW333" i="1"/>
  <c r="CT333" i="1"/>
  <c r="CS333" i="1" s="1"/>
  <c r="CQ333" i="1" s="1"/>
  <c r="DB333" i="1" s="1"/>
  <c r="CP333" i="1"/>
  <c r="DC333" i="1" s="1"/>
  <c r="AL333" i="1"/>
  <c r="OQ332" i="1"/>
  <c r="OL332" i="1"/>
  <c r="OK332" i="1"/>
  <c r="OJ332" i="1"/>
  <c r="OI332" i="1"/>
  <c r="OH332" i="1"/>
  <c r="ON332" i="1" s="1"/>
  <c r="OG332" i="1"/>
  <c r="NS332" i="1"/>
  <c r="NR332" i="1"/>
  <c r="NP332" i="1"/>
  <c r="NO332" i="1"/>
  <c r="NC332" i="1"/>
  <c r="MY332" i="1"/>
  <c r="MQ332" i="1"/>
  <c r="MP332" i="1"/>
  <c r="MK332" i="1"/>
  <c r="MJ332" i="1"/>
  <c r="ME332" i="1"/>
  <c r="MD332" i="1"/>
  <c r="LY332" i="1"/>
  <c r="LX332" i="1"/>
  <c r="LS332" i="1"/>
  <c r="LR332" i="1"/>
  <c r="LM332" i="1"/>
  <c r="LL332" i="1"/>
  <c r="LN332" i="1" s="1"/>
  <c r="LG332" i="1"/>
  <c r="LF332" i="1"/>
  <c r="LA332" i="1"/>
  <c r="KZ332" i="1"/>
  <c r="KU332" i="1"/>
  <c r="KT332" i="1"/>
  <c r="KO332" i="1"/>
  <c r="KN332" i="1"/>
  <c r="KP332" i="1" s="1"/>
  <c r="KC332" i="1"/>
  <c r="KB332" i="1"/>
  <c r="KA332" i="1"/>
  <c r="JZ332" i="1"/>
  <c r="JY332" i="1"/>
  <c r="JW332" i="1"/>
  <c r="JV332" i="1"/>
  <c r="JU332" i="1"/>
  <c r="JT332" i="1"/>
  <c r="JR332" i="1"/>
  <c r="JQ332" i="1"/>
  <c r="JP332" i="1"/>
  <c r="JO332" i="1"/>
  <c r="JN332" i="1"/>
  <c r="JM332" i="1"/>
  <c r="JL332" i="1"/>
  <c r="JJ332" i="1"/>
  <c r="JH332" i="1"/>
  <c r="JG332" i="1"/>
  <c r="JF332" i="1"/>
  <c r="JA332" i="1"/>
  <c r="IZ332" i="1"/>
  <c r="IY332" i="1"/>
  <c r="IX332" i="1"/>
  <c r="IW332" i="1"/>
  <c r="IU332" i="1"/>
  <c r="IT332" i="1"/>
  <c r="IS332" i="1"/>
  <c r="IR332" i="1"/>
  <c r="IP332" i="1"/>
  <c r="IO332" i="1"/>
  <c r="IN332" i="1"/>
  <c r="IM332" i="1"/>
  <c r="II332" i="1" s="1"/>
  <c r="IC332" i="1" s="1"/>
  <c r="IL332" i="1"/>
  <c r="IK332" i="1"/>
  <c r="IJ332" i="1"/>
  <c r="IH332" i="1"/>
  <c r="IF332" i="1"/>
  <c r="IE332" i="1"/>
  <c r="ID332" i="1"/>
  <c r="HW332" i="1"/>
  <c r="HS332" i="1"/>
  <c r="HJ332" i="1" s="1"/>
  <c r="HG332" i="1" s="1" a="1"/>
  <c r="HG332" i="1" s="1"/>
  <c r="HR332" i="1"/>
  <c r="HQ332" i="1"/>
  <c r="HP332" i="1"/>
  <c r="HO332" i="1"/>
  <c r="HI332" i="1"/>
  <c r="HC332" i="1"/>
  <c r="HA332" i="1" a="1"/>
  <c r="HA332" i="1" s="1"/>
  <c r="GY332" i="1"/>
  <c r="GX332" i="1"/>
  <c r="GL332" i="1"/>
  <c r="GM332" i="1" s="1"/>
  <c r="GZ332" i="1" s="1"/>
  <c r="FR332" i="1"/>
  <c r="FS332" i="1" s="1"/>
  <c r="FI332" i="1"/>
  <c r="FO332" i="1" s="1"/>
  <c r="DT332" i="1"/>
  <c r="DJ332" i="1"/>
  <c r="DI332" i="1"/>
  <c r="DH332" i="1"/>
  <c r="CZ332" i="1"/>
  <c r="CY332" i="1" s="1"/>
  <c r="CV332" i="1" s="1"/>
  <c r="Z332" i="1" s="1"/>
  <c r="AI332" i="1" s="1"/>
  <c r="CX332" i="1"/>
  <c r="CW332" i="1"/>
  <c r="CT332" i="1"/>
  <c r="CS332" i="1" s="1"/>
  <c r="CQ332" i="1" s="1"/>
  <c r="DB332" i="1" s="1"/>
  <c r="CP332" i="1"/>
  <c r="AL332" i="1"/>
  <c r="OQ331" i="1"/>
  <c r="OL331" i="1"/>
  <c r="OK331" i="1"/>
  <c r="OJ331" i="1"/>
  <c r="OI331" i="1"/>
  <c r="OH331" i="1"/>
  <c r="OG331" i="1"/>
  <c r="NS331" i="1"/>
  <c r="NR331" i="1"/>
  <c r="NP331" i="1"/>
  <c r="NO331" i="1"/>
  <c r="NC331" i="1"/>
  <c r="MY331" i="1"/>
  <c r="MQ331" i="1"/>
  <c r="MP331" i="1"/>
  <c r="MK331" i="1"/>
  <c r="MJ331" i="1"/>
  <c r="ME331" i="1"/>
  <c r="MD331" i="1"/>
  <c r="LY331" i="1"/>
  <c r="LX331" i="1"/>
  <c r="LS331" i="1"/>
  <c r="LR331" i="1"/>
  <c r="LM331" i="1"/>
  <c r="LL331" i="1"/>
  <c r="LG331" i="1"/>
  <c r="LF331" i="1"/>
  <c r="LA331" i="1"/>
  <c r="KZ331" i="1"/>
  <c r="KU331" i="1"/>
  <c r="KT331" i="1"/>
  <c r="KO331" i="1"/>
  <c r="KN331" i="1"/>
  <c r="KC331" i="1"/>
  <c r="KB331" i="1"/>
  <c r="KA331" i="1"/>
  <c r="JZ331" i="1"/>
  <c r="JY331" i="1"/>
  <c r="JW331" i="1"/>
  <c r="JV331" i="1"/>
  <c r="JU331" i="1"/>
  <c r="JT331" i="1"/>
  <c r="JR331" i="1"/>
  <c r="JQ331" i="1"/>
  <c r="JP331" i="1"/>
  <c r="JO331" i="1"/>
  <c r="JK331" i="1" s="1"/>
  <c r="JN331" i="1"/>
  <c r="JM331" i="1"/>
  <c r="JL331" i="1"/>
  <c r="JJ331" i="1"/>
  <c r="JH331" i="1"/>
  <c r="JG331" i="1"/>
  <c r="JF331" i="1"/>
  <c r="JA331" i="1"/>
  <c r="IZ331" i="1"/>
  <c r="IY331" i="1"/>
  <c r="IX331" i="1"/>
  <c r="IW331" i="1"/>
  <c r="IU331" i="1"/>
  <c r="IT331" i="1"/>
  <c r="IS331" i="1"/>
  <c r="IR331" i="1"/>
  <c r="IP331" i="1"/>
  <c r="IO331" i="1"/>
  <c r="IN331" i="1"/>
  <c r="IM331" i="1"/>
  <c r="IL331" i="1"/>
  <c r="IK331" i="1"/>
  <c r="IJ331" i="1"/>
  <c r="IH331" i="1"/>
  <c r="IF331" i="1"/>
  <c r="IE331" i="1"/>
  <c r="ID331" i="1"/>
  <c r="HW331" i="1"/>
  <c r="HS331" i="1"/>
  <c r="HJ331" i="1" s="1"/>
  <c r="HG331" i="1" s="1" a="1"/>
  <c r="HG331" i="1" s="1"/>
  <c r="HR331" i="1"/>
  <c r="HQ331" i="1"/>
  <c r="HP331" i="1"/>
  <c r="HO331" i="1"/>
  <c r="HI331" i="1"/>
  <c r="HC331" i="1"/>
  <c r="HA331" i="1" a="1"/>
  <c r="HA331" i="1" s="1"/>
  <c r="GY331" i="1"/>
  <c r="GX331" i="1"/>
  <c r="GL331" i="1"/>
  <c r="GM331" i="1" s="1"/>
  <c r="GZ331" i="1" s="1"/>
  <c r="FR331" i="1"/>
  <c r="FI331" i="1"/>
  <c r="FO331" i="1" s="1"/>
  <c r="DT331" i="1"/>
  <c r="DJ331" i="1"/>
  <c r="DI331" i="1"/>
  <c r="DH331" i="1"/>
  <c r="CZ331" i="1"/>
  <c r="CY331" i="1" s="1"/>
  <c r="CV331" i="1" s="1"/>
  <c r="Z331" i="1" s="1"/>
  <c r="AI331" i="1" s="1"/>
  <c r="CX331" i="1"/>
  <c r="CW331" i="1"/>
  <c r="CT331" i="1"/>
  <c r="CS331" i="1" s="1"/>
  <c r="CQ331" i="1" s="1"/>
  <c r="DB331" i="1" s="1"/>
  <c r="CP331" i="1"/>
  <c r="AL331" i="1"/>
  <c r="OQ330" i="1"/>
  <c r="OL330" i="1"/>
  <c r="OK330" i="1"/>
  <c r="OJ330" i="1"/>
  <c r="OI330" i="1"/>
  <c r="OH330" i="1"/>
  <c r="OG330" i="1"/>
  <c r="OM330" i="1" s="1"/>
  <c r="NS330" i="1"/>
  <c r="NR330" i="1"/>
  <c r="NP330" i="1"/>
  <c r="NO330" i="1"/>
  <c r="NC330" i="1"/>
  <c r="MY330" i="1"/>
  <c r="MQ330" i="1"/>
  <c r="MP330" i="1"/>
  <c r="MK330" i="1"/>
  <c r="MJ330" i="1"/>
  <c r="ME330" i="1"/>
  <c r="MD330" i="1"/>
  <c r="LY330" i="1"/>
  <c r="LX330" i="1"/>
  <c r="LZ330" i="1" s="1"/>
  <c r="LS330" i="1"/>
  <c r="LR330" i="1"/>
  <c r="LM330" i="1"/>
  <c r="LL330" i="1"/>
  <c r="LG330" i="1"/>
  <c r="LF330" i="1"/>
  <c r="LA330" i="1"/>
  <c r="KZ330" i="1"/>
  <c r="KU330" i="1"/>
  <c r="KT330" i="1"/>
  <c r="KO330" i="1"/>
  <c r="KN330" i="1"/>
  <c r="KC330" i="1"/>
  <c r="KB330" i="1"/>
  <c r="KA330" i="1"/>
  <c r="JZ330" i="1"/>
  <c r="JY330" i="1"/>
  <c r="JW330" i="1"/>
  <c r="JV330" i="1"/>
  <c r="JU330" i="1"/>
  <c r="JT330" i="1"/>
  <c r="JR330" i="1"/>
  <c r="JQ330" i="1"/>
  <c r="JP330" i="1"/>
  <c r="JO330" i="1"/>
  <c r="JN330" i="1"/>
  <c r="JM330" i="1"/>
  <c r="JL330" i="1"/>
  <c r="JK330" i="1"/>
  <c r="JJ330" i="1"/>
  <c r="JI330" i="1"/>
  <c r="JH330" i="1"/>
  <c r="JG330" i="1"/>
  <c r="JF330" i="1"/>
  <c r="JE330" i="1"/>
  <c r="JC330" i="1"/>
  <c r="JD330" i="1" s="1"/>
  <c r="KI330" i="1" s="1"/>
  <c r="JA330" i="1"/>
  <c r="IZ330" i="1"/>
  <c r="IY330" i="1"/>
  <c r="IX330" i="1"/>
  <c r="IW330" i="1"/>
  <c r="IU330" i="1"/>
  <c r="IT330" i="1"/>
  <c r="IS330" i="1"/>
  <c r="IR330" i="1"/>
  <c r="IP330" i="1"/>
  <c r="IO330" i="1"/>
  <c r="IN330" i="1"/>
  <c r="IM330" i="1"/>
  <c r="IL330" i="1"/>
  <c r="IK330" i="1"/>
  <c r="IJ330" i="1"/>
  <c r="II330" i="1"/>
  <c r="IH330" i="1"/>
  <c r="IG330" i="1"/>
  <c r="IF330" i="1"/>
  <c r="IE330" i="1"/>
  <c r="ID330" i="1"/>
  <c r="IC330" i="1"/>
  <c r="IA330" i="1"/>
  <c r="IB330" i="1" s="1"/>
  <c r="KF330" i="1" s="1"/>
  <c r="HW330" i="1"/>
  <c r="HS330" i="1"/>
  <c r="HJ330" i="1" s="1"/>
  <c r="HG330" i="1" s="1" a="1"/>
  <c r="HG330" i="1" s="1"/>
  <c r="HR330" i="1"/>
  <c r="HQ330" i="1"/>
  <c r="HP330" i="1"/>
  <c r="HO330" i="1"/>
  <c r="HI330" i="1"/>
  <c r="HC330" i="1"/>
  <c r="HA330" i="1" a="1"/>
  <c r="HA330" i="1" s="1"/>
  <c r="GY330" i="1"/>
  <c r="GX330" i="1"/>
  <c r="GL330" i="1"/>
  <c r="GM330" i="1" s="1"/>
  <c r="GZ330" i="1" s="1"/>
  <c r="FW330" i="1"/>
  <c r="FU330" i="1"/>
  <c r="FV330" i="1" s="1"/>
  <c r="FT330" i="1"/>
  <c r="FS330" i="1"/>
  <c r="FR330" i="1"/>
  <c r="FI330" i="1"/>
  <c r="FO330" i="1" s="1"/>
  <c r="ET330" i="1"/>
  <c r="ES330" i="1"/>
  <c r="FD330" i="1" s="1"/>
  <c r="FE330" i="1" s="1"/>
  <c r="EP330" i="1"/>
  <c r="EB330" i="1"/>
  <c r="EH330" i="1" s="1"/>
  <c r="EA330" i="1"/>
  <c r="DY330" i="1"/>
  <c r="DX330" i="1"/>
  <c r="DT330" i="1"/>
  <c r="DJ330" i="1"/>
  <c r="DI330" i="1"/>
  <c r="DH330" i="1"/>
  <c r="CZ330" i="1"/>
  <c r="CY330" i="1" s="1"/>
  <c r="CV330" i="1" s="1"/>
  <c r="Z330" i="1" s="1"/>
  <c r="AI330" i="1" s="1"/>
  <c r="CX330" i="1"/>
  <c r="CW330" i="1"/>
  <c r="CT330" i="1"/>
  <c r="CS330" i="1" s="1"/>
  <c r="CQ330" i="1" s="1"/>
  <c r="DB330" i="1" s="1"/>
  <c r="CP330" i="1"/>
  <c r="AL330" i="1"/>
  <c r="OQ329" i="1"/>
  <c r="OL329" i="1"/>
  <c r="OK329" i="1"/>
  <c r="OJ329" i="1"/>
  <c r="OI329" i="1"/>
  <c r="OH329" i="1"/>
  <c r="OG329" i="1"/>
  <c r="NS329" i="1"/>
  <c r="NR329" i="1"/>
  <c r="NP329" i="1"/>
  <c r="NO329" i="1"/>
  <c r="NC329" i="1"/>
  <c r="MY329" i="1"/>
  <c r="MQ329" i="1"/>
  <c r="MP329" i="1"/>
  <c r="MK329" i="1"/>
  <c r="MJ329" i="1"/>
  <c r="ME329" i="1"/>
  <c r="MD329" i="1"/>
  <c r="LY329" i="1"/>
  <c r="LX329" i="1"/>
  <c r="LS329" i="1"/>
  <c r="LR329" i="1"/>
  <c r="LM329" i="1"/>
  <c r="LL329" i="1"/>
  <c r="LG329" i="1"/>
  <c r="LF329" i="1"/>
  <c r="LA329" i="1"/>
  <c r="KZ329" i="1"/>
  <c r="KU329" i="1"/>
  <c r="KT329" i="1"/>
  <c r="KO329" i="1"/>
  <c r="KN329" i="1"/>
  <c r="KC329" i="1"/>
  <c r="KB329" i="1"/>
  <c r="KA329" i="1"/>
  <c r="JZ329" i="1"/>
  <c r="JY329" i="1"/>
  <c r="JW329" i="1"/>
  <c r="JV329" i="1"/>
  <c r="JU329" i="1"/>
  <c r="JT329" i="1"/>
  <c r="JR329" i="1"/>
  <c r="JQ329" i="1"/>
  <c r="JP329" i="1"/>
  <c r="JO329" i="1"/>
  <c r="JI329" i="1" s="1"/>
  <c r="JN329" i="1"/>
  <c r="JM329" i="1"/>
  <c r="JL329" i="1"/>
  <c r="JJ329" i="1"/>
  <c r="JH329" i="1"/>
  <c r="JG329" i="1"/>
  <c r="JF329" i="1"/>
  <c r="JA329" i="1"/>
  <c r="IZ329" i="1"/>
  <c r="IY329" i="1"/>
  <c r="IX329" i="1"/>
  <c r="IW329" i="1"/>
  <c r="IU329" i="1"/>
  <c r="IT329" i="1"/>
  <c r="IS329" i="1"/>
  <c r="IR329" i="1"/>
  <c r="IP329" i="1"/>
  <c r="IO329" i="1"/>
  <c r="IN329" i="1"/>
  <c r="IM329" i="1"/>
  <c r="IL329" i="1"/>
  <c r="IK329" i="1"/>
  <c r="IJ329" i="1"/>
  <c r="IH329" i="1"/>
  <c r="IF329" i="1"/>
  <c r="IE329" i="1"/>
  <c r="ID329" i="1"/>
  <c r="HW329" i="1"/>
  <c r="HS329" i="1"/>
  <c r="HJ329" i="1" s="1"/>
  <c r="HG329" i="1" s="1" a="1"/>
  <c r="HG329" i="1" s="1"/>
  <c r="HR329" i="1"/>
  <c r="HQ329" i="1"/>
  <c r="HP329" i="1"/>
  <c r="HO329" i="1"/>
  <c r="HI329" i="1"/>
  <c r="HC329" i="1"/>
  <c r="HA329" i="1" a="1"/>
  <c r="HA329" i="1" s="1"/>
  <c r="GY329" i="1"/>
  <c r="GX329" i="1"/>
  <c r="GL329" i="1"/>
  <c r="GM329" i="1" s="1"/>
  <c r="GZ329" i="1" s="1"/>
  <c r="FR329" i="1"/>
  <c r="FI329" i="1"/>
  <c r="FO329" i="1" s="1"/>
  <c r="DT329" i="1"/>
  <c r="DJ329" i="1"/>
  <c r="DI329" i="1"/>
  <c r="DH329" i="1"/>
  <c r="CZ329" i="1"/>
  <c r="CY329" i="1" s="1"/>
  <c r="CV329" i="1" s="1"/>
  <c r="Z329" i="1" s="1"/>
  <c r="AI329" i="1" s="1"/>
  <c r="CX329" i="1"/>
  <c r="CW329" i="1"/>
  <c r="CT329" i="1"/>
  <c r="CS329" i="1" s="1"/>
  <c r="CQ329" i="1" s="1"/>
  <c r="DB329" i="1" s="1"/>
  <c r="CP329" i="1"/>
  <c r="DC329" i="1" s="1"/>
  <c r="AL329" i="1"/>
  <c r="OQ328" i="1"/>
  <c r="OL328" i="1"/>
  <c r="OK328" i="1"/>
  <c r="OJ328" i="1"/>
  <c r="OI328" i="1"/>
  <c r="OH328" i="1"/>
  <c r="OG328" i="1"/>
  <c r="NS328" i="1"/>
  <c r="NR328" i="1"/>
  <c r="NP328" i="1"/>
  <c r="NO328" i="1"/>
  <c r="NC328" i="1"/>
  <c r="MY328" i="1"/>
  <c r="MQ328" i="1"/>
  <c r="MP328" i="1"/>
  <c r="MR328" i="1" s="1"/>
  <c r="MK328" i="1"/>
  <c r="MJ328" i="1"/>
  <c r="ME328" i="1"/>
  <c r="MF328" i="1" s="1"/>
  <c r="MD328" i="1"/>
  <c r="LY328" i="1"/>
  <c r="LX328" i="1"/>
  <c r="LS328" i="1"/>
  <c r="LR328" i="1"/>
  <c r="LM328" i="1"/>
  <c r="LL328" i="1"/>
  <c r="LG328" i="1"/>
  <c r="LF328" i="1"/>
  <c r="LA328" i="1"/>
  <c r="KZ328" i="1"/>
  <c r="KU328" i="1"/>
  <c r="KT328" i="1"/>
  <c r="KO328" i="1"/>
  <c r="KN328" i="1"/>
  <c r="KC328" i="1"/>
  <c r="KB328" i="1"/>
  <c r="KA328" i="1"/>
  <c r="JZ328" i="1"/>
  <c r="JY328" i="1"/>
  <c r="JW328" i="1"/>
  <c r="JV328" i="1"/>
  <c r="JU328" i="1"/>
  <c r="JT328" i="1"/>
  <c r="JR328" i="1"/>
  <c r="JQ328" i="1"/>
  <c r="JP328" i="1"/>
  <c r="JO328" i="1"/>
  <c r="JI328" i="1" s="1"/>
  <c r="JN328" i="1"/>
  <c r="JM328" i="1"/>
  <c r="JL328" i="1"/>
  <c r="JK328" i="1"/>
  <c r="JJ328" i="1"/>
  <c r="JH328" i="1"/>
  <c r="JG328" i="1"/>
  <c r="JF328" i="1"/>
  <c r="JA328" i="1"/>
  <c r="IZ328" i="1"/>
  <c r="IY328" i="1"/>
  <c r="IX328" i="1"/>
  <c r="IW328" i="1"/>
  <c r="IU328" i="1"/>
  <c r="IT328" i="1"/>
  <c r="IS328" i="1"/>
  <c r="IR328" i="1"/>
  <c r="IP328" i="1"/>
  <c r="IO328" i="1"/>
  <c r="IN328" i="1"/>
  <c r="IM328" i="1"/>
  <c r="IG328" i="1" s="1"/>
  <c r="IL328" i="1"/>
  <c r="IK328" i="1"/>
  <c r="IJ328" i="1"/>
  <c r="IH328" i="1"/>
  <c r="IF328" i="1"/>
  <c r="IE328" i="1"/>
  <c r="ID328" i="1"/>
  <c r="HW328" i="1"/>
  <c r="HS328" i="1"/>
  <c r="HJ328" i="1" s="1"/>
  <c r="HG328" i="1" s="1" a="1"/>
  <c r="HG328" i="1" s="1"/>
  <c r="HR328" i="1"/>
  <c r="HQ328" i="1"/>
  <c r="HP328" i="1"/>
  <c r="HO328" i="1"/>
  <c r="HI328" i="1"/>
  <c r="HC328" i="1"/>
  <c r="HA328" i="1" a="1"/>
  <c r="HA328" i="1" s="1"/>
  <c r="GY328" i="1"/>
  <c r="GX328" i="1"/>
  <c r="GL328" i="1"/>
  <c r="GM328" i="1" s="1"/>
  <c r="GZ328" i="1" s="1"/>
  <c r="FR328" i="1"/>
  <c r="FI328" i="1"/>
  <c r="FO328" i="1" s="1"/>
  <c r="DT328" i="1"/>
  <c r="DJ328" i="1"/>
  <c r="DI328" i="1"/>
  <c r="DH328" i="1"/>
  <c r="CZ328" i="1"/>
  <c r="CY328" i="1" s="1"/>
  <c r="CV328" i="1" s="1"/>
  <c r="Z328" i="1" s="1"/>
  <c r="AI328" i="1" s="1"/>
  <c r="CX328" i="1"/>
  <c r="CW328" i="1"/>
  <c r="CT328" i="1"/>
  <c r="CS328" i="1" s="1"/>
  <c r="CQ328" i="1" s="1"/>
  <c r="CP328" i="1"/>
  <c r="DC328" i="1" s="1"/>
  <c r="AL328" i="1"/>
  <c r="OQ327" i="1"/>
  <c r="OL327" i="1"/>
  <c r="OK327" i="1"/>
  <c r="OJ327" i="1"/>
  <c r="OI327" i="1"/>
  <c r="OH327" i="1"/>
  <c r="OG327" i="1"/>
  <c r="NS327" i="1"/>
  <c r="NR327" i="1"/>
  <c r="NP327" i="1"/>
  <c r="NO327" i="1"/>
  <c r="NC327" i="1"/>
  <c r="MY327" i="1"/>
  <c r="MQ327" i="1"/>
  <c r="MP327" i="1"/>
  <c r="MK327" i="1"/>
  <c r="MJ327" i="1"/>
  <c r="ME327" i="1"/>
  <c r="MD327" i="1"/>
  <c r="LY327" i="1"/>
  <c r="LX327" i="1"/>
  <c r="LS327" i="1"/>
  <c r="LR327" i="1"/>
  <c r="LM327" i="1"/>
  <c r="LL327" i="1"/>
  <c r="LG327" i="1"/>
  <c r="LF327" i="1"/>
  <c r="LA327" i="1"/>
  <c r="KZ327" i="1"/>
  <c r="KU327" i="1"/>
  <c r="KT327" i="1"/>
  <c r="KO327" i="1"/>
  <c r="KN327" i="1"/>
  <c r="KC327" i="1"/>
  <c r="KB327" i="1"/>
  <c r="KA327" i="1"/>
  <c r="JZ327" i="1"/>
  <c r="JY327" i="1"/>
  <c r="JW327" i="1"/>
  <c r="JV327" i="1"/>
  <c r="JU327" i="1"/>
  <c r="JT327" i="1"/>
  <c r="JR327" i="1"/>
  <c r="JQ327" i="1"/>
  <c r="JP327" i="1"/>
  <c r="JO327" i="1"/>
  <c r="JN327" i="1"/>
  <c r="JM327" i="1"/>
  <c r="JL327" i="1"/>
  <c r="JJ327" i="1"/>
  <c r="JH327" i="1"/>
  <c r="JG327" i="1"/>
  <c r="JF327" i="1"/>
  <c r="JA327" i="1"/>
  <c r="IZ327" i="1"/>
  <c r="IY327" i="1"/>
  <c r="IX327" i="1"/>
  <c r="IW327" i="1"/>
  <c r="IU327" i="1"/>
  <c r="IT327" i="1"/>
  <c r="IS327" i="1"/>
  <c r="IR327" i="1"/>
  <c r="IP327" i="1"/>
  <c r="IO327" i="1"/>
  <c r="IN327" i="1"/>
  <c r="IM327" i="1"/>
  <c r="IL327" i="1"/>
  <c r="IK327" i="1"/>
  <c r="IJ327" i="1"/>
  <c r="IH327" i="1"/>
  <c r="IF327" i="1"/>
  <c r="IE327" i="1"/>
  <c r="ID327" i="1"/>
  <c r="HW327" i="1"/>
  <c r="HS327" i="1"/>
  <c r="HJ327" i="1" s="1"/>
  <c r="HG327" i="1" s="1" a="1"/>
  <c r="HG327" i="1" s="1"/>
  <c r="HR327" i="1"/>
  <c r="HQ327" i="1"/>
  <c r="HP327" i="1"/>
  <c r="HO327" i="1"/>
  <c r="HI327" i="1"/>
  <c r="HC327" i="1"/>
  <c r="HA327" i="1" a="1"/>
  <c r="HA327" i="1" s="1"/>
  <c r="GY327" i="1"/>
  <c r="GX327" i="1"/>
  <c r="GL327" i="1"/>
  <c r="GM327" i="1" s="1"/>
  <c r="GZ327" i="1" s="1"/>
  <c r="FR327" i="1"/>
  <c r="FS327" i="1" s="1"/>
  <c r="FI327" i="1"/>
  <c r="FO327" i="1" s="1"/>
  <c r="DT327" i="1"/>
  <c r="DJ327" i="1"/>
  <c r="DI327" i="1"/>
  <c r="DH327" i="1"/>
  <c r="CZ327" i="1"/>
  <c r="CY327" i="1" s="1"/>
  <c r="CV327" i="1" s="1"/>
  <c r="Z327" i="1" s="1"/>
  <c r="AI327" i="1" s="1"/>
  <c r="CX327" i="1"/>
  <c r="CW327" i="1"/>
  <c r="CT327" i="1"/>
  <c r="CS327" i="1" s="1"/>
  <c r="CQ327" i="1" s="1"/>
  <c r="DB327" i="1" s="1"/>
  <c r="CP327" i="1"/>
  <c r="DC327" i="1" s="1"/>
  <c r="AL327" i="1"/>
  <c r="OQ326" i="1"/>
  <c r="OL326" i="1"/>
  <c r="OK326" i="1"/>
  <c r="OJ326" i="1"/>
  <c r="OI326" i="1"/>
  <c r="OH326" i="1"/>
  <c r="OG326" i="1"/>
  <c r="NS326" i="1"/>
  <c r="NR326" i="1"/>
  <c r="NP326" i="1"/>
  <c r="NO326" i="1"/>
  <c r="NC326" i="1"/>
  <c r="MY326" i="1"/>
  <c r="MQ326" i="1"/>
  <c r="MP326" i="1"/>
  <c r="MK326" i="1"/>
  <c r="MJ326" i="1"/>
  <c r="ME326" i="1"/>
  <c r="MD326" i="1"/>
  <c r="LY326" i="1"/>
  <c r="LX326" i="1"/>
  <c r="LS326" i="1"/>
  <c r="LR326" i="1"/>
  <c r="LM326" i="1"/>
  <c r="LL326" i="1"/>
  <c r="LG326" i="1"/>
  <c r="LF326" i="1"/>
  <c r="LA326" i="1"/>
  <c r="KZ326" i="1"/>
  <c r="KU326" i="1"/>
  <c r="KT326" i="1"/>
  <c r="KO326" i="1"/>
  <c r="KN326" i="1"/>
  <c r="KC326" i="1"/>
  <c r="KB326" i="1"/>
  <c r="KA326" i="1"/>
  <c r="JZ326" i="1"/>
  <c r="JY326" i="1"/>
  <c r="JW326" i="1"/>
  <c r="JV326" i="1"/>
  <c r="JU326" i="1"/>
  <c r="JT326" i="1"/>
  <c r="JR326" i="1"/>
  <c r="JQ326" i="1"/>
  <c r="JP326" i="1"/>
  <c r="JO326" i="1"/>
  <c r="JN326" i="1"/>
  <c r="JM326" i="1"/>
  <c r="JL326" i="1"/>
  <c r="JJ326" i="1"/>
  <c r="JH326" i="1"/>
  <c r="JG326" i="1"/>
  <c r="JF326" i="1"/>
  <c r="JA326" i="1"/>
  <c r="IZ326" i="1"/>
  <c r="IY326" i="1"/>
  <c r="IX326" i="1"/>
  <c r="IW326" i="1"/>
  <c r="IU326" i="1"/>
  <c r="IT326" i="1"/>
  <c r="IS326" i="1"/>
  <c r="IR326" i="1"/>
  <c r="IP326" i="1"/>
  <c r="IO326" i="1"/>
  <c r="IN326" i="1"/>
  <c r="IM326" i="1"/>
  <c r="IL326" i="1"/>
  <c r="IK326" i="1"/>
  <c r="IJ326" i="1"/>
  <c r="IH326" i="1"/>
  <c r="IF326" i="1"/>
  <c r="IE326" i="1"/>
  <c r="ID326" i="1"/>
  <c r="HW326" i="1"/>
  <c r="HS326" i="1"/>
  <c r="HJ326" i="1" s="1"/>
  <c r="HG326" i="1" s="1" a="1"/>
  <c r="HG326" i="1" s="1"/>
  <c r="HR326" i="1"/>
  <c r="HQ326" i="1"/>
  <c r="HP326" i="1"/>
  <c r="HO326" i="1"/>
  <c r="HI326" i="1"/>
  <c r="HC326" i="1"/>
  <c r="HA326" i="1" a="1"/>
  <c r="HA326" i="1" s="1"/>
  <c r="GY326" i="1"/>
  <c r="GX326" i="1"/>
  <c r="GL326" i="1"/>
  <c r="GM326" i="1" s="1"/>
  <c r="GZ326" i="1" s="1"/>
  <c r="FR326" i="1"/>
  <c r="FI326" i="1"/>
  <c r="FO326" i="1" s="1"/>
  <c r="DT326" i="1"/>
  <c r="DJ326" i="1"/>
  <c r="DI326" i="1"/>
  <c r="DH326" i="1"/>
  <c r="CZ326" i="1"/>
  <c r="CY326" i="1"/>
  <c r="CV326" i="1" s="1"/>
  <c r="Z326" i="1" s="1"/>
  <c r="AI326" i="1" s="1"/>
  <c r="CX326" i="1"/>
  <c r="CW326" i="1"/>
  <c r="CT326" i="1"/>
  <c r="CS326" i="1" s="1"/>
  <c r="CQ326" i="1" s="1"/>
  <c r="DB326" i="1" s="1"/>
  <c r="CP326" i="1"/>
  <c r="DC326" i="1" s="1"/>
  <c r="AL326" i="1"/>
  <c r="OQ325" i="1"/>
  <c r="OL325" i="1"/>
  <c r="OK325" i="1"/>
  <c r="OJ325" i="1"/>
  <c r="OI325" i="1"/>
  <c r="OH325" i="1"/>
  <c r="OG325" i="1"/>
  <c r="NS325" i="1"/>
  <c r="NR325" i="1"/>
  <c r="NP325" i="1"/>
  <c r="NO325" i="1"/>
  <c r="NQ325" i="1" s="1"/>
  <c r="NC325" i="1"/>
  <c r="MY325" i="1"/>
  <c r="MQ325" i="1"/>
  <c r="MP325" i="1"/>
  <c r="MK325" i="1"/>
  <c r="MJ325" i="1"/>
  <c r="ME325" i="1"/>
  <c r="MD325" i="1"/>
  <c r="LY325" i="1"/>
  <c r="LX325" i="1"/>
  <c r="LS325" i="1"/>
  <c r="LR325" i="1"/>
  <c r="LM325" i="1"/>
  <c r="LL325" i="1"/>
  <c r="LG325" i="1"/>
  <c r="LF325" i="1"/>
  <c r="LA325" i="1"/>
  <c r="KZ325" i="1"/>
  <c r="KU325" i="1"/>
  <c r="KT325" i="1"/>
  <c r="KO325" i="1"/>
  <c r="KN325" i="1"/>
  <c r="KC325" i="1"/>
  <c r="KB325" i="1"/>
  <c r="KA325" i="1"/>
  <c r="JZ325" i="1"/>
  <c r="JY325" i="1"/>
  <c r="JW325" i="1"/>
  <c r="JV325" i="1"/>
  <c r="JU325" i="1"/>
  <c r="JT325" i="1"/>
  <c r="JR325" i="1"/>
  <c r="JQ325" i="1"/>
  <c r="JP325" i="1"/>
  <c r="JO325" i="1"/>
  <c r="JI325" i="1" s="1"/>
  <c r="JN325" i="1"/>
  <c r="JM325" i="1"/>
  <c r="JL325" i="1"/>
  <c r="JJ325" i="1"/>
  <c r="JH325" i="1"/>
  <c r="JG325" i="1"/>
  <c r="JF325" i="1"/>
  <c r="JA325" i="1"/>
  <c r="IZ325" i="1"/>
  <c r="IY325" i="1"/>
  <c r="IX325" i="1"/>
  <c r="IW325" i="1"/>
  <c r="IU325" i="1"/>
  <c r="IT325" i="1"/>
  <c r="IS325" i="1"/>
  <c r="IR325" i="1"/>
  <c r="IP325" i="1"/>
  <c r="IO325" i="1"/>
  <c r="IN325" i="1"/>
  <c r="IM325" i="1"/>
  <c r="II325" i="1" s="1"/>
  <c r="IL325" i="1"/>
  <c r="IK325" i="1"/>
  <c r="IJ325" i="1"/>
  <c r="IH325" i="1"/>
  <c r="IF325" i="1"/>
  <c r="IE325" i="1"/>
  <c r="ID325" i="1"/>
  <c r="HW325" i="1"/>
  <c r="HS325" i="1"/>
  <c r="HJ325" i="1" s="1"/>
  <c r="HG325" i="1" s="1" a="1"/>
  <c r="HG325" i="1" s="1"/>
  <c r="HR325" i="1"/>
  <c r="HQ325" i="1"/>
  <c r="HP325" i="1"/>
  <c r="HO325" i="1"/>
  <c r="HI325" i="1"/>
  <c r="HC325" i="1"/>
  <c r="HA325" i="1" a="1"/>
  <c r="HA325" i="1" s="1"/>
  <c r="GY325" i="1"/>
  <c r="GX325" i="1"/>
  <c r="GL325" i="1"/>
  <c r="GM325" i="1" s="1"/>
  <c r="GZ325" i="1" s="1"/>
  <c r="FR325" i="1"/>
  <c r="FS325" i="1" s="1"/>
  <c r="FT325" i="1" s="1"/>
  <c r="FU325" i="1" s="1"/>
  <c r="FV325" i="1" s="1"/>
  <c r="ES325" i="1" s="1"/>
  <c r="FI325" i="1"/>
  <c r="FO325" i="1" s="1"/>
  <c r="DT325" i="1"/>
  <c r="DJ325" i="1"/>
  <c r="DI325" i="1"/>
  <c r="DH325" i="1"/>
  <c r="CZ325" i="1"/>
  <c r="CY325" i="1" s="1"/>
  <c r="CX325" i="1"/>
  <c r="CW325" i="1"/>
  <c r="CV325" i="1"/>
  <c r="Z325" i="1" s="1"/>
  <c r="AI325" i="1" s="1"/>
  <c r="CT325" i="1"/>
  <c r="CS325" i="1" s="1"/>
  <c r="CQ325" i="1" s="1"/>
  <c r="DB325" i="1" s="1"/>
  <c r="CP325" i="1"/>
  <c r="AL325" i="1"/>
  <c r="OQ324" i="1"/>
  <c r="OL324" i="1"/>
  <c r="OK324" i="1"/>
  <c r="OJ324" i="1"/>
  <c r="OI324" i="1"/>
  <c r="OH324" i="1"/>
  <c r="OG324" i="1"/>
  <c r="NS324" i="1"/>
  <c r="NR324" i="1"/>
  <c r="NP324" i="1"/>
  <c r="NO324" i="1"/>
  <c r="NC324" i="1"/>
  <c r="MY324" i="1"/>
  <c r="MQ324" i="1"/>
  <c r="MP324" i="1"/>
  <c r="MK324" i="1"/>
  <c r="MJ324" i="1"/>
  <c r="ME324" i="1"/>
  <c r="MD324" i="1"/>
  <c r="LY324" i="1"/>
  <c r="LX324" i="1"/>
  <c r="LS324" i="1"/>
  <c r="LR324" i="1"/>
  <c r="LM324" i="1"/>
  <c r="LL324" i="1"/>
  <c r="LG324" i="1"/>
  <c r="LF324" i="1"/>
  <c r="LA324" i="1"/>
  <c r="KZ324" i="1"/>
  <c r="KU324" i="1"/>
  <c r="KT324" i="1"/>
  <c r="KO324" i="1"/>
  <c r="KN324" i="1"/>
  <c r="KC324" i="1"/>
  <c r="KB324" i="1"/>
  <c r="KA324" i="1"/>
  <c r="JZ324" i="1"/>
  <c r="JY324" i="1"/>
  <c r="JW324" i="1"/>
  <c r="JV324" i="1"/>
  <c r="JU324" i="1"/>
  <c r="JT324" i="1"/>
  <c r="JR324" i="1"/>
  <c r="JQ324" i="1"/>
  <c r="JP324" i="1"/>
  <c r="JO324" i="1"/>
  <c r="JI324" i="1" s="1"/>
  <c r="JN324" i="1"/>
  <c r="JM324" i="1"/>
  <c r="JL324" i="1"/>
  <c r="JJ324" i="1"/>
  <c r="JH324" i="1"/>
  <c r="JG324" i="1"/>
  <c r="JF324" i="1"/>
  <c r="JA324" i="1"/>
  <c r="IZ324" i="1"/>
  <c r="IY324" i="1"/>
  <c r="IX324" i="1"/>
  <c r="IW324" i="1"/>
  <c r="IU324" i="1"/>
  <c r="IT324" i="1"/>
  <c r="IS324" i="1"/>
  <c r="IR324" i="1"/>
  <c r="IP324" i="1"/>
  <c r="IO324" i="1"/>
  <c r="IN324" i="1"/>
  <c r="IM324" i="1"/>
  <c r="IL324" i="1"/>
  <c r="IK324" i="1"/>
  <c r="IJ324" i="1"/>
  <c r="IH324" i="1"/>
  <c r="IF324" i="1"/>
  <c r="IE324" i="1"/>
  <c r="ID324" i="1"/>
  <c r="HW324" i="1"/>
  <c r="HS324" i="1"/>
  <c r="HJ324" i="1" s="1"/>
  <c r="HG324" i="1" s="1" a="1"/>
  <c r="HG324" i="1" s="1"/>
  <c r="HR324" i="1"/>
  <c r="HQ324" i="1"/>
  <c r="HP324" i="1"/>
  <c r="HO324" i="1"/>
  <c r="HI324" i="1"/>
  <c r="HC324" i="1"/>
  <c r="HA324" i="1" a="1"/>
  <c r="HA324" i="1" s="1"/>
  <c r="GY324" i="1"/>
  <c r="GX324" i="1"/>
  <c r="GL324" i="1"/>
  <c r="GM324" i="1" s="1"/>
  <c r="GZ324" i="1" s="1"/>
  <c r="FR324" i="1"/>
  <c r="FI324" i="1"/>
  <c r="FO324" i="1" s="1"/>
  <c r="DT324" i="1"/>
  <c r="DJ324" i="1"/>
  <c r="DI324" i="1"/>
  <c r="DH324" i="1"/>
  <c r="CZ324" i="1"/>
  <c r="CY324" i="1" s="1"/>
  <c r="CV324" i="1" s="1"/>
  <c r="Z324" i="1" s="1"/>
  <c r="AI324" i="1" s="1"/>
  <c r="CX324" i="1"/>
  <c r="CW324" i="1"/>
  <c r="CT324" i="1"/>
  <c r="CS324" i="1" s="1"/>
  <c r="CQ324" i="1" s="1"/>
  <c r="DB324" i="1" s="1"/>
  <c r="CP324" i="1"/>
  <c r="DC324" i="1" s="1"/>
  <c r="AL324" i="1"/>
  <c r="OQ323" i="1"/>
  <c r="OL323" i="1"/>
  <c r="OK323" i="1"/>
  <c r="OJ323" i="1"/>
  <c r="OI323" i="1"/>
  <c r="OH323" i="1"/>
  <c r="OG323" i="1"/>
  <c r="NS323" i="1"/>
  <c r="NR323" i="1"/>
  <c r="NP323" i="1"/>
  <c r="NO323" i="1"/>
  <c r="NC323" i="1"/>
  <c r="MY323" i="1"/>
  <c r="MQ323" i="1"/>
  <c r="MP323" i="1"/>
  <c r="MK323" i="1"/>
  <c r="MJ323" i="1"/>
  <c r="ME323" i="1"/>
  <c r="MD323" i="1"/>
  <c r="LY323" i="1"/>
  <c r="LX323" i="1"/>
  <c r="LS323" i="1"/>
  <c r="LR323" i="1"/>
  <c r="LM323" i="1"/>
  <c r="LL323" i="1"/>
  <c r="LG323" i="1"/>
  <c r="LH323" i="1" s="1"/>
  <c r="LF323" i="1"/>
  <c r="LA323" i="1"/>
  <c r="KZ323" i="1"/>
  <c r="KU323" i="1"/>
  <c r="KT323" i="1"/>
  <c r="KO323" i="1"/>
  <c r="KN323" i="1"/>
  <c r="KP323" i="1" s="1"/>
  <c r="KC323" i="1"/>
  <c r="KB323" i="1"/>
  <c r="KA323" i="1"/>
  <c r="JZ323" i="1"/>
  <c r="JY323" i="1"/>
  <c r="JW323" i="1"/>
  <c r="JV323" i="1"/>
  <c r="JU323" i="1"/>
  <c r="JT323" i="1"/>
  <c r="JR323" i="1"/>
  <c r="JQ323" i="1"/>
  <c r="JP323" i="1"/>
  <c r="JO323" i="1"/>
  <c r="JI323" i="1" s="1"/>
  <c r="JN323" i="1"/>
  <c r="JM323" i="1"/>
  <c r="JL323" i="1"/>
  <c r="JJ323" i="1"/>
  <c r="JH323" i="1"/>
  <c r="JG323" i="1"/>
  <c r="JF323" i="1"/>
  <c r="JA323" i="1"/>
  <c r="IZ323" i="1"/>
  <c r="IY323" i="1"/>
  <c r="IX323" i="1"/>
  <c r="IW323" i="1"/>
  <c r="IU323" i="1"/>
  <c r="IT323" i="1"/>
  <c r="IS323" i="1"/>
  <c r="IR323" i="1"/>
  <c r="IP323" i="1"/>
  <c r="IO323" i="1"/>
  <c r="IN323" i="1"/>
  <c r="IM323" i="1"/>
  <c r="IG323" i="1" s="1"/>
  <c r="IL323" i="1"/>
  <c r="IK323" i="1"/>
  <c r="IJ323" i="1"/>
  <c r="IH323" i="1"/>
  <c r="IF323" i="1"/>
  <c r="IE323" i="1"/>
  <c r="ID323" i="1"/>
  <c r="HW323" i="1"/>
  <c r="HS323" i="1"/>
  <c r="HJ323" i="1" s="1"/>
  <c r="HG323" i="1" s="1" a="1"/>
  <c r="HG323" i="1" s="1"/>
  <c r="HR323" i="1"/>
  <c r="HQ323" i="1"/>
  <c r="HP323" i="1"/>
  <c r="HO323" i="1"/>
  <c r="HI323" i="1"/>
  <c r="HC323" i="1"/>
  <c r="HA323" i="1" a="1"/>
  <c r="HA323" i="1" s="1"/>
  <c r="GY323" i="1"/>
  <c r="GX323" i="1"/>
  <c r="GL323" i="1"/>
  <c r="GM323" i="1" s="1"/>
  <c r="GZ323" i="1" s="1"/>
  <c r="FR323" i="1"/>
  <c r="FS323" i="1" s="1"/>
  <c r="FT323" i="1" s="1"/>
  <c r="FU323" i="1" s="1"/>
  <c r="FV323" i="1" s="1"/>
  <c r="ES323" i="1" s="1"/>
  <c r="FI323" i="1"/>
  <c r="FO323" i="1" s="1"/>
  <c r="DT323" i="1"/>
  <c r="DJ323" i="1"/>
  <c r="DI323" i="1"/>
  <c r="DH323" i="1"/>
  <c r="CZ323" i="1"/>
  <c r="CY323" i="1" s="1"/>
  <c r="CV323" i="1" s="1"/>
  <c r="Z323" i="1" s="1"/>
  <c r="AI323" i="1" s="1"/>
  <c r="CX323" i="1"/>
  <c r="CW323" i="1"/>
  <c r="CT323" i="1"/>
  <c r="CS323" i="1" s="1"/>
  <c r="CQ323" i="1" s="1"/>
  <c r="DB323" i="1" s="1"/>
  <c r="CP323" i="1"/>
  <c r="DC323" i="1" s="1"/>
  <c r="AL323" i="1"/>
  <c r="OQ322" i="1"/>
  <c r="OL322" i="1"/>
  <c r="OK322" i="1"/>
  <c r="OJ322" i="1"/>
  <c r="OI322" i="1"/>
  <c r="OH322" i="1"/>
  <c r="OG322" i="1"/>
  <c r="NS322" i="1"/>
  <c r="NR322" i="1"/>
  <c r="NP322" i="1"/>
  <c r="NO322" i="1"/>
  <c r="NC322" i="1"/>
  <c r="MY322" i="1"/>
  <c r="MQ322" i="1"/>
  <c r="MP322" i="1"/>
  <c r="MK322" i="1"/>
  <c r="MJ322" i="1"/>
  <c r="ME322" i="1"/>
  <c r="MD322" i="1"/>
  <c r="LY322" i="1"/>
  <c r="LX322" i="1"/>
  <c r="LS322" i="1"/>
  <c r="LR322" i="1"/>
  <c r="LM322" i="1"/>
  <c r="LL322" i="1"/>
  <c r="LG322" i="1"/>
  <c r="LF322" i="1"/>
  <c r="LA322" i="1"/>
  <c r="KZ322" i="1"/>
  <c r="KU322" i="1"/>
  <c r="KT322" i="1"/>
  <c r="KO322" i="1"/>
  <c r="KN322" i="1"/>
  <c r="KC322" i="1"/>
  <c r="KB322" i="1"/>
  <c r="KA322" i="1"/>
  <c r="JZ322" i="1"/>
  <c r="JY322" i="1"/>
  <c r="JW322" i="1"/>
  <c r="JV322" i="1"/>
  <c r="JU322" i="1"/>
  <c r="JT322" i="1"/>
  <c r="JR322" i="1"/>
  <c r="JQ322" i="1"/>
  <c r="JP322" i="1"/>
  <c r="JO322" i="1"/>
  <c r="JN322" i="1"/>
  <c r="JM322" i="1"/>
  <c r="JL322" i="1"/>
  <c r="JJ322" i="1"/>
  <c r="JH322" i="1"/>
  <c r="JG322" i="1"/>
  <c r="JF322" i="1"/>
  <c r="JA322" i="1"/>
  <c r="IZ322" i="1"/>
  <c r="IY322" i="1"/>
  <c r="IX322" i="1"/>
  <c r="IW322" i="1"/>
  <c r="IU322" i="1"/>
  <c r="IT322" i="1"/>
  <c r="IS322" i="1"/>
  <c r="IR322" i="1"/>
  <c r="IP322" i="1"/>
  <c r="IO322" i="1"/>
  <c r="IN322" i="1"/>
  <c r="IM322" i="1"/>
  <c r="IG322" i="1" s="1"/>
  <c r="IL322" i="1"/>
  <c r="IK322" i="1"/>
  <c r="IJ322" i="1"/>
  <c r="IH322" i="1"/>
  <c r="IF322" i="1"/>
  <c r="IE322" i="1"/>
  <c r="ID322" i="1"/>
  <c r="HW322" i="1"/>
  <c r="HS322" i="1"/>
  <c r="HJ322" i="1" s="1"/>
  <c r="HG322" i="1" s="1" a="1"/>
  <c r="HG322" i="1" s="1"/>
  <c r="HR322" i="1"/>
  <c r="HQ322" i="1"/>
  <c r="HP322" i="1"/>
  <c r="HO322" i="1"/>
  <c r="HI322" i="1"/>
  <c r="HC322" i="1"/>
  <c r="HA322" i="1" a="1"/>
  <c r="HA322" i="1" s="1"/>
  <c r="GY322" i="1"/>
  <c r="GX322" i="1"/>
  <c r="GL322" i="1"/>
  <c r="GM322" i="1" s="1"/>
  <c r="GZ322" i="1" s="1"/>
  <c r="FR322" i="1"/>
  <c r="FS322" i="1" s="1"/>
  <c r="FI322" i="1"/>
  <c r="FO322" i="1" s="1"/>
  <c r="DT322" i="1"/>
  <c r="DJ322" i="1"/>
  <c r="DI322" i="1"/>
  <c r="DH322" i="1"/>
  <c r="CZ322" i="1"/>
  <c r="CY322" i="1" s="1"/>
  <c r="CV322" i="1" s="1"/>
  <c r="Z322" i="1" s="1"/>
  <c r="AI322" i="1" s="1"/>
  <c r="CX322" i="1"/>
  <c r="CW322" i="1"/>
  <c r="CT322" i="1"/>
  <c r="CS322" i="1" s="1"/>
  <c r="CQ322" i="1" s="1"/>
  <c r="DB322" i="1" s="1"/>
  <c r="CP322" i="1"/>
  <c r="AL322" i="1"/>
  <c r="OQ321" i="1"/>
  <c r="OL321" i="1"/>
  <c r="OK321" i="1"/>
  <c r="OJ321" i="1"/>
  <c r="OI321" i="1"/>
  <c r="OH321" i="1"/>
  <c r="OG321" i="1"/>
  <c r="NS321" i="1"/>
  <c r="NR321" i="1"/>
  <c r="NP321" i="1"/>
  <c r="NO321" i="1"/>
  <c r="NC321" i="1"/>
  <c r="MY321" i="1"/>
  <c r="MQ321" i="1"/>
  <c r="MP321" i="1"/>
  <c r="MR321" i="1" s="1"/>
  <c r="MK321" i="1"/>
  <c r="MJ321" i="1"/>
  <c r="ME321" i="1"/>
  <c r="MD321" i="1"/>
  <c r="LY321" i="1"/>
  <c r="LX321" i="1"/>
  <c r="LS321" i="1"/>
  <c r="LR321" i="1"/>
  <c r="LT321" i="1" s="1"/>
  <c r="LM321" i="1"/>
  <c r="LL321" i="1"/>
  <c r="LG321" i="1"/>
  <c r="LF321" i="1"/>
  <c r="LA321" i="1"/>
  <c r="KZ321" i="1"/>
  <c r="KU321" i="1"/>
  <c r="KT321" i="1"/>
  <c r="KV321" i="1" s="1"/>
  <c r="KO321" i="1"/>
  <c r="KN321" i="1"/>
  <c r="KC321" i="1"/>
  <c r="KB321" i="1"/>
  <c r="KA321" i="1"/>
  <c r="JZ321" i="1"/>
  <c r="JY321" i="1"/>
  <c r="JW321" i="1"/>
  <c r="JV321" i="1"/>
  <c r="JU321" i="1"/>
  <c r="JT321" i="1"/>
  <c r="JR321" i="1"/>
  <c r="JQ321" i="1"/>
  <c r="JP321" i="1"/>
  <c r="JO321" i="1"/>
  <c r="JI321" i="1" s="1"/>
  <c r="JN321" i="1"/>
  <c r="JM321" i="1"/>
  <c r="JL321" i="1"/>
  <c r="JJ321" i="1"/>
  <c r="JH321" i="1"/>
  <c r="JG321" i="1"/>
  <c r="JF321" i="1"/>
  <c r="JA321" i="1"/>
  <c r="IZ321" i="1"/>
  <c r="IY321" i="1"/>
  <c r="IX321" i="1"/>
  <c r="IW321" i="1"/>
  <c r="IU321" i="1"/>
  <c r="IT321" i="1"/>
  <c r="IS321" i="1"/>
  <c r="IR321" i="1"/>
  <c r="IP321" i="1"/>
  <c r="IO321" i="1"/>
  <c r="IN321" i="1"/>
  <c r="IM321" i="1"/>
  <c r="II321" i="1" s="1"/>
  <c r="IA321" i="1" s="1"/>
  <c r="IB321" i="1" s="1"/>
  <c r="KF321" i="1" s="1"/>
  <c r="IL321" i="1"/>
  <c r="IK321" i="1"/>
  <c r="IJ321" i="1"/>
  <c r="IH321" i="1"/>
  <c r="IF321" i="1"/>
  <c r="IE321" i="1"/>
  <c r="ID321" i="1"/>
  <c r="HW321" i="1"/>
  <c r="HS321" i="1"/>
  <c r="HJ321" i="1" s="1"/>
  <c r="HG321" i="1" s="1" a="1"/>
  <c r="HG321" i="1" s="1"/>
  <c r="HR321" i="1"/>
  <c r="HQ321" i="1"/>
  <c r="HP321" i="1"/>
  <c r="HO321" i="1"/>
  <c r="HI321" i="1"/>
  <c r="HC321" i="1"/>
  <c r="HA321" i="1" a="1"/>
  <c r="HA321" i="1" s="1"/>
  <c r="GY321" i="1"/>
  <c r="GX321" i="1"/>
  <c r="GL321" i="1"/>
  <c r="GM321" i="1" s="1"/>
  <c r="GZ321" i="1" s="1"/>
  <c r="FR321" i="1"/>
  <c r="FS321" i="1" s="1"/>
  <c r="FT321" i="1" s="1"/>
  <c r="FU321" i="1" s="1"/>
  <c r="FV321" i="1" s="1"/>
  <c r="ES321" i="1" s="1"/>
  <c r="FI321" i="1"/>
  <c r="FO321" i="1" s="1"/>
  <c r="DT321" i="1"/>
  <c r="DJ321" i="1"/>
  <c r="DI321" i="1"/>
  <c r="DH321" i="1"/>
  <c r="CZ321" i="1"/>
  <c r="CY321" i="1" s="1"/>
  <c r="CV321" i="1" s="1"/>
  <c r="Z321" i="1" s="1"/>
  <c r="AI321" i="1" s="1"/>
  <c r="CX321" i="1"/>
  <c r="CW321" i="1"/>
  <c r="CT321" i="1"/>
  <c r="CS321" i="1" s="1"/>
  <c r="CQ321" i="1" s="1"/>
  <c r="CP321" i="1"/>
  <c r="DC321" i="1" s="1"/>
  <c r="AL321" i="1"/>
  <c r="OQ320" i="1"/>
  <c r="OL320" i="1"/>
  <c r="OK320" i="1"/>
  <c r="OJ320" i="1"/>
  <c r="OI320" i="1"/>
  <c r="OH320" i="1"/>
  <c r="OG320" i="1"/>
  <c r="OM320" i="1" s="1"/>
  <c r="NS320" i="1"/>
  <c r="NR320" i="1"/>
  <c r="NP320" i="1"/>
  <c r="NO320" i="1"/>
  <c r="NC320" i="1"/>
  <c r="MY320" i="1"/>
  <c r="MQ320" i="1"/>
  <c r="MP320" i="1"/>
  <c r="MK320" i="1"/>
  <c r="MJ320" i="1"/>
  <c r="ME320" i="1"/>
  <c r="MD320" i="1"/>
  <c r="LY320" i="1"/>
  <c r="LX320" i="1"/>
  <c r="LS320" i="1"/>
  <c r="LR320" i="1"/>
  <c r="LM320" i="1"/>
  <c r="LL320" i="1"/>
  <c r="LG320" i="1"/>
  <c r="LF320" i="1"/>
  <c r="LA320" i="1"/>
  <c r="KZ320" i="1"/>
  <c r="KU320" i="1"/>
  <c r="KT320" i="1"/>
  <c r="KO320" i="1"/>
  <c r="KN320" i="1"/>
  <c r="KC320" i="1"/>
  <c r="KB320" i="1"/>
  <c r="KA320" i="1"/>
  <c r="JZ320" i="1"/>
  <c r="JY320" i="1"/>
  <c r="JW320" i="1"/>
  <c r="JV320" i="1"/>
  <c r="JU320" i="1"/>
  <c r="JT320" i="1"/>
  <c r="JR320" i="1"/>
  <c r="JQ320" i="1"/>
  <c r="JP320" i="1"/>
  <c r="JO320" i="1"/>
  <c r="JN320" i="1"/>
  <c r="JM320" i="1"/>
  <c r="JL320" i="1"/>
  <c r="JJ320" i="1"/>
  <c r="JH320" i="1"/>
  <c r="JG320" i="1"/>
  <c r="JF320" i="1"/>
  <c r="JA320" i="1"/>
  <c r="IZ320" i="1"/>
  <c r="IY320" i="1"/>
  <c r="IX320" i="1"/>
  <c r="IW320" i="1"/>
  <c r="IU320" i="1"/>
  <c r="IT320" i="1"/>
  <c r="IS320" i="1"/>
  <c r="IR320" i="1"/>
  <c r="IP320" i="1"/>
  <c r="IO320" i="1"/>
  <c r="IN320" i="1"/>
  <c r="IM320" i="1"/>
  <c r="IL320" i="1"/>
  <c r="IK320" i="1"/>
  <c r="IJ320" i="1"/>
  <c r="IH320" i="1"/>
  <c r="IF320" i="1"/>
  <c r="IE320" i="1"/>
  <c r="ID320" i="1"/>
  <c r="HW320" i="1"/>
  <c r="HS320" i="1"/>
  <c r="HJ320" i="1" s="1"/>
  <c r="HG320" i="1" s="1" a="1"/>
  <c r="HG320" i="1" s="1"/>
  <c r="HR320" i="1"/>
  <c r="HQ320" i="1"/>
  <c r="HP320" i="1"/>
  <c r="HO320" i="1"/>
  <c r="HI320" i="1"/>
  <c r="HC320" i="1"/>
  <c r="HA320" i="1" a="1"/>
  <c r="HA320" i="1" s="1"/>
  <c r="GY320" i="1"/>
  <c r="GX320" i="1"/>
  <c r="GL320" i="1"/>
  <c r="GM320" i="1" s="1"/>
  <c r="GZ320" i="1" s="1"/>
  <c r="FR320" i="1"/>
  <c r="FI320" i="1"/>
  <c r="FO320" i="1" s="1"/>
  <c r="DT320" i="1"/>
  <c r="DJ320" i="1"/>
  <c r="DI320" i="1"/>
  <c r="DH320" i="1"/>
  <c r="CZ320" i="1"/>
  <c r="CY320" i="1" s="1"/>
  <c r="CV320" i="1" s="1"/>
  <c r="Z320" i="1" s="1"/>
  <c r="AI320" i="1" s="1"/>
  <c r="CX320" i="1"/>
  <c r="CW320" i="1"/>
  <c r="CT320" i="1"/>
  <c r="CS320" i="1" s="1"/>
  <c r="CQ320" i="1" s="1"/>
  <c r="DB320" i="1" s="1"/>
  <c r="CP320" i="1"/>
  <c r="AL320" i="1"/>
  <c r="OQ319" i="1"/>
  <c r="OL319" i="1"/>
  <c r="OK319" i="1"/>
  <c r="OJ319" i="1"/>
  <c r="OI319" i="1"/>
  <c r="OO319" i="1" s="1"/>
  <c r="OH319" i="1"/>
  <c r="OG319" i="1"/>
  <c r="NS319" i="1"/>
  <c r="NR319" i="1"/>
  <c r="NT319" i="1" s="1"/>
  <c r="NP319" i="1"/>
  <c r="NO319" i="1"/>
  <c r="NC319" i="1"/>
  <c r="MY319" i="1"/>
  <c r="MQ319" i="1"/>
  <c r="MP319" i="1"/>
  <c r="MK319" i="1"/>
  <c r="MJ319" i="1"/>
  <c r="ME319" i="1"/>
  <c r="MD319" i="1"/>
  <c r="LY319" i="1"/>
  <c r="LX319" i="1"/>
  <c r="LS319" i="1"/>
  <c r="LT319" i="1" s="1"/>
  <c r="LR319" i="1"/>
  <c r="LM319" i="1"/>
  <c r="LL319" i="1"/>
  <c r="LG319" i="1"/>
  <c r="LF319" i="1"/>
  <c r="LA319" i="1"/>
  <c r="KZ319" i="1"/>
  <c r="KU319" i="1"/>
  <c r="KV319" i="1" s="1"/>
  <c r="KT319" i="1"/>
  <c r="KO319" i="1"/>
  <c r="KN319" i="1"/>
  <c r="KC319" i="1"/>
  <c r="KB319" i="1"/>
  <c r="KA319" i="1"/>
  <c r="JZ319" i="1"/>
  <c r="JY319" i="1"/>
  <c r="JW319" i="1"/>
  <c r="JV319" i="1"/>
  <c r="JU319" i="1"/>
  <c r="JT319" i="1"/>
  <c r="JR319" i="1"/>
  <c r="JQ319" i="1"/>
  <c r="JP319" i="1"/>
  <c r="JO319" i="1"/>
  <c r="JK319" i="1" s="1"/>
  <c r="JN319" i="1"/>
  <c r="JM319" i="1"/>
  <c r="JL319" i="1"/>
  <c r="JJ319" i="1"/>
  <c r="JH319" i="1"/>
  <c r="JG319" i="1"/>
  <c r="JF319" i="1"/>
  <c r="JA319" i="1"/>
  <c r="IZ319" i="1"/>
  <c r="IY319" i="1"/>
  <c r="IX319" i="1"/>
  <c r="IW319" i="1"/>
  <c r="IU319" i="1"/>
  <c r="IT319" i="1"/>
  <c r="IS319" i="1"/>
  <c r="IR319" i="1"/>
  <c r="IP319" i="1"/>
  <c r="IO319" i="1"/>
  <c r="IN319" i="1"/>
  <c r="IM319" i="1"/>
  <c r="IL319" i="1"/>
  <c r="IK319" i="1"/>
  <c r="IJ319" i="1"/>
  <c r="IH319" i="1"/>
  <c r="IF319" i="1"/>
  <c r="IE319" i="1"/>
  <c r="ID319" i="1"/>
  <c r="HW319" i="1"/>
  <c r="HS319" i="1"/>
  <c r="HJ319" i="1" s="1"/>
  <c r="HG319" i="1" s="1" a="1"/>
  <c r="HG319" i="1" s="1"/>
  <c r="HR319" i="1"/>
  <c r="HQ319" i="1"/>
  <c r="HP319" i="1"/>
  <c r="HO319" i="1"/>
  <c r="HI319" i="1"/>
  <c r="HC319" i="1"/>
  <c r="HA319" i="1" a="1"/>
  <c r="HA319" i="1" s="1"/>
  <c r="GY319" i="1"/>
  <c r="GX319" i="1"/>
  <c r="GL319" i="1"/>
  <c r="GM319" i="1" s="1"/>
  <c r="GZ319" i="1" s="1"/>
  <c r="FR319" i="1"/>
  <c r="FI319" i="1"/>
  <c r="FO319" i="1" s="1"/>
  <c r="DT319" i="1"/>
  <c r="DJ319" i="1"/>
  <c r="DI319" i="1"/>
  <c r="DH319" i="1"/>
  <c r="CZ319" i="1"/>
  <c r="CY319" i="1" s="1"/>
  <c r="CV319" i="1" s="1"/>
  <c r="Z319" i="1" s="1"/>
  <c r="AI319" i="1" s="1"/>
  <c r="CX319" i="1"/>
  <c r="CW319" i="1"/>
  <c r="CT319" i="1"/>
  <c r="CS319" i="1" s="1"/>
  <c r="CQ319" i="1" s="1"/>
  <c r="DB319" i="1" s="1"/>
  <c r="CP319" i="1"/>
  <c r="AL319" i="1"/>
  <c r="OQ318" i="1"/>
  <c r="OL318" i="1"/>
  <c r="OK318" i="1"/>
  <c r="OJ318" i="1"/>
  <c r="OI318" i="1"/>
  <c r="OH318" i="1"/>
  <c r="OG318" i="1"/>
  <c r="NS318" i="1"/>
  <c r="NR318" i="1"/>
  <c r="NP318" i="1"/>
  <c r="NO318" i="1"/>
  <c r="NC318" i="1"/>
  <c r="MY318" i="1"/>
  <c r="MQ318" i="1"/>
  <c r="MP318" i="1"/>
  <c r="MK318" i="1"/>
  <c r="MJ318" i="1"/>
  <c r="ME318" i="1"/>
  <c r="MD318" i="1"/>
  <c r="LY318" i="1"/>
  <c r="LX318" i="1"/>
  <c r="LS318" i="1"/>
  <c r="LR318" i="1"/>
  <c r="LM318" i="1"/>
  <c r="LL318" i="1"/>
  <c r="LG318" i="1"/>
  <c r="LF318" i="1"/>
  <c r="LA318" i="1"/>
  <c r="KZ318" i="1"/>
  <c r="KU318" i="1"/>
  <c r="KT318" i="1"/>
  <c r="KO318" i="1"/>
  <c r="KN318" i="1"/>
  <c r="KC318" i="1"/>
  <c r="KB318" i="1"/>
  <c r="KA318" i="1"/>
  <c r="JZ318" i="1"/>
  <c r="JY318" i="1"/>
  <c r="JW318" i="1"/>
  <c r="JV318" i="1"/>
  <c r="JU318" i="1"/>
  <c r="JT318" i="1"/>
  <c r="JR318" i="1"/>
  <c r="JQ318" i="1"/>
  <c r="JP318" i="1"/>
  <c r="JO318" i="1"/>
  <c r="JN318" i="1"/>
  <c r="JM318" i="1"/>
  <c r="JL318" i="1"/>
  <c r="JK318" i="1"/>
  <c r="JJ318" i="1"/>
  <c r="JI318" i="1"/>
  <c r="JH318" i="1"/>
  <c r="JG318" i="1"/>
  <c r="JF318" i="1"/>
  <c r="JE318" i="1"/>
  <c r="JC318" i="1"/>
  <c r="JD318" i="1" s="1"/>
  <c r="KI318" i="1" s="1"/>
  <c r="NA318" i="1" s="1"/>
  <c r="JA318" i="1"/>
  <c r="IZ318" i="1"/>
  <c r="IY318" i="1"/>
  <c r="IX318" i="1"/>
  <c r="IW318" i="1"/>
  <c r="IU318" i="1"/>
  <c r="IT318" i="1"/>
  <c r="IS318" i="1"/>
  <c r="IR318" i="1"/>
  <c r="IP318" i="1"/>
  <c r="IO318" i="1"/>
  <c r="IN318" i="1"/>
  <c r="IM318" i="1"/>
  <c r="IL318" i="1"/>
  <c r="IK318" i="1"/>
  <c r="IJ318" i="1"/>
  <c r="II318" i="1"/>
  <c r="IH318" i="1"/>
  <c r="IG318" i="1"/>
  <c r="IF318" i="1"/>
  <c r="IE318" i="1"/>
  <c r="ID318" i="1"/>
  <c r="IC318" i="1"/>
  <c r="IA318" i="1"/>
  <c r="IB318" i="1" s="1"/>
  <c r="KF318" i="1" s="1"/>
  <c r="MG318" i="1" s="1"/>
  <c r="HW318" i="1"/>
  <c r="HS318" i="1"/>
  <c r="HJ318" i="1" s="1"/>
  <c r="HG318" i="1" s="1" a="1"/>
  <c r="HG318" i="1" s="1"/>
  <c r="HR318" i="1"/>
  <c r="HQ318" i="1"/>
  <c r="HP318" i="1"/>
  <c r="HO318" i="1"/>
  <c r="HI318" i="1"/>
  <c r="HC318" i="1"/>
  <c r="HA318" i="1" a="1"/>
  <c r="HA318" i="1" s="1"/>
  <c r="GY318" i="1"/>
  <c r="GX318" i="1"/>
  <c r="GL318" i="1"/>
  <c r="GM318" i="1" s="1"/>
  <c r="GZ318" i="1" s="1"/>
  <c r="FW318" i="1"/>
  <c r="FU318" i="1"/>
  <c r="FV318" i="1" s="1"/>
  <c r="FT318" i="1"/>
  <c r="FS318" i="1"/>
  <c r="FR318" i="1"/>
  <c r="FI318" i="1"/>
  <c r="FO318" i="1" s="1"/>
  <c r="ET318" i="1"/>
  <c r="ES318" i="1"/>
  <c r="FD318" i="1" s="1"/>
  <c r="FE318" i="1" s="1"/>
  <c r="EP318" i="1"/>
  <c r="EB318" i="1"/>
  <c r="EH318" i="1" s="1"/>
  <c r="EA318" i="1"/>
  <c r="DY318" i="1"/>
  <c r="DX318" i="1"/>
  <c r="ED318" i="1" s="1"/>
  <c r="DT318" i="1"/>
  <c r="DJ318" i="1"/>
  <c r="DI318" i="1"/>
  <c r="DH318" i="1"/>
  <c r="CZ318" i="1"/>
  <c r="CY318" i="1" s="1"/>
  <c r="CV318" i="1" s="1"/>
  <c r="Z318" i="1" s="1"/>
  <c r="AI318" i="1" s="1"/>
  <c r="CX318" i="1"/>
  <c r="CW318" i="1"/>
  <c r="CT318" i="1"/>
  <c r="CS318" i="1" s="1"/>
  <c r="CQ318" i="1" s="1"/>
  <c r="CP318" i="1"/>
  <c r="DC318" i="1" s="1"/>
  <c r="AL318" i="1"/>
  <c r="OQ317" i="1"/>
  <c r="OL317" i="1"/>
  <c r="OK317" i="1"/>
  <c r="OJ317" i="1"/>
  <c r="OI317" i="1"/>
  <c r="OH317" i="1"/>
  <c r="OG317" i="1"/>
  <c r="NS317" i="1"/>
  <c r="NR317" i="1"/>
  <c r="NP317" i="1"/>
  <c r="NO317" i="1"/>
  <c r="NQ317" i="1" s="1"/>
  <c r="NC317" i="1"/>
  <c r="MY317" i="1"/>
  <c r="MQ317" i="1"/>
  <c r="MP317" i="1"/>
  <c r="MK317" i="1"/>
  <c r="MJ317" i="1"/>
  <c r="ME317" i="1"/>
  <c r="MD317" i="1"/>
  <c r="LY317" i="1"/>
  <c r="LX317" i="1"/>
  <c r="LS317" i="1"/>
  <c r="LR317" i="1"/>
  <c r="LM317" i="1"/>
  <c r="LL317" i="1"/>
  <c r="LG317" i="1"/>
  <c r="LF317" i="1"/>
  <c r="LA317" i="1"/>
  <c r="KZ317" i="1"/>
  <c r="KU317" i="1"/>
  <c r="KT317" i="1"/>
  <c r="KO317" i="1"/>
  <c r="KN317" i="1"/>
  <c r="KC317" i="1"/>
  <c r="KB317" i="1"/>
  <c r="KA317" i="1"/>
  <c r="JZ317" i="1"/>
  <c r="JY317" i="1"/>
  <c r="JW317" i="1"/>
  <c r="JV317" i="1"/>
  <c r="JU317" i="1"/>
  <c r="JT317" i="1"/>
  <c r="JR317" i="1"/>
  <c r="JQ317" i="1"/>
  <c r="JP317" i="1"/>
  <c r="JO317" i="1"/>
  <c r="JN317" i="1"/>
  <c r="JM317" i="1"/>
  <c r="JL317" i="1"/>
  <c r="JJ317" i="1"/>
  <c r="JH317" i="1"/>
  <c r="JG317" i="1"/>
  <c r="JF317" i="1"/>
  <c r="JA317" i="1"/>
  <c r="IZ317" i="1"/>
  <c r="IY317" i="1"/>
  <c r="IX317" i="1"/>
  <c r="IW317" i="1"/>
  <c r="IU317" i="1"/>
  <c r="IT317" i="1"/>
  <c r="IS317" i="1"/>
  <c r="IR317" i="1"/>
  <c r="IP317" i="1"/>
  <c r="IO317" i="1"/>
  <c r="IN317" i="1"/>
  <c r="IM317" i="1"/>
  <c r="IG317" i="1" s="1"/>
  <c r="IL317" i="1"/>
  <c r="IK317" i="1"/>
  <c r="IJ317" i="1"/>
  <c r="IH317" i="1"/>
  <c r="IF317" i="1"/>
  <c r="IE317" i="1"/>
  <c r="ID317" i="1"/>
  <c r="HW317" i="1"/>
  <c r="HS317" i="1"/>
  <c r="HJ317" i="1" s="1"/>
  <c r="HG317" i="1" s="1" a="1"/>
  <c r="HG317" i="1" s="1"/>
  <c r="HR317" i="1"/>
  <c r="HQ317" i="1"/>
  <c r="HP317" i="1"/>
  <c r="HO317" i="1"/>
  <c r="HI317" i="1"/>
  <c r="HC317" i="1"/>
  <c r="HA317" i="1" a="1"/>
  <c r="HA317" i="1" s="1"/>
  <c r="GY317" i="1"/>
  <c r="GX317" i="1"/>
  <c r="GL317" i="1"/>
  <c r="GM317" i="1" s="1"/>
  <c r="GZ317" i="1" s="1"/>
  <c r="FR317" i="1"/>
  <c r="FI317" i="1"/>
  <c r="FO317" i="1" s="1"/>
  <c r="DT317" i="1"/>
  <c r="DJ317" i="1"/>
  <c r="DI317" i="1"/>
  <c r="DH317" i="1"/>
  <c r="CZ317" i="1"/>
  <c r="CY317" i="1" s="1"/>
  <c r="CV317" i="1" s="1"/>
  <c r="Z317" i="1" s="1"/>
  <c r="AI317" i="1" s="1"/>
  <c r="CX317" i="1"/>
  <c r="CW317" i="1"/>
  <c r="CT317" i="1"/>
  <c r="CS317" i="1" s="1"/>
  <c r="CQ317" i="1" s="1"/>
  <c r="DB317" i="1" s="1"/>
  <c r="CP317" i="1"/>
  <c r="AL317" i="1"/>
  <c r="OQ316" i="1"/>
  <c r="OL316" i="1"/>
  <c r="OK316" i="1"/>
  <c r="OJ316" i="1"/>
  <c r="OI316" i="1"/>
  <c r="OH316" i="1"/>
  <c r="OG316" i="1"/>
  <c r="NS316" i="1"/>
  <c r="NR316" i="1"/>
  <c r="NP316" i="1"/>
  <c r="NO316" i="1"/>
  <c r="NC316" i="1"/>
  <c r="MY316" i="1"/>
  <c r="MQ316" i="1"/>
  <c r="MP316" i="1"/>
  <c r="MK316" i="1"/>
  <c r="MJ316" i="1"/>
  <c r="ME316" i="1"/>
  <c r="MD316" i="1"/>
  <c r="LY316" i="1"/>
  <c r="LX316" i="1"/>
  <c r="LZ316" i="1" s="1"/>
  <c r="LS316" i="1"/>
  <c r="LR316" i="1"/>
  <c r="LM316" i="1"/>
  <c r="LL316" i="1"/>
  <c r="LG316" i="1"/>
  <c r="LF316" i="1"/>
  <c r="LA316" i="1"/>
  <c r="KZ316" i="1"/>
  <c r="KU316" i="1"/>
  <c r="KT316" i="1"/>
  <c r="KO316" i="1"/>
  <c r="KN316" i="1"/>
  <c r="KC316" i="1"/>
  <c r="KB316" i="1"/>
  <c r="KA316" i="1"/>
  <c r="JZ316" i="1"/>
  <c r="JY316" i="1"/>
  <c r="JW316" i="1"/>
  <c r="JV316" i="1"/>
  <c r="JU316" i="1"/>
  <c r="JT316" i="1"/>
  <c r="JR316" i="1"/>
  <c r="JQ316" i="1"/>
  <c r="JP316" i="1"/>
  <c r="JO316" i="1"/>
  <c r="JN316" i="1"/>
  <c r="JM316" i="1"/>
  <c r="JL316" i="1"/>
  <c r="JJ316" i="1"/>
  <c r="JH316" i="1"/>
  <c r="JG316" i="1"/>
  <c r="JF316" i="1"/>
  <c r="JA316" i="1"/>
  <c r="IZ316" i="1"/>
  <c r="IY316" i="1"/>
  <c r="IX316" i="1"/>
  <c r="IW316" i="1"/>
  <c r="IU316" i="1"/>
  <c r="IT316" i="1"/>
  <c r="IS316" i="1"/>
  <c r="IR316" i="1"/>
  <c r="IP316" i="1"/>
  <c r="IO316" i="1"/>
  <c r="IN316" i="1"/>
  <c r="IM316" i="1"/>
  <c r="IG316" i="1" s="1"/>
  <c r="IL316" i="1"/>
  <c r="IK316" i="1"/>
  <c r="IJ316" i="1"/>
  <c r="IH316" i="1"/>
  <c r="IF316" i="1"/>
  <c r="IE316" i="1"/>
  <c r="ID316" i="1"/>
  <c r="HW316" i="1"/>
  <c r="HS316" i="1"/>
  <c r="HJ316" i="1" s="1"/>
  <c r="HG316" i="1" s="1" a="1"/>
  <c r="HG316" i="1" s="1"/>
  <c r="HR316" i="1"/>
  <c r="HQ316" i="1"/>
  <c r="HP316" i="1"/>
  <c r="HO316" i="1"/>
  <c r="HI316" i="1"/>
  <c r="HC316" i="1"/>
  <c r="HA316" i="1" a="1"/>
  <c r="HA316" i="1" s="1"/>
  <c r="GY316" i="1"/>
  <c r="GX316" i="1"/>
  <c r="GL316" i="1"/>
  <c r="GM316" i="1" s="1"/>
  <c r="GZ316" i="1" s="1"/>
  <c r="FR316" i="1"/>
  <c r="FS316" i="1" s="1"/>
  <c r="FI316" i="1"/>
  <c r="FO316" i="1" s="1"/>
  <c r="DT316" i="1"/>
  <c r="DJ316" i="1"/>
  <c r="DI316" i="1"/>
  <c r="DH316" i="1"/>
  <c r="CZ316" i="1"/>
  <c r="CY316" i="1" s="1"/>
  <c r="CV316" i="1" s="1"/>
  <c r="Z316" i="1" s="1"/>
  <c r="AI316" i="1" s="1"/>
  <c r="CX316" i="1"/>
  <c r="CW316" i="1"/>
  <c r="CT316" i="1"/>
  <c r="CS316" i="1" s="1"/>
  <c r="CQ316" i="1" s="1"/>
  <c r="DB316" i="1" s="1"/>
  <c r="CP316" i="1"/>
  <c r="AL316" i="1"/>
  <c r="OQ315" i="1"/>
  <c r="OL315" i="1"/>
  <c r="OK315" i="1"/>
  <c r="OJ315" i="1"/>
  <c r="OI315" i="1"/>
  <c r="OH315" i="1"/>
  <c r="OG315" i="1"/>
  <c r="NS315" i="1"/>
  <c r="NR315" i="1"/>
  <c r="NP315" i="1"/>
  <c r="NO315" i="1"/>
  <c r="NC315" i="1"/>
  <c r="MY315" i="1"/>
  <c r="MQ315" i="1"/>
  <c r="MP315" i="1"/>
  <c r="MK315" i="1"/>
  <c r="MJ315" i="1"/>
  <c r="ME315" i="1"/>
  <c r="MF315" i="1" s="1"/>
  <c r="MD315" i="1"/>
  <c r="LY315" i="1"/>
  <c r="LX315" i="1"/>
  <c r="LS315" i="1"/>
  <c r="LR315" i="1"/>
  <c r="LM315" i="1"/>
  <c r="LL315" i="1"/>
  <c r="LG315" i="1"/>
  <c r="LF315" i="1"/>
  <c r="LA315" i="1"/>
  <c r="KZ315" i="1"/>
  <c r="KU315" i="1"/>
  <c r="KT315" i="1"/>
  <c r="KO315" i="1"/>
  <c r="KN315" i="1"/>
  <c r="KC315" i="1"/>
  <c r="KB315" i="1"/>
  <c r="KA315" i="1"/>
  <c r="JZ315" i="1"/>
  <c r="JY315" i="1"/>
  <c r="JW315" i="1"/>
  <c r="JV315" i="1"/>
  <c r="JU315" i="1"/>
  <c r="JT315" i="1"/>
  <c r="JR315" i="1"/>
  <c r="JQ315" i="1"/>
  <c r="JP315" i="1"/>
  <c r="JO315" i="1"/>
  <c r="JI315" i="1" s="1"/>
  <c r="JN315" i="1"/>
  <c r="JM315" i="1"/>
  <c r="JL315" i="1"/>
  <c r="JJ315" i="1"/>
  <c r="JH315" i="1"/>
  <c r="JG315" i="1"/>
  <c r="JF315" i="1"/>
  <c r="JA315" i="1"/>
  <c r="IZ315" i="1"/>
  <c r="IY315" i="1"/>
  <c r="IX315" i="1"/>
  <c r="IW315" i="1"/>
  <c r="IU315" i="1"/>
  <c r="IT315" i="1"/>
  <c r="IS315" i="1"/>
  <c r="IR315" i="1"/>
  <c r="IP315" i="1"/>
  <c r="IO315" i="1"/>
  <c r="IN315" i="1"/>
  <c r="IM315" i="1"/>
  <c r="II315" i="1" s="1"/>
  <c r="IL315" i="1"/>
  <c r="IK315" i="1"/>
  <c r="IJ315" i="1"/>
  <c r="IH315" i="1"/>
  <c r="IF315" i="1"/>
  <c r="IE315" i="1"/>
  <c r="ID315" i="1"/>
  <c r="HW315" i="1"/>
  <c r="HS315" i="1"/>
  <c r="HJ315" i="1" s="1"/>
  <c r="HG315" i="1" s="1" a="1"/>
  <c r="HG315" i="1" s="1"/>
  <c r="HR315" i="1"/>
  <c r="HQ315" i="1"/>
  <c r="HP315" i="1"/>
  <c r="HO315" i="1"/>
  <c r="HI315" i="1"/>
  <c r="HC315" i="1"/>
  <c r="HA315" i="1" a="1"/>
  <c r="HA315" i="1" s="1"/>
  <c r="GY315" i="1"/>
  <c r="GX315" i="1"/>
  <c r="GL315" i="1"/>
  <c r="GM315" i="1" s="1"/>
  <c r="GZ315" i="1" s="1"/>
  <c r="FR315" i="1"/>
  <c r="FI315" i="1"/>
  <c r="FO315" i="1" s="1"/>
  <c r="DT315" i="1"/>
  <c r="DJ315" i="1"/>
  <c r="DI315" i="1"/>
  <c r="DH315" i="1"/>
  <c r="CZ315" i="1"/>
  <c r="CY315" i="1" s="1"/>
  <c r="CV315" i="1" s="1"/>
  <c r="Z315" i="1" s="1"/>
  <c r="AI315" i="1" s="1"/>
  <c r="CX315" i="1"/>
  <c r="CW315" i="1"/>
  <c r="CT315" i="1"/>
  <c r="CS315" i="1" s="1"/>
  <c r="CQ315" i="1" s="1"/>
  <c r="DB315" i="1" s="1"/>
  <c r="CP315" i="1"/>
  <c r="AL315" i="1"/>
  <c r="OQ314" i="1"/>
  <c r="OL314" i="1"/>
  <c r="OK314" i="1"/>
  <c r="OJ314" i="1"/>
  <c r="OI314" i="1"/>
  <c r="OH314" i="1"/>
  <c r="OG314" i="1"/>
  <c r="NS314" i="1"/>
  <c r="NR314" i="1"/>
  <c r="NP314" i="1"/>
  <c r="NO314" i="1"/>
  <c r="NC314" i="1"/>
  <c r="MY314" i="1"/>
  <c r="MQ314" i="1"/>
  <c r="MP314" i="1"/>
  <c r="MK314" i="1"/>
  <c r="MJ314" i="1"/>
  <c r="ME314" i="1"/>
  <c r="MD314" i="1"/>
  <c r="LY314" i="1"/>
  <c r="LX314" i="1"/>
  <c r="LS314" i="1"/>
  <c r="LR314" i="1"/>
  <c r="LM314" i="1"/>
  <c r="LL314" i="1"/>
  <c r="LG314" i="1"/>
  <c r="LF314" i="1"/>
  <c r="LH314" i="1" s="1"/>
  <c r="LA314" i="1"/>
  <c r="KZ314" i="1"/>
  <c r="KU314" i="1"/>
  <c r="KT314" i="1"/>
  <c r="KO314" i="1"/>
  <c r="KN314" i="1"/>
  <c r="KC314" i="1"/>
  <c r="KB314" i="1"/>
  <c r="KA314" i="1"/>
  <c r="JZ314" i="1"/>
  <c r="JY314" i="1"/>
  <c r="JW314" i="1"/>
  <c r="JV314" i="1"/>
  <c r="JU314" i="1"/>
  <c r="JT314" i="1"/>
  <c r="JR314" i="1"/>
  <c r="JQ314" i="1"/>
  <c r="JP314" i="1"/>
  <c r="JO314" i="1"/>
  <c r="JN314" i="1"/>
  <c r="JM314" i="1"/>
  <c r="JL314" i="1"/>
  <c r="JJ314" i="1"/>
  <c r="JH314" i="1"/>
  <c r="JG314" i="1"/>
  <c r="JF314" i="1"/>
  <c r="JA314" i="1"/>
  <c r="IZ314" i="1"/>
  <c r="IY314" i="1"/>
  <c r="IX314" i="1"/>
  <c r="IW314" i="1"/>
  <c r="IU314" i="1"/>
  <c r="IT314" i="1"/>
  <c r="IS314" i="1"/>
  <c r="IR314" i="1"/>
  <c r="IP314" i="1"/>
  <c r="IO314" i="1"/>
  <c r="IN314" i="1"/>
  <c r="IM314" i="1"/>
  <c r="IL314" i="1"/>
  <c r="IK314" i="1"/>
  <c r="IJ314" i="1"/>
  <c r="IH314" i="1"/>
  <c r="IF314" i="1"/>
  <c r="IE314" i="1"/>
  <c r="ID314" i="1"/>
  <c r="HW314" i="1"/>
  <c r="HS314" i="1"/>
  <c r="HJ314" i="1" s="1"/>
  <c r="HG314" i="1" s="1" a="1"/>
  <c r="HG314" i="1" s="1"/>
  <c r="HR314" i="1"/>
  <c r="HQ314" i="1"/>
  <c r="HP314" i="1"/>
  <c r="HO314" i="1"/>
  <c r="HI314" i="1"/>
  <c r="HC314" i="1"/>
  <c r="HA314" i="1" a="1"/>
  <c r="HA314" i="1" s="1"/>
  <c r="GY314" i="1"/>
  <c r="GX314" i="1"/>
  <c r="GL314" i="1"/>
  <c r="GM314" i="1" s="1"/>
  <c r="GZ314" i="1" s="1"/>
  <c r="FR314" i="1"/>
  <c r="FS314" i="1" s="1"/>
  <c r="FT314" i="1" s="1"/>
  <c r="FU314" i="1" s="1"/>
  <c r="FV314" i="1" s="1"/>
  <c r="ES314" i="1" s="1"/>
  <c r="FW314" i="1" s="1"/>
  <c r="FI314" i="1"/>
  <c r="FO314" i="1" s="1"/>
  <c r="DT314" i="1"/>
  <c r="DJ314" i="1"/>
  <c r="DI314" i="1"/>
  <c r="DH314" i="1"/>
  <c r="CZ314" i="1"/>
  <c r="CY314" i="1" s="1"/>
  <c r="CV314" i="1" s="1"/>
  <c r="Z314" i="1" s="1"/>
  <c r="AI314" i="1" s="1"/>
  <c r="CX314" i="1"/>
  <c r="CW314" i="1"/>
  <c r="CT314" i="1"/>
  <c r="CS314" i="1" s="1"/>
  <c r="CQ314" i="1" s="1"/>
  <c r="CP314" i="1"/>
  <c r="DC314" i="1" s="1"/>
  <c r="AL314" i="1"/>
  <c r="OQ313" i="1"/>
  <c r="OL313" i="1"/>
  <c r="OK313" i="1"/>
  <c r="OJ313" i="1"/>
  <c r="OI313" i="1"/>
  <c r="OH313" i="1"/>
  <c r="OG313" i="1"/>
  <c r="NS313" i="1"/>
  <c r="NT313" i="1" s="1"/>
  <c r="NR313" i="1"/>
  <c r="NP313" i="1"/>
  <c r="NO313" i="1"/>
  <c r="NC313" i="1"/>
  <c r="MY313" i="1"/>
  <c r="MQ313" i="1"/>
  <c r="MP313" i="1"/>
  <c r="MK313" i="1"/>
  <c r="MJ313" i="1"/>
  <c r="ME313" i="1"/>
  <c r="MD313" i="1"/>
  <c r="LY313" i="1"/>
  <c r="LX313" i="1"/>
  <c r="LS313" i="1"/>
  <c r="LR313" i="1"/>
  <c r="LM313" i="1"/>
  <c r="LL313" i="1"/>
  <c r="LG313" i="1"/>
  <c r="LF313" i="1"/>
  <c r="LA313" i="1"/>
  <c r="KZ313" i="1"/>
  <c r="KU313" i="1"/>
  <c r="KT313" i="1"/>
  <c r="KO313" i="1"/>
  <c r="KN313" i="1"/>
  <c r="KC313" i="1"/>
  <c r="KB313" i="1"/>
  <c r="KA313" i="1"/>
  <c r="JZ313" i="1"/>
  <c r="JY313" i="1"/>
  <c r="JW313" i="1"/>
  <c r="JV313" i="1"/>
  <c r="JU313" i="1"/>
  <c r="JT313" i="1"/>
  <c r="JR313" i="1"/>
  <c r="JQ313" i="1"/>
  <c r="JP313" i="1"/>
  <c r="JO313" i="1"/>
  <c r="JI313" i="1" s="1"/>
  <c r="JN313" i="1"/>
  <c r="JM313" i="1"/>
  <c r="JL313" i="1"/>
  <c r="JJ313" i="1"/>
  <c r="JH313" i="1"/>
  <c r="JG313" i="1"/>
  <c r="JF313" i="1"/>
  <c r="JA313" i="1"/>
  <c r="IZ313" i="1"/>
  <c r="IY313" i="1"/>
  <c r="IX313" i="1"/>
  <c r="IW313" i="1"/>
  <c r="IU313" i="1"/>
  <c r="IT313" i="1"/>
  <c r="IS313" i="1"/>
  <c r="IR313" i="1"/>
  <c r="IP313" i="1"/>
  <c r="IO313" i="1"/>
  <c r="IN313" i="1"/>
  <c r="IM313" i="1"/>
  <c r="IL313" i="1"/>
  <c r="IK313" i="1"/>
  <c r="IJ313" i="1"/>
  <c r="IH313" i="1"/>
  <c r="IF313" i="1"/>
  <c r="IE313" i="1"/>
  <c r="ID313" i="1"/>
  <c r="HW313" i="1"/>
  <c r="HS313" i="1"/>
  <c r="HJ313" i="1" s="1"/>
  <c r="HG313" i="1" s="1" a="1"/>
  <c r="HG313" i="1" s="1"/>
  <c r="HR313" i="1"/>
  <c r="HQ313" i="1"/>
  <c r="HP313" i="1"/>
  <c r="HO313" i="1"/>
  <c r="HI313" i="1"/>
  <c r="HC313" i="1"/>
  <c r="HA313" i="1" a="1"/>
  <c r="HA313" i="1" s="1"/>
  <c r="GY313" i="1"/>
  <c r="GX313" i="1"/>
  <c r="GL313" i="1"/>
  <c r="GM313" i="1" s="1"/>
  <c r="GZ313" i="1" s="1"/>
  <c r="FR313" i="1"/>
  <c r="FS313" i="1" s="1"/>
  <c r="FI313" i="1"/>
  <c r="FO313" i="1" s="1"/>
  <c r="DT313" i="1"/>
  <c r="DJ313" i="1"/>
  <c r="DI313" i="1"/>
  <c r="DH313" i="1"/>
  <c r="CZ313" i="1"/>
  <c r="CY313" i="1" s="1"/>
  <c r="CV313" i="1" s="1"/>
  <c r="Z313" i="1" s="1"/>
  <c r="AI313" i="1" s="1"/>
  <c r="CX313" i="1"/>
  <c r="CW313" i="1"/>
  <c r="CT313" i="1"/>
  <c r="CS313" i="1" s="1"/>
  <c r="CQ313" i="1" s="1"/>
  <c r="CP313" i="1"/>
  <c r="DC313" i="1" s="1"/>
  <c r="AL313" i="1"/>
  <c r="OQ312" i="1"/>
  <c r="OL312" i="1"/>
  <c r="OK312" i="1"/>
  <c r="OJ312" i="1"/>
  <c r="OI312" i="1"/>
  <c r="OH312" i="1"/>
  <c r="OG312" i="1"/>
  <c r="NS312" i="1"/>
  <c r="NR312" i="1"/>
  <c r="NT312" i="1" s="1"/>
  <c r="NP312" i="1"/>
  <c r="NO312" i="1"/>
  <c r="NC312" i="1"/>
  <c r="MY312" i="1"/>
  <c r="MQ312" i="1"/>
  <c r="MP312" i="1"/>
  <c r="MR312" i="1" s="1"/>
  <c r="MK312" i="1"/>
  <c r="MJ312" i="1"/>
  <c r="ME312" i="1"/>
  <c r="MD312" i="1"/>
  <c r="LY312" i="1"/>
  <c r="LX312" i="1"/>
  <c r="LS312" i="1"/>
  <c r="LR312" i="1"/>
  <c r="LT312" i="1" s="1"/>
  <c r="LM312" i="1"/>
  <c r="LL312" i="1"/>
  <c r="LG312" i="1"/>
  <c r="LF312" i="1"/>
  <c r="LA312" i="1"/>
  <c r="KZ312" i="1"/>
  <c r="KU312" i="1"/>
  <c r="KT312" i="1"/>
  <c r="KV312" i="1" s="1"/>
  <c r="KO312" i="1"/>
  <c r="KN312" i="1"/>
  <c r="KC312" i="1"/>
  <c r="KB312" i="1"/>
  <c r="KA312" i="1"/>
  <c r="JZ312" i="1"/>
  <c r="JY312" i="1"/>
  <c r="JW312" i="1"/>
  <c r="JV312" i="1"/>
  <c r="JU312" i="1"/>
  <c r="JT312" i="1"/>
  <c r="JR312" i="1"/>
  <c r="JQ312" i="1"/>
  <c r="JP312" i="1"/>
  <c r="JO312" i="1"/>
  <c r="JN312" i="1"/>
  <c r="JM312" i="1"/>
  <c r="JL312" i="1"/>
  <c r="JJ312" i="1"/>
  <c r="JH312" i="1"/>
  <c r="JG312" i="1"/>
  <c r="JF312" i="1"/>
  <c r="JA312" i="1"/>
  <c r="IZ312" i="1"/>
  <c r="IY312" i="1"/>
  <c r="IX312" i="1"/>
  <c r="IW312" i="1"/>
  <c r="IU312" i="1"/>
  <c r="IT312" i="1"/>
  <c r="IS312" i="1"/>
  <c r="IR312" i="1"/>
  <c r="IP312" i="1"/>
  <c r="IO312" i="1"/>
  <c r="IN312" i="1"/>
  <c r="IM312" i="1"/>
  <c r="IG312" i="1" s="1"/>
  <c r="IL312" i="1"/>
  <c r="IK312" i="1"/>
  <c r="IJ312" i="1"/>
  <c r="IH312" i="1"/>
  <c r="IF312" i="1"/>
  <c r="IE312" i="1"/>
  <c r="ID312" i="1"/>
  <c r="HW312" i="1"/>
  <c r="HS312" i="1"/>
  <c r="HJ312" i="1" s="1"/>
  <c r="HG312" i="1" s="1" a="1"/>
  <c r="HG312" i="1" s="1"/>
  <c r="HR312" i="1"/>
  <c r="HQ312" i="1"/>
  <c r="HP312" i="1"/>
  <c r="HO312" i="1"/>
  <c r="HI312" i="1"/>
  <c r="HC312" i="1"/>
  <c r="HA312" i="1" a="1"/>
  <c r="HA312" i="1" s="1"/>
  <c r="GY312" i="1"/>
  <c r="GX312" i="1"/>
  <c r="GL312" i="1"/>
  <c r="GM312" i="1" s="1"/>
  <c r="GZ312" i="1" s="1"/>
  <c r="FR312" i="1"/>
  <c r="FI312" i="1"/>
  <c r="FO312" i="1" s="1"/>
  <c r="DT312" i="1"/>
  <c r="DJ312" i="1"/>
  <c r="DI312" i="1"/>
  <c r="DH312" i="1"/>
  <c r="CZ312" i="1"/>
  <c r="CY312" i="1" s="1"/>
  <c r="CV312" i="1" s="1"/>
  <c r="Z312" i="1" s="1"/>
  <c r="AI312" i="1" s="1"/>
  <c r="CX312" i="1"/>
  <c r="CW312" i="1"/>
  <c r="CT312" i="1"/>
  <c r="CS312" i="1" s="1"/>
  <c r="CQ312" i="1" s="1"/>
  <c r="DB312" i="1" s="1"/>
  <c r="CP312" i="1"/>
  <c r="DC312" i="1" s="1"/>
  <c r="AL312" i="1"/>
  <c r="OQ311" i="1"/>
  <c r="OL311" i="1"/>
  <c r="OK311" i="1"/>
  <c r="OJ311" i="1"/>
  <c r="OI311" i="1"/>
  <c r="OH311" i="1"/>
  <c r="OG311" i="1"/>
  <c r="NS311" i="1"/>
  <c r="NR311" i="1"/>
  <c r="NP311" i="1"/>
  <c r="NO311" i="1"/>
  <c r="NC311" i="1"/>
  <c r="MY311" i="1"/>
  <c r="MQ311" i="1"/>
  <c r="MP311" i="1"/>
  <c r="MK311" i="1"/>
  <c r="MJ311" i="1"/>
  <c r="ME311" i="1"/>
  <c r="MD311" i="1"/>
  <c r="LY311" i="1"/>
  <c r="LX311" i="1"/>
  <c r="LS311" i="1"/>
  <c r="LT311" i="1" s="1"/>
  <c r="LR311" i="1"/>
  <c r="LM311" i="1"/>
  <c r="LL311" i="1"/>
  <c r="LG311" i="1"/>
  <c r="LF311" i="1"/>
  <c r="LA311" i="1"/>
  <c r="KZ311" i="1"/>
  <c r="KU311" i="1"/>
  <c r="KT311" i="1"/>
  <c r="KO311" i="1"/>
  <c r="KN311" i="1"/>
  <c r="KC311" i="1"/>
  <c r="KB311" i="1"/>
  <c r="KA311" i="1"/>
  <c r="JZ311" i="1"/>
  <c r="JY311" i="1"/>
  <c r="JW311" i="1"/>
  <c r="JV311" i="1"/>
  <c r="JU311" i="1"/>
  <c r="JT311" i="1"/>
  <c r="JR311" i="1"/>
  <c r="JQ311" i="1"/>
  <c r="JP311" i="1"/>
  <c r="JO311" i="1"/>
  <c r="JK311" i="1" s="1"/>
  <c r="JN311" i="1"/>
  <c r="JM311" i="1"/>
  <c r="JL311" i="1"/>
  <c r="JJ311" i="1"/>
  <c r="JH311" i="1"/>
  <c r="JG311" i="1"/>
  <c r="JF311" i="1"/>
  <c r="JA311" i="1"/>
  <c r="IZ311" i="1"/>
  <c r="IY311" i="1"/>
  <c r="IX311" i="1"/>
  <c r="IW311" i="1"/>
  <c r="IU311" i="1"/>
  <c r="IT311" i="1"/>
  <c r="IS311" i="1"/>
  <c r="IR311" i="1"/>
  <c r="IP311" i="1"/>
  <c r="IO311" i="1"/>
  <c r="IN311" i="1"/>
  <c r="IM311" i="1"/>
  <c r="IG311" i="1" s="1"/>
  <c r="IL311" i="1"/>
  <c r="IK311" i="1"/>
  <c r="IJ311" i="1"/>
  <c r="IH311" i="1"/>
  <c r="IF311" i="1"/>
  <c r="IE311" i="1"/>
  <c r="ID311" i="1"/>
  <c r="HW311" i="1"/>
  <c r="HS311" i="1"/>
  <c r="HJ311" i="1" s="1"/>
  <c r="HG311" i="1" s="1" a="1"/>
  <c r="HG311" i="1" s="1"/>
  <c r="HR311" i="1"/>
  <c r="HQ311" i="1"/>
  <c r="HP311" i="1"/>
  <c r="HO311" i="1"/>
  <c r="HI311" i="1"/>
  <c r="HC311" i="1"/>
  <c r="HA311" i="1" a="1"/>
  <c r="HA311" i="1" s="1"/>
  <c r="GY311" i="1"/>
  <c r="GX311" i="1"/>
  <c r="GL311" i="1"/>
  <c r="GM311" i="1" s="1"/>
  <c r="GZ311" i="1" s="1"/>
  <c r="FR311" i="1"/>
  <c r="FI311" i="1"/>
  <c r="FO311" i="1" s="1"/>
  <c r="DT311" i="1"/>
  <c r="DJ311" i="1"/>
  <c r="DI311" i="1"/>
  <c r="DH311" i="1"/>
  <c r="CZ311" i="1"/>
  <c r="CY311" i="1" s="1"/>
  <c r="CV311" i="1" s="1"/>
  <c r="Z311" i="1" s="1"/>
  <c r="AI311" i="1" s="1"/>
  <c r="CX311" i="1"/>
  <c r="CW311" i="1"/>
  <c r="CT311" i="1"/>
  <c r="CS311" i="1" s="1"/>
  <c r="CQ311" i="1" s="1"/>
  <c r="DB311" i="1" s="1"/>
  <c r="CP311" i="1"/>
  <c r="AL311" i="1"/>
  <c r="OQ310" i="1"/>
  <c r="OL310" i="1"/>
  <c r="OK310" i="1"/>
  <c r="OJ310" i="1"/>
  <c r="OI310" i="1"/>
  <c r="OH310" i="1"/>
  <c r="OG310" i="1"/>
  <c r="NS310" i="1"/>
  <c r="NR310" i="1"/>
  <c r="NP310" i="1"/>
  <c r="NO310" i="1"/>
  <c r="NC310" i="1"/>
  <c r="MY310" i="1"/>
  <c r="MQ310" i="1"/>
  <c r="MP310" i="1"/>
  <c r="MR310" i="1" s="1"/>
  <c r="MK310" i="1"/>
  <c r="MJ310" i="1"/>
  <c r="ME310" i="1"/>
  <c r="MD310" i="1"/>
  <c r="LY310" i="1"/>
  <c r="LX310" i="1"/>
  <c r="LS310" i="1"/>
  <c r="LR310" i="1"/>
  <c r="LM310" i="1"/>
  <c r="LL310" i="1"/>
  <c r="LG310" i="1"/>
  <c r="LF310" i="1"/>
  <c r="LA310" i="1"/>
  <c r="KZ310" i="1"/>
  <c r="KU310" i="1"/>
  <c r="KT310" i="1"/>
  <c r="KO310" i="1"/>
  <c r="KN310" i="1"/>
  <c r="KC310" i="1"/>
  <c r="KB310" i="1"/>
  <c r="KA310" i="1"/>
  <c r="JZ310" i="1"/>
  <c r="JY310" i="1"/>
  <c r="JW310" i="1"/>
  <c r="JV310" i="1"/>
  <c r="JU310" i="1"/>
  <c r="JT310" i="1"/>
  <c r="JR310" i="1"/>
  <c r="JQ310" i="1"/>
  <c r="JP310" i="1"/>
  <c r="JO310" i="1"/>
  <c r="JK310" i="1" s="1"/>
  <c r="JE310" i="1" s="1"/>
  <c r="JN310" i="1"/>
  <c r="JM310" i="1"/>
  <c r="JL310" i="1"/>
  <c r="JJ310" i="1"/>
  <c r="JH310" i="1"/>
  <c r="JG310" i="1"/>
  <c r="JF310" i="1"/>
  <c r="JA310" i="1"/>
  <c r="IZ310" i="1"/>
  <c r="IY310" i="1"/>
  <c r="IX310" i="1"/>
  <c r="IW310" i="1"/>
  <c r="IU310" i="1"/>
  <c r="IT310" i="1"/>
  <c r="IS310" i="1"/>
  <c r="IR310" i="1"/>
  <c r="IP310" i="1"/>
  <c r="IO310" i="1"/>
  <c r="IN310" i="1"/>
  <c r="IM310" i="1"/>
  <c r="II310" i="1" s="1"/>
  <c r="IL310" i="1"/>
  <c r="IK310" i="1"/>
  <c r="IJ310" i="1"/>
  <c r="IH310" i="1"/>
  <c r="IF310" i="1"/>
  <c r="IE310" i="1"/>
  <c r="ID310" i="1"/>
  <c r="HW310" i="1"/>
  <c r="HS310" i="1"/>
  <c r="HJ310" i="1" s="1"/>
  <c r="HG310" i="1" s="1" a="1"/>
  <c r="HG310" i="1" s="1"/>
  <c r="HR310" i="1"/>
  <c r="HQ310" i="1"/>
  <c r="HP310" i="1"/>
  <c r="HO310" i="1"/>
  <c r="HI310" i="1"/>
  <c r="HC310" i="1"/>
  <c r="HA310" i="1" a="1"/>
  <c r="HA310" i="1" s="1"/>
  <c r="GY310" i="1"/>
  <c r="GX310" i="1"/>
  <c r="GL310" i="1"/>
  <c r="GM310" i="1" s="1"/>
  <c r="GZ310" i="1" s="1"/>
  <c r="FR310" i="1"/>
  <c r="FS310" i="1" s="1"/>
  <c r="FI310" i="1"/>
  <c r="FO310" i="1" s="1"/>
  <c r="DT310" i="1"/>
  <c r="DJ310" i="1"/>
  <c r="DI310" i="1"/>
  <c r="DH310" i="1"/>
  <c r="CZ310" i="1"/>
  <c r="CY310" i="1" s="1"/>
  <c r="CV310" i="1" s="1"/>
  <c r="Z310" i="1" s="1"/>
  <c r="AI310" i="1" s="1"/>
  <c r="CX310" i="1"/>
  <c r="CW310" i="1"/>
  <c r="CT310" i="1"/>
  <c r="CS310" i="1" s="1"/>
  <c r="CQ310" i="1" s="1"/>
  <c r="DB310" i="1" s="1"/>
  <c r="CP310" i="1"/>
  <c r="DC310" i="1" s="1"/>
  <c r="AL310" i="1"/>
  <c r="OQ309" i="1"/>
  <c r="OL309" i="1"/>
  <c r="OK309" i="1"/>
  <c r="OJ309" i="1"/>
  <c r="OI309" i="1"/>
  <c r="OH309" i="1"/>
  <c r="OG309" i="1"/>
  <c r="NS309" i="1"/>
  <c r="NR309" i="1"/>
  <c r="NP309" i="1"/>
  <c r="NO309" i="1"/>
  <c r="NC309" i="1"/>
  <c r="MY309" i="1"/>
  <c r="MQ309" i="1"/>
  <c r="MP309" i="1"/>
  <c r="MK309" i="1"/>
  <c r="MJ309" i="1"/>
  <c r="ME309" i="1"/>
  <c r="MD309" i="1"/>
  <c r="LY309" i="1"/>
  <c r="LX309" i="1"/>
  <c r="LS309" i="1"/>
  <c r="LR309" i="1"/>
  <c r="LM309" i="1"/>
  <c r="LL309" i="1"/>
  <c r="LG309" i="1"/>
  <c r="LF309" i="1"/>
  <c r="LA309" i="1"/>
  <c r="KZ309" i="1"/>
  <c r="KU309" i="1"/>
  <c r="KT309" i="1"/>
  <c r="KO309" i="1"/>
  <c r="KN309" i="1"/>
  <c r="KC309" i="1"/>
  <c r="KB309" i="1"/>
  <c r="KA309" i="1"/>
  <c r="JZ309" i="1"/>
  <c r="JY309" i="1"/>
  <c r="JW309" i="1"/>
  <c r="JV309" i="1"/>
  <c r="JU309" i="1"/>
  <c r="JT309" i="1"/>
  <c r="JR309" i="1"/>
  <c r="JQ309" i="1"/>
  <c r="JP309" i="1"/>
  <c r="JO309" i="1"/>
  <c r="JI309" i="1" s="1"/>
  <c r="JN309" i="1"/>
  <c r="JM309" i="1"/>
  <c r="JL309" i="1"/>
  <c r="JJ309" i="1"/>
  <c r="JH309" i="1"/>
  <c r="JG309" i="1"/>
  <c r="JF309" i="1"/>
  <c r="JA309" i="1"/>
  <c r="IZ309" i="1"/>
  <c r="IY309" i="1"/>
  <c r="IX309" i="1"/>
  <c r="IW309" i="1"/>
  <c r="IU309" i="1"/>
  <c r="IT309" i="1"/>
  <c r="IS309" i="1"/>
  <c r="IR309" i="1"/>
  <c r="IP309" i="1"/>
  <c r="IO309" i="1"/>
  <c r="IN309" i="1"/>
  <c r="IM309" i="1"/>
  <c r="IG309" i="1" s="1"/>
  <c r="IL309" i="1"/>
  <c r="IK309" i="1"/>
  <c r="IJ309" i="1"/>
  <c r="IH309" i="1"/>
  <c r="IF309" i="1"/>
  <c r="IE309" i="1"/>
  <c r="ID309" i="1"/>
  <c r="HW309" i="1"/>
  <c r="HS309" i="1"/>
  <c r="HJ309" i="1" s="1"/>
  <c r="HG309" i="1" s="1" a="1"/>
  <c r="HG309" i="1" s="1"/>
  <c r="HR309" i="1"/>
  <c r="HQ309" i="1"/>
  <c r="HP309" i="1"/>
  <c r="HO309" i="1"/>
  <c r="HI309" i="1"/>
  <c r="HC309" i="1"/>
  <c r="HA309" i="1" a="1"/>
  <c r="HA309" i="1" s="1"/>
  <c r="GY309" i="1"/>
  <c r="GX309" i="1"/>
  <c r="GL309" i="1"/>
  <c r="GM309" i="1" s="1"/>
  <c r="GZ309" i="1" s="1"/>
  <c r="FR309" i="1"/>
  <c r="FI309" i="1"/>
  <c r="FO309" i="1" s="1"/>
  <c r="DT309" i="1"/>
  <c r="DJ309" i="1"/>
  <c r="DI309" i="1"/>
  <c r="DH309" i="1"/>
  <c r="CZ309" i="1"/>
  <c r="CY309" i="1" s="1"/>
  <c r="CV309" i="1" s="1"/>
  <c r="Z309" i="1" s="1"/>
  <c r="AI309" i="1" s="1"/>
  <c r="CX309" i="1"/>
  <c r="CW309" i="1"/>
  <c r="CT309" i="1"/>
  <c r="CS309" i="1" s="1"/>
  <c r="CQ309" i="1" s="1"/>
  <c r="DB309" i="1" s="1"/>
  <c r="CP309" i="1"/>
  <c r="AL309" i="1"/>
  <c r="OQ308" i="1"/>
  <c r="OL308" i="1"/>
  <c r="OK308" i="1"/>
  <c r="OJ308" i="1"/>
  <c r="OI308" i="1"/>
  <c r="OH308" i="1"/>
  <c r="OG308" i="1"/>
  <c r="OM308" i="1" s="1"/>
  <c r="NS308" i="1"/>
  <c r="NR308" i="1"/>
  <c r="NP308" i="1"/>
  <c r="NO308" i="1"/>
  <c r="NC308" i="1"/>
  <c r="MY308" i="1"/>
  <c r="NG308" i="1" s="1"/>
  <c r="MQ308" i="1"/>
  <c r="MP308" i="1"/>
  <c r="MK308" i="1"/>
  <c r="MJ308" i="1"/>
  <c r="ME308" i="1"/>
  <c r="MD308" i="1"/>
  <c r="LY308" i="1"/>
  <c r="LX308" i="1"/>
  <c r="LS308" i="1"/>
  <c r="LR308" i="1"/>
  <c r="LM308" i="1"/>
  <c r="LL308" i="1"/>
  <c r="LG308" i="1"/>
  <c r="LF308" i="1"/>
  <c r="LA308" i="1"/>
  <c r="KZ308" i="1"/>
  <c r="KU308" i="1"/>
  <c r="KT308" i="1"/>
  <c r="KO308" i="1"/>
  <c r="KN308" i="1"/>
  <c r="KC308" i="1"/>
  <c r="KB308" i="1"/>
  <c r="KA308" i="1"/>
  <c r="JZ308" i="1"/>
  <c r="JY308" i="1"/>
  <c r="JW308" i="1"/>
  <c r="JV308" i="1"/>
  <c r="JU308" i="1"/>
  <c r="JT308" i="1"/>
  <c r="JR308" i="1"/>
  <c r="JQ308" i="1"/>
  <c r="JP308" i="1"/>
  <c r="JO308" i="1"/>
  <c r="JN308" i="1"/>
  <c r="JM308" i="1"/>
  <c r="JL308" i="1"/>
  <c r="JK308" i="1"/>
  <c r="JJ308" i="1"/>
  <c r="JI308" i="1"/>
  <c r="JH308" i="1"/>
  <c r="JG308" i="1"/>
  <c r="JF308" i="1"/>
  <c r="JE308" i="1"/>
  <c r="JC308" i="1"/>
  <c r="JD308" i="1" s="1"/>
  <c r="KI308" i="1" s="1"/>
  <c r="LD308" i="1" s="1"/>
  <c r="JA308" i="1"/>
  <c r="IZ308" i="1"/>
  <c r="IY308" i="1"/>
  <c r="IX308" i="1"/>
  <c r="IW308" i="1"/>
  <c r="IU308" i="1"/>
  <c r="IT308" i="1"/>
  <c r="IS308" i="1"/>
  <c r="IR308" i="1"/>
  <c r="IP308" i="1"/>
  <c r="IO308" i="1"/>
  <c r="IN308" i="1"/>
  <c r="IM308" i="1"/>
  <c r="IL308" i="1"/>
  <c r="IK308" i="1"/>
  <c r="IJ308" i="1"/>
  <c r="II308" i="1"/>
  <c r="IH308" i="1"/>
  <c r="IG308" i="1"/>
  <c r="IF308" i="1"/>
  <c r="IE308" i="1"/>
  <c r="ID308" i="1"/>
  <c r="IC308" i="1"/>
  <c r="IA308" i="1"/>
  <c r="IB308" i="1" s="1"/>
  <c r="KF308" i="1" s="1"/>
  <c r="MW308" i="1" s="1"/>
  <c r="HW308" i="1"/>
  <c r="HS308" i="1"/>
  <c r="HJ308" i="1" s="1"/>
  <c r="HG308" i="1" s="1" a="1"/>
  <c r="HG308" i="1" s="1"/>
  <c r="HR308" i="1"/>
  <c r="HQ308" i="1"/>
  <c r="HP308" i="1"/>
  <c r="HO308" i="1"/>
  <c r="HI308" i="1"/>
  <c r="HC308" i="1"/>
  <c r="HA308" i="1" a="1"/>
  <c r="HA308" i="1" s="1"/>
  <c r="GY308" i="1"/>
  <c r="GX308" i="1"/>
  <c r="GL308" i="1"/>
  <c r="GM308" i="1" s="1"/>
  <c r="GZ308" i="1" s="1"/>
  <c r="FW308" i="1"/>
  <c r="FU308" i="1"/>
  <c r="FV308" i="1" s="1"/>
  <c r="FT308" i="1"/>
  <c r="FS308" i="1"/>
  <c r="FR308" i="1"/>
  <c r="FI308" i="1"/>
  <c r="FO308" i="1" s="1"/>
  <c r="ET308" i="1"/>
  <c r="ES308" i="1"/>
  <c r="FD308" i="1" s="1"/>
  <c r="FE308" i="1" s="1"/>
  <c r="EP308" i="1"/>
  <c r="EB308" i="1"/>
  <c r="EH308" i="1" s="1"/>
  <c r="EA308" i="1"/>
  <c r="DY308" i="1"/>
  <c r="DX308" i="1"/>
  <c r="DT308" i="1"/>
  <c r="DJ308" i="1"/>
  <c r="DI308" i="1"/>
  <c r="DH308" i="1"/>
  <c r="CZ308" i="1"/>
  <c r="CY308" i="1" s="1"/>
  <c r="CV308" i="1" s="1"/>
  <c r="Z308" i="1" s="1"/>
  <c r="AI308" i="1" s="1"/>
  <c r="CX308" i="1"/>
  <c r="CW308" i="1"/>
  <c r="CT308" i="1"/>
  <c r="CS308" i="1" s="1"/>
  <c r="CQ308" i="1" s="1"/>
  <c r="CP308" i="1"/>
  <c r="DC308" i="1" s="1"/>
  <c r="AL308" i="1"/>
  <c r="OQ307" i="1"/>
  <c r="OL307" i="1"/>
  <c r="OK307" i="1"/>
  <c r="OJ307" i="1"/>
  <c r="OI307" i="1"/>
  <c r="OH307" i="1"/>
  <c r="OG307" i="1"/>
  <c r="NS307" i="1"/>
  <c r="NR307" i="1"/>
  <c r="NP307" i="1"/>
  <c r="NO307" i="1"/>
  <c r="NC307" i="1"/>
  <c r="MY307" i="1"/>
  <c r="MQ307" i="1"/>
  <c r="MP307" i="1"/>
  <c r="MK307" i="1"/>
  <c r="MJ307" i="1"/>
  <c r="ME307" i="1"/>
  <c r="MD307" i="1"/>
  <c r="LY307" i="1"/>
  <c r="LX307" i="1"/>
  <c r="LS307" i="1"/>
  <c r="LR307" i="1"/>
  <c r="LM307" i="1"/>
  <c r="LL307" i="1"/>
  <c r="LN307" i="1" s="1"/>
  <c r="LG307" i="1"/>
  <c r="LH307" i="1" s="1"/>
  <c r="LF307" i="1"/>
  <c r="LA307" i="1"/>
  <c r="KZ307" i="1"/>
  <c r="KU307" i="1"/>
  <c r="KT307" i="1"/>
  <c r="KO307" i="1"/>
  <c r="KN307" i="1"/>
  <c r="KC307" i="1"/>
  <c r="KB307" i="1"/>
  <c r="KA307" i="1"/>
  <c r="JZ307" i="1"/>
  <c r="JY307" i="1"/>
  <c r="JW307" i="1"/>
  <c r="JV307" i="1"/>
  <c r="JU307" i="1"/>
  <c r="JT307" i="1"/>
  <c r="JR307" i="1"/>
  <c r="JQ307" i="1"/>
  <c r="JP307" i="1"/>
  <c r="JO307" i="1"/>
  <c r="JN307" i="1"/>
  <c r="JM307" i="1"/>
  <c r="JL307" i="1"/>
  <c r="JJ307" i="1"/>
  <c r="JH307" i="1"/>
  <c r="JG307" i="1"/>
  <c r="JF307" i="1"/>
  <c r="JA307" i="1"/>
  <c r="IZ307" i="1"/>
  <c r="IY307" i="1"/>
  <c r="IX307" i="1"/>
  <c r="IW307" i="1"/>
  <c r="IU307" i="1"/>
  <c r="IT307" i="1"/>
  <c r="IS307" i="1"/>
  <c r="IR307" i="1"/>
  <c r="IP307" i="1"/>
  <c r="IO307" i="1"/>
  <c r="IN307" i="1"/>
  <c r="IM307" i="1"/>
  <c r="II307" i="1" s="1"/>
  <c r="IC307" i="1" s="1"/>
  <c r="IL307" i="1"/>
  <c r="IK307" i="1"/>
  <c r="IJ307" i="1"/>
  <c r="IH307" i="1"/>
  <c r="IF307" i="1"/>
  <c r="IE307" i="1"/>
  <c r="ID307" i="1"/>
  <c r="HW307" i="1"/>
  <c r="HS307" i="1"/>
  <c r="HJ307" i="1" s="1"/>
  <c r="HG307" i="1" s="1" a="1"/>
  <c r="HG307" i="1" s="1"/>
  <c r="HR307" i="1"/>
  <c r="HQ307" i="1"/>
  <c r="HP307" i="1"/>
  <c r="HO307" i="1"/>
  <c r="HI307" i="1"/>
  <c r="HC307" i="1"/>
  <c r="HA307" i="1" a="1"/>
  <c r="HA307" i="1" s="1"/>
  <c r="GY307" i="1"/>
  <c r="GX307" i="1"/>
  <c r="GL307" i="1"/>
  <c r="GM307" i="1" s="1"/>
  <c r="GZ307" i="1" s="1"/>
  <c r="FR307" i="1"/>
  <c r="FS307" i="1" s="1"/>
  <c r="FI307" i="1"/>
  <c r="FO307" i="1" s="1"/>
  <c r="DT307" i="1"/>
  <c r="DJ307" i="1"/>
  <c r="DI307" i="1"/>
  <c r="DH307" i="1"/>
  <c r="CZ307" i="1"/>
  <c r="CY307" i="1" s="1"/>
  <c r="CV307" i="1" s="1"/>
  <c r="Z307" i="1" s="1"/>
  <c r="AI307" i="1" s="1"/>
  <c r="CX307" i="1"/>
  <c r="CW307" i="1"/>
  <c r="CT307" i="1"/>
  <c r="CS307" i="1" s="1"/>
  <c r="CQ307" i="1" s="1"/>
  <c r="DB307" i="1" s="1"/>
  <c r="CP307" i="1"/>
  <c r="AL307" i="1"/>
  <c r="OQ306" i="1"/>
  <c r="OL306" i="1"/>
  <c r="OK306" i="1"/>
  <c r="OJ306" i="1"/>
  <c r="OI306" i="1"/>
  <c r="OH306" i="1"/>
  <c r="OG306" i="1"/>
  <c r="NS306" i="1"/>
  <c r="NR306" i="1"/>
  <c r="NP306" i="1"/>
  <c r="NO306" i="1"/>
  <c r="NC306" i="1"/>
  <c r="MY306" i="1"/>
  <c r="MQ306" i="1"/>
  <c r="MP306" i="1"/>
  <c r="MK306" i="1"/>
  <c r="MJ306" i="1"/>
  <c r="ME306" i="1"/>
  <c r="MF306" i="1" s="1"/>
  <c r="MD306" i="1"/>
  <c r="LY306" i="1"/>
  <c r="LX306" i="1"/>
  <c r="LS306" i="1"/>
  <c r="LR306" i="1"/>
  <c r="LM306" i="1"/>
  <c r="LL306" i="1"/>
  <c r="LG306" i="1"/>
  <c r="LF306" i="1"/>
  <c r="LA306" i="1"/>
  <c r="KZ306" i="1"/>
  <c r="KU306" i="1"/>
  <c r="KT306" i="1"/>
  <c r="KO306" i="1"/>
  <c r="KN306" i="1"/>
  <c r="KC306" i="1"/>
  <c r="KB306" i="1"/>
  <c r="KA306" i="1"/>
  <c r="JZ306" i="1"/>
  <c r="JY306" i="1"/>
  <c r="JW306" i="1"/>
  <c r="JV306" i="1"/>
  <c r="JU306" i="1"/>
  <c r="JT306" i="1"/>
  <c r="JR306" i="1"/>
  <c r="JQ306" i="1"/>
  <c r="JP306" i="1"/>
  <c r="JO306" i="1"/>
  <c r="JK306" i="1" s="1"/>
  <c r="JN306" i="1"/>
  <c r="JM306" i="1"/>
  <c r="JL306" i="1"/>
  <c r="JJ306" i="1"/>
  <c r="JH306" i="1"/>
  <c r="JG306" i="1"/>
  <c r="JF306" i="1"/>
  <c r="JA306" i="1"/>
  <c r="IZ306" i="1"/>
  <c r="IY306" i="1"/>
  <c r="IX306" i="1"/>
  <c r="IW306" i="1"/>
  <c r="IU306" i="1"/>
  <c r="IT306" i="1"/>
  <c r="IS306" i="1"/>
  <c r="IR306" i="1"/>
  <c r="IP306" i="1"/>
  <c r="IO306" i="1"/>
  <c r="IN306" i="1"/>
  <c r="IM306" i="1"/>
  <c r="IG306" i="1" s="1"/>
  <c r="IL306" i="1"/>
  <c r="IK306" i="1"/>
  <c r="IJ306" i="1"/>
  <c r="IH306" i="1"/>
  <c r="IF306" i="1"/>
  <c r="IE306" i="1"/>
  <c r="ID306" i="1"/>
  <c r="HW306" i="1"/>
  <c r="HS306" i="1"/>
  <c r="HJ306" i="1" s="1"/>
  <c r="HG306" i="1" s="1" a="1"/>
  <c r="HG306" i="1" s="1"/>
  <c r="HR306" i="1"/>
  <c r="HQ306" i="1"/>
  <c r="HP306" i="1"/>
  <c r="HO306" i="1"/>
  <c r="HI306" i="1"/>
  <c r="HC306" i="1"/>
  <c r="HA306" i="1" a="1"/>
  <c r="HA306" i="1" s="1"/>
  <c r="GY306" i="1"/>
  <c r="GX306" i="1"/>
  <c r="GL306" i="1"/>
  <c r="GM306" i="1" s="1"/>
  <c r="GZ306" i="1" s="1"/>
  <c r="FR306" i="1"/>
  <c r="FS306" i="1" s="1"/>
  <c r="FT306" i="1" s="1"/>
  <c r="FU306" i="1" s="1"/>
  <c r="FV306" i="1" s="1"/>
  <c r="ES306" i="1" s="1"/>
  <c r="FI306" i="1"/>
  <c r="FO306" i="1" s="1"/>
  <c r="DT306" i="1"/>
  <c r="DJ306" i="1"/>
  <c r="DI306" i="1"/>
  <c r="DH306" i="1"/>
  <c r="CZ306" i="1"/>
  <c r="CY306" i="1" s="1"/>
  <c r="CV306" i="1" s="1"/>
  <c r="Z306" i="1" s="1"/>
  <c r="AI306" i="1" s="1"/>
  <c r="CX306" i="1"/>
  <c r="CW306" i="1"/>
  <c r="CT306" i="1"/>
  <c r="CS306" i="1" s="1"/>
  <c r="CQ306" i="1" s="1"/>
  <c r="DB306" i="1" s="1"/>
  <c r="CP306" i="1"/>
  <c r="AL306" i="1"/>
  <c r="OQ305" i="1"/>
  <c r="OL305" i="1"/>
  <c r="OK305" i="1"/>
  <c r="OJ305" i="1"/>
  <c r="OI305" i="1"/>
  <c r="OH305" i="1"/>
  <c r="OG305" i="1"/>
  <c r="NS305" i="1"/>
  <c r="NR305" i="1"/>
  <c r="NP305" i="1"/>
  <c r="NO305" i="1"/>
  <c r="NC305" i="1"/>
  <c r="MY305" i="1"/>
  <c r="MQ305" i="1"/>
  <c r="MP305" i="1"/>
  <c r="MK305" i="1"/>
  <c r="MJ305" i="1"/>
  <c r="ME305" i="1"/>
  <c r="MD305" i="1"/>
  <c r="LY305" i="1"/>
  <c r="LX305" i="1"/>
  <c r="LS305" i="1"/>
  <c r="LR305" i="1"/>
  <c r="LM305" i="1"/>
  <c r="LL305" i="1"/>
  <c r="LG305" i="1"/>
  <c r="LF305" i="1"/>
  <c r="LA305" i="1"/>
  <c r="KZ305" i="1"/>
  <c r="KU305" i="1"/>
  <c r="KT305" i="1"/>
  <c r="KO305" i="1"/>
  <c r="KN305" i="1"/>
  <c r="KC305" i="1"/>
  <c r="KB305" i="1"/>
  <c r="KA305" i="1"/>
  <c r="JZ305" i="1"/>
  <c r="JY305" i="1"/>
  <c r="JW305" i="1"/>
  <c r="JV305" i="1"/>
  <c r="JU305" i="1"/>
  <c r="JT305" i="1"/>
  <c r="JR305" i="1"/>
  <c r="JQ305" i="1"/>
  <c r="JP305" i="1"/>
  <c r="JO305" i="1"/>
  <c r="JI305" i="1" s="1"/>
  <c r="JN305" i="1"/>
  <c r="JM305" i="1"/>
  <c r="JL305" i="1"/>
  <c r="JJ305" i="1"/>
  <c r="JH305" i="1"/>
  <c r="JG305" i="1"/>
  <c r="JF305" i="1"/>
  <c r="JA305" i="1"/>
  <c r="IZ305" i="1"/>
  <c r="IY305" i="1"/>
  <c r="IX305" i="1"/>
  <c r="IW305" i="1"/>
  <c r="IU305" i="1"/>
  <c r="IT305" i="1"/>
  <c r="IS305" i="1"/>
  <c r="IR305" i="1"/>
  <c r="IP305" i="1"/>
  <c r="IO305" i="1"/>
  <c r="IN305" i="1"/>
  <c r="IM305" i="1"/>
  <c r="IG305" i="1" s="1"/>
  <c r="IL305" i="1"/>
  <c r="IK305" i="1"/>
  <c r="IJ305" i="1"/>
  <c r="IH305" i="1"/>
  <c r="IF305" i="1"/>
  <c r="IE305" i="1"/>
  <c r="ID305" i="1"/>
  <c r="HW305" i="1"/>
  <c r="HS305" i="1"/>
  <c r="HJ305" i="1" s="1"/>
  <c r="HG305" i="1" s="1" a="1"/>
  <c r="HG305" i="1" s="1"/>
  <c r="HR305" i="1"/>
  <c r="HQ305" i="1"/>
  <c r="HP305" i="1"/>
  <c r="HO305" i="1"/>
  <c r="HI305" i="1"/>
  <c r="HC305" i="1"/>
  <c r="HA305" i="1" a="1"/>
  <c r="HA305" i="1" s="1"/>
  <c r="GY305" i="1"/>
  <c r="GX305" i="1"/>
  <c r="GL305" i="1"/>
  <c r="GM305" i="1" s="1"/>
  <c r="GZ305" i="1" s="1"/>
  <c r="FR305" i="1"/>
  <c r="FI305" i="1"/>
  <c r="FO305" i="1" s="1"/>
  <c r="DT305" i="1"/>
  <c r="DJ305" i="1"/>
  <c r="DI305" i="1"/>
  <c r="DH305" i="1"/>
  <c r="CZ305" i="1"/>
  <c r="CY305" i="1" s="1"/>
  <c r="CV305" i="1" s="1"/>
  <c r="Z305" i="1" s="1"/>
  <c r="AI305" i="1" s="1"/>
  <c r="CX305" i="1"/>
  <c r="CW305" i="1"/>
  <c r="CT305" i="1"/>
  <c r="CS305" i="1" s="1"/>
  <c r="CQ305" i="1" s="1"/>
  <c r="DB305" i="1" s="1"/>
  <c r="CP305" i="1"/>
  <c r="DC305" i="1" s="1"/>
  <c r="AL305" i="1"/>
  <c r="OQ304" i="1"/>
  <c r="OL304" i="1"/>
  <c r="OK304" i="1"/>
  <c r="OJ304" i="1"/>
  <c r="OI304" i="1"/>
  <c r="OH304" i="1"/>
  <c r="OG304" i="1"/>
  <c r="NS304" i="1"/>
  <c r="NR304" i="1"/>
  <c r="NP304" i="1"/>
  <c r="NO304" i="1"/>
  <c r="NQ304" i="1" s="1"/>
  <c r="NC304" i="1"/>
  <c r="MY304" i="1"/>
  <c r="MQ304" i="1"/>
  <c r="MP304" i="1"/>
  <c r="MK304" i="1"/>
  <c r="MJ304" i="1"/>
  <c r="ME304" i="1"/>
  <c r="MD304" i="1"/>
  <c r="MF304" i="1" s="1"/>
  <c r="LY304" i="1"/>
  <c r="LX304" i="1"/>
  <c r="LS304" i="1"/>
  <c r="LR304" i="1"/>
  <c r="LM304" i="1"/>
  <c r="LL304" i="1"/>
  <c r="LG304" i="1"/>
  <c r="LF304" i="1"/>
  <c r="LA304" i="1"/>
  <c r="KZ304" i="1"/>
  <c r="KU304" i="1"/>
  <c r="KT304" i="1"/>
  <c r="KO304" i="1"/>
  <c r="KN304" i="1"/>
  <c r="KC304" i="1"/>
  <c r="KB304" i="1"/>
  <c r="KA304" i="1"/>
  <c r="JZ304" i="1"/>
  <c r="JY304" i="1"/>
  <c r="JW304" i="1"/>
  <c r="JV304" i="1"/>
  <c r="JU304" i="1"/>
  <c r="JT304" i="1"/>
  <c r="JR304" i="1"/>
  <c r="JQ304" i="1"/>
  <c r="JP304" i="1"/>
  <c r="JO304" i="1"/>
  <c r="JK304" i="1" s="1"/>
  <c r="JC304" i="1" s="1"/>
  <c r="JD304" i="1" s="1"/>
  <c r="KI304" i="1" s="1"/>
  <c r="JN304" i="1"/>
  <c r="JM304" i="1"/>
  <c r="JL304" i="1"/>
  <c r="JJ304" i="1"/>
  <c r="JH304" i="1"/>
  <c r="JG304" i="1"/>
  <c r="JF304" i="1"/>
  <c r="JE304" i="1"/>
  <c r="JA304" i="1"/>
  <c r="IZ304" i="1"/>
  <c r="IY304" i="1"/>
  <c r="IX304" i="1"/>
  <c r="IW304" i="1"/>
  <c r="IU304" i="1"/>
  <c r="IT304" i="1"/>
  <c r="IS304" i="1"/>
  <c r="IR304" i="1"/>
  <c r="IP304" i="1"/>
  <c r="IO304" i="1"/>
  <c r="IN304" i="1"/>
  <c r="IM304" i="1"/>
  <c r="II304" i="1" s="1"/>
  <c r="IA304" i="1" s="1"/>
  <c r="IB304" i="1" s="1"/>
  <c r="KF304" i="1" s="1"/>
  <c r="IL304" i="1"/>
  <c r="IK304" i="1"/>
  <c r="IJ304" i="1"/>
  <c r="IH304" i="1"/>
  <c r="IF304" i="1"/>
  <c r="IE304" i="1"/>
  <c r="ID304" i="1"/>
  <c r="IC304" i="1"/>
  <c r="HW304" i="1"/>
  <c r="HS304" i="1"/>
  <c r="HJ304" i="1" s="1"/>
  <c r="HG304" i="1" s="1" a="1"/>
  <c r="HG304" i="1" s="1"/>
  <c r="HR304" i="1"/>
  <c r="HQ304" i="1"/>
  <c r="HP304" i="1"/>
  <c r="HO304" i="1"/>
  <c r="HI304" i="1"/>
  <c r="HC304" i="1"/>
  <c r="HA304" i="1" a="1"/>
  <c r="HA304" i="1" s="1"/>
  <c r="GY304" i="1"/>
  <c r="GX304" i="1"/>
  <c r="GL304" i="1"/>
  <c r="GM304" i="1" s="1"/>
  <c r="GZ304" i="1" s="1"/>
  <c r="FR304" i="1"/>
  <c r="FS304" i="1" s="1"/>
  <c r="FI304" i="1"/>
  <c r="FO304" i="1" s="1"/>
  <c r="DT304" i="1"/>
  <c r="DJ304" i="1"/>
  <c r="DI304" i="1"/>
  <c r="DH304" i="1"/>
  <c r="CZ304" i="1"/>
  <c r="CY304" i="1" s="1"/>
  <c r="CV304" i="1" s="1"/>
  <c r="Z304" i="1" s="1"/>
  <c r="AI304" i="1" s="1"/>
  <c r="CX304" i="1"/>
  <c r="CW304" i="1"/>
  <c r="CT304" i="1"/>
  <c r="CS304" i="1" s="1"/>
  <c r="CQ304" i="1" s="1"/>
  <c r="DB304" i="1" s="1"/>
  <c r="CP304" i="1"/>
  <c r="DC304" i="1" s="1"/>
  <c r="AL304" i="1"/>
  <c r="OQ303" i="1"/>
  <c r="OL303" i="1"/>
  <c r="OK303" i="1"/>
  <c r="OJ303" i="1"/>
  <c r="OI303" i="1"/>
  <c r="OH303" i="1"/>
  <c r="OG303" i="1"/>
  <c r="NS303" i="1"/>
  <c r="NR303" i="1"/>
  <c r="NP303" i="1"/>
  <c r="NO303" i="1"/>
  <c r="NC303" i="1"/>
  <c r="MY303" i="1"/>
  <c r="MQ303" i="1"/>
  <c r="MP303" i="1"/>
  <c r="MK303" i="1"/>
  <c r="MJ303" i="1"/>
  <c r="ME303" i="1"/>
  <c r="MD303" i="1"/>
  <c r="LY303" i="1"/>
  <c r="LX303" i="1"/>
  <c r="LS303" i="1"/>
  <c r="LR303" i="1"/>
  <c r="LM303" i="1"/>
  <c r="LL303" i="1"/>
  <c r="LG303" i="1"/>
  <c r="LF303" i="1"/>
  <c r="LA303" i="1"/>
  <c r="KZ303" i="1"/>
  <c r="KU303" i="1"/>
  <c r="KT303" i="1"/>
  <c r="KO303" i="1"/>
  <c r="KN303" i="1"/>
  <c r="KC303" i="1"/>
  <c r="KB303" i="1"/>
  <c r="KA303" i="1"/>
  <c r="JZ303" i="1"/>
  <c r="JY303" i="1"/>
  <c r="JW303" i="1"/>
  <c r="JV303" i="1"/>
  <c r="JU303" i="1"/>
  <c r="JT303" i="1"/>
  <c r="JR303" i="1"/>
  <c r="JQ303" i="1"/>
  <c r="JP303" i="1"/>
  <c r="JO303" i="1"/>
  <c r="JK303" i="1" s="1"/>
  <c r="JC303" i="1" s="1"/>
  <c r="JD303" i="1" s="1"/>
  <c r="KI303" i="1" s="1"/>
  <c r="JN303" i="1"/>
  <c r="JM303" i="1"/>
  <c r="JL303" i="1"/>
  <c r="JJ303" i="1"/>
  <c r="JH303" i="1"/>
  <c r="JG303" i="1"/>
  <c r="JF303" i="1"/>
  <c r="JE303" i="1"/>
  <c r="JA303" i="1"/>
  <c r="IZ303" i="1"/>
  <c r="IY303" i="1"/>
  <c r="IX303" i="1"/>
  <c r="IW303" i="1"/>
  <c r="IU303" i="1"/>
  <c r="IT303" i="1"/>
  <c r="IS303" i="1"/>
  <c r="IR303" i="1"/>
  <c r="IP303" i="1"/>
  <c r="IO303" i="1"/>
  <c r="IN303" i="1"/>
  <c r="IM303" i="1"/>
  <c r="IL303" i="1"/>
  <c r="IK303" i="1"/>
  <c r="IJ303" i="1"/>
  <c r="IH303" i="1"/>
  <c r="IF303" i="1"/>
  <c r="IE303" i="1"/>
  <c r="ID303" i="1"/>
  <c r="HW303" i="1"/>
  <c r="HS303" i="1"/>
  <c r="HJ303" i="1" s="1"/>
  <c r="HG303" i="1" s="1" a="1"/>
  <c r="HG303" i="1" s="1"/>
  <c r="HR303" i="1"/>
  <c r="HQ303" i="1"/>
  <c r="HP303" i="1"/>
  <c r="HO303" i="1"/>
  <c r="HI303" i="1"/>
  <c r="HC303" i="1"/>
  <c r="HA303" i="1" a="1"/>
  <c r="HA303" i="1" s="1"/>
  <c r="GY303" i="1"/>
  <c r="GX303" i="1"/>
  <c r="GL303" i="1"/>
  <c r="GM303" i="1" s="1"/>
  <c r="GZ303" i="1" s="1"/>
  <c r="FR303" i="1"/>
  <c r="FS303" i="1" s="1"/>
  <c r="FI303" i="1"/>
  <c r="FO303" i="1" s="1"/>
  <c r="DT303" i="1"/>
  <c r="DJ303" i="1"/>
  <c r="DI303" i="1"/>
  <c r="DH303" i="1"/>
  <c r="CZ303" i="1"/>
  <c r="CY303" i="1" s="1"/>
  <c r="CV303" i="1" s="1"/>
  <c r="Z303" i="1" s="1"/>
  <c r="AI303" i="1" s="1"/>
  <c r="CX303" i="1"/>
  <c r="CW303" i="1"/>
  <c r="CT303" i="1"/>
  <c r="CS303" i="1" s="1"/>
  <c r="CQ303" i="1" s="1"/>
  <c r="DB303" i="1" s="1"/>
  <c r="DD303" i="1" s="1"/>
  <c r="CP303" i="1"/>
  <c r="DC303" i="1" s="1"/>
  <c r="AL303" i="1"/>
  <c r="OQ302" i="1"/>
  <c r="OL302" i="1"/>
  <c r="OK302" i="1"/>
  <c r="OJ302" i="1"/>
  <c r="OI302" i="1"/>
  <c r="OH302" i="1"/>
  <c r="OG302" i="1"/>
  <c r="NS302" i="1"/>
  <c r="NR302" i="1"/>
  <c r="NP302" i="1"/>
  <c r="NO302" i="1"/>
  <c r="NQ302" i="1" s="1"/>
  <c r="NC302" i="1"/>
  <c r="MY302" i="1"/>
  <c r="MQ302" i="1"/>
  <c r="MP302" i="1"/>
  <c r="MK302" i="1"/>
  <c r="MJ302" i="1"/>
  <c r="ME302" i="1"/>
  <c r="MD302" i="1"/>
  <c r="LY302" i="1"/>
  <c r="LX302" i="1"/>
  <c r="LS302" i="1"/>
  <c r="LR302" i="1"/>
  <c r="LM302" i="1"/>
  <c r="LL302" i="1"/>
  <c r="LG302" i="1"/>
  <c r="LF302" i="1"/>
  <c r="LA302" i="1"/>
  <c r="KZ302" i="1"/>
  <c r="KU302" i="1"/>
  <c r="KV302" i="1" s="1"/>
  <c r="KT302" i="1"/>
  <c r="KO302" i="1"/>
  <c r="KN302" i="1"/>
  <c r="KC302" i="1"/>
  <c r="KB302" i="1"/>
  <c r="KA302" i="1"/>
  <c r="JZ302" i="1"/>
  <c r="JY302" i="1"/>
  <c r="JW302" i="1"/>
  <c r="JV302" i="1"/>
  <c r="JU302" i="1"/>
  <c r="JT302" i="1"/>
  <c r="JR302" i="1"/>
  <c r="JQ302" i="1"/>
  <c r="JP302" i="1"/>
  <c r="JO302" i="1"/>
  <c r="JI302" i="1" s="1"/>
  <c r="JN302" i="1"/>
  <c r="JM302" i="1"/>
  <c r="JL302" i="1"/>
  <c r="JJ302" i="1"/>
  <c r="JH302" i="1"/>
  <c r="JG302" i="1"/>
  <c r="JF302" i="1"/>
  <c r="JA302" i="1"/>
  <c r="IZ302" i="1"/>
  <c r="IY302" i="1"/>
  <c r="IX302" i="1"/>
  <c r="IW302" i="1"/>
  <c r="IU302" i="1"/>
  <c r="IT302" i="1"/>
  <c r="IS302" i="1"/>
  <c r="IR302" i="1"/>
  <c r="IP302" i="1"/>
  <c r="IO302" i="1"/>
  <c r="IN302" i="1"/>
  <c r="IM302" i="1"/>
  <c r="II302" i="1" s="1"/>
  <c r="IL302" i="1"/>
  <c r="IK302" i="1"/>
  <c r="IJ302" i="1"/>
  <c r="IH302" i="1"/>
  <c r="IF302" i="1"/>
  <c r="IE302" i="1"/>
  <c r="ID302" i="1"/>
  <c r="HW302" i="1"/>
  <c r="HS302" i="1"/>
  <c r="HJ302" i="1" s="1"/>
  <c r="HG302" i="1" s="1" a="1"/>
  <c r="HG302" i="1" s="1"/>
  <c r="HR302" i="1"/>
  <c r="HQ302" i="1"/>
  <c r="HP302" i="1"/>
  <c r="HO302" i="1"/>
  <c r="HI302" i="1"/>
  <c r="HC302" i="1"/>
  <c r="HA302" i="1" a="1"/>
  <c r="HA302" i="1" s="1"/>
  <c r="GY302" i="1"/>
  <c r="GX302" i="1"/>
  <c r="GM302" i="1"/>
  <c r="GZ302" i="1" s="1"/>
  <c r="GL302" i="1"/>
  <c r="FR302" i="1"/>
  <c r="FS302" i="1" s="1"/>
  <c r="FI302" i="1"/>
  <c r="FO302" i="1" s="1"/>
  <c r="DT302" i="1"/>
  <c r="DJ302" i="1"/>
  <c r="DI302" i="1"/>
  <c r="DH302" i="1"/>
  <c r="CZ302" i="1"/>
  <c r="CY302" i="1" s="1"/>
  <c r="CV302" i="1" s="1"/>
  <c r="Z302" i="1" s="1"/>
  <c r="AI302" i="1" s="1"/>
  <c r="CX302" i="1"/>
  <c r="CW302" i="1"/>
  <c r="CT302" i="1"/>
  <c r="CS302" i="1" s="1"/>
  <c r="CQ302" i="1" s="1"/>
  <c r="DB302" i="1" s="1"/>
  <c r="CP302" i="1"/>
  <c r="DC302" i="1" s="1"/>
  <c r="AL302" i="1"/>
  <c r="OQ301" i="1"/>
  <c r="OL301" i="1"/>
  <c r="OK301" i="1"/>
  <c r="OJ301" i="1"/>
  <c r="OI301" i="1"/>
  <c r="OH301" i="1"/>
  <c r="OG301" i="1"/>
  <c r="NS301" i="1"/>
  <c r="NR301" i="1"/>
  <c r="NP301" i="1"/>
  <c r="NO301" i="1"/>
  <c r="NC301" i="1"/>
  <c r="MY301" i="1"/>
  <c r="MQ301" i="1"/>
  <c r="MP301" i="1"/>
  <c r="MK301" i="1"/>
  <c r="MJ301" i="1"/>
  <c r="ME301" i="1"/>
  <c r="MD301" i="1"/>
  <c r="LY301" i="1"/>
  <c r="LX301" i="1"/>
  <c r="LS301" i="1"/>
  <c r="LR301" i="1"/>
  <c r="LM301" i="1"/>
  <c r="LL301" i="1"/>
  <c r="LG301" i="1"/>
  <c r="LF301" i="1"/>
  <c r="LA301" i="1"/>
  <c r="KZ301" i="1"/>
  <c r="KU301" i="1"/>
  <c r="KT301" i="1"/>
  <c r="KO301" i="1"/>
  <c r="KN301" i="1"/>
  <c r="KC301" i="1"/>
  <c r="KB301" i="1"/>
  <c r="KA301" i="1"/>
  <c r="JZ301" i="1"/>
  <c r="JY301" i="1"/>
  <c r="JW301" i="1"/>
  <c r="JV301" i="1"/>
  <c r="JU301" i="1"/>
  <c r="JT301" i="1"/>
  <c r="JR301" i="1"/>
  <c r="JQ301" i="1"/>
  <c r="JP301" i="1"/>
  <c r="JO301" i="1"/>
  <c r="JI301" i="1" s="1"/>
  <c r="JN301" i="1"/>
  <c r="JM301" i="1"/>
  <c r="JL301" i="1"/>
  <c r="JJ301" i="1"/>
  <c r="JH301" i="1"/>
  <c r="JG301" i="1"/>
  <c r="JF301" i="1"/>
  <c r="JA301" i="1"/>
  <c r="IZ301" i="1"/>
  <c r="IY301" i="1"/>
  <c r="IX301" i="1"/>
  <c r="IW301" i="1"/>
  <c r="IU301" i="1"/>
  <c r="IT301" i="1"/>
  <c r="IS301" i="1"/>
  <c r="IR301" i="1"/>
  <c r="IP301" i="1"/>
  <c r="IO301" i="1"/>
  <c r="IN301" i="1"/>
  <c r="IM301" i="1"/>
  <c r="IL301" i="1"/>
  <c r="IK301" i="1"/>
  <c r="IJ301" i="1"/>
  <c r="IH301" i="1"/>
  <c r="IF301" i="1"/>
  <c r="IE301" i="1"/>
  <c r="ID301" i="1"/>
  <c r="HW301" i="1"/>
  <c r="HS301" i="1"/>
  <c r="HJ301" i="1" s="1"/>
  <c r="HG301" i="1" s="1" a="1"/>
  <c r="HG301" i="1" s="1"/>
  <c r="HR301" i="1"/>
  <c r="HQ301" i="1"/>
  <c r="HP301" i="1"/>
  <c r="HO301" i="1"/>
  <c r="HI301" i="1"/>
  <c r="HC301" i="1"/>
  <c r="HA301" i="1" a="1"/>
  <c r="HA301" i="1" s="1"/>
  <c r="GY301" i="1"/>
  <c r="GX301" i="1"/>
  <c r="GL301" i="1"/>
  <c r="GM301" i="1" s="1"/>
  <c r="GZ301" i="1" s="1"/>
  <c r="FR301" i="1"/>
  <c r="FI301" i="1"/>
  <c r="FO301" i="1" s="1"/>
  <c r="DT301" i="1"/>
  <c r="DJ301" i="1"/>
  <c r="DI301" i="1"/>
  <c r="DH301" i="1"/>
  <c r="CZ301" i="1"/>
  <c r="CY301" i="1" s="1"/>
  <c r="CV301" i="1" s="1"/>
  <c r="Z301" i="1" s="1"/>
  <c r="AI301" i="1" s="1"/>
  <c r="CX301" i="1"/>
  <c r="CW301" i="1"/>
  <c r="CT301" i="1"/>
  <c r="CS301" i="1" s="1"/>
  <c r="CQ301" i="1" s="1"/>
  <c r="DB301" i="1" s="1"/>
  <c r="CP301" i="1"/>
  <c r="DC301" i="1" s="1"/>
  <c r="AL301" i="1"/>
  <c r="OQ300" i="1"/>
  <c r="OL300" i="1"/>
  <c r="OK300" i="1"/>
  <c r="OJ300" i="1"/>
  <c r="OI300" i="1"/>
  <c r="OH300" i="1"/>
  <c r="OG300" i="1"/>
  <c r="NS300" i="1"/>
  <c r="NR300" i="1"/>
  <c r="NP300" i="1"/>
  <c r="NO300" i="1"/>
  <c r="NC300" i="1"/>
  <c r="MY300" i="1"/>
  <c r="MQ300" i="1"/>
  <c r="MP300" i="1"/>
  <c r="MK300" i="1"/>
  <c r="MJ300" i="1"/>
  <c r="ME300" i="1"/>
  <c r="MD300" i="1"/>
  <c r="LY300" i="1"/>
  <c r="LX300" i="1"/>
  <c r="LS300" i="1"/>
  <c r="LR300" i="1"/>
  <c r="LM300" i="1"/>
  <c r="LL300" i="1"/>
  <c r="LG300" i="1"/>
  <c r="LF300" i="1"/>
  <c r="LA300" i="1"/>
  <c r="KZ300" i="1"/>
  <c r="KU300" i="1"/>
  <c r="KT300" i="1"/>
  <c r="KO300" i="1"/>
  <c r="KN300" i="1"/>
  <c r="KC300" i="1"/>
  <c r="KB300" i="1"/>
  <c r="KA300" i="1"/>
  <c r="JZ300" i="1"/>
  <c r="JY300" i="1"/>
  <c r="JW300" i="1"/>
  <c r="JV300" i="1"/>
  <c r="JU300" i="1"/>
  <c r="JT300" i="1"/>
  <c r="JR300" i="1"/>
  <c r="JQ300" i="1"/>
  <c r="JP300" i="1"/>
  <c r="JO300" i="1"/>
  <c r="JN300" i="1"/>
  <c r="JM300" i="1"/>
  <c r="JL300" i="1"/>
  <c r="JJ300" i="1"/>
  <c r="JH300" i="1"/>
  <c r="JG300" i="1"/>
  <c r="JF300" i="1"/>
  <c r="JA300" i="1"/>
  <c r="IZ300" i="1"/>
  <c r="IY300" i="1"/>
  <c r="IX300" i="1"/>
  <c r="IW300" i="1"/>
  <c r="IU300" i="1"/>
  <c r="IT300" i="1"/>
  <c r="IS300" i="1"/>
  <c r="IR300" i="1"/>
  <c r="IP300" i="1"/>
  <c r="IO300" i="1"/>
  <c r="IN300" i="1"/>
  <c r="IM300" i="1"/>
  <c r="IL300" i="1"/>
  <c r="IK300" i="1"/>
  <c r="IJ300" i="1"/>
  <c r="IH300" i="1"/>
  <c r="IF300" i="1"/>
  <c r="IE300" i="1"/>
  <c r="ID300" i="1"/>
  <c r="HW300" i="1"/>
  <c r="HS300" i="1"/>
  <c r="HJ300" i="1" s="1"/>
  <c r="HG300" i="1" s="1" a="1"/>
  <c r="HG300" i="1" s="1"/>
  <c r="HR300" i="1"/>
  <c r="HQ300" i="1"/>
  <c r="HP300" i="1"/>
  <c r="HO300" i="1"/>
  <c r="HI300" i="1"/>
  <c r="HC300" i="1"/>
  <c r="HA300" i="1" a="1"/>
  <c r="HA300" i="1" s="1"/>
  <c r="GY300" i="1"/>
  <c r="GX300" i="1"/>
  <c r="GL300" i="1"/>
  <c r="GM300" i="1" s="1"/>
  <c r="GZ300" i="1" s="1"/>
  <c r="FR300" i="1"/>
  <c r="FI300" i="1"/>
  <c r="FO300" i="1" s="1"/>
  <c r="DT300" i="1"/>
  <c r="DJ300" i="1"/>
  <c r="DI300" i="1"/>
  <c r="DH300" i="1"/>
  <c r="CZ300" i="1"/>
  <c r="CY300" i="1" s="1"/>
  <c r="CV300" i="1" s="1"/>
  <c r="Z300" i="1" s="1"/>
  <c r="AI300" i="1" s="1"/>
  <c r="CX300" i="1"/>
  <c r="CW300" i="1"/>
  <c r="CT300" i="1"/>
  <c r="CS300" i="1" s="1"/>
  <c r="CQ300" i="1" s="1"/>
  <c r="CP300" i="1"/>
  <c r="DC300" i="1" s="1"/>
  <c r="AL300" i="1"/>
  <c r="OQ299" i="1"/>
  <c r="OL299" i="1"/>
  <c r="OK299" i="1"/>
  <c r="OJ299" i="1"/>
  <c r="OI299" i="1"/>
  <c r="OO299" i="1" s="1"/>
  <c r="OH299" i="1"/>
  <c r="OG299" i="1"/>
  <c r="NS299" i="1"/>
  <c r="NR299" i="1"/>
  <c r="NP299" i="1"/>
  <c r="NO299" i="1"/>
  <c r="NC299" i="1"/>
  <c r="MY299" i="1"/>
  <c r="MQ299" i="1"/>
  <c r="MP299" i="1"/>
  <c r="MK299" i="1"/>
  <c r="MJ299" i="1"/>
  <c r="ME299" i="1"/>
  <c r="MD299" i="1"/>
  <c r="LY299" i="1"/>
  <c r="LX299" i="1"/>
  <c r="LZ299" i="1" s="1"/>
  <c r="LS299" i="1"/>
  <c r="LR299" i="1"/>
  <c r="LM299" i="1"/>
  <c r="LL299" i="1"/>
  <c r="LG299" i="1"/>
  <c r="LF299" i="1"/>
  <c r="LA299" i="1"/>
  <c r="KZ299" i="1"/>
  <c r="KU299" i="1"/>
  <c r="KV299" i="1" s="1"/>
  <c r="KT299" i="1"/>
  <c r="KO299" i="1"/>
  <c r="KN299" i="1"/>
  <c r="KC299" i="1"/>
  <c r="KB299" i="1"/>
  <c r="KA299" i="1"/>
  <c r="JZ299" i="1"/>
  <c r="JY299" i="1"/>
  <c r="JW299" i="1"/>
  <c r="JV299" i="1"/>
  <c r="JU299" i="1"/>
  <c r="JT299" i="1"/>
  <c r="JR299" i="1"/>
  <c r="JQ299" i="1"/>
  <c r="JP299" i="1"/>
  <c r="JO299" i="1"/>
  <c r="JN299" i="1"/>
  <c r="JM299" i="1"/>
  <c r="JL299" i="1"/>
  <c r="JK299" i="1"/>
  <c r="JJ299" i="1"/>
  <c r="JI299" i="1"/>
  <c r="JH299" i="1"/>
  <c r="JG299" i="1"/>
  <c r="JF299" i="1"/>
  <c r="JE299" i="1"/>
  <c r="JC299" i="1"/>
  <c r="JD299" i="1" s="1"/>
  <c r="KI299" i="1" s="1"/>
  <c r="LD299" i="1" s="1"/>
  <c r="JA299" i="1"/>
  <c r="IZ299" i="1"/>
  <c r="IY299" i="1"/>
  <c r="IX299" i="1"/>
  <c r="IW299" i="1"/>
  <c r="IU299" i="1"/>
  <c r="IT299" i="1"/>
  <c r="IS299" i="1"/>
  <c r="IR299" i="1"/>
  <c r="IP299" i="1"/>
  <c r="IO299" i="1"/>
  <c r="IN299" i="1"/>
  <c r="IM299" i="1"/>
  <c r="IL299" i="1"/>
  <c r="IK299" i="1"/>
  <c r="IJ299" i="1"/>
  <c r="II299" i="1"/>
  <c r="IH299" i="1"/>
  <c r="IG299" i="1"/>
  <c r="IF299" i="1"/>
  <c r="IE299" i="1"/>
  <c r="ID299" i="1"/>
  <c r="IC299" i="1"/>
  <c r="IA299" i="1"/>
  <c r="IB299" i="1" s="1"/>
  <c r="KF299" i="1" s="1"/>
  <c r="HW299" i="1"/>
  <c r="HS299" i="1"/>
  <c r="HJ299" i="1" s="1"/>
  <c r="HG299" i="1" s="1" a="1"/>
  <c r="HG299" i="1" s="1"/>
  <c r="HR299" i="1"/>
  <c r="HQ299" i="1"/>
  <c r="HP299" i="1"/>
  <c r="HO299" i="1"/>
  <c r="HI299" i="1"/>
  <c r="HC299" i="1"/>
  <c r="HA299" i="1" a="1"/>
  <c r="HA299" i="1" s="1"/>
  <c r="GY299" i="1"/>
  <c r="GX299" i="1"/>
  <c r="GL299" i="1"/>
  <c r="GM299" i="1" s="1"/>
  <c r="GZ299" i="1" s="1"/>
  <c r="FW299" i="1"/>
  <c r="FU299" i="1"/>
  <c r="FV299" i="1" s="1"/>
  <c r="FT299" i="1"/>
  <c r="FS299" i="1"/>
  <c r="FR299" i="1"/>
  <c r="FI299" i="1"/>
  <c r="FO299" i="1" s="1"/>
  <c r="ET299" i="1"/>
  <c r="ES299" i="1"/>
  <c r="FD299" i="1" s="1"/>
  <c r="FE299" i="1" s="1"/>
  <c r="EP299" i="1"/>
  <c r="DT299" i="1"/>
  <c r="DJ299" i="1"/>
  <c r="DI299" i="1"/>
  <c r="DH299" i="1"/>
  <c r="CZ299" i="1"/>
  <c r="CY299" i="1" s="1"/>
  <c r="CV299" i="1" s="1"/>
  <c r="Z299" i="1" s="1"/>
  <c r="AI299" i="1" s="1"/>
  <c r="CX299" i="1"/>
  <c r="CW299" i="1"/>
  <c r="CT299" i="1"/>
  <c r="CS299" i="1" s="1"/>
  <c r="CQ299" i="1" s="1"/>
  <c r="DB299" i="1" s="1"/>
  <c r="CP299" i="1"/>
  <c r="AL299" i="1"/>
  <c r="OQ298" i="1"/>
  <c r="OL298" i="1"/>
  <c r="OK298" i="1"/>
  <c r="OJ298" i="1"/>
  <c r="OI298" i="1"/>
  <c r="OH298" i="1"/>
  <c r="OG298" i="1"/>
  <c r="NS298" i="1"/>
  <c r="NR298" i="1"/>
  <c r="NP298" i="1"/>
  <c r="NO298" i="1"/>
  <c r="NC298" i="1"/>
  <c r="MY298" i="1"/>
  <c r="NG298" i="1" s="1"/>
  <c r="MQ298" i="1"/>
  <c r="MP298" i="1"/>
  <c r="MK298" i="1"/>
  <c r="MJ298" i="1"/>
  <c r="ME298" i="1"/>
  <c r="MD298" i="1"/>
  <c r="LY298" i="1"/>
  <c r="LX298" i="1"/>
  <c r="LZ298" i="1" s="1"/>
  <c r="LS298" i="1"/>
  <c r="LR298" i="1"/>
  <c r="LM298" i="1"/>
  <c r="LL298" i="1"/>
  <c r="LG298" i="1"/>
  <c r="LF298" i="1"/>
  <c r="LA298" i="1"/>
  <c r="KZ298" i="1"/>
  <c r="KU298" i="1"/>
  <c r="KT298" i="1"/>
  <c r="KO298" i="1"/>
  <c r="KN298" i="1"/>
  <c r="KC298" i="1"/>
  <c r="KB298" i="1"/>
  <c r="KA298" i="1"/>
  <c r="JZ298" i="1"/>
  <c r="JY298" i="1"/>
  <c r="JW298" i="1"/>
  <c r="JV298" i="1"/>
  <c r="JU298" i="1"/>
  <c r="JT298" i="1"/>
  <c r="JR298" i="1"/>
  <c r="JQ298" i="1"/>
  <c r="JP298" i="1"/>
  <c r="JO298" i="1"/>
  <c r="JI298" i="1" s="1"/>
  <c r="JN298" i="1"/>
  <c r="JM298" i="1"/>
  <c r="JL298" i="1"/>
  <c r="JJ298" i="1"/>
  <c r="JH298" i="1"/>
  <c r="JG298" i="1"/>
  <c r="JF298" i="1"/>
  <c r="JA298" i="1"/>
  <c r="IZ298" i="1"/>
  <c r="IY298" i="1"/>
  <c r="IX298" i="1"/>
  <c r="IW298" i="1"/>
  <c r="IU298" i="1"/>
  <c r="IT298" i="1"/>
  <c r="IS298" i="1"/>
  <c r="IR298" i="1"/>
  <c r="IP298" i="1"/>
  <c r="IO298" i="1"/>
  <c r="IN298" i="1"/>
  <c r="IM298" i="1"/>
  <c r="IG298" i="1" s="1"/>
  <c r="IL298" i="1"/>
  <c r="IK298" i="1"/>
  <c r="IJ298" i="1"/>
  <c r="IH298" i="1"/>
  <c r="IF298" i="1"/>
  <c r="IE298" i="1"/>
  <c r="ID298" i="1"/>
  <c r="HW298" i="1"/>
  <c r="HS298" i="1"/>
  <c r="HJ298" i="1" s="1"/>
  <c r="HG298" i="1" s="1" a="1"/>
  <c r="HG298" i="1" s="1"/>
  <c r="HR298" i="1"/>
  <c r="HQ298" i="1"/>
  <c r="HP298" i="1"/>
  <c r="HO298" i="1"/>
  <c r="HI298" i="1"/>
  <c r="HC298" i="1"/>
  <c r="HA298" i="1" a="1"/>
  <c r="HA298" i="1" s="1"/>
  <c r="GY298" i="1"/>
  <c r="GX298" i="1"/>
  <c r="GL298" i="1"/>
  <c r="GM298" i="1" s="1"/>
  <c r="GZ298" i="1" s="1"/>
  <c r="FR298" i="1"/>
  <c r="FS298" i="1" s="1"/>
  <c r="FI298" i="1"/>
  <c r="FO298" i="1" s="1"/>
  <c r="DT298" i="1"/>
  <c r="DJ298" i="1"/>
  <c r="DI298" i="1"/>
  <c r="DH298" i="1"/>
  <c r="CZ298" i="1"/>
  <c r="CY298" i="1" s="1"/>
  <c r="CV298" i="1" s="1"/>
  <c r="Z298" i="1" s="1"/>
  <c r="AI298" i="1" s="1"/>
  <c r="CX298" i="1"/>
  <c r="CW298" i="1"/>
  <c r="CT298" i="1"/>
  <c r="CS298" i="1" s="1"/>
  <c r="CQ298" i="1" s="1"/>
  <c r="DB298" i="1" s="1"/>
  <c r="CP298" i="1"/>
  <c r="AL298" i="1"/>
  <c r="OQ297" i="1"/>
  <c r="OL297" i="1"/>
  <c r="OK297" i="1"/>
  <c r="OJ297" i="1"/>
  <c r="OI297" i="1"/>
  <c r="OH297" i="1"/>
  <c r="OG297" i="1"/>
  <c r="NS297" i="1"/>
  <c r="NR297" i="1"/>
  <c r="NP297" i="1"/>
  <c r="NO297" i="1"/>
  <c r="NC297" i="1"/>
  <c r="MY297" i="1"/>
  <c r="MQ297" i="1"/>
  <c r="MP297" i="1"/>
  <c r="MK297" i="1"/>
  <c r="MJ297" i="1"/>
  <c r="ME297" i="1"/>
  <c r="MD297" i="1"/>
  <c r="LY297" i="1"/>
  <c r="LX297" i="1"/>
  <c r="LS297" i="1"/>
  <c r="LR297" i="1"/>
  <c r="LM297" i="1"/>
  <c r="LL297" i="1"/>
  <c r="LG297" i="1"/>
  <c r="LF297" i="1"/>
  <c r="LA297" i="1"/>
  <c r="KZ297" i="1"/>
  <c r="LB297" i="1" s="1"/>
  <c r="KU297" i="1"/>
  <c r="KT297" i="1"/>
  <c r="KO297" i="1"/>
  <c r="KN297" i="1"/>
  <c r="KC297" i="1"/>
  <c r="KB297" i="1"/>
  <c r="KA297" i="1"/>
  <c r="JZ297" i="1"/>
  <c r="JY297" i="1"/>
  <c r="JW297" i="1"/>
  <c r="JV297" i="1"/>
  <c r="JU297" i="1"/>
  <c r="JT297" i="1"/>
  <c r="JR297" i="1"/>
  <c r="JQ297" i="1"/>
  <c r="JP297" i="1"/>
  <c r="JO297" i="1"/>
  <c r="JN297" i="1"/>
  <c r="JM297" i="1"/>
  <c r="JL297" i="1"/>
  <c r="JJ297" i="1"/>
  <c r="JH297" i="1"/>
  <c r="JG297" i="1"/>
  <c r="JF297" i="1"/>
  <c r="JA297" i="1"/>
  <c r="IZ297" i="1"/>
  <c r="IY297" i="1"/>
  <c r="IX297" i="1"/>
  <c r="IW297" i="1"/>
  <c r="IU297" i="1"/>
  <c r="IT297" i="1"/>
  <c r="IS297" i="1"/>
  <c r="IR297" i="1"/>
  <c r="IP297" i="1"/>
  <c r="IO297" i="1"/>
  <c r="IN297" i="1"/>
  <c r="IM297" i="1"/>
  <c r="IL297" i="1"/>
  <c r="IK297" i="1"/>
  <c r="IJ297" i="1"/>
  <c r="IH297" i="1"/>
  <c r="IF297" i="1"/>
  <c r="IE297" i="1"/>
  <c r="ID297" i="1"/>
  <c r="HW297" i="1"/>
  <c r="HS297" i="1"/>
  <c r="HJ297" i="1" s="1"/>
  <c r="HG297" i="1" s="1" a="1"/>
  <c r="HG297" i="1" s="1"/>
  <c r="HR297" i="1"/>
  <c r="HQ297" i="1"/>
  <c r="HP297" i="1"/>
  <c r="HO297" i="1"/>
  <c r="HI297" i="1"/>
  <c r="HC297" i="1"/>
  <c r="HA297" i="1" a="1"/>
  <c r="HA297" i="1" s="1"/>
  <c r="GY297" i="1"/>
  <c r="GX297" i="1"/>
  <c r="GL297" i="1"/>
  <c r="GM297" i="1" s="1"/>
  <c r="GZ297" i="1" s="1"/>
  <c r="FR297" i="1"/>
  <c r="FS297" i="1" s="1"/>
  <c r="FI297" i="1"/>
  <c r="FO297" i="1" s="1"/>
  <c r="DT297" i="1"/>
  <c r="DJ297" i="1"/>
  <c r="DI297" i="1"/>
  <c r="DH297" i="1"/>
  <c r="CZ297" i="1"/>
  <c r="CY297" i="1" s="1"/>
  <c r="CV297" i="1" s="1"/>
  <c r="Z297" i="1" s="1"/>
  <c r="AI297" i="1" s="1"/>
  <c r="CX297" i="1"/>
  <c r="CW297" i="1"/>
  <c r="CT297" i="1"/>
  <c r="CS297" i="1" s="1"/>
  <c r="CQ297" i="1" s="1"/>
  <c r="DB297" i="1" s="1"/>
  <c r="CP297" i="1"/>
  <c r="DC297" i="1" s="1"/>
  <c r="AL297" i="1"/>
  <c r="OQ296" i="1"/>
  <c r="OL296" i="1"/>
  <c r="OK296" i="1"/>
  <c r="OJ296" i="1"/>
  <c r="OI296" i="1"/>
  <c r="OO296" i="1" s="1"/>
  <c r="OH296" i="1"/>
  <c r="OG296" i="1"/>
  <c r="NS296" i="1"/>
  <c r="NR296" i="1"/>
  <c r="NP296" i="1"/>
  <c r="NO296" i="1"/>
  <c r="NC296" i="1"/>
  <c r="MY296" i="1"/>
  <c r="NG296" i="1" s="1"/>
  <c r="MQ296" i="1"/>
  <c r="MP296" i="1"/>
  <c r="MK296" i="1"/>
  <c r="MJ296" i="1"/>
  <c r="ME296" i="1"/>
  <c r="MD296" i="1"/>
  <c r="LY296" i="1"/>
  <c r="LX296" i="1"/>
  <c r="LS296" i="1"/>
  <c r="LR296" i="1"/>
  <c r="LM296" i="1"/>
  <c r="LL296" i="1"/>
  <c r="LG296" i="1"/>
  <c r="LF296" i="1"/>
  <c r="LA296" i="1"/>
  <c r="KZ296" i="1"/>
  <c r="KU296" i="1"/>
  <c r="KT296" i="1"/>
  <c r="KO296" i="1"/>
  <c r="KN296" i="1"/>
  <c r="KC296" i="1"/>
  <c r="KB296" i="1"/>
  <c r="KA296" i="1"/>
  <c r="JZ296" i="1"/>
  <c r="JY296" i="1"/>
  <c r="JW296" i="1"/>
  <c r="JV296" i="1"/>
  <c r="JU296" i="1"/>
  <c r="JT296" i="1"/>
  <c r="JR296" i="1"/>
  <c r="JQ296" i="1"/>
  <c r="JP296" i="1"/>
  <c r="JO296" i="1"/>
  <c r="JN296" i="1"/>
  <c r="JM296" i="1"/>
  <c r="JL296" i="1"/>
  <c r="JJ296" i="1"/>
  <c r="JH296" i="1"/>
  <c r="JG296" i="1"/>
  <c r="JF296" i="1"/>
  <c r="JA296" i="1"/>
  <c r="IZ296" i="1"/>
  <c r="IY296" i="1"/>
  <c r="IX296" i="1"/>
  <c r="IW296" i="1"/>
  <c r="IU296" i="1"/>
  <c r="IT296" i="1"/>
  <c r="IS296" i="1"/>
  <c r="IR296" i="1"/>
  <c r="IP296" i="1"/>
  <c r="IO296" i="1"/>
  <c r="IN296" i="1"/>
  <c r="IM296" i="1"/>
  <c r="II296" i="1" s="1"/>
  <c r="IA296" i="1" s="1"/>
  <c r="IB296" i="1" s="1"/>
  <c r="KF296" i="1" s="1"/>
  <c r="KW296" i="1" s="1"/>
  <c r="IL296" i="1"/>
  <c r="IK296" i="1"/>
  <c r="IJ296" i="1"/>
  <c r="IH296" i="1"/>
  <c r="IF296" i="1"/>
  <c r="IE296" i="1"/>
  <c r="ID296" i="1"/>
  <c r="IC296" i="1"/>
  <c r="HW296" i="1"/>
  <c r="HS296" i="1"/>
  <c r="HJ296" i="1" s="1"/>
  <c r="HG296" i="1" s="1" a="1"/>
  <c r="HG296" i="1" s="1"/>
  <c r="HR296" i="1"/>
  <c r="HQ296" i="1"/>
  <c r="HP296" i="1"/>
  <c r="HO296" i="1"/>
  <c r="HI296" i="1"/>
  <c r="HC296" i="1"/>
  <c r="HA296" i="1" a="1"/>
  <c r="HA296" i="1" s="1"/>
  <c r="GY296" i="1"/>
  <c r="GX296" i="1"/>
  <c r="GL296" i="1"/>
  <c r="GM296" i="1" s="1"/>
  <c r="GZ296" i="1" s="1"/>
  <c r="FR296" i="1"/>
  <c r="FI296" i="1"/>
  <c r="FO296" i="1" s="1"/>
  <c r="DT296" i="1"/>
  <c r="DJ296" i="1"/>
  <c r="DI296" i="1"/>
  <c r="DH296" i="1"/>
  <c r="CZ296" i="1"/>
  <c r="CY296" i="1" s="1"/>
  <c r="CV296" i="1" s="1"/>
  <c r="Z296" i="1" s="1"/>
  <c r="AI296" i="1" s="1"/>
  <c r="CX296" i="1"/>
  <c r="CW296" i="1"/>
  <c r="CT296" i="1"/>
  <c r="CS296" i="1" s="1"/>
  <c r="CQ296" i="1" s="1"/>
  <c r="DB296" i="1" s="1"/>
  <c r="CP296" i="1"/>
  <c r="DC296" i="1" s="1"/>
  <c r="AL296" i="1"/>
  <c r="OQ295" i="1"/>
  <c r="OL295" i="1"/>
  <c r="OK295" i="1"/>
  <c r="OJ295" i="1"/>
  <c r="OI295" i="1"/>
  <c r="OH295" i="1"/>
  <c r="OG295" i="1"/>
  <c r="NS295" i="1"/>
  <c r="NR295" i="1"/>
  <c r="NP295" i="1"/>
  <c r="NO295" i="1"/>
  <c r="NC295" i="1"/>
  <c r="MY295" i="1"/>
  <c r="MQ295" i="1"/>
  <c r="MP295" i="1"/>
  <c r="MK295" i="1"/>
  <c r="MJ295" i="1"/>
  <c r="ME295" i="1"/>
  <c r="MD295" i="1"/>
  <c r="LY295" i="1"/>
  <c r="LX295" i="1"/>
  <c r="LS295" i="1"/>
  <c r="LR295" i="1"/>
  <c r="LM295" i="1"/>
  <c r="LL295" i="1"/>
  <c r="LG295" i="1"/>
  <c r="LF295" i="1"/>
  <c r="LA295" i="1"/>
  <c r="KZ295" i="1"/>
  <c r="KU295" i="1"/>
  <c r="KT295" i="1"/>
  <c r="KO295" i="1"/>
  <c r="KN295" i="1"/>
  <c r="KC295" i="1"/>
  <c r="KB295" i="1"/>
  <c r="KA295" i="1"/>
  <c r="JZ295" i="1"/>
  <c r="JY295" i="1"/>
  <c r="JW295" i="1"/>
  <c r="JV295" i="1"/>
  <c r="JU295" i="1"/>
  <c r="JT295" i="1"/>
  <c r="JR295" i="1"/>
  <c r="JQ295" i="1"/>
  <c r="JP295" i="1"/>
  <c r="JO295" i="1"/>
  <c r="JK295" i="1" s="1"/>
  <c r="JN295" i="1"/>
  <c r="JM295" i="1"/>
  <c r="JL295" i="1"/>
  <c r="JJ295" i="1"/>
  <c r="JH295" i="1"/>
  <c r="JG295" i="1"/>
  <c r="JF295" i="1"/>
  <c r="JA295" i="1"/>
  <c r="IZ295" i="1"/>
  <c r="IY295" i="1"/>
  <c r="IX295" i="1"/>
  <c r="IW295" i="1"/>
  <c r="IU295" i="1"/>
  <c r="IT295" i="1"/>
  <c r="IS295" i="1"/>
  <c r="IR295" i="1"/>
  <c r="IP295" i="1"/>
  <c r="IO295" i="1"/>
  <c r="IN295" i="1"/>
  <c r="IM295" i="1"/>
  <c r="IG295" i="1" s="1"/>
  <c r="IL295" i="1"/>
  <c r="IK295" i="1"/>
  <c r="IJ295" i="1"/>
  <c r="IH295" i="1"/>
  <c r="IF295" i="1"/>
  <c r="IE295" i="1"/>
  <c r="ID295" i="1"/>
  <c r="HW295" i="1"/>
  <c r="HS295" i="1"/>
  <c r="HJ295" i="1" s="1"/>
  <c r="HG295" i="1" s="1" a="1"/>
  <c r="HG295" i="1" s="1"/>
  <c r="HR295" i="1"/>
  <c r="HQ295" i="1"/>
  <c r="HP295" i="1"/>
  <c r="HO295" i="1"/>
  <c r="HI295" i="1"/>
  <c r="HC295" i="1"/>
  <c r="HA295" i="1" a="1"/>
  <c r="HA295" i="1" s="1"/>
  <c r="GY295" i="1"/>
  <c r="GX295" i="1"/>
  <c r="GL295" i="1"/>
  <c r="GM295" i="1" s="1"/>
  <c r="GZ295" i="1" s="1"/>
  <c r="FR295" i="1"/>
  <c r="FI295" i="1"/>
  <c r="FO295" i="1" s="1"/>
  <c r="DT295" i="1"/>
  <c r="DJ295" i="1"/>
  <c r="DI295" i="1"/>
  <c r="DH295" i="1"/>
  <c r="CZ295" i="1"/>
  <c r="CY295" i="1" s="1"/>
  <c r="CV295" i="1" s="1"/>
  <c r="Z295" i="1" s="1"/>
  <c r="AI295" i="1" s="1"/>
  <c r="CX295" i="1"/>
  <c r="CW295" i="1"/>
  <c r="CT295" i="1"/>
  <c r="CS295" i="1"/>
  <c r="CQ295" i="1" s="1"/>
  <c r="DB295" i="1" s="1"/>
  <c r="CP295" i="1"/>
  <c r="AL295" i="1"/>
  <c r="OQ294" i="1"/>
  <c r="OL294" i="1"/>
  <c r="OK294" i="1"/>
  <c r="OJ294" i="1"/>
  <c r="OI294" i="1"/>
  <c r="OH294" i="1"/>
  <c r="OG294" i="1"/>
  <c r="NS294" i="1"/>
  <c r="NR294" i="1"/>
  <c r="NP294" i="1"/>
  <c r="NO294" i="1"/>
  <c r="NC294" i="1"/>
  <c r="MY294" i="1"/>
  <c r="MQ294" i="1"/>
  <c r="MP294" i="1"/>
  <c r="MK294" i="1"/>
  <c r="MJ294" i="1"/>
  <c r="ME294" i="1"/>
  <c r="MD294" i="1"/>
  <c r="LY294" i="1"/>
  <c r="LX294" i="1"/>
  <c r="LS294" i="1"/>
  <c r="LR294" i="1"/>
  <c r="LM294" i="1"/>
  <c r="LL294" i="1"/>
  <c r="LG294" i="1"/>
  <c r="LF294" i="1"/>
  <c r="LA294" i="1"/>
  <c r="KZ294" i="1"/>
  <c r="KU294" i="1"/>
  <c r="KT294" i="1"/>
  <c r="KO294" i="1"/>
  <c r="KN294" i="1"/>
  <c r="KC294" i="1"/>
  <c r="KB294" i="1"/>
  <c r="KA294" i="1"/>
  <c r="JZ294" i="1"/>
  <c r="JY294" i="1"/>
  <c r="JW294" i="1"/>
  <c r="JV294" i="1"/>
  <c r="JU294" i="1"/>
  <c r="JT294" i="1"/>
  <c r="JR294" i="1"/>
  <c r="JQ294" i="1"/>
  <c r="JP294" i="1"/>
  <c r="JO294" i="1"/>
  <c r="JN294" i="1"/>
  <c r="JM294" i="1"/>
  <c r="JL294" i="1"/>
  <c r="JK294" i="1"/>
  <c r="JJ294" i="1"/>
  <c r="JI294" i="1"/>
  <c r="JH294" i="1"/>
  <c r="JG294" i="1"/>
  <c r="JF294" i="1"/>
  <c r="JA294" i="1"/>
  <c r="IZ294" i="1"/>
  <c r="IY294" i="1"/>
  <c r="IX294" i="1"/>
  <c r="IW294" i="1"/>
  <c r="IU294" i="1"/>
  <c r="IT294" i="1"/>
  <c r="IS294" i="1"/>
  <c r="IR294" i="1"/>
  <c r="IP294" i="1"/>
  <c r="IA294" i="1" s="1"/>
  <c r="IB294" i="1" s="1"/>
  <c r="KF294" i="1" s="1"/>
  <c r="KQ294" i="1" s="1"/>
  <c r="IO294" i="1"/>
  <c r="IN294" i="1"/>
  <c r="IM294" i="1"/>
  <c r="IL294" i="1"/>
  <c r="IK294" i="1"/>
  <c r="IJ294" i="1"/>
  <c r="II294" i="1"/>
  <c r="IH294" i="1"/>
  <c r="IG294" i="1"/>
  <c r="IF294" i="1"/>
  <c r="IE294" i="1"/>
  <c r="ID294" i="1"/>
  <c r="HW294" i="1"/>
  <c r="HS294" i="1"/>
  <c r="HJ294" i="1" s="1"/>
  <c r="HG294" i="1" s="1" a="1"/>
  <c r="HG294" i="1" s="1"/>
  <c r="HR294" i="1"/>
  <c r="HQ294" i="1"/>
  <c r="HP294" i="1"/>
  <c r="HO294" i="1"/>
  <c r="HI294" i="1"/>
  <c r="HC294" i="1"/>
  <c r="HA294" i="1" a="1"/>
  <c r="HA294" i="1" s="1"/>
  <c r="GY294" i="1"/>
  <c r="GX294" i="1"/>
  <c r="GL294" i="1"/>
  <c r="GM294" i="1" s="1"/>
  <c r="GZ294" i="1" s="1"/>
  <c r="FR294" i="1"/>
  <c r="FS294" i="1" s="1"/>
  <c r="FI294" i="1"/>
  <c r="FO294" i="1" s="1"/>
  <c r="DT294" i="1"/>
  <c r="DJ294" i="1"/>
  <c r="DI294" i="1"/>
  <c r="DH294" i="1"/>
  <c r="CZ294" i="1"/>
  <c r="CY294" i="1" s="1"/>
  <c r="CV294" i="1" s="1"/>
  <c r="Z294" i="1" s="1"/>
  <c r="AI294" i="1" s="1"/>
  <c r="CX294" i="1"/>
  <c r="CW294" i="1"/>
  <c r="CT294" i="1"/>
  <c r="CS294" i="1" s="1"/>
  <c r="CQ294" i="1" s="1"/>
  <c r="DB294" i="1" s="1"/>
  <c r="CP294" i="1"/>
  <c r="AL294" i="1"/>
  <c r="OQ293" i="1"/>
  <c r="OL293" i="1"/>
  <c r="OK293" i="1"/>
  <c r="OJ293" i="1"/>
  <c r="OI293" i="1"/>
  <c r="OH293" i="1"/>
  <c r="OG293" i="1"/>
  <c r="NS293" i="1"/>
  <c r="NR293" i="1"/>
  <c r="NP293" i="1"/>
  <c r="NO293" i="1"/>
  <c r="NC293" i="1"/>
  <c r="MY293" i="1"/>
  <c r="MQ293" i="1"/>
  <c r="MP293" i="1"/>
  <c r="MK293" i="1"/>
  <c r="MJ293" i="1"/>
  <c r="ME293" i="1"/>
  <c r="MD293" i="1"/>
  <c r="LY293" i="1"/>
  <c r="LX293" i="1"/>
  <c r="LS293" i="1"/>
  <c r="LR293" i="1"/>
  <c r="LM293" i="1"/>
  <c r="LL293" i="1"/>
  <c r="LG293" i="1"/>
  <c r="LF293" i="1"/>
  <c r="LA293" i="1"/>
  <c r="KZ293" i="1"/>
  <c r="KU293" i="1"/>
  <c r="KT293" i="1"/>
  <c r="KO293" i="1"/>
  <c r="KN293" i="1"/>
  <c r="KC293" i="1"/>
  <c r="KB293" i="1"/>
  <c r="KA293" i="1"/>
  <c r="JZ293" i="1"/>
  <c r="JY293" i="1"/>
  <c r="JW293" i="1"/>
  <c r="JV293" i="1"/>
  <c r="JU293" i="1"/>
  <c r="JT293" i="1"/>
  <c r="JR293" i="1"/>
  <c r="JQ293" i="1"/>
  <c r="JP293" i="1"/>
  <c r="JO293" i="1"/>
  <c r="JN293" i="1"/>
  <c r="JM293" i="1"/>
  <c r="JL293" i="1"/>
  <c r="JK293" i="1"/>
  <c r="JJ293" i="1"/>
  <c r="JI293" i="1"/>
  <c r="JH293" i="1"/>
  <c r="JG293" i="1"/>
  <c r="JF293" i="1"/>
  <c r="JA293" i="1"/>
  <c r="IZ293" i="1"/>
  <c r="IY293" i="1"/>
  <c r="IX293" i="1"/>
  <c r="IW293" i="1"/>
  <c r="IU293" i="1"/>
  <c r="IT293" i="1"/>
  <c r="IS293" i="1"/>
  <c r="IR293" i="1"/>
  <c r="IP293" i="1"/>
  <c r="IC293" i="1" s="1"/>
  <c r="IO293" i="1"/>
  <c r="IN293" i="1"/>
  <c r="IM293" i="1"/>
  <c r="IL293" i="1"/>
  <c r="IK293" i="1"/>
  <c r="IJ293" i="1"/>
  <c r="II293" i="1"/>
  <c r="IH293" i="1"/>
  <c r="IG293" i="1"/>
  <c r="IF293" i="1"/>
  <c r="IE293" i="1"/>
  <c r="ID293" i="1"/>
  <c r="HW293" i="1"/>
  <c r="HS293" i="1"/>
  <c r="HJ293" i="1" s="1"/>
  <c r="HG293" i="1" s="1" a="1"/>
  <c r="HG293" i="1" s="1"/>
  <c r="HR293" i="1"/>
  <c r="HQ293" i="1"/>
  <c r="HP293" i="1"/>
  <c r="HO293" i="1"/>
  <c r="HI293" i="1"/>
  <c r="HC293" i="1"/>
  <c r="HA293" i="1" a="1"/>
  <c r="HA293" i="1" s="1"/>
  <c r="GY293" i="1"/>
  <c r="GX293" i="1"/>
  <c r="GL293" i="1"/>
  <c r="GM293" i="1" s="1"/>
  <c r="GZ293" i="1" s="1"/>
  <c r="FR293" i="1"/>
  <c r="FS293" i="1" s="1"/>
  <c r="FI293" i="1"/>
  <c r="FO293" i="1" s="1"/>
  <c r="DT293" i="1"/>
  <c r="DJ293" i="1"/>
  <c r="DI293" i="1"/>
  <c r="DH293" i="1"/>
  <c r="CZ293" i="1"/>
  <c r="CY293" i="1" s="1"/>
  <c r="CV293" i="1" s="1"/>
  <c r="Z293" i="1" s="1"/>
  <c r="AI293" i="1" s="1"/>
  <c r="CX293" i="1"/>
  <c r="CW293" i="1"/>
  <c r="CT293" i="1"/>
  <c r="CS293" i="1" s="1"/>
  <c r="CQ293" i="1" s="1"/>
  <c r="DB293" i="1" s="1"/>
  <c r="CP293" i="1"/>
  <c r="DC293" i="1" s="1"/>
  <c r="AL293" i="1"/>
  <c r="OQ292" i="1"/>
  <c r="OL292" i="1"/>
  <c r="OK292" i="1"/>
  <c r="OJ292" i="1"/>
  <c r="OI292" i="1"/>
  <c r="OH292" i="1"/>
  <c r="OG292" i="1"/>
  <c r="NS292" i="1"/>
  <c r="NR292" i="1"/>
  <c r="NP292" i="1"/>
  <c r="NO292" i="1"/>
  <c r="NC292" i="1"/>
  <c r="MY292" i="1"/>
  <c r="MQ292" i="1"/>
  <c r="MP292" i="1"/>
  <c r="MK292" i="1"/>
  <c r="MJ292" i="1"/>
  <c r="ME292" i="1"/>
  <c r="MD292" i="1"/>
  <c r="LY292" i="1"/>
  <c r="LX292" i="1"/>
  <c r="LS292" i="1"/>
  <c r="LR292" i="1"/>
  <c r="LM292" i="1"/>
  <c r="LL292" i="1"/>
  <c r="LG292" i="1"/>
  <c r="LF292" i="1"/>
  <c r="LA292" i="1"/>
  <c r="KZ292" i="1"/>
  <c r="KU292" i="1"/>
  <c r="KT292" i="1"/>
  <c r="KO292" i="1"/>
  <c r="KN292" i="1"/>
  <c r="KC292" i="1"/>
  <c r="KB292" i="1"/>
  <c r="KA292" i="1"/>
  <c r="JZ292" i="1"/>
  <c r="JY292" i="1"/>
  <c r="JW292" i="1"/>
  <c r="JV292" i="1"/>
  <c r="JU292" i="1"/>
  <c r="JT292" i="1"/>
  <c r="JR292" i="1"/>
  <c r="JE292" i="1" s="1"/>
  <c r="JQ292" i="1"/>
  <c r="JP292" i="1"/>
  <c r="JO292" i="1"/>
  <c r="JN292" i="1"/>
  <c r="JM292" i="1"/>
  <c r="JL292" i="1"/>
  <c r="JK292" i="1"/>
  <c r="JJ292" i="1"/>
  <c r="JI292" i="1"/>
  <c r="JH292" i="1"/>
  <c r="JG292" i="1"/>
  <c r="JF292" i="1"/>
  <c r="JA292" i="1"/>
  <c r="IZ292" i="1"/>
  <c r="IY292" i="1"/>
  <c r="IX292" i="1"/>
  <c r="IW292" i="1"/>
  <c r="IU292" i="1"/>
  <c r="IT292" i="1"/>
  <c r="IS292" i="1"/>
  <c r="IR292" i="1"/>
  <c r="IP292" i="1"/>
  <c r="IO292" i="1"/>
  <c r="IN292" i="1"/>
  <c r="IM292" i="1"/>
  <c r="IL292" i="1"/>
  <c r="IK292" i="1"/>
  <c r="IJ292" i="1"/>
  <c r="II292" i="1"/>
  <c r="IH292" i="1"/>
  <c r="IG292" i="1"/>
  <c r="IF292" i="1"/>
  <c r="IE292" i="1"/>
  <c r="ID292" i="1"/>
  <c r="HW292" i="1"/>
  <c r="HS292" i="1"/>
  <c r="HJ292" i="1" s="1"/>
  <c r="HG292" i="1" s="1" a="1"/>
  <c r="HG292" i="1" s="1"/>
  <c r="HR292" i="1"/>
  <c r="HQ292" i="1"/>
  <c r="HP292" i="1"/>
  <c r="HO292" i="1"/>
  <c r="HI292" i="1"/>
  <c r="HC292" i="1"/>
  <c r="HA292" i="1" a="1"/>
  <c r="HA292" i="1" s="1"/>
  <c r="GY292" i="1"/>
  <c r="GX292" i="1"/>
  <c r="GL292" i="1"/>
  <c r="GM292" i="1" s="1"/>
  <c r="GZ292" i="1" s="1"/>
  <c r="FS292" i="1"/>
  <c r="FT292" i="1" s="1"/>
  <c r="FU292" i="1" s="1"/>
  <c r="FV292" i="1" s="1"/>
  <c r="ES292" i="1" s="1"/>
  <c r="FR292" i="1"/>
  <c r="FI292" i="1"/>
  <c r="FO292" i="1" s="1"/>
  <c r="DT292" i="1"/>
  <c r="DJ292" i="1"/>
  <c r="DI292" i="1"/>
  <c r="DH292" i="1"/>
  <c r="CZ292" i="1"/>
  <c r="CY292" i="1" s="1"/>
  <c r="CV292" i="1" s="1"/>
  <c r="Z292" i="1" s="1"/>
  <c r="AI292" i="1" s="1"/>
  <c r="CX292" i="1"/>
  <c r="CW292" i="1"/>
  <c r="CT292" i="1"/>
  <c r="CS292" i="1" s="1"/>
  <c r="CQ292" i="1" s="1"/>
  <c r="DB292" i="1" s="1"/>
  <c r="CP292" i="1"/>
  <c r="AL292" i="1"/>
  <c r="OQ291" i="1"/>
  <c r="OL291" i="1"/>
  <c r="OK291" i="1"/>
  <c r="OJ291" i="1"/>
  <c r="OI291" i="1"/>
  <c r="OH291" i="1"/>
  <c r="OG291" i="1"/>
  <c r="NS291" i="1"/>
  <c r="NR291" i="1"/>
  <c r="NP291" i="1"/>
  <c r="NO291" i="1"/>
  <c r="NC291" i="1"/>
  <c r="MY291" i="1"/>
  <c r="MQ291" i="1"/>
  <c r="MP291" i="1"/>
  <c r="MK291" i="1"/>
  <c r="MJ291" i="1"/>
  <c r="ME291" i="1"/>
  <c r="MD291" i="1"/>
  <c r="LY291" i="1"/>
  <c r="LX291" i="1"/>
  <c r="LS291" i="1"/>
  <c r="LR291" i="1"/>
  <c r="LM291" i="1"/>
  <c r="LL291" i="1"/>
  <c r="LG291" i="1"/>
  <c r="LF291" i="1"/>
  <c r="LA291" i="1"/>
  <c r="KZ291" i="1"/>
  <c r="KU291" i="1"/>
  <c r="KT291" i="1"/>
  <c r="KO291" i="1"/>
  <c r="KN291" i="1"/>
  <c r="KC291" i="1"/>
  <c r="KB291" i="1"/>
  <c r="KA291" i="1"/>
  <c r="JZ291" i="1"/>
  <c r="JY291" i="1"/>
  <c r="JW291" i="1"/>
  <c r="JV291" i="1"/>
  <c r="JU291" i="1"/>
  <c r="JT291" i="1"/>
  <c r="JR291" i="1"/>
  <c r="JQ291" i="1"/>
  <c r="JP291" i="1"/>
  <c r="JO291" i="1"/>
  <c r="JN291" i="1"/>
  <c r="JM291" i="1"/>
  <c r="JL291" i="1"/>
  <c r="JK291" i="1"/>
  <c r="JJ291" i="1"/>
  <c r="JI291" i="1"/>
  <c r="JH291" i="1"/>
  <c r="JG291" i="1"/>
  <c r="JF291" i="1"/>
  <c r="JA291" i="1"/>
  <c r="IZ291" i="1"/>
  <c r="IY291" i="1"/>
  <c r="IX291" i="1"/>
  <c r="IW291" i="1"/>
  <c r="IU291" i="1"/>
  <c r="IT291" i="1"/>
  <c r="IS291" i="1"/>
  <c r="IR291" i="1"/>
  <c r="IP291" i="1"/>
  <c r="IO291" i="1"/>
  <c r="IN291" i="1"/>
  <c r="IM291" i="1"/>
  <c r="IL291" i="1"/>
  <c r="IK291" i="1"/>
  <c r="IJ291" i="1"/>
  <c r="II291" i="1"/>
  <c r="IH291" i="1"/>
  <c r="IG291" i="1"/>
  <c r="IF291" i="1"/>
  <c r="IE291" i="1"/>
  <c r="ID291" i="1"/>
  <c r="HW291" i="1"/>
  <c r="HS291" i="1"/>
  <c r="HJ291" i="1" s="1"/>
  <c r="HG291" i="1" s="1" a="1"/>
  <c r="HG291" i="1" s="1"/>
  <c r="HR291" i="1"/>
  <c r="HQ291" i="1"/>
  <c r="HP291" i="1"/>
  <c r="HO291" i="1"/>
  <c r="HI291" i="1"/>
  <c r="HC291" i="1"/>
  <c r="HA291" i="1" a="1"/>
  <c r="HA291" i="1" s="1"/>
  <c r="GY291" i="1"/>
  <c r="GX291" i="1"/>
  <c r="GL291" i="1"/>
  <c r="GM291" i="1" s="1"/>
  <c r="GZ291" i="1" s="1"/>
  <c r="FR291" i="1"/>
  <c r="FI291" i="1"/>
  <c r="FO291" i="1" s="1"/>
  <c r="DT291" i="1"/>
  <c r="DJ291" i="1"/>
  <c r="DI291" i="1"/>
  <c r="DH291" i="1"/>
  <c r="CZ291" i="1"/>
  <c r="CY291" i="1" s="1"/>
  <c r="CV291" i="1" s="1"/>
  <c r="Z291" i="1" s="1"/>
  <c r="AI291" i="1" s="1"/>
  <c r="CX291" i="1"/>
  <c r="CW291" i="1"/>
  <c r="CT291" i="1"/>
  <c r="CS291" i="1" s="1"/>
  <c r="CQ291" i="1" s="1"/>
  <c r="CP291" i="1"/>
  <c r="DC291" i="1" s="1"/>
  <c r="AL291" i="1"/>
  <c r="OQ290" i="1"/>
  <c r="OL290" i="1"/>
  <c r="OK290" i="1"/>
  <c r="OJ290" i="1"/>
  <c r="OI290" i="1"/>
  <c r="OH290" i="1"/>
  <c r="OG290" i="1"/>
  <c r="NS290" i="1"/>
  <c r="NR290" i="1"/>
  <c r="NP290" i="1"/>
  <c r="NO290" i="1"/>
  <c r="NC290" i="1"/>
  <c r="MY290" i="1"/>
  <c r="MQ290" i="1"/>
  <c r="MP290" i="1"/>
  <c r="MK290" i="1"/>
  <c r="MJ290" i="1"/>
  <c r="ME290" i="1"/>
  <c r="MD290" i="1"/>
  <c r="LY290" i="1"/>
  <c r="LX290" i="1"/>
  <c r="LS290" i="1"/>
  <c r="LR290" i="1"/>
  <c r="LM290" i="1"/>
  <c r="LL290" i="1"/>
  <c r="LG290" i="1"/>
  <c r="LF290" i="1"/>
  <c r="LA290" i="1"/>
  <c r="KZ290" i="1"/>
  <c r="KU290" i="1"/>
  <c r="KT290" i="1"/>
  <c r="KO290" i="1"/>
  <c r="KN290" i="1"/>
  <c r="KC290" i="1"/>
  <c r="KB290" i="1"/>
  <c r="KA290" i="1"/>
  <c r="JZ290" i="1"/>
  <c r="JY290" i="1"/>
  <c r="JW290" i="1"/>
  <c r="JV290" i="1"/>
  <c r="JU290" i="1"/>
  <c r="JT290" i="1"/>
  <c r="JR290" i="1"/>
  <c r="JQ290" i="1"/>
  <c r="JP290" i="1"/>
  <c r="JO290" i="1"/>
  <c r="JN290" i="1"/>
  <c r="JM290" i="1"/>
  <c r="JL290" i="1"/>
  <c r="JK290" i="1"/>
  <c r="JJ290" i="1"/>
  <c r="JI290" i="1"/>
  <c r="JH290" i="1"/>
  <c r="JG290" i="1"/>
  <c r="JF290" i="1"/>
  <c r="JA290" i="1"/>
  <c r="IZ290" i="1"/>
  <c r="IY290" i="1"/>
  <c r="IX290" i="1"/>
  <c r="IW290" i="1"/>
  <c r="IU290" i="1"/>
  <c r="IT290" i="1"/>
  <c r="IS290" i="1"/>
  <c r="IR290" i="1"/>
  <c r="IP290" i="1"/>
  <c r="IO290" i="1"/>
  <c r="IN290" i="1"/>
  <c r="IM290" i="1"/>
  <c r="IL290" i="1"/>
  <c r="IK290" i="1"/>
  <c r="IJ290" i="1"/>
  <c r="II290" i="1"/>
  <c r="IH290" i="1"/>
  <c r="IG290" i="1"/>
  <c r="IF290" i="1"/>
  <c r="IE290" i="1"/>
  <c r="ID290" i="1"/>
  <c r="HW290" i="1"/>
  <c r="HS290" i="1"/>
  <c r="HJ290" i="1" s="1"/>
  <c r="HG290" i="1" s="1" a="1"/>
  <c r="HG290" i="1" s="1"/>
  <c r="HR290" i="1"/>
  <c r="HQ290" i="1"/>
  <c r="HP290" i="1"/>
  <c r="HO290" i="1"/>
  <c r="HI290" i="1"/>
  <c r="HC290" i="1"/>
  <c r="HA290" i="1" a="1"/>
  <c r="HA290" i="1" s="1"/>
  <c r="GY290" i="1"/>
  <c r="GX290" i="1"/>
  <c r="GL290" i="1"/>
  <c r="GM290" i="1" s="1"/>
  <c r="GZ290" i="1" s="1"/>
  <c r="FR290" i="1"/>
  <c r="FS290" i="1" s="1"/>
  <c r="FI290" i="1"/>
  <c r="FO290" i="1" s="1"/>
  <c r="DT290" i="1"/>
  <c r="DJ290" i="1"/>
  <c r="DI290" i="1"/>
  <c r="DH290" i="1"/>
  <c r="CZ290" i="1"/>
  <c r="CY290" i="1" s="1"/>
  <c r="CV290" i="1" s="1"/>
  <c r="Z290" i="1" s="1"/>
  <c r="AI290" i="1" s="1"/>
  <c r="CX290" i="1"/>
  <c r="CW290" i="1"/>
  <c r="CT290" i="1"/>
  <c r="CS290" i="1" s="1"/>
  <c r="CQ290" i="1" s="1"/>
  <c r="DB290" i="1" s="1"/>
  <c r="CP290" i="1"/>
  <c r="AL290" i="1"/>
  <c r="OQ289" i="1"/>
  <c r="OL289" i="1"/>
  <c r="OK289" i="1"/>
  <c r="OJ289" i="1"/>
  <c r="OI289" i="1"/>
  <c r="OH289" i="1"/>
  <c r="OG289" i="1"/>
  <c r="NS289" i="1"/>
  <c r="NR289" i="1"/>
  <c r="NP289" i="1"/>
  <c r="NO289" i="1"/>
  <c r="NC289" i="1"/>
  <c r="MY289" i="1"/>
  <c r="MQ289" i="1"/>
  <c r="MP289" i="1"/>
  <c r="MK289" i="1"/>
  <c r="MJ289" i="1"/>
  <c r="ME289" i="1"/>
  <c r="MD289" i="1"/>
  <c r="MF289" i="1" s="1"/>
  <c r="LY289" i="1"/>
  <c r="LX289" i="1"/>
  <c r="LS289" i="1"/>
  <c r="LR289" i="1"/>
  <c r="LM289" i="1"/>
  <c r="LL289" i="1"/>
  <c r="LG289" i="1"/>
  <c r="LF289" i="1"/>
  <c r="LA289" i="1"/>
  <c r="KZ289" i="1"/>
  <c r="KU289" i="1"/>
  <c r="KT289" i="1"/>
  <c r="KO289" i="1"/>
  <c r="KN289" i="1"/>
  <c r="KC289" i="1"/>
  <c r="KB289" i="1"/>
  <c r="KA289" i="1"/>
  <c r="JZ289" i="1"/>
  <c r="JY289" i="1"/>
  <c r="JW289" i="1"/>
  <c r="JV289" i="1"/>
  <c r="JU289" i="1"/>
  <c r="JT289" i="1"/>
  <c r="JR289" i="1"/>
  <c r="JE289" i="1" s="1"/>
  <c r="JQ289" i="1"/>
  <c r="JP289" i="1"/>
  <c r="JO289" i="1"/>
  <c r="JN289" i="1"/>
  <c r="JM289" i="1"/>
  <c r="JL289" i="1"/>
  <c r="JK289" i="1"/>
  <c r="JJ289" i="1"/>
  <c r="JI289" i="1"/>
  <c r="JH289" i="1"/>
  <c r="JG289" i="1"/>
  <c r="JF289" i="1"/>
  <c r="JA289" i="1"/>
  <c r="IZ289" i="1"/>
  <c r="IY289" i="1"/>
  <c r="IX289" i="1"/>
  <c r="IW289" i="1"/>
  <c r="IU289" i="1"/>
  <c r="IT289" i="1"/>
  <c r="IS289" i="1"/>
  <c r="IR289" i="1"/>
  <c r="IP289" i="1"/>
  <c r="IC289" i="1" s="1"/>
  <c r="IO289" i="1"/>
  <c r="IN289" i="1"/>
  <c r="IM289" i="1"/>
  <c r="IL289" i="1"/>
  <c r="IK289" i="1"/>
  <c r="IJ289" i="1"/>
  <c r="II289" i="1"/>
  <c r="IH289" i="1"/>
  <c r="IG289" i="1"/>
  <c r="IF289" i="1"/>
  <c r="IE289" i="1"/>
  <c r="ID289" i="1"/>
  <c r="HW289" i="1"/>
  <c r="HS289" i="1"/>
  <c r="HJ289" i="1" s="1"/>
  <c r="HG289" i="1" s="1" a="1"/>
  <c r="HG289" i="1" s="1"/>
  <c r="HR289" i="1"/>
  <c r="HQ289" i="1"/>
  <c r="HP289" i="1"/>
  <c r="HO289" i="1"/>
  <c r="HI289" i="1"/>
  <c r="HC289" i="1"/>
  <c r="HA289" i="1" a="1"/>
  <c r="HA289" i="1" s="1"/>
  <c r="GY289" i="1"/>
  <c r="GX289" i="1"/>
  <c r="GL289" i="1"/>
  <c r="GM289" i="1" s="1"/>
  <c r="GZ289" i="1" s="1"/>
  <c r="FR289" i="1"/>
  <c r="FI289" i="1"/>
  <c r="FO289" i="1" s="1"/>
  <c r="DT289" i="1"/>
  <c r="DJ289" i="1"/>
  <c r="DI289" i="1"/>
  <c r="DH289" i="1"/>
  <c r="CZ289" i="1"/>
  <c r="CY289" i="1" s="1"/>
  <c r="CV289" i="1" s="1"/>
  <c r="Z289" i="1" s="1"/>
  <c r="AI289" i="1" s="1"/>
  <c r="CX289" i="1"/>
  <c r="CW289" i="1"/>
  <c r="CT289" i="1"/>
  <c r="CS289" i="1" s="1"/>
  <c r="CQ289" i="1" s="1"/>
  <c r="DB289" i="1" s="1"/>
  <c r="CP289" i="1"/>
  <c r="AL289" i="1"/>
  <c r="OQ288" i="1"/>
  <c r="OL288" i="1"/>
  <c r="OK288" i="1"/>
  <c r="OJ288" i="1"/>
  <c r="OI288" i="1"/>
  <c r="OH288" i="1"/>
  <c r="OG288" i="1"/>
  <c r="NS288" i="1"/>
  <c r="NR288" i="1"/>
  <c r="NP288" i="1"/>
  <c r="NO288" i="1"/>
  <c r="NC288" i="1"/>
  <c r="MY288" i="1"/>
  <c r="MQ288" i="1"/>
  <c r="MP288" i="1"/>
  <c r="MK288" i="1"/>
  <c r="MJ288" i="1"/>
  <c r="ME288" i="1"/>
  <c r="MD288" i="1"/>
  <c r="LY288" i="1"/>
  <c r="LX288" i="1"/>
  <c r="LS288" i="1"/>
  <c r="LR288" i="1"/>
  <c r="LM288" i="1"/>
  <c r="LL288" i="1"/>
  <c r="LG288" i="1"/>
  <c r="LF288" i="1"/>
  <c r="LA288" i="1"/>
  <c r="KZ288" i="1"/>
  <c r="LB288" i="1" s="1"/>
  <c r="KU288" i="1"/>
  <c r="KT288" i="1"/>
  <c r="KO288" i="1"/>
  <c r="KN288" i="1"/>
  <c r="KC288" i="1"/>
  <c r="KB288" i="1"/>
  <c r="KA288" i="1"/>
  <c r="JZ288" i="1"/>
  <c r="JY288" i="1"/>
  <c r="JW288" i="1"/>
  <c r="JV288" i="1"/>
  <c r="JU288" i="1"/>
  <c r="JT288" i="1"/>
  <c r="JR288" i="1"/>
  <c r="JQ288" i="1"/>
  <c r="JP288" i="1"/>
  <c r="JO288" i="1"/>
  <c r="JN288" i="1"/>
  <c r="JM288" i="1"/>
  <c r="JL288" i="1"/>
  <c r="JK288" i="1"/>
  <c r="JJ288" i="1"/>
  <c r="JI288" i="1"/>
  <c r="JH288" i="1"/>
  <c r="JG288" i="1"/>
  <c r="JF288" i="1"/>
  <c r="JA288" i="1"/>
  <c r="IZ288" i="1"/>
  <c r="IY288" i="1"/>
  <c r="IX288" i="1"/>
  <c r="IW288" i="1"/>
  <c r="IU288" i="1"/>
  <c r="IT288" i="1"/>
  <c r="IS288" i="1"/>
  <c r="IR288" i="1"/>
  <c r="IP288" i="1"/>
  <c r="IC288" i="1" s="1"/>
  <c r="IO288" i="1"/>
  <c r="IN288" i="1"/>
  <c r="IM288" i="1"/>
  <c r="IL288" i="1"/>
  <c r="IK288" i="1"/>
  <c r="IJ288" i="1"/>
  <c r="II288" i="1"/>
  <c r="IH288" i="1"/>
  <c r="IG288" i="1"/>
  <c r="IF288" i="1"/>
  <c r="IE288" i="1"/>
  <c r="ID288" i="1"/>
  <c r="IA288" i="1"/>
  <c r="IB288" i="1" s="1"/>
  <c r="KF288" i="1" s="1"/>
  <c r="HW288" i="1"/>
  <c r="HS288" i="1"/>
  <c r="HJ288" i="1" s="1"/>
  <c r="HG288" i="1" s="1" a="1"/>
  <c r="HG288" i="1" s="1"/>
  <c r="HR288" i="1"/>
  <c r="HQ288" i="1"/>
  <c r="HP288" i="1"/>
  <c r="HO288" i="1"/>
  <c r="HI288" i="1"/>
  <c r="HC288" i="1"/>
  <c r="HA288" i="1" a="1"/>
  <c r="HA288" i="1" s="1"/>
  <c r="GY288" i="1"/>
  <c r="GX288" i="1"/>
  <c r="GL288" i="1"/>
  <c r="GM288" i="1" s="1"/>
  <c r="GZ288" i="1" s="1"/>
  <c r="FR288" i="1"/>
  <c r="FI288" i="1"/>
  <c r="FO288" i="1" s="1"/>
  <c r="DT288" i="1"/>
  <c r="DJ288" i="1"/>
  <c r="DI288" i="1"/>
  <c r="DH288" i="1"/>
  <c r="CZ288" i="1"/>
  <c r="CY288" i="1" s="1"/>
  <c r="CV288" i="1" s="1"/>
  <c r="Z288" i="1" s="1"/>
  <c r="AI288" i="1" s="1"/>
  <c r="CX288" i="1"/>
  <c r="CW288" i="1"/>
  <c r="CT288" i="1"/>
  <c r="CS288" i="1" s="1"/>
  <c r="CQ288" i="1" s="1"/>
  <c r="DB288" i="1" s="1"/>
  <c r="CP288" i="1"/>
  <c r="DC288" i="1" s="1"/>
  <c r="AL288" i="1"/>
  <c r="OQ287" i="1"/>
  <c r="OL287" i="1"/>
  <c r="OK287" i="1"/>
  <c r="OJ287" i="1"/>
  <c r="OI287" i="1"/>
  <c r="OH287" i="1"/>
  <c r="OG287" i="1"/>
  <c r="NS287" i="1"/>
  <c r="NR287" i="1"/>
  <c r="NP287" i="1"/>
  <c r="NO287" i="1"/>
  <c r="NC287" i="1"/>
  <c r="MY287" i="1"/>
  <c r="MQ287" i="1"/>
  <c r="MP287" i="1"/>
  <c r="MK287" i="1"/>
  <c r="MJ287" i="1"/>
  <c r="ME287" i="1"/>
  <c r="MD287" i="1"/>
  <c r="LY287" i="1"/>
  <c r="LX287" i="1"/>
  <c r="LS287" i="1"/>
  <c r="LR287" i="1"/>
  <c r="LM287" i="1"/>
  <c r="LL287" i="1"/>
  <c r="LG287" i="1"/>
  <c r="LF287" i="1"/>
  <c r="LA287" i="1"/>
  <c r="KZ287" i="1"/>
  <c r="KU287" i="1"/>
  <c r="KT287" i="1"/>
  <c r="KO287" i="1"/>
  <c r="KN287" i="1"/>
  <c r="KP287" i="1" s="1"/>
  <c r="KC287" i="1"/>
  <c r="KB287" i="1"/>
  <c r="KA287" i="1"/>
  <c r="JZ287" i="1"/>
  <c r="JY287" i="1"/>
  <c r="JW287" i="1"/>
  <c r="JV287" i="1"/>
  <c r="JU287" i="1"/>
  <c r="JT287" i="1"/>
  <c r="JR287" i="1"/>
  <c r="JE287" i="1" s="1"/>
  <c r="JQ287" i="1"/>
  <c r="JP287" i="1"/>
  <c r="JO287" i="1"/>
  <c r="JN287" i="1"/>
  <c r="JM287" i="1"/>
  <c r="JL287" i="1"/>
  <c r="JK287" i="1"/>
  <c r="JJ287" i="1"/>
  <c r="JI287" i="1"/>
  <c r="JH287" i="1"/>
  <c r="JG287" i="1"/>
  <c r="JF287" i="1"/>
  <c r="JA287" i="1"/>
  <c r="IZ287" i="1"/>
  <c r="IY287" i="1"/>
  <c r="IX287" i="1"/>
  <c r="IW287" i="1"/>
  <c r="IU287" i="1"/>
  <c r="IT287" i="1"/>
  <c r="IS287" i="1"/>
  <c r="IR287" i="1"/>
  <c r="IP287" i="1"/>
  <c r="IO287" i="1"/>
  <c r="IN287" i="1"/>
  <c r="IM287" i="1"/>
  <c r="IL287" i="1"/>
  <c r="IK287" i="1"/>
  <c r="IJ287" i="1"/>
  <c r="II287" i="1"/>
  <c r="IH287" i="1"/>
  <c r="IG287" i="1"/>
  <c r="IF287" i="1"/>
  <c r="IE287" i="1"/>
  <c r="ID287" i="1"/>
  <c r="HW287" i="1"/>
  <c r="HS287" i="1"/>
  <c r="HJ287" i="1" s="1"/>
  <c r="HG287" i="1" s="1" a="1"/>
  <c r="HG287" i="1" s="1"/>
  <c r="HR287" i="1"/>
  <c r="HQ287" i="1"/>
  <c r="HP287" i="1"/>
  <c r="HO287" i="1"/>
  <c r="HI287" i="1"/>
  <c r="HC287" i="1"/>
  <c r="HA287" i="1" a="1"/>
  <c r="HA287" i="1" s="1"/>
  <c r="GY287" i="1"/>
  <c r="GX287" i="1"/>
  <c r="GL287" i="1"/>
  <c r="GM287" i="1" s="1"/>
  <c r="GZ287" i="1" s="1"/>
  <c r="FR287" i="1"/>
  <c r="FI287" i="1"/>
  <c r="FO287" i="1" s="1"/>
  <c r="DT287" i="1"/>
  <c r="DJ287" i="1"/>
  <c r="DI287" i="1"/>
  <c r="DH287" i="1"/>
  <c r="CZ287" i="1"/>
  <c r="CY287" i="1" s="1"/>
  <c r="CV287" i="1" s="1"/>
  <c r="Z287" i="1" s="1"/>
  <c r="AI287" i="1" s="1"/>
  <c r="CX287" i="1"/>
  <c r="CW287" i="1"/>
  <c r="CT287" i="1"/>
  <c r="CS287" i="1" s="1"/>
  <c r="CQ287" i="1" s="1"/>
  <c r="DB287" i="1" s="1"/>
  <c r="CP287" i="1"/>
  <c r="AL287" i="1"/>
  <c r="OQ286" i="1"/>
  <c r="OL286" i="1"/>
  <c r="OK286" i="1"/>
  <c r="OJ286" i="1"/>
  <c r="OI286" i="1"/>
  <c r="OH286" i="1"/>
  <c r="OG286" i="1"/>
  <c r="NS286" i="1"/>
  <c r="NR286" i="1"/>
  <c r="NP286" i="1"/>
  <c r="NO286" i="1"/>
  <c r="NC286" i="1"/>
  <c r="MY286" i="1"/>
  <c r="MQ286" i="1"/>
  <c r="MP286" i="1"/>
  <c r="MK286" i="1"/>
  <c r="MJ286" i="1"/>
  <c r="ME286" i="1"/>
  <c r="MD286" i="1"/>
  <c r="LY286" i="1"/>
  <c r="LX286" i="1"/>
  <c r="LS286" i="1"/>
  <c r="LR286" i="1"/>
  <c r="LM286" i="1"/>
  <c r="LL286" i="1"/>
  <c r="LG286" i="1"/>
  <c r="LF286" i="1"/>
  <c r="LA286" i="1"/>
  <c r="KZ286" i="1"/>
  <c r="KU286" i="1"/>
  <c r="KT286" i="1"/>
  <c r="KO286" i="1"/>
  <c r="KN286" i="1"/>
  <c r="KC286" i="1"/>
  <c r="KB286" i="1"/>
  <c r="KA286" i="1"/>
  <c r="JZ286" i="1"/>
  <c r="JY286" i="1"/>
  <c r="JW286" i="1"/>
  <c r="JV286" i="1"/>
  <c r="JU286" i="1"/>
  <c r="JT286" i="1"/>
  <c r="JR286" i="1"/>
  <c r="JQ286" i="1"/>
  <c r="JP286" i="1"/>
  <c r="JO286" i="1"/>
  <c r="JN286" i="1"/>
  <c r="JM286" i="1"/>
  <c r="JL286" i="1"/>
  <c r="JK286" i="1"/>
  <c r="JJ286" i="1"/>
  <c r="JI286" i="1"/>
  <c r="JH286" i="1"/>
  <c r="JG286" i="1"/>
  <c r="JF286" i="1"/>
  <c r="JE286" i="1"/>
  <c r="JC286" i="1"/>
  <c r="JD286" i="1" s="1"/>
  <c r="KI286" i="1" s="1"/>
  <c r="JA286" i="1"/>
  <c r="IZ286" i="1"/>
  <c r="IY286" i="1"/>
  <c r="IX286" i="1"/>
  <c r="IW286" i="1"/>
  <c r="IU286" i="1"/>
  <c r="IT286" i="1"/>
  <c r="IS286" i="1"/>
  <c r="IR286" i="1"/>
  <c r="IP286" i="1"/>
  <c r="IO286" i="1"/>
  <c r="IN286" i="1"/>
  <c r="IM286" i="1"/>
  <c r="IL286" i="1"/>
  <c r="IK286" i="1"/>
  <c r="IJ286" i="1"/>
  <c r="II286" i="1"/>
  <c r="IH286" i="1"/>
  <c r="IG286" i="1"/>
  <c r="IF286" i="1"/>
  <c r="IE286" i="1"/>
  <c r="ID286" i="1"/>
  <c r="IC286" i="1"/>
  <c r="IA286" i="1"/>
  <c r="IB286" i="1" s="1"/>
  <c r="KF286" i="1" s="1"/>
  <c r="HW286" i="1"/>
  <c r="HS286" i="1"/>
  <c r="HJ286" i="1" s="1"/>
  <c r="HG286" i="1" s="1" a="1"/>
  <c r="HG286" i="1" s="1"/>
  <c r="HR286" i="1"/>
  <c r="HQ286" i="1"/>
  <c r="HP286" i="1"/>
  <c r="HO286" i="1"/>
  <c r="HI286" i="1"/>
  <c r="HC286" i="1"/>
  <c r="HA286" i="1" a="1"/>
  <c r="HA286" i="1" s="1"/>
  <c r="GY286" i="1"/>
  <c r="GX286" i="1"/>
  <c r="GL286" i="1"/>
  <c r="GM286" i="1" s="1"/>
  <c r="GZ286" i="1" s="1"/>
  <c r="FW286" i="1"/>
  <c r="FU286" i="1"/>
  <c r="FV286" i="1" s="1"/>
  <c r="FT286" i="1"/>
  <c r="FS286" i="1"/>
  <c r="FR286" i="1"/>
  <c r="FI286" i="1"/>
  <c r="FO286" i="1" s="1"/>
  <c r="ET286" i="1"/>
  <c r="ES286" i="1"/>
  <c r="FD286" i="1" s="1"/>
  <c r="FE286" i="1" s="1"/>
  <c r="EP286" i="1"/>
  <c r="EB286" i="1"/>
  <c r="EH286" i="1" s="1"/>
  <c r="EA286" i="1"/>
  <c r="DY286" i="1"/>
  <c r="DX286" i="1"/>
  <c r="DT286" i="1"/>
  <c r="DJ286" i="1"/>
  <c r="DI286" i="1"/>
  <c r="DH286" i="1"/>
  <c r="CZ286" i="1"/>
  <c r="CY286" i="1" s="1"/>
  <c r="CV286" i="1" s="1"/>
  <c r="Z286" i="1" s="1"/>
  <c r="AI286" i="1" s="1"/>
  <c r="CX286" i="1"/>
  <c r="CW286" i="1"/>
  <c r="CT286" i="1"/>
  <c r="CS286" i="1" s="1"/>
  <c r="CQ286" i="1" s="1"/>
  <c r="DB286" i="1" s="1"/>
  <c r="CP286" i="1"/>
  <c r="DC286" i="1" s="1"/>
  <c r="AL286" i="1"/>
  <c r="OQ285" i="1"/>
  <c r="OL285" i="1"/>
  <c r="OK285" i="1"/>
  <c r="OJ285" i="1"/>
  <c r="OI285" i="1"/>
  <c r="OO285" i="1" s="1"/>
  <c r="OH285" i="1"/>
  <c r="OG285" i="1"/>
  <c r="NS285" i="1"/>
  <c r="NR285" i="1"/>
  <c r="NP285" i="1"/>
  <c r="NO285" i="1"/>
  <c r="NC285" i="1"/>
  <c r="MY285" i="1"/>
  <c r="MQ285" i="1"/>
  <c r="MP285" i="1"/>
  <c r="MK285" i="1"/>
  <c r="MJ285" i="1"/>
  <c r="ME285" i="1"/>
  <c r="MD285" i="1"/>
  <c r="LY285" i="1"/>
  <c r="LX285" i="1"/>
  <c r="LS285" i="1"/>
  <c r="LT285" i="1" s="1"/>
  <c r="LR285" i="1"/>
  <c r="LM285" i="1"/>
  <c r="LL285" i="1"/>
  <c r="LG285" i="1"/>
  <c r="LF285" i="1"/>
  <c r="LH285" i="1" s="1"/>
  <c r="LA285" i="1"/>
  <c r="KZ285" i="1"/>
  <c r="KU285" i="1"/>
  <c r="KT285" i="1"/>
  <c r="KO285" i="1"/>
  <c r="KN285" i="1"/>
  <c r="KC285" i="1"/>
  <c r="KB285" i="1"/>
  <c r="KA285" i="1"/>
  <c r="JZ285" i="1"/>
  <c r="JY285" i="1"/>
  <c r="JW285" i="1"/>
  <c r="JV285" i="1"/>
  <c r="JU285" i="1"/>
  <c r="JT285" i="1"/>
  <c r="JR285" i="1"/>
  <c r="JQ285" i="1"/>
  <c r="JP285" i="1"/>
  <c r="JO285" i="1"/>
  <c r="JK285" i="1" s="1"/>
  <c r="JN285" i="1"/>
  <c r="JM285" i="1"/>
  <c r="JL285" i="1"/>
  <c r="JJ285" i="1"/>
  <c r="JH285" i="1"/>
  <c r="JG285" i="1"/>
  <c r="JF285" i="1"/>
  <c r="JA285" i="1"/>
  <c r="IZ285" i="1"/>
  <c r="IY285" i="1"/>
  <c r="IX285" i="1"/>
  <c r="IW285" i="1"/>
  <c r="IU285" i="1"/>
  <c r="IT285" i="1"/>
  <c r="IS285" i="1"/>
  <c r="IR285" i="1"/>
  <c r="IP285" i="1"/>
  <c r="IO285" i="1"/>
  <c r="IN285" i="1"/>
  <c r="IM285" i="1"/>
  <c r="IL285" i="1"/>
  <c r="IK285" i="1"/>
  <c r="IJ285" i="1"/>
  <c r="IH285" i="1"/>
  <c r="IF285" i="1"/>
  <c r="IE285" i="1"/>
  <c r="ID285" i="1"/>
  <c r="HW285" i="1"/>
  <c r="HS285" i="1"/>
  <c r="HJ285" i="1" s="1"/>
  <c r="HG285" i="1" s="1" a="1"/>
  <c r="HG285" i="1" s="1"/>
  <c r="HR285" i="1"/>
  <c r="HQ285" i="1"/>
  <c r="HP285" i="1"/>
  <c r="HO285" i="1"/>
  <c r="HI285" i="1"/>
  <c r="HC285" i="1"/>
  <c r="HA285" i="1" a="1"/>
  <c r="HA285" i="1" s="1"/>
  <c r="GY285" i="1"/>
  <c r="GX285" i="1"/>
  <c r="GL285" i="1"/>
  <c r="GM285" i="1" s="1"/>
  <c r="GZ285" i="1" s="1"/>
  <c r="FR285" i="1"/>
  <c r="FI285" i="1"/>
  <c r="FO285" i="1" s="1"/>
  <c r="DT285" i="1"/>
  <c r="DJ285" i="1"/>
  <c r="DI285" i="1"/>
  <c r="DH285" i="1"/>
  <c r="CZ285" i="1"/>
  <c r="CY285" i="1" s="1"/>
  <c r="CV285" i="1" s="1"/>
  <c r="Z285" i="1" s="1"/>
  <c r="AI285" i="1" s="1"/>
  <c r="CX285" i="1"/>
  <c r="CW285" i="1"/>
  <c r="CT285" i="1"/>
  <c r="CS285" i="1" s="1"/>
  <c r="CQ285" i="1" s="1"/>
  <c r="DB285" i="1" s="1"/>
  <c r="CP285" i="1"/>
  <c r="DC285" i="1" s="1"/>
  <c r="AL285" i="1"/>
  <c r="OQ284" i="1"/>
  <c r="OL284" i="1"/>
  <c r="OK284" i="1"/>
  <c r="OJ284" i="1"/>
  <c r="OI284" i="1"/>
  <c r="OH284" i="1"/>
  <c r="OG284" i="1"/>
  <c r="NS284" i="1"/>
  <c r="NR284" i="1"/>
  <c r="NP284" i="1"/>
  <c r="NO284" i="1"/>
  <c r="NC284" i="1"/>
  <c r="MY284" i="1"/>
  <c r="MQ284" i="1"/>
  <c r="MP284" i="1"/>
  <c r="MK284" i="1"/>
  <c r="MJ284" i="1"/>
  <c r="ME284" i="1"/>
  <c r="MD284" i="1"/>
  <c r="LY284" i="1"/>
  <c r="LX284" i="1"/>
  <c r="LS284" i="1"/>
  <c r="LR284" i="1"/>
  <c r="LM284" i="1"/>
  <c r="LL284" i="1"/>
  <c r="LG284" i="1"/>
  <c r="LF284" i="1"/>
  <c r="LA284" i="1"/>
  <c r="KZ284" i="1"/>
  <c r="KU284" i="1"/>
  <c r="KT284" i="1"/>
  <c r="KO284" i="1"/>
  <c r="KN284" i="1"/>
  <c r="KC284" i="1"/>
  <c r="KB284" i="1"/>
  <c r="KA284" i="1"/>
  <c r="JZ284" i="1"/>
  <c r="JY284" i="1"/>
  <c r="JW284" i="1"/>
  <c r="JV284" i="1"/>
  <c r="JU284" i="1"/>
  <c r="JT284" i="1"/>
  <c r="JR284" i="1"/>
  <c r="JQ284" i="1"/>
  <c r="JP284" i="1"/>
  <c r="JO284" i="1"/>
  <c r="JK284" i="1" s="1"/>
  <c r="JN284" i="1"/>
  <c r="JM284" i="1"/>
  <c r="JL284" i="1"/>
  <c r="JJ284" i="1"/>
  <c r="JH284" i="1"/>
  <c r="JG284" i="1"/>
  <c r="JF284" i="1"/>
  <c r="JA284" i="1"/>
  <c r="IZ284" i="1"/>
  <c r="IY284" i="1"/>
  <c r="IX284" i="1"/>
  <c r="IW284" i="1"/>
  <c r="IU284" i="1"/>
  <c r="IT284" i="1"/>
  <c r="IS284" i="1"/>
  <c r="IR284" i="1"/>
  <c r="IP284" i="1"/>
  <c r="IO284" i="1"/>
  <c r="IN284" i="1"/>
  <c r="IM284" i="1"/>
  <c r="II284" i="1" s="1"/>
  <c r="IL284" i="1"/>
  <c r="IK284" i="1"/>
  <c r="IJ284" i="1"/>
  <c r="IH284" i="1"/>
  <c r="IF284" i="1"/>
  <c r="IE284" i="1"/>
  <c r="ID284" i="1"/>
  <c r="HW284" i="1"/>
  <c r="HS284" i="1"/>
  <c r="HJ284" i="1" s="1"/>
  <c r="HG284" i="1" s="1" a="1"/>
  <c r="HG284" i="1" s="1"/>
  <c r="HR284" i="1"/>
  <c r="HQ284" i="1"/>
  <c r="HP284" i="1"/>
  <c r="HO284" i="1"/>
  <c r="HI284" i="1"/>
  <c r="HC284" i="1"/>
  <c r="HA284" i="1" a="1"/>
  <c r="HA284" i="1" s="1"/>
  <c r="GY284" i="1"/>
  <c r="GX284" i="1"/>
  <c r="GL284" i="1"/>
  <c r="GM284" i="1" s="1"/>
  <c r="GZ284" i="1" s="1"/>
  <c r="FR284" i="1"/>
  <c r="FS284" i="1" s="1"/>
  <c r="FI284" i="1"/>
  <c r="FO284" i="1" s="1"/>
  <c r="DT284" i="1"/>
  <c r="DJ284" i="1"/>
  <c r="DI284" i="1"/>
  <c r="DH284" i="1"/>
  <c r="CZ284" i="1"/>
  <c r="CY284" i="1" s="1"/>
  <c r="CV284" i="1" s="1"/>
  <c r="Z284" i="1" s="1"/>
  <c r="AI284" i="1" s="1"/>
  <c r="CX284" i="1"/>
  <c r="CW284" i="1"/>
  <c r="CT284" i="1"/>
  <c r="CS284" i="1" s="1"/>
  <c r="CQ284" i="1" s="1"/>
  <c r="CP284" i="1"/>
  <c r="DC284" i="1" s="1"/>
  <c r="AL284" i="1"/>
  <c r="OQ283" i="1"/>
  <c r="OL283" i="1"/>
  <c r="OK283" i="1"/>
  <c r="OJ283" i="1"/>
  <c r="OI283" i="1"/>
  <c r="OH283" i="1"/>
  <c r="OG283" i="1"/>
  <c r="NS283" i="1"/>
  <c r="NR283" i="1"/>
  <c r="NP283" i="1"/>
  <c r="NO283" i="1"/>
  <c r="NC283" i="1"/>
  <c r="MY283" i="1"/>
  <c r="MQ283" i="1"/>
  <c r="MP283" i="1"/>
  <c r="MK283" i="1"/>
  <c r="MJ283" i="1"/>
  <c r="ME283" i="1"/>
  <c r="MD283" i="1"/>
  <c r="LY283" i="1"/>
  <c r="LX283" i="1"/>
  <c r="LS283" i="1"/>
  <c r="LR283" i="1"/>
  <c r="LM283" i="1"/>
  <c r="LL283" i="1"/>
  <c r="LG283" i="1"/>
  <c r="LF283" i="1"/>
  <c r="LA283" i="1"/>
  <c r="KZ283" i="1"/>
  <c r="KU283" i="1"/>
  <c r="KT283" i="1"/>
  <c r="KO283" i="1"/>
  <c r="KN283" i="1"/>
  <c r="KC283" i="1"/>
  <c r="KB283" i="1"/>
  <c r="KA283" i="1"/>
  <c r="JZ283" i="1"/>
  <c r="JY283" i="1"/>
  <c r="JW283" i="1"/>
  <c r="JV283" i="1"/>
  <c r="JU283" i="1"/>
  <c r="JT283" i="1"/>
  <c r="JR283" i="1"/>
  <c r="JQ283" i="1"/>
  <c r="JP283" i="1"/>
  <c r="JO283" i="1"/>
  <c r="JN283" i="1"/>
  <c r="JM283" i="1"/>
  <c r="JL283" i="1"/>
  <c r="JJ283" i="1"/>
  <c r="JH283" i="1"/>
  <c r="JG283" i="1"/>
  <c r="JF283" i="1"/>
  <c r="JA283" i="1"/>
  <c r="IZ283" i="1"/>
  <c r="IY283" i="1"/>
  <c r="IX283" i="1"/>
  <c r="IW283" i="1"/>
  <c r="IU283" i="1"/>
  <c r="IT283" i="1"/>
  <c r="IS283" i="1"/>
  <c r="IR283" i="1"/>
  <c r="IP283" i="1"/>
  <c r="IO283" i="1"/>
  <c r="IN283" i="1"/>
  <c r="IM283" i="1"/>
  <c r="IL283" i="1"/>
  <c r="IK283" i="1"/>
  <c r="IJ283" i="1"/>
  <c r="IH283" i="1"/>
  <c r="IF283" i="1"/>
  <c r="IE283" i="1"/>
  <c r="ID283" i="1"/>
  <c r="HW283" i="1"/>
  <c r="HS283" i="1"/>
  <c r="HJ283" i="1" s="1"/>
  <c r="HG283" i="1" s="1" a="1"/>
  <c r="HG283" i="1" s="1"/>
  <c r="HR283" i="1"/>
  <c r="HQ283" i="1"/>
  <c r="HP283" i="1"/>
  <c r="HO283" i="1"/>
  <c r="HI283" i="1"/>
  <c r="HC283" i="1"/>
  <c r="HA283" i="1" a="1"/>
  <c r="HA283" i="1" s="1"/>
  <c r="GY283" i="1"/>
  <c r="GX283" i="1"/>
  <c r="GL283" i="1"/>
  <c r="GM283" i="1" s="1"/>
  <c r="GZ283" i="1" s="1"/>
  <c r="FR283" i="1"/>
  <c r="FI283" i="1"/>
  <c r="FO283" i="1" s="1"/>
  <c r="DT283" i="1"/>
  <c r="DJ283" i="1"/>
  <c r="DI283" i="1"/>
  <c r="DH283" i="1"/>
  <c r="CZ283" i="1"/>
  <c r="CY283" i="1" s="1"/>
  <c r="CV283" i="1" s="1"/>
  <c r="Z283" i="1" s="1"/>
  <c r="AI283" i="1" s="1"/>
  <c r="CX283" i="1"/>
  <c r="CW283" i="1"/>
  <c r="CT283" i="1"/>
  <c r="CS283" i="1" s="1"/>
  <c r="CQ283" i="1" s="1"/>
  <c r="DB283" i="1" s="1"/>
  <c r="CP283" i="1"/>
  <c r="DC283" i="1" s="1"/>
  <c r="AL283" i="1"/>
  <c r="OQ282" i="1"/>
  <c r="OL282" i="1"/>
  <c r="OK282" i="1"/>
  <c r="OJ282" i="1"/>
  <c r="OI282" i="1"/>
  <c r="OH282" i="1"/>
  <c r="OG282" i="1"/>
  <c r="NS282" i="1"/>
  <c r="NR282" i="1"/>
  <c r="NP282" i="1"/>
  <c r="NO282" i="1"/>
  <c r="NC282" i="1"/>
  <c r="MY282" i="1"/>
  <c r="MQ282" i="1"/>
  <c r="MP282" i="1"/>
  <c r="MK282" i="1"/>
  <c r="ML282" i="1" s="1"/>
  <c r="MJ282" i="1"/>
  <c r="ME282" i="1"/>
  <c r="MD282" i="1"/>
  <c r="LY282" i="1"/>
  <c r="LX282" i="1"/>
  <c r="LS282" i="1"/>
  <c r="LR282" i="1"/>
  <c r="LM282" i="1"/>
  <c r="LL282" i="1"/>
  <c r="LG282" i="1"/>
  <c r="LF282" i="1"/>
  <c r="LA282" i="1"/>
  <c r="KZ282" i="1"/>
  <c r="KU282" i="1"/>
  <c r="KT282" i="1"/>
  <c r="KO282" i="1"/>
  <c r="KP282" i="1" s="1"/>
  <c r="KN282" i="1"/>
  <c r="KC282" i="1"/>
  <c r="KB282" i="1"/>
  <c r="KA282" i="1"/>
  <c r="JZ282" i="1"/>
  <c r="JY282" i="1"/>
  <c r="JW282" i="1"/>
  <c r="JV282" i="1"/>
  <c r="JU282" i="1"/>
  <c r="JT282" i="1"/>
  <c r="JR282" i="1"/>
  <c r="JQ282" i="1"/>
  <c r="JP282" i="1"/>
  <c r="JO282" i="1"/>
  <c r="JN282" i="1"/>
  <c r="JM282" i="1"/>
  <c r="JL282" i="1"/>
  <c r="JJ282" i="1"/>
  <c r="JH282" i="1"/>
  <c r="JG282" i="1"/>
  <c r="JF282" i="1"/>
  <c r="JA282" i="1"/>
  <c r="IZ282" i="1"/>
  <c r="IY282" i="1"/>
  <c r="IX282" i="1"/>
  <c r="IW282" i="1"/>
  <c r="IU282" i="1"/>
  <c r="IT282" i="1"/>
  <c r="IS282" i="1"/>
  <c r="IR282" i="1"/>
  <c r="IP282" i="1"/>
  <c r="IO282" i="1"/>
  <c r="IN282" i="1"/>
  <c r="IM282" i="1"/>
  <c r="IL282" i="1"/>
  <c r="IK282" i="1"/>
  <c r="IJ282" i="1"/>
  <c r="IH282" i="1"/>
  <c r="IF282" i="1"/>
  <c r="IE282" i="1"/>
  <c r="ID282" i="1"/>
  <c r="HW282" i="1"/>
  <c r="HS282" i="1"/>
  <c r="HJ282" i="1" s="1"/>
  <c r="HG282" i="1" s="1" a="1"/>
  <c r="HG282" i="1" s="1"/>
  <c r="HR282" i="1"/>
  <c r="HQ282" i="1"/>
  <c r="HP282" i="1"/>
  <c r="HO282" i="1"/>
  <c r="HI282" i="1"/>
  <c r="HC282" i="1"/>
  <c r="HA282" i="1" a="1"/>
  <c r="HA282" i="1" s="1"/>
  <c r="GY282" i="1"/>
  <c r="GX282" i="1"/>
  <c r="GL282" i="1"/>
  <c r="GM282" i="1" s="1"/>
  <c r="GZ282" i="1" s="1"/>
  <c r="FR282" i="1"/>
  <c r="FI282" i="1"/>
  <c r="FO282" i="1" s="1"/>
  <c r="DT282" i="1"/>
  <c r="DJ282" i="1"/>
  <c r="DI282" i="1"/>
  <c r="DH282" i="1"/>
  <c r="CZ282" i="1"/>
  <c r="CY282" i="1" s="1"/>
  <c r="CV282" i="1" s="1"/>
  <c r="Z282" i="1" s="1"/>
  <c r="AI282" i="1" s="1"/>
  <c r="CX282" i="1"/>
  <c r="CW282" i="1"/>
  <c r="CT282" i="1"/>
  <c r="CS282" i="1" s="1"/>
  <c r="CQ282" i="1" s="1"/>
  <c r="DB282" i="1" s="1"/>
  <c r="CP282" i="1"/>
  <c r="AL282" i="1"/>
  <c r="OQ281" i="1"/>
  <c r="OL281" i="1"/>
  <c r="OK281" i="1"/>
  <c r="OJ281" i="1"/>
  <c r="OI281" i="1"/>
  <c r="OH281" i="1"/>
  <c r="OG281" i="1"/>
  <c r="NS281" i="1"/>
  <c r="NR281" i="1"/>
  <c r="NP281" i="1"/>
  <c r="NO281" i="1"/>
  <c r="NC281" i="1"/>
  <c r="MY281" i="1"/>
  <c r="MQ281" i="1"/>
  <c r="MP281" i="1"/>
  <c r="MK281" i="1"/>
  <c r="MJ281" i="1"/>
  <c r="ME281" i="1"/>
  <c r="MD281" i="1"/>
  <c r="LY281" i="1"/>
  <c r="LX281" i="1"/>
  <c r="LS281" i="1"/>
  <c r="LR281" i="1"/>
  <c r="LM281" i="1"/>
  <c r="LL281" i="1"/>
  <c r="LN281" i="1" s="1"/>
  <c r="LG281" i="1"/>
  <c r="LF281" i="1"/>
  <c r="LA281" i="1"/>
  <c r="KZ281" i="1"/>
  <c r="KU281" i="1"/>
  <c r="KT281" i="1"/>
  <c r="KO281" i="1"/>
  <c r="KN281" i="1"/>
  <c r="KC281" i="1"/>
  <c r="KB281" i="1"/>
  <c r="KA281" i="1"/>
  <c r="JZ281" i="1"/>
  <c r="JY281" i="1"/>
  <c r="JW281" i="1"/>
  <c r="JV281" i="1"/>
  <c r="JU281" i="1"/>
  <c r="JT281" i="1"/>
  <c r="JR281" i="1"/>
  <c r="JQ281" i="1"/>
  <c r="JP281" i="1"/>
  <c r="JO281" i="1"/>
  <c r="JN281" i="1"/>
  <c r="JM281" i="1"/>
  <c r="JL281" i="1"/>
  <c r="JJ281" i="1"/>
  <c r="JH281" i="1"/>
  <c r="JG281" i="1"/>
  <c r="JF281" i="1"/>
  <c r="JA281" i="1"/>
  <c r="IZ281" i="1"/>
  <c r="IY281" i="1"/>
  <c r="IX281" i="1"/>
  <c r="IW281" i="1"/>
  <c r="IU281" i="1"/>
  <c r="IT281" i="1"/>
  <c r="IS281" i="1"/>
  <c r="IR281" i="1"/>
  <c r="IP281" i="1"/>
  <c r="IO281" i="1"/>
  <c r="IN281" i="1"/>
  <c r="IM281" i="1"/>
  <c r="II281" i="1" s="1"/>
  <c r="IL281" i="1"/>
  <c r="IK281" i="1"/>
  <c r="IJ281" i="1"/>
  <c r="IH281" i="1"/>
  <c r="IF281" i="1"/>
  <c r="IE281" i="1"/>
  <c r="ID281" i="1"/>
  <c r="HW281" i="1"/>
  <c r="HS281" i="1"/>
  <c r="HJ281" i="1" s="1"/>
  <c r="HG281" i="1" s="1" a="1"/>
  <c r="HG281" i="1" s="1"/>
  <c r="HR281" i="1"/>
  <c r="HQ281" i="1"/>
  <c r="HP281" i="1"/>
  <c r="HO281" i="1"/>
  <c r="HI281" i="1"/>
  <c r="HC281" i="1"/>
  <c r="HA281" i="1" a="1"/>
  <c r="HA281" i="1" s="1"/>
  <c r="GY281" i="1"/>
  <c r="GX281" i="1"/>
  <c r="GL281" i="1"/>
  <c r="GM281" i="1" s="1"/>
  <c r="GZ281" i="1" s="1"/>
  <c r="FR281" i="1"/>
  <c r="FS281" i="1" s="1"/>
  <c r="FI281" i="1"/>
  <c r="FO281" i="1" s="1"/>
  <c r="DT281" i="1"/>
  <c r="DJ281" i="1"/>
  <c r="DI281" i="1"/>
  <c r="DH281" i="1"/>
  <c r="CZ281" i="1"/>
  <c r="CY281" i="1" s="1"/>
  <c r="CV281" i="1" s="1"/>
  <c r="Z281" i="1" s="1"/>
  <c r="AI281" i="1" s="1"/>
  <c r="CX281" i="1"/>
  <c r="CW281" i="1"/>
  <c r="CT281" i="1"/>
  <c r="CS281" i="1" s="1"/>
  <c r="CQ281" i="1" s="1"/>
  <c r="DB281" i="1" s="1"/>
  <c r="CP281" i="1"/>
  <c r="DC281" i="1" s="1"/>
  <c r="AL281" i="1"/>
  <c r="OQ280" i="1"/>
  <c r="OL280" i="1"/>
  <c r="OK280" i="1"/>
  <c r="OJ280" i="1"/>
  <c r="OI280" i="1"/>
  <c r="OH280" i="1"/>
  <c r="ON280" i="1" s="1"/>
  <c r="OG280" i="1"/>
  <c r="NS280" i="1"/>
  <c r="NR280" i="1"/>
  <c r="NP280" i="1"/>
  <c r="NO280" i="1"/>
  <c r="NC280" i="1"/>
  <c r="MY280" i="1"/>
  <c r="MQ280" i="1"/>
  <c r="MP280" i="1"/>
  <c r="MK280" i="1"/>
  <c r="MJ280" i="1"/>
  <c r="ME280" i="1"/>
  <c r="MD280" i="1"/>
  <c r="LY280" i="1"/>
  <c r="LX280" i="1"/>
  <c r="LS280" i="1"/>
  <c r="LR280" i="1"/>
  <c r="LM280" i="1"/>
  <c r="LL280" i="1"/>
  <c r="LG280" i="1"/>
  <c r="LF280" i="1"/>
  <c r="LA280" i="1"/>
  <c r="KZ280" i="1"/>
  <c r="KU280" i="1"/>
  <c r="KT280" i="1"/>
  <c r="KO280" i="1"/>
  <c r="KN280" i="1"/>
  <c r="KC280" i="1"/>
  <c r="KB280" i="1"/>
  <c r="KA280" i="1"/>
  <c r="JZ280" i="1"/>
  <c r="JY280" i="1"/>
  <c r="JW280" i="1"/>
  <c r="JV280" i="1"/>
  <c r="JU280" i="1"/>
  <c r="JT280" i="1"/>
  <c r="JR280" i="1"/>
  <c r="JQ280" i="1"/>
  <c r="JP280" i="1"/>
  <c r="JO280" i="1"/>
  <c r="JN280" i="1"/>
  <c r="JM280" i="1"/>
  <c r="JL280" i="1"/>
  <c r="JJ280" i="1"/>
  <c r="JH280" i="1"/>
  <c r="JG280" i="1"/>
  <c r="JF280" i="1"/>
  <c r="JA280" i="1"/>
  <c r="IZ280" i="1"/>
  <c r="IY280" i="1"/>
  <c r="IX280" i="1"/>
  <c r="IW280" i="1"/>
  <c r="IU280" i="1"/>
  <c r="IT280" i="1"/>
  <c r="IS280" i="1"/>
  <c r="IR280" i="1"/>
  <c r="IP280" i="1"/>
  <c r="IO280" i="1"/>
  <c r="IN280" i="1"/>
  <c r="IM280" i="1"/>
  <c r="IG280" i="1" s="1"/>
  <c r="IL280" i="1"/>
  <c r="IK280" i="1"/>
  <c r="IJ280" i="1"/>
  <c r="IH280" i="1"/>
  <c r="IF280" i="1"/>
  <c r="IE280" i="1"/>
  <c r="ID280" i="1"/>
  <c r="HW280" i="1"/>
  <c r="HS280" i="1"/>
  <c r="HJ280" i="1" s="1"/>
  <c r="HG280" i="1" s="1" a="1"/>
  <c r="HG280" i="1" s="1"/>
  <c r="HR280" i="1"/>
  <c r="HQ280" i="1"/>
  <c r="HP280" i="1"/>
  <c r="HO280" i="1"/>
  <c r="HI280" i="1"/>
  <c r="HC280" i="1"/>
  <c r="HA280" i="1" a="1"/>
  <c r="HA280" i="1" s="1"/>
  <c r="GY280" i="1"/>
  <c r="GX280" i="1"/>
  <c r="GL280" i="1"/>
  <c r="GM280" i="1" s="1"/>
  <c r="GZ280" i="1" s="1"/>
  <c r="FR280" i="1"/>
  <c r="FS280" i="1" s="1"/>
  <c r="FT280" i="1" s="1"/>
  <c r="FU280" i="1" s="1"/>
  <c r="FV280" i="1" s="1"/>
  <c r="ES280" i="1" s="1"/>
  <c r="FI280" i="1"/>
  <c r="FO280" i="1" s="1"/>
  <c r="DT280" i="1"/>
  <c r="DJ280" i="1"/>
  <c r="DI280" i="1"/>
  <c r="DH280" i="1"/>
  <c r="CZ280" i="1"/>
  <c r="CY280" i="1" s="1"/>
  <c r="CV280" i="1" s="1"/>
  <c r="Z280" i="1" s="1"/>
  <c r="AI280" i="1" s="1"/>
  <c r="CX280" i="1"/>
  <c r="CW280" i="1"/>
  <c r="CT280" i="1"/>
  <c r="CS280" i="1" s="1"/>
  <c r="CQ280" i="1" s="1"/>
  <c r="DB280" i="1" s="1"/>
  <c r="CP280" i="1"/>
  <c r="AL280" i="1"/>
  <c r="OQ279" i="1"/>
  <c r="OL279" i="1"/>
  <c r="OK279" i="1"/>
  <c r="OJ279" i="1"/>
  <c r="OI279" i="1"/>
  <c r="OH279" i="1"/>
  <c r="OG279" i="1"/>
  <c r="NS279" i="1"/>
  <c r="NR279" i="1"/>
  <c r="NT279" i="1" s="1"/>
  <c r="NP279" i="1"/>
  <c r="NO279" i="1"/>
  <c r="NC279" i="1"/>
  <c r="MY279" i="1"/>
  <c r="MQ279" i="1"/>
  <c r="MP279" i="1"/>
  <c r="MK279" i="1"/>
  <c r="MJ279" i="1"/>
  <c r="ME279" i="1"/>
  <c r="MD279" i="1"/>
  <c r="LY279" i="1"/>
  <c r="LX279" i="1"/>
  <c r="LS279" i="1"/>
  <c r="LR279" i="1"/>
  <c r="LM279" i="1"/>
  <c r="LL279" i="1"/>
  <c r="LG279" i="1"/>
  <c r="LF279" i="1"/>
  <c r="LA279" i="1"/>
  <c r="KZ279" i="1"/>
  <c r="KU279" i="1"/>
  <c r="KT279" i="1"/>
  <c r="KO279" i="1"/>
  <c r="KN279" i="1"/>
  <c r="KC279" i="1"/>
  <c r="KB279" i="1"/>
  <c r="KA279" i="1"/>
  <c r="JZ279" i="1"/>
  <c r="JY279" i="1"/>
  <c r="JW279" i="1"/>
  <c r="JV279" i="1"/>
  <c r="JU279" i="1"/>
  <c r="JT279" i="1"/>
  <c r="JR279" i="1"/>
  <c r="JQ279" i="1"/>
  <c r="JP279" i="1"/>
  <c r="JO279" i="1"/>
  <c r="JN279" i="1"/>
  <c r="JM279" i="1"/>
  <c r="JL279" i="1"/>
  <c r="JJ279" i="1"/>
  <c r="JH279" i="1"/>
  <c r="JG279" i="1"/>
  <c r="JF279" i="1"/>
  <c r="JA279" i="1"/>
  <c r="IZ279" i="1"/>
  <c r="IY279" i="1"/>
  <c r="IX279" i="1"/>
  <c r="IW279" i="1"/>
  <c r="IU279" i="1"/>
  <c r="IT279" i="1"/>
  <c r="IS279" i="1"/>
  <c r="IR279" i="1"/>
  <c r="IP279" i="1"/>
  <c r="IO279" i="1"/>
  <c r="IN279" i="1"/>
  <c r="IM279" i="1"/>
  <c r="IG279" i="1" s="1"/>
  <c r="IL279" i="1"/>
  <c r="IK279" i="1"/>
  <c r="IJ279" i="1"/>
  <c r="IH279" i="1"/>
  <c r="IF279" i="1"/>
  <c r="IE279" i="1"/>
  <c r="ID279" i="1"/>
  <c r="HW279" i="1"/>
  <c r="HS279" i="1"/>
  <c r="HJ279" i="1" s="1"/>
  <c r="HG279" i="1" s="1" a="1"/>
  <c r="HG279" i="1" s="1"/>
  <c r="HR279" i="1"/>
  <c r="HQ279" i="1"/>
  <c r="HP279" i="1"/>
  <c r="HO279" i="1"/>
  <c r="HI279" i="1"/>
  <c r="HC279" i="1"/>
  <c r="HA279" i="1" a="1"/>
  <c r="HA279" i="1" s="1"/>
  <c r="GY279" i="1"/>
  <c r="GX279" i="1"/>
  <c r="GL279" i="1"/>
  <c r="GM279" i="1" s="1"/>
  <c r="GZ279" i="1" s="1"/>
  <c r="FR279" i="1"/>
  <c r="FI279" i="1"/>
  <c r="FO279" i="1" s="1"/>
  <c r="DT279" i="1"/>
  <c r="DJ279" i="1"/>
  <c r="DI279" i="1"/>
  <c r="DH279" i="1"/>
  <c r="CZ279" i="1"/>
  <c r="CY279" i="1" s="1"/>
  <c r="CV279" i="1" s="1"/>
  <c r="Z279" i="1" s="1"/>
  <c r="AI279" i="1" s="1"/>
  <c r="CX279" i="1"/>
  <c r="CW279" i="1"/>
  <c r="CT279" i="1"/>
  <c r="CS279" i="1" s="1"/>
  <c r="CQ279" i="1" s="1"/>
  <c r="CP279" i="1"/>
  <c r="DC279" i="1" s="1"/>
  <c r="AL279" i="1"/>
  <c r="OQ278" i="1"/>
  <c r="OL278" i="1"/>
  <c r="OK278" i="1"/>
  <c r="OJ278" i="1"/>
  <c r="OI278" i="1"/>
  <c r="OH278" i="1"/>
  <c r="OG278" i="1"/>
  <c r="NS278" i="1"/>
  <c r="NR278" i="1"/>
  <c r="NP278" i="1"/>
  <c r="NO278" i="1"/>
  <c r="NC278" i="1"/>
  <c r="MY278" i="1"/>
  <c r="MQ278" i="1"/>
  <c r="MP278" i="1"/>
  <c r="MK278" i="1"/>
  <c r="MJ278" i="1"/>
  <c r="ME278" i="1"/>
  <c r="MD278" i="1"/>
  <c r="LY278" i="1"/>
  <c r="LX278" i="1"/>
  <c r="LS278" i="1"/>
  <c r="LR278" i="1"/>
  <c r="LM278" i="1"/>
  <c r="LL278" i="1"/>
  <c r="LG278" i="1"/>
  <c r="LF278" i="1"/>
  <c r="LA278" i="1"/>
  <c r="KZ278" i="1"/>
  <c r="KU278" i="1"/>
  <c r="KT278" i="1"/>
  <c r="KO278" i="1"/>
  <c r="KN278" i="1"/>
  <c r="KC278" i="1"/>
  <c r="KB278" i="1"/>
  <c r="KA278" i="1"/>
  <c r="JZ278" i="1"/>
  <c r="JY278" i="1"/>
  <c r="JW278" i="1"/>
  <c r="JV278" i="1"/>
  <c r="JU278" i="1"/>
  <c r="JT278" i="1"/>
  <c r="JR278" i="1"/>
  <c r="JQ278" i="1"/>
  <c r="JP278" i="1"/>
  <c r="JO278" i="1"/>
  <c r="JK278" i="1" s="1"/>
  <c r="JC278" i="1" s="1"/>
  <c r="JN278" i="1"/>
  <c r="JM278" i="1"/>
  <c r="JL278" i="1"/>
  <c r="JJ278" i="1"/>
  <c r="JH278" i="1"/>
  <c r="JG278" i="1"/>
  <c r="JF278" i="1"/>
  <c r="JD278" i="1"/>
  <c r="KI278" i="1" s="1"/>
  <c r="JA278" i="1"/>
  <c r="IZ278" i="1"/>
  <c r="IY278" i="1"/>
  <c r="IX278" i="1"/>
  <c r="IW278" i="1"/>
  <c r="IU278" i="1"/>
  <c r="IT278" i="1"/>
  <c r="IS278" i="1"/>
  <c r="IR278" i="1"/>
  <c r="IP278" i="1"/>
  <c r="IO278" i="1"/>
  <c r="IN278" i="1"/>
  <c r="IM278" i="1"/>
  <c r="II278" i="1" s="1"/>
  <c r="IA278" i="1" s="1"/>
  <c r="IB278" i="1" s="1"/>
  <c r="KF278" i="1" s="1"/>
  <c r="IL278" i="1"/>
  <c r="IK278" i="1"/>
  <c r="IJ278" i="1"/>
  <c r="IH278" i="1"/>
  <c r="IF278" i="1"/>
  <c r="IE278" i="1"/>
  <c r="ID278" i="1"/>
  <c r="IC278" i="1"/>
  <c r="HW278" i="1"/>
  <c r="HS278" i="1"/>
  <c r="HJ278" i="1" s="1"/>
  <c r="HG278" i="1" s="1" a="1"/>
  <c r="HG278" i="1" s="1"/>
  <c r="HR278" i="1"/>
  <c r="HQ278" i="1"/>
  <c r="HP278" i="1"/>
  <c r="HO278" i="1"/>
  <c r="HI278" i="1"/>
  <c r="HC278" i="1"/>
  <c r="HA278" i="1" a="1"/>
  <c r="HA278" i="1" s="1"/>
  <c r="GY278" i="1"/>
  <c r="GX278" i="1"/>
  <c r="GL278" i="1"/>
  <c r="GM278" i="1" s="1"/>
  <c r="GZ278" i="1" s="1"/>
  <c r="FR278" i="1"/>
  <c r="FI278" i="1"/>
  <c r="FO278" i="1" s="1"/>
  <c r="DT278" i="1"/>
  <c r="DJ278" i="1"/>
  <c r="DI278" i="1"/>
  <c r="DH278" i="1"/>
  <c r="CZ278" i="1"/>
  <c r="CY278" i="1" s="1"/>
  <c r="CV278" i="1" s="1"/>
  <c r="Z278" i="1" s="1"/>
  <c r="AI278" i="1" s="1"/>
  <c r="CX278" i="1"/>
  <c r="CW278" i="1"/>
  <c r="CT278" i="1"/>
  <c r="CS278" i="1" s="1"/>
  <c r="CQ278" i="1" s="1"/>
  <c r="CP278" i="1"/>
  <c r="DC278" i="1" s="1"/>
  <c r="AL278" i="1"/>
  <c r="OQ277" i="1"/>
  <c r="OL277" i="1"/>
  <c r="OK277" i="1"/>
  <c r="OJ277" i="1"/>
  <c r="OI277" i="1"/>
  <c r="OH277" i="1"/>
  <c r="OG277" i="1"/>
  <c r="OM277" i="1" s="1"/>
  <c r="NS277" i="1"/>
  <c r="NR277" i="1"/>
  <c r="NP277" i="1"/>
  <c r="NO277" i="1"/>
  <c r="NC277" i="1"/>
  <c r="MY277" i="1"/>
  <c r="MQ277" i="1"/>
  <c r="MP277" i="1"/>
  <c r="MK277" i="1"/>
  <c r="MJ277" i="1"/>
  <c r="ME277" i="1"/>
  <c r="MD277" i="1"/>
  <c r="LY277" i="1"/>
  <c r="LX277" i="1"/>
  <c r="LS277" i="1"/>
  <c r="LR277" i="1"/>
  <c r="LM277" i="1"/>
  <c r="LL277" i="1"/>
  <c r="LG277" i="1"/>
  <c r="LF277" i="1"/>
  <c r="LA277" i="1"/>
  <c r="KZ277" i="1"/>
  <c r="KU277" i="1"/>
  <c r="KT277" i="1"/>
  <c r="KO277" i="1"/>
  <c r="KN277" i="1"/>
  <c r="KC277" i="1"/>
  <c r="KB277" i="1"/>
  <c r="KA277" i="1"/>
  <c r="JZ277" i="1"/>
  <c r="JY277" i="1"/>
  <c r="JW277" i="1"/>
  <c r="JV277" i="1"/>
  <c r="JU277" i="1"/>
  <c r="JT277" i="1"/>
  <c r="JR277" i="1"/>
  <c r="JQ277" i="1"/>
  <c r="JP277" i="1"/>
  <c r="JO277" i="1"/>
  <c r="JN277" i="1"/>
  <c r="JM277" i="1"/>
  <c r="JL277" i="1"/>
  <c r="JJ277" i="1"/>
  <c r="JH277" i="1"/>
  <c r="JG277" i="1"/>
  <c r="JF277" i="1"/>
  <c r="JA277" i="1"/>
  <c r="IZ277" i="1"/>
  <c r="IY277" i="1"/>
  <c r="IX277" i="1"/>
  <c r="IW277" i="1"/>
  <c r="IU277" i="1"/>
  <c r="IT277" i="1"/>
  <c r="IS277" i="1"/>
  <c r="IR277" i="1"/>
  <c r="IP277" i="1"/>
  <c r="IO277" i="1"/>
  <c r="IN277" i="1"/>
  <c r="IM277" i="1"/>
  <c r="IL277" i="1"/>
  <c r="IK277" i="1"/>
  <c r="IJ277" i="1"/>
  <c r="IH277" i="1"/>
  <c r="IF277" i="1"/>
  <c r="IE277" i="1"/>
  <c r="ID277" i="1"/>
  <c r="HW277" i="1"/>
  <c r="HS277" i="1"/>
  <c r="HJ277" i="1" s="1"/>
  <c r="HG277" i="1" s="1" a="1"/>
  <c r="HG277" i="1" s="1"/>
  <c r="HR277" i="1"/>
  <c r="HQ277" i="1"/>
  <c r="HP277" i="1"/>
  <c r="HO277" i="1"/>
  <c r="HI277" i="1"/>
  <c r="HC277" i="1"/>
  <c r="HA277" i="1" a="1"/>
  <c r="HA277" i="1" s="1"/>
  <c r="GY277" i="1"/>
  <c r="GX277" i="1"/>
  <c r="GL277" i="1"/>
  <c r="GM277" i="1" s="1"/>
  <c r="GZ277" i="1" s="1"/>
  <c r="FR277" i="1"/>
  <c r="FS277" i="1" s="1"/>
  <c r="FI277" i="1"/>
  <c r="FO277" i="1" s="1"/>
  <c r="DT277" i="1"/>
  <c r="DJ277" i="1"/>
  <c r="DI277" i="1"/>
  <c r="DH277" i="1"/>
  <c r="CZ277" i="1"/>
  <c r="CY277" i="1" s="1"/>
  <c r="CX277" i="1"/>
  <c r="CW277" i="1"/>
  <c r="CV277" i="1"/>
  <c r="Z277" i="1" s="1"/>
  <c r="AI277" i="1" s="1"/>
  <c r="CT277" i="1"/>
  <c r="CS277" i="1" s="1"/>
  <c r="CQ277" i="1" s="1"/>
  <c r="DB277" i="1" s="1"/>
  <c r="CP277" i="1"/>
  <c r="DC277" i="1" s="1"/>
  <c r="AL277" i="1"/>
  <c r="OQ276" i="1"/>
  <c r="OL276" i="1"/>
  <c r="OK276" i="1"/>
  <c r="OJ276" i="1"/>
  <c r="OI276" i="1"/>
  <c r="OO276" i="1" s="1"/>
  <c r="OH276" i="1"/>
  <c r="OG276" i="1"/>
  <c r="NS276" i="1"/>
  <c r="NR276" i="1"/>
  <c r="NP276" i="1"/>
  <c r="NO276" i="1"/>
  <c r="NC276" i="1"/>
  <c r="MY276" i="1"/>
  <c r="MQ276" i="1"/>
  <c r="MP276" i="1"/>
  <c r="MK276" i="1"/>
  <c r="MJ276" i="1"/>
  <c r="ME276" i="1"/>
  <c r="MD276" i="1"/>
  <c r="LY276" i="1"/>
  <c r="LX276" i="1"/>
  <c r="LS276" i="1"/>
  <c r="LR276" i="1"/>
  <c r="LM276" i="1"/>
  <c r="LL276" i="1"/>
  <c r="LG276" i="1"/>
  <c r="LF276" i="1"/>
  <c r="LA276" i="1"/>
  <c r="KZ276" i="1"/>
  <c r="KU276" i="1"/>
  <c r="KT276" i="1"/>
  <c r="KO276" i="1"/>
  <c r="KN276" i="1"/>
  <c r="KC276" i="1"/>
  <c r="KB276" i="1"/>
  <c r="KA276" i="1"/>
  <c r="JZ276" i="1"/>
  <c r="JY276" i="1"/>
  <c r="JW276" i="1"/>
  <c r="JV276" i="1"/>
  <c r="JU276" i="1"/>
  <c r="JT276" i="1"/>
  <c r="JR276" i="1"/>
  <c r="JQ276" i="1"/>
  <c r="JP276" i="1"/>
  <c r="JO276" i="1"/>
  <c r="JK276" i="1" s="1"/>
  <c r="JN276" i="1"/>
  <c r="JM276" i="1"/>
  <c r="JL276" i="1"/>
  <c r="JJ276" i="1"/>
  <c r="JH276" i="1"/>
  <c r="JG276" i="1"/>
  <c r="JF276" i="1"/>
  <c r="JA276" i="1"/>
  <c r="IZ276" i="1"/>
  <c r="IY276" i="1"/>
  <c r="IX276" i="1"/>
  <c r="IW276" i="1"/>
  <c r="IU276" i="1"/>
  <c r="IT276" i="1"/>
  <c r="IS276" i="1"/>
  <c r="IR276" i="1"/>
  <c r="IP276" i="1"/>
  <c r="IO276" i="1"/>
  <c r="IN276" i="1"/>
  <c r="IM276" i="1"/>
  <c r="IL276" i="1"/>
  <c r="IK276" i="1"/>
  <c r="IJ276" i="1"/>
  <c r="IH276" i="1"/>
  <c r="IF276" i="1"/>
  <c r="IE276" i="1"/>
  <c r="ID276" i="1"/>
  <c r="HW276" i="1"/>
  <c r="HS276" i="1"/>
  <c r="HJ276" i="1" s="1"/>
  <c r="HG276" i="1" s="1" a="1"/>
  <c r="HG276" i="1" s="1"/>
  <c r="HR276" i="1"/>
  <c r="HQ276" i="1"/>
  <c r="HP276" i="1"/>
  <c r="HO276" i="1"/>
  <c r="HI276" i="1"/>
  <c r="HC276" i="1"/>
  <c r="HA276" i="1" a="1"/>
  <c r="HA276" i="1" s="1"/>
  <c r="GY276" i="1"/>
  <c r="GX276" i="1"/>
  <c r="GL276" i="1"/>
  <c r="GM276" i="1" s="1"/>
  <c r="GZ276" i="1" s="1"/>
  <c r="FR276" i="1"/>
  <c r="FS276" i="1" s="1"/>
  <c r="FI276" i="1"/>
  <c r="FO276" i="1" s="1"/>
  <c r="DT276" i="1"/>
  <c r="DJ276" i="1"/>
  <c r="DI276" i="1"/>
  <c r="DH276" i="1"/>
  <c r="CZ276" i="1"/>
  <c r="CY276" i="1" s="1"/>
  <c r="CV276" i="1" s="1"/>
  <c r="Z276" i="1" s="1"/>
  <c r="AI276" i="1" s="1"/>
  <c r="CX276" i="1"/>
  <c r="CW276" i="1"/>
  <c r="CT276" i="1"/>
  <c r="CS276" i="1" s="1"/>
  <c r="CQ276" i="1" s="1"/>
  <c r="DB276" i="1" s="1"/>
  <c r="CP276" i="1"/>
  <c r="DC276" i="1" s="1"/>
  <c r="AL276" i="1"/>
  <c r="OQ275" i="1"/>
  <c r="OL275" i="1"/>
  <c r="OK275" i="1"/>
  <c r="OJ275" i="1"/>
  <c r="OI275" i="1"/>
  <c r="OH275" i="1"/>
  <c r="OG275" i="1"/>
  <c r="NS275" i="1"/>
  <c r="NR275" i="1"/>
  <c r="NP275" i="1"/>
  <c r="NO275" i="1"/>
  <c r="NC275" i="1"/>
  <c r="NG275" i="1" s="1"/>
  <c r="MY275" i="1"/>
  <c r="MQ275" i="1"/>
  <c r="MP275" i="1"/>
  <c r="MK275" i="1"/>
  <c r="MJ275" i="1"/>
  <c r="ME275" i="1"/>
  <c r="MD275" i="1"/>
  <c r="LY275" i="1"/>
  <c r="LZ275" i="1" s="1"/>
  <c r="LX275" i="1"/>
  <c r="LS275" i="1"/>
  <c r="LR275" i="1"/>
  <c r="LM275" i="1"/>
  <c r="LL275" i="1"/>
  <c r="LG275" i="1"/>
  <c r="LF275" i="1"/>
  <c r="LA275" i="1"/>
  <c r="KZ275" i="1"/>
  <c r="KU275" i="1"/>
  <c r="KT275" i="1"/>
  <c r="KO275" i="1"/>
  <c r="KN275" i="1"/>
  <c r="KC275" i="1"/>
  <c r="KB275" i="1"/>
  <c r="KA275" i="1"/>
  <c r="JZ275" i="1"/>
  <c r="JY275" i="1"/>
  <c r="JW275" i="1"/>
  <c r="JV275" i="1"/>
  <c r="JU275" i="1"/>
  <c r="JT275" i="1"/>
  <c r="JR275" i="1"/>
  <c r="JQ275" i="1"/>
  <c r="JP275" i="1"/>
  <c r="JO275" i="1"/>
  <c r="JN275" i="1"/>
  <c r="JM275" i="1"/>
  <c r="JL275" i="1"/>
  <c r="JJ275" i="1"/>
  <c r="JH275" i="1"/>
  <c r="JG275" i="1"/>
  <c r="JF275" i="1"/>
  <c r="JA275" i="1"/>
  <c r="IZ275" i="1"/>
  <c r="IY275" i="1"/>
  <c r="IX275" i="1"/>
  <c r="IW275" i="1"/>
  <c r="IU275" i="1"/>
  <c r="IT275" i="1"/>
  <c r="IS275" i="1"/>
  <c r="IR275" i="1"/>
  <c r="IP275" i="1"/>
  <c r="IO275" i="1"/>
  <c r="IN275" i="1"/>
  <c r="IM275" i="1"/>
  <c r="II275" i="1" s="1"/>
  <c r="IL275" i="1"/>
  <c r="IK275" i="1"/>
  <c r="IJ275" i="1"/>
  <c r="IH275" i="1"/>
  <c r="IF275" i="1"/>
  <c r="IE275" i="1"/>
  <c r="ID275" i="1"/>
  <c r="HW275" i="1"/>
  <c r="HS275" i="1"/>
  <c r="HJ275" i="1" s="1"/>
  <c r="HG275" i="1" s="1" a="1"/>
  <c r="HG275" i="1" s="1"/>
  <c r="HR275" i="1"/>
  <c r="HQ275" i="1"/>
  <c r="HP275" i="1"/>
  <c r="HO275" i="1"/>
  <c r="HI275" i="1"/>
  <c r="HC275" i="1"/>
  <c r="HA275" i="1" a="1"/>
  <c r="HA275" i="1" s="1"/>
  <c r="GY275" i="1"/>
  <c r="GX275" i="1"/>
  <c r="GL275" i="1"/>
  <c r="GM275" i="1" s="1"/>
  <c r="GZ275" i="1" s="1"/>
  <c r="FR275" i="1"/>
  <c r="FS275" i="1" s="1"/>
  <c r="FI275" i="1"/>
  <c r="FO275" i="1" s="1"/>
  <c r="DT275" i="1"/>
  <c r="DJ275" i="1"/>
  <c r="DI275" i="1"/>
  <c r="DH275" i="1"/>
  <c r="CZ275" i="1"/>
  <c r="CY275" i="1" s="1"/>
  <c r="CV275" i="1" s="1"/>
  <c r="Z275" i="1" s="1"/>
  <c r="AI275" i="1" s="1"/>
  <c r="CX275" i="1"/>
  <c r="CW275" i="1"/>
  <c r="CT275" i="1"/>
  <c r="CS275" i="1" s="1"/>
  <c r="CQ275" i="1" s="1"/>
  <c r="CP275" i="1"/>
  <c r="DC275" i="1" s="1"/>
  <c r="AL275" i="1"/>
  <c r="OQ274" i="1"/>
  <c r="OL274" i="1"/>
  <c r="OK274" i="1"/>
  <c r="OJ274" i="1"/>
  <c r="OI274" i="1"/>
  <c r="OH274" i="1"/>
  <c r="OG274" i="1"/>
  <c r="NS274" i="1"/>
  <c r="NR274" i="1"/>
  <c r="NP274" i="1"/>
  <c r="NO274" i="1"/>
  <c r="NC274" i="1"/>
  <c r="MY274" i="1"/>
  <c r="MQ274" i="1"/>
  <c r="MP274" i="1"/>
  <c r="MK274" i="1"/>
  <c r="MJ274" i="1"/>
  <c r="ME274" i="1"/>
  <c r="MD274" i="1"/>
  <c r="LY274" i="1"/>
  <c r="LX274" i="1"/>
  <c r="LS274" i="1"/>
  <c r="LR274" i="1"/>
  <c r="LM274" i="1"/>
  <c r="LL274" i="1"/>
  <c r="LG274" i="1"/>
  <c r="LF274" i="1"/>
  <c r="LA274" i="1"/>
  <c r="KZ274" i="1"/>
  <c r="KU274" i="1"/>
  <c r="KT274" i="1"/>
  <c r="KO274" i="1"/>
  <c r="KN274" i="1"/>
  <c r="KC274" i="1"/>
  <c r="KB274" i="1"/>
  <c r="KA274" i="1"/>
  <c r="JZ274" i="1"/>
  <c r="JY274" i="1"/>
  <c r="JW274" i="1"/>
  <c r="JV274" i="1"/>
  <c r="JU274" i="1"/>
  <c r="JT274" i="1"/>
  <c r="JR274" i="1"/>
  <c r="JQ274" i="1"/>
  <c r="JP274" i="1"/>
  <c r="JO274" i="1"/>
  <c r="JI274" i="1" s="1"/>
  <c r="JN274" i="1"/>
  <c r="JM274" i="1"/>
  <c r="JL274" i="1"/>
  <c r="JJ274" i="1"/>
  <c r="JH274" i="1"/>
  <c r="JG274" i="1"/>
  <c r="JF274" i="1"/>
  <c r="JA274" i="1"/>
  <c r="IZ274" i="1"/>
  <c r="IY274" i="1"/>
  <c r="IX274" i="1"/>
  <c r="IW274" i="1"/>
  <c r="IU274" i="1"/>
  <c r="IT274" i="1"/>
  <c r="IS274" i="1"/>
  <c r="IR274" i="1"/>
  <c r="IP274" i="1"/>
  <c r="IO274" i="1"/>
  <c r="IN274" i="1"/>
  <c r="IM274" i="1"/>
  <c r="IL274" i="1"/>
  <c r="IK274" i="1"/>
  <c r="IJ274" i="1"/>
  <c r="IH274" i="1"/>
  <c r="IF274" i="1"/>
  <c r="IE274" i="1"/>
  <c r="ID274" i="1"/>
  <c r="HW274" i="1"/>
  <c r="HS274" i="1"/>
  <c r="HJ274" i="1" s="1"/>
  <c r="HG274" i="1" s="1" a="1"/>
  <c r="HG274" i="1" s="1"/>
  <c r="HR274" i="1"/>
  <c r="HQ274" i="1"/>
  <c r="HP274" i="1"/>
  <c r="HO274" i="1"/>
  <c r="HI274" i="1"/>
  <c r="HC274" i="1"/>
  <c r="HA274" i="1" a="1"/>
  <c r="HA274" i="1" s="1"/>
  <c r="GY274" i="1"/>
  <c r="GX274" i="1"/>
  <c r="GL274" i="1"/>
  <c r="GM274" i="1" s="1"/>
  <c r="GZ274" i="1" s="1"/>
  <c r="FR274" i="1"/>
  <c r="FS274" i="1" s="1"/>
  <c r="FT274" i="1" s="1"/>
  <c r="FU274" i="1" s="1"/>
  <c r="FV274" i="1" s="1"/>
  <c r="ES274" i="1" s="1"/>
  <c r="FI274" i="1"/>
  <c r="FO274" i="1" s="1"/>
  <c r="DT274" i="1"/>
  <c r="DJ274" i="1"/>
  <c r="DI274" i="1"/>
  <c r="DH274" i="1"/>
  <c r="CZ274" i="1"/>
  <c r="CY274" i="1" s="1"/>
  <c r="CV274" i="1" s="1"/>
  <c r="Z274" i="1" s="1"/>
  <c r="AI274" i="1" s="1"/>
  <c r="CX274" i="1"/>
  <c r="CW274" i="1"/>
  <c r="CT274" i="1"/>
  <c r="CS274" i="1" s="1"/>
  <c r="CQ274" i="1" s="1"/>
  <c r="CP274" i="1"/>
  <c r="DC274" i="1" s="1"/>
  <c r="AL274" i="1"/>
  <c r="OQ273" i="1"/>
  <c r="OL273" i="1"/>
  <c r="OK273" i="1"/>
  <c r="OJ273" i="1"/>
  <c r="OI273" i="1"/>
  <c r="OH273" i="1"/>
  <c r="OG273" i="1"/>
  <c r="NS273" i="1"/>
  <c r="NR273" i="1"/>
  <c r="NP273" i="1"/>
  <c r="NO273" i="1"/>
  <c r="NC273" i="1"/>
  <c r="MY273" i="1"/>
  <c r="MQ273" i="1"/>
  <c r="MP273" i="1"/>
  <c r="MK273" i="1"/>
  <c r="MJ273" i="1"/>
  <c r="ME273" i="1"/>
  <c r="MD273" i="1"/>
  <c r="LY273" i="1"/>
  <c r="LX273" i="1"/>
  <c r="LS273" i="1"/>
  <c r="LR273" i="1"/>
  <c r="LM273" i="1"/>
  <c r="LL273" i="1"/>
  <c r="LG273" i="1"/>
  <c r="LF273" i="1"/>
  <c r="LA273" i="1"/>
  <c r="KZ273" i="1"/>
  <c r="KU273" i="1"/>
  <c r="KT273" i="1"/>
  <c r="KO273" i="1"/>
  <c r="KN273" i="1"/>
  <c r="KC273" i="1"/>
  <c r="KB273" i="1"/>
  <c r="KA273" i="1"/>
  <c r="JZ273" i="1"/>
  <c r="JY273" i="1"/>
  <c r="JW273" i="1"/>
  <c r="JV273" i="1"/>
  <c r="JU273" i="1"/>
  <c r="JT273" i="1"/>
  <c r="JR273" i="1"/>
  <c r="JQ273" i="1"/>
  <c r="JP273" i="1"/>
  <c r="JO273" i="1"/>
  <c r="JN273" i="1"/>
  <c r="JM273" i="1"/>
  <c r="JL273" i="1"/>
  <c r="JJ273" i="1"/>
  <c r="JH273" i="1"/>
  <c r="JG273" i="1"/>
  <c r="JF273" i="1"/>
  <c r="JA273" i="1"/>
  <c r="IZ273" i="1"/>
  <c r="IY273" i="1"/>
  <c r="IX273" i="1"/>
  <c r="IW273" i="1"/>
  <c r="IU273" i="1"/>
  <c r="IT273" i="1"/>
  <c r="IS273" i="1"/>
  <c r="IR273" i="1"/>
  <c r="IP273" i="1"/>
  <c r="IO273" i="1"/>
  <c r="IN273" i="1"/>
  <c r="IM273" i="1"/>
  <c r="IL273" i="1"/>
  <c r="IK273" i="1"/>
  <c r="IJ273" i="1"/>
  <c r="IH273" i="1"/>
  <c r="IF273" i="1"/>
  <c r="IE273" i="1"/>
  <c r="ID273" i="1"/>
  <c r="HW273" i="1"/>
  <c r="HS273" i="1"/>
  <c r="HJ273" i="1" s="1"/>
  <c r="HG273" i="1" s="1" a="1"/>
  <c r="HG273" i="1" s="1"/>
  <c r="HR273" i="1"/>
  <c r="HQ273" i="1"/>
  <c r="HP273" i="1"/>
  <c r="HO273" i="1"/>
  <c r="HI273" i="1"/>
  <c r="HC273" i="1"/>
  <c r="HA273" i="1" a="1"/>
  <c r="HA273" i="1" s="1"/>
  <c r="GY273" i="1"/>
  <c r="GX273" i="1"/>
  <c r="GL273" i="1"/>
  <c r="GM273" i="1" s="1"/>
  <c r="GZ273" i="1" s="1"/>
  <c r="FR273" i="1"/>
  <c r="FS273" i="1" s="1"/>
  <c r="FI273" i="1"/>
  <c r="FO273" i="1" s="1"/>
  <c r="DT273" i="1"/>
  <c r="DJ273" i="1"/>
  <c r="DI273" i="1"/>
  <c r="DH273" i="1"/>
  <c r="CZ273" i="1"/>
  <c r="CY273" i="1" s="1"/>
  <c r="CV273" i="1" s="1"/>
  <c r="Z273" i="1" s="1"/>
  <c r="AI273" i="1" s="1"/>
  <c r="CX273" i="1"/>
  <c r="CW273" i="1"/>
  <c r="CT273" i="1"/>
  <c r="CS273" i="1" s="1"/>
  <c r="CQ273" i="1" s="1"/>
  <c r="CP273" i="1"/>
  <c r="DC273" i="1" s="1"/>
  <c r="AL273" i="1"/>
  <c r="OQ272" i="1"/>
  <c r="OL272" i="1"/>
  <c r="OK272" i="1"/>
  <c r="OJ272" i="1"/>
  <c r="OI272" i="1"/>
  <c r="OH272" i="1"/>
  <c r="OG272" i="1"/>
  <c r="NS272" i="1"/>
  <c r="NR272" i="1"/>
  <c r="NP272" i="1"/>
  <c r="NO272" i="1"/>
  <c r="NC272" i="1"/>
  <c r="MY272" i="1"/>
  <c r="MQ272" i="1"/>
  <c r="MP272" i="1"/>
  <c r="MK272" i="1"/>
  <c r="MJ272" i="1"/>
  <c r="ME272" i="1"/>
  <c r="MD272" i="1"/>
  <c r="LY272" i="1"/>
  <c r="LX272" i="1"/>
  <c r="LS272" i="1"/>
  <c r="LR272" i="1"/>
  <c r="LM272" i="1"/>
  <c r="LL272" i="1"/>
  <c r="LG272" i="1"/>
  <c r="LF272" i="1"/>
  <c r="LA272" i="1"/>
  <c r="KZ272" i="1"/>
  <c r="LB272" i="1" s="1"/>
  <c r="KU272" i="1"/>
  <c r="KT272" i="1"/>
  <c r="KO272" i="1"/>
  <c r="KN272" i="1"/>
  <c r="KC272" i="1"/>
  <c r="KB272" i="1"/>
  <c r="KA272" i="1"/>
  <c r="JZ272" i="1"/>
  <c r="JY272" i="1"/>
  <c r="JW272" i="1"/>
  <c r="JV272" i="1"/>
  <c r="JU272" i="1"/>
  <c r="JT272" i="1"/>
  <c r="JR272" i="1"/>
  <c r="JQ272" i="1"/>
  <c r="JP272" i="1"/>
  <c r="JO272" i="1"/>
  <c r="JK272" i="1" s="1"/>
  <c r="JN272" i="1"/>
  <c r="JM272" i="1"/>
  <c r="JL272" i="1"/>
  <c r="JJ272" i="1"/>
  <c r="JH272" i="1"/>
  <c r="JG272" i="1"/>
  <c r="JF272" i="1"/>
  <c r="JA272" i="1"/>
  <c r="IZ272" i="1"/>
  <c r="IY272" i="1"/>
  <c r="IX272" i="1"/>
  <c r="IW272" i="1"/>
  <c r="IU272" i="1"/>
  <c r="IT272" i="1"/>
  <c r="IS272" i="1"/>
  <c r="IR272" i="1"/>
  <c r="IP272" i="1"/>
  <c r="IO272" i="1"/>
  <c r="IN272" i="1"/>
  <c r="IM272" i="1"/>
  <c r="IL272" i="1"/>
  <c r="IK272" i="1"/>
  <c r="IJ272" i="1"/>
  <c r="IH272" i="1"/>
  <c r="IF272" i="1"/>
  <c r="IE272" i="1"/>
  <c r="ID272" i="1"/>
  <c r="HW272" i="1"/>
  <c r="HS272" i="1"/>
  <c r="HJ272" i="1" s="1"/>
  <c r="HG272" i="1" s="1" a="1"/>
  <c r="HG272" i="1" s="1"/>
  <c r="HR272" i="1"/>
  <c r="HQ272" i="1"/>
  <c r="HP272" i="1"/>
  <c r="HO272" i="1"/>
  <c r="HI272" i="1"/>
  <c r="HC272" i="1"/>
  <c r="HA272" i="1" a="1"/>
  <c r="HA272" i="1" s="1"/>
  <c r="GY272" i="1"/>
  <c r="GX272" i="1"/>
  <c r="GL272" i="1"/>
  <c r="GM272" i="1" s="1"/>
  <c r="GZ272" i="1" s="1"/>
  <c r="FR272" i="1"/>
  <c r="FS272" i="1" s="1"/>
  <c r="FT272" i="1" s="1"/>
  <c r="FU272" i="1" s="1"/>
  <c r="FV272" i="1" s="1"/>
  <c r="ES272" i="1" s="1"/>
  <c r="FI272" i="1"/>
  <c r="FO272" i="1" s="1"/>
  <c r="DT272" i="1"/>
  <c r="DJ272" i="1"/>
  <c r="DI272" i="1"/>
  <c r="DH272" i="1"/>
  <c r="CZ272" i="1"/>
  <c r="CY272" i="1" s="1"/>
  <c r="CV272" i="1" s="1"/>
  <c r="Z272" i="1" s="1"/>
  <c r="AI272" i="1" s="1"/>
  <c r="CX272" i="1"/>
  <c r="CW272" i="1"/>
  <c r="CT272" i="1"/>
  <c r="CS272" i="1" s="1"/>
  <c r="CQ272" i="1" s="1"/>
  <c r="DB272" i="1" s="1"/>
  <c r="CP272" i="1"/>
  <c r="DC272" i="1" s="1"/>
  <c r="AL272" i="1"/>
  <c r="OQ271" i="1"/>
  <c r="OL271" i="1"/>
  <c r="OK271" i="1"/>
  <c r="OJ271" i="1"/>
  <c r="OI271" i="1"/>
  <c r="OH271" i="1"/>
  <c r="OG271" i="1"/>
  <c r="NS271" i="1"/>
  <c r="NR271" i="1"/>
  <c r="NP271" i="1"/>
  <c r="NO271" i="1"/>
  <c r="NC271" i="1"/>
  <c r="MY271" i="1"/>
  <c r="MQ271" i="1"/>
  <c r="MP271" i="1"/>
  <c r="MK271" i="1"/>
  <c r="MJ271" i="1"/>
  <c r="ME271" i="1"/>
  <c r="MD271" i="1"/>
  <c r="LY271" i="1"/>
  <c r="LX271" i="1"/>
  <c r="LS271" i="1"/>
  <c r="LR271" i="1"/>
  <c r="LM271" i="1"/>
  <c r="LL271" i="1"/>
  <c r="LG271" i="1"/>
  <c r="LF271" i="1"/>
  <c r="LA271" i="1"/>
  <c r="KZ271" i="1"/>
  <c r="KU271" i="1"/>
  <c r="KT271" i="1"/>
  <c r="KO271" i="1"/>
  <c r="KN271" i="1"/>
  <c r="KC271" i="1"/>
  <c r="KB271" i="1"/>
  <c r="KA271" i="1"/>
  <c r="JZ271" i="1"/>
  <c r="JY271" i="1"/>
  <c r="JW271" i="1"/>
  <c r="JV271" i="1"/>
  <c r="JU271" i="1"/>
  <c r="JT271" i="1"/>
  <c r="JR271" i="1"/>
  <c r="JQ271" i="1"/>
  <c r="JP271" i="1"/>
  <c r="JO271" i="1"/>
  <c r="JN271" i="1"/>
  <c r="JM271" i="1"/>
  <c r="JL271" i="1"/>
  <c r="JJ271" i="1"/>
  <c r="JH271" i="1"/>
  <c r="JG271" i="1"/>
  <c r="JF271" i="1"/>
  <c r="JA271" i="1"/>
  <c r="IZ271" i="1"/>
  <c r="IY271" i="1"/>
  <c r="IX271" i="1"/>
  <c r="IW271" i="1"/>
  <c r="IU271" i="1"/>
  <c r="IT271" i="1"/>
  <c r="IS271" i="1"/>
  <c r="IR271" i="1"/>
  <c r="IP271" i="1"/>
  <c r="IO271" i="1"/>
  <c r="IN271" i="1"/>
  <c r="IM271" i="1"/>
  <c r="II271" i="1" s="1"/>
  <c r="IC271" i="1" s="1"/>
  <c r="IL271" i="1"/>
  <c r="IK271" i="1"/>
  <c r="IJ271" i="1"/>
  <c r="IH271" i="1"/>
  <c r="IF271" i="1"/>
  <c r="IE271" i="1"/>
  <c r="ID271" i="1"/>
  <c r="IA271" i="1"/>
  <c r="IB271" i="1" s="1"/>
  <c r="KF271" i="1" s="1"/>
  <c r="HW271" i="1"/>
  <c r="HS271" i="1"/>
  <c r="HJ271" i="1" s="1"/>
  <c r="HG271" i="1" s="1" a="1"/>
  <c r="HG271" i="1" s="1"/>
  <c r="HR271" i="1"/>
  <c r="HQ271" i="1"/>
  <c r="HP271" i="1"/>
  <c r="HO271" i="1"/>
  <c r="HI271" i="1"/>
  <c r="HC271" i="1"/>
  <c r="HA271" i="1" a="1"/>
  <c r="HA271" i="1" s="1"/>
  <c r="GY271" i="1"/>
  <c r="GX271" i="1"/>
  <c r="GL271" i="1"/>
  <c r="GM271" i="1" s="1"/>
  <c r="GZ271" i="1" s="1"/>
  <c r="FR271" i="1"/>
  <c r="FS271" i="1" s="1"/>
  <c r="FT271" i="1" s="1"/>
  <c r="FU271" i="1" s="1"/>
  <c r="FV271" i="1" s="1"/>
  <c r="ES271" i="1" s="1"/>
  <c r="FI271" i="1"/>
  <c r="FO271" i="1" s="1"/>
  <c r="DT271" i="1"/>
  <c r="DJ271" i="1"/>
  <c r="DI271" i="1"/>
  <c r="DH271" i="1"/>
  <c r="CZ271" i="1"/>
  <c r="CY271" i="1" s="1"/>
  <c r="CV271" i="1" s="1"/>
  <c r="Z271" i="1" s="1"/>
  <c r="AI271" i="1" s="1"/>
  <c r="CX271" i="1"/>
  <c r="CW271" i="1"/>
  <c r="CT271" i="1"/>
  <c r="CS271" i="1" s="1"/>
  <c r="CQ271" i="1" s="1"/>
  <c r="DB271" i="1" s="1"/>
  <c r="CP271" i="1"/>
  <c r="DC271" i="1" s="1"/>
  <c r="AL271" i="1"/>
  <c r="OQ270" i="1"/>
  <c r="OL270" i="1"/>
  <c r="OK270" i="1"/>
  <c r="OJ270" i="1"/>
  <c r="OI270" i="1"/>
  <c r="OH270" i="1"/>
  <c r="OG270" i="1"/>
  <c r="NS270" i="1"/>
  <c r="NR270" i="1"/>
  <c r="NP270" i="1"/>
  <c r="NO270" i="1"/>
  <c r="NC270" i="1"/>
  <c r="MY270" i="1"/>
  <c r="MQ270" i="1"/>
  <c r="MP270" i="1"/>
  <c r="MK270" i="1"/>
  <c r="MJ270" i="1"/>
  <c r="ME270" i="1"/>
  <c r="MD270" i="1"/>
  <c r="LY270" i="1"/>
  <c r="LX270" i="1"/>
  <c r="LS270" i="1"/>
  <c r="LR270" i="1"/>
  <c r="LM270" i="1"/>
  <c r="LL270" i="1"/>
  <c r="LG270" i="1"/>
  <c r="LF270" i="1"/>
  <c r="LA270" i="1"/>
  <c r="KZ270" i="1"/>
  <c r="LB270" i="1" s="1"/>
  <c r="KU270" i="1"/>
  <c r="KT270" i="1"/>
  <c r="KO270" i="1"/>
  <c r="KN270" i="1"/>
  <c r="KC270" i="1"/>
  <c r="KB270" i="1"/>
  <c r="KA270" i="1"/>
  <c r="JZ270" i="1"/>
  <c r="JY270" i="1"/>
  <c r="JW270" i="1"/>
  <c r="JV270" i="1"/>
  <c r="JU270" i="1"/>
  <c r="JT270" i="1"/>
  <c r="JR270" i="1"/>
  <c r="JQ270" i="1"/>
  <c r="JP270" i="1"/>
  <c r="JO270" i="1"/>
  <c r="JN270" i="1"/>
  <c r="JM270" i="1"/>
  <c r="JL270" i="1"/>
  <c r="JK270" i="1"/>
  <c r="JJ270" i="1"/>
  <c r="JI270" i="1"/>
  <c r="JH270" i="1"/>
  <c r="JG270" i="1"/>
  <c r="JF270" i="1"/>
  <c r="JA270" i="1"/>
  <c r="IZ270" i="1"/>
  <c r="IY270" i="1"/>
  <c r="IX270" i="1"/>
  <c r="IW270" i="1"/>
  <c r="IU270" i="1"/>
  <c r="IT270" i="1"/>
  <c r="IS270" i="1"/>
  <c r="IR270" i="1"/>
  <c r="IP270" i="1"/>
  <c r="IO270" i="1"/>
  <c r="IN270" i="1"/>
  <c r="IM270" i="1"/>
  <c r="IL270" i="1"/>
  <c r="IK270" i="1"/>
  <c r="IJ270" i="1"/>
  <c r="II270" i="1"/>
  <c r="IH270" i="1"/>
  <c r="IG270" i="1"/>
  <c r="IF270" i="1"/>
  <c r="IE270" i="1"/>
  <c r="ID270" i="1"/>
  <c r="HW270" i="1"/>
  <c r="HS270" i="1"/>
  <c r="HJ270" i="1" s="1"/>
  <c r="HG270" i="1" s="1" a="1"/>
  <c r="HG270" i="1" s="1"/>
  <c r="HR270" i="1"/>
  <c r="HQ270" i="1"/>
  <c r="HP270" i="1"/>
  <c r="HO270" i="1"/>
  <c r="HI270" i="1"/>
  <c r="HC270" i="1"/>
  <c r="HA270" i="1" a="1"/>
  <c r="HA270" i="1" s="1"/>
  <c r="GY270" i="1"/>
  <c r="GX270" i="1"/>
  <c r="GL270" i="1"/>
  <c r="GM270" i="1" s="1"/>
  <c r="GZ270" i="1" s="1"/>
  <c r="FR270" i="1"/>
  <c r="FI270" i="1"/>
  <c r="FO270" i="1" s="1"/>
  <c r="DT270" i="1"/>
  <c r="DJ270" i="1"/>
  <c r="DI270" i="1"/>
  <c r="DH270" i="1"/>
  <c r="CZ270" i="1"/>
  <c r="CY270" i="1" s="1"/>
  <c r="CV270" i="1" s="1"/>
  <c r="Z270" i="1" s="1"/>
  <c r="AI270" i="1" s="1"/>
  <c r="CX270" i="1"/>
  <c r="CW270" i="1"/>
  <c r="CT270" i="1"/>
  <c r="CS270" i="1" s="1"/>
  <c r="CQ270" i="1" s="1"/>
  <c r="CP270" i="1"/>
  <c r="DC270" i="1" s="1"/>
  <c r="AL270" i="1"/>
  <c r="OQ269" i="1"/>
  <c r="OL269" i="1"/>
  <c r="OK269" i="1"/>
  <c r="OJ269" i="1"/>
  <c r="OI269" i="1"/>
  <c r="OH269" i="1"/>
  <c r="OG269" i="1"/>
  <c r="NS269" i="1"/>
  <c r="NR269" i="1"/>
  <c r="NP269" i="1"/>
  <c r="NO269" i="1"/>
  <c r="NC269" i="1"/>
  <c r="MY269" i="1"/>
  <c r="MQ269" i="1"/>
  <c r="MP269" i="1"/>
  <c r="MR269" i="1" s="1"/>
  <c r="MK269" i="1"/>
  <c r="MJ269" i="1"/>
  <c r="ME269" i="1"/>
  <c r="MD269" i="1"/>
  <c r="LY269" i="1"/>
  <c r="LX269" i="1"/>
  <c r="LS269" i="1"/>
  <c r="LR269" i="1"/>
  <c r="LM269" i="1"/>
  <c r="LL269" i="1"/>
  <c r="LG269" i="1"/>
  <c r="LF269" i="1"/>
  <c r="LA269" i="1"/>
  <c r="KZ269" i="1"/>
  <c r="KU269" i="1"/>
  <c r="KT269" i="1"/>
  <c r="KO269" i="1"/>
  <c r="KN269" i="1"/>
  <c r="KC269" i="1"/>
  <c r="KB269" i="1"/>
  <c r="KA269" i="1"/>
  <c r="JZ269" i="1"/>
  <c r="JY269" i="1"/>
  <c r="JW269" i="1"/>
  <c r="JV269" i="1"/>
  <c r="JU269" i="1"/>
  <c r="JT269" i="1"/>
  <c r="JR269" i="1"/>
  <c r="JQ269" i="1"/>
  <c r="JP269" i="1"/>
  <c r="JO269" i="1"/>
  <c r="JN269" i="1"/>
  <c r="JM269" i="1"/>
  <c r="JL269" i="1"/>
  <c r="JK269" i="1"/>
  <c r="JJ269" i="1"/>
  <c r="JI269" i="1"/>
  <c r="JH269" i="1"/>
  <c r="JG269" i="1"/>
  <c r="JF269" i="1"/>
  <c r="JA269" i="1"/>
  <c r="IZ269" i="1"/>
  <c r="IY269" i="1"/>
  <c r="IX269" i="1"/>
  <c r="IW269" i="1"/>
  <c r="IU269" i="1"/>
  <c r="IT269" i="1"/>
  <c r="IS269" i="1"/>
  <c r="IR269" i="1"/>
  <c r="IP269" i="1"/>
  <c r="IA269" i="1" s="1"/>
  <c r="IB269" i="1" s="1"/>
  <c r="KF269" i="1" s="1"/>
  <c r="IO269" i="1"/>
  <c r="IN269" i="1"/>
  <c r="IM269" i="1"/>
  <c r="IL269" i="1"/>
  <c r="IK269" i="1"/>
  <c r="IJ269" i="1"/>
  <c r="II269" i="1"/>
  <c r="IH269" i="1"/>
  <c r="IG269" i="1"/>
  <c r="IF269" i="1"/>
  <c r="IE269" i="1"/>
  <c r="ID269" i="1"/>
  <c r="HW269" i="1"/>
  <c r="HS269" i="1"/>
  <c r="HJ269" i="1" s="1"/>
  <c r="HG269" i="1" s="1" a="1"/>
  <c r="HG269" i="1" s="1"/>
  <c r="HR269" i="1"/>
  <c r="HQ269" i="1"/>
  <c r="HP269" i="1"/>
  <c r="HO269" i="1"/>
  <c r="HI269" i="1"/>
  <c r="HC269" i="1"/>
  <c r="HA269" i="1" a="1"/>
  <c r="HA269" i="1" s="1"/>
  <c r="GY269" i="1"/>
  <c r="GX269" i="1"/>
  <c r="GL269" i="1"/>
  <c r="GM269" i="1" s="1"/>
  <c r="GZ269" i="1" s="1"/>
  <c r="FR269" i="1"/>
  <c r="FS269" i="1" s="1"/>
  <c r="FI269" i="1"/>
  <c r="FO269" i="1" s="1"/>
  <c r="DT269" i="1"/>
  <c r="DJ269" i="1"/>
  <c r="DI269" i="1"/>
  <c r="DH269" i="1"/>
  <c r="DL269" i="1" s="1"/>
  <c r="DN269" i="1" s="1"/>
  <c r="CZ269" i="1"/>
  <c r="CY269" i="1" s="1"/>
  <c r="CV269" i="1" s="1"/>
  <c r="Z269" i="1" s="1"/>
  <c r="AI269" i="1" s="1"/>
  <c r="CX269" i="1"/>
  <c r="CW269" i="1"/>
  <c r="CT269" i="1"/>
  <c r="CS269" i="1" s="1"/>
  <c r="CQ269" i="1" s="1"/>
  <c r="DB269" i="1" s="1"/>
  <c r="CP269" i="1"/>
  <c r="AL269" i="1"/>
  <c r="OQ268" i="1"/>
  <c r="OL268" i="1"/>
  <c r="OK268" i="1"/>
  <c r="OJ268" i="1"/>
  <c r="OI268" i="1"/>
  <c r="OH268" i="1"/>
  <c r="OG268" i="1"/>
  <c r="NS268" i="1"/>
  <c r="NR268" i="1"/>
  <c r="NP268" i="1"/>
  <c r="NO268" i="1"/>
  <c r="NC268" i="1"/>
  <c r="MY268" i="1"/>
  <c r="MQ268" i="1"/>
  <c r="MP268" i="1"/>
  <c r="MK268" i="1"/>
  <c r="MJ268" i="1"/>
  <c r="ME268" i="1"/>
  <c r="MD268" i="1"/>
  <c r="LY268" i="1"/>
  <c r="LX268" i="1"/>
  <c r="LS268" i="1"/>
  <c r="LR268" i="1"/>
  <c r="LM268" i="1"/>
  <c r="LL268" i="1"/>
  <c r="LG268" i="1"/>
  <c r="LF268" i="1"/>
  <c r="LA268" i="1"/>
  <c r="KZ268" i="1"/>
  <c r="KU268" i="1"/>
  <c r="KT268" i="1"/>
  <c r="KO268" i="1"/>
  <c r="KN268" i="1"/>
  <c r="KP268" i="1" s="1"/>
  <c r="KC268" i="1"/>
  <c r="KB268" i="1"/>
  <c r="KA268" i="1"/>
  <c r="JZ268" i="1"/>
  <c r="JY268" i="1"/>
  <c r="JW268" i="1"/>
  <c r="JV268" i="1"/>
  <c r="JU268" i="1"/>
  <c r="JT268" i="1"/>
  <c r="JR268" i="1"/>
  <c r="JQ268" i="1"/>
  <c r="JP268" i="1"/>
  <c r="JO268" i="1"/>
  <c r="JN268" i="1"/>
  <c r="JM268" i="1"/>
  <c r="JL268" i="1"/>
  <c r="JK268" i="1"/>
  <c r="JJ268" i="1"/>
  <c r="JI268" i="1"/>
  <c r="JH268" i="1"/>
  <c r="JG268" i="1"/>
  <c r="JF268" i="1"/>
  <c r="JA268" i="1"/>
  <c r="IZ268" i="1"/>
  <c r="IY268" i="1"/>
  <c r="IX268" i="1"/>
  <c r="IW268" i="1"/>
  <c r="IU268" i="1"/>
  <c r="IT268" i="1"/>
  <c r="IS268" i="1"/>
  <c r="IR268" i="1"/>
  <c r="IP268" i="1"/>
  <c r="IO268" i="1"/>
  <c r="IN268" i="1"/>
  <c r="IM268" i="1"/>
  <c r="IL268" i="1"/>
  <c r="IK268" i="1"/>
  <c r="IJ268" i="1"/>
  <c r="II268" i="1"/>
  <c r="IH268" i="1"/>
  <c r="IG268" i="1"/>
  <c r="IF268" i="1"/>
  <c r="IE268" i="1"/>
  <c r="ID268" i="1"/>
  <c r="HW268" i="1"/>
  <c r="HS268" i="1"/>
  <c r="HJ268" i="1" s="1"/>
  <c r="HG268" i="1" s="1" a="1"/>
  <c r="HG268" i="1" s="1"/>
  <c r="HR268" i="1"/>
  <c r="HQ268" i="1"/>
  <c r="HP268" i="1"/>
  <c r="HO268" i="1"/>
  <c r="HI268" i="1"/>
  <c r="HC268" i="1"/>
  <c r="HA268" i="1" a="1"/>
  <c r="HA268" i="1" s="1"/>
  <c r="GY268" i="1"/>
  <c r="GX268" i="1"/>
  <c r="GL268" i="1"/>
  <c r="GM268" i="1" s="1"/>
  <c r="GZ268" i="1" s="1"/>
  <c r="FR268" i="1"/>
  <c r="FS268" i="1" s="1"/>
  <c r="FT268" i="1" s="1"/>
  <c r="FU268" i="1" s="1"/>
  <c r="FV268" i="1" s="1"/>
  <c r="ES268" i="1" s="1"/>
  <c r="FI268" i="1"/>
  <c r="FO268" i="1" s="1"/>
  <c r="DT268" i="1"/>
  <c r="DJ268" i="1"/>
  <c r="DI268" i="1"/>
  <c r="DH268" i="1"/>
  <c r="CZ268" i="1"/>
  <c r="CY268" i="1" s="1"/>
  <c r="CV268" i="1" s="1"/>
  <c r="Z268" i="1" s="1"/>
  <c r="AI268" i="1" s="1"/>
  <c r="CX268" i="1"/>
  <c r="CW268" i="1"/>
  <c r="CT268" i="1"/>
  <c r="CS268" i="1" s="1"/>
  <c r="CQ268" i="1" s="1"/>
  <c r="DB268" i="1" s="1"/>
  <c r="CP268" i="1"/>
  <c r="DC268" i="1" s="1"/>
  <c r="AL268" i="1"/>
  <c r="OQ267" i="1"/>
  <c r="OL267" i="1"/>
  <c r="OK267" i="1"/>
  <c r="OJ267" i="1"/>
  <c r="OI267" i="1"/>
  <c r="OH267" i="1"/>
  <c r="OG267" i="1"/>
  <c r="NS267" i="1"/>
  <c r="NR267" i="1"/>
  <c r="NP267" i="1"/>
  <c r="NO267" i="1"/>
  <c r="NQ267" i="1" s="1"/>
  <c r="NC267" i="1"/>
  <c r="MY267" i="1"/>
  <c r="MQ267" i="1"/>
  <c r="MP267" i="1"/>
  <c r="MK267" i="1"/>
  <c r="MJ267" i="1"/>
  <c r="ME267" i="1"/>
  <c r="MD267" i="1"/>
  <c r="LY267" i="1"/>
  <c r="LX267" i="1"/>
  <c r="LS267" i="1"/>
  <c r="LR267" i="1"/>
  <c r="LM267" i="1"/>
  <c r="LL267" i="1"/>
  <c r="LG267" i="1"/>
  <c r="LF267" i="1"/>
  <c r="LA267" i="1"/>
  <c r="KZ267" i="1"/>
  <c r="KU267" i="1"/>
  <c r="KT267" i="1"/>
  <c r="KO267" i="1"/>
  <c r="KN267" i="1"/>
  <c r="KC267" i="1"/>
  <c r="KB267" i="1"/>
  <c r="KA267" i="1"/>
  <c r="JZ267" i="1"/>
  <c r="JY267" i="1"/>
  <c r="JW267" i="1"/>
  <c r="JV267" i="1"/>
  <c r="JU267" i="1"/>
  <c r="JT267" i="1"/>
  <c r="JR267" i="1"/>
  <c r="JQ267" i="1"/>
  <c r="JP267" i="1"/>
  <c r="JO267" i="1"/>
  <c r="JN267" i="1"/>
  <c r="JM267" i="1"/>
  <c r="JL267" i="1"/>
  <c r="JK267" i="1"/>
  <c r="JJ267" i="1"/>
  <c r="JI267" i="1"/>
  <c r="JH267" i="1"/>
  <c r="JG267" i="1"/>
  <c r="JF267" i="1"/>
  <c r="JA267" i="1"/>
  <c r="IZ267" i="1"/>
  <c r="IY267" i="1"/>
  <c r="IX267" i="1"/>
  <c r="IW267" i="1"/>
  <c r="IU267" i="1"/>
  <c r="IT267" i="1"/>
  <c r="IS267" i="1"/>
  <c r="IR267" i="1"/>
  <c r="IP267" i="1"/>
  <c r="IC267" i="1" s="1"/>
  <c r="IO267" i="1"/>
  <c r="IN267" i="1"/>
  <c r="IM267" i="1"/>
  <c r="IL267" i="1"/>
  <c r="IK267" i="1"/>
  <c r="IJ267" i="1"/>
  <c r="II267" i="1"/>
  <c r="IH267" i="1"/>
  <c r="IG267" i="1"/>
  <c r="IF267" i="1"/>
  <c r="IE267" i="1"/>
  <c r="ID267" i="1"/>
  <c r="HW267" i="1"/>
  <c r="HS267" i="1"/>
  <c r="HJ267" i="1" s="1"/>
  <c r="HG267" i="1" s="1" a="1"/>
  <c r="HG267" i="1" s="1"/>
  <c r="HR267" i="1"/>
  <c r="HQ267" i="1"/>
  <c r="HP267" i="1"/>
  <c r="HO267" i="1"/>
  <c r="HI267" i="1"/>
  <c r="HC267" i="1"/>
  <c r="HA267" i="1" a="1"/>
  <c r="HA267" i="1" s="1"/>
  <c r="GY267" i="1"/>
  <c r="GX267" i="1"/>
  <c r="GL267" i="1"/>
  <c r="GM267" i="1" s="1"/>
  <c r="GZ267" i="1" s="1"/>
  <c r="FR267" i="1"/>
  <c r="FI267" i="1"/>
  <c r="FO267" i="1" s="1"/>
  <c r="DT267" i="1"/>
  <c r="DJ267" i="1"/>
  <c r="DI267" i="1"/>
  <c r="DH267" i="1"/>
  <c r="CZ267" i="1"/>
  <c r="CY267" i="1" s="1"/>
  <c r="CV267" i="1" s="1"/>
  <c r="Z267" i="1" s="1"/>
  <c r="AI267" i="1" s="1"/>
  <c r="CX267" i="1"/>
  <c r="CW267" i="1"/>
  <c r="CT267" i="1"/>
  <c r="CS267" i="1" s="1"/>
  <c r="CQ267" i="1" s="1"/>
  <c r="DB267" i="1" s="1"/>
  <c r="CP267" i="1"/>
  <c r="DC267" i="1" s="1"/>
  <c r="AL267" i="1"/>
  <c r="OQ266" i="1"/>
  <c r="OL266" i="1"/>
  <c r="OK266" i="1"/>
  <c r="OJ266" i="1"/>
  <c r="OI266" i="1"/>
  <c r="OH266" i="1"/>
  <c r="OG266" i="1"/>
  <c r="NS266" i="1"/>
  <c r="NR266" i="1"/>
  <c r="NP266" i="1"/>
  <c r="NO266" i="1"/>
  <c r="NC266" i="1"/>
  <c r="MY266" i="1"/>
  <c r="MQ266" i="1"/>
  <c r="MP266" i="1"/>
  <c r="MK266" i="1"/>
  <c r="MJ266" i="1"/>
  <c r="ME266" i="1"/>
  <c r="MD266" i="1"/>
  <c r="LY266" i="1"/>
  <c r="LX266" i="1"/>
  <c r="LS266" i="1"/>
  <c r="LR266" i="1"/>
  <c r="LM266" i="1"/>
  <c r="LL266" i="1"/>
  <c r="LG266" i="1"/>
  <c r="LF266" i="1"/>
  <c r="LA266" i="1"/>
  <c r="KZ266" i="1"/>
  <c r="KU266" i="1"/>
  <c r="KV266" i="1" s="1"/>
  <c r="KT266" i="1"/>
  <c r="KO266" i="1"/>
  <c r="KN266" i="1"/>
  <c r="KC266" i="1"/>
  <c r="KB266" i="1"/>
  <c r="KA266" i="1"/>
  <c r="JZ266" i="1"/>
  <c r="JY266" i="1"/>
  <c r="JW266" i="1"/>
  <c r="JV266" i="1"/>
  <c r="JU266" i="1"/>
  <c r="JT266" i="1"/>
  <c r="JR266" i="1"/>
  <c r="JQ266" i="1"/>
  <c r="JP266" i="1"/>
  <c r="JO266" i="1"/>
  <c r="JN266" i="1"/>
  <c r="JM266" i="1"/>
  <c r="JL266" i="1"/>
  <c r="JK266" i="1"/>
  <c r="JJ266" i="1"/>
  <c r="JI266" i="1"/>
  <c r="JH266" i="1"/>
  <c r="JG266" i="1"/>
  <c r="JF266" i="1"/>
  <c r="JE266" i="1"/>
  <c r="JC266" i="1"/>
  <c r="JD266" i="1" s="1"/>
  <c r="KI266" i="1" s="1"/>
  <c r="LV266" i="1" s="1"/>
  <c r="JA266" i="1"/>
  <c r="IZ266" i="1"/>
  <c r="IY266" i="1"/>
  <c r="IX266" i="1"/>
  <c r="IW266" i="1"/>
  <c r="IU266" i="1"/>
  <c r="IT266" i="1"/>
  <c r="IS266" i="1"/>
  <c r="IR266" i="1"/>
  <c r="IP266" i="1"/>
  <c r="IO266" i="1"/>
  <c r="IN266" i="1"/>
  <c r="IM266" i="1"/>
  <c r="IL266" i="1"/>
  <c r="IK266" i="1"/>
  <c r="IJ266" i="1"/>
  <c r="II266" i="1"/>
  <c r="IH266" i="1"/>
  <c r="IG266" i="1"/>
  <c r="IF266" i="1"/>
  <c r="IE266" i="1"/>
  <c r="ID266" i="1"/>
  <c r="IC266" i="1"/>
  <c r="IA266" i="1"/>
  <c r="IB266" i="1" s="1"/>
  <c r="KF266" i="1" s="1"/>
  <c r="LO266" i="1" s="1"/>
  <c r="HW266" i="1"/>
  <c r="HS266" i="1"/>
  <c r="HJ266" i="1" s="1"/>
  <c r="HG266" i="1" s="1" a="1"/>
  <c r="HG266" i="1" s="1"/>
  <c r="HR266" i="1"/>
  <c r="HQ266" i="1"/>
  <c r="HP266" i="1"/>
  <c r="HO266" i="1"/>
  <c r="HI266" i="1"/>
  <c r="HC266" i="1"/>
  <c r="HA266" i="1" a="1"/>
  <c r="HA266" i="1" s="1"/>
  <c r="GY266" i="1"/>
  <c r="GX266" i="1"/>
  <c r="GL266" i="1"/>
  <c r="GM266" i="1" s="1"/>
  <c r="GZ266" i="1" s="1"/>
  <c r="FW266" i="1"/>
  <c r="FU266" i="1"/>
  <c r="FV266" i="1" s="1"/>
  <c r="FT266" i="1"/>
  <c r="FS266" i="1"/>
  <c r="FR266" i="1"/>
  <c r="FI266" i="1"/>
  <c r="FO266" i="1" s="1"/>
  <c r="ET266" i="1"/>
  <c r="ES266" i="1"/>
  <c r="FD266" i="1" s="1"/>
  <c r="FE266" i="1" s="1"/>
  <c r="EP266" i="1"/>
  <c r="EB266" i="1"/>
  <c r="EH266" i="1" s="1"/>
  <c r="EA266" i="1"/>
  <c r="EG266" i="1" s="1"/>
  <c r="DY266" i="1"/>
  <c r="DX266" i="1"/>
  <c r="DT266" i="1"/>
  <c r="DJ266" i="1"/>
  <c r="DI266" i="1"/>
  <c r="DH266" i="1"/>
  <c r="CZ266" i="1"/>
  <c r="CY266" i="1" s="1"/>
  <c r="CV266" i="1" s="1"/>
  <c r="Z266" i="1" s="1"/>
  <c r="AI266" i="1" s="1"/>
  <c r="CX266" i="1"/>
  <c r="CW266" i="1"/>
  <c r="CT266" i="1"/>
  <c r="CS266" i="1" s="1"/>
  <c r="CQ266" i="1" s="1"/>
  <c r="DB266" i="1" s="1"/>
  <c r="CP266" i="1"/>
  <c r="AL266" i="1"/>
  <c r="OQ265" i="1"/>
  <c r="OL265" i="1"/>
  <c r="OK265" i="1"/>
  <c r="OJ265" i="1"/>
  <c r="OI265" i="1"/>
  <c r="OH265" i="1"/>
  <c r="OG265" i="1"/>
  <c r="OM265" i="1" s="1"/>
  <c r="NP265" i="1"/>
  <c r="NQ265" i="1" s="1"/>
  <c r="NO265" i="1"/>
  <c r="NC265" i="1"/>
  <c r="MY265" i="1"/>
  <c r="MQ265" i="1"/>
  <c r="MP265" i="1"/>
  <c r="MK265" i="1"/>
  <c r="MJ265" i="1"/>
  <c r="ME265" i="1"/>
  <c r="MD265" i="1"/>
  <c r="LY265" i="1"/>
  <c r="LX265" i="1"/>
  <c r="LS265" i="1"/>
  <c r="LR265" i="1"/>
  <c r="LM265" i="1"/>
  <c r="LL265" i="1"/>
  <c r="LG265" i="1"/>
  <c r="LH265" i="1" s="1"/>
  <c r="LF265" i="1"/>
  <c r="LA265" i="1"/>
  <c r="KZ265" i="1"/>
  <c r="KU265" i="1"/>
  <c r="KT265" i="1"/>
  <c r="KO265" i="1"/>
  <c r="KN265" i="1"/>
  <c r="KC265" i="1"/>
  <c r="KB265" i="1"/>
  <c r="KA265" i="1"/>
  <c r="JV265" i="1" s="1"/>
  <c r="JU265" i="1" s="1"/>
  <c r="JT265" i="1" s="1"/>
  <c r="JZ265" i="1"/>
  <c r="JY265" i="1"/>
  <c r="JW265" i="1"/>
  <c r="JR265" i="1"/>
  <c r="JQ265" i="1"/>
  <c r="JM265" i="1" s="1"/>
  <c r="JP265" i="1"/>
  <c r="JO265" i="1"/>
  <c r="JN265" i="1"/>
  <c r="JL265" i="1"/>
  <c r="JK265" i="1"/>
  <c r="JJ265" i="1"/>
  <c r="JH265" i="1"/>
  <c r="JF265" i="1"/>
  <c r="JE265" i="1"/>
  <c r="JA265" i="1"/>
  <c r="IZ265" i="1"/>
  <c r="IY265" i="1"/>
  <c r="IT265" i="1" s="1"/>
  <c r="IS265" i="1" s="1"/>
  <c r="IR265" i="1" s="1"/>
  <c r="IX265" i="1"/>
  <c r="IW265" i="1"/>
  <c r="IU265" i="1"/>
  <c r="IP265" i="1"/>
  <c r="IO265" i="1"/>
  <c r="IN265" i="1"/>
  <c r="IM265" i="1"/>
  <c r="IL265" i="1"/>
  <c r="IJ265" i="1"/>
  <c r="II265" i="1"/>
  <c r="IH265" i="1"/>
  <c r="IF265" i="1"/>
  <c r="ID265" i="1"/>
  <c r="IC265" i="1"/>
  <c r="HW265" i="1"/>
  <c r="HO265" i="1"/>
  <c r="HA265" i="1" a="1"/>
  <c r="HA265" i="1" s="1"/>
  <c r="GY265" i="1"/>
  <c r="GX265" i="1"/>
  <c r="FW265" i="1"/>
  <c r="FU265" i="1"/>
  <c r="FV265" i="1" s="1"/>
  <c r="FT265" i="1"/>
  <c r="FS265" i="1"/>
  <c r="FR265" i="1"/>
  <c r="FI265" i="1"/>
  <c r="FO265" i="1" s="1"/>
  <c r="ET265" i="1"/>
  <c r="ES265" i="1"/>
  <c r="FD265" i="1" s="1"/>
  <c r="FE265" i="1" s="1"/>
  <c r="DT265" i="1"/>
  <c r="DJ265" i="1"/>
  <c r="DI265" i="1"/>
  <c r="DH265" i="1"/>
  <c r="CZ265" i="1"/>
  <c r="CY265" i="1" s="1"/>
  <c r="CV265" i="1" s="1"/>
  <c r="Z265" i="1" s="1"/>
  <c r="AI265" i="1" s="1"/>
  <c r="CX265" i="1"/>
  <c r="CW265" i="1"/>
  <c r="CT265" i="1"/>
  <c r="CS265" i="1" s="1"/>
  <c r="CQ265" i="1" s="1"/>
  <c r="CP265" i="1"/>
  <c r="DC265" i="1" s="1"/>
  <c r="AL265" i="1"/>
  <c r="OQ264" i="1"/>
  <c r="OL264" i="1"/>
  <c r="OK264" i="1"/>
  <c r="OJ264" i="1"/>
  <c r="OI264" i="1"/>
  <c r="OH264" i="1"/>
  <c r="OG264" i="1"/>
  <c r="OM264" i="1" s="1"/>
  <c r="NP264" i="1"/>
  <c r="NO264" i="1"/>
  <c r="NC264" i="1"/>
  <c r="MY264" i="1"/>
  <c r="MQ264" i="1"/>
  <c r="MP264" i="1"/>
  <c r="MK264" i="1"/>
  <c r="MJ264" i="1"/>
  <c r="ME264" i="1"/>
  <c r="MD264" i="1"/>
  <c r="LY264" i="1"/>
  <c r="LX264" i="1"/>
  <c r="LS264" i="1"/>
  <c r="LR264" i="1"/>
  <c r="LM264" i="1"/>
  <c r="LL264" i="1"/>
  <c r="LN264" i="1" s="1"/>
  <c r="LG264" i="1"/>
  <c r="LF264" i="1"/>
  <c r="LA264" i="1"/>
  <c r="KZ264" i="1"/>
  <c r="KU264" i="1"/>
  <c r="KT264" i="1"/>
  <c r="KV264" i="1" s="1"/>
  <c r="KO264" i="1"/>
  <c r="KN264" i="1"/>
  <c r="KC264" i="1"/>
  <c r="KB264" i="1"/>
  <c r="KA264" i="1"/>
  <c r="JV264" i="1" s="1"/>
  <c r="JU264" i="1" s="1"/>
  <c r="JT264" i="1" s="1"/>
  <c r="JZ264" i="1"/>
  <c r="JY264" i="1"/>
  <c r="JW264" i="1"/>
  <c r="JR264" i="1"/>
  <c r="JQ264" i="1"/>
  <c r="JM264" i="1" s="1"/>
  <c r="JP264" i="1"/>
  <c r="JO264" i="1"/>
  <c r="JN264" i="1"/>
  <c r="JL264" i="1"/>
  <c r="JK264" i="1"/>
  <c r="JJ264" i="1"/>
  <c r="JH264" i="1"/>
  <c r="JF264" i="1"/>
  <c r="JE264" i="1"/>
  <c r="JA264" i="1"/>
  <c r="IZ264" i="1"/>
  <c r="IY264" i="1"/>
  <c r="IT264" i="1" s="1"/>
  <c r="IS264" i="1" s="1"/>
  <c r="IR264" i="1" s="1"/>
  <c r="IX264" i="1"/>
  <c r="IW264" i="1"/>
  <c r="IU264" i="1"/>
  <c r="IP264" i="1"/>
  <c r="IO264" i="1"/>
  <c r="IK264" i="1" s="1"/>
  <c r="IA264" i="1" s="1"/>
  <c r="IB264" i="1" s="1"/>
  <c r="KF264" i="1" s="1"/>
  <c r="KK264" i="1" s="1"/>
  <c r="IN264" i="1"/>
  <c r="IM264" i="1"/>
  <c r="IL264" i="1"/>
  <c r="IJ264" i="1"/>
  <c r="II264" i="1"/>
  <c r="IH264" i="1"/>
  <c r="IF264" i="1"/>
  <c r="IE264" i="1"/>
  <c r="ID264" i="1"/>
  <c r="IC264" i="1"/>
  <c r="HW264" i="1"/>
  <c r="HO264" i="1"/>
  <c r="HA264" i="1" a="1"/>
  <c r="HA264" i="1" s="1"/>
  <c r="GY264" i="1"/>
  <c r="GX264" i="1"/>
  <c r="FW264" i="1"/>
  <c r="FU264" i="1"/>
  <c r="FV264" i="1" s="1"/>
  <c r="FT264" i="1"/>
  <c r="FS264" i="1"/>
  <c r="FR264" i="1"/>
  <c r="FI264" i="1"/>
  <c r="FO264" i="1" s="1"/>
  <c r="ET264" i="1"/>
  <c r="ES264" i="1"/>
  <c r="FD264" i="1" s="1"/>
  <c r="FE264" i="1" s="1"/>
  <c r="DT264" i="1"/>
  <c r="DJ264" i="1"/>
  <c r="DI264" i="1"/>
  <c r="DH264" i="1"/>
  <c r="CZ264" i="1"/>
  <c r="CY264" i="1" s="1"/>
  <c r="CV264" i="1" s="1"/>
  <c r="Z264" i="1" s="1"/>
  <c r="AI264" i="1" s="1"/>
  <c r="CX264" i="1"/>
  <c r="CW264" i="1"/>
  <c r="CT264" i="1"/>
  <c r="CS264" i="1" s="1"/>
  <c r="CQ264" i="1" s="1"/>
  <c r="DB264" i="1" s="1"/>
  <c r="DD264" i="1" s="1"/>
  <c r="CP264" i="1"/>
  <c r="DC264" i="1" s="1"/>
  <c r="AL264" i="1"/>
  <c r="OQ263" i="1"/>
  <c r="OL263" i="1"/>
  <c r="OK263" i="1"/>
  <c r="OJ263" i="1"/>
  <c r="OI263" i="1"/>
  <c r="OH263" i="1"/>
  <c r="OG263" i="1"/>
  <c r="NP263" i="1"/>
  <c r="NO263" i="1"/>
  <c r="NC263" i="1"/>
  <c r="MY263" i="1"/>
  <c r="MQ263" i="1"/>
  <c r="MP263" i="1"/>
  <c r="MK263" i="1"/>
  <c r="ML263" i="1" s="1"/>
  <c r="MJ263" i="1"/>
  <c r="ME263" i="1"/>
  <c r="MD263" i="1"/>
  <c r="LY263" i="1"/>
  <c r="LX263" i="1"/>
  <c r="LS263" i="1"/>
  <c r="LR263" i="1"/>
  <c r="LM263" i="1"/>
  <c r="LN263" i="1" s="1"/>
  <c r="LL263" i="1"/>
  <c r="LG263" i="1"/>
  <c r="LF263" i="1"/>
  <c r="LA263" i="1"/>
  <c r="KZ263" i="1"/>
  <c r="KU263" i="1"/>
  <c r="KT263" i="1"/>
  <c r="KO263" i="1"/>
  <c r="KN263" i="1"/>
  <c r="KC263" i="1"/>
  <c r="KB263" i="1"/>
  <c r="KA263" i="1"/>
  <c r="JV263" i="1" s="1"/>
  <c r="JU263" i="1" s="1"/>
  <c r="JT263" i="1" s="1"/>
  <c r="JZ263" i="1"/>
  <c r="JY263" i="1"/>
  <c r="JW263" i="1"/>
  <c r="JR263" i="1"/>
  <c r="JQ263" i="1"/>
  <c r="JM263" i="1" s="1"/>
  <c r="JP263" i="1"/>
  <c r="JO263" i="1"/>
  <c r="JN263" i="1"/>
  <c r="JL263" i="1"/>
  <c r="JK263" i="1"/>
  <c r="JJ263" i="1"/>
  <c r="JH263" i="1"/>
  <c r="JF263" i="1"/>
  <c r="JE263" i="1"/>
  <c r="JA263" i="1"/>
  <c r="IZ263" i="1"/>
  <c r="IY263" i="1"/>
  <c r="IT263" i="1" s="1"/>
  <c r="IS263" i="1" s="1"/>
  <c r="IR263" i="1" s="1"/>
  <c r="IX263" i="1"/>
  <c r="IW263" i="1"/>
  <c r="IU263" i="1"/>
  <c r="IP263" i="1"/>
  <c r="IO263" i="1"/>
  <c r="IN263" i="1"/>
  <c r="IM263" i="1"/>
  <c r="IL263" i="1"/>
  <c r="IJ263" i="1"/>
  <c r="II263" i="1"/>
  <c r="IH263" i="1"/>
  <c r="IF263" i="1"/>
  <c r="ID263" i="1"/>
  <c r="IC263" i="1"/>
  <c r="HW263" i="1"/>
  <c r="HO263" i="1"/>
  <c r="HA263" i="1" a="1"/>
  <c r="HA263" i="1" s="1"/>
  <c r="GY263" i="1"/>
  <c r="GX263" i="1"/>
  <c r="FW263" i="1"/>
  <c r="FU263" i="1"/>
  <c r="FV263" i="1" s="1"/>
  <c r="FT263" i="1"/>
  <c r="FS263" i="1"/>
  <c r="FR263" i="1"/>
  <c r="FI263" i="1"/>
  <c r="FO263" i="1" s="1"/>
  <c r="ET263" i="1"/>
  <c r="ES263" i="1"/>
  <c r="FD263" i="1" s="1"/>
  <c r="FE263" i="1" s="1"/>
  <c r="DT263" i="1"/>
  <c r="DJ263" i="1"/>
  <c r="DI263" i="1"/>
  <c r="DH263" i="1"/>
  <c r="CZ263" i="1"/>
  <c r="CY263" i="1" s="1"/>
  <c r="CV263" i="1" s="1"/>
  <c r="Z263" i="1" s="1"/>
  <c r="AI263" i="1" s="1"/>
  <c r="CX263" i="1"/>
  <c r="CW263" i="1"/>
  <c r="CT263" i="1"/>
  <c r="CS263" i="1" s="1"/>
  <c r="CQ263" i="1" s="1"/>
  <c r="DB263" i="1" s="1"/>
  <c r="CP263" i="1"/>
  <c r="DC263" i="1" s="1"/>
  <c r="AL263" i="1"/>
  <c r="OQ262" i="1"/>
  <c r="OL262" i="1"/>
  <c r="OK262" i="1"/>
  <c r="OJ262" i="1"/>
  <c r="OI262" i="1"/>
  <c r="OH262" i="1"/>
  <c r="OG262" i="1"/>
  <c r="NP262" i="1"/>
  <c r="NO262" i="1"/>
  <c r="NC262" i="1"/>
  <c r="MY262" i="1"/>
  <c r="MQ262" i="1"/>
  <c r="MP262" i="1"/>
  <c r="MK262" i="1"/>
  <c r="MJ262" i="1"/>
  <c r="ME262" i="1"/>
  <c r="MD262" i="1"/>
  <c r="LY262" i="1"/>
  <c r="LX262" i="1"/>
  <c r="LS262" i="1"/>
  <c r="LR262" i="1"/>
  <c r="LM262" i="1"/>
  <c r="LL262" i="1"/>
  <c r="LG262" i="1"/>
  <c r="LF262" i="1"/>
  <c r="LA262" i="1"/>
  <c r="KZ262" i="1"/>
  <c r="KU262" i="1"/>
  <c r="KT262" i="1"/>
  <c r="KO262" i="1"/>
  <c r="KN262" i="1"/>
  <c r="KC262" i="1"/>
  <c r="KB262" i="1"/>
  <c r="KA262" i="1"/>
  <c r="JV262" i="1" s="1"/>
  <c r="JU262" i="1" s="1"/>
  <c r="JT262" i="1" s="1"/>
  <c r="JZ262" i="1"/>
  <c r="JY262" i="1"/>
  <c r="JW262" i="1"/>
  <c r="JR262" i="1"/>
  <c r="JQ262" i="1"/>
  <c r="JM262" i="1" s="1"/>
  <c r="JG262" i="1" s="1"/>
  <c r="JP262" i="1"/>
  <c r="JO262" i="1"/>
  <c r="JN262" i="1"/>
  <c r="JL262" i="1"/>
  <c r="JK262" i="1"/>
  <c r="JJ262" i="1"/>
  <c r="JH262" i="1"/>
  <c r="JF262" i="1"/>
  <c r="JE262" i="1"/>
  <c r="JA262" i="1"/>
  <c r="IZ262" i="1"/>
  <c r="IY262" i="1"/>
  <c r="IT262" i="1" s="1"/>
  <c r="IS262" i="1" s="1"/>
  <c r="IR262" i="1" s="1"/>
  <c r="IX262" i="1"/>
  <c r="IW262" i="1"/>
  <c r="IU262" i="1"/>
  <c r="IP262" i="1"/>
  <c r="IO262" i="1"/>
  <c r="IK262" i="1" s="1"/>
  <c r="IE262" i="1" s="1"/>
  <c r="IN262" i="1"/>
  <c r="IM262" i="1"/>
  <c r="IL262" i="1"/>
  <c r="IJ262" i="1"/>
  <c r="II262" i="1"/>
  <c r="IH262" i="1"/>
  <c r="IF262" i="1"/>
  <c r="ID262" i="1"/>
  <c r="IC262" i="1"/>
  <c r="HW262" i="1"/>
  <c r="HO262" i="1"/>
  <c r="HA262" i="1" a="1"/>
  <c r="HA262" i="1" s="1"/>
  <c r="GY262" i="1"/>
  <c r="GX262" i="1"/>
  <c r="FW262" i="1"/>
  <c r="FU262" i="1"/>
  <c r="FV262" i="1" s="1"/>
  <c r="FT262" i="1"/>
  <c r="FS262" i="1"/>
  <c r="FR262" i="1"/>
  <c r="FI262" i="1"/>
  <c r="FO262" i="1" s="1"/>
  <c r="ET262" i="1"/>
  <c r="ES262" i="1"/>
  <c r="FD262" i="1" s="1"/>
  <c r="FE262" i="1" s="1"/>
  <c r="DT262" i="1"/>
  <c r="DJ262" i="1"/>
  <c r="DI262" i="1"/>
  <c r="DH262" i="1"/>
  <c r="DC262" i="1"/>
  <c r="CZ262" i="1"/>
  <c r="CY262" i="1" s="1"/>
  <c r="CV262" i="1" s="1"/>
  <c r="Z262" i="1" s="1"/>
  <c r="AI262" i="1" s="1"/>
  <c r="CX262" i="1"/>
  <c r="CW262" i="1"/>
  <c r="CT262" i="1"/>
  <c r="CS262" i="1" s="1"/>
  <c r="CQ262" i="1" s="1"/>
  <c r="DB262" i="1" s="1"/>
  <c r="CP262" i="1"/>
  <c r="AL262" i="1"/>
  <c r="OQ261" i="1"/>
  <c r="OL261" i="1"/>
  <c r="OK261" i="1"/>
  <c r="OJ261" i="1"/>
  <c r="OI261" i="1"/>
  <c r="OH261" i="1"/>
  <c r="OG261" i="1"/>
  <c r="NP261" i="1"/>
  <c r="NO261" i="1"/>
  <c r="NC261" i="1"/>
  <c r="MY261" i="1"/>
  <c r="NG261" i="1" s="1"/>
  <c r="MQ261" i="1"/>
  <c r="MP261" i="1"/>
  <c r="MK261" i="1"/>
  <c r="MJ261" i="1"/>
  <c r="ME261" i="1"/>
  <c r="MD261" i="1"/>
  <c r="LY261" i="1"/>
  <c r="LX261" i="1"/>
  <c r="LS261" i="1"/>
  <c r="LR261" i="1"/>
  <c r="LM261" i="1"/>
  <c r="LL261" i="1"/>
  <c r="LG261" i="1"/>
  <c r="LF261" i="1"/>
  <c r="LA261" i="1"/>
  <c r="KZ261" i="1"/>
  <c r="KU261" i="1"/>
  <c r="KT261" i="1"/>
  <c r="KO261" i="1"/>
  <c r="KN261" i="1"/>
  <c r="KC261" i="1"/>
  <c r="KB261" i="1"/>
  <c r="KA261" i="1"/>
  <c r="JV261" i="1" s="1"/>
  <c r="JU261" i="1" s="1"/>
  <c r="JT261" i="1" s="1"/>
  <c r="JZ261" i="1"/>
  <c r="JY261" i="1"/>
  <c r="JW261" i="1"/>
  <c r="JR261" i="1"/>
  <c r="JQ261" i="1"/>
  <c r="JP261" i="1"/>
  <c r="JO261" i="1"/>
  <c r="JN261" i="1"/>
  <c r="JM261" i="1"/>
  <c r="JL261" i="1"/>
  <c r="JK261" i="1"/>
  <c r="JJ261" i="1"/>
  <c r="JI261" i="1"/>
  <c r="JH261" i="1"/>
  <c r="JF261" i="1"/>
  <c r="JE261" i="1"/>
  <c r="JA261" i="1"/>
  <c r="IZ261" i="1"/>
  <c r="IY261" i="1"/>
  <c r="IT261" i="1" s="1"/>
  <c r="IS261" i="1" s="1"/>
  <c r="IR261" i="1" s="1"/>
  <c r="IX261" i="1"/>
  <c r="IW261" i="1"/>
  <c r="IU261" i="1"/>
  <c r="IP261" i="1"/>
  <c r="IO261" i="1"/>
  <c r="IK261" i="1" s="1"/>
  <c r="IN261" i="1"/>
  <c r="IM261" i="1"/>
  <c r="IL261" i="1"/>
  <c r="IJ261" i="1"/>
  <c r="II261" i="1"/>
  <c r="IH261" i="1"/>
  <c r="IF261" i="1"/>
  <c r="ID261" i="1"/>
  <c r="IC261" i="1"/>
  <c r="HW261" i="1"/>
  <c r="HO261" i="1"/>
  <c r="HA261" i="1" a="1"/>
  <c r="HA261" i="1" s="1"/>
  <c r="GY261" i="1"/>
  <c r="GX261" i="1"/>
  <c r="FW261" i="1"/>
  <c r="FU261" i="1"/>
  <c r="FV261" i="1" s="1"/>
  <c r="FT261" i="1"/>
  <c r="FS261" i="1"/>
  <c r="FR261" i="1"/>
  <c r="FI261" i="1"/>
  <c r="FO261" i="1" s="1"/>
  <c r="ET261" i="1"/>
  <c r="ES261" i="1"/>
  <c r="FD261" i="1" s="1"/>
  <c r="FE261" i="1" s="1"/>
  <c r="DT261" i="1"/>
  <c r="DJ261" i="1"/>
  <c r="DI261" i="1"/>
  <c r="DH261" i="1"/>
  <c r="CZ261" i="1"/>
  <c r="CY261" i="1" s="1"/>
  <c r="CV261" i="1" s="1"/>
  <c r="Z261" i="1" s="1"/>
  <c r="AI261" i="1" s="1"/>
  <c r="CX261" i="1"/>
  <c r="CW261" i="1"/>
  <c r="CT261" i="1"/>
  <c r="CS261" i="1" s="1"/>
  <c r="CQ261" i="1" s="1"/>
  <c r="DB261" i="1" s="1"/>
  <c r="CP261" i="1"/>
  <c r="AL261" i="1"/>
  <c r="OQ260" i="1"/>
  <c r="OL260" i="1"/>
  <c r="OK260" i="1"/>
  <c r="OJ260" i="1"/>
  <c r="OI260" i="1"/>
  <c r="OH260" i="1"/>
  <c r="OG260" i="1"/>
  <c r="NP260" i="1"/>
  <c r="NO260" i="1"/>
  <c r="NC260" i="1"/>
  <c r="MY260" i="1"/>
  <c r="MQ260" i="1"/>
  <c r="MP260" i="1"/>
  <c r="MK260" i="1"/>
  <c r="MJ260" i="1"/>
  <c r="ME260" i="1"/>
  <c r="MD260" i="1"/>
  <c r="LY260" i="1"/>
  <c r="LX260" i="1"/>
  <c r="LS260" i="1"/>
  <c r="LR260" i="1"/>
  <c r="LM260" i="1"/>
  <c r="LL260" i="1"/>
  <c r="LG260" i="1"/>
  <c r="LF260" i="1"/>
  <c r="LA260" i="1"/>
  <c r="KZ260" i="1"/>
  <c r="KU260" i="1"/>
  <c r="KT260" i="1"/>
  <c r="KO260" i="1"/>
  <c r="KN260" i="1"/>
  <c r="KC260" i="1"/>
  <c r="KB260" i="1"/>
  <c r="KA260" i="1"/>
  <c r="JV260" i="1" s="1"/>
  <c r="JU260" i="1" s="1"/>
  <c r="JT260" i="1" s="1"/>
  <c r="JZ260" i="1"/>
  <c r="JY260" i="1"/>
  <c r="JW260" i="1"/>
  <c r="JR260" i="1"/>
  <c r="JQ260" i="1"/>
  <c r="JM260" i="1" s="1"/>
  <c r="JC260" i="1" s="1"/>
  <c r="JD260" i="1" s="1"/>
  <c r="KI260" i="1" s="1"/>
  <c r="MN260" i="1" s="1"/>
  <c r="JP260" i="1"/>
  <c r="JO260" i="1"/>
  <c r="JN260" i="1"/>
  <c r="JL260" i="1"/>
  <c r="JK260" i="1"/>
  <c r="JJ260" i="1"/>
  <c r="JH260" i="1"/>
  <c r="JG260" i="1"/>
  <c r="JF260" i="1"/>
  <c r="JE260" i="1"/>
  <c r="JA260" i="1"/>
  <c r="IZ260" i="1"/>
  <c r="IY260" i="1"/>
  <c r="IT260" i="1" s="1"/>
  <c r="IS260" i="1" s="1"/>
  <c r="IR260" i="1" s="1"/>
  <c r="IX260" i="1"/>
  <c r="IW260" i="1"/>
  <c r="IU260" i="1"/>
  <c r="IP260" i="1"/>
  <c r="IO260" i="1"/>
  <c r="IK260" i="1" s="1"/>
  <c r="IA260" i="1" s="1"/>
  <c r="IB260" i="1" s="1"/>
  <c r="KF260" i="1" s="1"/>
  <c r="IN260" i="1"/>
  <c r="IM260" i="1"/>
  <c r="IL260" i="1"/>
  <c r="IJ260" i="1"/>
  <c r="II260" i="1"/>
  <c r="IH260" i="1"/>
  <c r="IG260" i="1"/>
  <c r="IF260" i="1"/>
  <c r="ID260" i="1"/>
  <c r="IC260" i="1"/>
  <c r="HW260" i="1"/>
  <c r="HO260" i="1"/>
  <c r="HP260" i="1" s="1"/>
  <c r="HA260" i="1" a="1"/>
  <c r="HA260" i="1" s="1"/>
  <c r="GY260" i="1"/>
  <c r="GX260" i="1"/>
  <c r="FW260" i="1"/>
  <c r="FU260" i="1"/>
  <c r="FV260" i="1" s="1"/>
  <c r="FT260" i="1"/>
  <c r="FS260" i="1"/>
  <c r="FR260" i="1"/>
  <c r="FI260" i="1"/>
  <c r="FO260" i="1" s="1"/>
  <c r="ET260" i="1"/>
  <c r="ES260" i="1"/>
  <c r="FD260" i="1" s="1"/>
  <c r="FE260" i="1" s="1"/>
  <c r="DT260" i="1"/>
  <c r="DJ260" i="1"/>
  <c r="DI260" i="1"/>
  <c r="DH260" i="1"/>
  <c r="CZ260" i="1"/>
  <c r="CY260" i="1" s="1"/>
  <c r="CV260" i="1" s="1"/>
  <c r="Z260" i="1" s="1"/>
  <c r="AI260" i="1" s="1"/>
  <c r="CX260" i="1"/>
  <c r="CW260" i="1"/>
  <c r="CT260" i="1"/>
  <c r="CS260" i="1" s="1"/>
  <c r="CQ260" i="1" s="1"/>
  <c r="CP260" i="1"/>
  <c r="DC260" i="1" s="1"/>
  <c r="AL260" i="1"/>
  <c r="OQ259" i="1"/>
  <c r="OL259" i="1"/>
  <c r="OK259" i="1"/>
  <c r="OJ259" i="1"/>
  <c r="OI259" i="1"/>
  <c r="OH259" i="1"/>
  <c r="OG259" i="1"/>
  <c r="NP259" i="1"/>
  <c r="NO259" i="1"/>
  <c r="NQ259" i="1" s="1"/>
  <c r="NC259" i="1"/>
  <c r="MY259" i="1"/>
  <c r="MQ259" i="1"/>
  <c r="MP259" i="1"/>
  <c r="MK259" i="1"/>
  <c r="MJ259" i="1"/>
  <c r="ME259" i="1"/>
  <c r="MD259" i="1"/>
  <c r="LY259" i="1"/>
  <c r="LX259" i="1"/>
  <c r="LS259" i="1"/>
  <c r="LR259" i="1"/>
  <c r="LM259" i="1"/>
  <c r="LL259" i="1"/>
  <c r="LG259" i="1"/>
  <c r="LF259" i="1"/>
  <c r="LA259" i="1"/>
  <c r="KZ259" i="1"/>
  <c r="KU259" i="1"/>
  <c r="KT259" i="1"/>
  <c r="KO259" i="1"/>
  <c r="KN259" i="1"/>
  <c r="KC259" i="1"/>
  <c r="KB259" i="1"/>
  <c r="KA259" i="1"/>
  <c r="JV259" i="1" s="1"/>
  <c r="JU259" i="1" s="1"/>
  <c r="JT259" i="1" s="1"/>
  <c r="JZ259" i="1"/>
  <c r="JY259" i="1"/>
  <c r="JW259" i="1"/>
  <c r="JR259" i="1"/>
  <c r="JQ259" i="1"/>
  <c r="JP259" i="1"/>
  <c r="JO259" i="1"/>
  <c r="JN259" i="1"/>
  <c r="JL259" i="1"/>
  <c r="JK259" i="1"/>
  <c r="JJ259" i="1"/>
  <c r="JH259" i="1"/>
  <c r="JF259" i="1"/>
  <c r="JE259" i="1"/>
  <c r="JA259" i="1"/>
  <c r="IZ259" i="1"/>
  <c r="IY259" i="1"/>
  <c r="IT259" i="1" s="1"/>
  <c r="IS259" i="1" s="1"/>
  <c r="IR259" i="1" s="1"/>
  <c r="IX259" i="1"/>
  <c r="IW259" i="1"/>
  <c r="IU259" i="1"/>
  <c r="IP259" i="1"/>
  <c r="IO259" i="1"/>
  <c r="IN259" i="1"/>
  <c r="IM259" i="1"/>
  <c r="IL259" i="1"/>
  <c r="IJ259" i="1"/>
  <c r="II259" i="1"/>
  <c r="IH259" i="1"/>
  <c r="IF259" i="1"/>
  <c r="ID259" i="1"/>
  <c r="IC259" i="1"/>
  <c r="HW259" i="1"/>
  <c r="HO259" i="1"/>
  <c r="HA259" i="1" a="1"/>
  <c r="HA259" i="1" s="1"/>
  <c r="GY259" i="1"/>
  <c r="GX259" i="1"/>
  <c r="FW259" i="1"/>
  <c r="FU259" i="1"/>
  <c r="FV259" i="1" s="1"/>
  <c r="FT259" i="1"/>
  <c r="FS259" i="1"/>
  <c r="FR259" i="1"/>
  <c r="FI259" i="1"/>
  <c r="FO259" i="1" s="1"/>
  <c r="FE259" i="1"/>
  <c r="ET259" i="1"/>
  <c r="ES259" i="1"/>
  <c r="FD259" i="1" s="1"/>
  <c r="DT259" i="1"/>
  <c r="DJ259" i="1"/>
  <c r="DI259" i="1"/>
  <c r="DH259" i="1"/>
  <c r="CZ259" i="1"/>
  <c r="CY259" i="1" s="1"/>
  <c r="CV259" i="1" s="1"/>
  <c r="Z259" i="1" s="1"/>
  <c r="AI259" i="1" s="1"/>
  <c r="CX259" i="1"/>
  <c r="CW259" i="1"/>
  <c r="CT259" i="1"/>
  <c r="CS259" i="1" s="1"/>
  <c r="CQ259" i="1" s="1"/>
  <c r="DB259" i="1" s="1"/>
  <c r="CP259" i="1"/>
  <c r="AL259" i="1"/>
  <c r="OQ258" i="1"/>
  <c r="OL258" i="1"/>
  <c r="OK258" i="1"/>
  <c r="OJ258" i="1"/>
  <c r="OI258" i="1"/>
  <c r="OH258" i="1"/>
  <c r="OG258" i="1"/>
  <c r="NP258" i="1"/>
  <c r="NO258" i="1"/>
  <c r="NC258" i="1"/>
  <c r="MY258" i="1"/>
  <c r="MQ258" i="1"/>
  <c r="MP258" i="1"/>
  <c r="MK258" i="1"/>
  <c r="MJ258" i="1"/>
  <c r="ME258" i="1"/>
  <c r="MD258" i="1"/>
  <c r="LY258" i="1"/>
  <c r="LX258" i="1"/>
  <c r="LS258" i="1"/>
  <c r="LR258" i="1"/>
  <c r="LM258" i="1"/>
  <c r="LL258" i="1"/>
  <c r="LG258" i="1"/>
  <c r="LH258" i="1" s="1"/>
  <c r="LF258" i="1"/>
  <c r="LA258" i="1"/>
  <c r="KZ258" i="1"/>
  <c r="KU258" i="1"/>
  <c r="KT258" i="1"/>
  <c r="KO258" i="1"/>
  <c r="KN258" i="1"/>
  <c r="KC258" i="1"/>
  <c r="KB258" i="1"/>
  <c r="KA258" i="1"/>
  <c r="JV258" i="1" s="1"/>
  <c r="JU258" i="1" s="1"/>
  <c r="JT258" i="1" s="1"/>
  <c r="JZ258" i="1"/>
  <c r="JY258" i="1"/>
  <c r="JW258" i="1"/>
  <c r="JR258" i="1"/>
  <c r="JQ258" i="1"/>
  <c r="JM258" i="1" s="1"/>
  <c r="JC258" i="1" s="1"/>
  <c r="JD258" i="1" s="1"/>
  <c r="KI258" i="1" s="1"/>
  <c r="JP258" i="1"/>
  <c r="JO258" i="1"/>
  <c r="JN258" i="1"/>
  <c r="JL258" i="1"/>
  <c r="JK258" i="1"/>
  <c r="JJ258" i="1"/>
  <c r="JH258" i="1"/>
  <c r="JG258" i="1"/>
  <c r="JF258" i="1"/>
  <c r="JE258" i="1"/>
  <c r="JA258" i="1"/>
  <c r="IZ258" i="1"/>
  <c r="IY258" i="1"/>
  <c r="IT258" i="1" s="1"/>
  <c r="IS258" i="1" s="1"/>
  <c r="IR258" i="1" s="1"/>
  <c r="IX258" i="1"/>
  <c r="IW258" i="1"/>
  <c r="IU258" i="1"/>
  <c r="IP258" i="1"/>
  <c r="IO258" i="1"/>
  <c r="IK258" i="1" s="1"/>
  <c r="IA258" i="1" s="1"/>
  <c r="IB258" i="1" s="1"/>
  <c r="KF258" i="1" s="1"/>
  <c r="IN258" i="1"/>
  <c r="IM258" i="1"/>
  <c r="IL258" i="1"/>
  <c r="IJ258" i="1"/>
  <c r="II258" i="1"/>
  <c r="IH258" i="1"/>
  <c r="IG258" i="1"/>
  <c r="IF258" i="1"/>
  <c r="ID258" i="1"/>
  <c r="IC258" i="1"/>
  <c r="HW258" i="1"/>
  <c r="HO258" i="1"/>
  <c r="HA258" i="1" a="1"/>
  <c r="HA258" i="1" s="1"/>
  <c r="GY258" i="1"/>
  <c r="GX258" i="1"/>
  <c r="FW258" i="1"/>
  <c r="FU258" i="1"/>
  <c r="FV258" i="1" s="1"/>
  <c r="FT258" i="1"/>
  <c r="FS258" i="1"/>
  <c r="FR258" i="1"/>
  <c r="FI258" i="1"/>
  <c r="FO258" i="1" s="1"/>
  <c r="ET258" i="1"/>
  <c r="ES258" i="1"/>
  <c r="FD258" i="1" s="1"/>
  <c r="FE258" i="1" s="1"/>
  <c r="DT258" i="1"/>
  <c r="DJ258" i="1"/>
  <c r="DI258" i="1"/>
  <c r="DH258" i="1"/>
  <c r="CZ258" i="1"/>
  <c r="CY258" i="1" s="1"/>
  <c r="CV258" i="1" s="1"/>
  <c r="Z258" i="1" s="1"/>
  <c r="AI258" i="1" s="1"/>
  <c r="CX258" i="1"/>
  <c r="CW258" i="1"/>
  <c r="CT258" i="1"/>
  <c r="CS258" i="1" s="1"/>
  <c r="CQ258" i="1" s="1"/>
  <c r="CP258" i="1"/>
  <c r="DC258" i="1" s="1"/>
  <c r="AL258" i="1"/>
  <c r="OQ257" i="1"/>
  <c r="OL257" i="1"/>
  <c r="OK257" i="1"/>
  <c r="OJ257" i="1"/>
  <c r="OI257" i="1"/>
  <c r="OH257" i="1"/>
  <c r="OG257" i="1"/>
  <c r="NP257" i="1"/>
  <c r="NO257" i="1"/>
  <c r="NC257" i="1"/>
  <c r="MY257" i="1"/>
  <c r="MQ257" i="1"/>
  <c r="MP257" i="1"/>
  <c r="MK257" i="1"/>
  <c r="MJ257" i="1"/>
  <c r="ME257" i="1"/>
  <c r="MD257" i="1"/>
  <c r="LY257" i="1"/>
  <c r="LX257" i="1"/>
  <c r="LS257" i="1"/>
  <c r="LR257" i="1"/>
  <c r="LM257" i="1"/>
  <c r="LL257" i="1"/>
  <c r="LG257" i="1"/>
  <c r="LF257" i="1"/>
  <c r="LA257" i="1"/>
  <c r="KZ257" i="1"/>
  <c r="KU257" i="1"/>
  <c r="KT257" i="1"/>
  <c r="KO257" i="1"/>
  <c r="KN257" i="1"/>
  <c r="KC257" i="1"/>
  <c r="KB257" i="1"/>
  <c r="KA257" i="1"/>
  <c r="JV257" i="1" s="1"/>
  <c r="JU257" i="1" s="1"/>
  <c r="JT257" i="1" s="1"/>
  <c r="JZ257" i="1"/>
  <c r="JY257" i="1"/>
  <c r="JW257" i="1"/>
  <c r="JR257" i="1"/>
  <c r="JQ257" i="1"/>
  <c r="JM257" i="1" s="1"/>
  <c r="JP257" i="1"/>
  <c r="JO257" i="1"/>
  <c r="JN257" i="1"/>
  <c r="JL257" i="1"/>
  <c r="JK257" i="1"/>
  <c r="JJ257" i="1"/>
  <c r="JH257" i="1"/>
  <c r="JF257" i="1"/>
  <c r="JE257" i="1"/>
  <c r="JA257" i="1"/>
  <c r="IZ257" i="1"/>
  <c r="IY257" i="1"/>
  <c r="IT257" i="1" s="1"/>
  <c r="IS257" i="1" s="1"/>
  <c r="IR257" i="1" s="1"/>
  <c r="IX257" i="1"/>
  <c r="IW257" i="1"/>
  <c r="IU257" i="1"/>
  <c r="IP257" i="1"/>
  <c r="IO257" i="1"/>
  <c r="IN257" i="1"/>
  <c r="IM257" i="1"/>
  <c r="IL257" i="1"/>
  <c r="IJ257" i="1"/>
  <c r="II257" i="1"/>
  <c r="IH257" i="1"/>
  <c r="IF257" i="1"/>
  <c r="ID257" i="1"/>
  <c r="IC257" i="1"/>
  <c r="HW257" i="1"/>
  <c r="HO257" i="1"/>
  <c r="HP257" i="1" s="1"/>
  <c r="HA257" i="1" a="1"/>
  <c r="HA257" i="1" s="1"/>
  <c r="GY257" i="1"/>
  <c r="GX257" i="1"/>
  <c r="FW257" i="1"/>
  <c r="FU257" i="1"/>
  <c r="FV257" i="1" s="1"/>
  <c r="FT257" i="1"/>
  <c r="FS257" i="1"/>
  <c r="FR257" i="1"/>
  <c r="FO257" i="1"/>
  <c r="FI257" i="1"/>
  <c r="ET257" i="1"/>
  <c r="ES257" i="1"/>
  <c r="FD257" i="1" s="1"/>
  <c r="FE257" i="1" s="1"/>
  <c r="DT257" i="1"/>
  <c r="DJ257" i="1"/>
  <c r="DI257" i="1"/>
  <c r="DH257" i="1"/>
  <c r="CZ257" i="1"/>
  <c r="CY257" i="1" s="1"/>
  <c r="CV257" i="1" s="1"/>
  <c r="Z257" i="1" s="1"/>
  <c r="AI257" i="1" s="1"/>
  <c r="CX257" i="1"/>
  <c r="CW257" i="1"/>
  <c r="CT257" i="1"/>
  <c r="CS257" i="1" s="1"/>
  <c r="CQ257" i="1" s="1"/>
  <c r="DB257" i="1" s="1"/>
  <c r="CP257" i="1"/>
  <c r="AL257" i="1"/>
  <c r="OQ256" i="1"/>
  <c r="OL256" i="1"/>
  <c r="OK256" i="1"/>
  <c r="OJ256" i="1"/>
  <c r="OI256" i="1"/>
  <c r="OH256" i="1"/>
  <c r="OG256" i="1"/>
  <c r="NP256" i="1"/>
  <c r="NO256" i="1"/>
  <c r="NC256" i="1"/>
  <c r="MY256" i="1"/>
  <c r="MQ256" i="1"/>
  <c r="MP256" i="1"/>
  <c r="MK256" i="1"/>
  <c r="MJ256" i="1"/>
  <c r="ME256" i="1"/>
  <c r="MD256" i="1"/>
  <c r="LY256" i="1"/>
  <c r="LX256" i="1"/>
  <c r="LS256" i="1"/>
  <c r="LR256" i="1"/>
  <c r="LM256" i="1"/>
  <c r="LL256" i="1"/>
  <c r="LG256" i="1"/>
  <c r="LF256" i="1"/>
  <c r="LA256" i="1"/>
  <c r="KZ256" i="1"/>
  <c r="KU256" i="1"/>
  <c r="KT256" i="1"/>
  <c r="KO256" i="1"/>
  <c r="KN256" i="1"/>
  <c r="KC256" i="1"/>
  <c r="KB256" i="1"/>
  <c r="KA256" i="1"/>
  <c r="JV256" i="1" s="1"/>
  <c r="JU256" i="1" s="1"/>
  <c r="JT256" i="1" s="1"/>
  <c r="JZ256" i="1"/>
  <c r="JY256" i="1"/>
  <c r="JW256" i="1"/>
  <c r="JR256" i="1"/>
  <c r="JQ256" i="1"/>
  <c r="JM256" i="1" s="1"/>
  <c r="JP256" i="1"/>
  <c r="JO256" i="1"/>
  <c r="JN256" i="1"/>
  <c r="JL256" i="1"/>
  <c r="JK256" i="1"/>
  <c r="JJ256" i="1"/>
  <c r="JI256" i="1"/>
  <c r="JH256" i="1"/>
  <c r="JF256" i="1"/>
  <c r="JE256" i="1"/>
  <c r="JA256" i="1"/>
  <c r="IZ256" i="1"/>
  <c r="IY256" i="1"/>
  <c r="IT256" i="1" s="1"/>
  <c r="IS256" i="1" s="1"/>
  <c r="IR256" i="1" s="1"/>
  <c r="IX256" i="1"/>
  <c r="IW256" i="1"/>
  <c r="IU256" i="1"/>
  <c r="IP256" i="1"/>
  <c r="IO256" i="1"/>
  <c r="IN256" i="1"/>
  <c r="IM256" i="1"/>
  <c r="IL256" i="1"/>
  <c r="IJ256" i="1"/>
  <c r="II256" i="1"/>
  <c r="IH256" i="1"/>
  <c r="IF256" i="1"/>
  <c r="ID256" i="1"/>
  <c r="IC256" i="1"/>
  <c r="HW256" i="1"/>
  <c r="HO256" i="1"/>
  <c r="HC256" i="1" s="1"/>
  <c r="HA256" i="1" a="1"/>
  <c r="HA256" i="1" s="1"/>
  <c r="GY256" i="1"/>
  <c r="GX256" i="1"/>
  <c r="FW256" i="1"/>
  <c r="FU256" i="1"/>
  <c r="FV256" i="1" s="1"/>
  <c r="FT256" i="1"/>
  <c r="FS256" i="1"/>
  <c r="FR256" i="1"/>
  <c r="FI256" i="1"/>
  <c r="FO256" i="1" s="1"/>
  <c r="ET256" i="1"/>
  <c r="ES256" i="1"/>
  <c r="FD256" i="1" s="1"/>
  <c r="FE256" i="1" s="1"/>
  <c r="DT256" i="1"/>
  <c r="DJ256" i="1"/>
  <c r="DI256" i="1"/>
  <c r="DH256" i="1"/>
  <c r="CZ256" i="1"/>
  <c r="CY256" i="1" s="1"/>
  <c r="CV256" i="1" s="1"/>
  <c r="Z256" i="1" s="1"/>
  <c r="AI256" i="1" s="1"/>
  <c r="CX256" i="1"/>
  <c r="CW256" i="1"/>
  <c r="CT256" i="1"/>
  <c r="CS256" i="1" s="1"/>
  <c r="CQ256" i="1" s="1"/>
  <c r="CP256" i="1"/>
  <c r="DC256" i="1" s="1"/>
  <c r="AL256" i="1"/>
  <c r="OQ255" i="1"/>
  <c r="OL255" i="1"/>
  <c r="OK255" i="1"/>
  <c r="OJ255" i="1"/>
  <c r="OI255" i="1"/>
  <c r="OO255" i="1" s="1"/>
  <c r="OH255" i="1"/>
  <c r="OG255" i="1"/>
  <c r="OM255" i="1" s="1"/>
  <c r="NP255" i="1"/>
  <c r="NO255" i="1"/>
  <c r="NC255" i="1"/>
  <c r="MY255" i="1"/>
  <c r="MQ255" i="1"/>
  <c r="MP255" i="1"/>
  <c r="MK255" i="1"/>
  <c r="MJ255" i="1"/>
  <c r="ME255" i="1"/>
  <c r="MD255" i="1"/>
  <c r="LY255" i="1"/>
  <c r="LX255" i="1"/>
  <c r="LS255" i="1"/>
  <c r="LR255" i="1"/>
  <c r="LM255" i="1"/>
  <c r="LL255" i="1"/>
  <c r="LG255" i="1"/>
  <c r="LF255" i="1"/>
  <c r="LA255" i="1"/>
  <c r="KZ255" i="1"/>
  <c r="KU255" i="1"/>
  <c r="KT255" i="1"/>
  <c r="KO255" i="1"/>
  <c r="KN255" i="1"/>
  <c r="KC255" i="1"/>
  <c r="KB255" i="1"/>
  <c r="KA255" i="1"/>
  <c r="JV255" i="1" s="1"/>
  <c r="JU255" i="1" s="1"/>
  <c r="JT255" i="1" s="1"/>
  <c r="JZ255" i="1"/>
  <c r="JY255" i="1"/>
  <c r="JW255" i="1"/>
  <c r="JR255" i="1"/>
  <c r="JQ255" i="1"/>
  <c r="JM255" i="1" s="1"/>
  <c r="JP255" i="1"/>
  <c r="JO255" i="1"/>
  <c r="JN255" i="1"/>
  <c r="JL255" i="1"/>
  <c r="JK255" i="1"/>
  <c r="JJ255" i="1"/>
  <c r="JH255" i="1"/>
  <c r="JF255" i="1"/>
  <c r="JE255" i="1"/>
  <c r="JA255" i="1"/>
  <c r="IZ255" i="1"/>
  <c r="IY255" i="1"/>
  <c r="IT255" i="1" s="1"/>
  <c r="IS255" i="1" s="1"/>
  <c r="IR255" i="1" s="1"/>
  <c r="IX255" i="1"/>
  <c r="IW255" i="1"/>
  <c r="IU255" i="1"/>
  <c r="IP255" i="1"/>
  <c r="IO255" i="1"/>
  <c r="IN255" i="1"/>
  <c r="IM255" i="1"/>
  <c r="IL255" i="1"/>
  <c r="IJ255" i="1"/>
  <c r="II255" i="1"/>
  <c r="IH255" i="1"/>
  <c r="IF255" i="1"/>
  <c r="ID255" i="1"/>
  <c r="IC255" i="1"/>
  <c r="HW255" i="1"/>
  <c r="HO255" i="1"/>
  <c r="HA255" i="1" a="1"/>
  <c r="HA255" i="1" s="1"/>
  <c r="GY255" i="1"/>
  <c r="GX255" i="1"/>
  <c r="FW255" i="1"/>
  <c r="FU255" i="1"/>
  <c r="FV255" i="1" s="1"/>
  <c r="FT255" i="1"/>
  <c r="FS255" i="1"/>
  <c r="FR255" i="1"/>
  <c r="FI255" i="1"/>
  <c r="FO255" i="1" s="1"/>
  <c r="ET255" i="1"/>
  <c r="ES255" i="1"/>
  <c r="FD255" i="1" s="1"/>
  <c r="FE255" i="1" s="1"/>
  <c r="DT255" i="1"/>
  <c r="DJ255" i="1"/>
  <c r="DI255" i="1"/>
  <c r="DH255" i="1"/>
  <c r="CZ255" i="1"/>
  <c r="CY255" i="1" s="1"/>
  <c r="CV255" i="1" s="1"/>
  <c r="Z255" i="1" s="1"/>
  <c r="AI255" i="1" s="1"/>
  <c r="CX255" i="1"/>
  <c r="CW255" i="1"/>
  <c r="CT255" i="1"/>
  <c r="CS255" i="1" s="1"/>
  <c r="CQ255" i="1" s="1"/>
  <c r="DB255" i="1" s="1"/>
  <c r="CP255" i="1"/>
  <c r="AL255" i="1"/>
  <c r="OQ254" i="1"/>
  <c r="OL254" i="1"/>
  <c r="OK254" i="1"/>
  <c r="OJ254" i="1"/>
  <c r="OI254" i="1"/>
  <c r="OH254" i="1"/>
  <c r="OG254" i="1"/>
  <c r="NS254" i="1"/>
  <c r="NR254" i="1"/>
  <c r="NP254" i="1"/>
  <c r="NO254" i="1"/>
  <c r="NC254" i="1"/>
  <c r="MY254" i="1"/>
  <c r="MQ254" i="1"/>
  <c r="MP254" i="1"/>
  <c r="MK254" i="1"/>
  <c r="MJ254" i="1"/>
  <c r="ME254" i="1"/>
  <c r="MD254" i="1"/>
  <c r="LY254" i="1"/>
  <c r="LX254" i="1"/>
  <c r="LS254" i="1"/>
  <c r="LR254" i="1"/>
  <c r="LM254" i="1"/>
  <c r="LL254" i="1"/>
  <c r="LG254" i="1"/>
  <c r="LF254" i="1"/>
  <c r="LA254" i="1"/>
  <c r="KZ254" i="1"/>
  <c r="KU254" i="1"/>
  <c r="KT254" i="1"/>
  <c r="KO254" i="1"/>
  <c r="KN254" i="1"/>
  <c r="KC254" i="1"/>
  <c r="KB254" i="1"/>
  <c r="KA254" i="1"/>
  <c r="JZ254" i="1"/>
  <c r="JY254" i="1"/>
  <c r="JW254" i="1"/>
  <c r="JV254" i="1"/>
  <c r="JU254" i="1"/>
  <c r="JT254" i="1"/>
  <c r="JR254" i="1"/>
  <c r="JQ254" i="1"/>
  <c r="JP254" i="1"/>
  <c r="JO254" i="1"/>
  <c r="JN254" i="1"/>
  <c r="JM254" i="1"/>
  <c r="JL254" i="1"/>
  <c r="JJ254" i="1"/>
  <c r="JH254" i="1"/>
  <c r="JG254" i="1"/>
  <c r="JF254" i="1"/>
  <c r="JA254" i="1"/>
  <c r="IZ254" i="1"/>
  <c r="IY254" i="1"/>
  <c r="IX254" i="1"/>
  <c r="IW254" i="1"/>
  <c r="IU254" i="1"/>
  <c r="IT254" i="1"/>
  <c r="IS254" i="1"/>
  <c r="IR254" i="1"/>
  <c r="IP254" i="1"/>
  <c r="IO254" i="1"/>
  <c r="IN254" i="1"/>
  <c r="IM254" i="1"/>
  <c r="IL254" i="1"/>
  <c r="IK254" i="1"/>
  <c r="IJ254" i="1"/>
  <c r="IH254" i="1"/>
  <c r="IF254" i="1"/>
  <c r="IE254" i="1"/>
  <c r="ID254" i="1"/>
  <c r="HW254" i="1"/>
  <c r="HS254" i="1"/>
  <c r="HJ254" i="1" s="1"/>
  <c r="HG254" i="1" s="1" a="1"/>
  <c r="HG254" i="1" s="1"/>
  <c r="HR254" i="1"/>
  <c r="HQ254" i="1"/>
  <c r="HP254" i="1"/>
  <c r="HO254" i="1"/>
  <c r="HI254" i="1"/>
  <c r="HC254" i="1"/>
  <c r="HA254" i="1" a="1"/>
  <c r="HA254" i="1" s="1"/>
  <c r="GY254" i="1"/>
  <c r="GX254" i="1"/>
  <c r="GL254" i="1"/>
  <c r="GM254" i="1" s="1"/>
  <c r="GZ254" i="1" s="1"/>
  <c r="FR254" i="1"/>
  <c r="FS254" i="1" s="1"/>
  <c r="FI254" i="1"/>
  <c r="FO254" i="1" s="1"/>
  <c r="DT254" i="1"/>
  <c r="DJ254" i="1"/>
  <c r="DI254" i="1"/>
  <c r="DH254" i="1"/>
  <c r="CZ254" i="1"/>
  <c r="CY254" i="1" s="1"/>
  <c r="CV254" i="1" s="1"/>
  <c r="Z254" i="1" s="1"/>
  <c r="AI254" i="1" s="1"/>
  <c r="CX254" i="1"/>
  <c r="CW254" i="1"/>
  <c r="CT254" i="1"/>
  <c r="CS254" i="1" s="1"/>
  <c r="CQ254" i="1" s="1"/>
  <c r="DB254" i="1" s="1"/>
  <c r="CP254" i="1"/>
  <c r="DC254" i="1" s="1"/>
  <c r="AL254" i="1"/>
  <c r="OQ253" i="1"/>
  <c r="OL253" i="1"/>
  <c r="OK253" i="1"/>
  <c r="OJ253" i="1"/>
  <c r="OI253" i="1"/>
  <c r="OH253" i="1"/>
  <c r="OG253" i="1"/>
  <c r="NS253" i="1"/>
  <c r="NR253" i="1"/>
  <c r="NP253" i="1"/>
  <c r="NO253" i="1"/>
  <c r="NC253" i="1"/>
  <c r="MY253" i="1"/>
  <c r="MQ253" i="1"/>
  <c r="MP253" i="1"/>
  <c r="MK253" i="1"/>
  <c r="MJ253" i="1"/>
  <c r="ME253" i="1"/>
  <c r="MD253" i="1"/>
  <c r="LY253" i="1"/>
  <c r="LX253" i="1"/>
  <c r="LS253" i="1"/>
  <c r="LR253" i="1"/>
  <c r="LM253" i="1"/>
  <c r="LL253" i="1"/>
  <c r="LG253" i="1"/>
  <c r="LF253" i="1"/>
  <c r="LA253" i="1"/>
  <c r="KZ253" i="1"/>
  <c r="KU253" i="1"/>
  <c r="KT253" i="1"/>
  <c r="KO253" i="1"/>
  <c r="KN253" i="1"/>
  <c r="KC253" i="1"/>
  <c r="KB253" i="1"/>
  <c r="KA253" i="1"/>
  <c r="JZ253" i="1"/>
  <c r="JY253" i="1"/>
  <c r="JW253" i="1"/>
  <c r="JV253" i="1"/>
  <c r="JU253" i="1"/>
  <c r="JT253" i="1"/>
  <c r="JR253" i="1"/>
  <c r="JQ253" i="1"/>
  <c r="JP253" i="1"/>
  <c r="JO253" i="1"/>
  <c r="JK253" i="1" s="1"/>
  <c r="JN253" i="1"/>
  <c r="JM253" i="1"/>
  <c r="JL253" i="1"/>
  <c r="JJ253" i="1"/>
  <c r="JH253" i="1"/>
  <c r="JG253" i="1"/>
  <c r="JF253" i="1"/>
  <c r="JA253" i="1"/>
  <c r="IZ253" i="1"/>
  <c r="IY253" i="1"/>
  <c r="IX253" i="1"/>
  <c r="IW253" i="1"/>
  <c r="IU253" i="1"/>
  <c r="IT253" i="1"/>
  <c r="IS253" i="1"/>
  <c r="IR253" i="1"/>
  <c r="IP253" i="1"/>
  <c r="IO253" i="1"/>
  <c r="IN253" i="1"/>
  <c r="IM253" i="1"/>
  <c r="IG253" i="1" s="1"/>
  <c r="IL253" i="1"/>
  <c r="IK253" i="1"/>
  <c r="IJ253" i="1"/>
  <c r="IH253" i="1"/>
  <c r="IF253" i="1"/>
  <c r="IE253" i="1"/>
  <c r="ID253" i="1"/>
  <c r="HW253" i="1"/>
  <c r="HS253" i="1"/>
  <c r="HJ253" i="1" s="1"/>
  <c r="HG253" i="1" s="1" a="1"/>
  <c r="HG253" i="1" s="1"/>
  <c r="HR253" i="1"/>
  <c r="HQ253" i="1"/>
  <c r="HP253" i="1"/>
  <c r="HO253" i="1"/>
  <c r="HI253" i="1"/>
  <c r="HC253" i="1"/>
  <c r="HA253" i="1" a="1"/>
  <c r="HA253" i="1" s="1"/>
  <c r="GY253" i="1"/>
  <c r="GX253" i="1"/>
  <c r="GL253" i="1"/>
  <c r="GM253" i="1" s="1"/>
  <c r="GZ253" i="1" s="1"/>
  <c r="FR253" i="1"/>
  <c r="FI253" i="1"/>
  <c r="FO253" i="1" s="1"/>
  <c r="DT253" i="1"/>
  <c r="DJ253" i="1"/>
  <c r="DI253" i="1"/>
  <c r="DH253" i="1"/>
  <c r="CZ253" i="1"/>
  <c r="CY253" i="1" s="1"/>
  <c r="CV253" i="1" s="1"/>
  <c r="Z253" i="1" s="1"/>
  <c r="AI253" i="1" s="1"/>
  <c r="CX253" i="1"/>
  <c r="CW253" i="1"/>
  <c r="CT253" i="1"/>
  <c r="CS253" i="1" s="1"/>
  <c r="CQ253" i="1" s="1"/>
  <c r="DB253" i="1" s="1"/>
  <c r="CP253" i="1"/>
  <c r="DC253" i="1" s="1"/>
  <c r="AL253" i="1"/>
  <c r="OQ252" i="1"/>
  <c r="OL252" i="1"/>
  <c r="OK252" i="1"/>
  <c r="OJ252" i="1"/>
  <c r="OI252" i="1"/>
  <c r="OH252" i="1"/>
  <c r="OG252" i="1"/>
  <c r="NS252" i="1"/>
  <c r="NR252" i="1"/>
  <c r="NP252" i="1"/>
  <c r="NO252" i="1"/>
  <c r="NC252" i="1"/>
  <c r="MY252" i="1"/>
  <c r="MQ252" i="1"/>
  <c r="MP252" i="1"/>
  <c r="MK252" i="1"/>
  <c r="MJ252" i="1"/>
  <c r="ME252" i="1"/>
  <c r="MD252" i="1"/>
  <c r="LY252" i="1"/>
  <c r="LX252" i="1"/>
  <c r="LS252" i="1"/>
  <c r="LR252" i="1"/>
  <c r="LM252" i="1"/>
  <c r="LL252" i="1"/>
  <c r="LG252" i="1"/>
  <c r="LF252" i="1"/>
  <c r="LA252" i="1"/>
  <c r="KZ252" i="1"/>
  <c r="KU252" i="1"/>
  <c r="KT252" i="1"/>
  <c r="KO252" i="1"/>
  <c r="KN252" i="1"/>
  <c r="KC252" i="1"/>
  <c r="KB252" i="1"/>
  <c r="KA252" i="1"/>
  <c r="JZ252" i="1"/>
  <c r="JY252" i="1"/>
  <c r="JW252" i="1"/>
  <c r="JV252" i="1"/>
  <c r="JU252" i="1"/>
  <c r="JT252" i="1"/>
  <c r="JR252" i="1"/>
  <c r="JQ252" i="1"/>
  <c r="JP252" i="1"/>
  <c r="JO252" i="1"/>
  <c r="JN252" i="1"/>
  <c r="JM252" i="1"/>
  <c r="JL252" i="1"/>
  <c r="JJ252" i="1"/>
  <c r="JH252" i="1"/>
  <c r="JG252" i="1"/>
  <c r="JF252" i="1"/>
  <c r="JA252" i="1"/>
  <c r="IZ252" i="1"/>
  <c r="IY252" i="1"/>
  <c r="IX252" i="1"/>
  <c r="IW252" i="1"/>
  <c r="IU252" i="1"/>
  <c r="IT252" i="1"/>
  <c r="IS252" i="1"/>
  <c r="IR252" i="1"/>
  <c r="IP252" i="1"/>
  <c r="IO252" i="1"/>
  <c r="IN252" i="1"/>
  <c r="IM252" i="1"/>
  <c r="IL252" i="1"/>
  <c r="IK252" i="1"/>
  <c r="IJ252" i="1"/>
  <c r="IH252" i="1"/>
  <c r="IF252" i="1"/>
  <c r="IE252" i="1"/>
  <c r="ID252" i="1"/>
  <c r="HW252" i="1"/>
  <c r="HS252" i="1"/>
  <c r="HJ252" i="1" s="1"/>
  <c r="HG252" i="1" s="1" a="1"/>
  <c r="HG252" i="1" s="1"/>
  <c r="HR252" i="1"/>
  <c r="HQ252" i="1"/>
  <c r="HP252" i="1"/>
  <c r="HO252" i="1"/>
  <c r="HI252" i="1"/>
  <c r="HC252" i="1"/>
  <c r="HA252" i="1" a="1"/>
  <c r="HA252" i="1" s="1"/>
  <c r="GY252" i="1"/>
  <c r="GX252" i="1"/>
  <c r="GL252" i="1"/>
  <c r="GM252" i="1" s="1"/>
  <c r="GZ252" i="1" s="1"/>
  <c r="FR252" i="1"/>
  <c r="FS252" i="1" s="1"/>
  <c r="FT252" i="1" s="1"/>
  <c r="FU252" i="1" s="1"/>
  <c r="FV252" i="1" s="1"/>
  <c r="ES252" i="1" s="1"/>
  <c r="FI252" i="1"/>
  <c r="FO252" i="1" s="1"/>
  <c r="DT252" i="1"/>
  <c r="DJ252" i="1"/>
  <c r="DI252" i="1"/>
  <c r="DH252" i="1"/>
  <c r="CZ252" i="1"/>
  <c r="CY252" i="1" s="1"/>
  <c r="CV252" i="1" s="1"/>
  <c r="Z252" i="1" s="1"/>
  <c r="AI252" i="1" s="1"/>
  <c r="CX252" i="1"/>
  <c r="CW252" i="1"/>
  <c r="CT252" i="1"/>
  <c r="CS252" i="1" s="1"/>
  <c r="CQ252" i="1" s="1"/>
  <c r="CP252" i="1"/>
  <c r="DC252" i="1" s="1"/>
  <c r="AL252" i="1"/>
  <c r="OQ251" i="1"/>
  <c r="OL251" i="1"/>
  <c r="OK251" i="1"/>
  <c r="OJ251" i="1"/>
  <c r="OI251" i="1"/>
  <c r="OH251" i="1"/>
  <c r="OG251" i="1"/>
  <c r="NS251" i="1"/>
  <c r="NR251" i="1"/>
  <c r="NP251" i="1"/>
  <c r="NO251" i="1"/>
  <c r="NC251" i="1"/>
  <c r="MY251" i="1"/>
  <c r="MQ251" i="1"/>
  <c r="MP251" i="1"/>
  <c r="MK251" i="1"/>
  <c r="MJ251" i="1"/>
  <c r="ME251" i="1"/>
  <c r="MD251" i="1"/>
  <c r="LY251" i="1"/>
  <c r="LX251" i="1"/>
  <c r="LS251" i="1"/>
  <c r="LR251" i="1"/>
  <c r="LM251" i="1"/>
  <c r="LL251" i="1"/>
  <c r="LG251" i="1"/>
  <c r="LF251" i="1"/>
  <c r="LA251" i="1"/>
  <c r="KZ251" i="1"/>
  <c r="KU251" i="1"/>
  <c r="KT251" i="1"/>
  <c r="KO251" i="1"/>
  <c r="KN251" i="1"/>
  <c r="KC251" i="1"/>
  <c r="KB251" i="1"/>
  <c r="KA251" i="1"/>
  <c r="JZ251" i="1"/>
  <c r="JY251" i="1"/>
  <c r="JW251" i="1"/>
  <c r="JV251" i="1"/>
  <c r="JU251" i="1"/>
  <c r="JT251" i="1"/>
  <c r="JR251" i="1"/>
  <c r="JQ251" i="1"/>
  <c r="JP251" i="1"/>
  <c r="JO251" i="1"/>
  <c r="JK251" i="1" s="1"/>
  <c r="JC251" i="1" s="1"/>
  <c r="JD251" i="1" s="1"/>
  <c r="KI251" i="1" s="1"/>
  <c r="JN251" i="1"/>
  <c r="JM251" i="1"/>
  <c r="JL251" i="1"/>
  <c r="JJ251" i="1"/>
  <c r="JH251" i="1"/>
  <c r="JG251" i="1"/>
  <c r="JF251" i="1"/>
  <c r="JE251" i="1"/>
  <c r="JA251" i="1"/>
  <c r="IZ251" i="1"/>
  <c r="IY251" i="1"/>
  <c r="IX251" i="1"/>
  <c r="IW251" i="1"/>
  <c r="IU251" i="1"/>
  <c r="IT251" i="1"/>
  <c r="IS251" i="1"/>
  <c r="IR251" i="1"/>
  <c r="IP251" i="1"/>
  <c r="IO251" i="1"/>
  <c r="IN251" i="1"/>
  <c r="IM251" i="1"/>
  <c r="IL251" i="1"/>
  <c r="IK251" i="1"/>
  <c r="IJ251" i="1"/>
  <c r="IH251" i="1"/>
  <c r="IF251" i="1"/>
  <c r="IE251" i="1"/>
  <c r="ID251" i="1"/>
  <c r="HW251" i="1"/>
  <c r="HS251" i="1"/>
  <c r="HJ251" i="1" s="1"/>
  <c r="HG251" i="1" s="1" a="1"/>
  <c r="HG251" i="1" s="1"/>
  <c r="HR251" i="1"/>
  <c r="HQ251" i="1"/>
  <c r="HP251" i="1"/>
  <c r="HO251" i="1"/>
  <c r="HI251" i="1"/>
  <c r="HC251" i="1"/>
  <c r="HA251" i="1" a="1"/>
  <c r="HA251" i="1" s="1"/>
  <c r="GY251" i="1"/>
  <c r="GX251" i="1"/>
  <c r="GL251" i="1"/>
  <c r="GM251" i="1" s="1"/>
  <c r="GZ251" i="1" s="1"/>
  <c r="FR251" i="1"/>
  <c r="FI251" i="1"/>
  <c r="FO251" i="1" s="1"/>
  <c r="DT251" i="1"/>
  <c r="DJ251" i="1"/>
  <c r="DI251" i="1"/>
  <c r="DH251" i="1"/>
  <c r="CZ251" i="1"/>
  <c r="CY251" i="1" s="1"/>
  <c r="CV251" i="1" s="1"/>
  <c r="Z251" i="1" s="1"/>
  <c r="AI251" i="1" s="1"/>
  <c r="CX251" i="1"/>
  <c r="CW251" i="1"/>
  <c r="CT251" i="1"/>
  <c r="CS251" i="1" s="1"/>
  <c r="CQ251" i="1" s="1"/>
  <c r="DB251" i="1" s="1"/>
  <c r="CP251" i="1"/>
  <c r="DC251" i="1" s="1"/>
  <c r="AL251" i="1"/>
  <c r="OQ250" i="1"/>
  <c r="OL250" i="1"/>
  <c r="OK250" i="1"/>
  <c r="OJ250" i="1"/>
  <c r="OI250" i="1"/>
  <c r="OH250" i="1"/>
  <c r="OG250" i="1"/>
  <c r="NS250" i="1"/>
  <c r="NR250" i="1"/>
  <c r="NP250" i="1"/>
  <c r="NO250" i="1"/>
  <c r="NC250" i="1"/>
  <c r="MY250" i="1"/>
  <c r="NG250" i="1" s="1"/>
  <c r="MQ250" i="1"/>
  <c r="MP250" i="1"/>
  <c r="MK250" i="1"/>
  <c r="MJ250" i="1"/>
  <c r="ME250" i="1"/>
  <c r="MD250" i="1"/>
  <c r="LY250" i="1"/>
  <c r="LX250" i="1"/>
  <c r="LZ250" i="1" s="1"/>
  <c r="LS250" i="1"/>
  <c r="LR250" i="1"/>
  <c r="LM250" i="1"/>
  <c r="LL250" i="1"/>
  <c r="LG250" i="1"/>
  <c r="LF250" i="1"/>
  <c r="LA250" i="1"/>
  <c r="KZ250" i="1"/>
  <c r="KU250" i="1"/>
  <c r="KT250" i="1"/>
  <c r="KO250" i="1"/>
  <c r="KN250" i="1"/>
  <c r="KC250" i="1"/>
  <c r="KB250" i="1"/>
  <c r="KA250" i="1"/>
  <c r="JZ250" i="1"/>
  <c r="JY250" i="1"/>
  <c r="JW250" i="1"/>
  <c r="JV250" i="1"/>
  <c r="JU250" i="1"/>
  <c r="JT250" i="1"/>
  <c r="JR250" i="1"/>
  <c r="JQ250" i="1"/>
  <c r="JP250" i="1"/>
  <c r="JO250" i="1"/>
  <c r="JN250" i="1"/>
  <c r="JM250" i="1"/>
  <c r="JL250" i="1"/>
  <c r="JJ250" i="1"/>
  <c r="JH250" i="1"/>
  <c r="JG250" i="1"/>
  <c r="JF250" i="1"/>
  <c r="JA250" i="1"/>
  <c r="IZ250" i="1"/>
  <c r="IY250" i="1"/>
  <c r="IX250" i="1"/>
  <c r="IW250" i="1"/>
  <c r="IU250" i="1"/>
  <c r="IT250" i="1"/>
  <c r="IS250" i="1"/>
  <c r="IR250" i="1"/>
  <c r="IP250" i="1"/>
  <c r="IO250" i="1"/>
  <c r="IN250" i="1"/>
  <c r="IM250" i="1"/>
  <c r="IG250" i="1" s="1"/>
  <c r="IL250" i="1"/>
  <c r="IK250" i="1"/>
  <c r="IJ250" i="1"/>
  <c r="IH250" i="1"/>
  <c r="IF250" i="1"/>
  <c r="IE250" i="1"/>
  <c r="ID250" i="1"/>
  <c r="HW250" i="1"/>
  <c r="HS250" i="1"/>
  <c r="HJ250" i="1" s="1"/>
  <c r="HG250" i="1" s="1" a="1"/>
  <c r="HG250" i="1" s="1"/>
  <c r="HR250" i="1"/>
  <c r="HQ250" i="1"/>
  <c r="HP250" i="1"/>
  <c r="HO250" i="1"/>
  <c r="HI250" i="1"/>
  <c r="HC250" i="1"/>
  <c r="HA250" i="1" a="1"/>
  <c r="HA250" i="1" s="1"/>
  <c r="GY250" i="1"/>
  <c r="GX250" i="1"/>
  <c r="GL250" i="1"/>
  <c r="GM250" i="1" s="1"/>
  <c r="GZ250" i="1" s="1"/>
  <c r="FR250" i="1"/>
  <c r="FI250" i="1"/>
  <c r="FO250" i="1" s="1"/>
  <c r="DT250" i="1"/>
  <c r="DJ250" i="1"/>
  <c r="DI250" i="1"/>
  <c r="DH250" i="1"/>
  <c r="CZ250" i="1"/>
  <c r="CY250" i="1"/>
  <c r="CV250" i="1" s="1"/>
  <c r="Z250" i="1" s="1"/>
  <c r="AI250" i="1" s="1"/>
  <c r="CX250" i="1"/>
  <c r="CW250" i="1"/>
  <c r="CT250" i="1"/>
  <c r="CS250" i="1" s="1"/>
  <c r="CQ250" i="1" s="1"/>
  <c r="DB250" i="1" s="1"/>
  <c r="CP250" i="1"/>
  <c r="DC250" i="1" s="1"/>
  <c r="AL250" i="1"/>
  <c r="OQ249" i="1"/>
  <c r="OL249" i="1"/>
  <c r="OK249" i="1"/>
  <c r="OJ249" i="1"/>
  <c r="OI249" i="1"/>
  <c r="OH249" i="1"/>
  <c r="OG249" i="1"/>
  <c r="NS249" i="1"/>
  <c r="NR249" i="1"/>
  <c r="NP249" i="1"/>
  <c r="NO249" i="1"/>
  <c r="NQ249" i="1" s="1"/>
  <c r="NC249" i="1"/>
  <c r="MY249" i="1"/>
  <c r="MQ249" i="1"/>
  <c r="MR249" i="1" s="1"/>
  <c r="MP249" i="1"/>
  <c r="MK249" i="1"/>
  <c r="MJ249" i="1"/>
  <c r="ME249" i="1"/>
  <c r="MD249" i="1"/>
  <c r="MF249" i="1" s="1"/>
  <c r="LY249" i="1"/>
  <c r="LX249" i="1"/>
  <c r="LS249" i="1"/>
  <c r="LR249" i="1"/>
  <c r="LM249" i="1"/>
  <c r="LL249" i="1"/>
  <c r="LG249" i="1"/>
  <c r="LF249" i="1"/>
  <c r="LA249" i="1"/>
  <c r="KZ249" i="1"/>
  <c r="KU249" i="1"/>
  <c r="KT249" i="1"/>
  <c r="KO249" i="1"/>
  <c r="KN249" i="1"/>
  <c r="KC249" i="1"/>
  <c r="KB249" i="1"/>
  <c r="KA249" i="1"/>
  <c r="JZ249" i="1"/>
  <c r="JY249" i="1"/>
  <c r="JW249" i="1"/>
  <c r="JV249" i="1"/>
  <c r="JU249" i="1"/>
  <c r="JT249" i="1"/>
  <c r="JR249" i="1"/>
  <c r="JQ249" i="1"/>
  <c r="JP249" i="1"/>
  <c r="JO249" i="1"/>
  <c r="JI249" i="1" s="1"/>
  <c r="JN249" i="1"/>
  <c r="JM249" i="1"/>
  <c r="JL249" i="1"/>
  <c r="JJ249" i="1"/>
  <c r="JH249" i="1"/>
  <c r="JG249" i="1"/>
  <c r="JF249" i="1"/>
  <c r="JA249" i="1"/>
  <c r="IZ249" i="1"/>
  <c r="IY249" i="1"/>
  <c r="IX249" i="1"/>
  <c r="IW249" i="1"/>
  <c r="IU249" i="1"/>
  <c r="IT249" i="1"/>
  <c r="IS249" i="1"/>
  <c r="IR249" i="1"/>
  <c r="IP249" i="1"/>
  <c r="IO249" i="1"/>
  <c r="IN249" i="1"/>
  <c r="IM249" i="1"/>
  <c r="IG249" i="1" s="1"/>
  <c r="IL249" i="1"/>
  <c r="IK249" i="1"/>
  <c r="IJ249" i="1"/>
  <c r="IH249" i="1"/>
  <c r="IF249" i="1"/>
  <c r="IE249" i="1"/>
  <c r="ID249" i="1"/>
  <c r="HW249" i="1"/>
  <c r="HS249" i="1"/>
  <c r="HJ249" i="1" s="1"/>
  <c r="HG249" i="1" s="1" a="1"/>
  <c r="HG249" i="1" s="1"/>
  <c r="HR249" i="1"/>
  <c r="HQ249" i="1"/>
  <c r="HP249" i="1"/>
  <c r="HO249" i="1"/>
  <c r="HI249" i="1"/>
  <c r="HC249" i="1"/>
  <c r="HA249" i="1" a="1"/>
  <c r="HA249" i="1" s="1"/>
  <c r="GY249" i="1"/>
  <c r="GX249" i="1"/>
  <c r="GL249" i="1"/>
  <c r="GM249" i="1" s="1"/>
  <c r="GZ249" i="1" s="1"/>
  <c r="FR249" i="1"/>
  <c r="FS249" i="1" s="1"/>
  <c r="FT249" i="1" s="1"/>
  <c r="FU249" i="1" s="1"/>
  <c r="FV249" i="1" s="1"/>
  <c r="ES249" i="1" s="1"/>
  <c r="FI249" i="1"/>
  <c r="FO249" i="1" s="1"/>
  <c r="DT249" i="1"/>
  <c r="DJ249" i="1"/>
  <c r="DI249" i="1"/>
  <c r="DH249" i="1"/>
  <c r="CZ249" i="1"/>
  <c r="CY249" i="1" s="1"/>
  <c r="CV249" i="1" s="1"/>
  <c r="Z249" i="1" s="1"/>
  <c r="AI249" i="1" s="1"/>
  <c r="CX249" i="1"/>
  <c r="CW249" i="1"/>
  <c r="CT249" i="1"/>
  <c r="CS249" i="1" s="1"/>
  <c r="CQ249" i="1" s="1"/>
  <c r="DB249" i="1" s="1"/>
  <c r="CP249" i="1"/>
  <c r="DC249" i="1" s="1"/>
  <c r="AL249" i="1"/>
  <c r="OQ248" i="1"/>
  <c r="OL248" i="1"/>
  <c r="OK248" i="1"/>
  <c r="OJ248" i="1"/>
  <c r="OI248" i="1"/>
  <c r="OH248" i="1"/>
  <c r="OG248" i="1"/>
  <c r="NS248" i="1"/>
  <c r="NR248" i="1"/>
  <c r="NP248" i="1"/>
  <c r="NO248" i="1"/>
  <c r="NC248" i="1"/>
  <c r="MY248" i="1"/>
  <c r="MQ248" i="1"/>
  <c r="MP248" i="1"/>
  <c r="MK248" i="1"/>
  <c r="MJ248" i="1"/>
  <c r="ME248" i="1"/>
  <c r="MF248" i="1" s="1"/>
  <c r="MD248" i="1"/>
  <c r="LY248" i="1"/>
  <c r="LX248" i="1"/>
  <c r="LS248" i="1"/>
  <c r="LR248" i="1"/>
  <c r="LM248" i="1"/>
  <c r="LL248" i="1"/>
  <c r="LG248" i="1"/>
  <c r="LF248" i="1"/>
  <c r="LA248" i="1"/>
  <c r="KZ248" i="1"/>
  <c r="KU248" i="1"/>
  <c r="KT248" i="1"/>
  <c r="KO248" i="1"/>
  <c r="KN248" i="1"/>
  <c r="KC248" i="1"/>
  <c r="KB248" i="1"/>
  <c r="KA248" i="1"/>
  <c r="JZ248" i="1"/>
  <c r="JY248" i="1"/>
  <c r="JW248" i="1"/>
  <c r="JV248" i="1"/>
  <c r="JU248" i="1"/>
  <c r="JT248" i="1"/>
  <c r="JR248" i="1"/>
  <c r="JQ248" i="1"/>
  <c r="JP248" i="1"/>
  <c r="JO248" i="1"/>
  <c r="JN248" i="1"/>
  <c r="JM248" i="1"/>
  <c r="JL248" i="1"/>
  <c r="JJ248" i="1"/>
  <c r="JH248" i="1"/>
  <c r="JG248" i="1"/>
  <c r="JF248" i="1"/>
  <c r="JA248" i="1"/>
  <c r="IZ248" i="1"/>
  <c r="IY248" i="1"/>
  <c r="IX248" i="1"/>
  <c r="IW248" i="1"/>
  <c r="IU248" i="1"/>
  <c r="IT248" i="1"/>
  <c r="IS248" i="1"/>
  <c r="IR248" i="1"/>
  <c r="IP248" i="1"/>
  <c r="IO248" i="1"/>
  <c r="IN248" i="1"/>
  <c r="IM248" i="1"/>
  <c r="IL248" i="1"/>
  <c r="IK248" i="1"/>
  <c r="IJ248" i="1"/>
  <c r="IH248" i="1"/>
  <c r="IF248" i="1"/>
  <c r="IE248" i="1"/>
  <c r="ID248" i="1"/>
  <c r="HW248" i="1"/>
  <c r="HS248" i="1"/>
  <c r="HR248" i="1"/>
  <c r="HQ248" i="1"/>
  <c r="HP248" i="1"/>
  <c r="HO248" i="1"/>
  <c r="HJ248" i="1"/>
  <c r="HG248" i="1" s="1" a="1"/>
  <c r="HG248" i="1" s="1"/>
  <c r="HI248" i="1"/>
  <c r="HC248" i="1"/>
  <c r="HA248" i="1" a="1"/>
  <c r="HA248" i="1" s="1"/>
  <c r="GY248" i="1"/>
  <c r="GX248" i="1"/>
  <c r="GL248" i="1"/>
  <c r="GM248" i="1" s="1"/>
  <c r="GZ248" i="1" s="1"/>
  <c r="FR248" i="1"/>
  <c r="FS248" i="1" s="1"/>
  <c r="FT248" i="1" s="1"/>
  <c r="FU248" i="1" s="1"/>
  <c r="FV248" i="1" s="1"/>
  <c r="ES248" i="1" s="1"/>
  <c r="FI248" i="1"/>
  <c r="FO248" i="1" s="1"/>
  <c r="DT248" i="1"/>
  <c r="DJ248" i="1"/>
  <c r="DI248" i="1"/>
  <c r="DH248" i="1"/>
  <c r="DC248" i="1"/>
  <c r="CZ248" i="1"/>
  <c r="CY248" i="1" s="1"/>
  <c r="CV248" i="1" s="1"/>
  <c r="Z248" i="1" s="1"/>
  <c r="AI248" i="1" s="1"/>
  <c r="CX248" i="1"/>
  <c r="CW248" i="1"/>
  <c r="CT248" i="1"/>
  <c r="CS248" i="1" s="1"/>
  <c r="CQ248" i="1" s="1"/>
  <c r="CP248" i="1"/>
  <c r="AL248" i="1"/>
  <c r="OQ247" i="1"/>
  <c r="OL247" i="1"/>
  <c r="OK247" i="1"/>
  <c r="OJ247" i="1"/>
  <c r="OM247" i="1" s="1"/>
  <c r="OI247" i="1"/>
  <c r="OH247" i="1"/>
  <c r="OG247" i="1"/>
  <c r="NS247" i="1"/>
  <c r="NR247" i="1"/>
  <c r="NP247" i="1"/>
  <c r="NO247" i="1"/>
  <c r="NC247" i="1"/>
  <c r="MY247" i="1"/>
  <c r="MQ247" i="1"/>
  <c r="MP247" i="1"/>
  <c r="MK247" i="1"/>
  <c r="MJ247" i="1"/>
  <c r="ME247" i="1"/>
  <c r="MD247" i="1"/>
  <c r="LY247" i="1"/>
  <c r="LX247" i="1"/>
  <c r="LS247" i="1"/>
  <c r="LR247" i="1"/>
  <c r="LM247" i="1"/>
  <c r="LL247" i="1"/>
  <c r="LG247" i="1"/>
  <c r="LF247" i="1"/>
  <c r="LA247" i="1"/>
  <c r="KZ247" i="1"/>
  <c r="KU247" i="1"/>
  <c r="KT247" i="1"/>
  <c r="KO247" i="1"/>
  <c r="KN247" i="1"/>
  <c r="KC247" i="1"/>
  <c r="KB247" i="1"/>
  <c r="KA247" i="1"/>
  <c r="JZ247" i="1"/>
  <c r="JY247" i="1"/>
  <c r="JW247" i="1"/>
  <c r="JV247" i="1"/>
  <c r="JU247" i="1"/>
  <c r="JT247" i="1"/>
  <c r="JR247" i="1"/>
  <c r="JQ247" i="1"/>
  <c r="JP247" i="1"/>
  <c r="JO247" i="1"/>
  <c r="JN247" i="1"/>
  <c r="JM247" i="1"/>
  <c r="JL247" i="1"/>
  <c r="JK247" i="1"/>
  <c r="JJ247" i="1"/>
  <c r="JI247" i="1"/>
  <c r="JH247" i="1"/>
  <c r="JG247" i="1"/>
  <c r="JF247" i="1"/>
  <c r="JE247" i="1"/>
  <c r="JC247" i="1"/>
  <c r="JD247" i="1" s="1"/>
  <c r="KI247" i="1" s="1"/>
  <c r="JA247" i="1"/>
  <c r="IZ247" i="1"/>
  <c r="IY247" i="1"/>
  <c r="IX247" i="1"/>
  <c r="IW247" i="1"/>
  <c r="IU247" i="1"/>
  <c r="IT247" i="1"/>
  <c r="IS247" i="1"/>
  <c r="IR247" i="1"/>
  <c r="IP247" i="1"/>
  <c r="IO247" i="1"/>
  <c r="IN247" i="1"/>
  <c r="IM247" i="1"/>
  <c r="IL247" i="1"/>
  <c r="IK247" i="1"/>
  <c r="IJ247" i="1"/>
  <c r="II247" i="1"/>
  <c r="IH247" i="1"/>
  <c r="IG247" i="1"/>
  <c r="IF247" i="1"/>
  <c r="IE247" i="1"/>
  <c r="ID247" i="1"/>
  <c r="IC247" i="1"/>
  <c r="IA247" i="1"/>
  <c r="IB247" i="1" s="1"/>
  <c r="KF247" i="1" s="1"/>
  <c r="KW247" i="1" s="1"/>
  <c r="HW247" i="1"/>
  <c r="HS247" i="1"/>
  <c r="HJ247" i="1" s="1"/>
  <c r="HG247" i="1" s="1" a="1"/>
  <c r="HG247" i="1" s="1"/>
  <c r="HR247" i="1"/>
  <c r="HQ247" i="1"/>
  <c r="HP247" i="1"/>
  <c r="HO247" i="1"/>
  <c r="HI247" i="1"/>
  <c r="HC247" i="1"/>
  <c r="HA247" i="1" a="1"/>
  <c r="HA247" i="1" s="1"/>
  <c r="GY247" i="1"/>
  <c r="GX247" i="1"/>
  <c r="GL247" i="1"/>
  <c r="GM247" i="1" s="1"/>
  <c r="GZ247" i="1" s="1"/>
  <c r="FW247" i="1"/>
  <c r="FU247" i="1"/>
  <c r="FV247" i="1" s="1"/>
  <c r="FT247" i="1"/>
  <c r="FS247" i="1"/>
  <c r="FR247" i="1"/>
  <c r="FI247" i="1"/>
  <c r="FO247" i="1" s="1"/>
  <c r="ET247" i="1"/>
  <c r="ES247" i="1"/>
  <c r="FD247" i="1" s="1"/>
  <c r="FE247" i="1" s="1"/>
  <c r="EP247" i="1"/>
  <c r="EB247" i="1"/>
  <c r="EH247" i="1" s="1"/>
  <c r="EA247" i="1"/>
  <c r="DY247" i="1"/>
  <c r="DX247" i="1"/>
  <c r="DT247" i="1"/>
  <c r="DJ247" i="1"/>
  <c r="DI247" i="1"/>
  <c r="DH247" i="1"/>
  <c r="CZ247" i="1"/>
  <c r="CY247" i="1" s="1"/>
  <c r="CV247" i="1" s="1"/>
  <c r="Z247" i="1" s="1"/>
  <c r="AI247" i="1" s="1"/>
  <c r="CX247" i="1"/>
  <c r="CW247" i="1"/>
  <c r="CT247" i="1"/>
  <c r="CS247" i="1" s="1"/>
  <c r="CQ247" i="1" s="1"/>
  <c r="DB247" i="1" s="1"/>
  <c r="CP247" i="1"/>
  <c r="DC247" i="1" s="1"/>
  <c r="AL247" i="1"/>
  <c r="OQ246" i="1"/>
  <c r="OL246" i="1"/>
  <c r="OK246" i="1"/>
  <c r="OJ246" i="1"/>
  <c r="OI246" i="1"/>
  <c r="OH246" i="1"/>
  <c r="OG246" i="1"/>
  <c r="NS246" i="1"/>
  <c r="NR246" i="1"/>
  <c r="NP246" i="1"/>
  <c r="NO246" i="1"/>
  <c r="NC246" i="1"/>
  <c r="MY246" i="1"/>
  <c r="MQ246" i="1"/>
  <c r="MP246" i="1"/>
  <c r="MK246" i="1"/>
  <c r="MJ246" i="1"/>
  <c r="ME246" i="1"/>
  <c r="MD246" i="1"/>
  <c r="LY246" i="1"/>
  <c r="LX246" i="1"/>
  <c r="LS246" i="1"/>
  <c r="LR246" i="1"/>
  <c r="LT246" i="1" s="1"/>
  <c r="LM246" i="1"/>
  <c r="LL246" i="1"/>
  <c r="LG246" i="1"/>
  <c r="LF246" i="1"/>
  <c r="LA246" i="1"/>
  <c r="KZ246" i="1"/>
  <c r="KU246" i="1"/>
  <c r="KT246" i="1"/>
  <c r="KO246" i="1"/>
  <c r="KN246" i="1"/>
  <c r="KC246" i="1"/>
  <c r="KB246" i="1"/>
  <c r="KA246" i="1"/>
  <c r="JZ246" i="1"/>
  <c r="JY246" i="1"/>
  <c r="JW246" i="1"/>
  <c r="JV246" i="1"/>
  <c r="JU246" i="1"/>
  <c r="JT246" i="1"/>
  <c r="JR246" i="1"/>
  <c r="JQ246" i="1"/>
  <c r="JP246" i="1"/>
  <c r="JO246" i="1"/>
  <c r="JK246" i="1" s="1"/>
  <c r="JE246" i="1" s="1"/>
  <c r="JN246" i="1"/>
  <c r="JM246" i="1"/>
  <c r="JL246" i="1"/>
  <c r="JJ246" i="1"/>
  <c r="JH246" i="1"/>
  <c r="JG246" i="1"/>
  <c r="JF246" i="1"/>
  <c r="JA246" i="1"/>
  <c r="IZ246" i="1"/>
  <c r="IY246" i="1"/>
  <c r="IX246" i="1"/>
  <c r="IW246" i="1"/>
  <c r="IU246" i="1"/>
  <c r="IT246" i="1"/>
  <c r="IS246" i="1"/>
  <c r="IR246" i="1"/>
  <c r="IP246" i="1"/>
  <c r="IO246" i="1"/>
  <c r="IN246" i="1"/>
  <c r="IM246" i="1"/>
  <c r="IL246" i="1"/>
  <c r="IK246" i="1"/>
  <c r="IJ246" i="1"/>
  <c r="IH246" i="1"/>
  <c r="IF246" i="1"/>
  <c r="IE246" i="1"/>
  <c r="ID246" i="1"/>
  <c r="HW246" i="1"/>
  <c r="HS246" i="1"/>
  <c r="HJ246" i="1" s="1"/>
  <c r="HG246" i="1" s="1" a="1"/>
  <c r="HG246" i="1" s="1"/>
  <c r="HR246" i="1"/>
  <c r="HQ246" i="1"/>
  <c r="HP246" i="1"/>
  <c r="HO246" i="1"/>
  <c r="HI246" i="1"/>
  <c r="HC246" i="1"/>
  <c r="HA246" i="1" a="1"/>
  <c r="HA246" i="1" s="1"/>
  <c r="GY246" i="1"/>
  <c r="GX246" i="1"/>
  <c r="GL246" i="1"/>
  <c r="GM246" i="1" s="1"/>
  <c r="GZ246" i="1" s="1"/>
  <c r="FR246" i="1"/>
  <c r="FS246" i="1" s="1"/>
  <c r="FI246" i="1"/>
  <c r="FO246" i="1" s="1"/>
  <c r="DT246" i="1"/>
  <c r="DJ246" i="1"/>
  <c r="DI246" i="1"/>
  <c r="DH246" i="1"/>
  <c r="CZ246" i="1"/>
  <c r="CY246" i="1" s="1"/>
  <c r="CV246" i="1" s="1"/>
  <c r="Z246" i="1" s="1"/>
  <c r="AI246" i="1" s="1"/>
  <c r="CX246" i="1"/>
  <c r="CW246" i="1"/>
  <c r="CT246" i="1"/>
  <c r="CS246" i="1" s="1"/>
  <c r="CQ246" i="1" s="1"/>
  <c r="DB246" i="1" s="1"/>
  <c r="CP246" i="1"/>
  <c r="AL246" i="1"/>
  <c r="OQ245" i="1"/>
  <c r="OL245" i="1"/>
  <c r="OK245" i="1"/>
  <c r="OJ245" i="1"/>
  <c r="OI245" i="1"/>
  <c r="OH245" i="1"/>
  <c r="OG245" i="1"/>
  <c r="NS245" i="1"/>
  <c r="NR245" i="1"/>
  <c r="NP245" i="1"/>
  <c r="NO245" i="1"/>
  <c r="NC245" i="1"/>
  <c r="MY245" i="1"/>
  <c r="MQ245" i="1"/>
  <c r="MP245" i="1"/>
  <c r="MK245" i="1"/>
  <c r="MJ245" i="1"/>
  <c r="ME245" i="1"/>
  <c r="MD245" i="1"/>
  <c r="LY245" i="1"/>
  <c r="LX245" i="1"/>
  <c r="LS245" i="1"/>
  <c r="LR245" i="1"/>
  <c r="LM245" i="1"/>
  <c r="LL245" i="1"/>
  <c r="LG245" i="1"/>
  <c r="LF245" i="1"/>
  <c r="LA245" i="1"/>
  <c r="KZ245" i="1"/>
  <c r="KU245" i="1"/>
  <c r="KT245" i="1"/>
  <c r="KO245" i="1"/>
  <c r="KN245" i="1"/>
  <c r="KC245" i="1"/>
  <c r="KB245" i="1"/>
  <c r="KA245" i="1"/>
  <c r="JZ245" i="1"/>
  <c r="JY245" i="1"/>
  <c r="JW245" i="1"/>
  <c r="JV245" i="1"/>
  <c r="JU245" i="1"/>
  <c r="JT245" i="1"/>
  <c r="JR245" i="1"/>
  <c r="JQ245" i="1"/>
  <c r="JP245" i="1"/>
  <c r="JO245" i="1"/>
  <c r="JN245" i="1"/>
  <c r="JM245" i="1"/>
  <c r="JL245" i="1"/>
  <c r="JJ245" i="1"/>
  <c r="JH245" i="1"/>
  <c r="JG245" i="1"/>
  <c r="JF245" i="1"/>
  <c r="JA245" i="1"/>
  <c r="IZ245" i="1"/>
  <c r="IY245" i="1"/>
  <c r="IX245" i="1"/>
  <c r="IW245" i="1"/>
  <c r="IU245" i="1"/>
  <c r="IT245" i="1"/>
  <c r="IS245" i="1"/>
  <c r="IR245" i="1"/>
  <c r="IP245" i="1"/>
  <c r="IO245" i="1"/>
  <c r="IN245" i="1"/>
  <c r="IM245" i="1"/>
  <c r="IL245" i="1"/>
  <c r="IK245" i="1"/>
  <c r="IJ245" i="1"/>
  <c r="IH245" i="1"/>
  <c r="IF245" i="1"/>
  <c r="IE245" i="1"/>
  <c r="ID245" i="1"/>
  <c r="HW245" i="1"/>
  <c r="HS245" i="1"/>
  <c r="HJ245" i="1" s="1"/>
  <c r="HG245" i="1" s="1" a="1"/>
  <c r="HG245" i="1" s="1"/>
  <c r="HR245" i="1"/>
  <c r="HQ245" i="1"/>
  <c r="HP245" i="1"/>
  <c r="HO245" i="1"/>
  <c r="HI245" i="1"/>
  <c r="HC245" i="1"/>
  <c r="HA245" i="1" a="1"/>
  <c r="HA245" i="1" s="1"/>
  <c r="GY245" i="1"/>
  <c r="GX245" i="1"/>
  <c r="GL245" i="1"/>
  <c r="GM245" i="1" s="1"/>
  <c r="GZ245" i="1" s="1"/>
  <c r="FS245" i="1"/>
  <c r="FT245" i="1" s="1"/>
  <c r="FU245" i="1" s="1"/>
  <c r="FV245" i="1" s="1"/>
  <c r="ES245" i="1" s="1"/>
  <c r="FR245" i="1"/>
  <c r="FI245" i="1"/>
  <c r="FO245" i="1" s="1"/>
  <c r="DT245" i="1"/>
  <c r="DJ245" i="1"/>
  <c r="DI245" i="1"/>
  <c r="DH245" i="1"/>
  <c r="CZ245" i="1"/>
  <c r="CY245" i="1" s="1"/>
  <c r="CV245" i="1" s="1"/>
  <c r="Z245" i="1" s="1"/>
  <c r="AI245" i="1" s="1"/>
  <c r="CX245" i="1"/>
  <c r="CW245" i="1"/>
  <c r="CT245" i="1"/>
  <c r="CS245" i="1" s="1"/>
  <c r="CQ245" i="1" s="1"/>
  <c r="DB245" i="1" s="1"/>
  <c r="CP245" i="1"/>
  <c r="AL245" i="1"/>
  <c r="OQ244" i="1"/>
  <c r="OL244" i="1"/>
  <c r="OK244" i="1"/>
  <c r="OJ244" i="1"/>
  <c r="OI244" i="1"/>
  <c r="OH244" i="1"/>
  <c r="OG244" i="1"/>
  <c r="NS244" i="1"/>
  <c r="NR244" i="1"/>
  <c r="NP244" i="1"/>
  <c r="NO244" i="1"/>
  <c r="NC244" i="1"/>
  <c r="MY244" i="1"/>
  <c r="MQ244" i="1"/>
  <c r="MP244" i="1"/>
  <c r="MK244" i="1"/>
  <c r="MJ244" i="1"/>
  <c r="ME244" i="1"/>
  <c r="MD244" i="1"/>
  <c r="LY244" i="1"/>
  <c r="LX244" i="1"/>
  <c r="LS244" i="1"/>
  <c r="LR244" i="1"/>
  <c r="LM244" i="1"/>
  <c r="LL244" i="1"/>
  <c r="LG244" i="1"/>
  <c r="LF244" i="1"/>
  <c r="LA244" i="1"/>
  <c r="KZ244" i="1"/>
  <c r="KU244" i="1"/>
  <c r="KT244" i="1"/>
  <c r="KO244" i="1"/>
  <c r="KN244" i="1"/>
  <c r="KC244" i="1"/>
  <c r="KB244" i="1"/>
  <c r="KA244" i="1"/>
  <c r="JZ244" i="1"/>
  <c r="JY244" i="1"/>
  <c r="JW244" i="1"/>
  <c r="JV244" i="1"/>
  <c r="JU244" i="1"/>
  <c r="JT244" i="1"/>
  <c r="JR244" i="1"/>
  <c r="JQ244" i="1"/>
  <c r="JP244" i="1"/>
  <c r="JO244" i="1"/>
  <c r="JI244" i="1" s="1"/>
  <c r="JN244" i="1"/>
  <c r="JM244" i="1"/>
  <c r="JL244" i="1"/>
  <c r="JJ244" i="1"/>
  <c r="JH244" i="1"/>
  <c r="JG244" i="1"/>
  <c r="JF244" i="1"/>
  <c r="JA244" i="1"/>
  <c r="IZ244" i="1"/>
  <c r="IY244" i="1"/>
  <c r="IX244" i="1"/>
  <c r="IW244" i="1"/>
  <c r="IU244" i="1"/>
  <c r="IT244" i="1"/>
  <c r="IS244" i="1"/>
  <c r="IR244" i="1"/>
  <c r="IP244" i="1"/>
  <c r="IO244" i="1"/>
  <c r="IN244" i="1"/>
  <c r="IM244" i="1"/>
  <c r="IL244" i="1"/>
  <c r="IK244" i="1"/>
  <c r="IJ244" i="1"/>
  <c r="IH244" i="1"/>
  <c r="IF244" i="1"/>
  <c r="IE244" i="1"/>
  <c r="ID244" i="1"/>
  <c r="HW244" i="1"/>
  <c r="HS244" i="1"/>
  <c r="HJ244" i="1" s="1"/>
  <c r="HG244" i="1" s="1" a="1"/>
  <c r="HG244" i="1" s="1"/>
  <c r="HR244" i="1"/>
  <c r="HQ244" i="1"/>
  <c r="HP244" i="1"/>
  <c r="HO244" i="1"/>
  <c r="HI244" i="1"/>
  <c r="HC244" i="1"/>
  <c r="HA244" i="1" a="1"/>
  <c r="HA244" i="1" s="1"/>
  <c r="GY244" i="1"/>
  <c r="GX244" i="1"/>
  <c r="GL244" i="1"/>
  <c r="GM244" i="1" s="1"/>
  <c r="GZ244" i="1" s="1"/>
  <c r="FR244" i="1"/>
  <c r="FI244" i="1"/>
  <c r="FO244" i="1" s="1"/>
  <c r="DT244" i="1"/>
  <c r="DJ244" i="1"/>
  <c r="DI244" i="1"/>
  <c r="DH244" i="1"/>
  <c r="CZ244" i="1"/>
  <c r="CY244" i="1" s="1"/>
  <c r="CV244" i="1" s="1"/>
  <c r="Z244" i="1" s="1"/>
  <c r="AI244" i="1" s="1"/>
  <c r="CX244" i="1"/>
  <c r="CW244" i="1"/>
  <c r="CT244" i="1"/>
  <c r="CS244" i="1" s="1"/>
  <c r="CQ244" i="1" s="1"/>
  <c r="CP244" i="1"/>
  <c r="DC244" i="1" s="1"/>
  <c r="AL244" i="1"/>
  <c r="OQ243" i="1"/>
  <c r="OL243" i="1"/>
  <c r="OK243" i="1"/>
  <c r="OJ243" i="1"/>
  <c r="OI243" i="1"/>
  <c r="OH243" i="1"/>
  <c r="OG243" i="1"/>
  <c r="NS243" i="1"/>
  <c r="NR243" i="1"/>
  <c r="NP243" i="1"/>
  <c r="NO243" i="1"/>
  <c r="NC243" i="1"/>
  <c r="MY243" i="1"/>
  <c r="MQ243" i="1"/>
  <c r="MP243" i="1"/>
  <c r="MK243" i="1"/>
  <c r="MJ243" i="1"/>
  <c r="ME243" i="1"/>
  <c r="MD243" i="1"/>
  <c r="LY243" i="1"/>
  <c r="LX243" i="1"/>
  <c r="LS243" i="1"/>
  <c r="LR243" i="1"/>
  <c r="LM243" i="1"/>
  <c r="LL243" i="1"/>
  <c r="LG243" i="1"/>
  <c r="LF243" i="1"/>
  <c r="LA243" i="1"/>
  <c r="KZ243" i="1"/>
  <c r="LB243" i="1" s="1"/>
  <c r="KU243" i="1"/>
  <c r="KT243" i="1"/>
  <c r="KO243" i="1"/>
  <c r="KN243" i="1"/>
  <c r="KC243" i="1"/>
  <c r="KB243" i="1"/>
  <c r="KA243" i="1"/>
  <c r="JZ243" i="1"/>
  <c r="JY243" i="1"/>
  <c r="JW243" i="1"/>
  <c r="JV243" i="1"/>
  <c r="JU243" i="1"/>
  <c r="JT243" i="1"/>
  <c r="JR243" i="1"/>
  <c r="JQ243" i="1"/>
  <c r="JP243" i="1"/>
  <c r="JO243" i="1"/>
  <c r="JK243" i="1" s="1"/>
  <c r="JC243" i="1" s="1"/>
  <c r="JD243" i="1" s="1"/>
  <c r="KI243" i="1" s="1"/>
  <c r="JN243" i="1"/>
  <c r="JM243" i="1"/>
  <c r="JL243" i="1"/>
  <c r="JJ243" i="1"/>
  <c r="JH243" i="1"/>
  <c r="JG243" i="1"/>
  <c r="JF243" i="1"/>
  <c r="JA243" i="1"/>
  <c r="IZ243" i="1"/>
  <c r="IY243" i="1"/>
  <c r="IX243" i="1"/>
  <c r="IW243" i="1"/>
  <c r="IU243" i="1"/>
  <c r="IT243" i="1"/>
  <c r="IS243" i="1"/>
  <c r="IR243" i="1"/>
  <c r="IP243" i="1"/>
  <c r="IO243" i="1"/>
  <c r="IN243" i="1"/>
  <c r="IM243" i="1"/>
  <c r="IL243" i="1"/>
  <c r="IK243" i="1"/>
  <c r="IJ243" i="1"/>
  <c r="IH243" i="1"/>
  <c r="IF243" i="1"/>
  <c r="IE243" i="1"/>
  <c r="ID243" i="1"/>
  <c r="HW243" i="1"/>
  <c r="HS243" i="1"/>
  <c r="HJ243" i="1" s="1"/>
  <c r="HG243" i="1" s="1" a="1"/>
  <c r="HG243" i="1" s="1"/>
  <c r="HR243" i="1"/>
  <c r="HQ243" i="1"/>
  <c r="HP243" i="1"/>
  <c r="HO243" i="1"/>
  <c r="HI243" i="1"/>
  <c r="HC243" i="1"/>
  <c r="HA243" i="1" a="1"/>
  <c r="HA243" i="1" s="1"/>
  <c r="GY243" i="1"/>
  <c r="GX243" i="1"/>
  <c r="GL243" i="1"/>
  <c r="GM243" i="1" s="1"/>
  <c r="GZ243" i="1" s="1"/>
  <c r="FR243" i="1"/>
  <c r="FI243" i="1"/>
  <c r="FO243" i="1" s="1"/>
  <c r="DT243" i="1"/>
  <c r="DJ243" i="1"/>
  <c r="DI243" i="1"/>
  <c r="DH243" i="1"/>
  <c r="CZ243" i="1"/>
  <c r="CY243" i="1" s="1"/>
  <c r="CV243" i="1" s="1"/>
  <c r="Z243" i="1" s="1"/>
  <c r="AI243" i="1" s="1"/>
  <c r="CX243" i="1"/>
  <c r="CW243" i="1"/>
  <c r="CT243" i="1"/>
  <c r="CS243" i="1" s="1"/>
  <c r="CQ243" i="1" s="1"/>
  <c r="DB243" i="1" s="1"/>
  <c r="CP243" i="1"/>
  <c r="AL243" i="1"/>
  <c r="OQ242" i="1"/>
  <c r="ON242" i="1"/>
  <c r="OL242" i="1"/>
  <c r="OK242" i="1"/>
  <c r="OJ242" i="1"/>
  <c r="OI242" i="1"/>
  <c r="OH242" i="1"/>
  <c r="OG242" i="1"/>
  <c r="NS242" i="1"/>
  <c r="NR242" i="1"/>
  <c r="NP242" i="1"/>
  <c r="NO242" i="1"/>
  <c r="NC242" i="1"/>
  <c r="MY242" i="1"/>
  <c r="MQ242" i="1"/>
  <c r="MP242" i="1"/>
  <c r="MK242" i="1"/>
  <c r="MJ242" i="1"/>
  <c r="ME242" i="1"/>
  <c r="MD242" i="1"/>
  <c r="LY242" i="1"/>
  <c r="LX242" i="1"/>
  <c r="LS242" i="1"/>
  <c r="LR242" i="1"/>
  <c r="LM242" i="1"/>
  <c r="LL242" i="1"/>
  <c r="LG242" i="1"/>
  <c r="LF242" i="1"/>
  <c r="LA242" i="1"/>
  <c r="KZ242" i="1"/>
  <c r="KU242" i="1"/>
  <c r="KT242" i="1"/>
  <c r="KO242" i="1"/>
  <c r="KN242" i="1"/>
  <c r="KC242" i="1"/>
  <c r="KB242" i="1"/>
  <c r="KA242" i="1"/>
  <c r="JZ242" i="1"/>
  <c r="JY242" i="1"/>
  <c r="JW242" i="1"/>
  <c r="JV242" i="1"/>
  <c r="JU242" i="1"/>
  <c r="JT242" i="1"/>
  <c r="JR242" i="1"/>
  <c r="JQ242" i="1"/>
  <c r="JP242" i="1"/>
  <c r="JO242" i="1"/>
  <c r="JN242" i="1"/>
  <c r="JM242" i="1"/>
  <c r="JL242" i="1"/>
  <c r="JJ242" i="1"/>
  <c r="JH242" i="1"/>
  <c r="JG242" i="1"/>
  <c r="JF242" i="1"/>
  <c r="JA242" i="1"/>
  <c r="IZ242" i="1"/>
  <c r="IY242" i="1"/>
  <c r="IX242" i="1"/>
  <c r="IW242" i="1"/>
  <c r="IU242" i="1"/>
  <c r="IT242" i="1"/>
  <c r="IS242" i="1"/>
  <c r="IR242" i="1"/>
  <c r="IP242" i="1"/>
  <c r="IO242" i="1"/>
  <c r="IN242" i="1"/>
  <c r="IM242" i="1"/>
  <c r="IL242" i="1"/>
  <c r="IK242" i="1"/>
  <c r="IJ242" i="1"/>
  <c r="IH242" i="1"/>
  <c r="IF242" i="1"/>
  <c r="IE242" i="1"/>
  <c r="ID242" i="1"/>
  <c r="HW242" i="1"/>
  <c r="HS242" i="1"/>
  <c r="HJ242" i="1" s="1"/>
  <c r="HG242" i="1" s="1" a="1"/>
  <c r="HG242" i="1" s="1"/>
  <c r="HR242" i="1"/>
  <c r="HQ242" i="1"/>
  <c r="HP242" i="1"/>
  <c r="HO242" i="1"/>
  <c r="HI242" i="1"/>
  <c r="HC242" i="1"/>
  <c r="HA242" i="1" a="1"/>
  <c r="HA242" i="1" s="1"/>
  <c r="GY242" i="1"/>
  <c r="GX242" i="1"/>
  <c r="GL242" i="1"/>
  <c r="GM242" i="1" s="1"/>
  <c r="GZ242" i="1" s="1"/>
  <c r="FR242" i="1"/>
  <c r="FS242" i="1" s="1"/>
  <c r="FI242" i="1"/>
  <c r="FO242" i="1" s="1"/>
  <c r="DT242" i="1"/>
  <c r="DJ242" i="1"/>
  <c r="DI242" i="1"/>
  <c r="DH242" i="1"/>
  <c r="CZ242" i="1"/>
  <c r="CY242" i="1" s="1"/>
  <c r="CV242" i="1" s="1"/>
  <c r="Z242" i="1" s="1"/>
  <c r="AI242" i="1" s="1"/>
  <c r="CX242" i="1"/>
  <c r="CW242" i="1"/>
  <c r="CT242" i="1"/>
  <c r="CS242" i="1" s="1"/>
  <c r="CQ242" i="1" s="1"/>
  <c r="CP242" i="1"/>
  <c r="DC242" i="1" s="1"/>
  <c r="AL242" i="1"/>
  <c r="OQ241" i="1"/>
  <c r="OL241" i="1"/>
  <c r="OK241" i="1"/>
  <c r="OJ241" i="1"/>
  <c r="OI241" i="1"/>
  <c r="OH241" i="1"/>
  <c r="OG241" i="1"/>
  <c r="NS241" i="1"/>
  <c r="NR241" i="1"/>
  <c r="NP241" i="1"/>
  <c r="NO241" i="1"/>
  <c r="NC241" i="1"/>
  <c r="MY241" i="1"/>
  <c r="MQ241" i="1"/>
  <c r="MP241" i="1"/>
  <c r="MK241" i="1"/>
  <c r="MJ241" i="1"/>
  <c r="ME241" i="1"/>
  <c r="MD241" i="1"/>
  <c r="MF241" i="1" s="1"/>
  <c r="LY241" i="1"/>
  <c r="LX241" i="1"/>
  <c r="LS241" i="1"/>
  <c r="LR241" i="1"/>
  <c r="LM241" i="1"/>
  <c r="LL241" i="1"/>
  <c r="LG241" i="1"/>
  <c r="LF241" i="1"/>
  <c r="LA241" i="1"/>
  <c r="KZ241" i="1"/>
  <c r="KU241" i="1"/>
  <c r="KT241" i="1"/>
  <c r="KO241" i="1"/>
  <c r="KN241" i="1"/>
  <c r="KC241" i="1"/>
  <c r="KB241" i="1"/>
  <c r="KA241" i="1"/>
  <c r="JZ241" i="1"/>
  <c r="JY241" i="1"/>
  <c r="JW241" i="1"/>
  <c r="JV241" i="1"/>
  <c r="JU241" i="1"/>
  <c r="JT241" i="1"/>
  <c r="JR241" i="1"/>
  <c r="JQ241" i="1"/>
  <c r="JP241" i="1"/>
  <c r="JO241" i="1"/>
  <c r="JN241" i="1"/>
  <c r="JM241" i="1"/>
  <c r="JL241" i="1"/>
  <c r="JJ241" i="1"/>
  <c r="JH241" i="1"/>
  <c r="JG241" i="1"/>
  <c r="JF241" i="1"/>
  <c r="JA241" i="1"/>
  <c r="IZ241" i="1"/>
  <c r="IY241" i="1"/>
  <c r="IX241" i="1"/>
  <c r="IW241" i="1"/>
  <c r="IU241" i="1"/>
  <c r="IT241" i="1"/>
  <c r="IS241" i="1"/>
  <c r="IR241" i="1"/>
  <c r="IP241" i="1"/>
  <c r="IO241" i="1"/>
  <c r="IN241" i="1"/>
  <c r="IM241" i="1"/>
  <c r="IG241" i="1" s="1"/>
  <c r="IL241" i="1"/>
  <c r="IK241" i="1"/>
  <c r="IJ241" i="1"/>
  <c r="IH241" i="1"/>
  <c r="IF241" i="1"/>
  <c r="IE241" i="1"/>
  <c r="ID241" i="1"/>
  <c r="HW241" i="1"/>
  <c r="HS241" i="1"/>
  <c r="HJ241" i="1" s="1"/>
  <c r="HG241" i="1" s="1" a="1"/>
  <c r="HG241" i="1" s="1"/>
  <c r="HR241" i="1"/>
  <c r="HQ241" i="1"/>
  <c r="HP241" i="1"/>
  <c r="HO241" i="1"/>
  <c r="HI241" i="1"/>
  <c r="HC241" i="1"/>
  <c r="HA241" i="1" a="1"/>
  <c r="HA241" i="1" s="1"/>
  <c r="GY241" i="1"/>
  <c r="GX241" i="1"/>
  <c r="GL241" i="1"/>
  <c r="GM241" i="1" s="1"/>
  <c r="GZ241" i="1" s="1"/>
  <c r="FR241" i="1"/>
  <c r="FI241" i="1"/>
  <c r="FO241" i="1" s="1"/>
  <c r="DT241" i="1"/>
  <c r="DJ241" i="1"/>
  <c r="DI241" i="1"/>
  <c r="DH241" i="1"/>
  <c r="CZ241" i="1"/>
  <c r="CY241" i="1" s="1"/>
  <c r="CV241" i="1" s="1"/>
  <c r="Z241" i="1" s="1"/>
  <c r="AI241" i="1" s="1"/>
  <c r="CX241" i="1"/>
  <c r="CW241" i="1"/>
  <c r="CT241" i="1"/>
  <c r="CS241" i="1" s="1"/>
  <c r="CQ241" i="1" s="1"/>
  <c r="DB241" i="1" s="1"/>
  <c r="CP241" i="1"/>
  <c r="AL241" i="1"/>
  <c r="OQ240" i="1"/>
  <c r="OL240" i="1"/>
  <c r="OK240" i="1"/>
  <c r="OJ240" i="1"/>
  <c r="OI240" i="1"/>
  <c r="OH240" i="1"/>
  <c r="OG240" i="1"/>
  <c r="NS240" i="1"/>
  <c r="NR240" i="1"/>
  <c r="NP240" i="1"/>
  <c r="NO240" i="1"/>
  <c r="NC240" i="1"/>
  <c r="MY240" i="1"/>
  <c r="MQ240" i="1"/>
  <c r="MP240" i="1"/>
  <c r="MK240" i="1"/>
  <c r="MJ240" i="1"/>
  <c r="ME240" i="1"/>
  <c r="MD240" i="1"/>
  <c r="LY240" i="1"/>
  <c r="LX240" i="1"/>
  <c r="LS240" i="1"/>
  <c r="LR240" i="1"/>
  <c r="LM240" i="1"/>
  <c r="LL240" i="1"/>
  <c r="LG240" i="1"/>
  <c r="LF240" i="1"/>
  <c r="LA240" i="1"/>
  <c r="KZ240" i="1"/>
  <c r="KU240" i="1"/>
  <c r="KT240" i="1"/>
  <c r="KO240" i="1"/>
  <c r="KN240" i="1"/>
  <c r="KC240" i="1"/>
  <c r="KB240" i="1"/>
  <c r="KA240" i="1"/>
  <c r="JZ240" i="1"/>
  <c r="JY240" i="1"/>
  <c r="JW240" i="1"/>
  <c r="JV240" i="1"/>
  <c r="JU240" i="1"/>
  <c r="JT240" i="1"/>
  <c r="JR240" i="1"/>
  <c r="JQ240" i="1"/>
  <c r="JP240" i="1"/>
  <c r="JO240" i="1"/>
  <c r="JI240" i="1" s="1"/>
  <c r="JN240" i="1"/>
  <c r="JM240" i="1"/>
  <c r="JL240" i="1"/>
  <c r="JJ240" i="1"/>
  <c r="JH240" i="1"/>
  <c r="JG240" i="1"/>
  <c r="JF240" i="1"/>
  <c r="JA240" i="1"/>
  <c r="IZ240" i="1"/>
  <c r="IY240" i="1"/>
  <c r="IX240" i="1"/>
  <c r="IW240" i="1"/>
  <c r="IU240" i="1"/>
  <c r="IT240" i="1"/>
  <c r="IS240" i="1"/>
  <c r="IR240" i="1"/>
  <c r="IP240" i="1"/>
  <c r="IO240" i="1"/>
  <c r="IN240" i="1"/>
  <c r="IM240" i="1"/>
  <c r="IG240" i="1" s="1"/>
  <c r="IL240" i="1"/>
  <c r="IK240" i="1"/>
  <c r="IJ240" i="1"/>
  <c r="IH240" i="1"/>
  <c r="IF240" i="1"/>
  <c r="IE240" i="1"/>
  <c r="ID240" i="1"/>
  <c r="HW240" i="1"/>
  <c r="HS240" i="1"/>
  <c r="HJ240" i="1" s="1"/>
  <c r="HG240" i="1" s="1" a="1"/>
  <c r="HG240" i="1" s="1"/>
  <c r="HR240" i="1"/>
  <c r="HQ240" i="1"/>
  <c r="HP240" i="1"/>
  <c r="HO240" i="1"/>
  <c r="HI240" i="1"/>
  <c r="HC240" i="1"/>
  <c r="HA240" i="1" a="1"/>
  <c r="HA240" i="1" s="1"/>
  <c r="GY240" i="1"/>
  <c r="GX240" i="1"/>
  <c r="GL240" i="1"/>
  <c r="GM240" i="1" s="1"/>
  <c r="GZ240" i="1" s="1"/>
  <c r="FR240" i="1"/>
  <c r="FS240" i="1" s="1"/>
  <c r="FI240" i="1"/>
  <c r="FO240" i="1" s="1"/>
  <c r="DT240" i="1"/>
  <c r="DJ240" i="1"/>
  <c r="DI240" i="1"/>
  <c r="DH240" i="1"/>
  <c r="CZ240" i="1"/>
  <c r="CY240" i="1" s="1"/>
  <c r="CV240" i="1" s="1"/>
  <c r="Z240" i="1" s="1"/>
  <c r="AI240" i="1" s="1"/>
  <c r="CX240" i="1"/>
  <c r="CW240" i="1"/>
  <c r="CT240" i="1"/>
  <c r="CS240" i="1" s="1"/>
  <c r="CQ240" i="1" s="1"/>
  <c r="DB240" i="1" s="1"/>
  <c r="CP240" i="1"/>
  <c r="DC240" i="1" s="1"/>
  <c r="AL240" i="1"/>
  <c r="OQ239" i="1"/>
  <c r="OL239" i="1"/>
  <c r="OK239" i="1"/>
  <c r="OJ239" i="1"/>
  <c r="OI239" i="1"/>
  <c r="OH239" i="1"/>
  <c r="OG239" i="1"/>
  <c r="NS239" i="1"/>
  <c r="NR239" i="1"/>
  <c r="NP239" i="1"/>
  <c r="NO239" i="1"/>
  <c r="NC239" i="1"/>
  <c r="MY239" i="1"/>
  <c r="MQ239" i="1"/>
  <c r="MP239" i="1"/>
  <c r="MK239" i="1"/>
  <c r="MJ239" i="1"/>
  <c r="ME239" i="1"/>
  <c r="MD239" i="1"/>
  <c r="LY239" i="1"/>
  <c r="LX239" i="1"/>
  <c r="LS239" i="1"/>
  <c r="LR239" i="1"/>
  <c r="LT239" i="1" s="1"/>
  <c r="LM239" i="1"/>
  <c r="LL239" i="1"/>
  <c r="LG239" i="1"/>
  <c r="LF239" i="1"/>
  <c r="LH239" i="1" s="1"/>
  <c r="LA239" i="1"/>
  <c r="KZ239" i="1"/>
  <c r="KU239" i="1"/>
  <c r="KT239" i="1"/>
  <c r="KO239" i="1"/>
  <c r="KN239" i="1"/>
  <c r="KC239" i="1"/>
  <c r="KB239" i="1"/>
  <c r="KA239" i="1"/>
  <c r="JZ239" i="1"/>
  <c r="JY239" i="1"/>
  <c r="JW239" i="1"/>
  <c r="JV239" i="1"/>
  <c r="JU239" i="1"/>
  <c r="JT239" i="1"/>
  <c r="JR239" i="1"/>
  <c r="JQ239" i="1"/>
  <c r="JP239" i="1"/>
  <c r="JO239" i="1"/>
  <c r="JK239" i="1" s="1"/>
  <c r="JN239" i="1"/>
  <c r="JM239" i="1"/>
  <c r="JL239" i="1"/>
  <c r="JJ239" i="1"/>
  <c r="JH239" i="1"/>
  <c r="JG239" i="1"/>
  <c r="JF239" i="1"/>
  <c r="JA239" i="1"/>
  <c r="IZ239" i="1"/>
  <c r="IY239" i="1"/>
  <c r="IX239" i="1"/>
  <c r="IW239" i="1"/>
  <c r="IU239" i="1"/>
  <c r="IT239" i="1"/>
  <c r="IS239" i="1"/>
  <c r="IR239" i="1"/>
  <c r="IP239" i="1"/>
  <c r="IO239" i="1"/>
  <c r="IN239" i="1"/>
  <c r="IM239" i="1"/>
  <c r="IL239" i="1"/>
  <c r="IK239" i="1"/>
  <c r="IJ239" i="1"/>
  <c r="IH239" i="1"/>
  <c r="IF239" i="1"/>
  <c r="IE239" i="1"/>
  <c r="ID239" i="1"/>
  <c r="HW239" i="1"/>
  <c r="HS239" i="1"/>
  <c r="HJ239" i="1" s="1"/>
  <c r="HG239" i="1" s="1" a="1"/>
  <c r="HG239" i="1" s="1"/>
  <c r="HR239" i="1"/>
  <c r="HQ239" i="1"/>
  <c r="HP239" i="1"/>
  <c r="HO239" i="1"/>
  <c r="HI239" i="1"/>
  <c r="HC239" i="1"/>
  <c r="HA239" i="1" a="1"/>
  <c r="HA239" i="1" s="1"/>
  <c r="GY239" i="1"/>
  <c r="GX239" i="1"/>
  <c r="GL239" i="1"/>
  <c r="GM239" i="1" s="1"/>
  <c r="GZ239" i="1" s="1"/>
  <c r="FR239" i="1"/>
  <c r="FI239" i="1"/>
  <c r="FO239" i="1" s="1"/>
  <c r="DT239" i="1"/>
  <c r="DJ239" i="1"/>
  <c r="DI239" i="1"/>
  <c r="DH239" i="1"/>
  <c r="CZ239" i="1"/>
  <c r="CY239" i="1" s="1"/>
  <c r="CV239" i="1" s="1"/>
  <c r="Z239" i="1" s="1"/>
  <c r="AI239" i="1" s="1"/>
  <c r="CX239" i="1"/>
  <c r="CW239" i="1"/>
  <c r="CT239" i="1"/>
  <c r="CS239" i="1" s="1"/>
  <c r="CQ239" i="1" s="1"/>
  <c r="DB239" i="1" s="1"/>
  <c r="CP239" i="1"/>
  <c r="DC239" i="1" s="1"/>
  <c r="AL239" i="1"/>
  <c r="OQ238" i="1"/>
  <c r="OL238" i="1"/>
  <c r="OK238" i="1"/>
  <c r="OJ238" i="1"/>
  <c r="OI238" i="1"/>
  <c r="OH238" i="1"/>
  <c r="OG238" i="1"/>
  <c r="OM238" i="1" s="1"/>
  <c r="NS238" i="1"/>
  <c r="NR238" i="1"/>
  <c r="NP238" i="1"/>
  <c r="NO238" i="1"/>
  <c r="NC238" i="1"/>
  <c r="MY238" i="1"/>
  <c r="MQ238" i="1"/>
  <c r="MP238" i="1"/>
  <c r="MK238" i="1"/>
  <c r="MJ238" i="1"/>
  <c r="ME238" i="1"/>
  <c r="MD238" i="1"/>
  <c r="LY238" i="1"/>
  <c r="LX238" i="1"/>
  <c r="LS238" i="1"/>
  <c r="LR238" i="1"/>
  <c r="LM238" i="1"/>
  <c r="LL238" i="1"/>
  <c r="LG238" i="1"/>
  <c r="LF238" i="1"/>
  <c r="LA238" i="1"/>
  <c r="KZ238" i="1"/>
  <c r="KU238" i="1"/>
  <c r="KT238" i="1"/>
  <c r="KO238" i="1"/>
  <c r="KN238" i="1"/>
  <c r="KC238" i="1"/>
  <c r="KB238" i="1"/>
  <c r="KA238" i="1"/>
  <c r="JZ238" i="1"/>
  <c r="JY238" i="1"/>
  <c r="JW238" i="1"/>
  <c r="JV238" i="1"/>
  <c r="JU238" i="1"/>
  <c r="JT238" i="1"/>
  <c r="JR238" i="1"/>
  <c r="JQ238" i="1"/>
  <c r="JP238" i="1"/>
  <c r="JO238" i="1"/>
  <c r="JN238" i="1"/>
  <c r="JM238" i="1"/>
  <c r="JL238" i="1"/>
  <c r="JJ238" i="1"/>
  <c r="JH238" i="1"/>
  <c r="JG238" i="1"/>
  <c r="JF238" i="1"/>
  <c r="JA238" i="1"/>
  <c r="IZ238" i="1"/>
  <c r="IY238" i="1"/>
  <c r="IX238" i="1"/>
  <c r="IW238" i="1"/>
  <c r="IU238" i="1"/>
  <c r="IT238" i="1"/>
  <c r="IS238" i="1"/>
  <c r="IR238" i="1"/>
  <c r="IP238" i="1"/>
  <c r="IO238" i="1"/>
  <c r="IN238" i="1"/>
  <c r="IM238" i="1"/>
  <c r="II238" i="1" s="1"/>
  <c r="IL238" i="1"/>
  <c r="IK238" i="1"/>
  <c r="IJ238" i="1"/>
  <c r="IH238" i="1"/>
  <c r="IF238" i="1"/>
  <c r="IE238" i="1"/>
  <c r="ID238" i="1"/>
  <c r="HW238" i="1"/>
  <c r="HS238" i="1"/>
  <c r="HJ238" i="1" s="1"/>
  <c r="HG238" i="1" s="1" a="1"/>
  <c r="HG238" i="1" s="1"/>
  <c r="HR238" i="1"/>
  <c r="HQ238" i="1"/>
  <c r="HP238" i="1"/>
  <c r="HO238" i="1"/>
  <c r="HI238" i="1"/>
  <c r="HC238" i="1"/>
  <c r="HA238" i="1" a="1"/>
  <c r="HA238" i="1" s="1"/>
  <c r="GY238" i="1"/>
  <c r="GX238" i="1"/>
  <c r="GL238" i="1"/>
  <c r="GM238" i="1" s="1"/>
  <c r="GZ238" i="1" s="1"/>
  <c r="FR238" i="1"/>
  <c r="FI238" i="1"/>
  <c r="FO238" i="1" s="1"/>
  <c r="DT238" i="1"/>
  <c r="DJ238" i="1"/>
  <c r="DI238" i="1"/>
  <c r="DH238" i="1"/>
  <c r="CZ238" i="1"/>
  <c r="CY238" i="1" s="1"/>
  <c r="CV238" i="1" s="1"/>
  <c r="Z238" i="1" s="1"/>
  <c r="AI238" i="1" s="1"/>
  <c r="CX238" i="1"/>
  <c r="CW238" i="1"/>
  <c r="CT238" i="1"/>
  <c r="CS238" i="1" s="1"/>
  <c r="CQ238" i="1" s="1"/>
  <c r="CP238" i="1"/>
  <c r="DC238" i="1" s="1"/>
  <c r="AL238" i="1"/>
  <c r="OQ237" i="1"/>
  <c r="OL237" i="1"/>
  <c r="OK237" i="1"/>
  <c r="OJ237" i="1"/>
  <c r="OI237" i="1"/>
  <c r="OH237" i="1"/>
  <c r="OG237" i="1"/>
  <c r="NS237" i="1"/>
  <c r="NR237" i="1"/>
  <c r="NP237" i="1"/>
  <c r="NO237" i="1"/>
  <c r="NC237" i="1"/>
  <c r="MY237" i="1"/>
  <c r="MQ237" i="1"/>
  <c r="MP237" i="1"/>
  <c r="MK237" i="1"/>
  <c r="MJ237" i="1"/>
  <c r="ME237" i="1"/>
  <c r="MD237" i="1"/>
  <c r="LY237" i="1"/>
  <c r="LX237" i="1"/>
  <c r="LS237" i="1"/>
  <c r="LR237" i="1"/>
  <c r="LM237" i="1"/>
  <c r="LL237" i="1"/>
  <c r="LN237" i="1" s="1"/>
  <c r="LG237" i="1"/>
  <c r="LF237" i="1"/>
  <c r="LA237" i="1"/>
  <c r="KZ237" i="1"/>
  <c r="KU237" i="1"/>
  <c r="KT237" i="1"/>
  <c r="KO237" i="1"/>
  <c r="KN237" i="1"/>
  <c r="KP237" i="1" s="1"/>
  <c r="KC237" i="1"/>
  <c r="KB237" i="1"/>
  <c r="KA237" i="1"/>
  <c r="JZ237" i="1"/>
  <c r="JY237" i="1"/>
  <c r="JW237" i="1"/>
  <c r="JV237" i="1"/>
  <c r="JU237" i="1"/>
  <c r="JT237" i="1"/>
  <c r="JR237" i="1"/>
  <c r="JQ237" i="1"/>
  <c r="JP237" i="1"/>
  <c r="JO237" i="1"/>
  <c r="JN237" i="1"/>
  <c r="JM237" i="1"/>
  <c r="JL237" i="1"/>
  <c r="JJ237" i="1"/>
  <c r="JH237" i="1"/>
  <c r="JG237" i="1"/>
  <c r="JF237" i="1"/>
  <c r="JA237" i="1"/>
  <c r="IZ237" i="1"/>
  <c r="IY237" i="1"/>
  <c r="IX237" i="1"/>
  <c r="IW237" i="1"/>
  <c r="IU237" i="1"/>
  <c r="IT237" i="1"/>
  <c r="IS237" i="1"/>
  <c r="IR237" i="1"/>
  <c r="IP237" i="1"/>
  <c r="IO237" i="1"/>
  <c r="IN237" i="1"/>
  <c r="IM237" i="1"/>
  <c r="II237" i="1" s="1"/>
  <c r="IC237" i="1" s="1"/>
  <c r="IL237" i="1"/>
  <c r="IK237" i="1"/>
  <c r="IJ237" i="1"/>
  <c r="IH237" i="1"/>
  <c r="IF237" i="1"/>
  <c r="IE237" i="1"/>
  <c r="ID237" i="1"/>
  <c r="IA237" i="1"/>
  <c r="IB237" i="1" s="1"/>
  <c r="KF237" i="1" s="1"/>
  <c r="HW237" i="1"/>
  <c r="HS237" i="1"/>
  <c r="HJ237" i="1" s="1"/>
  <c r="HG237" i="1" s="1" a="1"/>
  <c r="HG237" i="1" s="1"/>
  <c r="HR237" i="1"/>
  <c r="HQ237" i="1"/>
  <c r="HP237" i="1"/>
  <c r="HO237" i="1"/>
  <c r="HI237" i="1"/>
  <c r="HC237" i="1"/>
  <c r="HA237" i="1" a="1"/>
  <c r="HA237" i="1" s="1"/>
  <c r="GY237" i="1"/>
  <c r="GX237" i="1"/>
  <c r="GL237" i="1"/>
  <c r="GM237" i="1" s="1"/>
  <c r="GZ237" i="1" s="1"/>
  <c r="FR237" i="1"/>
  <c r="FI237" i="1"/>
  <c r="FO237" i="1" s="1"/>
  <c r="DT237" i="1"/>
  <c r="DJ237" i="1"/>
  <c r="DI237" i="1"/>
  <c r="DH237" i="1"/>
  <c r="CZ237" i="1"/>
  <c r="CY237" i="1" s="1"/>
  <c r="CV237" i="1" s="1"/>
  <c r="Z237" i="1" s="1"/>
  <c r="AI237" i="1" s="1"/>
  <c r="CX237" i="1"/>
  <c r="CW237" i="1"/>
  <c r="CT237" i="1"/>
  <c r="CS237" i="1" s="1"/>
  <c r="CQ237" i="1" s="1"/>
  <c r="DB237" i="1" s="1"/>
  <c r="CP237" i="1"/>
  <c r="DC237" i="1" s="1"/>
  <c r="AL237" i="1"/>
  <c r="OQ236" i="1"/>
  <c r="OL236" i="1"/>
  <c r="OK236" i="1"/>
  <c r="OJ236" i="1"/>
  <c r="OI236" i="1"/>
  <c r="OH236" i="1"/>
  <c r="OG236" i="1"/>
  <c r="NS236" i="1"/>
  <c r="NR236" i="1"/>
  <c r="NP236" i="1"/>
  <c r="NO236" i="1"/>
  <c r="NC236" i="1"/>
  <c r="MY236" i="1"/>
  <c r="MQ236" i="1"/>
  <c r="MP236" i="1"/>
  <c r="MK236" i="1"/>
  <c r="MJ236" i="1"/>
  <c r="ME236" i="1"/>
  <c r="MD236" i="1"/>
  <c r="LY236" i="1"/>
  <c r="LX236" i="1"/>
  <c r="LS236" i="1"/>
  <c r="LR236" i="1"/>
  <c r="LM236" i="1"/>
  <c r="LL236" i="1"/>
  <c r="LG236" i="1"/>
  <c r="LF236" i="1"/>
  <c r="LA236" i="1"/>
  <c r="KZ236" i="1"/>
  <c r="KU236" i="1"/>
  <c r="KT236" i="1"/>
  <c r="KO236" i="1"/>
  <c r="KN236" i="1"/>
  <c r="KC236" i="1"/>
  <c r="KB236" i="1"/>
  <c r="KA236" i="1"/>
  <c r="JZ236" i="1"/>
  <c r="JY236" i="1"/>
  <c r="JW236" i="1"/>
  <c r="JV236" i="1"/>
  <c r="JU236" i="1"/>
  <c r="JT236" i="1"/>
  <c r="JR236" i="1"/>
  <c r="JQ236" i="1"/>
  <c r="JP236" i="1"/>
  <c r="JO236" i="1"/>
  <c r="JK236" i="1" s="1"/>
  <c r="JC236" i="1" s="1"/>
  <c r="JD236" i="1" s="1"/>
  <c r="KI236" i="1" s="1"/>
  <c r="JN236" i="1"/>
  <c r="JM236" i="1"/>
  <c r="JL236" i="1"/>
  <c r="JJ236" i="1"/>
  <c r="JH236" i="1"/>
  <c r="JG236" i="1"/>
  <c r="JF236" i="1"/>
  <c r="JE236" i="1"/>
  <c r="JA236" i="1"/>
  <c r="IZ236" i="1"/>
  <c r="IY236" i="1"/>
  <c r="IX236" i="1"/>
  <c r="IW236" i="1"/>
  <c r="IU236" i="1"/>
  <c r="IT236" i="1"/>
  <c r="IS236" i="1"/>
  <c r="IR236" i="1"/>
  <c r="IP236" i="1"/>
  <c r="IO236" i="1"/>
  <c r="IN236" i="1"/>
  <c r="IM236" i="1"/>
  <c r="IG236" i="1" s="1"/>
  <c r="IL236" i="1"/>
  <c r="IK236" i="1"/>
  <c r="IJ236" i="1"/>
  <c r="IH236" i="1"/>
  <c r="IF236" i="1"/>
  <c r="IE236" i="1"/>
  <c r="ID236" i="1"/>
  <c r="HW236" i="1"/>
  <c r="HS236" i="1"/>
  <c r="HJ236" i="1" s="1"/>
  <c r="HG236" i="1" s="1" a="1"/>
  <c r="HG236" i="1" s="1"/>
  <c r="HR236" i="1"/>
  <c r="HQ236" i="1"/>
  <c r="HP236" i="1"/>
  <c r="HO236" i="1"/>
  <c r="HI236" i="1"/>
  <c r="HC236" i="1"/>
  <c r="HA236" i="1" a="1"/>
  <c r="HA236" i="1" s="1"/>
  <c r="GY236" i="1"/>
  <c r="GX236" i="1"/>
  <c r="GL236" i="1"/>
  <c r="GM236" i="1" s="1"/>
  <c r="GZ236" i="1" s="1"/>
  <c r="FR236" i="1"/>
  <c r="FS236" i="1" s="1"/>
  <c r="FT236" i="1" s="1"/>
  <c r="FU236" i="1" s="1"/>
  <c r="FV236" i="1" s="1"/>
  <c r="ES236" i="1" s="1"/>
  <c r="FI236" i="1"/>
  <c r="FO236" i="1" s="1"/>
  <c r="DT236" i="1"/>
  <c r="DJ236" i="1"/>
  <c r="DI236" i="1"/>
  <c r="DH236" i="1"/>
  <c r="CZ236" i="1"/>
  <c r="CY236" i="1" s="1"/>
  <c r="CV236" i="1" s="1"/>
  <c r="Z236" i="1" s="1"/>
  <c r="AI236" i="1" s="1"/>
  <c r="CX236" i="1"/>
  <c r="CW236" i="1"/>
  <c r="CT236" i="1"/>
  <c r="CS236" i="1" s="1"/>
  <c r="CQ236" i="1" s="1"/>
  <c r="DB236" i="1" s="1"/>
  <c r="CP236" i="1"/>
  <c r="DC236" i="1" s="1"/>
  <c r="AL236" i="1"/>
  <c r="OQ235" i="1"/>
  <c r="OL235" i="1"/>
  <c r="OK235" i="1"/>
  <c r="OJ235" i="1"/>
  <c r="OI235" i="1"/>
  <c r="OH235" i="1"/>
  <c r="OG235" i="1"/>
  <c r="NS235" i="1"/>
  <c r="NR235" i="1"/>
  <c r="NP235" i="1"/>
  <c r="NO235" i="1"/>
  <c r="NC235" i="1"/>
  <c r="MY235" i="1"/>
  <c r="MQ235" i="1"/>
  <c r="MP235" i="1"/>
  <c r="MK235" i="1"/>
  <c r="MJ235" i="1"/>
  <c r="ME235" i="1"/>
  <c r="MD235" i="1"/>
  <c r="LY235" i="1"/>
  <c r="LX235" i="1"/>
  <c r="LS235" i="1"/>
  <c r="LR235" i="1"/>
  <c r="LM235" i="1"/>
  <c r="LL235" i="1"/>
  <c r="LG235" i="1"/>
  <c r="LF235" i="1"/>
  <c r="LA235" i="1"/>
  <c r="KZ235" i="1"/>
  <c r="KU235" i="1"/>
  <c r="KT235" i="1"/>
  <c r="KO235" i="1"/>
  <c r="KN235" i="1"/>
  <c r="KC235" i="1"/>
  <c r="KB235" i="1"/>
  <c r="KA235" i="1"/>
  <c r="JZ235" i="1"/>
  <c r="JY235" i="1"/>
  <c r="JW235" i="1"/>
  <c r="JV235" i="1"/>
  <c r="JU235" i="1"/>
  <c r="JT235" i="1"/>
  <c r="JR235" i="1"/>
  <c r="JQ235" i="1"/>
  <c r="JP235" i="1"/>
  <c r="JO235" i="1"/>
  <c r="JK235" i="1" s="1"/>
  <c r="JC235" i="1" s="1"/>
  <c r="JD235" i="1" s="1"/>
  <c r="KI235" i="1" s="1"/>
  <c r="JN235" i="1"/>
  <c r="JM235" i="1"/>
  <c r="JL235" i="1"/>
  <c r="JJ235" i="1"/>
  <c r="JH235" i="1"/>
  <c r="JG235" i="1"/>
  <c r="JF235" i="1"/>
  <c r="JA235" i="1"/>
  <c r="IZ235" i="1"/>
  <c r="IY235" i="1"/>
  <c r="IX235" i="1"/>
  <c r="IW235" i="1"/>
  <c r="IU235" i="1"/>
  <c r="IT235" i="1"/>
  <c r="IS235" i="1"/>
  <c r="IR235" i="1"/>
  <c r="IP235" i="1"/>
  <c r="IO235" i="1"/>
  <c r="IN235" i="1"/>
  <c r="IM235" i="1"/>
  <c r="IL235" i="1"/>
  <c r="IK235" i="1"/>
  <c r="IJ235" i="1"/>
  <c r="IH235" i="1"/>
  <c r="IF235" i="1"/>
  <c r="IE235" i="1"/>
  <c r="ID235" i="1"/>
  <c r="HW235" i="1"/>
  <c r="HS235" i="1"/>
  <c r="HJ235" i="1" s="1"/>
  <c r="HG235" i="1" s="1" a="1"/>
  <c r="HG235" i="1" s="1"/>
  <c r="HR235" i="1"/>
  <c r="HQ235" i="1"/>
  <c r="HP235" i="1"/>
  <c r="HO235" i="1"/>
  <c r="HI235" i="1"/>
  <c r="HC235" i="1"/>
  <c r="HA235" i="1" a="1"/>
  <c r="HA235" i="1" s="1"/>
  <c r="GY235" i="1"/>
  <c r="GX235" i="1"/>
  <c r="GL235" i="1"/>
  <c r="GM235" i="1" s="1"/>
  <c r="GZ235" i="1" s="1"/>
  <c r="FR235" i="1"/>
  <c r="FI235" i="1"/>
  <c r="FO235" i="1" s="1"/>
  <c r="DT235" i="1"/>
  <c r="DJ235" i="1"/>
  <c r="DI235" i="1"/>
  <c r="DH235" i="1"/>
  <c r="DC235" i="1"/>
  <c r="CZ235" i="1"/>
  <c r="CY235" i="1" s="1"/>
  <c r="CV235" i="1" s="1"/>
  <c r="Z235" i="1" s="1"/>
  <c r="AI235" i="1" s="1"/>
  <c r="CX235" i="1"/>
  <c r="CW235" i="1"/>
  <c r="CT235" i="1"/>
  <c r="CS235" i="1" s="1"/>
  <c r="CQ235" i="1" s="1"/>
  <c r="CP235" i="1"/>
  <c r="AL235" i="1"/>
  <c r="OQ234" i="1"/>
  <c r="OL234" i="1"/>
  <c r="OK234" i="1"/>
  <c r="OJ234" i="1"/>
  <c r="OI234" i="1"/>
  <c r="OH234" i="1"/>
  <c r="OG234" i="1"/>
  <c r="NS234" i="1"/>
  <c r="NR234" i="1"/>
  <c r="NP234" i="1"/>
  <c r="NO234" i="1"/>
  <c r="NC234" i="1"/>
  <c r="MY234" i="1"/>
  <c r="MQ234" i="1"/>
  <c r="MP234" i="1"/>
  <c r="MK234" i="1"/>
  <c r="MJ234" i="1"/>
  <c r="ME234" i="1"/>
  <c r="MD234" i="1"/>
  <c r="LY234" i="1"/>
  <c r="LX234" i="1"/>
  <c r="LS234" i="1"/>
  <c r="LR234" i="1"/>
  <c r="LM234" i="1"/>
  <c r="LL234" i="1"/>
  <c r="LG234" i="1"/>
  <c r="LF234" i="1"/>
  <c r="LA234" i="1"/>
  <c r="KZ234" i="1"/>
  <c r="KU234" i="1"/>
  <c r="KT234" i="1"/>
  <c r="KO234" i="1"/>
  <c r="KN234" i="1"/>
  <c r="KC234" i="1"/>
  <c r="KB234" i="1"/>
  <c r="KA234" i="1"/>
  <c r="JZ234" i="1"/>
  <c r="JY234" i="1"/>
  <c r="JW234" i="1"/>
  <c r="JV234" i="1"/>
  <c r="JU234" i="1"/>
  <c r="JT234" i="1"/>
  <c r="JR234" i="1"/>
  <c r="JQ234" i="1"/>
  <c r="JP234" i="1"/>
  <c r="JO234" i="1"/>
  <c r="JI234" i="1" s="1"/>
  <c r="JN234" i="1"/>
  <c r="JM234" i="1"/>
  <c r="JL234" i="1"/>
  <c r="JJ234" i="1"/>
  <c r="JH234" i="1"/>
  <c r="JG234" i="1"/>
  <c r="JF234" i="1"/>
  <c r="JA234" i="1"/>
  <c r="IZ234" i="1"/>
  <c r="IY234" i="1"/>
  <c r="IX234" i="1"/>
  <c r="IW234" i="1"/>
  <c r="IU234" i="1"/>
  <c r="IT234" i="1"/>
  <c r="IS234" i="1"/>
  <c r="IR234" i="1"/>
  <c r="IP234" i="1"/>
  <c r="IO234" i="1"/>
  <c r="IN234" i="1"/>
  <c r="IM234" i="1"/>
  <c r="IG234" i="1" s="1"/>
  <c r="IL234" i="1"/>
  <c r="IK234" i="1"/>
  <c r="IJ234" i="1"/>
  <c r="IH234" i="1"/>
  <c r="IF234" i="1"/>
  <c r="IE234" i="1"/>
  <c r="ID234" i="1"/>
  <c r="HW234" i="1"/>
  <c r="HS234" i="1"/>
  <c r="HJ234" i="1" s="1"/>
  <c r="HG234" i="1" s="1" a="1"/>
  <c r="HG234" i="1" s="1"/>
  <c r="HR234" i="1"/>
  <c r="HQ234" i="1"/>
  <c r="HP234" i="1"/>
  <c r="HO234" i="1"/>
  <c r="HI234" i="1"/>
  <c r="HC234" i="1"/>
  <c r="HA234" i="1" a="1"/>
  <c r="HA234" i="1" s="1"/>
  <c r="GY234" i="1"/>
  <c r="GX234" i="1"/>
  <c r="GL234" i="1"/>
  <c r="GM234" i="1" s="1"/>
  <c r="GZ234" i="1" s="1"/>
  <c r="FR234" i="1"/>
  <c r="FS234" i="1" s="1"/>
  <c r="FI234" i="1"/>
  <c r="FO234" i="1" s="1"/>
  <c r="DT234" i="1"/>
  <c r="DJ234" i="1"/>
  <c r="DI234" i="1"/>
  <c r="DH234" i="1"/>
  <c r="CZ234" i="1"/>
  <c r="CY234" i="1" s="1"/>
  <c r="CV234" i="1" s="1"/>
  <c r="Z234" i="1" s="1"/>
  <c r="AI234" i="1" s="1"/>
  <c r="CX234" i="1"/>
  <c r="CW234" i="1"/>
  <c r="CT234" i="1"/>
  <c r="CS234" i="1" s="1"/>
  <c r="CQ234" i="1" s="1"/>
  <c r="DB234" i="1" s="1"/>
  <c r="CP234" i="1"/>
  <c r="DC234" i="1" s="1"/>
  <c r="AL234" i="1"/>
  <c r="OQ233" i="1"/>
  <c r="OL233" i="1"/>
  <c r="OK233" i="1"/>
  <c r="OJ233" i="1"/>
  <c r="OI233" i="1"/>
  <c r="OH233" i="1"/>
  <c r="OG233" i="1"/>
  <c r="NS233" i="1"/>
  <c r="NR233" i="1"/>
  <c r="NP233" i="1"/>
  <c r="NO233" i="1"/>
  <c r="NC233" i="1"/>
  <c r="MY233" i="1"/>
  <c r="MQ233" i="1"/>
  <c r="MP233" i="1"/>
  <c r="MK233" i="1"/>
  <c r="MJ233" i="1"/>
  <c r="ME233" i="1"/>
  <c r="MD233" i="1"/>
  <c r="LY233" i="1"/>
  <c r="LX233" i="1"/>
  <c r="LZ233" i="1" s="1"/>
  <c r="LS233" i="1"/>
  <c r="LR233" i="1"/>
  <c r="LM233" i="1"/>
  <c r="LL233" i="1"/>
  <c r="LG233" i="1"/>
  <c r="LF233" i="1"/>
  <c r="LA233" i="1"/>
  <c r="KZ233" i="1"/>
  <c r="LB233" i="1" s="1"/>
  <c r="KU233" i="1"/>
  <c r="KT233" i="1"/>
  <c r="KO233" i="1"/>
  <c r="KN233" i="1"/>
  <c r="KC233" i="1"/>
  <c r="KB233" i="1"/>
  <c r="KA233" i="1"/>
  <c r="JZ233" i="1"/>
  <c r="JY233" i="1"/>
  <c r="JW233" i="1"/>
  <c r="JV233" i="1"/>
  <c r="JU233" i="1"/>
  <c r="JT233" i="1"/>
  <c r="JR233" i="1"/>
  <c r="JQ233" i="1"/>
  <c r="JP233" i="1"/>
  <c r="JO233" i="1"/>
  <c r="JK233" i="1" s="1"/>
  <c r="JN233" i="1"/>
  <c r="JM233" i="1"/>
  <c r="JL233" i="1"/>
  <c r="JJ233" i="1"/>
  <c r="JH233" i="1"/>
  <c r="JG233" i="1"/>
  <c r="JF233" i="1"/>
  <c r="JA233" i="1"/>
  <c r="IZ233" i="1"/>
  <c r="IY233" i="1"/>
  <c r="IX233" i="1"/>
  <c r="IW233" i="1"/>
  <c r="IU233" i="1"/>
  <c r="IT233" i="1"/>
  <c r="IS233" i="1"/>
  <c r="IR233" i="1"/>
  <c r="IP233" i="1"/>
  <c r="IO233" i="1"/>
  <c r="IN233" i="1"/>
  <c r="IM233" i="1"/>
  <c r="IL233" i="1"/>
  <c r="IK233" i="1"/>
  <c r="IJ233" i="1"/>
  <c r="IH233" i="1"/>
  <c r="IF233" i="1"/>
  <c r="IE233" i="1"/>
  <c r="ID233" i="1"/>
  <c r="HW233" i="1"/>
  <c r="HS233" i="1"/>
  <c r="HJ233" i="1" s="1"/>
  <c r="HG233" i="1" s="1" a="1"/>
  <c r="HG233" i="1" s="1"/>
  <c r="HR233" i="1"/>
  <c r="HQ233" i="1"/>
  <c r="HP233" i="1"/>
  <c r="HO233" i="1"/>
  <c r="HI233" i="1"/>
  <c r="HC233" i="1"/>
  <c r="HA233" i="1" a="1"/>
  <c r="HA233" i="1" s="1"/>
  <c r="GY233" i="1"/>
  <c r="GX233" i="1"/>
  <c r="GL233" i="1"/>
  <c r="GM233" i="1" s="1"/>
  <c r="GZ233" i="1" s="1"/>
  <c r="FR233" i="1"/>
  <c r="FS233" i="1" s="1"/>
  <c r="FI233" i="1"/>
  <c r="FO233" i="1" s="1"/>
  <c r="DT233" i="1"/>
  <c r="DJ233" i="1"/>
  <c r="DI233" i="1"/>
  <c r="DH233" i="1"/>
  <c r="CZ233" i="1"/>
  <c r="CY233" i="1" s="1"/>
  <c r="CV233" i="1" s="1"/>
  <c r="Z233" i="1" s="1"/>
  <c r="AI233" i="1" s="1"/>
  <c r="CX233" i="1"/>
  <c r="CW233" i="1"/>
  <c r="CT233" i="1"/>
  <c r="CS233" i="1" s="1"/>
  <c r="CQ233" i="1" s="1"/>
  <c r="CP233" i="1"/>
  <c r="DC233" i="1" s="1"/>
  <c r="AL233" i="1"/>
  <c r="OQ232" i="1"/>
  <c r="OL232" i="1"/>
  <c r="OK232" i="1"/>
  <c r="OJ232" i="1"/>
  <c r="OI232" i="1"/>
  <c r="OH232" i="1"/>
  <c r="OG232" i="1"/>
  <c r="NS232" i="1"/>
  <c r="NR232" i="1"/>
  <c r="NP232" i="1"/>
  <c r="NO232" i="1"/>
  <c r="NC232" i="1"/>
  <c r="MY232" i="1"/>
  <c r="MQ232" i="1"/>
  <c r="MP232" i="1"/>
  <c r="MK232" i="1"/>
  <c r="MJ232" i="1"/>
  <c r="ME232" i="1"/>
  <c r="MD232" i="1"/>
  <c r="LY232" i="1"/>
  <c r="LX232" i="1"/>
  <c r="LS232" i="1"/>
  <c r="LR232" i="1"/>
  <c r="LM232" i="1"/>
  <c r="LL232" i="1"/>
  <c r="LG232" i="1"/>
  <c r="LF232" i="1"/>
  <c r="LA232" i="1"/>
  <c r="KZ232" i="1"/>
  <c r="KU232" i="1"/>
  <c r="KT232" i="1"/>
  <c r="KO232" i="1"/>
  <c r="KN232" i="1"/>
  <c r="KC232" i="1"/>
  <c r="KB232" i="1"/>
  <c r="KA232" i="1"/>
  <c r="JZ232" i="1"/>
  <c r="JY232" i="1"/>
  <c r="JW232" i="1"/>
  <c r="JV232" i="1"/>
  <c r="JU232" i="1"/>
  <c r="JT232" i="1"/>
  <c r="JR232" i="1"/>
  <c r="JQ232" i="1"/>
  <c r="JP232" i="1"/>
  <c r="JO232" i="1"/>
  <c r="JK232" i="1" s="1"/>
  <c r="JN232" i="1"/>
  <c r="JM232" i="1"/>
  <c r="JL232" i="1"/>
  <c r="JJ232" i="1"/>
  <c r="JH232" i="1"/>
  <c r="JG232" i="1"/>
  <c r="JF232" i="1"/>
  <c r="JA232" i="1"/>
  <c r="IZ232" i="1"/>
  <c r="IY232" i="1"/>
  <c r="IX232" i="1"/>
  <c r="IW232" i="1"/>
  <c r="IU232" i="1"/>
  <c r="IT232" i="1"/>
  <c r="IS232" i="1"/>
  <c r="IR232" i="1"/>
  <c r="IP232" i="1"/>
  <c r="IO232" i="1"/>
  <c r="IN232" i="1"/>
  <c r="IM232" i="1"/>
  <c r="IL232" i="1"/>
  <c r="IK232" i="1"/>
  <c r="IJ232" i="1"/>
  <c r="IH232" i="1"/>
  <c r="IF232" i="1"/>
  <c r="IE232" i="1"/>
  <c r="ID232" i="1"/>
  <c r="HW232" i="1"/>
  <c r="HS232" i="1"/>
  <c r="HJ232" i="1" s="1"/>
  <c r="HG232" i="1" s="1" a="1"/>
  <c r="HG232" i="1" s="1"/>
  <c r="HR232" i="1"/>
  <c r="HQ232" i="1"/>
  <c r="HP232" i="1"/>
  <c r="HO232" i="1"/>
  <c r="HI232" i="1"/>
  <c r="HC232" i="1"/>
  <c r="HA232" i="1" a="1"/>
  <c r="HA232" i="1" s="1"/>
  <c r="GY232" i="1"/>
  <c r="GX232" i="1"/>
  <c r="GL232" i="1"/>
  <c r="GM232" i="1" s="1"/>
  <c r="GZ232" i="1" s="1"/>
  <c r="FR232" i="1"/>
  <c r="FI232" i="1"/>
  <c r="FO232" i="1" s="1"/>
  <c r="DT232" i="1"/>
  <c r="DJ232" i="1"/>
  <c r="DI232" i="1"/>
  <c r="DH232" i="1"/>
  <c r="CZ232" i="1"/>
  <c r="CY232" i="1" s="1"/>
  <c r="CV232" i="1" s="1"/>
  <c r="Z232" i="1" s="1"/>
  <c r="AI232" i="1" s="1"/>
  <c r="CX232" i="1"/>
  <c r="CW232" i="1"/>
  <c r="CT232" i="1"/>
  <c r="CS232" i="1" s="1"/>
  <c r="CQ232" i="1" s="1"/>
  <c r="DB232" i="1" s="1"/>
  <c r="CP232" i="1"/>
  <c r="AL232" i="1"/>
  <c r="OQ231" i="1"/>
  <c r="OL231" i="1"/>
  <c r="OK231" i="1"/>
  <c r="OJ231" i="1"/>
  <c r="OI231" i="1"/>
  <c r="OH231" i="1"/>
  <c r="OG231" i="1"/>
  <c r="NS231" i="1"/>
  <c r="NR231" i="1"/>
  <c r="NP231" i="1"/>
  <c r="NO231" i="1"/>
  <c r="NC231" i="1"/>
  <c r="MY231" i="1"/>
  <c r="MQ231" i="1"/>
  <c r="MP231" i="1"/>
  <c r="MK231" i="1"/>
  <c r="MJ231" i="1"/>
  <c r="ME231" i="1"/>
  <c r="MD231" i="1"/>
  <c r="LY231" i="1"/>
  <c r="LX231" i="1"/>
  <c r="LS231" i="1"/>
  <c r="LR231" i="1"/>
  <c r="LM231" i="1"/>
  <c r="LL231" i="1"/>
  <c r="LG231" i="1"/>
  <c r="LF231" i="1"/>
  <c r="LA231" i="1"/>
  <c r="KZ231" i="1"/>
  <c r="KU231" i="1"/>
  <c r="KT231" i="1"/>
  <c r="KV231" i="1" s="1"/>
  <c r="KO231" i="1"/>
  <c r="KN231" i="1"/>
  <c r="KC231" i="1"/>
  <c r="KB231" i="1"/>
  <c r="KA231" i="1"/>
  <c r="JZ231" i="1"/>
  <c r="JY231" i="1"/>
  <c r="JW231" i="1"/>
  <c r="JV231" i="1"/>
  <c r="JU231" i="1"/>
  <c r="JT231" i="1"/>
  <c r="JR231" i="1"/>
  <c r="JQ231" i="1"/>
  <c r="JP231" i="1"/>
  <c r="JO231" i="1"/>
  <c r="JK231" i="1" s="1"/>
  <c r="JN231" i="1"/>
  <c r="JM231" i="1"/>
  <c r="JL231" i="1"/>
  <c r="JJ231" i="1"/>
  <c r="JH231" i="1"/>
  <c r="JG231" i="1"/>
  <c r="JF231" i="1"/>
  <c r="JA231" i="1"/>
  <c r="IZ231" i="1"/>
  <c r="IY231" i="1"/>
  <c r="IX231" i="1"/>
  <c r="IW231" i="1"/>
  <c r="IU231" i="1"/>
  <c r="IT231" i="1"/>
  <c r="IS231" i="1"/>
  <c r="IR231" i="1"/>
  <c r="IP231" i="1"/>
  <c r="IO231" i="1"/>
  <c r="IN231" i="1"/>
  <c r="IM231" i="1"/>
  <c r="IL231" i="1"/>
  <c r="IK231" i="1"/>
  <c r="IJ231" i="1"/>
  <c r="IH231" i="1"/>
  <c r="IF231" i="1"/>
  <c r="IE231" i="1"/>
  <c r="ID231" i="1"/>
  <c r="HW231" i="1"/>
  <c r="HS231" i="1"/>
  <c r="HJ231" i="1" s="1"/>
  <c r="HG231" i="1" s="1" a="1"/>
  <c r="HG231" i="1" s="1"/>
  <c r="HR231" i="1"/>
  <c r="HQ231" i="1"/>
  <c r="HP231" i="1"/>
  <c r="HO231" i="1"/>
  <c r="HI231" i="1"/>
  <c r="HC231" i="1"/>
  <c r="HA231" i="1" a="1"/>
  <c r="HA231" i="1" s="1"/>
  <c r="GY231" i="1"/>
  <c r="GX231" i="1"/>
  <c r="GL231" i="1"/>
  <c r="GM231" i="1" s="1"/>
  <c r="GZ231" i="1" s="1"/>
  <c r="FR231" i="1"/>
  <c r="FI231" i="1"/>
  <c r="FO231" i="1" s="1"/>
  <c r="DT231" i="1"/>
  <c r="DJ231" i="1"/>
  <c r="DI231" i="1"/>
  <c r="DH231" i="1"/>
  <c r="CZ231" i="1"/>
  <c r="CY231" i="1" s="1"/>
  <c r="CV231" i="1" s="1"/>
  <c r="Z231" i="1" s="1"/>
  <c r="AI231" i="1" s="1"/>
  <c r="CX231" i="1"/>
  <c r="CW231" i="1"/>
  <c r="CT231" i="1"/>
  <c r="CS231" i="1" s="1"/>
  <c r="CQ231" i="1" s="1"/>
  <c r="CP231" i="1"/>
  <c r="DC231" i="1" s="1"/>
  <c r="AL231" i="1"/>
  <c r="OQ230" i="1"/>
  <c r="OL230" i="1"/>
  <c r="OK230" i="1"/>
  <c r="OJ230" i="1"/>
  <c r="OI230" i="1"/>
  <c r="OH230" i="1"/>
  <c r="OG230" i="1"/>
  <c r="NS230" i="1"/>
  <c r="NR230" i="1"/>
  <c r="NP230" i="1"/>
  <c r="NO230" i="1"/>
  <c r="NC230" i="1"/>
  <c r="MY230" i="1"/>
  <c r="MQ230" i="1"/>
  <c r="MP230" i="1"/>
  <c r="MK230" i="1"/>
  <c r="MJ230" i="1"/>
  <c r="ME230" i="1"/>
  <c r="MF230" i="1" s="1"/>
  <c r="MD230" i="1"/>
  <c r="LY230" i="1"/>
  <c r="LX230" i="1"/>
  <c r="LS230" i="1"/>
  <c r="LR230" i="1"/>
  <c r="LM230" i="1"/>
  <c r="LL230" i="1"/>
  <c r="LG230" i="1"/>
  <c r="LF230" i="1"/>
  <c r="LA230" i="1"/>
  <c r="KZ230" i="1"/>
  <c r="KU230" i="1"/>
  <c r="KT230" i="1"/>
  <c r="KO230" i="1"/>
  <c r="KN230" i="1"/>
  <c r="KC230" i="1"/>
  <c r="KB230" i="1"/>
  <c r="KA230" i="1"/>
  <c r="JZ230" i="1"/>
  <c r="JY230" i="1"/>
  <c r="JW230" i="1"/>
  <c r="JV230" i="1"/>
  <c r="JU230" i="1"/>
  <c r="JT230" i="1"/>
  <c r="JR230" i="1"/>
  <c r="JQ230" i="1"/>
  <c r="JP230" i="1"/>
  <c r="JO230" i="1"/>
  <c r="JN230" i="1"/>
  <c r="JM230" i="1"/>
  <c r="JL230" i="1"/>
  <c r="JJ230" i="1"/>
  <c r="JH230" i="1"/>
  <c r="JG230" i="1"/>
  <c r="JF230" i="1"/>
  <c r="JA230" i="1"/>
  <c r="IZ230" i="1"/>
  <c r="IY230" i="1"/>
  <c r="IX230" i="1"/>
  <c r="IW230" i="1"/>
  <c r="IU230" i="1"/>
  <c r="IT230" i="1"/>
  <c r="IS230" i="1"/>
  <c r="IR230" i="1"/>
  <c r="IP230" i="1"/>
  <c r="IO230" i="1"/>
  <c r="IN230" i="1"/>
  <c r="IM230" i="1"/>
  <c r="IL230" i="1"/>
  <c r="IK230" i="1"/>
  <c r="IJ230" i="1"/>
  <c r="IH230" i="1"/>
  <c r="IF230" i="1"/>
  <c r="IE230" i="1"/>
  <c r="ID230" i="1"/>
  <c r="HW230" i="1"/>
  <c r="HS230" i="1"/>
  <c r="HJ230" i="1" s="1"/>
  <c r="HG230" i="1" s="1" a="1"/>
  <c r="HG230" i="1" s="1"/>
  <c r="HR230" i="1"/>
  <c r="HQ230" i="1"/>
  <c r="HP230" i="1"/>
  <c r="HO230" i="1"/>
  <c r="HI230" i="1"/>
  <c r="HC230" i="1"/>
  <c r="HA230" i="1" a="1"/>
  <c r="HA230" i="1" s="1"/>
  <c r="GY230" i="1"/>
  <c r="GX230" i="1"/>
  <c r="GL230" i="1"/>
  <c r="GM230" i="1" s="1"/>
  <c r="GZ230" i="1" s="1"/>
  <c r="FR230" i="1"/>
  <c r="FS230" i="1" s="1"/>
  <c r="FT230" i="1" s="1"/>
  <c r="FU230" i="1" s="1"/>
  <c r="FV230" i="1" s="1"/>
  <c r="ES230" i="1" s="1"/>
  <c r="FI230" i="1"/>
  <c r="FO230" i="1" s="1"/>
  <c r="DT230" i="1"/>
  <c r="DJ230" i="1"/>
  <c r="DI230" i="1"/>
  <c r="DH230" i="1"/>
  <c r="CZ230" i="1"/>
  <c r="CY230" i="1" s="1"/>
  <c r="CV230" i="1" s="1"/>
  <c r="Z230" i="1" s="1"/>
  <c r="AI230" i="1" s="1"/>
  <c r="CX230" i="1"/>
  <c r="CW230" i="1"/>
  <c r="CT230" i="1"/>
  <c r="CS230" i="1" s="1"/>
  <c r="CQ230" i="1" s="1"/>
  <c r="DB230" i="1" s="1"/>
  <c r="CP230" i="1"/>
  <c r="DC230" i="1" s="1"/>
  <c r="AL230" i="1"/>
  <c r="OQ229" i="1"/>
  <c r="OL229" i="1"/>
  <c r="OK229" i="1"/>
  <c r="OJ229" i="1"/>
  <c r="OI229" i="1"/>
  <c r="OH229" i="1"/>
  <c r="OG229" i="1"/>
  <c r="NS229" i="1"/>
  <c r="NR229" i="1"/>
  <c r="NP229" i="1"/>
  <c r="NO229" i="1"/>
  <c r="NC229" i="1"/>
  <c r="MY229" i="1"/>
  <c r="MQ229" i="1"/>
  <c r="MP229" i="1"/>
  <c r="MK229" i="1"/>
  <c r="MJ229" i="1"/>
  <c r="ME229" i="1"/>
  <c r="MD229" i="1"/>
  <c r="LY229" i="1"/>
  <c r="LX229" i="1"/>
  <c r="LS229" i="1"/>
  <c r="LR229" i="1"/>
  <c r="LM229" i="1"/>
  <c r="LL229" i="1"/>
  <c r="LG229" i="1"/>
  <c r="LF229" i="1"/>
  <c r="LA229" i="1"/>
  <c r="KZ229" i="1"/>
  <c r="KU229" i="1"/>
  <c r="KT229" i="1"/>
  <c r="KO229" i="1"/>
  <c r="KN229" i="1"/>
  <c r="KC229" i="1"/>
  <c r="KB229" i="1"/>
  <c r="KA229" i="1"/>
  <c r="JZ229" i="1"/>
  <c r="JY229" i="1"/>
  <c r="JW229" i="1"/>
  <c r="JV229" i="1"/>
  <c r="JU229" i="1"/>
  <c r="JT229" i="1"/>
  <c r="JR229" i="1"/>
  <c r="JQ229" i="1"/>
  <c r="JP229" i="1"/>
  <c r="JO229" i="1"/>
  <c r="JN229" i="1"/>
  <c r="JM229" i="1"/>
  <c r="JL229" i="1"/>
  <c r="JK229" i="1"/>
  <c r="JJ229" i="1"/>
  <c r="JI229" i="1"/>
  <c r="JH229" i="1"/>
  <c r="JG229" i="1"/>
  <c r="JF229" i="1"/>
  <c r="JE229" i="1"/>
  <c r="JC229" i="1"/>
  <c r="JD229" i="1" s="1"/>
  <c r="KI229" i="1" s="1"/>
  <c r="JA229" i="1"/>
  <c r="IZ229" i="1"/>
  <c r="IY229" i="1"/>
  <c r="IX229" i="1"/>
  <c r="IW229" i="1"/>
  <c r="IU229" i="1"/>
  <c r="IT229" i="1"/>
  <c r="IS229" i="1"/>
  <c r="IR229" i="1"/>
  <c r="IP229" i="1"/>
  <c r="IO229" i="1"/>
  <c r="IN229" i="1"/>
  <c r="IM229" i="1"/>
  <c r="IL229" i="1"/>
  <c r="IK229" i="1"/>
  <c r="IJ229" i="1"/>
  <c r="II229" i="1"/>
  <c r="IH229" i="1"/>
  <c r="IG229" i="1"/>
  <c r="IF229" i="1"/>
  <c r="IE229" i="1"/>
  <c r="ID229" i="1"/>
  <c r="IC229" i="1"/>
  <c r="IA229" i="1"/>
  <c r="IB229" i="1" s="1"/>
  <c r="KF229" i="1" s="1"/>
  <c r="HW229" i="1"/>
  <c r="HS229" i="1"/>
  <c r="HJ229" i="1" s="1"/>
  <c r="HG229" i="1" s="1" a="1"/>
  <c r="HG229" i="1" s="1"/>
  <c r="HR229" i="1"/>
  <c r="HQ229" i="1"/>
  <c r="HP229" i="1"/>
  <c r="HO229" i="1"/>
  <c r="HI229" i="1"/>
  <c r="HC229" i="1"/>
  <c r="HA229" i="1" a="1"/>
  <c r="HA229" i="1" s="1"/>
  <c r="GY229" i="1"/>
  <c r="GX229" i="1"/>
  <c r="GL229" i="1"/>
  <c r="GM229" i="1" s="1"/>
  <c r="GZ229" i="1" s="1"/>
  <c r="FW229" i="1"/>
  <c r="FU229" i="1"/>
  <c r="FV229" i="1" s="1"/>
  <c r="FT229" i="1"/>
  <c r="FS229" i="1"/>
  <c r="FR229" i="1"/>
  <c r="FI229" i="1"/>
  <c r="FO229" i="1" s="1"/>
  <c r="ET229" i="1"/>
  <c r="ES229" i="1"/>
  <c r="FD229" i="1" s="1"/>
  <c r="FE229" i="1" s="1"/>
  <c r="EP229" i="1"/>
  <c r="EB229" i="1"/>
  <c r="EH229" i="1" s="1"/>
  <c r="EA229" i="1"/>
  <c r="DY229" i="1"/>
  <c r="DX229" i="1"/>
  <c r="DT229" i="1"/>
  <c r="DJ229" i="1"/>
  <c r="DI229" i="1"/>
  <c r="DH229" i="1"/>
  <c r="CZ229" i="1"/>
  <c r="CY229" i="1" s="1"/>
  <c r="CV229" i="1" s="1"/>
  <c r="Z229" i="1" s="1"/>
  <c r="CX229" i="1"/>
  <c r="CW229" i="1"/>
  <c r="CT229" i="1"/>
  <c r="CS229" i="1" s="1"/>
  <c r="CQ229" i="1" s="1"/>
  <c r="DB229" i="1" s="1"/>
  <c r="CP229" i="1"/>
  <c r="AL229" i="1"/>
  <c r="AI229" i="1"/>
  <c r="OQ228" i="1"/>
  <c r="OL228" i="1"/>
  <c r="OK228" i="1"/>
  <c r="OJ228" i="1"/>
  <c r="OI228" i="1"/>
  <c r="OH228" i="1"/>
  <c r="OG228" i="1"/>
  <c r="NS228" i="1"/>
  <c r="NR228" i="1"/>
  <c r="NP228" i="1"/>
  <c r="NO228" i="1"/>
  <c r="NC228" i="1"/>
  <c r="MY228" i="1"/>
  <c r="MQ228" i="1"/>
  <c r="MP228" i="1"/>
  <c r="MK228" i="1"/>
  <c r="MJ228" i="1"/>
  <c r="ME228" i="1"/>
  <c r="MD228" i="1"/>
  <c r="LY228" i="1"/>
  <c r="LX228" i="1"/>
  <c r="LS228" i="1"/>
  <c r="LR228" i="1"/>
  <c r="LM228" i="1"/>
  <c r="LL228" i="1"/>
  <c r="LG228" i="1"/>
  <c r="LF228" i="1"/>
  <c r="LA228" i="1"/>
  <c r="KZ228" i="1"/>
  <c r="KU228" i="1"/>
  <c r="KT228" i="1"/>
  <c r="KO228" i="1"/>
  <c r="KN228" i="1"/>
  <c r="KC228" i="1"/>
  <c r="KB228" i="1"/>
  <c r="KA228" i="1"/>
  <c r="JZ228" i="1"/>
  <c r="JY228" i="1"/>
  <c r="JW228" i="1"/>
  <c r="JV228" i="1"/>
  <c r="JU228" i="1"/>
  <c r="JT228" i="1"/>
  <c r="JR228" i="1"/>
  <c r="JQ228" i="1"/>
  <c r="JP228" i="1"/>
  <c r="JO228" i="1"/>
  <c r="JI228" i="1" s="1"/>
  <c r="JN228" i="1"/>
  <c r="JM228" i="1"/>
  <c r="JL228" i="1"/>
  <c r="JJ228" i="1"/>
  <c r="JH228" i="1"/>
  <c r="JG228" i="1"/>
  <c r="JF228" i="1"/>
  <c r="JA228" i="1"/>
  <c r="IZ228" i="1"/>
  <c r="IY228" i="1"/>
  <c r="IX228" i="1"/>
  <c r="IW228" i="1"/>
  <c r="IU228" i="1"/>
  <c r="IT228" i="1"/>
  <c r="IS228" i="1"/>
  <c r="IR228" i="1"/>
  <c r="IP228" i="1"/>
  <c r="IO228" i="1"/>
  <c r="IN228" i="1"/>
  <c r="IM228" i="1"/>
  <c r="IG228" i="1" s="1"/>
  <c r="IL228" i="1"/>
  <c r="IK228" i="1"/>
  <c r="IJ228" i="1"/>
  <c r="IH228" i="1"/>
  <c r="IF228" i="1"/>
  <c r="IE228" i="1"/>
  <c r="ID228" i="1"/>
  <c r="HW228" i="1"/>
  <c r="HS228" i="1"/>
  <c r="HJ228" i="1" s="1"/>
  <c r="HG228" i="1" s="1" a="1"/>
  <c r="HG228" i="1" s="1"/>
  <c r="HR228" i="1"/>
  <c r="HQ228" i="1"/>
  <c r="HP228" i="1"/>
  <c r="HO228" i="1"/>
  <c r="HI228" i="1"/>
  <c r="HC228" i="1"/>
  <c r="HA228" i="1" a="1"/>
  <c r="HA228" i="1" s="1"/>
  <c r="GY228" i="1"/>
  <c r="GX228" i="1"/>
  <c r="GL228" i="1"/>
  <c r="GM228" i="1" s="1"/>
  <c r="GZ228" i="1" s="1"/>
  <c r="FR228" i="1"/>
  <c r="FI228" i="1"/>
  <c r="FO228" i="1" s="1"/>
  <c r="DT228" i="1"/>
  <c r="DJ228" i="1"/>
  <c r="DI228" i="1"/>
  <c r="DH228" i="1"/>
  <c r="CZ228" i="1"/>
  <c r="CY228" i="1" s="1"/>
  <c r="CV228" i="1" s="1"/>
  <c r="Z228" i="1" s="1"/>
  <c r="AI228" i="1" s="1"/>
  <c r="CX228" i="1"/>
  <c r="CW228" i="1"/>
  <c r="CT228" i="1"/>
  <c r="CS228" i="1" s="1"/>
  <c r="CQ228" i="1" s="1"/>
  <c r="DB228" i="1" s="1"/>
  <c r="CP228" i="1"/>
  <c r="DC228" i="1" s="1"/>
  <c r="AL228" i="1"/>
  <c r="OQ227" i="1"/>
  <c r="OL227" i="1"/>
  <c r="OK227" i="1"/>
  <c r="OJ227" i="1"/>
  <c r="OI227" i="1"/>
  <c r="OH227" i="1"/>
  <c r="OG227" i="1"/>
  <c r="NS227" i="1"/>
  <c r="NR227" i="1"/>
  <c r="NP227" i="1"/>
  <c r="NO227" i="1"/>
  <c r="NC227" i="1"/>
  <c r="MY227" i="1"/>
  <c r="MQ227" i="1"/>
  <c r="MP227" i="1"/>
  <c r="MK227" i="1"/>
  <c r="MJ227" i="1"/>
  <c r="ME227" i="1"/>
  <c r="MD227" i="1"/>
  <c r="LY227" i="1"/>
  <c r="LX227" i="1"/>
  <c r="LS227" i="1"/>
  <c r="LR227" i="1"/>
  <c r="LM227" i="1"/>
  <c r="LL227" i="1"/>
  <c r="LG227" i="1"/>
  <c r="LF227" i="1"/>
  <c r="LA227" i="1"/>
  <c r="KZ227" i="1"/>
  <c r="KU227" i="1"/>
  <c r="KT227" i="1"/>
  <c r="KO227" i="1"/>
  <c r="KN227" i="1"/>
  <c r="KC227" i="1"/>
  <c r="KB227" i="1"/>
  <c r="KA227" i="1"/>
  <c r="JZ227" i="1"/>
  <c r="JY227" i="1"/>
  <c r="JW227" i="1"/>
  <c r="JV227" i="1"/>
  <c r="JU227" i="1"/>
  <c r="JT227" i="1"/>
  <c r="JR227" i="1"/>
  <c r="JQ227" i="1"/>
  <c r="JP227" i="1"/>
  <c r="JO227" i="1"/>
  <c r="JK227" i="1" s="1"/>
  <c r="JE227" i="1" s="1"/>
  <c r="JN227" i="1"/>
  <c r="JM227" i="1"/>
  <c r="JL227" i="1"/>
  <c r="JJ227" i="1"/>
  <c r="JH227" i="1"/>
  <c r="JG227" i="1"/>
  <c r="JF227" i="1"/>
  <c r="JA227" i="1"/>
  <c r="IZ227" i="1"/>
  <c r="IY227" i="1"/>
  <c r="IX227" i="1"/>
  <c r="IW227" i="1"/>
  <c r="IU227" i="1"/>
  <c r="IT227" i="1"/>
  <c r="IS227" i="1"/>
  <c r="IR227" i="1"/>
  <c r="IP227" i="1"/>
  <c r="IO227" i="1"/>
  <c r="IN227" i="1"/>
  <c r="IM227" i="1"/>
  <c r="II227" i="1" s="1"/>
  <c r="IA227" i="1" s="1"/>
  <c r="IB227" i="1" s="1"/>
  <c r="KF227" i="1" s="1"/>
  <c r="LI227" i="1" s="1"/>
  <c r="IL227" i="1"/>
  <c r="IK227" i="1"/>
  <c r="IJ227" i="1"/>
  <c r="IH227" i="1"/>
  <c r="IF227" i="1"/>
  <c r="IE227" i="1"/>
  <c r="ID227" i="1"/>
  <c r="HW227" i="1"/>
  <c r="HS227" i="1"/>
  <c r="HJ227" i="1" s="1"/>
  <c r="HG227" i="1" s="1" a="1"/>
  <c r="HG227" i="1" s="1"/>
  <c r="HR227" i="1"/>
  <c r="HQ227" i="1"/>
  <c r="HP227" i="1"/>
  <c r="HO227" i="1"/>
  <c r="HI227" i="1"/>
  <c r="HC227" i="1"/>
  <c r="HA227" i="1" a="1"/>
  <c r="HA227" i="1" s="1"/>
  <c r="GY227" i="1"/>
  <c r="GX227" i="1"/>
  <c r="GL227" i="1"/>
  <c r="GM227" i="1" s="1"/>
  <c r="GZ227" i="1" s="1"/>
  <c r="FR227" i="1"/>
  <c r="FI227" i="1"/>
  <c r="FO227" i="1" s="1"/>
  <c r="DT227" i="1"/>
  <c r="DJ227" i="1"/>
  <c r="DI227" i="1"/>
  <c r="DH227" i="1"/>
  <c r="CZ227" i="1"/>
  <c r="CY227" i="1" s="1"/>
  <c r="CV227" i="1" s="1"/>
  <c r="Z227" i="1" s="1"/>
  <c r="AI227" i="1" s="1"/>
  <c r="CX227" i="1"/>
  <c r="CW227" i="1"/>
  <c r="CT227" i="1"/>
  <c r="CS227" i="1" s="1"/>
  <c r="CQ227" i="1" s="1"/>
  <c r="CP227" i="1"/>
  <c r="DC227" i="1" s="1"/>
  <c r="AL227" i="1"/>
  <c r="OQ226" i="1"/>
  <c r="OL226" i="1"/>
  <c r="OK226" i="1"/>
  <c r="OJ226" i="1"/>
  <c r="OI226" i="1"/>
  <c r="OH226" i="1"/>
  <c r="OG226" i="1"/>
  <c r="NS226" i="1"/>
  <c r="NR226" i="1"/>
  <c r="NP226" i="1"/>
  <c r="NO226" i="1"/>
  <c r="NC226" i="1"/>
  <c r="MY226" i="1"/>
  <c r="MQ226" i="1"/>
  <c r="MP226" i="1"/>
  <c r="MK226" i="1"/>
  <c r="MJ226" i="1"/>
  <c r="ME226" i="1"/>
  <c r="MD226" i="1"/>
  <c r="LY226" i="1"/>
  <c r="LX226" i="1"/>
  <c r="LS226" i="1"/>
  <c r="LR226" i="1"/>
  <c r="LM226" i="1"/>
  <c r="LL226" i="1"/>
  <c r="LG226" i="1"/>
  <c r="LF226" i="1"/>
  <c r="LA226" i="1"/>
  <c r="KZ226" i="1"/>
  <c r="KU226" i="1"/>
  <c r="KT226" i="1"/>
  <c r="KO226" i="1"/>
  <c r="KN226" i="1"/>
  <c r="KC226" i="1"/>
  <c r="KB226" i="1"/>
  <c r="KA226" i="1"/>
  <c r="JZ226" i="1"/>
  <c r="JY226" i="1"/>
  <c r="JW226" i="1"/>
  <c r="JV226" i="1"/>
  <c r="JU226" i="1"/>
  <c r="JT226" i="1"/>
  <c r="JR226" i="1"/>
  <c r="JQ226" i="1"/>
  <c r="JP226" i="1"/>
  <c r="JO226" i="1"/>
  <c r="JK226" i="1" s="1"/>
  <c r="JN226" i="1"/>
  <c r="JM226" i="1"/>
  <c r="JL226" i="1"/>
  <c r="JJ226" i="1"/>
  <c r="JH226" i="1"/>
  <c r="JG226" i="1"/>
  <c r="JF226" i="1"/>
  <c r="JA226" i="1"/>
  <c r="IZ226" i="1"/>
  <c r="IY226" i="1"/>
  <c r="IX226" i="1"/>
  <c r="IW226" i="1"/>
  <c r="IU226" i="1"/>
  <c r="IT226" i="1"/>
  <c r="IS226" i="1"/>
  <c r="IR226" i="1"/>
  <c r="IP226" i="1"/>
  <c r="IO226" i="1"/>
  <c r="IN226" i="1"/>
  <c r="IM226" i="1"/>
  <c r="IG226" i="1" s="1"/>
  <c r="IL226" i="1"/>
  <c r="IK226" i="1"/>
  <c r="IJ226" i="1"/>
  <c r="IH226" i="1"/>
  <c r="IF226" i="1"/>
  <c r="IE226" i="1"/>
  <c r="ID226" i="1"/>
  <c r="HW226" i="1"/>
  <c r="HS226" i="1"/>
  <c r="HJ226" i="1" s="1"/>
  <c r="HG226" i="1" s="1" a="1"/>
  <c r="HG226" i="1" s="1"/>
  <c r="HR226" i="1"/>
  <c r="HQ226" i="1"/>
  <c r="HP226" i="1"/>
  <c r="HO226" i="1"/>
  <c r="HI226" i="1"/>
  <c r="HC226" i="1"/>
  <c r="HA226" i="1" a="1"/>
  <c r="HA226" i="1" s="1"/>
  <c r="GY226" i="1"/>
  <c r="GX226" i="1"/>
  <c r="GL226" i="1"/>
  <c r="GM226" i="1" s="1"/>
  <c r="GZ226" i="1" s="1"/>
  <c r="FR226" i="1"/>
  <c r="FS226" i="1" s="1"/>
  <c r="FI226" i="1"/>
  <c r="FO226" i="1" s="1"/>
  <c r="DT226" i="1"/>
  <c r="DJ226" i="1"/>
  <c r="DI226" i="1"/>
  <c r="DH226" i="1"/>
  <c r="CZ226" i="1"/>
  <c r="CY226" i="1" s="1"/>
  <c r="CV226" i="1" s="1"/>
  <c r="Z226" i="1" s="1"/>
  <c r="AI226" i="1" s="1"/>
  <c r="CX226" i="1"/>
  <c r="CW226" i="1"/>
  <c r="CT226" i="1"/>
  <c r="CS226" i="1" s="1"/>
  <c r="CQ226" i="1" s="1"/>
  <c r="DB226" i="1" s="1"/>
  <c r="CP226" i="1"/>
  <c r="DC226" i="1" s="1"/>
  <c r="AL226" i="1"/>
  <c r="OQ225" i="1"/>
  <c r="OL225" i="1"/>
  <c r="OK225" i="1"/>
  <c r="OJ225" i="1"/>
  <c r="OI225" i="1"/>
  <c r="OH225" i="1"/>
  <c r="OG225" i="1"/>
  <c r="NS225" i="1"/>
  <c r="NR225" i="1"/>
  <c r="NP225" i="1"/>
  <c r="NO225" i="1"/>
  <c r="NC225" i="1"/>
  <c r="MY225" i="1"/>
  <c r="MQ225" i="1"/>
  <c r="MP225" i="1"/>
  <c r="MK225" i="1"/>
  <c r="MJ225" i="1"/>
  <c r="ME225" i="1"/>
  <c r="MD225" i="1"/>
  <c r="LY225" i="1"/>
  <c r="LX225" i="1"/>
  <c r="LS225" i="1"/>
  <c r="LR225" i="1"/>
  <c r="LM225" i="1"/>
  <c r="LL225" i="1"/>
  <c r="LG225" i="1"/>
  <c r="LF225" i="1"/>
  <c r="LA225" i="1"/>
  <c r="KZ225" i="1"/>
  <c r="KU225" i="1"/>
  <c r="KT225" i="1"/>
  <c r="KO225" i="1"/>
  <c r="KN225" i="1"/>
  <c r="KC225" i="1"/>
  <c r="KB225" i="1"/>
  <c r="KA225" i="1"/>
  <c r="JZ225" i="1"/>
  <c r="JY225" i="1"/>
  <c r="JW225" i="1"/>
  <c r="JV225" i="1"/>
  <c r="JU225" i="1"/>
  <c r="JT225" i="1"/>
  <c r="JR225" i="1"/>
  <c r="JQ225" i="1"/>
  <c r="JP225" i="1"/>
  <c r="JO225" i="1"/>
  <c r="JI225" i="1" s="1"/>
  <c r="JN225" i="1"/>
  <c r="JM225" i="1"/>
  <c r="JL225" i="1"/>
  <c r="JJ225" i="1"/>
  <c r="JH225" i="1"/>
  <c r="JG225" i="1"/>
  <c r="JF225" i="1"/>
  <c r="JA225" i="1"/>
  <c r="IZ225" i="1"/>
  <c r="IY225" i="1"/>
  <c r="IX225" i="1"/>
  <c r="IW225" i="1"/>
  <c r="IU225" i="1"/>
  <c r="IT225" i="1"/>
  <c r="IS225" i="1"/>
  <c r="IR225" i="1"/>
  <c r="IP225" i="1"/>
  <c r="IO225" i="1"/>
  <c r="IN225" i="1"/>
  <c r="IM225" i="1"/>
  <c r="IL225" i="1"/>
  <c r="IK225" i="1"/>
  <c r="IJ225" i="1"/>
  <c r="IH225" i="1"/>
  <c r="IF225" i="1"/>
  <c r="IE225" i="1"/>
  <c r="ID225" i="1"/>
  <c r="HW225" i="1"/>
  <c r="HS225" i="1"/>
  <c r="HJ225" i="1" s="1"/>
  <c r="HG225" i="1" s="1" a="1"/>
  <c r="HG225" i="1" s="1"/>
  <c r="HR225" i="1"/>
  <c r="HQ225" i="1"/>
  <c r="HP225" i="1"/>
  <c r="HO225" i="1"/>
  <c r="HI225" i="1"/>
  <c r="HC225" i="1"/>
  <c r="HA225" i="1" a="1"/>
  <c r="HA225" i="1" s="1"/>
  <c r="GY225" i="1"/>
  <c r="GX225" i="1"/>
  <c r="GL225" i="1"/>
  <c r="GM225" i="1" s="1"/>
  <c r="GZ225" i="1" s="1"/>
  <c r="FR225" i="1"/>
  <c r="FI225" i="1"/>
  <c r="FO225" i="1" s="1"/>
  <c r="DT225" i="1"/>
  <c r="DJ225" i="1"/>
  <c r="DI225" i="1"/>
  <c r="DH225" i="1"/>
  <c r="CZ225" i="1"/>
  <c r="CY225" i="1" s="1"/>
  <c r="CV225" i="1" s="1"/>
  <c r="Z225" i="1" s="1"/>
  <c r="AI225" i="1" s="1"/>
  <c r="CX225" i="1"/>
  <c r="CW225" i="1"/>
  <c r="CT225" i="1"/>
  <c r="CS225" i="1" s="1"/>
  <c r="CQ225" i="1" s="1"/>
  <c r="DB225" i="1" s="1"/>
  <c r="CP225" i="1"/>
  <c r="DC225" i="1" s="1"/>
  <c r="AL225" i="1"/>
  <c r="OQ224" i="1"/>
  <c r="OL224" i="1"/>
  <c r="OK224" i="1"/>
  <c r="OJ224" i="1"/>
  <c r="OI224" i="1"/>
  <c r="OH224" i="1"/>
  <c r="OG224" i="1"/>
  <c r="OM224" i="1" s="1"/>
  <c r="NS224" i="1"/>
  <c r="NR224" i="1"/>
  <c r="NP224" i="1"/>
  <c r="NO224" i="1"/>
  <c r="NC224" i="1"/>
  <c r="MY224" i="1"/>
  <c r="MQ224" i="1"/>
  <c r="MP224" i="1"/>
  <c r="MK224" i="1"/>
  <c r="MJ224" i="1"/>
  <c r="ME224" i="1"/>
  <c r="MD224" i="1"/>
  <c r="LY224" i="1"/>
  <c r="LX224" i="1"/>
  <c r="LS224" i="1"/>
  <c r="LR224" i="1"/>
  <c r="LM224" i="1"/>
  <c r="LL224" i="1"/>
  <c r="LG224" i="1"/>
  <c r="LF224" i="1"/>
  <c r="LA224" i="1"/>
  <c r="KZ224" i="1"/>
  <c r="KU224" i="1"/>
  <c r="KT224" i="1"/>
  <c r="KO224" i="1"/>
  <c r="KN224" i="1"/>
  <c r="KC224" i="1"/>
  <c r="KB224" i="1"/>
  <c r="KA224" i="1"/>
  <c r="JZ224" i="1"/>
  <c r="JY224" i="1"/>
  <c r="JW224" i="1"/>
  <c r="JV224" i="1"/>
  <c r="JU224" i="1"/>
  <c r="JT224" i="1"/>
  <c r="JR224" i="1"/>
  <c r="JQ224" i="1"/>
  <c r="JP224" i="1"/>
  <c r="JO224" i="1"/>
  <c r="JK224" i="1" s="1"/>
  <c r="JE224" i="1" s="1"/>
  <c r="JN224" i="1"/>
  <c r="JM224" i="1"/>
  <c r="JL224" i="1"/>
  <c r="JJ224" i="1"/>
  <c r="JH224" i="1"/>
  <c r="JG224" i="1"/>
  <c r="JF224" i="1"/>
  <c r="JA224" i="1"/>
  <c r="IZ224" i="1"/>
  <c r="IY224" i="1"/>
  <c r="IX224" i="1"/>
  <c r="IW224" i="1"/>
  <c r="IU224" i="1"/>
  <c r="IT224" i="1"/>
  <c r="IS224" i="1"/>
  <c r="IR224" i="1"/>
  <c r="IP224" i="1"/>
  <c r="IO224" i="1"/>
  <c r="IN224" i="1"/>
  <c r="IM224" i="1"/>
  <c r="IL224" i="1"/>
  <c r="IK224" i="1"/>
  <c r="IJ224" i="1"/>
  <c r="IH224" i="1"/>
  <c r="IF224" i="1"/>
  <c r="IE224" i="1"/>
  <c r="ID224" i="1"/>
  <c r="HW224" i="1"/>
  <c r="HS224" i="1"/>
  <c r="HJ224" i="1" s="1"/>
  <c r="HG224" i="1" s="1" a="1"/>
  <c r="HG224" i="1" s="1"/>
  <c r="HR224" i="1"/>
  <c r="HQ224" i="1"/>
  <c r="HP224" i="1"/>
  <c r="HO224" i="1"/>
  <c r="HI224" i="1"/>
  <c r="HC224" i="1"/>
  <c r="HA224" i="1" a="1"/>
  <c r="HA224" i="1" s="1"/>
  <c r="GY224" i="1"/>
  <c r="GX224" i="1"/>
  <c r="GL224" i="1"/>
  <c r="GM224" i="1" s="1"/>
  <c r="GZ224" i="1" s="1"/>
  <c r="FR224" i="1"/>
  <c r="FI224" i="1"/>
  <c r="FO224" i="1" s="1"/>
  <c r="DT224" i="1"/>
  <c r="DJ224" i="1"/>
  <c r="DI224" i="1"/>
  <c r="DH224" i="1"/>
  <c r="CZ224" i="1"/>
  <c r="CY224" i="1" s="1"/>
  <c r="CV224" i="1" s="1"/>
  <c r="Z224" i="1" s="1"/>
  <c r="AI224" i="1" s="1"/>
  <c r="CX224" i="1"/>
  <c r="CW224" i="1"/>
  <c r="CT224" i="1"/>
  <c r="CS224" i="1" s="1"/>
  <c r="CQ224" i="1" s="1"/>
  <c r="DB224" i="1" s="1"/>
  <c r="CP224" i="1"/>
  <c r="AL224" i="1"/>
  <c r="OQ223" i="1"/>
  <c r="OL223" i="1"/>
  <c r="OK223" i="1"/>
  <c r="OJ223" i="1"/>
  <c r="OI223" i="1"/>
  <c r="OH223" i="1"/>
  <c r="OG223" i="1"/>
  <c r="NS223" i="1"/>
  <c r="NR223" i="1"/>
  <c r="NP223" i="1"/>
  <c r="NO223" i="1"/>
  <c r="NC223" i="1"/>
  <c r="MY223" i="1"/>
  <c r="MQ223" i="1"/>
  <c r="MP223" i="1"/>
  <c r="MK223" i="1"/>
  <c r="MJ223" i="1"/>
  <c r="ME223" i="1"/>
  <c r="MD223" i="1"/>
  <c r="LY223" i="1"/>
  <c r="LX223" i="1"/>
  <c r="LS223" i="1"/>
  <c r="LR223" i="1"/>
  <c r="LM223" i="1"/>
  <c r="LL223" i="1"/>
  <c r="LG223" i="1"/>
  <c r="LF223" i="1"/>
  <c r="LA223" i="1"/>
  <c r="KZ223" i="1"/>
  <c r="KU223" i="1"/>
  <c r="KT223" i="1"/>
  <c r="KO223" i="1"/>
  <c r="KN223" i="1"/>
  <c r="KC223" i="1"/>
  <c r="KB223" i="1"/>
  <c r="KA223" i="1"/>
  <c r="JZ223" i="1"/>
  <c r="JY223" i="1"/>
  <c r="JW223" i="1"/>
  <c r="JV223" i="1"/>
  <c r="JU223" i="1"/>
  <c r="JT223" i="1"/>
  <c r="JR223" i="1"/>
  <c r="JQ223" i="1"/>
  <c r="JP223" i="1"/>
  <c r="JO223" i="1"/>
  <c r="JK223" i="1" s="1"/>
  <c r="JE223" i="1" s="1"/>
  <c r="JN223" i="1"/>
  <c r="JM223" i="1"/>
  <c r="JL223" i="1"/>
  <c r="JJ223" i="1"/>
  <c r="JH223" i="1"/>
  <c r="JG223" i="1"/>
  <c r="JF223" i="1"/>
  <c r="JA223" i="1"/>
  <c r="IZ223" i="1"/>
  <c r="IY223" i="1"/>
  <c r="IX223" i="1"/>
  <c r="IW223" i="1"/>
  <c r="IU223" i="1"/>
  <c r="IT223" i="1"/>
  <c r="IS223" i="1"/>
  <c r="IR223" i="1"/>
  <c r="IP223" i="1"/>
  <c r="IO223" i="1"/>
  <c r="IN223" i="1"/>
  <c r="IM223" i="1"/>
  <c r="IL223" i="1"/>
  <c r="IK223" i="1"/>
  <c r="IJ223" i="1"/>
  <c r="IH223" i="1"/>
  <c r="IF223" i="1"/>
  <c r="IE223" i="1"/>
  <c r="ID223" i="1"/>
  <c r="HW223" i="1"/>
  <c r="HS223" i="1"/>
  <c r="HJ223" i="1" s="1"/>
  <c r="HG223" i="1" s="1" a="1"/>
  <c r="HG223" i="1" s="1"/>
  <c r="HR223" i="1"/>
  <c r="HQ223" i="1"/>
  <c r="HP223" i="1"/>
  <c r="HO223" i="1"/>
  <c r="HI223" i="1"/>
  <c r="HC223" i="1"/>
  <c r="HA223" i="1" a="1"/>
  <c r="HA223" i="1" s="1"/>
  <c r="GY223" i="1"/>
  <c r="GX223" i="1"/>
  <c r="GL223" i="1"/>
  <c r="GM223" i="1" s="1"/>
  <c r="GZ223" i="1" s="1"/>
  <c r="FR223" i="1"/>
  <c r="FS223" i="1" s="1"/>
  <c r="FI223" i="1"/>
  <c r="FO223" i="1" s="1"/>
  <c r="DT223" i="1"/>
  <c r="DJ223" i="1"/>
  <c r="DI223" i="1"/>
  <c r="DH223" i="1"/>
  <c r="CZ223" i="1"/>
  <c r="CY223" i="1" s="1"/>
  <c r="CV223" i="1" s="1"/>
  <c r="Z223" i="1" s="1"/>
  <c r="AI223" i="1" s="1"/>
  <c r="CX223" i="1"/>
  <c r="CW223" i="1"/>
  <c r="CT223" i="1"/>
  <c r="CS223" i="1" s="1"/>
  <c r="CQ223" i="1" s="1"/>
  <c r="DB223" i="1" s="1"/>
  <c r="CP223" i="1"/>
  <c r="AL223" i="1"/>
  <c r="OQ222" i="1"/>
  <c r="OL222" i="1"/>
  <c r="OK222" i="1"/>
  <c r="ON222" i="1" s="1"/>
  <c r="OJ222" i="1"/>
  <c r="OI222" i="1"/>
  <c r="OH222" i="1"/>
  <c r="OG222" i="1"/>
  <c r="NS222" i="1"/>
  <c r="NR222" i="1"/>
  <c r="NP222" i="1"/>
  <c r="NO222" i="1"/>
  <c r="NC222" i="1"/>
  <c r="MY222" i="1"/>
  <c r="MQ222" i="1"/>
  <c r="MP222" i="1"/>
  <c r="MK222" i="1"/>
  <c r="MJ222" i="1"/>
  <c r="ME222" i="1"/>
  <c r="MD222" i="1"/>
  <c r="LY222" i="1"/>
  <c r="LX222" i="1"/>
  <c r="LS222" i="1"/>
  <c r="LR222" i="1"/>
  <c r="LM222" i="1"/>
  <c r="LL222" i="1"/>
  <c r="LN222" i="1" s="1"/>
  <c r="LG222" i="1"/>
  <c r="LF222" i="1"/>
  <c r="LA222" i="1"/>
  <c r="KZ222" i="1"/>
  <c r="KU222" i="1"/>
  <c r="KT222" i="1"/>
  <c r="KO222" i="1"/>
  <c r="KN222" i="1"/>
  <c r="KC222" i="1"/>
  <c r="KB222" i="1"/>
  <c r="KA222" i="1"/>
  <c r="JZ222" i="1"/>
  <c r="JY222" i="1"/>
  <c r="JW222" i="1"/>
  <c r="JV222" i="1"/>
  <c r="JU222" i="1"/>
  <c r="JT222" i="1"/>
  <c r="JR222" i="1"/>
  <c r="JQ222" i="1"/>
  <c r="JP222" i="1"/>
  <c r="JO222" i="1"/>
  <c r="JI222" i="1" s="1"/>
  <c r="JN222" i="1"/>
  <c r="JM222" i="1"/>
  <c r="JL222" i="1"/>
  <c r="JJ222" i="1"/>
  <c r="JH222" i="1"/>
  <c r="JG222" i="1"/>
  <c r="JF222" i="1"/>
  <c r="JA222" i="1"/>
  <c r="IZ222" i="1"/>
  <c r="IY222" i="1"/>
  <c r="IX222" i="1"/>
  <c r="IW222" i="1"/>
  <c r="IU222" i="1"/>
  <c r="IT222" i="1"/>
  <c r="IS222" i="1"/>
  <c r="IR222" i="1"/>
  <c r="IP222" i="1"/>
  <c r="IO222" i="1"/>
  <c r="IN222" i="1"/>
  <c r="IM222" i="1"/>
  <c r="IL222" i="1"/>
  <c r="IK222" i="1"/>
  <c r="IJ222" i="1"/>
  <c r="IH222" i="1"/>
  <c r="IF222" i="1"/>
  <c r="IE222" i="1"/>
  <c r="ID222" i="1"/>
  <c r="HW222" i="1"/>
  <c r="HS222" i="1"/>
  <c r="HJ222" i="1" s="1"/>
  <c r="HG222" i="1" s="1" a="1"/>
  <c r="HG222" i="1" s="1"/>
  <c r="HR222" i="1"/>
  <c r="HQ222" i="1"/>
  <c r="HP222" i="1"/>
  <c r="HO222" i="1"/>
  <c r="HI222" i="1"/>
  <c r="HC222" i="1"/>
  <c r="HA222" i="1" a="1"/>
  <c r="HA222" i="1" s="1"/>
  <c r="GY222" i="1"/>
  <c r="GX222" i="1"/>
  <c r="GL222" i="1"/>
  <c r="GM222" i="1" s="1"/>
  <c r="GZ222" i="1" s="1"/>
  <c r="FR222" i="1"/>
  <c r="FS222" i="1" s="1"/>
  <c r="FI222" i="1"/>
  <c r="FO222" i="1" s="1"/>
  <c r="DT222" i="1"/>
  <c r="DJ222" i="1"/>
  <c r="DI222" i="1"/>
  <c r="DH222" i="1"/>
  <c r="CZ222" i="1"/>
  <c r="CY222" i="1" s="1"/>
  <c r="CV222" i="1" s="1"/>
  <c r="Z222" i="1" s="1"/>
  <c r="AI222" i="1" s="1"/>
  <c r="CX222" i="1"/>
  <c r="CW222" i="1"/>
  <c r="CT222" i="1"/>
  <c r="CS222" i="1" s="1"/>
  <c r="CQ222" i="1" s="1"/>
  <c r="DB222" i="1" s="1"/>
  <c r="CP222" i="1"/>
  <c r="AL222" i="1"/>
  <c r="OQ221" i="1"/>
  <c r="OL221" i="1"/>
  <c r="OK221" i="1"/>
  <c r="OJ221" i="1"/>
  <c r="OI221" i="1"/>
  <c r="OH221" i="1"/>
  <c r="ON221" i="1" s="1"/>
  <c r="OG221" i="1"/>
  <c r="NS221" i="1"/>
  <c r="NR221" i="1"/>
  <c r="NP221" i="1"/>
  <c r="NO221" i="1"/>
  <c r="NC221" i="1"/>
  <c r="MY221" i="1"/>
  <c r="MQ221" i="1"/>
  <c r="MP221" i="1"/>
  <c r="MK221" i="1"/>
  <c r="MJ221" i="1"/>
  <c r="ME221" i="1"/>
  <c r="MD221" i="1"/>
  <c r="LY221" i="1"/>
  <c r="LX221" i="1"/>
  <c r="LS221" i="1"/>
  <c r="LR221" i="1"/>
  <c r="LT221" i="1" s="1"/>
  <c r="LM221" i="1"/>
  <c r="LL221" i="1"/>
  <c r="LG221" i="1"/>
  <c r="LF221" i="1"/>
  <c r="LA221" i="1"/>
  <c r="KZ221" i="1"/>
  <c r="KU221" i="1"/>
  <c r="KT221" i="1"/>
  <c r="KO221" i="1"/>
  <c r="KN221" i="1"/>
  <c r="KC221" i="1"/>
  <c r="KB221" i="1"/>
  <c r="KA221" i="1"/>
  <c r="JZ221" i="1"/>
  <c r="JY221" i="1"/>
  <c r="JW221" i="1"/>
  <c r="JV221" i="1"/>
  <c r="JU221" i="1"/>
  <c r="JT221" i="1"/>
  <c r="JR221" i="1"/>
  <c r="JQ221" i="1"/>
  <c r="JP221" i="1"/>
  <c r="JO221" i="1"/>
  <c r="JI221" i="1" s="1"/>
  <c r="JN221" i="1"/>
  <c r="JM221" i="1"/>
  <c r="JL221" i="1"/>
  <c r="JK221" i="1"/>
  <c r="JJ221" i="1"/>
  <c r="JH221" i="1"/>
  <c r="JG221" i="1"/>
  <c r="JF221" i="1"/>
  <c r="JA221" i="1"/>
  <c r="IZ221" i="1"/>
  <c r="IY221" i="1"/>
  <c r="IX221" i="1"/>
  <c r="IW221" i="1"/>
  <c r="IU221" i="1"/>
  <c r="IT221" i="1"/>
  <c r="IS221" i="1"/>
  <c r="IR221" i="1"/>
  <c r="IP221" i="1"/>
  <c r="IO221" i="1"/>
  <c r="IN221" i="1"/>
  <c r="IM221" i="1"/>
  <c r="IL221" i="1"/>
  <c r="IK221" i="1"/>
  <c r="IJ221" i="1"/>
  <c r="IH221" i="1"/>
  <c r="IF221" i="1"/>
  <c r="IE221" i="1"/>
  <c r="ID221" i="1"/>
  <c r="HW221" i="1"/>
  <c r="HS221" i="1"/>
  <c r="HJ221" i="1" s="1"/>
  <c r="HG221" i="1" s="1" a="1"/>
  <c r="HG221" i="1" s="1"/>
  <c r="HR221" i="1"/>
  <c r="HQ221" i="1"/>
  <c r="HP221" i="1"/>
  <c r="HO221" i="1"/>
  <c r="HI221" i="1"/>
  <c r="HC221" i="1"/>
  <c r="HA221" i="1" a="1"/>
  <c r="HA221" i="1" s="1"/>
  <c r="GY221" i="1"/>
  <c r="GX221" i="1"/>
  <c r="GL221" i="1"/>
  <c r="GM221" i="1" s="1"/>
  <c r="GZ221" i="1" s="1"/>
  <c r="FR221" i="1"/>
  <c r="FS221" i="1" s="1"/>
  <c r="FI221" i="1"/>
  <c r="FO221" i="1" s="1"/>
  <c r="DT221" i="1"/>
  <c r="DJ221" i="1"/>
  <c r="DI221" i="1"/>
  <c r="DH221" i="1"/>
  <c r="CZ221" i="1"/>
  <c r="CY221" i="1"/>
  <c r="CV221" i="1" s="1"/>
  <c r="Z221" i="1" s="1"/>
  <c r="AI221" i="1" s="1"/>
  <c r="CX221" i="1"/>
  <c r="CW221" i="1"/>
  <c r="CT221" i="1"/>
  <c r="CS221" i="1" s="1"/>
  <c r="CQ221" i="1" s="1"/>
  <c r="CP221" i="1"/>
  <c r="DC221" i="1" s="1"/>
  <c r="AL221" i="1"/>
  <c r="OQ220" i="1"/>
  <c r="OL220" i="1"/>
  <c r="OK220" i="1"/>
  <c r="OJ220" i="1"/>
  <c r="OI220" i="1"/>
  <c r="OH220" i="1"/>
  <c r="OG220" i="1"/>
  <c r="NS220" i="1"/>
  <c r="NR220" i="1"/>
  <c r="NP220" i="1"/>
  <c r="NO220" i="1"/>
  <c r="NQ220" i="1" s="1"/>
  <c r="NC220" i="1"/>
  <c r="MY220" i="1"/>
  <c r="MQ220" i="1"/>
  <c r="MP220" i="1"/>
  <c r="MK220" i="1"/>
  <c r="MJ220" i="1"/>
  <c r="ME220" i="1"/>
  <c r="MD220" i="1"/>
  <c r="MF220" i="1" s="1"/>
  <c r="LY220" i="1"/>
  <c r="LX220" i="1"/>
  <c r="LS220" i="1"/>
  <c r="LR220" i="1"/>
  <c r="LM220" i="1"/>
  <c r="LL220" i="1"/>
  <c r="LG220" i="1"/>
  <c r="LF220" i="1"/>
  <c r="LA220" i="1"/>
  <c r="KZ220" i="1"/>
  <c r="KU220" i="1"/>
  <c r="KT220" i="1"/>
  <c r="KO220" i="1"/>
  <c r="KN220" i="1"/>
  <c r="KC220" i="1"/>
  <c r="KB220" i="1"/>
  <c r="KA220" i="1"/>
  <c r="JZ220" i="1"/>
  <c r="JY220" i="1"/>
  <c r="JW220" i="1"/>
  <c r="JV220" i="1"/>
  <c r="JU220" i="1"/>
  <c r="JT220" i="1"/>
  <c r="JR220" i="1"/>
  <c r="JQ220" i="1"/>
  <c r="JP220" i="1"/>
  <c r="JO220" i="1"/>
  <c r="JN220" i="1"/>
  <c r="JM220" i="1"/>
  <c r="JL220" i="1"/>
  <c r="JJ220" i="1"/>
  <c r="JH220" i="1"/>
  <c r="JG220" i="1"/>
  <c r="JF220" i="1"/>
  <c r="JA220" i="1"/>
  <c r="IZ220" i="1"/>
  <c r="IY220" i="1"/>
  <c r="IX220" i="1"/>
  <c r="IW220" i="1"/>
  <c r="IU220" i="1"/>
  <c r="IT220" i="1"/>
  <c r="IS220" i="1"/>
  <c r="IR220" i="1"/>
  <c r="IP220" i="1"/>
  <c r="IO220" i="1"/>
  <c r="IN220" i="1"/>
  <c r="IM220" i="1"/>
  <c r="IL220" i="1"/>
  <c r="IK220" i="1"/>
  <c r="IJ220" i="1"/>
  <c r="IH220" i="1"/>
  <c r="IF220" i="1"/>
  <c r="IE220" i="1"/>
  <c r="ID220" i="1"/>
  <c r="HW220" i="1"/>
  <c r="HS220" i="1"/>
  <c r="HJ220" i="1" s="1"/>
  <c r="HG220" i="1" s="1" a="1"/>
  <c r="HG220" i="1" s="1"/>
  <c r="HR220" i="1"/>
  <c r="HQ220" i="1"/>
  <c r="HP220" i="1"/>
  <c r="HO220" i="1"/>
  <c r="HI220" i="1"/>
  <c r="HC220" i="1"/>
  <c r="HA220" i="1" a="1"/>
  <c r="HA220" i="1" s="1"/>
  <c r="GY220" i="1"/>
  <c r="GX220" i="1"/>
  <c r="GL220" i="1"/>
  <c r="GM220" i="1" s="1"/>
  <c r="GZ220" i="1" s="1"/>
  <c r="FR220" i="1"/>
  <c r="FI220" i="1"/>
  <c r="FO220" i="1" s="1"/>
  <c r="DT220" i="1"/>
  <c r="DJ220" i="1"/>
  <c r="DI220" i="1"/>
  <c r="DH220" i="1"/>
  <c r="CZ220" i="1"/>
  <c r="CY220" i="1" s="1"/>
  <c r="CV220" i="1" s="1"/>
  <c r="Z220" i="1" s="1"/>
  <c r="AI220" i="1" s="1"/>
  <c r="CX220" i="1"/>
  <c r="CW220" i="1"/>
  <c r="CT220" i="1"/>
  <c r="CS220" i="1" s="1"/>
  <c r="CQ220" i="1" s="1"/>
  <c r="DB220" i="1" s="1"/>
  <c r="CP220" i="1"/>
  <c r="DC220" i="1" s="1"/>
  <c r="AL220" i="1"/>
  <c r="OQ219" i="1"/>
  <c r="OL219" i="1"/>
  <c r="OK219" i="1"/>
  <c r="OJ219" i="1"/>
  <c r="OI219" i="1"/>
  <c r="OH219" i="1"/>
  <c r="OG219" i="1"/>
  <c r="OM219" i="1" s="1"/>
  <c r="NS219" i="1"/>
  <c r="NR219" i="1"/>
  <c r="NP219" i="1"/>
  <c r="NO219" i="1"/>
  <c r="NC219" i="1"/>
  <c r="MY219" i="1"/>
  <c r="MQ219" i="1"/>
  <c r="MP219" i="1"/>
  <c r="MK219" i="1"/>
  <c r="MJ219" i="1"/>
  <c r="ME219" i="1"/>
  <c r="MD219" i="1"/>
  <c r="LY219" i="1"/>
  <c r="LX219" i="1"/>
  <c r="LS219" i="1"/>
  <c r="LR219" i="1"/>
  <c r="LM219" i="1"/>
  <c r="LL219" i="1"/>
  <c r="LG219" i="1"/>
  <c r="LF219" i="1"/>
  <c r="LA219" i="1"/>
  <c r="KZ219" i="1"/>
  <c r="KU219" i="1"/>
  <c r="KT219" i="1"/>
  <c r="KO219" i="1"/>
  <c r="KN219" i="1"/>
  <c r="KC219" i="1"/>
  <c r="KB219" i="1"/>
  <c r="KA219" i="1"/>
  <c r="JZ219" i="1"/>
  <c r="JY219" i="1"/>
  <c r="JW219" i="1"/>
  <c r="JV219" i="1"/>
  <c r="JU219" i="1"/>
  <c r="JT219" i="1"/>
  <c r="JR219" i="1"/>
  <c r="JQ219" i="1"/>
  <c r="JP219" i="1"/>
  <c r="JO219" i="1"/>
  <c r="JN219" i="1"/>
  <c r="JM219" i="1"/>
  <c r="JL219" i="1"/>
  <c r="JJ219" i="1"/>
  <c r="JH219" i="1"/>
  <c r="JG219" i="1"/>
  <c r="JF219" i="1"/>
  <c r="JA219" i="1"/>
  <c r="IZ219" i="1"/>
  <c r="IY219" i="1"/>
  <c r="IX219" i="1"/>
  <c r="IW219" i="1"/>
  <c r="IU219" i="1"/>
  <c r="IT219" i="1"/>
  <c r="IS219" i="1"/>
  <c r="IR219" i="1"/>
  <c r="IP219" i="1"/>
  <c r="IO219" i="1"/>
  <c r="IN219" i="1"/>
  <c r="IM219" i="1"/>
  <c r="IL219" i="1"/>
  <c r="IK219" i="1"/>
  <c r="IJ219" i="1"/>
  <c r="IH219" i="1"/>
  <c r="IF219" i="1"/>
  <c r="IE219" i="1"/>
  <c r="ID219" i="1"/>
  <c r="HW219" i="1"/>
  <c r="HS219" i="1"/>
  <c r="HJ219" i="1" s="1"/>
  <c r="HG219" i="1" s="1" a="1"/>
  <c r="HG219" i="1" s="1"/>
  <c r="HR219" i="1"/>
  <c r="HQ219" i="1"/>
  <c r="HP219" i="1"/>
  <c r="HO219" i="1"/>
  <c r="HI219" i="1"/>
  <c r="HC219" i="1"/>
  <c r="HA219" i="1" a="1"/>
  <c r="HA219" i="1" s="1"/>
  <c r="GY219" i="1"/>
  <c r="GX219" i="1"/>
  <c r="GL219" i="1"/>
  <c r="GM219" i="1" s="1"/>
  <c r="GZ219" i="1" s="1"/>
  <c r="FR219" i="1"/>
  <c r="FS219" i="1" s="1"/>
  <c r="FI219" i="1"/>
  <c r="FO219" i="1" s="1"/>
  <c r="DT219" i="1"/>
  <c r="DJ219" i="1"/>
  <c r="DI219" i="1"/>
  <c r="DH219" i="1"/>
  <c r="CZ219" i="1"/>
  <c r="CY219" i="1" s="1"/>
  <c r="CV219" i="1" s="1"/>
  <c r="Z219" i="1" s="1"/>
  <c r="AI219" i="1" s="1"/>
  <c r="CX219" i="1"/>
  <c r="CW219" i="1"/>
  <c r="CT219" i="1"/>
  <c r="CS219" i="1" s="1"/>
  <c r="CQ219" i="1" s="1"/>
  <c r="DB219" i="1" s="1"/>
  <c r="CP219" i="1"/>
  <c r="DC219" i="1" s="1"/>
  <c r="AL219" i="1"/>
  <c r="OQ218" i="1"/>
  <c r="OL218" i="1"/>
  <c r="OK218" i="1"/>
  <c r="OJ218" i="1"/>
  <c r="OI218" i="1"/>
  <c r="OH218" i="1"/>
  <c r="OG218" i="1"/>
  <c r="NS218" i="1"/>
  <c r="NR218" i="1"/>
  <c r="NP218" i="1"/>
  <c r="NO218" i="1"/>
  <c r="NC218" i="1"/>
  <c r="MY218" i="1"/>
  <c r="MQ218" i="1"/>
  <c r="MP218" i="1"/>
  <c r="MK218" i="1"/>
  <c r="MJ218" i="1"/>
  <c r="ME218" i="1"/>
  <c r="MD218" i="1"/>
  <c r="LY218" i="1"/>
  <c r="LX218" i="1"/>
  <c r="LS218" i="1"/>
  <c r="LR218" i="1"/>
  <c r="LM218" i="1"/>
  <c r="LL218" i="1"/>
  <c r="LG218" i="1"/>
  <c r="LF218" i="1"/>
  <c r="LA218" i="1"/>
  <c r="KZ218" i="1"/>
  <c r="KU218" i="1"/>
  <c r="KT218" i="1"/>
  <c r="KO218" i="1"/>
  <c r="KN218" i="1"/>
  <c r="KC218" i="1"/>
  <c r="KB218" i="1"/>
  <c r="KA218" i="1"/>
  <c r="JZ218" i="1"/>
  <c r="JY218" i="1"/>
  <c r="JW218" i="1"/>
  <c r="JV218" i="1"/>
  <c r="JU218" i="1"/>
  <c r="JT218" i="1"/>
  <c r="JR218" i="1"/>
  <c r="JQ218" i="1"/>
  <c r="JP218" i="1"/>
  <c r="JO218" i="1"/>
  <c r="JI218" i="1" s="1"/>
  <c r="JN218" i="1"/>
  <c r="JM218" i="1"/>
  <c r="JL218" i="1"/>
  <c r="JJ218" i="1"/>
  <c r="JH218" i="1"/>
  <c r="JG218" i="1"/>
  <c r="JF218" i="1"/>
  <c r="JA218" i="1"/>
  <c r="IZ218" i="1"/>
  <c r="IY218" i="1"/>
  <c r="IX218" i="1"/>
  <c r="IW218" i="1"/>
  <c r="IU218" i="1"/>
  <c r="IT218" i="1"/>
  <c r="IS218" i="1"/>
  <c r="IR218" i="1"/>
  <c r="IP218" i="1"/>
  <c r="IO218" i="1"/>
  <c r="IN218" i="1"/>
  <c r="IM218" i="1"/>
  <c r="II218" i="1" s="1"/>
  <c r="IL218" i="1"/>
  <c r="IK218" i="1"/>
  <c r="IJ218" i="1"/>
  <c r="IH218" i="1"/>
  <c r="IF218" i="1"/>
  <c r="IE218" i="1"/>
  <c r="ID218" i="1"/>
  <c r="HW218" i="1"/>
  <c r="HS218" i="1"/>
  <c r="HJ218" i="1" s="1"/>
  <c r="HG218" i="1" s="1" a="1"/>
  <c r="HG218" i="1" s="1"/>
  <c r="HR218" i="1"/>
  <c r="HQ218" i="1"/>
  <c r="HP218" i="1"/>
  <c r="HO218" i="1"/>
  <c r="HI218" i="1"/>
  <c r="HC218" i="1"/>
  <c r="HA218" i="1" a="1"/>
  <c r="HA218" i="1" s="1"/>
  <c r="GY218" i="1"/>
  <c r="GX218" i="1"/>
  <c r="GL218" i="1"/>
  <c r="GM218" i="1" s="1"/>
  <c r="GZ218" i="1" s="1"/>
  <c r="FR218" i="1"/>
  <c r="FS218" i="1" s="1"/>
  <c r="FT218" i="1" s="1"/>
  <c r="FU218" i="1" s="1"/>
  <c r="FV218" i="1" s="1"/>
  <c r="ES218" i="1" s="1"/>
  <c r="FI218" i="1"/>
  <c r="FO218" i="1" s="1"/>
  <c r="DT218" i="1"/>
  <c r="DJ218" i="1"/>
  <c r="DI218" i="1"/>
  <c r="DH218" i="1"/>
  <c r="CZ218" i="1"/>
  <c r="CY218" i="1" s="1"/>
  <c r="CV218" i="1" s="1"/>
  <c r="Z218" i="1" s="1"/>
  <c r="AI218" i="1" s="1"/>
  <c r="CX218" i="1"/>
  <c r="CW218" i="1"/>
  <c r="CT218" i="1"/>
  <c r="CS218" i="1" s="1"/>
  <c r="CQ218" i="1" s="1"/>
  <c r="DB218" i="1" s="1"/>
  <c r="CP218" i="1"/>
  <c r="AL218" i="1"/>
  <c r="OQ217" i="1"/>
  <c r="OL217" i="1"/>
  <c r="OK217" i="1"/>
  <c r="OJ217" i="1"/>
  <c r="OI217" i="1"/>
  <c r="OH217" i="1"/>
  <c r="OG217" i="1"/>
  <c r="NS217" i="1"/>
  <c r="NR217" i="1"/>
  <c r="NP217" i="1"/>
  <c r="NO217" i="1"/>
  <c r="NC217" i="1"/>
  <c r="MY217" i="1"/>
  <c r="MQ217" i="1"/>
  <c r="MP217" i="1"/>
  <c r="MK217" i="1"/>
  <c r="MJ217" i="1"/>
  <c r="ME217" i="1"/>
  <c r="MD217" i="1"/>
  <c r="LY217" i="1"/>
  <c r="LX217" i="1"/>
  <c r="LS217" i="1"/>
  <c r="LR217" i="1"/>
  <c r="LM217" i="1"/>
  <c r="LL217" i="1"/>
  <c r="LG217" i="1"/>
  <c r="LF217" i="1"/>
  <c r="LA217" i="1"/>
  <c r="KZ217" i="1"/>
  <c r="KU217" i="1"/>
  <c r="KT217" i="1"/>
  <c r="KO217" i="1"/>
  <c r="KN217" i="1"/>
  <c r="KC217" i="1"/>
  <c r="KB217" i="1"/>
  <c r="KA217" i="1"/>
  <c r="JZ217" i="1"/>
  <c r="JY217" i="1"/>
  <c r="JW217" i="1"/>
  <c r="JV217" i="1"/>
  <c r="JU217" i="1"/>
  <c r="JT217" i="1"/>
  <c r="JR217" i="1"/>
  <c r="JQ217" i="1"/>
  <c r="JP217" i="1"/>
  <c r="JO217" i="1"/>
  <c r="JN217" i="1"/>
  <c r="JM217" i="1"/>
  <c r="JL217" i="1"/>
  <c r="JJ217" i="1"/>
  <c r="JH217" i="1"/>
  <c r="JG217" i="1"/>
  <c r="JF217" i="1"/>
  <c r="JA217" i="1"/>
  <c r="IZ217" i="1"/>
  <c r="IY217" i="1"/>
  <c r="IX217" i="1"/>
  <c r="IW217" i="1"/>
  <c r="IU217" i="1"/>
  <c r="IT217" i="1"/>
  <c r="IS217" i="1"/>
  <c r="IR217" i="1"/>
  <c r="IP217" i="1"/>
  <c r="IO217" i="1"/>
  <c r="IN217" i="1"/>
  <c r="IM217" i="1"/>
  <c r="II217" i="1" s="1"/>
  <c r="IA217" i="1" s="1"/>
  <c r="IB217" i="1" s="1"/>
  <c r="KF217" i="1" s="1"/>
  <c r="IL217" i="1"/>
  <c r="IK217" i="1"/>
  <c r="IJ217" i="1"/>
  <c r="IH217" i="1"/>
  <c r="IF217" i="1"/>
  <c r="IE217" i="1"/>
  <c r="ID217" i="1"/>
  <c r="HW217" i="1"/>
  <c r="HS217" i="1"/>
  <c r="HR217" i="1"/>
  <c r="HQ217" i="1"/>
  <c r="HP217" i="1"/>
  <c r="HO217" i="1"/>
  <c r="HJ217" i="1"/>
  <c r="HG217" i="1" s="1" a="1"/>
  <c r="HG217" i="1" s="1"/>
  <c r="HI217" i="1"/>
  <c r="HC217" i="1"/>
  <c r="HA217" i="1" a="1"/>
  <c r="HA217" i="1" s="1"/>
  <c r="GY217" i="1"/>
  <c r="GX217" i="1"/>
  <c r="GL217" i="1"/>
  <c r="GM217" i="1" s="1"/>
  <c r="GZ217" i="1" s="1"/>
  <c r="FR217" i="1"/>
  <c r="FI217" i="1"/>
  <c r="FO217" i="1" s="1"/>
  <c r="DT217" i="1"/>
  <c r="DJ217" i="1"/>
  <c r="DI217" i="1"/>
  <c r="DH217" i="1"/>
  <c r="CZ217" i="1"/>
  <c r="CY217" i="1" s="1"/>
  <c r="CV217" i="1" s="1"/>
  <c r="Z217" i="1" s="1"/>
  <c r="AI217" i="1" s="1"/>
  <c r="CX217" i="1"/>
  <c r="CW217" i="1"/>
  <c r="CT217" i="1"/>
  <c r="CS217" i="1" s="1"/>
  <c r="CQ217" i="1" s="1"/>
  <c r="DB217" i="1" s="1"/>
  <c r="CP217" i="1"/>
  <c r="AL217" i="1"/>
  <c r="OQ216" i="1"/>
  <c r="OL216" i="1"/>
  <c r="OK216" i="1"/>
  <c r="OJ216" i="1"/>
  <c r="OI216" i="1"/>
  <c r="OH216" i="1"/>
  <c r="ON216" i="1" s="1"/>
  <c r="OG216" i="1"/>
  <c r="NS216" i="1"/>
  <c r="NR216" i="1"/>
  <c r="NP216" i="1"/>
  <c r="NO216" i="1"/>
  <c r="NC216" i="1"/>
  <c r="MY216" i="1"/>
  <c r="MQ216" i="1"/>
  <c r="MP216" i="1"/>
  <c r="MK216" i="1"/>
  <c r="MJ216" i="1"/>
  <c r="ME216" i="1"/>
  <c r="MD216" i="1"/>
  <c r="LY216" i="1"/>
  <c r="LX216" i="1"/>
  <c r="LS216" i="1"/>
  <c r="LR216" i="1"/>
  <c r="LM216" i="1"/>
  <c r="LL216" i="1"/>
  <c r="LG216" i="1"/>
  <c r="LF216" i="1"/>
  <c r="LA216" i="1"/>
  <c r="KZ216" i="1"/>
  <c r="KU216" i="1"/>
  <c r="KT216" i="1"/>
  <c r="KO216" i="1"/>
  <c r="KN216" i="1"/>
  <c r="KC216" i="1"/>
  <c r="KB216" i="1"/>
  <c r="KA216" i="1"/>
  <c r="JZ216" i="1"/>
  <c r="JY216" i="1"/>
  <c r="JW216" i="1"/>
  <c r="JV216" i="1"/>
  <c r="JU216" i="1"/>
  <c r="JT216" i="1"/>
  <c r="JR216" i="1"/>
  <c r="JQ216" i="1"/>
  <c r="JP216" i="1"/>
  <c r="JO216" i="1"/>
  <c r="JN216" i="1"/>
  <c r="JM216" i="1"/>
  <c r="JL216" i="1"/>
  <c r="JK216" i="1"/>
  <c r="JJ216" i="1"/>
  <c r="JI216" i="1"/>
  <c r="JH216" i="1"/>
  <c r="JG216" i="1"/>
  <c r="JF216" i="1"/>
  <c r="JE216" i="1"/>
  <c r="JC216" i="1"/>
  <c r="JD216" i="1" s="1"/>
  <c r="KI216" i="1" s="1"/>
  <c r="JA216" i="1"/>
  <c r="IZ216" i="1"/>
  <c r="IY216" i="1"/>
  <c r="IX216" i="1"/>
  <c r="IW216" i="1"/>
  <c r="IU216" i="1"/>
  <c r="IT216" i="1"/>
  <c r="IS216" i="1"/>
  <c r="IR216" i="1"/>
  <c r="IP216" i="1"/>
  <c r="IO216" i="1"/>
  <c r="IN216" i="1"/>
  <c r="IM216" i="1"/>
  <c r="IL216" i="1"/>
  <c r="IK216" i="1"/>
  <c r="IJ216" i="1"/>
  <c r="II216" i="1"/>
  <c r="IH216" i="1"/>
  <c r="IG216" i="1"/>
  <c r="IF216" i="1"/>
  <c r="IE216" i="1"/>
  <c r="ID216" i="1"/>
  <c r="IC216" i="1"/>
  <c r="IA216" i="1"/>
  <c r="IB216" i="1" s="1"/>
  <c r="KF216" i="1" s="1"/>
  <c r="HW216" i="1"/>
  <c r="HS216" i="1"/>
  <c r="HJ216" i="1" s="1"/>
  <c r="HG216" i="1" s="1" a="1"/>
  <c r="HG216" i="1" s="1"/>
  <c r="HR216" i="1"/>
  <c r="HQ216" i="1"/>
  <c r="HP216" i="1"/>
  <c r="HO216" i="1"/>
  <c r="HI216" i="1"/>
  <c r="HC216" i="1"/>
  <c r="HA216" i="1" a="1"/>
  <c r="HA216" i="1" s="1"/>
  <c r="GY216" i="1"/>
  <c r="GX216" i="1"/>
  <c r="GL216" i="1"/>
  <c r="GM216" i="1" s="1"/>
  <c r="GZ216" i="1" s="1"/>
  <c r="FW216" i="1"/>
  <c r="FU216" i="1"/>
  <c r="FV216" i="1" s="1"/>
  <c r="FT216" i="1"/>
  <c r="FS216" i="1"/>
  <c r="FR216" i="1"/>
  <c r="FI216" i="1"/>
  <c r="FO216" i="1" s="1"/>
  <c r="ET216" i="1"/>
  <c r="ES216" i="1"/>
  <c r="FD216" i="1" s="1"/>
  <c r="FE216" i="1" s="1"/>
  <c r="EP216" i="1"/>
  <c r="EB216" i="1"/>
  <c r="EA216" i="1"/>
  <c r="EG216" i="1" s="1"/>
  <c r="DY216" i="1"/>
  <c r="DX216" i="1"/>
  <c r="DT216" i="1"/>
  <c r="DJ216" i="1"/>
  <c r="DI216" i="1"/>
  <c r="DH216" i="1"/>
  <c r="CZ216" i="1"/>
  <c r="CY216" i="1" s="1"/>
  <c r="CV216" i="1" s="1"/>
  <c r="Z216" i="1" s="1"/>
  <c r="CX216" i="1"/>
  <c r="CW216" i="1"/>
  <c r="CT216" i="1"/>
  <c r="CS216" i="1" s="1"/>
  <c r="CQ216" i="1" s="1"/>
  <c r="CP216" i="1"/>
  <c r="DC216" i="1" s="1"/>
  <c r="AL216" i="1"/>
  <c r="AI216" i="1"/>
  <c r="OQ215" i="1"/>
  <c r="OL215" i="1"/>
  <c r="OK215" i="1"/>
  <c r="OJ215" i="1"/>
  <c r="OI215" i="1"/>
  <c r="OH215" i="1"/>
  <c r="OG215" i="1"/>
  <c r="NS215" i="1"/>
  <c r="NR215" i="1"/>
  <c r="NP215" i="1"/>
  <c r="NO215" i="1"/>
  <c r="NC215" i="1"/>
  <c r="MY215" i="1"/>
  <c r="MQ215" i="1"/>
  <c r="MP215" i="1"/>
  <c r="MK215" i="1"/>
  <c r="MJ215" i="1"/>
  <c r="ME215" i="1"/>
  <c r="MD215" i="1"/>
  <c r="LY215" i="1"/>
  <c r="LX215" i="1"/>
  <c r="LS215" i="1"/>
  <c r="LR215" i="1"/>
  <c r="LM215" i="1"/>
  <c r="LL215" i="1"/>
  <c r="LG215" i="1"/>
  <c r="LF215" i="1"/>
  <c r="LA215" i="1"/>
  <c r="KZ215" i="1"/>
  <c r="KU215" i="1"/>
  <c r="KT215" i="1"/>
  <c r="KV215" i="1" s="1"/>
  <c r="KO215" i="1"/>
  <c r="KN215" i="1"/>
  <c r="KC215" i="1"/>
  <c r="KB215" i="1"/>
  <c r="KA215" i="1"/>
  <c r="JZ215" i="1"/>
  <c r="JY215" i="1"/>
  <c r="JW215" i="1"/>
  <c r="JV215" i="1"/>
  <c r="JU215" i="1"/>
  <c r="JT215" i="1"/>
  <c r="JR215" i="1"/>
  <c r="JQ215" i="1"/>
  <c r="JP215" i="1"/>
  <c r="JO215" i="1"/>
  <c r="JK215" i="1" s="1"/>
  <c r="JC215" i="1" s="1"/>
  <c r="JD215" i="1" s="1"/>
  <c r="KI215" i="1" s="1"/>
  <c r="KX215" i="1" s="1"/>
  <c r="JN215" i="1"/>
  <c r="JM215" i="1"/>
  <c r="JL215" i="1"/>
  <c r="JJ215" i="1"/>
  <c r="JH215" i="1"/>
  <c r="JG215" i="1"/>
  <c r="JF215" i="1"/>
  <c r="JA215" i="1"/>
  <c r="IZ215" i="1"/>
  <c r="IY215" i="1"/>
  <c r="IX215" i="1"/>
  <c r="IW215" i="1"/>
  <c r="IU215" i="1"/>
  <c r="IT215" i="1"/>
  <c r="IS215" i="1"/>
  <c r="IR215" i="1"/>
  <c r="IP215" i="1"/>
  <c r="IO215" i="1"/>
  <c r="IN215" i="1"/>
  <c r="IM215" i="1"/>
  <c r="II215" i="1" s="1"/>
  <c r="IL215" i="1"/>
  <c r="IK215" i="1"/>
  <c r="IJ215" i="1"/>
  <c r="IH215" i="1"/>
  <c r="IF215" i="1"/>
  <c r="IE215" i="1"/>
  <c r="ID215" i="1"/>
  <c r="HW215" i="1"/>
  <c r="HS215" i="1"/>
  <c r="HJ215" i="1" s="1"/>
  <c r="HG215" i="1" s="1" a="1"/>
  <c r="HG215" i="1" s="1"/>
  <c r="HR215" i="1"/>
  <c r="HQ215" i="1"/>
  <c r="HP215" i="1"/>
  <c r="HO215" i="1"/>
  <c r="HI215" i="1"/>
  <c r="HC215" i="1"/>
  <c r="HA215" i="1" a="1"/>
  <c r="HA215" i="1" s="1"/>
  <c r="GY215" i="1"/>
  <c r="GX215" i="1"/>
  <c r="GL215" i="1"/>
  <c r="GM215" i="1" s="1"/>
  <c r="GZ215" i="1" s="1"/>
  <c r="FR215" i="1"/>
  <c r="FS215" i="1" s="1"/>
  <c r="FI215" i="1"/>
  <c r="FO215" i="1" s="1"/>
  <c r="DT215" i="1"/>
  <c r="DJ215" i="1"/>
  <c r="DI215" i="1"/>
  <c r="DH215" i="1"/>
  <c r="CZ215" i="1"/>
  <c r="CY215" i="1" s="1"/>
  <c r="CV215" i="1" s="1"/>
  <c r="Z215" i="1" s="1"/>
  <c r="AI215" i="1" s="1"/>
  <c r="CX215" i="1"/>
  <c r="CW215" i="1"/>
  <c r="CT215" i="1"/>
  <c r="CS215" i="1" s="1"/>
  <c r="CQ215" i="1" s="1"/>
  <c r="DB215" i="1" s="1"/>
  <c r="CP215" i="1"/>
  <c r="AL215" i="1"/>
  <c r="OQ214" i="1"/>
  <c r="OL214" i="1"/>
  <c r="OK214" i="1"/>
  <c r="OJ214" i="1"/>
  <c r="OI214" i="1"/>
  <c r="OH214" i="1"/>
  <c r="OG214" i="1"/>
  <c r="NS214" i="1"/>
  <c r="NR214" i="1"/>
  <c r="NP214" i="1"/>
  <c r="NO214" i="1"/>
  <c r="NC214" i="1"/>
  <c r="MY214" i="1"/>
  <c r="NG214" i="1" s="1"/>
  <c r="MQ214" i="1"/>
  <c r="MP214" i="1"/>
  <c r="MK214" i="1"/>
  <c r="MJ214" i="1"/>
  <c r="ME214" i="1"/>
  <c r="MD214" i="1"/>
  <c r="LY214" i="1"/>
  <c r="LX214" i="1"/>
  <c r="LS214" i="1"/>
  <c r="LR214" i="1"/>
  <c r="LM214" i="1"/>
  <c r="LL214" i="1"/>
  <c r="LG214" i="1"/>
  <c r="LF214" i="1"/>
  <c r="LA214" i="1"/>
  <c r="KZ214" i="1"/>
  <c r="LB214" i="1" s="1"/>
  <c r="KU214" i="1"/>
  <c r="KT214" i="1"/>
  <c r="KO214" i="1"/>
  <c r="KN214" i="1"/>
  <c r="KC214" i="1"/>
  <c r="KB214" i="1"/>
  <c r="KA214" i="1"/>
  <c r="JZ214" i="1"/>
  <c r="JY214" i="1"/>
  <c r="JW214" i="1"/>
  <c r="JV214" i="1"/>
  <c r="JU214" i="1"/>
  <c r="JT214" i="1"/>
  <c r="JR214" i="1"/>
  <c r="JQ214" i="1"/>
  <c r="JP214" i="1"/>
  <c r="JO214" i="1"/>
  <c r="JK214" i="1" s="1"/>
  <c r="JE214" i="1" s="1"/>
  <c r="JN214" i="1"/>
  <c r="JM214" i="1"/>
  <c r="JL214" i="1"/>
  <c r="JJ214" i="1"/>
  <c r="JH214" i="1"/>
  <c r="JG214" i="1"/>
  <c r="JF214" i="1"/>
  <c r="JA214" i="1"/>
  <c r="IZ214" i="1"/>
  <c r="IY214" i="1"/>
  <c r="IX214" i="1"/>
  <c r="IW214" i="1"/>
  <c r="IU214" i="1"/>
  <c r="IT214" i="1"/>
  <c r="IS214" i="1"/>
  <c r="IR214" i="1"/>
  <c r="IP214" i="1"/>
  <c r="IO214" i="1"/>
  <c r="IN214" i="1"/>
  <c r="IM214" i="1"/>
  <c r="II214" i="1" s="1"/>
  <c r="IL214" i="1"/>
  <c r="IK214" i="1"/>
  <c r="IJ214" i="1"/>
  <c r="IH214" i="1"/>
  <c r="IF214" i="1"/>
  <c r="IE214" i="1"/>
  <c r="ID214" i="1"/>
  <c r="HW214" i="1"/>
  <c r="HS214" i="1"/>
  <c r="HJ214" i="1" s="1"/>
  <c r="HG214" i="1" s="1" a="1"/>
  <c r="HG214" i="1" s="1"/>
  <c r="HR214" i="1"/>
  <c r="HQ214" i="1"/>
  <c r="HP214" i="1"/>
  <c r="HO214" i="1"/>
  <c r="HI214" i="1"/>
  <c r="HC214" i="1"/>
  <c r="HA214" i="1" a="1"/>
  <c r="HA214" i="1" s="1"/>
  <c r="GY214" i="1"/>
  <c r="GX214" i="1"/>
  <c r="GL214" i="1"/>
  <c r="GM214" i="1" s="1"/>
  <c r="GZ214" i="1" s="1"/>
  <c r="FR214" i="1"/>
  <c r="FI214" i="1"/>
  <c r="FO214" i="1" s="1"/>
  <c r="DT214" i="1"/>
  <c r="DJ214" i="1"/>
  <c r="DI214" i="1"/>
  <c r="DH214" i="1"/>
  <c r="CZ214" i="1"/>
  <c r="CY214" i="1" s="1"/>
  <c r="CV214" i="1" s="1"/>
  <c r="Z214" i="1" s="1"/>
  <c r="AI214" i="1" s="1"/>
  <c r="CX214" i="1"/>
  <c r="CW214" i="1"/>
  <c r="CT214" i="1"/>
  <c r="CS214" i="1" s="1"/>
  <c r="CQ214" i="1" s="1"/>
  <c r="CP214" i="1"/>
  <c r="DC214" i="1" s="1"/>
  <c r="AL214" i="1"/>
  <c r="OQ213" i="1"/>
  <c r="OL213" i="1"/>
  <c r="OK213" i="1"/>
  <c r="OJ213" i="1"/>
  <c r="OI213" i="1"/>
  <c r="OH213" i="1"/>
  <c r="OG213" i="1"/>
  <c r="NS213" i="1"/>
  <c r="NR213" i="1"/>
  <c r="NP213" i="1"/>
  <c r="NO213" i="1"/>
  <c r="NC213" i="1"/>
  <c r="MY213" i="1"/>
  <c r="MQ213" i="1"/>
  <c r="MP213" i="1"/>
  <c r="MK213" i="1"/>
  <c r="MJ213" i="1"/>
  <c r="ME213" i="1"/>
  <c r="MD213" i="1"/>
  <c r="LY213" i="1"/>
  <c r="LX213" i="1"/>
  <c r="LZ213" i="1" s="1"/>
  <c r="LS213" i="1"/>
  <c r="LR213" i="1"/>
  <c r="LM213" i="1"/>
  <c r="LL213" i="1"/>
  <c r="LG213" i="1"/>
  <c r="LF213" i="1"/>
  <c r="LA213" i="1"/>
  <c r="KZ213" i="1"/>
  <c r="LB213" i="1" s="1"/>
  <c r="KU213" i="1"/>
  <c r="KT213" i="1"/>
  <c r="KO213" i="1"/>
  <c r="KN213" i="1"/>
  <c r="KC213" i="1"/>
  <c r="KB213" i="1"/>
  <c r="KA213" i="1"/>
  <c r="JZ213" i="1"/>
  <c r="JY213" i="1"/>
  <c r="JW213" i="1"/>
  <c r="JV213" i="1"/>
  <c r="JU213" i="1"/>
  <c r="JT213" i="1"/>
  <c r="JR213" i="1"/>
  <c r="JQ213" i="1"/>
  <c r="JP213" i="1"/>
  <c r="JO213" i="1"/>
  <c r="JN213" i="1"/>
  <c r="JM213" i="1"/>
  <c r="JL213" i="1"/>
  <c r="JJ213" i="1"/>
  <c r="JH213" i="1"/>
  <c r="JG213" i="1"/>
  <c r="JF213" i="1"/>
  <c r="JA213" i="1"/>
  <c r="IZ213" i="1"/>
  <c r="IY213" i="1"/>
  <c r="IX213" i="1"/>
  <c r="IW213" i="1"/>
  <c r="IU213" i="1"/>
  <c r="IT213" i="1"/>
  <c r="IS213" i="1"/>
  <c r="IR213" i="1"/>
  <c r="IP213" i="1"/>
  <c r="IO213" i="1"/>
  <c r="IN213" i="1"/>
  <c r="IM213" i="1"/>
  <c r="IG213" i="1" s="1"/>
  <c r="IL213" i="1"/>
  <c r="IK213" i="1"/>
  <c r="IJ213" i="1"/>
  <c r="II213" i="1"/>
  <c r="IA213" i="1" s="1"/>
  <c r="IB213" i="1" s="1"/>
  <c r="KF213" i="1" s="1"/>
  <c r="IH213" i="1"/>
  <c r="IF213" i="1"/>
  <c r="IE213" i="1"/>
  <c r="ID213" i="1"/>
  <c r="HW213" i="1"/>
  <c r="HS213" i="1"/>
  <c r="HJ213" i="1" s="1"/>
  <c r="HG213" i="1" s="1" a="1"/>
  <c r="HG213" i="1" s="1"/>
  <c r="HR213" i="1"/>
  <c r="HQ213" i="1"/>
  <c r="HP213" i="1"/>
  <c r="HO213" i="1"/>
  <c r="HI213" i="1"/>
  <c r="HC213" i="1"/>
  <c r="HA213" i="1" a="1"/>
  <c r="HA213" i="1" s="1"/>
  <c r="GY213" i="1"/>
  <c r="GX213" i="1"/>
  <c r="GL213" i="1"/>
  <c r="GM213" i="1" s="1"/>
  <c r="GZ213" i="1" s="1"/>
  <c r="FR213" i="1"/>
  <c r="FS213" i="1" s="1"/>
  <c r="FT213" i="1" s="1"/>
  <c r="FU213" i="1" s="1"/>
  <c r="FV213" i="1" s="1"/>
  <c r="ES213" i="1" s="1"/>
  <c r="FI213" i="1"/>
  <c r="FO213" i="1" s="1"/>
  <c r="DT213" i="1"/>
  <c r="DJ213" i="1"/>
  <c r="DI213" i="1"/>
  <c r="DH213" i="1"/>
  <c r="CZ213" i="1"/>
  <c r="CY213" i="1" s="1"/>
  <c r="CV213" i="1" s="1"/>
  <c r="Z213" i="1" s="1"/>
  <c r="AI213" i="1" s="1"/>
  <c r="CX213" i="1"/>
  <c r="CW213" i="1"/>
  <c r="CT213" i="1"/>
  <c r="CS213" i="1" s="1"/>
  <c r="CQ213" i="1" s="1"/>
  <c r="CP213" i="1"/>
  <c r="DC213" i="1" s="1"/>
  <c r="AL213" i="1"/>
  <c r="OQ212" i="1"/>
  <c r="OL212" i="1"/>
  <c r="OK212" i="1"/>
  <c r="OJ212" i="1"/>
  <c r="OI212" i="1"/>
  <c r="OH212" i="1"/>
  <c r="OG212" i="1"/>
  <c r="NS212" i="1"/>
  <c r="NR212" i="1"/>
  <c r="NP212" i="1"/>
  <c r="NO212" i="1"/>
  <c r="NC212" i="1"/>
  <c r="MY212" i="1"/>
  <c r="MQ212" i="1"/>
  <c r="MP212" i="1"/>
  <c r="MK212" i="1"/>
  <c r="MJ212" i="1"/>
  <c r="ME212" i="1"/>
  <c r="MD212" i="1"/>
  <c r="LY212" i="1"/>
  <c r="LX212" i="1"/>
  <c r="LS212" i="1"/>
  <c r="LR212" i="1"/>
  <c r="LM212" i="1"/>
  <c r="LL212" i="1"/>
  <c r="LG212" i="1"/>
  <c r="LF212" i="1"/>
  <c r="LA212" i="1"/>
  <c r="KZ212" i="1"/>
  <c r="KU212" i="1"/>
  <c r="KT212" i="1"/>
  <c r="KO212" i="1"/>
  <c r="KN212" i="1"/>
  <c r="KC212" i="1"/>
  <c r="KB212" i="1"/>
  <c r="KA212" i="1"/>
  <c r="JZ212" i="1"/>
  <c r="JY212" i="1"/>
  <c r="JW212" i="1"/>
  <c r="JV212" i="1"/>
  <c r="JU212" i="1"/>
  <c r="JT212" i="1"/>
  <c r="JR212" i="1"/>
  <c r="JQ212" i="1"/>
  <c r="JP212" i="1"/>
  <c r="JO212" i="1"/>
  <c r="JN212" i="1"/>
  <c r="JM212" i="1"/>
  <c r="JL212" i="1"/>
  <c r="JJ212" i="1"/>
  <c r="JH212" i="1"/>
  <c r="JG212" i="1"/>
  <c r="JF212" i="1"/>
  <c r="JA212" i="1"/>
  <c r="IZ212" i="1"/>
  <c r="IY212" i="1"/>
  <c r="IX212" i="1"/>
  <c r="IW212" i="1"/>
  <c r="IU212" i="1"/>
  <c r="IT212" i="1"/>
  <c r="IS212" i="1"/>
  <c r="IR212" i="1"/>
  <c r="IP212" i="1"/>
  <c r="IO212" i="1"/>
  <c r="IN212" i="1"/>
  <c r="IM212" i="1"/>
  <c r="IL212" i="1"/>
  <c r="IK212" i="1"/>
  <c r="IJ212" i="1"/>
  <c r="IH212" i="1"/>
  <c r="IF212" i="1"/>
  <c r="IE212" i="1"/>
  <c r="ID212" i="1"/>
  <c r="HW212" i="1"/>
  <c r="HS212" i="1"/>
  <c r="HJ212" i="1" s="1"/>
  <c r="HG212" i="1" s="1" a="1"/>
  <c r="HG212" i="1" s="1"/>
  <c r="HR212" i="1"/>
  <c r="HQ212" i="1"/>
  <c r="HP212" i="1"/>
  <c r="HO212" i="1"/>
  <c r="HI212" i="1"/>
  <c r="HC212" i="1"/>
  <c r="HA212" i="1" a="1"/>
  <c r="HA212" i="1" s="1"/>
  <c r="GY212" i="1"/>
  <c r="GX212" i="1"/>
  <c r="GL212" i="1"/>
  <c r="GM212" i="1" s="1"/>
  <c r="GZ212" i="1" s="1"/>
  <c r="FR212" i="1"/>
  <c r="FI212" i="1"/>
  <c r="FO212" i="1" s="1"/>
  <c r="DT212" i="1"/>
  <c r="DJ212" i="1"/>
  <c r="DI212" i="1"/>
  <c r="DH212" i="1"/>
  <c r="CZ212" i="1"/>
  <c r="CY212" i="1" s="1"/>
  <c r="CV212" i="1" s="1"/>
  <c r="Z212" i="1" s="1"/>
  <c r="AI212" i="1" s="1"/>
  <c r="CX212" i="1"/>
  <c r="CW212" i="1"/>
  <c r="CT212" i="1"/>
  <c r="CS212" i="1" s="1"/>
  <c r="CQ212" i="1" s="1"/>
  <c r="DB212" i="1" s="1"/>
  <c r="CP212" i="1"/>
  <c r="DC212" i="1" s="1"/>
  <c r="AL212" i="1"/>
  <c r="OQ211" i="1"/>
  <c r="OL211" i="1"/>
  <c r="OK211" i="1"/>
  <c r="OJ211" i="1"/>
  <c r="OI211" i="1"/>
  <c r="OH211" i="1"/>
  <c r="OG211" i="1"/>
  <c r="NS211" i="1"/>
  <c r="NR211" i="1"/>
  <c r="NP211" i="1"/>
  <c r="NO211" i="1"/>
  <c r="NC211" i="1"/>
  <c r="MY211" i="1"/>
  <c r="MQ211" i="1"/>
  <c r="MP211" i="1"/>
  <c r="MK211" i="1"/>
  <c r="MJ211" i="1"/>
  <c r="ME211" i="1"/>
  <c r="MD211" i="1"/>
  <c r="LY211" i="1"/>
  <c r="LX211" i="1"/>
  <c r="LS211" i="1"/>
  <c r="LR211" i="1"/>
  <c r="LM211" i="1"/>
  <c r="LL211" i="1"/>
  <c r="LG211" i="1"/>
  <c r="LF211" i="1"/>
  <c r="LA211" i="1"/>
  <c r="KZ211" i="1"/>
  <c r="KU211" i="1"/>
  <c r="KT211" i="1"/>
  <c r="KO211" i="1"/>
  <c r="KN211" i="1"/>
  <c r="KC211" i="1"/>
  <c r="KB211" i="1"/>
  <c r="KA211" i="1"/>
  <c r="JZ211" i="1"/>
  <c r="JY211" i="1"/>
  <c r="JW211" i="1"/>
  <c r="JV211" i="1"/>
  <c r="JU211" i="1"/>
  <c r="JT211" i="1"/>
  <c r="JR211" i="1"/>
  <c r="JQ211" i="1"/>
  <c r="JP211" i="1"/>
  <c r="JO211" i="1"/>
  <c r="JN211" i="1"/>
  <c r="JM211" i="1"/>
  <c r="JL211" i="1"/>
  <c r="JJ211" i="1"/>
  <c r="JH211" i="1"/>
  <c r="JG211" i="1"/>
  <c r="JF211" i="1"/>
  <c r="JA211" i="1"/>
  <c r="IZ211" i="1"/>
  <c r="IY211" i="1"/>
  <c r="IX211" i="1"/>
  <c r="IW211" i="1"/>
  <c r="IU211" i="1"/>
  <c r="IT211" i="1"/>
  <c r="IS211" i="1"/>
  <c r="IR211" i="1"/>
  <c r="IP211" i="1"/>
  <c r="IO211" i="1"/>
  <c r="IN211" i="1"/>
  <c r="IM211" i="1"/>
  <c r="II211" i="1" s="1"/>
  <c r="IA211" i="1" s="1"/>
  <c r="IB211" i="1" s="1"/>
  <c r="KF211" i="1" s="1"/>
  <c r="IL211" i="1"/>
  <c r="IK211" i="1"/>
  <c r="IJ211" i="1"/>
  <c r="IH211" i="1"/>
  <c r="IF211" i="1"/>
  <c r="IE211" i="1"/>
  <c r="ID211" i="1"/>
  <c r="IC211" i="1"/>
  <c r="HW211" i="1"/>
  <c r="HS211" i="1"/>
  <c r="HJ211" i="1" s="1"/>
  <c r="HG211" i="1" s="1" a="1"/>
  <c r="HG211" i="1" s="1"/>
  <c r="HR211" i="1"/>
  <c r="HQ211" i="1"/>
  <c r="HP211" i="1"/>
  <c r="HO211" i="1"/>
  <c r="HI211" i="1"/>
  <c r="HC211" i="1"/>
  <c r="HA211" i="1" a="1"/>
  <c r="HA211" i="1" s="1"/>
  <c r="GY211" i="1"/>
  <c r="GX211" i="1"/>
  <c r="GL211" i="1"/>
  <c r="GM211" i="1" s="1"/>
  <c r="GZ211" i="1" s="1"/>
  <c r="FR211" i="1"/>
  <c r="FS211" i="1" s="1"/>
  <c r="FI211" i="1"/>
  <c r="FO211" i="1" s="1"/>
  <c r="DT211" i="1"/>
  <c r="DJ211" i="1"/>
  <c r="DI211" i="1"/>
  <c r="DH211" i="1"/>
  <c r="CZ211" i="1"/>
  <c r="CY211" i="1" s="1"/>
  <c r="CV211" i="1" s="1"/>
  <c r="Z211" i="1" s="1"/>
  <c r="AI211" i="1" s="1"/>
  <c r="CX211" i="1"/>
  <c r="CW211" i="1"/>
  <c r="CT211" i="1"/>
  <c r="CS211" i="1" s="1"/>
  <c r="CQ211" i="1" s="1"/>
  <c r="DB211" i="1" s="1"/>
  <c r="CP211" i="1"/>
  <c r="AL211" i="1"/>
  <c r="OQ210" i="1"/>
  <c r="OL210" i="1"/>
  <c r="OK210" i="1"/>
  <c r="OJ210" i="1"/>
  <c r="OI210" i="1"/>
  <c r="OH210" i="1"/>
  <c r="OG210" i="1"/>
  <c r="NS210" i="1"/>
  <c r="NR210" i="1"/>
  <c r="NP210" i="1"/>
  <c r="NO210" i="1"/>
  <c r="NC210" i="1"/>
  <c r="MY210" i="1"/>
  <c r="MQ210" i="1"/>
  <c r="MP210" i="1"/>
  <c r="MK210" i="1"/>
  <c r="MJ210" i="1"/>
  <c r="ME210" i="1"/>
  <c r="MD210" i="1"/>
  <c r="LY210" i="1"/>
  <c r="LX210" i="1"/>
  <c r="LS210" i="1"/>
  <c r="LR210" i="1"/>
  <c r="LM210" i="1"/>
  <c r="LL210" i="1"/>
  <c r="LG210" i="1"/>
  <c r="LF210" i="1"/>
  <c r="LA210" i="1"/>
  <c r="KZ210" i="1"/>
  <c r="KU210" i="1"/>
  <c r="KT210" i="1"/>
  <c r="KO210" i="1"/>
  <c r="KN210" i="1"/>
  <c r="KC210" i="1"/>
  <c r="KB210" i="1"/>
  <c r="KA210" i="1"/>
  <c r="JZ210" i="1"/>
  <c r="JY210" i="1"/>
  <c r="JW210" i="1"/>
  <c r="JV210" i="1"/>
  <c r="JU210" i="1"/>
  <c r="JT210" i="1"/>
  <c r="JR210" i="1"/>
  <c r="JQ210" i="1"/>
  <c r="JP210" i="1"/>
  <c r="JO210" i="1"/>
  <c r="JN210" i="1"/>
  <c r="JM210" i="1"/>
  <c r="JL210" i="1"/>
  <c r="JK210" i="1"/>
  <c r="JJ210" i="1"/>
  <c r="JI210" i="1"/>
  <c r="JH210" i="1"/>
  <c r="JG210" i="1"/>
  <c r="JF210" i="1"/>
  <c r="JE210" i="1"/>
  <c r="JC210" i="1"/>
  <c r="JD210" i="1" s="1"/>
  <c r="KI210" i="1" s="1"/>
  <c r="JA210" i="1"/>
  <c r="IZ210" i="1"/>
  <c r="IY210" i="1"/>
  <c r="IX210" i="1"/>
  <c r="IW210" i="1"/>
  <c r="IU210" i="1"/>
  <c r="IT210" i="1"/>
  <c r="IS210" i="1"/>
  <c r="IR210" i="1"/>
  <c r="IP210" i="1"/>
  <c r="IO210" i="1"/>
  <c r="IN210" i="1"/>
  <c r="IM210" i="1"/>
  <c r="IL210" i="1"/>
  <c r="IK210" i="1"/>
  <c r="IJ210" i="1"/>
  <c r="II210" i="1"/>
  <c r="IH210" i="1"/>
  <c r="IG210" i="1"/>
  <c r="IF210" i="1"/>
  <c r="IE210" i="1"/>
  <c r="ID210" i="1"/>
  <c r="IC210" i="1"/>
  <c r="IA210" i="1"/>
  <c r="IB210" i="1" s="1"/>
  <c r="KF210" i="1" s="1"/>
  <c r="LO210" i="1" s="1"/>
  <c r="HW210" i="1"/>
  <c r="HS210" i="1"/>
  <c r="HJ210" i="1" s="1"/>
  <c r="HG210" i="1" s="1" a="1"/>
  <c r="HG210" i="1" s="1"/>
  <c r="HR210" i="1"/>
  <c r="HQ210" i="1"/>
  <c r="HP210" i="1"/>
  <c r="HO210" i="1"/>
  <c r="HI210" i="1"/>
  <c r="HC210" i="1"/>
  <c r="HA210" i="1" a="1"/>
  <c r="HA210" i="1" s="1"/>
  <c r="GY210" i="1"/>
  <c r="GX210" i="1"/>
  <c r="GL210" i="1"/>
  <c r="GM210" i="1" s="1"/>
  <c r="GZ210" i="1" s="1"/>
  <c r="FW210" i="1"/>
  <c r="FU210" i="1"/>
  <c r="FV210" i="1" s="1"/>
  <c r="FT210" i="1"/>
  <c r="FS210" i="1"/>
  <c r="FR210" i="1"/>
  <c r="FI210" i="1"/>
  <c r="FO210" i="1" s="1"/>
  <c r="ET210" i="1"/>
  <c r="ES210" i="1"/>
  <c r="FD210" i="1" s="1"/>
  <c r="FE210" i="1" s="1"/>
  <c r="EP210" i="1"/>
  <c r="EB210" i="1"/>
  <c r="EA210" i="1"/>
  <c r="EG210" i="1" s="1"/>
  <c r="DY210" i="1"/>
  <c r="DX210" i="1"/>
  <c r="DT210" i="1"/>
  <c r="DJ210" i="1"/>
  <c r="DI210" i="1"/>
  <c r="DH210" i="1"/>
  <c r="CZ210" i="1"/>
  <c r="CY210" i="1" s="1"/>
  <c r="CV210" i="1" s="1"/>
  <c r="Z210" i="1" s="1"/>
  <c r="AI210" i="1" s="1"/>
  <c r="CX210" i="1"/>
  <c r="CW210" i="1"/>
  <c r="CT210" i="1"/>
  <c r="CS210" i="1" s="1"/>
  <c r="CQ210" i="1" s="1"/>
  <c r="DB210" i="1" s="1"/>
  <c r="CP210" i="1"/>
  <c r="DC210" i="1" s="1"/>
  <c r="AL210" i="1"/>
  <c r="OQ209" i="1"/>
  <c r="OL209" i="1"/>
  <c r="OK209" i="1"/>
  <c r="OJ209" i="1"/>
  <c r="OI209" i="1"/>
  <c r="OH209" i="1"/>
  <c r="OG209" i="1"/>
  <c r="NS209" i="1"/>
  <c r="NR209" i="1"/>
  <c r="NP209" i="1"/>
  <c r="NO209" i="1"/>
  <c r="NC209" i="1"/>
  <c r="MY209" i="1"/>
  <c r="MQ209" i="1"/>
  <c r="MP209" i="1"/>
  <c r="MK209" i="1"/>
  <c r="MJ209" i="1"/>
  <c r="ME209" i="1"/>
  <c r="MD209" i="1"/>
  <c r="LY209" i="1"/>
  <c r="LX209" i="1"/>
  <c r="LS209" i="1"/>
  <c r="LR209" i="1"/>
  <c r="LM209" i="1"/>
  <c r="LL209" i="1"/>
  <c r="LG209" i="1"/>
  <c r="LF209" i="1"/>
  <c r="LA209" i="1"/>
  <c r="KZ209" i="1"/>
  <c r="KU209" i="1"/>
  <c r="KT209" i="1"/>
  <c r="KO209" i="1"/>
  <c r="KN209" i="1"/>
  <c r="KC209" i="1"/>
  <c r="KB209" i="1"/>
  <c r="KA209" i="1"/>
  <c r="JZ209" i="1"/>
  <c r="JY209" i="1"/>
  <c r="JW209" i="1"/>
  <c r="JV209" i="1"/>
  <c r="JU209" i="1"/>
  <c r="JT209" i="1"/>
  <c r="JR209" i="1"/>
  <c r="JQ209" i="1"/>
  <c r="JP209" i="1"/>
  <c r="JO209" i="1"/>
  <c r="JI209" i="1" s="1"/>
  <c r="JN209" i="1"/>
  <c r="JM209" i="1"/>
  <c r="JL209" i="1"/>
  <c r="JJ209" i="1"/>
  <c r="JH209" i="1"/>
  <c r="JG209" i="1"/>
  <c r="JF209" i="1"/>
  <c r="JA209" i="1"/>
  <c r="IZ209" i="1"/>
  <c r="IY209" i="1"/>
  <c r="IX209" i="1"/>
  <c r="IW209" i="1"/>
  <c r="IU209" i="1"/>
  <c r="IT209" i="1"/>
  <c r="IS209" i="1"/>
  <c r="IR209" i="1"/>
  <c r="IP209" i="1"/>
  <c r="IO209" i="1"/>
  <c r="IN209" i="1"/>
  <c r="IM209" i="1"/>
  <c r="II209" i="1" s="1"/>
  <c r="IA209" i="1" s="1"/>
  <c r="IB209" i="1" s="1"/>
  <c r="KF209" i="1" s="1"/>
  <c r="IL209" i="1"/>
  <c r="IK209" i="1"/>
  <c r="IJ209" i="1"/>
  <c r="IH209" i="1"/>
  <c r="IF209" i="1"/>
  <c r="IE209" i="1"/>
  <c r="ID209" i="1"/>
  <c r="IC209" i="1"/>
  <c r="HW209" i="1"/>
  <c r="HS209" i="1"/>
  <c r="HJ209" i="1" s="1"/>
  <c r="HG209" i="1" s="1" a="1"/>
  <c r="HG209" i="1" s="1"/>
  <c r="HR209" i="1"/>
  <c r="HQ209" i="1"/>
  <c r="HP209" i="1"/>
  <c r="HO209" i="1"/>
  <c r="HI209" i="1"/>
  <c r="HC209" i="1"/>
  <c r="HA209" i="1" a="1"/>
  <c r="HA209" i="1" s="1"/>
  <c r="GY209" i="1"/>
  <c r="GX209" i="1"/>
  <c r="GL209" i="1"/>
  <c r="GM209" i="1" s="1"/>
  <c r="GZ209" i="1" s="1"/>
  <c r="FR209" i="1"/>
  <c r="FI209" i="1"/>
  <c r="FO209" i="1" s="1"/>
  <c r="DT209" i="1"/>
  <c r="DJ209" i="1"/>
  <c r="DI209" i="1"/>
  <c r="DH209" i="1"/>
  <c r="CZ209" i="1"/>
  <c r="CY209" i="1" s="1"/>
  <c r="CV209" i="1" s="1"/>
  <c r="Z209" i="1" s="1"/>
  <c r="AI209" i="1" s="1"/>
  <c r="CX209" i="1"/>
  <c r="CW209" i="1"/>
  <c r="CT209" i="1"/>
  <c r="CS209" i="1" s="1"/>
  <c r="CQ209" i="1" s="1"/>
  <c r="DB209" i="1" s="1"/>
  <c r="CP209" i="1"/>
  <c r="AL209" i="1"/>
  <c r="OQ208" i="1"/>
  <c r="OL208" i="1"/>
  <c r="OK208" i="1"/>
  <c r="OJ208" i="1"/>
  <c r="OI208" i="1"/>
  <c r="OH208" i="1"/>
  <c r="OG208" i="1"/>
  <c r="OM208" i="1" s="1"/>
  <c r="NS208" i="1"/>
  <c r="NR208" i="1"/>
  <c r="NP208" i="1"/>
  <c r="NO208" i="1"/>
  <c r="NQ208" i="1" s="1"/>
  <c r="NC208" i="1"/>
  <c r="MY208" i="1"/>
  <c r="MQ208" i="1"/>
  <c r="MP208" i="1"/>
  <c r="MK208" i="1"/>
  <c r="MJ208" i="1"/>
  <c r="ME208" i="1"/>
  <c r="MD208" i="1"/>
  <c r="LY208" i="1"/>
  <c r="LX208" i="1"/>
  <c r="LS208" i="1"/>
  <c r="LR208" i="1"/>
  <c r="LM208" i="1"/>
  <c r="LL208" i="1"/>
  <c r="LG208" i="1"/>
  <c r="LF208" i="1"/>
  <c r="LA208" i="1"/>
  <c r="KZ208" i="1"/>
  <c r="KU208" i="1"/>
  <c r="KT208" i="1"/>
  <c r="KO208" i="1"/>
  <c r="KN208" i="1"/>
  <c r="KC208" i="1"/>
  <c r="KB208" i="1"/>
  <c r="KA208" i="1"/>
  <c r="JZ208" i="1"/>
  <c r="JY208" i="1"/>
  <c r="JW208" i="1"/>
  <c r="JV208" i="1"/>
  <c r="JU208" i="1"/>
  <c r="JT208" i="1"/>
  <c r="JR208" i="1"/>
  <c r="JQ208" i="1"/>
  <c r="JP208" i="1"/>
  <c r="JO208" i="1"/>
  <c r="JN208" i="1"/>
  <c r="JM208" i="1"/>
  <c r="JL208" i="1"/>
  <c r="JJ208" i="1"/>
  <c r="JH208" i="1"/>
  <c r="JG208" i="1"/>
  <c r="JF208" i="1"/>
  <c r="JA208" i="1"/>
  <c r="IZ208" i="1"/>
  <c r="IY208" i="1"/>
  <c r="IX208" i="1"/>
  <c r="IW208" i="1"/>
  <c r="IU208" i="1"/>
  <c r="IT208" i="1"/>
  <c r="IS208" i="1"/>
  <c r="IR208" i="1"/>
  <c r="IP208" i="1"/>
  <c r="IO208" i="1"/>
  <c r="IN208" i="1"/>
  <c r="IM208" i="1"/>
  <c r="IG208" i="1" s="1"/>
  <c r="IL208" i="1"/>
  <c r="IK208" i="1"/>
  <c r="IJ208" i="1"/>
  <c r="IH208" i="1"/>
  <c r="IF208" i="1"/>
  <c r="IE208" i="1"/>
  <c r="ID208" i="1"/>
  <c r="HW208" i="1"/>
  <c r="HS208" i="1"/>
  <c r="HJ208" i="1" s="1"/>
  <c r="HG208" i="1" s="1" a="1"/>
  <c r="HG208" i="1" s="1"/>
  <c r="HR208" i="1"/>
  <c r="HQ208" i="1"/>
  <c r="HP208" i="1"/>
  <c r="HO208" i="1"/>
  <c r="HI208" i="1"/>
  <c r="HC208" i="1"/>
  <c r="HA208" i="1" a="1"/>
  <c r="HA208" i="1" s="1"/>
  <c r="GY208" i="1"/>
  <c r="GX208" i="1"/>
  <c r="GL208" i="1"/>
  <c r="GM208" i="1" s="1"/>
  <c r="GZ208" i="1" s="1"/>
  <c r="FR208" i="1"/>
  <c r="FI208" i="1"/>
  <c r="FO208" i="1" s="1"/>
  <c r="DT208" i="1"/>
  <c r="DJ208" i="1"/>
  <c r="DI208" i="1"/>
  <c r="DH208" i="1"/>
  <c r="CZ208" i="1"/>
  <c r="CY208" i="1" s="1"/>
  <c r="CV208" i="1" s="1"/>
  <c r="Z208" i="1" s="1"/>
  <c r="AI208" i="1" s="1"/>
  <c r="CX208" i="1"/>
  <c r="CW208" i="1"/>
  <c r="CT208" i="1"/>
  <c r="CS208" i="1" s="1"/>
  <c r="CQ208" i="1" s="1"/>
  <c r="DB208" i="1" s="1"/>
  <c r="CP208" i="1"/>
  <c r="AL208" i="1"/>
  <c r="OQ207" i="1"/>
  <c r="OL207" i="1"/>
  <c r="OK207" i="1"/>
  <c r="OJ207" i="1"/>
  <c r="OI207" i="1"/>
  <c r="OH207" i="1"/>
  <c r="OG207" i="1"/>
  <c r="NS207" i="1"/>
  <c r="NR207" i="1"/>
  <c r="NP207" i="1"/>
  <c r="NO207" i="1"/>
  <c r="NC207" i="1"/>
  <c r="MY207" i="1"/>
  <c r="MQ207" i="1"/>
  <c r="MR207" i="1" s="1"/>
  <c r="MP207" i="1"/>
  <c r="MK207" i="1"/>
  <c r="MJ207" i="1"/>
  <c r="ME207" i="1"/>
  <c r="MD207" i="1"/>
  <c r="LY207" i="1"/>
  <c r="LX207" i="1"/>
  <c r="LS207" i="1"/>
  <c r="LR207" i="1"/>
  <c r="LM207" i="1"/>
  <c r="LL207" i="1"/>
  <c r="LG207" i="1"/>
  <c r="LF207" i="1"/>
  <c r="LA207" i="1"/>
  <c r="KZ207" i="1"/>
  <c r="LB207" i="1" s="1"/>
  <c r="KU207" i="1"/>
  <c r="KT207" i="1"/>
  <c r="KO207" i="1"/>
  <c r="KN207" i="1"/>
  <c r="KC207" i="1"/>
  <c r="KB207" i="1"/>
  <c r="KA207" i="1"/>
  <c r="JZ207" i="1"/>
  <c r="JY207" i="1"/>
  <c r="JW207" i="1"/>
  <c r="JV207" i="1"/>
  <c r="JU207" i="1"/>
  <c r="JT207" i="1"/>
  <c r="JR207" i="1"/>
  <c r="JQ207" i="1"/>
  <c r="JP207" i="1"/>
  <c r="JO207" i="1"/>
  <c r="JN207" i="1"/>
  <c r="JM207" i="1"/>
  <c r="JL207" i="1"/>
  <c r="JJ207" i="1"/>
  <c r="JH207" i="1"/>
  <c r="JG207" i="1"/>
  <c r="JF207" i="1"/>
  <c r="JA207" i="1"/>
  <c r="IZ207" i="1"/>
  <c r="IY207" i="1"/>
  <c r="IX207" i="1"/>
  <c r="IW207" i="1"/>
  <c r="IU207" i="1"/>
  <c r="IT207" i="1"/>
  <c r="IS207" i="1"/>
  <c r="IR207" i="1"/>
  <c r="IP207" i="1"/>
  <c r="IO207" i="1"/>
  <c r="IN207" i="1"/>
  <c r="IM207" i="1"/>
  <c r="IG207" i="1" s="1"/>
  <c r="IL207" i="1"/>
  <c r="IK207" i="1"/>
  <c r="IJ207" i="1"/>
  <c r="IH207" i="1"/>
  <c r="IF207" i="1"/>
  <c r="IE207" i="1"/>
  <c r="ID207" i="1"/>
  <c r="HW207" i="1"/>
  <c r="HS207" i="1"/>
  <c r="HJ207" i="1" s="1"/>
  <c r="HG207" i="1" s="1" a="1"/>
  <c r="HG207" i="1" s="1"/>
  <c r="HR207" i="1"/>
  <c r="HQ207" i="1"/>
  <c r="HP207" i="1"/>
  <c r="HO207" i="1"/>
  <c r="HI207" i="1"/>
  <c r="HC207" i="1"/>
  <c r="HA207" i="1" a="1"/>
  <c r="HA207" i="1" s="1"/>
  <c r="GY207" i="1"/>
  <c r="GX207" i="1"/>
  <c r="GL207" i="1"/>
  <c r="GM207" i="1" s="1"/>
  <c r="GZ207" i="1" s="1"/>
  <c r="FR207" i="1"/>
  <c r="FS207" i="1" s="1"/>
  <c r="FT207" i="1" s="1"/>
  <c r="FU207" i="1" s="1"/>
  <c r="FV207" i="1" s="1"/>
  <c r="ES207" i="1" s="1"/>
  <c r="FI207" i="1"/>
  <c r="FO207" i="1" s="1"/>
  <c r="DT207" i="1"/>
  <c r="DJ207" i="1"/>
  <c r="DI207" i="1"/>
  <c r="DH207" i="1"/>
  <c r="CZ207" i="1"/>
  <c r="CY207" i="1" s="1"/>
  <c r="CV207" i="1" s="1"/>
  <c r="Z207" i="1" s="1"/>
  <c r="AI207" i="1" s="1"/>
  <c r="CX207" i="1"/>
  <c r="CW207" i="1"/>
  <c r="CT207" i="1"/>
  <c r="CS207" i="1" s="1"/>
  <c r="CQ207" i="1" s="1"/>
  <c r="CP207" i="1"/>
  <c r="DC207" i="1" s="1"/>
  <c r="AL207" i="1"/>
  <c r="OQ206" i="1"/>
  <c r="OL206" i="1"/>
  <c r="OK206" i="1"/>
  <c r="OJ206" i="1"/>
  <c r="OI206" i="1"/>
  <c r="OH206" i="1"/>
  <c r="OG206" i="1"/>
  <c r="NS206" i="1"/>
  <c r="NR206" i="1"/>
  <c r="NP206" i="1"/>
  <c r="NO206" i="1"/>
  <c r="NC206" i="1"/>
  <c r="MY206" i="1"/>
  <c r="MQ206" i="1"/>
  <c r="MP206" i="1"/>
  <c r="MK206" i="1"/>
  <c r="MJ206" i="1"/>
  <c r="ME206" i="1"/>
  <c r="MD206" i="1"/>
  <c r="LY206" i="1"/>
  <c r="LX206" i="1"/>
  <c r="LS206" i="1"/>
  <c r="LR206" i="1"/>
  <c r="LM206" i="1"/>
  <c r="LL206" i="1"/>
  <c r="LG206" i="1"/>
  <c r="LF206" i="1"/>
  <c r="LA206" i="1"/>
  <c r="KZ206" i="1"/>
  <c r="KU206" i="1"/>
  <c r="KT206" i="1"/>
  <c r="KO206" i="1"/>
  <c r="KN206" i="1"/>
  <c r="KC206" i="1"/>
  <c r="KB206" i="1"/>
  <c r="KA206" i="1"/>
  <c r="JZ206" i="1"/>
  <c r="JY206" i="1"/>
  <c r="JW206" i="1"/>
  <c r="JV206" i="1"/>
  <c r="JU206" i="1"/>
  <c r="JT206" i="1"/>
  <c r="JR206" i="1"/>
  <c r="JQ206" i="1"/>
  <c r="JP206" i="1"/>
  <c r="JO206" i="1"/>
  <c r="JI206" i="1" s="1"/>
  <c r="JN206" i="1"/>
  <c r="JM206" i="1"/>
  <c r="JL206" i="1"/>
  <c r="JJ206" i="1"/>
  <c r="JH206" i="1"/>
  <c r="JG206" i="1"/>
  <c r="JF206" i="1"/>
  <c r="JA206" i="1"/>
  <c r="IZ206" i="1"/>
  <c r="IY206" i="1"/>
  <c r="IX206" i="1"/>
  <c r="IW206" i="1"/>
  <c r="IU206" i="1"/>
  <c r="IT206" i="1"/>
  <c r="IS206" i="1"/>
  <c r="IR206" i="1"/>
  <c r="IP206" i="1"/>
  <c r="IO206" i="1"/>
  <c r="IN206" i="1"/>
  <c r="IM206" i="1"/>
  <c r="IG206" i="1" s="1"/>
  <c r="IL206" i="1"/>
  <c r="IK206" i="1"/>
  <c r="IJ206" i="1"/>
  <c r="IH206" i="1"/>
  <c r="IF206" i="1"/>
  <c r="IE206" i="1"/>
  <c r="ID206" i="1"/>
  <c r="HW206" i="1"/>
  <c r="HS206" i="1"/>
  <c r="HJ206" i="1" s="1"/>
  <c r="HG206" i="1" s="1" a="1"/>
  <c r="HG206" i="1" s="1"/>
  <c r="HR206" i="1"/>
  <c r="HQ206" i="1"/>
  <c r="HP206" i="1"/>
  <c r="HO206" i="1"/>
  <c r="HI206" i="1"/>
  <c r="HC206" i="1"/>
  <c r="HA206" i="1" a="1"/>
  <c r="HA206" i="1" s="1"/>
  <c r="GY206" i="1"/>
  <c r="GX206" i="1"/>
  <c r="GL206" i="1"/>
  <c r="GM206" i="1" s="1"/>
  <c r="GZ206" i="1" s="1"/>
  <c r="FR206" i="1"/>
  <c r="FS206" i="1" s="1"/>
  <c r="FI206" i="1"/>
  <c r="FO206" i="1" s="1"/>
  <c r="DT206" i="1"/>
  <c r="DJ206" i="1"/>
  <c r="DI206" i="1"/>
  <c r="DH206" i="1"/>
  <c r="CZ206" i="1"/>
  <c r="CY206" i="1" s="1"/>
  <c r="CV206" i="1" s="1"/>
  <c r="Z206" i="1" s="1"/>
  <c r="AI206" i="1" s="1"/>
  <c r="CX206" i="1"/>
  <c r="CW206" i="1"/>
  <c r="CT206" i="1"/>
  <c r="CS206" i="1" s="1"/>
  <c r="CQ206" i="1" s="1"/>
  <c r="CP206" i="1"/>
  <c r="DC206" i="1" s="1"/>
  <c r="AL206" i="1"/>
  <c r="OQ205" i="1"/>
  <c r="OL205" i="1"/>
  <c r="OK205" i="1"/>
  <c r="OJ205" i="1"/>
  <c r="OI205" i="1"/>
  <c r="OH205" i="1"/>
  <c r="OG205" i="1"/>
  <c r="NS205" i="1"/>
  <c r="NT205" i="1" s="1"/>
  <c r="NR205" i="1"/>
  <c r="NP205" i="1"/>
  <c r="NO205" i="1"/>
  <c r="NC205" i="1"/>
  <c r="MY205" i="1"/>
  <c r="MQ205" i="1"/>
  <c r="MP205" i="1"/>
  <c r="MK205" i="1"/>
  <c r="MJ205" i="1"/>
  <c r="ME205" i="1"/>
  <c r="MD205" i="1"/>
  <c r="LY205" i="1"/>
  <c r="LX205" i="1"/>
  <c r="LS205" i="1"/>
  <c r="LR205" i="1"/>
  <c r="LM205" i="1"/>
  <c r="LL205" i="1"/>
  <c r="LG205" i="1"/>
  <c r="LH205" i="1" s="1"/>
  <c r="LF205" i="1"/>
  <c r="LA205" i="1"/>
  <c r="KZ205" i="1"/>
  <c r="KU205" i="1"/>
  <c r="KT205" i="1"/>
  <c r="KO205" i="1"/>
  <c r="KN205" i="1"/>
  <c r="KC205" i="1"/>
  <c r="KB205" i="1"/>
  <c r="KA205" i="1"/>
  <c r="JZ205" i="1"/>
  <c r="JY205" i="1"/>
  <c r="JW205" i="1"/>
  <c r="JV205" i="1"/>
  <c r="JU205" i="1"/>
  <c r="JT205" i="1"/>
  <c r="JR205" i="1"/>
  <c r="JQ205" i="1"/>
  <c r="JP205" i="1"/>
  <c r="JO205" i="1"/>
  <c r="JK205" i="1" s="1"/>
  <c r="JC205" i="1" s="1"/>
  <c r="JN205" i="1"/>
  <c r="JM205" i="1"/>
  <c r="JL205" i="1"/>
  <c r="JJ205" i="1"/>
  <c r="JH205" i="1"/>
  <c r="JG205" i="1"/>
  <c r="JF205" i="1"/>
  <c r="JD205" i="1"/>
  <c r="KI205" i="1" s="1"/>
  <c r="JA205" i="1"/>
  <c r="IZ205" i="1"/>
  <c r="IY205" i="1"/>
  <c r="IX205" i="1"/>
  <c r="IW205" i="1"/>
  <c r="IU205" i="1"/>
  <c r="IT205" i="1"/>
  <c r="IS205" i="1"/>
  <c r="IR205" i="1"/>
  <c r="IP205" i="1"/>
  <c r="IO205" i="1"/>
  <c r="IN205" i="1"/>
  <c r="IM205" i="1"/>
  <c r="II205" i="1" s="1"/>
  <c r="IA205" i="1" s="1"/>
  <c r="IL205" i="1"/>
  <c r="IK205" i="1"/>
  <c r="IJ205" i="1"/>
  <c r="IH205" i="1"/>
  <c r="IF205" i="1"/>
  <c r="IE205" i="1"/>
  <c r="ID205" i="1"/>
  <c r="IB205" i="1"/>
  <c r="KF205" i="1" s="1"/>
  <c r="HW205" i="1"/>
  <c r="HS205" i="1"/>
  <c r="HJ205" i="1" s="1"/>
  <c r="HG205" i="1" s="1" a="1"/>
  <c r="HG205" i="1" s="1"/>
  <c r="HR205" i="1"/>
  <c r="HQ205" i="1"/>
  <c r="HP205" i="1"/>
  <c r="HO205" i="1"/>
  <c r="HI205" i="1"/>
  <c r="HC205" i="1"/>
  <c r="HA205" i="1" a="1"/>
  <c r="HA205" i="1" s="1"/>
  <c r="GY205" i="1"/>
  <c r="GX205" i="1"/>
  <c r="GL205" i="1"/>
  <c r="GM205" i="1" s="1"/>
  <c r="GZ205" i="1" s="1"/>
  <c r="FR205" i="1"/>
  <c r="FS205" i="1" s="1"/>
  <c r="FI205" i="1"/>
  <c r="FO205" i="1" s="1"/>
  <c r="DT205" i="1"/>
  <c r="DJ205" i="1"/>
  <c r="DI205" i="1"/>
  <c r="DH205" i="1"/>
  <c r="CZ205" i="1"/>
  <c r="CY205" i="1" s="1"/>
  <c r="CV205" i="1" s="1"/>
  <c r="Z205" i="1" s="1"/>
  <c r="AI205" i="1" s="1"/>
  <c r="CX205" i="1"/>
  <c r="CW205" i="1"/>
  <c r="CT205" i="1"/>
  <c r="CS205" i="1" s="1"/>
  <c r="CQ205" i="1" s="1"/>
  <c r="CP205" i="1"/>
  <c r="DC205" i="1" s="1"/>
  <c r="AL205" i="1"/>
  <c r="OQ204" i="1"/>
  <c r="OL204" i="1"/>
  <c r="OK204" i="1"/>
  <c r="OJ204" i="1"/>
  <c r="OI204" i="1"/>
  <c r="OH204" i="1"/>
  <c r="OG204" i="1"/>
  <c r="NS204" i="1"/>
  <c r="NR204" i="1"/>
  <c r="NP204" i="1"/>
  <c r="NO204" i="1"/>
  <c r="NC204" i="1"/>
  <c r="MY204" i="1"/>
  <c r="MQ204" i="1"/>
  <c r="MP204" i="1"/>
  <c r="MR204" i="1" s="1"/>
  <c r="MK204" i="1"/>
  <c r="MJ204" i="1"/>
  <c r="ME204" i="1"/>
  <c r="MD204" i="1"/>
  <c r="LY204" i="1"/>
  <c r="LX204" i="1"/>
  <c r="LS204" i="1"/>
  <c r="LR204" i="1"/>
  <c r="LT204" i="1" s="1"/>
  <c r="LM204" i="1"/>
  <c r="LL204" i="1"/>
  <c r="LG204" i="1"/>
  <c r="LF204" i="1"/>
  <c r="LA204" i="1"/>
  <c r="KZ204" i="1"/>
  <c r="KU204" i="1"/>
  <c r="KT204" i="1"/>
  <c r="KV204" i="1" s="1"/>
  <c r="KO204" i="1"/>
  <c r="KN204" i="1"/>
  <c r="KC204" i="1"/>
  <c r="KB204" i="1"/>
  <c r="KA204" i="1"/>
  <c r="JZ204" i="1"/>
  <c r="JY204" i="1"/>
  <c r="JW204" i="1"/>
  <c r="JV204" i="1"/>
  <c r="JU204" i="1"/>
  <c r="JT204" i="1"/>
  <c r="JR204" i="1"/>
  <c r="JQ204" i="1"/>
  <c r="JP204" i="1"/>
  <c r="JO204" i="1"/>
  <c r="JN204" i="1"/>
  <c r="JM204" i="1"/>
  <c r="JL204" i="1"/>
  <c r="JK204" i="1"/>
  <c r="JE204" i="1" s="1"/>
  <c r="JJ204" i="1"/>
  <c r="JI204" i="1"/>
  <c r="JH204" i="1"/>
  <c r="JG204" i="1"/>
  <c r="JF204" i="1"/>
  <c r="JA204" i="1"/>
  <c r="IZ204" i="1"/>
  <c r="IY204" i="1"/>
  <c r="IX204" i="1"/>
  <c r="IW204" i="1"/>
  <c r="IU204" i="1"/>
  <c r="IT204" i="1"/>
  <c r="IS204" i="1"/>
  <c r="IR204" i="1"/>
  <c r="IP204" i="1"/>
  <c r="IO204" i="1"/>
  <c r="IN204" i="1"/>
  <c r="IM204" i="1"/>
  <c r="II204" i="1" s="1"/>
  <c r="IL204" i="1"/>
  <c r="IK204" i="1"/>
  <c r="IJ204" i="1"/>
  <c r="IH204" i="1"/>
  <c r="IF204" i="1"/>
  <c r="IE204" i="1"/>
  <c r="ID204" i="1"/>
  <c r="HW204" i="1"/>
  <c r="HS204" i="1"/>
  <c r="HJ204" i="1" s="1"/>
  <c r="HG204" i="1" s="1" a="1"/>
  <c r="HG204" i="1" s="1"/>
  <c r="HR204" i="1"/>
  <c r="HQ204" i="1"/>
  <c r="HP204" i="1"/>
  <c r="HO204" i="1"/>
  <c r="HI204" i="1"/>
  <c r="HC204" i="1"/>
  <c r="HA204" i="1" a="1"/>
  <c r="HA204" i="1" s="1"/>
  <c r="GY204" i="1"/>
  <c r="GX204" i="1"/>
  <c r="GL204" i="1"/>
  <c r="GM204" i="1" s="1"/>
  <c r="GZ204" i="1" s="1"/>
  <c r="FR204" i="1"/>
  <c r="FS204" i="1" s="1"/>
  <c r="FI204" i="1"/>
  <c r="FO204" i="1" s="1"/>
  <c r="DT204" i="1"/>
  <c r="DJ204" i="1"/>
  <c r="DI204" i="1"/>
  <c r="DH204" i="1"/>
  <c r="CZ204" i="1"/>
  <c r="CY204" i="1" s="1"/>
  <c r="CV204" i="1" s="1"/>
  <c r="Z204" i="1" s="1"/>
  <c r="AI204" i="1" s="1"/>
  <c r="CX204" i="1"/>
  <c r="CW204" i="1"/>
  <c r="CT204" i="1"/>
  <c r="CS204" i="1" s="1"/>
  <c r="CQ204" i="1" s="1"/>
  <c r="CP204" i="1"/>
  <c r="DC204" i="1" s="1"/>
  <c r="AL204" i="1"/>
  <c r="OQ203" i="1"/>
  <c r="OL203" i="1"/>
  <c r="OK203" i="1"/>
  <c r="OJ203" i="1"/>
  <c r="OI203" i="1"/>
  <c r="OH203" i="1"/>
  <c r="OG203" i="1"/>
  <c r="NS203" i="1"/>
  <c r="NR203" i="1"/>
  <c r="NP203" i="1"/>
  <c r="NO203" i="1"/>
  <c r="NC203" i="1"/>
  <c r="MY203" i="1"/>
  <c r="MQ203" i="1"/>
  <c r="MP203" i="1"/>
  <c r="MK203" i="1"/>
  <c r="MJ203" i="1"/>
  <c r="ML203" i="1" s="1"/>
  <c r="ME203" i="1"/>
  <c r="MD203" i="1"/>
  <c r="LY203" i="1"/>
  <c r="LX203" i="1"/>
  <c r="LS203" i="1"/>
  <c r="LR203" i="1"/>
  <c r="LM203" i="1"/>
  <c r="LL203" i="1"/>
  <c r="LG203" i="1"/>
  <c r="LF203" i="1"/>
  <c r="LA203" i="1"/>
  <c r="KZ203" i="1"/>
  <c r="KU203" i="1"/>
  <c r="KT203" i="1"/>
  <c r="KO203" i="1"/>
  <c r="KN203" i="1"/>
  <c r="KP203" i="1" s="1"/>
  <c r="KC203" i="1"/>
  <c r="KB203" i="1"/>
  <c r="KA203" i="1"/>
  <c r="JZ203" i="1"/>
  <c r="JY203" i="1"/>
  <c r="JW203" i="1"/>
  <c r="JV203" i="1"/>
  <c r="JU203" i="1"/>
  <c r="JT203" i="1"/>
  <c r="JR203" i="1"/>
  <c r="JQ203" i="1"/>
  <c r="JP203" i="1"/>
  <c r="JO203" i="1"/>
  <c r="JN203" i="1"/>
  <c r="JM203" i="1"/>
  <c r="JL203" i="1"/>
  <c r="JJ203" i="1"/>
  <c r="JH203" i="1"/>
  <c r="JG203" i="1"/>
  <c r="JF203" i="1"/>
  <c r="JA203" i="1"/>
  <c r="IZ203" i="1"/>
  <c r="IY203" i="1"/>
  <c r="IX203" i="1"/>
  <c r="IW203" i="1"/>
  <c r="IU203" i="1"/>
  <c r="IT203" i="1"/>
  <c r="IS203" i="1"/>
  <c r="IR203" i="1"/>
  <c r="IP203" i="1"/>
  <c r="IO203" i="1"/>
  <c r="IN203" i="1"/>
  <c r="IM203" i="1"/>
  <c r="IG203" i="1" s="1"/>
  <c r="IL203" i="1"/>
  <c r="IK203" i="1"/>
  <c r="IJ203" i="1"/>
  <c r="IH203" i="1"/>
  <c r="IF203" i="1"/>
  <c r="IE203" i="1"/>
  <c r="ID203" i="1"/>
  <c r="HW203" i="1"/>
  <c r="HS203" i="1"/>
  <c r="HJ203" i="1" s="1"/>
  <c r="HG203" i="1" s="1" a="1"/>
  <c r="HG203" i="1" s="1"/>
  <c r="HR203" i="1"/>
  <c r="HQ203" i="1"/>
  <c r="HP203" i="1"/>
  <c r="HO203" i="1"/>
  <c r="HI203" i="1"/>
  <c r="HC203" i="1"/>
  <c r="HA203" i="1" a="1"/>
  <c r="HA203" i="1" s="1"/>
  <c r="GY203" i="1"/>
  <c r="GX203" i="1"/>
  <c r="GL203" i="1"/>
  <c r="GM203" i="1" s="1"/>
  <c r="GZ203" i="1" s="1"/>
  <c r="FR203" i="1"/>
  <c r="FS203" i="1" s="1"/>
  <c r="FT203" i="1" s="1"/>
  <c r="FU203" i="1" s="1"/>
  <c r="FV203" i="1" s="1"/>
  <c r="ES203" i="1" s="1"/>
  <c r="FD203" i="1" s="1"/>
  <c r="FE203" i="1" s="1"/>
  <c r="FI203" i="1"/>
  <c r="FO203" i="1" s="1"/>
  <c r="DT203" i="1"/>
  <c r="DJ203" i="1"/>
  <c r="DI203" i="1"/>
  <c r="DH203" i="1"/>
  <c r="CZ203" i="1"/>
  <c r="CY203" i="1" s="1"/>
  <c r="CV203" i="1" s="1"/>
  <c r="Z203" i="1" s="1"/>
  <c r="AI203" i="1" s="1"/>
  <c r="CX203" i="1"/>
  <c r="CW203" i="1"/>
  <c r="CT203" i="1"/>
  <c r="CS203" i="1" s="1"/>
  <c r="CQ203" i="1" s="1"/>
  <c r="CP203" i="1"/>
  <c r="DC203" i="1" s="1"/>
  <c r="AL203" i="1"/>
  <c r="OQ202" i="1"/>
  <c r="OL202" i="1"/>
  <c r="OK202" i="1"/>
  <c r="OJ202" i="1"/>
  <c r="OI202" i="1"/>
  <c r="OH202" i="1"/>
  <c r="OG202" i="1"/>
  <c r="NS202" i="1"/>
  <c r="NR202" i="1"/>
  <c r="NP202" i="1"/>
  <c r="NO202" i="1"/>
  <c r="NC202" i="1"/>
  <c r="MY202" i="1"/>
  <c r="MQ202" i="1"/>
  <c r="MP202" i="1"/>
  <c r="MK202" i="1"/>
  <c r="MJ202" i="1"/>
  <c r="ME202" i="1"/>
  <c r="MD202" i="1"/>
  <c r="LY202" i="1"/>
  <c r="LX202" i="1"/>
  <c r="LS202" i="1"/>
  <c r="LR202" i="1"/>
  <c r="LM202" i="1"/>
  <c r="LL202" i="1"/>
  <c r="LG202" i="1"/>
  <c r="LF202" i="1"/>
  <c r="LH202" i="1" s="1"/>
  <c r="LA202" i="1"/>
  <c r="KZ202" i="1"/>
  <c r="KU202" i="1"/>
  <c r="KT202" i="1"/>
  <c r="KO202" i="1"/>
  <c r="KN202" i="1"/>
  <c r="KC202" i="1"/>
  <c r="KB202" i="1"/>
  <c r="KA202" i="1"/>
  <c r="JZ202" i="1"/>
  <c r="JY202" i="1"/>
  <c r="JW202" i="1"/>
  <c r="JV202" i="1"/>
  <c r="JU202" i="1"/>
  <c r="JT202" i="1"/>
  <c r="JR202" i="1"/>
  <c r="JQ202" i="1"/>
  <c r="JP202" i="1"/>
  <c r="JO202" i="1"/>
  <c r="JK202" i="1" s="1"/>
  <c r="JN202" i="1"/>
  <c r="JM202" i="1"/>
  <c r="JL202" i="1"/>
  <c r="JJ202" i="1"/>
  <c r="JH202" i="1"/>
  <c r="JG202" i="1"/>
  <c r="JF202" i="1"/>
  <c r="JA202" i="1"/>
  <c r="IZ202" i="1"/>
  <c r="IY202" i="1"/>
  <c r="IX202" i="1"/>
  <c r="IW202" i="1"/>
  <c r="IU202" i="1"/>
  <c r="IT202" i="1"/>
  <c r="IS202" i="1"/>
  <c r="IR202" i="1"/>
  <c r="IP202" i="1"/>
  <c r="IO202" i="1"/>
  <c r="IN202" i="1"/>
  <c r="IM202" i="1"/>
  <c r="II202" i="1" s="1"/>
  <c r="IL202" i="1"/>
  <c r="IK202" i="1"/>
  <c r="IJ202" i="1"/>
  <c r="IH202" i="1"/>
  <c r="IF202" i="1"/>
  <c r="IE202" i="1"/>
  <c r="ID202" i="1"/>
  <c r="HW202" i="1"/>
  <c r="HS202" i="1"/>
  <c r="HJ202" i="1" s="1"/>
  <c r="HG202" i="1" s="1" a="1"/>
  <c r="HG202" i="1" s="1"/>
  <c r="HR202" i="1"/>
  <c r="HQ202" i="1"/>
  <c r="HP202" i="1"/>
  <c r="HO202" i="1"/>
  <c r="HI202" i="1"/>
  <c r="HC202" i="1"/>
  <c r="HA202" i="1" a="1"/>
  <c r="HA202" i="1" s="1"/>
  <c r="GY202" i="1"/>
  <c r="GX202" i="1"/>
  <c r="GL202" i="1"/>
  <c r="GM202" i="1" s="1"/>
  <c r="GZ202" i="1" s="1"/>
  <c r="FR202" i="1"/>
  <c r="FI202" i="1"/>
  <c r="FO202" i="1" s="1"/>
  <c r="DT202" i="1"/>
  <c r="DJ202" i="1"/>
  <c r="DI202" i="1"/>
  <c r="DH202" i="1"/>
  <c r="CZ202" i="1"/>
  <c r="CY202" i="1" s="1"/>
  <c r="CV202" i="1" s="1"/>
  <c r="Z202" i="1" s="1"/>
  <c r="AI202" i="1" s="1"/>
  <c r="CX202" i="1"/>
  <c r="CW202" i="1"/>
  <c r="CT202" i="1"/>
  <c r="CS202" i="1" s="1"/>
  <c r="CQ202" i="1" s="1"/>
  <c r="DB202" i="1" s="1"/>
  <c r="CP202" i="1"/>
  <c r="AL202" i="1"/>
  <c r="OQ201" i="1"/>
  <c r="OL201" i="1"/>
  <c r="OK201" i="1"/>
  <c r="OJ201" i="1"/>
  <c r="OI201" i="1"/>
  <c r="OH201" i="1"/>
  <c r="OG201" i="1"/>
  <c r="NS201" i="1"/>
  <c r="NR201" i="1"/>
  <c r="NP201" i="1"/>
  <c r="NO201" i="1"/>
  <c r="NC201" i="1"/>
  <c r="MY201" i="1"/>
  <c r="MQ201" i="1"/>
  <c r="MP201" i="1"/>
  <c r="MK201" i="1"/>
  <c r="MJ201" i="1"/>
  <c r="ME201" i="1"/>
  <c r="MD201" i="1"/>
  <c r="LY201" i="1"/>
  <c r="LX201" i="1"/>
  <c r="LS201" i="1"/>
  <c r="LR201" i="1"/>
  <c r="LM201" i="1"/>
  <c r="LL201" i="1"/>
  <c r="LG201" i="1"/>
  <c r="LF201" i="1"/>
  <c r="LA201" i="1"/>
  <c r="KZ201" i="1"/>
  <c r="KU201" i="1"/>
  <c r="KT201" i="1"/>
  <c r="KV201" i="1" s="1"/>
  <c r="KO201" i="1"/>
  <c r="KN201" i="1"/>
  <c r="KC201" i="1"/>
  <c r="KB201" i="1"/>
  <c r="KA201" i="1"/>
  <c r="JZ201" i="1"/>
  <c r="JY201" i="1"/>
  <c r="JW201" i="1"/>
  <c r="JV201" i="1"/>
  <c r="JU201" i="1"/>
  <c r="JT201" i="1"/>
  <c r="JR201" i="1"/>
  <c r="JQ201" i="1"/>
  <c r="JP201" i="1"/>
  <c r="JO201" i="1"/>
  <c r="JN201" i="1"/>
  <c r="JM201" i="1"/>
  <c r="JL201" i="1"/>
  <c r="JJ201" i="1"/>
  <c r="JH201" i="1"/>
  <c r="JG201" i="1"/>
  <c r="JF201" i="1"/>
  <c r="JA201" i="1"/>
  <c r="IZ201" i="1"/>
  <c r="IY201" i="1"/>
  <c r="IX201" i="1"/>
  <c r="IW201" i="1"/>
  <c r="IU201" i="1"/>
  <c r="IT201" i="1"/>
  <c r="IS201" i="1"/>
  <c r="IR201" i="1"/>
  <c r="IP201" i="1"/>
  <c r="IO201" i="1"/>
  <c r="IN201" i="1"/>
  <c r="IM201" i="1"/>
  <c r="IL201" i="1"/>
  <c r="IK201" i="1"/>
  <c r="IJ201" i="1"/>
  <c r="IH201" i="1"/>
  <c r="IF201" i="1"/>
  <c r="IE201" i="1"/>
  <c r="ID201" i="1"/>
  <c r="HW201" i="1"/>
  <c r="HS201" i="1"/>
  <c r="HJ201" i="1" s="1"/>
  <c r="HG201" i="1" s="1" a="1"/>
  <c r="HG201" i="1" s="1"/>
  <c r="HR201" i="1"/>
  <c r="HQ201" i="1"/>
  <c r="HP201" i="1"/>
  <c r="HO201" i="1"/>
  <c r="HI201" i="1"/>
  <c r="HC201" i="1"/>
  <c r="HA201" i="1" a="1"/>
  <c r="HA201" i="1" s="1"/>
  <c r="GZ201" i="1"/>
  <c r="GY201" i="1"/>
  <c r="GX201" i="1"/>
  <c r="GL201" i="1"/>
  <c r="GM201" i="1" s="1"/>
  <c r="FR201" i="1"/>
  <c r="FS201" i="1" s="1"/>
  <c r="FT201" i="1" s="1"/>
  <c r="FU201" i="1" s="1"/>
  <c r="FV201" i="1" s="1"/>
  <c r="ES201" i="1" s="1"/>
  <c r="FI201" i="1"/>
  <c r="FO201" i="1" s="1"/>
  <c r="DT201" i="1"/>
  <c r="DJ201" i="1"/>
  <c r="DI201" i="1"/>
  <c r="DH201" i="1"/>
  <c r="CZ201" i="1"/>
  <c r="CY201" i="1" s="1"/>
  <c r="CV201" i="1" s="1"/>
  <c r="Z201" i="1" s="1"/>
  <c r="AI201" i="1" s="1"/>
  <c r="CX201" i="1"/>
  <c r="CW201" i="1"/>
  <c r="CT201" i="1"/>
  <c r="CS201" i="1" s="1"/>
  <c r="CQ201" i="1" s="1"/>
  <c r="DB201" i="1" s="1"/>
  <c r="CP201" i="1"/>
  <c r="AL201" i="1"/>
  <c r="OQ200" i="1"/>
  <c r="OL200" i="1"/>
  <c r="OK200" i="1"/>
  <c r="OJ200" i="1"/>
  <c r="OI200" i="1"/>
  <c r="OH200" i="1"/>
  <c r="OG200" i="1"/>
  <c r="NS200" i="1"/>
  <c r="NR200" i="1"/>
  <c r="NP200" i="1"/>
  <c r="NO200" i="1"/>
  <c r="NC200" i="1"/>
  <c r="MY200" i="1"/>
  <c r="MQ200" i="1"/>
  <c r="MP200" i="1"/>
  <c r="MK200" i="1"/>
  <c r="MJ200" i="1"/>
  <c r="ME200" i="1"/>
  <c r="MD200" i="1"/>
  <c r="LY200" i="1"/>
  <c r="LX200" i="1"/>
  <c r="LS200" i="1"/>
  <c r="LR200" i="1"/>
  <c r="LM200" i="1"/>
  <c r="LL200" i="1"/>
  <c r="LG200" i="1"/>
  <c r="LF200" i="1"/>
  <c r="LA200" i="1"/>
  <c r="KZ200" i="1"/>
  <c r="KU200" i="1"/>
  <c r="KT200" i="1"/>
  <c r="KO200" i="1"/>
  <c r="KN200" i="1"/>
  <c r="KC200" i="1"/>
  <c r="KB200" i="1"/>
  <c r="KA200" i="1"/>
  <c r="JZ200" i="1"/>
  <c r="JY200" i="1"/>
  <c r="JW200" i="1"/>
  <c r="JV200" i="1"/>
  <c r="JU200" i="1"/>
  <c r="JT200" i="1"/>
  <c r="JR200" i="1"/>
  <c r="JQ200" i="1"/>
  <c r="JP200" i="1"/>
  <c r="JO200" i="1"/>
  <c r="JK200" i="1" s="1"/>
  <c r="JC200" i="1" s="1"/>
  <c r="JD200" i="1" s="1"/>
  <c r="KI200" i="1" s="1"/>
  <c r="JN200" i="1"/>
  <c r="JM200" i="1"/>
  <c r="JL200" i="1"/>
  <c r="JJ200" i="1"/>
  <c r="JH200" i="1"/>
  <c r="JG200" i="1"/>
  <c r="JF200" i="1"/>
  <c r="JE200" i="1"/>
  <c r="JA200" i="1"/>
  <c r="IZ200" i="1"/>
  <c r="IY200" i="1"/>
  <c r="IX200" i="1"/>
  <c r="IW200" i="1"/>
  <c r="IU200" i="1"/>
  <c r="IT200" i="1"/>
  <c r="IS200" i="1"/>
  <c r="IR200" i="1"/>
  <c r="IP200" i="1"/>
  <c r="IO200" i="1"/>
  <c r="IN200" i="1"/>
  <c r="IM200" i="1"/>
  <c r="II200" i="1" s="1"/>
  <c r="IA200" i="1" s="1"/>
  <c r="IL200" i="1"/>
  <c r="IK200" i="1"/>
  <c r="IJ200" i="1"/>
  <c r="IH200" i="1"/>
  <c r="IF200" i="1"/>
  <c r="IE200" i="1"/>
  <c r="ID200" i="1"/>
  <c r="IB200" i="1"/>
  <c r="KF200" i="1" s="1"/>
  <c r="HW200" i="1"/>
  <c r="HS200" i="1"/>
  <c r="HJ200" i="1" s="1"/>
  <c r="HG200" i="1" s="1" a="1"/>
  <c r="HG200" i="1" s="1"/>
  <c r="HR200" i="1"/>
  <c r="HQ200" i="1"/>
  <c r="HP200" i="1"/>
  <c r="HO200" i="1"/>
  <c r="HI200" i="1"/>
  <c r="HC200" i="1"/>
  <c r="HA200" i="1" a="1"/>
  <c r="HA200" i="1" s="1"/>
  <c r="GY200" i="1"/>
  <c r="GX200" i="1"/>
  <c r="GL200" i="1"/>
  <c r="GM200" i="1" s="1"/>
  <c r="GZ200" i="1" s="1"/>
  <c r="FR200" i="1"/>
  <c r="FI200" i="1"/>
  <c r="FO200" i="1" s="1"/>
  <c r="DT200" i="1"/>
  <c r="DJ200" i="1"/>
  <c r="DI200" i="1"/>
  <c r="DH200" i="1"/>
  <c r="CZ200" i="1"/>
  <c r="CY200" i="1" s="1"/>
  <c r="CV200" i="1" s="1"/>
  <c r="Z200" i="1" s="1"/>
  <c r="AI200" i="1" s="1"/>
  <c r="CX200" i="1"/>
  <c r="CW200" i="1"/>
  <c r="CT200" i="1"/>
  <c r="CS200" i="1" s="1"/>
  <c r="CQ200" i="1" s="1"/>
  <c r="DB200" i="1" s="1"/>
  <c r="CP200" i="1"/>
  <c r="AL200" i="1"/>
  <c r="OQ199" i="1"/>
  <c r="OL199" i="1"/>
  <c r="OK199" i="1"/>
  <c r="OJ199" i="1"/>
  <c r="OI199" i="1"/>
  <c r="OH199" i="1"/>
  <c r="OG199" i="1"/>
  <c r="NS199" i="1"/>
  <c r="NR199" i="1"/>
  <c r="NP199" i="1"/>
  <c r="NO199" i="1"/>
  <c r="NC199" i="1"/>
  <c r="MY199" i="1"/>
  <c r="NG199" i="1" s="1"/>
  <c r="MQ199" i="1"/>
  <c r="MR199" i="1" s="1"/>
  <c r="MP199" i="1"/>
  <c r="MK199" i="1"/>
  <c r="MJ199" i="1"/>
  <c r="ME199" i="1"/>
  <c r="MD199" i="1"/>
  <c r="LY199" i="1"/>
  <c r="LX199" i="1"/>
  <c r="LS199" i="1"/>
  <c r="LR199" i="1"/>
  <c r="LM199" i="1"/>
  <c r="LL199" i="1"/>
  <c r="LG199" i="1"/>
  <c r="LF199" i="1"/>
  <c r="LA199" i="1"/>
  <c r="KZ199" i="1"/>
  <c r="KU199" i="1"/>
  <c r="KT199" i="1"/>
  <c r="KO199" i="1"/>
  <c r="KN199" i="1"/>
  <c r="KC199" i="1"/>
  <c r="KB199" i="1"/>
  <c r="KA199" i="1"/>
  <c r="JZ199" i="1"/>
  <c r="JY199" i="1"/>
  <c r="JW199" i="1"/>
  <c r="JV199" i="1"/>
  <c r="JU199" i="1"/>
  <c r="JT199" i="1"/>
  <c r="JR199" i="1"/>
  <c r="JQ199" i="1"/>
  <c r="JP199" i="1"/>
  <c r="JO199" i="1"/>
  <c r="JI199" i="1" s="1"/>
  <c r="JN199" i="1"/>
  <c r="JM199" i="1"/>
  <c r="JL199" i="1"/>
  <c r="JJ199" i="1"/>
  <c r="JH199" i="1"/>
  <c r="JG199" i="1"/>
  <c r="JF199" i="1"/>
  <c r="JA199" i="1"/>
  <c r="IZ199" i="1"/>
  <c r="IY199" i="1"/>
  <c r="IX199" i="1"/>
  <c r="IW199" i="1"/>
  <c r="IU199" i="1"/>
  <c r="IT199" i="1"/>
  <c r="IS199" i="1"/>
  <c r="IR199" i="1"/>
  <c r="IP199" i="1"/>
  <c r="IO199" i="1"/>
  <c r="IN199" i="1"/>
  <c r="IM199" i="1"/>
  <c r="IG199" i="1" s="1"/>
  <c r="IL199" i="1"/>
  <c r="IK199" i="1"/>
  <c r="IJ199" i="1"/>
  <c r="IH199" i="1"/>
  <c r="IF199" i="1"/>
  <c r="IE199" i="1"/>
  <c r="ID199" i="1"/>
  <c r="HW199" i="1"/>
  <c r="HS199" i="1"/>
  <c r="HJ199" i="1" s="1"/>
  <c r="HG199" i="1" s="1" a="1"/>
  <c r="HG199" i="1" s="1"/>
  <c r="HR199" i="1"/>
  <c r="HQ199" i="1"/>
  <c r="HP199" i="1"/>
  <c r="HO199" i="1"/>
  <c r="HI199" i="1"/>
  <c r="HC199" i="1"/>
  <c r="HA199" i="1" a="1"/>
  <c r="HA199" i="1" s="1"/>
  <c r="GY199" i="1"/>
  <c r="GX199" i="1"/>
  <c r="GL199" i="1"/>
  <c r="GM199" i="1" s="1"/>
  <c r="GZ199" i="1" s="1"/>
  <c r="FR199" i="1"/>
  <c r="FS199" i="1" s="1"/>
  <c r="FT199" i="1" s="1"/>
  <c r="FU199" i="1" s="1"/>
  <c r="FV199" i="1" s="1"/>
  <c r="ES199" i="1" s="1"/>
  <c r="FI199" i="1"/>
  <c r="FO199" i="1" s="1"/>
  <c r="DT199" i="1"/>
  <c r="DJ199" i="1"/>
  <c r="DI199" i="1"/>
  <c r="DH199" i="1"/>
  <c r="CZ199" i="1"/>
  <c r="CY199" i="1" s="1"/>
  <c r="CV199" i="1" s="1"/>
  <c r="Z199" i="1" s="1"/>
  <c r="AI199" i="1" s="1"/>
  <c r="CX199" i="1"/>
  <c r="CW199" i="1"/>
  <c r="CT199" i="1"/>
  <c r="CS199" i="1" s="1"/>
  <c r="CQ199" i="1" s="1"/>
  <c r="DB199" i="1" s="1"/>
  <c r="CP199" i="1"/>
  <c r="DC199" i="1" s="1"/>
  <c r="AL199" i="1"/>
  <c r="OQ198" i="1"/>
  <c r="OL198" i="1"/>
  <c r="OK198" i="1"/>
  <c r="OJ198" i="1"/>
  <c r="OI198" i="1"/>
  <c r="OH198" i="1"/>
  <c r="OG198" i="1"/>
  <c r="NS198" i="1"/>
  <c r="NR198" i="1"/>
  <c r="NP198" i="1"/>
  <c r="NO198" i="1"/>
  <c r="NC198" i="1"/>
  <c r="MY198" i="1"/>
  <c r="MQ198" i="1"/>
  <c r="MP198" i="1"/>
  <c r="MK198" i="1"/>
  <c r="MJ198" i="1"/>
  <c r="ML198" i="1" s="1"/>
  <c r="ME198" i="1"/>
  <c r="MD198" i="1"/>
  <c r="LY198" i="1"/>
  <c r="LX198" i="1"/>
  <c r="LS198" i="1"/>
  <c r="LR198" i="1"/>
  <c r="LM198" i="1"/>
  <c r="LL198" i="1"/>
  <c r="LG198" i="1"/>
  <c r="LF198" i="1"/>
  <c r="LA198" i="1"/>
  <c r="LB198" i="1" s="1"/>
  <c r="KZ198" i="1"/>
  <c r="KU198" i="1"/>
  <c r="KT198" i="1"/>
  <c r="KO198" i="1"/>
  <c r="KN198" i="1"/>
  <c r="KP198" i="1" s="1"/>
  <c r="KC198" i="1"/>
  <c r="KB198" i="1"/>
  <c r="KA198" i="1"/>
  <c r="JZ198" i="1"/>
  <c r="JY198" i="1"/>
  <c r="JW198" i="1"/>
  <c r="JV198" i="1"/>
  <c r="JU198" i="1"/>
  <c r="JT198" i="1"/>
  <c r="JR198" i="1"/>
  <c r="JQ198" i="1"/>
  <c r="JP198" i="1"/>
  <c r="JO198" i="1"/>
  <c r="JN198" i="1"/>
  <c r="JM198" i="1"/>
  <c r="JL198" i="1"/>
  <c r="JJ198" i="1"/>
  <c r="JH198" i="1"/>
  <c r="JG198" i="1"/>
  <c r="JF198" i="1"/>
  <c r="JA198" i="1"/>
  <c r="IZ198" i="1"/>
  <c r="IY198" i="1"/>
  <c r="IX198" i="1"/>
  <c r="IW198" i="1"/>
  <c r="IU198" i="1"/>
  <c r="IT198" i="1"/>
  <c r="IS198" i="1"/>
  <c r="IR198" i="1"/>
  <c r="IP198" i="1"/>
  <c r="IO198" i="1"/>
  <c r="IN198" i="1"/>
  <c r="IM198" i="1"/>
  <c r="II198" i="1" s="1"/>
  <c r="IL198" i="1"/>
  <c r="IK198" i="1"/>
  <c r="IJ198" i="1"/>
  <c r="IH198" i="1"/>
  <c r="IF198" i="1"/>
  <c r="IE198" i="1"/>
  <c r="ID198" i="1"/>
  <c r="HW198" i="1"/>
  <c r="HS198" i="1"/>
  <c r="HJ198" i="1" s="1"/>
  <c r="HG198" i="1" s="1" a="1"/>
  <c r="HG198" i="1" s="1"/>
  <c r="HR198" i="1"/>
  <c r="HQ198" i="1"/>
  <c r="HP198" i="1"/>
  <c r="HO198" i="1"/>
  <c r="HI198" i="1"/>
  <c r="HC198" i="1"/>
  <c r="HA198" i="1" a="1"/>
  <c r="HA198" i="1" s="1"/>
  <c r="GY198" i="1"/>
  <c r="GX198" i="1"/>
  <c r="GL198" i="1"/>
  <c r="GM198" i="1" s="1"/>
  <c r="GZ198" i="1" s="1"/>
  <c r="FR198" i="1"/>
  <c r="FI198" i="1"/>
  <c r="FO198" i="1" s="1"/>
  <c r="DT198" i="1"/>
  <c r="DJ198" i="1"/>
  <c r="DI198" i="1"/>
  <c r="DH198" i="1"/>
  <c r="CZ198" i="1"/>
  <c r="CY198" i="1" s="1"/>
  <c r="CV198" i="1" s="1"/>
  <c r="Z198" i="1" s="1"/>
  <c r="AI198" i="1" s="1"/>
  <c r="CX198" i="1"/>
  <c r="CW198" i="1"/>
  <c r="CT198" i="1"/>
  <c r="CS198" i="1" s="1"/>
  <c r="CQ198" i="1" s="1"/>
  <c r="DB198" i="1" s="1"/>
  <c r="CP198" i="1"/>
  <c r="AL198" i="1"/>
  <c r="OQ197" i="1"/>
  <c r="OL197" i="1"/>
  <c r="OK197" i="1"/>
  <c r="OJ197" i="1"/>
  <c r="OI197" i="1"/>
  <c r="OH197" i="1"/>
  <c r="OG197" i="1"/>
  <c r="NS197" i="1"/>
  <c r="NR197" i="1"/>
  <c r="NP197" i="1"/>
  <c r="NO197" i="1"/>
  <c r="NC197" i="1"/>
  <c r="MY197" i="1"/>
  <c r="MQ197" i="1"/>
  <c r="MP197" i="1"/>
  <c r="MK197" i="1"/>
  <c r="MJ197" i="1"/>
  <c r="ME197" i="1"/>
  <c r="MD197" i="1"/>
  <c r="LY197" i="1"/>
  <c r="LZ197" i="1" s="1"/>
  <c r="LX197" i="1"/>
  <c r="LS197" i="1"/>
  <c r="LR197" i="1"/>
  <c r="LM197" i="1"/>
  <c r="LL197" i="1"/>
  <c r="LG197" i="1"/>
  <c r="LF197" i="1"/>
  <c r="LA197" i="1"/>
  <c r="KZ197" i="1"/>
  <c r="KU197" i="1"/>
  <c r="KT197" i="1"/>
  <c r="KO197" i="1"/>
  <c r="KN197" i="1"/>
  <c r="KC197" i="1"/>
  <c r="KB197" i="1"/>
  <c r="KA197" i="1"/>
  <c r="JZ197" i="1"/>
  <c r="JY197" i="1"/>
  <c r="JW197" i="1"/>
  <c r="JV197" i="1"/>
  <c r="JU197" i="1"/>
  <c r="JT197" i="1"/>
  <c r="JR197" i="1"/>
  <c r="JQ197" i="1"/>
  <c r="JP197" i="1"/>
  <c r="JO197" i="1"/>
  <c r="JN197" i="1"/>
  <c r="JM197" i="1"/>
  <c r="JL197" i="1"/>
  <c r="JJ197" i="1"/>
  <c r="JH197" i="1"/>
  <c r="JG197" i="1"/>
  <c r="JF197" i="1"/>
  <c r="JA197" i="1"/>
  <c r="IZ197" i="1"/>
  <c r="IY197" i="1"/>
  <c r="IX197" i="1"/>
  <c r="IW197" i="1"/>
  <c r="IU197" i="1"/>
  <c r="IT197" i="1"/>
  <c r="IS197" i="1"/>
  <c r="IR197" i="1"/>
  <c r="IP197" i="1"/>
  <c r="IO197" i="1"/>
  <c r="IN197" i="1"/>
  <c r="IM197" i="1"/>
  <c r="IL197" i="1"/>
  <c r="IK197" i="1"/>
  <c r="IJ197" i="1"/>
  <c r="IH197" i="1"/>
  <c r="IF197" i="1"/>
  <c r="IE197" i="1"/>
  <c r="ID197" i="1"/>
  <c r="HW197" i="1"/>
  <c r="HS197" i="1"/>
  <c r="HJ197" i="1" s="1"/>
  <c r="HG197" i="1" s="1" a="1"/>
  <c r="HG197" i="1" s="1"/>
  <c r="HR197" i="1"/>
  <c r="HQ197" i="1"/>
  <c r="HP197" i="1"/>
  <c r="HO197" i="1"/>
  <c r="HI197" i="1"/>
  <c r="HC197" i="1"/>
  <c r="HA197" i="1" a="1"/>
  <c r="HA197" i="1" s="1"/>
  <c r="GY197" i="1"/>
  <c r="GX197" i="1"/>
  <c r="GL197" i="1"/>
  <c r="GM197" i="1" s="1"/>
  <c r="GZ197" i="1" s="1"/>
  <c r="FR197" i="1"/>
  <c r="FS197" i="1" s="1"/>
  <c r="FT197" i="1" s="1"/>
  <c r="FU197" i="1" s="1"/>
  <c r="FV197" i="1" s="1"/>
  <c r="ES197" i="1" s="1"/>
  <c r="FI197" i="1"/>
  <c r="FO197" i="1" s="1"/>
  <c r="DT197" i="1"/>
  <c r="DJ197" i="1"/>
  <c r="DI197" i="1"/>
  <c r="DH197" i="1"/>
  <c r="CZ197" i="1"/>
  <c r="CY197" i="1" s="1"/>
  <c r="CV197" i="1" s="1"/>
  <c r="Z197" i="1" s="1"/>
  <c r="AI197" i="1" s="1"/>
  <c r="CX197" i="1"/>
  <c r="CW197" i="1"/>
  <c r="CT197" i="1"/>
  <c r="CS197" i="1"/>
  <c r="CQ197" i="1" s="1"/>
  <c r="DB197" i="1" s="1"/>
  <c r="CP197" i="1"/>
  <c r="AL197" i="1"/>
  <c r="OQ196" i="1"/>
  <c r="OL196" i="1"/>
  <c r="OK196" i="1"/>
  <c r="OJ196" i="1"/>
  <c r="OI196" i="1"/>
  <c r="OH196" i="1"/>
  <c r="ON196" i="1" s="1"/>
  <c r="OG196" i="1"/>
  <c r="OM196" i="1" s="1"/>
  <c r="NS196" i="1"/>
  <c r="NR196" i="1"/>
  <c r="NT196" i="1" s="1"/>
  <c r="NP196" i="1"/>
  <c r="NO196" i="1"/>
  <c r="NC196" i="1"/>
  <c r="MY196" i="1"/>
  <c r="MQ196" i="1"/>
  <c r="MP196" i="1"/>
  <c r="MK196" i="1"/>
  <c r="MJ196" i="1"/>
  <c r="ML196" i="1" s="1"/>
  <c r="ME196" i="1"/>
  <c r="MD196" i="1"/>
  <c r="LY196" i="1"/>
  <c r="LX196" i="1"/>
  <c r="LS196" i="1"/>
  <c r="LR196" i="1"/>
  <c r="LM196" i="1"/>
  <c r="LL196" i="1"/>
  <c r="LG196" i="1"/>
  <c r="LF196" i="1"/>
  <c r="LA196" i="1"/>
  <c r="KZ196" i="1"/>
  <c r="KU196" i="1"/>
  <c r="KT196" i="1"/>
  <c r="KO196" i="1"/>
  <c r="KN196" i="1"/>
  <c r="KC196" i="1"/>
  <c r="KB196" i="1"/>
  <c r="KA196" i="1"/>
  <c r="JZ196" i="1"/>
  <c r="JY196" i="1"/>
  <c r="JW196" i="1"/>
  <c r="JV196" i="1"/>
  <c r="JU196" i="1"/>
  <c r="JT196" i="1"/>
  <c r="JR196" i="1"/>
  <c r="JQ196" i="1"/>
  <c r="JP196" i="1"/>
  <c r="JO196" i="1"/>
  <c r="JI196" i="1" s="1"/>
  <c r="JN196" i="1"/>
  <c r="JM196" i="1"/>
  <c r="JL196" i="1"/>
  <c r="JJ196" i="1"/>
  <c r="JH196" i="1"/>
  <c r="JG196" i="1"/>
  <c r="JF196" i="1"/>
  <c r="JA196" i="1"/>
  <c r="IZ196" i="1"/>
  <c r="IY196" i="1"/>
  <c r="IX196" i="1"/>
  <c r="IW196" i="1"/>
  <c r="IU196" i="1"/>
  <c r="IT196" i="1"/>
  <c r="IS196" i="1"/>
  <c r="IR196" i="1"/>
  <c r="IP196" i="1"/>
  <c r="IO196" i="1"/>
  <c r="IN196" i="1"/>
  <c r="IM196" i="1"/>
  <c r="II196" i="1" s="1"/>
  <c r="IA196" i="1" s="1"/>
  <c r="IB196" i="1" s="1"/>
  <c r="KF196" i="1" s="1"/>
  <c r="KQ196" i="1" s="1"/>
  <c r="IL196" i="1"/>
  <c r="IK196" i="1"/>
  <c r="IJ196" i="1"/>
  <c r="IH196" i="1"/>
  <c r="IF196" i="1"/>
  <c r="IE196" i="1"/>
  <c r="ID196" i="1"/>
  <c r="IC196" i="1"/>
  <c r="HW196" i="1"/>
  <c r="HS196" i="1"/>
  <c r="HJ196" i="1" s="1"/>
  <c r="HG196" i="1" s="1" a="1"/>
  <c r="HG196" i="1" s="1"/>
  <c r="HR196" i="1"/>
  <c r="HQ196" i="1"/>
  <c r="HP196" i="1"/>
  <c r="HO196" i="1"/>
  <c r="HI196" i="1"/>
  <c r="HC196" i="1"/>
  <c r="HA196" i="1" a="1"/>
  <c r="HA196" i="1" s="1"/>
  <c r="GY196" i="1"/>
  <c r="GX196" i="1"/>
  <c r="GL196" i="1"/>
  <c r="GM196" i="1" s="1"/>
  <c r="GZ196" i="1" s="1"/>
  <c r="FR196" i="1"/>
  <c r="FI196" i="1"/>
  <c r="FO196" i="1" s="1"/>
  <c r="DT196" i="1"/>
  <c r="DJ196" i="1"/>
  <c r="DI196" i="1"/>
  <c r="DH196" i="1"/>
  <c r="CZ196" i="1"/>
  <c r="CY196" i="1" s="1"/>
  <c r="CV196" i="1" s="1"/>
  <c r="Z196" i="1" s="1"/>
  <c r="AI196" i="1" s="1"/>
  <c r="CX196" i="1"/>
  <c r="CW196" i="1"/>
  <c r="CT196" i="1"/>
  <c r="CS196" i="1" s="1"/>
  <c r="CQ196" i="1" s="1"/>
  <c r="DB196" i="1" s="1"/>
  <c r="CP196" i="1"/>
  <c r="AL196" i="1"/>
  <c r="OQ195" i="1"/>
  <c r="OL195" i="1"/>
  <c r="OK195" i="1"/>
  <c r="OJ195" i="1"/>
  <c r="OI195" i="1"/>
  <c r="OH195" i="1"/>
  <c r="OG195" i="1"/>
  <c r="NS195" i="1"/>
  <c r="NR195" i="1"/>
  <c r="NP195" i="1"/>
  <c r="NO195" i="1"/>
  <c r="NC195" i="1"/>
  <c r="MY195" i="1"/>
  <c r="MQ195" i="1"/>
  <c r="MP195" i="1"/>
  <c r="MK195" i="1"/>
  <c r="MJ195" i="1"/>
  <c r="ME195" i="1"/>
  <c r="MD195" i="1"/>
  <c r="LY195" i="1"/>
  <c r="LX195" i="1"/>
  <c r="LS195" i="1"/>
  <c r="LR195" i="1"/>
  <c r="LM195" i="1"/>
  <c r="LL195" i="1"/>
  <c r="LG195" i="1"/>
  <c r="LF195" i="1"/>
  <c r="LA195" i="1"/>
  <c r="KZ195" i="1"/>
  <c r="KU195" i="1"/>
  <c r="KT195" i="1"/>
  <c r="KO195" i="1"/>
  <c r="KN195" i="1"/>
  <c r="KC195" i="1"/>
  <c r="KB195" i="1"/>
  <c r="KA195" i="1"/>
  <c r="JZ195" i="1"/>
  <c r="JY195" i="1"/>
  <c r="JW195" i="1"/>
  <c r="JV195" i="1"/>
  <c r="JU195" i="1"/>
  <c r="JT195" i="1"/>
  <c r="JR195" i="1"/>
  <c r="JQ195" i="1"/>
  <c r="JP195" i="1"/>
  <c r="JO195" i="1"/>
  <c r="JI195" i="1" s="1"/>
  <c r="JN195" i="1"/>
  <c r="JM195" i="1"/>
  <c r="JL195" i="1"/>
  <c r="JJ195" i="1"/>
  <c r="JH195" i="1"/>
  <c r="JG195" i="1"/>
  <c r="JF195" i="1"/>
  <c r="JA195" i="1"/>
  <c r="IZ195" i="1"/>
  <c r="IY195" i="1"/>
  <c r="IX195" i="1"/>
  <c r="IW195" i="1"/>
  <c r="IU195" i="1"/>
  <c r="IT195" i="1"/>
  <c r="IS195" i="1"/>
  <c r="IR195" i="1"/>
  <c r="IP195" i="1"/>
  <c r="IO195" i="1"/>
  <c r="IN195" i="1"/>
  <c r="IM195" i="1"/>
  <c r="II195" i="1" s="1"/>
  <c r="IC195" i="1" s="1"/>
  <c r="IL195" i="1"/>
  <c r="IK195" i="1"/>
  <c r="IJ195" i="1"/>
  <c r="IH195" i="1"/>
  <c r="IF195" i="1"/>
  <c r="IE195" i="1"/>
  <c r="ID195" i="1"/>
  <c r="HW195" i="1"/>
  <c r="HS195" i="1"/>
  <c r="HJ195" i="1" s="1"/>
  <c r="HG195" i="1" s="1" a="1"/>
  <c r="HG195" i="1" s="1"/>
  <c r="HR195" i="1"/>
  <c r="HQ195" i="1"/>
  <c r="HP195" i="1"/>
  <c r="HO195" i="1"/>
  <c r="HI195" i="1"/>
  <c r="HC195" i="1"/>
  <c r="HA195" i="1" a="1"/>
  <c r="HA195" i="1" s="1"/>
  <c r="GY195" i="1"/>
  <c r="GX195" i="1"/>
  <c r="GL195" i="1"/>
  <c r="GM195" i="1" s="1"/>
  <c r="GZ195" i="1" s="1"/>
  <c r="FR195" i="1"/>
  <c r="FS195" i="1" s="1"/>
  <c r="FT195" i="1" s="1"/>
  <c r="FU195" i="1" s="1"/>
  <c r="FV195" i="1" s="1"/>
  <c r="ES195" i="1" s="1"/>
  <c r="FI195" i="1"/>
  <c r="FO195" i="1" s="1"/>
  <c r="DT195" i="1"/>
  <c r="DJ195" i="1"/>
  <c r="DI195" i="1"/>
  <c r="DH195" i="1"/>
  <c r="CZ195" i="1"/>
  <c r="CY195" i="1" s="1"/>
  <c r="CV195" i="1" s="1"/>
  <c r="Z195" i="1" s="1"/>
  <c r="AI195" i="1" s="1"/>
  <c r="CX195" i="1"/>
  <c r="CW195" i="1"/>
  <c r="CT195" i="1"/>
  <c r="CS195" i="1" s="1"/>
  <c r="CQ195" i="1" s="1"/>
  <c r="DB195" i="1" s="1"/>
  <c r="CP195" i="1"/>
  <c r="DC195" i="1" s="1"/>
  <c r="AL195" i="1"/>
  <c r="OQ194" i="1"/>
  <c r="OL194" i="1"/>
  <c r="OK194" i="1"/>
  <c r="OJ194" i="1"/>
  <c r="OI194" i="1"/>
  <c r="OH194" i="1"/>
  <c r="OG194" i="1"/>
  <c r="NS194" i="1"/>
  <c r="NR194" i="1"/>
  <c r="NP194" i="1"/>
  <c r="NO194" i="1"/>
  <c r="NC194" i="1"/>
  <c r="MY194" i="1"/>
  <c r="MQ194" i="1"/>
  <c r="MP194" i="1"/>
  <c r="MK194" i="1"/>
  <c r="MJ194" i="1"/>
  <c r="ME194" i="1"/>
  <c r="MD194" i="1"/>
  <c r="LY194" i="1"/>
  <c r="LX194" i="1"/>
  <c r="LS194" i="1"/>
  <c r="LR194" i="1"/>
  <c r="LM194" i="1"/>
  <c r="LL194" i="1"/>
  <c r="LG194" i="1"/>
  <c r="LF194" i="1"/>
  <c r="LA194" i="1"/>
  <c r="KZ194" i="1"/>
  <c r="KU194" i="1"/>
  <c r="KT194" i="1"/>
  <c r="KO194" i="1"/>
  <c r="KN194" i="1"/>
  <c r="KC194" i="1"/>
  <c r="KB194" i="1"/>
  <c r="KA194" i="1"/>
  <c r="JZ194" i="1"/>
  <c r="JY194" i="1"/>
  <c r="JW194" i="1"/>
  <c r="JV194" i="1"/>
  <c r="JU194" i="1"/>
  <c r="JT194" i="1"/>
  <c r="JR194" i="1"/>
  <c r="JQ194" i="1"/>
  <c r="JP194" i="1"/>
  <c r="JO194" i="1"/>
  <c r="JN194" i="1"/>
  <c r="JM194" i="1"/>
  <c r="JL194" i="1"/>
  <c r="JJ194" i="1"/>
  <c r="JH194" i="1"/>
  <c r="JG194" i="1"/>
  <c r="JF194" i="1"/>
  <c r="JA194" i="1"/>
  <c r="IZ194" i="1"/>
  <c r="IY194" i="1"/>
  <c r="IX194" i="1"/>
  <c r="IW194" i="1"/>
  <c r="IU194" i="1"/>
  <c r="IT194" i="1"/>
  <c r="IS194" i="1"/>
  <c r="IR194" i="1"/>
  <c r="IP194" i="1"/>
  <c r="IO194" i="1"/>
  <c r="IN194" i="1"/>
  <c r="IM194" i="1"/>
  <c r="IG194" i="1" s="1"/>
  <c r="IL194" i="1"/>
  <c r="IK194" i="1"/>
  <c r="IJ194" i="1"/>
  <c r="IH194" i="1"/>
  <c r="IF194" i="1"/>
  <c r="IE194" i="1"/>
  <c r="ID194" i="1"/>
  <c r="HW194" i="1"/>
  <c r="HS194" i="1"/>
  <c r="HJ194" i="1" s="1"/>
  <c r="HG194" i="1" s="1" a="1"/>
  <c r="HG194" i="1" s="1"/>
  <c r="HR194" i="1"/>
  <c r="HQ194" i="1"/>
  <c r="HP194" i="1"/>
  <c r="HO194" i="1"/>
  <c r="HI194" i="1"/>
  <c r="HC194" i="1"/>
  <c r="HA194" i="1" a="1"/>
  <c r="HA194" i="1" s="1"/>
  <c r="GY194" i="1"/>
  <c r="GX194" i="1"/>
  <c r="GL194" i="1"/>
  <c r="GM194" i="1" s="1"/>
  <c r="GZ194" i="1" s="1"/>
  <c r="FR194" i="1"/>
  <c r="FS194" i="1" s="1"/>
  <c r="FI194" i="1"/>
  <c r="FO194" i="1" s="1"/>
  <c r="DT194" i="1"/>
  <c r="DJ194" i="1"/>
  <c r="DI194" i="1"/>
  <c r="DH194" i="1"/>
  <c r="CZ194" i="1"/>
  <c r="CY194" i="1" s="1"/>
  <c r="CV194" i="1" s="1"/>
  <c r="Z194" i="1" s="1"/>
  <c r="AI194" i="1" s="1"/>
  <c r="CX194" i="1"/>
  <c r="CW194" i="1"/>
  <c r="CT194" i="1"/>
  <c r="CS194" i="1" s="1"/>
  <c r="CQ194" i="1" s="1"/>
  <c r="DB194" i="1" s="1"/>
  <c r="CP194" i="1"/>
  <c r="AL194" i="1"/>
  <c r="OQ193" i="1"/>
  <c r="OL193" i="1"/>
  <c r="OK193" i="1"/>
  <c r="OJ193" i="1"/>
  <c r="OI193" i="1"/>
  <c r="OH193" i="1"/>
  <c r="OG193" i="1"/>
  <c r="NS193" i="1"/>
  <c r="NR193" i="1"/>
  <c r="NP193" i="1"/>
  <c r="NO193" i="1"/>
  <c r="NC193" i="1"/>
  <c r="MY193" i="1"/>
  <c r="MQ193" i="1"/>
  <c r="MP193" i="1"/>
  <c r="MK193" i="1"/>
  <c r="MJ193" i="1"/>
  <c r="ME193" i="1"/>
  <c r="MD193" i="1"/>
  <c r="LY193" i="1"/>
  <c r="LX193" i="1"/>
  <c r="LS193" i="1"/>
  <c r="LR193" i="1"/>
  <c r="LM193" i="1"/>
  <c r="LL193" i="1"/>
  <c r="LG193" i="1"/>
  <c r="LF193" i="1"/>
  <c r="LA193" i="1"/>
  <c r="KZ193" i="1"/>
  <c r="KU193" i="1"/>
  <c r="KT193" i="1"/>
  <c r="KO193" i="1"/>
  <c r="KN193" i="1"/>
  <c r="KC193" i="1"/>
  <c r="KB193" i="1"/>
  <c r="KA193" i="1"/>
  <c r="JZ193" i="1"/>
  <c r="JY193" i="1"/>
  <c r="JW193" i="1"/>
  <c r="JV193" i="1"/>
  <c r="JU193" i="1"/>
  <c r="JT193" i="1"/>
  <c r="JR193" i="1"/>
  <c r="JQ193" i="1"/>
  <c r="JP193" i="1"/>
  <c r="JO193" i="1"/>
  <c r="JI193" i="1" s="1"/>
  <c r="JN193" i="1"/>
  <c r="JM193" i="1"/>
  <c r="JL193" i="1"/>
  <c r="JJ193" i="1"/>
  <c r="JH193" i="1"/>
  <c r="JG193" i="1"/>
  <c r="JF193" i="1"/>
  <c r="JA193" i="1"/>
  <c r="IZ193" i="1"/>
  <c r="IY193" i="1"/>
  <c r="IX193" i="1"/>
  <c r="IW193" i="1"/>
  <c r="IU193" i="1"/>
  <c r="IT193" i="1"/>
  <c r="IS193" i="1"/>
  <c r="IR193" i="1"/>
  <c r="IP193" i="1"/>
  <c r="IO193" i="1"/>
  <c r="IN193" i="1"/>
  <c r="IM193" i="1"/>
  <c r="IG193" i="1" s="1"/>
  <c r="IL193" i="1"/>
  <c r="IK193" i="1"/>
  <c r="IJ193" i="1"/>
  <c r="IH193" i="1"/>
  <c r="IF193" i="1"/>
  <c r="IE193" i="1"/>
  <c r="ID193" i="1"/>
  <c r="HW193" i="1"/>
  <c r="HS193" i="1"/>
  <c r="HJ193" i="1" s="1"/>
  <c r="HG193" i="1" s="1" a="1"/>
  <c r="HG193" i="1" s="1"/>
  <c r="HR193" i="1"/>
  <c r="HQ193" i="1"/>
  <c r="HP193" i="1"/>
  <c r="HO193" i="1"/>
  <c r="HI193" i="1"/>
  <c r="HC193" i="1"/>
  <c r="HA193" i="1" a="1"/>
  <c r="HA193" i="1" s="1"/>
  <c r="GY193" i="1"/>
  <c r="GX193" i="1"/>
  <c r="GL193" i="1"/>
  <c r="GM193" i="1" s="1"/>
  <c r="GZ193" i="1" s="1"/>
  <c r="FR193" i="1"/>
  <c r="FS193" i="1" s="1"/>
  <c r="FT193" i="1" s="1"/>
  <c r="FU193" i="1" s="1"/>
  <c r="FV193" i="1" s="1"/>
  <c r="ES193" i="1" s="1"/>
  <c r="FI193" i="1"/>
  <c r="FO193" i="1" s="1"/>
  <c r="DT193" i="1"/>
  <c r="DJ193" i="1"/>
  <c r="DI193" i="1"/>
  <c r="DH193" i="1"/>
  <c r="CZ193" i="1"/>
  <c r="CY193" i="1" s="1"/>
  <c r="CV193" i="1" s="1"/>
  <c r="Z193" i="1" s="1"/>
  <c r="AI193" i="1" s="1"/>
  <c r="CX193" i="1"/>
  <c r="CW193" i="1"/>
  <c r="CT193" i="1"/>
  <c r="CS193" i="1" s="1"/>
  <c r="CQ193" i="1" s="1"/>
  <c r="CP193" i="1"/>
  <c r="DC193" i="1" s="1"/>
  <c r="AL193" i="1"/>
  <c r="OQ192" i="1"/>
  <c r="OL192" i="1"/>
  <c r="OK192" i="1"/>
  <c r="OJ192" i="1"/>
  <c r="OI192" i="1"/>
  <c r="OH192" i="1"/>
  <c r="OG192" i="1"/>
  <c r="NS192" i="1"/>
  <c r="NR192" i="1"/>
  <c r="NP192" i="1"/>
  <c r="NO192" i="1"/>
  <c r="NC192" i="1"/>
  <c r="MY192" i="1"/>
  <c r="MQ192" i="1"/>
  <c r="MP192" i="1"/>
  <c r="MK192" i="1"/>
  <c r="MJ192" i="1"/>
  <c r="ME192" i="1"/>
  <c r="MD192" i="1"/>
  <c r="LY192" i="1"/>
  <c r="LX192" i="1"/>
  <c r="LS192" i="1"/>
  <c r="LR192" i="1"/>
  <c r="LM192" i="1"/>
  <c r="LL192" i="1"/>
  <c r="LG192" i="1"/>
  <c r="LF192" i="1"/>
  <c r="LA192" i="1"/>
  <c r="KZ192" i="1"/>
  <c r="KU192" i="1"/>
  <c r="KT192" i="1"/>
  <c r="KO192" i="1"/>
  <c r="KN192" i="1"/>
  <c r="KC192" i="1"/>
  <c r="KB192" i="1"/>
  <c r="KA192" i="1"/>
  <c r="JZ192" i="1"/>
  <c r="JY192" i="1"/>
  <c r="JW192" i="1"/>
  <c r="JV192" i="1"/>
  <c r="JU192" i="1"/>
  <c r="JT192" i="1"/>
  <c r="JR192" i="1"/>
  <c r="JQ192" i="1"/>
  <c r="JP192" i="1"/>
  <c r="JO192" i="1"/>
  <c r="JN192" i="1"/>
  <c r="JM192" i="1"/>
  <c r="JL192" i="1"/>
  <c r="JJ192" i="1"/>
  <c r="JH192" i="1"/>
  <c r="JG192" i="1"/>
  <c r="JF192" i="1"/>
  <c r="JA192" i="1"/>
  <c r="IZ192" i="1"/>
  <c r="IY192" i="1"/>
  <c r="IX192" i="1"/>
  <c r="IW192" i="1"/>
  <c r="IU192" i="1"/>
  <c r="IT192" i="1"/>
  <c r="IS192" i="1"/>
  <c r="IR192" i="1"/>
  <c r="IP192" i="1"/>
  <c r="IO192" i="1"/>
  <c r="IN192" i="1"/>
  <c r="IM192" i="1"/>
  <c r="II192" i="1" s="1"/>
  <c r="IA192" i="1" s="1"/>
  <c r="IL192" i="1"/>
  <c r="IK192" i="1"/>
  <c r="IJ192" i="1"/>
  <c r="IH192" i="1"/>
  <c r="IF192" i="1"/>
  <c r="IE192" i="1"/>
  <c r="ID192" i="1"/>
  <c r="IB192" i="1"/>
  <c r="KF192" i="1" s="1"/>
  <c r="HW192" i="1"/>
  <c r="HS192" i="1"/>
  <c r="HJ192" i="1" s="1"/>
  <c r="HG192" i="1" s="1" a="1"/>
  <c r="HG192" i="1" s="1"/>
  <c r="HR192" i="1"/>
  <c r="HQ192" i="1"/>
  <c r="HP192" i="1"/>
  <c r="HO192" i="1"/>
  <c r="HI192" i="1"/>
  <c r="HC192" i="1"/>
  <c r="HA192" i="1" a="1"/>
  <c r="HA192" i="1" s="1"/>
  <c r="GY192" i="1"/>
  <c r="GX192" i="1"/>
  <c r="GL192" i="1"/>
  <c r="GM192" i="1" s="1"/>
  <c r="GZ192" i="1" s="1"/>
  <c r="FR192" i="1"/>
  <c r="FI192" i="1"/>
  <c r="FO192" i="1" s="1"/>
  <c r="DT192" i="1"/>
  <c r="DJ192" i="1"/>
  <c r="DI192" i="1"/>
  <c r="DH192" i="1"/>
  <c r="CZ192" i="1"/>
  <c r="CY192" i="1" s="1"/>
  <c r="CV192" i="1" s="1"/>
  <c r="Z192" i="1" s="1"/>
  <c r="AI192" i="1" s="1"/>
  <c r="CX192" i="1"/>
  <c r="CW192" i="1"/>
  <c r="CT192" i="1"/>
  <c r="CS192" i="1" s="1"/>
  <c r="CQ192" i="1" s="1"/>
  <c r="DB192" i="1" s="1"/>
  <c r="CP192" i="1"/>
  <c r="AL192" i="1"/>
  <c r="OQ191" i="1"/>
  <c r="OL191" i="1"/>
  <c r="OK191" i="1"/>
  <c r="OJ191" i="1"/>
  <c r="OI191" i="1"/>
  <c r="OH191" i="1"/>
  <c r="OG191" i="1"/>
  <c r="NS191" i="1"/>
  <c r="NR191" i="1"/>
  <c r="NP191" i="1"/>
  <c r="NO191" i="1"/>
  <c r="NC191" i="1"/>
  <c r="MY191" i="1"/>
  <c r="MQ191" i="1"/>
  <c r="MP191" i="1"/>
  <c r="MK191" i="1"/>
  <c r="MJ191" i="1"/>
  <c r="ME191" i="1"/>
  <c r="MD191" i="1"/>
  <c r="LY191" i="1"/>
  <c r="LX191" i="1"/>
  <c r="LS191" i="1"/>
  <c r="LR191" i="1"/>
  <c r="LM191" i="1"/>
  <c r="LL191" i="1"/>
  <c r="LG191" i="1"/>
  <c r="LF191" i="1"/>
  <c r="LA191" i="1"/>
  <c r="KZ191" i="1"/>
  <c r="KU191" i="1"/>
  <c r="KT191" i="1"/>
  <c r="KO191" i="1"/>
  <c r="KN191" i="1"/>
  <c r="KC191" i="1"/>
  <c r="KB191" i="1"/>
  <c r="KA191" i="1"/>
  <c r="JZ191" i="1"/>
  <c r="JY191" i="1"/>
  <c r="JW191" i="1"/>
  <c r="JV191" i="1"/>
  <c r="JU191" i="1"/>
  <c r="JT191" i="1"/>
  <c r="JR191" i="1"/>
  <c r="JQ191" i="1"/>
  <c r="JP191" i="1"/>
  <c r="JO191" i="1"/>
  <c r="JN191" i="1"/>
  <c r="JM191" i="1"/>
  <c r="JL191" i="1"/>
  <c r="JJ191" i="1"/>
  <c r="JH191" i="1"/>
  <c r="JG191" i="1"/>
  <c r="JF191" i="1"/>
  <c r="JA191" i="1"/>
  <c r="IZ191" i="1"/>
  <c r="IY191" i="1"/>
  <c r="IX191" i="1"/>
  <c r="IW191" i="1"/>
  <c r="IU191" i="1"/>
  <c r="IT191" i="1"/>
  <c r="IS191" i="1"/>
  <c r="IR191" i="1"/>
  <c r="IP191" i="1"/>
  <c r="IO191" i="1"/>
  <c r="IN191" i="1"/>
  <c r="IM191" i="1"/>
  <c r="IL191" i="1"/>
  <c r="IK191" i="1"/>
  <c r="IJ191" i="1"/>
  <c r="IH191" i="1"/>
  <c r="IF191" i="1"/>
  <c r="IE191" i="1"/>
  <c r="ID191" i="1"/>
  <c r="HW191" i="1"/>
  <c r="HS191" i="1"/>
  <c r="HJ191" i="1" s="1"/>
  <c r="HG191" i="1" s="1" a="1"/>
  <c r="HG191" i="1" s="1"/>
  <c r="HR191" i="1"/>
  <c r="HQ191" i="1"/>
  <c r="HP191" i="1"/>
  <c r="HO191" i="1"/>
  <c r="HI191" i="1"/>
  <c r="HC191" i="1"/>
  <c r="HA191" i="1" a="1"/>
  <c r="HA191" i="1" s="1"/>
  <c r="GY191" i="1"/>
  <c r="GX191" i="1"/>
  <c r="GL191" i="1"/>
  <c r="GM191" i="1" s="1"/>
  <c r="GZ191" i="1" s="1"/>
  <c r="FR191" i="1"/>
  <c r="FI191" i="1"/>
  <c r="FO191" i="1" s="1"/>
  <c r="DT191" i="1"/>
  <c r="DJ191" i="1"/>
  <c r="DI191" i="1"/>
  <c r="DH191" i="1"/>
  <c r="CZ191" i="1"/>
  <c r="CY191" i="1" s="1"/>
  <c r="CV191" i="1" s="1"/>
  <c r="Z191" i="1" s="1"/>
  <c r="AI191" i="1" s="1"/>
  <c r="CX191" i="1"/>
  <c r="CW191" i="1"/>
  <c r="CT191" i="1"/>
  <c r="CS191" i="1" s="1"/>
  <c r="CQ191" i="1" s="1"/>
  <c r="CP191" i="1"/>
  <c r="DC191" i="1" s="1"/>
  <c r="AL191" i="1"/>
  <c r="OQ190" i="1"/>
  <c r="OL190" i="1"/>
  <c r="OK190" i="1"/>
  <c r="OJ190" i="1"/>
  <c r="OI190" i="1"/>
  <c r="OH190" i="1"/>
  <c r="OG190" i="1"/>
  <c r="NS190" i="1"/>
  <c r="NR190" i="1"/>
  <c r="NT190" i="1" s="1"/>
  <c r="NP190" i="1"/>
  <c r="NO190" i="1"/>
  <c r="NC190" i="1"/>
  <c r="MY190" i="1"/>
  <c r="MQ190" i="1"/>
  <c r="MP190" i="1"/>
  <c r="MK190" i="1"/>
  <c r="MJ190" i="1"/>
  <c r="ME190" i="1"/>
  <c r="MD190" i="1"/>
  <c r="LY190" i="1"/>
  <c r="LX190" i="1"/>
  <c r="LS190" i="1"/>
  <c r="LT190" i="1" s="1"/>
  <c r="LR190" i="1"/>
  <c r="LM190" i="1"/>
  <c r="LL190" i="1"/>
  <c r="LG190" i="1"/>
  <c r="LF190" i="1"/>
  <c r="LA190" i="1"/>
  <c r="KZ190" i="1"/>
  <c r="KU190" i="1"/>
  <c r="KT190" i="1"/>
  <c r="KO190" i="1"/>
  <c r="KN190" i="1"/>
  <c r="KC190" i="1"/>
  <c r="KB190" i="1"/>
  <c r="KA190" i="1"/>
  <c r="JZ190" i="1"/>
  <c r="JY190" i="1"/>
  <c r="JW190" i="1"/>
  <c r="JV190" i="1"/>
  <c r="JU190" i="1"/>
  <c r="JT190" i="1"/>
  <c r="JR190" i="1"/>
  <c r="JQ190" i="1"/>
  <c r="JP190" i="1"/>
  <c r="JO190" i="1"/>
  <c r="JN190" i="1"/>
  <c r="JM190" i="1"/>
  <c r="JL190" i="1"/>
  <c r="JK190" i="1"/>
  <c r="JJ190" i="1"/>
  <c r="JI190" i="1"/>
  <c r="JH190" i="1"/>
  <c r="JG190" i="1"/>
  <c r="JF190" i="1"/>
  <c r="JE190" i="1"/>
  <c r="JC190" i="1"/>
  <c r="JD190" i="1" s="1"/>
  <c r="KI190" i="1" s="1"/>
  <c r="KR190" i="1" s="1"/>
  <c r="JA190" i="1"/>
  <c r="IZ190" i="1"/>
  <c r="IY190" i="1"/>
  <c r="IX190" i="1"/>
  <c r="IW190" i="1"/>
  <c r="IU190" i="1"/>
  <c r="IT190" i="1"/>
  <c r="IS190" i="1"/>
  <c r="IR190" i="1"/>
  <c r="IP190" i="1"/>
  <c r="IO190" i="1"/>
  <c r="IN190" i="1"/>
  <c r="IM190" i="1"/>
  <c r="IL190" i="1"/>
  <c r="IK190" i="1"/>
  <c r="IJ190" i="1"/>
  <c r="II190" i="1"/>
  <c r="IH190" i="1"/>
  <c r="IG190" i="1"/>
  <c r="IF190" i="1"/>
  <c r="IE190" i="1"/>
  <c r="ID190" i="1"/>
  <c r="IC190" i="1"/>
  <c r="IA190" i="1"/>
  <c r="IB190" i="1" s="1"/>
  <c r="KF190" i="1" s="1"/>
  <c r="HW190" i="1"/>
  <c r="HS190" i="1"/>
  <c r="HJ190" i="1" s="1"/>
  <c r="HG190" i="1" s="1" a="1"/>
  <c r="HG190" i="1" s="1"/>
  <c r="HR190" i="1"/>
  <c r="HQ190" i="1"/>
  <c r="HP190" i="1"/>
  <c r="HO190" i="1"/>
  <c r="HI190" i="1"/>
  <c r="HC190" i="1"/>
  <c r="HA190" i="1" a="1"/>
  <c r="HA190" i="1" s="1"/>
  <c r="GY190" i="1"/>
  <c r="GX190" i="1"/>
  <c r="GL190" i="1"/>
  <c r="GM190" i="1" s="1"/>
  <c r="GZ190" i="1" s="1"/>
  <c r="FW190" i="1"/>
  <c r="FU190" i="1"/>
  <c r="FV190" i="1" s="1"/>
  <c r="FT190" i="1"/>
  <c r="FS190" i="1"/>
  <c r="FR190" i="1"/>
  <c r="FI190" i="1"/>
  <c r="FO190" i="1" s="1"/>
  <c r="ET190" i="1"/>
  <c r="ES190" i="1"/>
  <c r="FD190" i="1" s="1"/>
  <c r="FE190" i="1" s="1"/>
  <c r="EP190" i="1"/>
  <c r="EB190" i="1"/>
  <c r="EA190" i="1"/>
  <c r="EG190" i="1" s="1"/>
  <c r="DY190" i="1"/>
  <c r="DX190" i="1"/>
  <c r="DT190" i="1"/>
  <c r="DJ190" i="1"/>
  <c r="DI190" i="1"/>
  <c r="DH190" i="1"/>
  <c r="CZ190" i="1"/>
  <c r="CY190" i="1" s="1"/>
  <c r="CV190" i="1" s="1"/>
  <c r="Z190" i="1" s="1"/>
  <c r="AI190" i="1" s="1"/>
  <c r="CX190" i="1"/>
  <c r="CW190" i="1"/>
  <c r="CT190" i="1"/>
  <c r="CS190" i="1" s="1"/>
  <c r="CQ190" i="1" s="1"/>
  <c r="DB190" i="1" s="1"/>
  <c r="CP190" i="1"/>
  <c r="AL190" i="1"/>
  <c r="OQ189" i="1"/>
  <c r="OL189" i="1"/>
  <c r="OK189" i="1"/>
  <c r="OJ189" i="1"/>
  <c r="OI189" i="1"/>
  <c r="OH189" i="1"/>
  <c r="OG189" i="1"/>
  <c r="NS189" i="1"/>
  <c r="NR189" i="1"/>
  <c r="NP189" i="1"/>
  <c r="NO189" i="1"/>
  <c r="NC189" i="1"/>
  <c r="MY189" i="1"/>
  <c r="MQ189" i="1"/>
  <c r="MP189" i="1"/>
  <c r="MK189" i="1"/>
  <c r="MJ189" i="1"/>
  <c r="ME189" i="1"/>
  <c r="MD189" i="1"/>
  <c r="LY189" i="1"/>
  <c r="LX189" i="1"/>
  <c r="LS189" i="1"/>
  <c r="LR189" i="1"/>
  <c r="LM189" i="1"/>
  <c r="LL189" i="1"/>
  <c r="LG189" i="1"/>
  <c r="LF189" i="1"/>
  <c r="LA189" i="1"/>
  <c r="KZ189" i="1"/>
  <c r="KU189" i="1"/>
  <c r="KT189" i="1"/>
  <c r="KO189" i="1"/>
  <c r="KN189" i="1"/>
  <c r="KC189" i="1"/>
  <c r="KB189" i="1"/>
  <c r="KA189" i="1"/>
  <c r="JZ189" i="1"/>
  <c r="JY189" i="1"/>
  <c r="JW189" i="1"/>
  <c r="JV189" i="1"/>
  <c r="JU189" i="1"/>
  <c r="JT189" i="1"/>
  <c r="JR189" i="1"/>
  <c r="JQ189" i="1"/>
  <c r="JP189" i="1"/>
  <c r="JO189" i="1"/>
  <c r="JN189" i="1"/>
  <c r="JM189" i="1"/>
  <c r="JL189" i="1"/>
  <c r="JJ189" i="1"/>
  <c r="JH189" i="1"/>
  <c r="JG189" i="1"/>
  <c r="JF189" i="1"/>
  <c r="JA189" i="1"/>
  <c r="IZ189" i="1"/>
  <c r="IY189" i="1"/>
  <c r="IX189" i="1"/>
  <c r="IW189" i="1"/>
  <c r="IU189" i="1"/>
  <c r="IT189" i="1"/>
  <c r="IS189" i="1"/>
  <c r="IR189" i="1"/>
  <c r="IP189" i="1"/>
  <c r="IO189" i="1"/>
  <c r="IN189" i="1"/>
  <c r="IM189" i="1"/>
  <c r="IG189" i="1" s="1"/>
  <c r="IL189" i="1"/>
  <c r="IK189" i="1"/>
  <c r="IJ189" i="1"/>
  <c r="IH189" i="1"/>
  <c r="IF189" i="1"/>
  <c r="IE189" i="1"/>
  <c r="ID189" i="1"/>
  <c r="HW189" i="1"/>
  <c r="HS189" i="1"/>
  <c r="HJ189" i="1" s="1"/>
  <c r="HG189" i="1" s="1" a="1"/>
  <c r="HG189" i="1" s="1"/>
  <c r="HR189" i="1"/>
  <c r="HQ189" i="1"/>
  <c r="HP189" i="1"/>
  <c r="HO189" i="1"/>
  <c r="HI189" i="1"/>
  <c r="HC189" i="1"/>
  <c r="HA189" i="1" a="1"/>
  <c r="HA189" i="1" s="1"/>
  <c r="GY189" i="1"/>
  <c r="GX189" i="1"/>
  <c r="GL189" i="1"/>
  <c r="GM189" i="1" s="1"/>
  <c r="GZ189" i="1" s="1"/>
  <c r="FR189" i="1"/>
  <c r="FI189" i="1"/>
  <c r="FO189" i="1" s="1"/>
  <c r="DT189" i="1"/>
  <c r="DJ189" i="1"/>
  <c r="DI189" i="1"/>
  <c r="DH189" i="1"/>
  <c r="CZ189" i="1"/>
  <c r="CY189" i="1" s="1"/>
  <c r="CV189" i="1" s="1"/>
  <c r="Z189" i="1" s="1"/>
  <c r="AI189" i="1" s="1"/>
  <c r="CX189" i="1"/>
  <c r="CW189" i="1"/>
  <c r="CT189" i="1"/>
  <c r="CS189" i="1" s="1"/>
  <c r="CQ189" i="1" s="1"/>
  <c r="DB189" i="1" s="1"/>
  <c r="CP189" i="1"/>
  <c r="AL189" i="1"/>
  <c r="OQ188" i="1"/>
  <c r="OL188" i="1"/>
  <c r="OK188" i="1"/>
  <c r="OJ188" i="1"/>
  <c r="OI188" i="1"/>
  <c r="OH188" i="1"/>
  <c r="OG188" i="1"/>
  <c r="NS188" i="1"/>
  <c r="NR188" i="1"/>
  <c r="NP188" i="1"/>
  <c r="NO188" i="1"/>
  <c r="NC188" i="1"/>
  <c r="MY188" i="1"/>
  <c r="MQ188" i="1"/>
  <c r="MP188" i="1"/>
  <c r="MK188" i="1"/>
  <c r="MJ188" i="1"/>
  <c r="ME188" i="1"/>
  <c r="MD188" i="1"/>
  <c r="LY188" i="1"/>
  <c r="LX188" i="1"/>
  <c r="LS188" i="1"/>
  <c r="LR188" i="1"/>
  <c r="LM188" i="1"/>
  <c r="LL188" i="1"/>
  <c r="LG188" i="1"/>
  <c r="LF188" i="1"/>
  <c r="LA188" i="1"/>
  <c r="KZ188" i="1"/>
  <c r="KU188" i="1"/>
  <c r="KT188" i="1"/>
  <c r="KO188" i="1"/>
  <c r="KN188" i="1"/>
  <c r="KC188" i="1"/>
  <c r="KB188" i="1"/>
  <c r="KA188" i="1"/>
  <c r="JZ188" i="1"/>
  <c r="JY188" i="1"/>
  <c r="JW188" i="1"/>
  <c r="JV188" i="1"/>
  <c r="JU188" i="1"/>
  <c r="JT188" i="1"/>
  <c r="JR188" i="1"/>
  <c r="JQ188" i="1"/>
  <c r="JP188" i="1"/>
  <c r="JO188" i="1"/>
  <c r="JN188" i="1"/>
  <c r="JM188" i="1"/>
  <c r="JL188" i="1"/>
  <c r="JJ188" i="1"/>
  <c r="JH188" i="1"/>
  <c r="JG188" i="1"/>
  <c r="JF188" i="1"/>
  <c r="JA188" i="1"/>
  <c r="IZ188" i="1"/>
  <c r="IY188" i="1"/>
  <c r="IX188" i="1"/>
  <c r="IW188" i="1"/>
  <c r="IU188" i="1"/>
  <c r="IT188" i="1"/>
  <c r="IS188" i="1"/>
  <c r="IR188" i="1"/>
  <c r="IP188" i="1"/>
  <c r="IO188" i="1"/>
  <c r="IN188" i="1"/>
  <c r="IM188" i="1"/>
  <c r="II188" i="1" s="1"/>
  <c r="IL188" i="1"/>
  <c r="IK188" i="1"/>
  <c r="IJ188" i="1"/>
  <c r="IH188" i="1"/>
  <c r="IF188" i="1"/>
  <c r="IE188" i="1"/>
  <c r="ID188" i="1"/>
  <c r="HW188" i="1"/>
  <c r="HS188" i="1"/>
  <c r="HJ188" i="1" s="1"/>
  <c r="HG188" i="1" s="1" a="1"/>
  <c r="HG188" i="1" s="1"/>
  <c r="HR188" i="1"/>
  <c r="HQ188" i="1"/>
  <c r="HP188" i="1"/>
  <c r="HO188" i="1"/>
  <c r="HI188" i="1"/>
  <c r="HC188" i="1"/>
  <c r="HA188" i="1" a="1"/>
  <c r="HA188" i="1" s="1"/>
  <c r="GY188" i="1"/>
  <c r="GX188" i="1"/>
  <c r="GL188" i="1"/>
  <c r="GM188" i="1" s="1"/>
  <c r="GZ188" i="1" s="1"/>
  <c r="FR188" i="1"/>
  <c r="FI188" i="1"/>
  <c r="FO188" i="1" s="1"/>
  <c r="DT188" i="1"/>
  <c r="DJ188" i="1"/>
  <c r="DI188" i="1"/>
  <c r="DH188" i="1"/>
  <c r="CZ188" i="1"/>
  <c r="CY188" i="1" s="1"/>
  <c r="CV188" i="1" s="1"/>
  <c r="Z188" i="1" s="1"/>
  <c r="AI188" i="1" s="1"/>
  <c r="CX188" i="1"/>
  <c r="CW188" i="1"/>
  <c r="CT188" i="1"/>
  <c r="CS188" i="1" s="1"/>
  <c r="CQ188" i="1" s="1"/>
  <c r="CP188" i="1"/>
  <c r="DC188" i="1" s="1"/>
  <c r="AL188" i="1"/>
  <c r="OQ187" i="1"/>
  <c r="OL187" i="1"/>
  <c r="OK187" i="1"/>
  <c r="OJ187" i="1"/>
  <c r="OI187" i="1"/>
  <c r="OH187" i="1"/>
  <c r="OG187" i="1"/>
  <c r="NS187" i="1"/>
  <c r="NR187" i="1"/>
  <c r="NP187" i="1"/>
  <c r="NO187" i="1"/>
  <c r="NC187" i="1"/>
  <c r="MY187" i="1"/>
  <c r="MQ187" i="1"/>
  <c r="MP187" i="1"/>
  <c r="MK187" i="1"/>
  <c r="MJ187" i="1"/>
  <c r="ME187" i="1"/>
  <c r="MD187" i="1"/>
  <c r="LY187" i="1"/>
  <c r="LX187" i="1"/>
  <c r="LS187" i="1"/>
  <c r="LR187" i="1"/>
  <c r="LM187" i="1"/>
  <c r="LL187" i="1"/>
  <c r="LG187" i="1"/>
  <c r="LF187" i="1"/>
  <c r="LA187" i="1"/>
  <c r="KZ187" i="1"/>
  <c r="KU187" i="1"/>
  <c r="KT187" i="1"/>
  <c r="KO187" i="1"/>
  <c r="KN187" i="1"/>
  <c r="KC187" i="1"/>
  <c r="KB187" i="1"/>
  <c r="KA187" i="1"/>
  <c r="JZ187" i="1"/>
  <c r="JY187" i="1"/>
  <c r="JW187" i="1"/>
  <c r="JV187" i="1"/>
  <c r="JU187" i="1"/>
  <c r="JT187" i="1"/>
  <c r="JR187" i="1"/>
  <c r="JQ187" i="1"/>
  <c r="JP187" i="1"/>
  <c r="JO187" i="1"/>
  <c r="JK187" i="1" s="1"/>
  <c r="JC187" i="1" s="1"/>
  <c r="JD187" i="1" s="1"/>
  <c r="KI187" i="1" s="1"/>
  <c r="KJ187" i="1" s="1"/>
  <c r="JN187" i="1"/>
  <c r="JM187" i="1"/>
  <c r="JL187" i="1"/>
  <c r="JJ187" i="1"/>
  <c r="JH187" i="1"/>
  <c r="JG187" i="1"/>
  <c r="JF187" i="1"/>
  <c r="JA187" i="1"/>
  <c r="IZ187" i="1"/>
  <c r="IY187" i="1"/>
  <c r="IX187" i="1"/>
  <c r="IW187" i="1"/>
  <c r="IU187" i="1"/>
  <c r="IT187" i="1"/>
  <c r="IS187" i="1"/>
  <c r="IR187" i="1"/>
  <c r="IP187" i="1"/>
  <c r="IO187" i="1"/>
  <c r="IN187" i="1"/>
  <c r="IM187" i="1"/>
  <c r="IL187" i="1"/>
  <c r="IK187" i="1"/>
  <c r="IJ187" i="1"/>
  <c r="IH187" i="1"/>
  <c r="IF187" i="1"/>
  <c r="IE187" i="1"/>
  <c r="ID187" i="1"/>
  <c r="HW187" i="1"/>
  <c r="HS187" i="1"/>
  <c r="HJ187" i="1" s="1"/>
  <c r="HG187" i="1" s="1" a="1"/>
  <c r="HG187" i="1" s="1"/>
  <c r="HR187" i="1"/>
  <c r="HQ187" i="1"/>
  <c r="HP187" i="1"/>
  <c r="HO187" i="1"/>
  <c r="HI187" i="1"/>
  <c r="HC187" i="1"/>
  <c r="HA187" i="1" a="1"/>
  <c r="HA187" i="1" s="1"/>
  <c r="GY187" i="1"/>
  <c r="GX187" i="1"/>
  <c r="GL187" i="1"/>
  <c r="GM187" i="1" s="1"/>
  <c r="GZ187" i="1" s="1"/>
  <c r="FR187" i="1"/>
  <c r="FS187" i="1" s="1"/>
  <c r="FI187" i="1"/>
  <c r="FO187" i="1" s="1"/>
  <c r="DT187" i="1"/>
  <c r="DJ187" i="1"/>
  <c r="DI187" i="1"/>
  <c r="DH187" i="1"/>
  <c r="CZ187" i="1"/>
  <c r="CY187" i="1" s="1"/>
  <c r="CV187" i="1" s="1"/>
  <c r="Z187" i="1" s="1"/>
  <c r="AI187" i="1" s="1"/>
  <c r="CX187" i="1"/>
  <c r="CW187" i="1"/>
  <c r="CT187" i="1"/>
  <c r="CS187" i="1" s="1"/>
  <c r="CQ187" i="1" s="1"/>
  <c r="CP187" i="1"/>
  <c r="DC187" i="1" s="1"/>
  <c r="AL187" i="1"/>
  <c r="OQ186" i="1"/>
  <c r="OL186" i="1"/>
  <c r="OK186" i="1"/>
  <c r="OJ186" i="1"/>
  <c r="OI186" i="1"/>
  <c r="OH186" i="1"/>
  <c r="OG186" i="1"/>
  <c r="NS186" i="1"/>
  <c r="NR186" i="1"/>
  <c r="NP186" i="1"/>
  <c r="NQ186" i="1" s="1"/>
  <c r="NO186" i="1"/>
  <c r="NC186" i="1"/>
  <c r="MY186" i="1"/>
  <c r="MQ186" i="1"/>
  <c r="MP186" i="1"/>
  <c r="MK186" i="1"/>
  <c r="MJ186" i="1"/>
  <c r="ME186" i="1"/>
  <c r="MD186" i="1"/>
  <c r="LY186" i="1"/>
  <c r="LX186" i="1"/>
  <c r="LZ186" i="1" s="1"/>
  <c r="LS186" i="1"/>
  <c r="LR186" i="1"/>
  <c r="LM186" i="1"/>
  <c r="LL186" i="1"/>
  <c r="LG186" i="1"/>
  <c r="LF186" i="1"/>
  <c r="LA186" i="1"/>
  <c r="KZ186" i="1"/>
  <c r="KU186" i="1"/>
  <c r="KT186" i="1"/>
  <c r="KO186" i="1"/>
  <c r="KN186" i="1"/>
  <c r="KC186" i="1"/>
  <c r="KB186" i="1"/>
  <c r="KA186" i="1"/>
  <c r="JZ186" i="1"/>
  <c r="JY186" i="1"/>
  <c r="JW186" i="1"/>
  <c r="JV186" i="1"/>
  <c r="JU186" i="1"/>
  <c r="JT186" i="1"/>
  <c r="JR186" i="1"/>
  <c r="JQ186" i="1"/>
  <c r="JP186" i="1"/>
  <c r="JO186" i="1"/>
  <c r="JN186" i="1"/>
  <c r="JM186" i="1"/>
  <c r="JL186" i="1"/>
  <c r="JJ186" i="1"/>
  <c r="JH186" i="1"/>
  <c r="JG186" i="1"/>
  <c r="JF186" i="1"/>
  <c r="JA186" i="1"/>
  <c r="IZ186" i="1"/>
  <c r="IY186" i="1"/>
  <c r="IX186" i="1"/>
  <c r="IW186" i="1"/>
  <c r="IU186" i="1"/>
  <c r="IT186" i="1"/>
  <c r="IS186" i="1"/>
  <c r="IR186" i="1"/>
  <c r="IP186" i="1"/>
  <c r="IO186" i="1"/>
  <c r="IN186" i="1"/>
  <c r="IM186" i="1"/>
  <c r="IG186" i="1" s="1"/>
  <c r="IL186" i="1"/>
  <c r="IK186" i="1"/>
  <c r="IJ186" i="1"/>
  <c r="IH186" i="1"/>
  <c r="IF186" i="1"/>
  <c r="IE186" i="1"/>
  <c r="ID186" i="1"/>
  <c r="HW186" i="1"/>
  <c r="HS186" i="1"/>
  <c r="HJ186" i="1" s="1"/>
  <c r="HG186" i="1" s="1" a="1"/>
  <c r="HG186" i="1" s="1"/>
  <c r="HR186" i="1"/>
  <c r="HQ186" i="1"/>
  <c r="HP186" i="1"/>
  <c r="HO186" i="1"/>
  <c r="HI186" i="1"/>
  <c r="HC186" i="1"/>
  <c r="HA186" i="1" a="1"/>
  <c r="HA186" i="1" s="1"/>
  <c r="GY186" i="1"/>
  <c r="GX186" i="1"/>
  <c r="GL186" i="1"/>
  <c r="GM186" i="1" s="1"/>
  <c r="GZ186" i="1" s="1"/>
  <c r="FR186" i="1"/>
  <c r="FI186" i="1"/>
  <c r="FO186" i="1" s="1"/>
  <c r="DT186" i="1"/>
  <c r="DJ186" i="1"/>
  <c r="DI186" i="1"/>
  <c r="DH186" i="1"/>
  <c r="CZ186" i="1"/>
  <c r="CY186" i="1" s="1"/>
  <c r="CV186" i="1" s="1"/>
  <c r="Z186" i="1" s="1"/>
  <c r="AI186" i="1" s="1"/>
  <c r="CX186" i="1"/>
  <c r="CW186" i="1"/>
  <c r="CT186" i="1"/>
  <c r="CS186" i="1" s="1"/>
  <c r="CQ186" i="1" s="1"/>
  <c r="CP186" i="1"/>
  <c r="DC186" i="1" s="1"/>
  <c r="AL186" i="1"/>
  <c r="OQ185" i="1"/>
  <c r="OL185" i="1"/>
  <c r="OK185" i="1"/>
  <c r="OJ185" i="1"/>
  <c r="OI185" i="1"/>
  <c r="OH185" i="1"/>
  <c r="OG185" i="1"/>
  <c r="NS185" i="1"/>
  <c r="NR185" i="1"/>
  <c r="NP185" i="1"/>
  <c r="NO185" i="1"/>
  <c r="NC185" i="1"/>
  <c r="MY185" i="1"/>
  <c r="MQ185" i="1"/>
  <c r="MP185" i="1"/>
  <c r="MK185" i="1"/>
  <c r="MJ185" i="1"/>
  <c r="ME185" i="1"/>
  <c r="MD185" i="1"/>
  <c r="LY185" i="1"/>
  <c r="LX185" i="1"/>
  <c r="LS185" i="1"/>
  <c r="LR185" i="1"/>
  <c r="LM185" i="1"/>
  <c r="LL185" i="1"/>
  <c r="LG185" i="1"/>
  <c r="LF185" i="1"/>
  <c r="LA185" i="1"/>
  <c r="KZ185" i="1"/>
  <c r="KU185" i="1"/>
  <c r="KT185" i="1"/>
  <c r="KO185" i="1"/>
  <c r="KN185" i="1"/>
  <c r="KC185" i="1"/>
  <c r="KB185" i="1"/>
  <c r="KA185" i="1"/>
  <c r="JZ185" i="1"/>
  <c r="JY185" i="1"/>
  <c r="JW185" i="1"/>
  <c r="JV185" i="1"/>
  <c r="JU185" i="1"/>
  <c r="JT185" i="1"/>
  <c r="JR185" i="1"/>
  <c r="JQ185" i="1"/>
  <c r="JP185" i="1"/>
  <c r="JO185" i="1"/>
  <c r="JN185" i="1"/>
  <c r="JM185" i="1"/>
  <c r="JL185" i="1"/>
  <c r="JJ185" i="1"/>
  <c r="JH185" i="1"/>
  <c r="JG185" i="1"/>
  <c r="JF185" i="1"/>
  <c r="JA185" i="1"/>
  <c r="IZ185" i="1"/>
  <c r="IY185" i="1"/>
  <c r="IX185" i="1"/>
  <c r="IW185" i="1"/>
  <c r="IU185" i="1"/>
  <c r="IT185" i="1"/>
  <c r="IS185" i="1"/>
  <c r="IR185" i="1"/>
  <c r="IP185" i="1"/>
  <c r="IO185" i="1"/>
  <c r="IN185" i="1"/>
  <c r="IM185" i="1"/>
  <c r="IG185" i="1" s="1"/>
  <c r="IL185" i="1"/>
  <c r="IK185" i="1"/>
  <c r="IJ185" i="1"/>
  <c r="IH185" i="1"/>
  <c r="IF185" i="1"/>
  <c r="IE185" i="1"/>
  <c r="ID185" i="1"/>
  <c r="HW185" i="1"/>
  <c r="HS185" i="1"/>
  <c r="HJ185" i="1" s="1"/>
  <c r="HG185" i="1" s="1" a="1"/>
  <c r="HG185" i="1" s="1"/>
  <c r="HR185" i="1"/>
  <c r="HQ185" i="1"/>
  <c r="HP185" i="1"/>
  <c r="HO185" i="1"/>
  <c r="HI185" i="1"/>
  <c r="HC185" i="1"/>
  <c r="HA185" i="1" a="1"/>
  <c r="HA185" i="1" s="1"/>
  <c r="GY185" i="1"/>
  <c r="GX185" i="1"/>
  <c r="GL185" i="1"/>
  <c r="GM185" i="1" s="1"/>
  <c r="GZ185" i="1" s="1"/>
  <c r="FR185" i="1"/>
  <c r="FS185" i="1" s="1"/>
  <c r="FI185" i="1"/>
  <c r="FO185" i="1" s="1"/>
  <c r="DT185" i="1"/>
  <c r="DJ185" i="1"/>
  <c r="DI185" i="1"/>
  <c r="DH185" i="1"/>
  <c r="CZ185" i="1"/>
  <c r="CY185" i="1" s="1"/>
  <c r="CV185" i="1" s="1"/>
  <c r="Z185" i="1" s="1"/>
  <c r="AI185" i="1" s="1"/>
  <c r="CX185" i="1"/>
  <c r="CW185" i="1"/>
  <c r="CT185" i="1"/>
  <c r="CS185" i="1" s="1"/>
  <c r="CQ185" i="1" s="1"/>
  <c r="DB185" i="1" s="1"/>
  <c r="CP185" i="1"/>
  <c r="DC185" i="1" s="1"/>
  <c r="AL185" i="1"/>
  <c r="OQ184" i="1"/>
  <c r="OL184" i="1"/>
  <c r="OK184" i="1"/>
  <c r="OJ184" i="1"/>
  <c r="OI184" i="1"/>
  <c r="OH184" i="1"/>
  <c r="ON184" i="1" s="1"/>
  <c r="OG184" i="1"/>
  <c r="NS184" i="1"/>
  <c r="NR184" i="1"/>
  <c r="NP184" i="1"/>
  <c r="NO184" i="1"/>
  <c r="NC184" i="1"/>
  <c r="MY184" i="1"/>
  <c r="MQ184" i="1"/>
  <c r="MP184" i="1"/>
  <c r="MK184" i="1"/>
  <c r="MJ184" i="1"/>
  <c r="ME184" i="1"/>
  <c r="MD184" i="1"/>
  <c r="LY184" i="1"/>
  <c r="LX184" i="1"/>
  <c r="LS184" i="1"/>
  <c r="LR184" i="1"/>
  <c r="LM184" i="1"/>
  <c r="LL184" i="1"/>
  <c r="LG184" i="1"/>
  <c r="LF184" i="1"/>
  <c r="LA184" i="1"/>
  <c r="KZ184" i="1"/>
  <c r="KU184" i="1"/>
  <c r="KT184" i="1"/>
  <c r="KO184" i="1"/>
  <c r="KN184" i="1"/>
  <c r="KC184" i="1"/>
  <c r="KB184" i="1"/>
  <c r="KA184" i="1"/>
  <c r="JZ184" i="1"/>
  <c r="JY184" i="1"/>
  <c r="JW184" i="1"/>
  <c r="JV184" i="1"/>
  <c r="JU184" i="1"/>
  <c r="JT184" i="1"/>
  <c r="JR184" i="1"/>
  <c r="JQ184" i="1"/>
  <c r="JP184" i="1"/>
  <c r="JO184" i="1"/>
  <c r="JN184" i="1"/>
  <c r="JM184" i="1"/>
  <c r="JL184" i="1"/>
  <c r="JJ184" i="1"/>
  <c r="JH184" i="1"/>
  <c r="JG184" i="1"/>
  <c r="JF184" i="1"/>
  <c r="JA184" i="1"/>
  <c r="IZ184" i="1"/>
  <c r="IY184" i="1"/>
  <c r="IX184" i="1"/>
  <c r="IW184" i="1"/>
  <c r="IU184" i="1"/>
  <c r="IT184" i="1"/>
  <c r="IS184" i="1"/>
  <c r="IR184" i="1"/>
  <c r="IP184" i="1"/>
  <c r="IO184" i="1"/>
  <c r="IN184" i="1"/>
  <c r="IM184" i="1"/>
  <c r="II184" i="1" s="1"/>
  <c r="IL184" i="1"/>
  <c r="IK184" i="1"/>
  <c r="IJ184" i="1"/>
  <c r="IH184" i="1"/>
  <c r="IF184" i="1"/>
  <c r="IE184" i="1"/>
  <c r="ID184" i="1"/>
  <c r="HW184" i="1"/>
  <c r="HS184" i="1"/>
  <c r="HJ184" i="1" s="1"/>
  <c r="HG184" i="1" s="1" a="1"/>
  <c r="HG184" i="1" s="1"/>
  <c r="HR184" i="1"/>
  <c r="HQ184" i="1"/>
  <c r="HP184" i="1"/>
  <c r="HO184" i="1"/>
  <c r="HI184" i="1"/>
  <c r="HC184" i="1"/>
  <c r="HA184" i="1" a="1"/>
  <c r="HA184" i="1" s="1"/>
  <c r="GY184" i="1"/>
  <c r="GX184" i="1"/>
  <c r="GM184" i="1"/>
  <c r="GZ184" i="1" s="1"/>
  <c r="GL184" i="1"/>
  <c r="FR184" i="1"/>
  <c r="FI184" i="1"/>
  <c r="FO184" i="1" s="1"/>
  <c r="DT184" i="1"/>
  <c r="DJ184" i="1"/>
  <c r="DI184" i="1"/>
  <c r="DH184" i="1"/>
  <c r="CZ184" i="1"/>
  <c r="CY184" i="1" s="1"/>
  <c r="CV184" i="1" s="1"/>
  <c r="Z184" i="1" s="1"/>
  <c r="AI184" i="1" s="1"/>
  <c r="CX184" i="1"/>
  <c r="CW184" i="1"/>
  <c r="CT184" i="1"/>
  <c r="CS184" i="1" s="1"/>
  <c r="CQ184" i="1" s="1"/>
  <c r="DB184" i="1" s="1"/>
  <c r="CP184" i="1"/>
  <c r="AL184" i="1"/>
  <c r="OQ183" i="1"/>
  <c r="OL183" i="1"/>
  <c r="OK183" i="1"/>
  <c r="OJ183" i="1"/>
  <c r="OI183" i="1"/>
  <c r="OH183" i="1"/>
  <c r="OG183" i="1"/>
  <c r="OM183" i="1" s="1"/>
  <c r="NS183" i="1"/>
  <c r="NR183" i="1"/>
  <c r="NP183" i="1"/>
  <c r="NO183" i="1"/>
  <c r="NC183" i="1"/>
  <c r="MY183" i="1"/>
  <c r="MQ183" i="1"/>
  <c r="MP183" i="1"/>
  <c r="MK183" i="1"/>
  <c r="MJ183" i="1"/>
  <c r="ME183" i="1"/>
  <c r="MD183" i="1"/>
  <c r="LY183" i="1"/>
  <c r="LX183" i="1"/>
  <c r="LS183" i="1"/>
  <c r="LR183" i="1"/>
  <c r="LM183" i="1"/>
  <c r="LL183" i="1"/>
  <c r="LG183" i="1"/>
  <c r="LF183" i="1"/>
  <c r="LA183" i="1"/>
  <c r="KZ183" i="1"/>
  <c r="KU183" i="1"/>
  <c r="KT183" i="1"/>
  <c r="KO183" i="1"/>
  <c r="KN183" i="1"/>
  <c r="KC183" i="1"/>
  <c r="KB183" i="1"/>
  <c r="KA183" i="1"/>
  <c r="JZ183" i="1"/>
  <c r="JY183" i="1"/>
  <c r="JW183" i="1"/>
  <c r="JV183" i="1"/>
  <c r="JU183" i="1"/>
  <c r="JT183" i="1"/>
  <c r="JR183" i="1"/>
  <c r="JQ183" i="1"/>
  <c r="JP183" i="1"/>
  <c r="JO183" i="1"/>
  <c r="JI183" i="1" s="1"/>
  <c r="JN183" i="1"/>
  <c r="JM183" i="1"/>
  <c r="JL183" i="1"/>
  <c r="JJ183" i="1"/>
  <c r="JH183" i="1"/>
  <c r="JG183" i="1"/>
  <c r="JF183" i="1"/>
  <c r="JA183" i="1"/>
  <c r="IZ183" i="1"/>
  <c r="IY183" i="1"/>
  <c r="IX183" i="1"/>
  <c r="IW183" i="1"/>
  <c r="IU183" i="1"/>
  <c r="IT183" i="1"/>
  <c r="IS183" i="1"/>
  <c r="IR183" i="1"/>
  <c r="IP183" i="1"/>
  <c r="IO183" i="1"/>
  <c r="IN183" i="1"/>
  <c r="IM183" i="1"/>
  <c r="IG183" i="1" s="1"/>
  <c r="IL183" i="1"/>
  <c r="IK183" i="1"/>
  <c r="IJ183" i="1"/>
  <c r="IH183" i="1"/>
  <c r="IF183" i="1"/>
  <c r="IE183" i="1"/>
  <c r="ID183" i="1"/>
  <c r="HW183" i="1"/>
  <c r="HS183" i="1"/>
  <c r="HJ183" i="1" s="1"/>
  <c r="HG183" i="1" s="1" a="1"/>
  <c r="HG183" i="1" s="1"/>
  <c r="HR183" i="1"/>
  <c r="HQ183" i="1"/>
  <c r="HP183" i="1"/>
  <c r="HO183" i="1"/>
  <c r="HI183" i="1"/>
  <c r="HC183" i="1"/>
  <c r="HA183" i="1" a="1"/>
  <c r="HA183" i="1" s="1"/>
  <c r="GY183" i="1"/>
  <c r="GX183" i="1"/>
  <c r="GL183" i="1"/>
  <c r="GM183" i="1" s="1"/>
  <c r="GZ183" i="1" s="1"/>
  <c r="FR183" i="1"/>
  <c r="FS183" i="1" s="1"/>
  <c r="FT183" i="1" s="1"/>
  <c r="FU183" i="1" s="1"/>
  <c r="FV183" i="1" s="1"/>
  <c r="ES183" i="1" s="1"/>
  <c r="FI183" i="1"/>
  <c r="FO183" i="1" s="1"/>
  <c r="DT183" i="1"/>
  <c r="DJ183" i="1"/>
  <c r="DI183" i="1"/>
  <c r="DH183" i="1"/>
  <c r="CZ183" i="1"/>
  <c r="CY183" i="1" s="1"/>
  <c r="CV183" i="1" s="1"/>
  <c r="Z183" i="1" s="1"/>
  <c r="AI183" i="1" s="1"/>
  <c r="CX183" i="1"/>
  <c r="CW183" i="1"/>
  <c r="CT183" i="1"/>
  <c r="CS183" i="1" s="1"/>
  <c r="CQ183" i="1" s="1"/>
  <c r="DB183" i="1" s="1"/>
  <c r="CP183" i="1"/>
  <c r="AL183" i="1"/>
  <c r="OQ182" i="1"/>
  <c r="OL182" i="1"/>
  <c r="OK182" i="1"/>
  <c r="OJ182" i="1"/>
  <c r="OI182" i="1"/>
  <c r="OH182" i="1"/>
  <c r="OG182" i="1"/>
  <c r="NS182" i="1"/>
  <c r="NR182" i="1"/>
  <c r="NP182" i="1"/>
  <c r="NO182" i="1"/>
  <c r="NC182" i="1"/>
  <c r="MY182" i="1"/>
  <c r="MQ182" i="1"/>
  <c r="MP182" i="1"/>
  <c r="MK182" i="1"/>
  <c r="ML182" i="1" s="1"/>
  <c r="MJ182" i="1"/>
  <c r="ME182" i="1"/>
  <c r="MD182" i="1"/>
  <c r="LY182" i="1"/>
  <c r="LX182" i="1"/>
  <c r="LS182" i="1"/>
  <c r="LR182" i="1"/>
  <c r="LM182" i="1"/>
  <c r="LL182" i="1"/>
  <c r="LG182" i="1"/>
  <c r="LF182" i="1"/>
  <c r="LH182" i="1" s="1"/>
  <c r="LA182" i="1"/>
  <c r="KZ182" i="1"/>
  <c r="KU182" i="1"/>
  <c r="KT182" i="1"/>
  <c r="KO182" i="1"/>
  <c r="KN182" i="1"/>
  <c r="KC182" i="1"/>
  <c r="KB182" i="1"/>
  <c r="KA182" i="1"/>
  <c r="JZ182" i="1"/>
  <c r="JY182" i="1"/>
  <c r="JW182" i="1"/>
  <c r="JV182" i="1"/>
  <c r="JU182" i="1"/>
  <c r="JT182" i="1"/>
  <c r="JR182" i="1"/>
  <c r="JQ182" i="1"/>
  <c r="JP182" i="1"/>
  <c r="JO182" i="1"/>
  <c r="JN182" i="1"/>
  <c r="JM182" i="1"/>
  <c r="JL182" i="1"/>
  <c r="JJ182" i="1"/>
  <c r="JH182" i="1"/>
  <c r="JG182" i="1"/>
  <c r="JF182" i="1"/>
  <c r="JA182" i="1"/>
  <c r="IZ182" i="1"/>
  <c r="IY182" i="1"/>
  <c r="IX182" i="1"/>
  <c r="IW182" i="1"/>
  <c r="IU182" i="1"/>
  <c r="IT182" i="1"/>
  <c r="IS182" i="1"/>
  <c r="IR182" i="1"/>
  <c r="IP182" i="1"/>
  <c r="IO182" i="1"/>
  <c r="IN182" i="1"/>
  <c r="IM182" i="1"/>
  <c r="II182" i="1" s="1"/>
  <c r="IC182" i="1" s="1"/>
  <c r="IL182" i="1"/>
  <c r="IK182" i="1"/>
  <c r="IJ182" i="1"/>
  <c r="IH182" i="1"/>
  <c r="IF182" i="1"/>
  <c r="IE182" i="1"/>
  <c r="ID182" i="1"/>
  <c r="HW182" i="1"/>
  <c r="HS182" i="1"/>
  <c r="HJ182" i="1" s="1"/>
  <c r="HG182" i="1" s="1" a="1"/>
  <c r="HG182" i="1" s="1"/>
  <c r="HR182" i="1"/>
  <c r="HQ182" i="1"/>
  <c r="HP182" i="1"/>
  <c r="HO182" i="1"/>
  <c r="HI182" i="1"/>
  <c r="HC182" i="1"/>
  <c r="HA182" i="1" a="1"/>
  <c r="HA182" i="1" s="1"/>
  <c r="GY182" i="1"/>
  <c r="GX182" i="1"/>
  <c r="GL182" i="1"/>
  <c r="GM182" i="1" s="1"/>
  <c r="GZ182" i="1" s="1"/>
  <c r="FR182" i="1"/>
  <c r="FS182" i="1" s="1"/>
  <c r="FI182" i="1"/>
  <c r="FO182" i="1" s="1"/>
  <c r="DT182" i="1"/>
  <c r="DJ182" i="1"/>
  <c r="DI182" i="1"/>
  <c r="DH182" i="1"/>
  <c r="CZ182" i="1"/>
  <c r="CY182" i="1" s="1"/>
  <c r="CV182" i="1" s="1"/>
  <c r="Z182" i="1" s="1"/>
  <c r="AI182" i="1" s="1"/>
  <c r="CX182" i="1"/>
  <c r="CW182" i="1"/>
  <c r="CT182" i="1"/>
  <c r="CS182" i="1" s="1"/>
  <c r="CQ182" i="1" s="1"/>
  <c r="DB182" i="1" s="1"/>
  <c r="CP182" i="1"/>
  <c r="DC182" i="1" s="1"/>
  <c r="AL182" i="1"/>
  <c r="OQ181" i="1"/>
  <c r="OL181" i="1"/>
  <c r="OK181" i="1"/>
  <c r="OJ181" i="1"/>
  <c r="OI181" i="1"/>
  <c r="OH181" i="1"/>
  <c r="OG181" i="1"/>
  <c r="NS181" i="1"/>
  <c r="NR181" i="1"/>
  <c r="NP181" i="1"/>
  <c r="NO181" i="1"/>
  <c r="NC181" i="1"/>
  <c r="MY181" i="1"/>
  <c r="MQ181" i="1"/>
  <c r="MP181" i="1"/>
  <c r="MK181" i="1"/>
  <c r="MJ181" i="1"/>
  <c r="ME181" i="1"/>
  <c r="MD181" i="1"/>
  <c r="LY181" i="1"/>
  <c r="LX181" i="1"/>
  <c r="LS181" i="1"/>
  <c r="LR181" i="1"/>
  <c r="LM181" i="1"/>
  <c r="LL181" i="1"/>
  <c r="LG181" i="1"/>
  <c r="LF181" i="1"/>
  <c r="LA181" i="1"/>
  <c r="KZ181" i="1"/>
  <c r="KU181" i="1"/>
  <c r="KT181" i="1"/>
  <c r="KO181" i="1"/>
  <c r="KN181" i="1"/>
  <c r="KC181" i="1"/>
  <c r="KB181" i="1"/>
  <c r="KA181" i="1"/>
  <c r="JZ181" i="1"/>
  <c r="JY181" i="1"/>
  <c r="JW181" i="1"/>
  <c r="JV181" i="1"/>
  <c r="JU181" i="1"/>
  <c r="JT181" i="1"/>
  <c r="JR181" i="1"/>
  <c r="JQ181" i="1"/>
  <c r="JP181" i="1"/>
  <c r="JO181" i="1"/>
  <c r="JK181" i="1" s="1"/>
  <c r="JN181" i="1"/>
  <c r="JM181" i="1"/>
  <c r="JL181" i="1"/>
  <c r="JJ181" i="1"/>
  <c r="JH181" i="1"/>
  <c r="JG181" i="1"/>
  <c r="JF181" i="1"/>
  <c r="JA181" i="1"/>
  <c r="IZ181" i="1"/>
  <c r="IY181" i="1"/>
  <c r="IX181" i="1"/>
  <c r="IW181" i="1"/>
  <c r="IU181" i="1"/>
  <c r="IT181" i="1"/>
  <c r="IS181" i="1"/>
  <c r="IR181" i="1"/>
  <c r="IP181" i="1"/>
  <c r="IO181" i="1"/>
  <c r="IN181" i="1"/>
  <c r="IM181" i="1"/>
  <c r="IG181" i="1" s="1"/>
  <c r="IL181" i="1"/>
  <c r="IK181" i="1"/>
  <c r="IJ181" i="1"/>
  <c r="IH181" i="1"/>
  <c r="IF181" i="1"/>
  <c r="IE181" i="1"/>
  <c r="ID181" i="1"/>
  <c r="HW181" i="1"/>
  <c r="HS181" i="1"/>
  <c r="HJ181" i="1" s="1"/>
  <c r="HG181" i="1" s="1" a="1"/>
  <c r="HG181" i="1" s="1"/>
  <c r="HR181" i="1"/>
  <c r="HQ181" i="1"/>
  <c r="HP181" i="1"/>
  <c r="HO181" i="1"/>
  <c r="HI181" i="1"/>
  <c r="HC181" i="1"/>
  <c r="HA181" i="1" a="1"/>
  <c r="HA181" i="1" s="1"/>
  <c r="GY181" i="1"/>
  <c r="GX181" i="1"/>
  <c r="GL181" i="1"/>
  <c r="GM181" i="1" s="1"/>
  <c r="GZ181" i="1" s="1"/>
  <c r="FR181" i="1"/>
  <c r="FS181" i="1" s="1"/>
  <c r="FT181" i="1" s="1"/>
  <c r="FU181" i="1" s="1"/>
  <c r="FV181" i="1" s="1"/>
  <c r="ES181" i="1" s="1"/>
  <c r="FI181" i="1"/>
  <c r="FO181" i="1" s="1"/>
  <c r="DT181" i="1"/>
  <c r="DJ181" i="1"/>
  <c r="DI181" i="1"/>
  <c r="DH181" i="1"/>
  <c r="CZ181" i="1"/>
  <c r="CY181" i="1" s="1"/>
  <c r="CV181" i="1" s="1"/>
  <c r="Z181" i="1" s="1"/>
  <c r="AI181" i="1" s="1"/>
  <c r="CX181" i="1"/>
  <c r="CW181" i="1"/>
  <c r="CT181" i="1"/>
  <c r="CS181" i="1" s="1"/>
  <c r="CQ181" i="1" s="1"/>
  <c r="CP181" i="1"/>
  <c r="DC181" i="1" s="1"/>
  <c r="AL181" i="1"/>
  <c r="OQ180" i="1"/>
  <c r="OL180" i="1"/>
  <c r="OK180" i="1"/>
  <c r="OJ180" i="1"/>
  <c r="OI180" i="1"/>
  <c r="OH180" i="1"/>
  <c r="ON180" i="1" s="1"/>
  <c r="OG180" i="1"/>
  <c r="NS180" i="1"/>
  <c r="NR180" i="1"/>
  <c r="NP180" i="1"/>
  <c r="NO180" i="1"/>
  <c r="NC180" i="1"/>
  <c r="MY180" i="1"/>
  <c r="MQ180" i="1"/>
  <c r="MP180" i="1"/>
  <c r="MK180" i="1"/>
  <c r="MJ180" i="1"/>
  <c r="ME180" i="1"/>
  <c r="MD180" i="1"/>
  <c r="LY180" i="1"/>
  <c r="LX180" i="1"/>
  <c r="LS180" i="1"/>
  <c r="LR180" i="1"/>
  <c r="LM180" i="1"/>
  <c r="LL180" i="1"/>
  <c r="LG180" i="1"/>
  <c r="LF180" i="1"/>
  <c r="LA180" i="1"/>
  <c r="KZ180" i="1"/>
  <c r="KU180" i="1"/>
  <c r="KT180" i="1"/>
  <c r="KO180" i="1"/>
  <c r="KN180" i="1"/>
  <c r="KC180" i="1"/>
  <c r="KB180" i="1"/>
  <c r="KA180" i="1"/>
  <c r="JZ180" i="1"/>
  <c r="JY180" i="1"/>
  <c r="JW180" i="1"/>
  <c r="JV180" i="1"/>
  <c r="JU180" i="1"/>
  <c r="JT180" i="1"/>
  <c r="JR180" i="1"/>
  <c r="JQ180" i="1"/>
  <c r="JP180" i="1"/>
  <c r="JO180" i="1"/>
  <c r="JK180" i="1" s="1"/>
  <c r="JN180" i="1"/>
  <c r="JM180" i="1"/>
  <c r="JL180" i="1"/>
  <c r="JJ180" i="1"/>
  <c r="JH180" i="1"/>
  <c r="JG180" i="1"/>
  <c r="JF180" i="1"/>
  <c r="JA180" i="1"/>
  <c r="IZ180" i="1"/>
  <c r="IY180" i="1"/>
  <c r="IX180" i="1"/>
  <c r="IW180" i="1"/>
  <c r="IU180" i="1"/>
  <c r="IT180" i="1"/>
  <c r="IS180" i="1"/>
  <c r="IR180" i="1"/>
  <c r="IP180" i="1"/>
  <c r="IO180" i="1"/>
  <c r="IN180" i="1"/>
  <c r="IM180" i="1"/>
  <c r="II180" i="1" s="1"/>
  <c r="IA180" i="1" s="1"/>
  <c r="IB180" i="1" s="1"/>
  <c r="KF180" i="1" s="1"/>
  <c r="IL180" i="1"/>
  <c r="IK180" i="1"/>
  <c r="IJ180" i="1"/>
  <c r="IH180" i="1"/>
  <c r="IF180" i="1"/>
  <c r="IE180" i="1"/>
  <c r="ID180" i="1"/>
  <c r="IC180" i="1"/>
  <c r="HW180" i="1"/>
  <c r="HS180" i="1"/>
  <c r="HJ180" i="1" s="1"/>
  <c r="HG180" i="1" s="1" a="1"/>
  <c r="HG180" i="1" s="1"/>
  <c r="HR180" i="1"/>
  <c r="HQ180" i="1"/>
  <c r="HP180" i="1"/>
  <c r="HO180" i="1"/>
  <c r="HI180" i="1"/>
  <c r="HC180" i="1"/>
  <c r="HA180" i="1" a="1"/>
  <c r="HA180" i="1" s="1"/>
  <c r="GY180" i="1"/>
  <c r="GX180" i="1"/>
  <c r="GL180" i="1"/>
  <c r="GM180" i="1" s="1"/>
  <c r="GZ180" i="1" s="1"/>
  <c r="FR180" i="1"/>
  <c r="FS180" i="1" s="1"/>
  <c r="FI180" i="1"/>
  <c r="FO180" i="1" s="1"/>
  <c r="DT180" i="1"/>
  <c r="DJ180" i="1"/>
  <c r="DI180" i="1"/>
  <c r="DH180" i="1"/>
  <c r="CZ180" i="1"/>
  <c r="CY180" i="1" s="1"/>
  <c r="CV180" i="1" s="1"/>
  <c r="Z180" i="1" s="1"/>
  <c r="AI180" i="1" s="1"/>
  <c r="CX180" i="1"/>
  <c r="CW180" i="1"/>
  <c r="CT180" i="1"/>
  <c r="CS180" i="1" s="1"/>
  <c r="CQ180" i="1" s="1"/>
  <c r="DB180" i="1" s="1"/>
  <c r="CP180" i="1"/>
  <c r="DC180" i="1" s="1"/>
  <c r="AL180" i="1"/>
  <c r="OQ179" i="1"/>
  <c r="OL179" i="1"/>
  <c r="OK179" i="1"/>
  <c r="OJ179" i="1"/>
  <c r="OI179" i="1"/>
  <c r="OH179" i="1"/>
  <c r="OG179" i="1"/>
  <c r="NS179" i="1"/>
  <c r="NR179" i="1"/>
  <c r="NP179" i="1"/>
  <c r="NO179" i="1"/>
  <c r="NC179" i="1"/>
  <c r="MY179" i="1"/>
  <c r="MQ179" i="1"/>
  <c r="MP179" i="1"/>
  <c r="MK179" i="1"/>
  <c r="MJ179" i="1"/>
  <c r="ME179" i="1"/>
  <c r="MD179" i="1"/>
  <c r="LY179" i="1"/>
  <c r="LX179" i="1"/>
  <c r="LS179" i="1"/>
  <c r="LR179" i="1"/>
  <c r="LM179" i="1"/>
  <c r="LL179" i="1"/>
  <c r="LG179" i="1"/>
  <c r="LF179" i="1"/>
  <c r="LA179" i="1"/>
  <c r="KZ179" i="1"/>
  <c r="KU179" i="1"/>
  <c r="KT179" i="1"/>
  <c r="KO179" i="1"/>
  <c r="KN179" i="1"/>
  <c r="KC179" i="1"/>
  <c r="KB179" i="1"/>
  <c r="KA179" i="1"/>
  <c r="JZ179" i="1"/>
  <c r="JY179" i="1"/>
  <c r="JW179" i="1"/>
  <c r="JV179" i="1"/>
  <c r="JU179" i="1"/>
  <c r="JT179" i="1"/>
  <c r="JR179" i="1"/>
  <c r="JQ179" i="1"/>
  <c r="JP179" i="1"/>
  <c r="JO179" i="1"/>
  <c r="JK179" i="1" s="1"/>
  <c r="JN179" i="1"/>
  <c r="JM179" i="1"/>
  <c r="JL179" i="1"/>
  <c r="JJ179" i="1"/>
  <c r="JH179" i="1"/>
  <c r="JG179" i="1"/>
  <c r="JF179" i="1"/>
  <c r="JA179" i="1"/>
  <c r="IZ179" i="1"/>
  <c r="IY179" i="1"/>
  <c r="IX179" i="1"/>
  <c r="IW179" i="1"/>
  <c r="IU179" i="1"/>
  <c r="IT179" i="1"/>
  <c r="IS179" i="1"/>
  <c r="IR179" i="1"/>
  <c r="IP179" i="1"/>
  <c r="IO179" i="1"/>
  <c r="IN179" i="1"/>
  <c r="IM179" i="1"/>
  <c r="II179" i="1" s="1"/>
  <c r="IL179" i="1"/>
  <c r="IK179" i="1"/>
  <c r="IJ179" i="1"/>
  <c r="IH179" i="1"/>
  <c r="IF179" i="1"/>
  <c r="IE179" i="1"/>
  <c r="ID179" i="1"/>
  <c r="HW179" i="1"/>
  <c r="HS179" i="1"/>
  <c r="HJ179" i="1" s="1"/>
  <c r="HG179" i="1" s="1" a="1"/>
  <c r="HG179" i="1" s="1"/>
  <c r="HR179" i="1"/>
  <c r="HQ179" i="1"/>
  <c r="HP179" i="1"/>
  <c r="HO179" i="1"/>
  <c r="HI179" i="1"/>
  <c r="HC179" i="1"/>
  <c r="HA179" i="1" a="1"/>
  <c r="HA179" i="1" s="1"/>
  <c r="GY179" i="1"/>
  <c r="GX179" i="1"/>
  <c r="GL179" i="1"/>
  <c r="GM179" i="1" s="1"/>
  <c r="GZ179" i="1" s="1"/>
  <c r="FR179" i="1"/>
  <c r="FI179" i="1"/>
  <c r="FO179" i="1" s="1"/>
  <c r="DT179" i="1"/>
  <c r="DJ179" i="1"/>
  <c r="DI179" i="1"/>
  <c r="DH179" i="1"/>
  <c r="CZ179" i="1"/>
  <c r="CY179" i="1" s="1"/>
  <c r="CV179" i="1" s="1"/>
  <c r="Z179" i="1" s="1"/>
  <c r="AI179" i="1" s="1"/>
  <c r="CX179" i="1"/>
  <c r="CW179" i="1"/>
  <c r="CT179" i="1"/>
  <c r="CS179" i="1" s="1"/>
  <c r="CQ179" i="1" s="1"/>
  <c r="CP179" i="1"/>
  <c r="DC179" i="1" s="1"/>
  <c r="AL179" i="1"/>
  <c r="OQ178" i="1"/>
  <c r="OL178" i="1"/>
  <c r="OK178" i="1"/>
  <c r="OJ178" i="1"/>
  <c r="OI178" i="1"/>
  <c r="OH178" i="1"/>
  <c r="OG178" i="1"/>
  <c r="NS178" i="1"/>
  <c r="NR178" i="1"/>
  <c r="NP178" i="1"/>
  <c r="NO178" i="1"/>
  <c r="NC178" i="1"/>
  <c r="MY178" i="1"/>
  <c r="MQ178" i="1"/>
  <c r="MP178" i="1"/>
  <c r="MK178" i="1"/>
  <c r="MJ178" i="1"/>
  <c r="ME178" i="1"/>
  <c r="MD178" i="1"/>
  <c r="LY178" i="1"/>
  <c r="LX178" i="1"/>
  <c r="LS178" i="1"/>
  <c r="LR178" i="1"/>
  <c r="LM178" i="1"/>
  <c r="LL178" i="1"/>
  <c r="LG178" i="1"/>
  <c r="LF178" i="1"/>
  <c r="LA178" i="1"/>
  <c r="KZ178" i="1"/>
  <c r="KU178" i="1"/>
  <c r="KT178" i="1"/>
  <c r="KO178" i="1"/>
  <c r="KN178" i="1"/>
  <c r="KC178" i="1"/>
  <c r="KB178" i="1"/>
  <c r="KA178" i="1"/>
  <c r="JZ178" i="1"/>
  <c r="JY178" i="1"/>
  <c r="JW178" i="1"/>
  <c r="JV178" i="1"/>
  <c r="JU178" i="1"/>
  <c r="JT178" i="1"/>
  <c r="JR178" i="1"/>
  <c r="JQ178" i="1"/>
  <c r="JP178" i="1"/>
  <c r="JO178" i="1"/>
  <c r="JK178" i="1" s="1"/>
  <c r="JE178" i="1" s="1"/>
  <c r="JN178" i="1"/>
  <c r="JM178" i="1"/>
  <c r="JL178" i="1"/>
  <c r="JJ178" i="1"/>
  <c r="JI178" i="1"/>
  <c r="JH178" i="1"/>
  <c r="JG178" i="1"/>
  <c r="JF178" i="1"/>
  <c r="JA178" i="1"/>
  <c r="IZ178" i="1"/>
  <c r="IY178" i="1"/>
  <c r="IX178" i="1"/>
  <c r="IW178" i="1"/>
  <c r="IU178" i="1"/>
  <c r="IT178" i="1"/>
  <c r="IS178" i="1"/>
  <c r="IR178" i="1"/>
  <c r="IP178" i="1"/>
  <c r="IO178" i="1"/>
  <c r="IN178" i="1"/>
  <c r="IM178" i="1"/>
  <c r="II178" i="1" s="1"/>
  <c r="IC178" i="1" s="1"/>
  <c r="IL178" i="1"/>
  <c r="IK178" i="1"/>
  <c r="IJ178" i="1"/>
  <c r="IH178" i="1"/>
  <c r="IF178" i="1"/>
  <c r="IE178" i="1"/>
  <c r="ID178" i="1"/>
  <c r="HW178" i="1"/>
  <c r="HS178" i="1"/>
  <c r="HJ178" i="1" s="1"/>
  <c r="HG178" i="1" s="1" a="1"/>
  <c r="HG178" i="1" s="1"/>
  <c r="HR178" i="1"/>
  <c r="HQ178" i="1"/>
  <c r="HP178" i="1"/>
  <c r="HO178" i="1"/>
  <c r="HI178" i="1"/>
  <c r="HC178" i="1"/>
  <c r="HA178" i="1" a="1"/>
  <c r="HA178" i="1" s="1"/>
  <c r="GY178" i="1"/>
  <c r="GX178" i="1"/>
  <c r="GL178" i="1"/>
  <c r="GM178" i="1" s="1"/>
  <c r="GZ178" i="1" s="1"/>
  <c r="FR178" i="1"/>
  <c r="FI178" i="1"/>
  <c r="FO178" i="1" s="1"/>
  <c r="DT178" i="1"/>
  <c r="DJ178" i="1"/>
  <c r="DI178" i="1"/>
  <c r="DH178" i="1"/>
  <c r="CZ178" i="1"/>
  <c r="CY178" i="1" s="1"/>
  <c r="CV178" i="1" s="1"/>
  <c r="Z178" i="1" s="1"/>
  <c r="AI178" i="1" s="1"/>
  <c r="CX178" i="1"/>
  <c r="CW178" i="1"/>
  <c r="CT178" i="1"/>
  <c r="CS178" i="1" s="1"/>
  <c r="CQ178" i="1" s="1"/>
  <c r="CP178" i="1"/>
  <c r="DC178" i="1" s="1"/>
  <c r="AL178" i="1"/>
  <c r="OQ177" i="1"/>
  <c r="OL177" i="1"/>
  <c r="OK177" i="1"/>
  <c r="OJ177" i="1"/>
  <c r="OI177" i="1"/>
  <c r="OH177" i="1"/>
  <c r="OG177" i="1"/>
  <c r="NS177" i="1"/>
  <c r="NR177" i="1"/>
  <c r="NP177" i="1"/>
  <c r="NO177" i="1"/>
  <c r="NC177" i="1"/>
  <c r="MY177" i="1"/>
  <c r="MQ177" i="1"/>
  <c r="MP177" i="1"/>
  <c r="MK177" i="1"/>
  <c r="MJ177" i="1"/>
  <c r="ME177" i="1"/>
  <c r="MD177" i="1"/>
  <c r="LY177" i="1"/>
  <c r="LX177" i="1"/>
  <c r="LS177" i="1"/>
  <c r="LR177" i="1"/>
  <c r="LM177" i="1"/>
  <c r="LL177" i="1"/>
  <c r="LG177" i="1"/>
  <c r="LF177" i="1"/>
  <c r="LA177" i="1"/>
  <c r="KZ177" i="1"/>
  <c r="KU177" i="1"/>
  <c r="KT177" i="1"/>
  <c r="KO177" i="1"/>
  <c r="KN177" i="1"/>
  <c r="KC177" i="1"/>
  <c r="KB177" i="1"/>
  <c r="KA177" i="1"/>
  <c r="JZ177" i="1"/>
  <c r="JY177" i="1"/>
  <c r="JW177" i="1"/>
  <c r="JV177" i="1"/>
  <c r="JU177" i="1"/>
  <c r="JT177" i="1"/>
  <c r="JR177" i="1"/>
  <c r="JQ177" i="1"/>
  <c r="JP177" i="1"/>
  <c r="JO177" i="1"/>
  <c r="JI177" i="1" s="1"/>
  <c r="JN177" i="1"/>
  <c r="JM177" i="1"/>
  <c r="JL177" i="1"/>
  <c r="JJ177" i="1"/>
  <c r="JH177" i="1"/>
  <c r="JG177" i="1"/>
  <c r="JF177" i="1"/>
  <c r="JA177" i="1"/>
  <c r="IZ177" i="1"/>
  <c r="IY177" i="1"/>
  <c r="IX177" i="1"/>
  <c r="IW177" i="1"/>
  <c r="IU177" i="1"/>
  <c r="IT177" i="1"/>
  <c r="IS177" i="1"/>
  <c r="IR177" i="1"/>
  <c r="IP177" i="1"/>
  <c r="IO177" i="1"/>
  <c r="IN177" i="1"/>
  <c r="IM177" i="1"/>
  <c r="IL177" i="1"/>
  <c r="IK177" i="1"/>
  <c r="IJ177" i="1"/>
  <c r="IH177" i="1"/>
  <c r="IF177" i="1"/>
  <c r="IE177" i="1"/>
  <c r="ID177" i="1"/>
  <c r="HW177" i="1"/>
  <c r="HS177" i="1"/>
  <c r="HR177" i="1"/>
  <c r="HQ177" i="1"/>
  <c r="HP177" i="1"/>
  <c r="HO177" i="1"/>
  <c r="HJ177" i="1"/>
  <c r="HG177" i="1" s="1" a="1"/>
  <c r="HG177" i="1" s="1"/>
  <c r="HI177" i="1"/>
  <c r="HC177" i="1"/>
  <c r="HA177" i="1" a="1"/>
  <c r="HA177" i="1" s="1"/>
  <c r="GY177" i="1"/>
  <c r="GX177" i="1"/>
  <c r="GL177" i="1"/>
  <c r="GM177" i="1" s="1"/>
  <c r="GZ177" i="1" s="1"/>
  <c r="FR177" i="1"/>
  <c r="FI177" i="1"/>
  <c r="FO177" i="1" s="1"/>
  <c r="DT177" i="1"/>
  <c r="DJ177" i="1"/>
  <c r="DI177" i="1"/>
  <c r="DH177" i="1"/>
  <c r="CZ177" i="1"/>
  <c r="CY177" i="1" s="1"/>
  <c r="CV177" i="1" s="1"/>
  <c r="Z177" i="1" s="1"/>
  <c r="AI177" i="1" s="1"/>
  <c r="CX177" i="1"/>
  <c r="CW177" i="1"/>
  <c r="CT177" i="1"/>
  <c r="CS177" i="1" s="1"/>
  <c r="CQ177" i="1" s="1"/>
  <c r="CP177" i="1"/>
  <c r="DC177" i="1" s="1"/>
  <c r="AL177" i="1"/>
  <c r="OQ176" i="1"/>
  <c r="OL176" i="1"/>
  <c r="OK176" i="1"/>
  <c r="OJ176" i="1"/>
  <c r="OI176" i="1"/>
  <c r="OH176" i="1"/>
  <c r="OG176" i="1"/>
  <c r="NS176" i="1"/>
  <c r="NR176" i="1"/>
  <c r="NP176" i="1"/>
  <c r="NO176" i="1"/>
  <c r="NC176" i="1"/>
  <c r="MY176" i="1"/>
  <c r="MQ176" i="1"/>
  <c r="MP176" i="1"/>
  <c r="MK176" i="1"/>
  <c r="MJ176" i="1"/>
  <c r="ME176" i="1"/>
  <c r="MD176" i="1"/>
  <c r="LY176" i="1"/>
  <c r="LX176" i="1"/>
  <c r="LS176" i="1"/>
  <c r="LR176" i="1"/>
  <c r="LM176" i="1"/>
  <c r="LL176" i="1"/>
  <c r="LG176" i="1"/>
  <c r="LF176" i="1"/>
  <c r="LA176" i="1"/>
  <c r="KZ176" i="1"/>
  <c r="KU176" i="1"/>
  <c r="KT176" i="1"/>
  <c r="KO176" i="1"/>
  <c r="KN176" i="1"/>
  <c r="KC176" i="1"/>
  <c r="KB176" i="1"/>
  <c r="KA176" i="1"/>
  <c r="JZ176" i="1"/>
  <c r="JY176" i="1"/>
  <c r="JW176" i="1"/>
  <c r="JV176" i="1"/>
  <c r="JU176" i="1"/>
  <c r="JT176" i="1"/>
  <c r="JR176" i="1"/>
  <c r="JQ176" i="1"/>
  <c r="JP176" i="1"/>
  <c r="JO176" i="1"/>
  <c r="JK176" i="1" s="1"/>
  <c r="JE176" i="1" s="1"/>
  <c r="JN176" i="1"/>
  <c r="JM176" i="1"/>
  <c r="JL176" i="1"/>
  <c r="JJ176" i="1"/>
  <c r="JH176" i="1"/>
  <c r="JG176" i="1"/>
  <c r="JF176" i="1"/>
  <c r="JC176" i="1"/>
  <c r="JD176" i="1" s="1"/>
  <c r="KI176" i="1" s="1"/>
  <c r="JA176" i="1"/>
  <c r="IZ176" i="1"/>
  <c r="IY176" i="1"/>
  <c r="IX176" i="1"/>
  <c r="IW176" i="1"/>
  <c r="IU176" i="1"/>
  <c r="IT176" i="1"/>
  <c r="IS176" i="1"/>
  <c r="IR176" i="1"/>
  <c r="IP176" i="1"/>
  <c r="IO176" i="1"/>
  <c r="IN176" i="1"/>
  <c r="IM176" i="1"/>
  <c r="II176" i="1" s="1"/>
  <c r="IA176" i="1" s="1"/>
  <c r="IB176" i="1" s="1"/>
  <c r="KF176" i="1" s="1"/>
  <c r="IL176" i="1"/>
  <c r="IK176" i="1"/>
  <c r="IJ176" i="1"/>
  <c r="IH176" i="1"/>
  <c r="IF176" i="1"/>
  <c r="IE176" i="1"/>
  <c r="ID176" i="1"/>
  <c r="HW176" i="1"/>
  <c r="HS176" i="1"/>
  <c r="HJ176" i="1" s="1"/>
  <c r="HG176" i="1" s="1" a="1"/>
  <c r="HG176" i="1" s="1"/>
  <c r="HR176" i="1"/>
  <c r="HQ176" i="1"/>
  <c r="HP176" i="1"/>
  <c r="HO176" i="1"/>
  <c r="HI176" i="1"/>
  <c r="HC176" i="1"/>
  <c r="HA176" i="1" a="1"/>
  <c r="HA176" i="1" s="1"/>
  <c r="GY176" i="1"/>
  <c r="GX176" i="1"/>
  <c r="GL176" i="1"/>
  <c r="GM176" i="1" s="1"/>
  <c r="GZ176" i="1" s="1"/>
  <c r="FR176" i="1"/>
  <c r="FS176" i="1" s="1"/>
  <c r="FI176" i="1"/>
  <c r="FO176" i="1" s="1"/>
  <c r="DT176" i="1"/>
  <c r="DJ176" i="1"/>
  <c r="DI176" i="1"/>
  <c r="DH176" i="1"/>
  <c r="CZ176" i="1"/>
  <c r="CY176" i="1" s="1"/>
  <c r="CV176" i="1" s="1"/>
  <c r="Z176" i="1" s="1"/>
  <c r="AI176" i="1" s="1"/>
  <c r="CX176" i="1"/>
  <c r="CW176" i="1"/>
  <c r="CT176" i="1"/>
  <c r="CS176" i="1" s="1"/>
  <c r="CQ176" i="1" s="1"/>
  <c r="DB176" i="1" s="1"/>
  <c r="CP176" i="1"/>
  <c r="DC176" i="1" s="1"/>
  <c r="AL176" i="1"/>
  <c r="OQ175" i="1"/>
  <c r="OL175" i="1"/>
  <c r="OK175" i="1"/>
  <c r="OJ175" i="1"/>
  <c r="OI175" i="1"/>
  <c r="OH175" i="1"/>
  <c r="OG175" i="1"/>
  <c r="NS175" i="1"/>
  <c r="NT175" i="1" s="1"/>
  <c r="NR175" i="1"/>
  <c r="NP175" i="1"/>
  <c r="NO175" i="1"/>
  <c r="NC175" i="1"/>
  <c r="MY175" i="1"/>
  <c r="MQ175" i="1"/>
  <c r="MP175" i="1"/>
  <c r="MK175" i="1"/>
  <c r="MJ175" i="1"/>
  <c r="ME175" i="1"/>
  <c r="MD175" i="1"/>
  <c r="LY175" i="1"/>
  <c r="LX175" i="1"/>
  <c r="LS175" i="1"/>
  <c r="LR175" i="1"/>
  <c r="LM175" i="1"/>
  <c r="LL175" i="1"/>
  <c r="LG175" i="1"/>
  <c r="LF175" i="1"/>
  <c r="LA175" i="1"/>
  <c r="KZ175" i="1"/>
  <c r="KU175" i="1"/>
  <c r="KT175" i="1"/>
  <c r="KO175" i="1"/>
  <c r="KN175" i="1"/>
  <c r="KC175" i="1"/>
  <c r="KB175" i="1"/>
  <c r="KA175" i="1"/>
  <c r="JZ175" i="1"/>
  <c r="JY175" i="1"/>
  <c r="JW175" i="1"/>
  <c r="JV175" i="1"/>
  <c r="JU175" i="1"/>
  <c r="JT175" i="1"/>
  <c r="JR175" i="1"/>
  <c r="JQ175" i="1"/>
  <c r="JP175" i="1"/>
  <c r="JO175" i="1"/>
  <c r="JN175" i="1"/>
  <c r="JM175" i="1"/>
  <c r="JL175" i="1"/>
  <c r="JJ175" i="1"/>
  <c r="JH175" i="1"/>
  <c r="JG175" i="1"/>
  <c r="JF175" i="1"/>
  <c r="JA175" i="1"/>
  <c r="IZ175" i="1"/>
  <c r="IY175" i="1"/>
  <c r="IX175" i="1"/>
  <c r="IW175" i="1"/>
  <c r="IU175" i="1"/>
  <c r="IT175" i="1"/>
  <c r="IS175" i="1"/>
  <c r="IR175" i="1"/>
  <c r="IP175" i="1"/>
  <c r="IO175" i="1"/>
  <c r="IN175" i="1"/>
  <c r="IM175" i="1"/>
  <c r="IL175" i="1"/>
  <c r="IK175" i="1"/>
  <c r="IJ175" i="1"/>
  <c r="IH175" i="1"/>
  <c r="IF175" i="1"/>
  <c r="IE175" i="1"/>
  <c r="ID175" i="1"/>
  <c r="HW175" i="1"/>
  <c r="HS175" i="1"/>
  <c r="HJ175" i="1" s="1"/>
  <c r="HG175" i="1" s="1" a="1"/>
  <c r="HG175" i="1" s="1"/>
  <c r="HR175" i="1"/>
  <c r="HQ175" i="1"/>
  <c r="HP175" i="1"/>
  <c r="HO175" i="1"/>
  <c r="HI175" i="1"/>
  <c r="HC175" i="1"/>
  <c r="HA175" i="1" a="1"/>
  <c r="HA175" i="1" s="1"/>
  <c r="GY175" i="1"/>
  <c r="GX175" i="1"/>
  <c r="GL175" i="1"/>
  <c r="GM175" i="1" s="1"/>
  <c r="GZ175" i="1" s="1"/>
  <c r="FR175" i="1"/>
  <c r="FS175" i="1" s="1"/>
  <c r="FT175" i="1" s="1"/>
  <c r="FU175" i="1" s="1"/>
  <c r="FV175" i="1" s="1"/>
  <c r="ES175" i="1" s="1"/>
  <c r="FI175" i="1"/>
  <c r="FO175" i="1" s="1"/>
  <c r="DT175" i="1"/>
  <c r="DJ175" i="1"/>
  <c r="DI175" i="1"/>
  <c r="DH175" i="1"/>
  <c r="CZ175" i="1"/>
  <c r="CY175" i="1" s="1"/>
  <c r="CV175" i="1" s="1"/>
  <c r="Z175" i="1" s="1"/>
  <c r="AI175" i="1" s="1"/>
  <c r="CX175" i="1"/>
  <c r="CW175" i="1"/>
  <c r="CT175" i="1"/>
  <c r="CS175" i="1" s="1"/>
  <c r="CQ175" i="1" s="1"/>
  <c r="CP175" i="1"/>
  <c r="DC175" i="1" s="1"/>
  <c r="AL175" i="1"/>
  <c r="OQ174" i="1"/>
  <c r="OL174" i="1"/>
  <c r="OK174" i="1"/>
  <c r="OJ174" i="1"/>
  <c r="OI174" i="1"/>
  <c r="OH174" i="1"/>
  <c r="OG174" i="1"/>
  <c r="NS174" i="1"/>
  <c r="NR174" i="1"/>
  <c r="NP174" i="1"/>
  <c r="NO174" i="1"/>
  <c r="NC174" i="1"/>
  <c r="MY174" i="1"/>
  <c r="MQ174" i="1"/>
  <c r="MP174" i="1"/>
  <c r="MK174" i="1"/>
  <c r="MJ174" i="1"/>
  <c r="ME174" i="1"/>
  <c r="MD174" i="1"/>
  <c r="LY174" i="1"/>
  <c r="LX174" i="1"/>
  <c r="LS174" i="1"/>
  <c r="LR174" i="1"/>
  <c r="LM174" i="1"/>
  <c r="LL174" i="1"/>
  <c r="LG174" i="1"/>
  <c r="LF174" i="1"/>
  <c r="LA174" i="1"/>
  <c r="KZ174" i="1"/>
  <c r="KU174" i="1"/>
  <c r="KT174" i="1"/>
  <c r="KO174" i="1"/>
  <c r="KN174" i="1"/>
  <c r="KC174" i="1"/>
  <c r="KB174" i="1"/>
  <c r="KA174" i="1"/>
  <c r="JZ174" i="1"/>
  <c r="JY174" i="1"/>
  <c r="JW174" i="1"/>
  <c r="JV174" i="1"/>
  <c r="JU174" i="1"/>
  <c r="JT174" i="1"/>
  <c r="JR174" i="1"/>
  <c r="JQ174" i="1"/>
  <c r="JP174" i="1"/>
  <c r="JO174" i="1"/>
  <c r="JK174" i="1" s="1"/>
  <c r="JN174" i="1"/>
  <c r="JM174" i="1"/>
  <c r="JL174" i="1"/>
  <c r="JJ174" i="1"/>
  <c r="JH174" i="1"/>
  <c r="JG174" i="1"/>
  <c r="JF174" i="1"/>
  <c r="JA174" i="1"/>
  <c r="IZ174" i="1"/>
  <c r="IY174" i="1"/>
  <c r="IX174" i="1"/>
  <c r="IW174" i="1"/>
  <c r="IU174" i="1"/>
  <c r="IT174" i="1"/>
  <c r="IS174" i="1"/>
  <c r="IR174" i="1"/>
  <c r="IP174" i="1"/>
  <c r="IO174" i="1"/>
  <c r="IN174" i="1"/>
  <c r="IM174" i="1"/>
  <c r="IL174" i="1"/>
  <c r="IK174" i="1"/>
  <c r="IJ174" i="1"/>
  <c r="IH174" i="1"/>
  <c r="IF174" i="1"/>
  <c r="IE174" i="1"/>
  <c r="ID174" i="1"/>
  <c r="HW174" i="1"/>
  <c r="HS174" i="1"/>
  <c r="HJ174" i="1" s="1"/>
  <c r="HG174" i="1" s="1" a="1"/>
  <c r="HG174" i="1" s="1"/>
  <c r="HR174" i="1"/>
  <c r="HQ174" i="1"/>
  <c r="HP174" i="1"/>
  <c r="HO174" i="1"/>
  <c r="HI174" i="1"/>
  <c r="HC174" i="1"/>
  <c r="HA174" i="1" a="1"/>
  <c r="HA174" i="1" s="1"/>
  <c r="GY174" i="1"/>
  <c r="GX174" i="1"/>
  <c r="GL174" i="1"/>
  <c r="GM174" i="1" s="1"/>
  <c r="GZ174" i="1" s="1"/>
  <c r="FR174" i="1"/>
  <c r="FS174" i="1" s="1"/>
  <c r="FI174" i="1"/>
  <c r="FO174" i="1" s="1"/>
  <c r="DT174" i="1"/>
  <c r="DJ174" i="1"/>
  <c r="DI174" i="1"/>
  <c r="DH174" i="1"/>
  <c r="CZ174" i="1"/>
  <c r="CY174" i="1" s="1"/>
  <c r="CV174" i="1" s="1"/>
  <c r="Z174" i="1" s="1"/>
  <c r="AI174" i="1" s="1"/>
  <c r="CX174" i="1"/>
  <c r="CW174" i="1"/>
  <c r="CT174" i="1"/>
  <c r="CS174" i="1" s="1"/>
  <c r="CQ174" i="1" s="1"/>
  <c r="DB174" i="1" s="1"/>
  <c r="CP174" i="1"/>
  <c r="DC174" i="1" s="1"/>
  <c r="AL174" i="1"/>
  <c r="OQ173" i="1"/>
  <c r="OL173" i="1"/>
  <c r="OK173" i="1"/>
  <c r="OJ173" i="1"/>
  <c r="OI173" i="1"/>
  <c r="OH173" i="1"/>
  <c r="OG173" i="1"/>
  <c r="NS173" i="1"/>
  <c r="NR173" i="1"/>
  <c r="NT173" i="1" s="1"/>
  <c r="NP173" i="1"/>
  <c r="NO173" i="1"/>
  <c r="NC173" i="1"/>
  <c r="MY173" i="1"/>
  <c r="MQ173" i="1"/>
  <c r="MP173" i="1"/>
  <c r="MK173" i="1"/>
  <c r="MJ173" i="1"/>
  <c r="ME173" i="1"/>
  <c r="MD173" i="1"/>
  <c r="LY173" i="1"/>
  <c r="LX173" i="1"/>
  <c r="LS173" i="1"/>
  <c r="LR173" i="1"/>
  <c r="LM173" i="1"/>
  <c r="LL173" i="1"/>
  <c r="LG173" i="1"/>
  <c r="LF173" i="1"/>
  <c r="LA173" i="1"/>
  <c r="KZ173" i="1"/>
  <c r="KU173" i="1"/>
  <c r="KT173" i="1"/>
  <c r="KO173" i="1"/>
  <c r="KN173" i="1"/>
  <c r="KC173" i="1"/>
  <c r="KB173" i="1"/>
  <c r="KA173" i="1"/>
  <c r="JZ173" i="1"/>
  <c r="JY173" i="1"/>
  <c r="JW173" i="1"/>
  <c r="JV173" i="1"/>
  <c r="JU173" i="1"/>
  <c r="JT173" i="1"/>
  <c r="JR173" i="1"/>
  <c r="JQ173" i="1"/>
  <c r="JP173" i="1"/>
  <c r="JO173" i="1"/>
  <c r="JK173" i="1" s="1"/>
  <c r="JN173" i="1"/>
  <c r="JM173" i="1"/>
  <c r="JL173" i="1"/>
  <c r="JJ173" i="1"/>
  <c r="JH173" i="1"/>
  <c r="JG173" i="1"/>
  <c r="JF173" i="1"/>
  <c r="JA173" i="1"/>
  <c r="IZ173" i="1"/>
  <c r="IY173" i="1"/>
  <c r="IX173" i="1"/>
  <c r="IW173" i="1"/>
  <c r="IU173" i="1"/>
  <c r="IT173" i="1"/>
  <c r="IS173" i="1"/>
  <c r="IR173" i="1"/>
  <c r="IP173" i="1"/>
  <c r="IO173" i="1"/>
  <c r="IN173" i="1"/>
  <c r="IM173" i="1"/>
  <c r="II173" i="1" s="1"/>
  <c r="IL173" i="1"/>
  <c r="IK173" i="1"/>
  <c r="IJ173" i="1"/>
  <c r="IH173" i="1"/>
  <c r="IF173" i="1"/>
  <c r="IE173" i="1"/>
  <c r="ID173" i="1"/>
  <c r="HW173" i="1"/>
  <c r="HS173" i="1"/>
  <c r="HJ173" i="1" s="1"/>
  <c r="HG173" i="1" s="1" a="1"/>
  <c r="HG173" i="1" s="1"/>
  <c r="HR173" i="1"/>
  <c r="HQ173" i="1"/>
  <c r="HP173" i="1"/>
  <c r="HO173" i="1"/>
  <c r="HI173" i="1"/>
  <c r="HC173" i="1"/>
  <c r="HA173" i="1" a="1"/>
  <c r="HA173" i="1" s="1"/>
  <c r="GY173" i="1"/>
  <c r="GX173" i="1"/>
  <c r="GL173" i="1"/>
  <c r="GM173" i="1" s="1"/>
  <c r="GZ173" i="1" s="1"/>
  <c r="FR173" i="1"/>
  <c r="FS173" i="1" s="1"/>
  <c r="FT173" i="1" s="1"/>
  <c r="FU173" i="1" s="1"/>
  <c r="FV173" i="1" s="1"/>
  <c r="ES173" i="1" s="1"/>
  <c r="FO173" i="1"/>
  <c r="FI173" i="1"/>
  <c r="DT173" i="1"/>
  <c r="DJ173" i="1"/>
  <c r="DI173" i="1"/>
  <c r="DH173" i="1"/>
  <c r="CZ173" i="1"/>
  <c r="CY173" i="1" s="1"/>
  <c r="CV173" i="1" s="1"/>
  <c r="Z173" i="1" s="1"/>
  <c r="AI173" i="1" s="1"/>
  <c r="CX173" i="1"/>
  <c r="CW173" i="1"/>
  <c r="CT173" i="1"/>
  <c r="CS173" i="1" s="1"/>
  <c r="CQ173" i="1"/>
  <c r="DB173" i="1" s="1"/>
  <c r="CP173" i="1"/>
  <c r="AL173" i="1"/>
  <c r="OQ172" i="1"/>
  <c r="OL172" i="1"/>
  <c r="OK172" i="1"/>
  <c r="OJ172" i="1"/>
  <c r="OI172" i="1"/>
  <c r="OH172" i="1"/>
  <c r="OG172" i="1"/>
  <c r="NS172" i="1"/>
  <c r="NR172" i="1"/>
  <c r="NP172" i="1"/>
  <c r="NO172" i="1"/>
  <c r="NC172" i="1"/>
  <c r="MY172" i="1"/>
  <c r="MQ172" i="1"/>
  <c r="MR172" i="1" s="1"/>
  <c r="MP172" i="1"/>
  <c r="MK172" i="1"/>
  <c r="MJ172" i="1"/>
  <c r="ME172" i="1"/>
  <c r="MD172" i="1"/>
  <c r="LY172" i="1"/>
  <c r="LX172" i="1"/>
  <c r="LS172" i="1"/>
  <c r="LT172" i="1" s="1"/>
  <c r="LR172" i="1"/>
  <c r="LM172" i="1"/>
  <c r="LL172" i="1"/>
  <c r="LG172" i="1"/>
  <c r="LF172" i="1"/>
  <c r="LH172" i="1" s="1"/>
  <c r="LA172" i="1"/>
  <c r="KZ172" i="1"/>
  <c r="KU172" i="1"/>
  <c r="KT172" i="1"/>
  <c r="KO172" i="1"/>
  <c r="KN172" i="1"/>
  <c r="KP172" i="1" s="1"/>
  <c r="KC172" i="1"/>
  <c r="KB172" i="1"/>
  <c r="KA172" i="1"/>
  <c r="JZ172" i="1"/>
  <c r="JY172" i="1"/>
  <c r="JW172" i="1"/>
  <c r="JV172" i="1"/>
  <c r="JU172" i="1"/>
  <c r="JT172" i="1"/>
  <c r="JR172" i="1"/>
  <c r="JQ172" i="1"/>
  <c r="JP172" i="1"/>
  <c r="JO172" i="1"/>
  <c r="JN172" i="1"/>
  <c r="JM172" i="1"/>
  <c r="JL172" i="1"/>
  <c r="JJ172" i="1"/>
  <c r="JH172" i="1"/>
  <c r="JG172" i="1"/>
  <c r="JF172" i="1"/>
  <c r="JA172" i="1"/>
  <c r="IZ172" i="1"/>
  <c r="IY172" i="1"/>
  <c r="IX172" i="1"/>
  <c r="IW172" i="1"/>
  <c r="IU172" i="1"/>
  <c r="IT172" i="1"/>
  <c r="IS172" i="1"/>
  <c r="IR172" i="1"/>
  <c r="IP172" i="1"/>
  <c r="IO172" i="1"/>
  <c r="IN172" i="1"/>
  <c r="IM172" i="1"/>
  <c r="IG172" i="1" s="1"/>
  <c r="IL172" i="1"/>
  <c r="IK172" i="1"/>
  <c r="IJ172" i="1"/>
  <c r="IH172" i="1"/>
  <c r="IF172" i="1"/>
  <c r="IE172" i="1"/>
  <c r="ID172" i="1"/>
  <c r="HW172" i="1"/>
  <c r="HS172" i="1"/>
  <c r="HJ172" i="1" s="1"/>
  <c r="HG172" i="1" s="1" a="1"/>
  <c r="HG172" i="1" s="1"/>
  <c r="HR172" i="1"/>
  <c r="HQ172" i="1"/>
  <c r="HP172" i="1"/>
  <c r="HO172" i="1"/>
  <c r="HI172" i="1"/>
  <c r="HC172" i="1"/>
  <c r="HA172" i="1" a="1"/>
  <c r="HA172" i="1" s="1"/>
  <c r="GY172" i="1"/>
  <c r="GX172" i="1"/>
  <c r="GL172" i="1"/>
  <c r="GM172" i="1" s="1"/>
  <c r="GZ172" i="1" s="1"/>
  <c r="FR172" i="1"/>
  <c r="FS172" i="1" s="1"/>
  <c r="FT172" i="1" s="1"/>
  <c r="FU172" i="1" s="1"/>
  <c r="FV172" i="1" s="1"/>
  <c r="ES172" i="1" s="1"/>
  <c r="FO172" i="1"/>
  <c r="FI172" i="1"/>
  <c r="DT172" i="1"/>
  <c r="DJ172" i="1"/>
  <c r="DI172" i="1"/>
  <c r="DH172" i="1"/>
  <c r="CZ172" i="1"/>
  <c r="CY172" i="1" s="1"/>
  <c r="CV172" i="1" s="1"/>
  <c r="Z172" i="1" s="1"/>
  <c r="AI172" i="1" s="1"/>
  <c r="CX172" i="1"/>
  <c r="CW172" i="1"/>
  <c r="CT172" i="1"/>
  <c r="CS172" i="1" s="1"/>
  <c r="CQ172" i="1" s="1"/>
  <c r="DB172" i="1" s="1"/>
  <c r="CP172" i="1"/>
  <c r="DC172" i="1" s="1"/>
  <c r="AL172" i="1"/>
  <c r="OQ171" i="1"/>
  <c r="OL171" i="1"/>
  <c r="OK171" i="1"/>
  <c r="OJ171" i="1"/>
  <c r="OI171" i="1"/>
  <c r="OH171" i="1"/>
  <c r="OG171" i="1"/>
  <c r="NS171" i="1"/>
  <c r="NR171" i="1"/>
  <c r="NP171" i="1"/>
  <c r="NO171" i="1"/>
  <c r="NC171" i="1"/>
  <c r="MY171" i="1"/>
  <c r="MQ171" i="1"/>
  <c r="MP171" i="1"/>
  <c r="MK171" i="1"/>
  <c r="MJ171" i="1"/>
  <c r="ME171" i="1"/>
  <c r="MD171" i="1"/>
  <c r="LY171" i="1"/>
  <c r="LX171" i="1"/>
  <c r="LS171" i="1"/>
  <c r="LR171" i="1"/>
  <c r="LM171" i="1"/>
  <c r="LL171" i="1"/>
  <c r="LG171" i="1"/>
  <c r="LF171" i="1"/>
  <c r="LA171" i="1"/>
  <c r="KZ171" i="1"/>
  <c r="KU171" i="1"/>
  <c r="KT171" i="1"/>
  <c r="KO171" i="1"/>
  <c r="KN171" i="1"/>
  <c r="KC171" i="1"/>
  <c r="KB171" i="1"/>
  <c r="KA171" i="1"/>
  <c r="JZ171" i="1"/>
  <c r="JY171" i="1"/>
  <c r="JW171" i="1"/>
  <c r="JV171" i="1"/>
  <c r="JU171" i="1"/>
  <c r="JT171" i="1"/>
  <c r="JR171" i="1"/>
  <c r="JQ171" i="1"/>
  <c r="JP171" i="1"/>
  <c r="JO171" i="1"/>
  <c r="JK171" i="1" s="1"/>
  <c r="JN171" i="1"/>
  <c r="JM171" i="1"/>
  <c r="JL171" i="1"/>
  <c r="JJ171" i="1"/>
  <c r="JH171" i="1"/>
  <c r="JG171" i="1"/>
  <c r="JF171" i="1"/>
  <c r="JA171" i="1"/>
  <c r="IZ171" i="1"/>
  <c r="IY171" i="1"/>
  <c r="IX171" i="1"/>
  <c r="IW171" i="1"/>
  <c r="IU171" i="1"/>
  <c r="IT171" i="1"/>
  <c r="IS171" i="1"/>
  <c r="IR171" i="1"/>
  <c r="IP171" i="1"/>
  <c r="IO171" i="1"/>
  <c r="IN171" i="1"/>
  <c r="IM171" i="1"/>
  <c r="IL171" i="1"/>
  <c r="IK171" i="1"/>
  <c r="IJ171" i="1"/>
  <c r="IH171" i="1"/>
  <c r="IF171" i="1"/>
  <c r="IE171" i="1"/>
  <c r="ID171" i="1"/>
  <c r="HW171" i="1"/>
  <c r="HS171" i="1"/>
  <c r="HJ171" i="1" s="1"/>
  <c r="HG171" i="1" s="1" a="1"/>
  <c r="HG171" i="1" s="1"/>
  <c r="HR171" i="1"/>
  <c r="HQ171" i="1"/>
  <c r="HP171" i="1"/>
  <c r="HO171" i="1"/>
  <c r="HI171" i="1"/>
  <c r="HC171" i="1"/>
  <c r="HA171" i="1" a="1"/>
  <c r="HA171" i="1" s="1"/>
  <c r="GY171" i="1"/>
  <c r="GX171" i="1"/>
  <c r="GL171" i="1"/>
  <c r="GM171" i="1" s="1"/>
  <c r="GZ171" i="1" s="1"/>
  <c r="FR171" i="1"/>
  <c r="FI171" i="1"/>
  <c r="FO171" i="1" s="1"/>
  <c r="DT171" i="1"/>
  <c r="DJ171" i="1"/>
  <c r="DI171" i="1"/>
  <c r="DH171" i="1"/>
  <c r="CZ171" i="1"/>
  <c r="CY171" i="1" s="1"/>
  <c r="CV171" i="1" s="1"/>
  <c r="Z171" i="1" s="1"/>
  <c r="AI171" i="1" s="1"/>
  <c r="CX171" i="1"/>
  <c r="CW171" i="1"/>
  <c r="CT171" i="1"/>
  <c r="CS171" i="1" s="1"/>
  <c r="CQ171" i="1" s="1"/>
  <c r="CP171" i="1"/>
  <c r="DC171" i="1" s="1"/>
  <c r="AL171" i="1"/>
  <c r="OQ170" i="1"/>
  <c r="OL170" i="1"/>
  <c r="OK170" i="1"/>
  <c r="OJ170" i="1"/>
  <c r="OI170" i="1"/>
  <c r="OP170" i="1" s="1"/>
  <c r="OH170" i="1"/>
  <c r="OG170" i="1"/>
  <c r="NS170" i="1"/>
  <c r="NR170" i="1"/>
  <c r="NP170" i="1"/>
  <c r="NO170" i="1"/>
  <c r="NC170" i="1"/>
  <c r="MY170" i="1"/>
  <c r="MQ170" i="1"/>
  <c r="MP170" i="1"/>
  <c r="MK170" i="1"/>
  <c r="MJ170" i="1"/>
  <c r="ME170" i="1"/>
  <c r="MD170" i="1"/>
  <c r="LY170" i="1"/>
  <c r="LX170" i="1"/>
  <c r="LS170" i="1"/>
  <c r="LR170" i="1"/>
  <c r="LM170" i="1"/>
  <c r="LL170" i="1"/>
  <c r="LG170" i="1"/>
  <c r="LF170" i="1"/>
  <c r="LA170" i="1"/>
  <c r="KZ170" i="1"/>
  <c r="KU170" i="1"/>
  <c r="KT170" i="1"/>
  <c r="KO170" i="1"/>
  <c r="KN170" i="1"/>
  <c r="KC170" i="1"/>
  <c r="KB170" i="1"/>
  <c r="KA170" i="1"/>
  <c r="JZ170" i="1"/>
  <c r="JY170" i="1"/>
  <c r="JW170" i="1"/>
  <c r="JV170" i="1"/>
  <c r="JU170" i="1"/>
  <c r="JT170" i="1"/>
  <c r="JR170" i="1"/>
  <c r="JQ170" i="1"/>
  <c r="JP170" i="1"/>
  <c r="JO170" i="1"/>
  <c r="JN170" i="1"/>
  <c r="JM170" i="1"/>
  <c r="JL170" i="1"/>
  <c r="JJ170" i="1"/>
  <c r="JH170" i="1"/>
  <c r="JG170" i="1"/>
  <c r="JF170" i="1"/>
  <c r="JA170" i="1"/>
  <c r="IZ170" i="1"/>
  <c r="IY170" i="1"/>
  <c r="IX170" i="1"/>
  <c r="IW170" i="1"/>
  <c r="IU170" i="1"/>
  <c r="IT170" i="1"/>
  <c r="IS170" i="1"/>
  <c r="IR170" i="1"/>
  <c r="IP170" i="1"/>
  <c r="IO170" i="1"/>
  <c r="IN170" i="1"/>
  <c r="IM170" i="1"/>
  <c r="II170" i="1" s="1"/>
  <c r="IA170" i="1" s="1"/>
  <c r="IL170" i="1"/>
  <c r="IK170" i="1"/>
  <c r="IJ170" i="1"/>
  <c r="IH170" i="1"/>
  <c r="IF170" i="1"/>
  <c r="IE170" i="1"/>
  <c r="ID170" i="1"/>
  <c r="IB170" i="1"/>
  <c r="KF170" i="1" s="1"/>
  <c r="HW170" i="1"/>
  <c r="HS170" i="1"/>
  <c r="HJ170" i="1" s="1"/>
  <c r="HG170" i="1" s="1" a="1"/>
  <c r="HG170" i="1" s="1"/>
  <c r="HR170" i="1"/>
  <c r="HQ170" i="1"/>
  <c r="HP170" i="1"/>
  <c r="HO170" i="1"/>
  <c r="HI170" i="1"/>
  <c r="HC170" i="1"/>
  <c r="HA170" i="1" a="1"/>
  <c r="HA170" i="1" s="1"/>
  <c r="GY170" i="1"/>
  <c r="GX170" i="1"/>
  <c r="GL170" i="1"/>
  <c r="GM170" i="1" s="1"/>
  <c r="GZ170" i="1" s="1"/>
  <c r="FR170" i="1"/>
  <c r="FI170" i="1"/>
  <c r="FO170" i="1" s="1"/>
  <c r="DT170" i="1"/>
  <c r="DJ170" i="1"/>
  <c r="DI170" i="1"/>
  <c r="DH170" i="1"/>
  <c r="CZ170" i="1"/>
  <c r="CY170" i="1" s="1"/>
  <c r="CV170" i="1" s="1"/>
  <c r="Z170" i="1" s="1"/>
  <c r="AI170" i="1" s="1"/>
  <c r="CX170" i="1"/>
  <c r="CW170" i="1"/>
  <c r="CT170" i="1"/>
  <c r="CS170" i="1" s="1"/>
  <c r="CQ170" i="1" s="1"/>
  <c r="DB170" i="1" s="1"/>
  <c r="CP170" i="1"/>
  <c r="DC170" i="1" s="1"/>
  <c r="AL170" i="1"/>
  <c r="OQ169" i="1"/>
  <c r="OL169" i="1"/>
  <c r="OK169" i="1"/>
  <c r="OJ169" i="1"/>
  <c r="OI169" i="1"/>
  <c r="OH169" i="1"/>
  <c r="OG169" i="1"/>
  <c r="NS169" i="1"/>
  <c r="NR169" i="1"/>
  <c r="NP169" i="1"/>
  <c r="NO169" i="1"/>
  <c r="NC169" i="1"/>
  <c r="MY169" i="1"/>
  <c r="MQ169" i="1"/>
  <c r="MP169" i="1"/>
  <c r="MK169" i="1"/>
  <c r="MJ169" i="1"/>
  <c r="ME169" i="1"/>
  <c r="MD169" i="1"/>
  <c r="LY169" i="1"/>
  <c r="LX169" i="1"/>
  <c r="LS169" i="1"/>
  <c r="LR169" i="1"/>
  <c r="LM169" i="1"/>
  <c r="LL169" i="1"/>
  <c r="LG169" i="1"/>
  <c r="LF169" i="1"/>
  <c r="LA169" i="1"/>
  <c r="KZ169" i="1"/>
  <c r="KU169" i="1"/>
  <c r="KT169" i="1"/>
  <c r="KO169" i="1"/>
  <c r="KN169" i="1"/>
  <c r="KC169" i="1"/>
  <c r="KB169" i="1"/>
  <c r="KA169" i="1"/>
  <c r="JZ169" i="1"/>
  <c r="JY169" i="1"/>
  <c r="JW169" i="1"/>
  <c r="JV169" i="1"/>
  <c r="JU169" i="1"/>
  <c r="JT169" i="1"/>
  <c r="JR169" i="1"/>
  <c r="JQ169" i="1"/>
  <c r="JP169" i="1"/>
  <c r="JO169" i="1"/>
  <c r="JK169" i="1" s="1"/>
  <c r="JE169" i="1" s="1"/>
  <c r="JN169" i="1"/>
  <c r="JM169" i="1"/>
  <c r="JL169" i="1"/>
  <c r="JJ169" i="1"/>
  <c r="JH169" i="1"/>
  <c r="JG169" i="1"/>
  <c r="JF169" i="1"/>
  <c r="JA169" i="1"/>
  <c r="IZ169" i="1"/>
  <c r="IY169" i="1"/>
  <c r="IX169" i="1"/>
  <c r="IW169" i="1"/>
  <c r="IU169" i="1"/>
  <c r="IT169" i="1"/>
  <c r="IS169" i="1"/>
  <c r="IR169" i="1"/>
  <c r="IP169" i="1"/>
  <c r="IO169" i="1"/>
  <c r="IN169" i="1"/>
  <c r="IM169" i="1"/>
  <c r="II169" i="1" s="1"/>
  <c r="IC169" i="1" s="1"/>
  <c r="IL169" i="1"/>
  <c r="IK169" i="1"/>
  <c r="IJ169" i="1"/>
  <c r="IH169" i="1"/>
  <c r="IF169" i="1"/>
  <c r="IE169" i="1"/>
  <c r="ID169" i="1"/>
  <c r="HW169" i="1"/>
  <c r="HS169" i="1"/>
  <c r="HJ169" i="1" s="1"/>
  <c r="HG169" i="1" s="1" a="1"/>
  <c r="HG169" i="1" s="1"/>
  <c r="HR169" i="1"/>
  <c r="HQ169" i="1"/>
  <c r="HP169" i="1"/>
  <c r="HO169" i="1"/>
  <c r="HI169" i="1"/>
  <c r="HC169" i="1"/>
  <c r="HA169" i="1" a="1"/>
  <c r="HA169" i="1" s="1"/>
  <c r="GY169" i="1"/>
  <c r="GX169" i="1"/>
  <c r="GL169" i="1"/>
  <c r="GM169" i="1" s="1"/>
  <c r="GZ169" i="1" s="1"/>
  <c r="FR169" i="1"/>
  <c r="FI169" i="1"/>
  <c r="FO169" i="1" s="1"/>
  <c r="DT169" i="1"/>
  <c r="DJ169" i="1"/>
  <c r="DI169" i="1"/>
  <c r="DH169" i="1"/>
  <c r="CZ169" i="1"/>
  <c r="CY169" i="1" s="1"/>
  <c r="CV169" i="1" s="1"/>
  <c r="Z169" i="1" s="1"/>
  <c r="AI169" i="1" s="1"/>
  <c r="CX169" i="1"/>
  <c r="CW169" i="1"/>
  <c r="CT169" i="1"/>
  <c r="CS169" i="1" s="1"/>
  <c r="CQ169" i="1" s="1"/>
  <c r="CP169" i="1"/>
  <c r="DC169" i="1" s="1"/>
  <c r="AL169" i="1"/>
  <c r="OQ168" i="1"/>
  <c r="OL168" i="1"/>
  <c r="OK168" i="1"/>
  <c r="OJ168" i="1"/>
  <c r="OI168" i="1"/>
  <c r="OH168" i="1"/>
  <c r="OG168" i="1"/>
  <c r="NS168" i="1"/>
  <c r="NR168" i="1"/>
  <c r="NP168" i="1"/>
  <c r="NO168" i="1"/>
  <c r="NC168" i="1"/>
  <c r="MY168" i="1"/>
  <c r="MQ168" i="1"/>
  <c r="MP168" i="1"/>
  <c r="MK168" i="1"/>
  <c r="MJ168" i="1"/>
  <c r="ME168" i="1"/>
  <c r="MD168" i="1"/>
  <c r="LY168" i="1"/>
  <c r="LX168" i="1"/>
  <c r="LS168" i="1"/>
  <c r="LR168" i="1"/>
  <c r="LM168" i="1"/>
  <c r="LL168" i="1"/>
  <c r="LG168" i="1"/>
  <c r="LF168" i="1"/>
  <c r="LA168" i="1"/>
  <c r="KZ168" i="1"/>
  <c r="KU168" i="1"/>
  <c r="KT168" i="1"/>
  <c r="KO168" i="1"/>
  <c r="KN168" i="1"/>
  <c r="KC168" i="1"/>
  <c r="KB168" i="1"/>
  <c r="KA168" i="1"/>
  <c r="JZ168" i="1"/>
  <c r="JY168" i="1"/>
  <c r="JW168" i="1"/>
  <c r="JV168" i="1"/>
  <c r="JU168" i="1"/>
  <c r="JT168" i="1"/>
  <c r="JR168" i="1"/>
  <c r="JQ168" i="1"/>
  <c r="JP168" i="1"/>
  <c r="JO168" i="1"/>
  <c r="JN168" i="1"/>
  <c r="JM168" i="1"/>
  <c r="JL168" i="1"/>
  <c r="JJ168" i="1"/>
  <c r="JH168" i="1"/>
  <c r="JG168" i="1"/>
  <c r="JF168" i="1"/>
  <c r="JA168" i="1"/>
  <c r="IZ168" i="1"/>
  <c r="IY168" i="1"/>
  <c r="IX168" i="1"/>
  <c r="IW168" i="1"/>
  <c r="IU168" i="1"/>
  <c r="IT168" i="1"/>
  <c r="IS168" i="1"/>
  <c r="IR168" i="1"/>
  <c r="IP168" i="1"/>
  <c r="IO168" i="1"/>
  <c r="IN168" i="1"/>
  <c r="IM168" i="1"/>
  <c r="II168" i="1" s="1"/>
  <c r="IL168" i="1"/>
  <c r="IK168" i="1"/>
  <c r="IJ168" i="1"/>
  <c r="IH168" i="1"/>
  <c r="IF168" i="1"/>
  <c r="IE168" i="1"/>
  <c r="ID168" i="1"/>
  <c r="HW168" i="1"/>
  <c r="HS168" i="1"/>
  <c r="HJ168" i="1" s="1"/>
  <c r="HG168" i="1" s="1" a="1"/>
  <c r="HG168" i="1" s="1"/>
  <c r="HR168" i="1"/>
  <c r="HQ168" i="1"/>
  <c r="HP168" i="1"/>
  <c r="HO168" i="1"/>
  <c r="HI168" i="1"/>
  <c r="HC168" i="1"/>
  <c r="HA168" i="1" a="1"/>
  <c r="HA168" i="1" s="1"/>
  <c r="GY168" i="1"/>
  <c r="GX168" i="1"/>
  <c r="GL168" i="1"/>
  <c r="GM168" i="1" s="1"/>
  <c r="GZ168" i="1" s="1"/>
  <c r="FR168" i="1"/>
  <c r="FS168" i="1" s="1"/>
  <c r="FI168" i="1"/>
  <c r="FO168" i="1" s="1"/>
  <c r="DT168" i="1"/>
  <c r="DJ168" i="1"/>
  <c r="DI168" i="1"/>
  <c r="DH168" i="1"/>
  <c r="CZ168" i="1"/>
  <c r="CY168" i="1" s="1"/>
  <c r="CV168" i="1" s="1"/>
  <c r="Z168" i="1" s="1"/>
  <c r="AI168" i="1" s="1"/>
  <c r="CX168" i="1"/>
  <c r="CW168" i="1"/>
  <c r="CT168" i="1"/>
  <c r="CS168" i="1" s="1"/>
  <c r="CQ168" i="1" s="1"/>
  <c r="DB168" i="1" s="1"/>
  <c r="CP168" i="1"/>
  <c r="AL168" i="1"/>
  <c r="OQ167" i="1"/>
  <c r="OL167" i="1"/>
  <c r="OK167" i="1"/>
  <c r="OJ167" i="1"/>
  <c r="OI167" i="1"/>
  <c r="OH167" i="1"/>
  <c r="OG167" i="1"/>
  <c r="NS167" i="1"/>
  <c r="NR167" i="1"/>
  <c r="NP167" i="1"/>
  <c r="NO167" i="1"/>
  <c r="NC167" i="1"/>
  <c r="MY167" i="1"/>
  <c r="MQ167" i="1"/>
  <c r="MP167" i="1"/>
  <c r="MK167" i="1"/>
  <c r="MJ167" i="1"/>
  <c r="ME167" i="1"/>
  <c r="MD167" i="1"/>
  <c r="MF167" i="1" s="1"/>
  <c r="LY167" i="1"/>
  <c r="LX167" i="1"/>
  <c r="LS167" i="1"/>
  <c r="LR167" i="1"/>
  <c r="LM167" i="1"/>
  <c r="LL167" i="1"/>
  <c r="LG167" i="1"/>
  <c r="LF167" i="1"/>
  <c r="LA167" i="1"/>
  <c r="KZ167" i="1"/>
  <c r="KU167" i="1"/>
  <c r="KT167" i="1"/>
  <c r="KO167" i="1"/>
  <c r="KN167" i="1"/>
  <c r="KC167" i="1"/>
  <c r="KB167" i="1"/>
  <c r="KA167" i="1"/>
  <c r="JZ167" i="1"/>
  <c r="JY167" i="1"/>
  <c r="JW167" i="1"/>
  <c r="JV167" i="1"/>
  <c r="JU167" i="1"/>
  <c r="JT167" i="1"/>
  <c r="JR167" i="1"/>
  <c r="JQ167" i="1"/>
  <c r="JP167" i="1"/>
  <c r="JO167" i="1"/>
  <c r="JN167" i="1"/>
  <c r="JM167" i="1"/>
  <c r="JL167" i="1"/>
  <c r="JK167" i="1"/>
  <c r="JJ167" i="1"/>
  <c r="JI167" i="1"/>
  <c r="JH167" i="1"/>
  <c r="JG167" i="1"/>
  <c r="JF167" i="1"/>
  <c r="JE167" i="1"/>
  <c r="JC167" i="1"/>
  <c r="JD167" i="1" s="1"/>
  <c r="KI167" i="1" s="1"/>
  <c r="JA167" i="1"/>
  <c r="IZ167" i="1"/>
  <c r="IY167" i="1"/>
  <c r="IX167" i="1"/>
  <c r="IW167" i="1"/>
  <c r="IU167" i="1"/>
  <c r="IT167" i="1"/>
  <c r="IS167" i="1"/>
  <c r="IR167" i="1"/>
  <c r="IP167" i="1"/>
  <c r="IO167" i="1"/>
  <c r="IN167" i="1"/>
  <c r="IM167" i="1"/>
  <c r="IL167" i="1"/>
  <c r="IK167" i="1"/>
  <c r="IJ167" i="1"/>
  <c r="II167" i="1"/>
  <c r="IH167" i="1"/>
  <c r="IG167" i="1"/>
  <c r="IF167" i="1"/>
  <c r="IE167" i="1"/>
  <c r="ID167" i="1"/>
  <c r="IC167" i="1"/>
  <c r="IA167" i="1"/>
  <c r="IB167" i="1" s="1"/>
  <c r="KF167" i="1" s="1"/>
  <c r="HW167" i="1"/>
  <c r="HS167" i="1"/>
  <c r="HJ167" i="1" s="1"/>
  <c r="HG167" i="1" s="1" a="1"/>
  <c r="HG167" i="1" s="1"/>
  <c r="HR167" i="1"/>
  <c r="HQ167" i="1"/>
  <c r="HP167" i="1"/>
  <c r="HO167" i="1"/>
  <c r="HI167" i="1"/>
  <c r="HC167" i="1"/>
  <c r="HA167" i="1" a="1"/>
  <c r="HA167" i="1" s="1"/>
  <c r="GY167" i="1"/>
  <c r="GX167" i="1"/>
  <c r="GL167" i="1"/>
  <c r="GM167" i="1" s="1"/>
  <c r="GZ167" i="1" s="1"/>
  <c r="FW167" i="1"/>
  <c r="FU167" i="1"/>
  <c r="FV167" i="1" s="1"/>
  <c r="FT167" i="1"/>
  <c r="FS167" i="1"/>
  <c r="FR167" i="1"/>
  <c r="FI167" i="1"/>
  <c r="FO167" i="1" s="1"/>
  <c r="ET167" i="1"/>
  <c r="ES167" i="1"/>
  <c r="FD167" i="1" s="1"/>
  <c r="FE167" i="1" s="1"/>
  <c r="EP167" i="1"/>
  <c r="EB167" i="1"/>
  <c r="EH167" i="1" s="1"/>
  <c r="EA167" i="1"/>
  <c r="EG167" i="1" s="1"/>
  <c r="DY167" i="1"/>
  <c r="DX167" i="1"/>
  <c r="DT167" i="1"/>
  <c r="DJ167" i="1"/>
  <c r="DI167" i="1"/>
  <c r="DH167" i="1"/>
  <c r="CZ167" i="1"/>
  <c r="CY167" i="1" s="1"/>
  <c r="CV167" i="1" s="1"/>
  <c r="Z167" i="1" s="1"/>
  <c r="AI167" i="1" s="1"/>
  <c r="CX167" i="1"/>
  <c r="CW167" i="1"/>
  <c r="CT167" i="1"/>
  <c r="CS167" i="1" s="1"/>
  <c r="CQ167" i="1" s="1"/>
  <c r="DB167" i="1" s="1"/>
  <c r="CP167" i="1"/>
  <c r="AL167" i="1"/>
  <c r="OQ166" i="1"/>
  <c r="OL166" i="1"/>
  <c r="OK166" i="1"/>
  <c r="OJ166" i="1"/>
  <c r="OI166" i="1"/>
  <c r="OH166" i="1"/>
  <c r="OG166" i="1"/>
  <c r="NS166" i="1"/>
  <c r="NR166" i="1"/>
  <c r="NP166" i="1"/>
  <c r="NO166" i="1"/>
  <c r="NC166" i="1"/>
  <c r="MY166" i="1"/>
  <c r="MQ166" i="1"/>
  <c r="MP166" i="1"/>
  <c r="MK166" i="1"/>
  <c r="MJ166" i="1"/>
  <c r="ME166" i="1"/>
  <c r="MD166" i="1"/>
  <c r="LY166" i="1"/>
  <c r="LX166" i="1"/>
  <c r="LS166" i="1"/>
  <c r="LR166" i="1"/>
  <c r="LT166" i="1" s="1"/>
  <c r="LM166" i="1"/>
  <c r="LL166" i="1"/>
  <c r="LG166" i="1"/>
  <c r="LF166" i="1"/>
  <c r="LA166" i="1"/>
  <c r="KZ166" i="1"/>
  <c r="KU166" i="1"/>
  <c r="KT166" i="1"/>
  <c r="KO166" i="1"/>
  <c r="KN166" i="1"/>
  <c r="KC166" i="1"/>
  <c r="KB166" i="1"/>
  <c r="KA166" i="1"/>
  <c r="JZ166" i="1"/>
  <c r="JY166" i="1"/>
  <c r="JW166" i="1"/>
  <c r="JV166" i="1"/>
  <c r="JU166" i="1"/>
  <c r="JT166" i="1"/>
  <c r="JR166" i="1"/>
  <c r="JQ166" i="1"/>
  <c r="JP166" i="1"/>
  <c r="JO166" i="1"/>
  <c r="JK166" i="1" s="1"/>
  <c r="JE166" i="1" s="1"/>
  <c r="JN166" i="1"/>
  <c r="JM166" i="1"/>
  <c r="JL166" i="1"/>
  <c r="JJ166" i="1"/>
  <c r="JH166" i="1"/>
  <c r="JG166" i="1"/>
  <c r="JF166" i="1"/>
  <c r="JA166" i="1"/>
  <c r="IZ166" i="1"/>
  <c r="IY166" i="1"/>
  <c r="IX166" i="1"/>
  <c r="IW166" i="1"/>
  <c r="IU166" i="1"/>
  <c r="IT166" i="1"/>
  <c r="IS166" i="1"/>
  <c r="IR166" i="1"/>
  <c r="IP166" i="1"/>
  <c r="IO166" i="1"/>
  <c r="IN166" i="1"/>
  <c r="IM166" i="1"/>
  <c r="II166" i="1" s="1"/>
  <c r="IA166" i="1" s="1"/>
  <c r="IB166" i="1" s="1"/>
  <c r="KF166" i="1" s="1"/>
  <c r="IL166" i="1"/>
  <c r="IK166" i="1"/>
  <c r="IJ166" i="1"/>
  <c r="IH166" i="1"/>
  <c r="IF166" i="1"/>
  <c r="IE166" i="1"/>
  <c r="ID166" i="1"/>
  <c r="HW166" i="1"/>
  <c r="HS166" i="1"/>
  <c r="HJ166" i="1" s="1"/>
  <c r="HG166" i="1" s="1" a="1"/>
  <c r="HG166" i="1" s="1"/>
  <c r="HR166" i="1"/>
  <c r="HQ166" i="1"/>
  <c r="HP166" i="1"/>
  <c r="HO166" i="1"/>
  <c r="HI166" i="1"/>
  <c r="HC166" i="1"/>
  <c r="HA166" i="1" a="1"/>
  <c r="HA166" i="1" s="1"/>
  <c r="GY166" i="1"/>
  <c r="GX166" i="1"/>
  <c r="GL166" i="1"/>
  <c r="GM166" i="1" s="1"/>
  <c r="GZ166" i="1" s="1"/>
  <c r="FR166" i="1"/>
  <c r="FS166" i="1" s="1"/>
  <c r="FI166" i="1"/>
  <c r="FO166" i="1" s="1"/>
  <c r="DT166" i="1"/>
  <c r="DJ166" i="1"/>
  <c r="DI166" i="1"/>
  <c r="DH166" i="1"/>
  <c r="CZ166" i="1"/>
  <c r="CY166" i="1" s="1"/>
  <c r="CV166" i="1" s="1"/>
  <c r="Z166" i="1" s="1"/>
  <c r="AI166" i="1" s="1"/>
  <c r="CX166" i="1"/>
  <c r="CW166" i="1"/>
  <c r="CT166" i="1"/>
  <c r="CS166" i="1" s="1"/>
  <c r="CQ166" i="1" s="1"/>
  <c r="DB166" i="1" s="1"/>
  <c r="CP166" i="1"/>
  <c r="DC166" i="1" s="1"/>
  <c r="AL166" i="1"/>
  <c r="OQ165" i="1"/>
  <c r="OL165" i="1"/>
  <c r="OK165" i="1"/>
  <c r="OJ165" i="1"/>
  <c r="OI165" i="1"/>
  <c r="OH165" i="1"/>
  <c r="OG165" i="1"/>
  <c r="NS165" i="1"/>
  <c r="NR165" i="1"/>
  <c r="NT165" i="1" s="1"/>
  <c r="NP165" i="1"/>
  <c r="NO165" i="1"/>
  <c r="NC165" i="1"/>
  <c r="MY165" i="1"/>
  <c r="MQ165" i="1"/>
  <c r="MP165" i="1"/>
  <c r="MK165" i="1"/>
  <c r="MJ165" i="1"/>
  <c r="ME165" i="1"/>
  <c r="MD165" i="1"/>
  <c r="LY165" i="1"/>
  <c r="LX165" i="1"/>
  <c r="LS165" i="1"/>
  <c r="LR165" i="1"/>
  <c r="LM165" i="1"/>
  <c r="LL165" i="1"/>
  <c r="LG165" i="1"/>
  <c r="LF165" i="1"/>
  <c r="LA165" i="1"/>
  <c r="KZ165" i="1"/>
  <c r="KU165" i="1"/>
  <c r="KT165" i="1"/>
  <c r="KO165" i="1"/>
  <c r="KN165" i="1"/>
  <c r="KC165" i="1"/>
  <c r="KB165" i="1"/>
  <c r="KA165" i="1"/>
  <c r="JZ165" i="1"/>
  <c r="JY165" i="1"/>
  <c r="JW165" i="1"/>
  <c r="JV165" i="1"/>
  <c r="JU165" i="1"/>
  <c r="JT165" i="1"/>
  <c r="JR165" i="1"/>
  <c r="JQ165" i="1"/>
  <c r="JP165" i="1"/>
  <c r="JO165" i="1"/>
  <c r="JI165" i="1" s="1"/>
  <c r="JN165" i="1"/>
  <c r="JM165" i="1"/>
  <c r="JL165" i="1"/>
  <c r="JJ165" i="1"/>
  <c r="JH165" i="1"/>
  <c r="JG165" i="1"/>
  <c r="JF165" i="1"/>
  <c r="JA165" i="1"/>
  <c r="IZ165" i="1"/>
  <c r="IY165" i="1"/>
  <c r="IX165" i="1"/>
  <c r="IW165" i="1"/>
  <c r="IU165" i="1"/>
  <c r="IT165" i="1"/>
  <c r="IS165" i="1"/>
  <c r="IR165" i="1"/>
  <c r="IP165" i="1"/>
  <c r="IO165" i="1"/>
  <c r="IN165" i="1"/>
  <c r="IM165" i="1"/>
  <c r="IL165" i="1"/>
  <c r="IK165" i="1"/>
  <c r="IJ165" i="1"/>
  <c r="IH165" i="1"/>
  <c r="IF165" i="1"/>
  <c r="IE165" i="1"/>
  <c r="ID165" i="1"/>
  <c r="HW165" i="1"/>
  <c r="HS165" i="1"/>
  <c r="HJ165" i="1" s="1"/>
  <c r="HG165" i="1" s="1" a="1"/>
  <c r="HG165" i="1" s="1"/>
  <c r="HR165" i="1"/>
  <c r="HQ165" i="1"/>
  <c r="HP165" i="1"/>
  <c r="HO165" i="1"/>
  <c r="HI165" i="1"/>
  <c r="HC165" i="1"/>
  <c r="HA165" i="1" a="1"/>
  <c r="HA165" i="1" s="1"/>
  <c r="GY165" i="1"/>
  <c r="GX165" i="1"/>
  <c r="GL165" i="1"/>
  <c r="GM165" i="1" s="1"/>
  <c r="GZ165" i="1" s="1"/>
  <c r="FR165" i="1"/>
  <c r="FI165" i="1"/>
  <c r="FO165" i="1" s="1"/>
  <c r="DT165" i="1"/>
  <c r="DJ165" i="1"/>
  <c r="DI165" i="1"/>
  <c r="DH165" i="1"/>
  <c r="CZ165" i="1"/>
  <c r="CY165" i="1" s="1"/>
  <c r="CV165" i="1" s="1"/>
  <c r="Z165" i="1" s="1"/>
  <c r="AI165" i="1" s="1"/>
  <c r="CX165" i="1"/>
  <c r="CW165" i="1"/>
  <c r="CT165" i="1"/>
  <c r="CS165" i="1" s="1"/>
  <c r="CQ165" i="1" s="1"/>
  <c r="DB165" i="1" s="1"/>
  <c r="CP165" i="1"/>
  <c r="AL165" i="1"/>
  <c r="OQ164" i="1"/>
  <c r="OL164" i="1"/>
  <c r="OK164" i="1"/>
  <c r="OJ164" i="1"/>
  <c r="OI164" i="1"/>
  <c r="OO164" i="1" s="1"/>
  <c r="OH164" i="1"/>
  <c r="OG164" i="1"/>
  <c r="NS164" i="1"/>
  <c r="NR164" i="1"/>
  <c r="NP164" i="1"/>
  <c r="NO164" i="1"/>
  <c r="NC164" i="1"/>
  <c r="MY164" i="1"/>
  <c r="NG164" i="1" s="1"/>
  <c r="MQ164" i="1"/>
  <c r="MP164" i="1"/>
  <c r="MK164" i="1"/>
  <c r="MJ164" i="1"/>
  <c r="ME164" i="1"/>
  <c r="MD164" i="1"/>
  <c r="LY164" i="1"/>
  <c r="LX164" i="1"/>
  <c r="LS164" i="1"/>
  <c r="LR164" i="1"/>
  <c r="LM164" i="1"/>
  <c r="LL164" i="1"/>
  <c r="LG164" i="1"/>
  <c r="LF164" i="1"/>
  <c r="LA164" i="1"/>
  <c r="KZ164" i="1"/>
  <c r="KU164" i="1"/>
  <c r="KT164" i="1"/>
  <c r="KO164" i="1"/>
  <c r="KN164" i="1"/>
  <c r="KC164" i="1"/>
  <c r="KB164" i="1"/>
  <c r="KA164" i="1"/>
  <c r="JZ164" i="1"/>
  <c r="JY164" i="1"/>
  <c r="JW164" i="1"/>
  <c r="JV164" i="1"/>
  <c r="JU164" i="1"/>
  <c r="JT164" i="1"/>
  <c r="JR164" i="1"/>
  <c r="JQ164" i="1"/>
  <c r="JP164" i="1"/>
  <c r="JO164" i="1"/>
  <c r="JI164" i="1" s="1"/>
  <c r="JN164" i="1"/>
  <c r="JM164" i="1"/>
  <c r="JL164" i="1"/>
  <c r="JJ164" i="1"/>
  <c r="JH164" i="1"/>
  <c r="JG164" i="1"/>
  <c r="JF164" i="1"/>
  <c r="JA164" i="1"/>
  <c r="IZ164" i="1"/>
  <c r="IY164" i="1"/>
  <c r="IX164" i="1"/>
  <c r="IW164" i="1"/>
  <c r="IU164" i="1"/>
  <c r="IT164" i="1"/>
  <c r="IS164" i="1"/>
  <c r="IR164" i="1"/>
  <c r="IP164" i="1"/>
  <c r="IO164" i="1"/>
  <c r="IN164" i="1"/>
  <c r="IM164" i="1"/>
  <c r="IL164" i="1"/>
  <c r="IK164" i="1"/>
  <c r="IJ164" i="1"/>
  <c r="IH164" i="1"/>
  <c r="IF164" i="1"/>
  <c r="IE164" i="1"/>
  <c r="ID164" i="1"/>
  <c r="HW164" i="1"/>
  <c r="HS164" i="1"/>
  <c r="HJ164" i="1" s="1"/>
  <c r="HG164" i="1" s="1" a="1"/>
  <c r="HG164" i="1" s="1"/>
  <c r="HR164" i="1"/>
  <c r="HQ164" i="1"/>
  <c r="HP164" i="1"/>
  <c r="HO164" i="1"/>
  <c r="HI164" i="1"/>
  <c r="HC164" i="1"/>
  <c r="HA164" i="1" a="1"/>
  <c r="HA164" i="1" s="1"/>
  <c r="GY164" i="1"/>
  <c r="GX164" i="1"/>
  <c r="GL164" i="1"/>
  <c r="GM164" i="1" s="1"/>
  <c r="GZ164" i="1" s="1"/>
  <c r="FR164" i="1"/>
  <c r="FS164" i="1" s="1"/>
  <c r="FT164" i="1" s="1"/>
  <c r="FU164" i="1" s="1"/>
  <c r="FV164" i="1" s="1"/>
  <c r="ES164" i="1" s="1"/>
  <c r="FW164" i="1" s="1"/>
  <c r="FI164" i="1"/>
  <c r="FO164" i="1" s="1"/>
  <c r="DT164" i="1"/>
  <c r="DJ164" i="1"/>
  <c r="DI164" i="1"/>
  <c r="DH164" i="1"/>
  <c r="CZ164" i="1"/>
  <c r="CY164" i="1"/>
  <c r="CV164" i="1" s="1"/>
  <c r="Z164" i="1" s="1"/>
  <c r="AI164" i="1" s="1"/>
  <c r="CX164" i="1"/>
  <c r="CW164" i="1"/>
  <c r="CT164" i="1"/>
  <c r="CS164" i="1" s="1"/>
  <c r="CQ164" i="1" s="1"/>
  <c r="CP164" i="1"/>
  <c r="DC164" i="1" s="1"/>
  <c r="AL164" i="1"/>
  <c r="OQ163" i="1"/>
  <c r="OL163" i="1"/>
  <c r="OK163" i="1"/>
  <c r="OJ163" i="1"/>
  <c r="OI163" i="1"/>
  <c r="OH163" i="1"/>
  <c r="OG163" i="1"/>
  <c r="NS163" i="1"/>
  <c r="NR163" i="1"/>
  <c r="NP163" i="1"/>
  <c r="NO163" i="1"/>
  <c r="NC163" i="1"/>
  <c r="MY163" i="1"/>
  <c r="MQ163" i="1"/>
  <c r="MP163" i="1"/>
  <c r="MK163" i="1"/>
  <c r="MJ163" i="1"/>
  <c r="ME163" i="1"/>
  <c r="MD163" i="1"/>
  <c r="MF163" i="1" s="1"/>
  <c r="LY163" i="1"/>
  <c r="LX163" i="1"/>
  <c r="LS163" i="1"/>
  <c r="LR163" i="1"/>
  <c r="LM163" i="1"/>
  <c r="LL163" i="1"/>
  <c r="LG163" i="1"/>
  <c r="LF163" i="1"/>
  <c r="LH163" i="1" s="1"/>
  <c r="LA163" i="1"/>
  <c r="KZ163" i="1"/>
  <c r="KU163" i="1"/>
  <c r="KT163" i="1"/>
  <c r="KO163" i="1"/>
  <c r="KN163" i="1"/>
  <c r="KC163" i="1"/>
  <c r="KB163" i="1"/>
  <c r="KA163" i="1"/>
  <c r="JZ163" i="1"/>
  <c r="JY163" i="1"/>
  <c r="JW163" i="1"/>
  <c r="JV163" i="1"/>
  <c r="JU163" i="1"/>
  <c r="JT163" i="1"/>
  <c r="JR163" i="1"/>
  <c r="JQ163" i="1"/>
  <c r="JP163" i="1"/>
  <c r="JO163" i="1"/>
  <c r="JN163" i="1"/>
  <c r="JM163" i="1"/>
  <c r="JL163" i="1"/>
  <c r="JJ163" i="1"/>
  <c r="JH163" i="1"/>
  <c r="JG163" i="1"/>
  <c r="JF163" i="1"/>
  <c r="JA163" i="1"/>
  <c r="IZ163" i="1"/>
  <c r="IY163" i="1"/>
  <c r="IX163" i="1"/>
  <c r="IW163" i="1"/>
  <c r="IU163" i="1"/>
  <c r="IT163" i="1"/>
  <c r="IS163" i="1"/>
  <c r="IR163" i="1"/>
  <c r="IP163" i="1"/>
  <c r="IO163" i="1"/>
  <c r="IN163" i="1"/>
  <c r="IM163" i="1"/>
  <c r="IL163" i="1"/>
  <c r="IK163" i="1"/>
  <c r="IJ163" i="1"/>
  <c r="IH163" i="1"/>
  <c r="IF163" i="1"/>
  <c r="IE163" i="1"/>
  <c r="ID163" i="1"/>
  <c r="HW163" i="1"/>
  <c r="HS163" i="1"/>
  <c r="HJ163" i="1" s="1"/>
  <c r="HG163" i="1" s="1" a="1"/>
  <c r="HG163" i="1" s="1"/>
  <c r="HR163" i="1"/>
  <c r="HQ163" i="1"/>
  <c r="HP163" i="1"/>
  <c r="HO163" i="1"/>
  <c r="HI163" i="1"/>
  <c r="HC163" i="1"/>
  <c r="HA163" i="1" a="1"/>
  <c r="HA163" i="1" s="1"/>
  <c r="GY163" i="1"/>
  <c r="GX163" i="1"/>
  <c r="GL163" i="1"/>
  <c r="GM163" i="1" s="1"/>
  <c r="GZ163" i="1" s="1"/>
  <c r="FR163" i="1"/>
  <c r="FS163" i="1" s="1"/>
  <c r="FI163" i="1"/>
  <c r="FO163" i="1" s="1"/>
  <c r="DT163" i="1"/>
  <c r="DJ163" i="1"/>
  <c r="DI163" i="1"/>
  <c r="DH163" i="1"/>
  <c r="CZ163" i="1"/>
  <c r="CY163" i="1" s="1"/>
  <c r="CV163" i="1" s="1"/>
  <c r="Z163" i="1" s="1"/>
  <c r="AI163" i="1" s="1"/>
  <c r="CX163" i="1"/>
  <c r="CW163" i="1"/>
  <c r="CT163" i="1"/>
  <c r="CS163" i="1" s="1"/>
  <c r="CQ163" i="1" s="1"/>
  <c r="CP163" i="1"/>
  <c r="DC163" i="1" s="1"/>
  <c r="AL163" i="1"/>
  <c r="OQ162" i="1"/>
  <c r="OL162" i="1"/>
  <c r="OK162" i="1"/>
  <c r="OJ162" i="1"/>
  <c r="OI162" i="1"/>
  <c r="OH162" i="1"/>
  <c r="OG162" i="1"/>
  <c r="NS162" i="1"/>
  <c r="NR162" i="1"/>
  <c r="NP162" i="1"/>
  <c r="NO162" i="1"/>
  <c r="NC162" i="1"/>
  <c r="MY162" i="1"/>
  <c r="MQ162" i="1"/>
  <c r="MP162" i="1"/>
  <c r="MK162" i="1"/>
  <c r="MJ162" i="1"/>
  <c r="ME162" i="1"/>
  <c r="MF162" i="1" s="1"/>
  <c r="MD162" i="1"/>
  <c r="LY162" i="1"/>
  <c r="LX162" i="1"/>
  <c r="LS162" i="1"/>
  <c r="LR162" i="1"/>
  <c r="LM162" i="1"/>
  <c r="LL162" i="1"/>
  <c r="LG162" i="1"/>
  <c r="LF162" i="1"/>
  <c r="LA162" i="1"/>
  <c r="KZ162" i="1"/>
  <c r="KU162" i="1"/>
  <c r="KT162" i="1"/>
  <c r="KO162" i="1"/>
  <c r="KN162" i="1"/>
  <c r="KC162" i="1"/>
  <c r="KB162" i="1"/>
  <c r="KA162" i="1"/>
  <c r="JZ162" i="1"/>
  <c r="JY162" i="1"/>
  <c r="JW162" i="1"/>
  <c r="JV162" i="1"/>
  <c r="JU162" i="1"/>
  <c r="JT162" i="1"/>
  <c r="JR162" i="1"/>
  <c r="JQ162" i="1"/>
  <c r="JP162" i="1"/>
  <c r="JO162" i="1"/>
  <c r="JN162" i="1"/>
  <c r="JM162" i="1"/>
  <c r="JL162" i="1"/>
  <c r="JJ162" i="1"/>
  <c r="JH162" i="1"/>
  <c r="JG162" i="1"/>
  <c r="JF162" i="1"/>
  <c r="JA162" i="1"/>
  <c r="IZ162" i="1"/>
  <c r="IY162" i="1"/>
  <c r="IX162" i="1"/>
  <c r="IW162" i="1"/>
  <c r="IU162" i="1"/>
  <c r="IT162" i="1"/>
  <c r="IS162" i="1"/>
  <c r="IR162" i="1"/>
  <c r="IP162" i="1"/>
  <c r="IO162" i="1"/>
  <c r="IN162" i="1"/>
  <c r="IM162" i="1"/>
  <c r="IL162" i="1"/>
  <c r="IK162" i="1"/>
  <c r="IJ162" i="1"/>
  <c r="IH162" i="1"/>
  <c r="IF162" i="1"/>
  <c r="IE162" i="1"/>
  <c r="ID162" i="1"/>
  <c r="HW162" i="1"/>
  <c r="HS162" i="1"/>
  <c r="HJ162" i="1" s="1"/>
  <c r="HG162" i="1" s="1" a="1"/>
  <c r="HG162" i="1" s="1"/>
  <c r="HR162" i="1"/>
  <c r="HQ162" i="1"/>
  <c r="HP162" i="1"/>
  <c r="HO162" i="1"/>
  <c r="HI162" i="1"/>
  <c r="HC162" i="1"/>
  <c r="HA162" i="1" a="1"/>
  <c r="HA162" i="1" s="1"/>
  <c r="GY162" i="1"/>
  <c r="GX162" i="1"/>
  <c r="GL162" i="1"/>
  <c r="GM162" i="1" s="1"/>
  <c r="GZ162" i="1" s="1"/>
  <c r="FR162" i="1"/>
  <c r="FI162" i="1"/>
  <c r="FO162" i="1" s="1"/>
  <c r="DT162" i="1"/>
  <c r="DJ162" i="1"/>
  <c r="DI162" i="1"/>
  <c r="DH162" i="1"/>
  <c r="CZ162" i="1"/>
  <c r="CY162" i="1" s="1"/>
  <c r="CV162" i="1" s="1"/>
  <c r="Z162" i="1" s="1"/>
  <c r="AI162" i="1" s="1"/>
  <c r="CX162" i="1"/>
  <c r="CW162" i="1"/>
  <c r="CT162" i="1"/>
  <c r="CS162" i="1" s="1"/>
  <c r="CQ162" i="1" s="1"/>
  <c r="DB162" i="1" s="1"/>
  <c r="CP162" i="1"/>
  <c r="AL162" i="1"/>
  <c r="OQ161" i="1"/>
  <c r="OL161" i="1"/>
  <c r="OK161" i="1"/>
  <c r="OJ161" i="1"/>
  <c r="OI161" i="1"/>
  <c r="OH161" i="1"/>
  <c r="OG161" i="1"/>
  <c r="NS161" i="1"/>
  <c r="NR161" i="1"/>
  <c r="NT161" i="1" s="1"/>
  <c r="NP161" i="1"/>
  <c r="NO161" i="1"/>
  <c r="NC161" i="1"/>
  <c r="MY161" i="1"/>
  <c r="MQ161" i="1"/>
  <c r="MP161" i="1"/>
  <c r="MK161" i="1"/>
  <c r="MJ161" i="1"/>
  <c r="ML161" i="1" s="1"/>
  <c r="ME161" i="1"/>
  <c r="MD161" i="1"/>
  <c r="LY161" i="1"/>
  <c r="LX161" i="1"/>
  <c r="LS161" i="1"/>
  <c r="LR161" i="1"/>
  <c r="LM161" i="1"/>
  <c r="LL161" i="1"/>
  <c r="LG161" i="1"/>
  <c r="LF161" i="1"/>
  <c r="LA161" i="1"/>
  <c r="KZ161" i="1"/>
  <c r="KU161" i="1"/>
  <c r="KT161" i="1"/>
  <c r="KO161" i="1"/>
  <c r="KN161" i="1"/>
  <c r="KC161" i="1"/>
  <c r="KB161" i="1"/>
  <c r="KA161" i="1"/>
  <c r="JZ161" i="1"/>
  <c r="JY161" i="1"/>
  <c r="JW161" i="1"/>
  <c r="JV161" i="1"/>
  <c r="JU161" i="1"/>
  <c r="JT161" i="1"/>
  <c r="JR161" i="1"/>
  <c r="JQ161" i="1"/>
  <c r="JP161" i="1"/>
  <c r="JO161" i="1"/>
  <c r="JN161" i="1"/>
  <c r="JM161" i="1"/>
  <c r="JL161" i="1"/>
  <c r="JJ161" i="1"/>
  <c r="JH161" i="1"/>
  <c r="JG161" i="1"/>
  <c r="JF161" i="1"/>
  <c r="JA161" i="1"/>
  <c r="IZ161" i="1"/>
  <c r="IY161" i="1"/>
  <c r="IX161" i="1"/>
  <c r="IW161" i="1"/>
  <c r="IU161" i="1"/>
  <c r="IT161" i="1"/>
  <c r="IS161" i="1"/>
  <c r="IR161" i="1"/>
  <c r="IP161" i="1"/>
  <c r="IO161" i="1"/>
  <c r="IN161" i="1"/>
  <c r="IM161" i="1"/>
  <c r="IG161" i="1" s="1"/>
  <c r="IL161" i="1"/>
  <c r="IK161" i="1"/>
  <c r="IJ161" i="1"/>
  <c r="II161" i="1"/>
  <c r="IC161" i="1" s="1"/>
  <c r="IH161" i="1"/>
  <c r="IF161" i="1"/>
  <c r="IE161" i="1"/>
  <c r="ID161" i="1"/>
  <c r="HW161" i="1"/>
  <c r="HS161" i="1"/>
  <c r="HJ161" i="1" s="1"/>
  <c r="HG161" i="1" s="1" a="1"/>
  <c r="HG161" i="1" s="1"/>
  <c r="HR161" i="1"/>
  <c r="HQ161" i="1"/>
  <c r="HP161" i="1"/>
  <c r="HO161" i="1"/>
  <c r="HI161" i="1"/>
  <c r="HC161" i="1"/>
  <c r="HA161" i="1" a="1"/>
  <c r="HA161" i="1" s="1"/>
  <c r="GY161" i="1"/>
  <c r="GX161" i="1"/>
  <c r="GL161" i="1"/>
  <c r="GM161" i="1" s="1"/>
  <c r="GZ161" i="1" s="1"/>
  <c r="FR161" i="1"/>
  <c r="FS161" i="1" s="1"/>
  <c r="FT161" i="1" s="1"/>
  <c r="FU161" i="1" s="1"/>
  <c r="FV161" i="1" s="1"/>
  <c r="ES161" i="1" s="1"/>
  <c r="FI161" i="1"/>
  <c r="FO161" i="1" s="1"/>
  <c r="DT161" i="1"/>
  <c r="DJ161" i="1"/>
  <c r="DI161" i="1"/>
  <c r="DH161" i="1"/>
  <c r="CZ161" i="1"/>
  <c r="CY161" i="1" s="1"/>
  <c r="CV161" i="1" s="1"/>
  <c r="Z161" i="1" s="1"/>
  <c r="AI161" i="1" s="1"/>
  <c r="CX161" i="1"/>
  <c r="CW161" i="1"/>
  <c r="CT161" i="1"/>
  <c r="CS161" i="1" s="1"/>
  <c r="CQ161" i="1" s="1"/>
  <c r="CP161" i="1"/>
  <c r="DC161" i="1" s="1"/>
  <c r="AL161" i="1"/>
  <c r="OQ160" i="1"/>
  <c r="OL160" i="1"/>
  <c r="OK160" i="1"/>
  <c r="OJ160" i="1"/>
  <c r="OI160" i="1"/>
  <c r="OH160" i="1"/>
  <c r="OG160" i="1"/>
  <c r="NS160" i="1"/>
  <c r="NR160" i="1"/>
  <c r="NP160" i="1"/>
  <c r="NO160" i="1"/>
  <c r="NC160" i="1"/>
  <c r="MY160" i="1"/>
  <c r="MQ160" i="1"/>
  <c r="MP160" i="1"/>
  <c r="MK160" i="1"/>
  <c r="MJ160" i="1"/>
  <c r="ME160" i="1"/>
  <c r="MD160" i="1"/>
  <c r="LY160" i="1"/>
  <c r="LX160" i="1"/>
  <c r="LS160" i="1"/>
  <c r="LR160" i="1"/>
  <c r="LM160" i="1"/>
  <c r="LL160" i="1"/>
  <c r="LG160" i="1"/>
  <c r="LF160" i="1"/>
  <c r="LA160" i="1"/>
  <c r="KZ160" i="1"/>
  <c r="KU160" i="1"/>
  <c r="KT160" i="1"/>
  <c r="KO160" i="1"/>
  <c r="KN160" i="1"/>
  <c r="KP160" i="1" s="1"/>
  <c r="KC160" i="1"/>
  <c r="KB160" i="1"/>
  <c r="KA160" i="1"/>
  <c r="JZ160" i="1"/>
  <c r="JY160" i="1"/>
  <c r="JW160" i="1"/>
  <c r="JV160" i="1"/>
  <c r="JU160" i="1"/>
  <c r="JT160" i="1"/>
  <c r="JR160" i="1"/>
  <c r="JQ160" i="1"/>
  <c r="JP160" i="1"/>
  <c r="JO160" i="1"/>
  <c r="JN160" i="1"/>
  <c r="JM160" i="1"/>
  <c r="JL160" i="1"/>
  <c r="JJ160" i="1"/>
  <c r="JH160" i="1"/>
  <c r="JG160" i="1"/>
  <c r="JF160" i="1"/>
  <c r="JA160" i="1"/>
  <c r="IZ160" i="1"/>
  <c r="IY160" i="1"/>
  <c r="IX160" i="1"/>
  <c r="IW160" i="1"/>
  <c r="IU160" i="1"/>
  <c r="IT160" i="1"/>
  <c r="IS160" i="1"/>
  <c r="IR160" i="1"/>
  <c r="IP160" i="1"/>
  <c r="IO160" i="1"/>
  <c r="IN160" i="1"/>
  <c r="IM160" i="1"/>
  <c r="IG160" i="1" s="1"/>
  <c r="IL160" i="1"/>
  <c r="IK160" i="1"/>
  <c r="IJ160" i="1"/>
  <c r="IH160" i="1"/>
  <c r="IF160" i="1"/>
  <c r="IE160" i="1"/>
  <c r="ID160" i="1"/>
  <c r="HW160" i="1"/>
  <c r="HS160" i="1"/>
  <c r="HJ160" i="1" s="1"/>
  <c r="HG160" i="1" s="1" a="1"/>
  <c r="HG160" i="1" s="1"/>
  <c r="HR160" i="1"/>
  <c r="HQ160" i="1"/>
  <c r="HP160" i="1"/>
  <c r="HO160" i="1"/>
  <c r="HI160" i="1"/>
  <c r="HC160" i="1"/>
  <c r="HA160" i="1" a="1"/>
  <c r="HA160" i="1" s="1"/>
  <c r="GY160" i="1"/>
  <c r="GX160" i="1"/>
  <c r="GL160" i="1"/>
  <c r="GM160" i="1" s="1"/>
  <c r="GZ160" i="1" s="1"/>
  <c r="FR160" i="1"/>
  <c r="FS160" i="1" s="1"/>
  <c r="FT160" i="1" s="1"/>
  <c r="FU160" i="1" s="1"/>
  <c r="FV160" i="1" s="1"/>
  <c r="ES160" i="1" s="1"/>
  <c r="FI160" i="1"/>
  <c r="FO160" i="1" s="1"/>
  <c r="DT160" i="1"/>
  <c r="DJ160" i="1"/>
  <c r="DI160" i="1"/>
  <c r="DH160" i="1"/>
  <c r="CZ160" i="1"/>
  <c r="CY160" i="1" s="1"/>
  <c r="CV160" i="1" s="1"/>
  <c r="Z160" i="1" s="1"/>
  <c r="AI160" i="1" s="1"/>
  <c r="CX160" i="1"/>
  <c r="CW160" i="1"/>
  <c r="CT160" i="1"/>
  <c r="CS160" i="1" s="1"/>
  <c r="CQ160" i="1" s="1"/>
  <c r="DB160" i="1" s="1"/>
  <c r="CP160" i="1"/>
  <c r="DC160" i="1" s="1"/>
  <c r="AL160" i="1"/>
  <c r="OQ159" i="1"/>
  <c r="OL159" i="1"/>
  <c r="OK159" i="1"/>
  <c r="OJ159" i="1"/>
  <c r="OI159" i="1"/>
  <c r="OH159" i="1"/>
  <c r="OG159" i="1"/>
  <c r="NS159" i="1"/>
  <c r="NR159" i="1"/>
  <c r="NP159" i="1"/>
  <c r="NO159" i="1"/>
  <c r="NC159" i="1"/>
  <c r="MY159" i="1"/>
  <c r="MQ159" i="1"/>
  <c r="MP159" i="1"/>
  <c r="MK159" i="1"/>
  <c r="MJ159" i="1"/>
  <c r="ME159" i="1"/>
  <c r="MD159" i="1"/>
  <c r="LY159" i="1"/>
  <c r="LX159" i="1"/>
  <c r="LS159" i="1"/>
  <c r="LR159" i="1"/>
  <c r="LM159" i="1"/>
  <c r="LL159" i="1"/>
  <c r="LG159" i="1"/>
  <c r="LF159" i="1"/>
  <c r="LA159" i="1"/>
  <c r="KZ159" i="1"/>
  <c r="KU159" i="1"/>
  <c r="KT159" i="1"/>
  <c r="KO159" i="1"/>
  <c r="KN159" i="1"/>
  <c r="KC159" i="1"/>
  <c r="KB159" i="1"/>
  <c r="KA159" i="1"/>
  <c r="JZ159" i="1"/>
  <c r="JY159" i="1"/>
  <c r="JW159" i="1"/>
  <c r="JV159" i="1"/>
  <c r="JU159" i="1"/>
  <c r="JT159" i="1"/>
  <c r="JR159" i="1"/>
  <c r="JQ159" i="1"/>
  <c r="JP159" i="1"/>
  <c r="JO159" i="1"/>
  <c r="JI159" i="1" s="1"/>
  <c r="JN159" i="1"/>
  <c r="JM159" i="1"/>
  <c r="JL159" i="1"/>
  <c r="JJ159" i="1"/>
  <c r="JH159" i="1"/>
  <c r="JG159" i="1"/>
  <c r="JF159" i="1"/>
  <c r="JA159" i="1"/>
  <c r="IZ159" i="1"/>
  <c r="IY159" i="1"/>
  <c r="IX159" i="1"/>
  <c r="IW159" i="1"/>
  <c r="IU159" i="1"/>
  <c r="IT159" i="1"/>
  <c r="IS159" i="1"/>
  <c r="IR159" i="1"/>
  <c r="IP159" i="1"/>
  <c r="IO159" i="1"/>
  <c r="IN159" i="1"/>
  <c r="IM159" i="1"/>
  <c r="IL159" i="1"/>
  <c r="IK159" i="1"/>
  <c r="IJ159" i="1"/>
  <c r="IH159" i="1"/>
  <c r="IF159" i="1"/>
  <c r="IE159" i="1"/>
  <c r="ID159" i="1"/>
  <c r="HW159" i="1"/>
  <c r="HS159" i="1"/>
  <c r="HJ159" i="1" s="1"/>
  <c r="HG159" i="1" s="1" a="1"/>
  <c r="HG159" i="1" s="1"/>
  <c r="HR159" i="1"/>
  <c r="HQ159" i="1"/>
  <c r="HP159" i="1"/>
  <c r="HO159" i="1"/>
  <c r="HI159" i="1"/>
  <c r="HC159" i="1"/>
  <c r="HA159" i="1" a="1"/>
  <c r="HA159" i="1" s="1"/>
  <c r="GY159" i="1"/>
  <c r="GX159" i="1"/>
  <c r="GL159" i="1"/>
  <c r="GM159" i="1" s="1"/>
  <c r="GZ159" i="1" s="1"/>
  <c r="FR159" i="1"/>
  <c r="FI159" i="1"/>
  <c r="FO159" i="1" s="1"/>
  <c r="DT159" i="1"/>
  <c r="DJ159" i="1"/>
  <c r="DI159" i="1"/>
  <c r="DH159" i="1"/>
  <c r="CZ159" i="1"/>
  <c r="CY159" i="1" s="1"/>
  <c r="CV159" i="1" s="1"/>
  <c r="Z159" i="1" s="1"/>
  <c r="AI159" i="1" s="1"/>
  <c r="CX159" i="1"/>
  <c r="CW159" i="1"/>
  <c r="CT159" i="1"/>
  <c r="CS159" i="1" s="1"/>
  <c r="CQ159" i="1" s="1"/>
  <c r="CP159" i="1"/>
  <c r="DC159" i="1" s="1"/>
  <c r="AL159" i="1"/>
  <c r="OQ158" i="1"/>
  <c r="OL158" i="1"/>
  <c r="OK158" i="1"/>
  <c r="OJ158" i="1"/>
  <c r="OI158" i="1"/>
  <c r="OH158" i="1"/>
  <c r="OG158" i="1"/>
  <c r="NS158" i="1"/>
  <c r="NR158" i="1"/>
  <c r="NP158" i="1"/>
  <c r="NO158" i="1"/>
  <c r="NC158" i="1"/>
  <c r="MY158" i="1"/>
  <c r="MQ158" i="1"/>
  <c r="MP158" i="1"/>
  <c r="MK158" i="1"/>
  <c r="MJ158" i="1"/>
  <c r="ML158" i="1" s="1"/>
  <c r="ME158" i="1"/>
  <c r="MF158" i="1" s="1"/>
  <c r="MD158" i="1"/>
  <c r="LY158" i="1"/>
  <c r="LX158" i="1"/>
  <c r="LS158" i="1"/>
  <c r="LR158" i="1"/>
  <c r="LM158" i="1"/>
  <c r="LL158" i="1"/>
  <c r="LN158" i="1" s="1"/>
  <c r="LG158" i="1"/>
  <c r="LF158" i="1"/>
  <c r="LA158" i="1"/>
  <c r="KZ158" i="1"/>
  <c r="KU158" i="1"/>
  <c r="KT158" i="1"/>
  <c r="KO158" i="1"/>
  <c r="KN158" i="1"/>
  <c r="KC158" i="1"/>
  <c r="KB158" i="1"/>
  <c r="KA158" i="1"/>
  <c r="JZ158" i="1"/>
  <c r="JY158" i="1"/>
  <c r="JW158" i="1"/>
  <c r="JV158" i="1"/>
  <c r="JU158" i="1"/>
  <c r="JT158" i="1"/>
  <c r="JR158" i="1"/>
  <c r="JQ158" i="1"/>
  <c r="JP158" i="1"/>
  <c r="JO158" i="1"/>
  <c r="JN158" i="1"/>
  <c r="JM158" i="1"/>
  <c r="JL158" i="1"/>
  <c r="JJ158" i="1"/>
  <c r="JH158" i="1"/>
  <c r="JG158" i="1"/>
  <c r="JF158" i="1"/>
  <c r="JA158" i="1"/>
  <c r="IZ158" i="1"/>
  <c r="IY158" i="1"/>
  <c r="IX158" i="1"/>
  <c r="IW158" i="1"/>
  <c r="IU158" i="1"/>
  <c r="IT158" i="1"/>
  <c r="IS158" i="1"/>
  <c r="IR158" i="1"/>
  <c r="IP158" i="1"/>
  <c r="IO158" i="1"/>
  <c r="IN158" i="1"/>
  <c r="IM158" i="1"/>
  <c r="IL158" i="1"/>
  <c r="IK158" i="1"/>
  <c r="IJ158" i="1"/>
  <c r="IH158" i="1"/>
  <c r="IF158" i="1"/>
  <c r="IE158" i="1"/>
  <c r="ID158" i="1"/>
  <c r="HW158" i="1"/>
  <c r="HS158" i="1"/>
  <c r="HJ158" i="1" s="1"/>
  <c r="HG158" i="1" s="1" a="1"/>
  <c r="HG158" i="1" s="1"/>
  <c r="HR158" i="1"/>
  <c r="HQ158" i="1"/>
  <c r="HP158" i="1"/>
  <c r="HO158" i="1"/>
  <c r="HI158" i="1"/>
  <c r="HC158" i="1"/>
  <c r="HA158" i="1" a="1"/>
  <c r="HA158" i="1" s="1"/>
  <c r="GY158" i="1"/>
  <c r="GX158" i="1"/>
  <c r="GM158" i="1"/>
  <c r="GZ158" i="1" s="1"/>
  <c r="GL158" i="1"/>
  <c r="FR158" i="1"/>
  <c r="FS158" i="1" s="1"/>
  <c r="FI158" i="1"/>
  <c r="FO158" i="1" s="1"/>
  <c r="DT158" i="1"/>
  <c r="DJ158" i="1"/>
  <c r="DI158" i="1"/>
  <c r="DH158" i="1"/>
  <c r="CZ158" i="1"/>
  <c r="CY158" i="1" s="1"/>
  <c r="CV158" i="1" s="1"/>
  <c r="Z158" i="1" s="1"/>
  <c r="AI158" i="1" s="1"/>
  <c r="CX158" i="1"/>
  <c r="CW158" i="1"/>
  <c r="CT158" i="1"/>
  <c r="CS158" i="1" s="1"/>
  <c r="CQ158" i="1" s="1"/>
  <c r="DB158" i="1" s="1"/>
  <c r="CP158" i="1"/>
  <c r="AL158" i="1"/>
  <c r="OQ157" i="1"/>
  <c r="OL157" i="1"/>
  <c r="OK157" i="1"/>
  <c r="OJ157" i="1"/>
  <c r="OI157" i="1"/>
  <c r="OH157" i="1"/>
  <c r="OG157" i="1"/>
  <c r="OM157" i="1" s="1"/>
  <c r="NS157" i="1"/>
  <c r="NR157" i="1"/>
  <c r="NP157" i="1"/>
  <c r="NO157" i="1"/>
  <c r="NC157" i="1"/>
  <c r="MY157" i="1"/>
  <c r="MQ157" i="1"/>
  <c r="MP157" i="1"/>
  <c r="MK157" i="1"/>
  <c r="MJ157" i="1"/>
  <c r="ME157" i="1"/>
  <c r="MD157" i="1"/>
  <c r="LY157" i="1"/>
  <c r="LX157" i="1"/>
  <c r="LS157" i="1"/>
  <c r="LR157" i="1"/>
  <c r="LM157" i="1"/>
  <c r="LL157" i="1"/>
  <c r="LG157" i="1"/>
  <c r="LF157" i="1"/>
  <c r="LA157" i="1"/>
  <c r="KZ157" i="1"/>
  <c r="KU157" i="1"/>
  <c r="KT157" i="1"/>
  <c r="KO157" i="1"/>
  <c r="KN157" i="1"/>
  <c r="KC157" i="1"/>
  <c r="KB157" i="1"/>
  <c r="KA157" i="1"/>
  <c r="JZ157" i="1"/>
  <c r="JY157" i="1"/>
  <c r="JW157" i="1"/>
  <c r="JV157" i="1"/>
  <c r="JU157" i="1"/>
  <c r="JT157" i="1"/>
  <c r="JR157" i="1"/>
  <c r="JQ157" i="1"/>
  <c r="JP157" i="1"/>
  <c r="JO157" i="1"/>
  <c r="JN157" i="1"/>
  <c r="JM157" i="1"/>
  <c r="JL157" i="1"/>
  <c r="JJ157" i="1"/>
  <c r="JH157" i="1"/>
  <c r="JG157" i="1"/>
  <c r="JF157" i="1"/>
  <c r="JA157" i="1"/>
  <c r="IZ157" i="1"/>
  <c r="IY157" i="1"/>
  <c r="IX157" i="1"/>
  <c r="IW157" i="1"/>
  <c r="IU157" i="1"/>
  <c r="IT157" i="1"/>
  <c r="IS157" i="1"/>
  <c r="IR157" i="1"/>
  <c r="IP157" i="1"/>
  <c r="IO157" i="1"/>
  <c r="IN157" i="1"/>
  <c r="IM157" i="1"/>
  <c r="IG157" i="1" s="1"/>
  <c r="IL157" i="1"/>
  <c r="IK157" i="1"/>
  <c r="IJ157" i="1"/>
  <c r="IH157" i="1"/>
  <c r="IF157" i="1"/>
  <c r="IE157" i="1"/>
  <c r="ID157" i="1"/>
  <c r="HW157" i="1"/>
  <c r="HS157" i="1"/>
  <c r="HJ157" i="1" s="1"/>
  <c r="HG157" i="1" s="1" a="1"/>
  <c r="HG157" i="1" s="1"/>
  <c r="HR157" i="1"/>
  <c r="HQ157" i="1"/>
  <c r="HP157" i="1"/>
  <c r="HO157" i="1"/>
  <c r="HI157" i="1"/>
  <c r="HC157" i="1"/>
  <c r="HA157" i="1" a="1"/>
  <c r="HA157" i="1" s="1"/>
  <c r="GY157" i="1"/>
  <c r="GX157" i="1"/>
  <c r="GL157" i="1"/>
  <c r="GM157" i="1" s="1"/>
  <c r="GZ157" i="1" s="1"/>
  <c r="FR157" i="1"/>
  <c r="FS157" i="1" s="1"/>
  <c r="FT157" i="1" s="1"/>
  <c r="FU157" i="1" s="1"/>
  <c r="FV157" i="1" s="1"/>
  <c r="ES157" i="1" s="1"/>
  <c r="FI157" i="1"/>
  <c r="FO157" i="1" s="1"/>
  <c r="DT157" i="1"/>
  <c r="DJ157" i="1"/>
  <c r="DI157" i="1"/>
  <c r="DH157" i="1"/>
  <c r="CZ157" i="1"/>
  <c r="CY157" i="1" s="1"/>
  <c r="CV157" i="1" s="1"/>
  <c r="Z157" i="1" s="1"/>
  <c r="AI157" i="1" s="1"/>
  <c r="CX157" i="1"/>
  <c r="CW157" i="1"/>
  <c r="CT157" i="1"/>
  <c r="CS157" i="1" s="1"/>
  <c r="CQ157" i="1" s="1"/>
  <c r="DB157" i="1" s="1"/>
  <c r="CP157" i="1"/>
  <c r="DC157" i="1" s="1"/>
  <c r="AL157" i="1"/>
  <c r="OQ156" i="1"/>
  <c r="OL156" i="1"/>
  <c r="OK156" i="1"/>
  <c r="OJ156" i="1"/>
  <c r="OI156" i="1"/>
  <c r="OH156" i="1"/>
  <c r="ON156" i="1" s="1"/>
  <c r="OG156" i="1"/>
  <c r="NS156" i="1"/>
  <c r="NR156" i="1"/>
  <c r="NP156" i="1"/>
  <c r="NO156" i="1"/>
  <c r="NC156" i="1"/>
  <c r="MY156" i="1"/>
  <c r="MQ156" i="1"/>
  <c r="MP156" i="1"/>
  <c r="MK156" i="1"/>
  <c r="MJ156" i="1"/>
  <c r="ME156" i="1"/>
  <c r="MD156" i="1"/>
  <c r="LY156" i="1"/>
  <c r="LX156" i="1"/>
  <c r="LS156" i="1"/>
  <c r="LR156" i="1"/>
  <c r="LM156" i="1"/>
  <c r="LL156" i="1"/>
  <c r="LG156" i="1"/>
  <c r="LF156" i="1"/>
  <c r="LA156" i="1"/>
  <c r="KZ156" i="1"/>
  <c r="KU156" i="1"/>
  <c r="KT156" i="1"/>
  <c r="KO156" i="1"/>
  <c r="KN156" i="1"/>
  <c r="KC156" i="1"/>
  <c r="KB156" i="1"/>
  <c r="KA156" i="1"/>
  <c r="JZ156" i="1"/>
  <c r="JY156" i="1"/>
  <c r="JW156" i="1"/>
  <c r="JV156" i="1"/>
  <c r="JU156" i="1"/>
  <c r="JT156" i="1"/>
  <c r="JR156" i="1"/>
  <c r="JQ156" i="1"/>
  <c r="JP156" i="1"/>
  <c r="JO156" i="1"/>
  <c r="JK156" i="1" s="1"/>
  <c r="JN156" i="1"/>
  <c r="JM156" i="1"/>
  <c r="JL156" i="1"/>
  <c r="JJ156" i="1"/>
  <c r="JH156" i="1"/>
  <c r="JG156" i="1"/>
  <c r="JF156" i="1"/>
  <c r="JA156" i="1"/>
  <c r="IZ156" i="1"/>
  <c r="IY156" i="1"/>
  <c r="IX156" i="1"/>
  <c r="IW156" i="1"/>
  <c r="IU156" i="1"/>
  <c r="IT156" i="1"/>
  <c r="IS156" i="1"/>
  <c r="IR156" i="1"/>
  <c r="IP156" i="1"/>
  <c r="IO156" i="1"/>
  <c r="IN156" i="1"/>
  <c r="IM156" i="1"/>
  <c r="II156" i="1" s="1"/>
  <c r="IL156" i="1"/>
  <c r="IK156" i="1"/>
  <c r="IJ156" i="1"/>
  <c r="IH156" i="1"/>
  <c r="IF156" i="1"/>
  <c r="IE156" i="1"/>
  <c r="ID156" i="1"/>
  <c r="HW156" i="1"/>
  <c r="HS156" i="1"/>
  <c r="HJ156" i="1" s="1"/>
  <c r="HG156" i="1" s="1" a="1"/>
  <c r="HG156" i="1" s="1"/>
  <c r="HR156" i="1"/>
  <c r="HQ156" i="1"/>
  <c r="HP156" i="1"/>
  <c r="HO156" i="1"/>
  <c r="HI156" i="1"/>
  <c r="HC156" i="1"/>
  <c r="HA156" i="1" a="1"/>
  <c r="HA156" i="1" s="1"/>
  <c r="GY156" i="1"/>
  <c r="GX156" i="1"/>
  <c r="GL156" i="1"/>
  <c r="GM156" i="1" s="1"/>
  <c r="GZ156" i="1" s="1"/>
  <c r="FR156" i="1"/>
  <c r="FI156" i="1"/>
  <c r="FO156" i="1" s="1"/>
  <c r="DT156" i="1"/>
  <c r="DJ156" i="1"/>
  <c r="DI156" i="1"/>
  <c r="DH156" i="1"/>
  <c r="CZ156" i="1"/>
  <c r="CY156" i="1" s="1"/>
  <c r="CV156" i="1" s="1"/>
  <c r="Z156" i="1" s="1"/>
  <c r="AI156" i="1" s="1"/>
  <c r="CX156" i="1"/>
  <c r="CW156" i="1"/>
  <c r="CT156" i="1"/>
  <c r="CS156" i="1" s="1"/>
  <c r="CQ156" i="1" s="1"/>
  <c r="DB156" i="1" s="1"/>
  <c r="CP156" i="1"/>
  <c r="DC156" i="1" s="1"/>
  <c r="AL156" i="1"/>
  <c r="OQ155" i="1"/>
  <c r="OL155" i="1"/>
  <c r="OK155" i="1"/>
  <c r="OJ155" i="1"/>
  <c r="OI155" i="1"/>
  <c r="OH155" i="1"/>
  <c r="OG155" i="1"/>
  <c r="NS155" i="1"/>
  <c r="NR155" i="1"/>
  <c r="NP155" i="1"/>
  <c r="NO155" i="1"/>
  <c r="NC155" i="1"/>
  <c r="MY155" i="1"/>
  <c r="MQ155" i="1"/>
  <c r="MP155" i="1"/>
  <c r="MR155" i="1" s="1"/>
  <c r="MK155" i="1"/>
  <c r="MJ155" i="1"/>
  <c r="ME155" i="1"/>
  <c r="MD155" i="1"/>
  <c r="LY155" i="1"/>
  <c r="LX155" i="1"/>
  <c r="LS155" i="1"/>
  <c r="LR155" i="1"/>
  <c r="LM155" i="1"/>
  <c r="LL155" i="1"/>
  <c r="LG155" i="1"/>
  <c r="LF155" i="1"/>
  <c r="LA155" i="1"/>
  <c r="KZ155" i="1"/>
  <c r="KU155" i="1"/>
  <c r="KT155" i="1"/>
  <c r="KO155" i="1"/>
  <c r="KN155" i="1"/>
  <c r="KC155" i="1"/>
  <c r="KB155" i="1"/>
  <c r="KA155" i="1"/>
  <c r="JZ155" i="1"/>
  <c r="JY155" i="1"/>
  <c r="JW155" i="1"/>
  <c r="JV155" i="1"/>
  <c r="JU155" i="1"/>
  <c r="JT155" i="1"/>
  <c r="JR155" i="1"/>
  <c r="JQ155" i="1"/>
  <c r="JP155" i="1"/>
  <c r="JO155" i="1"/>
  <c r="JK155" i="1" s="1"/>
  <c r="JC155" i="1" s="1"/>
  <c r="JD155" i="1" s="1"/>
  <c r="KI155" i="1" s="1"/>
  <c r="JN155" i="1"/>
  <c r="JM155" i="1"/>
  <c r="JL155" i="1"/>
  <c r="JJ155" i="1"/>
  <c r="JI155" i="1"/>
  <c r="JH155" i="1"/>
  <c r="JG155" i="1"/>
  <c r="JF155" i="1"/>
  <c r="JA155" i="1"/>
  <c r="IZ155" i="1"/>
  <c r="IY155" i="1"/>
  <c r="IX155" i="1"/>
  <c r="IW155" i="1"/>
  <c r="IU155" i="1"/>
  <c r="IT155" i="1"/>
  <c r="IS155" i="1"/>
  <c r="IR155" i="1"/>
  <c r="IP155" i="1"/>
  <c r="IO155" i="1"/>
  <c r="IN155" i="1"/>
  <c r="IM155" i="1"/>
  <c r="IG155" i="1" s="1"/>
  <c r="IL155" i="1"/>
  <c r="IK155" i="1"/>
  <c r="IJ155" i="1"/>
  <c r="IH155" i="1"/>
  <c r="IF155" i="1"/>
  <c r="IE155" i="1"/>
  <c r="ID155" i="1"/>
  <c r="HW155" i="1"/>
  <c r="HS155" i="1"/>
  <c r="HJ155" i="1" s="1"/>
  <c r="HG155" i="1" s="1" a="1"/>
  <c r="HG155" i="1" s="1"/>
  <c r="HR155" i="1"/>
  <c r="HQ155" i="1"/>
  <c r="HP155" i="1"/>
  <c r="HO155" i="1"/>
  <c r="HI155" i="1"/>
  <c r="HC155" i="1"/>
  <c r="HA155" i="1" a="1"/>
  <c r="HA155" i="1" s="1"/>
  <c r="GY155" i="1"/>
  <c r="GX155" i="1"/>
  <c r="GL155" i="1"/>
  <c r="GM155" i="1" s="1"/>
  <c r="GZ155" i="1" s="1"/>
  <c r="FR155" i="1"/>
  <c r="FI155" i="1"/>
  <c r="FO155" i="1" s="1"/>
  <c r="DT155" i="1"/>
  <c r="DJ155" i="1"/>
  <c r="DI155" i="1"/>
  <c r="DH155" i="1"/>
  <c r="CZ155" i="1"/>
  <c r="CY155" i="1" s="1"/>
  <c r="CV155" i="1" s="1"/>
  <c r="Z155" i="1" s="1"/>
  <c r="AI155" i="1" s="1"/>
  <c r="CX155" i="1"/>
  <c r="CW155" i="1"/>
  <c r="CT155" i="1"/>
  <c r="CS155" i="1" s="1"/>
  <c r="CQ155" i="1" s="1"/>
  <c r="DB155" i="1" s="1"/>
  <c r="CP155" i="1"/>
  <c r="AL155" i="1"/>
  <c r="OQ154" i="1"/>
  <c r="OL154" i="1"/>
  <c r="OK154" i="1"/>
  <c r="OJ154" i="1"/>
  <c r="OI154" i="1"/>
  <c r="OH154" i="1"/>
  <c r="OG154" i="1"/>
  <c r="NS154" i="1"/>
  <c r="NR154" i="1"/>
  <c r="NP154" i="1"/>
  <c r="NO154" i="1"/>
  <c r="NC154" i="1"/>
  <c r="MY154" i="1"/>
  <c r="MQ154" i="1"/>
  <c r="MP154" i="1"/>
  <c r="MK154" i="1"/>
  <c r="MJ154" i="1"/>
  <c r="ME154" i="1"/>
  <c r="MF154" i="1" s="1"/>
  <c r="MD154" i="1"/>
  <c r="LY154" i="1"/>
  <c r="LX154" i="1"/>
  <c r="LS154" i="1"/>
  <c r="LR154" i="1"/>
  <c r="LM154" i="1"/>
  <c r="LL154" i="1"/>
  <c r="LG154" i="1"/>
  <c r="LF154" i="1"/>
  <c r="LA154" i="1"/>
  <c r="KZ154" i="1"/>
  <c r="KU154" i="1"/>
  <c r="KT154" i="1"/>
  <c r="KO154" i="1"/>
  <c r="KN154" i="1"/>
  <c r="KC154" i="1"/>
  <c r="KB154" i="1"/>
  <c r="KA154" i="1"/>
  <c r="JZ154" i="1"/>
  <c r="JY154" i="1"/>
  <c r="JW154" i="1"/>
  <c r="JV154" i="1"/>
  <c r="JU154" i="1"/>
  <c r="JT154" i="1"/>
  <c r="JR154" i="1"/>
  <c r="JQ154" i="1"/>
  <c r="JP154" i="1"/>
  <c r="JO154" i="1"/>
  <c r="JK154" i="1" s="1"/>
  <c r="JN154" i="1"/>
  <c r="JM154" i="1"/>
  <c r="JL154" i="1"/>
  <c r="JJ154" i="1"/>
  <c r="JH154" i="1"/>
  <c r="JG154" i="1"/>
  <c r="JF154" i="1"/>
  <c r="JA154" i="1"/>
  <c r="IZ154" i="1"/>
  <c r="IY154" i="1"/>
  <c r="IX154" i="1"/>
  <c r="IW154" i="1"/>
  <c r="IU154" i="1"/>
  <c r="IT154" i="1"/>
  <c r="IS154" i="1"/>
  <c r="IR154" i="1"/>
  <c r="IP154" i="1"/>
  <c r="IO154" i="1"/>
  <c r="IN154" i="1"/>
  <c r="IM154" i="1"/>
  <c r="II154" i="1" s="1"/>
  <c r="IL154" i="1"/>
  <c r="IK154" i="1"/>
  <c r="IJ154" i="1"/>
  <c r="IH154" i="1"/>
  <c r="IF154" i="1"/>
  <c r="IE154" i="1"/>
  <c r="ID154" i="1"/>
  <c r="HW154" i="1"/>
  <c r="HS154" i="1"/>
  <c r="HJ154" i="1" s="1"/>
  <c r="HG154" i="1" s="1" a="1"/>
  <c r="HG154" i="1" s="1"/>
  <c r="HR154" i="1"/>
  <c r="HQ154" i="1"/>
  <c r="HP154" i="1"/>
  <c r="HO154" i="1"/>
  <c r="HI154" i="1"/>
  <c r="HC154" i="1"/>
  <c r="HA154" i="1" a="1"/>
  <c r="HA154" i="1" s="1"/>
  <c r="GY154" i="1"/>
  <c r="GX154" i="1"/>
  <c r="GL154" i="1"/>
  <c r="GM154" i="1" s="1"/>
  <c r="GZ154" i="1" s="1"/>
  <c r="FR154" i="1"/>
  <c r="FI154" i="1"/>
  <c r="FO154" i="1" s="1"/>
  <c r="DT154" i="1"/>
  <c r="DJ154" i="1"/>
  <c r="DI154" i="1"/>
  <c r="DH154" i="1"/>
  <c r="CZ154" i="1"/>
  <c r="CY154" i="1" s="1"/>
  <c r="CV154" i="1" s="1"/>
  <c r="Z154" i="1" s="1"/>
  <c r="AI154" i="1" s="1"/>
  <c r="CX154" i="1"/>
  <c r="CW154" i="1"/>
  <c r="CT154" i="1"/>
  <c r="CS154" i="1" s="1"/>
  <c r="CQ154" i="1" s="1"/>
  <c r="CP154" i="1"/>
  <c r="DC154" i="1" s="1"/>
  <c r="AL154" i="1"/>
  <c r="OQ153" i="1"/>
  <c r="OL153" i="1"/>
  <c r="OK153" i="1"/>
  <c r="OJ153" i="1"/>
  <c r="OI153" i="1"/>
  <c r="OH153" i="1"/>
  <c r="OG153" i="1"/>
  <c r="NS153" i="1"/>
  <c r="NR153" i="1"/>
  <c r="NP153" i="1"/>
  <c r="NO153" i="1"/>
  <c r="NC153" i="1"/>
  <c r="MY153" i="1"/>
  <c r="MQ153" i="1"/>
  <c r="MP153" i="1"/>
  <c r="MK153" i="1"/>
  <c r="MJ153" i="1"/>
  <c r="ME153" i="1"/>
  <c r="MD153" i="1"/>
  <c r="LY153" i="1"/>
  <c r="LX153" i="1"/>
  <c r="LS153" i="1"/>
  <c r="LR153" i="1"/>
  <c r="LM153" i="1"/>
  <c r="LL153" i="1"/>
  <c r="LG153" i="1"/>
  <c r="LF153" i="1"/>
  <c r="LA153" i="1"/>
  <c r="KZ153" i="1"/>
  <c r="KU153" i="1"/>
  <c r="KT153" i="1"/>
  <c r="KO153" i="1"/>
  <c r="KN153" i="1"/>
  <c r="KC153" i="1"/>
  <c r="KB153" i="1"/>
  <c r="KA153" i="1"/>
  <c r="JZ153" i="1"/>
  <c r="JY153" i="1"/>
  <c r="JW153" i="1"/>
  <c r="JV153" i="1"/>
  <c r="JU153" i="1"/>
  <c r="JT153" i="1"/>
  <c r="JR153" i="1"/>
  <c r="JQ153" i="1"/>
  <c r="JP153" i="1"/>
  <c r="JO153" i="1"/>
  <c r="JN153" i="1"/>
  <c r="JM153" i="1"/>
  <c r="JL153" i="1"/>
  <c r="JJ153" i="1"/>
  <c r="JH153" i="1"/>
  <c r="JG153" i="1"/>
  <c r="JF153" i="1"/>
  <c r="JA153" i="1"/>
  <c r="IZ153" i="1"/>
  <c r="IY153" i="1"/>
  <c r="IX153" i="1"/>
  <c r="IW153" i="1"/>
  <c r="IU153" i="1"/>
  <c r="IT153" i="1"/>
  <c r="IS153" i="1"/>
  <c r="IR153" i="1"/>
  <c r="IP153" i="1"/>
  <c r="IO153" i="1"/>
  <c r="IN153" i="1"/>
  <c r="IM153" i="1"/>
  <c r="II153" i="1" s="1"/>
  <c r="IC153" i="1" s="1"/>
  <c r="IL153" i="1"/>
  <c r="IK153" i="1"/>
  <c r="IJ153" i="1"/>
  <c r="IH153" i="1"/>
  <c r="IF153" i="1"/>
  <c r="IE153" i="1"/>
  <c r="ID153" i="1"/>
  <c r="HW153" i="1"/>
  <c r="HS153" i="1"/>
  <c r="HJ153" i="1" s="1"/>
  <c r="HG153" i="1" s="1" a="1"/>
  <c r="HG153" i="1" s="1"/>
  <c r="HR153" i="1"/>
  <c r="HQ153" i="1"/>
  <c r="HP153" i="1"/>
  <c r="HO153" i="1"/>
  <c r="HI153" i="1"/>
  <c r="HC153" i="1"/>
  <c r="HA153" i="1" a="1"/>
  <c r="HA153" i="1" s="1"/>
  <c r="GY153" i="1"/>
  <c r="GX153" i="1"/>
  <c r="GL153" i="1"/>
  <c r="GM153" i="1" s="1"/>
  <c r="GZ153" i="1" s="1"/>
  <c r="FR153" i="1"/>
  <c r="FS153" i="1" s="1"/>
  <c r="FT153" i="1" s="1"/>
  <c r="FU153" i="1" s="1"/>
  <c r="FV153" i="1" s="1"/>
  <c r="ES153" i="1" s="1"/>
  <c r="FI153" i="1"/>
  <c r="FO153" i="1" s="1"/>
  <c r="DT153" i="1"/>
  <c r="DJ153" i="1"/>
  <c r="DI153" i="1"/>
  <c r="DH153" i="1"/>
  <c r="CZ153" i="1"/>
  <c r="CY153" i="1" s="1"/>
  <c r="CV153" i="1" s="1"/>
  <c r="Z153" i="1" s="1"/>
  <c r="AI153" i="1" s="1"/>
  <c r="CX153" i="1"/>
  <c r="CW153" i="1"/>
  <c r="CT153" i="1"/>
  <c r="CS153" i="1" s="1"/>
  <c r="CQ153" i="1" s="1"/>
  <c r="DB153" i="1" s="1"/>
  <c r="CP153" i="1"/>
  <c r="AL153" i="1"/>
  <c r="OQ152" i="1"/>
  <c r="OL152" i="1"/>
  <c r="OK152" i="1"/>
  <c r="OJ152" i="1"/>
  <c r="OI152" i="1"/>
  <c r="OH152" i="1"/>
  <c r="OG152" i="1"/>
  <c r="NS152" i="1"/>
  <c r="NT152" i="1" s="1"/>
  <c r="NR152" i="1"/>
  <c r="NP152" i="1"/>
  <c r="NO152" i="1"/>
  <c r="NC152" i="1"/>
  <c r="MY152" i="1"/>
  <c r="MQ152" i="1"/>
  <c r="MP152" i="1"/>
  <c r="MK152" i="1"/>
  <c r="MJ152" i="1"/>
  <c r="ME152" i="1"/>
  <c r="MD152" i="1"/>
  <c r="LY152" i="1"/>
  <c r="LX152" i="1"/>
  <c r="LS152" i="1"/>
  <c r="LR152" i="1"/>
  <c r="LM152" i="1"/>
  <c r="LL152" i="1"/>
  <c r="LG152" i="1"/>
  <c r="LF152" i="1"/>
  <c r="LA152" i="1"/>
  <c r="KZ152" i="1"/>
  <c r="KU152" i="1"/>
  <c r="KT152" i="1"/>
  <c r="KO152" i="1"/>
  <c r="KN152" i="1"/>
  <c r="KC152" i="1"/>
  <c r="KB152" i="1"/>
  <c r="KA152" i="1"/>
  <c r="JZ152" i="1"/>
  <c r="JY152" i="1"/>
  <c r="JW152" i="1"/>
  <c r="JV152" i="1"/>
  <c r="JU152" i="1"/>
  <c r="JT152" i="1"/>
  <c r="JR152" i="1"/>
  <c r="JQ152" i="1"/>
  <c r="JP152" i="1"/>
  <c r="JO152" i="1"/>
  <c r="JK152" i="1" s="1"/>
  <c r="JN152" i="1"/>
  <c r="JM152" i="1"/>
  <c r="JL152" i="1"/>
  <c r="JJ152" i="1"/>
  <c r="JH152" i="1"/>
  <c r="JG152" i="1"/>
  <c r="JF152" i="1"/>
  <c r="JA152" i="1"/>
  <c r="IZ152" i="1"/>
  <c r="IY152" i="1"/>
  <c r="IX152" i="1"/>
  <c r="IW152" i="1"/>
  <c r="IU152" i="1"/>
  <c r="IT152" i="1"/>
  <c r="IS152" i="1"/>
  <c r="IR152" i="1"/>
  <c r="IP152" i="1"/>
  <c r="IO152" i="1"/>
  <c r="IN152" i="1"/>
  <c r="IM152" i="1"/>
  <c r="IG152" i="1" s="1"/>
  <c r="IL152" i="1"/>
  <c r="IK152" i="1"/>
  <c r="IJ152" i="1"/>
  <c r="IH152" i="1"/>
  <c r="IF152" i="1"/>
  <c r="IE152" i="1"/>
  <c r="ID152" i="1"/>
  <c r="HW152" i="1"/>
  <c r="HS152" i="1"/>
  <c r="HJ152" i="1" s="1"/>
  <c r="HG152" i="1" s="1" a="1"/>
  <c r="HG152" i="1" s="1"/>
  <c r="HR152" i="1"/>
  <c r="HQ152" i="1"/>
  <c r="HP152" i="1"/>
  <c r="HO152" i="1"/>
  <c r="HI152" i="1"/>
  <c r="HC152" i="1"/>
  <c r="HA152" i="1" a="1"/>
  <c r="HA152" i="1" s="1"/>
  <c r="GY152" i="1"/>
  <c r="GX152" i="1"/>
  <c r="GL152" i="1"/>
  <c r="GM152" i="1" s="1"/>
  <c r="GZ152" i="1" s="1"/>
  <c r="FR152" i="1"/>
  <c r="FS152" i="1" s="1"/>
  <c r="FT152" i="1" s="1"/>
  <c r="FU152" i="1" s="1"/>
  <c r="FV152" i="1" s="1"/>
  <c r="ES152" i="1" s="1"/>
  <c r="FI152" i="1"/>
  <c r="FO152" i="1" s="1"/>
  <c r="DT152" i="1"/>
  <c r="DJ152" i="1"/>
  <c r="DI152" i="1"/>
  <c r="DH152" i="1"/>
  <c r="CZ152" i="1"/>
  <c r="CY152" i="1" s="1"/>
  <c r="CV152" i="1" s="1"/>
  <c r="Z152" i="1" s="1"/>
  <c r="AI152" i="1" s="1"/>
  <c r="CX152" i="1"/>
  <c r="CW152" i="1"/>
  <c r="CT152" i="1"/>
  <c r="CS152" i="1" s="1"/>
  <c r="CQ152" i="1" s="1"/>
  <c r="DB152" i="1" s="1"/>
  <c r="CP152" i="1"/>
  <c r="AL152" i="1"/>
  <c r="OQ151" i="1"/>
  <c r="OL151" i="1"/>
  <c r="OK151" i="1"/>
  <c r="OJ151" i="1"/>
  <c r="OI151" i="1"/>
  <c r="OH151" i="1"/>
  <c r="OG151" i="1"/>
  <c r="NS151" i="1"/>
  <c r="NR151" i="1"/>
  <c r="NP151" i="1"/>
  <c r="NO151" i="1"/>
  <c r="NC151" i="1"/>
  <c r="MY151" i="1"/>
  <c r="MQ151" i="1"/>
  <c r="MP151" i="1"/>
  <c r="MK151" i="1"/>
  <c r="MJ151" i="1"/>
  <c r="ME151" i="1"/>
  <c r="MD151" i="1"/>
  <c r="LY151" i="1"/>
  <c r="LX151" i="1"/>
  <c r="LS151" i="1"/>
  <c r="LT151" i="1" s="1"/>
  <c r="LR151" i="1"/>
  <c r="LM151" i="1"/>
  <c r="LL151" i="1"/>
  <c r="LG151" i="1"/>
  <c r="LF151" i="1"/>
  <c r="LA151" i="1"/>
  <c r="KZ151" i="1"/>
  <c r="KU151" i="1"/>
  <c r="KT151" i="1"/>
  <c r="KO151" i="1"/>
  <c r="KN151" i="1"/>
  <c r="KC151" i="1"/>
  <c r="KB151" i="1"/>
  <c r="KA151" i="1"/>
  <c r="JZ151" i="1"/>
  <c r="JY151" i="1"/>
  <c r="JW151" i="1"/>
  <c r="JV151" i="1"/>
  <c r="JU151" i="1"/>
  <c r="JT151" i="1"/>
  <c r="JR151" i="1"/>
  <c r="JQ151" i="1"/>
  <c r="JP151" i="1"/>
  <c r="JO151" i="1"/>
  <c r="JK151" i="1" s="1"/>
  <c r="JC151" i="1" s="1"/>
  <c r="JD151" i="1" s="1"/>
  <c r="KI151" i="1" s="1"/>
  <c r="JN151" i="1"/>
  <c r="JM151" i="1"/>
  <c r="JL151" i="1"/>
  <c r="JJ151" i="1"/>
  <c r="JH151" i="1"/>
  <c r="JG151" i="1"/>
  <c r="JF151" i="1"/>
  <c r="JA151" i="1"/>
  <c r="IZ151" i="1"/>
  <c r="IY151" i="1"/>
  <c r="IX151" i="1"/>
  <c r="IW151" i="1"/>
  <c r="IU151" i="1"/>
  <c r="IT151" i="1"/>
  <c r="IS151" i="1"/>
  <c r="IR151" i="1"/>
  <c r="IP151" i="1"/>
  <c r="IO151" i="1"/>
  <c r="IN151" i="1"/>
  <c r="IM151" i="1"/>
  <c r="IG151" i="1" s="1"/>
  <c r="IL151" i="1"/>
  <c r="IK151" i="1"/>
  <c r="IJ151" i="1"/>
  <c r="IH151" i="1"/>
  <c r="IF151" i="1"/>
  <c r="IE151" i="1"/>
  <c r="ID151" i="1"/>
  <c r="HW151" i="1"/>
  <c r="HS151" i="1"/>
  <c r="HR151" i="1"/>
  <c r="HQ151" i="1"/>
  <c r="HP151" i="1"/>
  <c r="HO151" i="1"/>
  <c r="HJ151" i="1"/>
  <c r="HG151" i="1" s="1" a="1"/>
  <c r="HG151" i="1" s="1"/>
  <c r="HI151" i="1"/>
  <c r="HC151" i="1"/>
  <c r="HA151" i="1" a="1"/>
  <c r="HA151" i="1" s="1"/>
  <c r="GY151" i="1"/>
  <c r="GX151" i="1"/>
  <c r="GL151" i="1"/>
  <c r="GM151" i="1" s="1"/>
  <c r="GZ151" i="1" s="1"/>
  <c r="FR151" i="1"/>
  <c r="FI151" i="1"/>
  <c r="FO151" i="1" s="1"/>
  <c r="DT151" i="1"/>
  <c r="DJ151" i="1"/>
  <c r="DI151" i="1"/>
  <c r="DH151" i="1"/>
  <c r="CZ151" i="1"/>
  <c r="CY151" i="1" s="1"/>
  <c r="CV151" i="1" s="1"/>
  <c r="Z151" i="1" s="1"/>
  <c r="AI151" i="1" s="1"/>
  <c r="CX151" i="1"/>
  <c r="CW151" i="1"/>
  <c r="CT151" i="1"/>
  <c r="CS151" i="1" s="1"/>
  <c r="CQ151" i="1" s="1"/>
  <c r="DB151" i="1" s="1"/>
  <c r="CP151" i="1"/>
  <c r="DC151" i="1" s="1"/>
  <c r="AL151" i="1"/>
  <c r="OQ150" i="1"/>
  <c r="OL150" i="1"/>
  <c r="OK150" i="1"/>
  <c r="OJ150" i="1"/>
  <c r="OI150" i="1"/>
  <c r="OH150" i="1"/>
  <c r="OG150" i="1"/>
  <c r="NS150" i="1"/>
  <c r="NR150" i="1"/>
  <c r="NP150" i="1"/>
  <c r="NO150" i="1"/>
  <c r="NQ150" i="1" s="1"/>
  <c r="NC150" i="1"/>
  <c r="MY150" i="1"/>
  <c r="MQ150" i="1"/>
  <c r="MP150" i="1"/>
  <c r="MK150" i="1"/>
  <c r="MJ150" i="1"/>
  <c r="ME150" i="1"/>
  <c r="MD150" i="1"/>
  <c r="MF150" i="1" s="1"/>
  <c r="LY150" i="1"/>
  <c r="LX150" i="1"/>
  <c r="LS150" i="1"/>
  <c r="LR150" i="1"/>
  <c r="LM150" i="1"/>
  <c r="LL150" i="1"/>
  <c r="LG150" i="1"/>
  <c r="LF150" i="1"/>
  <c r="LH150" i="1" s="1"/>
  <c r="LA150" i="1"/>
  <c r="KZ150" i="1"/>
  <c r="KU150" i="1"/>
  <c r="KT150" i="1"/>
  <c r="KO150" i="1"/>
  <c r="KN150" i="1"/>
  <c r="KC150" i="1"/>
  <c r="KB150" i="1"/>
  <c r="KA150" i="1"/>
  <c r="JZ150" i="1"/>
  <c r="JY150" i="1"/>
  <c r="JW150" i="1"/>
  <c r="JV150" i="1"/>
  <c r="JU150" i="1"/>
  <c r="JT150" i="1"/>
  <c r="JR150" i="1"/>
  <c r="JQ150" i="1"/>
  <c r="JP150" i="1"/>
  <c r="JO150" i="1"/>
  <c r="JN150" i="1"/>
  <c r="JM150" i="1"/>
  <c r="JL150" i="1"/>
  <c r="JJ150" i="1"/>
  <c r="JH150" i="1"/>
  <c r="JG150" i="1"/>
  <c r="JF150" i="1"/>
  <c r="JA150" i="1"/>
  <c r="IZ150" i="1"/>
  <c r="IY150" i="1"/>
  <c r="IX150" i="1"/>
  <c r="IW150" i="1"/>
  <c r="IU150" i="1"/>
  <c r="IT150" i="1"/>
  <c r="IS150" i="1"/>
  <c r="IR150" i="1"/>
  <c r="IP150" i="1"/>
  <c r="IO150" i="1"/>
  <c r="IN150" i="1"/>
  <c r="IM150" i="1"/>
  <c r="II150" i="1" s="1"/>
  <c r="IA150" i="1" s="1"/>
  <c r="IB150" i="1" s="1"/>
  <c r="KF150" i="1" s="1"/>
  <c r="IL150" i="1"/>
  <c r="IK150" i="1"/>
  <c r="IJ150" i="1"/>
  <c r="IH150" i="1"/>
  <c r="IF150" i="1"/>
  <c r="IE150" i="1"/>
  <c r="ID150" i="1"/>
  <c r="HW150" i="1"/>
  <c r="HS150" i="1"/>
  <c r="HJ150" i="1" s="1"/>
  <c r="HG150" i="1" s="1" a="1"/>
  <c r="HG150" i="1" s="1"/>
  <c r="HR150" i="1"/>
  <c r="HQ150" i="1"/>
  <c r="HP150" i="1"/>
  <c r="HO150" i="1"/>
  <c r="HI150" i="1"/>
  <c r="HC150" i="1"/>
  <c r="HA150" i="1" a="1"/>
  <c r="HA150" i="1" s="1"/>
  <c r="GY150" i="1"/>
  <c r="GX150" i="1"/>
  <c r="GL150" i="1"/>
  <c r="GM150" i="1" s="1"/>
  <c r="GZ150" i="1" s="1"/>
  <c r="FT150" i="1"/>
  <c r="FU150" i="1" s="1"/>
  <c r="FV150" i="1" s="1"/>
  <c r="ES150" i="1" s="1"/>
  <c r="FR150" i="1"/>
  <c r="FS150" i="1" s="1"/>
  <c r="FI150" i="1"/>
  <c r="FO150" i="1" s="1"/>
  <c r="DT150" i="1"/>
  <c r="DJ150" i="1"/>
  <c r="DI150" i="1"/>
  <c r="DH150" i="1"/>
  <c r="CZ150" i="1"/>
  <c r="CY150" i="1" s="1"/>
  <c r="CV150" i="1" s="1"/>
  <c r="Z150" i="1" s="1"/>
  <c r="AI150" i="1" s="1"/>
  <c r="CX150" i="1"/>
  <c r="CW150" i="1"/>
  <c r="CT150" i="1"/>
  <c r="CS150" i="1" s="1"/>
  <c r="CQ150" i="1" s="1"/>
  <c r="DB150" i="1" s="1"/>
  <c r="CP150" i="1"/>
  <c r="AL150" i="1"/>
  <c r="OQ149" i="1"/>
  <c r="OL149" i="1"/>
  <c r="OK149" i="1"/>
  <c r="OJ149" i="1"/>
  <c r="OI149" i="1"/>
  <c r="OH149" i="1"/>
  <c r="OG149" i="1"/>
  <c r="NS149" i="1"/>
  <c r="NR149" i="1"/>
  <c r="NP149" i="1"/>
  <c r="NO149" i="1"/>
  <c r="NC149" i="1"/>
  <c r="MY149" i="1"/>
  <c r="MQ149" i="1"/>
  <c r="MP149" i="1"/>
  <c r="MR149" i="1" s="1"/>
  <c r="MK149" i="1"/>
  <c r="MJ149" i="1"/>
  <c r="ME149" i="1"/>
  <c r="MD149" i="1"/>
  <c r="LY149" i="1"/>
  <c r="LX149" i="1"/>
  <c r="LS149" i="1"/>
  <c r="LR149" i="1"/>
  <c r="LM149" i="1"/>
  <c r="LL149" i="1"/>
  <c r="LG149" i="1"/>
  <c r="LF149" i="1"/>
  <c r="LA149" i="1"/>
  <c r="LB149" i="1" s="1"/>
  <c r="KZ149" i="1"/>
  <c r="KU149" i="1"/>
  <c r="KT149" i="1"/>
  <c r="KO149" i="1"/>
  <c r="KN149" i="1"/>
  <c r="KC149" i="1"/>
  <c r="KB149" i="1"/>
  <c r="KA149" i="1"/>
  <c r="JZ149" i="1"/>
  <c r="JY149" i="1"/>
  <c r="JW149" i="1"/>
  <c r="JV149" i="1"/>
  <c r="JU149" i="1"/>
  <c r="JT149" i="1"/>
  <c r="JR149" i="1"/>
  <c r="JQ149" i="1"/>
  <c r="JP149" i="1"/>
  <c r="JO149" i="1"/>
  <c r="JN149" i="1"/>
  <c r="JM149" i="1"/>
  <c r="JL149" i="1"/>
  <c r="JJ149" i="1"/>
  <c r="JH149" i="1"/>
  <c r="JG149" i="1"/>
  <c r="JF149" i="1"/>
  <c r="JA149" i="1"/>
  <c r="IZ149" i="1"/>
  <c r="IY149" i="1"/>
  <c r="IX149" i="1"/>
  <c r="IW149" i="1"/>
  <c r="IU149" i="1"/>
  <c r="IT149" i="1"/>
  <c r="IS149" i="1"/>
  <c r="IR149" i="1"/>
  <c r="IP149" i="1"/>
  <c r="IO149" i="1"/>
  <c r="IN149" i="1"/>
  <c r="IM149" i="1"/>
  <c r="IL149" i="1"/>
  <c r="IK149" i="1"/>
  <c r="IJ149" i="1"/>
  <c r="IH149" i="1"/>
  <c r="IF149" i="1"/>
  <c r="IE149" i="1"/>
  <c r="ID149" i="1"/>
  <c r="HW149" i="1"/>
  <c r="HS149" i="1"/>
  <c r="HJ149" i="1" s="1"/>
  <c r="HG149" i="1" s="1" a="1"/>
  <c r="HG149" i="1" s="1"/>
  <c r="HR149" i="1"/>
  <c r="HQ149" i="1"/>
  <c r="HP149" i="1"/>
  <c r="HO149" i="1"/>
  <c r="HI149" i="1"/>
  <c r="HC149" i="1"/>
  <c r="HA149" i="1" a="1"/>
  <c r="HA149" i="1" s="1"/>
  <c r="GY149" i="1"/>
  <c r="GX149" i="1"/>
  <c r="GL149" i="1"/>
  <c r="GM149" i="1" s="1"/>
  <c r="GZ149" i="1" s="1"/>
  <c r="FR149" i="1"/>
  <c r="FS149" i="1" s="1"/>
  <c r="FT149" i="1" s="1"/>
  <c r="FU149" i="1" s="1"/>
  <c r="FV149" i="1" s="1"/>
  <c r="ES149" i="1" s="1"/>
  <c r="FI149" i="1"/>
  <c r="FO149" i="1" s="1"/>
  <c r="DT149" i="1"/>
  <c r="DJ149" i="1"/>
  <c r="DI149" i="1"/>
  <c r="DH149" i="1"/>
  <c r="CZ149" i="1"/>
  <c r="CY149" i="1" s="1"/>
  <c r="CV149" i="1" s="1"/>
  <c r="Z149" i="1" s="1"/>
  <c r="AI149" i="1" s="1"/>
  <c r="CX149" i="1"/>
  <c r="CW149" i="1"/>
  <c r="CT149" i="1"/>
  <c r="CS149" i="1" s="1"/>
  <c r="CQ149" i="1" s="1"/>
  <c r="DB149" i="1" s="1"/>
  <c r="CP149" i="1"/>
  <c r="DC149" i="1" s="1"/>
  <c r="AL149" i="1"/>
  <c r="OQ148" i="1"/>
  <c r="OL148" i="1"/>
  <c r="OO148" i="1" s="1"/>
  <c r="OK148" i="1"/>
  <c r="OJ148" i="1"/>
  <c r="OI148" i="1"/>
  <c r="OH148" i="1"/>
  <c r="OG148" i="1"/>
  <c r="NS148" i="1"/>
  <c r="NR148" i="1"/>
  <c r="NP148" i="1"/>
  <c r="NO148" i="1"/>
  <c r="NC148" i="1"/>
  <c r="MY148" i="1"/>
  <c r="MQ148" i="1"/>
  <c r="MP148" i="1"/>
  <c r="MK148" i="1"/>
  <c r="MJ148" i="1"/>
  <c r="ME148" i="1"/>
  <c r="MD148" i="1"/>
  <c r="LY148" i="1"/>
  <c r="LX148" i="1"/>
  <c r="LS148" i="1"/>
  <c r="LR148" i="1"/>
  <c r="LM148" i="1"/>
  <c r="LL148" i="1"/>
  <c r="LG148" i="1"/>
  <c r="LF148" i="1"/>
  <c r="LA148" i="1"/>
  <c r="KZ148" i="1"/>
  <c r="KU148" i="1"/>
  <c r="KT148" i="1"/>
  <c r="KO148" i="1"/>
  <c r="KN148" i="1"/>
  <c r="KC148" i="1"/>
  <c r="KB148" i="1"/>
  <c r="KA148" i="1"/>
  <c r="JZ148" i="1"/>
  <c r="JY148" i="1"/>
  <c r="JW148" i="1"/>
  <c r="JV148" i="1"/>
  <c r="JU148" i="1"/>
  <c r="JT148" i="1"/>
  <c r="JR148" i="1"/>
  <c r="JQ148" i="1"/>
  <c r="JP148" i="1"/>
  <c r="JO148" i="1"/>
  <c r="JK148" i="1" s="1"/>
  <c r="JN148" i="1"/>
  <c r="JM148" i="1"/>
  <c r="JL148" i="1"/>
  <c r="JJ148" i="1"/>
  <c r="JH148" i="1"/>
  <c r="JG148" i="1"/>
  <c r="JF148" i="1"/>
  <c r="JA148" i="1"/>
  <c r="IZ148" i="1"/>
  <c r="IY148" i="1"/>
  <c r="IX148" i="1"/>
  <c r="IW148" i="1"/>
  <c r="IU148" i="1"/>
  <c r="IT148" i="1"/>
  <c r="IS148" i="1"/>
  <c r="IR148" i="1"/>
  <c r="IP148" i="1"/>
  <c r="IO148" i="1"/>
  <c r="IN148" i="1"/>
  <c r="IM148" i="1"/>
  <c r="IL148" i="1"/>
  <c r="IK148" i="1"/>
  <c r="IJ148" i="1"/>
  <c r="IH148" i="1"/>
  <c r="IF148" i="1"/>
  <c r="IE148" i="1"/>
  <c r="ID148" i="1"/>
  <c r="HW148" i="1"/>
  <c r="HS148" i="1"/>
  <c r="HJ148" i="1" s="1"/>
  <c r="HG148" i="1" s="1" a="1"/>
  <c r="HG148" i="1" s="1"/>
  <c r="HR148" i="1"/>
  <c r="HQ148" i="1"/>
  <c r="HP148" i="1"/>
  <c r="HO148" i="1"/>
  <c r="HI148" i="1"/>
  <c r="HC148" i="1"/>
  <c r="HA148" i="1" a="1"/>
  <c r="HA148" i="1" s="1"/>
  <c r="GY148" i="1"/>
  <c r="GX148" i="1"/>
  <c r="GL148" i="1"/>
  <c r="GM148" i="1" s="1"/>
  <c r="GZ148" i="1" s="1"/>
  <c r="FR148" i="1"/>
  <c r="FS148" i="1" s="1"/>
  <c r="FT148" i="1" s="1"/>
  <c r="FU148" i="1" s="1"/>
  <c r="FV148" i="1" s="1"/>
  <c r="ES148" i="1" s="1"/>
  <c r="FI148" i="1"/>
  <c r="FO148" i="1" s="1"/>
  <c r="DT148" i="1"/>
  <c r="DJ148" i="1"/>
  <c r="DI148" i="1"/>
  <c r="DH148" i="1"/>
  <c r="CZ148" i="1"/>
  <c r="CY148" i="1" s="1"/>
  <c r="CV148" i="1" s="1"/>
  <c r="Z148" i="1" s="1"/>
  <c r="AI148" i="1" s="1"/>
  <c r="CX148" i="1"/>
  <c r="CW148" i="1"/>
  <c r="CT148" i="1"/>
  <c r="CS148" i="1" s="1"/>
  <c r="CQ148" i="1" s="1"/>
  <c r="DB148" i="1" s="1"/>
  <c r="CP148" i="1"/>
  <c r="AL148" i="1"/>
  <c r="OQ147" i="1"/>
  <c r="OL147" i="1"/>
  <c r="OK147" i="1"/>
  <c r="OJ147" i="1"/>
  <c r="OI147" i="1"/>
  <c r="OH147" i="1"/>
  <c r="OG147" i="1"/>
  <c r="NS147" i="1"/>
  <c r="NR147" i="1"/>
  <c r="NT147" i="1" s="1"/>
  <c r="NP147" i="1"/>
  <c r="NO147" i="1"/>
  <c r="NC147" i="1"/>
  <c r="MY147" i="1"/>
  <c r="MQ147" i="1"/>
  <c r="MP147" i="1"/>
  <c r="MK147" i="1"/>
  <c r="MJ147" i="1"/>
  <c r="ML147" i="1" s="1"/>
  <c r="ME147" i="1"/>
  <c r="MD147" i="1"/>
  <c r="LY147" i="1"/>
  <c r="LX147" i="1"/>
  <c r="LS147" i="1"/>
  <c r="LR147" i="1"/>
  <c r="LM147" i="1"/>
  <c r="LL147" i="1"/>
  <c r="LN147" i="1" s="1"/>
  <c r="LG147" i="1"/>
  <c r="LF147" i="1"/>
  <c r="LA147" i="1"/>
  <c r="KZ147" i="1"/>
  <c r="KU147" i="1"/>
  <c r="KT147" i="1"/>
  <c r="KO147" i="1"/>
  <c r="KN147" i="1"/>
  <c r="KC147" i="1"/>
  <c r="KB147" i="1"/>
  <c r="KA147" i="1"/>
  <c r="JZ147" i="1"/>
  <c r="JY147" i="1"/>
  <c r="JW147" i="1"/>
  <c r="JV147" i="1"/>
  <c r="JU147" i="1"/>
  <c r="JT147" i="1"/>
  <c r="JR147" i="1"/>
  <c r="JQ147" i="1"/>
  <c r="JP147" i="1"/>
  <c r="JO147" i="1"/>
  <c r="JI147" i="1" s="1"/>
  <c r="JN147" i="1"/>
  <c r="JM147" i="1"/>
  <c r="JL147" i="1"/>
  <c r="JJ147" i="1"/>
  <c r="JH147" i="1"/>
  <c r="JG147" i="1"/>
  <c r="JF147" i="1"/>
  <c r="JA147" i="1"/>
  <c r="IZ147" i="1"/>
  <c r="IY147" i="1"/>
  <c r="IX147" i="1"/>
  <c r="IW147" i="1"/>
  <c r="IU147" i="1"/>
  <c r="IT147" i="1"/>
  <c r="IS147" i="1"/>
  <c r="IR147" i="1"/>
  <c r="IP147" i="1"/>
  <c r="IO147" i="1"/>
  <c r="IN147" i="1"/>
  <c r="IM147" i="1"/>
  <c r="IG147" i="1" s="1"/>
  <c r="IL147" i="1"/>
  <c r="IK147" i="1"/>
  <c r="IJ147" i="1"/>
  <c r="IH147" i="1"/>
  <c r="IF147" i="1"/>
  <c r="IE147" i="1"/>
  <c r="ID147" i="1"/>
  <c r="HW147" i="1"/>
  <c r="HS147" i="1"/>
  <c r="HJ147" i="1" s="1"/>
  <c r="HG147" i="1" s="1" a="1"/>
  <c r="HG147" i="1" s="1"/>
  <c r="HR147" i="1"/>
  <c r="HQ147" i="1"/>
  <c r="HP147" i="1"/>
  <c r="HO147" i="1"/>
  <c r="HI147" i="1"/>
  <c r="HC147" i="1"/>
  <c r="HA147" i="1" a="1"/>
  <c r="HA147" i="1" s="1"/>
  <c r="GY147" i="1"/>
  <c r="GX147" i="1"/>
  <c r="GL147" i="1"/>
  <c r="GM147" i="1" s="1"/>
  <c r="GZ147" i="1" s="1"/>
  <c r="FR147" i="1"/>
  <c r="FS147" i="1" s="1"/>
  <c r="FI147" i="1"/>
  <c r="FO147" i="1" s="1"/>
  <c r="DT147" i="1"/>
  <c r="DJ147" i="1"/>
  <c r="DI147" i="1"/>
  <c r="DH147" i="1"/>
  <c r="CZ147" i="1"/>
  <c r="CY147" i="1" s="1"/>
  <c r="CV147" i="1" s="1"/>
  <c r="Z147" i="1" s="1"/>
  <c r="AI147" i="1" s="1"/>
  <c r="CX147" i="1"/>
  <c r="CW147" i="1"/>
  <c r="CT147" i="1"/>
  <c r="CS147" i="1" s="1"/>
  <c r="CQ147" i="1" s="1"/>
  <c r="DB147" i="1" s="1"/>
  <c r="CP147" i="1"/>
  <c r="DC147" i="1" s="1"/>
  <c r="AL147" i="1"/>
  <c r="OQ146" i="1"/>
  <c r="OL146" i="1"/>
  <c r="OK146" i="1"/>
  <c r="OJ146" i="1"/>
  <c r="OI146" i="1"/>
  <c r="OH146" i="1"/>
  <c r="OG146" i="1"/>
  <c r="NS146" i="1"/>
  <c r="NR146" i="1"/>
  <c r="NP146" i="1"/>
  <c r="NO146" i="1"/>
  <c r="NC146" i="1"/>
  <c r="MY146" i="1"/>
  <c r="MQ146" i="1"/>
  <c r="MP146" i="1"/>
  <c r="MK146" i="1"/>
  <c r="MJ146" i="1"/>
  <c r="ME146" i="1"/>
  <c r="MD146" i="1"/>
  <c r="LY146" i="1"/>
  <c r="LX146" i="1"/>
  <c r="LS146" i="1"/>
  <c r="LR146" i="1"/>
  <c r="LM146" i="1"/>
  <c r="LL146" i="1"/>
  <c r="LG146" i="1"/>
  <c r="LF146" i="1"/>
  <c r="LA146" i="1"/>
  <c r="KZ146" i="1"/>
  <c r="KU146" i="1"/>
  <c r="KT146" i="1"/>
  <c r="KO146" i="1"/>
  <c r="KN146" i="1"/>
  <c r="KC146" i="1"/>
  <c r="KB146" i="1"/>
  <c r="KA146" i="1"/>
  <c r="JZ146" i="1"/>
  <c r="JY146" i="1"/>
  <c r="JW146" i="1"/>
  <c r="JV146" i="1"/>
  <c r="JU146" i="1"/>
  <c r="JT146" i="1"/>
  <c r="JR146" i="1"/>
  <c r="JQ146" i="1"/>
  <c r="JP146" i="1"/>
  <c r="JO146" i="1"/>
  <c r="JN146" i="1"/>
  <c r="JM146" i="1"/>
  <c r="JL146" i="1"/>
  <c r="JJ146" i="1"/>
  <c r="JH146" i="1"/>
  <c r="JG146" i="1"/>
  <c r="JF146" i="1"/>
  <c r="JA146" i="1"/>
  <c r="IZ146" i="1"/>
  <c r="IY146" i="1"/>
  <c r="IX146" i="1"/>
  <c r="IW146" i="1"/>
  <c r="IU146" i="1"/>
  <c r="IT146" i="1"/>
  <c r="IS146" i="1"/>
  <c r="IR146" i="1"/>
  <c r="IP146" i="1"/>
  <c r="IO146" i="1"/>
  <c r="IN146" i="1"/>
  <c r="IM146" i="1"/>
  <c r="II146" i="1" s="1"/>
  <c r="IA146" i="1" s="1"/>
  <c r="IB146" i="1" s="1"/>
  <c r="KF146" i="1" s="1"/>
  <c r="LI146" i="1" s="1"/>
  <c r="IL146" i="1"/>
  <c r="IK146" i="1"/>
  <c r="IJ146" i="1"/>
  <c r="IH146" i="1"/>
  <c r="IF146" i="1"/>
  <c r="IE146" i="1"/>
  <c r="ID146" i="1"/>
  <c r="HW146" i="1"/>
  <c r="HS146" i="1"/>
  <c r="HJ146" i="1" s="1"/>
  <c r="HG146" i="1" s="1" a="1"/>
  <c r="HG146" i="1" s="1"/>
  <c r="HR146" i="1"/>
  <c r="HQ146" i="1"/>
  <c r="HP146" i="1"/>
  <c r="HO146" i="1"/>
  <c r="HI146" i="1"/>
  <c r="HC146" i="1"/>
  <c r="HA146" i="1" a="1"/>
  <c r="HA146" i="1" s="1"/>
  <c r="GY146" i="1"/>
  <c r="GX146" i="1"/>
  <c r="GL146" i="1"/>
  <c r="GM146" i="1" s="1"/>
  <c r="GZ146" i="1" s="1"/>
  <c r="FR146" i="1"/>
  <c r="FI146" i="1"/>
  <c r="FO146" i="1" s="1"/>
  <c r="DT146" i="1"/>
  <c r="DJ146" i="1"/>
  <c r="DI146" i="1"/>
  <c r="DH146" i="1"/>
  <c r="CZ146" i="1"/>
  <c r="CY146" i="1" s="1"/>
  <c r="CV146" i="1" s="1"/>
  <c r="Z146" i="1" s="1"/>
  <c r="AI146" i="1" s="1"/>
  <c r="CX146" i="1"/>
  <c r="CW146" i="1"/>
  <c r="CT146" i="1"/>
  <c r="CS146" i="1" s="1"/>
  <c r="CQ146" i="1" s="1"/>
  <c r="CP146" i="1"/>
  <c r="DC146" i="1" s="1"/>
  <c r="AL146" i="1"/>
  <c r="OQ145" i="1"/>
  <c r="OL145" i="1"/>
  <c r="OK145" i="1"/>
  <c r="OJ145" i="1"/>
  <c r="OI145" i="1"/>
  <c r="OH145" i="1"/>
  <c r="OG145" i="1"/>
  <c r="NS145" i="1"/>
  <c r="NR145" i="1"/>
  <c r="NP145" i="1"/>
  <c r="NO145" i="1"/>
  <c r="NC145" i="1"/>
  <c r="MY145" i="1"/>
  <c r="MQ145" i="1"/>
  <c r="MP145" i="1"/>
  <c r="MK145" i="1"/>
  <c r="MJ145" i="1"/>
  <c r="ME145" i="1"/>
  <c r="MD145" i="1"/>
  <c r="LY145" i="1"/>
  <c r="LX145" i="1"/>
  <c r="LS145" i="1"/>
  <c r="LR145" i="1"/>
  <c r="LM145" i="1"/>
  <c r="LL145" i="1"/>
  <c r="LG145" i="1"/>
  <c r="LF145" i="1"/>
  <c r="LA145" i="1"/>
  <c r="KZ145" i="1"/>
  <c r="KU145" i="1"/>
  <c r="KT145" i="1"/>
  <c r="KO145" i="1"/>
  <c r="KN145" i="1"/>
  <c r="KC145" i="1"/>
  <c r="KB145" i="1"/>
  <c r="KA145" i="1"/>
  <c r="JZ145" i="1"/>
  <c r="JY145" i="1"/>
  <c r="JW145" i="1"/>
  <c r="JV145" i="1"/>
  <c r="JU145" i="1"/>
  <c r="JT145" i="1"/>
  <c r="JR145" i="1"/>
  <c r="JQ145" i="1"/>
  <c r="JP145" i="1"/>
  <c r="JO145" i="1"/>
  <c r="JK145" i="1" s="1"/>
  <c r="JE145" i="1" s="1"/>
  <c r="JN145" i="1"/>
  <c r="JM145" i="1"/>
  <c r="JL145" i="1"/>
  <c r="JJ145" i="1"/>
  <c r="JH145" i="1"/>
  <c r="JG145" i="1"/>
  <c r="JF145" i="1"/>
  <c r="JA145" i="1"/>
  <c r="IZ145" i="1"/>
  <c r="IY145" i="1"/>
  <c r="IX145" i="1"/>
  <c r="IW145" i="1"/>
  <c r="IU145" i="1"/>
  <c r="IT145" i="1"/>
  <c r="IS145" i="1"/>
  <c r="IR145" i="1"/>
  <c r="IP145" i="1"/>
  <c r="IO145" i="1"/>
  <c r="IN145" i="1"/>
  <c r="IM145" i="1"/>
  <c r="IG145" i="1" s="1"/>
  <c r="IL145" i="1"/>
  <c r="IK145" i="1"/>
  <c r="IJ145" i="1"/>
  <c r="IH145" i="1"/>
  <c r="IF145" i="1"/>
  <c r="IE145" i="1"/>
  <c r="ID145" i="1"/>
  <c r="HW145" i="1"/>
  <c r="HS145" i="1"/>
  <c r="HJ145" i="1" s="1"/>
  <c r="HG145" i="1" s="1" a="1"/>
  <c r="HG145" i="1" s="1"/>
  <c r="HR145" i="1"/>
  <c r="HQ145" i="1"/>
  <c r="HP145" i="1"/>
  <c r="HO145" i="1"/>
  <c r="HI145" i="1"/>
  <c r="HC145" i="1"/>
  <c r="HA145" i="1" a="1"/>
  <c r="HA145" i="1" s="1"/>
  <c r="GY145" i="1"/>
  <c r="GX145" i="1"/>
  <c r="GL145" i="1"/>
  <c r="GM145" i="1" s="1"/>
  <c r="GZ145" i="1" s="1"/>
  <c r="FR145" i="1"/>
  <c r="FS145" i="1" s="1"/>
  <c r="FI145" i="1"/>
  <c r="FO145" i="1" s="1"/>
  <c r="DT145" i="1"/>
  <c r="DJ145" i="1"/>
  <c r="DI145" i="1"/>
  <c r="DH145" i="1"/>
  <c r="CZ145" i="1"/>
  <c r="CY145" i="1" s="1"/>
  <c r="CV145" i="1" s="1"/>
  <c r="Z145" i="1" s="1"/>
  <c r="AI145" i="1" s="1"/>
  <c r="CX145" i="1"/>
  <c r="CW145" i="1"/>
  <c r="CT145" i="1"/>
  <c r="CS145" i="1" s="1"/>
  <c r="CQ145" i="1" s="1"/>
  <c r="DB145" i="1" s="1"/>
  <c r="CP145" i="1"/>
  <c r="AL145" i="1"/>
  <c r="OQ144" i="1"/>
  <c r="OL144" i="1"/>
  <c r="OK144" i="1"/>
  <c r="OJ144" i="1"/>
  <c r="OI144" i="1"/>
  <c r="OH144" i="1"/>
  <c r="OG144" i="1"/>
  <c r="NS144" i="1"/>
  <c r="NR144" i="1"/>
  <c r="NT144" i="1" s="1"/>
  <c r="NP144" i="1"/>
  <c r="NO144" i="1"/>
  <c r="NC144" i="1"/>
  <c r="MY144" i="1"/>
  <c r="MQ144" i="1"/>
  <c r="MP144" i="1"/>
  <c r="MK144" i="1"/>
  <c r="MJ144" i="1"/>
  <c r="ML144" i="1" s="1"/>
  <c r="ME144" i="1"/>
  <c r="MD144" i="1"/>
  <c r="LY144" i="1"/>
  <c r="LX144" i="1"/>
  <c r="LS144" i="1"/>
  <c r="LR144" i="1"/>
  <c r="LM144" i="1"/>
  <c r="LL144" i="1"/>
  <c r="LN144" i="1" s="1"/>
  <c r="LG144" i="1"/>
  <c r="LF144" i="1"/>
  <c r="LA144" i="1"/>
  <c r="KZ144" i="1"/>
  <c r="KU144" i="1"/>
  <c r="KT144" i="1"/>
  <c r="KV144" i="1" s="1"/>
  <c r="KO144" i="1"/>
  <c r="KN144" i="1"/>
  <c r="KC144" i="1"/>
  <c r="KB144" i="1"/>
  <c r="KA144" i="1"/>
  <c r="JZ144" i="1"/>
  <c r="JY144" i="1"/>
  <c r="JW144" i="1"/>
  <c r="JV144" i="1"/>
  <c r="JU144" i="1"/>
  <c r="JT144" i="1"/>
  <c r="JR144" i="1"/>
  <c r="JQ144" i="1"/>
  <c r="JP144" i="1"/>
  <c r="JO144" i="1"/>
  <c r="JI144" i="1" s="1"/>
  <c r="JN144" i="1"/>
  <c r="JM144" i="1"/>
  <c r="JL144" i="1"/>
  <c r="JJ144" i="1"/>
  <c r="JH144" i="1"/>
  <c r="JG144" i="1"/>
  <c r="JF144" i="1"/>
  <c r="JA144" i="1"/>
  <c r="IZ144" i="1"/>
  <c r="IY144" i="1"/>
  <c r="IX144" i="1"/>
  <c r="IW144" i="1"/>
  <c r="IU144" i="1"/>
  <c r="IT144" i="1"/>
  <c r="IS144" i="1"/>
  <c r="IR144" i="1"/>
  <c r="IP144" i="1"/>
  <c r="IO144" i="1"/>
  <c r="IN144" i="1"/>
  <c r="IM144" i="1"/>
  <c r="IG144" i="1" s="1"/>
  <c r="IL144" i="1"/>
  <c r="IK144" i="1"/>
  <c r="IJ144" i="1"/>
  <c r="IH144" i="1"/>
  <c r="IF144" i="1"/>
  <c r="IE144" i="1"/>
  <c r="ID144" i="1"/>
  <c r="HW144" i="1"/>
  <c r="HS144" i="1"/>
  <c r="HJ144" i="1" s="1"/>
  <c r="HG144" i="1" s="1" a="1"/>
  <c r="HG144" i="1" s="1"/>
  <c r="HR144" i="1"/>
  <c r="HQ144" i="1"/>
  <c r="HP144" i="1"/>
  <c r="HO144" i="1"/>
  <c r="HI144" i="1"/>
  <c r="HC144" i="1"/>
  <c r="HA144" i="1" a="1"/>
  <c r="HA144" i="1" s="1"/>
  <c r="GY144" i="1"/>
  <c r="GX144" i="1"/>
  <c r="GL144" i="1"/>
  <c r="GM144" i="1" s="1"/>
  <c r="GZ144" i="1" s="1"/>
  <c r="FR144" i="1"/>
  <c r="FS144" i="1" s="1"/>
  <c r="FI144" i="1"/>
  <c r="FO144" i="1" s="1"/>
  <c r="DT144" i="1"/>
  <c r="DJ144" i="1"/>
  <c r="DI144" i="1"/>
  <c r="DH144" i="1"/>
  <c r="CZ144" i="1"/>
  <c r="CY144" i="1" s="1"/>
  <c r="CV144" i="1" s="1"/>
  <c r="Z144" i="1" s="1"/>
  <c r="AI144" i="1" s="1"/>
  <c r="CX144" i="1"/>
  <c r="CW144" i="1"/>
  <c r="CT144" i="1"/>
  <c r="CS144" i="1" s="1"/>
  <c r="CQ144" i="1" s="1"/>
  <c r="DB144" i="1" s="1"/>
  <c r="CP144" i="1"/>
  <c r="AL144" i="1"/>
  <c r="OQ143" i="1"/>
  <c r="OL143" i="1"/>
  <c r="OK143" i="1"/>
  <c r="OJ143" i="1"/>
  <c r="OI143" i="1"/>
  <c r="OH143" i="1"/>
  <c r="OG143" i="1"/>
  <c r="NS143" i="1"/>
  <c r="NR143" i="1"/>
  <c r="NP143" i="1"/>
  <c r="NO143" i="1"/>
  <c r="NC143" i="1"/>
  <c r="MY143" i="1"/>
  <c r="MQ143" i="1"/>
  <c r="MP143" i="1"/>
  <c r="MK143" i="1"/>
  <c r="MJ143" i="1"/>
  <c r="ME143" i="1"/>
  <c r="MD143" i="1"/>
  <c r="LY143" i="1"/>
  <c r="LX143" i="1"/>
  <c r="LS143" i="1"/>
  <c r="LR143" i="1"/>
  <c r="LM143" i="1"/>
  <c r="LL143" i="1"/>
  <c r="LG143" i="1"/>
  <c r="LF143" i="1"/>
  <c r="LA143" i="1"/>
  <c r="KZ143" i="1"/>
  <c r="KU143" i="1"/>
  <c r="KT143" i="1"/>
  <c r="KO143" i="1"/>
  <c r="KN143" i="1"/>
  <c r="KC143" i="1"/>
  <c r="KB143" i="1"/>
  <c r="KA143" i="1"/>
  <c r="JZ143" i="1"/>
  <c r="JY143" i="1"/>
  <c r="JW143" i="1"/>
  <c r="JV143" i="1"/>
  <c r="JU143" i="1"/>
  <c r="JT143" i="1"/>
  <c r="JR143" i="1"/>
  <c r="JQ143" i="1"/>
  <c r="JP143" i="1"/>
  <c r="JO143" i="1"/>
  <c r="JN143" i="1"/>
  <c r="JM143" i="1"/>
  <c r="JL143" i="1"/>
  <c r="JJ143" i="1"/>
  <c r="JH143" i="1"/>
  <c r="JG143" i="1"/>
  <c r="JF143" i="1"/>
  <c r="JA143" i="1"/>
  <c r="IZ143" i="1"/>
  <c r="IY143" i="1"/>
  <c r="IX143" i="1"/>
  <c r="IW143" i="1"/>
  <c r="IU143" i="1"/>
  <c r="IT143" i="1"/>
  <c r="IS143" i="1"/>
  <c r="IR143" i="1"/>
  <c r="IP143" i="1"/>
  <c r="IO143" i="1"/>
  <c r="IN143" i="1"/>
  <c r="IM143" i="1"/>
  <c r="IG143" i="1" s="1"/>
  <c r="IL143" i="1"/>
  <c r="IK143" i="1"/>
  <c r="IJ143" i="1"/>
  <c r="IH143" i="1"/>
  <c r="IF143" i="1"/>
  <c r="IE143" i="1"/>
  <c r="ID143" i="1"/>
  <c r="HW143" i="1"/>
  <c r="HS143" i="1"/>
  <c r="HJ143" i="1" s="1"/>
  <c r="HG143" i="1" s="1" a="1"/>
  <c r="HG143" i="1" s="1"/>
  <c r="HR143" i="1"/>
  <c r="HQ143" i="1"/>
  <c r="HP143" i="1"/>
  <c r="HO143" i="1"/>
  <c r="HI143" i="1"/>
  <c r="HC143" i="1"/>
  <c r="HA143" i="1" a="1"/>
  <c r="HA143" i="1" s="1"/>
  <c r="GY143" i="1"/>
  <c r="GX143" i="1"/>
  <c r="GL143" i="1"/>
  <c r="GM143" i="1" s="1"/>
  <c r="GZ143" i="1" s="1"/>
  <c r="FR143" i="1"/>
  <c r="FS143" i="1" s="1"/>
  <c r="FI143" i="1"/>
  <c r="FO143" i="1" s="1"/>
  <c r="DT143" i="1"/>
  <c r="DJ143" i="1"/>
  <c r="DI143" i="1"/>
  <c r="DH143" i="1"/>
  <c r="EB143" i="1" s="1"/>
  <c r="EH143" i="1" s="1"/>
  <c r="CZ143" i="1"/>
  <c r="CY143" i="1" s="1"/>
  <c r="CV143" i="1" s="1"/>
  <c r="Z143" i="1" s="1"/>
  <c r="AI143" i="1" s="1"/>
  <c r="CX143" i="1"/>
  <c r="CW143" i="1"/>
  <c r="CT143" i="1"/>
  <c r="CS143" i="1" s="1"/>
  <c r="CQ143" i="1" s="1"/>
  <c r="DB143" i="1" s="1"/>
  <c r="CP143" i="1"/>
  <c r="DC143" i="1" s="1"/>
  <c r="AL143" i="1"/>
  <c r="OQ142" i="1"/>
  <c r="OO142" i="1"/>
  <c r="OL142" i="1"/>
  <c r="OK142" i="1"/>
  <c r="OJ142" i="1"/>
  <c r="OI142" i="1"/>
  <c r="OH142" i="1"/>
  <c r="OG142" i="1"/>
  <c r="NS142" i="1"/>
  <c r="NR142" i="1"/>
  <c r="NT142" i="1" s="1"/>
  <c r="NP142" i="1"/>
  <c r="NO142" i="1"/>
  <c r="NC142" i="1"/>
  <c r="NG142" i="1" s="1"/>
  <c r="MY142" i="1"/>
  <c r="MQ142" i="1"/>
  <c r="MP142" i="1"/>
  <c r="MK142" i="1"/>
  <c r="MJ142" i="1"/>
  <c r="ME142" i="1"/>
  <c r="MD142" i="1"/>
  <c r="LY142" i="1"/>
  <c r="LX142" i="1"/>
  <c r="LS142" i="1"/>
  <c r="LR142" i="1"/>
  <c r="LM142" i="1"/>
  <c r="LL142" i="1"/>
  <c r="LG142" i="1"/>
  <c r="LF142" i="1"/>
  <c r="LA142" i="1"/>
  <c r="KZ142" i="1"/>
  <c r="KU142" i="1"/>
  <c r="KT142" i="1"/>
  <c r="KO142" i="1"/>
  <c r="KN142" i="1"/>
  <c r="KP142" i="1" s="1"/>
  <c r="KC142" i="1"/>
  <c r="KB142" i="1"/>
  <c r="KA142" i="1"/>
  <c r="JZ142" i="1"/>
  <c r="JY142" i="1"/>
  <c r="JW142" i="1"/>
  <c r="JV142" i="1"/>
  <c r="JU142" i="1"/>
  <c r="JT142" i="1"/>
  <c r="JR142" i="1"/>
  <c r="JQ142" i="1"/>
  <c r="JP142" i="1"/>
  <c r="JO142" i="1"/>
  <c r="JK142" i="1" s="1"/>
  <c r="JN142" i="1"/>
  <c r="JM142" i="1"/>
  <c r="JL142" i="1"/>
  <c r="JJ142" i="1"/>
  <c r="JH142" i="1"/>
  <c r="JG142" i="1"/>
  <c r="JF142" i="1"/>
  <c r="JA142" i="1"/>
  <c r="IZ142" i="1"/>
  <c r="IY142" i="1"/>
  <c r="IX142" i="1"/>
  <c r="IW142" i="1"/>
  <c r="IU142" i="1"/>
  <c r="IT142" i="1"/>
  <c r="IS142" i="1"/>
  <c r="IR142" i="1"/>
  <c r="IP142" i="1"/>
  <c r="IO142" i="1"/>
  <c r="IN142" i="1"/>
  <c r="IM142" i="1"/>
  <c r="II142" i="1" s="1"/>
  <c r="IL142" i="1"/>
  <c r="IK142" i="1"/>
  <c r="IJ142" i="1"/>
  <c r="IH142" i="1"/>
  <c r="IF142" i="1"/>
  <c r="IE142" i="1"/>
  <c r="ID142" i="1"/>
  <c r="HW142" i="1"/>
  <c r="HS142" i="1"/>
  <c r="HJ142" i="1" s="1"/>
  <c r="HG142" i="1" s="1" a="1"/>
  <c r="HG142" i="1" s="1"/>
  <c r="HR142" i="1"/>
  <c r="HQ142" i="1"/>
  <c r="HP142" i="1"/>
  <c r="HO142" i="1"/>
  <c r="HI142" i="1"/>
  <c r="HC142" i="1"/>
  <c r="HA142" i="1" a="1"/>
  <c r="HA142" i="1" s="1"/>
  <c r="GY142" i="1"/>
  <c r="GX142" i="1"/>
  <c r="GL142" i="1"/>
  <c r="GM142" i="1" s="1"/>
  <c r="GZ142" i="1" s="1"/>
  <c r="FR142" i="1"/>
  <c r="FI142" i="1"/>
  <c r="FO142" i="1" s="1"/>
  <c r="DT142" i="1"/>
  <c r="DJ142" i="1"/>
  <c r="DI142" i="1"/>
  <c r="DH142" i="1"/>
  <c r="CZ142" i="1"/>
  <c r="CY142" i="1" s="1"/>
  <c r="CV142" i="1" s="1"/>
  <c r="Z142" i="1" s="1"/>
  <c r="AI142" i="1" s="1"/>
  <c r="CX142" i="1"/>
  <c r="CW142" i="1"/>
  <c r="CT142" i="1"/>
  <c r="CS142" i="1" s="1"/>
  <c r="CQ142" i="1" s="1"/>
  <c r="DB142" i="1" s="1"/>
  <c r="CP142" i="1"/>
  <c r="DC142" i="1" s="1"/>
  <c r="AL142" i="1"/>
  <c r="OQ141" i="1"/>
  <c r="OL141" i="1"/>
  <c r="OK141" i="1"/>
  <c r="OJ141" i="1"/>
  <c r="OI141" i="1"/>
  <c r="OH141" i="1"/>
  <c r="OG141" i="1"/>
  <c r="NS141" i="1"/>
  <c r="NR141" i="1"/>
  <c r="NP141" i="1"/>
  <c r="NO141" i="1"/>
  <c r="NC141" i="1"/>
  <c r="MY141" i="1"/>
  <c r="MQ141" i="1"/>
  <c r="MP141" i="1"/>
  <c r="MR141" i="1" s="1"/>
  <c r="MK141" i="1"/>
  <c r="MJ141" i="1"/>
  <c r="ME141" i="1"/>
  <c r="MD141" i="1"/>
  <c r="LY141" i="1"/>
  <c r="LX141" i="1"/>
  <c r="LS141" i="1"/>
  <c r="LR141" i="1"/>
  <c r="LT141" i="1" s="1"/>
  <c r="LM141" i="1"/>
  <c r="LL141" i="1"/>
  <c r="LG141" i="1"/>
  <c r="LF141" i="1"/>
  <c r="LA141" i="1"/>
  <c r="KZ141" i="1"/>
  <c r="KU141" i="1"/>
  <c r="KT141" i="1"/>
  <c r="KO141" i="1"/>
  <c r="KN141" i="1"/>
  <c r="KC141" i="1"/>
  <c r="KB141" i="1"/>
  <c r="KA141" i="1"/>
  <c r="JZ141" i="1"/>
  <c r="JY141" i="1"/>
  <c r="JW141" i="1"/>
  <c r="JV141" i="1"/>
  <c r="JU141" i="1"/>
  <c r="JT141" i="1"/>
  <c r="JR141" i="1"/>
  <c r="JQ141" i="1"/>
  <c r="JP141" i="1"/>
  <c r="JO141" i="1"/>
  <c r="JN141" i="1"/>
  <c r="JM141" i="1"/>
  <c r="JL141" i="1"/>
  <c r="JJ141" i="1"/>
  <c r="JH141" i="1"/>
  <c r="JG141" i="1"/>
  <c r="JF141" i="1"/>
  <c r="JA141" i="1"/>
  <c r="IZ141" i="1"/>
  <c r="IY141" i="1"/>
  <c r="IX141" i="1"/>
  <c r="IW141" i="1"/>
  <c r="IU141" i="1"/>
  <c r="IT141" i="1"/>
  <c r="IS141" i="1"/>
  <c r="IR141" i="1"/>
  <c r="IP141" i="1"/>
  <c r="IO141" i="1"/>
  <c r="IN141" i="1"/>
  <c r="IM141" i="1"/>
  <c r="IL141" i="1"/>
  <c r="IK141" i="1"/>
  <c r="IJ141" i="1"/>
  <c r="IH141" i="1"/>
  <c r="IF141" i="1"/>
  <c r="IE141" i="1"/>
  <c r="ID141" i="1"/>
  <c r="HW141" i="1"/>
  <c r="HS141" i="1"/>
  <c r="HJ141" i="1" s="1"/>
  <c r="HG141" i="1" s="1" a="1"/>
  <c r="HG141" i="1" s="1"/>
  <c r="HR141" i="1"/>
  <c r="HQ141" i="1"/>
  <c r="HP141" i="1"/>
  <c r="HO141" i="1"/>
  <c r="HI141" i="1"/>
  <c r="HC141" i="1"/>
  <c r="HA141" i="1" a="1"/>
  <c r="HA141" i="1" s="1"/>
  <c r="GY141" i="1"/>
  <c r="GX141" i="1"/>
  <c r="GL141" i="1"/>
  <c r="GM141" i="1" s="1"/>
  <c r="GZ141" i="1" s="1"/>
  <c r="FR141" i="1"/>
  <c r="FS141" i="1" s="1"/>
  <c r="FT141" i="1" s="1"/>
  <c r="FU141" i="1" s="1"/>
  <c r="FV141" i="1" s="1"/>
  <c r="ES141" i="1" s="1"/>
  <c r="FI141" i="1"/>
  <c r="FO141" i="1" s="1"/>
  <c r="DT141" i="1"/>
  <c r="DJ141" i="1"/>
  <c r="DI141" i="1"/>
  <c r="DH141" i="1"/>
  <c r="CZ141" i="1"/>
  <c r="CY141" i="1" s="1"/>
  <c r="CV141" i="1" s="1"/>
  <c r="Z141" i="1" s="1"/>
  <c r="AI141" i="1" s="1"/>
  <c r="CX141" i="1"/>
  <c r="CW141" i="1"/>
  <c r="CT141" i="1"/>
  <c r="CS141" i="1" s="1"/>
  <c r="CQ141" i="1" s="1"/>
  <c r="DB141" i="1" s="1"/>
  <c r="CP141" i="1"/>
  <c r="DC141" i="1" s="1"/>
  <c r="AL141" i="1"/>
  <c r="OQ140" i="1"/>
  <c r="OL140" i="1"/>
  <c r="OK140" i="1"/>
  <c r="OJ140" i="1"/>
  <c r="OI140" i="1"/>
  <c r="OH140" i="1"/>
  <c r="OG140" i="1"/>
  <c r="NS140" i="1"/>
  <c r="NR140" i="1"/>
  <c r="NP140" i="1"/>
  <c r="NO140" i="1"/>
  <c r="NC140" i="1"/>
  <c r="MY140" i="1"/>
  <c r="MQ140" i="1"/>
  <c r="MP140" i="1"/>
  <c r="MK140" i="1"/>
  <c r="MJ140" i="1"/>
  <c r="ME140" i="1"/>
  <c r="MD140" i="1"/>
  <c r="LY140" i="1"/>
  <c r="LX140" i="1"/>
  <c r="LS140" i="1"/>
  <c r="LR140" i="1"/>
  <c r="LM140" i="1"/>
  <c r="LL140" i="1"/>
  <c r="LG140" i="1"/>
  <c r="LF140" i="1"/>
  <c r="LA140" i="1"/>
  <c r="KZ140" i="1"/>
  <c r="KU140" i="1"/>
  <c r="KT140" i="1"/>
  <c r="KO140" i="1"/>
  <c r="KN140" i="1"/>
  <c r="KC140" i="1"/>
  <c r="KB140" i="1"/>
  <c r="KA140" i="1"/>
  <c r="JZ140" i="1"/>
  <c r="JY140" i="1"/>
  <c r="JW140" i="1"/>
  <c r="JV140" i="1"/>
  <c r="JU140" i="1"/>
  <c r="JT140" i="1"/>
  <c r="JR140" i="1"/>
  <c r="JQ140" i="1"/>
  <c r="JP140" i="1"/>
  <c r="JO140" i="1"/>
  <c r="JI140" i="1" s="1"/>
  <c r="JN140" i="1"/>
  <c r="JM140" i="1"/>
  <c r="JL140" i="1"/>
  <c r="JJ140" i="1"/>
  <c r="JH140" i="1"/>
  <c r="JG140" i="1"/>
  <c r="JF140" i="1"/>
  <c r="JA140" i="1"/>
  <c r="IZ140" i="1"/>
  <c r="IY140" i="1"/>
  <c r="IX140" i="1"/>
  <c r="IW140" i="1"/>
  <c r="IU140" i="1"/>
  <c r="IT140" i="1"/>
  <c r="IS140" i="1"/>
  <c r="IR140" i="1"/>
  <c r="IP140" i="1"/>
  <c r="IO140" i="1"/>
  <c r="IN140" i="1"/>
  <c r="IM140" i="1"/>
  <c r="IL140" i="1"/>
  <c r="IK140" i="1"/>
  <c r="IJ140" i="1"/>
  <c r="IH140" i="1"/>
  <c r="IF140" i="1"/>
  <c r="IE140" i="1"/>
  <c r="ID140" i="1"/>
  <c r="HW140" i="1"/>
  <c r="HS140" i="1"/>
  <c r="HJ140" i="1" s="1"/>
  <c r="HG140" i="1" s="1" a="1"/>
  <c r="HG140" i="1" s="1"/>
  <c r="HR140" i="1"/>
  <c r="HQ140" i="1"/>
  <c r="HP140" i="1"/>
  <c r="HO140" i="1"/>
  <c r="HI140" i="1"/>
  <c r="HC140" i="1"/>
  <c r="HA140" i="1" a="1"/>
  <c r="HA140" i="1" s="1"/>
  <c r="GY140" i="1"/>
  <c r="GX140" i="1"/>
  <c r="GL140" i="1"/>
  <c r="GM140" i="1" s="1"/>
  <c r="GZ140" i="1" s="1"/>
  <c r="FR140" i="1"/>
  <c r="FS140" i="1" s="1"/>
  <c r="FI140" i="1"/>
  <c r="FO140" i="1" s="1"/>
  <c r="DT140" i="1"/>
  <c r="DJ140" i="1"/>
  <c r="DI140" i="1"/>
  <c r="DH140" i="1"/>
  <c r="CZ140" i="1"/>
  <c r="CY140" i="1" s="1"/>
  <c r="CV140" i="1" s="1"/>
  <c r="Z140" i="1" s="1"/>
  <c r="AI140" i="1" s="1"/>
  <c r="CX140" i="1"/>
  <c r="CW140" i="1"/>
  <c r="CT140" i="1"/>
  <c r="CS140" i="1" s="1"/>
  <c r="CQ140" i="1" s="1"/>
  <c r="DB140" i="1" s="1"/>
  <c r="CP140" i="1"/>
  <c r="AL140" i="1"/>
  <c r="OQ139" i="1"/>
  <c r="OL139" i="1"/>
  <c r="OK139" i="1"/>
  <c r="OJ139" i="1"/>
  <c r="OI139" i="1"/>
  <c r="OH139" i="1"/>
  <c r="OG139" i="1"/>
  <c r="NS139" i="1"/>
  <c r="NR139" i="1"/>
  <c r="NP139" i="1"/>
  <c r="NO139" i="1"/>
  <c r="NC139" i="1"/>
  <c r="MY139" i="1"/>
  <c r="MQ139" i="1"/>
  <c r="MP139" i="1"/>
  <c r="MK139" i="1"/>
  <c r="MJ139" i="1"/>
  <c r="ME139" i="1"/>
  <c r="MD139" i="1"/>
  <c r="LY139" i="1"/>
  <c r="LX139" i="1"/>
  <c r="LS139" i="1"/>
  <c r="LR139" i="1"/>
  <c r="LM139" i="1"/>
  <c r="LL139" i="1"/>
  <c r="LG139" i="1"/>
  <c r="LF139" i="1"/>
  <c r="LA139" i="1"/>
  <c r="KZ139" i="1"/>
  <c r="KU139" i="1"/>
  <c r="KT139" i="1"/>
  <c r="KO139" i="1"/>
  <c r="KN139" i="1"/>
  <c r="KC139" i="1"/>
  <c r="KB139" i="1"/>
  <c r="KA139" i="1"/>
  <c r="JZ139" i="1"/>
  <c r="JY139" i="1"/>
  <c r="JW139" i="1"/>
  <c r="JV139" i="1"/>
  <c r="JU139" i="1"/>
  <c r="JT139" i="1"/>
  <c r="JR139" i="1"/>
  <c r="JQ139" i="1"/>
  <c r="JP139" i="1"/>
  <c r="JO139" i="1"/>
  <c r="JI139" i="1" s="1"/>
  <c r="JN139" i="1"/>
  <c r="JM139" i="1"/>
  <c r="JL139" i="1"/>
  <c r="JJ139" i="1"/>
  <c r="JH139" i="1"/>
  <c r="JG139" i="1"/>
  <c r="JF139" i="1"/>
  <c r="JA139" i="1"/>
  <c r="IZ139" i="1"/>
  <c r="IY139" i="1"/>
  <c r="IX139" i="1"/>
  <c r="IW139" i="1"/>
  <c r="IU139" i="1"/>
  <c r="IT139" i="1"/>
  <c r="IS139" i="1"/>
  <c r="IR139" i="1"/>
  <c r="IP139" i="1"/>
  <c r="IO139" i="1"/>
  <c r="IN139" i="1"/>
  <c r="IM139" i="1"/>
  <c r="IG139" i="1" s="1"/>
  <c r="IL139" i="1"/>
  <c r="IK139" i="1"/>
  <c r="IJ139" i="1"/>
  <c r="IH139" i="1"/>
  <c r="IF139" i="1"/>
  <c r="IE139" i="1"/>
  <c r="ID139" i="1"/>
  <c r="HW139" i="1"/>
  <c r="HS139" i="1"/>
  <c r="HJ139" i="1" s="1"/>
  <c r="HG139" i="1" s="1" a="1"/>
  <c r="HG139" i="1" s="1"/>
  <c r="HR139" i="1"/>
  <c r="HQ139" i="1"/>
  <c r="HP139" i="1"/>
  <c r="HO139" i="1"/>
  <c r="HI139" i="1"/>
  <c r="HC139" i="1"/>
  <c r="HA139" i="1" a="1"/>
  <c r="HA139" i="1" s="1"/>
  <c r="GY139" i="1"/>
  <c r="GX139" i="1"/>
  <c r="GL139" i="1"/>
  <c r="GM139" i="1" s="1"/>
  <c r="GZ139" i="1" s="1"/>
  <c r="FR139" i="1"/>
  <c r="FI139" i="1"/>
  <c r="FO139" i="1" s="1"/>
  <c r="EB139" i="1"/>
  <c r="EH139" i="1" s="1"/>
  <c r="EA139" i="1"/>
  <c r="DY139" i="1"/>
  <c r="DX139" i="1"/>
  <c r="DT139" i="1"/>
  <c r="DJ139" i="1"/>
  <c r="DI139" i="1"/>
  <c r="DH139" i="1"/>
  <c r="CZ139" i="1"/>
  <c r="CY139" i="1" s="1"/>
  <c r="CV139" i="1" s="1"/>
  <c r="Z139" i="1" s="1"/>
  <c r="AI139" i="1" s="1"/>
  <c r="CX139" i="1"/>
  <c r="CW139" i="1"/>
  <c r="CT139" i="1"/>
  <c r="CS139" i="1" s="1"/>
  <c r="CQ139" i="1" s="1"/>
  <c r="CP139" i="1"/>
  <c r="DC139" i="1" s="1"/>
  <c r="AL139" i="1"/>
  <c r="OQ138" i="1"/>
  <c r="OL138" i="1"/>
  <c r="OK138" i="1"/>
  <c r="OJ138" i="1"/>
  <c r="OI138" i="1"/>
  <c r="OH138" i="1"/>
  <c r="OG138" i="1"/>
  <c r="NS138" i="1"/>
  <c r="NR138" i="1"/>
  <c r="NP138" i="1"/>
  <c r="NO138" i="1"/>
  <c r="NQ138" i="1" s="1"/>
  <c r="NC138" i="1"/>
  <c r="MY138" i="1"/>
  <c r="MQ138" i="1"/>
  <c r="MP138" i="1"/>
  <c r="MK138" i="1"/>
  <c r="MJ138" i="1"/>
  <c r="ME138" i="1"/>
  <c r="MD138" i="1"/>
  <c r="LY138" i="1"/>
  <c r="LX138" i="1"/>
  <c r="LS138" i="1"/>
  <c r="LR138" i="1"/>
  <c r="LM138" i="1"/>
  <c r="LL138" i="1"/>
  <c r="LG138" i="1"/>
  <c r="LF138" i="1"/>
  <c r="LA138" i="1"/>
  <c r="KZ138" i="1"/>
  <c r="KU138" i="1"/>
  <c r="KT138" i="1"/>
  <c r="KO138" i="1"/>
  <c r="KN138" i="1"/>
  <c r="KC138" i="1"/>
  <c r="KB138" i="1"/>
  <c r="KA138" i="1"/>
  <c r="JZ138" i="1"/>
  <c r="JY138" i="1"/>
  <c r="JW138" i="1"/>
  <c r="JV138" i="1"/>
  <c r="JU138" i="1"/>
  <c r="JT138" i="1"/>
  <c r="JR138" i="1"/>
  <c r="JQ138" i="1"/>
  <c r="JP138" i="1"/>
  <c r="JO138" i="1"/>
  <c r="JN138" i="1"/>
  <c r="JM138" i="1"/>
  <c r="JL138" i="1"/>
  <c r="JJ138" i="1"/>
  <c r="JH138" i="1"/>
  <c r="JG138" i="1"/>
  <c r="JF138" i="1"/>
  <c r="JA138" i="1"/>
  <c r="IZ138" i="1"/>
  <c r="IY138" i="1"/>
  <c r="IX138" i="1"/>
  <c r="IW138" i="1"/>
  <c r="IU138" i="1"/>
  <c r="IT138" i="1"/>
  <c r="IS138" i="1"/>
  <c r="IR138" i="1"/>
  <c r="IP138" i="1"/>
  <c r="IO138" i="1"/>
  <c r="IN138" i="1"/>
  <c r="IM138" i="1"/>
  <c r="IL138" i="1"/>
  <c r="IK138" i="1"/>
  <c r="IJ138" i="1"/>
  <c r="IH138" i="1"/>
  <c r="IF138" i="1"/>
  <c r="IE138" i="1"/>
  <c r="ID138" i="1"/>
  <c r="HW138" i="1"/>
  <c r="HS138" i="1"/>
  <c r="HJ138" i="1" s="1"/>
  <c r="HG138" i="1" s="1" a="1"/>
  <c r="HG138" i="1" s="1"/>
  <c r="HR138" i="1"/>
  <c r="HQ138" i="1"/>
  <c r="HP138" i="1"/>
  <c r="HO138" i="1"/>
  <c r="HI138" i="1"/>
  <c r="HC138" i="1"/>
  <c r="HA138" i="1" a="1"/>
  <c r="HA138" i="1" s="1"/>
  <c r="GY138" i="1"/>
  <c r="GX138" i="1"/>
  <c r="GL138" i="1"/>
  <c r="GM138" i="1" s="1"/>
  <c r="GZ138" i="1" s="1"/>
  <c r="FR138" i="1"/>
  <c r="FI138" i="1"/>
  <c r="FO138" i="1" s="1"/>
  <c r="DT138" i="1"/>
  <c r="DJ138" i="1"/>
  <c r="DI138" i="1"/>
  <c r="DH138" i="1"/>
  <c r="CZ138" i="1"/>
  <c r="CY138" i="1" s="1"/>
  <c r="CV138" i="1" s="1"/>
  <c r="Z138" i="1" s="1"/>
  <c r="AI138" i="1" s="1"/>
  <c r="CX138" i="1"/>
  <c r="CW138" i="1"/>
  <c r="CT138" i="1"/>
  <c r="CS138" i="1" s="1"/>
  <c r="CQ138" i="1" s="1"/>
  <c r="CP138" i="1"/>
  <c r="DC138" i="1" s="1"/>
  <c r="AL138" i="1"/>
  <c r="OQ137" i="1"/>
  <c r="OL137" i="1"/>
  <c r="OK137" i="1"/>
  <c r="OJ137" i="1"/>
  <c r="OI137" i="1"/>
  <c r="OH137" i="1"/>
  <c r="OG137" i="1"/>
  <c r="NS137" i="1"/>
  <c r="NR137" i="1"/>
  <c r="NP137" i="1"/>
  <c r="NO137" i="1"/>
  <c r="NC137" i="1"/>
  <c r="MY137" i="1"/>
  <c r="MQ137" i="1"/>
  <c r="MP137" i="1"/>
  <c r="MK137" i="1"/>
  <c r="MJ137" i="1"/>
  <c r="ME137" i="1"/>
  <c r="MD137" i="1"/>
  <c r="LY137" i="1"/>
  <c r="LX137" i="1"/>
  <c r="LS137" i="1"/>
  <c r="LR137" i="1"/>
  <c r="LM137" i="1"/>
  <c r="LL137" i="1"/>
  <c r="LG137" i="1"/>
  <c r="LF137" i="1"/>
  <c r="LA137" i="1"/>
  <c r="KZ137" i="1"/>
  <c r="KU137" i="1"/>
  <c r="KT137" i="1"/>
  <c r="KO137" i="1"/>
  <c r="KN137" i="1"/>
  <c r="KC137" i="1"/>
  <c r="KB137" i="1"/>
  <c r="KA137" i="1"/>
  <c r="JZ137" i="1"/>
  <c r="JY137" i="1"/>
  <c r="JW137" i="1"/>
  <c r="JV137" i="1"/>
  <c r="JU137" i="1"/>
  <c r="JT137" i="1"/>
  <c r="JR137" i="1"/>
  <c r="JQ137" i="1"/>
  <c r="JP137" i="1"/>
  <c r="JO137" i="1"/>
  <c r="JN137" i="1"/>
  <c r="JM137" i="1"/>
  <c r="JL137" i="1"/>
  <c r="JJ137" i="1"/>
  <c r="JH137" i="1"/>
  <c r="JG137" i="1"/>
  <c r="JF137" i="1"/>
  <c r="JA137" i="1"/>
  <c r="IZ137" i="1"/>
  <c r="IY137" i="1"/>
  <c r="IX137" i="1"/>
  <c r="IW137" i="1"/>
  <c r="IU137" i="1"/>
  <c r="IT137" i="1"/>
  <c r="IS137" i="1"/>
  <c r="IR137" i="1"/>
  <c r="IP137" i="1"/>
  <c r="IO137" i="1"/>
  <c r="IN137" i="1"/>
  <c r="IM137" i="1"/>
  <c r="IL137" i="1"/>
  <c r="IK137" i="1"/>
  <c r="IJ137" i="1"/>
  <c r="IH137" i="1"/>
  <c r="IF137" i="1"/>
  <c r="IE137" i="1"/>
  <c r="ID137" i="1"/>
  <c r="HW137" i="1"/>
  <c r="HS137" i="1"/>
  <c r="HJ137" i="1" s="1"/>
  <c r="HG137" i="1" s="1" a="1"/>
  <c r="HG137" i="1" s="1"/>
  <c r="HR137" i="1"/>
  <c r="HQ137" i="1"/>
  <c r="HP137" i="1"/>
  <c r="HO137" i="1"/>
  <c r="HI137" i="1"/>
  <c r="HC137" i="1"/>
  <c r="HA137" i="1" a="1"/>
  <c r="HA137" i="1" s="1"/>
  <c r="GY137" i="1"/>
  <c r="GX137" i="1"/>
  <c r="GL137" i="1"/>
  <c r="GM137" i="1" s="1"/>
  <c r="GZ137" i="1" s="1"/>
  <c r="FR137" i="1"/>
  <c r="FS137" i="1" s="1"/>
  <c r="FT137" i="1" s="1"/>
  <c r="FU137" i="1" s="1"/>
  <c r="FV137" i="1" s="1"/>
  <c r="ES137" i="1" s="1"/>
  <c r="FI137" i="1"/>
  <c r="FO137" i="1" s="1"/>
  <c r="DT137" i="1"/>
  <c r="DJ137" i="1"/>
  <c r="DI137" i="1"/>
  <c r="DH137" i="1"/>
  <c r="CZ137" i="1"/>
  <c r="CY137" i="1" s="1"/>
  <c r="CV137" i="1" s="1"/>
  <c r="Z137" i="1" s="1"/>
  <c r="AI137" i="1" s="1"/>
  <c r="CX137" i="1"/>
  <c r="CW137" i="1"/>
  <c r="CT137" i="1"/>
  <c r="CS137" i="1" s="1"/>
  <c r="CQ137" i="1" s="1"/>
  <c r="CP137" i="1"/>
  <c r="DC137" i="1" s="1"/>
  <c r="AL137" i="1"/>
  <c r="OQ136" i="1"/>
  <c r="OL136" i="1"/>
  <c r="OK136" i="1"/>
  <c r="OJ136" i="1"/>
  <c r="OI136" i="1"/>
  <c r="OH136" i="1"/>
  <c r="OG136" i="1"/>
  <c r="NS136" i="1"/>
  <c r="NR136" i="1"/>
  <c r="NP136" i="1"/>
  <c r="NO136" i="1"/>
  <c r="NC136" i="1"/>
  <c r="MY136" i="1"/>
  <c r="MQ136" i="1"/>
  <c r="MP136" i="1"/>
  <c r="MK136" i="1"/>
  <c r="MJ136" i="1"/>
  <c r="ME136" i="1"/>
  <c r="MD136" i="1"/>
  <c r="LY136" i="1"/>
  <c r="LX136" i="1"/>
  <c r="LS136" i="1"/>
  <c r="LR136" i="1"/>
  <c r="LM136" i="1"/>
  <c r="LL136" i="1"/>
  <c r="LG136" i="1"/>
  <c r="LF136" i="1"/>
  <c r="LA136" i="1"/>
  <c r="KZ136" i="1"/>
  <c r="KU136" i="1"/>
  <c r="KT136" i="1"/>
  <c r="KO136" i="1"/>
  <c r="KN136" i="1"/>
  <c r="KC136" i="1"/>
  <c r="KB136" i="1"/>
  <c r="KA136" i="1"/>
  <c r="JZ136" i="1"/>
  <c r="JY136" i="1"/>
  <c r="JW136" i="1"/>
  <c r="JV136" i="1"/>
  <c r="JU136" i="1"/>
  <c r="JT136" i="1"/>
  <c r="JR136" i="1"/>
  <c r="JQ136" i="1"/>
  <c r="JP136" i="1"/>
  <c r="JO136" i="1"/>
  <c r="JI136" i="1" s="1"/>
  <c r="JN136" i="1"/>
  <c r="JM136" i="1"/>
  <c r="JL136" i="1"/>
  <c r="JJ136" i="1"/>
  <c r="JH136" i="1"/>
  <c r="JG136" i="1"/>
  <c r="JF136" i="1"/>
  <c r="JA136" i="1"/>
  <c r="IZ136" i="1"/>
  <c r="IY136" i="1"/>
  <c r="IX136" i="1"/>
  <c r="IW136" i="1"/>
  <c r="IU136" i="1"/>
  <c r="IT136" i="1"/>
  <c r="IS136" i="1"/>
  <c r="IR136" i="1"/>
  <c r="IP136" i="1"/>
  <c r="IO136" i="1"/>
  <c r="IN136" i="1"/>
  <c r="IM136" i="1"/>
  <c r="II136" i="1" s="1"/>
  <c r="IA136" i="1" s="1"/>
  <c r="IB136" i="1" s="1"/>
  <c r="KF136" i="1" s="1"/>
  <c r="IL136" i="1"/>
  <c r="IK136" i="1"/>
  <c r="IJ136" i="1"/>
  <c r="IH136" i="1"/>
  <c r="IF136" i="1"/>
  <c r="IE136" i="1"/>
  <c r="ID136" i="1"/>
  <c r="HW136" i="1"/>
  <c r="HS136" i="1"/>
  <c r="HJ136" i="1" s="1"/>
  <c r="HG136" i="1" s="1" a="1"/>
  <c r="HG136" i="1" s="1"/>
  <c r="HR136" i="1"/>
  <c r="HQ136" i="1"/>
  <c r="HP136" i="1"/>
  <c r="HO136" i="1"/>
  <c r="HI136" i="1"/>
  <c r="HC136" i="1"/>
  <c r="HA136" i="1" a="1"/>
  <c r="HA136" i="1" s="1"/>
  <c r="GY136" i="1"/>
  <c r="GX136" i="1"/>
  <c r="GL136" i="1"/>
  <c r="GM136" i="1" s="1"/>
  <c r="GZ136" i="1" s="1"/>
  <c r="FR136" i="1"/>
  <c r="FI136" i="1"/>
  <c r="FO136" i="1" s="1"/>
  <c r="DT136" i="1"/>
  <c r="DJ136" i="1"/>
  <c r="DI136" i="1"/>
  <c r="DH136" i="1"/>
  <c r="CZ136" i="1"/>
  <c r="CY136" i="1" s="1"/>
  <c r="CV136" i="1" s="1"/>
  <c r="Z136" i="1" s="1"/>
  <c r="AI136" i="1" s="1"/>
  <c r="CX136" i="1"/>
  <c r="CW136" i="1"/>
  <c r="CT136" i="1"/>
  <c r="CS136" i="1" s="1"/>
  <c r="CQ136" i="1" s="1"/>
  <c r="DB136" i="1" s="1"/>
  <c r="CP136" i="1"/>
  <c r="DC136" i="1" s="1"/>
  <c r="AL136" i="1"/>
  <c r="OQ135" i="1"/>
  <c r="OL135" i="1"/>
  <c r="OK135" i="1"/>
  <c r="OJ135" i="1"/>
  <c r="OI135" i="1"/>
  <c r="OH135" i="1"/>
  <c r="ON135" i="1" s="1"/>
  <c r="OG135" i="1"/>
  <c r="NS135" i="1"/>
  <c r="NR135" i="1"/>
  <c r="NP135" i="1"/>
  <c r="NO135" i="1"/>
  <c r="NC135" i="1"/>
  <c r="MY135" i="1"/>
  <c r="MQ135" i="1"/>
  <c r="MR135" i="1" s="1"/>
  <c r="MP135" i="1"/>
  <c r="MK135" i="1"/>
  <c r="MJ135" i="1"/>
  <c r="ME135" i="1"/>
  <c r="MD135" i="1"/>
  <c r="LY135" i="1"/>
  <c r="LX135" i="1"/>
  <c r="LZ135" i="1" s="1"/>
  <c r="LS135" i="1"/>
  <c r="LR135" i="1"/>
  <c r="LM135" i="1"/>
  <c r="LL135" i="1"/>
  <c r="LG135" i="1"/>
  <c r="LF135" i="1"/>
  <c r="LA135" i="1"/>
  <c r="KZ135" i="1"/>
  <c r="KU135" i="1"/>
  <c r="KT135" i="1"/>
  <c r="KV135" i="1" s="1"/>
  <c r="KO135" i="1"/>
  <c r="KN135" i="1"/>
  <c r="KC135" i="1"/>
  <c r="KB135" i="1"/>
  <c r="KA135" i="1"/>
  <c r="JZ135" i="1"/>
  <c r="JY135" i="1"/>
  <c r="JW135" i="1"/>
  <c r="JV135" i="1"/>
  <c r="JU135" i="1"/>
  <c r="JT135" i="1"/>
  <c r="JR135" i="1"/>
  <c r="JQ135" i="1"/>
  <c r="JP135" i="1"/>
  <c r="JO135" i="1"/>
  <c r="JN135" i="1"/>
  <c r="JM135" i="1"/>
  <c r="JL135" i="1"/>
  <c r="JJ135" i="1"/>
  <c r="JH135" i="1"/>
  <c r="JG135" i="1"/>
  <c r="JF135" i="1"/>
  <c r="JA135" i="1"/>
  <c r="IZ135" i="1"/>
  <c r="IY135" i="1"/>
  <c r="IX135" i="1"/>
  <c r="IW135" i="1"/>
  <c r="IU135" i="1"/>
  <c r="IT135" i="1"/>
  <c r="IS135" i="1"/>
  <c r="IR135" i="1"/>
  <c r="IP135" i="1"/>
  <c r="IO135" i="1"/>
  <c r="IN135" i="1"/>
  <c r="IM135" i="1"/>
  <c r="IG135" i="1" s="1"/>
  <c r="IL135" i="1"/>
  <c r="IK135" i="1"/>
  <c r="IJ135" i="1"/>
  <c r="IH135" i="1"/>
  <c r="IF135" i="1"/>
  <c r="IE135" i="1"/>
  <c r="ID135" i="1"/>
  <c r="HW135" i="1"/>
  <c r="HS135" i="1"/>
  <c r="HJ135" i="1" s="1"/>
  <c r="HG135" i="1" s="1" a="1"/>
  <c r="HG135" i="1" s="1"/>
  <c r="HR135" i="1"/>
  <c r="HQ135" i="1"/>
  <c r="HP135" i="1"/>
  <c r="HO135" i="1"/>
  <c r="HI135" i="1"/>
  <c r="HC135" i="1"/>
  <c r="HA135" i="1" a="1"/>
  <c r="HA135" i="1" s="1"/>
  <c r="GY135" i="1"/>
  <c r="GX135" i="1"/>
  <c r="GL135" i="1"/>
  <c r="GM135" i="1" s="1"/>
  <c r="GZ135" i="1" s="1"/>
  <c r="FR135" i="1"/>
  <c r="FS135" i="1" s="1"/>
  <c r="FI135" i="1"/>
  <c r="FO135" i="1" s="1"/>
  <c r="DT135" i="1"/>
  <c r="DJ135" i="1"/>
  <c r="DI135" i="1"/>
  <c r="DH135" i="1"/>
  <c r="CZ135" i="1"/>
  <c r="CY135" i="1" s="1"/>
  <c r="CV135" i="1" s="1"/>
  <c r="Z135" i="1" s="1"/>
  <c r="AI135" i="1" s="1"/>
  <c r="CX135" i="1"/>
  <c r="CW135" i="1"/>
  <c r="CT135" i="1"/>
  <c r="CS135" i="1" s="1"/>
  <c r="CQ135" i="1" s="1"/>
  <c r="DB135" i="1" s="1"/>
  <c r="CP135" i="1"/>
  <c r="AL135" i="1"/>
  <c r="OQ134" i="1"/>
  <c r="OL134" i="1"/>
  <c r="OK134" i="1"/>
  <c r="OJ134" i="1"/>
  <c r="OI134" i="1"/>
  <c r="OH134" i="1"/>
  <c r="OG134" i="1"/>
  <c r="NS134" i="1"/>
  <c r="NR134" i="1"/>
  <c r="NP134" i="1"/>
  <c r="NO134" i="1"/>
  <c r="NC134" i="1"/>
  <c r="MY134" i="1"/>
  <c r="MQ134" i="1"/>
  <c r="MP134" i="1"/>
  <c r="MK134" i="1"/>
  <c r="MJ134" i="1"/>
  <c r="ME134" i="1"/>
  <c r="MD134" i="1"/>
  <c r="LY134" i="1"/>
  <c r="LX134" i="1"/>
  <c r="LS134" i="1"/>
  <c r="LR134" i="1"/>
  <c r="LM134" i="1"/>
  <c r="LL134" i="1"/>
  <c r="LG134" i="1"/>
  <c r="LF134" i="1"/>
  <c r="LA134" i="1"/>
  <c r="KZ134" i="1"/>
  <c r="KU134" i="1"/>
  <c r="KT134" i="1"/>
  <c r="KO134" i="1"/>
  <c r="KN134" i="1"/>
  <c r="KC134" i="1"/>
  <c r="KB134" i="1"/>
  <c r="KA134" i="1"/>
  <c r="JZ134" i="1"/>
  <c r="JY134" i="1"/>
  <c r="JW134" i="1"/>
  <c r="JV134" i="1"/>
  <c r="JU134" i="1"/>
  <c r="JT134" i="1"/>
  <c r="JR134" i="1"/>
  <c r="JQ134" i="1"/>
  <c r="JP134" i="1"/>
  <c r="JO134" i="1"/>
  <c r="JN134" i="1"/>
  <c r="JM134" i="1"/>
  <c r="JL134" i="1"/>
  <c r="JJ134" i="1"/>
  <c r="JH134" i="1"/>
  <c r="JG134" i="1"/>
  <c r="JF134" i="1"/>
  <c r="JA134" i="1"/>
  <c r="IZ134" i="1"/>
  <c r="IY134" i="1"/>
  <c r="IX134" i="1"/>
  <c r="IW134" i="1"/>
  <c r="IU134" i="1"/>
  <c r="IT134" i="1"/>
  <c r="IS134" i="1"/>
  <c r="IR134" i="1"/>
  <c r="IP134" i="1"/>
  <c r="IO134" i="1"/>
  <c r="IN134" i="1"/>
  <c r="IM134" i="1"/>
  <c r="II134" i="1" s="1"/>
  <c r="IL134" i="1"/>
  <c r="IK134" i="1"/>
  <c r="IJ134" i="1"/>
  <c r="IH134" i="1"/>
  <c r="IF134" i="1"/>
  <c r="IE134" i="1"/>
  <c r="ID134" i="1"/>
  <c r="HW134" i="1"/>
  <c r="HS134" i="1"/>
  <c r="HJ134" i="1" s="1"/>
  <c r="HG134" i="1" s="1" a="1"/>
  <c r="HG134" i="1" s="1"/>
  <c r="HR134" i="1"/>
  <c r="HQ134" i="1"/>
  <c r="HP134" i="1"/>
  <c r="HO134" i="1"/>
  <c r="HI134" i="1"/>
  <c r="HC134" i="1"/>
  <c r="HA134" i="1" a="1"/>
  <c r="HA134" i="1" s="1"/>
  <c r="GY134" i="1"/>
  <c r="GX134" i="1"/>
  <c r="GL134" i="1"/>
  <c r="GM134" i="1" s="1"/>
  <c r="GZ134" i="1" s="1"/>
  <c r="FR134" i="1"/>
  <c r="FI134" i="1"/>
  <c r="FO134" i="1" s="1"/>
  <c r="DT134" i="1"/>
  <c r="DJ134" i="1"/>
  <c r="DI134" i="1"/>
  <c r="DH134" i="1"/>
  <c r="CZ134" i="1"/>
  <c r="CY134" i="1" s="1"/>
  <c r="CV134" i="1" s="1"/>
  <c r="Z134" i="1" s="1"/>
  <c r="AI134" i="1" s="1"/>
  <c r="CX134" i="1"/>
  <c r="CW134" i="1"/>
  <c r="CT134" i="1"/>
  <c r="CS134" i="1" s="1"/>
  <c r="CQ134" i="1" s="1"/>
  <c r="DB134" i="1" s="1"/>
  <c r="CP134" i="1"/>
  <c r="DC134" i="1" s="1"/>
  <c r="AL134" i="1"/>
  <c r="OQ133" i="1"/>
  <c r="OL133" i="1"/>
  <c r="OK133" i="1"/>
  <c r="OJ133" i="1"/>
  <c r="OI133" i="1"/>
  <c r="OH133" i="1"/>
  <c r="OG133" i="1"/>
  <c r="NS133" i="1"/>
  <c r="NR133" i="1"/>
  <c r="NT133" i="1" s="1"/>
  <c r="NP133" i="1"/>
  <c r="NO133" i="1"/>
  <c r="NC133" i="1"/>
  <c r="MY133" i="1"/>
  <c r="MQ133" i="1"/>
  <c r="MP133" i="1"/>
  <c r="MK133" i="1"/>
  <c r="MJ133" i="1"/>
  <c r="ME133" i="1"/>
  <c r="MD133" i="1"/>
  <c r="LY133" i="1"/>
  <c r="LX133" i="1"/>
  <c r="LS133" i="1"/>
  <c r="LR133" i="1"/>
  <c r="LM133" i="1"/>
  <c r="LL133" i="1"/>
  <c r="LN133" i="1" s="1"/>
  <c r="LG133" i="1"/>
  <c r="LF133" i="1"/>
  <c r="LA133" i="1"/>
  <c r="KZ133" i="1"/>
  <c r="KU133" i="1"/>
  <c r="KT133" i="1"/>
  <c r="KO133" i="1"/>
  <c r="KN133" i="1"/>
  <c r="KC133" i="1"/>
  <c r="KB133" i="1"/>
  <c r="KA133" i="1"/>
  <c r="JZ133" i="1"/>
  <c r="JY133" i="1"/>
  <c r="JW133" i="1"/>
  <c r="JV133" i="1"/>
  <c r="JU133" i="1"/>
  <c r="JT133" i="1"/>
  <c r="JR133" i="1"/>
  <c r="JQ133" i="1"/>
  <c r="JP133" i="1"/>
  <c r="JO133" i="1"/>
  <c r="JI133" i="1" s="1"/>
  <c r="JN133" i="1"/>
  <c r="JM133" i="1"/>
  <c r="JL133" i="1"/>
  <c r="JJ133" i="1"/>
  <c r="JH133" i="1"/>
  <c r="JG133" i="1"/>
  <c r="JF133" i="1"/>
  <c r="JA133" i="1"/>
  <c r="IZ133" i="1"/>
  <c r="IY133" i="1"/>
  <c r="IX133" i="1"/>
  <c r="IW133" i="1"/>
  <c r="IU133" i="1"/>
  <c r="IT133" i="1"/>
  <c r="IS133" i="1"/>
  <c r="IR133" i="1"/>
  <c r="IP133" i="1"/>
  <c r="IO133" i="1"/>
  <c r="IN133" i="1"/>
  <c r="IM133" i="1"/>
  <c r="IG133" i="1" s="1"/>
  <c r="IL133" i="1"/>
  <c r="IK133" i="1"/>
  <c r="IJ133" i="1"/>
  <c r="IH133" i="1"/>
  <c r="IF133" i="1"/>
  <c r="IE133" i="1"/>
  <c r="ID133" i="1"/>
  <c r="HW133" i="1"/>
  <c r="HS133" i="1"/>
  <c r="HJ133" i="1" s="1"/>
  <c r="HG133" i="1" s="1" a="1"/>
  <c r="HG133" i="1" s="1"/>
  <c r="HR133" i="1"/>
  <c r="HQ133" i="1"/>
  <c r="HP133" i="1"/>
  <c r="HO133" i="1"/>
  <c r="HI133" i="1"/>
  <c r="HC133" i="1"/>
  <c r="HA133" i="1" a="1"/>
  <c r="HA133" i="1" s="1"/>
  <c r="GY133" i="1"/>
  <c r="GX133" i="1"/>
  <c r="GL133" i="1"/>
  <c r="GM133" i="1" s="1"/>
  <c r="GZ133" i="1" s="1"/>
  <c r="FR133" i="1"/>
  <c r="FS133" i="1" s="1"/>
  <c r="FT133" i="1" s="1"/>
  <c r="FU133" i="1" s="1"/>
  <c r="FV133" i="1" s="1"/>
  <c r="ES133" i="1" s="1"/>
  <c r="FI133" i="1"/>
  <c r="FO133" i="1" s="1"/>
  <c r="DT133" i="1"/>
  <c r="DJ133" i="1"/>
  <c r="DI133" i="1"/>
  <c r="DH133" i="1"/>
  <c r="CZ133" i="1"/>
  <c r="CY133" i="1" s="1"/>
  <c r="CV133" i="1" s="1"/>
  <c r="Z133" i="1" s="1"/>
  <c r="AI133" i="1" s="1"/>
  <c r="CX133" i="1"/>
  <c r="CW133" i="1"/>
  <c r="CT133" i="1"/>
  <c r="CS133" i="1" s="1"/>
  <c r="CQ133" i="1" s="1"/>
  <c r="DB133" i="1" s="1"/>
  <c r="CP133" i="1"/>
  <c r="AL133" i="1"/>
  <c r="OQ132" i="1"/>
  <c r="OL132" i="1"/>
  <c r="OK132" i="1"/>
  <c r="OJ132" i="1"/>
  <c r="OI132" i="1"/>
  <c r="OH132" i="1"/>
  <c r="OG132" i="1"/>
  <c r="NS132" i="1"/>
  <c r="NR132" i="1"/>
  <c r="NT132" i="1" s="1"/>
  <c r="NP132" i="1"/>
  <c r="NQ132" i="1" s="1"/>
  <c r="NO132" i="1"/>
  <c r="NC132" i="1"/>
  <c r="MY132" i="1"/>
  <c r="MQ132" i="1"/>
  <c r="MP132" i="1"/>
  <c r="MK132" i="1"/>
  <c r="MJ132" i="1"/>
  <c r="ML132" i="1" s="1"/>
  <c r="ME132" i="1"/>
  <c r="MD132" i="1"/>
  <c r="LY132" i="1"/>
  <c r="LX132" i="1"/>
  <c r="LS132" i="1"/>
  <c r="LR132" i="1"/>
  <c r="LM132" i="1"/>
  <c r="LL132" i="1"/>
  <c r="LN132" i="1" s="1"/>
  <c r="LG132" i="1"/>
  <c r="LF132" i="1"/>
  <c r="LA132" i="1"/>
  <c r="KZ132" i="1"/>
  <c r="KU132" i="1"/>
  <c r="KT132" i="1"/>
  <c r="KO132" i="1"/>
  <c r="KN132" i="1"/>
  <c r="KC132" i="1"/>
  <c r="KB132" i="1"/>
  <c r="KA132" i="1"/>
  <c r="JZ132" i="1"/>
  <c r="JY132" i="1"/>
  <c r="JW132" i="1"/>
  <c r="JV132" i="1"/>
  <c r="JU132" i="1"/>
  <c r="JT132" i="1"/>
  <c r="JR132" i="1"/>
  <c r="JQ132" i="1"/>
  <c r="JP132" i="1"/>
  <c r="JO132" i="1"/>
  <c r="JI132" i="1" s="1"/>
  <c r="JN132" i="1"/>
  <c r="JM132" i="1"/>
  <c r="JL132" i="1"/>
  <c r="JJ132" i="1"/>
  <c r="JH132" i="1"/>
  <c r="JG132" i="1"/>
  <c r="JF132" i="1"/>
  <c r="JA132" i="1"/>
  <c r="IZ132" i="1"/>
  <c r="IY132" i="1"/>
  <c r="IX132" i="1"/>
  <c r="IW132" i="1"/>
  <c r="IU132" i="1"/>
  <c r="IT132" i="1"/>
  <c r="IS132" i="1"/>
  <c r="IR132" i="1"/>
  <c r="IP132" i="1"/>
  <c r="IO132" i="1"/>
  <c r="IN132" i="1"/>
  <c r="IM132" i="1"/>
  <c r="IL132" i="1"/>
  <c r="IK132" i="1"/>
  <c r="IJ132" i="1"/>
  <c r="IH132" i="1"/>
  <c r="IF132" i="1"/>
  <c r="IE132" i="1"/>
  <c r="ID132" i="1"/>
  <c r="HW132" i="1"/>
  <c r="HS132" i="1"/>
  <c r="HJ132" i="1" s="1"/>
  <c r="HG132" i="1" s="1" a="1"/>
  <c r="HG132" i="1" s="1"/>
  <c r="HR132" i="1"/>
  <c r="HQ132" i="1"/>
  <c r="HP132" i="1"/>
  <c r="HO132" i="1"/>
  <c r="HI132" i="1"/>
  <c r="HC132" i="1"/>
  <c r="HA132" i="1" a="1"/>
  <c r="HA132" i="1" s="1"/>
  <c r="GY132" i="1"/>
  <c r="GX132" i="1"/>
  <c r="GL132" i="1"/>
  <c r="GM132" i="1" s="1"/>
  <c r="GZ132" i="1" s="1"/>
  <c r="FR132" i="1"/>
  <c r="FS132" i="1" s="1"/>
  <c r="FI132" i="1"/>
  <c r="FO132" i="1" s="1"/>
  <c r="DT132" i="1"/>
  <c r="DJ132" i="1"/>
  <c r="DI132" i="1"/>
  <c r="DH132" i="1"/>
  <c r="CZ132" i="1"/>
  <c r="CY132" i="1" s="1"/>
  <c r="CV132" i="1" s="1"/>
  <c r="Z132" i="1" s="1"/>
  <c r="AI132" i="1" s="1"/>
  <c r="CX132" i="1"/>
  <c r="CW132" i="1"/>
  <c r="CT132" i="1"/>
  <c r="CS132" i="1" s="1"/>
  <c r="CQ132" i="1" s="1"/>
  <c r="DB132" i="1" s="1"/>
  <c r="CP132" i="1"/>
  <c r="AL132" i="1"/>
  <c r="OQ131" i="1"/>
  <c r="OL131" i="1"/>
  <c r="OP131" i="1" s="1"/>
  <c r="OR131" i="1" s="1"/>
  <c r="OK131" i="1"/>
  <c r="OJ131" i="1"/>
  <c r="OI131" i="1"/>
  <c r="OH131" i="1"/>
  <c r="OG131" i="1"/>
  <c r="NS131" i="1"/>
  <c r="NR131" i="1"/>
  <c r="NP131" i="1"/>
  <c r="NO131" i="1"/>
  <c r="NC131" i="1"/>
  <c r="MY131" i="1"/>
  <c r="MQ131" i="1"/>
  <c r="MP131" i="1"/>
  <c r="MK131" i="1"/>
  <c r="MJ131" i="1"/>
  <c r="ME131" i="1"/>
  <c r="MD131" i="1"/>
  <c r="LY131" i="1"/>
  <c r="LX131" i="1"/>
  <c r="LS131" i="1"/>
  <c r="LR131" i="1"/>
  <c r="LM131" i="1"/>
  <c r="LL131" i="1"/>
  <c r="LG131" i="1"/>
  <c r="LH131" i="1" s="1"/>
  <c r="LF131" i="1"/>
  <c r="LA131" i="1"/>
  <c r="KZ131" i="1"/>
  <c r="KU131" i="1"/>
  <c r="KT131" i="1"/>
  <c r="KO131" i="1"/>
  <c r="KN131" i="1"/>
  <c r="KC131" i="1"/>
  <c r="KB131" i="1"/>
  <c r="KA131" i="1"/>
  <c r="JZ131" i="1"/>
  <c r="JY131" i="1"/>
  <c r="JW131" i="1"/>
  <c r="JV131" i="1"/>
  <c r="JU131" i="1"/>
  <c r="JT131" i="1"/>
  <c r="JR131" i="1"/>
  <c r="JQ131" i="1"/>
  <c r="JP131" i="1"/>
  <c r="JO131" i="1"/>
  <c r="JN131" i="1"/>
  <c r="JM131" i="1"/>
  <c r="JL131" i="1"/>
  <c r="JJ131" i="1"/>
  <c r="JH131" i="1"/>
  <c r="JG131" i="1"/>
  <c r="JF131" i="1"/>
  <c r="JA131" i="1"/>
  <c r="IZ131" i="1"/>
  <c r="IY131" i="1"/>
  <c r="IX131" i="1"/>
  <c r="IW131" i="1"/>
  <c r="IU131" i="1"/>
  <c r="IT131" i="1"/>
  <c r="IS131" i="1"/>
  <c r="IR131" i="1"/>
  <c r="IP131" i="1"/>
  <c r="IO131" i="1"/>
  <c r="IN131" i="1"/>
  <c r="IM131" i="1"/>
  <c r="IL131" i="1"/>
  <c r="IK131" i="1"/>
  <c r="IJ131" i="1"/>
  <c r="IH131" i="1"/>
  <c r="IF131" i="1"/>
  <c r="IE131" i="1"/>
  <c r="ID131" i="1"/>
  <c r="HW131" i="1"/>
  <c r="HS131" i="1"/>
  <c r="HJ131" i="1" s="1"/>
  <c r="HG131" i="1" s="1" a="1"/>
  <c r="HG131" i="1" s="1"/>
  <c r="HR131" i="1"/>
  <c r="HQ131" i="1"/>
  <c r="HP131" i="1"/>
  <c r="HO131" i="1"/>
  <c r="HI131" i="1"/>
  <c r="HC131" i="1"/>
  <c r="HA131" i="1" a="1"/>
  <c r="HA131" i="1" s="1"/>
  <c r="GY131" i="1"/>
  <c r="GX131" i="1"/>
  <c r="GL131" i="1"/>
  <c r="GM131" i="1" s="1"/>
  <c r="GZ131" i="1" s="1"/>
  <c r="FR131" i="1"/>
  <c r="FI131" i="1"/>
  <c r="FO131" i="1" s="1"/>
  <c r="DT131" i="1"/>
  <c r="DJ131" i="1"/>
  <c r="DI131" i="1"/>
  <c r="DH131" i="1"/>
  <c r="CZ131" i="1"/>
  <c r="CY131" i="1" s="1"/>
  <c r="CV131" i="1" s="1"/>
  <c r="Z131" i="1" s="1"/>
  <c r="AI131" i="1" s="1"/>
  <c r="CX131" i="1"/>
  <c r="CW131" i="1"/>
  <c r="CT131" i="1"/>
  <c r="CS131" i="1" s="1"/>
  <c r="CQ131" i="1" s="1"/>
  <c r="DB131" i="1" s="1"/>
  <c r="CP131" i="1"/>
  <c r="AL131" i="1"/>
  <c r="OQ130" i="1"/>
  <c r="OL130" i="1"/>
  <c r="OK130" i="1"/>
  <c r="OJ130" i="1"/>
  <c r="OI130" i="1"/>
  <c r="OH130" i="1"/>
  <c r="OG130" i="1"/>
  <c r="NS130" i="1"/>
  <c r="NR130" i="1"/>
  <c r="NP130" i="1"/>
  <c r="NO130" i="1"/>
  <c r="NC130" i="1"/>
  <c r="MY130" i="1"/>
  <c r="MQ130" i="1"/>
  <c r="MP130" i="1"/>
  <c r="MK130" i="1"/>
  <c r="MJ130" i="1"/>
  <c r="ME130" i="1"/>
  <c r="MD130" i="1"/>
  <c r="LY130" i="1"/>
  <c r="LX130" i="1"/>
  <c r="LS130" i="1"/>
  <c r="LR130" i="1"/>
  <c r="LM130" i="1"/>
  <c r="LL130" i="1"/>
  <c r="LG130" i="1"/>
  <c r="LF130" i="1"/>
  <c r="LA130" i="1"/>
  <c r="KZ130" i="1"/>
  <c r="KU130" i="1"/>
  <c r="KT130" i="1"/>
  <c r="KO130" i="1"/>
  <c r="KN130" i="1"/>
  <c r="KC130" i="1"/>
  <c r="KB130" i="1"/>
  <c r="KA130" i="1"/>
  <c r="JZ130" i="1"/>
  <c r="JY130" i="1"/>
  <c r="JW130" i="1"/>
  <c r="JV130" i="1"/>
  <c r="JU130" i="1"/>
  <c r="JT130" i="1"/>
  <c r="JR130" i="1"/>
  <c r="JQ130" i="1"/>
  <c r="JP130" i="1"/>
  <c r="JO130" i="1"/>
  <c r="JI130" i="1" s="1"/>
  <c r="JN130" i="1"/>
  <c r="JM130" i="1"/>
  <c r="JL130" i="1"/>
  <c r="JJ130" i="1"/>
  <c r="JH130" i="1"/>
  <c r="JG130" i="1"/>
  <c r="JF130" i="1"/>
  <c r="JA130" i="1"/>
  <c r="IZ130" i="1"/>
  <c r="IY130" i="1"/>
  <c r="IX130" i="1"/>
  <c r="IW130" i="1"/>
  <c r="IU130" i="1"/>
  <c r="IT130" i="1"/>
  <c r="IS130" i="1"/>
  <c r="IR130" i="1"/>
  <c r="IP130" i="1"/>
  <c r="IO130" i="1"/>
  <c r="IN130" i="1"/>
  <c r="IM130" i="1"/>
  <c r="IL130" i="1"/>
  <c r="IK130" i="1"/>
  <c r="IJ130" i="1"/>
  <c r="IH130" i="1"/>
  <c r="IF130" i="1"/>
  <c r="IE130" i="1"/>
  <c r="ID130" i="1"/>
  <c r="HW130" i="1"/>
  <c r="HS130" i="1"/>
  <c r="HJ130" i="1" s="1"/>
  <c r="HG130" i="1" s="1" a="1"/>
  <c r="HG130" i="1" s="1"/>
  <c r="HR130" i="1"/>
  <c r="HQ130" i="1"/>
  <c r="HP130" i="1"/>
  <c r="HO130" i="1"/>
  <c r="HI130" i="1"/>
  <c r="HC130" i="1"/>
  <c r="HA130" i="1" a="1"/>
  <c r="HA130" i="1" s="1"/>
  <c r="GY130" i="1"/>
  <c r="GX130" i="1"/>
  <c r="GL130" i="1"/>
  <c r="GM130" i="1" s="1"/>
  <c r="GZ130" i="1" s="1"/>
  <c r="FR130" i="1"/>
  <c r="FI130" i="1"/>
  <c r="FO130" i="1" s="1"/>
  <c r="DT130" i="1"/>
  <c r="DJ130" i="1"/>
  <c r="DI130" i="1"/>
  <c r="DH130" i="1"/>
  <c r="CZ130" i="1"/>
  <c r="CY130" i="1" s="1"/>
  <c r="CV130" i="1" s="1"/>
  <c r="Z130" i="1" s="1"/>
  <c r="AI130" i="1" s="1"/>
  <c r="CX130" i="1"/>
  <c r="CW130" i="1"/>
  <c r="CT130" i="1"/>
  <c r="CS130" i="1" s="1"/>
  <c r="CQ130" i="1" s="1"/>
  <c r="DB130" i="1" s="1"/>
  <c r="CP130" i="1"/>
  <c r="DC130" i="1" s="1"/>
  <c r="AL130" i="1"/>
  <c r="OQ129" i="1"/>
  <c r="OL129" i="1"/>
  <c r="OK129" i="1"/>
  <c r="OJ129" i="1"/>
  <c r="OI129" i="1"/>
  <c r="OH129" i="1"/>
  <c r="OG129" i="1"/>
  <c r="NS129" i="1"/>
  <c r="NR129" i="1"/>
  <c r="NP129" i="1"/>
  <c r="NO129" i="1"/>
  <c r="NC129" i="1"/>
  <c r="MY129" i="1"/>
  <c r="MQ129" i="1"/>
  <c r="MP129" i="1"/>
  <c r="MK129" i="1"/>
  <c r="MJ129" i="1"/>
  <c r="ME129" i="1"/>
  <c r="MD129" i="1"/>
  <c r="LY129" i="1"/>
  <c r="LX129" i="1"/>
  <c r="LS129" i="1"/>
  <c r="LR129" i="1"/>
  <c r="LM129" i="1"/>
  <c r="LL129" i="1"/>
  <c r="LG129" i="1"/>
  <c r="LF129" i="1"/>
  <c r="LA129" i="1"/>
  <c r="KZ129" i="1"/>
  <c r="KU129" i="1"/>
  <c r="KT129" i="1"/>
  <c r="KO129" i="1"/>
  <c r="KN129" i="1"/>
  <c r="KC129" i="1"/>
  <c r="KB129" i="1"/>
  <c r="KA129" i="1"/>
  <c r="JZ129" i="1"/>
  <c r="JY129" i="1"/>
  <c r="JW129" i="1"/>
  <c r="JV129" i="1"/>
  <c r="JU129" i="1"/>
  <c r="JT129" i="1"/>
  <c r="JR129" i="1"/>
  <c r="JQ129" i="1"/>
  <c r="JP129" i="1"/>
  <c r="JO129" i="1"/>
  <c r="JI129" i="1" s="1"/>
  <c r="JN129" i="1"/>
  <c r="JM129" i="1"/>
  <c r="JL129" i="1"/>
  <c r="JJ129" i="1"/>
  <c r="JH129" i="1"/>
  <c r="JG129" i="1"/>
  <c r="JF129" i="1"/>
  <c r="JA129" i="1"/>
  <c r="IZ129" i="1"/>
  <c r="IY129" i="1"/>
  <c r="IX129" i="1"/>
  <c r="IW129" i="1"/>
  <c r="IU129" i="1"/>
  <c r="IT129" i="1"/>
  <c r="IS129" i="1"/>
  <c r="IR129" i="1"/>
  <c r="IP129" i="1"/>
  <c r="IO129" i="1"/>
  <c r="IN129" i="1"/>
  <c r="IM129" i="1"/>
  <c r="IG129" i="1" s="1"/>
  <c r="IL129" i="1"/>
  <c r="IK129" i="1"/>
  <c r="IJ129" i="1"/>
  <c r="IH129" i="1"/>
  <c r="IF129" i="1"/>
  <c r="IE129" i="1"/>
  <c r="ID129" i="1"/>
  <c r="HW129" i="1"/>
  <c r="HS129" i="1"/>
  <c r="HJ129" i="1" s="1"/>
  <c r="HG129" i="1" s="1" a="1"/>
  <c r="HG129" i="1" s="1"/>
  <c r="HR129" i="1"/>
  <c r="HQ129" i="1"/>
  <c r="HP129" i="1"/>
  <c r="HO129" i="1"/>
  <c r="HI129" i="1"/>
  <c r="HC129" i="1"/>
  <c r="HA129" i="1" a="1"/>
  <c r="HA129" i="1" s="1"/>
  <c r="GY129" i="1"/>
  <c r="GX129" i="1"/>
  <c r="GL129" i="1"/>
  <c r="GM129" i="1" s="1"/>
  <c r="GZ129" i="1" s="1"/>
  <c r="FR129" i="1"/>
  <c r="FI129" i="1"/>
  <c r="FO129" i="1" s="1"/>
  <c r="DT129" i="1"/>
  <c r="DJ129" i="1"/>
  <c r="DI129" i="1"/>
  <c r="DH129" i="1"/>
  <c r="CZ129" i="1"/>
  <c r="CY129" i="1" s="1"/>
  <c r="CV129" i="1" s="1"/>
  <c r="Z129" i="1" s="1"/>
  <c r="AI129" i="1" s="1"/>
  <c r="CX129" i="1"/>
  <c r="CW129" i="1"/>
  <c r="CT129" i="1"/>
  <c r="CS129" i="1" s="1"/>
  <c r="CQ129" i="1" s="1"/>
  <c r="DB129" i="1" s="1"/>
  <c r="CP129" i="1"/>
  <c r="AL129" i="1"/>
  <c r="OQ128" i="1"/>
  <c r="OL128" i="1"/>
  <c r="OK128" i="1"/>
  <c r="OJ128" i="1"/>
  <c r="OI128" i="1"/>
  <c r="OH128" i="1"/>
  <c r="OG128" i="1"/>
  <c r="NS128" i="1"/>
  <c r="NR128" i="1"/>
  <c r="NP128" i="1"/>
  <c r="NO128" i="1"/>
  <c r="NC128" i="1"/>
  <c r="MY128" i="1"/>
  <c r="MQ128" i="1"/>
  <c r="MP128" i="1"/>
  <c r="MK128" i="1"/>
  <c r="MJ128" i="1"/>
  <c r="ME128" i="1"/>
  <c r="MD128" i="1"/>
  <c r="LY128" i="1"/>
  <c r="LX128" i="1"/>
  <c r="LS128" i="1"/>
  <c r="LR128" i="1"/>
  <c r="LM128" i="1"/>
  <c r="LL128" i="1"/>
  <c r="LG128" i="1"/>
  <c r="LF128" i="1"/>
  <c r="LH128" i="1" s="1"/>
  <c r="LA128" i="1"/>
  <c r="KZ128" i="1"/>
  <c r="KU128" i="1"/>
  <c r="KT128" i="1"/>
  <c r="KO128" i="1"/>
  <c r="KN128" i="1"/>
  <c r="KC128" i="1"/>
  <c r="KB128" i="1"/>
  <c r="KA128" i="1"/>
  <c r="JZ128" i="1"/>
  <c r="JY128" i="1"/>
  <c r="JW128" i="1"/>
  <c r="JV128" i="1"/>
  <c r="JU128" i="1"/>
  <c r="JT128" i="1"/>
  <c r="JR128" i="1"/>
  <c r="JQ128" i="1"/>
  <c r="JP128" i="1"/>
  <c r="JO128" i="1"/>
  <c r="JK128" i="1" s="1"/>
  <c r="JC128" i="1" s="1"/>
  <c r="JD128" i="1" s="1"/>
  <c r="KI128" i="1" s="1"/>
  <c r="JN128" i="1"/>
  <c r="JM128" i="1"/>
  <c r="JL128" i="1"/>
  <c r="JJ128" i="1"/>
  <c r="JH128" i="1"/>
  <c r="JG128" i="1"/>
  <c r="JF128" i="1"/>
  <c r="JA128" i="1"/>
  <c r="IZ128" i="1"/>
  <c r="IY128" i="1"/>
  <c r="IX128" i="1"/>
  <c r="IW128" i="1"/>
  <c r="IU128" i="1"/>
  <c r="IT128" i="1"/>
  <c r="IS128" i="1"/>
  <c r="IR128" i="1"/>
  <c r="IP128" i="1"/>
  <c r="IO128" i="1"/>
  <c r="IN128" i="1"/>
  <c r="IM128" i="1"/>
  <c r="IL128" i="1"/>
  <c r="IK128" i="1"/>
  <c r="IJ128" i="1"/>
  <c r="IH128" i="1"/>
  <c r="IF128" i="1"/>
  <c r="IE128" i="1"/>
  <c r="ID128" i="1"/>
  <c r="HW128" i="1"/>
  <c r="HS128" i="1"/>
  <c r="HJ128" i="1" s="1"/>
  <c r="HG128" i="1" s="1" a="1"/>
  <c r="HG128" i="1" s="1"/>
  <c r="HR128" i="1"/>
  <c r="HQ128" i="1"/>
  <c r="HP128" i="1"/>
  <c r="HO128" i="1"/>
  <c r="HI128" i="1"/>
  <c r="HC128" i="1"/>
  <c r="HA128" i="1" a="1"/>
  <c r="HA128" i="1" s="1"/>
  <c r="GY128" i="1"/>
  <c r="GX128" i="1"/>
  <c r="GL128" i="1"/>
  <c r="GM128" i="1" s="1"/>
  <c r="GZ128" i="1" s="1"/>
  <c r="FR128" i="1"/>
  <c r="FS128" i="1" s="1"/>
  <c r="FI128" i="1"/>
  <c r="FO128" i="1" s="1"/>
  <c r="DT128" i="1"/>
  <c r="DJ128" i="1"/>
  <c r="DI128" i="1"/>
  <c r="DH128" i="1"/>
  <c r="CZ128" i="1"/>
  <c r="CY128" i="1" s="1"/>
  <c r="CV128" i="1" s="1"/>
  <c r="Z128" i="1" s="1"/>
  <c r="AI128" i="1" s="1"/>
  <c r="CX128" i="1"/>
  <c r="CW128" i="1"/>
  <c r="CT128" i="1"/>
  <c r="CS128" i="1" s="1"/>
  <c r="CQ128" i="1" s="1"/>
  <c r="DB128" i="1" s="1"/>
  <c r="CP128" i="1"/>
  <c r="AL128" i="1"/>
  <c r="OQ127" i="1"/>
  <c r="OL127" i="1"/>
  <c r="OK127" i="1"/>
  <c r="OJ127" i="1"/>
  <c r="OI127" i="1"/>
  <c r="OP127" i="1" s="1"/>
  <c r="OH127" i="1"/>
  <c r="OG127" i="1"/>
  <c r="NS127" i="1"/>
  <c r="NR127" i="1"/>
  <c r="NP127" i="1"/>
  <c r="NO127" i="1"/>
  <c r="NC127" i="1"/>
  <c r="MY127" i="1"/>
  <c r="MQ127" i="1"/>
  <c r="MP127" i="1"/>
  <c r="MK127" i="1"/>
  <c r="MJ127" i="1"/>
  <c r="ME127" i="1"/>
  <c r="MD127" i="1"/>
  <c r="LY127" i="1"/>
  <c r="LX127" i="1"/>
  <c r="LS127" i="1"/>
  <c r="LR127" i="1"/>
  <c r="LM127" i="1"/>
  <c r="LL127" i="1"/>
  <c r="LG127" i="1"/>
  <c r="LF127" i="1"/>
  <c r="LA127" i="1"/>
  <c r="KZ127" i="1"/>
  <c r="KU127" i="1"/>
  <c r="KT127" i="1"/>
  <c r="KO127" i="1"/>
  <c r="KN127" i="1"/>
  <c r="KC127" i="1"/>
  <c r="KB127" i="1"/>
  <c r="KA127" i="1"/>
  <c r="JZ127" i="1"/>
  <c r="JY127" i="1"/>
  <c r="JW127" i="1"/>
  <c r="JV127" i="1"/>
  <c r="JU127" i="1"/>
  <c r="JT127" i="1"/>
  <c r="JR127" i="1"/>
  <c r="JQ127" i="1"/>
  <c r="JP127" i="1"/>
  <c r="JO127" i="1"/>
  <c r="JI127" i="1" s="1"/>
  <c r="JN127" i="1"/>
  <c r="JM127" i="1"/>
  <c r="JL127" i="1"/>
  <c r="JJ127" i="1"/>
  <c r="JH127" i="1"/>
  <c r="JG127" i="1"/>
  <c r="JF127" i="1"/>
  <c r="JA127" i="1"/>
  <c r="IZ127" i="1"/>
  <c r="IY127" i="1"/>
  <c r="IX127" i="1"/>
  <c r="IW127" i="1"/>
  <c r="IU127" i="1"/>
  <c r="IT127" i="1"/>
  <c r="IS127" i="1"/>
  <c r="IR127" i="1"/>
  <c r="IP127" i="1"/>
  <c r="IO127" i="1"/>
  <c r="IN127" i="1"/>
  <c r="IM127" i="1"/>
  <c r="IL127" i="1"/>
  <c r="IK127" i="1"/>
  <c r="IJ127" i="1"/>
  <c r="IH127" i="1"/>
  <c r="IF127" i="1"/>
  <c r="IE127" i="1"/>
  <c r="ID127" i="1"/>
  <c r="HW127" i="1"/>
  <c r="HS127" i="1"/>
  <c r="HJ127" i="1" s="1"/>
  <c r="HG127" i="1" s="1" a="1"/>
  <c r="HG127" i="1" s="1"/>
  <c r="HR127" i="1"/>
  <c r="HQ127" i="1"/>
  <c r="HP127" i="1"/>
  <c r="HO127" i="1"/>
  <c r="HI127" i="1"/>
  <c r="HC127" i="1"/>
  <c r="HA127" i="1" a="1"/>
  <c r="HA127" i="1" s="1"/>
  <c r="GY127" i="1"/>
  <c r="GX127" i="1"/>
  <c r="GL127" i="1"/>
  <c r="GM127" i="1" s="1"/>
  <c r="GZ127" i="1" s="1"/>
  <c r="FR127" i="1"/>
  <c r="FI127" i="1"/>
  <c r="FO127" i="1" s="1"/>
  <c r="DT127" i="1"/>
  <c r="DJ127" i="1"/>
  <c r="DI127" i="1"/>
  <c r="DH127" i="1"/>
  <c r="CZ127" i="1"/>
  <c r="CY127" i="1" s="1"/>
  <c r="CV127" i="1" s="1"/>
  <c r="Z127" i="1" s="1"/>
  <c r="AI127" i="1" s="1"/>
  <c r="CX127" i="1"/>
  <c r="CW127" i="1"/>
  <c r="CT127" i="1"/>
  <c r="CS127" i="1" s="1"/>
  <c r="CQ127" i="1" s="1"/>
  <c r="DB127" i="1" s="1"/>
  <c r="CP127" i="1"/>
  <c r="DC127" i="1" s="1"/>
  <c r="AL127" i="1"/>
  <c r="OQ126" i="1"/>
  <c r="OL126" i="1"/>
  <c r="OK126" i="1"/>
  <c r="OJ126" i="1"/>
  <c r="OI126" i="1"/>
  <c r="OH126" i="1"/>
  <c r="OG126" i="1"/>
  <c r="NS126" i="1"/>
  <c r="NR126" i="1"/>
  <c r="NP126" i="1"/>
  <c r="NO126" i="1"/>
  <c r="NC126" i="1"/>
  <c r="MY126" i="1"/>
  <c r="MQ126" i="1"/>
  <c r="MP126" i="1"/>
  <c r="MK126" i="1"/>
  <c r="MJ126" i="1"/>
  <c r="ME126" i="1"/>
  <c r="MD126" i="1"/>
  <c r="LY126" i="1"/>
  <c r="LX126" i="1"/>
  <c r="LS126" i="1"/>
  <c r="LR126" i="1"/>
  <c r="LM126" i="1"/>
  <c r="LL126" i="1"/>
  <c r="LG126" i="1"/>
  <c r="LF126" i="1"/>
  <c r="LA126" i="1"/>
  <c r="KZ126" i="1"/>
  <c r="KU126" i="1"/>
  <c r="KT126" i="1"/>
  <c r="KO126" i="1"/>
  <c r="KN126" i="1"/>
  <c r="KC126" i="1"/>
  <c r="KB126" i="1"/>
  <c r="KA126" i="1"/>
  <c r="JZ126" i="1"/>
  <c r="JY126" i="1"/>
  <c r="JW126" i="1"/>
  <c r="JV126" i="1"/>
  <c r="JU126" i="1"/>
  <c r="JT126" i="1"/>
  <c r="JR126" i="1"/>
  <c r="JQ126" i="1"/>
  <c r="JP126" i="1"/>
  <c r="JO126" i="1"/>
  <c r="JN126" i="1"/>
  <c r="JM126" i="1"/>
  <c r="JL126" i="1"/>
  <c r="JJ126" i="1"/>
  <c r="JH126" i="1"/>
  <c r="JG126" i="1"/>
  <c r="JF126" i="1"/>
  <c r="JA126" i="1"/>
  <c r="IZ126" i="1"/>
  <c r="IY126" i="1"/>
  <c r="IX126" i="1"/>
  <c r="IW126" i="1"/>
  <c r="IU126" i="1"/>
  <c r="IT126" i="1"/>
  <c r="IS126" i="1"/>
  <c r="IR126" i="1"/>
  <c r="IP126" i="1"/>
  <c r="IO126" i="1"/>
  <c r="IN126" i="1"/>
  <c r="IM126" i="1"/>
  <c r="IL126" i="1"/>
  <c r="IK126" i="1"/>
  <c r="IJ126" i="1"/>
  <c r="IH126" i="1"/>
  <c r="IF126" i="1"/>
  <c r="IE126" i="1"/>
  <c r="ID126" i="1"/>
  <c r="HW126" i="1"/>
  <c r="HS126" i="1"/>
  <c r="HJ126" i="1" s="1"/>
  <c r="HG126" i="1" s="1" a="1"/>
  <c r="HG126" i="1" s="1"/>
  <c r="HR126" i="1"/>
  <c r="HQ126" i="1"/>
  <c r="HP126" i="1"/>
  <c r="HO126" i="1"/>
  <c r="HI126" i="1"/>
  <c r="HC126" i="1"/>
  <c r="HA126" i="1" a="1"/>
  <c r="HA126" i="1" s="1"/>
  <c r="GY126" i="1"/>
  <c r="GX126" i="1"/>
  <c r="GL126" i="1"/>
  <c r="GM126" i="1" s="1"/>
  <c r="GZ126" i="1" s="1"/>
  <c r="FR126" i="1"/>
  <c r="FI126" i="1"/>
  <c r="FO126" i="1" s="1"/>
  <c r="DT126" i="1"/>
  <c r="DJ126" i="1"/>
  <c r="DI126" i="1"/>
  <c r="DH126" i="1"/>
  <c r="CZ126" i="1"/>
  <c r="CY126" i="1" s="1"/>
  <c r="CV126" i="1" s="1"/>
  <c r="Z126" i="1" s="1"/>
  <c r="AI126" i="1" s="1"/>
  <c r="CX126" i="1"/>
  <c r="CW126" i="1"/>
  <c r="CT126" i="1"/>
  <c r="CS126" i="1" s="1"/>
  <c r="CQ126" i="1" s="1"/>
  <c r="DB126" i="1" s="1"/>
  <c r="CP126" i="1"/>
  <c r="AL126" i="1"/>
  <c r="OQ125" i="1"/>
  <c r="OL125" i="1"/>
  <c r="OK125" i="1"/>
  <c r="OJ125" i="1"/>
  <c r="OI125" i="1"/>
  <c r="OH125" i="1"/>
  <c r="OG125" i="1"/>
  <c r="NS125" i="1"/>
  <c r="NR125" i="1"/>
  <c r="NP125" i="1"/>
  <c r="NO125" i="1"/>
  <c r="NC125" i="1"/>
  <c r="MY125" i="1"/>
  <c r="MQ125" i="1"/>
  <c r="MP125" i="1"/>
  <c r="MK125" i="1"/>
  <c r="MJ125" i="1"/>
  <c r="ME125" i="1"/>
  <c r="MD125" i="1"/>
  <c r="MF125" i="1" s="1"/>
  <c r="LY125" i="1"/>
  <c r="LX125" i="1"/>
  <c r="LS125" i="1"/>
  <c r="LR125" i="1"/>
  <c r="LM125" i="1"/>
  <c r="LL125" i="1"/>
  <c r="LG125" i="1"/>
  <c r="LF125" i="1"/>
  <c r="LA125" i="1"/>
  <c r="KZ125" i="1"/>
  <c r="KU125" i="1"/>
  <c r="KT125" i="1"/>
  <c r="KO125" i="1"/>
  <c r="KP125" i="1" s="1"/>
  <c r="KN125" i="1"/>
  <c r="KC125" i="1"/>
  <c r="KB125" i="1"/>
  <c r="KA125" i="1"/>
  <c r="JZ125" i="1"/>
  <c r="JY125" i="1"/>
  <c r="JW125" i="1"/>
  <c r="JV125" i="1"/>
  <c r="JU125" i="1"/>
  <c r="JT125" i="1"/>
  <c r="JR125" i="1"/>
  <c r="JQ125" i="1"/>
  <c r="JP125" i="1"/>
  <c r="JO125" i="1"/>
  <c r="JI125" i="1" s="1"/>
  <c r="JN125" i="1"/>
  <c r="JM125" i="1"/>
  <c r="JL125" i="1"/>
  <c r="JJ125" i="1"/>
  <c r="JH125" i="1"/>
  <c r="JG125" i="1"/>
  <c r="JF125" i="1"/>
  <c r="JA125" i="1"/>
  <c r="IZ125" i="1"/>
  <c r="IY125" i="1"/>
  <c r="IX125" i="1"/>
  <c r="IW125" i="1"/>
  <c r="IU125" i="1"/>
  <c r="IT125" i="1"/>
  <c r="IS125" i="1"/>
  <c r="IR125" i="1"/>
  <c r="IP125" i="1"/>
  <c r="IO125" i="1"/>
  <c r="IN125" i="1"/>
  <c r="IM125" i="1"/>
  <c r="II125" i="1" s="1"/>
  <c r="IC125" i="1" s="1"/>
  <c r="IL125" i="1"/>
  <c r="IK125" i="1"/>
  <c r="IJ125" i="1"/>
  <c r="IH125" i="1"/>
  <c r="IG125" i="1"/>
  <c r="IF125" i="1"/>
  <c r="IE125" i="1"/>
  <c r="ID125" i="1"/>
  <c r="HW125" i="1"/>
  <c r="HS125" i="1"/>
  <c r="HJ125" i="1" s="1"/>
  <c r="HG125" i="1" s="1" a="1"/>
  <c r="HG125" i="1" s="1"/>
  <c r="HR125" i="1"/>
  <c r="HQ125" i="1"/>
  <c r="HP125" i="1"/>
  <c r="HO125" i="1"/>
  <c r="HI125" i="1"/>
  <c r="HC125" i="1"/>
  <c r="HA125" i="1" a="1"/>
  <c r="HA125" i="1" s="1"/>
  <c r="GY125" i="1"/>
  <c r="GX125" i="1"/>
  <c r="GL125" i="1"/>
  <c r="GM125" i="1" s="1"/>
  <c r="GZ125" i="1" s="1"/>
  <c r="FR125" i="1"/>
  <c r="FS125" i="1" s="1"/>
  <c r="FI125" i="1"/>
  <c r="FO125" i="1" s="1"/>
  <c r="DT125" i="1"/>
  <c r="DJ125" i="1"/>
  <c r="DI125" i="1"/>
  <c r="DH125" i="1"/>
  <c r="CZ125" i="1"/>
  <c r="CY125" i="1" s="1"/>
  <c r="CV125" i="1" s="1"/>
  <c r="Z125" i="1" s="1"/>
  <c r="AI125" i="1" s="1"/>
  <c r="CX125" i="1"/>
  <c r="CW125" i="1"/>
  <c r="CT125" i="1"/>
  <c r="CS125" i="1" s="1"/>
  <c r="CQ125" i="1" s="1"/>
  <c r="DB125" i="1" s="1"/>
  <c r="CP125" i="1"/>
  <c r="AL125" i="1"/>
  <c r="OQ124" i="1"/>
  <c r="OL124" i="1"/>
  <c r="OK124" i="1"/>
  <c r="OJ124" i="1"/>
  <c r="OI124" i="1"/>
  <c r="OH124" i="1"/>
  <c r="OG124" i="1"/>
  <c r="NS124" i="1"/>
  <c r="NR124" i="1"/>
  <c r="NT124" i="1" s="1"/>
  <c r="NP124" i="1"/>
  <c r="NO124" i="1"/>
  <c r="NC124" i="1"/>
  <c r="MY124" i="1"/>
  <c r="MQ124" i="1"/>
  <c r="MP124" i="1"/>
  <c r="MK124" i="1"/>
  <c r="MJ124" i="1"/>
  <c r="ML124" i="1" s="1"/>
  <c r="ME124" i="1"/>
  <c r="MD124" i="1"/>
  <c r="MF124" i="1" s="1"/>
  <c r="LY124" i="1"/>
  <c r="LX124" i="1"/>
  <c r="LS124" i="1"/>
  <c r="LR124" i="1"/>
  <c r="LM124" i="1"/>
  <c r="LL124" i="1"/>
  <c r="LG124" i="1"/>
  <c r="LF124" i="1"/>
  <c r="LH124" i="1" s="1"/>
  <c r="LA124" i="1"/>
  <c r="KZ124" i="1"/>
  <c r="KV124" i="1"/>
  <c r="KU124" i="1"/>
  <c r="KT124" i="1"/>
  <c r="KO124" i="1"/>
  <c r="KN124" i="1"/>
  <c r="KC124" i="1"/>
  <c r="KB124" i="1"/>
  <c r="KA124" i="1"/>
  <c r="JZ124" i="1"/>
  <c r="JY124" i="1"/>
  <c r="JW124" i="1"/>
  <c r="JV124" i="1"/>
  <c r="JU124" i="1"/>
  <c r="JT124" i="1"/>
  <c r="JR124" i="1"/>
  <c r="JQ124" i="1"/>
  <c r="JP124" i="1"/>
  <c r="JO124" i="1"/>
  <c r="JN124" i="1"/>
  <c r="JM124" i="1"/>
  <c r="JL124" i="1"/>
  <c r="JJ124" i="1"/>
  <c r="JH124" i="1"/>
  <c r="JG124" i="1"/>
  <c r="JF124" i="1"/>
  <c r="JA124" i="1"/>
  <c r="IZ124" i="1"/>
  <c r="IY124" i="1"/>
  <c r="IX124" i="1"/>
  <c r="IW124" i="1"/>
  <c r="IU124" i="1"/>
  <c r="IT124" i="1"/>
  <c r="IS124" i="1"/>
  <c r="IR124" i="1"/>
  <c r="IP124" i="1"/>
  <c r="IO124" i="1"/>
  <c r="IN124" i="1"/>
  <c r="IM124" i="1"/>
  <c r="IG124" i="1" s="1"/>
  <c r="IL124" i="1"/>
  <c r="IK124" i="1"/>
  <c r="IJ124" i="1"/>
  <c r="IH124" i="1"/>
  <c r="IF124" i="1"/>
  <c r="IE124" i="1"/>
  <c r="ID124" i="1"/>
  <c r="HW124" i="1"/>
  <c r="HS124" i="1"/>
  <c r="HJ124" i="1" s="1"/>
  <c r="HG124" i="1" s="1" a="1"/>
  <c r="HG124" i="1" s="1"/>
  <c r="HR124" i="1"/>
  <c r="HQ124" i="1"/>
  <c r="HP124" i="1"/>
  <c r="HO124" i="1"/>
  <c r="HI124" i="1"/>
  <c r="HC124" i="1"/>
  <c r="HA124" i="1" a="1"/>
  <c r="HA124" i="1" s="1"/>
  <c r="GY124" i="1"/>
  <c r="GX124" i="1"/>
  <c r="GM124" i="1"/>
  <c r="GZ124" i="1" s="1"/>
  <c r="GL124" i="1"/>
  <c r="FR124" i="1"/>
  <c r="FS124" i="1" s="1"/>
  <c r="FT124" i="1" s="1"/>
  <c r="FU124" i="1" s="1"/>
  <c r="FV124" i="1" s="1"/>
  <c r="ES124" i="1" s="1"/>
  <c r="FI124" i="1"/>
  <c r="FO124" i="1" s="1"/>
  <c r="DT124" i="1"/>
  <c r="DJ124" i="1"/>
  <c r="DI124" i="1"/>
  <c r="DH124" i="1"/>
  <c r="CZ124" i="1"/>
  <c r="CY124" i="1" s="1"/>
  <c r="CV124" i="1" s="1"/>
  <c r="Z124" i="1" s="1"/>
  <c r="AI124" i="1" s="1"/>
  <c r="CX124" i="1"/>
  <c r="CW124" i="1"/>
  <c r="CT124" i="1"/>
  <c r="CS124" i="1" s="1"/>
  <c r="CQ124" i="1" s="1"/>
  <c r="DB124" i="1" s="1"/>
  <c r="CP124" i="1"/>
  <c r="AL124" i="1"/>
  <c r="OQ123" i="1"/>
  <c r="OL123" i="1"/>
  <c r="OK123" i="1"/>
  <c r="OJ123" i="1"/>
  <c r="OI123" i="1"/>
  <c r="OH123" i="1"/>
  <c r="OG123" i="1"/>
  <c r="NS123" i="1"/>
  <c r="NR123" i="1"/>
  <c r="NP123" i="1"/>
  <c r="NO123" i="1"/>
  <c r="NC123" i="1"/>
  <c r="MY123" i="1"/>
  <c r="MQ123" i="1"/>
  <c r="MP123" i="1"/>
  <c r="MK123" i="1"/>
  <c r="MJ123" i="1"/>
  <c r="ME123" i="1"/>
  <c r="MD123" i="1"/>
  <c r="LY123" i="1"/>
  <c r="LX123" i="1"/>
  <c r="LS123" i="1"/>
  <c r="LR123" i="1"/>
  <c r="LM123" i="1"/>
  <c r="LL123" i="1"/>
  <c r="LG123" i="1"/>
  <c r="LF123" i="1"/>
  <c r="LA123" i="1"/>
  <c r="KZ123" i="1"/>
  <c r="KU123" i="1"/>
  <c r="KT123" i="1"/>
  <c r="KO123" i="1"/>
  <c r="KN123" i="1"/>
  <c r="KC123" i="1"/>
  <c r="KB123" i="1"/>
  <c r="KA123" i="1"/>
  <c r="JZ123" i="1"/>
  <c r="JY123" i="1"/>
  <c r="JW123" i="1"/>
  <c r="JV123" i="1"/>
  <c r="JU123" i="1"/>
  <c r="JT123" i="1"/>
  <c r="JR123" i="1"/>
  <c r="JQ123" i="1"/>
  <c r="JP123" i="1"/>
  <c r="JO123" i="1"/>
  <c r="JI123" i="1" s="1"/>
  <c r="JN123" i="1"/>
  <c r="JM123" i="1"/>
  <c r="JL123" i="1"/>
  <c r="JJ123" i="1"/>
  <c r="JH123" i="1"/>
  <c r="JG123" i="1"/>
  <c r="JF123" i="1"/>
  <c r="JA123" i="1"/>
  <c r="IZ123" i="1"/>
  <c r="IY123" i="1"/>
  <c r="IX123" i="1"/>
  <c r="IW123" i="1"/>
  <c r="IU123" i="1"/>
  <c r="IT123" i="1"/>
  <c r="IS123" i="1"/>
  <c r="IR123" i="1"/>
  <c r="IP123" i="1"/>
  <c r="IO123" i="1"/>
  <c r="IN123" i="1"/>
  <c r="IM123" i="1"/>
  <c r="IG123" i="1" s="1"/>
  <c r="IL123" i="1"/>
  <c r="IK123" i="1"/>
  <c r="IJ123" i="1"/>
  <c r="IH123" i="1"/>
  <c r="IF123" i="1"/>
  <c r="IE123" i="1"/>
  <c r="ID123" i="1"/>
  <c r="HW123" i="1"/>
  <c r="HS123" i="1"/>
  <c r="HJ123" i="1" s="1"/>
  <c r="HG123" i="1" s="1" a="1"/>
  <c r="HG123" i="1" s="1"/>
  <c r="HR123" i="1"/>
  <c r="HQ123" i="1"/>
  <c r="HP123" i="1"/>
  <c r="HO123" i="1"/>
  <c r="HI123" i="1"/>
  <c r="HC123" i="1"/>
  <c r="HA123" i="1" a="1"/>
  <c r="HA123" i="1" s="1"/>
  <c r="GY123" i="1"/>
  <c r="GX123" i="1"/>
  <c r="GL123" i="1"/>
  <c r="GM123" i="1" s="1"/>
  <c r="GZ123" i="1" s="1"/>
  <c r="FR123" i="1"/>
  <c r="FI123" i="1"/>
  <c r="FO123" i="1" s="1"/>
  <c r="DT123" i="1"/>
  <c r="DJ123" i="1"/>
  <c r="DI123" i="1"/>
  <c r="DH123" i="1"/>
  <c r="CZ123" i="1"/>
  <c r="CY123" i="1" s="1"/>
  <c r="CV123" i="1" s="1"/>
  <c r="Z123" i="1" s="1"/>
  <c r="AI123" i="1" s="1"/>
  <c r="CX123" i="1"/>
  <c r="CW123" i="1"/>
  <c r="CT123" i="1"/>
  <c r="CS123" i="1" s="1"/>
  <c r="CQ123" i="1" s="1"/>
  <c r="DB123" i="1" s="1"/>
  <c r="CP123" i="1"/>
  <c r="DC123" i="1" s="1"/>
  <c r="AL123" i="1"/>
  <c r="OQ122" i="1"/>
  <c r="OL122" i="1"/>
  <c r="OK122" i="1"/>
  <c r="OJ122" i="1"/>
  <c r="OI122" i="1"/>
  <c r="OH122" i="1"/>
  <c r="OG122" i="1"/>
  <c r="NS122" i="1"/>
  <c r="NR122" i="1"/>
  <c r="NP122" i="1"/>
  <c r="NO122" i="1"/>
  <c r="NC122" i="1"/>
  <c r="MY122" i="1"/>
  <c r="MQ122" i="1"/>
  <c r="MP122" i="1"/>
  <c r="MK122" i="1"/>
  <c r="MJ122" i="1"/>
  <c r="ME122" i="1"/>
  <c r="MD122" i="1"/>
  <c r="LY122" i="1"/>
  <c r="LX122" i="1"/>
  <c r="LZ122" i="1" s="1"/>
  <c r="LS122" i="1"/>
  <c r="LR122" i="1"/>
  <c r="LM122" i="1"/>
  <c r="LL122" i="1"/>
  <c r="LG122" i="1"/>
  <c r="LF122" i="1"/>
  <c r="LA122" i="1"/>
  <c r="KZ122" i="1"/>
  <c r="KU122" i="1"/>
  <c r="KT122" i="1"/>
  <c r="KO122" i="1"/>
  <c r="KN122" i="1"/>
  <c r="KC122" i="1"/>
  <c r="KB122" i="1"/>
  <c r="KA122" i="1"/>
  <c r="JZ122" i="1"/>
  <c r="JY122" i="1"/>
  <c r="JW122" i="1"/>
  <c r="JV122" i="1"/>
  <c r="JU122" i="1"/>
  <c r="JT122" i="1"/>
  <c r="JR122" i="1"/>
  <c r="JQ122" i="1"/>
  <c r="JP122" i="1"/>
  <c r="JO122" i="1"/>
  <c r="JI122" i="1" s="1"/>
  <c r="JN122" i="1"/>
  <c r="JM122" i="1"/>
  <c r="JL122" i="1"/>
  <c r="JJ122" i="1"/>
  <c r="JH122" i="1"/>
  <c r="JG122" i="1"/>
  <c r="JF122" i="1"/>
  <c r="JA122" i="1"/>
  <c r="IZ122" i="1"/>
  <c r="IY122" i="1"/>
  <c r="IX122" i="1"/>
  <c r="IW122" i="1"/>
  <c r="IU122" i="1"/>
  <c r="IT122" i="1"/>
  <c r="IS122" i="1"/>
  <c r="IR122" i="1"/>
  <c r="IP122" i="1"/>
  <c r="IO122" i="1"/>
  <c r="IN122" i="1"/>
  <c r="IM122" i="1"/>
  <c r="II122" i="1" s="1"/>
  <c r="IL122" i="1"/>
  <c r="IK122" i="1"/>
  <c r="IJ122" i="1"/>
  <c r="IH122" i="1"/>
  <c r="IF122" i="1"/>
  <c r="IE122" i="1"/>
  <c r="ID122" i="1"/>
  <c r="HW122" i="1"/>
  <c r="HS122" i="1"/>
  <c r="HJ122" i="1" s="1"/>
  <c r="HG122" i="1" s="1" a="1"/>
  <c r="HG122" i="1" s="1"/>
  <c r="HR122" i="1"/>
  <c r="HQ122" i="1"/>
  <c r="HP122" i="1"/>
  <c r="HO122" i="1"/>
  <c r="HI122" i="1"/>
  <c r="HC122" i="1"/>
  <c r="HA122" i="1" a="1"/>
  <c r="HA122" i="1" s="1"/>
  <c r="GY122" i="1"/>
  <c r="GX122" i="1"/>
  <c r="GL122" i="1"/>
  <c r="GM122" i="1" s="1"/>
  <c r="GZ122" i="1" s="1"/>
  <c r="FR122" i="1"/>
  <c r="FS122" i="1" s="1"/>
  <c r="FI122" i="1"/>
  <c r="FO122" i="1" s="1"/>
  <c r="DT122" i="1"/>
  <c r="DJ122" i="1"/>
  <c r="DI122" i="1"/>
  <c r="DH122" i="1"/>
  <c r="CZ122" i="1"/>
  <c r="CY122" i="1" s="1"/>
  <c r="CV122" i="1" s="1"/>
  <c r="Z122" i="1" s="1"/>
  <c r="AI122" i="1" s="1"/>
  <c r="CX122" i="1"/>
  <c r="CW122" i="1"/>
  <c r="CT122" i="1"/>
  <c r="CS122" i="1" s="1"/>
  <c r="CQ122" i="1" s="1"/>
  <c r="DB122" i="1" s="1"/>
  <c r="CP122" i="1"/>
  <c r="DC122" i="1" s="1"/>
  <c r="AL122" i="1"/>
  <c r="OQ121" i="1"/>
  <c r="OL121" i="1"/>
  <c r="OK121" i="1"/>
  <c r="OJ121" i="1"/>
  <c r="OI121" i="1"/>
  <c r="OH121" i="1"/>
  <c r="OG121" i="1"/>
  <c r="NS121" i="1"/>
  <c r="NR121" i="1"/>
  <c r="NP121" i="1"/>
  <c r="NQ121" i="1" s="1"/>
  <c r="NO121" i="1"/>
  <c r="NC121" i="1"/>
  <c r="MY121" i="1"/>
  <c r="MQ121" i="1"/>
  <c r="MP121" i="1"/>
  <c r="MK121" i="1"/>
  <c r="MJ121" i="1"/>
  <c r="ME121" i="1"/>
  <c r="MD121" i="1"/>
  <c r="LY121" i="1"/>
  <c r="LX121" i="1"/>
  <c r="LS121" i="1"/>
  <c r="LR121" i="1"/>
  <c r="LM121" i="1"/>
  <c r="LL121" i="1"/>
  <c r="LG121" i="1"/>
  <c r="LF121" i="1"/>
  <c r="LA121" i="1"/>
  <c r="KZ121" i="1"/>
  <c r="KU121" i="1"/>
  <c r="KT121" i="1"/>
  <c r="KO121" i="1"/>
  <c r="KN121" i="1"/>
  <c r="KC121" i="1"/>
  <c r="KB121" i="1"/>
  <c r="KA121" i="1"/>
  <c r="JZ121" i="1"/>
  <c r="JY121" i="1"/>
  <c r="JW121" i="1"/>
  <c r="JV121" i="1"/>
  <c r="JU121" i="1"/>
  <c r="JT121" i="1"/>
  <c r="JR121" i="1"/>
  <c r="JQ121" i="1"/>
  <c r="JP121" i="1"/>
  <c r="JO121" i="1"/>
  <c r="JN121" i="1"/>
  <c r="JM121" i="1"/>
  <c r="JL121" i="1"/>
  <c r="JJ121" i="1"/>
  <c r="JH121" i="1"/>
  <c r="JG121" i="1"/>
  <c r="JF121" i="1"/>
  <c r="JA121" i="1"/>
  <c r="IZ121" i="1"/>
  <c r="IY121" i="1"/>
  <c r="IX121" i="1"/>
  <c r="IW121" i="1"/>
  <c r="IU121" i="1"/>
  <c r="IT121" i="1"/>
  <c r="IS121" i="1"/>
  <c r="IR121" i="1"/>
  <c r="IP121" i="1"/>
  <c r="IO121" i="1"/>
  <c r="IN121" i="1"/>
  <c r="IM121" i="1"/>
  <c r="II121" i="1" s="1"/>
  <c r="IC121" i="1" s="1"/>
  <c r="IL121" i="1"/>
  <c r="IK121" i="1"/>
  <c r="IJ121" i="1"/>
  <c r="IH121" i="1"/>
  <c r="IF121" i="1"/>
  <c r="IE121" i="1"/>
  <c r="ID121" i="1"/>
  <c r="HW121" i="1"/>
  <c r="HS121" i="1"/>
  <c r="HJ121" i="1" s="1"/>
  <c r="HG121" i="1" s="1" a="1"/>
  <c r="HG121" i="1" s="1"/>
  <c r="HR121" i="1"/>
  <c r="HQ121" i="1"/>
  <c r="HP121" i="1"/>
  <c r="HO121" i="1"/>
  <c r="HI121" i="1"/>
  <c r="HC121" i="1"/>
  <c r="HA121" i="1" a="1"/>
  <c r="HA121" i="1" s="1"/>
  <c r="GY121" i="1"/>
  <c r="GX121" i="1"/>
  <c r="GL121" i="1"/>
  <c r="GM121" i="1" s="1"/>
  <c r="GZ121" i="1" s="1"/>
  <c r="FR121" i="1"/>
  <c r="FS121" i="1" s="1"/>
  <c r="FI121" i="1"/>
  <c r="FO121" i="1" s="1"/>
  <c r="DT121" i="1"/>
  <c r="DJ121" i="1"/>
  <c r="DI121" i="1"/>
  <c r="DH121" i="1"/>
  <c r="CZ121" i="1"/>
  <c r="CY121" i="1" s="1"/>
  <c r="CV121" i="1" s="1"/>
  <c r="Z121" i="1" s="1"/>
  <c r="AI121" i="1" s="1"/>
  <c r="CX121" i="1"/>
  <c r="CW121" i="1"/>
  <c r="CT121" i="1"/>
  <c r="CS121" i="1" s="1"/>
  <c r="CQ121" i="1" s="1"/>
  <c r="DB121" i="1" s="1"/>
  <c r="CP121" i="1"/>
  <c r="DC121" i="1" s="1"/>
  <c r="AL121" i="1"/>
  <c r="OQ120" i="1"/>
  <c r="OL120" i="1"/>
  <c r="OK120" i="1"/>
  <c r="ON120" i="1" s="1"/>
  <c r="OJ120" i="1"/>
  <c r="OI120" i="1"/>
  <c r="OH120" i="1"/>
  <c r="OG120" i="1"/>
  <c r="NS120" i="1"/>
  <c r="NR120" i="1"/>
  <c r="NP120" i="1"/>
  <c r="NO120" i="1"/>
  <c r="NC120" i="1"/>
  <c r="MY120" i="1"/>
  <c r="MQ120" i="1"/>
  <c r="MP120" i="1"/>
  <c r="MK120" i="1"/>
  <c r="MJ120" i="1"/>
  <c r="ME120" i="1"/>
  <c r="MD120" i="1"/>
  <c r="LY120" i="1"/>
  <c r="LX120" i="1"/>
  <c r="LS120" i="1"/>
  <c r="LR120" i="1"/>
  <c r="LM120" i="1"/>
  <c r="LL120" i="1"/>
  <c r="LG120" i="1"/>
  <c r="LF120" i="1"/>
  <c r="LA120" i="1"/>
  <c r="KZ120" i="1"/>
  <c r="LB120" i="1" s="1"/>
  <c r="KU120" i="1"/>
  <c r="KT120" i="1"/>
  <c r="KV120" i="1" s="1"/>
  <c r="KO120" i="1"/>
  <c r="KN120" i="1"/>
  <c r="KC120" i="1"/>
  <c r="KB120" i="1"/>
  <c r="KA120" i="1"/>
  <c r="JZ120" i="1"/>
  <c r="JY120" i="1"/>
  <c r="JW120" i="1"/>
  <c r="JV120" i="1"/>
  <c r="JU120" i="1"/>
  <c r="JT120" i="1"/>
  <c r="JR120" i="1"/>
  <c r="JQ120" i="1"/>
  <c r="JP120" i="1"/>
  <c r="JO120" i="1"/>
  <c r="JI120" i="1" s="1"/>
  <c r="JN120" i="1"/>
  <c r="JM120" i="1"/>
  <c r="JL120" i="1"/>
  <c r="JJ120" i="1"/>
  <c r="JH120" i="1"/>
  <c r="JG120" i="1"/>
  <c r="JF120" i="1"/>
  <c r="JA120" i="1"/>
  <c r="IZ120" i="1"/>
  <c r="IY120" i="1"/>
  <c r="IX120" i="1"/>
  <c r="IW120" i="1"/>
  <c r="IU120" i="1"/>
  <c r="IT120" i="1"/>
  <c r="IS120" i="1"/>
  <c r="IR120" i="1"/>
  <c r="IP120" i="1"/>
  <c r="IO120" i="1"/>
  <c r="IN120" i="1"/>
  <c r="IM120" i="1"/>
  <c r="IL120" i="1"/>
  <c r="IK120" i="1"/>
  <c r="IJ120" i="1"/>
  <c r="IH120" i="1"/>
  <c r="IF120" i="1"/>
  <c r="IE120" i="1"/>
  <c r="ID120" i="1"/>
  <c r="HW120" i="1"/>
  <c r="HS120" i="1"/>
  <c r="HJ120" i="1" s="1"/>
  <c r="HG120" i="1" s="1" a="1"/>
  <c r="HG120" i="1" s="1"/>
  <c r="HR120" i="1"/>
  <c r="HQ120" i="1"/>
  <c r="HP120" i="1"/>
  <c r="HO120" i="1"/>
  <c r="HI120" i="1"/>
  <c r="HC120" i="1"/>
  <c r="HA120" i="1" a="1"/>
  <c r="HA120" i="1" s="1"/>
  <c r="GY120" i="1"/>
  <c r="GX120" i="1"/>
  <c r="GL120" i="1"/>
  <c r="GM120" i="1" s="1"/>
  <c r="GZ120" i="1" s="1"/>
  <c r="FR120" i="1"/>
  <c r="FI120" i="1"/>
  <c r="FO120" i="1" s="1"/>
  <c r="DT120" i="1"/>
  <c r="DJ120" i="1"/>
  <c r="DI120" i="1"/>
  <c r="DH120" i="1"/>
  <c r="CZ120" i="1"/>
  <c r="CY120" i="1" s="1"/>
  <c r="CV120" i="1" s="1"/>
  <c r="Z120" i="1" s="1"/>
  <c r="AI120" i="1" s="1"/>
  <c r="CX120" i="1"/>
  <c r="CW120" i="1"/>
  <c r="CT120" i="1"/>
  <c r="CS120" i="1" s="1"/>
  <c r="CQ120" i="1" s="1"/>
  <c r="DB120" i="1" s="1"/>
  <c r="CP120" i="1"/>
  <c r="AL120" i="1"/>
  <c r="OQ119" i="1"/>
  <c r="OL119" i="1"/>
  <c r="OK119" i="1"/>
  <c r="OJ119" i="1"/>
  <c r="OI119" i="1"/>
  <c r="OH119" i="1"/>
  <c r="OG119" i="1"/>
  <c r="NS119" i="1"/>
  <c r="NR119" i="1"/>
  <c r="NP119" i="1"/>
  <c r="NO119" i="1"/>
  <c r="NC119" i="1"/>
  <c r="MY119" i="1"/>
  <c r="MQ119" i="1"/>
  <c r="MP119" i="1"/>
  <c r="MK119" i="1"/>
  <c r="MJ119" i="1"/>
  <c r="ME119" i="1"/>
  <c r="MD119" i="1"/>
  <c r="LY119" i="1"/>
  <c r="LX119" i="1"/>
  <c r="LS119" i="1"/>
  <c r="LR119" i="1"/>
  <c r="LM119" i="1"/>
  <c r="LL119" i="1"/>
  <c r="LG119" i="1"/>
  <c r="LF119" i="1"/>
  <c r="LA119" i="1"/>
  <c r="KZ119" i="1"/>
  <c r="KU119" i="1"/>
  <c r="KT119" i="1"/>
  <c r="KO119" i="1"/>
  <c r="KN119" i="1"/>
  <c r="KC119" i="1"/>
  <c r="KB119" i="1"/>
  <c r="KA119" i="1"/>
  <c r="JZ119" i="1"/>
  <c r="JY119" i="1"/>
  <c r="JW119" i="1"/>
  <c r="JV119" i="1"/>
  <c r="JU119" i="1"/>
  <c r="JT119" i="1"/>
  <c r="JR119" i="1"/>
  <c r="JQ119" i="1"/>
  <c r="JP119" i="1"/>
  <c r="JO119" i="1"/>
  <c r="JI119" i="1" s="1"/>
  <c r="JN119" i="1"/>
  <c r="JM119" i="1"/>
  <c r="JL119" i="1"/>
  <c r="JJ119" i="1"/>
  <c r="JH119" i="1"/>
  <c r="JG119" i="1"/>
  <c r="JF119" i="1"/>
  <c r="JA119" i="1"/>
  <c r="IZ119" i="1"/>
  <c r="IY119" i="1"/>
  <c r="IX119" i="1"/>
  <c r="IW119" i="1"/>
  <c r="IU119" i="1"/>
  <c r="IT119" i="1"/>
  <c r="IS119" i="1"/>
  <c r="IR119" i="1"/>
  <c r="IP119" i="1"/>
  <c r="IO119" i="1"/>
  <c r="IN119" i="1"/>
  <c r="IM119" i="1"/>
  <c r="IL119" i="1"/>
  <c r="IK119" i="1"/>
  <c r="IJ119" i="1"/>
  <c r="IH119" i="1"/>
  <c r="IF119" i="1"/>
  <c r="IE119" i="1"/>
  <c r="ID119" i="1"/>
  <c r="HW119" i="1"/>
  <c r="HS119" i="1"/>
  <c r="HJ119" i="1" s="1"/>
  <c r="HG119" i="1" s="1" a="1"/>
  <c r="HG119" i="1" s="1"/>
  <c r="HR119" i="1"/>
  <c r="HQ119" i="1"/>
  <c r="HP119" i="1"/>
  <c r="HO119" i="1"/>
  <c r="HI119" i="1"/>
  <c r="HC119" i="1"/>
  <c r="HA119" i="1" a="1"/>
  <c r="HA119" i="1" s="1"/>
  <c r="GY119" i="1"/>
  <c r="GX119" i="1"/>
  <c r="GL119" i="1"/>
  <c r="GM119" i="1" s="1"/>
  <c r="GZ119" i="1" s="1"/>
  <c r="FR119" i="1"/>
  <c r="FI119" i="1"/>
  <c r="FO119" i="1" s="1"/>
  <c r="DT119" i="1"/>
  <c r="DJ119" i="1"/>
  <c r="DI119" i="1"/>
  <c r="DH119" i="1"/>
  <c r="CZ119" i="1"/>
  <c r="CY119" i="1" s="1"/>
  <c r="CX119" i="1"/>
  <c r="CW119" i="1"/>
  <c r="CV119" i="1"/>
  <c r="Z119" i="1" s="1"/>
  <c r="AI119" i="1" s="1"/>
  <c r="CT119" i="1"/>
  <c r="CS119" i="1" s="1"/>
  <c r="CQ119" i="1" s="1"/>
  <c r="DB119" i="1" s="1"/>
  <c r="CP119" i="1"/>
  <c r="AL119" i="1"/>
  <c r="OQ118" i="1"/>
  <c r="OL118" i="1"/>
  <c r="OK118" i="1"/>
  <c r="OJ118" i="1"/>
  <c r="OI118" i="1"/>
  <c r="OH118" i="1"/>
  <c r="OG118" i="1"/>
  <c r="NS118" i="1"/>
  <c r="NR118" i="1"/>
  <c r="NP118" i="1"/>
  <c r="NO118" i="1"/>
  <c r="NC118" i="1"/>
  <c r="MY118" i="1"/>
  <c r="MQ118" i="1"/>
  <c r="MP118" i="1"/>
  <c r="MK118" i="1"/>
  <c r="MJ118" i="1"/>
  <c r="ME118" i="1"/>
  <c r="MD118" i="1"/>
  <c r="LY118" i="1"/>
  <c r="LX118" i="1"/>
  <c r="LS118" i="1"/>
  <c r="LR118" i="1"/>
  <c r="LM118" i="1"/>
  <c r="LL118" i="1"/>
  <c r="LG118" i="1"/>
  <c r="LF118" i="1"/>
  <c r="LA118" i="1"/>
  <c r="KZ118" i="1"/>
  <c r="KU118" i="1"/>
  <c r="KT118" i="1"/>
  <c r="KO118" i="1"/>
  <c r="KN118" i="1"/>
  <c r="KC118" i="1"/>
  <c r="KB118" i="1"/>
  <c r="KA118" i="1"/>
  <c r="JZ118" i="1"/>
  <c r="JY118" i="1"/>
  <c r="JW118" i="1"/>
  <c r="JV118" i="1"/>
  <c r="JU118" i="1"/>
  <c r="JT118" i="1"/>
  <c r="JR118" i="1"/>
  <c r="JQ118" i="1"/>
  <c r="JP118" i="1"/>
  <c r="JO118" i="1"/>
  <c r="JN118" i="1"/>
  <c r="JM118" i="1"/>
  <c r="JL118" i="1"/>
  <c r="JJ118" i="1"/>
  <c r="JH118" i="1"/>
  <c r="JG118" i="1"/>
  <c r="JF118" i="1"/>
  <c r="JA118" i="1"/>
  <c r="IZ118" i="1"/>
  <c r="IY118" i="1"/>
  <c r="IX118" i="1"/>
  <c r="IW118" i="1"/>
  <c r="IU118" i="1"/>
  <c r="IT118" i="1"/>
  <c r="IS118" i="1"/>
  <c r="IR118" i="1"/>
  <c r="IP118" i="1"/>
  <c r="IO118" i="1"/>
  <c r="IN118" i="1"/>
  <c r="IM118" i="1"/>
  <c r="II118" i="1" s="1"/>
  <c r="IA118" i="1" s="1"/>
  <c r="IB118" i="1" s="1"/>
  <c r="KF118" i="1" s="1"/>
  <c r="KW118" i="1" s="1"/>
  <c r="IL118" i="1"/>
  <c r="IK118" i="1"/>
  <c r="IJ118" i="1"/>
  <c r="IH118" i="1"/>
  <c r="IF118" i="1"/>
  <c r="IE118" i="1"/>
  <c r="ID118" i="1"/>
  <c r="HW118" i="1"/>
  <c r="HS118" i="1"/>
  <c r="HJ118" i="1" s="1"/>
  <c r="HG118" i="1" s="1" a="1"/>
  <c r="HG118" i="1" s="1"/>
  <c r="HR118" i="1"/>
  <c r="HQ118" i="1"/>
  <c r="HP118" i="1"/>
  <c r="HO118" i="1"/>
  <c r="HI118" i="1"/>
  <c r="HC118" i="1"/>
  <c r="HA118" i="1" a="1"/>
  <c r="HA118" i="1" s="1"/>
  <c r="GY118" i="1"/>
  <c r="GX118" i="1"/>
  <c r="GL118" i="1"/>
  <c r="GM118" i="1" s="1"/>
  <c r="GZ118" i="1" s="1"/>
  <c r="FR118" i="1"/>
  <c r="FS118" i="1" s="1"/>
  <c r="FI118" i="1"/>
  <c r="FO118" i="1" s="1"/>
  <c r="DT118" i="1"/>
  <c r="DJ118" i="1"/>
  <c r="DI118" i="1"/>
  <c r="DH118" i="1"/>
  <c r="CZ118" i="1"/>
  <c r="CY118" i="1" s="1"/>
  <c r="CV118" i="1" s="1"/>
  <c r="Z118" i="1" s="1"/>
  <c r="AI118" i="1" s="1"/>
  <c r="CX118" i="1"/>
  <c r="CW118" i="1"/>
  <c r="CT118" i="1"/>
  <c r="CS118" i="1" s="1"/>
  <c r="CQ118" i="1" s="1"/>
  <c r="DB118" i="1" s="1"/>
  <c r="CP118" i="1"/>
  <c r="DC118" i="1" s="1"/>
  <c r="AL118" i="1"/>
  <c r="OQ117" i="1"/>
  <c r="OL117" i="1"/>
  <c r="OK117" i="1"/>
  <c r="OJ117" i="1"/>
  <c r="OI117" i="1"/>
  <c r="OH117" i="1"/>
  <c r="OG117" i="1"/>
  <c r="NS117" i="1"/>
  <c r="NR117" i="1"/>
  <c r="NP117" i="1"/>
  <c r="NO117" i="1"/>
  <c r="NC117" i="1"/>
  <c r="MY117" i="1"/>
  <c r="MQ117" i="1"/>
  <c r="MP117" i="1"/>
  <c r="MK117" i="1"/>
  <c r="MJ117" i="1"/>
  <c r="ME117" i="1"/>
  <c r="MD117" i="1"/>
  <c r="LY117" i="1"/>
  <c r="LX117" i="1"/>
  <c r="LS117" i="1"/>
  <c r="LR117" i="1"/>
  <c r="LM117" i="1"/>
  <c r="LL117" i="1"/>
  <c r="LG117" i="1"/>
  <c r="LF117" i="1"/>
  <c r="LA117" i="1"/>
  <c r="KZ117" i="1"/>
  <c r="KU117" i="1"/>
  <c r="KT117" i="1"/>
  <c r="KO117" i="1"/>
  <c r="KN117" i="1"/>
  <c r="KC117" i="1"/>
  <c r="KB117" i="1"/>
  <c r="KA117" i="1"/>
  <c r="JZ117" i="1"/>
  <c r="JY117" i="1"/>
  <c r="JW117" i="1"/>
  <c r="JV117" i="1"/>
  <c r="JU117" i="1"/>
  <c r="JT117" i="1"/>
  <c r="JR117" i="1"/>
  <c r="JQ117" i="1"/>
  <c r="JP117" i="1"/>
  <c r="JO117" i="1"/>
  <c r="JN117" i="1"/>
  <c r="JM117" i="1"/>
  <c r="JL117" i="1"/>
  <c r="JJ117" i="1"/>
  <c r="JH117" i="1"/>
  <c r="JG117" i="1"/>
  <c r="JF117" i="1"/>
  <c r="JA117" i="1"/>
  <c r="IZ117" i="1"/>
  <c r="IY117" i="1"/>
  <c r="IX117" i="1"/>
  <c r="IW117" i="1"/>
  <c r="IU117" i="1"/>
  <c r="IT117" i="1"/>
  <c r="IS117" i="1"/>
  <c r="IR117" i="1"/>
  <c r="IP117" i="1"/>
  <c r="IO117" i="1"/>
  <c r="IN117" i="1"/>
  <c r="IM117" i="1"/>
  <c r="II117" i="1" s="1"/>
  <c r="IL117" i="1"/>
  <c r="IK117" i="1"/>
  <c r="IJ117" i="1"/>
  <c r="IH117" i="1"/>
  <c r="IF117" i="1"/>
  <c r="IE117" i="1"/>
  <c r="ID117" i="1"/>
  <c r="HW117" i="1"/>
  <c r="HS117" i="1"/>
  <c r="HJ117" i="1" s="1"/>
  <c r="HG117" i="1" s="1" a="1"/>
  <c r="HG117" i="1" s="1"/>
  <c r="HR117" i="1"/>
  <c r="HQ117" i="1"/>
  <c r="HP117" i="1"/>
  <c r="HO117" i="1"/>
  <c r="HI117" i="1"/>
  <c r="HC117" i="1"/>
  <c r="HA117" i="1" a="1"/>
  <c r="HA117" i="1" s="1"/>
  <c r="GY117" i="1"/>
  <c r="GX117" i="1"/>
  <c r="GL117" i="1"/>
  <c r="GM117" i="1" s="1"/>
  <c r="GZ117" i="1" s="1"/>
  <c r="FR117" i="1"/>
  <c r="FS117" i="1" s="1"/>
  <c r="FI117" i="1"/>
  <c r="FO117" i="1" s="1"/>
  <c r="DT117" i="1"/>
  <c r="DJ117" i="1"/>
  <c r="DI117" i="1"/>
  <c r="DH117" i="1"/>
  <c r="CZ117" i="1"/>
  <c r="CY117" i="1" s="1"/>
  <c r="CV117" i="1" s="1"/>
  <c r="Z117" i="1" s="1"/>
  <c r="AI117" i="1" s="1"/>
  <c r="CX117" i="1"/>
  <c r="CW117" i="1"/>
  <c r="CT117" i="1"/>
  <c r="CS117" i="1" s="1"/>
  <c r="CQ117" i="1" s="1"/>
  <c r="DB117" i="1" s="1"/>
  <c r="CP117" i="1"/>
  <c r="DC117" i="1" s="1"/>
  <c r="AL117" i="1"/>
  <c r="OQ116" i="1"/>
  <c r="OL116" i="1"/>
  <c r="OK116" i="1"/>
  <c r="OJ116" i="1"/>
  <c r="OI116" i="1"/>
  <c r="OH116" i="1"/>
  <c r="OG116" i="1"/>
  <c r="NS116" i="1"/>
  <c r="NR116" i="1"/>
  <c r="NP116" i="1"/>
  <c r="NO116" i="1"/>
  <c r="NC116" i="1"/>
  <c r="MY116" i="1"/>
  <c r="MQ116" i="1"/>
  <c r="MP116" i="1"/>
  <c r="MK116" i="1"/>
  <c r="MJ116" i="1"/>
  <c r="ME116" i="1"/>
  <c r="MD116" i="1"/>
  <c r="LY116" i="1"/>
  <c r="LX116" i="1"/>
  <c r="LS116" i="1"/>
  <c r="LR116" i="1"/>
  <c r="LM116" i="1"/>
  <c r="LL116" i="1"/>
  <c r="LN116" i="1" s="1"/>
  <c r="LG116" i="1"/>
  <c r="LF116" i="1"/>
  <c r="LA116" i="1"/>
  <c r="KZ116" i="1"/>
  <c r="KU116" i="1"/>
  <c r="KT116" i="1"/>
  <c r="KO116" i="1"/>
  <c r="KN116" i="1"/>
  <c r="KP116" i="1" s="1"/>
  <c r="KC116" i="1"/>
  <c r="KB116" i="1"/>
  <c r="KA116" i="1"/>
  <c r="JZ116" i="1"/>
  <c r="JY116" i="1"/>
  <c r="JW116" i="1"/>
  <c r="JV116" i="1"/>
  <c r="JU116" i="1"/>
  <c r="JT116" i="1"/>
  <c r="JR116" i="1"/>
  <c r="JQ116" i="1"/>
  <c r="JP116" i="1"/>
  <c r="JO116" i="1"/>
  <c r="JN116" i="1"/>
  <c r="JM116" i="1"/>
  <c r="JL116" i="1"/>
  <c r="JJ116" i="1"/>
  <c r="JH116" i="1"/>
  <c r="JG116" i="1"/>
  <c r="JF116" i="1"/>
  <c r="JA116" i="1"/>
  <c r="IZ116" i="1"/>
  <c r="IY116" i="1"/>
  <c r="IX116" i="1"/>
  <c r="IW116" i="1"/>
  <c r="IU116" i="1"/>
  <c r="IT116" i="1"/>
  <c r="IS116" i="1"/>
  <c r="IR116" i="1"/>
  <c r="IP116" i="1"/>
  <c r="IO116" i="1"/>
  <c r="IN116" i="1"/>
  <c r="IM116" i="1"/>
  <c r="IL116" i="1"/>
  <c r="IK116" i="1"/>
  <c r="IJ116" i="1"/>
  <c r="IH116" i="1"/>
  <c r="IF116" i="1"/>
  <c r="IE116" i="1"/>
  <c r="ID116" i="1"/>
  <c r="HW116" i="1"/>
  <c r="HS116" i="1"/>
  <c r="HJ116" i="1" s="1"/>
  <c r="HG116" i="1" s="1" a="1"/>
  <c r="HG116" i="1" s="1"/>
  <c r="HR116" i="1"/>
  <c r="HQ116" i="1"/>
  <c r="HP116" i="1"/>
  <c r="HO116" i="1"/>
  <c r="HI116" i="1"/>
  <c r="HC116" i="1"/>
  <c r="HA116" i="1" a="1"/>
  <c r="HA116" i="1" s="1"/>
  <c r="GY116" i="1"/>
  <c r="GX116" i="1"/>
  <c r="GL116" i="1"/>
  <c r="GM116" i="1" s="1"/>
  <c r="GZ116" i="1" s="1"/>
  <c r="FR116" i="1"/>
  <c r="FS116" i="1" s="1"/>
  <c r="FT116" i="1" s="1"/>
  <c r="FU116" i="1" s="1"/>
  <c r="FV116" i="1" s="1"/>
  <c r="ES116" i="1" s="1"/>
  <c r="FW116" i="1" s="1"/>
  <c r="FI116" i="1"/>
  <c r="FO116" i="1" s="1"/>
  <c r="DT116" i="1"/>
  <c r="DJ116" i="1"/>
  <c r="DI116" i="1"/>
  <c r="DH116" i="1"/>
  <c r="CZ116" i="1"/>
  <c r="CY116" i="1" s="1"/>
  <c r="CV116" i="1" s="1"/>
  <c r="Z116" i="1" s="1"/>
  <c r="AI116" i="1" s="1"/>
  <c r="CX116" i="1"/>
  <c r="CW116" i="1"/>
  <c r="CT116" i="1"/>
  <c r="CS116" i="1" s="1"/>
  <c r="CQ116" i="1" s="1"/>
  <c r="DB116" i="1" s="1"/>
  <c r="CP116" i="1"/>
  <c r="AL116" i="1"/>
  <c r="OQ115" i="1"/>
  <c r="OL115" i="1"/>
  <c r="OO115" i="1" s="1"/>
  <c r="OK115" i="1"/>
  <c r="OJ115" i="1"/>
  <c r="OI115" i="1"/>
  <c r="OH115" i="1"/>
  <c r="ON115" i="1" s="1"/>
  <c r="OG115" i="1"/>
  <c r="NS115" i="1"/>
  <c r="NR115" i="1"/>
  <c r="NP115" i="1"/>
  <c r="NO115" i="1"/>
  <c r="NC115" i="1"/>
  <c r="MY115" i="1"/>
  <c r="MQ115" i="1"/>
  <c r="MP115" i="1"/>
  <c r="MK115" i="1"/>
  <c r="MJ115" i="1"/>
  <c r="ME115" i="1"/>
  <c r="MD115" i="1"/>
  <c r="LY115" i="1"/>
  <c r="LX115" i="1"/>
  <c r="LS115" i="1"/>
  <c r="LR115" i="1"/>
  <c r="LM115" i="1"/>
  <c r="LL115" i="1"/>
  <c r="LG115" i="1"/>
  <c r="LF115" i="1"/>
  <c r="LA115" i="1"/>
  <c r="KZ115" i="1"/>
  <c r="KU115" i="1"/>
  <c r="KT115" i="1"/>
  <c r="KO115" i="1"/>
  <c r="KN115" i="1"/>
  <c r="KC115" i="1"/>
  <c r="KB115" i="1"/>
  <c r="KA115" i="1"/>
  <c r="JZ115" i="1"/>
  <c r="JY115" i="1"/>
  <c r="JW115" i="1"/>
  <c r="JV115" i="1"/>
  <c r="JU115" i="1"/>
  <c r="JT115" i="1"/>
  <c r="JR115" i="1"/>
  <c r="JQ115" i="1"/>
  <c r="JP115" i="1"/>
  <c r="JO115" i="1"/>
  <c r="JK115" i="1" s="1"/>
  <c r="JN115" i="1"/>
  <c r="JM115" i="1"/>
  <c r="JL115" i="1"/>
  <c r="JJ115" i="1"/>
  <c r="JH115" i="1"/>
  <c r="JG115" i="1"/>
  <c r="JF115" i="1"/>
  <c r="JA115" i="1"/>
  <c r="IZ115" i="1"/>
  <c r="IY115" i="1"/>
  <c r="IX115" i="1"/>
  <c r="IW115" i="1"/>
  <c r="IU115" i="1"/>
  <c r="IT115" i="1"/>
  <c r="IS115" i="1"/>
  <c r="IR115" i="1"/>
  <c r="IP115" i="1"/>
  <c r="IO115" i="1"/>
  <c r="IN115" i="1"/>
  <c r="IM115" i="1"/>
  <c r="II115" i="1" s="1"/>
  <c r="IL115" i="1"/>
  <c r="IK115" i="1"/>
  <c r="IJ115" i="1"/>
  <c r="IH115" i="1"/>
  <c r="IF115" i="1"/>
  <c r="IE115" i="1"/>
  <c r="ID115" i="1"/>
  <c r="HW115" i="1"/>
  <c r="HS115" i="1"/>
  <c r="HJ115" i="1" s="1"/>
  <c r="HG115" i="1" s="1" a="1"/>
  <c r="HG115" i="1" s="1"/>
  <c r="HR115" i="1"/>
  <c r="HQ115" i="1"/>
  <c r="HP115" i="1"/>
  <c r="HO115" i="1"/>
  <c r="HI115" i="1"/>
  <c r="HC115" i="1"/>
  <c r="HA115" i="1" a="1"/>
  <c r="HA115" i="1" s="1"/>
  <c r="GY115" i="1"/>
  <c r="GX115" i="1"/>
  <c r="GL115" i="1"/>
  <c r="GM115" i="1" s="1"/>
  <c r="GZ115" i="1" s="1"/>
  <c r="FR115" i="1"/>
  <c r="FS115" i="1" s="1"/>
  <c r="FI115" i="1"/>
  <c r="FO115" i="1" s="1"/>
  <c r="DT115" i="1"/>
  <c r="DJ115" i="1"/>
  <c r="DI115" i="1"/>
  <c r="DH115" i="1"/>
  <c r="CZ115" i="1"/>
  <c r="CY115" i="1" s="1"/>
  <c r="CV115" i="1" s="1"/>
  <c r="Z115" i="1" s="1"/>
  <c r="AI115" i="1" s="1"/>
  <c r="CX115" i="1"/>
  <c r="CW115" i="1"/>
  <c r="CT115" i="1"/>
  <c r="CS115" i="1" s="1"/>
  <c r="CQ115" i="1" s="1"/>
  <c r="CP115" i="1"/>
  <c r="DC115" i="1" s="1"/>
  <c r="AL115" i="1"/>
  <c r="OQ114" i="1"/>
  <c r="OL114" i="1"/>
  <c r="OK114" i="1"/>
  <c r="OJ114" i="1"/>
  <c r="OI114" i="1"/>
  <c r="OH114" i="1"/>
  <c r="OG114" i="1"/>
  <c r="NS114" i="1"/>
  <c r="NR114" i="1"/>
  <c r="NP114" i="1"/>
  <c r="NO114" i="1"/>
  <c r="NC114" i="1"/>
  <c r="MY114" i="1"/>
  <c r="MQ114" i="1"/>
  <c r="MP114" i="1"/>
  <c r="MK114" i="1"/>
  <c r="MJ114" i="1"/>
  <c r="ME114" i="1"/>
  <c r="MD114" i="1"/>
  <c r="LY114" i="1"/>
  <c r="LX114" i="1"/>
  <c r="LS114" i="1"/>
  <c r="LR114" i="1"/>
  <c r="LM114" i="1"/>
  <c r="LL114" i="1"/>
  <c r="LG114" i="1"/>
  <c r="LF114" i="1"/>
  <c r="LA114" i="1"/>
  <c r="KZ114" i="1"/>
  <c r="LB114" i="1" s="1"/>
  <c r="KU114" i="1"/>
  <c r="KT114" i="1"/>
  <c r="KO114" i="1"/>
  <c r="KN114" i="1"/>
  <c r="KC114" i="1"/>
  <c r="KB114" i="1"/>
  <c r="KA114" i="1"/>
  <c r="JZ114" i="1"/>
  <c r="JY114" i="1"/>
  <c r="JW114" i="1"/>
  <c r="JV114" i="1"/>
  <c r="JU114" i="1"/>
  <c r="JT114" i="1"/>
  <c r="JR114" i="1"/>
  <c r="JQ114" i="1"/>
  <c r="JP114" i="1"/>
  <c r="JO114" i="1"/>
  <c r="JI114" i="1" s="1"/>
  <c r="JN114" i="1"/>
  <c r="JM114" i="1"/>
  <c r="JL114" i="1"/>
  <c r="JJ114" i="1"/>
  <c r="JH114" i="1"/>
  <c r="JG114" i="1"/>
  <c r="JF114" i="1"/>
  <c r="JA114" i="1"/>
  <c r="IZ114" i="1"/>
  <c r="IY114" i="1"/>
  <c r="IX114" i="1"/>
  <c r="IW114" i="1"/>
  <c r="IU114" i="1"/>
  <c r="IT114" i="1"/>
  <c r="IS114" i="1"/>
  <c r="IR114" i="1"/>
  <c r="IP114" i="1"/>
  <c r="IO114" i="1"/>
  <c r="IN114" i="1"/>
  <c r="IM114" i="1"/>
  <c r="II114" i="1" s="1"/>
  <c r="IL114" i="1"/>
  <c r="IK114" i="1"/>
  <c r="IJ114" i="1"/>
  <c r="IH114" i="1"/>
  <c r="IF114" i="1"/>
  <c r="IE114" i="1"/>
  <c r="ID114" i="1"/>
  <c r="HW114" i="1"/>
  <c r="HS114" i="1"/>
  <c r="HJ114" i="1" s="1"/>
  <c r="HG114" i="1" s="1" a="1"/>
  <c r="HG114" i="1" s="1"/>
  <c r="HR114" i="1"/>
  <c r="HQ114" i="1"/>
  <c r="HP114" i="1"/>
  <c r="HO114" i="1"/>
  <c r="HI114" i="1"/>
  <c r="HC114" i="1"/>
  <c r="HA114" i="1" a="1"/>
  <c r="HA114" i="1" s="1"/>
  <c r="GY114" i="1"/>
  <c r="GX114" i="1"/>
  <c r="GL114" i="1"/>
  <c r="GM114" i="1" s="1"/>
  <c r="GZ114" i="1" s="1"/>
  <c r="FR114" i="1"/>
  <c r="FI114" i="1"/>
  <c r="FO114" i="1" s="1"/>
  <c r="DT114" i="1"/>
  <c r="DJ114" i="1"/>
  <c r="DI114" i="1"/>
  <c r="DH114" i="1"/>
  <c r="CZ114" i="1"/>
  <c r="CY114" i="1" s="1"/>
  <c r="CV114" i="1" s="1"/>
  <c r="Z114" i="1" s="1"/>
  <c r="AI114" i="1" s="1"/>
  <c r="CX114" i="1"/>
  <c r="CW114" i="1"/>
  <c r="CT114" i="1"/>
  <c r="CS114" i="1" s="1"/>
  <c r="CQ114" i="1" s="1"/>
  <c r="DB114" i="1" s="1"/>
  <c r="CP114" i="1"/>
  <c r="AL114" i="1"/>
  <c r="OQ113" i="1"/>
  <c r="OL113" i="1"/>
  <c r="OK113" i="1"/>
  <c r="OJ113" i="1"/>
  <c r="OI113" i="1"/>
  <c r="OH113" i="1"/>
  <c r="ON113" i="1" s="1"/>
  <c r="OG113" i="1"/>
  <c r="NS113" i="1"/>
  <c r="NR113" i="1"/>
  <c r="NP113" i="1"/>
  <c r="NO113" i="1"/>
  <c r="NC113" i="1"/>
  <c r="MY113" i="1"/>
  <c r="MQ113" i="1"/>
  <c r="MP113" i="1"/>
  <c r="MK113" i="1"/>
  <c r="MJ113" i="1"/>
  <c r="ME113" i="1"/>
  <c r="MD113" i="1"/>
  <c r="LY113" i="1"/>
  <c r="LX113" i="1"/>
  <c r="LS113" i="1"/>
  <c r="LR113" i="1"/>
  <c r="LT113" i="1" s="1"/>
  <c r="LM113" i="1"/>
  <c r="LL113" i="1"/>
  <c r="LG113" i="1"/>
  <c r="LF113" i="1"/>
  <c r="LA113" i="1"/>
  <c r="KZ113" i="1"/>
  <c r="LB113" i="1" s="1"/>
  <c r="KU113" i="1"/>
  <c r="KT113" i="1"/>
  <c r="KO113" i="1"/>
  <c r="KN113" i="1"/>
  <c r="KC113" i="1"/>
  <c r="KB113" i="1"/>
  <c r="KA113" i="1"/>
  <c r="JZ113" i="1"/>
  <c r="JY113" i="1"/>
  <c r="JW113" i="1"/>
  <c r="JV113" i="1"/>
  <c r="JU113" i="1"/>
  <c r="JT113" i="1"/>
  <c r="JR113" i="1"/>
  <c r="JQ113" i="1"/>
  <c r="JP113" i="1"/>
  <c r="JO113" i="1"/>
  <c r="JN113" i="1"/>
  <c r="JM113" i="1"/>
  <c r="JL113" i="1"/>
  <c r="JJ113" i="1"/>
  <c r="JH113" i="1"/>
  <c r="JG113" i="1"/>
  <c r="JF113" i="1"/>
  <c r="JA113" i="1"/>
  <c r="IZ113" i="1"/>
  <c r="IY113" i="1"/>
  <c r="IX113" i="1"/>
  <c r="IW113" i="1"/>
  <c r="IU113" i="1"/>
  <c r="IT113" i="1"/>
  <c r="IS113" i="1"/>
  <c r="IR113" i="1"/>
  <c r="IP113" i="1"/>
  <c r="IO113" i="1"/>
  <c r="IN113" i="1"/>
  <c r="IM113" i="1"/>
  <c r="IG113" i="1" s="1"/>
  <c r="IL113" i="1"/>
  <c r="IK113" i="1"/>
  <c r="IJ113" i="1"/>
  <c r="IH113" i="1"/>
  <c r="IF113" i="1"/>
  <c r="IE113" i="1"/>
  <c r="ID113" i="1"/>
  <c r="HW113" i="1"/>
  <c r="HS113" i="1"/>
  <c r="HJ113" i="1" s="1"/>
  <c r="HG113" i="1" s="1" a="1"/>
  <c r="HG113" i="1" s="1"/>
  <c r="HR113" i="1"/>
  <c r="HQ113" i="1"/>
  <c r="HP113" i="1"/>
  <c r="HO113" i="1"/>
  <c r="HI113" i="1"/>
  <c r="HC113" i="1"/>
  <c r="HA113" i="1" a="1"/>
  <c r="HA113" i="1" s="1"/>
  <c r="GY113" i="1"/>
  <c r="GX113" i="1"/>
  <c r="GL113" i="1"/>
  <c r="GM113" i="1" s="1"/>
  <c r="GZ113" i="1" s="1"/>
  <c r="FR113" i="1"/>
  <c r="FI113" i="1"/>
  <c r="FO113" i="1" s="1"/>
  <c r="DT113" i="1"/>
  <c r="DJ113" i="1"/>
  <c r="DI113" i="1"/>
  <c r="DH113" i="1"/>
  <c r="CZ113" i="1"/>
  <c r="CY113" i="1" s="1"/>
  <c r="CV113" i="1" s="1"/>
  <c r="Z113" i="1" s="1"/>
  <c r="AI113" i="1" s="1"/>
  <c r="CX113" i="1"/>
  <c r="CW113" i="1"/>
  <c r="CT113" i="1"/>
  <c r="CS113" i="1" s="1"/>
  <c r="CQ113" i="1" s="1"/>
  <c r="DB113" i="1" s="1"/>
  <c r="CP113" i="1"/>
  <c r="DC113" i="1" s="1"/>
  <c r="AL113" i="1"/>
  <c r="OQ112" i="1"/>
  <c r="OL112" i="1"/>
  <c r="OK112" i="1"/>
  <c r="OJ112" i="1"/>
  <c r="OI112" i="1"/>
  <c r="OH112" i="1"/>
  <c r="OG112" i="1"/>
  <c r="NS112" i="1"/>
  <c r="NR112" i="1"/>
  <c r="NP112" i="1"/>
  <c r="NO112" i="1"/>
  <c r="NC112" i="1"/>
  <c r="MY112" i="1"/>
  <c r="MQ112" i="1"/>
  <c r="MP112" i="1"/>
  <c r="MK112" i="1"/>
  <c r="MJ112" i="1"/>
  <c r="ME112" i="1"/>
  <c r="MD112" i="1"/>
  <c r="LY112" i="1"/>
  <c r="LX112" i="1"/>
  <c r="LS112" i="1"/>
  <c r="LR112" i="1"/>
  <c r="LM112" i="1"/>
  <c r="LL112" i="1"/>
  <c r="LG112" i="1"/>
  <c r="LF112" i="1"/>
  <c r="LA112" i="1"/>
  <c r="KZ112" i="1"/>
  <c r="KU112" i="1"/>
  <c r="KT112" i="1"/>
  <c r="KO112" i="1"/>
  <c r="KN112" i="1"/>
  <c r="KC112" i="1"/>
  <c r="KB112" i="1"/>
  <c r="KA112" i="1"/>
  <c r="JZ112" i="1"/>
  <c r="JY112" i="1"/>
  <c r="JW112" i="1"/>
  <c r="JV112" i="1"/>
  <c r="JU112" i="1"/>
  <c r="JT112" i="1"/>
  <c r="JR112" i="1"/>
  <c r="JQ112" i="1"/>
  <c r="JP112" i="1"/>
  <c r="JO112" i="1"/>
  <c r="JI112" i="1" s="1"/>
  <c r="JN112" i="1"/>
  <c r="JM112" i="1"/>
  <c r="JL112" i="1"/>
  <c r="JJ112" i="1"/>
  <c r="JH112" i="1"/>
  <c r="JG112" i="1"/>
  <c r="JF112" i="1"/>
  <c r="JA112" i="1"/>
  <c r="IZ112" i="1"/>
  <c r="IY112" i="1"/>
  <c r="IX112" i="1"/>
  <c r="IW112" i="1"/>
  <c r="IU112" i="1"/>
  <c r="IT112" i="1"/>
  <c r="IS112" i="1"/>
  <c r="IR112" i="1"/>
  <c r="IP112" i="1"/>
  <c r="IO112" i="1"/>
  <c r="IN112" i="1"/>
  <c r="IM112" i="1"/>
  <c r="II112" i="1" s="1"/>
  <c r="IL112" i="1"/>
  <c r="IK112" i="1"/>
  <c r="IJ112" i="1"/>
  <c r="IH112" i="1"/>
  <c r="IF112" i="1"/>
  <c r="IE112" i="1"/>
  <c r="ID112" i="1"/>
  <c r="HW112" i="1"/>
  <c r="HS112" i="1"/>
  <c r="HJ112" i="1" s="1"/>
  <c r="HG112" i="1" s="1" a="1"/>
  <c r="HG112" i="1" s="1"/>
  <c r="HR112" i="1"/>
  <c r="HQ112" i="1"/>
  <c r="HP112" i="1"/>
  <c r="HO112" i="1"/>
  <c r="HI112" i="1"/>
  <c r="HC112" i="1"/>
  <c r="HA112" i="1" a="1"/>
  <c r="HA112" i="1" s="1"/>
  <c r="GY112" i="1"/>
  <c r="GX112" i="1"/>
  <c r="GL112" i="1"/>
  <c r="GM112" i="1" s="1"/>
  <c r="GZ112" i="1" s="1"/>
  <c r="FR112" i="1"/>
  <c r="FS112" i="1" s="1"/>
  <c r="FI112" i="1"/>
  <c r="FO112" i="1" s="1"/>
  <c r="DT112" i="1"/>
  <c r="DJ112" i="1"/>
  <c r="DI112" i="1"/>
  <c r="DH112" i="1"/>
  <c r="CZ112" i="1"/>
  <c r="CY112" i="1" s="1"/>
  <c r="CV112" i="1" s="1"/>
  <c r="Z112" i="1" s="1"/>
  <c r="AI112" i="1" s="1"/>
  <c r="CX112" i="1"/>
  <c r="CW112" i="1"/>
  <c r="CT112" i="1"/>
  <c r="CS112" i="1" s="1"/>
  <c r="CQ112" i="1" s="1"/>
  <c r="CP112" i="1"/>
  <c r="DC112" i="1" s="1"/>
  <c r="AL112" i="1"/>
  <c r="OQ111" i="1"/>
  <c r="OL111" i="1"/>
  <c r="OK111" i="1"/>
  <c r="OJ111" i="1"/>
  <c r="OI111" i="1"/>
  <c r="OH111" i="1"/>
  <c r="OG111" i="1"/>
  <c r="NS111" i="1"/>
  <c r="NR111" i="1"/>
  <c r="NP111" i="1"/>
  <c r="NO111" i="1"/>
  <c r="NC111" i="1"/>
  <c r="MY111" i="1"/>
  <c r="MQ111" i="1"/>
  <c r="MP111" i="1"/>
  <c r="MK111" i="1"/>
  <c r="MJ111" i="1"/>
  <c r="ME111" i="1"/>
  <c r="MD111" i="1"/>
  <c r="LY111" i="1"/>
  <c r="LX111" i="1"/>
  <c r="LS111" i="1"/>
  <c r="LR111" i="1"/>
  <c r="LM111" i="1"/>
  <c r="LL111" i="1"/>
  <c r="LG111" i="1"/>
  <c r="LF111" i="1"/>
  <c r="LA111" i="1"/>
  <c r="KZ111" i="1"/>
  <c r="KU111" i="1"/>
  <c r="KT111" i="1"/>
  <c r="KO111" i="1"/>
  <c r="KN111" i="1"/>
  <c r="KC111" i="1"/>
  <c r="KB111" i="1"/>
  <c r="KA111" i="1"/>
  <c r="JZ111" i="1"/>
  <c r="JY111" i="1"/>
  <c r="JW111" i="1"/>
  <c r="JV111" i="1"/>
  <c r="JU111" i="1"/>
  <c r="JT111" i="1"/>
  <c r="JR111" i="1"/>
  <c r="JQ111" i="1"/>
  <c r="JP111" i="1"/>
  <c r="JO111" i="1"/>
  <c r="JI111" i="1" s="1"/>
  <c r="JN111" i="1"/>
  <c r="JM111" i="1"/>
  <c r="JL111" i="1"/>
  <c r="JJ111" i="1"/>
  <c r="JH111" i="1"/>
  <c r="JG111" i="1"/>
  <c r="JF111" i="1"/>
  <c r="JA111" i="1"/>
  <c r="IZ111" i="1"/>
  <c r="IY111" i="1"/>
  <c r="IX111" i="1"/>
  <c r="IW111" i="1"/>
  <c r="IU111" i="1"/>
  <c r="IT111" i="1"/>
  <c r="IS111" i="1"/>
  <c r="IR111" i="1"/>
  <c r="IP111" i="1"/>
  <c r="IO111" i="1"/>
  <c r="IN111" i="1"/>
  <c r="IM111" i="1"/>
  <c r="IL111" i="1"/>
  <c r="IK111" i="1"/>
  <c r="IJ111" i="1"/>
  <c r="IH111" i="1"/>
  <c r="IF111" i="1"/>
  <c r="IE111" i="1"/>
  <c r="ID111" i="1"/>
  <c r="HW111" i="1"/>
  <c r="HS111" i="1"/>
  <c r="HJ111" i="1" s="1"/>
  <c r="HG111" i="1" s="1" a="1"/>
  <c r="HG111" i="1" s="1"/>
  <c r="HR111" i="1"/>
  <c r="HQ111" i="1"/>
  <c r="HP111" i="1"/>
  <c r="HO111" i="1"/>
  <c r="HI111" i="1"/>
  <c r="HC111" i="1"/>
  <c r="HA111" i="1" a="1"/>
  <c r="HA111" i="1" s="1"/>
  <c r="GY111" i="1"/>
  <c r="GX111" i="1"/>
  <c r="GL111" i="1"/>
  <c r="GM111" i="1" s="1"/>
  <c r="GZ111" i="1" s="1"/>
  <c r="FR111" i="1"/>
  <c r="FS111" i="1" s="1"/>
  <c r="FT111" i="1" s="1"/>
  <c r="FU111" i="1" s="1"/>
  <c r="FV111" i="1" s="1"/>
  <c r="ES111" i="1" s="1"/>
  <c r="FI111" i="1"/>
  <c r="FO111" i="1" s="1"/>
  <c r="DT111" i="1"/>
  <c r="DJ111" i="1"/>
  <c r="DI111" i="1"/>
  <c r="DH111" i="1"/>
  <c r="CZ111" i="1"/>
  <c r="CY111" i="1" s="1"/>
  <c r="CV111" i="1" s="1"/>
  <c r="Z111" i="1" s="1"/>
  <c r="AI111" i="1" s="1"/>
  <c r="CX111" i="1"/>
  <c r="CW111" i="1"/>
  <c r="CT111" i="1"/>
  <c r="CS111" i="1" s="1"/>
  <c r="CQ111" i="1" s="1"/>
  <c r="DB111" i="1" s="1"/>
  <c r="CP111" i="1"/>
  <c r="DC111" i="1" s="1"/>
  <c r="AL111" i="1"/>
  <c r="OQ110" i="1"/>
  <c r="OL110" i="1"/>
  <c r="OK110" i="1"/>
  <c r="OJ110" i="1"/>
  <c r="OI110" i="1"/>
  <c r="OH110" i="1"/>
  <c r="OG110" i="1"/>
  <c r="NS110" i="1"/>
  <c r="NR110" i="1"/>
  <c r="NP110" i="1"/>
  <c r="NO110" i="1"/>
  <c r="NC110" i="1"/>
  <c r="MY110" i="1"/>
  <c r="MQ110" i="1"/>
  <c r="MP110" i="1"/>
  <c r="MK110" i="1"/>
  <c r="MJ110" i="1"/>
  <c r="ME110" i="1"/>
  <c r="MD110" i="1"/>
  <c r="LY110" i="1"/>
  <c r="LX110" i="1"/>
  <c r="LS110" i="1"/>
  <c r="LR110" i="1"/>
  <c r="LM110" i="1"/>
  <c r="LL110" i="1"/>
  <c r="LG110" i="1"/>
  <c r="LF110" i="1"/>
  <c r="LH110" i="1" s="1"/>
  <c r="LA110" i="1"/>
  <c r="KZ110" i="1"/>
  <c r="KU110" i="1"/>
  <c r="KT110" i="1"/>
  <c r="KO110" i="1"/>
  <c r="KN110" i="1"/>
  <c r="KC110" i="1"/>
  <c r="KB110" i="1"/>
  <c r="KA110" i="1"/>
  <c r="JZ110" i="1"/>
  <c r="JY110" i="1"/>
  <c r="JW110" i="1"/>
  <c r="JV110" i="1"/>
  <c r="JU110" i="1"/>
  <c r="JT110" i="1"/>
  <c r="JR110" i="1"/>
  <c r="JQ110" i="1"/>
  <c r="JP110" i="1"/>
  <c r="JO110" i="1"/>
  <c r="JN110" i="1"/>
  <c r="JM110" i="1"/>
  <c r="JL110" i="1"/>
  <c r="JJ110" i="1"/>
  <c r="JH110" i="1"/>
  <c r="JG110" i="1"/>
  <c r="JF110" i="1"/>
  <c r="JA110" i="1"/>
  <c r="IZ110" i="1"/>
  <c r="IY110" i="1"/>
  <c r="IX110" i="1"/>
  <c r="IW110" i="1"/>
  <c r="IU110" i="1"/>
  <c r="IT110" i="1"/>
  <c r="IS110" i="1"/>
  <c r="IR110" i="1"/>
  <c r="IP110" i="1"/>
  <c r="IO110" i="1"/>
  <c r="IN110" i="1"/>
  <c r="IM110" i="1"/>
  <c r="II110" i="1" s="1"/>
  <c r="IL110" i="1"/>
  <c r="IK110" i="1"/>
  <c r="IJ110" i="1"/>
  <c r="IH110" i="1"/>
  <c r="IF110" i="1"/>
  <c r="IE110" i="1"/>
  <c r="ID110" i="1"/>
  <c r="HW110" i="1"/>
  <c r="HS110" i="1"/>
  <c r="HJ110" i="1" s="1"/>
  <c r="HG110" i="1" s="1" a="1"/>
  <c r="HG110" i="1" s="1"/>
  <c r="HR110" i="1"/>
  <c r="HQ110" i="1"/>
  <c r="HP110" i="1"/>
  <c r="HO110" i="1"/>
  <c r="HI110" i="1"/>
  <c r="HC110" i="1"/>
  <c r="HA110" i="1" a="1"/>
  <c r="HA110" i="1" s="1"/>
  <c r="GY110" i="1"/>
  <c r="GX110" i="1"/>
  <c r="GL110" i="1"/>
  <c r="GM110" i="1" s="1"/>
  <c r="GZ110" i="1" s="1"/>
  <c r="FR110" i="1"/>
  <c r="FS110" i="1" s="1"/>
  <c r="FI110" i="1"/>
  <c r="FO110" i="1" s="1"/>
  <c r="DT110" i="1"/>
  <c r="DJ110" i="1"/>
  <c r="DI110" i="1"/>
  <c r="DH110" i="1"/>
  <c r="CZ110" i="1"/>
  <c r="CY110" i="1" s="1"/>
  <c r="CV110" i="1" s="1"/>
  <c r="Z110" i="1" s="1"/>
  <c r="AI110" i="1" s="1"/>
  <c r="CX110" i="1"/>
  <c r="CW110" i="1"/>
  <c r="CT110" i="1"/>
  <c r="CS110" i="1" s="1"/>
  <c r="CQ110" i="1" s="1"/>
  <c r="DB110" i="1" s="1"/>
  <c r="CP110" i="1"/>
  <c r="DC110" i="1" s="1"/>
  <c r="AL110" i="1"/>
  <c r="OQ109" i="1"/>
  <c r="OL109" i="1"/>
  <c r="OK109" i="1"/>
  <c r="OJ109" i="1"/>
  <c r="OI109" i="1"/>
  <c r="OH109" i="1"/>
  <c r="OG109" i="1"/>
  <c r="NS109" i="1"/>
  <c r="NR109" i="1"/>
  <c r="NP109" i="1"/>
  <c r="NO109" i="1"/>
  <c r="NC109" i="1"/>
  <c r="MY109" i="1"/>
  <c r="NG109" i="1" s="1"/>
  <c r="MQ109" i="1"/>
  <c r="MP109" i="1"/>
  <c r="MK109" i="1"/>
  <c r="MJ109" i="1"/>
  <c r="ML109" i="1" s="1"/>
  <c r="ME109" i="1"/>
  <c r="MD109" i="1"/>
  <c r="LY109" i="1"/>
  <c r="LX109" i="1"/>
  <c r="LS109" i="1"/>
  <c r="LR109" i="1"/>
  <c r="LM109" i="1"/>
  <c r="LL109" i="1"/>
  <c r="LG109" i="1"/>
  <c r="LF109" i="1"/>
  <c r="LA109" i="1"/>
  <c r="KZ109" i="1"/>
  <c r="KU109" i="1"/>
  <c r="KT109" i="1"/>
  <c r="KO109" i="1"/>
  <c r="KN109" i="1"/>
  <c r="KP109" i="1" s="1"/>
  <c r="KC109" i="1"/>
  <c r="KB109" i="1"/>
  <c r="KA109" i="1"/>
  <c r="JZ109" i="1"/>
  <c r="JY109" i="1"/>
  <c r="JW109" i="1"/>
  <c r="JV109" i="1"/>
  <c r="JU109" i="1"/>
  <c r="JT109" i="1"/>
  <c r="JR109" i="1"/>
  <c r="JQ109" i="1"/>
  <c r="JP109" i="1"/>
  <c r="JO109" i="1"/>
  <c r="JK109" i="1" s="1"/>
  <c r="JC109" i="1" s="1"/>
  <c r="JD109" i="1" s="1"/>
  <c r="KI109" i="1" s="1"/>
  <c r="JN109" i="1"/>
  <c r="JM109" i="1"/>
  <c r="JL109" i="1"/>
  <c r="JJ109" i="1"/>
  <c r="JH109" i="1"/>
  <c r="JG109" i="1"/>
  <c r="JF109" i="1"/>
  <c r="JA109" i="1"/>
  <c r="IZ109" i="1"/>
  <c r="IY109" i="1"/>
  <c r="IX109" i="1"/>
  <c r="IW109" i="1"/>
  <c r="IU109" i="1"/>
  <c r="IT109" i="1"/>
  <c r="IS109" i="1"/>
  <c r="IR109" i="1"/>
  <c r="IP109" i="1"/>
  <c r="IO109" i="1"/>
  <c r="IN109" i="1"/>
  <c r="IM109" i="1"/>
  <c r="IG109" i="1" s="1"/>
  <c r="IL109" i="1"/>
  <c r="IK109" i="1"/>
  <c r="IJ109" i="1"/>
  <c r="IH109" i="1"/>
  <c r="IF109" i="1"/>
  <c r="IE109" i="1"/>
  <c r="ID109" i="1"/>
  <c r="HW109" i="1"/>
  <c r="HS109" i="1"/>
  <c r="HJ109" i="1" s="1"/>
  <c r="HG109" i="1" s="1" a="1"/>
  <c r="HG109" i="1" s="1"/>
  <c r="HR109" i="1"/>
  <c r="HQ109" i="1"/>
  <c r="HP109" i="1"/>
  <c r="HO109" i="1"/>
  <c r="HI109" i="1"/>
  <c r="HC109" i="1"/>
  <c r="HA109" i="1" a="1"/>
  <c r="HA109" i="1" s="1"/>
  <c r="GY109" i="1"/>
  <c r="GX109" i="1"/>
  <c r="GL109" i="1"/>
  <c r="GM109" i="1" s="1"/>
  <c r="GZ109" i="1" s="1"/>
  <c r="FR109" i="1"/>
  <c r="FI109" i="1"/>
  <c r="FO109" i="1" s="1"/>
  <c r="DT109" i="1"/>
  <c r="DJ109" i="1"/>
  <c r="DI109" i="1"/>
  <c r="DH109" i="1"/>
  <c r="CZ109" i="1"/>
  <c r="CY109" i="1" s="1"/>
  <c r="CV109" i="1" s="1"/>
  <c r="Z109" i="1" s="1"/>
  <c r="AI109" i="1" s="1"/>
  <c r="CX109" i="1"/>
  <c r="CW109" i="1"/>
  <c r="CT109" i="1"/>
  <c r="CS109" i="1" s="1"/>
  <c r="CQ109" i="1" s="1"/>
  <c r="DB109" i="1" s="1"/>
  <c r="CP109" i="1"/>
  <c r="AL109" i="1"/>
  <c r="OQ108" i="1"/>
  <c r="OL108" i="1"/>
  <c r="OK108" i="1"/>
  <c r="OJ108" i="1"/>
  <c r="OI108" i="1"/>
  <c r="OH108" i="1"/>
  <c r="OG108" i="1"/>
  <c r="NS108" i="1"/>
  <c r="NR108" i="1"/>
  <c r="NP108" i="1"/>
  <c r="NO108" i="1"/>
  <c r="NC108" i="1"/>
  <c r="MY108" i="1"/>
  <c r="MQ108" i="1"/>
  <c r="MP108" i="1"/>
  <c r="MK108" i="1"/>
  <c r="MJ108" i="1"/>
  <c r="ME108" i="1"/>
  <c r="MD108" i="1"/>
  <c r="LY108" i="1"/>
  <c r="LX108" i="1"/>
  <c r="LS108" i="1"/>
  <c r="LR108" i="1"/>
  <c r="LM108" i="1"/>
  <c r="LL108" i="1"/>
  <c r="LG108" i="1"/>
  <c r="LF108" i="1"/>
  <c r="LA108" i="1"/>
  <c r="KZ108" i="1"/>
  <c r="KU108" i="1"/>
  <c r="KT108" i="1"/>
  <c r="KO108" i="1"/>
  <c r="KN108" i="1"/>
  <c r="KC108" i="1"/>
  <c r="KB108" i="1"/>
  <c r="KA108" i="1"/>
  <c r="JZ108" i="1"/>
  <c r="JY108" i="1"/>
  <c r="JW108" i="1"/>
  <c r="JV108" i="1"/>
  <c r="JU108" i="1"/>
  <c r="JT108" i="1"/>
  <c r="JR108" i="1"/>
  <c r="JQ108" i="1"/>
  <c r="JP108" i="1"/>
  <c r="JO108" i="1"/>
  <c r="JI108" i="1" s="1"/>
  <c r="JN108" i="1"/>
  <c r="JM108" i="1"/>
  <c r="JL108" i="1"/>
  <c r="JJ108" i="1"/>
  <c r="JH108" i="1"/>
  <c r="JG108" i="1"/>
  <c r="JF108" i="1"/>
  <c r="JA108" i="1"/>
  <c r="IZ108" i="1"/>
  <c r="IY108" i="1"/>
  <c r="IX108" i="1"/>
  <c r="IW108" i="1"/>
  <c r="IU108" i="1"/>
  <c r="IT108" i="1"/>
  <c r="IS108" i="1"/>
  <c r="IR108" i="1"/>
  <c r="IP108" i="1"/>
  <c r="IO108" i="1"/>
  <c r="IN108" i="1"/>
  <c r="IM108" i="1"/>
  <c r="IL108" i="1"/>
  <c r="IK108" i="1"/>
  <c r="IJ108" i="1"/>
  <c r="IH108" i="1"/>
  <c r="IF108" i="1"/>
  <c r="IE108" i="1"/>
  <c r="ID108" i="1"/>
  <c r="HW108" i="1"/>
  <c r="HS108" i="1"/>
  <c r="HJ108" i="1" s="1"/>
  <c r="HG108" i="1" s="1" a="1"/>
  <c r="HG108" i="1" s="1"/>
  <c r="HR108" i="1"/>
  <c r="HQ108" i="1"/>
  <c r="HP108" i="1"/>
  <c r="HO108" i="1"/>
  <c r="HI108" i="1"/>
  <c r="HC108" i="1"/>
  <c r="HA108" i="1" a="1"/>
  <c r="HA108" i="1" s="1"/>
  <c r="GY108" i="1"/>
  <c r="GX108" i="1"/>
  <c r="GL108" i="1"/>
  <c r="GM108" i="1" s="1"/>
  <c r="GZ108" i="1" s="1"/>
  <c r="FR108" i="1"/>
  <c r="FI108" i="1"/>
  <c r="FO108" i="1" s="1"/>
  <c r="DT108" i="1"/>
  <c r="DJ108" i="1"/>
  <c r="DI108" i="1"/>
  <c r="DH108" i="1"/>
  <c r="CZ108" i="1"/>
  <c r="CY108" i="1" s="1"/>
  <c r="CV108" i="1" s="1"/>
  <c r="Z108" i="1" s="1"/>
  <c r="AI108" i="1" s="1"/>
  <c r="CX108" i="1"/>
  <c r="CW108" i="1"/>
  <c r="CT108" i="1"/>
  <c r="CS108" i="1" s="1"/>
  <c r="CQ108" i="1" s="1"/>
  <c r="CP108" i="1"/>
  <c r="DC108" i="1" s="1"/>
  <c r="AL108" i="1"/>
  <c r="OQ107" i="1"/>
  <c r="OL107" i="1"/>
  <c r="OK107" i="1"/>
  <c r="OJ107" i="1"/>
  <c r="OI107" i="1"/>
  <c r="OH107" i="1"/>
  <c r="OG107" i="1"/>
  <c r="NS107" i="1"/>
  <c r="NR107" i="1"/>
  <c r="NP107" i="1"/>
  <c r="NO107" i="1"/>
  <c r="NC107" i="1"/>
  <c r="MY107" i="1"/>
  <c r="MQ107" i="1"/>
  <c r="MP107" i="1"/>
  <c r="MK107" i="1"/>
  <c r="MJ107" i="1"/>
  <c r="ME107" i="1"/>
  <c r="MD107" i="1"/>
  <c r="LY107" i="1"/>
  <c r="LX107" i="1"/>
  <c r="LS107" i="1"/>
  <c r="LR107" i="1"/>
  <c r="LM107" i="1"/>
  <c r="LL107" i="1"/>
  <c r="LG107" i="1"/>
  <c r="LF107" i="1"/>
  <c r="LA107" i="1"/>
  <c r="KZ107" i="1"/>
  <c r="KU107" i="1"/>
  <c r="KT107" i="1"/>
  <c r="KO107" i="1"/>
  <c r="KN107" i="1"/>
  <c r="KC107" i="1"/>
  <c r="KB107" i="1"/>
  <c r="KA107" i="1"/>
  <c r="JZ107" i="1"/>
  <c r="JY107" i="1"/>
  <c r="JW107" i="1"/>
  <c r="JV107" i="1"/>
  <c r="JU107" i="1"/>
  <c r="JT107" i="1"/>
  <c r="JR107" i="1"/>
  <c r="JQ107" i="1"/>
  <c r="JP107" i="1"/>
  <c r="JO107" i="1"/>
  <c r="JK107" i="1" s="1"/>
  <c r="JN107" i="1"/>
  <c r="JM107" i="1"/>
  <c r="JL107" i="1"/>
  <c r="JJ107" i="1"/>
  <c r="JH107" i="1"/>
  <c r="JG107" i="1"/>
  <c r="JF107" i="1"/>
  <c r="JA107" i="1"/>
  <c r="IZ107" i="1"/>
  <c r="IY107" i="1"/>
  <c r="IX107" i="1"/>
  <c r="IW107" i="1"/>
  <c r="IU107" i="1"/>
  <c r="IT107" i="1"/>
  <c r="IS107" i="1"/>
  <c r="IR107" i="1"/>
  <c r="IP107" i="1"/>
  <c r="IO107" i="1"/>
  <c r="IN107" i="1"/>
  <c r="IM107" i="1"/>
  <c r="II107" i="1" s="1"/>
  <c r="IL107" i="1"/>
  <c r="IK107" i="1"/>
  <c r="IJ107" i="1"/>
  <c r="IH107" i="1"/>
  <c r="IF107" i="1"/>
  <c r="IE107" i="1"/>
  <c r="ID107" i="1"/>
  <c r="HW107" i="1"/>
  <c r="HS107" i="1"/>
  <c r="HJ107" i="1" s="1"/>
  <c r="HG107" i="1" s="1" a="1"/>
  <c r="HG107" i="1" s="1"/>
  <c r="HR107" i="1"/>
  <c r="HQ107" i="1"/>
  <c r="HP107" i="1"/>
  <c r="HO107" i="1"/>
  <c r="HI107" i="1"/>
  <c r="HC107" i="1"/>
  <c r="HA107" i="1" a="1"/>
  <c r="HA107" i="1" s="1"/>
  <c r="GY107" i="1"/>
  <c r="GX107" i="1"/>
  <c r="GM107" i="1"/>
  <c r="GZ107" i="1" s="1"/>
  <c r="GL107" i="1"/>
  <c r="FR107" i="1"/>
  <c r="FS107" i="1" s="1"/>
  <c r="FT107" i="1" s="1"/>
  <c r="FU107" i="1" s="1"/>
  <c r="FV107" i="1" s="1"/>
  <c r="ES107" i="1" s="1"/>
  <c r="FI107" i="1"/>
  <c r="FO107" i="1" s="1"/>
  <c r="DT107" i="1"/>
  <c r="DJ107" i="1"/>
  <c r="DI107" i="1"/>
  <c r="DH107" i="1"/>
  <c r="CZ107" i="1"/>
  <c r="CY107" i="1" s="1"/>
  <c r="CV107" i="1" s="1"/>
  <c r="Z107" i="1" s="1"/>
  <c r="AI107" i="1" s="1"/>
  <c r="CX107" i="1"/>
  <c r="CW107" i="1"/>
  <c r="CT107" i="1"/>
  <c r="CS107" i="1" s="1"/>
  <c r="CQ107" i="1" s="1"/>
  <c r="DB107" i="1" s="1"/>
  <c r="CP107" i="1"/>
  <c r="AL107" i="1"/>
  <c r="OQ106" i="1"/>
  <c r="OL106" i="1"/>
  <c r="OK106" i="1"/>
  <c r="OJ106" i="1"/>
  <c r="OI106" i="1"/>
  <c r="OH106" i="1"/>
  <c r="OG106" i="1"/>
  <c r="NS106" i="1"/>
  <c r="NR106" i="1"/>
  <c r="NP106" i="1"/>
  <c r="NO106" i="1"/>
  <c r="NC106" i="1"/>
  <c r="MY106" i="1"/>
  <c r="MQ106" i="1"/>
  <c r="MP106" i="1"/>
  <c r="MK106" i="1"/>
  <c r="MJ106" i="1"/>
  <c r="ME106" i="1"/>
  <c r="MD106" i="1"/>
  <c r="LY106" i="1"/>
  <c r="LX106" i="1"/>
  <c r="LS106" i="1"/>
  <c r="LR106" i="1"/>
  <c r="LM106" i="1"/>
  <c r="LL106" i="1"/>
  <c r="LG106" i="1"/>
  <c r="LF106" i="1"/>
  <c r="LA106" i="1"/>
  <c r="KZ106" i="1"/>
  <c r="KU106" i="1"/>
  <c r="KT106" i="1"/>
  <c r="KO106" i="1"/>
  <c r="KN106" i="1"/>
  <c r="KC106" i="1"/>
  <c r="KB106" i="1"/>
  <c r="KA106" i="1"/>
  <c r="JZ106" i="1"/>
  <c r="JY106" i="1"/>
  <c r="JW106" i="1"/>
  <c r="JV106" i="1"/>
  <c r="JU106" i="1"/>
  <c r="JT106" i="1"/>
  <c r="JR106" i="1"/>
  <c r="JQ106" i="1"/>
  <c r="JP106" i="1"/>
  <c r="JO106" i="1"/>
  <c r="JK106" i="1" s="1"/>
  <c r="JN106" i="1"/>
  <c r="JM106" i="1"/>
  <c r="JL106" i="1"/>
  <c r="JJ106" i="1"/>
  <c r="JH106" i="1"/>
  <c r="JG106" i="1"/>
  <c r="JF106" i="1"/>
  <c r="JA106" i="1"/>
  <c r="IZ106" i="1"/>
  <c r="IY106" i="1"/>
  <c r="IX106" i="1"/>
  <c r="IW106" i="1"/>
  <c r="IU106" i="1"/>
  <c r="IT106" i="1"/>
  <c r="IS106" i="1"/>
  <c r="IR106" i="1"/>
  <c r="IP106" i="1"/>
  <c r="IO106" i="1"/>
  <c r="IN106" i="1"/>
  <c r="IM106" i="1"/>
  <c r="II106" i="1" s="1"/>
  <c r="IL106" i="1"/>
  <c r="IK106" i="1"/>
  <c r="IJ106" i="1"/>
  <c r="IH106" i="1"/>
  <c r="IF106" i="1"/>
  <c r="IE106" i="1"/>
  <c r="ID106" i="1"/>
  <c r="HW106" i="1"/>
  <c r="HS106" i="1"/>
  <c r="HJ106" i="1" s="1"/>
  <c r="HG106" i="1" s="1" a="1"/>
  <c r="HG106" i="1" s="1"/>
  <c r="HR106" i="1"/>
  <c r="HQ106" i="1"/>
  <c r="HP106" i="1"/>
  <c r="HO106" i="1"/>
  <c r="HI106" i="1"/>
  <c r="HC106" i="1"/>
  <c r="HA106" i="1" a="1"/>
  <c r="HA106" i="1" s="1"/>
  <c r="GY106" i="1"/>
  <c r="GX106" i="1"/>
  <c r="GL106" i="1"/>
  <c r="GM106" i="1" s="1"/>
  <c r="GZ106" i="1" s="1"/>
  <c r="FR106" i="1"/>
  <c r="FI106" i="1"/>
  <c r="FO106" i="1" s="1"/>
  <c r="DT106" i="1"/>
  <c r="DJ106" i="1"/>
  <c r="DI106" i="1"/>
  <c r="DH106" i="1"/>
  <c r="CZ106" i="1"/>
  <c r="CY106" i="1" s="1"/>
  <c r="CV106" i="1" s="1"/>
  <c r="Z106" i="1" s="1"/>
  <c r="AI106" i="1" s="1"/>
  <c r="CX106" i="1"/>
  <c r="CW106" i="1"/>
  <c r="CT106" i="1"/>
  <c r="CS106" i="1" s="1"/>
  <c r="CQ106" i="1" s="1"/>
  <c r="DB106" i="1" s="1"/>
  <c r="CP106" i="1"/>
  <c r="DC106" i="1" s="1"/>
  <c r="AL106" i="1"/>
  <c r="OQ105" i="1"/>
  <c r="OL105" i="1"/>
  <c r="OK105" i="1"/>
  <c r="OJ105" i="1"/>
  <c r="OI105" i="1"/>
  <c r="OH105" i="1"/>
  <c r="OG105" i="1"/>
  <c r="NS105" i="1"/>
  <c r="NR105" i="1"/>
  <c r="NP105" i="1"/>
  <c r="NO105" i="1"/>
  <c r="NC105" i="1"/>
  <c r="MY105" i="1"/>
  <c r="MQ105" i="1"/>
  <c r="MP105" i="1"/>
  <c r="MK105" i="1"/>
  <c r="MJ105" i="1"/>
  <c r="ME105" i="1"/>
  <c r="MD105" i="1"/>
  <c r="LY105" i="1"/>
  <c r="LX105" i="1"/>
  <c r="LS105" i="1"/>
  <c r="LR105" i="1"/>
  <c r="LM105" i="1"/>
  <c r="LL105" i="1"/>
  <c r="LG105" i="1"/>
  <c r="LF105" i="1"/>
  <c r="LA105" i="1"/>
  <c r="KZ105" i="1"/>
  <c r="KU105" i="1"/>
  <c r="KT105" i="1"/>
  <c r="KO105" i="1"/>
  <c r="KN105" i="1"/>
  <c r="KC105" i="1"/>
  <c r="KB105" i="1"/>
  <c r="KA105" i="1"/>
  <c r="JZ105" i="1"/>
  <c r="JY105" i="1"/>
  <c r="JW105" i="1"/>
  <c r="JV105" i="1"/>
  <c r="JU105" i="1"/>
  <c r="JT105" i="1"/>
  <c r="JR105" i="1"/>
  <c r="JQ105" i="1"/>
  <c r="JP105" i="1"/>
  <c r="JO105" i="1"/>
  <c r="JK105" i="1" s="1"/>
  <c r="JN105" i="1"/>
  <c r="JM105" i="1"/>
  <c r="JL105" i="1"/>
  <c r="JJ105" i="1"/>
  <c r="JH105" i="1"/>
  <c r="JG105" i="1"/>
  <c r="JF105" i="1"/>
  <c r="JA105" i="1"/>
  <c r="IZ105" i="1"/>
  <c r="IY105" i="1"/>
  <c r="IX105" i="1"/>
  <c r="IW105" i="1"/>
  <c r="IU105" i="1"/>
  <c r="IT105" i="1"/>
  <c r="IS105" i="1"/>
  <c r="IR105" i="1"/>
  <c r="IP105" i="1"/>
  <c r="IO105" i="1"/>
  <c r="IN105" i="1"/>
  <c r="IM105" i="1"/>
  <c r="IL105" i="1"/>
  <c r="IK105" i="1"/>
  <c r="IJ105" i="1"/>
  <c r="IH105" i="1"/>
  <c r="IF105" i="1"/>
  <c r="IE105" i="1"/>
  <c r="ID105" i="1"/>
  <c r="HW105" i="1"/>
  <c r="HS105" i="1"/>
  <c r="HJ105" i="1" s="1"/>
  <c r="HG105" i="1" s="1" a="1"/>
  <c r="HG105" i="1" s="1"/>
  <c r="HR105" i="1"/>
  <c r="HQ105" i="1"/>
  <c r="HP105" i="1"/>
  <c r="HO105" i="1"/>
  <c r="HI105" i="1"/>
  <c r="HC105" i="1"/>
  <c r="HA105" i="1" a="1"/>
  <c r="HA105" i="1" s="1"/>
  <c r="GY105" i="1"/>
  <c r="GX105" i="1"/>
  <c r="GL105" i="1"/>
  <c r="GM105" i="1" s="1"/>
  <c r="GZ105" i="1" s="1"/>
  <c r="FR105" i="1"/>
  <c r="FS105" i="1" s="1"/>
  <c r="FI105" i="1"/>
  <c r="FO105" i="1" s="1"/>
  <c r="DT105" i="1"/>
  <c r="DJ105" i="1"/>
  <c r="DI105" i="1"/>
  <c r="DH105" i="1"/>
  <c r="CZ105" i="1"/>
  <c r="CY105" i="1" s="1"/>
  <c r="CV105" i="1" s="1"/>
  <c r="Z105" i="1" s="1"/>
  <c r="AI105" i="1" s="1"/>
  <c r="CX105" i="1"/>
  <c r="CW105" i="1"/>
  <c r="CT105" i="1"/>
  <c r="CS105" i="1" s="1"/>
  <c r="CQ105" i="1" s="1"/>
  <c r="DB105" i="1" s="1"/>
  <c r="CP105" i="1"/>
  <c r="AL105" i="1"/>
  <c r="OQ104" i="1"/>
  <c r="OL104" i="1"/>
  <c r="OK104" i="1"/>
  <c r="OJ104" i="1"/>
  <c r="OI104" i="1"/>
  <c r="OH104" i="1"/>
  <c r="OG104" i="1"/>
  <c r="NS104" i="1"/>
  <c r="NR104" i="1"/>
  <c r="NP104" i="1"/>
  <c r="NO104" i="1"/>
  <c r="NC104" i="1"/>
  <c r="MY104" i="1"/>
  <c r="MQ104" i="1"/>
  <c r="MP104" i="1"/>
  <c r="MK104" i="1"/>
  <c r="MJ104" i="1"/>
  <c r="ME104" i="1"/>
  <c r="MD104" i="1"/>
  <c r="LY104" i="1"/>
  <c r="LX104" i="1"/>
  <c r="LS104" i="1"/>
  <c r="LR104" i="1"/>
  <c r="LM104" i="1"/>
  <c r="LL104" i="1"/>
  <c r="LG104" i="1"/>
  <c r="LF104" i="1"/>
  <c r="LH104" i="1" s="1"/>
  <c r="LA104" i="1"/>
  <c r="KZ104" i="1"/>
  <c r="KU104" i="1"/>
  <c r="KT104" i="1"/>
  <c r="KO104" i="1"/>
  <c r="KN104" i="1"/>
  <c r="KC104" i="1"/>
  <c r="KB104" i="1"/>
  <c r="KA104" i="1"/>
  <c r="JZ104" i="1"/>
  <c r="JY104" i="1"/>
  <c r="JW104" i="1"/>
  <c r="JV104" i="1"/>
  <c r="JU104" i="1"/>
  <c r="JT104" i="1"/>
  <c r="JR104" i="1"/>
  <c r="JQ104" i="1"/>
  <c r="JP104" i="1"/>
  <c r="JO104" i="1"/>
  <c r="JK104" i="1" s="1"/>
  <c r="JE104" i="1" s="1"/>
  <c r="JN104" i="1"/>
  <c r="JM104" i="1"/>
  <c r="JL104" i="1"/>
  <c r="JJ104" i="1"/>
  <c r="JH104" i="1"/>
  <c r="JG104" i="1"/>
  <c r="JF104" i="1"/>
  <c r="JA104" i="1"/>
  <c r="IZ104" i="1"/>
  <c r="IY104" i="1"/>
  <c r="IX104" i="1"/>
  <c r="IW104" i="1"/>
  <c r="IU104" i="1"/>
  <c r="IT104" i="1"/>
  <c r="IS104" i="1"/>
  <c r="IR104" i="1"/>
  <c r="IP104" i="1"/>
  <c r="IO104" i="1"/>
  <c r="IN104" i="1"/>
  <c r="IM104" i="1"/>
  <c r="II104" i="1" s="1"/>
  <c r="IL104" i="1"/>
  <c r="IK104" i="1"/>
  <c r="IJ104" i="1"/>
  <c r="IH104" i="1"/>
  <c r="IG104" i="1"/>
  <c r="IF104" i="1"/>
  <c r="IE104" i="1"/>
  <c r="ID104" i="1"/>
  <c r="HW104" i="1"/>
  <c r="HS104" i="1"/>
  <c r="HJ104" i="1" s="1"/>
  <c r="HG104" i="1" s="1" a="1"/>
  <c r="HG104" i="1" s="1"/>
  <c r="HR104" i="1"/>
  <c r="HQ104" i="1"/>
  <c r="HP104" i="1"/>
  <c r="HO104" i="1"/>
  <c r="HI104" i="1"/>
  <c r="HC104" i="1"/>
  <c r="HA104" i="1" a="1"/>
  <c r="HA104" i="1" s="1"/>
  <c r="GY104" i="1"/>
  <c r="GX104" i="1"/>
  <c r="GL104" i="1"/>
  <c r="GM104" i="1" s="1"/>
  <c r="GZ104" i="1" s="1"/>
  <c r="FR104" i="1"/>
  <c r="FI104" i="1"/>
  <c r="FO104" i="1" s="1"/>
  <c r="DT104" i="1"/>
  <c r="DJ104" i="1"/>
  <c r="DI104" i="1"/>
  <c r="DH104" i="1"/>
  <c r="CZ104" i="1"/>
  <c r="CY104" i="1" s="1"/>
  <c r="CV104" i="1" s="1"/>
  <c r="Z104" i="1" s="1"/>
  <c r="AI104" i="1" s="1"/>
  <c r="CX104" i="1"/>
  <c r="CW104" i="1"/>
  <c r="CT104" i="1"/>
  <c r="CS104" i="1" s="1"/>
  <c r="CQ104" i="1" s="1"/>
  <c r="DB104" i="1" s="1"/>
  <c r="CP104" i="1"/>
  <c r="AL104" i="1"/>
  <c r="OQ103" i="1"/>
  <c r="OL103" i="1"/>
  <c r="OK103" i="1"/>
  <c r="OJ103" i="1"/>
  <c r="OI103" i="1"/>
  <c r="OH103" i="1"/>
  <c r="OG103" i="1"/>
  <c r="NS103" i="1"/>
  <c r="NR103" i="1"/>
  <c r="NP103" i="1"/>
  <c r="NO103" i="1"/>
  <c r="NC103" i="1"/>
  <c r="MY103" i="1"/>
  <c r="MQ103" i="1"/>
  <c r="MP103" i="1"/>
  <c r="MK103" i="1"/>
  <c r="MJ103" i="1"/>
  <c r="ME103" i="1"/>
  <c r="MD103" i="1"/>
  <c r="LY103" i="1"/>
  <c r="LX103" i="1"/>
  <c r="LS103" i="1"/>
  <c r="LR103" i="1"/>
  <c r="LM103" i="1"/>
  <c r="LL103" i="1"/>
  <c r="LG103" i="1"/>
  <c r="LH103" i="1" s="1"/>
  <c r="LF103" i="1"/>
  <c r="LA103" i="1"/>
  <c r="KZ103" i="1"/>
  <c r="KU103" i="1"/>
  <c r="KT103" i="1"/>
  <c r="KO103" i="1"/>
  <c r="KN103" i="1"/>
  <c r="KC103" i="1"/>
  <c r="KB103" i="1"/>
  <c r="KA103" i="1"/>
  <c r="JZ103" i="1"/>
  <c r="JY103" i="1"/>
  <c r="JW103" i="1"/>
  <c r="JV103" i="1"/>
  <c r="JU103" i="1"/>
  <c r="JT103" i="1"/>
  <c r="JR103" i="1"/>
  <c r="JQ103" i="1"/>
  <c r="JP103" i="1"/>
  <c r="JO103" i="1"/>
  <c r="JN103" i="1"/>
  <c r="JM103" i="1"/>
  <c r="JL103" i="1"/>
  <c r="JJ103" i="1"/>
  <c r="JH103" i="1"/>
  <c r="JG103" i="1"/>
  <c r="JF103" i="1"/>
  <c r="JA103" i="1"/>
  <c r="IZ103" i="1"/>
  <c r="IY103" i="1"/>
  <c r="IX103" i="1"/>
  <c r="IW103" i="1"/>
  <c r="IU103" i="1"/>
  <c r="IT103" i="1"/>
  <c r="IS103" i="1"/>
  <c r="IR103" i="1"/>
  <c r="IP103" i="1"/>
  <c r="IO103" i="1"/>
  <c r="IN103" i="1"/>
  <c r="IM103" i="1"/>
  <c r="IG103" i="1" s="1"/>
  <c r="IL103" i="1"/>
  <c r="IK103" i="1"/>
  <c r="IJ103" i="1"/>
  <c r="IH103" i="1"/>
  <c r="IF103" i="1"/>
  <c r="IE103" i="1"/>
  <c r="ID103" i="1"/>
  <c r="HW103" i="1"/>
  <c r="HS103" i="1"/>
  <c r="HJ103" i="1" s="1"/>
  <c r="HG103" i="1" s="1" a="1"/>
  <c r="HG103" i="1" s="1"/>
  <c r="HR103" i="1"/>
  <c r="HQ103" i="1"/>
  <c r="HP103" i="1"/>
  <c r="HO103" i="1"/>
  <c r="HI103" i="1"/>
  <c r="HC103" i="1"/>
  <c r="HA103" i="1" a="1"/>
  <c r="HA103" i="1" s="1"/>
  <c r="GY103" i="1"/>
  <c r="GX103" i="1"/>
  <c r="GL103" i="1"/>
  <c r="GM103" i="1" s="1"/>
  <c r="GZ103" i="1" s="1"/>
  <c r="FR103" i="1"/>
  <c r="FS103" i="1" s="1"/>
  <c r="FT103" i="1" s="1"/>
  <c r="FU103" i="1" s="1"/>
  <c r="FV103" i="1" s="1"/>
  <c r="ES103" i="1" s="1"/>
  <c r="FI103" i="1"/>
  <c r="FO103" i="1" s="1"/>
  <c r="DT103" i="1"/>
  <c r="DJ103" i="1"/>
  <c r="DI103" i="1"/>
  <c r="DH103" i="1"/>
  <c r="CZ103" i="1"/>
  <c r="CY103" i="1" s="1"/>
  <c r="CV103" i="1" s="1"/>
  <c r="Z103" i="1" s="1"/>
  <c r="AI103" i="1" s="1"/>
  <c r="CX103" i="1"/>
  <c r="CW103" i="1"/>
  <c r="CT103" i="1"/>
  <c r="CS103" i="1" s="1"/>
  <c r="CQ103" i="1" s="1"/>
  <c r="DB103" i="1" s="1"/>
  <c r="CP103" i="1"/>
  <c r="AL103" i="1"/>
  <c r="OQ102" i="1"/>
  <c r="OL102" i="1"/>
  <c r="OK102" i="1"/>
  <c r="OJ102" i="1"/>
  <c r="OI102" i="1"/>
  <c r="OH102" i="1"/>
  <c r="OG102" i="1"/>
  <c r="NS102" i="1"/>
  <c r="NR102" i="1"/>
  <c r="NP102" i="1"/>
  <c r="NO102" i="1"/>
  <c r="NC102" i="1"/>
  <c r="MY102" i="1"/>
  <c r="MQ102" i="1"/>
  <c r="MP102" i="1"/>
  <c r="MK102" i="1"/>
  <c r="MJ102" i="1"/>
  <c r="ML102" i="1" s="1"/>
  <c r="ME102" i="1"/>
  <c r="MD102" i="1"/>
  <c r="LY102" i="1"/>
  <c r="LX102" i="1"/>
  <c r="LS102" i="1"/>
  <c r="LR102" i="1"/>
  <c r="LM102" i="1"/>
  <c r="LL102" i="1"/>
  <c r="LN102" i="1" s="1"/>
  <c r="LG102" i="1"/>
  <c r="LF102" i="1"/>
  <c r="LA102" i="1"/>
  <c r="KZ102" i="1"/>
  <c r="KU102" i="1"/>
  <c r="KT102" i="1"/>
  <c r="KO102" i="1"/>
  <c r="KN102" i="1"/>
  <c r="KC102" i="1"/>
  <c r="KB102" i="1"/>
  <c r="KA102" i="1"/>
  <c r="JZ102" i="1"/>
  <c r="JY102" i="1"/>
  <c r="JW102" i="1"/>
  <c r="JV102" i="1"/>
  <c r="JU102" i="1"/>
  <c r="JT102" i="1"/>
  <c r="JR102" i="1"/>
  <c r="JQ102" i="1"/>
  <c r="JP102" i="1"/>
  <c r="JO102" i="1"/>
  <c r="JI102" i="1" s="1"/>
  <c r="JN102" i="1"/>
  <c r="JM102" i="1"/>
  <c r="JL102" i="1"/>
  <c r="JJ102" i="1"/>
  <c r="JH102" i="1"/>
  <c r="JG102" i="1"/>
  <c r="JF102" i="1"/>
  <c r="JA102" i="1"/>
  <c r="IZ102" i="1"/>
  <c r="IY102" i="1"/>
  <c r="IX102" i="1"/>
  <c r="IW102" i="1"/>
  <c r="IU102" i="1"/>
  <c r="IT102" i="1"/>
  <c r="IS102" i="1"/>
  <c r="IR102" i="1"/>
  <c r="IP102" i="1"/>
  <c r="IO102" i="1"/>
  <c r="IN102" i="1"/>
  <c r="IM102" i="1"/>
  <c r="IL102" i="1"/>
  <c r="IK102" i="1"/>
  <c r="IJ102" i="1"/>
  <c r="IH102" i="1"/>
  <c r="IF102" i="1"/>
  <c r="IE102" i="1"/>
  <c r="ID102" i="1"/>
  <c r="HW102" i="1"/>
  <c r="HS102" i="1"/>
  <c r="HJ102" i="1" s="1"/>
  <c r="HG102" i="1" s="1" a="1"/>
  <c r="HG102" i="1" s="1"/>
  <c r="HR102" i="1"/>
  <c r="HQ102" i="1"/>
  <c r="HP102" i="1"/>
  <c r="HO102" i="1"/>
  <c r="HI102" i="1"/>
  <c r="HC102" i="1"/>
  <c r="HA102" i="1" a="1"/>
  <c r="HA102" i="1" s="1"/>
  <c r="GY102" i="1"/>
  <c r="GX102" i="1"/>
  <c r="GL102" i="1"/>
  <c r="GM102" i="1" s="1"/>
  <c r="GZ102" i="1" s="1"/>
  <c r="FR102" i="1"/>
  <c r="FS102" i="1" s="1"/>
  <c r="FI102" i="1"/>
  <c r="FO102" i="1" s="1"/>
  <c r="DT102" i="1"/>
  <c r="DJ102" i="1"/>
  <c r="DI102" i="1"/>
  <c r="DH102" i="1"/>
  <c r="CZ102" i="1"/>
  <c r="CY102" i="1" s="1"/>
  <c r="CV102" i="1" s="1"/>
  <c r="Z102" i="1" s="1"/>
  <c r="AI102" i="1" s="1"/>
  <c r="CX102" i="1"/>
  <c r="CW102" i="1"/>
  <c r="CT102" i="1"/>
  <c r="CS102" i="1" s="1"/>
  <c r="CQ102" i="1" s="1"/>
  <c r="DB102" i="1" s="1"/>
  <c r="CP102" i="1"/>
  <c r="AL102" i="1"/>
  <c r="OQ101" i="1"/>
  <c r="OL101" i="1"/>
  <c r="OK101" i="1"/>
  <c r="OJ101" i="1"/>
  <c r="OI101" i="1"/>
  <c r="OH101" i="1"/>
  <c r="OG101" i="1"/>
  <c r="NS101" i="1"/>
  <c r="NR101" i="1"/>
  <c r="NP101" i="1"/>
  <c r="NO101" i="1"/>
  <c r="NC101" i="1"/>
  <c r="MY101" i="1"/>
  <c r="MQ101" i="1"/>
  <c r="MP101" i="1"/>
  <c r="MK101" i="1"/>
  <c r="MJ101" i="1"/>
  <c r="ME101" i="1"/>
  <c r="MD101" i="1"/>
  <c r="LY101" i="1"/>
  <c r="LX101" i="1"/>
  <c r="LS101" i="1"/>
  <c r="LR101" i="1"/>
  <c r="LM101" i="1"/>
  <c r="LL101" i="1"/>
  <c r="LG101" i="1"/>
  <c r="LF101" i="1"/>
  <c r="LH101" i="1" s="1"/>
  <c r="LA101" i="1"/>
  <c r="KZ101" i="1"/>
  <c r="KU101" i="1"/>
  <c r="KT101" i="1"/>
  <c r="KO101" i="1"/>
  <c r="KN101" i="1"/>
  <c r="KC101" i="1"/>
  <c r="KB101" i="1"/>
  <c r="KA101" i="1"/>
  <c r="JZ101" i="1"/>
  <c r="JY101" i="1"/>
  <c r="JW101" i="1"/>
  <c r="JV101" i="1"/>
  <c r="JU101" i="1"/>
  <c r="JT101" i="1"/>
  <c r="JR101" i="1"/>
  <c r="JQ101" i="1"/>
  <c r="JP101" i="1"/>
  <c r="JO101" i="1"/>
  <c r="JK101" i="1" s="1"/>
  <c r="JE101" i="1" s="1"/>
  <c r="JN101" i="1"/>
  <c r="JM101" i="1"/>
  <c r="JL101" i="1"/>
  <c r="JJ101" i="1"/>
  <c r="JH101" i="1"/>
  <c r="JG101" i="1"/>
  <c r="JF101" i="1"/>
  <c r="JA101" i="1"/>
  <c r="IZ101" i="1"/>
  <c r="IY101" i="1"/>
  <c r="IX101" i="1"/>
  <c r="IW101" i="1"/>
  <c r="IU101" i="1"/>
  <c r="IT101" i="1"/>
  <c r="IS101" i="1"/>
  <c r="IR101" i="1"/>
  <c r="IP101" i="1"/>
  <c r="IO101" i="1"/>
  <c r="IN101" i="1"/>
  <c r="IM101" i="1"/>
  <c r="IL101" i="1"/>
  <c r="IK101" i="1"/>
  <c r="IJ101" i="1"/>
  <c r="IH101" i="1"/>
  <c r="IF101" i="1"/>
  <c r="IE101" i="1"/>
  <c r="ID101" i="1"/>
  <c r="HW101" i="1"/>
  <c r="HS101" i="1"/>
  <c r="HJ101" i="1" s="1"/>
  <c r="HG101" i="1" s="1" a="1"/>
  <c r="HG101" i="1" s="1"/>
  <c r="HR101" i="1"/>
  <c r="HQ101" i="1"/>
  <c r="HP101" i="1"/>
  <c r="HO101" i="1"/>
  <c r="HI101" i="1"/>
  <c r="HC101" i="1"/>
  <c r="HA101" i="1" a="1"/>
  <c r="HA101" i="1" s="1"/>
  <c r="GY101" i="1"/>
  <c r="GX101" i="1"/>
  <c r="GL101" i="1"/>
  <c r="GM101" i="1" s="1"/>
  <c r="GZ101" i="1" s="1"/>
  <c r="FR101" i="1"/>
  <c r="FI101" i="1"/>
  <c r="FO101" i="1" s="1"/>
  <c r="DT101" i="1"/>
  <c r="DJ101" i="1"/>
  <c r="DI101" i="1"/>
  <c r="DH101" i="1"/>
  <c r="CZ101" i="1"/>
  <c r="CY101" i="1" s="1"/>
  <c r="CV101" i="1" s="1"/>
  <c r="Z101" i="1" s="1"/>
  <c r="AI101" i="1" s="1"/>
  <c r="CX101" i="1"/>
  <c r="CW101" i="1"/>
  <c r="CT101" i="1"/>
  <c r="CS101" i="1" s="1"/>
  <c r="CQ101" i="1" s="1"/>
  <c r="DB101" i="1" s="1"/>
  <c r="CP101" i="1"/>
  <c r="AL101" i="1"/>
  <c r="OQ100" i="1"/>
  <c r="OL100" i="1"/>
  <c r="OP100" i="1" s="1"/>
  <c r="OK100" i="1"/>
  <c r="OJ100" i="1"/>
  <c r="OI100" i="1"/>
  <c r="OH100" i="1"/>
  <c r="OG100" i="1"/>
  <c r="NS100" i="1"/>
  <c r="NR100" i="1"/>
  <c r="NP100" i="1"/>
  <c r="NO100" i="1"/>
  <c r="NC100" i="1"/>
  <c r="MY100" i="1"/>
  <c r="MQ100" i="1"/>
  <c r="MP100" i="1"/>
  <c r="MK100" i="1"/>
  <c r="MJ100" i="1"/>
  <c r="ME100" i="1"/>
  <c r="MD100" i="1"/>
  <c r="LY100" i="1"/>
  <c r="LX100" i="1"/>
  <c r="LS100" i="1"/>
  <c r="LR100" i="1"/>
  <c r="LM100" i="1"/>
  <c r="LL100" i="1"/>
  <c r="LG100" i="1"/>
  <c r="LH100" i="1" s="1"/>
  <c r="LF100" i="1"/>
  <c r="LA100" i="1"/>
  <c r="KZ100" i="1"/>
  <c r="KU100" i="1"/>
  <c r="KT100" i="1"/>
  <c r="KO100" i="1"/>
  <c r="KN100" i="1"/>
  <c r="KC100" i="1"/>
  <c r="KB100" i="1"/>
  <c r="KA100" i="1"/>
  <c r="JZ100" i="1"/>
  <c r="JY100" i="1"/>
  <c r="JW100" i="1"/>
  <c r="JV100" i="1"/>
  <c r="JU100" i="1"/>
  <c r="JT100" i="1"/>
  <c r="JR100" i="1"/>
  <c r="JQ100" i="1"/>
  <c r="JP100" i="1"/>
  <c r="JO100" i="1"/>
  <c r="JK100" i="1" s="1"/>
  <c r="JE100" i="1" s="1"/>
  <c r="JN100" i="1"/>
  <c r="JM100" i="1"/>
  <c r="JL100" i="1"/>
  <c r="JJ100" i="1"/>
  <c r="JH100" i="1"/>
  <c r="JG100" i="1"/>
  <c r="JF100" i="1"/>
  <c r="JA100" i="1"/>
  <c r="IZ100" i="1"/>
  <c r="IY100" i="1"/>
  <c r="IX100" i="1"/>
  <c r="IW100" i="1"/>
  <c r="IU100" i="1"/>
  <c r="IT100" i="1"/>
  <c r="IS100" i="1"/>
  <c r="IR100" i="1"/>
  <c r="IP100" i="1"/>
  <c r="IO100" i="1"/>
  <c r="IN100" i="1"/>
  <c r="IM100" i="1"/>
  <c r="IL100" i="1"/>
  <c r="IK100" i="1"/>
  <c r="IJ100" i="1"/>
  <c r="IH100" i="1"/>
  <c r="IF100" i="1"/>
  <c r="IE100" i="1"/>
  <c r="ID100" i="1"/>
  <c r="HW100" i="1"/>
  <c r="HS100" i="1"/>
  <c r="HR100" i="1"/>
  <c r="HQ100" i="1"/>
  <c r="HP100" i="1"/>
  <c r="HO100" i="1"/>
  <c r="HJ100" i="1"/>
  <c r="HG100" i="1" s="1" a="1"/>
  <c r="HG100" i="1" s="1"/>
  <c r="HI100" i="1"/>
  <c r="HC100" i="1"/>
  <c r="HA100" i="1" a="1"/>
  <c r="HA100" i="1" s="1"/>
  <c r="GY100" i="1"/>
  <c r="GX100" i="1"/>
  <c r="GL100" i="1"/>
  <c r="GM100" i="1" s="1"/>
  <c r="GZ100" i="1" s="1"/>
  <c r="FR100" i="1"/>
  <c r="FS100" i="1" s="1"/>
  <c r="FI100" i="1"/>
  <c r="FO100" i="1" s="1"/>
  <c r="DT100" i="1"/>
  <c r="DJ100" i="1"/>
  <c r="DI100" i="1"/>
  <c r="DH100" i="1"/>
  <c r="CZ100" i="1"/>
  <c r="CY100" i="1"/>
  <c r="CV100" i="1" s="1"/>
  <c r="Z100" i="1" s="1"/>
  <c r="AI100" i="1" s="1"/>
  <c r="CX100" i="1"/>
  <c r="CW100" i="1"/>
  <c r="CT100" i="1"/>
  <c r="CS100" i="1" s="1"/>
  <c r="CQ100" i="1" s="1"/>
  <c r="DB100" i="1" s="1"/>
  <c r="CP100" i="1"/>
  <c r="AL100" i="1"/>
  <c r="OQ99" i="1"/>
  <c r="OL99" i="1"/>
  <c r="OK99" i="1"/>
  <c r="OJ99" i="1"/>
  <c r="OI99" i="1"/>
  <c r="OH99" i="1"/>
  <c r="OG99" i="1"/>
  <c r="NS99" i="1"/>
  <c r="NR99" i="1"/>
  <c r="NP99" i="1"/>
  <c r="NO99" i="1"/>
  <c r="NC99" i="1"/>
  <c r="MY99" i="1"/>
  <c r="MQ99" i="1"/>
  <c r="MP99" i="1"/>
  <c r="MK99" i="1"/>
  <c r="MJ99" i="1"/>
  <c r="ME99" i="1"/>
  <c r="MD99" i="1"/>
  <c r="LY99" i="1"/>
  <c r="LX99" i="1"/>
  <c r="LS99" i="1"/>
  <c r="LR99" i="1"/>
  <c r="LM99" i="1"/>
  <c r="LL99" i="1"/>
  <c r="LG99" i="1"/>
  <c r="LF99" i="1"/>
  <c r="LA99" i="1"/>
  <c r="KZ99" i="1"/>
  <c r="KU99" i="1"/>
  <c r="KT99" i="1"/>
  <c r="KO99" i="1"/>
  <c r="KN99" i="1"/>
  <c r="KC99" i="1"/>
  <c r="KB99" i="1"/>
  <c r="KA99" i="1"/>
  <c r="JZ99" i="1"/>
  <c r="JY99" i="1"/>
  <c r="JW99" i="1"/>
  <c r="JV99" i="1"/>
  <c r="JU99" i="1"/>
  <c r="JT99" i="1"/>
  <c r="JR99" i="1"/>
  <c r="JQ99" i="1"/>
  <c r="JP99" i="1"/>
  <c r="JO99" i="1"/>
  <c r="JK99" i="1" s="1"/>
  <c r="JN99" i="1"/>
  <c r="JM99" i="1"/>
  <c r="JL99" i="1"/>
  <c r="JJ99" i="1"/>
  <c r="JH99" i="1"/>
  <c r="JG99" i="1"/>
  <c r="JF99" i="1"/>
  <c r="JA99" i="1"/>
  <c r="IZ99" i="1"/>
  <c r="IY99" i="1"/>
  <c r="IX99" i="1"/>
  <c r="IW99" i="1"/>
  <c r="IU99" i="1"/>
  <c r="IT99" i="1"/>
  <c r="IS99" i="1"/>
  <c r="IR99" i="1"/>
  <c r="IP99" i="1"/>
  <c r="IO99" i="1"/>
  <c r="IN99" i="1"/>
  <c r="IM99" i="1"/>
  <c r="II99" i="1" s="1"/>
  <c r="IL99" i="1"/>
  <c r="IK99" i="1"/>
  <c r="IJ99" i="1"/>
  <c r="IH99" i="1"/>
  <c r="IG99" i="1"/>
  <c r="IF99" i="1"/>
  <c r="IE99" i="1"/>
  <c r="ID99" i="1"/>
  <c r="HW99" i="1"/>
  <c r="HS99" i="1"/>
  <c r="HJ99" i="1" s="1"/>
  <c r="HG99" i="1" s="1" a="1"/>
  <c r="HG99" i="1" s="1"/>
  <c r="HR99" i="1"/>
  <c r="HQ99" i="1"/>
  <c r="HP99" i="1"/>
  <c r="HO99" i="1"/>
  <c r="HI99" i="1"/>
  <c r="HC99" i="1"/>
  <c r="HA99" i="1" a="1"/>
  <c r="HA99" i="1" s="1"/>
  <c r="GY99" i="1"/>
  <c r="GX99" i="1"/>
  <c r="GL99" i="1"/>
  <c r="GM99" i="1" s="1"/>
  <c r="GZ99" i="1" s="1"/>
  <c r="FR99" i="1"/>
  <c r="FS99" i="1" s="1"/>
  <c r="FI99" i="1"/>
  <c r="FO99" i="1" s="1"/>
  <c r="DT99" i="1"/>
  <c r="DJ99" i="1"/>
  <c r="DI99" i="1"/>
  <c r="DH99" i="1"/>
  <c r="CZ99" i="1"/>
  <c r="CY99" i="1" s="1"/>
  <c r="CV99" i="1" s="1"/>
  <c r="Z99" i="1" s="1"/>
  <c r="AI99" i="1" s="1"/>
  <c r="CX99" i="1"/>
  <c r="CW99" i="1"/>
  <c r="CT99" i="1"/>
  <c r="CS99" i="1" s="1"/>
  <c r="CQ99" i="1" s="1"/>
  <c r="DB99" i="1" s="1"/>
  <c r="CP99" i="1"/>
  <c r="AL99" i="1"/>
  <c r="OQ98" i="1"/>
  <c r="OL98" i="1"/>
  <c r="OK98" i="1"/>
  <c r="OJ98" i="1"/>
  <c r="OI98" i="1"/>
  <c r="OH98" i="1"/>
  <c r="OG98" i="1"/>
  <c r="NS98" i="1"/>
  <c r="NR98" i="1"/>
  <c r="NP98" i="1"/>
  <c r="NO98" i="1"/>
  <c r="NC98" i="1"/>
  <c r="MY98" i="1"/>
  <c r="MQ98" i="1"/>
  <c r="MP98" i="1"/>
  <c r="MK98" i="1"/>
  <c r="MJ98" i="1"/>
  <c r="ME98" i="1"/>
  <c r="MD98" i="1"/>
  <c r="LY98" i="1"/>
  <c r="LX98" i="1"/>
  <c r="LS98" i="1"/>
  <c r="LR98" i="1"/>
  <c r="LM98" i="1"/>
  <c r="LL98" i="1"/>
  <c r="LG98" i="1"/>
  <c r="LF98" i="1"/>
  <c r="LA98" i="1"/>
  <c r="KZ98" i="1"/>
  <c r="KU98" i="1"/>
  <c r="KT98" i="1"/>
  <c r="KO98" i="1"/>
  <c r="KN98" i="1"/>
  <c r="KC98" i="1"/>
  <c r="KB98" i="1"/>
  <c r="KA98" i="1"/>
  <c r="JZ98" i="1"/>
  <c r="JY98" i="1"/>
  <c r="JW98" i="1"/>
  <c r="JV98" i="1"/>
  <c r="JU98" i="1"/>
  <c r="JT98" i="1"/>
  <c r="JR98" i="1"/>
  <c r="JQ98" i="1"/>
  <c r="JP98" i="1"/>
  <c r="JO98" i="1"/>
  <c r="JK98" i="1" s="1"/>
  <c r="JN98" i="1"/>
  <c r="JM98" i="1"/>
  <c r="JL98" i="1"/>
  <c r="JJ98" i="1"/>
  <c r="JH98" i="1"/>
  <c r="JG98" i="1"/>
  <c r="JF98" i="1"/>
  <c r="JA98" i="1"/>
  <c r="IZ98" i="1"/>
  <c r="IY98" i="1"/>
  <c r="IX98" i="1"/>
  <c r="IW98" i="1"/>
  <c r="IU98" i="1"/>
  <c r="IT98" i="1"/>
  <c r="IS98" i="1"/>
  <c r="IR98" i="1"/>
  <c r="IP98" i="1"/>
  <c r="IO98" i="1"/>
  <c r="IN98" i="1"/>
  <c r="IM98" i="1"/>
  <c r="II98" i="1" s="1"/>
  <c r="IC98" i="1" s="1"/>
  <c r="IL98" i="1"/>
  <c r="IK98" i="1"/>
  <c r="IJ98" i="1"/>
  <c r="IH98" i="1"/>
  <c r="IF98" i="1"/>
  <c r="IE98" i="1"/>
  <c r="ID98" i="1"/>
  <c r="HW98" i="1"/>
  <c r="HS98" i="1"/>
  <c r="HJ98" i="1" s="1"/>
  <c r="HG98" i="1" s="1" a="1"/>
  <c r="HG98" i="1" s="1"/>
  <c r="HR98" i="1"/>
  <c r="HQ98" i="1"/>
  <c r="HP98" i="1"/>
  <c r="HO98" i="1"/>
  <c r="HI98" i="1"/>
  <c r="HC98" i="1"/>
  <c r="HA98" i="1" a="1"/>
  <c r="HA98" i="1" s="1"/>
  <c r="GY98" i="1"/>
  <c r="GX98" i="1"/>
  <c r="GL98" i="1"/>
  <c r="GM98" i="1" s="1"/>
  <c r="GZ98" i="1" s="1"/>
  <c r="FR98" i="1"/>
  <c r="FS98" i="1" s="1"/>
  <c r="FI98" i="1"/>
  <c r="FO98" i="1" s="1"/>
  <c r="DT98" i="1"/>
  <c r="DJ98" i="1"/>
  <c r="DI98" i="1"/>
  <c r="DH98" i="1"/>
  <c r="CZ98" i="1"/>
  <c r="CY98" i="1"/>
  <c r="CV98" i="1" s="1"/>
  <c r="Z98" i="1" s="1"/>
  <c r="AI98" i="1" s="1"/>
  <c r="CX98" i="1"/>
  <c r="CW98" i="1"/>
  <c r="CT98" i="1"/>
  <c r="CS98" i="1" s="1"/>
  <c r="CQ98" i="1" s="1"/>
  <c r="DB98" i="1" s="1"/>
  <c r="CP98" i="1"/>
  <c r="DC98" i="1" s="1"/>
  <c r="AL98" i="1"/>
  <c r="OQ97" i="1"/>
  <c r="OL97" i="1"/>
  <c r="OK97" i="1"/>
  <c r="OJ97" i="1"/>
  <c r="OI97" i="1"/>
  <c r="OH97" i="1"/>
  <c r="OG97" i="1"/>
  <c r="NS97" i="1"/>
  <c r="NR97" i="1"/>
  <c r="NP97" i="1"/>
  <c r="NO97" i="1"/>
  <c r="NC97" i="1"/>
  <c r="MY97" i="1"/>
  <c r="MQ97" i="1"/>
  <c r="MP97" i="1"/>
  <c r="MK97" i="1"/>
  <c r="MJ97" i="1"/>
  <c r="ME97" i="1"/>
  <c r="MD97" i="1"/>
  <c r="LY97" i="1"/>
  <c r="LX97" i="1"/>
  <c r="LS97" i="1"/>
  <c r="LR97" i="1"/>
  <c r="LM97" i="1"/>
  <c r="LL97" i="1"/>
  <c r="LG97" i="1"/>
  <c r="LF97" i="1"/>
  <c r="LA97" i="1"/>
  <c r="KZ97" i="1"/>
  <c r="KU97" i="1"/>
  <c r="KT97" i="1"/>
  <c r="KO97" i="1"/>
  <c r="KN97" i="1"/>
  <c r="KC97" i="1"/>
  <c r="KB97" i="1"/>
  <c r="KA97" i="1"/>
  <c r="JZ97" i="1"/>
  <c r="JY97" i="1"/>
  <c r="JW97" i="1"/>
  <c r="JV97" i="1"/>
  <c r="JU97" i="1"/>
  <c r="JT97" i="1"/>
  <c r="JR97" i="1"/>
  <c r="JQ97" i="1"/>
  <c r="JP97" i="1"/>
  <c r="JO97" i="1"/>
  <c r="JK97" i="1" s="1"/>
  <c r="JE97" i="1" s="1"/>
  <c r="JN97" i="1"/>
  <c r="JM97" i="1"/>
  <c r="JL97" i="1"/>
  <c r="JJ97" i="1"/>
  <c r="JH97" i="1"/>
  <c r="JG97" i="1"/>
  <c r="JF97" i="1"/>
  <c r="JC97" i="1"/>
  <c r="JD97" i="1" s="1"/>
  <c r="KI97" i="1" s="1"/>
  <c r="JA97" i="1"/>
  <c r="IZ97" i="1"/>
  <c r="IY97" i="1"/>
  <c r="IX97" i="1"/>
  <c r="IW97" i="1"/>
  <c r="IU97" i="1"/>
  <c r="IT97" i="1"/>
  <c r="IS97" i="1"/>
  <c r="IR97" i="1"/>
  <c r="IP97" i="1"/>
  <c r="IO97" i="1"/>
  <c r="IN97" i="1"/>
  <c r="IM97" i="1"/>
  <c r="IG97" i="1" s="1"/>
  <c r="IL97" i="1"/>
  <c r="IK97" i="1"/>
  <c r="IJ97" i="1"/>
  <c r="IH97" i="1"/>
  <c r="IF97" i="1"/>
  <c r="IE97" i="1"/>
  <c r="ID97" i="1"/>
  <c r="HW97" i="1"/>
  <c r="HS97" i="1"/>
  <c r="HJ97" i="1" s="1"/>
  <c r="HG97" i="1" s="1" a="1"/>
  <c r="HG97" i="1" s="1"/>
  <c r="HR97" i="1"/>
  <c r="HQ97" i="1"/>
  <c r="HP97" i="1"/>
  <c r="HO97" i="1"/>
  <c r="HI97" i="1"/>
  <c r="HC97" i="1"/>
  <c r="HA97" i="1" a="1"/>
  <c r="HA97" i="1" s="1"/>
  <c r="GY97" i="1"/>
  <c r="GX97" i="1"/>
  <c r="GL97" i="1"/>
  <c r="GM97" i="1" s="1"/>
  <c r="GZ97" i="1" s="1"/>
  <c r="FR97" i="1"/>
  <c r="FI97" i="1"/>
  <c r="FO97" i="1" s="1"/>
  <c r="DT97" i="1"/>
  <c r="DJ97" i="1"/>
  <c r="DI97" i="1"/>
  <c r="DH97" i="1"/>
  <c r="CZ97" i="1"/>
  <c r="CY97" i="1" s="1"/>
  <c r="CV97" i="1" s="1"/>
  <c r="Z97" i="1" s="1"/>
  <c r="AI97" i="1" s="1"/>
  <c r="CX97" i="1"/>
  <c r="CW97" i="1"/>
  <c r="CT97" i="1"/>
  <c r="CS97" i="1" s="1"/>
  <c r="CQ97" i="1" s="1"/>
  <c r="DB97" i="1" s="1"/>
  <c r="CP97" i="1"/>
  <c r="AL97" i="1"/>
  <c r="OQ96" i="1"/>
  <c r="OL96" i="1"/>
  <c r="OK96" i="1"/>
  <c r="OJ96" i="1"/>
  <c r="OI96" i="1"/>
  <c r="OH96" i="1"/>
  <c r="OG96" i="1"/>
  <c r="NS96" i="1"/>
  <c r="NR96" i="1"/>
  <c r="NP96" i="1"/>
  <c r="NO96" i="1"/>
  <c r="NC96" i="1"/>
  <c r="MY96" i="1"/>
  <c r="MQ96" i="1"/>
  <c r="MP96" i="1"/>
  <c r="MK96" i="1"/>
  <c r="MJ96" i="1"/>
  <c r="ME96" i="1"/>
  <c r="MD96" i="1"/>
  <c r="LY96" i="1"/>
  <c r="LX96" i="1"/>
  <c r="LS96" i="1"/>
  <c r="LR96" i="1"/>
  <c r="LM96" i="1"/>
  <c r="LN96" i="1" s="1"/>
  <c r="LL96" i="1"/>
  <c r="LG96" i="1"/>
  <c r="LF96" i="1"/>
  <c r="LA96" i="1"/>
  <c r="KZ96" i="1"/>
  <c r="KU96" i="1"/>
  <c r="KT96" i="1"/>
  <c r="KO96" i="1"/>
  <c r="KN96" i="1"/>
  <c r="KC96" i="1"/>
  <c r="KB96" i="1"/>
  <c r="KA96" i="1"/>
  <c r="JZ96" i="1"/>
  <c r="JY96" i="1"/>
  <c r="JW96" i="1"/>
  <c r="JV96" i="1"/>
  <c r="JU96" i="1"/>
  <c r="JT96" i="1"/>
  <c r="JR96" i="1"/>
  <c r="JQ96" i="1"/>
  <c r="JP96" i="1"/>
  <c r="JO96" i="1"/>
  <c r="JI96" i="1" s="1"/>
  <c r="JN96" i="1"/>
  <c r="JM96" i="1"/>
  <c r="JL96" i="1"/>
  <c r="JJ96" i="1"/>
  <c r="JH96" i="1"/>
  <c r="JG96" i="1"/>
  <c r="JF96" i="1"/>
  <c r="JA96" i="1"/>
  <c r="IZ96" i="1"/>
  <c r="IY96" i="1"/>
  <c r="IX96" i="1"/>
  <c r="IW96" i="1"/>
  <c r="IU96" i="1"/>
  <c r="IT96" i="1"/>
  <c r="IS96" i="1"/>
  <c r="IR96" i="1"/>
  <c r="IP96" i="1"/>
  <c r="IO96" i="1"/>
  <c r="IN96" i="1"/>
  <c r="IM96" i="1"/>
  <c r="II96" i="1" s="1"/>
  <c r="IA96" i="1" s="1"/>
  <c r="IB96" i="1" s="1"/>
  <c r="KF96" i="1" s="1"/>
  <c r="MW96" i="1" s="1"/>
  <c r="IL96" i="1"/>
  <c r="IK96" i="1"/>
  <c r="IJ96" i="1"/>
  <c r="IH96" i="1"/>
  <c r="IF96" i="1"/>
  <c r="IE96" i="1"/>
  <c r="ID96" i="1"/>
  <c r="HW96" i="1"/>
  <c r="HS96" i="1"/>
  <c r="HJ96" i="1" s="1"/>
  <c r="HG96" i="1" s="1" a="1"/>
  <c r="HG96" i="1" s="1"/>
  <c r="HR96" i="1"/>
  <c r="HQ96" i="1"/>
  <c r="HP96" i="1"/>
  <c r="HO96" i="1"/>
  <c r="HI96" i="1"/>
  <c r="HC96" i="1"/>
  <c r="HA96" i="1" a="1"/>
  <c r="HA96" i="1" s="1"/>
  <c r="GY96" i="1"/>
  <c r="GX96" i="1"/>
  <c r="GL96" i="1"/>
  <c r="GM96" i="1" s="1"/>
  <c r="GZ96" i="1" s="1"/>
  <c r="FR96" i="1"/>
  <c r="FS96" i="1" s="1"/>
  <c r="FI96" i="1"/>
  <c r="FO96" i="1" s="1"/>
  <c r="DT96" i="1"/>
  <c r="DJ96" i="1"/>
  <c r="DI96" i="1"/>
  <c r="DH96" i="1"/>
  <c r="CZ96" i="1"/>
  <c r="CY96" i="1" s="1"/>
  <c r="CV96" i="1" s="1"/>
  <c r="Z96" i="1" s="1"/>
  <c r="AI96" i="1" s="1"/>
  <c r="CX96" i="1"/>
  <c r="CW96" i="1"/>
  <c r="CT96" i="1"/>
  <c r="CS96" i="1" s="1"/>
  <c r="CQ96" i="1" s="1"/>
  <c r="DB96" i="1" s="1"/>
  <c r="CP96" i="1"/>
  <c r="DC96" i="1" s="1"/>
  <c r="AL96" i="1"/>
  <c r="OQ95" i="1"/>
  <c r="OL95" i="1"/>
  <c r="OK95" i="1"/>
  <c r="OJ95" i="1"/>
  <c r="OI95" i="1"/>
  <c r="OH95" i="1"/>
  <c r="OG95" i="1"/>
  <c r="NS95" i="1"/>
  <c r="NR95" i="1"/>
  <c r="NT95" i="1" s="1"/>
  <c r="NP95" i="1"/>
  <c r="NO95" i="1"/>
  <c r="NC95" i="1"/>
  <c r="MY95" i="1"/>
  <c r="MQ95" i="1"/>
  <c r="MP95" i="1"/>
  <c r="MK95" i="1"/>
  <c r="MJ95" i="1"/>
  <c r="ML95" i="1" s="1"/>
  <c r="ME95" i="1"/>
  <c r="MD95" i="1"/>
  <c r="LY95" i="1"/>
  <c r="LX95" i="1"/>
  <c r="LS95" i="1"/>
  <c r="LR95" i="1"/>
  <c r="LM95" i="1"/>
  <c r="LL95" i="1"/>
  <c r="LG95" i="1"/>
  <c r="LF95" i="1"/>
  <c r="LA95" i="1"/>
  <c r="KZ95" i="1"/>
  <c r="KU95" i="1"/>
  <c r="KT95" i="1"/>
  <c r="KO95" i="1"/>
  <c r="KN95" i="1"/>
  <c r="KP95" i="1" s="1"/>
  <c r="KC95" i="1"/>
  <c r="KB95" i="1"/>
  <c r="KA95" i="1"/>
  <c r="JZ95" i="1"/>
  <c r="JY95" i="1"/>
  <c r="JW95" i="1"/>
  <c r="JV95" i="1"/>
  <c r="JU95" i="1"/>
  <c r="JT95" i="1"/>
  <c r="JR95" i="1"/>
  <c r="JQ95" i="1"/>
  <c r="JP95" i="1"/>
  <c r="JO95" i="1"/>
  <c r="JI95" i="1" s="1"/>
  <c r="JN95" i="1"/>
  <c r="JM95" i="1"/>
  <c r="JL95" i="1"/>
  <c r="JJ95" i="1"/>
  <c r="JH95" i="1"/>
  <c r="JG95" i="1"/>
  <c r="JF95" i="1"/>
  <c r="JA95" i="1"/>
  <c r="IZ95" i="1"/>
  <c r="IY95" i="1"/>
  <c r="IX95" i="1"/>
  <c r="IW95" i="1"/>
  <c r="IU95" i="1"/>
  <c r="IT95" i="1"/>
  <c r="IS95" i="1"/>
  <c r="IR95" i="1"/>
  <c r="IP95" i="1"/>
  <c r="IO95" i="1"/>
  <c r="IN95" i="1"/>
  <c r="IM95" i="1"/>
  <c r="IG95" i="1" s="1"/>
  <c r="IL95" i="1"/>
  <c r="IK95" i="1"/>
  <c r="IJ95" i="1"/>
  <c r="IH95" i="1"/>
  <c r="IF95" i="1"/>
  <c r="IE95" i="1"/>
  <c r="ID95" i="1"/>
  <c r="HW95" i="1"/>
  <c r="HS95" i="1"/>
  <c r="HJ95" i="1" s="1"/>
  <c r="HG95" i="1" s="1" a="1"/>
  <c r="HG95" i="1" s="1"/>
  <c r="HR95" i="1"/>
  <c r="HQ95" i="1"/>
  <c r="HP95" i="1"/>
  <c r="HO95" i="1"/>
  <c r="HI95" i="1"/>
  <c r="HC95" i="1"/>
  <c r="HA95" i="1" a="1"/>
  <c r="HA95" i="1" s="1"/>
  <c r="GY95" i="1"/>
  <c r="GX95" i="1"/>
  <c r="GL95" i="1"/>
  <c r="GM95" i="1" s="1"/>
  <c r="GZ95" i="1" s="1"/>
  <c r="FR95" i="1"/>
  <c r="FS95" i="1" s="1"/>
  <c r="FI95" i="1"/>
  <c r="FO95" i="1" s="1"/>
  <c r="DT95" i="1"/>
  <c r="DJ95" i="1"/>
  <c r="DI95" i="1"/>
  <c r="DH95" i="1"/>
  <c r="CZ95" i="1"/>
  <c r="CY95" i="1" s="1"/>
  <c r="CV95" i="1" s="1"/>
  <c r="Z95" i="1" s="1"/>
  <c r="AI95" i="1" s="1"/>
  <c r="CX95" i="1"/>
  <c r="CW95" i="1"/>
  <c r="CT95" i="1"/>
  <c r="CS95" i="1" s="1"/>
  <c r="CQ95" i="1" s="1"/>
  <c r="DB95" i="1" s="1"/>
  <c r="CP95" i="1"/>
  <c r="AL95" i="1"/>
  <c r="OQ94" i="1"/>
  <c r="OL94" i="1"/>
  <c r="OO94" i="1" s="1"/>
  <c r="OK94" i="1"/>
  <c r="OJ94" i="1"/>
  <c r="OI94" i="1"/>
  <c r="OH94" i="1"/>
  <c r="OG94" i="1"/>
  <c r="NS94" i="1"/>
  <c r="NR94" i="1"/>
  <c r="NP94" i="1"/>
  <c r="NO94" i="1"/>
  <c r="NC94" i="1"/>
  <c r="MY94" i="1"/>
  <c r="MQ94" i="1"/>
  <c r="MP94" i="1"/>
  <c r="MK94" i="1"/>
  <c r="MJ94" i="1"/>
  <c r="ME94" i="1"/>
  <c r="MD94" i="1"/>
  <c r="LY94" i="1"/>
  <c r="LX94" i="1"/>
  <c r="LS94" i="1"/>
  <c r="LR94" i="1"/>
  <c r="LM94" i="1"/>
  <c r="LL94" i="1"/>
  <c r="LG94" i="1"/>
  <c r="LF94" i="1"/>
  <c r="LA94" i="1"/>
  <c r="KZ94" i="1"/>
  <c r="KU94" i="1"/>
  <c r="KT94" i="1"/>
  <c r="KO94" i="1"/>
  <c r="KN94" i="1"/>
  <c r="KC94" i="1"/>
  <c r="KB94" i="1"/>
  <c r="KA94" i="1"/>
  <c r="JZ94" i="1"/>
  <c r="JY94" i="1"/>
  <c r="JW94" i="1"/>
  <c r="JV94" i="1"/>
  <c r="JU94" i="1"/>
  <c r="JT94" i="1"/>
  <c r="JR94" i="1"/>
  <c r="JQ94" i="1"/>
  <c r="JP94" i="1"/>
  <c r="JO94" i="1"/>
  <c r="JN94" i="1"/>
  <c r="JM94" i="1"/>
  <c r="JL94" i="1"/>
  <c r="JJ94" i="1"/>
  <c r="JH94" i="1"/>
  <c r="JG94" i="1"/>
  <c r="JF94" i="1"/>
  <c r="JA94" i="1"/>
  <c r="IZ94" i="1"/>
  <c r="IY94" i="1"/>
  <c r="IX94" i="1"/>
  <c r="IW94" i="1"/>
  <c r="IU94" i="1"/>
  <c r="IT94" i="1"/>
  <c r="IS94" i="1"/>
  <c r="IR94" i="1"/>
  <c r="IP94" i="1"/>
  <c r="IO94" i="1"/>
  <c r="IN94" i="1"/>
  <c r="IM94" i="1"/>
  <c r="IG94" i="1" s="1"/>
  <c r="IL94" i="1"/>
  <c r="IK94" i="1"/>
  <c r="IJ94" i="1"/>
  <c r="IH94" i="1"/>
  <c r="IF94" i="1"/>
  <c r="IE94" i="1"/>
  <c r="ID94" i="1"/>
  <c r="HW94" i="1"/>
  <c r="HS94" i="1"/>
  <c r="HJ94" i="1" s="1"/>
  <c r="HG94" i="1" s="1" a="1"/>
  <c r="HG94" i="1" s="1"/>
  <c r="HR94" i="1"/>
  <c r="HQ94" i="1"/>
  <c r="HP94" i="1"/>
  <c r="HO94" i="1"/>
  <c r="HI94" i="1"/>
  <c r="HC94" i="1"/>
  <c r="HA94" i="1" a="1"/>
  <c r="HA94" i="1" s="1"/>
  <c r="GY94" i="1"/>
  <c r="GX94" i="1"/>
  <c r="GL94" i="1"/>
  <c r="GM94" i="1" s="1"/>
  <c r="GZ94" i="1" s="1"/>
  <c r="FR94" i="1"/>
  <c r="FS94" i="1" s="1"/>
  <c r="FI94" i="1"/>
  <c r="FO94" i="1" s="1"/>
  <c r="DT94" i="1"/>
  <c r="DJ94" i="1"/>
  <c r="DI94" i="1"/>
  <c r="DH94" i="1"/>
  <c r="CZ94" i="1"/>
  <c r="CY94" i="1" s="1"/>
  <c r="CV94" i="1" s="1"/>
  <c r="Z94" i="1" s="1"/>
  <c r="AI94" i="1" s="1"/>
  <c r="CX94" i="1"/>
  <c r="CW94" i="1"/>
  <c r="CT94" i="1"/>
  <c r="CS94" i="1" s="1"/>
  <c r="CQ94" i="1" s="1"/>
  <c r="CP94" i="1"/>
  <c r="DC94" i="1" s="1"/>
  <c r="AL94" i="1"/>
  <c r="OQ93" i="1"/>
  <c r="OL93" i="1"/>
  <c r="OK93" i="1"/>
  <c r="OJ93" i="1"/>
  <c r="OI93" i="1"/>
  <c r="OH93" i="1"/>
  <c r="OG93" i="1"/>
  <c r="NS93" i="1"/>
  <c r="NR93" i="1"/>
  <c r="NP93" i="1"/>
  <c r="NO93" i="1"/>
  <c r="NC93" i="1"/>
  <c r="MY93" i="1"/>
  <c r="MQ93" i="1"/>
  <c r="MP93" i="1"/>
  <c r="MK93" i="1"/>
  <c r="MJ93" i="1"/>
  <c r="ME93" i="1"/>
  <c r="MD93" i="1"/>
  <c r="LY93" i="1"/>
  <c r="LX93" i="1"/>
  <c r="LZ93" i="1" s="1"/>
  <c r="LS93" i="1"/>
  <c r="LR93" i="1"/>
  <c r="LM93" i="1"/>
  <c r="LL93" i="1"/>
  <c r="LG93" i="1"/>
  <c r="LF93" i="1"/>
  <c r="LA93" i="1"/>
  <c r="KZ93" i="1"/>
  <c r="KU93" i="1"/>
  <c r="KT93" i="1"/>
  <c r="KO93" i="1"/>
  <c r="KN93" i="1"/>
  <c r="KC93" i="1"/>
  <c r="KB93" i="1"/>
  <c r="KA93" i="1"/>
  <c r="JZ93" i="1"/>
  <c r="JY93" i="1"/>
  <c r="JW93" i="1"/>
  <c r="JV93" i="1"/>
  <c r="JU93" i="1"/>
  <c r="JT93" i="1"/>
  <c r="JR93" i="1"/>
  <c r="JQ93" i="1"/>
  <c r="JP93" i="1"/>
  <c r="JO93" i="1"/>
  <c r="JN93" i="1"/>
  <c r="JM93" i="1"/>
  <c r="JL93" i="1"/>
  <c r="JJ93" i="1"/>
  <c r="JH93" i="1"/>
  <c r="JG93" i="1"/>
  <c r="JF93" i="1"/>
  <c r="JA93" i="1"/>
  <c r="IZ93" i="1"/>
  <c r="IY93" i="1"/>
  <c r="IX93" i="1"/>
  <c r="IW93" i="1"/>
  <c r="IU93" i="1"/>
  <c r="IT93" i="1"/>
  <c r="IS93" i="1"/>
  <c r="IR93" i="1"/>
  <c r="IP93" i="1"/>
  <c r="IO93" i="1"/>
  <c r="IN93" i="1"/>
  <c r="IM93" i="1"/>
  <c r="IL93" i="1"/>
  <c r="IK93" i="1"/>
  <c r="IJ93" i="1"/>
  <c r="IH93" i="1"/>
  <c r="IF93" i="1"/>
  <c r="IE93" i="1"/>
  <c r="ID93" i="1"/>
  <c r="HW93" i="1"/>
  <c r="HS93" i="1"/>
  <c r="HJ93" i="1" s="1"/>
  <c r="HG93" i="1" s="1" a="1"/>
  <c r="HG93" i="1" s="1"/>
  <c r="HR93" i="1"/>
  <c r="HQ93" i="1"/>
  <c r="HP93" i="1"/>
  <c r="HO93" i="1"/>
  <c r="HI93" i="1"/>
  <c r="HC93" i="1"/>
  <c r="HA93" i="1" a="1"/>
  <c r="HA93" i="1" s="1"/>
  <c r="GY93" i="1"/>
  <c r="GX93" i="1"/>
  <c r="GL93" i="1"/>
  <c r="GM93" i="1" s="1"/>
  <c r="GZ93" i="1" s="1"/>
  <c r="FR93" i="1"/>
  <c r="FS93" i="1" s="1"/>
  <c r="FT93" i="1" s="1"/>
  <c r="FU93" i="1" s="1"/>
  <c r="FV93" i="1" s="1"/>
  <c r="ES93" i="1" s="1"/>
  <c r="FI93" i="1"/>
  <c r="FO93" i="1" s="1"/>
  <c r="DT93" i="1"/>
  <c r="DJ93" i="1"/>
  <c r="DI93" i="1"/>
  <c r="DH93" i="1"/>
  <c r="CZ93" i="1"/>
  <c r="CY93" i="1" s="1"/>
  <c r="CV93" i="1" s="1"/>
  <c r="Z93" i="1" s="1"/>
  <c r="AI93" i="1" s="1"/>
  <c r="CX93" i="1"/>
  <c r="CW93" i="1"/>
  <c r="CT93" i="1"/>
  <c r="CS93" i="1" s="1"/>
  <c r="CQ93" i="1" s="1"/>
  <c r="DB93" i="1" s="1"/>
  <c r="CP93" i="1"/>
  <c r="DC93" i="1" s="1"/>
  <c r="AL93" i="1"/>
  <c r="OQ92" i="1"/>
  <c r="OL92" i="1"/>
  <c r="OK92" i="1"/>
  <c r="OJ92" i="1"/>
  <c r="OI92" i="1"/>
  <c r="OH92" i="1"/>
  <c r="OG92" i="1"/>
  <c r="NS92" i="1"/>
  <c r="NR92" i="1"/>
  <c r="NP92" i="1"/>
  <c r="NO92" i="1"/>
  <c r="NC92" i="1"/>
  <c r="MY92" i="1"/>
  <c r="MQ92" i="1"/>
  <c r="MP92" i="1"/>
  <c r="MK92" i="1"/>
  <c r="MJ92" i="1"/>
  <c r="ME92" i="1"/>
  <c r="MD92" i="1"/>
  <c r="LY92" i="1"/>
  <c r="LX92" i="1"/>
  <c r="LS92" i="1"/>
  <c r="LR92" i="1"/>
  <c r="LM92" i="1"/>
  <c r="LL92" i="1"/>
  <c r="LG92" i="1"/>
  <c r="LF92" i="1"/>
  <c r="LA92" i="1"/>
  <c r="KZ92" i="1"/>
  <c r="KU92" i="1"/>
  <c r="KT92" i="1"/>
  <c r="KO92" i="1"/>
  <c r="KN92" i="1"/>
  <c r="KP92" i="1" s="1"/>
  <c r="KC92" i="1"/>
  <c r="KB92" i="1"/>
  <c r="KA92" i="1"/>
  <c r="JZ92" i="1"/>
  <c r="JY92" i="1"/>
  <c r="JW92" i="1"/>
  <c r="JV92" i="1"/>
  <c r="JU92" i="1"/>
  <c r="JT92" i="1"/>
  <c r="JR92" i="1"/>
  <c r="JQ92" i="1"/>
  <c r="JP92" i="1"/>
  <c r="JO92" i="1"/>
  <c r="JN92" i="1"/>
  <c r="JM92" i="1"/>
  <c r="JL92" i="1"/>
  <c r="JJ92" i="1"/>
  <c r="JH92" i="1"/>
  <c r="JG92" i="1"/>
  <c r="JF92" i="1"/>
  <c r="JA92" i="1"/>
  <c r="IZ92" i="1"/>
  <c r="IY92" i="1"/>
  <c r="IX92" i="1"/>
  <c r="IW92" i="1"/>
  <c r="IU92" i="1"/>
  <c r="IT92" i="1"/>
  <c r="IS92" i="1"/>
  <c r="IR92" i="1"/>
  <c r="IP92" i="1"/>
  <c r="IO92" i="1"/>
  <c r="IN92" i="1"/>
  <c r="IM92" i="1"/>
  <c r="IL92" i="1"/>
  <c r="IK92" i="1"/>
  <c r="IJ92" i="1"/>
  <c r="IH92" i="1"/>
  <c r="IF92" i="1"/>
  <c r="IE92" i="1"/>
  <c r="ID92" i="1"/>
  <c r="HW92" i="1"/>
  <c r="HS92" i="1"/>
  <c r="HJ92" i="1" s="1"/>
  <c r="HG92" i="1" s="1" a="1"/>
  <c r="HG92" i="1" s="1"/>
  <c r="HR92" i="1"/>
  <c r="HQ92" i="1"/>
  <c r="HP92" i="1"/>
  <c r="HO92" i="1"/>
  <c r="HI92" i="1"/>
  <c r="HC92" i="1"/>
  <c r="HA92" i="1" a="1"/>
  <c r="HA92" i="1" s="1"/>
  <c r="GY92" i="1"/>
  <c r="GX92" i="1"/>
  <c r="GL92" i="1"/>
  <c r="GM92" i="1" s="1"/>
  <c r="GZ92" i="1" s="1"/>
  <c r="FR92" i="1"/>
  <c r="FI92" i="1"/>
  <c r="FO92" i="1" s="1"/>
  <c r="DT92" i="1"/>
  <c r="DJ92" i="1"/>
  <c r="DI92" i="1"/>
  <c r="DH92" i="1"/>
  <c r="CZ92" i="1"/>
  <c r="CY92" i="1" s="1"/>
  <c r="CV92" i="1" s="1"/>
  <c r="Z92" i="1" s="1"/>
  <c r="AI92" i="1" s="1"/>
  <c r="CX92" i="1"/>
  <c r="CW92" i="1"/>
  <c r="CT92" i="1"/>
  <c r="CS92" i="1" s="1"/>
  <c r="CQ92" i="1" s="1"/>
  <c r="DB92" i="1" s="1"/>
  <c r="CP92" i="1"/>
  <c r="AL92" i="1"/>
  <c r="OQ91" i="1"/>
  <c r="OL91" i="1"/>
  <c r="OK91" i="1"/>
  <c r="OJ91" i="1"/>
  <c r="OI91" i="1"/>
  <c r="OH91" i="1"/>
  <c r="OG91" i="1"/>
  <c r="NS91" i="1"/>
  <c r="NR91" i="1"/>
  <c r="NP91" i="1"/>
  <c r="NO91" i="1"/>
  <c r="NC91" i="1"/>
  <c r="MY91" i="1"/>
  <c r="MQ91" i="1"/>
  <c r="MP91" i="1"/>
  <c r="MK91" i="1"/>
  <c r="MJ91" i="1"/>
  <c r="ME91" i="1"/>
  <c r="MD91" i="1"/>
  <c r="LY91" i="1"/>
  <c r="LX91" i="1"/>
  <c r="LS91" i="1"/>
  <c r="LR91" i="1"/>
  <c r="LM91" i="1"/>
  <c r="LL91" i="1"/>
  <c r="LG91" i="1"/>
  <c r="LF91" i="1"/>
  <c r="LH91" i="1" s="1"/>
  <c r="LA91" i="1"/>
  <c r="KZ91" i="1"/>
  <c r="KU91" i="1"/>
  <c r="KT91" i="1"/>
  <c r="KO91" i="1"/>
  <c r="KN91" i="1"/>
  <c r="KC91" i="1"/>
  <c r="KB91" i="1"/>
  <c r="KA91" i="1"/>
  <c r="JZ91" i="1"/>
  <c r="JY91" i="1"/>
  <c r="JW91" i="1"/>
  <c r="JV91" i="1"/>
  <c r="JU91" i="1"/>
  <c r="JT91" i="1"/>
  <c r="JR91" i="1"/>
  <c r="JQ91" i="1"/>
  <c r="JP91" i="1"/>
  <c r="JO91" i="1"/>
  <c r="JN91" i="1"/>
  <c r="JM91" i="1"/>
  <c r="JL91" i="1"/>
  <c r="JJ91" i="1"/>
  <c r="JH91" i="1"/>
  <c r="JG91" i="1"/>
  <c r="JF91" i="1"/>
  <c r="JA91" i="1"/>
  <c r="IZ91" i="1"/>
  <c r="IY91" i="1"/>
  <c r="IX91" i="1"/>
  <c r="IW91" i="1"/>
  <c r="IU91" i="1"/>
  <c r="IT91" i="1"/>
  <c r="IS91" i="1"/>
  <c r="IR91" i="1"/>
  <c r="IP91" i="1"/>
  <c r="IO91" i="1"/>
  <c r="IN91" i="1"/>
  <c r="IM91" i="1"/>
  <c r="IL91" i="1"/>
  <c r="IK91" i="1"/>
  <c r="IJ91" i="1"/>
  <c r="IH91" i="1"/>
  <c r="IF91" i="1"/>
  <c r="IE91" i="1"/>
  <c r="ID91" i="1"/>
  <c r="HW91" i="1"/>
  <c r="HS91" i="1"/>
  <c r="HJ91" i="1" s="1"/>
  <c r="HG91" i="1" s="1" a="1"/>
  <c r="HG91" i="1" s="1"/>
  <c r="HR91" i="1"/>
  <c r="HQ91" i="1"/>
  <c r="HP91" i="1"/>
  <c r="HO91" i="1"/>
  <c r="HI91" i="1"/>
  <c r="HC91" i="1"/>
  <c r="HA91" i="1" a="1"/>
  <c r="HA91" i="1" s="1"/>
  <c r="GY91" i="1"/>
  <c r="GX91" i="1"/>
  <c r="GL91" i="1"/>
  <c r="GM91" i="1" s="1"/>
  <c r="GZ91" i="1" s="1"/>
  <c r="FR91" i="1"/>
  <c r="FI91" i="1"/>
  <c r="FO91" i="1" s="1"/>
  <c r="DT91" i="1"/>
  <c r="DJ91" i="1"/>
  <c r="DI91" i="1"/>
  <c r="DH91" i="1"/>
  <c r="CZ91" i="1"/>
  <c r="CY91" i="1" s="1"/>
  <c r="CV91" i="1" s="1"/>
  <c r="Z91" i="1" s="1"/>
  <c r="AI91" i="1" s="1"/>
  <c r="CX91" i="1"/>
  <c r="CW91" i="1"/>
  <c r="CT91" i="1"/>
  <c r="CS91" i="1" s="1"/>
  <c r="CQ91" i="1" s="1"/>
  <c r="DB91" i="1" s="1"/>
  <c r="CP91" i="1"/>
  <c r="DC91" i="1" s="1"/>
  <c r="AL91" i="1"/>
  <c r="OQ90" i="1"/>
  <c r="OL90" i="1"/>
  <c r="OK90" i="1"/>
  <c r="OJ90" i="1"/>
  <c r="OI90" i="1"/>
  <c r="OH90" i="1"/>
  <c r="OG90" i="1"/>
  <c r="NS90" i="1"/>
  <c r="NR90" i="1"/>
  <c r="NP90" i="1"/>
  <c r="NO90" i="1"/>
  <c r="NC90" i="1"/>
  <c r="MY90" i="1"/>
  <c r="MQ90" i="1"/>
  <c r="MP90" i="1"/>
  <c r="MK90" i="1"/>
  <c r="MJ90" i="1"/>
  <c r="ME90" i="1"/>
  <c r="MD90" i="1"/>
  <c r="LY90" i="1"/>
  <c r="LX90" i="1"/>
  <c r="LS90" i="1"/>
  <c r="LR90" i="1"/>
  <c r="LM90" i="1"/>
  <c r="LL90" i="1"/>
  <c r="LG90" i="1"/>
  <c r="LF90" i="1"/>
  <c r="LA90" i="1"/>
  <c r="KZ90" i="1"/>
  <c r="KU90" i="1"/>
  <c r="KT90" i="1"/>
  <c r="KO90" i="1"/>
  <c r="KN90" i="1"/>
  <c r="KC90" i="1"/>
  <c r="KB90" i="1"/>
  <c r="KA90" i="1"/>
  <c r="JZ90" i="1"/>
  <c r="JY90" i="1"/>
  <c r="JW90" i="1"/>
  <c r="JV90" i="1"/>
  <c r="JU90" i="1"/>
  <c r="JT90" i="1"/>
  <c r="JR90" i="1"/>
  <c r="JQ90" i="1"/>
  <c r="JP90" i="1"/>
  <c r="JO90" i="1"/>
  <c r="JN90" i="1"/>
  <c r="JM90" i="1"/>
  <c r="JL90" i="1"/>
  <c r="JJ90" i="1"/>
  <c r="JH90" i="1"/>
  <c r="JG90" i="1"/>
  <c r="JF90" i="1"/>
  <c r="JA90" i="1"/>
  <c r="IZ90" i="1"/>
  <c r="IY90" i="1"/>
  <c r="IX90" i="1"/>
  <c r="IW90" i="1"/>
  <c r="IU90" i="1"/>
  <c r="IT90" i="1"/>
  <c r="IS90" i="1"/>
  <c r="IR90" i="1"/>
  <c r="IP90" i="1"/>
  <c r="IO90" i="1"/>
  <c r="IN90" i="1"/>
  <c r="IM90" i="1"/>
  <c r="IL90" i="1"/>
  <c r="IK90" i="1"/>
  <c r="IJ90" i="1"/>
  <c r="IH90" i="1"/>
  <c r="IF90" i="1"/>
  <c r="IE90" i="1"/>
  <c r="ID90" i="1"/>
  <c r="HW90" i="1"/>
  <c r="HS90" i="1"/>
  <c r="HJ90" i="1" s="1"/>
  <c r="HG90" i="1" s="1" a="1"/>
  <c r="HG90" i="1" s="1"/>
  <c r="HR90" i="1"/>
  <c r="HQ90" i="1"/>
  <c r="HP90" i="1"/>
  <c r="HO90" i="1"/>
  <c r="HI90" i="1"/>
  <c r="HC90" i="1"/>
  <c r="HA90" i="1" a="1"/>
  <c r="HA90" i="1" s="1"/>
  <c r="GY90" i="1"/>
  <c r="GX90" i="1"/>
  <c r="GL90" i="1"/>
  <c r="GM90" i="1" s="1"/>
  <c r="GZ90" i="1" s="1"/>
  <c r="FR90" i="1"/>
  <c r="FS90" i="1" s="1"/>
  <c r="FT90" i="1" s="1"/>
  <c r="FU90" i="1" s="1"/>
  <c r="FV90" i="1" s="1"/>
  <c r="ES90" i="1" s="1"/>
  <c r="FI90" i="1"/>
  <c r="FO90" i="1" s="1"/>
  <c r="DT90" i="1"/>
  <c r="DJ90" i="1"/>
  <c r="DI90" i="1"/>
  <c r="DH90" i="1"/>
  <c r="CZ90" i="1"/>
  <c r="CY90" i="1" s="1"/>
  <c r="CV90" i="1" s="1"/>
  <c r="Z90" i="1" s="1"/>
  <c r="AI90" i="1" s="1"/>
  <c r="CX90" i="1"/>
  <c r="CW90" i="1"/>
  <c r="CT90" i="1"/>
  <c r="CS90" i="1" s="1"/>
  <c r="CQ90" i="1" s="1"/>
  <c r="DB90" i="1" s="1"/>
  <c r="CP90" i="1"/>
  <c r="DC90" i="1" s="1"/>
  <c r="AL90" i="1"/>
  <c r="OQ89" i="1"/>
  <c r="OL89" i="1"/>
  <c r="OK89" i="1"/>
  <c r="OJ89" i="1"/>
  <c r="OI89" i="1"/>
  <c r="OH89" i="1"/>
  <c r="OG89" i="1"/>
  <c r="NS89" i="1"/>
  <c r="NR89" i="1"/>
  <c r="NT89" i="1" s="1"/>
  <c r="NP89" i="1"/>
  <c r="NO89" i="1"/>
  <c r="NC89" i="1"/>
  <c r="MY89" i="1"/>
  <c r="MQ89" i="1"/>
  <c r="MP89" i="1"/>
  <c r="MK89" i="1"/>
  <c r="MJ89" i="1"/>
  <c r="ML89" i="1" s="1"/>
  <c r="ME89" i="1"/>
  <c r="MD89" i="1"/>
  <c r="LY89" i="1"/>
  <c r="LX89" i="1"/>
  <c r="LS89" i="1"/>
  <c r="LT89" i="1" s="1"/>
  <c r="LR89" i="1"/>
  <c r="LM89" i="1"/>
  <c r="LL89" i="1"/>
  <c r="LG89" i="1"/>
  <c r="LF89" i="1"/>
  <c r="LA89" i="1"/>
  <c r="KZ89" i="1"/>
  <c r="KU89" i="1"/>
  <c r="KT89" i="1"/>
  <c r="KO89" i="1"/>
  <c r="KN89" i="1"/>
  <c r="KC89" i="1"/>
  <c r="KB89" i="1"/>
  <c r="KA89" i="1"/>
  <c r="JZ89" i="1"/>
  <c r="JY89" i="1"/>
  <c r="JW89" i="1"/>
  <c r="JV89" i="1"/>
  <c r="JU89" i="1"/>
  <c r="JT89" i="1"/>
  <c r="JR89" i="1"/>
  <c r="JQ89" i="1"/>
  <c r="JP89" i="1"/>
  <c r="JO89" i="1"/>
  <c r="JN89" i="1"/>
  <c r="JM89" i="1"/>
  <c r="JL89" i="1"/>
  <c r="JK89" i="1"/>
  <c r="JJ89" i="1"/>
  <c r="JI89" i="1"/>
  <c r="JH89" i="1"/>
  <c r="JG89" i="1"/>
  <c r="JF89" i="1"/>
  <c r="JE89" i="1"/>
  <c r="JC89" i="1"/>
  <c r="JD89" i="1" s="1"/>
  <c r="KI89" i="1" s="1"/>
  <c r="LD89" i="1" s="1"/>
  <c r="JA89" i="1"/>
  <c r="IZ89" i="1"/>
  <c r="IY89" i="1"/>
  <c r="IX89" i="1"/>
  <c r="IW89" i="1"/>
  <c r="IU89" i="1"/>
  <c r="IT89" i="1"/>
  <c r="IS89" i="1"/>
  <c r="IR89" i="1"/>
  <c r="IP89" i="1"/>
  <c r="IO89" i="1"/>
  <c r="IN89" i="1"/>
  <c r="IM89" i="1"/>
  <c r="IL89" i="1"/>
  <c r="IK89" i="1"/>
  <c r="IJ89" i="1"/>
  <c r="II89" i="1"/>
  <c r="IH89" i="1"/>
  <c r="IG89" i="1"/>
  <c r="IF89" i="1"/>
  <c r="IE89" i="1"/>
  <c r="ID89" i="1"/>
  <c r="IC89" i="1"/>
  <c r="IA89" i="1"/>
  <c r="IB89" i="1" s="1"/>
  <c r="KF89" i="1" s="1"/>
  <c r="HW89" i="1"/>
  <c r="HS89" i="1"/>
  <c r="HJ89" i="1" s="1"/>
  <c r="HG89" i="1" s="1" a="1"/>
  <c r="HG89" i="1" s="1"/>
  <c r="HR89" i="1"/>
  <c r="HQ89" i="1"/>
  <c r="HP89" i="1"/>
  <c r="HO89" i="1"/>
  <c r="HI89" i="1"/>
  <c r="HC89" i="1"/>
  <c r="HA89" i="1" a="1"/>
  <c r="HA89" i="1" s="1"/>
  <c r="GY89" i="1"/>
  <c r="GX89" i="1"/>
  <c r="GL89" i="1"/>
  <c r="GM89" i="1" s="1"/>
  <c r="GZ89" i="1" s="1"/>
  <c r="FW89" i="1"/>
  <c r="FU89" i="1"/>
  <c r="FV89" i="1" s="1"/>
  <c r="FT89" i="1"/>
  <c r="FS89" i="1"/>
  <c r="FR89" i="1"/>
  <c r="FI89" i="1"/>
  <c r="FO89" i="1" s="1"/>
  <c r="ET89" i="1"/>
  <c r="ES89" i="1"/>
  <c r="FD89" i="1" s="1"/>
  <c r="FE89" i="1" s="1"/>
  <c r="EP89" i="1"/>
  <c r="EH89" i="1"/>
  <c r="EB89" i="1"/>
  <c r="EA89" i="1"/>
  <c r="DY89" i="1"/>
  <c r="DX89" i="1"/>
  <c r="DT89" i="1"/>
  <c r="DJ89" i="1"/>
  <c r="DI89" i="1"/>
  <c r="DH89" i="1"/>
  <c r="CZ89" i="1"/>
  <c r="CY89" i="1"/>
  <c r="CV89" i="1" s="1"/>
  <c r="Z89" i="1" s="1"/>
  <c r="AI89" i="1" s="1"/>
  <c r="CX89" i="1"/>
  <c r="CW89" i="1"/>
  <c r="CT89" i="1"/>
  <c r="CS89" i="1" s="1"/>
  <c r="CQ89" i="1" s="1"/>
  <c r="DB89" i="1" s="1"/>
  <c r="CP89" i="1"/>
  <c r="DC89" i="1" s="1"/>
  <c r="AL89" i="1"/>
  <c r="OQ88" i="1"/>
  <c r="OL88" i="1"/>
  <c r="OK88" i="1"/>
  <c r="OJ88" i="1"/>
  <c r="OI88" i="1"/>
  <c r="OH88" i="1"/>
  <c r="OG88" i="1"/>
  <c r="NP88" i="1"/>
  <c r="NO88" i="1"/>
  <c r="NC88" i="1"/>
  <c r="MY88" i="1"/>
  <c r="MQ88" i="1"/>
  <c r="MP88" i="1"/>
  <c r="MK88" i="1"/>
  <c r="MJ88" i="1"/>
  <c r="ME88" i="1"/>
  <c r="MD88" i="1"/>
  <c r="LY88" i="1"/>
  <c r="LX88" i="1"/>
  <c r="LS88" i="1"/>
  <c r="LR88" i="1"/>
  <c r="LM88" i="1"/>
  <c r="LL88" i="1"/>
  <c r="LG88" i="1"/>
  <c r="LF88" i="1"/>
  <c r="LA88" i="1"/>
  <c r="KZ88" i="1"/>
  <c r="KU88" i="1"/>
  <c r="KT88" i="1"/>
  <c r="KO88" i="1"/>
  <c r="KN88" i="1"/>
  <c r="KC88" i="1"/>
  <c r="KB88" i="1"/>
  <c r="KA88" i="1"/>
  <c r="JV88" i="1" s="1"/>
  <c r="JU88" i="1" s="1"/>
  <c r="JT88" i="1" s="1"/>
  <c r="JZ88" i="1"/>
  <c r="JY88" i="1"/>
  <c r="JW88" i="1"/>
  <c r="JR88" i="1"/>
  <c r="JQ88" i="1"/>
  <c r="JM88" i="1" s="1"/>
  <c r="JC88" i="1" s="1"/>
  <c r="JD88" i="1" s="1"/>
  <c r="KI88" i="1" s="1"/>
  <c r="JP88" i="1"/>
  <c r="JO88" i="1"/>
  <c r="JN88" i="1"/>
  <c r="JL88" i="1"/>
  <c r="JK88" i="1"/>
  <c r="JJ88" i="1"/>
  <c r="JH88" i="1"/>
  <c r="JF88" i="1"/>
  <c r="JE88" i="1"/>
  <c r="JA88" i="1"/>
  <c r="IZ88" i="1"/>
  <c r="IY88" i="1"/>
  <c r="IT88" i="1" s="1"/>
  <c r="IS88" i="1" s="1"/>
  <c r="IR88" i="1" s="1"/>
  <c r="IX88" i="1"/>
  <c r="IW88" i="1"/>
  <c r="IU88" i="1"/>
  <c r="IP88" i="1"/>
  <c r="IO88" i="1"/>
  <c r="IN88" i="1"/>
  <c r="IM88" i="1"/>
  <c r="IL88" i="1"/>
  <c r="IJ88" i="1"/>
  <c r="II88" i="1"/>
  <c r="IH88" i="1"/>
  <c r="IF88" i="1"/>
  <c r="ID88" i="1"/>
  <c r="IC88" i="1"/>
  <c r="HW88" i="1"/>
  <c r="HO88" i="1"/>
  <c r="HA88" i="1" a="1"/>
  <c r="HA88" i="1" s="1"/>
  <c r="GY88" i="1"/>
  <c r="GX88" i="1"/>
  <c r="FW88" i="1"/>
  <c r="FU88" i="1"/>
  <c r="FV88" i="1" s="1"/>
  <c r="FT88" i="1"/>
  <c r="FS88" i="1"/>
  <c r="FR88" i="1"/>
  <c r="FI88" i="1"/>
  <c r="FO88" i="1" s="1"/>
  <c r="ET88" i="1"/>
  <c r="ES88" i="1"/>
  <c r="FD88" i="1" s="1"/>
  <c r="FE88" i="1" s="1"/>
  <c r="DT88" i="1"/>
  <c r="DJ88" i="1"/>
  <c r="DI88" i="1"/>
  <c r="DH88" i="1"/>
  <c r="CZ88" i="1"/>
  <c r="CY88" i="1" s="1"/>
  <c r="CV88" i="1" s="1"/>
  <c r="Z88" i="1" s="1"/>
  <c r="AI88" i="1" s="1"/>
  <c r="CX88" i="1"/>
  <c r="CW88" i="1"/>
  <c r="CT88" i="1"/>
  <c r="CS88" i="1" s="1"/>
  <c r="CQ88" i="1" s="1"/>
  <c r="DB88" i="1" s="1"/>
  <c r="CP88" i="1"/>
  <c r="AL88" i="1"/>
  <c r="OQ87" i="1"/>
  <c r="OL87" i="1"/>
  <c r="OK87" i="1"/>
  <c r="OJ87" i="1"/>
  <c r="OI87" i="1"/>
  <c r="OH87" i="1"/>
  <c r="OG87" i="1"/>
  <c r="NP87" i="1"/>
  <c r="NO87" i="1"/>
  <c r="NC87" i="1"/>
  <c r="MY87" i="1"/>
  <c r="MQ87" i="1"/>
  <c r="MP87" i="1"/>
  <c r="MK87" i="1"/>
  <c r="MJ87" i="1"/>
  <c r="ML87" i="1" s="1"/>
  <c r="ME87" i="1"/>
  <c r="MD87" i="1"/>
  <c r="LY87" i="1"/>
  <c r="LX87" i="1"/>
  <c r="LS87" i="1"/>
  <c r="LR87" i="1"/>
  <c r="LM87" i="1"/>
  <c r="LL87" i="1"/>
  <c r="LN87" i="1" s="1"/>
  <c r="LG87" i="1"/>
  <c r="LF87" i="1"/>
  <c r="LA87" i="1"/>
  <c r="KZ87" i="1"/>
  <c r="KU87" i="1"/>
  <c r="KT87" i="1"/>
  <c r="KO87" i="1"/>
  <c r="KN87" i="1"/>
  <c r="KC87" i="1"/>
  <c r="KB87" i="1"/>
  <c r="KA87" i="1"/>
  <c r="JV87" i="1" s="1"/>
  <c r="JU87" i="1" s="1"/>
  <c r="JT87" i="1" s="1"/>
  <c r="JZ87" i="1"/>
  <c r="JY87" i="1"/>
  <c r="JW87" i="1"/>
  <c r="JR87" i="1"/>
  <c r="JQ87" i="1"/>
  <c r="JM87" i="1" s="1"/>
  <c r="JP87" i="1"/>
  <c r="JO87" i="1"/>
  <c r="JN87" i="1"/>
  <c r="JL87" i="1"/>
  <c r="JK87" i="1"/>
  <c r="JJ87" i="1"/>
  <c r="JH87" i="1"/>
  <c r="JF87" i="1"/>
  <c r="JE87" i="1"/>
  <c r="JA87" i="1"/>
  <c r="IZ87" i="1"/>
  <c r="IY87" i="1"/>
  <c r="IT87" i="1" s="1"/>
  <c r="IS87" i="1" s="1"/>
  <c r="IR87" i="1" s="1"/>
  <c r="IX87" i="1"/>
  <c r="IW87" i="1"/>
  <c r="IU87" i="1"/>
  <c r="IP87" i="1"/>
  <c r="IO87" i="1"/>
  <c r="IN87" i="1"/>
  <c r="IM87" i="1"/>
  <c r="IL87" i="1"/>
  <c r="IJ87" i="1"/>
  <c r="II87" i="1"/>
  <c r="IH87" i="1"/>
  <c r="IF87" i="1"/>
  <c r="ID87" i="1"/>
  <c r="IC87" i="1"/>
  <c r="HW87" i="1"/>
  <c r="HO87" i="1"/>
  <c r="HA87" i="1" a="1"/>
  <c r="HA87" i="1" s="1"/>
  <c r="GY87" i="1"/>
  <c r="GX87" i="1"/>
  <c r="FW87" i="1"/>
  <c r="FU87" i="1"/>
  <c r="FV87" i="1" s="1"/>
  <c r="FT87" i="1"/>
  <c r="FS87" i="1"/>
  <c r="FR87" i="1"/>
  <c r="FI87" i="1"/>
  <c r="FO87" i="1" s="1"/>
  <c r="ET87" i="1"/>
  <c r="ES87" i="1"/>
  <c r="FD87" i="1" s="1"/>
  <c r="FE87" i="1" s="1"/>
  <c r="DT87" i="1"/>
  <c r="DJ87" i="1"/>
  <c r="DI87" i="1"/>
  <c r="DH87" i="1"/>
  <c r="CZ87" i="1"/>
  <c r="CY87" i="1" s="1"/>
  <c r="CV87" i="1" s="1"/>
  <c r="Z87" i="1" s="1"/>
  <c r="AI87" i="1" s="1"/>
  <c r="CX87" i="1"/>
  <c r="CW87" i="1"/>
  <c r="CT87" i="1"/>
  <c r="CS87" i="1" s="1"/>
  <c r="CQ87" i="1" s="1"/>
  <c r="CP87" i="1"/>
  <c r="DC87" i="1" s="1"/>
  <c r="AL87" i="1"/>
  <c r="OQ86" i="1"/>
  <c r="OL86" i="1"/>
  <c r="OK86" i="1"/>
  <c r="OJ86" i="1"/>
  <c r="OI86" i="1"/>
  <c r="OH86" i="1"/>
  <c r="OG86" i="1"/>
  <c r="NS86" i="1"/>
  <c r="NR86" i="1"/>
  <c r="NP86" i="1"/>
  <c r="NO86" i="1"/>
  <c r="NC86" i="1"/>
  <c r="MY86" i="1"/>
  <c r="MQ86" i="1"/>
  <c r="MP86" i="1"/>
  <c r="MK86" i="1"/>
  <c r="MJ86" i="1"/>
  <c r="ME86" i="1"/>
  <c r="MD86" i="1"/>
  <c r="LY86" i="1"/>
  <c r="LX86" i="1"/>
  <c r="LS86" i="1"/>
  <c r="LR86" i="1"/>
  <c r="LM86" i="1"/>
  <c r="LL86" i="1"/>
  <c r="LG86" i="1"/>
  <c r="LF86" i="1"/>
  <c r="LA86" i="1"/>
  <c r="KZ86" i="1"/>
  <c r="KU86" i="1"/>
  <c r="KT86" i="1"/>
  <c r="KO86" i="1"/>
  <c r="KN86" i="1"/>
  <c r="KC86" i="1"/>
  <c r="KB86" i="1"/>
  <c r="KA86" i="1"/>
  <c r="JZ86" i="1"/>
  <c r="JY86" i="1"/>
  <c r="JW86" i="1"/>
  <c r="JV86" i="1"/>
  <c r="JU86" i="1"/>
  <c r="JT86" i="1"/>
  <c r="JR86" i="1"/>
  <c r="JQ86" i="1"/>
  <c r="JP86" i="1"/>
  <c r="JO86" i="1"/>
  <c r="JK86" i="1" s="1"/>
  <c r="JN86" i="1"/>
  <c r="JM86" i="1"/>
  <c r="JL86" i="1"/>
  <c r="JJ86" i="1"/>
  <c r="JH86" i="1"/>
  <c r="JG86" i="1"/>
  <c r="JF86" i="1"/>
  <c r="JA86" i="1"/>
  <c r="IZ86" i="1"/>
  <c r="IY86" i="1"/>
  <c r="IX86" i="1"/>
  <c r="IW86" i="1"/>
  <c r="IU86" i="1"/>
  <c r="IT86" i="1"/>
  <c r="IS86" i="1"/>
  <c r="IR86" i="1"/>
  <c r="IP86" i="1"/>
  <c r="IO86" i="1"/>
  <c r="IN86" i="1"/>
  <c r="IM86" i="1"/>
  <c r="IL86" i="1"/>
  <c r="IK86" i="1"/>
  <c r="IJ86" i="1"/>
  <c r="IH86" i="1"/>
  <c r="IF86" i="1"/>
  <c r="IE86" i="1"/>
  <c r="ID86" i="1"/>
  <c r="HW86" i="1"/>
  <c r="HS86" i="1"/>
  <c r="HJ86" i="1" s="1"/>
  <c r="HG86" i="1" s="1" a="1"/>
  <c r="HG86" i="1" s="1"/>
  <c r="HR86" i="1"/>
  <c r="HQ86" i="1"/>
  <c r="HP86" i="1"/>
  <c r="HO86" i="1"/>
  <c r="HI86" i="1"/>
  <c r="HC86" i="1"/>
  <c r="HA86" i="1" a="1"/>
  <c r="HA86" i="1" s="1"/>
  <c r="GY86" i="1"/>
  <c r="GX86" i="1"/>
  <c r="GL86" i="1"/>
  <c r="GM86" i="1" s="1"/>
  <c r="GZ86" i="1" s="1"/>
  <c r="FR86" i="1"/>
  <c r="FS86" i="1" s="1"/>
  <c r="FI86" i="1"/>
  <c r="FO86" i="1" s="1"/>
  <c r="DT86" i="1"/>
  <c r="DJ86" i="1"/>
  <c r="DI86" i="1"/>
  <c r="DH86" i="1"/>
  <c r="DC86" i="1"/>
  <c r="CZ86" i="1"/>
  <c r="CY86" i="1" s="1"/>
  <c r="CV86" i="1" s="1"/>
  <c r="Z86" i="1" s="1"/>
  <c r="AI86" i="1" s="1"/>
  <c r="CX86" i="1"/>
  <c r="CW86" i="1"/>
  <c r="CT86" i="1"/>
  <c r="CS86" i="1" s="1"/>
  <c r="CQ86" i="1" s="1"/>
  <c r="CP86" i="1"/>
  <c r="AL86" i="1"/>
  <c r="OQ85" i="1"/>
  <c r="OL85" i="1"/>
  <c r="OK85" i="1"/>
  <c r="OJ85" i="1"/>
  <c r="OM85" i="1" s="1"/>
  <c r="OI85" i="1"/>
  <c r="OH85" i="1"/>
  <c r="OG85" i="1"/>
  <c r="NS85" i="1"/>
  <c r="NR85" i="1"/>
  <c r="NP85" i="1"/>
  <c r="NO85" i="1"/>
  <c r="NC85" i="1"/>
  <c r="MY85" i="1"/>
  <c r="MQ85" i="1"/>
  <c r="MP85" i="1"/>
  <c r="MK85" i="1"/>
  <c r="MJ85" i="1"/>
  <c r="ME85" i="1"/>
  <c r="MD85" i="1"/>
  <c r="LY85" i="1"/>
  <c r="LX85" i="1"/>
  <c r="LS85" i="1"/>
  <c r="LR85" i="1"/>
  <c r="LM85" i="1"/>
  <c r="LL85" i="1"/>
  <c r="LG85" i="1"/>
  <c r="LF85" i="1"/>
  <c r="LA85" i="1"/>
  <c r="KZ85" i="1"/>
  <c r="KU85" i="1"/>
  <c r="KT85" i="1"/>
  <c r="KO85" i="1"/>
  <c r="KN85" i="1"/>
  <c r="KC85" i="1"/>
  <c r="KB85" i="1"/>
  <c r="KA85" i="1"/>
  <c r="JZ85" i="1"/>
  <c r="JY85" i="1"/>
  <c r="JW85" i="1"/>
  <c r="JV85" i="1"/>
  <c r="JU85" i="1"/>
  <c r="JT85" i="1"/>
  <c r="JR85" i="1"/>
  <c r="JQ85" i="1"/>
  <c r="JP85" i="1"/>
  <c r="JO85" i="1"/>
  <c r="JN85" i="1"/>
  <c r="JM85" i="1"/>
  <c r="JL85" i="1"/>
  <c r="JJ85" i="1"/>
  <c r="JH85" i="1"/>
  <c r="JG85" i="1"/>
  <c r="JF85" i="1"/>
  <c r="JA85" i="1"/>
  <c r="IZ85" i="1"/>
  <c r="IY85" i="1"/>
  <c r="IX85" i="1"/>
  <c r="IW85" i="1"/>
  <c r="IU85" i="1"/>
  <c r="IT85" i="1"/>
  <c r="IS85" i="1"/>
  <c r="IR85" i="1"/>
  <c r="IP85" i="1"/>
  <c r="IO85" i="1"/>
  <c r="IN85" i="1"/>
  <c r="IM85" i="1"/>
  <c r="IL85" i="1"/>
  <c r="IK85" i="1"/>
  <c r="IJ85" i="1"/>
  <c r="IH85" i="1"/>
  <c r="IF85" i="1"/>
  <c r="IE85" i="1"/>
  <c r="ID85" i="1"/>
  <c r="HW85" i="1"/>
  <c r="HS85" i="1"/>
  <c r="HJ85" i="1" s="1"/>
  <c r="HG85" i="1" s="1" a="1"/>
  <c r="HG85" i="1" s="1"/>
  <c r="HR85" i="1"/>
  <c r="HQ85" i="1"/>
  <c r="HP85" i="1"/>
  <c r="HO85" i="1"/>
  <c r="HI85" i="1"/>
  <c r="HC85" i="1"/>
  <c r="HA85" i="1" a="1"/>
  <c r="HA85" i="1" s="1"/>
  <c r="GY85" i="1"/>
  <c r="GX85" i="1"/>
  <c r="GL85" i="1"/>
  <c r="GM85" i="1" s="1"/>
  <c r="GZ85" i="1" s="1"/>
  <c r="FR85" i="1"/>
  <c r="FS85" i="1" s="1"/>
  <c r="FI85" i="1"/>
  <c r="FO85" i="1" s="1"/>
  <c r="DT85" i="1"/>
  <c r="DJ85" i="1"/>
  <c r="DI85" i="1"/>
  <c r="DH85" i="1"/>
  <c r="CZ85" i="1"/>
  <c r="CY85" i="1" s="1"/>
  <c r="CV85" i="1" s="1"/>
  <c r="Z85" i="1" s="1"/>
  <c r="AI85" i="1" s="1"/>
  <c r="CX85" i="1"/>
  <c r="CW85" i="1"/>
  <c r="CT85" i="1"/>
  <c r="CS85" i="1" s="1"/>
  <c r="CQ85" i="1" s="1"/>
  <c r="DB85" i="1" s="1"/>
  <c r="CP85" i="1"/>
  <c r="AL85" i="1"/>
  <c r="OQ84" i="1"/>
  <c r="OL84" i="1"/>
  <c r="OK84" i="1"/>
  <c r="OJ84" i="1"/>
  <c r="OI84" i="1"/>
  <c r="OH84" i="1"/>
  <c r="OG84" i="1"/>
  <c r="NS84" i="1"/>
  <c r="NR84" i="1"/>
  <c r="NP84" i="1"/>
  <c r="NO84" i="1"/>
  <c r="NC84" i="1"/>
  <c r="MY84" i="1"/>
  <c r="MQ84" i="1"/>
  <c r="MP84" i="1"/>
  <c r="MK84" i="1"/>
  <c r="MJ84" i="1"/>
  <c r="ME84" i="1"/>
  <c r="MD84" i="1"/>
  <c r="LY84" i="1"/>
  <c r="LX84" i="1"/>
  <c r="LS84" i="1"/>
  <c r="LR84" i="1"/>
  <c r="LM84" i="1"/>
  <c r="LL84" i="1"/>
  <c r="LG84" i="1"/>
  <c r="LF84" i="1"/>
  <c r="LA84" i="1"/>
  <c r="KZ84" i="1"/>
  <c r="KU84" i="1"/>
  <c r="KT84" i="1"/>
  <c r="KV84" i="1" s="1"/>
  <c r="KO84" i="1"/>
  <c r="KN84" i="1"/>
  <c r="KC84" i="1"/>
  <c r="KB84" i="1"/>
  <c r="KA84" i="1"/>
  <c r="JZ84" i="1"/>
  <c r="JY84" i="1"/>
  <c r="JW84" i="1"/>
  <c r="JV84" i="1"/>
  <c r="JU84" i="1"/>
  <c r="JT84" i="1"/>
  <c r="JR84" i="1"/>
  <c r="JQ84" i="1"/>
  <c r="JP84" i="1"/>
  <c r="JO84" i="1"/>
  <c r="JK84" i="1" s="1"/>
  <c r="JN84" i="1"/>
  <c r="JM84" i="1"/>
  <c r="JL84" i="1"/>
  <c r="JJ84" i="1"/>
  <c r="JH84" i="1"/>
  <c r="JG84" i="1"/>
  <c r="JF84" i="1"/>
  <c r="JA84" i="1"/>
  <c r="IZ84" i="1"/>
  <c r="IY84" i="1"/>
  <c r="IX84" i="1"/>
  <c r="IW84" i="1"/>
  <c r="IU84" i="1"/>
  <c r="IT84" i="1"/>
  <c r="IS84" i="1"/>
  <c r="IR84" i="1"/>
  <c r="IP84" i="1"/>
  <c r="IO84" i="1"/>
  <c r="IN84" i="1"/>
  <c r="IM84" i="1"/>
  <c r="II84" i="1" s="1"/>
  <c r="IL84" i="1"/>
  <c r="IK84" i="1"/>
  <c r="IJ84" i="1"/>
  <c r="IH84" i="1"/>
  <c r="IF84" i="1"/>
  <c r="IE84" i="1"/>
  <c r="ID84" i="1"/>
  <c r="HW84" i="1"/>
  <c r="HS84" i="1"/>
  <c r="HJ84" i="1" s="1"/>
  <c r="HG84" i="1" s="1" a="1"/>
  <c r="HG84" i="1" s="1"/>
  <c r="HR84" i="1"/>
  <c r="HQ84" i="1"/>
  <c r="HP84" i="1"/>
  <c r="HO84" i="1"/>
  <c r="HI84" i="1"/>
  <c r="HC84" i="1"/>
  <c r="HA84" i="1" a="1"/>
  <c r="HA84" i="1" s="1"/>
  <c r="GY84" i="1"/>
  <c r="GX84" i="1"/>
  <c r="GL84" i="1"/>
  <c r="GM84" i="1" s="1"/>
  <c r="GZ84" i="1" s="1"/>
  <c r="FR84" i="1"/>
  <c r="FI84" i="1"/>
  <c r="FO84" i="1" s="1"/>
  <c r="DT84" i="1"/>
  <c r="DJ84" i="1"/>
  <c r="DI84" i="1"/>
  <c r="DH84" i="1"/>
  <c r="CZ84" i="1"/>
  <c r="CY84" i="1" s="1"/>
  <c r="CV84" i="1" s="1"/>
  <c r="Z84" i="1" s="1"/>
  <c r="AI84" i="1" s="1"/>
  <c r="CX84" i="1"/>
  <c r="CW84" i="1"/>
  <c r="CT84" i="1"/>
  <c r="CS84" i="1" s="1"/>
  <c r="CQ84" i="1" s="1"/>
  <c r="CP84" i="1"/>
  <c r="DC84" i="1" s="1"/>
  <c r="AL84" i="1"/>
  <c r="OQ83" i="1"/>
  <c r="OL83" i="1"/>
  <c r="OK83" i="1"/>
  <c r="OJ83" i="1"/>
  <c r="OI83" i="1"/>
  <c r="OH83" i="1"/>
  <c r="OG83" i="1"/>
  <c r="NS83" i="1"/>
  <c r="NR83" i="1"/>
  <c r="NP83" i="1"/>
  <c r="NO83" i="1"/>
  <c r="NC83" i="1"/>
  <c r="MY83" i="1"/>
  <c r="MQ83" i="1"/>
  <c r="MP83" i="1"/>
  <c r="MK83" i="1"/>
  <c r="MJ83" i="1"/>
  <c r="ME83" i="1"/>
  <c r="MD83" i="1"/>
  <c r="LY83" i="1"/>
  <c r="LX83" i="1"/>
  <c r="LS83" i="1"/>
  <c r="LR83" i="1"/>
  <c r="LM83" i="1"/>
  <c r="LL83" i="1"/>
  <c r="LG83" i="1"/>
  <c r="LF83" i="1"/>
  <c r="LA83" i="1"/>
  <c r="KZ83" i="1"/>
  <c r="KU83" i="1"/>
  <c r="KT83" i="1"/>
  <c r="KO83" i="1"/>
  <c r="KN83" i="1"/>
  <c r="KC83" i="1"/>
  <c r="KB83" i="1"/>
  <c r="KA83" i="1"/>
  <c r="JZ83" i="1"/>
  <c r="JY83" i="1"/>
  <c r="JW83" i="1"/>
  <c r="JV83" i="1"/>
  <c r="JU83" i="1"/>
  <c r="JT83" i="1"/>
  <c r="JR83" i="1"/>
  <c r="JQ83" i="1"/>
  <c r="JP83" i="1"/>
  <c r="JO83" i="1"/>
  <c r="JI83" i="1" s="1"/>
  <c r="JN83" i="1"/>
  <c r="JM83" i="1"/>
  <c r="JL83" i="1"/>
  <c r="JJ83" i="1"/>
  <c r="JH83" i="1"/>
  <c r="JG83" i="1"/>
  <c r="JF83" i="1"/>
  <c r="JA83" i="1"/>
  <c r="IZ83" i="1"/>
  <c r="IY83" i="1"/>
  <c r="IX83" i="1"/>
  <c r="IW83" i="1"/>
  <c r="IU83" i="1"/>
  <c r="IT83" i="1"/>
  <c r="IS83" i="1"/>
  <c r="IR83" i="1"/>
  <c r="IP83" i="1"/>
  <c r="IO83" i="1"/>
  <c r="IN83" i="1"/>
  <c r="IM83" i="1"/>
  <c r="IL83" i="1"/>
  <c r="IK83" i="1"/>
  <c r="IJ83" i="1"/>
  <c r="IH83" i="1"/>
  <c r="IF83" i="1"/>
  <c r="IE83" i="1"/>
  <c r="ID83" i="1"/>
  <c r="HW83" i="1"/>
  <c r="HS83" i="1"/>
  <c r="HJ83" i="1" s="1"/>
  <c r="HG83" i="1" s="1" a="1"/>
  <c r="HG83" i="1" s="1"/>
  <c r="HR83" i="1"/>
  <c r="HQ83" i="1"/>
  <c r="HP83" i="1"/>
  <c r="HO83" i="1"/>
  <c r="HI83" i="1"/>
  <c r="HC83" i="1"/>
  <c r="HA83" i="1" a="1"/>
  <c r="HA83" i="1" s="1"/>
  <c r="GY83" i="1"/>
  <c r="GX83" i="1"/>
  <c r="GL83" i="1"/>
  <c r="GM83" i="1" s="1"/>
  <c r="GZ83" i="1" s="1"/>
  <c r="FR83" i="1"/>
  <c r="FI83" i="1"/>
  <c r="FO83" i="1" s="1"/>
  <c r="DT83" i="1"/>
  <c r="DJ83" i="1"/>
  <c r="DI83" i="1"/>
  <c r="DH83" i="1"/>
  <c r="CZ83" i="1"/>
  <c r="CY83" i="1" s="1"/>
  <c r="CV83" i="1" s="1"/>
  <c r="Z83" i="1" s="1"/>
  <c r="AI83" i="1" s="1"/>
  <c r="CX83" i="1"/>
  <c r="CW83" i="1"/>
  <c r="CT83" i="1"/>
  <c r="CS83" i="1" s="1"/>
  <c r="CQ83" i="1" s="1"/>
  <c r="CP83" i="1"/>
  <c r="DC83" i="1" s="1"/>
  <c r="AL83" i="1"/>
  <c r="OQ82" i="1"/>
  <c r="OL82" i="1"/>
  <c r="OK82" i="1"/>
  <c r="OJ82" i="1"/>
  <c r="OI82" i="1"/>
  <c r="OH82" i="1"/>
  <c r="OG82" i="1"/>
  <c r="NS82" i="1"/>
  <c r="NR82" i="1"/>
  <c r="NP82" i="1"/>
  <c r="NO82" i="1"/>
  <c r="NC82" i="1"/>
  <c r="MY82" i="1"/>
  <c r="MQ82" i="1"/>
  <c r="MP82" i="1"/>
  <c r="MK82" i="1"/>
  <c r="MJ82" i="1"/>
  <c r="ME82" i="1"/>
  <c r="MD82" i="1"/>
  <c r="LY82" i="1"/>
  <c r="LX82" i="1"/>
  <c r="LS82" i="1"/>
  <c r="LR82" i="1"/>
  <c r="LM82" i="1"/>
  <c r="LL82" i="1"/>
  <c r="LG82" i="1"/>
  <c r="LF82" i="1"/>
  <c r="LA82" i="1"/>
  <c r="KZ82" i="1"/>
  <c r="KU82" i="1"/>
  <c r="KT82" i="1"/>
  <c r="KO82" i="1"/>
  <c r="KN82" i="1"/>
  <c r="KC82" i="1"/>
  <c r="KB82" i="1"/>
  <c r="KA82" i="1"/>
  <c r="JZ82" i="1"/>
  <c r="JY82" i="1"/>
  <c r="JW82" i="1"/>
  <c r="JV82" i="1"/>
  <c r="JU82" i="1"/>
  <c r="JT82" i="1"/>
  <c r="JR82" i="1"/>
  <c r="JQ82" i="1"/>
  <c r="JP82" i="1"/>
  <c r="JO82" i="1"/>
  <c r="JI82" i="1" s="1"/>
  <c r="JN82" i="1"/>
  <c r="JM82" i="1"/>
  <c r="JL82" i="1"/>
  <c r="JJ82" i="1"/>
  <c r="JH82" i="1"/>
  <c r="JG82" i="1"/>
  <c r="JF82" i="1"/>
  <c r="JA82" i="1"/>
  <c r="IZ82" i="1"/>
  <c r="IY82" i="1"/>
  <c r="IX82" i="1"/>
  <c r="IW82" i="1"/>
  <c r="IU82" i="1"/>
  <c r="IT82" i="1"/>
  <c r="IS82" i="1"/>
  <c r="IR82" i="1"/>
  <c r="IP82" i="1"/>
  <c r="IO82" i="1"/>
  <c r="IN82" i="1"/>
  <c r="IM82" i="1"/>
  <c r="IL82" i="1"/>
  <c r="IK82" i="1"/>
  <c r="IJ82" i="1"/>
  <c r="IH82" i="1"/>
  <c r="IF82" i="1"/>
  <c r="IE82" i="1"/>
  <c r="ID82" i="1"/>
  <c r="HW82" i="1"/>
  <c r="HS82" i="1"/>
  <c r="HJ82" i="1" s="1"/>
  <c r="HG82" i="1" s="1" a="1"/>
  <c r="HG82" i="1" s="1"/>
  <c r="HR82" i="1"/>
  <c r="HQ82" i="1"/>
  <c r="HP82" i="1"/>
  <c r="HO82" i="1"/>
  <c r="HI82" i="1"/>
  <c r="HC82" i="1"/>
  <c r="HA82" i="1" a="1"/>
  <c r="HA82" i="1" s="1"/>
  <c r="GY82" i="1"/>
  <c r="GX82" i="1"/>
  <c r="GL82" i="1"/>
  <c r="GM82" i="1" s="1"/>
  <c r="GZ82" i="1" s="1"/>
  <c r="FR82" i="1"/>
  <c r="FI82" i="1"/>
  <c r="FO82" i="1" s="1"/>
  <c r="DT82" i="1"/>
  <c r="DJ82" i="1"/>
  <c r="DI82" i="1"/>
  <c r="DH82" i="1"/>
  <c r="CZ82" i="1"/>
  <c r="CY82" i="1" s="1"/>
  <c r="CV82" i="1" s="1"/>
  <c r="Z82" i="1" s="1"/>
  <c r="AI82" i="1" s="1"/>
  <c r="CX82" i="1"/>
  <c r="CW82" i="1"/>
  <c r="CT82" i="1"/>
  <c r="CS82" i="1" s="1"/>
  <c r="CQ82" i="1" s="1"/>
  <c r="DB82" i="1" s="1"/>
  <c r="CP82" i="1"/>
  <c r="AL82" i="1"/>
  <c r="OQ81" i="1"/>
  <c r="OL81" i="1"/>
  <c r="OK81" i="1"/>
  <c r="OJ81" i="1"/>
  <c r="OI81" i="1"/>
  <c r="OH81" i="1"/>
  <c r="OG81" i="1"/>
  <c r="NS81" i="1"/>
  <c r="NR81" i="1"/>
  <c r="NP81" i="1"/>
  <c r="NO81" i="1"/>
  <c r="NC81" i="1"/>
  <c r="MY81" i="1"/>
  <c r="NG81" i="1" s="1"/>
  <c r="MQ81" i="1"/>
  <c r="MP81" i="1"/>
  <c r="MK81" i="1"/>
  <c r="MJ81" i="1"/>
  <c r="ME81" i="1"/>
  <c r="MD81" i="1"/>
  <c r="LY81" i="1"/>
  <c r="LX81" i="1"/>
  <c r="LZ81" i="1" s="1"/>
  <c r="LS81" i="1"/>
  <c r="LR81" i="1"/>
  <c r="LM81" i="1"/>
  <c r="LL81" i="1"/>
  <c r="LG81" i="1"/>
  <c r="LF81" i="1"/>
  <c r="LA81" i="1"/>
  <c r="KZ81" i="1"/>
  <c r="LB81" i="1" s="1"/>
  <c r="KU81" i="1"/>
  <c r="KT81" i="1"/>
  <c r="KO81" i="1"/>
  <c r="KN81" i="1"/>
  <c r="KC81" i="1"/>
  <c r="KB81" i="1"/>
  <c r="KA81" i="1"/>
  <c r="JZ81" i="1"/>
  <c r="JY81" i="1"/>
  <c r="JW81" i="1"/>
  <c r="JV81" i="1"/>
  <c r="JU81" i="1"/>
  <c r="JT81" i="1"/>
  <c r="JR81" i="1"/>
  <c r="JQ81" i="1"/>
  <c r="JP81" i="1"/>
  <c r="JO81" i="1"/>
  <c r="JN81" i="1"/>
  <c r="JM81" i="1"/>
  <c r="JL81" i="1"/>
  <c r="JJ81" i="1"/>
  <c r="JH81" i="1"/>
  <c r="JG81" i="1"/>
  <c r="JF81" i="1"/>
  <c r="JA81" i="1"/>
  <c r="IZ81" i="1"/>
  <c r="IY81" i="1"/>
  <c r="IX81" i="1"/>
  <c r="IW81" i="1"/>
  <c r="IU81" i="1"/>
  <c r="IT81" i="1"/>
  <c r="IS81" i="1"/>
  <c r="IR81" i="1"/>
  <c r="IP81" i="1"/>
  <c r="IO81" i="1"/>
  <c r="IN81" i="1"/>
  <c r="IM81" i="1"/>
  <c r="IG81" i="1" s="1"/>
  <c r="IL81" i="1"/>
  <c r="IK81" i="1"/>
  <c r="IJ81" i="1"/>
  <c r="IH81" i="1"/>
  <c r="IF81" i="1"/>
  <c r="IE81" i="1"/>
  <c r="ID81" i="1"/>
  <c r="HW81" i="1"/>
  <c r="HS81" i="1"/>
  <c r="HJ81" i="1" s="1"/>
  <c r="HG81" i="1" s="1" a="1"/>
  <c r="HG81" i="1" s="1"/>
  <c r="HR81" i="1"/>
  <c r="HQ81" i="1"/>
  <c r="HP81" i="1"/>
  <c r="HO81" i="1"/>
  <c r="HI81" i="1"/>
  <c r="HC81" i="1"/>
  <c r="HA81" i="1" a="1"/>
  <c r="HA81" i="1" s="1"/>
  <c r="GY81" i="1"/>
  <c r="GX81" i="1"/>
  <c r="GL81" i="1"/>
  <c r="GM81" i="1" s="1"/>
  <c r="GZ81" i="1" s="1"/>
  <c r="FR81" i="1"/>
  <c r="FI81" i="1"/>
  <c r="FO81" i="1" s="1"/>
  <c r="DT81" i="1"/>
  <c r="DJ81" i="1"/>
  <c r="DI81" i="1"/>
  <c r="DH81" i="1"/>
  <c r="CZ81" i="1"/>
  <c r="CY81" i="1" s="1"/>
  <c r="CV81" i="1" s="1"/>
  <c r="Z81" i="1" s="1"/>
  <c r="AI81" i="1" s="1"/>
  <c r="CX81" i="1"/>
  <c r="CW81" i="1"/>
  <c r="CT81" i="1"/>
  <c r="CS81" i="1" s="1"/>
  <c r="CQ81" i="1" s="1"/>
  <c r="DB81" i="1" s="1"/>
  <c r="CP81" i="1"/>
  <c r="AL81" i="1"/>
  <c r="OQ80" i="1"/>
  <c r="OL80" i="1"/>
  <c r="OK80" i="1"/>
  <c r="OJ80" i="1"/>
  <c r="OI80" i="1"/>
  <c r="OH80" i="1"/>
  <c r="ON80" i="1" s="1"/>
  <c r="OG80" i="1"/>
  <c r="NS80" i="1"/>
  <c r="NR80" i="1"/>
  <c r="NT80" i="1" s="1"/>
  <c r="NP80" i="1"/>
  <c r="NO80" i="1"/>
  <c r="NC80" i="1"/>
  <c r="MY80" i="1"/>
  <c r="MQ80" i="1"/>
  <c r="MP80" i="1"/>
  <c r="MK80" i="1"/>
  <c r="MJ80" i="1"/>
  <c r="ME80" i="1"/>
  <c r="MD80" i="1"/>
  <c r="LY80" i="1"/>
  <c r="LX80" i="1"/>
  <c r="LS80" i="1"/>
  <c r="LR80" i="1"/>
  <c r="LM80" i="1"/>
  <c r="LL80" i="1"/>
  <c r="LG80" i="1"/>
  <c r="LF80" i="1"/>
  <c r="LA80" i="1"/>
  <c r="KZ80" i="1"/>
  <c r="KU80" i="1"/>
  <c r="KT80" i="1"/>
  <c r="KO80" i="1"/>
  <c r="KN80" i="1"/>
  <c r="KC80" i="1"/>
  <c r="KB80" i="1"/>
  <c r="KA80" i="1"/>
  <c r="JZ80" i="1"/>
  <c r="JY80" i="1"/>
  <c r="JW80" i="1"/>
  <c r="JV80" i="1"/>
  <c r="JU80" i="1"/>
  <c r="JT80" i="1"/>
  <c r="JR80" i="1"/>
  <c r="JQ80" i="1"/>
  <c r="JP80" i="1"/>
  <c r="JO80" i="1"/>
  <c r="JN80" i="1"/>
  <c r="JM80" i="1"/>
  <c r="JL80" i="1"/>
  <c r="JJ80" i="1"/>
  <c r="JH80" i="1"/>
  <c r="JG80" i="1"/>
  <c r="JF80" i="1"/>
  <c r="JA80" i="1"/>
  <c r="IZ80" i="1"/>
  <c r="IY80" i="1"/>
  <c r="IX80" i="1"/>
  <c r="IW80" i="1"/>
  <c r="IU80" i="1"/>
  <c r="IT80" i="1"/>
  <c r="IS80" i="1"/>
  <c r="IR80" i="1"/>
  <c r="IP80" i="1"/>
  <c r="IO80" i="1"/>
  <c r="IN80" i="1"/>
  <c r="IM80" i="1"/>
  <c r="IG80" i="1" s="1"/>
  <c r="IL80" i="1"/>
  <c r="IK80" i="1"/>
  <c r="IJ80" i="1"/>
  <c r="IH80" i="1"/>
  <c r="IF80" i="1"/>
  <c r="IE80" i="1"/>
  <c r="ID80" i="1"/>
  <c r="HW80" i="1"/>
  <c r="HS80" i="1"/>
  <c r="HJ80" i="1" s="1"/>
  <c r="HG80" i="1" s="1" a="1"/>
  <c r="HG80" i="1" s="1"/>
  <c r="HR80" i="1"/>
  <c r="HQ80" i="1"/>
  <c r="HP80" i="1"/>
  <c r="HO80" i="1"/>
  <c r="HI80" i="1"/>
  <c r="HC80" i="1"/>
  <c r="HA80" i="1" a="1"/>
  <c r="HA80" i="1" s="1"/>
  <c r="GY80" i="1"/>
  <c r="GX80" i="1"/>
  <c r="GL80" i="1"/>
  <c r="GM80" i="1" s="1"/>
  <c r="GZ80" i="1" s="1"/>
  <c r="FR80" i="1"/>
  <c r="FI80" i="1"/>
  <c r="FO80" i="1" s="1"/>
  <c r="DT80" i="1"/>
  <c r="DJ80" i="1"/>
  <c r="DI80" i="1"/>
  <c r="DH80" i="1"/>
  <c r="CZ80" i="1"/>
  <c r="CY80" i="1" s="1"/>
  <c r="CV80" i="1" s="1"/>
  <c r="Z80" i="1" s="1"/>
  <c r="AI80" i="1" s="1"/>
  <c r="CX80" i="1"/>
  <c r="CW80" i="1"/>
  <c r="CT80" i="1"/>
  <c r="CS80" i="1" s="1"/>
  <c r="CQ80" i="1" s="1"/>
  <c r="DB80" i="1" s="1"/>
  <c r="CP80" i="1"/>
  <c r="DC80" i="1" s="1"/>
  <c r="AL80" i="1"/>
  <c r="OQ79" i="1"/>
  <c r="OL79" i="1"/>
  <c r="OK79" i="1"/>
  <c r="OJ79" i="1"/>
  <c r="OI79" i="1"/>
  <c r="OH79" i="1"/>
  <c r="OG79" i="1"/>
  <c r="NS79" i="1"/>
  <c r="NR79" i="1"/>
  <c r="NP79" i="1"/>
  <c r="NO79" i="1"/>
  <c r="NC79" i="1"/>
  <c r="MY79" i="1"/>
  <c r="MQ79" i="1"/>
  <c r="MP79" i="1"/>
  <c r="MK79" i="1"/>
  <c r="MJ79" i="1"/>
  <c r="ME79" i="1"/>
  <c r="MD79" i="1"/>
  <c r="LY79" i="1"/>
  <c r="LX79" i="1"/>
  <c r="LS79" i="1"/>
  <c r="LR79" i="1"/>
  <c r="LM79" i="1"/>
  <c r="LL79" i="1"/>
  <c r="LG79" i="1"/>
  <c r="LF79" i="1"/>
  <c r="LA79" i="1"/>
  <c r="KZ79" i="1"/>
  <c r="KU79" i="1"/>
  <c r="KT79" i="1"/>
  <c r="KO79" i="1"/>
  <c r="KN79" i="1"/>
  <c r="KC79" i="1"/>
  <c r="KB79" i="1"/>
  <c r="KA79" i="1"/>
  <c r="JZ79" i="1"/>
  <c r="JY79" i="1"/>
  <c r="JW79" i="1"/>
  <c r="JV79" i="1"/>
  <c r="JU79" i="1"/>
  <c r="JT79" i="1"/>
  <c r="JR79" i="1"/>
  <c r="JQ79" i="1"/>
  <c r="JP79" i="1"/>
  <c r="JO79" i="1"/>
  <c r="JN79" i="1"/>
  <c r="JM79" i="1"/>
  <c r="JL79" i="1"/>
  <c r="JJ79" i="1"/>
  <c r="JH79" i="1"/>
  <c r="JG79" i="1"/>
  <c r="JF79" i="1"/>
  <c r="JA79" i="1"/>
  <c r="IZ79" i="1"/>
  <c r="IY79" i="1"/>
  <c r="IX79" i="1"/>
  <c r="IW79" i="1"/>
  <c r="IU79" i="1"/>
  <c r="IT79" i="1"/>
  <c r="IS79" i="1"/>
  <c r="IR79" i="1"/>
  <c r="IP79" i="1"/>
  <c r="IO79" i="1"/>
  <c r="IN79" i="1"/>
  <c r="IM79" i="1"/>
  <c r="IL79" i="1"/>
  <c r="IK79" i="1"/>
  <c r="IJ79" i="1"/>
  <c r="IH79" i="1"/>
  <c r="IF79" i="1"/>
  <c r="IE79" i="1"/>
  <c r="ID79" i="1"/>
  <c r="HW79" i="1"/>
  <c r="HS79" i="1"/>
  <c r="HJ79" i="1" s="1"/>
  <c r="HG79" i="1" s="1" a="1"/>
  <c r="HG79" i="1" s="1"/>
  <c r="HR79" i="1"/>
  <c r="HQ79" i="1"/>
  <c r="HP79" i="1"/>
  <c r="HO79" i="1"/>
  <c r="HI79" i="1"/>
  <c r="HC79" i="1"/>
  <c r="HA79" i="1" a="1"/>
  <c r="HA79" i="1" s="1"/>
  <c r="GY79" i="1"/>
  <c r="GX79" i="1"/>
  <c r="GL79" i="1"/>
  <c r="GM79" i="1" s="1"/>
  <c r="GZ79" i="1" s="1"/>
  <c r="FR79" i="1"/>
  <c r="FS79" i="1" s="1"/>
  <c r="FI79" i="1"/>
  <c r="FO79" i="1" s="1"/>
  <c r="DT79" i="1"/>
  <c r="DJ79" i="1"/>
  <c r="DI79" i="1"/>
  <c r="DH79" i="1"/>
  <c r="CZ79" i="1"/>
  <c r="CY79" i="1" s="1"/>
  <c r="CV79" i="1" s="1"/>
  <c r="Z79" i="1" s="1"/>
  <c r="AI79" i="1" s="1"/>
  <c r="CX79" i="1"/>
  <c r="CW79" i="1"/>
  <c r="CT79" i="1"/>
  <c r="CS79" i="1" s="1"/>
  <c r="CQ79" i="1" s="1"/>
  <c r="CP79" i="1"/>
  <c r="DC79" i="1" s="1"/>
  <c r="AL79" i="1"/>
  <c r="OQ78" i="1"/>
  <c r="OL78" i="1"/>
  <c r="OK78" i="1"/>
  <c r="OJ78" i="1"/>
  <c r="OI78" i="1"/>
  <c r="OH78" i="1"/>
  <c r="OG78" i="1"/>
  <c r="NS78" i="1"/>
  <c r="NR78" i="1"/>
  <c r="NP78" i="1"/>
  <c r="NO78" i="1"/>
  <c r="NC78" i="1"/>
  <c r="MY78" i="1"/>
  <c r="MQ78" i="1"/>
  <c r="MP78" i="1"/>
  <c r="MK78" i="1"/>
  <c r="MJ78" i="1"/>
  <c r="ME78" i="1"/>
  <c r="MD78" i="1"/>
  <c r="LY78" i="1"/>
  <c r="LX78" i="1"/>
  <c r="LS78" i="1"/>
  <c r="LR78" i="1"/>
  <c r="LM78" i="1"/>
  <c r="LL78" i="1"/>
  <c r="LG78" i="1"/>
  <c r="LF78" i="1"/>
  <c r="LA78" i="1"/>
  <c r="KZ78" i="1"/>
  <c r="KU78" i="1"/>
  <c r="KT78" i="1"/>
  <c r="KO78" i="1"/>
  <c r="KN78" i="1"/>
  <c r="KC78" i="1"/>
  <c r="KB78" i="1"/>
  <c r="KA78" i="1"/>
  <c r="JZ78" i="1"/>
  <c r="JY78" i="1"/>
  <c r="JW78" i="1"/>
  <c r="JV78" i="1"/>
  <c r="JU78" i="1"/>
  <c r="JT78" i="1"/>
  <c r="JR78" i="1"/>
  <c r="JQ78" i="1"/>
  <c r="JP78" i="1"/>
  <c r="JO78" i="1"/>
  <c r="JI78" i="1" s="1"/>
  <c r="JN78" i="1"/>
  <c r="JM78" i="1"/>
  <c r="JL78" i="1"/>
  <c r="JJ78" i="1"/>
  <c r="JH78" i="1"/>
  <c r="JG78" i="1"/>
  <c r="JF78" i="1"/>
  <c r="JA78" i="1"/>
  <c r="IZ78" i="1"/>
  <c r="IY78" i="1"/>
  <c r="IX78" i="1"/>
  <c r="IW78" i="1"/>
  <c r="IU78" i="1"/>
  <c r="IT78" i="1"/>
  <c r="IS78" i="1"/>
  <c r="IR78" i="1"/>
  <c r="IP78" i="1"/>
  <c r="IO78" i="1"/>
  <c r="IN78" i="1"/>
  <c r="IM78" i="1"/>
  <c r="IG78" i="1" s="1"/>
  <c r="IL78" i="1"/>
  <c r="IK78" i="1"/>
  <c r="IJ78" i="1"/>
  <c r="IH78" i="1"/>
  <c r="IF78" i="1"/>
  <c r="IE78" i="1"/>
  <c r="ID78" i="1"/>
  <c r="HW78" i="1"/>
  <c r="HS78" i="1"/>
  <c r="HJ78" i="1" s="1"/>
  <c r="HG78" i="1" s="1" a="1"/>
  <c r="HG78" i="1" s="1"/>
  <c r="HR78" i="1"/>
  <c r="HQ78" i="1"/>
  <c r="HP78" i="1"/>
  <c r="HO78" i="1"/>
  <c r="HI78" i="1"/>
  <c r="HC78" i="1"/>
  <c r="HA78" i="1" a="1"/>
  <c r="HA78" i="1" s="1"/>
  <c r="GY78" i="1"/>
  <c r="GX78" i="1"/>
  <c r="GL78" i="1"/>
  <c r="GM78" i="1" s="1"/>
  <c r="GZ78" i="1" s="1"/>
  <c r="FR78" i="1"/>
  <c r="FS78" i="1" s="1"/>
  <c r="FT78" i="1" s="1"/>
  <c r="FU78" i="1" s="1"/>
  <c r="FV78" i="1" s="1"/>
  <c r="ES78" i="1" s="1"/>
  <c r="FI78" i="1"/>
  <c r="FO78" i="1" s="1"/>
  <c r="DT78" i="1"/>
  <c r="DJ78" i="1"/>
  <c r="DI78" i="1"/>
  <c r="DH78" i="1"/>
  <c r="CZ78" i="1"/>
  <c r="CY78" i="1" s="1"/>
  <c r="CV78" i="1" s="1"/>
  <c r="Z78" i="1" s="1"/>
  <c r="AI78" i="1" s="1"/>
  <c r="CX78" i="1"/>
  <c r="CW78" i="1"/>
  <c r="CT78" i="1"/>
  <c r="CS78" i="1" s="1"/>
  <c r="CQ78" i="1" s="1"/>
  <c r="DB78" i="1" s="1"/>
  <c r="CP78" i="1"/>
  <c r="AL78" i="1"/>
  <c r="OQ77" i="1"/>
  <c r="OL77" i="1"/>
  <c r="OK77" i="1"/>
  <c r="OJ77" i="1"/>
  <c r="OI77" i="1"/>
  <c r="OH77" i="1"/>
  <c r="OG77" i="1"/>
  <c r="NS77" i="1"/>
  <c r="NR77" i="1"/>
  <c r="NP77" i="1"/>
  <c r="NO77" i="1"/>
  <c r="NC77" i="1"/>
  <c r="MY77" i="1"/>
  <c r="MQ77" i="1"/>
  <c r="MP77" i="1"/>
  <c r="MK77" i="1"/>
  <c r="MJ77" i="1"/>
  <c r="ME77" i="1"/>
  <c r="MD77" i="1"/>
  <c r="LY77" i="1"/>
  <c r="LX77" i="1"/>
  <c r="LS77" i="1"/>
  <c r="LR77" i="1"/>
  <c r="LT77" i="1" s="1"/>
  <c r="LM77" i="1"/>
  <c r="LL77" i="1"/>
  <c r="LG77" i="1"/>
  <c r="LF77" i="1"/>
  <c r="LA77" i="1"/>
  <c r="KZ77" i="1"/>
  <c r="KU77" i="1"/>
  <c r="KT77" i="1"/>
  <c r="KO77" i="1"/>
  <c r="KN77" i="1"/>
  <c r="KC77" i="1"/>
  <c r="KB77" i="1"/>
  <c r="KA77" i="1"/>
  <c r="JZ77" i="1"/>
  <c r="JY77" i="1"/>
  <c r="JW77" i="1"/>
  <c r="JV77" i="1"/>
  <c r="JU77" i="1"/>
  <c r="JT77" i="1"/>
  <c r="JR77" i="1"/>
  <c r="JQ77" i="1"/>
  <c r="JP77" i="1"/>
  <c r="JO77" i="1"/>
  <c r="JN77" i="1"/>
  <c r="JM77" i="1"/>
  <c r="JL77" i="1"/>
  <c r="JJ77" i="1"/>
  <c r="JH77" i="1"/>
  <c r="JG77" i="1"/>
  <c r="JF77" i="1"/>
  <c r="JA77" i="1"/>
  <c r="IZ77" i="1"/>
  <c r="IY77" i="1"/>
  <c r="IX77" i="1"/>
  <c r="IW77" i="1"/>
  <c r="IU77" i="1"/>
  <c r="IT77" i="1"/>
  <c r="IS77" i="1"/>
  <c r="IR77" i="1"/>
  <c r="IP77" i="1"/>
  <c r="IO77" i="1"/>
  <c r="IN77" i="1"/>
  <c r="IM77" i="1"/>
  <c r="IL77" i="1"/>
  <c r="IK77" i="1"/>
  <c r="IJ77" i="1"/>
  <c r="IH77" i="1"/>
  <c r="IF77" i="1"/>
  <c r="IE77" i="1"/>
  <c r="ID77" i="1"/>
  <c r="HW77" i="1"/>
  <c r="HS77" i="1"/>
  <c r="HJ77" i="1" s="1"/>
  <c r="HG77" i="1" s="1" a="1"/>
  <c r="HG77" i="1" s="1"/>
  <c r="HR77" i="1"/>
  <c r="HQ77" i="1"/>
  <c r="HP77" i="1"/>
  <c r="HO77" i="1"/>
  <c r="HI77" i="1"/>
  <c r="HC77" i="1"/>
  <c r="HA77" i="1" a="1"/>
  <c r="HA77" i="1" s="1"/>
  <c r="GY77" i="1"/>
  <c r="GX77" i="1"/>
  <c r="GL77" i="1"/>
  <c r="GM77" i="1" s="1"/>
  <c r="GZ77" i="1" s="1"/>
  <c r="FR77" i="1"/>
  <c r="FI77" i="1"/>
  <c r="FO77" i="1" s="1"/>
  <c r="DT77" i="1"/>
  <c r="DJ77" i="1"/>
  <c r="DI77" i="1"/>
  <c r="DH77" i="1"/>
  <c r="CZ77" i="1"/>
  <c r="CY77" i="1" s="1"/>
  <c r="CV77" i="1" s="1"/>
  <c r="Z77" i="1" s="1"/>
  <c r="AI77" i="1" s="1"/>
  <c r="CX77" i="1"/>
  <c r="CW77" i="1"/>
  <c r="CT77" i="1"/>
  <c r="CS77" i="1" s="1"/>
  <c r="CQ77" i="1" s="1"/>
  <c r="DB77" i="1" s="1"/>
  <c r="CP77" i="1"/>
  <c r="DC77" i="1" s="1"/>
  <c r="AL77" i="1"/>
  <c r="OQ76" i="1"/>
  <c r="OL76" i="1"/>
  <c r="OK76" i="1"/>
  <c r="OJ76" i="1"/>
  <c r="OI76" i="1"/>
  <c r="OH76" i="1"/>
  <c r="OG76" i="1"/>
  <c r="NS76" i="1"/>
  <c r="NR76" i="1"/>
  <c r="NT76" i="1" s="1"/>
  <c r="NP76" i="1"/>
  <c r="NO76" i="1"/>
  <c r="NC76" i="1"/>
  <c r="MY76" i="1"/>
  <c r="MQ76" i="1"/>
  <c r="MP76" i="1"/>
  <c r="MK76" i="1"/>
  <c r="MJ76" i="1"/>
  <c r="ML76" i="1" s="1"/>
  <c r="ME76" i="1"/>
  <c r="MD76" i="1"/>
  <c r="LY76" i="1"/>
  <c r="LX76" i="1"/>
  <c r="LS76" i="1"/>
  <c r="LR76" i="1"/>
  <c r="LM76" i="1"/>
  <c r="LL76" i="1"/>
  <c r="LG76" i="1"/>
  <c r="LF76" i="1"/>
  <c r="LA76" i="1"/>
  <c r="KZ76" i="1"/>
  <c r="KU76" i="1"/>
  <c r="KT76" i="1"/>
  <c r="KO76" i="1"/>
  <c r="KN76" i="1"/>
  <c r="KP76" i="1" s="1"/>
  <c r="KC76" i="1"/>
  <c r="KB76" i="1"/>
  <c r="KA76" i="1"/>
  <c r="JZ76" i="1"/>
  <c r="JY76" i="1"/>
  <c r="JW76" i="1"/>
  <c r="JV76" i="1"/>
  <c r="JU76" i="1"/>
  <c r="JT76" i="1"/>
  <c r="JR76" i="1"/>
  <c r="JQ76" i="1"/>
  <c r="JP76" i="1"/>
  <c r="JO76" i="1"/>
  <c r="JK76" i="1" s="1"/>
  <c r="JN76" i="1"/>
  <c r="JM76" i="1"/>
  <c r="JL76" i="1"/>
  <c r="JJ76" i="1"/>
  <c r="JH76" i="1"/>
  <c r="JG76" i="1"/>
  <c r="JF76" i="1"/>
  <c r="JA76" i="1"/>
  <c r="IZ76" i="1"/>
  <c r="IY76" i="1"/>
  <c r="IX76" i="1"/>
  <c r="IW76" i="1"/>
  <c r="IU76" i="1"/>
  <c r="IT76" i="1"/>
  <c r="IS76" i="1"/>
  <c r="IR76" i="1"/>
  <c r="IP76" i="1"/>
  <c r="IO76" i="1"/>
  <c r="IN76" i="1"/>
  <c r="IM76" i="1"/>
  <c r="IG76" i="1" s="1"/>
  <c r="IL76" i="1"/>
  <c r="IK76" i="1"/>
  <c r="IJ76" i="1"/>
  <c r="IH76" i="1"/>
  <c r="IF76" i="1"/>
  <c r="IE76" i="1"/>
  <c r="ID76" i="1"/>
  <c r="HW76" i="1"/>
  <c r="HS76" i="1"/>
  <c r="HJ76" i="1" s="1"/>
  <c r="HG76" i="1" s="1" a="1"/>
  <c r="HG76" i="1" s="1"/>
  <c r="HR76" i="1"/>
  <c r="HQ76" i="1"/>
  <c r="HP76" i="1"/>
  <c r="HO76" i="1"/>
  <c r="HI76" i="1"/>
  <c r="HC76" i="1"/>
  <c r="HA76" i="1" a="1"/>
  <c r="HA76" i="1" s="1"/>
  <c r="GY76" i="1"/>
  <c r="GX76" i="1"/>
  <c r="GL76" i="1"/>
  <c r="GM76" i="1" s="1"/>
  <c r="GZ76" i="1" s="1"/>
  <c r="FR76" i="1"/>
  <c r="FI76" i="1"/>
  <c r="FO76" i="1" s="1"/>
  <c r="DT76" i="1"/>
  <c r="DJ76" i="1"/>
  <c r="DI76" i="1"/>
  <c r="DH76" i="1"/>
  <c r="CZ76" i="1"/>
  <c r="CY76" i="1" s="1"/>
  <c r="CV76" i="1" s="1"/>
  <c r="Z76" i="1" s="1"/>
  <c r="AI76" i="1" s="1"/>
  <c r="CX76" i="1"/>
  <c r="CW76" i="1"/>
  <c r="CT76" i="1"/>
  <c r="CS76" i="1" s="1"/>
  <c r="CQ76" i="1" s="1"/>
  <c r="DB76" i="1" s="1"/>
  <c r="CP76" i="1"/>
  <c r="AL76" i="1"/>
  <c r="OQ75" i="1"/>
  <c r="OL75" i="1"/>
  <c r="OK75" i="1"/>
  <c r="OJ75" i="1"/>
  <c r="OI75" i="1"/>
  <c r="OH75" i="1"/>
  <c r="OG75" i="1"/>
  <c r="NS75" i="1"/>
  <c r="NR75" i="1"/>
  <c r="NP75" i="1"/>
  <c r="NO75" i="1"/>
  <c r="NC75" i="1"/>
  <c r="MY75" i="1"/>
  <c r="MQ75" i="1"/>
  <c r="MP75" i="1"/>
  <c r="MK75" i="1"/>
  <c r="MJ75" i="1"/>
  <c r="ME75" i="1"/>
  <c r="MD75" i="1"/>
  <c r="LY75" i="1"/>
  <c r="LX75" i="1"/>
  <c r="LS75" i="1"/>
  <c r="LR75" i="1"/>
  <c r="LM75" i="1"/>
  <c r="LL75" i="1"/>
  <c r="LG75" i="1"/>
  <c r="LF75" i="1"/>
  <c r="LA75" i="1"/>
  <c r="KZ75" i="1"/>
  <c r="KU75" i="1"/>
  <c r="KT75" i="1"/>
  <c r="KO75" i="1"/>
  <c r="KN75" i="1"/>
  <c r="KC75" i="1"/>
  <c r="KB75" i="1"/>
  <c r="KA75" i="1"/>
  <c r="JZ75" i="1"/>
  <c r="JY75" i="1"/>
  <c r="JW75" i="1"/>
  <c r="JV75" i="1"/>
  <c r="JU75" i="1"/>
  <c r="JT75" i="1"/>
  <c r="JR75" i="1"/>
  <c r="JQ75" i="1"/>
  <c r="JP75" i="1"/>
  <c r="JO75" i="1"/>
  <c r="JK75" i="1" s="1"/>
  <c r="JE75" i="1" s="1"/>
  <c r="JN75" i="1"/>
  <c r="JM75" i="1"/>
  <c r="JL75" i="1"/>
  <c r="JJ75" i="1"/>
  <c r="JH75" i="1"/>
  <c r="JG75" i="1"/>
  <c r="JF75" i="1"/>
  <c r="JA75" i="1"/>
  <c r="IZ75" i="1"/>
  <c r="IY75" i="1"/>
  <c r="IX75" i="1"/>
  <c r="IW75" i="1"/>
  <c r="IU75" i="1"/>
  <c r="IT75" i="1"/>
  <c r="IS75" i="1"/>
  <c r="IR75" i="1"/>
  <c r="IP75" i="1"/>
  <c r="IO75" i="1"/>
  <c r="IN75" i="1"/>
  <c r="IM75" i="1"/>
  <c r="II75" i="1" s="1"/>
  <c r="IL75" i="1"/>
  <c r="IK75" i="1"/>
  <c r="IJ75" i="1"/>
  <c r="IH75" i="1"/>
  <c r="IF75" i="1"/>
  <c r="IE75" i="1"/>
  <c r="ID75" i="1"/>
  <c r="HW75" i="1"/>
  <c r="HS75" i="1"/>
  <c r="HJ75" i="1" s="1"/>
  <c r="HG75" i="1" s="1" a="1"/>
  <c r="HG75" i="1" s="1"/>
  <c r="HR75" i="1"/>
  <c r="HQ75" i="1"/>
  <c r="HP75" i="1"/>
  <c r="HO75" i="1"/>
  <c r="HI75" i="1"/>
  <c r="HC75" i="1"/>
  <c r="HA75" i="1" a="1"/>
  <c r="HA75" i="1" s="1"/>
  <c r="GY75" i="1"/>
  <c r="GX75" i="1"/>
  <c r="GL75" i="1"/>
  <c r="GM75" i="1" s="1"/>
  <c r="GZ75" i="1" s="1"/>
  <c r="FR75" i="1"/>
  <c r="FI75" i="1"/>
  <c r="FO75" i="1" s="1"/>
  <c r="DT75" i="1"/>
  <c r="DJ75" i="1"/>
  <c r="DI75" i="1"/>
  <c r="DH75" i="1"/>
  <c r="CZ75" i="1"/>
  <c r="CY75" i="1" s="1"/>
  <c r="CV75" i="1" s="1"/>
  <c r="Z75" i="1" s="1"/>
  <c r="AI75" i="1" s="1"/>
  <c r="CX75" i="1"/>
  <c r="CW75" i="1"/>
  <c r="CT75" i="1"/>
  <c r="CS75" i="1" s="1"/>
  <c r="CQ75" i="1" s="1"/>
  <c r="DB75" i="1" s="1"/>
  <c r="CP75" i="1"/>
  <c r="DC75" i="1" s="1"/>
  <c r="AL75" i="1"/>
  <c r="OQ74" i="1"/>
  <c r="OL74" i="1"/>
  <c r="OK74" i="1"/>
  <c r="OJ74" i="1"/>
  <c r="OI74" i="1"/>
  <c r="OH74" i="1"/>
  <c r="ON74" i="1" s="1"/>
  <c r="OG74" i="1"/>
  <c r="NS74" i="1"/>
  <c r="NR74" i="1"/>
  <c r="NP74" i="1"/>
  <c r="NO74" i="1"/>
  <c r="NC74" i="1"/>
  <c r="MY74" i="1"/>
  <c r="MQ74" i="1"/>
  <c r="MP74" i="1"/>
  <c r="MK74" i="1"/>
  <c r="MJ74" i="1"/>
  <c r="ME74" i="1"/>
  <c r="MD74" i="1"/>
  <c r="LY74" i="1"/>
  <c r="LX74" i="1"/>
  <c r="LS74" i="1"/>
  <c r="LR74" i="1"/>
  <c r="LM74" i="1"/>
  <c r="LL74" i="1"/>
  <c r="LG74" i="1"/>
  <c r="LF74" i="1"/>
  <c r="LA74" i="1"/>
  <c r="KZ74" i="1"/>
  <c r="KU74" i="1"/>
  <c r="KT74" i="1"/>
  <c r="KO74" i="1"/>
  <c r="KN74" i="1"/>
  <c r="KC74" i="1"/>
  <c r="KB74" i="1"/>
  <c r="KA74" i="1"/>
  <c r="JZ74" i="1"/>
  <c r="JY74" i="1"/>
  <c r="JW74" i="1"/>
  <c r="JV74" i="1"/>
  <c r="JU74" i="1"/>
  <c r="JT74" i="1"/>
  <c r="JR74" i="1"/>
  <c r="JQ74" i="1"/>
  <c r="JP74" i="1"/>
  <c r="JO74" i="1"/>
  <c r="JN74" i="1"/>
  <c r="JM74" i="1"/>
  <c r="JL74" i="1"/>
  <c r="JJ74" i="1"/>
  <c r="JH74" i="1"/>
  <c r="JG74" i="1"/>
  <c r="JF74" i="1"/>
  <c r="JA74" i="1"/>
  <c r="IZ74" i="1"/>
  <c r="IY74" i="1"/>
  <c r="IX74" i="1"/>
  <c r="IW74" i="1"/>
  <c r="IU74" i="1"/>
  <c r="IT74" i="1"/>
  <c r="IS74" i="1"/>
  <c r="IR74" i="1"/>
  <c r="IP74" i="1"/>
  <c r="IO74" i="1"/>
  <c r="IN74" i="1"/>
  <c r="IM74" i="1"/>
  <c r="II74" i="1" s="1"/>
  <c r="IC74" i="1" s="1"/>
  <c r="IL74" i="1"/>
  <c r="IK74" i="1"/>
  <c r="IJ74" i="1"/>
  <c r="IH74" i="1"/>
  <c r="IF74" i="1"/>
  <c r="IE74" i="1"/>
  <c r="ID74" i="1"/>
  <c r="HW74" i="1"/>
  <c r="HS74" i="1"/>
  <c r="HJ74" i="1" s="1"/>
  <c r="HG74" i="1" s="1" a="1"/>
  <c r="HG74" i="1" s="1"/>
  <c r="HR74" i="1"/>
  <c r="HQ74" i="1"/>
  <c r="HP74" i="1"/>
  <c r="HO74" i="1"/>
  <c r="HI74" i="1"/>
  <c r="HC74" i="1"/>
  <c r="HA74" i="1" a="1"/>
  <c r="HA74" i="1" s="1"/>
  <c r="GY74" i="1"/>
  <c r="GX74" i="1"/>
  <c r="GL74" i="1"/>
  <c r="GM74" i="1" s="1"/>
  <c r="GZ74" i="1" s="1"/>
  <c r="FR74" i="1"/>
  <c r="FS74" i="1" s="1"/>
  <c r="FT74" i="1" s="1"/>
  <c r="FU74" i="1" s="1"/>
  <c r="FV74" i="1" s="1"/>
  <c r="ES74" i="1" s="1"/>
  <c r="FI74" i="1"/>
  <c r="FO74" i="1" s="1"/>
  <c r="DT74" i="1"/>
  <c r="DJ74" i="1"/>
  <c r="DI74" i="1"/>
  <c r="DH74" i="1"/>
  <c r="CZ74" i="1"/>
  <c r="CY74" i="1" s="1"/>
  <c r="CV74" i="1" s="1"/>
  <c r="Z74" i="1" s="1"/>
  <c r="AI74" i="1" s="1"/>
  <c r="CX74" i="1"/>
  <c r="CW74" i="1"/>
  <c r="CT74" i="1"/>
  <c r="CS74" i="1" s="1"/>
  <c r="CQ74" i="1" s="1"/>
  <c r="DB74" i="1" s="1"/>
  <c r="CP74" i="1"/>
  <c r="AL74" i="1"/>
  <c r="OQ73" i="1"/>
  <c r="OL73" i="1"/>
  <c r="OK73" i="1"/>
  <c r="OJ73" i="1"/>
  <c r="OI73" i="1"/>
  <c r="OH73" i="1"/>
  <c r="OG73" i="1"/>
  <c r="NS73" i="1"/>
  <c r="NR73" i="1"/>
  <c r="NP73" i="1"/>
  <c r="NO73" i="1"/>
  <c r="NC73" i="1"/>
  <c r="MY73" i="1"/>
  <c r="MQ73" i="1"/>
  <c r="MP73" i="1"/>
  <c r="MK73" i="1"/>
  <c r="MJ73" i="1"/>
  <c r="ME73" i="1"/>
  <c r="MD73" i="1"/>
  <c r="LY73" i="1"/>
  <c r="LX73" i="1"/>
  <c r="LS73" i="1"/>
  <c r="LR73" i="1"/>
  <c r="LM73" i="1"/>
  <c r="LL73" i="1"/>
  <c r="LG73" i="1"/>
  <c r="LF73" i="1"/>
  <c r="LA73" i="1"/>
  <c r="KZ73" i="1"/>
  <c r="KU73" i="1"/>
  <c r="KT73" i="1"/>
  <c r="KO73" i="1"/>
  <c r="KN73" i="1"/>
  <c r="KC73" i="1"/>
  <c r="KB73" i="1"/>
  <c r="KA73" i="1"/>
  <c r="JZ73" i="1"/>
  <c r="JY73" i="1"/>
  <c r="JW73" i="1"/>
  <c r="JV73" i="1"/>
  <c r="JU73" i="1"/>
  <c r="JT73" i="1"/>
  <c r="JR73" i="1"/>
  <c r="JQ73" i="1"/>
  <c r="JP73" i="1"/>
  <c r="JO73" i="1"/>
  <c r="JK73" i="1" s="1"/>
  <c r="JN73" i="1"/>
  <c r="JM73" i="1"/>
  <c r="JL73" i="1"/>
  <c r="JJ73" i="1"/>
  <c r="JH73" i="1"/>
  <c r="JG73" i="1"/>
  <c r="JF73" i="1"/>
  <c r="JA73" i="1"/>
  <c r="IZ73" i="1"/>
  <c r="IY73" i="1"/>
  <c r="IX73" i="1"/>
  <c r="IW73" i="1"/>
  <c r="IU73" i="1"/>
  <c r="IT73" i="1"/>
  <c r="IS73" i="1"/>
  <c r="IR73" i="1"/>
  <c r="IP73" i="1"/>
  <c r="IO73" i="1"/>
  <c r="IN73" i="1"/>
  <c r="IM73" i="1"/>
  <c r="II73" i="1" s="1"/>
  <c r="IL73" i="1"/>
  <c r="IK73" i="1"/>
  <c r="IJ73" i="1"/>
  <c r="IH73" i="1"/>
  <c r="IF73" i="1"/>
  <c r="IE73" i="1"/>
  <c r="ID73" i="1"/>
  <c r="HW73" i="1"/>
  <c r="HS73" i="1"/>
  <c r="HJ73" i="1" s="1"/>
  <c r="HG73" i="1" s="1" a="1"/>
  <c r="HG73" i="1" s="1"/>
  <c r="HR73" i="1"/>
  <c r="HQ73" i="1"/>
  <c r="HP73" i="1"/>
  <c r="HO73" i="1"/>
  <c r="HI73" i="1"/>
  <c r="HC73" i="1"/>
  <c r="HA73" i="1" a="1"/>
  <c r="HA73" i="1" s="1"/>
  <c r="GY73" i="1"/>
  <c r="GX73" i="1"/>
  <c r="GL73" i="1"/>
  <c r="GM73" i="1" s="1"/>
  <c r="GZ73" i="1" s="1"/>
  <c r="FR73" i="1"/>
  <c r="FS73" i="1" s="1"/>
  <c r="FI73" i="1"/>
  <c r="FO73" i="1" s="1"/>
  <c r="DT73" i="1"/>
  <c r="DJ73" i="1"/>
  <c r="DI73" i="1"/>
  <c r="DH73" i="1"/>
  <c r="CZ73" i="1"/>
  <c r="CY73" i="1" s="1"/>
  <c r="CV73" i="1" s="1"/>
  <c r="Z73" i="1" s="1"/>
  <c r="AI73" i="1" s="1"/>
  <c r="CX73" i="1"/>
  <c r="CW73" i="1"/>
  <c r="CT73" i="1"/>
  <c r="CS73" i="1" s="1"/>
  <c r="CQ73" i="1" s="1"/>
  <c r="DB73" i="1" s="1"/>
  <c r="CP73" i="1"/>
  <c r="DC73" i="1" s="1"/>
  <c r="AL73" i="1"/>
  <c r="OQ72" i="1"/>
  <c r="OL72" i="1"/>
  <c r="OK72" i="1"/>
  <c r="OJ72" i="1"/>
  <c r="OI72" i="1"/>
  <c r="OH72" i="1"/>
  <c r="OG72" i="1"/>
  <c r="NS72" i="1"/>
  <c r="NR72" i="1"/>
  <c r="NP72" i="1"/>
  <c r="NO72" i="1"/>
  <c r="NQ72" i="1" s="1"/>
  <c r="NC72" i="1"/>
  <c r="MY72" i="1"/>
  <c r="MQ72" i="1"/>
  <c r="MP72" i="1"/>
  <c r="MK72" i="1"/>
  <c r="MJ72" i="1"/>
  <c r="ME72" i="1"/>
  <c r="MD72" i="1"/>
  <c r="MF72" i="1" s="1"/>
  <c r="LY72" i="1"/>
  <c r="LX72" i="1"/>
  <c r="LS72" i="1"/>
  <c r="LR72" i="1"/>
  <c r="LM72" i="1"/>
  <c r="LL72" i="1"/>
  <c r="LG72" i="1"/>
  <c r="LF72" i="1"/>
  <c r="LH72" i="1" s="1"/>
  <c r="LA72" i="1"/>
  <c r="KZ72" i="1"/>
  <c r="KU72" i="1"/>
  <c r="KT72" i="1"/>
  <c r="KO72" i="1"/>
  <c r="KN72" i="1"/>
  <c r="KC72" i="1"/>
  <c r="KB72" i="1"/>
  <c r="KA72" i="1"/>
  <c r="JZ72" i="1"/>
  <c r="JY72" i="1"/>
  <c r="JW72" i="1"/>
  <c r="JV72" i="1"/>
  <c r="JU72" i="1"/>
  <c r="JT72" i="1"/>
  <c r="JR72" i="1"/>
  <c r="JQ72" i="1"/>
  <c r="JP72" i="1"/>
  <c r="JO72" i="1"/>
  <c r="JI72" i="1" s="1"/>
  <c r="JN72" i="1"/>
  <c r="JM72" i="1"/>
  <c r="JL72" i="1"/>
  <c r="JJ72" i="1"/>
  <c r="JH72" i="1"/>
  <c r="JG72" i="1"/>
  <c r="JF72" i="1"/>
  <c r="JA72" i="1"/>
  <c r="IZ72" i="1"/>
  <c r="IY72" i="1"/>
  <c r="IX72" i="1"/>
  <c r="IW72" i="1"/>
  <c r="IU72" i="1"/>
  <c r="IT72" i="1"/>
  <c r="IS72" i="1"/>
  <c r="IR72" i="1"/>
  <c r="IP72" i="1"/>
  <c r="IO72" i="1"/>
  <c r="IN72" i="1"/>
  <c r="IM72" i="1"/>
  <c r="IL72" i="1"/>
  <c r="IK72" i="1"/>
  <c r="IJ72" i="1"/>
  <c r="IH72" i="1"/>
  <c r="IF72" i="1"/>
  <c r="IE72" i="1"/>
  <c r="ID72" i="1"/>
  <c r="HW72" i="1"/>
  <c r="HS72" i="1"/>
  <c r="HJ72" i="1" s="1"/>
  <c r="HG72" i="1" s="1" a="1"/>
  <c r="HG72" i="1" s="1"/>
  <c r="HR72" i="1"/>
  <c r="HQ72" i="1"/>
  <c r="HP72" i="1"/>
  <c r="HO72" i="1"/>
  <c r="HI72" i="1"/>
  <c r="HC72" i="1"/>
  <c r="HA72" i="1" a="1"/>
  <c r="HA72" i="1" s="1"/>
  <c r="GY72" i="1"/>
  <c r="GX72" i="1"/>
  <c r="GL72" i="1"/>
  <c r="GM72" i="1" s="1"/>
  <c r="GZ72" i="1" s="1"/>
  <c r="FR72" i="1"/>
  <c r="FS72" i="1" s="1"/>
  <c r="FI72" i="1"/>
  <c r="FO72" i="1" s="1"/>
  <c r="DT72" i="1"/>
  <c r="DJ72" i="1"/>
  <c r="DI72" i="1"/>
  <c r="DH72" i="1"/>
  <c r="CZ72" i="1"/>
  <c r="CY72" i="1" s="1"/>
  <c r="CV72" i="1" s="1"/>
  <c r="Z72" i="1" s="1"/>
  <c r="AI72" i="1" s="1"/>
  <c r="CX72" i="1"/>
  <c r="CW72" i="1"/>
  <c r="CT72" i="1"/>
  <c r="CS72" i="1" s="1"/>
  <c r="CQ72" i="1" s="1"/>
  <c r="DB72" i="1" s="1"/>
  <c r="CP72" i="1"/>
  <c r="DC72" i="1" s="1"/>
  <c r="AL72" i="1"/>
  <c r="OQ71" i="1"/>
  <c r="OL71" i="1"/>
  <c r="OK71" i="1"/>
  <c r="OJ71" i="1"/>
  <c r="OI71" i="1"/>
  <c r="OH71" i="1"/>
  <c r="OG71" i="1"/>
  <c r="NS71" i="1"/>
  <c r="NR71" i="1"/>
  <c r="NP71" i="1"/>
  <c r="NO71" i="1"/>
  <c r="NC71" i="1"/>
  <c r="MY71" i="1"/>
  <c r="MQ71" i="1"/>
  <c r="MP71" i="1"/>
  <c r="MK71" i="1"/>
  <c r="MJ71" i="1"/>
  <c r="ME71" i="1"/>
  <c r="MD71" i="1"/>
  <c r="LY71" i="1"/>
  <c r="LX71" i="1"/>
  <c r="LS71" i="1"/>
  <c r="LR71" i="1"/>
  <c r="LM71" i="1"/>
  <c r="LL71" i="1"/>
  <c r="LG71" i="1"/>
  <c r="LF71" i="1"/>
  <c r="LA71" i="1"/>
  <c r="KZ71" i="1"/>
  <c r="KU71" i="1"/>
  <c r="KT71" i="1"/>
  <c r="KO71" i="1"/>
  <c r="KN71" i="1"/>
  <c r="KC71" i="1"/>
  <c r="KB71" i="1"/>
  <c r="KA71" i="1"/>
  <c r="JZ71" i="1"/>
  <c r="JY71" i="1"/>
  <c r="JW71" i="1"/>
  <c r="JV71" i="1"/>
  <c r="JU71" i="1"/>
  <c r="JT71" i="1"/>
  <c r="JR71" i="1"/>
  <c r="JQ71" i="1"/>
  <c r="JP71" i="1"/>
  <c r="JO71" i="1"/>
  <c r="JK71" i="1" s="1"/>
  <c r="JC71" i="1" s="1"/>
  <c r="JD71" i="1" s="1"/>
  <c r="KI71" i="1" s="1"/>
  <c r="NA71" i="1" s="1"/>
  <c r="JN71" i="1"/>
  <c r="JM71" i="1"/>
  <c r="JL71" i="1"/>
  <c r="JJ71" i="1"/>
  <c r="JH71" i="1"/>
  <c r="JG71" i="1"/>
  <c r="JF71" i="1"/>
  <c r="JA71" i="1"/>
  <c r="IZ71" i="1"/>
  <c r="IY71" i="1"/>
  <c r="IX71" i="1"/>
  <c r="IW71" i="1"/>
  <c r="IU71" i="1"/>
  <c r="IT71" i="1"/>
  <c r="IS71" i="1"/>
  <c r="IR71" i="1"/>
  <c r="IP71" i="1"/>
  <c r="IO71" i="1"/>
  <c r="IN71" i="1"/>
  <c r="IM71" i="1"/>
  <c r="II71" i="1" s="1"/>
  <c r="IA71" i="1" s="1"/>
  <c r="IB71" i="1" s="1"/>
  <c r="KF71" i="1" s="1"/>
  <c r="KK71" i="1" s="1"/>
  <c r="IL71" i="1"/>
  <c r="IK71" i="1"/>
  <c r="IJ71" i="1"/>
  <c r="IH71" i="1"/>
  <c r="IF71" i="1"/>
  <c r="IE71" i="1"/>
  <c r="ID71" i="1"/>
  <c r="IC71" i="1"/>
  <c r="HW71" i="1"/>
  <c r="HS71" i="1"/>
  <c r="HJ71" i="1" s="1"/>
  <c r="HG71" i="1" s="1" a="1"/>
  <c r="HG71" i="1" s="1"/>
  <c r="HR71" i="1"/>
  <c r="HQ71" i="1"/>
  <c r="HP71" i="1"/>
  <c r="HO71" i="1"/>
  <c r="HI71" i="1"/>
  <c r="HC71" i="1"/>
  <c r="HA71" i="1" a="1"/>
  <c r="HA71" i="1" s="1"/>
  <c r="GY71" i="1"/>
  <c r="GX71" i="1"/>
  <c r="GL71" i="1"/>
  <c r="GM71" i="1" s="1"/>
  <c r="GZ71" i="1" s="1"/>
  <c r="FR71" i="1"/>
  <c r="FS71" i="1" s="1"/>
  <c r="FI71" i="1"/>
  <c r="FO71" i="1" s="1"/>
  <c r="DT71" i="1"/>
  <c r="DJ71" i="1"/>
  <c r="DI71" i="1"/>
  <c r="DH71" i="1"/>
  <c r="CZ71" i="1"/>
  <c r="CY71" i="1" s="1"/>
  <c r="CV71" i="1" s="1"/>
  <c r="Z71" i="1" s="1"/>
  <c r="AI71" i="1" s="1"/>
  <c r="CX71" i="1"/>
  <c r="CW71" i="1"/>
  <c r="CT71" i="1"/>
  <c r="CS71" i="1" s="1"/>
  <c r="CQ71" i="1" s="1"/>
  <c r="DB71" i="1" s="1"/>
  <c r="CP71" i="1"/>
  <c r="DC71" i="1" s="1"/>
  <c r="AL71" i="1"/>
  <c r="OQ70" i="1"/>
  <c r="OL70" i="1"/>
  <c r="OK70" i="1"/>
  <c r="OJ70" i="1"/>
  <c r="OI70" i="1"/>
  <c r="OH70" i="1"/>
  <c r="OG70" i="1"/>
  <c r="NS70" i="1"/>
  <c r="NR70" i="1"/>
  <c r="NP70" i="1"/>
  <c r="NO70" i="1"/>
  <c r="NC70" i="1"/>
  <c r="MY70" i="1"/>
  <c r="MQ70" i="1"/>
  <c r="MP70" i="1"/>
  <c r="MK70" i="1"/>
  <c r="MJ70" i="1"/>
  <c r="ML70" i="1" s="1"/>
  <c r="ME70" i="1"/>
  <c r="MD70" i="1"/>
  <c r="LY70" i="1"/>
  <c r="LX70" i="1"/>
  <c r="LS70" i="1"/>
  <c r="LR70" i="1"/>
  <c r="LM70" i="1"/>
  <c r="LL70" i="1"/>
  <c r="LG70" i="1"/>
  <c r="LF70" i="1"/>
  <c r="LA70" i="1"/>
  <c r="KZ70" i="1"/>
  <c r="KU70" i="1"/>
  <c r="KT70" i="1"/>
  <c r="KO70" i="1"/>
  <c r="KN70" i="1"/>
  <c r="KC70" i="1"/>
  <c r="KB70" i="1"/>
  <c r="KA70" i="1"/>
  <c r="JZ70" i="1"/>
  <c r="JY70" i="1"/>
  <c r="JW70" i="1"/>
  <c r="JV70" i="1"/>
  <c r="JU70" i="1"/>
  <c r="JT70" i="1"/>
  <c r="JR70" i="1"/>
  <c r="JQ70" i="1"/>
  <c r="JP70" i="1"/>
  <c r="JO70" i="1"/>
  <c r="JN70" i="1"/>
  <c r="JM70" i="1"/>
  <c r="JL70" i="1"/>
  <c r="JJ70" i="1"/>
  <c r="JH70" i="1"/>
  <c r="JG70" i="1"/>
  <c r="JF70" i="1"/>
  <c r="JA70" i="1"/>
  <c r="IZ70" i="1"/>
  <c r="IY70" i="1"/>
  <c r="IX70" i="1"/>
  <c r="IW70" i="1"/>
  <c r="IU70" i="1"/>
  <c r="IT70" i="1"/>
  <c r="IS70" i="1"/>
  <c r="IR70" i="1"/>
  <c r="IP70" i="1"/>
  <c r="IO70" i="1"/>
  <c r="IN70" i="1"/>
  <c r="IM70" i="1"/>
  <c r="IL70" i="1"/>
  <c r="IK70" i="1"/>
  <c r="IJ70" i="1"/>
  <c r="IH70" i="1"/>
  <c r="IF70" i="1"/>
  <c r="IE70" i="1"/>
  <c r="ID70" i="1"/>
  <c r="HW70" i="1"/>
  <c r="HS70" i="1"/>
  <c r="HJ70" i="1" s="1"/>
  <c r="HG70" i="1" s="1" a="1"/>
  <c r="HG70" i="1" s="1"/>
  <c r="HR70" i="1"/>
  <c r="HQ70" i="1"/>
  <c r="HP70" i="1"/>
  <c r="HO70" i="1"/>
  <c r="HI70" i="1"/>
  <c r="HC70" i="1"/>
  <c r="HA70" i="1" a="1"/>
  <c r="HA70" i="1" s="1"/>
  <c r="GY70" i="1"/>
  <c r="GX70" i="1"/>
  <c r="GL70" i="1"/>
  <c r="GM70" i="1" s="1"/>
  <c r="GZ70" i="1" s="1"/>
  <c r="FR70" i="1"/>
  <c r="FS70" i="1" s="1"/>
  <c r="FI70" i="1"/>
  <c r="FO70" i="1" s="1"/>
  <c r="DT70" i="1"/>
  <c r="DJ70" i="1"/>
  <c r="DI70" i="1"/>
  <c r="DH70" i="1"/>
  <c r="CZ70" i="1"/>
  <c r="CY70" i="1" s="1"/>
  <c r="CV70" i="1" s="1"/>
  <c r="Z70" i="1" s="1"/>
  <c r="AI70" i="1" s="1"/>
  <c r="CX70" i="1"/>
  <c r="CW70" i="1"/>
  <c r="CT70" i="1"/>
  <c r="CS70" i="1" s="1"/>
  <c r="CQ70" i="1" s="1"/>
  <c r="DB70" i="1" s="1"/>
  <c r="CP70" i="1"/>
  <c r="DC70" i="1" s="1"/>
  <c r="AL70" i="1"/>
  <c r="OQ69" i="1"/>
  <c r="OL69" i="1"/>
  <c r="OK69" i="1"/>
  <c r="OJ69" i="1"/>
  <c r="OI69" i="1"/>
  <c r="OH69" i="1"/>
  <c r="OG69" i="1"/>
  <c r="NS69" i="1"/>
  <c r="NR69" i="1"/>
  <c r="NP69" i="1"/>
  <c r="NO69" i="1"/>
  <c r="NC69" i="1"/>
  <c r="MY69" i="1"/>
  <c r="MQ69" i="1"/>
  <c r="MP69" i="1"/>
  <c r="MK69" i="1"/>
  <c r="MJ69" i="1"/>
  <c r="ME69" i="1"/>
  <c r="MD69" i="1"/>
  <c r="LY69" i="1"/>
  <c r="LX69" i="1"/>
  <c r="LS69" i="1"/>
  <c r="LR69" i="1"/>
  <c r="LM69" i="1"/>
  <c r="LL69" i="1"/>
  <c r="LG69" i="1"/>
  <c r="LF69" i="1"/>
  <c r="LA69" i="1"/>
  <c r="KZ69" i="1"/>
  <c r="KU69" i="1"/>
  <c r="KT69" i="1"/>
  <c r="KO69" i="1"/>
  <c r="KN69" i="1"/>
  <c r="KC69" i="1"/>
  <c r="KB69" i="1"/>
  <c r="KA69" i="1"/>
  <c r="JZ69" i="1"/>
  <c r="JY69" i="1"/>
  <c r="JW69" i="1"/>
  <c r="JV69" i="1"/>
  <c r="JU69" i="1"/>
  <c r="JT69" i="1"/>
  <c r="JR69" i="1"/>
  <c r="JQ69" i="1"/>
  <c r="JP69" i="1"/>
  <c r="JO69" i="1"/>
  <c r="JN69" i="1"/>
  <c r="JM69" i="1"/>
  <c r="JL69" i="1"/>
  <c r="JK69" i="1"/>
  <c r="JJ69" i="1"/>
  <c r="JI69" i="1"/>
  <c r="JH69" i="1"/>
  <c r="JG69" i="1"/>
  <c r="JF69" i="1"/>
  <c r="JE69" i="1"/>
  <c r="JC69" i="1"/>
  <c r="JD69" i="1" s="1"/>
  <c r="KI69" i="1" s="1"/>
  <c r="LP69" i="1" s="1"/>
  <c r="JA69" i="1"/>
  <c r="IZ69" i="1"/>
  <c r="IY69" i="1"/>
  <c r="IX69" i="1"/>
  <c r="IW69" i="1"/>
  <c r="IU69" i="1"/>
  <c r="IT69" i="1"/>
  <c r="IS69" i="1"/>
  <c r="IR69" i="1"/>
  <c r="IP69" i="1"/>
  <c r="IO69" i="1"/>
  <c r="IN69" i="1"/>
  <c r="IM69" i="1"/>
  <c r="IL69" i="1"/>
  <c r="IK69" i="1"/>
  <c r="IJ69" i="1"/>
  <c r="II69" i="1"/>
  <c r="IH69" i="1"/>
  <c r="IG69" i="1"/>
  <c r="IF69" i="1"/>
  <c r="IE69" i="1"/>
  <c r="ID69" i="1"/>
  <c r="IC69" i="1"/>
  <c r="IA69" i="1"/>
  <c r="IB69" i="1" s="1"/>
  <c r="KF69" i="1" s="1"/>
  <c r="MW69" i="1" s="1"/>
  <c r="HW69" i="1"/>
  <c r="HS69" i="1"/>
  <c r="HJ69" i="1" s="1"/>
  <c r="HG69" i="1" s="1" a="1"/>
  <c r="HG69" i="1" s="1"/>
  <c r="HR69" i="1"/>
  <c r="HQ69" i="1"/>
  <c r="HP69" i="1"/>
  <c r="HO69" i="1"/>
  <c r="HI69" i="1"/>
  <c r="HC69" i="1"/>
  <c r="HA69" i="1" a="1"/>
  <c r="HA69" i="1" s="1"/>
  <c r="GY69" i="1"/>
  <c r="GX69" i="1"/>
  <c r="GL69" i="1"/>
  <c r="GM69" i="1" s="1"/>
  <c r="GZ69" i="1" s="1"/>
  <c r="FW69" i="1"/>
  <c r="FU69" i="1"/>
  <c r="FV69" i="1" s="1"/>
  <c r="FT69" i="1"/>
  <c r="FS69" i="1"/>
  <c r="FR69" i="1"/>
  <c r="FI69" i="1"/>
  <c r="FO69" i="1" s="1"/>
  <c r="ET69" i="1"/>
  <c r="ES69" i="1"/>
  <c r="FD69" i="1" s="1"/>
  <c r="FE69" i="1" s="1"/>
  <c r="EP69" i="1"/>
  <c r="DT69" i="1"/>
  <c r="DJ69" i="1"/>
  <c r="DI69" i="1"/>
  <c r="DH69" i="1"/>
  <c r="CZ69" i="1"/>
  <c r="CY69" i="1" s="1"/>
  <c r="CV69" i="1" s="1"/>
  <c r="Z69" i="1" s="1"/>
  <c r="AI69" i="1" s="1"/>
  <c r="CX69" i="1"/>
  <c r="CW69" i="1"/>
  <c r="CT69" i="1"/>
  <c r="CS69" i="1" s="1"/>
  <c r="CQ69" i="1" s="1"/>
  <c r="DB69" i="1" s="1"/>
  <c r="CP69" i="1"/>
  <c r="AL69" i="1"/>
  <c r="OQ68" i="1"/>
  <c r="OL68" i="1"/>
  <c r="OK68" i="1"/>
  <c r="OJ68" i="1"/>
  <c r="OI68" i="1"/>
  <c r="OH68" i="1"/>
  <c r="OG68" i="1"/>
  <c r="NS68" i="1"/>
  <c r="NR68" i="1"/>
  <c r="NP68" i="1"/>
  <c r="NO68" i="1"/>
  <c r="NC68" i="1"/>
  <c r="MY68" i="1"/>
  <c r="MQ68" i="1"/>
  <c r="MP68" i="1"/>
  <c r="MK68" i="1"/>
  <c r="MJ68" i="1"/>
  <c r="ME68" i="1"/>
  <c r="MD68" i="1"/>
  <c r="LY68" i="1"/>
  <c r="LX68" i="1"/>
  <c r="LS68" i="1"/>
  <c r="LR68" i="1"/>
  <c r="LM68" i="1"/>
  <c r="LL68" i="1"/>
  <c r="LG68" i="1"/>
  <c r="LF68" i="1"/>
  <c r="LB68" i="1"/>
  <c r="LA68" i="1"/>
  <c r="KZ68" i="1"/>
  <c r="KU68" i="1"/>
  <c r="KT68" i="1"/>
  <c r="KO68" i="1"/>
  <c r="KN68" i="1"/>
  <c r="KC68" i="1"/>
  <c r="KB68" i="1"/>
  <c r="KA68" i="1"/>
  <c r="JZ68" i="1"/>
  <c r="JY68" i="1"/>
  <c r="JW68" i="1"/>
  <c r="JV68" i="1"/>
  <c r="JU68" i="1"/>
  <c r="JT68" i="1"/>
  <c r="JR68" i="1"/>
  <c r="JQ68" i="1"/>
  <c r="JP68" i="1"/>
  <c r="JO68" i="1"/>
  <c r="JK68" i="1" s="1"/>
  <c r="JC68" i="1" s="1"/>
  <c r="JD68" i="1" s="1"/>
  <c r="KI68" i="1" s="1"/>
  <c r="JN68" i="1"/>
  <c r="JM68" i="1"/>
  <c r="JL68" i="1"/>
  <c r="JJ68" i="1"/>
  <c r="JH68" i="1"/>
  <c r="JG68" i="1"/>
  <c r="JF68" i="1"/>
  <c r="JA68" i="1"/>
  <c r="IZ68" i="1"/>
  <c r="IY68" i="1"/>
  <c r="IX68" i="1"/>
  <c r="IW68" i="1"/>
  <c r="IU68" i="1"/>
  <c r="IT68" i="1"/>
  <c r="IS68" i="1"/>
  <c r="IR68" i="1"/>
  <c r="IP68" i="1"/>
  <c r="IO68" i="1"/>
  <c r="IN68" i="1"/>
  <c r="IM68" i="1"/>
  <c r="IL68" i="1"/>
  <c r="IK68" i="1"/>
  <c r="IJ68" i="1"/>
  <c r="IH68" i="1"/>
  <c r="IF68" i="1"/>
  <c r="IE68" i="1"/>
  <c r="ID68" i="1"/>
  <c r="HW68" i="1"/>
  <c r="HS68" i="1"/>
  <c r="HJ68" i="1" s="1"/>
  <c r="HG68" i="1" s="1" a="1"/>
  <c r="HG68" i="1" s="1"/>
  <c r="HR68" i="1"/>
  <c r="HQ68" i="1"/>
  <c r="HP68" i="1"/>
  <c r="HO68" i="1"/>
  <c r="HI68" i="1"/>
  <c r="HC68" i="1"/>
  <c r="HA68" i="1" a="1"/>
  <c r="HA68" i="1" s="1"/>
  <c r="GY68" i="1"/>
  <c r="GX68" i="1"/>
  <c r="GL68" i="1"/>
  <c r="GM68" i="1" s="1"/>
  <c r="GZ68" i="1" s="1"/>
  <c r="FR68" i="1"/>
  <c r="FS68" i="1" s="1"/>
  <c r="FI68" i="1"/>
  <c r="FO68" i="1" s="1"/>
  <c r="DT68" i="1"/>
  <c r="DJ68" i="1"/>
  <c r="DI68" i="1"/>
  <c r="DH68" i="1"/>
  <c r="CZ68" i="1"/>
  <c r="CY68" i="1" s="1"/>
  <c r="CV68" i="1" s="1"/>
  <c r="Z68" i="1" s="1"/>
  <c r="AI68" i="1" s="1"/>
  <c r="CX68" i="1"/>
  <c r="CW68" i="1"/>
  <c r="CT68" i="1"/>
  <c r="CS68" i="1" s="1"/>
  <c r="CQ68" i="1" s="1"/>
  <c r="DB68" i="1" s="1"/>
  <c r="CP68" i="1"/>
  <c r="AL68" i="1"/>
  <c r="OQ67" i="1"/>
  <c r="OL67" i="1"/>
  <c r="OK67" i="1"/>
  <c r="OJ67" i="1"/>
  <c r="OI67" i="1"/>
  <c r="OH67" i="1"/>
  <c r="ON67" i="1" s="1"/>
  <c r="OG67" i="1"/>
  <c r="NS67" i="1"/>
  <c r="NR67" i="1"/>
  <c r="NP67" i="1"/>
  <c r="NO67" i="1"/>
  <c r="NC67" i="1"/>
  <c r="MY67" i="1"/>
  <c r="NG67" i="1" s="1"/>
  <c r="MQ67" i="1"/>
  <c r="MP67" i="1"/>
  <c r="MK67" i="1"/>
  <c r="MJ67" i="1"/>
  <c r="ME67" i="1"/>
  <c r="MD67" i="1"/>
  <c r="LY67" i="1"/>
  <c r="LX67" i="1"/>
  <c r="LZ67" i="1" s="1"/>
  <c r="LS67" i="1"/>
  <c r="LR67" i="1"/>
  <c r="LM67" i="1"/>
  <c r="LL67" i="1"/>
  <c r="LG67" i="1"/>
  <c r="LF67" i="1"/>
  <c r="LA67" i="1"/>
  <c r="KZ67" i="1"/>
  <c r="KU67" i="1"/>
  <c r="KT67" i="1"/>
  <c r="KO67" i="1"/>
  <c r="KN67" i="1"/>
  <c r="KC67" i="1"/>
  <c r="KB67" i="1"/>
  <c r="KA67" i="1"/>
  <c r="JZ67" i="1"/>
  <c r="JY67" i="1"/>
  <c r="JW67" i="1"/>
  <c r="JV67" i="1"/>
  <c r="JU67" i="1"/>
  <c r="JT67" i="1"/>
  <c r="JR67" i="1"/>
  <c r="JQ67" i="1"/>
  <c r="JP67" i="1"/>
  <c r="JO67" i="1"/>
  <c r="JI67" i="1" s="1"/>
  <c r="JN67" i="1"/>
  <c r="JM67" i="1"/>
  <c r="JL67" i="1"/>
  <c r="JJ67" i="1"/>
  <c r="JH67" i="1"/>
  <c r="JG67" i="1"/>
  <c r="JF67" i="1"/>
  <c r="JA67" i="1"/>
  <c r="IZ67" i="1"/>
  <c r="IY67" i="1"/>
  <c r="IX67" i="1"/>
  <c r="IW67" i="1"/>
  <c r="IU67" i="1"/>
  <c r="IT67" i="1"/>
  <c r="IS67" i="1"/>
  <c r="IR67" i="1"/>
  <c r="IP67" i="1"/>
  <c r="IO67" i="1"/>
  <c r="IN67" i="1"/>
  <c r="IM67" i="1"/>
  <c r="II67" i="1" s="1"/>
  <c r="IL67" i="1"/>
  <c r="IK67" i="1"/>
  <c r="IJ67" i="1"/>
  <c r="IH67" i="1"/>
  <c r="IF67" i="1"/>
  <c r="IE67" i="1"/>
  <c r="ID67" i="1"/>
  <c r="HW67" i="1"/>
  <c r="HS67" i="1"/>
  <c r="HJ67" i="1" s="1"/>
  <c r="HG67" i="1" s="1" a="1"/>
  <c r="HG67" i="1" s="1"/>
  <c r="HR67" i="1"/>
  <c r="HQ67" i="1"/>
  <c r="HP67" i="1"/>
  <c r="HO67" i="1"/>
  <c r="HI67" i="1"/>
  <c r="HC67" i="1"/>
  <c r="HA67" i="1" a="1"/>
  <c r="HA67" i="1" s="1"/>
  <c r="GY67" i="1"/>
  <c r="GX67" i="1"/>
  <c r="GL67" i="1"/>
  <c r="GM67" i="1" s="1"/>
  <c r="GZ67" i="1" s="1"/>
  <c r="FR67" i="1"/>
  <c r="FI67" i="1"/>
  <c r="FO67" i="1" s="1"/>
  <c r="DT67" i="1"/>
  <c r="DJ67" i="1"/>
  <c r="DI67" i="1"/>
  <c r="DH67" i="1"/>
  <c r="CZ67" i="1"/>
  <c r="CY67" i="1" s="1"/>
  <c r="CV67" i="1" s="1"/>
  <c r="Z67" i="1" s="1"/>
  <c r="AI67" i="1" s="1"/>
  <c r="CX67" i="1"/>
  <c r="CW67" i="1"/>
  <c r="CT67" i="1"/>
  <c r="CS67" i="1" s="1"/>
  <c r="CQ67" i="1" s="1"/>
  <c r="CP67" i="1"/>
  <c r="DC67" i="1" s="1"/>
  <c r="AL67" i="1"/>
  <c r="OQ66" i="1"/>
  <c r="OL66" i="1"/>
  <c r="OK66" i="1"/>
  <c r="OJ66" i="1"/>
  <c r="OI66" i="1"/>
  <c r="OH66" i="1"/>
  <c r="OG66" i="1"/>
  <c r="NS66" i="1"/>
  <c r="NR66" i="1"/>
  <c r="NP66" i="1"/>
  <c r="NO66" i="1"/>
  <c r="NQ66" i="1" s="1"/>
  <c r="NC66" i="1"/>
  <c r="MY66" i="1"/>
  <c r="MQ66" i="1"/>
  <c r="MP66" i="1"/>
  <c r="MK66" i="1"/>
  <c r="MJ66" i="1"/>
  <c r="ME66" i="1"/>
  <c r="MD66" i="1"/>
  <c r="MF66" i="1" s="1"/>
  <c r="LY66" i="1"/>
  <c r="LX66" i="1"/>
  <c r="LS66" i="1"/>
  <c r="LR66" i="1"/>
  <c r="LM66" i="1"/>
  <c r="LL66" i="1"/>
  <c r="LG66" i="1"/>
  <c r="LF66" i="1"/>
  <c r="LA66" i="1"/>
  <c r="KZ66" i="1"/>
  <c r="KU66" i="1"/>
  <c r="KT66" i="1"/>
  <c r="KO66" i="1"/>
  <c r="KN66" i="1"/>
  <c r="KC66" i="1"/>
  <c r="KB66" i="1"/>
  <c r="KA66" i="1"/>
  <c r="JZ66" i="1"/>
  <c r="JY66" i="1"/>
  <c r="JW66" i="1"/>
  <c r="JV66" i="1"/>
  <c r="JU66" i="1"/>
  <c r="JT66" i="1"/>
  <c r="JR66" i="1"/>
  <c r="JQ66" i="1"/>
  <c r="JP66" i="1"/>
  <c r="JO66" i="1"/>
  <c r="JK66" i="1" s="1"/>
  <c r="JN66" i="1"/>
  <c r="JM66" i="1"/>
  <c r="JL66" i="1"/>
  <c r="JJ66" i="1"/>
  <c r="JI66" i="1"/>
  <c r="JH66" i="1"/>
  <c r="JG66" i="1"/>
  <c r="JF66" i="1"/>
  <c r="JA66" i="1"/>
  <c r="IZ66" i="1"/>
  <c r="IY66" i="1"/>
  <c r="IX66" i="1"/>
  <c r="IW66" i="1"/>
  <c r="IU66" i="1"/>
  <c r="IT66" i="1"/>
  <c r="IS66" i="1"/>
  <c r="IR66" i="1"/>
  <c r="IP66" i="1"/>
  <c r="IO66" i="1"/>
  <c r="IN66" i="1"/>
  <c r="IM66" i="1"/>
  <c r="IG66" i="1" s="1"/>
  <c r="IL66" i="1"/>
  <c r="IK66" i="1"/>
  <c r="IJ66" i="1"/>
  <c r="IH66" i="1"/>
  <c r="IF66" i="1"/>
  <c r="IE66" i="1"/>
  <c r="ID66" i="1"/>
  <c r="HW66" i="1"/>
  <c r="HS66" i="1"/>
  <c r="HJ66" i="1" s="1"/>
  <c r="HG66" i="1" s="1" a="1"/>
  <c r="HG66" i="1" s="1"/>
  <c r="HR66" i="1"/>
  <c r="HQ66" i="1"/>
  <c r="HP66" i="1"/>
  <c r="HO66" i="1"/>
  <c r="HI66" i="1"/>
  <c r="HC66" i="1"/>
  <c r="HA66" i="1" a="1"/>
  <c r="HA66" i="1" s="1"/>
  <c r="GY66" i="1"/>
  <c r="GX66" i="1"/>
  <c r="GL66" i="1"/>
  <c r="GM66" i="1" s="1"/>
  <c r="GZ66" i="1" s="1"/>
  <c r="FR66" i="1"/>
  <c r="FS66" i="1" s="1"/>
  <c r="FI66" i="1"/>
  <c r="FO66" i="1" s="1"/>
  <c r="DT66" i="1"/>
  <c r="DJ66" i="1"/>
  <c r="DI66" i="1"/>
  <c r="DH66" i="1"/>
  <c r="CZ66" i="1"/>
  <c r="CY66" i="1" s="1"/>
  <c r="CV66" i="1" s="1"/>
  <c r="Z66" i="1" s="1"/>
  <c r="AI66" i="1" s="1"/>
  <c r="CX66" i="1"/>
  <c r="CW66" i="1"/>
  <c r="CT66" i="1"/>
  <c r="CS66" i="1" s="1"/>
  <c r="CQ66" i="1" s="1"/>
  <c r="DB66" i="1" s="1"/>
  <c r="CP66" i="1"/>
  <c r="DC66" i="1" s="1"/>
  <c r="AL66" i="1"/>
  <c r="OQ65" i="1"/>
  <c r="OL65" i="1"/>
  <c r="OK65" i="1"/>
  <c r="OJ65" i="1"/>
  <c r="OI65" i="1"/>
  <c r="OH65" i="1"/>
  <c r="OG65" i="1"/>
  <c r="NS65" i="1"/>
  <c r="NR65" i="1"/>
  <c r="NP65" i="1"/>
  <c r="NO65" i="1"/>
  <c r="NC65" i="1"/>
  <c r="MY65" i="1"/>
  <c r="MQ65" i="1"/>
  <c r="MP65" i="1"/>
  <c r="MK65" i="1"/>
  <c r="MJ65" i="1"/>
  <c r="ME65" i="1"/>
  <c r="MD65" i="1"/>
  <c r="LY65" i="1"/>
  <c r="LX65" i="1"/>
  <c r="LS65" i="1"/>
  <c r="LR65" i="1"/>
  <c r="LM65" i="1"/>
  <c r="LL65" i="1"/>
  <c r="LG65" i="1"/>
  <c r="LF65" i="1"/>
  <c r="LA65" i="1"/>
  <c r="KZ65" i="1"/>
  <c r="KU65" i="1"/>
  <c r="KT65" i="1"/>
  <c r="KO65" i="1"/>
  <c r="KN65" i="1"/>
  <c r="KC65" i="1"/>
  <c r="KB65" i="1"/>
  <c r="KA65" i="1"/>
  <c r="JZ65" i="1"/>
  <c r="JY65" i="1"/>
  <c r="JW65" i="1"/>
  <c r="JV65" i="1"/>
  <c r="JU65" i="1"/>
  <c r="JT65" i="1"/>
  <c r="JR65" i="1"/>
  <c r="JQ65" i="1"/>
  <c r="JP65" i="1"/>
  <c r="JO65" i="1"/>
  <c r="JI65" i="1" s="1"/>
  <c r="JN65" i="1"/>
  <c r="JM65" i="1"/>
  <c r="JL65" i="1"/>
  <c r="JJ65" i="1"/>
  <c r="JH65" i="1"/>
  <c r="JG65" i="1"/>
  <c r="JF65" i="1"/>
  <c r="JA65" i="1"/>
  <c r="IZ65" i="1"/>
  <c r="IY65" i="1"/>
  <c r="IX65" i="1"/>
  <c r="IW65" i="1"/>
  <c r="IU65" i="1"/>
  <c r="IT65" i="1"/>
  <c r="IS65" i="1"/>
  <c r="IR65" i="1"/>
  <c r="IP65" i="1"/>
  <c r="IO65" i="1"/>
  <c r="IN65" i="1"/>
  <c r="IM65" i="1"/>
  <c r="II65" i="1" s="1"/>
  <c r="IA65" i="1" s="1"/>
  <c r="IB65" i="1" s="1"/>
  <c r="KF65" i="1" s="1"/>
  <c r="IL65" i="1"/>
  <c r="IK65" i="1"/>
  <c r="IJ65" i="1"/>
  <c r="IH65" i="1"/>
  <c r="IF65" i="1"/>
  <c r="IE65" i="1"/>
  <c r="ID65" i="1"/>
  <c r="IC65" i="1"/>
  <c r="HW65" i="1"/>
  <c r="HS65" i="1"/>
  <c r="HJ65" i="1" s="1"/>
  <c r="HG65" i="1" s="1" a="1"/>
  <c r="HG65" i="1" s="1"/>
  <c r="HR65" i="1"/>
  <c r="HQ65" i="1"/>
  <c r="HP65" i="1"/>
  <c r="HO65" i="1"/>
  <c r="HI65" i="1"/>
  <c r="HC65" i="1"/>
  <c r="HA65" i="1" a="1"/>
  <c r="HA65" i="1" s="1"/>
  <c r="GY65" i="1"/>
  <c r="GX65" i="1"/>
  <c r="GL65" i="1"/>
  <c r="GM65" i="1" s="1"/>
  <c r="GZ65" i="1" s="1"/>
  <c r="FR65" i="1"/>
  <c r="FS65" i="1" s="1"/>
  <c r="FI65" i="1"/>
  <c r="FO65" i="1" s="1"/>
  <c r="DT65" i="1"/>
  <c r="DJ65" i="1"/>
  <c r="DI65" i="1"/>
  <c r="DH65" i="1"/>
  <c r="CZ65" i="1"/>
  <c r="CY65" i="1" s="1"/>
  <c r="CV65" i="1" s="1"/>
  <c r="Z65" i="1" s="1"/>
  <c r="AI65" i="1" s="1"/>
  <c r="CX65" i="1"/>
  <c r="CW65" i="1"/>
  <c r="CT65" i="1"/>
  <c r="CS65" i="1" s="1"/>
  <c r="CQ65" i="1" s="1"/>
  <c r="CP65" i="1"/>
  <c r="DC65" i="1" s="1"/>
  <c r="AL65" i="1"/>
  <c r="OQ64" i="1"/>
  <c r="OL64" i="1"/>
  <c r="OK64" i="1"/>
  <c r="OJ64" i="1"/>
  <c r="OI64" i="1"/>
  <c r="OH64" i="1"/>
  <c r="OG64" i="1"/>
  <c r="NS64" i="1"/>
  <c r="NR64" i="1"/>
  <c r="NP64" i="1"/>
  <c r="NO64" i="1"/>
  <c r="NC64" i="1"/>
  <c r="MY64" i="1"/>
  <c r="MQ64" i="1"/>
  <c r="MP64" i="1"/>
  <c r="MK64" i="1"/>
  <c r="MJ64" i="1"/>
  <c r="ME64" i="1"/>
  <c r="MD64" i="1"/>
  <c r="LY64" i="1"/>
  <c r="LX64" i="1"/>
  <c r="LS64" i="1"/>
  <c r="LR64" i="1"/>
  <c r="LM64" i="1"/>
  <c r="LL64" i="1"/>
  <c r="LG64" i="1"/>
  <c r="LF64" i="1"/>
  <c r="LA64" i="1"/>
  <c r="KZ64" i="1"/>
  <c r="KU64" i="1"/>
  <c r="KT64" i="1"/>
  <c r="KO64" i="1"/>
  <c r="KN64" i="1"/>
  <c r="KC64" i="1"/>
  <c r="KB64" i="1"/>
  <c r="KA64" i="1"/>
  <c r="JZ64" i="1"/>
  <c r="JY64" i="1"/>
  <c r="JW64" i="1"/>
  <c r="JV64" i="1"/>
  <c r="JU64" i="1"/>
  <c r="JT64" i="1"/>
  <c r="JR64" i="1"/>
  <c r="JQ64" i="1"/>
  <c r="JP64" i="1"/>
  <c r="JO64" i="1"/>
  <c r="JN64" i="1"/>
  <c r="JM64" i="1"/>
  <c r="JL64" i="1"/>
  <c r="JJ64" i="1"/>
  <c r="JH64" i="1"/>
  <c r="JG64" i="1"/>
  <c r="JF64" i="1"/>
  <c r="JA64" i="1"/>
  <c r="IZ64" i="1"/>
  <c r="IY64" i="1"/>
  <c r="IX64" i="1"/>
  <c r="IW64" i="1"/>
  <c r="IU64" i="1"/>
  <c r="IT64" i="1"/>
  <c r="IS64" i="1"/>
  <c r="IR64" i="1"/>
  <c r="IP64" i="1"/>
  <c r="IO64" i="1"/>
  <c r="IN64" i="1"/>
  <c r="IM64" i="1"/>
  <c r="IL64" i="1"/>
  <c r="IK64" i="1"/>
  <c r="IJ64" i="1"/>
  <c r="IH64" i="1"/>
  <c r="IF64" i="1"/>
  <c r="IE64" i="1"/>
  <c r="ID64" i="1"/>
  <c r="HW64" i="1"/>
  <c r="HS64" i="1"/>
  <c r="HJ64" i="1" s="1"/>
  <c r="HG64" i="1" s="1" a="1"/>
  <c r="HG64" i="1" s="1"/>
  <c r="HR64" i="1"/>
  <c r="HQ64" i="1"/>
  <c r="HP64" i="1"/>
  <c r="HO64" i="1"/>
  <c r="HI64" i="1"/>
  <c r="HC64" i="1"/>
  <c r="HA64" i="1" a="1"/>
  <c r="HA64" i="1" s="1"/>
  <c r="GY64" i="1"/>
  <c r="GX64" i="1"/>
  <c r="GL64" i="1"/>
  <c r="GM64" i="1" s="1"/>
  <c r="GZ64" i="1" s="1"/>
  <c r="FR64" i="1"/>
  <c r="FS64" i="1" s="1"/>
  <c r="FT64" i="1" s="1"/>
  <c r="FU64" i="1" s="1"/>
  <c r="FV64" i="1" s="1"/>
  <c r="ES64" i="1" s="1"/>
  <c r="FI64" i="1"/>
  <c r="FO64" i="1" s="1"/>
  <c r="DT64" i="1"/>
  <c r="DJ64" i="1"/>
  <c r="DI64" i="1"/>
  <c r="DH64" i="1"/>
  <c r="CZ64" i="1"/>
  <c r="CY64" i="1" s="1"/>
  <c r="CV64" i="1" s="1"/>
  <c r="Z64" i="1" s="1"/>
  <c r="AI64" i="1" s="1"/>
  <c r="CX64" i="1"/>
  <c r="CW64" i="1"/>
  <c r="CT64" i="1"/>
  <c r="CS64" i="1" s="1"/>
  <c r="CQ64" i="1" s="1"/>
  <c r="DB64" i="1" s="1"/>
  <c r="CP64" i="1"/>
  <c r="DC64" i="1" s="1"/>
  <c r="AL64" i="1"/>
  <c r="OQ63" i="1"/>
  <c r="OL63" i="1"/>
  <c r="OK63" i="1"/>
  <c r="OJ63" i="1"/>
  <c r="OI63" i="1"/>
  <c r="OH63" i="1"/>
  <c r="OG63" i="1"/>
  <c r="NS63" i="1"/>
  <c r="NR63" i="1"/>
  <c r="NP63" i="1"/>
  <c r="NO63" i="1"/>
  <c r="NC63" i="1"/>
  <c r="MY63" i="1"/>
  <c r="MQ63" i="1"/>
  <c r="MP63" i="1"/>
  <c r="MK63" i="1"/>
  <c r="MJ63" i="1"/>
  <c r="ME63" i="1"/>
  <c r="MD63" i="1"/>
  <c r="MF63" i="1" s="1"/>
  <c r="LY63" i="1"/>
  <c r="LX63" i="1"/>
  <c r="LS63" i="1"/>
  <c r="LR63" i="1"/>
  <c r="LM63" i="1"/>
  <c r="LL63" i="1"/>
  <c r="LG63" i="1"/>
  <c r="LF63" i="1"/>
  <c r="LA63" i="1"/>
  <c r="KZ63" i="1"/>
  <c r="KU63" i="1"/>
  <c r="KT63" i="1"/>
  <c r="KO63" i="1"/>
  <c r="KN63" i="1"/>
  <c r="KC63" i="1"/>
  <c r="KB63" i="1"/>
  <c r="KA63" i="1"/>
  <c r="JZ63" i="1"/>
  <c r="JY63" i="1"/>
  <c r="JW63" i="1"/>
  <c r="JV63" i="1"/>
  <c r="JU63" i="1"/>
  <c r="JT63" i="1"/>
  <c r="JR63" i="1"/>
  <c r="JQ63" i="1"/>
  <c r="JP63" i="1"/>
  <c r="JO63" i="1"/>
  <c r="JI63" i="1" s="1"/>
  <c r="JN63" i="1"/>
  <c r="JM63" i="1"/>
  <c r="JL63" i="1"/>
  <c r="JJ63" i="1"/>
  <c r="JH63" i="1"/>
  <c r="JG63" i="1"/>
  <c r="JF63" i="1"/>
  <c r="JA63" i="1"/>
  <c r="IZ63" i="1"/>
  <c r="IY63" i="1"/>
  <c r="IX63" i="1"/>
  <c r="IW63" i="1"/>
  <c r="IU63" i="1"/>
  <c r="IT63" i="1"/>
  <c r="IS63" i="1"/>
  <c r="IR63" i="1"/>
  <c r="IP63" i="1"/>
  <c r="IO63" i="1"/>
  <c r="IN63" i="1"/>
  <c r="IM63" i="1"/>
  <c r="II63" i="1" s="1"/>
  <c r="IL63" i="1"/>
  <c r="IK63" i="1"/>
  <c r="IJ63" i="1"/>
  <c r="IH63" i="1"/>
  <c r="IF63" i="1"/>
  <c r="IE63" i="1"/>
  <c r="ID63" i="1"/>
  <c r="HW63" i="1"/>
  <c r="HS63" i="1"/>
  <c r="HJ63" i="1" s="1"/>
  <c r="HG63" i="1" s="1" a="1"/>
  <c r="HG63" i="1" s="1"/>
  <c r="HR63" i="1"/>
  <c r="HQ63" i="1"/>
  <c r="HP63" i="1"/>
  <c r="HO63" i="1"/>
  <c r="HI63" i="1"/>
  <c r="HC63" i="1"/>
  <c r="HA63" i="1" a="1"/>
  <c r="HA63" i="1" s="1"/>
  <c r="GY63" i="1"/>
  <c r="GX63" i="1"/>
  <c r="GL63" i="1"/>
  <c r="GM63" i="1" s="1"/>
  <c r="GZ63" i="1" s="1"/>
  <c r="FR63" i="1"/>
  <c r="FS63" i="1" s="1"/>
  <c r="FT63" i="1" s="1"/>
  <c r="FU63" i="1" s="1"/>
  <c r="FV63" i="1" s="1"/>
  <c r="ES63" i="1" s="1"/>
  <c r="FI63" i="1"/>
  <c r="FO63" i="1" s="1"/>
  <c r="DT63" i="1"/>
  <c r="DJ63" i="1"/>
  <c r="DI63" i="1"/>
  <c r="DH63" i="1"/>
  <c r="CZ63" i="1"/>
  <c r="CY63" i="1" s="1"/>
  <c r="CV63" i="1" s="1"/>
  <c r="Z63" i="1" s="1"/>
  <c r="AI63" i="1" s="1"/>
  <c r="CX63" i="1"/>
  <c r="CW63" i="1"/>
  <c r="CT63" i="1"/>
  <c r="CS63" i="1" s="1"/>
  <c r="CQ63" i="1" s="1"/>
  <c r="DB63" i="1" s="1"/>
  <c r="CP63" i="1"/>
  <c r="DC63" i="1" s="1"/>
  <c r="AL63" i="1"/>
  <c r="OQ62" i="1"/>
  <c r="OL62" i="1"/>
  <c r="OK62" i="1"/>
  <c r="OJ62" i="1"/>
  <c r="OI62" i="1"/>
  <c r="OH62" i="1"/>
  <c r="OG62" i="1"/>
  <c r="NS62" i="1"/>
  <c r="NR62" i="1"/>
  <c r="NP62" i="1"/>
  <c r="NO62" i="1"/>
  <c r="NC62" i="1"/>
  <c r="MY62" i="1"/>
  <c r="MQ62" i="1"/>
  <c r="MP62" i="1"/>
  <c r="MK62" i="1"/>
  <c r="MJ62" i="1"/>
  <c r="ME62" i="1"/>
  <c r="MD62" i="1"/>
  <c r="LY62" i="1"/>
  <c r="LX62" i="1"/>
  <c r="LS62" i="1"/>
  <c r="LR62" i="1"/>
  <c r="LM62" i="1"/>
  <c r="LL62" i="1"/>
  <c r="LG62" i="1"/>
  <c r="LF62" i="1"/>
  <c r="LA62" i="1"/>
  <c r="KZ62" i="1"/>
  <c r="KU62" i="1"/>
  <c r="KT62" i="1"/>
  <c r="KO62" i="1"/>
  <c r="KN62" i="1"/>
  <c r="KC62" i="1"/>
  <c r="KB62" i="1"/>
  <c r="KA62" i="1"/>
  <c r="JZ62" i="1"/>
  <c r="JY62" i="1"/>
  <c r="JW62" i="1"/>
  <c r="JV62" i="1"/>
  <c r="JU62" i="1"/>
  <c r="JT62" i="1"/>
  <c r="JR62" i="1"/>
  <c r="JQ62" i="1"/>
  <c r="JP62" i="1"/>
  <c r="JO62" i="1"/>
  <c r="JK62" i="1" s="1"/>
  <c r="JN62" i="1"/>
  <c r="JM62" i="1"/>
  <c r="JL62" i="1"/>
  <c r="JJ62" i="1"/>
  <c r="JH62" i="1"/>
  <c r="JG62" i="1"/>
  <c r="JF62" i="1"/>
  <c r="JA62" i="1"/>
  <c r="IZ62" i="1"/>
  <c r="IY62" i="1"/>
  <c r="IX62" i="1"/>
  <c r="IW62" i="1"/>
  <c r="IU62" i="1"/>
  <c r="IT62" i="1"/>
  <c r="IS62" i="1"/>
  <c r="IR62" i="1"/>
  <c r="IP62" i="1"/>
  <c r="IO62" i="1"/>
  <c r="IN62" i="1"/>
  <c r="IM62" i="1"/>
  <c r="IG62" i="1" s="1"/>
  <c r="IL62" i="1"/>
  <c r="IK62" i="1"/>
  <c r="IJ62" i="1"/>
  <c r="IH62" i="1"/>
  <c r="IF62" i="1"/>
  <c r="IE62" i="1"/>
  <c r="ID62" i="1"/>
  <c r="HW62" i="1"/>
  <c r="HS62" i="1"/>
  <c r="HJ62" i="1" s="1"/>
  <c r="HG62" i="1" s="1" a="1"/>
  <c r="HG62" i="1" s="1"/>
  <c r="HR62" i="1"/>
  <c r="HQ62" i="1"/>
  <c r="HP62" i="1"/>
  <c r="HO62" i="1"/>
  <c r="HI62" i="1"/>
  <c r="HC62" i="1"/>
  <c r="HA62" i="1" a="1"/>
  <c r="HA62" i="1" s="1"/>
  <c r="GY62" i="1"/>
  <c r="GX62" i="1"/>
  <c r="GL62" i="1"/>
  <c r="GM62" i="1" s="1"/>
  <c r="GZ62" i="1" s="1"/>
  <c r="FR62" i="1"/>
  <c r="FI62" i="1"/>
  <c r="FO62" i="1" s="1"/>
  <c r="DT62" i="1"/>
  <c r="DJ62" i="1"/>
  <c r="DI62" i="1"/>
  <c r="DH62" i="1"/>
  <c r="CZ62" i="1"/>
  <c r="CY62" i="1" s="1"/>
  <c r="CV62" i="1" s="1"/>
  <c r="Z62" i="1" s="1"/>
  <c r="AI62" i="1" s="1"/>
  <c r="CX62" i="1"/>
  <c r="CW62" i="1"/>
  <c r="CT62" i="1"/>
  <c r="CS62" i="1" s="1"/>
  <c r="CQ62" i="1" s="1"/>
  <c r="CP62" i="1"/>
  <c r="DC62" i="1" s="1"/>
  <c r="AL62" i="1"/>
  <c r="OQ61" i="1"/>
  <c r="OL61" i="1"/>
  <c r="OK61" i="1"/>
  <c r="OJ61" i="1"/>
  <c r="OI61" i="1"/>
  <c r="OH61" i="1"/>
  <c r="OG61" i="1"/>
  <c r="NS61" i="1"/>
  <c r="NR61" i="1"/>
  <c r="NP61" i="1"/>
  <c r="NO61" i="1"/>
  <c r="NC61" i="1"/>
  <c r="MY61" i="1"/>
  <c r="MQ61" i="1"/>
  <c r="MP61" i="1"/>
  <c r="MK61" i="1"/>
  <c r="MJ61" i="1"/>
  <c r="ME61" i="1"/>
  <c r="MD61" i="1"/>
  <c r="LY61" i="1"/>
  <c r="LX61" i="1"/>
  <c r="LS61" i="1"/>
  <c r="LR61" i="1"/>
  <c r="LM61" i="1"/>
  <c r="LL61" i="1"/>
  <c r="LG61" i="1"/>
  <c r="LF61" i="1"/>
  <c r="LA61" i="1"/>
  <c r="KZ61" i="1"/>
  <c r="KU61" i="1"/>
  <c r="KT61" i="1"/>
  <c r="KO61" i="1"/>
  <c r="KN61" i="1"/>
  <c r="KC61" i="1"/>
  <c r="KB61" i="1"/>
  <c r="KA61" i="1"/>
  <c r="JZ61" i="1"/>
  <c r="JY61" i="1"/>
  <c r="JW61" i="1"/>
  <c r="JV61" i="1"/>
  <c r="JU61" i="1"/>
  <c r="JT61" i="1"/>
  <c r="JR61" i="1"/>
  <c r="JQ61" i="1"/>
  <c r="JP61" i="1"/>
  <c r="JO61" i="1"/>
  <c r="JN61" i="1"/>
  <c r="JM61" i="1"/>
  <c r="JL61" i="1"/>
  <c r="JJ61" i="1"/>
  <c r="JH61" i="1"/>
  <c r="JG61" i="1"/>
  <c r="JF61" i="1"/>
  <c r="JA61" i="1"/>
  <c r="IZ61" i="1"/>
  <c r="IY61" i="1"/>
  <c r="IX61" i="1"/>
  <c r="IW61" i="1"/>
  <c r="IU61" i="1"/>
  <c r="IT61" i="1"/>
  <c r="IS61" i="1"/>
  <c r="IR61" i="1"/>
  <c r="IP61" i="1"/>
  <c r="IO61" i="1"/>
  <c r="IN61" i="1"/>
  <c r="IM61" i="1"/>
  <c r="II61" i="1" s="1"/>
  <c r="IA61" i="1" s="1"/>
  <c r="IB61" i="1" s="1"/>
  <c r="KF61" i="1" s="1"/>
  <c r="IL61" i="1"/>
  <c r="IK61" i="1"/>
  <c r="IJ61" i="1"/>
  <c r="IH61" i="1"/>
  <c r="IF61" i="1"/>
  <c r="IE61" i="1"/>
  <c r="ID61" i="1"/>
  <c r="HW61" i="1"/>
  <c r="HS61" i="1"/>
  <c r="HJ61" i="1" s="1"/>
  <c r="HG61" i="1" s="1" a="1"/>
  <c r="HG61" i="1" s="1"/>
  <c r="HR61" i="1"/>
  <c r="HQ61" i="1"/>
  <c r="HP61" i="1"/>
  <c r="HO61" i="1"/>
  <c r="HI61" i="1"/>
  <c r="HC61" i="1"/>
  <c r="HA61" i="1" a="1"/>
  <c r="HA61" i="1" s="1"/>
  <c r="GY61" i="1"/>
  <c r="GX61" i="1"/>
  <c r="GL61" i="1"/>
  <c r="GM61" i="1" s="1"/>
  <c r="GZ61" i="1" s="1"/>
  <c r="FR61" i="1"/>
  <c r="FS61" i="1" s="1"/>
  <c r="FI61" i="1"/>
  <c r="FO61" i="1" s="1"/>
  <c r="DT61" i="1"/>
  <c r="DJ61" i="1"/>
  <c r="DI61" i="1"/>
  <c r="DH61" i="1"/>
  <c r="CZ61" i="1"/>
  <c r="CY61" i="1" s="1"/>
  <c r="CV61" i="1" s="1"/>
  <c r="Z61" i="1" s="1"/>
  <c r="AI61" i="1" s="1"/>
  <c r="CX61" i="1"/>
  <c r="CW61" i="1"/>
  <c r="CT61" i="1"/>
  <c r="CS61" i="1" s="1"/>
  <c r="CQ61" i="1" s="1"/>
  <c r="DB61" i="1" s="1"/>
  <c r="CP61" i="1"/>
  <c r="DC61" i="1" s="1"/>
  <c r="AL61" i="1"/>
  <c r="OQ60" i="1"/>
  <c r="OL60" i="1"/>
  <c r="OK60" i="1"/>
  <c r="OJ60" i="1"/>
  <c r="OI60" i="1"/>
  <c r="OH60" i="1"/>
  <c r="OG60" i="1"/>
  <c r="NS60" i="1"/>
  <c r="NR60" i="1"/>
  <c r="NP60" i="1"/>
  <c r="NO60" i="1"/>
  <c r="NC60" i="1"/>
  <c r="NG60" i="1" s="1"/>
  <c r="MY60" i="1"/>
  <c r="MQ60" i="1"/>
  <c r="MP60" i="1"/>
  <c r="MK60" i="1"/>
  <c r="MJ60" i="1"/>
  <c r="ME60" i="1"/>
  <c r="MD60" i="1"/>
  <c r="LY60" i="1"/>
  <c r="LX60" i="1"/>
  <c r="LS60" i="1"/>
  <c r="LR60" i="1"/>
  <c r="LM60" i="1"/>
  <c r="LN60" i="1" s="1"/>
  <c r="LL60" i="1"/>
  <c r="LG60" i="1"/>
  <c r="LF60" i="1"/>
  <c r="LA60" i="1"/>
  <c r="KZ60" i="1"/>
  <c r="KU60" i="1"/>
  <c r="KT60" i="1"/>
  <c r="KO60" i="1"/>
  <c r="KN60" i="1"/>
  <c r="KC60" i="1"/>
  <c r="KB60" i="1"/>
  <c r="KA60" i="1"/>
  <c r="JZ60" i="1"/>
  <c r="JY60" i="1"/>
  <c r="JW60" i="1"/>
  <c r="JV60" i="1"/>
  <c r="JU60" i="1"/>
  <c r="JT60" i="1"/>
  <c r="JR60" i="1"/>
  <c r="JQ60" i="1"/>
  <c r="JP60" i="1"/>
  <c r="JO60" i="1"/>
  <c r="JI60" i="1" s="1"/>
  <c r="JN60" i="1"/>
  <c r="JM60" i="1"/>
  <c r="JL60" i="1"/>
  <c r="JJ60" i="1"/>
  <c r="JH60" i="1"/>
  <c r="JG60" i="1"/>
  <c r="JF60" i="1"/>
  <c r="JA60" i="1"/>
  <c r="IZ60" i="1"/>
  <c r="IY60" i="1"/>
  <c r="IX60" i="1"/>
  <c r="IW60" i="1"/>
  <c r="IU60" i="1"/>
  <c r="IT60" i="1"/>
  <c r="IS60" i="1"/>
  <c r="IR60" i="1"/>
  <c r="IP60" i="1"/>
  <c r="IO60" i="1"/>
  <c r="IN60" i="1"/>
  <c r="IM60" i="1"/>
  <c r="IG60" i="1" s="1"/>
  <c r="IL60" i="1"/>
  <c r="IK60" i="1"/>
  <c r="IJ60" i="1"/>
  <c r="IH60" i="1"/>
  <c r="IF60" i="1"/>
  <c r="IE60" i="1"/>
  <c r="ID60" i="1"/>
  <c r="HW60" i="1"/>
  <c r="HS60" i="1"/>
  <c r="HJ60" i="1" s="1"/>
  <c r="HG60" i="1" s="1" a="1"/>
  <c r="HG60" i="1" s="1"/>
  <c r="HR60" i="1"/>
  <c r="HQ60" i="1"/>
  <c r="HP60" i="1"/>
  <c r="HO60" i="1"/>
  <c r="HI60" i="1"/>
  <c r="HC60" i="1"/>
  <c r="HA60" i="1" a="1"/>
  <c r="HA60" i="1" s="1"/>
  <c r="GY60" i="1"/>
  <c r="GX60" i="1"/>
  <c r="GL60" i="1"/>
  <c r="GM60" i="1" s="1"/>
  <c r="GZ60" i="1" s="1"/>
  <c r="FR60" i="1"/>
  <c r="FI60" i="1"/>
  <c r="FO60" i="1" s="1"/>
  <c r="DT60" i="1"/>
  <c r="DJ60" i="1"/>
  <c r="DI60" i="1"/>
  <c r="DH60" i="1"/>
  <c r="CZ60" i="1"/>
  <c r="CY60" i="1" s="1"/>
  <c r="CV60" i="1" s="1"/>
  <c r="Z60" i="1" s="1"/>
  <c r="AI60" i="1" s="1"/>
  <c r="CX60" i="1"/>
  <c r="CW60" i="1"/>
  <c r="CT60" i="1"/>
  <c r="CS60" i="1" s="1"/>
  <c r="CQ60" i="1" s="1"/>
  <c r="CP60" i="1"/>
  <c r="DC60" i="1" s="1"/>
  <c r="AL60" i="1"/>
  <c r="OQ59" i="1"/>
  <c r="OL59" i="1"/>
  <c r="OK59" i="1"/>
  <c r="OJ59" i="1"/>
  <c r="OI59" i="1"/>
  <c r="OH59" i="1"/>
  <c r="OG59" i="1"/>
  <c r="NS59" i="1"/>
  <c r="NR59" i="1"/>
  <c r="NT59" i="1" s="1"/>
  <c r="NP59" i="1"/>
  <c r="NO59" i="1"/>
  <c r="NC59" i="1"/>
  <c r="MY59" i="1"/>
  <c r="MQ59" i="1"/>
  <c r="MP59" i="1"/>
  <c r="MR59" i="1" s="1"/>
  <c r="MK59" i="1"/>
  <c r="MJ59" i="1"/>
  <c r="ME59" i="1"/>
  <c r="MD59" i="1"/>
  <c r="LY59" i="1"/>
  <c r="LX59" i="1"/>
  <c r="LS59" i="1"/>
  <c r="LR59" i="1"/>
  <c r="LM59" i="1"/>
  <c r="LL59" i="1"/>
  <c r="LG59" i="1"/>
  <c r="LF59" i="1"/>
  <c r="LA59" i="1"/>
  <c r="KZ59" i="1"/>
  <c r="KU59" i="1"/>
  <c r="KT59" i="1"/>
  <c r="KO59" i="1"/>
  <c r="KN59" i="1"/>
  <c r="KC59" i="1"/>
  <c r="KB59" i="1"/>
  <c r="KA59" i="1"/>
  <c r="JZ59" i="1"/>
  <c r="JY59" i="1"/>
  <c r="JW59" i="1"/>
  <c r="JV59" i="1"/>
  <c r="JU59" i="1"/>
  <c r="JT59" i="1"/>
  <c r="JR59" i="1"/>
  <c r="JQ59" i="1"/>
  <c r="JP59" i="1"/>
  <c r="JO59" i="1"/>
  <c r="JN59" i="1"/>
  <c r="JM59" i="1"/>
  <c r="JL59" i="1"/>
  <c r="JJ59" i="1"/>
  <c r="JH59" i="1"/>
  <c r="JG59" i="1"/>
  <c r="JF59" i="1"/>
  <c r="JA59" i="1"/>
  <c r="IZ59" i="1"/>
  <c r="IY59" i="1"/>
  <c r="IX59" i="1"/>
  <c r="IW59" i="1"/>
  <c r="IU59" i="1"/>
  <c r="IT59" i="1"/>
  <c r="IS59" i="1"/>
  <c r="IR59" i="1"/>
  <c r="IP59" i="1"/>
  <c r="IO59" i="1"/>
  <c r="IN59" i="1"/>
  <c r="IM59" i="1"/>
  <c r="IL59" i="1"/>
  <c r="IK59" i="1"/>
  <c r="IJ59" i="1"/>
  <c r="IH59" i="1"/>
  <c r="IF59" i="1"/>
  <c r="IE59" i="1"/>
  <c r="ID59" i="1"/>
  <c r="HW59" i="1"/>
  <c r="HS59" i="1"/>
  <c r="HJ59" i="1" s="1"/>
  <c r="HG59" i="1" s="1" a="1"/>
  <c r="HG59" i="1" s="1"/>
  <c r="HR59" i="1"/>
  <c r="HQ59" i="1"/>
  <c r="HP59" i="1"/>
  <c r="HO59" i="1"/>
  <c r="HI59" i="1"/>
  <c r="HC59" i="1"/>
  <c r="HA59" i="1" a="1"/>
  <c r="HA59" i="1" s="1"/>
  <c r="GY59" i="1"/>
  <c r="GX59" i="1"/>
  <c r="GL59" i="1"/>
  <c r="GM59" i="1" s="1"/>
  <c r="GZ59" i="1" s="1"/>
  <c r="FR59" i="1"/>
  <c r="FI59" i="1"/>
  <c r="FO59" i="1" s="1"/>
  <c r="DT59" i="1"/>
  <c r="DJ59" i="1"/>
  <c r="DI59" i="1"/>
  <c r="DH59" i="1"/>
  <c r="CZ59" i="1"/>
  <c r="CY59" i="1" s="1"/>
  <c r="CV59" i="1" s="1"/>
  <c r="Z59" i="1" s="1"/>
  <c r="AI59" i="1" s="1"/>
  <c r="CX59" i="1"/>
  <c r="CW59" i="1"/>
  <c r="CT59" i="1"/>
  <c r="CS59" i="1" s="1"/>
  <c r="CQ59" i="1" s="1"/>
  <c r="CP59" i="1"/>
  <c r="DC59" i="1" s="1"/>
  <c r="AL59" i="1"/>
  <c r="OQ58" i="1"/>
  <c r="OL58" i="1"/>
  <c r="OK58" i="1"/>
  <c r="ON58" i="1" s="1"/>
  <c r="OJ58" i="1"/>
  <c r="OI58" i="1"/>
  <c r="OH58" i="1"/>
  <c r="OG58" i="1"/>
  <c r="NS58" i="1"/>
  <c r="NR58" i="1"/>
  <c r="NP58" i="1"/>
  <c r="NO58" i="1"/>
  <c r="NC58" i="1"/>
  <c r="MY58" i="1"/>
  <c r="MQ58" i="1"/>
  <c r="MP58" i="1"/>
  <c r="MK58" i="1"/>
  <c r="MJ58" i="1"/>
  <c r="ME58" i="1"/>
  <c r="MD58" i="1"/>
  <c r="LY58" i="1"/>
  <c r="LX58" i="1"/>
  <c r="LS58" i="1"/>
  <c r="LR58" i="1"/>
  <c r="LM58" i="1"/>
  <c r="LL58" i="1"/>
  <c r="LG58" i="1"/>
  <c r="LF58" i="1"/>
  <c r="LA58" i="1"/>
  <c r="KZ58" i="1"/>
  <c r="KU58" i="1"/>
  <c r="KT58" i="1"/>
  <c r="KO58" i="1"/>
  <c r="KN58" i="1"/>
  <c r="KC58" i="1"/>
  <c r="KB58" i="1"/>
  <c r="KA58" i="1"/>
  <c r="JZ58" i="1"/>
  <c r="JY58" i="1"/>
  <c r="JW58" i="1"/>
  <c r="JV58" i="1"/>
  <c r="JU58" i="1"/>
  <c r="JT58" i="1"/>
  <c r="JR58" i="1"/>
  <c r="JQ58" i="1"/>
  <c r="JP58" i="1"/>
  <c r="JO58" i="1"/>
  <c r="JK58" i="1" s="1"/>
  <c r="JC58" i="1" s="1"/>
  <c r="JD58" i="1" s="1"/>
  <c r="KI58" i="1" s="1"/>
  <c r="JN58" i="1"/>
  <c r="JM58" i="1"/>
  <c r="JL58" i="1"/>
  <c r="JJ58" i="1"/>
  <c r="JH58" i="1"/>
  <c r="JG58" i="1"/>
  <c r="JF58" i="1"/>
  <c r="JE58" i="1"/>
  <c r="JA58" i="1"/>
  <c r="IZ58" i="1"/>
  <c r="IY58" i="1"/>
  <c r="IX58" i="1"/>
  <c r="IW58" i="1"/>
  <c r="IU58" i="1"/>
  <c r="IT58" i="1"/>
  <c r="IS58" i="1"/>
  <c r="IR58" i="1"/>
  <c r="IP58" i="1"/>
  <c r="IO58" i="1"/>
  <c r="IN58" i="1"/>
  <c r="IM58" i="1"/>
  <c r="IG58" i="1" s="1"/>
  <c r="IL58" i="1"/>
  <c r="IK58" i="1"/>
  <c r="IJ58" i="1"/>
  <c r="IH58" i="1"/>
  <c r="IF58" i="1"/>
  <c r="IE58" i="1"/>
  <c r="ID58" i="1"/>
  <c r="HW58" i="1"/>
  <c r="HS58" i="1"/>
  <c r="HJ58" i="1" s="1"/>
  <c r="HG58" i="1" s="1" a="1"/>
  <c r="HG58" i="1" s="1"/>
  <c r="HR58" i="1"/>
  <c r="HQ58" i="1"/>
  <c r="HP58" i="1"/>
  <c r="HO58" i="1"/>
  <c r="HI58" i="1"/>
  <c r="HC58" i="1"/>
  <c r="HA58" i="1" a="1"/>
  <c r="HA58" i="1" s="1"/>
  <c r="GY58" i="1"/>
  <c r="GX58" i="1"/>
  <c r="GL58" i="1"/>
  <c r="GM58" i="1" s="1"/>
  <c r="GZ58" i="1" s="1"/>
  <c r="FR58" i="1"/>
  <c r="FS58" i="1" s="1"/>
  <c r="FI58" i="1"/>
  <c r="FO58" i="1" s="1"/>
  <c r="DT58" i="1"/>
  <c r="DJ58" i="1"/>
  <c r="DI58" i="1"/>
  <c r="DH58" i="1"/>
  <c r="CZ58" i="1"/>
  <c r="CY58" i="1" s="1"/>
  <c r="CV58" i="1" s="1"/>
  <c r="Z58" i="1" s="1"/>
  <c r="AI58" i="1" s="1"/>
  <c r="CX58" i="1"/>
  <c r="CW58" i="1"/>
  <c r="CT58" i="1"/>
  <c r="CS58" i="1" s="1"/>
  <c r="CQ58" i="1" s="1"/>
  <c r="DB58" i="1" s="1"/>
  <c r="CP58" i="1"/>
  <c r="DC58" i="1" s="1"/>
  <c r="AL58" i="1"/>
  <c r="OQ57" i="1"/>
  <c r="OL57" i="1"/>
  <c r="OK57" i="1"/>
  <c r="OJ57" i="1"/>
  <c r="OI57" i="1"/>
  <c r="OH57" i="1"/>
  <c r="OG57" i="1"/>
  <c r="NS57" i="1"/>
  <c r="NR57" i="1"/>
  <c r="NP57" i="1"/>
  <c r="NO57" i="1"/>
  <c r="NC57" i="1"/>
  <c r="MY57" i="1"/>
  <c r="MQ57" i="1"/>
  <c r="MP57" i="1"/>
  <c r="MK57" i="1"/>
  <c r="MJ57" i="1"/>
  <c r="ME57" i="1"/>
  <c r="MD57" i="1"/>
  <c r="LY57" i="1"/>
  <c r="LX57" i="1"/>
  <c r="LS57" i="1"/>
  <c r="LR57" i="1"/>
  <c r="LM57" i="1"/>
  <c r="LL57" i="1"/>
  <c r="LG57" i="1"/>
  <c r="LF57" i="1"/>
  <c r="LA57" i="1"/>
  <c r="KZ57" i="1"/>
  <c r="KU57" i="1"/>
  <c r="KT57" i="1"/>
  <c r="KO57" i="1"/>
  <c r="KN57" i="1"/>
  <c r="KC57" i="1"/>
  <c r="KB57" i="1"/>
  <c r="KA57" i="1"/>
  <c r="JZ57" i="1"/>
  <c r="JY57" i="1"/>
  <c r="JW57" i="1"/>
  <c r="JV57" i="1"/>
  <c r="JU57" i="1"/>
  <c r="JT57" i="1"/>
  <c r="JR57" i="1"/>
  <c r="JQ57" i="1"/>
  <c r="JP57" i="1"/>
  <c r="JO57" i="1"/>
  <c r="JN57" i="1"/>
  <c r="JM57" i="1"/>
  <c r="JL57" i="1"/>
  <c r="JJ57" i="1"/>
  <c r="JH57" i="1"/>
  <c r="JG57" i="1"/>
  <c r="JF57" i="1"/>
  <c r="JA57" i="1"/>
  <c r="IZ57" i="1"/>
  <c r="IY57" i="1"/>
  <c r="IX57" i="1"/>
  <c r="IW57" i="1"/>
  <c r="IU57" i="1"/>
  <c r="IT57" i="1"/>
  <c r="IS57" i="1"/>
  <c r="IR57" i="1"/>
  <c r="IP57" i="1"/>
  <c r="IO57" i="1"/>
  <c r="IN57" i="1"/>
  <c r="IM57" i="1"/>
  <c r="II57" i="1" s="1"/>
  <c r="IA57" i="1" s="1"/>
  <c r="IB57" i="1" s="1"/>
  <c r="KF57" i="1" s="1"/>
  <c r="IL57" i="1"/>
  <c r="IK57" i="1"/>
  <c r="IJ57" i="1"/>
  <c r="IH57" i="1"/>
  <c r="IF57" i="1"/>
  <c r="IE57" i="1"/>
  <c r="ID57" i="1"/>
  <c r="HW57" i="1"/>
  <c r="HS57" i="1"/>
  <c r="HJ57" i="1" s="1"/>
  <c r="HG57" i="1" s="1" a="1"/>
  <c r="HG57" i="1" s="1"/>
  <c r="HR57" i="1"/>
  <c r="HQ57" i="1"/>
  <c r="HP57" i="1"/>
  <c r="HO57" i="1"/>
  <c r="HI57" i="1"/>
  <c r="HC57" i="1"/>
  <c r="HA57" i="1" a="1"/>
  <c r="HA57" i="1" s="1"/>
  <c r="GY57" i="1"/>
  <c r="GX57" i="1"/>
  <c r="GL57" i="1"/>
  <c r="GM57" i="1" s="1"/>
  <c r="GZ57" i="1" s="1"/>
  <c r="FR57" i="1"/>
  <c r="FS57" i="1" s="1"/>
  <c r="FI57" i="1"/>
  <c r="FO57" i="1" s="1"/>
  <c r="DT57" i="1"/>
  <c r="DJ57" i="1"/>
  <c r="DI57" i="1"/>
  <c r="DH57" i="1"/>
  <c r="CZ57" i="1"/>
  <c r="CY57" i="1" s="1"/>
  <c r="CV57" i="1" s="1"/>
  <c r="Z57" i="1" s="1"/>
  <c r="AI57" i="1" s="1"/>
  <c r="CX57" i="1"/>
  <c r="CW57" i="1"/>
  <c r="CT57" i="1"/>
  <c r="CS57" i="1" s="1"/>
  <c r="CQ57" i="1" s="1"/>
  <c r="CP57" i="1"/>
  <c r="DC57" i="1" s="1"/>
  <c r="AL57" i="1"/>
  <c r="OQ56" i="1"/>
  <c r="OL56" i="1"/>
  <c r="OK56" i="1"/>
  <c r="OJ56" i="1"/>
  <c r="OI56" i="1"/>
  <c r="OH56" i="1"/>
  <c r="OG56" i="1"/>
  <c r="NS56" i="1"/>
  <c r="NR56" i="1"/>
  <c r="NP56" i="1"/>
  <c r="NO56" i="1"/>
  <c r="NC56" i="1"/>
  <c r="MY56" i="1"/>
  <c r="MQ56" i="1"/>
  <c r="MP56" i="1"/>
  <c r="MK56" i="1"/>
  <c r="MJ56" i="1"/>
  <c r="ME56" i="1"/>
  <c r="MD56" i="1"/>
  <c r="LY56" i="1"/>
  <c r="LX56" i="1"/>
  <c r="LS56" i="1"/>
  <c r="LR56" i="1"/>
  <c r="LM56" i="1"/>
  <c r="LL56" i="1"/>
  <c r="LG56" i="1"/>
  <c r="LF56" i="1"/>
  <c r="LA56" i="1"/>
  <c r="KZ56" i="1"/>
  <c r="KU56" i="1"/>
  <c r="KT56" i="1"/>
  <c r="KO56" i="1"/>
  <c r="KN56" i="1"/>
  <c r="KC56" i="1"/>
  <c r="KB56" i="1"/>
  <c r="KA56" i="1"/>
  <c r="JZ56" i="1"/>
  <c r="JY56" i="1"/>
  <c r="JW56" i="1"/>
  <c r="JV56" i="1"/>
  <c r="JU56" i="1"/>
  <c r="JT56" i="1"/>
  <c r="JR56" i="1"/>
  <c r="JQ56" i="1"/>
  <c r="JP56" i="1"/>
  <c r="JO56" i="1"/>
  <c r="JN56" i="1"/>
  <c r="JM56" i="1"/>
  <c r="JL56" i="1"/>
  <c r="JJ56" i="1"/>
  <c r="JH56" i="1"/>
  <c r="JG56" i="1"/>
  <c r="JF56" i="1"/>
  <c r="JA56" i="1"/>
  <c r="IZ56" i="1"/>
  <c r="IY56" i="1"/>
  <c r="IX56" i="1"/>
  <c r="IW56" i="1"/>
  <c r="IU56" i="1"/>
  <c r="IT56" i="1"/>
  <c r="IS56" i="1"/>
  <c r="IR56" i="1"/>
  <c r="IP56" i="1"/>
  <c r="IO56" i="1"/>
  <c r="IN56" i="1"/>
  <c r="IM56" i="1"/>
  <c r="IG56" i="1" s="1"/>
  <c r="IL56" i="1"/>
  <c r="IK56" i="1"/>
  <c r="IJ56" i="1"/>
  <c r="IH56" i="1"/>
  <c r="IF56" i="1"/>
  <c r="IE56" i="1"/>
  <c r="ID56" i="1"/>
  <c r="HW56" i="1"/>
  <c r="HS56" i="1"/>
  <c r="HJ56" i="1" s="1"/>
  <c r="HG56" i="1" s="1" a="1"/>
  <c r="HG56" i="1" s="1"/>
  <c r="HR56" i="1"/>
  <c r="HQ56" i="1"/>
  <c r="HP56" i="1"/>
  <c r="HO56" i="1"/>
  <c r="HI56" i="1"/>
  <c r="HC56" i="1"/>
  <c r="HA56" i="1" a="1"/>
  <c r="HA56" i="1" s="1"/>
  <c r="GY56" i="1"/>
  <c r="GX56" i="1"/>
  <c r="GL56" i="1"/>
  <c r="GM56" i="1" s="1"/>
  <c r="GZ56" i="1" s="1"/>
  <c r="FR56" i="1"/>
  <c r="FS56" i="1" s="1"/>
  <c r="FT56" i="1" s="1"/>
  <c r="FU56" i="1" s="1"/>
  <c r="FV56" i="1" s="1"/>
  <c r="ES56" i="1" s="1"/>
  <c r="FI56" i="1"/>
  <c r="FO56" i="1" s="1"/>
  <c r="DT56" i="1"/>
  <c r="DJ56" i="1"/>
  <c r="DI56" i="1"/>
  <c r="DH56" i="1"/>
  <c r="CZ56" i="1"/>
  <c r="CY56" i="1" s="1"/>
  <c r="CV56" i="1" s="1"/>
  <c r="Z56" i="1" s="1"/>
  <c r="CX56" i="1"/>
  <c r="CW56" i="1"/>
  <c r="CT56" i="1"/>
  <c r="CS56" i="1" s="1"/>
  <c r="CQ56" i="1" s="1"/>
  <c r="DB56" i="1" s="1"/>
  <c r="CP56" i="1"/>
  <c r="DC56" i="1" s="1"/>
  <c r="AL56" i="1"/>
  <c r="AI56" i="1"/>
  <c r="OQ55" i="1"/>
  <c r="OL55" i="1"/>
  <c r="OK55" i="1"/>
  <c r="OJ55" i="1"/>
  <c r="OI55" i="1"/>
  <c r="OH55" i="1"/>
  <c r="OG55" i="1"/>
  <c r="NS55" i="1"/>
  <c r="NR55" i="1"/>
  <c r="NP55" i="1"/>
  <c r="NO55" i="1"/>
  <c r="NC55" i="1"/>
  <c r="MY55" i="1"/>
  <c r="MQ55" i="1"/>
  <c r="MP55" i="1"/>
  <c r="MK55" i="1"/>
  <c r="MJ55" i="1"/>
  <c r="ME55" i="1"/>
  <c r="MD55" i="1"/>
  <c r="LY55" i="1"/>
  <c r="LX55" i="1"/>
  <c r="LS55" i="1"/>
  <c r="LR55" i="1"/>
  <c r="LM55" i="1"/>
  <c r="LL55" i="1"/>
  <c r="LG55" i="1"/>
  <c r="LF55" i="1"/>
  <c r="LA55" i="1"/>
  <c r="KZ55" i="1"/>
  <c r="KU55" i="1"/>
  <c r="KT55" i="1"/>
  <c r="KO55" i="1"/>
  <c r="KN55" i="1"/>
  <c r="KC55" i="1"/>
  <c r="KB55" i="1"/>
  <c r="KA55" i="1"/>
  <c r="JZ55" i="1"/>
  <c r="JY55" i="1"/>
  <c r="JW55" i="1"/>
  <c r="JV55" i="1"/>
  <c r="JU55" i="1"/>
  <c r="JT55" i="1"/>
  <c r="JR55" i="1"/>
  <c r="JQ55" i="1"/>
  <c r="JP55" i="1"/>
  <c r="JO55" i="1"/>
  <c r="JN55" i="1"/>
  <c r="JM55" i="1"/>
  <c r="JL55" i="1"/>
  <c r="JJ55" i="1"/>
  <c r="JH55" i="1"/>
  <c r="JG55" i="1"/>
  <c r="JF55" i="1"/>
  <c r="JA55" i="1"/>
  <c r="IZ55" i="1"/>
  <c r="IY55" i="1"/>
  <c r="IX55" i="1"/>
  <c r="IW55" i="1"/>
  <c r="IU55" i="1"/>
  <c r="IT55" i="1"/>
  <c r="IS55" i="1"/>
  <c r="IR55" i="1"/>
  <c r="IP55" i="1"/>
  <c r="IO55" i="1"/>
  <c r="IN55" i="1"/>
  <c r="IM55" i="1"/>
  <c r="IG55" i="1" s="1"/>
  <c r="IL55" i="1"/>
  <c r="IK55" i="1"/>
  <c r="IJ55" i="1"/>
  <c r="IH55" i="1"/>
  <c r="IF55" i="1"/>
  <c r="IE55" i="1"/>
  <c r="ID55" i="1"/>
  <c r="HW55" i="1"/>
  <c r="HS55" i="1"/>
  <c r="HJ55" i="1" s="1"/>
  <c r="HG55" i="1" s="1" a="1"/>
  <c r="HG55" i="1" s="1"/>
  <c r="HR55" i="1"/>
  <c r="HQ55" i="1"/>
  <c r="HP55" i="1"/>
  <c r="HO55" i="1"/>
  <c r="HI55" i="1"/>
  <c r="HC55" i="1"/>
  <c r="HA55" i="1" a="1"/>
  <c r="HA55" i="1" s="1"/>
  <c r="GY55" i="1"/>
  <c r="GX55" i="1"/>
  <c r="GL55" i="1"/>
  <c r="GM55" i="1" s="1"/>
  <c r="GZ55" i="1" s="1"/>
  <c r="FR55" i="1"/>
  <c r="FS55" i="1" s="1"/>
  <c r="FT55" i="1" s="1"/>
  <c r="FU55" i="1" s="1"/>
  <c r="FV55" i="1" s="1"/>
  <c r="ES55" i="1" s="1"/>
  <c r="FI55" i="1"/>
  <c r="FO55" i="1" s="1"/>
  <c r="DT55" i="1"/>
  <c r="DJ55" i="1"/>
  <c r="DI55" i="1"/>
  <c r="DH55" i="1"/>
  <c r="CZ55" i="1"/>
  <c r="CY55" i="1" s="1"/>
  <c r="CV55" i="1" s="1"/>
  <c r="Z55" i="1" s="1"/>
  <c r="CX55" i="1"/>
  <c r="CW55" i="1"/>
  <c r="CT55" i="1"/>
  <c r="CS55" i="1" s="1"/>
  <c r="CQ55" i="1" s="1"/>
  <c r="DB55" i="1" s="1"/>
  <c r="CP55" i="1"/>
  <c r="DC55" i="1" s="1"/>
  <c r="AL55" i="1"/>
  <c r="AI55" i="1"/>
  <c r="OQ54" i="1"/>
  <c r="OL54" i="1"/>
  <c r="OK54" i="1"/>
  <c r="OJ54" i="1"/>
  <c r="OI54" i="1"/>
  <c r="OH54" i="1"/>
  <c r="OG54" i="1"/>
  <c r="NS54" i="1"/>
  <c r="NR54" i="1"/>
  <c r="NP54" i="1"/>
  <c r="NO54" i="1"/>
  <c r="NC54" i="1"/>
  <c r="MY54" i="1"/>
  <c r="MQ54" i="1"/>
  <c r="MP54" i="1"/>
  <c r="MK54" i="1"/>
  <c r="MJ54" i="1"/>
  <c r="ME54" i="1"/>
  <c r="MD54" i="1"/>
  <c r="LY54" i="1"/>
  <c r="LX54" i="1"/>
  <c r="LS54" i="1"/>
  <c r="LR54" i="1"/>
  <c r="LM54" i="1"/>
  <c r="LL54" i="1"/>
  <c r="LG54" i="1"/>
  <c r="LF54" i="1"/>
  <c r="LH54" i="1" s="1"/>
  <c r="LA54" i="1"/>
  <c r="KZ54" i="1"/>
  <c r="KU54" i="1"/>
  <c r="KT54" i="1"/>
  <c r="KO54" i="1"/>
  <c r="KN54" i="1"/>
  <c r="KC54" i="1"/>
  <c r="KB54" i="1"/>
  <c r="KA54" i="1"/>
  <c r="JZ54" i="1"/>
  <c r="JY54" i="1"/>
  <c r="JW54" i="1"/>
  <c r="JV54" i="1"/>
  <c r="JU54" i="1"/>
  <c r="JT54" i="1"/>
  <c r="JR54" i="1"/>
  <c r="JQ54" i="1"/>
  <c r="JP54" i="1"/>
  <c r="JO54" i="1"/>
  <c r="JK54" i="1" s="1"/>
  <c r="JN54" i="1"/>
  <c r="JM54" i="1"/>
  <c r="JL54" i="1"/>
  <c r="JJ54" i="1"/>
  <c r="JH54" i="1"/>
  <c r="JG54" i="1"/>
  <c r="JF54" i="1"/>
  <c r="JA54" i="1"/>
  <c r="IZ54" i="1"/>
  <c r="IY54" i="1"/>
  <c r="IX54" i="1"/>
  <c r="IW54" i="1"/>
  <c r="IU54" i="1"/>
  <c r="IT54" i="1"/>
  <c r="IS54" i="1"/>
  <c r="IR54" i="1"/>
  <c r="IP54" i="1"/>
  <c r="IO54" i="1"/>
  <c r="IN54" i="1"/>
  <c r="IM54" i="1"/>
  <c r="IL54" i="1"/>
  <c r="IK54" i="1"/>
  <c r="IJ54" i="1"/>
  <c r="IH54" i="1"/>
  <c r="IF54" i="1"/>
  <c r="IE54" i="1"/>
  <c r="ID54" i="1"/>
  <c r="HW54" i="1"/>
  <c r="HS54" i="1"/>
  <c r="HJ54" i="1" s="1"/>
  <c r="HG54" i="1" s="1" a="1"/>
  <c r="HG54" i="1" s="1"/>
  <c r="HR54" i="1"/>
  <c r="HQ54" i="1"/>
  <c r="HP54" i="1"/>
  <c r="HO54" i="1"/>
  <c r="HI54" i="1"/>
  <c r="HC54" i="1"/>
  <c r="HA54" i="1" a="1"/>
  <c r="HA54" i="1" s="1"/>
  <c r="GY54" i="1"/>
  <c r="GX54" i="1"/>
  <c r="GL54" i="1"/>
  <c r="GM54" i="1" s="1"/>
  <c r="GZ54" i="1" s="1"/>
  <c r="FR54" i="1"/>
  <c r="FS54" i="1" s="1"/>
  <c r="FT54" i="1" s="1"/>
  <c r="FU54" i="1" s="1"/>
  <c r="FV54" i="1" s="1"/>
  <c r="ES54" i="1" s="1"/>
  <c r="FI54" i="1"/>
  <c r="FO54" i="1" s="1"/>
  <c r="DT54" i="1"/>
  <c r="DJ54" i="1"/>
  <c r="DI54" i="1"/>
  <c r="DH54" i="1"/>
  <c r="CZ54" i="1"/>
  <c r="CY54" i="1" s="1"/>
  <c r="CV54" i="1" s="1"/>
  <c r="Z54" i="1" s="1"/>
  <c r="AI54" i="1" s="1"/>
  <c r="CX54" i="1"/>
  <c r="CW54" i="1"/>
  <c r="CT54" i="1"/>
  <c r="CS54" i="1" s="1"/>
  <c r="CQ54" i="1" s="1"/>
  <c r="DB54" i="1" s="1"/>
  <c r="CP54" i="1"/>
  <c r="DC54" i="1" s="1"/>
  <c r="AL54" i="1"/>
  <c r="OQ53" i="1"/>
  <c r="OL53" i="1"/>
  <c r="OK53" i="1"/>
  <c r="OJ53" i="1"/>
  <c r="OI53" i="1"/>
  <c r="OH53" i="1"/>
  <c r="OG53" i="1"/>
  <c r="NS53" i="1"/>
  <c r="NR53" i="1"/>
  <c r="NP53" i="1"/>
  <c r="NO53" i="1"/>
  <c r="NC53" i="1"/>
  <c r="MY53" i="1"/>
  <c r="MQ53" i="1"/>
  <c r="MP53" i="1"/>
  <c r="MK53" i="1"/>
  <c r="MJ53" i="1"/>
  <c r="ME53" i="1"/>
  <c r="MD53" i="1"/>
  <c r="LY53" i="1"/>
  <c r="LX53" i="1"/>
  <c r="LS53" i="1"/>
  <c r="LR53" i="1"/>
  <c r="LM53" i="1"/>
  <c r="LL53" i="1"/>
  <c r="LG53" i="1"/>
  <c r="LF53" i="1"/>
  <c r="LA53" i="1"/>
  <c r="KZ53" i="1"/>
  <c r="KU53" i="1"/>
  <c r="KT53" i="1"/>
  <c r="KO53" i="1"/>
  <c r="KN53" i="1"/>
  <c r="KC53" i="1"/>
  <c r="KB53" i="1"/>
  <c r="KA53" i="1"/>
  <c r="JZ53" i="1"/>
  <c r="JY53" i="1"/>
  <c r="JW53" i="1"/>
  <c r="JV53" i="1"/>
  <c r="JU53" i="1"/>
  <c r="JT53" i="1"/>
  <c r="JR53" i="1"/>
  <c r="JQ53" i="1"/>
  <c r="JP53" i="1"/>
  <c r="JO53" i="1"/>
  <c r="JK53" i="1" s="1"/>
  <c r="JE53" i="1" s="1"/>
  <c r="JN53" i="1"/>
  <c r="JM53" i="1"/>
  <c r="JL53" i="1"/>
  <c r="JJ53" i="1"/>
  <c r="JH53" i="1"/>
  <c r="JG53" i="1"/>
  <c r="JF53" i="1"/>
  <c r="JA53" i="1"/>
  <c r="IZ53" i="1"/>
  <c r="IY53" i="1"/>
  <c r="IX53" i="1"/>
  <c r="IW53" i="1"/>
  <c r="IU53" i="1"/>
  <c r="IT53" i="1"/>
  <c r="IS53" i="1"/>
  <c r="IR53" i="1"/>
  <c r="IP53" i="1"/>
  <c r="IO53" i="1"/>
  <c r="IN53" i="1"/>
  <c r="IM53" i="1"/>
  <c r="II53" i="1" s="1"/>
  <c r="IA53" i="1" s="1"/>
  <c r="IB53" i="1" s="1"/>
  <c r="KF53" i="1" s="1"/>
  <c r="IL53" i="1"/>
  <c r="IK53" i="1"/>
  <c r="IJ53" i="1"/>
  <c r="IH53" i="1"/>
  <c r="IF53" i="1"/>
  <c r="IE53" i="1"/>
  <c r="ID53" i="1"/>
  <c r="HW53" i="1"/>
  <c r="HS53" i="1"/>
  <c r="HJ53" i="1" s="1"/>
  <c r="HG53" i="1" s="1" a="1"/>
  <c r="HG53" i="1" s="1"/>
  <c r="HR53" i="1"/>
  <c r="HQ53" i="1"/>
  <c r="HP53" i="1"/>
  <c r="HO53" i="1"/>
  <c r="HI53" i="1"/>
  <c r="HC53" i="1"/>
  <c r="HA53" i="1" a="1"/>
  <c r="HA53" i="1" s="1"/>
  <c r="GY53" i="1"/>
  <c r="GX53" i="1"/>
  <c r="GL53" i="1"/>
  <c r="GM53" i="1" s="1"/>
  <c r="GZ53" i="1" s="1"/>
  <c r="FR53" i="1"/>
  <c r="FS53" i="1" s="1"/>
  <c r="FI53" i="1"/>
  <c r="FO53" i="1" s="1"/>
  <c r="DT53" i="1"/>
  <c r="DJ53" i="1"/>
  <c r="DI53" i="1"/>
  <c r="DH53" i="1"/>
  <c r="CZ53" i="1"/>
  <c r="CY53" i="1" s="1"/>
  <c r="CV53" i="1" s="1"/>
  <c r="Z53" i="1" s="1"/>
  <c r="AI53" i="1" s="1"/>
  <c r="CX53" i="1"/>
  <c r="CW53" i="1"/>
  <c r="CT53" i="1"/>
  <c r="CS53" i="1" s="1"/>
  <c r="CQ53" i="1" s="1"/>
  <c r="DB53" i="1" s="1"/>
  <c r="CP53" i="1"/>
  <c r="AL53" i="1"/>
  <c r="OQ52" i="1"/>
  <c r="OL52" i="1"/>
  <c r="OK52" i="1"/>
  <c r="OJ52" i="1"/>
  <c r="OI52" i="1"/>
  <c r="OH52" i="1"/>
  <c r="OG52" i="1"/>
  <c r="OM52" i="1" s="1"/>
  <c r="NS52" i="1"/>
  <c r="NR52" i="1"/>
  <c r="NP52" i="1"/>
  <c r="NO52" i="1"/>
  <c r="NC52" i="1"/>
  <c r="MY52" i="1"/>
  <c r="MQ52" i="1"/>
  <c r="MP52" i="1"/>
  <c r="MK52" i="1"/>
  <c r="MJ52" i="1"/>
  <c r="ME52" i="1"/>
  <c r="MD52" i="1"/>
  <c r="LY52" i="1"/>
  <c r="LX52" i="1"/>
  <c r="LS52" i="1"/>
  <c r="LR52" i="1"/>
  <c r="LM52" i="1"/>
  <c r="LL52" i="1"/>
  <c r="LN52" i="1" s="1"/>
  <c r="LG52" i="1"/>
  <c r="LF52" i="1"/>
  <c r="LA52" i="1"/>
  <c r="KZ52" i="1"/>
  <c r="KU52" i="1"/>
  <c r="KT52" i="1"/>
  <c r="KO52" i="1"/>
  <c r="KN52" i="1"/>
  <c r="KC52" i="1"/>
  <c r="KB52" i="1"/>
  <c r="KA52" i="1"/>
  <c r="JZ52" i="1"/>
  <c r="JY52" i="1"/>
  <c r="JW52" i="1"/>
  <c r="JV52" i="1"/>
  <c r="JU52" i="1"/>
  <c r="JT52" i="1"/>
  <c r="JR52" i="1"/>
  <c r="JQ52" i="1"/>
  <c r="JP52" i="1"/>
  <c r="JO52" i="1"/>
  <c r="JK52" i="1" s="1"/>
  <c r="JC52" i="1" s="1"/>
  <c r="JD52" i="1" s="1"/>
  <c r="KI52" i="1" s="1"/>
  <c r="JN52" i="1"/>
  <c r="JM52" i="1"/>
  <c r="JL52" i="1"/>
  <c r="JJ52" i="1"/>
  <c r="JH52" i="1"/>
  <c r="JG52" i="1"/>
  <c r="JF52" i="1"/>
  <c r="JA52" i="1"/>
  <c r="IZ52" i="1"/>
  <c r="IY52" i="1"/>
  <c r="IX52" i="1"/>
  <c r="IW52" i="1"/>
  <c r="IU52" i="1"/>
  <c r="IT52" i="1"/>
  <c r="IS52" i="1"/>
  <c r="IR52" i="1"/>
  <c r="IP52" i="1"/>
  <c r="IO52" i="1"/>
  <c r="IN52" i="1"/>
  <c r="IM52" i="1"/>
  <c r="II52" i="1" s="1"/>
  <c r="IL52" i="1"/>
  <c r="IK52" i="1"/>
  <c r="IJ52" i="1"/>
  <c r="IH52" i="1"/>
  <c r="IF52" i="1"/>
  <c r="IE52" i="1"/>
  <c r="ID52" i="1"/>
  <c r="HW52" i="1"/>
  <c r="HS52" i="1"/>
  <c r="HJ52" i="1" s="1"/>
  <c r="HG52" i="1" s="1" a="1"/>
  <c r="HG52" i="1" s="1"/>
  <c r="HR52" i="1"/>
  <c r="HQ52" i="1"/>
  <c r="HP52" i="1"/>
  <c r="HO52" i="1"/>
  <c r="HI52" i="1"/>
  <c r="HC52" i="1"/>
  <c r="HA52" i="1" a="1"/>
  <c r="HA52" i="1" s="1"/>
  <c r="GY52" i="1"/>
  <c r="GX52" i="1"/>
  <c r="GL52" i="1"/>
  <c r="GM52" i="1" s="1"/>
  <c r="GZ52" i="1" s="1"/>
  <c r="FR52" i="1"/>
  <c r="FI52" i="1"/>
  <c r="FO52" i="1" s="1"/>
  <c r="DT52" i="1"/>
  <c r="DJ52" i="1"/>
  <c r="DI52" i="1"/>
  <c r="DH52" i="1"/>
  <c r="CZ52" i="1"/>
  <c r="CY52" i="1" s="1"/>
  <c r="CV52" i="1" s="1"/>
  <c r="Z52" i="1" s="1"/>
  <c r="AI52" i="1" s="1"/>
  <c r="CX52" i="1"/>
  <c r="CW52" i="1"/>
  <c r="CT52" i="1"/>
  <c r="CS52" i="1" s="1"/>
  <c r="CQ52" i="1" s="1"/>
  <c r="CP52" i="1"/>
  <c r="DC52" i="1" s="1"/>
  <c r="AL52" i="1"/>
  <c r="OQ51" i="1"/>
  <c r="OL51" i="1"/>
  <c r="OK51" i="1"/>
  <c r="OJ51" i="1"/>
  <c r="OI51" i="1"/>
  <c r="OH51" i="1"/>
  <c r="OG51" i="1"/>
  <c r="NS51" i="1"/>
  <c r="NR51" i="1"/>
  <c r="NP51" i="1"/>
  <c r="NO51" i="1"/>
  <c r="NC51" i="1"/>
  <c r="MY51" i="1"/>
  <c r="MQ51" i="1"/>
  <c r="MP51" i="1"/>
  <c r="MK51" i="1"/>
  <c r="MJ51" i="1"/>
  <c r="ME51" i="1"/>
  <c r="MD51" i="1"/>
  <c r="LY51" i="1"/>
  <c r="LX51" i="1"/>
  <c r="LS51" i="1"/>
  <c r="LR51" i="1"/>
  <c r="LM51" i="1"/>
  <c r="LL51" i="1"/>
  <c r="LG51" i="1"/>
  <c r="LF51" i="1"/>
  <c r="LA51" i="1"/>
  <c r="KZ51" i="1"/>
  <c r="KU51" i="1"/>
  <c r="KT51" i="1"/>
  <c r="KO51" i="1"/>
  <c r="KN51" i="1"/>
  <c r="KC51" i="1"/>
  <c r="KB51" i="1"/>
  <c r="KA51" i="1"/>
  <c r="JZ51" i="1"/>
  <c r="JY51" i="1"/>
  <c r="JW51" i="1"/>
  <c r="JV51" i="1"/>
  <c r="JU51" i="1"/>
  <c r="JT51" i="1"/>
  <c r="JR51" i="1"/>
  <c r="JQ51" i="1"/>
  <c r="JP51" i="1"/>
  <c r="JO51" i="1"/>
  <c r="JK51" i="1" s="1"/>
  <c r="JN51" i="1"/>
  <c r="JM51" i="1"/>
  <c r="JL51" i="1"/>
  <c r="JJ51" i="1"/>
  <c r="JI51" i="1"/>
  <c r="JH51" i="1"/>
  <c r="JG51" i="1"/>
  <c r="JF51" i="1"/>
  <c r="JA51" i="1"/>
  <c r="IZ51" i="1"/>
  <c r="IY51" i="1"/>
  <c r="IX51" i="1"/>
  <c r="IW51" i="1"/>
  <c r="IU51" i="1"/>
  <c r="IT51" i="1"/>
  <c r="IS51" i="1"/>
  <c r="IR51" i="1"/>
  <c r="IP51" i="1"/>
  <c r="IO51" i="1"/>
  <c r="IN51" i="1"/>
  <c r="IM51" i="1"/>
  <c r="IG51" i="1" s="1"/>
  <c r="IL51" i="1"/>
  <c r="IK51" i="1"/>
  <c r="IJ51" i="1"/>
  <c r="IH51" i="1"/>
  <c r="IF51" i="1"/>
  <c r="IE51" i="1"/>
  <c r="ID51" i="1"/>
  <c r="HW51" i="1"/>
  <c r="HS51" i="1"/>
  <c r="HJ51" i="1" s="1"/>
  <c r="HG51" i="1" s="1" a="1"/>
  <c r="HG51" i="1" s="1"/>
  <c r="HR51" i="1"/>
  <c r="HQ51" i="1"/>
  <c r="HP51" i="1"/>
  <c r="HO51" i="1"/>
  <c r="HI51" i="1"/>
  <c r="HC51" i="1"/>
  <c r="HA51" i="1" a="1"/>
  <c r="HA51" i="1" s="1"/>
  <c r="GY51" i="1"/>
  <c r="GX51" i="1"/>
  <c r="GL51" i="1"/>
  <c r="GM51" i="1" s="1"/>
  <c r="GZ51" i="1" s="1"/>
  <c r="FR51" i="1"/>
  <c r="FS51" i="1" s="1"/>
  <c r="FI51" i="1"/>
  <c r="FO51" i="1" s="1"/>
  <c r="DT51" i="1"/>
  <c r="DJ51" i="1"/>
  <c r="DI51" i="1"/>
  <c r="DH51" i="1"/>
  <c r="CZ51" i="1"/>
  <c r="CY51" i="1" s="1"/>
  <c r="CV51" i="1" s="1"/>
  <c r="Z51" i="1" s="1"/>
  <c r="AI51" i="1" s="1"/>
  <c r="CX51" i="1"/>
  <c r="CW51" i="1"/>
  <c r="CT51" i="1"/>
  <c r="CS51" i="1" s="1"/>
  <c r="CQ51" i="1" s="1"/>
  <c r="DB51" i="1" s="1"/>
  <c r="CP51" i="1"/>
  <c r="DC51" i="1" s="1"/>
  <c r="AL51" i="1"/>
  <c r="OQ50" i="1"/>
  <c r="OL50" i="1"/>
  <c r="OK50" i="1"/>
  <c r="OJ50" i="1"/>
  <c r="OI50" i="1"/>
  <c r="OH50" i="1"/>
  <c r="OG50" i="1"/>
  <c r="NS50" i="1"/>
  <c r="NR50" i="1"/>
  <c r="NP50" i="1"/>
  <c r="NO50" i="1"/>
  <c r="NC50" i="1"/>
  <c r="MY50" i="1"/>
  <c r="MQ50" i="1"/>
  <c r="MP50" i="1"/>
  <c r="MK50" i="1"/>
  <c r="MJ50" i="1"/>
  <c r="ME50" i="1"/>
  <c r="MD50" i="1"/>
  <c r="LY50" i="1"/>
  <c r="LX50" i="1"/>
  <c r="LS50" i="1"/>
  <c r="LR50" i="1"/>
  <c r="LM50" i="1"/>
  <c r="LL50" i="1"/>
  <c r="LG50" i="1"/>
  <c r="LF50" i="1"/>
  <c r="LA50" i="1"/>
  <c r="KZ50" i="1"/>
  <c r="KU50" i="1"/>
  <c r="KT50" i="1"/>
  <c r="KO50" i="1"/>
  <c r="KN50" i="1"/>
  <c r="KC50" i="1"/>
  <c r="KB50" i="1"/>
  <c r="KA50" i="1"/>
  <c r="JZ50" i="1"/>
  <c r="JY50" i="1"/>
  <c r="JW50" i="1"/>
  <c r="JV50" i="1"/>
  <c r="JU50" i="1"/>
  <c r="JT50" i="1"/>
  <c r="JR50" i="1"/>
  <c r="JQ50" i="1"/>
  <c r="JP50" i="1"/>
  <c r="JO50" i="1"/>
  <c r="JN50" i="1"/>
  <c r="JM50" i="1"/>
  <c r="JL50" i="1"/>
  <c r="JK50" i="1"/>
  <c r="JJ50" i="1"/>
  <c r="JI50" i="1"/>
  <c r="JH50" i="1"/>
  <c r="JG50" i="1"/>
  <c r="JF50" i="1"/>
  <c r="JE50" i="1"/>
  <c r="JC50" i="1"/>
  <c r="JD50" i="1" s="1"/>
  <c r="KI50" i="1" s="1"/>
  <c r="JA50" i="1"/>
  <c r="IZ50" i="1"/>
  <c r="IY50" i="1"/>
  <c r="IX50" i="1"/>
  <c r="IW50" i="1"/>
  <c r="IU50" i="1"/>
  <c r="IT50" i="1"/>
  <c r="IS50" i="1"/>
  <c r="IR50" i="1"/>
  <c r="IP50" i="1"/>
  <c r="IO50" i="1"/>
  <c r="IN50" i="1"/>
  <c r="IM50" i="1"/>
  <c r="IL50" i="1"/>
  <c r="IK50" i="1"/>
  <c r="IJ50" i="1"/>
  <c r="II50" i="1"/>
  <c r="IH50" i="1"/>
  <c r="IG50" i="1"/>
  <c r="IF50" i="1"/>
  <c r="IE50" i="1"/>
  <c r="ID50" i="1"/>
  <c r="IC50" i="1"/>
  <c r="IA50" i="1"/>
  <c r="IB50" i="1" s="1"/>
  <c r="KF50" i="1" s="1"/>
  <c r="LO50" i="1" s="1"/>
  <c r="HW50" i="1"/>
  <c r="HS50" i="1"/>
  <c r="HJ50" i="1" s="1"/>
  <c r="HG50" i="1" s="1" a="1"/>
  <c r="HG50" i="1" s="1"/>
  <c r="HR50" i="1"/>
  <c r="HQ50" i="1"/>
  <c r="HP50" i="1"/>
  <c r="HO50" i="1"/>
  <c r="HI50" i="1"/>
  <c r="HC50" i="1"/>
  <c r="HA50" i="1" a="1"/>
  <c r="HA50" i="1" s="1"/>
  <c r="GY50" i="1"/>
  <c r="GX50" i="1"/>
  <c r="GL50" i="1"/>
  <c r="GM50" i="1" s="1"/>
  <c r="GZ50" i="1" s="1"/>
  <c r="FW50" i="1"/>
  <c r="FU50" i="1"/>
  <c r="FV50" i="1" s="1"/>
  <c r="FT50" i="1"/>
  <c r="FS50" i="1"/>
  <c r="FR50" i="1"/>
  <c r="FI50" i="1"/>
  <c r="FO50" i="1" s="1"/>
  <c r="ET50" i="1"/>
  <c r="ES50" i="1"/>
  <c r="FD50" i="1" s="1"/>
  <c r="FE50" i="1" s="1"/>
  <c r="EP50" i="1"/>
  <c r="EB50" i="1"/>
  <c r="EA50" i="1"/>
  <c r="DY50" i="1"/>
  <c r="DX50" i="1"/>
  <c r="DT50" i="1"/>
  <c r="DJ50" i="1"/>
  <c r="DI50" i="1"/>
  <c r="DH50" i="1"/>
  <c r="CZ50" i="1"/>
  <c r="CY50" i="1" s="1"/>
  <c r="CV50" i="1" s="1"/>
  <c r="Z50" i="1" s="1"/>
  <c r="CX50" i="1"/>
  <c r="CW50" i="1"/>
  <c r="CT50" i="1"/>
  <c r="CS50" i="1" s="1"/>
  <c r="CQ50" i="1" s="1"/>
  <c r="DB50" i="1" s="1"/>
  <c r="CP50" i="1"/>
  <c r="DC50" i="1" s="1"/>
  <c r="AL50" i="1"/>
  <c r="AI50" i="1"/>
  <c r="OQ49" i="1"/>
  <c r="OL49" i="1"/>
  <c r="OK49" i="1"/>
  <c r="OJ49" i="1"/>
  <c r="OI49" i="1"/>
  <c r="OH49" i="1"/>
  <c r="OG49" i="1"/>
  <c r="NS49" i="1"/>
  <c r="NR49" i="1"/>
  <c r="NP49" i="1"/>
  <c r="NO49" i="1"/>
  <c r="NC49" i="1"/>
  <c r="MY49" i="1"/>
  <c r="MQ49" i="1"/>
  <c r="MP49" i="1"/>
  <c r="MK49" i="1"/>
  <c r="MJ49" i="1"/>
  <c r="ME49" i="1"/>
  <c r="MD49" i="1"/>
  <c r="LY49" i="1"/>
  <c r="LX49" i="1"/>
  <c r="LS49" i="1"/>
  <c r="LR49" i="1"/>
  <c r="LM49" i="1"/>
  <c r="LL49" i="1"/>
  <c r="LG49" i="1"/>
  <c r="LF49" i="1"/>
  <c r="LA49" i="1"/>
  <c r="KZ49" i="1"/>
  <c r="KU49" i="1"/>
  <c r="KT49" i="1"/>
  <c r="KO49" i="1"/>
  <c r="KN49" i="1"/>
  <c r="KC49" i="1"/>
  <c r="KB49" i="1"/>
  <c r="KA49" i="1"/>
  <c r="JZ49" i="1"/>
  <c r="JY49" i="1"/>
  <c r="JW49" i="1"/>
  <c r="JV49" i="1"/>
  <c r="JU49" i="1"/>
  <c r="JT49" i="1"/>
  <c r="JR49" i="1"/>
  <c r="JQ49" i="1"/>
  <c r="JP49" i="1"/>
  <c r="JO49" i="1"/>
  <c r="JI49" i="1" s="1"/>
  <c r="JN49" i="1"/>
  <c r="JM49" i="1"/>
  <c r="JL49" i="1"/>
  <c r="JJ49" i="1"/>
  <c r="JH49" i="1"/>
  <c r="JG49" i="1"/>
  <c r="JF49" i="1"/>
  <c r="JA49" i="1"/>
  <c r="IZ49" i="1"/>
  <c r="IY49" i="1"/>
  <c r="IX49" i="1"/>
  <c r="IW49" i="1"/>
  <c r="IU49" i="1"/>
  <c r="IT49" i="1"/>
  <c r="IS49" i="1"/>
  <c r="IR49" i="1"/>
  <c r="IP49" i="1"/>
  <c r="IO49" i="1"/>
  <c r="IN49" i="1"/>
  <c r="IM49" i="1"/>
  <c r="II49" i="1" s="1"/>
  <c r="IA49" i="1" s="1"/>
  <c r="IB49" i="1" s="1"/>
  <c r="KF49" i="1" s="1"/>
  <c r="IL49" i="1"/>
  <c r="IK49" i="1"/>
  <c r="IJ49" i="1"/>
  <c r="IH49" i="1"/>
  <c r="IF49" i="1"/>
  <c r="IE49" i="1"/>
  <c r="ID49" i="1"/>
  <c r="HW49" i="1"/>
  <c r="HS49" i="1"/>
  <c r="HJ49" i="1" s="1"/>
  <c r="HG49" i="1" s="1" a="1"/>
  <c r="HG49" i="1" s="1"/>
  <c r="HR49" i="1"/>
  <c r="HQ49" i="1"/>
  <c r="HP49" i="1"/>
  <c r="HO49" i="1"/>
  <c r="HI49" i="1"/>
  <c r="HC49" i="1"/>
  <c r="HA49" i="1" a="1"/>
  <c r="HA49" i="1" s="1"/>
  <c r="GY49" i="1"/>
  <c r="GX49" i="1"/>
  <c r="GL49" i="1"/>
  <c r="GM49" i="1" s="1"/>
  <c r="GZ49" i="1" s="1"/>
  <c r="FR49" i="1"/>
  <c r="FS49" i="1" s="1"/>
  <c r="FI49" i="1"/>
  <c r="FO49" i="1" s="1"/>
  <c r="DT49" i="1"/>
  <c r="DJ49" i="1"/>
  <c r="DI49" i="1"/>
  <c r="DH49" i="1"/>
  <c r="CZ49" i="1"/>
  <c r="CY49" i="1" s="1"/>
  <c r="CV49" i="1" s="1"/>
  <c r="Z49" i="1" s="1"/>
  <c r="CX49" i="1"/>
  <c r="CW49" i="1"/>
  <c r="CT49" i="1"/>
  <c r="CS49" i="1" s="1"/>
  <c r="CQ49" i="1" s="1"/>
  <c r="DB49" i="1" s="1"/>
  <c r="CP49" i="1"/>
  <c r="DC49" i="1" s="1"/>
  <c r="AL49" i="1"/>
  <c r="AI49" i="1"/>
  <c r="OQ48" i="1"/>
  <c r="OL48" i="1"/>
  <c r="OK48" i="1"/>
  <c r="OJ48" i="1"/>
  <c r="OI48" i="1"/>
  <c r="OH48" i="1"/>
  <c r="OG48" i="1"/>
  <c r="NS48" i="1"/>
  <c r="NR48" i="1"/>
  <c r="NP48" i="1"/>
  <c r="NO48" i="1"/>
  <c r="NC48" i="1"/>
  <c r="MY48" i="1"/>
  <c r="MQ48" i="1"/>
  <c r="MP48" i="1"/>
  <c r="MK48" i="1"/>
  <c r="MJ48" i="1"/>
  <c r="ME48" i="1"/>
  <c r="MD48" i="1"/>
  <c r="LY48" i="1"/>
  <c r="LX48" i="1"/>
  <c r="LS48" i="1"/>
  <c r="LR48" i="1"/>
  <c r="LM48" i="1"/>
  <c r="LL48" i="1"/>
  <c r="LG48" i="1"/>
  <c r="LF48" i="1"/>
  <c r="LA48" i="1"/>
  <c r="KZ48" i="1"/>
  <c r="LB48" i="1" s="1"/>
  <c r="KU48" i="1"/>
  <c r="KT48" i="1"/>
  <c r="KO48" i="1"/>
  <c r="KN48" i="1"/>
  <c r="KC48" i="1"/>
  <c r="KB48" i="1"/>
  <c r="KA48" i="1"/>
  <c r="JZ48" i="1"/>
  <c r="JY48" i="1"/>
  <c r="JW48" i="1"/>
  <c r="JV48" i="1"/>
  <c r="JU48" i="1"/>
  <c r="JT48" i="1"/>
  <c r="JR48" i="1"/>
  <c r="JQ48" i="1"/>
  <c r="JP48" i="1"/>
  <c r="JO48" i="1"/>
  <c r="JK48" i="1" s="1"/>
  <c r="JN48" i="1"/>
  <c r="JM48" i="1"/>
  <c r="JL48" i="1"/>
  <c r="JJ48" i="1"/>
  <c r="JH48" i="1"/>
  <c r="JG48" i="1"/>
  <c r="JF48" i="1"/>
  <c r="JA48" i="1"/>
  <c r="IZ48" i="1"/>
  <c r="IY48" i="1"/>
  <c r="IX48" i="1"/>
  <c r="IW48" i="1"/>
  <c r="IU48" i="1"/>
  <c r="IT48" i="1"/>
  <c r="IS48" i="1"/>
  <c r="IR48" i="1"/>
  <c r="IP48" i="1"/>
  <c r="IO48" i="1"/>
  <c r="IN48" i="1"/>
  <c r="IM48" i="1"/>
  <c r="II48" i="1" s="1"/>
  <c r="IL48" i="1"/>
  <c r="IK48" i="1"/>
  <c r="IJ48" i="1"/>
  <c r="IH48" i="1"/>
  <c r="IF48" i="1"/>
  <c r="IE48" i="1"/>
  <c r="ID48" i="1"/>
  <c r="HW48" i="1"/>
  <c r="HS48" i="1"/>
  <c r="HJ48" i="1" s="1"/>
  <c r="HG48" i="1" s="1" a="1"/>
  <c r="HG48" i="1" s="1"/>
  <c r="HR48" i="1"/>
  <c r="HQ48" i="1"/>
  <c r="HP48" i="1"/>
  <c r="HO48" i="1"/>
  <c r="HI48" i="1"/>
  <c r="HC48" i="1"/>
  <c r="HA48" i="1" a="1"/>
  <c r="HA48" i="1" s="1"/>
  <c r="GY48" i="1"/>
  <c r="GX48" i="1"/>
  <c r="GL48" i="1"/>
  <c r="GM48" i="1" s="1"/>
  <c r="GZ48" i="1" s="1"/>
  <c r="FR48" i="1"/>
  <c r="FI48" i="1"/>
  <c r="FO48" i="1" s="1"/>
  <c r="DT48" i="1"/>
  <c r="DJ48" i="1"/>
  <c r="DI48" i="1"/>
  <c r="DH48" i="1"/>
  <c r="CZ48" i="1"/>
  <c r="CY48" i="1" s="1"/>
  <c r="CV48" i="1" s="1"/>
  <c r="Z48" i="1" s="1"/>
  <c r="AI48" i="1" s="1"/>
  <c r="CX48" i="1"/>
  <c r="CW48" i="1"/>
  <c r="CT48" i="1"/>
  <c r="CS48" i="1" s="1"/>
  <c r="CQ48" i="1" s="1"/>
  <c r="DB48" i="1" s="1"/>
  <c r="CP48" i="1"/>
  <c r="DC48" i="1" s="1"/>
  <c r="AL48" i="1"/>
  <c r="OQ47" i="1"/>
  <c r="OL47" i="1"/>
  <c r="OK47" i="1"/>
  <c r="OJ47" i="1"/>
  <c r="OI47" i="1"/>
  <c r="OH47" i="1"/>
  <c r="OG47" i="1"/>
  <c r="NS47" i="1"/>
  <c r="NR47" i="1"/>
  <c r="NP47" i="1"/>
  <c r="NO47" i="1"/>
  <c r="NC47" i="1"/>
  <c r="MY47" i="1"/>
  <c r="MQ47" i="1"/>
  <c r="MP47" i="1"/>
  <c r="MK47" i="1"/>
  <c r="MJ47" i="1"/>
  <c r="ME47" i="1"/>
  <c r="MD47" i="1"/>
  <c r="LY47" i="1"/>
  <c r="LX47" i="1"/>
  <c r="LS47" i="1"/>
  <c r="LR47" i="1"/>
  <c r="LM47" i="1"/>
  <c r="LL47" i="1"/>
  <c r="LG47" i="1"/>
  <c r="LF47" i="1"/>
  <c r="LA47" i="1"/>
  <c r="KZ47" i="1"/>
  <c r="KU47" i="1"/>
  <c r="KT47" i="1"/>
  <c r="KO47" i="1"/>
  <c r="KN47" i="1"/>
  <c r="KC47" i="1"/>
  <c r="KB47" i="1"/>
  <c r="KA47" i="1"/>
  <c r="JZ47" i="1"/>
  <c r="JY47" i="1"/>
  <c r="JW47" i="1"/>
  <c r="JV47" i="1"/>
  <c r="JU47" i="1"/>
  <c r="JT47" i="1"/>
  <c r="JR47" i="1"/>
  <c r="JQ47" i="1"/>
  <c r="JP47" i="1"/>
  <c r="JO47" i="1"/>
  <c r="JK47" i="1" s="1"/>
  <c r="JN47" i="1"/>
  <c r="JM47" i="1"/>
  <c r="JL47" i="1"/>
  <c r="JJ47" i="1"/>
  <c r="JH47" i="1"/>
  <c r="JG47" i="1"/>
  <c r="JF47" i="1"/>
  <c r="JA47" i="1"/>
  <c r="IZ47" i="1"/>
  <c r="IY47" i="1"/>
  <c r="IX47" i="1"/>
  <c r="IW47" i="1"/>
  <c r="IU47" i="1"/>
  <c r="IT47" i="1"/>
  <c r="IS47" i="1"/>
  <c r="IR47" i="1"/>
  <c r="IP47" i="1"/>
  <c r="IO47" i="1"/>
  <c r="IN47" i="1"/>
  <c r="IM47" i="1"/>
  <c r="IL47" i="1"/>
  <c r="IK47" i="1"/>
  <c r="IJ47" i="1"/>
  <c r="IH47" i="1"/>
  <c r="IF47" i="1"/>
  <c r="IE47" i="1"/>
  <c r="ID47" i="1"/>
  <c r="HW47" i="1"/>
  <c r="HS47" i="1"/>
  <c r="HJ47" i="1" s="1"/>
  <c r="HG47" i="1" s="1" a="1"/>
  <c r="HG47" i="1" s="1"/>
  <c r="HR47" i="1"/>
  <c r="HQ47" i="1"/>
  <c r="HP47" i="1"/>
  <c r="HO47" i="1"/>
  <c r="HI47" i="1"/>
  <c r="HC47" i="1"/>
  <c r="HA47" i="1" a="1"/>
  <c r="HA47" i="1" s="1"/>
  <c r="GY47" i="1"/>
  <c r="GX47" i="1"/>
  <c r="GL47" i="1"/>
  <c r="GM47" i="1" s="1"/>
  <c r="GZ47" i="1" s="1"/>
  <c r="FR47" i="1"/>
  <c r="FS47" i="1" s="1"/>
  <c r="FT47" i="1" s="1"/>
  <c r="FU47" i="1" s="1"/>
  <c r="FV47" i="1" s="1"/>
  <c r="ES47" i="1" s="1"/>
  <c r="FI47" i="1"/>
  <c r="FO47" i="1" s="1"/>
  <c r="DT47" i="1"/>
  <c r="DJ47" i="1"/>
  <c r="DI47" i="1"/>
  <c r="DH47" i="1"/>
  <c r="CZ47" i="1"/>
  <c r="CY47" i="1" s="1"/>
  <c r="CV47" i="1" s="1"/>
  <c r="Z47" i="1" s="1"/>
  <c r="CX47" i="1"/>
  <c r="CW47" i="1"/>
  <c r="CT47" i="1"/>
  <c r="CS47" i="1" s="1"/>
  <c r="CQ47" i="1" s="1"/>
  <c r="DB47" i="1" s="1"/>
  <c r="CP47" i="1"/>
  <c r="DC47" i="1" s="1"/>
  <c r="AL47" i="1"/>
  <c r="AI47" i="1"/>
  <c r="OQ46" i="1"/>
  <c r="OL46" i="1"/>
  <c r="OK46" i="1"/>
  <c r="OJ46" i="1"/>
  <c r="OI46" i="1"/>
  <c r="OH46" i="1"/>
  <c r="OG46" i="1"/>
  <c r="NS46" i="1"/>
  <c r="NR46" i="1"/>
  <c r="NP46" i="1"/>
  <c r="NO46" i="1"/>
  <c r="NC46" i="1"/>
  <c r="MY46" i="1"/>
  <c r="MQ46" i="1"/>
  <c r="MP46" i="1"/>
  <c r="MK46" i="1"/>
  <c r="MJ46" i="1"/>
  <c r="ME46" i="1"/>
  <c r="MD46" i="1"/>
  <c r="LY46" i="1"/>
  <c r="LX46" i="1"/>
  <c r="LS46" i="1"/>
  <c r="LR46" i="1"/>
  <c r="LM46" i="1"/>
  <c r="LL46" i="1"/>
  <c r="LG46" i="1"/>
  <c r="LF46" i="1"/>
  <c r="LA46" i="1"/>
  <c r="KZ46" i="1"/>
  <c r="KU46" i="1"/>
  <c r="KT46" i="1"/>
  <c r="KO46" i="1"/>
  <c r="KN46" i="1"/>
  <c r="KC46" i="1"/>
  <c r="KB46" i="1"/>
  <c r="KA46" i="1"/>
  <c r="JZ46" i="1"/>
  <c r="JY46" i="1"/>
  <c r="JW46" i="1"/>
  <c r="JV46" i="1"/>
  <c r="JU46" i="1"/>
  <c r="JT46" i="1"/>
  <c r="JR46" i="1"/>
  <c r="JQ46" i="1"/>
  <c r="JP46" i="1"/>
  <c r="JO46" i="1"/>
  <c r="JI46" i="1" s="1"/>
  <c r="JN46" i="1"/>
  <c r="JM46" i="1"/>
  <c r="JL46" i="1"/>
  <c r="JJ46" i="1"/>
  <c r="JH46" i="1"/>
  <c r="JG46" i="1"/>
  <c r="JF46" i="1"/>
  <c r="JA46" i="1"/>
  <c r="IZ46" i="1"/>
  <c r="IY46" i="1"/>
  <c r="IX46" i="1"/>
  <c r="IW46" i="1"/>
  <c r="IU46" i="1"/>
  <c r="IT46" i="1"/>
  <c r="IS46" i="1"/>
  <c r="IR46" i="1"/>
  <c r="IP46" i="1"/>
  <c r="IO46" i="1"/>
  <c r="IN46" i="1"/>
  <c r="IM46" i="1"/>
  <c r="IG46" i="1" s="1"/>
  <c r="IL46" i="1"/>
  <c r="IK46" i="1"/>
  <c r="IJ46" i="1"/>
  <c r="IH46" i="1"/>
  <c r="IF46" i="1"/>
  <c r="IE46" i="1"/>
  <c r="ID46" i="1"/>
  <c r="HW46" i="1"/>
  <c r="HS46" i="1"/>
  <c r="HJ46" i="1" s="1"/>
  <c r="HG46" i="1" s="1" a="1"/>
  <c r="HG46" i="1" s="1"/>
  <c r="HR46" i="1"/>
  <c r="HQ46" i="1"/>
  <c r="HP46" i="1"/>
  <c r="HO46" i="1"/>
  <c r="HI46" i="1"/>
  <c r="HC46" i="1"/>
  <c r="HA46" i="1" a="1"/>
  <c r="HA46" i="1" s="1"/>
  <c r="GY46" i="1"/>
  <c r="GX46" i="1"/>
  <c r="GL46" i="1"/>
  <c r="GM46" i="1" s="1"/>
  <c r="GZ46" i="1" s="1"/>
  <c r="FR46" i="1"/>
  <c r="FI46" i="1"/>
  <c r="FO46" i="1" s="1"/>
  <c r="DT46" i="1"/>
  <c r="DJ46" i="1"/>
  <c r="DI46" i="1"/>
  <c r="DH46" i="1"/>
  <c r="CZ46" i="1"/>
  <c r="CY46" i="1" s="1"/>
  <c r="CV46" i="1" s="1"/>
  <c r="Z46" i="1" s="1"/>
  <c r="CX46" i="1"/>
  <c r="CW46" i="1"/>
  <c r="CT46" i="1"/>
  <c r="CS46" i="1" s="1"/>
  <c r="CQ46" i="1" s="1"/>
  <c r="DB46" i="1" s="1"/>
  <c r="CP46" i="1"/>
  <c r="DC46" i="1" s="1"/>
  <c r="AL46" i="1"/>
  <c r="AI46" i="1"/>
  <c r="OQ45" i="1"/>
  <c r="OL45" i="1"/>
  <c r="OK45" i="1"/>
  <c r="OJ45" i="1"/>
  <c r="OI45" i="1"/>
  <c r="OH45" i="1"/>
  <c r="OG45" i="1"/>
  <c r="NS45" i="1"/>
  <c r="NR45" i="1"/>
  <c r="NP45" i="1"/>
  <c r="NO45" i="1"/>
  <c r="NC45" i="1"/>
  <c r="MY45" i="1"/>
  <c r="MQ45" i="1"/>
  <c r="MP45" i="1"/>
  <c r="MK45" i="1"/>
  <c r="MJ45" i="1"/>
  <c r="ME45" i="1"/>
  <c r="MD45" i="1"/>
  <c r="LY45" i="1"/>
  <c r="LX45" i="1"/>
  <c r="LS45" i="1"/>
  <c r="LR45" i="1"/>
  <c r="LM45" i="1"/>
  <c r="LL45" i="1"/>
  <c r="LG45" i="1"/>
  <c r="LF45" i="1"/>
  <c r="LA45" i="1"/>
  <c r="KZ45" i="1"/>
  <c r="KU45" i="1"/>
  <c r="KT45" i="1"/>
  <c r="KO45" i="1"/>
  <c r="KN45" i="1"/>
  <c r="KC45" i="1"/>
  <c r="KB45" i="1"/>
  <c r="KA45" i="1"/>
  <c r="JZ45" i="1"/>
  <c r="JY45" i="1"/>
  <c r="JW45" i="1"/>
  <c r="JV45" i="1"/>
  <c r="JU45" i="1"/>
  <c r="JT45" i="1"/>
  <c r="JR45" i="1"/>
  <c r="JQ45" i="1"/>
  <c r="JP45" i="1"/>
  <c r="JO45" i="1"/>
  <c r="JN45" i="1"/>
  <c r="JM45" i="1"/>
  <c r="JL45" i="1"/>
  <c r="JJ45" i="1"/>
  <c r="JH45" i="1"/>
  <c r="JG45" i="1"/>
  <c r="JF45" i="1"/>
  <c r="JA45" i="1"/>
  <c r="IZ45" i="1"/>
  <c r="IY45" i="1"/>
  <c r="IX45" i="1"/>
  <c r="IW45" i="1"/>
  <c r="IU45" i="1"/>
  <c r="IT45" i="1"/>
  <c r="IS45" i="1"/>
  <c r="IR45" i="1"/>
  <c r="IP45" i="1"/>
  <c r="IO45" i="1"/>
  <c r="IN45" i="1"/>
  <c r="IM45" i="1"/>
  <c r="II45" i="1" s="1"/>
  <c r="IA45" i="1" s="1"/>
  <c r="IL45" i="1"/>
  <c r="IK45" i="1"/>
  <c r="IJ45" i="1"/>
  <c r="IH45" i="1"/>
  <c r="IF45" i="1"/>
  <c r="IE45" i="1"/>
  <c r="ID45" i="1"/>
  <c r="IB45" i="1"/>
  <c r="KF45" i="1" s="1"/>
  <c r="HW45" i="1"/>
  <c r="HS45" i="1"/>
  <c r="HJ45" i="1" s="1"/>
  <c r="HG45" i="1" s="1" a="1"/>
  <c r="HG45" i="1" s="1"/>
  <c r="HR45" i="1"/>
  <c r="HQ45" i="1"/>
  <c r="HP45" i="1"/>
  <c r="HO45" i="1"/>
  <c r="HI45" i="1"/>
  <c r="HC45" i="1"/>
  <c r="HA45" i="1" a="1"/>
  <c r="HA45" i="1" s="1"/>
  <c r="GY45" i="1"/>
  <c r="GX45" i="1"/>
  <c r="GL45" i="1"/>
  <c r="GM45" i="1" s="1"/>
  <c r="GZ45" i="1" s="1"/>
  <c r="FR45" i="1"/>
  <c r="FS45" i="1" s="1"/>
  <c r="FI45" i="1"/>
  <c r="FO45" i="1" s="1"/>
  <c r="DT45" i="1"/>
  <c r="DJ45" i="1"/>
  <c r="DI45" i="1"/>
  <c r="DH45" i="1"/>
  <c r="CZ45" i="1"/>
  <c r="CY45" i="1" s="1"/>
  <c r="CV45" i="1" s="1"/>
  <c r="Z45" i="1" s="1"/>
  <c r="CX45" i="1"/>
  <c r="CW45" i="1"/>
  <c r="CT45" i="1"/>
  <c r="CS45" i="1" s="1"/>
  <c r="CQ45" i="1" s="1"/>
  <c r="DB45" i="1" s="1"/>
  <c r="CP45" i="1"/>
  <c r="AL45" i="1"/>
  <c r="AI45" i="1"/>
  <c r="OQ44" i="1"/>
  <c r="OL44" i="1"/>
  <c r="OK44" i="1"/>
  <c r="OJ44" i="1"/>
  <c r="OI44" i="1"/>
  <c r="OH44" i="1"/>
  <c r="OG44" i="1"/>
  <c r="NS44" i="1"/>
  <c r="NR44" i="1"/>
  <c r="NP44" i="1"/>
  <c r="NO44" i="1"/>
  <c r="NC44" i="1"/>
  <c r="MY44" i="1"/>
  <c r="MQ44" i="1"/>
  <c r="MP44" i="1"/>
  <c r="MK44" i="1"/>
  <c r="MJ44" i="1"/>
  <c r="ME44" i="1"/>
  <c r="MD44" i="1"/>
  <c r="LY44" i="1"/>
  <c r="LX44" i="1"/>
  <c r="LS44" i="1"/>
  <c r="LR44" i="1"/>
  <c r="LM44" i="1"/>
  <c r="LL44" i="1"/>
  <c r="LG44" i="1"/>
  <c r="LF44" i="1"/>
  <c r="LA44" i="1"/>
  <c r="KZ44" i="1"/>
  <c r="KU44" i="1"/>
  <c r="KT44" i="1"/>
  <c r="KO44" i="1"/>
  <c r="KN44" i="1"/>
  <c r="KC44" i="1"/>
  <c r="KB44" i="1"/>
  <c r="KA44" i="1"/>
  <c r="JZ44" i="1"/>
  <c r="JY44" i="1"/>
  <c r="JW44" i="1"/>
  <c r="JV44" i="1"/>
  <c r="JU44" i="1"/>
  <c r="JT44" i="1"/>
  <c r="JR44" i="1"/>
  <c r="JQ44" i="1"/>
  <c r="JP44" i="1"/>
  <c r="JO44" i="1"/>
  <c r="JN44" i="1"/>
  <c r="JM44" i="1"/>
  <c r="JL44" i="1"/>
  <c r="JJ44" i="1"/>
  <c r="JH44" i="1"/>
  <c r="JG44" i="1"/>
  <c r="JF44" i="1"/>
  <c r="JA44" i="1"/>
  <c r="IZ44" i="1"/>
  <c r="IY44" i="1"/>
  <c r="IX44" i="1"/>
  <c r="IW44" i="1"/>
  <c r="IU44" i="1"/>
  <c r="IT44" i="1"/>
  <c r="IS44" i="1"/>
  <c r="IR44" i="1"/>
  <c r="IP44" i="1"/>
  <c r="IO44" i="1"/>
  <c r="IN44" i="1"/>
  <c r="IM44" i="1"/>
  <c r="II44" i="1" s="1"/>
  <c r="IL44" i="1"/>
  <c r="IK44" i="1"/>
  <c r="IJ44" i="1"/>
  <c r="IH44" i="1"/>
  <c r="IF44" i="1"/>
  <c r="IE44" i="1"/>
  <c r="ID44" i="1"/>
  <c r="HW44" i="1"/>
  <c r="HS44" i="1"/>
  <c r="HJ44" i="1" s="1"/>
  <c r="HG44" i="1" s="1" a="1"/>
  <c r="HG44" i="1" s="1"/>
  <c r="HR44" i="1"/>
  <c r="HQ44" i="1"/>
  <c r="HP44" i="1"/>
  <c r="HO44" i="1"/>
  <c r="HI44" i="1"/>
  <c r="HC44" i="1"/>
  <c r="HA44" i="1" a="1"/>
  <c r="HA44" i="1" s="1"/>
  <c r="GY44" i="1"/>
  <c r="GX44" i="1"/>
  <c r="GM44" i="1"/>
  <c r="GZ44" i="1" s="1"/>
  <c r="GL44" i="1"/>
  <c r="FR44" i="1"/>
  <c r="FI44" i="1"/>
  <c r="FO44" i="1" s="1"/>
  <c r="DT44" i="1"/>
  <c r="DJ44" i="1"/>
  <c r="DI44" i="1"/>
  <c r="DH44" i="1"/>
  <c r="CZ44" i="1"/>
  <c r="CY44" i="1" s="1"/>
  <c r="CV44" i="1" s="1"/>
  <c r="Z44" i="1" s="1"/>
  <c r="CX44" i="1"/>
  <c r="CW44" i="1"/>
  <c r="CT44" i="1"/>
  <c r="CS44" i="1" s="1"/>
  <c r="CQ44" i="1" s="1"/>
  <c r="CP44" i="1"/>
  <c r="DC44" i="1" s="1"/>
  <c r="AL44" i="1"/>
  <c r="AI44" i="1"/>
  <c r="OQ43" i="1"/>
  <c r="OL43" i="1"/>
  <c r="OK43" i="1"/>
  <c r="OJ43" i="1"/>
  <c r="OI43" i="1"/>
  <c r="OH43" i="1"/>
  <c r="OG43" i="1"/>
  <c r="NS43" i="1"/>
  <c r="NR43" i="1"/>
  <c r="NP43" i="1"/>
  <c r="NO43" i="1"/>
  <c r="NC43" i="1"/>
  <c r="MY43" i="1"/>
  <c r="MQ43" i="1"/>
  <c r="MP43" i="1"/>
  <c r="MK43" i="1"/>
  <c r="MJ43" i="1"/>
  <c r="ME43" i="1"/>
  <c r="MD43" i="1"/>
  <c r="LY43" i="1"/>
  <c r="LX43" i="1"/>
  <c r="LS43" i="1"/>
  <c r="LR43" i="1"/>
  <c r="LM43" i="1"/>
  <c r="LL43" i="1"/>
  <c r="LG43" i="1"/>
  <c r="LF43" i="1"/>
  <c r="LA43" i="1"/>
  <c r="KZ43" i="1"/>
  <c r="KU43" i="1"/>
  <c r="KT43" i="1"/>
  <c r="KO43" i="1"/>
  <c r="KN43" i="1"/>
  <c r="KC43" i="1"/>
  <c r="KB43" i="1"/>
  <c r="KA43" i="1"/>
  <c r="JZ43" i="1"/>
  <c r="JY43" i="1"/>
  <c r="JW43" i="1"/>
  <c r="JV43" i="1"/>
  <c r="JU43" i="1"/>
  <c r="JT43" i="1"/>
  <c r="JR43" i="1"/>
  <c r="JQ43" i="1"/>
  <c r="JP43" i="1"/>
  <c r="JO43" i="1"/>
  <c r="JN43" i="1"/>
  <c r="JM43" i="1"/>
  <c r="JL43" i="1"/>
  <c r="JJ43" i="1"/>
  <c r="JH43" i="1"/>
  <c r="JG43" i="1"/>
  <c r="JF43" i="1"/>
  <c r="JA43" i="1"/>
  <c r="IZ43" i="1"/>
  <c r="IY43" i="1"/>
  <c r="IX43" i="1"/>
  <c r="IW43" i="1"/>
  <c r="IU43" i="1"/>
  <c r="IT43" i="1"/>
  <c r="IS43" i="1"/>
  <c r="IR43" i="1"/>
  <c r="IP43" i="1"/>
  <c r="IO43" i="1"/>
  <c r="IN43" i="1"/>
  <c r="IM43" i="1"/>
  <c r="II43" i="1" s="1"/>
  <c r="IL43" i="1"/>
  <c r="IK43" i="1"/>
  <c r="IJ43" i="1"/>
  <c r="IH43" i="1"/>
  <c r="IG43" i="1"/>
  <c r="IF43" i="1"/>
  <c r="IE43" i="1"/>
  <c r="ID43" i="1"/>
  <c r="HW43" i="1"/>
  <c r="HS43" i="1"/>
  <c r="HJ43" i="1" s="1"/>
  <c r="HG43" i="1" s="1" a="1"/>
  <c r="HG43" i="1" s="1"/>
  <c r="HR43" i="1"/>
  <c r="HQ43" i="1"/>
  <c r="HP43" i="1"/>
  <c r="HO43" i="1"/>
  <c r="HI43" i="1"/>
  <c r="HC43" i="1"/>
  <c r="HA43" i="1" a="1"/>
  <c r="HA43" i="1" s="1"/>
  <c r="GY43" i="1"/>
  <c r="GX43" i="1"/>
  <c r="GL43" i="1"/>
  <c r="GM43" i="1" s="1"/>
  <c r="GZ43" i="1" s="1"/>
  <c r="FR43" i="1"/>
  <c r="FS43" i="1" s="1"/>
  <c r="FI43" i="1"/>
  <c r="FO43" i="1" s="1"/>
  <c r="DT43" i="1"/>
  <c r="DJ43" i="1"/>
  <c r="DI43" i="1"/>
  <c r="DH43" i="1"/>
  <c r="CZ43" i="1"/>
  <c r="CY43" i="1" s="1"/>
  <c r="CV43" i="1" s="1"/>
  <c r="Z43" i="1" s="1"/>
  <c r="AI43" i="1" s="1"/>
  <c r="CX43" i="1"/>
  <c r="CW43" i="1"/>
  <c r="CT43" i="1"/>
  <c r="CS43" i="1" s="1"/>
  <c r="CQ43" i="1" s="1"/>
  <c r="CP43" i="1"/>
  <c r="DC43" i="1" s="1"/>
  <c r="AL43" i="1"/>
  <c r="OQ42" i="1"/>
  <c r="OL42" i="1"/>
  <c r="OK42" i="1"/>
  <c r="OJ42" i="1"/>
  <c r="OI42" i="1"/>
  <c r="OH42" i="1"/>
  <c r="OG42" i="1"/>
  <c r="NS42" i="1"/>
  <c r="NR42" i="1"/>
  <c r="NP42" i="1"/>
  <c r="NO42" i="1"/>
  <c r="NC42" i="1"/>
  <c r="MY42" i="1"/>
  <c r="MQ42" i="1"/>
  <c r="MP42" i="1"/>
  <c r="MK42" i="1"/>
  <c r="MJ42" i="1"/>
  <c r="ML42" i="1" s="1"/>
  <c r="ME42" i="1"/>
  <c r="MD42" i="1"/>
  <c r="LY42" i="1"/>
  <c r="LX42" i="1"/>
  <c r="LS42" i="1"/>
  <c r="LR42" i="1"/>
  <c r="LM42" i="1"/>
  <c r="LL42" i="1"/>
  <c r="LG42" i="1"/>
  <c r="LF42" i="1"/>
  <c r="LA42" i="1"/>
  <c r="KZ42" i="1"/>
  <c r="KU42" i="1"/>
  <c r="KT42" i="1"/>
  <c r="KO42" i="1"/>
  <c r="KN42" i="1"/>
  <c r="KC42" i="1"/>
  <c r="KB42" i="1"/>
  <c r="KA42" i="1"/>
  <c r="JZ42" i="1"/>
  <c r="JY42" i="1"/>
  <c r="JW42" i="1"/>
  <c r="JV42" i="1"/>
  <c r="JU42" i="1"/>
  <c r="JT42" i="1"/>
  <c r="JR42" i="1"/>
  <c r="JQ42" i="1"/>
  <c r="JP42" i="1"/>
  <c r="JO42" i="1"/>
  <c r="JN42" i="1"/>
  <c r="JM42" i="1"/>
  <c r="JL42" i="1"/>
  <c r="JJ42" i="1"/>
  <c r="JH42" i="1"/>
  <c r="JG42" i="1"/>
  <c r="JF42" i="1"/>
  <c r="JA42" i="1"/>
  <c r="IZ42" i="1"/>
  <c r="IY42" i="1"/>
  <c r="IX42" i="1"/>
  <c r="IW42" i="1"/>
  <c r="IU42" i="1"/>
  <c r="IT42" i="1"/>
  <c r="IS42" i="1"/>
  <c r="IR42" i="1"/>
  <c r="IP42" i="1"/>
  <c r="IO42" i="1"/>
  <c r="IN42" i="1"/>
  <c r="IM42" i="1"/>
  <c r="IG42" i="1" s="1"/>
  <c r="IL42" i="1"/>
  <c r="IK42" i="1"/>
  <c r="IJ42" i="1"/>
  <c r="IH42" i="1"/>
  <c r="IF42" i="1"/>
  <c r="IE42" i="1"/>
  <c r="ID42" i="1"/>
  <c r="HW42" i="1"/>
  <c r="HS42" i="1"/>
  <c r="HJ42" i="1" s="1"/>
  <c r="HG42" i="1" s="1" a="1"/>
  <c r="HG42" i="1" s="1"/>
  <c r="HR42" i="1"/>
  <c r="HQ42" i="1"/>
  <c r="HP42" i="1"/>
  <c r="HO42" i="1"/>
  <c r="HI42" i="1"/>
  <c r="HC42" i="1"/>
  <c r="HA42" i="1" a="1"/>
  <c r="HA42" i="1" s="1"/>
  <c r="GY42" i="1"/>
  <c r="GX42" i="1"/>
  <c r="GL42" i="1"/>
  <c r="GM42" i="1" s="1"/>
  <c r="GZ42" i="1" s="1"/>
  <c r="FR42" i="1"/>
  <c r="FS42" i="1" s="1"/>
  <c r="FI42" i="1"/>
  <c r="FO42" i="1" s="1"/>
  <c r="DT42" i="1"/>
  <c r="DJ42" i="1"/>
  <c r="DI42" i="1"/>
  <c r="DH42" i="1"/>
  <c r="CZ42" i="1"/>
  <c r="CY42" i="1" s="1"/>
  <c r="CV42" i="1" s="1"/>
  <c r="Z42" i="1" s="1"/>
  <c r="AI42" i="1" s="1"/>
  <c r="CX42" i="1"/>
  <c r="CW42" i="1"/>
  <c r="CT42" i="1"/>
  <c r="CS42" i="1" s="1"/>
  <c r="CQ42" i="1" s="1"/>
  <c r="DB42" i="1" s="1"/>
  <c r="CP42" i="1"/>
  <c r="DC42" i="1" s="1"/>
  <c r="AL42" i="1"/>
  <c r="OQ41" i="1"/>
  <c r="OL41" i="1"/>
  <c r="OK41" i="1"/>
  <c r="OJ41" i="1"/>
  <c r="OI41" i="1"/>
  <c r="OH41" i="1"/>
  <c r="OG41" i="1"/>
  <c r="NS41" i="1"/>
  <c r="NR41" i="1"/>
  <c r="NP41" i="1"/>
  <c r="NO41" i="1"/>
  <c r="NC41" i="1"/>
  <c r="MY41" i="1"/>
  <c r="MQ41" i="1"/>
  <c r="MP41" i="1"/>
  <c r="MK41" i="1"/>
  <c r="MJ41" i="1"/>
  <c r="ME41" i="1"/>
  <c r="MD41" i="1"/>
  <c r="LY41" i="1"/>
  <c r="LX41" i="1"/>
  <c r="LS41" i="1"/>
  <c r="LR41" i="1"/>
  <c r="LM41" i="1"/>
  <c r="LL41" i="1"/>
  <c r="LG41" i="1"/>
  <c r="LF41" i="1"/>
  <c r="LA41" i="1"/>
  <c r="KZ41" i="1"/>
  <c r="KU41" i="1"/>
  <c r="KT41" i="1"/>
  <c r="KO41" i="1"/>
  <c r="KN41" i="1"/>
  <c r="KC41" i="1"/>
  <c r="KB41" i="1"/>
  <c r="KA41" i="1"/>
  <c r="JZ41" i="1"/>
  <c r="JY41" i="1"/>
  <c r="JW41" i="1"/>
  <c r="JV41" i="1"/>
  <c r="JU41" i="1"/>
  <c r="JT41" i="1"/>
  <c r="JR41" i="1"/>
  <c r="JQ41" i="1"/>
  <c r="JP41" i="1"/>
  <c r="JO41" i="1"/>
  <c r="JI41" i="1" s="1"/>
  <c r="JN41" i="1"/>
  <c r="JM41" i="1"/>
  <c r="JL41" i="1"/>
  <c r="JJ41" i="1"/>
  <c r="JH41" i="1"/>
  <c r="JG41" i="1"/>
  <c r="JF41" i="1"/>
  <c r="JA41" i="1"/>
  <c r="IZ41" i="1"/>
  <c r="IY41" i="1"/>
  <c r="IX41" i="1"/>
  <c r="IW41" i="1"/>
  <c r="IU41" i="1"/>
  <c r="IT41" i="1"/>
  <c r="IS41" i="1"/>
  <c r="IR41" i="1"/>
  <c r="IP41" i="1"/>
  <c r="IO41" i="1"/>
  <c r="IN41" i="1"/>
  <c r="IM41" i="1"/>
  <c r="II41" i="1" s="1"/>
  <c r="IA41" i="1" s="1"/>
  <c r="IB41" i="1" s="1"/>
  <c r="KF41" i="1" s="1"/>
  <c r="IL41" i="1"/>
  <c r="IK41" i="1"/>
  <c r="IJ41" i="1"/>
  <c r="IH41" i="1"/>
  <c r="IF41" i="1"/>
  <c r="IE41" i="1"/>
  <c r="ID41" i="1"/>
  <c r="HW41" i="1"/>
  <c r="HS41" i="1"/>
  <c r="HJ41" i="1" s="1"/>
  <c r="HG41" i="1" s="1" a="1"/>
  <c r="HG41" i="1" s="1"/>
  <c r="HR41" i="1"/>
  <c r="HQ41" i="1"/>
  <c r="HP41" i="1"/>
  <c r="HO41" i="1"/>
  <c r="HI41" i="1"/>
  <c r="HC41" i="1"/>
  <c r="HA41" i="1" a="1"/>
  <c r="HA41" i="1" s="1"/>
  <c r="GY41" i="1"/>
  <c r="GX41" i="1"/>
  <c r="GL41" i="1"/>
  <c r="GM41" i="1" s="1"/>
  <c r="GZ41" i="1" s="1"/>
  <c r="FR41" i="1"/>
  <c r="FS41" i="1" s="1"/>
  <c r="FI41" i="1"/>
  <c r="FO41" i="1" s="1"/>
  <c r="DT41" i="1"/>
  <c r="DJ41" i="1"/>
  <c r="DI41" i="1"/>
  <c r="DH41" i="1"/>
  <c r="CZ41" i="1"/>
  <c r="CY41" i="1" s="1"/>
  <c r="CV41" i="1" s="1"/>
  <c r="Z41" i="1" s="1"/>
  <c r="AI41" i="1" s="1"/>
  <c r="CX41" i="1"/>
  <c r="CW41" i="1"/>
  <c r="CT41" i="1"/>
  <c r="CS41" i="1" s="1"/>
  <c r="CQ41" i="1" s="1"/>
  <c r="DB41" i="1" s="1"/>
  <c r="CP41" i="1"/>
  <c r="DC41" i="1" s="1"/>
  <c r="AL41" i="1"/>
  <c r="OQ40" i="1"/>
  <c r="OL40" i="1"/>
  <c r="OK40" i="1"/>
  <c r="OJ40" i="1"/>
  <c r="OI40" i="1"/>
  <c r="OH40" i="1"/>
  <c r="OG40" i="1"/>
  <c r="NS40" i="1"/>
  <c r="NR40" i="1"/>
  <c r="NP40" i="1"/>
  <c r="NO40" i="1"/>
  <c r="NC40" i="1"/>
  <c r="MY40" i="1"/>
  <c r="MQ40" i="1"/>
  <c r="MP40" i="1"/>
  <c r="MK40" i="1"/>
  <c r="MJ40" i="1"/>
  <c r="ME40" i="1"/>
  <c r="MD40" i="1"/>
  <c r="LY40" i="1"/>
  <c r="LX40" i="1"/>
  <c r="LS40" i="1"/>
  <c r="LR40" i="1"/>
  <c r="LM40" i="1"/>
  <c r="LL40" i="1"/>
  <c r="LG40" i="1"/>
  <c r="LF40" i="1"/>
  <c r="LA40" i="1"/>
  <c r="KZ40" i="1"/>
  <c r="KU40" i="1"/>
  <c r="KT40" i="1"/>
  <c r="KO40" i="1"/>
  <c r="KN40" i="1"/>
  <c r="KC40" i="1"/>
  <c r="KB40" i="1"/>
  <c r="KA40" i="1"/>
  <c r="JZ40" i="1"/>
  <c r="JY40" i="1"/>
  <c r="JW40" i="1"/>
  <c r="JV40" i="1"/>
  <c r="JU40" i="1"/>
  <c r="JT40" i="1"/>
  <c r="JR40" i="1"/>
  <c r="JQ40" i="1"/>
  <c r="JP40" i="1"/>
  <c r="JO40" i="1"/>
  <c r="JN40" i="1"/>
  <c r="JM40" i="1"/>
  <c r="JL40" i="1"/>
  <c r="JJ40" i="1"/>
  <c r="JH40" i="1"/>
  <c r="JG40" i="1"/>
  <c r="JF40" i="1"/>
  <c r="JA40" i="1"/>
  <c r="IZ40" i="1"/>
  <c r="IY40" i="1"/>
  <c r="IX40" i="1"/>
  <c r="IW40" i="1"/>
  <c r="IU40" i="1"/>
  <c r="IT40" i="1"/>
  <c r="IS40" i="1"/>
  <c r="IR40" i="1"/>
  <c r="IP40" i="1"/>
  <c r="IO40" i="1"/>
  <c r="IN40" i="1"/>
  <c r="IM40" i="1"/>
  <c r="IG40" i="1" s="1"/>
  <c r="IL40" i="1"/>
  <c r="IK40" i="1"/>
  <c r="IJ40" i="1"/>
  <c r="IH40" i="1"/>
  <c r="IF40" i="1"/>
  <c r="IE40" i="1"/>
  <c r="ID40" i="1"/>
  <c r="HW40" i="1"/>
  <c r="HS40" i="1"/>
  <c r="HJ40" i="1" s="1"/>
  <c r="HG40" i="1" s="1" a="1"/>
  <c r="HG40" i="1" s="1"/>
  <c r="HR40" i="1"/>
  <c r="HQ40" i="1"/>
  <c r="HP40" i="1"/>
  <c r="HO40" i="1"/>
  <c r="HI40" i="1"/>
  <c r="HC40" i="1"/>
  <c r="HA40" i="1" a="1"/>
  <c r="HA40" i="1" s="1"/>
  <c r="GY40" i="1"/>
  <c r="GX40" i="1"/>
  <c r="GL40" i="1"/>
  <c r="GM40" i="1" s="1"/>
  <c r="GZ40" i="1" s="1"/>
  <c r="FR40" i="1"/>
  <c r="FS40" i="1" s="1"/>
  <c r="FT40" i="1" s="1"/>
  <c r="FU40" i="1" s="1"/>
  <c r="FV40" i="1" s="1"/>
  <c r="ES40" i="1" s="1"/>
  <c r="FI40" i="1"/>
  <c r="FO40" i="1" s="1"/>
  <c r="DT40" i="1"/>
  <c r="DJ40" i="1"/>
  <c r="DI40" i="1"/>
  <c r="DH40" i="1"/>
  <c r="CZ40" i="1"/>
  <c r="CY40" i="1" s="1"/>
  <c r="CV40" i="1" s="1"/>
  <c r="Z40" i="1" s="1"/>
  <c r="AI40" i="1" s="1"/>
  <c r="CX40" i="1"/>
  <c r="CW40" i="1"/>
  <c r="CT40" i="1"/>
  <c r="CS40" i="1" s="1"/>
  <c r="CQ40" i="1" s="1"/>
  <c r="DB40" i="1" s="1"/>
  <c r="CP40" i="1"/>
  <c r="DC40" i="1" s="1"/>
  <c r="AL40" i="1"/>
  <c r="OQ39" i="1"/>
  <c r="OL39" i="1"/>
  <c r="OK39" i="1"/>
  <c r="OJ39" i="1"/>
  <c r="OI39" i="1"/>
  <c r="OH39" i="1"/>
  <c r="OG39" i="1"/>
  <c r="NS39" i="1"/>
  <c r="NR39" i="1"/>
  <c r="NP39" i="1"/>
  <c r="NO39" i="1"/>
  <c r="NC39" i="1"/>
  <c r="MY39" i="1"/>
  <c r="MQ39" i="1"/>
  <c r="MP39" i="1"/>
  <c r="MK39" i="1"/>
  <c r="MJ39" i="1"/>
  <c r="ME39" i="1"/>
  <c r="MD39" i="1"/>
  <c r="LY39" i="1"/>
  <c r="LX39" i="1"/>
  <c r="LS39" i="1"/>
  <c r="LR39" i="1"/>
  <c r="LM39" i="1"/>
  <c r="LL39" i="1"/>
  <c r="LG39" i="1"/>
  <c r="LF39" i="1"/>
  <c r="LA39" i="1"/>
  <c r="KZ39" i="1"/>
  <c r="KU39" i="1"/>
  <c r="KT39" i="1"/>
  <c r="KO39" i="1"/>
  <c r="KN39" i="1"/>
  <c r="KC39" i="1"/>
  <c r="KB39" i="1"/>
  <c r="KA39" i="1"/>
  <c r="JZ39" i="1"/>
  <c r="JY39" i="1"/>
  <c r="JW39" i="1"/>
  <c r="JV39" i="1"/>
  <c r="JU39" i="1"/>
  <c r="JT39" i="1"/>
  <c r="JR39" i="1"/>
  <c r="JQ39" i="1"/>
  <c r="JP39" i="1"/>
  <c r="JO39" i="1"/>
  <c r="JI39" i="1" s="1"/>
  <c r="JN39" i="1"/>
  <c r="JM39" i="1"/>
  <c r="JL39" i="1"/>
  <c r="JJ39" i="1"/>
  <c r="JH39" i="1"/>
  <c r="JG39" i="1"/>
  <c r="JF39" i="1"/>
  <c r="JA39" i="1"/>
  <c r="IZ39" i="1"/>
  <c r="IY39" i="1"/>
  <c r="IX39" i="1"/>
  <c r="IW39" i="1"/>
  <c r="IU39" i="1"/>
  <c r="IT39" i="1"/>
  <c r="IS39" i="1"/>
  <c r="IR39" i="1"/>
  <c r="IP39" i="1"/>
  <c r="IO39" i="1"/>
  <c r="IN39" i="1"/>
  <c r="IM39" i="1"/>
  <c r="IG39" i="1" s="1"/>
  <c r="IL39" i="1"/>
  <c r="IK39" i="1"/>
  <c r="IJ39" i="1"/>
  <c r="IH39" i="1"/>
  <c r="IF39" i="1"/>
  <c r="IE39" i="1"/>
  <c r="ID39" i="1"/>
  <c r="HW39" i="1"/>
  <c r="HS39" i="1"/>
  <c r="HJ39" i="1" s="1"/>
  <c r="HG39" i="1" s="1" a="1"/>
  <c r="HG39" i="1" s="1"/>
  <c r="HR39" i="1"/>
  <c r="HQ39" i="1"/>
  <c r="HP39" i="1"/>
  <c r="HO39" i="1"/>
  <c r="HI39" i="1"/>
  <c r="HC39" i="1"/>
  <c r="HA39" i="1" a="1"/>
  <c r="HA39" i="1" s="1"/>
  <c r="GY39" i="1"/>
  <c r="GX39" i="1"/>
  <c r="GL39" i="1"/>
  <c r="GM39" i="1" s="1"/>
  <c r="GZ39" i="1" s="1"/>
  <c r="FR39" i="1"/>
  <c r="FS39" i="1" s="1"/>
  <c r="FI39" i="1"/>
  <c r="FO39" i="1" s="1"/>
  <c r="DT39" i="1"/>
  <c r="DJ39" i="1"/>
  <c r="DI39" i="1"/>
  <c r="DH39" i="1"/>
  <c r="CZ39" i="1"/>
  <c r="CY39" i="1" s="1"/>
  <c r="CV39" i="1" s="1"/>
  <c r="Z39" i="1" s="1"/>
  <c r="AI39" i="1" s="1"/>
  <c r="CX39" i="1"/>
  <c r="CW39" i="1"/>
  <c r="CT39" i="1"/>
  <c r="CS39" i="1" s="1"/>
  <c r="CQ39" i="1" s="1"/>
  <c r="CP39" i="1"/>
  <c r="DC39" i="1" s="1"/>
  <c r="AL39" i="1"/>
  <c r="OQ38" i="1"/>
  <c r="OL38" i="1"/>
  <c r="OK38" i="1"/>
  <c r="OJ38" i="1"/>
  <c r="OI38" i="1"/>
  <c r="OH38" i="1"/>
  <c r="OG38" i="1"/>
  <c r="NS38" i="1"/>
  <c r="NR38" i="1"/>
  <c r="NP38" i="1"/>
  <c r="NO38" i="1"/>
  <c r="NC38" i="1"/>
  <c r="MY38" i="1"/>
  <c r="MQ38" i="1"/>
  <c r="MP38" i="1"/>
  <c r="MK38" i="1"/>
  <c r="MJ38" i="1"/>
  <c r="ME38" i="1"/>
  <c r="MD38" i="1"/>
  <c r="LY38" i="1"/>
  <c r="LX38" i="1"/>
  <c r="LS38" i="1"/>
  <c r="LR38" i="1"/>
  <c r="LM38" i="1"/>
  <c r="LN38" i="1" s="1"/>
  <c r="LL38" i="1"/>
  <c r="LG38" i="1"/>
  <c r="LF38" i="1"/>
  <c r="LA38" i="1"/>
  <c r="KZ38" i="1"/>
  <c r="LB38" i="1" s="1"/>
  <c r="KU38" i="1"/>
  <c r="KT38" i="1"/>
  <c r="KO38" i="1"/>
  <c r="KN38" i="1"/>
  <c r="KC38" i="1"/>
  <c r="KB38" i="1"/>
  <c r="KA38" i="1"/>
  <c r="JZ38" i="1"/>
  <c r="JY38" i="1"/>
  <c r="JW38" i="1"/>
  <c r="JV38" i="1"/>
  <c r="JU38" i="1"/>
  <c r="JT38" i="1"/>
  <c r="JR38" i="1"/>
  <c r="JQ38" i="1"/>
  <c r="JP38" i="1"/>
  <c r="JO38" i="1"/>
  <c r="JN38" i="1"/>
  <c r="JM38" i="1"/>
  <c r="JL38" i="1"/>
  <c r="JJ38" i="1"/>
  <c r="JH38" i="1"/>
  <c r="JG38" i="1"/>
  <c r="JF38" i="1"/>
  <c r="JA38" i="1"/>
  <c r="IZ38" i="1"/>
  <c r="IY38" i="1"/>
  <c r="IX38" i="1"/>
  <c r="IW38" i="1"/>
  <c r="IU38" i="1"/>
  <c r="IT38" i="1"/>
  <c r="IS38" i="1"/>
  <c r="IR38" i="1"/>
  <c r="IP38" i="1"/>
  <c r="IO38" i="1"/>
  <c r="IN38" i="1"/>
  <c r="IM38" i="1"/>
  <c r="IG38" i="1" s="1"/>
  <c r="IL38" i="1"/>
  <c r="IK38" i="1"/>
  <c r="IJ38" i="1"/>
  <c r="IH38" i="1"/>
  <c r="IF38" i="1"/>
  <c r="IE38" i="1"/>
  <c r="ID38" i="1"/>
  <c r="HW38" i="1"/>
  <c r="HS38" i="1"/>
  <c r="HJ38" i="1" s="1"/>
  <c r="HG38" i="1" s="1" a="1"/>
  <c r="HG38" i="1" s="1"/>
  <c r="HR38" i="1"/>
  <c r="HQ38" i="1"/>
  <c r="HP38" i="1"/>
  <c r="HO38" i="1"/>
  <c r="HI38" i="1"/>
  <c r="HC38" i="1"/>
  <c r="HA38" i="1" a="1"/>
  <c r="HA38" i="1" s="1"/>
  <c r="GY38" i="1"/>
  <c r="GX38" i="1"/>
  <c r="GL38" i="1"/>
  <c r="GM38" i="1" s="1"/>
  <c r="GZ38" i="1" s="1"/>
  <c r="FR38" i="1"/>
  <c r="FS38" i="1" s="1"/>
  <c r="FI38" i="1"/>
  <c r="FO38" i="1" s="1"/>
  <c r="DT38" i="1"/>
  <c r="DJ38" i="1"/>
  <c r="DI38" i="1"/>
  <c r="DH38" i="1"/>
  <c r="CZ38" i="1"/>
  <c r="CY38" i="1" s="1"/>
  <c r="CV38" i="1" s="1"/>
  <c r="Z38" i="1" s="1"/>
  <c r="AI38" i="1" s="1"/>
  <c r="CX38" i="1"/>
  <c r="CW38" i="1"/>
  <c r="CT38" i="1"/>
  <c r="CS38" i="1" s="1"/>
  <c r="CQ38" i="1" s="1"/>
  <c r="DB38" i="1" s="1"/>
  <c r="CP38" i="1"/>
  <c r="DC38" i="1" s="1"/>
  <c r="AL38" i="1"/>
  <c r="OQ37" i="1"/>
  <c r="OL37" i="1"/>
  <c r="OK37" i="1"/>
  <c r="OJ37" i="1"/>
  <c r="OI37" i="1"/>
  <c r="OH37" i="1"/>
  <c r="OG37" i="1"/>
  <c r="NS37" i="1"/>
  <c r="NR37" i="1"/>
  <c r="NP37" i="1"/>
  <c r="NO37" i="1"/>
  <c r="NC37" i="1"/>
  <c r="MY37" i="1"/>
  <c r="MQ37" i="1"/>
  <c r="MP37" i="1"/>
  <c r="MK37" i="1"/>
  <c r="MJ37" i="1"/>
  <c r="ME37" i="1"/>
  <c r="MD37" i="1"/>
  <c r="LY37" i="1"/>
  <c r="LX37" i="1"/>
  <c r="LS37" i="1"/>
  <c r="LR37" i="1"/>
  <c r="LM37" i="1"/>
  <c r="LL37" i="1"/>
  <c r="LG37" i="1"/>
  <c r="LF37" i="1"/>
  <c r="LA37" i="1"/>
  <c r="KZ37" i="1"/>
  <c r="KU37" i="1"/>
  <c r="KT37" i="1"/>
  <c r="KO37" i="1"/>
  <c r="KN37" i="1"/>
  <c r="KC37" i="1"/>
  <c r="KB37" i="1"/>
  <c r="KA37" i="1"/>
  <c r="JZ37" i="1"/>
  <c r="JY37" i="1"/>
  <c r="JW37" i="1"/>
  <c r="JV37" i="1"/>
  <c r="JU37" i="1"/>
  <c r="JT37" i="1"/>
  <c r="JR37" i="1"/>
  <c r="JQ37" i="1"/>
  <c r="JP37" i="1"/>
  <c r="JO37" i="1"/>
  <c r="JI37" i="1" s="1"/>
  <c r="JN37" i="1"/>
  <c r="JM37" i="1"/>
  <c r="JL37" i="1"/>
  <c r="JJ37" i="1"/>
  <c r="JH37" i="1"/>
  <c r="JG37" i="1"/>
  <c r="JF37" i="1"/>
  <c r="JA37" i="1"/>
  <c r="IZ37" i="1"/>
  <c r="IY37" i="1"/>
  <c r="IX37" i="1"/>
  <c r="IW37" i="1"/>
  <c r="IU37" i="1"/>
  <c r="IT37" i="1"/>
  <c r="IS37" i="1"/>
  <c r="IR37" i="1"/>
  <c r="IP37" i="1"/>
  <c r="IO37" i="1"/>
  <c r="IN37" i="1"/>
  <c r="IM37" i="1"/>
  <c r="II37" i="1" s="1"/>
  <c r="IA37" i="1" s="1"/>
  <c r="IB37" i="1" s="1"/>
  <c r="KF37" i="1" s="1"/>
  <c r="IL37" i="1"/>
  <c r="IK37" i="1"/>
  <c r="IJ37" i="1"/>
  <c r="IH37" i="1"/>
  <c r="IF37" i="1"/>
  <c r="IE37" i="1"/>
  <c r="ID37" i="1"/>
  <c r="HW37" i="1"/>
  <c r="HS37" i="1"/>
  <c r="HJ37" i="1" s="1"/>
  <c r="HG37" i="1" s="1" a="1"/>
  <c r="HG37" i="1" s="1"/>
  <c r="HR37" i="1"/>
  <c r="HQ37" i="1"/>
  <c r="HP37" i="1"/>
  <c r="HO37" i="1"/>
  <c r="HI37" i="1"/>
  <c r="HC37" i="1"/>
  <c r="HA37" i="1" a="1"/>
  <c r="HA37" i="1" s="1"/>
  <c r="GY37" i="1"/>
  <c r="GX37" i="1"/>
  <c r="GL37" i="1"/>
  <c r="GM37" i="1" s="1"/>
  <c r="GZ37" i="1" s="1"/>
  <c r="FR37" i="1"/>
  <c r="FS37" i="1" s="1"/>
  <c r="FI37" i="1"/>
  <c r="FO37" i="1" s="1"/>
  <c r="DT37" i="1"/>
  <c r="DJ37" i="1"/>
  <c r="DI37" i="1"/>
  <c r="DH37" i="1"/>
  <c r="CZ37" i="1"/>
  <c r="CY37" i="1" s="1"/>
  <c r="CV37" i="1" s="1"/>
  <c r="Z37" i="1" s="1"/>
  <c r="AI37" i="1" s="1"/>
  <c r="CX37" i="1"/>
  <c r="CW37" i="1"/>
  <c r="CT37" i="1"/>
  <c r="CS37" i="1" s="1"/>
  <c r="CQ37" i="1" s="1"/>
  <c r="CP37" i="1"/>
  <c r="DC37" i="1" s="1"/>
  <c r="AL37" i="1"/>
  <c r="OQ36" i="1"/>
  <c r="OL36" i="1"/>
  <c r="OK36" i="1"/>
  <c r="OJ36" i="1"/>
  <c r="OI36" i="1"/>
  <c r="OH36" i="1"/>
  <c r="OG36" i="1"/>
  <c r="NS36" i="1"/>
  <c r="NR36" i="1"/>
  <c r="NP36" i="1"/>
  <c r="NO36" i="1"/>
  <c r="NC36" i="1"/>
  <c r="MY36" i="1"/>
  <c r="MQ36" i="1"/>
  <c r="MP36" i="1"/>
  <c r="MK36" i="1"/>
  <c r="MJ36" i="1"/>
  <c r="ME36" i="1"/>
  <c r="MD36" i="1"/>
  <c r="LY36" i="1"/>
  <c r="LX36" i="1"/>
  <c r="LS36" i="1"/>
  <c r="LR36" i="1"/>
  <c r="LM36" i="1"/>
  <c r="LL36" i="1"/>
  <c r="LG36" i="1"/>
  <c r="LF36" i="1"/>
  <c r="LA36" i="1"/>
  <c r="KZ36" i="1"/>
  <c r="KU36" i="1"/>
  <c r="KT36" i="1"/>
  <c r="KO36" i="1"/>
  <c r="KN36" i="1"/>
  <c r="KC36" i="1"/>
  <c r="KB36" i="1"/>
  <c r="KA36" i="1"/>
  <c r="JZ36" i="1"/>
  <c r="JY36" i="1"/>
  <c r="JW36" i="1"/>
  <c r="JV36" i="1"/>
  <c r="JU36" i="1"/>
  <c r="JT36" i="1"/>
  <c r="JR36" i="1"/>
  <c r="JQ36" i="1"/>
  <c r="JP36" i="1"/>
  <c r="JO36" i="1"/>
  <c r="JK36" i="1" s="1"/>
  <c r="JN36" i="1"/>
  <c r="JM36" i="1"/>
  <c r="JL36" i="1"/>
  <c r="JJ36" i="1"/>
  <c r="JH36" i="1"/>
  <c r="JG36" i="1"/>
  <c r="JF36" i="1"/>
  <c r="JA36" i="1"/>
  <c r="IZ36" i="1"/>
  <c r="IY36" i="1"/>
  <c r="IX36" i="1"/>
  <c r="IW36" i="1"/>
  <c r="IU36" i="1"/>
  <c r="IT36" i="1"/>
  <c r="IS36" i="1"/>
  <c r="IR36" i="1"/>
  <c r="IP36" i="1"/>
  <c r="IO36" i="1"/>
  <c r="IN36" i="1"/>
  <c r="IM36" i="1"/>
  <c r="II36" i="1" s="1"/>
  <c r="IL36" i="1"/>
  <c r="IK36" i="1"/>
  <c r="IJ36" i="1"/>
  <c r="IH36" i="1"/>
  <c r="IF36" i="1"/>
  <c r="IE36" i="1"/>
  <c r="ID36" i="1"/>
  <c r="HW36" i="1"/>
  <c r="HS36" i="1"/>
  <c r="HJ36" i="1" s="1"/>
  <c r="HG36" i="1" s="1" a="1"/>
  <c r="HG36" i="1" s="1"/>
  <c r="HR36" i="1"/>
  <c r="HQ36" i="1"/>
  <c r="HP36" i="1"/>
  <c r="HO36" i="1"/>
  <c r="HI36" i="1"/>
  <c r="HC36" i="1"/>
  <c r="HA36" i="1" a="1"/>
  <c r="HA36" i="1" s="1"/>
  <c r="GY36" i="1"/>
  <c r="GX36" i="1"/>
  <c r="GL36" i="1"/>
  <c r="GM36" i="1" s="1"/>
  <c r="GZ36" i="1" s="1"/>
  <c r="FR36" i="1"/>
  <c r="FS36" i="1" s="1"/>
  <c r="FT36" i="1" s="1"/>
  <c r="FU36" i="1" s="1"/>
  <c r="FV36" i="1" s="1"/>
  <c r="ES36" i="1" s="1"/>
  <c r="FI36" i="1"/>
  <c r="FO36" i="1" s="1"/>
  <c r="DT36" i="1"/>
  <c r="DJ36" i="1"/>
  <c r="DI36" i="1"/>
  <c r="DH36" i="1"/>
  <c r="CZ36" i="1"/>
  <c r="CY36" i="1" s="1"/>
  <c r="CV36" i="1" s="1"/>
  <c r="Z36" i="1" s="1"/>
  <c r="AI36" i="1" s="1"/>
  <c r="CX36" i="1"/>
  <c r="CW36" i="1"/>
  <c r="CT36" i="1"/>
  <c r="CS36" i="1" s="1"/>
  <c r="CQ36" i="1" s="1"/>
  <c r="DB36" i="1" s="1"/>
  <c r="CP36" i="1"/>
  <c r="DC36" i="1" s="1"/>
  <c r="AL36" i="1"/>
  <c r="OQ35" i="1"/>
  <c r="OL35" i="1"/>
  <c r="OK35" i="1"/>
  <c r="OJ35" i="1"/>
  <c r="OI35" i="1"/>
  <c r="OH35" i="1"/>
  <c r="OG35" i="1"/>
  <c r="NS35" i="1"/>
  <c r="NR35" i="1"/>
  <c r="NP35" i="1"/>
  <c r="NO35" i="1"/>
  <c r="NC35" i="1"/>
  <c r="MY35" i="1"/>
  <c r="MQ35" i="1"/>
  <c r="MP35" i="1"/>
  <c r="MK35" i="1"/>
  <c r="MJ35" i="1"/>
  <c r="ME35" i="1"/>
  <c r="MD35" i="1"/>
  <c r="LY35" i="1"/>
  <c r="LX35" i="1"/>
  <c r="LS35" i="1"/>
  <c r="LR35" i="1"/>
  <c r="LM35" i="1"/>
  <c r="LL35" i="1"/>
  <c r="LG35" i="1"/>
  <c r="LF35" i="1"/>
  <c r="LA35" i="1"/>
  <c r="KZ35" i="1"/>
  <c r="KU35" i="1"/>
  <c r="KT35" i="1"/>
  <c r="KO35" i="1"/>
  <c r="KN35" i="1"/>
  <c r="KC35" i="1"/>
  <c r="KB35" i="1"/>
  <c r="KA35" i="1"/>
  <c r="JZ35" i="1"/>
  <c r="JY35" i="1"/>
  <c r="JW35" i="1"/>
  <c r="JV35" i="1"/>
  <c r="JU35" i="1"/>
  <c r="JT35" i="1"/>
  <c r="JR35" i="1"/>
  <c r="JQ35" i="1"/>
  <c r="JP35" i="1"/>
  <c r="JO35" i="1"/>
  <c r="JK35" i="1" s="1"/>
  <c r="JN35" i="1"/>
  <c r="JM35" i="1"/>
  <c r="JL35" i="1"/>
  <c r="JJ35" i="1"/>
  <c r="JH35" i="1"/>
  <c r="JG35" i="1"/>
  <c r="JF35" i="1"/>
  <c r="JA35" i="1"/>
  <c r="IZ35" i="1"/>
  <c r="IY35" i="1"/>
  <c r="IX35" i="1"/>
  <c r="IW35" i="1"/>
  <c r="IU35" i="1"/>
  <c r="IT35" i="1"/>
  <c r="IS35" i="1"/>
  <c r="IR35" i="1"/>
  <c r="IP35" i="1"/>
  <c r="IO35" i="1"/>
  <c r="IN35" i="1"/>
  <c r="IM35" i="1"/>
  <c r="II35" i="1" s="1"/>
  <c r="IL35" i="1"/>
  <c r="IK35" i="1"/>
  <c r="IJ35" i="1"/>
  <c r="IH35" i="1"/>
  <c r="IF35" i="1"/>
  <c r="IE35" i="1"/>
  <c r="ID35" i="1"/>
  <c r="HW35" i="1"/>
  <c r="HS35" i="1"/>
  <c r="HJ35" i="1" s="1"/>
  <c r="HG35" i="1" s="1" a="1"/>
  <c r="HG35" i="1" s="1"/>
  <c r="HR35" i="1"/>
  <c r="HQ35" i="1"/>
  <c r="HP35" i="1"/>
  <c r="HO35" i="1"/>
  <c r="HI35" i="1"/>
  <c r="HC35" i="1"/>
  <c r="HA35" i="1" a="1"/>
  <c r="HA35" i="1" s="1"/>
  <c r="GY35" i="1"/>
  <c r="GX35" i="1"/>
  <c r="GL35" i="1"/>
  <c r="GM35" i="1" s="1"/>
  <c r="GZ35" i="1" s="1"/>
  <c r="FR35" i="1"/>
  <c r="FS35" i="1" s="1"/>
  <c r="FI35" i="1"/>
  <c r="FO35" i="1" s="1"/>
  <c r="DT35" i="1"/>
  <c r="DJ35" i="1"/>
  <c r="DI35" i="1"/>
  <c r="DH35" i="1"/>
  <c r="CZ35" i="1"/>
  <c r="CY35" i="1" s="1"/>
  <c r="CV35" i="1" s="1"/>
  <c r="Z35" i="1" s="1"/>
  <c r="AI35" i="1" s="1"/>
  <c r="CX35" i="1"/>
  <c r="CW35" i="1"/>
  <c r="CT35" i="1"/>
  <c r="CS35" i="1" s="1"/>
  <c r="CQ35" i="1" s="1"/>
  <c r="CP35" i="1"/>
  <c r="DC35" i="1" s="1"/>
  <c r="AL35" i="1"/>
  <c r="OQ34" i="1"/>
  <c r="OL34" i="1"/>
  <c r="OK34" i="1"/>
  <c r="OJ34" i="1"/>
  <c r="OI34" i="1"/>
  <c r="OH34" i="1"/>
  <c r="OG34" i="1"/>
  <c r="NS34" i="1"/>
  <c r="NR34" i="1"/>
  <c r="NP34" i="1"/>
  <c r="NO34" i="1"/>
  <c r="NC34" i="1"/>
  <c r="MY34" i="1"/>
  <c r="MQ34" i="1"/>
  <c r="MP34" i="1"/>
  <c r="MK34" i="1"/>
  <c r="MJ34" i="1"/>
  <c r="ME34" i="1"/>
  <c r="MD34" i="1"/>
  <c r="LY34" i="1"/>
  <c r="LX34" i="1"/>
  <c r="LS34" i="1"/>
  <c r="LR34" i="1"/>
  <c r="LM34" i="1"/>
  <c r="LL34" i="1"/>
  <c r="LG34" i="1"/>
  <c r="LF34" i="1"/>
  <c r="LA34" i="1"/>
  <c r="KZ34" i="1"/>
  <c r="KU34" i="1"/>
  <c r="KT34" i="1"/>
  <c r="KO34" i="1"/>
  <c r="KN34" i="1"/>
  <c r="KC34" i="1"/>
  <c r="KB34" i="1"/>
  <c r="KA34" i="1"/>
  <c r="JZ34" i="1"/>
  <c r="JY34" i="1"/>
  <c r="JW34" i="1"/>
  <c r="JV34" i="1"/>
  <c r="JU34" i="1"/>
  <c r="JT34" i="1"/>
  <c r="JR34" i="1"/>
  <c r="JQ34" i="1"/>
  <c r="JP34" i="1"/>
  <c r="JO34" i="1"/>
  <c r="JK34" i="1" s="1"/>
  <c r="JE34" i="1" s="1"/>
  <c r="JN34" i="1"/>
  <c r="JM34" i="1"/>
  <c r="JL34" i="1"/>
  <c r="JJ34" i="1"/>
  <c r="JI34" i="1"/>
  <c r="JH34" i="1"/>
  <c r="JG34" i="1"/>
  <c r="JF34" i="1"/>
  <c r="JA34" i="1"/>
  <c r="IZ34" i="1"/>
  <c r="IY34" i="1"/>
  <c r="IX34" i="1"/>
  <c r="IW34" i="1"/>
  <c r="IU34" i="1"/>
  <c r="IT34" i="1"/>
  <c r="IS34" i="1"/>
  <c r="IR34" i="1"/>
  <c r="IP34" i="1"/>
  <c r="IO34" i="1"/>
  <c r="IN34" i="1"/>
  <c r="IM34" i="1"/>
  <c r="IG34" i="1" s="1"/>
  <c r="IL34" i="1"/>
  <c r="IK34" i="1"/>
  <c r="IJ34" i="1"/>
  <c r="IH34" i="1"/>
  <c r="IF34" i="1"/>
  <c r="IE34" i="1"/>
  <c r="ID34" i="1"/>
  <c r="HW34" i="1"/>
  <c r="HS34" i="1"/>
  <c r="HJ34" i="1" s="1"/>
  <c r="HG34" i="1" s="1" a="1"/>
  <c r="HG34" i="1" s="1"/>
  <c r="HR34" i="1"/>
  <c r="HQ34" i="1"/>
  <c r="HP34" i="1"/>
  <c r="HO34" i="1"/>
  <c r="HI34" i="1"/>
  <c r="HC34" i="1"/>
  <c r="HA34" i="1" a="1"/>
  <c r="HA34" i="1" s="1"/>
  <c r="GY34" i="1"/>
  <c r="GX34" i="1"/>
  <c r="GL34" i="1"/>
  <c r="GM34" i="1" s="1"/>
  <c r="GZ34" i="1" s="1"/>
  <c r="FR34" i="1"/>
  <c r="FI34" i="1"/>
  <c r="FO34" i="1" s="1"/>
  <c r="DT34" i="1"/>
  <c r="DJ34" i="1"/>
  <c r="DI34" i="1"/>
  <c r="DH34" i="1"/>
  <c r="CZ34" i="1"/>
  <c r="CY34" i="1" s="1"/>
  <c r="CV34" i="1" s="1"/>
  <c r="Z34" i="1" s="1"/>
  <c r="AI34" i="1" s="1"/>
  <c r="CX34" i="1"/>
  <c r="CW34" i="1"/>
  <c r="CT34" i="1"/>
  <c r="CS34" i="1" s="1"/>
  <c r="CQ34" i="1" s="1"/>
  <c r="DB34" i="1" s="1"/>
  <c r="CP34" i="1"/>
  <c r="AL34" i="1"/>
  <c r="OQ33" i="1"/>
  <c r="OL33" i="1"/>
  <c r="OK33" i="1"/>
  <c r="OJ33" i="1"/>
  <c r="OI33" i="1"/>
  <c r="OH33" i="1"/>
  <c r="OG33" i="1"/>
  <c r="NS33" i="1"/>
  <c r="NR33" i="1"/>
  <c r="NT33" i="1" s="1"/>
  <c r="NP33" i="1"/>
  <c r="NO33" i="1"/>
  <c r="NC33" i="1"/>
  <c r="MY33" i="1"/>
  <c r="MQ33" i="1"/>
  <c r="MP33" i="1"/>
  <c r="MK33" i="1"/>
  <c r="MJ33" i="1"/>
  <c r="ML33" i="1" s="1"/>
  <c r="ME33" i="1"/>
  <c r="MD33" i="1"/>
  <c r="LY33" i="1"/>
  <c r="LX33" i="1"/>
  <c r="LS33" i="1"/>
  <c r="LR33" i="1"/>
  <c r="LM33" i="1"/>
  <c r="LL33" i="1"/>
  <c r="LN33" i="1" s="1"/>
  <c r="LG33" i="1"/>
  <c r="LF33" i="1"/>
  <c r="LA33" i="1"/>
  <c r="KZ33" i="1"/>
  <c r="KU33" i="1"/>
  <c r="KT33" i="1"/>
  <c r="KO33" i="1"/>
  <c r="KN33" i="1"/>
  <c r="KC33" i="1"/>
  <c r="KB33" i="1"/>
  <c r="KA33" i="1"/>
  <c r="JZ33" i="1"/>
  <c r="JY33" i="1"/>
  <c r="JW33" i="1"/>
  <c r="JV33" i="1"/>
  <c r="JU33" i="1"/>
  <c r="JT33" i="1"/>
  <c r="JR33" i="1"/>
  <c r="JQ33" i="1"/>
  <c r="JP33" i="1"/>
  <c r="JO33" i="1"/>
  <c r="JN33" i="1"/>
  <c r="JM33" i="1"/>
  <c r="JL33" i="1"/>
  <c r="JJ33" i="1"/>
  <c r="JH33" i="1"/>
  <c r="JG33" i="1"/>
  <c r="JF33" i="1"/>
  <c r="JA33" i="1"/>
  <c r="IZ33" i="1"/>
  <c r="IY33" i="1"/>
  <c r="IX33" i="1"/>
  <c r="IW33" i="1"/>
  <c r="IU33" i="1"/>
  <c r="IT33" i="1"/>
  <c r="IS33" i="1"/>
  <c r="IR33" i="1"/>
  <c r="IP33" i="1"/>
  <c r="IO33" i="1"/>
  <c r="IN33" i="1"/>
  <c r="IM33" i="1"/>
  <c r="II33" i="1" s="1"/>
  <c r="IA33" i="1" s="1"/>
  <c r="IB33" i="1" s="1"/>
  <c r="KF33" i="1" s="1"/>
  <c r="IL33" i="1"/>
  <c r="IK33" i="1"/>
  <c r="IJ33" i="1"/>
  <c r="IH33" i="1"/>
  <c r="IF33" i="1"/>
  <c r="IE33" i="1"/>
  <c r="ID33" i="1"/>
  <c r="HW33" i="1"/>
  <c r="HS33" i="1"/>
  <c r="HJ33" i="1" s="1"/>
  <c r="HG33" i="1" s="1" a="1"/>
  <c r="HG33" i="1" s="1"/>
  <c r="HR33" i="1"/>
  <c r="HQ33" i="1"/>
  <c r="HP33" i="1"/>
  <c r="HO33" i="1"/>
  <c r="HI33" i="1"/>
  <c r="HC33" i="1"/>
  <c r="HA33" i="1" a="1"/>
  <c r="HA33" i="1" s="1"/>
  <c r="GY33" i="1"/>
  <c r="GX33" i="1"/>
  <c r="GL33" i="1"/>
  <c r="GM33" i="1" s="1"/>
  <c r="GZ33" i="1" s="1"/>
  <c r="FR33" i="1"/>
  <c r="FS33" i="1" s="1"/>
  <c r="FI33" i="1"/>
  <c r="FO33" i="1" s="1"/>
  <c r="DT33" i="1"/>
  <c r="DJ33" i="1"/>
  <c r="DI33" i="1"/>
  <c r="DH33" i="1"/>
  <c r="CZ33" i="1"/>
  <c r="CY33" i="1" s="1"/>
  <c r="CV33" i="1" s="1"/>
  <c r="Z33" i="1" s="1"/>
  <c r="AI33" i="1" s="1"/>
  <c r="CX33" i="1"/>
  <c r="CW33" i="1"/>
  <c r="CT33" i="1"/>
  <c r="CS33" i="1" s="1"/>
  <c r="CQ33" i="1" s="1"/>
  <c r="DB33" i="1" s="1"/>
  <c r="CP33" i="1"/>
  <c r="AL33" i="1"/>
  <c r="OQ32" i="1"/>
  <c r="OL32" i="1"/>
  <c r="OK32" i="1"/>
  <c r="OJ32" i="1"/>
  <c r="OI32" i="1"/>
  <c r="OH32" i="1"/>
  <c r="OG32" i="1"/>
  <c r="NS32" i="1"/>
  <c r="NR32" i="1"/>
  <c r="NP32" i="1"/>
  <c r="NO32" i="1"/>
  <c r="NC32" i="1"/>
  <c r="MY32" i="1"/>
  <c r="MQ32" i="1"/>
  <c r="MP32" i="1"/>
  <c r="MK32" i="1"/>
  <c r="MJ32" i="1"/>
  <c r="ME32" i="1"/>
  <c r="MD32" i="1"/>
  <c r="LY32" i="1"/>
  <c r="LX32" i="1"/>
  <c r="LS32" i="1"/>
  <c r="LR32" i="1"/>
  <c r="LM32" i="1"/>
  <c r="LL32" i="1"/>
  <c r="LG32" i="1"/>
  <c r="LF32" i="1"/>
  <c r="LA32" i="1"/>
  <c r="KZ32" i="1"/>
  <c r="KU32" i="1"/>
  <c r="KT32" i="1"/>
  <c r="KO32" i="1"/>
  <c r="KN32" i="1"/>
  <c r="KC32" i="1"/>
  <c r="KB32" i="1"/>
  <c r="KA32" i="1"/>
  <c r="JZ32" i="1"/>
  <c r="JY32" i="1"/>
  <c r="JW32" i="1"/>
  <c r="JV32" i="1"/>
  <c r="JU32" i="1"/>
  <c r="JT32" i="1"/>
  <c r="JR32" i="1"/>
  <c r="JQ32" i="1"/>
  <c r="JP32" i="1"/>
  <c r="JO32" i="1"/>
  <c r="JI32" i="1" s="1"/>
  <c r="JN32" i="1"/>
  <c r="JM32" i="1"/>
  <c r="JL32" i="1"/>
  <c r="JJ32" i="1"/>
  <c r="JH32" i="1"/>
  <c r="JG32" i="1"/>
  <c r="JF32" i="1"/>
  <c r="JA32" i="1"/>
  <c r="IZ32" i="1"/>
  <c r="IY32" i="1"/>
  <c r="IX32" i="1"/>
  <c r="IW32" i="1"/>
  <c r="IU32" i="1"/>
  <c r="IT32" i="1"/>
  <c r="IS32" i="1"/>
  <c r="IR32" i="1"/>
  <c r="IP32" i="1"/>
  <c r="IO32" i="1"/>
  <c r="IN32" i="1"/>
  <c r="IM32" i="1"/>
  <c r="IG32" i="1" s="1"/>
  <c r="IL32" i="1"/>
  <c r="IK32" i="1"/>
  <c r="IJ32" i="1"/>
  <c r="IH32" i="1"/>
  <c r="IF32" i="1"/>
  <c r="IE32" i="1"/>
  <c r="ID32" i="1"/>
  <c r="HW32" i="1"/>
  <c r="HS32" i="1"/>
  <c r="HJ32" i="1" s="1"/>
  <c r="HG32" i="1" s="1" a="1"/>
  <c r="HG32" i="1" s="1"/>
  <c r="HR32" i="1"/>
  <c r="HQ32" i="1"/>
  <c r="HP32" i="1"/>
  <c r="HO32" i="1"/>
  <c r="HI32" i="1"/>
  <c r="HC32" i="1"/>
  <c r="HA32" i="1" a="1"/>
  <c r="HA32" i="1" s="1"/>
  <c r="GY32" i="1"/>
  <c r="GX32" i="1"/>
  <c r="GL32" i="1"/>
  <c r="GM32" i="1" s="1"/>
  <c r="GZ32" i="1" s="1"/>
  <c r="FR32" i="1"/>
  <c r="FS32" i="1" s="1"/>
  <c r="FT32" i="1" s="1"/>
  <c r="FU32" i="1" s="1"/>
  <c r="FV32" i="1" s="1"/>
  <c r="ES32" i="1" s="1"/>
  <c r="FI32" i="1"/>
  <c r="FO32" i="1" s="1"/>
  <c r="DT32" i="1"/>
  <c r="DJ32" i="1"/>
  <c r="DI32" i="1"/>
  <c r="DH32" i="1"/>
  <c r="CZ32" i="1"/>
  <c r="CY32" i="1" s="1"/>
  <c r="CV32" i="1" s="1"/>
  <c r="Z32" i="1" s="1"/>
  <c r="AI32" i="1" s="1"/>
  <c r="CX32" i="1"/>
  <c r="CW32" i="1"/>
  <c r="CT32" i="1"/>
  <c r="CS32" i="1" s="1"/>
  <c r="CQ32" i="1" s="1"/>
  <c r="DB32" i="1" s="1"/>
  <c r="CP32" i="1"/>
  <c r="DC32" i="1" s="1"/>
  <c r="AL32" i="1"/>
  <c r="OQ31" i="1"/>
  <c r="OL31" i="1"/>
  <c r="OK31" i="1"/>
  <c r="OJ31" i="1"/>
  <c r="OI31" i="1"/>
  <c r="OH31" i="1"/>
  <c r="OG31" i="1"/>
  <c r="NS31" i="1"/>
  <c r="NR31" i="1"/>
  <c r="NP31" i="1"/>
  <c r="NO31" i="1"/>
  <c r="NC31" i="1"/>
  <c r="MY31" i="1"/>
  <c r="MQ31" i="1"/>
  <c r="MP31" i="1"/>
  <c r="MK31" i="1"/>
  <c r="MJ31" i="1"/>
  <c r="ME31" i="1"/>
  <c r="MD31" i="1"/>
  <c r="LY31" i="1"/>
  <c r="LX31" i="1"/>
  <c r="LS31" i="1"/>
  <c r="LR31" i="1"/>
  <c r="LM31" i="1"/>
  <c r="LL31" i="1"/>
  <c r="LG31" i="1"/>
  <c r="LF31" i="1"/>
  <c r="LA31" i="1"/>
  <c r="KZ31" i="1"/>
  <c r="KU31" i="1"/>
  <c r="KT31" i="1"/>
  <c r="KO31" i="1"/>
  <c r="KN31" i="1"/>
  <c r="KC31" i="1"/>
  <c r="KB31" i="1"/>
  <c r="KA31" i="1"/>
  <c r="JZ31" i="1"/>
  <c r="JY31" i="1"/>
  <c r="JW31" i="1"/>
  <c r="JV31" i="1"/>
  <c r="JU31" i="1"/>
  <c r="JT31" i="1"/>
  <c r="JR31" i="1"/>
  <c r="JQ31" i="1"/>
  <c r="JP31" i="1"/>
  <c r="JO31" i="1"/>
  <c r="JN31" i="1"/>
  <c r="JM31" i="1"/>
  <c r="JL31" i="1"/>
  <c r="JJ31" i="1"/>
  <c r="JH31" i="1"/>
  <c r="JG31" i="1"/>
  <c r="JF31" i="1"/>
  <c r="JA31" i="1"/>
  <c r="IZ31" i="1"/>
  <c r="IY31" i="1"/>
  <c r="IX31" i="1"/>
  <c r="IW31" i="1"/>
  <c r="IU31" i="1"/>
  <c r="IT31" i="1"/>
  <c r="IS31" i="1"/>
  <c r="IR31" i="1"/>
  <c r="IP31" i="1"/>
  <c r="IO31" i="1"/>
  <c r="IN31" i="1"/>
  <c r="IM31" i="1"/>
  <c r="II31" i="1" s="1"/>
  <c r="IL31" i="1"/>
  <c r="IK31" i="1"/>
  <c r="IJ31" i="1"/>
  <c r="IH31" i="1"/>
  <c r="IF31" i="1"/>
  <c r="IE31" i="1"/>
  <c r="ID31" i="1"/>
  <c r="HW31" i="1"/>
  <c r="HS31" i="1"/>
  <c r="HJ31" i="1" s="1"/>
  <c r="HG31" i="1" s="1" a="1"/>
  <c r="HG31" i="1" s="1"/>
  <c r="HR31" i="1"/>
  <c r="HQ31" i="1"/>
  <c r="HP31" i="1"/>
  <c r="HO31" i="1"/>
  <c r="HI31" i="1"/>
  <c r="HC31" i="1"/>
  <c r="HA31" i="1" a="1"/>
  <c r="HA31" i="1" s="1"/>
  <c r="GY31" i="1"/>
  <c r="GX31" i="1"/>
  <c r="GL31" i="1"/>
  <c r="GM31" i="1" s="1"/>
  <c r="GZ31" i="1" s="1"/>
  <c r="FR31" i="1"/>
  <c r="FI31" i="1"/>
  <c r="FO31" i="1" s="1"/>
  <c r="DT31" i="1"/>
  <c r="DJ31" i="1"/>
  <c r="DI31" i="1"/>
  <c r="DH31" i="1"/>
  <c r="CZ31" i="1"/>
  <c r="CY31" i="1" s="1"/>
  <c r="CV31" i="1" s="1"/>
  <c r="Z31" i="1" s="1"/>
  <c r="AI31" i="1" s="1"/>
  <c r="CX31" i="1"/>
  <c r="CW31" i="1"/>
  <c r="CT31" i="1"/>
  <c r="CS31" i="1" s="1"/>
  <c r="CQ31" i="1" s="1"/>
  <c r="DB31" i="1" s="1"/>
  <c r="CP31" i="1"/>
  <c r="DC31" i="1" s="1"/>
  <c r="AL31" i="1"/>
  <c r="OQ30" i="1"/>
  <c r="OL30" i="1"/>
  <c r="OK30" i="1"/>
  <c r="OJ30" i="1"/>
  <c r="OI30" i="1"/>
  <c r="OH30" i="1"/>
  <c r="OG30" i="1"/>
  <c r="NS30" i="1"/>
  <c r="NR30" i="1"/>
  <c r="NP30" i="1"/>
  <c r="NO30" i="1"/>
  <c r="NC30" i="1"/>
  <c r="MY30" i="1"/>
  <c r="MQ30" i="1"/>
  <c r="MP30" i="1"/>
  <c r="MK30" i="1"/>
  <c r="MJ30" i="1"/>
  <c r="ME30" i="1"/>
  <c r="MD30" i="1"/>
  <c r="LY30" i="1"/>
  <c r="LX30" i="1"/>
  <c r="LS30" i="1"/>
  <c r="LR30" i="1"/>
  <c r="LM30" i="1"/>
  <c r="LL30" i="1"/>
  <c r="LG30" i="1"/>
  <c r="LF30" i="1"/>
  <c r="LA30" i="1"/>
  <c r="KZ30" i="1"/>
  <c r="KU30" i="1"/>
  <c r="KT30" i="1"/>
  <c r="KO30" i="1"/>
  <c r="KN30" i="1"/>
  <c r="KC30" i="1"/>
  <c r="KB30" i="1"/>
  <c r="KA30" i="1"/>
  <c r="JZ30" i="1"/>
  <c r="JY30" i="1"/>
  <c r="JW30" i="1"/>
  <c r="JV30" i="1"/>
  <c r="JU30" i="1"/>
  <c r="JT30" i="1"/>
  <c r="JR30" i="1"/>
  <c r="JQ30" i="1"/>
  <c r="JP30" i="1"/>
  <c r="JO30" i="1"/>
  <c r="JK30" i="1" s="1"/>
  <c r="JN30" i="1"/>
  <c r="JM30" i="1"/>
  <c r="JL30" i="1"/>
  <c r="JJ30" i="1"/>
  <c r="JH30" i="1"/>
  <c r="JG30" i="1"/>
  <c r="JF30" i="1"/>
  <c r="JA30" i="1"/>
  <c r="IZ30" i="1"/>
  <c r="IY30" i="1"/>
  <c r="IX30" i="1"/>
  <c r="IW30" i="1"/>
  <c r="IU30" i="1"/>
  <c r="IT30" i="1"/>
  <c r="IS30" i="1"/>
  <c r="IR30" i="1"/>
  <c r="IP30" i="1"/>
  <c r="IO30" i="1"/>
  <c r="IN30" i="1"/>
  <c r="IM30" i="1"/>
  <c r="IG30" i="1" s="1"/>
  <c r="IL30" i="1"/>
  <c r="IK30" i="1"/>
  <c r="IJ30" i="1"/>
  <c r="IH30" i="1"/>
  <c r="IF30" i="1"/>
  <c r="IE30" i="1"/>
  <c r="ID30" i="1"/>
  <c r="HW30" i="1"/>
  <c r="HS30" i="1"/>
  <c r="HJ30" i="1" s="1"/>
  <c r="HG30" i="1" s="1" a="1"/>
  <c r="HG30" i="1" s="1"/>
  <c r="HR30" i="1"/>
  <c r="HQ30" i="1"/>
  <c r="HP30" i="1"/>
  <c r="HO30" i="1"/>
  <c r="HI30" i="1"/>
  <c r="HC30" i="1"/>
  <c r="HA30" i="1" a="1"/>
  <c r="HA30" i="1" s="1"/>
  <c r="GY30" i="1"/>
  <c r="GX30" i="1"/>
  <c r="GL30" i="1"/>
  <c r="GM30" i="1" s="1"/>
  <c r="GZ30" i="1" s="1"/>
  <c r="FR30" i="1"/>
  <c r="FI30" i="1"/>
  <c r="FO30" i="1" s="1"/>
  <c r="DT30" i="1"/>
  <c r="DJ30" i="1"/>
  <c r="DI30" i="1"/>
  <c r="DH30" i="1"/>
  <c r="CZ30" i="1"/>
  <c r="CY30" i="1" s="1"/>
  <c r="CV30" i="1" s="1"/>
  <c r="Z30" i="1" s="1"/>
  <c r="AI30" i="1" s="1"/>
  <c r="CX30" i="1"/>
  <c r="CW30" i="1"/>
  <c r="CT30" i="1"/>
  <c r="CS30" i="1" s="1"/>
  <c r="CQ30" i="1" s="1"/>
  <c r="DB30" i="1" s="1"/>
  <c r="CP30" i="1"/>
  <c r="DC30" i="1" s="1"/>
  <c r="AL30" i="1"/>
  <c r="OQ29" i="1"/>
  <c r="OL29" i="1"/>
  <c r="OK29" i="1"/>
  <c r="OJ29" i="1"/>
  <c r="OI29" i="1"/>
  <c r="OO29" i="1" s="1"/>
  <c r="OH29" i="1"/>
  <c r="OG29" i="1"/>
  <c r="NS29" i="1"/>
  <c r="NR29" i="1"/>
  <c r="NP29" i="1"/>
  <c r="NO29" i="1"/>
  <c r="NC29" i="1"/>
  <c r="MY29" i="1"/>
  <c r="MQ29" i="1"/>
  <c r="MP29" i="1"/>
  <c r="MK29" i="1"/>
  <c r="MJ29" i="1"/>
  <c r="ME29" i="1"/>
  <c r="MD29" i="1"/>
  <c r="LY29" i="1"/>
  <c r="LX29" i="1"/>
  <c r="LZ29" i="1" s="1"/>
  <c r="LS29" i="1"/>
  <c r="LR29" i="1"/>
  <c r="LM29" i="1"/>
  <c r="LL29" i="1"/>
  <c r="LG29" i="1"/>
  <c r="LF29" i="1"/>
  <c r="LA29" i="1"/>
  <c r="KZ29" i="1"/>
  <c r="LB29" i="1" s="1"/>
  <c r="KU29" i="1"/>
  <c r="KT29" i="1"/>
  <c r="KO29" i="1"/>
  <c r="KN29" i="1"/>
  <c r="KC29" i="1"/>
  <c r="KB29" i="1"/>
  <c r="KA29" i="1"/>
  <c r="JZ29" i="1"/>
  <c r="JY29" i="1"/>
  <c r="JW29" i="1"/>
  <c r="JV29" i="1"/>
  <c r="JU29" i="1"/>
  <c r="JT29" i="1"/>
  <c r="JR29" i="1"/>
  <c r="JQ29" i="1"/>
  <c r="JP29" i="1"/>
  <c r="JO29" i="1"/>
  <c r="JI29" i="1" s="1"/>
  <c r="JN29" i="1"/>
  <c r="JM29" i="1"/>
  <c r="JL29" i="1"/>
  <c r="JJ29" i="1"/>
  <c r="JH29" i="1"/>
  <c r="JG29" i="1"/>
  <c r="JF29" i="1"/>
  <c r="JA29" i="1"/>
  <c r="IZ29" i="1"/>
  <c r="IY29" i="1"/>
  <c r="IX29" i="1"/>
  <c r="IW29" i="1"/>
  <c r="IU29" i="1"/>
  <c r="IT29" i="1"/>
  <c r="IS29" i="1"/>
  <c r="IR29" i="1"/>
  <c r="IP29" i="1"/>
  <c r="IO29" i="1"/>
  <c r="IN29" i="1"/>
  <c r="IM29" i="1"/>
  <c r="II29" i="1" s="1"/>
  <c r="IA29" i="1" s="1"/>
  <c r="IB29" i="1" s="1"/>
  <c r="KF29" i="1" s="1"/>
  <c r="IL29" i="1"/>
  <c r="IK29" i="1"/>
  <c r="IJ29" i="1"/>
  <c r="IH29" i="1"/>
  <c r="IF29" i="1"/>
  <c r="IE29" i="1"/>
  <c r="ID29" i="1"/>
  <c r="HW29" i="1"/>
  <c r="HS29" i="1"/>
  <c r="HJ29" i="1" s="1"/>
  <c r="HG29" i="1" s="1" a="1"/>
  <c r="HG29" i="1" s="1"/>
  <c r="HR29" i="1"/>
  <c r="HQ29" i="1"/>
  <c r="HP29" i="1"/>
  <c r="HO29" i="1"/>
  <c r="HI29" i="1"/>
  <c r="HC29" i="1"/>
  <c r="HA29" i="1" a="1"/>
  <c r="HA29" i="1" s="1"/>
  <c r="GY29" i="1"/>
  <c r="GX29" i="1"/>
  <c r="GL29" i="1"/>
  <c r="GM29" i="1" s="1"/>
  <c r="GZ29" i="1" s="1"/>
  <c r="FR29" i="1"/>
  <c r="FS29" i="1" s="1"/>
  <c r="FO29" i="1"/>
  <c r="FI29" i="1"/>
  <c r="DT29" i="1"/>
  <c r="DJ29" i="1"/>
  <c r="DI29" i="1"/>
  <c r="DH29" i="1"/>
  <c r="CZ29" i="1"/>
  <c r="CY29" i="1" s="1"/>
  <c r="CV29" i="1" s="1"/>
  <c r="Z29" i="1" s="1"/>
  <c r="AI29" i="1" s="1"/>
  <c r="CX29" i="1"/>
  <c r="CW29" i="1"/>
  <c r="CT29" i="1"/>
  <c r="CS29" i="1" s="1"/>
  <c r="CQ29" i="1" s="1"/>
  <c r="CP29" i="1"/>
  <c r="DC29" i="1" s="1"/>
  <c r="AL29" i="1"/>
  <c r="OQ28" i="1"/>
  <c r="OL28" i="1"/>
  <c r="OK28" i="1"/>
  <c r="ON28" i="1" s="1"/>
  <c r="OJ28" i="1"/>
  <c r="OI28" i="1"/>
  <c r="OH28" i="1"/>
  <c r="OG28" i="1"/>
  <c r="NS28" i="1"/>
  <c r="NR28" i="1"/>
  <c r="NP28" i="1"/>
  <c r="NO28" i="1"/>
  <c r="NC28" i="1"/>
  <c r="MY28" i="1"/>
  <c r="MQ28" i="1"/>
  <c r="MP28" i="1"/>
  <c r="MK28" i="1"/>
  <c r="MJ28" i="1"/>
  <c r="ME28" i="1"/>
  <c r="MD28" i="1"/>
  <c r="LY28" i="1"/>
  <c r="LX28" i="1"/>
  <c r="LS28" i="1"/>
  <c r="LR28" i="1"/>
  <c r="LM28" i="1"/>
  <c r="LL28" i="1"/>
  <c r="LG28" i="1"/>
  <c r="LF28" i="1"/>
  <c r="LA28" i="1"/>
  <c r="KZ28" i="1"/>
  <c r="KU28" i="1"/>
  <c r="KT28" i="1"/>
  <c r="KO28" i="1"/>
  <c r="KN28" i="1"/>
  <c r="KC28" i="1"/>
  <c r="KB28" i="1"/>
  <c r="KA28" i="1"/>
  <c r="JZ28" i="1"/>
  <c r="JY28" i="1"/>
  <c r="JW28" i="1"/>
  <c r="JV28" i="1"/>
  <c r="JU28" i="1"/>
  <c r="JT28" i="1"/>
  <c r="JR28" i="1"/>
  <c r="JQ28" i="1"/>
  <c r="JP28" i="1"/>
  <c r="JO28" i="1"/>
  <c r="JI28" i="1" s="1"/>
  <c r="JN28" i="1"/>
  <c r="JM28" i="1"/>
  <c r="JL28" i="1"/>
  <c r="JJ28" i="1"/>
  <c r="JH28" i="1"/>
  <c r="JG28" i="1"/>
  <c r="JF28" i="1"/>
  <c r="JA28" i="1"/>
  <c r="IZ28" i="1"/>
  <c r="IY28" i="1"/>
  <c r="IX28" i="1"/>
  <c r="IW28" i="1"/>
  <c r="IU28" i="1"/>
  <c r="IT28" i="1"/>
  <c r="IS28" i="1"/>
  <c r="IR28" i="1"/>
  <c r="IP28" i="1"/>
  <c r="IO28" i="1"/>
  <c r="IN28" i="1"/>
  <c r="IM28" i="1"/>
  <c r="II28" i="1" s="1"/>
  <c r="IC28" i="1" s="1"/>
  <c r="IL28" i="1"/>
  <c r="IK28" i="1"/>
  <c r="IJ28" i="1"/>
  <c r="IH28" i="1"/>
  <c r="IF28" i="1"/>
  <c r="IE28" i="1"/>
  <c r="ID28" i="1"/>
  <c r="HW28" i="1"/>
  <c r="HS28" i="1"/>
  <c r="HJ28" i="1" s="1"/>
  <c r="HG28" i="1" s="1" a="1"/>
  <c r="HG28" i="1" s="1"/>
  <c r="HR28" i="1"/>
  <c r="HQ28" i="1"/>
  <c r="HP28" i="1"/>
  <c r="HO28" i="1"/>
  <c r="HI28" i="1"/>
  <c r="HC28" i="1"/>
  <c r="HA28" i="1" a="1"/>
  <c r="HA28" i="1" s="1"/>
  <c r="GY28" i="1"/>
  <c r="GX28" i="1"/>
  <c r="GL28" i="1"/>
  <c r="GM28" i="1" s="1"/>
  <c r="GZ28" i="1" s="1"/>
  <c r="FR28" i="1"/>
  <c r="FS28" i="1" s="1"/>
  <c r="FI28" i="1"/>
  <c r="FO28" i="1" s="1"/>
  <c r="DT28" i="1"/>
  <c r="DJ28" i="1"/>
  <c r="DI28" i="1"/>
  <c r="DH28" i="1"/>
  <c r="CZ28" i="1"/>
  <c r="CY28" i="1" s="1"/>
  <c r="CV28" i="1" s="1"/>
  <c r="Z28" i="1" s="1"/>
  <c r="AI28" i="1" s="1"/>
  <c r="CX28" i="1"/>
  <c r="CW28" i="1"/>
  <c r="CT28" i="1"/>
  <c r="CS28" i="1" s="1"/>
  <c r="CQ28" i="1" s="1"/>
  <c r="DB28" i="1" s="1"/>
  <c r="CP28" i="1"/>
  <c r="DC28" i="1" s="1"/>
  <c r="AL28" i="1"/>
  <c r="OQ27" i="1"/>
  <c r="OL27" i="1"/>
  <c r="OK27" i="1"/>
  <c r="OJ27" i="1"/>
  <c r="OI27" i="1"/>
  <c r="OH27" i="1"/>
  <c r="OG27" i="1"/>
  <c r="NS27" i="1"/>
  <c r="NR27" i="1"/>
  <c r="NP27" i="1"/>
  <c r="NO27" i="1"/>
  <c r="NC27" i="1"/>
  <c r="MY27" i="1"/>
  <c r="MQ27" i="1"/>
  <c r="MP27" i="1"/>
  <c r="MK27" i="1"/>
  <c r="MJ27" i="1"/>
  <c r="ME27" i="1"/>
  <c r="MD27" i="1"/>
  <c r="LY27" i="1"/>
  <c r="LX27" i="1"/>
  <c r="LS27" i="1"/>
  <c r="LR27" i="1"/>
  <c r="LM27" i="1"/>
  <c r="LL27" i="1"/>
  <c r="LG27" i="1"/>
  <c r="LF27" i="1"/>
  <c r="LA27" i="1"/>
  <c r="KZ27" i="1"/>
  <c r="KU27" i="1"/>
  <c r="KT27" i="1"/>
  <c r="KO27" i="1"/>
  <c r="KN27" i="1"/>
  <c r="KC27" i="1"/>
  <c r="KB27" i="1"/>
  <c r="KA27" i="1"/>
  <c r="JZ27" i="1"/>
  <c r="JY27" i="1"/>
  <c r="JW27" i="1"/>
  <c r="JV27" i="1"/>
  <c r="JU27" i="1"/>
  <c r="JT27" i="1"/>
  <c r="JR27" i="1"/>
  <c r="JQ27" i="1"/>
  <c r="JP27" i="1"/>
  <c r="JO27" i="1"/>
  <c r="JI27" i="1" s="1"/>
  <c r="JN27" i="1"/>
  <c r="JM27" i="1"/>
  <c r="JL27" i="1"/>
  <c r="JJ27" i="1"/>
  <c r="JH27" i="1"/>
  <c r="JG27" i="1"/>
  <c r="JF27" i="1"/>
  <c r="JA27" i="1"/>
  <c r="IZ27" i="1"/>
  <c r="IY27" i="1"/>
  <c r="IX27" i="1"/>
  <c r="IW27" i="1"/>
  <c r="IU27" i="1"/>
  <c r="IT27" i="1"/>
  <c r="IS27" i="1"/>
  <c r="IR27" i="1"/>
  <c r="IP27" i="1"/>
  <c r="IO27" i="1"/>
  <c r="IN27" i="1"/>
  <c r="IM27" i="1"/>
  <c r="II27" i="1" s="1"/>
  <c r="IC27" i="1" s="1"/>
  <c r="IL27" i="1"/>
  <c r="IK27" i="1"/>
  <c r="IJ27" i="1"/>
  <c r="IH27" i="1"/>
  <c r="IF27" i="1"/>
  <c r="IE27" i="1"/>
  <c r="ID27" i="1"/>
  <c r="HW27" i="1"/>
  <c r="HS27" i="1"/>
  <c r="HJ27" i="1" s="1"/>
  <c r="HG27" i="1" s="1" a="1"/>
  <c r="HG27" i="1" s="1"/>
  <c r="HR27" i="1"/>
  <c r="HQ27" i="1"/>
  <c r="HP27" i="1"/>
  <c r="HO27" i="1"/>
  <c r="HI27" i="1"/>
  <c r="HC27" i="1"/>
  <c r="HA27" i="1" a="1"/>
  <c r="HA27" i="1" s="1"/>
  <c r="GY27" i="1"/>
  <c r="GX27" i="1"/>
  <c r="GL27" i="1"/>
  <c r="GM27" i="1" s="1"/>
  <c r="GZ27" i="1" s="1"/>
  <c r="FR27" i="1"/>
  <c r="FI27" i="1"/>
  <c r="FO27" i="1" s="1"/>
  <c r="DT27" i="1"/>
  <c r="DJ27" i="1"/>
  <c r="DI27" i="1"/>
  <c r="DH27" i="1"/>
  <c r="DC27" i="1"/>
  <c r="CZ27" i="1"/>
  <c r="CY27" i="1" s="1"/>
  <c r="CV27" i="1" s="1"/>
  <c r="Z27" i="1" s="1"/>
  <c r="AI27" i="1" s="1"/>
  <c r="CX27" i="1"/>
  <c r="CW27" i="1"/>
  <c r="CT27" i="1"/>
  <c r="CS27" i="1" s="1"/>
  <c r="CQ27" i="1" s="1"/>
  <c r="CP27" i="1"/>
  <c r="AL27" i="1"/>
  <c r="OQ26" i="1"/>
  <c r="OL26" i="1"/>
  <c r="OK26" i="1"/>
  <c r="OJ26" i="1"/>
  <c r="OI26" i="1"/>
  <c r="OH26" i="1"/>
  <c r="OG26" i="1"/>
  <c r="NS26" i="1"/>
  <c r="NR26" i="1"/>
  <c r="NP26" i="1"/>
  <c r="NO26" i="1"/>
  <c r="NC26" i="1"/>
  <c r="MY26" i="1"/>
  <c r="MQ26" i="1"/>
  <c r="MP26" i="1"/>
  <c r="MK26" i="1"/>
  <c r="MJ26" i="1"/>
  <c r="ME26" i="1"/>
  <c r="MD26" i="1"/>
  <c r="LY26" i="1"/>
  <c r="LX26" i="1"/>
  <c r="LS26" i="1"/>
  <c r="LT26" i="1" s="1"/>
  <c r="LR26" i="1"/>
  <c r="LM26" i="1"/>
  <c r="LL26" i="1"/>
  <c r="LG26" i="1"/>
  <c r="LF26" i="1"/>
  <c r="LA26" i="1"/>
  <c r="KZ26" i="1"/>
  <c r="KU26" i="1"/>
  <c r="KT26" i="1"/>
  <c r="KO26" i="1"/>
  <c r="KN26" i="1"/>
  <c r="KC26" i="1"/>
  <c r="KB26" i="1"/>
  <c r="KA26" i="1"/>
  <c r="JZ26" i="1"/>
  <c r="JY26" i="1"/>
  <c r="JW26" i="1"/>
  <c r="JV26" i="1"/>
  <c r="JU26" i="1"/>
  <c r="JT26" i="1"/>
  <c r="JR26" i="1"/>
  <c r="JQ26" i="1"/>
  <c r="JP26" i="1"/>
  <c r="JO26" i="1"/>
  <c r="JK26" i="1" s="1"/>
  <c r="JN26" i="1"/>
  <c r="JM26" i="1"/>
  <c r="JL26" i="1"/>
  <c r="JJ26" i="1"/>
  <c r="JH26" i="1"/>
  <c r="JG26" i="1"/>
  <c r="JF26" i="1"/>
  <c r="JA26" i="1"/>
  <c r="IZ26" i="1"/>
  <c r="IY26" i="1"/>
  <c r="IX26" i="1"/>
  <c r="IW26" i="1"/>
  <c r="IU26" i="1"/>
  <c r="IT26" i="1"/>
  <c r="IS26" i="1"/>
  <c r="IR26" i="1"/>
  <c r="IP26" i="1"/>
  <c r="IO26" i="1"/>
  <c r="IN26" i="1"/>
  <c r="IM26" i="1"/>
  <c r="IG26" i="1" s="1"/>
  <c r="IL26" i="1"/>
  <c r="IK26" i="1"/>
  <c r="IJ26" i="1"/>
  <c r="IH26" i="1"/>
  <c r="IF26" i="1"/>
  <c r="IE26" i="1"/>
  <c r="ID26" i="1"/>
  <c r="HW26" i="1"/>
  <c r="HS26" i="1"/>
  <c r="HJ26" i="1" s="1"/>
  <c r="HG26" i="1" s="1" a="1"/>
  <c r="HG26" i="1" s="1"/>
  <c r="HR26" i="1"/>
  <c r="HQ26" i="1"/>
  <c r="HP26" i="1"/>
  <c r="HO26" i="1"/>
  <c r="HI26" i="1"/>
  <c r="HC26" i="1"/>
  <c r="HA26" i="1" a="1"/>
  <c r="HA26" i="1" s="1"/>
  <c r="GY26" i="1"/>
  <c r="GX26" i="1"/>
  <c r="GL26" i="1"/>
  <c r="GM26" i="1" s="1"/>
  <c r="GZ26" i="1" s="1"/>
  <c r="FR26" i="1"/>
  <c r="FI26" i="1"/>
  <c r="FO26" i="1" s="1"/>
  <c r="DT26" i="1"/>
  <c r="DJ26" i="1"/>
  <c r="DI26" i="1"/>
  <c r="DH26" i="1"/>
  <c r="CZ26" i="1"/>
  <c r="CY26" i="1" s="1"/>
  <c r="CV26" i="1" s="1"/>
  <c r="Z26" i="1" s="1"/>
  <c r="AI26" i="1" s="1"/>
  <c r="CX26" i="1"/>
  <c r="CW26" i="1"/>
  <c r="CT26" i="1"/>
  <c r="CS26" i="1" s="1"/>
  <c r="CQ26" i="1" s="1"/>
  <c r="DB26" i="1" s="1"/>
  <c r="CP26" i="1"/>
  <c r="DC26" i="1" s="1"/>
  <c r="AL26" i="1"/>
  <c r="OQ25" i="1"/>
  <c r="OL25" i="1"/>
  <c r="OK25" i="1"/>
  <c r="OJ25" i="1"/>
  <c r="OI25" i="1"/>
  <c r="OH25" i="1"/>
  <c r="OG25" i="1"/>
  <c r="NS25" i="1"/>
  <c r="NR25" i="1"/>
  <c r="NP25" i="1"/>
  <c r="NO25" i="1"/>
  <c r="NC25" i="1"/>
  <c r="MY25" i="1"/>
  <c r="MQ25" i="1"/>
  <c r="MP25" i="1"/>
  <c r="MK25" i="1"/>
  <c r="MJ25" i="1"/>
  <c r="ME25" i="1"/>
  <c r="MD25" i="1"/>
  <c r="LY25" i="1"/>
  <c r="LX25" i="1"/>
  <c r="LS25" i="1"/>
  <c r="LR25" i="1"/>
  <c r="LM25" i="1"/>
  <c r="LL25" i="1"/>
  <c r="LG25" i="1"/>
  <c r="LF25" i="1"/>
  <c r="LA25" i="1"/>
  <c r="KZ25" i="1"/>
  <c r="KU25" i="1"/>
  <c r="KT25" i="1"/>
  <c r="KO25" i="1"/>
  <c r="KN25" i="1"/>
  <c r="KC25" i="1"/>
  <c r="KB25" i="1"/>
  <c r="KA25" i="1"/>
  <c r="JZ25" i="1"/>
  <c r="JY25" i="1"/>
  <c r="JW25" i="1"/>
  <c r="JV25" i="1"/>
  <c r="JU25" i="1"/>
  <c r="JT25" i="1"/>
  <c r="JR25" i="1"/>
  <c r="JQ25" i="1"/>
  <c r="JP25" i="1"/>
  <c r="JO25" i="1"/>
  <c r="JK25" i="1" s="1"/>
  <c r="JE25" i="1" s="1"/>
  <c r="JN25" i="1"/>
  <c r="JM25" i="1"/>
  <c r="JL25" i="1"/>
  <c r="JJ25" i="1"/>
  <c r="JH25" i="1"/>
  <c r="JG25" i="1"/>
  <c r="JF25" i="1"/>
  <c r="JC25" i="1"/>
  <c r="JD25" i="1" s="1"/>
  <c r="KI25" i="1" s="1"/>
  <c r="JA25" i="1"/>
  <c r="IZ25" i="1"/>
  <c r="IY25" i="1"/>
  <c r="IX25" i="1"/>
  <c r="IW25" i="1"/>
  <c r="IU25" i="1"/>
  <c r="IT25" i="1"/>
  <c r="IS25" i="1"/>
  <c r="IR25" i="1"/>
  <c r="IP25" i="1"/>
  <c r="IO25" i="1"/>
  <c r="IN25" i="1"/>
  <c r="IM25" i="1"/>
  <c r="II25" i="1" s="1"/>
  <c r="IA25" i="1" s="1"/>
  <c r="IB25" i="1" s="1"/>
  <c r="KF25" i="1" s="1"/>
  <c r="IL25" i="1"/>
  <c r="IK25" i="1"/>
  <c r="IJ25" i="1"/>
  <c r="IH25" i="1"/>
  <c r="IF25" i="1"/>
  <c r="IE25" i="1"/>
  <c r="ID25" i="1"/>
  <c r="HW25" i="1"/>
  <c r="HS25" i="1"/>
  <c r="HJ25" i="1" s="1"/>
  <c r="HG25" i="1" s="1" a="1"/>
  <c r="HG25" i="1" s="1"/>
  <c r="HR25" i="1"/>
  <c r="HQ25" i="1"/>
  <c r="HP25" i="1"/>
  <c r="HO25" i="1"/>
  <c r="HI25" i="1"/>
  <c r="HC25" i="1"/>
  <c r="HA25" i="1" a="1"/>
  <c r="HA25" i="1" s="1"/>
  <c r="GY25" i="1"/>
  <c r="GX25" i="1"/>
  <c r="GL25" i="1"/>
  <c r="GM25" i="1" s="1"/>
  <c r="GZ25" i="1" s="1"/>
  <c r="FR25" i="1"/>
  <c r="FS25" i="1" s="1"/>
  <c r="FI25" i="1"/>
  <c r="FO25" i="1" s="1"/>
  <c r="DT25" i="1"/>
  <c r="DJ25" i="1"/>
  <c r="DI25" i="1"/>
  <c r="DH25" i="1"/>
  <c r="CZ25" i="1"/>
  <c r="CY25" i="1" s="1"/>
  <c r="CV25" i="1" s="1"/>
  <c r="Z25" i="1" s="1"/>
  <c r="AI25" i="1" s="1"/>
  <c r="CX25" i="1"/>
  <c r="CW25" i="1"/>
  <c r="CT25" i="1"/>
  <c r="CS25" i="1" s="1"/>
  <c r="CQ25" i="1" s="1"/>
  <c r="CP25" i="1"/>
  <c r="DC25" i="1" s="1"/>
  <c r="AL25" i="1"/>
  <c r="OQ24" i="1"/>
  <c r="OL24" i="1"/>
  <c r="OK24" i="1"/>
  <c r="OJ24" i="1"/>
  <c r="OI24" i="1"/>
  <c r="OH24" i="1"/>
  <c r="OG24" i="1"/>
  <c r="NS24" i="1"/>
  <c r="NR24" i="1"/>
  <c r="NP24" i="1"/>
  <c r="NO24" i="1"/>
  <c r="NC24" i="1"/>
  <c r="MY24" i="1"/>
  <c r="MR24" i="1"/>
  <c r="MQ24" i="1"/>
  <c r="MP24" i="1"/>
  <c r="MK24" i="1"/>
  <c r="MJ24" i="1"/>
  <c r="ME24" i="1"/>
  <c r="MD24" i="1"/>
  <c r="LY24" i="1"/>
  <c r="LX24" i="1"/>
  <c r="LS24" i="1"/>
  <c r="LR24" i="1"/>
  <c r="LM24" i="1"/>
  <c r="LL24" i="1"/>
  <c r="LG24" i="1"/>
  <c r="LF24" i="1"/>
  <c r="LA24" i="1"/>
  <c r="KZ24" i="1"/>
  <c r="KU24" i="1"/>
  <c r="KT24" i="1"/>
  <c r="KO24" i="1"/>
  <c r="KN24" i="1"/>
  <c r="KC24" i="1"/>
  <c r="KB24" i="1"/>
  <c r="KA24" i="1"/>
  <c r="JZ24" i="1"/>
  <c r="JY24" i="1"/>
  <c r="JW24" i="1"/>
  <c r="JV24" i="1"/>
  <c r="JU24" i="1"/>
  <c r="JT24" i="1"/>
  <c r="JR24" i="1"/>
  <c r="JQ24" i="1"/>
  <c r="JP24" i="1"/>
  <c r="JO24" i="1"/>
  <c r="JK24" i="1" s="1"/>
  <c r="JE24" i="1" s="1"/>
  <c r="JN24" i="1"/>
  <c r="JM24" i="1"/>
  <c r="JL24" i="1"/>
  <c r="JJ24" i="1"/>
  <c r="JH24" i="1"/>
  <c r="JG24" i="1"/>
  <c r="JF24" i="1"/>
  <c r="JA24" i="1"/>
  <c r="IZ24" i="1"/>
  <c r="IY24" i="1"/>
  <c r="IX24" i="1"/>
  <c r="IW24" i="1"/>
  <c r="IU24" i="1"/>
  <c r="IT24" i="1"/>
  <c r="IS24" i="1"/>
  <c r="IR24" i="1"/>
  <c r="IP24" i="1"/>
  <c r="IO24" i="1"/>
  <c r="IN24" i="1"/>
  <c r="IM24" i="1"/>
  <c r="IG24" i="1" s="1"/>
  <c r="IL24" i="1"/>
  <c r="IK24" i="1"/>
  <c r="IJ24" i="1"/>
  <c r="IH24" i="1"/>
  <c r="IF24" i="1"/>
  <c r="IE24" i="1"/>
  <c r="ID24" i="1"/>
  <c r="HW24" i="1"/>
  <c r="HS24" i="1"/>
  <c r="HJ24" i="1" s="1"/>
  <c r="HG24" i="1" s="1" a="1"/>
  <c r="HG24" i="1" s="1"/>
  <c r="HR24" i="1"/>
  <c r="HQ24" i="1"/>
  <c r="HP24" i="1"/>
  <c r="HO24" i="1"/>
  <c r="HI24" i="1"/>
  <c r="HC24" i="1"/>
  <c r="HA24" i="1" a="1"/>
  <c r="HA24" i="1" s="1"/>
  <c r="GY24" i="1"/>
  <c r="GX24" i="1"/>
  <c r="GL24" i="1"/>
  <c r="GM24" i="1" s="1"/>
  <c r="GZ24" i="1" s="1"/>
  <c r="FR24" i="1"/>
  <c r="FS24" i="1" s="1"/>
  <c r="FT24" i="1" s="1"/>
  <c r="FU24" i="1" s="1"/>
  <c r="FV24" i="1" s="1"/>
  <c r="ES24" i="1" s="1"/>
  <c r="FI24" i="1"/>
  <c r="FO24" i="1" s="1"/>
  <c r="DT24" i="1"/>
  <c r="DJ24" i="1"/>
  <c r="DI24" i="1"/>
  <c r="DH24" i="1"/>
  <c r="CZ24" i="1"/>
  <c r="CY24" i="1" s="1"/>
  <c r="CV24" i="1" s="1"/>
  <c r="Z24" i="1" s="1"/>
  <c r="AI24" i="1" s="1"/>
  <c r="CX24" i="1"/>
  <c r="CW24" i="1"/>
  <c r="CT24" i="1"/>
  <c r="CS24" i="1" s="1"/>
  <c r="CQ24" i="1" s="1"/>
  <c r="DB24" i="1" s="1"/>
  <c r="CP24" i="1"/>
  <c r="DC24" i="1" s="1"/>
  <c r="AL24" i="1"/>
  <c r="OQ23" i="1"/>
  <c r="OL23" i="1"/>
  <c r="OK23" i="1"/>
  <c r="OJ23" i="1"/>
  <c r="OI23" i="1"/>
  <c r="OH23" i="1"/>
  <c r="OG23" i="1"/>
  <c r="NS23" i="1"/>
  <c r="NT23" i="1" s="1"/>
  <c r="NR23" i="1"/>
  <c r="NP23" i="1"/>
  <c r="NO23" i="1"/>
  <c r="NC23" i="1"/>
  <c r="MY23" i="1"/>
  <c r="MQ23" i="1"/>
  <c r="MP23" i="1"/>
  <c r="MK23" i="1"/>
  <c r="MJ23" i="1"/>
  <c r="ME23" i="1"/>
  <c r="MD23" i="1"/>
  <c r="LY23" i="1"/>
  <c r="LX23" i="1"/>
  <c r="LS23" i="1"/>
  <c r="LR23" i="1"/>
  <c r="LM23" i="1"/>
  <c r="LL23" i="1"/>
  <c r="LG23" i="1"/>
  <c r="LF23" i="1"/>
  <c r="LA23" i="1"/>
  <c r="KZ23" i="1"/>
  <c r="KU23" i="1"/>
  <c r="KT23" i="1"/>
  <c r="KO23" i="1"/>
  <c r="KN23" i="1"/>
  <c r="KC23" i="1"/>
  <c r="KB23" i="1"/>
  <c r="KA23" i="1"/>
  <c r="JZ23" i="1"/>
  <c r="JY23" i="1"/>
  <c r="JW23" i="1"/>
  <c r="JV23" i="1"/>
  <c r="JU23" i="1"/>
  <c r="JT23" i="1"/>
  <c r="JR23" i="1"/>
  <c r="JQ23" i="1"/>
  <c r="JP23" i="1"/>
  <c r="JO23" i="1"/>
  <c r="JI23" i="1" s="1"/>
  <c r="JN23" i="1"/>
  <c r="JM23" i="1"/>
  <c r="JL23" i="1"/>
  <c r="JJ23" i="1"/>
  <c r="JH23" i="1"/>
  <c r="JG23" i="1"/>
  <c r="JF23" i="1"/>
  <c r="JA23" i="1"/>
  <c r="IZ23" i="1"/>
  <c r="IY23" i="1"/>
  <c r="IX23" i="1"/>
  <c r="IW23" i="1"/>
  <c r="IU23" i="1"/>
  <c r="IT23" i="1"/>
  <c r="IS23" i="1"/>
  <c r="IR23" i="1"/>
  <c r="IP23" i="1"/>
  <c r="IO23" i="1"/>
  <c r="IN23" i="1"/>
  <c r="IM23" i="1"/>
  <c r="II23" i="1" s="1"/>
  <c r="IL23" i="1"/>
  <c r="IK23" i="1"/>
  <c r="IJ23" i="1"/>
  <c r="IH23" i="1"/>
  <c r="IF23" i="1"/>
  <c r="IE23" i="1"/>
  <c r="ID23" i="1"/>
  <c r="HW23" i="1"/>
  <c r="HS23" i="1"/>
  <c r="HJ23" i="1" s="1"/>
  <c r="HG23" i="1" s="1" a="1"/>
  <c r="HG23" i="1" s="1"/>
  <c r="HR23" i="1"/>
  <c r="HQ23" i="1"/>
  <c r="HP23" i="1"/>
  <c r="HO23" i="1"/>
  <c r="HI23" i="1"/>
  <c r="HC23" i="1"/>
  <c r="HA23" i="1" a="1"/>
  <c r="HA23" i="1" s="1"/>
  <c r="GY23" i="1"/>
  <c r="GX23" i="1"/>
  <c r="GL23" i="1"/>
  <c r="GM23" i="1" s="1"/>
  <c r="GZ23" i="1" s="1"/>
  <c r="FR23" i="1"/>
  <c r="FI23" i="1"/>
  <c r="FO23" i="1" s="1"/>
  <c r="DT23" i="1"/>
  <c r="DJ23" i="1"/>
  <c r="DI23" i="1"/>
  <c r="DH23" i="1"/>
  <c r="CZ23" i="1"/>
  <c r="CY23" i="1" s="1"/>
  <c r="CV23" i="1" s="1"/>
  <c r="Z23" i="1" s="1"/>
  <c r="AI23" i="1" s="1"/>
  <c r="CX23" i="1"/>
  <c r="CW23" i="1"/>
  <c r="CT23" i="1"/>
  <c r="CS23" i="1" s="1"/>
  <c r="CQ23" i="1" s="1"/>
  <c r="CP23" i="1"/>
  <c r="DC23" i="1" s="1"/>
  <c r="AL23" i="1"/>
  <c r="OQ22" i="1"/>
  <c r="OL22" i="1"/>
  <c r="OK22" i="1"/>
  <c r="OJ22" i="1"/>
  <c r="OI22" i="1"/>
  <c r="OH22" i="1"/>
  <c r="OG22" i="1"/>
  <c r="NS22" i="1"/>
  <c r="NR22" i="1"/>
  <c r="NP22" i="1"/>
  <c r="NO22" i="1"/>
  <c r="NC22" i="1"/>
  <c r="MY22" i="1"/>
  <c r="MQ22" i="1"/>
  <c r="MP22" i="1"/>
  <c r="MK22" i="1"/>
  <c r="MJ22" i="1"/>
  <c r="ME22" i="1"/>
  <c r="MD22" i="1"/>
  <c r="LY22" i="1"/>
  <c r="LX22" i="1"/>
  <c r="LS22" i="1"/>
  <c r="LR22" i="1"/>
  <c r="LM22" i="1"/>
  <c r="LL22" i="1"/>
  <c r="LG22" i="1"/>
  <c r="LF22" i="1"/>
  <c r="LA22" i="1"/>
  <c r="KZ22" i="1"/>
  <c r="KU22" i="1"/>
  <c r="KT22" i="1"/>
  <c r="KO22" i="1"/>
  <c r="KN22" i="1"/>
  <c r="KC22" i="1"/>
  <c r="KB22" i="1"/>
  <c r="KA22" i="1"/>
  <c r="JZ22" i="1"/>
  <c r="JY22" i="1"/>
  <c r="JW22" i="1"/>
  <c r="JV22" i="1"/>
  <c r="JU22" i="1"/>
  <c r="JT22" i="1"/>
  <c r="JR22" i="1"/>
  <c r="JQ22" i="1"/>
  <c r="JP22" i="1"/>
  <c r="JO22" i="1"/>
  <c r="JK22" i="1" s="1"/>
  <c r="JN22" i="1"/>
  <c r="JM22" i="1"/>
  <c r="JL22" i="1"/>
  <c r="JJ22" i="1"/>
  <c r="JH22" i="1"/>
  <c r="JG22" i="1"/>
  <c r="JF22" i="1"/>
  <c r="JA22" i="1"/>
  <c r="IZ22" i="1"/>
  <c r="IY22" i="1"/>
  <c r="IX22" i="1"/>
  <c r="IW22" i="1"/>
  <c r="IU22" i="1"/>
  <c r="IT22" i="1"/>
  <c r="IS22" i="1"/>
  <c r="IR22" i="1"/>
  <c r="IP22" i="1"/>
  <c r="IO22" i="1"/>
  <c r="IN22" i="1"/>
  <c r="IM22" i="1"/>
  <c r="IL22" i="1"/>
  <c r="IK22" i="1"/>
  <c r="IJ22" i="1"/>
  <c r="IH22" i="1"/>
  <c r="IF22" i="1"/>
  <c r="IE22" i="1"/>
  <c r="ID22" i="1"/>
  <c r="HW22" i="1"/>
  <c r="HS22" i="1"/>
  <c r="HJ22" i="1" s="1"/>
  <c r="HG22" i="1" s="1" a="1"/>
  <c r="HG22" i="1" s="1"/>
  <c r="HR22" i="1"/>
  <c r="HQ22" i="1"/>
  <c r="HP22" i="1"/>
  <c r="HO22" i="1"/>
  <c r="HI22" i="1"/>
  <c r="HC22" i="1"/>
  <c r="HA22" i="1" a="1"/>
  <c r="HA22" i="1" s="1"/>
  <c r="GY22" i="1"/>
  <c r="GX22" i="1"/>
  <c r="GL22" i="1"/>
  <c r="GM22" i="1" s="1"/>
  <c r="GZ22" i="1" s="1"/>
  <c r="FR22" i="1"/>
  <c r="FI22" i="1"/>
  <c r="FO22" i="1" s="1"/>
  <c r="DT22" i="1"/>
  <c r="DJ22" i="1"/>
  <c r="DI22" i="1"/>
  <c r="DH22" i="1"/>
  <c r="CZ22" i="1"/>
  <c r="CY22" i="1" s="1"/>
  <c r="CV22" i="1" s="1"/>
  <c r="Z22" i="1" s="1"/>
  <c r="AI22" i="1" s="1"/>
  <c r="CX22" i="1"/>
  <c r="CW22" i="1"/>
  <c r="CT22" i="1"/>
  <c r="CS22" i="1" s="1"/>
  <c r="CQ22" i="1" s="1"/>
  <c r="DB22" i="1" s="1"/>
  <c r="CP22" i="1"/>
  <c r="AL22" i="1"/>
  <c r="OQ21" i="1"/>
  <c r="OL21" i="1"/>
  <c r="OP21" i="1" s="1"/>
  <c r="OK21" i="1"/>
  <c r="OJ21" i="1"/>
  <c r="OI21" i="1"/>
  <c r="OH21" i="1"/>
  <c r="OG21" i="1"/>
  <c r="NS21" i="1"/>
  <c r="NR21" i="1"/>
  <c r="NP21" i="1"/>
  <c r="NO21" i="1"/>
  <c r="NC21" i="1"/>
  <c r="MY21" i="1"/>
  <c r="MQ21" i="1"/>
  <c r="MP21" i="1"/>
  <c r="MK21" i="1"/>
  <c r="MJ21" i="1"/>
  <c r="ME21" i="1"/>
  <c r="MD21" i="1"/>
  <c r="LY21" i="1"/>
  <c r="LX21" i="1"/>
  <c r="LS21" i="1"/>
  <c r="LR21" i="1"/>
  <c r="LM21" i="1"/>
  <c r="LL21" i="1"/>
  <c r="LG21" i="1"/>
  <c r="LF21" i="1"/>
  <c r="LA21" i="1"/>
  <c r="KZ21" i="1"/>
  <c r="KU21" i="1"/>
  <c r="KT21" i="1"/>
  <c r="KO21" i="1"/>
  <c r="KN21" i="1"/>
  <c r="KC21" i="1"/>
  <c r="KB21" i="1"/>
  <c r="KA21" i="1"/>
  <c r="JZ21" i="1"/>
  <c r="JY21" i="1"/>
  <c r="JW21" i="1"/>
  <c r="JV21" i="1"/>
  <c r="JU21" i="1"/>
  <c r="JT21" i="1"/>
  <c r="JR21" i="1"/>
  <c r="JQ21" i="1"/>
  <c r="JP21" i="1"/>
  <c r="JO21" i="1"/>
  <c r="JN21" i="1"/>
  <c r="JM21" i="1"/>
  <c r="JL21" i="1"/>
  <c r="JJ21" i="1"/>
  <c r="JH21" i="1"/>
  <c r="JG21" i="1"/>
  <c r="JF21" i="1"/>
  <c r="JA21" i="1"/>
  <c r="IZ21" i="1"/>
  <c r="IY21" i="1"/>
  <c r="IX21" i="1"/>
  <c r="IW21" i="1"/>
  <c r="IU21" i="1"/>
  <c r="IT21" i="1"/>
  <c r="IS21" i="1"/>
  <c r="IR21" i="1"/>
  <c r="IP21" i="1"/>
  <c r="IO21" i="1"/>
  <c r="IN21" i="1"/>
  <c r="IM21" i="1"/>
  <c r="II21" i="1" s="1"/>
  <c r="IA21" i="1" s="1"/>
  <c r="IB21" i="1" s="1"/>
  <c r="KF21" i="1" s="1"/>
  <c r="IL21" i="1"/>
  <c r="IK21" i="1"/>
  <c r="IJ21" i="1"/>
  <c r="IH21" i="1"/>
  <c r="IF21" i="1"/>
  <c r="IE21" i="1"/>
  <c r="ID21" i="1"/>
  <c r="HW21" i="1"/>
  <c r="HS21" i="1"/>
  <c r="HJ21" i="1" s="1"/>
  <c r="HG21" i="1" s="1" a="1"/>
  <c r="HG21" i="1" s="1"/>
  <c r="HR21" i="1"/>
  <c r="HQ21" i="1"/>
  <c r="HP21" i="1"/>
  <c r="HO21" i="1"/>
  <c r="HI21" i="1"/>
  <c r="HC21" i="1"/>
  <c r="HA21" i="1" a="1"/>
  <c r="HA21" i="1" s="1"/>
  <c r="GY21" i="1"/>
  <c r="GX21" i="1"/>
  <c r="GL21" i="1"/>
  <c r="GM21" i="1" s="1"/>
  <c r="GZ21" i="1" s="1"/>
  <c r="FR21" i="1"/>
  <c r="FS21" i="1" s="1"/>
  <c r="FI21" i="1"/>
  <c r="FO21" i="1" s="1"/>
  <c r="DT21" i="1"/>
  <c r="DJ21" i="1"/>
  <c r="DI21" i="1"/>
  <c r="DH21" i="1"/>
  <c r="CZ21" i="1"/>
  <c r="CY21" i="1" s="1"/>
  <c r="CV21" i="1" s="1"/>
  <c r="Z21" i="1" s="1"/>
  <c r="AI21" i="1" s="1"/>
  <c r="CX21" i="1"/>
  <c r="CW21" i="1"/>
  <c r="CT21" i="1"/>
  <c r="CS21" i="1" s="1"/>
  <c r="CQ21" i="1" s="1"/>
  <c r="DB21" i="1" s="1"/>
  <c r="CP21" i="1"/>
  <c r="DC21" i="1" s="1"/>
  <c r="AL21" i="1"/>
  <c r="OQ20" i="1"/>
  <c r="OL20" i="1"/>
  <c r="OK20" i="1"/>
  <c r="OJ20" i="1"/>
  <c r="OI20" i="1"/>
  <c r="OH20" i="1"/>
  <c r="OG20" i="1"/>
  <c r="NS20" i="1"/>
  <c r="NR20" i="1"/>
  <c r="NP20" i="1"/>
  <c r="NO20" i="1"/>
  <c r="NC20" i="1"/>
  <c r="MY20" i="1"/>
  <c r="NG20" i="1" s="1"/>
  <c r="MQ20" i="1"/>
  <c r="MP20" i="1"/>
  <c r="MK20" i="1"/>
  <c r="MJ20" i="1"/>
  <c r="ME20" i="1"/>
  <c r="MD20" i="1"/>
  <c r="LY20" i="1"/>
  <c r="LX20" i="1"/>
  <c r="LZ20" i="1" s="1"/>
  <c r="LS20" i="1"/>
  <c r="LR20" i="1"/>
  <c r="LM20" i="1"/>
  <c r="LL20" i="1"/>
  <c r="LG20" i="1"/>
  <c r="LF20" i="1"/>
  <c r="LA20" i="1"/>
  <c r="KZ20" i="1"/>
  <c r="LB20" i="1" s="1"/>
  <c r="KU20" i="1"/>
  <c r="KT20" i="1"/>
  <c r="KO20" i="1"/>
  <c r="KN20" i="1"/>
  <c r="KC20" i="1"/>
  <c r="KB20" i="1"/>
  <c r="KA20" i="1"/>
  <c r="JZ20" i="1"/>
  <c r="JY20" i="1"/>
  <c r="JW20" i="1"/>
  <c r="JV20" i="1"/>
  <c r="JU20" i="1"/>
  <c r="JT20" i="1"/>
  <c r="JR20" i="1"/>
  <c r="JQ20" i="1"/>
  <c r="JP20" i="1"/>
  <c r="JO20" i="1"/>
  <c r="JI20" i="1" s="1"/>
  <c r="JN20" i="1"/>
  <c r="JM20" i="1"/>
  <c r="JL20" i="1"/>
  <c r="JJ20" i="1"/>
  <c r="JH20" i="1"/>
  <c r="JG20" i="1"/>
  <c r="JF20" i="1"/>
  <c r="JA20" i="1"/>
  <c r="IZ20" i="1"/>
  <c r="IY20" i="1"/>
  <c r="IX20" i="1"/>
  <c r="IW20" i="1"/>
  <c r="IU20" i="1"/>
  <c r="IT20" i="1"/>
  <c r="IS20" i="1"/>
  <c r="IR20" i="1"/>
  <c r="IP20" i="1"/>
  <c r="IO20" i="1"/>
  <c r="IN20" i="1"/>
  <c r="IM20" i="1"/>
  <c r="IL20" i="1"/>
  <c r="IK20" i="1"/>
  <c r="IJ20" i="1"/>
  <c r="IH20" i="1"/>
  <c r="IF20" i="1"/>
  <c r="IE20" i="1"/>
  <c r="ID20" i="1"/>
  <c r="HW20" i="1"/>
  <c r="HS20" i="1"/>
  <c r="HJ20" i="1" s="1"/>
  <c r="HG20" i="1" s="1" a="1"/>
  <c r="HG20" i="1" s="1"/>
  <c r="HR20" i="1"/>
  <c r="HQ20" i="1"/>
  <c r="HP20" i="1"/>
  <c r="HO20" i="1"/>
  <c r="HI20" i="1"/>
  <c r="HC20" i="1"/>
  <c r="HA20" i="1" a="1"/>
  <c r="HA20" i="1" s="1"/>
  <c r="GY20" i="1"/>
  <c r="GX20" i="1"/>
  <c r="GL20" i="1"/>
  <c r="GM20" i="1" s="1"/>
  <c r="GZ20" i="1" s="1"/>
  <c r="FR20" i="1"/>
  <c r="FI20" i="1"/>
  <c r="FO20" i="1" s="1"/>
  <c r="DT20" i="1"/>
  <c r="DJ20" i="1"/>
  <c r="DI20" i="1"/>
  <c r="DH20" i="1"/>
  <c r="CZ20" i="1"/>
  <c r="CY20" i="1" s="1"/>
  <c r="CV20" i="1" s="1"/>
  <c r="Z20" i="1" s="1"/>
  <c r="AI20" i="1" s="1"/>
  <c r="CX20" i="1"/>
  <c r="CW20" i="1"/>
  <c r="CT20" i="1"/>
  <c r="CS20" i="1" s="1"/>
  <c r="CQ20" i="1" s="1"/>
  <c r="DB20" i="1" s="1"/>
  <c r="CP20" i="1"/>
  <c r="DC20" i="1" s="1"/>
  <c r="AL20" i="1"/>
  <c r="OQ19" i="1"/>
  <c r="OL19" i="1"/>
  <c r="OK19" i="1"/>
  <c r="OJ19" i="1"/>
  <c r="OI19" i="1"/>
  <c r="OH19" i="1"/>
  <c r="OG19" i="1"/>
  <c r="NS19" i="1"/>
  <c r="NR19" i="1"/>
  <c r="NP19" i="1"/>
  <c r="NO19" i="1"/>
  <c r="NC19" i="1"/>
  <c r="MY19" i="1"/>
  <c r="MQ19" i="1"/>
  <c r="MP19" i="1"/>
  <c r="MK19" i="1"/>
  <c r="MJ19" i="1"/>
  <c r="ME19" i="1"/>
  <c r="MD19" i="1"/>
  <c r="LY19" i="1"/>
  <c r="LX19" i="1"/>
  <c r="LS19" i="1"/>
  <c r="LR19" i="1"/>
  <c r="LM19" i="1"/>
  <c r="LL19" i="1"/>
  <c r="LG19" i="1"/>
  <c r="LF19" i="1"/>
  <c r="LA19" i="1"/>
  <c r="KZ19" i="1"/>
  <c r="KU19" i="1"/>
  <c r="KT19" i="1"/>
  <c r="KO19" i="1"/>
  <c r="KN19" i="1"/>
  <c r="KC19" i="1"/>
  <c r="KB19" i="1"/>
  <c r="KA19" i="1"/>
  <c r="JZ19" i="1"/>
  <c r="JY19" i="1"/>
  <c r="JW19" i="1"/>
  <c r="JV19" i="1"/>
  <c r="JU19" i="1"/>
  <c r="JT19" i="1"/>
  <c r="JR19" i="1"/>
  <c r="JQ19" i="1"/>
  <c r="JP19" i="1"/>
  <c r="JO19" i="1"/>
  <c r="JK19" i="1" s="1"/>
  <c r="JN19" i="1"/>
  <c r="JM19" i="1"/>
  <c r="JL19" i="1"/>
  <c r="JJ19" i="1"/>
  <c r="JH19" i="1"/>
  <c r="JG19" i="1"/>
  <c r="JF19" i="1"/>
  <c r="JA19" i="1"/>
  <c r="IZ19" i="1"/>
  <c r="IY19" i="1"/>
  <c r="IX19" i="1"/>
  <c r="IW19" i="1"/>
  <c r="IU19" i="1"/>
  <c r="IT19" i="1"/>
  <c r="IS19" i="1"/>
  <c r="IR19" i="1"/>
  <c r="IP19" i="1"/>
  <c r="IO19" i="1"/>
  <c r="IN19" i="1"/>
  <c r="IM19" i="1"/>
  <c r="IG19" i="1" s="1"/>
  <c r="IL19" i="1"/>
  <c r="IK19" i="1"/>
  <c r="IJ19" i="1"/>
  <c r="IH19" i="1"/>
  <c r="IF19" i="1"/>
  <c r="IE19" i="1"/>
  <c r="ID19" i="1"/>
  <c r="HW19" i="1"/>
  <c r="HS19" i="1"/>
  <c r="HJ19" i="1" s="1"/>
  <c r="HG19" i="1" s="1" a="1"/>
  <c r="HG19" i="1" s="1"/>
  <c r="HR19" i="1"/>
  <c r="HQ19" i="1"/>
  <c r="HP19" i="1"/>
  <c r="HO19" i="1"/>
  <c r="HI19" i="1"/>
  <c r="HC19" i="1"/>
  <c r="HA19" i="1" a="1"/>
  <c r="HA19" i="1" s="1"/>
  <c r="GY19" i="1"/>
  <c r="GX19" i="1"/>
  <c r="GL19" i="1"/>
  <c r="GM19" i="1" s="1"/>
  <c r="GZ19" i="1" s="1"/>
  <c r="FR19" i="1"/>
  <c r="FI19" i="1"/>
  <c r="FO19" i="1" s="1"/>
  <c r="DT19" i="1"/>
  <c r="DJ19" i="1"/>
  <c r="DI19" i="1"/>
  <c r="DH19" i="1"/>
  <c r="CZ19" i="1"/>
  <c r="CY19" i="1" s="1"/>
  <c r="CV19" i="1" s="1"/>
  <c r="Z19" i="1" s="1"/>
  <c r="AI19" i="1" s="1"/>
  <c r="CX19" i="1"/>
  <c r="CW19" i="1"/>
  <c r="CT19" i="1"/>
  <c r="CS19" i="1" s="1"/>
  <c r="CQ19" i="1" s="1"/>
  <c r="CP19" i="1"/>
  <c r="DC19" i="1" s="1"/>
  <c r="AL19" i="1"/>
  <c r="OQ18" i="1"/>
  <c r="OL18" i="1"/>
  <c r="OK18" i="1"/>
  <c r="OJ18" i="1"/>
  <c r="OI18" i="1"/>
  <c r="OH18" i="1"/>
  <c r="OG18" i="1"/>
  <c r="NS18" i="1"/>
  <c r="NR18" i="1"/>
  <c r="NP18" i="1"/>
  <c r="NO18" i="1"/>
  <c r="NC18" i="1"/>
  <c r="MY18" i="1"/>
  <c r="MQ18" i="1"/>
  <c r="MP18" i="1"/>
  <c r="MK18" i="1"/>
  <c r="MJ18" i="1"/>
  <c r="ME18" i="1"/>
  <c r="MD18" i="1"/>
  <c r="LY18" i="1"/>
  <c r="LX18" i="1"/>
  <c r="LS18" i="1"/>
  <c r="LR18" i="1"/>
  <c r="LM18" i="1"/>
  <c r="LL18" i="1"/>
  <c r="LG18" i="1"/>
  <c r="LF18" i="1"/>
  <c r="LA18" i="1"/>
  <c r="KZ18" i="1"/>
  <c r="KU18" i="1"/>
  <c r="KV18" i="1" s="1"/>
  <c r="KT18" i="1"/>
  <c r="KO18" i="1"/>
  <c r="KN18" i="1"/>
  <c r="KC18" i="1"/>
  <c r="KB18" i="1"/>
  <c r="KA18" i="1"/>
  <c r="JZ18" i="1"/>
  <c r="JY18" i="1"/>
  <c r="JW18" i="1"/>
  <c r="JV18" i="1"/>
  <c r="JU18" i="1"/>
  <c r="JT18" i="1"/>
  <c r="JR18" i="1"/>
  <c r="JQ18" i="1"/>
  <c r="JP18" i="1"/>
  <c r="JO18" i="1"/>
  <c r="JK18" i="1" s="1"/>
  <c r="JN18" i="1"/>
  <c r="JM18" i="1"/>
  <c r="JL18" i="1"/>
  <c r="JJ18" i="1"/>
  <c r="JH18" i="1"/>
  <c r="JG18" i="1"/>
  <c r="JF18" i="1"/>
  <c r="JA18" i="1"/>
  <c r="IZ18" i="1"/>
  <c r="IY18" i="1"/>
  <c r="IX18" i="1"/>
  <c r="IW18" i="1"/>
  <c r="IU18" i="1"/>
  <c r="IT18" i="1"/>
  <c r="IS18" i="1"/>
  <c r="IR18" i="1"/>
  <c r="IP18" i="1"/>
  <c r="IO18" i="1"/>
  <c r="IN18" i="1"/>
  <c r="IM18" i="1"/>
  <c r="IG18" i="1" s="1"/>
  <c r="IL18" i="1"/>
  <c r="IK18" i="1"/>
  <c r="IJ18" i="1"/>
  <c r="IH18" i="1"/>
  <c r="IF18" i="1"/>
  <c r="IE18" i="1"/>
  <c r="ID18" i="1"/>
  <c r="HW18" i="1"/>
  <c r="HS18" i="1"/>
  <c r="HJ18" i="1" s="1"/>
  <c r="HG18" i="1" s="1" a="1"/>
  <c r="HG18" i="1" s="1"/>
  <c r="HR18" i="1"/>
  <c r="HQ18" i="1"/>
  <c r="HP18" i="1"/>
  <c r="HO18" i="1"/>
  <c r="HI18" i="1"/>
  <c r="HC18" i="1"/>
  <c r="HA18" i="1" a="1"/>
  <c r="HA18" i="1" s="1"/>
  <c r="GY18" i="1"/>
  <c r="GX18" i="1"/>
  <c r="GL18" i="1"/>
  <c r="GM18" i="1" s="1"/>
  <c r="GZ18" i="1" s="1"/>
  <c r="FR18" i="1"/>
  <c r="FS18" i="1" s="1"/>
  <c r="FT18" i="1" s="1"/>
  <c r="FU18" i="1" s="1"/>
  <c r="FV18" i="1" s="1"/>
  <c r="ES18" i="1" s="1"/>
  <c r="FI18" i="1"/>
  <c r="FO18" i="1" s="1"/>
  <c r="DT18" i="1"/>
  <c r="DJ18" i="1"/>
  <c r="DI18" i="1"/>
  <c r="DH18" i="1"/>
  <c r="CZ18" i="1"/>
  <c r="CY18" i="1" s="1"/>
  <c r="CV18" i="1" s="1"/>
  <c r="Z18" i="1" s="1"/>
  <c r="AI18" i="1" s="1"/>
  <c r="CX18" i="1"/>
  <c r="CW18" i="1"/>
  <c r="CT18" i="1"/>
  <c r="CS18" i="1" s="1"/>
  <c r="CQ18" i="1" s="1"/>
  <c r="DB18" i="1" s="1"/>
  <c r="CP18" i="1"/>
  <c r="AL18" i="1"/>
  <c r="OQ17" i="1"/>
  <c r="OL17" i="1"/>
  <c r="OK17" i="1"/>
  <c r="OJ17" i="1"/>
  <c r="OI17" i="1"/>
  <c r="OH17" i="1"/>
  <c r="OG17" i="1"/>
  <c r="NS17" i="1"/>
  <c r="NR17" i="1"/>
  <c r="NP17" i="1"/>
  <c r="NO17" i="1"/>
  <c r="NC17" i="1"/>
  <c r="MY17" i="1"/>
  <c r="MQ17" i="1"/>
  <c r="MP17" i="1"/>
  <c r="MR17" i="1" s="1"/>
  <c r="MK17" i="1"/>
  <c r="MJ17" i="1"/>
  <c r="ME17" i="1"/>
  <c r="MD17" i="1"/>
  <c r="LY17" i="1"/>
  <c r="LX17" i="1"/>
  <c r="LS17" i="1"/>
  <c r="LR17" i="1"/>
  <c r="LM17" i="1"/>
  <c r="LL17" i="1"/>
  <c r="LG17" i="1"/>
  <c r="LF17" i="1"/>
  <c r="LA17" i="1"/>
  <c r="KZ17" i="1"/>
  <c r="KU17" i="1"/>
  <c r="KT17" i="1"/>
  <c r="KV17" i="1" s="1"/>
  <c r="KO17" i="1"/>
  <c r="KN17" i="1"/>
  <c r="KC17" i="1"/>
  <c r="KB17" i="1"/>
  <c r="KA17" i="1"/>
  <c r="JZ17" i="1"/>
  <c r="JY17" i="1"/>
  <c r="JW17" i="1"/>
  <c r="JV17" i="1"/>
  <c r="JU17" i="1"/>
  <c r="JT17" i="1"/>
  <c r="JR17" i="1"/>
  <c r="JQ17" i="1"/>
  <c r="JP17" i="1"/>
  <c r="JO17" i="1"/>
  <c r="JK17" i="1" s="1"/>
  <c r="JE17" i="1" s="1"/>
  <c r="JN17" i="1"/>
  <c r="JM17" i="1"/>
  <c r="JL17" i="1"/>
  <c r="JJ17" i="1"/>
  <c r="JH17" i="1"/>
  <c r="JG17" i="1"/>
  <c r="JF17" i="1"/>
  <c r="JA17" i="1"/>
  <c r="IZ17" i="1"/>
  <c r="IY17" i="1"/>
  <c r="IX17" i="1"/>
  <c r="IW17" i="1"/>
  <c r="IU17" i="1"/>
  <c r="IT17" i="1"/>
  <c r="IS17" i="1"/>
  <c r="IR17" i="1"/>
  <c r="IP17" i="1"/>
  <c r="IO17" i="1"/>
  <c r="IN17" i="1"/>
  <c r="IM17" i="1"/>
  <c r="IL17" i="1"/>
  <c r="IK17" i="1"/>
  <c r="IJ17" i="1"/>
  <c r="IH17" i="1"/>
  <c r="IF17" i="1"/>
  <c r="IE17" i="1"/>
  <c r="ID17" i="1"/>
  <c r="HW17" i="1"/>
  <c r="HS17" i="1"/>
  <c r="HJ17" i="1" s="1"/>
  <c r="HG17" i="1" s="1" a="1"/>
  <c r="HG17" i="1" s="1"/>
  <c r="HR17" i="1"/>
  <c r="HQ17" i="1"/>
  <c r="HP17" i="1"/>
  <c r="HO17" i="1"/>
  <c r="HI17" i="1"/>
  <c r="HC17" i="1"/>
  <c r="HA17" i="1" a="1"/>
  <c r="HA17" i="1" s="1"/>
  <c r="GY17" i="1"/>
  <c r="GX17" i="1"/>
  <c r="GL17" i="1"/>
  <c r="GM17" i="1" s="1"/>
  <c r="GZ17" i="1" s="1"/>
  <c r="FR17" i="1"/>
  <c r="FS17" i="1" s="1"/>
  <c r="FI17" i="1"/>
  <c r="FO17" i="1" s="1"/>
  <c r="DT17" i="1"/>
  <c r="DJ17" i="1"/>
  <c r="DI17" i="1"/>
  <c r="DH17" i="1"/>
  <c r="CZ17" i="1"/>
  <c r="CY17" i="1" s="1"/>
  <c r="CV17" i="1" s="1"/>
  <c r="Z17" i="1" s="1"/>
  <c r="AI17" i="1" s="1"/>
  <c r="CX17" i="1"/>
  <c r="CW17" i="1"/>
  <c r="CT17" i="1"/>
  <c r="CS17" i="1" s="1"/>
  <c r="CQ17" i="1" s="1"/>
  <c r="DB17" i="1" s="1"/>
  <c r="CP17" i="1"/>
  <c r="DC17" i="1" s="1"/>
  <c r="AL17" i="1"/>
  <c r="OQ16" i="1"/>
  <c r="OL16" i="1"/>
  <c r="OK16" i="1"/>
  <c r="OJ16" i="1"/>
  <c r="OI16" i="1"/>
  <c r="OH16" i="1"/>
  <c r="OG16" i="1"/>
  <c r="NS16" i="1"/>
  <c r="NR16" i="1"/>
  <c r="NP16" i="1"/>
  <c r="NO16" i="1"/>
  <c r="NC16" i="1"/>
  <c r="MY16" i="1"/>
  <c r="MQ16" i="1"/>
  <c r="MP16" i="1"/>
  <c r="MK16" i="1"/>
  <c r="MJ16" i="1"/>
  <c r="ME16" i="1"/>
  <c r="MD16" i="1"/>
  <c r="LY16" i="1"/>
  <c r="LX16" i="1"/>
  <c r="LS16" i="1"/>
  <c r="LR16" i="1"/>
  <c r="LM16" i="1"/>
  <c r="LL16" i="1"/>
  <c r="LG16" i="1"/>
  <c r="LF16" i="1"/>
  <c r="LA16" i="1"/>
  <c r="KZ16" i="1"/>
  <c r="KU16" i="1"/>
  <c r="KT16" i="1"/>
  <c r="KO16" i="1"/>
  <c r="KN16" i="1"/>
  <c r="KC16" i="1"/>
  <c r="KB16" i="1"/>
  <c r="KA16" i="1"/>
  <c r="JZ16" i="1"/>
  <c r="JY16" i="1"/>
  <c r="JW16" i="1"/>
  <c r="JV16" i="1"/>
  <c r="JU16" i="1"/>
  <c r="JT16" i="1"/>
  <c r="JR16" i="1"/>
  <c r="JQ16" i="1"/>
  <c r="JP16" i="1"/>
  <c r="JO16" i="1"/>
  <c r="JK16" i="1" s="1"/>
  <c r="JE16" i="1" s="1"/>
  <c r="JN16" i="1"/>
  <c r="JM16" i="1"/>
  <c r="JL16" i="1"/>
  <c r="JJ16" i="1"/>
  <c r="JH16" i="1"/>
  <c r="JG16" i="1"/>
  <c r="JF16" i="1"/>
  <c r="JA16" i="1"/>
  <c r="IZ16" i="1"/>
  <c r="IY16" i="1"/>
  <c r="IX16" i="1"/>
  <c r="IW16" i="1"/>
  <c r="IU16" i="1"/>
  <c r="IT16" i="1"/>
  <c r="IS16" i="1"/>
  <c r="IR16" i="1"/>
  <c r="IP16" i="1"/>
  <c r="IO16" i="1"/>
  <c r="IN16" i="1"/>
  <c r="IM16" i="1"/>
  <c r="II16" i="1" s="1"/>
  <c r="IC16" i="1" s="1"/>
  <c r="IL16" i="1"/>
  <c r="IK16" i="1"/>
  <c r="IJ16" i="1"/>
  <c r="IH16" i="1"/>
  <c r="IF16" i="1"/>
  <c r="IE16" i="1"/>
  <c r="ID16" i="1"/>
  <c r="HW16" i="1"/>
  <c r="HS16" i="1"/>
  <c r="HJ16" i="1" s="1"/>
  <c r="HG16" i="1" s="1" a="1"/>
  <c r="HG16" i="1" s="1"/>
  <c r="HR16" i="1"/>
  <c r="HQ16" i="1"/>
  <c r="HP16" i="1"/>
  <c r="HO16" i="1"/>
  <c r="HI16" i="1"/>
  <c r="HC16" i="1"/>
  <c r="HA16" i="1" a="1"/>
  <c r="HA16" i="1" s="1"/>
  <c r="GY16" i="1"/>
  <c r="GX16" i="1"/>
  <c r="GL16" i="1"/>
  <c r="GM16" i="1" s="1"/>
  <c r="GZ16" i="1" s="1"/>
  <c r="FR16" i="1"/>
  <c r="FS16" i="1" s="1"/>
  <c r="FT16" i="1" s="1"/>
  <c r="FU16" i="1" s="1"/>
  <c r="FV16" i="1" s="1"/>
  <c r="ES16" i="1" s="1"/>
  <c r="FI16" i="1"/>
  <c r="FO16" i="1" s="1"/>
  <c r="DT16" i="1"/>
  <c r="DJ16" i="1"/>
  <c r="DI16" i="1"/>
  <c r="DH16" i="1"/>
  <c r="CZ16" i="1"/>
  <c r="CY16" i="1" s="1"/>
  <c r="CV16" i="1" s="1"/>
  <c r="Z16" i="1" s="1"/>
  <c r="AI16" i="1" s="1"/>
  <c r="CX16" i="1"/>
  <c r="CW16" i="1"/>
  <c r="CT16" i="1"/>
  <c r="CS16" i="1" s="1"/>
  <c r="CQ16" i="1" s="1"/>
  <c r="DB16" i="1" s="1"/>
  <c r="CP16" i="1"/>
  <c r="DC16" i="1" s="1"/>
  <c r="AL16" i="1"/>
  <c r="OQ15" i="1"/>
  <c r="OL15" i="1"/>
  <c r="OK15" i="1"/>
  <c r="OJ15" i="1"/>
  <c r="OI15" i="1"/>
  <c r="OH15" i="1"/>
  <c r="OG15" i="1"/>
  <c r="NS15" i="1"/>
  <c r="NR15" i="1"/>
  <c r="NT15" i="1" s="1"/>
  <c r="NP15" i="1"/>
  <c r="NO15" i="1"/>
  <c r="NC15" i="1"/>
  <c r="MY15" i="1"/>
  <c r="MQ15" i="1"/>
  <c r="MP15" i="1"/>
  <c r="MK15" i="1"/>
  <c r="MJ15" i="1"/>
  <c r="ME15" i="1"/>
  <c r="MD15" i="1"/>
  <c r="LY15" i="1"/>
  <c r="LX15" i="1"/>
  <c r="LS15" i="1"/>
  <c r="LR15" i="1"/>
  <c r="LM15" i="1"/>
  <c r="LL15" i="1"/>
  <c r="LN15" i="1" s="1"/>
  <c r="LG15" i="1"/>
  <c r="LF15" i="1"/>
  <c r="LA15" i="1"/>
  <c r="KZ15" i="1"/>
  <c r="KU15" i="1"/>
  <c r="KT15" i="1"/>
  <c r="KO15" i="1"/>
  <c r="KN15" i="1"/>
  <c r="KC15" i="1"/>
  <c r="KB15" i="1"/>
  <c r="KA15" i="1"/>
  <c r="JZ15" i="1"/>
  <c r="JY15" i="1"/>
  <c r="JW15" i="1"/>
  <c r="JV15" i="1"/>
  <c r="JU15" i="1"/>
  <c r="JT15" i="1"/>
  <c r="JR15" i="1"/>
  <c r="JQ15" i="1"/>
  <c r="JP15" i="1"/>
  <c r="JO15" i="1"/>
  <c r="JK15" i="1" s="1"/>
  <c r="JN15" i="1"/>
  <c r="JM15" i="1"/>
  <c r="JL15" i="1"/>
  <c r="JJ15" i="1"/>
  <c r="JH15" i="1"/>
  <c r="JG15" i="1"/>
  <c r="JF15" i="1"/>
  <c r="JA15" i="1"/>
  <c r="IZ15" i="1"/>
  <c r="IY15" i="1"/>
  <c r="IX15" i="1"/>
  <c r="IW15" i="1"/>
  <c r="IU15" i="1"/>
  <c r="IT15" i="1"/>
  <c r="IS15" i="1"/>
  <c r="IR15" i="1"/>
  <c r="IP15" i="1"/>
  <c r="IO15" i="1"/>
  <c r="IN15" i="1"/>
  <c r="IM15" i="1"/>
  <c r="II15" i="1" s="1"/>
  <c r="IC15" i="1" s="1"/>
  <c r="IL15" i="1"/>
  <c r="IK15" i="1"/>
  <c r="IJ15" i="1"/>
  <c r="IH15" i="1"/>
  <c r="IF15" i="1"/>
  <c r="IE15" i="1"/>
  <c r="ID15" i="1"/>
  <c r="HW15" i="1"/>
  <c r="HS15" i="1"/>
  <c r="HJ15" i="1" s="1"/>
  <c r="HG15" i="1" s="1" a="1"/>
  <c r="HG15" i="1" s="1"/>
  <c r="HR15" i="1"/>
  <c r="HQ15" i="1"/>
  <c r="HP15" i="1"/>
  <c r="HO15" i="1"/>
  <c r="HI15" i="1"/>
  <c r="HC15" i="1"/>
  <c r="HA15" i="1" a="1"/>
  <c r="HA15" i="1" s="1"/>
  <c r="GY15" i="1"/>
  <c r="GX15" i="1"/>
  <c r="GL15" i="1"/>
  <c r="GM15" i="1" s="1"/>
  <c r="GZ15" i="1" s="1"/>
  <c r="FR15" i="1"/>
  <c r="FS15" i="1" s="1"/>
  <c r="FI15" i="1"/>
  <c r="FO15" i="1" s="1"/>
  <c r="DT15" i="1"/>
  <c r="DJ15" i="1"/>
  <c r="DI15" i="1"/>
  <c r="DH15" i="1"/>
  <c r="CZ15" i="1"/>
  <c r="CY15" i="1" s="1"/>
  <c r="CV15" i="1" s="1"/>
  <c r="Z15" i="1" s="1"/>
  <c r="AI15" i="1" s="1"/>
  <c r="CX15" i="1"/>
  <c r="CW15" i="1"/>
  <c r="CT15" i="1"/>
  <c r="CS15" i="1" s="1"/>
  <c r="CQ15" i="1" s="1"/>
  <c r="DB15" i="1" s="1"/>
  <c r="CP15" i="1"/>
  <c r="DC15" i="1" s="1"/>
  <c r="AL15" i="1"/>
  <c r="OQ14" i="1"/>
  <c r="OL14" i="1"/>
  <c r="OK14" i="1"/>
  <c r="OJ14" i="1"/>
  <c r="OI14" i="1"/>
  <c r="OH14" i="1"/>
  <c r="OG14" i="1"/>
  <c r="NS14" i="1"/>
  <c r="NR14" i="1"/>
  <c r="NP14" i="1"/>
  <c r="NO14" i="1"/>
  <c r="NQ14" i="1" s="1"/>
  <c r="NC14" i="1"/>
  <c r="MY14" i="1"/>
  <c r="MQ14" i="1"/>
  <c r="MP14" i="1"/>
  <c r="MK14" i="1"/>
  <c r="MJ14" i="1"/>
  <c r="ME14" i="1"/>
  <c r="MD14" i="1"/>
  <c r="MF14" i="1" s="1"/>
  <c r="LY14" i="1"/>
  <c r="LX14" i="1"/>
  <c r="LS14" i="1"/>
  <c r="LR14" i="1"/>
  <c r="LM14" i="1"/>
  <c r="LL14" i="1"/>
  <c r="LG14" i="1"/>
  <c r="LF14" i="1"/>
  <c r="LH14" i="1" s="1"/>
  <c r="LA14" i="1"/>
  <c r="KZ14" i="1"/>
  <c r="KU14" i="1"/>
  <c r="KT14" i="1"/>
  <c r="KO14" i="1"/>
  <c r="KN14" i="1"/>
  <c r="KC14" i="1"/>
  <c r="KB14" i="1"/>
  <c r="KA14" i="1"/>
  <c r="JZ14" i="1"/>
  <c r="JY14" i="1"/>
  <c r="JW14" i="1"/>
  <c r="JV14" i="1"/>
  <c r="JU14" i="1"/>
  <c r="JT14" i="1"/>
  <c r="JR14" i="1"/>
  <c r="JQ14" i="1"/>
  <c r="JP14" i="1"/>
  <c r="JO14" i="1"/>
  <c r="JK14" i="1" s="1"/>
  <c r="JE14" i="1" s="1"/>
  <c r="JN14" i="1"/>
  <c r="JM14" i="1"/>
  <c r="JL14" i="1"/>
  <c r="JJ14" i="1"/>
  <c r="JH14" i="1"/>
  <c r="JG14" i="1"/>
  <c r="JF14" i="1"/>
  <c r="JA14" i="1"/>
  <c r="IZ14" i="1"/>
  <c r="IY14" i="1"/>
  <c r="IX14" i="1"/>
  <c r="IW14" i="1"/>
  <c r="IU14" i="1"/>
  <c r="IT14" i="1"/>
  <c r="IS14" i="1"/>
  <c r="IR14" i="1"/>
  <c r="IP14" i="1"/>
  <c r="IO14" i="1"/>
  <c r="IN14" i="1"/>
  <c r="IM14" i="1"/>
  <c r="IG14" i="1" s="1"/>
  <c r="IL14" i="1"/>
  <c r="IK14" i="1"/>
  <c r="IJ14" i="1"/>
  <c r="IH14" i="1"/>
  <c r="IF14" i="1"/>
  <c r="IE14" i="1"/>
  <c r="ID14" i="1"/>
  <c r="HW14" i="1"/>
  <c r="HS14" i="1"/>
  <c r="HJ14" i="1" s="1"/>
  <c r="HG14" i="1" s="1" a="1"/>
  <c r="HG14" i="1" s="1"/>
  <c r="HR14" i="1"/>
  <c r="HQ14" i="1"/>
  <c r="HP14" i="1"/>
  <c r="HO14" i="1"/>
  <c r="HI14" i="1"/>
  <c r="HC14" i="1"/>
  <c r="HA14" i="1" a="1"/>
  <c r="HA14" i="1" s="1"/>
  <c r="GY14" i="1"/>
  <c r="GX14" i="1"/>
  <c r="GL14" i="1"/>
  <c r="GM14" i="1" s="1"/>
  <c r="GZ14" i="1" s="1"/>
  <c r="FR14" i="1"/>
  <c r="FI14" i="1"/>
  <c r="FO14" i="1" s="1"/>
  <c r="DT14" i="1"/>
  <c r="DJ14" i="1"/>
  <c r="DI14" i="1"/>
  <c r="DH14" i="1"/>
  <c r="CZ14" i="1"/>
  <c r="CY14" i="1" s="1"/>
  <c r="CV14" i="1" s="1"/>
  <c r="Z14" i="1" s="1"/>
  <c r="AI14" i="1" s="1"/>
  <c r="CX14" i="1"/>
  <c r="CW14" i="1"/>
  <c r="CT14" i="1"/>
  <c r="CS14" i="1" s="1"/>
  <c r="CQ14" i="1" s="1"/>
  <c r="DB14" i="1" s="1"/>
  <c r="CP14" i="1"/>
  <c r="AL14" i="1"/>
  <c r="OQ13" i="1"/>
  <c r="OL13" i="1"/>
  <c r="OK13" i="1"/>
  <c r="OJ13" i="1"/>
  <c r="OI13" i="1"/>
  <c r="OH13" i="1"/>
  <c r="OG13" i="1"/>
  <c r="NS13" i="1"/>
  <c r="NR13" i="1"/>
  <c r="NP13" i="1"/>
  <c r="NO13" i="1"/>
  <c r="NC13" i="1"/>
  <c r="MY13" i="1"/>
  <c r="MQ13" i="1"/>
  <c r="MP13" i="1"/>
  <c r="MK13" i="1"/>
  <c r="MJ13" i="1"/>
  <c r="ME13" i="1"/>
  <c r="MD13" i="1"/>
  <c r="LY13" i="1"/>
  <c r="LX13" i="1"/>
  <c r="LS13" i="1"/>
  <c r="LR13" i="1"/>
  <c r="LM13" i="1"/>
  <c r="LL13" i="1"/>
  <c r="LG13" i="1"/>
  <c r="LF13" i="1"/>
  <c r="LA13" i="1"/>
  <c r="KZ13" i="1"/>
  <c r="KU13" i="1"/>
  <c r="KT13" i="1"/>
  <c r="KV13" i="1" s="1"/>
  <c r="KO13" i="1"/>
  <c r="KN13" i="1"/>
  <c r="KC13" i="1"/>
  <c r="KB13" i="1"/>
  <c r="KA13" i="1"/>
  <c r="JZ13" i="1"/>
  <c r="JY13" i="1"/>
  <c r="JW13" i="1"/>
  <c r="JV13" i="1"/>
  <c r="JU13" i="1"/>
  <c r="JT13" i="1"/>
  <c r="JR13" i="1"/>
  <c r="JQ13" i="1"/>
  <c r="JP13" i="1"/>
  <c r="JO13" i="1"/>
  <c r="JI13" i="1" s="1"/>
  <c r="JN13" i="1"/>
  <c r="JM13" i="1"/>
  <c r="JL13" i="1"/>
  <c r="JJ13" i="1"/>
  <c r="JH13" i="1"/>
  <c r="JG13" i="1"/>
  <c r="JF13" i="1"/>
  <c r="JA13" i="1"/>
  <c r="IZ13" i="1"/>
  <c r="IY13" i="1"/>
  <c r="IX13" i="1"/>
  <c r="IW13" i="1"/>
  <c r="IU13" i="1"/>
  <c r="IT13" i="1"/>
  <c r="IS13" i="1"/>
  <c r="IR13" i="1"/>
  <c r="IP13" i="1"/>
  <c r="IO13" i="1"/>
  <c r="IN13" i="1"/>
  <c r="IM13" i="1"/>
  <c r="IG13" i="1" s="1"/>
  <c r="IL13" i="1"/>
  <c r="IK13" i="1"/>
  <c r="IJ13" i="1"/>
  <c r="IH13" i="1"/>
  <c r="IF13" i="1"/>
  <c r="IE13" i="1"/>
  <c r="ID13" i="1"/>
  <c r="HW13" i="1"/>
  <c r="HS13" i="1"/>
  <c r="HJ13" i="1" s="1"/>
  <c r="HG13" i="1" s="1" a="1"/>
  <c r="HG13" i="1" s="1"/>
  <c r="HR13" i="1"/>
  <c r="HQ13" i="1"/>
  <c r="HP13" i="1"/>
  <c r="HO13" i="1"/>
  <c r="HI13" i="1"/>
  <c r="HC13" i="1"/>
  <c r="HA13" i="1" a="1"/>
  <c r="HA13" i="1" s="1"/>
  <c r="GY13" i="1"/>
  <c r="GX13" i="1"/>
  <c r="GL13" i="1"/>
  <c r="GM13" i="1" s="1"/>
  <c r="GZ13" i="1" s="1"/>
  <c r="FR13" i="1"/>
  <c r="FS13" i="1" s="1"/>
  <c r="FT13" i="1" s="1"/>
  <c r="FU13" i="1" s="1"/>
  <c r="FV13" i="1" s="1"/>
  <c r="ES13" i="1" s="1"/>
  <c r="FI13" i="1"/>
  <c r="FO13" i="1" s="1"/>
  <c r="DT13" i="1"/>
  <c r="DJ13" i="1"/>
  <c r="DI13" i="1"/>
  <c r="DH13" i="1"/>
  <c r="CZ13" i="1"/>
  <c r="CY13" i="1" s="1"/>
  <c r="CV13" i="1" s="1"/>
  <c r="Z13" i="1" s="1"/>
  <c r="AI13" i="1" s="1"/>
  <c r="CX13" i="1"/>
  <c r="CW13" i="1"/>
  <c r="CT13" i="1"/>
  <c r="CS13" i="1" s="1"/>
  <c r="CQ13" i="1" s="1"/>
  <c r="CP13" i="1"/>
  <c r="DC13" i="1" s="1"/>
  <c r="AL13" i="1"/>
  <c r="OQ12" i="1"/>
  <c r="OL12" i="1"/>
  <c r="OK12" i="1"/>
  <c r="OJ12" i="1"/>
  <c r="OI12" i="1"/>
  <c r="OH12" i="1"/>
  <c r="OG12" i="1"/>
  <c r="NS12" i="1"/>
  <c r="NT12" i="1" s="1"/>
  <c r="NR12" i="1"/>
  <c r="NP12" i="1"/>
  <c r="NO12" i="1"/>
  <c r="NC12" i="1"/>
  <c r="MY12" i="1"/>
  <c r="MQ12" i="1"/>
  <c r="MP12" i="1"/>
  <c r="MK12" i="1"/>
  <c r="MJ12" i="1"/>
  <c r="ME12" i="1"/>
  <c r="MD12" i="1"/>
  <c r="LY12" i="1"/>
  <c r="LX12" i="1"/>
  <c r="LS12" i="1"/>
  <c r="LR12" i="1"/>
  <c r="LM12" i="1"/>
  <c r="LL12" i="1"/>
  <c r="LG12" i="1"/>
  <c r="LF12" i="1"/>
  <c r="LA12" i="1"/>
  <c r="KZ12" i="1"/>
  <c r="LB12" i="1" s="1"/>
  <c r="KU12" i="1"/>
  <c r="KV12" i="1" s="1"/>
  <c r="KT12" i="1"/>
  <c r="KO12" i="1"/>
  <c r="KN12" i="1"/>
  <c r="KC12" i="1"/>
  <c r="KB12" i="1"/>
  <c r="KA12" i="1"/>
  <c r="JZ12" i="1"/>
  <c r="JY12" i="1"/>
  <c r="JW12" i="1"/>
  <c r="JV12" i="1"/>
  <c r="JU12" i="1"/>
  <c r="JT12" i="1"/>
  <c r="JR12" i="1"/>
  <c r="JQ12" i="1"/>
  <c r="JP12" i="1"/>
  <c r="JO12" i="1"/>
  <c r="JI12" i="1" s="1"/>
  <c r="JN12" i="1"/>
  <c r="JM12" i="1"/>
  <c r="JL12" i="1"/>
  <c r="JJ12" i="1"/>
  <c r="JH12" i="1"/>
  <c r="JG12" i="1"/>
  <c r="JF12" i="1"/>
  <c r="JA12" i="1"/>
  <c r="IZ12" i="1"/>
  <c r="IY12" i="1"/>
  <c r="IX12" i="1"/>
  <c r="IW12" i="1"/>
  <c r="IU12" i="1"/>
  <c r="IT12" i="1"/>
  <c r="IS12" i="1"/>
  <c r="IR12" i="1"/>
  <c r="IP12" i="1"/>
  <c r="IO12" i="1"/>
  <c r="IN12" i="1"/>
  <c r="IM12" i="1"/>
  <c r="IL12" i="1"/>
  <c r="IK12" i="1"/>
  <c r="IJ12" i="1"/>
  <c r="IH12" i="1"/>
  <c r="IF12" i="1"/>
  <c r="IE12" i="1"/>
  <c r="ID12" i="1"/>
  <c r="HW12" i="1"/>
  <c r="HS12" i="1"/>
  <c r="HJ12" i="1" s="1"/>
  <c r="HG12" i="1" s="1" a="1"/>
  <c r="HG12" i="1" s="1"/>
  <c r="HR12" i="1"/>
  <c r="HQ12" i="1"/>
  <c r="HP12" i="1"/>
  <c r="HO12" i="1"/>
  <c r="HI12" i="1"/>
  <c r="HC12" i="1"/>
  <c r="HA12" i="1" a="1"/>
  <c r="HA12" i="1" s="1"/>
  <c r="GY12" i="1"/>
  <c r="GX12" i="1"/>
  <c r="GL12" i="1"/>
  <c r="GM12" i="1" s="1"/>
  <c r="GZ12" i="1" s="1"/>
  <c r="FR12" i="1"/>
  <c r="FS12" i="1" s="1"/>
  <c r="FT12" i="1" s="1"/>
  <c r="FU12" i="1" s="1"/>
  <c r="FV12" i="1" s="1"/>
  <c r="ES12" i="1" s="1"/>
  <c r="FI12" i="1"/>
  <c r="FO12" i="1" s="1"/>
  <c r="DT12" i="1"/>
  <c r="DJ12" i="1"/>
  <c r="DI12" i="1"/>
  <c r="DH12" i="1"/>
  <c r="CZ12" i="1"/>
  <c r="CY12" i="1" s="1"/>
  <c r="CV12" i="1" s="1"/>
  <c r="Z12" i="1" s="1"/>
  <c r="AI12" i="1" s="1"/>
  <c r="CX12" i="1"/>
  <c r="CW12" i="1"/>
  <c r="CT12" i="1"/>
  <c r="CS12" i="1" s="1"/>
  <c r="CQ12" i="1" s="1"/>
  <c r="CP12" i="1"/>
  <c r="DC12" i="1" s="1"/>
  <c r="AL12" i="1"/>
  <c r="OQ11" i="1"/>
  <c r="OL11" i="1"/>
  <c r="OK11" i="1"/>
  <c r="OJ11" i="1"/>
  <c r="OI11" i="1"/>
  <c r="OH11" i="1"/>
  <c r="OG11" i="1"/>
  <c r="NS11" i="1"/>
  <c r="NR11" i="1"/>
  <c r="NP11" i="1"/>
  <c r="NO11" i="1"/>
  <c r="NC11" i="1"/>
  <c r="MY11" i="1"/>
  <c r="MQ11" i="1"/>
  <c r="MP11" i="1"/>
  <c r="MK11" i="1"/>
  <c r="MJ11" i="1"/>
  <c r="ME11" i="1"/>
  <c r="MD11" i="1"/>
  <c r="LY11" i="1"/>
  <c r="LX11" i="1"/>
  <c r="LS11" i="1"/>
  <c r="LR11" i="1"/>
  <c r="LM11" i="1"/>
  <c r="LL11" i="1"/>
  <c r="LG11" i="1"/>
  <c r="LF11" i="1"/>
  <c r="LA11" i="1"/>
  <c r="KZ11" i="1"/>
  <c r="KU11" i="1"/>
  <c r="KT11" i="1"/>
  <c r="KO11" i="1"/>
  <c r="KN11" i="1"/>
  <c r="KC11" i="1"/>
  <c r="KB11" i="1"/>
  <c r="KA11" i="1"/>
  <c r="JZ11" i="1"/>
  <c r="JY11" i="1"/>
  <c r="JW11" i="1"/>
  <c r="JV11" i="1"/>
  <c r="JU11" i="1"/>
  <c r="JT11" i="1"/>
  <c r="JR11" i="1"/>
  <c r="JQ11" i="1"/>
  <c r="JP11" i="1"/>
  <c r="JO11" i="1"/>
  <c r="JK11" i="1" s="1"/>
  <c r="JN11" i="1"/>
  <c r="JM11" i="1"/>
  <c r="JL11" i="1"/>
  <c r="JJ11" i="1"/>
  <c r="JH11" i="1"/>
  <c r="JG11" i="1"/>
  <c r="JF11" i="1"/>
  <c r="JA11" i="1"/>
  <c r="IZ11" i="1"/>
  <c r="IY11" i="1"/>
  <c r="IX11" i="1"/>
  <c r="IW11" i="1"/>
  <c r="IU11" i="1"/>
  <c r="IT11" i="1"/>
  <c r="IS11" i="1"/>
  <c r="IR11" i="1"/>
  <c r="IP11" i="1"/>
  <c r="IO11" i="1"/>
  <c r="IN11" i="1"/>
  <c r="IM11" i="1"/>
  <c r="II11" i="1" s="1"/>
  <c r="IL11" i="1"/>
  <c r="IK11" i="1"/>
  <c r="IJ11" i="1"/>
  <c r="IH11" i="1"/>
  <c r="IF11" i="1"/>
  <c r="IE11" i="1"/>
  <c r="ID11" i="1"/>
  <c r="HW11" i="1"/>
  <c r="HS11" i="1"/>
  <c r="HJ11" i="1" s="1"/>
  <c r="HG11" i="1" s="1" a="1"/>
  <c r="HG11" i="1" s="1"/>
  <c r="HR11" i="1"/>
  <c r="HQ11" i="1"/>
  <c r="HP11" i="1"/>
  <c r="HO11" i="1"/>
  <c r="HI11" i="1"/>
  <c r="HC11" i="1"/>
  <c r="HA11" i="1" a="1"/>
  <c r="HA11" i="1" s="1"/>
  <c r="GY11" i="1"/>
  <c r="GX11" i="1"/>
  <c r="GL11" i="1"/>
  <c r="GM11" i="1" s="1"/>
  <c r="GZ11" i="1" s="1"/>
  <c r="FR11" i="1"/>
  <c r="FS11" i="1" s="1"/>
  <c r="FI11" i="1"/>
  <c r="FO11" i="1" s="1"/>
  <c r="DT11" i="1"/>
  <c r="DJ11" i="1"/>
  <c r="DI11" i="1"/>
  <c r="DH11" i="1"/>
  <c r="CZ11" i="1"/>
  <c r="CY11" i="1" s="1"/>
  <c r="CV11" i="1" s="1"/>
  <c r="Z11" i="1" s="1"/>
  <c r="AI11" i="1" s="1"/>
  <c r="CX11" i="1"/>
  <c r="CW11" i="1"/>
  <c r="CT11" i="1"/>
  <c r="CS11" i="1" s="1"/>
  <c r="CQ11" i="1" s="1"/>
  <c r="DB11" i="1" s="1"/>
  <c r="CP11" i="1"/>
  <c r="DC11" i="1" s="1"/>
  <c r="AL11" i="1"/>
  <c r="OQ10" i="1"/>
  <c r="OL10" i="1"/>
  <c r="OK10" i="1"/>
  <c r="OJ10" i="1"/>
  <c r="OI10" i="1"/>
  <c r="OH10" i="1"/>
  <c r="OG10" i="1"/>
  <c r="NS10" i="1"/>
  <c r="NR10" i="1"/>
  <c r="NP10" i="1"/>
  <c r="NO10" i="1"/>
  <c r="NC10" i="1"/>
  <c r="MY10" i="1"/>
  <c r="MQ10" i="1"/>
  <c r="MP10" i="1"/>
  <c r="MK10" i="1"/>
  <c r="MJ10" i="1"/>
  <c r="ME10" i="1"/>
  <c r="MD10" i="1"/>
  <c r="LY10" i="1"/>
  <c r="LX10" i="1"/>
  <c r="LS10" i="1"/>
  <c r="LR10" i="1"/>
  <c r="LM10" i="1"/>
  <c r="LL10" i="1"/>
  <c r="LG10" i="1"/>
  <c r="LF10" i="1"/>
  <c r="LA10" i="1"/>
  <c r="KZ10" i="1"/>
  <c r="KU10" i="1"/>
  <c r="KT10" i="1"/>
  <c r="KO10" i="1"/>
  <c r="KN10" i="1"/>
  <c r="KC10" i="1"/>
  <c r="KB10" i="1"/>
  <c r="KA10" i="1"/>
  <c r="JZ10" i="1"/>
  <c r="JY10" i="1"/>
  <c r="JW10" i="1"/>
  <c r="JV10" i="1"/>
  <c r="JU10" i="1"/>
  <c r="JT10" i="1"/>
  <c r="JR10" i="1"/>
  <c r="JQ10" i="1"/>
  <c r="JP10" i="1"/>
  <c r="JO10" i="1"/>
  <c r="JK10" i="1" s="1"/>
  <c r="JE10" i="1" s="1"/>
  <c r="JN10" i="1"/>
  <c r="JM10" i="1"/>
  <c r="JL10" i="1"/>
  <c r="JJ10" i="1"/>
  <c r="JI10" i="1"/>
  <c r="JH10" i="1"/>
  <c r="JG10" i="1"/>
  <c r="JF10" i="1"/>
  <c r="JA10" i="1"/>
  <c r="IZ10" i="1"/>
  <c r="IY10" i="1"/>
  <c r="IX10" i="1"/>
  <c r="IW10" i="1"/>
  <c r="IU10" i="1"/>
  <c r="IT10" i="1"/>
  <c r="IS10" i="1"/>
  <c r="IR10" i="1"/>
  <c r="IP10" i="1"/>
  <c r="IO10" i="1"/>
  <c r="IN10" i="1"/>
  <c r="IM10" i="1"/>
  <c r="IL10" i="1"/>
  <c r="IK10" i="1"/>
  <c r="IJ10" i="1"/>
  <c r="IH10" i="1"/>
  <c r="IF10" i="1"/>
  <c r="IE10" i="1"/>
  <c r="ID10" i="1"/>
  <c r="HW10" i="1"/>
  <c r="HS10" i="1"/>
  <c r="HJ10" i="1" s="1"/>
  <c r="HG10" i="1" s="1" a="1"/>
  <c r="HG10" i="1" s="1"/>
  <c r="HR10" i="1"/>
  <c r="HQ10" i="1"/>
  <c r="HP10" i="1"/>
  <c r="HO10" i="1"/>
  <c r="HI10" i="1"/>
  <c r="HC10" i="1"/>
  <c r="HA10" i="1" a="1"/>
  <c r="HA10" i="1" s="1"/>
  <c r="GY10" i="1"/>
  <c r="GX10" i="1"/>
  <c r="GL10" i="1"/>
  <c r="GM10" i="1" s="1"/>
  <c r="GZ10" i="1" s="1"/>
  <c r="FR10" i="1"/>
  <c r="FI10" i="1"/>
  <c r="FO10" i="1" s="1"/>
  <c r="DT10" i="1"/>
  <c r="DJ10" i="1"/>
  <c r="DI10" i="1"/>
  <c r="DH10" i="1"/>
  <c r="CZ10" i="1"/>
  <c r="CY10" i="1" s="1"/>
  <c r="CV10" i="1" s="1"/>
  <c r="Z10" i="1" s="1"/>
  <c r="AI10" i="1" s="1"/>
  <c r="CX10" i="1"/>
  <c r="CW10" i="1"/>
  <c r="CT10" i="1"/>
  <c r="CS10" i="1" s="1"/>
  <c r="CQ10" i="1" s="1"/>
  <c r="DB10" i="1" s="1"/>
  <c r="CP10" i="1"/>
  <c r="AL10" i="1"/>
  <c r="OQ9" i="1"/>
  <c r="OL9" i="1"/>
  <c r="OK9" i="1"/>
  <c r="OJ9" i="1"/>
  <c r="OI9" i="1"/>
  <c r="OH9" i="1"/>
  <c r="OG9" i="1"/>
  <c r="NS9" i="1"/>
  <c r="NR9" i="1"/>
  <c r="NP9" i="1"/>
  <c r="NO9" i="1"/>
  <c r="NC9" i="1"/>
  <c r="MY9" i="1"/>
  <c r="MQ9" i="1"/>
  <c r="MP9" i="1"/>
  <c r="MK9" i="1"/>
  <c r="MJ9" i="1"/>
  <c r="ME9" i="1"/>
  <c r="MD9" i="1"/>
  <c r="LY9" i="1"/>
  <c r="LX9" i="1"/>
  <c r="LS9" i="1"/>
  <c r="LR9" i="1"/>
  <c r="LM9" i="1"/>
  <c r="LL9" i="1"/>
  <c r="LG9" i="1"/>
  <c r="LF9" i="1"/>
  <c r="LA9" i="1"/>
  <c r="KZ9" i="1"/>
  <c r="KU9" i="1"/>
  <c r="KT9" i="1"/>
  <c r="KO9" i="1"/>
  <c r="KN9" i="1"/>
  <c r="KC9" i="1"/>
  <c r="KB9" i="1"/>
  <c r="KA9" i="1"/>
  <c r="JZ9" i="1"/>
  <c r="JY9" i="1"/>
  <c r="JW9" i="1"/>
  <c r="JV9" i="1"/>
  <c r="JU9" i="1"/>
  <c r="JT9" i="1"/>
  <c r="JR9" i="1"/>
  <c r="JQ9" i="1"/>
  <c r="JP9" i="1"/>
  <c r="JO9" i="1"/>
  <c r="JN9" i="1"/>
  <c r="JM9" i="1"/>
  <c r="JL9" i="1"/>
  <c r="JJ9" i="1"/>
  <c r="JH9" i="1"/>
  <c r="JG9" i="1"/>
  <c r="JF9" i="1"/>
  <c r="JA9" i="1"/>
  <c r="IZ9" i="1"/>
  <c r="IY9" i="1"/>
  <c r="IX9" i="1"/>
  <c r="IW9" i="1"/>
  <c r="IU9" i="1"/>
  <c r="IT9" i="1"/>
  <c r="IS9" i="1"/>
  <c r="IR9" i="1"/>
  <c r="IP9" i="1"/>
  <c r="IO9" i="1"/>
  <c r="IN9" i="1"/>
  <c r="IM9" i="1"/>
  <c r="IG9" i="1" s="1"/>
  <c r="IL9" i="1"/>
  <c r="IK9" i="1"/>
  <c r="IJ9" i="1"/>
  <c r="IH9" i="1"/>
  <c r="IF9" i="1"/>
  <c r="IE9" i="1"/>
  <c r="ID9" i="1"/>
  <c r="HW9" i="1"/>
  <c r="HS9" i="1"/>
  <c r="HJ9" i="1" s="1"/>
  <c r="HG9" i="1" s="1" a="1"/>
  <c r="HG9" i="1" s="1"/>
  <c r="HR9" i="1"/>
  <c r="HQ9" i="1"/>
  <c r="HP9" i="1"/>
  <c r="HO9" i="1"/>
  <c r="HI9" i="1"/>
  <c r="HC9" i="1"/>
  <c r="HA9" i="1" a="1"/>
  <c r="HA9" i="1" s="1"/>
  <c r="GY9" i="1"/>
  <c r="GX9" i="1"/>
  <c r="GL9" i="1"/>
  <c r="GM9" i="1" s="1"/>
  <c r="GZ9" i="1" s="1"/>
  <c r="FR9" i="1"/>
  <c r="FS9" i="1" s="1"/>
  <c r="FT9" i="1" s="1"/>
  <c r="FU9" i="1" s="1"/>
  <c r="FV9" i="1" s="1"/>
  <c r="ES9" i="1" s="1"/>
  <c r="FI9" i="1"/>
  <c r="FO9" i="1" s="1"/>
  <c r="DT9" i="1"/>
  <c r="DJ9" i="1"/>
  <c r="DI9" i="1"/>
  <c r="DH9" i="1"/>
  <c r="CZ9" i="1"/>
  <c r="CY9" i="1" s="1"/>
  <c r="CV9" i="1" s="1"/>
  <c r="Z9" i="1" s="1"/>
  <c r="AI9" i="1" s="1"/>
  <c r="CX9" i="1"/>
  <c r="CW9" i="1"/>
  <c r="CT9" i="1"/>
  <c r="CS9" i="1" s="1"/>
  <c r="CQ9" i="1" s="1"/>
  <c r="CP9" i="1"/>
  <c r="DC9" i="1" s="1"/>
  <c r="AL9" i="1"/>
  <c r="OQ8" i="1"/>
  <c r="OL8" i="1"/>
  <c r="OK8" i="1"/>
  <c r="OJ8" i="1"/>
  <c r="OI8" i="1"/>
  <c r="OH8" i="1"/>
  <c r="OG8" i="1"/>
  <c r="NS8" i="1"/>
  <c r="NR8" i="1"/>
  <c r="NP8" i="1"/>
  <c r="NO8" i="1"/>
  <c r="NC8" i="1"/>
  <c r="MY8" i="1"/>
  <c r="MQ8" i="1"/>
  <c r="MP8" i="1"/>
  <c r="MK8" i="1"/>
  <c r="ML8" i="1" s="1"/>
  <c r="MJ8" i="1"/>
  <c r="ME8" i="1"/>
  <c r="MD8" i="1"/>
  <c r="LY8" i="1"/>
  <c r="LX8" i="1"/>
  <c r="LS8" i="1"/>
  <c r="LR8" i="1"/>
  <c r="LM8" i="1"/>
  <c r="LL8" i="1"/>
  <c r="LG8" i="1"/>
  <c r="LF8" i="1"/>
  <c r="LA8" i="1"/>
  <c r="KZ8" i="1"/>
  <c r="KU8" i="1"/>
  <c r="KT8" i="1"/>
  <c r="KO8" i="1"/>
  <c r="KN8" i="1"/>
  <c r="KC8" i="1"/>
  <c r="KB8" i="1"/>
  <c r="KA8" i="1"/>
  <c r="JZ8" i="1"/>
  <c r="JY8" i="1"/>
  <c r="JW8" i="1"/>
  <c r="JV8" i="1"/>
  <c r="JU8" i="1"/>
  <c r="JT8" i="1"/>
  <c r="JR8" i="1"/>
  <c r="JQ8" i="1"/>
  <c r="JP8" i="1"/>
  <c r="JO8" i="1"/>
  <c r="JI8" i="1" s="1"/>
  <c r="JN8" i="1"/>
  <c r="JM8" i="1"/>
  <c r="JL8" i="1"/>
  <c r="JJ8" i="1"/>
  <c r="JH8" i="1"/>
  <c r="JG8" i="1"/>
  <c r="JF8" i="1"/>
  <c r="JA8" i="1"/>
  <c r="IZ8" i="1"/>
  <c r="IY8" i="1"/>
  <c r="IX8" i="1"/>
  <c r="IW8" i="1"/>
  <c r="IU8" i="1"/>
  <c r="IT8" i="1"/>
  <c r="IS8" i="1"/>
  <c r="IR8" i="1"/>
  <c r="IP8" i="1"/>
  <c r="IO8" i="1"/>
  <c r="IN8" i="1"/>
  <c r="IM8" i="1"/>
  <c r="II8" i="1" s="1"/>
  <c r="IL8" i="1"/>
  <c r="IK8" i="1"/>
  <c r="IJ8" i="1"/>
  <c r="IH8" i="1"/>
  <c r="IF8" i="1"/>
  <c r="IE8" i="1"/>
  <c r="ID8" i="1"/>
  <c r="HW8" i="1"/>
  <c r="HS8" i="1"/>
  <c r="HJ8" i="1" s="1"/>
  <c r="HG8" i="1" s="1" a="1"/>
  <c r="HG8" i="1" s="1"/>
  <c r="HR8" i="1"/>
  <c r="HQ8" i="1"/>
  <c r="HP8" i="1"/>
  <c r="HO8" i="1"/>
  <c r="HI8" i="1"/>
  <c r="HC8" i="1"/>
  <c r="HA8" i="1" a="1"/>
  <c r="HA8" i="1" s="1"/>
  <c r="GY8" i="1"/>
  <c r="GX8" i="1"/>
  <c r="GL8" i="1"/>
  <c r="GM8" i="1" s="1"/>
  <c r="GZ8" i="1" s="1"/>
  <c r="FR8" i="1"/>
  <c r="FS8" i="1" s="1"/>
  <c r="FI8" i="1"/>
  <c r="FO8" i="1" s="1"/>
  <c r="DT8" i="1"/>
  <c r="DJ8" i="1"/>
  <c r="DI8" i="1"/>
  <c r="DH8" i="1"/>
  <c r="CZ8" i="1"/>
  <c r="CY8" i="1" s="1"/>
  <c r="CV8" i="1" s="1"/>
  <c r="Z8" i="1" s="1"/>
  <c r="AI8" i="1" s="1"/>
  <c r="CX8" i="1"/>
  <c r="CW8" i="1"/>
  <c r="CT8" i="1"/>
  <c r="CS8" i="1" s="1"/>
  <c r="CQ8" i="1" s="1"/>
  <c r="DB8" i="1" s="1"/>
  <c r="CP8" i="1"/>
  <c r="DC8" i="1" s="1"/>
  <c r="AL8" i="1"/>
  <c r="OQ7" i="1"/>
  <c r="OL7" i="1"/>
  <c r="OK7" i="1"/>
  <c r="OJ7" i="1"/>
  <c r="OI7" i="1"/>
  <c r="OH7" i="1"/>
  <c r="OG7" i="1"/>
  <c r="NS7" i="1"/>
  <c r="NR7" i="1"/>
  <c r="NP7" i="1"/>
  <c r="NO7" i="1"/>
  <c r="NC7" i="1"/>
  <c r="MY7" i="1"/>
  <c r="MQ7" i="1"/>
  <c r="MP7" i="1"/>
  <c r="MK7" i="1"/>
  <c r="MJ7" i="1"/>
  <c r="ME7" i="1"/>
  <c r="MD7" i="1"/>
  <c r="LY7" i="1"/>
  <c r="LX7" i="1"/>
  <c r="LS7" i="1"/>
  <c r="LR7" i="1"/>
  <c r="LM7" i="1"/>
  <c r="LL7" i="1"/>
  <c r="LG7" i="1"/>
  <c r="LH7" i="1" s="1"/>
  <c r="LF7" i="1"/>
  <c r="LA7" i="1"/>
  <c r="KZ7" i="1"/>
  <c r="KU7" i="1"/>
  <c r="KT7" i="1"/>
  <c r="KO7" i="1"/>
  <c r="KN7" i="1"/>
  <c r="KC7" i="1"/>
  <c r="KB7" i="1"/>
  <c r="KA7" i="1"/>
  <c r="JZ7" i="1"/>
  <c r="JY7" i="1"/>
  <c r="JW7" i="1"/>
  <c r="JV7" i="1"/>
  <c r="JU7" i="1"/>
  <c r="JT7" i="1"/>
  <c r="JR7" i="1"/>
  <c r="JQ7" i="1"/>
  <c r="JP7" i="1"/>
  <c r="JO7" i="1"/>
  <c r="JK7" i="1" s="1"/>
  <c r="JN7" i="1"/>
  <c r="JM7" i="1"/>
  <c r="JL7" i="1"/>
  <c r="JJ7" i="1"/>
  <c r="JH7" i="1"/>
  <c r="JG7" i="1"/>
  <c r="JF7" i="1"/>
  <c r="JA7" i="1"/>
  <c r="IZ7" i="1"/>
  <c r="IY7" i="1"/>
  <c r="IX7" i="1"/>
  <c r="IW7" i="1"/>
  <c r="IU7" i="1"/>
  <c r="IT7" i="1"/>
  <c r="IS7" i="1"/>
  <c r="IR7" i="1"/>
  <c r="IP7" i="1"/>
  <c r="IO7" i="1"/>
  <c r="IN7" i="1"/>
  <c r="IM7" i="1"/>
  <c r="IG7" i="1" s="1"/>
  <c r="IL7" i="1"/>
  <c r="IK7" i="1"/>
  <c r="IJ7" i="1"/>
  <c r="IH7" i="1"/>
  <c r="IF7" i="1"/>
  <c r="IE7" i="1"/>
  <c r="ID7" i="1"/>
  <c r="HW7" i="1"/>
  <c r="HS7" i="1"/>
  <c r="HJ7" i="1" s="1"/>
  <c r="HG7" i="1" s="1" a="1"/>
  <c r="HG7" i="1" s="1"/>
  <c r="HR7" i="1"/>
  <c r="HQ7" i="1"/>
  <c r="HP7" i="1"/>
  <c r="HO7" i="1"/>
  <c r="HI7" i="1"/>
  <c r="HC7" i="1"/>
  <c r="HA7" i="1" a="1"/>
  <c r="HA7" i="1" s="1"/>
  <c r="GY7" i="1"/>
  <c r="GX7" i="1"/>
  <c r="GL7" i="1"/>
  <c r="GM7" i="1" s="1"/>
  <c r="GZ7" i="1" s="1"/>
  <c r="FR7" i="1"/>
  <c r="FI7" i="1"/>
  <c r="FO7" i="1" s="1"/>
  <c r="DT7" i="1"/>
  <c r="DJ7" i="1"/>
  <c r="DI7" i="1"/>
  <c r="DH7" i="1"/>
  <c r="CZ7" i="1"/>
  <c r="CY7" i="1" s="1"/>
  <c r="CV7" i="1" s="1"/>
  <c r="Z7" i="1" s="1"/>
  <c r="AI7" i="1" s="1"/>
  <c r="CX7" i="1"/>
  <c r="CW7" i="1"/>
  <c r="CT7" i="1"/>
  <c r="CS7" i="1" s="1"/>
  <c r="CQ7" i="1" s="1"/>
  <c r="DB7" i="1" s="1"/>
  <c r="CP7" i="1"/>
  <c r="DC7" i="1" s="1"/>
  <c r="AL7" i="1"/>
  <c r="OQ6" i="1"/>
  <c r="OL6" i="1"/>
  <c r="OK6" i="1"/>
  <c r="OJ6" i="1"/>
  <c r="OI6" i="1"/>
  <c r="OH6" i="1"/>
  <c r="ON6" i="1" s="1"/>
  <c r="OG6" i="1"/>
  <c r="NS6" i="1"/>
  <c r="NR6" i="1"/>
  <c r="NP6" i="1"/>
  <c r="NO6" i="1"/>
  <c r="NC6" i="1"/>
  <c r="MY6" i="1"/>
  <c r="MQ6" i="1"/>
  <c r="MP6" i="1"/>
  <c r="MK6" i="1"/>
  <c r="MJ6" i="1"/>
  <c r="ME6" i="1"/>
  <c r="MD6" i="1"/>
  <c r="LY6" i="1"/>
  <c r="LX6" i="1"/>
  <c r="LS6" i="1"/>
  <c r="LR6" i="1"/>
  <c r="LM6" i="1"/>
  <c r="LL6" i="1"/>
  <c r="LG6" i="1"/>
  <c r="LF6" i="1"/>
  <c r="LA6" i="1"/>
  <c r="KZ6" i="1"/>
  <c r="KU6" i="1"/>
  <c r="KT6" i="1"/>
  <c r="KO6" i="1"/>
  <c r="KN6" i="1"/>
  <c r="KC6" i="1"/>
  <c r="KB6" i="1"/>
  <c r="KA6" i="1"/>
  <c r="JZ6" i="1"/>
  <c r="JY6" i="1"/>
  <c r="JW6" i="1"/>
  <c r="JV6" i="1"/>
  <c r="JU6" i="1"/>
  <c r="JT6" i="1"/>
  <c r="JR6" i="1"/>
  <c r="JQ6" i="1"/>
  <c r="JP6" i="1"/>
  <c r="JO6" i="1"/>
  <c r="JI6" i="1" s="1"/>
  <c r="JN6" i="1"/>
  <c r="JM6" i="1"/>
  <c r="JL6" i="1"/>
  <c r="JJ6" i="1"/>
  <c r="JH6" i="1"/>
  <c r="JG6" i="1"/>
  <c r="JF6" i="1"/>
  <c r="JA6" i="1"/>
  <c r="IZ6" i="1"/>
  <c r="IY6" i="1"/>
  <c r="IX6" i="1"/>
  <c r="IW6" i="1"/>
  <c r="IU6" i="1"/>
  <c r="IT6" i="1"/>
  <c r="IS6" i="1"/>
  <c r="IR6" i="1"/>
  <c r="IP6" i="1"/>
  <c r="IO6" i="1"/>
  <c r="IN6" i="1"/>
  <c r="IM6" i="1"/>
  <c r="IG6" i="1" s="1"/>
  <c r="IL6" i="1"/>
  <c r="IK6" i="1"/>
  <c r="IJ6" i="1"/>
  <c r="IH6" i="1"/>
  <c r="IF6" i="1"/>
  <c r="IE6" i="1"/>
  <c r="ID6" i="1"/>
  <c r="HW6" i="1"/>
  <c r="HS6" i="1"/>
  <c r="HJ6" i="1" s="1"/>
  <c r="HG6" i="1" s="1" a="1"/>
  <c r="HG6" i="1" s="1"/>
  <c r="HR6" i="1"/>
  <c r="HQ6" i="1"/>
  <c r="HP6" i="1"/>
  <c r="HO6" i="1"/>
  <c r="HI6" i="1"/>
  <c r="HC6" i="1"/>
  <c r="HA6" i="1" a="1"/>
  <c r="HA6" i="1" s="1"/>
  <c r="GY6" i="1"/>
  <c r="GX6" i="1"/>
  <c r="GL6" i="1"/>
  <c r="GM6" i="1" s="1"/>
  <c r="GZ6" i="1" s="1"/>
  <c r="FR6" i="1"/>
  <c r="FI6" i="1"/>
  <c r="FO6" i="1" s="1"/>
  <c r="DT6" i="1"/>
  <c r="DJ6" i="1"/>
  <c r="DI6" i="1"/>
  <c r="DH6" i="1"/>
  <c r="CZ6" i="1"/>
  <c r="CY6" i="1" s="1"/>
  <c r="CV6" i="1" s="1"/>
  <c r="Z6" i="1" s="1"/>
  <c r="AI6" i="1" s="1"/>
  <c r="CX6" i="1"/>
  <c r="CW6" i="1"/>
  <c r="CT6" i="1"/>
  <c r="CS6" i="1" s="1"/>
  <c r="CQ6" i="1" s="1"/>
  <c r="DB6" i="1" s="1"/>
  <c r="CP6" i="1"/>
  <c r="AL6" i="1"/>
  <c r="OQ5" i="1"/>
  <c r="OL5" i="1"/>
  <c r="OK5" i="1"/>
  <c r="OJ5" i="1"/>
  <c r="OI5" i="1"/>
  <c r="OH5" i="1"/>
  <c r="OG5" i="1"/>
  <c r="NS5" i="1"/>
  <c r="NR5" i="1"/>
  <c r="NP5" i="1"/>
  <c r="NO5" i="1"/>
  <c r="NC5" i="1"/>
  <c r="MY5" i="1"/>
  <c r="MQ5" i="1"/>
  <c r="MP5" i="1"/>
  <c r="MK5" i="1"/>
  <c r="MJ5" i="1"/>
  <c r="ME5" i="1"/>
  <c r="MD5" i="1"/>
  <c r="LY5" i="1"/>
  <c r="LX5" i="1"/>
  <c r="LS5" i="1"/>
  <c r="LR5" i="1"/>
  <c r="LM5" i="1"/>
  <c r="LL5" i="1"/>
  <c r="LG5" i="1"/>
  <c r="LF5" i="1"/>
  <c r="LA5" i="1"/>
  <c r="KZ5" i="1"/>
  <c r="KU5" i="1"/>
  <c r="KT5" i="1"/>
  <c r="KO5" i="1"/>
  <c r="KN5" i="1"/>
  <c r="KC5" i="1"/>
  <c r="KB5" i="1"/>
  <c r="KA5" i="1"/>
  <c r="JZ5" i="1"/>
  <c r="JY5" i="1"/>
  <c r="JW5" i="1"/>
  <c r="JV5" i="1"/>
  <c r="JU5" i="1"/>
  <c r="JT5" i="1"/>
  <c r="JR5" i="1"/>
  <c r="JQ5" i="1"/>
  <c r="JP5" i="1"/>
  <c r="JO5" i="1"/>
  <c r="JI5" i="1" s="1"/>
  <c r="JN5" i="1"/>
  <c r="JM5" i="1"/>
  <c r="JL5" i="1"/>
  <c r="JJ5" i="1"/>
  <c r="JH5" i="1"/>
  <c r="JG5" i="1"/>
  <c r="JF5" i="1"/>
  <c r="JA5" i="1"/>
  <c r="IZ5" i="1"/>
  <c r="IY5" i="1"/>
  <c r="IX5" i="1"/>
  <c r="IW5" i="1"/>
  <c r="IU5" i="1"/>
  <c r="IT5" i="1"/>
  <c r="IS5" i="1"/>
  <c r="IR5" i="1"/>
  <c r="IP5" i="1"/>
  <c r="IO5" i="1"/>
  <c r="IN5" i="1"/>
  <c r="IM5" i="1"/>
  <c r="IG5" i="1" s="1"/>
  <c r="IL5" i="1"/>
  <c r="IK5" i="1"/>
  <c r="IJ5" i="1"/>
  <c r="IH5" i="1"/>
  <c r="IF5" i="1"/>
  <c r="IE5" i="1"/>
  <c r="ID5" i="1"/>
  <c r="HW5" i="1"/>
  <c r="HS5" i="1"/>
  <c r="HJ5" i="1" s="1"/>
  <c r="HG5" i="1" s="1" a="1"/>
  <c r="HG5" i="1" s="1"/>
  <c r="HR5" i="1"/>
  <c r="HQ5" i="1"/>
  <c r="HP5" i="1"/>
  <c r="HO5" i="1"/>
  <c r="HI5" i="1"/>
  <c r="HC5" i="1"/>
  <c r="HA5" i="1" a="1"/>
  <c r="HA5" i="1" s="1"/>
  <c r="GY5" i="1"/>
  <c r="GX5" i="1"/>
  <c r="GL5" i="1"/>
  <c r="GM5" i="1" s="1"/>
  <c r="GZ5" i="1" s="1"/>
  <c r="FR5" i="1"/>
  <c r="FS5" i="1" s="1"/>
  <c r="FT5" i="1" s="1"/>
  <c r="FU5" i="1" s="1"/>
  <c r="FV5" i="1" s="1"/>
  <c r="ES5" i="1" s="1"/>
  <c r="FI5" i="1"/>
  <c r="FO5" i="1" s="1"/>
  <c r="DT5" i="1"/>
  <c r="DJ5" i="1"/>
  <c r="DI5" i="1"/>
  <c r="DH5" i="1"/>
  <c r="CZ5" i="1"/>
  <c r="CY5" i="1" s="1"/>
  <c r="CV5" i="1" s="1"/>
  <c r="Z5" i="1" s="1"/>
  <c r="AI5" i="1" s="1"/>
  <c r="CX5" i="1"/>
  <c r="CW5" i="1"/>
  <c r="CT5" i="1"/>
  <c r="CS5" i="1" s="1"/>
  <c r="CQ5" i="1" s="1"/>
  <c r="CP5" i="1"/>
  <c r="DC5" i="1" s="1"/>
  <c r="AL5" i="1"/>
  <c r="OQ4" i="1"/>
  <c r="OL4" i="1"/>
  <c r="OK4" i="1"/>
  <c r="OJ4" i="1"/>
  <c r="OI4" i="1"/>
  <c r="OH4" i="1"/>
  <c r="OG4" i="1"/>
  <c r="NS4" i="1"/>
  <c r="NR4" i="1"/>
  <c r="NT4" i="1" s="1"/>
  <c r="NP4" i="1"/>
  <c r="NO4" i="1"/>
  <c r="NC4" i="1"/>
  <c r="MY4" i="1"/>
  <c r="MQ4" i="1"/>
  <c r="MP4" i="1"/>
  <c r="MK4" i="1"/>
  <c r="MJ4" i="1"/>
  <c r="ML4" i="1" s="1"/>
  <c r="ME4" i="1"/>
  <c r="MD4" i="1"/>
  <c r="LY4" i="1"/>
  <c r="LX4" i="1"/>
  <c r="LS4" i="1"/>
  <c r="LR4" i="1"/>
  <c r="LM4" i="1"/>
  <c r="LL4" i="1"/>
  <c r="LG4" i="1"/>
  <c r="LF4" i="1"/>
  <c r="LA4" i="1"/>
  <c r="KZ4" i="1"/>
  <c r="KU4" i="1"/>
  <c r="KT4" i="1"/>
  <c r="KO4" i="1"/>
  <c r="KN4" i="1"/>
  <c r="KC4" i="1"/>
  <c r="KB4" i="1"/>
  <c r="KA4" i="1"/>
  <c r="JZ4" i="1"/>
  <c r="JY4" i="1"/>
  <c r="JW4" i="1"/>
  <c r="JV4" i="1"/>
  <c r="JU4" i="1"/>
  <c r="JT4" i="1"/>
  <c r="JR4" i="1"/>
  <c r="JQ4" i="1"/>
  <c r="JP4" i="1"/>
  <c r="JO4" i="1"/>
  <c r="JI4" i="1" s="1"/>
  <c r="JN4" i="1"/>
  <c r="JM4" i="1"/>
  <c r="JL4" i="1"/>
  <c r="JJ4" i="1"/>
  <c r="JH4" i="1"/>
  <c r="JG4" i="1"/>
  <c r="JF4" i="1"/>
  <c r="JA4" i="1"/>
  <c r="IZ4" i="1"/>
  <c r="IY4" i="1"/>
  <c r="IX4" i="1"/>
  <c r="IW4" i="1"/>
  <c r="IU4" i="1"/>
  <c r="IT4" i="1"/>
  <c r="IS4" i="1"/>
  <c r="IR4" i="1"/>
  <c r="IP4" i="1"/>
  <c r="IO4" i="1"/>
  <c r="IN4" i="1"/>
  <c r="IM4" i="1"/>
  <c r="IL4" i="1"/>
  <c r="IK4" i="1"/>
  <c r="IJ4" i="1"/>
  <c r="IH4" i="1"/>
  <c r="IF4" i="1"/>
  <c r="IE4" i="1"/>
  <c r="ID4" i="1"/>
  <c r="HW4" i="1"/>
  <c r="HS4" i="1"/>
  <c r="HJ4" i="1" s="1"/>
  <c r="HG4" i="1" s="1" a="1"/>
  <c r="HG4" i="1" s="1"/>
  <c r="HR4" i="1"/>
  <c r="HQ4" i="1"/>
  <c r="HP4" i="1"/>
  <c r="HO4" i="1"/>
  <c r="HI4" i="1"/>
  <c r="HC4" i="1"/>
  <c r="HA4" i="1" a="1"/>
  <c r="HA4" i="1" s="1"/>
  <c r="GY4" i="1"/>
  <c r="GX4" i="1"/>
  <c r="GL4" i="1"/>
  <c r="GM4" i="1" s="1"/>
  <c r="GZ4" i="1" s="1"/>
  <c r="FR4" i="1"/>
  <c r="FS4" i="1" s="1"/>
  <c r="FT4" i="1" s="1"/>
  <c r="FU4" i="1" s="1"/>
  <c r="FV4" i="1" s="1"/>
  <c r="ES4" i="1" s="1"/>
  <c r="FI4" i="1"/>
  <c r="FO4" i="1" s="1"/>
  <c r="EB4" i="1"/>
  <c r="EH4" i="1" s="1"/>
  <c r="EA4" i="1"/>
  <c r="DY4" i="1"/>
  <c r="DX4" i="1"/>
  <c r="DT4" i="1"/>
  <c r="DJ4" i="1"/>
  <c r="DI4" i="1"/>
  <c r="DH4" i="1"/>
  <c r="CZ4" i="1"/>
  <c r="CY4" i="1"/>
  <c r="CV4" i="1" s="1"/>
  <c r="Z4" i="1" s="1"/>
  <c r="AI4" i="1" s="1"/>
  <c r="CX4" i="1"/>
  <c r="CW4" i="1"/>
  <c r="CT4" i="1"/>
  <c r="CP4" i="1"/>
  <c r="DC4" i="1" s="1"/>
  <c r="AL4" i="1"/>
  <c r="EC6" i="2" l="1"/>
  <c r="CR6" i="2"/>
  <c r="CK6" i="2" s="1"/>
  <c r="ED6" i="2"/>
  <c r="NT14" i="1"/>
  <c r="NQ16" i="1"/>
  <c r="LZ17" i="1"/>
  <c r="NG17" i="1"/>
  <c r="OR21" i="1"/>
  <c r="KV29" i="1"/>
  <c r="LT29" i="1"/>
  <c r="LT52" i="1"/>
  <c r="NT58" i="1"/>
  <c r="LZ61" i="1"/>
  <c r="NG61" i="1"/>
  <c r="KV68" i="1"/>
  <c r="LB72" i="1"/>
  <c r="LN81" i="1"/>
  <c r="KP107" i="1"/>
  <c r="NT107" i="1"/>
  <c r="NG118" i="1"/>
  <c r="JK132" i="1"/>
  <c r="JE132" i="1" s="1"/>
  <c r="LH133" i="1"/>
  <c r="KV136" i="1"/>
  <c r="LT136" i="1"/>
  <c r="KV139" i="1"/>
  <c r="KV165" i="1"/>
  <c r="LT165" i="1"/>
  <c r="MR165" i="1"/>
  <c r="LZ179" i="1"/>
  <c r="KV180" i="1"/>
  <c r="KP186" i="1"/>
  <c r="LN186" i="1"/>
  <c r="EB187" i="1"/>
  <c r="EH187" i="1" s="1"/>
  <c r="LH188" i="1"/>
  <c r="NQ191" i="1"/>
  <c r="LH214" i="1"/>
  <c r="DL227" i="1"/>
  <c r="DN227" i="1" s="1"/>
  <c r="MR238" i="1"/>
  <c r="ML239" i="1"/>
  <c r="NT239" i="1"/>
  <c r="LN244" i="1"/>
  <c r="LB248" i="1"/>
  <c r="LN272" i="1"/>
  <c r="NT272" i="1"/>
  <c r="LH274" i="1"/>
  <c r="LB276" i="1"/>
  <c r="LZ276" i="1"/>
  <c r="LN283" i="1"/>
  <c r="MR293" i="1"/>
  <c r="KV295" i="1"/>
  <c r="II298" i="1"/>
  <c r="ON298" i="1"/>
  <c r="ON303" i="1"/>
  <c r="KP304" i="1"/>
  <c r="ML304" i="1"/>
  <c r="NT304" i="1"/>
  <c r="LB311" i="1"/>
  <c r="LT314" i="1"/>
  <c r="LH321" i="1"/>
  <c r="LH343" i="1"/>
  <c r="MF343" i="1"/>
  <c r="NQ343" i="1"/>
  <c r="KV349" i="1"/>
  <c r="LH352" i="1"/>
  <c r="MR352" i="1"/>
  <c r="MR8" i="1"/>
  <c r="LH10" i="1"/>
  <c r="MF10" i="1"/>
  <c r="JI17" i="1"/>
  <c r="KP32" i="1"/>
  <c r="LB43" i="1"/>
  <c r="LT46" i="1"/>
  <c r="KP48" i="1"/>
  <c r="DD54" i="1"/>
  <c r="LN55" i="1"/>
  <c r="NT55" i="1"/>
  <c r="NG56" i="1"/>
  <c r="JK83" i="1"/>
  <c r="LB150" i="1"/>
  <c r="LN151" i="1"/>
  <c r="NT151" i="1"/>
  <c r="FT185" i="1"/>
  <c r="FU185" i="1" s="1"/>
  <c r="FV185" i="1" s="1"/>
  <c r="ES185" i="1" s="1"/>
  <c r="KV195" i="1"/>
  <c r="MR195" i="1"/>
  <c r="LH210" i="1"/>
  <c r="NQ210" i="1"/>
  <c r="NT214" i="1"/>
  <c r="EB232" i="1"/>
  <c r="EH232" i="1" s="1"/>
  <c r="JI246" i="1"/>
  <c r="CR256" i="1"/>
  <c r="CK256" i="1" s="1"/>
  <c r="ON269" i="1"/>
  <c r="LH279" i="1"/>
  <c r="OM290" i="1"/>
  <c r="LT301" i="1"/>
  <c r="MR301" i="1"/>
  <c r="EB307" i="1"/>
  <c r="EH307" i="1" s="1"/>
  <c r="MF307" i="1"/>
  <c r="KP310" i="1"/>
  <c r="LN310" i="1"/>
  <c r="LN317" i="1"/>
  <c r="MR325" i="1"/>
  <c r="NG345" i="1"/>
  <c r="LH5" i="1"/>
  <c r="LH12" i="1"/>
  <c r="MF12" i="1"/>
  <c r="ON14" i="1"/>
  <c r="ON20" i="1"/>
  <c r="KV21" i="1"/>
  <c r="LT21" i="1"/>
  <c r="KP22" i="1"/>
  <c r="LN22" i="1"/>
  <c r="NT22" i="1"/>
  <c r="JI24" i="1"/>
  <c r="OO28" i="1"/>
  <c r="OM32" i="1"/>
  <c r="DL43" i="1"/>
  <c r="DN43" i="1" s="1"/>
  <c r="LB46" i="1"/>
  <c r="MF56" i="1"/>
  <c r="ML71" i="1"/>
  <c r="MF78" i="1"/>
  <c r="ON81" i="1"/>
  <c r="NT93" i="1"/>
  <c r="OO95" i="1"/>
  <c r="OM96" i="1"/>
  <c r="NG100" i="1"/>
  <c r="CR108" i="1"/>
  <c r="CK108" i="1" s="1"/>
  <c r="ML122" i="1"/>
  <c r="NT123" i="1"/>
  <c r="ON125" i="1"/>
  <c r="NT127" i="1"/>
  <c r="LT142" i="1"/>
  <c r="MR142" i="1"/>
  <c r="IG156" i="1"/>
  <c r="LH159" i="1"/>
  <c r="LH164" i="1"/>
  <c r="MF164" i="1"/>
  <c r="MF168" i="1"/>
  <c r="JC169" i="1"/>
  <c r="JD169" i="1" s="1"/>
  <c r="KI169" i="1" s="1"/>
  <c r="LT169" i="1"/>
  <c r="MR169" i="1"/>
  <c r="KV173" i="1"/>
  <c r="MR187" i="1"/>
  <c r="MF199" i="1"/>
  <c r="LH207" i="1"/>
  <c r="MF207" i="1"/>
  <c r="LH223" i="1"/>
  <c r="MF223" i="1"/>
  <c r="MR226" i="1"/>
  <c r="MR239" i="1"/>
  <c r="DL248" i="1"/>
  <c r="DN248" i="1" s="1"/>
  <c r="ML267" i="1"/>
  <c r="ML291" i="1"/>
  <c r="KV297" i="1"/>
  <c r="KP322" i="1"/>
  <c r="ML322" i="1"/>
  <c r="NT322" i="1"/>
  <c r="LH324" i="1"/>
  <c r="EB331" i="1"/>
  <c r="EH331" i="1" s="1"/>
  <c r="MF339" i="1"/>
  <c r="LZ340" i="1"/>
  <c r="LT351" i="1"/>
  <c r="MF351" i="1"/>
  <c r="OM351" i="1"/>
  <c r="ON52" i="1"/>
  <c r="OP112" i="1"/>
  <c r="OR112" i="1" s="1"/>
  <c r="OM113" i="1"/>
  <c r="ON293" i="1"/>
  <c r="JI295" i="1"/>
  <c r="ON295" i="1"/>
  <c r="KV10" i="1"/>
  <c r="MR10" i="1"/>
  <c r="KP18" i="1"/>
  <c r="NT34" i="1"/>
  <c r="ON37" i="1"/>
  <c r="KV51" i="1"/>
  <c r="MR51" i="1"/>
  <c r="ON55" i="1"/>
  <c r="LN56" i="1"/>
  <c r="MF57" i="1"/>
  <c r="NQ57" i="1"/>
  <c r="MR60" i="1"/>
  <c r="OP89" i="1"/>
  <c r="LZ92" i="1"/>
  <c r="ON93" i="1"/>
  <c r="NG97" i="1"/>
  <c r="LB102" i="1"/>
  <c r="JK139" i="1"/>
  <c r="JE139" i="1" s="1"/>
  <c r="NQ140" i="1"/>
  <c r="LH145" i="1"/>
  <c r="DL146" i="1"/>
  <c r="DN146" i="1" s="1"/>
  <c r="ON147" i="1"/>
  <c r="MR152" i="1"/>
  <c r="LH155" i="1"/>
  <c r="ON157" i="1"/>
  <c r="NT171" i="1"/>
  <c r="II183" i="1"/>
  <c r="IC183" i="1" s="1"/>
  <c r="MF195" i="1"/>
  <c r="NQ195" i="1"/>
  <c r="LZ196" i="1"/>
  <c r="MR197" i="1"/>
  <c r="DL208" i="1"/>
  <c r="DN208" i="1" s="1"/>
  <c r="II240" i="1"/>
  <c r="LT240" i="1"/>
  <c r="KP248" i="1"/>
  <c r="GL256" i="1"/>
  <c r="GM256" i="1" s="1"/>
  <c r="GZ256" i="1" s="1"/>
  <c r="LH269" i="1"/>
  <c r="LT291" i="1"/>
  <c r="DL296" i="1"/>
  <c r="DN296" i="1" s="1"/>
  <c r="IG302" i="1"/>
  <c r="NG325" i="1"/>
  <c r="KV337" i="1"/>
  <c r="LN339" i="1"/>
  <c r="ON343" i="1"/>
  <c r="LT348" i="1"/>
  <c r="OP76" i="1"/>
  <c r="OR76" i="1" s="1"/>
  <c r="OP147" i="1"/>
  <c r="MR242" i="1"/>
  <c r="KP243" i="1"/>
  <c r="LB256" i="1"/>
  <c r="LZ256" i="1"/>
  <c r="ON275" i="1"/>
  <c r="ON285" i="1"/>
  <c r="OO288" i="1"/>
  <c r="ON304" i="1"/>
  <c r="MR4" i="1"/>
  <c r="KP7" i="1"/>
  <c r="LH15" i="1"/>
  <c r="LH20" i="1"/>
  <c r="OO27" i="1"/>
  <c r="LZ41" i="1"/>
  <c r="ON47" i="1"/>
  <c r="IG52" i="1"/>
  <c r="MR56" i="1"/>
  <c r="MR62" i="1"/>
  <c r="KP74" i="1"/>
  <c r="DD96" i="1"/>
  <c r="LO96" i="1"/>
  <c r="LT118" i="1"/>
  <c r="MR128" i="1"/>
  <c r="LH141" i="1"/>
  <c r="ON142" i="1"/>
  <c r="LH161" i="1"/>
  <c r="LT164" i="1"/>
  <c r="MR164" i="1"/>
  <c r="NG167" i="1"/>
  <c r="IG168" i="1"/>
  <c r="JI169" i="1"/>
  <c r="OR170" i="1"/>
  <c r="OP177" i="1"/>
  <c r="II189" i="1"/>
  <c r="ON189" i="1"/>
  <c r="ON192" i="1"/>
  <c r="KV193" i="1"/>
  <c r="LT193" i="1"/>
  <c r="CR194" i="1"/>
  <c r="CK194" i="1" s="1"/>
  <c r="OO200" i="1"/>
  <c r="LT210" i="1"/>
  <c r="LB215" i="1"/>
  <c r="LZ215" i="1"/>
  <c r="KV222" i="1"/>
  <c r="OM237" i="1"/>
  <c r="OM240" i="1"/>
  <c r="LZ241" i="1"/>
  <c r="MF247" i="1"/>
  <c r="LT258" i="1"/>
  <c r="LH268" i="1"/>
  <c r="MF268" i="1"/>
  <c r="NT271" i="1"/>
  <c r="LZ284" i="1"/>
  <c r="KV290" i="1"/>
  <c r="OO302" i="1"/>
  <c r="OP304" i="1"/>
  <c r="MF305" i="1"/>
  <c r="ON312" i="1"/>
  <c r="JK325" i="1"/>
  <c r="OM328" i="1"/>
  <c r="ML340" i="1"/>
  <c r="NQ90" i="1"/>
  <c r="II174" i="1"/>
  <c r="IG174" i="1"/>
  <c r="KP11" i="1"/>
  <c r="LH48" i="1"/>
  <c r="CS4" i="1"/>
  <c r="CQ4" i="1" s="1"/>
  <c r="LN12" i="1"/>
  <c r="ML12" i="1"/>
  <c r="OO14" i="1"/>
  <c r="NT16" i="1"/>
  <c r="NT20" i="1"/>
  <c r="ON32" i="1"/>
  <c r="LH35" i="1"/>
  <c r="LB36" i="1"/>
  <c r="DD41" i="1"/>
  <c r="KV41" i="1"/>
  <c r="LH45" i="1"/>
  <c r="NT48" i="1"/>
  <c r="KP53" i="1"/>
  <c r="OP56" i="1"/>
  <c r="OR56" i="1" s="1"/>
  <c r="II58" i="1"/>
  <c r="IC58" i="1" s="1"/>
  <c r="LT65" i="1"/>
  <c r="LJ69" i="1"/>
  <c r="NQ69" i="1"/>
  <c r="LT76" i="1"/>
  <c r="DL87" i="1"/>
  <c r="DN87" i="1" s="1"/>
  <c r="OP87" i="1"/>
  <c r="OR87" i="1" s="1"/>
  <c r="JK121" i="1"/>
  <c r="JC121" i="1" s="1"/>
  <c r="JD121" i="1" s="1"/>
  <c r="KI121" i="1" s="1"/>
  <c r="JI121" i="1"/>
  <c r="MR121" i="1"/>
  <c r="DD122" i="1"/>
  <c r="LT7" i="1"/>
  <c r="KP8" i="1"/>
  <c r="LZ10" i="1"/>
  <c r="NG10" i="1"/>
  <c r="OP10" i="1"/>
  <c r="KV20" i="1"/>
  <c r="LT20" i="1"/>
  <c r="MR20" i="1"/>
  <c r="OM20" i="1"/>
  <c r="LZ32" i="1"/>
  <c r="OP32" i="1"/>
  <c r="OR32" i="1" s="1"/>
  <c r="OO35" i="1"/>
  <c r="ON44" i="1"/>
  <c r="KP45" i="1"/>
  <c r="NT45" i="1"/>
  <c r="DL52" i="1"/>
  <c r="DN52" i="1" s="1"/>
  <c r="LT58" i="1"/>
  <c r="KV61" i="1"/>
  <c r="NT63" i="1"/>
  <c r="LH64" i="1"/>
  <c r="MF64" i="1"/>
  <c r="NQ70" i="1"/>
  <c r="LB76" i="1"/>
  <c r="JK81" i="1"/>
  <c r="JC81" i="1" s="1"/>
  <c r="JD81" i="1" s="1"/>
  <c r="KI81" i="1" s="1"/>
  <c r="LJ81" i="1" s="1"/>
  <c r="JI81" i="1"/>
  <c r="NQ87" i="1"/>
  <c r="JI14" i="1"/>
  <c r="OP57" i="1"/>
  <c r="KW69" i="1"/>
  <c r="IK88" i="1"/>
  <c r="IA88" i="1" s="1"/>
  <c r="IB88" i="1" s="1"/>
  <c r="KF88" i="1" s="1"/>
  <c r="IG88" i="1"/>
  <c r="II95" i="1"/>
  <c r="ON95" i="1"/>
  <c r="LT8" i="1"/>
  <c r="MR12" i="1"/>
  <c r="OM12" i="1"/>
  <c r="ML17" i="1"/>
  <c r="OP20" i="1"/>
  <c r="OO24" i="1"/>
  <c r="KP26" i="1"/>
  <c r="NT26" i="1"/>
  <c r="KP29" i="1"/>
  <c r="NQ31" i="1"/>
  <c r="KV34" i="1"/>
  <c r="OM34" i="1"/>
  <c r="KP35" i="1"/>
  <c r="OM45" i="1"/>
  <c r="OO50" i="1"/>
  <c r="OM56" i="1"/>
  <c r="KX69" i="1"/>
  <c r="KV73" i="1"/>
  <c r="KP83" i="1"/>
  <c r="LB99" i="1"/>
  <c r="LZ99" i="1"/>
  <c r="II102" i="1"/>
  <c r="IG102" i="1"/>
  <c r="ON103" i="1"/>
  <c r="LB104" i="1"/>
  <c r="LZ104" i="1"/>
  <c r="LH107" i="1"/>
  <c r="LN11" i="1"/>
  <c r="LH28" i="1"/>
  <c r="DD32" i="1"/>
  <c r="KV52" i="1"/>
  <c r="OM8" i="1"/>
  <c r="OM17" i="1"/>
  <c r="ON25" i="1"/>
  <c r="OM29" i="1"/>
  <c r="DL44" i="1"/>
  <c r="DN44" i="1" s="1"/>
  <c r="OP48" i="1"/>
  <c r="OR48" i="1" s="1"/>
  <c r="NQ52" i="1"/>
  <c r="OO54" i="1"/>
  <c r="ML55" i="1"/>
  <c r="OO73" i="1"/>
  <c r="ON88" i="1"/>
  <c r="OO98" i="1"/>
  <c r="II132" i="1"/>
  <c r="IG132" i="1"/>
  <c r="MF21" i="1"/>
  <c r="NT5" i="1"/>
  <c r="MF6" i="1"/>
  <c r="KP10" i="1"/>
  <c r="LN10" i="1"/>
  <c r="EB12" i="1"/>
  <c r="EH12" i="1" s="1"/>
  <c r="NQ15" i="1"/>
  <c r="OM16" i="1"/>
  <c r="KP19" i="1"/>
  <c r="LN19" i="1"/>
  <c r="ML19" i="1"/>
  <c r="LB22" i="1"/>
  <c r="LZ22" i="1"/>
  <c r="NG22" i="1"/>
  <c r="NQ24" i="1"/>
  <c r="LN27" i="1"/>
  <c r="ML27" i="1"/>
  <c r="NT27" i="1"/>
  <c r="LB34" i="1"/>
  <c r="NT37" i="1"/>
  <c r="KP40" i="1"/>
  <c r="MF41" i="1"/>
  <c r="LH44" i="1"/>
  <c r="ML47" i="1"/>
  <c r="KP52" i="1"/>
  <c r="KV55" i="1"/>
  <c r="LT55" i="1"/>
  <c r="LH65" i="1"/>
  <c r="MF82" i="1"/>
  <c r="KP85" i="1"/>
  <c r="NT85" i="1"/>
  <c r="MR93" i="1"/>
  <c r="IG116" i="1"/>
  <c r="II116" i="1"/>
  <c r="IC116" i="1" s="1"/>
  <c r="MR130" i="1"/>
  <c r="IC189" i="1"/>
  <c r="IA189" i="1"/>
  <c r="IB189" i="1" s="1"/>
  <c r="KF189" i="1" s="1"/>
  <c r="KQ189" i="1" s="1"/>
  <c r="NG204" i="1"/>
  <c r="MR209" i="1"/>
  <c r="ML153" i="1"/>
  <c r="KV156" i="1"/>
  <c r="DD157" i="1"/>
  <c r="LB164" i="1"/>
  <c r="DD166" i="1"/>
  <c r="KP168" i="1"/>
  <c r="LN168" i="1"/>
  <c r="CR177" i="1"/>
  <c r="CK177" i="1" s="1"/>
  <c r="DZ190" i="1"/>
  <c r="DG194" i="1"/>
  <c r="JK271" i="1"/>
  <c r="JI271" i="1"/>
  <c r="JK112" i="1"/>
  <c r="JE112" i="1" s="1"/>
  <c r="NQ112" i="1"/>
  <c r="MF133" i="1"/>
  <c r="LB140" i="1"/>
  <c r="LZ140" i="1"/>
  <c r="KV148" i="1"/>
  <c r="LZ151" i="1"/>
  <c r="LZ160" i="1"/>
  <c r="ML174" i="1"/>
  <c r="MF175" i="1"/>
  <c r="NT177" i="1"/>
  <c r="KP180" i="1"/>
  <c r="LB189" i="1"/>
  <c r="KP206" i="1"/>
  <c r="IG252" i="1"/>
  <c r="II252" i="1"/>
  <c r="IC252" i="1" s="1"/>
  <c r="FS296" i="1"/>
  <c r="FT296" i="1" s="1"/>
  <c r="FU296" i="1" s="1"/>
  <c r="FV296" i="1" s="1"/>
  <c r="ES296" i="1" s="1"/>
  <c r="ML98" i="1"/>
  <c r="ON118" i="1"/>
  <c r="OP119" i="1"/>
  <c r="OP122" i="1"/>
  <c r="OP134" i="1"/>
  <c r="LB147" i="1"/>
  <c r="OM147" i="1"/>
  <c r="OP155" i="1"/>
  <c r="LZ156" i="1"/>
  <c r="LN159" i="1"/>
  <c r="ML159" i="1"/>
  <c r="ON160" i="1"/>
  <c r="ON161" i="1"/>
  <c r="ON168" i="1"/>
  <c r="MF169" i="1"/>
  <c r="LB173" i="1"/>
  <c r="OM173" i="1"/>
  <c r="OM184" i="1"/>
  <c r="OM194" i="1"/>
  <c r="MF201" i="1"/>
  <c r="IC270" i="1"/>
  <c r="IA270" i="1"/>
  <c r="IB270" i="1" s="1"/>
  <c r="KF270" i="1" s="1"/>
  <c r="KW270" i="1" s="1"/>
  <c r="IG344" i="1"/>
  <c r="II344" i="1"/>
  <c r="IC344" i="1" s="1"/>
  <c r="OO70" i="1"/>
  <c r="MF73" i="1"/>
  <c r="MF81" i="1"/>
  <c r="NQ81" i="1"/>
  <c r="NG82" i="1"/>
  <c r="KV83" i="1"/>
  <c r="MR83" i="1"/>
  <c r="ML88" i="1"/>
  <c r="LB89" i="1"/>
  <c r="LZ89" i="1"/>
  <c r="MF92" i="1"/>
  <c r="NQ92" i="1"/>
  <c r="OP93" i="1"/>
  <c r="OP96" i="1"/>
  <c r="OR96" i="1" s="1"/>
  <c r="LB101" i="1"/>
  <c r="LZ101" i="1"/>
  <c r="NG101" i="1"/>
  <c r="LT102" i="1"/>
  <c r="LB110" i="1"/>
  <c r="ON111" i="1"/>
  <c r="MF114" i="1"/>
  <c r="KG118" i="1"/>
  <c r="LB119" i="1"/>
  <c r="DD121" i="1"/>
  <c r="ON121" i="1"/>
  <c r="NG123" i="1"/>
  <c r="MF130" i="1"/>
  <c r="OM131" i="1"/>
  <c r="KP133" i="1"/>
  <c r="MF135" i="1"/>
  <c r="KP143" i="1"/>
  <c r="LN143" i="1"/>
  <c r="LB153" i="1"/>
  <c r="LH156" i="1"/>
  <c r="OP160" i="1"/>
  <c r="LZ161" i="1"/>
  <c r="KP164" i="1"/>
  <c r="ML164" i="1"/>
  <c r="NT164" i="1"/>
  <c r="LZ166" i="1"/>
  <c r="LZ168" i="1"/>
  <c r="LH173" i="1"/>
  <c r="MF173" i="1"/>
  <c r="JI176" i="1"/>
  <c r="LH176" i="1"/>
  <c r="NQ176" i="1"/>
  <c r="KP178" i="1"/>
  <c r="KV181" i="1"/>
  <c r="LB183" i="1"/>
  <c r="KV184" i="1"/>
  <c r="DL186" i="1"/>
  <c r="DN186" i="1" s="1"/>
  <c r="OP189" i="1"/>
  <c r="ML191" i="1"/>
  <c r="MF192" i="1"/>
  <c r="DD195" i="1"/>
  <c r="NQ199" i="1"/>
  <c r="ON199" i="1"/>
  <c r="FT204" i="1"/>
  <c r="FU204" i="1" s="1"/>
  <c r="FV204" i="1" s="1"/>
  <c r="ES204" i="1" s="1"/>
  <c r="IG204" i="1"/>
  <c r="KP204" i="1"/>
  <c r="KP208" i="1"/>
  <c r="LH209" i="1"/>
  <c r="LH93" i="1"/>
  <c r="ON116" i="1"/>
  <c r="LN118" i="1"/>
  <c r="EB119" i="1"/>
  <c r="EH119" i="1" s="1"/>
  <c r="IG121" i="1"/>
  <c r="OO121" i="1"/>
  <c r="LH122" i="1"/>
  <c r="MF122" i="1"/>
  <c r="OM123" i="1"/>
  <c r="JC139" i="1"/>
  <c r="JD139" i="1" s="1"/>
  <c r="KI139" i="1" s="1"/>
  <c r="DD151" i="1"/>
  <c r="ON152" i="1"/>
  <c r="OO170" i="1"/>
  <c r="LB180" i="1"/>
  <c r="NG180" i="1"/>
  <c r="LB184" i="1"/>
  <c r="LZ184" i="1"/>
  <c r="LB194" i="1"/>
  <c r="LZ194" i="1"/>
  <c r="EB200" i="1"/>
  <c r="EH200" i="1" s="1"/>
  <c r="LB200" i="1"/>
  <c r="JK207" i="1"/>
  <c r="JE207" i="1" s="1"/>
  <c r="JI207" i="1"/>
  <c r="MR208" i="1"/>
  <c r="CR209" i="1"/>
  <c r="CK209" i="1" s="1"/>
  <c r="JK209" i="1"/>
  <c r="JE209" i="1" s="1"/>
  <c r="JM259" i="1"/>
  <c r="JI259" i="1"/>
  <c r="ON124" i="1"/>
  <c r="ON129" i="1"/>
  <c r="OP163" i="1"/>
  <c r="OM204" i="1"/>
  <c r="LZ76" i="1"/>
  <c r="NG76" i="1"/>
  <c r="ML77" i="1"/>
  <c r="NT78" i="1"/>
  <c r="DL79" i="1"/>
  <c r="DN79" i="1" s="1"/>
  <c r="NG80" i="1"/>
  <c r="EE89" i="1"/>
  <c r="OR89" i="1"/>
  <c r="LT91" i="1"/>
  <c r="KV96" i="1"/>
  <c r="CR105" i="1"/>
  <c r="CK105" i="1" s="1"/>
  <c r="DE105" i="1" s="1"/>
  <c r="EB107" i="1"/>
  <c r="EH107" i="1" s="1"/>
  <c r="LN115" i="1"/>
  <c r="NG117" i="1"/>
  <c r="DL120" i="1"/>
  <c r="DN120" i="1" s="1"/>
  <c r="LN121" i="1"/>
  <c r="MF123" i="1"/>
  <c r="LZ128" i="1"/>
  <c r="KP131" i="1"/>
  <c r="ML131" i="1"/>
  <c r="NT131" i="1"/>
  <c r="NG133" i="1"/>
  <c r="OP133" i="1"/>
  <c r="OR133" i="1" s="1"/>
  <c r="KV134" i="1"/>
  <c r="ON134" i="1"/>
  <c r="ML135" i="1"/>
  <c r="ON139" i="1"/>
  <c r="KP141" i="1"/>
  <c r="II143" i="1"/>
  <c r="OO146" i="1"/>
  <c r="LZ155" i="1"/>
  <c r="ON155" i="1"/>
  <c r="LT160" i="1"/>
  <c r="LN171" i="1"/>
  <c r="ML171" i="1"/>
  <c r="NG175" i="1"/>
  <c r="DL177" i="1"/>
  <c r="DN177" i="1" s="1"/>
  <c r="LH180" i="1"/>
  <c r="MF180" i="1"/>
  <c r="NG181" i="1"/>
  <c r="OM181" i="1"/>
  <c r="LH187" i="1"/>
  <c r="CR190" i="1"/>
  <c r="CK190" i="1" s="1"/>
  <c r="KV192" i="1"/>
  <c r="LT192" i="1"/>
  <c r="LB195" i="1"/>
  <c r="OO195" i="1"/>
  <c r="II199" i="1"/>
  <c r="IC199" i="1" s="1"/>
  <c r="KV308" i="1"/>
  <c r="LT308" i="1"/>
  <c r="KP314" i="1"/>
  <c r="EB315" i="1"/>
  <c r="EH315" i="1" s="1"/>
  <c r="LN321" i="1"/>
  <c r="NT325" i="1"/>
  <c r="DL326" i="1"/>
  <c r="DN326" i="1" s="1"/>
  <c r="KV334" i="1"/>
  <c r="LT334" i="1"/>
  <c r="LH346" i="1"/>
  <c r="LB349" i="1"/>
  <c r="ON212" i="1"/>
  <c r="LN214" i="1"/>
  <c r="OP219" i="1"/>
  <c r="LN239" i="1"/>
  <c r="NT249" i="1"/>
  <c r="MF250" i="1"/>
  <c r="KP274" i="1"/>
  <c r="KV287" i="1"/>
  <c r="LT287" i="1"/>
  <c r="DD288" i="1"/>
  <c r="LN290" i="1"/>
  <c r="OO293" i="1"/>
  <c r="NT209" i="1"/>
  <c r="LZ210" i="1"/>
  <c r="IG214" i="1"/>
  <c r="LB217" i="1"/>
  <c r="IG218" i="1"/>
  <c r="ON229" i="1"/>
  <c r="LB237" i="1"/>
  <c r="LZ237" i="1"/>
  <c r="NG237" i="1"/>
  <c r="KV239" i="1"/>
  <c r="MF244" i="1"/>
  <c r="LZ245" i="1"/>
  <c r="ML246" i="1"/>
  <c r="NT247" i="1"/>
  <c r="KV252" i="1"/>
  <c r="LB263" i="1"/>
  <c r="KP265" i="1"/>
  <c r="DZ266" i="1"/>
  <c r="LH266" i="1"/>
  <c r="LB269" i="1"/>
  <c r="KP307" i="1"/>
  <c r="DL310" i="1"/>
  <c r="DN310" i="1" s="1"/>
  <c r="OM314" i="1"/>
  <c r="NT318" i="1"/>
  <c r="OP329" i="1"/>
  <c r="KP338" i="1"/>
  <c r="LN338" i="1"/>
  <c r="KV344" i="1"/>
  <c r="LT344" i="1"/>
  <c r="LN206" i="1"/>
  <c r="EB207" i="1"/>
  <c r="EH207" i="1" s="1"/>
  <c r="OM210" i="1"/>
  <c r="LN212" i="1"/>
  <c r="DL213" i="1"/>
  <c r="DN213" i="1" s="1"/>
  <c r="LH213" i="1"/>
  <c r="MF213" i="1"/>
  <c r="ON213" i="1"/>
  <c r="ON214" i="1"/>
  <c r="ON218" i="1"/>
  <c r="LZ226" i="1"/>
  <c r="ON226" i="1"/>
  <c r="JI227" i="1"/>
  <c r="ON228" i="1"/>
  <c r="CR229" i="1"/>
  <c r="CK229" i="1" s="1"/>
  <c r="OM230" i="1"/>
  <c r="LB238" i="1"/>
  <c r="LZ238" i="1"/>
  <c r="KP240" i="1"/>
  <c r="LN240" i="1"/>
  <c r="NT240" i="1"/>
  <c r="LB242" i="1"/>
  <c r="LZ242" i="1"/>
  <c r="JC246" i="1"/>
  <c r="JD246" i="1" s="1"/>
  <c r="KI246" i="1" s="1"/>
  <c r="KV246" i="1"/>
  <c r="LH248" i="1"/>
  <c r="II249" i="1"/>
  <c r="IA249" i="1" s="1"/>
  <c r="IB249" i="1" s="1"/>
  <c r="KF249" i="1" s="1"/>
  <c r="DL251" i="1"/>
  <c r="DN251" i="1" s="1"/>
  <c r="MF251" i="1"/>
  <c r="MR253" i="1"/>
  <c r="LT265" i="1"/>
  <c r="MR265" i="1"/>
  <c r="KV267" i="1"/>
  <c r="LT267" i="1"/>
  <c r="OO270" i="1"/>
  <c r="LN271" i="1"/>
  <c r="ML271" i="1"/>
  <c r="II279" i="1"/>
  <c r="LN280" i="1"/>
  <c r="OO281" i="1"/>
  <c r="NQ282" i="1"/>
  <c r="LZ283" i="1"/>
  <c r="OM291" i="1"/>
  <c r="OO294" i="1"/>
  <c r="MR297" i="1"/>
  <c r="NQ299" i="1"/>
  <c r="LH303" i="1"/>
  <c r="IG307" i="1"/>
  <c r="DL308" i="1"/>
  <c r="DN308" i="1" s="1"/>
  <c r="KP311" i="1"/>
  <c r="ML311" i="1"/>
  <c r="NQ313" i="1"/>
  <c r="KV318" i="1"/>
  <c r="KP319" i="1"/>
  <c r="IG332" i="1"/>
  <c r="NT333" i="1"/>
  <c r="LZ336" i="1"/>
  <c r="OO336" i="1"/>
  <c r="NT339" i="1"/>
  <c r="OM340" i="1"/>
  <c r="OP217" i="1"/>
  <c r="OP251" i="1"/>
  <c r="OR251" i="1" s="1"/>
  <c r="II253" i="1"/>
  <c r="IC253" i="1" s="1"/>
  <c r="OM273" i="1"/>
  <c r="OO303" i="1"/>
  <c r="II309" i="1"/>
  <c r="JI331" i="1"/>
  <c r="LH331" i="1"/>
  <c r="MF331" i="1"/>
  <c r="OM332" i="1"/>
  <c r="LZ337" i="1"/>
  <c r="NQ340" i="1"/>
  <c r="OP341" i="1"/>
  <c r="OR341" i="1" s="1"/>
  <c r="LB345" i="1"/>
  <c r="OO345" i="1"/>
  <c r="ON347" i="1"/>
  <c r="KV212" i="1"/>
  <c r="LN213" i="1"/>
  <c r="ML213" i="1"/>
  <c r="ML217" i="1"/>
  <c r="NT217" i="1"/>
  <c r="MR223" i="1"/>
  <c r="JK225" i="1"/>
  <c r="ML227" i="1"/>
  <c r="NT227" i="1"/>
  <c r="EE229" i="1"/>
  <c r="LH229" i="1"/>
  <c r="NQ229" i="1"/>
  <c r="LZ230" i="1"/>
  <c r="NG230" i="1"/>
  <c r="OM232" i="1"/>
  <c r="NQ237" i="1"/>
  <c r="LN241" i="1"/>
  <c r="ON243" i="1"/>
  <c r="LT244" i="1"/>
  <c r="ON246" i="1"/>
  <c r="CR248" i="1"/>
  <c r="CK248" i="1" s="1"/>
  <c r="LN248" i="1"/>
  <c r="NT248" i="1"/>
  <c r="NT251" i="1"/>
  <c r="NQ255" i="1"/>
  <c r="ON258" i="1"/>
  <c r="KP261" i="1"/>
  <c r="OM263" i="1"/>
  <c r="ON267" i="1"/>
  <c r="NQ269" i="1"/>
  <c r="LH270" i="1"/>
  <c r="KV271" i="1"/>
  <c r="LH273" i="1"/>
  <c r="KP278" i="1"/>
  <c r="ML285" i="1"/>
  <c r="MF287" i="1"/>
  <c r="LZ290" i="1"/>
  <c r="LH300" i="1"/>
  <c r="II305" i="1"/>
  <c r="NQ306" i="1"/>
  <c r="MF308" i="1"/>
  <c r="ON310" i="1"/>
  <c r="LB314" i="1"/>
  <c r="LT317" i="1"/>
  <c r="MR317" i="1"/>
  <c r="LH320" i="1"/>
  <c r="OO322" i="1"/>
  <c r="DD324" i="1"/>
  <c r="LT327" i="1"/>
  <c r="MR327" i="1"/>
  <c r="OM327" i="1"/>
  <c r="LN328" i="1"/>
  <c r="LZ338" i="1"/>
  <c r="NG338" i="1"/>
  <c r="KP340" i="1"/>
  <c r="MF344" i="1"/>
  <c r="NQ344" i="1"/>
  <c r="MF348" i="1"/>
  <c r="OP348" i="1"/>
  <c r="NG212" i="1"/>
  <c r="MR213" i="1"/>
  <c r="MF216" i="1"/>
  <c r="KP221" i="1"/>
  <c r="NT221" i="1"/>
  <c r="LB232" i="1"/>
  <c r="LZ232" i="1"/>
  <c r="NG232" i="1"/>
  <c r="LB244" i="1"/>
  <c r="LZ244" i="1"/>
  <c r="LH246" i="1"/>
  <c r="MR251" i="1"/>
  <c r="LN252" i="1"/>
  <c r="LN259" i="1"/>
  <c r="KV262" i="1"/>
  <c r="NT269" i="1"/>
  <c r="LN270" i="1"/>
  <c r="ML270" i="1"/>
  <c r="NT270" i="1"/>
  <c r="ML273" i="1"/>
  <c r="KP277" i="1"/>
  <c r="NG289" i="1"/>
  <c r="LH290" i="1"/>
  <c r="MR292" i="1"/>
  <c r="MR298" i="1"/>
  <c r="NQ309" i="1"/>
  <c r="LZ310" i="1"/>
  <c r="MR319" i="1"/>
  <c r="LN320" i="1"/>
  <c r="ML320" i="1"/>
  <c r="NQ321" i="1"/>
  <c r="MF337" i="1"/>
  <c r="MR6" i="2"/>
  <c r="IC35" i="2"/>
  <c r="IA35" i="2"/>
  <c r="IB35" i="2" s="1"/>
  <c r="KF35" i="2" s="1"/>
  <c r="IC11" i="2"/>
  <c r="IA11" i="2"/>
  <c r="IB11" i="2" s="1"/>
  <c r="KF11" i="2" s="1"/>
  <c r="IG8" i="2"/>
  <c r="NG10" i="2"/>
  <c r="LB13" i="2"/>
  <c r="LZ13" i="2"/>
  <c r="CR19" i="2"/>
  <c r="CK19" i="2" s="1"/>
  <c r="JI20" i="2"/>
  <c r="ON20" i="2"/>
  <c r="FT25" i="2"/>
  <c r="FU25" i="2" s="1"/>
  <c r="FV25" i="2" s="1"/>
  <c r="ES25" i="2" s="1"/>
  <c r="FD25" i="2" s="1"/>
  <c r="FE25" i="2" s="1"/>
  <c r="LH31" i="2"/>
  <c r="MF31" i="2"/>
  <c r="JI34" i="2"/>
  <c r="ON34" i="2"/>
  <c r="NQ35" i="2"/>
  <c r="CR38" i="2"/>
  <c r="CK38" i="2" s="1"/>
  <c r="KP38" i="2"/>
  <c r="DD44" i="2"/>
  <c r="NV46" i="2"/>
  <c r="IG47" i="2"/>
  <c r="JC50" i="2"/>
  <c r="JD50" i="2" s="1"/>
  <c r="KI50" i="2" s="1"/>
  <c r="NA50" i="2" s="1"/>
  <c r="MF50" i="2"/>
  <c r="OO51" i="2"/>
  <c r="DL53" i="2"/>
  <c r="DN53" i="2" s="1"/>
  <c r="NT55" i="2"/>
  <c r="DL56" i="2"/>
  <c r="DN56" i="2" s="1"/>
  <c r="CR57" i="2"/>
  <c r="CK57" i="2" s="1"/>
  <c r="DF57" i="2" s="1"/>
  <c r="NQ57" i="2"/>
  <c r="EB70" i="2"/>
  <c r="EH70" i="2" s="1"/>
  <c r="DD73" i="2"/>
  <c r="JI80" i="2"/>
  <c r="JK80" i="2"/>
  <c r="JE80" i="2" s="1"/>
  <c r="DD90" i="2"/>
  <c r="EB107" i="2"/>
  <c r="EH107" i="2" s="1"/>
  <c r="EB122" i="2"/>
  <c r="EH122" i="2" s="1"/>
  <c r="JI174" i="2"/>
  <c r="JK174" i="2"/>
  <c r="DL177" i="2"/>
  <c r="DN177" i="2" s="1"/>
  <c r="IA16" i="2"/>
  <c r="IB16" i="2" s="1"/>
  <c r="KF16" i="2" s="1"/>
  <c r="EB84" i="2"/>
  <c r="EH84" i="2" s="1"/>
  <c r="DL84" i="2"/>
  <c r="DN84" i="2" s="1"/>
  <c r="JK99" i="2"/>
  <c r="JI99" i="2"/>
  <c r="JE107" i="2"/>
  <c r="JC107" i="2"/>
  <c r="JD107" i="2" s="1"/>
  <c r="KI107" i="2" s="1"/>
  <c r="IG159" i="2"/>
  <c r="II159" i="2"/>
  <c r="LZ6" i="2"/>
  <c r="DD7" i="2"/>
  <c r="MR7" i="2"/>
  <c r="MR8" i="2"/>
  <c r="EB9" i="2"/>
  <c r="EH9" i="2" s="1"/>
  <c r="OP9" i="2"/>
  <c r="OR9" i="2" s="1"/>
  <c r="LH10" i="2"/>
  <c r="MF10" i="2"/>
  <c r="KP11" i="2"/>
  <c r="LH13" i="2"/>
  <c r="NG14" i="2"/>
  <c r="OR14" i="2"/>
  <c r="LT15" i="2"/>
  <c r="NQ16" i="2"/>
  <c r="NT17" i="2"/>
  <c r="LZ18" i="2"/>
  <c r="NG18" i="2"/>
  <c r="NQ19" i="2"/>
  <c r="NQ20" i="2"/>
  <c r="LB22" i="2"/>
  <c r="LZ22" i="2"/>
  <c r="NG24" i="2"/>
  <c r="JI25" i="2"/>
  <c r="KV26" i="2"/>
  <c r="DL27" i="2"/>
  <c r="DN27" i="2" s="1"/>
  <c r="NQ27" i="2"/>
  <c r="LH29" i="2"/>
  <c r="MF29" i="2"/>
  <c r="DL31" i="2"/>
  <c r="DN31" i="2" s="1"/>
  <c r="KP31" i="2"/>
  <c r="LN31" i="2"/>
  <c r="EB33" i="2"/>
  <c r="EH33" i="2" s="1"/>
  <c r="MG33" i="2"/>
  <c r="MF33" i="2"/>
  <c r="OO33" i="2"/>
  <c r="IG35" i="2"/>
  <c r="LN35" i="2"/>
  <c r="EB37" i="2"/>
  <c r="EH37" i="2" s="1"/>
  <c r="NG37" i="2"/>
  <c r="DL38" i="2"/>
  <c r="DN38" i="2" s="1"/>
  <c r="NQ39" i="2"/>
  <c r="OP39" i="2"/>
  <c r="OR39" i="2" s="1"/>
  <c r="LB41" i="2"/>
  <c r="LT44" i="2"/>
  <c r="LN45" i="2"/>
  <c r="NT48" i="2"/>
  <c r="LZ49" i="2"/>
  <c r="ML50" i="2"/>
  <c r="LB52" i="2"/>
  <c r="DL55" i="2"/>
  <c r="DN55" i="2" s="1"/>
  <c r="MR55" i="2"/>
  <c r="NV55" i="2" s="1"/>
  <c r="EB57" i="2"/>
  <c r="EH57" i="2" s="1"/>
  <c r="NT57" i="2"/>
  <c r="MF58" i="2"/>
  <c r="KV60" i="2"/>
  <c r="MF61" i="2"/>
  <c r="LT64" i="2"/>
  <c r="NG66" i="2"/>
  <c r="MR67" i="2"/>
  <c r="MF68" i="2"/>
  <c r="LZ69" i="2"/>
  <c r="OO69" i="2"/>
  <c r="LZ70" i="2"/>
  <c r="NG70" i="2"/>
  <c r="LN71" i="2"/>
  <c r="ML71" i="2"/>
  <c r="NT71" i="2"/>
  <c r="EB72" i="2"/>
  <c r="EH72" i="2" s="1"/>
  <c r="LT73" i="2"/>
  <c r="DL74" i="2"/>
  <c r="DN74" i="2" s="1"/>
  <c r="LN77" i="2"/>
  <c r="KP79" i="2"/>
  <c r="KP84" i="2"/>
  <c r="KV86" i="2"/>
  <c r="LZ90" i="2"/>
  <c r="NS90" i="2" s="1"/>
  <c r="KP91" i="2"/>
  <c r="EB93" i="2"/>
  <c r="EH93" i="2" s="1"/>
  <c r="JK110" i="2"/>
  <c r="JI110" i="2"/>
  <c r="DL113" i="2"/>
  <c r="DN113" i="2" s="1"/>
  <c r="MF116" i="2"/>
  <c r="ON126" i="2"/>
  <c r="JK150" i="2"/>
  <c r="JI150" i="2"/>
  <c r="II156" i="2"/>
  <c r="IG156" i="2"/>
  <c r="OM6" i="2"/>
  <c r="IG51" i="2"/>
  <c r="OM66" i="2"/>
  <c r="JK86" i="2"/>
  <c r="JC86" i="2" s="1"/>
  <c r="JD86" i="2" s="1"/>
  <c r="KI86" i="2" s="1"/>
  <c r="JI86" i="2"/>
  <c r="FS114" i="2"/>
  <c r="FT114" i="2"/>
  <c r="FU114" i="2" s="1"/>
  <c r="FV114" i="2" s="1"/>
  <c r="ES114" i="2" s="1"/>
  <c r="NG8" i="2"/>
  <c r="OP8" i="2"/>
  <c r="OR8" i="2" s="1"/>
  <c r="LN10" i="2"/>
  <c r="KV11" i="2"/>
  <c r="ON12" i="2"/>
  <c r="LU13" i="2"/>
  <c r="OP13" i="2"/>
  <c r="ON15" i="2"/>
  <c r="DD16" i="2"/>
  <c r="EB17" i="2"/>
  <c r="EH17" i="2" s="1"/>
  <c r="DL20" i="2"/>
  <c r="DN20" i="2" s="1"/>
  <c r="LH21" i="2"/>
  <c r="OP21" i="2"/>
  <c r="OR21" i="2" s="1"/>
  <c r="OM22" i="2"/>
  <c r="II23" i="2"/>
  <c r="IA23" i="2" s="1"/>
  <c r="IB23" i="2" s="1"/>
  <c r="KF23" i="2" s="1"/>
  <c r="KV23" i="2"/>
  <c r="JK24" i="2"/>
  <c r="JE24" i="2" s="1"/>
  <c r="OO26" i="2"/>
  <c r="DL28" i="2"/>
  <c r="DN28" i="2" s="1"/>
  <c r="NT29" i="2"/>
  <c r="KV31" i="2"/>
  <c r="MR31" i="2"/>
  <c r="KP33" i="2"/>
  <c r="LN34" i="2"/>
  <c r="NT34" i="2"/>
  <c r="LT35" i="2"/>
  <c r="MR36" i="2"/>
  <c r="ON37" i="2"/>
  <c r="DL39" i="2"/>
  <c r="DN39" i="2" s="1"/>
  <c r="FT39" i="2"/>
  <c r="FU39" i="2" s="1"/>
  <c r="FV39" i="2" s="1"/>
  <c r="ES39" i="2" s="1"/>
  <c r="IA39" i="2"/>
  <c r="IB39" i="2" s="1"/>
  <c r="KF39" i="2" s="1"/>
  <c r="MW39" i="2" s="1"/>
  <c r="NT39" i="2"/>
  <c r="LH41" i="2"/>
  <c r="DD42" i="2"/>
  <c r="II42" i="2"/>
  <c r="IA42" i="2" s="1"/>
  <c r="IB42" i="2" s="1"/>
  <c r="KF42" i="2" s="1"/>
  <c r="ON42" i="2"/>
  <c r="LH43" i="2"/>
  <c r="NQ43" i="2"/>
  <c r="DL46" i="2"/>
  <c r="DN46" i="2" s="1"/>
  <c r="MF49" i="2"/>
  <c r="NV50" i="2"/>
  <c r="OM54" i="2"/>
  <c r="OO56" i="2"/>
  <c r="ML58" i="2"/>
  <c r="LZ59" i="2"/>
  <c r="NT61" i="2"/>
  <c r="LZ64" i="2"/>
  <c r="OM64" i="2"/>
  <c r="DD65" i="2"/>
  <c r="OR67" i="2"/>
  <c r="ML68" i="2"/>
  <c r="OP72" i="2"/>
  <c r="OR72" i="2" s="1"/>
  <c r="EB74" i="2"/>
  <c r="EH74" i="2" s="1"/>
  <c r="ON74" i="2"/>
  <c r="DD86" i="2"/>
  <c r="OP88" i="2"/>
  <c r="OR88" i="2" s="1"/>
  <c r="OO88" i="2"/>
  <c r="DD89" i="2"/>
  <c r="JK92" i="2"/>
  <c r="JI92" i="2"/>
  <c r="OR120" i="2"/>
  <c r="ON25" i="2"/>
  <c r="JI30" i="2"/>
  <c r="ON43" i="2"/>
  <c r="ON63" i="2"/>
  <c r="JI69" i="2"/>
  <c r="KG74" i="2"/>
  <c r="KK74" i="2"/>
  <c r="IA118" i="2"/>
  <c r="IB118" i="2" s="1"/>
  <c r="KF118" i="2" s="1"/>
  <c r="JI129" i="2"/>
  <c r="JK129" i="2"/>
  <c r="JC171" i="2"/>
  <c r="JD171" i="2" s="1"/>
  <c r="KI171" i="2" s="1"/>
  <c r="LP171" i="2" s="1"/>
  <c r="JE171" i="2"/>
  <c r="MF7" i="2"/>
  <c r="LT9" i="2"/>
  <c r="MR9" i="2"/>
  <c r="OM11" i="2"/>
  <c r="NG12" i="2"/>
  <c r="IG13" i="2"/>
  <c r="KP14" i="2"/>
  <c r="LN14" i="2"/>
  <c r="OO15" i="2"/>
  <c r="LB16" i="2"/>
  <c r="OM16" i="2"/>
  <c r="MR17" i="2"/>
  <c r="NV17" i="2" s="1"/>
  <c r="ON17" i="2"/>
  <c r="KP18" i="2"/>
  <c r="ML18" i="2"/>
  <c r="KV19" i="2"/>
  <c r="LT19" i="2"/>
  <c r="KV20" i="2"/>
  <c r="LT20" i="2"/>
  <c r="OM20" i="2"/>
  <c r="LN21" i="2"/>
  <c r="ML21" i="2"/>
  <c r="NT21" i="2"/>
  <c r="LB23" i="2"/>
  <c r="LZ23" i="2"/>
  <c r="EB24" i="2"/>
  <c r="EH24" i="2" s="1"/>
  <c r="IG24" i="2"/>
  <c r="ML24" i="2"/>
  <c r="NT24" i="2"/>
  <c r="IG25" i="2"/>
  <c r="LN25" i="2"/>
  <c r="ML25" i="2"/>
  <c r="JI26" i="2"/>
  <c r="NG26" i="2"/>
  <c r="KV27" i="2"/>
  <c r="LB28" i="2"/>
  <c r="ON28" i="2"/>
  <c r="KP30" i="2"/>
  <c r="II31" i="2"/>
  <c r="JK32" i="2"/>
  <c r="LH32" i="2"/>
  <c r="ON32" i="2"/>
  <c r="LT33" i="2"/>
  <c r="KV34" i="2"/>
  <c r="LT34" i="2"/>
  <c r="MR34" i="2"/>
  <c r="EB35" i="2"/>
  <c r="EH35" i="2" s="1"/>
  <c r="LZ36" i="2"/>
  <c r="NG36" i="2"/>
  <c r="OP36" i="2"/>
  <c r="OR36" i="2" s="1"/>
  <c r="JI38" i="2"/>
  <c r="LZ38" i="2"/>
  <c r="OP40" i="2"/>
  <c r="OR40" i="2" s="1"/>
  <c r="CR41" i="2"/>
  <c r="CK41" i="2" s="1"/>
  <c r="DS41" i="2" s="1"/>
  <c r="KP43" i="2"/>
  <c r="ML43" i="2"/>
  <c r="NT43" i="2"/>
  <c r="LH44" i="2"/>
  <c r="MF44" i="2"/>
  <c r="NV44" i="2" s="1"/>
  <c r="ON45" i="2"/>
  <c r="NG46" i="2"/>
  <c r="OP46" i="2"/>
  <c r="ON48" i="2"/>
  <c r="LN49" i="2"/>
  <c r="NT49" i="2"/>
  <c r="LB50" i="2"/>
  <c r="LB51" i="2"/>
  <c r="NM51" i="2" s="1"/>
  <c r="NY51" i="2" s="1"/>
  <c r="OE51" i="2" s="1"/>
  <c r="NQ52" i="2"/>
  <c r="LT53" i="2"/>
  <c r="NT53" i="2"/>
  <c r="LN54" i="2"/>
  <c r="LZ55" i="2"/>
  <c r="DD56" i="2"/>
  <c r="MR57" i="2"/>
  <c r="LT58" i="2"/>
  <c r="EB59" i="2"/>
  <c r="EH59" i="2" s="1"/>
  <c r="MF59" i="2"/>
  <c r="NQ59" i="2"/>
  <c r="MR61" i="2"/>
  <c r="LB62" i="2"/>
  <c r="LZ62" i="2"/>
  <c r="NT63" i="2"/>
  <c r="OO63" i="2"/>
  <c r="LH64" i="2"/>
  <c r="NQ64" i="2"/>
  <c r="LH65" i="2"/>
  <c r="KP66" i="2"/>
  <c r="LB67" i="2"/>
  <c r="LZ67" i="2"/>
  <c r="LT68" i="2"/>
  <c r="KP69" i="2"/>
  <c r="LH69" i="2"/>
  <c r="MF70" i="2"/>
  <c r="KV72" i="2"/>
  <c r="NT72" i="2"/>
  <c r="LB73" i="2"/>
  <c r="OO73" i="2"/>
  <c r="JK74" i="2"/>
  <c r="OP76" i="2"/>
  <c r="OR76" i="2" s="1"/>
  <c r="OP82" i="2"/>
  <c r="ON87" i="2"/>
  <c r="IC134" i="2"/>
  <c r="IA134" i="2"/>
  <c r="IB134" i="2" s="1"/>
  <c r="KF134" i="2" s="1"/>
  <c r="FS166" i="2"/>
  <c r="FT166" i="2" s="1"/>
  <c r="FU166" i="2" s="1"/>
  <c r="FV166" i="2" s="1"/>
  <c r="ES166" i="2" s="1"/>
  <c r="JC6" i="2"/>
  <c r="JD6" i="2" s="1"/>
  <c r="KI6" i="2" s="1"/>
  <c r="OP7" i="2"/>
  <c r="OR7" i="2" s="1"/>
  <c r="ON41" i="2"/>
  <c r="OP47" i="2"/>
  <c r="OR47" i="2" s="1"/>
  <c r="OO52" i="2"/>
  <c r="IG55" i="2"/>
  <c r="OP59" i="2"/>
  <c r="OR59" i="2" s="1"/>
  <c r="LN69" i="2"/>
  <c r="NT69" i="2"/>
  <c r="KP70" i="2"/>
  <c r="LB71" i="2"/>
  <c r="OO71" i="2"/>
  <c r="ON75" i="2"/>
  <c r="CR77" i="2"/>
  <c r="CK77" i="2" s="1"/>
  <c r="ON78" i="2"/>
  <c r="NQ81" i="2"/>
  <c r="LH88" i="2"/>
  <c r="MF88" i="2"/>
  <c r="II109" i="2"/>
  <c r="IC109" i="2" s="1"/>
  <c r="IG109" i="2"/>
  <c r="IG116" i="2"/>
  <c r="MN119" i="2"/>
  <c r="KX119" i="2"/>
  <c r="MH119" i="2"/>
  <c r="II126" i="2"/>
  <c r="IG126" i="2"/>
  <c r="II148" i="2"/>
  <c r="IG148" i="2"/>
  <c r="ON13" i="2"/>
  <c r="LN6" i="2"/>
  <c r="NT6" i="2"/>
  <c r="NT7" i="2"/>
  <c r="KP8" i="2"/>
  <c r="LB9" i="2"/>
  <c r="NG9" i="2"/>
  <c r="NG11" i="2"/>
  <c r="MF12" i="2"/>
  <c r="MR13" i="2"/>
  <c r="EB14" i="2"/>
  <c r="EH14" i="2" s="1"/>
  <c r="DD17" i="2"/>
  <c r="LB17" i="2"/>
  <c r="LZ17" i="2"/>
  <c r="MR18" i="2"/>
  <c r="LB19" i="2"/>
  <c r="NG19" i="2"/>
  <c r="LB20" i="2"/>
  <c r="LZ20" i="2"/>
  <c r="KV21" i="2"/>
  <c r="LT21" i="2"/>
  <c r="MR21" i="2"/>
  <c r="NV21" i="2" s="1"/>
  <c r="FT22" i="2"/>
  <c r="FU22" i="2" s="1"/>
  <c r="FV22" i="2" s="1"/>
  <c r="ES22" i="2" s="1"/>
  <c r="NT22" i="2"/>
  <c r="LH23" i="2"/>
  <c r="MF23" i="2"/>
  <c r="KV24" i="2"/>
  <c r="LT24" i="2"/>
  <c r="OM24" i="2"/>
  <c r="DL25" i="2"/>
  <c r="DN25" i="2" s="1"/>
  <c r="KV25" i="2"/>
  <c r="LT25" i="2"/>
  <c r="MR25" i="2"/>
  <c r="LH28" i="2"/>
  <c r="NQ28" i="2"/>
  <c r="KV29" i="2"/>
  <c r="LN30" i="2"/>
  <c r="ML30" i="2"/>
  <c r="EB32" i="2"/>
  <c r="EH32" i="2" s="1"/>
  <c r="LN32" i="2"/>
  <c r="NG33" i="2"/>
  <c r="LB34" i="2"/>
  <c r="NQ36" i="2"/>
  <c r="NT37" i="2"/>
  <c r="DC38" i="2"/>
  <c r="MF38" i="2"/>
  <c r="NQ38" i="2"/>
  <c r="LZ39" i="2"/>
  <c r="LN40" i="2"/>
  <c r="LH42" i="2"/>
  <c r="OM43" i="2"/>
  <c r="LN44" i="2"/>
  <c r="ML44" i="2"/>
  <c r="LZ45" i="2"/>
  <c r="JC46" i="2"/>
  <c r="JD46" i="2" s="1"/>
  <c r="KI46" i="2" s="1"/>
  <c r="MH46" i="2" s="1"/>
  <c r="LN47" i="2"/>
  <c r="ML47" i="2"/>
  <c r="NT47" i="2"/>
  <c r="MR49" i="2"/>
  <c r="OM49" i="2"/>
  <c r="ML52" i="2"/>
  <c r="NT52" i="2"/>
  <c r="LB53" i="2"/>
  <c r="KV54" i="2"/>
  <c r="NQ55" i="2"/>
  <c r="LZ56" i="2"/>
  <c r="ML59" i="2"/>
  <c r="NT59" i="2"/>
  <c r="NG61" i="2"/>
  <c r="JI62" i="2"/>
  <c r="NQ62" i="2"/>
  <c r="ML64" i="2"/>
  <c r="NT64" i="2"/>
  <c r="KV66" i="2"/>
  <c r="LH67" i="2"/>
  <c r="NQ67" i="2"/>
  <c r="LB68" i="2"/>
  <c r="LZ68" i="2"/>
  <c r="OR69" i="2"/>
  <c r="OM71" i="2"/>
  <c r="JM89" i="2"/>
  <c r="JI89" i="2"/>
  <c r="II92" i="2"/>
  <c r="IG92" i="2"/>
  <c r="KV99" i="2"/>
  <c r="LZ103" i="2"/>
  <c r="LT74" i="2"/>
  <c r="MR74" i="2"/>
  <c r="MR75" i="2"/>
  <c r="ML76" i="2"/>
  <c r="KP77" i="2"/>
  <c r="LB79" i="2"/>
  <c r="OP79" i="2"/>
  <c r="OR79" i="2" s="1"/>
  <c r="MF80" i="2"/>
  <c r="LB82" i="2"/>
  <c r="NG82" i="2"/>
  <c r="NT83" i="2"/>
  <c r="OM85" i="2"/>
  <c r="EB86" i="2"/>
  <c r="EH86" i="2" s="1"/>
  <c r="NQ86" i="2"/>
  <c r="OM87" i="2"/>
  <c r="JG90" i="2"/>
  <c r="ON91" i="2"/>
  <c r="KP93" i="2"/>
  <c r="LN93" i="2"/>
  <c r="LZ97" i="2"/>
  <c r="NQ98" i="2"/>
  <c r="DL99" i="2"/>
  <c r="DN99" i="2" s="1"/>
  <c r="EB100" i="2"/>
  <c r="EH100" i="2" s="1"/>
  <c r="JK100" i="2"/>
  <c r="LN102" i="2"/>
  <c r="ML102" i="2"/>
  <c r="OP102" i="2"/>
  <c r="OR102" i="2" s="1"/>
  <c r="OM103" i="2"/>
  <c r="JI104" i="2"/>
  <c r="MR104" i="2"/>
  <c r="OM104" i="2"/>
  <c r="JK105" i="2"/>
  <c r="ON105" i="2"/>
  <c r="NG107" i="2"/>
  <c r="OO107" i="2"/>
  <c r="NG108" i="2"/>
  <c r="LB109" i="2"/>
  <c r="NG109" i="2"/>
  <c r="OR110" i="2"/>
  <c r="LH111" i="2"/>
  <c r="ML113" i="2"/>
  <c r="LH114" i="2"/>
  <c r="NG114" i="2"/>
  <c r="KP115" i="2"/>
  <c r="LN115" i="2"/>
  <c r="LH116" i="2"/>
  <c r="JI117" i="2"/>
  <c r="OP117" i="2"/>
  <c r="OR117" i="2" s="1"/>
  <c r="LT118" i="2"/>
  <c r="ON119" i="2"/>
  <c r="EB120" i="2"/>
  <c r="EH120" i="2" s="1"/>
  <c r="MR121" i="2"/>
  <c r="OM121" i="2"/>
  <c r="NG123" i="2"/>
  <c r="OP123" i="2"/>
  <c r="KV125" i="2"/>
  <c r="OM130" i="2"/>
  <c r="LN131" i="2"/>
  <c r="LB142" i="2"/>
  <c r="IA144" i="2"/>
  <c r="IB144" i="2" s="1"/>
  <c r="KF144" i="2" s="1"/>
  <c r="IC144" i="2"/>
  <c r="MR150" i="2"/>
  <c r="DC153" i="2"/>
  <c r="DD153" i="2" s="1"/>
  <c r="CR153" i="2"/>
  <c r="CK153" i="2" s="1"/>
  <c r="ON162" i="2"/>
  <c r="EB173" i="2"/>
  <c r="EH173" i="2" s="1"/>
  <c r="DL173" i="2"/>
  <c r="DN173" i="2" s="1"/>
  <c r="LB74" i="2"/>
  <c r="NG74" i="2"/>
  <c r="LB75" i="2"/>
  <c r="NG75" i="2"/>
  <c r="CR76" i="2"/>
  <c r="CK76" i="2" s="1"/>
  <c r="KV77" i="2"/>
  <c r="NT77" i="2"/>
  <c r="NT80" i="2"/>
  <c r="MF81" i="2"/>
  <c r="JK82" i="2"/>
  <c r="OM82" i="2"/>
  <c r="II83" i="2"/>
  <c r="IC83" i="2" s="1"/>
  <c r="MR83" i="2"/>
  <c r="JK84" i="2"/>
  <c r="MR84" i="2"/>
  <c r="KP86" i="2"/>
  <c r="ML86" i="2"/>
  <c r="NV86" i="2" s="1"/>
  <c r="JI87" i="2"/>
  <c r="LZ88" i="2"/>
  <c r="ML89" i="2"/>
  <c r="DD95" i="2"/>
  <c r="LZ95" i="2"/>
  <c r="OM95" i="2"/>
  <c r="OM96" i="2"/>
  <c r="MF97" i="2"/>
  <c r="OP98" i="2"/>
  <c r="ON99" i="2"/>
  <c r="ML101" i="2"/>
  <c r="NT101" i="2"/>
  <c r="KV102" i="2"/>
  <c r="LT102" i="2"/>
  <c r="LH103" i="2"/>
  <c r="OP103" i="2"/>
  <c r="OR103" i="2" s="1"/>
  <c r="LZ104" i="2"/>
  <c r="DD105" i="2"/>
  <c r="LB106" i="2"/>
  <c r="LH107" i="2"/>
  <c r="MF108" i="2"/>
  <c r="LT110" i="2"/>
  <c r="KP111" i="2"/>
  <c r="LN111" i="2"/>
  <c r="LH112" i="2"/>
  <c r="KV113" i="2"/>
  <c r="LT113" i="2"/>
  <c r="NQ114" i="2"/>
  <c r="KV115" i="2"/>
  <c r="LT115" i="2"/>
  <c r="OM115" i="2"/>
  <c r="II117" i="2"/>
  <c r="MF117" i="2"/>
  <c r="ON118" i="2"/>
  <c r="EB119" i="2"/>
  <c r="EH119" i="2" s="1"/>
  <c r="KP119" i="2"/>
  <c r="NM119" i="2" s="1"/>
  <c r="JI121" i="2"/>
  <c r="LB121" i="2"/>
  <c r="LZ121" i="2"/>
  <c r="NG121" i="2"/>
  <c r="DL122" i="2"/>
  <c r="DN122" i="2" s="1"/>
  <c r="KP122" i="2"/>
  <c r="KP123" i="2"/>
  <c r="LH123" i="2"/>
  <c r="NG124" i="2"/>
  <c r="LH126" i="2"/>
  <c r="II127" i="2"/>
  <c r="LT127" i="2"/>
  <c r="LZ128" i="2"/>
  <c r="LT129" i="2"/>
  <c r="II147" i="2"/>
  <c r="IC147" i="2" s="1"/>
  <c r="CR151" i="2"/>
  <c r="CK151" i="2" s="1"/>
  <c r="DC151" i="2"/>
  <c r="DD151" i="2" s="1"/>
  <c r="MF153" i="2"/>
  <c r="LH94" i="2"/>
  <c r="NQ94" i="2"/>
  <c r="MR100" i="2"/>
  <c r="LT105" i="2"/>
  <c r="NT111" i="2"/>
  <c r="OP119" i="2"/>
  <c r="OR119" i="2" s="1"/>
  <c r="LZ120" i="2"/>
  <c r="KV122" i="2"/>
  <c r="OO123" i="2"/>
  <c r="NQ124" i="2"/>
  <c r="OP124" i="2"/>
  <c r="OR124" i="2" s="1"/>
  <c r="NG125" i="2"/>
  <c r="EB128" i="2"/>
  <c r="EH128" i="2" s="1"/>
  <c r="MF128" i="2"/>
  <c r="II130" i="2"/>
  <c r="IG130" i="2"/>
  <c r="JK137" i="2"/>
  <c r="JI137" i="2"/>
  <c r="EB156" i="2"/>
  <c r="EH156" i="2" s="1"/>
  <c r="DL156" i="2"/>
  <c r="DN156" i="2" s="1"/>
  <c r="EB168" i="2"/>
  <c r="EH168" i="2" s="1"/>
  <c r="MF76" i="2"/>
  <c r="NV76" i="2" s="1"/>
  <c r="DD77" i="2"/>
  <c r="LT78" i="2"/>
  <c r="MR78" i="2"/>
  <c r="KV79" i="2"/>
  <c r="MR79" i="2"/>
  <c r="NT79" i="2"/>
  <c r="LZ80" i="2"/>
  <c r="LH83" i="2"/>
  <c r="OM83" i="2"/>
  <c r="KP87" i="2"/>
  <c r="ML91" i="2"/>
  <c r="KP94" i="2"/>
  <c r="DD97" i="2"/>
  <c r="LB98" i="2"/>
  <c r="LH99" i="2"/>
  <c r="MF99" i="2"/>
  <c r="LZ100" i="2"/>
  <c r="OR100" i="2"/>
  <c r="LB101" i="2"/>
  <c r="LZ102" i="2"/>
  <c r="ML103" i="2"/>
  <c r="NQ106" i="2"/>
  <c r="LT107" i="2"/>
  <c r="NT107" i="2"/>
  <c r="LT108" i="2"/>
  <c r="ML108" i="2"/>
  <c r="NG110" i="2"/>
  <c r="OO110" i="2"/>
  <c r="MR111" i="2"/>
  <c r="MN114" i="2"/>
  <c r="KV117" i="2"/>
  <c r="MF118" i="2"/>
  <c r="ML119" i="2"/>
  <c r="NT119" i="2"/>
  <c r="DL121" i="2"/>
  <c r="DN121" i="2" s="1"/>
  <c r="LB122" i="2"/>
  <c r="KP124" i="2"/>
  <c r="LH125" i="2"/>
  <c r="LN126" i="2"/>
  <c r="ML128" i="2"/>
  <c r="NV128" i="2" s="1"/>
  <c r="NQ130" i="2"/>
  <c r="OO136" i="2"/>
  <c r="OP136" i="2"/>
  <c r="OR136" i="2" s="1"/>
  <c r="OP137" i="2"/>
  <c r="OR137" i="2" s="1"/>
  <c r="KP144" i="2"/>
  <c r="KP161" i="2"/>
  <c r="OO164" i="2"/>
  <c r="IG168" i="2"/>
  <c r="OR82" i="2"/>
  <c r="OM90" i="2"/>
  <c r="ON92" i="2"/>
  <c r="CR97" i="2"/>
  <c r="CK97" i="2" s="1"/>
  <c r="DF97" i="2" s="1"/>
  <c r="OM97" i="2"/>
  <c r="OM114" i="2"/>
  <c r="OM123" i="2"/>
  <c r="OM129" i="2"/>
  <c r="ON132" i="2"/>
  <c r="FS149" i="2"/>
  <c r="FT149" i="2" s="1"/>
  <c r="FU149" i="2" s="1"/>
  <c r="FV149" i="2" s="1"/>
  <c r="ES149" i="2" s="1"/>
  <c r="JI165" i="2"/>
  <c r="JK165" i="2"/>
  <c r="MR166" i="2"/>
  <c r="NV166" i="2" s="1"/>
  <c r="DL167" i="2"/>
  <c r="DN167" i="2" s="1"/>
  <c r="MF77" i="2"/>
  <c r="NQ77" i="2"/>
  <c r="DD78" i="2"/>
  <c r="LB78" i="2"/>
  <c r="LZ78" i="2"/>
  <c r="NG78" i="2"/>
  <c r="ON80" i="2"/>
  <c r="EB83" i="2"/>
  <c r="EH83" i="2" s="1"/>
  <c r="EB88" i="2"/>
  <c r="EH88" i="2" s="1"/>
  <c r="MR88" i="2"/>
  <c r="MF89" i="2"/>
  <c r="KV90" i="2"/>
  <c r="OM91" i="2"/>
  <c r="EB95" i="2"/>
  <c r="EH95" i="2" s="1"/>
  <c r="LN95" i="2"/>
  <c r="NQ96" i="2"/>
  <c r="OO96" i="2"/>
  <c r="LH98" i="2"/>
  <c r="KP99" i="2"/>
  <c r="LN99" i="2"/>
  <c r="ON100" i="2"/>
  <c r="ON102" i="2"/>
  <c r="NT103" i="2"/>
  <c r="LH105" i="2"/>
  <c r="MF105" i="2"/>
  <c r="NV105" i="2" s="1"/>
  <c r="NG105" i="2"/>
  <c r="OM105" i="2"/>
  <c r="ML106" i="2"/>
  <c r="EB108" i="2"/>
  <c r="EH108" i="2" s="1"/>
  <c r="MR109" i="2"/>
  <c r="ON109" i="2"/>
  <c r="LH110" i="2"/>
  <c r="ON110" i="2"/>
  <c r="LB111" i="2"/>
  <c r="LZ111" i="2"/>
  <c r="KV112" i="2"/>
  <c r="MR112" i="2"/>
  <c r="EB113" i="2"/>
  <c r="EH113" i="2" s="1"/>
  <c r="ON114" i="2"/>
  <c r="CR115" i="2"/>
  <c r="CK115" i="2" s="1"/>
  <c r="OR116" i="2"/>
  <c r="LB117" i="2"/>
  <c r="JI119" i="2"/>
  <c r="LN120" i="2"/>
  <c r="MF122" i="2"/>
  <c r="MR123" i="2"/>
  <c r="LT124" i="2"/>
  <c r="MR124" i="2"/>
  <c r="LN125" i="2"/>
  <c r="KP127" i="2"/>
  <c r="CR130" i="2"/>
  <c r="CK130" i="2" s="1"/>
  <c r="CL130" i="2" s="1"/>
  <c r="MF131" i="2"/>
  <c r="LZ132" i="2"/>
  <c r="IA136" i="2"/>
  <c r="IB136" i="2" s="1"/>
  <c r="KF136" i="2" s="1"/>
  <c r="IC136" i="2"/>
  <c r="NT169" i="2"/>
  <c r="LH133" i="2"/>
  <c r="KP134" i="2"/>
  <c r="ML135" i="2"/>
  <c r="LB140" i="2"/>
  <c r="OP140" i="2"/>
  <c r="OR140" i="2" s="1"/>
  <c r="LH141" i="2"/>
  <c r="OP141" i="2"/>
  <c r="OR141" i="2" s="1"/>
  <c r="ON143" i="2"/>
  <c r="KV148" i="2"/>
  <c r="KP150" i="2"/>
  <c r="ML150" i="2"/>
  <c r="NQ150" i="2"/>
  <c r="KV151" i="2"/>
  <c r="OM151" i="2"/>
  <c r="OM153" i="2"/>
  <c r="MF155" i="2"/>
  <c r="KP156" i="2"/>
  <c r="NT158" i="2"/>
  <c r="DL159" i="2"/>
  <c r="DN159" i="2" s="1"/>
  <c r="ON159" i="2"/>
  <c r="KP160" i="2"/>
  <c r="NT162" i="2"/>
  <c r="OM163" i="2"/>
  <c r="ON165" i="2"/>
  <c r="OP166" i="2"/>
  <c r="OR166" i="2" s="1"/>
  <c r="ON167" i="2"/>
  <c r="KV168" i="2"/>
  <c r="LN170" i="2"/>
  <c r="LT172" i="2"/>
  <c r="NQ173" i="2"/>
  <c r="OP173" i="2"/>
  <c r="OR173" i="2" s="1"/>
  <c r="LB174" i="2"/>
  <c r="LZ174" i="2"/>
  <c r="ON174" i="2"/>
  <c r="ML175" i="2"/>
  <c r="NV175" i="2" s="1"/>
  <c r="LZ176" i="2"/>
  <c r="KJ198" i="2"/>
  <c r="KL198" i="2"/>
  <c r="DD203" i="2"/>
  <c r="OO325" i="2"/>
  <c r="OP325" i="2"/>
  <c r="OR325" i="2" s="1"/>
  <c r="NG130" i="2"/>
  <c r="KV131" i="2"/>
  <c r="OM132" i="2"/>
  <c r="ML133" i="2"/>
  <c r="KV134" i="2"/>
  <c r="LT134" i="2"/>
  <c r="MR134" i="2"/>
  <c r="KV135" i="2"/>
  <c r="LT135" i="2"/>
  <c r="LZ136" i="2"/>
  <c r="EB138" i="2"/>
  <c r="EH138" i="2" s="1"/>
  <c r="MF138" i="2"/>
  <c r="MR139" i="2"/>
  <c r="NV139" i="2" s="1"/>
  <c r="LH140" i="2"/>
  <c r="KV142" i="2"/>
  <c r="MF143" i="2"/>
  <c r="OR143" i="2"/>
  <c r="LB144" i="2"/>
  <c r="KV145" i="2"/>
  <c r="NT145" i="2"/>
  <c r="LB147" i="2"/>
  <c r="DL148" i="2"/>
  <c r="DN148" i="2" s="1"/>
  <c r="ML149" i="2"/>
  <c r="LB151" i="2"/>
  <c r="LH152" i="2"/>
  <c r="LT158" i="2"/>
  <c r="MR158" i="2"/>
  <c r="KP159" i="2"/>
  <c r="ML159" i="2"/>
  <c r="ML160" i="2"/>
  <c r="LH161" i="2"/>
  <c r="NQ161" i="2"/>
  <c r="EB163" i="2"/>
  <c r="EH163" i="2" s="1"/>
  <c r="MF163" i="2"/>
  <c r="NG165" i="2"/>
  <c r="OR165" i="2"/>
  <c r="LB167" i="2"/>
  <c r="LB171" i="2"/>
  <c r="JK205" i="2"/>
  <c r="JI205" i="2"/>
  <c r="JC210" i="2"/>
  <c r="JD210" i="2" s="1"/>
  <c r="KI210" i="2" s="1"/>
  <c r="JE210" i="2"/>
  <c r="LB139" i="2"/>
  <c r="LZ139" i="2"/>
  <c r="ML143" i="2"/>
  <c r="NT143" i="2"/>
  <c r="NG144" i="2"/>
  <c r="MF146" i="2"/>
  <c r="NQ146" i="2"/>
  <c r="ON146" i="2"/>
  <c r="LT150" i="2"/>
  <c r="LH153" i="2"/>
  <c r="OP153" i="2"/>
  <c r="OR153" i="2" s="1"/>
  <c r="ML154" i="2"/>
  <c r="DL158" i="2"/>
  <c r="DN158" i="2" s="1"/>
  <c r="LB158" i="2"/>
  <c r="LT160" i="2"/>
  <c r="LZ162" i="2"/>
  <c r="DL165" i="2"/>
  <c r="DN165" i="2" s="1"/>
  <c r="NQ166" i="2"/>
  <c r="OM167" i="2"/>
  <c r="LB168" i="2"/>
  <c r="ON168" i="2"/>
  <c r="NQ169" i="2"/>
  <c r="OM169" i="2"/>
  <c r="MR170" i="2"/>
  <c r="OM171" i="2"/>
  <c r="LB172" i="2"/>
  <c r="LH174" i="2"/>
  <c r="MF174" i="2"/>
  <c r="OM174" i="2"/>
  <c r="LH176" i="2"/>
  <c r="IG180" i="2"/>
  <c r="II180" i="2"/>
  <c r="II207" i="2"/>
  <c r="IG207" i="2"/>
  <c r="NA221" i="2"/>
  <c r="LP221" i="2"/>
  <c r="KL221" i="2"/>
  <c r="NV171" i="2"/>
  <c r="EB202" i="2"/>
  <c r="EH202" i="2" s="1"/>
  <c r="DL202" i="2"/>
  <c r="DN202" i="2" s="1"/>
  <c r="DL132" i="2"/>
  <c r="DN132" i="2" s="1"/>
  <c r="LH132" i="2"/>
  <c r="MR133" i="2"/>
  <c r="OM133" i="2"/>
  <c r="LZ137" i="2"/>
  <c r="NG137" i="2"/>
  <c r="LH139" i="2"/>
  <c r="OP139" i="2"/>
  <c r="OR139" i="2" s="1"/>
  <c r="LN140" i="2"/>
  <c r="NT140" i="2"/>
  <c r="NG142" i="2"/>
  <c r="OO142" i="2"/>
  <c r="LT143" i="2"/>
  <c r="MR143" i="2"/>
  <c r="MF144" i="2"/>
  <c r="ON145" i="2"/>
  <c r="LZ149" i="2"/>
  <c r="MR149" i="2"/>
  <c r="OM149" i="2"/>
  <c r="LB150" i="2"/>
  <c r="LZ150" i="2"/>
  <c r="LN152" i="2"/>
  <c r="ML152" i="2"/>
  <c r="KP153" i="2"/>
  <c r="NQ153" i="2"/>
  <c r="KV154" i="2"/>
  <c r="OM154" i="2"/>
  <c r="DL155" i="2"/>
  <c r="DN155" i="2" s="1"/>
  <c r="II155" i="2"/>
  <c r="IC155" i="2" s="1"/>
  <c r="KV155" i="2"/>
  <c r="LT156" i="2"/>
  <c r="NG157" i="2"/>
  <c r="ON157" i="2"/>
  <c r="CR158" i="2"/>
  <c r="CK158" i="2" s="1"/>
  <c r="DS158" i="2" s="1"/>
  <c r="JK158" i="2"/>
  <c r="OM159" i="2"/>
  <c r="DL160" i="2"/>
  <c r="DN160" i="2" s="1"/>
  <c r="IG161" i="2"/>
  <c r="NQ164" i="2"/>
  <c r="FT165" i="2"/>
  <c r="FU165" i="2" s="1"/>
  <c r="FV165" i="2" s="1"/>
  <c r="ES165" i="2" s="1"/>
  <c r="FD165" i="2" s="1"/>
  <c r="FE165" i="2" s="1"/>
  <c r="KP165" i="2"/>
  <c r="ML165" i="2"/>
  <c r="LB166" i="2"/>
  <c r="OP167" i="2"/>
  <c r="LH168" i="2"/>
  <c r="LZ168" i="2"/>
  <c r="LT169" i="2"/>
  <c r="LN174" i="2"/>
  <c r="ML174" i="2"/>
  <c r="OO174" i="2"/>
  <c r="LZ175" i="2"/>
  <c r="DD176" i="2"/>
  <c r="LZ185" i="2"/>
  <c r="JI209" i="2"/>
  <c r="JK209" i="2"/>
  <c r="II232" i="2"/>
  <c r="IC232" i="2" s="1"/>
  <c r="IG232" i="2"/>
  <c r="OR221" i="2"/>
  <c r="LT125" i="2"/>
  <c r="ON125" i="2"/>
  <c r="LZ126" i="2"/>
  <c r="OP126" i="2"/>
  <c r="OR126" i="2" s="1"/>
  <c r="NQ127" i="2"/>
  <c r="LB128" i="2"/>
  <c r="MR128" i="2"/>
  <c r="ON128" i="2"/>
  <c r="LH131" i="2"/>
  <c r="ON131" i="2"/>
  <c r="OP132" i="2"/>
  <c r="NQ134" i="2"/>
  <c r="KP135" i="2"/>
  <c r="NQ135" i="2"/>
  <c r="KV136" i="2"/>
  <c r="LZ138" i="2"/>
  <c r="KP139" i="2"/>
  <c r="OM140" i="2"/>
  <c r="MR141" i="2"/>
  <c r="MF142" i="2"/>
  <c r="LB143" i="2"/>
  <c r="LZ143" i="2"/>
  <c r="NT144" i="2"/>
  <c r="NG145" i="2"/>
  <c r="DD146" i="2"/>
  <c r="LT146" i="2"/>
  <c r="MR146" i="2"/>
  <c r="OM147" i="2"/>
  <c r="KP148" i="2"/>
  <c r="EB149" i="2"/>
  <c r="EH149" i="2" s="1"/>
  <c r="DL150" i="2"/>
  <c r="DN150" i="2" s="1"/>
  <c r="LH150" i="2"/>
  <c r="ML151" i="2"/>
  <c r="NV151" i="2" s="1"/>
  <c r="NT151" i="2"/>
  <c r="LT153" i="2"/>
  <c r="LZ154" i="2"/>
  <c r="NG154" i="2"/>
  <c r="LB155" i="2"/>
  <c r="OP155" i="2"/>
  <c r="OR155" i="2" s="1"/>
  <c r="LH157" i="2"/>
  <c r="MF157" i="2"/>
  <c r="NV157" i="2" s="1"/>
  <c r="EB158" i="2"/>
  <c r="EH158" i="2" s="1"/>
  <c r="KP158" i="2"/>
  <c r="OP159" i="2"/>
  <c r="JK160" i="2"/>
  <c r="JE160" i="2" s="1"/>
  <c r="LH160" i="2"/>
  <c r="ON161" i="2"/>
  <c r="ML162" i="2"/>
  <c r="KV165" i="2"/>
  <c r="KP168" i="2"/>
  <c r="LZ169" i="2"/>
  <c r="ML172" i="2"/>
  <c r="LH173" i="2"/>
  <c r="NG173" i="2"/>
  <c r="KV174" i="2"/>
  <c r="FT175" i="2"/>
  <c r="FU175" i="2" s="1"/>
  <c r="FV175" i="2" s="1"/>
  <c r="ES175" i="2" s="1"/>
  <c r="LH175" i="2"/>
  <c r="DC177" i="2"/>
  <c r="DD177" i="2" s="1"/>
  <c r="CR177" i="2"/>
  <c r="CK177" i="2" s="1"/>
  <c r="DS177" i="2" s="1"/>
  <c r="LN179" i="2"/>
  <c r="LN182" i="2"/>
  <c r="EC231" i="2"/>
  <c r="EH231" i="2"/>
  <c r="KV191" i="2"/>
  <c r="LB192" i="2"/>
  <c r="LZ192" i="2"/>
  <c r="KV195" i="2"/>
  <c r="LZ196" i="2"/>
  <c r="ON198" i="2"/>
  <c r="ON204" i="2"/>
  <c r="KV205" i="2"/>
  <c r="OM205" i="2"/>
  <c r="MF207" i="2"/>
  <c r="NV207" i="2" s="1"/>
  <c r="LT208" i="2"/>
  <c r="KV209" i="2"/>
  <c r="MR209" i="2"/>
  <c r="LH210" i="2"/>
  <c r="MF210" i="2"/>
  <c r="LZ211" i="2"/>
  <c r="NG211" i="2"/>
  <c r="DZ212" i="2"/>
  <c r="NG212" i="2"/>
  <c r="LB214" i="2"/>
  <c r="LZ214" i="2"/>
  <c r="ON217" i="2"/>
  <c r="DZ218" i="2"/>
  <c r="ML218" i="2"/>
  <c r="LH219" i="2"/>
  <c r="MR220" i="2"/>
  <c r="LV221" i="2"/>
  <c r="ON222" i="2"/>
  <c r="LB223" i="2"/>
  <c r="LB225" i="2"/>
  <c r="MR225" i="2"/>
  <c r="ON232" i="2"/>
  <c r="OR239" i="2"/>
  <c r="OM243" i="2"/>
  <c r="NQ246" i="2"/>
  <c r="HP259" i="2"/>
  <c r="HQ259" i="2" s="1"/>
  <c r="HR259" i="2" s="1"/>
  <c r="HS259" i="2" s="1"/>
  <c r="DD265" i="2"/>
  <c r="ML266" i="2"/>
  <c r="JC270" i="2"/>
  <c r="JD270" i="2" s="1"/>
  <c r="KI270" i="2" s="1"/>
  <c r="JE270" i="2"/>
  <c r="MF181" i="2"/>
  <c r="LH185" i="2"/>
  <c r="LN186" i="2"/>
  <c r="ML186" i="2"/>
  <c r="II188" i="2"/>
  <c r="LT188" i="2"/>
  <c r="MR188" i="2"/>
  <c r="LB190" i="2"/>
  <c r="LB191" i="2"/>
  <c r="MF192" i="2"/>
  <c r="NV192" i="2" s="1"/>
  <c r="NQ192" i="2"/>
  <c r="DL194" i="2"/>
  <c r="DN194" i="2" s="1"/>
  <c r="KP194" i="2"/>
  <c r="NQ194" i="2"/>
  <c r="LZ195" i="2"/>
  <c r="KP196" i="2"/>
  <c r="ML197" i="2"/>
  <c r="NT197" i="2"/>
  <c r="ML198" i="2"/>
  <c r="NG199" i="2"/>
  <c r="ON199" i="2"/>
  <c r="LH202" i="2"/>
  <c r="MF202" i="2"/>
  <c r="NQ203" i="2"/>
  <c r="KP204" i="2"/>
  <c r="LN204" i="2"/>
  <c r="NQ204" i="2"/>
  <c r="LZ205" i="2"/>
  <c r="NG205" i="2"/>
  <c r="MR206" i="2"/>
  <c r="ML207" i="2"/>
  <c r="ON207" i="2"/>
  <c r="ON208" i="2"/>
  <c r="LZ209" i="2"/>
  <c r="NG209" i="2"/>
  <c r="NT210" i="2"/>
  <c r="LH211" i="2"/>
  <c r="MF211" i="2"/>
  <c r="NQ212" i="2"/>
  <c r="KV215" i="2"/>
  <c r="KP216" i="2"/>
  <c r="LT217" i="2"/>
  <c r="ML217" i="2"/>
  <c r="NT217" i="2"/>
  <c r="NT219" i="2"/>
  <c r="NG221" i="2"/>
  <c r="NQ222" i="2"/>
  <c r="LB224" i="2"/>
  <c r="MR224" i="2"/>
  <c r="DL225" i="2"/>
  <c r="DN225" i="2" s="1"/>
  <c r="LH225" i="2"/>
  <c r="NG225" i="2"/>
  <c r="OM225" i="2"/>
  <c r="LN227" i="2"/>
  <c r="OM230" i="2"/>
  <c r="MF231" i="2"/>
  <c r="NQ231" i="2"/>
  <c r="NT235" i="2"/>
  <c r="ML239" i="2"/>
  <c r="LN246" i="2"/>
  <c r="KV249" i="2"/>
  <c r="FT253" i="2"/>
  <c r="FU253" i="2" s="1"/>
  <c r="FV253" i="2" s="1"/>
  <c r="ES253" i="2" s="1"/>
  <c r="MF255" i="2"/>
  <c r="KV261" i="2"/>
  <c r="NQ178" i="2"/>
  <c r="OP192" i="2"/>
  <c r="OR192" i="2" s="1"/>
  <c r="DL217" i="2"/>
  <c r="DN217" i="2" s="1"/>
  <c r="ON224" i="2"/>
  <c r="FS253" i="2"/>
  <c r="IE258" i="2"/>
  <c r="IA258" i="2"/>
  <c r="IB258" i="2" s="1"/>
  <c r="KF258" i="2" s="1"/>
  <c r="LI258" i="2" s="1"/>
  <c r="IK265" i="2"/>
  <c r="IG265" i="2"/>
  <c r="IC272" i="2"/>
  <c r="IA272" i="2"/>
  <c r="IB272" i="2" s="1"/>
  <c r="KF272" i="2" s="1"/>
  <c r="JE291" i="2"/>
  <c r="JC291" i="2"/>
  <c r="JD291" i="2" s="1"/>
  <c r="KI291" i="2" s="1"/>
  <c r="MN291" i="2" s="1"/>
  <c r="DL181" i="2"/>
  <c r="DN181" i="2" s="1"/>
  <c r="ML183" i="2"/>
  <c r="OP184" i="2"/>
  <c r="OR184" i="2" s="1"/>
  <c r="KV186" i="2"/>
  <c r="LT186" i="2"/>
  <c r="EB187" i="2"/>
  <c r="EH187" i="2" s="1"/>
  <c r="LH187" i="2"/>
  <c r="LH190" i="2"/>
  <c r="OO190" i="2"/>
  <c r="LH191" i="2"/>
  <c r="OR191" i="2"/>
  <c r="ML192" i="2"/>
  <c r="OM193" i="2"/>
  <c r="ML194" i="2"/>
  <c r="LB197" i="2"/>
  <c r="MR197" i="2"/>
  <c r="MR198" i="2"/>
  <c r="OM198" i="2"/>
  <c r="MF199" i="2"/>
  <c r="ML202" i="2"/>
  <c r="OP202" i="2"/>
  <c r="OR202" i="2" s="1"/>
  <c r="LN203" i="2"/>
  <c r="ML203" i="2"/>
  <c r="NT203" i="2"/>
  <c r="KV204" i="2"/>
  <c r="LH205" i="2"/>
  <c r="MF205" i="2"/>
  <c r="LH206" i="2"/>
  <c r="OP206" i="2"/>
  <c r="OR206" i="2" s="1"/>
  <c r="NG208" i="2"/>
  <c r="OM208" i="2"/>
  <c r="LT210" i="2"/>
  <c r="MR210" i="2"/>
  <c r="KP211" i="2"/>
  <c r="LN211" i="2"/>
  <c r="NT211" i="2"/>
  <c r="NT212" i="2"/>
  <c r="NQ213" i="2"/>
  <c r="LN214" i="2"/>
  <c r="ML214" i="2"/>
  <c r="KP217" i="2"/>
  <c r="MR217" i="2"/>
  <c r="NQ220" i="2"/>
  <c r="ON220" i="2"/>
  <c r="EB222" i="2"/>
  <c r="EH222" i="2" s="1"/>
  <c r="ML223" i="2"/>
  <c r="NT223" i="2"/>
  <c r="OP224" i="2"/>
  <c r="OR224" i="2" s="1"/>
  <c r="FT225" i="2"/>
  <c r="FU225" i="2" s="1"/>
  <c r="FV225" i="2" s="1"/>
  <c r="ES225" i="2" s="1"/>
  <c r="KP225" i="2"/>
  <c r="LN225" i="2"/>
  <c r="OO225" i="2"/>
  <c r="CR226" i="2"/>
  <c r="CK226" i="2" s="1"/>
  <c r="ON227" i="2"/>
  <c r="OP230" i="2"/>
  <c r="OR230" i="2" s="1"/>
  <c r="LN231" i="2"/>
  <c r="ML231" i="2"/>
  <c r="MR234" i="2"/>
  <c r="JK235" i="2"/>
  <c r="JI235" i="2"/>
  <c r="ON237" i="2"/>
  <c r="JI238" i="2"/>
  <c r="JK238" i="2"/>
  <c r="JE238" i="2" s="1"/>
  <c r="KV238" i="2"/>
  <c r="LB241" i="2"/>
  <c r="NG241" i="2"/>
  <c r="LZ248" i="2"/>
  <c r="CR249" i="2"/>
  <c r="CK249" i="2" s="1"/>
  <c r="IG258" i="2"/>
  <c r="LT270" i="2"/>
  <c r="NT178" i="2"/>
  <c r="OM179" i="2"/>
  <c r="LB180" i="2"/>
  <c r="ON180" i="2"/>
  <c r="KV181" i="2"/>
  <c r="FT182" i="2"/>
  <c r="FU182" i="2" s="1"/>
  <c r="FV182" i="2" s="1"/>
  <c r="ES182" i="2" s="1"/>
  <c r="MR183" i="2"/>
  <c r="NV183" i="2" s="1"/>
  <c r="OM183" i="2"/>
  <c r="KP184" i="2"/>
  <c r="KP185" i="2"/>
  <c r="ON186" i="2"/>
  <c r="ML187" i="2"/>
  <c r="NT187" i="2"/>
  <c r="MF189" i="2"/>
  <c r="KP190" i="2"/>
  <c r="NT190" i="2"/>
  <c r="LB193" i="2"/>
  <c r="LZ193" i="2"/>
  <c r="NG193" i="2"/>
  <c r="KP195" i="2"/>
  <c r="NQ195" i="2"/>
  <c r="ON195" i="2"/>
  <c r="NT196" i="2"/>
  <c r="LZ197" i="2"/>
  <c r="LB198" i="2"/>
  <c r="LN199" i="2"/>
  <c r="LB200" i="2"/>
  <c r="LZ200" i="2"/>
  <c r="NG200" i="2"/>
  <c r="CR201" i="2"/>
  <c r="CK201" i="2" s="1"/>
  <c r="DS201" i="2" s="1"/>
  <c r="MF201" i="2"/>
  <c r="LN213" i="2"/>
  <c r="ML213" i="2"/>
  <c r="LZ215" i="2"/>
  <c r="LB216" i="2"/>
  <c r="NG216" i="2"/>
  <c r="LH218" i="2"/>
  <c r="LN220" i="2"/>
  <c r="OR220" i="2"/>
  <c r="ML221" i="2"/>
  <c r="DL223" i="2"/>
  <c r="DN223" i="2" s="1"/>
  <c r="MF224" i="2"/>
  <c r="LH226" i="2"/>
  <c r="JI232" i="2"/>
  <c r="JK232" i="2"/>
  <c r="LB237" i="2"/>
  <c r="LZ237" i="2"/>
  <c r="LZ250" i="2"/>
  <c r="DL255" i="2"/>
  <c r="DN255" i="2" s="1"/>
  <c r="KP260" i="2"/>
  <c r="IG262" i="2"/>
  <c r="JM262" i="2"/>
  <c r="JI262" i="2"/>
  <c r="JE269" i="2"/>
  <c r="JC269" i="2"/>
  <c r="JD269" i="2" s="1"/>
  <c r="KI269" i="2" s="1"/>
  <c r="NT274" i="2"/>
  <c r="EB188" i="2"/>
  <c r="EH188" i="2" s="1"/>
  <c r="OP198" i="2"/>
  <c r="OR198" i="2" s="1"/>
  <c r="MN202" i="2"/>
  <c r="OM203" i="2"/>
  <c r="OM207" i="2"/>
  <c r="OM212" i="2"/>
  <c r="OO219" i="2"/>
  <c r="OO229" i="2"/>
  <c r="OP229" i="2"/>
  <c r="OR229" i="2" s="1"/>
  <c r="OO240" i="2"/>
  <c r="OP251" i="2"/>
  <c r="OR251" i="2" s="1"/>
  <c r="OO251" i="2"/>
  <c r="OM177" i="2"/>
  <c r="MR178" i="2"/>
  <c r="LH179" i="2"/>
  <c r="LB181" i="2"/>
  <c r="KP182" i="2"/>
  <c r="OM182" i="2"/>
  <c r="FT183" i="2"/>
  <c r="FU183" i="2" s="1"/>
  <c r="FV183" i="2" s="1"/>
  <c r="ES183" i="2" s="1"/>
  <c r="NG183" i="2"/>
  <c r="MR184" i="2"/>
  <c r="KV185" i="2"/>
  <c r="LZ186" i="2"/>
  <c r="NG186" i="2"/>
  <c r="LT187" i="2"/>
  <c r="MR187" i="2"/>
  <c r="ML189" i="2"/>
  <c r="KV190" i="2"/>
  <c r="LT190" i="2"/>
  <c r="MR190" i="2"/>
  <c r="OO191" i="2"/>
  <c r="EC192" i="2"/>
  <c r="KV192" i="2"/>
  <c r="DD195" i="2"/>
  <c r="LV198" i="2"/>
  <c r="NG198" i="2"/>
  <c r="ML199" i="2"/>
  <c r="KX202" i="2"/>
  <c r="ON203" i="2"/>
  <c r="LB204" i="2"/>
  <c r="LN209" i="2"/>
  <c r="ON211" i="2"/>
  <c r="DD218" i="2"/>
  <c r="ON218" i="2"/>
  <c r="MR222" i="2"/>
  <c r="NV222" i="2" s="1"/>
  <c r="OM222" i="2"/>
  <c r="II223" i="2"/>
  <c r="NQ224" i="2"/>
  <c r="IG227" i="2"/>
  <c r="II227" i="2"/>
  <c r="EE231" i="2"/>
  <c r="DD233" i="2"/>
  <c r="IG241" i="2"/>
  <c r="II241" i="2"/>
  <c r="DL244" i="2"/>
  <c r="DN244" i="2" s="1"/>
  <c r="JI264" i="2"/>
  <c r="OR278" i="2"/>
  <c r="II285" i="2"/>
  <c r="IG285" i="2"/>
  <c r="LT301" i="2"/>
  <c r="IG327" i="2"/>
  <c r="II327" i="2"/>
  <c r="IC327" i="2" s="1"/>
  <c r="IG330" i="2"/>
  <c r="II330" i="2"/>
  <c r="IA330" i="2" s="1"/>
  <c r="IB330" i="2" s="1"/>
  <c r="KF330" i="2" s="1"/>
  <c r="NG238" i="2"/>
  <c r="LT239" i="2"/>
  <c r="MF240" i="2"/>
  <c r="NQ242" i="2"/>
  <c r="NG243" i="2"/>
  <c r="LN244" i="2"/>
  <c r="NT246" i="2"/>
  <c r="LH247" i="2"/>
  <c r="MF247" i="2"/>
  <c r="NQ247" i="2"/>
  <c r="LH248" i="2"/>
  <c r="MF248" i="2"/>
  <c r="DZ249" i="2"/>
  <c r="LB249" i="2"/>
  <c r="LT249" i="2"/>
  <c r="EB250" i="2"/>
  <c r="EH250" i="2" s="1"/>
  <c r="MF250" i="2"/>
  <c r="NQ250" i="2"/>
  <c r="LB252" i="2"/>
  <c r="LZ252" i="2"/>
  <c r="NG252" i="2"/>
  <c r="MF253" i="2"/>
  <c r="NQ253" i="2"/>
  <c r="LB254" i="2"/>
  <c r="LH256" i="2"/>
  <c r="NQ256" i="2"/>
  <c r="KP258" i="2"/>
  <c r="LN258" i="2"/>
  <c r="NQ258" i="2"/>
  <c r="LZ259" i="2"/>
  <c r="MR261" i="2"/>
  <c r="ML263" i="2"/>
  <c r="NV263" i="2" s="1"/>
  <c r="KV264" i="2"/>
  <c r="MR264" i="2"/>
  <c r="MR266" i="2"/>
  <c r="DL267" i="2"/>
  <c r="DN267" i="2" s="1"/>
  <c r="KP268" i="2"/>
  <c r="ML268" i="2"/>
  <c r="LH269" i="2"/>
  <c r="NG269" i="2"/>
  <c r="DL271" i="2"/>
  <c r="DN271" i="2" s="1"/>
  <c r="MF273" i="2"/>
  <c r="ML275" i="2"/>
  <c r="LB277" i="2"/>
  <c r="LZ277" i="2"/>
  <c r="KV280" i="2"/>
  <c r="LZ286" i="2"/>
  <c r="KP293" i="2"/>
  <c r="OM266" i="2"/>
  <c r="CR267" i="2"/>
  <c r="CK267" i="2" s="1"/>
  <c r="DL268" i="2"/>
  <c r="DN268" i="2" s="1"/>
  <c r="II276" i="2"/>
  <c r="IG276" i="2"/>
  <c r="DL287" i="2"/>
  <c r="DN287" i="2" s="1"/>
  <c r="LN226" i="2"/>
  <c r="LT227" i="2"/>
  <c r="LT228" i="2"/>
  <c r="EI231" i="2"/>
  <c r="LZ234" i="2"/>
  <c r="OO234" i="2"/>
  <c r="LB235" i="2"/>
  <c r="LT236" i="2"/>
  <c r="LH238" i="2"/>
  <c r="MF238" i="2"/>
  <c r="ON239" i="2"/>
  <c r="ML240" i="2"/>
  <c r="NT240" i="2"/>
  <c r="KP241" i="2"/>
  <c r="NT241" i="2"/>
  <c r="NT242" i="2"/>
  <c r="MF243" i="2"/>
  <c r="NQ243" i="2"/>
  <c r="KP245" i="2"/>
  <c r="LB246" i="2"/>
  <c r="ML247" i="2"/>
  <c r="NV247" i="2" s="1"/>
  <c r="LN248" i="2"/>
  <c r="EC249" i="2"/>
  <c r="LD249" i="2"/>
  <c r="LZ249" i="2"/>
  <c r="LH251" i="2"/>
  <c r="MF251" i="2"/>
  <c r="LH252" i="2"/>
  <c r="MF252" i="2"/>
  <c r="NQ252" i="2"/>
  <c r="DL254" i="2"/>
  <c r="DN254" i="2" s="1"/>
  <c r="OM254" i="2"/>
  <c r="LN257" i="2"/>
  <c r="KV258" i="2"/>
  <c r="OM258" i="2"/>
  <c r="MF259" i="2"/>
  <c r="ML260" i="2"/>
  <c r="MF262" i="2"/>
  <c r="IE263" i="2"/>
  <c r="MR263" i="2"/>
  <c r="LZ264" i="2"/>
  <c r="NG264" i="2"/>
  <c r="HP265" i="2"/>
  <c r="HQ265" i="2" s="1"/>
  <c r="HR265" i="2" s="1"/>
  <c r="HS265" i="2" s="1"/>
  <c r="HI265" i="2" s="1"/>
  <c r="IG266" i="2"/>
  <c r="NG266" i="2"/>
  <c r="FT271" i="2"/>
  <c r="FU271" i="2" s="1"/>
  <c r="FV271" i="2" s="1"/>
  <c r="ES271" i="2" s="1"/>
  <c r="ML272" i="2"/>
  <c r="NT272" i="2"/>
  <c r="LN273" i="2"/>
  <c r="DL275" i="2"/>
  <c r="DN275" i="2" s="1"/>
  <c r="FT286" i="2"/>
  <c r="FU286" i="2" s="1"/>
  <c r="FV286" i="2" s="1"/>
  <c r="ES286" i="2" s="1"/>
  <c r="NG287" i="2"/>
  <c r="OM231" i="2"/>
  <c r="ON235" i="2"/>
  <c r="OM236" i="2"/>
  <c r="EB240" i="2"/>
  <c r="EH240" i="2" s="1"/>
  <c r="JC240" i="2"/>
  <c r="JD240" i="2" s="1"/>
  <c r="KI240" i="2" s="1"/>
  <c r="OP252" i="2"/>
  <c r="OR252" i="2" s="1"/>
  <c r="ON254" i="2"/>
  <c r="OP260" i="2"/>
  <c r="OM262" i="2"/>
  <c r="IA269" i="2"/>
  <c r="IB269" i="2" s="1"/>
  <c r="KF269" i="2" s="1"/>
  <c r="OM275" i="2"/>
  <c r="NQ276" i="2"/>
  <c r="ON282" i="2"/>
  <c r="OP288" i="2"/>
  <c r="OR288" i="2" s="1"/>
  <c r="JC290" i="2"/>
  <c r="JD290" i="2" s="1"/>
  <c r="KI290" i="2" s="1"/>
  <c r="NV290" i="2"/>
  <c r="ON290" i="2"/>
  <c r="LT226" i="2"/>
  <c r="MR226" i="2"/>
  <c r="LZ227" i="2"/>
  <c r="NG227" i="2"/>
  <c r="OO227" i="2"/>
  <c r="LB228" i="2"/>
  <c r="MR229" i="2"/>
  <c r="NV229" i="2" s="1"/>
  <c r="OM229" i="2"/>
  <c r="ON230" i="2"/>
  <c r="LH234" i="2"/>
  <c r="LH235" i="2"/>
  <c r="LN237" i="2"/>
  <c r="DL238" i="2"/>
  <c r="DN238" i="2" s="1"/>
  <c r="ML238" i="2"/>
  <c r="OO238" i="2"/>
  <c r="LT240" i="2"/>
  <c r="MR240" i="2"/>
  <c r="OM240" i="2"/>
  <c r="KV241" i="2"/>
  <c r="LT241" i="2"/>
  <c r="MR241" i="2"/>
  <c r="DL242" i="2"/>
  <c r="DN242" i="2" s="1"/>
  <c r="LT242" i="2"/>
  <c r="ML243" i="2"/>
  <c r="NT243" i="2"/>
  <c r="II245" i="2"/>
  <c r="IC245" i="2" s="1"/>
  <c r="KV245" i="2"/>
  <c r="ML245" i="2"/>
  <c r="NT245" i="2"/>
  <c r="JK246" i="2"/>
  <c r="LH246" i="2"/>
  <c r="II247" i="2"/>
  <c r="IC247" i="2" s="1"/>
  <c r="LT247" i="2"/>
  <c r="LT248" i="2"/>
  <c r="KP249" i="2"/>
  <c r="MB249" i="2"/>
  <c r="NG249" i="2"/>
  <c r="DD250" i="2"/>
  <c r="II250" i="2"/>
  <c r="KP252" i="2"/>
  <c r="NT252" i="2"/>
  <c r="KP254" i="2"/>
  <c r="MF254" i="2"/>
  <c r="LB255" i="2"/>
  <c r="KV257" i="2"/>
  <c r="ML257" i="2"/>
  <c r="EB259" i="2"/>
  <c r="EH259" i="2" s="1"/>
  <c r="IG259" i="2"/>
  <c r="LN259" i="2"/>
  <c r="MR260" i="2"/>
  <c r="OP261" i="2"/>
  <c r="OR261" i="2" s="1"/>
  <c r="GL262" i="2"/>
  <c r="GM262" i="2" s="1"/>
  <c r="GZ262" i="2" s="1"/>
  <c r="NV264" i="2"/>
  <c r="JI266" i="2"/>
  <c r="NQ266" i="2"/>
  <c r="OO266" i="2"/>
  <c r="OM267" i="2"/>
  <c r="NG268" i="2"/>
  <c r="FT269" i="2"/>
  <c r="FU269" i="2" s="1"/>
  <c r="FV269" i="2" s="1"/>
  <c r="ES269" i="2" s="1"/>
  <c r="FD269" i="2" s="1"/>
  <c r="FE269" i="2" s="1"/>
  <c r="KV270" i="2"/>
  <c r="MF270" i="2"/>
  <c r="EB271" i="2"/>
  <c r="EH271" i="2" s="1"/>
  <c r="OM271" i="2"/>
  <c r="ON272" i="2"/>
  <c r="KV273" i="2"/>
  <c r="NG275" i="2"/>
  <c r="EB276" i="2"/>
  <c r="EH276" i="2" s="1"/>
  <c r="NT276" i="2"/>
  <c r="DD279" i="2"/>
  <c r="OP281" i="2"/>
  <c r="OR281" i="2" s="1"/>
  <c r="DD285" i="2"/>
  <c r="IG286" i="2"/>
  <c r="NG228" i="2"/>
  <c r="ON229" i="2"/>
  <c r="LZ230" i="2"/>
  <c r="MR232" i="2"/>
  <c r="NT233" i="2"/>
  <c r="KP234" i="2"/>
  <c r="LN234" i="2"/>
  <c r="NG236" i="2"/>
  <c r="EB237" i="2"/>
  <c r="EH237" i="2" s="1"/>
  <c r="KV237" i="2"/>
  <c r="MR237" i="2"/>
  <c r="NV237" i="2" s="1"/>
  <c r="OM237" i="2"/>
  <c r="OP242" i="2"/>
  <c r="OR242" i="2" s="1"/>
  <c r="MF244" i="2"/>
  <c r="OM245" i="2"/>
  <c r="KP246" i="2"/>
  <c r="OM248" i="2"/>
  <c r="MF249" i="2"/>
  <c r="LT251" i="2"/>
  <c r="MR251" i="2"/>
  <c r="LZ253" i="2"/>
  <c r="ON253" i="2"/>
  <c r="LN254" i="2"/>
  <c r="CR256" i="2"/>
  <c r="CK256" i="2" s="1"/>
  <c r="ON260" i="2"/>
  <c r="JI261" i="2"/>
  <c r="NQ261" i="2"/>
  <c r="LT262" i="2"/>
  <c r="MR262" i="2"/>
  <c r="OO262" i="2"/>
  <c r="LH263" i="2"/>
  <c r="IG264" i="2"/>
  <c r="MF265" i="2"/>
  <c r="NV265" i="2" s="1"/>
  <c r="LZ267" i="2"/>
  <c r="LH268" i="2"/>
  <c r="LB269" i="2"/>
  <c r="MR269" i="2"/>
  <c r="NQ271" i="2"/>
  <c r="LZ272" i="2"/>
  <c r="NG272" i="2"/>
  <c r="LB273" i="2"/>
  <c r="ML281" i="2"/>
  <c r="LN283" i="2"/>
  <c r="LH288" i="2"/>
  <c r="ML289" i="2"/>
  <c r="OO292" i="2"/>
  <c r="II300" i="2"/>
  <c r="IG300" i="2"/>
  <c r="JK318" i="2"/>
  <c r="JI318" i="2"/>
  <c r="DD283" i="2"/>
  <c r="DD288" i="2"/>
  <c r="OO288" i="2"/>
  <c r="DD293" i="2"/>
  <c r="EB294" i="2"/>
  <c r="EH294" i="2" s="1"/>
  <c r="EB295" i="2"/>
  <c r="EH295" i="2" s="1"/>
  <c r="KV295" i="2"/>
  <c r="MR295" i="2"/>
  <c r="NQ297" i="2"/>
  <c r="LT304" i="2"/>
  <c r="LN305" i="2"/>
  <c r="NQ305" i="2"/>
  <c r="MF307" i="2"/>
  <c r="DL314" i="2"/>
  <c r="DN314" i="2" s="1"/>
  <c r="ML276" i="2"/>
  <c r="NQ277" i="2"/>
  <c r="LZ280" i="2"/>
  <c r="LB281" i="2"/>
  <c r="EB282" i="2"/>
  <c r="EH282" i="2" s="1"/>
  <c r="FT282" i="2"/>
  <c r="FU282" i="2" s="1"/>
  <c r="FV282" i="2" s="1"/>
  <c r="ES282" i="2" s="1"/>
  <c r="LZ285" i="2"/>
  <c r="LN286" i="2"/>
  <c r="NQ286" i="2"/>
  <c r="KP287" i="2"/>
  <c r="NT288" i="2"/>
  <c r="LB291" i="2"/>
  <c r="MF292" i="2"/>
  <c r="LZ295" i="2"/>
  <c r="NG295" i="2"/>
  <c r="JE297" i="2"/>
  <c r="ML297" i="2"/>
  <c r="NT297" i="2"/>
  <c r="KP298" i="2"/>
  <c r="LN298" i="2"/>
  <c r="ML298" i="2"/>
  <c r="NT298" i="2"/>
  <c r="ON299" i="2"/>
  <c r="LT302" i="2"/>
  <c r="NT302" i="2"/>
  <c r="OM303" i="2"/>
  <c r="LH308" i="2"/>
  <c r="NG308" i="2"/>
  <c r="ON309" i="2"/>
  <c r="LH310" i="2"/>
  <c r="LB313" i="2"/>
  <c r="LZ313" i="2"/>
  <c r="OP313" i="2"/>
  <c r="OR313" i="2" s="1"/>
  <c r="LN314" i="2"/>
  <c r="NG318" i="2"/>
  <c r="OO318" i="2"/>
  <c r="OP318" i="2"/>
  <c r="OR318" i="2" s="1"/>
  <c r="MR321" i="2"/>
  <c r="ON326" i="2"/>
  <c r="OP299" i="2"/>
  <c r="OR299" i="2" s="1"/>
  <c r="OM308" i="2"/>
  <c r="ON310" i="2"/>
  <c r="OM313" i="2"/>
  <c r="JE336" i="2"/>
  <c r="JC336" i="2"/>
  <c r="JD336" i="2" s="1"/>
  <c r="KI336" i="2" s="1"/>
  <c r="LN275" i="2"/>
  <c r="ML277" i="2"/>
  <c r="NT277" i="2"/>
  <c r="ML279" i="2"/>
  <c r="LH280" i="2"/>
  <c r="LH281" i="2"/>
  <c r="ON281" i="2"/>
  <c r="KV282" i="2"/>
  <c r="KV284" i="2"/>
  <c r="NQ285" i="2"/>
  <c r="MR288" i="2"/>
  <c r="ON288" i="2"/>
  <c r="LT289" i="2"/>
  <c r="NT289" i="2"/>
  <c r="LT290" i="2"/>
  <c r="ML290" i="2"/>
  <c r="LH291" i="2"/>
  <c r="MF291" i="2"/>
  <c r="LN292" i="2"/>
  <c r="NT292" i="2"/>
  <c r="ML293" i="2"/>
  <c r="KP294" i="2"/>
  <c r="MF294" i="2"/>
  <c r="NQ294" i="2"/>
  <c r="MF295" i="2"/>
  <c r="MR296" i="2"/>
  <c r="NT299" i="2"/>
  <c r="KP301" i="2"/>
  <c r="LH301" i="2"/>
  <c r="MF301" i="2"/>
  <c r="OM302" i="2"/>
  <c r="FT303" i="2"/>
  <c r="FU303" i="2" s="1"/>
  <c r="FV303" i="2" s="1"/>
  <c r="ES303" i="2" s="1"/>
  <c r="MA304" i="2"/>
  <c r="OM305" i="2"/>
  <c r="EB306" i="2"/>
  <c r="EH306" i="2" s="1"/>
  <c r="ML306" i="2"/>
  <c r="LB307" i="2"/>
  <c r="MF308" i="2"/>
  <c r="NQ308" i="2"/>
  <c r="ON308" i="2"/>
  <c r="LZ309" i="2"/>
  <c r="LZ311" i="2"/>
  <c r="NG311" i="2"/>
  <c r="KV312" i="2"/>
  <c r="NQ313" i="2"/>
  <c r="LZ321" i="2"/>
  <c r="NG323" i="2"/>
  <c r="MR324" i="2"/>
  <c r="MR329" i="2"/>
  <c r="NV350" i="2"/>
  <c r="ON297" i="2"/>
  <c r="ON298" i="2"/>
  <c r="DL299" i="2"/>
  <c r="DN299" i="2" s="1"/>
  <c r="ON302" i="2"/>
  <c r="LI304" i="2"/>
  <c r="DL318" i="2"/>
  <c r="DN318" i="2" s="1"/>
  <c r="EB318" i="2"/>
  <c r="EH318" i="2" s="1"/>
  <c r="LU320" i="2"/>
  <c r="NT320" i="2"/>
  <c r="ON323" i="2"/>
  <c r="JK329" i="2"/>
  <c r="JI329" i="2"/>
  <c r="KV277" i="2"/>
  <c r="MR277" i="2"/>
  <c r="LH278" i="2"/>
  <c r="NQ278" i="2"/>
  <c r="KP281" i="2"/>
  <c r="LN281" i="2"/>
  <c r="EB283" i="2"/>
  <c r="EH283" i="2" s="1"/>
  <c r="MF283" i="2"/>
  <c r="ML285" i="2"/>
  <c r="LZ287" i="2"/>
  <c r="LZ288" i="2"/>
  <c r="MR289" i="2"/>
  <c r="NV289" i="2" s="1"/>
  <c r="OM289" i="2"/>
  <c r="LB290" i="2"/>
  <c r="MR293" i="2"/>
  <c r="KP295" i="2"/>
  <c r="NT295" i="2"/>
  <c r="DL296" i="2"/>
  <c r="DN296" i="2" s="1"/>
  <c r="NG296" i="2"/>
  <c r="DL297" i="2"/>
  <c r="DN297" i="2" s="1"/>
  <c r="FT297" i="2"/>
  <c r="FU297" i="2" s="1"/>
  <c r="FV297" i="2" s="1"/>
  <c r="ES297" i="2" s="1"/>
  <c r="FW297" i="2" s="1"/>
  <c r="JI297" i="2"/>
  <c r="OP297" i="2"/>
  <c r="OR297" i="2" s="1"/>
  <c r="DD299" i="2"/>
  <c r="KV299" i="2"/>
  <c r="LT299" i="2"/>
  <c r="OM299" i="2"/>
  <c r="MR300" i="2"/>
  <c r="ML301" i="2"/>
  <c r="NG302" i="2"/>
  <c r="EB303" i="2"/>
  <c r="EH303" i="2" s="1"/>
  <c r="IG304" i="2"/>
  <c r="KV304" i="2"/>
  <c r="MR306" i="2"/>
  <c r="LH309" i="2"/>
  <c r="NQ309" i="2"/>
  <c r="KV310" i="2"/>
  <c r="LH311" i="2"/>
  <c r="EB315" i="2"/>
  <c r="EH315" i="2" s="1"/>
  <c r="JI317" i="2"/>
  <c r="JK317" i="2"/>
  <c r="OO324" i="2"/>
  <c r="OM328" i="2"/>
  <c r="ON329" i="2"/>
  <c r="LZ292" i="2"/>
  <c r="LZ293" i="2"/>
  <c r="LH296" i="2"/>
  <c r="LB299" i="2"/>
  <c r="LZ300" i="2"/>
  <c r="JK302" i="2"/>
  <c r="MF302" i="2"/>
  <c r="MR303" i="2"/>
  <c r="MF305" i="2"/>
  <c r="EB309" i="2"/>
  <c r="EH309" i="2" s="1"/>
  <c r="KP309" i="2"/>
  <c r="ML309" i="2"/>
  <c r="NT309" i="2"/>
  <c r="MR310" i="2"/>
  <c r="FT311" i="2"/>
  <c r="FU311" i="2" s="1"/>
  <c r="FV311" i="2" s="1"/>
  <c r="ES311" i="2" s="1"/>
  <c r="FW311" i="2" s="1"/>
  <c r="KP311" i="2"/>
  <c r="OP311" i="2"/>
  <c r="OR311" i="2" s="1"/>
  <c r="II313" i="2"/>
  <c r="LH314" i="2"/>
  <c r="KP316" i="2"/>
  <c r="LN316" i="2"/>
  <c r="LB317" i="2"/>
  <c r="II319" i="2"/>
  <c r="IG319" i="2"/>
  <c r="MF319" i="2"/>
  <c r="NQ319" i="2"/>
  <c r="LN323" i="2"/>
  <c r="LH327" i="2"/>
  <c r="MF316" i="2"/>
  <c r="OM316" i="2"/>
  <c r="LB319" i="2"/>
  <c r="OM319" i="2"/>
  <c r="LN322" i="2"/>
  <c r="OP322" i="2"/>
  <c r="OR322" i="2" s="1"/>
  <c r="LB325" i="2"/>
  <c r="ON325" i="2"/>
  <c r="CR327" i="2"/>
  <c r="CK327" i="2" s="1"/>
  <c r="LT328" i="2"/>
  <c r="MR328" i="2"/>
  <c r="OM332" i="2"/>
  <c r="OP333" i="2"/>
  <c r="OR333" i="2" s="1"/>
  <c r="OM334" i="2"/>
  <c r="EB335" i="2"/>
  <c r="EH335" i="2" s="1"/>
  <c r="NG335" i="2"/>
  <c r="KV336" i="2"/>
  <c r="KP337" i="2"/>
  <c r="LN337" i="2"/>
  <c r="LB338" i="2"/>
  <c r="LZ338" i="2"/>
  <c r="NG338" i="2"/>
  <c r="LT342" i="2"/>
  <c r="ON343" i="2"/>
  <c r="NV330" i="2"/>
  <c r="ON332" i="2"/>
  <c r="DB336" i="2"/>
  <c r="MR336" i="2"/>
  <c r="NT337" i="2"/>
  <c r="OR337" i="2"/>
  <c r="CR339" i="2"/>
  <c r="CK339" i="2" s="1"/>
  <c r="MR339" i="2"/>
  <c r="OM339" i="2"/>
  <c r="IC340" i="2"/>
  <c r="LH340" i="2"/>
  <c r="NQ340" i="2"/>
  <c r="KV341" i="2"/>
  <c r="LB347" i="2"/>
  <c r="NT348" i="2"/>
  <c r="LN349" i="2"/>
  <c r="KV351" i="2"/>
  <c r="KP326" i="2"/>
  <c r="LZ328" i="2"/>
  <c r="LN329" i="2"/>
  <c r="KV331" i="2"/>
  <c r="DL332" i="2"/>
  <c r="DN332" i="2" s="1"/>
  <c r="LB332" i="2"/>
  <c r="LZ332" i="2"/>
  <c r="NG332" i="2"/>
  <c r="DL333" i="2"/>
  <c r="DN333" i="2" s="1"/>
  <c r="NQ335" i="2"/>
  <c r="LB336" i="2"/>
  <c r="KV337" i="2"/>
  <c r="LT337" i="2"/>
  <c r="LH338" i="2"/>
  <c r="MF338" i="2"/>
  <c r="NQ338" i="2"/>
  <c r="MR351" i="2"/>
  <c r="OO351" i="2"/>
  <c r="LT352" i="2"/>
  <c r="KY353" i="2"/>
  <c r="MR353" i="2"/>
  <c r="ON353" i="2"/>
  <c r="LK354" i="2"/>
  <c r="NQ325" i="2"/>
  <c r="LB327" i="2"/>
  <c r="OM327" i="2"/>
  <c r="OO328" i="2"/>
  <c r="KV329" i="2"/>
  <c r="LT329" i="2"/>
  <c r="IA331" i="2"/>
  <c r="IB331" i="2" s="1"/>
  <c r="KF331" i="2" s="1"/>
  <c r="MG331" i="2" s="1"/>
  <c r="LT331" i="2"/>
  <c r="OM331" i="2"/>
  <c r="DD335" i="2"/>
  <c r="LN335" i="2"/>
  <c r="LZ336" i="2"/>
  <c r="EB338" i="2"/>
  <c r="EH338" i="2" s="1"/>
  <c r="LB339" i="2"/>
  <c r="NG339" i="2"/>
  <c r="ON350" i="2"/>
  <c r="OP353" i="2"/>
  <c r="OR353" i="2" s="1"/>
  <c r="KS354" i="2"/>
  <c r="LN354" i="2"/>
  <c r="NT340" i="2"/>
  <c r="LZ341" i="2"/>
  <c r="OO342" i="2"/>
  <c r="ON344" i="2"/>
  <c r="KP345" i="2"/>
  <c r="NG345" i="2"/>
  <c r="JC346" i="2"/>
  <c r="JD346" i="2" s="1"/>
  <c r="KI346" i="2" s="1"/>
  <c r="KJ346" i="2" s="1"/>
  <c r="JK347" i="2"/>
  <c r="JE347" i="2" s="1"/>
  <c r="NQ347" i="2"/>
  <c r="OP347" i="2"/>
  <c r="LB348" i="2"/>
  <c r="LZ348" i="2"/>
  <c r="MR350" i="2"/>
  <c r="NG351" i="2"/>
  <c r="NG353" i="2"/>
  <c r="LH321" i="2"/>
  <c r="NQ321" i="2"/>
  <c r="LB324" i="2"/>
  <c r="LB326" i="2"/>
  <c r="NG327" i="2"/>
  <c r="IG328" i="2"/>
  <c r="KP328" i="2"/>
  <c r="LT330" i="2"/>
  <c r="NG331" i="2"/>
  <c r="MF332" i="2"/>
  <c r="NQ332" i="2"/>
  <c r="NT335" i="2"/>
  <c r="ON339" i="2"/>
  <c r="IG340" i="2"/>
  <c r="OM345" i="2"/>
  <c r="NG348" i="2"/>
  <c r="LH350" i="2"/>
  <c r="LZ353" i="2"/>
  <c r="ML353" i="2"/>
  <c r="CR354" i="2"/>
  <c r="NQ354" i="2"/>
  <c r="OM333" i="2"/>
  <c r="ML334" i="2"/>
  <c r="KP336" i="2"/>
  <c r="LN336" i="2"/>
  <c r="OM337" i="2"/>
  <c r="DL338" i="2"/>
  <c r="DN338" i="2" s="1"/>
  <c r="LT338" i="2"/>
  <c r="LT340" i="2"/>
  <c r="MF341" i="2"/>
  <c r="MF342" i="2"/>
  <c r="LH344" i="2"/>
  <c r="IG345" i="2"/>
  <c r="MF345" i="2"/>
  <c r="MR346" i="2"/>
  <c r="JI348" i="2"/>
  <c r="MM310" i="2"/>
  <c r="KK310" i="2"/>
  <c r="LZ310" i="2"/>
  <c r="NG314" i="2"/>
  <c r="OP314" i="2"/>
  <c r="OR314" i="2" s="1"/>
  <c r="OP315" i="2"/>
  <c r="OR315" i="2" s="1"/>
  <c r="LZ316" i="2"/>
  <c r="LH317" i="2"/>
  <c r="KP318" i="2"/>
  <c r="LT319" i="2"/>
  <c r="NT319" i="2"/>
  <c r="EC320" i="2"/>
  <c r="OP320" i="2"/>
  <c r="OR320" i="2" s="1"/>
  <c r="NT323" i="2"/>
  <c r="MF324" i="2"/>
  <c r="LT325" i="2"/>
  <c r="OM325" i="2"/>
  <c r="LZ326" i="2"/>
  <c r="OP326" i="2"/>
  <c r="OR326" i="2" s="1"/>
  <c r="OO329" i="2"/>
  <c r="NG330" i="2"/>
  <c r="OO330" i="2"/>
  <c r="JK331" i="2"/>
  <c r="EE332" i="2"/>
  <c r="KV332" i="2"/>
  <c r="ML336" i="2"/>
  <c r="ON337" i="2"/>
  <c r="ON338" i="2"/>
  <c r="EB339" i="2"/>
  <c r="EH339" i="2" s="1"/>
  <c r="KP339" i="2"/>
  <c r="LN339" i="2"/>
  <c r="EB342" i="2"/>
  <c r="EH342" i="2" s="1"/>
  <c r="KP344" i="2"/>
  <c r="LZ346" i="2"/>
  <c r="NG346" i="2"/>
  <c r="MR347" i="2"/>
  <c r="OM347" i="2"/>
  <c r="KP349" i="2"/>
  <c r="DV353" i="2"/>
  <c r="DY353" i="2" s="1"/>
  <c r="MC353" i="2"/>
  <c r="LT354" i="2"/>
  <c r="NT354" i="2"/>
  <c r="FD24" i="2"/>
  <c r="FE24" i="2" s="1"/>
  <c r="FW24" i="2"/>
  <c r="LI11" i="2"/>
  <c r="KK11" i="2"/>
  <c r="MW11" i="2"/>
  <c r="MA11" i="2"/>
  <c r="DD21" i="2"/>
  <c r="CR28" i="2"/>
  <c r="CK28" i="2" s="1"/>
  <c r="DB28" i="2"/>
  <c r="DD28" i="2" s="1"/>
  <c r="DS74" i="2"/>
  <c r="DG74" i="2"/>
  <c r="JC14" i="2"/>
  <c r="JD14" i="2" s="1"/>
  <c r="KI14" i="2" s="1"/>
  <c r="JE14" i="2"/>
  <c r="FW23" i="2"/>
  <c r="FD23" i="2"/>
  <c r="FE23" i="2" s="1"/>
  <c r="KJ8" i="2"/>
  <c r="LD8" i="2"/>
  <c r="DD14" i="2"/>
  <c r="NV34" i="2"/>
  <c r="JE37" i="2"/>
  <c r="JC37" i="2"/>
  <c r="JD37" i="2" s="1"/>
  <c r="KI37" i="2" s="1"/>
  <c r="OP60" i="2"/>
  <c r="OR60" i="2" s="1"/>
  <c r="OO60" i="2"/>
  <c r="IC63" i="2"/>
  <c r="IA63" i="2"/>
  <c r="IB63" i="2" s="1"/>
  <c r="KF63" i="2" s="1"/>
  <c r="IC92" i="2"/>
  <c r="IA92" i="2"/>
  <c r="IB92" i="2" s="1"/>
  <c r="KF92" i="2" s="1"/>
  <c r="DB94" i="2"/>
  <c r="DD94" i="2" s="1"/>
  <c r="CR94" i="2"/>
  <c r="CK94" i="2" s="1"/>
  <c r="KR187" i="2"/>
  <c r="KL187" i="2"/>
  <c r="KX187" i="2"/>
  <c r="KJ231" i="2"/>
  <c r="LP231" i="2"/>
  <c r="KX231" i="2"/>
  <c r="KR231" i="2"/>
  <c r="MN231" i="2"/>
  <c r="OP235" i="2"/>
  <c r="OR235" i="2" s="1"/>
  <c r="OO235" i="2"/>
  <c r="EE6" i="2"/>
  <c r="LB6" i="2"/>
  <c r="II7" i="2"/>
  <c r="LN7" i="2"/>
  <c r="NQ7" i="2"/>
  <c r="MF8" i="2"/>
  <c r="NV8" i="2" s="1"/>
  <c r="JE9" i="2"/>
  <c r="LH9" i="2"/>
  <c r="MF9" i="2"/>
  <c r="NQ10" i="2"/>
  <c r="KV12" i="2"/>
  <c r="OP12" i="2"/>
  <c r="OR12" i="2" s="1"/>
  <c r="MM13" i="2"/>
  <c r="LT13" i="2"/>
  <c r="OR13" i="2"/>
  <c r="ML14" i="2"/>
  <c r="NT14" i="2"/>
  <c r="LH15" i="2"/>
  <c r="NG15" i="2"/>
  <c r="JC16" i="2"/>
  <c r="JD16" i="2" s="1"/>
  <c r="KI16" i="2" s="1"/>
  <c r="MH16" i="2" s="1"/>
  <c r="LH16" i="2"/>
  <c r="LZ16" i="2"/>
  <c r="ON16" i="2"/>
  <c r="NT18" i="2"/>
  <c r="OP18" i="2"/>
  <c r="OR18" i="2" s="1"/>
  <c r="JK19" i="2"/>
  <c r="II20" i="2"/>
  <c r="JI21" i="2"/>
  <c r="EB22" i="2"/>
  <c r="EH22" i="2" s="1"/>
  <c r="NG22" i="2"/>
  <c r="OO22" i="2"/>
  <c r="KP23" i="2"/>
  <c r="LH24" i="2"/>
  <c r="MR26" i="2"/>
  <c r="II27" i="2"/>
  <c r="IC27" i="2" s="1"/>
  <c r="NG27" i="2"/>
  <c r="EB28" i="2"/>
  <c r="EH28" i="2" s="1"/>
  <c r="LZ28" i="2"/>
  <c r="KP29" i="2"/>
  <c r="LH30" i="2"/>
  <c r="LZ30" i="2"/>
  <c r="ON30" i="2"/>
  <c r="JK31" i="2"/>
  <c r="JE31" i="2" s="1"/>
  <c r="LZ31" i="2"/>
  <c r="KV32" i="2"/>
  <c r="ML32" i="2"/>
  <c r="NV32" i="2" s="1"/>
  <c r="DD33" i="2"/>
  <c r="II34" i="2"/>
  <c r="NQ34" i="2"/>
  <c r="NT35" i="2"/>
  <c r="LH36" i="2"/>
  <c r="JE39" i="2"/>
  <c r="JC39" i="2"/>
  <c r="JD39" i="2" s="1"/>
  <c r="KI39" i="2" s="1"/>
  <c r="CL41" i="2"/>
  <c r="DL43" i="2"/>
  <c r="DN43" i="2" s="1"/>
  <c r="EB43" i="2"/>
  <c r="EH43" i="2" s="1"/>
  <c r="DL49" i="2"/>
  <c r="DN49" i="2" s="1"/>
  <c r="EB49" i="2"/>
  <c r="EH49" i="2" s="1"/>
  <c r="IC51" i="2"/>
  <c r="IA51" i="2"/>
  <c r="IB51" i="2" s="1"/>
  <c r="KF51" i="2" s="1"/>
  <c r="LI52" i="2"/>
  <c r="KQ52" i="2"/>
  <c r="KK52" i="2"/>
  <c r="KJ52" i="2"/>
  <c r="MA52" i="2"/>
  <c r="OP56" i="2"/>
  <c r="OR56" i="2" s="1"/>
  <c r="MR65" i="2"/>
  <c r="OP43" i="2"/>
  <c r="OR43" i="2" s="1"/>
  <c r="IA55" i="2"/>
  <c r="IB55" i="2" s="1"/>
  <c r="KF55" i="2" s="1"/>
  <c r="IC55" i="2"/>
  <c r="FS57" i="2"/>
  <c r="FT57" i="2" s="1"/>
  <c r="FU57" i="2" s="1"/>
  <c r="FV57" i="2" s="1"/>
  <c r="ES57" i="2" s="1"/>
  <c r="FD57" i="2" s="1"/>
  <c r="EB62" i="2"/>
  <c r="EH62" i="2" s="1"/>
  <c r="DL62" i="2"/>
  <c r="DN62" i="2" s="1"/>
  <c r="JK78" i="2"/>
  <c r="JE78" i="2" s="1"/>
  <c r="JI78" i="2"/>
  <c r="IK90" i="2"/>
  <c r="IG90" i="2"/>
  <c r="NV11" i="2"/>
  <c r="DL14" i="2"/>
  <c r="DN14" i="2" s="1"/>
  <c r="EB7" i="2"/>
  <c r="EH7" i="2" s="1"/>
  <c r="LT7" i="2"/>
  <c r="ML7" i="2"/>
  <c r="OO7" i="2"/>
  <c r="KV8" i="2"/>
  <c r="NM8" i="2" s="1"/>
  <c r="ML8" i="2"/>
  <c r="NQ8" i="2"/>
  <c r="KV9" i="2"/>
  <c r="ML9" i="2"/>
  <c r="LT10" i="2"/>
  <c r="ML10" i="2"/>
  <c r="NV10" i="2" s="1"/>
  <c r="OP10" i="2"/>
  <c r="OR10" i="2" s="1"/>
  <c r="JI11" i="2"/>
  <c r="ML12" i="2"/>
  <c r="NV12" i="2" s="1"/>
  <c r="NQ12" i="2"/>
  <c r="KG13" i="2"/>
  <c r="KV14" i="2"/>
  <c r="MR14" i="2"/>
  <c r="KP15" i="2"/>
  <c r="LN15" i="2"/>
  <c r="LH17" i="2"/>
  <c r="EB19" i="2"/>
  <c r="EH19" i="2" s="1"/>
  <c r="KP19" i="2"/>
  <c r="MR19" i="2"/>
  <c r="NV19" i="2" s="1"/>
  <c r="NT19" i="2"/>
  <c r="LZ21" i="2"/>
  <c r="LN22" i="2"/>
  <c r="MF22" i="2"/>
  <c r="NQ22" i="2"/>
  <c r="NQ23" i="2"/>
  <c r="OP23" i="2"/>
  <c r="OR23" i="2" s="1"/>
  <c r="NQ24" i="2"/>
  <c r="FW25" i="2"/>
  <c r="JC25" i="2"/>
  <c r="JD25" i="2" s="1"/>
  <c r="KI25" i="2" s="1"/>
  <c r="KP25" i="2"/>
  <c r="LH25" i="2"/>
  <c r="LZ25" i="2"/>
  <c r="DL26" i="2"/>
  <c r="DN26" i="2" s="1"/>
  <c r="LZ26" i="2"/>
  <c r="FT28" i="2"/>
  <c r="FU28" i="2" s="1"/>
  <c r="FV28" i="2" s="1"/>
  <c r="ES28" i="2" s="1"/>
  <c r="KP28" i="2"/>
  <c r="NG28" i="2"/>
  <c r="LN29" i="2"/>
  <c r="ML29" i="2"/>
  <c r="NV29" i="2" s="1"/>
  <c r="NQ29" i="2"/>
  <c r="MF30" i="2"/>
  <c r="OM30" i="2"/>
  <c r="EB31" i="2"/>
  <c r="EH31" i="2" s="1"/>
  <c r="MR32" i="2"/>
  <c r="DL33" i="2"/>
  <c r="DN33" i="2" s="1"/>
  <c r="EB34" i="2"/>
  <c r="EH34" i="2" s="1"/>
  <c r="DL35" i="2"/>
  <c r="DN35" i="2" s="1"/>
  <c r="LZ35" i="2"/>
  <c r="LN36" i="2"/>
  <c r="JI37" i="2"/>
  <c r="JI42" i="2"/>
  <c r="JK42" i="2"/>
  <c r="EB50" i="2"/>
  <c r="EH50" i="2" s="1"/>
  <c r="NV52" i="2"/>
  <c r="JE53" i="2"/>
  <c r="JC53" i="2"/>
  <c r="JD53" i="2" s="1"/>
  <c r="KI53" i="2" s="1"/>
  <c r="IC59" i="2"/>
  <c r="IA59" i="2"/>
  <c r="IB59" i="2" s="1"/>
  <c r="KF59" i="2" s="1"/>
  <c r="DL60" i="2"/>
  <c r="DN60" i="2" s="1"/>
  <c r="EB60" i="2"/>
  <c r="EH60" i="2" s="1"/>
  <c r="MF62" i="2"/>
  <c r="IG63" i="2"/>
  <c r="LN68" i="2"/>
  <c r="II69" i="2"/>
  <c r="IG69" i="2"/>
  <c r="KP6" i="2"/>
  <c r="MF6" i="2"/>
  <c r="LB7" i="2"/>
  <c r="LB8" i="2"/>
  <c r="LT8" i="2"/>
  <c r="EB10" i="2"/>
  <c r="EH10" i="2" s="1"/>
  <c r="LT11" i="2"/>
  <c r="DL12" i="2"/>
  <c r="DN12" i="2" s="1"/>
  <c r="KP13" i="2"/>
  <c r="NG13" i="2"/>
  <c r="JI14" i="2"/>
  <c r="LB14" i="2"/>
  <c r="LZ14" i="2"/>
  <c r="ML15" i="2"/>
  <c r="NV15" i="2" s="1"/>
  <c r="CR17" i="2"/>
  <c r="CK17" i="2" s="1"/>
  <c r="DL17" i="2"/>
  <c r="DN17" i="2" s="1"/>
  <c r="JK17" i="2"/>
  <c r="JE17" i="2" s="1"/>
  <c r="NV18" i="2"/>
  <c r="OO21" i="2"/>
  <c r="IA24" i="2"/>
  <c r="IB24" i="2" s="1"/>
  <c r="KF24" i="2" s="1"/>
  <c r="MM24" i="2" s="1"/>
  <c r="DD27" i="2"/>
  <c r="OO29" i="2"/>
  <c r="II30" i="2"/>
  <c r="CR34" i="2"/>
  <c r="CK34" i="2" s="1"/>
  <c r="OO36" i="2"/>
  <c r="FS37" i="2"/>
  <c r="FT37" i="2"/>
  <c r="FU37" i="2" s="1"/>
  <c r="FV37" i="2" s="1"/>
  <c r="ES37" i="2" s="1"/>
  <c r="DL45" i="2"/>
  <c r="DN45" i="2" s="1"/>
  <c r="EB45" i="2"/>
  <c r="EH45" i="2" s="1"/>
  <c r="DB74" i="2"/>
  <c r="DD74" i="2" s="1"/>
  <c r="JK88" i="2"/>
  <c r="JI88" i="2"/>
  <c r="DZ6" i="2"/>
  <c r="FT10" i="2"/>
  <c r="FU10" i="2" s="1"/>
  <c r="FV10" i="2" s="1"/>
  <c r="ES10" i="2" s="1"/>
  <c r="JC29" i="2"/>
  <c r="JD29" i="2" s="1"/>
  <c r="KI29" i="2" s="1"/>
  <c r="ON6" i="2"/>
  <c r="OM7" i="2"/>
  <c r="JI9" i="2"/>
  <c r="JI16" i="2"/>
  <c r="IG17" i="2"/>
  <c r="LN18" i="2"/>
  <c r="OM18" i="2"/>
  <c r="LU19" i="2"/>
  <c r="OM19" i="2"/>
  <c r="OM21" i="2"/>
  <c r="ML23" i="2"/>
  <c r="NV23" i="2" s="1"/>
  <c r="OP24" i="2"/>
  <c r="OR24" i="2" s="1"/>
  <c r="NV25" i="2"/>
  <c r="OO25" i="2"/>
  <c r="OM26" i="2"/>
  <c r="CR27" i="2"/>
  <c r="CK27" i="2" s="1"/>
  <c r="KV30" i="2"/>
  <c r="ON31" i="2"/>
  <c r="OP33" i="2"/>
  <c r="OR33" i="2" s="1"/>
  <c r="LH46" i="2"/>
  <c r="OR46" i="2"/>
  <c r="ML48" i="2"/>
  <c r="DL58" i="2"/>
  <c r="DN58" i="2" s="1"/>
  <c r="DL61" i="2"/>
  <c r="DN61" i="2" s="1"/>
  <c r="EB61" i="2"/>
  <c r="EH61" i="2" s="1"/>
  <c r="IA67" i="2"/>
  <c r="IB67" i="2" s="1"/>
  <c r="KF67" i="2" s="1"/>
  <c r="FS82" i="2"/>
  <c r="FT82" i="2" s="1"/>
  <c r="FU82" i="2" s="1"/>
  <c r="FV82" i="2" s="1"/>
  <c r="ES82" i="2" s="1"/>
  <c r="OP109" i="2"/>
  <c r="OR109" i="2" s="1"/>
  <c r="OO109" i="2"/>
  <c r="II122" i="2"/>
  <c r="IG122" i="2"/>
  <c r="IG38" i="2"/>
  <c r="II38" i="2"/>
  <c r="IC38" i="2" s="1"/>
  <c r="DL6" i="2"/>
  <c r="DN6" i="2" s="1"/>
  <c r="ML6" i="2"/>
  <c r="OP6" i="2"/>
  <c r="OR6" i="2" s="1"/>
  <c r="JK7" i="2"/>
  <c r="JE7" i="2" s="1"/>
  <c r="ON7" i="2"/>
  <c r="DL8" i="2"/>
  <c r="DN8" i="2" s="1"/>
  <c r="KP10" i="2"/>
  <c r="DL11" i="2"/>
  <c r="DN11" i="2" s="1"/>
  <c r="NQ11" i="2"/>
  <c r="EB12" i="2"/>
  <c r="EH12" i="2" s="1"/>
  <c r="LH12" i="2"/>
  <c r="LZ12" i="2"/>
  <c r="KQ13" i="2"/>
  <c r="LH14" i="2"/>
  <c r="DL15" i="2"/>
  <c r="DN15" i="2" s="1"/>
  <c r="CR16" i="2"/>
  <c r="CK16" i="2" s="1"/>
  <c r="CL16" i="2" s="1"/>
  <c r="FT16" i="2"/>
  <c r="FU16" i="2" s="1"/>
  <c r="FV16" i="2" s="1"/>
  <c r="ES16" i="2" s="1"/>
  <c r="KP17" i="2"/>
  <c r="EB18" i="2"/>
  <c r="EH18" i="2" s="1"/>
  <c r="JI18" i="2"/>
  <c r="DL19" i="2"/>
  <c r="DN19" i="2" s="1"/>
  <c r="MR20" i="2"/>
  <c r="NV20" i="2" s="1"/>
  <c r="EB25" i="2"/>
  <c r="EH25" i="2" s="1"/>
  <c r="NG25" i="2"/>
  <c r="II28" i="2"/>
  <c r="IC28" i="2" s="1"/>
  <c r="ML28" i="2"/>
  <c r="OO28" i="2"/>
  <c r="LB29" i="2"/>
  <c r="LZ29" i="2"/>
  <c r="OM29" i="2"/>
  <c r="NT30" i="2"/>
  <c r="ML31" i="2"/>
  <c r="II32" i="2"/>
  <c r="OP32" i="2"/>
  <c r="OR32" i="2" s="1"/>
  <c r="LB33" i="2"/>
  <c r="MR33" i="2"/>
  <c r="NV33" i="2" s="1"/>
  <c r="LZ34" i="2"/>
  <c r="KV35" i="2"/>
  <c r="EB36" i="2"/>
  <c r="EH36" i="2" s="1"/>
  <c r="OP38" i="2"/>
  <c r="OR38" i="2" s="1"/>
  <c r="MH41" i="2"/>
  <c r="IC42" i="2"/>
  <c r="OO43" i="2"/>
  <c r="NT45" i="2"/>
  <c r="EH52" i="2"/>
  <c r="EI52" i="2" s="1"/>
  <c r="EC52" i="2"/>
  <c r="IC54" i="2"/>
  <c r="IA54" i="2"/>
  <c r="IB54" i="2" s="1"/>
  <c r="KF54" i="2" s="1"/>
  <c r="FS86" i="2"/>
  <c r="FT86" i="2" s="1"/>
  <c r="FU86" i="2" s="1"/>
  <c r="FV86" i="2" s="1"/>
  <c r="ES86" i="2" s="1"/>
  <c r="NV16" i="2"/>
  <c r="JE27" i="2"/>
  <c r="DL40" i="2"/>
  <c r="DN40" i="2" s="1"/>
  <c r="EB40" i="2"/>
  <c r="EH40" i="2" s="1"/>
  <c r="LH8" i="2"/>
  <c r="OM8" i="2"/>
  <c r="LZ9" i="2"/>
  <c r="ON10" i="2"/>
  <c r="KP12" i="2"/>
  <c r="OM12" i="2"/>
  <c r="DL13" i="2"/>
  <c r="DN13" i="2" s="1"/>
  <c r="KV13" i="2"/>
  <c r="LN13" i="2"/>
  <c r="NQ14" i="2"/>
  <c r="IA15" i="2"/>
  <c r="IB15" i="2" s="1"/>
  <c r="KF15" i="2" s="1"/>
  <c r="LC15" i="2" s="1"/>
  <c r="LZ15" i="2"/>
  <c r="MR16" i="2"/>
  <c r="KV17" i="2"/>
  <c r="LT17" i="2"/>
  <c r="OP17" i="2"/>
  <c r="OR17" i="2" s="1"/>
  <c r="LB18" i="2"/>
  <c r="MG19" i="2"/>
  <c r="OP19" i="2"/>
  <c r="OR19" i="2" s="1"/>
  <c r="NG20" i="2"/>
  <c r="JI23" i="2"/>
  <c r="MR23" i="2"/>
  <c r="ON23" i="2"/>
  <c r="LB24" i="2"/>
  <c r="MR24" i="2"/>
  <c r="ML26" i="2"/>
  <c r="LH27" i="2"/>
  <c r="LT28" i="2"/>
  <c r="ON29" i="2"/>
  <c r="LB31" i="2"/>
  <c r="LT31" i="2"/>
  <c r="NT31" i="2"/>
  <c r="MF32" i="2"/>
  <c r="NQ32" i="2"/>
  <c r="JK33" i="2"/>
  <c r="LH34" i="2"/>
  <c r="ML35" i="2"/>
  <c r="NV35" i="2" s="1"/>
  <c r="ON36" i="2"/>
  <c r="LN37" i="2"/>
  <c r="NQ37" i="2"/>
  <c r="DD38" i="2"/>
  <c r="JC38" i="2"/>
  <c r="JD38" i="2" s="1"/>
  <c r="KI38" i="2" s="1"/>
  <c r="EB39" i="2"/>
  <c r="EH39" i="2" s="1"/>
  <c r="MR43" i="2"/>
  <c r="NV43" i="2" s="1"/>
  <c r="IC47" i="2"/>
  <c r="IA47" i="2"/>
  <c r="IB47" i="2" s="1"/>
  <c r="KF47" i="2" s="1"/>
  <c r="LH50" i="2"/>
  <c r="LB54" i="2"/>
  <c r="KR55" i="2"/>
  <c r="MH55" i="2"/>
  <c r="DG57" i="2"/>
  <c r="CR60" i="2"/>
  <c r="CK60" i="2" s="1"/>
  <c r="CL60" i="2" s="1"/>
  <c r="LB60" i="2"/>
  <c r="IC80" i="2"/>
  <c r="IA80" i="2"/>
  <c r="IB80" i="2" s="1"/>
  <c r="KF80" i="2" s="1"/>
  <c r="KV37" i="2"/>
  <c r="LT37" i="2"/>
  <c r="ML37" i="2"/>
  <c r="LH38" i="2"/>
  <c r="LB39" i="2"/>
  <c r="ML39" i="2"/>
  <c r="KV40" i="2"/>
  <c r="ML40" i="2"/>
  <c r="MF41" i="2"/>
  <c r="NG41" i="2"/>
  <c r="NG42" i="2"/>
  <c r="IG43" i="2"/>
  <c r="KP44" i="2"/>
  <c r="KP47" i="2"/>
  <c r="LH47" i="2"/>
  <c r="MF47" i="2"/>
  <c r="NG47" i="2"/>
  <c r="KP51" i="2"/>
  <c r="LH51" i="2"/>
  <c r="MF51" i="2"/>
  <c r="NV51" i="2" s="1"/>
  <c r="NG51" i="2"/>
  <c r="KV52" i="2"/>
  <c r="EB53" i="2"/>
  <c r="EH53" i="2" s="1"/>
  <c r="KV53" i="2"/>
  <c r="ML53" i="2"/>
  <c r="OP53" i="2"/>
  <c r="OR53" i="2" s="1"/>
  <c r="JK54" i="2"/>
  <c r="LZ54" i="2"/>
  <c r="EB55" i="2"/>
  <c r="EH55" i="2" s="1"/>
  <c r="OO55" i="2"/>
  <c r="EB56" i="2"/>
  <c r="EH56" i="2" s="1"/>
  <c r="KV56" i="2"/>
  <c r="ML56" i="2"/>
  <c r="LB57" i="2"/>
  <c r="JK58" i="2"/>
  <c r="NG58" i="2"/>
  <c r="OP58" i="2"/>
  <c r="OR58" i="2" s="1"/>
  <c r="ON60" i="2"/>
  <c r="LT61" i="2"/>
  <c r="LN62" i="2"/>
  <c r="OP62" i="2"/>
  <c r="OR62" i="2" s="1"/>
  <c r="KP63" i="2"/>
  <c r="LN63" i="2"/>
  <c r="ML63" i="2"/>
  <c r="NQ63" i="2"/>
  <c r="MF66" i="2"/>
  <c r="NV66" i="2" s="1"/>
  <c r="ML67" i="2"/>
  <c r="NT67" i="2"/>
  <c r="NG69" i="2"/>
  <c r="DL70" i="2"/>
  <c r="DN70" i="2" s="1"/>
  <c r="LT70" i="2"/>
  <c r="KP72" i="2"/>
  <c r="EB73" i="2"/>
  <c r="EH73" i="2" s="1"/>
  <c r="KP73" i="2"/>
  <c r="LH73" i="2"/>
  <c r="LO74" i="2"/>
  <c r="OP74" i="2"/>
  <c r="OR74" i="2" s="1"/>
  <c r="LZ75" i="2"/>
  <c r="II76" i="2"/>
  <c r="JK76" i="2"/>
  <c r="LH76" i="2"/>
  <c r="DL80" i="2"/>
  <c r="DN80" i="2" s="1"/>
  <c r="MR80" i="2"/>
  <c r="OO81" i="2"/>
  <c r="ML84" i="2"/>
  <c r="NT85" i="2"/>
  <c r="JC89" i="2"/>
  <c r="JD89" i="2" s="1"/>
  <c r="KI89" i="2" s="1"/>
  <c r="JG89" i="2"/>
  <c r="ON90" i="2"/>
  <c r="DL91" i="2"/>
  <c r="DN91" i="2" s="1"/>
  <c r="LZ92" i="2"/>
  <c r="DD93" i="2"/>
  <c r="LH96" i="2"/>
  <c r="MF101" i="2"/>
  <c r="NQ102" i="2"/>
  <c r="EB104" i="2"/>
  <c r="EH104" i="2" s="1"/>
  <c r="FT104" i="2"/>
  <c r="FU104" i="2" s="1"/>
  <c r="FV104" i="2" s="1"/>
  <c r="ES104" i="2" s="1"/>
  <c r="IA104" i="2"/>
  <c r="IB104" i="2" s="1"/>
  <c r="KF104" i="2" s="1"/>
  <c r="MG104" i="2" s="1"/>
  <c r="NT104" i="2"/>
  <c r="OP106" i="2"/>
  <c r="OR106" i="2" s="1"/>
  <c r="OO106" i="2"/>
  <c r="II108" i="2"/>
  <c r="IG108" i="2"/>
  <c r="LH109" i="2"/>
  <c r="NQ116" i="2"/>
  <c r="OP130" i="2"/>
  <c r="OO130" i="2"/>
  <c r="FS83" i="2"/>
  <c r="FT83" i="2" s="1"/>
  <c r="FU83" i="2" s="1"/>
  <c r="FV83" i="2" s="1"/>
  <c r="ES83" i="2" s="1"/>
  <c r="IG95" i="2"/>
  <c r="II95" i="2"/>
  <c r="IA95" i="2" s="1"/>
  <c r="IB95" i="2" s="1"/>
  <c r="KF95" i="2" s="1"/>
  <c r="II96" i="2"/>
  <c r="IG96" i="2"/>
  <c r="DL97" i="2"/>
  <c r="DN97" i="2" s="1"/>
  <c r="EB97" i="2"/>
  <c r="EH97" i="2" s="1"/>
  <c r="JE99" i="2"/>
  <c r="JC99" i="2"/>
  <c r="JD99" i="2" s="1"/>
  <c r="KI99" i="2" s="1"/>
  <c r="JK112" i="2"/>
  <c r="JI112" i="2"/>
  <c r="FT116" i="2"/>
  <c r="FU116" i="2" s="1"/>
  <c r="FV116" i="2" s="1"/>
  <c r="ES116" i="2" s="1"/>
  <c r="FS116" i="2"/>
  <c r="CR124" i="2"/>
  <c r="CK124" i="2" s="1"/>
  <c r="DB124" i="2"/>
  <c r="DD124" i="2" s="1"/>
  <c r="KP42" i="2"/>
  <c r="NV47" i="2"/>
  <c r="DL52" i="2"/>
  <c r="DN52" i="2" s="1"/>
  <c r="NG54" i="2"/>
  <c r="KP58" i="2"/>
  <c r="ON58" i="2"/>
  <c r="LH60" i="2"/>
  <c r="NV65" i="2"/>
  <c r="LN66" i="2"/>
  <c r="FS70" i="2"/>
  <c r="FT70" i="2" s="1"/>
  <c r="FU70" i="2" s="1"/>
  <c r="FV70" i="2" s="1"/>
  <c r="ES70" i="2" s="1"/>
  <c r="DL71" i="2"/>
  <c r="DN71" i="2" s="1"/>
  <c r="NQ72" i="2"/>
  <c r="II73" i="2"/>
  <c r="IC73" i="2" s="1"/>
  <c r="NV75" i="2"/>
  <c r="OM75" i="2"/>
  <c r="DL79" i="2"/>
  <c r="DN79" i="2" s="1"/>
  <c r="CR80" i="2"/>
  <c r="CK80" i="2" s="1"/>
  <c r="EB80" i="2"/>
  <c r="EH80" i="2" s="1"/>
  <c r="LT85" i="2"/>
  <c r="MR85" i="2"/>
  <c r="LN86" i="2"/>
  <c r="LB91" i="2"/>
  <c r="OO97" i="2"/>
  <c r="DL102" i="2"/>
  <c r="DN102" i="2" s="1"/>
  <c r="EB102" i="2"/>
  <c r="EH102" i="2" s="1"/>
  <c r="KP109" i="2"/>
  <c r="OO113" i="2"/>
  <c r="OP113" i="2"/>
  <c r="KV118" i="2"/>
  <c r="JE156" i="2"/>
  <c r="JC156" i="2"/>
  <c r="JD156" i="2" s="1"/>
  <c r="KI156" i="2" s="1"/>
  <c r="KX156" i="2" s="1"/>
  <c r="ON35" i="2"/>
  <c r="MF36" i="2"/>
  <c r="OM37" i="2"/>
  <c r="ON38" i="2"/>
  <c r="MR39" i="2"/>
  <c r="OM39" i="2"/>
  <c r="NT40" i="2"/>
  <c r="LT41" i="2"/>
  <c r="ML41" i="2"/>
  <c r="EB42" i="2"/>
  <c r="EH42" i="2" s="1"/>
  <c r="KV42" i="2"/>
  <c r="ML42" i="2"/>
  <c r="OR42" i="2"/>
  <c r="DD43" i="2"/>
  <c r="KV43" i="2"/>
  <c r="LN43" i="2"/>
  <c r="NQ44" i="2"/>
  <c r="KP45" i="2"/>
  <c r="MF45" i="2"/>
  <c r="KV46" i="2"/>
  <c r="LT46" i="2"/>
  <c r="NQ46" i="2"/>
  <c r="NQ47" i="2"/>
  <c r="KP49" i="2"/>
  <c r="KV50" i="2"/>
  <c r="LT50" i="2"/>
  <c r="NQ50" i="2"/>
  <c r="NQ51" i="2"/>
  <c r="NQ54" i="2"/>
  <c r="OM55" i="2"/>
  <c r="NT56" i="2"/>
  <c r="NG57" i="2"/>
  <c r="ON57" i="2"/>
  <c r="KV58" i="2"/>
  <c r="LN60" i="2"/>
  <c r="ML60" i="2"/>
  <c r="NV60" i="2" s="1"/>
  <c r="NQ60" i="2"/>
  <c r="FT61" i="2"/>
  <c r="FU61" i="2" s="1"/>
  <c r="FV61" i="2" s="1"/>
  <c r="ES61" i="2" s="1"/>
  <c r="KV62" i="2"/>
  <c r="MR62" i="2"/>
  <c r="OM63" i="2"/>
  <c r="DL65" i="2"/>
  <c r="DN65" i="2" s="1"/>
  <c r="LN65" i="2"/>
  <c r="NQ65" i="2"/>
  <c r="LT66" i="2"/>
  <c r="NG67" i="2"/>
  <c r="JI68" i="2"/>
  <c r="KV69" i="2"/>
  <c r="LH70" i="2"/>
  <c r="OM70" i="2"/>
  <c r="EB71" i="2"/>
  <c r="EH71" i="2" s="1"/>
  <c r="LT71" i="2"/>
  <c r="MR71" i="2"/>
  <c r="LT72" i="2"/>
  <c r="ML73" i="2"/>
  <c r="NV73" i="2" s="1"/>
  <c r="OM74" i="2"/>
  <c r="NQ75" i="2"/>
  <c r="EB76" i="2"/>
  <c r="EH76" i="2" s="1"/>
  <c r="ML77" i="2"/>
  <c r="CR78" i="2"/>
  <c r="CK78" i="2" s="1"/>
  <c r="DL78" i="2"/>
  <c r="DN78" i="2" s="1"/>
  <c r="MF78" i="2"/>
  <c r="DD80" i="2"/>
  <c r="LH80" i="2"/>
  <c r="LH81" i="2"/>
  <c r="IA84" i="2"/>
  <c r="IB84" i="2" s="1"/>
  <c r="KF84" i="2" s="1"/>
  <c r="JE86" i="2"/>
  <c r="JE87" i="2"/>
  <c r="JC87" i="2"/>
  <c r="JD87" i="2" s="1"/>
  <c r="KI87" i="2" s="1"/>
  <c r="II88" i="2"/>
  <c r="IG88" i="2"/>
  <c r="NG90" i="2"/>
  <c r="LT94" i="2"/>
  <c r="MR94" i="2"/>
  <c r="DE97" i="2"/>
  <c r="CL97" i="2"/>
  <c r="DS97" i="2"/>
  <c r="DU97" i="2" s="1"/>
  <c r="MR98" i="2"/>
  <c r="IC100" i="2"/>
  <c r="IA100" i="2"/>
  <c r="IB100" i="2" s="1"/>
  <c r="KF100" i="2" s="1"/>
  <c r="KV101" i="2"/>
  <c r="JK102" i="2"/>
  <c r="JI102" i="2"/>
  <c r="DL111" i="2"/>
  <c r="DN111" i="2" s="1"/>
  <c r="FS111" i="2"/>
  <c r="FT111" i="2" s="1"/>
  <c r="FU111" i="2" s="1"/>
  <c r="FV111" i="2" s="1"/>
  <c r="ES111" i="2" s="1"/>
  <c r="FW111" i="2" s="1"/>
  <c r="LZ112" i="2"/>
  <c r="NQ113" i="2"/>
  <c r="DL117" i="2"/>
  <c r="DN117" i="2" s="1"/>
  <c r="FT117" i="2"/>
  <c r="FU117" i="2" s="1"/>
  <c r="FV117" i="2" s="1"/>
  <c r="ES117" i="2" s="1"/>
  <c r="KP120" i="2"/>
  <c r="JK122" i="2"/>
  <c r="JI122" i="2"/>
  <c r="IC139" i="2"/>
  <c r="IA139" i="2"/>
  <c r="IB139" i="2" s="1"/>
  <c r="KF139" i="2" s="1"/>
  <c r="IG151" i="2"/>
  <c r="II151" i="2"/>
  <c r="OM48" i="2"/>
  <c r="OM56" i="2"/>
  <c r="DC58" i="2"/>
  <c r="DD58" i="2" s="1"/>
  <c r="OM59" i="2"/>
  <c r="ON64" i="2"/>
  <c r="OP65" i="2"/>
  <c r="OR65" i="2" s="1"/>
  <c r="DD66" i="2"/>
  <c r="OM68" i="2"/>
  <c r="ON71" i="2"/>
  <c r="DL72" i="2"/>
  <c r="DN72" i="2" s="1"/>
  <c r="DG77" i="2"/>
  <c r="DL96" i="2"/>
  <c r="DN96" i="2" s="1"/>
  <c r="EB96" i="2"/>
  <c r="EH96" i="2" s="1"/>
  <c r="JE104" i="2"/>
  <c r="JC104" i="2"/>
  <c r="JD104" i="2" s="1"/>
  <c r="KI104" i="2" s="1"/>
  <c r="MN104" i="2" s="1"/>
  <c r="JK106" i="2"/>
  <c r="JI106" i="2"/>
  <c r="NV115" i="2"/>
  <c r="OM116" i="2"/>
  <c r="JK127" i="2"/>
  <c r="JI127" i="2"/>
  <c r="II142" i="2"/>
  <c r="IG142" i="2"/>
  <c r="DC144" i="2"/>
  <c r="CR144" i="2"/>
  <c r="CK144" i="2" s="1"/>
  <c r="DF144" i="2" s="1"/>
  <c r="OP145" i="2"/>
  <c r="OR145" i="2" s="1"/>
  <c r="OO145" i="2"/>
  <c r="LH37" i="2"/>
  <c r="LT38" i="2"/>
  <c r="LN39" i="2"/>
  <c r="MF39" i="2"/>
  <c r="LH40" i="2"/>
  <c r="LB42" i="2"/>
  <c r="LT43" i="2"/>
  <c r="LZ44" i="2"/>
  <c r="KV45" i="2"/>
  <c r="NT46" i="2"/>
  <c r="LT47" i="2"/>
  <c r="LN48" i="2"/>
  <c r="KV49" i="2"/>
  <c r="NT50" i="2"/>
  <c r="LT51" i="2"/>
  <c r="ML54" i="2"/>
  <c r="OP54" i="2"/>
  <c r="OR54" i="2" s="1"/>
  <c r="LH56" i="2"/>
  <c r="OM57" i="2"/>
  <c r="EB58" i="2"/>
  <c r="EH58" i="2" s="1"/>
  <c r="IA58" i="2"/>
  <c r="IB58" i="2" s="1"/>
  <c r="KF58" i="2" s="1"/>
  <c r="LB58" i="2"/>
  <c r="MR58" i="2"/>
  <c r="NV58" i="2" s="1"/>
  <c r="LN59" i="2"/>
  <c r="LT60" i="2"/>
  <c r="NT60" i="2"/>
  <c r="KP61" i="2"/>
  <c r="NG62" i="2"/>
  <c r="DL63" i="2"/>
  <c r="DN63" i="2" s="1"/>
  <c r="LB63" i="2"/>
  <c r="NG63" i="2"/>
  <c r="KP64" i="2"/>
  <c r="MF64" i="2"/>
  <c r="NV64" i="2" s="1"/>
  <c r="KV65" i="2"/>
  <c r="LT65" i="2"/>
  <c r="NT65" i="2"/>
  <c r="NT66" i="2"/>
  <c r="KP67" i="2"/>
  <c r="MF67" i="2"/>
  <c r="NG68" i="2"/>
  <c r="LN70" i="2"/>
  <c r="ML70" i="2"/>
  <c r="NV70" i="2" s="1"/>
  <c r="LZ71" i="2"/>
  <c r="JI72" i="2"/>
  <c r="LZ72" i="2"/>
  <c r="MR72" i="2"/>
  <c r="NT73" i="2"/>
  <c r="MF74" i="2"/>
  <c r="NT75" i="2"/>
  <c r="OP75" i="2"/>
  <c r="OR75" i="2" s="1"/>
  <c r="KV76" i="2"/>
  <c r="LT76" i="2"/>
  <c r="NQ76" i="2"/>
  <c r="OR77" i="2"/>
  <c r="EB78" i="2"/>
  <c r="EH78" i="2" s="1"/>
  <c r="KP78" i="2"/>
  <c r="JK79" i="2"/>
  <c r="JI79" i="2"/>
  <c r="JE81" i="2"/>
  <c r="JK83" i="2"/>
  <c r="JE83" i="2" s="1"/>
  <c r="JI83" i="2"/>
  <c r="KV83" i="2"/>
  <c r="LT83" i="2"/>
  <c r="FT85" i="2"/>
  <c r="FU85" i="2" s="1"/>
  <c r="FV85" i="2" s="1"/>
  <c r="ES85" i="2" s="1"/>
  <c r="NT88" i="2"/>
  <c r="CR111" i="2"/>
  <c r="CK111" i="2" s="1"/>
  <c r="II112" i="2"/>
  <c r="IG112" i="2"/>
  <c r="IG115" i="2"/>
  <c r="II115" i="2"/>
  <c r="ON116" i="2"/>
  <c r="JC120" i="2"/>
  <c r="JD120" i="2" s="1"/>
  <c r="KI120" i="2" s="1"/>
  <c r="LB38" i="2"/>
  <c r="MR38" i="2"/>
  <c r="KV39" i="2"/>
  <c r="KP40" i="2"/>
  <c r="MF40" i="2"/>
  <c r="ON40" i="2"/>
  <c r="LZ42" i="2"/>
  <c r="OM44" i="2"/>
  <c r="LT45" i="2"/>
  <c r="LZ47" i="2"/>
  <c r="OM47" i="2"/>
  <c r="KV48" i="2"/>
  <c r="OO48" i="2"/>
  <c r="LT49" i="2"/>
  <c r="LZ51" i="2"/>
  <c r="OM51" i="2"/>
  <c r="OM52" i="2"/>
  <c r="OR52" i="2"/>
  <c r="NQ53" i="2"/>
  <c r="EB54" i="2"/>
  <c r="EH54" i="2" s="1"/>
  <c r="LT55" i="2"/>
  <c r="KP56" i="2"/>
  <c r="MF56" i="2"/>
  <c r="DL57" i="2"/>
  <c r="DN57" i="2" s="1"/>
  <c r="ML57" i="2"/>
  <c r="LZ58" i="2"/>
  <c r="DL59" i="2"/>
  <c r="DN59" i="2" s="1"/>
  <c r="LT59" i="2"/>
  <c r="LN61" i="2"/>
  <c r="NQ61" i="2"/>
  <c r="LH62" i="2"/>
  <c r="LH63" i="2"/>
  <c r="MF63" i="2"/>
  <c r="EB64" i="2"/>
  <c r="EH64" i="2" s="1"/>
  <c r="LN64" i="2"/>
  <c r="OR66" i="2"/>
  <c r="KV67" i="2"/>
  <c r="LN67" i="2"/>
  <c r="KP68" i="2"/>
  <c r="OP68" i="2"/>
  <c r="OR68" i="2" s="1"/>
  <c r="EB69" i="2"/>
  <c r="EH69" i="2" s="1"/>
  <c r="MR69" i="2"/>
  <c r="NV69" i="2" s="1"/>
  <c r="KV70" i="2"/>
  <c r="NT70" i="2"/>
  <c r="OP70" i="2"/>
  <c r="OR70" i="2" s="1"/>
  <c r="OM72" i="2"/>
  <c r="LZ73" i="2"/>
  <c r="LN74" i="2"/>
  <c r="DL75" i="2"/>
  <c r="DN75" i="2" s="1"/>
  <c r="LB76" i="2"/>
  <c r="NT76" i="2"/>
  <c r="ON77" i="2"/>
  <c r="NT78" i="2"/>
  <c r="NV79" i="2"/>
  <c r="LB84" i="2"/>
  <c r="LT84" i="2"/>
  <c r="EB87" i="2"/>
  <c r="EH87" i="2" s="1"/>
  <c r="DL87" i="2"/>
  <c r="DN87" i="2" s="1"/>
  <c r="NV89" i="2"/>
  <c r="EG91" i="2"/>
  <c r="EC91" i="2"/>
  <c r="MR93" i="2"/>
  <c r="LB95" i="2"/>
  <c r="EB99" i="2"/>
  <c r="EH99" i="2" s="1"/>
  <c r="NG101" i="2"/>
  <c r="OO101" i="2"/>
  <c r="OP101" i="2"/>
  <c r="OR101" i="2" s="1"/>
  <c r="DD103" i="2"/>
  <c r="FS107" i="2"/>
  <c r="FT107" i="2" s="1"/>
  <c r="FU107" i="2" s="1"/>
  <c r="FV107" i="2" s="1"/>
  <c r="ES107" i="2" s="1"/>
  <c r="NV107" i="2"/>
  <c r="IG125" i="2"/>
  <c r="II125" i="2"/>
  <c r="FS173" i="2"/>
  <c r="FT173" i="2" s="1"/>
  <c r="FU173" i="2" s="1"/>
  <c r="FV173" i="2" s="1"/>
  <c r="ES173" i="2" s="1"/>
  <c r="CR175" i="2"/>
  <c r="CK175" i="2" s="1"/>
  <c r="DB175" i="2"/>
  <c r="DD175" i="2" s="1"/>
  <c r="OO186" i="2"/>
  <c r="OP186" i="2"/>
  <c r="OR186" i="2" s="1"/>
  <c r="NG87" i="2"/>
  <c r="IA89" i="2"/>
  <c r="IB89" i="2" s="1"/>
  <c r="KF89" i="2" s="1"/>
  <c r="NG91" i="2"/>
  <c r="OR93" i="2"/>
  <c r="LZ98" i="2"/>
  <c r="NQ100" i="2"/>
  <c r="DL104" i="2"/>
  <c r="DN104" i="2" s="1"/>
  <c r="KP107" i="2"/>
  <c r="DD109" i="2"/>
  <c r="EB111" i="2"/>
  <c r="EH111" i="2" s="1"/>
  <c r="EB116" i="2"/>
  <c r="EH116" i="2" s="1"/>
  <c r="NQ118" i="2"/>
  <c r="LB119" i="2"/>
  <c r="LV119" i="2"/>
  <c r="LT121" i="2"/>
  <c r="JK136" i="2"/>
  <c r="JI136" i="2"/>
  <c r="IC164" i="2"/>
  <c r="IA164" i="2"/>
  <c r="IB164" i="2" s="1"/>
  <c r="KF164" i="2" s="1"/>
  <c r="FS179" i="2"/>
  <c r="FT179" i="2" s="1"/>
  <c r="FU179" i="2" s="1"/>
  <c r="FV179" i="2" s="1"/>
  <c r="ES179" i="2" s="1"/>
  <c r="LZ77" i="2"/>
  <c r="LH78" i="2"/>
  <c r="CR79" i="2"/>
  <c r="CK79" i="2" s="1"/>
  <c r="ML79" i="2"/>
  <c r="II81" i="2"/>
  <c r="IC81" i="2" s="1"/>
  <c r="LN81" i="2"/>
  <c r="LH82" i="2"/>
  <c r="LZ83" i="2"/>
  <c r="LZ85" i="2"/>
  <c r="ON85" i="2"/>
  <c r="LB86" i="2"/>
  <c r="LN87" i="2"/>
  <c r="NQ87" i="2"/>
  <c r="LN90" i="2"/>
  <c r="ML90" i="2"/>
  <c r="NQ90" i="2"/>
  <c r="LH91" i="2"/>
  <c r="MF91" i="2"/>
  <c r="NQ91" i="2"/>
  <c r="NQ92" i="2"/>
  <c r="OO92" i="2"/>
  <c r="JK95" i="2"/>
  <c r="OR95" i="2"/>
  <c r="LB97" i="2"/>
  <c r="JK98" i="2"/>
  <c r="DL100" i="2"/>
  <c r="DN100" i="2" s="1"/>
  <c r="DD101" i="2"/>
  <c r="EB105" i="2"/>
  <c r="EH105" i="2" s="1"/>
  <c r="OR105" i="2"/>
  <c r="EB106" i="2"/>
  <c r="EH106" i="2" s="1"/>
  <c r="OM107" i="2"/>
  <c r="DL108" i="2"/>
  <c r="DN108" i="2" s="1"/>
  <c r="KP108" i="2"/>
  <c r="MF109" i="2"/>
  <c r="CR114" i="2"/>
  <c r="CK114" i="2" s="1"/>
  <c r="DC115" i="2"/>
  <c r="DD115" i="2" s="1"/>
  <c r="DL120" i="2"/>
  <c r="DN120" i="2" s="1"/>
  <c r="FT120" i="2"/>
  <c r="FU120" i="2" s="1"/>
  <c r="FV120" i="2" s="1"/>
  <c r="ES120" i="2" s="1"/>
  <c r="FD120" i="2" s="1"/>
  <c r="FE120" i="2" s="1"/>
  <c r="MF120" i="2"/>
  <c r="LZ122" i="2"/>
  <c r="OP122" i="2"/>
  <c r="OR122" i="2" s="1"/>
  <c r="LN123" i="2"/>
  <c r="ML123" i="2"/>
  <c r="OO124" i="2"/>
  <c r="LH129" i="2"/>
  <c r="IC130" i="2"/>
  <c r="IA130" i="2"/>
  <c r="IB130" i="2" s="1"/>
  <c r="KF130" i="2" s="1"/>
  <c r="LU130" i="2" s="1"/>
  <c r="JI144" i="2"/>
  <c r="JK144" i="2"/>
  <c r="JK146" i="2"/>
  <c r="JI146" i="2"/>
  <c r="IG149" i="2"/>
  <c r="II149" i="2"/>
  <c r="DD159" i="2"/>
  <c r="DL161" i="2"/>
  <c r="DN161" i="2" s="1"/>
  <c r="EB161" i="2"/>
  <c r="EH161" i="2" s="1"/>
  <c r="II181" i="2"/>
  <c r="IG181" i="2"/>
  <c r="OP87" i="2"/>
  <c r="OR87" i="2" s="1"/>
  <c r="NM91" i="2"/>
  <c r="OP91" i="2"/>
  <c r="OR91" i="2" s="1"/>
  <c r="KP92" i="2"/>
  <c r="LN92" i="2"/>
  <c r="ML92" i="2"/>
  <c r="MF93" i="2"/>
  <c r="NQ93" i="2"/>
  <c r="MF94" i="2"/>
  <c r="NV94" i="2" s="1"/>
  <c r="OM94" i="2"/>
  <c r="DL95" i="2"/>
  <c r="DN95" i="2" s="1"/>
  <c r="KP95" i="2"/>
  <c r="MF95" i="2"/>
  <c r="NV95" i="2" s="1"/>
  <c r="KV96" i="2"/>
  <c r="ON97" i="2"/>
  <c r="DL98" i="2"/>
  <c r="DN98" i="2" s="1"/>
  <c r="KP98" i="2"/>
  <c r="NQ99" i="2"/>
  <c r="OO100" i="2"/>
  <c r="LT101" i="2"/>
  <c r="NQ101" i="2"/>
  <c r="LB102" i="2"/>
  <c r="OM102" i="2"/>
  <c r="ON104" i="2"/>
  <c r="FT105" i="2"/>
  <c r="FU105" i="2" s="1"/>
  <c r="FV105" i="2" s="1"/>
  <c r="ES105" i="2" s="1"/>
  <c r="KV105" i="2"/>
  <c r="MR106" i="2"/>
  <c r="NQ107" i="2"/>
  <c r="ON107" i="2"/>
  <c r="NQ108" i="2"/>
  <c r="ML109" i="2"/>
  <c r="NG111" i="2"/>
  <c r="MF112" i="2"/>
  <c r="NV112" i="2" s="1"/>
  <c r="LB113" i="2"/>
  <c r="LZ113" i="2"/>
  <c r="LT114" i="2"/>
  <c r="IA116" i="2"/>
  <c r="IB116" i="2" s="1"/>
  <c r="KF116" i="2" s="1"/>
  <c r="KK116" i="2" s="1"/>
  <c r="LB116" i="2"/>
  <c r="MR116" i="2"/>
  <c r="NV116" i="2" s="1"/>
  <c r="LT117" i="2"/>
  <c r="NT117" i="2"/>
  <c r="JE119" i="2"/>
  <c r="LH119" i="2"/>
  <c r="MR119" i="2"/>
  <c r="OO119" i="2"/>
  <c r="ML120" i="2"/>
  <c r="JC121" i="2"/>
  <c r="JD121" i="2" s="1"/>
  <c r="KI121" i="2" s="1"/>
  <c r="LH122" i="2"/>
  <c r="NT125" i="2"/>
  <c r="LT128" i="2"/>
  <c r="EB129" i="2"/>
  <c r="EH129" i="2" s="1"/>
  <c r="DL129" i="2"/>
  <c r="DN129" i="2" s="1"/>
  <c r="JE129" i="2"/>
  <c r="JC129" i="2"/>
  <c r="JD129" i="2" s="1"/>
  <c r="KI129" i="2" s="1"/>
  <c r="KP130" i="2"/>
  <c r="LN130" i="2"/>
  <c r="JC135" i="2"/>
  <c r="JD135" i="2" s="1"/>
  <c r="KI135" i="2" s="1"/>
  <c r="JE135" i="2"/>
  <c r="JE152" i="2"/>
  <c r="JC152" i="2"/>
  <c r="JD152" i="2" s="1"/>
  <c r="KI152" i="2" s="1"/>
  <c r="IC156" i="2"/>
  <c r="IA156" i="2"/>
  <c r="IB156" i="2" s="1"/>
  <c r="KF156" i="2" s="1"/>
  <c r="KK172" i="2"/>
  <c r="MG172" i="2"/>
  <c r="KG172" i="2"/>
  <c r="LN80" i="2"/>
  <c r="CR83" i="2"/>
  <c r="CK83" i="2" s="1"/>
  <c r="OP83" i="2"/>
  <c r="OR83" i="2" s="1"/>
  <c r="MF85" i="2"/>
  <c r="DL88" i="2"/>
  <c r="DN88" i="2" s="1"/>
  <c r="ED91" i="2"/>
  <c r="DL92" i="2"/>
  <c r="DN92" i="2" s="1"/>
  <c r="DL93" i="2"/>
  <c r="DN93" i="2" s="1"/>
  <c r="ON95" i="2"/>
  <c r="OP99" i="2"/>
  <c r="OR99" i="2" s="1"/>
  <c r="OP104" i="2"/>
  <c r="OR104" i="2" s="1"/>
  <c r="OP108" i="2"/>
  <c r="OR108" i="2" s="1"/>
  <c r="OM110" i="2"/>
  <c r="ON112" i="2"/>
  <c r="OP114" i="2"/>
  <c r="OR114" i="2" s="1"/>
  <c r="OM119" i="2"/>
  <c r="ON122" i="2"/>
  <c r="JE132" i="2"/>
  <c r="JC132" i="2"/>
  <c r="JD132" i="2" s="1"/>
  <c r="KI132" i="2" s="1"/>
  <c r="JK134" i="2"/>
  <c r="JI134" i="2"/>
  <c r="ON135" i="2"/>
  <c r="JE139" i="2"/>
  <c r="JC139" i="2"/>
  <c r="JD139" i="2" s="1"/>
  <c r="KI139" i="2" s="1"/>
  <c r="JE151" i="2"/>
  <c r="JC151" i="2"/>
  <c r="JD151" i="2" s="1"/>
  <c r="KI151" i="2" s="1"/>
  <c r="JK161" i="2"/>
  <c r="JI161" i="2"/>
  <c r="JE170" i="2"/>
  <c r="JC170" i="2"/>
  <c r="JD170" i="2" s="1"/>
  <c r="KI170" i="2" s="1"/>
  <c r="LJ170" i="2" s="1"/>
  <c r="IA171" i="2"/>
  <c r="IB171" i="2" s="1"/>
  <c r="KF171" i="2" s="1"/>
  <c r="KW171" i="2" s="1"/>
  <c r="IC171" i="2"/>
  <c r="LN78" i="2"/>
  <c r="ML78" i="2"/>
  <c r="NQ78" i="2"/>
  <c r="OP78" i="2"/>
  <c r="OR78" i="2" s="1"/>
  <c r="LH79" i="2"/>
  <c r="LZ79" i="2"/>
  <c r="ML80" i="2"/>
  <c r="OO82" i="2"/>
  <c r="KP83" i="2"/>
  <c r="MF83" i="2"/>
  <c r="NQ83" i="2"/>
  <c r="KV84" i="2"/>
  <c r="DL85" i="2"/>
  <c r="DN85" i="2" s="1"/>
  <c r="KV85" i="2"/>
  <c r="ML85" i="2"/>
  <c r="OM86" i="2"/>
  <c r="II87" i="2"/>
  <c r="LT87" i="2"/>
  <c r="NT87" i="2"/>
  <c r="KP88" i="2"/>
  <c r="OM89" i="2"/>
  <c r="EB90" i="2"/>
  <c r="EH90" i="2" s="1"/>
  <c r="LB90" i="2"/>
  <c r="EE91" i="2"/>
  <c r="LN91" i="2"/>
  <c r="NT91" i="2"/>
  <c r="KV92" i="2"/>
  <c r="LT92" i="2"/>
  <c r="MR92" i="2"/>
  <c r="ML93" i="2"/>
  <c r="ML94" i="2"/>
  <c r="OP94" i="2"/>
  <c r="OR94" i="2" s="1"/>
  <c r="KV95" i="2"/>
  <c r="LB96" i="2"/>
  <c r="LT96" i="2"/>
  <c r="ML96" i="2"/>
  <c r="NV96" i="2" s="1"/>
  <c r="KV98" i="2"/>
  <c r="ML98" i="2"/>
  <c r="NV98" i="2" s="1"/>
  <c r="ON98" i="2"/>
  <c r="ML99" i="2"/>
  <c r="NT99" i="2"/>
  <c r="LB100" i="2"/>
  <c r="KP101" i="2"/>
  <c r="LH101" i="2"/>
  <c r="MR101" i="2"/>
  <c r="LH102" i="2"/>
  <c r="NG102" i="2"/>
  <c r="EB103" i="2"/>
  <c r="EH103" i="2" s="1"/>
  <c r="MR103" i="2"/>
  <c r="LN104" i="2"/>
  <c r="DL105" i="2"/>
  <c r="DN105" i="2" s="1"/>
  <c r="LB105" i="2"/>
  <c r="IG106" i="2"/>
  <c r="LH106" i="2"/>
  <c r="NG106" i="2"/>
  <c r="OM106" i="2"/>
  <c r="LB107" i="2"/>
  <c r="FS108" i="2"/>
  <c r="FT108" i="2" s="1"/>
  <c r="FU108" i="2" s="1"/>
  <c r="FV108" i="2" s="1"/>
  <c r="ES108" i="2" s="1"/>
  <c r="IA109" i="2"/>
  <c r="IB109" i="2" s="1"/>
  <c r="KF109" i="2" s="1"/>
  <c r="DL110" i="2"/>
  <c r="DN110" i="2" s="1"/>
  <c r="MF110" i="2"/>
  <c r="II111" i="2"/>
  <c r="IC111" i="2" s="1"/>
  <c r="LB112" i="2"/>
  <c r="JK113" i="2"/>
  <c r="MF113" i="2"/>
  <c r="NV113" i="2" s="1"/>
  <c r="NG113" i="2"/>
  <c r="OM113" i="2"/>
  <c r="EB114" i="2"/>
  <c r="EH114" i="2" s="1"/>
  <c r="KP114" i="2"/>
  <c r="NT115" i="2"/>
  <c r="NG116" i="2"/>
  <c r="MR118" i="2"/>
  <c r="NQ122" i="2"/>
  <c r="DL127" i="2"/>
  <c r="DN127" i="2" s="1"/>
  <c r="FD131" i="2"/>
  <c r="FE131" i="2" s="1"/>
  <c r="FW131" i="2"/>
  <c r="NV132" i="2"/>
  <c r="JK133" i="2"/>
  <c r="JI133" i="2"/>
  <c r="MG134" i="2"/>
  <c r="KK134" i="2"/>
  <c r="DC137" i="2"/>
  <c r="DD137" i="2" s="1"/>
  <c r="CR137" i="2"/>
  <c r="CK137" i="2" s="1"/>
  <c r="NV141" i="2"/>
  <c r="EB154" i="2"/>
  <c r="EH154" i="2" s="1"/>
  <c r="DL154" i="2"/>
  <c r="DN154" i="2" s="1"/>
  <c r="LB80" i="2"/>
  <c r="CR82" i="2"/>
  <c r="CK82" i="2" s="1"/>
  <c r="DC82" i="2"/>
  <c r="DD82" i="2" s="1"/>
  <c r="LT82" i="2"/>
  <c r="MR82" i="2"/>
  <c r="NV82" i="2" s="1"/>
  <c r="ON83" i="2"/>
  <c r="NG86" i="2"/>
  <c r="LZ87" i="2"/>
  <c r="LN88" i="2"/>
  <c r="ML88" i="2"/>
  <c r="NV88" i="2" s="1"/>
  <c r="LZ89" i="2"/>
  <c r="NS89" i="2" s="1"/>
  <c r="ON89" i="2"/>
  <c r="MR91" i="2"/>
  <c r="LB92" i="2"/>
  <c r="KV93" i="2"/>
  <c r="LT93" i="2"/>
  <c r="OO93" i="2"/>
  <c r="LT95" i="2"/>
  <c r="LN97" i="2"/>
  <c r="ML97" i="2"/>
  <c r="NQ97" i="2"/>
  <c r="LT98" i="2"/>
  <c r="OR98" i="2"/>
  <c r="LT99" i="2"/>
  <c r="LH100" i="2"/>
  <c r="MF100" i="2"/>
  <c r="NV100" i="2" s="1"/>
  <c r="NG100" i="2"/>
  <c r="EB101" i="2"/>
  <c r="EH101" i="2" s="1"/>
  <c r="MF102" i="2"/>
  <c r="NV102" i="2" s="1"/>
  <c r="ML104" i="2"/>
  <c r="LZ105" i="2"/>
  <c r="MF106" i="2"/>
  <c r="ON106" i="2"/>
  <c r="LZ107" i="2"/>
  <c r="MR108" i="2"/>
  <c r="NV108" i="2" s="1"/>
  <c r="DL109" i="2"/>
  <c r="DN109" i="2" s="1"/>
  <c r="FT109" i="2"/>
  <c r="FU109" i="2" s="1"/>
  <c r="FV109" i="2" s="1"/>
  <c r="ES109" i="2" s="1"/>
  <c r="OM109" i="2"/>
  <c r="KV110" i="2"/>
  <c r="OR111" i="2"/>
  <c r="KP113" i="2"/>
  <c r="ON113" i="2"/>
  <c r="LV114" i="2"/>
  <c r="LB115" i="2"/>
  <c r="LZ115" i="2"/>
  <c r="KP116" i="2"/>
  <c r="LN116" i="2"/>
  <c r="NG118" i="2"/>
  <c r="DL119" i="2"/>
  <c r="DN119" i="2" s="1"/>
  <c r="MF119" i="2"/>
  <c r="NV119" i="2" s="1"/>
  <c r="CR121" i="2"/>
  <c r="CK121" i="2" s="1"/>
  <c r="LN121" i="2"/>
  <c r="ON123" i="2"/>
  <c r="FT124" i="2"/>
  <c r="FU124" i="2" s="1"/>
  <c r="FV124" i="2" s="1"/>
  <c r="ES124" i="2" s="1"/>
  <c r="NT124" i="2"/>
  <c r="FS127" i="2"/>
  <c r="FT127" i="2" s="1"/>
  <c r="FU127" i="2" s="1"/>
  <c r="FV127" i="2" s="1"/>
  <c r="ES127" i="2" s="1"/>
  <c r="OO127" i="2"/>
  <c r="FT128" i="2"/>
  <c r="FU128" i="2" s="1"/>
  <c r="FV128" i="2" s="1"/>
  <c r="ES128" i="2" s="1"/>
  <c r="LZ131" i="2"/>
  <c r="LU134" i="2"/>
  <c r="II135" i="2"/>
  <c r="IG135" i="2"/>
  <c r="EB144" i="2"/>
  <c r="EH144" i="2" s="1"/>
  <c r="DL144" i="2"/>
  <c r="DN144" i="2" s="1"/>
  <c r="II146" i="2"/>
  <c r="IG146" i="2"/>
  <c r="JE159" i="2"/>
  <c r="JC159" i="2"/>
  <c r="JD159" i="2" s="1"/>
  <c r="KI159" i="2" s="1"/>
  <c r="MN159" i="2" s="1"/>
  <c r="DL183" i="2"/>
  <c r="DN183" i="2" s="1"/>
  <c r="EB183" i="2"/>
  <c r="EH183" i="2" s="1"/>
  <c r="OP187" i="2"/>
  <c r="OR187" i="2" s="1"/>
  <c r="OO187" i="2"/>
  <c r="ML134" i="2"/>
  <c r="NV134" i="2" s="1"/>
  <c r="NT134" i="2"/>
  <c r="NQ138" i="2"/>
  <c r="NQ139" i="2"/>
  <c r="EC141" i="2"/>
  <c r="KP143" i="2"/>
  <c r="LN143" i="2"/>
  <c r="DD149" i="2"/>
  <c r="LT151" i="2"/>
  <c r="CR152" i="2"/>
  <c r="CK152" i="2" s="1"/>
  <c r="DL152" i="2"/>
  <c r="DN152" i="2" s="1"/>
  <c r="KV152" i="2"/>
  <c r="LB156" i="2"/>
  <c r="ML166" i="2"/>
  <c r="DD179" i="2"/>
  <c r="DD187" i="2"/>
  <c r="DD231" i="2"/>
  <c r="JK233" i="2"/>
  <c r="JI233" i="2"/>
  <c r="IA242" i="2"/>
  <c r="IB242" i="2" s="1"/>
  <c r="KF242" i="2" s="1"/>
  <c r="IC242" i="2"/>
  <c r="LT122" i="2"/>
  <c r="NT122" i="2"/>
  <c r="LT123" i="2"/>
  <c r="NT123" i="2"/>
  <c r="IC124" i="2"/>
  <c r="LB124" i="2"/>
  <c r="KP125" i="2"/>
  <c r="LZ125" i="2"/>
  <c r="NT127" i="2"/>
  <c r="LN129" i="2"/>
  <c r="NQ129" i="2"/>
  <c r="EB130" i="2"/>
  <c r="EH130" i="2" s="1"/>
  <c r="OO131" i="2"/>
  <c r="KP132" i="2"/>
  <c r="OM134" i="2"/>
  <c r="DL135" i="2"/>
  <c r="DN135" i="2" s="1"/>
  <c r="NT135" i="2"/>
  <c r="LH137" i="2"/>
  <c r="OO137" i="2"/>
  <c r="KV138" i="2"/>
  <c r="NM138" i="2" s="1"/>
  <c r="EB140" i="2"/>
  <c r="EH140" i="2" s="1"/>
  <c r="FT140" i="2"/>
  <c r="FU140" i="2" s="1"/>
  <c r="FV140" i="2" s="1"/>
  <c r="ES140" i="2" s="1"/>
  <c r="KP142" i="2"/>
  <c r="DD144" i="2"/>
  <c r="IA147" i="2"/>
  <c r="IB147" i="2" s="1"/>
  <c r="KF147" i="2" s="1"/>
  <c r="LO147" i="2" s="1"/>
  <c r="OP147" i="2"/>
  <c r="OR147" i="2" s="1"/>
  <c r="JC148" i="2"/>
  <c r="JD148" i="2" s="1"/>
  <c r="KI148" i="2" s="1"/>
  <c r="ON149" i="2"/>
  <c r="OO150" i="2"/>
  <c r="OP152" i="2"/>
  <c r="OR152" i="2" s="1"/>
  <c r="DL153" i="2"/>
  <c r="DN153" i="2" s="1"/>
  <c r="OO153" i="2"/>
  <c r="KP154" i="2"/>
  <c r="IA155" i="2"/>
  <c r="IB155" i="2" s="1"/>
  <c r="KF155" i="2" s="1"/>
  <c r="LN155" i="2"/>
  <c r="FT156" i="2"/>
  <c r="FU156" i="2" s="1"/>
  <c r="FV156" i="2" s="1"/>
  <c r="ES156" i="2" s="1"/>
  <c r="FW156" i="2" s="1"/>
  <c r="NT156" i="2"/>
  <c r="OO157" i="2"/>
  <c r="EB160" i="2"/>
  <c r="EH160" i="2" s="1"/>
  <c r="JC160" i="2"/>
  <c r="JD160" i="2" s="1"/>
  <c r="KI160" i="2" s="1"/>
  <c r="NQ160" i="2"/>
  <c r="FT162" i="2"/>
  <c r="FU162" i="2" s="1"/>
  <c r="FV162" i="2" s="1"/>
  <c r="ES162" i="2" s="1"/>
  <c r="LH163" i="2"/>
  <c r="FT164" i="2"/>
  <c r="FU164" i="2" s="1"/>
  <c r="FV164" i="2" s="1"/>
  <c r="ES164" i="2" s="1"/>
  <c r="LN164" i="2"/>
  <c r="MF165" i="2"/>
  <c r="NT166" i="2"/>
  <c r="MF167" i="2"/>
  <c r="NQ167" i="2"/>
  <c r="MF168" i="2"/>
  <c r="NV168" i="2" s="1"/>
  <c r="NG168" i="2"/>
  <c r="OP168" i="2"/>
  <c r="OR168" i="2" s="1"/>
  <c r="OP169" i="2"/>
  <c r="OR169" i="2" s="1"/>
  <c r="DD170" i="2"/>
  <c r="LZ170" i="2"/>
  <c r="EB175" i="2"/>
  <c r="EH175" i="2" s="1"/>
  <c r="DL175" i="2"/>
  <c r="DN175" i="2" s="1"/>
  <c r="OO179" i="2"/>
  <c r="LH180" i="2"/>
  <c r="LN181" i="2"/>
  <c r="NQ181" i="2"/>
  <c r="OO181" i="2"/>
  <c r="II185" i="2"/>
  <c r="IG185" i="2"/>
  <c r="NQ197" i="2"/>
  <c r="JE200" i="2"/>
  <c r="JC200" i="2"/>
  <c r="JD200" i="2" s="1"/>
  <c r="KI200" i="2" s="1"/>
  <c r="NG203" i="2"/>
  <c r="OP203" i="2"/>
  <c r="OR203" i="2" s="1"/>
  <c r="OO203" i="2"/>
  <c r="KV206" i="2"/>
  <c r="LB212" i="2"/>
  <c r="MM218" i="2"/>
  <c r="KQ218" i="2"/>
  <c r="LZ127" i="2"/>
  <c r="KP128" i="2"/>
  <c r="OO128" i="2"/>
  <c r="DD131" i="2"/>
  <c r="NG131" i="2"/>
  <c r="FT132" i="2"/>
  <c r="FU132" i="2" s="1"/>
  <c r="FV132" i="2" s="1"/>
  <c r="ES132" i="2" s="1"/>
  <c r="FW132" i="2" s="1"/>
  <c r="KV132" i="2"/>
  <c r="NT133" i="2"/>
  <c r="LB134" i="2"/>
  <c r="LZ135" i="2"/>
  <c r="KP137" i="2"/>
  <c r="MF137" i="2"/>
  <c r="LB138" i="2"/>
  <c r="ML138" i="2"/>
  <c r="NT138" i="2"/>
  <c r="OO139" i="2"/>
  <c r="MF140" i="2"/>
  <c r="NV140" i="2" s="1"/>
  <c r="NG141" i="2"/>
  <c r="LN142" i="2"/>
  <c r="NQ142" i="2"/>
  <c r="KV143" i="2"/>
  <c r="ON144" i="2"/>
  <c r="ML145" i="2"/>
  <c r="CR146" i="2"/>
  <c r="CK146" i="2" s="1"/>
  <c r="LZ146" i="2"/>
  <c r="NG146" i="2"/>
  <c r="MR147" i="2"/>
  <c r="LZ151" i="2"/>
  <c r="MR151" i="2"/>
  <c r="LB153" i="2"/>
  <c r="MR153" i="2"/>
  <c r="NV153" i="2" s="1"/>
  <c r="NT153" i="2"/>
  <c r="JI155" i="2"/>
  <c r="LZ156" i="2"/>
  <c r="KV157" i="2"/>
  <c r="DC158" i="2"/>
  <c r="NG158" i="2"/>
  <c r="OR159" i="2"/>
  <c r="OP160" i="2"/>
  <c r="OR160" i="2" s="1"/>
  <c r="NT161" i="2"/>
  <c r="KP163" i="2"/>
  <c r="ON163" i="2"/>
  <c r="LZ166" i="2"/>
  <c r="OR167" i="2"/>
  <c r="MR169" i="2"/>
  <c r="NG170" i="2"/>
  <c r="DC172" i="2"/>
  <c r="DD172" i="2" s="1"/>
  <c r="CR172" i="2"/>
  <c r="CK172" i="2" s="1"/>
  <c r="DF172" i="2" s="1"/>
  <c r="KP172" i="2"/>
  <c r="LN175" i="2"/>
  <c r="JC180" i="2"/>
  <c r="JD180" i="2" s="1"/>
  <c r="KI180" i="2" s="1"/>
  <c r="JE180" i="2"/>
  <c r="OP182" i="2"/>
  <c r="OR182" i="2" s="1"/>
  <c r="OO182" i="2"/>
  <c r="EB189" i="2"/>
  <c r="EH189" i="2" s="1"/>
  <c r="OO204" i="2"/>
  <c r="OP204" i="2"/>
  <c r="OR204" i="2" s="1"/>
  <c r="NQ210" i="2"/>
  <c r="NV131" i="2"/>
  <c r="OO141" i="2"/>
  <c r="DL166" i="2"/>
  <c r="DN166" i="2" s="1"/>
  <c r="OO173" i="2"/>
  <c r="EB178" i="2"/>
  <c r="EH178" i="2" s="1"/>
  <c r="DL178" i="2"/>
  <c r="DN178" i="2" s="1"/>
  <c r="LP182" i="2"/>
  <c r="KJ182" i="2"/>
  <c r="MB182" i="2"/>
  <c r="KR182" i="2"/>
  <c r="JK184" i="2"/>
  <c r="JI184" i="2"/>
  <c r="EB194" i="2"/>
  <c r="EH194" i="2" s="1"/>
  <c r="OO210" i="2"/>
  <c r="OP210" i="2"/>
  <c r="OR210" i="2" s="1"/>
  <c r="MF125" i="2"/>
  <c r="NV125" i="2" s="1"/>
  <c r="OP125" i="2"/>
  <c r="OR125" i="2" s="1"/>
  <c r="ON127" i="2"/>
  <c r="FS129" i="2"/>
  <c r="FT129" i="2" s="1"/>
  <c r="FU129" i="2" s="1"/>
  <c r="FV129" i="2" s="1"/>
  <c r="ES129" i="2" s="1"/>
  <c r="FW129" i="2" s="1"/>
  <c r="KV129" i="2"/>
  <c r="LB130" i="2"/>
  <c r="NQ131" i="2"/>
  <c r="OR132" i="2"/>
  <c r="DL133" i="2"/>
  <c r="DN133" i="2" s="1"/>
  <c r="LZ134" i="2"/>
  <c r="OM136" i="2"/>
  <c r="CR138" i="2"/>
  <c r="CK138" i="2" s="1"/>
  <c r="MR138" i="2"/>
  <c r="ON138" i="2"/>
  <c r="OM139" i="2"/>
  <c r="OO140" i="2"/>
  <c r="LT142" i="2"/>
  <c r="ML142" i="2"/>
  <c r="NT142" i="2"/>
  <c r="CR145" i="2"/>
  <c r="CK145" i="2" s="1"/>
  <c r="NT148" i="2"/>
  <c r="ON151" i="2"/>
  <c r="NQ152" i="2"/>
  <c r="FS153" i="2"/>
  <c r="FT153" i="2" s="1"/>
  <c r="FU153" i="2" s="1"/>
  <c r="FV153" i="2" s="1"/>
  <c r="ES153" i="2" s="1"/>
  <c r="LZ153" i="2"/>
  <c r="ON153" i="2"/>
  <c r="NQ154" i="2"/>
  <c r="NT155" i="2"/>
  <c r="OP156" i="2"/>
  <c r="OR156" i="2" s="1"/>
  <c r="LT157" i="2"/>
  <c r="DD158" i="2"/>
  <c r="MR160" i="2"/>
  <c r="NV160" i="2" s="1"/>
  <c r="OM161" i="2"/>
  <c r="ML164" i="2"/>
  <c r="NT165" i="2"/>
  <c r="OO165" i="2"/>
  <c r="KP166" i="2"/>
  <c r="LH166" i="2"/>
  <c r="ON166" i="2"/>
  <c r="II167" i="2"/>
  <c r="KV167" i="2"/>
  <c r="LT168" i="2"/>
  <c r="NQ168" i="2"/>
  <c r="KK169" i="2"/>
  <c r="JI172" i="2"/>
  <c r="JK172" i="2"/>
  <c r="MR172" i="2"/>
  <c r="NV172" i="2" s="1"/>
  <c r="IC180" i="2"/>
  <c r="IA180" i="2"/>
  <c r="IB180" i="2" s="1"/>
  <c r="KF180" i="2" s="1"/>
  <c r="KQ191" i="2"/>
  <c r="MW191" i="2"/>
  <c r="MF123" i="2"/>
  <c r="IG124" i="2"/>
  <c r="EB125" i="2"/>
  <c r="EH125" i="2" s="1"/>
  <c r="OM126" i="2"/>
  <c r="LH127" i="2"/>
  <c r="OP127" i="2"/>
  <c r="OR127" i="2" s="1"/>
  <c r="DL128" i="2"/>
  <c r="DN128" i="2" s="1"/>
  <c r="NG128" i="2"/>
  <c r="LB129" i="2"/>
  <c r="MR129" i="2"/>
  <c r="LH130" i="2"/>
  <c r="LZ130" i="2"/>
  <c r="NT132" i="2"/>
  <c r="EB134" i="2"/>
  <c r="EH134" i="2" s="1"/>
  <c r="MF134" i="2"/>
  <c r="MF135" i="2"/>
  <c r="NV135" i="2" s="1"/>
  <c r="OP135" i="2"/>
  <c r="OR135" i="2" s="1"/>
  <c r="LH136" i="2"/>
  <c r="NG136" i="2"/>
  <c r="ON136" i="2"/>
  <c r="LT137" i="2"/>
  <c r="NT137" i="2"/>
  <c r="NG138" i="2"/>
  <c r="ON139" i="2"/>
  <c r="LT140" i="2"/>
  <c r="LH143" i="2"/>
  <c r="NQ143" i="2"/>
  <c r="KP145" i="2"/>
  <c r="OM145" i="2"/>
  <c r="KP146" i="2"/>
  <c r="LN146" i="2"/>
  <c r="EB148" i="2"/>
  <c r="EH148" i="2" s="1"/>
  <c r="MF148" i="2"/>
  <c r="OM148" i="2"/>
  <c r="LT149" i="2"/>
  <c r="LN151" i="2"/>
  <c r="DB152" i="2"/>
  <c r="DD152" i="2" s="1"/>
  <c r="NT152" i="2"/>
  <c r="EB153" i="2"/>
  <c r="EH153" i="2" s="1"/>
  <c r="FT154" i="2"/>
  <c r="FU154" i="2" s="1"/>
  <c r="FV154" i="2" s="1"/>
  <c r="ES154" i="2" s="1"/>
  <c r="LB154" i="2"/>
  <c r="NT154" i="2"/>
  <c r="LZ155" i="2"/>
  <c r="DL157" i="2"/>
  <c r="DN157" i="2" s="1"/>
  <c r="OP157" i="2"/>
  <c r="OR157" i="2" s="1"/>
  <c r="LT159" i="2"/>
  <c r="KV160" i="2"/>
  <c r="OM160" i="2"/>
  <c r="LT165" i="2"/>
  <c r="DD167" i="2"/>
  <c r="MR167" i="2"/>
  <c r="DL168" i="2"/>
  <c r="DN168" i="2" s="1"/>
  <c r="LH171" i="2"/>
  <c r="DC182" i="2"/>
  <c r="DD182" i="2" s="1"/>
  <c r="CR182" i="2"/>
  <c r="CK182" i="2" s="1"/>
  <c r="DE182" i="2" s="1"/>
  <c r="EB182" i="2"/>
  <c r="EH182" i="2" s="1"/>
  <c r="LD182" i="2"/>
  <c r="LT185" i="2"/>
  <c r="NT185" i="2"/>
  <c r="OM186" i="2"/>
  <c r="FT191" i="2"/>
  <c r="FU191" i="2" s="1"/>
  <c r="FV191" i="2" s="1"/>
  <c r="ES191" i="2" s="1"/>
  <c r="KG191" i="2"/>
  <c r="ED192" i="2"/>
  <c r="DZ192" i="2"/>
  <c r="LH199" i="2"/>
  <c r="LB218" i="2"/>
  <c r="LZ218" i="2"/>
  <c r="KV126" i="2"/>
  <c r="EB127" i="2"/>
  <c r="EH127" i="2" s="1"/>
  <c r="LN127" i="2"/>
  <c r="KP131" i="2"/>
  <c r="MF133" i="2"/>
  <c r="MR137" i="2"/>
  <c r="KV139" i="2"/>
  <c r="LN139" i="2"/>
  <c r="OM143" i="2"/>
  <c r="KV146" i="2"/>
  <c r="ML146" i="2"/>
  <c r="NV146" i="2" s="1"/>
  <c r="OP146" i="2"/>
  <c r="OR146" i="2" s="1"/>
  <c r="MF147" i="2"/>
  <c r="NQ151" i="2"/>
  <c r="LH155" i="2"/>
  <c r="ON156" i="2"/>
  <c r="ML158" i="2"/>
  <c r="LB159" i="2"/>
  <c r="LN161" i="2"/>
  <c r="MF161" i="2"/>
  <c r="NG161" i="2"/>
  <c r="OR161" i="2"/>
  <c r="OO162" i="2"/>
  <c r="ML163" i="2"/>
  <c r="NV163" i="2" s="1"/>
  <c r="LZ164" i="2"/>
  <c r="MR164" i="2"/>
  <c r="LB165" i="2"/>
  <c r="OM166" i="2"/>
  <c r="EI169" i="2"/>
  <c r="LB170" i="2"/>
  <c r="LZ172" i="2"/>
  <c r="LN176" i="2"/>
  <c r="JK185" i="2"/>
  <c r="JI185" i="2"/>
  <c r="NV187" i="2"/>
  <c r="FS195" i="2"/>
  <c r="FT195" i="2" s="1"/>
  <c r="FU195" i="2" s="1"/>
  <c r="FV195" i="2" s="1"/>
  <c r="ES195" i="2" s="1"/>
  <c r="FD195" i="2" s="1"/>
  <c r="FE195" i="2" s="1"/>
  <c r="KP171" i="2"/>
  <c r="MF172" i="2"/>
  <c r="LT173" i="2"/>
  <c r="NT173" i="2"/>
  <c r="LT174" i="2"/>
  <c r="MR174" i="2"/>
  <c r="NM177" i="2"/>
  <c r="LB178" i="2"/>
  <c r="LT184" i="2"/>
  <c r="NQ186" i="2"/>
  <c r="ML188" i="2"/>
  <c r="MR189" i="2"/>
  <c r="NV189" i="2" s="1"/>
  <c r="CR191" i="2"/>
  <c r="CK191" i="2" s="1"/>
  <c r="DC191" i="2"/>
  <c r="NT192" i="2"/>
  <c r="JC196" i="2"/>
  <c r="JD196" i="2" s="1"/>
  <c r="KI196" i="2" s="1"/>
  <c r="JK197" i="2"/>
  <c r="JI197" i="2"/>
  <c r="DD199" i="2"/>
  <c r="NT201" i="2"/>
  <c r="OO205" i="2"/>
  <c r="OP205" i="2"/>
  <c r="MF223" i="2"/>
  <c r="OP171" i="2"/>
  <c r="OR171" i="2" s="1"/>
  <c r="OP172" i="2"/>
  <c r="OO176" i="2"/>
  <c r="DD178" i="2"/>
  <c r="LH178" i="2"/>
  <c r="OM178" i="2"/>
  <c r="MF180" i="2"/>
  <c r="NQ180" i="2"/>
  <c r="LT181" i="2"/>
  <c r="ML181" i="2"/>
  <c r="LZ182" i="2"/>
  <c r="DL184" i="2"/>
  <c r="DN184" i="2" s="1"/>
  <c r="OM187" i="2"/>
  <c r="II189" i="2"/>
  <c r="DD191" i="2"/>
  <c r="OO195" i="2"/>
  <c r="NQ198" i="2"/>
  <c r="MF203" i="2"/>
  <c r="NV203" i="2" s="1"/>
  <c r="ON206" i="2"/>
  <c r="FS211" i="2"/>
  <c r="FT211" i="2" s="1"/>
  <c r="FU211" i="2" s="1"/>
  <c r="FV211" i="2" s="1"/>
  <c r="ES211" i="2" s="1"/>
  <c r="JE211" i="2"/>
  <c r="JC211" i="2"/>
  <c r="JD211" i="2" s="1"/>
  <c r="KI211" i="2" s="1"/>
  <c r="II217" i="2"/>
  <c r="IG217" i="2"/>
  <c r="II224" i="2"/>
  <c r="IC224" i="2" s="1"/>
  <c r="IG224" i="2"/>
  <c r="JI227" i="2"/>
  <c r="JK227" i="2"/>
  <c r="LT175" i="2"/>
  <c r="NT175" i="2"/>
  <c r="NV177" i="2"/>
  <c r="ON178" i="2"/>
  <c r="EB180" i="2"/>
  <c r="EH180" i="2" s="1"/>
  <c r="OM181" i="2"/>
  <c r="ON182" i="2"/>
  <c r="NG184" i="2"/>
  <c r="OM184" i="2"/>
  <c r="EB185" i="2"/>
  <c r="EH185" i="2" s="1"/>
  <c r="MF185" i="2"/>
  <c r="NV185" i="2" s="1"/>
  <c r="NG185" i="2"/>
  <c r="OP185" i="2"/>
  <c r="CR187" i="2"/>
  <c r="CK187" i="2" s="1"/>
  <c r="LT191" i="2"/>
  <c r="NT191" i="2"/>
  <c r="LT192" i="2"/>
  <c r="IC193" i="2"/>
  <c r="IA193" i="2"/>
  <c r="IB193" i="2" s="1"/>
  <c r="KF193" i="2" s="1"/>
  <c r="KK193" i="2" s="1"/>
  <c r="MR195" i="2"/>
  <c r="OR196" i="2"/>
  <c r="MR200" i="2"/>
  <c r="LB201" i="2"/>
  <c r="II205" i="2"/>
  <c r="IG205" i="2"/>
  <c r="EB211" i="2"/>
  <c r="EH211" i="2" s="1"/>
  <c r="NV217" i="2"/>
  <c r="JK226" i="2"/>
  <c r="JC226" i="2" s="1"/>
  <c r="JD226" i="2" s="1"/>
  <c r="KI226" i="2" s="1"/>
  <c r="JI226" i="2"/>
  <c r="LZ167" i="2"/>
  <c r="NG167" i="2"/>
  <c r="FT168" i="2"/>
  <c r="FU168" i="2" s="1"/>
  <c r="FV168" i="2" s="1"/>
  <c r="ES168" i="2" s="1"/>
  <c r="KP169" i="2"/>
  <c r="ON169" i="2"/>
  <c r="KV170" i="2"/>
  <c r="MF170" i="2"/>
  <c r="NV170" i="2" s="1"/>
  <c r="NQ170" i="2"/>
  <c r="OM170" i="2"/>
  <c r="LT171" i="2"/>
  <c r="IG172" i="2"/>
  <c r="NQ172" i="2"/>
  <c r="LZ173" i="2"/>
  <c r="MR176" i="2"/>
  <c r="NV176" i="2" s="1"/>
  <c r="ON177" i="2"/>
  <c r="FS178" i="2"/>
  <c r="FT178" i="2" s="1"/>
  <c r="FU178" i="2" s="1"/>
  <c r="FV178" i="2" s="1"/>
  <c r="ES178" i="2" s="1"/>
  <c r="KP178" i="2"/>
  <c r="LN178" i="2"/>
  <c r="MF178" i="2"/>
  <c r="NV178" i="2" s="1"/>
  <c r="OO178" i="2"/>
  <c r="MF179" i="2"/>
  <c r="KV180" i="2"/>
  <c r="LT180" i="2"/>
  <c r="NT180" i="2"/>
  <c r="LZ181" i="2"/>
  <c r="MR181" i="2"/>
  <c r="JI182" i="2"/>
  <c r="KV182" i="2"/>
  <c r="NQ183" i="2"/>
  <c r="ON183" i="2"/>
  <c r="LH184" i="2"/>
  <c r="MF184" i="2"/>
  <c r="NQ184" i="2"/>
  <c r="DD185" i="2"/>
  <c r="FT185" i="2"/>
  <c r="FU185" i="2" s="1"/>
  <c r="FV185" i="2" s="1"/>
  <c r="ES185" i="2" s="1"/>
  <c r="FW185" i="2" s="1"/>
  <c r="NT186" i="2"/>
  <c r="NG187" i="2"/>
  <c r="JK189" i="2"/>
  <c r="JI189" i="2"/>
  <c r="NQ190" i="2"/>
  <c r="MR196" i="2"/>
  <c r="LT198" i="2"/>
  <c r="II201" i="2"/>
  <c r="IG201" i="2"/>
  <c r="IC202" i="2"/>
  <c r="IA202" i="2"/>
  <c r="IB202" i="2" s="1"/>
  <c r="KF202" i="2" s="1"/>
  <c r="LB202" i="2"/>
  <c r="CR207" i="2"/>
  <c r="CK207" i="2" s="1"/>
  <c r="ON210" i="2"/>
  <c r="DL212" i="2"/>
  <c r="DN212" i="2" s="1"/>
  <c r="FT217" i="2"/>
  <c r="FU217" i="2" s="1"/>
  <c r="FV217" i="2" s="1"/>
  <c r="ES217" i="2" s="1"/>
  <c r="II219" i="2"/>
  <c r="IG219" i="2"/>
  <c r="LZ219" i="2"/>
  <c r="JI203" i="2"/>
  <c r="JK203" i="2"/>
  <c r="JC203" i="2" s="1"/>
  <c r="JD203" i="2" s="1"/>
  <c r="KI203" i="2" s="1"/>
  <c r="IC211" i="2"/>
  <c r="IA211" i="2"/>
  <c r="IB211" i="2" s="1"/>
  <c r="KF211" i="2" s="1"/>
  <c r="KG211" i="2" s="1"/>
  <c r="DC217" i="2"/>
  <c r="DD217" i="2" s="1"/>
  <c r="CR217" i="2"/>
  <c r="CK217" i="2" s="1"/>
  <c r="LZ171" i="2"/>
  <c r="ON171" i="2"/>
  <c r="OO172" i="2"/>
  <c r="KP174" i="2"/>
  <c r="NQ174" i="2"/>
  <c r="KP175" i="2"/>
  <c r="NG175" i="2"/>
  <c r="OP175" i="2"/>
  <c r="OR175" i="2" s="1"/>
  <c r="NG176" i="2"/>
  <c r="ON176" i="2"/>
  <c r="LT177" i="2"/>
  <c r="KV178" i="2"/>
  <c r="ML178" i="2"/>
  <c r="DL179" i="2"/>
  <c r="DN179" i="2" s="1"/>
  <c r="MR180" i="2"/>
  <c r="NV180" i="2" s="1"/>
  <c r="DL182" i="2"/>
  <c r="DN182" i="2" s="1"/>
  <c r="ML182" i="2"/>
  <c r="NV182" i="2" s="1"/>
  <c r="NQ182" i="2"/>
  <c r="NT183" i="2"/>
  <c r="ML184" i="2"/>
  <c r="NQ185" i="2"/>
  <c r="KP186" i="2"/>
  <c r="LN190" i="2"/>
  <c r="ML190" i="2"/>
  <c r="OO194" i="2"/>
  <c r="EB197" i="2"/>
  <c r="EH197" i="2" s="1"/>
  <c r="EB198" i="2"/>
  <c r="EH198" i="2" s="1"/>
  <c r="MH198" i="2"/>
  <c r="KR198" i="2"/>
  <c r="LJ198" i="2"/>
  <c r="EB199" i="2"/>
  <c r="EH199" i="2" s="1"/>
  <c r="DL199" i="2"/>
  <c r="DN199" i="2" s="1"/>
  <c r="II199" i="2"/>
  <c r="IA199" i="2" s="1"/>
  <c r="IB199" i="2" s="1"/>
  <c r="KF199" i="2" s="1"/>
  <c r="LI199" i="2" s="1"/>
  <c r="IG199" i="2"/>
  <c r="ON202" i="2"/>
  <c r="EB205" i="2"/>
  <c r="EH205" i="2" s="1"/>
  <c r="ML206" i="2"/>
  <c r="NQ206" i="2"/>
  <c r="NT213" i="2"/>
  <c r="JK223" i="2"/>
  <c r="JI223" i="2"/>
  <c r="LZ191" i="2"/>
  <c r="EE192" i="2"/>
  <c r="ON192" i="2"/>
  <c r="DL195" i="2"/>
  <c r="DN195" i="2" s="1"/>
  <c r="OM195" i="2"/>
  <c r="ON196" i="2"/>
  <c r="OO198" i="2"/>
  <c r="KP199" i="2"/>
  <c r="NV199" i="2"/>
  <c r="OP199" i="2"/>
  <c r="OR199" i="2" s="1"/>
  <c r="DC201" i="2"/>
  <c r="DD206" i="2"/>
  <c r="LT206" i="2"/>
  <c r="JI207" i="2"/>
  <c r="EB209" i="2"/>
  <c r="EH209" i="2" s="1"/>
  <c r="OO211" i="2"/>
  <c r="ED212" i="2"/>
  <c r="OM213" i="2"/>
  <c r="MN217" i="2"/>
  <c r="LB217" i="2"/>
  <c r="MF219" i="2"/>
  <c r="OP222" i="2"/>
  <c r="OR222" i="2" s="1"/>
  <c r="EB236" i="2"/>
  <c r="EH236" i="2" s="1"/>
  <c r="DL236" i="2"/>
  <c r="DN236" i="2" s="1"/>
  <c r="LI238" i="2"/>
  <c r="MA238" i="2"/>
  <c r="DD252" i="2"/>
  <c r="NQ187" i="2"/>
  <c r="LZ188" i="2"/>
  <c r="DL190" i="2"/>
  <c r="DN190" i="2" s="1"/>
  <c r="NG191" i="2"/>
  <c r="KP193" i="2"/>
  <c r="LH194" i="2"/>
  <c r="NG194" i="2"/>
  <c r="OM194" i="2"/>
  <c r="NG195" i="2"/>
  <c r="EB196" i="2"/>
  <c r="EH196" i="2" s="1"/>
  <c r="LN196" i="2"/>
  <c r="MF196" i="2"/>
  <c r="FS199" i="2"/>
  <c r="FT199" i="2" s="1"/>
  <c r="FU199" i="2" s="1"/>
  <c r="FV199" i="2" s="1"/>
  <c r="ES199" i="2" s="1"/>
  <c r="OM199" i="2"/>
  <c r="LZ202" i="2"/>
  <c r="MR202" i="2"/>
  <c r="NV202" i="2" s="1"/>
  <c r="CR203" i="2"/>
  <c r="CK203" i="2" s="1"/>
  <c r="DL204" i="2"/>
  <c r="DN204" i="2" s="1"/>
  <c r="LT204" i="2"/>
  <c r="LB206" i="2"/>
  <c r="JK208" i="2"/>
  <c r="LH209" i="2"/>
  <c r="OM211" i="2"/>
  <c r="IC215" i="2"/>
  <c r="IA215" i="2"/>
  <c r="IB215" i="2" s="1"/>
  <c r="KF215" i="2" s="1"/>
  <c r="EI218" i="2"/>
  <c r="II221" i="2"/>
  <c r="IG221" i="2"/>
  <c r="DL222" i="2"/>
  <c r="DN222" i="2" s="1"/>
  <c r="KP224" i="2"/>
  <c r="JK228" i="2"/>
  <c r="JI228" i="2"/>
  <c r="JC232" i="2"/>
  <c r="JD232" i="2" s="1"/>
  <c r="KI232" i="2" s="1"/>
  <c r="JE232" i="2"/>
  <c r="KP188" i="2"/>
  <c r="ON188" i="2"/>
  <c r="LZ190" i="2"/>
  <c r="OM190" i="2"/>
  <c r="NV191" i="2"/>
  <c r="ON191" i="2"/>
  <c r="KP192" i="2"/>
  <c r="LH192" i="2"/>
  <c r="OM192" i="2"/>
  <c r="JC193" i="2"/>
  <c r="JD193" i="2" s="1"/>
  <c r="KI193" i="2" s="1"/>
  <c r="IG194" i="2"/>
  <c r="KV196" i="2"/>
  <c r="IG197" i="2"/>
  <c r="KP197" i="2"/>
  <c r="ON197" i="2"/>
  <c r="MF198" i="2"/>
  <c r="NV198" i="2" s="1"/>
  <c r="NQ199" i="2"/>
  <c r="FT201" i="2"/>
  <c r="FU201" i="2" s="1"/>
  <c r="FV201" i="2" s="1"/>
  <c r="ES201" i="2" s="1"/>
  <c r="NG201" i="2"/>
  <c r="OO201" i="2"/>
  <c r="OM202" i="2"/>
  <c r="LB203" i="2"/>
  <c r="MR204" i="2"/>
  <c r="OM206" i="2"/>
  <c r="LH207" i="2"/>
  <c r="EB208" i="2"/>
  <c r="EH208" i="2" s="1"/>
  <c r="OO208" i="2"/>
  <c r="MF209" i="2"/>
  <c r="EB210" i="2"/>
  <c r="EH210" i="2" s="1"/>
  <c r="KP212" i="2"/>
  <c r="OR214" i="2"/>
  <c r="LB215" i="2"/>
  <c r="NQ216" i="2"/>
  <c r="LN219" i="2"/>
  <c r="ML219" i="2"/>
  <c r="NA240" i="2"/>
  <c r="LD240" i="2"/>
  <c r="KL240" i="2"/>
  <c r="LO252" i="2"/>
  <c r="KQ252" i="2"/>
  <c r="ON190" i="2"/>
  <c r="DL192" i="2"/>
  <c r="DN192" i="2" s="1"/>
  <c r="OP194" i="2"/>
  <c r="OR194" i="2" s="1"/>
  <c r="OO197" i="2"/>
  <c r="MN198" i="2"/>
  <c r="LC202" i="2"/>
  <c r="DC213" i="2"/>
  <c r="DD213" i="2" s="1"/>
  <c r="CR213" i="2"/>
  <c r="CK213" i="2" s="1"/>
  <c r="ON215" i="2"/>
  <c r="OO217" i="2"/>
  <c r="KV188" i="2"/>
  <c r="MF188" i="2"/>
  <c r="LB189" i="2"/>
  <c r="OO189" i="2"/>
  <c r="JK190" i="2"/>
  <c r="JE190" i="2" s="1"/>
  <c r="MF190" i="2"/>
  <c r="OP190" i="2"/>
  <c r="LT193" i="2"/>
  <c r="NT193" i="2"/>
  <c r="ML195" i="2"/>
  <c r="NV195" i="2" s="1"/>
  <c r="LN197" i="2"/>
  <c r="DL198" i="2"/>
  <c r="DN198" i="2" s="1"/>
  <c r="KV198" i="2"/>
  <c r="LB199" i="2"/>
  <c r="LT200" i="2"/>
  <c r="LN201" i="2"/>
  <c r="LH203" i="2"/>
  <c r="LT205" i="2"/>
  <c r="KP206" i="2"/>
  <c r="MF206" i="2"/>
  <c r="NV206" i="2" s="1"/>
  <c r="OO206" i="2"/>
  <c r="II208" i="2"/>
  <c r="KV208" i="2"/>
  <c r="LN208" i="2"/>
  <c r="NQ208" i="2"/>
  <c r="ML209" i="2"/>
  <c r="OP209" i="2"/>
  <c r="OR209" i="2" s="1"/>
  <c r="FT210" i="2"/>
  <c r="FU210" i="2" s="1"/>
  <c r="FV210" i="2" s="1"/>
  <c r="ES210" i="2" s="1"/>
  <c r="ML211" i="2"/>
  <c r="KV212" i="2"/>
  <c r="ON214" i="2"/>
  <c r="NG215" i="2"/>
  <c r="IG216" i="2"/>
  <c r="OM217" i="2"/>
  <c r="LT218" i="2"/>
  <c r="OP218" i="2"/>
  <c r="OR218" i="2" s="1"/>
  <c r="LT219" i="2"/>
  <c r="MR219" i="2"/>
  <c r="FS221" i="2"/>
  <c r="FT221" i="2" s="1"/>
  <c r="FU221" i="2" s="1"/>
  <c r="FV221" i="2" s="1"/>
  <c r="ES221" i="2" s="1"/>
  <c r="FW221" i="2" s="1"/>
  <c r="OO221" i="2"/>
  <c r="LZ223" i="2"/>
  <c r="FS226" i="2"/>
  <c r="FT226" i="2" s="1"/>
  <c r="FU226" i="2" s="1"/>
  <c r="FV226" i="2" s="1"/>
  <c r="ES226" i="2" s="1"/>
  <c r="DD237" i="2"/>
  <c r="LB205" i="2"/>
  <c r="MR205" i="2"/>
  <c r="LN206" i="2"/>
  <c r="KV207" i="2"/>
  <c r="LT207" i="2"/>
  <c r="LT209" i="2"/>
  <c r="NT209" i="2"/>
  <c r="LB211" i="2"/>
  <c r="MR211" i="2"/>
  <c r="NV211" i="2" s="1"/>
  <c r="LT212" i="2"/>
  <c r="ML212" i="2"/>
  <c r="NV212" i="2" s="1"/>
  <c r="JK213" i="2"/>
  <c r="JI213" i="2"/>
  <c r="LH214" i="2"/>
  <c r="MF214" i="2"/>
  <c r="MR218" i="2"/>
  <c r="NV218" i="2" s="1"/>
  <c r="OM219" i="2"/>
  <c r="KV222" i="2"/>
  <c r="NT226" i="2"/>
  <c r="ML227" i="2"/>
  <c r="NT227" i="2"/>
  <c r="NV231" i="2"/>
  <c r="NV236" i="2"/>
  <c r="JE237" i="2"/>
  <c r="JC237" i="2"/>
  <c r="JD237" i="2" s="1"/>
  <c r="KI237" i="2" s="1"/>
  <c r="ON226" i="2"/>
  <c r="OP234" i="2"/>
  <c r="OR234" i="2" s="1"/>
  <c r="NV240" i="2"/>
  <c r="ON241" i="2"/>
  <c r="OM242" i="2"/>
  <c r="EB247" i="2"/>
  <c r="EH247" i="2" s="1"/>
  <c r="OO248" i="2"/>
  <c r="EI249" i="2"/>
  <c r="OM250" i="2"/>
  <c r="OP250" i="2"/>
  <c r="EB251" i="2"/>
  <c r="EH251" i="2" s="1"/>
  <c r="IG251" i="2"/>
  <c r="EB254" i="2"/>
  <c r="EH254" i="2" s="1"/>
  <c r="EB255" i="2"/>
  <c r="EH255" i="2" s="1"/>
  <c r="ON255" i="2"/>
  <c r="DC256" i="2"/>
  <c r="EB272" i="2"/>
  <c r="EH272" i="2" s="1"/>
  <c r="DL272" i="2"/>
  <c r="DN272" i="2" s="1"/>
  <c r="KG272" i="2"/>
  <c r="KK272" i="2"/>
  <c r="LZ212" i="2"/>
  <c r="MR212" i="2"/>
  <c r="IG213" i="2"/>
  <c r="KP213" i="2"/>
  <c r="DL214" i="2"/>
  <c r="DN214" i="2" s="1"/>
  <c r="JI215" i="2"/>
  <c r="MR215" i="2"/>
  <c r="OM215" i="2"/>
  <c r="LZ216" i="2"/>
  <c r="LN217" i="2"/>
  <c r="DL218" i="2"/>
  <c r="DN218" i="2" s="1"/>
  <c r="KV218" i="2"/>
  <c r="LN218" i="2"/>
  <c r="NQ218" i="2"/>
  <c r="OM218" i="2"/>
  <c r="OP219" i="2"/>
  <c r="OR219" i="2" s="1"/>
  <c r="MF220" i="2"/>
  <c r="KP221" i="2"/>
  <c r="LZ221" i="2"/>
  <c r="LZ222" i="2"/>
  <c r="LN223" i="2"/>
  <c r="ML225" i="2"/>
  <c r="NV225" i="2" s="1"/>
  <c r="ML226" i="2"/>
  <c r="NV226" i="2" s="1"/>
  <c r="OO226" i="2"/>
  <c r="KV227" i="2"/>
  <c r="OP227" i="2"/>
  <c r="OR227" i="2" s="1"/>
  <c r="IA228" i="2"/>
  <c r="IB228" i="2" s="1"/>
  <c r="KF228" i="2" s="1"/>
  <c r="IG229" i="2"/>
  <c r="KV229" i="2"/>
  <c r="ML229" i="2"/>
  <c r="NT229" i="2"/>
  <c r="LT230" i="2"/>
  <c r="LH231" i="2"/>
  <c r="LZ231" i="2"/>
  <c r="LH232" i="2"/>
  <c r="MF232" i="2"/>
  <c r="NV232" i="2" s="1"/>
  <c r="KV233" i="2"/>
  <c r="LT233" i="2"/>
  <c r="MR233" i="2"/>
  <c r="KV235" i="2"/>
  <c r="ML235" i="2"/>
  <c r="NV235" i="2" s="1"/>
  <c r="NQ235" i="2"/>
  <c r="JK236" i="2"/>
  <c r="LZ236" i="2"/>
  <c r="NT237" i="2"/>
  <c r="LB238" i="2"/>
  <c r="IG240" i="2"/>
  <c r="OP241" i="2"/>
  <c r="OR241" i="2" s="1"/>
  <c r="LB242" i="2"/>
  <c r="LZ242" i="2"/>
  <c r="DL243" i="2"/>
  <c r="DN243" i="2" s="1"/>
  <c r="LB243" i="2"/>
  <c r="LT243" i="2"/>
  <c r="MR244" i="2"/>
  <c r="LZ245" i="2"/>
  <c r="ON245" i="2"/>
  <c r="NG247" i="2"/>
  <c r="OM247" i="2"/>
  <c r="LB248" i="2"/>
  <c r="NT248" i="2"/>
  <c r="LN249" i="2"/>
  <c r="NT249" i="2"/>
  <c r="JK250" i="2"/>
  <c r="KV251" i="2"/>
  <c r="ML251" i="2"/>
  <c r="EB252" i="2"/>
  <c r="EH252" i="2" s="1"/>
  <c r="MR252" i="2"/>
  <c r="LB253" i="2"/>
  <c r="JI255" i="2"/>
  <c r="LZ255" i="2"/>
  <c r="LB258" i="2"/>
  <c r="NM258" i="2" s="1"/>
  <c r="LZ258" i="2"/>
  <c r="ML262" i="2"/>
  <c r="OM263" i="2"/>
  <c r="OP264" i="2"/>
  <c r="OR264" i="2" s="1"/>
  <c r="IE267" i="2"/>
  <c r="IA267" i="2"/>
  <c r="IB267" i="2" s="1"/>
  <c r="KF267" i="2" s="1"/>
  <c r="GL267" i="2"/>
  <c r="GM267" i="2" s="1"/>
  <c r="GZ267" i="2" s="1"/>
  <c r="NV255" i="2"/>
  <c r="DC272" i="2"/>
  <c r="DD272" i="2" s="1"/>
  <c r="CR272" i="2"/>
  <c r="CK272" i="2" s="1"/>
  <c r="DS272" i="2" s="1"/>
  <c r="NQ228" i="2"/>
  <c r="KP236" i="2"/>
  <c r="LZ238" i="2"/>
  <c r="DL245" i="2"/>
  <c r="DN245" i="2" s="1"/>
  <c r="LU252" i="2"/>
  <c r="IG257" i="2"/>
  <c r="MM261" i="2"/>
  <c r="LC261" i="2"/>
  <c r="OO271" i="2"/>
  <c r="OP271" i="2"/>
  <c r="OR271" i="2" s="1"/>
  <c r="DL220" i="2"/>
  <c r="DN220" i="2" s="1"/>
  <c r="KV220" i="2"/>
  <c r="MF221" i="2"/>
  <c r="NV221" i="2" s="1"/>
  <c r="LN222" i="2"/>
  <c r="NG222" i="2"/>
  <c r="KP223" i="2"/>
  <c r="LT223" i="2"/>
  <c r="LH224" i="2"/>
  <c r="LB226" i="2"/>
  <c r="MR227" i="2"/>
  <c r="ML228" i="2"/>
  <c r="NV228" i="2" s="1"/>
  <c r="NT228" i="2"/>
  <c r="LB229" i="2"/>
  <c r="NG230" i="2"/>
  <c r="KV231" i="2"/>
  <c r="NG231" i="2"/>
  <c r="EB233" i="2"/>
  <c r="EH233" i="2" s="1"/>
  <c r="LB233" i="2"/>
  <c r="LZ233" i="2"/>
  <c r="DL234" i="2"/>
  <c r="DN234" i="2" s="1"/>
  <c r="IA234" i="2"/>
  <c r="IB234" i="2" s="1"/>
  <c r="KF234" i="2" s="1"/>
  <c r="DL235" i="2"/>
  <c r="DN235" i="2" s="1"/>
  <c r="KV236" i="2"/>
  <c r="CR237" i="2"/>
  <c r="CK237" i="2" s="1"/>
  <c r="NG237" i="2"/>
  <c r="JC238" i="2"/>
  <c r="JD238" i="2" s="1"/>
  <c r="KI238" i="2" s="1"/>
  <c r="DL239" i="2"/>
  <c r="DN239" i="2" s="1"/>
  <c r="KP239" i="2"/>
  <c r="LH239" i="2"/>
  <c r="NT239" i="2"/>
  <c r="LB240" i="2"/>
  <c r="ML241" i="2"/>
  <c r="LH243" i="2"/>
  <c r="LZ243" i="2"/>
  <c r="OR243" i="2"/>
  <c r="JK244" i="2"/>
  <c r="JE244" i="2" s="1"/>
  <c r="IA246" i="2"/>
  <c r="IB246" i="2" s="1"/>
  <c r="KF246" i="2" s="1"/>
  <c r="LT246" i="2"/>
  <c r="ML246" i="2"/>
  <c r="LN247" i="2"/>
  <c r="NG248" i="2"/>
  <c r="MM249" i="2"/>
  <c r="MO249" i="2" s="1"/>
  <c r="KV250" i="2"/>
  <c r="LN250" i="2"/>
  <c r="OM251" i="2"/>
  <c r="DL253" i="2"/>
  <c r="DN253" i="2" s="1"/>
  <c r="II253" i="2"/>
  <c r="KP253" i="2"/>
  <c r="LH253" i="2"/>
  <c r="CR254" i="2"/>
  <c r="CK254" i="2" s="1"/>
  <c r="KV254" i="2"/>
  <c r="ML254" i="2"/>
  <c r="DD256" i="2"/>
  <c r="LB256" i="2"/>
  <c r="MR256" i="2"/>
  <c r="OM256" i="2"/>
  <c r="EB257" i="2"/>
  <c r="EH257" i="2" s="1"/>
  <c r="DL257" i="2"/>
  <c r="DN257" i="2" s="1"/>
  <c r="JM257" i="2"/>
  <c r="JI257" i="2"/>
  <c r="GL258" i="2"/>
  <c r="GM258" i="2" s="1"/>
  <c r="GZ258" i="2" s="1"/>
  <c r="LH258" i="2"/>
  <c r="LH259" i="2"/>
  <c r="EB261" i="2"/>
  <c r="EH261" i="2" s="1"/>
  <c r="DL266" i="2"/>
  <c r="DN266" i="2" s="1"/>
  <c r="DC273" i="2"/>
  <c r="DD273" i="2" s="1"/>
  <c r="CR273" i="2"/>
  <c r="CK273" i="2" s="1"/>
  <c r="EF231" i="2"/>
  <c r="NV238" i="2"/>
  <c r="OR238" i="2"/>
  <c r="IG242" i="2"/>
  <c r="DL246" i="2"/>
  <c r="DN246" i="2" s="1"/>
  <c r="DL248" i="2"/>
  <c r="DN248" i="2" s="1"/>
  <c r="NM249" i="2"/>
  <c r="OM249" i="2"/>
  <c r="DL250" i="2"/>
  <c r="DN250" i="2" s="1"/>
  <c r="JI251" i="2"/>
  <c r="JC253" i="2"/>
  <c r="JD253" i="2" s="1"/>
  <c r="KI253" i="2" s="1"/>
  <c r="DD254" i="2"/>
  <c r="JM258" i="2"/>
  <c r="JI258" i="2"/>
  <c r="OR260" i="2"/>
  <c r="DC261" i="2"/>
  <c r="DD261" i="2" s="1"/>
  <c r="CR261" i="2"/>
  <c r="CK261" i="2" s="1"/>
  <c r="OO261" i="2"/>
  <c r="FS270" i="2"/>
  <c r="FT270" i="2" s="1"/>
  <c r="FU270" i="2" s="1"/>
  <c r="FV270" i="2" s="1"/>
  <c r="ES270" i="2" s="1"/>
  <c r="OP215" i="2"/>
  <c r="OR215" i="2" s="1"/>
  <c r="EC218" i="2"/>
  <c r="OR223" i="2"/>
  <c r="NV224" i="2"/>
  <c r="EB225" i="2"/>
  <c r="EH225" i="2" s="1"/>
  <c r="DD228" i="2"/>
  <c r="FT229" i="2"/>
  <c r="FU229" i="2" s="1"/>
  <c r="FV229" i="2" s="1"/>
  <c r="ES229" i="2" s="1"/>
  <c r="ON231" i="2"/>
  <c r="DL232" i="2"/>
  <c r="DN232" i="2" s="1"/>
  <c r="FS232" i="2"/>
  <c r="FT232" i="2" s="1"/>
  <c r="FU232" i="2" s="1"/>
  <c r="FV232" i="2" s="1"/>
  <c r="ES232" i="2" s="1"/>
  <c r="KV232" i="2"/>
  <c r="LT232" i="2"/>
  <c r="NT232" i="2"/>
  <c r="IG233" i="2"/>
  <c r="LH233" i="2"/>
  <c r="MF233" i="2"/>
  <c r="ON233" i="2"/>
  <c r="IG235" i="2"/>
  <c r="LZ235" i="2"/>
  <c r="FT236" i="2"/>
  <c r="FU236" i="2" s="1"/>
  <c r="FV236" i="2" s="1"/>
  <c r="ES236" i="2" s="1"/>
  <c r="ON236" i="2"/>
  <c r="KP237" i="2"/>
  <c r="NQ237" i="2"/>
  <c r="LU238" i="2"/>
  <c r="LN238" i="2"/>
  <c r="MM240" i="2"/>
  <c r="KV242" i="2"/>
  <c r="IG244" i="2"/>
  <c r="KP244" i="2"/>
  <c r="NQ244" i="2"/>
  <c r="MR246" i="2"/>
  <c r="DL249" i="2"/>
  <c r="DN249" i="2" s="1"/>
  <c r="LU249" i="2"/>
  <c r="KV252" i="2"/>
  <c r="LN252" i="2"/>
  <c r="ON252" i="2"/>
  <c r="OP253" i="2"/>
  <c r="OR253" i="2" s="1"/>
  <c r="IA254" i="2"/>
  <c r="IB254" i="2" s="1"/>
  <c r="KF254" i="2" s="1"/>
  <c r="KV255" i="2"/>
  <c r="LT255" i="2"/>
  <c r="MR255" i="2"/>
  <c r="OR255" i="2"/>
  <c r="EB258" i="2"/>
  <c r="EH258" i="2" s="1"/>
  <c r="JM259" i="2"/>
  <c r="JI259" i="2"/>
  <c r="JG263" i="2"/>
  <c r="JC263" i="2"/>
  <c r="JD263" i="2" s="1"/>
  <c r="KI263" i="2" s="1"/>
  <c r="OO213" i="2"/>
  <c r="FT215" i="2"/>
  <c r="FU215" i="2" s="1"/>
  <c r="FV215" i="2" s="1"/>
  <c r="ES215" i="2" s="1"/>
  <c r="FW215" i="2" s="1"/>
  <c r="ML215" i="2"/>
  <c r="KP218" i="2"/>
  <c r="NM218" i="2" s="1"/>
  <c r="FT219" i="2"/>
  <c r="FU219" i="2" s="1"/>
  <c r="FV219" i="2" s="1"/>
  <c r="ES219" i="2" s="1"/>
  <c r="LZ220" i="2"/>
  <c r="OM220" i="2"/>
  <c r="KJ221" i="2"/>
  <c r="MN221" i="2"/>
  <c r="LB222" i="2"/>
  <c r="LH223" i="2"/>
  <c r="MR223" i="2"/>
  <c r="NV223" i="2" s="1"/>
  <c r="CR225" i="2"/>
  <c r="CK225" i="2" s="1"/>
  <c r="KP226" i="2"/>
  <c r="MF226" i="2"/>
  <c r="KP227" i="2"/>
  <c r="OM227" i="2"/>
  <c r="KP228" i="2"/>
  <c r="ON228" i="2"/>
  <c r="EB229" i="2"/>
  <c r="EH229" i="2" s="1"/>
  <c r="KP229" i="2"/>
  <c r="KV230" i="2"/>
  <c r="LN230" i="2"/>
  <c r="DZ231" i="2"/>
  <c r="LB231" i="2"/>
  <c r="LT231" i="2"/>
  <c r="LB232" i="2"/>
  <c r="LZ232" i="2"/>
  <c r="OM232" i="2"/>
  <c r="KP233" i="2"/>
  <c r="LN233" i="2"/>
  <c r="ML233" i="2"/>
  <c r="LB234" i="2"/>
  <c r="LT234" i="2"/>
  <c r="NQ234" i="2"/>
  <c r="OO239" i="2"/>
  <c r="NG240" i="2"/>
  <c r="ON240" i="2"/>
  <c r="EB241" i="2"/>
  <c r="EH241" i="2" s="1"/>
  <c r="LH241" i="2"/>
  <c r="LZ241" i="2"/>
  <c r="EB244" i="2"/>
  <c r="EH244" i="2" s="1"/>
  <c r="ML244" i="2"/>
  <c r="OO244" i="2"/>
  <c r="LB247" i="2"/>
  <c r="MR247" i="2"/>
  <c r="OO247" i="2"/>
  <c r="MR250" i="2"/>
  <c r="KP251" i="2"/>
  <c r="LZ254" i="2"/>
  <c r="IC255" i="2"/>
  <c r="MF256" i="2"/>
  <c r="GL257" i="2"/>
  <c r="GM257" i="2" s="1"/>
  <c r="GZ257" i="2" s="1"/>
  <c r="MF257" i="2"/>
  <c r="CR258" i="2"/>
  <c r="CK258" i="2" s="1"/>
  <c r="LT258" i="2"/>
  <c r="ML258" i="2"/>
  <c r="JG262" i="2"/>
  <c r="JC262" i="2"/>
  <c r="JD262" i="2" s="1"/>
  <c r="KI262" i="2" s="1"/>
  <c r="JI263" i="2"/>
  <c r="LN265" i="2"/>
  <c r="HP266" i="2"/>
  <c r="HQ266" i="2"/>
  <c r="HR266" i="2" s="1"/>
  <c r="HS266" i="2" s="1"/>
  <c r="HI266" i="2" s="1"/>
  <c r="HC266" i="2"/>
  <c r="OR266" i="2"/>
  <c r="MH270" i="2"/>
  <c r="KL270" i="2"/>
  <c r="IC293" i="2"/>
  <c r="IA293" i="2"/>
  <c r="IB293" i="2" s="1"/>
  <c r="KF293" i="2" s="1"/>
  <c r="MA301" i="2"/>
  <c r="LC301" i="2"/>
  <c r="KK301" i="2"/>
  <c r="KX301" i="2"/>
  <c r="LD301" i="2"/>
  <c r="NA301" i="2"/>
  <c r="MB301" i="2"/>
  <c r="LJ301" i="2"/>
  <c r="KJ301" i="2"/>
  <c r="NT254" i="2"/>
  <c r="KP255" i="2"/>
  <c r="OO255" i="2"/>
  <c r="DL256" i="2"/>
  <c r="DN256" i="2" s="1"/>
  <c r="KP256" i="2"/>
  <c r="DD257" i="2"/>
  <c r="LT257" i="2"/>
  <c r="NS257" i="2" s="1"/>
  <c r="HC258" i="2"/>
  <c r="OO258" i="2"/>
  <c r="KP259" i="2"/>
  <c r="DL260" i="2"/>
  <c r="DN260" i="2" s="1"/>
  <c r="JG260" i="2"/>
  <c r="LB260" i="2"/>
  <c r="NM260" i="2" s="1"/>
  <c r="LN261" i="2"/>
  <c r="NS261" i="2" s="1"/>
  <c r="MF261" i="2"/>
  <c r="LB262" i="2"/>
  <c r="GL265" i="2"/>
  <c r="GM265" i="2" s="1"/>
  <c r="GZ265" i="2" s="1"/>
  <c r="NQ265" i="2"/>
  <c r="LN267" i="2"/>
  <c r="NS267" i="2" s="1"/>
  <c r="NG267" i="2"/>
  <c r="MF269" i="2"/>
  <c r="NV269" i="2" s="1"/>
  <c r="OM269" i="2"/>
  <c r="KP271" i="2"/>
  <c r="EB273" i="2"/>
  <c r="EH273" i="2" s="1"/>
  <c r="DL274" i="2"/>
  <c r="DN274" i="2" s="1"/>
  <c r="EB274" i="2"/>
  <c r="EH274" i="2" s="1"/>
  <c r="II274" i="2"/>
  <c r="IG274" i="2"/>
  <c r="LT277" i="2"/>
  <c r="LB279" i="2"/>
  <c r="LN280" i="2"/>
  <c r="NV281" i="2"/>
  <c r="MR285" i="2"/>
  <c r="DD290" i="2"/>
  <c r="KP291" i="2"/>
  <c r="ML292" i="2"/>
  <c r="DL301" i="2"/>
  <c r="DN301" i="2" s="1"/>
  <c r="EB301" i="2"/>
  <c r="EH301" i="2" s="1"/>
  <c r="JK276" i="2"/>
  <c r="JI276" i="2"/>
  <c r="IG279" i="2"/>
  <c r="II279" i="2"/>
  <c r="OP294" i="2"/>
  <c r="OR294" i="2" s="1"/>
  <c r="OO294" i="2"/>
  <c r="KV256" i="2"/>
  <c r="ML256" i="2"/>
  <c r="NT256" i="2"/>
  <c r="LH257" i="2"/>
  <c r="NM257" i="2" s="1"/>
  <c r="NG258" i="2"/>
  <c r="LN264" i="2"/>
  <c r="EE268" i="2"/>
  <c r="OM268" i="2"/>
  <c r="OO269" i="2"/>
  <c r="DD274" i="2"/>
  <c r="FS274" i="2"/>
  <c r="FT274" i="2" s="1"/>
  <c r="FU274" i="2" s="1"/>
  <c r="FV274" i="2" s="1"/>
  <c r="ES274" i="2" s="1"/>
  <c r="FD274" i="2" s="1"/>
  <c r="FE274" i="2" s="1"/>
  <c r="FS276" i="2"/>
  <c r="FT276" i="2" s="1"/>
  <c r="FU276" i="2" s="1"/>
  <c r="FV276" i="2" s="1"/>
  <c r="ES276" i="2" s="1"/>
  <c r="FD276" i="2" s="1"/>
  <c r="ON276" i="2"/>
  <c r="FS280" i="2"/>
  <c r="FT280" i="2" s="1"/>
  <c r="FU280" i="2" s="1"/>
  <c r="FV280" i="2" s="1"/>
  <c r="ES280" i="2" s="1"/>
  <c r="EB281" i="2"/>
  <c r="EH281" i="2" s="1"/>
  <c r="LB285" i="2"/>
  <c r="DL259" i="2"/>
  <c r="DN259" i="2" s="1"/>
  <c r="OR259" i="2"/>
  <c r="LZ260" i="2"/>
  <c r="NS260" i="2" s="1"/>
  <c r="LB261" i="2"/>
  <c r="NG262" i="2"/>
  <c r="LT263" i="2"/>
  <c r="LT264" i="2"/>
  <c r="HC265" i="2"/>
  <c r="LH265" i="2"/>
  <c r="GL266" i="2"/>
  <c r="GM266" i="2" s="1"/>
  <c r="GZ266" i="2" s="1"/>
  <c r="KV266" i="2"/>
  <c r="KP267" i="2"/>
  <c r="NM267" i="2" s="1"/>
  <c r="ML267" i="2"/>
  <c r="NV267" i="2" s="1"/>
  <c r="EH268" i="2"/>
  <c r="EI268" i="2" s="1"/>
  <c r="EB269" i="2"/>
  <c r="EH269" i="2" s="1"/>
  <c r="KV271" i="2"/>
  <c r="ML271" i="2"/>
  <c r="JE273" i="2"/>
  <c r="NQ273" i="2"/>
  <c r="FT275" i="2"/>
  <c r="FU275" i="2" s="1"/>
  <c r="FV275" i="2" s="1"/>
  <c r="ES275" i="2" s="1"/>
  <c r="FD275" i="2" s="1"/>
  <c r="FE275" i="2" s="1"/>
  <c r="CR278" i="2"/>
  <c r="CK278" i="2" s="1"/>
  <c r="KP278" i="2"/>
  <c r="ON280" i="2"/>
  <c r="FS281" i="2"/>
  <c r="FT281" i="2" s="1"/>
  <c r="FU281" i="2" s="1"/>
  <c r="FV281" i="2" s="1"/>
  <c r="ES281" i="2" s="1"/>
  <c r="FW281" i="2" s="1"/>
  <c r="OM282" i="2"/>
  <c r="KV286" i="2"/>
  <c r="LH299" i="2"/>
  <c r="JI304" i="2"/>
  <c r="JK304" i="2"/>
  <c r="OP262" i="2"/>
  <c r="OR262" i="2" s="1"/>
  <c r="MH267" i="2"/>
  <c r="LD267" i="2"/>
  <c r="MN267" i="2"/>
  <c r="IA270" i="2"/>
  <c r="IB270" i="2" s="1"/>
  <c r="KF270" i="2" s="1"/>
  <c r="MW270" i="2" s="1"/>
  <c r="IC270" i="2"/>
  <c r="MH273" i="2"/>
  <c r="DC275" i="2"/>
  <c r="CR275" i="2"/>
  <c r="CK275" i="2" s="1"/>
  <c r="DD278" i="2"/>
  <c r="OM291" i="2"/>
  <c r="DL293" i="2"/>
  <c r="DN293" i="2" s="1"/>
  <c r="EB293" i="2"/>
  <c r="EH293" i="2" s="1"/>
  <c r="ML259" i="2"/>
  <c r="NV259" i="2" s="1"/>
  <c r="NG260" i="2"/>
  <c r="DL261" i="2"/>
  <c r="DN261" i="2" s="1"/>
  <c r="HP262" i="2"/>
  <c r="HQ262" i="2" s="1"/>
  <c r="HR262" i="2" s="1"/>
  <c r="HS262" i="2" s="1"/>
  <c r="KP262" i="2"/>
  <c r="GL263" i="2"/>
  <c r="GM263" i="2" s="1"/>
  <c r="GZ263" i="2" s="1"/>
  <c r="DL264" i="2"/>
  <c r="DN264" i="2" s="1"/>
  <c r="DC267" i="2"/>
  <c r="DD267" i="2" s="1"/>
  <c r="KV278" i="2"/>
  <c r="DD281" i="2"/>
  <c r="II284" i="2"/>
  <c r="IG284" i="2"/>
  <c r="FS285" i="2"/>
  <c r="FT285" i="2" s="1"/>
  <c r="FU285" i="2" s="1"/>
  <c r="FV285" i="2" s="1"/>
  <c r="ES285" i="2" s="1"/>
  <c r="EG288" i="2"/>
  <c r="EI288" i="2" s="1"/>
  <c r="ED288" i="2"/>
  <c r="EF288" i="2" s="1"/>
  <c r="EC288" i="2"/>
  <c r="EB292" i="2"/>
  <c r="EH292" i="2" s="1"/>
  <c r="DL292" i="2"/>
  <c r="DN292" i="2" s="1"/>
  <c r="JE292" i="2"/>
  <c r="JC292" i="2"/>
  <c r="JD292" i="2" s="1"/>
  <c r="KI292" i="2" s="1"/>
  <c r="MH292" i="2" s="1"/>
  <c r="JE293" i="2"/>
  <c r="JC293" i="2"/>
  <c r="JD293" i="2" s="1"/>
  <c r="KI293" i="2" s="1"/>
  <c r="LD295" i="2"/>
  <c r="KJ295" i="2"/>
  <c r="KX295" i="2"/>
  <c r="LP295" i="2"/>
  <c r="MH295" i="2"/>
  <c r="KL295" i="2"/>
  <c r="MR259" i="2"/>
  <c r="OM259" i="2"/>
  <c r="LD260" i="2"/>
  <c r="KP261" i="2"/>
  <c r="LH261" i="2"/>
  <c r="NM261" i="2" s="1"/>
  <c r="NY261" i="2" s="1"/>
  <c r="OE261" i="2" s="1"/>
  <c r="KV262" i="2"/>
  <c r="KP263" i="2"/>
  <c r="LH264" i="2"/>
  <c r="OO264" i="2"/>
  <c r="NG265" i="2"/>
  <c r="JG267" i="2"/>
  <c r="NQ268" i="2"/>
  <c r="LI269" i="2"/>
  <c r="ON269" i="2"/>
  <c r="MR270" i="2"/>
  <c r="NV270" i="2" s="1"/>
  <c r="LV271" i="2"/>
  <c r="KV272" i="2"/>
  <c r="NG276" i="2"/>
  <c r="OM276" i="2"/>
  <c r="LN277" i="2"/>
  <c r="MR279" i="2"/>
  <c r="NV279" i="2" s="1"/>
  <c r="MF280" i="2"/>
  <c r="NQ282" i="2"/>
  <c r="LB283" i="2"/>
  <c r="OP284" i="2"/>
  <c r="OR284" i="2" s="1"/>
  <c r="NT285" i="2"/>
  <c r="LB287" i="2"/>
  <c r="KV290" i="2"/>
  <c r="KV298" i="2"/>
  <c r="LT298" i="2"/>
  <c r="MR298" i="2"/>
  <c r="IC314" i="2"/>
  <c r="IA314" i="2"/>
  <c r="IB314" i="2" s="1"/>
  <c r="KF314" i="2" s="1"/>
  <c r="FW315" i="2"/>
  <c r="FD315" i="2"/>
  <c r="FE315" i="2" s="1"/>
  <c r="LZ273" i="2"/>
  <c r="MR273" i="2"/>
  <c r="NV273" i="2" s="1"/>
  <c r="OM273" i="2"/>
  <c r="KV276" i="2"/>
  <c r="EB280" i="2"/>
  <c r="EH280" i="2" s="1"/>
  <c r="NQ280" i="2"/>
  <c r="OP280" i="2"/>
  <c r="OR280" i="2" s="1"/>
  <c r="OO281" i="2"/>
  <c r="JK283" i="2"/>
  <c r="OO284" i="2"/>
  <c r="JK287" i="2"/>
  <c r="MB288" i="2"/>
  <c r="LN294" i="2"/>
  <c r="DL295" i="2"/>
  <c r="DN295" i="2" s="1"/>
  <c r="CR300" i="2"/>
  <c r="CK300" i="2" s="1"/>
  <c r="CL300" i="2" s="1"/>
  <c r="DB300" i="2"/>
  <c r="DD300" i="2" s="1"/>
  <c r="NV301" i="2"/>
  <c r="NG303" i="2"/>
  <c r="II305" i="2"/>
  <c r="IG305" i="2"/>
  <c r="MF321" i="2"/>
  <c r="EB325" i="2"/>
  <c r="EH325" i="2" s="1"/>
  <c r="JI339" i="2"/>
  <c r="JK339" i="2"/>
  <c r="JK341" i="2"/>
  <c r="JI341" i="2"/>
  <c r="MF268" i="2"/>
  <c r="NV268" i="2" s="1"/>
  <c r="OO268" i="2"/>
  <c r="DL270" i="2"/>
  <c r="DN270" i="2" s="1"/>
  <c r="ML270" i="2"/>
  <c r="NQ270" i="2"/>
  <c r="OM270" i="2"/>
  <c r="LZ271" i="2"/>
  <c r="MR271" i="2"/>
  <c r="NQ272" i="2"/>
  <c r="OP272" i="2"/>
  <c r="OR272" i="2" s="1"/>
  <c r="NG273" i="2"/>
  <c r="LB275" i="2"/>
  <c r="OP275" i="2"/>
  <c r="OR275" i="2" s="1"/>
  <c r="MR276" i="2"/>
  <c r="OM277" i="2"/>
  <c r="LZ278" i="2"/>
  <c r="NG278" i="2"/>
  <c r="ON278" i="2"/>
  <c r="LT280" i="2"/>
  <c r="ML280" i="2"/>
  <c r="NT280" i="2"/>
  <c r="KV281" i="2"/>
  <c r="DL282" i="2"/>
  <c r="DN282" i="2" s="1"/>
  <c r="LT282" i="2"/>
  <c r="NG283" i="2"/>
  <c r="DL284" i="2"/>
  <c r="DN284" i="2" s="1"/>
  <c r="OM284" i="2"/>
  <c r="MF285" i="2"/>
  <c r="NV285" i="2" s="1"/>
  <c r="NG285" i="2"/>
  <c r="ON285" i="2"/>
  <c r="OP286" i="2"/>
  <c r="OR286" i="2" s="1"/>
  <c r="KP288" i="2"/>
  <c r="NM288" i="2" s="1"/>
  <c r="MF288" i="2"/>
  <c r="NG288" i="2"/>
  <c r="KV289" i="2"/>
  <c r="LT291" i="2"/>
  <c r="KP292" i="2"/>
  <c r="EB296" i="2"/>
  <c r="EH296" i="2" s="1"/>
  <c r="LB296" i="2"/>
  <c r="LT297" i="2"/>
  <c r="OM298" i="2"/>
  <c r="ML299" i="2"/>
  <c r="KV301" i="2"/>
  <c r="LN301" i="2"/>
  <c r="MF303" i="2"/>
  <c r="IC304" i="2"/>
  <c r="LZ306" i="2"/>
  <c r="KJ310" i="2"/>
  <c r="NA310" i="2"/>
  <c r="LP310" i="2"/>
  <c r="DC314" i="2"/>
  <c r="CR314" i="2"/>
  <c r="CK314" i="2" s="1"/>
  <c r="EB316" i="2"/>
  <c r="EH316" i="2" s="1"/>
  <c r="DL316" i="2"/>
  <c r="DN316" i="2" s="1"/>
  <c r="FS316" i="2"/>
  <c r="FT316" i="2"/>
  <c r="FU316" i="2" s="1"/>
  <c r="FV316" i="2" s="1"/>
  <c r="ES316" i="2" s="1"/>
  <c r="FD316" i="2" s="1"/>
  <c r="FE316" i="2" s="1"/>
  <c r="DL343" i="2"/>
  <c r="DN343" i="2" s="1"/>
  <c r="EB343" i="2"/>
  <c r="EH343" i="2" s="1"/>
  <c r="LB274" i="2"/>
  <c r="MR274" i="2"/>
  <c r="MR275" i="2"/>
  <c r="DL277" i="2"/>
  <c r="DN277" i="2" s="1"/>
  <c r="KP277" i="2"/>
  <c r="NM277" i="2" s="1"/>
  <c r="MF277" i="2"/>
  <c r="NG277" i="2"/>
  <c r="NQ279" i="2"/>
  <c r="LT281" i="2"/>
  <c r="NQ281" i="2"/>
  <c r="MF284" i="2"/>
  <c r="NV284" i="2" s="1"/>
  <c r="NG284" i="2"/>
  <c r="KP285" i="2"/>
  <c r="LN285" i="2"/>
  <c r="IC286" i="2"/>
  <c r="KV288" i="2"/>
  <c r="LN288" i="2"/>
  <c r="LH290" i="2"/>
  <c r="MR291" i="2"/>
  <c r="LN293" i="2"/>
  <c r="NV293" i="2"/>
  <c r="NT294" i="2"/>
  <c r="LH298" i="2"/>
  <c r="NQ298" i="2"/>
  <c r="DL303" i="2"/>
  <c r="DN303" i="2" s="1"/>
  <c r="OP309" i="2"/>
  <c r="OR309" i="2" s="1"/>
  <c r="OO309" i="2"/>
  <c r="LH313" i="2"/>
  <c r="MF313" i="2"/>
  <c r="JE321" i="2"/>
  <c r="JC321" i="2"/>
  <c r="JD321" i="2" s="1"/>
  <c r="KI321" i="2" s="1"/>
  <c r="IC324" i="2"/>
  <c r="IA324" i="2"/>
  <c r="IB324" i="2" s="1"/>
  <c r="KF324" i="2" s="1"/>
  <c r="OR332" i="2"/>
  <c r="OO277" i="2"/>
  <c r="LN287" i="2"/>
  <c r="ML288" i="2"/>
  <c r="LB294" i="2"/>
  <c r="MR294" i="2"/>
  <c r="ML295" i="2"/>
  <c r="NV295" i="2" s="1"/>
  <c r="JK299" i="2"/>
  <c r="JI299" i="2"/>
  <c r="LU304" i="2"/>
  <c r="NT308" i="2"/>
  <c r="MF310" i="2"/>
  <c r="NV310" i="2" s="1"/>
  <c r="FW334" i="2"/>
  <c r="FD334" i="2"/>
  <c r="FE334" i="2" s="1"/>
  <c r="MR280" i="2"/>
  <c r="LZ282" i="2"/>
  <c r="DD284" i="2"/>
  <c r="FS284" i="2"/>
  <c r="FT284" i="2" s="1"/>
  <c r="FU284" i="2" s="1"/>
  <c r="FV284" i="2" s="1"/>
  <c r="ES284" i="2" s="1"/>
  <c r="FD284" i="2" s="1"/>
  <c r="FE284" i="2" s="1"/>
  <c r="CR291" i="2"/>
  <c r="CK291" i="2" s="1"/>
  <c r="ON291" i="2"/>
  <c r="OM294" i="2"/>
  <c r="OM301" i="2"/>
  <c r="FS302" i="2"/>
  <c r="FT302" i="2" s="1"/>
  <c r="FU302" i="2" s="1"/>
  <c r="FV302" i="2" s="1"/>
  <c r="ES302" i="2" s="1"/>
  <c r="KK304" i="2"/>
  <c r="JK308" i="2"/>
  <c r="JE308" i="2" s="1"/>
  <c r="JI308" i="2"/>
  <c r="II309" i="2"/>
  <c r="IG309" i="2"/>
  <c r="LT272" i="2"/>
  <c r="ML273" i="2"/>
  <c r="LH274" i="2"/>
  <c r="NM274" i="2" s="1"/>
  <c r="MF274" i="2"/>
  <c r="KP276" i="2"/>
  <c r="MF276" i="2"/>
  <c r="ML278" i="2"/>
  <c r="OO278" i="2"/>
  <c r="KV279" i="2"/>
  <c r="LT279" i="2"/>
  <c r="DL281" i="2"/>
  <c r="DN281" i="2" s="1"/>
  <c r="MF282" i="2"/>
  <c r="ML283" i="2"/>
  <c r="NV283" i="2" s="1"/>
  <c r="OP283" i="2"/>
  <c r="OR283" i="2" s="1"/>
  <c r="NQ284" i="2"/>
  <c r="MF286" i="2"/>
  <c r="NG286" i="2"/>
  <c r="LT287" i="2"/>
  <c r="ML287" i="2"/>
  <c r="NV287" i="2" s="1"/>
  <c r="DZ288" i="2"/>
  <c r="KP290" i="2"/>
  <c r="LN290" i="2"/>
  <c r="EB291" i="2"/>
  <c r="EH291" i="2" s="1"/>
  <c r="OO291" i="2"/>
  <c r="LT292" i="2"/>
  <c r="NQ292" i="2"/>
  <c r="CR293" i="2"/>
  <c r="CK293" i="2" s="1"/>
  <c r="NT293" i="2"/>
  <c r="ON294" i="2"/>
  <c r="LN296" i="2"/>
  <c r="ON296" i="2"/>
  <c r="OO297" i="2"/>
  <c r="LZ299" i="2"/>
  <c r="JE300" i="2"/>
  <c r="JC300" i="2"/>
  <c r="JD300" i="2" s="1"/>
  <c r="KI300" i="2" s="1"/>
  <c r="DD302" i="2"/>
  <c r="II311" i="2"/>
  <c r="IG311" i="2"/>
  <c r="LH312" i="2"/>
  <c r="NV319" i="2"/>
  <c r="JE312" i="2"/>
  <c r="JC312" i="2"/>
  <c r="JD312" i="2" s="1"/>
  <c r="KI312" i="2" s="1"/>
  <c r="DC317" i="2"/>
  <c r="DD317" i="2" s="1"/>
  <c r="KV294" i="2"/>
  <c r="ML294" i="2"/>
  <c r="DD295" i="2"/>
  <c r="LB295" i="2"/>
  <c r="OP296" i="2"/>
  <c r="OR296" i="2" s="1"/>
  <c r="LB297" i="2"/>
  <c r="MR297" i="2"/>
  <c r="LB298" i="2"/>
  <c r="LZ298" i="2"/>
  <c r="NG298" i="2"/>
  <c r="ON300" i="2"/>
  <c r="MN301" i="2"/>
  <c r="LZ301" i="2"/>
  <c r="NG301" i="2"/>
  <c r="ON301" i="2"/>
  <c r="KP302" i="2"/>
  <c r="LN303" i="2"/>
  <c r="NQ303" i="2"/>
  <c r="NT304" i="2"/>
  <c r="KP305" i="2"/>
  <c r="MR305" i="2"/>
  <c r="LH306" i="2"/>
  <c r="OM306" i="2"/>
  <c r="II307" i="2"/>
  <c r="KV307" i="2"/>
  <c r="LN307" i="2"/>
  <c r="LT308" i="2"/>
  <c r="MR308" i="2"/>
  <c r="NV308" i="2" s="1"/>
  <c r="LN309" i="2"/>
  <c r="MF311" i="2"/>
  <c r="ON311" i="2"/>
  <c r="KP313" i="2"/>
  <c r="OP317" i="2"/>
  <c r="OR317" i="2" s="1"/>
  <c r="OO320" i="2"/>
  <c r="JK324" i="2"/>
  <c r="MF300" i="2"/>
  <c r="NV300" i="2" s="1"/>
  <c r="KV302" i="2"/>
  <c r="KV303" i="2"/>
  <c r="OP303" i="2"/>
  <c r="OM304" i="2"/>
  <c r="NG305" i="2"/>
  <c r="OO305" i="2"/>
  <c r="LN306" i="2"/>
  <c r="MF306" i="2"/>
  <c r="NV306" i="2" s="1"/>
  <c r="NG307" i="2"/>
  <c r="LZ308" i="2"/>
  <c r="LC310" i="2"/>
  <c r="MG310" i="2"/>
  <c r="LN311" i="2"/>
  <c r="DL312" i="2"/>
  <c r="DN312" i="2" s="1"/>
  <c r="LN312" i="2"/>
  <c r="NQ312" i="2"/>
  <c r="ON312" i="2"/>
  <c r="IC313" i="2"/>
  <c r="IA313" i="2"/>
  <c r="IB313" i="2" s="1"/>
  <c r="KF313" i="2" s="1"/>
  <c r="NT313" i="2"/>
  <c r="LT315" i="2"/>
  <c r="LZ317" i="2"/>
  <c r="II318" i="2"/>
  <c r="IG318" i="2"/>
  <c r="NV320" i="2"/>
  <c r="EB322" i="2"/>
  <c r="EH322" i="2" s="1"/>
  <c r="NG325" i="2"/>
  <c r="KP327" i="2"/>
  <c r="LH342" i="2"/>
  <c r="NV305" i="2"/>
  <c r="OM307" i="2"/>
  <c r="OM311" i="2"/>
  <c r="OO345" i="2"/>
  <c r="OP345" i="2"/>
  <c r="OR345" i="2" s="1"/>
  <c r="KP299" i="2"/>
  <c r="NG299" i="2"/>
  <c r="FT300" i="2"/>
  <c r="FU300" i="2" s="1"/>
  <c r="FV300" i="2" s="1"/>
  <c r="ES300" i="2" s="1"/>
  <c r="KV300" i="2"/>
  <c r="LN300" i="2"/>
  <c r="NQ301" i="2"/>
  <c r="ML302" i="2"/>
  <c r="OR302" i="2"/>
  <c r="LB303" i="2"/>
  <c r="NT303" i="2"/>
  <c r="LN304" i="2"/>
  <c r="MF304" i="2"/>
  <c r="OP304" i="2"/>
  <c r="OR304" i="2" s="1"/>
  <c r="KV306" i="2"/>
  <c r="EB307" i="2"/>
  <c r="EH307" i="2" s="1"/>
  <c r="NQ307" i="2"/>
  <c r="KP308" i="2"/>
  <c r="LB309" i="2"/>
  <c r="KG310" i="2"/>
  <c r="KQ310" i="2"/>
  <c r="NQ310" i="2"/>
  <c r="CR311" i="2"/>
  <c r="CK311" i="2" s="1"/>
  <c r="CL311" i="2" s="1"/>
  <c r="DL311" i="2"/>
  <c r="DN311" i="2" s="1"/>
  <c r="JC311" i="2"/>
  <c r="JD311" i="2" s="1"/>
  <c r="KI311" i="2" s="1"/>
  <c r="LT311" i="2"/>
  <c r="ML312" i="2"/>
  <c r="NT312" i="2"/>
  <c r="JK314" i="2"/>
  <c r="JE314" i="2" s="1"/>
  <c r="JI314" i="2"/>
  <c r="KP317" i="2"/>
  <c r="LN319" i="2"/>
  <c r="NA320" i="2"/>
  <c r="ML322" i="2"/>
  <c r="KV324" i="2"/>
  <c r="LH325" i="2"/>
  <c r="JC328" i="2"/>
  <c r="JD328" i="2" s="1"/>
  <c r="KI328" i="2" s="1"/>
  <c r="DL331" i="2"/>
  <c r="DN331" i="2" s="1"/>
  <c r="FD345" i="2"/>
  <c r="FE345" i="2" s="1"/>
  <c r="FW345" i="2"/>
  <c r="OO299" i="2"/>
  <c r="OM309" i="2"/>
  <c r="II315" i="2"/>
  <c r="IG315" i="2"/>
  <c r="ON315" i="2"/>
  <c r="DL320" i="2"/>
  <c r="DN320" i="2" s="1"/>
  <c r="MG320" i="2"/>
  <c r="KW320" i="2"/>
  <c r="KY320" i="2" s="1"/>
  <c r="LI320" i="2"/>
  <c r="NG321" i="2"/>
  <c r="LT322" i="2"/>
  <c r="LB323" i="2"/>
  <c r="II325" i="2"/>
  <c r="IG325" i="2"/>
  <c r="OP338" i="2"/>
  <c r="OR338" i="2" s="1"/>
  <c r="OO338" i="2"/>
  <c r="NQ299" i="2"/>
  <c r="NT300" i="2"/>
  <c r="LH302" i="2"/>
  <c r="LH303" i="2"/>
  <c r="ML304" i="2"/>
  <c r="NT305" i="2"/>
  <c r="OP306" i="2"/>
  <c r="OR306" i="2" s="1"/>
  <c r="NT307" i="2"/>
  <c r="MR309" i="2"/>
  <c r="NV309" i="2" s="1"/>
  <c r="NT310" i="2"/>
  <c r="NT311" i="2"/>
  <c r="EB312" i="2"/>
  <c r="EH312" i="2" s="1"/>
  <c r="MR312" i="2"/>
  <c r="DL313" i="2"/>
  <c r="DN313" i="2" s="1"/>
  <c r="NT314" i="2"/>
  <c r="NG324" i="2"/>
  <c r="JK337" i="2"/>
  <c r="JE337" i="2" s="1"/>
  <c r="JI337" i="2"/>
  <c r="IG338" i="2"/>
  <c r="II338" i="2"/>
  <c r="LT339" i="2"/>
  <c r="DD321" i="2"/>
  <c r="KP322" i="2"/>
  <c r="MR323" i="2"/>
  <c r="EB324" i="2"/>
  <c r="EH324" i="2" s="1"/>
  <c r="ML326" i="2"/>
  <c r="MF329" i="2"/>
  <c r="NT331" i="2"/>
  <c r="LN333" i="2"/>
  <c r="IG337" i="2"/>
  <c r="II337" i="2"/>
  <c r="IC337" i="2" s="1"/>
  <c r="MR340" i="2"/>
  <c r="OM312" i="2"/>
  <c r="LN313" i="2"/>
  <c r="ML313" i="2"/>
  <c r="LZ314" i="2"/>
  <c r="ON314" i="2"/>
  <c r="JK315" i="2"/>
  <c r="JC315" i="2" s="1"/>
  <c r="JD315" i="2" s="1"/>
  <c r="KI315" i="2" s="1"/>
  <c r="KR315" i="2" s="1"/>
  <c r="MR315" i="2"/>
  <c r="NT315" i="2"/>
  <c r="CR316" i="2"/>
  <c r="CK316" i="2" s="1"/>
  <c r="ON316" i="2"/>
  <c r="ON318" i="2"/>
  <c r="KV319" i="2"/>
  <c r="LZ320" i="2"/>
  <c r="ML321" i="2"/>
  <c r="KV322" i="2"/>
  <c r="KP323" i="2"/>
  <c r="ML324" i="2"/>
  <c r="NV324" i="2" s="1"/>
  <c r="LN325" i="2"/>
  <c r="MF325" i="2"/>
  <c r="NV325" i="2" s="1"/>
  <c r="MR326" i="2"/>
  <c r="NT326" i="2"/>
  <c r="DL327" i="2"/>
  <c r="DN327" i="2" s="1"/>
  <c r="KV327" i="2"/>
  <c r="ML327" i="2"/>
  <c r="DB329" i="2"/>
  <c r="DD329" i="2" s="1"/>
  <c r="ML329" i="2"/>
  <c r="MR331" i="2"/>
  <c r="LT332" i="2"/>
  <c r="LB334" i="2"/>
  <c r="MR334" i="2"/>
  <c r="NV334" i="2" s="1"/>
  <c r="LB341" i="2"/>
  <c r="JK343" i="2"/>
  <c r="JI343" i="2"/>
  <c r="LH328" i="2"/>
  <c r="OO332" i="2"/>
  <c r="MR333" i="2"/>
  <c r="LZ334" i="2"/>
  <c r="LB335" i="2"/>
  <c r="OO335" i="2"/>
  <c r="LZ337" i="2"/>
  <c r="CR340" i="2"/>
  <c r="CK340" i="2" s="1"/>
  <c r="CL340" i="2" s="1"/>
  <c r="DL340" i="2"/>
  <c r="DN340" i="2" s="1"/>
  <c r="JK342" i="2"/>
  <c r="JE342" i="2" s="1"/>
  <c r="JI342" i="2"/>
  <c r="KV342" i="2"/>
  <c r="JK344" i="2"/>
  <c r="JI344" i="2"/>
  <c r="NG312" i="2"/>
  <c r="EB313" i="2"/>
  <c r="EH313" i="2" s="1"/>
  <c r="MF314" i="2"/>
  <c r="OM315" i="2"/>
  <c r="MR316" i="2"/>
  <c r="NQ317" i="2"/>
  <c r="OM317" i="2"/>
  <c r="DL319" i="2"/>
  <c r="DN319" i="2" s="1"/>
  <c r="NG320" i="2"/>
  <c r="KP321" i="2"/>
  <c r="LB322" i="2"/>
  <c r="NT322" i="2"/>
  <c r="OM323" i="2"/>
  <c r="CR325" i="2"/>
  <c r="CK325" i="2" s="1"/>
  <c r="OM326" i="2"/>
  <c r="OP329" i="2"/>
  <c r="OR329" i="2" s="1"/>
  <c r="IC330" i="2"/>
  <c r="IA333" i="2"/>
  <c r="IB333" i="2" s="1"/>
  <c r="KF333" i="2" s="1"/>
  <c r="LI333" i="2" s="1"/>
  <c r="IC333" i="2"/>
  <c r="JI333" i="2"/>
  <c r="FT335" i="2"/>
  <c r="FU335" i="2" s="1"/>
  <c r="FV335" i="2" s="1"/>
  <c r="ES335" i="2" s="1"/>
  <c r="DL339" i="2"/>
  <c r="DN339" i="2" s="1"/>
  <c r="DD340" i="2"/>
  <c r="ON340" i="2"/>
  <c r="II346" i="2"/>
  <c r="IG346" i="2"/>
  <c r="ON346" i="2"/>
  <c r="JK327" i="2"/>
  <c r="LZ327" i="2"/>
  <c r="NT328" i="2"/>
  <c r="OP328" i="2"/>
  <c r="OR328" i="2" s="1"/>
  <c r="FT329" i="2"/>
  <c r="FU329" i="2" s="1"/>
  <c r="FV329" i="2" s="1"/>
  <c r="ES329" i="2" s="1"/>
  <c r="NT330" i="2"/>
  <c r="LZ331" i="2"/>
  <c r="DD332" i="2"/>
  <c r="LZ333" i="2"/>
  <c r="NG333" i="2"/>
  <c r="ON333" i="2"/>
  <c r="FS335" i="2"/>
  <c r="ON341" i="2"/>
  <c r="LU349" i="2"/>
  <c r="MG349" i="2"/>
  <c r="MW349" i="2"/>
  <c r="KK349" i="2"/>
  <c r="LO349" i="2"/>
  <c r="KW349" i="2"/>
  <c r="MN349" i="2"/>
  <c r="LD349" i="2"/>
  <c r="LP349" i="2"/>
  <c r="KJ349" i="2"/>
  <c r="KG349" i="2"/>
  <c r="NG313" i="2"/>
  <c r="ON313" i="2"/>
  <c r="ML314" i="2"/>
  <c r="NQ314" i="2"/>
  <c r="KV315" i="2"/>
  <c r="LH316" i="2"/>
  <c r="KV318" i="2"/>
  <c r="LN318" i="2"/>
  <c r="NQ318" i="2"/>
  <c r="ON320" i="2"/>
  <c r="ON321" i="2"/>
  <c r="DL322" i="2"/>
  <c r="DN322" i="2" s="1"/>
  <c r="LH322" i="2"/>
  <c r="OM322" i="2"/>
  <c r="ML323" i="2"/>
  <c r="LH324" i="2"/>
  <c r="LZ324" i="2"/>
  <c r="KV326" i="2"/>
  <c r="MF328" i="2"/>
  <c r="NV328" i="2" s="1"/>
  <c r="LZ329" i="2"/>
  <c r="MF331" i="2"/>
  <c r="NQ331" i="2"/>
  <c r="OO333" i="2"/>
  <c r="MR335" i="2"/>
  <c r="DD336" i="2"/>
  <c r="MR338" i="2"/>
  <c r="NV338" i="2" s="1"/>
  <c r="OM338" i="2"/>
  <c r="OR339" i="2"/>
  <c r="EB341" i="2"/>
  <c r="EH341" i="2" s="1"/>
  <c r="OO341" i="2"/>
  <c r="OP341" i="2"/>
  <c r="OM342" i="2"/>
  <c r="LB343" i="2"/>
  <c r="EB345" i="2"/>
  <c r="EH345" i="2" s="1"/>
  <c r="DL345" i="2"/>
  <c r="DN345" i="2" s="1"/>
  <c r="DL346" i="2"/>
  <c r="DN346" i="2" s="1"/>
  <c r="MF346" i="2"/>
  <c r="ED349" i="2"/>
  <c r="EF349" i="2" s="1"/>
  <c r="NQ351" i="2"/>
  <c r="HQ352" i="2"/>
  <c r="HR352" i="2" s="1"/>
  <c r="HS352" i="2" s="1"/>
  <c r="EB353" i="2"/>
  <c r="EH353" i="2" s="1"/>
  <c r="KP333" i="2"/>
  <c r="NQ334" i="2"/>
  <c r="LH337" i="2"/>
  <c r="NG337" i="2"/>
  <c r="KV339" i="2"/>
  <c r="ML339" i="2"/>
  <c r="NV339" i="2" s="1"/>
  <c r="LT341" i="2"/>
  <c r="LN342" i="2"/>
  <c r="ML343" i="2"/>
  <c r="DD345" i="2"/>
  <c r="LN346" i="2"/>
  <c r="EB347" i="2"/>
  <c r="EH347" i="2" s="1"/>
  <c r="LZ347" i="2"/>
  <c r="JI350" i="2"/>
  <c r="NG350" i="2"/>
  <c r="OR350" i="2"/>
  <c r="LB351" i="2"/>
  <c r="LN352" i="2"/>
  <c r="NS352" i="2" s="1"/>
  <c r="KJ353" i="2"/>
  <c r="LN353" i="2"/>
  <c r="MF353" i="2"/>
  <c r="NV353" i="2" s="1"/>
  <c r="MO354" i="2"/>
  <c r="NU354" i="2" s="1"/>
  <c r="KV344" i="2"/>
  <c r="ML344" i="2"/>
  <c r="ON345" i="2"/>
  <c r="ML346" i="2"/>
  <c r="LH347" i="2"/>
  <c r="NG347" i="2"/>
  <c r="NV348" i="2"/>
  <c r="DC354" i="2"/>
  <c r="DD354" i="2" s="1"/>
  <c r="LH348" i="2"/>
  <c r="GL350" i="2"/>
  <c r="GM350" i="2" s="1"/>
  <c r="LN350" i="2"/>
  <c r="IG351" i="2"/>
  <c r="NQ352" i="2"/>
  <c r="DC353" i="2"/>
  <c r="DD353" i="2" s="1"/>
  <c r="DL353" i="2"/>
  <c r="DN353" i="2" s="1"/>
  <c r="EA354" i="2"/>
  <c r="DU354" i="2"/>
  <c r="DX354" i="2" s="1"/>
  <c r="MF354" i="2"/>
  <c r="ML331" i="2"/>
  <c r="LN332" i="2"/>
  <c r="ML332" i="2"/>
  <c r="NT332" i="2"/>
  <c r="LT333" i="2"/>
  <c r="ML333" i="2"/>
  <c r="NT333" i="2"/>
  <c r="KV334" i="2"/>
  <c r="NT334" i="2"/>
  <c r="LH336" i="2"/>
  <c r="NG336" i="2"/>
  <c r="LZ339" i="2"/>
  <c r="LH341" i="2"/>
  <c r="ML342" i="2"/>
  <c r="LN343" i="2"/>
  <c r="NG343" i="2"/>
  <c r="LB344" i="2"/>
  <c r="LT344" i="2"/>
  <c r="NT344" i="2"/>
  <c r="LB345" i="2"/>
  <c r="LT345" i="2"/>
  <c r="ML345" i="2"/>
  <c r="NT345" i="2"/>
  <c r="EB346" i="2"/>
  <c r="EH346" i="2" s="1"/>
  <c r="LB346" i="2"/>
  <c r="II347" i="2"/>
  <c r="KP347" i="2"/>
  <c r="LN347" i="2"/>
  <c r="OO347" i="2"/>
  <c r="DL348" i="2"/>
  <c r="DN348" i="2" s="1"/>
  <c r="MH348" i="2"/>
  <c r="NG349" i="2"/>
  <c r="OO349" i="2"/>
  <c r="KP351" i="2"/>
  <c r="ML352" i="2"/>
  <c r="OM352" i="2"/>
  <c r="DV354" i="2"/>
  <c r="DY354" i="2" s="1"/>
  <c r="OO339" i="2"/>
  <c r="NT342" i="2"/>
  <c r="MF343" i="2"/>
  <c r="JC347" i="2"/>
  <c r="JD347" i="2" s="1"/>
  <c r="KI347" i="2" s="1"/>
  <c r="DD349" i="2"/>
  <c r="OM349" i="2"/>
  <c r="ON352" i="2"/>
  <c r="LQ354" i="2"/>
  <c r="NG341" i="2"/>
  <c r="OR342" i="2"/>
  <c r="LZ344" i="2"/>
  <c r="JK345" i="2"/>
  <c r="LH346" i="2"/>
  <c r="OR346" i="2"/>
  <c r="EG349" i="2"/>
  <c r="EI349" i="2" s="1"/>
  <c r="LZ350" i="2"/>
  <c r="LN351" i="2"/>
  <c r="HC352" i="2"/>
  <c r="LH352" i="2"/>
  <c r="MR352" i="2"/>
  <c r="EB354" i="2"/>
  <c r="EH354" i="2" s="1"/>
  <c r="LB353" i="2"/>
  <c r="MO353" i="2"/>
  <c r="NU353" i="2" s="1"/>
  <c r="NW353" i="2" s="1"/>
  <c r="NQ353" i="2"/>
  <c r="KY354" i="2"/>
  <c r="ML354" i="2"/>
  <c r="OP354" i="2"/>
  <c r="OR354" i="2" s="1"/>
  <c r="OP4" i="1"/>
  <c r="OR4" i="1" s="1"/>
  <c r="EB7" i="1"/>
  <c r="EH7" i="1" s="1"/>
  <c r="LN6" i="1"/>
  <c r="IG8" i="1"/>
  <c r="MF9" i="1"/>
  <c r="ON9" i="1"/>
  <c r="NQ12" i="1"/>
  <c r="LN13" i="1"/>
  <c r="ML13" i="1"/>
  <c r="NT13" i="1"/>
  <c r="II14" i="1"/>
  <c r="IA14" i="1" s="1"/>
  <c r="IB14" i="1" s="1"/>
  <c r="KF14" i="1" s="1"/>
  <c r="KP15" i="1"/>
  <c r="OP15" i="1"/>
  <c r="OR15" i="1" s="1"/>
  <c r="II19" i="1"/>
  <c r="LT19" i="1"/>
  <c r="MR19" i="1"/>
  <c r="KV22" i="1"/>
  <c r="LT22" i="1"/>
  <c r="MR22" i="1"/>
  <c r="JK23" i="1"/>
  <c r="JE23" i="1" s="1"/>
  <c r="OP23" i="1"/>
  <c r="ON26" i="1"/>
  <c r="ON33" i="1"/>
  <c r="LN34" i="1"/>
  <c r="LZ35" i="1"/>
  <c r="EB39" i="1"/>
  <c r="EH39" i="1" s="1"/>
  <c r="ON40" i="1"/>
  <c r="LN41" i="1"/>
  <c r="EB44" i="1"/>
  <c r="EH44" i="1" s="1"/>
  <c r="OM44" i="1"/>
  <c r="II46" i="1"/>
  <c r="IC46" i="1" s="1"/>
  <c r="OM46" i="1"/>
  <c r="JK49" i="1"/>
  <c r="LT50" i="1"/>
  <c r="NG53" i="1"/>
  <c r="OP53" i="1"/>
  <c r="OR53" i="1" s="1"/>
  <c r="DL59" i="1"/>
  <c r="DN59" i="1" s="1"/>
  <c r="MF62" i="1"/>
  <c r="ON64" i="1"/>
  <c r="KP65" i="1"/>
  <c r="JK70" i="1"/>
  <c r="JC70" i="1" s="1"/>
  <c r="JD70" i="1" s="1"/>
  <c r="KI70" i="1" s="1"/>
  <c r="JI70" i="1"/>
  <c r="ML74" i="1"/>
  <c r="NT74" i="1"/>
  <c r="NG83" i="1"/>
  <c r="NQ21" i="1"/>
  <c r="LZ24" i="1"/>
  <c r="ON24" i="1"/>
  <c r="KP25" i="1"/>
  <c r="LN25" i="1"/>
  <c r="NT25" i="1"/>
  <c r="LZ26" i="1"/>
  <c r="NG26" i="1"/>
  <c r="JK27" i="1"/>
  <c r="JE27" i="1" s="1"/>
  <c r="LH30" i="1"/>
  <c r="JK37" i="1"/>
  <c r="KV38" i="1"/>
  <c r="MR38" i="1"/>
  <c r="LB54" i="1"/>
  <c r="FS60" i="1"/>
  <c r="FT60" i="1" s="1"/>
  <c r="FU60" i="1" s="1"/>
  <c r="FV60" i="1" s="1"/>
  <c r="ES60" i="1" s="1"/>
  <c r="LT81" i="1"/>
  <c r="II86" i="1"/>
  <c r="IG86" i="1"/>
  <c r="LZ87" i="1"/>
  <c r="NG87" i="1"/>
  <c r="DL28" i="1"/>
  <c r="DN28" i="1" s="1"/>
  <c r="JK55" i="1"/>
  <c r="JI55" i="1"/>
  <c r="OM58" i="1"/>
  <c r="LZ73" i="1"/>
  <c r="JK85" i="1"/>
  <c r="JI85" i="1"/>
  <c r="LT5" i="1"/>
  <c r="MF7" i="1"/>
  <c r="DZ4" i="1"/>
  <c r="LB5" i="1"/>
  <c r="LZ5" i="1"/>
  <c r="NG5" i="1"/>
  <c r="LN7" i="1"/>
  <c r="MR13" i="1"/>
  <c r="LB14" i="1"/>
  <c r="NG14" i="1"/>
  <c r="KP16" i="1"/>
  <c r="LN16" i="1"/>
  <c r="KV32" i="1"/>
  <c r="LH33" i="1"/>
  <c r="MF33" i="1"/>
  <c r="NQ33" i="1"/>
  <c r="EB40" i="1"/>
  <c r="EH40" i="1" s="1"/>
  <c r="CR44" i="1"/>
  <c r="CK44" i="1" s="1"/>
  <c r="NT47" i="1"/>
  <c r="LZ50" i="1"/>
  <c r="FT51" i="1"/>
  <c r="FU51" i="1" s="1"/>
  <c r="FV51" i="1" s="1"/>
  <c r="ES51" i="1" s="1"/>
  <c r="NQ53" i="1"/>
  <c r="KV37" i="1"/>
  <c r="LT37" i="1"/>
  <c r="MR37" i="1"/>
  <c r="NG38" i="1"/>
  <c r="KP39" i="1"/>
  <c r="ML39" i="1"/>
  <c r="NT39" i="1"/>
  <c r="EB43" i="1"/>
  <c r="EH43" i="1" s="1"/>
  <c r="DL77" i="1"/>
  <c r="DN77" i="1" s="1"/>
  <c r="LH77" i="1"/>
  <c r="LB78" i="1"/>
  <c r="NG78" i="1"/>
  <c r="DD80" i="1"/>
  <c r="NG85" i="1"/>
  <c r="ON4" i="1"/>
  <c r="LH11" i="1"/>
  <c r="NQ11" i="1"/>
  <c r="NQ19" i="1"/>
  <c r="ON38" i="1"/>
  <c r="OO44" i="1"/>
  <c r="JK46" i="1"/>
  <c r="JE46" i="1" s="1"/>
  <c r="MF46" i="1"/>
  <c r="MR47" i="1"/>
  <c r="II51" i="1"/>
  <c r="IC51" i="1" s="1"/>
  <c r="LZ52" i="1"/>
  <c r="LN53" i="1"/>
  <c r="IG77" i="1"/>
  <c r="II77" i="1"/>
  <c r="OM82" i="1"/>
  <c r="EB91" i="1"/>
  <c r="EH91" i="1" s="1"/>
  <c r="FS97" i="1"/>
  <c r="FT97" i="1" s="1"/>
  <c r="FU97" i="1" s="1"/>
  <c r="FV97" i="1" s="1"/>
  <c r="ES97" i="1" s="1"/>
  <c r="OP5" i="1"/>
  <c r="DL6" i="1"/>
  <c r="DN6" i="1" s="1"/>
  <c r="ML11" i="1"/>
  <c r="NG12" i="1"/>
  <c r="JK13" i="1"/>
  <c r="JE13" i="1" s="1"/>
  <c r="LH13" i="1"/>
  <c r="MF13" i="1"/>
  <c r="NQ13" i="1"/>
  <c r="ON13" i="1"/>
  <c r="LH17" i="1"/>
  <c r="MF17" i="1"/>
  <c r="NV17" i="1" s="1"/>
  <c r="NQ17" i="1"/>
  <c r="LB18" i="1"/>
  <c r="OM18" i="1"/>
  <c r="II24" i="1"/>
  <c r="IC24" i="1" s="1"/>
  <c r="NT24" i="1"/>
  <c r="II30" i="1"/>
  <c r="IA30" i="1" s="1"/>
  <c r="IB30" i="1" s="1"/>
  <c r="KF30" i="1" s="1"/>
  <c r="LH55" i="1"/>
  <c r="LH58" i="1"/>
  <c r="MF65" i="1"/>
  <c r="NQ65" i="1"/>
  <c r="NT67" i="1"/>
  <c r="LZ71" i="1"/>
  <c r="FT72" i="1"/>
  <c r="FU72" i="1" s="1"/>
  <c r="FV72" i="1" s="1"/>
  <c r="ES72" i="1" s="1"/>
  <c r="KP84" i="1"/>
  <c r="LN84" i="1"/>
  <c r="ML84" i="1"/>
  <c r="IG85" i="1"/>
  <c r="II85" i="1"/>
  <c r="LN90" i="1"/>
  <c r="ML90" i="1"/>
  <c r="JI19" i="1"/>
  <c r="LZ6" i="1"/>
  <c r="II7" i="1"/>
  <c r="IC7" i="1" s="1"/>
  <c r="LN4" i="1"/>
  <c r="DL4" i="1"/>
  <c r="DN4" i="1" s="1"/>
  <c r="OM9" i="1"/>
  <c r="OM10" i="1"/>
  <c r="ON15" i="1"/>
  <c r="EB18" i="1"/>
  <c r="EH18" i="1" s="1"/>
  <c r="LH18" i="1"/>
  <c r="MF18" i="1"/>
  <c r="NQ18" i="1"/>
  <c r="ON23" i="1"/>
  <c r="KV24" i="1"/>
  <c r="LT24" i="1"/>
  <c r="LH25" i="1"/>
  <c r="NQ25" i="1"/>
  <c r="KV26" i="1"/>
  <c r="KV28" i="1"/>
  <c r="LT28" i="1"/>
  <c r="MR28" i="1"/>
  <c r="JK29" i="1"/>
  <c r="JE29" i="1" s="1"/>
  <c r="LH32" i="1"/>
  <c r="KV40" i="1"/>
  <c r="NG42" i="1"/>
  <c r="OO42" i="1"/>
  <c r="IG44" i="1"/>
  <c r="JI47" i="1"/>
  <c r="LT48" i="1"/>
  <c r="KP55" i="1"/>
  <c r="MF55" i="1"/>
  <c r="NT60" i="1"/>
  <c r="DL68" i="1"/>
  <c r="DN68" i="1" s="1"/>
  <c r="OM88" i="1"/>
  <c r="DL92" i="1"/>
  <c r="DN92" i="1" s="1"/>
  <c r="OR93" i="1"/>
  <c r="MF49" i="1"/>
  <c r="LB51" i="1"/>
  <c r="KV54" i="1"/>
  <c r="ON59" i="1"/>
  <c r="LB60" i="1"/>
  <c r="KP61" i="1"/>
  <c r="LI69" i="1"/>
  <c r="LT71" i="1"/>
  <c r="MR71" i="1"/>
  <c r="OM72" i="1"/>
  <c r="ON73" i="1"/>
  <c r="KP82" i="1"/>
  <c r="LN82" i="1"/>
  <c r="LB83" i="1"/>
  <c r="LZ83" i="1"/>
  <c r="MR85" i="1"/>
  <c r="LH86" i="1"/>
  <c r="MF86" i="1"/>
  <c r="NQ86" i="1"/>
  <c r="KV89" i="1"/>
  <c r="NG91" i="1"/>
  <c r="ON92" i="1"/>
  <c r="LB94" i="1"/>
  <c r="NG94" i="1"/>
  <c r="KV95" i="1"/>
  <c r="KP96" i="1"/>
  <c r="KP97" i="1"/>
  <c r="ML97" i="1"/>
  <c r="LB98" i="1"/>
  <c r="LZ98" i="1"/>
  <c r="MF100" i="1"/>
  <c r="NQ100" i="1"/>
  <c r="JK102" i="1"/>
  <c r="JE102" i="1" s="1"/>
  <c r="ML105" i="1"/>
  <c r="IG107" i="1"/>
  <c r="LN108" i="1"/>
  <c r="JK111" i="1"/>
  <c r="JE111" i="1" s="1"/>
  <c r="NT114" i="1"/>
  <c r="LH117" i="1"/>
  <c r="NQ117" i="1"/>
  <c r="KP119" i="1"/>
  <c r="EB120" i="1"/>
  <c r="EH120" i="1" s="1"/>
  <c r="LB121" i="1"/>
  <c r="OO122" i="1"/>
  <c r="JK125" i="1"/>
  <c r="JE125" i="1" s="1"/>
  <c r="LB127" i="1"/>
  <c r="KP128" i="1"/>
  <c r="OP129" i="1"/>
  <c r="OR129" i="1" s="1"/>
  <c r="LZ130" i="1"/>
  <c r="NG130" i="1"/>
  <c r="OM134" i="1"/>
  <c r="CR135" i="1"/>
  <c r="CK135" i="1" s="1"/>
  <c r="NT135" i="1"/>
  <c r="NG173" i="1"/>
  <c r="LN125" i="1"/>
  <c r="ML125" i="1"/>
  <c r="NT125" i="1"/>
  <c r="II126" i="1"/>
  <c r="IG126" i="1"/>
  <c r="MF127" i="1"/>
  <c r="KV128" i="1"/>
  <c r="KP129" i="1"/>
  <c r="IG164" i="1"/>
  <c r="II164" i="1"/>
  <c r="NQ91" i="1"/>
  <c r="MF94" i="1"/>
  <c r="LZ95" i="1"/>
  <c r="NG95" i="1"/>
  <c r="NT96" i="1"/>
  <c r="KV97" i="1"/>
  <c r="LT97" i="1"/>
  <c r="MR97" i="1"/>
  <c r="OM97" i="1"/>
  <c r="CR98" i="1"/>
  <c r="CK98" i="1" s="1"/>
  <c r="NQ98" i="1"/>
  <c r="LN100" i="1"/>
  <c r="EB101" i="1"/>
  <c r="EH101" i="1" s="1"/>
  <c r="ON104" i="1"/>
  <c r="KV105" i="1"/>
  <c r="NG107" i="1"/>
  <c r="KV108" i="1"/>
  <c r="LT108" i="1"/>
  <c r="LT110" i="1"/>
  <c r="LN111" i="1"/>
  <c r="DL112" i="1"/>
  <c r="DN112" i="1" s="1"/>
  <c r="MF112" i="1"/>
  <c r="LZ118" i="1"/>
  <c r="LT119" i="1"/>
  <c r="MF120" i="1"/>
  <c r="FT122" i="1"/>
  <c r="FU122" i="1" s="1"/>
  <c r="FV122" i="1" s="1"/>
  <c r="ES122" i="1" s="1"/>
  <c r="FW122" i="1" s="1"/>
  <c r="KV122" i="1"/>
  <c r="KP123" i="1"/>
  <c r="KP126" i="1"/>
  <c r="ML126" i="1"/>
  <c r="IG127" i="1"/>
  <c r="II127" i="1"/>
  <c r="IC127" i="1" s="1"/>
  <c r="LZ131" i="1"/>
  <c r="NG131" i="1"/>
  <c r="KP151" i="1"/>
  <c r="KV163" i="1"/>
  <c r="LZ113" i="1"/>
  <c r="JK146" i="1"/>
  <c r="JI146" i="1"/>
  <c r="II148" i="1"/>
  <c r="IG148" i="1"/>
  <c r="JK163" i="1"/>
  <c r="JI163" i="1"/>
  <c r="LT56" i="1"/>
  <c r="NT56" i="1"/>
  <c r="ML60" i="1"/>
  <c r="MR61" i="1"/>
  <c r="ML62" i="1"/>
  <c r="LB64" i="1"/>
  <c r="LZ64" i="1"/>
  <c r="KV67" i="1"/>
  <c r="MR69" i="1"/>
  <c r="MF71" i="1"/>
  <c r="KV72" i="1"/>
  <c r="DL73" i="1"/>
  <c r="DN73" i="1" s="1"/>
  <c r="OM79" i="1"/>
  <c r="KJ81" i="1"/>
  <c r="LN83" i="1"/>
  <c r="ML83" i="1"/>
  <c r="LH85" i="1"/>
  <c r="ON85" i="1"/>
  <c r="KV86" i="1"/>
  <c r="KV88" i="1"/>
  <c r="ML91" i="1"/>
  <c r="NT91" i="1"/>
  <c r="LH95" i="1"/>
  <c r="MF95" i="1"/>
  <c r="KP98" i="1"/>
  <c r="LN98" i="1"/>
  <c r="LT100" i="1"/>
  <c r="KP103" i="1"/>
  <c r="LN103" i="1"/>
  <c r="ML103" i="1"/>
  <c r="NT103" i="1"/>
  <c r="LB105" i="1"/>
  <c r="LZ105" i="1"/>
  <c r="NG105" i="1"/>
  <c r="LZ108" i="1"/>
  <c r="ML112" i="1"/>
  <c r="NT112" i="1"/>
  <c r="LH116" i="1"/>
  <c r="IG117" i="1"/>
  <c r="KV117" i="1"/>
  <c r="KK118" i="1"/>
  <c r="OP118" i="1"/>
  <c r="OR118" i="1" s="1"/>
  <c r="LZ119" i="1"/>
  <c r="ML120" i="1"/>
  <c r="MR125" i="1"/>
  <c r="KP130" i="1"/>
  <c r="ML130" i="1"/>
  <c r="LN137" i="1"/>
  <c r="KP147" i="1"/>
  <c r="KQ209" i="1"/>
  <c r="LI209" i="1"/>
  <c r="JE121" i="1"/>
  <c r="JI128" i="1"/>
  <c r="IG131" i="1"/>
  <c r="II131" i="1"/>
  <c r="ON65" i="1"/>
  <c r="DD66" i="1"/>
  <c r="ON69" i="1"/>
  <c r="NT73" i="1"/>
  <c r="KP78" i="1"/>
  <c r="MF79" i="1"/>
  <c r="MM89" i="1"/>
  <c r="IG98" i="1"/>
  <c r="LH99" i="1"/>
  <c r="NT101" i="1"/>
  <c r="MF104" i="1"/>
  <c r="MR109" i="1"/>
  <c r="DL110" i="1"/>
  <c r="DN110" i="1" s="1"/>
  <c r="OP110" i="1"/>
  <c r="NG111" i="1"/>
  <c r="JC112" i="1"/>
  <c r="JD112" i="1" s="1"/>
  <c r="KI112" i="1" s="1"/>
  <c r="KP113" i="1"/>
  <c r="NQ116" i="1"/>
  <c r="FS120" i="1"/>
  <c r="FT120" i="1" s="1"/>
  <c r="FU120" i="1" s="1"/>
  <c r="FV120" i="1" s="1"/>
  <c r="ES120" i="1" s="1"/>
  <c r="ON122" i="1"/>
  <c r="EB134" i="1"/>
  <c r="EH134" i="1" s="1"/>
  <c r="II140" i="1"/>
  <c r="IG140" i="1"/>
  <c r="JK189" i="1"/>
  <c r="JI189" i="1"/>
  <c r="LB32" i="1"/>
  <c r="KV35" i="1"/>
  <c r="LT35" i="1"/>
  <c r="OM35" i="1"/>
  <c r="KP36" i="1"/>
  <c r="LH36" i="1"/>
  <c r="OO37" i="1"/>
  <c r="DD38" i="1"/>
  <c r="DD40" i="1"/>
  <c r="MF43" i="1"/>
  <c r="DD48" i="1"/>
  <c r="CR52" i="1"/>
  <c r="CK52" i="1" s="1"/>
  <c r="LT53" i="1"/>
  <c r="MR53" i="1"/>
  <c r="NT54" i="1"/>
  <c r="LH56" i="1"/>
  <c r="KP57" i="1"/>
  <c r="DL58" i="1"/>
  <c r="DN58" i="1" s="1"/>
  <c r="KV60" i="1"/>
  <c r="IG63" i="1"/>
  <c r="NG65" i="1"/>
  <c r="NT66" i="1"/>
  <c r="MF67" i="1"/>
  <c r="NG69" i="1"/>
  <c r="FT71" i="1"/>
  <c r="FU71" i="1" s="1"/>
  <c r="FV71" i="1" s="1"/>
  <c r="ES71" i="1" s="1"/>
  <c r="IG73" i="1"/>
  <c r="LH74" i="1"/>
  <c r="NQ74" i="1"/>
  <c r="ON75" i="1"/>
  <c r="KV78" i="1"/>
  <c r="MR78" i="1"/>
  <c r="LN79" i="1"/>
  <c r="NT79" i="1"/>
  <c r="JI84" i="1"/>
  <c r="KV87" i="1"/>
  <c r="ON87" i="1"/>
  <c r="OO88" i="1"/>
  <c r="ON91" i="1"/>
  <c r="KV92" i="1"/>
  <c r="LT92" i="1"/>
  <c r="KP93" i="1"/>
  <c r="LN93" i="1"/>
  <c r="LN95" i="1"/>
  <c r="KP99" i="1"/>
  <c r="LB100" i="1"/>
  <c r="MR101" i="1"/>
  <c r="OM101" i="1"/>
  <c r="MF102" i="1"/>
  <c r="II103" i="1"/>
  <c r="IC103" i="1" s="1"/>
  <c r="KP104" i="1"/>
  <c r="LN104" i="1"/>
  <c r="LZ109" i="1"/>
  <c r="KP110" i="1"/>
  <c r="NT110" i="1"/>
  <c r="MR112" i="1"/>
  <c r="ON112" i="1"/>
  <c r="DD113" i="1"/>
  <c r="KV113" i="1"/>
  <c r="NQ114" i="1"/>
  <c r="OO114" i="1"/>
  <c r="OM115" i="1"/>
  <c r="JK122" i="1"/>
  <c r="LN139" i="1"/>
  <c r="OO141" i="1"/>
  <c r="ON148" i="1"/>
  <c r="OM149" i="1"/>
  <c r="MR118" i="1"/>
  <c r="MF119" i="1"/>
  <c r="KV123" i="1"/>
  <c r="OO124" i="1"/>
  <c r="LZ125" i="1"/>
  <c r="KV126" i="1"/>
  <c r="LT126" i="1"/>
  <c r="OM126" i="1"/>
  <c r="LN127" i="1"/>
  <c r="NG128" i="1"/>
  <c r="KP135" i="1"/>
  <c r="OP136" i="1"/>
  <c r="OR136" i="1" s="1"/>
  <c r="OM137" i="1"/>
  <c r="KP138" i="1"/>
  <c r="DD141" i="1"/>
  <c r="NT145" i="1"/>
  <c r="KV146" i="1"/>
  <c r="MR146" i="1"/>
  <c r="OM150" i="1"/>
  <c r="II152" i="1"/>
  <c r="LB154" i="1"/>
  <c r="OM154" i="1"/>
  <c r="JE155" i="1"/>
  <c r="LT155" i="1"/>
  <c r="NQ156" i="1"/>
  <c r="JK159" i="1"/>
  <c r="JE159" i="1" s="1"/>
  <c r="MF161" i="1"/>
  <c r="NQ161" i="1"/>
  <c r="LZ162" i="1"/>
  <c r="KP163" i="1"/>
  <c r="ML163" i="1"/>
  <c r="NT163" i="1"/>
  <c r="MF165" i="1"/>
  <c r="NQ165" i="1"/>
  <c r="FT166" i="1"/>
  <c r="FU166" i="1" s="1"/>
  <c r="FV166" i="1" s="1"/>
  <c r="ES166" i="1" s="1"/>
  <c r="LB167" i="1"/>
  <c r="LZ167" i="1"/>
  <c r="KP170" i="1"/>
  <c r="LB171" i="1"/>
  <c r="LH174" i="1"/>
  <c r="OP174" i="1"/>
  <c r="OR174" i="1" s="1"/>
  <c r="LT177" i="1"/>
  <c r="MF178" i="1"/>
  <c r="LB179" i="1"/>
  <c r="LZ182" i="1"/>
  <c r="KP183" i="1"/>
  <c r="LN183" i="1"/>
  <c r="ML183" i="1"/>
  <c r="LN185" i="1"/>
  <c r="MF188" i="1"/>
  <c r="LN189" i="1"/>
  <c r="IG195" i="1"/>
  <c r="OM195" i="1"/>
  <c r="MF196" i="1"/>
  <c r="LH199" i="1"/>
  <c r="JI200" i="1"/>
  <c r="LB203" i="1"/>
  <c r="DL206" i="1"/>
  <c r="DN206" i="1" s="1"/>
  <c r="JK206" i="1"/>
  <c r="JC206" i="1" s="1"/>
  <c r="JD206" i="1" s="1"/>
  <c r="KI206" i="1" s="1"/>
  <c r="JC207" i="1"/>
  <c r="JD207" i="1" s="1"/>
  <c r="KI207" i="1" s="1"/>
  <c r="ML208" i="1"/>
  <c r="OM211" i="1"/>
  <c r="OM212" i="1"/>
  <c r="KP213" i="1"/>
  <c r="NQ214" i="1"/>
  <c r="ML215" i="1"/>
  <c r="NT215" i="1"/>
  <c r="ON217" i="1"/>
  <c r="KP218" i="1"/>
  <c r="ML218" i="1"/>
  <c r="MF221" i="1"/>
  <c r="NG222" i="1"/>
  <c r="KP224" i="1"/>
  <c r="LB225" i="1"/>
  <c r="LZ225" i="1"/>
  <c r="NG225" i="1"/>
  <c r="OO225" i="1"/>
  <c r="KP229" i="1"/>
  <c r="NG234" i="1"/>
  <c r="LN235" i="1"/>
  <c r="LN238" i="1"/>
  <c r="OM155" i="1"/>
  <c r="LH157" i="1"/>
  <c r="LH162" i="1"/>
  <c r="ON164" i="1"/>
  <c r="JK165" i="1"/>
  <c r="LB166" i="1"/>
  <c r="MR166" i="1"/>
  <c r="NT168" i="1"/>
  <c r="OO169" i="1"/>
  <c r="LN172" i="1"/>
  <c r="ML172" i="1"/>
  <c r="NT172" i="1"/>
  <c r="KP174" i="1"/>
  <c r="KP176" i="1"/>
  <c r="ML176" i="1"/>
  <c r="EB177" i="1"/>
  <c r="EH177" i="1" s="1"/>
  <c r="LB177" i="1"/>
  <c r="LZ177" i="1"/>
  <c r="NG177" i="1"/>
  <c r="OP181" i="1"/>
  <c r="MF182" i="1"/>
  <c r="OO186" i="1"/>
  <c r="LB187" i="1"/>
  <c r="LZ187" i="1"/>
  <c r="NG187" i="1"/>
  <c r="NT188" i="1"/>
  <c r="KV189" i="1"/>
  <c r="LT189" i="1"/>
  <c r="OO194" i="1"/>
  <c r="ON195" i="1"/>
  <c r="NG197" i="1"/>
  <c r="IG198" i="1"/>
  <c r="LT201" i="1"/>
  <c r="DL203" i="1"/>
  <c r="DN203" i="1" s="1"/>
  <c r="LZ205" i="1"/>
  <c r="NT206" i="1"/>
  <c r="MF211" i="1"/>
  <c r="LB212" i="1"/>
  <c r="DL216" i="1"/>
  <c r="DN216" i="1" s="1"/>
  <c r="LT216" i="1"/>
  <c r="KV220" i="1"/>
  <c r="LT235" i="1"/>
  <c r="OM251" i="1"/>
  <c r="IK256" i="1"/>
  <c r="IA256" i="1" s="1"/>
  <c r="IB256" i="1" s="1"/>
  <c r="KF256" i="1" s="1"/>
  <c r="IG256" i="1"/>
  <c r="NG273" i="1"/>
  <c r="IA302" i="1"/>
  <c r="IB302" i="1" s="1"/>
  <c r="KF302" i="1" s="1"/>
  <c r="MW302" i="1" s="1"/>
  <c r="IC302" i="1"/>
  <c r="NG129" i="1"/>
  <c r="NQ133" i="1"/>
  <c r="MF136" i="1"/>
  <c r="NG137" i="1"/>
  <c r="JK140" i="1"/>
  <c r="JE140" i="1" s="1"/>
  <c r="LT143" i="1"/>
  <c r="OM143" i="1"/>
  <c r="LB145" i="1"/>
  <c r="KP148" i="1"/>
  <c r="LN148" i="1"/>
  <c r="NT148" i="1"/>
  <c r="LT156" i="1"/>
  <c r="KP157" i="1"/>
  <c r="ML157" i="1"/>
  <c r="NT157" i="1"/>
  <c r="LT159" i="1"/>
  <c r="LT161" i="1"/>
  <c r="LN162" i="1"/>
  <c r="JK164" i="1"/>
  <c r="MR168" i="1"/>
  <c r="KV172" i="1"/>
  <c r="KV174" i="1"/>
  <c r="OM174" i="1"/>
  <c r="KP175" i="1"/>
  <c r="LN175" i="1"/>
  <c r="KV176" i="1"/>
  <c r="LT176" i="1"/>
  <c r="LH177" i="1"/>
  <c r="NQ177" i="1"/>
  <c r="LH179" i="1"/>
  <c r="JI181" i="1"/>
  <c r="LH181" i="1"/>
  <c r="MF181" i="1"/>
  <c r="IG182" i="1"/>
  <c r="ML184" i="1"/>
  <c r="LB185" i="1"/>
  <c r="IG188" i="1"/>
  <c r="MR188" i="1"/>
  <c r="NG189" i="1"/>
  <c r="NG195" i="1"/>
  <c r="ML199" i="1"/>
  <c r="LB201" i="1"/>
  <c r="MR202" i="1"/>
  <c r="MF205" i="1"/>
  <c r="NG209" i="1"/>
  <c r="NT211" i="1"/>
  <c r="NQ213" i="1"/>
  <c r="LB216" i="1"/>
  <c r="LZ216" i="1"/>
  <c r="IC217" i="1"/>
  <c r="LH217" i="1"/>
  <c r="MF217" i="1"/>
  <c r="LZ220" i="1"/>
  <c r="LB223" i="1"/>
  <c r="LB228" i="1"/>
  <c r="LZ228" i="1"/>
  <c r="NG228" i="1"/>
  <c r="LB229" i="1"/>
  <c r="MF231" i="1"/>
  <c r="NQ231" i="1"/>
  <c r="NT233" i="1"/>
  <c r="MF234" i="1"/>
  <c r="FS238" i="1"/>
  <c r="FT238" i="1" s="1"/>
  <c r="FU238" i="1" s="1"/>
  <c r="FV238" i="1" s="1"/>
  <c r="ES238" i="1" s="1"/>
  <c r="OO241" i="1"/>
  <c r="KP253" i="1"/>
  <c r="EB172" i="1"/>
  <c r="EH172" i="1" s="1"/>
  <c r="JI226" i="1"/>
  <c r="FS239" i="1"/>
  <c r="FT239" i="1" s="1"/>
  <c r="FU239" i="1" s="1"/>
  <c r="FV239" i="1" s="1"/>
  <c r="ES239" i="1" s="1"/>
  <c r="IG254" i="1"/>
  <c r="II254" i="1"/>
  <c r="IC254" i="1" s="1"/>
  <c r="HP262" i="1"/>
  <c r="HQ262" i="1" s="1"/>
  <c r="HR262" i="1" s="1"/>
  <c r="HS262" i="1" s="1"/>
  <c r="HC262" i="1"/>
  <c r="MF137" i="1"/>
  <c r="OO137" i="1"/>
  <c r="DZ139" i="1"/>
  <c r="DD142" i="1"/>
  <c r="DL143" i="1"/>
  <c r="DN143" i="1" s="1"/>
  <c r="NQ146" i="1"/>
  <c r="OR147" i="1"/>
  <c r="OO150" i="1"/>
  <c r="LB151" i="1"/>
  <c r="KV154" i="1"/>
  <c r="MR162" i="1"/>
  <c r="KP166" i="1"/>
  <c r="NQ166" i="1"/>
  <c r="ML167" i="1"/>
  <c r="NT167" i="1"/>
  <c r="LZ172" i="1"/>
  <c r="LN173" i="1"/>
  <c r="ML173" i="1"/>
  <c r="OP173" i="1"/>
  <c r="LZ174" i="1"/>
  <c r="NG174" i="1"/>
  <c r="LZ176" i="1"/>
  <c r="KP179" i="1"/>
  <c r="ML179" i="1"/>
  <c r="NT179" i="1"/>
  <c r="DL180" i="1"/>
  <c r="DN180" i="1" s="1"/>
  <c r="MR184" i="1"/>
  <c r="II186" i="1"/>
  <c r="IC186" i="1" s="1"/>
  <c r="NT187" i="1"/>
  <c r="LZ188" i="1"/>
  <c r="NQ190" i="1"/>
  <c r="ON190" i="1"/>
  <c r="KP192" i="1"/>
  <c r="KV196" i="1"/>
  <c r="NQ198" i="1"/>
  <c r="LT199" i="1"/>
  <c r="KP205" i="1"/>
  <c r="LB206" i="1"/>
  <c r="NG206" i="1"/>
  <c r="NG208" i="1"/>
  <c r="ML209" i="1"/>
  <c r="JI215" i="1"/>
  <c r="OM215" i="1"/>
  <c r="EB218" i="1"/>
  <c r="EH218" i="1" s="1"/>
  <c r="LH241" i="1"/>
  <c r="OP244" i="1"/>
  <c r="JK275" i="1"/>
  <c r="JI275" i="1"/>
  <c r="KP217" i="1"/>
  <c r="LH218" i="1"/>
  <c r="NG219" i="1"/>
  <c r="NG221" i="1"/>
  <c r="OP221" i="1"/>
  <c r="OR221" i="1" s="1"/>
  <c r="LT222" i="1"/>
  <c r="LN223" i="1"/>
  <c r="ML223" i="1"/>
  <c r="NT223" i="1"/>
  <c r="OO226" i="1"/>
  <c r="LT227" i="1"/>
  <c r="JI232" i="1"/>
  <c r="MF232" i="1"/>
  <c r="OM234" i="1"/>
  <c r="NQ235" i="1"/>
  <c r="NG239" i="1"/>
  <c r="LH245" i="1"/>
  <c r="OP264" i="1"/>
  <c r="KV140" i="1"/>
  <c r="EB146" i="1"/>
  <c r="EH146" i="1" s="1"/>
  <c r="II160" i="1"/>
  <c r="IC160" i="1" s="1"/>
  <c r="OM167" i="1"/>
  <c r="LH168" i="1"/>
  <c r="LT171" i="1"/>
  <c r="OM171" i="1"/>
  <c r="LT173" i="1"/>
  <c r="LT179" i="1"/>
  <c r="NQ183" i="1"/>
  <c r="FT187" i="1"/>
  <c r="FU187" i="1" s="1"/>
  <c r="FV187" i="1" s="1"/>
  <c r="ES187" i="1" s="1"/>
  <c r="FW187" i="1" s="1"/>
  <c r="NT195" i="1"/>
  <c r="NG196" i="1"/>
  <c r="DL199" i="1"/>
  <c r="DN199" i="1" s="1"/>
  <c r="ON203" i="1"/>
  <c r="LH208" i="1"/>
  <c r="OO208" i="1"/>
  <c r="NT210" i="1"/>
  <c r="ML212" i="1"/>
  <c r="OM213" i="1"/>
  <c r="IG215" i="1"/>
  <c r="IG217" i="1"/>
  <c r="OP224" i="1"/>
  <c r="OR224" i="1" s="1"/>
  <c r="ON225" i="1"/>
  <c r="ON234" i="1"/>
  <c r="OM248" i="1"/>
  <c r="IC249" i="1"/>
  <c r="JE271" i="1"/>
  <c r="JC271" i="1"/>
  <c r="JD271" i="1" s="1"/>
  <c r="KI271" i="1" s="1"/>
  <c r="KJ271" i="1" s="1"/>
  <c r="DD237" i="1"/>
  <c r="EB240" i="1"/>
  <c r="EH240" i="1" s="1"/>
  <c r="KP242" i="1"/>
  <c r="LT243" i="1"/>
  <c r="MR243" i="1"/>
  <c r="LB246" i="1"/>
  <c r="LZ246" i="1"/>
  <c r="NG246" i="1"/>
  <c r="NT250" i="1"/>
  <c r="NQ253" i="1"/>
  <c r="KV256" i="1"/>
  <c r="KV259" i="1"/>
  <c r="LT259" i="1"/>
  <c r="MR259" i="1"/>
  <c r="KP262" i="1"/>
  <c r="NT266" i="1"/>
  <c r="MR267" i="1"/>
  <c r="ML268" i="1"/>
  <c r="LT269" i="1"/>
  <c r="DL271" i="1"/>
  <c r="DN271" i="1" s="1"/>
  <c r="MR271" i="1"/>
  <c r="FT275" i="1"/>
  <c r="FU275" i="1" s="1"/>
  <c r="FV275" i="1" s="1"/>
  <c r="ES275" i="1" s="1"/>
  <c r="LB277" i="1"/>
  <c r="MR279" i="1"/>
  <c r="LH280" i="1"/>
  <c r="LZ282" i="1"/>
  <c r="NG282" i="1"/>
  <c r="OM283" i="1"/>
  <c r="JC289" i="1"/>
  <c r="JD289" i="1" s="1"/>
  <c r="KI289" i="1" s="1"/>
  <c r="LN296" i="1"/>
  <c r="NT296" i="1"/>
  <c r="ML298" i="1"/>
  <c r="NT298" i="1"/>
  <c r="DL299" i="1"/>
  <c r="DN299" i="1" s="1"/>
  <c r="LB300" i="1"/>
  <c r="LZ300" i="1"/>
  <c r="NG300" i="1"/>
  <c r="LB302" i="1"/>
  <c r="LB304" i="1"/>
  <c r="LZ304" i="1"/>
  <c r="NG304" i="1"/>
  <c r="DD305" i="1"/>
  <c r="LN305" i="1"/>
  <c r="ML305" i="1"/>
  <c r="NT305" i="1"/>
  <c r="LH306" i="1"/>
  <c r="KP308" i="1"/>
  <c r="NT308" i="1"/>
  <c r="LH310" i="1"/>
  <c r="NG311" i="1"/>
  <c r="MF316" i="1"/>
  <c r="II323" i="1"/>
  <c r="OP325" i="1"/>
  <c r="OR325" i="1" s="1"/>
  <c r="LN327" i="1"/>
  <c r="NT327" i="1"/>
  <c r="LH328" i="1"/>
  <c r="OR329" i="1"/>
  <c r="OO333" i="1"/>
  <c r="ML335" i="1"/>
  <c r="NG251" i="1"/>
  <c r="OM252" i="1"/>
  <c r="ON262" i="1"/>
  <c r="NQ263" i="1"/>
  <c r="LT264" i="1"/>
  <c r="MR266" i="1"/>
  <c r="OM269" i="1"/>
  <c r="LT270" i="1"/>
  <c r="LZ271" i="1"/>
  <c r="ON271" i="1"/>
  <c r="LZ273" i="1"/>
  <c r="LT275" i="1"/>
  <c r="LB279" i="1"/>
  <c r="LH281" i="1"/>
  <c r="EB288" i="1"/>
  <c r="EH288" i="1" s="1"/>
  <c r="LB292" i="1"/>
  <c r="LZ292" i="1"/>
  <c r="LH293" i="1"/>
  <c r="MF293" i="1"/>
  <c r="NQ293" i="1"/>
  <c r="NT294" i="1"/>
  <c r="KP299" i="1"/>
  <c r="LB301" i="1"/>
  <c r="LT305" i="1"/>
  <c r="OM309" i="1"/>
  <c r="LB312" i="1"/>
  <c r="NG321" i="1"/>
  <c r="LZ323" i="1"/>
  <c r="OM326" i="1"/>
  <c r="EG330" i="1"/>
  <c r="EC330" i="1"/>
  <c r="LH338" i="1"/>
  <c r="MR339" i="1"/>
  <c r="KV341" i="1"/>
  <c r="LT341" i="1"/>
  <c r="MR341" i="1"/>
  <c r="LN342" i="1"/>
  <c r="DC289" i="1"/>
  <c r="CR289" i="1"/>
  <c r="CK289" i="1" s="1"/>
  <c r="OM319" i="1"/>
  <c r="JK326" i="1"/>
  <c r="JE326" i="1" s="1"/>
  <c r="JI326" i="1"/>
  <c r="MF246" i="1"/>
  <c r="KV248" i="1"/>
  <c r="ON251" i="1"/>
  <c r="LB252" i="1"/>
  <c r="LZ252" i="1"/>
  <c r="KP258" i="1"/>
  <c r="ON264" i="1"/>
  <c r="LZ266" i="1"/>
  <c r="EB269" i="1"/>
  <c r="EH269" i="1" s="1"/>
  <c r="DD271" i="1"/>
  <c r="MF271" i="1"/>
  <c r="LT274" i="1"/>
  <c r="MR274" i="1"/>
  <c r="LB275" i="1"/>
  <c r="DD277" i="1"/>
  <c r="DL277" i="1"/>
  <c r="DN277" i="1" s="1"/>
  <c r="NQ284" i="1"/>
  <c r="MF286" i="1"/>
  <c r="MF291" i="1"/>
  <c r="LH292" i="1"/>
  <c r="MF292" i="1"/>
  <c r="KV294" i="1"/>
  <c r="LT294" i="1"/>
  <c r="MR294" i="1"/>
  <c r="MF295" i="1"/>
  <c r="JI296" i="1"/>
  <c r="JK296" i="1"/>
  <c r="JC296" i="1" s="1"/>
  <c r="JD296" i="1" s="1"/>
  <c r="KI296" i="1" s="1"/>
  <c r="LT296" i="1"/>
  <c r="MR296" i="1"/>
  <c r="JK302" i="1"/>
  <c r="JE302" i="1" s="1"/>
  <c r="MF302" i="1"/>
  <c r="DL303" i="1"/>
  <c r="DN303" i="1" s="1"/>
  <c r="LZ303" i="1"/>
  <c r="LT307" i="1"/>
  <c r="LB319" i="1"/>
  <c r="ON319" i="1"/>
  <c r="LB322" i="1"/>
  <c r="LZ322" i="1"/>
  <c r="ML325" i="1"/>
  <c r="LZ326" i="1"/>
  <c r="LT330" i="1"/>
  <c r="MR330" i="1"/>
  <c r="LB332" i="1"/>
  <c r="DD333" i="1"/>
  <c r="IA333" i="1"/>
  <c r="IB333" i="1" s="1"/>
  <c r="KF333" i="1" s="1"/>
  <c r="IC333" i="1"/>
  <c r="LH339" i="1"/>
  <c r="NG339" i="1"/>
  <c r="MR233" i="1"/>
  <c r="LN234" i="1"/>
  <c r="LN236" i="1"/>
  <c r="ML236" i="1"/>
  <c r="NT236" i="1"/>
  <c r="ON238" i="1"/>
  <c r="LB240" i="1"/>
  <c r="LZ240" i="1"/>
  <c r="OP240" i="1"/>
  <c r="LH243" i="1"/>
  <c r="MR248" i="1"/>
  <c r="ON248" i="1"/>
  <c r="KP251" i="1"/>
  <c r="LB257" i="1"/>
  <c r="GL260" i="1"/>
  <c r="GM260" i="1" s="1"/>
  <c r="GZ260" i="1" s="1"/>
  <c r="OP265" i="1"/>
  <c r="OR265" i="1" s="1"/>
  <c r="MF269" i="1"/>
  <c r="II280" i="1"/>
  <c r="IC280" i="1" s="1"/>
  <c r="IG284" i="1"/>
  <c r="KP300" i="1"/>
  <c r="FT310" i="1"/>
  <c r="FU310" i="1" s="1"/>
  <c r="FV310" i="1" s="1"/>
  <c r="ES310" i="1" s="1"/>
  <c r="KV314" i="1"/>
  <c r="OO315" i="1"/>
  <c r="DL322" i="1"/>
  <c r="DN322" i="1" s="1"/>
  <c r="LN329" i="1"/>
  <c r="NT331" i="1"/>
  <c r="FS333" i="1"/>
  <c r="FT333" i="1" s="1"/>
  <c r="FU333" i="1" s="1"/>
  <c r="FV333" i="1" s="1"/>
  <c r="ES333" i="1" s="1"/>
  <c r="DL344" i="1"/>
  <c r="DN344" i="1" s="1"/>
  <c r="LH242" i="1"/>
  <c r="LZ248" i="1"/>
  <c r="KP249" i="1"/>
  <c r="LN249" i="1"/>
  <c r="KV251" i="1"/>
  <c r="LH252" i="1"/>
  <c r="MF252" i="1"/>
  <c r="LZ253" i="1"/>
  <c r="OP253" i="1"/>
  <c r="OR253" i="1" s="1"/>
  <c r="LB255" i="1"/>
  <c r="LZ255" i="1"/>
  <c r="LH257" i="1"/>
  <c r="MF257" i="1"/>
  <c r="NQ257" i="1"/>
  <c r="OM259" i="1"/>
  <c r="NQ262" i="1"/>
  <c r="GL263" i="1"/>
  <c r="GM263" i="1" s="1"/>
  <c r="GZ263" i="1" s="1"/>
  <c r="KP269" i="1"/>
  <c r="LZ272" i="1"/>
  <c r="NG272" i="1"/>
  <c r="OO272" i="1"/>
  <c r="NT273" i="1"/>
  <c r="NQ276" i="1"/>
  <c r="LZ280" i="1"/>
  <c r="ON281" i="1"/>
  <c r="KV282" i="1"/>
  <c r="NT283" i="1"/>
  <c r="OM286" i="1"/>
  <c r="LB287" i="1"/>
  <c r="LZ287" i="1"/>
  <c r="MF288" i="1"/>
  <c r="NQ288" i="1"/>
  <c r="KP290" i="1"/>
  <c r="KV291" i="1"/>
  <c r="NT292" i="1"/>
  <c r="DL293" i="1"/>
  <c r="DN293" i="1" s="1"/>
  <c r="IA293" i="1"/>
  <c r="IB293" i="1" s="1"/>
  <c r="KF293" i="1" s="1"/>
  <c r="KQ293" i="1" s="1"/>
  <c r="KP303" i="1"/>
  <c r="LB306" i="1"/>
  <c r="ON306" i="1"/>
  <c r="EC308" i="1"/>
  <c r="NG310" i="1"/>
  <c r="LN313" i="1"/>
  <c r="ML313" i="1"/>
  <c r="LZ314" i="1"/>
  <c r="II317" i="1"/>
  <c r="IC317" i="1" s="1"/>
  <c r="ON318" i="1"/>
  <c r="DL324" i="1"/>
  <c r="DN324" i="1" s="1"/>
  <c r="NQ324" i="1"/>
  <c r="MR329" i="1"/>
  <c r="MF332" i="1"/>
  <c r="IG333" i="1"/>
  <c r="KV333" i="1"/>
  <c r="LT333" i="1"/>
  <c r="MR333" i="1"/>
  <c r="NT334" i="1"/>
  <c r="EB335" i="1"/>
  <c r="EH335" i="1" s="1"/>
  <c r="OO337" i="1"/>
  <c r="ON338" i="1"/>
  <c r="II340" i="1"/>
  <c r="IC340" i="1" s="1"/>
  <c r="MF345" i="1"/>
  <c r="ON282" i="1"/>
  <c r="ON286" i="1"/>
  <c r="OM301" i="1"/>
  <c r="OP305" i="1"/>
  <c r="OM312" i="1"/>
  <c r="IG315" i="1"/>
  <c r="IG327" i="1"/>
  <c r="II327" i="1"/>
  <c r="ON331" i="1"/>
  <c r="IG336" i="1"/>
  <c r="II336" i="1"/>
  <c r="IA336" i="1" s="1"/>
  <c r="IB336" i="1" s="1"/>
  <c r="KF336" i="1" s="1"/>
  <c r="KW336" i="1" s="1"/>
  <c r="LZ343" i="1"/>
  <c r="NG343" i="1"/>
  <c r="LZ348" i="1"/>
  <c r="NG348" i="1"/>
  <c r="OO349" i="1"/>
  <c r="IG350" i="1"/>
  <c r="KP350" i="1"/>
  <c r="MO351" i="1"/>
  <c r="OP352" i="1"/>
  <c r="OR352" i="1" s="1"/>
  <c r="KY351" i="1"/>
  <c r="LB330" i="1"/>
  <c r="LT331" i="1"/>
  <c r="LH332" i="1"/>
  <c r="ON333" i="1"/>
  <c r="LZ334" i="1"/>
  <c r="LB337" i="1"/>
  <c r="KV338" i="1"/>
  <c r="LT338" i="1"/>
  <c r="LN340" i="1"/>
  <c r="NG341" i="1"/>
  <c r="OM342" i="1"/>
  <c r="NG344" i="1"/>
  <c r="LN345" i="1"/>
  <c r="OO351" i="1"/>
  <c r="NQ352" i="1"/>
  <c r="MF346" i="1"/>
  <c r="EB348" i="1"/>
  <c r="EH348" i="1" s="1"/>
  <c r="LN348" i="1"/>
  <c r="OM348" i="1"/>
  <c r="JI349" i="1"/>
  <c r="GL350" i="1"/>
  <c r="GM350" i="1" s="1"/>
  <c r="LZ350" i="1"/>
  <c r="OM276" i="1"/>
  <c r="NT282" i="1"/>
  <c r="EB283" i="1"/>
  <c r="EH283" i="1" s="1"/>
  <c r="ON283" i="1"/>
  <c r="NT284" i="1"/>
  <c r="KP286" i="1"/>
  <c r="ON288" i="1"/>
  <c r="LB291" i="1"/>
  <c r="LZ291" i="1"/>
  <c r="NG291" i="1"/>
  <c r="OP291" i="1"/>
  <c r="OR291" i="1" s="1"/>
  <c r="ON292" i="1"/>
  <c r="LZ293" i="1"/>
  <c r="DD296" i="1"/>
  <c r="LB299" i="1"/>
  <c r="KP302" i="1"/>
  <c r="EE308" i="1"/>
  <c r="ON308" i="1"/>
  <c r="LZ309" i="1"/>
  <c r="NG309" i="1"/>
  <c r="ON315" i="1"/>
  <c r="LN316" i="1"/>
  <c r="ML316" i="1"/>
  <c r="NT316" i="1"/>
  <c r="OO317" i="1"/>
  <c r="ON320" i="1"/>
  <c r="LT323" i="1"/>
  <c r="LN324" i="1"/>
  <c r="NT324" i="1"/>
  <c r="DD326" i="1"/>
  <c r="NQ326" i="1"/>
  <c r="ON326" i="1"/>
  <c r="KV327" i="1"/>
  <c r="ON327" i="1"/>
  <c r="KP328" i="1"/>
  <c r="NQ329" i="1"/>
  <c r="LN330" i="1"/>
  <c r="NT330" i="1"/>
  <c r="KV336" i="1"/>
  <c r="ON336" i="1"/>
  <c r="LN337" i="1"/>
  <c r="DL338" i="1"/>
  <c r="DN338" i="1" s="1"/>
  <c r="LB338" i="1"/>
  <c r="LT339" i="1"/>
  <c r="KP341" i="1"/>
  <c r="NT341" i="1"/>
  <c r="LT343" i="1"/>
  <c r="MR343" i="1"/>
  <c r="MN345" i="1"/>
  <c r="DL347" i="1"/>
  <c r="DN347" i="1" s="1"/>
  <c r="CR349" i="1"/>
  <c r="CK349" i="1" s="1"/>
  <c r="DL352" i="1"/>
  <c r="DN352" i="1" s="1"/>
  <c r="KS351" i="1"/>
  <c r="LE351" i="1"/>
  <c r="OP351" i="1"/>
  <c r="JK42" i="1"/>
  <c r="JI42" i="1"/>
  <c r="ON49" i="1"/>
  <c r="LZ7" i="1"/>
  <c r="NG7" i="1"/>
  <c r="OO7" i="1"/>
  <c r="LB10" i="1"/>
  <c r="IG11" i="1"/>
  <c r="II12" i="1"/>
  <c r="IG12" i="1"/>
  <c r="OM13" i="1"/>
  <c r="LZ14" i="1"/>
  <c r="IG15" i="1"/>
  <c r="ML15" i="1"/>
  <c r="ON16" i="1"/>
  <c r="IG28" i="1"/>
  <c r="OP29" i="1"/>
  <c r="OP46" i="1"/>
  <c r="OR46" i="1" s="1"/>
  <c r="LB49" i="1"/>
  <c r="OM5" i="1"/>
  <c r="LB4" i="1"/>
  <c r="JK5" i="1"/>
  <c r="NQ5" i="1"/>
  <c r="OP8" i="1"/>
  <c r="LB9" i="1"/>
  <c r="LZ9" i="1"/>
  <c r="II10" i="1"/>
  <c r="IG10" i="1"/>
  <c r="MR11" i="1"/>
  <c r="JI16" i="1"/>
  <c r="JI26" i="1"/>
  <c r="LH26" i="1"/>
  <c r="MF26" i="1"/>
  <c r="JK31" i="1"/>
  <c r="JI31" i="1"/>
  <c r="JK33" i="1"/>
  <c r="JI33" i="1"/>
  <c r="OO39" i="1"/>
  <c r="OP39" i="1"/>
  <c r="JK6" i="1"/>
  <c r="OR10" i="1"/>
  <c r="KP5" i="1"/>
  <c r="LN5" i="1"/>
  <c r="ML5" i="1"/>
  <c r="OR5" i="1"/>
  <c r="KV6" i="1"/>
  <c r="KP13" i="1"/>
  <c r="JI18" i="1"/>
  <c r="IG22" i="1"/>
  <c r="II22" i="1"/>
  <c r="IC22" i="1" s="1"/>
  <c r="IG27" i="1"/>
  <c r="FS48" i="1"/>
  <c r="FT48" i="1" s="1"/>
  <c r="FU48" i="1" s="1"/>
  <c r="FV48" i="1" s="1"/>
  <c r="ES48" i="1" s="1"/>
  <c r="ED50" i="1"/>
  <c r="EG50" i="1"/>
  <c r="LT17" i="1"/>
  <c r="ON17" i="1"/>
  <c r="OM36" i="1"/>
  <c r="OO40" i="1"/>
  <c r="KV5" i="1"/>
  <c r="MR5" i="1"/>
  <c r="LB6" i="1"/>
  <c r="NG6" i="1"/>
  <c r="OO6" i="1"/>
  <c r="OP7" i="1"/>
  <c r="OR7" i="1" s="1"/>
  <c r="OP9" i="1"/>
  <c r="OR9" i="1" s="1"/>
  <c r="EB13" i="1"/>
  <c r="EH13" i="1" s="1"/>
  <c r="ML16" i="1"/>
  <c r="EB17" i="1"/>
  <c r="EH17" i="1" s="1"/>
  <c r="LB17" i="1"/>
  <c r="OO17" i="1"/>
  <c r="OP17" i="1"/>
  <c r="OR17" i="1" s="1"/>
  <c r="LH23" i="1"/>
  <c r="MF23" i="1"/>
  <c r="MR57" i="1"/>
  <c r="DL60" i="1"/>
  <c r="DN60" i="1" s="1"/>
  <c r="EB60" i="1"/>
  <c r="EH60" i="1" s="1"/>
  <c r="KP4" i="1"/>
  <c r="MF15" i="1"/>
  <c r="KV16" i="1"/>
  <c r="LT16" i="1"/>
  <c r="II17" i="1"/>
  <c r="IG17" i="1"/>
  <c r="DL36" i="1"/>
  <c r="DN36" i="1" s="1"/>
  <c r="EB36" i="1"/>
  <c r="EH36" i="1" s="1"/>
  <c r="JI57" i="1"/>
  <c r="JK57" i="1"/>
  <c r="DB65" i="1"/>
  <c r="CR65" i="1"/>
  <c r="CK65" i="1" s="1"/>
  <c r="LH66" i="1"/>
  <c r="IG67" i="1"/>
  <c r="OP69" i="1"/>
  <c r="OR69" i="1" s="1"/>
  <c r="EB72" i="1"/>
  <c r="EH72" i="1" s="1"/>
  <c r="JI73" i="1"/>
  <c r="IG74" i="1"/>
  <c r="NT77" i="1"/>
  <c r="EG89" i="1"/>
  <c r="ED89" i="1"/>
  <c r="EF89" i="1" s="1"/>
  <c r="LZ18" i="1"/>
  <c r="NG18" i="1"/>
  <c r="LH19" i="1"/>
  <c r="MF19" i="1"/>
  <c r="LH21" i="1"/>
  <c r="LZ23" i="1"/>
  <c r="LB25" i="1"/>
  <c r="LZ25" i="1"/>
  <c r="NG25" i="1"/>
  <c r="DD26" i="1"/>
  <c r="LH27" i="1"/>
  <c r="MF27" i="1"/>
  <c r="KP28" i="1"/>
  <c r="LN28" i="1"/>
  <c r="ML28" i="1"/>
  <c r="NT28" i="1"/>
  <c r="NT29" i="1"/>
  <c r="LB30" i="1"/>
  <c r="LZ30" i="1"/>
  <c r="NG30" i="1"/>
  <c r="EB32" i="1"/>
  <c r="EH32" i="1" s="1"/>
  <c r="LT32" i="1"/>
  <c r="MR32" i="1"/>
  <c r="LB33" i="1"/>
  <c r="LZ33" i="1"/>
  <c r="NG33" i="1"/>
  <c r="LN35" i="1"/>
  <c r="MR36" i="1"/>
  <c r="MF37" i="1"/>
  <c r="ML38" i="1"/>
  <c r="LT39" i="1"/>
  <c r="NG40" i="1"/>
  <c r="EB42" i="1"/>
  <c r="EH42" i="1" s="1"/>
  <c r="II42" i="1"/>
  <c r="IC42" i="1" s="1"/>
  <c r="LT43" i="1"/>
  <c r="MR43" i="1"/>
  <c r="LB44" i="1"/>
  <c r="OO49" i="1"/>
  <c r="OP49" i="1"/>
  <c r="OR49" i="1" s="1"/>
  <c r="NT53" i="1"/>
  <c r="LZ54" i="1"/>
  <c r="LB55" i="1"/>
  <c r="DL56" i="1"/>
  <c r="DN56" i="1" s="1"/>
  <c r="LB57" i="1"/>
  <c r="LZ57" i="1"/>
  <c r="KV58" i="1"/>
  <c r="LB61" i="1"/>
  <c r="LH62" i="1"/>
  <c r="DD64" i="1"/>
  <c r="IG64" i="1"/>
  <c r="II64" i="1"/>
  <c r="OP64" i="1"/>
  <c r="OR64" i="1" s="1"/>
  <c r="NG68" i="1"/>
  <c r="OO68" i="1"/>
  <c r="MF69" i="1"/>
  <c r="LN70" i="1"/>
  <c r="FS76" i="1"/>
  <c r="FT76" i="1" s="1"/>
  <c r="FU76" i="1" s="1"/>
  <c r="FV76" i="1" s="1"/>
  <c r="ES76" i="1" s="1"/>
  <c r="IC77" i="1"/>
  <c r="IA77" i="1"/>
  <c r="IB77" i="1" s="1"/>
  <c r="KF77" i="1" s="1"/>
  <c r="KV77" i="1"/>
  <c r="JE84" i="1"/>
  <c r="JC84" i="1"/>
  <c r="JD84" i="1" s="1"/>
  <c r="KI84" i="1" s="1"/>
  <c r="ON100" i="1"/>
  <c r="KV31" i="1"/>
  <c r="LT31" i="1"/>
  <c r="MR31" i="1"/>
  <c r="NG36" i="1"/>
  <c r="ON39" i="1"/>
  <c r="LT42" i="1"/>
  <c r="IC43" i="1"/>
  <c r="IA43" i="1"/>
  <c r="IB43" i="1" s="1"/>
  <c r="KF43" i="1" s="1"/>
  <c r="LZ48" i="1"/>
  <c r="LH49" i="1"/>
  <c r="ML52" i="1"/>
  <c r="JC53" i="1"/>
  <c r="JD53" i="1" s="1"/>
  <c r="KI53" i="1" s="1"/>
  <c r="LZ55" i="1"/>
  <c r="DL57" i="1"/>
  <c r="DN57" i="1" s="1"/>
  <c r="LH60" i="1"/>
  <c r="OP60" i="1"/>
  <c r="CR61" i="1"/>
  <c r="CK61" i="1" s="1"/>
  <c r="OP63" i="1"/>
  <c r="OR63" i="1" s="1"/>
  <c r="KP64" i="1"/>
  <c r="OM67" i="1"/>
  <c r="ML73" i="1"/>
  <c r="EB74" i="1"/>
  <c r="EH74" i="1" s="1"/>
  <c r="JI75" i="1"/>
  <c r="NT81" i="1"/>
  <c r="FS83" i="1"/>
  <c r="FT83" i="1" s="1"/>
  <c r="FU83" i="1" s="1"/>
  <c r="FV83" i="1" s="1"/>
  <c r="ES83" i="1" s="1"/>
  <c r="EB84" i="1"/>
  <c r="EH84" i="1" s="1"/>
  <c r="EC89" i="1"/>
  <c r="DC126" i="1"/>
  <c r="DD126" i="1" s="1"/>
  <c r="CR126" i="1"/>
  <c r="CK126" i="1" s="1"/>
  <c r="DS126" i="1" s="1"/>
  <c r="IG68" i="1"/>
  <c r="II68" i="1"/>
  <c r="II108" i="1"/>
  <c r="IG108" i="1"/>
  <c r="IG111" i="1"/>
  <c r="II111" i="1"/>
  <c r="IC111" i="1" s="1"/>
  <c r="KV4" i="1"/>
  <c r="LT4" i="1"/>
  <c r="DL5" i="1"/>
  <c r="DN5" i="1" s="1"/>
  <c r="LH6" i="1"/>
  <c r="EB8" i="1"/>
  <c r="EH8" i="1" s="1"/>
  <c r="LB8" i="1"/>
  <c r="LZ8" i="1"/>
  <c r="DL9" i="1"/>
  <c r="DN9" i="1" s="1"/>
  <c r="KP9" i="1"/>
  <c r="ML9" i="1"/>
  <c r="NT9" i="1"/>
  <c r="EB10" i="1"/>
  <c r="EH10" i="1" s="1"/>
  <c r="LZ11" i="1"/>
  <c r="NG11" i="1"/>
  <c r="KP12" i="1"/>
  <c r="ON12" i="1"/>
  <c r="KP14" i="1"/>
  <c r="ML14" i="1"/>
  <c r="LT15" i="1"/>
  <c r="MR15" i="1"/>
  <c r="LZ16" i="1"/>
  <c r="NQ20" i="1"/>
  <c r="KP21" i="1"/>
  <c r="ML21" i="1"/>
  <c r="DL25" i="1"/>
  <c r="DN25" i="1" s="1"/>
  <c r="OP25" i="1"/>
  <c r="LN26" i="1"/>
  <c r="ML26" i="1"/>
  <c r="OP26" i="1"/>
  <c r="OR26" i="1" s="1"/>
  <c r="MR29" i="1"/>
  <c r="OP30" i="1"/>
  <c r="OR30" i="1" s="1"/>
  <c r="LB31" i="1"/>
  <c r="DL32" i="1"/>
  <c r="DN32" i="1" s="1"/>
  <c r="LT34" i="1"/>
  <c r="ON34" i="1"/>
  <c r="EB35" i="1"/>
  <c r="EH35" i="1" s="1"/>
  <c r="DD36" i="1"/>
  <c r="IG37" i="1"/>
  <c r="KP37" i="1"/>
  <c r="LN40" i="1"/>
  <c r="LB41" i="1"/>
  <c r="ON41" i="1"/>
  <c r="DD42" i="1"/>
  <c r="DL42" i="1"/>
  <c r="DN42" i="1" s="1"/>
  <c r="CR43" i="1"/>
  <c r="CK43" i="1" s="1"/>
  <c r="ON45" i="1"/>
  <c r="ML46" i="1"/>
  <c r="NT46" i="1"/>
  <c r="NQ48" i="1"/>
  <c r="OM48" i="1"/>
  <c r="KP49" i="1"/>
  <c r="KV50" i="1"/>
  <c r="LT51" i="1"/>
  <c r="ON51" i="1"/>
  <c r="MR52" i="1"/>
  <c r="KV53" i="1"/>
  <c r="JI58" i="1"/>
  <c r="MF58" i="1"/>
  <c r="MF59" i="1"/>
  <c r="KP60" i="1"/>
  <c r="MF60" i="1"/>
  <c r="NQ60" i="1"/>
  <c r="EB65" i="1"/>
  <c r="EH65" i="1" s="1"/>
  <c r="OO67" i="1"/>
  <c r="NG71" i="1"/>
  <c r="OO71" i="1"/>
  <c r="JK72" i="1"/>
  <c r="JE72" i="1" s="1"/>
  <c r="KP75" i="1"/>
  <c r="ML75" i="1"/>
  <c r="NT75" i="1"/>
  <c r="MR79" i="1"/>
  <c r="OM83" i="1"/>
  <c r="OO31" i="1"/>
  <c r="OP34" i="1"/>
  <c r="OR34" i="1" s="1"/>
  <c r="JI35" i="1"/>
  <c r="OO36" i="1"/>
  <c r="OM37" i="1"/>
  <c r="OM47" i="1"/>
  <c r="OM50" i="1"/>
  <c r="OP51" i="1"/>
  <c r="OR51" i="1" s="1"/>
  <c r="JI52" i="1"/>
  <c r="IG59" i="1"/>
  <c r="II59" i="1"/>
  <c r="IC59" i="1" s="1"/>
  <c r="OM62" i="1"/>
  <c r="JK93" i="1"/>
  <c r="JC93" i="1" s="1"/>
  <c r="JD93" i="1" s="1"/>
  <c r="KI93" i="1" s="1"/>
  <c r="JI93" i="1"/>
  <c r="JI126" i="1"/>
  <c r="JK126" i="1"/>
  <c r="ON7" i="1"/>
  <c r="LH8" i="1"/>
  <c r="MF8" i="1"/>
  <c r="KV9" i="1"/>
  <c r="LT9" i="1"/>
  <c r="MR9" i="1"/>
  <c r="MF11" i="1"/>
  <c r="LZ13" i="1"/>
  <c r="LT14" i="1"/>
  <c r="LZ15" i="1"/>
  <c r="NG15" i="1"/>
  <c r="MF16" i="1"/>
  <c r="KP17" i="1"/>
  <c r="KP20" i="1"/>
  <c r="LN20" i="1"/>
  <c r="ML20" i="1"/>
  <c r="MR21" i="1"/>
  <c r="OM22" i="1"/>
  <c r="KV23" i="1"/>
  <c r="LT23" i="1"/>
  <c r="MR23" i="1"/>
  <c r="OP24" i="1"/>
  <c r="OR24" i="1" s="1"/>
  <c r="NT30" i="1"/>
  <c r="MF31" i="1"/>
  <c r="KP33" i="1"/>
  <c r="II34" i="1"/>
  <c r="IC34" i="1" s="1"/>
  <c r="KP34" i="1"/>
  <c r="LH34" i="1"/>
  <c r="NG34" i="1"/>
  <c r="LN36" i="1"/>
  <c r="ML36" i="1"/>
  <c r="LZ38" i="1"/>
  <c r="JK39" i="1"/>
  <c r="II40" i="1"/>
  <c r="IC40" i="1" s="1"/>
  <c r="JI40" i="1"/>
  <c r="JK40" i="1"/>
  <c r="MR40" i="1"/>
  <c r="LH41" i="1"/>
  <c r="OM41" i="1"/>
  <c r="LH42" i="1"/>
  <c r="MF42" i="1"/>
  <c r="OM42" i="1"/>
  <c r="KP44" i="1"/>
  <c r="LN44" i="1"/>
  <c r="ML44" i="1"/>
  <c r="NT44" i="1"/>
  <c r="KV46" i="1"/>
  <c r="MR50" i="1"/>
  <c r="ON50" i="1"/>
  <c r="LH52" i="1"/>
  <c r="NG52" i="1"/>
  <c r="JI53" i="1"/>
  <c r="ML54" i="1"/>
  <c r="II55" i="1"/>
  <c r="IA55" i="1" s="1"/>
  <c r="IB55" i="1" s="1"/>
  <c r="KF55" i="1" s="1"/>
  <c r="LN57" i="1"/>
  <c r="OR57" i="1"/>
  <c r="EB58" i="1"/>
  <c r="EH58" i="1" s="1"/>
  <c r="LN58" i="1"/>
  <c r="ML58" i="1"/>
  <c r="KP59" i="1"/>
  <c r="LN59" i="1"/>
  <c r="ML59" i="1"/>
  <c r="OO60" i="1"/>
  <c r="IG61" i="1"/>
  <c r="ML61" i="1"/>
  <c r="LN63" i="1"/>
  <c r="ML63" i="1"/>
  <c r="NG64" i="1"/>
  <c r="LB66" i="1"/>
  <c r="JK67" i="1"/>
  <c r="NT68" i="1"/>
  <c r="NG70" i="1"/>
  <c r="JI76" i="1"/>
  <c r="JI87" i="1"/>
  <c r="KV90" i="1"/>
  <c r="MR90" i="1"/>
  <c r="JI110" i="1"/>
  <c r="JK110" i="1"/>
  <c r="JE110" i="1" s="1"/>
  <c r="LT12" i="1"/>
  <c r="OM14" i="1"/>
  <c r="LN17" i="1"/>
  <c r="NT17" i="1"/>
  <c r="MR18" i="1"/>
  <c r="NG19" i="1"/>
  <c r="EB21" i="1"/>
  <c r="EH21" i="1" s="1"/>
  <c r="LB21" i="1"/>
  <c r="LZ21" i="1"/>
  <c r="LH24" i="1"/>
  <c r="MF24" i="1"/>
  <c r="KV25" i="1"/>
  <c r="LT25" i="1"/>
  <c r="MR25" i="1"/>
  <c r="OM25" i="1"/>
  <c r="EB26" i="1"/>
  <c r="EH26" i="1" s="1"/>
  <c r="OM26" i="1"/>
  <c r="LB27" i="1"/>
  <c r="LZ27" i="1"/>
  <c r="NG27" i="1"/>
  <c r="OP27" i="1"/>
  <c r="MF29" i="1"/>
  <c r="LT30" i="1"/>
  <c r="DL33" i="1"/>
  <c r="DN33" i="1" s="1"/>
  <c r="OM33" i="1"/>
  <c r="JC34" i="1"/>
  <c r="JD34" i="1" s="1"/>
  <c r="KI34" i="1" s="1"/>
  <c r="MF35" i="1"/>
  <c r="KV36" i="1"/>
  <c r="LB37" i="1"/>
  <c r="LZ37" i="1"/>
  <c r="LH38" i="1"/>
  <c r="MF38" i="1"/>
  <c r="LN39" i="1"/>
  <c r="NQ41" i="1"/>
  <c r="KP43" i="1"/>
  <c r="LN43" i="1"/>
  <c r="NT43" i="1"/>
  <c r="KV45" i="1"/>
  <c r="LT45" i="1"/>
  <c r="MR45" i="1"/>
  <c r="NG50" i="1"/>
  <c r="MF51" i="1"/>
  <c r="NQ51" i="1"/>
  <c r="JC55" i="1"/>
  <c r="JD55" i="1" s="1"/>
  <c r="KI55" i="1" s="1"/>
  <c r="KR55" i="1" s="1"/>
  <c r="JE55" i="1"/>
  <c r="KV56" i="1"/>
  <c r="ML56" i="1"/>
  <c r="NT57" i="1"/>
  <c r="LT61" i="1"/>
  <c r="NT61" i="1"/>
  <c r="LZ62" i="1"/>
  <c r="NG62" i="1"/>
  <c r="KV63" i="1"/>
  <c r="LT63" i="1"/>
  <c r="JK90" i="1"/>
  <c r="JI90" i="1"/>
  <c r="NV135" i="1"/>
  <c r="LH94" i="1"/>
  <c r="CR102" i="1"/>
  <c r="CK102" i="1" s="1"/>
  <c r="DF102" i="1" s="1"/>
  <c r="KV106" i="1"/>
  <c r="LB107" i="1"/>
  <c r="MF108" i="1"/>
  <c r="LN109" i="1"/>
  <c r="LN112" i="1"/>
  <c r="IG120" i="1"/>
  <c r="II120" i="1"/>
  <c r="LH138" i="1"/>
  <c r="KV157" i="1"/>
  <c r="CR158" i="1"/>
  <c r="CK158" i="1" s="1"/>
  <c r="DC158" i="1"/>
  <c r="DD158" i="1" s="1"/>
  <c r="CR205" i="1"/>
  <c r="CK205" i="1" s="1"/>
  <c r="DG205" i="1" s="1"/>
  <c r="DB205" i="1"/>
  <c r="DD205" i="1" s="1"/>
  <c r="LT74" i="1"/>
  <c r="MR74" i="1"/>
  <c r="LB77" i="1"/>
  <c r="EB79" i="1"/>
  <c r="EH79" i="1" s="1"/>
  <c r="LZ79" i="1"/>
  <c r="DL81" i="1"/>
  <c r="DN81" i="1" s="1"/>
  <c r="OM81" i="1"/>
  <c r="CR82" i="1"/>
  <c r="CK82" i="1" s="1"/>
  <c r="OP83" i="1"/>
  <c r="OR83" i="1" s="1"/>
  <c r="LZ84" i="1"/>
  <c r="NG84" i="1"/>
  <c r="KP88" i="1"/>
  <c r="ML92" i="1"/>
  <c r="NT92" i="1"/>
  <c r="NT94" i="1"/>
  <c r="MR95" i="1"/>
  <c r="NV95" i="1" s="1"/>
  <c r="MR96" i="1"/>
  <c r="LB97" i="1"/>
  <c r="NT98" i="1"/>
  <c r="LN99" i="1"/>
  <c r="NT99" i="1"/>
  <c r="KV100" i="1"/>
  <c r="ML100" i="1"/>
  <c r="KV103" i="1"/>
  <c r="LT103" i="1"/>
  <c r="MR103" i="1"/>
  <c r="NG104" i="1"/>
  <c r="KP105" i="1"/>
  <c r="NG106" i="1"/>
  <c r="KV109" i="1"/>
  <c r="NT109" i="1"/>
  <c r="LZ110" i="1"/>
  <c r="NG113" i="1"/>
  <c r="KV114" i="1"/>
  <c r="LN114" i="1"/>
  <c r="ML114" i="1"/>
  <c r="ON117" i="1"/>
  <c r="MW118" i="1"/>
  <c r="LH119" i="1"/>
  <c r="NQ120" i="1"/>
  <c r="LT121" i="1"/>
  <c r="NQ122" i="1"/>
  <c r="LB123" i="1"/>
  <c r="OP124" i="1"/>
  <c r="OP125" i="1"/>
  <c r="OR125" i="1" s="1"/>
  <c r="JK130" i="1"/>
  <c r="LN131" i="1"/>
  <c r="JC132" i="1"/>
  <c r="JD132" i="1" s="1"/>
  <c r="KI132" i="1" s="1"/>
  <c r="KP132" i="1"/>
  <c r="II133" i="1"/>
  <c r="IC133" i="1" s="1"/>
  <c r="KP136" i="1"/>
  <c r="LN136" i="1"/>
  <c r="MR137" i="1"/>
  <c r="MF139" i="1"/>
  <c r="JI157" i="1"/>
  <c r="JK157" i="1"/>
  <c r="OM159" i="1"/>
  <c r="OP161" i="1"/>
  <c r="FS162" i="1"/>
  <c r="FT162" i="1"/>
  <c r="FU162" i="1" s="1"/>
  <c r="FV162" i="1" s="1"/>
  <c r="ES162" i="1" s="1"/>
  <c r="FW162" i="1" s="1"/>
  <c r="DD98" i="1"/>
  <c r="JK103" i="1"/>
  <c r="JE103" i="1" s="1"/>
  <c r="JI103" i="1"/>
  <c r="OP111" i="1"/>
  <c r="OR111" i="1" s="1"/>
  <c r="OO118" i="1"/>
  <c r="OM125" i="1"/>
  <c r="OR127" i="1"/>
  <c r="OM128" i="1"/>
  <c r="IG136" i="1"/>
  <c r="DL140" i="1"/>
  <c r="DN140" i="1" s="1"/>
  <c r="OM140" i="1"/>
  <c r="KV147" i="1"/>
  <c r="ON150" i="1"/>
  <c r="DL159" i="1"/>
  <c r="DN159" i="1" s="1"/>
  <c r="II165" i="1"/>
  <c r="IG165" i="1"/>
  <c r="IC168" i="1"/>
  <c r="IA168" i="1"/>
  <c r="IB168" i="1" s="1"/>
  <c r="KF168" i="1" s="1"/>
  <c r="LN72" i="1"/>
  <c r="NT72" i="1"/>
  <c r="LB73" i="1"/>
  <c r="NG73" i="1"/>
  <c r="DD75" i="1"/>
  <c r="EB75" i="1"/>
  <c r="EH75" i="1" s="1"/>
  <c r="NQ76" i="1"/>
  <c r="NQ79" i="1"/>
  <c r="ON79" i="1"/>
  <c r="LH81" i="1"/>
  <c r="NT82" i="1"/>
  <c r="NQ83" i="1"/>
  <c r="NQ84" i="1"/>
  <c r="LN85" i="1"/>
  <c r="LN86" i="1"/>
  <c r="NT86" i="1"/>
  <c r="MR87" i="1"/>
  <c r="DL90" i="1"/>
  <c r="DN90" i="1" s="1"/>
  <c r="LH90" i="1"/>
  <c r="MF90" i="1"/>
  <c r="ON90" i="1"/>
  <c r="KP91" i="1"/>
  <c r="MR92" i="1"/>
  <c r="LT94" i="1"/>
  <c r="LB95" i="1"/>
  <c r="LH96" i="1"/>
  <c r="LZ96" i="1"/>
  <c r="NG96" i="1"/>
  <c r="MF97" i="1"/>
  <c r="NQ97" i="1"/>
  <c r="LT99" i="1"/>
  <c r="MR99" i="1"/>
  <c r="DL100" i="1"/>
  <c r="DN100" i="1" s="1"/>
  <c r="OO102" i="1"/>
  <c r="NQ104" i="1"/>
  <c r="LT105" i="1"/>
  <c r="JI106" i="1"/>
  <c r="LH106" i="1"/>
  <c r="MR108" i="1"/>
  <c r="DL109" i="1"/>
  <c r="DN109" i="1" s="1"/>
  <c r="DD110" i="1"/>
  <c r="KV111" i="1"/>
  <c r="LZ112" i="1"/>
  <c r="ML116" i="1"/>
  <c r="FT118" i="1"/>
  <c r="FU118" i="1" s="1"/>
  <c r="FV118" i="1" s="1"/>
  <c r="ES118" i="1" s="1"/>
  <c r="LN119" i="1"/>
  <c r="EB122" i="1"/>
  <c r="EH122" i="1" s="1"/>
  <c r="MF126" i="1"/>
  <c r="LB128" i="1"/>
  <c r="ON128" i="1"/>
  <c r="MF129" i="1"/>
  <c r="EB131" i="1"/>
  <c r="EH131" i="1" s="1"/>
  <c r="DL131" i="1"/>
  <c r="DN131" i="1" s="1"/>
  <c r="LT131" i="1"/>
  <c r="MR131" i="1"/>
  <c r="II135" i="1"/>
  <c r="KV138" i="1"/>
  <c r="MR138" i="1"/>
  <c r="KP139" i="1"/>
  <c r="MF141" i="1"/>
  <c r="II147" i="1"/>
  <c r="DD90" i="1"/>
  <c r="II94" i="1"/>
  <c r="OP105" i="1"/>
  <c r="OR105" i="1" s="1"/>
  <c r="OO112" i="1"/>
  <c r="OM127" i="1"/>
  <c r="ON133" i="1"/>
  <c r="ON138" i="1"/>
  <c r="MH139" i="1"/>
  <c r="II141" i="1"/>
  <c r="IC141" i="1" s="1"/>
  <c r="IG141" i="1"/>
  <c r="ML156" i="1"/>
  <c r="LZ39" i="1"/>
  <c r="NQ40" i="1"/>
  <c r="LZ44" i="1"/>
  <c r="DD46" i="1"/>
  <c r="NG46" i="1"/>
  <c r="DD47" i="1"/>
  <c r="KP47" i="1"/>
  <c r="LN47" i="1"/>
  <c r="ML48" i="1"/>
  <c r="KV49" i="1"/>
  <c r="ML49" i="1"/>
  <c r="NT49" i="1"/>
  <c r="EE50" i="1"/>
  <c r="KP50" i="1"/>
  <c r="NT51" i="1"/>
  <c r="MF53" i="1"/>
  <c r="LT54" i="1"/>
  <c r="DL55" i="1"/>
  <c r="DN55" i="1" s="1"/>
  <c r="OP55" i="1"/>
  <c r="LZ58" i="1"/>
  <c r="CR69" i="1"/>
  <c r="CK69" i="1" s="1"/>
  <c r="DL69" i="1"/>
  <c r="DN69" i="1" s="1"/>
  <c r="OM71" i="1"/>
  <c r="ON72" i="1"/>
  <c r="ON78" i="1"/>
  <c r="KV82" i="1"/>
  <c r="LT82" i="1"/>
  <c r="ON82" i="1"/>
  <c r="DL85" i="1"/>
  <c r="DN85" i="1" s="1"/>
  <c r="EB86" i="1"/>
  <c r="EH86" i="1" s="1"/>
  <c r="LB87" i="1"/>
  <c r="DD89" i="1"/>
  <c r="DL91" i="1"/>
  <c r="DN91" i="1" s="1"/>
  <c r="OP94" i="1"/>
  <c r="OR94" i="1" s="1"/>
  <c r="JI98" i="1"/>
  <c r="JI99" i="1"/>
  <c r="JI100" i="1"/>
  <c r="OO100" i="1"/>
  <c r="OP101" i="1"/>
  <c r="OR101" i="1" s="1"/>
  <c r="KP102" i="1"/>
  <c r="JI109" i="1"/>
  <c r="OM109" i="1"/>
  <c r="MR111" i="1"/>
  <c r="ON114" i="1"/>
  <c r="CR115" i="1"/>
  <c r="CK115" i="1" s="1"/>
  <c r="NQ118" i="1"/>
  <c r="KV119" i="1"/>
  <c r="ML119" i="1"/>
  <c r="DD134" i="1"/>
  <c r="OO136" i="1"/>
  <c r="KP137" i="1"/>
  <c r="LZ138" i="1"/>
  <c r="OP138" i="1"/>
  <c r="OR138" i="1" s="1"/>
  <c r="IC140" i="1"/>
  <c r="IA140" i="1"/>
  <c r="IB140" i="1" s="1"/>
  <c r="KF140" i="1" s="1"/>
  <c r="MF140" i="1"/>
  <c r="ON151" i="1"/>
  <c r="CR154" i="1"/>
  <c r="CK154" i="1" s="1"/>
  <c r="DB154" i="1"/>
  <c r="LH43" i="1"/>
  <c r="NQ43" i="1"/>
  <c r="ON43" i="1"/>
  <c r="OO47" i="1"/>
  <c r="KV48" i="1"/>
  <c r="LT49" i="1"/>
  <c r="NT50" i="1"/>
  <c r="OO53" i="1"/>
  <c r="NQ55" i="1"/>
  <c r="DD56" i="1"/>
  <c r="KP56" i="1"/>
  <c r="OO58" i="1"/>
  <c r="LB59" i="1"/>
  <c r="OM60" i="1"/>
  <c r="LN62" i="1"/>
  <c r="NT62" i="1"/>
  <c r="LB63" i="1"/>
  <c r="LZ63" i="1"/>
  <c r="KV64" i="1"/>
  <c r="LT64" i="1"/>
  <c r="MR65" i="1"/>
  <c r="KV66" i="1"/>
  <c r="OM66" i="1"/>
  <c r="DL67" i="1"/>
  <c r="DN67" i="1" s="1"/>
  <c r="LT67" i="1"/>
  <c r="MR68" i="1"/>
  <c r="ON68" i="1"/>
  <c r="MR70" i="1"/>
  <c r="ON70" i="1"/>
  <c r="ON71" i="1"/>
  <c r="DD72" i="1"/>
  <c r="NG72" i="1"/>
  <c r="OP72" i="1"/>
  <c r="NQ73" i="1"/>
  <c r="OP75" i="1"/>
  <c r="OR75" i="1" s="1"/>
  <c r="KV76" i="1"/>
  <c r="LN77" i="1"/>
  <c r="EB80" i="1"/>
  <c r="EH80" i="1" s="1"/>
  <c r="LH80" i="1"/>
  <c r="MF80" i="1"/>
  <c r="OP81" i="1"/>
  <c r="OR81" i="1" s="1"/>
  <c r="LB85" i="1"/>
  <c r="LZ85" i="1"/>
  <c r="OP86" i="1"/>
  <c r="DZ89" i="1"/>
  <c r="KP89" i="1"/>
  <c r="NT90" i="1"/>
  <c r="LB91" i="1"/>
  <c r="MR91" i="1"/>
  <c r="OM92" i="1"/>
  <c r="MF93" i="1"/>
  <c r="NQ93" i="1"/>
  <c r="OM93" i="1"/>
  <c r="NQ95" i="1"/>
  <c r="MF96" i="1"/>
  <c r="FT98" i="1"/>
  <c r="FU98" i="1" s="1"/>
  <c r="FV98" i="1" s="1"/>
  <c r="ES98" i="1" s="1"/>
  <c r="LH98" i="1"/>
  <c r="ML101" i="1"/>
  <c r="JC102" i="1"/>
  <c r="JD102" i="1" s="1"/>
  <c r="KI102" i="1" s="1"/>
  <c r="OO103" i="1"/>
  <c r="LT104" i="1"/>
  <c r="DL105" i="1"/>
  <c r="DN105" i="1" s="1"/>
  <c r="LH105" i="1"/>
  <c r="MF105" i="1"/>
  <c r="LH108" i="1"/>
  <c r="LH109" i="1"/>
  <c r="IG110" i="1"/>
  <c r="EB111" i="1"/>
  <c r="EH111" i="1" s="1"/>
  <c r="CR112" i="1"/>
  <c r="CK112" i="1" s="1"/>
  <c r="II113" i="1"/>
  <c r="IC113" i="1" s="1"/>
  <c r="IA121" i="1"/>
  <c r="IB121" i="1" s="1"/>
  <c r="KF121" i="1" s="1"/>
  <c r="KP121" i="1"/>
  <c r="FD122" i="1"/>
  <c r="FE122" i="1" s="1"/>
  <c r="LB122" i="1"/>
  <c r="NG122" i="1"/>
  <c r="OR122" i="1"/>
  <c r="LN123" i="1"/>
  <c r="LT124" i="1"/>
  <c r="MR124" i="1"/>
  <c r="DL125" i="1"/>
  <c r="DN125" i="1" s="1"/>
  <c r="LT125" i="1"/>
  <c r="FS129" i="1"/>
  <c r="FT129" i="1" s="1"/>
  <c r="FU129" i="1" s="1"/>
  <c r="FV129" i="1" s="1"/>
  <c r="ES129" i="1" s="1"/>
  <c r="NT129" i="1"/>
  <c r="NQ131" i="1"/>
  <c r="LH132" i="1"/>
  <c r="LN134" i="1"/>
  <c r="NG135" i="1"/>
  <c r="DD136" i="1"/>
  <c r="IC136" i="1"/>
  <c r="LH136" i="1"/>
  <c r="ML137" i="1"/>
  <c r="FT145" i="1"/>
  <c r="FU145" i="1" s="1"/>
  <c r="FV145" i="1" s="1"/>
  <c r="ES145" i="1" s="1"/>
  <c r="DL150" i="1"/>
  <c r="DN150" i="1" s="1"/>
  <c r="NG153" i="1"/>
  <c r="LN157" i="1"/>
  <c r="NT162" i="1"/>
  <c r="JI188" i="1"/>
  <c r="JK188" i="1"/>
  <c r="MH190" i="1"/>
  <c r="EB162" i="1"/>
  <c r="EH162" i="1" s="1"/>
  <c r="NV164" i="1"/>
  <c r="CR169" i="1"/>
  <c r="CK169" i="1" s="1"/>
  <c r="DL169" i="1"/>
  <c r="DN169" i="1" s="1"/>
  <c r="LB169" i="1"/>
  <c r="LZ169" i="1"/>
  <c r="LN170" i="1"/>
  <c r="NT170" i="1"/>
  <c r="II172" i="1"/>
  <c r="IC172" i="1" s="1"/>
  <c r="FT174" i="1"/>
  <c r="FU174" i="1" s="1"/>
  <c r="FV174" i="1" s="1"/>
  <c r="ES174" i="1" s="1"/>
  <c r="FT176" i="1"/>
  <c r="FU176" i="1" s="1"/>
  <c r="FV176" i="1" s="1"/>
  <c r="ES176" i="1" s="1"/>
  <c r="JK177" i="1"/>
  <c r="MF177" i="1"/>
  <c r="KP182" i="1"/>
  <c r="EB188" i="1"/>
  <c r="EH188" i="1" s="1"/>
  <c r="EB189" i="1"/>
  <c r="EH189" i="1" s="1"/>
  <c r="NT189" i="1"/>
  <c r="JC204" i="1"/>
  <c r="JD204" i="1" s="1"/>
  <c r="KI204" i="1" s="1"/>
  <c r="DL205" i="1"/>
  <c r="DN205" i="1" s="1"/>
  <c r="OP143" i="1"/>
  <c r="OR143" i="1" s="1"/>
  <c r="LZ144" i="1"/>
  <c r="NG145" i="1"/>
  <c r="LH146" i="1"/>
  <c r="LH147" i="1"/>
  <c r="NG147" i="1"/>
  <c r="OM152" i="1"/>
  <c r="MF153" i="1"/>
  <c r="MF159" i="1"/>
  <c r="MF160" i="1"/>
  <c r="OR160" i="1"/>
  <c r="MR161" i="1"/>
  <c r="NQ162" i="1"/>
  <c r="MF166" i="1"/>
  <c r="KP167" i="1"/>
  <c r="LN167" i="1"/>
  <c r="LH169" i="1"/>
  <c r="NQ169" i="1"/>
  <c r="KV170" i="1"/>
  <c r="LT170" i="1"/>
  <c r="MR170" i="1"/>
  <c r="LZ171" i="1"/>
  <c r="NG171" i="1"/>
  <c r="DL173" i="1"/>
  <c r="DN173" i="1" s="1"/>
  <c r="NQ173" i="1"/>
  <c r="OR173" i="1"/>
  <c r="LN174" i="1"/>
  <c r="NT174" i="1"/>
  <c r="KV175" i="1"/>
  <c r="ML175" i="1"/>
  <c r="LN177" i="1"/>
  <c r="IG178" i="1"/>
  <c r="LN179" i="1"/>
  <c r="NQ179" i="1"/>
  <c r="LT180" i="1"/>
  <c r="MR180" i="1"/>
  <c r="OM180" i="1"/>
  <c r="NT182" i="1"/>
  <c r="EB183" i="1"/>
  <c r="EH183" i="1" s="1"/>
  <c r="KV183" i="1"/>
  <c r="LT183" i="1"/>
  <c r="NT183" i="1"/>
  <c r="OM188" i="1"/>
  <c r="KV190" i="1"/>
  <c r="EB191" i="1"/>
  <c r="EH191" i="1" s="1"/>
  <c r="LH191" i="1"/>
  <c r="MF191" i="1"/>
  <c r="NT192" i="1"/>
  <c r="MR193" i="1"/>
  <c r="ML194" i="1"/>
  <c r="OO199" i="1"/>
  <c r="LD200" i="1"/>
  <c r="LN200" i="1"/>
  <c r="KV203" i="1"/>
  <c r="MR203" i="1"/>
  <c r="ON207" i="1"/>
  <c r="NV213" i="1"/>
  <c r="OO215" i="1"/>
  <c r="OP215" i="1"/>
  <c r="OR215" i="1" s="1"/>
  <c r="NQ141" i="1"/>
  <c r="NG143" i="1"/>
  <c r="MF147" i="1"/>
  <c r="MR148" i="1"/>
  <c r="KV151" i="1"/>
  <c r="KP153" i="1"/>
  <c r="OO153" i="1"/>
  <c r="KP154" i="1"/>
  <c r="OP154" i="1"/>
  <c r="OR154" i="1" s="1"/>
  <c r="LB155" i="1"/>
  <c r="NT155" i="1"/>
  <c r="MR157" i="1"/>
  <c r="NT159" i="1"/>
  <c r="EB160" i="1"/>
  <c r="EH160" i="1" s="1"/>
  <c r="LN160" i="1"/>
  <c r="OO178" i="1"/>
  <c r="DD182" i="1"/>
  <c r="EB184" i="1"/>
  <c r="EH184" i="1" s="1"/>
  <c r="EB193" i="1"/>
  <c r="EH193" i="1" s="1"/>
  <c r="ML202" i="1"/>
  <c r="DL209" i="1"/>
  <c r="DN209" i="1" s="1"/>
  <c r="OP230" i="1"/>
  <c r="OO230" i="1"/>
  <c r="II242" i="1"/>
  <c r="IG242" i="1"/>
  <c r="FS243" i="1"/>
  <c r="FT243" i="1" s="1"/>
  <c r="FU243" i="1" s="1"/>
  <c r="FV243" i="1" s="1"/>
  <c r="ES243" i="1" s="1"/>
  <c r="LT139" i="1"/>
  <c r="LT140" i="1"/>
  <c r="MR140" i="1"/>
  <c r="LB142" i="1"/>
  <c r="MF143" i="1"/>
  <c r="KP146" i="1"/>
  <c r="LN146" i="1"/>
  <c r="ML146" i="1"/>
  <c r="LH149" i="1"/>
  <c r="MF149" i="1"/>
  <c r="NQ149" i="1"/>
  <c r="KV150" i="1"/>
  <c r="LT150" i="1"/>
  <c r="MR150" i="1"/>
  <c r="LN153" i="1"/>
  <c r="ML154" i="1"/>
  <c r="NT154" i="1"/>
  <c r="DL155" i="1"/>
  <c r="DN155" i="1" s="1"/>
  <c r="NQ164" i="1"/>
  <c r="KV167" i="1"/>
  <c r="LT167" i="1"/>
  <c r="KP169" i="1"/>
  <c r="LN169" i="1"/>
  <c r="OP169" i="1"/>
  <c r="OR169" i="1" s="1"/>
  <c r="LB170" i="1"/>
  <c r="LZ170" i="1"/>
  <c r="NG170" i="1"/>
  <c r="LZ173" i="1"/>
  <c r="LT174" i="1"/>
  <c r="MR174" i="1"/>
  <c r="MR175" i="1"/>
  <c r="OP176" i="1"/>
  <c r="KV177" i="1"/>
  <c r="DL178" i="1"/>
  <c r="DN178" i="1" s="1"/>
  <c r="LN178" i="1"/>
  <c r="NT178" i="1"/>
  <c r="EB180" i="1"/>
  <c r="EH180" i="1" s="1"/>
  <c r="DL181" i="1"/>
  <c r="DN181" i="1" s="1"/>
  <c r="OR181" i="1"/>
  <c r="ML185" i="1"/>
  <c r="NT185" i="1"/>
  <c r="LB186" i="1"/>
  <c r="LZ189" i="1"/>
  <c r="LZ190" i="1"/>
  <c r="MR190" i="1"/>
  <c r="LH195" i="1"/>
  <c r="KV200" i="1"/>
  <c r="LT200" i="1"/>
  <c r="OM200" i="1"/>
  <c r="NG201" i="1"/>
  <c r="IA204" i="1"/>
  <c r="IB204" i="1" s="1"/>
  <c r="KF204" i="1" s="1"/>
  <c r="IC204" i="1"/>
  <c r="ON206" i="1"/>
  <c r="LZ207" i="1"/>
  <c r="JK208" i="1"/>
  <c r="JC208" i="1" s="1"/>
  <c r="JD208" i="1" s="1"/>
  <c r="KI208" i="1" s="1"/>
  <c r="KX208" i="1" s="1"/>
  <c r="JI208" i="1"/>
  <c r="ML210" i="1"/>
  <c r="IG211" i="1"/>
  <c r="DL215" i="1"/>
  <c r="DN215" i="1" s="1"/>
  <c r="EB215" i="1"/>
  <c r="EH215" i="1" s="1"/>
  <c r="DC217" i="1"/>
  <c r="DD217" i="1" s="1"/>
  <c r="CR217" i="1"/>
  <c r="CK217" i="1" s="1"/>
  <c r="JC226" i="1"/>
  <c r="JD226" i="1" s="1"/>
  <c r="KI226" i="1" s="1"/>
  <c r="JE226" i="1"/>
  <c r="ON172" i="1"/>
  <c r="ON174" i="1"/>
  <c r="ON175" i="1"/>
  <c r="IA182" i="1"/>
  <c r="IB182" i="1" s="1"/>
  <c r="KF182" i="1" s="1"/>
  <c r="ON183" i="1"/>
  <c r="II187" i="1"/>
  <c r="IG187" i="1"/>
  <c r="OP194" i="1"/>
  <c r="OP204" i="1"/>
  <c r="OR204" i="1" s="1"/>
  <c r="JI211" i="1"/>
  <c r="JK211" i="1"/>
  <c r="DL230" i="1"/>
  <c r="DN230" i="1" s="1"/>
  <c r="EB230" i="1"/>
  <c r="EH230" i="1" s="1"/>
  <c r="ON102" i="1"/>
  <c r="KV104" i="1"/>
  <c r="ML104" i="1"/>
  <c r="MR107" i="1"/>
  <c r="EB108" i="1"/>
  <c r="EH108" i="1" s="1"/>
  <c r="ON108" i="1"/>
  <c r="OP109" i="1"/>
  <c r="OR109" i="1" s="1"/>
  <c r="KP111" i="1"/>
  <c r="MF111" i="1"/>
  <c r="LT112" i="1"/>
  <c r="KV115" i="1"/>
  <c r="LT115" i="1"/>
  <c r="LZ116" i="1"/>
  <c r="NG116" i="1"/>
  <c r="OO116" i="1"/>
  <c r="DD117" i="1"/>
  <c r="KP117" i="1"/>
  <c r="LN117" i="1"/>
  <c r="NT117" i="1"/>
  <c r="KV118" i="1"/>
  <c r="NT118" i="1"/>
  <c r="ML127" i="1"/>
  <c r="NT128" i="1"/>
  <c r="LB129" i="1"/>
  <c r="OO129" i="1"/>
  <c r="DD130" i="1"/>
  <c r="OM130" i="1"/>
  <c r="CR132" i="1"/>
  <c r="CK132" i="1" s="1"/>
  <c r="LT132" i="1"/>
  <c r="OM132" i="1"/>
  <c r="LT133" i="1"/>
  <c r="MR133" i="1"/>
  <c r="LH135" i="1"/>
  <c r="OO135" i="1"/>
  <c r="LB137" i="1"/>
  <c r="NT138" i="1"/>
  <c r="LB139" i="1"/>
  <c r="ON140" i="1"/>
  <c r="OM141" i="1"/>
  <c r="DL142" i="1"/>
  <c r="DN142" i="1" s="1"/>
  <c r="JI142" i="1"/>
  <c r="MF142" i="1"/>
  <c r="EB147" i="1"/>
  <c r="EH147" i="1" s="1"/>
  <c r="OP148" i="1"/>
  <c r="OR148" i="1" s="1"/>
  <c r="OP151" i="1"/>
  <c r="OR151" i="1" s="1"/>
  <c r="NQ152" i="1"/>
  <c r="LT153" i="1"/>
  <c r="OM153" i="1"/>
  <c r="KP156" i="1"/>
  <c r="MF156" i="1"/>
  <c r="NG157" i="1"/>
  <c r="EB158" i="1"/>
  <c r="EH158" i="1" s="1"/>
  <c r="OM158" i="1"/>
  <c r="KV159" i="1"/>
  <c r="DD160" i="1"/>
  <c r="DL160" i="1"/>
  <c r="DN160" i="1" s="1"/>
  <c r="ON165" i="1"/>
  <c r="ON166" i="1"/>
  <c r="MH169" i="1"/>
  <c r="OM169" i="1"/>
  <c r="OP172" i="1"/>
  <c r="EB173" i="1"/>
  <c r="EH173" i="1" s="1"/>
  <c r="DD174" i="1"/>
  <c r="OO174" i="1"/>
  <c r="LZ175" i="1"/>
  <c r="OP175" i="1"/>
  <c r="OR175" i="1" s="1"/>
  <c r="ON177" i="1"/>
  <c r="KV178" i="1"/>
  <c r="DD180" i="1"/>
  <c r="JK183" i="1"/>
  <c r="JE183" i="1" s="1"/>
  <c r="LH186" i="1"/>
  <c r="KP187" i="1"/>
  <c r="LJ187" i="1"/>
  <c r="FS188" i="1"/>
  <c r="FT188" i="1" s="1"/>
  <c r="FU188" i="1" s="1"/>
  <c r="FV188" i="1" s="1"/>
  <c r="ES188" i="1" s="1"/>
  <c r="KP188" i="1"/>
  <c r="LH190" i="1"/>
  <c r="MF190" i="1"/>
  <c r="KV191" i="1"/>
  <c r="NT191" i="1"/>
  <c r="NG192" i="1"/>
  <c r="LH193" i="1"/>
  <c r="LT196" i="1"/>
  <c r="LH197" i="1"/>
  <c r="DD199" i="1"/>
  <c r="LZ200" i="1"/>
  <c r="NG200" i="1"/>
  <c r="OP201" i="1"/>
  <c r="LZ202" i="1"/>
  <c r="OO203" i="1"/>
  <c r="LB204" i="1"/>
  <c r="LZ204" i="1"/>
  <c r="CR210" i="1"/>
  <c r="CK210" i="1" s="1"/>
  <c r="DD212" i="1"/>
  <c r="CR215" i="1"/>
  <c r="CK215" i="1" s="1"/>
  <c r="DC215" i="1"/>
  <c r="IG233" i="1"/>
  <c r="II233" i="1"/>
  <c r="IC233" i="1" s="1"/>
  <c r="ON130" i="1"/>
  <c r="OO131" i="1"/>
  <c r="LB133" i="1"/>
  <c r="LH134" i="1"/>
  <c r="MF134" i="1"/>
  <c r="OM135" i="1"/>
  <c r="LH137" i="1"/>
  <c r="OP140" i="1"/>
  <c r="OR140" i="1" s="1"/>
  <c r="ON141" i="1"/>
  <c r="II144" i="1"/>
  <c r="LT144" i="1"/>
  <c r="DL145" i="1"/>
  <c r="DN145" i="1" s="1"/>
  <c r="II145" i="1"/>
  <c r="IC145" i="1" s="1"/>
  <c r="LT145" i="1"/>
  <c r="MR145" i="1"/>
  <c r="JI148" i="1"/>
  <c r="MF148" i="1"/>
  <c r="DD149" i="1"/>
  <c r="JI151" i="1"/>
  <c r="ON153" i="1"/>
  <c r="LN156" i="1"/>
  <c r="MF157" i="1"/>
  <c r="NQ157" i="1"/>
  <c r="NQ158" i="1"/>
  <c r="LB162" i="1"/>
  <c r="MR163" i="1"/>
  <c r="OM163" i="1"/>
  <c r="LZ165" i="1"/>
  <c r="JI166" i="1"/>
  <c r="EE167" i="1"/>
  <c r="LT168" i="1"/>
  <c r="ON169" i="1"/>
  <c r="LH170" i="1"/>
  <c r="NQ170" i="1"/>
  <c r="KV171" i="1"/>
  <c r="MF172" i="1"/>
  <c r="NQ172" i="1"/>
  <c r="LH175" i="1"/>
  <c r="OM175" i="1"/>
  <c r="MR176" i="1"/>
  <c r="II185" i="1"/>
  <c r="KV185" i="1"/>
  <c r="ON185" i="1"/>
  <c r="CR192" i="1"/>
  <c r="CK192" i="1" s="1"/>
  <c r="CL192" i="1" s="1"/>
  <c r="KP199" i="1"/>
  <c r="LN199" i="1"/>
  <c r="MF204" i="1"/>
  <c r="OO209" i="1"/>
  <c r="KP212" i="1"/>
  <c r="NT243" i="1"/>
  <c r="JK245" i="1"/>
  <c r="JI245" i="1"/>
  <c r="LN251" i="1"/>
  <c r="NQ205" i="1"/>
  <c r="ML206" i="1"/>
  <c r="LT209" i="1"/>
  <c r="OO210" i="1"/>
  <c r="EB211" i="1"/>
  <c r="EH211" i="1" s="1"/>
  <c r="MF214" i="1"/>
  <c r="OO219" i="1"/>
  <c r="OM220" i="1"/>
  <c r="ON176" i="1"/>
  <c r="LB178" i="1"/>
  <c r="MR182" i="1"/>
  <c r="NG184" i="1"/>
  <c r="OM185" i="1"/>
  <c r="ML186" i="1"/>
  <c r="NT186" i="1"/>
  <c r="MR189" i="1"/>
  <c r="LB191" i="1"/>
  <c r="NQ192" i="1"/>
  <c r="ML193" i="1"/>
  <c r="NT193" i="1"/>
  <c r="KP195" i="1"/>
  <c r="LN195" i="1"/>
  <c r="MF202" i="1"/>
  <c r="NV202" i="1" s="1"/>
  <c r="ON202" i="1"/>
  <c r="LN203" i="1"/>
  <c r="NT203" i="1"/>
  <c r="EB204" i="1"/>
  <c r="EH204" i="1" s="1"/>
  <c r="ON204" i="1"/>
  <c r="LT206" i="1"/>
  <c r="MR206" i="1"/>
  <c r="LZ208" i="1"/>
  <c r="LB210" i="1"/>
  <c r="KV211" i="1"/>
  <c r="LT211" i="1"/>
  <c r="MR211" i="1"/>
  <c r="KP214" i="1"/>
  <c r="ML214" i="1"/>
  <c r="NG215" i="1"/>
  <c r="NQ217" i="1"/>
  <c r="OR217" i="1"/>
  <c r="KV218" i="1"/>
  <c r="LB219" i="1"/>
  <c r="LN226" i="1"/>
  <c r="ML226" i="1"/>
  <c r="KV227" i="1"/>
  <c r="LO227" i="1"/>
  <c r="LH230" i="1"/>
  <c r="NQ230" i="1"/>
  <c r="LT231" i="1"/>
  <c r="MR231" i="1"/>
  <c r="CR232" i="1"/>
  <c r="CK232" i="1" s="1"/>
  <c r="DC232" i="1"/>
  <c r="IG232" i="1"/>
  <c r="II232" i="1"/>
  <c r="ON237" i="1"/>
  <c r="NT242" i="1"/>
  <c r="NT244" i="1"/>
  <c r="IK257" i="1"/>
  <c r="IG257" i="1"/>
  <c r="LH219" i="1"/>
  <c r="ON219" i="1"/>
  <c r="DL225" i="1"/>
  <c r="DN225" i="1" s="1"/>
  <c r="ON231" i="1"/>
  <c r="IG248" i="1"/>
  <c r="II248" i="1"/>
  <c r="IC248" i="1" s="1"/>
  <c r="KV214" i="1"/>
  <c r="LT214" i="1"/>
  <c r="KP215" i="1"/>
  <c r="LH215" i="1"/>
  <c r="NQ215" i="1"/>
  <c r="LZ218" i="1"/>
  <c r="MR218" i="1"/>
  <c r="OR219" i="1"/>
  <c r="KP220" i="1"/>
  <c r="ML220" i="1"/>
  <c r="NT220" i="1"/>
  <c r="LZ223" i="1"/>
  <c r="NQ224" i="1"/>
  <c r="ON224" i="1"/>
  <c r="LN225" i="1"/>
  <c r="ML225" i="1"/>
  <c r="NT225" i="1"/>
  <c r="EB228" i="1"/>
  <c r="EH228" i="1" s="1"/>
  <c r="OP228" i="1"/>
  <c r="OR228" i="1" s="1"/>
  <c r="KP230" i="1"/>
  <c r="LN230" i="1"/>
  <c r="KP232" i="1"/>
  <c r="LN232" i="1"/>
  <c r="ML232" i="1"/>
  <c r="EB233" i="1"/>
  <c r="EH233" i="1" s="1"/>
  <c r="LT233" i="1"/>
  <c r="JK242" i="1"/>
  <c r="JI242" i="1"/>
  <c r="KV244" i="1"/>
  <c r="II245" i="1"/>
  <c r="IG245" i="1"/>
  <c r="OO246" i="1"/>
  <c r="OP246" i="1"/>
  <c r="LB247" i="1"/>
  <c r="NG247" i="1"/>
  <c r="LH216" i="1"/>
  <c r="KV217" i="1"/>
  <c r="LT217" i="1"/>
  <c r="MR217" i="1"/>
  <c r="OM217" i="1"/>
  <c r="EB221" i="1"/>
  <c r="EH221" i="1" s="1"/>
  <c r="JI223" i="1"/>
  <c r="OM226" i="1"/>
  <c r="LZ227" i="1"/>
  <c r="KP245" i="1"/>
  <c r="DD215" i="1"/>
  <c r="IG222" i="1"/>
  <c r="II222" i="1"/>
  <c r="DD230" i="1"/>
  <c r="CR195" i="1"/>
  <c r="CK195" i="1" s="1"/>
  <c r="DL198" i="1"/>
  <c r="DN198" i="1" s="1"/>
  <c r="ON200" i="1"/>
  <c r="LH201" i="1"/>
  <c r="LB202" i="1"/>
  <c r="MF203" i="1"/>
  <c r="LN204" i="1"/>
  <c r="KP207" i="1"/>
  <c r="LN208" i="1"/>
  <c r="KV209" i="1"/>
  <c r="LN209" i="1"/>
  <c r="ON209" i="1"/>
  <c r="MR210" i="1"/>
  <c r="LT212" i="1"/>
  <c r="EB214" i="1"/>
  <c r="EH214" i="1" s="1"/>
  <c r="MR215" i="1"/>
  <c r="KP216" i="1"/>
  <c r="LN216" i="1"/>
  <c r="LZ217" i="1"/>
  <c r="NG217" i="1"/>
  <c r="JK218" i="1"/>
  <c r="NQ218" i="1"/>
  <c r="FT219" i="1"/>
  <c r="FU219" i="1" s="1"/>
  <c r="FV219" i="1" s="1"/>
  <c r="ES219" i="1" s="1"/>
  <c r="KV219" i="1"/>
  <c r="LT219" i="1"/>
  <c r="MR219" i="1"/>
  <c r="JI220" i="1"/>
  <c r="JK220" i="1"/>
  <c r="ON220" i="1"/>
  <c r="NQ221" i="1"/>
  <c r="JK222" i="1"/>
  <c r="FT223" i="1"/>
  <c r="FU223" i="1" s="1"/>
  <c r="FV223" i="1" s="1"/>
  <c r="ES223" i="1" s="1"/>
  <c r="NQ223" i="1"/>
  <c r="ON223" i="1"/>
  <c r="DD226" i="1"/>
  <c r="MF227" i="1"/>
  <c r="KV228" i="1"/>
  <c r="LT228" i="1"/>
  <c r="MR228" i="1"/>
  <c r="ON230" i="1"/>
  <c r="MR232" i="1"/>
  <c r="LB234" i="1"/>
  <c r="OP234" i="1"/>
  <c r="OR234" i="1" s="1"/>
  <c r="OO234" i="1"/>
  <c r="KP235" i="1"/>
  <c r="NT235" i="1"/>
  <c r="ML219" i="1"/>
  <c r="ML222" i="1"/>
  <c r="LT223" i="1"/>
  <c r="LB224" i="1"/>
  <c r="LZ224" i="1"/>
  <c r="LH225" i="1"/>
  <c r="MF225" i="1"/>
  <c r="KP226" i="1"/>
  <c r="NQ226" i="1"/>
  <c r="NG227" i="1"/>
  <c r="KP228" i="1"/>
  <c r="DL229" i="1"/>
  <c r="DN229" i="1" s="1"/>
  <c r="LB230" i="1"/>
  <c r="ML231" i="1"/>
  <c r="LH234" i="1"/>
  <c r="LZ234" i="1"/>
  <c r="MH235" i="1"/>
  <c r="JI235" i="1"/>
  <c r="LH235" i="1"/>
  <c r="LH237" i="1"/>
  <c r="NT238" i="1"/>
  <c r="ML240" i="1"/>
  <c r="MF242" i="1"/>
  <c r="NQ242" i="1"/>
  <c r="KP244" i="1"/>
  <c r="ON245" i="1"/>
  <c r="EE247" i="1"/>
  <c r="KV247" i="1"/>
  <c r="LT247" i="1"/>
  <c r="MR247" i="1"/>
  <c r="LB250" i="1"/>
  <c r="OO250" i="1"/>
  <c r="LZ251" i="1"/>
  <c r="CR252" i="1"/>
  <c r="CK252" i="1" s="1"/>
  <c r="DL266" i="1"/>
  <c r="DN266" i="1" s="1"/>
  <c r="OP269" i="1"/>
  <c r="OP272" i="1"/>
  <c r="OR272" i="1" s="1"/>
  <c r="ON273" i="1"/>
  <c r="ML283" i="1"/>
  <c r="LZ285" i="1"/>
  <c r="CR286" i="1"/>
  <c r="CK286" i="1" s="1"/>
  <c r="DF286" i="1" s="1"/>
  <c r="LZ286" i="1"/>
  <c r="NG286" i="1"/>
  <c r="OP235" i="1"/>
  <c r="OR235" i="1" s="1"/>
  <c r="DD236" i="1"/>
  <c r="LT236" i="1"/>
  <c r="MF237" i="1"/>
  <c r="EB239" i="1"/>
  <c r="EH239" i="1" s="1"/>
  <c r="KV240" i="1"/>
  <c r="KV242" i="1"/>
  <c r="NG245" i="1"/>
  <c r="MR246" i="1"/>
  <c r="OM246" i="1"/>
  <c r="LT248" i="1"/>
  <c r="EB249" i="1"/>
  <c r="EH249" i="1" s="1"/>
  <c r="KV249" i="1"/>
  <c r="IA252" i="1"/>
  <c r="IB252" i="1" s="1"/>
  <c r="KF252" i="1" s="1"/>
  <c r="KV254" i="1"/>
  <c r="LT254" i="1"/>
  <c r="MR254" i="1"/>
  <c r="ON254" i="1"/>
  <c r="LH255" i="1"/>
  <c r="LH256" i="1"/>
  <c r="MF256" i="1"/>
  <c r="LZ257" i="1"/>
  <c r="NG257" i="1"/>
  <c r="MG258" i="1"/>
  <c r="IA262" i="1"/>
  <c r="IB262" i="1" s="1"/>
  <c r="KF262" i="1" s="1"/>
  <c r="LO262" i="1" s="1"/>
  <c r="LB262" i="1"/>
  <c r="LZ262" i="1"/>
  <c r="NG262" i="1"/>
  <c r="NG263" i="1"/>
  <c r="LH264" i="1"/>
  <c r="NG264" i="1"/>
  <c r="OO264" i="1"/>
  <c r="ML265" i="1"/>
  <c r="LN266" i="1"/>
  <c r="MF266" i="1"/>
  <c r="OP266" i="1"/>
  <c r="OR266" i="1" s="1"/>
  <c r="KP267" i="1"/>
  <c r="LN267" i="1"/>
  <c r="LZ268" i="1"/>
  <c r="OP268" i="1"/>
  <c r="OR268" i="1" s="1"/>
  <c r="LN269" i="1"/>
  <c r="LT272" i="1"/>
  <c r="MR272" i="1"/>
  <c r="LN274" i="1"/>
  <c r="ML274" i="1"/>
  <c r="JI285" i="1"/>
  <c r="LT249" i="1"/>
  <c r="LN253" i="1"/>
  <c r="NT253" i="1"/>
  <c r="LB254" i="1"/>
  <c r="NG254" i="1"/>
  <c r="ML256" i="1"/>
  <c r="EB260" i="1"/>
  <c r="EH260" i="1" s="1"/>
  <c r="HC260" i="1"/>
  <c r="MF264" i="1"/>
  <c r="ML266" i="1"/>
  <c r="KV269" i="1"/>
  <c r="LZ270" i="1"/>
  <c r="LB271" i="1"/>
  <c r="MF273" i="1"/>
  <c r="NT274" i="1"/>
  <c r="OP282" i="1"/>
  <c r="OR282" i="1" s="1"/>
  <c r="JK283" i="1"/>
  <c r="JI283" i="1"/>
  <c r="NG285" i="1"/>
  <c r="NQ286" i="1"/>
  <c r="OM236" i="1"/>
  <c r="ON239" i="1"/>
  <c r="NG240" i="1"/>
  <c r="OP249" i="1"/>
  <c r="OR249" i="1" s="1"/>
  <c r="KP255" i="1"/>
  <c r="ML255" i="1"/>
  <c r="DL256" i="1"/>
  <c r="DN256" i="1" s="1"/>
  <c r="MF258" i="1"/>
  <c r="MF262" i="1"/>
  <c r="DD272" i="1"/>
  <c r="II272" i="1"/>
  <c r="IG272" i="1"/>
  <c r="CR273" i="1"/>
  <c r="CK273" i="1" s="1"/>
  <c r="KP273" i="1"/>
  <c r="LZ279" i="1"/>
  <c r="NG279" i="1"/>
  <c r="KV281" i="1"/>
  <c r="ML281" i="1"/>
  <c r="EB282" i="1"/>
  <c r="EH282" i="1" s="1"/>
  <c r="LN282" i="1"/>
  <c r="CR284" i="1"/>
  <c r="CK284" i="1" s="1"/>
  <c r="CL284" i="1" s="1"/>
  <c r="KV229" i="1"/>
  <c r="LT229" i="1"/>
  <c r="MR229" i="1"/>
  <c r="KV230" i="1"/>
  <c r="LH232" i="1"/>
  <c r="LH233" i="1"/>
  <c r="MF233" i="1"/>
  <c r="NQ233" i="1"/>
  <c r="KV234" i="1"/>
  <c r="KV235" i="1"/>
  <c r="MR235" i="1"/>
  <c r="CR236" i="1"/>
  <c r="CK236" i="1" s="1"/>
  <c r="LH236" i="1"/>
  <c r="MF236" i="1"/>
  <c r="ON236" i="1"/>
  <c r="KP239" i="1"/>
  <c r="NQ241" i="1"/>
  <c r="FT242" i="1"/>
  <c r="FU242" i="1" s="1"/>
  <c r="FV242" i="1" s="1"/>
  <c r="ES242" i="1" s="1"/>
  <c r="FW242" i="1" s="1"/>
  <c r="OM244" i="1"/>
  <c r="KV245" i="1"/>
  <c r="ML245" i="1"/>
  <c r="NT245" i="1"/>
  <c r="KP246" i="1"/>
  <c r="NQ246" i="1"/>
  <c r="ON247" i="1"/>
  <c r="NQ248" i="1"/>
  <c r="LH249" i="1"/>
  <c r="LT250" i="1"/>
  <c r="LT251" i="1"/>
  <c r="ON253" i="1"/>
  <c r="LH254" i="1"/>
  <c r="MF254" i="1"/>
  <c r="ON255" i="1"/>
  <c r="MR256" i="1"/>
  <c r="OM256" i="1"/>
  <c r="LN257" i="1"/>
  <c r="ML257" i="1"/>
  <c r="JI258" i="1"/>
  <c r="OM258" i="1"/>
  <c r="LB259" i="1"/>
  <c r="NG259" i="1"/>
  <c r="LH261" i="1"/>
  <c r="NQ261" i="1"/>
  <c r="OM262" i="1"/>
  <c r="DL263" i="1"/>
  <c r="DN263" i="1" s="1"/>
  <c r="KP263" i="1"/>
  <c r="DL264" i="1"/>
  <c r="DN264" i="1" s="1"/>
  <c r="MM266" i="1"/>
  <c r="LB267" i="1"/>
  <c r="OM267" i="1"/>
  <c r="LN268" i="1"/>
  <c r="NT268" i="1"/>
  <c r="OO269" i="1"/>
  <c r="KP270" i="1"/>
  <c r="MB271" i="1"/>
  <c r="OP271" i="1"/>
  <c r="KP272" i="1"/>
  <c r="OM272" i="1"/>
  <c r="NT275" i="1"/>
  <c r="NG276" i="1"/>
  <c r="NQ277" i="1"/>
  <c r="ON278" i="1"/>
  <c r="MF280" i="1"/>
  <c r="NQ280" i="1"/>
  <c r="OM281" i="1"/>
  <c r="DL283" i="1"/>
  <c r="DN283" i="1" s="1"/>
  <c r="LT288" i="1"/>
  <c r="MR288" i="1"/>
  <c r="EB289" i="1"/>
  <c r="EH289" i="1" s="1"/>
  <c r="NQ239" i="1"/>
  <c r="ML241" i="1"/>
  <c r="OO247" i="1"/>
  <c r="JK249" i="1"/>
  <c r="JE249" i="1" s="1"/>
  <c r="CR263" i="1"/>
  <c r="CK263" i="1" s="1"/>
  <c r="CL263" i="1" s="1"/>
  <c r="OO265" i="1"/>
  <c r="JK274" i="1"/>
  <c r="OP278" i="1"/>
  <c r="OR278" i="1" s="1"/>
  <c r="IC284" i="1"/>
  <c r="IA284" i="1"/>
  <c r="IB284" i="1" s="1"/>
  <c r="KF284" i="1" s="1"/>
  <c r="MF284" i="1"/>
  <c r="EB246" i="1"/>
  <c r="EH246" i="1" s="1"/>
  <c r="LN247" i="1"/>
  <c r="ML247" i="1"/>
  <c r="MR250" i="1"/>
  <c r="ON250" i="1"/>
  <c r="LT252" i="1"/>
  <c r="MR252" i="1"/>
  <c r="NT254" i="1"/>
  <c r="DL257" i="1"/>
  <c r="DN257" i="1" s="1"/>
  <c r="LT257" i="1"/>
  <c r="KV258" i="1"/>
  <c r="OP258" i="1"/>
  <c r="OR258" i="1" s="1"/>
  <c r="LH259" i="1"/>
  <c r="MF259" i="1"/>
  <c r="ON260" i="1"/>
  <c r="LN261" i="1"/>
  <c r="ML261" i="1"/>
  <c r="OM261" i="1"/>
  <c r="CR262" i="1"/>
  <c r="CK262" i="1" s="1"/>
  <c r="CL262" i="1" s="1"/>
  <c r="LT262" i="1"/>
  <c r="MR262" i="1"/>
  <c r="OP262" i="1"/>
  <c r="LT263" i="1"/>
  <c r="MR263" i="1"/>
  <c r="LB264" i="1"/>
  <c r="KP266" i="1"/>
  <c r="NG266" i="1"/>
  <c r="LH267" i="1"/>
  <c r="DD268" i="1"/>
  <c r="LT268" i="1"/>
  <c r="OM268" i="1"/>
  <c r="KV270" i="1"/>
  <c r="NQ271" i="1"/>
  <c r="NG274" i="1"/>
  <c r="MR275" i="1"/>
  <c r="OM275" i="1"/>
  <c r="LH276" i="1"/>
  <c r="LN277" i="1"/>
  <c r="ML277" i="1"/>
  <c r="NT277" i="1"/>
  <c r="LB281" i="1"/>
  <c r="LZ281" i="1"/>
  <c r="NG281" i="1"/>
  <c r="NG287" i="1"/>
  <c r="DD289" i="1"/>
  <c r="LB289" i="1"/>
  <c r="LZ289" i="1"/>
  <c r="OP292" i="1"/>
  <c r="OO292" i="1"/>
  <c r="JE293" i="1"/>
  <c r="JC293" i="1"/>
  <c r="JD293" i="1" s="1"/>
  <c r="KI293" i="1" s="1"/>
  <c r="LB296" i="1"/>
  <c r="ON296" i="1"/>
  <c r="DD297" i="1"/>
  <c r="JK298" i="1"/>
  <c r="JC298" i="1" s="1"/>
  <c r="JD298" i="1" s="1"/>
  <c r="KI298" i="1" s="1"/>
  <c r="ON299" i="1"/>
  <c r="EB311" i="1"/>
  <c r="EH311" i="1" s="1"/>
  <c r="II313" i="1"/>
  <c r="IG313" i="1"/>
  <c r="LH313" i="1"/>
  <c r="LT315" i="1"/>
  <c r="MB318" i="1"/>
  <c r="MF321" i="1"/>
  <c r="LN322" i="1"/>
  <c r="LB324" i="1"/>
  <c r="KP325" i="1"/>
  <c r="LT289" i="1"/>
  <c r="ML289" i="1"/>
  <c r="DL290" i="1"/>
  <c r="DN290" i="1" s="1"/>
  <c r="MF290" i="1"/>
  <c r="NQ290" i="1"/>
  <c r="MF294" i="1"/>
  <c r="LH295" i="1"/>
  <c r="LH304" i="1"/>
  <c r="LH308" i="1"/>
  <c r="KV309" i="1"/>
  <c r="LT309" i="1"/>
  <c r="KP313" i="1"/>
  <c r="DL315" i="1"/>
  <c r="DN315" i="1" s="1"/>
  <c r="KR318" i="1"/>
  <c r="LP318" i="1"/>
  <c r="LJ318" i="1"/>
  <c r="KP293" i="1"/>
  <c r="LH296" i="1"/>
  <c r="DD302" i="1"/>
  <c r="FT303" i="1"/>
  <c r="FU303" i="1" s="1"/>
  <c r="FV303" i="1" s="1"/>
  <c r="ES303" i="1" s="1"/>
  <c r="KV303" i="1"/>
  <c r="IC305" i="1"/>
  <c r="IA305" i="1"/>
  <c r="IB305" i="1" s="1"/>
  <c r="KF305" i="1" s="1"/>
  <c r="JI306" i="1"/>
  <c r="JK334" i="1"/>
  <c r="JI334" i="1"/>
  <c r="DD335" i="1"/>
  <c r="NT290" i="1"/>
  <c r="KP291" i="1"/>
  <c r="LN293" i="1"/>
  <c r="ML297" i="1"/>
  <c r="KV298" i="1"/>
  <c r="LT302" i="1"/>
  <c r="LT303" i="1"/>
  <c r="LB305" i="1"/>
  <c r="IA307" i="1"/>
  <c r="IB307" i="1" s="1"/>
  <c r="KF307" i="1" s="1"/>
  <c r="OM307" i="1"/>
  <c r="ML308" i="1"/>
  <c r="OP311" i="1"/>
  <c r="OR311" i="1" s="1"/>
  <c r="KV313" i="1"/>
  <c r="KV316" i="1"/>
  <c r="OP319" i="1"/>
  <c r="OR319" i="1" s="1"/>
  <c r="EB320" i="1"/>
  <c r="EH320" i="1" s="1"/>
  <c r="CR323" i="1"/>
  <c r="CK323" i="1" s="1"/>
  <c r="KV323" i="1"/>
  <c r="II324" i="1"/>
  <c r="IC324" i="1" s="1"/>
  <c r="IG324" i="1"/>
  <c r="ML327" i="1"/>
  <c r="NG329" i="1"/>
  <c r="DZ330" i="1"/>
  <c r="EE330" i="1"/>
  <c r="LI296" i="1"/>
  <c r="DL298" i="1"/>
  <c r="DN298" i="1" s="1"/>
  <c r="JK316" i="1"/>
  <c r="JE316" i="1" s="1"/>
  <c r="JI316" i="1"/>
  <c r="JI327" i="1"/>
  <c r="JK327" i="1"/>
  <c r="DL328" i="1"/>
  <c r="DN328" i="1" s="1"/>
  <c r="MF285" i="1"/>
  <c r="LN287" i="1"/>
  <c r="EB290" i="1"/>
  <c r="EH290" i="1" s="1"/>
  <c r="OM295" i="1"/>
  <c r="EB296" i="1"/>
  <c r="EH296" i="1" s="1"/>
  <c r="DC298" i="1"/>
  <c r="CR298" i="1"/>
  <c r="CK298" i="1" s="1"/>
  <c r="OP299" i="1"/>
  <c r="OR299" i="1" s="1"/>
  <c r="OP303" i="1"/>
  <c r="OR303" i="1" s="1"/>
  <c r="OM304" i="1"/>
  <c r="NG305" i="1"/>
  <c r="KW308" i="1"/>
  <c r="OP310" i="1"/>
  <c r="ON313" i="1"/>
  <c r="OO314" i="1"/>
  <c r="LH326" i="1"/>
  <c r="DL329" i="1"/>
  <c r="DN329" i="1" s="1"/>
  <c r="EB329" i="1"/>
  <c r="EH329" i="1" s="1"/>
  <c r="ML269" i="1"/>
  <c r="OM270" i="1"/>
  <c r="DL272" i="1"/>
  <c r="DN272" i="1" s="1"/>
  <c r="ML272" i="1"/>
  <c r="KV276" i="1"/>
  <c r="LT276" i="1"/>
  <c r="KV278" i="1"/>
  <c r="LT278" i="1"/>
  <c r="OM278" i="1"/>
  <c r="LT280" i="1"/>
  <c r="LT282" i="1"/>
  <c r="MR282" i="1"/>
  <c r="ON284" i="1"/>
  <c r="LN285" i="1"/>
  <c r="NT286" i="1"/>
  <c r="OM287" i="1"/>
  <c r="KP288" i="1"/>
  <c r="LN288" i="1"/>
  <c r="LH289" i="1"/>
  <c r="LB290" i="1"/>
  <c r="LT293" i="1"/>
  <c r="OM294" i="1"/>
  <c r="CR295" i="1"/>
  <c r="CK295" i="1" s="1"/>
  <c r="LB295" i="1"/>
  <c r="LB298" i="1"/>
  <c r="LP299" i="1"/>
  <c r="KV300" i="1"/>
  <c r="LT300" i="1"/>
  <c r="MR300" i="1"/>
  <c r="KP301" i="1"/>
  <c r="LN301" i="1"/>
  <c r="NT301" i="1"/>
  <c r="OM303" i="1"/>
  <c r="CR305" i="1"/>
  <c r="CK305" i="1" s="1"/>
  <c r="ML307" i="1"/>
  <c r="EG308" i="1"/>
  <c r="JK309" i="1"/>
  <c r="JE309" i="1" s="1"/>
  <c r="NT310" i="1"/>
  <c r="MR311" i="1"/>
  <c r="KP312" i="1"/>
  <c r="ML312" i="1"/>
  <c r="LZ313" i="1"/>
  <c r="OO313" i="1"/>
  <c r="NT315" i="1"/>
  <c r="OP315" i="1"/>
  <c r="OR315" i="1" s="1"/>
  <c r="LZ318" i="1"/>
  <c r="MR318" i="1"/>
  <c r="OM318" i="1"/>
  <c r="NG319" i="1"/>
  <c r="KP320" i="1"/>
  <c r="NT320" i="1"/>
  <c r="LT324" i="1"/>
  <c r="LH325" i="1"/>
  <c r="KP326" i="1"/>
  <c r="LN326" i="1"/>
  <c r="NT326" i="1"/>
  <c r="DL327" i="1"/>
  <c r="DN327" i="1" s="1"/>
  <c r="LH284" i="1"/>
  <c r="OO284" i="1"/>
  <c r="KV285" i="1"/>
  <c r="NT285" i="1"/>
  <c r="EE286" i="1"/>
  <c r="KV286" i="1"/>
  <c r="MR286" i="1"/>
  <c r="KV288" i="1"/>
  <c r="ML288" i="1"/>
  <c r="NT288" i="1"/>
  <c r="KP289" i="1"/>
  <c r="LN289" i="1"/>
  <c r="NQ289" i="1"/>
  <c r="OP290" i="1"/>
  <c r="OR290" i="1" s="1"/>
  <c r="ON291" i="1"/>
  <c r="JC292" i="1"/>
  <c r="JD292" i="1" s="1"/>
  <c r="KI292" i="1" s="1"/>
  <c r="KL292" i="1" s="1"/>
  <c r="OP293" i="1"/>
  <c r="OR293" i="1" s="1"/>
  <c r="NG294" i="1"/>
  <c r="NG295" i="1"/>
  <c r="OM296" i="1"/>
  <c r="NG297" i="1"/>
  <c r="OP297" i="1"/>
  <c r="OR297" i="1" s="1"/>
  <c r="MF298" i="1"/>
  <c r="OM299" i="1"/>
  <c r="EB300" i="1"/>
  <c r="EH300" i="1" s="1"/>
  <c r="LH302" i="1"/>
  <c r="KP305" i="1"/>
  <c r="OO321" i="1"/>
  <c r="ML323" i="1"/>
  <c r="KV324" i="1"/>
  <c r="KP327" i="1"/>
  <c r="KV328" i="1"/>
  <c r="ML328" i="1"/>
  <c r="ON329" i="1"/>
  <c r="KV331" i="1"/>
  <c r="NQ331" i="1"/>
  <c r="OP332" i="1"/>
  <c r="OR332" i="1" s="1"/>
  <c r="OM333" i="1"/>
  <c r="JE337" i="1"/>
  <c r="KR337" i="1"/>
  <c r="LJ337" i="1"/>
  <c r="NG337" i="1"/>
  <c r="IC341" i="1"/>
  <c r="LH342" i="1"/>
  <c r="NQ342" i="1"/>
  <c r="LH345" i="1"/>
  <c r="IC346" i="1"/>
  <c r="JI348" i="1"/>
  <c r="KP348" i="1"/>
  <c r="MR349" i="1"/>
  <c r="KM352" i="1"/>
  <c r="ML332" i="1"/>
  <c r="LB333" i="1"/>
  <c r="LZ335" i="1"/>
  <c r="NG335" i="1"/>
  <c r="LZ351" i="1"/>
  <c r="CR352" i="1"/>
  <c r="LW352" i="1"/>
  <c r="EB332" i="1"/>
  <c r="EH332" i="1" s="1"/>
  <c r="MH337" i="1"/>
  <c r="DL339" i="1"/>
  <c r="DN339" i="1" s="1"/>
  <c r="KV339" i="1"/>
  <c r="LH341" i="1"/>
  <c r="KP345" i="1"/>
  <c r="NQ346" i="1"/>
  <c r="EC347" i="1"/>
  <c r="GL348" i="1"/>
  <c r="GM348" i="1" s="1"/>
  <c r="IG349" i="1"/>
  <c r="LH350" i="1"/>
  <c r="ML351" i="1"/>
  <c r="MI352" i="1"/>
  <c r="LB328" i="1"/>
  <c r="MF329" i="1"/>
  <c r="LB331" i="1"/>
  <c r="MR331" i="1"/>
  <c r="MR332" i="1"/>
  <c r="MF333" i="1"/>
  <c r="MF335" i="1"/>
  <c r="OO340" i="1"/>
  <c r="NQ341" i="1"/>
  <c r="KP342" i="1"/>
  <c r="EB343" i="1"/>
  <c r="EH343" i="1" s="1"/>
  <c r="EI347" i="1"/>
  <c r="MC351" i="1"/>
  <c r="OP335" i="1"/>
  <c r="OR335" i="1" s="1"/>
  <c r="JI337" i="1"/>
  <c r="IG341" i="1"/>
  <c r="LH344" i="1"/>
  <c r="DL345" i="1"/>
  <c r="DN345" i="1" s="1"/>
  <c r="IG346" i="1"/>
  <c r="LB348" i="1"/>
  <c r="DL349" i="1"/>
  <c r="DN349" i="1" s="1"/>
  <c r="MF349" i="1"/>
  <c r="NQ349" i="1"/>
  <c r="DL350" i="1"/>
  <c r="DN350" i="1" s="1"/>
  <c r="EA351" i="1"/>
  <c r="KV351" i="1"/>
  <c r="NT351" i="1"/>
  <c r="OR351" i="1"/>
  <c r="LE352" i="1"/>
  <c r="ML296" i="1"/>
  <c r="DL297" i="1"/>
  <c r="DN297" i="1" s="1"/>
  <c r="LT297" i="1"/>
  <c r="LN299" i="1"/>
  <c r="NQ300" i="1"/>
  <c r="OO300" i="1"/>
  <c r="LZ301" i="1"/>
  <c r="LN302" i="1"/>
  <c r="ON302" i="1"/>
  <c r="MF303" i="1"/>
  <c r="NQ303" i="1"/>
  <c r="MR305" i="1"/>
  <c r="OM305" i="1"/>
  <c r="MR308" i="1"/>
  <c r="EB309" i="1"/>
  <c r="EH309" i="1" s="1"/>
  <c r="LB309" i="1"/>
  <c r="ON309" i="1"/>
  <c r="CR310" i="1"/>
  <c r="CK310" i="1" s="1"/>
  <c r="KV311" i="1"/>
  <c r="LH312" i="1"/>
  <c r="NT314" i="1"/>
  <c r="LZ315" i="1"/>
  <c r="NG315" i="1"/>
  <c r="MR316" i="1"/>
  <c r="OM316" i="1"/>
  <c r="ML319" i="1"/>
  <c r="NT321" i="1"/>
  <c r="NG323" i="1"/>
  <c r="OM323" i="1"/>
  <c r="MF324" i="1"/>
  <c r="ON324" i="1"/>
  <c r="NG327" i="1"/>
  <c r="CR328" i="1"/>
  <c r="CK328" i="1" s="1"/>
  <c r="NG328" i="1"/>
  <c r="KP329" i="1"/>
  <c r="ML329" i="1"/>
  <c r="ED330" i="1"/>
  <c r="LZ332" i="1"/>
  <c r="ML333" i="1"/>
  <c r="LB334" i="1"/>
  <c r="LN335" i="1"/>
  <c r="LV337" i="1"/>
  <c r="KS352" i="1"/>
  <c r="LH315" i="1"/>
  <c r="ON316" i="1"/>
  <c r="KP317" i="1"/>
  <c r="ON317" i="1"/>
  <c r="ML318" i="1"/>
  <c r="DL333" i="1"/>
  <c r="DN333" i="1" s="1"/>
  <c r="OM337" i="1"/>
  <c r="JK339" i="1"/>
  <c r="JE339" i="1" s="1"/>
  <c r="IA340" i="1"/>
  <c r="IB340" i="1" s="1"/>
  <c r="KF340" i="1" s="1"/>
  <c r="MM340" i="1" s="1"/>
  <c r="OP345" i="1"/>
  <c r="OR345" i="1" s="1"/>
  <c r="LT346" i="1"/>
  <c r="MR346" i="1"/>
  <c r="IG348" i="1"/>
  <c r="LH348" i="1"/>
  <c r="GL349" i="1"/>
  <c r="GM349" i="1" s="1"/>
  <c r="LN349" i="1"/>
  <c r="EB350" i="1"/>
  <c r="EH350" i="1" s="1"/>
  <c r="OM350" i="1"/>
  <c r="MR314" i="1"/>
  <c r="ON314" i="1"/>
  <c r="LT318" i="1"/>
  <c r="DL319" i="1"/>
  <c r="DN319" i="1" s="1"/>
  <c r="LZ320" i="1"/>
  <c r="NG320" i="1"/>
  <c r="LB321" i="1"/>
  <c r="OM321" i="1"/>
  <c r="OP322" i="1"/>
  <c r="EB325" i="1"/>
  <c r="EH325" i="1" s="1"/>
  <c r="OO328" i="1"/>
  <c r="OM329" i="1"/>
  <c r="OM335" i="1"/>
  <c r="LH336" i="1"/>
  <c r="NQ336" i="1"/>
  <c r="KP337" i="1"/>
  <c r="MF338" i="1"/>
  <c r="OM341" i="1"/>
  <c r="EB342" i="1"/>
  <c r="EH342" i="1" s="1"/>
  <c r="LZ342" i="1"/>
  <c r="OP343" i="1"/>
  <c r="OR343" i="1" s="1"/>
  <c r="OM344" i="1"/>
  <c r="EE347" i="1"/>
  <c r="OO347" i="1"/>
  <c r="ON349" i="1"/>
  <c r="EB351" i="1"/>
  <c r="EH351" i="1" s="1"/>
  <c r="LW351" i="1"/>
  <c r="ON351" i="1"/>
  <c r="FW7" i="2"/>
  <c r="FD7" i="2"/>
  <c r="FE7" i="2" s="1"/>
  <c r="FW10" i="2"/>
  <c r="FD10" i="2"/>
  <c r="FE10" i="2" s="1"/>
  <c r="LP13" i="2"/>
  <c r="KX13" i="2"/>
  <c r="NA13" i="2"/>
  <c r="MN13" i="2"/>
  <c r="MB13" i="2"/>
  <c r="KL13" i="2"/>
  <c r="MH13" i="2"/>
  <c r="LV13" i="2"/>
  <c r="KR13" i="2"/>
  <c r="KS13" i="2" s="1"/>
  <c r="KJ13" i="2"/>
  <c r="LD13" i="2"/>
  <c r="LJ13" i="2"/>
  <c r="FD16" i="2"/>
  <c r="FE16" i="2" s="1"/>
  <c r="FW16" i="2"/>
  <c r="DB35" i="2"/>
  <c r="DD35" i="2" s="1"/>
  <c r="CR35" i="2"/>
  <c r="CK35" i="2" s="1"/>
  <c r="FW55" i="2"/>
  <c r="FD55" i="2"/>
  <c r="FE55" i="2" s="1"/>
  <c r="FW56" i="2"/>
  <c r="FD56" i="2"/>
  <c r="FE56" i="2" s="1"/>
  <c r="MA9" i="2"/>
  <c r="LC9" i="2"/>
  <c r="LO9" i="2"/>
  <c r="KW9" i="2"/>
  <c r="MG9" i="2"/>
  <c r="LU9" i="2"/>
  <c r="LI9" i="2"/>
  <c r="MM9" i="2"/>
  <c r="KK9" i="2"/>
  <c r="KM9" i="2" s="1"/>
  <c r="MW9" i="2"/>
  <c r="KQ9" i="2"/>
  <c r="KG9" i="2"/>
  <c r="NA14" i="2"/>
  <c r="MN14" i="2"/>
  <c r="LV14" i="2"/>
  <c r="LD14" i="2"/>
  <c r="MB14" i="2"/>
  <c r="KJ14" i="2"/>
  <c r="LP14" i="2"/>
  <c r="MH14" i="2"/>
  <c r="LJ14" i="2"/>
  <c r="KX14" i="2"/>
  <c r="KL14" i="2"/>
  <c r="KR14" i="2"/>
  <c r="DB25" i="2"/>
  <c r="DD25" i="2" s="1"/>
  <c r="CR25" i="2"/>
  <c r="CK25" i="2" s="1"/>
  <c r="DD6" i="2"/>
  <c r="NA6" i="2"/>
  <c r="KL6" i="2"/>
  <c r="MB6" i="2"/>
  <c r="KJ6" i="2"/>
  <c r="LV6" i="2"/>
  <c r="LJ6" i="2"/>
  <c r="KX6" i="2"/>
  <c r="MN6" i="2"/>
  <c r="KR6" i="2"/>
  <c r="LP6" i="2"/>
  <c r="LD6" i="2"/>
  <c r="MH6" i="2"/>
  <c r="CR15" i="2"/>
  <c r="CK15" i="2" s="1"/>
  <c r="DB15" i="2"/>
  <c r="DD15" i="2" s="1"/>
  <c r="FW22" i="2"/>
  <c r="FD22" i="2"/>
  <c r="FE22" i="2" s="1"/>
  <c r="NM23" i="2"/>
  <c r="NY23" i="2" s="1"/>
  <c r="OE23" i="2" s="1"/>
  <c r="DB31" i="2"/>
  <c r="DD31" i="2" s="1"/>
  <c r="CR31" i="2"/>
  <c r="CK31" i="2" s="1"/>
  <c r="MG42" i="2"/>
  <c r="LI42" i="2"/>
  <c r="KK42" i="2"/>
  <c r="MM42" i="2"/>
  <c r="LU42" i="2"/>
  <c r="LC42" i="2"/>
  <c r="MW42" i="2"/>
  <c r="MA42" i="2"/>
  <c r="KQ42" i="2"/>
  <c r="KG42" i="2"/>
  <c r="KW42" i="2"/>
  <c r="LO42" i="2"/>
  <c r="FW43" i="2"/>
  <c r="FD43" i="2"/>
  <c r="MZ43" i="2"/>
  <c r="MX43" i="2"/>
  <c r="FW45" i="2"/>
  <c r="FD45" i="2"/>
  <c r="FE45" i="2" s="1"/>
  <c r="FW49" i="2"/>
  <c r="FD49" i="2"/>
  <c r="FE49" i="2" s="1"/>
  <c r="FW57" i="2"/>
  <c r="CR10" i="2"/>
  <c r="CK10" i="2" s="1"/>
  <c r="DB10" i="2"/>
  <c r="DD10" i="2" s="1"/>
  <c r="FW15" i="2"/>
  <c r="FD15" i="2"/>
  <c r="FE15" i="2" s="1"/>
  <c r="DG24" i="2"/>
  <c r="DE24" i="2"/>
  <c r="CL24" i="2"/>
  <c r="DF24" i="2"/>
  <c r="DS24" i="2"/>
  <c r="JE12" i="2"/>
  <c r="JC12" i="2"/>
  <c r="JD12" i="2" s="1"/>
  <c r="KI12" i="2" s="1"/>
  <c r="DD13" i="2"/>
  <c r="MO13" i="2"/>
  <c r="NM16" i="2"/>
  <c r="DE19" i="2"/>
  <c r="DS19" i="2"/>
  <c r="DF19" i="2"/>
  <c r="DG19" i="2"/>
  <c r="CL19" i="2"/>
  <c r="FW37" i="2"/>
  <c r="FD37" i="2"/>
  <c r="FE37" i="2" s="1"/>
  <c r="NM37" i="2"/>
  <c r="NM10" i="2"/>
  <c r="NY10" i="2" s="1"/>
  <c r="OE10" i="2" s="1"/>
  <c r="FW12" i="2"/>
  <c r="FD12" i="2"/>
  <c r="MM23" i="2"/>
  <c r="LO23" i="2"/>
  <c r="KQ23" i="2"/>
  <c r="MW23" i="2"/>
  <c r="LI23" i="2"/>
  <c r="KG23" i="2"/>
  <c r="MA23" i="2"/>
  <c r="MG23" i="2"/>
  <c r="KW23" i="2"/>
  <c r="KK23" i="2"/>
  <c r="LC23" i="2"/>
  <c r="LU23" i="2"/>
  <c r="MB27" i="2"/>
  <c r="LJ27" i="2"/>
  <c r="KJ27" i="2"/>
  <c r="MH27" i="2"/>
  <c r="KX27" i="2"/>
  <c r="LV27" i="2"/>
  <c r="KL27" i="2"/>
  <c r="NA27" i="2"/>
  <c r="MN27" i="2"/>
  <c r="LP27" i="2"/>
  <c r="LD27" i="2"/>
  <c r="KR27" i="2"/>
  <c r="DB29" i="2"/>
  <c r="DD29" i="2" s="1"/>
  <c r="CR29" i="2"/>
  <c r="CK29" i="2" s="1"/>
  <c r="FW35" i="2"/>
  <c r="FD35" i="2"/>
  <c r="FW40" i="2"/>
  <c r="FD40" i="2"/>
  <c r="FE40" i="2" s="1"/>
  <c r="DE48" i="2"/>
  <c r="CL48" i="2"/>
  <c r="DS48" i="2"/>
  <c r="DF48" i="2"/>
  <c r="DG48" i="2"/>
  <c r="FW48" i="2"/>
  <c r="FD48" i="2"/>
  <c r="FE48" i="2" s="1"/>
  <c r="DE52" i="2"/>
  <c r="CL52" i="2"/>
  <c r="DS52" i="2"/>
  <c r="DF52" i="2"/>
  <c r="DG52" i="2"/>
  <c r="MB20" i="2"/>
  <c r="LJ20" i="2"/>
  <c r="KR20" i="2"/>
  <c r="KJ20" i="2"/>
  <c r="MH20" i="2"/>
  <c r="LP20" i="2"/>
  <c r="MN20" i="2"/>
  <c r="NA20" i="2"/>
  <c r="LD20" i="2"/>
  <c r="LV20" i="2"/>
  <c r="KX20" i="2"/>
  <c r="KL20" i="2"/>
  <c r="MM35" i="2"/>
  <c r="LO35" i="2"/>
  <c r="KQ35" i="2"/>
  <c r="LU35" i="2"/>
  <c r="LC35" i="2"/>
  <c r="KK35" i="2"/>
  <c r="MW35" i="2"/>
  <c r="KW35" i="2"/>
  <c r="MG35" i="2"/>
  <c r="MA35" i="2"/>
  <c r="KG35" i="2"/>
  <c r="LI35" i="2"/>
  <c r="FW39" i="2"/>
  <c r="FD39" i="2"/>
  <c r="FE39" i="2" s="1"/>
  <c r="MZ39" i="2"/>
  <c r="MX39" i="2"/>
  <c r="FD8" i="2"/>
  <c r="FE8" i="2" s="1"/>
  <c r="FW8" i="2"/>
  <c r="LP11" i="2"/>
  <c r="KX11" i="2"/>
  <c r="NA11" i="2"/>
  <c r="NE11" i="2" s="1"/>
  <c r="KL11" i="2"/>
  <c r="MH11" i="2"/>
  <c r="LD11" i="2"/>
  <c r="KJ11" i="2"/>
  <c r="LV11" i="2"/>
  <c r="KR11" i="2"/>
  <c r="LJ11" i="2"/>
  <c r="LK11" i="2" s="1"/>
  <c r="MN11" i="2"/>
  <c r="MB11" i="2"/>
  <c r="MC11" i="2" s="1"/>
  <c r="NV24" i="2"/>
  <c r="CL28" i="2"/>
  <c r="DS28" i="2"/>
  <c r="DF28" i="2"/>
  <c r="DG28" i="2"/>
  <c r="DE28" i="2"/>
  <c r="FW36" i="2"/>
  <c r="FD36" i="2"/>
  <c r="FE36" i="2" s="1"/>
  <c r="NA38" i="2"/>
  <c r="KL38" i="2"/>
  <c r="MB38" i="2"/>
  <c r="KJ38" i="2"/>
  <c r="LJ38" i="2"/>
  <c r="KR38" i="2"/>
  <c r="LV38" i="2"/>
  <c r="LD38" i="2"/>
  <c r="KX38" i="2"/>
  <c r="MH38" i="2"/>
  <c r="LP38" i="2"/>
  <c r="MN38" i="2"/>
  <c r="DB55" i="2"/>
  <c r="DD55" i="2" s="1"/>
  <c r="CR55" i="2"/>
  <c r="CK55" i="2" s="1"/>
  <c r="NM7" i="2"/>
  <c r="LW13" i="2"/>
  <c r="FW6" i="2"/>
  <c r="FD6" i="2"/>
  <c r="FE6" i="2" s="1"/>
  <c r="FW11" i="2"/>
  <c r="FD11" i="2"/>
  <c r="FE11" i="2" s="1"/>
  <c r="MA21" i="2"/>
  <c r="LC21" i="2"/>
  <c r="LI21" i="2"/>
  <c r="KQ21" i="2"/>
  <c r="KG21" i="2"/>
  <c r="LO21" i="2"/>
  <c r="KW21" i="2"/>
  <c r="MM21" i="2"/>
  <c r="MW21" i="2"/>
  <c r="MG21" i="2"/>
  <c r="LU21" i="2"/>
  <c r="KK21" i="2"/>
  <c r="FW26" i="2"/>
  <c r="FD26" i="2"/>
  <c r="FE26" i="2" s="1"/>
  <c r="MB29" i="2"/>
  <c r="LJ29" i="2"/>
  <c r="KJ29" i="2"/>
  <c r="MH29" i="2"/>
  <c r="NA29" i="2"/>
  <c r="KX29" i="2"/>
  <c r="LP29" i="2"/>
  <c r="LD29" i="2"/>
  <c r="KR29" i="2"/>
  <c r="MN29" i="2"/>
  <c r="LV29" i="2"/>
  <c r="KL29" i="2"/>
  <c r="DB46" i="2"/>
  <c r="DD46" i="2" s="1"/>
  <c r="CR46" i="2"/>
  <c r="CK46" i="2" s="1"/>
  <c r="DB50" i="2"/>
  <c r="DD50" i="2" s="1"/>
  <c r="CR50" i="2"/>
  <c r="CK50" i="2" s="1"/>
  <c r="DS54" i="2"/>
  <c r="DG54" i="2"/>
  <c r="CL54" i="2"/>
  <c r="DF54" i="2"/>
  <c r="DE54" i="2"/>
  <c r="MH8" i="2"/>
  <c r="LP8" i="2"/>
  <c r="KX8" i="2"/>
  <c r="KR8" i="2"/>
  <c r="NT8" i="2"/>
  <c r="LN9" i="2"/>
  <c r="MH9" i="2"/>
  <c r="CR14" i="2"/>
  <c r="CK14" i="2" s="1"/>
  <c r="LT14" i="2"/>
  <c r="KV15" i="2"/>
  <c r="DS16" i="2"/>
  <c r="DF16" i="2"/>
  <c r="DE16" i="2"/>
  <c r="MN16" i="2"/>
  <c r="NT16" i="2"/>
  <c r="JC17" i="2"/>
  <c r="JD17" i="2" s="1"/>
  <c r="KI17" i="2" s="1"/>
  <c r="DL18" i="2"/>
  <c r="DN18" i="2" s="1"/>
  <c r="MW19" i="2"/>
  <c r="JE20" i="2"/>
  <c r="CR21" i="2"/>
  <c r="CK21" i="2" s="1"/>
  <c r="FS21" i="2"/>
  <c r="FT21" i="2" s="1"/>
  <c r="FU21" i="2" s="1"/>
  <c r="FV21" i="2" s="1"/>
  <c r="ES21" i="2" s="1"/>
  <c r="IC23" i="2"/>
  <c r="JE23" i="2"/>
  <c r="JC23" i="2"/>
  <c r="JD23" i="2" s="1"/>
  <c r="KI23" i="2" s="1"/>
  <c r="OO23" i="2"/>
  <c r="JC24" i="2"/>
  <c r="JD24" i="2" s="1"/>
  <c r="KI24" i="2" s="1"/>
  <c r="MB25" i="2"/>
  <c r="LJ25" i="2"/>
  <c r="KJ25" i="2"/>
  <c r="KR25" i="2"/>
  <c r="KS25" i="2" s="1"/>
  <c r="LP25" i="2"/>
  <c r="KX25" i="2"/>
  <c r="KG25" i="2"/>
  <c r="MM25" i="2"/>
  <c r="NA25" i="2"/>
  <c r="IG26" i="2"/>
  <c r="II26" i="2"/>
  <c r="KP26" i="2"/>
  <c r="NM26" i="2" s="1"/>
  <c r="LN26" i="2"/>
  <c r="NQ26" i="2"/>
  <c r="OP26" i="2"/>
  <c r="OR26" i="2" s="1"/>
  <c r="KP27" i="2"/>
  <c r="LB27" i="2"/>
  <c r="EB30" i="2"/>
  <c r="EH30" i="2" s="1"/>
  <c r="DL30" i="2"/>
  <c r="DN30" i="2" s="1"/>
  <c r="OP31" i="2"/>
  <c r="OR31" i="2" s="1"/>
  <c r="KQ33" i="2"/>
  <c r="NG34" i="2"/>
  <c r="MA39" i="2"/>
  <c r="DE41" i="2"/>
  <c r="NA41" i="2"/>
  <c r="MN41" i="2"/>
  <c r="LV41" i="2"/>
  <c r="LD41" i="2"/>
  <c r="KL41" i="2"/>
  <c r="MB41" i="2"/>
  <c r="LJ41" i="2"/>
  <c r="KJ41" i="2"/>
  <c r="LP41" i="2"/>
  <c r="KX41" i="2"/>
  <c r="CR42" i="2"/>
  <c r="CK42" i="2" s="1"/>
  <c r="JK44" i="2"/>
  <c r="JI44" i="2"/>
  <c r="DB54" i="2"/>
  <c r="DD54" i="2" s="1"/>
  <c r="MG54" i="2"/>
  <c r="LI54" i="2"/>
  <c r="KK54" i="2"/>
  <c r="LU54" i="2"/>
  <c r="LC54" i="2"/>
  <c r="MW54" i="2"/>
  <c r="MA54" i="2"/>
  <c r="KQ54" i="2"/>
  <c r="KG54" i="2"/>
  <c r="MM54" i="2"/>
  <c r="NQ56" i="2"/>
  <c r="MG58" i="2"/>
  <c r="LI58" i="2"/>
  <c r="KK58" i="2"/>
  <c r="MM58" i="2"/>
  <c r="LU58" i="2"/>
  <c r="LC58" i="2"/>
  <c r="MW58" i="2"/>
  <c r="MA58" i="2"/>
  <c r="KQ58" i="2"/>
  <c r="KG58" i="2"/>
  <c r="KW58" i="2"/>
  <c r="LO58" i="2"/>
  <c r="LB59" i="2"/>
  <c r="MM63" i="2"/>
  <c r="MW63" i="2"/>
  <c r="NM71" i="2"/>
  <c r="DD75" i="2"/>
  <c r="FD75" i="2"/>
  <c r="FE75" i="2" s="1"/>
  <c r="FW75" i="2"/>
  <c r="DS83" i="2"/>
  <c r="DG83" i="2"/>
  <c r="CL83" i="2"/>
  <c r="DF83" i="2"/>
  <c r="DE83" i="2"/>
  <c r="IA29" i="2"/>
  <c r="IB29" i="2" s="1"/>
  <c r="KF29" i="2" s="1"/>
  <c r="IC29" i="2"/>
  <c r="DS32" i="2"/>
  <c r="FW51" i="2"/>
  <c r="FD51" i="2"/>
  <c r="FE51" i="2" s="1"/>
  <c r="FS58" i="2"/>
  <c r="FT58" i="2" s="1"/>
  <c r="FU58" i="2" s="1"/>
  <c r="FV58" i="2" s="1"/>
  <c r="ES58" i="2" s="1"/>
  <c r="II60" i="2"/>
  <c r="IG60" i="2"/>
  <c r="DB62" i="2"/>
  <c r="DD62" i="2" s="1"/>
  <c r="CR62" i="2"/>
  <c r="CK62" i="2" s="1"/>
  <c r="JE65" i="2"/>
  <c r="JC65" i="2"/>
  <c r="JD65" i="2" s="1"/>
  <c r="KI65" i="2" s="1"/>
  <c r="JE72" i="2"/>
  <c r="JC72" i="2"/>
  <c r="JD72" i="2" s="1"/>
  <c r="KI72" i="2" s="1"/>
  <c r="DC12" i="2"/>
  <c r="DD12" i="2" s="1"/>
  <c r="CR12" i="2"/>
  <c r="CK12" i="2" s="1"/>
  <c r="FW47" i="2"/>
  <c r="FD47" i="2"/>
  <c r="FE47" i="2" s="1"/>
  <c r="JE8" i="2"/>
  <c r="CR9" i="2"/>
  <c r="CK9" i="2" s="1"/>
  <c r="DD9" i="2"/>
  <c r="IC9" i="2"/>
  <c r="KJ9" i="2"/>
  <c r="LD9" i="2"/>
  <c r="LP9" i="2"/>
  <c r="JI12" i="2"/>
  <c r="OO12" i="2"/>
  <c r="FW13" i="2"/>
  <c r="MW13" i="2"/>
  <c r="IG14" i="2"/>
  <c r="II14" i="2"/>
  <c r="KK15" i="2"/>
  <c r="KW15" i="2"/>
  <c r="DG16" i="2"/>
  <c r="LN17" i="2"/>
  <c r="FS18" i="2"/>
  <c r="FT18" i="2" s="1"/>
  <c r="FU18" i="2" s="1"/>
  <c r="FV18" i="2" s="1"/>
  <c r="ES18" i="2" s="1"/>
  <c r="NG23" i="2"/>
  <c r="KL25" i="2"/>
  <c r="NT26" i="2"/>
  <c r="FT27" i="2"/>
  <c r="FU27" i="2" s="1"/>
  <c r="FV27" i="2" s="1"/>
  <c r="ES27" i="2" s="1"/>
  <c r="JK28" i="2"/>
  <c r="DL29" i="2"/>
  <c r="DN29" i="2" s="1"/>
  <c r="JE30" i="2"/>
  <c r="JC30" i="2"/>
  <c r="JD30" i="2" s="1"/>
  <c r="KI30" i="2" s="1"/>
  <c r="FT31" i="2"/>
  <c r="FU31" i="2" s="1"/>
  <c r="FV31" i="2" s="1"/>
  <c r="ES31" i="2" s="1"/>
  <c r="ON33" i="2"/>
  <c r="JC35" i="2"/>
  <c r="JD35" i="2" s="1"/>
  <c r="KI35" i="2" s="1"/>
  <c r="JK36" i="2"/>
  <c r="JI36" i="2"/>
  <c r="EB38" i="2"/>
  <c r="EH38" i="2" s="1"/>
  <c r="FS38" i="2"/>
  <c r="FT38" i="2" s="1"/>
  <c r="FU38" i="2" s="1"/>
  <c r="FV38" i="2" s="1"/>
  <c r="ES38" i="2" s="1"/>
  <c r="IA38" i="2"/>
  <c r="IB38" i="2" s="1"/>
  <c r="KF38" i="2" s="1"/>
  <c r="II40" i="2"/>
  <c r="IG40" i="2"/>
  <c r="OO40" i="2"/>
  <c r="DD41" i="2"/>
  <c r="II45" i="2"/>
  <c r="IG45" i="2"/>
  <c r="II48" i="2"/>
  <c r="IG48" i="2"/>
  <c r="NV48" i="2"/>
  <c r="II49" i="2"/>
  <c r="IG49" i="2"/>
  <c r="KS52" i="2"/>
  <c r="DD53" i="2"/>
  <c r="LV53" i="2"/>
  <c r="MA53" i="2"/>
  <c r="LC53" i="2"/>
  <c r="MM53" i="2"/>
  <c r="LU53" i="2"/>
  <c r="KK53" i="2"/>
  <c r="MW53" i="2"/>
  <c r="LI53" i="2"/>
  <c r="LO53" i="2"/>
  <c r="KW53" i="2"/>
  <c r="KW54" i="2"/>
  <c r="NA57" i="2"/>
  <c r="MN57" i="2"/>
  <c r="LV57" i="2"/>
  <c r="LD57" i="2"/>
  <c r="KL57" i="2"/>
  <c r="MB57" i="2"/>
  <c r="LJ57" i="2"/>
  <c r="KJ57" i="2"/>
  <c r="LP57" i="2"/>
  <c r="KX57" i="2"/>
  <c r="NV57" i="2"/>
  <c r="DD59" i="2"/>
  <c r="NV59" i="2"/>
  <c r="OP61" i="2"/>
  <c r="OR61" i="2" s="1"/>
  <c r="OO61" i="2"/>
  <c r="CR63" i="2"/>
  <c r="CK63" i="2" s="1"/>
  <c r="DB63" i="2"/>
  <c r="DD63" i="2" s="1"/>
  <c r="FW63" i="2"/>
  <c r="FD63" i="2"/>
  <c r="FW64" i="2"/>
  <c r="FD64" i="2"/>
  <c r="FE64" i="2" s="1"/>
  <c r="JE69" i="2"/>
  <c r="JC69" i="2"/>
  <c r="JD69" i="2" s="1"/>
  <c r="KI69" i="2" s="1"/>
  <c r="DD71" i="2"/>
  <c r="EF6" i="2"/>
  <c r="MN37" i="2"/>
  <c r="LV37" i="2"/>
  <c r="LD37" i="2"/>
  <c r="KL37" i="2"/>
  <c r="MB37" i="2"/>
  <c r="LJ37" i="2"/>
  <c r="KJ37" i="2"/>
  <c r="NA37" i="2"/>
  <c r="DB39" i="2"/>
  <c r="DD39" i="2" s="1"/>
  <c r="CR39" i="2"/>
  <c r="CK39" i="2" s="1"/>
  <c r="DU41" i="2"/>
  <c r="DV41" i="2"/>
  <c r="DY41" i="2" s="1"/>
  <c r="MM43" i="2"/>
  <c r="LO43" i="2"/>
  <c r="KQ43" i="2"/>
  <c r="KS43" i="2" s="1"/>
  <c r="MG43" i="2"/>
  <c r="KW43" i="2"/>
  <c r="LU43" i="2"/>
  <c r="LC43" i="2"/>
  <c r="KK43" i="2"/>
  <c r="MM11" i="2"/>
  <c r="MO11" i="2" s="1"/>
  <c r="LO11" i="2"/>
  <c r="KQ11" i="2"/>
  <c r="MG11" i="2"/>
  <c r="MI11" i="2" s="1"/>
  <c r="KW11" i="2"/>
  <c r="KY11" i="2" s="1"/>
  <c r="LU11" i="2"/>
  <c r="EB13" i="2"/>
  <c r="EH13" i="2" s="1"/>
  <c r="OO14" i="2"/>
  <c r="JK15" i="2"/>
  <c r="JI15" i="2"/>
  <c r="OM15" i="2"/>
  <c r="EB16" i="2"/>
  <c r="EH16" i="2" s="1"/>
  <c r="DL16" i="2"/>
  <c r="DN16" i="2" s="1"/>
  <c r="MW16" i="2"/>
  <c r="LU16" i="2"/>
  <c r="LW16" i="2" s="1"/>
  <c r="KW16" i="2"/>
  <c r="MA16" i="2"/>
  <c r="LI16" i="2"/>
  <c r="KQ16" i="2"/>
  <c r="MG16" i="2"/>
  <c r="MI16" i="2" s="1"/>
  <c r="LO16" i="2"/>
  <c r="LV16" i="2"/>
  <c r="IA17" i="2"/>
  <c r="IB17" i="2" s="1"/>
  <c r="KF17" i="2" s="1"/>
  <c r="IC17" i="2"/>
  <c r="KR18" i="2"/>
  <c r="LD18" i="2"/>
  <c r="NQ18" i="2"/>
  <c r="LN19" i="2"/>
  <c r="OP20" i="2"/>
  <c r="OR20" i="2" s="1"/>
  <c r="OO20" i="2"/>
  <c r="EB21" i="2"/>
  <c r="EH21" i="2" s="1"/>
  <c r="DL21" i="2"/>
  <c r="DN21" i="2" s="1"/>
  <c r="JE21" i="2"/>
  <c r="JC21" i="2"/>
  <c r="JD21" i="2" s="1"/>
  <c r="KI21" i="2" s="1"/>
  <c r="DB24" i="2"/>
  <c r="DD24" i="2" s="1"/>
  <c r="NM25" i="2"/>
  <c r="NY25" i="2" s="1"/>
  <c r="OE25" i="2" s="1"/>
  <c r="LU25" i="2"/>
  <c r="CR26" i="2"/>
  <c r="CK26" i="2" s="1"/>
  <c r="DD26" i="2"/>
  <c r="FW28" i="2"/>
  <c r="FD28" i="2"/>
  <c r="FE28" i="2" s="1"/>
  <c r="MA33" i="2"/>
  <c r="LC33" i="2"/>
  <c r="MM33" i="2"/>
  <c r="LU33" i="2"/>
  <c r="KK33" i="2"/>
  <c r="MW33" i="2"/>
  <c r="LI33" i="2"/>
  <c r="LP37" i="2"/>
  <c r="LT39" i="2"/>
  <c r="DF41" i="2"/>
  <c r="LB45" i="2"/>
  <c r="NM45" i="2" s="1"/>
  <c r="DL47" i="2"/>
  <c r="DN47" i="2" s="1"/>
  <c r="EB47" i="2"/>
  <c r="EH47" i="2" s="1"/>
  <c r="LB49" i="2"/>
  <c r="NM49" i="2" s="1"/>
  <c r="DL51" i="2"/>
  <c r="DN51" i="2" s="1"/>
  <c r="EB51" i="2"/>
  <c r="EH51" i="2" s="1"/>
  <c r="FT53" i="2"/>
  <c r="FU53" i="2" s="1"/>
  <c r="FV53" i="2" s="1"/>
  <c r="ES53" i="2" s="1"/>
  <c r="KG53" i="2"/>
  <c r="NV53" i="2"/>
  <c r="II56" i="2"/>
  <c r="IG56" i="2"/>
  <c r="CL57" i="2"/>
  <c r="DE57" i="2"/>
  <c r="DS58" i="2"/>
  <c r="DG58" i="2"/>
  <c r="CL58" i="2"/>
  <c r="DF58" i="2"/>
  <c r="DE58" i="2"/>
  <c r="FW60" i="2"/>
  <c r="FD60" i="2"/>
  <c r="FE60" i="2" s="1"/>
  <c r="JC61" i="2"/>
  <c r="JD61" i="2" s="1"/>
  <c r="KI61" i="2" s="1"/>
  <c r="JE61" i="2"/>
  <c r="NA62" i="2"/>
  <c r="MN62" i="2"/>
  <c r="LV62" i="2"/>
  <c r="LD62" i="2"/>
  <c r="KL62" i="2"/>
  <c r="MB62" i="2"/>
  <c r="KJ62" i="2"/>
  <c r="LJ62" i="2"/>
  <c r="KR62" i="2"/>
  <c r="MH62" i="2"/>
  <c r="LP62" i="2"/>
  <c r="KX62" i="2"/>
  <c r="JE64" i="2"/>
  <c r="JC64" i="2"/>
  <c r="JD64" i="2" s="1"/>
  <c r="KI64" i="2" s="1"/>
  <c r="JE67" i="2"/>
  <c r="JC67" i="2"/>
  <c r="JD67" i="2" s="1"/>
  <c r="KI67" i="2" s="1"/>
  <c r="DB70" i="2"/>
  <c r="DD70" i="2" s="1"/>
  <c r="CR70" i="2"/>
  <c r="CK70" i="2" s="1"/>
  <c r="CR84" i="2"/>
  <c r="CK84" i="2" s="1"/>
  <c r="DB84" i="2"/>
  <c r="DD84" i="2" s="1"/>
  <c r="MH86" i="2"/>
  <c r="LP86" i="2"/>
  <c r="KX86" i="2"/>
  <c r="NA86" i="2"/>
  <c r="MN86" i="2"/>
  <c r="LV86" i="2"/>
  <c r="LD86" i="2"/>
  <c r="KL86" i="2"/>
  <c r="MB86" i="2"/>
  <c r="LJ86" i="2"/>
  <c r="KJ86" i="2"/>
  <c r="KR86" i="2"/>
  <c r="DL7" i="2"/>
  <c r="DN7" i="2" s="1"/>
  <c r="EB8" i="2"/>
  <c r="EH8" i="2" s="1"/>
  <c r="KL8" i="2"/>
  <c r="MB9" i="2"/>
  <c r="OO9" i="2"/>
  <c r="EB11" i="2"/>
  <c r="EH11" i="2" s="1"/>
  <c r="EH6" i="2"/>
  <c r="EI6" i="2" s="1"/>
  <c r="JC7" i="2"/>
  <c r="JD7" i="2" s="1"/>
  <c r="KI7" i="2" s="1"/>
  <c r="MB8" i="2"/>
  <c r="NA8" i="2"/>
  <c r="IA10" i="2"/>
  <c r="IB10" i="2" s="1"/>
  <c r="KF10" i="2" s="1"/>
  <c r="JC10" i="2"/>
  <c r="JD10" i="2" s="1"/>
  <c r="KI10" i="2" s="1"/>
  <c r="KG11" i="2"/>
  <c r="LC11" i="2"/>
  <c r="LE11" i="2" s="1"/>
  <c r="KK13" i="2"/>
  <c r="KM13" i="2" s="1"/>
  <c r="FS14" i="2"/>
  <c r="FT14" i="2" s="1"/>
  <c r="FU14" i="2" s="1"/>
  <c r="FV14" i="2" s="1"/>
  <c r="ES14" i="2" s="1"/>
  <c r="MM15" i="2"/>
  <c r="LO15" i="2"/>
  <c r="KQ15" i="2"/>
  <c r="MG15" i="2"/>
  <c r="MW15" i="2"/>
  <c r="NA18" i="2"/>
  <c r="KX18" i="2"/>
  <c r="MN18" i="2"/>
  <c r="KL18" i="2"/>
  <c r="MB18" i="2"/>
  <c r="DC19" i="2"/>
  <c r="DD19" i="2" s="1"/>
  <c r="FS20" i="2"/>
  <c r="FT20" i="2" s="1"/>
  <c r="FU20" i="2" s="1"/>
  <c r="FV20" i="2" s="1"/>
  <c r="ES20" i="2" s="1"/>
  <c r="NM24" i="2"/>
  <c r="NY24" i="2" s="1"/>
  <c r="OE24" i="2" s="1"/>
  <c r="NV27" i="2"/>
  <c r="IG29" i="2"/>
  <c r="JC31" i="2"/>
  <c r="JD31" i="2" s="1"/>
  <c r="KI31" i="2" s="1"/>
  <c r="FT33" i="2"/>
  <c r="FU33" i="2" s="1"/>
  <c r="FV33" i="2" s="1"/>
  <c r="ES33" i="2" s="1"/>
  <c r="KG33" i="2"/>
  <c r="KW33" i="2"/>
  <c r="OP35" i="2"/>
  <c r="OR35" i="2" s="1"/>
  <c r="OO35" i="2"/>
  <c r="DB36" i="2"/>
  <c r="DD36" i="2" s="1"/>
  <c r="CR36" i="2"/>
  <c r="CK36" i="2" s="1"/>
  <c r="NV37" i="2"/>
  <c r="DG41" i="2"/>
  <c r="EB41" i="2"/>
  <c r="EH41" i="2" s="1"/>
  <c r="II44" i="2"/>
  <c r="IG44" i="2"/>
  <c r="ML45" i="2"/>
  <c r="CR47" i="2"/>
  <c r="CK47" i="2" s="1"/>
  <c r="DB47" i="2"/>
  <c r="DD47" i="2" s="1"/>
  <c r="ML49" i="2"/>
  <c r="NV49" i="2" s="1"/>
  <c r="CR51" i="2"/>
  <c r="CK51" i="2" s="1"/>
  <c r="DB51" i="2"/>
  <c r="DD51" i="2" s="1"/>
  <c r="KX52" i="2"/>
  <c r="NA52" i="2"/>
  <c r="MN52" i="2"/>
  <c r="LV52" i="2"/>
  <c r="LD52" i="2"/>
  <c r="KL52" i="2"/>
  <c r="MB52" i="2"/>
  <c r="MH52" i="2"/>
  <c r="LP52" i="2"/>
  <c r="LJ52" i="2"/>
  <c r="LK52" i="2" s="1"/>
  <c r="MG53" i="2"/>
  <c r="NV56" i="2"/>
  <c r="MH57" i="2"/>
  <c r="OP57" i="2"/>
  <c r="OR57" i="2" s="1"/>
  <c r="OO57" i="2"/>
  <c r="MM59" i="2"/>
  <c r="LO59" i="2"/>
  <c r="KQ59" i="2"/>
  <c r="KS59" i="2" s="1"/>
  <c r="MG59" i="2"/>
  <c r="KW59" i="2"/>
  <c r="LU59" i="2"/>
  <c r="LC59" i="2"/>
  <c r="KK59" i="2"/>
  <c r="MW59" i="2"/>
  <c r="LP59" i="2"/>
  <c r="KX59" i="2"/>
  <c r="NA59" i="2"/>
  <c r="MN59" i="2"/>
  <c r="LV59" i="2"/>
  <c r="LD59" i="2"/>
  <c r="KL59" i="2"/>
  <c r="MB59" i="2"/>
  <c r="LJ59" i="2"/>
  <c r="KJ59" i="2"/>
  <c r="MH59" i="2"/>
  <c r="DD61" i="2"/>
  <c r="NV61" i="2"/>
  <c r="NV62" i="2"/>
  <c r="MM67" i="2"/>
  <c r="LO67" i="2"/>
  <c r="KQ67" i="2"/>
  <c r="MA67" i="2"/>
  <c r="LI67" i="2"/>
  <c r="KG67" i="2"/>
  <c r="MG67" i="2"/>
  <c r="KW67" i="2"/>
  <c r="LU67" i="2"/>
  <c r="LC67" i="2"/>
  <c r="KK67" i="2"/>
  <c r="MW67" i="2"/>
  <c r="NV68" i="2"/>
  <c r="DD72" i="2"/>
  <c r="MH81" i="2"/>
  <c r="LP81" i="2"/>
  <c r="KX81" i="2"/>
  <c r="NA81" i="2"/>
  <c r="MN81" i="2"/>
  <c r="LV81" i="2"/>
  <c r="LD81" i="2"/>
  <c r="MB81" i="2"/>
  <c r="KJ81" i="2"/>
  <c r="LJ81" i="2"/>
  <c r="KR81" i="2"/>
  <c r="KL81" i="2"/>
  <c r="NA9" i="2"/>
  <c r="MN9" i="2"/>
  <c r="LV9" i="2"/>
  <c r="KR9" i="2"/>
  <c r="KW25" i="2"/>
  <c r="KY25" i="2" s="1"/>
  <c r="DS38" i="2"/>
  <c r="DG38" i="2"/>
  <c r="CL38" i="2"/>
  <c r="DF38" i="2"/>
  <c r="DE38" i="2"/>
  <c r="LP43" i="2"/>
  <c r="KX43" i="2"/>
  <c r="NA43" i="2"/>
  <c r="NE43" i="2" s="1"/>
  <c r="MN43" i="2"/>
  <c r="LV43" i="2"/>
  <c r="LD43" i="2"/>
  <c r="KL43" i="2"/>
  <c r="MH43" i="2"/>
  <c r="LT6" i="2"/>
  <c r="CR7" i="2"/>
  <c r="CK7" i="2" s="1"/>
  <c r="IC8" i="2"/>
  <c r="IA8" i="2"/>
  <c r="IB8" i="2" s="1"/>
  <c r="KF8" i="2" s="1"/>
  <c r="LJ8" i="2"/>
  <c r="MN8" i="2"/>
  <c r="FT9" i="2"/>
  <c r="FU9" i="2" s="1"/>
  <c r="FV9" i="2" s="1"/>
  <c r="ES9" i="2" s="1"/>
  <c r="KX9" i="2"/>
  <c r="NQ9" i="2"/>
  <c r="DL10" i="2"/>
  <c r="DN10" i="2" s="1"/>
  <c r="JE11" i="2"/>
  <c r="LN11" i="2"/>
  <c r="CR13" i="2"/>
  <c r="CK13" i="2" s="1"/>
  <c r="IC13" i="2"/>
  <c r="EB15" i="2"/>
  <c r="EH15" i="2" s="1"/>
  <c r="KJ18" i="2"/>
  <c r="OO19" i="2"/>
  <c r="LH20" i="2"/>
  <c r="II22" i="2"/>
  <c r="OP22" i="2"/>
  <c r="OR22" i="2" s="1"/>
  <c r="DC23" i="2"/>
  <c r="DD23" i="2" s="1"/>
  <c r="CR23" i="2"/>
  <c r="CK23" i="2" s="1"/>
  <c r="LO24" i="2"/>
  <c r="MA24" i="2"/>
  <c r="JC26" i="2"/>
  <c r="JD26" i="2" s="1"/>
  <c r="KI26" i="2" s="1"/>
  <c r="IA27" i="2"/>
  <c r="IB27" i="2" s="1"/>
  <c r="KF27" i="2" s="1"/>
  <c r="NT27" i="2"/>
  <c r="IA28" i="2"/>
  <c r="IB28" i="2" s="1"/>
  <c r="KF28" i="2" s="1"/>
  <c r="FS29" i="2"/>
  <c r="FT29" i="2" s="1"/>
  <c r="FU29" i="2" s="1"/>
  <c r="FV29" i="2" s="1"/>
  <c r="ES29" i="2" s="1"/>
  <c r="OO30" i="2"/>
  <c r="OP30" i="2"/>
  <c r="OR30" i="2" s="1"/>
  <c r="FT32" i="2"/>
  <c r="FU32" i="2" s="1"/>
  <c r="FV32" i="2" s="1"/>
  <c r="ES32" i="2" s="1"/>
  <c r="LZ33" i="2"/>
  <c r="II36" i="2"/>
  <c r="IG36" i="2"/>
  <c r="NV36" i="2"/>
  <c r="FW41" i="2"/>
  <c r="FD41" i="2"/>
  <c r="FE41" i="2" s="1"/>
  <c r="II41" i="2"/>
  <c r="IG41" i="2"/>
  <c r="KR41" i="2"/>
  <c r="LI43" i="2"/>
  <c r="FW44" i="2"/>
  <c r="FD44" i="2"/>
  <c r="FE44" i="2" s="1"/>
  <c r="OP44" i="2"/>
  <c r="OR44" i="2" s="1"/>
  <c r="JK47" i="2"/>
  <c r="JI47" i="2"/>
  <c r="DL48" i="2"/>
  <c r="DN48" i="2" s="1"/>
  <c r="EB48" i="2"/>
  <c r="EH48" i="2" s="1"/>
  <c r="DD49" i="2"/>
  <c r="JK51" i="2"/>
  <c r="JI51" i="2"/>
  <c r="KP54" i="2"/>
  <c r="LO54" i="2"/>
  <c r="NV54" i="2"/>
  <c r="LT56" i="2"/>
  <c r="DS57" i="2"/>
  <c r="JK60" i="2"/>
  <c r="JI60" i="2"/>
  <c r="FS62" i="2"/>
  <c r="FT62" i="2" s="1"/>
  <c r="FU62" i="2" s="1"/>
  <c r="FV62" i="2" s="1"/>
  <c r="ES62" i="2" s="1"/>
  <c r="MA65" i="2"/>
  <c r="LC65" i="2"/>
  <c r="KQ65" i="2"/>
  <c r="KG65" i="2"/>
  <c r="MG65" i="2"/>
  <c r="LO65" i="2"/>
  <c r="KW65" i="2"/>
  <c r="MM65" i="2"/>
  <c r="LU65" i="2"/>
  <c r="KK65" i="2"/>
  <c r="MW65" i="2"/>
  <c r="LI65" i="2"/>
  <c r="DU74" i="2"/>
  <c r="DV74" i="2"/>
  <c r="DY74" i="2" s="1"/>
  <c r="KQ80" i="2"/>
  <c r="MG80" i="2"/>
  <c r="LJ16" i="2"/>
  <c r="KR16" i="2"/>
  <c r="KJ16" i="2"/>
  <c r="KX16" i="2"/>
  <c r="KL16" i="2"/>
  <c r="IC12" i="2"/>
  <c r="IA12" i="2"/>
  <c r="IB12" i="2" s="1"/>
  <c r="KF12" i="2" s="1"/>
  <c r="NA16" i="2"/>
  <c r="NV31" i="2"/>
  <c r="DS34" i="2"/>
  <c r="DG34" i="2"/>
  <c r="CL34" i="2"/>
  <c r="DF34" i="2"/>
  <c r="DE34" i="2"/>
  <c r="MM39" i="2"/>
  <c r="LO39" i="2"/>
  <c r="KQ39" i="2"/>
  <c r="KW39" i="2"/>
  <c r="LU39" i="2"/>
  <c r="LC39" i="2"/>
  <c r="KK39" i="2"/>
  <c r="MG39" i="2"/>
  <c r="LI39" i="2"/>
  <c r="JK40" i="2"/>
  <c r="JI40" i="2"/>
  <c r="NV40" i="2"/>
  <c r="JK48" i="2"/>
  <c r="JI48" i="2"/>
  <c r="JK49" i="2"/>
  <c r="JI49" i="2"/>
  <c r="OP49" i="2"/>
  <c r="OR49" i="2" s="1"/>
  <c r="OO49" i="2"/>
  <c r="KM52" i="2"/>
  <c r="OM53" i="2"/>
  <c r="OP55" i="2"/>
  <c r="OR55" i="2" s="1"/>
  <c r="NM56" i="2"/>
  <c r="NY56" i="2" s="1"/>
  <c r="OE56" i="2" s="1"/>
  <c r="FW59" i="2"/>
  <c r="FD59" i="2"/>
  <c r="FE59" i="2" s="1"/>
  <c r="JC63" i="2"/>
  <c r="JD63" i="2" s="1"/>
  <c r="KI63" i="2" s="1"/>
  <c r="JE63" i="2"/>
  <c r="JC66" i="2"/>
  <c r="JD66" i="2" s="1"/>
  <c r="KI66" i="2" s="1"/>
  <c r="JE66" i="2"/>
  <c r="JC70" i="2"/>
  <c r="JD70" i="2" s="1"/>
  <c r="KI70" i="2" s="1"/>
  <c r="JE70" i="2"/>
  <c r="NV71" i="2"/>
  <c r="FD73" i="2"/>
  <c r="FE73" i="2" s="1"/>
  <c r="FW73" i="2"/>
  <c r="NV74" i="2"/>
  <c r="FW84" i="2"/>
  <c r="FD84" i="2"/>
  <c r="FE84" i="2" s="1"/>
  <c r="MM84" i="2"/>
  <c r="LO84" i="2"/>
  <c r="KQ84" i="2"/>
  <c r="MG84" i="2"/>
  <c r="KW84" i="2"/>
  <c r="LU84" i="2"/>
  <c r="LC84" i="2"/>
  <c r="KK84" i="2"/>
  <c r="MW84" i="2"/>
  <c r="KG84" i="2"/>
  <c r="MA84" i="2"/>
  <c r="LI84" i="2"/>
  <c r="CR18" i="2"/>
  <c r="CK18" i="2" s="1"/>
  <c r="DC18" i="2"/>
  <c r="DD18" i="2" s="1"/>
  <c r="FT19" i="2"/>
  <c r="FU19" i="2" s="1"/>
  <c r="FV19" i="2" s="1"/>
  <c r="ES19" i="2" s="1"/>
  <c r="FS19" i="2"/>
  <c r="MW24" i="2"/>
  <c r="LU24" i="2"/>
  <c r="KW24" i="2"/>
  <c r="LC24" i="2"/>
  <c r="KK24" i="2"/>
  <c r="LI24" i="2"/>
  <c r="KQ24" i="2"/>
  <c r="MG24" i="2"/>
  <c r="MA25" i="2"/>
  <c r="MC25" i="2" s="1"/>
  <c r="LC25" i="2"/>
  <c r="MW25" i="2"/>
  <c r="LI25" i="2"/>
  <c r="LK25" i="2" s="1"/>
  <c r="MG25" i="2"/>
  <c r="KK25" i="2"/>
  <c r="KM25" i="2" s="1"/>
  <c r="DE27" i="2"/>
  <c r="DG27" i="2"/>
  <c r="DF27" i="2"/>
  <c r="CL32" i="2"/>
  <c r="DG32" i="2"/>
  <c r="DE32" i="2"/>
  <c r="II37" i="2"/>
  <c r="IG37" i="2"/>
  <c r="KX37" i="2"/>
  <c r="OP37" i="2"/>
  <c r="OR37" i="2" s="1"/>
  <c r="OO37" i="2"/>
  <c r="OP41" i="2"/>
  <c r="OR41" i="2" s="1"/>
  <c r="OO41" i="2"/>
  <c r="JI8" i="2"/>
  <c r="LV8" i="2"/>
  <c r="DL9" i="2"/>
  <c r="DN9" i="2" s="1"/>
  <c r="IG9" i="2"/>
  <c r="MA13" i="2"/>
  <c r="MC13" i="2" s="1"/>
  <c r="LC13" i="2"/>
  <c r="LE13" i="2" s="1"/>
  <c r="MG13" i="2"/>
  <c r="LO13" i="2"/>
  <c r="LQ13" i="2" s="1"/>
  <c r="KW13" i="2"/>
  <c r="IG18" i="2"/>
  <c r="II18" i="2"/>
  <c r="MM19" i="2"/>
  <c r="LO19" i="2"/>
  <c r="KQ19" i="2"/>
  <c r="MA19" i="2"/>
  <c r="LI19" i="2"/>
  <c r="KG19" i="2"/>
  <c r="KW19" i="2"/>
  <c r="KK19" i="2"/>
  <c r="DC20" i="2"/>
  <c r="DD20" i="2" s="1"/>
  <c r="CR20" i="2"/>
  <c r="CK20" i="2" s="1"/>
  <c r="DB22" i="2"/>
  <c r="DD22" i="2" s="1"/>
  <c r="CR22" i="2"/>
  <c r="CK22" i="2" s="1"/>
  <c r="JK22" i="2"/>
  <c r="JI22" i="2"/>
  <c r="OM23" i="2"/>
  <c r="LO25" i="2"/>
  <c r="LQ25" i="2" s="1"/>
  <c r="CL27" i="2"/>
  <c r="KR37" i="2"/>
  <c r="MH37" i="2"/>
  <c r="FS42" i="2"/>
  <c r="FT42" i="2" s="1"/>
  <c r="FU42" i="2" s="1"/>
  <c r="FV42" i="2" s="1"/>
  <c r="ES42" i="2" s="1"/>
  <c r="KG43" i="2"/>
  <c r="LJ43" i="2"/>
  <c r="MA43" i="2"/>
  <c r="JK45" i="2"/>
  <c r="JI45" i="2"/>
  <c r="OP45" i="2"/>
  <c r="OR45" i="2" s="1"/>
  <c r="OO45" i="2"/>
  <c r="II6" i="2"/>
  <c r="NG7" i="2"/>
  <c r="DC8" i="2"/>
  <c r="DD8" i="2" s="1"/>
  <c r="CR8" i="2"/>
  <c r="CK8" i="2" s="1"/>
  <c r="LJ9" i="2"/>
  <c r="DC11" i="2"/>
  <c r="DD11" i="2" s="1"/>
  <c r="CR11" i="2"/>
  <c r="CK11" i="2" s="1"/>
  <c r="JI13" i="2"/>
  <c r="LI13" i="2"/>
  <c r="LK13" i="2" s="1"/>
  <c r="MF13" i="2"/>
  <c r="NV13" i="2" s="1"/>
  <c r="IG16" i="2"/>
  <c r="KG16" i="2"/>
  <c r="LD16" i="2"/>
  <c r="LP16" i="2"/>
  <c r="MB16" i="2"/>
  <c r="MM16" i="2"/>
  <c r="MO16" i="2" s="1"/>
  <c r="OP16" i="2"/>
  <c r="OR16" i="2" s="1"/>
  <c r="LJ18" i="2"/>
  <c r="LV18" i="2"/>
  <c r="MH18" i="2"/>
  <c r="EB20" i="2"/>
  <c r="EH20" i="2" s="1"/>
  <c r="IC20" i="2"/>
  <c r="IA20" i="2"/>
  <c r="IB20" i="2" s="1"/>
  <c r="KF20" i="2" s="1"/>
  <c r="DL22" i="2"/>
  <c r="DN22" i="2" s="1"/>
  <c r="NM22" i="2"/>
  <c r="NV22" i="2"/>
  <c r="EB23" i="2"/>
  <c r="EH23" i="2" s="1"/>
  <c r="DL23" i="2"/>
  <c r="DN23" i="2" s="1"/>
  <c r="KG24" i="2"/>
  <c r="EB26" i="2"/>
  <c r="EH26" i="2" s="1"/>
  <c r="DS27" i="2"/>
  <c r="LZ27" i="2"/>
  <c r="OP27" i="2"/>
  <c r="OR27" i="2" s="1"/>
  <c r="OO27" i="2"/>
  <c r="MR28" i="2"/>
  <c r="DC30" i="2"/>
  <c r="DD30" i="2" s="1"/>
  <c r="CR30" i="2"/>
  <c r="CK30" i="2" s="1"/>
  <c r="LB32" i="2"/>
  <c r="CR33" i="2"/>
  <c r="CK33" i="2" s="1"/>
  <c r="LO33" i="2"/>
  <c r="JC34" i="2"/>
  <c r="JD34" i="2" s="1"/>
  <c r="KI34" i="2" s="1"/>
  <c r="KP34" i="2"/>
  <c r="NA39" i="2"/>
  <c r="NE39" i="2" s="1"/>
  <c r="MN39" i="2"/>
  <c r="LV39" i="2"/>
  <c r="LD39" i="2"/>
  <c r="KL39" i="2"/>
  <c r="LP39" i="2"/>
  <c r="KX39" i="2"/>
  <c r="KG39" i="2"/>
  <c r="LJ39" i="2"/>
  <c r="NV41" i="2"/>
  <c r="MR42" i="2"/>
  <c r="KJ43" i="2"/>
  <c r="MB43" i="2"/>
  <c r="DL44" i="2"/>
  <c r="DN44" i="2" s="1"/>
  <c r="EB44" i="2"/>
  <c r="EH44" i="2" s="1"/>
  <c r="FS46" i="2"/>
  <c r="FT46" i="2" s="1"/>
  <c r="FU46" i="2" s="1"/>
  <c r="FV46" i="2" s="1"/>
  <c r="ES46" i="2" s="1"/>
  <c r="NA46" i="2"/>
  <c r="MN46" i="2"/>
  <c r="LV46" i="2"/>
  <c r="LD46" i="2"/>
  <c r="KL46" i="2"/>
  <c r="MB46" i="2"/>
  <c r="KJ46" i="2"/>
  <c r="LJ46" i="2"/>
  <c r="KR46" i="2"/>
  <c r="KX46" i="2"/>
  <c r="LP46" i="2"/>
  <c r="MM47" i="2"/>
  <c r="LO47" i="2"/>
  <c r="KQ47" i="2"/>
  <c r="MG47" i="2"/>
  <c r="KW47" i="2"/>
  <c r="LU47" i="2"/>
  <c r="MA47" i="2"/>
  <c r="LI47" i="2"/>
  <c r="KG47" i="2"/>
  <c r="FS50" i="2"/>
  <c r="FT50" i="2" s="1"/>
  <c r="FU50" i="2" s="1"/>
  <c r="FV50" i="2" s="1"/>
  <c r="ES50" i="2" s="1"/>
  <c r="MM51" i="2"/>
  <c r="LO51" i="2"/>
  <c r="KQ51" i="2"/>
  <c r="MG51" i="2"/>
  <c r="KW51" i="2"/>
  <c r="LU51" i="2"/>
  <c r="MA51" i="2"/>
  <c r="LI51" i="2"/>
  <c r="KG51" i="2"/>
  <c r="KQ53" i="2"/>
  <c r="LZ53" i="2"/>
  <c r="NA55" i="2"/>
  <c r="MN55" i="2"/>
  <c r="LV55" i="2"/>
  <c r="LD55" i="2"/>
  <c r="KL55" i="2"/>
  <c r="MB55" i="2"/>
  <c r="LJ55" i="2"/>
  <c r="KJ55" i="2"/>
  <c r="LP55" i="2"/>
  <c r="KX55" i="2"/>
  <c r="MM55" i="2"/>
  <c r="MG55" i="2"/>
  <c r="MI55" i="2" s="1"/>
  <c r="LB55" i="2"/>
  <c r="NM55" i="2" s="1"/>
  <c r="JK56" i="2"/>
  <c r="JI56" i="2"/>
  <c r="II57" i="2"/>
  <c r="IG57" i="2"/>
  <c r="FW61" i="2"/>
  <c r="FD61" i="2"/>
  <c r="FE61" i="2" s="1"/>
  <c r="II61" i="2"/>
  <c r="IG61" i="2"/>
  <c r="IC64" i="2"/>
  <c r="IA64" i="2"/>
  <c r="IB64" i="2" s="1"/>
  <c r="KF64" i="2" s="1"/>
  <c r="CR66" i="2"/>
  <c r="CK66" i="2" s="1"/>
  <c r="DD67" i="2"/>
  <c r="MG71" i="2"/>
  <c r="LI71" i="2"/>
  <c r="KQ71" i="2"/>
  <c r="KS71" i="2" s="1"/>
  <c r="KG71" i="2"/>
  <c r="MA71" i="2"/>
  <c r="MW71" i="2"/>
  <c r="LO71" i="2"/>
  <c r="KW71" i="2"/>
  <c r="LC71" i="2"/>
  <c r="KK71" i="2"/>
  <c r="MM71" i="2"/>
  <c r="LU71" i="2"/>
  <c r="NA71" i="2"/>
  <c r="MH71" i="2"/>
  <c r="LP71" i="2"/>
  <c r="MB71" i="2"/>
  <c r="LJ71" i="2"/>
  <c r="KR71" i="2"/>
  <c r="KX71" i="2"/>
  <c r="LD71" i="2"/>
  <c r="KL71" i="2"/>
  <c r="MN71" i="2"/>
  <c r="LV71" i="2"/>
  <c r="KJ71" i="2"/>
  <c r="MA82" i="2"/>
  <c r="LC82" i="2"/>
  <c r="LO82" i="2"/>
  <c r="KW82" i="2"/>
  <c r="MM82" i="2"/>
  <c r="LU82" i="2"/>
  <c r="KK82" i="2"/>
  <c r="MW82" i="2"/>
  <c r="LI82" i="2"/>
  <c r="KQ82" i="2"/>
  <c r="MG82" i="2"/>
  <c r="KG82" i="2"/>
  <c r="OO34" i="2"/>
  <c r="NM36" i="2"/>
  <c r="MW52" i="2"/>
  <c r="LU52" i="2"/>
  <c r="LW52" i="2" s="1"/>
  <c r="KW52" i="2"/>
  <c r="KG52" i="2"/>
  <c r="NM52" i="2"/>
  <c r="NY52" i="2" s="1"/>
  <c r="OE52" i="2" s="1"/>
  <c r="OP64" i="2"/>
  <c r="OR64" i="2" s="1"/>
  <c r="EB65" i="2"/>
  <c r="EH65" i="2" s="1"/>
  <c r="OP71" i="2"/>
  <c r="OR71" i="2" s="1"/>
  <c r="DF74" i="2"/>
  <c r="DB76" i="2"/>
  <c r="DD76" i="2" s="1"/>
  <c r="DL76" i="2"/>
  <c r="DN76" i="2" s="1"/>
  <c r="MR77" i="2"/>
  <c r="OM78" i="2"/>
  <c r="IC79" i="2"/>
  <c r="IA79" i="2"/>
  <c r="IB79" i="2" s="1"/>
  <c r="KF79" i="2" s="1"/>
  <c r="CR81" i="2"/>
  <c r="CK81" i="2" s="1"/>
  <c r="DB81" i="2"/>
  <c r="DD81" i="2" s="1"/>
  <c r="EB81" i="2"/>
  <c r="EH81" i="2" s="1"/>
  <c r="LB81" i="2"/>
  <c r="DB83" i="2"/>
  <c r="DD83" i="2" s="1"/>
  <c r="NV84" i="2"/>
  <c r="NA87" i="2"/>
  <c r="KX87" i="2"/>
  <c r="MN87" i="2"/>
  <c r="LV87" i="2"/>
  <c r="LD87" i="2"/>
  <c r="KL87" i="2"/>
  <c r="MB87" i="2"/>
  <c r="KJ87" i="2"/>
  <c r="LJ87" i="2"/>
  <c r="KR87" i="2"/>
  <c r="KR90" i="2"/>
  <c r="MH90" i="2"/>
  <c r="LP90" i="2"/>
  <c r="KX90" i="2"/>
  <c r="NA90" i="2"/>
  <c r="MN90" i="2"/>
  <c r="LD90" i="2"/>
  <c r="KL90" i="2"/>
  <c r="MB90" i="2"/>
  <c r="LJ90" i="2"/>
  <c r="KJ90" i="2"/>
  <c r="NV92" i="2"/>
  <c r="MA94" i="2"/>
  <c r="LC94" i="2"/>
  <c r="LI94" i="2"/>
  <c r="KQ94" i="2"/>
  <c r="KG94" i="2"/>
  <c r="MG94" i="2"/>
  <c r="LO94" i="2"/>
  <c r="KW94" i="2"/>
  <c r="MM94" i="2"/>
  <c r="LU94" i="2"/>
  <c r="KK94" i="2"/>
  <c r="MW94" i="2"/>
  <c r="DB107" i="2"/>
  <c r="DD107" i="2" s="1"/>
  <c r="CR107" i="2"/>
  <c r="CK107" i="2" s="1"/>
  <c r="FS66" i="2"/>
  <c r="FT66" i="2" s="1"/>
  <c r="FU66" i="2" s="1"/>
  <c r="FV66" i="2" s="1"/>
  <c r="ES66" i="2" s="1"/>
  <c r="MM72" i="2"/>
  <c r="LO72" i="2"/>
  <c r="KQ72" i="2"/>
  <c r="MW72" i="2"/>
  <c r="LC72" i="2"/>
  <c r="LU72" i="2"/>
  <c r="CL77" i="2"/>
  <c r="DS77" i="2"/>
  <c r="DF77" i="2"/>
  <c r="LT77" i="2"/>
  <c r="IA78" i="2"/>
  <c r="IB78" i="2" s="1"/>
  <c r="KF78" i="2" s="1"/>
  <c r="IC78" i="2"/>
  <c r="FS79" i="2"/>
  <c r="FT79" i="2" s="1"/>
  <c r="FU79" i="2" s="1"/>
  <c r="FV79" i="2" s="1"/>
  <c r="ES79" i="2" s="1"/>
  <c r="FT80" i="2"/>
  <c r="FU80" i="2" s="1"/>
  <c r="FV80" i="2" s="1"/>
  <c r="ES80" i="2" s="1"/>
  <c r="LT80" i="2"/>
  <c r="NV81" i="2"/>
  <c r="IA83" i="2"/>
  <c r="IB83" i="2" s="1"/>
  <c r="KF83" i="2" s="1"/>
  <c r="CR85" i="2"/>
  <c r="CK85" i="2" s="1"/>
  <c r="DB85" i="2"/>
  <c r="DD85" i="2" s="1"/>
  <c r="FW85" i="2"/>
  <c r="FD85" i="2"/>
  <c r="II86" i="2"/>
  <c r="IG86" i="2"/>
  <c r="OP86" i="2"/>
  <c r="OR86" i="2" s="1"/>
  <c r="OO86" i="2"/>
  <c r="FS87" i="2"/>
  <c r="FT87" i="2" s="1"/>
  <c r="FU87" i="2" s="1"/>
  <c r="FV87" i="2" s="1"/>
  <c r="ES87" i="2" s="1"/>
  <c r="MR87" i="2"/>
  <c r="NV87" i="2" s="1"/>
  <c r="KL89" i="2"/>
  <c r="MB89" i="2"/>
  <c r="LJ89" i="2"/>
  <c r="KR89" i="2"/>
  <c r="KJ89" i="2"/>
  <c r="MH89" i="2"/>
  <c r="LP89" i="2"/>
  <c r="KX89" i="2"/>
  <c r="NA89" i="2"/>
  <c r="MN89" i="2"/>
  <c r="LV89" i="2"/>
  <c r="LD89" i="2"/>
  <c r="GL90" i="2"/>
  <c r="GM90" i="2" s="1"/>
  <c r="GZ90" i="2" s="1"/>
  <c r="LV90" i="2" s="1"/>
  <c r="NV91" i="2"/>
  <c r="NY91" i="2" s="1"/>
  <c r="OE91" i="2" s="1"/>
  <c r="MA98" i="2"/>
  <c r="LC98" i="2"/>
  <c r="MW98" i="2"/>
  <c r="LI98" i="2"/>
  <c r="KQ98" i="2"/>
  <c r="KG98" i="2"/>
  <c r="MG98" i="2"/>
  <c r="LO98" i="2"/>
  <c r="KW98" i="2"/>
  <c r="MM98" i="2"/>
  <c r="LU98" i="2"/>
  <c r="KK98" i="2"/>
  <c r="NV104" i="2"/>
  <c r="DE108" i="2"/>
  <c r="CL108" i="2"/>
  <c r="DG108" i="2"/>
  <c r="DS108" i="2"/>
  <c r="DF108" i="2"/>
  <c r="KX109" i="2"/>
  <c r="KL109" i="2"/>
  <c r="MH109" i="2"/>
  <c r="LP109" i="2"/>
  <c r="NA109" i="2"/>
  <c r="LD109" i="2"/>
  <c r="KR109" i="2"/>
  <c r="LV109" i="2"/>
  <c r="LJ109" i="2"/>
  <c r="MN109" i="2"/>
  <c r="MB109" i="2"/>
  <c r="KJ109" i="2"/>
  <c r="NV109" i="2"/>
  <c r="KJ121" i="2"/>
  <c r="MN121" i="2"/>
  <c r="OO59" i="2"/>
  <c r="IG64" i="2"/>
  <c r="JI64" i="2"/>
  <c r="CR69" i="2"/>
  <c r="CK69" i="2" s="1"/>
  <c r="FS72" i="2"/>
  <c r="FT72" i="2" s="1"/>
  <c r="FU72" i="2" s="1"/>
  <c r="FV72" i="2" s="1"/>
  <c r="ES72" i="2" s="1"/>
  <c r="KG72" i="2"/>
  <c r="NV72" i="2"/>
  <c r="DL73" i="2"/>
  <c r="DN73" i="2" s="1"/>
  <c r="JC75" i="2"/>
  <c r="JD75" i="2" s="1"/>
  <c r="KI75" i="2" s="1"/>
  <c r="JE79" i="2"/>
  <c r="JC79" i="2"/>
  <c r="JD79" i="2" s="1"/>
  <c r="KI79" i="2" s="1"/>
  <c r="DE80" i="2"/>
  <c r="CL80" i="2"/>
  <c r="DS80" i="2"/>
  <c r="DF80" i="2"/>
  <c r="DG80" i="2"/>
  <c r="DL82" i="2"/>
  <c r="DN82" i="2" s="1"/>
  <c r="EB82" i="2"/>
  <c r="EH82" i="2" s="1"/>
  <c r="OP84" i="2"/>
  <c r="OR84" i="2" s="1"/>
  <c r="OO84" i="2"/>
  <c r="JK85" i="2"/>
  <c r="JI85" i="2"/>
  <c r="CR88" i="2"/>
  <c r="CK88" i="2" s="1"/>
  <c r="DB88" i="2"/>
  <c r="DD88" i="2" s="1"/>
  <c r="CR92" i="2"/>
  <c r="CK92" i="2" s="1"/>
  <c r="DB92" i="2"/>
  <c r="DD92" i="2" s="1"/>
  <c r="MM92" i="2"/>
  <c r="LO92" i="2"/>
  <c r="KQ92" i="2"/>
  <c r="MA92" i="2"/>
  <c r="LI92" i="2"/>
  <c r="KG92" i="2"/>
  <c r="MG92" i="2"/>
  <c r="KW92" i="2"/>
  <c r="LU92" i="2"/>
  <c r="LC92" i="2"/>
  <c r="KK92" i="2"/>
  <c r="MW92" i="2"/>
  <c r="IC93" i="2"/>
  <c r="IA93" i="2"/>
  <c r="IB93" i="2" s="1"/>
  <c r="KF93" i="2" s="1"/>
  <c r="AI97" i="2"/>
  <c r="DG97" i="2"/>
  <c r="FW101" i="2"/>
  <c r="FD101" i="2"/>
  <c r="FE101" i="2" s="1"/>
  <c r="CR103" i="2"/>
  <c r="CK103" i="2" s="1"/>
  <c r="FD111" i="2"/>
  <c r="CR122" i="2"/>
  <c r="CK122" i="2" s="1"/>
  <c r="DB122" i="2"/>
  <c r="DD122" i="2" s="1"/>
  <c r="CR65" i="2"/>
  <c r="CK65" i="2" s="1"/>
  <c r="IG65" i="2"/>
  <c r="JI65" i="2"/>
  <c r="OO65" i="2"/>
  <c r="JI67" i="2"/>
  <c r="DL68" i="2"/>
  <c r="DN68" i="2" s="1"/>
  <c r="CR72" i="2"/>
  <c r="CK72" i="2" s="1"/>
  <c r="KK72" i="2"/>
  <c r="MG72" i="2"/>
  <c r="CR73" i="2"/>
  <c r="CK73" i="2" s="1"/>
  <c r="JC73" i="2"/>
  <c r="JD73" i="2" s="1"/>
  <c r="KI73" i="2" s="1"/>
  <c r="CL74" i="2"/>
  <c r="DE74" i="2"/>
  <c r="MA74" i="2"/>
  <c r="LC74" i="2"/>
  <c r="MW74" i="2"/>
  <c r="MG74" i="2"/>
  <c r="KW74" i="2"/>
  <c r="OO74" i="2"/>
  <c r="EB75" i="2"/>
  <c r="EH75" i="2" s="1"/>
  <c r="FT76" i="2"/>
  <c r="FU76" i="2" s="1"/>
  <c r="FV76" i="2" s="1"/>
  <c r="ES76" i="2" s="1"/>
  <c r="DL77" i="2"/>
  <c r="DN77" i="2" s="1"/>
  <c r="EB77" i="2"/>
  <c r="EH77" i="2" s="1"/>
  <c r="JK77" i="2"/>
  <c r="JI77" i="2"/>
  <c r="NG83" i="2"/>
  <c r="DD96" i="2"/>
  <c r="FW96" i="2"/>
  <c r="FD96" i="2"/>
  <c r="FE96" i="2" s="1"/>
  <c r="JE96" i="2"/>
  <c r="JC96" i="2"/>
  <c r="JD96" i="2" s="1"/>
  <c r="KI96" i="2" s="1"/>
  <c r="DX97" i="2"/>
  <c r="IC97" i="2"/>
  <c r="IA97" i="2"/>
  <c r="IB97" i="2" s="1"/>
  <c r="KF97" i="2" s="1"/>
  <c r="DG114" i="2"/>
  <c r="LV116" i="2"/>
  <c r="DS121" i="2"/>
  <c r="DG121" i="2"/>
  <c r="CL121" i="2"/>
  <c r="DE121" i="2"/>
  <c r="DF121" i="2"/>
  <c r="NA124" i="2"/>
  <c r="MN124" i="2"/>
  <c r="LV124" i="2"/>
  <c r="KL124" i="2"/>
  <c r="KR124" i="2"/>
  <c r="LJ124" i="2"/>
  <c r="KX124" i="2"/>
  <c r="KJ124" i="2"/>
  <c r="MH124" i="2"/>
  <c r="LP124" i="2"/>
  <c r="LD124" i="2"/>
  <c r="MB124" i="2"/>
  <c r="DL34" i="2"/>
  <c r="DN34" i="2" s="1"/>
  <c r="NQ42" i="2"/>
  <c r="NG43" i="2"/>
  <c r="CR45" i="2"/>
  <c r="CK45" i="2" s="1"/>
  <c r="CR49" i="2"/>
  <c r="CK49" i="2" s="1"/>
  <c r="LC52" i="2"/>
  <c r="LE52" i="2" s="1"/>
  <c r="FS54" i="2"/>
  <c r="FT54" i="2" s="1"/>
  <c r="FU54" i="2" s="1"/>
  <c r="FV54" i="2" s="1"/>
  <c r="ES54" i="2" s="1"/>
  <c r="NQ58" i="2"/>
  <c r="NG59" i="2"/>
  <c r="CR61" i="2"/>
  <c r="CK61" i="2" s="1"/>
  <c r="JI61" i="2"/>
  <c r="JI63" i="2"/>
  <c r="DL64" i="2"/>
  <c r="DN64" i="2" s="1"/>
  <c r="OO66" i="2"/>
  <c r="CR68" i="2"/>
  <c r="CK68" i="2" s="1"/>
  <c r="IA68" i="2"/>
  <c r="IB68" i="2" s="1"/>
  <c r="KF68" i="2" s="1"/>
  <c r="JC68" i="2"/>
  <c r="JD68" i="2" s="1"/>
  <c r="KI68" i="2" s="1"/>
  <c r="DL69" i="2"/>
  <c r="DN69" i="2" s="1"/>
  <c r="JI70" i="2"/>
  <c r="CR71" i="2"/>
  <c r="CK71" i="2" s="1"/>
  <c r="IA73" i="2"/>
  <c r="IB73" i="2" s="1"/>
  <c r="KF73" i="2" s="1"/>
  <c r="KP74" i="2"/>
  <c r="NM74" i="2" s="1"/>
  <c r="NY74" i="2" s="1"/>
  <c r="OE74" i="2" s="1"/>
  <c r="MM74" i="2"/>
  <c r="CR75" i="2"/>
  <c r="CK75" i="2" s="1"/>
  <c r="LH75" i="2"/>
  <c r="NM75" i="2" s="1"/>
  <c r="NY75" i="2" s="1"/>
  <c r="OE75" i="2" s="1"/>
  <c r="FT77" i="2"/>
  <c r="FU77" i="2" s="1"/>
  <c r="FV77" i="2" s="1"/>
  <c r="ES77" i="2" s="1"/>
  <c r="IG78" i="2"/>
  <c r="JC80" i="2"/>
  <c r="JD80" i="2" s="1"/>
  <c r="KI80" i="2" s="1"/>
  <c r="OP80" i="2"/>
  <c r="OR80" i="2" s="1"/>
  <c r="OR81" i="2"/>
  <c r="LT88" i="2"/>
  <c r="HI89" i="2"/>
  <c r="MG95" i="2"/>
  <c r="LI95" i="2"/>
  <c r="KK95" i="2"/>
  <c r="LO95" i="2"/>
  <c r="KW95" i="2"/>
  <c r="MM95" i="2"/>
  <c r="LU95" i="2"/>
  <c r="LC95" i="2"/>
  <c r="MW95" i="2"/>
  <c r="MA95" i="2"/>
  <c r="KQ95" i="2"/>
  <c r="KG95" i="2"/>
  <c r="FW97" i="2"/>
  <c r="FD97" i="2"/>
  <c r="FE97" i="2" s="1"/>
  <c r="NV97" i="2"/>
  <c r="NV101" i="2"/>
  <c r="MA102" i="2"/>
  <c r="LC102" i="2"/>
  <c r="KK102" i="2"/>
  <c r="MW102" i="2"/>
  <c r="LI102" i="2"/>
  <c r="KQ102" i="2"/>
  <c r="KG102" i="2"/>
  <c r="MG102" i="2"/>
  <c r="LO102" i="2"/>
  <c r="KW102" i="2"/>
  <c r="MM102" i="2"/>
  <c r="LU102" i="2"/>
  <c r="NV106" i="2"/>
  <c r="MW109" i="2"/>
  <c r="LU109" i="2"/>
  <c r="KW109" i="2"/>
  <c r="MG109" i="2"/>
  <c r="MI109" i="2" s="1"/>
  <c r="LO109" i="2"/>
  <c r="LQ109" i="2" s="1"/>
  <c r="LC109" i="2"/>
  <c r="LE109" i="2" s="1"/>
  <c r="KG109" i="2"/>
  <c r="MM109" i="2"/>
  <c r="MA109" i="2"/>
  <c r="MC109" i="2" s="1"/>
  <c r="KQ109" i="2"/>
  <c r="KS109" i="2" s="1"/>
  <c r="LI109" i="2"/>
  <c r="KK109" i="2"/>
  <c r="KM109" i="2" s="1"/>
  <c r="MA110" i="2"/>
  <c r="LC110" i="2"/>
  <c r="MW110" i="2"/>
  <c r="LO110" i="2"/>
  <c r="KW110" i="2"/>
  <c r="MM110" i="2"/>
  <c r="KG110" i="2"/>
  <c r="KQ110" i="2"/>
  <c r="LU110" i="2"/>
  <c r="LI110" i="2"/>
  <c r="MG110" i="2"/>
  <c r="KK110" i="2"/>
  <c r="MX114" i="2"/>
  <c r="MZ114" i="2"/>
  <c r="DS115" i="2"/>
  <c r="DG115" i="2"/>
  <c r="CL115" i="2"/>
  <c r="DE115" i="2"/>
  <c r="DF115" i="2"/>
  <c r="FW117" i="2"/>
  <c r="FD117" i="2"/>
  <c r="FE117" i="2" s="1"/>
  <c r="MM118" i="2"/>
  <c r="LO118" i="2"/>
  <c r="KQ118" i="2"/>
  <c r="MW118" i="2"/>
  <c r="MA118" i="2"/>
  <c r="MG118" i="2"/>
  <c r="KK118" i="2"/>
  <c r="LI118" i="2"/>
  <c r="KW118" i="2"/>
  <c r="LU118" i="2"/>
  <c r="KG118" i="2"/>
  <c r="LC118" i="2"/>
  <c r="DF124" i="2"/>
  <c r="CL124" i="2"/>
  <c r="DG124" i="2"/>
  <c r="DE124" i="2"/>
  <c r="DS124" i="2"/>
  <c r="OO31" i="2"/>
  <c r="FS34" i="2"/>
  <c r="FT34" i="2" s="1"/>
  <c r="FU34" i="2" s="1"/>
  <c r="FV34" i="2" s="1"/>
  <c r="ES34" i="2" s="1"/>
  <c r="OM35" i="2"/>
  <c r="NG39" i="2"/>
  <c r="JI41" i="2"/>
  <c r="JI43" i="2"/>
  <c r="OO46" i="2"/>
  <c r="DB48" i="2"/>
  <c r="DD48" i="2" s="1"/>
  <c r="OO50" i="2"/>
  <c r="DB52" i="2"/>
  <c r="DD52" i="2" s="1"/>
  <c r="EE52" i="2"/>
  <c r="EF52" i="2" s="1"/>
  <c r="MM52" i="2"/>
  <c r="NG55" i="2"/>
  <c r="JI57" i="2"/>
  <c r="JI59" i="2"/>
  <c r="DB60" i="2"/>
  <c r="DD60" i="2" s="1"/>
  <c r="OO62" i="2"/>
  <c r="CR64" i="2"/>
  <c r="CK64" i="2" s="1"/>
  <c r="JI66" i="2"/>
  <c r="CR67" i="2"/>
  <c r="CK67" i="2" s="1"/>
  <c r="DL67" i="2"/>
  <c r="DN67" i="2" s="1"/>
  <c r="II70" i="2"/>
  <c r="KW72" i="2"/>
  <c r="LI74" i="2"/>
  <c r="IG75" i="2"/>
  <c r="II75" i="2"/>
  <c r="II77" i="2"/>
  <c r="IG77" i="2"/>
  <c r="DC79" i="2"/>
  <c r="NQ85" i="2"/>
  <c r="FW88" i="2"/>
  <c r="FD88" i="2"/>
  <c r="FE88" i="2" s="1"/>
  <c r="EB89" i="2"/>
  <c r="EH89" i="2" s="1"/>
  <c r="DL89" i="2"/>
  <c r="DN89" i="2" s="1"/>
  <c r="JE94" i="2"/>
  <c r="JC94" i="2"/>
  <c r="JD94" i="2" s="1"/>
  <c r="KI94" i="2" s="1"/>
  <c r="MM100" i="2"/>
  <c r="LO100" i="2"/>
  <c r="KQ100" i="2"/>
  <c r="LC100" i="2"/>
  <c r="KK100" i="2"/>
  <c r="MW100" i="2"/>
  <c r="MA100" i="2"/>
  <c r="LI100" i="2"/>
  <c r="KG100" i="2"/>
  <c r="MG100" i="2"/>
  <c r="KW100" i="2"/>
  <c r="LU100" i="2"/>
  <c r="JE103" i="2"/>
  <c r="JC103" i="2"/>
  <c r="JD103" i="2" s="1"/>
  <c r="KI103" i="2" s="1"/>
  <c r="NV103" i="2"/>
  <c r="JE106" i="2"/>
  <c r="JC106" i="2"/>
  <c r="JD106" i="2" s="1"/>
  <c r="KI106" i="2" s="1"/>
  <c r="FD109" i="2"/>
  <c r="FE109" i="2" s="1"/>
  <c r="FW109" i="2"/>
  <c r="FW112" i="2"/>
  <c r="FD112" i="2"/>
  <c r="FE112" i="2" s="1"/>
  <c r="MB120" i="2"/>
  <c r="LJ120" i="2"/>
  <c r="KJ120" i="2"/>
  <c r="MH120" i="2"/>
  <c r="LP120" i="2"/>
  <c r="KR120" i="2"/>
  <c r="MN120" i="2"/>
  <c r="LD120" i="2"/>
  <c r="NA120" i="2"/>
  <c r="LV120" i="2"/>
  <c r="KL120" i="2"/>
  <c r="KX120" i="2"/>
  <c r="MA124" i="2"/>
  <c r="MC124" i="2" s="1"/>
  <c r="LC124" i="2"/>
  <c r="LO124" i="2"/>
  <c r="KW124" i="2"/>
  <c r="KY124" i="2" s="1"/>
  <c r="KK124" i="2"/>
  <c r="KM124" i="2" s="1"/>
  <c r="MM124" i="2"/>
  <c r="KG124" i="2"/>
  <c r="MW124" i="2"/>
  <c r="MG124" i="2"/>
  <c r="LU124" i="2"/>
  <c r="LI124" i="2"/>
  <c r="LK124" i="2" s="1"/>
  <c r="KQ124" i="2"/>
  <c r="KS124" i="2" s="1"/>
  <c r="FD129" i="2"/>
  <c r="FS30" i="2"/>
  <c r="FT30" i="2" s="1"/>
  <c r="FU30" i="2" s="1"/>
  <c r="FV30" i="2" s="1"/>
  <c r="ES30" i="2" s="1"/>
  <c r="OM31" i="2"/>
  <c r="OP34" i="2"/>
  <c r="OR34" i="2" s="1"/>
  <c r="NG35" i="2"/>
  <c r="CR37" i="2"/>
  <c r="CK37" i="2" s="1"/>
  <c r="OO42" i="2"/>
  <c r="CR44" i="2"/>
  <c r="CK44" i="2" s="1"/>
  <c r="NM48" i="2"/>
  <c r="NY48" i="2" s="1"/>
  <c r="OE48" i="2" s="1"/>
  <c r="DZ52" i="2"/>
  <c r="CR53" i="2"/>
  <c r="CK53" i="2" s="1"/>
  <c r="IG53" i="2"/>
  <c r="OO53" i="2"/>
  <c r="OO58" i="2"/>
  <c r="NM60" i="2"/>
  <c r="II66" i="2"/>
  <c r="FS67" i="2"/>
  <c r="FT67" i="2" s="1"/>
  <c r="FU67" i="2" s="1"/>
  <c r="FV67" i="2" s="1"/>
  <c r="ES67" i="2" s="1"/>
  <c r="FS68" i="2"/>
  <c r="FT68" i="2" s="1"/>
  <c r="FU68" i="2" s="1"/>
  <c r="FV68" i="2" s="1"/>
  <c r="ES68" i="2" s="1"/>
  <c r="OO68" i="2"/>
  <c r="FT69" i="2"/>
  <c r="FU69" i="2" s="1"/>
  <c r="FV69" i="2" s="1"/>
  <c r="ES69" i="2" s="1"/>
  <c r="MA72" i="2"/>
  <c r="FW74" i="2"/>
  <c r="IG74" i="2"/>
  <c r="KQ74" i="2"/>
  <c r="LU74" i="2"/>
  <c r="FS78" i="2"/>
  <c r="FT78" i="2" s="1"/>
  <c r="FU78" i="2" s="1"/>
  <c r="FV78" i="2" s="1"/>
  <c r="ES78" i="2" s="1"/>
  <c r="JC78" i="2"/>
  <c r="JD78" i="2" s="1"/>
  <c r="KI78" i="2" s="1"/>
  <c r="OO78" i="2"/>
  <c r="DD79" i="2"/>
  <c r="DF79" i="2"/>
  <c r="II85" i="2"/>
  <c r="IG85" i="2"/>
  <c r="MA89" i="2"/>
  <c r="MC89" i="2" s="1"/>
  <c r="DB91" i="2"/>
  <c r="DD91" i="2" s="1"/>
  <c r="CR91" i="2"/>
  <c r="CK91" i="2" s="1"/>
  <c r="JE93" i="2"/>
  <c r="JC93" i="2"/>
  <c r="JD93" i="2" s="1"/>
  <c r="KI93" i="2" s="1"/>
  <c r="CR100" i="2"/>
  <c r="CK100" i="2" s="1"/>
  <c r="DB100" i="2"/>
  <c r="DD100" i="2" s="1"/>
  <c r="FW100" i="2"/>
  <c r="FD100" i="2"/>
  <c r="FE100" i="2" s="1"/>
  <c r="DB102" i="2"/>
  <c r="DD102" i="2" s="1"/>
  <c r="CR102" i="2"/>
  <c r="CK102" i="2" s="1"/>
  <c r="FW114" i="2"/>
  <c r="FD114" i="2"/>
  <c r="FE114" i="2" s="1"/>
  <c r="OO10" i="2"/>
  <c r="OO6" i="2"/>
  <c r="FT17" i="2"/>
  <c r="FU17" i="2" s="1"/>
  <c r="FV17" i="2" s="1"/>
  <c r="ES17" i="2" s="1"/>
  <c r="OM27" i="2"/>
  <c r="NQ30" i="2"/>
  <c r="NG31" i="2"/>
  <c r="IG33" i="2"/>
  <c r="OO38" i="2"/>
  <c r="CR40" i="2"/>
  <c r="CK40" i="2" s="1"/>
  <c r="CR43" i="2"/>
  <c r="CK43" i="2" s="1"/>
  <c r="II46" i="2"/>
  <c r="II50" i="2"/>
  <c r="LO52" i="2"/>
  <c r="MG52" i="2"/>
  <c r="MI52" i="2" s="1"/>
  <c r="OO54" i="2"/>
  <c r="CR56" i="2"/>
  <c r="CK56" i="2" s="1"/>
  <c r="CR59" i="2"/>
  <c r="CK59" i="2" s="1"/>
  <c r="II62" i="2"/>
  <c r="FT65" i="2"/>
  <c r="FU65" i="2" s="1"/>
  <c r="FV65" i="2" s="1"/>
  <c r="ES65" i="2" s="1"/>
  <c r="IC65" i="2"/>
  <c r="LB72" i="2"/>
  <c r="LI72" i="2"/>
  <c r="NG72" i="2"/>
  <c r="NQ73" i="2"/>
  <c r="LN75" i="2"/>
  <c r="KP76" i="2"/>
  <c r="DE77" i="2"/>
  <c r="EB79" i="2"/>
  <c r="EH79" i="2" s="1"/>
  <c r="ON79" i="2"/>
  <c r="FT81" i="2"/>
  <c r="FU81" i="2" s="1"/>
  <c r="FV81" i="2" s="1"/>
  <c r="ES81" i="2" s="1"/>
  <c r="LZ82" i="2"/>
  <c r="ON82" i="2"/>
  <c r="JC83" i="2"/>
  <c r="JD83" i="2" s="1"/>
  <c r="KI83" i="2" s="1"/>
  <c r="DB87" i="2"/>
  <c r="DD87" i="2" s="1"/>
  <c r="CR87" i="2"/>
  <c r="CK87" i="2" s="1"/>
  <c r="NM90" i="2"/>
  <c r="NV90" i="2"/>
  <c r="NA91" i="2"/>
  <c r="KX91" i="2"/>
  <c r="MN91" i="2"/>
  <c r="LV91" i="2"/>
  <c r="LD91" i="2"/>
  <c r="KL91" i="2"/>
  <c r="MB91" i="2"/>
  <c r="KJ91" i="2"/>
  <c r="LJ91" i="2"/>
  <c r="KR91" i="2"/>
  <c r="MH91" i="2"/>
  <c r="LP91" i="2"/>
  <c r="JE97" i="2"/>
  <c r="JC97" i="2"/>
  <c r="JD97" i="2" s="1"/>
  <c r="KI97" i="2" s="1"/>
  <c r="DD98" i="2"/>
  <c r="FW98" i="2"/>
  <c r="FD98" i="2"/>
  <c r="FE98" i="2" s="1"/>
  <c r="DB99" i="2"/>
  <c r="DD99" i="2" s="1"/>
  <c r="CR99" i="2"/>
  <c r="CK99" i="2" s="1"/>
  <c r="NA99" i="2"/>
  <c r="MH99" i="2"/>
  <c r="LP99" i="2"/>
  <c r="KX99" i="2"/>
  <c r="MN99" i="2"/>
  <c r="LV99" i="2"/>
  <c r="LD99" i="2"/>
  <c r="KL99" i="2"/>
  <c r="MB99" i="2"/>
  <c r="KJ99" i="2"/>
  <c r="LJ99" i="2"/>
  <c r="KR99" i="2"/>
  <c r="DD104" i="2"/>
  <c r="LD104" i="2"/>
  <c r="MA106" i="2"/>
  <c r="LC106" i="2"/>
  <c r="MM106" i="2"/>
  <c r="LU106" i="2"/>
  <c r="KK106" i="2"/>
  <c r="MW106" i="2"/>
  <c r="LI106" i="2"/>
  <c r="KQ106" i="2"/>
  <c r="KG106" i="2"/>
  <c r="MG106" i="2"/>
  <c r="LO106" i="2"/>
  <c r="KW106" i="2"/>
  <c r="NA107" i="2"/>
  <c r="MB107" i="2"/>
  <c r="KJ107" i="2"/>
  <c r="MH107" i="2"/>
  <c r="LD107" i="2"/>
  <c r="KL107" i="2"/>
  <c r="MN107" i="2"/>
  <c r="LV107" i="2"/>
  <c r="KR107" i="2"/>
  <c r="LJ107" i="2"/>
  <c r="KX107" i="2"/>
  <c r="LP107" i="2"/>
  <c r="FW113" i="2"/>
  <c r="FD113" i="2"/>
  <c r="FE113" i="2" s="1"/>
  <c r="NV120" i="2"/>
  <c r="HP90" i="2"/>
  <c r="HQ90" i="2" s="1"/>
  <c r="HR90" i="2" s="1"/>
  <c r="HS90" i="2" s="1"/>
  <c r="MG91" i="2"/>
  <c r="LI91" i="2"/>
  <c r="KK91" i="2"/>
  <c r="FS95" i="2"/>
  <c r="FT95" i="2" s="1"/>
  <c r="FU95" i="2" s="1"/>
  <c r="FV95" i="2" s="1"/>
  <c r="ES95" i="2" s="1"/>
  <c r="IC95" i="2"/>
  <c r="OP96" i="2"/>
  <c r="OR96" i="2" s="1"/>
  <c r="DV97" i="2"/>
  <c r="DY97" i="2" s="1"/>
  <c r="EE97" i="2" s="1"/>
  <c r="IG97" i="2"/>
  <c r="JI97" i="2"/>
  <c r="FT99" i="2"/>
  <c r="FU99" i="2" s="1"/>
  <c r="FV99" i="2" s="1"/>
  <c r="ES99" i="2" s="1"/>
  <c r="IG102" i="2"/>
  <c r="OO102" i="2"/>
  <c r="DB108" i="2"/>
  <c r="DD108" i="2" s="1"/>
  <c r="DD110" i="2"/>
  <c r="NV110" i="2"/>
  <c r="DB111" i="2"/>
  <c r="DD111" i="2" s="1"/>
  <c r="IC113" i="2"/>
  <c r="IA113" i="2"/>
  <c r="IB113" i="2" s="1"/>
  <c r="KF113" i="2" s="1"/>
  <c r="KL114" i="2"/>
  <c r="OO114" i="2"/>
  <c r="JI116" i="2"/>
  <c r="NA117" i="2"/>
  <c r="MH117" i="2"/>
  <c r="LP117" i="2"/>
  <c r="KL117" i="2"/>
  <c r="MB117" i="2"/>
  <c r="LJ117" i="2"/>
  <c r="LV117" i="2"/>
  <c r="DE120" i="2"/>
  <c r="DS120" i="2"/>
  <c r="IG121" i="2"/>
  <c r="II121" i="2"/>
  <c r="OO121" i="2"/>
  <c r="OP121" i="2"/>
  <c r="OR121" i="2" s="1"/>
  <c r="DC123" i="2"/>
  <c r="DD123" i="2" s="1"/>
  <c r="CR123" i="2"/>
  <c r="CK123" i="2" s="1"/>
  <c r="JI125" i="2"/>
  <c r="JK125" i="2"/>
  <c r="NA129" i="2"/>
  <c r="MN129" i="2"/>
  <c r="LV129" i="2"/>
  <c r="LD129" i="2"/>
  <c r="MB129" i="2"/>
  <c r="KJ129" i="2"/>
  <c r="LP129" i="2"/>
  <c r="MH129" i="2"/>
  <c r="LJ129" i="2"/>
  <c r="KX129" i="2"/>
  <c r="KL129" i="2"/>
  <c r="DS130" i="2"/>
  <c r="DS137" i="2"/>
  <c r="DG137" i="2"/>
  <c r="CL137" i="2"/>
  <c r="DE137" i="2"/>
  <c r="DF137" i="2"/>
  <c r="DL83" i="2"/>
  <c r="DN83" i="2" s="1"/>
  <c r="CR90" i="2"/>
  <c r="CK90" i="2" s="1"/>
  <c r="OO90" i="2"/>
  <c r="KG91" i="2"/>
  <c r="KQ91" i="2"/>
  <c r="KS91" i="2" s="1"/>
  <c r="OM92" i="2"/>
  <c r="IG93" i="2"/>
  <c r="JI93" i="2"/>
  <c r="NQ95" i="2"/>
  <c r="NG96" i="2"/>
  <c r="CR98" i="2"/>
  <c r="CK98" i="2" s="1"/>
  <c r="IG98" i="2"/>
  <c r="OO98" i="2"/>
  <c r="DL101" i="2"/>
  <c r="DN101" i="2" s="1"/>
  <c r="II101" i="2"/>
  <c r="JK101" i="2"/>
  <c r="OO103" i="2"/>
  <c r="KW104" i="2"/>
  <c r="NA104" i="2"/>
  <c r="CR105" i="2"/>
  <c r="CK105" i="2" s="1"/>
  <c r="IA105" i="2"/>
  <c r="IB105" i="2" s="1"/>
  <c r="KF105" i="2" s="1"/>
  <c r="DL106" i="2"/>
  <c r="DN106" i="2" s="1"/>
  <c r="LB108" i="2"/>
  <c r="JE109" i="2"/>
  <c r="NT109" i="2"/>
  <c r="CR110" i="2"/>
  <c r="CK110" i="2" s="1"/>
  <c r="JK111" i="2"/>
  <c r="DC112" i="2"/>
  <c r="DD112" i="2" s="1"/>
  <c r="CR112" i="2"/>
  <c r="CK112" i="2" s="1"/>
  <c r="DC113" i="2"/>
  <c r="DD113" i="2" s="1"/>
  <c r="CR113" i="2"/>
  <c r="CK113" i="2" s="1"/>
  <c r="DL114" i="2"/>
  <c r="DN114" i="2" s="1"/>
  <c r="IC114" i="2"/>
  <c r="LI114" i="2"/>
  <c r="LK114" i="2" s="1"/>
  <c r="LU114" i="2"/>
  <c r="LW114" i="2" s="1"/>
  <c r="MH114" i="2"/>
  <c r="JK115" i="2"/>
  <c r="MH116" i="2"/>
  <c r="KJ117" i="2"/>
  <c r="KX117" i="2"/>
  <c r="DL118" i="2"/>
  <c r="DN118" i="2" s="1"/>
  <c r="FS118" i="2"/>
  <c r="FT118" i="2" s="1"/>
  <c r="FU118" i="2" s="1"/>
  <c r="FV118" i="2" s="1"/>
  <c r="ES118" i="2" s="1"/>
  <c r="DC119" i="2"/>
  <c r="DD119" i="2" s="1"/>
  <c r="CR119" i="2"/>
  <c r="CK119" i="2" s="1"/>
  <c r="FW119" i="2"/>
  <c r="DF120" i="2"/>
  <c r="FW120" i="2"/>
  <c r="MR122" i="2"/>
  <c r="NV122" i="2" s="1"/>
  <c r="II123" i="2"/>
  <c r="IG123" i="2"/>
  <c r="JI124" i="2"/>
  <c r="FS125" i="2"/>
  <c r="FT125" i="2" s="1"/>
  <c r="FU125" i="2" s="1"/>
  <c r="FV125" i="2" s="1"/>
  <c r="ES125" i="2" s="1"/>
  <c r="DL126" i="2"/>
  <c r="DN126" i="2" s="1"/>
  <c r="EB126" i="2"/>
  <c r="EH126" i="2" s="1"/>
  <c r="JK126" i="2"/>
  <c r="JI126" i="2"/>
  <c r="OM84" i="2"/>
  <c r="NG88" i="2"/>
  <c r="MA91" i="2"/>
  <c r="MW91" i="2"/>
  <c r="NG92" i="2"/>
  <c r="IG94" i="2"/>
  <c r="JI94" i="2"/>
  <c r="OO94" i="2"/>
  <c r="JI96" i="2"/>
  <c r="OO99" i="2"/>
  <c r="CR101" i="2"/>
  <c r="CK101" i="2" s="1"/>
  <c r="JI103" i="2"/>
  <c r="CR104" i="2"/>
  <c r="CK104" i="2" s="1"/>
  <c r="KX104" i="2"/>
  <c r="LP104" i="2"/>
  <c r="EB109" i="2"/>
  <c r="EH109" i="2" s="1"/>
  <c r="MA114" i="2"/>
  <c r="LC114" i="2"/>
  <c r="LO114" i="2"/>
  <c r="KW114" i="2"/>
  <c r="KK114" i="2"/>
  <c r="MG114" i="2"/>
  <c r="DC116" i="2"/>
  <c r="DD116" i="2" s="1"/>
  <c r="CR116" i="2"/>
  <c r="CK116" i="2" s="1"/>
  <c r="KG116" i="2"/>
  <c r="KW116" i="2"/>
  <c r="LU116" i="2"/>
  <c r="LW116" i="2" s="1"/>
  <c r="MW116" i="2"/>
  <c r="EB117" i="2"/>
  <c r="EH117" i="2" s="1"/>
  <c r="DC118" i="2"/>
  <c r="DD118" i="2" s="1"/>
  <c r="CR118" i="2"/>
  <c r="CK118" i="2" s="1"/>
  <c r="DG120" i="2"/>
  <c r="EB121" i="2"/>
  <c r="EH121" i="2" s="1"/>
  <c r="FS122" i="2"/>
  <c r="FT122" i="2" s="1"/>
  <c r="FU122" i="2" s="1"/>
  <c r="FV122" i="2" s="1"/>
  <c r="ES122" i="2" s="1"/>
  <c r="DS125" i="2"/>
  <c r="DG125" i="2"/>
  <c r="CL125" i="2"/>
  <c r="DE125" i="2"/>
  <c r="DC126" i="2"/>
  <c r="DD126" i="2" s="1"/>
  <c r="CR126" i="2"/>
  <c r="CK126" i="2" s="1"/>
  <c r="KR129" i="2"/>
  <c r="NV129" i="2"/>
  <c r="MH132" i="2"/>
  <c r="LP132" i="2"/>
  <c r="KX132" i="2"/>
  <c r="MN132" i="2"/>
  <c r="LV132" i="2"/>
  <c r="NA132" i="2"/>
  <c r="MB132" i="2"/>
  <c r="LD132" i="2"/>
  <c r="KR132" i="2"/>
  <c r="KL132" i="2"/>
  <c r="LJ132" i="2"/>
  <c r="KJ132" i="2"/>
  <c r="OO76" i="2"/>
  <c r="OM80" i="2"/>
  <c r="NG84" i="2"/>
  <c r="CR86" i="2"/>
  <c r="CK86" i="2" s="1"/>
  <c r="IG89" i="2"/>
  <c r="NM89" i="2"/>
  <c r="DL90" i="2"/>
  <c r="DN90" i="2" s="1"/>
  <c r="OO95" i="2"/>
  <c r="MM104" i="2"/>
  <c r="LO104" i="2"/>
  <c r="KQ104" i="2"/>
  <c r="MH104" i="2"/>
  <c r="MI104" i="2" s="1"/>
  <c r="OO105" i="2"/>
  <c r="FT106" i="2"/>
  <c r="FU106" i="2" s="1"/>
  <c r="FV106" i="2" s="1"/>
  <c r="ES106" i="2" s="1"/>
  <c r="IC106" i="2"/>
  <c r="IA107" i="2"/>
  <c r="IB107" i="2" s="1"/>
  <c r="KF107" i="2" s="1"/>
  <c r="NM109" i="2"/>
  <c r="FT110" i="2"/>
  <c r="FU110" i="2" s="1"/>
  <c r="FV110" i="2" s="1"/>
  <c r="ES110" i="2" s="1"/>
  <c r="IG110" i="2"/>
  <c r="JI114" i="2"/>
  <c r="KQ114" i="2"/>
  <c r="DL116" i="2"/>
  <c r="DN116" i="2" s="1"/>
  <c r="KJ116" i="2"/>
  <c r="KX116" i="2"/>
  <c r="NM117" i="2"/>
  <c r="JK118" i="2"/>
  <c r="OP118" i="2"/>
  <c r="OR118" i="2" s="1"/>
  <c r="IC119" i="2"/>
  <c r="IA119" i="2"/>
  <c r="IB119" i="2" s="1"/>
  <c r="KF119" i="2" s="1"/>
  <c r="KR119" i="2"/>
  <c r="II120" i="2"/>
  <c r="IG120" i="2"/>
  <c r="NG122" i="2"/>
  <c r="OR123" i="2"/>
  <c r="DL124" i="2"/>
  <c r="DN124" i="2" s="1"/>
  <c r="EB124" i="2"/>
  <c r="EH124" i="2" s="1"/>
  <c r="OO126" i="2"/>
  <c r="IC127" i="2"/>
  <c r="IA127" i="2"/>
  <c r="IB127" i="2" s="1"/>
  <c r="KF127" i="2" s="1"/>
  <c r="DD128" i="2"/>
  <c r="CR129" i="2"/>
  <c r="CK129" i="2" s="1"/>
  <c r="DB129" i="2"/>
  <c r="DD129" i="2" s="1"/>
  <c r="DB130" i="2"/>
  <c r="DD130" i="2" s="1"/>
  <c r="CR134" i="2"/>
  <c r="CK134" i="2" s="1"/>
  <c r="DC134" i="2"/>
  <c r="DD134" i="2" s="1"/>
  <c r="OM76" i="2"/>
  <c r="NQ79" i="2"/>
  <c r="NG80" i="2"/>
  <c r="IG82" i="2"/>
  <c r="OO87" i="2"/>
  <c r="CR89" i="2"/>
  <c r="CK89" i="2" s="1"/>
  <c r="LC91" i="2"/>
  <c r="LU91" i="2"/>
  <c r="OO91" i="2"/>
  <c r="CR93" i="2"/>
  <c r="CK93" i="2" s="1"/>
  <c r="DL94" i="2"/>
  <c r="DN94" i="2" s="1"/>
  <c r="CR96" i="2"/>
  <c r="CK96" i="2" s="1"/>
  <c r="II99" i="2"/>
  <c r="FT102" i="2"/>
  <c r="FU102" i="2" s="1"/>
  <c r="FV102" i="2" s="1"/>
  <c r="ES102" i="2" s="1"/>
  <c r="IC102" i="2"/>
  <c r="IA103" i="2"/>
  <c r="IB103" i="2" s="1"/>
  <c r="KF103" i="2" s="1"/>
  <c r="KG104" i="2"/>
  <c r="KR104" i="2"/>
  <c r="LI104" i="2"/>
  <c r="LK104" i="2" s="1"/>
  <c r="MA104" i="2"/>
  <c r="DL107" i="2"/>
  <c r="DN107" i="2" s="1"/>
  <c r="JK108" i="2"/>
  <c r="CR109" i="2"/>
  <c r="CK109" i="2" s="1"/>
  <c r="LN110" i="2"/>
  <c r="IA111" i="2"/>
  <c r="IB111" i="2" s="1"/>
  <c r="KF111" i="2" s="1"/>
  <c r="ON111" i="2"/>
  <c r="DL112" i="2"/>
  <c r="DN112" i="2" s="1"/>
  <c r="EB112" i="2"/>
  <c r="EH112" i="2" s="1"/>
  <c r="LN112" i="2"/>
  <c r="NG112" i="2"/>
  <c r="KR114" i="2"/>
  <c r="LD114" i="2"/>
  <c r="MM114" i="2"/>
  <c r="MO114" i="2" s="1"/>
  <c r="JE116" i="2"/>
  <c r="LZ116" i="2"/>
  <c r="MN117" i="2"/>
  <c r="OM118" i="2"/>
  <c r="LD119" i="2"/>
  <c r="NA119" i="2"/>
  <c r="MF121" i="2"/>
  <c r="NV121" i="2" s="1"/>
  <c r="NV123" i="2"/>
  <c r="CR127" i="2"/>
  <c r="CK127" i="2" s="1"/>
  <c r="DB127" i="2"/>
  <c r="DD127" i="2" s="1"/>
  <c r="JE127" i="2"/>
  <c r="JC127" i="2"/>
  <c r="JD127" i="2" s="1"/>
  <c r="KI127" i="2" s="1"/>
  <c r="FW130" i="2"/>
  <c r="FD130" i="2"/>
  <c r="FE130" i="2" s="1"/>
  <c r="NV130" i="2"/>
  <c r="DS138" i="2"/>
  <c r="FW138" i="2"/>
  <c r="FD138" i="2"/>
  <c r="FE138" i="2" s="1"/>
  <c r="MW139" i="2"/>
  <c r="LU139" i="2"/>
  <c r="KW139" i="2"/>
  <c r="MM139" i="2"/>
  <c r="LO139" i="2"/>
  <c r="KQ139" i="2"/>
  <c r="LI139" i="2"/>
  <c r="MA139" i="2"/>
  <c r="LC139" i="2"/>
  <c r="KK139" i="2"/>
  <c r="KG139" i="2"/>
  <c r="MG139" i="2"/>
  <c r="FW142" i="2"/>
  <c r="FD142" i="2"/>
  <c r="OO83" i="2"/>
  <c r="OO89" i="2"/>
  <c r="MM91" i="2"/>
  <c r="KJ104" i="2"/>
  <c r="LJ104" i="2"/>
  <c r="MB104" i="2"/>
  <c r="MW104" i="2"/>
  <c r="OO104" i="2"/>
  <c r="KV108" i="2"/>
  <c r="OM108" i="2"/>
  <c r="JI109" i="2"/>
  <c r="NQ110" i="2"/>
  <c r="OP112" i="2"/>
  <c r="OR112" i="2" s="1"/>
  <c r="LH113" i="2"/>
  <c r="OR113" i="2"/>
  <c r="DD114" i="2"/>
  <c r="IG114" i="2"/>
  <c r="KG114" i="2"/>
  <c r="MA116" i="2"/>
  <c r="LC116" i="2"/>
  <c r="LI116" i="2"/>
  <c r="MG116" i="2"/>
  <c r="LO116" i="2"/>
  <c r="LQ116" i="2" s="1"/>
  <c r="KQ116" i="2"/>
  <c r="KR116" i="2"/>
  <c r="MB116" i="2"/>
  <c r="KL116" i="2"/>
  <c r="KM116" i="2" s="1"/>
  <c r="LJ116" i="2"/>
  <c r="LP116" i="2"/>
  <c r="MM116" i="2"/>
  <c r="NA116" i="2"/>
  <c r="KR117" i="2"/>
  <c r="ON117" i="2"/>
  <c r="LP119" i="2"/>
  <c r="NQ119" i="2"/>
  <c r="FS121" i="2"/>
  <c r="FT121" i="2" s="1"/>
  <c r="FU121" i="2" s="1"/>
  <c r="FV121" i="2" s="1"/>
  <c r="ES121" i="2" s="1"/>
  <c r="JE124" i="2"/>
  <c r="ML124" i="2"/>
  <c r="NV124" i="2" s="1"/>
  <c r="ML126" i="2"/>
  <c r="NV126" i="2" s="1"/>
  <c r="JK128" i="2"/>
  <c r="JI128" i="2"/>
  <c r="JE134" i="2"/>
  <c r="JC134" i="2"/>
  <c r="JD134" i="2" s="1"/>
  <c r="KI134" i="2" s="1"/>
  <c r="OO79" i="2"/>
  <c r="IA81" i="2"/>
  <c r="IB81" i="2" s="1"/>
  <c r="KF81" i="2" s="1"/>
  <c r="EI91" i="2"/>
  <c r="KW91" i="2"/>
  <c r="KY91" i="2" s="1"/>
  <c r="FS92" i="2"/>
  <c r="FT92" i="2" s="1"/>
  <c r="FU92" i="2" s="1"/>
  <c r="FV92" i="2" s="1"/>
  <c r="ES92" i="2" s="1"/>
  <c r="FS93" i="2"/>
  <c r="FT93" i="2" s="1"/>
  <c r="FU93" i="2" s="1"/>
  <c r="FV93" i="2" s="1"/>
  <c r="ES93" i="2" s="1"/>
  <c r="FT94" i="2"/>
  <c r="FU94" i="2" s="1"/>
  <c r="FV94" i="2" s="1"/>
  <c r="ES94" i="2" s="1"/>
  <c r="CR95" i="2"/>
  <c r="CK95" i="2" s="1"/>
  <c r="FS103" i="2"/>
  <c r="FT103" i="2" s="1"/>
  <c r="FU103" i="2" s="1"/>
  <c r="FV103" i="2" s="1"/>
  <c r="ES103" i="2" s="1"/>
  <c r="KK104" i="2"/>
  <c r="LC104" i="2"/>
  <c r="OP107" i="2"/>
  <c r="OR107" i="2" s="1"/>
  <c r="NA114" i="2"/>
  <c r="NE114" i="2" s="1"/>
  <c r="LP114" i="2"/>
  <c r="KX114" i="2"/>
  <c r="MB114" i="2"/>
  <c r="OO115" i="2"/>
  <c r="OP115" i="2"/>
  <c r="OR115" i="2" s="1"/>
  <c r="MN116" i="2"/>
  <c r="LD117" i="2"/>
  <c r="NV117" i="2"/>
  <c r="KL119" i="2"/>
  <c r="MB119" i="2"/>
  <c r="LJ119" i="2"/>
  <c r="JK123" i="2"/>
  <c r="JI123" i="2"/>
  <c r="FW124" i="2"/>
  <c r="FD124" i="2"/>
  <c r="DE130" i="2"/>
  <c r="DG130" i="2"/>
  <c r="DF130" i="2"/>
  <c r="DB136" i="2"/>
  <c r="DD136" i="2" s="1"/>
  <c r="CR136" i="2"/>
  <c r="CK136" i="2" s="1"/>
  <c r="LO91" i="2"/>
  <c r="DG94" i="2"/>
  <c r="OM100" i="2"/>
  <c r="NQ103" i="2"/>
  <c r="KL104" i="2"/>
  <c r="LU104" i="2"/>
  <c r="NG104" i="2"/>
  <c r="CR106" i="2"/>
  <c r="CK106" i="2" s="1"/>
  <c r="OO108" i="2"/>
  <c r="NQ109" i="2"/>
  <c r="EB110" i="2"/>
  <c r="EH110" i="2" s="1"/>
  <c r="IC110" i="2"/>
  <c r="ML111" i="2"/>
  <c r="NV111" i="2" s="1"/>
  <c r="NQ111" i="2"/>
  <c r="LT112" i="2"/>
  <c r="JE114" i="2"/>
  <c r="KJ114" i="2"/>
  <c r="MF114" i="2"/>
  <c r="NV114" i="2" s="1"/>
  <c r="FT115" i="2"/>
  <c r="FU115" i="2" s="1"/>
  <c r="FV115" i="2" s="1"/>
  <c r="ES115" i="2" s="1"/>
  <c r="LD116" i="2"/>
  <c r="DC117" i="2"/>
  <c r="DD117" i="2" s="1"/>
  <c r="CR117" i="2"/>
  <c r="CK117" i="2" s="1"/>
  <c r="LN118" i="2"/>
  <c r="KJ119" i="2"/>
  <c r="DD120" i="2"/>
  <c r="DD121" i="2"/>
  <c r="DL123" i="2"/>
  <c r="DN123" i="2" s="1"/>
  <c r="EB123" i="2"/>
  <c r="EH123" i="2" s="1"/>
  <c r="FS123" i="2"/>
  <c r="FT123" i="2" s="1"/>
  <c r="FU123" i="2" s="1"/>
  <c r="FV123" i="2" s="1"/>
  <c r="ES123" i="2" s="1"/>
  <c r="LZ124" i="2"/>
  <c r="DB125" i="2"/>
  <c r="DD125" i="2" s="1"/>
  <c r="FW126" i="2"/>
  <c r="FD126" i="2"/>
  <c r="MA136" i="2"/>
  <c r="LC136" i="2"/>
  <c r="LI136" i="2"/>
  <c r="KQ136" i="2"/>
  <c r="KG136" i="2"/>
  <c r="LO136" i="2"/>
  <c r="KW136" i="2"/>
  <c r="MW136" i="2"/>
  <c r="MM136" i="2"/>
  <c r="KK136" i="2"/>
  <c r="LU136" i="2"/>
  <c r="MG136" i="2"/>
  <c r="MM144" i="2"/>
  <c r="LO144" i="2"/>
  <c r="KQ144" i="2"/>
  <c r="LC144" i="2"/>
  <c r="KK144" i="2"/>
  <c r="MW144" i="2"/>
  <c r="MA144" i="2"/>
  <c r="KG144" i="2"/>
  <c r="MG144" i="2"/>
  <c r="KW144" i="2"/>
  <c r="LI144" i="2"/>
  <c r="LU144" i="2"/>
  <c r="LB118" i="2"/>
  <c r="LT119" i="2"/>
  <c r="ON124" i="2"/>
  <c r="IG129" i="2"/>
  <c r="II129" i="2"/>
  <c r="NT131" i="2"/>
  <c r="IG132" i="2"/>
  <c r="NQ132" i="2"/>
  <c r="IG133" i="2"/>
  <c r="II133" i="2"/>
  <c r="OR133" i="2"/>
  <c r="LN134" i="2"/>
  <c r="FS135" i="2"/>
  <c r="FT135" i="2" s="1"/>
  <c r="FU135" i="2" s="1"/>
  <c r="FV135" i="2" s="1"/>
  <c r="ES135" i="2" s="1"/>
  <c r="EB136" i="2"/>
  <c r="EH136" i="2" s="1"/>
  <c r="MF136" i="2"/>
  <c r="NV136" i="2" s="1"/>
  <c r="EB137" i="2"/>
  <c r="EH137" i="2" s="1"/>
  <c r="DL137" i="2"/>
  <c r="DN137" i="2" s="1"/>
  <c r="FS137" i="2"/>
  <c r="FT137" i="2"/>
  <c r="FU137" i="2" s="1"/>
  <c r="FV137" i="2" s="1"/>
  <c r="ES137" i="2" s="1"/>
  <c r="JE140" i="2"/>
  <c r="JC140" i="2"/>
  <c r="JD140" i="2" s="1"/>
  <c r="KI140" i="2" s="1"/>
  <c r="DB156" i="2"/>
  <c r="DD156" i="2" s="1"/>
  <c r="CR156" i="2"/>
  <c r="CK156" i="2" s="1"/>
  <c r="NV174" i="2"/>
  <c r="II128" i="2"/>
  <c r="IG128" i="2"/>
  <c r="KK130" i="2"/>
  <c r="KW130" i="2"/>
  <c r="LI130" i="2"/>
  <c r="JC131" i="2"/>
  <c r="JD131" i="2" s="1"/>
  <c r="KI131" i="2" s="1"/>
  <c r="CR132" i="2"/>
  <c r="CK132" i="2" s="1"/>
  <c r="LC134" i="2"/>
  <c r="IC135" i="2"/>
  <c r="IA135" i="2"/>
  <c r="IB135" i="2" s="1"/>
  <c r="KF135" i="2" s="1"/>
  <c r="KL135" i="2"/>
  <c r="IG137" i="2"/>
  <c r="II137" i="2"/>
  <c r="CR139" i="2"/>
  <c r="CK139" i="2" s="1"/>
  <c r="EB139" i="2"/>
  <c r="EH139" i="2" s="1"/>
  <c r="DL139" i="2"/>
  <c r="DN139" i="2" s="1"/>
  <c r="LZ140" i="2"/>
  <c r="NQ140" i="2"/>
  <c r="EB142" i="2"/>
  <c r="EH142" i="2" s="1"/>
  <c r="JC142" i="2"/>
  <c r="JD142" i="2" s="1"/>
  <c r="KI142" i="2" s="1"/>
  <c r="JE142" i="2"/>
  <c r="DL145" i="2"/>
  <c r="DN145" i="2" s="1"/>
  <c r="MR145" i="2"/>
  <c r="DG151" i="2"/>
  <c r="EB151" i="2"/>
  <c r="EH151" i="2" s="1"/>
  <c r="DL151" i="2"/>
  <c r="DN151" i="2" s="1"/>
  <c r="DC155" i="2"/>
  <c r="DD155" i="2" s="1"/>
  <c r="CR155" i="2"/>
  <c r="CK155" i="2" s="1"/>
  <c r="NG129" i="2"/>
  <c r="DL130" i="2"/>
  <c r="DN130" i="2" s="1"/>
  <c r="JK130" i="2"/>
  <c r="JI130" i="2"/>
  <c r="OR130" i="2"/>
  <c r="CR131" i="2"/>
  <c r="CK131" i="2" s="1"/>
  <c r="EB131" i="2"/>
  <c r="EH131" i="2" s="1"/>
  <c r="DL131" i="2"/>
  <c r="DN131" i="2" s="1"/>
  <c r="FS134" i="2"/>
  <c r="FT134" i="2" s="1"/>
  <c r="FU134" i="2" s="1"/>
  <c r="FV134" i="2" s="1"/>
  <c r="ES134" i="2" s="1"/>
  <c r="MH139" i="2"/>
  <c r="DZ141" i="2"/>
  <c r="ED141" i="2"/>
  <c r="EF141" i="2" s="1"/>
  <c r="EB143" i="2"/>
  <c r="EH143" i="2" s="1"/>
  <c r="DL143" i="2"/>
  <c r="DN143" i="2" s="1"/>
  <c r="DS144" i="2"/>
  <c r="FS146" i="2"/>
  <c r="FT146" i="2" s="1"/>
  <c r="FU146" i="2" s="1"/>
  <c r="FV146" i="2" s="1"/>
  <c r="ES146" i="2" s="1"/>
  <c r="FW148" i="2"/>
  <c r="FD148" i="2"/>
  <c r="FE148" i="2" s="1"/>
  <c r="MM152" i="2"/>
  <c r="LO152" i="2"/>
  <c r="KQ152" i="2"/>
  <c r="LU152" i="2"/>
  <c r="LC152" i="2"/>
  <c r="KK152" i="2"/>
  <c r="MW152" i="2"/>
  <c r="MG152" i="2"/>
  <c r="MA152" i="2"/>
  <c r="KW152" i="2"/>
  <c r="LI152" i="2"/>
  <c r="KG152" i="2"/>
  <c r="MG155" i="2"/>
  <c r="LI155" i="2"/>
  <c r="KK155" i="2"/>
  <c r="LU155" i="2"/>
  <c r="LC155" i="2"/>
  <c r="MW155" i="2"/>
  <c r="MA155" i="2"/>
  <c r="KQ155" i="2"/>
  <c r="KG155" i="2"/>
  <c r="KW155" i="2"/>
  <c r="LO155" i="2"/>
  <c r="MM155" i="2"/>
  <c r="MM130" i="2"/>
  <c r="LO130" i="2"/>
  <c r="KQ130" i="2"/>
  <c r="MG130" i="2"/>
  <c r="MW130" i="2"/>
  <c r="MW131" i="2"/>
  <c r="LU131" i="2"/>
  <c r="KW131" i="2"/>
  <c r="MA131" i="2"/>
  <c r="LI131" i="2"/>
  <c r="KQ131" i="2"/>
  <c r="MG131" i="2"/>
  <c r="LO131" i="2"/>
  <c r="EB132" i="2"/>
  <c r="EH132" i="2" s="1"/>
  <c r="FD132" i="2"/>
  <c r="CR133" i="2"/>
  <c r="CK133" i="2" s="1"/>
  <c r="DC133" i="2"/>
  <c r="DD133" i="2" s="1"/>
  <c r="DD138" i="2"/>
  <c r="JK138" i="2"/>
  <c r="JI138" i="2"/>
  <c r="II140" i="2"/>
  <c r="IG140" i="2"/>
  <c r="JI140" i="2"/>
  <c r="JK141" i="2"/>
  <c r="JI141" i="2"/>
  <c r="DC142" i="2"/>
  <c r="DD142" i="2" s="1"/>
  <c r="CR142" i="2"/>
  <c r="CK142" i="2" s="1"/>
  <c r="DB143" i="2"/>
  <c r="DD143" i="2" s="1"/>
  <c r="CR143" i="2"/>
  <c r="CK143" i="2" s="1"/>
  <c r="FW144" i="2"/>
  <c r="FD144" i="2"/>
  <c r="FE144" i="2" s="1"/>
  <c r="NV144" i="2"/>
  <c r="CL146" i="2"/>
  <c r="DG146" i="2"/>
  <c r="DE146" i="2"/>
  <c r="CR148" i="2"/>
  <c r="CK148" i="2" s="1"/>
  <c r="DC148" i="2"/>
  <c r="DD148" i="2" s="1"/>
  <c r="KJ148" i="2"/>
  <c r="JI149" i="2"/>
  <c r="JK149" i="2"/>
  <c r="OP149" i="2"/>
  <c r="OR149" i="2" s="1"/>
  <c r="OO149" i="2"/>
  <c r="DU158" i="2"/>
  <c r="DV158" i="2"/>
  <c r="DY158" i="2" s="1"/>
  <c r="EE158" i="2" s="1"/>
  <c r="OM112" i="2"/>
  <c r="NQ115" i="2"/>
  <c r="NQ117" i="2"/>
  <c r="OO117" i="2"/>
  <c r="LH121" i="2"/>
  <c r="LN132" i="2"/>
  <c r="OO132" i="2"/>
  <c r="FS133" i="2"/>
  <c r="FT133" i="2" s="1"/>
  <c r="FU133" i="2" s="1"/>
  <c r="FV133" i="2" s="1"/>
  <c r="ES133" i="2" s="1"/>
  <c r="OP134" i="2"/>
  <c r="OR134" i="2" s="1"/>
  <c r="DC135" i="2"/>
  <c r="DD135" i="2" s="1"/>
  <c r="CR135" i="2"/>
  <c r="CK135" i="2" s="1"/>
  <c r="FS136" i="2"/>
  <c r="FT136" i="2" s="1"/>
  <c r="FU136" i="2" s="1"/>
  <c r="FV136" i="2" s="1"/>
  <c r="ES136" i="2" s="1"/>
  <c r="NV138" i="2"/>
  <c r="FD140" i="2"/>
  <c r="FW140" i="2"/>
  <c r="DL141" i="2"/>
  <c r="DN141" i="2" s="1"/>
  <c r="FD143" i="2"/>
  <c r="FE143" i="2" s="1"/>
  <c r="FS150" i="2"/>
  <c r="FT150" i="2" s="1"/>
  <c r="FU150" i="2" s="1"/>
  <c r="FV150" i="2" s="1"/>
  <c r="ES150" i="2" s="1"/>
  <c r="FD156" i="2"/>
  <c r="MF127" i="2"/>
  <c r="NV127" i="2" s="1"/>
  <c r="CR128" i="2"/>
  <c r="CK128" i="2" s="1"/>
  <c r="LC130" i="2"/>
  <c r="MA130" i="2"/>
  <c r="JI131" i="2"/>
  <c r="IA132" i="2"/>
  <c r="IB132" i="2" s="1"/>
  <c r="KF132" i="2" s="1"/>
  <c r="IC132" i="2"/>
  <c r="NQ133" i="2"/>
  <c r="EB135" i="2"/>
  <c r="EH135" i="2" s="1"/>
  <c r="LH135" i="2"/>
  <c r="IA138" i="2"/>
  <c r="IB138" i="2" s="1"/>
  <c r="KF138" i="2" s="1"/>
  <c r="DC140" i="2"/>
  <c r="DD140" i="2" s="1"/>
  <c r="CR140" i="2"/>
  <c r="CK140" i="2" s="1"/>
  <c r="DC141" i="2"/>
  <c r="DD141" i="2" s="1"/>
  <c r="CR141" i="2"/>
  <c r="CK141" i="2" s="1"/>
  <c r="NV142" i="2"/>
  <c r="IG145" i="2"/>
  <c r="II145" i="2"/>
  <c r="LB145" i="2"/>
  <c r="JE147" i="2"/>
  <c r="JC147" i="2"/>
  <c r="JD147" i="2" s="1"/>
  <c r="KI147" i="2" s="1"/>
  <c r="DU177" i="2"/>
  <c r="DV177" i="2"/>
  <c r="DY177" i="2" s="1"/>
  <c r="OO138" i="2"/>
  <c r="OP138" i="2"/>
  <c r="OR138" i="2" s="1"/>
  <c r="FD139" i="2"/>
  <c r="FE139" i="2" s="1"/>
  <c r="FS141" i="2"/>
  <c r="FT141" i="2" s="1"/>
  <c r="FU141" i="2" s="1"/>
  <c r="FV141" i="2" s="1"/>
  <c r="ES141" i="2" s="1"/>
  <c r="IG141" i="2"/>
  <c r="II141" i="2"/>
  <c r="DE144" i="2"/>
  <c r="CL144" i="2"/>
  <c r="DG144" i="2"/>
  <c r="FW145" i="2"/>
  <c r="FD145" i="2"/>
  <c r="FE145" i="2" s="1"/>
  <c r="FW152" i="2"/>
  <c r="FD152" i="2"/>
  <c r="FE152" i="2" s="1"/>
  <c r="DS153" i="2"/>
  <c r="DB154" i="2"/>
  <c r="DD154" i="2" s="1"/>
  <c r="CR154" i="2"/>
  <c r="CK154" i="2" s="1"/>
  <c r="JE154" i="2"/>
  <c r="JC154" i="2"/>
  <c r="JD154" i="2" s="1"/>
  <c r="KI154" i="2" s="1"/>
  <c r="OO111" i="2"/>
  <c r="OP129" i="2"/>
  <c r="OR129" i="2" s="1"/>
  <c r="KG130" i="2"/>
  <c r="KV130" i="2"/>
  <c r="KG131" i="2"/>
  <c r="MM131" i="2"/>
  <c r="OP131" i="2"/>
  <c r="OR131" i="2" s="1"/>
  <c r="MM134" i="2"/>
  <c r="LO134" i="2"/>
  <c r="KQ134" i="2"/>
  <c r="MA134" i="2"/>
  <c r="LI134" i="2"/>
  <c r="KG134" i="2"/>
  <c r="KW134" i="2"/>
  <c r="MW134" i="2"/>
  <c r="ON134" i="2"/>
  <c r="OM135" i="2"/>
  <c r="DL140" i="2"/>
  <c r="DN140" i="2" s="1"/>
  <c r="IG143" i="2"/>
  <c r="II143" i="2"/>
  <c r="CR147" i="2"/>
  <c r="CK147" i="2" s="1"/>
  <c r="DB147" i="2"/>
  <c r="DD147" i="2" s="1"/>
  <c r="DS152" i="2"/>
  <c r="OM138" i="2"/>
  <c r="OM142" i="2"/>
  <c r="JC143" i="2"/>
  <c r="JD143" i="2" s="1"/>
  <c r="KI143" i="2" s="1"/>
  <c r="NG143" i="2"/>
  <c r="LT145" i="2"/>
  <c r="OM146" i="2"/>
  <c r="MG147" i="2"/>
  <c r="LI147" i="2"/>
  <c r="KK147" i="2"/>
  <c r="MW147" i="2"/>
  <c r="MA147" i="2"/>
  <c r="KQ147" i="2"/>
  <c r="KG147" i="2"/>
  <c r="LU147" i="2"/>
  <c r="LC147" i="2"/>
  <c r="NV148" i="2"/>
  <c r="OO151" i="2"/>
  <c r="OP151" i="2"/>
  <c r="OR151" i="2" s="1"/>
  <c r="CR157" i="2"/>
  <c r="CK157" i="2" s="1"/>
  <c r="DB157" i="2"/>
  <c r="DD157" i="2" s="1"/>
  <c r="OP158" i="2"/>
  <c r="OR158" i="2" s="1"/>
  <c r="OO158" i="2"/>
  <c r="FT161" i="2"/>
  <c r="FU161" i="2" s="1"/>
  <c r="FV161" i="2" s="1"/>
  <c r="ES161" i="2" s="1"/>
  <c r="MF162" i="2"/>
  <c r="NV162" i="2" s="1"/>
  <c r="FW163" i="2"/>
  <c r="FD163" i="2"/>
  <c r="FE163" i="2" s="1"/>
  <c r="NT163" i="2"/>
  <c r="CR164" i="2"/>
  <c r="CK164" i="2" s="1"/>
  <c r="DB164" i="2"/>
  <c r="DD164" i="2" s="1"/>
  <c r="OR164" i="2"/>
  <c r="CR166" i="2"/>
  <c r="CK166" i="2" s="1"/>
  <c r="LB169" i="2"/>
  <c r="MI169" i="2"/>
  <c r="EB170" i="2"/>
  <c r="EH170" i="2" s="1"/>
  <c r="DL170" i="2"/>
  <c r="DN170" i="2" s="1"/>
  <c r="EB171" i="2"/>
  <c r="EH171" i="2" s="1"/>
  <c r="DL171" i="2"/>
  <c r="DN171" i="2" s="1"/>
  <c r="FD174" i="2"/>
  <c r="FE174" i="2" s="1"/>
  <c r="FW174" i="2"/>
  <c r="II174" i="2"/>
  <c r="IG174" i="2"/>
  <c r="JI177" i="2"/>
  <c r="JK177" i="2"/>
  <c r="IG178" i="2"/>
  <c r="II178" i="2"/>
  <c r="IC149" i="2"/>
  <c r="IA149" i="2"/>
  <c r="IB149" i="2" s="1"/>
  <c r="KF149" i="2" s="1"/>
  <c r="II150" i="2"/>
  <c r="IG150" i="2"/>
  <c r="JK153" i="2"/>
  <c r="JI153" i="2"/>
  <c r="NV154" i="2"/>
  <c r="NG155" i="2"/>
  <c r="II162" i="2"/>
  <c r="IG162" i="2"/>
  <c r="DD163" i="2"/>
  <c r="JE164" i="2"/>
  <c r="JC164" i="2"/>
  <c r="JD164" i="2" s="1"/>
  <c r="KI164" i="2" s="1"/>
  <c r="JE167" i="2"/>
  <c r="JC167" i="2"/>
  <c r="JD167" i="2" s="1"/>
  <c r="KI167" i="2" s="1"/>
  <c r="DC168" i="2"/>
  <c r="DD168" i="2" s="1"/>
  <c r="CR168" i="2"/>
  <c r="CK168" i="2" s="1"/>
  <c r="LJ169" i="2"/>
  <c r="LK169" i="2" s="1"/>
  <c r="MB169" i="2"/>
  <c r="KX169" i="2"/>
  <c r="LP169" i="2"/>
  <c r="MH169" i="2"/>
  <c r="KL169" i="2"/>
  <c r="LV169" i="2"/>
  <c r="KJ169" i="2"/>
  <c r="MG171" i="2"/>
  <c r="LI171" i="2"/>
  <c r="KK171" i="2"/>
  <c r="MM171" i="2"/>
  <c r="LO171" i="2"/>
  <c r="LQ171" i="2" s="1"/>
  <c r="KQ171" i="2"/>
  <c r="LC171" i="2"/>
  <c r="KG171" i="2"/>
  <c r="LU171" i="2"/>
  <c r="MA171" i="2"/>
  <c r="DS175" i="2"/>
  <c r="DG175" i="2"/>
  <c r="CL175" i="2"/>
  <c r="DE175" i="2"/>
  <c r="DF175" i="2"/>
  <c r="IA176" i="2"/>
  <c r="IB176" i="2" s="1"/>
  <c r="KF176" i="2" s="1"/>
  <c r="OP177" i="2"/>
  <c r="OR177" i="2" s="1"/>
  <c r="OO177" i="2"/>
  <c r="NA180" i="2"/>
  <c r="MH180" i="2"/>
  <c r="LP180" i="2"/>
  <c r="LV180" i="2"/>
  <c r="LD180" i="2"/>
  <c r="MB180" i="2"/>
  <c r="KJ180" i="2"/>
  <c r="LJ180" i="2"/>
  <c r="KR180" i="2"/>
  <c r="KL180" i="2"/>
  <c r="KX180" i="2"/>
  <c r="MN180" i="2"/>
  <c r="OO143" i="2"/>
  <c r="EB147" i="2"/>
  <c r="EH147" i="2" s="1"/>
  <c r="JI147" i="2"/>
  <c r="OP148" i="2"/>
  <c r="OR148" i="2" s="1"/>
  <c r="OO148" i="2"/>
  <c r="NV149" i="2"/>
  <c r="OP150" i="2"/>
  <c r="OR150" i="2" s="1"/>
  <c r="MN152" i="2"/>
  <c r="LV152" i="2"/>
  <c r="LD152" i="2"/>
  <c r="KL152" i="2"/>
  <c r="MB152" i="2"/>
  <c r="LJ152" i="2"/>
  <c r="KJ152" i="2"/>
  <c r="LP152" i="2"/>
  <c r="KX152" i="2"/>
  <c r="JK157" i="2"/>
  <c r="JI157" i="2"/>
  <c r="IC159" i="2"/>
  <c r="IA159" i="2"/>
  <c r="IB159" i="2" s="1"/>
  <c r="KF159" i="2" s="1"/>
  <c r="MF159" i="2"/>
  <c r="IC161" i="2"/>
  <c r="IA161" i="2"/>
  <c r="IB161" i="2" s="1"/>
  <c r="KF161" i="2" s="1"/>
  <c r="LT163" i="2"/>
  <c r="NV165" i="2"/>
  <c r="JE166" i="2"/>
  <c r="JC166" i="2"/>
  <c r="JD166" i="2" s="1"/>
  <c r="KI166" i="2" s="1"/>
  <c r="JE168" i="2"/>
  <c r="JC168" i="2"/>
  <c r="JD168" i="2" s="1"/>
  <c r="KI168" i="2" s="1"/>
  <c r="LD169" i="2"/>
  <c r="NA170" i="2"/>
  <c r="MB170" i="2"/>
  <c r="KX170" i="2"/>
  <c r="LP170" i="2"/>
  <c r="MH170" i="2"/>
  <c r="KL170" i="2"/>
  <c r="LD170" i="2"/>
  <c r="KJ170" i="2"/>
  <c r="MN170" i="2"/>
  <c r="KR170" i="2"/>
  <c r="NA171" i="2"/>
  <c r="LV171" i="2"/>
  <c r="MN171" i="2"/>
  <c r="KR171" i="2"/>
  <c r="LJ171" i="2"/>
  <c r="MB171" i="2"/>
  <c r="KX171" i="2"/>
  <c r="KY171" i="2" s="1"/>
  <c r="MH171" i="2"/>
  <c r="KL171" i="2"/>
  <c r="KJ171" i="2"/>
  <c r="MM172" i="2"/>
  <c r="LO172" i="2"/>
  <c r="KQ172" i="2"/>
  <c r="MW172" i="2"/>
  <c r="LU172" i="2"/>
  <c r="KW172" i="2"/>
  <c r="LI172" i="2"/>
  <c r="MA172" i="2"/>
  <c r="LC172" i="2"/>
  <c r="II173" i="2"/>
  <c r="IG173" i="2"/>
  <c r="JI173" i="2"/>
  <c r="DC174" i="2"/>
  <c r="DD174" i="2" s="1"/>
  <c r="CR174" i="2"/>
  <c r="CK174" i="2" s="1"/>
  <c r="FW175" i="2"/>
  <c r="FD175" i="2"/>
  <c r="FE175" i="2" s="1"/>
  <c r="CL177" i="2"/>
  <c r="DG177" i="2"/>
  <c r="DE177" i="2"/>
  <c r="LC156" i="2"/>
  <c r="NA156" i="2"/>
  <c r="MN156" i="2"/>
  <c r="LV156" i="2"/>
  <c r="LD156" i="2"/>
  <c r="KL156" i="2"/>
  <c r="MB156" i="2"/>
  <c r="LJ156" i="2"/>
  <c r="KJ156" i="2"/>
  <c r="MH156" i="2"/>
  <c r="CL158" i="2"/>
  <c r="DF158" i="2"/>
  <c r="CR161" i="2"/>
  <c r="CK161" i="2" s="1"/>
  <c r="DB161" i="2"/>
  <c r="DD161" i="2" s="1"/>
  <c r="DC162" i="2"/>
  <c r="DD162" i="2" s="1"/>
  <c r="CR162" i="2"/>
  <c r="CK162" i="2" s="1"/>
  <c r="NM163" i="2"/>
  <c r="NY163" i="2" s="1"/>
  <c r="OE163" i="2" s="1"/>
  <c r="NM169" i="2"/>
  <c r="MN169" i="2"/>
  <c r="OO170" i="2"/>
  <c r="OP170" i="2"/>
  <c r="OR170" i="2" s="1"/>
  <c r="DD171" i="2"/>
  <c r="LD171" i="2"/>
  <c r="NV173" i="2"/>
  <c r="EB174" i="2"/>
  <c r="EH174" i="2" s="1"/>
  <c r="DL174" i="2"/>
  <c r="DN174" i="2" s="1"/>
  <c r="DF177" i="2"/>
  <c r="FW177" i="2"/>
  <c r="FW191" i="2"/>
  <c r="FD191" i="2"/>
  <c r="FE191" i="2" s="1"/>
  <c r="OM122" i="2"/>
  <c r="NQ125" i="2"/>
  <c r="NG126" i="2"/>
  <c r="OO133" i="2"/>
  <c r="DL136" i="2"/>
  <c r="DN136" i="2" s="1"/>
  <c r="NQ137" i="2"/>
  <c r="DL138" i="2"/>
  <c r="DN138" i="2" s="1"/>
  <c r="EH141" i="2"/>
  <c r="EI141" i="2" s="1"/>
  <c r="NQ141" i="2"/>
  <c r="DL142" i="2"/>
  <c r="DN142" i="2" s="1"/>
  <c r="JI142" i="2"/>
  <c r="KW147" i="2"/>
  <c r="OM150" i="2"/>
  <c r="MN151" i="2"/>
  <c r="II153" i="2"/>
  <c r="IG153" i="2"/>
  <c r="LP156" i="2"/>
  <c r="DE158" i="2"/>
  <c r="FS158" i="2"/>
  <c r="FT158" i="2" s="1"/>
  <c r="FU158" i="2" s="1"/>
  <c r="FV158" i="2" s="1"/>
  <c r="ES158" i="2" s="1"/>
  <c r="FS159" i="2"/>
  <c r="FT159" i="2" s="1"/>
  <c r="FU159" i="2" s="1"/>
  <c r="FV159" i="2" s="1"/>
  <c r="ES159" i="2" s="1"/>
  <c r="NA159" i="2"/>
  <c r="LV159" i="2"/>
  <c r="LD159" i="2"/>
  <c r="KL159" i="2"/>
  <c r="MB159" i="2"/>
  <c r="KJ159" i="2"/>
  <c r="LJ159" i="2"/>
  <c r="KR159" i="2"/>
  <c r="KX159" i="2"/>
  <c r="LP159" i="2"/>
  <c r="MH159" i="2"/>
  <c r="LJ160" i="2"/>
  <c r="OO160" i="2"/>
  <c r="NV161" i="2"/>
  <c r="EB162" i="2"/>
  <c r="EH162" i="2" s="1"/>
  <c r="DL162" i="2"/>
  <c r="DN162" i="2" s="1"/>
  <c r="FW165" i="2"/>
  <c r="JE165" i="2"/>
  <c r="JC165" i="2"/>
  <c r="JD165" i="2" s="1"/>
  <c r="KI165" i="2" s="1"/>
  <c r="CR169" i="2"/>
  <c r="CK169" i="2" s="1"/>
  <c r="DB169" i="2"/>
  <c r="DD169" i="2" s="1"/>
  <c r="FW171" i="2"/>
  <c r="FD171" i="2"/>
  <c r="FE171" i="2" s="1"/>
  <c r="JI178" i="2"/>
  <c r="JK178" i="2"/>
  <c r="DL147" i="2"/>
  <c r="DN147" i="2" s="1"/>
  <c r="ML147" i="2"/>
  <c r="NV147" i="2" s="1"/>
  <c r="LN148" i="2"/>
  <c r="ON150" i="2"/>
  <c r="NV152" i="2"/>
  <c r="EB155" i="2"/>
  <c r="EH155" i="2" s="1"/>
  <c r="JC155" i="2"/>
  <c r="JD155" i="2" s="1"/>
  <c r="KI155" i="2" s="1"/>
  <c r="FT157" i="2"/>
  <c r="FU157" i="2" s="1"/>
  <c r="FV157" i="2" s="1"/>
  <c r="ES157" i="2" s="1"/>
  <c r="II157" i="2"/>
  <c r="IG157" i="2"/>
  <c r="DG158" i="2"/>
  <c r="NV158" i="2"/>
  <c r="CR160" i="2"/>
  <c r="CK160" i="2" s="1"/>
  <c r="DB160" i="2"/>
  <c r="DD160" i="2" s="1"/>
  <c r="JE162" i="2"/>
  <c r="JC162" i="2"/>
  <c r="JD162" i="2" s="1"/>
  <c r="KI162" i="2" s="1"/>
  <c r="IC163" i="2"/>
  <c r="IA163" i="2"/>
  <c r="IB163" i="2" s="1"/>
  <c r="KF163" i="2" s="1"/>
  <c r="JE163" i="2"/>
  <c r="JC163" i="2"/>
  <c r="JD163" i="2" s="1"/>
  <c r="KI163" i="2" s="1"/>
  <c r="EB164" i="2"/>
  <c r="EH164" i="2" s="1"/>
  <c r="DL164" i="2"/>
  <c r="DN164" i="2" s="1"/>
  <c r="DC165" i="2"/>
  <c r="DD165" i="2" s="1"/>
  <c r="CR165" i="2"/>
  <c r="CK165" i="2" s="1"/>
  <c r="LT167" i="2"/>
  <c r="ML167" i="2"/>
  <c r="KR169" i="2"/>
  <c r="II170" i="2"/>
  <c r="IG170" i="2"/>
  <c r="LV170" i="2"/>
  <c r="OR172" i="2"/>
  <c r="CR181" i="2"/>
  <c r="CK181" i="2" s="1"/>
  <c r="DB181" i="2"/>
  <c r="DD181" i="2" s="1"/>
  <c r="DB188" i="2"/>
  <c r="DD188" i="2" s="1"/>
  <c r="CR188" i="2"/>
  <c r="CK188" i="2" s="1"/>
  <c r="OO125" i="2"/>
  <c r="OO135" i="2"/>
  <c r="OO146" i="2"/>
  <c r="FS147" i="2"/>
  <c r="FT147" i="2" s="1"/>
  <c r="FU147" i="2" s="1"/>
  <c r="FV147" i="2" s="1"/>
  <c r="ES147" i="2" s="1"/>
  <c r="LB148" i="2"/>
  <c r="NM148" i="2" s="1"/>
  <c r="DB150" i="2"/>
  <c r="DD150" i="2" s="1"/>
  <c r="CR150" i="2"/>
  <c r="CK150" i="2" s="1"/>
  <c r="MF150" i="2"/>
  <c r="NV150" i="2" s="1"/>
  <c r="FS151" i="2"/>
  <c r="FT151" i="2" s="1"/>
  <c r="FU151" i="2" s="1"/>
  <c r="FV151" i="2" s="1"/>
  <c r="ES151" i="2" s="1"/>
  <c r="LJ151" i="2"/>
  <c r="KP151" i="2"/>
  <c r="FW154" i="2"/>
  <c r="FD154" i="2"/>
  <c r="FE154" i="2" s="1"/>
  <c r="OP154" i="2"/>
  <c r="OR154" i="2" s="1"/>
  <c r="OO154" i="2"/>
  <c r="FS155" i="2"/>
  <c r="FT155" i="2" s="1"/>
  <c r="FU155" i="2" s="1"/>
  <c r="FV155" i="2" s="1"/>
  <c r="ES155" i="2" s="1"/>
  <c r="KR156" i="2"/>
  <c r="II158" i="2"/>
  <c r="IG158" i="2"/>
  <c r="CR159" i="2"/>
  <c r="CK159" i="2" s="1"/>
  <c r="EB159" i="2"/>
  <c r="EH159" i="2" s="1"/>
  <c r="FW160" i="2"/>
  <c r="FD160" i="2"/>
  <c r="FE160" i="2" s="1"/>
  <c r="MM160" i="2"/>
  <c r="LO160" i="2"/>
  <c r="KQ160" i="2"/>
  <c r="MG160" i="2"/>
  <c r="KW160" i="2"/>
  <c r="LU160" i="2"/>
  <c r="LC160" i="2"/>
  <c r="KK160" i="2"/>
  <c r="MA160" i="2"/>
  <c r="LI160" i="2"/>
  <c r="KG160" i="2"/>
  <c r="OO161" i="2"/>
  <c r="OP163" i="2"/>
  <c r="OR163" i="2" s="1"/>
  <c r="NV164" i="2"/>
  <c r="LH165" i="2"/>
  <c r="NQ165" i="2"/>
  <c r="FD167" i="2"/>
  <c r="FE167" i="2" s="1"/>
  <c r="MF169" i="2"/>
  <c r="NV169" i="2" s="1"/>
  <c r="KV171" i="2"/>
  <c r="NM171" i="2" s="1"/>
  <c r="NY171" i="2" s="1"/>
  <c r="OE171" i="2" s="1"/>
  <c r="LN171" i="2"/>
  <c r="MW171" i="2"/>
  <c r="EB172" i="2"/>
  <c r="EH172" i="2" s="1"/>
  <c r="DL172" i="2"/>
  <c r="DN172" i="2" s="1"/>
  <c r="CR180" i="2"/>
  <c r="CK180" i="2" s="1"/>
  <c r="DB180" i="2"/>
  <c r="DD180" i="2" s="1"/>
  <c r="CL190" i="2"/>
  <c r="DG190" i="2"/>
  <c r="DE190" i="2"/>
  <c r="DF190" i="2"/>
  <c r="DS190" i="2"/>
  <c r="NG139" i="2"/>
  <c r="OP142" i="2"/>
  <c r="OR142" i="2" s="1"/>
  <c r="OP144" i="2"/>
  <c r="OR144" i="2" s="1"/>
  <c r="OO144" i="2"/>
  <c r="JI145" i="2"/>
  <c r="JK145" i="2"/>
  <c r="KP147" i="2"/>
  <c r="MM147" i="2"/>
  <c r="ON147" i="2"/>
  <c r="LH149" i="2"/>
  <c r="NG151" i="2"/>
  <c r="II154" i="2"/>
  <c r="IG154" i="2"/>
  <c r="MR155" i="2"/>
  <c r="NV155" i="2" s="1"/>
  <c r="NV156" i="2"/>
  <c r="LH159" i="2"/>
  <c r="LP160" i="2"/>
  <c r="KX160" i="2"/>
  <c r="NA160" i="2"/>
  <c r="MN160" i="2"/>
  <c r="LV160" i="2"/>
  <c r="LD160" i="2"/>
  <c r="KL160" i="2"/>
  <c r="KR160" i="2"/>
  <c r="KJ160" i="2"/>
  <c r="MZ160" i="2"/>
  <c r="MX160" i="2"/>
  <c r="JE161" i="2"/>
  <c r="JC161" i="2"/>
  <c r="JD161" i="2" s="1"/>
  <c r="KI161" i="2" s="1"/>
  <c r="LN162" i="2"/>
  <c r="LZ165" i="2"/>
  <c r="DC166" i="2"/>
  <c r="DD166" i="2" s="1"/>
  <c r="IC167" i="2"/>
  <c r="IA167" i="2"/>
  <c r="IB167" i="2" s="1"/>
  <c r="KF167" i="2" s="1"/>
  <c r="KP167" i="2"/>
  <c r="NA169" i="2"/>
  <c r="DE172" i="2"/>
  <c r="DS172" i="2"/>
  <c r="CL172" i="2"/>
  <c r="DG172" i="2"/>
  <c r="DC173" i="2"/>
  <c r="DD173" i="2" s="1"/>
  <c r="CR173" i="2"/>
  <c r="CK173" i="2" s="1"/>
  <c r="JE173" i="2"/>
  <c r="JC173" i="2"/>
  <c r="JD173" i="2" s="1"/>
  <c r="KI173" i="2" s="1"/>
  <c r="IC175" i="2"/>
  <c r="IA175" i="2"/>
  <c r="IB175" i="2" s="1"/>
  <c r="KF175" i="2" s="1"/>
  <c r="JE175" i="2"/>
  <c r="JC175" i="2"/>
  <c r="JD175" i="2" s="1"/>
  <c r="KI175" i="2" s="1"/>
  <c r="EB176" i="2"/>
  <c r="EH176" i="2" s="1"/>
  <c r="DL176" i="2"/>
  <c r="DN176" i="2" s="1"/>
  <c r="JK176" i="2"/>
  <c r="JI176" i="2"/>
  <c r="NY177" i="2"/>
  <c r="OE177" i="2" s="1"/>
  <c r="FW181" i="2"/>
  <c r="FD181" i="2"/>
  <c r="FE181" i="2" s="1"/>
  <c r="FD183" i="2"/>
  <c r="FE183" i="2" s="1"/>
  <c r="FW183" i="2"/>
  <c r="FW189" i="2"/>
  <c r="FD189" i="2"/>
  <c r="FE189" i="2" s="1"/>
  <c r="FW190" i="2"/>
  <c r="FD190" i="2"/>
  <c r="FE190" i="2" s="1"/>
  <c r="FW193" i="2"/>
  <c r="FD193" i="2"/>
  <c r="FE193" i="2" s="1"/>
  <c r="DF182" i="2"/>
  <c r="EB186" i="2"/>
  <c r="EH186" i="2" s="1"/>
  <c r="DL186" i="2"/>
  <c r="DN186" i="2" s="1"/>
  <c r="CL187" i="2"/>
  <c r="DF187" i="2"/>
  <c r="IA187" i="2"/>
  <c r="IB187" i="2" s="1"/>
  <c r="KF187" i="2" s="1"/>
  <c r="IC187" i="2"/>
  <c r="NV190" i="2"/>
  <c r="DS191" i="2"/>
  <c r="DG191" i="2"/>
  <c r="DE191" i="2"/>
  <c r="DF191" i="2"/>
  <c r="MX191" i="2"/>
  <c r="MZ191" i="2"/>
  <c r="MG192" i="2"/>
  <c r="LI192" i="2"/>
  <c r="KK192" i="2"/>
  <c r="KQ192" i="2"/>
  <c r="KG192" i="2"/>
  <c r="KW192" i="2"/>
  <c r="MM192" i="2"/>
  <c r="LU192" i="2"/>
  <c r="LC192" i="2"/>
  <c r="MW192" i="2"/>
  <c r="MA192" i="2"/>
  <c r="NA192" i="2"/>
  <c r="MH192" i="2"/>
  <c r="LP192" i="2"/>
  <c r="MN192" i="2"/>
  <c r="LV192" i="2"/>
  <c r="LD192" i="2"/>
  <c r="KL192" i="2"/>
  <c r="MB192" i="2"/>
  <c r="KJ192" i="2"/>
  <c r="LJ192" i="2"/>
  <c r="KR192" i="2"/>
  <c r="ND194" i="2"/>
  <c r="NB194" i="2"/>
  <c r="NA196" i="2"/>
  <c r="MN196" i="2"/>
  <c r="LP196" i="2"/>
  <c r="KR196" i="2"/>
  <c r="KJ196" i="2"/>
  <c r="MH196" i="2"/>
  <c r="LD196" i="2"/>
  <c r="KL196" i="2"/>
  <c r="MB196" i="2"/>
  <c r="LJ196" i="2"/>
  <c r="KX196" i="2"/>
  <c r="LV196" i="2"/>
  <c r="DE199" i="2"/>
  <c r="CL199" i="2"/>
  <c r="DS199" i="2"/>
  <c r="DG199" i="2"/>
  <c r="DF199" i="2"/>
  <c r="IG200" i="2"/>
  <c r="II200" i="2"/>
  <c r="JE201" i="2"/>
  <c r="JC201" i="2"/>
  <c r="JD201" i="2" s="1"/>
  <c r="KI201" i="2" s="1"/>
  <c r="OO147" i="2"/>
  <c r="CR149" i="2"/>
  <c r="CK149" i="2" s="1"/>
  <c r="EB157" i="2"/>
  <c r="EH157" i="2" s="1"/>
  <c r="OP162" i="2"/>
  <c r="OR162" i="2" s="1"/>
  <c r="JI163" i="2"/>
  <c r="IG165" i="2"/>
  <c r="JI166" i="2"/>
  <c r="CR167" i="2"/>
  <c r="CK167" i="2" s="1"/>
  <c r="JI168" i="2"/>
  <c r="ED169" i="2"/>
  <c r="NQ171" i="2"/>
  <c r="OO171" i="2"/>
  <c r="OM172" i="2"/>
  <c r="OP174" i="2"/>
  <c r="OR174" i="2" s="1"/>
  <c r="JI175" i="2"/>
  <c r="KV176" i="2"/>
  <c r="LC180" i="2"/>
  <c r="LO180" i="2"/>
  <c r="JK181" i="2"/>
  <c r="JI181" i="2"/>
  <c r="OP181" i="2"/>
  <c r="OR181" i="2" s="1"/>
  <c r="DG182" i="2"/>
  <c r="DK182" i="2" s="1"/>
  <c r="DM182" i="2" s="1"/>
  <c r="EB184" i="2"/>
  <c r="EH184" i="2" s="1"/>
  <c r="DL185" i="2"/>
  <c r="DN185" i="2" s="1"/>
  <c r="LP187" i="2"/>
  <c r="EB191" i="2"/>
  <c r="EH191" i="2" s="1"/>
  <c r="DL191" i="2"/>
  <c r="DN191" i="2" s="1"/>
  <c r="FT196" i="2"/>
  <c r="FU196" i="2" s="1"/>
  <c r="FV196" i="2" s="1"/>
  <c r="ES196" i="2" s="1"/>
  <c r="DB197" i="2"/>
  <c r="DD197" i="2" s="1"/>
  <c r="KV200" i="2"/>
  <c r="LN200" i="2"/>
  <c r="DB208" i="2"/>
  <c r="DD208" i="2" s="1"/>
  <c r="CR208" i="2"/>
  <c r="CK208" i="2" s="1"/>
  <c r="JK179" i="2"/>
  <c r="JI179" i="2"/>
  <c r="OO180" i="2"/>
  <c r="OP180" i="2"/>
  <c r="OR180" i="2" s="1"/>
  <c r="JI186" i="2"/>
  <c r="JK186" i="2"/>
  <c r="DS187" i="2"/>
  <c r="NM191" i="2"/>
  <c r="DB192" i="2"/>
  <c r="DD192" i="2" s="1"/>
  <c r="CR192" i="2"/>
  <c r="CK192" i="2" s="1"/>
  <c r="MM193" i="2"/>
  <c r="LO193" i="2"/>
  <c r="KQ193" i="2"/>
  <c r="KS193" i="2" s="1"/>
  <c r="KG193" i="2"/>
  <c r="MW193" i="2"/>
  <c r="MA193" i="2"/>
  <c r="KW193" i="2"/>
  <c r="KY193" i="2" s="1"/>
  <c r="LU193" i="2"/>
  <c r="LC193" i="2"/>
  <c r="LI193" i="2"/>
  <c r="LV193" i="2"/>
  <c r="KX193" i="2"/>
  <c r="MH193" i="2"/>
  <c r="LP193" i="2"/>
  <c r="KL193" i="2"/>
  <c r="KM193" i="2" s="1"/>
  <c r="LD193" i="2"/>
  <c r="KJ193" i="2"/>
  <c r="NA193" i="2"/>
  <c r="MN193" i="2"/>
  <c r="LJ193" i="2"/>
  <c r="KR193" i="2"/>
  <c r="MB193" i="2"/>
  <c r="CR196" i="2"/>
  <c r="CK196" i="2" s="1"/>
  <c r="DC196" i="2"/>
  <c r="DD196" i="2" s="1"/>
  <c r="DE197" i="2"/>
  <c r="DF197" i="2"/>
  <c r="DS197" i="2"/>
  <c r="CL197" i="2"/>
  <c r="DG197" i="2"/>
  <c r="IC198" i="2"/>
  <c r="IA198" i="2"/>
  <c r="IB198" i="2" s="1"/>
  <c r="KF198" i="2" s="1"/>
  <c r="OO200" i="2"/>
  <c r="OP200" i="2"/>
  <c r="OR200" i="2" s="1"/>
  <c r="JI162" i="2"/>
  <c r="CR163" i="2"/>
  <c r="CK163" i="2" s="1"/>
  <c r="JI164" i="2"/>
  <c r="MA164" i="2"/>
  <c r="LO169" i="2"/>
  <c r="LQ169" i="2" s="1"/>
  <c r="IC177" i="2"/>
  <c r="IA177" i="2"/>
  <c r="IB177" i="2" s="1"/>
  <c r="KF177" i="2" s="1"/>
  <c r="DL180" i="2"/>
  <c r="DN180" i="2" s="1"/>
  <c r="JC183" i="2"/>
  <c r="JD183" i="2" s="1"/>
  <c r="KI183" i="2" s="1"/>
  <c r="IG187" i="2"/>
  <c r="LD187" i="2"/>
  <c r="JI191" i="2"/>
  <c r="JK191" i="2"/>
  <c r="MA195" i="2"/>
  <c r="LC195" i="2"/>
  <c r="MW195" i="2"/>
  <c r="KW195" i="2"/>
  <c r="MG195" i="2"/>
  <c r="LO195" i="2"/>
  <c r="KK195" i="2"/>
  <c r="LU195" i="2"/>
  <c r="KG195" i="2"/>
  <c r="MM195" i="2"/>
  <c r="LI195" i="2"/>
  <c r="KQ195" i="2"/>
  <c r="MA199" i="2"/>
  <c r="LC199" i="2"/>
  <c r="LU199" i="2"/>
  <c r="KG199" i="2"/>
  <c r="MW199" i="2"/>
  <c r="KW199" i="2"/>
  <c r="MG199" i="2"/>
  <c r="LO199" i="2"/>
  <c r="KK199" i="2"/>
  <c r="DD201" i="2"/>
  <c r="DE203" i="2"/>
  <c r="CL203" i="2"/>
  <c r="DG203" i="2"/>
  <c r="DS203" i="2"/>
  <c r="DF203" i="2"/>
  <c r="OM156" i="2"/>
  <c r="NG160" i="2"/>
  <c r="LI164" i="2"/>
  <c r="NG164" i="2"/>
  <c r="IA168" i="2"/>
  <c r="IB168" i="2" s="1"/>
  <c r="KF168" i="2" s="1"/>
  <c r="OO168" i="2"/>
  <c r="FT170" i="2"/>
  <c r="FU170" i="2" s="1"/>
  <c r="FV170" i="2" s="1"/>
  <c r="ES170" i="2" s="1"/>
  <c r="NG171" i="2"/>
  <c r="FS172" i="2"/>
  <c r="FT172" i="2" s="1"/>
  <c r="FU172" i="2" s="1"/>
  <c r="FV172" i="2" s="1"/>
  <c r="ES172" i="2" s="1"/>
  <c r="EB177" i="2"/>
  <c r="EH177" i="2" s="1"/>
  <c r="II179" i="2"/>
  <c r="IG179" i="2"/>
  <c r="OP179" i="2"/>
  <c r="OR179" i="2" s="1"/>
  <c r="LU180" i="2"/>
  <c r="KL182" i="2"/>
  <c r="KX182" i="2"/>
  <c r="NA182" i="2"/>
  <c r="MN182" i="2"/>
  <c r="MH182" i="2"/>
  <c r="DC183" i="2"/>
  <c r="DD183" i="2" s="1"/>
  <c r="CR183" i="2"/>
  <c r="CK183" i="2" s="1"/>
  <c r="CR184" i="2"/>
  <c r="CK184" i="2" s="1"/>
  <c r="DD184" i="2"/>
  <c r="FT184" i="2"/>
  <c r="FU184" i="2" s="1"/>
  <c r="FV184" i="2" s="1"/>
  <c r="ES184" i="2" s="1"/>
  <c r="NV186" i="2"/>
  <c r="DE187" i="2"/>
  <c r="IC188" i="2"/>
  <c r="IA188" i="2"/>
  <c r="IB188" i="2" s="1"/>
  <c r="KF188" i="2" s="1"/>
  <c r="OP189" i="2"/>
  <c r="OR189" i="2" s="1"/>
  <c r="KV193" i="2"/>
  <c r="MB194" i="2"/>
  <c r="LD194" i="2"/>
  <c r="MN194" i="2"/>
  <c r="LV194" i="2"/>
  <c r="KR194" i="2"/>
  <c r="KJ194" i="2"/>
  <c r="LJ194" i="2"/>
  <c r="LP194" i="2"/>
  <c r="KX194" i="2"/>
  <c r="MH194" i="2"/>
  <c r="KL194" i="2"/>
  <c r="MM199" i="2"/>
  <c r="DB200" i="2"/>
  <c r="DD200" i="2" s="1"/>
  <c r="CR200" i="2"/>
  <c r="CK200" i="2" s="1"/>
  <c r="DE201" i="2"/>
  <c r="DG201" i="2"/>
  <c r="DF201" i="2"/>
  <c r="CL201" i="2"/>
  <c r="OM152" i="2"/>
  <c r="NQ155" i="2"/>
  <c r="NG156" i="2"/>
  <c r="OO167" i="2"/>
  <c r="OM168" i="2"/>
  <c r="EE169" i="2"/>
  <c r="CR170" i="2"/>
  <c r="CK170" i="2" s="1"/>
  <c r="CR171" i="2"/>
  <c r="CK171" i="2" s="1"/>
  <c r="FS180" i="2"/>
  <c r="FT180" i="2" s="1"/>
  <c r="FU180" i="2" s="1"/>
  <c r="FV180" i="2" s="1"/>
  <c r="ES180" i="2" s="1"/>
  <c r="KW180" i="2"/>
  <c r="NG180" i="2"/>
  <c r="EB181" i="2"/>
  <c r="EH181" i="2" s="1"/>
  <c r="LJ182" i="2"/>
  <c r="LV182" i="2"/>
  <c r="OP183" i="2"/>
  <c r="OR183" i="2" s="1"/>
  <c r="OO183" i="2"/>
  <c r="IG184" i="2"/>
  <c r="II184" i="2"/>
  <c r="FD185" i="2"/>
  <c r="FE185" i="2" s="1"/>
  <c r="OR185" i="2"/>
  <c r="FT186" i="2"/>
  <c r="FU186" i="2" s="1"/>
  <c r="FV186" i="2" s="1"/>
  <c r="ES186" i="2" s="1"/>
  <c r="IG186" i="2"/>
  <c r="II186" i="2"/>
  <c r="DG187" i="2"/>
  <c r="JE188" i="2"/>
  <c r="JC188" i="2"/>
  <c r="JD188" i="2" s="1"/>
  <c r="KI188" i="2" s="1"/>
  <c r="KX192" i="2"/>
  <c r="LO192" i="2"/>
  <c r="CR193" i="2"/>
  <c r="CK193" i="2" s="1"/>
  <c r="DB193" i="2"/>
  <c r="DD193" i="2" s="1"/>
  <c r="MG193" i="2"/>
  <c r="MI193" i="2" s="1"/>
  <c r="OP193" i="2"/>
  <c r="OR193" i="2" s="1"/>
  <c r="OO193" i="2"/>
  <c r="FW195" i="2"/>
  <c r="FW201" i="2"/>
  <c r="FD201" i="2"/>
  <c r="FE201" i="2" s="1"/>
  <c r="FW203" i="2"/>
  <c r="FD203" i="2"/>
  <c r="FE203" i="2" s="1"/>
  <c r="MH203" i="2"/>
  <c r="LJ203" i="2"/>
  <c r="KL203" i="2"/>
  <c r="LD203" i="2"/>
  <c r="KR203" i="2"/>
  <c r="LV203" i="2"/>
  <c r="KX203" i="2"/>
  <c r="NA203" i="2"/>
  <c r="MN203" i="2"/>
  <c r="MB203" i="2"/>
  <c r="LP203" i="2"/>
  <c r="KJ203" i="2"/>
  <c r="DD204" i="2"/>
  <c r="DF207" i="2"/>
  <c r="DG207" i="2"/>
  <c r="DE207" i="2"/>
  <c r="DS207" i="2"/>
  <c r="CL207" i="2"/>
  <c r="NG152" i="2"/>
  <c r="OO159" i="2"/>
  <c r="IC165" i="2"/>
  <c r="IA165" i="2"/>
  <c r="IB165" i="2" s="1"/>
  <c r="KF165" i="2" s="1"/>
  <c r="II166" i="2"/>
  <c r="IG166" i="2"/>
  <c r="NG172" i="2"/>
  <c r="CR176" i="2"/>
  <c r="CK176" i="2" s="1"/>
  <c r="NT176" i="2"/>
  <c r="IG177" i="2"/>
  <c r="LN177" i="2"/>
  <c r="EB179" i="2"/>
  <c r="EH179" i="2" s="1"/>
  <c r="LB179" i="2"/>
  <c r="ML179" i="2"/>
  <c r="NV179" i="2" s="1"/>
  <c r="ON179" i="2"/>
  <c r="NV181" i="2"/>
  <c r="CL182" i="2"/>
  <c r="DS182" i="2"/>
  <c r="IA182" i="2"/>
  <c r="IB182" i="2" s="1"/>
  <c r="KF182" i="2" s="1"/>
  <c r="II183" i="2"/>
  <c r="IG183" i="2"/>
  <c r="CR185" i="2"/>
  <c r="CK185" i="2" s="1"/>
  <c r="DL187" i="2"/>
  <c r="DN187" i="2" s="1"/>
  <c r="FS187" i="2"/>
  <c r="FT187" i="2" s="1"/>
  <c r="FU187" i="2" s="1"/>
  <c r="FV187" i="2" s="1"/>
  <c r="ES187" i="2" s="1"/>
  <c r="FS188" i="2"/>
  <c r="FT188" i="2" s="1"/>
  <c r="FU188" i="2" s="1"/>
  <c r="FV188" i="2" s="1"/>
  <c r="ES188" i="2" s="1"/>
  <c r="LH188" i="2"/>
  <c r="NM189" i="2"/>
  <c r="EB190" i="2"/>
  <c r="EH190" i="2" s="1"/>
  <c r="OR190" i="2"/>
  <c r="MA191" i="2"/>
  <c r="LC191" i="2"/>
  <c r="MM191" i="2"/>
  <c r="LU191" i="2"/>
  <c r="KK191" i="2"/>
  <c r="LI191" i="2"/>
  <c r="MG191" i="2"/>
  <c r="LO191" i="2"/>
  <c r="KW191" i="2"/>
  <c r="FW197" i="2"/>
  <c r="FD197" i="2"/>
  <c r="FE197" i="2" s="1"/>
  <c r="MM197" i="2"/>
  <c r="LO197" i="2"/>
  <c r="KQ197" i="2"/>
  <c r="KG197" i="2"/>
  <c r="LI197" i="2"/>
  <c r="MW197" i="2"/>
  <c r="MA197" i="2"/>
  <c r="KW197" i="2"/>
  <c r="MG197" i="2"/>
  <c r="KK197" i="2"/>
  <c r="LU197" i="2"/>
  <c r="LC197" i="2"/>
  <c r="JE197" i="2"/>
  <c r="JC197" i="2"/>
  <c r="JD197" i="2" s="1"/>
  <c r="KI197" i="2" s="1"/>
  <c r="KQ199" i="2"/>
  <c r="NA200" i="2"/>
  <c r="MN200" i="2"/>
  <c r="LP200" i="2"/>
  <c r="KR200" i="2"/>
  <c r="KJ200" i="2"/>
  <c r="MH200" i="2"/>
  <c r="LD200" i="2"/>
  <c r="KL200" i="2"/>
  <c r="LV200" i="2"/>
  <c r="MB200" i="2"/>
  <c r="LJ200" i="2"/>
  <c r="KX200" i="2"/>
  <c r="DU201" i="2"/>
  <c r="DV201" i="2"/>
  <c r="DY201" i="2" s="1"/>
  <c r="FS202" i="2"/>
  <c r="FT202" i="2" s="1"/>
  <c r="FU202" i="2" s="1"/>
  <c r="FV202" i="2" s="1"/>
  <c r="ES202" i="2" s="1"/>
  <c r="OM144" i="2"/>
  <c r="NQ147" i="2"/>
  <c r="NG148" i="2"/>
  <c r="OO155" i="2"/>
  <c r="NQ163" i="2"/>
  <c r="OO163" i="2"/>
  <c r="MM164" i="2"/>
  <c r="LO164" i="2"/>
  <c r="KQ164" i="2"/>
  <c r="MW164" i="2"/>
  <c r="LU164" i="2"/>
  <c r="KW164" i="2"/>
  <c r="LC164" i="2"/>
  <c r="OM164" i="2"/>
  <c r="EC169" i="2"/>
  <c r="MW169" i="2"/>
  <c r="LU169" i="2"/>
  <c r="KW169" i="2"/>
  <c r="KY169" i="2" s="1"/>
  <c r="MA169" i="2"/>
  <c r="LC169" i="2"/>
  <c r="KG169" i="2"/>
  <c r="KQ169" i="2"/>
  <c r="MM169" i="2"/>
  <c r="MO169" i="2" s="1"/>
  <c r="NQ175" i="2"/>
  <c r="OO175" i="2"/>
  <c r="FT176" i="2"/>
  <c r="FU176" i="2" s="1"/>
  <c r="FV176" i="2" s="1"/>
  <c r="ES176" i="2" s="1"/>
  <c r="OR176" i="2"/>
  <c r="OR178" i="2"/>
  <c r="CR179" i="2"/>
  <c r="CK179" i="2" s="1"/>
  <c r="MG180" i="2"/>
  <c r="MI180" i="2" s="1"/>
  <c r="LI180" i="2"/>
  <c r="LK180" i="2" s="1"/>
  <c r="KK180" i="2"/>
  <c r="KM180" i="2" s="1"/>
  <c r="MM180" i="2"/>
  <c r="MW180" i="2"/>
  <c r="MA180" i="2"/>
  <c r="DC186" i="2"/>
  <c r="DD186" i="2" s="1"/>
  <c r="CR186" i="2"/>
  <c r="CK186" i="2" s="1"/>
  <c r="MB187" i="2"/>
  <c r="LJ187" i="2"/>
  <c r="KJ187" i="2"/>
  <c r="MH187" i="2"/>
  <c r="NA187" i="2"/>
  <c r="MN187" i="2"/>
  <c r="LV187" i="2"/>
  <c r="CL191" i="2"/>
  <c r="IC194" i="2"/>
  <c r="IA194" i="2"/>
  <c r="IB194" i="2" s="1"/>
  <c r="KF194" i="2" s="1"/>
  <c r="MF194" i="2"/>
  <c r="NV194" i="2" s="1"/>
  <c r="FW200" i="2"/>
  <c r="FD200" i="2"/>
  <c r="FE200" i="2" s="1"/>
  <c r="DB190" i="2"/>
  <c r="DD190" i="2" s="1"/>
  <c r="KV194" i="2"/>
  <c r="MR194" i="2"/>
  <c r="CR195" i="2"/>
  <c r="CK195" i="2" s="1"/>
  <c r="OM197" i="2"/>
  <c r="DC198" i="2"/>
  <c r="DD198" i="2" s="1"/>
  <c r="CR198" i="2"/>
  <c r="CK198" i="2" s="1"/>
  <c r="IG198" i="2"/>
  <c r="LH200" i="2"/>
  <c r="NM200" i="2" s="1"/>
  <c r="NY200" i="2" s="1"/>
  <c r="OE200" i="2" s="1"/>
  <c r="DL201" i="2"/>
  <c r="DN201" i="2" s="1"/>
  <c r="ML201" i="2"/>
  <c r="MW202" i="2"/>
  <c r="LU202" i="2"/>
  <c r="KW202" i="2"/>
  <c r="KY202" i="2" s="1"/>
  <c r="MM202" i="2"/>
  <c r="MO202" i="2" s="1"/>
  <c r="LO202" i="2"/>
  <c r="KQ202" i="2"/>
  <c r="KS202" i="2" s="1"/>
  <c r="MB202" i="2"/>
  <c r="LD202" i="2"/>
  <c r="KL202" i="2"/>
  <c r="NA202" i="2"/>
  <c r="JE203" i="2"/>
  <c r="DL205" i="2"/>
  <c r="DN205" i="2" s="1"/>
  <c r="NT205" i="2"/>
  <c r="NQ207" i="2"/>
  <c r="NT208" i="2"/>
  <c r="CR209" i="2"/>
  <c r="CK209" i="2" s="1"/>
  <c r="NA211" i="2"/>
  <c r="LD211" i="2"/>
  <c r="KJ211" i="2"/>
  <c r="KX211" i="2"/>
  <c r="MN211" i="2"/>
  <c r="MB211" i="2"/>
  <c r="KL211" i="2"/>
  <c r="KR211" i="2"/>
  <c r="MH211" i="2"/>
  <c r="LV211" i="2"/>
  <c r="LJ211" i="2"/>
  <c r="FS213" i="2"/>
  <c r="FT213" i="2" s="1"/>
  <c r="FU213" i="2" s="1"/>
  <c r="FV213" i="2" s="1"/>
  <c r="ES213" i="2" s="1"/>
  <c r="FD215" i="2"/>
  <c r="FE215" i="2" s="1"/>
  <c r="NG181" i="2"/>
  <c r="OO188" i="2"/>
  <c r="IA190" i="2"/>
  <c r="IB190" i="2" s="1"/>
  <c r="KF190" i="2" s="1"/>
  <c r="JC190" i="2"/>
  <c r="JD190" i="2" s="1"/>
  <c r="KI190" i="2" s="1"/>
  <c r="DL197" i="2"/>
  <c r="DN197" i="2" s="1"/>
  <c r="NV197" i="2"/>
  <c r="II206" i="2"/>
  <c r="IG206" i="2"/>
  <c r="FS207" i="2"/>
  <c r="FT207" i="2" s="1"/>
  <c r="FU207" i="2" s="1"/>
  <c r="FV207" i="2" s="1"/>
  <c r="ES207" i="2" s="1"/>
  <c r="IC209" i="2"/>
  <c r="IA209" i="2"/>
  <c r="IB209" i="2" s="1"/>
  <c r="KF209" i="2" s="1"/>
  <c r="NA210" i="2"/>
  <c r="LJ210" i="2"/>
  <c r="LD210" i="2"/>
  <c r="KJ210" i="2"/>
  <c r="MB210" i="2"/>
  <c r="LP210" i="2"/>
  <c r="MN210" i="2"/>
  <c r="KR210" i="2"/>
  <c r="LV210" i="2"/>
  <c r="KX210" i="2"/>
  <c r="MH210" i="2"/>
  <c r="KL210" i="2"/>
  <c r="MG211" i="2"/>
  <c r="MI211" i="2" s="1"/>
  <c r="LI211" i="2"/>
  <c r="KK211" i="2"/>
  <c r="MM211" i="2"/>
  <c r="MO211" i="2" s="1"/>
  <c r="LO211" i="2"/>
  <c r="KQ211" i="2"/>
  <c r="KS211" i="2" s="1"/>
  <c r="MA211" i="2"/>
  <c r="KW211" i="2"/>
  <c r="MW211" i="2"/>
  <c r="LC211" i="2"/>
  <c r="LE211" i="2" s="1"/>
  <c r="LU211" i="2"/>
  <c r="LW211" i="2" s="1"/>
  <c r="JI214" i="2"/>
  <c r="JK214" i="2"/>
  <c r="FW219" i="2"/>
  <c r="FD219" i="2"/>
  <c r="FE219" i="2" s="1"/>
  <c r="NG177" i="2"/>
  <c r="OO184" i="2"/>
  <c r="JI188" i="2"/>
  <c r="CR189" i="2"/>
  <c r="CK189" i="2" s="1"/>
  <c r="DL189" i="2"/>
  <c r="DN189" i="2" s="1"/>
  <c r="OO192" i="2"/>
  <c r="FT194" i="2"/>
  <c r="FU194" i="2" s="1"/>
  <c r="FV194" i="2" s="1"/>
  <c r="ES194" i="2" s="1"/>
  <c r="JI194" i="2"/>
  <c r="NT194" i="2"/>
  <c r="IC195" i="2"/>
  <c r="II196" i="2"/>
  <c r="MB198" i="2"/>
  <c r="LD198" i="2"/>
  <c r="NA198" i="2"/>
  <c r="LZ199" i="2"/>
  <c r="LJ202" i="2"/>
  <c r="EB203" i="2"/>
  <c r="EH203" i="2" s="1"/>
  <c r="IA203" i="2"/>
  <c r="IB203" i="2" s="1"/>
  <c r="KF203" i="2" s="1"/>
  <c r="IC203" i="2"/>
  <c r="CR204" i="2"/>
  <c r="CK204" i="2" s="1"/>
  <c r="JC204" i="2"/>
  <c r="JD204" i="2" s="1"/>
  <c r="KI204" i="2" s="1"/>
  <c r="LH204" i="2"/>
  <c r="MF204" i="2"/>
  <c r="NV204" i="2" s="1"/>
  <c r="FT205" i="2"/>
  <c r="FU205" i="2" s="1"/>
  <c r="FV205" i="2" s="1"/>
  <c r="ES205" i="2" s="1"/>
  <c r="JC207" i="2"/>
  <c r="JD207" i="2" s="1"/>
  <c r="KI207" i="2" s="1"/>
  <c r="JE207" i="2"/>
  <c r="DL208" i="2"/>
  <c r="DN208" i="2" s="1"/>
  <c r="JE209" i="2"/>
  <c r="JC209" i="2"/>
  <c r="JD209" i="2" s="1"/>
  <c r="KI209" i="2" s="1"/>
  <c r="OP212" i="2"/>
  <c r="OR212" i="2" s="1"/>
  <c r="OO212" i="2"/>
  <c r="DL216" i="2"/>
  <c r="DN216" i="2" s="1"/>
  <c r="EB216" i="2"/>
  <c r="EH216" i="2" s="1"/>
  <c r="DC221" i="2"/>
  <c r="CR221" i="2"/>
  <c r="CK221" i="2" s="1"/>
  <c r="DC194" i="2"/>
  <c r="DD194" i="2" s="1"/>
  <c r="CR194" i="2"/>
  <c r="CK194" i="2" s="1"/>
  <c r="JI202" i="2"/>
  <c r="LV202" i="2"/>
  <c r="MG202" i="2"/>
  <c r="OP208" i="2"/>
  <c r="OR208" i="2" s="1"/>
  <c r="DL209" i="2"/>
  <c r="DN209" i="2" s="1"/>
  <c r="LP211" i="2"/>
  <c r="MM212" i="2"/>
  <c r="LO212" i="2"/>
  <c r="KQ212" i="2"/>
  <c r="MW212" i="2"/>
  <c r="LU212" i="2"/>
  <c r="KW212" i="2"/>
  <c r="MA212" i="2"/>
  <c r="LC212" i="2"/>
  <c r="MG212" i="2"/>
  <c r="MI212" i="2" s="1"/>
  <c r="LI212" i="2"/>
  <c r="KK212" i="2"/>
  <c r="LP212" i="2"/>
  <c r="LJ212" i="2"/>
  <c r="LD212" i="2"/>
  <c r="NA212" i="2"/>
  <c r="KR212" i="2"/>
  <c r="LV212" i="2"/>
  <c r="KL212" i="2"/>
  <c r="KX212" i="2"/>
  <c r="KJ212" i="2"/>
  <c r="KG212" i="2"/>
  <c r="MN212" i="2"/>
  <c r="DE213" i="2"/>
  <c r="DG213" i="2"/>
  <c r="DS213" i="2"/>
  <c r="CL213" i="2"/>
  <c r="DF213" i="2"/>
  <c r="CR178" i="2"/>
  <c r="CK178" i="2" s="1"/>
  <c r="EI192" i="2"/>
  <c r="LN193" i="2"/>
  <c r="NV193" i="2"/>
  <c r="LT194" i="2"/>
  <c r="JK199" i="2"/>
  <c r="DL200" i="2"/>
  <c r="DN200" i="2" s="1"/>
  <c r="MF200" i="2"/>
  <c r="NV200" i="2" s="1"/>
  <c r="EB201" i="2"/>
  <c r="EH201" i="2" s="1"/>
  <c r="KP201" i="2"/>
  <c r="DC202" i="2"/>
  <c r="DD202" i="2" s="1"/>
  <c r="CR202" i="2"/>
  <c r="CK202" i="2" s="1"/>
  <c r="MH202" i="2"/>
  <c r="NT202" i="2"/>
  <c r="NM203" i="2"/>
  <c r="NY203" i="2" s="1"/>
  <c r="OE203" i="2" s="1"/>
  <c r="DD207" i="2"/>
  <c r="IA207" i="2"/>
  <c r="IB207" i="2" s="1"/>
  <c r="KF207" i="2" s="1"/>
  <c r="IC207" i="2"/>
  <c r="IG209" i="2"/>
  <c r="FD210" i="2"/>
  <c r="FE210" i="2" s="1"/>
  <c r="FW210" i="2"/>
  <c r="NV210" i="2"/>
  <c r="MB212" i="2"/>
  <c r="EB215" i="2"/>
  <c r="EH215" i="2" s="1"/>
  <c r="NM219" i="2"/>
  <c r="LV220" i="2"/>
  <c r="IG204" i="2"/>
  <c r="II204" i="2"/>
  <c r="DL206" i="2"/>
  <c r="DN206" i="2" s="1"/>
  <c r="EB206" i="2"/>
  <c r="EH206" i="2" s="1"/>
  <c r="IC208" i="2"/>
  <c r="IA208" i="2"/>
  <c r="IB208" i="2" s="1"/>
  <c r="KF208" i="2" s="1"/>
  <c r="CR211" i="2"/>
  <c r="CK211" i="2" s="1"/>
  <c r="DB211" i="2"/>
  <c r="DD211" i="2" s="1"/>
  <c r="FD214" i="2"/>
  <c r="FE214" i="2" s="1"/>
  <c r="FW214" i="2"/>
  <c r="II214" i="2"/>
  <c r="IG214" i="2"/>
  <c r="CR215" i="2"/>
  <c r="CK215" i="2" s="1"/>
  <c r="DC215" i="2"/>
  <c r="DD215" i="2" s="1"/>
  <c r="OO185" i="2"/>
  <c r="OM189" i="2"/>
  <c r="JE194" i="2"/>
  <c r="EB195" i="2"/>
  <c r="EH195" i="2" s="1"/>
  <c r="IG195" i="2"/>
  <c r="OO196" i="2"/>
  <c r="OM201" i="2"/>
  <c r="KJ202" i="2"/>
  <c r="FT204" i="2"/>
  <c r="FU204" i="2" s="1"/>
  <c r="FV204" i="2" s="1"/>
  <c r="ES204" i="2" s="1"/>
  <c r="CR205" i="2"/>
  <c r="CK205" i="2" s="1"/>
  <c r="DC205" i="2"/>
  <c r="DD205" i="2" s="1"/>
  <c r="JE205" i="2"/>
  <c r="JC205" i="2"/>
  <c r="JD205" i="2" s="1"/>
  <c r="KI205" i="2" s="1"/>
  <c r="JK206" i="2"/>
  <c r="JI206" i="2"/>
  <c r="FS208" i="2"/>
  <c r="FT208" i="2" s="1"/>
  <c r="FU208" i="2" s="1"/>
  <c r="FV208" i="2" s="1"/>
  <c r="ES208" i="2" s="1"/>
  <c r="DC209" i="2"/>
  <c r="DD209" i="2" s="1"/>
  <c r="DC210" i="2"/>
  <c r="DD210" i="2" s="1"/>
  <c r="CR210" i="2"/>
  <c r="CK210" i="2" s="1"/>
  <c r="DC212" i="2"/>
  <c r="DD212" i="2" s="1"/>
  <c r="CR212" i="2"/>
  <c r="CK212" i="2" s="1"/>
  <c r="DS214" i="2"/>
  <c r="DG214" i="2"/>
  <c r="CL214" i="2"/>
  <c r="DF214" i="2"/>
  <c r="DE214" i="2"/>
  <c r="OM185" i="2"/>
  <c r="NQ188" i="2"/>
  <c r="OP188" i="2"/>
  <c r="OR188" i="2" s="1"/>
  <c r="NG189" i="2"/>
  <c r="IG191" i="2"/>
  <c r="JK195" i="2"/>
  <c r="DL196" i="2"/>
  <c r="DN196" i="2" s="1"/>
  <c r="FT198" i="2"/>
  <c r="FU198" i="2" s="1"/>
  <c r="FV198" i="2" s="1"/>
  <c r="ES198" i="2" s="1"/>
  <c r="JI198" i="2"/>
  <c r="KX198" i="2"/>
  <c r="LP198" i="2"/>
  <c r="NT198" i="2"/>
  <c r="IC199" i="2"/>
  <c r="JE202" i="2"/>
  <c r="KK202" i="2"/>
  <c r="KM202" i="2" s="1"/>
  <c r="KV202" i="2"/>
  <c r="LP202" i="2"/>
  <c r="MA202" i="2"/>
  <c r="LZ203" i="2"/>
  <c r="KP205" i="2"/>
  <c r="LN205" i="2"/>
  <c r="ML205" i="2"/>
  <c r="NV205" i="2" s="1"/>
  <c r="OR205" i="2"/>
  <c r="FT206" i="2"/>
  <c r="FU206" i="2" s="1"/>
  <c r="FV206" i="2" s="1"/>
  <c r="ES206" i="2" s="1"/>
  <c r="NT206" i="2"/>
  <c r="DL207" i="2"/>
  <c r="DN207" i="2" s="1"/>
  <c r="EB207" i="2"/>
  <c r="EH207" i="2" s="1"/>
  <c r="LN207" i="2"/>
  <c r="OO207" i="2"/>
  <c r="OP213" i="2"/>
  <c r="OR213" i="2" s="1"/>
  <c r="NV214" i="2"/>
  <c r="NA215" i="2"/>
  <c r="LJ215" i="2"/>
  <c r="MH215" i="2"/>
  <c r="KL215" i="2"/>
  <c r="LD215" i="2"/>
  <c r="KJ215" i="2"/>
  <c r="MB215" i="2"/>
  <c r="KR215" i="2"/>
  <c r="MN215" i="2"/>
  <c r="KX215" i="2"/>
  <c r="LV215" i="2"/>
  <c r="LJ217" i="2"/>
  <c r="MH217" i="2"/>
  <c r="KL217" i="2"/>
  <c r="LD217" i="2"/>
  <c r="MB217" i="2"/>
  <c r="NA217" i="2"/>
  <c r="LV217" i="2"/>
  <c r="KX217" i="2"/>
  <c r="KJ217" i="2"/>
  <c r="DC219" i="2"/>
  <c r="DD219" i="2" s="1"/>
  <c r="CR219" i="2"/>
  <c r="CK219" i="2" s="1"/>
  <c r="KR221" i="2"/>
  <c r="LH221" i="2"/>
  <c r="NQ221" i="2"/>
  <c r="FD222" i="2"/>
  <c r="FE222" i="2" s="1"/>
  <c r="JI225" i="2"/>
  <c r="JK225" i="2"/>
  <c r="DD226" i="2"/>
  <c r="DL228" i="2"/>
  <c r="DN228" i="2" s="1"/>
  <c r="DL230" i="2"/>
  <c r="DN230" i="2" s="1"/>
  <c r="EB230" i="2"/>
  <c r="EH230" i="2" s="1"/>
  <c r="MN232" i="2"/>
  <c r="LP232" i="2"/>
  <c r="KR232" i="2"/>
  <c r="KJ232" i="2"/>
  <c r="MH232" i="2"/>
  <c r="LJ232" i="2"/>
  <c r="KL232" i="2"/>
  <c r="NA232" i="2"/>
  <c r="MB232" i="2"/>
  <c r="KX232" i="2"/>
  <c r="LV232" i="2"/>
  <c r="LD232" i="2"/>
  <c r="MB237" i="2"/>
  <c r="KX237" i="2"/>
  <c r="OP211" i="2"/>
  <c r="OR211" i="2" s="1"/>
  <c r="IC216" i="2"/>
  <c r="IA216" i="2"/>
  <c r="IB216" i="2" s="1"/>
  <c r="KF216" i="2" s="1"/>
  <c r="NV216" i="2"/>
  <c r="JE217" i="2"/>
  <c r="CR218" i="2"/>
  <c r="CK218" i="2" s="1"/>
  <c r="ED218" i="2"/>
  <c r="EF218" i="2" s="1"/>
  <c r="MA218" i="2"/>
  <c r="LC218" i="2"/>
  <c r="MG218" i="2"/>
  <c r="LI218" i="2"/>
  <c r="KK218" i="2"/>
  <c r="LU218" i="2"/>
  <c r="KG218" i="2"/>
  <c r="MW218" i="2"/>
  <c r="KW218" i="2"/>
  <c r="LO218" i="2"/>
  <c r="DC220" i="2"/>
  <c r="DD220" i="2" s="1"/>
  <c r="CR220" i="2"/>
  <c r="CK220" i="2" s="1"/>
  <c r="NT220" i="2"/>
  <c r="OO220" i="2"/>
  <c r="DC222" i="2"/>
  <c r="DD222" i="2" s="1"/>
  <c r="CR222" i="2"/>
  <c r="CK222" i="2" s="1"/>
  <c r="ON223" i="2"/>
  <c r="MM228" i="2"/>
  <c r="LO228" i="2"/>
  <c r="KQ228" i="2"/>
  <c r="MW228" i="2"/>
  <c r="LU228" i="2"/>
  <c r="KW228" i="2"/>
  <c r="MG228" i="2"/>
  <c r="LI228" i="2"/>
  <c r="KK228" i="2"/>
  <c r="KG228" i="2"/>
  <c r="LC228" i="2"/>
  <c r="KV228" i="2"/>
  <c r="MA228" i="2"/>
  <c r="DB232" i="2"/>
  <c r="DD232" i="2" s="1"/>
  <c r="CR232" i="2"/>
  <c r="CK232" i="2" s="1"/>
  <c r="IC213" i="2"/>
  <c r="IA213" i="2"/>
  <c r="IB213" i="2" s="1"/>
  <c r="KF213" i="2" s="1"/>
  <c r="OO214" i="2"/>
  <c r="DS217" i="2"/>
  <c r="DF217" i="2"/>
  <c r="CL217" i="2"/>
  <c r="DE217" i="2"/>
  <c r="NA218" i="2"/>
  <c r="MN218" i="2"/>
  <c r="MO218" i="2" s="1"/>
  <c r="KR218" i="2"/>
  <c r="LP218" i="2"/>
  <c r="MH218" i="2"/>
  <c r="KL218" i="2"/>
  <c r="KX218" i="2"/>
  <c r="LV218" i="2"/>
  <c r="EB220" i="2"/>
  <c r="EH220" i="2" s="1"/>
  <c r="NA220" i="2"/>
  <c r="MN220" i="2"/>
  <c r="KR220" i="2"/>
  <c r="KX220" i="2"/>
  <c r="LP220" i="2"/>
  <c r="MH220" i="2"/>
  <c r="KL220" i="2"/>
  <c r="FD225" i="2"/>
  <c r="FE225" i="2" s="1"/>
  <c r="FW225" i="2"/>
  <c r="CR227" i="2"/>
  <c r="CK227" i="2" s="1"/>
  <c r="DB227" i="2"/>
  <c r="DD227" i="2" s="1"/>
  <c r="JE229" i="2"/>
  <c r="JC229" i="2"/>
  <c r="JD229" i="2" s="1"/>
  <c r="KI229" i="2" s="1"/>
  <c r="NM231" i="2"/>
  <c r="NY231" i="2" s="1"/>
  <c r="OE231" i="2" s="1"/>
  <c r="CR234" i="2"/>
  <c r="CK234" i="2" s="1"/>
  <c r="DB234" i="2"/>
  <c r="DD234" i="2" s="1"/>
  <c r="II210" i="2"/>
  <c r="IG210" i="2"/>
  <c r="JE215" i="2"/>
  <c r="NT215" i="2"/>
  <c r="FS216" i="2"/>
  <c r="FT216" i="2" s="1"/>
  <c r="FU216" i="2" s="1"/>
  <c r="FV216" i="2" s="1"/>
  <c r="ES216" i="2" s="1"/>
  <c r="LT216" i="2"/>
  <c r="DG217" i="2"/>
  <c r="KJ218" i="2"/>
  <c r="LJ218" i="2"/>
  <c r="JK219" i="2"/>
  <c r="JI219" i="2"/>
  <c r="NQ219" i="2"/>
  <c r="IC220" i="2"/>
  <c r="IA220" i="2"/>
  <c r="IB220" i="2" s="1"/>
  <c r="KF220" i="2" s="1"/>
  <c r="KJ220" i="2"/>
  <c r="LB220" i="2"/>
  <c r="LJ220" i="2"/>
  <c r="MB220" i="2"/>
  <c r="LD221" i="2"/>
  <c r="LJ221" i="2"/>
  <c r="MB221" i="2"/>
  <c r="KX221" i="2"/>
  <c r="JK222" i="2"/>
  <c r="JI222" i="2"/>
  <c r="DC223" i="2"/>
  <c r="DD223" i="2" s="1"/>
  <c r="CR223" i="2"/>
  <c r="CK223" i="2" s="1"/>
  <c r="EB223" i="2"/>
  <c r="EH223" i="2" s="1"/>
  <c r="FT223" i="2"/>
  <c r="FU223" i="2" s="1"/>
  <c r="FV223" i="2" s="1"/>
  <c r="ES223" i="2" s="1"/>
  <c r="KV224" i="2"/>
  <c r="LZ224" i="2"/>
  <c r="FW234" i="2"/>
  <c r="FD234" i="2"/>
  <c r="FE234" i="2" s="1"/>
  <c r="CL240" i="2"/>
  <c r="DS240" i="2"/>
  <c r="DG240" i="2"/>
  <c r="DF240" i="2"/>
  <c r="DE240" i="2"/>
  <c r="LN210" i="2"/>
  <c r="NM212" i="2"/>
  <c r="NQ214" i="2"/>
  <c r="KP215" i="2"/>
  <c r="FW220" i="2"/>
  <c r="FD220" i="2"/>
  <c r="FE220" i="2" s="1"/>
  <c r="JE220" i="2"/>
  <c r="DD221" i="2"/>
  <c r="IC225" i="2"/>
  <c r="IA225" i="2"/>
  <c r="IB225" i="2" s="1"/>
  <c r="KF225" i="2" s="1"/>
  <c r="JE226" i="2"/>
  <c r="DL227" i="2"/>
  <c r="DN227" i="2" s="1"/>
  <c r="EB227" i="2"/>
  <c r="EH227" i="2" s="1"/>
  <c r="OO228" i="2"/>
  <c r="OP228" i="2"/>
  <c r="OR228" i="2" s="1"/>
  <c r="FW235" i="2"/>
  <c r="FD235" i="2"/>
  <c r="FE235" i="2" s="1"/>
  <c r="CL225" i="2"/>
  <c r="DG225" i="2"/>
  <c r="DS225" i="2"/>
  <c r="DF225" i="2"/>
  <c r="DE225" i="2"/>
  <c r="NA226" i="2"/>
  <c r="MH226" i="2"/>
  <c r="KL226" i="2"/>
  <c r="LD226" i="2"/>
  <c r="KJ226" i="2"/>
  <c r="LV226" i="2"/>
  <c r="LJ226" i="2"/>
  <c r="MB226" i="2"/>
  <c r="KX226" i="2"/>
  <c r="KR226" i="2"/>
  <c r="FW227" i="2"/>
  <c r="FD227" i="2"/>
  <c r="FE227" i="2" s="1"/>
  <c r="CR229" i="2"/>
  <c r="CK229" i="2" s="1"/>
  <c r="DB229" i="2"/>
  <c r="DD229" i="2" s="1"/>
  <c r="CR206" i="2"/>
  <c r="CK206" i="2" s="1"/>
  <c r="KP208" i="2"/>
  <c r="ML208" i="2"/>
  <c r="NV208" i="2" s="1"/>
  <c r="FT209" i="2"/>
  <c r="FU209" i="2" s="1"/>
  <c r="FV209" i="2" s="1"/>
  <c r="ES209" i="2" s="1"/>
  <c r="OO209" i="2"/>
  <c r="NQ211" i="2"/>
  <c r="EG212" i="2"/>
  <c r="EC212" i="2"/>
  <c r="MF213" i="2"/>
  <c r="NV213" i="2" s="1"/>
  <c r="LT215" i="2"/>
  <c r="JK216" i="2"/>
  <c r="NT216" i="2"/>
  <c r="EB217" i="2"/>
  <c r="EH217" i="2" s="1"/>
  <c r="EB219" i="2"/>
  <c r="EH219" i="2" s="1"/>
  <c r="DL219" i="2"/>
  <c r="DN219" i="2" s="1"/>
  <c r="LD220" i="2"/>
  <c r="LT220" i="2"/>
  <c r="NG220" i="2"/>
  <c r="EB221" i="2"/>
  <c r="EH221" i="2" s="1"/>
  <c r="CR224" i="2"/>
  <c r="CK224" i="2" s="1"/>
  <c r="EB224" i="2"/>
  <c r="EH224" i="2" s="1"/>
  <c r="DL224" i="2"/>
  <c r="DN224" i="2" s="1"/>
  <c r="JC224" i="2"/>
  <c r="JD224" i="2" s="1"/>
  <c r="KI224" i="2" s="1"/>
  <c r="FW229" i="2"/>
  <c r="FD229" i="2"/>
  <c r="FE229" i="2" s="1"/>
  <c r="MG231" i="2"/>
  <c r="LI231" i="2"/>
  <c r="KK231" i="2"/>
  <c r="MM231" i="2"/>
  <c r="MO231" i="2" s="1"/>
  <c r="LO231" i="2"/>
  <c r="LQ231" i="2" s="1"/>
  <c r="KQ231" i="2"/>
  <c r="KS231" i="2" s="1"/>
  <c r="MA231" i="2"/>
  <c r="LC231" i="2"/>
  <c r="MW231" i="2"/>
  <c r="KW231" i="2"/>
  <c r="KY231" i="2" s="1"/>
  <c r="KG231" i="2"/>
  <c r="LU231" i="2"/>
  <c r="OM209" i="2"/>
  <c r="EE212" i="2"/>
  <c r="EF212" i="2" s="1"/>
  <c r="EH212" i="2"/>
  <c r="EB213" i="2"/>
  <c r="EH213" i="2" s="1"/>
  <c r="EB214" i="2"/>
  <c r="EH214" i="2" s="1"/>
  <c r="DC216" i="2"/>
  <c r="DD216" i="2" s="1"/>
  <c r="CR216" i="2"/>
  <c r="CK216" i="2" s="1"/>
  <c r="OP216" i="2"/>
  <c r="OR216" i="2" s="1"/>
  <c r="OO216" i="2"/>
  <c r="KS218" i="2"/>
  <c r="LD218" i="2"/>
  <c r="MB218" i="2"/>
  <c r="FD221" i="2"/>
  <c r="MH221" i="2"/>
  <c r="FS224" i="2"/>
  <c r="FT224" i="2" s="1"/>
  <c r="FU224" i="2" s="1"/>
  <c r="FV224" i="2" s="1"/>
  <c r="ES224" i="2" s="1"/>
  <c r="IA224" i="2"/>
  <c r="IB224" i="2" s="1"/>
  <c r="KF224" i="2" s="1"/>
  <c r="OO224" i="2"/>
  <c r="IG225" i="2"/>
  <c r="FD236" i="2"/>
  <c r="FE236" i="2" s="1"/>
  <c r="FW236" i="2"/>
  <c r="FW238" i="2"/>
  <c r="FD238" i="2"/>
  <c r="FE238" i="2" s="1"/>
  <c r="FW239" i="2"/>
  <c r="FD239" i="2"/>
  <c r="FE239" i="2" s="1"/>
  <c r="DC236" i="2"/>
  <c r="CR236" i="2"/>
  <c r="CK236" i="2" s="1"/>
  <c r="DB238" i="2"/>
  <c r="DD238" i="2" s="1"/>
  <c r="CR238" i="2"/>
  <c r="CK238" i="2" s="1"/>
  <c r="JC239" i="2"/>
  <c r="JD239" i="2" s="1"/>
  <c r="KI239" i="2" s="1"/>
  <c r="JE239" i="2"/>
  <c r="ND240" i="2"/>
  <c r="NB240" i="2"/>
  <c r="IC217" i="2"/>
  <c r="IA217" i="2"/>
  <c r="IB217" i="2" s="1"/>
  <c r="KF217" i="2" s="1"/>
  <c r="OO222" i="2"/>
  <c r="NG223" i="2"/>
  <c r="DL226" i="2"/>
  <c r="DN226" i="2" s="1"/>
  <c r="EB228" i="2"/>
  <c r="EH228" i="2" s="1"/>
  <c r="EB232" i="2"/>
  <c r="EH232" i="2" s="1"/>
  <c r="KK234" i="2"/>
  <c r="DD236" i="2"/>
  <c r="LU240" i="2"/>
  <c r="FW244" i="2"/>
  <c r="FD244" i="2"/>
  <c r="FE244" i="2" s="1"/>
  <c r="NV246" i="2"/>
  <c r="CR247" i="2"/>
  <c r="CK247" i="2" s="1"/>
  <c r="DB247" i="2"/>
  <c r="DD247" i="2" s="1"/>
  <c r="NQ215" i="2"/>
  <c r="OO215" i="2"/>
  <c r="OM216" i="2"/>
  <c r="OO218" i="2"/>
  <c r="NG219" i="2"/>
  <c r="MH231" i="2"/>
  <c r="LJ231" i="2"/>
  <c r="KL231" i="2"/>
  <c r="NA231" i="2"/>
  <c r="MB231" i="2"/>
  <c r="LD231" i="2"/>
  <c r="LV231" i="2"/>
  <c r="NG232" i="2"/>
  <c r="CR233" i="2"/>
  <c r="CK233" i="2" s="1"/>
  <c r="DL233" i="2"/>
  <c r="DN233" i="2" s="1"/>
  <c r="FT233" i="2"/>
  <c r="FU233" i="2" s="1"/>
  <c r="FV233" i="2" s="1"/>
  <c r="ES233" i="2" s="1"/>
  <c r="JI234" i="2"/>
  <c r="JK234" i="2"/>
  <c r="LC234" i="2"/>
  <c r="MA234" i="2"/>
  <c r="EB235" i="2"/>
  <c r="EH235" i="2" s="1"/>
  <c r="JE235" i="2"/>
  <c r="JC235" i="2"/>
  <c r="JD235" i="2" s="1"/>
  <c r="KI235" i="2" s="1"/>
  <c r="OM235" i="2"/>
  <c r="FT237" i="2"/>
  <c r="FU237" i="2" s="1"/>
  <c r="FV237" i="2" s="1"/>
  <c r="ES237" i="2" s="1"/>
  <c r="DC239" i="2"/>
  <c r="CR239" i="2"/>
  <c r="CK239" i="2" s="1"/>
  <c r="NV239" i="2"/>
  <c r="MA240" i="2"/>
  <c r="LC240" i="2"/>
  <c r="LO240" i="2"/>
  <c r="KW240" i="2"/>
  <c r="KK240" i="2"/>
  <c r="KM240" i="2" s="1"/>
  <c r="MW240" i="2"/>
  <c r="LI240" i="2"/>
  <c r="KQ240" i="2"/>
  <c r="KG240" i="2"/>
  <c r="MG240" i="2"/>
  <c r="DB241" i="2"/>
  <c r="DD241" i="2" s="1"/>
  <c r="CR241" i="2"/>
  <c r="CK241" i="2" s="1"/>
  <c r="FW246" i="2"/>
  <c r="FD246" i="2"/>
  <c r="MM246" i="2"/>
  <c r="LO246" i="2"/>
  <c r="KQ246" i="2"/>
  <c r="LU246" i="2"/>
  <c r="LC246" i="2"/>
  <c r="KK246" i="2"/>
  <c r="MG246" i="2"/>
  <c r="LI246" i="2"/>
  <c r="KW246" i="2"/>
  <c r="MA246" i="2"/>
  <c r="MW246" i="2"/>
  <c r="KG246" i="2"/>
  <c r="NG224" i="2"/>
  <c r="JC230" i="2"/>
  <c r="JD230" i="2" s="1"/>
  <c r="KI230" i="2" s="1"/>
  <c r="JE230" i="2"/>
  <c r="IG237" i="2"/>
  <c r="II237" i="2"/>
  <c r="MM238" i="2"/>
  <c r="LO238" i="2"/>
  <c r="KQ238" i="2"/>
  <c r="KW238" i="2"/>
  <c r="LC238" i="2"/>
  <c r="KK238" i="2"/>
  <c r="MW238" i="2"/>
  <c r="MG238" i="2"/>
  <c r="KJ238" i="2"/>
  <c r="KG238" i="2"/>
  <c r="DD239" i="2"/>
  <c r="FW242" i="2"/>
  <c r="FD242" i="2"/>
  <c r="FE242" i="2" s="1"/>
  <c r="JE242" i="2"/>
  <c r="JC242" i="2"/>
  <c r="JD242" i="2" s="1"/>
  <c r="KI242" i="2" s="1"/>
  <c r="DD245" i="2"/>
  <c r="CR246" i="2"/>
  <c r="CK246" i="2" s="1"/>
  <c r="DB246" i="2"/>
  <c r="DD246" i="2" s="1"/>
  <c r="DB248" i="2"/>
  <c r="DD248" i="2" s="1"/>
  <c r="CR248" i="2"/>
  <c r="CK248" i="2" s="1"/>
  <c r="CR250" i="2"/>
  <c r="CK250" i="2" s="1"/>
  <c r="DL229" i="2"/>
  <c r="DN229" i="2" s="1"/>
  <c r="IC229" i="2"/>
  <c r="IA229" i="2"/>
  <c r="IB229" i="2" s="1"/>
  <c r="KF229" i="2" s="1"/>
  <c r="FS230" i="2"/>
  <c r="FT230" i="2" s="1"/>
  <c r="FU230" i="2" s="1"/>
  <c r="FV230" i="2" s="1"/>
  <c r="ES230" i="2" s="1"/>
  <c r="NQ230" i="2"/>
  <c r="CR231" i="2"/>
  <c r="CK231" i="2" s="1"/>
  <c r="DB235" i="2"/>
  <c r="DD235" i="2" s="1"/>
  <c r="CR235" i="2"/>
  <c r="CK235" i="2" s="1"/>
  <c r="IC239" i="2"/>
  <c r="IA239" i="2"/>
  <c r="IB239" i="2" s="1"/>
  <c r="KF239" i="2" s="1"/>
  <c r="MM242" i="2"/>
  <c r="LO242" i="2"/>
  <c r="KQ242" i="2"/>
  <c r="KG242" i="2"/>
  <c r="LU242" i="2"/>
  <c r="LC242" i="2"/>
  <c r="LI242" i="2"/>
  <c r="MW242" i="2"/>
  <c r="MA242" i="2"/>
  <c r="KW242" i="2"/>
  <c r="MG242" i="2"/>
  <c r="KK242" i="2"/>
  <c r="II226" i="2"/>
  <c r="IG226" i="2"/>
  <c r="FS228" i="2"/>
  <c r="FT228" i="2" s="1"/>
  <c r="FU228" i="2" s="1"/>
  <c r="FV228" i="2" s="1"/>
  <c r="ES228" i="2" s="1"/>
  <c r="JI229" i="2"/>
  <c r="NV230" i="2"/>
  <c r="OP231" i="2"/>
  <c r="OR231" i="2" s="1"/>
  <c r="OP232" i="2"/>
  <c r="OR232" i="2" s="1"/>
  <c r="OO232" i="2"/>
  <c r="IC235" i="2"/>
  <c r="IA235" i="2"/>
  <c r="IB235" i="2" s="1"/>
  <c r="KF235" i="2" s="1"/>
  <c r="DS237" i="2"/>
  <c r="DG237" i="2"/>
  <c r="CL237" i="2"/>
  <c r="DF237" i="2"/>
  <c r="NM239" i="2"/>
  <c r="DB240" i="2"/>
  <c r="DD240" i="2" s="1"/>
  <c r="DS249" i="2"/>
  <c r="DG249" i="2"/>
  <c r="CL249" i="2"/>
  <c r="DF249" i="2"/>
  <c r="DE249" i="2"/>
  <c r="II222" i="2"/>
  <c r="IG222" i="2"/>
  <c r="NQ223" i="2"/>
  <c r="OO223" i="2"/>
  <c r="OM224" i="2"/>
  <c r="CR228" i="2"/>
  <c r="CK228" i="2" s="1"/>
  <c r="OM228" i="2"/>
  <c r="CR230" i="2"/>
  <c r="CK230" i="2" s="1"/>
  <c r="DC230" i="2"/>
  <c r="DD230" i="2" s="1"/>
  <c r="II230" i="2"/>
  <c r="IG230" i="2"/>
  <c r="JI230" i="2"/>
  <c r="IA232" i="2"/>
  <c r="IB232" i="2" s="1"/>
  <c r="KF232" i="2" s="1"/>
  <c r="IC233" i="2"/>
  <c r="IA233" i="2"/>
  <c r="IB233" i="2" s="1"/>
  <c r="KF233" i="2" s="1"/>
  <c r="NG233" i="2"/>
  <c r="NV234" i="2"/>
  <c r="II236" i="2"/>
  <c r="IG236" i="2"/>
  <c r="OP236" i="2"/>
  <c r="OR236" i="2" s="1"/>
  <c r="OO236" i="2"/>
  <c r="LH237" i="2"/>
  <c r="EB238" i="2"/>
  <c r="EH238" i="2" s="1"/>
  <c r="NV241" i="2"/>
  <c r="NQ226" i="2"/>
  <c r="EB234" i="2"/>
  <c r="EH234" i="2" s="1"/>
  <c r="MM234" i="2"/>
  <c r="LO234" i="2"/>
  <c r="KQ234" i="2"/>
  <c r="LU234" i="2"/>
  <c r="MW234" i="2"/>
  <c r="MG234" i="2"/>
  <c r="KW234" i="2"/>
  <c r="DE237" i="2"/>
  <c r="DL240" i="2"/>
  <c r="DN240" i="2" s="1"/>
  <c r="DF244" i="2"/>
  <c r="DE244" i="2"/>
  <c r="CL244" i="2"/>
  <c r="DS244" i="2"/>
  <c r="DG244" i="2"/>
  <c r="MA244" i="2"/>
  <c r="LC244" i="2"/>
  <c r="MW244" i="2"/>
  <c r="MG244" i="2"/>
  <c r="LU244" i="2"/>
  <c r="KG244" i="2"/>
  <c r="LI244" i="2"/>
  <c r="KQ244" i="2"/>
  <c r="MM244" i="2"/>
  <c r="KW244" i="2"/>
  <c r="LO244" i="2"/>
  <c r="KK244" i="2"/>
  <c r="FW247" i="2"/>
  <c r="FD247" i="2"/>
  <c r="FE247" i="2" s="1"/>
  <c r="OO233" i="2"/>
  <c r="KX240" i="2"/>
  <c r="LP240" i="2"/>
  <c r="ED249" i="2"/>
  <c r="EF249" i="2" s="1"/>
  <c r="ON249" i="2"/>
  <c r="FT250" i="2"/>
  <c r="FU250" i="2" s="1"/>
  <c r="FV250" i="2" s="1"/>
  <c r="ES250" i="2" s="1"/>
  <c r="CR252" i="2"/>
  <c r="CK252" i="2" s="1"/>
  <c r="MA252" i="2"/>
  <c r="LC252" i="2"/>
  <c r="KW252" i="2"/>
  <c r="MM252" i="2"/>
  <c r="KK252" i="2"/>
  <c r="MW252" i="2"/>
  <c r="KG252" i="2"/>
  <c r="LI252" i="2"/>
  <c r="HI259" i="2"/>
  <c r="MM268" i="2"/>
  <c r="LO268" i="2"/>
  <c r="KQ268" i="2"/>
  <c r="MW268" i="2"/>
  <c r="MA268" i="2"/>
  <c r="KW268" i="2"/>
  <c r="MG268" i="2"/>
  <c r="MI268" i="2" s="1"/>
  <c r="KK268" i="2"/>
  <c r="KG268" i="2"/>
  <c r="LC268" i="2"/>
  <c r="LI268" i="2"/>
  <c r="LU268" i="2"/>
  <c r="EB239" i="2"/>
  <c r="EH239" i="2" s="1"/>
  <c r="FT240" i="2"/>
  <c r="FU240" i="2" s="1"/>
  <c r="FV240" i="2" s="1"/>
  <c r="ES240" i="2" s="1"/>
  <c r="IC240" i="2"/>
  <c r="MH240" i="2"/>
  <c r="JK241" i="2"/>
  <c r="EB242" i="2"/>
  <c r="EH242" i="2" s="1"/>
  <c r="II243" i="2"/>
  <c r="MB243" i="2"/>
  <c r="LD243" i="2"/>
  <c r="NA243" i="2"/>
  <c r="LH245" i="2"/>
  <c r="OO245" i="2"/>
  <c r="OP245" i="2"/>
  <c r="OR245" i="2" s="1"/>
  <c r="JK247" i="2"/>
  <c r="OO249" i="2"/>
  <c r="OP249" i="2"/>
  <c r="OR249" i="2" s="1"/>
  <c r="JE254" i="2"/>
  <c r="JC254" i="2"/>
  <c r="JD254" i="2" s="1"/>
  <c r="KI254" i="2" s="1"/>
  <c r="FT255" i="2"/>
  <c r="FU255" i="2" s="1"/>
  <c r="FV255" i="2" s="1"/>
  <c r="ES255" i="2" s="1"/>
  <c r="FS255" i="2"/>
  <c r="DS256" i="2"/>
  <c r="DG256" i="2"/>
  <c r="CL256" i="2"/>
  <c r="DF256" i="2"/>
  <c r="DE256" i="2"/>
  <c r="KR240" i="2"/>
  <c r="KJ243" i="2"/>
  <c r="KR243" i="2"/>
  <c r="LV243" i="2"/>
  <c r="MN243" i="2"/>
  <c r="ON244" i="2"/>
  <c r="CR245" i="2"/>
  <c r="CK245" i="2" s="1"/>
  <c r="II248" i="2"/>
  <c r="IG248" i="2"/>
  <c r="ML248" i="2"/>
  <c r="MG249" i="2"/>
  <c r="LI249" i="2"/>
  <c r="KK249" i="2"/>
  <c r="KM249" i="2" s="1"/>
  <c r="KQ249" i="2"/>
  <c r="KG249" i="2"/>
  <c r="LO249" i="2"/>
  <c r="MW249" i="2"/>
  <c r="MA249" i="2"/>
  <c r="MC249" i="2" s="1"/>
  <c r="NA249" i="2"/>
  <c r="MH249" i="2"/>
  <c r="LP249" i="2"/>
  <c r="KX249" i="2"/>
  <c r="LJ249" i="2"/>
  <c r="KR249" i="2"/>
  <c r="KJ249" i="2"/>
  <c r="KW249" i="2"/>
  <c r="DC251" i="2"/>
  <c r="DD251" i="2" s="1"/>
  <c r="CR251" i="2"/>
  <c r="CK251" i="2" s="1"/>
  <c r="KG254" i="2"/>
  <c r="MW254" i="2"/>
  <c r="LU254" i="2"/>
  <c r="KW254" i="2"/>
  <c r="MM254" i="2"/>
  <c r="KQ254" i="2"/>
  <c r="LI254" i="2"/>
  <c r="MA254" i="2"/>
  <c r="KK254" i="2"/>
  <c r="MG254" i="2"/>
  <c r="LO254" i="2"/>
  <c r="MA255" i="2"/>
  <c r="LC255" i="2"/>
  <c r="LI255" i="2"/>
  <c r="MG255" i="2"/>
  <c r="KK255" i="2"/>
  <c r="KM255" i="2" s="1"/>
  <c r="LU255" i="2"/>
  <c r="KW255" i="2"/>
  <c r="MM255" i="2"/>
  <c r="KG255" i="2"/>
  <c r="LO255" i="2"/>
  <c r="JI256" i="2"/>
  <c r="JK256" i="2"/>
  <c r="IA257" i="2"/>
  <c r="IB257" i="2" s="1"/>
  <c r="KF257" i="2" s="1"/>
  <c r="GL260" i="2"/>
  <c r="GM260" i="2" s="1"/>
  <c r="GZ260" i="2" s="1"/>
  <c r="DS267" i="2"/>
  <c r="DG267" i="2"/>
  <c r="CL267" i="2"/>
  <c r="DE267" i="2"/>
  <c r="DF267" i="2"/>
  <c r="KJ240" i="2"/>
  <c r="LJ240" i="2"/>
  <c r="MB240" i="2"/>
  <c r="FS241" i="2"/>
  <c r="FT241" i="2" s="1"/>
  <c r="FU241" i="2" s="1"/>
  <c r="FV241" i="2" s="1"/>
  <c r="ES241" i="2" s="1"/>
  <c r="DB244" i="2"/>
  <c r="DD244" i="2" s="1"/>
  <c r="FS245" i="2"/>
  <c r="FT245" i="2" s="1"/>
  <c r="FU245" i="2" s="1"/>
  <c r="FV245" i="2" s="1"/>
  <c r="ES245" i="2" s="1"/>
  <c r="DL247" i="2"/>
  <c r="DN247" i="2" s="1"/>
  <c r="NV249" i="2"/>
  <c r="OR250" i="2"/>
  <c r="NV251" i="2"/>
  <c r="NV252" i="2"/>
  <c r="OO253" i="2"/>
  <c r="LP255" i="2"/>
  <c r="CR257" i="2"/>
  <c r="CK257" i="2" s="1"/>
  <c r="OM238" i="2"/>
  <c r="IG239" i="2"/>
  <c r="JI239" i="2"/>
  <c r="NQ241" i="2"/>
  <c r="JI242" i="2"/>
  <c r="KP242" i="2"/>
  <c r="NM242" i="2" s="1"/>
  <c r="ML242" i="2"/>
  <c r="NV242" i="2" s="1"/>
  <c r="NG242" i="2"/>
  <c r="KL243" i="2"/>
  <c r="KV243" i="2"/>
  <c r="MH243" i="2"/>
  <c r="MR243" i="2"/>
  <c r="NV243" i="2" s="1"/>
  <c r="JC244" i="2"/>
  <c r="JD244" i="2" s="1"/>
  <c r="KI244" i="2" s="1"/>
  <c r="EB245" i="2"/>
  <c r="EH245" i="2" s="1"/>
  <c r="MR245" i="2"/>
  <c r="NV245" i="2" s="1"/>
  <c r="IA247" i="2"/>
  <c r="IB247" i="2" s="1"/>
  <c r="KF247" i="2" s="1"/>
  <c r="FT248" i="2"/>
  <c r="FU248" i="2" s="1"/>
  <c r="FV248" i="2" s="1"/>
  <c r="ES248" i="2" s="1"/>
  <c r="OP248" i="2"/>
  <c r="OR248" i="2" s="1"/>
  <c r="LV249" i="2"/>
  <c r="LW249" i="2" s="1"/>
  <c r="MG252" i="2"/>
  <c r="EB253" i="2"/>
  <c r="EH253" i="2" s="1"/>
  <c r="NG253" i="2"/>
  <c r="JI254" i="2"/>
  <c r="LC254" i="2"/>
  <c r="OP254" i="2"/>
  <c r="OR254" i="2" s="1"/>
  <c r="OO254" i="2"/>
  <c r="IG256" i="2"/>
  <c r="II256" i="2"/>
  <c r="OO257" i="2"/>
  <c r="OP257" i="2"/>
  <c r="OR257" i="2" s="1"/>
  <c r="DG258" i="2"/>
  <c r="NV244" i="2"/>
  <c r="DB249" i="2"/>
  <c r="DD249" i="2" s="1"/>
  <c r="CR253" i="2"/>
  <c r="CK253" i="2" s="1"/>
  <c r="DB253" i="2"/>
  <c r="DD253" i="2" s="1"/>
  <c r="LV253" i="2"/>
  <c r="KX253" i="2"/>
  <c r="MH253" i="2"/>
  <c r="LJ253" i="2"/>
  <c r="KL253" i="2"/>
  <c r="NA253" i="2"/>
  <c r="MN253" i="2"/>
  <c r="LP253" i="2"/>
  <c r="KR253" i="2"/>
  <c r="KJ253" i="2"/>
  <c r="MB253" i="2"/>
  <c r="LD253" i="2"/>
  <c r="FW256" i="2"/>
  <c r="FD256" i="2"/>
  <c r="FE256" i="2" s="1"/>
  <c r="HI262" i="2"/>
  <c r="MN262" i="2"/>
  <c r="LV262" i="2"/>
  <c r="LD262" i="2"/>
  <c r="KL262" i="2"/>
  <c r="LP262" i="2"/>
  <c r="KJ262" i="2"/>
  <c r="MH262" i="2"/>
  <c r="KR262" i="2"/>
  <c r="LJ262" i="2"/>
  <c r="KX262" i="2"/>
  <c r="NA262" i="2"/>
  <c r="MB262" i="2"/>
  <c r="OO231" i="2"/>
  <c r="OP233" i="2"/>
  <c r="OR233" i="2" s="1"/>
  <c r="NG234" i="2"/>
  <c r="LV240" i="2"/>
  <c r="MN240" i="2"/>
  <c r="OO241" i="2"/>
  <c r="OO242" i="2"/>
  <c r="FT243" i="2"/>
  <c r="FU243" i="2" s="1"/>
  <c r="FV243" i="2" s="1"/>
  <c r="ES243" i="2" s="1"/>
  <c r="JI243" i="2"/>
  <c r="KX243" i="2"/>
  <c r="LP243" i="2"/>
  <c r="JC245" i="2"/>
  <c r="JD245" i="2" s="1"/>
  <c r="KI245" i="2" s="1"/>
  <c r="OP246" i="2"/>
  <c r="OR246" i="2" s="1"/>
  <c r="JK248" i="2"/>
  <c r="ON248" i="2"/>
  <c r="LC249" i="2"/>
  <c r="LE249" i="2" s="1"/>
  <c r="FS251" i="2"/>
  <c r="FT251" i="2" s="1"/>
  <c r="FU251" i="2" s="1"/>
  <c r="FV251" i="2" s="1"/>
  <c r="ES251" i="2" s="1"/>
  <c r="FW253" i="2"/>
  <c r="FD253" i="2"/>
  <c r="FE253" i="2" s="1"/>
  <c r="LH255" i="2"/>
  <c r="MW255" i="2"/>
  <c r="NV257" i="2"/>
  <c r="JC259" i="2"/>
  <c r="JD259" i="2" s="1"/>
  <c r="KI259" i="2" s="1"/>
  <c r="JG259" i="2"/>
  <c r="NV261" i="2"/>
  <c r="OO237" i="2"/>
  <c r="CR242" i="2"/>
  <c r="CK242" i="2" s="1"/>
  <c r="DC243" i="2"/>
  <c r="DD243" i="2" s="1"/>
  <c r="CR243" i="2"/>
  <c r="CK243" i="2" s="1"/>
  <c r="IA245" i="2"/>
  <c r="IB245" i="2" s="1"/>
  <c r="KF245" i="2" s="1"/>
  <c r="IC251" i="2"/>
  <c r="IA251" i="2"/>
  <c r="IB251" i="2" s="1"/>
  <c r="KF251" i="2" s="1"/>
  <c r="MB255" i="2"/>
  <c r="LD255" i="2"/>
  <c r="LV255" i="2"/>
  <c r="KJ255" i="2"/>
  <c r="NA255" i="2"/>
  <c r="MN255" i="2"/>
  <c r="KR255" i="2"/>
  <c r="KS255" i="2" s="1"/>
  <c r="LJ255" i="2"/>
  <c r="MH255" i="2"/>
  <c r="KX255" i="2"/>
  <c r="NQ249" i="2"/>
  <c r="KP250" i="2"/>
  <c r="ML250" i="2"/>
  <c r="NV250" i="2" s="1"/>
  <c r="NG250" i="2"/>
  <c r="NT251" i="2"/>
  <c r="NV253" i="2"/>
  <c r="MR254" i="2"/>
  <c r="NV254" i="2" s="1"/>
  <c r="IA259" i="2"/>
  <c r="IB259" i="2" s="1"/>
  <c r="KF259" i="2" s="1"/>
  <c r="IE259" i="2"/>
  <c r="CR260" i="2"/>
  <c r="CK260" i="2" s="1"/>
  <c r="DB260" i="2"/>
  <c r="DD260" i="2" s="1"/>
  <c r="KJ260" i="2"/>
  <c r="DF261" i="2"/>
  <c r="DS261" i="2"/>
  <c r="DE261" i="2"/>
  <c r="CL261" i="2"/>
  <c r="DG261" i="2"/>
  <c r="GL261" i="2"/>
  <c r="GM261" i="2" s="1"/>
  <c r="GZ261" i="2" s="1"/>
  <c r="LU261" i="2" s="1"/>
  <c r="IA266" i="2"/>
  <c r="IB266" i="2" s="1"/>
  <c r="KF266" i="2" s="1"/>
  <c r="IE266" i="2"/>
  <c r="DV272" i="2"/>
  <c r="DY272" i="2" s="1"/>
  <c r="EE272" i="2" s="1"/>
  <c r="DU272" i="2"/>
  <c r="MA262" i="2"/>
  <c r="LC262" i="2"/>
  <c r="LE262" i="2" s="1"/>
  <c r="MM262" i="2"/>
  <c r="LU262" i="2"/>
  <c r="MW262" i="2"/>
  <c r="LO262" i="2"/>
  <c r="MG262" i="2"/>
  <c r="MI262" i="2" s="1"/>
  <c r="KG262" i="2"/>
  <c r="LI262" i="2"/>
  <c r="LK262" i="2" s="1"/>
  <c r="KW262" i="2"/>
  <c r="KY262" i="2" s="1"/>
  <c r="KK262" i="2"/>
  <c r="KM262" i="2" s="1"/>
  <c r="NA263" i="2"/>
  <c r="LV263" i="2"/>
  <c r="LD263" i="2"/>
  <c r="KL263" i="2"/>
  <c r="LJ263" i="2"/>
  <c r="MN263" i="2"/>
  <c r="MB263" i="2"/>
  <c r="KX263" i="2"/>
  <c r="LP263" i="2"/>
  <c r="KJ263" i="2"/>
  <c r="MH263" i="2"/>
  <c r="KR263" i="2"/>
  <c r="LV265" i="2"/>
  <c r="LD265" i="2"/>
  <c r="MN265" i="2"/>
  <c r="KJ265" i="2"/>
  <c r="KL265" i="2"/>
  <c r="MB265" i="2"/>
  <c r="LP265" i="2"/>
  <c r="MH265" i="2"/>
  <c r="LJ265" i="2"/>
  <c r="KX265" i="2"/>
  <c r="JG266" i="2"/>
  <c r="JC266" i="2"/>
  <c r="JD266" i="2" s="1"/>
  <c r="KI266" i="2" s="1"/>
  <c r="DB268" i="2"/>
  <c r="DD268" i="2" s="1"/>
  <c r="CR268" i="2"/>
  <c r="CK268" i="2" s="1"/>
  <c r="DF273" i="2"/>
  <c r="DG273" i="2"/>
  <c r="DS273" i="2"/>
  <c r="CL273" i="2"/>
  <c r="DE273" i="2"/>
  <c r="NM259" i="2"/>
  <c r="MH260" i="2"/>
  <c r="LJ260" i="2"/>
  <c r="KL260" i="2"/>
  <c r="NA260" i="2"/>
  <c r="KX260" i="2"/>
  <c r="LP260" i="2"/>
  <c r="LV260" i="2"/>
  <c r="MN260" i="2"/>
  <c r="KR260" i="2"/>
  <c r="MB260" i="2"/>
  <c r="HC263" i="2"/>
  <c r="HP263" i="2"/>
  <c r="HQ263" i="2" s="1"/>
  <c r="HR263" i="2" s="1"/>
  <c r="HS263" i="2" s="1"/>
  <c r="NM264" i="2"/>
  <c r="NA265" i="2"/>
  <c r="MB268" i="2"/>
  <c r="LJ268" i="2"/>
  <c r="KJ268" i="2"/>
  <c r="KX268" i="2"/>
  <c r="NA268" i="2"/>
  <c r="KL268" i="2"/>
  <c r="LV268" i="2"/>
  <c r="KR268" i="2"/>
  <c r="LD268" i="2"/>
  <c r="MN268" i="2"/>
  <c r="LP268" i="2"/>
  <c r="DB271" i="2"/>
  <c r="DD271" i="2" s="1"/>
  <c r="CR271" i="2"/>
  <c r="CK271" i="2" s="1"/>
  <c r="HP267" i="2"/>
  <c r="HQ267" i="2" s="1"/>
  <c r="HR267" i="2" s="1"/>
  <c r="HS267" i="2" s="1"/>
  <c r="HC267" i="2"/>
  <c r="JK252" i="2"/>
  <c r="JI252" i="2"/>
  <c r="CR255" i="2"/>
  <c r="CK255" i="2" s="1"/>
  <c r="GL259" i="2"/>
  <c r="GM259" i="2" s="1"/>
  <c r="GZ259" i="2" s="1"/>
  <c r="HI261" i="2"/>
  <c r="JC261" i="2"/>
  <c r="JD261" i="2" s="1"/>
  <c r="KI261" i="2" s="1"/>
  <c r="JG261" i="2"/>
  <c r="KQ262" i="2"/>
  <c r="NS262" i="2"/>
  <c r="MG263" i="2"/>
  <c r="MI263" i="2" s="1"/>
  <c r="LI263" i="2"/>
  <c r="LK263" i="2" s="1"/>
  <c r="KK263" i="2"/>
  <c r="MM263" i="2"/>
  <c r="LU263" i="2"/>
  <c r="LC263" i="2"/>
  <c r="LE263" i="2" s="1"/>
  <c r="MA263" i="2"/>
  <c r="KW263" i="2"/>
  <c r="KG263" i="2"/>
  <c r="MW263" i="2"/>
  <c r="KQ263" i="2"/>
  <c r="EB265" i="2"/>
  <c r="EH265" i="2" s="1"/>
  <c r="DL265" i="2"/>
  <c r="DN265" i="2" s="1"/>
  <c r="NM269" i="2"/>
  <c r="NY269" i="2" s="1"/>
  <c r="OE269" i="2" s="1"/>
  <c r="DC270" i="2"/>
  <c r="DD270" i="2" s="1"/>
  <c r="CR270" i="2"/>
  <c r="CK270" i="2" s="1"/>
  <c r="OM246" i="2"/>
  <c r="JE251" i="2"/>
  <c r="JC251" i="2"/>
  <c r="JD251" i="2" s="1"/>
  <c r="KI251" i="2" s="1"/>
  <c r="IC252" i="2"/>
  <c r="OO252" i="2"/>
  <c r="FT254" i="2"/>
  <c r="FU254" i="2" s="1"/>
  <c r="FV254" i="2" s="1"/>
  <c r="ES254" i="2" s="1"/>
  <c r="ON259" i="2"/>
  <c r="MG260" i="2"/>
  <c r="MI260" i="2" s="1"/>
  <c r="LI260" i="2"/>
  <c r="LK260" i="2" s="1"/>
  <c r="KK260" i="2"/>
  <c r="MA260" i="2"/>
  <c r="MC260" i="2" s="1"/>
  <c r="MW260" i="2"/>
  <c r="KW260" i="2"/>
  <c r="LO260" i="2"/>
  <c r="LC260" i="2"/>
  <c r="LE260" i="2" s="1"/>
  <c r="LU260" i="2"/>
  <c r="KG260" i="2"/>
  <c r="MM260" i="2"/>
  <c r="KQ260" i="2"/>
  <c r="KS260" i="2" s="1"/>
  <c r="NV262" i="2"/>
  <c r="NS264" i="2"/>
  <c r="DB266" i="2"/>
  <c r="DD266" i="2" s="1"/>
  <c r="CR266" i="2"/>
  <c r="CK266" i="2" s="1"/>
  <c r="MF266" i="2"/>
  <c r="NV266" i="2" s="1"/>
  <c r="NQ245" i="2"/>
  <c r="NG246" i="2"/>
  <c r="KG258" i="2"/>
  <c r="MW258" i="2"/>
  <c r="LU258" i="2"/>
  <c r="KW258" i="2"/>
  <c r="MM258" i="2"/>
  <c r="KQ258" i="2"/>
  <c r="MA258" i="2"/>
  <c r="LO258" i="2"/>
  <c r="MG258" i="2"/>
  <c r="KK258" i="2"/>
  <c r="LC258" i="2"/>
  <c r="NV260" i="2"/>
  <c r="CR263" i="2"/>
  <c r="CK263" i="2" s="1"/>
  <c r="DB263" i="2"/>
  <c r="DD263" i="2" s="1"/>
  <c r="LQ263" i="2"/>
  <c r="ON257" i="2"/>
  <c r="OP258" i="2"/>
  <c r="OR258" i="2" s="1"/>
  <c r="OO259" i="2"/>
  <c r="LI261" i="2"/>
  <c r="IE264" i="2"/>
  <c r="IA264" i="2"/>
  <c r="IB264" i="2" s="1"/>
  <c r="KF264" i="2" s="1"/>
  <c r="LT265" i="2"/>
  <c r="NS265" i="2" s="1"/>
  <c r="EB267" i="2"/>
  <c r="EH267" i="2" s="1"/>
  <c r="ED268" i="2"/>
  <c r="EF268" i="2" s="1"/>
  <c r="EB270" i="2"/>
  <c r="EH270" i="2" s="1"/>
  <c r="CL272" i="2"/>
  <c r="MN272" i="2"/>
  <c r="LV272" i="2"/>
  <c r="MH272" i="2"/>
  <c r="LP272" i="2"/>
  <c r="KL272" i="2"/>
  <c r="KM272" i="2" s="1"/>
  <c r="MB272" i="2"/>
  <c r="NA272" i="2"/>
  <c r="KR272" i="2"/>
  <c r="LJ272" i="2"/>
  <c r="KJ272" i="2"/>
  <c r="MM272" i="2"/>
  <c r="LO272" i="2"/>
  <c r="LQ272" i="2" s="1"/>
  <c r="KQ272" i="2"/>
  <c r="KW272" i="2"/>
  <c r="LI272" i="2"/>
  <c r="LC272" i="2"/>
  <c r="MW272" i="2"/>
  <c r="MG272" i="2"/>
  <c r="LU272" i="2"/>
  <c r="FT273" i="2"/>
  <c r="FU273" i="2" s="1"/>
  <c r="FV273" i="2" s="1"/>
  <c r="ES273" i="2" s="1"/>
  <c r="MN274" i="2"/>
  <c r="LV274" i="2"/>
  <c r="KR274" i="2"/>
  <c r="MB274" i="2"/>
  <c r="NA274" i="2"/>
  <c r="LP274" i="2"/>
  <c r="LD274" i="2"/>
  <c r="MH274" i="2"/>
  <c r="LJ274" i="2"/>
  <c r="KX274" i="2"/>
  <c r="KL274" i="2"/>
  <c r="JI275" i="2"/>
  <c r="JK275" i="2"/>
  <c r="OM253" i="2"/>
  <c r="NV258" i="2"/>
  <c r="CR259" i="2"/>
  <c r="CK259" i="2" s="1"/>
  <c r="DC259" i="2"/>
  <c r="DD259" i="2" s="1"/>
  <c r="NS259" i="2"/>
  <c r="OM260" i="2"/>
  <c r="MW261" i="2"/>
  <c r="KW261" i="2"/>
  <c r="KG261" i="2"/>
  <c r="MG261" i="2"/>
  <c r="LO261" i="2"/>
  <c r="MH264" i="2"/>
  <c r="LP264" i="2"/>
  <c r="KX264" i="2"/>
  <c r="KL264" i="2"/>
  <c r="MB264" i="2"/>
  <c r="OM264" i="2"/>
  <c r="LZ266" i="2"/>
  <c r="NS266" i="2" s="1"/>
  <c r="LT269" i="2"/>
  <c r="KX272" i="2"/>
  <c r="MA272" i="2"/>
  <c r="FW274" i="2"/>
  <c r="DD275" i="2"/>
  <c r="FW276" i="2"/>
  <c r="DS279" i="2"/>
  <c r="DG279" i="2"/>
  <c r="CL279" i="2"/>
  <c r="DE279" i="2"/>
  <c r="DF279" i="2"/>
  <c r="FS252" i="2"/>
  <c r="FT252" i="2" s="1"/>
  <c r="FU252" i="2" s="1"/>
  <c r="FV252" i="2" s="1"/>
  <c r="ES252" i="2" s="1"/>
  <c r="EB256" i="2"/>
  <c r="EH256" i="2" s="1"/>
  <c r="HC257" i="2"/>
  <c r="DE258" i="2"/>
  <c r="DS258" i="2"/>
  <c r="DL262" i="2"/>
  <c r="DN262" i="2" s="1"/>
  <c r="HP264" i="2"/>
  <c r="HQ264" i="2" s="1"/>
  <c r="HR264" i="2" s="1"/>
  <c r="HS264" i="2" s="1"/>
  <c r="MN264" i="2"/>
  <c r="NM265" i="2"/>
  <c r="OP265" i="2"/>
  <c r="OR265" i="2" s="1"/>
  <c r="OO265" i="2"/>
  <c r="LD269" i="2"/>
  <c r="LV269" i="2"/>
  <c r="OP273" i="2"/>
  <c r="OR273" i="2" s="1"/>
  <c r="OO273" i="2"/>
  <c r="OP274" i="2"/>
  <c r="OR274" i="2" s="1"/>
  <c r="OO274" i="2"/>
  <c r="DS275" i="2"/>
  <c r="DG275" i="2"/>
  <c r="CL275" i="2"/>
  <c r="DF275" i="2"/>
  <c r="DE275" i="2"/>
  <c r="HP257" i="2"/>
  <c r="HQ257" i="2" s="1"/>
  <c r="HR257" i="2" s="1"/>
  <c r="HS257" i="2" s="1"/>
  <c r="HP260" i="2"/>
  <c r="HQ260" i="2" s="1"/>
  <c r="HR260" i="2" s="1"/>
  <c r="HS260" i="2" s="1"/>
  <c r="IE260" i="2"/>
  <c r="KQ261" i="2"/>
  <c r="DL263" i="2"/>
  <c r="DN263" i="2" s="1"/>
  <c r="NS263" i="2"/>
  <c r="OR263" i="2"/>
  <c r="DC264" i="2"/>
  <c r="DD264" i="2" s="1"/>
  <c r="CR264" i="2"/>
  <c r="CK264" i="2" s="1"/>
  <c r="JG264" i="2"/>
  <c r="NA264" i="2"/>
  <c r="CR265" i="2"/>
  <c r="CK265" i="2" s="1"/>
  <c r="LH266" i="2"/>
  <c r="FW269" i="2"/>
  <c r="MW269" i="2"/>
  <c r="LU269" i="2"/>
  <c r="KW269" i="2"/>
  <c r="MA269" i="2"/>
  <c r="LC269" i="2"/>
  <c r="LO269" i="2"/>
  <c r="KK269" i="2"/>
  <c r="KQ269" i="2"/>
  <c r="MN270" i="2"/>
  <c r="LV270" i="2"/>
  <c r="KR270" i="2"/>
  <c r="LD270" i="2"/>
  <c r="KX270" i="2"/>
  <c r="KJ270" i="2"/>
  <c r="NA270" i="2"/>
  <c r="MB270" i="2"/>
  <c r="MA270" i="2"/>
  <c r="LC270" i="2"/>
  <c r="LU270" i="2"/>
  <c r="MG270" i="2"/>
  <c r="MI270" i="2" s="1"/>
  <c r="LO270" i="2"/>
  <c r="KK270" i="2"/>
  <c r="KM270" i="2" s="1"/>
  <c r="LI270" i="2"/>
  <c r="MM270" i="2"/>
  <c r="KG270" i="2"/>
  <c r="KQ270" i="2"/>
  <c r="KW270" i="2"/>
  <c r="LJ270" i="2"/>
  <c r="IA271" i="2"/>
  <c r="IB271" i="2" s="1"/>
  <c r="KF271" i="2" s="1"/>
  <c r="IC271" i="2"/>
  <c r="DE272" i="2"/>
  <c r="DG272" i="2"/>
  <c r="DF272" i="2"/>
  <c r="NV272" i="2"/>
  <c r="NV275" i="2"/>
  <c r="DL258" i="2"/>
  <c r="DN258" i="2" s="1"/>
  <c r="OM261" i="2"/>
  <c r="EB262" i="2"/>
  <c r="EH262" i="2" s="1"/>
  <c r="KR264" i="2"/>
  <c r="LV264" i="2"/>
  <c r="KL267" i="2"/>
  <c r="LV267" i="2"/>
  <c r="EC268" i="2"/>
  <c r="DC269" i="2"/>
  <c r="DD269" i="2" s="1"/>
  <c r="CR269" i="2"/>
  <c r="CK269" i="2" s="1"/>
  <c r="MM269" i="2"/>
  <c r="NA271" i="2"/>
  <c r="MB271" i="2"/>
  <c r="KJ271" i="2"/>
  <c r="KX271" i="2"/>
  <c r="LJ271" i="2"/>
  <c r="MN271" i="2"/>
  <c r="KL271" i="2"/>
  <c r="LD271" i="2"/>
  <c r="KR271" i="2"/>
  <c r="MH271" i="2"/>
  <c r="FT272" i="2"/>
  <c r="FU272" i="2" s="1"/>
  <c r="FV272" i="2" s="1"/>
  <c r="ES272" i="2" s="1"/>
  <c r="LD272" i="2"/>
  <c r="KJ274" i="2"/>
  <c r="KK261" i="2"/>
  <c r="CR262" i="2"/>
  <c r="CK262" i="2" s="1"/>
  <c r="DD262" i="2"/>
  <c r="HC264" i="2"/>
  <c r="KP266" i="2"/>
  <c r="NA267" i="2"/>
  <c r="LJ267" i="2"/>
  <c r="KR267" i="2"/>
  <c r="MB267" i="2"/>
  <c r="LP267" i="2"/>
  <c r="KX267" i="2"/>
  <c r="LB268" i="2"/>
  <c r="NM268" i="2" s="1"/>
  <c r="LN268" i="2"/>
  <c r="LZ268" i="2"/>
  <c r="LP270" i="2"/>
  <c r="FD271" i="2"/>
  <c r="FE271" i="2" s="1"/>
  <c r="FW271" i="2"/>
  <c r="CR274" i="2"/>
  <c r="CK274" i="2" s="1"/>
  <c r="CR276" i="2"/>
  <c r="CK276" i="2" s="1"/>
  <c r="DC276" i="2"/>
  <c r="DD276" i="2" s="1"/>
  <c r="DG278" i="2"/>
  <c r="DS278" i="2"/>
  <c r="DF278" i="2"/>
  <c r="CL278" i="2"/>
  <c r="DE278" i="2"/>
  <c r="NA278" i="2"/>
  <c r="KX278" i="2"/>
  <c r="MN278" i="2"/>
  <c r="MB278" i="2"/>
  <c r="KJ278" i="2"/>
  <c r="LJ278" i="2"/>
  <c r="LV278" i="2"/>
  <c r="LD278" i="2"/>
  <c r="KR278" i="2"/>
  <c r="MH278" i="2"/>
  <c r="LP278" i="2"/>
  <c r="KL278" i="2"/>
  <c r="OP256" i="2"/>
  <c r="OR256" i="2" s="1"/>
  <c r="OO256" i="2"/>
  <c r="OM257" i="2"/>
  <c r="EB260" i="2"/>
  <c r="EH260" i="2" s="1"/>
  <c r="MA261" i="2"/>
  <c r="IE262" i="2"/>
  <c r="EB264" i="2"/>
  <c r="EH264" i="2" s="1"/>
  <c r="KJ264" i="2"/>
  <c r="LD264" i="2"/>
  <c r="MG267" i="2"/>
  <c r="LI267" i="2"/>
  <c r="KK267" i="2"/>
  <c r="KM267" i="2" s="1"/>
  <c r="MW267" i="2"/>
  <c r="MA267" i="2"/>
  <c r="KQ267" i="2"/>
  <c r="KS267" i="2" s="1"/>
  <c r="OP268" i="2"/>
  <c r="OR268" i="2" s="1"/>
  <c r="MZ270" i="2"/>
  <c r="MX270" i="2"/>
  <c r="II273" i="2"/>
  <c r="IG273" i="2"/>
  <c r="KP275" i="2"/>
  <c r="JI277" i="2"/>
  <c r="JK277" i="2"/>
  <c r="EB279" i="2"/>
  <c r="EH279" i="2" s="1"/>
  <c r="DL279" i="2"/>
  <c r="DN279" i="2" s="1"/>
  <c r="CR283" i="2"/>
  <c r="CK283" i="2" s="1"/>
  <c r="FW287" i="2"/>
  <c r="FD287" i="2"/>
  <c r="FE287" i="2" s="1"/>
  <c r="IC294" i="2"/>
  <c r="IA294" i="2"/>
  <c r="IB294" i="2" s="1"/>
  <c r="KF294" i="2" s="1"/>
  <c r="OO267" i="2"/>
  <c r="OP267" i="2"/>
  <c r="OR267" i="2" s="1"/>
  <c r="NQ269" i="2"/>
  <c r="EB277" i="2"/>
  <c r="EH277" i="2" s="1"/>
  <c r="FW277" i="2"/>
  <c r="FD277" i="2"/>
  <c r="FE277" i="2" s="1"/>
  <c r="NV280" i="2"/>
  <c r="FW284" i="2"/>
  <c r="DC277" i="2"/>
  <c r="CR277" i="2"/>
  <c r="CK277" i="2" s="1"/>
  <c r="DL278" i="2"/>
  <c r="DN278" i="2" s="1"/>
  <c r="EB278" i="2"/>
  <c r="EH278" i="2" s="1"/>
  <c r="MM280" i="2"/>
  <c r="MO280" i="2" s="1"/>
  <c r="LO280" i="2"/>
  <c r="LQ280" i="2" s="1"/>
  <c r="KQ280" i="2"/>
  <c r="MG280" i="2"/>
  <c r="LU280" i="2"/>
  <c r="LC280" i="2"/>
  <c r="KK280" i="2"/>
  <c r="MW280" i="2"/>
  <c r="LI280" i="2"/>
  <c r="KG280" i="2"/>
  <c r="LP280" i="2"/>
  <c r="KX280" i="2"/>
  <c r="MN280" i="2"/>
  <c r="LV280" i="2"/>
  <c r="LD280" i="2"/>
  <c r="KL280" i="2"/>
  <c r="MH280" i="2"/>
  <c r="KR280" i="2"/>
  <c r="NA280" i="2"/>
  <c r="JK282" i="2"/>
  <c r="JI282" i="2"/>
  <c r="OP282" i="2"/>
  <c r="OR282" i="2" s="1"/>
  <c r="OO282" i="2"/>
  <c r="LT284" i="2"/>
  <c r="MH290" i="2"/>
  <c r="LP290" i="2"/>
  <c r="KX290" i="2"/>
  <c r="NA290" i="2"/>
  <c r="MN290" i="2"/>
  <c r="LV290" i="2"/>
  <c r="LD290" i="2"/>
  <c r="KL290" i="2"/>
  <c r="MB290" i="2"/>
  <c r="LJ290" i="2"/>
  <c r="LK290" i="2" s="1"/>
  <c r="KJ290" i="2"/>
  <c r="KR290" i="2"/>
  <c r="OO263" i="2"/>
  <c r="OO272" i="2"/>
  <c r="KR273" i="2"/>
  <c r="LD273" i="2"/>
  <c r="NA273" i="2"/>
  <c r="JI274" i="2"/>
  <c r="LH275" i="2"/>
  <c r="LN276" i="2"/>
  <c r="DD277" i="2"/>
  <c r="IG277" i="2"/>
  <c r="II277" i="2"/>
  <c r="JE279" i="2"/>
  <c r="JC279" i="2"/>
  <c r="JD279" i="2" s="1"/>
  <c r="KI279" i="2" s="1"/>
  <c r="FD286" i="2"/>
  <c r="FE286" i="2" s="1"/>
  <c r="FW286" i="2"/>
  <c r="FW294" i="2"/>
  <c r="FD294" i="2"/>
  <c r="FE294" i="2" s="1"/>
  <c r="IG261" i="2"/>
  <c r="OP270" i="2"/>
  <c r="OR270" i="2" s="1"/>
  <c r="OO270" i="2"/>
  <c r="OM272" i="2"/>
  <c r="ML274" i="2"/>
  <c r="NV274" i="2" s="1"/>
  <c r="NV276" i="2"/>
  <c r="IA278" i="2"/>
  <c r="IB278" i="2" s="1"/>
  <c r="KF278" i="2" s="1"/>
  <c r="IC278" i="2"/>
  <c r="LJ280" i="2"/>
  <c r="FS283" i="2"/>
  <c r="FT283" i="2" s="1"/>
  <c r="FU283" i="2" s="1"/>
  <c r="FV283" i="2" s="1"/>
  <c r="ES283" i="2" s="1"/>
  <c r="FS291" i="2"/>
  <c r="FT291" i="2" s="1"/>
  <c r="FU291" i="2" s="1"/>
  <c r="FV291" i="2" s="1"/>
  <c r="ES291" i="2" s="1"/>
  <c r="DB296" i="2"/>
  <c r="DD296" i="2" s="1"/>
  <c r="CR296" i="2"/>
  <c r="CK296" i="2" s="1"/>
  <c r="KX273" i="2"/>
  <c r="MB273" i="2"/>
  <c r="LJ273" i="2"/>
  <c r="MN273" i="2"/>
  <c r="LV273" i="2"/>
  <c r="KJ273" i="2"/>
  <c r="II275" i="2"/>
  <c r="OO276" i="2"/>
  <c r="CR280" i="2"/>
  <c r="CK280" i="2" s="1"/>
  <c r="DB280" i="2"/>
  <c r="DD280" i="2" s="1"/>
  <c r="MA280" i="2"/>
  <c r="FD281" i="2"/>
  <c r="FW282" i="2"/>
  <c r="FD282" i="2"/>
  <c r="FE282" i="2" s="1"/>
  <c r="II282" i="2"/>
  <c r="IG282" i="2"/>
  <c r="KL273" i="2"/>
  <c r="NT273" i="2"/>
  <c r="NQ274" i="2"/>
  <c r="EB275" i="2"/>
  <c r="EH275" i="2" s="1"/>
  <c r="FW275" i="2"/>
  <c r="FS279" i="2"/>
  <c r="FT279" i="2" s="1"/>
  <c r="FU279" i="2" s="1"/>
  <c r="FV279" i="2" s="1"/>
  <c r="ES279" i="2" s="1"/>
  <c r="KW280" i="2"/>
  <c r="KY280" i="2" s="1"/>
  <c r="MB280" i="2"/>
  <c r="MG291" i="2"/>
  <c r="LI291" i="2"/>
  <c r="KK291" i="2"/>
  <c r="KG291" i="2"/>
  <c r="MM291" i="2"/>
  <c r="MO291" i="2" s="1"/>
  <c r="KQ291" i="2"/>
  <c r="MA291" i="2"/>
  <c r="MW291" i="2"/>
  <c r="KW291" i="2"/>
  <c r="LO291" i="2"/>
  <c r="LC291" i="2"/>
  <c r="LU291" i="2"/>
  <c r="NQ267" i="2"/>
  <c r="DL273" i="2"/>
  <c r="DN273" i="2" s="1"/>
  <c r="LN274" i="2"/>
  <c r="LH277" i="2"/>
  <c r="LB278" i="2"/>
  <c r="II281" i="2"/>
  <c r="IG281" i="2"/>
  <c r="LB282" i="2"/>
  <c r="NM282" i="2" s="1"/>
  <c r="JE285" i="2"/>
  <c r="JC285" i="2"/>
  <c r="JD285" i="2" s="1"/>
  <c r="KI285" i="2" s="1"/>
  <c r="OP285" i="2"/>
  <c r="OR285" i="2" s="1"/>
  <c r="OO285" i="2"/>
  <c r="EB286" i="2"/>
  <c r="EH286" i="2" s="1"/>
  <c r="DL286" i="2"/>
  <c r="DN286" i="2" s="1"/>
  <c r="EB289" i="2"/>
  <c r="EH289" i="2" s="1"/>
  <c r="DL289" i="2"/>
  <c r="DN289" i="2" s="1"/>
  <c r="CR297" i="2"/>
  <c r="CK297" i="2" s="1"/>
  <c r="DB297" i="2"/>
  <c r="DD297" i="2" s="1"/>
  <c r="IC297" i="2"/>
  <c r="IA297" i="2"/>
  <c r="IB297" i="2" s="1"/>
  <c r="KF297" i="2" s="1"/>
  <c r="FW299" i="2"/>
  <c r="FD299" i="2"/>
  <c r="FE299" i="2" s="1"/>
  <c r="MA286" i="2"/>
  <c r="LC286" i="2"/>
  <c r="MW286" i="2"/>
  <c r="LI286" i="2"/>
  <c r="KQ286" i="2"/>
  <c r="KG286" i="2"/>
  <c r="MG286" i="2"/>
  <c r="LO286" i="2"/>
  <c r="KW286" i="2"/>
  <c r="MM286" i="2"/>
  <c r="LU286" i="2"/>
  <c r="MZ288" i="2"/>
  <c r="MX288" i="2"/>
  <c r="NA291" i="2"/>
  <c r="LV291" i="2"/>
  <c r="KX291" i="2"/>
  <c r="LJ291" i="2"/>
  <c r="MB291" i="2"/>
  <c r="LP291" i="2"/>
  <c r="MH291" i="2"/>
  <c r="KL291" i="2"/>
  <c r="LD291" i="2"/>
  <c r="KJ291" i="2"/>
  <c r="DC292" i="2"/>
  <c r="DD292" i="2" s="1"/>
  <c r="CR292" i="2"/>
  <c r="CK292" i="2" s="1"/>
  <c r="NV294" i="2"/>
  <c r="EB285" i="2"/>
  <c r="EH285" i="2" s="1"/>
  <c r="DL285" i="2"/>
  <c r="DN285" i="2" s="1"/>
  <c r="DC286" i="2"/>
  <c r="DD286" i="2" s="1"/>
  <c r="CR286" i="2"/>
  <c r="CK286" i="2" s="1"/>
  <c r="KK286" i="2"/>
  <c r="NV292" i="2"/>
  <c r="FW300" i="2"/>
  <c r="FD300" i="2"/>
  <c r="FE300" i="2" s="1"/>
  <c r="OO279" i="2"/>
  <c r="OP279" i="2"/>
  <c r="OR279" i="2" s="1"/>
  <c r="ML282" i="2"/>
  <c r="NV282" i="2" s="1"/>
  <c r="IC285" i="2"/>
  <c r="IA285" i="2"/>
  <c r="IB285" i="2" s="1"/>
  <c r="KF285" i="2" s="1"/>
  <c r="IG287" i="2"/>
  <c r="II287" i="2"/>
  <c r="FW289" i="2"/>
  <c r="FD289" i="2"/>
  <c r="FE289" i="2" s="1"/>
  <c r="KR291" i="2"/>
  <c r="NG291" i="2"/>
  <c r="OR291" i="2"/>
  <c r="FD303" i="2"/>
  <c r="FE303" i="2" s="1"/>
  <c r="FW303" i="2"/>
  <c r="JK281" i="2"/>
  <c r="JI281" i="2"/>
  <c r="DS291" i="2"/>
  <c r="DG291" i="2"/>
  <c r="CL291" i="2"/>
  <c r="DF291" i="2"/>
  <c r="DE291" i="2"/>
  <c r="MG293" i="2"/>
  <c r="LI293" i="2"/>
  <c r="KK293" i="2"/>
  <c r="MM293" i="2"/>
  <c r="MW293" i="2"/>
  <c r="MA293" i="2"/>
  <c r="LU293" i="2"/>
  <c r="KW293" i="2"/>
  <c r="LO293" i="2"/>
  <c r="KG293" i="2"/>
  <c r="LC293" i="2"/>
  <c r="NA293" i="2"/>
  <c r="LV293" i="2"/>
  <c r="LD293" i="2"/>
  <c r="LJ293" i="2"/>
  <c r="KR293" i="2"/>
  <c r="MN293" i="2"/>
  <c r="MB293" i="2"/>
  <c r="KX293" i="2"/>
  <c r="KL293" i="2"/>
  <c r="LP293" i="2"/>
  <c r="KJ293" i="2"/>
  <c r="MH293" i="2"/>
  <c r="AI300" i="2"/>
  <c r="DG300" i="2"/>
  <c r="NQ275" i="2"/>
  <c r="LT276" i="2"/>
  <c r="JK284" i="2"/>
  <c r="JI284" i="2"/>
  <c r="JE286" i="2"/>
  <c r="JC286" i="2"/>
  <c r="JD286" i="2" s="1"/>
  <c r="KI286" i="2" s="1"/>
  <c r="NV286" i="2"/>
  <c r="OP289" i="2"/>
  <c r="OR289" i="2" s="1"/>
  <c r="OO289" i="2"/>
  <c r="DD291" i="2"/>
  <c r="LP292" i="2"/>
  <c r="KX292" i="2"/>
  <c r="LD292" i="2"/>
  <c r="KL292" i="2"/>
  <c r="LV292" i="2"/>
  <c r="KR292" i="2"/>
  <c r="NA292" i="2"/>
  <c r="LJ292" i="2"/>
  <c r="MN292" i="2"/>
  <c r="MB292" i="2"/>
  <c r="KJ292" i="2"/>
  <c r="DS293" i="2"/>
  <c r="DG293" i="2"/>
  <c r="CL293" i="2"/>
  <c r="DF293" i="2"/>
  <c r="DE293" i="2"/>
  <c r="JC294" i="2"/>
  <c r="JD294" i="2" s="1"/>
  <c r="KI294" i="2" s="1"/>
  <c r="JE294" i="2"/>
  <c r="LN270" i="2"/>
  <c r="LT271" i="2"/>
  <c r="NG271" i="2"/>
  <c r="FT278" i="2"/>
  <c r="FU278" i="2" s="1"/>
  <c r="FV278" i="2" s="1"/>
  <c r="ES278" i="2" s="1"/>
  <c r="JI278" i="2"/>
  <c r="MF278" i="2"/>
  <c r="LH279" i="2"/>
  <c r="OM285" i="2"/>
  <c r="DB287" i="2"/>
  <c r="DD287" i="2" s="1"/>
  <c r="CR287" i="2"/>
  <c r="CK287" i="2" s="1"/>
  <c r="DL288" i="2"/>
  <c r="DN288" i="2" s="1"/>
  <c r="MM288" i="2"/>
  <c r="LO288" i="2"/>
  <c r="KQ288" i="2"/>
  <c r="MA288" i="2"/>
  <c r="MC288" i="2" s="1"/>
  <c r="LI288" i="2"/>
  <c r="LK288" i="2" s="1"/>
  <c r="KG288" i="2"/>
  <c r="MG288" i="2"/>
  <c r="KW288" i="2"/>
  <c r="KY288" i="2" s="1"/>
  <c r="LU288" i="2"/>
  <c r="LC288" i="2"/>
  <c r="KK288" i="2"/>
  <c r="KR288" i="2"/>
  <c r="MH288" i="2"/>
  <c r="LP288" i="2"/>
  <c r="KX288" i="2"/>
  <c r="NA288" i="2"/>
  <c r="MN288" i="2"/>
  <c r="LV288" i="2"/>
  <c r="LD288" i="2"/>
  <c r="KL288" i="2"/>
  <c r="KJ288" i="2"/>
  <c r="MB289" i="2"/>
  <c r="LJ289" i="2"/>
  <c r="KR289" i="2"/>
  <c r="KJ289" i="2"/>
  <c r="MH289" i="2"/>
  <c r="LP289" i="2"/>
  <c r="KX289" i="2"/>
  <c r="NA289" i="2"/>
  <c r="MN289" i="2"/>
  <c r="LV289" i="2"/>
  <c r="LD289" i="2"/>
  <c r="EB290" i="2"/>
  <c r="EH290" i="2" s="1"/>
  <c r="DL290" i="2"/>
  <c r="DN290" i="2" s="1"/>
  <c r="MA290" i="2"/>
  <c r="LC290" i="2"/>
  <c r="LE290" i="2" s="1"/>
  <c r="KQ290" i="2"/>
  <c r="KS290" i="2" s="1"/>
  <c r="KG290" i="2"/>
  <c r="MG290" i="2"/>
  <c r="LO290" i="2"/>
  <c r="KW290" i="2"/>
  <c r="MM290" i="2"/>
  <c r="LU290" i="2"/>
  <c r="LW290" i="2" s="1"/>
  <c r="KK290" i="2"/>
  <c r="KM290" i="2" s="1"/>
  <c r="MW290" i="2"/>
  <c r="OP290" i="2"/>
  <c r="OR290" i="2" s="1"/>
  <c r="OO290" i="2"/>
  <c r="MA292" i="2"/>
  <c r="LC292" i="2"/>
  <c r="MG292" i="2"/>
  <c r="MI292" i="2" s="1"/>
  <c r="MM292" i="2"/>
  <c r="LU292" i="2"/>
  <c r="KG292" i="2"/>
  <c r="KQ292" i="2"/>
  <c r="KS292" i="2" s="1"/>
  <c r="LI292" i="2"/>
  <c r="KW292" i="2"/>
  <c r="KK292" i="2"/>
  <c r="MW292" i="2"/>
  <c r="LO292" i="2"/>
  <c r="KQ293" i="2"/>
  <c r="KS293" i="2" s="1"/>
  <c r="OM280" i="2"/>
  <c r="JI286" i="2"/>
  <c r="LN291" i="2"/>
  <c r="NQ291" i="2"/>
  <c r="KV293" i="2"/>
  <c r="DL298" i="2"/>
  <c r="DN298" i="2" s="1"/>
  <c r="EB298" i="2"/>
  <c r="EH298" i="2" s="1"/>
  <c r="LP300" i="2"/>
  <c r="KX300" i="2"/>
  <c r="LV300" i="2"/>
  <c r="LD300" i="2"/>
  <c r="KJ300" i="2"/>
  <c r="NA300" i="2"/>
  <c r="MN300" i="2"/>
  <c r="MH300" i="2"/>
  <c r="MB300" i="2"/>
  <c r="LJ300" i="2"/>
  <c r="KL300" i="2"/>
  <c r="KR300" i="2"/>
  <c r="NG280" i="2"/>
  <c r="CR282" i="2"/>
  <c r="CK282" i="2" s="1"/>
  <c r="OO287" i="2"/>
  <c r="CR290" i="2"/>
  <c r="CK290" i="2" s="1"/>
  <c r="NV291" i="2"/>
  <c r="JI280" i="2"/>
  <c r="OO283" i="2"/>
  <c r="CR285" i="2"/>
  <c r="CK285" i="2" s="1"/>
  <c r="CR288" i="2"/>
  <c r="CK288" i="2" s="1"/>
  <c r="FS293" i="2"/>
  <c r="FT293" i="2" s="1"/>
  <c r="FU293" i="2" s="1"/>
  <c r="FV293" i="2" s="1"/>
  <c r="ES293" i="2" s="1"/>
  <c r="DC294" i="2"/>
  <c r="DD294" i="2" s="1"/>
  <c r="CR294" i="2"/>
  <c r="CK294" i="2" s="1"/>
  <c r="FT295" i="2"/>
  <c r="FU295" i="2" s="1"/>
  <c r="FV295" i="2" s="1"/>
  <c r="ES295" i="2" s="1"/>
  <c r="FW302" i="2"/>
  <c r="FD302" i="2"/>
  <c r="FE302" i="2" s="1"/>
  <c r="CR281" i="2"/>
  <c r="CK281" i="2" s="1"/>
  <c r="CR284" i="2"/>
  <c r="CK284" i="2" s="1"/>
  <c r="CR289" i="2"/>
  <c r="CK289" i="2" s="1"/>
  <c r="IA289" i="2"/>
  <c r="IB289" i="2" s="1"/>
  <c r="KF289" i="2" s="1"/>
  <c r="FS292" i="2"/>
  <c r="FT292" i="2" s="1"/>
  <c r="FU292" i="2" s="1"/>
  <c r="FV292" i="2" s="1"/>
  <c r="ES292" i="2" s="1"/>
  <c r="LH294" i="2"/>
  <c r="IA295" i="2"/>
  <c r="IB295" i="2" s="1"/>
  <c r="KF295" i="2" s="1"/>
  <c r="IC295" i="2"/>
  <c r="FS296" i="2"/>
  <c r="FT296" i="2" s="1"/>
  <c r="FU296" i="2" s="1"/>
  <c r="FV296" i="2" s="1"/>
  <c r="ES296" i="2" s="1"/>
  <c r="JC296" i="2"/>
  <c r="JD296" i="2" s="1"/>
  <c r="KI296" i="2" s="1"/>
  <c r="FD297" i="2"/>
  <c r="FE297" i="2" s="1"/>
  <c r="OO275" i="2"/>
  <c r="II283" i="2"/>
  <c r="IA296" i="2"/>
  <c r="IB296" i="2" s="1"/>
  <c r="KF296" i="2" s="1"/>
  <c r="FT290" i="2"/>
  <c r="FU290" i="2" s="1"/>
  <c r="FV290" i="2" s="1"/>
  <c r="ES290" i="2" s="1"/>
  <c r="IC290" i="2"/>
  <c r="OP292" i="2"/>
  <c r="OR292" i="2" s="1"/>
  <c r="OO293" i="2"/>
  <c r="OP293" i="2"/>
  <c r="OR293" i="2" s="1"/>
  <c r="DL294" i="2"/>
  <c r="DN294" i="2" s="1"/>
  <c r="LJ297" i="2"/>
  <c r="KR297" i="2"/>
  <c r="KJ297" i="2"/>
  <c r="MH297" i="2"/>
  <c r="LP297" i="2"/>
  <c r="NA297" i="2"/>
  <c r="MN297" i="2"/>
  <c r="KX297" i="2"/>
  <c r="KL297" i="2"/>
  <c r="MB297" i="2"/>
  <c r="LD297" i="2"/>
  <c r="LV297" i="2"/>
  <c r="FS298" i="2"/>
  <c r="FT298" i="2" s="1"/>
  <c r="FU298" i="2" s="1"/>
  <c r="FV298" i="2" s="1"/>
  <c r="ES298" i="2" s="1"/>
  <c r="JC299" i="2"/>
  <c r="JD299" i="2" s="1"/>
  <c r="KI299" i="2" s="1"/>
  <c r="JE299" i="2"/>
  <c r="NA295" i="2"/>
  <c r="MN295" i="2"/>
  <c r="LV295" i="2"/>
  <c r="KR295" i="2"/>
  <c r="LJ295" i="2"/>
  <c r="MB295" i="2"/>
  <c r="LH295" i="2"/>
  <c r="OO296" i="2"/>
  <c r="EB302" i="2"/>
  <c r="EH302" i="2" s="1"/>
  <c r="DL302" i="2"/>
  <c r="DN302" i="2" s="1"/>
  <c r="ML296" i="2"/>
  <c r="NV296" i="2" s="1"/>
  <c r="MF299" i="2"/>
  <c r="NV299" i="2" s="1"/>
  <c r="DE300" i="2"/>
  <c r="DS300" i="2"/>
  <c r="DF300" i="2"/>
  <c r="ND301" i="2"/>
  <c r="NB301" i="2"/>
  <c r="OP301" i="2"/>
  <c r="OR301" i="2" s="1"/>
  <c r="OO301" i="2"/>
  <c r="JE302" i="2"/>
  <c r="JC302" i="2"/>
  <c r="JD302" i="2" s="1"/>
  <c r="KI302" i="2" s="1"/>
  <c r="NV304" i="2"/>
  <c r="LB302" i="2"/>
  <c r="CR303" i="2"/>
  <c r="CK303" i="2" s="1"/>
  <c r="DC303" i="2"/>
  <c r="CR304" i="2"/>
  <c r="CK304" i="2" s="1"/>
  <c r="DD306" i="2"/>
  <c r="DC310" i="2"/>
  <c r="DD310" i="2" s="1"/>
  <c r="CR310" i="2"/>
  <c r="CK310" i="2" s="1"/>
  <c r="II298" i="2"/>
  <c r="IG298" i="2"/>
  <c r="OP298" i="2"/>
  <c r="OR298" i="2" s="1"/>
  <c r="DD303" i="2"/>
  <c r="NQ293" i="2"/>
  <c r="KP296" i="2"/>
  <c r="OM296" i="2"/>
  <c r="CR299" i="2"/>
  <c r="CK299" i="2" s="1"/>
  <c r="DC301" i="2"/>
  <c r="DD301" i="2" s="1"/>
  <c r="CR301" i="2"/>
  <c r="CK301" i="2" s="1"/>
  <c r="MM301" i="2"/>
  <c r="MO301" i="2" s="1"/>
  <c r="NV302" i="2"/>
  <c r="DB307" i="2"/>
  <c r="DD307" i="2" s="1"/>
  <c r="CR307" i="2"/>
  <c r="CK307" i="2" s="1"/>
  <c r="OO295" i="2"/>
  <c r="OP295" i="2"/>
  <c r="OR295" i="2" s="1"/>
  <c r="KV297" i="2"/>
  <c r="LH297" i="2"/>
  <c r="MF297" i="2"/>
  <c r="NV297" i="2" s="1"/>
  <c r="MC301" i="2"/>
  <c r="CR302" i="2"/>
  <c r="CK302" i="2" s="1"/>
  <c r="OR303" i="2"/>
  <c r="JC305" i="2"/>
  <c r="JD305" i="2" s="1"/>
  <c r="KI305" i="2" s="1"/>
  <c r="JE305" i="2"/>
  <c r="FS306" i="2"/>
  <c r="FT306" i="2" s="1"/>
  <c r="FU306" i="2" s="1"/>
  <c r="FV306" i="2" s="1"/>
  <c r="ES306" i="2" s="1"/>
  <c r="FW307" i="2"/>
  <c r="FD307" i="2"/>
  <c r="FE307" i="2" s="1"/>
  <c r="IC292" i="2"/>
  <c r="CR295" i="2"/>
  <c r="CK295" i="2" s="1"/>
  <c r="LN295" i="2"/>
  <c r="LZ296" i="2"/>
  <c r="EB297" i="2"/>
  <c r="EH297" i="2" s="1"/>
  <c r="CR298" i="2"/>
  <c r="CK298" i="2" s="1"/>
  <c r="DC298" i="2"/>
  <c r="DD298" i="2" s="1"/>
  <c r="MF298" i="2"/>
  <c r="NV298" i="2" s="1"/>
  <c r="II299" i="2"/>
  <c r="EB300" i="2"/>
  <c r="EH300" i="2" s="1"/>
  <c r="DL300" i="2"/>
  <c r="DN300" i="2" s="1"/>
  <c r="II302" i="2"/>
  <c r="IG302" i="2"/>
  <c r="JK303" i="2"/>
  <c r="EB304" i="2"/>
  <c r="EH304" i="2" s="1"/>
  <c r="DL304" i="2"/>
  <c r="DN304" i="2" s="1"/>
  <c r="EB305" i="2"/>
  <c r="EH305" i="2" s="1"/>
  <c r="DL305" i="2"/>
  <c r="DN305" i="2" s="1"/>
  <c r="ED310" i="2"/>
  <c r="DZ310" i="2"/>
  <c r="JK298" i="2"/>
  <c r="JI298" i="2"/>
  <c r="NM301" i="2"/>
  <c r="NY301" i="2" s="1"/>
  <c r="OE301" i="2" s="1"/>
  <c r="JE304" i="2"/>
  <c r="JC304" i="2"/>
  <c r="JD304" i="2" s="1"/>
  <c r="KI304" i="2" s="1"/>
  <c r="OO307" i="2"/>
  <c r="OP307" i="2"/>
  <c r="OR307" i="2" s="1"/>
  <c r="CR309" i="2"/>
  <c r="CK309" i="2" s="1"/>
  <c r="DB309" i="2"/>
  <c r="DD309" i="2" s="1"/>
  <c r="FT305" i="2"/>
  <c r="FU305" i="2" s="1"/>
  <c r="FV305" i="2" s="1"/>
  <c r="ES305" i="2" s="1"/>
  <c r="JI305" i="2"/>
  <c r="JI306" i="2"/>
  <c r="DL307" i="2"/>
  <c r="DN307" i="2" s="1"/>
  <c r="NM307" i="2"/>
  <c r="NV307" i="2"/>
  <c r="EB308" i="2"/>
  <c r="EH308" i="2" s="1"/>
  <c r="DL308" i="2"/>
  <c r="DN308" i="2" s="1"/>
  <c r="JI309" i="2"/>
  <c r="JK309" i="2"/>
  <c r="OP310" i="2"/>
  <c r="OR310" i="2" s="1"/>
  <c r="KX311" i="2"/>
  <c r="NA311" i="2"/>
  <c r="MN311" i="2"/>
  <c r="KR311" i="2"/>
  <c r="KJ311" i="2"/>
  <c r="LP311" i="2"/>
  <c r="KL311" i="2"/>
  <c r="MH311" i="2"/>
  <c r="MB311" i="2"/>
  <c r="LD311" i="2"/>
  <c r="LV311" i="2"/>
  <c r="LJ311" i="2"/>
  <c r="NQ295" i="2"/>
  <c r="JI300" i="2"/>
  <c r="NG300" i="2"/>
  <c r="OM300" i="2"/>
  <c r="KL301" i="2"/>
  <c r="KM301" i="2" s="1"/>
  <c r="LP301" i="2"/>
  <c r="OO302" i="2"/>
  <c r="DC304" i="2"/>
  <c r="DD304" i="2" s="1"/>
  <c r="MM304" i="2"/>
  <c r="LO304" i="2"/>
  <c r="KQ304" i="2"/>
  <c r="KW304" i="2"/>
  <c r="KG304" i="2"/>
  <c r="LC304" i="2"/>
  <c r="MG304" i="2"/>
  <c r="DL306" i="2"/>
  <c r="DN306" i="2" s="1"/>
  <c r="IG306" i="2"/>
  <c r="IC305" i="2"/>
  <c r="IA305" i="2"/>
  <c r="IB305" i="2" s="1"/>
  <c r="KF305" i="2" s="1"/>
  <c r="KV309" i="2"/>
  <c r="EI310" i="2"/>
  <c r="MB310" i="2"/>
  <c r="LD310" i="2"/>
  <c r="LE310" i="2" s="1"/>
  <c r="MH310" i="2"/>
  <c r="MI310" i="2" s="1"/>
  <c r="LV310" i="2"/>
  <c r="LJ310" i="2"/>
  <c r="KX310" i="2"/>
  <c r="MN310" i="2"/>
  <c r="MO310" i="2" s="1"/>
  <c r="KR310" i="2"/>
  <c r="KS310" i="2" s="1"/>
  <c r="NM300" i="2"/>
  <c r="NY300" i="2" s="1"/>
  <c r="OE300" i="2" s="1"/>
  <c r="NQ302" i="2"/>
  <c r="IG303" i="2"/>
  <c r="II303" i="2"/>
  <c r="ML303" i="2"/>
  <c r="NV303" i="2" s="1"/>
  <c r="FT304" i="2"/>
  <c r="FU304" i="2" s="1"/>
  <c r="FV304" i="2" s="1"/>
  <c r="ES304" i="2" s="1"/>
  <c r="MX304" i="2"/>
  <c r="LH305" i="2"/>
  <c r="OP305" i="2"/>
  <c r="OR305" i="2" s="1"/>
  <c r="FT308" i="2"/>
  <c r="FU308" i="2" s="1"/>
  <c r="FV308" i="2" s="1"/>
  <c r="ES308" i="2" s="1"/>
  <c r="FS309" i="2"/>
  <c r="FT309" i="2" s="1"/>
  <c r="FU309" i="2" s="1"/>
  <c r="FV309" i="2" s="1"/>
  <c r="ES309" i="2" s="1"/>
  <c r="ND310" i="2"/>
  <c r="NB310" i="2"/>
  <c r="DF311" i="2"/>
  <c r="DG311" i="2"/>
  <c r="DE311" i="2"/>
  <c r="DD313" i="2"/>
  <c r="JE306" i="2"/>
  <c r="JC306" i="2"/>
  <c r="JD306" i="2" s="1"/>
  <c r="KI306" i="2" s="1"/>
  <c r="EC310" i="2"/>
  <c r="MR311" i="2"/>
  <c r="NV311" i="2" s="1"/>
  <c r="MG313" i="2"/>
  <c r="LI313" i="2"/>
  <c r="KK313" i="2"/>
  <c r="LU313" i="2"/>
  <c r="LC313" i="2"/>
  <c r="KQ313" i="2"/>
  <c r="KG313" i="2"/>
  <c r="MM313" i="2"/>
  <c r="KW313" i="2"/>
  <c r="MW313" i="2"/>
  <c r="LO313" i="2"/>
  <c r="MA313" i="2"/>
  <c r="DS316" i="2"/>
  <c r="DG316" i="2"/>
  <c r="CL316" i="2"/>
  <c r="DF316" i="2"/>
  <c r="DE316" i="2"/>
  <c r="LV301" i="2"/>
  <c r="NT301" i="2"/>
  <c r="CR306" i="2"/>
  <c r="CK306" i="2" s="1"/>
  <c r="DC308" i="2"/>
  <c r="DD308" i="2" s="1"/>
  <c r="CR308" i="2"/>
  <c r="CK308" i="2" s="1"/>
  <c r="IG308" i="2"/>
  <c r="II308" i="2"/>
  <c r="OO308" i="2"/>
  <c r="OP308" i="2"/>
  <c r="OR308" i="2" s="1"/>
  <c r="DS311" i="2"/>
  <c r="FD311" i="2"/>
  <c r="FE311" i="2" s="1"/>
  <c r="MW301" i="2"/>
  <c r="LU301" i="2"/>
  <c r="KW301" i="2"/>
  <c r="KY301" i="2" s="1"/>
  <c r="LI301" i="2"/>
  <c r="LK301" i="2" s="1"/>
  <c r="KQ301" i="2"/>
  <c r="MG301" i="2"/>
  <c r="LO301" i="2"/>
  <c r="KG301" i="2"/>
  <c r="KR301" i="2"/>
  <c r="MH301" i="2"/>
  <c r="DC305" i="2"/>
  <c r="DD305" i="2" s="1"/>
  <c r="CR305" i="2"/>
  <c r="CK305" i="2" s="1"/>
  <c r="IA306" i="2"/>
  <c r="IB306" i="2" s="1"/>
  <c r="KF306" i="2" s="1"/>
  <c r="IC306" i="2"/>
  <c r="JK307" i="2"/>
  <c r="JI307" i="2"/>
  <c r="MN312" i="2"/>
  <c r="LV312" i="2"/>
  <c r="LD312" i="2"/>
  <c r="KL312" i="2"/>
  <c r="MB312" i="2"/>
  <c r="LJ312" i="2"/>
  <c r="KJ312" i="2"/>
  <c r="MH312" i="2"/>
  <c r="NA312" i="2"/>
  <c r="LP312" i="2"/>
  <c r="KR312" i="2"/>
  <c r="KX312" i="2"/>
  <c r="NM310" i="2"/>
  <c r="NY310" i="2" s="1"/>
  <c r="OE310" i="2" s="1"/>
  <c r="EB311" i="2"/>
  <c r="EH311" i="2" s="1"/>
  <c r="FT312" i="2"/>
  <c r="FU312" i="2" s="1"/>
  <c r="FV312" i="2" s="1"/>
  <c r="ES312" i="2" s="1"/>
  <c r="NV312" i="2"/>
  <c r="CR313" i="2"/>
  <c r="CK313" i="2" s="1"/>
  <c r="DB316" i="2"/>
  <c r="DD316" i="2" s="1"/>
  <c r="DL309" i="2"/>
  <c r="DN309" i="2" s="1"/>
  <c r="NG310" i="2"/>
  <c r="DE314" i="2"/>
  <c r="DG314" i="2"/>
  <c r="DS314" i="2"/>
  <c r="CL314" i="2"/>
  <c r="DF314" i="2"/>
  <c r="DB318" i="2"/>
  <c r="DD318" i="2" s="1"/>
  <c r="CR318" i="2"/>
  <c r="CK318" i="2" s="1"/>
  <c r="DB319" i="2"/>
  <c r="DD319" i="2" s="1"/>
  <c r="CR319" i="2"/>
  <c r="CK319" i="2" s="1"/>
  <c r="FW319" i="2"/>
  <c r="FD319" i="2"/>
  <c r="FE319" i="2" s="1"/>
  <c r="DD314" i="2"/>
  <c r="LP315" i="2"/>
  <c r="MH315" i="2"/>
  <c r="KL315" i="2"/>
  <c r="LV315" i="2"/>
  <c r="KJ315" i="2"/>
  <c r="NA315" i="2"/>
  <c r="LJ315" i="2"/>
  <c r="LD315" i="2"/>
  <c r="LZ312" i="2"/>
  <c r="LT313" i="2"/>
  <c r="EB314" i="2"/>
  <c r="EH314" i="2" s="1"/>
  <c r="FT314" i="2"/>
  <c r="FU314" i="2" s="1"/>
  <c r="FV314" i="2" s="1"/>
  <c r="ES314" i="2" s="1"/>
  <c r="KX315" i="2"/>
  <c r="MN315" i="2"/>
  <c r="OO303" i="2"/>
  <c r="KM310" i="2"/>
  <c r="LT310" i="2"/>
  <c r="DD311" i="2"/>
  <c r="MB315" i="2"/>
  <c r="JE316" i="2"/>
  <c r="JC316" i="2"/>
  <c r="JD316" i="2" s="1"/>
  <c r="KI316" i="2" s="1"/>
  <c r="II312" i="2"/>
  <c r="IG312" i="2"/>
  <c r="JE315" i="2"/>
  <c r="NV315" i="2"/>
  <c r="NM316" i="2"/>
  <c r="JE313" i="2"/>
  <c r="JC313" i="2"/>
  <c r="JD313" i="2" s="1"/>
  <c r="KI313" i="2" s="1"/>
  <c r="DB315" i="2"/>
  <c r="DD315" i="2" s="1"/>
  <c r="CR315" i="2"/>
  <c r="CK315" i="2" s="1"/>
  <c r="JC308" i="2"/>
  <c r="JD308" i="2" s="1"/>
  <c r="KI308" i="2" s="1"/>
  <c r="NG309" i="2"/>
  <c r="OP312" i="2"/>
  <c r="OR312" i="2" s="1"/>
  <c r="OO312" i="2"/>
  <c r="FS313" i="2"/>
  <c r="FT313" i="2" s="1"/>
  <c r="FU313" i="2" s="1"/>
  <c r="FV313" i="2" s="1"/>
  <c r="ES313" i="2" s="1"/>
  <c r="EE310" i="2"/>
  <c r="MW310" i="2"/>
  <c r="LU310" i="2"/>
  <c r="KW310" i="2"/>
  <c r="KY310" i="2" s="1"/>
  <c r="LI310" i="2"/>
  <c r="LK310" i="2" s="1"/>
  <c r="MA310" i="2"/>
  <c r="MC310" i="2" s="1"/>
  <c r="KV311" i="2"/>
  <c r="NM311" i="2" s="1"/>
  <c r="DC312" i="2"/>
  <c r="DD312" i="2" s="1"/>
  <c r="CR312" i="2"/>
  <c r="CK312" i="2" s="1"/>
  <c r="MR313" i="2"/>
  <c r="NV313" i="2" s="1"/>
  <c r="KV317" i="2"/>
  <c r="CR320" i="2"/>
  <c r="CK320" i="2" s="1"/>
  <c r="DB320" i="2"/>
  <c r="DD320" i="2" s="1"/>
  <c r="IC319" i="2"/>
  <c r="IA319" i="2"/>
  <c r="IB319" i="2" s="1"/>
  <c r="KF319" i="2" s="1"/>
  <c r="MR317" i="2"/>
  <c r="NV317" i="2" s="1"/>
  <c r="NV314" i="2"/>
  <c r="LN317" i="2"/>
  <c r="OO316" i="2"/>
  <c r="OP316" i="2"/>
  <c r="OR316" i="2" s="1"/>
  <c r="DS317" i="2"/>
  <c r="DG317" i="2"/>
  <c r="CL317" i="2"/>
  <c r="DE317" i="2"/>
  <c r="DZ320" i="2"/>
  <c r="ED320" i="2"/>
  <c r="EF320" i="2" s="1"/>
  <c r="NV316" i="2"/>
  <c r="DF317" i="2"/>
  <c r="MG317" i="2"/>
  <c r="LI317" i="2"/>
  <c r="KK317" i="2"/>
  <c r="MM317" i="2"/>
  <c r="LO317" i="2"/>
  <c r="KQ317" i="2"/>
  <c r="MA317" i="2"/>
  <c r="MW317" i="2"/>
  <c r="KW317" i="2"/>
  <c r="LU317" i="2"/>
  <c r="LC317" i="2"/>
  <c r="LO310" i="2"/>
  <c r="LQ310" i="2" s="1"/>
  <c r="JC314" i="2"/>
  <c r="JD314" i="2" s="1"/>
  <c r="KI314" i="2" s="1"/>
  <c r="IC315" i="2"/>
  <c r="IA315" i="2"/>
  <c r="IB315" i="2" s="1"/>
  <c r="KF315" i="2" s="1"/>
  <c r="LB315" i="2"/>
  <c r="NM315" i="2" s="1"/>
  <c r="EB317" i="2"/>
  <c r="EH317" i="2" s="1"/>
  <c r="DL317" i="2"/>
  <c r="DN317" i="2" s="1"/>
  <c r="FS317" i="2"/>
  <c r="FT317" i="2" s="1"/>
  <c r="FU317" i="2" s="1"/>
  <c r="FV317" i="2" s="1"/>
  <c r="ES317" i="2" s="1"/>
  <c r="NT321" i="2"/>
  <c r="MM314" i="2"/>
  <c r="LO314" i="2"/>
  <c r="KQ314" i="2"/>
  <c r="MW314" i="2"/>
  <c r="LU314" i="2"/>
  <c r="KW314" i="2"/>
  <c r="MG314" i="2"/>
  <c r="KK314" i="2"/>
  <c r="LC314" i="2"/>
  <c r="OO314" i="2"/>
  <c r="FD318" i="2"/>
  <c r="FE318" i="2" s="1"/>
  <c r="NT318" i="2"/>
  <c r="FW323" i="2"/>
  <c r="FD323" i="2"/>
  <c r="FE323" i="2" s="1"/>
  <c r="LH318" i="2"/>
  <c r="NM318" i="2" s="1"/>
  <c r="LZ319" i="2"/>
  <c r="MH320" i="2"/>
  <c r="MI320" i="2" s="1"/>
  <c r="LJ320" i="2"/>
  <c r="KL320" i="2"/>
  <c r="KM320" i="2" s="1"/>
  <c r="MN320" i="2"/>
  <c r="MO320" i="2" s="1"/>
  <c r="LP320" i="2"/>
  <c r="KR320" i="2"/>
  <c r="KJ320" i="2"/>
  <c r="LD320" i="2"/>
  <c r="LV320" i="2"/>
  <c r="LW320" i="2" s="1"/>
  <c r="LK320" i="2"/>
  <c r="DB334" i="2"/>
  <c r="DD334" i="2" s="1"/>
  <c r="CR334" i="2"/>
  <c r="CK334" i="2" s="1"/>
  <c r="MM324" i="2"/>
  <c r="LO324" i="2"/>
  <c r="KQ324" i="2"/>
  <c r="LI324" i="2"/>
  <c r="MG324" i="2"/>
  <c r="KK324" i="2"/>
  <c r="LC324" i="2"/>
  <c r="KG324" i="2"/>
  <c r="LU324" i="2"/>
  <c r="MA324" i="2"/>
  <c r="KW324" i="2"/>
  <c r="MW324" i="2"/>
  <c r="MB320" i="2"/>
  <c r="DB323" i="2"/>
  <c r="DD323" i="2" s="1"/>
  <c r="CR323" i="2"/>
  <c r="CK323" i="2" s="1"/>
  <c r="II326" i="2"/>
  <c r="IG326" i="2"/>
  <c r="EB328" i="2"/>
  <c r="EH328" i="2" s="1"/>
  <c r="DL328" i="2"/>
  <c r="DN328" i="2" s="1"/>
  <c r="JE329" i="2"/>
  <c r="JC329" i="2"/>
  <c r="JD329" i="2" s="1"/>
  <c r="KI329" i="2" s="1"/>
  <c r="FS321" i="2"/>
  <c r="FT321" i="2" s="1"/>
  <c r="FU321" i="2" s="1"/>
  <c r="FV321" i="2" s="1"/>
  <c r="ES321" i="2" s="1"/>
  <c r="CR322" i="2"/>
  <c r="CK322" i="2" s="1"/>
  <c r="DC322" i="2"/>
  <c r="DS327" i="2"/>
  <c r="DG327" i="2"/>
  <c r="CL327" i="2"/>
  <c r="DF327" i="2"/>
  <c r="DE327" i="2"/>
  <c r="II316" i="2"/>
  <c r="IG316" i="2"/>
  <c r="NA321" i="2"/>
  <c r="MN321" i="2"/>
  <c r="LP321" i="2"/>
  <c r="KR321" i="2"/>
  <c r="KJ321" i="2"/>
  <c r="LV321" i="2"/>
  <c r="KX321" i="2"/>
  <c r="MB321" i="2"/>
  <c r="LD321" i="2"/>
  <c r="OP321" i="2"/>
  <c r="OR321" i="2" s="1"/>
  <c r="DD322" i="2"/>
  <c r="JI323" i="2"/>
  <c r="JK323" i="2"/>
  <c r="OP327" i="2"/>
  <c r="OR327" i="2" s="1"/>
  <c r="OO327" i="2"/>
  <c r="OO313" i="2"/>
  <c r="OM314" i="2"/>
  <c r="DB324" i="2"/>
  <c r="DD324" i="2" s="1"/>
  <c r="CR324" i="2"/>
  <c r="CK324" i="2" s="1"/>
  <c r="FD324" i="2"/>
  <c r="FE324" i="2" s="1"/>
  <c r="NQ316" i="2"/>
  <c r="NG317" i="2"/>
  <c r="LH320" i="2"/>
  <c r="NM320" i="2" s="1"/>
  <c r="NY320" i="2" s="1"/>
  <c r="OE320" i="2" s="1"/>
  <c r="CR321" i="2"/>
  <c r="CK321" i="2" s="1"/>
  <c r="IG321" i="2"/>
  <c r="II321" i="2"/>
  <c r="MR318" i="2"/>
  <c r="NV318" i="2" s="1"/>
  <c r="JK319" i="2"/>
  <c r="JI319" i="2"/>
  <c r="OP319" i="2"/>
  <c r="OR319" i="2" s="1"/>
  <c r="KQ320" i="2"/>
  <c r="KS320" i="2" s="1"/>
  <c r="DL321" i="2"/>
  <c r="DN321" i="2" s="1"/>
  <c r="IG323" i="2"/>
  <c r="II323" i="2"/>
  <c r="MA320" i="2"/>
  <c r="LC320" i="2"/>
  <c r="MW320" i="2"/>
  <c r="NV322" i="2"/>
  <c r="OO322" i="2"/>
  <c r="NV323" i="2"/>
  <c r="NQ323" i="2"/>
  <c r="FS325" i="2"/>
  <c r="FT325" i="2" s="1"/>
  <c r="FU325" i="2" s="1"/>
  <c r="FV325" i="2" s="1"/>
  <c r="ES325" i="2" s="1"/>
  <c r="IC325" i="2"/>
  <c r="IA325" i="2"/>
  <c r="IB325" i="2" s="1"/>
  <c r="KF325" i="2" s="1"/>
  <c r="EB327" i="2"/>
  <c r="EH327" i="2" s="1"/>
  <c r="MM328" i="2"/>
  <c r="LO328" i="2"/>
  <c r="KQ328" i="2"/>
  <c r="LU328" i="2"/>
  <c r="LI328" i="2"/>
  <c r="MA328" i="2"/>
  <c r="KK328" i="2"/>
  <c r="KG328" i="2"/>
  <c r="LC328" i="2"/>
  <c r="MG328" i="2"/>
  <c r="MW328" i="2"/>
  <c r="LT318" i="2"/>
  <c r="KG320" i="2"/>
  <c r="LO320" i="2"/>
  <c r="EB321" i="2"/>
  <c r="EH321" i="2" s="1"/>
  <c r="NV321" i="2"/>
  <c r="II322" i="2"/>
  <c r="IG322" i="2"/>
  <c r="LV328" i="2"/>
  <c r="EB326" i="2"/>
  <c r="EH326" i="2" s="1"/>
  <c r="DL326" i="2"/>
  <c r="DN326" i="2" s="1"/>
  <c r="JK326" i="2"/>
  <c r="JI326" i="2"/>
  <c r="DD327" i="2"/>
  <c r="FW327" i="2"/>
  <c r="IA327" i="2"/>
  <c r="IB327" i="2" s="1"/>
  <c r="KF327" i="2" s="1"/>
  <c r="JK322" i="2"/>
  <c r="ON322" i="2"/>
  <c r="OP323" i="2"/>
  <c r="OR323" i="2" s="1"/>
  <c r="OO323" i="2"/>
  <c r="DE329" i="2"/>
  <c r="DG329" i="2"/>
  <c r="DF329" i="2"/>
  <c r="DS329" i="2"/>
  <c r="CL329" i="2"/>
  <c r="DL329" i="2"/>
  <c r="DN329" i="2" s="1"/>
  <c r="EB329" i="2"/>
  <c r="EH329" i="2" s="1"/>
  <c r="MG330" i="2"/>
  <c r="LI330" i="2"/>
  <c r="KK330" i="2"/>
  <c r="LO330" i="2"/>
  <c r="KW330" i="2"/>
  <c r="LU330" i="2"/>
  <c r="LC330" i="2"/>
  <c r="MW330" i="2"/>
  <c r="MA330" i="2"/>
  <c r="KG330" i="2"/>
  <c r="KQ330" i="2"/>
  <c r="MM330" i="2"/>
  <c r="KG332" i="2"/>
  <c r="MW332" i="2"/>
  <c r="LU332" i="2"/>
  <c r="KW332" i="2"/>
  <c r="LC332" i="2"/>
  <c r="LI332" i="2"/>
  <c r="MA332" i="2"/>
  <c r="MM332" i="2"/>
  <c r="KQ332" i="2"/>
  <c r="MG332" i="2"/>
  <c r="LO332" i="2"/>
  <c r="LV332" i="2"/>
  <c r="KX332" i="2"/>
  <c r="KJ332" i="2"/>
  <c r="MN332" i="2"/>
  <c r="KR332" i="2"/>
  <c r="MB332" i="2"/>
  <c r="LP332" i="2"/>
  <c r="LJ332" i="2"/>
  <c r="NA332" i="2"/>
  <c r="LD332" i="2"/>
  <c r="KL332" i="2"/>
  <c r="MH332" i="2"/>
  <c r="KK332" i="2"/>
  <c r="OP324" i="2"/>
  <c r="OR324" i="2" s="1"/>
  <c r="DG325" i="2"/>
  <c r="JK325" i="2"/>
  <c r="LZ325" i="2"/>
  <c r="EB323" i="2"/>
  <c r="EH323" i="2" s="1"/>
  <c r="DL325" i="2"/>
  <c r="DN325" i="2" s="1"/>
  <c r="LH329" i="2"/>
  <c r="CR330" i="2"/>
  <c r="CK330" i="2" s="1"/>
  <c r="DC330" i="2"/>
  <c r="DD330" i="2" s="1"/>
  <c r="OM324" i="2"/>
  <c r="CR328" i="2"/>
  <c r="CK328" i="2" s="1"/>
  <c r="DC328" i="2"/>
  <c r="DD328" i="2" s="1"/>
  <c r="MN328" i="2"/>
  <c r="LP328" i="2"/>
  <c r="KR328" i="2"/>
  <c r="KJ328" i="2"/>
  <c r="MB328" i="2"/>
  <c r="LD328" i="2"/>
  <c r="EC332" i="2"/>
  <c r="EG332" i="2"/>
  <c r="EI332" i="2" s="1"/>
  <c r="ED332" i="2"/>
  <c r="EF332" i="2" s="1"/>
  <c r="MM333" i="2"/>
  <c r="LO333" i="2"/>
  <c r="KQ333" i="2"/>
  <c r="KG333" i="2"/>
  <c r="MA333" i="2"/>
  <c r="LC333" i="2"/>
  <c r="LU333" i="2"/>
  <c r="MG333" i="2"/>
  <c r="KK333" i="2"/>
  <c r="MW333" i="2"/>
  <c r="KW333" i="2"/>
  <c r="DS339" i="2"/>
  <c r="DG339" i="2"/>
  <c r="CL339" i="2"/>
  <c r="DF339" i="2"/>
  <c r="DE339" i="2"/>
  <c r="FT322" i="2"/>
  <c r="FU322" i="2" s="1"/>
  <c r="FV322" i="2" s="1"/>
  <c r="ES322" i="2" s="1"/>
  <c r="DL324" i="2"/>
  <c r="DN324" i="2" s="1"/>
  <c r="ON324" i="2"/>
  <c r="LN327" i="2"/>
  <c r="NV327" i="2"/>
  <c r="KV328" i="2"/>
  <c r="NG328" i="2"/>
  <c r="ON328" i="2"/>
  <c r="FW329" i="2"/>
  <c r="FD329" i="2"/>
  <c r="FE329" i="2" s="1"/>
  <c r="DL330" i="2"/>
  <c r="DN330" i="2" s="1"/>
  <c r="KK331" i="2"/>
  <c r="FT328" i="2"/>
  <c r="FU328" i="2" s="1"/>
  <c r="FV328" i="2" s="1"/>
  <c r="ES328" i="2" s="1"/>
  <c r="IA329" i="2"/>
  <c r="IB329" i="2" s="1"/>
  <c r="KF329" i="2" s="1"/>
  <c r="IC329" i="2"/>
  <c r="NV329" i="2"/>
  <c r="JC330" i="2"/>
  <c r="JD330" i="2" s="1"/>
  <c r="KI330" i="2" s="1"/>
  <c r="JE330" i="2"/>
  <c r="DB331" i="2"/>
  <c r="DD331" i="2" s="1"/>
  <c r="CR331" i="2"/>
  <c r="CK331" i="2" s="1"/>
  <c r="OP331" i="2"/>
  <c r="OR331" i="2" s="1"/>
  <c r="OO331" i="2"/>
  <c r="MM331" i="2"/>
  <c r="LO331" i="2"/>
  <c r="KQ331" i="2"/>
  <c r="MA331" i="2"/>
  <c r="LI331" i="2"/>
  <c r="KG331" i="2"/>
  <c r="KW331" i="2"/>
  <c r="LU331" i="2"/>
  <c r="LC331" i="2"/>
  <c r="MW331" i="2"/>
  <c r="FS330" i="2"/>
  <c r="FT330" i="2" s="1"/>
  <c r="FU330" i="2" s="1"/>
  <c r="FV330" i="2" s="1"/>
  <c r="ES330" i="2" s="1"/>
  <c r="CR326" i="2"/>
  <c r="CK326" i="2" s="1"/>
  <c r="DC326" i="2"/>
  <c r="DD326" i="2" s="1"/>
  <c r="FS326" i="2"/>
  <c r="FT326" i="2" s="1"/>
  <c r="FU326" i="2" s="1"/>
  <c r="FV326" i="2" s="1"/>
  <c r="ES326" i="2" s="1"/>
  <c r="NQ327" i="2"/>
  <c r="IG329" i="2"/>
  <c r="JI330" i="2"/>
  <c r="NM332" i="2"/>
  <c r="CR335" i="2"/>
  <c r="CK335" i="2" s="1"/>
  <c r="FW335" i="2"/>
  <c r="FD335" i="2"/>
  <c r="FE335" i="2" s="1"/>
  <c r="NV335" i="2"/>
  <c r="EB337" i="2"/>
  <c r="EH337" i="2" s="1"/>
  <c r="DL337" i="2"/>
  <c r="DN337" i="2" s="1"/>
  <c r="IG334" i="2"/>
  <c r="II334" i="2"/>
  <c r="OO336" i="2"/>
  <c r="OP336" i="2"/>
  <c r="OR336" i="2" s="1"/>
  <c r="NV336" i="2"/>
  <c r="DB337" i="2"/>
  <c r="DD337" i="2" s="1"/>
  <c r="CR337" i="2"/>
  <c r="CK337" i="2" s="1"/>
  <c r="EB330" i="2"/>
  <c r="EH330" i="2" s="1"/>
  <c r="LN331" i="2"/>
  <c r="DZ332" i="2"/>
  <c r="JK335" i="2"/>
  <c r="JI335" i="2"/>
  <c r="JK338" i="2"/>
  <c r="JI338" i="2"/>
  <c r="LB329" i="2"/>
  <c r="EB331" i="2"/>
  <c r="EH331" i="2" s="1"/>
  <c r="FS331" i="2"/>
  <c r="FT331" i="2" s="1"/>
  <c r="FU331" i="2" s="1"/>
  <c r="FV331" i="2" s="1"/>
  <c r="ES331" i="2" s="1"/>
  <c r="ON331" i="2"/>
  <c r="MR332" i="2"/>
  <c r="NV332" i="2" s="1"/>
  <c r="NQ330" i="2"/>
  <c r="OP330" i="2"/>
  <c r="OR330" i="2" s="1"/>
  <c r="NV333" i="2"/>
  <c r="EB334" i="2"/>
  <c r="EH334" i="2" s="1"/>
  <c r="EB336" i="2"/>
  <c r="EH336" i="2" s="1"/>
  <c r="DL336" i="2"/>
  <c r="DN336" i="2" s="1"/>
  <c r="NA336" i="2"/>
  <c r="MB336" i="2"/>
  <c r="KX336" i="2"/>
  <c r="MH336" i="2"/>
  <c r="KL336" i="2"/>
  <c r="LD336" i="2"/>
  <c r="KJ336" i="2"/>
  <c r="LV336" i="2"/>
  <c r="LP336" i="2"/>
  <c r="CR332" i="2"/>
  <c r="CK332" i="2" s="1"/>
  <c r="JE333" i="2"/>
  <c r="JC333" i="2"/>
  <c r="JD333" i="2" s="1"/>
  <c r="KI333" i="2" s="1"/>
  <c r="FD339" i="2"/>
  <c r="FE339" i="2" s="1"/>
  <c r="FW339" i="2"/>
  <c r="JE339" i="2"/>
  <c r="JC339" i="2"/>
  <c r="JD339" i="2" s="1"/>
  <c r="KI339" i="2" s="1"/>
  <c r="FS343" i="2"/>
  <c r="FT343" i="2" s="1"/>
  <c r="FU343" i="2" s="1"/>
  <c r="FV343" i="2" s="1"/>
  <c r="ES343" i="2" s="1"/>
  <c r="OP334" i="2"/>
  <c r="OR334" i="2" s="1"/>
  <c r="OO334" i="2"/>
  <c r="DC338" i="2"/>
  <c r="DD338" i="2" s="1"/>
  <c r="CR338" i="2"/>
  <c r="CK338" i="2" s="1"/>
  <c r="CR333" i="2"/>
  <c r="CK333" i="2" s="1"/>
  <c r="DC333" i="2"/>
  <c r="DD333" i="2" s="1"/>
  <c r="FS333" i="2"/>
  <c r="FT333" i="2" s="1"/>
  <c r="FU333" i="2" s="1"/>
  <c r="FV333" i="2" s="1"/>
  <c r="ES333" i="2" s="1"/>
  <c r="DS336" i="2"/>
  <c r="DG336" i="2"/>
  <c r="CL336" i="2"/>
  <c r="KR336" i="2"/>
  <c r="LJ336" i="2"/>
  <c r="NV337" i="2"/>
  <c r="CR343" i="2"/>
  <c r="CK343" i="2" s="1"/>
  <c r="DC343" i="2"/>
  <c r="DD343" i="2" s="1"/>
  <c r="JK334" i="2"/>
  <c r="JI334" i="2"/>
  <c r="II335" i="2"/>
  <c r="IG335" i="2"/>
  <c r="DE336" i="2"/>
  <c r="MN336" i="2"/>
  <c r="FS337" i="2"/>
  <c r="FT337" i="2" s="1"/>
  <c r="FU337" i="2" s="1"/>
  <c r="FV337" i="2" s="1"/>
  <c r="ES337" i="2" s="1"/>
  <c r="MM340" i="2"/>
  <c r="LO340" i="2"/>
  <c r="KQ340" i="2"/>
  <c r="KG340" i="2"/>
  <c r="MA340" i="2"/>
  <c r="MW340" i="2"/>
  <c r="MG340" i="2"/>
  <c r="LC340" i="2"/>
  <c r="LI340" i="2"/>
  <c r="JI340" i="2"/>
  <c r="JK340" i="2"/>
  <c r="II343" i="2"/>
  <c r="IG343" i="2"/>
  <c r="CL345" i="2"/>
  <c r="DG345" i="2"/>
  <c r="DS345" i="2"/>
  <c r="DF345" i="2"/>
  <c r="II336" i="2"/>
  <c r="IG336" i="2"/>
  <c r="JC337" i="2"/>
  <c r="JD337" i="2" s="1"/>
  <c r="KI337" i="2" s="1"/>
  <c r="FT338" i="2"/>
  <c r="FU338" i="2" s="1"/>
  <c r="FV338" i="2" s="1"/>
  <c r="ES338" i="2" s="1"/>
  <c r="OP340" i="2"/>
  <c r="OR340" i="2" s="1"/>
  <c r="OO340" i="2"/>
  <c r="FW342" i="2"/>
  <c r="FD342" i="2"/>
  <c r="FE342" i="2" s="1"/>
  <c r="FT336" i="2"/>
  <c r="FU336" i="2" s="1"/>
  <c r="FV336" i="2" s="1"/>
  <c r="ES336" i="2" s="1"/>
  <c r="NQ336" i="2"/>
  <c r="IA337" i="2"/>
  <c r="IB337" i="2" s="1"/>
  <c r="KF337" i="2" s="1"/>
  <c r="OO337" i="2"/>
  <c r="KW340" i="2"/>
  <c r="OR341" i="2"/>
  <c r="DB342" i="2"/>
  <c r="DD342" i="2" s="1"/>
  <c r="CR342" i="2"/>
  <c r="CK342" i="2" s="1"/>
  <c r="IG342" i="2"/>
  <c r="II342" i="2"/>
  <c r="DE340" i="2"/>
  <c r="DS340" i="2"/>
  <c r="DF340" i="2"/>
  <c r="KK340" i="2"/>
  <c r="NG342" i="2"/>
  <c r="NV343" i="2"/>
  <c r="NM335" i="2"/>
  <c r="NY335" i="2" s="1"/>
  <c r="OE335" i="2" s="1"/>
  <c r="NQ337" i="2"/>
  <c r="II339" i="2"/>
  <c r="IG339" i="2"/>
  <c r="DG340" i="2"/>
  <c r="FT340" i="2"/>
  <c r="FU340" i="2" s="1"/>
  <c r="FV340" i="2" s="1"/>
  <c r="ES340" i="2" s="1"/>
  <c r="FS340" i="2"/>
  <c r="LU340" i="2"/>
  <c r="DE345" i="2"/>
  <c r="KP340" i="2"/>
  <c r="LB340" i="2"/>
  <c r="DL341" i="2"/>
  <c r="DN341" i="2" s="1"/>
  <c r="OO343" i="2"/>
  <c r="OP343" i="2"/>
  <c r="OR343" i="2" s="1"/>
  <c r="IC344" i="2"/>
  <c r="IA344" i="2"/>
  <c r="IB344" i="2" s="1"/>
  <c r="KF344" i="2" s="1"/>
  <c r="EE354" i="2"/>
  <c r="FT346" i="2"/>
  <c r="FU346" i="2" s="1"/>
  <c r="FV346" i="2" s="1"/>
  <c r="ES346" i="2" s="1"/>
  <c r="LN340" i="2"/>
  <c r="LZ340" i="2"/>
  <c r="DC341" i="2"/>
  <c r="DD341" i="2" s="1"/>
  <c r="CR341" i="2"/>
  <c r="CK341" i="2" s="1"/>
  <c r="IA341" i="2"/>
  <c r="IB341" i="2" s="1"/>
  <c r="KF341" i="2" s="1"/>
  <c r="FW347" i="2"/>
  <c r="FD347" i="2"/>
  <c r="FE347" i="2" s="1"/>
  <c r="ML340" i="2"/>
  <c r="NV340" i="2" s="1"/>
  <c r="NG340" i="2"/>
  <c r="OM340" i="2"/>
  <c r="JC342" i="2"/>
  <c r="JD342" i="2" s="1"/>
  <c r="KI342" i="2" s="1"/>
  <c r="EB344" i="2"/>
  <c r="EH344" i="2" s="1"/>
  <c r="DL344" i="2"/>
  <c r="DN344" i="2" s="1"/>
  <c r="DE346" i="2"/>
  <c r="DG346" i="2"/>
  <c r="DF346" i="2"/>
  <c r="DS346" i="2"/>
  <c r="FT341" i="2"/>
  <c r="FU341" i="2" s="1"/>
  <c r="FV341" i="2" s="1"/>
  <c r="ES341" i="2" s="1"/>
  <c r="MR341" i="2"/>
  <c r="NV341" i="2" s="1"/>
  <c r="NT341" i="2"/>
  <c r="NV342" i="2"/>
  <c r="LT343" i="2"/>
  <c r="OP344" i="2"/>
  <c r="OR344" i="2" s="1"/>
  <c r="OO344" i="2"/>
  <c r="NQ345" i="2"/>
  <c r="OM346" i="2"/>
  <c r="DC344" i="2"/>
  <c r="DD344" i="2" s="1"/>
  <c r="CR344" i="2"/>
  <c r="CK344" i="2" s="1"/>
  <c r="JE344" i="2"/>
  <c r="JC344" i="2"/>
  <c r="JD344" i="2" s="1"/>
  <c r="KI344" i="2" s="1"/>
  <c r="NV344" i="2"/>
  <c r="NA346" i="2"/>
  <c r="MN346" i="2"/>
  <c r="LJ346" i="2"/>
  <c r="KR346" i="2"/>
  <c r="MB346" i="2"/>
  <c r="KX346" i="2"/>
  <c r="LP346" i="2"/>
  <c r="LD346" i="2"/>
  <c r="KL346" i="2"/>
  <c r="MH346" i="2"/>
  <c r="LV347" i="2"/>
  <c r="LJ347" i="2"/>
  <c r="KL347" i="2"/>
  <c r="MH347" i="2"/>
  <c r="LP347" i="2"/>
  <c r="KR347" i="2"/>
  <c r="KJ347" i="2"/>
  <c r="MB347" i="2"/>
  <c r="MN347" i="2"/>
  <c r="NA347" i="2"/>
  <c r="KX347" i="2"/>
  <c r="LD347" i="2"/>
  <c r="CR348" i="2"/>
  <c r="CK348" i="2" s="1"/>
  <c r="DC348" i="2"/>
  <c r="DD348" i="2" s="1"/>
  <c r="LV346" i="2"/>
  <c r="DL347" i="2"/>
  <c r="DN347" i="2" s="1"/>
  <c r="IC347" i="2"/>
  <c r="IA347" i="2"/>
  <c r="IB347" i="2" s="1"/>
  <c r="KF347" i="2" s="1"/>
  <c r="NG344" i="2"/>
  <c r="KV345" i="2"/>
  <c r="NM345" i="2" s="1"/>
  <c r="NQ343" i="2"/>
  <c r="DC346" i="2"/>
  <c r="DD346" i="2" s="1"/>
  <c r="GX350" i="2"/>
  <c r="GZ350" i="2"/>
  <c r="IA346" i="2"/>
  <c r="IB346" i="2" s="1"/>
  <c r="KF346" i="2" s="1"/>
  <c r="IC346" i="2"/>
  <c r="IC348" i="2"/>
  <c r="IA348" i="2"/>
  <c r="IB348" i="2" s="1"/>
  <c r="KF348" i="2" s="1"/>
  <c r="FS344" i="2"/>
  <c r="FT344" i="2" s="1"/>
  <c r="FU344" i="2" s="1"/>
  <c r="FV344" i="2" s="1"/>
  <c r="ES344" i="2" s="1"/>
  <c r="IC345" i="2"/>
  <c r="IA345" i="2"/>
  <c r="IB345" i="2" s="1"/>
  <c r="KF345" i="2" s="1"/>
  <c r="NV345" i="2"/>
  <c r="DC347" i="2"/>
  <c r="DD347" i="2" s="1"/>
  <c r="CR347" i="2"/>
  <c r="CK347" i="2" s="1"/>
  <c r="CR349" i="2"/>
  <c r="CK349" i="2" s="1"/>
  <c r="OM344" i="2"/>
  <c r="IK352" i="2"/>
  <c r="IG352" i="2"/>
  <c r="KV348" i="2"/>
  <c r="LZ349" i="2"/>
  <c r="JM351" i="2"/>
  <c r="JI351" i="2"/>
  <c r="MB348" i="2"/>
  <c r="LD348" i="2"/>
  <c r="NA348" i="2"/>
  <c r="MN348" i="2"/>
  <c r="LJ348" i="2"/>
  <c r="KR348" i="2"/>
  <c r="KJ348" i="2"/>
  <c r="KL348" i="2"/>
  <c r="LV348" i="2"/>
  <c r="LH349" i="2"/>
  <c r="MZ349" i="2"/>
  <c r="MX349" i="2"/>
  <c r="HJ351" i="2"/>
  <c r="HG351" i="2" s="1" a="1"/>
  <c r="HG351" i="2" s="1"/>
  <c r="HI351" i="2"/>
  <c r="ND353" i="2"/>
  <c r="NB353" i="2"/>
  <c r="ML347" i="2"/>
  <c r="NV347" i="2" s="1"/>
  <c r="OR347" i="2"/>
  <c r="DZ349" i="2"/>
  <c r="IE350" i="2"/>
  <c r="IA350" i="2"/>
  <c r="IB350" i="2" s="1"/>
  <c r="KF350" i="2" s="1"/>
  <c r="ON347" i="2"/>
  <c r="OP348" i="2"/>
  <c r="OR348" i="2" s="1"/>
  <c r="OO348" i="2"/>
  <c r="LW349" i="2"/>
  <c r="ML349" i="2"/>
  <c r="NV349" i="2" s="1"/>
  <c r="IG350" i="2"/>
  <c r="LT350" i="2"/>
  <c r="NS350" i="2" s="1"/>
  <c r="LP348" i="2"/>
  <c r="NM350" i="2"/>
  <c r="FT348" i="2"/>
  <c r="FU348" i="2" s="1"/>
  <c r="FV348" i="2" s="1"/>
  <c r="ES348" i="2" s="1"/>
  <c r="JE348" i="2"/>
  <c r="KX349" i="2"/>
  <c r="KY349" i="2" s="1"/>
  <c r="MB349" i="2"/>
  <c r="GL351" i="2"/>
  <c r="GM351" i="2" s="1"/>
  <c r="LT348" i="2"/>
  <c r="MA349" i="2"/>
  <c r="LC349" i="2"/>
  <c r="LE349" i="2" s="1"/>
  <c r="KQ349" i="2"/>
  <c r="KS349" i="2" s="1"/>
  <c r="LI349" i="2"/>
  <c r="MM349" i="2"/>
  <c r="MO349" i="2" s="1"/>
  <c r="OP349" i="2"/>
  <c r="OR349" i="2" s="1"/>
  <c r="DC350" i="2"/>
  <c r="DD350" i="2" s="1"/>
  <c r="CR350" i="2"/>
  <c r="CK350" i="2" s="1"/>
  <c r="JC350" i="2"/>
  <c r="JD350" i="2" s="1"/>
  <c r="KI350" i="2" s="1"/>
  <c r="JG350" i="2"/>
  <c r="OO350" i="2"/>
  <c r="DC351" i="2"/>
  <c r="DD351" i="2" s="1"/>
  <c r="CR351" i="2"/>
  <c r="CK351" i="2" s="1"/>
  <c r="KX352" i="2"/>
  <c r="MB352" i="2"/>
  <c r="LD352" i="2"/>
  <c r="KJ352" i="2"/>
  <c r="LP352" i="2"/>
  <c r="KR352" i="2"/>
  <c r="NA352" i="2"/>
  <c r="KL352" i="2"/>
  <c r="KR349" i="2"/>
  <c r="LB349" i="2"/>
  <c r="EB350" i="2"/>
  <c r="EH350" i="2" s="1"/>
  <c r="DL350" i="2"/>
  <c r="DN350" i="2" s="1"/>
  <c r="HJ350" i="2"/>
  <c r="HG350" i="2" s="1" a="1"/>
  <c r="HG350" i="2" s="1"/>
  <c r="HI350" i="2"/>
  <c r="EB351" i="2"/>
  <c r="EH351" i="2" s="1"/>
  <c r="DL351" i="2"/>
  <c r="DN351" i="2" s="1"/>
  <c r="HJ352" i="2"/>
  <c r="HG352" i="2" s="1" a="1"/>
  <c r="HG352" i="2" s="1"/>
  <c r="HI352" i="2"/>
  <c r="MH349" i="2"/>
  <c r="MI349" i="2" s="1"/>
  <c r="LJ349" i="2"/>
  <c r="KL349" i="2"/>
  <c r="KM349" i="2" s="1"/>
  <c r="NA349" i="2"/>
  <c r="IE351" i="2"/>
  <c r="IA351" i="2"/>
  <c r="IB351" i="2" s="1"/>
  <c r="KF351" i="2" s="1"/>
  <c r="NS351" i="2"/>
  <c r="EB352" i="2"/>
  <c r="EH352" i="2" s="1"/>
  <c r="DL352" i="2"/>
  <c r="DN352" i="2" s="1"/>
  <c r="GL352" i="2"/>
  <c r="GM352" i="2" s="1"/>
  <c r="NM352" i="2"/>
  <c r="NQ349" i="2"/>
  <c r="ED354" i="2"/>
  <c r="EF354" i="2" s="1"/>
  <c r="DZ354" i="2"/>
  <c r="OM350" i="2"/>
  <c r="DK353" i="2"/>
  <c r="DM353" i="2" s="1"/>
  <c r="EA353" i="2"/>
  <c r="KS353" i="2"/>
  <c r="NL353" i="2" s="1"/>
  <c r="DW354" i="2"/>
  <c r="NM351" i="2"/>
  <c r="NY351" i="2" s="1"/>
  <c r="OE351" i="2" s="1"/>
  <c r="NV351" i="2"/>
  <c r="DU353" i="2"/>
  <c r="CL353" i="2"/>
  <c r="ND354" i="2"/>
  <c r="NB354" i="2"/>
  <c r="NV352" i="2"/>
  <c r="EE353" i="2"/>
  <c r="LQ353" i="2"/>
  <c r="MW354" i="2"/>
  <c r="OM351" i="2"/>
  <c r="DC352" i="2"/>
  <c r="DD352" i="2" s="1"/>
  <c r="CR352" i="2"/>
  <c r="CK352" i="2" s="1"/>
  <c r="NM353" i="2"/>
  <c r="NY353" i="2" s="1"/>
  <c r="OE353" i="2" s="1"/>
  <c r="EC354" i="2"/>
  <c r="EG354" i="2"/>
  <c r="EI354" i="2" s="1"/>
  <c r="NL354" i="2"/>
  <c r="KP354" i="2"/>
  <c r="NM354" i="2" s="1"/>
  <c r="OO353" i="2"/>
  <c r="KJ354" i="2"/>
  <c r="OO354" i="2"/>
  <c r="MW353" i="2"/>
  <c r="JE22" i="1"/>
  <c r="JC22" i="1"/>
  <c r="JD22" i="1" s="1"/>
  <c r="KI22" i="1" s="1"/>
  <c r="IC11" i="1"/>
  <c r="IA11" i="1"/>
  <c r="IB11" i="1" s="1"/>
  <c r="KF11" i="1" s="1"/>
  <c r="JE19" i="1"/>
  <c r="JC19" i="1"/>
  <c r="JD19" i="1" s="1"/>
  <c r="KI19" i="1" s="1"/>
  <c r="DB19" i="1"/>
  <c r="DD19" i="1" s="1"/>
  <c r="CR19" i="1"/>
  <c r="CK19" i="1" s="1"/>
  <c r="CL19" i="1" s="1"/>
  <c r="IC23" i="1"/>
  <c r="IA23" i="1"/>
  <c r="IB23" i="1" s="1"/>
  <c r="KF23" i="1" s="1"/>
  <c r="JE35" i="1"/>
  <c r="JC35" i="1"/>
  <c r="JD35" i="1" s="1"/>
  <c r="KI35" i="1" s="1"/>
  <c r="JE31" i="1"/>
  <c r="JC31" i="1"/>
  <c r="JD31" i="1" s="1"/>
  <c r="KI31" i="1" s="1"/>
  <c r="IC35" i="1"/>
  <c r="IA35" i="1"/>
  <c r="IB35" i="1" s="1"/>
  <c r="KF35" i="1" s="1"/>
  <c r="MG35" i="1" s="1"/>
  <c r="IC31" i="1"/>
  <c r="IA31" i="1"/>
  <c r="IB31" i="1" s="1"/>
  <c r="KF31" i="1" s="1"/>
  <c r="IC14" i="1"/>
  <c r="DD15" i="1"/>
  <c r="IA15" i="1"/>
  <c r="IB15" i="1" s="1"/>
  <c r="KF15" i="1" s="1"/>
  <c r="LB15" i="1"/>
  <c r="IG16" i="1"/>
  <c r="OM4" i="1"/>
  <c r="OO5" i="1"/>
  <c r="DL8" i="1"/>
  <c r="DN8" i="1" s="1"/>
  <c r="NV8" i="1"/>
  <c r="OP11" i="1"/>
  <c r="OR11" i="1" s="1"/>
  <c r="DL12" i="1"/>
  <c r="DN12" i="1" s="1"/>
  <c r="NQ6" i="1"/>
  <c r="NQ7" i="1"/>
  <c r="OO9" i="1"/>
  <c r="OP14" i="1"/>
  <c r="OR14" i="1" s="1"/>
  <c r="EB15" i="1"/>
  <c r="EH15" i="1" s="1"/>
  <c r="DD16" i="1"/>
  <c r="IA17" i="1"/>
  <c r="IB17" i="1" s="1"/>
  <c r="KF17" i="1" s="1"/>
  <c r="IC17" i="1"/>
  <c r="LT6" i="1"/>
  <c r="ML6" i="1"/>
  <c r="NT6" i="1"/>
  <c r="OP6" i="1"/>
  <c r="OR6" i="1" s="1"/>
  <c r="KV7" i="1"/>
  <c r="ML7" i="1"/>
  <c r="NT7" i="1"/>
  <c r="LN8" i="1"/>
  <c r="NQ8" i="1"/>
  <c r="OR8" i="1"/>
  <c r="LN9" i="1"/>
  <c r="NQ9" i="1"/>
  <c r="LT10" i="1"/>
  <c r="ML10" i="1"/>
  <c r="NV10" i="1" s="1"/>
  <c r="NT10" i="1"/>
  <c r="EB11" i="1"/>
  <c r="EH11" i="1" s="1"/>
  <c r="KV11" i="1"/>
  <c r="LZ12" i="1"/>
  <c r="NG13" i="1"/>
  <c r="OO13" i="1"/>
  <c r="MR14" i="1"/>
  <c r="KV15" i="1"/>
  <c r="LB16" i="1"/>
  <c r="MR16" i="1"/>
  <c r="LT18" i="1"/>
  <c r="ON18" i="1"/>
  <c r="JI21" i="1"/>
  <c r="JK21" i="1"/>
  <c r="NT21" i="1"/>
  <c r="JI22" i="1"/>
  <c r="DL23" i="1"/>
  <c r="DN23" i="1" s="1"/>
  <c r="LB23" i="1"/>
  <c r="ML25" i="1"/>
  <c r="OR25" i="1"/>
  <c r="DL26" i="1"/>
  <c r="DN26" i="1" s="1"/>
  <c r="MR26" i="1"/>
  <c r="FT28" i="1"/>
  <c r="FU28" i="1" s="1"/>
  <c r="FV28" i="1" s="1"/>
  <c r="ES28" i="1" s="1"/>
  <c r="NG28" i="1"/>
  <c r="OP28" i="1"/>
  <c r="OR28" i="1" s="1"/>
  <c r="EB29" i="1"/>
  <c r="EH29" i="1" s="1"/>
  <c r="JC29" i="1"/>
  <c r="JD29" i="1" s="1"/>
  <c r="KI29" i="1" s="1"/>
  <c r="ML29" i="1"/>
  <c r="OR29" i="1"/>
  <c r="KV30" i="1"/>
  <c r="LN30" i="1"/>
  <c r="ML30" i="1"/>
  <c r="IG31" i="1"/>
  <c r="LH31" i="1"/>
  <c r="IG35" i="1"/>
  <c r="NQ36" i="1"/>
  <c r="JK38" i="1"/>
  <c r="JE38" i="1" s="1"/>
  <c r="JI38" i="1"/>
  <c r="OR39" i="1"/>
  <c r="KP41" i="1"/>
  <c r="EB45" i="1"/>
  <c r="EH45" i="1" s="1"/>
  <c r="IG54" i="1"/>
  <c r="II54" i="1"/>
  <c r="IA54" i="1" s="1"/>
  <c r="IB54" i="1" s="1"/>
  <c r="KF54" i="1" s="1"/>
  <c r="JC14" i="1"/>
  <c r="JD14" i="1" s="1"/>
  <c r="KI14" i="1" s="1"/>
  <c r="EB19" i="1"/>
  <c r="EH19" i="1" s="1"/>
  <c r="IC19" i="1"/>
  <c r="IA19" i="1"/>
  <c r="IB19" i="1" s="1"/>
  <c r="KF19" i="1" s="1"/>
  <c r="EB22" i="1"/>
  <c r="EH22" i="1" s="1"/>
  <c r="LB24" i="1"/>
  <c r="NG24" i="1"/>
  <c r="LB26" i="1"/>
  <c r="JK28" i="1"/>
  <c r="JE28" i="1" s="1"/>
  <c r="MF28" i="1"/>
  <c r="NV28" i="1" s="1"/>
  <c r="NQ28" i="1"/>
  <c r="MR30" i="1"/>
  <c r="EB31" i="1"/>
  <c r="EH31" i="1" s="1"/>
  <c r="LN31" i="1"/>
  <c r="ML31" i="1"/>
  <c r="NG32" i="1"/>
  <c r="LZ34" i="1"/>
  <c r="NQ35" i="1"/>
  <c r="II39" i="1"/>
  <c r="LT40" i="1"/>
  <c r="NT40" i="1"/>
  <c r="EB41" i="1"/>
  <c r="EH41" i="1" s="1"/>
  <c r="DL41" i="1"/>
  <c r="DN41" i="1" s="1"/>
  <c r="NT41" i="1"/>
  <c r="LH50" i="1"/>
  <c r="JE33" i="1"/>
  <c r="JC33" i="1"/>
  <c r="JD33" i="1" s="1"/>
  <c r="KI33" i="1" s="1"/>
  <c r="JI9" i="1"/>
  <c r="JK9" i="1"/>
  <c r="EB20" i="1"/>
  <c r="EH20" i="1" s="1"/>
  <c r="IG23" i="1"/>
  <c r="EB25" i="1"/>
  <c r="EH25" i="1" s="1"/>
  <c r="JC27" i="1"/>
  <c r="JD27" i="1" s="1"/>
  <c r="KI27" i="1" s="1"/>
  <c r="ON30" i="1"/>
  <c r="NV12" i="1"/>
  <c r="DD7" i="1"/>
  <c r="JC17" i="1"/>
  <c r="JD17" i="1" s="1"/>
  <c r="KI17" i="1" s="1"/>
  <c r="CR18" i="1"/>
  <c r="CK18" i="1" s="1"/>
  <c r="DL18" i="1"/>
  <c r="DN18" i="1" s="1"/>
  <c r="KV19" i="1"/>
  <c r="FT21" i="1"/>
  <c r="FU21" i="1" s="1"/>
  <c r="FV21" i="1" s="1"/>
  <c r="ES21" i="1" s="1"/>
  <c r="OP22" i="1"/>
  <c r="OR22" i="1" s="1"/>
  <c r="EB23" i="1"/>
  <c r="EH23" i="1" s="1"/>
  <c r="NQ23" i="1"/>
  <c r="OR23" i="1"/>
  <c r="IA27" i="1"/>
  <c r="IB27" i="1" s="1"/>
  <c r="KF27" i="1" s="1"/>
  <c r="DL30" i="1"/>
  <c r="DN30" i="1" s="1"/>
  <c r="NV38" i="1"/>
  <c r="OO38" i="1"/>
  <c r="OP38" i="1"/>
  <c r="OR38" i="1" s="1"/>
  <c r="DL39" i="1"/>
  <c r="DN39" i="1" s="1"/>
  <c r="NG39" i="1"/>
  <c r="IA40" i="1"/>
  <c r="IB40" i="1" s="1"/>
  <c r="KF40" i="1" s="1"/>
  <c r="MR41" i="1"/>
  <c r="KP46" i="1"/>
  <c r="LN46" i="1"/>
  <c r="EE4" i="1"/>
  <c r="ON8" i="1"/>
  <c r="EB9" i="1"/>
  <c r="EH9" i="1" s="1"/>
  <c r="OO10" i="1"/>
  <c r="OM11" i="1"/>
  <c r="DL13" i="1"/>
  <c r="DN13" i="1" s="1"/>
  <c r="JC13" i="1"/>
  <c r="JD13" i="1" s="1"/>
  <c r="KI13" i="1" s="1"/>
  <c r="OM15" i="1"/>
  <c r="DL16" i="1"/>
  <c r="DN16" i="1" s="1"/>
  <c r="OP16" i="1"/>
  <c r="OR16" i="1" s="1"/>
  <c r="EC4" i="1"/>
  <c r="II4" i="1"/>
  <c r="IG4" i="1"/>
  <c r="LH4" i="1"/>
  <c r="LZ4" i="1"/>
  <c r="MF5" i="1"/>
  <c r="ON5" i="1"/>
  <c r="II6" i="1"/>
  <c r="KP6" i="1"/>
  <c r="NG8" i="1"/>
  <c r="CR10" i="1"/>
  <c r="CK10" i="1" s="1"/>
  <c r="JC10" i="1"/>
  <c r="JD10" i="1" s="1"/>
  <c r="KI10" i="1" s="1"/>
  <c r="FT11" i="1"/>
  <c r="FU11" i="1" s="1"/>
  <c r="FV11" i="1" s="1"/>
  <c r="ES11" i="1" s="1"/>
  <c r="ON11" i="1"/>
  <c r="LT13" i="1"/>
  <c r="DD17" i="1"/>
  <c r="DL17" i="1"/>
  <c r="DN17" i="1" s="1"/>
  <c r="LB19" i="1"/>
  <c r="LZ19" i="1"/>
  <c r="ON19" i="1"/>
  <c r="DD20" i="1"/>
  <c r="IG20" i="1"/>
  <c r="II20" i="1"/>
  <c r="IC20" i="1" s="1"/>
  <c r="MF20" i="1"/>
  <c r="NV20" i="1" s="1"/>
  <c r="OR20" i="1"/>
  <c r="LN21" i="1"/>
  <c r="OM21" i="1"/>
  <c r="IA22" i="1"/>
  <c r="IB22" i="1" s="1"/>
  <c r="KF22" i="1" s="1"/>
  <c r="ML22" i="1"/>
  <c r="KP23" i="1"/>
  <c r="LN23" i="1"/>
  <c r="ML23" i="1"/>
  <c r="NV23" i="1" s="1"/>
  <c r="OO23" i="1"/>
  <c r="EB24" i="1"/>
  <c r="EH24" i="1" s="1"/>
  <c r="KP24" i="1"/>
  <c r="LN24" i="1"/>
  <c r="ML24" i="1"/>
  <c r="JI25" i="1"/>
  <c r="CR26" i="1"/>
  <c r="CK26" i="1" s="1"/>
  <c r="NQ26" i="1"/>
  <c r="KV27" i="1"/>
  <c r="LT27" i="1"/>
  <c r="MR27" i="1"/>
  <c r="LH29" i="1"/>
  <c r="NG29" i="1"/>
  <c r="LN32" i="1"/>
  <c r="ML32" i="1"/>
  <c r="NT32" i="1"/>
  <c r="EB33" i="1"/>
  <c r="EH33" i="1" s="1"/>
  <c r="CR34" i="1"/>
  <c r="CK34" i="1" s="1"/>
  <c r="DC34" i="1"/>
  <c r="DD34" i="1" s="1"/>
  <c r="LZ36" i="1"/>
  <c r="ON36" i="1"/>
  <c r="OM38" i="1"/>
  <c r="NT42" i="1"/>
  <c r="LB47" i="1"/>
  <c r="LZ47" i="1"/>
  <c r="IC52" i="1"/>
  <c r="IA52" i="1"/>
  <c r="IB52" i="1" s="1"/>
  <c r="KF52" i="1" s="1"/>
  <c r="OO18" i="1"/>
  <c r="OP18" i="1"/>
  <c r="OR18" i="1" s="1"/>
  <c r="JE5" i="1"/>
  <c r="JC5" i="1"/>
  <c r="JD5" i="1" s="1"/>
  <c r="KI5" i="1" s="1"/>
  <c r="IA7" i="1"/>
  <c r="IB7" i="1" s="1"/>
  <c r="KF7" i="1" s="1"/>
  <c r="MG7" i="1" s="1"/>
  <c r="OP19" i="1"/>
  <c r="OR19" i="1" s="1"/>
  <c r="JK20" i="1"/>
  <c r="JE20" i="1" s="1"/>
  <c r="DL21" i="1"/>
  <c r="DN21" i="1" s="1"/>
  <c r="ON21" i="1"/>
  <c r="JC23" i="1"/>
  <c r="JD23" i="1" s="1"/>
  <c r="KI23" i="1" s="1"/>
  <c r="ON27" i="1"/>
  <c r="OM28" i="1"/>
  <c r="IG29" i="1"/>
  <c r="NV29" i="1"/>
  <c r="OO32" i="1"/>
  <c r="ON35" i="1"/>
  <c r="JE37" i="1"/>
  <c r="JC37" i="1"/>
  <c r="JD37" i="1" s="1"/>
  <c r="KI37" i="1" s="1"/>
  <c r="LH39" i="1"/>
  <c r="JE40" i="1"/>
  <c r="JC40" i="1"/>
  <c r="JD40" i="1" s="1"/>
  <c r="KI40" i="1" s="1"/>
  <c r="LH40" i="1"/>
  <c r="MF40" i="1"/>
  <c r="NG41" i="1"/>
  <c r="JI43" i="1"/>
  <c r="JK43" i="1"/>
  <c r="JK45" i="1"/>
  <c r="JI45" i="1"/>
  <c r="DL47" i="1"/>
  <c r="DN47" i="1" s="1"/>
  <c r="EB47" i="1"/>
  <c r="EH47" i="1" s="1"/>
  <c r="ML53" i="1"/>
  <c r="NQ4" i="1"/>
  <c r="NV15" i="1"/>
  <c r="OO15" i="1"/>
  <c r="EB5" i="1"/>
  <c r="EH5" i="1" s="1"/>
  <c r="NQ10" i="1"/>
  <c r="NV19" i="1"/>
  <c r="FS20" i="1"/>
  <c r="FT20" i="1" s="1"/>
  <c r="FU20" i="1" s="1"/>
  <c r="FV20" i="1" s="1"/>
  <c r="ES20" i="1" s="1"/>
  <c r="OM23" i="1"/>
  <c r="FT25" i="1"/>
  <c r="FU25" i="1" s="1"/>
  <c r="FV25" i="1" s="1"/>
  <c r="ES25" i="1" s="1"/>
  <c r="OR27" i="1"/>
  <c r="DD28" i="1"/>
  <c r="LZ31" i="1"/>
  <c r="JE39" i="1"/>
  <c r="JC39" i="1"/>
  <c r="JD39" i="1" s="1"/>
  <c r="KI39" i="1" s="1"/>
  <c r="FT43" i="1"/>
  <c r="FU43" i="1" s="1"/>
  <c r="FV43" i="1" s="1"/>
  <c r="ES43" i="1" s="1"/>
  <c r="II47" i="1"/>
  <c r="IG47" i="1"/>
  <c r="JE49" i="1"/>
  <c r="JC49" i="1"/>
  <c r="JD49" i="1" s="1"/>
  <c r="KI49" i="1" s="1"/>
  <c r="KP42" i="1"/>
  <c r="LN42" i="1"/>
  <c r="MF44" i="1"/>
  <c r="NQ44" i="1"/>
  <c r="CR45" i="1"/>
  <c r="CK45" i="1" s="1"/>
  <c r="DL48" i="1"/>
  <c r="DN48" i="1" s="1"/>
  <c r="LN48" i="1"/>
  <c r="LZ49" i="1"/>
  <c r="KP51" i="1"/>
  <c r="LH51" i="1"/>
  <c r="LZ56" i="1"/>
  <c r="EB57" i="1"/>
  <c r="EH57" i="1" s="1"/>
  <c r="LH59" i="1"/>
  <c r="LZ60" i="1"/>
  <c r="LH61" i="1"/>
  <c r="KP63" i="1"/>
  <c r="IC73" i="1"/>
  <c r="IA73" i="1"/>
  <c r="IB73" i="1" s="1"/>
  <c r="KF73" i="1" s="1"/>
  <c r="MM73" i="1" s="1"/>
  <c r="JC83" i="1"/>
  <c r="JD83" i="1" s="1"/>
  <c r="KI83" i="1" s="1"/>
  <c r="JE83" i="1"/>
  <c r="DD58" i="1"/>
  <c r="OP65" i="1"/>
  <c r="OR65" i="1" s="1"/>
  <c r="OO65" i="1"/>
  <c r="DB67" i="1"/>
  <c r="DD67" i="1" s="1"/>
  <c r="CR67" i="1"/>
  <c r="CK67" i="1" s="1"/>
  <c r="LZ68" i="1"/>
  <c r="LZ70" i="1"/>
  <c r="LH73" i="1"/>
  <c r="HC87" i="1"/>
  <c r="HP87" i="1"/>
  <c r="HQ87" i="1" s="1"/>
  <c r="HR87" i="1" s="1"/>
  <c r="HS87" i="1" s="1"/>
  <c r="HI87" i="1" s="1"/>
  <c r="KR93" i="1"/>
  <c r="LJ93" i="1"/>
  <c r="JE52" i="1"/>
  <c r="MR55" i="1"/>
  <c r="II70" i="1"/>
  <c r="IG70" i="1"/>
  <c r="JC73" i="1"/>
  <c r="JD73" i="1" s="1"/>
  <c r="KI73" i="1" s="1"/>
  <c r="NA73" i="1" s="1"/>
  <c r="JE73" i="1"/>
  <c r="II90" i="1"/>
  <c r="IG90" i="1"/>
  <c r="MR34" i="1"/>
  <c r="OP35" i="1"/>
  <c r="OR35" i="1" s="1"/>
  <c r="MF36" i="1"/>
  <c r="NV36" i="1" s="1"/>
  <c r="OP36" i="1"/>
  <c r="OR36" i="1" s="1"/>
  <c r="EB38" i="1"/>
  <c r="EH38" i="1" s="1"/>
  <c r="LT38" i="1"/>
  <c r="LB39" i="1"/>
  <c r="MR39" i="1"/>
  <c r="OM39" i="1"/>
  <c r="JK44" i="1"/>
  <c r="JI44" i="1"/>
  <c r="KV44" i="1"/>
  <c r="LB45" i="1"/>
  <c r="LZ45" i="1"/>
  <c r="NG45" i="1"/>
  <c r="JC46" i="1"/>
  <c r="JD46" i="1" s="1"/>
  <c r="KI46" i="1" s="1"/>
  <c r="MR46" i="1"/>
  <c r="LH47" i="1"/>
  <c r="MR48" i="1"/>
  <c r="DL49" i="1"/>
  <c r="DN49" i="1" s="1"/>
  <c r="IG49" i="1"/>
  <c r="NQ49" i="1"/>
  <c r="DD50" i="1"/>
  <c r="DZ50" i="1"/>
  <c r="LN50" i="1"/>
  <c r="MF50" i="1"/>
  <c r="OP52" i="1"/>
  <c r="OR52" i="1" s="1"/>
  <c r="CR53" i="1"/>
  <c r="CK53" i="1" s="1"/>
  <c r="CL53" i="1" s="1"/>
  <c r="DC53" i="1"/>
  <c r="DD53" i="1" s="1"/>
  <c r="IG53" i="1"/>
  <c r="LB53" i="1"/>
  <c r="LN54" i="1"/>
  <c r="MF54" i="1"/>
  <c r="OM54" i="1"/>
  <c r="IC55" i="1"/>
  <c r="OO56" i="1"/>
  <c r="KV57" i="1"/>
  <c r="OM57" i="1"/>
  <c r="JI59" i="1"/>
  <c r="JK59" i="1"/>
  <c r="NQ59" i="1"/>
  <c r="NV60" i="1"/>
  <c r="EB61" i="1"/>
  <c r="EH61" i="1" s="1"/>
  <c r="LN61" i="1"/>
  <c r="NQ61" i="1"/>
  <c r="OP61" i="1"/>
  <c r="OR61" i="1" s="1"/>
  <c r="OO61" i="1"/>
  <c r="ML64" i="1"/>
  <c r="LH71" i="1"/>
  <c r="KV33" i="1"/>
  <c r="LT33" i="1"/>
  <c r="MR33" i="1"/>
  <c r="FT35" i="1"/>
  <c r="FU35" i="1" s="1"/>
  <c r="FV35" i="1" s="1"/>
  <c r="ES35" i="1" s="1"/>
  <c r="LH37" i="1"/>
  <c r="NG37" i="1"/>
  <c r="ML40" i="1"/>
  <c r="OP40" i="1"/>
  <c r="OR40" i="1" s="1"/>
  <c r="LT41" i="1"/>
  <c r="OP41" i="1"/>
  <c r="OR41" i="1" s="1"/>
  <c r="LB42" i="1"/>
  <c r="LZ42" i="1"/>
  <c r="KV43" i="1"/>
  <c r="ML43" i="1"/>
  <c r="NV43" i="1" s="1"/>
  <c r="OP43" i="1"/>
  <c r="OR43" i="1" s="1"/>
  <c r="LT44" i="1"/>
  <c r="MR44" i="1"/>
  <c r="NV44" i="1" s="1"/>
  <c r="EB48" i="1"/>
  <c r="EH48" i="1" s="1"/>
  <c r="LN49" i="1"/>
  <c r="IA51" i="1"/>
  <c r="IB51" i="1" s="1"/>
  <c r="KF51" i="1" s="1"/>
  <c r="OR55" i="1"/>
  <c r="NQ56" i="1"/>
  <c r="LB58" i="1"/>
  <c r="IA59" i="1"/>
  <c r="IB59" i="1" s="1"/>
  <c r="KF59" i="1" s="1"/>
  <c r="MG59" i="1" s="1"/>
  <c r="KV59" i="1"/>
  <c r="DD61" i="1"/>
  <c r="JK61" i="1"/>
  <c r="JI61" i="1"/>
  <c r="JK74" i="1"/>
  <c r="JI74" i="1"/>
  <c r="ON53" i="1"/>
  <c r="NV55" i="1"/>
  <c r="II56" i="1"/>
  <c r="JI56" i="1"/>
  <c r="JK56" i="1"/>
  <c r="NV56" i="1"/>
  <c r="JK64" i="1"/>
  <c r="JI64" i="1"/>
  <c r="JK77" i="1"/>
  <c r="JI77" i="1"/>
  <c r="NQ47" i="1"/>
  <c r="ON48" i="1"/>
  <c r="ML50" i="1"/>
  <c r="EB51" i="1"/>
  <c r="EH51" i="1" s="1"/>
  <c r="LB52" i="1"/>
  <c r="DL53" i="1"/>
  <c r="DN53" i="1" s="1"/>
  <c r="LH53" i="1"/>
  <c r="NV53" i="1"/>
  <c r="EB59" i="1"/>
  <c r="EH59" i="1" s="1"/>
  <c r="FT59" i="1"/>
  <c r="FU59" i="1" s="1"/>
  <c r="FV59" i="1" s="1"/>
  <c r="ES59" i="1" s="1"/>
  <c r="FD59" i="1" s="1"/>
  <c r="FE59" i="1" s="1"/>
  <c r="FS59" i="1"/>
  <c r="OM61" i="1"/>
  <c r="LT62" i="1"/>
  <c r="KP66" i="1"/>
  <c r="EB71" i="1"/>
  <c r="EH71" i="1" s="1"/>
  <c r="DL71" i="1"/>
  <c r="DN71" i="1" s="1"/>
  <c r="MF4" i="1"/>
  <c r="NV4" i="1" s="1"/>
  <c r="NG4" i="1"/>
  <c r="CR6" i="1"/>
  <c r="CK6" i="1" s="1"/>
  <c r="MR6" i="1"/>
  <c r="OM6" i="1"/>
  <c r="LB7" i="1"/>
  <c r="MR7" i="1"/>
  <c r="OM7" i="1"/>
  <c r="KV8" i="1"/>
  <c r="NT8" i="1"/>
  <c r="LH9" i="1"/>
  <c r="NG9" i="1"/>
  <c r="ON10" i="1"/>
  <c r="LB11" i="1"/>
  <c r="LT11" i="1"/>
  <c r="NT11" i="1"/>
  <c r="OP12" i="1"/>
  <c r="OR12" i="1" s="1"/>
  <c r="LB13" i="1"/>
  <c r="DL14" i="1"/>
  <c r="DN14" i="1" s="1"/>
  <c r="KV14" i="1"/>
  <c r="LN14" i="1"/>
  <c r="FT15" i="1"/>
  <c r="FU15" i="1" s="1"/>
  <c r="FV15" i="1" s="1"/>
  <c r="ES15" i="1" s="1"/>
  <c r="LH16" i="1"/>
  <c r="NG16" i="1"/>
  <c r="LN18" i="1"/>
  <c r="ML18" i="1"/>
  <c r="NV18" i="1" s="1"/>
  <c r="NT18" i="1"/>
  <c r="NT19" i="1"/>
  <c r="OO20" i="1"/>
  <c r="NG21" i="1"/>
  <c r="LH22" i="1"/>
  <c r="MF22" i="1"/>
  <c r="NV22" i="1" s="1"/>
  <c r="NQ22" i="1"/>
  <c r="ON22" i="1"/>
  <c r="DD24" i="1"/>
  <c r="OM24" i="1"/>
  <c r="MF25" i="1"/>
  <c r="OO26" i="1"/>
  <c r="DL27" i="1"/>
  <c r="DN27" i="1" s="1"/>
  <c r="KP27" i="1"/>
  <c r="NQ27" i="1"/>
  <c r="LB28" i="1"/>
  <c r="LZ28" i="1"/>
  <c r="LN29" i="1"/>
  <c r="NQ29" i="1"/>
  <c r="ON29" i="1"/>
  <c r="KP30" i="1"/>
  <c r="MF30" i="1"/>
  <c r="OM30" i="1"/>
  <c r="KP31" i="1"/>
  <c r="ON31" i="1"/>
  <c r="EB34" i="1"/>
  <c r="EH34" i="1" s="1"/>
  <c r="MF34" i="1"/>
  <c r="NQ34" i="1"/>
  <c r="ML35" i="1"/>
  <c r="NT35" i="1"/>
  <c r="DL37" i="1"/>
  <c r="DN37" i="1" s="1"/>
  <c r="ML37" i="1"/>
  <c r="NV37" i="1" s="1"/>
  <c r="OP37" i="1"/>
  <c r="OR37" i="1" s="1"/>
  <c r="FT38" i="1"/>
  <c r="FU38" i="1" s="1"/>
  <c r="FV38" i="1" s="1"/>
  <c r="ES38" i="1" s="1"/>
  <c r="KP38" i="1"/>
  <c r="MF39" i="1"/>
  <c r="NQ39" i="1"/>
  <c r="JK41" i="1"/>
  <c r="CR42" i="1"/>
  <c r="CK42" i="1" s="1"/>
  <c r="ON42" i="1"/>
  <c r="LZ43" i="1"/>
  <c r="FT44" i="1"/>
  <c r="FU44" i="1" s="1"/>
  <c r="FV44" i="1" s="1"/>
  <c r="ES44" i="1" s="1"/>
  <c r="FS44" i="1"/>
  <c r="DL45" i="1"/>
  <c r="DN45" i="1" s="1"/>
  <c r="LN45" i="1"/>
  <c r="ML45" i="1"/>
  <c r="OO45" i="1"/>
  <c r="LH46" i="1"/>
  <c r="NQ46" i="1"/>
  <c r="MF48" i="1"/>
  <c r="NV48" i="1" s="1"/>
  <c r="MR49" i="1"/>
  <c r="OM49" i="1"/>
  <c r="DL50" i="1"/>
  <c r="DN50" i="1" s="1"/>
  <c r="LB50" i="1"/>
  <c r="NM50" i="1" s="1"/>
  <c r="OM51" i="1"/>
  <c r="EB52" i="1"/>
  <c r="EH52" i="1" s="1"/>
  <c r="NT52" i="1"/>
  <c r="IC53" i="1"/>
  <c r="MR54" i="1"/>
  <c r="LH57" i="1"/>
  <c r="KP58" i="1"/>
  <c r="NG58" i="1"/>
  <c r="LZ59" i="1"/>
  <c r="OR60" i="1"/>
  <c r="ON61" i="1"/>
  <c r="EB62" i="1"/>
  <c r="EH62" i="1" s="1"/>
  <c r="DL62" i="1"/>
  <c r="DN62" i="1" s="1"/>
  <c r="LB62" i="1"/>
  <c r="ON62" i="1"/>
  <c r="IC63" i="1"/>
  <c r="IA63" i="1"/>
  <c r="IB63" i="1" s="1"/>
  <c r="KF63" i="1" s="1"/>
  <c r="NG63" i="1"/>
  <c r="EB66" i="1"/>
  <c r="EH66" i="1" s="1"/>
  <c r="DL66" i="1"/>
  <c r="DN66" i="1" s="1"/>
  <c r="NG66" i="1"/>
  <c r="OO66" i="1"/>
  <c r="OP66" i="1"/>
  <c r="OR66" i="1" s="1"/>
  <c r="KP67" i="1"/>
  <c r="LN69" i="1"/>
  <c r="DD71" i="1"/>
  <c r="JI71" i="1"/>
  <c r="DL72" i="1"/>
  <c r="DN72" i="1" s="1"/>
  <c r="MF76" i="1"/>
  <c r="EB78" i="1"/>
  <c r="EH78" i="1" s="1"/>
  <c r="IA85" i="1"/>
  <c r="IB85" i="1" s="1"/>
  <c r="KF85" i="1" s="1"/>
  <c r="IC85" i="1"/>
  <c r="KP87" i="1"/>
  <c r="LB92" i="1"/>
  <c r="NQ96" i="1"/>
  <c r="JC100" i="1"/>
  <c r="JD100" i="1" s="1"/>
  <c r="KI100" i="1" s="1"/>
  <c r="NT100" i="1"/>
  <c r="KV101" i="1"/>
  <c r="KJ102" i="1"/>
  <c r="LP102" i="1"/>
  <c r="MH121" i="1"/>
  <c r="NA121" i="1"/>
  <c r="ND121" i="1" s="1"/>
  <c r="MN93" i="1"/>
  <c r="IG93" i="1"/>
  <c r="II93" i="1"/>
  <c r="IA93" i="1" s="1"/>
  <c r="IB93" i="1" s="1"/>
  <c r="KF93" i="1" s="1"/>
  <c r="DL78" i="1"/>
  <c r="DN78" i="1" s="1"/>
  <c r="OP78" i="1"/>
  <c r="OR78" i="1" s="1"/>
  <c r="OO78" i="1"/>
  <c r="EB83" i="1"/>
  <c r="EH83" i="1" s="1"/>
  <c r="DL83" i="1"/>
  <c r="DN83" i="1" s="1"/>
  <c r="OM91" i="1"/>
  <c r="KP94" i="1"/>
  <c r="NQ94" i="1"/>
  <c r="IC99" i="1"/>
  <c r="IA99" i="1"/>
  <c r="IB99" i="1" s="1"/>
  <c r="KF99" i="1" s="1"/>
  <c r="ON99" i="1"/>
  <c r="MR100" i="1"/>
  <c r="LZ102" i="1"/>
  <c r="IC106" i="1"/>
  <c r="IA106" i="1"/>
  <c r="IB106" i="1" s="1"/>
  <c r="KF106" i="1" s="1"/>
  <c r="IC115" i="1"/>
  <c r="IA115" i="1"/>
  <c r="IB115" i="1" s="1"/>
  <c r="KF115" i="1" s="1"/>
  <c r="OP59" i="1"/>
  <c r="OR59" i="1" s="1"/>
  <c r="ON60" i="1"/>
  <c r="EB63" i="1"/>
  <c r="EH63" i="1" s="1"/>
  <c r="NQ63" i="1"/>
  <c r="ON63" i="1"/>
  <c r="NT64" i="1"/>
  <c r="OO69" i="1"/>
  <c r="IG75" i="1"/>
  <c r="KP79" i="1"/>
  <c r="EB81" i="1"/>
  <c r="EH81" i="1" s="1"/>
  <c r="II81" i="1"/>
  <c r="MF83" i="1"/>
  <c r="NV83" i="1" s="1"/>
  <c r="CR86" i="1"/>
  <c r="CK86" i="1" s="1"/>
  <c r="JE86" i="1"/>
  <c r="JC86" i="1"/>
  <c r="JD86" i="1" s="1"/>
  <c r="KI86" i="1" s="1"/>
  <c r="LT86" i="1"/>
  <c r="HC88" i="1"/>
  <c r="HP88" i="1"/>
  <c r="MF89" i="1"/>
  <c r="EB100" i="1"/>
  <c r="EH100" i="1" s="1"/>
  <c r="IC102" i="1"/>
  <c r="IA102" i="1"/>
  <c r="IB102" i="1" s="1"/>
  <c r="KF102" i="1" s="1"/>
  <c r="MA102" i="1" s="1"/>
  <c r="NQ106" i="1"/>
  <c r="NT31" i="1"/>
  <c r="MF32" i="1"/>
  <c r="NV32" i="1" s="1"/>
  <c r="NQ32" i="1"/>
  <c r="OO33" i="1"/>
  <c r="ML34" i="1"/>
  <c r="LB35" i="1"/>
  <c r="MR35" i="1"/>
  <c r="LT36" i="1"/>
  <c r="NT36" i="1"/>
  <c r="LN37" i="1"/>
  <c r="NQ37" i="1"/>
  <c r="NT38" i="1"/>
  <c r="KV39" i="1"/>
  <c r="LB40" i="1"/>
  <c r="LZ40" i="1"/>
  <c r="OM40" i="1"/>
  <c r="ML41" i="1"/>
  <c r="KV42" i="1"/>
  <c r="MR42" i="1"/>
  <c r="NG44" i="1"/>
  <c r="OP44" i="1"/>
  <c r="OR44" i="1" s="1"/>
  <c r="MF45" i="1"/>
  <c r="NV45" i="1" s="1"/>
  <c r="NQ45" i="1"/>
  <c r="EB46" i="1"/>
  <c r="EH46" i="1" s="1"/>
  <c r="MF47" i="1"/>
  <c r="NV47" i="1" s="1"/>
  <c r="OP47" i="1"/>
  <c r="OR47" i="1" s="1"/>
  <c r="LN51" i="1"/>
  <c r="ML51" i="1"/>
  <c r="NV51" i="1" s="1"/>
  <c r="LZ53" i="1"/>
  <c r="OM53" i="1"/>
  <c r="KP54" i="1"/>
  <c r="NG54" i="1"/>
  <c r="ON54" i="1"/>
  <c r="EB55" i="1"/>
  <c r="EH55" i="1" s="1"/>
  <c r="EB56" i="1"/>
  <c r="EH56" i="1" s="1"/>
  <c r="LB56" i="1"/>
  <c r="NG57" i="1"/>
  <c r="ON57" i="1"/>
  <c r="MR58" i="1"/>
  <c r="LT59" i="1"/>
  <c r="FT61" i="1"/>
  <c r="FU61" i="1" s="1"/>
  <c r="FV61" i="1" s="1"/>
  <c r="ES61" i="1" s="1"/>
  <c r="FW61" i="1" s="1"/>
  <c r="MR64" i="1"/>
  <c r="OM64" i="1"/>
  <c r="KV65" i="1"/>
  <c r="ML65" i="1"/>
  <c r="LN66" i="1"/>
  <c r="MR67" i="1"/>
  <c r="KP68" i="1"/>
  <c r="LH68" i="1"/>
  <c r="MF68" i="1"/>
  <c r="OM68" i="1"/>
  <c r="LU69" i="1"/>
  <c r="MG69" i="1"/>
  <c r="KP69" i="1"/>
  <c r="LH69" i="1"/>
  <c r="LH70" i="1"/>
  <c r="MF70" i="1"/>
  <c r="JE71" i="1"/>
  <c r="KP71" i="1"/>
  <c r="LN71" i="1"/>
  <c r="LT72" i="1"/>
  <c r="EB73" i="1"/>
  <c r="EH73" i="1" s="1"/>
  <c r="DL75" i="1"/>
  <c r="DN75" i="1" s="1"/>
  <c r="LH78" i="1"/>
  <c r="OM84" i="1"/>
  <c r="OR86" i="1"/>
  <c r="CR88" i="1"/>
  <c r="CK88" i="1" s="1"/>
  <c r="JI88" i="1"/>
  <c r="DL89" i="1"/>
  <c r="DN89" i="1" s="1"/>
  <c r="MF91" i="1"/>
  <c r="NV91" i="1" s="1"/>
  <c r="LN92" i="1"/>
  <c r="NG93" i="1"/>
  <c r="DL98" i="1"/>
  <c r="DN98" i="1" s="1"/>
  <c r="IG101" i="1"/>
  <c r="II101" i="1"/>
  <c r="JI101" i="1"/>
  <c r="FT102" i="1"/>
  <c r="FU102" i="1" s="1"/>
  <c r="FV102" i="1" s="1"/>
  <c r="ES102" i="1" s="1"/>
  <c r="LH102" i="1"/>
  <c r="MR104" i="1"/>
  <c r="NV104" i="1" s="1"/>
  <c r="OM108" i="1"/>
  <c r="IC110" i="1"/>
  <c r="IA110" i="1"/>
  <c r="IB110" i="1" s="1"/>
  <c r="KF110" i="1" s="1"/>
  <c r="DL64" i="1"/>
  <c r="DN64" i="1" s="1"/>
  <c r="NT65" i="1"/>
  <c r="LB67" i="1"/>
  <c r="LN68" i="1"/>
  <c r="KP70" i="1"/>
  <c r="KV71" i="1"/>
  <c r="LZ72" i="1"/>
  <c r="LT73" i="1"/>
  <c r="MR73" i="1"/>
  <c r="OP74" i="1"/>
  <c r="OR74" i="1" s="1"/>
  <c r="OO74" i="1"/>
  <c r="JI79" i="1"/>
  <c r="JK79" i="1"/>
  <c r="FS82" i="1"/>
  <c r="FT82" i="1" s="1"/>
  <c r="FU82" i="1" s="1"/>
  <c r="FV82" i="1" s="1"/>
  <c r="ES82" i="1" s="1"/>
  <c r="OM94" i="1"/>
  <c r="IG106" i="1"/>
  <c r="IC114" i="1"/>
  <c r="IA114" i="1"/>
  <c r="IB114" i="1" s="1"/>
  <c r="KF114" i="1" s="1"/>
  <c r="MM114" i="1" s="1"/>
  <c r="KP62" i="1"/>
  <c r="OP62" i="1"/>
  <c r="OR62" i="1" s="1"/>
  <c r="OO64" i="1"/>
  <c r="OR72" i="1"/>
  <c r="DD73" i="1"/>
  <c r="OM76" i="1"/>
  <c r="II80" i="1"/>
  <c r="JI80" i="1"/>
  <c r="JK80" i="1"/>
  <c r="JE80" i="1" s="1"/>
  <c r="ML81" i="1"/>
  <c r="OO81" i="1"/>
  <c r="OO83" i="1"/>
  <c r="IC86" i="1"/>
  <c r="IA86" i="1"/>
  <c r="IB86" i="1" s="1"/>
  <c r="KF86" i="1" s="1"/>
  <c r="JI86" i="1"/>
  <c r="LT88" i="1"/>
  <c r="MR88" i="1"/>
  <c r="OP88" i="1"/>
  <c r="OR88" i="1" s="1"/>
  <c r="OM89" i="1"/>
  <c r="JE90" i="1"/>
  <c r="JC90" i="1"/>
  <c r="JD90" i="1" s="1"/>
  <c r="KI90" i="1" s="1"/>
  <c r="JE93" i="1"/>
  <c r="ON94" i="1"/>
  <c r="JE98" i="1"/>
  <c r="JC98" i="1"/>
  <c r="JD98" i="1" s="1"/>
  <c r="KI98" i="1" s="1"/>
  <c r="KJ98" i="1" s="1"/>
  <c r="LN101" i="1"/>
  <c r="JC115" i="1"/>
  <c r="JD115" i="1" s="1"/>
  <c r="KI115" i="1" s="1"/>
  <c r="JE115" i="1"/>
  <c r="LP128" i="1"/>
  <c r="MH128" i="1"/>
  <c r="LZ46" i="1"/>
  <c r="ON46" i="1"/>
  <c r="KV47" i="1"/>
  <c r="LT47" i="1"/>
  <c r="NG48" i="1"/>
  <c r="NG49" i="1"/>
  <c r="LZ51" i="1"/>
  <c r="MF52" i="1"/>
  <c r="NV52" i="1" s="1"/>
  <c r="EB54" i="1"/>
  <c r="EH54" i="1" s="1"/>
  <c r="ON56" i="1"/>
  <c r="LT57" i="1"/>
  <c r="ML57" i="1"/>
  <c r="NV57" i="1" s="1"/>
  <c r="NQ58" i="1"/>
  <c r="LT60" i="1"/>
  <c r="MF61" i="1"/>
  <c r="KV62" i="1"/>
  <c r="DD63" i="1"/>
  <c r="LH63" i="1"/>
  <c r="MR63" i="1"/>
  <c r="NV64" i="1"/>
  <c r="OM65" i="1"/>
  <c r="LZ66" i="1"/>
  <c r="ON66" i="1"/>
  <c r="KV69" i="1"/>
  <c r="MM71" i="1"/>
  <c r="KW71" i="1"/>
  <c r="LB75" i="1"/>
  <c r="LZ75" i="1"/>
  <c r="NG75" i="1"/>
  <c r="KP77" i="1"/>
  <c r="NQ77" i="1"/>
  <c r="LZ80" i="1"/>
  <c r="MR82" i="1"/>
  <c r="MF84" i="1"/>
  <c r="EB87" i="1"/>
  <c r="EH87" i="1" s="1"/>
  <c r="ON89" i="1"/>
  <c r="KV93" i="1"/>
  <c r="LZ94" i="1"/>
  <c r="FT95" i="1"/>
  <c r="FU95" i="1" s="1"/>
  <c r="FV95" i="1" s="1"/>
  <c r="ES95" i="1" s="1"/>
  <c r="NV97" i="1"/>
  <c r="JE99" i="1"/>
  <c r="JC99" i="1"/>
  <c r="JD99" i="1" s="1"/>
  <c r="KI99" i="1" s="1"/>
  <c r="KR99" i="1" s="1"/>
  <c r="FS101" i="1"/>
  <c r="FT101" i="1" s="1"/>
  <c r="FU101" i="1" s="1"/>
  <c r="FV101" i="1" s="1"/>
  <c r="ES101" i="1" s="1"/>
  <c r="DC104" i="1"/>
  <c r="DD104" i="1" s="1"/>
  <c r="CR104" i="1"/>
  <c r="CK104" i="1" s="1"/>
  <c r="JE106" i="1"/>
  <c r="JC106" i="1"/>
  <c r="JD106" i="1" s="1"/>
  <c r="KI106" i="1" s="1"/>
  <c r="KR106" i="1" s="1"/>
  <c r="EB113" i="1"/>
  <c r="EH113" i="1" s="1"/>
  <c r="JK118" i="1"/>
  <c r="JI118" i="1"/>
  <c r="KG121" i="1"/>
  <c r="MM121" i="1"/>
  <c r="LI121" i="1"/>
  <c r="II128" i="1"/>
  <c r="IG128" i="1"/>
  <c r="NV137" i="1"/>
  <c r="EB141" i="1"/>
  <c r="EH141" i="1" s="1"/>
  <c r="DL141" i="1"/>
  <c r="DN141" i="1" s="1"/>
  <c r="MG182" i="1"/>
  <c r="LI182" i="1"/>
  <c r="KV74" i="1"/>
  <c r="LN74" i="1"/>
  <c r="MF75" i="1"/>
  <c r="NQ75" i="1"/>
  <c r="LN78" i="1"/>
  <c r="ML78" i="1"/>
  <c r="KV79" i="1"/>
  <c r="LT79" i="1"/>
  <c r="LB80" i="1"/>
  <c r="LT80" i="1"/>
  <c r="MR80" i="1"/>
  <c r="LH82" i="1"/>
  <c r="LZ82" i="1"/>
  <c r="LH83" i="1"/>
  <c r="ON83" i="1"/>
  <c r="LH84" i="1"/>
  <c r="ON84" i="1"/>
  <c r="LT85" i="1"/>
  <c r="ML85" i="1"/>
  <c r="LB86" i="1"/>
  <c r="LZ86" i="1"/>
  <c r="OM86" i="1"/>
  <c r="LH87" i="1"/>
  <c r="MF87" i="1"/>
  <c r="LZ88" i="1"/>
  <c r="NG88" i="1"/>
  <c r="NG89" i="1"/>
  <c r="LT90" i="1"/>
  <c r="KV91" i="1"/>
  <c r="LN91" i="1"/>
  <c r="OP91" i="1"/>
  <c r="OR91" i="1" s="1"/>
  <c r="LN94" i="1"/>
  <c r="LT96" i="1"/>
  <c r="OO96" i="1"/>
  <c r="LN97" i="1"/>
  <c r="OP97" i="1"/>
  <c r="OR97" i="1" s="1"/>
  <c r="EB98" i="1"/>
  <c r="EH98" i="1" s="1"/>
  <c r="KV98" i="1"/>
  <c r="ON98" i="1"/>
  <c r="KV99" i="1"/>
  <c r="ML99" i="1"/>
  <c r="NQ99" i="1"/>
  <c r="OM99" i="1"/>
  <c r="NG102" i="1"/>
  <c r="OP102" i="1"/>
  <c r="OR102" i="1" s="1"/>
  <c r="EB103" i="1"/>
  <c r="EH103" i="1" s="1"/>
  <c r="MF103" i="1"/>
  <c r="NV103" i="1" s="1"/>
  <c r="NQ103" i="1"/>
  <c r="OM104" i="1"/>
  <c r="ON105" i="1"/>
  <c r="LB106" i="1"/>
  <c r="LT106" i="1"/>
  <c r="ML106" i="1"/>
  <c r="LN107" i="1"/>
  <c r="ML107" i="1"/>
  <c r="NQ107" i="1"/>
  <c r="OM107" i="1"/>
  <c r="NG108" i="1"/>
  <c r="EB110" i="1"/>
  <c r="EH110" i="1" s="1"/>
  <c r="OM110" i="1"/>
  <c r="ML111" i="1"/>
  <c r="NV111" i="1" s="1"/>
  <c r="NQ111" i="1"/>
  <c r="LH112" i="1"/>
  <c r="NG112" i="1"/>
  <c r="CR113" i="1"/>
  <c r="CK113" i="1" s="1"/>
  <c r="ML113" i="1"/>
  <c r="NT113" i="1"/>
  <c r="MF115" i="1"/>
  <c r="NQ115" i="1"/>
  <c r="LB116" i="1"/>
  <c r="LT116" i="1"/>
  <c r="NT116" i="1"/>
  <c r="MF117" i="1"/>
  <c r="OP117" i="1"/>
  <c r="OR117" i="1" s="1"/>
  <c r="NV125" i="1"/>
  <c r="DL129" i="1"/>
  <c r="DN129" i="1" s="1"/>
  <c r="EB129" i="1"/>
  <c r="EH129" i="1" s="1"/>
  <c r="DL132" i="1"/>
  <c r="DN132" i="1" s="1"/>
  <c r="JK134" i="1"/>
  <c r="JI134" i="1"/>
  <c r="LT134" i="1"/>
  <c r="MR134" i="1"/>
  <c r="MF138" i="1"/>
  <c r="CR140" i="1"/>
  <c r="CK140" i="1" s="1"/>
  <c r="DE140" i="1" s="1"/>
  <c r="LB143" i="1"/>
  <c r="IC148" i="1"/>
  <c r="IA148" i="1"/>
  <c r="IB148" i="1" s="1"/>
  <c r="KF148" i="1" s="1"/>
  <c r="JE122" i="1"/>
  <c r="JC122" i="1"/>
  <c r="JD122" i="1" s="1"/>
  <c r="KI122" i="1" s="1"/>
  <c r="LV122" i="1" s="1"/>
  <c r="KP100" i="1"/>
  <c r="NV100" i="1"/>
  <c r="LT101" i="1"/>
  <c r="DF105" i="1"/>
  <c r="OM105" i="1"/>
  <c r="DD106" i="1"/>
  <c r="DL106" i="1"/>
  <c r="DN106" i="1" s="1"/>
  <c r="MR106" i="1"/>
  <c r="NT106" i="1"/>
  <c r="LT107" i="1"/>
  <c r="KP108" i="1"/>
  <c r="NQ108" i="1"/>
  <c r="EB109" i="1"/>
  <c r="EH109" i="1" s="1"/>
  <c r="NQ109" i="1"/>
  <c r="ON109" i="1"/>
  <c r="MF110" i="1"/>
  <c r="DD111" i="1"/>
  <c r="KP112" i="1"/>
  <c r="DL113" i="1"/>
  <c r="DN113" i="1" s="1"/>
  <c r="LZ114" i="1"/>
  <c r="EB115" i="1"/>
  <c r="EH115" i="1" s="1"/>
  <c r="LB115" i="1"/>
  <c r="ML115" i="1"/>
  <c r="NT115" i="1"/>
  <c r="MR116" i="1"/>
  <c r="ML117" i="1"/>
  <c r="DD118" i="1"/>
  <c r="OM119" i="1"/>
  <c r="MR120" i="1"/>
  <c r="ML121" i="1"/>
  <c r="CR122" i="1"/>
  <c r="CK122" i="1" s="1"/>
  <c r="FS123" i="1"/>
  <c r="FT123" i="1" s="1"/>
  <c r="FU123" i="1" s="1"/>
  <c r="FV123" i="1" s="1"/>
  <c r="ES123" i="1" s="1"/>
  <c r="OO123" i="1"/>
  <c r="OP123" i="1"/>
  <c r="LT129" i="1"/>
  <c r="MR129" i="1"/>
  <c r="NQ130" i="1"/>
  <c r="FS131" i="1"/>
  <c r="FT131" i="1" s="1"/>
  <c r="FU131" i="1" s="1"/>
  <c r="FV131" i="1" s="1"/>
  <c r="ES131" i="1" s="1"/>
  <c r="IC132" i="1"/>
  <c r="IA132" i="1"/>
  <c r="IB132" i="1" s="1"/>
  <c r="KF132" i="1" s="1"/>
  <c r="MM132" i="1" s="1"/>
  <c r="LZ132" i="1"/>
  <c r="ON132" i="1"/>
  <c r="LB135" i="1"/>
  <c r="LN138" i="1"/>
  <c r="EG139" i="1"/>
  <c r="EC139" i="1"/>
  <c r="NG140" i="1"/>
  <c r="JK141" i="1"/>
  <c r="JI141" i="1"/>
  <c r="JE142" i="1"/>
  <c r="JC142" i="1"/>
  <c r="JD142" i="1" s="1"/>
  <c r="KI142" i="1" s="1"/>
  <c r="OM145" i="1"/>
  <c r="KV149" i="1"/>
  <c r="CR152" i="1"/>
  <c r="CK152" i="1" s="1"/>
  <c r="KJ69" i="1"/>
  <c r="DD70" i="1"/>
  <c r="OP71" i="1"/>
  <c r="OR71" i="1" s="1"/>
  <c r="KP72" i="1"/>
  <c r="KP73" i="1"/>
  <c r="OP73" i="1"/>
  <c r="OR73" i="1" s="1"/>
  <c r="DD77" i="1"/>
  <c r="EB77" i="1"/>
  <c r="EH77" i="1" s="1"/>
  <c r="OM77" i="1"/>
  <c r="OO80" i="1"/>
  <c r="DC82" i="1"/>
  <c r="DD82" i="1" s="1"/>
  <c r="GL87" i="1"/>
  <c r="GM87" i="1" s="1"/>
  <c r="GZ87" i="1" s="1"/>
  <c r="OM87" i="1"/>
  <c r="LH88" i="1"/>
  <c r="NQ88" i="1"/>
  <c r="LN89" i="1"/>
  <c r="LZ90" i="1"/>
  <c r="ON101" i="1"/>
  <c r="KV102" i="1"/>
  <c r="NQ102" i="1"/>
  <c r="II109" i="1"/>
  <c r="IG114" i="1"/>
  <c r="JK114" i="1"/>
  <c r="IG115" i="1"/>
  <c r="JI115" i="1"/>
  <c r="LN64" i="1"/>
  <c r="NQ64" i="1"/>
  <c r="LB65" i="1"/>
  <c r="LZ65" i="1"/>
  <c r="ML66" i="1"/>
  <c r="LN67" i="1"/>
  <c r="NQ67" i="1"/>
  <c r="OP67" i="1"/>
  <c r="OR67" i="1" s="1"/>
  <c r="LT68" i="1"/>
  <c r="ML68" i="1"/>
  <c r="KL69" i="1"/>
  <c r="LB69" i="1"/>
  <c r="ML69" i="1"/>
  <c r="NV69" i="1" s="1"/>
  <c r="KV70" i="1"/>
  <c r="LT70" i="1"/>
  <c r="NT70" i="1"/>
  <c r="LB71" i="1"/>
  <c r="NT71" i="1"/>
  <c r="ML72" i="1"/>
  <c r="OM74" i="1"/>
  <c r="KV75" i="1"/>
  <c r="LT75" i="1"/>
  <c r="MR75" i="1"/>
  <c r="OM75" i="1"/>
  <c r="DL76" i="1"/>
  <c r="DN76" i="1" s="1"/>
  <c r="LN76" i="1"/>
  <c r="LZ77" i="1"/>
  <c r="LZ78" i="1"/>
  <c r="LH79" i="1"/>
  <c r="OM80" i="1"/>
  <c r="JE81" i="1"/>
  <c r="KP81" i="1"/>
  <c r="ML82" i="1"/>
  <c r="KP86" i="1"/>
  <c r="LT87" i="1"/>
  <c r="DD91" i="1"/>
  <c r="FS91" i="1"/>
  <c r="FT91" i="1" s="1"/>
  <c r="FU91" i="1" s="1"/>
  <c r="FV91" i="1" s="1"/>
  <c r="ES91" i="1" s="1"/>
  <c r="DL93" i="1"/>
  <c r="DN93" i="1" s="1"/>
  <c r="LB93" i="1"/>
  <c r="ML93" i="1"/>
  <c r="NV93" i="1" s="1"/>
  <c r="ML94" i="1"/>
  <c r="OM95" i="1"/>
  <c r="ON96" i="1"/>
  <c r="JI97" i="1"/>
  <c r="ON97" i="1"/>
  <c r="FT99" i="1"/>
  <c r="FU99" i="1" s="1"/>
  <c r="FV99" i="1" s="1"/>
  <c r="ES99" i="1" s="1"/>
  <c r="EB102" i="1"/>
  <c r="EH102" i="1" s="1"/>
  <c r="OM103" i="1"/>
  <c r="JI104" i="1"/>
  <c r="EB105" i="1"/>
  <c r="EH105" i="1" s="1"/>
  <c r="LN105" i="1"/>
  <c r="LZ106" i="1"/>
  <c r="NT108" i="1"/>
  <c r="LT109" i="1"/>
  <c r="LB111" i="1"/>
  <c r="LZ111" i="1"/>
  <c r="OM111" i="1"/>
  <c r="KV112" i="1"/>
  <c r="LH113" i="1"/>
  <c r="OO113" i="1"/>
  <c r="DL114" i="1"/>
  <c r="DN114" i="1" s="1"/>
  <c r="KP114" i="1"/>
  <c r="LH114" i="1"/>
  <c r="OP114" i="1"/>
  <c r="OR114" i="1" s="1"/>
  <c r="MR115" i="1"/>
  <c r="LH118" i="1"/>
  <c r="NT119" i="1"/>
  <c r="NT121" i="1"/>
  <c r="DL122" i="1"/>
  <c r="DN122" i="1" s="1"/>
  <c r="ML123" i="1"/>
  <c r="IA126" i="1"/>
  <c r="IB126" i="1" s="1"/>
  <c r="KF126" i="1" s="1"/>
  <c r="IC126" i="1"/>
  <c r="ON126" i="1"/>
  <c r="LZ127" i="1"/>
  <c r="NG127" i="1"/>
  <c r="MF128" i="1"/>
  <c r="JK131" i="1"/>
  <c r="JI131" i="1"/>
  <c r="KV131" i="1"/>
  <c r="IA133" i="1"/>
  <c r="IB133" i="1" s="1"/>
  <c r="KF133" i="1" s="1"/>
  <c r="KK133" i="1" s="1"/>
  <c r="NQ136" i="1"/>
  <c r="KV137" i="1"/>
  <c r="OP137" i="1"/>
  <c r="OR137" i="1" s="1"/>
  <c r="LH140" i="1"/>
  <c r="DD143" i="1"/>
  <c r="LH144" i="1"/>
  <c r="LH151" i="1"/>
  <c r="NG151" i="1"/>
  <c r="JK153" i="1"/>
  <c r="JE153" i="1" s="1"/>
  <c r="JI153" i="1"/>
  <c r="LN73" i="1"/>
  <c r="NG74" i="1"/>
  <c r="MF77" i="1"/>
  <c r="OM78" i="1"/>
  <c r="NG79" i="1"/>
  <c r="DL82" i="1"/>
  <c r="DN82" i="1" s="1"/>
  <c r="LT84" i="1"/>
  <c r="MR84" i="1"/>
  <c r="NT84" i="1"/>
  <c r="KV85" i="1"/>
  <c r="MF85" i="1"/>
  <c r="ML86" i="1"/>
  <c r="OO87" i="1"/>
  <c r="EB88" i="1"/>
  <c r="EH88" i="1" s="1"/>
  <c r="LN88" i="1"/>
  <c r="KP90" i="1"/>
  <c r="OO91" i="1"/>
  <c r="NG92" i="1"/>
  <c r="DD93" i="1"/>
  <c r="MR94" i="1"/>
  <c r="EB95" i="1"/>
  <c r="EH95" i="1" s="1"/>
  <c r="EB96" i="1"/>
  <c r="EH96" i="1" s="1"/>
  <c r="LZ97" i="1"/>
  <c r="IA98" i="1"/>
  <c r="IB98" i="1" s="1"/>
  <c r="KF98" i="1" s="1"/>
  <c r="EB99" i="1"/>
  <c r="EH99" i="1" s="1"/>
  <c r="KP101" i="1"/>
  <c r="MF101" i="1"/>
  <c r="NV101" i="1" s="1"/>
  <c r="NT102" i="1"/>
  <c r="OP104" i="1"/>
  <c r="OR104" i="1" s="1"/>
  <c r="MR105" i="1"/>
  <c r="NV105" i="1" s="1"/>
  <c r="NT105" i="1"/>
  <c r="KP106" i="1"/>
  <c r="MF106" i="1"/>
  <c r="NV106" i="1" s="1"/>
  <c r="LB108" i="1"/>
  <c r="KV110" i="1"/>
  <c r="OO110" i="1"/>
  <c r="LH111" i="1"/>
  <c r="EB112" i="1"/>
  <c r="EH112" i="1" s="1"/>
  <c r="LN113" i="1"/>
  <c r="MF113" i="1"/>
  <c r="DL115" i="1"/>
  <c r="DN115" i="1" s="1"/>
  <c r="LH115" i="1"/>
  <c r="MZ118" i="1"/>
  <c r="JK119" i="1"/>
  <c r="OR119" i="1"/>
  <c r="LH121" i="1"/>
  <c r="NT122" i="1"/>
  <c r="DL123" i="1"/>
  <c r="DN123" i="1" s="1"/>
  <c r="II124" i="1"/>
  <c r="IA124" i="1" s="1"/>
  <c r="IB124" i="1" s="1"/>
  <c r="KF124" i="1" s="1"/>
  <c r="MA124" i="1" s="1"/>
  <c r="NV124" i="1"/>
  <c r="NQ124" i="1"/>
  <c r="LB126" i="1"/>
  <c r="LZ126" i="1"/>
  <c r="NG126" i="1"/>
  <c r="JK127" i="1"/>
  <c r="JE128" i="1"/>
  <c r="LB130" i="1"/>
  <c r="CR134" i="1"/>
  <c r="CK134" i="1" s="1"/>
  <c r="IA141" i="1"/>
  <c r="IB141" i="1" s="1"/>
  <c r="KF141" i="1" s="1"/>
  <c r="NT143" i="1"/>
  <c r="KP144" i="1"/>
  <c r="MF145" i="1"/>
  <c r="NQ145" i="1"/>
  <c r="LZ146" i="1"/>
  <c r="JE148" i="1"/>
  <c r="JC148" i="1"/>
  <c r="JD148" i="1" s="1"/>
  <c r="KI148" i="1" s="1"/>
  <c r="LV148" i="1" s="1"/>
  <c r="II97" i="1"/>
  <c r="LH97" i="1"/>
  <c r="MF98" i="1"/>
  <c r="NG99" i="1"/>
  <c r="OR100" i="1"/>
  <c r="MR102" i="1"/>
  <c r="NV102" i="1" s="1"/>
  <c r="LB103" i="1"/>
  <c r="LZ103" i="1"/>
  <c r="NG103" i="1"/>
  <c r="OP103" i="1"/>
  <c r="OR103" i="1" s="1"/>
  <c r="NT104" i="1"/>
  <c r="JI105" i="1"/>
  <c r="LN106" i="1"/>
  <c r="ON107" i="1"/>
  <c r="LB109" i="1"/>
  <c r="OR110" i="1"/>
  <c r="OO111" i="1"/>
  <c r="LB112" i="1"/>
  <c r="OM112" i="1"/>
  <c r="KP115" i="1"/>
  <c r="OP116" i="1"/>
  <c r="OR116" i="1" s="1"/>
  <c r="CR117" i="1"/>
  <c r="CK117" i="1" s="1"/>
  <c r="LZ117" i="1"/>
  <c r="MF118" i="1"/>
  <c r="MR119" i="1"/>
  <c r="NV119" i="1" s="1"/>
  <c r="LN120" i="1"/>
  <c r="NV120" i="1"/>
  <c r="LZ121" i="1"/>
  <c r="JK124" i="1"/>
  <c r="JI124" i="1"/>
  <c r="IA125" i="1"/>
  <c r="IB125" i="1" s="1"/>
  <c r="KF125" i="1" s="1"/>
  <c r="FS126" i="1"/>
  <c r="FT126" i="1" s="1"/>
  <c r="FU126" i="1" s="1"/>
  <c r="FV126" i="1" s="1"/>
  <c r="ES126" i="1" s="1"/>
  <c r="NQ128" i="1"/>
  <c r="II130" i="1"/>
  <c r="IG130" i="1"/>
  <c r="LB131" i="1"/>
  <c r="JK135" i="1"/>
  <c r="JI135" i="1"/>
  <c r="NT136" i="1"/>
  <c r="DL138" i="1"/>
  <c r="DN138" i="1" s="1"/>
  <c r="EB138" i="1"/>
  <c r="EH138" i="1" s="1"/>
  <c r="KP145" i="1"/>
  <c r="LB148" i="1"/>
  <c r="FS151" i="1"/>
  <c r="FT151" i="1" s="1"/>
  <c r="FU151" i="1" s="1"/>
  <c r="FV151" i="1" s="1"/>
  <c r="ES151" i="1" s="1"/>
  <c r="LT120" i="1"/>
  <c r="LT122" i="1"/>
  <c r="II123" i="1"/>
  <c r="LB124" i="1"/>
  <c r="LZ124" i="1"/>
  <c r="LH125" i="1"/>
  <c r="MR126" i="1"/>
  <c r="NV126" i="1" s="1"/>
  <c r="NT126" i="1"/>
  <c r="LT127" i="1"/>
  <c r="MR127" i="1"/>
  <c r="NV127" i="1" s="1"/>
  <c r="II129" i="1"/>
  <c r="LN129" i="1"/>
  <c r="ML129" i="1"/>
  <c r="KV130" i="1"/>
  <c r="ON131" i="1"/>
  <c r="KV132" i="1"/>
  <c r="OM133" i="1"/>
  <c r="IG134" i="1"/>
  <c r="KP134" i="1"/>
  <c r="ML134" i="1"/>
  <c r="NV134" i="1" s="1"/>
  <c r="NT134" i="1"/>
  <c r="LN135" i="1"/>
  <c r="CR136" i="1"/>
  <c r="CK136" i="1" s="1"/>
  <c r="DE136" i="1" s="1"/>
  <c r="LZ136" i="1"/>
  <c r="OM136" i="1"/>
  <c r="ED139" i="1"/>
  <c r="NT139" i="1"/>
  <c r="NT140" i="1"/>
  <c r="NT141" i="1"/>
  <c r="ML142" i="1"/>
  <c r="KV143" i="1"/>
  <c r="JK144" i="1"/>
  <c r="LB144" i="1"/>
  <c r="JI145" i="1"/>
  <c r="LT146" i="1"/>
  <c r="OP146" i="1"/>
  <c r="OR146" i="1" s="1"/>
  <c r="JK147" i="1"/>
  <c r="LT147" i="1"/>
  <c r="ML148" i="1"/>
  <c r="KP149" i="1"/>
  <c r="MR151" i="1"/>
  <c r="OM151" i="1"/>
  <c r="IG153" i="1"/>
  <c r="LH153" i="1"/>
  <c r="OR155" i="1"/>
  <c r="OP156" i="1"/>
  <c r="OR156" i="1" s="1"/>
  <c r="LZ157" i="1"/>
  <c r="IG159" i="1"/>
  <c r="II159" i="1"/>
  <c r="LH160" i="1"/>
  <c r="KV162" i="1"/>
  <c r="LT162" i="1"/>
  <c r="ML162" i="1"/>
  <c r="LB163" i="1"/>
  <c r="LZ163" i="1"/>
  <c r="NG163" i="1"/>
  <c r="OR163" i="1"/>
  <c r="LZ164" i="1"/>
  <c r="KV166" i="1"/>
  <c r="OP166" i="1"/>
  <c r="OR166" i="1" s="1"/>
  <c r="MR167" i="1"/>
  <c r="OM168" i="1"/>
  <c r="EB169" i="1"/>
  <c r="EH169" i="1" s="1"/>
  <c r="FS169" i="1"/>
  <c r="FT169" i="1" s="1"/>
  <c r="FU169" i="1" s="1"/>
  <c r="FV169" i="1" s="1"/>
  <c r="ES169" i="1" s="1"/>
  <c r="IG171" i="1"/>
  <c r="II171" i="1"/>
  <c r="MF174" i="1"/>
  <c r="NQ174" i="1"/>
  <c r="LB175" i="1"/>
  <c r="OR177" i="1"/>
  <c r="ML178" i="1"/>
  <c r="OM182" i="1"/>
  <c r="JK186" i="1"/>
  <c r="JI186" i="1"/>
  <c r="OR189" i="1"/>
  <c r="CR191" i="1"/>
  <c r="CK191" i="1" s="1"/>
  <c r="DB191" i="1"/>
  <c r="DD191" i="1" s="1"/>
  <c r="OO192" i="1"/>
  <c r="OP192" i="1"/>
  <c r="OR192" i="1" s="1"/>
  <c r="LT130" i="1"/>
  <c r="LB132" i="1"/>
  <c r="MR132" i="1"/>
  <c r="DL134" i="1"/>
  <c r="DN134" i="1" s="1"/>
  <c r="DL135" i="1"/>
  <c r="DN135" i="1" s="1"/>
  <c r="LT135" i="1"/>
  <c r="NG138" i="1"/>
  <c r="LZ139" i="1"/>
  <c r="MR139" i="1"/>
  <c r="EB140" i="1"/>
  <c r="EH140" i="1" s="1"/>
  <c r="KV142" i="1"/>
  <c r="OP142" i="1"/>
  <c r="OR142" i="1" s="1"/>
  <c r="ML143" i="1"/>
  <c r="IG146" i="1"/>
  <c r="NT146" i="1"/>
  <c r="LZ147" i="1"/>
  <c r="EB150" i="1"/>
  <c r="EH150" i="1" s="1"/>
  <c r="IG150" i="1"/>
  <c r="NT150" i="1"/>
  <c r="II157" i="1"/>
  <c r="NG161" i="1"/>
  <c r="DL162" i="1"/>
  <c r="DN162" i="1" s="1"/>
  <c r="JK162" i="1"/>
  <c r="JI162" i="1"/>
  <c r="JE163" i="1"/>
  <c r="JC163" i="1"/>
  <c r="JD163" i="1" s="1"/>
  <c r="KI163" i="1" s="1"/>
  <c r="LJ163" i="1" s="1"/>
  <c r="NG165" i="1"/>
  <c r="ML166" i="1"/>
  <c r="NV166" i="1" s="1"/>
  <c r="IG169" i="1"/>
  <c r="ML170" i="1"/>
  <c r="OR172" i="1"/>
  <c r="MR177" i="1"/>
  <c r="LZ180" i="1"/>
  <c r="JK184" i="1"/>
  <c r="JI184" i="1"/>
  <c r="LN188" i="1"/>
  <c r="DL190" i="1"/>
  <c r="DN190" i="1" s="1"/>
  <c r="MA190" i="1"/>
  <c r="LC190" i="1"/>
  <c r="KG190" i="1"/>
  <c r="ML192" i="1"/>
  <c r="NQ154" i="1"/>
  <c r="KP155" i="1"/>
  <c r="NG155" i="1"/>
  <c r="EB157" i="1"/>
  <c r="EH157" i="1" s="1"/>
  <c r="JE164" i="1"/>
  <c r="JC164" i="1"/>
  <c r="JD164" i="1" s="1"/>
  <c r="KI164" i="1" s="1"/>
  <c r="LP164" i="1" s="1"/>
  <c r="FS165" i="1"/>
  <c r="FT165" i="1" s="1"/>
  <c r="FU165" i="1" s="1"/>
  <c r="FV165" i="1" s="1"/>
  <c r="ES165" i="1" s="1"/>
  <c r="JK172" i="1"/>
  <c r="JI172" i="1"/>
  <c r="IG175" i="1"/>
  <c r="II175" i="1"/>
  <c r="OO182" i="1"/>
  <c r="OP182" i="1"/>
  <c r="OR182" i="1" s="1"/>
  <c r="EB185" i="1"/>
  <c r="EH185" i="1" s="1"/>
  <c r="DL185" i="1"/>
  <c r="DN185" i="1" s="1"/>
  <c r="DB187" i="1"/>
  <c r="DD187" i="1" s="1"/>
  <c r="CR187" i="1"/>
  <c r="CK187" i="1" s="1"/>
  <c r="EB195" i="1"/>
  <c r="EH195" i="1" s="1"/>
  <c r="DL195" i="1"/>
  <c r="DN195" i="1" s="1"/>
  <c r="KP158" i="1"/>
  <c r="NQ160" i="1"/>
  <c r="DL161" i="1"/>
  <c r="DN161" i="1" s="1"/>
  <c r="EB161" i="1"/>
  <c r="EH161" i="1" s="1"/>
  <c r="JK170" i="1"/>
  <c r="JI170" i="1"/>
  <c r="IA172" i="1"/>
  <c r="IB172" i="1" s="1"/>
  <c r="KF172" i="1" s="1"/>
  <c r="OP184" i="1"/>
  <c r="OR184" i="1" s="1"/>
  <c r="OO184" i="1"/>
  <c r="DD185" i="1"/>
  <c r="FS191" i="1"/>
  <c r="FT191" i="1" s="1"/>
  <c r="FU191" i="1" s="1"/>
  <c r="FV191" i="1" s="1"/>
  <c r="ES191" i="1" s="1"/>
  <c r="LO118" i="1"/>
  <c r="OM118" i="1"/>
  <c r="NG119" i="1"/>
  <c r="ON119" i="1"/>
  <c r="JK120" i="1"/>
  <c r="LH120" i="1"/>
  <c r="MF121" i="1"/>
  <c r="NV121" i="1" s="1"/>
  <c r="OM121" i="1"/>
  <c r="KP122" i="1"/>
  <c r="MR122" i="1"/>
  <c r="NV122" i="1" s="1"/>
  <c r="LT123" i="1"/>
  <c r="EB125" i="1"/>
  <c r="EH125" i="1" s="1"/>
  <c r="NQ125" i="1"/>
  <c r="LH126" i="1"/>
  <c r="LN128" i="1"/>
  <c r="LZ129" i="1"/>
  <c r="OM129" i="1"/>
  <c r="NT130" i="1"/>
  <c r="OP132" i="1"/>
  <c r="OR132" i="1" s="1"/>
  <c r="KV133" i="1"/>
  <c r="ML133" i="1"/>
  <c r="LB134" i="1"/>
  <c r="LZ134" i="1"/>
  <c r="NG134" i="1"/>
  <c r="ML136" i="1"/>
  <c r="ON136" i="1"/>
  <c r="CR137" i="1"/>
  <c r="CK137" i="1" s="1"/>
  <c r="LT137" i="1"/>
  <c r="ML138" i="1"/>
  <c r="NV138" i="1" s="1"/>
  <c r="OM138" i="1"/>
  <c r="DL139" i="1"/>
  <c r="DN139" i="1" s="1"/>
  <c r="NG139" i="1"/>
  <c r="OM139" i="1"/>
  <c r="KP140" i="1"/>
  <c r="LN141" i="1"/>
  <c r="OP141" i="1"/>
  <c r="OR141" i="1" s="1"/>
  <c r="IG142" i="1"/>
  <c r="LZ142" i="1"/>
  <c r="FT144" i="1"/>
  <c r="FU144" i="1" s="1"/>
  <c r="FV144" i="1" s="1"/>
  <c r="ES144" i="1" s="1"/>
  <c r="FW144" i="1" s="1"/>
  <c r="MF144" i="1"/>
  <c r="ON144" i="1"/>
  <c r="EB145" i="1"/>
  <c r="EH145" i="1" s="1"/>
  <c r="LN145" i="1"/>
  <c r="ML145" i="1"/>
  <c r="NG146" i="1"/>
  <c r="CR147" i="1"/>
  <c r="CK147" i="1" s="1"/>
  <c r="DE147" i="1" s="1"/>
  <c r="LH148" i="1"/>
  <c r="DL149" i="1"/>
  <c r="DN149" i="1" s="1"/>
  <c r="LT149" i="1"/>
  <c r="ON149" i="1"/>
  <c r="LZ150" i="1"/>
  <c r="LZ152" i="1"/>
  <c r="IA153" i="1"/>
  <c r="IB153" i="1" s="1"/>
  <c r="KF153" i="1" s="1"/>
  <c r="IC156" i="1"/>
  <c r="IA156" i="1"/>
  <c r="IB156" i="1" s="1"/>
  <c r="KF156" i="1" s="1"/>
  <c r="MA156" i="1" s="1"/>
  <c r="JI156" i="1"/>
  <c r="OP157" i="1"/>
  <c r="OR157" i="1" s="1"/>
  <c r="DL158" i="1"/>
  <c r="DN158" i="1" s="1"/>
  <c r="KV158" i="1"/>
  <c r="NQ159" i="1"/>
  <c r="ON159" i="1"/>
  <c r="JI160" i="1"/>
  <c r="JK160" i="1"/>
  <c r="KV160" i="1"/>
  <c r="ML160" i="1"/>
  <c r="JI161" i="1"/>
  <c r="JK161" i="1"/>
  <c r="LN161" i="1"/>
  <c r="NG162" i="1"/>
  <c r="ON162" i="1"/>
  <c r="EB163" i="1"/>
  <c r="EH163" i="1" s="1"/>
  <c r="DL163" i="1"/>
  <c r="DN163" i="1" s="1"/>
  <c r="NQ168" i="1"/>
  <c r="KP173" i="1"/>
  <c r="EB175" i="1"/>
  <c r="EH175" i="1" s="1"/>
  <c r="NQ175" i="1"/>
  <c r="IG177" i="1"/>
  <c r="II177" i="1"/>
  <c r="IC177" i="1" s="1"/>
  <c r="JK182" i="1"/>
  <c r="JC182" i="1" s="1"/>
  <c r="JD182" i="1" s="1"/>
  <c r="KI182" i="1" s="1"/>
  <c r="JI182" i="1"/>
  <c r="NG185" i="1"/>
  <c r="OO185" i="1"/>
  <c r="OP185" i="1"/>
  <c r="OR185" i="1" s="1"/>
  <c r="OP187" i="1"/>
  <c r="OR187" i="1" s="1"/>
  <c r="OO187" i="1"/>
  <c r="LH189" i="1"/>
  <c r="LU205" i="1"/>
  <c r="MM205" i="1"/>
  <c r="MG205" i="1"/>
  <c r="MW205" i="1"/>
  <c r="KG205" i="1"/>
  <c r="LN110" i="1"/>
  <c r="ML110" i="1"/>
  <c r="NQ110" i="1"/>
  <c r="LT111" i="1"/>
  <c r="NT111" i="1"/>
  <c r="MR113" i="1"/>
  <c r="LT114" i="1"/>
  <c r="MR114" i="1"/>
  <c r="NV114" i="1" s="1"/>
  <c r="LZ115" i="1"/>
  <c r="OP115" i="1"/>
  <c r="OR115" i="1" s="1"/>
  <c r="MF116" i="1"/>
  <c r="MR117" i="1"/>
  <c r="LB118" i="1"/>
  <c r="ML118" i="1"/>
  <c r="OO119" i="1"/>
  <c r="KP120" i="1"/>
  <c r="NG120" i="1"/>
  <c r="KV121" i="1"/>
  <c r="EB123" i="1"/>
  <c r="EH123" i="1" s="1"/>
  <c r="LZ123" i="1"/>
  <c r="OR124" i="1"/>
  <c r="DL126" i="1"/>
  <c r="DN126" i="1" s="1"/>
  <c r="KV127" i="1"/>
  <c r="NQ127" i="1"/>
  <c r="CR128" i="1"/>
  <c r="CK128" i="1" s="1"/>
  <c r="ML128" i="1"/>
  <c r="NV128" i="1" s="1"/>
  <c r="LH130" i="1"/>
  <c r="MF132" i="1"/>
  <c r="OO133" i="1"/>
  <c r="LB136" i="1"/>
  <c r="LT138" i="1"/>
  <c r="LN140" i="1"/>
  <c r="ML140" i="1"/>
  <c r="NV140" i="1" s="1"/>
  <c r="ML141" i="1"/>
  <c r="CR142" i="1"/>
  <c r="CK142" i="1" s="1"/>
  <c r="LH143" i="1"/>
  <c r="LZ143" i="1"/>
  <c r="KV145" i="1"/>
  <c r="MF146" i="1"/>
  <c r="DD147" i="1"/>
  <c r="LZ149" i="1"/>
  <c r="NG149" i="1"/>
  <c r="OO149" i="1"/>
  <c r="OP149" i="1"/>
  <c r="OR149" i="1" s="1"/>
  <c r="NG150" i="1"/>
  <c r="DL151" i="1"/>
  <c r="DN151" i="1" s="1"/>
  <c r="LH152" i="1"/>
  <c r="LZ153" i="1"/>
  <c r="MR153" i="1"/>
  <c r="DD154" i="1"/>
  <c r="JI158" i="1"/>
  <c r="JK158" i="1"/>
  <c r="JC159" i="1"/>
  <c r="JD159" i="1" s="1"/>
  <c r="KI159" i="1" s="1"/>
  <c r="IA160" i="1"/>
  <c r="IB160" i="1" s="1"/>
  <c r="KF160" i="1" s="1"/>
  <c r="KV161" i="1"/>
  <c r="IC164" i="1"/>
  <c r="IA164" i="1"/>
  <c r="IB164" i="1" s="1"/>
  <c r="KF164" i="1" s="1"/>
  <c r="KP165" i="1"/>
  <c r="LN165" i="1"/>
  <c r="ML165" i="1"/>
  <c r="NV165" i="1" s="1"/>
  <c r="NG166" i="1"/>
  <c r="DZ167" i="1"/>
  <c r="ED167" i="1"/>
  <c r="EF167" i="1" s="1"/>
  <c r="FT168" i="1"/>
  <c r="FU168" i="1" s="1"/>
  <c r="FV168" i="1" s="1"/>
  <c r="ES168" i="1" s="1"/>
  <c r="JK168" i="1"/>
  <c r="JI168" i="1"/>
  <c r="KV168" i="1"/>
  <c r="DL170" i="1"/>
  <c r="DN170" i="1" s="1"/>
  <c r="NV175" i="1"/>
  <c r="NT176" i="1"/>
  <c r="JE177" i="1"/>
  <c r="JC177" i="1"/>
  <c r="JD177" i="1" s="1"/>
  <c r="KI177" i="1" s="1"/>
  <c r="MF179" i="1"/>
  <c r="MF183" i="1"/>
  <c r="CR184" i="1"/>
  <c r="CK184" i="1" s="1"/>
  <c r="NQ184" i="1"/>
  <c r="KP189" i="1"/>
  <c r="OO138" i="1"/>
  <c r="OP139" i="1"/>
  <c r="DG154" i="1"/>
  <c r="NV157" i="1"/>
  <c r="OO161" i="1"/>
  <c r="CL209" i="1"/>
  <c r="DF209" i="1"/>
  <c r="LN122" i="1"/>
  <c r="LH129" i="1"/>
  <c r="NQ134" i="1"/>
  <c r="OR134" i="1"/>
  <c r="LZ137" i="1"/>
  <c r="ON137" i="1"/>
  <c r="LB141" i="1"/>
  <c r="FT143" i="1"/>
  <c r="FU143" i="1" s="1"/>
  <c r="FV143" i="1" s="1"/>
  <c r="ES143" i="1" s="1"/>
  <c r="OO143" i="1"/>
  <c r="NQ144" i="1"/>
  <c r="NQ148" i="1"/>
  <c r="ON154" i="1"/>
  <c r="OM165" i="1"/>
  <c r="EB166" i="1"/>
  <c r="EH166" i="1" s="1"/>
  <c r="DL166" i="1"/>
  <c r="DN166" i="1" s="1"/>
  <c r="DD170" i="1"/>
  <c r="EB170" i="1"/>
  <c r="EH170" i="1" s="1"/>
  <c r="MG170" i="1"/>
  <c r="DC173" i="1"/>
  <c r="DD173" i="1" s="1"/>
  <c r="CR173" i="1"/>
  <c r="CK173" i="1" s="1"/>
  <c r="JI175" i="1"/>
  <c r="JK175" i="1"/>
  <c r="LT175" i="1"/>
  <c r="DL176" i="1"/>
  <c r="DN176" i="1" s="1"/>
  <c r="EB178" i="1"/>
  <c r="EH178" i="1" s="1"/>
  <c r="IA178" i="1"/>
  <c r="IB178" i="1" s="1"/>
  <c r="KF178" i="1" s="1"/>
  <c r="JC178" i="1"/>
  <c r="JD178" i="1" s="1"/>
  <c r="KI178" i="1" s="1"/>
  <c r="NQ178" i="1"/>
  <c r="EB179" i="1"/>
  <c r="EH179" i="1" s="1"/>
  <c r="LN181" i="1"/>
  <c r="KP185" i="1"/>
  <c r="NG193" i="1"/>
  <c r="OO193" i="1"/>
  <c r="LH194" i="1"/>
  <c r="MF194" i="1"/>
  <c r="KV197" i="1"/>
  <c r="ON198" i="1"/>
  <c r="LH203" i="1"/>
  <c r="OP203" i="1"/>
  <c r="OR203" i="1" s="1"/>
  <c r="OO204" i="1"/>
  <c r="IG205" i="1"/>
  <c r="LT207" i="1"/>
  <c r="DC209" i="1"/>
  <c r="DD209" i="1" s="1"/>
  <c r="FS209" i="1"/>
  <c r="FT209" i="1" s="1"/>
  <c r="FU209" i="1" s="1"/>
  <c r="FV209" i="1" s="1"/>
  <c r="ES209" i="1" s="1"/>
  <c r="MM209" i="1"/>
  <c r="DE215" i="1"/>
  <c r="DS215" i="1"/>
  <c r="CR216" i="1"/>
  <c r="CK216" i="1" s="1"/>
  <c r="DB216" i="1"/>
  <c r="NT180" i="1"/>
  <c r="KP181" i="1"/>
  <c r="NG182" i="1"/>
  <c r="LH183" i="1"/>
  <c r="NG183" i="1"/>
  <c r="KP184" i="1"/>
  <c r="LZ185" i="1"/>
  <c r="EB186" i="1"/>
  <c r="EH186" i="1" s="1"/>
  <c r="MF186" i="1"/>
  <c r="LN187" i="1"/>
  <c r="ML187" i="1"/>
  <c r="NG188" i="1"/>
  <c r="LN190" i="1"/>
  <c r="DL191" i="1"/>
  <c r="DN191" i="1" s="1"/>
  <c r="LN191" i="1"/>
  <c r="LN192" i="1"/>
  <c r="KP193" i="1"/>
  <c r="MF193" i="1"/>
  <c r="DL196" i="1"/>
  <c r="DN196" i="1" s="1"/>
  <c r="EB196" i="1"/>
  <c r="EH196" i="1" s="1"/>
  <c r="LT197" i="1"/>
  <c r="LZ198" i="1"/>
  <c r="NT199" i="1"/>
  <c r="KL200" i="1"/>
  <c r="MR200" i="1"/>
  <c r="MR201" i="1"/>
  <c r="OO216" i="1"/>
  <c r="OP216" i="1"/>
  <c r="OR216" i="1" s="1"/>
  <c r="FD223" i="1"/>
  <c r="FE223" i="1" s="1"/>
  <c r="FW223" i="1"/>
  <c r="LN196" i="1"/>
  <c r="LB197" i="1"/>
  <c r="KP200" i="1"/>
  <c r="LZ201" i="1"/>
  <c r="NG205" i="1"/>
  <c r="ON205" i="1"/>
  <c r="LH206" i="1"/>
  <c r="NG207" i="1"/>
  <c r="OO207" i="1"/>
  <c r="OP207" i="1"/>
  <c r="OR207" i="1" s="1"/>
  <c r="ON208" i="1"/>
  <c r="EB212" i="1"/>
  <c r="EH212" i="1" s="1"/>
  <c r="DL212" i="1"/>
  <c r="DN212" i="1" s="1"/>
  <c r="OP212" i="1"/>
  <c r="OO212" i="1"/>
  <c r="JI217" i="1"/>
  <c r="JK217" i="1"/>
  <c r="KP152" i="1"/>
  <c r="OP152" i="1"/>
  <c r="OR152" i="1" s="1"/>
  <c r="LN154" i="1"/>
  <c r="OO155" i="1"/>
  <c r="DL156" i="1"/>
  <c r="DN156" i="1" s="1"/>
  <c r="LT158" i="1"/>
  <c r="NT158" i="1"/>
  <c r="LB159" i="1"/>
  <c r="MR159" i="1"/>
  <c r="NV159" i="1" s="1"/>
  <c r="NT160" i="1"/>
  <c r="NQ163" i="1"/>
  <c r="ON163" i="1"/>
  <c r="LN164" i="1"/>
  <c r="NT166" i="1"/>
  <c r="LH167" i="1"/>
  <c r="ML168" i="1"/>
  <c r="NV168" i="1" s="1"/>
  <c r="NG169" i="1"/>
  <c r="KP171" i="1"/>
  <c r="LH171" i="1"/>
  <c r="MR171" i="1"/>
  <c r="LB172" i="1"/>
  <c r="MR173" i="1"/>
  <c r="NV173" i="1" s="1"/>
  <c r="LN176" i="1"/>
  <c r="MF176" i="1"/>
  <c r="NV176" i="1" s="1"/>
  <c r="NG176" i="1"/>
  <c r="KP177" i="1"/>
  <c r="OO177" i="1"/>
  <c r="LH178" i="1"/>
  <c r="LZ178" i="1"/>
  <c r="MR178" i="1"/>
  <c r="LT181" i="1"/>
  <c r="NT181" i="1"/>
  <c r="LT184" i="1"/>
  <c r="NT184" i="1"/>
  <c r="NQ185" i="1"/>
  <c r="KV186" i="1"/>
  <c r="JI187" i="1"/>
  <c r="KV188" i="1"/>
  <c r="LT188" i="1"/>
  <c r="ML188" i="1"/>
  <c r="NV188" i="1" s="1"/>
  <c r="ON188" i="1"/>
  <c r="MN190" i="1"/>
  <c r="ML190" i="1"/>
  <c r="MR192" i="1"/>
  <c r="NV192" i="1" s="1"/>
  <c r="II193" i="1"/>
  <c r="OP193" i="1"/>
  <c r="OR193" i="1" s="1"/>
  <c r="KV194" i="1"/>
  <c r="LT194" i="1"/>
  <c r="MR194" i="1"/>
  <c r="ML195" i="1"/>
  <c r="NV195" i="1" s="1"/>
  <c r="MG196" i="1"/>
  <c r="MM196" i="1"/>
  <c r="LO196" i="1"/>
  <c r="OM201" i="1"/>
  <c r="IG202" i="1"/>
  <c r="KP202" i="1"/>
  <c r="NQ202" i="1"/>
  <c r="FT205" i="1"/>
  <c r="FU205" i="1" s="1"/>
  <c r="FV205" i="1" s="1"/>
  <c r="ES205" i="1" s="1"/>
  <c r="FD205" i="1" s="1"/>
  <c r="FE205" i="1" s="1"/>
  <c r="IC205" i="1"/>
  <c r="KV205" i="1"/>
  <c r="LN205" i="1"/>
  <c r="OM205" i="1"/>
  <c r="NG211" i="1"/>
  <c r="OP211" i="1"/>
  <c r="OR211" i="1" s="1"/>
  <c r="OO211" i="1"/>
  <c r="IG212" i="1"/>
  <c r="II212" i="1"/>
  <c r="LH212" i="1"/>
  <c r="EC216" i="1"/>
  <c r="EH216" i="1"/>
  <c r="ON145" i="1"/>
  <c r="LB146" i="1"/>
  <c r="LZ148" i="1"/>
  <c r="LN149" i="1"/>
  <c r="ML149" i="1"/>
  <c r="NT149" i="1"/>
  <c r="KP150" i="1"/>
  <c r="CR151" i="1"/>
  <c r="CK151" i="1" s="1"/>
  <c r="EB151" i="1"/>
  <c r="EH151" i="1" s="1"/>
  <c r="MF151" i="1"/>
  <c r="KV152" i="1"/>
  <c r="MF152" i="1"/>
  <c r="KV153" i="1"/>
  <c r="NQ153" i="1"/>
  <c r="EB154" i="1"/>
  <c r="EH154" i="1" s="1"/>
  <c r="LT154" i="1"/>
  <c r="MR154" i="1"/>
  <c r="NV154" i="1" s="1"/>
  <c r="EB155" i="1"/>
  <c r="EH155" i="1" s="1"/>
  <c r="KV155" i="1"/>
  <c r="LN155" i="1"/>
  <c r="ML155" i="1"/>
  <c r="NQ155" i="1"/>
  <c r="LB158" i="1"/>
  <c r="MR158" i="1"/>
  <c r="LZ159" i="1"/>
  <c r="MR160" i="1"/>
  <c r="LN163" i="1"/>
  <c r="KV164" i="1"/>
  <c r="OP164" i="1"/>
  <c r="LB165" i="1"/>
  <c r="LH166" i="1"/>
  <c r="ON167" i="1"/>
  <c r="LB168" i="1"/>
  <c r="ON170" i="1"/>
  <c r="OM177" i="1"/>
  <c r="MR179" i="1"/>
  <c r="OM179" i="1"/>
  <c r="JK185" i="1"/>
  <c r="JI185" i="1"/>
  <c r="KP190" i="1"/>
  <c r="OM191" i="1"/>
  <c r="OM192" i="1"/>
  <c r="II194" i="1"/>
  <c r="ON194" i="1"/>
  <c r="OO197" i="1"/>
  <c r="NV199" i="1"/>
  <c r="II208" i="1"/>
  <c r="EB165" i="1"/>
  <c r="EH165" i="1" s="1"/>
  <c r="OM166" i="1"/>
  <c r="NV167" i="1"/>
  <c r="OO167" i="1"/>
  <c r="CR170" i="1"/>
  <c r="CK170" i="1" s="1"/>
  <c r="DE170" i="1" s="1"/>
  <c r="OO171" i="1"/>
  <c r="DD172" i="1"/>
  <c r="ON173" i="1"/>
  <c r="LB174" i="1"/>
  <c r="ON178" i="1"/>
  <c r="ON179" i="1"/>
  <c r="NV182" i="1"/>
  <c r="OM189" i="1"/>
  <c r="LZ191" i="1"/>
  <c r="NG191" i="1"/>
  <c r="ON191" i="1"/>
  <c r="LB192" i="1"/>
  <c r="LZ192" i="1"/>
  <c r="LB193" i="1"/>
  <c r="EB194" i="1"/>
  <c r="EH194" i="1" s="1"/>
  <c r="OR194" i="1"/>
  <c r="JK196" i="1"/>
  <c r="OO196" i="1"/>
  <c r="MF197" i="1"/>
  <c r="II206" i="1"/>
  <c r="IA206" i="1" s="1"/>
  <c r="IB206" i="1" s="1"/>
  <c r="KF206" i="1" s="1"/>
  <c r="KV206" i="1"/>
  <c r="II207" i="1"/>
  <c r="NT207" i="1"/>
  <c r="NA208" i="1"/>
  <c r="NB208" i="1" s="1"/>
  <c r="LJ208" i="1"/>
  <c r="NQ209" i="1"/>
  <c r="NA236" i="1"/>
  <c r="NB236" i="1" s="1"/>
  <c r="LP236" i="1"/>
  <c r="MB236" i="1"/>
  <c r="ML150" i="1"/>
  <c r="NV150" i="1" s="1"/>
  <c r="OP150" i="1"/>
  <c r="OR150" i="1" s="1"/>
  <c r="MN151" i="1"/>
  <c r="ML151" i="1"/>
  <c r="LB152" i="1"/>
  <c r="LT152" i="1"/>
  <c r="ML152" i="1"/>
  <c r="NT153" i="1"/>
  <c r="LZ154" i="1"/>
  <c r="NG154" i="1"/>
  <c r="LB156" i="1"/>
  <c r="NT156" i="1"/>
  <c r="LB157" i="1"/>
  <c r="LT157" i="1"/>
  <c r="LH158" i="1"/>
  <c r="LZ158" i="1"/>
  <c r="NG158" i="1"/>
  <c r="ON158" i="1"/>
  <c r="KP159" i="1"/>
  <c r="OP159" i="1"/>
  <c r="OR159" i="1" s="1"/>
  <c r="KP161" i="1"/>
  <c r="OM161" i="1"/>
  <c r="KP162" i="1"/>
  <c r="OM162" i="1"/>
  <c r="LT163" i="1"/>
  <c r="LH165" i="1"/>
  <c r="LN166" i="1"/>
  <c r="DL167" i="1"/>
  <c r="DN167" i="1" s="1"/>
  <c r="KV169" i="1"/>
  <c r="ML169" i="1"/>
  <c r="NV169" i="1" s="1"/>
  <c r="NT169" i="1"/>
  <c r="IG170" i="1"/>
  <c r="MF170" i="1"/>
  <c r="NV170" i="1" s="1"/>
  <c r="MF171" i="1"/>
  <c r="OO173" i="1"/>
  <c r="DL174" i="1"/>
  <c r="DN174" i="1" s="1"/>
  <c r="LB176" i="1"/>
  <c r="OR176" i="1"/>
  <c r="ML177" i="1"/>
  <c r="NV177" i="1" s="1"/>
  <c r="NG179" i="1"/>
  <c r="OP179" i="1"/>
  <c r="OR179" i="1" s="1"/>
  <c r="ML180" i="1"/>
  <c r="NV180" i="1" s="1"/>
  <c r="NQ180" i="1"/>
  <c r="DL182" i="1"/>
  <c r="DN182" i="1" s="1"/>
  <c r="LB182" i="1"/>
  <c r="LT182" i="1"/>
  <c r="DL183" i="1"/>
  <c r="DN183" i="1" s="1"/>
  <c r="MR183" i="1"/>
  <c r="NG186" i="1"/>
  <c r="MF187" i="1"/>
  <c r="ON187" i="1"/>
  <c r="OM190" i="1"/>
  <c r="DL193" i="1"/>
  <c r="DN193" i="1" s="1"/>
  <c r="ON193" i="1"/>
  <c r="KP196" i="1"/>
  <c r="MR196" i="1"/>
  <c r="NV196" i="1" s="1"/>
  <c r="MR198" i="1"/>
  <c r="OM198" i="1"/>
  <c r="CR199" i="1"/>
  <c r="CK199" i="1" s="1"/>
  <c r="EB199" i="1"/>
  <c r="EH199" i="1" s="1"/>
  <c r="KV199" i="1"/>
  <c r="NT200" i="1"/>
  <c r="OM202" i="1"/>
  <c r="LZ203" i="1"/>
  <c r="NT204" i="1"/>
  <c r="DG217" i="1"/>
  <c r="CL217" i="1"/>
  <c r="NT218" i="1"/>
  <c r="KP191" i="1"/>
  <c r="JK193" i="1"/>
  <c r="LZ193" i="1"/>
  <c r="KP194" i="1"/>
  <c r="LN194" i="1"/>
  <c r="NT194" i="1"/>
  <c r="LB196" i="1"/>
  <c r="LB199" i="1"/>
  <c r="ML200" i="1"/>
  <c r="NQ200" i="1"/>
  <c r="EB201" i="1"/>
  <c r="EH201" i="1" s="1"/>
  <c r="OO201" i="1"/>
  <c r="NQ203" i="1"/>
  <c r="DL204" i="1"/>
  <c r="DN204" i="1" s="1"/>
  <c r="ML204" i="1"/>
  <c r="NV204" i="1" s="1"/>
  <c r="NQ206" i="1"/>
  <c r="OM207" i="1"/>
  <c r="EB208" i="1"/>
  <c r="EH208" i="1" s="1"/>
  <c r="OP209" i="1"/>
  <c r="OR209" i="1" s="1"/>
  <c r="NG210" i="1"/>
  <c r="ON210" i="1"/>
  <c r="LB211" i="1"/>
  <c r="LZ211" i="1"/>
  <c r="LZ212" i="1"/>
  <c r="IC213" i="1"/>
  <c r="JI214" i="1"/>
  <c r="FT215" i="1"/>
  <c r="FU215" i="1" s="1"/>
  <c r="FV215" i="1" s="1"/>
  <c r="ES215" i="1" s="1"/>
  <c r="FD215" i="1" s="1"/>
  <c r="FE215" i="1" s="1"/>
  <c r="IA215" i="1"/>
  <c r="IB215" i="1" s="1"/>
  <c r="KF215" i="1" s="1"/>
  <c r="IC215" i="1"/>
  <c r="LT215" i="1"/>
  <c r="KV216" i="1"/>
  <c r="OM216" i="1"/>
  <c r="KP219" i="1"/>
  <c r="LN219" i="1"/>
  <c r="MR222" i="1"/>
  <c r="OM222" i="1"/>
  <c r="JC224" i="1"/>
  <c r="JD224" i="1" s="1"/>
  <c r="KI224" i="1" s="1"/>
  <c r="NA224" i="1" s="1"/>
  <c r="LN224" i="1"/>
  <c r="LB226" i="1"/>
  <c r="OP227" i="1"/>
  <c r="OR227" i="1" s="1"/>
  <c r="DC229" i="1"/>
  <c r="OR230" i="1"/>
  <c r="NT232" i="1"/>
  <c r="LT234" i="1"/>
  <c r="KV238" i="1"/>
  <c r="II243" i="1"/>
  <c r="IG243" i="1"/>
  <c r="KV250" i="1"/>
  <c r="JE253" i="1"/>
  <c r="JC253" i="1"/>
  <c r="JD253" i="1" s="1"/>
  <c r="KI253" i="1" s="1"/>
  <c r="HC259" i="1"/>
  <c r="HP259" i="1"/>
  <c r="HQ259" i="1" s="1"/>
  <c r="HR259" i="1" s="1"/>
  <c r="HS259" i="1" s="1"/>
  <c r="NT219" i="1"/>
  <c r="ML224" i="1"/>
  <c r="II226" i="1"/>
  <c r="JK238" i="1"/>
  <c r="JE238" i="1" s="1"/>
  <c r="JI238" i="1"/>
  <c r="JK250" i="1"/>
  <c r="JI250" i="1"/>
  <c r="HP258" i="1"/>
  <c r="HQ258" i="1" s="1"/>
  <c r="HR258" i="1" s="1"/>
  <c r="HS258" i="1" s="1"/>
  <c r="HI258" i="1" s="1"/>
  <c r="HC258" i="1"/>
  <c r="DL259" i="1"/>
  <c r="DN259" i="1" s="1"/>
  <c r="EB259" i="1"/>
  <c r="EH259" i="1" s="1"/>
  <c r="OP222" i="1"/>
  <c r="OO222" i="1"/>
  <c r="KJ226" i="1"/>
  <c r="LD226" i="1"/>
  <c r="DL234" i="1"/>
  <c r="DN234" i="1" s="1"/>
  <c r="EB234" i="1"/>
  <c r="EH234" i="1" s="1"/>
  <c r="KV208" i="1"/>
  <c r="KP209" i="1"/>
  <c r="LZ209" i="1"/>
  <c r="DL210" i="1"/>
  <c r="DN210" i="1" s="1"/>
  <c r="NQ212" i="1"/>
  <c r="CR214" i="1"/>
  <c r="CK214" i="1" s="1"/>
  <c r="DL214" i="1"/>
  <c r="DN214" i="1" s="1"/>
  <c r="LZ214" i="1"/>
  <c r="LT218" i="1"/>
  <c r="EB219" i="1"/>
  <c r="EH219" i="1" s="1"/>
  <c r="LH220" i="1"/>
  <c r="DL221" i="1"/>
  <c r="DN221" i="1" s="1"/>
  <c r="LB221" i="1"/>
  <c r="ML221" i="1"/>
  <c r="OO223" i="1"/>
  <c r="OP223" i="1"/>
  <c r="OR223" i="1" s="1"/>
  <c r="NT237" i="1"/>
  <c r="DB258" i="1"/>
  <c r="DD258" i="1" s="1"/>
  <c r="CR258" i="1"/>
  <c r="CK258" i="1" s="1"/>
  <c r="LB181" i="1"/>
  <c r="LZ181" i="1"/>
  <c r="MR181" i="1"/>
  <c r="ON181" i="1"/>
  <c r="KV182" i="1"/>
  <c r="NQ182" i="1"/>
  <c r="ON182" i="1"/>
  <c r="OP183" i="1"/>
  <c r="OR183" i="1" s="1"/>
  <c r="LN184" i="1"/>
  <c r="MF184" i="1"/>
  <c r="NV184" i="1" s="1"/>
  <c r="LT185" i="1"/>
  <c r="ON186" i="1"/>
  <c r="OM187" i="1"/>
  <c r="MF189" i="1"/>
  <c r="LB190" i="1"/>
  <c r="LT191" i="1"/>
  <c r="MR191" i="1"/>
  <c r="NV191" i="1" s="1"/>
  <c r="LH192" i="1"/>
  <c r="OM193" i="1"/>
  <c r="NG194" i="1"/>
  <c r="OP195" i="1"/>
  <c r="OR195" i="1" s="1"/>
  <c r="NQ196" i="1"/>
  <c r="OM197" i="1"/>
  <c r="LH198" i="1"/>
  <c r="MF198" i="1"/>
  <c r="EB202" i="1"/>
  <c r="EH202" i="1" s="1"/>
  <c r="KV202" i="1"/>
  <c r="LN202" i="1"/>
  <c r="LT203" i="1"/>
  <c r="OM203" i="1"/>
  <c r="LH204" i="1"/>
  <c r="LT205" i="1"/>
  <c r="ML205" i="1"/>
  <c r="LZ206" i="1"/>
  <c r="KV207" i="1"/>
  <c r="NQ207" i="1"/>
  <c r="LN211" i="1"/>
  <c r="ON211" i="1"/>
  <c r="KV213" i="1"/>
  <c r="JC214" i="1"/>
  <c r="JD214" i="1" s="1"/>
  <c r="KI214" i="1" s="1"/>
  <c r="NQ216" i="1"/>
  <c r="LB218" i="1"/>
  <c r="OM218" i="1"/>
  <c r="LZ219" i="1"/>
  <c r="CR228" i="1"/>
  <c r="CK228" i="1" s="1"/>
  <c r="DF228" i="1" s="1"/>
  <c r="DB235" i="1"/>
  <c r="DD235" i="1" s="1"/>
  <c r="CR235" i="1"/>
  <c r="CK235" i="1" s="1"/>
  <c r="II235" i="1"/>
  <c r="IG235" i="1"/>
  <c r="LT237" i="1"/>
  <c r="MH243" i="1"/>
  <c r="LD243" i="1"/>
  <c r="OM214" i="1"/>
  <c r="NM216" i="1"/>
  <c r="II221" i="1"/>
  <c r="IG221" i="1"/>
  <c r="JI224" i="1"/>
  <c r="FS227" i="1"/>
  <c r="FT227" i="1" s="1"/>
  <c r="FU227" i="1" s="1"/>
  <c r="FV227" i="1" s="1"/>
  <c r="ES227" i="1" s="1"/>
  <c r="KV241" i="1"/>
  <c r="OO218" i="1"/>
  <c r="CR220" i="1"/>
  <c r="CK220" i="1" s="1"/>
  <c r="DE220" i="1" s="1"/>
  <c r="OO221" i="1"/>
  <c r="OM223" i="1"/>
  <c r="NT229" i="1"/>
  <c r="JI241" i="1"/>
  <c r="JK241" i="1"/>
  <c r="MG247" i="1"/>
  <c r="LO247" i="1"/>
  <c r="LQ247" i="1" s="1"/>
  <c r="MW247" i="1"/>
  <c r="KQ247" i="1"/>
  <c r="LU247" i="1"/>
  <c r="LP247" i="1"/>
  <c r="KL247" i="1"/>
  <c r="MN247" i="1"/>
  <c r="KG247" i="1"/>
  <c r="FW252" i="1"/>
  <c r="FD252" i="1"/>
  <c r="FE252" i="1" s="1"/>
  <c r="IK255" i="1"/>
  <c r="IG255" i="1"/>
  <c r="JG256" i="1"/>
  <c r="JC256" i="1"/>
  <c r="JD256" i="1" s="1"/>
  <c r="KI256" i="1" s="1"/>
  <c r="NQ194" i="1"/>
  <c r="LT195" i="1"/>
  <c r="LN198" i="1"/>
  <c r="OP199" i="1"/>
  <c r="OR199" i="1" s="1"/>
  <c r="NV203" i="1"/>
  <c r="NG203" i="1"/>
  <c r="MR205" i="1"/>
  <c r="OP205" i="1"/>
  <c r="OR205" i="1" s="1"/>
  <c r="MF206" i="1"/>
  <c r="NV206" i="1" s="1"/>
  <c r="OM206" i="1"/>
  <c r="LT208" i="1"/>
  <c r="NT208" i="1"/>
  <c r="EB209" i="1"/>
  <c r="EH209" i="1" s="1"/>
  <c r="EE216" i="1"/>
  <c r="NV217" i="1"/>
  <c r="EB223" i="1"/>
  <c r="EH223" i="1" s="1"/>
  <c r="DL223" i="1"/>
  <c r="DN223" i="1" s="1"/>
  <c r="NV223" i="1"/>
  <c r="IG225" i="1"/>
  <c r="II225" i="1"/>
  <c r="DL228" i="1"/>
  <c r="DN228" i="1" s="1"/>
  <c r="JE232" i="1"/>
  <c r="JC232" i="1"/>
  <c r="JD232" i="1" s="1"/>
  <c r="KI232" i="1" s="1"/>
  <c r="ML235" i="1"/>
  <c r="DL240" i="1"/>
  <c r="DN240" i="1" s="1"/>
  <c r="DB244" i="1"/>
  <c r="DD244" i="1" s="1"/>
  <c r="CR244" i="1"/>
  <c r="CK244" i="1" s="1"/>
  <c r="DF244" i="1" s="1"/>
  <c r="DZ247" i="1"/>
  <c r="EB268" i="1"/>
  <c r="EH268" i="1" s="1"/>
  <c r="DL268" i="1"/>
  <c r="DN268" i="1" s="1"/>
  <c r="II273" i="1"/>
  <c r="IG273" i="1"/>
  <c r="LN217" i="1"/>
  <c r="NG218" i="1"/>
  <c r="DD219" i="1"/>
  <c r="OP220" i="1"/>
  <c r="OR220" i="1" s="1"/>
  <c r="LZ221" i="1"/>
  <c r="KP222" i="1"/>
  <c r="MF222" i="1"/>
  <c r="NQ222" i="1"/>
  <c r="KV224" i="1"/>
  <c r="MF226" i="1"/>
  <c r="NV226" i="1" s="1"/>
  <c r="EB227" i="1"/>
  <c r="EH227" i="1" s="1"/>
  <c r="ON227" i="1"/>
  <c r="DL231" i="1"/>
  <c r="DN231" i="1" s="1"/>
  <c r="LB231" i="1"/>
  <c r="LZ231" i="1"/>
  <c r="NG231" i="1"/>
  <c r="DD234" i="1"/>
  <c r="MR234" i="1"/>
  <c r="FS235" i="1"/>
  <c r="FT235" i="1" s="1"/>
  <c r="FU235" i="1" s="1"/>
  <c r="FV235" i="1" s="1"/>
  <c r="ES235" i="1" s="1"/>
  <c r="FD235" i="1" s="1"/>
  <c r="KV236" i="1"/>
  <c r="OP236" i="1"/>
  <c r="OR236" i="1" s="1"/>
  <c r="DL238" i="1"/>
  <c r="DN238" i="1" s="1"/>
  <c r="EB238" i="1"/>
  <c r="EH238" i="1" s="1"/>
  <c r="LT238" i="1"/>
  <c r="MF239" i="1"/>
  <c r="NV239" i="1" s="1"/>
  <c r="OR240" i="1"/>
  <c r="EB241" i="1"/>
  <c r="EH241" i="1" s="1"/>
  <c r="NG242" i="1"/>
  <c r="DL243" i="1"/>
  <c r="DN243" i="1" s="1"/>
  <c r="EB251" i="1"/>
  <c r="EH251" i="1" s="1"/>
  <c r="NQ251" i="1"/>
  <c r="MF253" i="1"/>
  <c r="ML259" i="1"/>
  <c r="IE261" i="1"/>
  <c r="IA261" i="1"/>
  <c r="IB261" i="1" s="1"/>
  <c r="KF261" i="1" s="1"/>
  <c r="MG261" i="1" s="1"/>
  <c r="LN265" i="1"/>
  <c r="NT267" i="1"/>
  <c r="ON241" i="1"/>
  <c r="OP242" i="1"/>
  <c r="OR242" i="1" s="1"/>
  <c r="OO242" i="1"/>
  <c r="JI243" i="1"/>
  <c r="DL246" i="1"/>
  <c r="DN246" i="1" s="1"/>
  <c r="EC247" i="1"/>
  <c r="EG247" i="1"/>
  <c r="EI247" i="1" s="1"/>
  <c r="LZ249" i="1"/>
  <c r="DD254" i="1"/>
  <c r="JI254" i="1"/>
  <c r="JK254" i="1"/>
  <c r="GL257" i="1"/>
  <c r="GM257" i="1" s="1"/>
  <c r="GZ257" i="1" s="1"/>
  <c r="CR260" i="1"/>
  <c r="CK260" i="1" s="1"/>
  <c r="DL260" i="1"/>
  <c r="DN260" i="1" s="1"/>
  <c r="IG261" i="1"/>
  <c r="KV263" i="1"/>
  <c r="KV265" i="1"/>
  <c r="EC266" i="1"/>
  <c r="JC267" i="1"/>
  <c r="JD267" i="1" s="1"/>
  <c r="KI267" i="1" s="1"/>
  <c r="LP267" i="1" s="1"/>
  <c r="JE267" i="1"/>
  <c r="DD276" i="1"/>
  <c r="DG289" i="1"/>
  <c r="DE289" i="1"/>
  <c r="LZ229" i="1"/>
  <c r="OO229" i="1"/>
  <c r="OM231" i="1"/>
  <c r="LZ235" i="1"/>
  <c r="OM235" i="1"/>
  <c r="OO245" i="1"/>
  <c r="DD251" i="1"/>
  <c r="ML251" i="1"/>
  <c r="NV251" i="1" s="1"/>
  <c r="CR254" i="1"/>
  <c r="CK254" i="1" s="1"/>
  <c r="JI255" i="1"/>
  <c r="MF209" i="1"/>
  <c r="KP211" i="1"/>
  <c r="LH211" i="1"/>
  <c r="NQ211" i="1"/>
  <c r="MF212" i="1"/>
  <c r="MR214" i="1"/>
  <c r="LN215" i="1"/>
  <c r="ED216" i="1"/>
  <c r="EF216" i="1" s="1"/>
  <c r="ML216" i="1"/>
  <c r="NT216" i="1"/>
  <c r="LN218" i="1"/>
  <c r="MF219" i="1"/>
  <c r="NV219" i="1" s="1"/>
  <c r="LB220" i="1"/>
  <c r="MR220" i="1"/>
  <c r="KV221" i="1"/>
  <c r="LN221" i="1"/>
  <c r="NT222" i="1"/>
  <c r="DL224" i="1"/>
  <c r="DN224" i="1" s="1"/>
  <c r="LH224" i="1"/>
  <c r="MF224" i="1"/>
  <c r="EB225" i="1"/>
  <c r="EH225" i="1" s="1"/>
  <c r="NT226" i="1"/>
  <c r="LB227" i="1"/>
  <c r="MR227" i="1"/>
  <c r="NV227" i="1" s="1"/>
  <c r="MF228" i="1"/>
  <c r="OM228" i="1"/>
  <c r="DZ229" i="1"/>
  <c r="MF229" i="1"/>
  <c r="ML230" i="1"/>
  <c r="KP231" i="1"/>
  <c r="KP233" i="1"/>
  <c r="LN233" i="1"/>
  <c r="NQ234" i="1"/>
  <c r="EB235" i="1"/>
  <c r="EH235" i="1" s="1"/>
  <c r="MF235" i="1"/>
  <c r="NV235" i="1" s="1"/>
  <c r="NG235" i="1"/>
  <c r="ON235" i="1"/>
  <c r="EB236" i="1"/>
  <c r="EH236" i="1" s="1"/>
  <c r="LV236" i="1"/>
  <c r="JI236" i="1"/>
  <c r="LB236" i="1"/>
  <c r="MR236" i="1"/>
  <c r="IG237" i="1"/>
  <c r="LB239" i="1"/>
  <c r="CR241" i="1"/>
  <c r="CK241" i="1" s="1"/>
  <c r="DS241" i="1" s="1"/>
  <c r="DL241" i="1"/>
  <c r="DN241" i="1" s="1"/>
  <c r="NT241" i="1"/>
  <c r="IC242" i="1"/>
  <c r="IA242" i="1"/>
  <c r="IB242" i="1" s="1"/>
  <c r="KF242" i="1" s="1"/>
  <c r="LN242" i="1"/>
  <c r="MF243" i="1"/>
  <c r="OR244" i="1"/>
  <c r="LN245" i="1"/>
  <c r="MF245" i="1"/>
  <c r="DD247" i="1"/>
  <c r="JI248" i="1"/>
  <c r="JK248" i="1"/>
  <c r="FS250" i="1"/>
  <c r="FT250" i="1" s="1"/>
  <c r="FU250" i="1" s="1"/>
  <c r="FV250" i="1" s="1"/>
  <c r="ES250" i="1" s="1"/>
  <c r="JI253" i="1"/>
  <c r="OM254" i="1"/>
  <c r="LN256" i="1"/>
  <c r="NQ256" i="1"/>
  <c r="JI257" i="1"/>
  <c r="KP257" i="1"/>
  <c r="GL258" i="1"/>
  <c r="GM258" i="1" s="1"/>
  <c r="GZ258" i="1" s="1"/>
  <c r="KQ258" i="1"/>
  <c r="IK259" i="1"/>
  <c r="IA259" i="1" s="1"/>
  <c r="IB259" i="1" s="1"/>
  <c r="KF259" i="1" s="1"/>
  <c r="KG259" i="1" s="1"/>
  <c r="IG259" i="1"/>
  <c r="JI260" i="1"/>
  <c r="LH260" i="1"/>
  <c r="MF260" i="1"/>
  <c r="EB261" i="1"/>
  <c r="EH261" i="1" s="1"/>
  <c r="DD262" i="1"/>
  <c r="OP263" i="1"/>
  <c r="OR263" i="1" s="1"/>
  <c r="OO263" i="1"/>
  <c r="CR264" i="1"/>
  <c r="CK264" i="1" s="1"/>
  <c r="DG264" i="1" s="1"/>
  <c r="HC264" i="1"/>
  <c r="JE269" i="1"/>
  <c r="JC269" i="1"/>
  <c r="JD269" i="1" s="1"/>
  <c r="KI269" i="1" s="1"/>
  <c r="MR225" i="1"/>
  <c r="LT226" i="1"/>
  <c r="OM227" i="1"/>
  <c r="LN228" i="1"/>
  <c r="LT230" i="1"/>
  <c r="NT230" i="1"/>
  <c r="LN231" i="1"/>
  <c r="OO231" i="1"/>
  <c r="OO235" i="1"/>
  <c r="LZ236" i="1"/>
  <c r="KP238" i="1"/>
  <c r="MF238" i="1"/>
  <c r="MF240" i="1"/>
  <c r="II241" i="1"/>
  <c r="MR241" i="1"/>
  <c r="ML242" i="1"/>
  <c r="NV242" i="1" s="1"/>
  <c r="NQ245" i="1"/>
  <c r="NV246" i="1"/>
  <c r="NV247" i="1"/>
  <c r="ML248" i="1"/>
  <c r="NV248" i="1" s="1"/>
  <c r="JC249" i="1"/>
  <c r="JD249" i="1" s="1"/>
  <c r="KI249" i="1" s="1"/>
  <c r="ML249" i="1"/>
  <c r="KP250" i="1"/>
  <c r="LH250" i="1"/>
  <c r="NQ250" i="1"/>
  <c r="LT253" i="1"/>
  <c r="ML253" i="1"/>
  <c r="OO253" i="1"/>
  <c r="LT255" i="1"/>
  <c r="MR255" i="1"/>
  <c r="ON257" i="1"/>
  <c r="LC258" i="1"/>
  <c r="LO258" i="1"/>
  <c r="NQ258" i="1"/>
  <c r="KP260" i="1"/>
  <c r="LZ263" i="1"/>
  <c r="HP264" i="1"/>
  <c r="HQ264" i="1" s="1"/>
  <c r="HR264" i="1" s="1"/>
  <c r="HS264" i="1" s="1"/>
  <c r="HI264" i="1" s="1"/>
  <c r="NQ264" i="1"/>
  <c r="LT266" i="1"/>
  <c r="MR230" i="1"/>
  <c r="ML234" i="1"/>
  <c r="NV234" i="1" s="1"/>
  <c r="NT234" i="1"/>
  <c r="II236" i="1"/>
  <c r="ML237" i="1"/>
  <c r="NQ238" i="1"/>
  <c r="LZ239" i="1"/>
  <c r="LT242" i="1"/>
  <c r="JE243" i="1"/>
  <c r="LN243" i="1"/>
  <c r="ML243" i="1"/>
  <c r="MM247" i="1"/>
  <c r="MO247" i="1" s="1"/>
  <c r="LN250" i="1"/>
  <c r="JI251" i="1"/>
  <c r="LV253" i="1"/>
  <c r="LB253" i="1"/>
  <c r="MR257" i="1"/>
  <c r="DL258" i="1"/>
  <c r="DN258" i="1" s="1"/>
  <c r="IE258" i="1"/>
  <c r="IE260" i="1"/>
  <c r="ML262" i="1"/>
  <c r="ML264" i="1"/>
  <c r="OR264" i="1"/>
  <c r="LB266" i="1"/>
  <c r="EB267" i="1"/>
  <c r="EH267" i="1" s="1"/>
  <c r="DL267" i="1"/>
  <c r="DN267" i="1" s="1"/>
  <c r="JE268" i="1"/>
  <c r="JC268" i="1"/>
  <c r="JD268" i="1" s="1"/>
  <c r="KI268" i="1" s="1"/>
  <c r="KQ269" i="1"/>
  <c r="KG269" i="1"/>
  <c r="DL270" i="1"/>
  <c r="DN270" i="1" s="1"/>
  <c r="ML238" i="1"/>
  <c r="KV243" i="1"/>
  <c r="NQ247" i="1"/>
  <c r="II250" i="1"/>
  <c r="IC250" i="1" s="1"/>
  <c r="ML250" i="1"/>
  <c r="NV250" i="1" s="1"/>
  <c r="EB253" i="1"/>
  <c r="EH253" i="1" s="1"/>
  <c r="KP254" i="1"/>
  <c r="LN254" i="1"/>
  <c r="ML254" i="1"/>
  <c r="LI258" i="1"/>
  <c r="MM258" i="1"/>
  <c r="KK258" i="1"/>
  <c r="ML258" i="1"/>
  <c r="MG262" i="1"/>
  <c r="LI262" i="1"/>
  <c r="IK263" i="1"/>
  <c r="IG263" i="1"/>
  <c r="JI279" i="1"/>
  <c r="JK279" i="1"/>
  <c r="DD281" i="1"/>
  <c r="MW286" i="1"/>
  <c r="MG286" i="1"/>
  <c r="LO286" i="1"/>
  <c r="LJ286" i="1"/>
  <c r="KR286" i="1"/>
  <c r="LD286" i="1"/>
  <c r="KG286" i="1"/>
  <c r="IC287" i="1"/>
  <c r="IA287" i="1"/>
  <c r="IB287" i="1" s="1"/>
  <c r="KF287" i="1" s="1"/>
  <c r="MR273" i="1"/>
  <c r="KV274" i="1"/>
  <c r="OP275" i="1"/>
  <c r="OR275" i="1" s="1"/>
  <c r="OO275" i="1"/>
  <c r="MF276" i="1"/>
  <c r="ON276" i="1"/>
  <c r="LH277" i="1"/>
  <c r="LH278" i="1"/>
  <c r="MF278" i="1"/>
  <c r="NQ278" i="1"/>
  <c r="IA280" i="1"/>
  <c r="IB280" i="1" s="1"/>
  <c r="KF280" i="1" s="1"/>
  <c r="OR269" i="1"/>
  <c r="MF270" i="1"/>
  <c r="MH271" i="1"/>
  <c r="FT273" i="1"/>
  <c r="FU273" i="1" s="1"/>
  <c r="FV273" i="1" s="1"/>
  <c r="ES273" i="1" s="1"/>
  <c r="LJ293" i="1"/>
  <c r="LV293" i="1"/>
  <c r="KJ293" i="1"/>
  <c r="OM239" i="1"/>
  <c r="ON244" i="1"/>
  <c r="DD249" i="1"/>
  <c r="LH251" i="1"/>
  <c r="OO251" i="1"/>
  <c r="NG252" i="1"/>
  <c r="LN255" i="1"/>
  <c r="NS255" i="1" s="1"/>
  <c r="OP255" i="1"/>
  <c r="OR255" i="1" s="1"/>
  <c r="NV257" i="1"/>
  <c r="MR258" i="1"/>
  <c r="LZ259" i="1"/>
  <c r="NS259" i="1" s="1"/>
  <c r="LB261" i="1"/>
  <c r="OO261" i="1"/>
  <c r="DL262" i="1"/>
  <c r="DN262" i="1" s="1"/>
  <c r="LH262" i="1"/>
  <c r="NM262" i="1" s="1"/>
  <c r="DC266" i="1"/>
  <c r="DD266" i="1" s="1"/>
  <c r="CR266" i="1"/>
  <c r="CK266" i="1" s="1"/>
  <c r="NM266" i="1"/>
  <c r="ON266" i="1"/>
  <c r="DD267" i="1"/>
  <c r="IC268" i="1"/>
  <c r="IA268" i="1"/>
  <c r="IB268" i="1" s="1"/>
  <c r="KF268" i="1" s="1"/>
  <c r="MA268" i="1" s="1"/>
  <c r="NV269" i="1"/>
  <c r="CR272" i="1"/>
  <c r="CK272" i="1" s="1"/>
  <c r="IG274" i="1"/>
  <c r="II274" i="1"/>
  <c r="LH275" i="1"/>
  <c r="FS278" i="1"/>
  <c r="FT278" i="1" s="1"/>
  <c r="FU278" i="1" s="1"/>
  <c r="FV278" i="1" s="1"/>
  <c r="ES278" i="1" s="1"/>
  <c r="NV288" i="1"/>
  <c r="LH221" i="1"/>
  <c r="MR221" i="1"/>
  <c r="OM221" i="1"/>
  <c r="LZ222" i="1"/>
  <c r="KV223" i="1"/>
  <c r="NG223" i="1"/>
  <c r="NG224" i="1"/>
  <c r="OO224" i="1"/>
  <c r="KP225" i="1"/>
  <c r="NQ225" i="1"/>
  <c r="OP225" i="1"/>
  <c r="NG226" i="1"/>
  <c r="OP226" i="1"/>
  <c r="OR226" i="1" s="1"/>
  <c r="LH227" i="1"/>
  <c r="OM229" i="1"/>
  <c r="NT231" i="1"/>
  <c r="KV232" i="1"/>
  <c r="LT232" i="1"/>
  <c r="ON232" i="1"/>
  <c r="KV233" i="1"/>
  <c r="ML233" i="1"/>
  <c r="ON233" i="1"/>
  <c r="KP234" i="1"/>
  <c r="LB235" i="1"/>
  <c r="KP236" i="1"/>
  <c r="LH238" i="1"/>
  <c r="NG238" i="1"/>
  <c r="DD239" i="1"/>
  <c r="LB241" i="1"/>
  <c r="OM242" i="1"/>
  <c r="LZ243" i="1"/>
  <c r="NG243" i="1"/>
  <c r="NG244" i="1"/>
  <c r="DL245" i="1"/>
  <c r="DN245" i="1" s="1"/>
  <c r="MR245" i="1"/>
  <c r="FT246" i="1"/>
  <c r="FU246" i="1" s="1"/>
  <c r="FV246" i="1" s="1"/>
  <c r="ES246" i="1" s="1"/>
  <c r="FW246" i="1" s="1"/>
  <c r="NT246" i="1"/>
  <c r="KP247" i="1"/>
  <c r="CR249" i="1"/>
  <c r="CK249" i="1" s="1"/>
  <c r="CL249" i="1" s="1"/>
  <c r="OM250" i="1"/>
  <c r="DL252" i="1"/>
  <c r="DN252" i="1" s="1"/>
  <c r="NQ252" i="1"/>
  <c r="ON252" i="1"/>
  <c r="LH253" i="1"/>
  <c r="FT254" i="1"/>
  <c r="FU254" i="1" s="1"/>
  <c r="FV254" i="1" s="1"/>
  <c r="ES254" i="1" s="1"/>
  <c r="KV255" i="1"/>
  <c r="NM255" i="1" s="1"/>
  <c r="LT256" i="1"/>
  <c r="LN258" i="1"/>
  <c r="NG258" i="1"/>
  <c r="NV259" i="1"/>
  <c r="OO259" i="1"/>
  <c r="KV260" i="1"/>
  <c r="LT260" i="1"/>
  <c r="MR260" i="1"/>
  <c r="LZ261" i="1"/>
  <c r="JI262" i="1"/>
  <c r="LZ264" i="1"/>
  <c r="NS264" i="1" s="1"/>
  <c r="MR264" i="1"/>
  <c r="MF267" i="1"/>
  <c r="OP267" i="1"/>
  <c r="OR267" i="1" s="1"/>
  <c r="LB268" i="1"/>
  <c r="MR268" i="1"/>
  <c r="IG271" i="1"/>
  <c r="LH271" i="1"/>
  <c r="OO273" i="1"/>
  <c r="OP273" i="1"/>
  <c r="OR273" i="1" s="1"/>
  <c r="ON274" i="1"/>
  <c r="EB277" i="1"/>
  <c r="EH277" i="1" s="1"/>
  <c r="KP280" i="1"/>
  <c r="JE290" i="1"/>
  <c r="JC290" i="1"/>
  <c r="JD290" i="1" s="1"/>
  <c r="KI290" i="1" s="1"/>
  <c r="ED266" i="1"/>
  <c r="OM266" i="1"/>
  <c r="FS270" i="1"/>
  <c r="FT270" i="1" s="1"/>
  <c r="FU270" i="1" s="1"/>
  <c r="FV270" i="1" s="1"/>
  <c r="ES270" i="1" s="1"/>
  <c r="MR270" i="1"/>
  <c r="NV270" i="1" s="1"/>
  <c r="JI272" i="1"/>
  <c r="NV273" i="1"/>
  <c r="OO274" i="1"/>
  <c r="MN289" i="1"/>
  <c r="LP289" i="1"/>
  <c r="KX289" i="1"/>
  <c r="MB289" i="1"/>
  <c r="KL289" i="1"/>
  <c r="LV292" i="1"/>
  <c r="NA292" i="1"/>
  <c r="MN292" i="1"/>
  <c r="JI265" i="1"/>
  <c r="MF265" i="1"/>
  <c r="NV265" i="1" s="1"/>
  <c r="EE266" i="1"/>
  <c r="EF266" i="1" s="1"/>
  <c r="NG268" i="1"/>
  <c r="ON268" i="1"/>
  <c r="KP271" i="1"/>
  <c r="LJ271" i="1"/>
  <c r="LH272" i="1"/>
  <c r="ON272" i="1"/>
  <c r="JK273" i="1"/>
  <c r="JI273" i="1"/>
  <c r="NQ273" i="1"/>
  <c r="MF274" i="1"/>
  <c r="NV274" i="1" s="1"/>
  <c r="KV279" i="1"/>
  <c r="LN279" i="1"/>
  <c r="IA290" i="1"/>
  <c r="IB290" i="1" s="1"/>
  <c r="KF290" i="1" s="1"/>
  <c r="IC290" i="1"/>
  <c r="LZ267" i="1"/>
  <c r="LZ269" i="1"/>
  <c r="OR271" i="1"/>
  <c r="MF272" i="1"/>
  <c r="NV272" i="1" s="1"/>
  <c r="LB273" i="1"/>
  <c r="DL274" i="1"/>
  <c r="DN274" i="1" s="1"/>
  <c r="OM274" i="1"/>
  <c r="IG275" i="1"/>
  <c r="OO277" i="1"/>
  <c r="MF279" i="1"/>
  <c r="MR281" i="1"/>
  <c r="LH282" i="1"/>
  <c r="KP283" i="1"/>
  <c r="ML284" i="1"/>
  <c r="OP284" i="1"/>
  <c r="DZ286" i="1"/>
  <c r="NG288" i="1"/>
  <c r="DL289" i="1"/>
  <c r="DN289" i="1" s="1"/>
  <c r="OO290" i="1"/>
  <c r="FT293" i="1"/>
  <c r="FU293" i="1" s="1"/>
  <c r="FV293" i="1" s="1"/>
  <c r="ES293" i="1" s="1"/>
  <c r="KP294" i="1"/>
  <c r="LN294" i="1"/>
  <c r="ML294" i="1"/>
  <c r="NQ294" i="1"/>
  <c r="LZ295" i="1"/>
  <c r="JE298" i="1"/>
  <c r="LN300" i="1"/>
  <c r="LZ302" i="1"/>
  <c r="MA307" i="1"/>
  <c r="LI307" i="1"/>
  <c r="MG307" i="1"/>
  <c r="DL287" i="1"/>
  <c r="DN287" i="1" s="1"/>
  <c r="CR293" i="1"/>
  <c r="CK293" i="1" s="1"/>
  <c r="IC294" i="1"/>
  <c r="JI300" i="1"/>
  <c r="JK300" i="1"/>
  <c r="IG301" i="1"/>
  <c r="II301" i="1"/>
  <c r="II303" i="1"/>
  <c r="IG303" i="1"/>
  <c r="OP308" i="1"/>
  <c r="OR308" i="1" s="1"/>
  <c r="OO308" i="1"/>
  <c r="LB245" i="1"/>
  <c r="LN246" i="1"/>
  <c r="DL247" i="1"/>
  <c r="DN247" i="1" s="1"/>
  <c r="LB249" i="1"/>
  <c r="LB251" i="1"/>
  <c r="NT252" i="1"/>
  <c r="DL253" i="1"/>
  <c r="DN253" i="1" s="1"/>
  <c r="KV253" i="1"/>
  <c r="NG253" i="1"/>
  <c r="OM253" i="1"/>
  <c r="NQ254" i="1"/>
  <c r="NG255" i="1"/>
  <c r="ON256" i="1"/>
  <c r="OM257" i="1"/>
  <c r="LZ258" i="1"/>
  <c r="KP259" i="1"/>
  <c r="NM259" i="1" s="1"/>
  <c r="LB260" i="1"/>
  <c r="LZ260" i="1"/>
  <c r="NG260" i="1"/>
  <c r="OM260" i="1"/>
  <c r="MF261" i="1"/>
  <c r="LN262" i="1"/>
  <c r="NS262" i="1" s="1"/>
  <c r="EB264" i="1"/>
  <c r="EH264" i="1" s="1"/>
  <c r="KP264" i="1"/>
  <c r="LB265" i="1"/>
  <c r="LZ265" i="1"/>
  <c r="NG265" i="1"/>
  <c r="KV268" i="1"/>
  <c r="NQ268" i="1"/>
  <c r="NG269" i="1"/>
  <c r="NG270" i="1"/>
  <c r="ON270" i="1"/>
  <c r="EB271" i="1"/>
  <c r="EH271" i="1" s="1"/>
  <c r="OO271" i="1"/>
  <c r="NQ272" i="1"/>
  <c r="LN275" i="1"/>
  <c r="MF275" i="1"/>
  <c r="NQ275" i="1"/>
  <c r="KP276" i="1"/>
  <c r="LT277" i="1"/>
  <c r="MR277" i="1"/>
  <c r="LN278" i="1"/>
  <c r="ML278" i="1"/>
  <c r="NT278" i="1"/>
  <c r="LT279" i="1"/>
  <c r="OP279" i="1"/>
  <c r="OR279" i="1" s="1"/>
  <c r="KV280" i="1"/>
  <c r="MF281" i="1"/>
  <c r="NV281" i="1" s="1"/>
  <c r="OP281" i="1"/>
  <c r="OR281" i="1" s="1"/>
  <c r="DL282" i="1"/>
  <c r="DN282" i="1" s="1"/>
  <c r="DD283" i="1"/>
  <c r="KV283" i="1"/>
  <c r="LT283" i="1"/>
  <c r="LB284" i="1"/>
  <c r="DD285" i="1"/>
  <c r="MR285" i="1"/>
  <c r="NV285" i="1" s="1"/>
  <c r="OM285" i="1"/>
  <c r="KV289" i="1"/>
  <c r="OM289" i="1"/>
  <c r="LH291" i="1"/>
  <c r="LN292" i="1"/>
  <c r="ML292" i="1"/>
  <c r="NV292" i="1" s="1"/>
  <c r="OP294" i="1"/>
  <c r="OR294" i="1" s="1"/>
  <c r="KP295" i="1"/>
  <c r="NQ295" i="1"/>
  <c r="MF296" i="1"/>
  <c r="NV296" i="1" s="1"/>
  <c r="FT298" i="1"/>
  <c r="FU298" i="1" s="1"/>
  <c r="FV298" i="1" s="1"/>
  <c r="ES298" i="1" s="1"/>
  <c r="LH299" i="1"/>
  <c r="LT304" i="1"/>
  <c r="MR304" i="1"/>
  <c r="EB306" i="1"/>
  <c r="EH306" i="1" s="1"/>
  <c r="KV275" i="1"/>
  <c r="ML276" i="1"/>
  <c r="ON277" i="1"/>
  <c r="EB278" i="1"/>
  <c r="EH278" i="1" s="1"/>
  <c r="DL280" i="1"/>
  <c r="DN280" i="1" s="1"/>
  <c r="JI280" i="1"/>
  <c r="JK280" i="1"/>
  <c r="ML280" i="1"/>
  <c r="KP281" i="1"/>
  <c r="CR282" i="1"/>
  <c r="CK282" i="1" s="1"/>
  <c r="LB283" i="1"/>
  <c r="NG284" i="1"/>
  <c r="NQ287" i="1"/>
  <c r="FS288" i="1"/>
  <c r="FT288" i="1" s="1"/>
  <c r="FU288" i="1" s="1"/>
  <c r="FV288" i="1" s="1"/>
  <c r="ES288" i="1" s="1"/>
  <c r="NG290" i="1"/>
  <c r="EB293" i="1"/>
  <c r="EH293" i="1" s="1"/>
  <c r="LZ294" i="1"/>
  <c r="OP300" i="1"/>
  <c r="OR300" i="1" s="1"/>
  <c r="OO282" i="1"/>
  <c r="ML287" i="1"/>
  <c r="LZ288" i="1"/>
  <c r="OO289" i="1"/>
  <c r="OP289" i="1"/>
  <c r="OR289" i="1" s="1"/>
  <c r="NG293" i="1"/>
  <c r="II295" i="1"/>
  <c r="OP296" i="1"/>
  <c r="OR296" i="1" s="1"/>
  <c r="II300" i="1"/>
  <c r="IG300" i="1"/>
  <c r="ML301" i="1"/>
  <c r="EB273" i="1"/>
  <c r="EH273" i="1" s="1"/>
  <c r="LN273" i="1"/>
  <c r="EB274" i="1"/>
  <c r="EH274" i="1" s="1"/>
  <c r="FT277" i="1"/>
  <c r="FU277" i="1" s="1"/>
  <c r="FV277" i="1" s="1"/>
  <c r="ES277" i="1" s="1"/>
  <c r="NG277" i="1"/>
  <c r="CR278" i="1"/>
  <c r="CK278" i="1" s="1"/>
  <c r="CR280" i="1"/>
  <c r="CK280" i="1" s="1"/>
  <c r="LB280" i="1"/>
  <c r="NT280" i="1"/>
  <c r="MR283" i="1"/>
  <c r="LN286" i="1"/>
  <c r="JE294" i="1"/>
  <c r="JC294" i="1"/>
  <c r="JD294" i="1" s="1"/>
  <c r="KI294" i="1" s="1"/>
  <c r="LP294" i="1" s="1"/>
  <c r="KR298" i="1"/>
  <c r="KX298" i="1"/>
  <c r="KJ298" i="1"/>
  <c r="NM299" i="1"/>
  <c r="MF300" i="1"/>
  <c r="ML303" i="1"/>
  <c r="NT303" i="1"/>
  <c r="LB307" i="1"/>
  <c r="CR308" i="1"/>
  <c r="CK308" i="1" s="1"/>
  <c r="DB308" i="1"/>
  <c r="LZ278" i="1"/>
  <c r="NG278" i="1"/>
  <c r="DL279" i="1"/>
  <c r="DN279" i="1" s="1"/>
  <c r="KP279" i="1"/>
  <c r="ON279" i="1"/>
  <c r="MR280" i="1"/>
  <c r="FT281" i="1"/>
  <c r="FU281" i="1" s="1"/>
  <c r="FV281" i="1" s="1"/>
  <c r="ES281" i="1" s="1"/>
  <c r="LT281" i="1"/>
  <c r="NT281" i="1"/>
  <c r="LB282" i="1"/>
  <c r="LH283" i="1"/>
  <c r="NG283" i="1"/>
  <c r="MN286" i="1"/>
  <c r="MR287" i="1"/>
  <c r="DL288" i="1"/>
  <c r="DN288" i="1" s="1"/>
  <c r="NT291" i="1"/>
  <c r="MG293" i="1"/>
  <c r="EB294" i="1"/>
  <c r="EH294" i="1" s="1"/>
  <c r="NV294" i="1"/>
  <c r="DL295" i="1"/>
  <c r="DN295" i="1" s="1"/>
  <c r="EB297" i="1"/>
  <c r="EH297" i="1" s="1"/>
  <c r="JI297" i="1"/>
  <c r="JK297" i="1"/>
  <c r="IC298" i="1"/>
  <c r="IA298" i="1"/>
  <c r="IB298" i="1" s="1"/>
  <c r="KF298" i="1" s="1"/>
  <c r="KL298" i="1"/>
  <c r="MR278" i="1"/>
  <c r="OM279" i="1"/>
  <c r="OM280" i="1"/>
  <c r="NQ281" i="1"/>
  <c r="OM282" i="1"/>
  <c r="NQ283" i="1"/>
  <c r="EB284" i="1"/>
  <c r="EH284" i="1" s="1"/>
  <c r="KP284" i="1"/>
  <c r="LN284" i="1"/>
  <c r="KP285" i="1"/>
  <c r="DL286" i="1"/>
  <c r="DN286" i="1" s="1"/>
  <c r="LB286" i="1"/>
  <c r="LT286" i="1"/>
  <c r="NT287" i="1"/>
  <c r="MR289" i="1"/>
  <c r="NV289" i="1" s="1"/>
  <c r="NT289" i="1"/>
  <c r="LN291" i="1"/>
  <c r="KP292" i="1"/>
  <c r="OR292" i="1"/>
  <c r="DD293" i="1"/>
  <c r="ML293" i="1"/>
  <c r="NT293" i="1"/>
  <c r="CR296" i="1"/>
  <c r="CK296" i="1" s="1"/>
  <c r="DG296" i="1" s="1"/>
  <c r="KV296" i="1"/>
  <c r="LZ296" i="1"/>
  <c r="EB298" i="1"/>
  <c r="EH298" i="1" s="1"/>
  <c r="MF299" i="1"/>
  <c r="CR303" i="1"/>
  <c r="CK303" i="1" s="1"/>
  <c r="NV304" i="1"/>
  <c r="DL305" i="1"/>
  <c r="DN305" i="1" s="1"/>
  <c r="JI311" i="1"/>
  <c r="II312" i="1"/>
  <c r="FS324" i="1"/>
  <c r="FT324" i="1" s="1"/>
  <c r="FU324" i="1" s="1"/>
  <c r="FV324" i="1" s="1"/>
  <c r="ES324" i="1" s="1"/>
  <c r="JE325" i="1"/>
  <c r="JC325" i="1"/>
  <c r="JD325" i="1" s="1"/>
  <c r="KI325" i="1" s="1"/>
  <c r="MB325" i="1" s="1"/>
  <c r="ON325" i="1"/>
  <c r="OP327" i="1"/>
  <c r="OR327" i="1" s="1"/>
  <c r="OO327" i="1"/>
  <c r="LZ297" i="1"/>
  <c r="ON297" i="1"/>
  <c r="LN298" i="1"/>
  <c r="ML299" i="1"/>
  <c r="ON300" i="1"/>
  <c r="EB301" i="1"/>
  <c r="EH301" i="1" s="1"/>
  <c r="ML302" i="1"/>
  <c r="NG303" i="1"/>
  <c r="ON307" i="1"/>
  <c r="LZ308" i="1"/>
  <c r="LB310" i="1"/>
  <c r="OO310" i="1"/>
  <c r="LZ311" i="1"/>
  <c r="ON311" i="1"/>
  <c r="JK313" i="1"/>
  <c r="JE313" i="1" s="1"/>
  <c r="MR313" i="1"/>
  <c r="JK315" i="1"/>
  <c r="JE315" i="1" s="1"/>
  <c r="LB318" i="1"/>
  <c r="EB319" i="1"/>
  <c r="EH319" i="1" s="1"/>
  <c r="JK322" i="1"/>
  <c r="JI322" i="1"/>
  <c r="OR304" i="1"/>
  <c r="OM310" i="1"/>
  <c r="CR315" i="1"/>
  <c r="CK315" i="1" s="1"/>
  <c r="KP315" i="1"/>
  <c r="LN315" i="1"/>
  <c r="NQ315" i="1"/>
  <c r="KV317" i="1"/>
  <c r="JI319" i="1"/>
  <c r="NQ320" i="1"/>
  <c r="ML324" i="1"/>
  <c r="IG325" i="1"/>
  <c r="IC327" i="1"/>
  <c r="IA327" i="1"/>
  <c r="IB327" i="1" s="1"/>
  <c r="KF327" i="1" s="1"/>
  <c r="DB328" i="1"/>
  <c r="DD328" i="1" s="1"/>
  <c r="LT284" i="1"/>
  <c r="NQ285" i="1"/>
  <c r="LH286" i="1"/>
  <c r="LH288" i="1"/>
  <c r="ON289" i="1"/>
  <c r="LT290" i="1"/>
  <c r="MR290" i="1"/>
  <c r="KV292" i="1"/>
  <c r="NQ292" i="1"/>
  <c r="LB293" i="1"/>
  <c r="LH294" i="1"/>
  <c r="ON294" i="1"/>
  <c r="ML295" i="1"/>
  <c r="NT295" i="1"/>
  <c r="NQ296" i="1"/>
  <c r="KP297" i="1"/>
  <c r="MF297" i="1"/>
  <c r="NV297" i="1" s="1"/>
  <c r="OM297" i="1"/>
  <c r="LT298" i="1"/>
  <c r="NQ298" i="1"/>
  <c r="LT299" i="1"/>
  <c r="MR299" i="1"/>
  <c r="JC302" i="1"/>
  <c r="JD302" i="1" s="1"/>
  <c r="KI302" i="1" s="1"/>
  <c r="KJ302" i="1" s="1"/>
  <c r="NT302" i="1"/>
  <c r="EB303" i="1"/>
  <c r="EH303" i="1" s="1"/>
  <c r="LN303" i="1"/>
  <c r="CR304" i="1"/>
  <c r="CK304" i="1" s="1"/>
  <c r="DF304" i="1" s="1"/>
  <c r="FT304" i="1"/>
  <c r="FU304" i="1" s="1"/>
  <c r="FV304" i="1" s="1"/>
  <c r="ES304" i="1" s="1"/>
  <c r="KV304" i="1"/>
  <c r="OO304" i="1"/>
  <c r="LH305" i="1"/>
  <c r="LZ305" i="1"/>
  <c r="JC309" i="1"/>
  <c r="JD309" i="1" s="1"/>
  <c r="KI309" i="1" s="1"/>
  <c r="MR309" i="1"/>
  <c r="JI310" i="1"/>
  <c r="MF311" i="1"/>
  <c r="OM311" i="1"/>
  <c r="FT313" i="1"/>
  <c r="FU313" i="1" s="1"/>
  <c r="FV313" i="1" s="1"/>
  <c r="ES313" i="1" s="1"/>
  <c r="NG313" i="1"/>
  <c r="EB314" i="1"/>
  <c r="EH314" i="1" s="1"/>
  <c r="LN314" i="1"/>
  <c r="DL320" i="1"/>
  <c r="DN320" i="1" s="1"/>
  <c r="DL323" i="1"/>
  <c r="DN323" i="1" s="1"/>
  <c r="NQ307" i="1"/>
  <c r="EI308" i="1"/>
  <c r="NV308" i="1"/>
  <c r="DL309" i="1"/>
  <c r="DN309" i="1" s="1"/>
  <c r="LN311" i="1"/>
  <c r="LZ312" i="1"/>
  <c r="MF313" i="1"/>
  <c r="NV313" i="1" s="1"/>
  <c r="CR317" i="1"/>
  <c r="CK317" i="1" s="1"/>
  <c r="DF317" i="1" s="1"/>
  <c r="KP318" i="1"/>
  <c r="LH318" i="1"/>
  <c r="KP321" i="1"/>
  <c r="NG322" i="1"/>
  <c r="JK323" i="1"/>
  <c r="CR311" i="1"/>
  <c r="CK311" i="1" s="1"/>
  <c r="JE328" i="1"/>
  <c r="JC328" i="1"/>
  <c r="JD328" i="1" s="1"/>
  <c r="KI328" i="1" s="1"/>
  <c r="IG296" i="1"/>
  <c r="KP296" i="1"/>
  <c r="LU296" i="1"/>
  <c r="LH298" i="1"/>
  <c r="NG299" i="1"/>
  <c r="ML300" i="1"/>
  <c r="NT300" i="1"/>
  <c r="NG301" i="1"/>
  <c r="JI303" i="1"/>
  <c r="LB303" i="1"/>
  <c r="IG304" i="1"/>
  <c r="JI304" i="1"/>
  <c r="KV305" i="1"/>
  <c r="II306" i="1"/>
  <c r="KV306" i="1"/>
  <c r="LT306" i="1"/>
  <c r="ML310" i="1"/>
  <c r="NQ310" i="1"/>
  <c r="NT311" i="1"/>
  <c r="MF312" i="1"/>
  <c r="NV312" i="1" s="1"/>
  <c r="NG312" i="1"/>
  <c r="OP314" i="1"/>
  <c r="LB315" i="1"/>
  <c r="MR315" i="1"/>
  <c r="KP316" i="1"/>
  <c r="NG316" i="1"/>
  <c r="IA317" i="1"/>
  <c r="IB317" i="1" s="1"/>
  <c r="KF317" i="1" s="1"/>
  <c r="LB317" i="1"/>
  <c r="NG317" i="1"/>
  <c r="EG318" i="1"/>
  <c r="EI318" i="1" s="1"/>
  <c r="EC318" i="1"/>
  <c r="LN318" i="1"/>
  <c r="MF318" i="1"/>
  <c r="NV318" i="1" s="1"/>
  <c r="CR319" i="1"/>
  <c r="CK319" i="1" s="1"/>
  <c r="LH319" i="1"/>
  <c r="IG321" i="1"/>
  <c r="ON321" i="1"/>
  <c r="DD327" i="1"/>
  <c r="II331" i="1"/>
  <c r="IG331" i="1"/>
  <c r="OP295" i="1"/>
  <c r="LV298" i="1"/>
  <c r="DL302" i="1"/>
  <c r="DN302" i="1" s="1"/>
  <c r="NV305" i="1"/>
  <c r="MR306" i="1"/>
  <c r="DL307" i="1"/>
  <c r="DN307" i="1" s="1"/>
  <c r="LZ307" i="1"/>
  <c r="JC310" i="1"/>
  <c r="JD310" i="1" s="1"/>
  <c r="KI310" i="1" s="1"/>
  <c r="KL310" i="1" s="1"/>
  <c r="KV310" i="1"/>
  <c r="LT310" i="1"/>
  <c r="OR310" i="1"/>
  <c r="DL311" i="1"/>
  <c r="DN311" i="1" s="1"/>
  <c r="EB312" i="1"/>
  <c r="EH312" i="1" s="1"/>
  <c r="DL312" i="1"/>
  <c r="DN312" i="1" s="1"/>
  <c r="DL313" i="1"/>
  <c r="DN313" i="1" s="1"/>
  <c r="OP313" i="1"/>
  <c r="OR313" i="1" s="1"/>
  <c r="DL316" i="1"/>
  <c r="DN316" i="1" s="1"/>
  <c r="II316" i="1"/>
  <c r="LH317" i="1"/>
  <c r="MF317" i="1"/>
  <c r="OP317" i="1"/>
  <c r="OR317" i="1" s="1"/>
  <c r="NG318" i="1"/>
  <c r="NQ319" i="1"/>
  <c r="LB320" i="1"/>
  <c r="ML321" i="1"/>
  <c r="LN323" i="1"/>
  <c r="JK324" i="1"/>
  <c r="JE324" i="1" s="1"/>
  <c r="OP324" i="1"/>
  <c r="OO324" i="1"/>
  <c r="IC325" i="1"/>
  <c r="IA325" i="1"/>
  <c r="IB325" i="1" s="1"/>
  <c r="KF325" i="1" s="1"/>
  <c r="LO325" i="1" s="1"/>
  <c r="JE327" i="1"/>
  <c r="JC327" i="1"/>
  <c r="JD327" i="1" s="1"/>
  <c r="KI327" i="1" s="1"/>
  <c r="KX327" i="1" s="1"/>
  <c r="LH327" i="1"/>
  <c r="OO320" i="1"/>
  <c r="DL321" i="1"/>
  <c r="DN321" i="1" s="1"/>
  <c r="OP321" i="1"/>
  <c r="MF326" i="1"/>
  <c r="DD347" i="1"/>
  <c r="MF320" i="1"/>
  <c r="MR322" i="1"/>
  <c r="OM322" i="1"/>
  <c r="MR324" i="1"/>
  <c r="EB326" i="1"/>
  <c r="EH326" i="1" s="1"/>
  <c r="KV326" i="1"/>
  <c r="ML326" i="1"/>
  <c r="LB327" i="1"/>
  <c r="OP328" i="1"/>
  <c r="OR328" i="1" s="1"/>
  <c r="KV330" i="1"/>
  <c r="ML330" i="1"/>
  <c r="NV332" i="1"/>
  <c r="CR333" i="1"/>
  <c r="CK333" i="1" s="1"/>
  <c r="DS333" i="1" s="1"/>
  <c r="JE334" i="1"/>
  <c r="JC334" i="1"/>
  <c r="JD334" i="1" s="1"/>
  <c r="KI334" i="1" s="1"/>
  <c r="ML334" i="1"/>
  <c r="NT335" i="1"/>
  <c r="LU336" i="1"/>
  <c r="ML336" i="1"/>
  <c r="NT336" i="1"/>
  <c r="NQ338" i="1"/>
  <c r="ON340" i="1"/>
  <c r="CR341" i="1"/>
  <c r="CK341" i="1" s="1"/>
  <c r="DB341" i="1"/>
  <c r="DD341" i="1" s="1"/>
  <c r="DB350" i="1"/>
  <c r="DD350" i="1" s="1"/>
  <c r="CR350" i="1"/>
  <c r="CK350" i="1" s="1"/>
  <c r="MF323" i="1"/>
  <c r="EB324" i="1"/>
  <c r="EH324" i="1" s="1"/>
  <c r="LN325" i="1"/>
  <c r="MF325" i="1"/>
  <c r="EB337" i="1"/>
  <c r="EH337" i="1" s="1"/>
  <c r="DL337" i="1"/>
  <c r="DN337" i="1" s="1"/>
  <c r="KV335" i="1"/>
  <c r="LT335" i="1"/>
  <c r="FW341" i="1"/>
  <c r="FD341" i="1"/>
  <c r="FE341" i="1" s="1"/>
  <c r="IA349" i="1"/>
  <c r="IB349" i="1" s="1"/>
  <c r="KF349" i="1" s="1"/>
  <c r="LO349" i="1" s="1"/>
  <c r="IE349" i="1"/>
  <c r="JE335" i="1"/>
  <c r="JC335" i="1"/>
  <c r="JD335" i="1" s="1"/>
  <c r="KI335" i="1" s="1"/>
  <c r="ON305" i="1"/>
  <c r="LC307" i="1"/>
  <c r="KV307" i="1"/>
  <c r="MR307" i="1"/>
  <c r="NV307" i="1" s="1"/>
  <c r="NQ308" i="1"/>
  <c r="DD310" i="1"/>
  <c r="MF310" i="1"/>
  <c r="NV310" i="1" s="1"/>
  <c r="LH311" i="1"/>
  <c r="DD312" i="1"/>
  <c r="LN312" i="1"/>
  <c r="LB313" i="1"/>
  <c r="LT313" i="1"/>
  <c r="ML314" i="1"/>
  <c r="KV315" i="1"/>
  <c r="ML315" i="1"/>
  <c r="FT316" i="1"/>
  <c r="FU316" i="1" s="1"/>
  <c r="FV316" i="1" s="1"/>
  <c r="ES316" i="1" s="1"/>
  <c r="LB316" i="1"/>
  <c r="LT316" i="1"/>
  <c r="DL317" i="1"/>
  <c r="DN317" i="1" s="1"/>
  <c r="DL318" i="1"/>
  <c r="DN318" i="1" s="1"/>
  <c r="KL318" i="1"/>
  <c r="LN319" i="1"/>
  <c r="MF319" i="1"/>
  <c r="LT320" i="1"/>
  <c r="MR320" i="1"/>
  <c r="JK321" i="1"/>
  <c r="LZ321" i="1"/>
  <c r="NQ322" i="1"/>
  <c r="ON322" i="1"/>
  <c r="OP323" i="1"/>
  <c r="OR323" i="1" s="1"/>
  <c r="KP324" i="1"/>
  <c r="LB325" i="1"/>
  <c r="LT325" i="1"/>
  <c r="NG326" i="1"/>
  <c r="II328" i="1"/>
  <c r="IC328" i="1" s="1"/>
  <c r="EI330" i="1"/>
  <c r="DL332" i="1"/>
  <c r="DN332" i="1" s="1"/>
  <c r="LT332" i="1"/>
  <c r="II337" i="1"/>
  <c r="IG337" i="1"/>
  <c r="DD329" i="1"/>
  <c r="IC336" i="1"/>
  <c r="DB339" i="1"/>
  <c r="CR339" i="1"/>
  <c r="CK339" i="1" s="1"/>
  <c r="NQ328" i="1"/>
  <c r="KV329" i="1"/>
  <c r="OO329" i="1"/>
  <c r="KP330" i="1"/>
  <c r="MF330" i="1"/>
  <c r="NV330" i="1" s="1"/>
  <c r="FS331" i="1"/>
  <c r="FT331" i="1" s="1"/>
  <c r="FU331" i="1" s="1"/>
  <c r="FV331" i="1" s="1"/>
  <c r="ES331" i="1" s="1"/>
  <c r="FS334" i="1"/>
  <c r="FT334" i="1" s="1"/>
  <c r="FU334" i="1" s="1"/>
  <c r="FV334" i="1" s="1"/>
  <c r="ES334" i="1" s="1"/>
  <c r="JI335" i="1"/>
  <c r="JE342" i="1"/>
  <c r="JC342" i="1"/>
  <c r="JD342" i="1" s="1"/>
  <c r="KI342" i="1" s="1"/>
  <c r="EB334" i="1"/>
  <c r="EH334" i="1" s="1"/>
  <c r="MR334" i="1"/>
  <c r="ML338" i="1"/>
  <c r="LB346" i="1"/>
  <c r="NT346" i="1"/>
  <c r="KP347" i="1"/>
  <c r="LN347" i="1"/>
  <c r="ML347" i="1"/>
  <c r="NQ347" i="1"/>
  <c r="NQ348" i="1"/>
  <c r="JG349" i="1"/>
  <c r="ML349" i="1"/>
  <c r="NV349" i="1" s="1"/>
  <c r="LN350" i="1"/>
  <c r="KJ351" i="1"/>
  <c r="NG352" i="1"/>
  <c r="LB326" i="1"/>
  <c r="MF327" i="1"/>
  <c r="LT328" i="1"/>
  <c r="NT328" i="1"/>
  <c r="LT329" i="1"/>
  <c r="NT329" i="1"/>
  <c r="OP331" i="1"/>
  <c r="OR331" i="1" s="1"/>
  <c r="OO332" i="1"/>
  <c r="LH333" i="1"/>
  <c r="NG333" i="1"/>
  <c r="NG334" i="1"/>
  <c r="LH335" i="1"/>
  <c r="KP336" i="1"/>
  <c r="OM336" i="1"/>
  <c r="KX337" i="1"/>
  <c r="ON337" i="1"/>
  <c r="MR338" i="1"/>
  <c r="NT338" i="1"/>
  <c r="II339" i="1"/>
  <c r="KP339" i="1"/>
  <c r="OM339" i="1"/>
  <c r="DL341" i="1"/>
  <c r="DN341" i="1" s="1"/>
  <c r="ML341" i="1"/>
  <c r="KV342" i="1"/>
  <c r="OM343" i="1"/>
  <c r="DD345" i="1"/>
  <c r="OM345" i="1"/>
  <c r="OM346" i="1"/>
  <c r="ML348" i="1"/>
  <c r="OR348" i="1"/>
  <c r="LT349" i="1"/>
  <c r="KV350" i="1"/>
  <c r="ML350" i="1"/>
  <c r="KG352" i="1"/>
  <c r="NA352" i="1"/>
  <c r="KJ337" i="1"/>
  <c r="OP337" i="1"/>
  <c r="JC339" i="1"/>
  <c r="JD339" i="1" s="1"/>
  <c r="KI339" i="1" s="1"/>
  <c r="ON341" i="1"/>
  <c r="DD342" i="1"/>
  <c r="EB346" i="1"/>
  <c r="EH346" i="1" s="1"/>
  <c r="HJ349" i="1"/>
  <c r="HG349" i="1" s="1" a="1"/>
  <c r="HG349" i="1" s="1"/>
  <c r="KV352" i="1"/>
  <c r="MR326" i="1"/>
  <c r="NQ327" i="1"/>
  <c r="EB328" i="1"/>
  <c r="EH328" i="1" s="1"/>
  <c r="ON328" i="1"/>
  <c r="LZ329" i="1"/>
  <c r="LH330" i="1"/>
  <c r="NG330" i="1"/>
  <c r="LN331" i="1"/>
  <c r="KV332" i="1"/>
  <c r="NQ332" i="1"/>
  <c r="LN333" i="1"/>
  <c r="NQ333" i="1"/>
  <c r="DD334" i="1"/>
  <c r="NQ334" i="1"/>
  <c r="OM334" i="1"/>
  <c r="KP335" i="1"/>
  <c r="ON335" i="1"/>
  <c r="OM338" i="1"/>
  <c r="OP339" i="1"/>
  <c r="OR339" i="1" s="1"/>
  <c r="DL340" i="1"/>
  <c r="DN340" i="1" s="1"/>
  <c r="LB341" i="1"/>
  <c r="DL342" i="1"/>
  <c r="DN342" i="1" s="1"/>
  <c r="JI342" i="1"/>
  <c r="LT342" i="1"/>
  <c r="ML342" i="1"/>
  <c r="KP344" i="1"/>
  <c r="LN344" i="1"/>
  <c r="KV345" i="1"/>
  <c r="NG346" i="1"/>
  <c r="OP346" i="1"/>
  <c r="MR348" i="1"/>
  <c r="ON348" i="1"/>
  <c r="KP349" i="1"/>
  <c r="LH349" i="1"/>
  <c r="LZ349" i="1"/>
  <c r="LB350" i="1"/>
  <c r="MR350" i="1"/>
  <c r="OO350" i="1"/>
  <c r="KP351" i="1"/>
  <c r="LB351" i="1"/>
  <c r="NQ351" i="1"/>
  <c r="NU352" i="1"/>
  <c r="EB338" i="1"/>
  <c r="EH338" i="1" s="1"/>
  <c r="MG338" i="1"/>
  <c r="JK341" i="1"/>
  <c r="OO341" i="1"/>
  <c r="KV348" i="1"/>
  <c r="DV352" i="1"/>
  <c r="DY352" i="1" s="1"/>
  <c r="KY352" i="1"/>
  <c r="LT352" i="1"/>
  <c r="LH337" i="1"/>
  <c r="NQ337" i="1"/>
  <c r="ML339" i="1"/>
  <c r="MF340" i="1"/>
  <c r="NG340" i="1"/>
  <c r="OP340" i="1"/>
  <c r="DL343" i="1"/>
  <c r="DN343" i="1" s="1"/>
  <c r="KV343" i="1"/>
  <c r="LN343" i="1"/>
  <c r="NT344" i="1"/>
  <c r="FT345" i="1"/>
  <c r="FU345" i="1" s="1"/>
  <c r="FV345" i="1" s="1"/>
  <c r="ES345" i="1" s="1"/>
  <c r="ML345" i="1"/>
  <c r="NQ345" i="1"/>
  <c r="DL346" i="1"/>
  <c r="DN346" i="1" s="1"/>
  <c r="ON346" i="1"/>
  <c r="LB347" i="1"/>
  <c r="LZ347" i="1"/>
  <c r="NG349" i="1"/>
  <c r="LN351" i="1"/>
  <c r="MR351" i="1"/>
  <c r="KP352" i="1"/>
  <c r="NM352" i="1" s="1"/>
  <c r="LK352" i="1"/>
  <c r="MF352" i="1"/>
  <c r="NV352" i="1" s="1"/>
  <c r="LB335" i="1"/>
  <c r="MR335" i="1"/>
  <c r="LB336" i="1"/>
  <c r="LT336" i="1"/>
  <c r="MR336" i="1"/>
  <c r="NT337" i="1"/>
  <c r="LB339" i="1"/>
  <c r="MF341" i="1"/>
  <c r="EB345" i="1"/>
  <c r="EH345" i="1" s="1"/>
  <c r="LN341" i="1"/>
  <c r="LB343" i="1"/>
  <c r="ML343" i="1"/>
  <c r="NT343" i="1"/>
  <c r="LB344" i="1"/>
  <c r="LZ344" i="1"/>
  <c r="MR344" i="1"/>
  <c r="NV344" i="1" s="1"/>
  <c r="LZ345" i="1"/>
  <c r="MR345" i="1"/>
  <c r="KV346" i="1"/>
  <c r="ML346" i="1"/>
  <c r="OO346" i="1"/>
  <c r="LH347" i="1"/>
  <c r="MF347" i="1"/>
  <c r="DC349" i="1"/>
  <c r="DD349" i="1" s="1"/>
  <c r="OP349" i="1"/>
  <c r="OR349" i="1" s="1"/>
  <c r="NG351" i="1"/>
  <c r="EB352" i="1"/>
  <c r="EH352" i="1" s="1"/>
  <c r="LN352" i="1"/>
  <c r="FW18" i="1"/>
  <c r="FD18" i="1"/>
  <c r="FE18" i="1" s="1"/>
  <c r="DE19" i="1"/>
  <c r="FW43" i="1"/>
  <c r="FD43" i="1"/>
  <c r="FE43" i="1" s="1"/>
  <c r="CL45" i="1"/>
  <c r="DS45" i="1"/>
  <c r="DG45" i="1"/>
  <c r="DF45" i="1"/>
  <c r="DE45" i="1"/>
  <c r="IC48" i="1"/>
  <c r="IA48" i="1"/>
  <c r="IB48" i="1" s="1"/>
  <c r="KF48" i="1" s="1"/>
  <c r="NV50" i="1"/>
  <c r="FW51" i="1"/>
  <c r="FD51" i="1"/>
  <c r="FE51" i="1" s="1"/>
  <c r="NV58" i="1"/>
  <c r="MM63" i="1"/>
  <c r="LO63" i="1"/>
  <c r="KQ63" i="1"/>
  <c r="KW63" i="1"/>
  <c r="LU63" i="1"/>
  <c r="LC63" i="1"/>
  <c r="KK63" i="1"/>
  <c r="MW63" i="1"/>
  <c r="MA63" i="1"/>
  <c r="LI63" i="1"/>
  <c r="KG63" i="1"/>
  <c r="MG63" i="1"/>
  <c r="FD71" i="1"/>
  <c r="FW71" i="1"/>
  <c r="KX73" i="1"/>
  <c r="KJ73" i="1"/>
  <c r="DD21" i="1"/>
  <c r="MA25" i="1"/>
  <c r="LC25" i="1"/>
  <c r="LO25" i="1"/>
  <c r="KW25" i="1"/>
  <c r="MM25" i="1"/>
  <c r="LU25" i="1"/>
  <c r="LI25" i="1"/>
  <c r="KK25" i="1"/>
  <c r="MW25" i="1"/>
  <c r="KQ25" i="1"/>
  <c r="KG25" i="1"/>
  <c r="MG25" i="1"/>
  <c r="FD5" i="1"/>
  <c r="FE5" i="1" s="1"/>
  <c r="FW5" i="1"/>
  <c r="JC11" i="1"/>
  <c r="JD11" i="1" s="1"/>
  <c r="KI11" i="1" s="1"/>
  <c r="JE11" i="1"/>
  <c r="NV11" i="1"/>
  <c r="MM14" i="1"/>
  <c r="LO14" i="1"/>
  <c r="KQ14" i="1"/>
  <c r="KG14" i="1"/>
  <c r="MA14" i="1"/>
  <c r="LC14" i="1"/>
  <c r="MG14" i="1"/>
  <c r="LI14" i="1"/>
  <c r="KK14" i="1"/>
  <c r="MW14" i="1"/>
  <c r="LU14" i="1"/>
  <c r="KW14" i="1"/>
  <c r="MH17" i="1"/>
  <c r="LP17" i="1"/>
  <c r="KX17" i="1"/>
  <c r="NA17" i="1"/>
  <c r="MN17" i="1"/>
  <c r="LV17" i="1"/>
  <c r="LD17" i="1"/>
  <c r="KL17" i="1"/>
  <c r="MB17" i="1"/>
  <c r="LJ17" i="1"/>
  <c r="KJ17" i="1"/>
  <c r="KR17" i="1"/>
  <c r="DS18" i="1"/>
  <c r="DG18" i="1"/>
  <c r="CL18" i="1"/>
  <c r="DE18" i="1"/>
  <c r="DF18" i="1"/>
  <c r="FW21" i="1"/>
  <c r="FD21" i="1"/>
  <c r="FE21" i="1" s="1"/>
  <c r="MA21" i="1"/>
  <c r="LC21" i="1"/>
  <c r="KK21" i="1"/>
  <c r="MW21" i="1"/>
  <c r="LO21" i="1"/>
  <c r="KW21" i="1"/>
  <c r="KQ21" i="1"/>
  <c r="KG21" i="1"/>
  <c r="MG21" i="1"/>
  <c r="MM21" i="1"/>
  <c r="LU21" i="1"/>
  <c r="LI21" i="1"/>
  <c r="CR22" i="1"/>
  <c r="CK22" i="1" s="1"/>
  <c r="FW28" i="1"/>
  <c r="FD28" i="1"/>
  <c r="DD30" i="1"/>
  <c r="DD31" i="1"/>
  <c r="MA33" i="1"/>
  <c r="LC33" i="1"/>
  <c r="MM33" i="1"/>
  <c r="LU33" i="1"/>
  <c r="KK33" i="1"/>
  <c r="MW33" i="1"/>
  <c r="LI33" i="1"/>
  <c r="KQ33" i="1"/>
  <c r="KG33" i="1"/>
  <c r="MG33" i="1"/>
  <c r="LO33" i="1"/>
  <c r="KW33" i="1"/>
  <c r="FW35" i="1"/>
  <c r="FD35" i="1"/>
  <c r="FE35" i="1" s="1"/>
  <c r="IC36" i="1"/>
  <c r="IA36" i="1"/>
  <c r="IB36" i="1" s="1"/>
  <c r="KF36" i="1" s="1"/>
  <c r="NV42" i="1"/>
  <c r="MM43" i="1"/>
  <c r="LO43" i="1"/>
  <c r="KQ43" i="1"/>
  <c r="LC43" i="1"/>
  <c r="KK43" i="1"/>
  <c r="MW43" i="1"/>
  <c r="MA43" i="1"/>
  <c r="LI43" i="1"/>
  <c r="KG43" i="1"/>
  <c r="MG43" i="1"/>
  <c r="KW43" i="1"/>
  <c r="LU43" i="1"/>
  <c r="FW47" i="1"/>
  <c r="FD47" i="1"/>
  <c r="FE47" i="1" s="1"/>
  <c r="NA50" i="1"/>
  <c r="KL50" i="1"/>
  <c r="MB50" i="1"/>
  <c r="KJ50" i="1"/>
  <c r="LJ50" i="1"/>
  <c r="KR50" i="1"/>
  <c r="MH50" i="1"/>
  <c r="LP50" i="1"/>
  <c r="LQ50" i="1" s="1"/>
  <c r="KX50" i="1"/>
  <c r="MN50" i="1"/>
  <c r="LV50" i="1"/>
  <c r="LD50" i="1"/>
  <c r="MG54" i="1"/>
  <c r="LI54" i="1"/>
  <c r="KK54" i="1"/>
  <c r="LO54" i="1"/>
  <c r="KW54" i="1"/>
  <c r="MM54" i="1"/>
  <c r="LU54" i="1"/>
  <c r="LC54" i="1"/>
  <c r="MW54" i="1"/>
  <c r="MA54" i="1"/>
  <c r="KQ54" i="1"/>
  <c r="KG54" i="1"/>
  <c r="JC54" i="1"/>
  <c r="JD54" i="1" s="1"/>
  <c r="KI54" i="1" s="1"/>
  <c r="JE54" i="1"/>
  <c r="MM55" i="1"/>
  <c r="LO55" i="1"/>
  <c r="KQ55" i="1"/>
  <c r="KS55" i="1" s="1"/>
  <c r="MA55" i="1"/>
  <c r="LI55" i="1"/>
  <c r="KG55" i="1"/>
  <c r="MG55" i="1"/>
  <c r="KW55" i="1"/>
  <c r="LU55" i="1"/>
  <c r="LC55" i="1"/>
  <c r="KK55" i="1"/>
  <c r="MW55" i="1"/>
  <c r="CR59" i="1"/>
  <c r="CK59" i="1" s="1"/>
  <c r="DB59" i="1"/>
  <c r="DD59" i="1" s="1"/>
  <c r="CR60" i="1"/>
  <c r="CK60" i="1" s="1"/>
  <c r="DB60" i="1"/>
  <c r="DD60" i="1" s="1"/>
  <c r="NV61" i="1"/>
  <c r="NV62" i="1"/>
  <c r="CL65" i="1"/>
  <c r="DG65" i="1"/>
  <c r="DS65" i="1"/>
  <c r="DF65" i="1"/>
  <c r="DE65" i="1"/>
  <c r="NA68" i="1"/>
  <c r="KL68" i="1"/>
  <c r="LJ68" i="1"/>
  <c r="KR68" i="1"/>
  <c r="KX68" i="1"/>
  <c r="MN68" i="1"/>
  <c r="MB68" i="1"/>
  <c r="KJ68" i="1"/>
  <c r="LP68" i="1"/>
  <c r="LD68" i="1"/>
  <c r="MH68" i="1"/>
  <c r="LV68" i="1"/>
  <c r="FW72" i="1"/>
  <c r="FD72" i="1"/>
  <c r="FE72" i="1" s="1"/>
  <c r="MH14" i="1"/>
  <c r="LV14" i="1"/>
  <c r="KX14" i="1"/>
  <c r="LJ14" i="1"/>
  <c r="MB14" i="1"/>
  <c r="LD14" i="1"/>
  <c r="NA14" i="1"/>
  <c r="KL14" i="1"/>
  <c r="MN14" i="1"/>
  <c r="LP14" i="1"/>
  <c r="KR14" i="1"/>
  <c r="KJ14" i="1"/>
  <c r="MM15" i="1"/>
  <c r="LO15" i="1"/>
  <c r="KW15" i="1"/>
  <c r="MA15" i="1"/>
  <c r="LC15" i="1"/>
  <c r="MW15" i="1"/>
  <c r="KK15" i="1"/>
  <c r="KQ15" i="1"/>
  <c r="LI15" i="1"/>
  <c r="MG15" i="1"/>
  <c r="KG15" i="1"/>
  <c r="LU15" i="1"/>
  <c r="FW16" i="1"/>
  <c r="FD16" i="1"/>
  <c r="FE16" i="1" s="1"/>
  <c r="MA17" i="1"/>
  <c r="MG17" i="1"/>
  <c r="LU17" i="1"/>
  <c r="CR23" i="1"/>
  <c r="CK23" i="1" s="1"/>
  <c r="DB23" i="1"/>
  <c r="DD23" i="1" s="1"/>
  <c r="CL34" i="1"/>
  <c r="NV35" i="1"/>
  <c r="DB37" i="1"/>
  <c r="DD37" i="1" s="1"/>
  <c r="CR37" i="1"/>
  <c r="CK37" i="1" s="1"/>
  <c r="MA37" i="1"/>
  <c r="LC37" i="1"/>
  <c r="MG37" i="1"/>
  <c r="LO37" i="1"/>
  <c r="KW37" i="1"/>
  <c r="MM37" i="1"/>
  <c r="LU37" i="1"/>
  <c r="KK37" i="1"/>
  <c r="MW37" i="1"/>
  <c r="LI37" i="1"/>
  <c r="KQ37" i="1"/>
  <c r="KG37" i="1"/>
  <c r="CR39" i="1"/>
  <c r="CK39" i="1" s="1"/>
  <c r="DB39" i="1"/>
  <c r="DD39" i="1" s="1"/>
  <c r="LP49" i="1"/>
  <c r="KX49" i="1"/>
  <c r="NA49" i="1"/>
  <c r="MN49" i="1"/>
  <c r="LV49" i="1"/>
  <c r="LD49" i="1"/>
  <c r="KL49" i="1"/>
  <c r="MB49" i="1"/>
  <c r="LJ49" i="1"/>
  <c r="KJ49" i="1"/>
  <c r="KR49" i="1"/>
  <c r="MH49" i="1"/>
  <c r="DB57" i="1"/>
  <c r="DD57" i="1" s="1"/>
  <c r="CR57" i="1"/>
  <c r="CK57" i="1" s="1"/>
  <c r="DB62" i="1"/>
  <c r="DD62" i="1" s="1"/>
  <c r="CR62" i="1"/>
  <c r="CK62" i="1" s="1"/>
  <c r="JE62" i="1"/>
  <c r="JC62" i="1"/>
  <c r="JD62" i="1" s="1"/>
  <c r="KI62" i="1" s="1"/>
  <c r="FW63" i="1"/>
  <c r="FD63" i="1"/>
  <c r="FE63" i="1" s="1"/>
  <c r="NV73" i="1"/>
  <c r="DS26" i="1"/>
  <c r="DG26" i="1"/>
  <c r="CL26" i="1"/>
  <c r="DF26" i="1"/>
  <c r="DE26" i="1"/>
  <c r="KJ40" i="1"/>
  <c r="NA40" i="1"/>
  <c r="KL40" i="1"/>
  <c r="DS42" i="1"/>
  <c r="DG42" i="1"/>
  <c r="CL42" i="1"/>
  <c r="DF42" i="1"/>
  <c r="DE42" i="1"/>
  <c r="FW25" i="1"/>
  <c r="FD25" i="1"/>
  <c r="FE25" i="1" s="1"/>
  <c r="NV25" i="1"/>
  <c r="MM31" i="1"/>
  <c r="LO31" i="1"/>
  <c r="KQ31" i="1"/>
  <c r="MW31" i="1"/>
  <c r="MA31" i="1"/>
  <c r="LI31" i="1"/>
  <c r="KG31" i="1"/>
  <c r="MG31" i="1"/>
  <c r="KW31" i="1"/>
  <c r="LU31" i="1"/>
  <c r="LC31" i="1"/>
  <c r="LE31" i="1" s="1"/>
  <c r="KK31" i="1"/>
  <c r="MB31" i="1"/>
  <c r="LJ31" i="1"/>
  <c r="KJ31" i="1"/>
  <c r="KR31" i="1"/>
  <c r="MH31" i="1"/>
  <c r="LP31" i="1"/>
  <c r="KX31" i="1"/>
  <c r="NA31" i="1"/>
  <c r="MN31" i="1"/>
  <c r="LV31" i="1"/>
  <c r="LD31" i="1"/>
  <c r="KL31" i="1"/>
  <c r="JE44" i="1"/>
  <c r="JC44" i="1"/>
  <c r="JD44" i="1" s="1"/>
  <c r="KI44" i="1" s="1"/>
  <c r="DD49" i="1"/>
  <c r="NV49" i="1"/>
  <c r="FW55" i="1"/>
  <c r="FD55" i="1"/>
  <c r="FE55" i="1" s="1"/>
  <c r="JE61" i="1"/>
  <c r="JC61" i="1"/>
  <c r="JD61" i="1" s="1"/>
  <c r="KI61" i="1" s="1"/>
  <c r="NM63" i="1"/>
  <c r="DB9" i="1"/>
  <c r="DD9" i="1" s="1"/>
  <c r="CR9" i="1"/>
  <c r="CK9" i="1" s="1"/>
  <c r="DB13" i="1"/>
  <c r="DD13" i="1" s="1"/>
  <c r="CR13" i="1"/>
  <c r="CK13" i="1" s="1"/>
  <c r="NA13" i="1"/>
  <c r="MN13" i="1"/>
  <c r="LP13" i="1"/>
  <c r="KR13" i="1"/>
  <c r="KJ13" i="1"/>
  <c r="LD13" i="1"/>
  <c r="LV13" i="1"/>
  <c r="KX13" i="1"/>
  <c r="MB13" i="1"/>
  <c r="MH13" i="1"/>
  <c r="LJ13" i="1"/>
  <c r="KL13" i="1"/>
  <c r="JC7" i="1"/>
  <c r="JD7" i="1" s="1"/>
  <c r="KI7" i="1" s="1"/>
  <c r="JE7" i="1"/>
  <c r="DE10" i="1"/>
  <c r="DS10" i="1"/>
  <c r="DG10" i="1"/>
  <c r="CL10" i="1"/>
  <c r="DF10" i="1"/>
  <c r="NV27" i="1"/>
  <c r="NV31" i="1"/>
  <c r="JE45" i="1"/>
  <c r="JC45" i="1"/>
  <c r="JD45" i="1" s="1"/>
  <c r="KI45" i="1" s="1"/>
  <c r="FD4" i="1"/>
  <c r="FW4" i="1"/>
  <c r="NA5" i="1"/>
  <c r="MN5" i="1"/>
  <c r="LP5" i="1"/>
  <c r="KR5" i="1"/>
  <c r="KJ5" i="1"/>
  <c r="MB5" i="1"/>
  <c r="KX5" i="1"/>
  <c r="LV5" i="1"/>
  <c r="LD5" i="1"/>
  <c r="MH5" i="1"/>
  <c r="LJ5" i="1"/>
  <c r="KL5" i="1"/>
  <c r="DE6" i="1"/>
  <c r="DS6" i="1"/>
  <c r="DG6" i="1"/>
  <c r="CL6" i="1"/>
  <c r="DF6" i="1"/>
  <c r="MW11" i="1"/>
  <c r="LU11" i="1"/>
  <c r="KW11" i="1"/>
  <c r="MA11" i="1"/>
  <c r="LC11" i="1"/>
  <c r="MG11" i="1"/>
  <c r="LI11" i="1"/>
  <c r="KK11" i="1"/>
  <c r="MM11" i="1"/>
  <c r="LO11" i="1"/>
  <c r="KQ11" i="1"/>
  <c r="KG11" i="1"/>
  <c r="IA12" i="1"/>
  <c r="IB12" i="1" s="1"/>
  <c r="KF12" i="1" s="1"/>
  <c r="IC12" i="1"/>
  <c r="FW15" i="1"/>
  <c r="FD15" i="1"/>
  <c r="FE15" i="1" s="1"/>
  <c r="KR19" i="1"/>
  <c r="KL19" i="1"/>
  <c r="MB19" i="1"/>
  <c r="NV30" i="1"/>
  <c r="NV5" i="1"/>
  <c r="MW7" i="1"/>
  <c r="MM7" i="1"/>
  <c r="KQ7" i="1"/>
  <c r="FW9" i="1"/>
  <c r="FD9" i="1"/>
  <c r="FE9" i="1" s="1"/>
  <c r="NV9" i="1"/>
  <c r="DD11" i="1"/>
  <c r="CR14" i="1"/>
  <c r="CK14" i="1" s="1"/>
  <c r="NV14" i="1"/>
  <c r="NV16" i="1"/>
  <c r="JC18" i="1"/>
  <c r="JD18" i="1" s="1"/>
  <c r="KI18" i="1" s="1"/>
  <c r="JE18" i="1"/>
  <c r="MM19" i="1"/>
  <c r="LO19" i="1"/>
  <c r="KQ19" i="1"/>
  <c r="MA19" i="1"/>
  <c r="LI19" i="1"/>
  <c r="KG19" i="1"/>
  <c r="KW19" i="1"/>
  <c r="LC19" i="1"/>
  <c r="KK19" i="1"/>
  <c r="KM19" i="1" s="1"/>
  <c r="LU19" i="1"/>
  <c r="MW19" i="1"/>
  <c r="MG19" i="1"/>
  <c r="NA22" i="1"/>
  <c r="LJ22" i="1"/>
  <c r="KR22" i="1"/>
  <c r="MH22" i="1"/>
  <c r="LP22" i="1"/>
  <c r="LV22" i="1"/>
  <c r="LD22" i="1"/>
  <c r="KX22" i="1"/>
  <c r="MN22" i="1"/>
  <c r="KL22" i="1"/>
  <c r="MB22" i="1"/>
  <c r="KJ22" i="1"/>
  <c r="NM25" i="1"/>
  <c r="NY25" i="1" s="1"/>
  <c r="OE25" i="1" s="1"/>
  <c r="NV26" i="1"/>
  <c r="CR27" i="1"/>
  <c r="CK27" i="1" s="1"/>
  <c r="DB27" i="1"/>
  <c r="DD27" i="1" s="1"/>
  <c r="LP27" i="1"/>
  <c r="KX27" i="1"/>
  <c r="NA27" i="1"/>
  <c r="MN27" i="1"/>
  <c r="LV27" i="1"/>
  <c r="LD27" i="1"/>
  <c r="KL27" i="1"/>
  <c r="MB27" i="1"/>
  <c r="LJ27" i="1"/>
  <c r="KJ27" i="1"/>
  <c r="KR27" i="1"/>
  <c r="MH27" i="1"/>
  <c r="DB29" i="1"/>
  <c r="DD29" i="1" s="1"/>
  <c r="CR29" i="1"/>
  <c r="CK29" i="1" s="1"/>
  <c r="KR29" i="1"/>
  <c r="MH29" i="1"/>
  <c r="LP29" i="1"/>
  <c r="KX29" i="1"/>
  <c r="NA29" i="1"/>
  <c r="MN29" i="1"/>
  <c r="LV29" i="1"/>
  <c r="LD29" i="1"/>
  <c r="KL29" i="1"/>
  <c r="MB29" i="1"/>
  <c r="LJ29" i="1"/>
  <c r="KJ29" i="1"/>
  <c r="NA34" i="1"/>
  <c r="MB34" i="1"/>
  <c r="KJ34" i="1"/>
  <c r="LJ34" i="1"/>
  <c r="KR34" i="1"/>
  <c r="MH34" i="1"/>
  <c r="LP34" i="1"/>
  <c r="KX34" i="1"/>
  <c r="MN34" i="1"/>
  <c r="LV34" i="1"/>
  <c r="LD34" i="1"/>
  <c r="KL34" i="1"/>
  <c r="NV34" i="1"/>
  <c r="FW36" i="1"/>
  <c r="FD36" i="1"/>
  <c r="NV39" i="1"/>
  <c r="MW40" i="1"/>
  <c r="LU40" i="1"/>
  <c r="KW40" i="1"/>
  <c r="KK40" i="1"/>
  <c r="MA40" i="1"/>
  <c r="LI40" i="1"/>
  <c r="KQ40" i="1"/>
  <c r="KG40" i="1"/>
  <c r="MG40" i="1"/>
  <c r="LO40" i="1"/>
  <c r="MM40" i="1"/>
  <c r="LC40" i="1"/>
  <c r="NV46" i="1"/>
  <c r="JC48" i="1"/>
  <c r="JD48" i="1" s="1"/>
  <c r="KI48" i="1" s="1"/>
  <c r="JE48" i="1"/>
  <c r="MA49" i="1"/>
  <c r="MC49" i="1" s="1"/>
  <c r="LC49" i="1"/>
  <c r="LE49" i="1" s="1"/>
  <c r="MG49" i="1"/>
  <c r="MI49" i="1" s="1"/>
  <c r="LO49" i="1"/>
  <c r="KW49" i="1"/>
  <c r="KY49" i="1" s="1"/>
  <c r="MM49" i="1"/>
  <c r="MO49" i="1" s="1"/>
  <c r="LU49" i="1"/>
  <c r="KK49" i="1"/>
  <c r="MW49" i="1"/>
  <c r="LI49" i="1"/>
  <c r="KQ49" i="1"/>
  <c r="KS49" i="1" s="1"/>
  <c r="KG49" i="1"/>
  <c r="EF50" i="1"/>
  <c r="DD51" i="1"/>
  <c r="CL52" i="1"/>
  <c r="DG52" i="1"/>
  <c r="DS52" i="1"/>
  <c r="DF52" i="1"/>
  <c r="DE52" i="1"/>
  <c r="NM55" i="1"/>
  <c r="NV63" i="1"/>
  <c r="NB71" i="1"/>
  <c r="ND71" i="1"/>
  <c r="JC15" i="1"/>
  <c r="JD15" i="1" s="1"/>
  <c r="KI15" i="1" s="1"/>
  <c r="JE15" i="1"/>
  <c r="NM5" i="1"/>
  <c r="DB5" i="1"/>
  <c r="DD5" i="1" s="1"/>
  <c r="CR5" i="1"/>
  <c r="CK5" i="1" s="1"/>
  <c r="LV10" i="1"/>
  <c r="KX10" i="1"/>
  <c r="LJ10" i="1"/>
  <c r="MH10" i="1"/>
  <c r="KL10" i="1"/>
  <c r="MB10" i="1"/>
  <c r="LD10" i="1"/>
  <c r="NA10" i="1"/>
  <c r="MN10" i="1"/>
  <c r="LP10" i="1"/>
  <c r="KR10" i="1"/>
  <c r="KJ10" i="1"/>
  <c r="FW11" i="1"/>
  <c r="FD11" i="1"/>
  <c r="FE11" i="1" s="1"/>
  <c r="FD12" i="1"/>
  <c r="FE12" i="1" s="1"/>
  <c r="FW12" i="1"/>
  <c r="FW13" i="1"/>
  <c r="FD13" i="1"/>
  <c r="FE13" i="1" s="1"/>
  <c r="NM15" i="1"/>
  <c r="NY15" i="1" s="1"/>
  <c r="OE15" i="1" s="1"/>
  <c r="NM21" i="1"/>
  <c r="NV21" i="1"/>
  <c r="MG22" i="1"/>
  <c r="LI22" i="1"/>
  <c r="LK22" i="1" s="1"/>
  <c r="KK22" i="1"/>
  <c r="KM22" i="1" s="1"/>
  <c r="MW22" i="1"/>
  <c r="MA22" i="1"/>
  <c r="KQ22" i="1"/>
  <c r="KS22" i="1" s="1"/>
  <c r="KG22" i="1"/>
  <c r="MM22" i="1"/>
  <c r="LO22" i="1"/>
  <c r="KW22" i="1"/>
  <c r="KY22" i="1" s="1"/>
  <c r="LU22" i="1"/>
  <c r="LW22" i="1" s="1"/>
  <c r="LC22" i="1"/>
  <c r="FW24" i="1"/>
  <c r="FD24" i="1"/>
  <c r="FE24" i="1" s="1"/>
  <c r="DB25" i="1"/>
  <c r="DD25" i="1" s="1"/>
  <c r="CR25" i="1"/>
  <c r="CK25" i="1" s="1"/>
  <c r="NA25" i="1"/>
  <c r="MN25" i="1"/>
  <c r="LV25" i="1"/>
  <c r="LD25" i="1"/>
  <c r="KL25" i="1"/>
  <c r="KR25" i="1"/>
  <c r="MB25" i="1"/>
  <c r="LJ25" i="1"/>
  <c r="KJ25" i="1"/>
  <c r="MH25" i="1"/>
  <c r="LP25" i="1"/>
  <c r="KX25" i="1"/>
  <c r="MM27" i="1"/>
  <c r="MO27" i="1" s="1"/>
  <c r="LO27" i="1"/>
  <c r="KQ27" i="1"/>
  <c r="MG27" i="1"/>
  <c r="MI27" i="1" s="1"/>
  <c r="KW27" i="1"/>
  <c r="KY27" i="1" s="1"/>
  <c r="LU27" i="1"/>
  <c r="LC27" i="1"/>
  <c r="LE27" i="1" s="1"/>
  <c r="KK27" i="1"/>
  <c r="MW27" i="1"/>
  <c r="MA27" i="1"/>
  <c r="MC27" i="1" s="1"/>
  <c r="LI27" i="1"/>
  <c r="KG27" i="1"/>
  <c r="CR33" i="1"/>
  <c r="CK33" i="1" s="1"/>
  <c r="NV33" i="1"/>
  <c r="CR35" i="1"/>
  <c r="CK35" i="1" s="1"/>
  <c r="DB35" i="1"/>
  <c r="DD35" i="1" s="1"/>
  <c r="JC36" i="1"/>
  <c r="JD36" i="1" s="1"/>
  <c r="KI36" i="1" s="1"/>
  <c r="JE36" i="1"/>
  <c r="NV41" i="1"/>
  <c r="FW44" i="1"/>
  <c r="FD44" i="1"/>
  <c r="FE44" i="1" s="1"/>
  <c r="MA45" i="1"/>
  <c r="LC45" i="1"/>
  <c r="MM45" i="1"/>
  <c r="LU45" i="1"/>
  <c r="KK45" i="1"/>
  <c r="MW45" i="1"/>
  <c r="LI45" i="1"/>
  <c r="KQ45" i="1"/>
  <c r="KG45" i="1"/>
  <c r="MG45" i="1"/>
  <c r="LO45" i="1"/>
  <c r="KW45" i="1"/>
  <c r="NA46" i="1"/>
  <c r="MB46" i="1"/>
  <c r="KJ46" i="1"/>
  <c r="LJ46" i="1"/>
  <c r="KR46" i="1"/>
  <c r="MH46" i="1"/>
  <c r="LP46" i="1"/>
  <c r="KX46" i="1"/>
  <c r="MN46" i="1"/>
  <c r="LV46" i="1"/>
  <c r="LD46" i="1"/>
  <c r="KL46" i="1"/>
  <c r="FW56" i="1"/>
  <c r="FD56" i="1"/>
  <c r="FE56" i="1" s="1"/>
  <c r="CR58" i="1"/>
  <c r="CK58" i="1" s="1"/>
  <c r="NV59" i="1"/>
  <c r="KG65" i="1"/>
  <c r="MA65" i="1"/>
  <c r="LC65" i="1"/>
  <c r="MW65" i="1"/>
  <c r="KW65" i="1"/>
  <c r="MG65" i="1"/>
  <c r="LO65" i="1"/>
  <c r="KK65" i="1"/>
  <c r="LU65" i="1"/>
  <c r="MM65" i="1"/>
  <c r="LI65" i="1"/>
  <c r="KQ65" i="1"/>
  <c r="DE69" i="1"/>
  <c r="CL69" i="1"/>
  <c r="DS69" i="1"/>
  <c r="DF69" i="1"/>
  <c r="DG69" i="1"/>
  <c r="IA8" i="1"/>
  <c r="IB8" i="1" s="1"/>
  <c r="KF8" i="1" s="1"/>
  <c r="IC8" i="1"/>
  <c r="DB12" i="1"/>
  <c r="DD12" i="1" s="1"/>
  <c r="CR12" i="1"/>
  <c r="CK12" i="1" s="1"/>
  <c r="DD8" i="1"/>
  <c r="NM12" i="1"/>
  <c r="NY12" i="1" s="1"/>
  <c r="OE12" i="1" s="1"/>
  <c r="NV13" i="1"/>
  <c r="NV24" i="1"/>
  <c r="JE26" i="1"/>
  <c r="JC26" i="1"/>
  <c r="JD26" i="1" s="1"/>
  <c r="KI26" i="1" s="1"/>
  <c r="MG30" i="1"/>
  <c r="LI30" i="1"/>
  <c r="KK30" i="1"/>
  <c r="LO30" i="1"/>
  <c r="KW30" i="1"/>
  <c r="MM30" i="1"/>
  <c r="LU30" i="1"/>
  <c r="LC30" i="1"/>
  <c r="MW30" i="1"/>
  <c r="MA30" i="1"/>
  <c r="KQ30" i="1"/>
  <c r="KG30" i="1"/>
  <c r="JC30" i="1"/>
  <c r="JD30" i="1" s="1"/>
  <c r="KI30" i="1" s="1"/>
  <c r="JE30" i="1"/>
  <c r="MH39" i="1"/>
  <c r="LP39" i="1"/>
  <c r="KX39" i="1"/>
  <c r="NA39" i="1"/>
  <c r="MN39" i="1"/>
  <c r="LV39" i="1"/>
  <c r="LD39" i="1"/>
  <c r="KL39" i="1"/>
  <c r="MB39" i="1"/>
  <c r="LJ39" i="1"/>
  <c r="KJ39" i="1"/>
  <c r="KR39" i="1"/>
  <c r="MA41" i="1"/>
  <c r="LC41" i="1"/>
  <c r="MW41" i="1"/>
  <c r="LI41" i="1"/>
  <c r="KQ41" i="1"/>
  <c r="KG41" i="1"/>
  <c r="MG41" i="1"/>
  <c r="LO41" i="1"/>
  <c r="KW41" i="1"/>
  <c r="MM41" i="1"/>
  <c r="LU41" i="1"/>
  <c r="KK41" i="1"/>
  <c r="IC44" i="1"/>
  <c r="IA44" i="1"/>
  <c r="IB44" i="1" s="1"/>
  <c r="KF44" i="1" s="1"/>
  <c r="JE51" i="1"/>
  <c r="JC51" i="1"/>
  <c r="JD51" i="1" s="1"/>
  <c r="KI51" i="1" s="1"/>
  <c r="MH52" i="1"/>
  <c r="LP52" i="1"/>
  <c r="KX52" i="1"/>
  <c r="NA52" i="1"/>
  <c r="MN52" i="1"/>
  <c r="LV52" i="1"/>
  <c r="LD52" i="1"/>
  <c r="KL52" i="1"/>
  <c r="MB52" i="1"/>
  <c r="LJ52" i="1"/>
  <c r="KR52" i="1"/>
  <c r="KJ52" i="1"/>
  <c r="MA53" i="1"/>
  <c r="LC53" i="1"/>
  <c r="KQ53" i="1"/>
  <c r="KG53" i="1"/>
  <c r="MG53" i="1"/>
  <c r="LO53" i="1"/>
  <c r="KW53" i="1"/>
  <c r="MM53" i="1"/>
  <c r="LU53" i="1"/>
  <c r="KK53" i="1"/>
  <c r="MW53" i="1"/>
  <c r="LI53" i="1"/>
  <c r="MH53" i="1"/>
  <c r="LP53" i="1"/>
  <c r="KX53" i="1"/>
  <c r="NA53" i="1"/>
  <c r="MN53" i="1"/>
  <c r="LV53" i="1"/>
  <c r="LD53" i="1"/>
  <c r="KL53" i="1"/>
  <c r="MB53" i="1"/>
  <c r="LJ53" i="1"/>
  <c r="KJ53" i="1"/>
  <c r="KR53" i="1"/>
  <c r="FW54" i="1"/>
  <c r="FD54" i="1"/>
  <c r="FE54" i="1" s="1"/>
  <c r="MA61" i="1"/>
  <c r="LC61" i="1"/>
  <c r="MM61" i="1"/>
  <c r="LU61" i="1"/>
  <c r="KK61" i="1"/>
  <c r="MW61" i="1"/>
  <c r="LI61" i="1"/>
  <c r="KQ61" i="1"/>
  <c r="KG61" i="1"/>
  <c r="MG61" i="1"/>
  <c r="LO61" i="1"/>
  <c r="KW61" i="1"/>
  <c r="FW64" i="1"/>
  <c r="FD64" i="1"/>
  <c r="FD74" i="1"/>
  <c r="FE74" i="1" s="1"/>
  <c r="FW74" i="1"/>
  <c r="MM77" i="1"/>
  <c r="LO77" i="1"/>
  <c r="KQ77" i="1"/>
  <c r="LC77" i="1"/>
  <c r="KK77" i="1"/>
  <c r="MW77" i="1"/>
  <c r="MA77" i="1"/>
  <c r="LI77" i="1"/>
  <c r="KG77" i="1"/>
  <c r="KW77" i="1"/>
  <c r="LU77" i="1"/>
  <c r="MG77" i="1"/>
  <c r="MM23" i="1"/>
  <c r="LO23" i="1"/>
  <c r="KQ23" i="1"/>
  <c r="LU23" i="1"/>
  <c r="LC23" i="1"/>
  <c r="KK23" i="1"/>
  <c r="MW23" i="1"/>
  <c r="MG23" i="1"/>
  <c r="MA23" i="1"/>
  <c r="LI23" i="1"/>
  <c r="KG23" i="1"/>
  <c r="KW23" i="1"/>
  <c r="LD23" i="1"/>
  <c r="KL23" i="1"/>
  <c r="LP23" i="1"/>
  <c r="MB23" i="1"/>
  <c r="LJ23" i="1"/>
  <c r="KJ23" i="1"/>
  <c r="KX23" i="1"/>
  <c r="KR23" i="1"/>
  <c r="MH23" i="1"/>
  <c r="NA23" i="1"/>
  <c r="MN23" i="1"/>
  <c r="LV23" i="1"/>
  <c r="MA29" i="1"/>
  <c r="MC29" i="1" s="1"/>
  <c r="LC29" i="1"/>
  <c r="LE29" i="1" s="1"/>
  <c r="LI29" i="1"/>
  <c r="KQ29" i="1"/>
  <c r="KG29" i="1"/>
  <c r="MG29" i="1"/>
  <c r="MI29" i="1" s="1"/>
  <c r="LO29" i="1"/>
  <c r="KW29" i="1"/>
  <c r="KY29" i="1" s="1"/>
  <c r="MM29" i="1"/>
  <c r="MO29" i="1" s="1"/>
  <c r="LU29" i="1"/>
  <c r="KK29" i="1"/>
  <c r="MW29" i="1"/>
  <c r="FW32" i="1"/>
  <c r="FD32" i="1"/>
  <c r="FE32" i="1" s="1"/>
  <c r="LD33" i="1"/>
  <c r="KL33" i="1"/>
  <c r="MB33" i="1"/>
  <c r="LJ33" i="1"/>
  <c r="KJ33" i="1"/>
  <c r="KR33" i="1"/>
  <c r="MH33" i="1"/>
  <c r="LP33" i="1"/>
  <c r="KX33" i="1"/>
  <c r="NA33" i="1"/>
  <c r="MN33" i="1"/>
  <c r="LV33" i="1"/>
  <c r="LP37" i="1"/>
  <c r="KX37" i="1"/>
  <c r="NA37" i="1"/>
  <c r="MN37" i="1"/>
  <c r="LV37" i="1"/>
  <c r="LD37" i="1"/>
  <c r="KL37" i="1"/>
  <c r="MB37" i="1"/>
  <c r="LJ37" i="1"/>
  <c r="KJ37" i="1"/>
  <c r="KR37" i="1"/>
  <c r="MH37" i="1"/>
  <c r="FW38" i="1"/>
  <c r="FD38" i="1"/>
  <c r="FE38" i="1" s="1"/>
  <c r="FW40" i="1"/>
  <c r="FD40" i="1"/>
  <c r="FE40" i="1" s="1"/>
  <c r="DE43" i="1"/>
  <c r="DG43" i="1"/>
  <c r="DS43" i="1"/>
  <c r="DF43" i="1"/>
  <c r="CL43" i="1"/>
  <c r="NM43" i="1"/>
  <c r="NY43" i="1" s="1"/>
  <c r="OE43" i="1" s="1"/>
  <c r="DG44" i="1"/>
  <c r="DS44" i="1"/>
  <c r="DF44" i="1"/>
  <c r="DE44" i="1"/>
  <c r="CL44" i="1"/>
  <c r="JE47" i="1"/>
  <c r="JC47" i="1"/>
  <c r="JD47" i="1" s="1"/>
  <c r="KI47" i="1" s="1"/>
  <c r="NM47" i="1"/>
  <c r="NY47" i="1" s="1"/>
  <c r="OE47" i="1" s="1"/>
  <c r="MM51" i="1"/>
  <c r="LO51" i="1"/>
  <c r="KQ51" i="1"/>
  <c r="KW51" i="1"/>
  <c r="LU51" i="1"/>
  <c r="LC51" i="1"/>
  <c r="KK51" i="1"/>
  <c r="MW51" i="1"/>
  <c r="MA51" i="1"/>
  <c r="LI51" i="1"/>
  <c r="KG51" i="1"/>
  <c r="MG51" i="1"/>
  <c r="MW52" i="1"/>
  <c r="LU52" i="1"/>
  <c r="KW52" i="1"/>
  <c r="LI52" i="1"/>
  <c r="LK52" i="1" s="1"/>
  <c r="KQ52" i="1"/>
  <c r="KG52" i="1"/>
  <c r="MG52" i="1"/>
  <c r="LO52" i="1"/>
  <c r="LQ52" i="1" s="1"/>
  <c r="MM52" i="1"/>
  <c r="LC52" i="1"/>
  <c r="KK52" i="1"/>
  <c r="KM52" i="1" s="1"/>
  <c r="MA52" i="1"/>
  <c r="DD55" i="1"/>
  <c r="MA57" i="1"/>
  <c r="LC57" i="1"/>
  <c r="MW57" i="1"/>
  <c r="LI57" i="1"/>
  <c r="KQ57" i="1"/>
  <c r="KG57" i="1"/>
  <c r="MG57" i="1"/>
  <c r="LO57" i="1"/>
  <c r="KW57" i="1"/>
  <c r="MM57" i="1"/>
  <c r="LU57" i="1"/>
  <c r="KK57" i="1"/>
  <c r="NA58" i="1"/>
  <c r="MH58" i="1"/>
  <c r="LP58" i="1"/>
  <c r="KX58" i="1"/>
  <c r="MN58" i="1"/>
  <c r="LV58" i="1"/>
  <c r="LD58" i="1"/>
  <c r="KL58" i="1"/>
  <c r="MB58" i="1"/>
  <c r="KJ58" i="1"/>
  <c r="LJ58" i="1"/>
  <c r="KR58" i="1"/>
  <c r="CL61" i="1"/>
  <c r="DS61" i="1"/>
  <c r="DG61" i="1"/>
  <c r="DF61" i="1"/>
  <c r="DE61" i="1"/>
  <c r="MH70" i="1"/>
  <c r="LP70" i="1"/>
  <c r="NA70" i="1"/>
  <c r="MN70" i="1"/>
  <c r="MB70" i="1"/>
  <c r="KR70" i="1"/>
  <c r="LD70" i="1"/>
  <c r="LV70" i="1"/>
  <c r="LJ70" i="1"/>
  <c r="KX70" i="1"/>
  <c r="KL70" i="1"/>
  <c r="KJ70" i="1"/>
  <c r="NV75" i="1"/>
  <c r="FW78" i="1"/>
  <c r="FD78" i="1"/>
  <c r="FE78" i="1" s="1"/>
  <c r="KR83" i="1"/>
  <c r="KJ83" i="1"/>
  <c r="NA83" i="1"/>
  <c r="MN83" i="1"/>
  <c r="KX83" i="1"/>
  <c r="MB83" i="1"/>
  <c r="LP83" i="1"/>
  <c r="KL83" i="1"/>
  <c r="LD83" i="1"/>
  <c r="LV83" i="1"/>
  <c r="LJ83" i="1"/>
  <c r="MH83" i="1"/>
  <c r="JI7" i="1"/>
  <c r="OO4" i="1"/>
  <c r="DC6" i="1"/>
  <c r="DD6" i="1" s="1"/>
  <c r="OO8" i="1"/>
  <c r="DC10" i="1"/>
  <c r="DD10" i="1" s="1"/>
  <c r="DC14" i="1"/>
  <c r="DD14" i="1" s="1"/>
  <c r="DL19" i="1"/>
  <c r="DN19" i="1" s="1"/>
  <c r="DC22" i="1"/>
  <c r="DD22" i="1" s="1"/>
  <c r="DL22" i="1"/>
  <c r="DN22" i="1" s="1"/>
  <c r="ED4" i="1"/>
  <c r="EF4" i="1" s="1"/>
  <c r="JK4" i="1"/>
  <c r="DL7" i="1"/>
  <c r="DN7" i="1" s="1"/>
  <c r="JK12" i="1"/>
  <c r="OP13" i="1"/>
  <c r="OR13" i="1" s="1"/>
  <c r="DL15" i="1"/>
  <c r="DN15" i="1" s="1"/>
  <c r="OO16" i="1"/>
  <c r="DC18" i="1"/>
  <c r="DD18" i="1" s="1"/>
  <c r="OO19" i="1"/>
  <c r="CR21" i="1"/>
  <c r="CK21" i="1" s="1"/>
  <c r="IG21" i="1"/>
  <c r="OO21" i="1"/>
  <c r="DL24" i="1"/>
  <c r="DN24" i="1" s="1"/>
  <c r="IA24" i="1"/>
  <c r="IB24" i="1" s="1"/>
  <c r="KF24" i="1" s="1"/>
  <c r="JC24" i="1"/>
  <c r="JD24" i="1" s="1"/>
  <c r="KI24" i="1" s="1"/>
  <c r="II26" i="1"/>
  <c r="FS27" i="1"/>
  <c r="FT27" i="1" s="1"/>
  <c r="FU27" i="1" s="1"/>
  <c r="FV27" i="1" s="1"/>
  <c r="ES27" i="1" s="1"/>
  <c r="EB28" i="1"/>
  <c r="EH28" i="1" s="1"/>
  <c r="FS30" i="1"/>
  <c r="FT30" i="1" s="1"/>
  <c r="FU30" i="1" s="1"/>
  <c r="FV30" i="1" s="1"/>
  <c r="ES30" i="1" s="1"/>
  <c r="IC30" i="1"/>
  <c r="OM31" i="1"/>
  <c r="OP31" i="1"/>
  <c r="OR31" i="1" s="1"/>
  <c r="DC33" i="1"/>
  <c r="DD33" i="1" s="1"/>
  <c r="OP33" i="1"/>
  <c r="OR33" i="1" s="1"/>
  <c r="OO34" i="1"/>
  <c r="CR36" i="1"/>
  <c r="CK36" i="1" s="1"/>
  <c r="FT37" i="1"/>
  <c r="FU37" i="1" s="1"/>
  <c r="FV37" i="1" s="1"/>
  <c r="ES37" i="1" s="1"/>
  <c r="IC37" i="1"/>
  <c r="CR38" i="1"/>
  <c r="CK38" i="1" s="1"/>
  <c r="FT39" i="1"/>
  <c r="FU39" i="1" s="1"/>
  <c r="FV39" i="1" s="1"/>
  <c r="ES39" i="1" s="1"/>
  <c r="FT42" i="1"/>
  <c r="FU42" i="1" s="1"/>
  <c r="FV42" i="1" s="1"/>
  <c r="ES42" i="1" s="1"/>
  <c r="NQ42" i="1"/>
  <c r="OP42" i="1"/>
  <c r="OR42" i="1" s="1"/>
  <c r="NG43" i="1"/>
  <c r="DC45" i="1"/>
  <c r="DD45" i="1" s="1"/>
  <c r="OP45" i="1"/>
  <c r="OR45" i="1" s="1"/>
  <c r="OO46" i="1"/>
  <c r="CR48" i="1"/>
  <c r="CK48" i="1" s="1"/>
  <c r="FT49" i="1"/>
  <c r="FU49" i="1" s="1"/>
  <c r="FV49" i="1" s="1"/>
  <c r="ES49" i="1" s="1"/>
  <c r="IC49" i="1"/>
  <c r="CR50" i="1"/>
  <c r="CK50" i="1" s="1"/>
  <c r="MM50" i="1"/>
  <c r="MO50" i="1" s="1"/>
  <c r="CR51" i="1"/>
  <c r="CK51" i="1" s="1"/>
  <c r="DL51" i="1"/>
  <c r="DN51" i="1" s="1"/>
  <c r="FS52" i="1"/>
  <c r="FT52" i="1" s="1"/>
  <c r="FU52" i="1" s="1"/>
  <c r="FV52" i="1" s="1"/>
  <c r="ES52" i="1" s="1"/>
  <c r="OO52" i="1"/>
  <c r="EB53" i="1"/>
  <c r="EH53" i="1" s="1"/>
  <c r="DL54" i="1"/>
  <c r="DN54" i="1" s="1"/>
  <c r="KJ55" i="1"/>
  <c r="LJ55" i="1"/>
  <c r="MB55" i="1"/>
  <c r="OO55" i="1"/>
  <c r="FT58" i="1"/>
  <c r="FU58" i="1" s="1"/>
  <c r="FV58" i="1" s="1"/>
  <c r="ES58" i="1" s="1"/>
  <c r="OP58" i="1"/>
  <c r="OR58" i="1" s="1"/>
  <c r="LU59" i="1"/>
  <c r="NG59" i="1"/>
  <c r="II60" i="1"/>
  <c r="JK60" i="1"/>
  <c r="DL61" i="1"/>
  <c r="DN61" i="1" s="1"/>
  <c r="JI62" i="1"/>
  <c r="CR63" i="1"/>
  <c r="CK63" i="1" s="1"/>
  <c r="DL63" i="1"/>
  <c r="DN63" i="1" s="1"/>
  <c r="JK63" i="1"/>
  <c r="OM63" i="1"/>
  <c r="EB64" i="1"/>
  <c r="EH64" i="1" s="1"/>
  <c r="IG65" i="1"/>
  <c r="EB68" i="1"/>
  <c r="EH68" i="1" s="1"/>
  <c r="EB69" i="1"/>
  <c r="EH69" i="1" s="1"/>
  <c r="KR69" i="1"/>
  <c r="MB69" i="1"/>
  <c r="JE70" i="1"/>
  <c r="CR71" i="1"/>
  <c r="CK71" i="1" s="1"/>
  <c r="DL74" i="1"/>
  <c r="DN74" i="1" s="1"/>
  <c r="EB76" i="1"/>
  <c r="EH76" i="1" s="1"/>
  <c r="ON77" i="1"/>
  <c r="DC78" i="1"/>
  <c r="CR78" i="1"/>
  <c r="CK78" i="1" s="1"/>
  <c r="DB79" i="1"/>
  <c r="DD79" i="1" s="1"/>
  <c r="CR79" i="1"/>
  <c r="CK79" i="1" s="1"/>
  <c r="CR87" i="1"/>
  <c r="CK87" i="1" s="1"/>
  <c r="DB87" i="1"/>
  <c r="DD87" i="1" s="1"/>
  <c r="MA88" i="1"/>
  <c r="LC88" i="1"/>
  <c r="KK88" i="1"/>
  <c r="LO88" i="1"/>
  <c r="KW88" i="1"/>
  <c r="MM88" i="1"/>
  <c r="MW88" i="1"/>
  <c r="KG88" i="1"/>
  <c r="MG88" i="1"/>
  <c r="KQ88" i="1"/>
  <c r="LI88" i="1"/>
  <c r="NV92" i="1"/>
  <c r="MN100" i="1"/>
  <c r="LV100" i="1"/>
  <c r="MB100" i="1"/>
  <c r="LJ100" i="1"/>
  <c r="KJ100" i="1"/>
  <c r="KX100" i="1"/>
  <c r="NA100" i="1"/>
  <c r="KL100" i="1"/>
  <c r="KR100" i="1"/>
  <c r="MH100" i="1"/>
  <c r="LP100" i="1"/>
  <c r="LD100" i="1"/>
  <c r="CR8" i="1"/>
  <c r="CK8" i="1" s="1"/>
  <c r="FT8" i="1"/>
  <c r="FU8" i="1" s="1"/>
  <c r="FV8" i="1" s="1"/>
  <c r="ES8" i="1" s="1"/>
  <c r="JK8" i="1"/>
  <c r="DL11" i="1"/>
  <c r="DN11" i="1" s="1"/>
  <c r="II5" i="1"/>
  <c r="II9" i="1"/>
  <c r="II13" i="1"/>
  <c r="EB16" i="1"/>
  <c r="EH16" i="1" s="1"/>
  <c r="OM19" i="1"/>
  <c r="OO22" i="1"/>
  <c r="CR24" i="1"/>
  <c r="CK24" i="1" s="1"/>
  <c r="IC25" i="1"/>
  <c r="EB27" i="1"/>
  <c r="EH27" i="1" s="1"/>
  <c r="EB30" i="1"/>
  <c r="EH30" i="1" s="1"/>
  <c r="NQ30" i="1"/>
  <c r="NG31" i="1"/>
  <c r="II32" i="1"/>
  <c r="JK32" i="1"/>
  <c r="DL35" i="1"/>
  <c r="DN35" i="1" s="1"/>
  <c r="LP35" i="1"/>
  <c r="EB37" i="1"/>
  <c r="EH37" i="1" s="1"/>
  <c r="DL38" i="1"/>
  <c r="DN38" i="1" s="1"/>
  <c r="CR41" i="1"/>
  <c r="CK41" i="1" s="1"/>
  <c r="IG41" i="1"/>
  <c r="OO41" i="1"/>
  <c r="CR47" i="1"/>
  <c r="CK47" i="1" s="1"/>
  <c r="OO48" i="1"/>
  <c r="EB49" i="1"/>
  <c r="EH49" i="1" s="1"/>
  <c r="KW50" i="1"/>
  <c r="IC54" i="1"/>
  <c r="OM55" i="1"/>
  <c r="IG57" i="1"/>
  <c r="OO57" i="1"/>
  <c r="II62" i="1"/>
  <c r="CR64" i="1"/>
  <c r="CK64" i="1" s="1"/>
  <c r="JK65" i="1"/>
  <c r="JE66" i="1"/>
  <c r="JC66" i="1"/>
  <c r="JD66" i="1" s="1"/>
  <c r="KI66" i="1" s="1"/>
  <c r="LT66" i="1"/>
  <c r="ML67" i="1"/>
  <c r="NV67" i="1" s="1"/>
  <c r="JI68" i="1"/>
  <c r="LD69" i="1"/>
  <c r="OM70" i="1"/>
  <c r="IG71" i="1"/>
  <c r="KQ71" i="1"/>
  <c r="LO71" i="1"/>
  <c r="NG77" i="1"/>
  <c r="OP77" i="1"/>
  <c r="OR77" i="1" s="1"/>
  <c r="DD78" i="1"/>
  <c r="CR80" i="1"/>
  <c r="CK80" i="1" s="1"/>
  <c r="FS80" i="1"/>
  <c r="FT80" i="1" s="1"/>
  <c r="FU80" i="1" s="1"/>
  <c r="FV80" i="1" s="1"/>
  <c r="ES80" i="1" s="1"/>
  <c r="NS87" i="1"/>
  <c r="MX96" i="1"/>
  <c r="MZ96" i="1"/>
  <c r="NM32" i="1"/>
  <c r="NY32" i="1" s="1"/>
  <c r="OE32" i="1" s="1"/>
  <c r="MM35" i="1"/>
  <c r="DB43" i="1"/>
  <c r="DD43" i="1" s="1"/>
  <c r="DB44" i="1"/>
  <c r="DD44" i="1" s="1"/>
  <c r="EH50" i="1"/>
  <c r="EI50" i="1" s="1"/>
  <c r="NQ54" i="1"/>
  <c r="OP54" i="1"/>
  <c r="OR54" i="1" s="1"/>
  <c r="KL55" i="1"/>
  <c r="LD55" i="1"/>
  <c r="NG55" i="1"/>
  <c r="KW59" i="1"/>
  <c r="IC61" i="1"/>
  <c r="EB67" i="1"/>
  <c r="EH67" i="1" s="1"/>
  <c r="LT69" i="1"/>
  <c r="KR71" i="1"/>
  <c r="LD71" i="1"/>
  <c r="NQ71" i="1"/>
  <c r="CR73" i="1"/>
  <c r="CK73" i="1" s="1"/>
  <c r="LC73" i="1"/>
  <c r="MF74" i="1"/>
  <c r="NV74" i="1" s="1"/>
  <c r="CR75" i="1"/>
  <c r="CK75" i="1" s="1"/>
  <c r="FS75" i="1"/>
  <c r="FT75" i="1" s="1"/>
  <c r="FU75" i="1" s="1"/>
  <c r="FV75" i="1" s="1"/>
  <c r="ES75" i="1" s="1"/>
  <c r="II76" i="1"/>
  <c r="LH76" i="1"/>
  <c r="II78" i="1"/>
  <c r="NV78" i="1"/>
  <c r="NQ78" i="1"/>
  <c r="LB79" i="1"/>
  <c r="OP79" i="1"/>
  <c r="OR79" i="1" s="1"/>
  <c r="OO79" i="1"/>
  <c r="NQ82" i="1"/>
  <c r="OP82" i="1"/>
  <c r="OR82" i="1" s="1"/>
  <c r="OO82" i="1"/>
  <c r="NT83" i="1"/>
  <c r="DE86" i="1"/>
  <c r="DS86" i="1"/>
  <c r="DF86" i="1"/>
  <c r="CL86" i="1"/>
  <c r="DG86" i="1"/>
  <c r="FW95" i="1"/>
  <c r="FD95" i="1"/>
  <c r="FE95" i="1" s="1"/>
  <c r="EG4" i="1"/>
  <c r="EI4" i="1" s="1"/>
  <c r="FS6" i="1"/>
  <c r="FT6" i="1" s="1"/>
  <c r="FU6" i="1" s="1"/>
  <c r="FV6" i="1" s="1"/>
  <c r="ES6" i="1" s="1"/>
  <c r="FS10" i="1"/>
  <c r="FT10" i="1" s="1"/>
  <c r="FU10" i="1" s="1"/>
  <c r="FV10" i="1" s="1"/>
  <c r="ES10" i="1" s="1"/>
  <c r="OO11" i="1"/>
  <c r="FS14" i="1"/>
  <c r="FT14" i="1" s="1"/>
  <c r="FU14" i="1" s="1"/>
  <c r="FV14" i="1" s="1"/>
  <c r="ES14" i="1" s="1"/>
  <c r="CR17" i="1"/>
  <c r="CK17" i="1" s="1"/>
  <c r="DL20" i="1"/>
  <c r="DN20" i="1" s="1"/>
  <c r="IA20" i="1"/>
  <c r="IB20" i="1" s="1"/>
  <c r="KF20" i="1" s="1"/>
  <c r="JC20" i="1"/>
  <c r="JD20" i="1" s="1"/>
  <c r="KI20" i="1" s="1"/>
  <c r="FS23" i="1"/>
  <c r="FT23" i="1" s="1"/>
  <c r="FU23" i="1" s="1"/>
  <c r="FV23" i="1" s="1"/>
  <c r="ES23" i="1" s="1"/>
  <c r="FS26" i="1"/>
  <c r="FT26" i="1" s="1"/>
  <c r="FU26" i="1" s="1"/>
  <c r="FV26" i="1" s="1"/>
  <c r="ES26" i="1" s="1"/>
  <c r="OM27" i="1"/>
  <c r="OO30" i="1"/>
  <c r="CR32" i="1"/>
  <c r="CK32" i="1" s="1"/>
  <c r="FT33" i="1"/>
  <c r="FU33" i="1" s="1"/>
  <c r="FV33" i="1" s="1"/>
  <c r="ES33" i="1" s="1"/>
  <c r="IC33" i="1"/>
  <c r="IA34" i="1"/>
  <c r="IB34" i="1" s="1"/>
  <c r="KF34" i="1" s="1"/>
  <c r="KG35" i="1"/>
  <c r="NQ38" i="1"/>
  <c r="FT45" i="1"/>
  <c r="FU45" i="1" s="1"/>
  <c r="FV45" i="1" s="1"/>
  <c r="ES45" i="1" s="1"/>
  <c r="IC45" i="1"/>
  <c r="CR46" i="1"/>
  <c r="CK46" i="1" s="1"/>
  <c r="IA46" i="1"/>
  <c r="IB46" i="1" s="1"/>
  <c r="KF46" i="1" s="1"/>
  <c r="MG50" i="1"/>
  <c r="LI50" i="1"/>
  <c r="KK50" i="1"/>
  <c r="KM50" i="1" s="1"/>
  <c r="OO51" i="1"/>
  <c r="LV55" i="1"/>
  <c r="MN55" i="1"/>
  <c r="DL65" i="1"/>
  <c r="DN65" i="1" s="1"/>
  <c r="LN65" i="1"/>
  <c r="FT66" i="1"/>
  <c r="FU66" i="1" s="1"/>
  <c r="FV66" i="1" s="1"/>
  <c r="ES66" i="1" s="1"/>
  <c r="MR66" i="1"/>
  <c r="FT68" i="1"/>
  <c r="FU68" i="1" s="1"/>
  <c r="FV68" i="1" s="1"/>
  <c r="ES68" i="1" s="1"/>
  <c r="MM69" i="1"/>
  <c r="LO69" i="1"/>
  <c r="LQ69" i="1" s="1"/>
  <c r="KQ69" i="1"/>
  <c r="LC69" i="1"/>
  <c r="KK69" i="1"/>
  <c r="KM69" i="1" s="1"/>
  <c r="MN69" i="1"/>
  <c r="LV69" i="1"/>
  <c r="MH69" i="1"/>
  <c r="MI69" i="1" s="1"/>
  <c r="KG69" i="1"/>
  <c r="NT69" i="1"/>
  <c r="CR70" i="1"/>
  <c r="CK70" i="1" s="1"/>
  <c r="DL70" i="1"/>
  <c r="DN70" i="1" s="1"/>
  <c r="EB70" i="1"/>
  <c r="EH70" i="1" s="1"/>
  <c r="LB70" i="1"/>
  <c r="OP70" i="1"/>
  <c r="OR70" i="1" s="1"/>
  <c r="KG71" i="1"/>
  <c r="CR76" i="1"/>
  <c r="CK76" i="1" s="1"/>
  <c r="DB84" i="1"/>
  <c r="DD84" i="1" s="1"/>
  <c r="CR84" i="1"/>
  <c r="CK84" i="1" s="1"/>
  <c r="OP84" i="1"/>
  <c r="OR84" i="1" s="1"/>
  <c r="OO84" i="1"/>
  <c r="FW90" i="1"/>
  <c r="FD90" i="1"/>
  <c r="FE90" i="1" s="1"/>
  <c r="LD90" i="1"/>
  <c r="KL90" i="1"/>
  <c r="MB90" i="1"/>
  <c r="LJ90" i="1"/>
  <c r="KJ90" i="1"/>
  <c r="NA90" i="1"/>
  <c r="KX90" i="1"/>
  <c r="MH90" i="1"/>
  <c r="LV90" i="1"/>
  <c r="KR90" i="1"/>
  <c r="MN90" i="1"/>
  <c r="LP90" i="1"/>
  <c r="FD99" i="1"/>
  <c r="FE99" i="1" s="1"/>
  <c r="FW99" i="1"/>
  <c r="JI11" i="1"/>
  <c r="JI15" i="1"/>
  <c r="CR20" i="1"/>
  <c r="CK20" i="1" s="1"/>
  <c r="IC21" i="1"/>
  <c r="DL29" i="1"/>
  <c r="DN29" i="1" s="1"/>
  <c r="JI30" i="1"/>
  <c r="CR31" i="1"/>
  <c r="CK31" i="1" s="1"/>
  <c r="DL31" i="1"/>
  <c r="DN31" i="1" s="1"/>
  <c r="DL34" i="1"/>
  <c r="DN34" i="1" s="1"/>
  <c r="MB35" i="1"/>
  <c r="IG36" i="1"/>
  <c r="JI36" i="1"/>
  <c r="DL40" i="1"/>
  <c r="DN40" i="1" s="1"/>
  <c r="DL46" i="1"/>
  <c r="DN46" i="1" s="1"/>
  <c r="IG48" i="1"/>
  <c r="JI48" i="1"/>
  <c r="CR49" i="1"/>
  <c r="CK49" i="1" s="1"/>
  <c r="KG50" i="1"/>
  <c r="KQ50" i="1"/>
  <c r="KS50" i="1" s="1"/>
  <c r="NA55" i="1"/>
  <c r="MM59" i="1"/>
  <c r="LO59" i="1"/>
  <c r="KQ59" i="1"/>
  <c r="FS62" i="1"/>
  <c r="FT62" i="1" s="1"/>
  <c r="FU62" i="1" s="1"/>
  <c r="FV62" i="1" s="1"/>
  <c r="ES62" i="1" s="1"/>
  <c r="NV65" i="1"/>
  <c r="NV66" i="1"/>
  <c r="FS67" i="1"/>
  <c r="FT67" i="1" s="1"/>
  <c r="FU67" i="1" s="1"/>
  <c r="FV67" i="1" s="1"/>
  <c r="ES67" i="1" s="1"/>
  <c r="KY69" i="1"/>
  <c r="LK69" i="1"/>
  <c r="LP71" i="1"/>
  <c r="KX71" i="1"/>
  <c r="MN71" i="1"/>
  <c r="LV71" i="1"/>
  <c r="MB71" i="1"/>
  <c r="LJ71" i="1"/>
  <c r="KJ71" i="1"/>
  <c r="CR72" i="1"/>
  <c r="CK72" i="1" s="1"/>
  <c r="JC72" i="1"/>
  <c r="JD72" i="1" s="1"/>
  <c r="KI72" i="1" s="1"/>
  <c r="MR72" i="1"/>
  <c r="NV72" i="1" s="1"/>
  <c r="DC74" i="1"/>
  <c r="DD74" i="1" s="1"/>
  <c r="CR74" i="1"/>
  <c r="CK74" i="1" s="1"/>
  <c r="JC75" i="1"/>
  <c r="JD75" i="1" s="1"/>
  <c r="KI75" i="1" s="1"/>
  <c r="LH75" i="1"/>
  <c r="DC76" i="1"/>
  <c r="DD76" i="1" s="1"/>
  <c r="JE76" i="1"/>
  <c r="JC76" i="1"/>
  <c r="JD76" i="1" s="1"/>
  <c r="KI76" i="1" s="1"/>
  <c r="CR77" i="1"/>
  <c r="CK77" i="1" s="1"/>
  <c r="LT78" i="1"/>
  <c r="II82" i="1"/>
  <c r="IG82" i="1"/>
  <c r="DB83" i="1"/>
  <c r="DD83" i="1" s="1"/>
  <c r="CR83" i="1"/>
  <c r="CK83" i="1" s="1"/>
  <c r="MH84" i="1"/>
  <c r="NA84" i="1"/>
  <c r="MN84" i="1"/>
  <c r="MB84" i="1"/>
  <c r="KL84" i="1"/>
  <c r="LP84" i="1"/>
  <c r="KJ84" i="1"/>
  <c r="KR84" i="1"/>
  <c r="LV84" i="1"/>
  <c r="LJ84" i="1"/>
  <c r="KX84" i="1"/>
  <c r="LD84" i="1"/>
  <c r="KR86" i="1"/>
  <c r="LD86" i="1"/>
  <c r="KL86" i="1"/>
  <c r="NA86" i="1"/>
  <c r="MN86" i="1"/>
  <c r="KX86" i="1"/>
  <c r="MB86" i="1"/>
  <c r="LP86" i="1"/>
  <c r="MH86" i="1"/>
  <c r="KJ86" i="1"/>
  <c r="LV86" i="1"/>
  <c r="LJ86" i="1"/>
  <c r="NA88" i="1"/>
  <c r="KX88" i="1"/>
  <c r="MN88" i="1"/>
  <c r="MB88" i="1"/>
  <c r="LP88" i="1"/>
  <c r="KL88" i="1"/>
  <c r="KJ88" i="1"/>
  <c r="LD88" i="1"/>
  <c r="MH88" i="1"/>
  <c r="KR88" i="1"/>
  <c r="LJ88" i="1"/>
  <c r="EB14" i="1"/>
  <c r="EH14" i="1" s="1"/>
  <c r="FS7" i="1"/>
  <c r="FT7" i="1" s="1"/>
  <c r="FU7" i="1" s="1"/>
  <c r="FV7" i="1" s="1"/>
  <c r="ES7" i="1" s="1"/>
  <c r="OO12" i="1"/>
  <c r="IG25" i="1"/>
  <c r="OO25" i="1"/>
  <c r="IA28" i="1"/>
  <c r="IB28" i="1" s="1"/>
  <c r="KF28" i="1" s="1"/>
  <c r="JC28" i="1"/>
  <c r="JD28" i="1" s="1"/>
  <c r="KI28" i="1" s="1"/>
  <c r="FS31" i="1"/>
  <c r="FT31" i="1" s="1"/>
  <c r="FU31" i="1" s="1"/>
  <c r="FV31" i="1" s="1"/>
  <c r="ES31" i="1" s="1"/>
  <c r="FS34" i="1"/>
  <c r="FT34" i="1" s="1"/>
  <c r="FU34" i="1" s="1"/>
  <c r="FV34" i="1" s="1"/>
  <c r="ES34" i="1" s="1"/>
  <c r="KK35" i="1"/>
  <c r="CR40" i="1"/>
  <c r="CK40" i="1" s="1"/>
  <c r="FT41" i="1"/>
  <c r="FU41" i="1" s="1"/>
  <c r="FV41" i="1" s="1"/>
  <c r="ES41" i="1" s="1"/>
  <c r="IC41" i="1"/>
  <c r="IA42" i="1"/>
  <c r="IB42" i="1" s="1"/>
  <c r="KF42" i="1" s="1"/>
  <c r="FS46" i="1"/>
  <c r="FT46" i="1" s="1"/>
  <c r="FU46" i="1" s="1"/>
  <c r="FV46" i="1" s="1"/>
  <c r="ES46" i="1" s="1"/>
  <c r="EC50" i="1"/>
  <c r="MA50" i="1"/>
  <c r="MW50" i="1"/>
  <c r="NQ50" i="1"/>
  <c r="OP50" i="1"/>
  <c r="OR50" i="1" s="1"/>
  <c r="NG51" i="1"/>
  <c r="JI54" i="1"/>
  <c r="CR55" i="1"/>
  <c r="CK55" i="1" s="1"/>
  <c r="KX55" i="1"/>
  <c r="LP55" i="1"/>
  <c r="CR56" i="1"/>
  <c r="CK56" i="1" s="1"/>
  <c r="FT57" i="1"/>
  <c r="FU57" i="1" s="1"/>
  <c r="FV57" i="1" s="1"/>
  <c r="ES57" i="1" s="1"/>
  <c r="IC57" i="1"/>
  <c r="IA58" i="1"/>
  <c r="IB58" i="1" s="1"/>
  <c r="KF58" i="1" s="1"/>
  <c r="KG59" i="1"/>
  <c r="LI59" i="1"/>
  <c r="MA59" i="1"/>
  <c r="FD61" i="1"/>
  <c r="FE61" i="1" s="1"/>
  <c r="NQ62" i="1"/>
  <c r="FT65" i="1"/>
  <c r="FU65" i="1" s="1"/>
  <c r="FV65" i="1" s="1"/>
  <c r="ES65" i="1" s="1"/>
  <c r="CR66" i="1"/>
  <c r="CK66" i="1" s="1"/>
  <c r="LH67" i="1"/>
  <c r="CR68" i="1"/>
  <c r="CK68" i="1" s="1"/>
  <c r="DC68" i="1"/>
  <c r="DD68" i="1" s="1"/>
  <c r="JE68" i="1"/>
  <c r="DC69" i="1"/>
  <c r="DD69" i="1" s="1"/>
  <c r="LZ69" i="1"/>
  <c r="MZ69" i="1"/>
  <c r="MX69" i="1"/>
  <c r="FT70" i="1"/>
  <c r="FU70" i="1" s="1"/>
  <c r="FV70" i="1" s="1"/>
  <c r="ES70" i="1" s="1"/>
  <c r="IA74" i="1"/>
  <c r="IB74" i="1" s="1"/>
  <c r="KF74" i="1" s="1"/>
  <c r="OO75" i="1"/>
  <c r="ML79" i="1"/>
  <c r="NV79" i="1" s="1"/>
  <c r="DL80" i="1"/>
  <c r="DN80" i="1" s="1"/>
  <c r="MG85" i="1"/>
  <c r="LI85" i="1"/>
  <c r="KK85" i="1"/>
  <c r="LO85" i="1"/>
  <c r="MW85" i="1"/>
  <c r="MA85" i="1"/>
  <c r="MM85" i="1"/>
  <c r="KW85" i="1"/>
  <c r="LC85" i="1"/>
  <c r="KG85" i="1"/>
  <c r="KQ85" i="1"/>
  <c r="LU85" i="1"/>
  <c r="MM86" i="1"/>
  <c r="MO86" i="1" s="1"/>
  <c r="LO86" i="1"/>
  <c r="LQ86" i="1" s="1"/>
  <c r="KQ86" i="1"/>
  <c r="MA86" i="1"/>
  <c r="LI86" i="1"/>
  <c r="KG86" i="1"/>
  <c r="LU86" i="1"/>
  <c r="KW86" i="1"/>
  <c r="KK86" i="1"/>
  <c r="MW86" i="1"/>
  <c r="MG86" i="1"/>
  <c r="LC86" i="1"/>
  <c r="LE86" i="1" s="1"/>
  <c r="CR7" i="1"/>
  <c r="CK7" i="1" s="1"/>
  <c r="DL10" i="1"/>
  <c r="DN10" i="1" s="1"/>
  <c r="CR15" i="1"/>
  <c r="CK15" i="1" s="1"/>
  <c r="IA16" i="1"/>
  <c r="IB16" i="1" s="1"/>
  <c r="KF16" i="1" s="1"/>
  <c r="JC16" i="1"/>
  <c r="JD16" i="1" s="1"/>
  <c r="KI16" i="1" s="1"/>
  <c r="II18" i="1"/>
  <c r="FS19" i="1"/>
  <c r="FT19" i="1" s="1"/>
  <c r="FU19" i="1" s="1"/>
  <c r="FV19" i="1" s="1"/>
  <c r="ES19" i="1" s="1"/>
  <c r="FS22" i="1"/>
  <c r="FT22" i="1" s="1"/>
  <c r="FU22" i="1" s="1"/>
  <c r="FV22" i="1" s="1"/>
  <c r="ES22" i="1" s="1"/>
  <c r="CR28" i="1"/>
  <c r="CK28" i="1" s="1"/>
  <c r="FT29" i="1"/>
  <c r="FU29" i="1" s="1"/>
  <c r="FV29" i="1" s="1"/>
  <c r="ES29" i="1" s="1"/>
  <c r="IC29" i="1"/>
  <c r="CR30" i="1"/>
  <c r="CK30" i="1" s="1"/>
  <c r="NG35" i="1"/>
  <c r="OO43" i="1"/>
  <c r="NG47" i="1"/>
  <c r="DB52" i="1"/>
  <c r="DD52" i="1" s="1"/>
  <c r="MH55" i="1"/>
  <c r="MW59" i="1"/>
  <c r="OO59" i="1"/>
  <c r="DD65" i="1"/>
  <c r="MA71" i="1"/>
  <c r="MC71" i="1" s="1"/>
  <c r="LC71" i="1"/>
  <c r="LE71" i="1" s="1"/>
  <c r="MG71" i="1"/>
  <c r="MW71" i="1"/>
  <c r="KL71" i="1"/>
  <c r="KM71" i="1" s="1"/>
  <c r="LI71" i="1"/>
  <c r="LU71" i="1"/>
  <c r="FT73" i="1"/>
  <c r="FU73" i="1" s="1"/>
  <c r="FV73" i="1" s="1"/>
  <c r="ES73" i="1" s="1"/>
  <c r="II79" i="1"/>
  <c r="IG79" i="1"/>
  <c r="DS82" i="1"/>
  <c r="DF82" i="1"/>
  <c r="DE82" i="1"/>
  <c r="CL82" i="1"/>
  <c r="DG82" i="1"/>
  <c r="II83" i="1"/>
  <c r="IG83" i="1"/>
  <c r="GL88" i="1"/>
  <c r="GM88" i="1" s="1"/>
  <c r="GZ88" i="1" s="1"/>
  <c r="LV88" i="1" s="1"/>
  <c r="FW98" i="1"/>
  <c r="FD98" i="1"/>
  <c r="FE98" i="1" s="1"/>
  <c r="EB6" i="1"/>
  <c r="EH6" i="1" s="1"/>
  <c r="CR11" i="1"/>
  <c r="CK11" i="1" s="1"/>
  <c r="CR16" i="1"/>
  <c r="CK16" i="1" s="1"/>
  <c r="FT17" i="1"/>
  <c r="FU17" i="1" s="1"/>
  <c r="FV17" i="1" s="1"/>
  <c r="ES17" i="1" s="1"/>
  <c r="NG23" i="1"/>
  <c r="IG33" i="1"/>
  <c r="LV35" i="1"/>
  <c r="II38" i="1"/>
  <c r="OM43" i="1"/>
  <c r="IG45" i="1"/>
  <c r="LC50" i="1"/>
  <c r="LE50" i="1" s="1"/>
  <c r="LU50" i="1"/>
  <c r="FT53" i="1"/>
  <c r="FU53" i="1" s="1"/>
  <c r="FV53" i="1" s="1"/>
  <c r="ES53" i="1" s="1"/>
  <c r="CR54" i="1"/>
  <c r="CK54" i="1" s="1"/>
  <c r="KK59" i="1"/>
  <c r="LC59" i="1"/>
  <c r="OM59" i="1"/>
  <c r="OO62" i="1"/>
  <c r="OO63" i="1"/>
  <c r="II66" i="1"/>
  <c r="IA67" i="1"/>
  <c r="IB67" i="1" s="1"/>
  <c r="KF67" i="1" s="1"/>
  <c r="IC67" i="1"/>
  <c r="MA69" i="1"/>
  <c r="MC69" i="1" s="1"/>
  <c r="NA69" i="1"/>
  <c r="IC70" i="1"/>
  <c r="IA70" i="1"/>
  <c r="IB70" i="1" s="1"/>
  <c r="KF70" i="1" s="1"/>
  <c r="NV70" i="1"/>
  <c r="MH71" i="1"/>
  <c r="IG72" i="1"/>
  <c r="II72" i="1"/>
  <c r="LB74" i="1"/>
  <c r="LZ74" i="1"/>
  <c r="IA75" i="1"/>
  <c r="IB75" i="1" s="1"/>
  <c r="KF75" i="1" s="1"/>
  <c r="IC75" i="1"/>
  <c r="LN75" i="1"/>
  <c r="MR76" i="1"/>
  <c r="NV76" i="1" s="1"/>
  <c r="ON76" i="1"/>
  <c r="FS77" i="1"/>
  <c r="FT77" i="1" s="1"/>
  <c r="FU77" i="1" s="1"/>
  <c r="FV77" i="1" s="1"/>
  <c r="ES77" i="1" s="1"/>
  <c r="MR77" i="1"/>
  <c r="NV77" i="1" s="1"/>
  <c r="JK78" i="1"/>
  <c r="KV80" i="1"/>
  <c r="NV85" i="1"/>
  <c r="JC87" i="1"/>
  <c r="JD87" i="1" s="1"/>
  <c r="KI87" i="1" s="1"/>
  <c r="JG87" i="1"/>
  <c r="NV87" i="1"/>
  <c r="FW93" i="1"/>
  <c r="FD93" i="1"/>
  <c r="FE93" i="1" s="1"/>
  <c r="NA97" i="1"/>
  <c r="MH97" i="1"/>
  <c r="LD97" i="1"/>
  <c r="KL97" i="1"/>
  <c r="LV97" i="1"/>
  <c r="KJ97" i="1"/>
  <c r="MB97" i="1"/>
  <c r="LJ97" i="1"/>
  <c r="MN97" i="1"/>
  <c r="KR97" i="1"/>
  <c r="LP97" i="1"/>
  <c r="KX97" i="1"/>
  <c r="NM78" i="1"/>
  <c r="OP80" i="1"/>
  <c r="OR80" i="1" s="1"/>
  <c r="CR81" i="1"/>
  <c r="CK81" i="1" s="1"/>
  <c r="DC81" i="1"/>
  <c r="DD81" i="1" s="1"/>
  <c r="OO85" i="1"/>
  <c r="OP85" i="1"/>
  <c r="OR85" i="1" s="1"/>
  <c r="NM87" i="1"/>
  <c r="FS92" i="1"/>
  <c r="FT92" i="1" s="1"/>
  <c r="FU92" i="1" s="1"/>
  <c r="FV92" i="1" s="1"/>
  <c r="ES92" i="1" s="1"/>
  <c r="JK92" i="1"/>
  <c r="JI92" i="1"/>
  <c r="OP92" i="1"/>
  <c r="OR92" i="1" s="1"/>
  <c r="OO92" i="1"/>
  <c r="CR93" i="1"/>
  <c r="CK93" i="1" s="1"/>
  <c r="CR94" i="1"/>
  <c r="CK94" i="1" s="1"/>
  <c r="DB94" i="1"/>
  <c r="DD94" i="1" s="1"/>
  <c r="DL94" i="1"/>
  <c r="DN94" i="1" s="1"/>
  <c r="EB94" i="1"/>
  <c r="EH94" i="1" s="1"/>
  <c r="MM106" i="1"/>
  <c r="LO106" i="1"/>
  <c r="KQ106" i="1"/>
  <c r="MA106" i="1"/>
  <c r="LI106" i="1"/>
  <c r="KG106" i="1"/>
  <c r="KW106" i="1"/>
  <c r="LC106" i="1"/>
  <c r="KK106" i="1"/>
  <c r="MW106" i="1"/>
  <c r="MG106" i="1"/>
  <c r="LU106" i="1"/>
  <c r="OM73" i="1"/>
  <c r="OO76" i="1"/>
  <c r="FT79" i="1"/>
  <c r="FU79" i="1" s="1"/>
  <c r="FV79" i="1" s="1"/>
  <c r="ES79" i="1" s="1"/>
  <c r="JC80" i="1"/>
  <c r="JD80" i="1" s="1"/>
  <c r="KI80" i="1" s="1"/>
  <c r="EB82" i="1"/>
  <c r="EH82" i="1" s="1"/>
  <c r="FS84" i="1"/>
  <c r="FT84" i="1" s="1"/>
  <c r="FU84" i="1" s="1"/>
  <c r="FV84" i="1" s="1"/>
  <c r="ES84" i="1" s="1"/>
  <c r="IG84" i="1"/>
  <c r="LB84" i="1"/>
  <c r="EB85" i="1"/>
  <c r="EH85" i="1" s="1"/>
  <c r="MR86" i="1"/>
  <c r="LB88" i="1"/>
  <c r="NM88" i="1" s="1"/>
  <c r="NV90" i="1"/>
  <c r="KQ93" i="1"/>
  <c r="KS93" i="1" s="1"/>
  <c r="LT93" i="1"/>
  <c r="NM95" i="1"/>
  <c r="OP95" i="1"/>
  <c r="OR95" i="1" s="1"/>
  <c r="JK96" i="1"/>
  <c r="KW96" i="1"/>
  <c r="DC101" i="1"/>
  <c r="DD101" i="1" s="1"/>
  <c r="CR101" i="1"/>
  <c r="CK101" i="1" s="1"/>
  <c r="DF104" i="1"/>
  <c r="CL104" i="1"/>
  <c r="DE104" i="1"/>
  <c r="DS104" i="1"/>
  <c r="DG104" i="1"/>
  <c r="FS106" i="1"/>
  <c r="FT106" i="1" s="1"/>
  <c r="FU106" i="1" s="1"/>
  <c r="FV106" i="1" s="1"/>
  <c r="ES106" i="1" s="1"/>
  <c r="JE107" i="1"/>
  <c r="JC107" i="1"/>
  <c r="JD107" i="1" s="1"/>
  <c r="KI107" i="1" s="1"/>
  <c r="DE115" i="1"/>
  <c r="CL115" i="1"/>
  <c r="DG115" i="1"/>
  <c r="DS115" i="1"/>
  <c r="DF115" i="1"/>
  <c r="LN80" i="1"/>
  <c r="NQ80" i="1"/>
  <c r="MB81" i="1"/>
  <c r="LD81" i="1"/>
  <c r="KR81" i="1"/>
  <c r="MN81" i="1"/>
  <c r="NA81" i="1"/>
  <c r="EI89" i="1"/>
  <c r="LO89" i="1"/>
  <c r="CR90" i="1"/>
  <c r="CK90" i="1" s="1"/>
  <c r="JK91" i="1"/>
  <c r="JI91" i="1"/>
  <c r="LZ91" i="1"/>
  <c r="KV94" i="1"/>
  <c r="IC95" i="1"/>
  <c r="IA95" i="1"/>
  <c r="IB95" i="1" s="1"/>
  <c r="KF95" i="1" s="1"/>
  <c r="LT95" i="1"/>
  <c r="LB96" i="1"/>
  <c r="NT97" i="1"/>
  <c r="MB98" i="1"/>
  <c r="KX98" i="1"/>
  <c r="LP98" i="1"/>
  <c r="LV98" i="1"/>
  <c r="NA98" i="1"/>
  <c r="MN98" i="1"/>
  <c r="LJ98" i="1"/>
  <c r="KR98" i="1"/>
  <c r="KL98" i="1"/>
  <c r="LD98" i="1"/>
  <c r="MH98" i="1"/>
  <c r="DC99" i="1"/>
  <c r="DD99" i="1" s="1"/>
  <c r="CR99" i="1"/>
  <c r="CK99" i="1" s="1"/>
  <c r="II100" i="1"/>
  <c r="IG100" i="1"/>
  <c r="FW102" i="1"/>
  <c r="FD102" i="1"/>
  <c r="FE102" i="1" s="1"/>
  <c r="MM102" i="1"/>
  <c r="LO102" i="1"/>
  <c r="KQ102" i="1"/>
  <c r="KW102" i="1"/>
  <c r="LC102" i="1"/>
  <c r="KK102" i="1"/>
  <c r="MG102" i="1"/>
  <c r="LU102" i="1"/>
  <c r="LI102" i="1"/>
  <c r="MW102" i="1"/>
  <c r="KG102" i="1"/>
  <c r="NA102" i="1"/>
  <c r="LV102" i="1"/>
  <c r="LJ102" i="1"/>
  <c r="MN102" i="1"/>
  <c r="KX102" i="1"/>
  <c r="MB102" i="1"/>
  <c r="MC102" i="1" s="1"/>
  <c r="LD102" i="1"/>
  <c r="MH102" i="1"/>
  <c r="KR102" i="1"/>
  <c r="KL102" i="1"/>
  <c r="EB104" i="1"/>
  <c r="EH104" i="1" s="1"/>
  <c r="DL104" i="1"/>
  <c r="DN104" i="1" s="1"/>
  <c r="CL112" i="1"/>
  <c r="DF112" i="1"/>
  <c r="DE112" i="1"/>
  <c r="DG112" i="1"/>
  <c r="DS112" i="1"/>
  <c r="DE88" i="1"/>
  <c r="NA89" i="1"/>
  <c r="LJ89" i="1"/>
  <c r="KR89" i="1"/>
  <c r="KL89" i="1"/>
  <c r="MG89" i="1"/>
  <c r="LI89" i="1"/>
  <c r="KK89" i="1"/>
  <c r="MW89" i="1"/>
  <c r="MA89" i="1"/>
  <c r="KQ89" i="1"/>
  <c r="KG89" i="1"/>
  <c r="LU89" i="1"/>
  <c r="LC89" i="1"/>
  <c r="LE89" i="1" s="1"/>
  <c r="LP89" i="1"/>
  <c r="MB89" i="1"/>
  <c r="MN89" i="1"/>
  <c r="MO89" i="1" s="1"/>
  <c r="OP90" i="1"/>
  <c r="OR90" i="1" s="1"/>
  <c r="OO90" i="1"/>
  <c r="II92" i="1"/>
  <c r="IG92" i="1"/>
  <c r="MG93" i="1"/>
  <c r="LI93" i="1"/>
  <c r="LK93" i="1" s="1"/>
  <c r="KK93" i="1"/>
  <c r="MM93" i="1"/>
  <c r="MO93" i="1" s="1"/>
  <c r="LU93" i="1"/>
  <c r="LC93" i="1"/>
  <c r="LO93" i="1"/>
  <c r="DL97" i="1"/>
  <c r="DN97" i="1" s="1"/>
  <c r="EB97" i="1"/>
  <c r="EH97" i="1" s="1"/>
  <c r="DE98" i="1"/>
  <c r="DG98" i="1"/>
  <c r="DS98" i="1"/>
  <c r="DF98" i="1"/>
  <c r="CL98" i="1"/>
  <c r="MM98" i="1"/>
  <c r="LO98" i="1"/>
  <c r="KQ98" i="1"/>
  <c r="LC98" i="1"/>
  <c r="KK98" i="1"/>
  <c r="MW98" i="1"/>
  <c r="MA98" i="1"/>
  <c r="MC98" i="1" s="1"/>
  <c r="KW98" i="1"/>
  <c r="KG98" i="1"/>
  <c r="LU98" i="1"/>
  <c r="LW98" i="1" s="1"/>
  <c r="OP99" i="1"/>
  <c r="OR99" i="1" s="1"/>
  <c r="OO99" i="1"/>
  <c r="DC103" i="1"/>
  <c r="CR103" i="1"/>
  <c r="CK103" i="1" s="1"/>
  <c r="OP106" i="1"/>
  <c r="OR106" i="1" s="1"/>
  <c r="OO106" i="1"/>
  <c r="OP107" i="1"/>
  <c r="OR107" i="1" s="1"/>
  <c r="OO107" i="1"/>
  <c r="NA109" i="1"/>
  <c r="LJ109" i="1"/>
  <c r="KR109" i="1"/>
  <c r="KX109" i="1"/>
  <c r="KL109" i="1"/>
  <c r="MB109" i="1"/>
  <c r="KJ109" i="1"/>
  <c r="MH109" i="1"/>
  <c r="LP109" i="1"/>
  <c r="LD109" i="1"/>
  <c r="MN109" i="1"/>
  <c r="LV109" i="1"/>
  <c r="NQ68" i="1"/>
  <c r="OP68" i="1"/>
  <c r="OR68" i="1" s="1"/>
  <c r="OM69" i="1"/>
  <c r="OO72" i="1"/>
  <c r="KV81" i="1"/>
  <c r="MR81" i="1"/>
  <c r="NV81" i="1" s="1"/>
  <c r="DB86" i="1"/>
  <c r="DD86" i="1" s="1"/>
  <c r="DL86" i="1"/>
  <c r="DN86" i="1" s="1"/>
  <c r="OO86" i="1"/>
  <c r="IK87" i="1"/>
  <c r="IG87" i="1"/>
  <c r="CL88" i="1"/>
  <c r="DC88" i="1"/>
  <c r="DD88" i="1" s="1"/>
  <c r="DL88" i="1"/>
  <c r="DN88" i="1" s="1"/>
  <c r="CR89" i="1"/>
  <c r="CK89" i="1" s="1"/>
  <c r="KJ89" i="1"/>
  <c r="KW89" i="1"/>
  <c r="LH89" i="1"/>
  <c r="NM89" i="1" s="1"/>
  <c r="MR89" i="1"/>
  <c r="NV89" i="1" s="1"/>
  <c r="LH92" i="1"/>
  <c r="DL96" i="1"/>
  <c r="DN96" i="1" s="1"/>
  <c r="DC97" i="1"/>
  <c r="DD97" i="1" s="1"/>
  <c r="CR97" i="1"/>
  <c r="CK97" i="1" s="1"/>
  <c r="NA99" i="1"/>
  <c r="MN99" i="1"/>
  <c r="MB99" i="1"/>
  <c r="MH99" i="1"/>
  <c r="LV99" i="1"/>
  <c r="LJ99" i="1"/>
  <c r="KL99" i="1"/>
  <c r="LP99" i="1"/>
  <c r="KJ99" i="1"/>
  <c r="KX99" i="1"/>
  <c r="MF99" i="1"/>
  <c r="DC100" i="1"/>
  <c r="DD100" i="1" s="1"/>
  <c r="CR100" i="1"/>
  <c r="CK100" i="1" s="1"/>
  <c r="DL101" i="1"/>
  <c r="DN101" i="1" s="1"/>
  <c r="DD103" i="1"/>
  <c r="IG105" i="1"/>
  <c r="II105" i="1"/>
  <c r="MA126" i="1"/>
  <c r="LC126" i="1"/>
  <c r="MW126" i="1"/>
  <c r="LI126" i="1"/>
  <c r="KK126" i="1"/>
  <c r="KW126" i="1"/>
  <c r="KG126" i="1"/>
  <c r="MG126" i="1"/>
  <c r="LU126" i="1"/>
  <c r="KQ126" i="1"/>
  <c r="MM126" i="1"/>
  <c r="LO126" i="1"/>
  <c r="OO77" i="1"/>
  <c r="KL81" i="1"/>
  <c r="MH81" i="1"/>
  <c r="JG88" i="1"/>
  <c r="KX89" i="1"/>
  <c r="II91" i="1"/>
  <c r="IG91" i="1"/>
  <c r="EB93" i="1"/>
  <c r="EH93" i="1" s="1"/>
  <c r="MW99" i="1"/>
  <c r="LU99" i="1"/>
  <c r="KW99" i="1"/>
  <c r="KK99" i="1"/>
  <c r="LC99" i="1"/>
  <c r="KQ99" i="1"/>
  <c r="KS99" i="1" s="1"/>
  <c r="KG99" i="1"/>
  <c r="MG99" i="1"/>
  <c r="MA99" i="1"/>
  <c r="FW103" i="1"/>
  <c r="FD103" i="1"/>
  <c r="FE103" i="1" s="1"/>
  <c r="IC107" i="1"/>
  <c r="IA107" i="1"/>
  <c r="IB107" i="1" s="1"/>
  <c r="KF107" i="1" s="1"/>
  <c r="DL108" i="1"/>
  <c r="DN108" i="1" s="1"/>
  <c r="KP80" i="1"/>
  <c r="ML80" i="1"/>
  <c r="NV80" i="1" s="1"/>
  <c r="FS81" i="1"/>
  <c r="FT81" i="1" s="1"/>
  <c r="FU81" i="1" s="1"/>
  <c r="FV81" i="1" s="1"/>
  <c r="ES81" i="1" s="1"/>
  <c r="LP81" i="1"/>
  <c r="JK82" i="1"/>
  <c r="DL84" i="1"/>
  <c r="DN84" i="1" s="1"/>
  <c r="IA84" i="1"/>
  <c r="IB84" i="1" s="1"/>
  <c r="KF84" i="1" s="1"/>
  <c r="IC84" i="1"/>
  <c r="CR85" i="1"/>
  <c r="CK85" i="1" s="1"/>
  <c r="DC85" i="1"/>
  <c r="DD85" i="1" s="1"/>
  <c r="FT86" i="1"/>
  <c r="FU86" i="1" s="1"/>
  <c r="FV86" i="1" s="1"/>
  <c r="ES86" i="1" s="1"/>
  <c r="DF88" i="1"/>
  <c r="DS88" i="1"/>
  <c r="EB90" i="1"/>
  <c r="EH90" i="1" s="1"/>
  <c r="DC92" i="1"/>
  <c r="DD92" i="1" s="1"/>
  <c r="CR92" i="1"/>
  <c r="CK92" i="1" s="1"/>
  <c r="IC93" i="1"/>
  <c r="NA93" i="1"/>
  <c r="LV93" i="1"/>
  <c r="LD93" i="1"/>
  <c r="KL93" i="1"/>
  <c r="MB93" i="1"/>
  <c r="KJ93" i="1"/>
  <c r="MH93" i="1"/>
  <c r="LP93" i="1"/>
  <c r="KX93" i="1"/>
  <c r="KW93" i="1"/>
  <c r="FT94" i="1"/>
  <c r="FU94" i="1" s="1"/>
  <c r="FV94" i="1" s="1"/>
  <c r="ES94" i="1" s="1"/>
  <c r="MR98" i="1"/>
  <c r="NV98" i="1" s="1"/>
  <c r="DL99" i="1"/>
  <c r="DN99" i="1" s="1"/>
  <c r="LZ100" i="1"/>
  <c r="FD107" i="1"/>
  <c r="FE107" i="1" s="1"/>
  <c r="FW107" i="1"/>
  <c r="DF108" i="1"/>
  <c r="DG108" i="1"/>
  <c r="DE108" i="1"/>
  <c r="DS108" i="1"/>
  <c r="CL108" i="1"/>
  <c r="KX81" i="1"/>
  <c r="LB82" i="1"/>
  <c r="LT83" i="1"/>
  <c r="FT85" i="1"/>
  <c r="FU85" i="1" s="1"/>
  <c r="FV85" i="1" s="1"/>
  <c r="ES85" i="1" s="1"/>
  <c r="ON86" i="1"/>
  <c r="DG88" i="1"/>
  <c r="HQ88" i="1"/>
  <c r="HR88" i="1" s="1"/>
  <c r="HS88" i="1" s="1"/>
  <c r="IE88" i="1"/>
  <c r="MF88" i="1"/>
  <c r="NV88" i="1" s="1"/>
  <c r="LV89" i="1"/>
  <c r="MH89" i="1"/>
  <c r="LB90" i="1"/>
  <c r="NM90" i="1" s="1"/>
  <c r="EB92" i="1"/>
  <c r="EH92" i="1" s="1"/>
  <c r="NM93" i="1"/>
  <c r="MA93" i="1"/>
  <c r="JK94" i="1"/>
  <c r="JI94" i="1"/>
  <c r="DC95" i="1"/>
  <c r="DD95" i="1" s="1"/>
  <c r="CR95" i="1"/>
  <c r="CK95" i="1" s="1"/>
  <c r="DL95" i="1"/>
  <c r="DN95" i="1" s="1"/>
  <c r="JK95" i="1"/>
  <c r="CR96" i="1"/>
  <c r="CK96" i="1" s="1"/>
  <c r="MA96" i="1"/>
  <c r="LC96" i="1"/>
  <c r="LI96" i="1"/>
  <c r="KQ96" i="1"/>
  <c r="KG96" i="1"/>
  <c r="MG96" i="1"/>
  <c r="MM96" i="1"/>
  <c r="LU96" i="1"/>
  <c r="KK96" i="1"/>
  <c r="ML96" i="1"/>
  <c r="NV96" i="1" s="1"/>
  <c r="DE102" i="1"/>
  <c r="CL102" i="1"/>
  <c r="DS102" i="1"/>
  <c r="DG102" i="1"/>
  <c r="FD111" i="1"/>
  <c r="FE111" i="1" s="1"/>
  <c r="FW111" i="1"/>
  <c r="NQ85" i="1"/>
  <c r="NG86" i="1"/>
  <c r="OO89" i="1"/>
  <c r="CR91" i="1"/>
  <c r="CK91" i="1" s="1"/>
  <c r="DC102" i="1"/>
  <c r="DD102" i="1" s="1"/>
  <c r="DL103" i="1"/>
  <c r="DN103" i="1" s="1"/>
  <c r="JC103" i="1"/>
  <c r="JD103" i="1" s="1"/>
  <c r="KI103" i="1" s="1"/>
  <c r="JC104" i="1"/>
  <c r="JD104" i="1" s="1"/>
  <c r="KI104" i="1" s="1"/>
  <c r="DC105" i="1"/>
  <c r="DD105" i="1" s="1"/>
  <c r="JC105" i="1"/>
  <c r="JD105" i="1" s="1"/>
  <c r="KI105" i="1" s="1"/>
  <c r="JE105" i="1"/>
  <c r="IA108" i="1"/>
  <c r="IB108" i="1" s="1"/>
  <c r="KF108" i="1" s="1"/>
  <c r="IC108" i="1"/>
  <c r="MM110" i="1"/>
  <c r="LO110" i="1"/>
  <c r="KQ110" i="1"/>
  <c r="LU110" i="1"/>
  <c r="MA110" i="1"/>
  <c r="LI110" i="1"/>
  <c r="KG110" i="1"/>
  <c r="KW110" i="1"/>
  <c r="NV112" i="1"/>
  <c r="DB115" i="1"/>
  <c r="DD115" i="1" s="1"/>
  <c r="JE118" i="1"/>
  <c r="JC118" i="1"/>
  <c r="JD118" i="1" s="1"/>
  <c r="KI118" i="1" s="1"/>
  <c r="MB122" i="1"/>
  <c r="LJ122" i="1"/>
  <c r="KJ122" i="1"/>
  <c r="KR122" i="1"/>
  <c r="MH122" i="1"/>
  <c r="LD122" i="1"/>
  <c r="MN122" i="1"/>
  <c r="NA122" i="1"/>
  <c r="KX122" i="1"/>
  <c r="LP122" i="1"/>
  <c r="KL122" i="1"/>
  <c r="NM122" i="1"/>
  <c r="DS136" i="1"/>
  <c r="DG136" i="1"/>
  <c r="IG96" i="1"/>
  <c r="JC101" i="1"/>
  <c r="JD101" i="1" s="1"/>
  <c r="KI101" i="1" s="1"/>
  <c r="IA103" i="1"/>
  <c r="IB103" i="1" s="1"/>
  <c r="KF103" i="1" s="1"/>
  <c r="OO104" i="1"/>
  <c r="EB106" i="1"/>
  <c r="EH106" i="1" s="1"/>
  <c r="ON106" i="1"/>
  <c r="DL107" i="1"/>
  <c r="DN107" i="1" s="1"/>
  <c r="JI107" i="1"/>
  <c r="LZ107" i="1"/>
  <c r="FS109" i="1"/>
  <c r="FT109" i="1" s="1"/>
  <c r="FU109" i="1" s="1"/>
  <c r="FV109" i="1" s="1"/>
  <c r="ES109" i="1" s="1"/>
  <c r="JE109" i="1"/>
  <c r="JC110" i="1"/>
  <c r="JD110" i="1" s="1"/>
  <c r="KI110" i="1" s="1"/>
  <c r="MG110" i="1"/>
  <c r="DL111" i="1"/>
  <c r="DN111" i="1" s="1"/>
  <c r="NM111" i="1"/>
  <c r="NY111" i="1" s="1"/>
  <c r="OE111" i="1" s="1"/>
  <c r="IG112" i="1"/>
  <c r="DC114" i="1"/>
  <c r="DD114" i="1" s="1"/>
  <c r="CR114" i="1"/>
  <c r="CK114" i="1" s="1"/>
  <c r="EB114" i="1"/>
  <c r="EH114" i="1" s="1"/>
  <c r="JK117" i="1"/>
  <c r="JI117" i="1"/>
  <c r="JE120" i="1"/>
  <c r="JC120" i="1"/>
  <c r="JD120" i="1" s="1"/>
  <c r="KI120" i="1" s="1"/>
  <c r="CL122" i="1"/>
  <c r="DS122" i="1"/>
  <c r="DF122" i="1"/>
  <c r="DE122" i="1"/>
  <c r="DG122" i="1"/>
  <c r="CL126" i="1"/>
  <c r="DG126" i="1"/>
  <c r="DF126" i="1"/>
  <c r="DE126" i="1"/>
  <c r="NA112" i="1"/>
  <c r="MN112" i="1"/>
  <c r="LV112" i="1"/>
  <c r="MB112" i="1"/>
  <c r="LJ112" i="1"/>
  <c r="KJ112" i="1"/>
  <c r="MH112" i="1"/>
  <c r="LP112" i="1"/>
  <c r="KX112" i="1"/>
  <c r="FS113" i="1"/>
  <c r="FT113" i="1" s="1"/>
  <c r="FU113" i="1" s="1"/>
  <c r="FV113" i="1" s="1"/>
  <c r="ES113" i="1" s="1"/>
  <c r="FW124" i="1"/>
  <c r="FD124" i="1"/>
  <c r="FE124" i="1" s="1"/>
  <c r="DF134" i="1"/>
  <c r="CL134" i="1"/>
  <c r="DG134" i="1"/>
  <c r="DE134" i="1"/>
  <c r="DS134" i="1"/>
  <c r="IA104" i="1"/>
  <c r="IB104" i="1" s="1"/>
  <c r="KF104" i="1" s="1"/>
  <c r="IC104" i="1"/>
  <c r="JK108" i="1"/>
  <c r="KL112" i="1"/>
  <c r="KW114" i="1"/>
  <c r="FD116" i="1"/>
  <c r="FE116" i="1" s="1"/>
  <c r="JI116" i="1"/>
  <c r="JK116" i="1"/>
  <c r="NB121" i="1"/>
  <c r="CL128" i="1"/>
  <c r="DG128" i="1"/>
  <c r="KK132" i="1"/>
  <c r="KW132" i="1"/>
  <c r="KR132" i="1"/>
  <c r="NA132" i="1"/>
  <c r="KX132" i="1"/>
  <c r="KL132" i="1"/>
  <c r="KJ132" i="1"/>
  <c r="MH132" i="1"/>
  <c r="MB132" i="1"/>
  <c r="LP132" i="1"/>
  <c r="LD132" i="1"/>
  <c r="MN132" i="1"/>
  <c r="LJ132" i="1"/>
  <c r="LV132" i="1"/>
  <c r="OO97" i="1"/>
  <c r="OM100" i="1"/>
  <c r="DC107" i="1"/>
  <c r="DD107" i="1" s="1"/>
  <c r="CR107" i="1"/>
  <c r="CK107" i="1" s="1"/>
  <c r="DB108" i="1"/>
  <c r="DD108" i="1" s="1"/>
  <c r="FS108" i="1"/>
  <c r="FT108" i="1" s="1"/>
  <c r="FU108" i="1" s="1"/>
  <c r="FV108" i="1" s="1"/>
  <c r="ES108" i="1" s="1"/>
  <c r="ON110" i="1"/>
  <c r="DB112" i="1"/>
  <c r="DD112" i="1" s="1"/>
  <c r="LD112" i="1"/>
  <c r="NG115" i="1"/>
  <c r="EB116" i="1"/>
  <c r="EH116" i="1" s="1"/>
  <c r="IC120" i="1"/>
  <c r="IA120" i="1"/>
  <c r="IB120" i="1" s="1"/>
  <c r="KF120" i="1" s="1"/>
  <c r="EB124" i="1"/>
  <c r="EH124" i="1" s="1"/>
  <c r="DL124" i="1"/>
  <c r="DN124" i="1" s="1"/>
  <c r="DU126" i="1"/>
  <c r="DV126" i="1"/>
  <c r="DY126" i="1" s="1"/>
  <c r="OM90" i="1"/>
  <c r="OO93" i="1"/>
  <c r="FT96" i="1"/>
  <c r="FU96" i="1" s="1"/>
  <c r="FV96" i="1" s="1"/>
  <c r="ES96" i="1" s="1"/>
  <c r="IC96" i="1"/>
  <c r="OP98" i="1"/>
  <c r="OR98" i="1" s="1"/>
  <c r="FT100" i="1"/>
  <c r="FU100" i="1" s="1"/>
  <c r="FV100" i="1" s="1"/>
  <c r="ES100" i="1" s="1"/>
  <c r="NQ101" i="1"/>
  <c r="NM103" i="1"/>
  <c r="NY103" i="1" s="1"/>
  <c r="OE103" i="1" s="1"/>
  <c r="NQ105" i="1"/>
  <c r="LD106" i="1"/>
  <c r="KV107" i="1"/>
  <c r="MF107" i="1"/>
  <c r="NV107" i="1" s="1"/>
  <c r="ML108" i="1"/>
  <c r="NV108" i="1" s="1"/>
  <c r="OP108" i="1"/>
  <c r="OR108" i="1" s="1"/>
  <c r="OO108" i="1"/>
  <c r="CR109" i="1"/>
  <c r="CK109" i="1" s="1"/>
  <c r="DC109" i="1"/>
  <c r="DD109" i="1" s="1"/>
  <c r="MF109" i="1"/>
  <c r="NV109" i="1" s="1"/>
  <c r="CR110" i="1"/>
  <c r="CK110" i="1" s="1"/>
  <c r="LC110" i="1"/>
  <c r="MR110" i="1"/>
  <c r="NV110" i="1" s="1"/>
  <c r="LJ115" i="1"/>
  <c r="KR115" i="1"/>
  <c r="KJ115" i="1"/>
  <c r="KX115" i="1"/>
  <c r="NA115" i="1"/>
  <c r="MN115" i="1"/>
  <c r="KL115" i="1"/>
  <c r="MB115" i="1"/>
  <c r="IA116" i="1"/>
  <c r="IB116" i="1" s="1"/>
  <c r="KF116" i="1" s="1"/>
  <c r="EB118" i="1"/>
  <c r="EH118" i="1" s="1"/>
  <c r="DL118" i="1"/>
  <c r="DN118" i="1" s="1"/>
  <c r="DC119" i="1"/>
  <c r="CR119" i="1"/>
  <c r="CK119" i="1" s="1"/>
  <c r="CR120" i="1"/>
  <c r="CK120" i="1" s="1"/>
  <c r="DC120" i="1"/>
  <c r="DD120" i="1" s="1"/>
  <c r="MM124" i="1"/>
  <c r="LO124" i="1"/>
  <c r="KQ124" i="1"/>
  <c r="LC124" i="1"/>
  <c r="KK124" i="1"/>
  <c r="LI124" i="1"/>
  <c r="MG124" i="1"/>
  <c r="KW124" i="1"/>
  <c r="MW124" i="1"/>
  <c r="LU124" i="1"/>
  <c r="KG124" i="1"/>
  <c r="NQ89" i="1"/>
  <c r="NG90" i="1"/>
  <c r="LT98" i="1"/>
  <c r="NG98" i="1"/>
  <c r="FS104" i="1"/>
  <c r="FT104" i="1" s="1"/>
  <c r="FU104" i="1" s="1"/>
  <c r="FV104" i="1" s="1"/>
  <c r="ES104" i="1" s="1"/>
  <c r="CR106" i="1"/>
  <c r="CK106" i="1" s="1"/>
  <c r="IA112" i="1"/>
  <c r="IB112" i="1" s="1"/>
  <c r="KF112" i="1" s="1"/>
  <c r="IC112" i="1"/>
  <c r="KR112" i="1"/>
  <c r="KW115" i="1"/>
  <c r="MA115" i="1"/>
  <c r="LI115" i="1"/>
  <c r="KQ115" i="1"/>
  <c r="KS115" i="1" s="1"/>
  <c r="MG115" i="1"/>
  <c r="LT117" i="1"/>
  <c r="FD118" i="1"/>
  <c r="FE118" i="1" s="1"/>
  <c r="FW118" i="1"/>
  <c r="DD119" i="1"/>
  <c r="DC125" i="1"/>
  <c r="DD125" i="1" s="1"/>
  <c r="CR125" i="1"/>
  <c r="CK125" i="1" s="1"/>
  <c r="FS130" i="1"/>
  <c r="FT130" i="1" s="1"/>
  <c r="FU130" i="1" s="1"/>
  <c r="FV130" i="1" s="1"/>
  <c r="ES130" i="1" s="1"/>
  <c r="DE132" i="1"/>
  <c r="DS132" i="1"/>
  <c r="DF132" i="1"/>
  <c r="CL132" i="1"/>
  <c r="DG132" i="1"/>
  <c r="DL102" i="1"/>
  <c r="DN102" i="1" s="1"/>
  <c r="DS105" i="1"/>
  <c r="DG105" i="1"/>
  <c r="EA105" i="1" s="1"/>
  <c r="CL105" i="1"/>
  <c r="FT105" i="1"/>
  <c r="FU105" i="1" s="1"/>
  <c r="FV105" i="1" s="1"/>
  <c r="ES105" i="1" s="1"/>
  <c r="FT110" i="1"/>
  <c r="FU110" i="1" s="1"/>
  <c r="FV110" i="1" s="1"/>
  <c r="ES110" i="1" s="1"/>
  <c r="DS113" i="1"/>
  <c r="DG113" i="1"/>
  <c r="CL113" i="1"/>
  <c r="DE113" i="1"/>
  <c r="DF113" i="1"/>
  <c r="JI113" i="1"/>
  <c r="JK113" i="1"/>
  <c r="FS119" i="1"/>
  <c r="FT119" i="1" s="1"/>
  <c r="FU119" i="1" s="1"/>
  <c r="FV119" i="1" s="1"/>
  <c r="ES119" i="1" s="1"/>
  <c r="OP120" i="1"/>
  <c r="OR120" i="1" s="1"/>
  <c r="OO120" i="1"/>
  <c r="DD123" i="1"/>
  <c r="DL127" i="1"/>
  <c r="DN127" i="1" s="1"/>
  <c r="EB127" i="1"/>
  <c r="EH127" i="1" s="1"/>
  <c r="FD133" i="1"/>
  <c r="FE133" i="1" s="1"/>
  <c r="FW133" i="1"/>
  <c r="IA111" i="1"/>
  <c r="IB111" i="1" s="1"/>
  <c r="KF111" i="1" s="1"/>
  <c r="JC111" i="1"/>
  <c r="JD111" i="1" s="1"/>
  <c r="KI111" i="1" s="1"/>
  <c r="FS114" i="1"/>
  <c r="FT114" i="1" s="1"/>
  <c r="FU114" i="1" s="1"/>
  <c r="FV114" i="1" s="1"/>
  <c r="ES114" i="1" s="1"/>
  <c r="FT115" i="1"/>
  <c r="FU115" i="1" s="1"/>
  <c r="FV115" i="1" s="1"/>
  <c r="ES115" i="1" s="1"/>
  <c r="DC116" i="1"/>
  <c r="DD116" i="1" s="1"/>
  <c r="CR116" i="1"/>
  <c r="CK116" i="1" s="1"/>
  <c r="NV116" i="1"/>
  <c r="DG117" i="1"/>
  <c r="FT117" i="1"/>
  <c r="FU117" i="1" s="1"/>
  <c r="FV117" i="1" s="1"/>
  <c r="ES117" i="1" s="1"/>
  <c r="IC118" i="1"/>
  <c r="NQ119" i="1"/>
  <c r="KQ121" i="1"/>
  <c r="LC121" i="1"/>
  <c r="MG121" i="1"/>
  <c r="MI121" i="1" s="1"/>
  <c r="IA122" i="1"/>
  <c r="IB122" i="1" s="1"/>
  <c r="KF122" i="1" s="1"/>
  <c r="IC122" i="1"/>
  <c r="IC124" i="1"/>
  <c r="FT125" i="1"/>
  <c r="FU125" i="1" s="1"/>
  <c r="FV125" i="1" s="1"/>
  <c r="ES125" i="1" s="1"/>
  <c r="JC125" i="1"/>
  <c r="JD125" i="1" s="1"/>
  <c r="KI125" i="1" s="1"/>
  <c r="KJ128" i="1"/>
  <c r="KX128" i="1"/>
  <c r="LN130" i="1"/>
  <c r="EB133" i="1"/>
  <c r="EH133" i="1" s="1"/>
  <c r="DL133" i="1"/>
  <c r="DN133" i="1" s="1"/>
  <c r="DG137" i="1"/>
  <c r="DF137" i="1"/>
  <c r="DE137" i="1"/>
  <c r="CL137" i="1"/>
  <c r="DL137" i="1"/>
  <c r="DN137" i="1" s="1"/>
  <c r="EB137" i="1"/>
  <c r="EH137" i="1" s="1"/>
  <c r="OM106" i="1"/>
  <c r="OO109" i="1"/>
  <c r="CR111" i="1"/>
  <c r="CK111" i="1" s="1"/>
  <c r="FT112" i="1"/>
  <c r="FU112" i="1" s="1"/>
  <c r="FV112" i="1" s="1"/>
  <c r="ES112" i="1" s="1"/>
  <c r="IA113" i="1"/>
  <c r="IB113" i="1" s="1"/>
  <c r="KF113" i="1" s="1"/>
  <c r="DL117" i="1"/>
  <c r="DN117" i="1" s="1"/>
  <c r="EB117" i="1"/>
  <c r="EH117" i="1" s="1"/>
  <c r="OO117" i="1"/>
  <c r="MA118" i="1"/>
  <c r="LC118" i="1"/>
  <c r="MG118" i="1"/>
  <c r="LU118" i="1"/>
  <c r="KP118" i="1"/>
  <c r="NM118" i="1" s="1"/>
  <c r="LI118" i="1"/>
  <c r="MM118" i="1"/>
  <c r="NT120" i="1"/>
  <c r="KR121" i="1"/>
  <c r="LD121" i="1"/>
  <c r="MW125" i="1"/>
  <c r="LU125" i="1"/>
  <c r="KW125" i="1"/>
  <c r="KK125" i="1"/>
  <c r="LO125" i="1"/>
  <c r="MG125" i="1"/>
  <c r="LI125" i="1"/>
  <c r="MN128" i="1"/>
  <c r="OP128" i="1"/>
  <c r="OR128" i="1" s="1"/>
  <c r="OO128" i="1"/>
  <c r="NV129" i="1"/>
  <c r="JE130" i="1"/>
  <c r="JC130" i="1"/>
  <c r="JD130" i="1" s="1"/>
  <c r="KI130" i="1" s="1"/>
  <c r="CR131" i="1"/>
  <c r="CK131" i="1" s="1"/>
  <c r="DC131" i="1"/>
  <c r="DD131" i="1" s="1"/>
  <c r="JK133" i="1"/>
  <c r="FS134" i="1"/>
  <c r="FT134" i="1" s="1"/>
  <c r="FU134" i="1" s="1"/>
  <c r="FV134" i="1" s="1"/>
  <c r="ES134" i="1" s="1"/>
  <c r="JK136" i="1"/>
  <c r="DG140" i="1"/>
  <c r="DS140" i="1"/>
  <c r="FW148" i="1"/>
  <c r="FD148" i="1"/>
  <c r="FE148" i="1" s="1"/>
  <c r="MW121" i="1"/>
  <c r="LU121" i="1"/>
  <c r="KW121" i="1"/>
  <c r="KK121" i="1"/>
  <c r="MB121" i="1"/>
  <c r="LP121" i="1"/>
  <c r="LO121" i="1"/>
  <c r="OM122" i="1"/>
  <c r="DC124" i="1"/>
  <c r="DD124" i="1" s="1"/>
  <c r="CR124" i="1"/>
  <c r="CK124" i="1" s="1"/>
  <c r="NG124" i="1"/>
  <c r="EB126" i="1"/>
  <c r="EH126" i="1" s="1"/>
  <c r="FS127" i="1"/>
  <c r="FT127" i="1" s="1"/>
  <c r="FU127" i="1" s="1"/>
  <c r="FV127" i="1" s="1"/>
  <c r="ES127" i="1" s="1"/>
  <c r="DC128" i="1"/>
  <c r="DD128" i="1" s="1"/>
  <c r="CR130" i="1"/>
  <c r="CK130" i="1" s="1"/>
  <c r="OP130" i="1"/>
  <c r="OR130" i="1" s="1"/>
  <c r="OO130" i="1"/>
  <c r="IC131" i="1"/>
  <c r="IA131" i="1"/>
  <c r="IB131" i="1" s="1"/>
  <c r="KF131" i="1" s="1"/>
  <c r="NV133" i="1"/>
  <c r="DC135" i="1"/>
  <c r="DD135" i="1" s="1"/>
  <c r="DS137" i="1"/>
  <c r="FW137" i="1"/>
  <c r="FD137" i="1"/>
  <c r="FE137" i="1" s="1"/>
  <c r="OM114" i="1"/>
  <c r="IC117" i="1"/>
  <c r="IA117" i="1"/>
  <c r="IB117" i="1" s="1"/>
  <c r="KF117" i="1" s="1"/>
  <c r="LB117" i="1"/>
  <c r="KQ118" i="1"/>
  <c r="DL119" i="1"/>
  <c r="DN119" i="1" s="1"/>
  <c r="IG119" i="1"/>
  <c r="II119" i="1"/>
  <c r="KJ121" i="1"/>
  <c r="NG121" i="1"/>
  <c r="IG122" i="1"/>
  <c r="JK123" i="1"/>
  <c r="KP124" i="1"/>
  <c r="NM124" i="1" s="1"/>
  <c r="NY124" i="1" s="1"/>
  <c r="OE124" i="1" s="1"/>
  <c r="CR127" i="1"/>
  <c r="CK127" i="1" s="1"/>
  <c r="FT128" i="1"/>
  <c r="FU128" i="1" s="1"/>
  <c r="FV128" i="1" s="1"/>
  <c r="ES128" i="1" s="1"/>
  <c r="KR128" i="1"/>
  <c r="JK129" i="1"/>
  <c r="FT132" i="1"/>
  <c r="FU132" i="1" s="1"/>
  <c r="FV132" i="1" s="1"/>
  <c r="ES132" i="1" s="1"/>
  <c r="FD141" i="1"/>
  <c r="FE141" i="1" s="1"/>
  <c r="FW141" i="1"/>
  <c r="NV141" i="1"/>
  <c r="FW152" i="1"/>
  <c r="FD152" i="1"/>
  <c r="FE152" i="1" s="1"/>
  <c r="OM102" i="1"/>
  <c r="OO105" i="1"/>
  <c r="NQ113" i="1"/>
  <c r="OP113" i="1"/>
  <c r="OR113" i="1" s="1"/>
  <c r="NG114" i="1"/>
  <c r="DL116" i="1"/>
  <c r="DN116" i="1" s="1"/>
  <c r="IG118" i="1"/>
  <c r="CR121" i="1"/>
  <c r="CK121" i="1" s="1"/>
  <c r="FT121" i="1"/>
  <c r="FU121" i="1" s="1"/>
  <c r="FV121" i="1" s="1"/>
  <c r="ES121" i="1" s="1"/>
  <c r="KL121" i="1"/>
  <c r="KX121" i="1"/>
  <c r="MA121" i="1"/>
  <c r="CR123" i="1"/>
  <c r="CK123" i="1" s="1"/>
  <c r="OR123" i="1"/>
  <c r="LN124" i="1"/>
  <c r="LC125" i="1"/>
  <c r="OP126" i="1"/>
  <c r="OR126" i="1" s="1"/>
  <c r="OO126" i="1"/>
  <c r="DD127" i="1"/>
  <c r="IA127" i="1"/>
  <c r="IB127" i="1" s="1"/>
  <c r="KF127" i="1" s="1"/>
  <c r="KP127" i="1"/>
  <c r="LD128" i="1"/>
  <c r="DC129" i="1"/>
  <c r="DD129" i="1" s="1"/>
  <c r="CR129" i="1"/>
  <c r="CK129" i="1" s="1"/>
  <c r="KV129" i="1"/>
  <c r="NQ129" i="1"/>
  <c r="EB130" i="1"/>
  <c r="EH130" i="1" s="1"/>
  <c r="DL130" i="1"/>
  <c r="DN130" i="1" s="1"/>
  <c r="OO132" i="1"/>
  <c r="FS139" i="1"/>
  <c r="FT139" i="1" s="1"/>
  <c r="FU139" i="1" s="1"/>
  <c r="FV139" i="1" s="1"/>
  <c r="ES139" i="1" s="1"/>
  <c r="JE134" i="1"/>
  <c r="JC134" i="1"/>
  <c r="JD134" i="1" s="1"/>
  <c r="KI134" i="1" s="1"/>
  <c r="DS135" i="1"/>
  <c r="DG135" i="1"/>
  <c r="CL135" i="1"/>
  <c r="DE135" i="1"/>
  <c r="DF135" i="1"/>
  <c r="MM136" i="1"/>
  <c r="LO136" i="1"/>
  <c r="KQ136" i="1"/>
  <c r="KW136" i="1"/>
  <c r="LU136" i="1"/>
  <c r="MW136" i="1"/>
  <c r="MA136" i="1"/>
  <c r="LI136" i="1"/>
  <c r="KG136" i="1"/>
  <c r="LC136" i="1"/>
  <c r="MG136" i="1"/>
  <c r="KK136" i="1"/>
  <c r="CL142" i="1"/>
  <c r="DF142" i="1"/>
  <c r="DG142" i="1"/>
  <c r="DE142" i="1"/>
  <c r="DS142" i="1"/>
  <c r="EB121" i="1"/>
  <c r="EH121" i="1" s="1"/>
  <c r="DL121" i="1"/>
  <c r="DN121" i="1" s="1"/>
  <c r="LJ121" i="1"/>
  <c r="LK121" i="1" s="1"/>
  <c r="MN121" i="1"/>
  <c r="MO121" i="1" s="1"/>
  <c r="EB128" i="1"/>
  <c r="EH128" i="1" s="1"/>
  <c r="DL128" i="1"/>
  <c r="DN128" i="1" s="1"/>
  <c r="NA128" i="1"/>
  <c r="LV128" i="1"/>
  <c r="LJ128" i="1"/>
  <c r="MB128" i="1"/>
  <c r="KL128" i="1"/>
  <c r="DC132" i="1"/>
  <c r="DD132" i="1" s="1"/>
  <c r="NG132" i="1"/>
  <c r="DB137" i="1"/>
  <c r="DD137" i="1" s="1"/>
  <c r="OM98" i="1"/>
  <c r="OO101" i="1"/>
  <c r="NG110" i="1"/>
  <c r="OM117" i="1"/>
  <c r="CR118" i="1"/>
  <c r="CK118" i="1" s="1"/>
  <c r="MX118" i="1"/>
  <c r="LV121" i="1"/>
  <c r="KG125" i="1"/>
  <c r="KV125" i="1"/>
  <c r="OO125" i="1"/>
  <c r="LN126" i="1"/>
  <c r="IA130" i="1"/>
  <c r="IB130" i="1" s="1"/>
  <c r="KF130" i="1" s="1"/>
  <c r="IC130" i="1"/>
  <c r="KQ133" i="1"/>
  <c r="MM133" i="1"/>
  <c r="NA139" i="1"/>
  <c r="MN139" i="1"/>
  <c r="KL139" i="1"/>
  <c r="LJ139" i="1"/>
  <c r="KR139" i="1"/>
  <c r="LD139" i="1"/>
  <c r="LP139" i="1"/>
  <c r="MB139" i="1"/>
  <c r="LV139" i="1"/>
  <c r="KX139" i="1"/>
  <c r="KJ139" i="1"/>
  <c r="MB142" i="1"/>
  <c r="LJ142" i="1"/>
  <c r="KJ142" i="1"/>
  <c r="MH142" i="1"/>
  <c r="NA142" i="1"/>
  <c r="MN142" i="1"/>
  <c r="LV142" i="1"/>
  <c r="KR142" i="1"/>
  <c r="LD142" i="1"/>
  <c r="LP142" i="1"/>
  <c r="KL142" i="1"/>
  <c r="KX142" i="1"/>
  <c r="FW143" i="1"/>
  <c r="FD143" i="1"/>
  <c r="FE143" i="1" s="1"/>
  <c r="DE152" i="1"/>
  <c r="DG152" i="1"/>
  <c r="DF152" i="1"/>
  <c r="DS152" i="1"/>
  <c r="CL152" i="1"/>
  <c r="MR136" i="1"/>
  <c r="NV136" i="1" s="1"/>
  <c r="LH139" i="1"/>
  <c r="KV141" i="1"/>
  <c r="EB142" i="1"/>
  <c r="EH142" i="1" s="1"/>
  <c r="NQ142" i="1"/>
  <c r="NQ143" i="1"/>
  <c r="EB144" i="1"/>
  <c r="EH144" i="1" s="1"/>
  <c r="DL144" i="1"/>
  <c r="DN144" i="1" s="1"/>
  <c r="IA145" i="1"/>
  <c r="IB145" i="1" s="1"/>
  <c r="KF145" i="1" s="1"/>
  <c r="MA146" i="1"/>
  <c r="LC146" i="1"/>
  <c r="MW146" i="1"/>
  <c r="KW146" i="1"/>
  <c r="MG146" i="1"/>
  <c r="LO146" i="1"/>
  <c r="KK146" i="1"/>
  <c r="LU146" i="1"/>
  <c r="MM146" i="1"/>
  <c r="KG146" i="1"/>
  <c r="MM148" i="1"/>
  <c r="LO148" i="1"/>
  <c r="KQ148" i="1"/>
  <c r="LC148" i="1"/>
  <c r="KK148" i="1"/>
  <c r="LU148" i="1"/>
  <c r="LW148" i="1" s="1"/>
  <c r="LI148" i="1"/>
  <c r="MW148" i="1"/>
  <c r="MA148" i="1"/>
  <c r="KW148" i="1"/>
  <c r="MG148" i="1"/>
  <c r="NA148" i="1"/>
  <c r="MN148" i="1"/>
  <c r="LJ148" i="1"/>
  <c r="KR148" i="1"/>
  <c r="MB148" i="1"/>
  <c r="KX148" i="1"/>
  <c r="LP148" i="1"/>
  <c r="MH148" i="1"/>
  <c r="KL148" i="1"/>
  <c r="LD148" i="1"/>
  <c r="KJ148" i="1"/>
  <c r="KG148" i="1"/>
  <c r="JK149" i="1"/>
  <c r="JI149" i="1"/>
  <c r="JE152" i="1"/>
  <c r="JC152" i="1"/>
  <c r="JD152" i="1" s="1"/>
  <c r="KI152" i="1" s="1"/>
  <c r="JE154" i="1"/>
  <c r="JC154" i="1"/>
  <c r="JD154" i="1" s="1"/>
  <c r="KI154" i="1" s="1"/>
  <c r="NA155" i="1"/>
  <c r="KX155" i="1"/>
  <c r="MB155" i="1"/>
  <c r="LJ155" i="1"/>
  <c r="LP155" i="1"/>
  <c r="MH155" i="1"/>
  <c r="LD155" i="1"/>
  <c r="KL155" i="1"/>
  <c r="MN155" i="1"/>
  <c r="LV155" i="1"/>
  <c r="KJ155" i="1"/>
  <c r="KR155" i="1"/>
  <c r="DD156" i="1"/>
  <c r="MM140" i="1"/>
  <c r="LO140" i="1"/>
  <c r="KQ140" i="1"/>
  <c r="KW140" i="1"/>
  <c r="LU140" i="1"/>
  <c r="LC140" i="1"/>
  <c r="KK140" i="1"/>
  <c r="JC140" i="1"/>
  <c r="JD140" i="1" s="1"/>
  <c r="KI140" i="1" s="1"/>
  <c r="KG140" i="1"/>
  <c r="MG140" i="1"/>
  <c r="MW140" i="1"/>
  <c r="FS142" i="1"/>
  <c r="FT142" i="1" s="1"/>
  <c r="FU142" i="1" s="1"/>
  <c r="FV142" i="1" s="1"/>
  <c r="ES142" i="1" s="1"/>
  <c r="IC143" i="1"/>
  <c r="IA143" i="1"/>
  <c r="IB143" i="1" s="1"/>
  <c r="KF143" i="1" s="1"/>
  <c r="FS146" i="1"/>
  <c r="FT146" i="1" s="1"/>
  <c r="FU146" i="1" s="1"/>
  <c r="FV146" i="1" s="1"/>
  <c r="ES146" i="1" s="1"/>
  <c r="NV149" i="1"/>
  <c r="NV153" i="1"/>
  <c r="LO156" i="1"/>
  <c r="KK156" i="1"/>
  <c r="LC156" i="1"/>
  <c r="JE156" i="1"/>
  <c r="JC156" i="1"/>
  <c r="JD156" i="1" s="1"/>
  <c r="KI156" i="1" s="1"/>
  <c r="JE131" i="1"/>
  <c r="JC131" i="1"/>
  <c r="JD131" i="1" s="1"/>
  <c r="KI131" i="1" s="1"/>
  <c r="OO134" i="1"/>
  <c r="NQ137" i="1"/>
  <c r="DB138" i="1"/>
  <c r="DD138" i="1" s="1"/>
  <c r="CR138" i="1"/>
  <c r="CK138" i="1" s="1"/>
  <c r="ML139" i="1"/>
  <c r="NV139" i="1" s="1"/>
  <c r="MW141" i="1"/>
  <c r="LU141" i="1"/>
  <c r="KW141" i="1"/>
  <c r="KK141" i="1"/>
  <c r="LI141" i="1"/>
  <c r="KQ141" i="1"/>
  <c r="MG141" i="1"/>
  <c r="LO141" i="1"/>
  <c r="LZ141" i="1"/>
  <c r="LN142" i="1"/>
  <c r="OM142" i="1"/>
  <c r="JK143" i="1"/>
  <c r="JI143" i="1"/>
  <c r="MR144" i="1"/>
  <c r="NV144" i="1" s="1"/>
  <c r="LZ145" i="1"/>
  <c r="DC150" i="1"/>
  <c r="DD150" i="1" s="1"/>
  <c r="CR150" i="1"/>
  <c r="CK150" i="1" s="1"/>
  <c r="JK150" i="1"/>
  <c r="JI150" i="1"/>
  <c r="DB159" i="1"/>
  <c r="DD159" i="1" s="1"/>
  <c r="CR159" i="1"/>
  <c r="CK159" i="1" s="1"/>
  <c r="FW160" i="1"/>
  <c r="FD160" i="1"/>
  <c r="FE160" i="1" s="1"/>
  <c r="MM160" i="1"/>
  <c r="LO160" i="1"/>
  <c r="KQ160" i="1"/>
  <c r="KW160" i="1"/>
  <c r="LU160" i="1"/>
  <c r="LC160" i="1"/>
  <c r="KK160" i="1"/>
  <c r="MW160" i="1"/>
  <c r="MA160" i="1"/>
  <c r="LI160" i="1"/>
  <c r="MG160" i="1"/>
  <c r="KG160" i="1"/>
  <c r="KV116" i="1"/>
  <c r="NM116" i="1" s="1"/>
  <c r="NY116" i="1" s="1"/>
  <c r="OE116" i="1" s="1"/>
  <c r="OM116" i="1"/>
  <c r="LZ120" i="1"/>
  <c r="OM120" i="1"/>
  <c r="OP121" i="1"/>
  <c r="OR121" i="1" s="1"/>
  <c r="ON123" i="1"/>
  <c r="ON127" i="1"/>
  <c r="MF131" i="1"/>
  <c r="NV131" i="1" s="1"/>
  <c r="EB132" i="1"/>
  <c r="EH132" i="1" s="1"/>
  <c r="IA134" i="1"/>
  <c r="IB134" i="1" s="1"/>
  <c r="KF134" i="1" s="1"/>
  <c r="IC134" i="1"/>
  <c r="JK138" i="1"/>
  <c r="JI138" i="1"/>
  <c r="EE139" i="1"/>
  <c r="EF139" i="1" s="1"/>
  <c r="DC140" i="1"/>
  <c r="DD140" i="1" s="1"/>
  <c r="LI140" i="1"/>
  <c r="IA142" i="1"/>
  <c r="IB142" i="1" s="1"/>
  <c r="KF142" i="1" s="1"/>
  <c r="IC142" i="1"/>
  <c r="ON143" i="1"/>
  <c r="DC145" i="1"/>
  <c r="DD145" i="1" s="1"/>
  <c r="CR145" i="1"/>
  <c r="CK145" i="1" s="1"/>
  <c r="DC148" i="1"/>
  <c r="DD148" i="1" s="1"/>
  <c r="CR148" i="1"/>
  <c r="CK148" i="1" s="1"/>
  <c r="FW153" i="1"/>
  <c r="FD153" i="1"/>
  <c r="FE153" i="1" s="1"/>
  <c r="MR123" i="1"/>
  <c r="NV123" i="1" s="1"/>
  <c r="NQ123" i="1"/>
  <c r="LB125" i="1"/>
  <c r="LH127" i="1"/>
  <c r="LT128" i="1"/>
  <c r="NV130" i="1"/>
  <c r="NM133" i="1"/>
  <c r="NY133" i="1" s="1"/>
  <c r="OE133" i="1" s="1"/>
  <c r="LZ133" i="1"/>
  <c r="EB135" i="1"/>
  <c r="EH135" i="1" s="1"/>
  <c r="EB136" i="1"/>
  <c r="EH136" i="1" s="1"/>
  <c r="JK137" i="1"/>
  <c r="JI137" i="1"/>
  <c r="NT137" i="1"/>
  <c r="FS138" i="1"/>
  <c r="FT138" i="1" s="1"/>
  <c r="FU138" i="1" s="1"/>
  <c r="FV138" i="1" s="1"/>
  <c r="ES138" i="1" s="1"/>
  <c r="LB138" i="1"/>
  <c r="EI139" i="1"/>
  <c r="MA141" i="1"/>
  <c r="MR143" i="1"/>
  <c r="NV143" i="1" s="1"/>
  <c r="NG144" i="1"/>
  <c r="OP144" i="1"/>
  <c r="OR144" i="1" s="1"/>
  <c r="OO144" i="1"/>
  <c r="KQ146" i="1"/>
  <c r="ON146" i="1"/>
  <c r="IC147" i="1"/>
  <c r="IA147" i="1"/>
  <c r="IB147" i="1" s="1"/>
  <c r="KF147" i="1" s="1"/>
  <c r="EB148" i="1"/>
  <c r="EH148" i="1" s="1"/>
  <c r="DL148" i="1"/>
  <c r="DN148" i="1" s="1"/>
  <c r="NV148" i="1"/>
  <c r="EB149" i="1"/>
  <c r="EH149" i="1" s="1"/>
  <c r="II149" i="1"/>
  <c r="IG149" i="1"/>
  <c r="JE151" i="1"/>
  <c r="EB152" i="1"/>
  <c r="EH152" i="1" s="1"/>
  <c r="DL152" i="1"/>
  <c r="DN152" i="1" s="1"/>
  <c r="OP153" i="1"/>
  <c r="OR153" i="1" s="1"/>
  <c r="DF154" i="1"/>
  <c r="DS154" i="1"/>
  <c r="DE154" i="1"/>
  <c r="CL154" i="1"/>
  <c r="MM172" i="1"/>
  <c r="LO172" i="1"/>
  <c r="KQ172" i="1"/>
  <c r="LU172" i="1"/>
  <c r="LC172" i="1"/>
  <c r="KK172" i="1"/>
  <c r="MW172" i="1"/>
  <c r="MA172" i="1"/>
  <c r="LI172" i="1"/>
  <c r="KG172" i="1"/>
  <c r="MG172" i="1"/>
  <c r="KW172" i="1"/>
  <c r="DB139" i="1"/>
  <c r="DD139" i="1" s="1"/>
  <c r="CR139" i="1"/>
  <c r="CK139" i="1" s="1"/>
  <c r="MA140" i="1"/>
  <c r="NV142" i="1"/>
  <c r="DB146" i="1"/>
  <c r="DD146" i="1" s="1"/>
  <c r="CR146" i="1"/>
  <c r="CK146" i="1" s="1"/>
  <c r="FD149" i="1"/>
  <c r="FE149" i="1" s="1"/>
  <c r="FW149" i="1"/>
  <c r="FW150" i="1"/>
  <c r="FD150" i="1"/>
  <c r="FE150" i="1" s="1"/>
  <c r="MA150" i="1"/>
  <c r="LC150" i="1"/>
  <c r="LU150" i="1"/>
  <c r="MM150" i="1"/>
  <c r="KQ150" i="1"/>
  <c r="KG150" i="1"/>
  <c r="LI150" i="1"/>
  <c r="MW150" i="1"/>
  <c r="KW150" i="1"/>
  <c r="MG150" i="1"/>
  <c r="LO150" i="1"/>
  <c r="KK150" i="1"/>
  <c r="NA151" i="1"/>
  <c r="KL151" i="1"/>
  <c r="MB151" i="1"/>
  <c r="LJ151" i="1"/>
  <c r="LP151" i="1"/>
  <c r="KX151" i="1"/>
  <c r="MH151" i="1"/>
  <c r="LD151" i="1"/>
  <c r="KJ151" i="1"/>
  <c r="LV151" i="1"/>
  <c r="KR151" i="1"/>
  <c r="EB153" i="1"/>
  <c r="EH153" i="1" s="1"/>
  <c r="DL153" i="1"/>
  <c r="DN153" i="1" s="1"/>
  <c r="FW161" i="1"/>
  <c r="FD161" i="1"/>
  <c r="FE161" i="1" s="1"/>
  <c r="NM137" i="1"/>
  <c r="II138" i="1"/>
  <c r="IG138" i="1"/>
  <c r="FT140" i="1"/>
  <c r="FU140" i="1" s="1"/>
  <c r="FV140" i="1" s="1"/>
  <c r="ES140" i="1" s="1"/>
  <c r="OO140" i="1"/>
  <c r="DC144" i="1"/>
  <c r="DD144" i="1" s="1"/>
  <c r="CR144" i="1"/>
  <c r="CK144" i="1" s="1"/>
  <c r="DS147" i="1"/>
  <c r="DG147" i="1"/>
  <c r="CL147" i="1"/>
  <c r="DF147" i="1"/>
  <c r="FD151" i="1"/>
  <c r="FE151" i="1" s="1"/>
  <c r="FW151" i="1"/>
  <c r="LH123" i="1"/>
  <c r="NG125" i="1"/>
  <c r="NQ126" i="1"/>
  <c r="DC133" i="1"/>
  <c r="DD133" i="1" s="1"/>
  <c r="CR133" i="1"/>
  <c r="CK133" i="1" s="1"/>
  <c r="FT135" i="1"/>
  <c r="FU135" i="1" s="1"/>
  <c r="FV135" i="1" s="1"/>
  <c r="ES135" i="1" s="1"/>
  <c r="DL136" i="1"/>
  <c r="DN136" i="1" s="1"/>
  <c r="FS136" i="1"/>
  <c r="FT136" i="1" s="1"/>
  <c r="FU136" i="1" s="1"/>
  <c r="FV136" i="1" s="1"/>
  <c r="ES136" i="1" s="1"/>
  <c r="II137" i="1"/>
  <c r="IG137" i="1"/>
  <c r="OR139" i="1"/>
  <c r="NG141" i="1"/>
  <c r="LH142" i="1"/>
  <c r="CR143" i="1"/>
  <c r="CK143" i="1" s="1"/>
  <c r="FW145" i="1"/>
  <c r="FD145" i="1"/>
  <c r="FE145" i="1" s="1"/>
  <c r="JC145" i="1"/>
  <c r="JD145" i="1" s="1"/>
  <c r="KI145" i="1" s="1"/>
  <c r="OP145" i="1"/>
  <c r="OR145" i="1" s="1"/>
  <c r="OO145" i="1"/>
  <c r="DS151" i="1"/>
  <c r="DG151" i="1"/>
  <c r="CL151" i="1"/>
  <c r="DF151" i="1"/>
  <c r="DE151" i="1"/>
  <c r="NM152" i="1"/>
  <c r="NM153" i="1"/>
  <c r="FW157" i="1"/>
  <c r="FD157" i="1"/>
  <c r="FE157" i="1" s="1"/>
  <c r="CL158" i="1"/>
  <c r="DG158" i="1"/>
  <c r="DS158" i="1"/>
  <c r="DF158" i="1"/>
  <c r="DE158" i="1"/>
  <c r="FW173" i="1"/>
  <c r="FD173" i="1"/>
  <c r="FE173" i="1" s="1"/>
  <c r="OP158" i="1"/>
  <c r="OR158" i="1" s="1"/>
  <c r="OO158" i="1"/>
  <c r="NA159" i="1"/>
  <c r="KL159" i="1"/>
  <c r="MB159" i="1"/>
  <c r="KJ159" i="1"/>
  <c r="LJ159" i="1"/>
  <c r="KR159" i="1"/>
  <c r="MH159" i="1"/>
  <c r="LP159" i="1"/>
  <c r="NV161" i="1"/>
  <c r="OP162" i="1"/>
  <c r="OR162" i="1" s="1"/>
  <c r="OO162" i="1"/>
  <c r="FW166" i="1"/>
  <c r="FD166" i="1"/>
  <c r="FE166" i="1" s="1"/>
  <c r="MA166" i="1"/>
  <c r="LC166" i="1"/>
  <c r="KK166" i="1"/>
  <c r="MW166" i="1"/>
  <c r="LI166" i="1"/>
  <c r="KQ166" i="1"/>
  <c r="KG166" i="1"/>
  <c r="MG166" i="1"/>
  <c r="MM166" i="1"/>
  <c r="LU166" i="1"/>
  <c r="KW166" i="1"/>
  <c r="LO166" i="1"/>
  <c r="JE168" i="1"/>
  <c r="JC168" i="1"/>
  <c r="JD168" i="1" s="1"/>
  <c r="KI168" i="1" s="1"/>
  <c r="OO168" i="1"/>
  <c r="OP168" i="1"/>
  <c r="OR168" i="1" s="1"/>
  <c r="DG169" i="1"/>
  <c r="DS169" i="1"/>
  <c r="DF169" i="1"/>
  <c r="DE169" i="1"/>
  <c r="CL169" i="1"/>
  <c r="LV169" i="1"/>
  <c r="LD169" i="1"/>
  <c r="KL169" i="1"/>
  <c r="MB169" i="1"/>
  <c r="LJ169" i="1"/>
  <c r="KR169" i="1"/>
  <c r="KJ169" i="1"/>
  <c r="KX169" i="1"/>
  <c r="NA169" i="1"/>
  <c r="MN169" i="1"/>
  <c r="JC173" i="1"/>
  <c r="JD173" i="1" s="1"/>
  <c r="KI173" i="1" s="1"/>
  <c r="JE173" i="1"/>
  <c r="FW174" i="1"/>
  <c r="FD174" i="1"/>
  <c r="FE174" i="1" s="1"/>
  <c r="DB175" i="1"/>
  <c r="DD175" i="1" s="1"/>
  <c r="CR175" i="1"/>
  <c r="CK175" i="1" s="1"/>
  <c r="DS177" i="1"/>
  <c r="DG177" i="1"/>
  <c r="CL177" i="1"/>
  <c r="DF177" i="1"/>
  <c r="DE177" i="1"/>
  <c r="DB178" i="1"/>
  <c r="DD178" i="1" s="1"/>
  <c r="CR178" i="1"/>
  <c r="CK178" i="1" s="1"/>
  <c r="LN152" i="1"/>
  <c r="OO152" i="1"/>
  <c r="MF155" i="1"/>
  <c r="NV155" i="1" s="1"/>
  <c r="FS156" i="1"/>
  <c r="FT156" i="1" s="1"/>
  <c r="FU156" i="1" s="1"/>
  <c r="FV156" i="1" s="1"/>
  <c r="ES156" i="1" s="1"/>
  <c r="EB159" i="1"/>
  <c r="EH159" i="1" s="1"/>
  <c r="LD159" i="1"/>
  <c r="NG159" i="1"/>
  <c r="LB160" i="1"/>
  <c r="NM160" i="1" s="1"/>
  <c r="LB161" i="1"/>
  <c r="NM161" i="1" s="1"/>
  <c r="NY161" i="1" s="1"/>
  <c r="OE161" i="1" s="1"/>
  <c r="FD162" i="1"/>
  <c r="FE162" i="1" s="1"/>
  <c r="KR163" i="1"/>
  <c r="FD164" i="1"/>
  <c r="FE164" i="1" s="1"/>
  <c r="MG167" i="1"/>
  <c r="LI167" i="1"/>
  <c r="KK167" i="1"/>
  <c r="LO167" i="1"/>
  <c r="KW167" i="1"/>
  <c r="MM167" i="1"/>
  <c r="LU167" i="1"/>
  <c r="LC167" i="1"/>
  <c r="MW167" i="1"/>
  <c r="MA167" i="1"/>
  <c r="KQ167" i="1"/>
  <c r="KG167" i="1"/>
  <c r="DC168" i="1"/>
  <c r="CR168" i="1"/>
  <c r="CK168" i="1" s="1"/>
  <c r="NV172" i="1"/>
  <c r="MA176" i="1"/>
  <c r="LC176" i="1"/>
  <c r="MW176" i="1"/>
  <c r="MG176" i="1"/>
  <c r="LO176" i="1"/>
  <c r="KG176" i="1"/>
  <c r="KQ176" i="1"/>
  <c r="LU176" i="1"/>
  <c r="LI176" i="1"/>
  <c r="MM176" i="1"/>
  <c r="KW176" i="1"/>
  <c r="KK176" i="1"/>
  <c r="NA177" i="1"/>
  <c r="MH177" i="1"/>
  <c r="KR177" i="1"/>
  <c r="LV177" i="1"/>
  <c r="MN177" i="1"/>
  <c r="LJ177" i="1"/>
  <c r="MB177" i="1"/>
  <c r="KX177" i="1"/>
  <c r="KL177" i="1"/>
  <c r="KJ177" i="1"/>
  <c r="LP177" i="1"/>
  <c r="LD177" i="1"/>
  <c r="CR179" i="1"/>
  <c r="CK179" i="1" s="1"/>
  <c r="DB179" i="1"/>
  <c r="DD179" i="1" s="1"/>
  <c r="IC179" i="1"/>
  <c r="IA179" i="1"/>
  <c r="IB179" i="1" s="1"/>
  <c r="KF179" i="1" s="1"/>
  <c r="CR181" i="1"/>
  <c r="CK181" i="1" s="1"/>
  <c r="DB181" i="1"/>
  <c r="DD181" i="1" s="1"/>
  <c r="IC146" i="1"/>
  <c r="DC152" i="1"/>
  <c r="DD152" i="1" s="1"/>
  <c r="DC153" i="1"/>
  <c r="DD153" i="1" s="1"/>
  <c r="CR153" i="1"/>
  <c r="CK153" i="1" s="1"/>
  <c r="IA154" i="1"/>
  <c r="IB154" i="1" s="1"/>
  <c r="KF154" i="1" s="1"/>
  <c r="IC154" i="1"/>
  <c r="DL157" i="1"/>
  <c r="DN157" i="1" s="1"/>
  <c r="NV160" i="1"/>
  <c r="IG163" i="1"/>
  <c r="II163" i="1"/>
  <c r="MN164" i="1"/>
  <c r="MB164" i="1"/>
  <c r="NA167" i="1"/>
  <c r="MH167" i="1"/>
  <c r="LP167" i="1"/>
  <c r="KX167" i="1"/>
  <c r="MN167" i="1"/>
  <c r="LV167" i="1"/>
  <c r="LD167" i="1"/>
  <c r="KL167" i="1"/>
  <c r="LJ167" i="1"/>
  <c r="KR167" i="1"/>
  <c r="KJ167" i="1"/>
  <c r="DD168" i="1"/>
  <c r="IA169" i="1"/>
  <c r="IB169" i="1" s="1"/>
  <c r="KF169" i="1" s="1"/>
  <c r="FS170" i="1"/>
  <c r="FT170" i="1" s="1"/>
  <c r="FU170" i="1" s="1"/>
  <c r="FV170" i="1" s="1"/>
  <c r="ES170" i="1" s="1"/>
  <c r="EB171" i="1"/>
  <c r="EH171" i="1" s="1"/>
  <c r="ON171" i="1"/>
  <c r="JE180" i="1"/>
  <c r="JC180" i="1"/>
  <c r="JD180" i="1" s="1"/>
  <c r="KI180" i="1" s="1"/>
  <c r="FW185" i="1"/>
  <c r="FD185" i="1"/>
  <c r="FE185" i="1" s="1"/>
  <c r="NQ139" i="1"/>
  <c r="MR147" i="1"/>
  <c r="NV147" i="1" s="1"/>
  <c r="NQ147" i="1"/>
  <c r="OO147" i="1"/>
  <c r="CR149" i="1"/>
  <c r="CK149" i="1" s="1"/>
  <c r="NQ151" i="1"/>
  <c r="JI152" i="1"/>
  <c r="FS154" i="1"/>
  <c r="FT154" i="1" s="1"/>
  <c r="FU154" i="1" s="1"/>
  <c r="FV154" i="1" s="1"/>
  <c r="ES154" i="1" s="1"/>
  <c r="LH154" i="1"/>
  <c r="OO154" i="1"/>
  <c r="FS155" i="1"/>
  <c r="FT155" i="1" s="1"/>
  <c r="FU155" i="1" s="1"/>
  <c r="FV155" i="1" s="1"/>
  <c r="ES155" i="1" s="1"/>
  <c r="MR156" i="1"/>
  <c r="NV156" i="1" s="1"/>
  <c r="FT158" i="1"/>
  <c r="FU158" i="1" s="1"/>
  <c r="FV158" i="1" s="1"/>
  <c r="ES158" i="1" s="1"/>
  <c r="LV159" i="1"/>
  <c r="FT163" i="1"/>
  <c r="FU163" i="1" s="1"/>
  <c r="FV163" i="1" s="1"/>
  <c r="ES163" i="1" s="1"/>
  <c r="NV163" i="1"/>
  <c r="MM164" i="1"/>
  <c r="LO164" i="1"/>
  <c r="KQ164" i="1"/>
  <c r="MA164" i="1"/>
  <c r="LI164" i="1"/>
  <c r="KG164" i="1"/>
  <c r="MG164" i="1"/>
  <c r="KW164" i="1"/>
  <c r="LC164" i="1"/>
  <c r="KK164" i="1"/>
  <c r="MW164" i="1"/>
  <c r="DC165" i="1"/>
  <c r="DD165" i="1" s="1"/>
  <c r="CR165" i="1"/>
  <c r="CK165" i="1" s="1"/>
  <c r="MA170" i="1"/>
  <c r="LC170" i="1"/>
  <c r="MM170" i="1"/>
  <c r="LU170" i="1"/>
  <c r="KK170" i="1"/>
  <c r="MW170" i="1"/>
  <c r="LI170" i="1"/>
  <c r="KQ170" i="1"/>
  <c r="KG170" i="1"/>
  <c r="LO170" i="1"/>
  <c r="KW170" i="1"/>
  <c r="DB171" i="1"/>
  <c r="DD171" i="1" s="1"/>
  <c r="CR171" i="1"/>
  <c r="CK171" i="1" s="1"/>
  <c r="FW175" i="1"/>
  <c r="FD175" i="1"/>
  <c r="FE175" i="1" s="1"/>
  <c r="FW176" i="1"/>
  <c r="FD176" i="1"/>
  <c r="FE176" i="1" s="1"/>
  <c r="NV178" i="1"/>
  <c r="CR186" i="1"/>
  <c r="CK186" i="1" s="1"/>
  <c r="DB186" i="1"/>
  <c r="DD186" i="1" s="1"/>
  <c r="NV146" i="1"/>
  <c r="JC153" i="1"/>
  <c r="JD153" i="1" s="1"/>
  <c r="KI153" i="1" s="1"/>
  <c r="JI154" i="1"/>
  <c r="CR155" i="1"/>
  <c r="CK155" i="1" s="1"/>
  <c r="CR156" i="1"/>
  <c r="CK156" i="1" s="1"/>
  <c r="CR157" i="1"/>
  <c r="CK157" i="1" s="1"/>
  <c r="CR161" i="1"/>
  <c r="CK161" i="1" s="1"/>
  <c r="DB161" i="1"/>
  <c r="DD161" i="1" s="1"/>
  <c r="EB164" i="1"/>
  <c r="EH164" i="1" s="1"/>
  <c r="DL164" i="1"/>
  <c r="DN164" i="1" s="1"/>
  <c r="JE165" i="1"/>
  <c r="JC165" i="1"/>
  <c r="JD165" i="1" s="1"/>
  <c r="KI165" i="1" s="1"/>
  <c r="DC167" i="1"/>
  <c r="DD167" i="1" s="1"/>
  <c r="CR167" i="1"/>
  <c r="CK167" i="1" s="1"/>
  <c r="FW169" i="1"/>
  <c r="FD169" i="1"/>
  <c r="FE169" i="1" s="1"/>
  <c r="FW172" i="1"/>
  <c r="FD172" i="1"/>
  <c r="FE172" i="1" s="1"/>
  <c r="JE172" i="1"/>
  <c r="JC172" i="1"/>
  <c r="JD172" i="1" s="1"/>
  <c r="KI172" i="1" s="1"/>
  <c r="CL173" i="1"/>
  <c r="DG173" i="1"/>
  <c r="DE173" i="1"/>
  <c r="IC173" i="1"/>
  <c r="IA173" i="1"/>
  <c r="IB173" i="1" s="1"/>
  <c r="KF173" i="1" s="1"/>
  <c r="NM174" i="1"/>
  <c r="OM124" i="1"/>
  <c r="OO127" i="1"/>
  <c r="NQ135" i="1"/>
  <c r="OP135" i="1"/>
  <c r="OR135" i="1" s="1"/>
  <c r="NG136" i="1"/>
  <c r="OO139" i="1"/>
  <c r="CR141" i="1"/>
  <c r="CK141" i="1" s="1"/>
  <c r="OM146" i="1"/>
  <c r="FT147" i="1"/>
  <c r="FU147" i="1" s="1"/>
  <c r="FV147" i="1" s="1"/>
  <c r="ES147" i="1" s="1"/>
  <c r="LT148" i="1"/>
  <c r="NG148" i="1"/>
  <c r="II151" i="1"/>
  <c r="MW153" i="1"/>
  <c r="LU153" i="1"/>
  <c r="KW153" i="1"/>
  <c r="LI153" i="1"/>
  <c r="KQ153" i="1"/>
  <c r="KK153" i="1"/>
  <c r="LC153" i="1"/>
  <c r="MG153" i="1"/>
  <c r="DL154" i="1"/>
  <c r="DN154" i="1" s="1"/>
  <c r="IG154" i="1"/>
  <c r="DC155" i="1"/>
  <c r="DD155" i="1" s="1"/>
  <c r="OM156" i="1"/>
  <c r="CR160" i="1"/>
  <c r="CK160" i="1" s="1"/>
  <c r="NV162" i="1"/>
  <c r="CR164" i="1"/>
  <c r="CK164" i="1" s="1"/>
  <c r="DB164" i="1"/>
  <c r="DD164" i="1" s="1"/>
  <c r="OP165" i="1"/>
  <c r="OR165" i="1" s="1"/>
  <c r="JC166" i="1"/>
  <c r="JD166" i="1" s="1"/>
  <c r="KI166" i="1" s="1"/>
  <c r="NM167" i="1"/>
  <c r="NY167" i="1" s="1"/>
  <c r="OE167" i="1" s="1"/>
  <c r="MG168" i="1"/>
  <c r="LP169" i="1"/>
  <c r="IC171" i="1"/>
  <c r="IA171" i="1"/>
  <c r="IB171" i="1" s="1"/>
  <c r="KF171" i="1" s="1"/>
  <c r="JE171" i="1"/>
  <c r="JC171" i="1"/>
  <c r="JD171" i="1" s="1"/>
  <c r="KI171" i="1" s="1"/>
  <c r="JC174" i="1"/>
  <c r="JD174" i="1" s="1"/>
  <c r="KI174" i="1" s="1"/>
  <c r="JE174" i="1"/>
  <c r="NV174" i="1"/>
  <c r="JC179" i="1"/>
  <c r="JD179" i="1" s="1"/>
  <c r="KI179" i="1" s="1"/>
  <c r="JE179" i="1"/>
  <c r="FW181" i="1"/>
  <c r="FD181" i="1"/>
  <c r="FE181" i="1" s="1"/>
  <c r="IC150" i="1"/>
  <c r="NG152" i="1"/>
  <c r="II155" i="1"/>
  <c r="NG156" i="1"/>
  <c r="OO157" i="1"/>
  <c r="NV158" i="1"/>
  <c r="KX159" i="1"/>
  <c r="MN159" i="1"/>
  <c r="OR161" i="1"/>
  <c r="DB163" i="1"/>
  <c r="DD163" i="1" s="1"/>
  <c r="CR163" i="1"/>
  <c r="CK163" i="1" s="1"/>
  <c r="NA163" i="1"/>
  <c r="KX163" i="1"/>
  <c r="MN163" i="1"/>
  <c r="LV163" i="1"/>
  <c r="LD163" i="1"/>
  <c r="KL163" i="1"/>
  <c r="MB163" i="1"/>
  <c r="KJ163" i="1"/>
  <c r="MH163" i="1"/>
  <c r="LP163" i="1"/>
  <c r="IC165" i="1"/>
  <c r="IA165" i="1"/>
  <c r="IB165" i="1" s="1"/>
  <c r="KF165" i="1" s="1"/>
  <c r="FW168" i="1"/>
  <c r="FD168" i="1"/>
  <c r="FE168" i="1" s="1"/>
  <c r="JE170" i="1"/>
  <c r="JC170" i="1"/>
  <c r="JD170" i="1" s="1"/>
  <c r="KI170" i="1" s="1"/>
  <c r="DD176" i="1"/>
  <c r="MB176" i="1"/>
  <c r="LJ176" i="1"/>
  <c r="KJ176" i="1"/>
  <c r="KL176" i="1"/>
  <c r="LP176" i="1"/>
  <c r="LD176" i="1"/>
  <c r="KR176" i="1"/>
  <c r="MH176" i="1"/>
  <c r="LV176" i="1"/>
  <c r="NA176" i="1"/>
  <c r="MN176" i="1"/>
  <c r="KX176" i="1"/>
  <c r="NM176" i="1"/>
  <c r="NY176" i="1" s="1"/>
  <c r="OE176" i="1" s="1"/>
  <c r="II139" i="1"/>
  <c r="OM144" i="1"/>
  <c r="DL147" i="1"/>
  <c r="DN147" i="1" s="1"/>
  <c r="LN150" i="1"/>
  <c r="LO153" i="1"/>
  <c r="EB156" i="1"/>
  <c r="EH156" i="1" s="1"/>
  <c r="OO156" i="1"/>
  <c r="II158" i="1"/>
  <c r="IG158" i="1"/>
  <c r="DC162" i="1"/>
  <c r="DD162" i="1" s="1"/>
  <c r="CR162" i="1"/>
  <c r="CK162" i="1" s="1"/>
  <c r="II162" i="1"/>
  <c r="IG162" i="1"/>
  <c r="LU164" i="1"/>
  <c r="OR164" i="1"/>
  <c r="FW165" i="1"/>
  <c r="FD165" i="1"/>
  <c r="FE165" i="1" s="1"/>
  <c r="MB167" i="1"/>
  <c r="EB168" i="1"/>
  <c r="EH168" i="1" s="1"/>
  <c r="DB169" i="1"/>
  <c r="DD169" i="1" s="1"/>
  <c r="CL170" i="1"/>
  <c r="OM170" i="1"/>
  <c r="LV178" i="1"/>
  <c r="JE181" i="1"/>
  <c r="JC181" i="1"/>
  <c r="JD181" i="1" s="1"/>
  <c r="KI181" i="1" s="1"/>
  <c r="CR166" i="1"/>
  <c r="CK166" i="1" s="1"/>
  <c r="IG166" i="1"/>
  <c r="OO166" i="1"/>
  <c r="KK168" i="1"/>
  <c r="LC168" i="1"/>
  <c r="EB176" i="1"/>
  <c r="EH176" i="1" s="1"/>
  <c r="MA180" i="1"/>
  <c r="LC180" i="1"/>
  <c r="LI180" i="1"/>
  <c r="MG180" i="1"/>
  <c r="LO180" i="1"/>
  <c r="KK180" i="1"/>
  <c r="KW180" i="1"/>
  <c r="LU180" i="1"/>
  <c r="CL184" i="1"/>
  <c r="DF184" i="1"/>
  <c r="DS184" i="1"/>
  <c r="DE184" i="1"/>
  <c r="DG184" i="1"/>
  <c r="DC184" i="1"/>
  <c r="DD184" i="1" s="1"/>
  <c r="JE186" i="1"/>
  <c r="JC186" i="1"/>
  <c r="JD186" i="1" s="1"/>
  <c r="KI186" i="1" s="1"/>
  <c r="CL187" i="1"/>
  <c r="DG187" i="1"/>
  <c r="DE187" i="1"/>
  <c r="CR188" i="1"/>
  <c r="CK188" i="1" s="1"/>
  <c r="DB188" i="1"/>
  <c r="DD188" i="1" s="1"/>
  <c r="MA200" i="1"/>
  <c r="LC200" i="1"/>
  <c r="LE200" i="1" s="1"/>
  <c r="LI200" i="1"/>
  <c r="MW200" i="1"/>
  <c r="KW200" i="1"/>
  <c r="LU200" i="1"/>
  <c r="KG200" i="1"/>
  <c r="KQ200" i="1"/>
  <c r="LO200" i="1"/>
  <c r="MM200" i="1"/>
  <c r="KK200" i="1"/>
  <c r="KM200" i="1" s="1"/>
  <c r="MG200" i="1"/>
  <c r="OM164" i="1"/>
  <c r="EC167" i="1"/>
  <c r="NQ167" i="1"/>
  <c r="OP167" i="1"/>
  <c r="OR167" i="1" s="1"/>
  <c r="LU168" i="1"/>
  <c r="NG168" i="1"/>
  <c r="JI171" i="1"/>
  <c r="CR172" i="1"/>
  <c r="CK172" i="1" s="1"/>
  <c r="DL172" i="1"/>
  <c r="DN172" i="1" s="1"/>
  <c r="EB174" i="1"/>
  <c r="EH174" i="1" s="1"/>
  <c r="DL175" i="1"/>
  <c r="DN175" i="1" s="1"/>
  <c r="OO176" i="1"/>
  <c r="OP178" i="1"/>
  <c r="OR178" i="1" s="1"/>
  <c r="FS179" i="1"/>
  <c r="FT179" i="1" s="1"/>
  <c r="FU179" i="1" s="1"/>
  <c r="FV179" i="1" s="1"/>
  <c r="ES179" i="1" s="1"/>
  <c r="JI179" i="1"/>
  <c r="LN180" i="1"/>
  <c r="MW180" i="1"/>
  <c r="JE184" i="1"/>
  <c r="JC184" i="1"/>
  <c r="JD184" i="1" s="1"/>
  <c r="KI184" i="1" s="1"/>
  <c r="DF187" i="1"/>
  <c r="DG199" i="1"/>
  <c r="DS199" i="1"/>
  <c r="DF199" i="1"/>
  <c r="DE199" i="1"/>
  <c r="CL199" i="1"/>
  <c r="DB177" i="1"/>
  <c r="DD177" i="1" s="1"/>
  <c r="MB178" i="1"/>
  <c r="KX178" i="1"/>
  <c r="MM178" i="1"/>
  <c r="LO178" i="1"/>
  <c r="KQ178" i="1"/>
  <c r="LC178" i="1"/>
  <c r="KK178" i="1"/>
  <c r="KR178" i="1"/>
  <c r="MH178" i="1"/>
  <c r="IG179" i="1"/>
  <c r="JI180" i="1"/>
  <c r="JC183" i="1"/>
  <c r="JD183" i="1" s="1"/>
  <c r="KI183" i="1" s="1"/>
  <c r="NV183" i="1"/>
  <c r="CR189" i="1"/>
  <c r="CK189" i="1" s="1"/>
  <c r="DC189" i="1"/>
  <c r="DD189" i="1" s="1"/>
  <c r="FW193" i="1"/>
  <c r="FD193" i="1"/>
  <c r="FE193" i="1" s="1"/>
  <c r="OO160" i="1"/>
  <c r="DL165" i="1"/>
  <c r="DN165" i="1" s="1"/>
  <c r="KW168" i="1"/>
  <c r="IC170" i="1"/>
  <c r="IG176" i="1"/>
  <c r="KG178" i="1"/>
  <c r="LD178" i="1"/>
  <c r="DL179" i="1"/>
  <c r="DN179" i="1" s="1"/>
  <c r="FT180" i="1"/>
  <c r="FU180" i="1" s="1"/>
  <c r="FV180" i="1" s="1"/>
  <c r="ES180" i="1" s="1"/>
  <c r="IG180" i="1"/>
  <c r="KQ180" i="1"/>
  <c r="FS159" i="1"/>
  <c r="FT159" i="1" s="1"/>
  <c r="FU159" i="1" s="1"/>
  <c r="FV159" i="1" s="1"/>
  <c r="ES159" i="1" s="1"/>
  <c r="OM160" i="1"/>
  <c r="OO163" i="1"/>
  <c r="IC166" i="1"/>
  <c r="DL168" i="1"/>
  <c r="DN168" i="1" s="1"/>
  <c r="DL171" i="1"/>
  <c r="DN171" i="1" s="1"/>
  <c r="OO172" i="1"/>
  <c r="IG173" i="1"/>
  <c r="JI173" i="1"/>
  <c r="CR174" i="1"/>
  <c r="CK174" i="1" s="1"/>
  <c r="JI174" i="1"/>
  <c r="FS178" i="1"/>
  <c r="FT178" i="1" s="1"/>
  <c r="FU178" i="1" s="1"/>
  <c r="FV178" i="1" s="1"/>
  <c r="ES178" i="1" s="1"/>
  <c r="KJ178" i="1"/>
  <c r="LP178" i="1"/>
  <c r="MW178" i="1"/>
  <c r="MM180" i="1"/>
  <c r="DL184" i="1"/>
  <c r="DN184" i="1" s="1"/>
  <c r="IA186" i="1"/>
  <c r="IB186" i="1" s="1"/>
  <c r="KF186" i="1" s="1"/>
  <c r="FD187" i="1"/>
  <c r="FE187" i="1" s="1"/>
  <c r="JE187" i="1"/>
  <c r="JE188" i="1"/>
  <c r="JC188" i="1"/>
  <c r="JD188" i="1" s="1"/>
  <c r="KI188" i="1" s="1"/>
  <c r="OM148" i="1"/>
  <c r="OO151" i="1"/>
  <c r="NG160" i="1"/>
  <c r="OO165" i="1"/>
  <c r="EI167" i="1"/>
  <c r="MM168" i="1"/>
  <c r="LO168" i="1"/>
  <c r="KQ168" i="1"/>
  <c r="FS171" i="1"/>
  <c r="FT171" i="1" s="1"/>
  <c r="FU171" i="1" s="1"/>
  <c r="FV171" i="1" s="1"/>
  <c r="ES171" i="1" s="1"/>
  <c r="OM172" i="1"/>
  <c r="OO175" i="1"/>
  <c r="FS177" i="1"/>
  <c r="FT177" i="1" s="1"/>
  <c r="FU177" i="1" s="1"/>
  <c r="FV177" i="1" s="1"/>
  <c r="ES177" i="1" s="1"/>
  <c r="KL178" i="1"/>
  <c r="MA178" i="1"/>
  <c r="MC178" i="1" s="1"/>
  <c r="OO179" i="1"/>
  <c r="KG180" i="1"/>
  <c r="MM182" i="1"/>
  <c r="LO182" i="1"/>
  <c r="KQ182" i="1"/>
  <c r="KW182" i="1"/>
  <c r="LU182" i="1"/>
  <c r="LC182" i="1"/>
  <c r="KG182" i="1"/>
  <c r="MA182" i="1"/>
  <c r="KK182" i="1"/>
  <c r="MW182" i="1"/>
  <c r="FW183" i="1"/>
  <c r="FD183" i="1"/>
  <c r="FE183" i="1" s="1"/>
  <c r="FS184" i="1"/>
  <c r="FT184" i="1" s="1"/>
  <c r="FU184" i="1" s="1"/>
  <c r="FV184" i="1" s="1"/>
  <c r="ES184" i="1" s="1"/>
  <c r="DS187" i="1"/>
  <c r="NA187" i="1"/>
  <c r="MN187" i="1"/>
  <c r="KL187" i="1"/>
  <c r="MH187" i="1"/>
  <c r="LP187" i="1"/>
  <c r="MB187" i="1"/>
  <c r="KX187" i="1"/>
  <c r="LV187" i="1"/>
  <c r="LD187" i="1"/>
  <c r="KR187" i="1"/>
  <c r="EH190" i="1"/>
  <c r="EI190" i="1" s="1"/>
  <c r="EC190" i="1"/>
  <c r="OO190" i="1"/>
  <c r="OP190" i="1"/>
  <c r="OR190" i="1" s="1"/>
  <c r="MA192" i="1"/>
  <c r="LC192" i="1"/>
  <c r="LO192" i="1"/>
  <c r="KW192" i="1"/>
  <c r="MM192" i="1"/>
  <c r="LU192" i="1"/>
  <c r="LI192" i="1"/>
  <c r="KQ192" i="1"/>
  <c r="KG192" i="1"/>
  <c r="KK192" i="1"/>
  <c r="MG192" i="1"/>
  <c r="MW192" i="1"/>
  <c r="FD197" i="1"/>
  <c r="FE197" i="1" s="1"/>
  <c r="FW197" i="1"/>
  <c r="IA161" i="1"/>
  <c r="IB161" i="1" s="1"/>
  <c r="KF161" i="1" s="1"/>
  <c r="KG168" i="1"/>
  <c r="LI168" i="1"/>
  <c r="MA168" i="1"/>
  <c r="NQ171" i="1"/>
  <c r="OP171" i="1"/>
  <c r="OR171" i="1" s="1"/>
  <c r="NG172" i="1"/>
  <c r="CR176" i="1"/>
  <c r="CK176" i="1" s="1"/>
  <c r="CR180" i="1"/>
  <c r="CK180" i="1" s="1"/>
  <c r="EB181" i="1"/>
  <c r="EH181" i="1" s="1"/>
  <c r="CR182" i="1"/>
  <c r="CK182" i="1" s="1"/>
  <c r="EB182" i="1"/>
  <c r="EH182" i="1" s="1"/>
  <c r="FT182" i="1"/>
  <c r="FU182" i="1" s="1"/>
  <c r="FV182" i="1" s="1"/>
  <c r="ES182" i="1" s="1"/>
  <c r="DC183" i="1"/>
  <c r="DD183" i="1" s="1"/>
  <c r="CR183" i="1"/>
  <c r="CK183" i="1" s="1"/>
  <c r="FS186" i="1"/>
  <c r="FT186" i="1" s="1"/>
  <c r="FU186" i="1" s="1"/>
  <c r="FV186" i="1" s="1"/>
  <c r="ES186" i="1" s="1"/>
  <c r="DL188" i="1"/>
  <c r="DN188" i="1" s="1"/>
  <c r="OP188" i="1"/>
  <c r="OR188" i="1" s="1"/>
  <c r="OO188" i="1"/>
  <c r="DE190" i="1"/>
  <c r="CL190" i="1"/>
  <c r="DS190" i="1"/>
  <c r="DF190" i="1"/>
  <c r="DG190" i="1"/>
  <c r="EE190" i="1"/>
  <c r="OO191" i="1"/>
  <c r="OP191" i="1"/>
  <c r="OR191" i="1" s="1"/>
  <c r="FW195" i="1"/>
  <c r="FD195" i="1"/>
  <c r="FE195" i="1" s="1"/>
  <c r="OO159" i="1"/>
  <c r="MW168" i="1"/>
  <c r="NM173" i="1"/>
  <c r="NY173" i="1" s="1"/>
  <c r="OE173" i="1" s="1"/>
  <c r="IC176" i="1"/>
  <c r="KV179" i="1"/>
  <c r="OP180" i="1"/>
  <c r="OR180" i="1" s="1"/>
  <c r="OO180" i="1"/>
  <c r="IC187" i="1"/>
  <c r="IA187" i="1"/>
  <c r="IB187" i="1" s="1"/>
  <c r="KF187" i="1" s="1"/>
  <c r="FW199" i="1"/>
  <c r="FD199" i="1"/>
  <c r="FE199" i="1" s="1"/>
  <c r="LN182" i="1"/>
  <c r="OP186" i="1"/>
  <c r="OR186" i="1" s="1"/>
  <c r="LT187" i="1"/>
  <c r="IA188" i="1"/>
  <c r="IB188" i="1" s="1"/>
  <c r="KF188" i="1" s="1"/>
  <c r="IC188" i="1"/>
  <c r="DL189" i="1"/>
  <c r="DN189" i="1" s="1"/>
  <c r="ML189" i="1"/>
  <c r="NV189" i="1" s="1"/>
  <c r="NM193" i="1"/>
  <c r="DG195" i="1"/>
  <c r="DS195" i="1"/>
  <c r="DF195" i="1"/>
  <c r="DE195" i="1"/>
  <c r="CL195" i="1"/>
  <c r="NT197" i="1"/>
  <c r="KV198" i="1"/>
  <c r="OP198" i="1"/>
  <c r="OR198" i="1" s="1"/>
  <c r="OO198" i="1"/>
  <c r="JK201" i="1"/>
  <c r="JI201" i="1"/>
  <c r="DB193" i="1"/>
  <c r="DD193" i="1" s="1"/>
  <c r="CR193" i="1"/>
  <c r="CK193" i="1" s="1"/>
  <c r="NV193" i="1"/>
  <c r="DE194" i="1"/>
  <c r="CL194" i="1"/>
  <c r="DS194" i="1"/>
  <c r="DF194" i="1"/>
  <c r="MN200" i="1"/>
  <c r="LP200" i="1"/>
  <c r="KR200" i="1"/>
  <c r="KJ200" i="1"/>
  <c r="MB200" i="1"/>
  <c r="KX200" i="1"/>
  <c r="LV200" i="1"/>
  <c r="LJ200" i="1"/>
  <c r="MH200" i="1"/>
  <c r="NA200" i="1"/>
  <c r="DB206" i="1"/>
  <c r="DD206" i="1" s="1"/>
  <c r="CR206" i="1"/>
  <c r="CK206" i="1" s="1"/>
  <c r="NQ181" i="1"/>
  <c r="IG184" i="1"/>
  <c r="IC185" i="1"/>
  <c r="IA185" i="1"/>
  <c r="IB185" i="1" s="1"/>
  <c r="KF185" i="1" s="1"/>
  <c r="KV187" i="1"/>
  <c r="NQ187" i="1"/>
  <c r="MM189" i="1"/>
  <c r="LD190" i="1"/>
  <c r="LE190" i="1" s="1"/>
  <c r="KL190" i="1"/>
  <c r="MB190" i="1"/>
  <c r="MC190" i="1" s="1"/>
  <c r="LJ190" i="1"/>
  <c r="KJ190" i="1"/>
  <c r="LP190" i="1"/>
  <c r="KX190" i="1"/>
  <c r="NA190" i="1"/>
  <c r="MM190" i="1"/>
  <c r="MO190" i="1" s="1"/>
  <c r="LO190" i="1"/>
  <c r="KQ190" i="1"/>
  <c r="KS190" i="1" s="1"/>
  <c r="LU190" i="1"/>
  <c r="MW190" i="1"/>
  <c r="MG190" i="1"/>
  <c r="MI190" i="1" s="1"/>
  <c r="KW190" i="1"/>
  <c r="KY190" i="1" s="1"/>
  <c r="JK191" i="1"/>
  <c r="JI191" i="1"/>
  <c r="OP196" i="1"/>
  <c r="OR196" i="1" s="1"/>
  <c r="EB197" i="1"/>
  <c r="EH197" i="1" s="1"/>
  <c r="FS198" i="1"/>
  <c r="FT198" i="1" s="1"/>
  <c r="FU198" i="1" s="1"/>
  <c r="FV198" i="1" s="1"/>
  <c r="ES198" i="1" s="1"/>
  <c r="FS200" i="1"/>
  <c r="FT200" i="1" s="1"/>
  <c r="FU200" i="1" s="1"/>
  <c r="FV200" i="1" s="1"/>
  <c r="ES200" i="1" s="1"/>
  <c r="FD201" i="1"/>
  <c r="FE201" i="1" s="1"/>
  <c r="FW201" i="1"/>
  <c r="ON201" i="1"/>
  <c r="DL202" i="1"/>
  <c r="DN202" i="1" s="1"/>
  <c r="IC202" i="1"/>
  <c r="IA202" i="1"/>
  <c r="IB202" i="1" s="1"/>
  <c r="KF202" i="1" s="1"/>
  <c r="FW204" i="1"/>
  <c r="FD204" i="1"/>
  <c r="FE204" i="1" s="1"/>
  <c r="MA204" i="1"/>
  <c r="LC204" i="1"/>
  <c r="KW204" i="1"/>
  <c r="MM204" i="1"/>
  <c r="KK204" i="1"/>
  <c r="LO204" i="1"/>
  <c r="KG204" i="1"/>
  <c r="MW204" i="1"/>
  <c r="MG204" i="1"/>
  <c r="KQ204" i="1"/>
  <c r="LU204" i="1"/>
  <c r="LI204" i="1"/>
  <c r="MN204" i="1"/>
  <c r="LP204" i="1"/>
  <c r="KR204" i="1"/>
  <c r="KJ204" i="1"/>
  <c r="MH204" i="1"/>
  <c r="LJ204" i="1"/>
  <c r="KL204" i="1"/>
  <c r="NA204" i="1"/>
  <c r="MB204" i="1"/>
  <c r="LD204" i="1"/>
  <c r="LV204" i="1"/>
  <c r="KX204" i="1"/>
  <c r="NM195" i="1"/>
  <c r="DC200" i="1"/>
  <c r="DD200" i="1" s="1"/>
  <c r="CR200" i="1"/>
  <c r="CK200" i="1" s="1"/>
  <c r="DC201" i="1"/>
  <c r="DD201" i="1" s="1"/>
  <c r="CR201" i="1"/>
  <c r="CK201" i="1" s="1"/>
  <c r="IG201" i="1"/>
  <c r="II201" i="1"/>
  <c r="MN206" i="1"/>
  <c r="NA206" i="1"/>
  <c r="MB206" i="1"/>
  <c r="KJ206" i="1"/>
  <c r="LJ206" i="1"/>
  <c r="KR206" i="1"/>
  <c r="LV206" i="1"/>
  <c r="LD206" i="1"/>
  <c r="KL206" i="1"/>
  <c r="MH206" i="1"/>
  <c r="LP206" i="1"/>
  <c r="KX206" i="1"/>
  <c r="CR207" i="1"/>
  <c r="CK207" i="1" s="1"/>
  <c r="DB207" i="1"/>
  <c r="DD207" i="1" s="1"/>
  <c r="OM176" i="1"/>
  <c r="LT178" i="1"/>
  <c r="NG178" i="1"/>
  <c r="II181" i="1"/>
  <c r="ML181" i="1"/>
  <c r="NV181" i="1" s="1"/>
  <c r="IA183" i="1"/>
  <c r="IB183" i="1" s="1"/>
  <c r="KF183" i="1" s="1"/>
  <c r="LZ183" i="1"/>
  <c r="OO183" i="1"/>
  <c r="JE185" i="1"/>
  <c r="JC185" i="1"/>
  <c r="JD185" i="1" s="1"/>
  <c r="KI185" i="1" s="1"/>
  <c r="LH185" i="1"/>
  <c r="NM185" i="1" s="1"/>
  <c r="MF185" i="1"/>
  <c r="MR185" i="1"/>
  <c r="DL187" i="1"/>
  <c r="DN187" i="1" s="1"/>
  <c r="NQ188" i="1"/>
  <c r="DC190" i="1"/>
  <c r="DD190" i="1" s="1"/>
  <c r="KK190" i="1"/>
  <c r="LI190" i="1"/>
  <c r="LV190" i="1"/>
  <c r="NV190" i="1"/>
  <c r="DL194" i="1"/>
  <c r="DN194" i="1" s="1"/>
  <c r="JK194" i="1"/>
  <c r="JI194" i="1"/>
  <c r="JK197" i="1"/>
  <c r="JI197" i="1"/>
  <c r="EB198" i="1"/>
  <c r="EH198" i="1" s="1"/>
  <c r="DL200" i="1"/>
  <c r="DN200" i="1" s="1"/>
  <c r="NT201" i="1"/>
  <c r="DB204" i="1"/>
  <c r="DD204" i="1" s="1"/>
  <c r="CR204" i="1"/>
  <c r="CK204" i="1" s="1"/>
  <c r="ND208" i="1"/>
  <c r="MG189" i="1"/>
  <c r="LI189" i="1"/>
  <c r="KK189" i="1"/>
  <c r="LU189" i="1"/>
  <c r="LC189" i="1"/>
  <c r="MW189" i="1"/>
  <c r="MA189" i="1"/>
  <c r="LO189" i="1"/>
  <c r="KW189" i="1"/>
  <c r="FW191" i="1"/>
  <c r="FD191" i="1"/>
  <c r="FE191" i="1" s="1"/>
  <c r="II191" i="1"/>
  <c r="IG191" i="1"/>
  <c r="DS192" i="1"/>
  <c r="DG192" i="1"/>
  <c r="DF192" i="1"/>
  <c r="DC192" i="1"/>
  <c r="DD192" i="1" s="1"/>
  <c r="JE193" i="1"/>
  <c r="JC193" i="1"/>
  <c r="JD193" i="1" s="1"/>
  <c r="KI193" i="1" s="1"/>
  <c r="IC198" i="1"/>
  <c r="IA198" i="1"/>
  <c r="IB198" i="1" s="1"/>
  <c r="KF198" i="1" s="1"/>
  <c r="JK198" i="1"/>
  <c r="JI198" i="1"/>
  <c r="FW203" i="1"/>
  <c r="NA205" i="1"/>
  <c r="NE205" i="1" s="1"/>
  <c r="MN205" i="1"/>
  <c r="LV205" i="1"/>
  <c r="KL205" i="1"/>
  <c r="KJ205" i="1"/>
  <c r="MB205" i="1"/>
  <c r="LP205" i="1"/>
  <c r="LD205" i="1"/>
  <c r="KR205" i="1"/>
  <c r="LJ205" i="1"/>
  <c r="MH205" i="1"/>
  <c r="MI205" i="1" s="1"/>
  <c r="KX205" i="1"/>
  <c r="LH184" i="1"/>
  <c r="CR185" i="1"/>
  <c r="CK185" i="1" s="1"/>
  <c r="LT186" i="1"/>
  <c r="MR186" i="1"/>
  <c r="NV186" i="1" s="1"/>
  <c r="LB188" i="1"/>
  <c r="FS189" i="1"/>
  <c r="FT189" i="1" s="1"/>
  <c r="FU189" i="1" s="1"/>
  <c r="FV189" i="1" s="1"/>
  <c r="ES189" i="1" s="1"/>
  <c r="KG189" i="1"/>
  <c r="DE192" i="1"/>
  <c r="JK192" i="1"/>
  <c r="JI192" i="1"/>
  <c r="FS196" i="1"/>
  <c r="FT196" i="1" s="1"/>
  <c r="FU196" i="1" s="1"/>
  <c r="FV196" i="1" s="1"/>
  <c r="ES196" i="1" s="1"/>
  <c r="MA196" i="1"/>
  <c r="LC196" i="1"/>
  <c r="LI196" i="1"/>
  <c r="MW196" i="1"/>
  <c r="KW196" i="1"/>
  <c r="LU196" i="1"/>
  <c r="KG196" i="1"/>
  <c r="ON197" i="1"/>
  <c r="OP200" i="1"/>
  <c r="OR200" i="1" s="1"/>
  <c r="MG206" i="1"/>
  <c r="LI206" i="1"/>
  <c r="KK206" i="1"/>
  <c r="KM206" i="1" s="1"/>
  <c r="MA206" i="1"/>
  <c r="MM206" i="1"/>
  <c r="MO206" i="1" s="1"/>
  <c r="LU206" i="1"/>
  <c r="LC206" i="1"/>
  <c r="LE206" i="1" s="1"/>
  <c r="KW206" i="1"/>
  <c r="KY206" i="1" s="1"/>
  <c r="MW206" i="1"/>
  <c r="KQ206" i="1"/>
  <c r="LO206" i="1"/>
  <c r="KG206" i="1"/>
  <c r="IA184" i="1"/>
  <c r="IB184" i="1" s="1"/>
  <c r="KF184" i="1" s="1"/>
  <c r="IC184" i="1"/>
  <c r="DE191" i="1"/>
  <c r="DF191" i="1"/>
  <c r="DL192" i="1"/>
  <c r="DN192" i="1" s="1"/>
  <c r="EB192" i="1"/>
  <c r="EH192" i="1" s="1"/>
  <c r="FS192" i="1"/>
  <c r="FT192" i="1" s="1"/>
  <c r="FU192" i="1" s="1"/>
  <c r="FV192" i="1" s="1"/>
  <c r="ES192" i="1" s="1"/>
  <c r="DC194" i="1"/>
  <c r="DD194" i="1" s="1"/>
  <c r="DC196" i="1"/>
  <c r="DD196" i="1" s="1"/>
  <c r="CR196" i="1"/>
  <c r="CK196" i="1" s="1"/>
  <c r="KK196" i="1"/>
  <c r="DC197" i="1"/>
  <c r="DD197" i="1" s="1"/>
  <c r="CR197" i="1"/>
  <c r="CK197" i="1" s="1"/>
  <c r="IG197" i="1"/>
  <c r="II197" i="1"/>
  <c r="NM199" i="1"/>
  <c r="NY199" i="1" s="1"/>
  <c r="OE199" i="1" s="1"/>
  <c r="OM199" i="1"/>
  <c r="OR201" i="1"/>
  <c r="OP202" i="1"/>
  <c r="OR202" i="1" s="1"/>
  <c r="OO202" i="1"/>
  <c r="FW205" i="1"/>
  <c r="MX205" i="1"/>
  <c r="MZ205" i="1"/>
  <c r="LV207" i="1"/>
  <c r="KX207" i="1"/>
  <c r="LD207" i="1"/>
  <c r="KJ207" i="1"/>
  <c r="MH207" i="1"/>
  <c r="LP207" i="1"/>
  <c r="KL207" i="1"/>
  <c r="MB207" i="1"/>
  <c r="NV209" i="1"/>
  <c r="DB213" i="1"/>
  <c r="DD213" i="1" s="1"/>
  <c r="CR213" i="1"/>
  <c r="CK213" i="1" s="1"/>
  <c r="IC192" i="1"/>
  <c r="LN197" i="1"/>
  <c r="NQ197" i="1"/>
  <c r="IC200" i="1"/>
  <c r="MF200" i="1"/>
  <c r="NV200" i="1" s="1"/>
  <c r="LN201" i="1"/>
  <c r="NQ201" i="1"/>
  <c r="EB203" i="1"/>
  <c r="EH203" i="1" s="1"/>
  <c r="II203" i="1"/>
  <c r="CL205" i="1"/>
  <c r="JI205" i="1"/>
  <c r="LI205" i="1"/>
  <c r="LK205" i="1" s="1"/>
  <c r="IC206" i="1"/>
  <c r="JE206" i="1"/>
  <c r="FS208" i="1"/>
  <c r="FT208" i="1" s="1"/>
  <c r="FU208" i="1" s="1"/>
  <c r="FV208" i="1" s="1"/>
  <c r="ES208" i="1" s="1"/>
  <c r="KV210" i="1"/>
  <c r="FS212" i="1"/>
  <c r="FT212" i="1" s="1"/>
  <c r="FU212" i="1" s="1"/>
  <c r="FV212" i="1" s="1"/>
  <c r="ES212" i="1" s="1"/>
  <c r="NM215" i="1"/>
  <c r="MG216" i="1"/>
  <c r="LI216" i="1"/>
  <c r="KK216" i="1"/>
  <c r="MA216" i="1"/>
  <c r="MW216" i="1"/>
  <c r="KW216" i="1"/>
  <c r="LO216" i="1"/>
  <c r="LC216" i="1"/>
  <c r="MM216" i="1"/>
  <c r="KG216" i="1"/>
  <c r="LU216" i="1"/>
  <c r="KQ216" i="1"/>
  <c r="MM217" i="1"/>
  <c r="LO217" i="1"/>
  <c r="KQ217" i="1"/>
  <c r="MW217" i="1"/>
  <c r="MA217" i="1"/>
  <c r="KW217" i="1"/>
  <c r="MG217" i="1"/>
  <c r="KK217" i="1"/>
  <c r="LI217" i="1"/>
  <c r="LC217" i="1"/>
  <c r="KG217" i="1"/>
  <c r="LU217" i="1"/>
  <c r="FD218" i="1"/>
  <c r="FE218" i="1" s="1"/>
  <c r="FW218" i="1"/>
  <c r="LN193" i="1"/>
  <c r="NQ193" i="1"/>
  <c r="LZ195" i="1"/>
  <c r="DL197" i="1"/>
  <c r="DN197" i="1" s="1"/>
  <c r="LZ199" i="1"/>
  <c r="DL201" i="1"/>
  <c r="DN201" i="1" s="1"/>
  <c r="JC202" i="1"/>
  <c r="JD202" i="1" s="1"/>
  <c r="KI202" i="1" s="1"/>
  <c r="JE202" i="1"/>
  <c r="LT202" i="1"/>
  <c r="JI203" i="1"/>
  <c r="JK203" i="1"/>
  <c r="EB205" i="1"/>
  <c r="EH205" i="1" s="1"/>
  <c r="EB206" i="1"/>
  <c r="EH206" i="1" s="1"/>
  <c r="KR207" i="1"/>
  <c r="NA216" i="1"/>
  <c r="MB216" i="1"/>
  <c r="KJ216" i="1"/>
  <c r="KX216" i="1"/>
  <c r="LP216" i="1"/>
  <c r="KL216" i="1"/>
  <c r="MN216" i="1"/>
  <c r="LJ216" i="1"/>
  <c r="LV216" i="1"/>
  <c r="KR216" i="1"/>
  <c r="MH216" i="1"/>
  <c r="LD216" i="1"/>
  <c r="MA205" i="1"/>
  <c r="MC205" i="1" s="1"/>
  <c r="LC205" i="1"/>
  <c r="KK205" i="1"/>
  <c r="KM205" i="1" s="1"/>
  <c r="LO205" i="1"/>
  <c r="KW205" i="1"/>
  <c r="KY205" i="1" s="1"/>
  <c r="KQ205" i="1"/>
  <c r="LB205" i="1"/>
  <c r="CR208" i="1"/>
  <c r="CK208" i="1" s="1"/>
  <c r="DC208" i="1"/>
  <c r="DD208" i="1" s="1"/>
  <c r="DD210" i="1"/>
  <c r="DZ210" i="1"/>
  <c r="ED210" i="1"/>
  <c r="FD213" i="1"/>
  <c r="FE213" i="1" s="1"/>
  <c r="FW213" i="1"/>
  <c r="MO205" i="1"/>
  <c r="DF210" i="1"/>
  <c r="DS210" i="1"/>
  <c r="DG210" i="1"/>
  <c r="CL210" i="1"/>
  <c r="DE210" i="1"/>
  <c r="DG214" i="1"/>
  <c r="DE214" i="1"/>
  <c r="DF214" i="1"/>
  <c r="DS214" i="1"/>
  <c r="CL214" i="1"/>
  <c r="OM178" i="1"/>
  <c r="OO181" i="1"/>
  <c r="NQ189" i="1"/>
  <c r="ED190" i="1"/>
  <c r="IG192" i="1"/>
  <c r="FT194" i="1"/>
  <c r="FU194" i="1" s="1"/>
  <c r="FV194" i="1" s="1"/>
  <c r="ES194" i="1" s="1"/>
  <c r="JK195" i="1"/>
  <c r="IG196" i="1"/>
  <c r="LH196" i="1"/>
  <c r="KP197" i="1"/>
  <c r="ML197" i="1"/>
  <c r="NV197" i="1" s="1"/>
  <c r="JK199" i="1"/>
  <c r="IG200" i="1"/>
  <c r="LH200" i="1"/>
  <c r="KP201" i="1"/>
  <c r="NM201" i="1" s="1"/>
  <c r="ML201" i="1"/>
  <c r="NV201" i="1" s="1"/>
  <c r="FS202" i="1"/>
  <c r="FT202" i="1" s="1"/>
  <c r="FU202" i="1" s="1"/>
  <c r="FV202" i="1" s="1"/>
  <c r="ES202" i="1" s="1"/>
  <c r="JI202" i="1"/>
  <c r="NT202" i="1"/>
  <c r="DE205" i="1"/>
  <c r="DS205" i="1"/>
  <c r="JE205" i="1"/>
  <c r="FT206" i="1"/>
  <c r="FU206" i="1" s="1"/>
  <c r="FV206" i="1" s="1"/>
  <c r="ES206" i="1" s="1"/>
  <c r="ML207" i="1"/>
  <c r="NA207" i="1"/>
  <c r="MB208" i="1"/>
  <c r="LD208" i="1"/>
  <c r="MN208" i="1"/>
  <c r="LV208" i="1"/>
  <c r="KR208" i="1"/>
  <c r="KJ208" i="1"/>
  <c r="MH208" i="1"/>
  <c r="KL208" i="1"/>
  <c r="LB208" i="1"/>
  <c r="MF208" i="1"/>
  <c r="NV208" i="1" s="1"/>
  <c r="MA209" i="1"/>
  <c r="LC209" i="1"/>
  <c r="LU209" i="1"/>
  <c r="KG209" i="1"/>
  <c r="MW209" i="1"/>
  <c r="KW209" i="1"/>
  <c r="MG209" i="1"/>
  <c r="LO209" i="1"/>
  <c r="KK209" i="1"/>
  <c r="JI213" i="1"/>
  <c r="JK213" i="1"/>
  <c r="OO213" i="1"/>
  <c r="OP213" i="1"/>
  <c r="OR213" i="1" s="1"/>
  <c r="DB203" i="1"/>
  <c r="DD203" i="1" s="1"/>
  <c r="CR203" i="1"/>
  <c r="CK203" i="1" s="1"/>
  <c r="NM203" i="1"/>
  <c r="NY203" i="1" s="1"/>
  <c r="OE203" i="1" s="1"/>
  <c r="DF205" i="1"/>
  <c r="OO205" i="1"/>
  <c r="FD207" i="1"/>
  <c r="FE207" i="1" s="1"/>
  <c r="FW207" i="1"/>
  <c r="LJ207" i="1"/>
  <c r="IC208" i="1"/>
  <c r="IA208" i="1"/>
  <c r="IB208" i="1" s="1"/>
  <c r="KF208" i="1" s="1"/>
  <c r="EH210" i="1"/>
  <c r="EI210" i="1" s="1"/>
  <c r="EC210" i="1"/>
  <c r="EE210" i="1"/>
  <c r="MN210" i="1"/>
  <c r="LP210" i="1"/>
  <c r="LQ210" i="1" s="1"/>
  <c r="KR210" i="1"/>
  <c r="KJ210" i="1"/>
  <c r="LV210" i="1"/>
  <c r="KX210" i="1"/>
  <c r="NA210" i="1"/>
  <c r="MB210" i="1"/>
  <c r="KL210" i="1"/>
  <c r="MH210" i="1"/>
  <c r="LJ210" i="1"/>
  <c r="KG210" i="1"/>
  <c r="MG210" i="1"/>
  <c r="LI210" i="1"/>
  <c r="KK210" i="1"/>
  <c r="MM210" i="1"/>
  <c r="KW210" i="1"/>
  <c r="MA210" i="1"/>
  <c r="LC210" i="1"/>
  <c r="MW210" i="1"/>
  <c r="KQ210" i="1"/>
  <c r="KS210" i="1" s="1"/>
  <c r="LU210" i="1"/>
  <c r="LD210" i="1"/>
  <c r="KG211" i="1"/>
  <c r="MW211" i="1"/>
  <c r="KQ211" i="1"/>
  <c r="LC211" i="1"/>
  <c r="KK211" i="1"/>
  <c r="LI211" i="1"/>
  <c r="KW211" i="1"/>
  <c r="MG211" i="1"/>
  <c r="LU211" i="1"/>
  <c r="MM211" i="1"/>
  <c r="MA211" i="1"/>
  <c r="LO211" i="1"/>
  <c r="OM186" i="1"/>
  <c r="OO189" i="1"/>
  <c r="NG190" i="1"/>
  <c r="IA195" i="1"/>
  <c r="IB195" i="1" s="1"/>
  <c r="KF195" i="1" s="1"/>
  <c r="OP197" i="1"/>
  <c r="OR197" i="1" s="1"/>
  <c r="CR198" i="1"/>
  <c r="CK198" i="1" s="1"/>
  <c r="DC198" i="1"/>
  <c r="DD198" i="1" s="1"/>
  <c r="LT198" i="1"/>
  <c r="NG198" i="1"/>
  <c r="NT198" i="1"/>
  <c r="IA199" i="1"/>
  <c r="IB199" i="1" s="1"/>
  <c r="KF199" i="1" s="1"/>
  <c r="CR202" i="1"/>
  <c r="CK202" i="1" s="1"/>
  <c r="DC202" i="1"/>
  <c r="DD202" i="1" s="1"/>
  <c r="NG202" i="1"/>
  <c r="NQ204" i="1"/>
  <c r="OO206" i="1"/>
  <c r="OP206" i="1"/>
  <c r="OR206" i="1" s="1"/>
  <c r="MN207" i="1"/>
  <c r="LP208" i="1"/>
  <c r="OP208" i="1"/>
  <c r="OR208" i="1" s="1"/>
  <c r="DS209" i="1"/>
  <c r="DG209" i="1"/>
  <c r="DE209" i="1"/>
  <c r="JC209" i="1"/>
  <c r="JD209" i="1" s="1"/>
  <c r="KI209" i="1" s="1"/>
  <c r="OM209" i="1"/>
  <c r="MM213" i="1"/>
  <c r="LO213" i="1"/>
  <c r="KQ213" i="1"/>
  <c r="LU213" i="1"/>
  <c r="KK213" i="1"/>
  <c r="MG213" i="1"/>
  <c r="MA213" i="1"/>
  <c r="LC213" i="1"/>
  <c r="MW213" i="1"/>
  <c r="LI213" i="1"/>
  <c r="KW213" i="1"/>
  <c r="KG213" i="1"/>
  <c r="DS216" i="1"/>
  <c r="DG216" i="1"/>
  <c r="CL216" i="1"/>
  <c r="DF216" i="1"/>
  <c r="DE216" i="1"/>
  <c r="CL215" i="1"/>
  <c r="DG215" i="1"/>
  <c r="LP215" i="1"/>
  <c r="EI216" i="1"/>
  <c r="FS217" i="1"/>
  <c r="FT217" i="1" s="1"/>
  <c r="FU217" i="1" s="1"/>
  <c r="FV217" i="1" s="1"/>
  <c r="ES217" i="1" s="1"/>
  <c r="JC218" i="1"/>
  <c r="JD218" i="1" s="1"/>
  <c r="KI218" i="1" s="1"/>
  <c r="JE218" i="1"/>
  <c r="MF218" i="1"/>
  <c r="NV218" i="1" s="1"/>
  <c r="FW219" i="1"/>
  <c r="FD219" i="1"/>
  <c r="FE219" i="1" s="1"/>
  <c r="II219" i="1"/>
  <c r="IG219" i="1"/>
  <c r="DE229" i="1"/>
  <c r="CL229" i="1"/>
  <c r="DG229" i="1"/>
  <c r="DF229" i="1"/>
  <c r="DS229" i="1"/>
  <c r="CR233" i="1"/>
  <c r="CK233" i="1" s="1"/>
  <c r="DB233" i="1"/>
  <c r="DD233" i="1" s="1"/>
  <c r="KP210" i="1"/>
  <c r="NM210" i="1" s="1"/>
  <c r="MF210" i="1"/>
  <c r="NV210" i="1" s="1"/>
  <c r="OP210" i="1"/>
  <c r="OR210" i="1" s="1"/>
  <c r="CR211" i="1"/>
  <c r="CK211" i="1" s="1"/>
  <c r="DC211" i="1"/>
  <c r="DD211" i="1" s="1"/>
  <c r="FT211" i="1"/>
  <c r="FU211" i="1" s="1"/>
  <c r="FV211" i="1" s="1"/>
  <c r="ES211" i="1" s="1"/>
  <c r="OR212" i="1"/>
  <c r="NT213" i="1"/>
  <c r="FW215" i="1"/>
  <c r="DD216" i="1"/>
  <c r="NV222" i="1"/>
  <c r="FS224" i="1"/>
  <c r="FT224" i="1" s="1"/>
  <c r="FU224" i="1" s="1"/>
  <c r="FV224" i="1" s="1"/>
  <c r="ES224" i="1" s="1"/>
  <c r="LV226" i="1"/>
  <c r="DU215" i="1"/>
  <c r="DV215" i="1"/>
  <c r="DY215" i="1" s="1"/>
  <c r="EE215" i="1" s="1"/>
  <c r="EB217" i="1"/>
  <c r="EH217" i="1" s="1"/>
  <c r="DL217" i="1"/>
  <c r="DN217" i="1" s="1"/>
  <c r="DB221" i="1"/>
  <c r="DD221" i="1" s="1"/>
  <c r="CR221" i="1"/>
  <c r="CK221" i="1" s="1"/>
  <c r="EB222" i="1"/>
  <c r="EH222" i="1" s="1"/>
  <c r="DL222" i="1"/>
  <c r="DN222" i="1" s="1"/>
  <c r="NV225" i="1"/>
  <c r="FW230" i="1"/>
  <c r="FD230" i="1"/>
  <c r="FE230" i="1" s="1"/>
  <c r="IG209" i="1"/>
  <c r="LN210" i="1"/>
  <c r="KX214" i="1"/>
  <c r="NA214" i="1"/>
  <c r="KR214" i="1"/>
  <c r="KJ214" i="1"/>
  <c r="MB214" i="1"/>
  <c r="LJ214" i="1"/>
  <c r="MN214" i="1"/>
  <c r="LV214" i="1"/>
  <c r="LD214" i="1"/>
  <c r="DF215" i="1"/>
  <c r="IC218" i="1"/>
  <c r="IA218" i="1"/>
  <c r="IB218" i="1" s="1"/>
  <c r="KF218" i="1" s="1"/>
  <c r="CR219" i="1"/>
  <c r="CK219" i="1" s="1"/>
  <c r="FT221" i="1"/>
  <c r="FU221" i="1" s="1"/>
  <c r="FV221" i="1" s="1"/>
  <c r="ES221" i="1" s="1"/>
  <c r="II223" i="1"/>
  <c r="IG223" i="1"/>
  <c r="DS232" i="1"/>
  <c r="DG232" i="1"/>
  <c r="CL232" i="1"/>
  <c r="DF232" i="1"/>
  <c r="DE232" i="1"/>
  <c r="DL211" i="1"/>
  <c r="DN211" i="1" s="1"/>
  <c r="JE211" i="1"/>
  <c r="JC211" i="1"/>
  <c r="JD211" i="1" s="1"/>
  <c r="KI211" i="1" s="1"/>
  <c r="FS214" i="1"/>
  <c r="FT214" i="1" s="1"/>
  <c r="FU214" i="1" s="1"/>
  <c r="FV214" i="1" s="1"/>
  <c r="ES214" i="1" s="1"/>
  <c r="NV214" i="1"/>
  <c r="DZ216" i="1"/>
  <c r="JK219" i="1"/>
  <c r="JI219" i="1"/>
  <c r="IG220" i="1"/>
  <c r="II220" i="1"/>
  <c r="DD225" i="1"/>
  <c r="MM229" i="1"/>
  <c r="LO229" i="1"/>
  <c r="KQ229" i="1"/>
  <c r="KW229" i="1"/>
  <c r="LU229" i="1"/>
  <c r="MW229" i="1"/>
  <c r="MA229" i="1"/>
  <c r="LI229" i="1"/>
  <c r="KG229" i="1"/>
  <c r="LC229" i="1"/>
  <c r="KK229" i="1"/>
  <c r="MG229" i="1"/>
  <c r="NA229" i="1"/>
  <c r="LD229" i="1"/>
  <c r="KL229" i="1"/>
  <c r="MB229" i="1"/>
  <c r="LJ229" i="1"/>
  <c r="KJ229" i="1"/>
  <c r="KR229" i="1"/>
  <c r="MN229" i="1"/>
  <c r="LP229" i="1"/>
  <c r="MH229" i="1"/>
  <c r="LV229" i="1"/>
  <c r="KX229" i="1"/>
  <c r="JK212" i="1"/>
  <c r="JI212" i="1"/>
  <c r="DB214" i="1"/>
  <c r="DD214" i="1" s="1"/>
  <c r="MH214" i="1"/>
  <c r="MA215" i="1"/>
  <c r="LC215" i="1"/>
  <c r="LO215" i="1"/>
  <c r="KW215" i="1"/>
  <c r="KY215" i="1" s="1"/>
  <c r="MG215" i="1"/>
  <c r="KK215" i="1"/>
  <c r="LU215" i="1"/>
  <c r="LI215" i="1"/>
  <c r="ON215" i="1"/>
  <c r="DE217" i="1"/>
  <c r="DS217" i="1"/>
  <c r="DF217" i="1"/>
  <c r="DC218" i="1"/>
  <c r="DD218" i="1" s="1"/>
  <c r="CR218" i="1"/>
  <c r="CK218" i="1" s="1"/>
  <c r="OP218" i="1"/>
  <c r="OR218" i="1" s="1"/>
  <c r="DD220" i="1"/>
  <c r="CR225" i="1"/>
  <c r="CK225" i="1" s="1"/>
  <c r="CR227" i="1"/>
  <c r="CK227" i="1" s="1"/>
  <c r="DB227" i="1"/>
  <c r="DD227" i="1" s="1"/>
  <c r="NM229" i="1"/>
  <c r="DL207" i="1"/>
  <c r="DN207" i="1" s="1"/>
  <c r="LN207" i="1"/>
  <c r="NV207" i="1"/>
  <c r="JE208" i="1"/>
  <c r="LB209" i="1"/>
  <c r="MR212" i="1"/>
  <c r="NV212" i="1" s="1"/>
  <c r="IC214" i="1"/>
  <c r="IA214" i="1"/>
  <c r="IB214" i="1" s="1"/>
  <c r="KF214" i="1" s="1"/>
  <c r="OO214" i="1"/>
  <c r="OP214" i="1"/>
  <c r="OR214" i="1" s="1"/>
  <c r="MR216" i="1"/>
  <c r="NV216" i="1" s="1"/>
  <c r="NY216" i="1" s="1"/>
  <c r="OE216" i="1" s="1"/>
  <c r="OO217" i="1"/>
  <c r="DS220" i="1"/>
  <c r="LN220" i="1"/>
  <c r="NV220" i="1"/>
  <c r="JE221" i="1"/>
  <c r="JC221" i="1"/>
  <c r="JD221" i="1" s="1"/>
  <c r="KI221" i="1" s="1"/>
  <c r="JE222" i="1"/>
  <c r="JC222" i="1"/>
  <c r="JD222" i="1" s="1"/>
  <c r="KI222" i="1" s="1"/>
  <c r="KX224" i="1"/>
  <c r="LJ224" i="1"/>
  <c r="FW227" i="1"/>
  <c r="FD227" i="1"/>
  <c r="FE227" i="1" s="1"/>
  <c r="LT213" i="1"/>
  <c r="NA215" i="1"/>
  <c r="LV215" i="1"/>
  <c r="LD215" i="1"/>
  <c r="KJ215" i="1"/>
  <c r="MN215" i="1"/>
  <c r="LJ215" i="1"/>
  <c r="KR215" i="1"/>
  <c r="MH215" i="1"/>
  <c r="KL215" i="1"/>
  <c r="MB215" i="1"/>
  <c r="EB220" i="1"/>
  <c r="EH220" i="1" s="1"/>
  <c r="DL220" i="1"/>
  <c r="DN220" i="1" s="1"/>
  <c r="EB224" i="1"/>
  <c r="EH224" i="1" s="1"/>
  <c r="JE225" i="1"/>
  <c r="JC225" i="1"/>
  <c r="JD225" i="1" s="1"/>
  <c r="KI225" i="1" s="1"/>
  <c r="CR212" i="1"/>
  <c r="CK212" i="1" s="1"/>
  <c r="DL218" i="1"/>
  <c r="DN218" i="1" s="1"/>
  <c r="DL219" i="1"/>
  <c r="DN219" i="1" s="1"/>
  <c r="FS220" i="1"/>
  <c r="FT220" i="1" s="1"/>
  <c r="FU220" i="1" s="1"/>
  <c r="FV220" i="1" s="1"/>
  <c r="ES220" i="1" s="1"/>
  <c r="NG220" i="1"/>
  <c r="NV221" i="1"/>
  <c r="FT222" i="1"/>
  <c r="FU222" i="1" s="1"/>
  <c r="FV222" i="1" s="1"/>
  <c r="ES222" i="1" s="1"/>
  <c r="DL226" i="1"/>
  <c r="DN226" i="1" s="1"/>
  <c r="EB226" i="1"/>
  <c r="EH226" i="1" s="1"/>
  <c r="FT226" i="1"/>
  <c r="FU226" i="1" s="1"/>
  <c r="FV226" i="1" s="1"/>
  <c r="ES226" i="1" s="1"/>
  <c r="KV226" i="1"/>
  <c r="JC227" i="1"/>
  <c r="JD227" i="1" s="1"/>
  <c r="KI227" i="1" s="1"/>
  <c r="KG227" i="1"/>
  <c r="LU227" i="1"/>
  <c r="NQ227" i="1"/>
  <c r="OO227" i="1"/>
  <c r="JK228" i="1"/>
  <c r="LH228" i="1"/>
  <c r="OP229" i="1"/>
  <c r="OR229" i="1" s="1"/>
  <c r="JE231" i="1"/>
  <c r="JC231" i="1"/>
  <c r="JD231" i="1" s="1"/>
  <c r="KI231" i="1" s="1"/>
  <c r="DL232" i="1"/>
  <c r="DN232" i="1" s="1"/>
  <c r="CR234" i="1"/>
  <c r="CK234" i="1" s="1"/>
  <c r="JE235" i="1"/>
  <c r="FW236" i="1"/>
  <c r="FD236" i="1"/>
  <c r="FE236" i="1" s="1"/>
  <c r="NV236" i="1"/>
  <c r="EB237" i="1"/>
  <c r="EH237" i="1" s="1"/>
  <c r="DL237" i="1"/>
  <c r="DN237" i="1" s="1"/>
  <c r="FS237" i="1"/>
  <c r="FT237" i="1" s="1"/>
  <c r="FU237" i="1" s="1"/>
  <c r="FV237" i="1" s="1"/>
  <c r="ES237" i="1" s="1"/>
  <c r="MR237" i="1"/>
  <c r="JC238" i="1"/>
  <c r="JD238" i="1" s="1"/>
  <c r="KI238" i="1" s="1"/>
  <c r="JE239" i="1"/>
  <c r="JC239" i="1"/>
  <c r="JD239" i="1" s="1"/>
  <c r="KI239" i="1" s="1"/>
  <c r="DD240" i="1"/>
  <c r="DE241" i="1"/>
  <c r="DG241" i="1"/>
  <c r="DF241" i="1"/>
  <c r="CL241" i="1"/>
  <c r="DL242" i="1"/>
  <c r="DN242" i="1" s="1"/>
  <c r="EB242" i="1"/>
  <c r="EH242" i="1" s="1"/>
  <c r="DC222" i="1"/>
  <c r="DD222" i="1" s="1"/>
  <c r="CR222" i="1"/>
  <c r="CK222" i="1" s="1"/>
  <c r="LH222" i="1"/>
  <c r="JC223" i="1"/>
  <c r="JD223" i="1" s="1"/>
  <c r="KI223" i="1" s="1"/>
  <c r="CR224" i="1"/>
  <c r="CK224" i="1" s="1"/>
  <c r="DC224" i="1"/>
  <c r="DD224" i="1" s="1"/>
  <c r="MR224" i="1"/>
  <c r="NV224" i="1" s="1"/>
  <c r="LT225" i="1"/>
  <c r="OR225" i="1"/>
  <c r="CR226" i="1"/>
  <c r="CK226" i="1" s="1"/>
  <c r="IC226" i="1"/>
  <c r="IA226" i="1"/>
  <c r="IB226" i="1" s="1"/>
  <c r="KF226" i="1" s="1"/>
  <c r="MH226" i="1"/>
  <c r="LP226" i="1"/>
  <c r="NA226" i="1"/>
  <c r="MN226" i="1"/>
  <c r="KL226" i="1"/>
  <c r="MB226" i="1"/>
  <c r="LJ226" i="1"/>
  <c r="KW227" i="1"/>
  <c r="FS228" i="1"/>
  <c r="FT228" i="1" s="1"/>
  <c r="FU228" i="1" s="1"/>
  <c r="FV228" i="1" s="1"/>
  <c r="ES228" i="1" s="1"/>
  <c r="JK230" i="1"/>
  <c r="JI230" i="1"/>
  <c r="FS231" i="1"/>
  <c r="FT231" i="1" s="1"/>
  <c r="FU231" i="1" s="1"/>
  <c r="FV231" i="1" s="1"/>
  <c r="ES231" i="1" s="1"/>
  <c r="IA232" i="1"/>
  <c r="IB232" i="1" s="1"/>
  <c r="KF232" i="1" s="1"/>
  <c r="IC232" i="1"/>
  <c r="OO232" i="1"/>
  <c r="OP232" i="1"/>
  <c r="OR232" i="1" s="1"/>
  <c r="CL235" i="1"/>
  <c r="DS235" i="1"/>
  <c r="DG235" i="1"/>
  <c r="DE235" i="1"/>
  <c r="LD235" i="1"/>
  <c r="KL235" i="1"/>
  <c r="MB235" i="1"/>
  <c r="LJ235" i="1"/>
  <c r="KJ235" i="1"/>
  <c r="KR235" i="1"/>
  <c r="LP235" i="1"/>
  <c r="KX235" i="1"/>
  <c r="NA235" i="1"/>
  <c r="MN235" i="1"/>
  <c r="LV235" i="1"/>
  <c r="DV241" i="1"/>
  <c r="DY241" i="1" s="1"/>
  <c r="EE241" i="1" s="1"/>
  <c r="DU241" i="1"/>
  <c r="CR223" i="1"/>
  <c r="CK223" i="1" s="1"/>
  <c r="DC223" i="1"/>
  <c r="DD223" i="1" s="1"/>
  <c r="KP223" i="1"/>
  <c r="NM223" i="1" s="1"/>
  <c r="NY223" i="1" s="1"/>
  <c r="OE223" i="1" s="1"/>
  <c r="LT224" i="1"/>
  <c r="KV225" i="1"/>
  <c r="IC227" i="1"/>
  <c r="LN227" i="1"/>
  <c r="ML228" i="1"/>
  <c r="NV228" i="1" s="1"/>
  <c r="NT228" i="1"/>
  <c r="LN229" i="1"/>
  <c r="ML229" i="1"/>
  <c r="NV229" i="1" s="1"/>
  <c r="EB231" i="1"/>
  <c r="EH231" i="1" s="1"/>
  <c r="LH231" i="1"/>
  <c r="NV233" i="1"/>
  <c r="DF235" i="1"/>
  <c r="CR242" i="1"/>
  <c r="CK242" i="1" s="1"/>
  <c r="DB242" i="1"/>
  <c r="DD242" i="1" s="1"/>
  <c r="MA227" i="1"/>
  <c r="LC227" i="1"/>
  <c r="MG227" i="1"/>
  <c r="KK227" i="1"/>
  <c r="MW227" i="1"/>
  <c r="KP227" i="1"/>
  <c r="NM227" i="1" s="1"/>
  <c r="NY227" i="1" s="1"/>
  <c r="OE227" i="1" s="1"/>
  <c r="MM227" i="1"/>
  <c r="NM230" i="1"/>
  <c r="II231" i="1"/>
  <c r="IG231" i="1"/>
  <c r="FS232" i="1"/>
  <c r="FT232" i="1" s="1"/>
  <c r="FU232" i="1" s="1"/>
  <c r="FV232" i="1" s="1"/>
  <c r="ES232" i="1" s="1"/>
  <c r="NA232" i="1"/>
  <c r="KX232" i="1"/>
  <c r="LV232" i="1"/>
  <c r="LD232" i="1"/>
  <c r="MB232" i="1"/>
  <c r="KJ232" i="1"/>
  <c r="LJ232" i="1"/>
  <c r="KR232" i="1"/>
  <c r="FT233" i="1"/>
  <c r="FU233" i="1" s="1"/>
  <c r="FV233" i="1" s="1"/>
  <c r="ES233" i="1" s="1"/>
  <c r="OO233" i="1"/>
  <c r="OP233" i="1"/>
  <c r="OR233" i="1" s="1"/>
  <c r="OO239" i="1"/>
  <c r="OP239" i="1"/>
  <c r="OR239" i="1" s="1"/>
  <c r="IC240" i="1"/>
  <c r="IA240" i="1"/>
  <c r="IB240" i="1" s="1"/>
  <c r="KF240" i="1" s="1"/>
  <c r="II230" i="1"/>
  <c r="IG230" i="1"/>
  <c r="FW235" i="1"/>
  <c r="JK237" i="1"/>
  <c r="JI237" i="1"/>
  <c r="KV237" i="1"/>
  <c r="EB213" i="1"/>
  <c r="EH213" i="1" s="1"/>
  <c r="JE215" i="1"/>
  <c r="MF215" i="1"/>
  <c r="NV215" i="1" s="1"/>
  <c r="KQ227" i="1"/>
  <c r="LP232" i="1"/>
  <c r="DL244" i="1"/>
  <c r="DN244" i="1" s="1"/>
  <c r="EB244" i="1"/>
  <c r="EH244" i="1" s="1"/>
  <c r="NQ219" i="1"/>
  <c r="LT220" i="1"/>
  <c r="LB222" i="1"/>
  <c r="NT224" i="1"/>
  <c r="FS225" i="1"/>
  <c r="FT225" i="1" s="1"/>
  <c r="FU225" i="1" s="1"/>
  <c r="FV225" i="1" s="1"/>
  <c r="ES225" i="1" s="1"/>
  <c r="LH226" i="1"/>
  <c r="IG227" i="1"/>
  <c r="DD228" i="1"/>
  <c r="DD232" i="1"/>
  <c r="IA233" i="1"/>
  <c r="IB233" i="1" s="1"/>
  <c r="KF233" i="1" s="1"/>
  <c r="JE233" i="1"/>
  <c r="JC233" i="1"/>
  <c r="JD233" i="1" s="1"/>
  <c r="KI233" i="1" s="1"/>
  <c r="FT234" i="1"/>
  <c r="FU234" i="1" s="1"/>
  <c r="FV234" i="1" s="1"/>
  <c r="ES234" i="1" s="1"/>
  <c r="MM237" i="1"/>
  <c r="LO237" i="1"/>
  <c r="KQ237" i="1"/>
  <c r="MW237" i="1"/>
  <c r="LU237" i="1"/>
  <c r="KW237" i="1"/>
  <c r="LI237" i="1"/>
  <c r="MA237" i="1"/>
  <c r="MG237" i="1"/>
  <c r="KK237" i="1"/>
  <c r="LC237" i="1"/>
  <c r="KG237" i="1"/>
  <c r="OP237" i="1"/>
  <c r="OR237" i="1" s="1"/>
  <c r="OO237" i="1"/>
  <c r="ML211" i="1"/>
  <c r="NV211" i="1" s="1"/>
  <c r="NT212" i="1"/>
  <c r="NG216" i="1"/>
  <c r="IC222" i="1"/>
  <c r="IA222" i="1"/>
  <c r="IB222" i="1" s="1"/>
  <c r="KF222" i="1" s="1"/>
  <c r="OR222" i="1"/>
  <c r="IG224" i="1"/>
  <c r="II224" i="1"/>
  <c r="DD229" i="1"/>
  <c r="EG229" i="1"/>
  <c r="EI229" i="1" s="1"/>
  <c r="ED229" i="1"/>
  <c r="EF229" i="1" s="1"/>
  <c r="EC229" i="1"/>
  <c r="DB231" i="1"/>
  <c r="DD231" i="1" s="1"/>
  <c r="CR231" i="1"/>
  <c r="CK231" i="1" s="1"/>
  <c r="NV231" i="1"/>
  <c r="OP231" i="1"/>
  <c r="OR231" i="1" s="1"/>
  <c r="DS236" i="1"/>
  <c r="DG236" i="1"/>
  <c r="CL236" i="1"/>
  <c r="DF236" i="1"/>
  <c r="DE236" i="1"/>
  <c r="CR238" i="1"/>
  <c r="CK238" i="1" s="1"/>
  <c r="DB238" i="1"/>
  <c r="DD238" i="1" s="1"/>
  <c r="OP238" i="1"/>
  <c r="OR238" i="1" s="1"/>
  <c r="OO238" i="1"/>
  <c r="FW245" i="1"/>
  <c r="FD245" i="1"/>
  <c r="FE245" i="1" s="1"/>
  <c r="OM233" i="1"/>
  <c r="CR239" i="1"/>
  <c r="CK239" i="1" s="1"/>
  <c r="JI239" i="1"/>
  <c r="CR240" i="1"/>
  <c r="CK240" i="1" s="1"/>
  <c r="ON240" i="1"/>
  <c r="FD242" i="1"/>
  <c r="FE242" i="1" s="1"/>
  <c r="FD248" i="1"/>
  <c r="FE248" i="1" s="1"/>
  <c r="FW248" i="1"/>
  <c r="LV258" i="1"/>
  <c r="KX258" i="1"/>
  <c r="MH258" i="1"/>
  <c r="MI258" i="1" s="1"/>
  <c r="LJ258" i="1"/>
  <c r="KL258" i="1"/>
  <c r="KM258" i="1" s="1"/>
  <c r="MN258" i="1"/>
  <c r="LP258" i="1"/>
  <c r="LQ258" i="1" s="1"/>
  <c r="KJ258" i="1"/>
  <c r="MB258" i="1"/>
  <c r="NA258" i="1"/>
  <c r="KR258" i="1"/>
  <c r="KS258" i="1" s="1"/>
  <c r="LD258" i="1"/>
  <c r="LE258" i="1" s="1"/>
  <c r="NQ232" i="1"/>
  <c r="NG233" i="1"/>
  <c r="II234" i="1"/>
  <c r="JK234" i="1"/>
  <c r="DL235" i="1"/>
  <c r="DN235" i="1" s="1"/>
  <c r="KJ236" i="1"/>
  <c r="LD236" i="1"/>
  <c r="ND236" i="1"/>
  <c r="CR237" i="1"/>
  <c r="CK237" i="1" s="1"/>
  <c r="IG238" i="1"/>
  <c r="DL239" i="1"/>
  <c r="DN239" i="1" s="1"/>
  <c r="FT240" i="1"/>
  <c r="FU240" i="1" s="1"/>
  <c r="FV240" i="1" s="1"/>
  <c r="ES240" i="1" s="1"/>
  <c r="JK240" i="1"/>
  <c r="LP243" i="1"/>
  <c r="FD254" i="1"/>
  <c r="FE254" i="1" s="1"/>
  <c r="FW254" i="1"/>
  <c r="MH256" i="1"/>
  <c r="LJ256" i="1"/>
  <c r="KL256" i="1"/>
  <c r="NA256" i="1"/>
  <c r="LV256" i="1"/>
  <c r="KX256" i="1"/>
  <c r="MN256" i="1"/>
  <c r="LP256" i="1"/>
  <c r="MB256" i="1"/>
  <c r="KR256" i="1"/>
  <c r="LD256" i="1"/>
  <c r="KJ256" i="1"/>
  <c r="OO220" i="1"/>
  <c r="NQ228" i="1"/>
  <c r="JI231" i="1"/>
  <c r="JI233" i="1"/>
  <c r="KL236" i="1"/>
  <c r="MH236" i="1"/>
  <c r="NQ236" i="1"/>
  <c r="OO236" i="1"/>
  <c r="KP241" i="1"/>
  <c r="FW249" i="1"/>
  <c r="FD249" i="1"/>
  <c r="FE249" i="1" s="1"/>
  <c r="NM248" i="1"/>
  <c r="MM249" i="1"/>
  <c r="LO249" i="1"/>
  <c r="KQ249" i="1"/>
  <c r="LI249" i="1"/>
  <c r="MA249" i="1"/>
  <c r="MG249" i="1"/>
  <c r="KK249" i="1"/>
  <c r="LC249" i="1"/>
  <c r="MW249" i="1"/>
  <c r="LU249" i="1"/>
  <c r="KW249" i="1"/>
  <c r="KG249" i="1"/>
  <c r="MN249" i="1"/>
  <c r="LP249" i="1"/>
  <c r="KR249" i="1"/>
  <c r="KJ249" i="1"/>
  <c r="MB249" i="1"/>
  <c r="KX249" i="1"/>
  <c r="LD249" i="1"/>
  <c r="NA249" i="1"/>
  <c r="LV249" i="1"/>
  <c r="MH249" i="1"/>
  <c r="LJ249" i="1"/>
  <c r="KL249" i="1"/>
  <c r="MG252" i="1"/>
  <c r="LI252" i="1"/>
  <c r="KK252" i="1"/>
  <c r="KG252" i="1"/>
  <c r="LO252" i="1"/>
  <c r="MW252" i="1"/>
  <c r="LC252" i="1"/>
  <c r="KQ252" i="1"/>
  <c r="MA252" i="1"/>
  <c r="MM252" i="1"/>
  <c r="LU252" i="1"/>
  <c r="KW252" i="1"/>
  <c r="DG254" i="1"/>
  <c r="DF254" i="1"/>
  <c r="DS254" i="1"/>
  <c r="DE254" i="1"/>
  <c r="CL254" i="1"/>
  <c r="MG256" i="1"/>
  <c r="LI256" i="1"/>
  <c r="LK256" i="1" s="1"/>
  <c r="KK256" i="1"/>
  <c r="KM256" i="1" s="1"/>
  <c r="KG256" i="1"/>
  <c r="LU256" i="1"/>
  <c r="KW256" i="1"/>
  <c r="KY256" i="1" s="1"/>
  <c r="MA256" i="1"/>
  <c r="MM256" i="1"/>
  <c r="KQ256" i="1"/>
  <c r="KS256" i="1" s="1"/>
  <c r="LC256" i="1"/>
  <c r="MW256" i="1"/>
  <c r="LO256" i="1"/>
  <c r="LQ256" i="1" s="1"/>
  <c r="CL258" i="1"/>
  <c r="DG258" i="1"/>
  <c r="DF258" i="1"/>
  <c r="DE258" i="1"/>
  <c r="DS258" i="1"/>
  <c r="NG213" i="1"/>
  <c r="OM225" i="1"/>
  <c r="OO228" i="1"/>
  <c r="NG229" i="1"/>
  <c r="DL233" i="1"/>
  <c r="DN233" i="1" s="1"/>
  <c r="DL236" i="1"/>
  <c r="DN236" i="1" s="1"/>
  <c r="KX236" i="1"/>
  <c r="DC241" i="1"/>
  <c r="LT241" i="1"/>
  <c r="NV241" i="1"/>
  <c r="DC243" i="1"/>
  <c r="DD243" i="1" s="1"/>
  <c r="CR243" i="1"/>
  <c r="CK243" i="1" s="1"/>
  <c r="EB243" i="1"/>
  <c r="EH243" i="1" s="1"/>
  <c r="KR243" i="1"/>
  <c r="LV246" i="1"/>
  <c r="KX246" i="1"/>
  <c r="MH246" i="1"/>
  <c r="KL246" i="1"/>
  <c r="LD246" i="1"/>
  <c r="NA246" i="1"/>
  <c r="LJ246" i="1"/>
  <c r="KJ246" i="1"/>
  <c r="MB246" i="1"/>
  <c r="MN246" i="1"/>
  <c r="LP246" i="1"/>
  <c r="KR246" i="1"/>
  <c r="DS252" i="1"/>
  <c r="DG252" i="1"/>
  <c r="CL252" i="1"/>
  <c r="DE252" i="1"/>
  <c r="DF252" i="1"/>
  <c r="NG236" i="1"/>
  <c r="II239" i="1"/>
  <c r="IG239" i="1"/>
  <c r="MW242" i="1"/>
  <c r="LU242" i="1"/>
  <c r="KW242" i="1"/>
  <c r="MG242" i="1"/>
  <c r="LO242" i="1"/>
  <c r="MA242" i="1"/>
  <c r="KK242" i="1"/>
  <c r="KG242" i="1"/>
  <c r="FS244" i="1"/>
  <c r="FT244" i="1" s="1"/>
  <c r="FU244" i="1" s="1"/>
  <c r="FV244" i="1" s="1"/>
  <c r="ES244" i="1" s="1"/>
  <c r="IG244" i="1"/>
  <c r="II244" i="1"/>
  <c r="DC245" i="1"/>
  <c r="DD245" i="1" s="1"/>
  <c r="CR245" i="1"/>
  <c r="CK245" i="1" s="1"/>
  <c r="II228" i="1"/>
  <c r="CR230" i="1"/>
  <c r="CK230" i="1" s="1"/>
  <c r="LJ236" i="1"/>
  <c r="IC238" i="1"/>
  <c r="IA238" i="1"/>
  <c r="IB238" i="1" s="1"/>
  <c r="KF238" i="1" s="1"/>
  <c r="FS241" i="1"/>
  <c r="FT241" i="1" s="1"/>
  <c r="FU241" i="1" s="1"/>
  <c r="FV241" i="1" s="1"/>
  <c r="ES241" i="1" s="1"/>
  <c r="NA243" i="1"/>
  <c r="MN243" i="1"/>
  <c r="LV243" i="1"/>
  <c r="MB243" i="1"/>
  <c r="LJ243" i="1"/>
  <c r="KJ243" i="1"/>
  <c r="KX243" i="1"/>
  <c r="KL243" i="1"/>
  <c r="JK244" i="1"/>
  <c r="MB251" i="1"/>
  <c r="LD251" i="1"/>
  <c r="LJ251" i="1"/>
  <c r="KX251" i="1"/>
  <c r="MH251" i="1"/>
  <c r="KL251" i="1"/>
  <c r="KR251" i="1"/>
  <c r="LP251" i="1"/>
  <c r="MN251" i="1"/>
  <c r="KJ251" i="1"/>
  <c r="NA251" i="1"/>
  <c r="LV251" i="1"/>
  <c r="JC255" i="1"/>
  <c r="JD255" i="1" s="1"/>
  <c r="KI255" i="1" s="1"/>
  <c r="JG255" i="1"/>
  <c r="MG260" i="1"/>
  <c r="LI260" i="1"/>
  <c r="KK260" i="1"/>
  <c r="KG260" i="1"/>
  <c r="KQ260" i="1"/>
  <c r="LU260" i="1"/>
  <c r="MM260" i="1"/>
  <c r="MO260" i="1" s="1"/>
  <c r="MA260" i="1"/>
  <c r="KW260" i="1"/>
  <c r="LC260" i="1"/>
  <c r="MW260" i="1"/>
  <c r="LO260" i="1"/>
  <c r="KR236" i="1"/>
  <c r="MN236" i="1"/>
  <c r="DD241" i="1"/>
  <c r="OP243" i="1"/>
  <c r="OR243" i="1" s="1"/>
  <c r="OO243" i="1"/>
  <c r="II246" i="1"/>
  <c r="IG246" i="1"/>
  <c r="HI262" i="1"/>
  <c r="MB247" i="1"/>
  <c r="LD247" i="1"/>
  <c r="KX247" i="1"/>
  <c r="KY247" i="1" s="1"/>
  <c r="LJ247" i="1"/>
  <c r="LV247" i="1"/>
  <c r="LW247" i="1" s="1"/>
  <c r="OO249" i="1"/>
  <c r="DS256" i="1"/>
  <c r="DG256" i="1"/>
  <c r="CL256" i="1"/>
  <c r="DF256" i="1"/>
  <c r="DE256" i="1"/>
  <c r="OP256" i="1"/>
  <c r="OR256" i="1" s="1"/>
  <c r="OO256" i="1"/>
  <c r="EB257" i="1"/>
  <c r="EH257" i="1" s="1"/>
  <c r="NS257" i="1"/>
  <c r="GL259" i="1"/>
  <c r="GM259" i="1" s="1"/>
  <c r="GZ259" i="1" s="1"/>
  <c r="OP260" i="1"/>
  <c r="OR260" i="1" s="1"/>
  <c r="OO260" i="1"/>
  <c r="MA261" i="1"/>
  <c r="HP263" i="1"/>
  <c r="HQ263" i="1" s="1"/>
  <c r="HR263" i="1" s="1"/>
  <c r="HS263" i="1" s="1"/>
  <c r="HC263" i="1"/>
  <c r="JG264" i="1"/>
  <c r="JC264" i="1"/>
  <c r="JD264" i="1" s="1"/>
  <c r="KI264" i="1" s="1"/>
  <c r="FD272" i="1"/>
  <c r="FE272" i="1" s="1"/>
  <c r="FW272" i="1"/>
  <c r="LH240" i="1"/>
  <c r="NM242" i="1"/>
  <c r="NY242" i="1" s="1"/>
  <c r="OE242" i="1" s="1"/>
  <c r="NQ243" i="1"/>
  <c r="ML244" i="1"/>
  <c r="NQ244" i="1"/>
  <c r="CR247" i="1"/>
  <c r="CK247" i="1" s="1"/>
  <c r="KJ247" i="1"/>
  <c r="LZ247" i="1"/>
  <c r="NA247" i="1"/>
  <c r="DB248" i="1"/>
  <c r="DD248" i="1" s="1"/>
  <c r="IA248" i="1"/>
  <c r="IB248" i="1" s="1"/>
  <c r="KF248" i="1" s="1"/>
  <c r="CR250" i="1"/>
  <c r="CK250" i="1" s="1"/>
  <c r="EB250" i="1"/>
  <c r="EH250" i="1" s="1"/>
  <c r="OP250" i="1"/>
  <c r="OR250" i="1" s="1"/>
  <c r="EB252" i="1"/>
  <c r="EH252" i="1" s="1"/>
  <c r="NV253" i="1"/>
  <c r="NV254" i="1"/>
  <c r="HC255" i="1"/>
  <c r="HP255" i="1"/>
  <c r="HQ255" i="1" s="1"/>
  <c r="HR255" i="1" s="1"/>
  <c r="HS255" i="1" s="1"/>
  <c r="DB256" i="1"/>
  <c r="DD256" i="1" s="1"/>
  <c r="IE257" i="1"/>
  <c r="IA257" i="1"/>
  <c r="IB257" i="1" s="1"/>
  <c r="KF257" i="1" s="1"/>
  <c r="MG259" i="1"/>
  <c r="DS260" i="1"/>
  <c r="DG260" i="1"/>
  <c r="CL260" i="1"/>
  <c r="DE260" i="1"/>
  <c r="DF260" i="1"/>
  <c r="LP260" i="1"/>
  <c r="LC262" i="1"/>
  <c r="DF263" i="1"/>
  <c r="DE263" i="1"/>
  <c r="DG263" i="1"/>
  <c r="JI264" i="1"/>
  <c r="FW268" i="1"/>
  <c r="FD268" i="1"/>
  <c r="FE268" i="1" s="1"/>
  <c r="NV268" i="1"/>
  <c r="KR269" i="1"/>
  <c r="KS269" i="1" s="1"/>
  <c r="LP269" i="1"/>
  <c r="KX269" i="1"/>
  <c r="NA269" i="1"/>
  <c r="MN269" i="1"/>
  <c r="LV269" i="1"/>
  <c r="LD269" i="1"/>
  <c r="KL269" i="1"/>
  <c r="LJ269" i="1"/>
  <c r="KJ269" i="1"/>
  <c r="NV249" i="1"/>
  <c r="OM249" i="1"/>
  <c r="DD250" i="1"/>
  <c r="OP252" i="1"/>
  <c r="OR252" i="1" s="1"/>
  <c r="OO252" i="1"/>
  <c r="IA253" i="1"/>
  <c r="IB253" i="1" s="1"/>
  <c r="KF253" i="1" s="1"/>
  <c r="IA254" i="1"/>
  <c r="IB254" i="1" s="1"/>
  <c r="KF254" i="1" s="1"/>
  <c r="OP254" i="1"/>
  <c r="OR254" i="1" s="1"/>
  <c r="OO254" i="1"/>
  <c r="IE256" i="1"/>
  <c r="NV256" i="1"/>
  <c r="OP257" i="1"/>
  <c r="OR257" i="1" s="1"/>
  <c r="OO257" i="1"/>
  <c r="LD260" i="1"/>
  <c r="GL261" i="1"/>
  <c r="GM261" i="1" s="1"/>
  <c r="GZ261" i="1" s="1"/>
  <c r="LU261" i="1" s="1"/>
  <c r="JG261" i="1"/>
  <c r="JC261" i="1"/>
  <c r="JD261" i="1" s="1"/>
  <c r="KI261" i="1" s="1"/>
  <c r="LC261" i="1"/>
  <c r="MW261" i="1"/>
  <c r="KQ262" i="1"/>
  <c r="IK265" i="1"/>
  <c r="IG265" i="1"/>
  <c r="MH267" i="1"/>
  <c r="NA267" i="1"/>
  <c r="MN267" i="1"/>
  <c r="LV267" i="1"/>
  <c r="LD267" i="1"/>
  <c r="KL267" i="1"/>
  <c r="MB267" i="1"/>
  <c r="LJ267" i="1"/>
  <c r="KJ267" i="1"/>
  <c r="KX267" i="1"/>
  <c r="KR267" i="1"/>
  <c r="MM271" i="1"/>
  <c r="LO271" i="1"/>
  <c r="KQ271" i="1"/>
  <c r="MA271" i="1"/>
  <c r="MC271" i="1" s="1"/>
  <c r="LI271" i="1"/>
  <c r="LK271" i="1" s="1"/>
  <c r="KG271" i="1"/>
  <c r="MG271" i="1"/>
  <c r="KW271" i="1"/>
  <c r="LU271" i="1"/>
  <c r="LC271" i="1"/>
  <c r="KK271" i="1"/>
  <c r="MW271" i="1"/>
  <c r="OP286" i="1"/>
  <c r="OR286" i="1" s="1"/>
  <c r="OO286" i="1"/>
  <c r="DS248" i="1"/>
  <c r="DG248" i="1"/>
  <c r="CL248" i="1"/>
  <c r="DE248" i="1"/>
  <c r="OP248" i="1"/>
  <c r="OR248" i="1" s="1"/>
  <c r="OO248" i="1"/>
  <c r="JI252" i="1"/>
  <c r="JK252" i="1"/>
  <c r="CR253" i="1"/>
  <c r="CK253" i="1" s="1"/>
  <c r="DL254" i="1"/>
  <c r="DN254" i="1" s="1"/>
  <c r="EB256" i="1"/>
  <c r="EH256" i="1" s="1"/>
  <c r="NG256" i="1"/>
  <c r="JG257" i="1"/>
  <c r="JC257" i="1"/>
  <c r="JD257" i="1" s="1"/>
  <c r="KI257" i="1" s="1"/>
  <c r="OP259" i="1"/>
  <c r="OR259" i="1" s="1"/>
  <c r="KR260" i="1"/>
  <c r="ML260" i="1"/>
  <c r="NV260" i="1" s="1"/>
  <c r="DL261" i="1"/>
  <c r="DN261" i="1" s="1"/>
  <c r="IG262" i="1"/>
  <c r="CL264" i="1"/>
  <c r="DS264" i="1"/>
  <c r="DF264" i="1"/>
  <c r="DE264" i="1"/>
  <c r="MW264" i="1"/>
  <c r="KW264" i="1"/>
  <c r="MA264" i="1"/>
  <c r="KG264" i="1"/>
  <c r="MG264" i="1"/>
  <c r="LO264" i="1"/>
  <c r="MM264" i="1"/>
  <c r="LC264" i="1"/>
  <c r="LI264" i="1"/>
  <c r="KQ264" i="1"/>
  <c r="GL264" i="1"/>
  <c r="GM264" i="1" s="1"/>
  <c r="GZ264" i="1" s="1"/>
  <c r="LU264" i="1" s="1"/>
  <c r="JC270" i="1"/>
  <c r="JD270" i="1" s="1"/>
  <c r="KI270" i="1" s="1"/>
  <c r="JE270" i="1"/>
  <c r="FW274" i="1"/>
  <c r="FD274" i="1"/>
  <c r="FE274" i="1" s="1"/>
  <c r="NV243" i="1"/>
  <c r="LH244" i="1"/>
  <c r="MR244" i="1"/>
  <c r="OP245" i="1"/>
  <c r="OR245" i="1" s="1"/>
  <c r="OR246" i="1"/>
  <c r="DF248" i="1"/>
  <c r="DS249" i="1"/>
  <c r="DD253" i="1"/>
  <c r="HP256" i="1"/>
  <c r="HQ256" i="1" s="1"/>
  <c r="HR256" i="1" s="1"/>
  <c r="HS256" i="1" s="1"/>
  <c r="LI259" i="1"/>
  <c r="MM261" i="1"/>
  <c r="LO261" i="1"/>
  <c r="KQ261" i="1"/>
  <c r="KG261" i="1"/>
  <c r="DF262" i="1"/>
  <c r="DG262" i="1"/>
  <c r="DE262" i="1"/>
  <c r="DS262" i="1"/>
  <c r="GL262" i="1"/>
  <c r="GM262" i="1" s="1"/>
  <c r="GZ262" i="1" s="1"/>
  <c r="LU262" i="1" s="1"/>
  <c r="FS267" i="1"/>
  <c r="FT267" i="1" s="1"/>
  <c r="FU267" i="1" s="1"/>
  <c r="FV267" i="1" s="1"/>
  <c r="ES267" i="1" s="1"/>
  <c r="CR270" i="1"/>
  <c r="CK270" i="1" s="1"/>
  <c r="DB270" i="1"/>
  <c r="DD270" i="1" s="1"/>
  <c r="FW271" i="1"/>
  <c r="FD271" i="1"/>
  <c r="FE271" i="1" s="1"/>
  <c r="CL273" i="1"/>
  <c r="DS273" i="1"/>
  <c r="DG273" i="1"/>
  <c r="DF273" i="1"/>
  <c r="DE273" i="1"/>
  <c r="FD275" i="1"/>
  <c r="FE275" i="1" s="1"/>
  <c r="FW275" i="1"/>
  <c r="IC275" i="1"/>
  <c r="IA275" i="1"/>
  <c r="IB275" i="1" s="1"/>
  <c r="KF275" i="1" s="1"/>
  <c r="JE284" i="1"/>
  <c r="JC284" i="1"/>
  <c r="JD284" i="1" s="1"/>
  <c r="KI284" i="1" s="1"/>
  <c r="OP241" i="1"/>
  <c r="OR241" i="1" s="1"/>
  <c r="OM243" i="1"/>
  <c r="DS244" i="1"/>
  <c r="DG244" i="1"/>
  <c r="CL244" i="1"/>
  <c r="EB245" i="1"/>
  <c r="EH245" i="1" s="1"/>
  <c r="OP247" i="1"/>
  <c r="OR247" i="1" s="1"/>
  <c r="EB248" i="1"/>
  <c r="EH248" i="1" s="1"/>
  <c r="NG248" i="1"/>
  <c r="EB255" i="1"/>
  <c r="EH255" i="1" s="1"/>
  <c r="DL255" i="1"/>
  <c r="DN255" i="1" s="1"/>
  <c r="GL255" i="1"/>
  <c r="GM255" i="1" s="1"/>
  <c r="GZ255" i="1" s="1"/>
  <c r="KV257" i="1"/>
  <c r="NM257" i="1" s="1"/>
  <c r="NY257" i="1" s="1"/>
  <c r="OE257" i="1" s="1"/>
  <c r="OO258" i="1"/>
  <c r="HI259" i="1"/>
  <c r="JC259" i="1"/>
  <c r="JD259" i="1" s="1"/>
  <c r="KI259" i="1" s="1"/>
  <c r="JG259" i="1"/>
  <c r="LI261" i="1"/>
  <c r="IA263" i="1"/>
  <c r="IB263" i="1" s="1"/>
  <c r="KF263" i="1" s="1"/>
  <c r="IE263" i="1"/>
  <c r="JC265" i="1"/>
  <c r="JD265" i="1" s="1"/>
  <c r="KI265" i="1" s="1"/>
  <c r="JG265" i="1"/>
  <c r="DS266" i="1"/>
  <c r="DG266" i="1"/>
  <c r="CL266" i="1"/>
  <c r="DF266" i="1"/>
  <c r="DE266" i="1"/>
  <c r="NV271" i="1"/>
  <c r="DF282" i="1"/>
  <c r="DS282" i="1"/>
  <c r="CL282" i="1"/>
  <c r="DG282" i="1"/>
  <c r="DE282" i="1"/>
  <c r="DC282" i="1"/>
  <c r="MR240" i="1"/>
  <c r="NV240" i="1" s="1"/>
  <c r="NQ240" i="1"/>
  <c r="OO240" i="1"/>
  <c r="DE244" i="1"/>
  <c r="LT245" i="1"/>
  <c r="KR247" i="1"/>
  <c r="KS247" i="1" s="1"/>
  <c r="LH247" i="1"/>
  <c r="NM247" i="1" s="1"/>
  <c r="NY247" i="1" s="1"/>
  <c r="OE247" i="1" s="1"/>
  <c r="MH247" i="1"/>
  <c r="MI247" i="1" s="1"/>
  <c r="IA250" i="1"/>
  <c r="IB250" i="1" s="1"/>
  <c r="KF250" i="1" s="1"/>
  <c r="CR251" i="1"/>
  <c r="CK251" i="1" s="1"/>
  <c r="II251" i="1"/>
  <c r="IG251" i="1"/>
  <c r="DB252" i="1"/>
  <c r="DD252" i="1" s="1"/>
  <c r="LK258" i="1"/>
  <c r="MO258" i="1"/>
  <c r="KW261" i="1"/>
  <c r="KG262" i="1"/>
  <c r="MW262" i="1"/>
  <c r="KW262" i="1"/>
  <c r="KK262" i="1"/>
  <c r="MM262" i="1"/>
  <c r="DB265" i="1"/>
  <c r="DD265" i="1" s="1"/>
  <c r="CR265" i="1"/>
  <c r="CK265" i="1" s="1"/>
  <c r="EB265" i="1"/>
  <c r="EH265" i="1" s="1"/>
  <c r="DL265" i="1"/>
  <c r="DN265" i="1" s="1"/>
  <c r="CR275" i="1"/>
  <c r="CK275" i="1" s="1"/>
  <c r="DB275" i="1"/>
  <c r="DD275" i="1" s="1"/>
  <c r="DC246" i="1"/>
  <c r="DD246" i="1" s="1"/>
  <c r="CR246" i="1"/>
  <c r="CK246" i="1" s="1"/>
  <c r="DF249" i="1"/>
  <c r="DE249" i="1"/>
  <c r="DG249" i="1"/>
  <c r="MA259" i="1"/>
  <c r="LC259" i="1"/>
  <c r="MM259" i="1"/>
  <c r="KW259" i="1"/>
  <c r="KK259" i="1"/>
  <c r="LO259" i="1"/>
  <c r="MW259" i="1"/>
  <c r="KQ259" i="1"/>
  <c r="MH260" i="1"/>
  <c r="LJ260" i="1"/>
  <c r="KL260" i="1"/>
  <c r="NA260" i="1"/>
  <c r="LV260" i="1"/>
  <c r="KX260" i="1"/>
  <c r="MB260" i="1"/>
  <c r="KJ260" i="1"/>
  <c r="KK261" i="1"/>
  <c r="MA262" i="1"/>
  <c r="OR262" i="1"/>
  <c r="DS263" i="1"/>
  <c r="FW280" i="1"/>
  <c r="FD280" i="1"/>
  <c r="FE280" i="1" s="1"/>
  <c r="MM280" i="1"/>
  <c r="LO280" i="1"/>
  <c r="KQ280" i="1"/>
  <c r="KW280" i="1"/>
  <c r="LU280" i="1"/>
  <c r="KG280" i="1"/>
  <c r="MW280" i="1"/>
  <c r="LC280" i="1"/>
  <c r="MG280" i="1"/>
  <c r="LI280" i="1"/>
  <c r="MA280" i="1"/>
  <c r="KK280" i="1"/>
  <c r="MG266" i="1"/>
  <c r="LI266" i="1"/>
  <c r="KK266" i="1"/>
  <c r="KW266" i="1"/>
  <c r="LU266" i="1"/>
  <c r="LW266" i="1" s="1"/>
  <c r="LC266" i="1"/>
  <c r="MW266" i="1"/>
  <c r="MA266" i="1"/>
  <c r="KQ266" i="1"/>
  <c r="KG266" i="1"/>
  <c r="NA266" i="1"/>
  <c r="MN266" i="1"/>
  <c r="MO266" i="1" s="1"/>
  <c r="KL266" i="1"/>
  <c r="MB266" i="1"/>
  <c r="KJ266" i="1"/>
  <c r="LJ266" i="1"/>
  <c r="KR266" i="1"/>
  <c r="MH266" i="1"/>
  <c r="LP266" i="1"/>
  <c r="LQ266" i="1" s="1"/>
  <c r="NV266" i="1"/>
  <c r="NY266" i="1" s="1"/>
  <c r="OE266" i="1" s="1"/>
  <c r="MA269" i="1"/>
  <c r="LC269" i="1"/>
  <c r="LE269" i="1" s="1"/>
  <c r="LI269" i="1"/>
  <c r="LK269" i="1" s="1"/>
  <c r="MG269" i="1"/>
  <c r="LO269" i="1"/>
  <c r="KW269" i="1"/>
  <c r="KY269" i="1" s="1"/>
  <c r="MM269" i="1"/>
  <c r="MO269" i="1" s="1"/>
  <c r="LU269" i="1"/>
  <c r="KK269" i="1"/>
  <c r="IC272" i="1"/>
  <c r="IA272" i="1"/>
  <c r="IB272" i="1" s="1"/>
  <c r="KF272" i="1" s="1"/>
  <c r="MN278" i="1"/>
  <c r="LV278" i="1"/>
  <c r="LJ278" i="1"/>
  <c r="MH278" i="1"/>
  <c r="KL278" i="1"/>
  <c r="KJ278" i="1"/>
  <c r="MB278" i="1"/>
  <c r="LP278" i="1"/>
  <c r="LD278" i="1"/>
  <c r="KR278" i="1"/>
  <c r="NA278" i="1"/>
  <c r="DE280" i="1"/>
  <c r="CL280" i="1"/>
  <c r="DG280" i="1"/>
  <c r="DF280" i="1"/>
  <c r="DS280" i="1"/>
  <c r="MM284" i="1"/>
  <c r="LO284" i="1"/>
  <c r="KQ284" i="1"/>
  <c r="LC284" i="1"/>
  <c r="KK284" i="1"/>
  <c r="MA284" i="1"/>
  <c r="LI284" i="1"/>
  <c r="KG284" i="1"/>
  <c r="MG284" i="1"/>
  <c r="MW284" i="1"/>
  <c r="KW284" i="1"/>
  <c r="LU284" i="1"/>
  <c r="DC269" i="1"/>
  <c r="DD269" i="1" s="1"/>
  <c r="CR269" i="1"/>
  <c r="CK269" i="1" s="1"/>
  <c r="MW269" i="1"/>
  <c r="MG270" i="1"/>
  <c r="LI270" i="1"/>
  <c r="KK270" i="1"/>
  <c r="LO270" i="1"/>
  <c r="MM270" i="1"/>
  <c r="LU270" i="1"/>
  <c r="LC270" i="1"/>
  <c r="MW270" i="1"/>
  <c r="MA270" i="1"/>
  <c r="KQ270" i="1"/>
  <c r="KG270" i="1"/>
  <c r="DG272" i="1"/>
  <c r="DE272" i="1"/>
  <c r="CL272" i="1"/>
  <c r="EB272" i="1"/>
  <c r="EH272" i="1" s="1"/>
  <c r="KX278" i="1"/>
  <c r="EB281" i="1"/>
  <c r="EH281" i="1" s="1"/>
  <c r="DL281" i="1"/>
  <c r="DN281" i="1" s="1"/>
  <c r="OM245" i="1"/>
  <c r="ED247" i="1"/>
  <c r="EF247" i="1" s="1"/>
  <c r="KK247" i="1"/>
  <c r="KM247" i="1" s="1"/>
  <c r="DL249" i="1"/>
  <c r="DN249" i="1" s="1"/>
  <c r="ON249" i="1"/>
  <c r="FS251" i="1"/>
  <c r="FT251" i="1" s="1"/>
  <c r="FU251" i="1" s="1"/>
  <c r="FV251" i="1" s="1"/>
  <c r="ES251" i="1" s="1"/>
  <c r="KP252" i="1"/>
  <c r="NM252" i="1" s="1"/>
  <c r="MN253" i="1"/>
  <c r="LP253" i="1"/>
  <c r="KR253" i="1"/>
  <c r="KJ253" i="1"/>
  <c r="MB253" i="1"/>
  <c r="LD253" i="1"/>
  <c r="MA258" i="1"/>
  <c r="MC258" i="1" s="1"/>
  <c r="NQ260" i="1"/>
  <c r="JC262" i="1"/>
  <c r="JD262" i="1" s="1"/>
  <c r="KI262" i="1" s="1"/>
  <c r="OO262" i="1"/>
  <c r="DD263" i="1"/>
  <c r="NS263" i="1"/>
  <c r="NM264" i="1"/>
  <c r="LD266" i="1"/>
  <c r="LT271" i="1"/>
  <c r="DF272" i="1"/>
  <c r="DB273" i="1"/>
  <c r="DD273" i="1" s="1"/>
  <c r="II277" i="1"/>
  <c r="IG277" i="1"/>
  <c r="OO280" i="1"/>
  <c r="OP280" i="1"/>
  <c r="OR280" i="1" s="1"/>
  <c r="OO287" i="1"/>
  <c r="OP287" i="1"/>
  <c r="OR287" i="1" s="1"/>
  <c r="FW292" i="1"/>
  <c r="FD292" i="1"/>
  <c r="FE292" i="1" s="1"/>
  <c r="II276" i="1"/>
  <c r="IG276" i="1"/>
  <c r="FD277" i="1"/>
  <c r="FE277" i="1" s="1"/>
  <c r="FW277" i="1"/>
  <c r="MA278" i="1"/>
  <c r="LC278" i="1"/>
  <c r="KK278" i="1"/>
  <c r="LU278" i="1"/>
  <c r="MW278" i="1"/>
  <c r="LI278" i="1"/>
  <c r="LK278" i="1" s="1"/>
  <c r="KW278" i="1"/>
  <c r="MG278" i="1"/>
  <c r="KG278" i="1"/>
  <c r="MM278" i="1"/>
  <c r="LO278" i="1"/>
  <c r="KQ278" i="1"/>
  <c r="FW281" i="1"/>
  <c r="FD281" i="1"/>
  <c r="FE281" i="1" s="1"/>
  <c r="IG283" i="1"/>
  <c r="II283" i="1"/>
  <c r="JC285" i="1"/>
  <c r="JD285" i="1" s="1"/>
  <c r="KI285" i="1" s="1"/>
  <c r="JE285" i="1"/>
  <c r="ON259" i="1"/>
  <c r="DB260" i="1"/>
  <c r="DD260" i="1" s="1"/>
  <c r="CR261" i="1"/>
  <c r="CK261" i="1" s="1"/>
  <c r="DC261" i="1"/>
  <c r="DD261" i="1" s="1"/>
  <c r="JC263" i="1"/>
  <c r="JD263" i="1" s="1"/>
  <c r="KI263" i="1" s="1"/>
  <c r="JG263" i="1"/>
  <c r="ON263" i="1"/>
  <c r="ON265" i="1"/>
  <c r="CR274" i="1"/>
  <c r="CK274" i="1" s="1"/>
  <c r="DB274" i="1"/>
  <c r="DD274" i="1" s="1"/>
  <c r="CL278" i="1"/>
  <c r="DG278" i="1"/>
  <c r="DS278" i="1"/>
  <c r="DF278" i="1"/>
  <c r="DE278" i="1"/>
  <c r="NV278" i="1"/>
  <c r="FS287" i="1"/>
  <c r="FT287" i="1" s="1"/>
  <c r="FU287" i="1" s="1"/>
  <c r="FV287" i="1" s="1"/>
  <c r="ES287" i="1" s="1"/>
  <c r="EB292" i="1"/>
  <c r="EH292" i="1" s="1"/>
  <c r="DL292" i="1"/>
  <c r="DN292" i="1" s="1"/>
  <c r="OM241" i="1"/>
  <c r="OO244" i="1"/>
  <c r="FS253" i="1"/>
  <c r="FT253" i="1" s="1"/>
  <c r="FU253" i="1" s="1"/>
  <c r="FV253" i="1" s="1"/>
  <c r="ES253" i="1" s="1"/>
  <c r="CR255" i="1"/>
  <c r="CK255" i="1" s="1"/>
  <c r="DC255" i="1"/>
  <c r="DD255" i="1" s="1"/>
  <c r="KP256" i="1"/>
  <c r="NM256" i="1" s="1"/>
  <c r="CR257" i="1"/>
  <c r="CK257" i="1" s="1"/>
  <c r="DC257" i="1"/>
  <c r="DD257" i="1" s="1"/>
  <c r="HQ260" i="1"/>
  <c r="HR260" i="1" s="1"/>
  <c r="HS260" i="1" s="1"/>
  <c r="HC261" i="1"/>
  <c r="KV261" i="1"/>
  <c r="NM261" i="1" s="1"/>
  <c r="LT261" i="1"/>
  <c r="NS261" i="1" s="1"/>
  <c r="MR261" i="1"/>
  <c r="NV261" i="1" s="1"/>
  <c r="ON261" i="1"/>
  <c r="JI263" i="1"/>
  <c r="LH263" i="1"/>
  <c r="NM263" i="1" s="1"/>
  <c r="MF263" i="1"/>
  <c r="NV263" i="1" s="1"/>
  <c r="NV264" i="1"/>
  <c r="HC265" i="1"/>
  <c r="HP265" i="1"/>
  <c r="HQ265" i="1" s="1"/>
  <c r="HR265" i="1" s="1"/>
  <c r="HS265" i="1" s="1"/>
  <c r="GL265" i="1"/>
  <c r="GM265" i="1" s="1"/>
  <c r="GZ265" i="1" s="1"/>
  <c r="CR267" i="1"/>
  <c r="CK267" i="1" s="1"/>
  <c r="NV267" i="1"/>
  <c r="MB268" i="1"/>
  <c r="MC268" i="1" s="1"/>
  <c r="MH268" i="1"/>
  <c r="LP268" i="1"/>
  <c r="KX268" i="1"/>
  <c r="NA268" i="1"/>
  <c r="MN268" i="1"/>
  <c r="LV268" i="1"/>
  <c r="LD268" i="1"/>
  <c r="KL268" i="1"/>
  <c r="OO268" i="1"/>
  <c r="JE272" i="1"/>
  <c r="JC272" i="1"/>
  <c r="JD272" i="1" s="1"/>
  <c r="KI272" i="1" s="1"/>
  <c r="FW273" i="1"/>
  <c r="FD273" i="1"/>
  <c r="FE273" i="1" s="1"/>
  <c r="EB275" i="1"/>
  <c r="EH275" i="1" s="1"/>
  <c r="DL275" i="1"/>
  <c r="DN275" i="1" s="1"/>
  <c r="CR279" i="1"/>
  <c r="CK279" i="1" s="1"/>
  <c r="DB279" i="1"/>
  <c r="DD279" i="1" s="1"/>
  <c r="NG241" i="1"/>
  <c r="MA247" i="1"/>
  <c r="MC247" i="1" s="1"/>
  <c r="LC247" i="1"/>
  <c r="LE247" i="1" s="1"/>
  <c r="LI247" i="1"/>
  <c r="NG249" i="1"/>
  <c r="DL250" i="1"/>
  <c r="DN250" i="1" s="1"/>
  <c r="ML252" i="1"/>
  <c r="NV252" i="1" s="1"/>
  <c r="LZ254" i="1"/>
  <c r="MF255" i="1"/>
  <c r="NV255" i="1" s="1"/>
  <c r="NY255" i="1" s="1"/>
  <c r="OE255" i="1" s="1"/>
  <c r="HC257" i="1"/>
  <c r="HQ257" i="1"/>
  <c r="HR257" i="1" s="1"/>
  <c r="HS257" i="1" s="1"/>
  <c r="KG258" i="1"/>
  <c r="MW258" i="1"/>
  <c r="LU258" i="1"/>
  <c r="LW258" i="1" s="1"/>
  <c r="KW258" i="1"/>
  <c r="KY258" i="1" s="1"/>
  <c r="LB258" i="1"/>
  <c r="NM258" i="1" s="1"/>
  <c r="NV258" i="1"/>
  <c r="CR259" i="1"/>
  <c r="CK259" i="1" s="1"/>
  <c r="DC259" i="1"/>
  <c r="DD259" i="1" s="1"/>
  <c r="LN260" i="1"/>
  <c r="NS260" i="1" s="1"/>
  <c r="HP261" i="1"/>
  <c r="HQ261" i="1" s="1"/>
  <c r="HR261" i="1" s="1"/>
  <c r="HS261" i="1" s="1"/>
  <c r="OP261" i="1"/>
  <c r="OR261" i="1" s="1"/>
  <c r="EB262" i="1"/>
  <c r="EH262" i="1" s="1"/>
  <c r="NV262" i="1"/>
  <c r="EB263" i="1"/>
  <c r="EH263" i="1" s="1"/>
  <c r="KX266" i="1"/>
  <c r="MW268" i="1"/>
  <c r="LU268" i="1"/>
  <c r="KW268" i="1"/>
  <c r="KY268" i="1" s="1"/>
  <c r="KK268" i="1"/>
  <c r="LI268" i="1"/>
  <c r="KQ268" i="1"/>
  <c r="KG268" i="1"/>
  <c r="MG268" i="1"/>
  <c r="LO268" i="1"/>
  <c r="MM268" i="1"/>
  <c r="LC268" i="1"/>
  <c r="KR271" i="1"/>
  <c r="LP271" i="1"/>
  <c r="KX271" i="1"/>
  <c r="NA271" i="1"/>
  <c r="MN271" i="1"/>
  <c r="LV271" i="1"/>
  <c r="LD271" i="1"/>
  <c r="KL271" i="1"/>
  <c r="DS272" i="1"/>
  <c r="KV272" i="1"/>
  <c r="NM272" i="1" s="1"/>
  <c r="NY272" i="1" s="1"/>
  <c r="OE272" i="1" s="1"/>
  <c r="II285" i="1"/>
  <c r="IG285" i="1"/>
  <c r="EB254" i="1"/>
  <c r="EH254" i="1" s="1"/>
  <c r="EB258" i="1"/>
  <c r="EH258" i="1" s="1"/>
  <c r="OO267" i="1"/>
  <c r="EB270" i="1"/>
  <c r="EH270" i="1" s="1"/>
  <c r="OM271" i="1"/>
  <c r="LZ274" i="1"/>
  <c r="DL276" i="1"/>
  <c r="DN276" i="1" s="1"/>
  <c r="EB276" i="1"/>
  <c r="EH276" i="1" s="1"/>
  <c r="JI276" i="1"/>
  <c r="DB278" i="1"/>
  <c r="DD278" i="1" s="1"/>
  <c r="DL278" i="1"/>
  <c r="DN278" i="1" s="1"/>
  <c r="JI278" i="1"/>
  <c r="LB278" i="1"/>
  <c r="EB280" i="1"/>
  <c r="EH280" i="1" s="1"/>
  <c r="IG281" i="1"/>
  <c r="DD282" i="1"/>
  <c r="MR284" i="1"/>
  <c r="NV284" i="1" s="1"/>
  <c r="ED286" i="1"/>
  <c r="EF286" i="1" s="1"/>
  <c r="MG287" i="1"/>
  <c r="LI287" i="1"/>
  <c r="KK287" i="1"/>
  <c r="KQ287" i="1"/>
  <c r="KG287" i="1"/>
  <c r="LU287" i="1"/>
  <c r="MM287" i="1"/>
  <c r="MA287" i="1"/>
  <c r="MW287" i="1"/>
  <c r="KW287" i="1"/>
  <c r="MA290" i="1"/>
  <c r="LC290" i="1"/>
  <c r="KK290" i="1"/>
  <c r="LO290" i="1"/>
  <c r="LU290" i="1"/>
  <c r="KG290" i="1"/>
  <c r="LI290" i="1"/>
  <c r="KQ290" i="1"/>
  <c r="MM290" i="1"/>
  <c r="KW290" i="1"/>
  <c r="MW290" i="1"/>
  <c r="MH290" i="1"/>
  <c r="KL290" i="1"/>
  <c r="LV290" i="1"/>
  <c r="LJ290" i="1"/>
  <c r="KR290" i="1"/>
  <c r="MN290" i="1"/>
  <c r="MB290" i="1"/>
  <c r="KX290" i="1"/>
  <c r="NA290" i="1"/>
  <c r="KJ290" i="1"/>
  <c r="DC292" i="1"/>
  <c r="DD292" i="1" s="1"/>
  <c r="CR292" i="1"/>
  <c r="CK292" i="1" s="1"/>
  <c r="NQ270" i="1"/>
  <c r="OP270" i="1"/>
  <c r="OR270" i="1" s="1"/>
  <c r="NG271" i="1"/>
  <c r="DL273" i="1"/>
  <c r="DN273" i="1" s="1"/>
  <c r="NQ274" i="1"/>
  <c r="LN276" i="1"/>
  <c r="MR276" i="1"/>
  <c r="NV276" i="1" s="1"/>
  <c r="NT276" i="1"/>
  <c r="OP277" i="1"/>
  <c r="OR277" i="1" s="1"/>
  <c r="IG278" i="1"/>
  <c r="DS286" i="1"/>
  <c r="MM288" i="1"/>
  <c r="LO288" i="1"/>
  <c r="KQ288" i="1"/>
  <c r="LC288" i="1"/>
  <c r="KK288" i="1"/>
  <c r="MW288" i="1"/>
  <c r="MA288" i="1"/>
  <c r="KW288" i="1"/>
  <c r="MG288" i="1"/>
  <c r="KG288" i="1"/>
  <c r="LU288" i="1"/>
  <c r="LI288" i="1"/>
  <c r="EB291" i="1"/>
  <c r="EH291" i="1" s="1"/>
  <c r="DL291" i="1"/>
  <c r="DN291" i="1" s="1"/>
  <c r="NQ266" i="1"/>
  <c r="NG267" i="1"/>
  <c r="LT273" i="1"/>
  <c r="OP274" i="1"/>
  <c r="OR274" i="1" s="1"/>
  <c r="CR277" i="1"/>
  <c r="CK277" i="1" s="1"/>
  <c r="LZ277" i="1"/>
  <c r="EB279" i="1"/>
  <c r="EH279" i="1" s="1"/>
  <c r="DC280" i="1"/>
  <c r="DD280" i="1" s="1"/>
  <c r="JK281" i="1"/>
  <c r="JI281" i="1"/>
  <c r="OO283" i="1"/>
  <c r="OP283" i="1"/>
  <c r="OR283" i="1" s="1"/>
  <c r="KL286" i="1"/>
  <c r="MB286" i="1"/>
  <c r="KX286" i="1"/>
  <c r="LP286" i="1"/>
  <c r="LQ286" i="1" s="1"/>
  <c r="LV286" i="1"/>
  <c r="MX286" i="1"/>
  <c r="MZ286" i="1"/>
  <c r="CR291" i="1"/>
  <c r="CK291" i="1" s="1"/>
  <c r="DB291" i="1"/>
  <c r="DD291" i="1" s="1"/>
  <c r="JE291" i="1"/>
  <c r="JC291" i="1"/>
  <c r="JD291" i="1" s="1"/>
  <c r="KI291" i="1" s="1"/>
  <c r="IA292" i="1"/>
  <c r="IB292" i="1" s="1"/>
  <c r="KF292" i="1" s="1"/>
  <c r="IC292" i="1"/>
  <c r="ND292" i="1"/>
  <c r="NB292" i="1"/>
  <c r="NM268" i="1"/>
  <c r="OP276" i="1"/>
  <c r="OR276" i="1" s="1"/>
  <c r="JK282" i="1"/>
  <c r="JI282" i="1"/>
  <c r="CR283" i="1"/>
  <c r="CK283" i="1" s="1"/>
  <c r="CL286" i="1"/>
  <c r="CL289" i="1"/>
  <c r="DS289" i="1"/>
  <c r="DF289" i="1"/>
  <c r="DK289" i="1" s="1"/>
  <c r="DM289" i="1" s="1"/>
  <c r="IG264" i="1"/>
  <c r="OO266" i="1"/>
  <c r="IA267" i="1"/>
  <c r="IB267" i="1" s="1"/>
  <c r="KF267" i="1" s="1"/>
  <c r="CR268" i="1"/>
  <c r="CK268" i="1" s="1"/>
  <c r="FT269" i="1"/>
  <c r="FU269" i="1" s="1"/>
  <c r="FV269" i="1" s="1"/>
  <c r="ES269" i="1" s="1"/>
  <c r="IC269" i="1"/>
  <c r="CR271" i="1"/>
  <c r="CK271" i="1" s="1"/>
  <c r="LB274" i="1"/>
  <c r="NM274" i="1" s="1"/>
  <c r="NY274" i="1" s="1"/>
  <c r="OE274" i="1" s="1"/>
  <c r="ML275" i="1"/>
  <c r="NV275" i="1" s="1"/>
  <c r="CR276" i="1"/>
  <c r="CK276" i="1" s="1"/>
  <c r="JE278" i="1"/>
  <c r="FS283" i="1"/>
  <c r="FT283" i="1" s="1"/>
  <c r="FU283" i="1" s="1"/>
  <c r="FV283" i="1" s="1"/>
  <c r="ES283" i="1" s="1"/>
  <c r="JE283" i="1"/>
  <c r="JC283" i="1"/>
  <c r="JD283" i="1" s="1"/>
  <c r="KI283" i="1" s="1"/>
  <c r="DB284" i="1"/>
  <c r="DD284" i="1" s="1"/>
  <c r="KJ286" i="1"/>
  <c r="MH286" i="1"/>
  <c r="NA286" i="1"/>
  <c r="NE286" i="1" s="1"/>
  <c r="NV287" i="1"/>
  <c r="FT289" i="1"/>
  <c r="FU289" i="1" s="1"/>
  <c r="FV289" i="1" s="1"/>
  <c r="ES289" i="1" s="1"/>
  <c r="FS289" i="1"/>
  <c r="JE276" i="1"/>
  <c r="JC276" i="1"/>
  <c r="JD276" i="1" s="1"/>
  <c r="KI276" i="1" s="1"/>
  <c r="JK277" i="1"/>
  <c r="JI277" i="1"/>
  <c r="OO278" i="1"/>
  <c r="IC281" i="1"/>
  <c r="IA281" i="1"/>
  <c r="IB281" i="1" s="1"/>
  <c r="KF281" i="1" s="1"/>
  <c r="DE284" i="1"/>
  <c r="DS284" i="1"/>
  <c r="DF284" i="1"/>
  <c r="FS285" i="1"/>
  <c r="FT285" i="1" s="1"/>
  <c r="FU285" i="1" s="1"/>
  <c r="FV285" i="1" s="1"/>
  <c r="ES285" i="1" s="1"/>
  <c r="DE286" i="1"/>
  <c r="DG286" i="1"/>
  <c r="JE288" i="1"/>
  <c r="JC288" i="1"/>
  <c r="JD288" i="1" s="1"/>
  <c r="KI288" i="1" s="1"/>
  <c r="FW293" i="1"/>
  <c r="FD293" i="1"/>
  <c r="FE293" i="1" s="1"/>
  <c r="EI266" i="1"/>
  <c r="KV273" i="1"/>
  <c r="NM273" i="1" s="1"/>
  <c r="NY273" i="1" s="1"/>
  <c r="OE273" i="1" s="1"/>
  <c r="KP275" i="1"/>
  <c r="NM275" i="1" s="1"/>
  <c r="FT276" i="1"/>
  <c r="FU276" i="1" s="1"/>
  <c r="FV276" i="1" s="1"/>
  <c r="ES276" i="1" s="1"/>
  <c r="MF277" i="1"/>
  <c r="NV277" i="1" s="1"/>
  <c r="FS279" i="1"/>
  <c r="FT279" i="1" s="1"/>
  <c r="FU279" i="1" s="1"/>
  <c r="FV279" i="1" s="1"/>
  <c r="ES279" i="1" s="1"/>
  <c r="ML279" i="1"/>
  <c r="NV279" i="1" s="1"/>
  <c r="II282" i="1"/>
  <c r="IG282" i="1"/>
  <c r="MF283" i="1"/>
  <c r="NV283" i="1" s="1"/>
  <c r="DG284" i="1"/>
  <c r="FT284" i="1"/>
  <c r="FU284" i="1" s="1"/>
  <c r="FV284" i="1" s="1"/>
  <c r="ES284" i="1" s="1"/>
  <c r="CR285" i="1"/>
  <c r="CK285" i="1" s="1"/>
  <c r="DL285" i="1"/>
  <c r="DN285" i="1" s="1"/>
  <c r="EB285" i="1"/>
  <c r="EH285" i="1" s="1"/>
  <c r="OP285" i="1"/>
  <c r="OR285" i="1" s="1"/>
  <c r="DD286" i="1"/>
  <c r="EC286" i="1"/>
  <c r="EG286" i="1"/>
  <c r="EI286" i="1" s="1"/>
  <c r="MG290" i="1"/>
  <c r="CL293" i="1"/>
  <c r="DG293" i="1"/>
  <c r="DS293" i="1"/>
  <c r="DE293" i="1"/>
  <c r="DF293" i="1"/>
  <c r="FS291" i="1"/>
  <c r="FT291" i="1" s="1"/>
  <c r="FU291" i="1" s="1"/>
  <c r="FV291" i="1" s="1"/>
  <c r="ES291" i="1" s="1"/>
  <c r="NV293" i="1"/>
  <c r="KV277" i="1"/>
  <c r="FS282" i="1"/>
  <c r="FT282" i="1" s="1"/>
  <c r="FU282" i="1" s="1"/>
  <c r="FV282" i="1" s="1"/>
  <c r="ES282" i="1" s="1"/>
  <c r="MF282" i="1"/>
  <c r="NV282" i="1" s="1"/>
  <c r="KV284" i="1"/>
  <c r="OR284" i="1"/>
  <c r="LB285" i="1"/>
  <c r="DC287" i="1"/>
  <c r="DD287" i="1" s="1"/>
  <c r="CR287" i="1"/>
  <c r="CK287" i="1" s="1"/>
  <c r="IC291" i="1"/>
  <c r="IA291" i="1"/>
  <c r="IB291" i="1" s="1"/>
  <c r="KF291" i="1" s="1"/>
  <c r="MN296" i="1"/>
  <c r="LV296" i="1"/>
  <c r="LW296" i="1" s="1"/>
  <c r="MB296" i="1"/>
  <c r="LJ296" i="1"/>
  <c r="LK296" i="1" s="1"/>
  <c r="KJ296" i="1"/>
  <c r="LP296" i="1"/>
  <c r="KX296" i="1"/>
  <c r="KY296" i="1" s="1"/>
  <c r="MH296" i="1"/>
  <c r="KL296" i="1"/>
  <c r="NA296" i="1"/>
  <c r="LD296" i="1"/>
  <c r="KR296" i="1"/>
  <c r="FW298" i="1"/>
  <c r="FD298" i="1"/>
  <c r="FE298" i="1" s="1"/>
  <c r="JI284" i="1"/>
  <c r="KW286" i="1"/>
  <c r="KY286" i="1" s="1"/>
  <c r="ML286" i="1"/>
  <c r="NV286" i="1" s="1"/>
  <c r="LH287" i="1"/>
  <c r="LJ289" i="1"/>
  <c r="LJ292" i="1"/>
  <c r="KK293" i="1"/>
  <c r="LP293" i="1"/>
  <c r="MM293" i="1"/>
  <c r="DL294" i="1"/>
  <c r="DN294" i="1" s="1"/>
  <c r="KK294" i="1"/>
  <c r="LB294" i="1"/>
  <c r="LU294" i="1"/>
  <c r="DF296" i="1"/>
  <c r="KQ296" i="1"/>
  <c r="LO296" i="1"/>
  <c r="LQ296" i="1" s="1"/>
  <c r="CR297" i="1"/>
  <c r="CK297" i="1" s="1"/>
  <c r="FT297" i="1"/>
  <c r="FU297" i="1" s="1"/>
  <c r="FV297" i="1" s="1"/>
  <c r="ES297" i="1" s="1"/>
  <c r="DB300" i="1"/>
  <c r="DD300" i="1" s="1"/>
  <c r="CR300" i="1"/>
  <c r="CK300" i="1" s="1"/>
  <c r="FD303" i="1"/>
  <c r="FE303" i="1" s="1"/>
  <c r="FW303" i="1"/>
  <c r="MA293" i="1"/>
  <c r="NA294" i="1"/>
  <c r="DE303" i="1"/>
  <c r="CL303" i="1"/>
  <c r="DG303" i="1"/>
  <c r="DS303" i="1"/>
  <c r="DF303" i="1"/>
  <c r="NQ279" i="1"/>
  <c r="NG280" i="1"/>
  <c r="DL284" i="1"/>
  <c r="DN284" i="1" s="1"/>
  <c r="MA286" i="1"/>
  <c r="LC286" i="1"/>
  <c r="LE286" i="1" s="1"/>
  <c r="KK286" i="1"/>
  <c r="KM286" i="1" s="1"/>
  <c r="KQ286" i="1"/>
  <c r="KS286" i="1" s="1"/>
  <c r="LI286" i="1"/>
  <c r="LK286" i="1" s="1"/>
  <c r="MM286" i="1"/>
  <c r="MO286" i="1" s="1"/>
  <c r="MB292" i="1"/>
  <c r="KX292" i="1"/>
  <c r="KR292" i="1"/>
  <c r="MH292" i="1"/>
  <c r="KX293" i="1"/>
  <c r="DC294" i="1"/>
  <c r="DD294" i="1" s="1"/>
  <c r="CR294" i="1"/>
  <c r="CK294" i="1" s="1"/>
  <c r="LD294" i="1"/>
  <c r="LO294" i="1"/>
  <c r="LQ294" i="1" s="1"/>
  <c r="MN294" i="1"/>
  <c r="DS295" i="1"/>
  <c r="DG295" i="1"/>
  <c r="CL295" i="1"/>
  <c r="DE295" i="1"/>
  <c r="DF295" i="1"/>
  <c r="DC295" i="1"/>
  <c r="DD295" i="1" s="1"/>
  <c r="CL296" i="1"/>
  <c r="DE296" i="1"/>
  <c r="DS296" i="1"/>
  <c r="JE297" i="1"/>
  <c r="JC297" i="1"/>
  <c r="JD297" i="1" s="1"/>
  <c r="KI297" i="1" s="1"/>
  <c r="DE298" i="1"/>
  <c r="CL298" i="1"/>
  <c r="DG298" i="1"/>
  <c r="DS298" i="1"/>
  <c r="FS301" i="1"/>
  <c r="FT301" i="1" s="1"/>
  <c r="FU301" i="1" s="1"/>
  <c r="FV301" i="1" s="1"/>
  <c r="ES301" i="1" s="1"/>
  <c r="JC287" i="1"/>
  <c r="JD287" i="1" s="1"/>
  <c r="KI287" i="1" s="1"/>
  <c r="LV289" i="1"/>
  <c r="LD289" i="1"/>
  <c r="NA289" i="1"/>
  <c r="KR289" i="1"/>
  <c r="KJ289" i="1"/>
  <c r="FT290" i="1"/>
  <c r="FU290" i="1" s="1"/>
  <c r="FV290" i="1" s="1"/>
  <c r="ES290" i="1" s="1"/>
  <c r="OO291" i="1"/>
  <c r="LD292" i="1"/>
  <c r="OM293" i="1"/>
  <c r="FT294" i="1"/>
  <c r="FU294" i="1" s="1"/>
  <c r="FV294" i="1" s="1"/>
  <c r="ES294" i="1" s="1"/>
  <c r="OO279" i="1"/>
  <c r="CR281" i="1"/>
  <c r="CK281" i="1" s="1"/>
  <c r="LU286" i="1"/>
  <c r="LW286" i="1" s="1"/>
  <c r="EB287" i="1"/>
  <c r="EH287" i="1" s="1"/>
  <c r="ON287" i="1"/>
  <c r="CR288" i="1"/>
  <c r="CK288" i="1" s="1"/>
  <c r="IA289" i="1"/>
  <c r="IB289" i="1" s="1"/>
  <c r="KF289" i="1" s="1"/>
  <c r="MH289" i="1"/>
  <c r="CR290" i="1"/>
  <c r="CK290" i="1" s="1"/>
  <c r="DC290" i="1"/>
  <c r="DD290" i="1" s="1"/>
  <c r="NQ291" i="1"/>
  <c r="KJ292" i="1"/>
  <c r="LP292" i="1"/>
  <c r="OO295" i="1"/>
  <c r="JE296" i="1"/>
  <c r="KK296" i="1"/>
  <c r="KM296" i="1" s="1"/>
  <c r="MM298" i="1"/>
  <c r="LO298" i="1"/>
  <c r="KQ298" i="1"/>
  <c r="KS298" i="1" s="1"/>
  <c r="KW298" i="1"/>
  <c r="KY298" i="1" s="1"/>
  <c r="LC298" i="1"/>
  <c r="KK298" i="1"/>
  <c r="KM298" i="1" s="1"/>
  <c r="MW298" i="1"/>
  <c r="LU298" i="1"/>
  <c r="LW298" i="1" s="1"/>
  <c r="KG298" i="1"/>
  <c r="MG298" i="1"/>
  <c r="DL301" i="1"/>
  <c r="DN301" i="1" s="1"/>
  <c r="EB295" i="1"/>
  <c r="EH295" i="1" s="1"/>
  <c r="FS295" i="1"/>
  <c r="FT295" i="1" s="1"/>
  <c r="FU295" i="1" s="1"/>
  <c r="FV295" i="1" s="1"/>
  <c r="ES295" i="1" s="1"/>
  <c r="OM284" i="1"/>
  <c r="MI286" i="1"/>
  <c r="OP288" i="1"/>
  <c r="OR288" i="1" s="1"/>
  <c r="ML290" i="1"/>
  <c r="NV290" i="1" s="1"/>
  <c r="MR291" i="1"/>
  <c r="NV291" i="1" s="1"/>
  <c r="NA293" i="1"/>
  <c r="MN293" i="1"/>
  <c r="MH293" i="1"/>
  <c r="MI293" i="1" s="1"/>
  <c r="LD293" i="1"/>
  <c r="KL293" i="1"/>
  <c r="MB293" i="1"/>
  <c r="KR293" i="1"/>
  <c r="KS293" i="1" s="1"/>
  <c r="KG294" i="1"/>
  <c r="MA294" i="1"/>
  <c r="LC294" i="1"/>
  <c r="LE294" i="1" s="1"/>
  <c r="MM294" i="1"/>
  <c r="MG294" i="1"/>
  <c r="LV294" i="1"/>
  <c r="KX294" i="1"/>
  <c r="MB294" i="1"/>
  <c r="KL294" i="1"/>
  <c r="KR294" i="1"/>
  <c r="KS294" i="1" s="1"/>
  <c r="LI294" i="1"/>
  <c r="MW293" i="1"/>
  <c r="LU293" i="1"/>
  <c r="LW293" i="1" s="1"/>
  <c r="KW293" i="1"/>
  <c r="KY293" i="1" s="1"/>
  <c r="LI293" i="1"/>
  <c r="LK293" i="1" s="1"/>
  <c r="KG293" i="1"/>
  <c r="LC293" i="1"/>
  <c r="LO293" i="1"/>
  <c r="LQ293" i="1" s="1"/>
  <c r="KJ294" i="1"/>
  <c r="KW294" i="1"/>
  <c r="LJ294" i="1"/>
  <c r="MH294" i="1"/>
  <c r="MW294" i="1"/>
  <c r="OR295" i="1"/>
  <c r="MA296" i="1"/>
  <c r="MC296" i="1" s="1"/>
  <c r="LC296" i="1"/>
  <c r="LE296" i="1" s="1"/>
  <c r="MW296" i="1"/>
  <c r="MG296" i="1"/>
  <c r="MI296" i="1" s="1"/>
  <c r="MM296" i="1"/>
  <c r="KG296" i="1"/>
  <c r="DF298" i="1"/>
  <c r="NV299" i="1"/>
  <c r="NY299" i="1" s="1"/>
  <c r="OE299" i="1" s="1"/>
  <c r="ON301" i="1"/>
  <c r="LN304" i="1"/>
  <c r="MG305" i="1"/>
  <c r="LI305" i="1"/>
  <c r="KK305" i="1"/>
  <c r="KW305" i="1"/>
  <c r="MM305" i="1"/>
  <c r="LU305" i="1"/>
  <c r="LC305" i="1"/>
  <c r="MW305" i="1"/>
  <c r="MA305" i="1"/>
  <c r="KQ305" i="1"/>
  <c r="KG305" i="1"/>
  <c r="LO305" i="1"/>
  <c r="OM288" i="1"/>
  <c r="ON290" i="1"/>
  <c r="LT292" i="1"/>
  <c r="NG292" i="1"/>
  <c r="MR295" i="1"/>
  <c r="NV295" i="1" s="1"/>
  <c r="NT297" i="1"/>
  <c r="MW299" i="1"/>
  <c r="LU299" i="1"/>
  <c r="KW299" i="1"/>
  <c r="MG299" i="1"/>
  <c r="LO299" i="1"/>
  <c r="LQ299" i="1" s="1"/>
  <c r="LC299" i="1"/>
  <c r="LE299" i="1" s="1"/>
  <c r="KK299" i="1"/>
  <c r="LI299" i="1"/>
  <c r="KQ299" i="1"/>
  <c r="MA299" i="1"/>
  <c r="KX299" i="1"/>
  <c r="KL299" i="1"/>
  <c r="MB299" i="1"/>
  <c r="MN299" i="1"/>
  <c r="KG299" i="1"/>
  <c r="LV299" i="1"/>
  <c r="FS300" i="1"/>
  <c r="FT300" i="1" s="1"/>
  <c r="FU300" i="1" s="1"/>
  <c r="FV300" i="1" s="1"/>
  <c r="ES300" i="1" s="1"/>
  <c r="OO301" i="1"/>
  <c r="OP301" i="1"/>
  <c r="OR301" i="1" s="1"/>
  <c r="IG297" i="1"/>
  <c r="II297" i="1"/>
  <c r="LN297" i="1"/>
  <c r="NA298" i="1"/>
  <c r="MB298" i="1"/>
  <c r="LJ298" i="1"/>
  <c r="MH298" i="1"/>
  <c r="LP298" i="1"/>
  <c r="MN298" i="1"/>
  <c r="DC299" i="1"/>
  <c r="DD299" i="1" s="1"/>
  <c r="CR299" i="1"/>
  <c r="CK299" i="1" s="1"/>
  <c r="KJ299" i="1"/>
  <c r="LJ299" i="1"/>
  <c r="MM299" i="1"/>
  <c r="FW306" i="1"/>
  <c r="FD306" i="1"/>
  <c r="FE306" i="1" s="1"/>
  <c r="MM302" i="1"/>
  <c r="LO302" i="1"/>
  <c r="KQ302" i="1"/>
  <c r="MG302" i="1"/>
  <c r="LU302" i="1"/>
  <c r="LC302" i="1"/>
  <c r="KK302" i="1"/>
  <c r="MA302" i="1"/>
  <c r="LI302" i="1"/>
  <c r="KG302" i="1"/>
  <c r="LJ303" i="1"/>
  <c r="KR303" i="1"/>
  <c r="KJ303" i="1"/>
  <c r="MH303" i="1"/>
  <c r="LP303" i="1"/>
  <c r="KX303" i="1"/>
  <c r="NA303" i="1"/>
  <c r="MN303" i="1"/>
  <c r="KL303" i="1"/>
  <c r="MB303" i="1"/>
  <c r="LV303" i="1"/>
  <c r="LD303" i="1"/>
  <c r="MA304" i="1"/>
  <c r="LC304" i="1"/>
  <c r="LI304" i="1"/>
  <c r="MG304" i="1"/>
  <c r="LO304" i="1"/>
  <c r="KW304" i="1"/>
  <c r="KK304" i="1"/>
  <c r="MW304" i="1"/>
  <c r="KQ304" i="1"/>
  <c r="MM304" i="1"/>
  <c r="LU304" i="1"/>
  <c r="KR304" i="1"/>
  <c r="LP304" i="1"/>
  <c r="KX304" i="1"/>
  <c r="NA304" i="1"/>
  <c r="MN304" i="1"/>
  <c r="LV304" i="1"/>
  <c r="MB304" i="1"/>
  <c r="LJ304" i="1"/>
  <c r="KJ304" i="1"/>
  <c r="MH304" i="1"/>
  <c r="KL304" i="1"/>
  <c r="KG304" i="1"/>
  <c r="DD301" i="1"/>
  <c r="KW302" i="1"/>
  <c r="MR303" i="1"/>
  <c r="NV303" i="1" s="1"/>
  <c r="LD304" i="1"/>
  <c r="KV293" i="1"/>
  <c r="NM293" i="1" s="1"/>
  <c r="LN295" i="1"/>
  <c r="NT299" i="1"/>
  <c r="LH301" i="1"/>
  <c r="FT302" i="1"/>
  <c r="FU302" i="1" s="1"/>
  <c r="FV302" i="1" s="1"/>
  <c r="ES302" i="1" s="1"/>
  <c r="LP302" i="1"/>
  <c r="KX302" i="1"/>
  <c r="MN302" i="1"/>
  <c r="LV302" i="1"/>
  <c r="LD302" i="1"/>
  <c r="KL302" i="1"/>
  <c r="KR302" i="1"/>
  <c r="LJ302" i="1"/>
  <c r="MB302" i="1"/>
  <c r="MZ302" i="1"/>
  <c r="MX302" i="1"/>
  <c r="DC306" i="1"/>
  <c r="DD306" i="1" s="1"/>
  <c r="CR306" i="1"/>
  <c r="CK306" i="1" s="1"/>
  <c r="LH297" i="1"/>
  <c r="NQ297" i="1"/>
  <c r="DD298" i="1"/>
  <c r="LD298" i="1"/>
  <c r="KR299" i="1"/>
  <c r="MH299" i="1"/>
  <c r="NA299" i="1"/>
  <c r="MH302" i="1"/>
  <c r="NA302" i="1"/>
  <c r="NE302" i="1" s="1"/>
  <c r="DS305" i="1"/>
  <c r="DG305" i="1"/>
  <c r="CL305" i="1"/>
  <c r="DE305" i="1"/>
  <c r="DF305" i="1"/>
  <c r="LV308" i="1"/>
  <c r="KX308" i="1"/>
  <c r="KY308" i="1" s="1"/>
  <c r="MH308" i="1"/>
  <c r="LJ308" i="1"/>
  <c r="KL308" i="1"/>
  <c r="NA308" i="1"/>
  <c r="NE308" i="1" s="1"/>
  <c r="MN308" i="1"/>
  <c r="MB308" i="1"/>
  <c r="KJ308" i="1"/>
  <c r="LP308" i="1"/>
  <c r="KR308" i="1"/>
  <c r="KG308" i="1"/>
  <c r="MA308" i="1"/>
  <c r="MC308" i="1" s="1"/>
  <c r="LC308" i="1"/>
  <c r="LE308" i="1" s="1"/>
  <c r="LI308" i="1"/>
  <c r="KK308" i="1"/>
  <c r="MM308" i="1"/>
  <c r="MG308" i="1"/>
  <c r="LU308" i="1"/>
  <c r="KQ308" i="1"/>
  <c r="LO308" i="1"/>
  <c r="DF310" i="1"/>
  <c r="DE310" i="1"/>
  <c r="DG310" i="1"/>
  <c r="CL310" i="1"/>
  <c r="DS310" i="1"/>
  <c r="FW310" i="1"/>
  <c r="FD310" i="1"/>
  <c r="FE310" i="1" s="1"/>
  <c r="OM300" i="1"/>
  <c r="MF301" i="1"/>
  <c r="NV301" i="1" s="1"/>
  <c r="MR302" i="1"/>
  <c r="NV302" i="1" s="1"/>
  <c r="DS304" i="1"/>
  <c r="DG304" i="1"/>
  <c r="DE304" i="1"/>
  <c r="CL304" i="1"/>
  <c r="DD304" i="1"/>
  <c r="NT306" i="1"/>
  <c r="JK307" i="1"/>
  <c r="JI307" i="1"/>
  <c r="FS309" i="1"/>
  <c r="FT309" i="1" s="1"/>
  <c r="FU309" i="1" s="1"/>
  <c r="FV309" i="1" s="1"/>
  <c r="ES309" i="1" s="1"/>
  <c r="OM292" i="1"/>
  <c r="JC295" i="1"/>
  <c r="JD295" i="1" s="1"/>
  <c r="KI295" i="1" s="1"/>
  <c r="JE295" i="1"/>
  <c r="LT295" i="1"/>
  <c r="EB299" i="1"/>
  <c r="EH299" i="1" s="1"/>
  <c r="IA300" i="1"/>
  <c r="IB300" i="1" s="1"/>
  <c r="KF300" i="1" s="1"/>
  <c r="IC300" i="1"/>
  <c r="KV301" i="1"/>
  <c r="JE306" i="1"/>
  <c r="JC306" i="1"/>
  <c r="JD306" i="1" s="1"/>
  <c r="KI306" i="1" s="1"/>
  <c r="MB310" i="1"/>
  <c r="LJ310" i="1"/>
  <c r="KJ310" i="1"/>
  <c r="MH310" i="1"/>
  <c r="LP310" i="1"/>
  <c r="KX310" i="1"/>
  <c r="MN310" i="1"/>
  <c r="LV310" i="1"/>
  <c r="KR310" i="1"/>
  <c r="NA310" i="1"/>
  <c r="LD310" i="1"/>
  <c r="IC303" i="1"/>
  <c r="IA303" i="1"/>
  <c r="IB303" i="1" s="1"/>
  <c r="KF303" i="1" s="1"/>
  <c r="EB304" i="1"/>
  <c r="EH304" i="1" s="1"/>
  <c r="JK305" i="1"/>
  <c r="OR305" i="1"/>
  <c r="MW307" i="1"/>
  <c r="LU307" i="1"/>
  <c r="KW307" i="1"/>
  <c r="MM307" i="1"/>
  <c r="KQ307" i="1"/>
  <c r="KG307" i="1"/>
  <c r="LO307" i="1"/>
  <c r="NG307" i="1"/>
  <c r="MB309" i="1"/>
  <c r="LD309" i="1"/>
  <c r="NA309" i="1"/>
  <c r="MN309" i="1"/>
  <c r="LP309" i="1"/>
  <c r="KR309" i="1"/>
  <c r="KJ309" i="1"/>
  <c r="LV309" i="1"/>
  <c r="KX309" i="1"/>
  <c r="MH309" i="1"/>
  <c r="LJ309" i="1"/>
  <c r="KL309" i="1"/>
  <c r="KK307" i="1"/>
  <c r="OP307" i="1"/>
  <c r="OR307" i="1" s="1"/>
  <c r="OO307" i="1"/>
  <c r="DD308" i="1"/>
  <c r="MX308" i="1"/>
  <c r="MZ308" i="1"/>
  <c r="KP298" i="1"/>
  <c r="NM298" i="1" s="1"/>
  <c r="NV298" i="1"/>
  <c r="OP298" i="1"/>
  <c r="OR298" i="1" s="1"/>
  <c r="OO298" i="1"/>
  <c r="DL300" i="1"/>
  <c r="DN300" i="1" s="1"/>
  <c r="CR301" i="1"/>
  <c r="CK301" i="1" s="1"/>
  <c r="IC301" i="1"/>
  <c r="IA301" i="1"/>
  <c r="IB301" i="1" s="1"/>
  <c r="KF301" i="1" s="1"/>
  <c r="OP302" i="1"/>
  <c r="OR302" i="1" s="1"/>
  <c r="FW304" i="1"/>
  <c r="FD304" i="1"/>
  <c r="FE304" i="1" s="1"/>
  <c r="DL306" i="1"/>
  <c r="DN306" i="1" s="1"/>
  <c r="LZ306" i="1"/>
  <c r="OP306" i="1"/>
  <c r="OR306" i="1" s="1"/>
  <c r="OO306" i="1"/>
  <c r="CL308" i="1"/>
  <c r="DF308" i="1"/>
  <c r="DE308" i="1"/>
  <c r="ED308" i="1"/>
  <c r="EF308" i="1" s="1"/>
  <c r="DZ308" i="1"/>
  <c r="OO309" i="1"/>
  <c r="OP309" i="1"/>
  <c r="OR309" i="1" s="1"/>
  <c r="EB310" i="1"/>
  <c r="EH310" i="1" s="1"/>
  <c r="FS305" i="1"/>
  <c r="FT305" i="1" s="1"/>
  <c r="FU305" i="1" s="1"/>
  <c r="FV305" i="1" s="1"/>
  <c r="ES305" i="1" s="1"/>
  <c r="LB308" i="1"/>
  <c r="NM308" i="1" s="1"/>
  <c r="NY308" i="1" s="1"/>
  <c r="OE308" i="1" s="1"/>
  <c r="LN308" i="1"/>
  <c r="KP309" i="1"/>
  <c r="LN309" i="1"/>
  <c r="ML309" i="1"/>
  <c r="NT309" i="1"/>
  <c r="IG310" i="1"/>
  <c r="CR312" i="1"/>
  <c r="CK312" i="1" s="1"/>
  <c r="DE315" i="1"/>
  <c r="CL315" i="1"/>
  <c r="DG315" i="1"/>
  <c r="DF315" i="1"/>
  <c r="DS315" i="1"/>
  <c r="JK301" i="1"/>
  <c r="EB302" i="1"/>
  <c r="EH302" i="1" s="1"/>
  <c r="EB305" i="1"/>
  <c r="EH305" i="1" s="1"/>
  <c r="NQ305" i="1"/>
  <c r="KP306" i="1"/>
  <c r="NM306" i="1" s="1"/>
  <c r="ML306" i="1"/>
  <c r="NV306" i="1" s="1"/>
  <c r="NG306" i="1"/>
  <c r="FT307" i="1"/>
  <c r="FU307" i="1" s="1"/>
  <c r="FV307" i="1" s="1"/>
  <c r="ES307" i="1" s="1"/>
  <c r="NT307" i="1"/>
  <c r="JE311" i="1"/>
  <c r="JC311" i="1"/>
  <c r="JD311" i="1" s="1"/>
  <c r="KI311" i="1" s="1"/>
  <c r="NV315" i="1"/>
  <c r="JK312" i="1"/>
  <c r="JI312" i="1"/>
  <c r="OM302" i="1"/>
  <c r="OO305" i="1"/>
  <c r="CR309" i="1"/>
  <c r="CK309" i="1" s="1"/>
  <c r="OM298" i="1"/>
  <c r="NQ301" i="1"/>
  <c r="NG302" i="1"/>
  <c r="DL304" i="1"/>
  <c r="DN304" i="1" s="1"/>
  <c r="OM306" i="1"/>
  <c r="DC307" i="1"/>
  <c r="DD307" i="1" s="1"/>
  <c r="CR307" i="1"/>
  <c r="CK307" i="1" s="1"/>
  <c r="DC309" i="1"/>
  <c r="DD309" i="1" s="1"/>
  <c r="LH309" i="1"/>
  <c r="MF309" i="1"/>
  <c r="FS311" i="1"/>
  <c r="FT311" i="1" s="1"/>
  <c r="FU311" i="1" s="1"/>
  <c r="FV311" i="1" s="1"/>
  <c r="ES311" i="1" s="1"/>
  <c r="NV311" i="1"/>
  <c r="FW313" i="1"/>
  <c r="FD313" i="1"/>
  <c r="FE313" i="1" s="1"/>
  <c r="FD316" i="1"/>
  <c r="FE316" i="1" s="1"/>
  <c r="FW316" i="1"/>
  <c r="NM303" i="1"/>
  <c r="LN306" i="1"/>
  <c r="IA310" i="1"/>
  <c r="IB310" i="1" s="1"/>
  <c r="KF310" i="1" s="1"/>
  <c r="IC310" i="1"/>
  <c r="DC311" i="1"/>
  <c r="DD311" i="1" s="1"/>
  <c r="DB313" i="1"/>
  <c r="DD313" i="1" s="1"/>
  <c r="CR313" i="1"/>
  <c r="CK313" i="1" s="1"/>
  <c r="DS311" i="1"/>
  <c r="DG311" i="1"/>
  <c r="CL311" i="1"/>
  <c r="DE311" i="1"/>
  <c r="DF311" i="1"/>
  <c r="FS312" i="1"/>
  <c r="FT312" i="1" s="1"/>
  <c r="FU312" i="1" s="1"/>
  <c r="FV312" i="1" s="1"/>
  <c r="ES312" i="1" s="1"/>
  <c r="OO297" i="1"/>
  <c r="CR302" i="1"/>
  <c r="CK302" i="1" s="1"/>
  <c r="CR314" i="1"/>
  <c r="CK314" i="1" s="1"/>
  <c r="DB314" i="1"/>
  <c r="DD314" i="1" s="1"/>
  <c r="IG314" i="1"/>
  <c r="II314" i="1"/>
  <c r="NG314" i="1"/>
  <c r="IC316" i="1"/>
  <c r="IA316" i="1"/>
  <c r="IB316" i="1" s="1"/>
  <c r="KF316" i="1" s="1"/>
  <c r="OO316" i="1"/>
  <c r="OP316" i="1"/>
  <c r="OR316" i="1" s="1"/>
  <c r="EB317" i="1"/>
  <c r="EH317" i="1" s="1"/>
  <c r="OO311" i="1"/>
  <c r="JC313" i="1"/>
  <c r="JD313" i="1" s="1"/>
  <c r="KI313" i="1" s="1"/>
  <c r="DL314" i="1"/>
  <c r="DN314" i="1" s="1"/>
  <c r="FD314" i="1"/>
  <c r="FE314" i="1" s="1"/>
  <c r="IA315" i="1"/>
  <c r="IB315" i="1" s="1"/>
  <c r="KF315" i="1" s="1"/>
  <c r="IC315" i="1"/>
  <c r="DC316" i="1"/>
  <c r="DD316" i="1" s="1"/>
  <c r="CR316" i="1"/>
  <c r="CK316" i="1" s="1"/>
  <c r="EB316" i="1"/>
  <c r="EH316" i="1" s="1"/>
  <c r="JC316" i="1"/>
  <c r="JD316" i="1" s="1"/>
  <c r="KI316" i="1" s="1"/>
  <c r="ND318" i="1"/>
  <c r="NB318" i="1"/>
  <c r="JE319" i="1"/>
  <c r="JC319" i="1"/>
  <c r="JD319" i="1" s="1"/>
  <c r="KI319" i="1" s="1"/>
  <c r="MM321" i="1"/>
  <c r="LO321" i="1"/>
  <c r="KQ321" i="1"/>
  <c r="KG321" i="1"/>
  <c r="LU321" i="1"/>
  <c r="KW321" i="1"/>
  <c r="MA321" i="1"/>
  <c r="LI321" i="1"/>
  <c r="KK321" i="1"/>
  <c r="MW321" i="1"/>
  <c r="MG321" i="1"/>
  <c r="LC321" i="1"/>
  <c r="CL323" i="1"/>
  <c r="DE323" i="1"/>
  <c r="DG323" i="1"/>
  <c r="DF323" i="1"/>
  <c r="DS323" i="1"/>
  <c r="DE317" i="1"/>
  <c r="CL317" i="1"/>
  <c r="DG317" i="1"/>
  <c r="DS317" i="1"/>
  <c r="CR321" i="1"/>
  <c r="CK321" i="1" s="1"/>
  <c r="DB321" i="1"/>
  <c r="DD321" i="1" s="1"/>
  <c r="II311" i="1"/>
  <c r="OO312" i="1"/>
  <c r="OP312" i="1"/>
  <c r="OR312" i="1" s="1"/>
  <c r="KG317" i="1"/>
  <c r="MW317" i="1"/>
  <c r="NM318" i="1"/>
  <c r="NY318" i="1" s="1"/>
  <c r="OE318" i="1" s="1"/>
  <c r="IA313" i="1"/>
  <c r="IB313" i="1" s="1"/>
  <c r="KF313" i="1" s="1"/>
  <c r="IC313" i="1"/>
  <c r="DC315" i="1"/>
  <c r="DD315" i="1" s="1"/>
  <c r="LH316" i="1"/>
  <c r="NQ318" i="1"/>
  <c r="OP318" i="1"/>
  <c r="OR318" i="1" s="1"/>
  <c r="OO318" i="1"/>
  <c r="DF319" i="1"/>
  <c r="CL319" i="1"/>
  <c r="DS319" i="1"/>
  <c r="DE319" i="1"/>
  <c r="DG319" i="1"/>
  <c r="LZ319" i="1"/>
  <c r="NQ312" i="1"/>
  <c r="OM315" i="1"/>
  <c r="IG320" i="1"/>
  <c r="II320" i="1"/>
  <c r="EB313" i="1"/>
  <c r="EH313" i="1" s="1"/>
  <c r="JK314" i="1"/>
  <c r="JI314" i="1"/>
  <c r="JC315" i="1"/>
  <c r="JD315" i="1" s="1"/>
  <c r="KI315" i="1" s="1"/>
  <c r="NV316" i="1"/>
  <c r="FS317" i="1"/>
  <c r="FT317" i="1" s="1"/>
  <c r="FU317" i="1" s="1"/>
  <c r="FV317" i="1" s="1"/>
  <c r="ES317" i="1" s="1"/>
  <c r="JK317" i="1"/>
  <c r="JI317" i="1"/>
  <c r="EE318" i="1"/>
  <c r="EF318" i="1" s="1"/>
  <c r="DZ318" i="1"/>
  <c r="FW323" i="1"/>
  <c r="FD323" i="1"/>
  <c r="FE323" i="1" s="1"/>
  <c r="NQ311" i="1"/>
  <c r="MF314" i="1"/>
  <c r="NV314" i="1" s="1"/>
  <c r="OR314" i="1"/>
  <c r="FS315" i="1"/>
  <c r="FT315" i="1" s="1"/>
  <c r="FU315" i="1" s="1"/>
  <c r="FV315" i="1" s="1"/>
  <c r="ES315" i="1" s="1"/>
  <c r="MM317" i="1"/>
  <c r="LO317" i="1"/>
  <c r="KQ317" i="1"/>
  <c r="LU317" i="1"/>
  <c r="LI317" i="1"/>
  <c r="KK317" i="1"/>
  <c r="MA317" i="1"/>
  <c r="MG317" i="1"/>
  <c r="CR318" i="1"/>
  <c r="CK318" i="1" s="1"/>
  <c r="DB318" i="1"/>
  <c r="DD318" i="1" s="1"/>
  <c r="FS319" i="1"/>
  <c r="FT319" i="1" s="1"/>
  <c r="FU319" i="1" s="1"/>
  <c r="FV319" i="1" s="1"/>
  <c r="ES319" i="1" s="1"/>
  <c r="FS320" i="1"/>
  <c r="FT320" i="1" s="1"/>
  <c r="FU320" i="1" s="1"/>
  <c r="FV320" i="1" s="1"/>
  <c r="ES320" i="1" s="1"/>
  <c r="FW321" i="1"/>
  <c r="FD321" i="1"/>
  <c r="FE321" i="1" s="1"/>
  <c r="KK318" i="1"/>
  <c r="KM318" i="1" s="1"/>
  <c r="LO318" i="1"/>
  <c r="LQ318" i="1" s="1"/>
  <c r="MA318" i="1"/>
  <c r="MC318" i="1" s="1"/>
  <c r="JK320" i="1"/>
  <c r="JI320" i="1"/>
  <c r="IC321" i="1"/>
  <c r="OR321" i="1"/>
  <c r="NQ314" i="1"/>
  <c r="LZ317" i="1"/>
  <c r="KX318" i="1"/>
  <c r="MN318" i="1"/>
  <c r="CR320" i="1"/>
  <c r="CK320" i="1" s="1"/>
  <c r="DC320" i="1"/>
  <c r="DD320" i="1" s="1"/>
  <c r="DC322" i="1"/>
  <c r="DD322" i="1" s="1"/>
  <c r="CR322" i="1"/>
  <c r="CK322" i="1" s="1"/>
  <c r="II322" i="1"/>
  <c r="FW324" i="1"/>
  <c r="FD324" i="1"/>
  <c r="FE324" i="1" s="1"/>
  <c r="JC322" i="1"/>
  <c r="JD322" i="1" s="1"/>
  <c r="KI322" i="1" s="1"/>
  <c r="JE322" i="1"/>
  <c r="ML317" i="1"/>
  <c r="NV317" i="1" s="1"/>
  <c r="KV320" i="1"/>
  <c r="JE321" i="1"/>
  <c r="JC321" i="1"/>
  <c r="JD321" i="1" s="1"/>
  <c r="KI321" i="1" s="1"/>
  <c r="EB322" i="1"/>
  <c r="EH322" i="1" s="1"/>
  <c r="FT322" i="1"/>
  <c r="FU322" i="1" s="1"/>
  <c r="FV322" i="1" s="1"/>
  <c r="ES322" i="1" s="1"/>
  <c r="DD323" i="1"/>
  <c r="DC317" i="1"/>
  <c r="DD317" i="1" s="1"/>
  <c r="NT317" i="1"/>
  <c r="MW318" i="1"/>
  <c r="LU318" i="1"/>
  <c r="KW318" i="1"/>
  <c r="MM318" i="1"/>
  <c r="LI318" i="1"/>
  <c r="LK318" i="1" s="1"/>
  <c r="KQ318" i="1"/>
  <c r="KS318" i="1" s="1"/>
  <c r="LV318" i="1"/>
  <c r="LD318" i="1"/>
  <c r="KG318" i="1"/>
  <c r="MH318" i="1"/>
  <c r="MI318" i="1" s="1"/>
  <c r="DC319" i="1"/>
  <c r="DD319" i="1" s="1"/>
  <c r="OM313" i="1"/>
  <c r="OM317" i="1"/>
  <c r="KJ318" i="1"/>
  <c r="LC318" i="1"/>
  <c r="LE318" i="1" s="1"/>
  <c r="II319" i="1"/>
  <c r="IG319" i="1"/>
  <c r="NV319" i="1"/>
  <c r="OP320" i="1"/>
  <c r="OR320" i="1" s="1"/>
  <c r="CR324" i="1"/>
  <c r="CK324" i="1" s="1"/>
  <c r="FD325" i="1"/>
  <c r="FE325" i="1" s="1"/>
  <c r="FW325" i="1"/>
  <c r="EB321" i="1"/>
  <c r="EH321" i="1" s="1"/>
  <c r="OR322" i="1"/>
  <c r="IA324" i="1"/>
  <c r="IB324" i="1" s="1"/>
  <c r="KF324" i="1" s="1"/>
  <c r="JC324" i="1"/>
  <c r="JD324" i="1" s="1"/>
  <c r="KI324" i="1" s="1"/>
  <c r="NG324" i="1"/>
  <c r="NA325" i="1"/>
  <c r="MN325" i="1"/>
  <c r="MH325" i="1"/>
  <c r="LD325" i="1"/>
  <c r="KL325" i="1"/>
  <c r="LV325" i="1"/>
  <c r="KR325" i="1"/>
  <c r="KJ325" i="1"/>
  <c r="LJ325" i="1"/>
  <c r="LP325" i="1"/>
  <c r="LQ325" i="1" s="1"/>
  <c r="KX325" i="1"/>
  <c r="DL325" i="1"/>
  <c r="DN325" i="1" s="1"/>
  <c r="MW325" i="1"/>
  <c r="LU325" i="1"/>
  <c r="LW325" i="1" s="1"/>
  <c r="KW325" i="1"/>
  <c r="MG325" i="1"/>
  <c r="LC325" i="1"/>
  <c r="KK325" i="1"/>
  <c r="MM325" i="1"/>
  <c r="KQ325" i="1"/>
  <c r="MA325" i="1"/>
  <c r="MC325" i="1" s="1"/>
  <c r="LZ325" i="1"/>
  <c r="KV322" i="1"/>
  <c r="LH322" i="1"/>
  <c r="ON323" i="1"/>
  <c r="LI325" i="1"/>
  <c r="NQ316" i="1"/>
  <c r="NV321" i="1"/>
  <c r="LT322" i="1"/>
  <c r="MF322" i="1"/>
  <c r="NV322" i="1" s="1"/>
  <c r="NT323" i="1"/>
  <c r="LZ324" i="1"/>
  <c r="OR324" i="1"/>
  <c r="DC325" i="1"/>
  <c r="DD325" i="1" s="1"/>
  <c r="CR325" i="1"/>
  <c r="CK325" i="1" s="1"/>
  <c r="NV325" i="1"/>
  <c r="FS326" i="1"/>
  <c r="FT326" i="1" s="1"/>
  <c r="FU326" i="1" s="1"/>
  <c r="FV326" i="1" s="1"/>
  <c r="ES326" i="1" s="1"/>
  <c r="KG325" i="1"/>
  <c r="MR323" i="1"/>
  <c r="NV323" i="1" s="1"/>
  <c r="NQ323" i="1"/>
  <c r="OO323" i="1"/>
  <c r="LT326" i="1"/>
  <c r="KJ327" i="1"/>
  <c r="DS328" i="1"/>
  <c r="DG328" i="1"/>
  <c r="CL328" i="1"/>
  <c r="DF328" i="1"/>
  <c r="DE328" i="1"/>
  <c r="EB327" i="1"/>
  <c r="EH327" i="1" s="1"/>
  <c r="MA327" i="1"/>
  <c r="LC327" i="1"/>
  <c r="MM327" i="1"/>
  <c r="LO327" i="1"/>
  <c r="KQ327" i="1"/>
  <c r="LU327" i="1"/>
  <c r="KG327" i="1"/>
  <c r="KW327" i="1"/>
  <c r="KY327" i="1" s="1"/>
  <c r="MW327" i="1"/>
  <c r="KK327" i="1"/>
  <c r="MH327" i="1"/>
  <c r="LJ327" i="1"/>
  <c r="KR327" i="1"/>
  <c r="MB327" i="1"/>
  <c r="LD327" i="1"/>
  <c r="KL327" i="1"/>
  <c r="LP327" i="1"/>
  <c r="NV327" i="1"/>
  <c r="JC326" i="1"/>
  <c r="JD326" i="1" s="1"/>
  <c r="KI326" i="1" s="1"/>
  <c r="DC331" i="1"/>
  <c r="DD331" i="1" s="1"/>
  <c r="CR331" i="1"/>
  <c r="CK331" i="1" s="1"/>
  <c r="OO325" i="1"/>
  <c r="MG327" i="1"/>
  <c r="FS328" i="1"/>
  <c r="FT328" i="1" s="1"/>
  <c r="FU328" i="1" s="1"/>
  <c r="FV328" i="1" s="1"/>
  <c r="ES328" i="1" s="1"/>
  <c r="DU333" i="1"/>
  <c r="DV333" i="1"/>
  <c r="DY333" i="1" s="1"/>
  <c r="EB323" i="1"/>
  <c r="EH323" i="1" s="1"/>
  <c r="LB323" i="1"/>
  <c r="NM323" i="1" s="1"/>
  <c r="OM325" i="1"/>
  <c r="CR326" i="1"/>
  <c r="CK326" i="1" s="1"/>
  <c r="OO326" i="1"/>
  <c r="OP326" i="1"/>
  <c r="OR326" i="1" s="1"/>
  <c r="NV328" i="1"/>
  <c r="LV327" i="1"/>
  <c r="KV325" i="1"/>
  <c r="LI327" i="1"/>
  <c r="MN327" i="1"/>
  <c r="NA327" i="1"/>
  <c r="LV328" i="1"/>
  <c r="LD328" i="1"/>
  <c r="KL328" i="1"/>
  <c r="LP328" i="1"/>
  <c r="KJ328" i="1"/>
  <c r="MN328" i="1"/>
  <c r="MB328" i="1"/>
  <c r="MH328" i="1"/>
  <c r="LJ328" i="1"/>
  <c r="KX328" i="1"/>
  <c r="NA328" i="1"/>
  <c r="KR328" i="1"/>
  <c r="ON330" i="1"/>
  <c r="NA334" i="1"/>
  <c r="MN334" i="1"/>
  <c r="LP334" i="1"/>
  <c r="KR334" i="1"/>
  <c r="KJ334" i="1"/>
  <c r="MB334" i="1"/>
  <c r="LJ334" i="1"/>
  <c r="KX334" i="1"/>
  <c r="MH334" i="1"/>
  <c r="LD334" i="1"/>
  <c r="KL334" i="1"/>
  <c r="LV334" i="1"/>
  <c r="LB329" i="1"/>
  <c r="DL330" i="1"/>
  <c r="DN330" i="1" s="1"/>
  <c r="IC331" i="1"/>
  <c r="IA331" i="1"/>
  <c r="IB331" i="1" s="1"/>
  <c r="KF331" i="1" s="1"/>
  <c r="MA333" i="1"/>
  <c r="LC333" i="1"/>
  <c r="MG333" i="1"/>
  <c r="LO333" i="1"/>
  <c r="KK333" i="1"/>
  <c r="LU333" i="1"/>
  <c r="MM333" i="1"/>
  <c r="KQ333" i="1"/>
  <c r="MW333" i="1"/>
  <c r="LI333" i="1"/>
  <c r="DE333" i="1"/>
  <c r="CL333" i="1"/>
  <c r="DG333" i="1"/>
  <c r="DF333" i="1"/>
  <c r="KW333" i="1"/>
  <c r="MG330" i="1"/>
  <c r="LI330" i="1"/>
  <c r="KK330" i="1"/>
  <c r="MW330" i="1"/>
  <c r="MA330" i="1"/>
  <c r="KQ330" i="1"/>
  <c r="KG330" i="1"/>
  <c r="MM330" i="1"/>
  <c r="LO330" i="1"/>
  <c r="LC330" i="1"/>
  <c r="LU330" i="1"/>
  <c r="KW330" i="1"/>
  <c r="NA330" i="1"/>
  <c r="LJ330" i="1"/>
  <c r="KR330" i="1"/>
  <c r="MH330" i="1"/>
  <c r="LP330" i="1"/>
  <c r="LV330" i="1"/>
  <c r="LD330" i="1"/>
  <c r="MN330" i="1"/>
  <c r="MB330" i="1"/>
  <c r="KX330" i="1"/>
  <c r="KJ330" i="1"/>
  <c r="KL330" i="1"/>
  <c r="KG333" i="1"/>
  <c r="FW334" i="1"/>
  <c r="FD334" i="1"/>
  <c r="FE334" i="1" s="1"/>
  <c r="NV329" i="1"/>
  <c r="OM324" i="1"/>
  <c r="IG326" i="1"/>
  <c r="II326" i="1"/>
  <c r="JE331" i="1"/>
  <c r="JC331" i="1"/>
  <c r="JD331" i="1" s="1"/>
  <c r="KI331" i="1" s="1"/>
  <c r="CR327" i="1"/>
  <c r="CK327" i="1" s="1"/>
  <c r="LZ327" i="1"/>
  <c r="IA328" i="1"/>
  <c r="IB328" i="1" s="1"/>
  <c r="KF328" i="1" s="1"/>
  <c r="IA332" i="1"/>
  <c r="IB332" i="1" s="1"/>
  <c r="KF332" i="1" s="1"/>
  <c r="CR335" i="1"/>
  <c r="CK335" i="1" s="1"/>
  <c r="CR330" i="1"/>
  <c r="CK330" i="1" s="1"/>
  <c r="DC330" i="1"/>
  <c r="DD330" i="1" s="1"/>
  <c r="DL331" i="1"/>
  <c r="DN331" i="1" s="1"/>
  <c r="LZ328" i="1"/>
  <c r="II329" i="1"/>
  <c r="IG329" i="1"/>
  <c r="EF330" i="1"/>
  <c r="LZ331" i="1"/>
  <c r="NA335" i="1"/>
  <c r="LP335" i="1"/>
  <c r="MH335" i="1"/>
  <c r="KL335" i="1"/>
  <c r="LD335" i="1"/>
  <c r="KJ335" i="1"/>
  <c r="LV335" i="1"/>
  <c r="MN335" i="1"/>
  <c r="MB335" i="1"/>
  <c r="KX335" i="1"/>
  <c r="LJ335" i="1"/>
  <c r="KR335" i="1"/>
  <c r="KP333" i="1"/>
  <c r="JK329" i="1"/>
  <c r="NM330" i="1"/>
  <c r="NY330" i="1" s="1"/>
  <c r="OE330" i="1" s="1"/>
  <c r="OO330" i="1"/>
  <c r="OP330" i="1"/>
  <c r="OR330" i="1" s="1"/>
  <c r="FT327" i="1"/>
  <c r="FU327" i="1" s="1"/>
  <c r="FV327" i="1" s="1"/>
  <c r="ES327" i="1" s="1"/>
  <c r="CR329" i="1"/>
  <c r="CK329" i="1" s="1"/>
  <c r="FS329" i="1"/>
  <c r="FT329" i="1" s="1"/>
  <c r="FU329" i="1" s="1"/>
  <c r="FV329" i="1" s="1"/>
  <c r="ES329" i="1" s="1"/>
  <c r="LH329" i="1"/>
  <c r="OO331" i="1"/>
  <c r="JK332" i="1"/>
  <c r="JI332" i="1"/>
  <c r="NG332" i="1"/>
  <c r="CR334" i="1"/>
  <c r="CK334" i="1" s="1"/>
  <c r="FD335" i="1"/>
  <c r="FE335" i="1" s="1"/>
  <c r="FW335" i="1"/>
  <c r="IG334" i="1"/>
  <c r="II334" i="1"/>
  <c r="OO334" i="1"/>
  <c r="OP334" i="1"/>
  <c r="OR334" i="1" s="1"/>
  <c r="CR336" i="1"/>
  <c r="CK336" i="1" s="1"/>
  <c r="DB336" i="1"/>
  <c r="DD336" i="1" s="1"/>
  <c r="OM331" i="1"/>
  <c r="DC332" i="1"/>
  <c r="DD332" i="1" s="1"/>
  <c r="CR332" i="1"/>
  <c r="CK332" i="1" s="1"/>
  <c r="EB333" i="1"/>
  <c r="EH333" i="1" s="1"/>
  <c r="JK333" i="1"/>
  <c r="OP333" i="1"/>
  <c r="OR333" i="1" s="1"/>
  <c r="DL334" i="1"/>
  <c r="DN334" i="1" s="1"/>
  <c r="MF334" i="1"/>
  <c r="NV334" i="1" s="1"/>
  <c r="ON334" i="1"/>
  <c r="NV335" i="1"/>
  <c r="MG336" i="1"/>
  <c r="LI336" i="1"/>
  <c r="KK336" i="1"/>
  <c r="MM336" i="1"/>
  <c r="LO336" i="1"/>
  <c r="KQ336" i="1"/>
  <c r="KG336" i="1"/>
  <c r="MA336" i="1"/>
  <c r="MW336" i="1"/>
  <c r="LC336" i="1"/>
  <c r="IC337" i="1"/>
  <c r="IA337" i="1"/>
  <c r="IB337" i="1" s="1"/>
  <c r="KF337" i="1" s="1"/>
  <c r="MH339" i="1"/>
  <c r="LJ339" i="1"/>
  <c r="KL339" i="1"/>
  <c r="NA339" i="1"/>
  <c r="KX339" i="1"/>
  <c r="MN339" i="1"/>
  <c r="MB339" i="1"/>
  <c r="KJ339" i="1"/>
  <c r="LD339" i="1"/>
  <c r="LP339" i="1"/>
  <c r="LV339" i="1"/>
  <c r="KR339" i="1"/>
  <c r="EB336" i="1"/>
  <c r="EH336" i="1" s="1"/>
  <c r="DL336" i="1"/>
  <c r="DN336" i="1" s="1"/>
  <c r="DS339" i="1"/>
  <c r="DG339" i="1"/>
  <c r="CL339" i="1"/>
  <c r="DF339" i="1"/>
  <c r="DE339" i="1"/>
  <c r="LH334" i="1"/>
  <c r="NM334" i="1" s="1"/>
  <c r="DL335" i="1"/>
  <c r="DN335" i="1" s="1"/>
  <c r="FT337" i="1"/>
  <c r="FU337" i="1" s="1"/>
  <c r="FV337" i="1" s="1"/>
  <c r="ES337" i="1" s="1"/>
  <c r="OP338" i="1"/>
  <c r="OR338" i="1" s="1"/>
  <c r="OO338" i="1"/>
  <c r="FD339" i="1"/>
  <c r="FE339" i="1" s="1"/>
  <c r="FW339" i="1"/>
  <c r="NQ330" i="1"/>
  <c r="KP331" i="1"/>
  <c r="ML331" i="1"/>
  <c r="NV331" i="1" s="1"/>
  <c r="NG331" i="1"/>
  <c r="FT332" i="1"/>
  <c r="FU332" i="1" s="1"/>
  <c r="FV332" i="1" s="1"/>
  <c r="ES332" i="1" s="1"/>
  <c r="NT332" i="1"/>
  <c r="OR337" i="1"/>
  <c r="DC338" i="1"/>
  <c r="DD338" i="1" s="1"/>
  <c r="CR338" i="1"/>
  <c r="CK338" i="1" s="1"/>
  <c r="LZ333" i="1"/>
  <c r="JK336" i="1"/>
  <c r="JI336" i="1"/>
  <c r="FT336" i="1"/>
  <c r="FU336" i="1" s="1"/>
  <c r="FV336" i="1" s="1"/>
  <c r="ES336" i="1" s="1"/>
  <c r="DC337" i="1"/>
  <c r="DD337" i="1" s="1"/>
  <c r="CR337" i="1"/>
  <c r="CK337" i="1" s="1"/>
  <c r="DE341" i="1"/>
  <c r="DG341" i="1"/>
  <c r="DF341" i="1"/>
  <c r="DS341" i="1"/>
  <c r="CL341" i="1"/>
  <c r="IG338" i="1"/>
  <c r="KG338" i="1"/>
  <c r="NV339" i="1"/>
  <c r="MZ341" i="1"/>
  <c r="MX341" i="1"/>
  <c r="FW342" i="1"/>
  <c r="FD342" i="1"/>
  <c r="FE342" i="1" s="1"/>
  <c r="II335" i="1"/>
  <c r="IG335" i="1"/>
  <c r="NV336" i="1"/>
  <c r="OP336" i="1"/>
  <c r="OR336" i="1" s="1"/>
  <c r="LU338" i="1"/>
  <c r="MW340" i="1"/>
  <c r="LU340" i="1"/>
  <c r="KW340" i="1"/>
  <c r="LO340" i="1"/>
  <c r="KK340" i="1"/>
  <c r="MG340" i="1"/>
  <c r="LI340" i="1"/>
  <c r="KG340" i="1"/>
  <c r="MA340" i="1"/>
  <c r="KQ340" i="1"/>
  <c r="LN336" i="1"/>
  <c r="MB337" i="1"/>
  <c r="LD337" i="1"/>
  <c r="KL337" i="1"/>
  <c r="NA337" i="1"/>
  <c r="JK338" i="1"/>
  <c r="JI338" i="1"/>
  <c r="KK338" i="1"/>
  <c r="DD339" i="1"/>
  <c r="EB339" i="1"/>
  <c r="EH339" i="1" s="1"/>
  <c r="OO339" i="1"/>
  <c r="NQ335" i="1"/>
  <c r="NG336" i="1"/>
  <c r="LT337" i="1"/>
  <c r="MN337" i="1"/>
  <c r="IC338" i="1"/>
  <c r="LC340" i="1"/>
  <c r="OO335" i="1"/>
  <c r="MA338" i="1"/>
  <c r="LC338" i="1"/>
  <c r="LI338" i="1"/>
  <c r="MW338" i="1"/>
  <c r="KW338" i="1"/>
  <c r="LO338" i="1"/>
  <c r="MR337" i="1"/>
  <c r="NV337" i="1" s="1"/>
  <c r="KQ338" i="1"/>
  <c r="MM338" i="1"/>
  <c r="JK340" i="1"/>
  <c r="JI340" i="1"/>
  <c r="LB340" i="1"/>
  <c r="OR340" i="1"/>
  <c r="EB341" i="1"/>
  <c r="EH341" i="1" s="1"/>
  <c r="JE341" i="1"/>
  <c r="JC341" i="1"/>
  <c r="JD341" i="1" s="1"/>
  <c r="KI341" i="1" s="1"/>
  <c r="CR342" i="1"/>
  <c r="CK342" i="1" s="1"/>
  <c r="KG341" i="1"/>
  <c r="KW341" i="1"/>
  <c r="NV341" i="1"/>
  <c r="FS338" i="1"/>
  <c r="FT338" i="1" s="1"/>
  <c r="FU338" i="1" s="1"/>
  <c r="FV338" i="1" s="1"/>
  <c r="ES338" i="1" s="1"/>
  <c r="OO342" i="1"/>
  <c r="OP342" i="1"/>
  <c r="OR342" i="1" s="1"/>
  <c r="FD344" i="1"/>
  <c r="FE344" i="1" s="1"/>
  <c r="FW344" i="1"/>
  <c r="MA341" i="1"/>
  <c r="LC341" i="1"/>
  <c r="MG341" i="1"/>
  <c r="LO341" i="1"/>
  <c r="KK341" i="1"/>
  <c r="LU341" i="1"/>
  <c r="MM341" i="1"/>
  <c r="LI341" i="1"/>
  <c r="KQ341" i="1"/>
  <c r="NM341" i="1"/>
  <c r="NY341" i="1" s="1"/>
  <c r="OE341" i="1" s="1"/>
  <c r="DB343" i="1"/>
  <c r="DD343" i="1" s="1"/>
  <c r="CR343" i="1"/>
  <c r="CK343" i="1" s="1"/>
  <c r="NQ339" i="1"/>
  <c r="LT340" i="1"/>
  <c r="DC340" i="1"/>
  <c r="DD340" i="1" s="1"/>
  <c r="CR340" i="1"/>
  <c r="CK340" i="1" s="1"/>
  <c r="ON342" i="1"/>
  <c r="ND345" i="1"/>
  <c r="NB345" i="1"/>
  <c r="JK344" i="1"/>
  <c r="JI344" i="1"/>
  <c r="OP344" i="1"/>
  <c r="OR344" i="1" s="1"/>
  <c r="OO344" i="1"/>
  <c r="MB342" i="1"/>
  <c r="LD342" i="1"/>
  <c r="NA342" i="1"/>
  <c r="MN342" i="1"/>
  <c r="LP342" i="1"/>
  <c r="KR342" i="1"/>
  <c r="KJ342" i="1"/>
  <c r="II343" i="1"/>
  <c r="IG343" i="1"/>
  <c r="KL342" i="1"/>
  <c r="KV340" i="1"/>
  <c r="MR340" i="1"/>
  <c r="NV340" i="1" s="1"/>
  <c r="KX342" i="1"/>
  <c r="IA344" i="1"/>
  <c r="IB344" i="1" s="1"/>
  <c r="KF344" i="1" s="1"/>
  <c r="DB346" i="1"/>
  <c r="DD346" i="1" s="1"/>
  <c r="CR346" i="1"/>
  <c r="CK346" i="1" s="1"/>
  <c r="LJ342" i="1"/>
  <c r="MF342" i="1"/>
  <c r="MR342" i="1"/>
  <c r="NT342" i="1"/>
  <c r="FT340" i="1"/>
  <c r="FU340" i="1" s="1"/>
  <c r="FV340" i="1" s="1"/>
  <c r="ES340" i="1" s="1"/>
  <c r="NT340" i="1"/>
  <c r="II342" i="1"/>
  <c r="LV342" i="1"/>
  <c r="DB344" i="1"/>
  <c r="DD344" i="1" s="1"/>
  <c r="CR344" i="1"/>
  <c r="CK344" i="1" s="1"/>
  <c r="NM344" i="1"/>
  <c r="NY344" i="1" s="1"/>
  <c r="OE344" i="1" s="1"/>
  <c r="FW345" i="1"/>
  <c r="FD345" i="1"/>
  <c r="FE345" i="1" s="1"/>
  <c r="LZ341" i="1"/>
  <c r="MH342" i="1"/>
  <c r="JK343" i="1"/>
  <c r="JI343" i="1"/>
  <c r="FS343" i="1"/>
  <c r="FT343" i="1" s="1"/>
  <c r="FU343" i="1" s="1"/>
  <c r="FV343" i="1" s="1"/>
  <c r="ES343" i="1" s="1"/>
  <c r="CR345" i="1"/>
  <c r="CK345" i="1" s="1"/>
  <c r="MB345" i="1"/>
  <c r="LD345" i="1"/>
  <c r="KX345" i="1"/>
  <c r="LV345" i="1"/>
  <c r="KL345" i="1"/>
  <c r="LJ345" i="1"/>
  <c r="KR345" i="1"/>
  <c r="KJ345" i="1"/>
  <c r="MH345" i="1"/>
  <c r="LP345" i="1"/>
  <c r="ND347" i="1"/>
  <c r="NB347" i="1"/>
  <c r="NM348" i="1"/>
  <c r="NV343" i="1"/>
  <c r="EB344" i="1"/>
  <c r="EH344" i="1" s="1"/>
  <c r="ON345" i="1"/>
  <c r="FW346" i="1"/>
  <c r="FD346" i="1"/>
  <c r="FE346" i="1" s="1"/>
  <c r="KG346" i="1"/>
  <c r="LI346" i="1"/>
  <c r="MM346" i="1"/>
  <c r="KK346" i="1"/>
  <c r="MA346" i="1"/>
  <c r="MW346" i="1"/>
  <c r="LC346" i="1"/>
  <c r="MG346" i="1"/>
  <c r="KQ346" i="1"/>
  <c r="LU346" i="1"/>
  <c r="KW346" i="1"/>
  <c r="KG347" i="1"/>
  <c r="MM347" i="1"/>
  <c r="MA347" i="1"/>
  <c r="LO347" i="1"/>
  <c r="LC347" i="1"/>
  <c r="KQ347" i="1"/>
  <c r="MW347" i="1"/>
  <c r="MG347" i="1"/>
  <c r="LU347" i="1"/>
  <c r="LI347" i="1"/>
  <c r="KW347" i="1"/>
  <c r="KK347" i="1"/>
  <c r="DC348" i="1"/>
  <c r="DD348" i="1" s="1"/>
  <c r="CR348" i="1"/>
  <c r="CK348" i="1" s="1"/>
  <c r="GX348" i="1"/>
  <c r="GZ348" i="1"/>
  <c r="LU348" i="1" s="1"/>
  <c r="II345" i="1"/>
  <c r="IG345" i="1"/>
  <c r="DS349" i="1"/>
  <c r="DG349" i="1"/>
  <c r="CL349" i="1"/>
  <c r="DF349" i="1"/>
  <c r="DE349" i="1"/>
  <c r="NA349" i="1"/>
  <c r="LP349" i="1"/>
  <c r="LD349" i="1"/>
  <c r="KJ349" i="1"/>
  <c r="MN349" i="1"/>
  <c r="KR349" i="1"/>
  <c r="LJ349" i="1"/>
  <c r="MB349" i="1"/>
  <c r="KX349" i="1"/>
  <c r="MH349" i="1"/>
  <c r="KL349" i="1"/>
  <c r="JC348" i="1"/>
  <c r="JD348" i="1" s="1"/>
  <c r="KI348" i="1" s="1"/>
  <c r="JG348" i="1"/>
  <c r="NV346" i="1"/>
  <c r="MB347" i="1"/>
  <c r="LD347" i="1"/>
  <c r="MH347" i="1"/>
  <c r="LJ347" i="1"/>
  <c r="KL347" i="1"/>
  <c r="MN347" i="1"/>
  <c r="LP347" i="1"/>
  <c r="KR347" i="1"/>
  <c r="KJ347" i="1"/>
  <c r="LV347" i="1"/>
  <c r="KX347" i="1"/>
  <c r="MA348" i="1"/>
  <c r="LC348" i="1"/>
  <c r="MW348" i="1"/>
  <c r="KW348" i="1"/>
  <c r="MG348" i="1"/>
  <c r="KK348" i="1"/>
  <c r="MM348" i="1"/>
  <c r="KQ348" i="1"/>
  <c r="KG348" i="1"/>
  <c r="LI348" i="1"/>
  <c r="EB349" i="1"/>
  <c r="EH349" i="1" s="1"/>
  <c r="JE345" i="1"/>
  <c r="LN346" i="1"/>
  <c r="CR347" i="1"/>
  <c r="CK347" i="1" s="1"/>
  <c r="NM349" i="1"/>
  <c r="LT345" i="1"/>
  <c r="LZ346" i="1"/>
  <c r="EC351" i="1"/>
  <c r="EG351" i="1"/>
  <c r="EI351" i="1" s="1"/>
  <c r="NM351" i="1"/>
  <c r="OR346" i="1"/>
  <c r="OP347" i="1"/>
  <c r="OR347" i="1" s="1"/>
  <c r="GX349" i="1"/>
  <c r="GZ349" i="1"/>
  <c r="LV349" i="1" s="1"/>
  <c r="GZ350" i="1"/>
  <c r="LU350" i="1" s="1"/>
  <c r="GX350" i="1"/>
  <c r="JM350" i="1"/>
  <c r="JI350" i="1"/>
  <c r="EA352" i="1"/>
  <c r="DK352" i="1"/>
  <c r="DM352" i="1" s="1"/>
  <c r="JI345" i="1"/>
  <c r="NT345" i="1"/>
  <c r="JK346" i="1"/>
  <c r="JI346" i="1"/>
  <c r="NT347" i="1"/>
  <c r="DL348" i="1"/>
  <c r="DN348" i="1" s="1"/>
  <c r="NV348" i="1"/>
  <c r="MG349" i="1"/>
  <c r="LI349" i="1"/>
  <c r="KK349" i="1"/>
  <c r="MA349" i="1"/>
  <c r="LC349" i="1"/>
  <c r="MW349" i="1"/>
  <c r="KW349" i="1"/>
  <c r="KY349" i="1" s="1"/>
  <c r="LU349" i="1"/>
  <c r="KG349" i="1"/>
  <c r="MM349" i="1"/>
  <c r="MO349" i="1" s="1"/>
  <c r="KQ349" i="1"/>
  <c r="KS349" i="1" s="1"/>
  <c r="HI348" i="1"/>
  <c r="HJ348" i="1"/>
  <c r="HG348" i="1" s="1" a="1"/>
  <c r="HG348" i="1" s="1"/>
  <c r="KP346" i="1"/>
  <c r="NM346" i="1" s="1"/>
  <c r="ED347" i="1"/>
  <c r="EF347" i="1" s="1"/>
  <c r="DZ347" i="1"/>
  <c r="KV347" i="1"/>
  <c r="NM347" i="1" s="1"/>
  <c r="NY347" i="1" s="1"/>
  <c r="OE347" i="1" s="1"/>
  <c r="LT347" i="1"/>
  <c r="MR347" i="1"/>
  <c r="NV347" i="1" s="1"/>
  <c r="LQ349" i="1"/>
  <c r="DE350" i="1"/>
  <c r="DS350" i="1"/>
  <c r="DG350" i="1"/>
  <c r="CL350" i="1"/>
  <c r="DF350" i="1"/>
  <c r="LT350" i="1"/>
  <c r="NS350" i="1" s="1"/>
  <c r="NG350" i="1"/>
  <c r="DL351" i="1"/>
  <c r="DN351" i="1" s="1"/>
  <c r="LK351" i="1"/>
  <c r="NB351" i="1"/>
  <c r="MZ352" i="1"/>
  <c r="MX352" i="1"/>
  <c r="NE352" i="1"/>
  <c r="IE348" i="1"/>
  <c r="DC351" i="1"/>
  <c r="DD351" i="1" s="1"/>
  <c r="CR351" i="1"/>
  <c r="NM350" i="1"/>
  <c r="OP350" i="1"/>
  <c r="OR350" i="1" s="1"/>
  <c r="DV351" i="1"/>
  <c r="DY351" i="1" s="1"/>
  <c r="EE351" i="1" s="1"/>
  <c r="DU351" i="1"/>
  <c r="LC350" i="1"/>
  <c r="DK351" i="1"/>
  <c r="DM351" i="1" s="1"/>
  <c r="NV351" i="1"/>
  <c r="NL352" i="1"/>
  <c r="NW352" i="1"/>
  <c r="KM351" i="1"/>
  <c r="NL351" i="1" s="1"/>
  <c r="MI351" i="1"/>
  <c r="NU351" i="1" s="1"/>
  <c r="NW351" i="1" s="1"/>
  <c r="NS348" i="1"/>
  <c r="NS349" i="1"/>
  <c r="MM350" i="1"/>
  <c r="LO350" i="1"/>
  <c r="KQ350" i="1"/>
  <c r="KG350" i="1"/>
  <c r="MW350" i="1"/>
  <c r="KW350" i="1"/>
  <c r="MG350" i="1"/>
  <c r="LI350" i="1"/>
  <c r="KK350" i="1"/>
  <c r="NV350" i="1"/>
  <c r="DC352" i="1"/>
  <c r="DD352" i="1" s="1"/>
  <c r="OO352" i="1"/>
  <c r="HP350" i="1"/>
  <c r="HQ350" i="1" s="1"/>
  <c r="HR350" i="1" s="1"/>
  <c r="HS350" i="1" s="1"/>
  <c r="MW351" i="1"/>
  <c r="DU352" i="1"/>
  <c r="FD60" i="1" l="1"/>
  <c r="FE60" i="1" s="1"/>
  <c r="FW60" i="1"/>
  <c r="FW243" i="1"/>
  <c r="FD243" i="1"/>
  <c r="FE243" i="1" s="1"/>
  <c r="FD296" i="1"/>
  <c r="FW296" i="1"/>
  <c r="LQ215" i="1"/>
  <c r="NV71" i="1"/>
  <c r="NM9" i="1"/>
  <c r="NV230" i="1"/>
  <c r="NY230" i="1" s="1"/>
  <c r="OE230" i="1" s="1"/>
  <c r="NV171" i="1"/>
  <c r="NV94" i="1"/>
  <c r="KY278" i="1"/>
  <c r="LK325" i="1"/>
  <c r="FW239" i="1"/>
  <c r="FD239" i="1"/>
  <c r="FE239" i="1" s="1"/>
  <c r="CR4" i="1"/>
  <c r="CK4" i="1" s="1"/>
  <c r="DB4" i="1"/>
  <c r="DD4" i="1" s="1"/>
  <c r="FW131" i="1"/>
  <c r="FD131" i="1"/>
  <c r="FE131" i="1" s="1"/>
  <c r="FW238" i="1"/>
  <c r="FD238" i="1"/>
  <c r="FE238" i="1" s="1"/>
  <c r="NM324" i="1"/>
  <c r="NM254" i="1"/>
  <c r="NM249" i="1"/>
  <c r="NM218" i="1"/>
  <c r="NY218" i="1" s="1"/>
  <c r="OE218" i="1" s="1"/>
  <c r="NM197" i="1"/>
  <c r="LQ49" i="1"/>
  <c r="IC309" i="1"/>
  <c r="IA309" i="1"/>
  <c r="IB309" i="1" s="1"/>
  <c r="KF309" i="1" s="1"/>
  <c r="LV81" i="1"/>
  <c r="KY318" i="1"/>
  <c r="LE205" i="1"/>
  <c r="KM98" i="1"/>
  <c r="LK86" i="1"/>
  <c r="KS29" i="1"/>
  <c r="NY5" i="1"/>
  <c r="OE5" i="1" s="1"/>
  <c r="KM29" i="1"/>
  <c r="MO299" i="1"/>
  <c r="LK247" i="1"/>
  <c r="KS98" i="1"/>
  <c r="KY50" i="1"/>
  <c r="LQ23" i="1"/>
  <c r="NM16" i="1"/>
  <c r="NM325" i="1"/>
  <c r="NY325" i="1" s="1"/>
  <c r="OE325" i="1" s="1"/>
  <c r="KS308" i="1"/>
  <c r="MI290" i="1"/>
  <c r="NM107" i="1"/>
  <c r="IC279" i="1"/>
  <c r="IA279" i="1"/>
  <c r="IB279" i="1" s="1"/>
  <c r="KF279" i="1" s="1"/>
  <c r="KS205" i="1"/>
  <c r="KM190" i="1"/>
  <c r="MC52" i="1"/>
  <c r="KM27" i="1"/>
  <c r="NL27" i="1" s="1"/>
  <c r="LE22" i="1"/>
  <c r="IA174" i="1"/>
  <c r="IB174" i="1" s="1"/>
  <c r="KF174" i="1" s="1"/>
  <c r="IC174" i="1"/>
  <c r="NV205" i="1"/>
  <c r="FE35" i="2"/>
  <c r="NM35" i="2"/>
  <c r="LI215" i="2"/>
  <c r="KW215" i="2"/>
  <c r="LU215" i="2"/>
  <c r="KK215" i="2"/>
  <c r="MM215" i="2"/>
  <c r="LO215" i="2"/>
  <c r="LQ215" i="2" s="1"/>
  <c r="KQ215" i="2"/>
  <c r="MW215" i="2"/>
  <c r="MG215" i="2"/>
  <c r="KG215" i="2"/>
  <c r="MA215" i="2"/>
  <c r="MC215" i="2" s="1"/>
  <c r="FE276" i="2"/>
  <c r="NM276" i="2"/>
  <c r="FW82" i="2"/>
  <c r="FD82" i="2"/>
  <c r="FE82" i="2" s="1"/>
  <c r="FD166" i="2"/>
  <c r="FE166" i="2" s="1"/>
  <c r="FW166" i="2"/>
  <c r="FW316" i="2"/>
  <c r="LQ260" i="2"/>
  <c r="FE140" i="2"/>
  <c r="NM140" i="2"/>
  <c r="NY140" i="2" s="1"/>
  <c r="OE140" i="2" s="1"/>
  <c r="DE152" i="2"/>
  <c r="CL152" i="2"/>
  <c r="DG152" i="2"/>
  <c r="DF152" i="2"/>
  <c r="DG82" i="2"/>
  <c r="DS82" i="2"/>
  <c r="JC113" i="2"/>
  <c r="JD113" i="2" s="1"/>
  <c r="KI113" i="2" s="1"/>
  <c r="JE113" i="2"/>
  <c r="NA139" i="2"/>
  <c r="LD139" i="2"/>
  <c r="LJ139" i="2"/>
  <c r="LK139" i="2" s="1"/>
  <c r="LV139" i="2"/>
  <c r="MB139" i="2"/>
  <c r="KJ139" i="2"/>
  <c r="KX139" i="2"/>
  <c r="LP139" i="2"/>
  <c r="MN139" i="2"/>
  <c r="KR139" i="2"/>
  <c r="KL139" i="2"/>
  <c r="KM139" i="2" s="1"/>
  <c r="NL139" i="2" s="1"/>
  <c r="MB135" i="2"/>
  <c r="NA135" i="2"/>
  <c r="LJ135" i="2"/>
  <c r="KR135" i="2"/>
  <c r="KJ135" i="2"/>
  <c r="MH135" i="2"/>
  <c r="LP135" i="2"/>
  <c r="KX135" i="2"/>
  <c r="LD135" i="2"/>
  <c r="FW105" i="2"/>
  <c r="FD105" i="2"/>
  <c r="DE114" i="2"/>
  <c r="DF114" i="2"/>
  <c r="DS114" i="2"/>
  <c r="CL114" i="2"/>
  <c r="KQ63" i="2"/>
  <c r="LI63" i="2"/>
  <c r="MG63" i="2"/>
  <c r="KG63" i="2"/>
  <c r="KW63" i="2"/>
  <c r="LU63" i="2"/>
  <c r="LC63" i="2"/>
  <c r="KK63" i="2"/>
  <c r="LO63" i="2"/>
  <c r="MA63" i="2"/>
  <c r="IA223" i="2"/>
  <c r="IB223" i="2" s="1"/>
  <c r="KF223" i="2" s="1"/>
  <c r="IC223" i="2"/>
  <c r="KX269" i="2"/>
  <c r="KY269" i="2" s="1"/>
  <c r="MN269" i="2"/>
  <c r="LP269" i="2"/>
  <c r="LJ269" i="2"/>
  <c r="LK269" i="2" s="1"/>
  <c r="MB269" i="2"/>
  <c r="KR269" i="2"/>
  <c r="NA269" i="2"/>
  <c r="KJ269" i="2"/>
  <c r="KL269" i="2"/>
  <c r="MH269" i="2"/>
  <c r="NM190" i="2"/>
  <c r="NY190" i="2" s="1"/>
  <c r="OE190" i="2" s="1"/>
  <c r="DF226" i="2"/>
  <c r="DS226" i="2"/>
  <c r="DV226" i="2" s="1"/>
  <c r="DY226" i="2" s="1"/>
  <c r="EE226" i="2" s="1"/>
  <c r="DG226" i="2"/>
  <c r="CL226" i="2"/>
  <c r="DE226" i="2"/>
  <c r="NM139" i="2"/>
  <c r="NY139" i="2" s="1"/>
  <c r="OE139" i="2" s="1"/>
  <c r="JC158" i="2"/>
  <c r="JD158" i="2" s="1"/>
  <c r="KI158" i="2" s="1"/>
  <c r="JE158" i="2"/>
  <c r="ND221" i="2"/>
  <c r="NB221" i="2"/>
  <c r="LW332" i="2"/>
  <c r="LW328" i="2"/>
  <c r="NV271" i="2"/>
  <c r="NV215" i="2"/>
  <c r="FW164" i="2"/>
  <c r="FD164" i="2"/>
  <c r="FE164" i="2" s="1"/>
  <c r="IC241" i="2"/>
  <c r="IA241" i="2"/>
  <c r="IB241" i="2" s="1"/>
  <c r="KF241" i="2" s="1"/>
  <c r="LV50" i="2"/>
  <c r="LP50" i="2"/>
  <c r="LD50" i="2"/>
  <c r="KL50" i="2"/>
  <c r="MH50" i="2"/>
  <c r="MB50" i="2"/>
  <c r="KJ50" i="2"/>
  <c r="LJ50" i="2"/>
  <c r="MN50" i="2"/>
  <c r="KX50" i="2"/>
  <c r="MI332" i="2"/>
  <c r="NM222" i="2"/>
  <c r="NY222" i="2" s="1"/>
  <c r="OE222" i="2" s="1"/>
  <c r="FD149" i="2"/>
  <c r="FE149" i="2" s="1"/>
  <c r="FW149" i="2"/>
  <c r="JE150" i="2"/>
  <c r="JC150" i="2"/>
  <c r="JD150" i="2" s="1"/>
  <c r="KI150" i="2" s="1"/>
  <c r="FD107" i="2"/>
  <c r="FE107" i="2" s="1"/>
  <c r="FW107" i="2"/>
  <c r="DF60" i="2"/>
  <c r="DG60" i="2"/>
  <c r="DE60" i="2"/>
  <c r="DS60" i="2"/>
  <c r="NM339" i="2"/>
  <c r="NY339" i="2" s="1"/>
  <c r="OE339" i="2" s="1"/>
  <c r="KS332" i="2"/>
  <c r="NM323" i="2"/>
  <c r="NY282" i="2"/>
  <c r="OE282" i="2" s="1"/>
  <c r="FE281" i="2"/>
  <c r="NM281" i="2"/>
  <c r="NY281" i="2" s="1"/>
  <c r="OE281" i="2" s="1"/>
  <c r="LQ124" i="2"/>
  <c r="FD270" i="2"/>
  <c r="FW270" i="2"/>
  <c r="CL78" i="2"/>
  <c r="DF78" i="2"/>
  <c r="DS78" i="2"/>
  <c r="DG78" i="2"/>
  <c r="DE78" i="2"/>
  <c r="JC174" i="2"/>
  <c r="JD174" i="2" s="1"/>
  <c r="KI174" i="2" s="1"/>
  <c r="JE174" i="2"/>
  <c r="FE142" i="2"/>
  <c r="NM142" i="2"/>
  <c r="FE12" i="2"/>
  <c r="NM12" i="2"/>
  <c r="FW280" i="2"/>
  <c r="FD280" i="2"/>
  <c r="FE280" i="2" s="1"/>
  <c r="FW83" i="2"/>
  <c r="FD83" i="2"/>
  <c r="FE83" i="2" s="1"/>
  <c r="KQ55" i="2"/>
  <c r="KS55" i="2" s="1"/>
  <c r="KW55" i="2"/>
  <c r="LU55" i="2"/>
  <c r="LW55" i="2" s="1"/>
  <c r="LC55" i="2"/>
  <c r="KK55" i="2"/>
  <c r="KM55" i="2" s="1"/>
  <c r="MW55" i="2"/>
  <c r="LO55" i="2"/>
  <c r="NV118" i="2"/>
  <c r="NV99" i="2"/>
  <c r="DF151" i="2"/>
  <c r="DE151" i="2"/>
  <c r="DS151" i="2"/>
  <c r="CL151" i="2"/>
  <c r="DE76" i="2"/>
  <c r="CL76" i="2"/>
  <c r="DG76" i="2"/>
  <c r="DF76" i="2"/>
  <c r="DS76" i="2"/>
  <c r="DG153" i="2"/>
  <c r="CL153" i="2"/>
  <c r="DE153" i="2"/>
  <c r="DK153" i="2" s="1"/>
  <c r="DM153" i="2" s="1"/>
  <c r="DF153" i="2"/>
  <c r="JE105" i="2"/>
  <c r="JC105" i="2"/>
  <c r="JD105" i="2" s="1"/>
  <c r="KI105" i="2" s="1"/>
  <c r="JE100" i="2"/>
  <c r="JC100" i="2"/>
  <c r="JD100" i="2" s="1"/>
  <c r="KI100" i="2" s="1"/>
  <c r="NM349" i="2"/>
  <c r="NY315" i="2"/>
  <c r="OE315" i="2" s="1"/>
  <c r="NM302" i="2"/>
  <c r="LC215" i="2"/>
  <c r="KR50" i="2"/>
  <c r="JE250" i="2"/>
  <c r="JC250" i="2"/>
  <c r="JD250" i="2" s="1"/>
  <c r="KI250" i="2" s="1"/>
  <c r="FD217" i="2"/>
  <c r="FE217" i="2" s="1"/>
  <c r="FW217" i="2"/>
  <c r="FW168" i="2"/>
  <c r="FD168" i="2"/>
  <c r="FE168" i="2" s="1"/>
  <c r="KL53" i="2"/>
  <c r="MB53" i="2"/>
  <c r="MH53" i="2"/>
  <c r="LJ53" i="2"/>
  <c r="LP53" i="2"/>
  <c r="KJ53" i="2"/>
  <c r="KR53" i="2"/>
  <c r="KS53" i="2" s="1"/>
  <c r="MN53" i="2"/>
  <c r="NA53" i="2"/>
  <c r="LD53" i="2"/>
  <c r="KX53" i="2"/>
  <c r="IA300" i="2"/>
  <c r="IB300" i="2" s="1"/>
  <c r="KF300" i="2" s="1"/>
  <c r="IC300" i="2"/>
  <c r="IC250" i="2"/>
  <c r="IA250" i="2"/>
  <c r="IB250" i="2" s="1"/>
  <c r="KF250" i="2" s="1"/>
  <c r="LE240" i="2"/>
  <c r="LE169" i="2"/>
  <c r="NY55" i="2"/>
  <c r="OE55" i="2" s="1"/>
  <c r="EE74" i="2"/>
  <c r="LE53" i="2"/>
  <c r="KM11" i="2"/>
  <c r="NV277" i="2"/>
  <c r="NY277" i="2" s="1"/>
  <c r="OE277" i="2" s="1"/>
  <c r="NV288" i="2"/>
  <c r="NY288" i="2" s="1"/>
  <c r="OE288" i="2" s="1"/>
  <c r="NM235" i="2"/>
  <c r="NY235" i="2" s="1"/>
  <c r="OE235" i="2" s="1"/>
  <c r="NV30" i="2"/>
  <c r="JE331" i="2"/>
  <c r="JC331" i="2"/>
  <c r="JD331" i="2" s="1"/>
  <c r="KI331" i="2" s="1"/>
  <c r="IA276" i="2"/>
  <c r="IB276" i="2" s="1"/>
  <c r="KF276" i="2" s="1"/>
  <c r="IC276" i="2"/>
  <c r="JE84" i="2"/>
  <c r="JC84" i="2"/>
  <c r="JD84" i="2" s="1"/>
  <c r="KI84" i="2" s="1"/>
  <c r="IC148" i="2"/>
  <c r="IA148" i="2"/>
  <c r="IB148" i="2" s="1"/>
  <c r="KF148" i="2" s="1"/>
  <c r="KY270" i="2"/>
  <c r="KY260" i="2"/>
  <c r="MO240" i="2"/>
  <c r="KM211" i="2"/>
  <c r="NY191" i="2"/>
  <c r="OE191" i="2" s="1"/>
  <c r="LE180" i="2"/>
  <c r="NV167" i="2"/>
  <c r="LQ104" i="2"/>
  <c r="LW124" i="2"/>
  <c r="LE124" i="2"/>
  <c r="NM59" i="2"/>
  <c r="NY59" i="2" s="1"/>
  <c r="OE59" i="2" s="1"/>
  <c r="NV227" i="2"/>
  <c r="EA97" i="2"/>
  <c r="NV77" i="2"/>
  <c r="JE246" i="2"/>
  <c r="JC246" i="2"/>
  <c r="JD246" i="2" s="1"/>
  <c r="KI246" i="2" s="1"/>
  <c r="FD182" i="2"/>
  <c r="FW182" i="2"/>
  <c r="IC126" i="2"/>
  <c r="IA126" i="2"/>
  <c r="IB126" i="2" s="1"/>
  <c r="KF126" i="2" s="1"/>
  <c r="JC74" i="2"/>
  <c r="JD74" i="2" s="1"/>
  <c r="KI74" i="2" s="1"/>
  <c r="JE74" i="2"/>
  <c r="LQ292" i="2"/>
  <c r="MO292" i="2"/>
  <c r="NV278" i="2"/>
  <c r="KS249" i="2"/>
  <c r="LW169" i="2"/>
  <c r="NV159" i="2"/>
  <c r="NM334" i="2"/>
  <c r="NM227" i="2"/>
  <c r="NY227" i="2" s="1"/>
  <c r="OE227" i="2" s="1"/>
  <c r="NV219" i="2"/>
  <c r="NV196" i="2"/>
  <c r="NV93" i="2"/>
  <c r="NM120" i="2"/>
  <c r="NY120" i="2" s="1"/>
  <c r="OE120" i="2" s="1"/>
  <c r="NV7" i="2"/>
  <c r="IA265" i="2"/>
  <c r="IB265" i="2" s="1"/>
  <c r="KF265" i="2" s="1"/>
  <c r="IE265" i="2"/>
  <c r="JE92" i="2"/>
  <c r="JC92" i="2"/>
  <c r="JD92" i="2" s="1"/>
  <c r="KI92" i="2" s="1"/>
  <c r="LW269" i="2"/>
  <c r="NY148" i="2"/>
  <c r="OE148" i="2" s="1"/>
  <c r="NM97" i="2"/>
  <c r="NY97" i="2" s="1"/>
  <c r="OE97" i="2" s="1"/>
  <c r="MO71" i="2"/>
  <c r="NV42" i="2"/>
  <c r="KY39" i="2"/>
  <c r="NY7" i="2"/>
  <c r="OE7" i="2" s="1"/>
  <c r="NY16" i="2"/>
  <c r="OE16" i="2" s="1"/>
  <c r="NV326" i="2"/>
  <c r="LE301" i="2"/>
  <c r="NV133" i="2"/>
  <c r="KM169" i="2"/>
  <c r="JE317" i="2"/>
  <c r="JC317" i="2"/>
  <c r="JD317" i="2" s="1"/>
  <c r="KI317" i="2" s="1"/>
  <c r="JE82" i="2"/>
  <c r="JC82" i="2"/>
  <c r="JD82" i="2" s="1"/>
  <c r="KI82" i="2" s="1"/>
  <c r="JC32" i="2"/>
  <c r="JD32" i="2" s="1"/>
  <c r="KI32" i="2" s="1"/>
  <c r="JE32" i="2"/>
  <c r="KY290" i="2"/>
  <c r="NM287" i="2"/>
  <c r="NY287" i="2" s="1"/>
  <c r="OE287" i="2" s="1"/>
  <c r="LE280" i="2"/>
  <c r="NY249" i="2"/>
  <c r="OE249" i="2" s="1"/>
  <c r="KY212" i="2"/>
  <c r="NM149" i="2"/>
  <c r="NY149" i="2" s="1"/>
  <c r="OE149" i="2" s="1"/>
  <c r="MI91" i="2"/>
  <c r="MO109" i="2"/>
  <c r="LK71" i="2"/>
  <c r="NY218" i="2"/>
  <c r="OE218" i="2" s="1"/>
  <c r="NM131" i="2"/>
  <c r="NY131" i="2" s="1"/>
  <c r="OE131" i="2" s="1"/>
  <c r="NV38" i="2"/>
  <c r="NM13" i="2"/>
  <c r="IC117" i="2"/>
  <c r="IA117" i="2"/>
  <c r="IB117" i="2" s="1"/>
  <c r="KF117" i="2" s="1"/>
  <c r="IC31" i="2"/>
  <c r="IA31" i="2"/>
  <c r="IB31" i="2" s="1"/>
  <c r="KF31" i="2" s="1"/>
  <c r="NY219" i="2"/>
  <c r="OE219" i="2" s="1"/>
  <c r="MC211" i="2"/>
  <c r="LK193" i="2"/>
  <c r="LQ193" i="2"/>
  <c r="MO91" i="2"/>
  <c r="MO124" i="2"/>
  <c r="NV28" i="2"/>
  <c r="KY13" i="2"/>
  <c r="NM165" i="2"/>
  <c r="NV63" i="2"/>
  <c r="IA227" i="2"/>
  <c r="IB227" i="2" s="1"/>
  <c r="KF227" i="2" s="1"/>
  <c r="IC227" i="2"/>
  <c r="NV143" i="2"/>
  <c r="JC137" i="2"/>
  <c r="JD137" i="2" s="1"/>
  <c r="KI137" i="2" s="1"/>
  <c r="JE137" i="2"/>
  <c r="JE110" i="2"/>
  <c r="JC110" i="2"/>
  <c r="JD110" i="2" s="1"/>
  <c r="KI110" i="2" s="1"/>
  <c r="KM269" i="2"/>
  <c r="KY263" i="2"/>
  <c r="NV248" i="2"/>
  <c r="NV201" i="2"/>
  <c r="NM181" i="2"/>
  <c r="MO160" i="2"/>
  <c r="LW171" i="2"/>
  <c r="MI171" i="2"/>
  <c r="MO52" i="2"/>
  <c r="MO53" i="2"/>
  <c r="NM263" i="2"/>
  <c r="NY267" i="2"/>
  <c r="OE267" i="2" s="1"/>
  <c r="NV220" i="2"/>
  <c r="NV83" i="2"/>
  <c r="NV80" i="2"/>
  <c r="NM47" i="2"/>
  <c r="NY47" i="2" s="1"/>
  <c r="OE47" i="2" s="1"/>
  <c r="NM40" i="2"/>
  <c r="NV14" i="2"/>
  <c r="JE318" i="2"/>
  <c r="JC318" i="2"/>
  <c r="JD318" i="2" s="1"/>
  <c r="KI318" i="2" s="1"/>
  <c r="KG269" i="2"/>
  <c r="MG269" i="2"/>
  <c r="KK16" i="2"/>
  <c r="KM16" i="2" s="1"/>
  <c r="LC16" i="2"/>
  <c r="LE16" i="2" s="1"/>
  <c r="NM347" i="2"/>
  <c r="LW301" i="2"/>
  <c r="NM294" i="2"/>
  <c r="NY294" i="2" s="1"/>
  <c r="OE294" i="2" s="1"/>
  <c r="NB320" i="2"/>
  <c r="ND320" i="2"/>
  <c r="NY263" i="2"/>
  <c r="OE263" i="2" s="1"/>
  <c r="IC284" i="2"/>
  <c r="IA284" i="2"/>
  <c r="IB284" i="2" s="1"/>
  <c r="KF284" i="2" s="1"/>
  <c r="FD226" i="2"/>
  <c r="FW226" i="2"/>
  <c r="IC221" i="2"/>
  <c r="IA221" i="2"/>
  <c r="IB221" i="2" s="1"/>
  <c r="KF221" i="2" s="1"/>
  <c r="FW199" i="2"/>
  <c r="FD199" i="2"/>
  <c r="FE199" i="2" s="1"/>
  <c r="FD173" i="2"/>
  <c r="FE173" i="2" s="1"/>
  <c r="FW173" i="2"/>
  <c r="DS111" i="2"/>
  <c r="DG111" i="2"/>
  <c r="EA111" i="2" s="1"/>
  <c r="CL111" i="2"/>
  <c r="DF111" i="2"/>
  <c r="DE111" i="2"/>
  <c r="IC142" i="2"/>
  <c r="IA142" i="2"/>
  <c r="IB142" i="2" s="1"/>
  <c r="KF142" i="2" s="1"/>
  <c r="MC52" i="2"/>
  <c r="JE19" i="2"/>
  <c r="JC19" i="2"/>
  <c r="JD19" i="2" s="1"/>
  <c r="KI19" i="2" s="1"/>
  <c r="LQ332" i="2"/>
  <c r="LE320" i="2"/>
  <c r="NL320" i="2" s="1"/>
  <c r="NN320" i="2" s="1"/>
  <c r="FE63" i="2"/>
  <c r="NM63" i="2"/>
  <c r="NY63" i="2" s="1"/>
  <c r="OE63" i="2" s="1"/>
  <c r="FW108" i="2"/>
  <c r="FD108" i="2"/>
  <c r="FE108" i="2" s="1"/>
  <c r="KL151" i="2"/>
  <c r="KX151" i="2"/>
  <c r="KR151" i="2"/>
  <c r="MH151" i="2"/>
  <c r="LP151" i="2"/>
  <c r="LV151" i="2"/>
  <c r="NA151" i="2"/>
  <c r="LD151" i="2"/>
  <c r="MB151" i="2"/>
  <c r="KJ151" i="2"/>
  <c r="KW80" i="2"/>
  <c r="MW80" i="2"/>
  <c r="LU80" i="2"/>
  <c r="LC80" i="2"/>
  <c r="KK80" i="2"/>
  <c r="MA80" i="2"/>
  <c r="MM80" i="2"/>
  <c r="LI80" i="2"/>
  <c r="LO80" i="2"/>
  <c r="KG80" i="2"/>
  <c r="FE111" i="2"/>
  <c r="NM111" i="2"/>
  <c r="DF325" i="2"/>
  <c r="DE325" i="2"/>
  <c r="DS325" i="2"/>
  <c r="CL325" i="2"/>
  <c r="NY260" i="2"/>
  <c r="OE260" i="2" s="1"/>
  <c r="FW153" i="2"/>
  <c r="FD153" i="2"/>
  <c r="FE153" i="2" s="1"/>
  <c r="LI89" i="2"/>
  <c r="LK89" i="2" s="1"/>
  <c r="KQ89" i="2"/>
  <c r="KS89" i="2" s="1"/>
  <c r="MW89" i="2"/>
  <c r="KG89" i="2"/>
  <c r="LU89" i="2"/>
  <c r="LW89" i="2" s="1"/>
  <c r="MG89" i="2"/>
  <c r="KW89" i="2"/>
  <c r="KY89" i="2" s="1"/>
  <c r="LO89" i="2"/>
  <c r="LC89" i="2"/>
  <c r="LE89" i="2" s="1"/>
  <c r="MM89" i="2"/>
  <c r="MO89" i="2" s="1"/>
  <c r="KK89" i="2"/>
  <c r="KM89" i="2" s="1"/>
  <c r="FW116" i="2"/>
  <c r="FD116" i="2"/>
  <c r="FE116" i="2" s="1"/>
  <c r="IC96" i="2"/>
  <c r="IA96" i="2"/>
  <c r="IB96" i="2" s="1"/>
  <c r="KF96" i="2" s="1"/>
  <c r="FW104" i="2"/>
  <c r="FD104" i="2"/>
  <c r="FE104" i="2" s="1"/>
  <c r="NY40" i="2"/>
  <c r="OE40" i="2" s="1"/>
  <c r="NY352" i="2"/>
  <c r="OE352" i="2" s="1"/>
  <c r="NL349" i="2"/>
  <c r="EF310" i="2"/>
  <c r="MI293" i="2"/>
  <c r="FE221" i="2"/>
  <c r="NM221" i="2"/>
  <c r="NY221" i="2" s="1"/>
  <c r="OE221" i="2" s="1"/>
  <c r="FE85" i="2"/>
  <c r="NM85" i="2"/>
  <c r="FW232" i="2"/>
  <c r="FD232" i="2"/>
  <c r="JE227" i="2"/>
  <c r="JC227" i="2"/>
  <c r="JD227" i="2" s="1"/>
  <c r="KI227" i="2" s="1"/>
  <c r="FW211" i="2"/>
  <c r="FD211" i="2"/>
  <c r="FE211" i="2" s="1"/>
  <c r="JE136" i="2"/>
  <c r="JC136" i="2"/>
  <c r="JD136" i="2" s="1"/>
  <c r="KI136" i="2" s="1"/>
  <c r="NM329" i="2"/>
  <c r="NY329" i="2" s="1"/>
  <c r="OE329" i="2" s="1"/>
  <c r="NM319" i="2"/>
  <c r="NY319" i="2" s="1"/>
  <c r="OE319" i="2" s="1"/>
  <c r="MI301" i="2"/>
  <c r="NM297" i="2"/>
  <c r="NY297" i="2" s="1"/>
  <c r="OE297" i="2" s="1"/>
  <c r="NM289" i="2"/>
  <c r="NY181" i="2"/>
  <c r="OE181" i="2" s="1"/>
  <c r="NY334" i="2"/>
  <c r="OE334" i="2" s="1"/>
  <c r="JC258" i="2"/>
  <c r="JD258" i="2" s="1"/>
  <c r="KI258" i="2" s="1"/>
  <c r="JG258" i="2"/>
  <c r="DE254" i="2"/>
  <c r="DG254" i="2"/>
  <c r="CL254" i="2"/>
  <c r="DS254" i="2"/>
  <c r="DF254" i="2"/>
  <c r="MH238" i="2"/>
  <c r="LP238" i="2"/>
  <c r="KL238" i="2"/>
  <c r="NA238" i="2"/>
  <c r="KX238" i="2"/>
  <c r="LD238" i="2"/>
  <c r="MN238" i="2"/>
  <c r="KR238" i="2"/>
  <c r="LV238" i="2"/>
  <c r="LW238" i="2" s="1"/>
  <c r="MB238" i="2"/>
  <c r="MC238" i="2" s="1"/>
  <c r="LJ238" i="2"/>
  <c r="LK238" i="2" s="1"/>
  <c r="KR148" i="2"/>
  <c r="MH148" i="2"/>
  <c r="NA148" i="2"/>
  <c r="LP148" i="2"/>
  <c r="KX148" i="2"/>
  <c r="LD148" i="2"/>
  <c r="MN148" i="2"/>
  <c r="KL148" i="2"/>
  <c r="LV148" i="2"/>
  <c r="MB148" i="2"/>
  <c r="LJ148" i="2"/>
  <c r="IA146" i="2"/>
  <c r="IB146" i="2" s="1"/>
  <c r="KF146" i="2" s="1"/>
  <c r="IC146" i="2"/>
  <c r="DS79" i="2"/>
  <c r="DG79" i="2"/>
  <c r="CL79" i="2"/>
  <c r="DE79" i="2"/>
  <c r="JE88" i="2"/>
  <c r="JC88" i="2"/>
  <c r="JD88" i="2" s="1"/>
  <c r="KI88" i="2" s="1"/>
  <c r="IC30" i="2"/>
  <c r="IA30" i="2"/>
  <c r="IB30" i="2" s="1"/>
  <c r="KF30" i="2" s="1"/>
  <c r="DF17" i="2"/>
  <c r="DE17" i="2"/>
  <c r="CL17" i="2"/>
  <c r="DS17" i="2"/>
  <c r="DG17" i="2"/>
  <c r="KS301" i="2"/>
  <c r="NL301" i="2" s="1"/>
  <c r="NN301" i="2" s="1"/>
  <c r="KY292" i="2"/>
  <c r="MC292" i="2"/>
  <c r="NU292" i="2" s="1"/>
  <c r="NW292" i="2" s="1"/>
  <c r="FE129" i="2"/>
  <c r="NM129" i="2"/>
  <c r="JC276" i="2"/>
  <c r="JD276" i="2" s="1"/>
  <c r="KI276" i="2" s="1"/>
  <c r="JE276" i="2"/>
  <c r="NS258" i="2"/>
  <c r="NV233" i="2"/>
  <c r="FE270" i="2"/>
  <c r="NM270" i="2"/>
  <c r="NY270" i="2" s="1"/>
  <c r="OE270" i="2" s="1"/>
  <c r="FD162" i="2"/>
  <c r="FE162" i="2" s="1"/>
  <c r="FW162" i="2"/>
  <c r="FW127" i="2"/>
  <c r="FD127" i="2"/>
  <c r="LV121" i="2"/>
  <c r="LJ121" i="2"/>
  <c r="KR121" i="2"/>
  <c r="KX121" i="2"/>
  <c r="MH121" i="2"/>
  <c r="KL121" i="2"/>
  <c r="NA121" i="2"/>
  <c r="LP121" i="2"/>
  <c r="MB121" i="2"/>
  <c r="LD121" i="2"/>
  <c r="IC181" i="2"/>
  <c r="IA181" i="2"/>
  <c r="IB181" i="2" s="1"/>
  <c r="KF181" i="2" s="1"/>
  <c r="JE144" i="2"/>
  <c r="JC144" i="2"/>
  <c r="JD144" i="2" s="1"/>
  <c r="KI144" i="2" s="1"/>
  <c r="LJ144" i="2" s="1"/>
  <c r="LK144" i="2" s="1"/>
  <c r="FW70" i="2"/>
  <c r="FD70" i="2"/>
  <c r="FW86" i="2"/>
  <c r="FD86" i="2"/>
  <c r="FE86" i="2" s="1"/>
  <c r="LE328" i="2"/>
  <c r="MO328" i="2"/>
  <c r="MC293" i="2"/>
  <c r="NM286" i="2"/>
  <c r="FE246" i="2"/>
  <c r="NM246" i="2"/>
  <c r="NY246" i="2" s="1"/>
  <c r="OE246" i="2" s="1"/>
  <c r="IA307" i="2"/>
  <c r="IB307" i="2" s="1"/>
  <c r="KF307" i="2" s="1"/>
  <c r="IC307" i="2"/>
  <c r="FD285" i="2"/>
  <c r="FE285" i="2" s="1"/>
  <c r="FW285" i="2"/>
  <c r="KJ237" i="2"/>
  <c r="LJ237" i="2"/>
  <c r="MN237" i="2"/>
  <c r="LV237" i="2"/>
  <c r="LD237" i="2"/>
  <c r="MH237" i="2"/>
  <c r="NA237" i="2"/>
  <c r="KR237" i="2"/>
  <c r="KL237" i="2"/>
  <c r="LP237" i="2"/>
  <c r="FW178" i="2"/>
  <c r="FD178" i="2"/>
  <c r="FE178" i="2" s="1"/>
  <c r="CL145" i="2"/>
  <c r="DF145" i="2"/>
  <c r="DG145" i="2"/>
  <c r="DE145" i="2"/>
  <c r="DS145" i="2"/>
  <c r="DG138" i="2"/>
  <c r="CL138" i="2"/>
  <c r="DF138" i="2"/>
  <c r="DE138" i="2"/>
  <c r="JE184" i="2"/>
  <c r="JC184" i="2"/>
  <c r="JD184" i="2" s="1"/>
  <c r="KI184" i="2" s="1"/>
  <c r="LI156" i="2"/>
  <c r="MA156" i="2"/>
  <c r="MC156" i="2" s="1"/>
  <c r="KK156" i="2"/>
  <c r="KM156" i="2" s="1"/>
  <c r="MW156" i="2"/>
  <c r="MM156" i="2"/>
  <c r="LO156" i="2"/>
  <c r="LQ156" i="2" s="1"/>
  <c r="KG156" i="2"/>
  <c r="KQ156" i="2"/>
  <c r="KW156" i="2"/>
  <c r="KY156" i="2" s="1"/>
  <c r="MG156" i="2"/>
  <c r="LU156" i="2"/>
  <c r="LW156" i="2" s="1"/>
  <c r="IC151" i="2"/>
  <c r="IA151" i="2"/>
  <c r="IB151" i="2" s="1"/>
  <c r="KF151" i="2" s="1"/>
  <c r="NV26" i="2"/>
  <c r="NY302" i="2"/>
  <c r="OE302" i="2" s="1"/>
  <c r="FE43" i="2"/>
  <c r="NM43" i="2"/>
  <c r="NY43" i="2" s="1"/>
  <c r="OE43" i="2" s="1"/>
  <c r="JE208" i="2"/>
  <c r="JC208" i="2"/>
  <c r="JD208" i="2" s="1"/>
  <c r="KI208" i="2" s="1"/>
  <c r="FW179" i="2"/>
  <c r="FD179" i="2"/>
  <c r="FE179" i="2" s="1"/>
  <c r="LW280" i="2"/>
  <c r="NM275" i="2"/>
  <c r="NY275" i="2" s="1"/>
  <c r="OE275" i="2" s="1"/>
  <c r="LK267" i="2"/>
  <c r="MO255" i="2"/>
  <c r="LE231" i="2"/>
  <c r="NM234" i="2"/>
  <c r="NY234" i="2" s="1"/>
  <c r="OE234" i="2" s="1"/>
  <c r="NM214" i="2"/>
  <c r="LW139" i="2"/>
  <c r="MC91" i="2"/>
  <c r="KS11" i="2"/>
  <c r="JE287" i="2"/>
  <c r="JC287" i="2"/>
  <c r="JD287" i="2" s="1"/>
  <c r="KI287" i="2" s="1"/>
  <c r="DF258" i="2"/>
  <c r="CL258" i="2"/>
  <c r="NM192" i="2"/>
  <c r="NY192" i="2" s="1"/>
  <c r="OE192" i="2" s="1"/>
  <c r="NV184" i="2"/>
  <c r="JC185" i="2"/>
  <c r="JD185" i="2" s="1"/>
  <c r="KI185" i="2" s="1"/>
  <c r="JE185" i="2"/>
  <c r="IC87" i="2"/>
  <c r="IA87" i="2"/>
  <c r="IB87" i="2" s="1"/>
  <c r="KF87" i="2" s="1"/>
  <c r="NV85" i="2"/>
  <c r="IA125" i="2"/>
  <c r="IB125" i="2" s="1"/>
  <c r="KF125" i="2" s="1"/>
  <c r="IC125" i="2"/>
  <c r="JE102" i="2"/>
  <c r="JC102" i="2"/>
  <c r="JD102" i="2" s="1"/>
  <c r="KI102" i="2" s="1"/>
  <c r="KK47" i="2"/>
  <c r="LC47" i="2"/>
  <c r="MW47" i="2"/>
  <c r="IA69" i="2"/>
  <c r="IB69" i="2" s="1"/>
  <c r="KF69" i="2" s="1"/>
  <c r="IC69" i="2"/>
  <c r="DS94" i="2"/>
  <c r="CL94" i="2"/>
  <c r="DF94" i="2"/>
  <c r="DE94" i="2"/>
  <c r="MI267" i="2"/>
  <c r="LE269" i="2"/>
  <c r="KY272" i="2"/>
  <c r="KS263" i="2"/>
  <c r="KM263" i="2"/>
  <c r="NL263" i="2" s="1"/>
  <c r="MC231" i="2"/>
  <c r="MC212" i="2"/>
  <c r="MC180" i="2"/>
  <c r="MC169" i="2"/>
  <c r="NY189" i="2"/>
  <c r="OE189" i="2" s="1"/>
  <c r="KS192" i="2"/>
  <c r="KS160" i="2"/>
  <c r="NV145" i="2"/>
  <c r="LE139" i="2"/>
  <c r="MI114" i="2"/>
  <c r="NY60" i="2"/>
  <c r="OE60" i="2" s="1"/>
  <c r="LQ11" i="2"/>
  <c r="JE327" i="2"/>
  <c r="JC327" i="2"/>
  <c r="JD327" i="2" s="1"/>
  <c r="KI327" i="2" s="1"/>
  <c r="IC338" i="2"/>
  <c r="IA338" i="2"/>
  <c r="IB338" i="2" s="1"/>
  <c r="KF338" i="2" s="1"/>
  <c r="JC341" i="2"/>
  <c r="JD341" i="2" s="1"/>
  <c r="KI341" i="2" s="1"/>
  <c r="JE341" i="2"/>
  <c r="LU267" i="2"/>
  <c r="LW267" i="2" s="1"/>
  <c r="LP226" i="2"/>
  <c r="MN226" i="2"/>
  <c r="KG180" i="2"/>
  <c r="KQ180" i="2"/>
  <c r="KS180" i="2" s="1"/>
  <c r="JC133" i="2"/>
  <c r="JD133" i="2" s="1"/>
  <c r="KI133" i="2" s="1"/>
  <c r="JE133" i="2"/>
  <c r="JE98" i="2"/>
  <c r="JC98" i="2"/>
  <c r="JD98" i="2" s="1"/>
  <c r="KI98" i="2" s="1"/>
  <c r="LV104" i="2"/>
  <c r="LW104" i="2" s="1"/>
  <c r="JE112" i="2"/>
  <c r="JC112" i="2"/>
  <c r="JD112" i="2" s="1"/>
  <c r="KI112" i="2" s="1"/>
  <c r="IC122" i="2"/>
  <c r="IA122" i="2"/>
  <c r="IB122" i="2" s="1"/>
  <c r="KF122" i="2" s="1"/>
  <c r="IA90" i="2"/>
  <c r="IB90" i="2" s="1"/>
  <c r="KF90" i="2" s="1"/>
  <c r="IE90" i="2"/>
  <c r="LI55" i="2"/>
  <c r="LK55" i="2" s="1"/>
  <c r="MA55" i="2"/>
  <c r="KG55" i="2"/>
  <c r="IC34" i="2"/>
  <c r="IA34" i="2"/>
  <c r="IB34" i="2" s="1"/>
  <c r="KF34" i="2" s="1"/>
  <c r="MX11" i="2"/>
  <c r="MZ11" i="2"/>
  <c r="LW270" i="2"/>
  <c r="MC269" i="2"/>
  <c r="KS272" i="2"/>
  <c r="NM215" i="2"/>
  <c r="NY215" i="2" s="1"/>
  <c r="OE215" i="2" s="1"/>
  <c r="LK218" i="2"/>
  <c r="NM179" i="2"/>
  <c r="NY179" i="2" s="1"/>
  <c r="OE179" i="2" s="1"/>
  <c r="LW193" i="2"/>
  <c r="KS104" i="2"/>
  <c r="NY89" i="2"/>
  <c r="OE89" i="2" s="1"/>
  <c r="KY55" i="2"/>
  <c r="MC55" i="2"/>
  <c r="NY26" i="2"/>
  <c r="OE26" i="2" s="1"/>
  <c r="LJ328" i="2"/>
  <c r="LK328" i="2" s="1"/>
  <c r="MH328" i="2"/>
  <c r="MI328" i="2" s="1"/>
  <c r="NA328" i="2"/>
  <c r="KL328" i="2"/>
  <c r="KM328" i="2" s="1"/>
  <c r="KX328" i="2"/>
  <c r="KY328" i="2" s="1"/>
  <c r="JE283" i="2"/>
  <c r="JC283" i="2"/>
  <c r="JD283" i="2" s="1"/>
  <c r="KI283" i="2" s="1"/>
  <c r="IA253" i="2"/>
  <c r="IB253" i="2" s="1"/>
  <c r="KF253" i="2" s="1"/>
  <c r="IC253" i="2"/>
  <c r="MM267" i="2"/>
  <c r="MO267" i="2" s="1"/>
  <c r="LC267" i="2"/>
  <c r="LE267" i="2" s="1"/>
  <c r="KG267" i="2"/>
  <c r="KW267" i="2"/>
  <c r="KY267" i="2" s="1"/>
  <c r="LO267" i="2"/>
  <c r="LQ267" i="2" s="1"/>
  <c r="JC228" i="2"/>
  <c r="JD228" i="2" s="1"/>
  <c r="KI228" i="2" s="1"/>
  <c r="JE228" i="2"/>
  <c r="JC223" i="2"/>
  <c r="JD223" i="2" s="1"/>
  <c r="KI223" i="2" s="1"/>
  <c r="JE223" i="2"/>
  <c r="LI202" i="2"/>
  <c r="KG202" i="2"/>
  <c r="JC189" i="2"/>
  <c r="JD189" i="2" s="1"/>
  <c r="KI189" i="2" s="1"/>
  <c r="JE189" i="2"/>
  <c r="NV137" i="2"/>
  <c r="IA185" i="2"/>
  <c r="IB185" i="2" s="1"/>
  <c r="KF185" i="2" s="1"/>
  <c r="IC185" i="2"/>
  <c r="MB160" i="2"/>
  <c r="MC160" i="2" s="1"/>
  <c r="NU160" i="2" s="1"/>
  <c r="NW160" i="2" s="1"/>
  <c r="MH160" i="2"/>
  <c r="MI160" i="2" s="1"/>
  <c r="KR152" i="2"/>
  <c r="NA152" i="2"/>
  <c r="MH152" i="2"/>
  <c r="MI152" i="2" s="1"/>
  <c r="IC108" i="2"/>
  <c r="IA108" i="2"/>
  <c r="IB108" i="2" s="1"/>
  <c r="KF108" i="2" s="1"/>
  <c r="JE76" i="2"/>
  <c r="JC76" i="2"/>
  <c r="JD76" i="2" s="1"/>
  <c r="KI76" i="2" s="1"/>
  <c r="NM238" i="2"/>
  <c r="NY238" i="2" s="1"/>
  <c r="OE238" i="2" s="1"/>
  <c r="LW202" i="2"/>
  <c r="LK192" i="2"/>
  <c r="NY117" i="2"/>
  <c r="OE117" i="2" s="1"/>
  <c r="NY49" i="2"/>
  <c r="OE49" i="2" s="1"/>
  <c r="IC318" i="2"/>
  <c r="IA318" i="2"/>
  <c r="IB318" i="2" s="1"/>
  <c r="KF318" i="2" s="1"/>
  <c r="JE324" i="2"/>
  <c r="JC324" i="2"/>
  <c r="JD324" i="2" s="1"/>
  <c r="KI324" i="2" s="1"/>
  <c r="NV256" i="2"/>
  <c r="NV209" i="2"/>
  <c r="IA115" i="2"/>
  <c r="IB115" i="2" s="1"/>
  <c r="KF115" i="2" s="1"/>
  <c r="IC115" i="2"/>
  <c r="NV67" i="2"/>
  <c r="IC76" i="2"/>
  <c r="IA76" i="2"/>
  <c r="IB76" i="2" s="1"/>
  <c r="KF76" i="2" s="1"/>
  <c r="JE58" i="2"/>
  <c r="JC58" i="2"/>
  <c r="JD58" i="2" s="1"/>
  <c r="KI58" i="2" s="1"/>
  <c r="JE54" i="2"/>
  <c r="JC54" i="2"/>
  <c r="JD54" i="2" s="1"/>
  <c r="KI54" i="2" s="1"/>
  <c r="MH25" i="2"/>
  <c r="MI25" i="2" s="1"/>
  <c r="LV25" i="2"/>
  <c r="LD25" i="2"/>
  <c r="MN25" i="2"/>
  <c r="MO25" i="2" s="1"/>
  <c r="MI255" i="2"/>
  <c r="MO238" i="2"/>
  <c r="NY212" i="2"/>
  <c r="OE212" i="2" s="1"/>
  <c r="NM220" i="2"/>
  <c r="NY220" i="2" s="1"/>
  <c r="OE220" i="2" s="1"/>
  <c r="LW215" i="2"/>
  <c r="LK211" i="2"/>
  <c r="LE215" i="2"/>
  <c r="MI192" i="2"/>
  <c r="KM160" i="2"/>
  <c r="DK94" i="2"/>
  <c r="DM94" i="2" s="1"/>
  <c r="NM113" i="2"/>
  <c r="NY113" i="2" s="1"/>
  <c r="OE113" i="2" s="1"/>
  <c r="NY109" i="2"/>
  <c r="OE109" i="2" s="1"/>
  <c r="MO104" i="2"/>
  <c r="KM91" i="2"/>
  <c r="DK97" i="2"/>
  <c r="DM97" i="2" s="1"/>
  <c r="NM101" i="2"/>
  <c r="NY101" i="2" s="1"/>
  <c r="OE101" i="2" s="1"/>
  <c r="LQ55" i="2"/>
  <c r="MI13" i="2"/>
  <c r="LE25" i="2"/>
  <c r="LE43" i="2"/>
  <c r="MC53" i="2"/>
  <c r="NY12" i="2"/>
  <c r="OE12" i="2" s="1"/>
  <c r="NY35" i="2"/>
  <c r="OE35" i="2" s="1"/>
  <c r="NV346" i="2"/>
  <c r="NV331" i="2"/>
  <c r="LQ349" i="2"/>
  <c r="JC343" i="2"/>
  <c r="JD343" i="2" s="1"/>
  <c r="KI343" i="2" s="1"/>
  <c r="JE343" i="2"/>
  <c r="IC309" i="2"/>
  <c r="IA309" i="2"/>
  <c r="IB309" i="2" s="1"/>
  <c r="KF309" i="2" s="1"/>
  <c r="IC279" i="2"/>
  <c r="IA279" i="2"/>
  <c r="IB279" i="2" s="1"/>
  <c r="KF279" i="2" s="1"/>
  <c r="LI234" i="2"/>
  <c r="KG234" i="2"/>
  <c r="JE236" i="2"/>
  <c r="JC236" i="2"/>
  <c r="JD236" i="2" s="1"/>
  <c r="KI236" i="2" s="1"/>
  <c r="JC213" i="2"/>
  <c r="JD213" i="2" s="1"/>
  <c r="KI213" i="2" s="1"/>
  <c r="JE213" i="2"/>
  <c r="IA219" i="2"/>
  <c r="IB219" i="2" s="1"/>
  <c r="KF219" i="2" s="1"/>
  <c r="IC219" i="2"/>
  <c r="JE95" i="2"/>
  <c r="JC95" i="2"/>
  <c r="JD95" i="2" s="1"/>
  <c r="KI95" i="2" s="1"/>
  <c r="KG164" i="2"/>
  <c r="KK164" i="2"/>
  <c r="MG164" i="2"/>
  <c r="IC88" i="2"/>
  <c r="IA88" i="2"/>
  <c r="IB88" i="2" s="1"/>
  <c r="KF88" i="2" s="1"/>
  <c r="NV78" i="2"/>
  <c r="JE33" i="2"/>
  <c r="JC33" i="2"/>
  <c r="JD33" i="2" s="1"/>
  <c r="KI33" i="2" s="1"/>
  <c r="LI15" i="2"/>
  <c r="KG15" i="2"/>
  <c r="MA15" i="2"/>
  <c r="NV6" i="2"/>
  <c r="JE42" i="2"/>
  <c r="JC42" i="2"/>
  <c r="JD42" i="2" s="1"/>
  <c r="KI42" i="2" s="1"/>
  <c r="NV9" i="2"/>
  <c r="KK51" i="2"/>
  <c r="MW51" i="2"/>
  <c r="LC51" i="2"/>
  <c r="KR39" i="2"/>
  <c r="KS39" i="2" s="1"/>
  <c r="KJ39" i="2"/>
  <c r="MH39" i="2"/>
  <c r="MI39" i="2" s="1"/>
  <c r="MB39" i="2"/>
  <c r="MC39" i="2" s="1"/>
  <c r="NU39" i="2" s="1"/>
  <c r="NW39" i="2" s="1"/>
  <c r="NM266" i="2"/>
  <c r="MO269" i="2"/>
  <c r="MO270" i="2"/>
  <c r="MI272" i="2"/>
  <c r="MC263" i="2"/>
  <c r="KS262" i="2"/>
  <c r="MC262" i="2"/>
  <c r="MI238" i="2"/>
  <c r="MI202" i="2"/>
  <c r="LE202" i="2"/>
  <c r="LQ192" i="2"/>
  <c r="EA182" i="2"/>
  <c r="EG182" i="2" s="1"/>
  <c r="EI182" i="2" s="1"/>
  <c r="MO171" i="2"/>
  <c r="KS152" i="2"/>
  <c r="LK116" i="2"/>
  <c r="LE114" i="2"/>
  <c r="NM114" i="2"/>
  <c r="NY114" i="2" s="1"/>
  <c r="OE114" i="2" s="1"/>
  <c r="MC71" i="2"/>
  <c r="MO55" i="2"/>
  <c r="NV45" i="2"/>
  <c r="NY45" i="2" s="1"/>
  <c r="OE45" i="2" s="1"/>
  <c r="LW11" i="2"/>
  <c r="JE345" i="2"/>
  <c r="JC345" i="2"/>
  <c r="JD345" i="2" s="1"/>
  <c r="KI345" i="2" s="1"/>
  <c r="IA311" i="2"/>
  <c r="IB311" i="2" s="1"/>
  <c r="KF311" i="2" s="1"/>
  <c r="IC311" i="2"/>
  <c r="LJ321" i="2"/>
  <c r="MH321" i="2"/>
  <c r="KL321" i="2"/>
  <c r="LI314" i="2"/>
  <c r="MA314" i="2"/>
  <c r="KG314" i="2"/>
  <c r="NM262" i="2"/>
  <c r="NY262" i="2" s="1"/>
  <c r="OE262" i="2" s="1"/>
  <c r="IA274" i="2"/>
  <c r="IB274" i="2" s="1"/>
  <c r="KF274" i="2" s="1"/>
  <c r="IC274" i="2"/>
  <c r="IA201" i="2"/>
  <c r="IB201" i="2" s="1"/>
  <c r="KF201" i="2" s="1"/>
  <c r="IC201" i="2"/>
  <c r="JE172" i="2"/>
  <c r="JC172" i="2"/>
  <c r="JD172" i="2" s="1"/>
  <c r="KI172" i="2" s="1"/>
  <c r="JE233" i="2"/>
  <c r="JC233" i="2"/>
  <c r="JD233" i="2" s="1"/>
  <c r="KI233" i="2" s="1"/>
  <c r="EF91" i="2"/>
  <c r="LV135" i="2"/>
  <c r="MN135" i="2"/>
  <c r="MH87" i="2"/>
  <c r="LP87" i="2"/>
  <c r="NV39" i="2"/>
  <c r="IC32" i="2"/>
  <c r="IA32" i="2"/>
  <c r="IB32" i="2" s="1"/>
  <c r="KF32" i="2" s="1"/>
  <c r="NY268" i="2"/>
  <c r="OE268" i="2" s="1"/>
  <c r="KY268" i="2"/>
  <c r="KS240" i="2"/>
  <c r="NM210" i="2"/>
  <c r="NY210" i="2" s="1"/>
  <c r="OE210" i="2" s="1"/>
  <c r="LK212" i="2"/>
  <c r="LQ212" i="2"/>
  <c r="LK202" i="2"/>
  <c r="LK156" i="2"/>
  <c r="NM130" i="2"/>
  <c r="NY130" i="2" s="1"/>
  <c r="OE130" i="2" s="1"/>
  <c r="NM145" i="2"/>
  <c r="NY145" i="2" s="1"/>
  <c r="OE145" i="2" s="1"/>
  <c r="MC104" i="2"/>
  <c r="LW71" i="2"/>
  <c r="NY8" i="2"/>
  <c r="OE8" i="2" s="1"/>
  <c r="MO59" i="2"/>
  <c r="LW25" i="2"/>
  <c r="LK53" i="2"/>
  <c r="NM15" i="2"/>
  <c r="NY15" i="2" s="1"/>
  <c r="OE15" i="2" s="1"/>
  <c r="NV354" i="2"/>
  <c r="NW354" i="2" s="1"/>
  <c r="NM327" i="2"/>
  <c r="NY327" i="2" s="1"/>
  <c r="OE327" i="2" s="1"/>
  <c r="JG257" i="2"/>
  <c r="JC257" i="2"/>
  <c r="JD257" i="2" s="1"/>
  <c r="KI257" i="2" s="1"/>
  <c r="NV188" i="2"/>
  <c r="IC205" i="2"/>
  <c r="IA205" i="2"/>
  <c r="IB205" i="2" s="1"/>
  <c r="KF205" i="2" s="1"/>
  <c r="IA189" i="2"/>
  <c r="IB189" i="2" s="1"/>
  <c r="KF189" i="2" s="1"/>
  <c r="IC189" i="2"/>
  <c r="EF192" i="2"/>
  <c r="DS146" i="2"/>
  <c r="DF146" i="2"/>
  <c r="FD128" i="2"/>
  <c r="FW128" i="2"/>
  <c r="CL82" i="2"/>
  <c r="DF82" i="2"/>
  <c r="DE82" i="2"/>
  <c r="JE146" i="2"/>
  <c r="JC146" i="2"/>
  <c r="JD146" i="2" s="1"/>
  <c r="KI146" i="2" s="1"/>
  <c r="IC112" i="2"/>
  <c r="IA112" i="2"/>
  <c r="IB112" i="2" s="1"/>
  <c r="KF112" i="2" s="1"/>
  <c r="JC122" i="2"/>
  <c r="JD122" i="2" s="1"/>
  <c r="KI122" i="2" s="1"/>
  <c r="JE122" i="2"/>
  <c r="MA59" i="2"/>
  <c r="MC59" i="2" s="1"/>
  <c r="LI59" i="2"/>
  <c r="LK59" i="2" s="1"/>
  <c r="KG59" i="2"/>
  <c r="IC7" i="2"/>
  <c r="IA7" i="2"/>
  <c r="IB7" i="2" s="1"/>
  <c r="KF7" i="2" s="1"/>
  <c r="LU15" i="2"/>
  <c r="FW333" i="1"/>
  <c r="FD333" i="1"/>
  <c r="FE333" i="1" s="1"/>
  <c r="FW120" i="1"/>
  <c r="FD120" i="1"/>
  <c r="FE120" i="1" s="1"/>
  <c r="FD97" i="1"/>
  <c r="FE97" i="1" s="1"/>
  <c r="FW97" i="1"/>
  <c r="FD76" i="1"/>
  <c r="FE76" i="1" s="1"/>
  <c r="FW76" i="1"/>
  <c r="FW83" i="1"/>
  <c r="FD83" i="1"/>
  <c r="NV84" i="1"/>
  <c r="LW69" i="1"/>
  <c r="JE146" i="1"/>
  <c r="JC146" i="1"/>
  <c r="JD146" i="1" s="1"/>
  <c r="KI146" i="1" s="1"/>
  <c r="JC85" i="1"/>
  <c r="JD85" i="1" s="1"/>
  <c r="KI85" i="1" s="1"/>
  <c r="JE85" i="1"/>
  <c r="MO296" i="1"/>
  <c r="NM99" i="1"/>
  <c r="LW53" i="1"/>
  <c r="NV345" i="1"/>
  <c r="NV198" i="1"/>
  <c r="KM349" i="1"/>
  <c r="NM277" i="1"/>
  <c r="NY277" i="1" s="1"/>
  <c r="OE277" i="1" s="1"/>
  <c r="LQ268" i="1"/>
  <c r="MC93" i="1"/>
  <c r="KS89" i="1"/>
  <c r="IC323" i="1"/>
  <c r="IA323" i="1"/>
  <c r="IB323" i="1" s="1"/>
  <c r="KF323" i="1" s="1"/>
  <c r="LK349" i="1"/>
  <c r="NM333" i="1"/>
  <c r="LW330" i="1"/>
  <c r="MO318" i="1"/>
  <c r="KS278" i="1"/>
  <c r="LW278" i="1"/>
  <c r="LE121" i="1"/>
  <c r="KY86" i="1"/>
  <c r="JC189" i="1"/>
  <c r="JD189" i="1" s="1"/>
  <c r="KI189" i="1" s="1"/>
  <c r="JE189" i="1"/>
  <c r="KY325" i="1"/>
  <c r="MC115" i="1"/>
  <c r="NV237" i="1"/>
  <c r="IC152" i="1"/>
  <c r="IA152" i="1"/>
  <c r="IB152" i="1" s="1"/>
  <c r="KF152" i="1" s="1"/>
  <c r="MO308" i="1"/>
  <c r="NY323" i="1"/>
  <c r="OE323" i="1" s="1"/>
  <c r="MC210" i="1"/>
  <c r="EA147" i="1"/>
  <c r="LK89" i="1"/>
  <c r="LW52" i="1"/>
  <c r="NV338" i="1"/>
  <c r="JE275" i="1"/>
  <c r="JC275" i="1"/>
  <c r="JD275" i="1" s="1"/>
  <c r="KI275" i="1" s="1"/>
  <c r="NY346" i="1"/>
  <c r="OE346" i="1" s="1"/>
  <c r="KM268" i="1"/>
  <c r="LW269" i="1"/>
  <c r="KS204" i="1"/>
  <c r="LE204" i="1"/>
  <c r="NV152" i="1"/>
  <c r="NM148" i="1"/>
  <c r="FW331" i="1"/>
  <c r="FD331" i="1"/>
  <c r="FE331" i="1" s="1"/>
  <c r="FD250" i="1"/>
  <c r="FW250" i="1"/>
  <c r="FW129" i="1"/>
  <c r="FD129" i="1"/>
  <c r="FE129" i="1" s="1"/>
  <c r="FD278" i="1"/>
  <c r="FE278" i="1" s="1"/>
  <c r="FW278" i="1"/>
  <c r="FW101" i="1"/>
  <c r="FD101" i="1"/>
  <c r="FE101" i="1" s="1"/>
  <c r="FD288" i="1"/>
  <c r="FE288" i="1" s="1"/>
  <c r="FW288" i="1"/>
  <c r="FW48" i="1"/>
  <c r="FD48" i="1"/>
  <c r="FW20" i="1"/>
  <c r="FD20" i="1"/>
  <c r="FW188" i="1"/>
  <c r="FD188" i="1"/>
  <c r="FE188" i="1" s="1"/>
  <c r="FD270" i="1"/>
  <c r="FW270" i="1"/>
  <c r="FW123" i="1"/>
  <c r="FD123" i="1"/>
  <c r="FE123" i="1" s="1"/>
  <c r="NM278" i="1"/>
  <c r="NY278" i="1" s="1"/>
  <c r="OE278" i="1" s="1"/>
  <c r="NM314" i="1"/>
  <c r="NY303" i="1"/>
  <c r="OE303" i="1" s="1"/>
  <c r="NY262" i="1"/>
  <c r="OE262" i="1" s="1"/>
  <c r="MI278" i="1"/>
  <c r="NY248" i="1"/>
  <c r="OE248" i="1" s="1"/>
  <c r="DS228" i="1"/>
  <c r="LV224" i="1"/>
  <c r="CL220" i="1"/>
  <c r="NY193" i="1"/>
  <c r="OE193" i="1" s="1"/>
  <c r="JE182" i="1"/>
  <c r="DG170" i="1"/>
  <c r="EA170" i="1" s="1"/>
  <c r="KJ164" i="1"/>
  <c r="MH164" i="1"/>
  <c r="NM141" i="1"/>
  <c r="NY141" i="1" s="1"/>
  <c r="OE141" i="1" s="1"/>
  <c r="KW156" i="1"/>
  <c r="MW156" i="1"/>
  <c r="KG133" i="1"/>
  <c r="LU133" i="1"/>
  <c r="MA114" i="1"/>
  <c r="MA35" i="1"/>
  <c r="KQ35" i="1"/>
  <c r="KY23" i="1"/>
  <c r="KS27" i="1"/>
  <c r="KM49" i="1"/>
  <c r="MA7" i="1"/>
  <c r="KW7" i="1"/>
  <c r="NM72" i="1"/>
  <c r="NY72" i="1" s="1"/>
  <c r="OE72" i="1" s="1"/>
  <c r="MB73" i="1"/>
  <c r="MH73" i="1"/>
  <c r="FW59" i="1"/>
  <c r="DF19" i="1"/>
  <c r="NM69" i="1"/>
  <c r="NY69" i="1" s="1"/>
  <c r="OE69" i="1" s="1"/>
  <c r="JE220" i="1"/>
  <c r="JC220" i="1"/>
  <c r="JD220" i="1" s="1"/>
  <c r="KI220" i="1" s="1"/>
  <c r="JC245" i="1"/>
  <c r="JD245" i="1" s="1"/>
  <c r="KI245" i="1" s="1"/>
  <c r="JE245" i="1"/>
  <c r="JE6" i="1"/>
  <c r="JC6" i="1"/>
  <c r="JD6" i="1" s="1"/>
  <c r="KI6" i="1" s="1"/>
  <c r="LE349" i="1"/>
  <c r="NM316" i="1"/>
  <c r="NY316" i="1" s="1"/>
  <c r="OE316" i="1" s="1"/>
  <c r="LQ308" i="1"/>
  <c r="KL224" i="1"/>
  <c r="DG220" i="1"/>
  <c r="LQ205" i="1"/>
  <c r="KM204" i="1"/>
  <c r="DS170" i="1"/>
  <c r="LQ164" i="1"/>
  <c r="LJ164" i="1"/>
  <c r="KR164" i="1"/>
  <c r="NY153" i="1"/>
  <c r="OE153" i="1" s="1"/>
  <c r="LU156" i="1"/>
  <c r="LW156" i="1" s="1"/>
  <c r="KQ156" i="1"/>
  <c r="KM148" i="1"/>
  <c r="MA133" i="1"/>
  <c r="MW133" i="1"/>
  <c r="LU114" i="1"/>
  <c r="NY95" i="1"/>
  <c r="OE95" i="1" s="1"/>
  <c r="LK50" i="1"/>
  <c r="LI35" i="1"/>
  <c r="LK35" i="1" s="1"/>
  <c r="LO35" i="1"/>
  <c r="LQ35" i="1" s="1"/>
  <c r="KG7" i="1"/>
  <c r="LU7" i="1"/>
  <c r="MN73" i="1"/>
  <c r="MO73" i="1" s="1"/>
  <c r="DS19" i="1"/>
  <c r="NV187" i="1"/>
  <c r="IC144" i="1"/>
  <c r="IA144" i="1"/>
  <c r="IB144" i="1" s="1"/>
  <c r="KF144" i="1" s="1"/>
  <c r="JE126" i="1"/>
  <c r="JC126" i="1"/>
  <c r="JD126" i="1" s="1"/>
  <c r="KI126" i="1" s="1"/>
  <c r="JE57" i="1"/>
  <c r="JC57" i="1"/>
  <c r="JD57" i="1" s="1"/>
  <c r="KI57" i="1" s="1"/>
  <c r="NY152" i="1"/>
  <c r="OE152" i="1" s="1"/>
  <c r="JE242" i="1"/>
  <c r="JC242" i="1"/>
  <c r="JD242" i="1" s="1"/>
  <c r="KI242" i="1" s="1"/>
  <c r="JE157" i="1"/>
  <c r="JC157" i="1"/>
  <c r="JD157" i="1" s="1"/>
  <c r="KI157" i="1" s="1"/>
  <c r="IC64" i="1"/>
  <c r="IA64" i="1"/>
  <c r="IB64" i="1" s="1"/>
  <c r="KF64" i="1" s="1"/>
  <c r="NV342" i="1"/>
  <c r="NY263" i="1"/>
  <c r="OE263" i="1" s="1"/>
  <c r="MI271" i="1"/>
  <c r="MN224" i="1"/>
  <c r="KY229" i="1"/>
  <c r="KY216" i="1"/>
  <c r="NM149" i="1"/>
  <c r="NY149" i="1" s="1"/>
  <c r="OE149" i="1" s="1"/>
  <c r="LV164" i="1"/>
  <c r="LW164" i="1" s="1"/>
  <c r="MG156" i="1"/>
  <c r="MM156" i="1"/>
  <c r="LO133" i="1"/>
  <c r="DF140" i="1"/>
  <c r="MA132" i="1"/>
  <c r="MC132" i="1" s="1"/>
  <c r="DF136" i="1"/>
  <c r="MI86" i="1"/>
  <c r="KS86" i="1"/>
  <c r="LC35" i="1"/>
  <c r="LE69" i="1"/>
  <c r="KS52" i="1"/>
  <c r="MO23" i="1"/>
  <c r="MC22" i="1"/>
  <c r="LO7" i="1"/>
  <c r="KL73" i="1"/>
  <c r="NM151" i="1"/>
  <c r="NV82" i="1"/>
  <c r="NM59" i="1"/>
  <c r="NM44" i="1"/>
  <c r="NV6" i="1"/>
  <c r="JE67" i="1"/>
  <c r="JC67" i="1"/>
  <c r="JD67" i="1" s="1"/>
  <c r="KI67" i="1" s="1"/>
  <c r="NM56" i="1"/>
  <c r="NY56" i="1" s="1"/>
  <c r="OE56" i="1" s="1"/>
  <c r="KS69" i="1"/>
  <c r="NY352" i="1"/>
  <c r="OE352" i="1" s="1"/>
  <c r="NM286" i="1"/>
  <c r="NY50" i="1"/>
  <c r="OE50" i="1" s="1"/>
  <c r="KX226" i="1"/>
  <c r="KR226" i="1"/>
  <c r="IA135" i="1"/>
  <c r="IB135" i="1" s="1"/>
  <c r="KF135" i="1" s="1"/>
  <c r="IC135" i="1"/>
  <c r="MI349" i="1"/>
  <c r="KS325" i="1"/>
  <c r="NY286" i="1"/>
  <c r="OE286" i="1" s="1"/>
  <c r="HJ259" i="1"/>
  <c r="HG259" i="1" s="1" a="1"/>
  <c r="HG259" i="1" s="1"/>
  <c r="LU259" i="1"/>
  <c r="IE259" i="1"/>
  <c r="FD246" i="1"/>
  <c r="DE228" i="1"/>
  <c r="KJ224" i="1"/>
  <c r="LQ229" i="1"/>
  <c r="MC206" i="1"/>
  <c r="NY190" i="1"/>
  <c r="OE190" i="1" s="1"/>
  <c r="NV185" i="1"/>
  <c r="NY195" i="1"/>
  <c r="OE195" i="1" s="1"/>
  <c r="NA164" i="1"/>
  <c r="NY137" i="1"/>
  <c r="OE137" i="1" s="1"/>
  <c r="KG156" i="1"/>
  <c r="LI133" i="1"/>
  <c r="CL140" i="1"/>
  <c r="CL136" i="1"/>
  <c r="LW71" i="1"/>
  <c r="LU35" i="1"/>
  <c r="KY52" i="1"/>
  <c r="KK7" i="1"/>
  <c r="JC38" i="1"/>
  <c r="JD38" i="1" s="1"/>
  <c r="KI38" i="1" s="1"/>
  <c r="KR73" i="1"/>
  <c r="LV73" i="1"/>
  <c r="NV280" i="1"/>
  <c r="NV179" i="1"/>
  <c r="NV145" i="1"/>
  <c r="NV117" i="1"/>
  <c r="NV333" i="1"/>
  <c r="NV232" i="1"/>
  <c r="IA94" i="1"/>
  <c r="IB94" i="1" s="1"/>
  <c r="KF94" i="1" s="1"/>
  <c r="IC94" i="1"/>
  <c r="IA68" i="1"/>
  <c r="IB68" i="1" s="1"/>
  <c r="KF68" i="1" s="1"/>
  <c r="IC68" i="1"/>
  <c r="IC10" i="1"/>
  <c r="IA10" i="1"/>
  <c r="IB10" i="1" s="1"/>
  <c r="KF10" i="1" s="1"/>
  <c r="KM330" i="1"/>
  <c r="LQ269" i="1"/>
  <c r="LW249" i="1"/>
  <c r="CL228" i="1"/>
  <c r="LD224" i="1"/>
  <c r="MB224" i="1"/>
  <c r="DF220" i="1"/>
  <c r="EA220" i="1" s="1"/>
  <c r="LW216" i="1"/>
  <c r="LQ206" i="1"/>
  <c r="LW205" i="1"/>
  <c r="KX164" i="1"/>
  <c r="KY164" i="1" s="1"/>
  <c r="LI156" i="1"/>
  <c r="LC133" i="1"/>
  <c r="FD144" i="1"/>
  <c r="FE144" i="1" s="1"/>
  <c r="NM97" i="1"/>
  <c r="NY97" i="1" s="1"/>
  <c r="OE97" i="1" s="1"/>
  <c r="LK71" i="1"/>
  <c r="KY71" i="1"/>
  <c r="MO69" i="1"/>
  <c r="NM76" i="1"/>
  <c r="NY76" i="1" s="1"/>
  <c r="OE76" i="1" s="1"/>
  <c r="KW35" i="1"/>
  <c r="LI7" i="1"/>
  <c r="MO31" i="1"/>
  <c r="LD73" i="1"/>
  <c r="LE73" i="1" s="1"/>
  <c r="LJ73" i="1"/>
  <c r="DG19" i="1"/>
  <c r="NM190" i="1"/>
  <c r="NV132" i="1"/>
  <c r="KM266" i="1"/>
  <c r="KM325" i="1"/>
  <c r="NV309" i="1"/>
  <c r="NY293" i="1"/>
  <c r="OE293" i="1" s="1"/>
  <c r="LE293" i="1"/>
  <c r="MC294" i="1"/>
  <c r="NM281" i="1"/>
  <c r="NY281" i="1" s="1"/>
  <c r="OE281" i="1" s="1"/>
  <c r="MC278" i="1"/>
  <c r="NM271" i="1"/>
  <c r="NY271" i="1" s="1"/>
  <c r="OE271" i="1" s="1"/>
  <c r="MO256" i="1"/>
  <c r="MO249" i="1"/>
  <c r="DG228" i="1"/>
  <c r="NM239" i="1"/>
  <c r="NY239" i="1" s="1"/>
  <c r="OE239" i="1" s="1"/>
  <c r="LP224" i="1"/>
  <c r="MI210" i="1"/>
  <c r="LK206" i="1"/>
  <c r="DF170" i="1"/>
  <c r="MC164" i="1"/>
  <c r="LK148" i="1"/>
  <c r="MG133" i="1"/>
  <c r="KW133" i="1"/>
  <c r="LK115" i="1"/>
  <c r="MW35" i="1"/>
  <c r="LC7" i="1"/>
  <c r="LP73" i="1"/>
  <c r="NM265" i="1"/>
  <c r="NV7" i="1"/>
  <c r="JC274" i="1"/>
  <c r="JD274" i="1" s="1"/>
  <c r="KI274" i="1" s="1"/>
  <c r="JE274" i="1"/>
  <c r="IA245" i="1"/>
  <c r="IB245" i="1" s="1"/>
  <c r="KF245" i="1" s="1"/>
  <c r="IC245" i="1"/>
  <c r="JE42" i="1"/>
  <c r="JC42" i="1"/>
  <c r="JD42" i="1" s="1"/>
  <c r="KI42" i="1" s="1"/>
  <c r="FW230" i="2"/>
  <c r="FD230" i="2"/>
  <c r="FW147" i="2"/>
  <c r="FD147" i="2"/>
  <c r="FE147" i="2" s="1"/>
  <c r="FW123" i="2"/>
  <c r="FD123" i="2"/>
  <c r="FW29" i="2"/>
  <c r="FD29" i="2"/>
  <c r="FW333" i="2"/>
  <c r="FD333" i="2"/>
  <c r="FD343" i="2"/>
  <c r="FW343" i="2"/>
  <c r="FW292" i="2"/>
  <c r="FD292" i="2"/>
  <c r="FW279" i="2"/>
  <c r="FD279" i="2"/>
  <c r="FE279" i="2" s="1"/>
  <c r="HJ263" i="2"/>
  <c r="HG263" i="2" s="1" a="1"/>
  <c r="HG263" i="2" s="1"/>
  <c r="HI263" i="2"/>
  <c r="HJ266" i="2"/>
  <c r="HG266" i="2" s="1" a="1"/>
  <c r="HG266" i="2" s="1"/>
  <c r="HJ259" i="2"/>
  <c r="HG259" i="2" s="1" a="1"/>
  <c r="HG259" i="2" s="1"/>
  <c r="FW228" i="2"/>
  <c r="FD228" i="2"/>
  <c r="FW188" i="2"/>
  <c r="FD188" i="2"/>
  <c r="FE188" i="2" s="1"/>
  <c r="FW155" i="2"/>
  <c r="FD155" i="2"/>
  <c r="FW151" i="2"/>
  <c r="FD151" i="2"/>
  <c r="FE151" i="2" s="1"/>
  <c r="FW133" i="2"/>
  <c r="FD133" i="2"/>
  <c r="FW103" i="2"/>
  <c r="FD103" i="2"/>
  <c r="FW95" i="2"/>
  <c r="FD95" i="2"/>
  <c r="FW66" i="2"/>
  <c r="FD66" i="2"/>
  <c r="FD21" i="2"/>
  <c r="FW21" i="2"/>
  <c r="FW337" i="2"/>
  <c r="FD337" i="2"/>
  <c r="FW330" i="2"/>
  <c r="FD330" i="2"/>
  <c r="NM279" i="2"/>
  <c r="NY279" i="2" s="1"/>
  <c r="OE279" i="2" s="1"/>
  <c r="FD252" i="2"/>
  <c r="FW252" i="2"/>
  <c r="FW224" i="2"/>
  <c r="FD224" i="2"/>
  <c r="FE224" i="2" s="1"/>
  <c r="FW54" i="2"/>
  <c r="FD54" i="2"/>
  <c r="FE54" i="2" s="1"/>
  <c r="FW46" i="2"/>
  <c r="FD46" i="2"/>
  <c r="NN349" i="2"/>
  <c r="FW344" i="2"/>
  <c r="FD344" i="2"/>
  <c r="FD313" i="2"/>
  <c r="FW313" i="2"/>
  <c r="HI264" i="2"/>
  <c r="HJ264" i="2"/>
  <c r="HG264" i="2" s="1" a="1"/>
  <c r="HG264" i="2" s="1"/>
  <c r="FW207" i="2"/>
  <c r="FD207" i="2"/>
  <c r="EC182" i="2"/>
  <c r="FW122" i="2"/>
  <c r="FD122" i="2"/>
  <c r="FD14" i="2"/>
  <c r="FW14" i="2"/>
  <c r="FD298" i="2"/>
  <c r="FW298" i="2"/>
  <c r="FW213" i="2"/>
  <c r="FD213" i="2"/>
  <c r="FW172" i="2"/>
  <c r="FD172" i="2"/>
  <c r="FD135" i="2"/>
  <c r="FE135" i="2" s="1"/>
  <c r="FW135" i="2"/>
  <c r="FW68" i="2"/>
  <c r="FD68" i="2"/>
  <c r="FD30" i="2"/>
  <c r="FW30" i="2"/>
  <c r="FW72" i="2"/>
  <c r="FD72" i="2"/>
  <c r="FE72" i="2" s="1"/>
  <c r="FW245" i="2"/>
  <c r="FD245" i="2"/>
  <c r="FE245" i="2" s="1"/>
  <c r="FW67" i="2"/>
  <c r="FD67" i="2"/>
  <c r="FW38" i="2"/>
  <c r="FD38" i="2"/>
  <c r="FD18" i="2"/>
  <c r="FW18" i="2"/>
  <c r="FW180" i="2"/>
  <c r="FD180" i="2"/>
  <c r="FW141" i="2"/>
  <c r="FD141" i="2"/>
  <c r="FW93" i="2"/>
  <c r="FD93" i="2"/>
  <c r="FD34" i="2"/>
  <c r="FE34" i="2" s="1"/>
  <c r="FW34" i="2"/>
  <c r="FW87" i="2"/>
  <c r="FD87" i="2"/>
  <c r="FW20" i="2"/>
  <c r="FD20" i="2"/>
  <c r="FE20" i="2" s="1"/>
  <c r="FD326" i="2"/>
  <c r="FW326" i="2"/>
  <c r="FW317" i="2"/>
  <c r="FD317" i="2"/>
  <c r="FE317" i="2" s="1"/>
  <c r="FW309" i="2"/>
  <c r="FD309" i="2"/>
  <c r="FE309" i="2" s="1"/>
  <c r="HJ261" i="2"/>
  <c r="HG261" i="2" s="1" a="1"/>
  <c r="HG261" i="2" s="1"/>
  <c r="FW241" i="2"/>
  <c r="FD241" i="2"/>
  <c r="FW216" i="2"/>
  <c r="FD216" i="2"/>
  <c r="FW134" i="2"/>
  <c r="FD134" i="2"/>
  <c r="FW92" i="2"/>
  <c r="FD92" i="2"/>
  <c r="FW118" i="2"/>
  <c r="FD118" i="2"/>
  <c r="FE118" i="2" s="1"/>
  <c r="FD79" i="2"/>
  <c r="FW79" i="2"/>
  <c r="FW42" i="2"/>
  <c r="FD42" i="2"/>
  <c r="FW62" i="2"/>
  <c r="FD62" i="2"/>
  <c r="DE350" i="2"/>
  <c r="DS350" i="2"/>
  <c r="DF350" i="2"/>
  <c r="DG350" i="2"/>
  <c r="CL350" i="2"/>
  <c r="IA352" i="2"/>
  <c r="IB352" i="2" s="1"/>
  <c r="KF352" i="2" s="1"/>
  <c r="IE352" i="2"/>
  <c r="DE344" i="2"/>
  <c r="DS344" i="2"/>
  <c r="DF344" i="2"/>
  <c r="DG344" i="2"/>
  <c r="CL344" i="2"/>
  <c r="DU346" i="2"/>
  <c r="DV346" i="2"/>
  <c r="DY346" i="2" s="1"/>
  <c r="EE346" i="2" s="1"/>
  <c r="MM344" i="2"/>
  <c r="LO344" i="2"/>
  <c r="KQ344" i="2"/>
  <c r="MW344" i="2"/>
  <c r="LU344" i="2"/>
  <c r="KW344" i="2"/>
  <c r="LC344" i="2"/>
  <c r="KG344" i="2"/>
  <c r="KK344" i="2"/>
  <c r="LI344" i="2"/>
  <c r="MG344" i="2"/>
  <c r="MA344" i="2"/>
  <c r="IC342" i="2"/>
  <c r="IA342" i="2"/>
  <c r="IB342" i="2" s="1"/>
  <c r="KF342" i="2" s="1"/>
  <c r="IA343" i="2"/>
  <c r="IB343" i="2" s="1"/>
  <c r="KF343" i="2" s="1"/>
  <c r="IC343" i="2"/>
  <c r="JE338" i="2"/>
  <c r="JC338" i="2"/>
  <c r="JD338" i="2" s="1"/>
  <c r="KI338" i="2" s="1"/>
  <c r="DE331" i="2"/>
  <c r="DS331" i="2"/>
  <c r="DF331" i="2"/>
  <c r="CL331" i="2"/>
  <c r="DG331" i="2"/>
  <c r="FW328" i="2"/>
  <c r="FD328" i="2"/>
  <c r="FE328" i="2" s="1"/>
  <c r="KM332" i="2"/>
  <c r="MO332" i="2"/>
  <c r="JC326" i="2"/>
  <c r="JD326" i="2" s="1"/>
  <c r="KI326" i="2" s="1"/>
  <c r="JE326" i="2"/>
  <c r="LQ320" i="2"/>
  <c r="MC328" i="2"/>
  <c r="IC323" i="2"/>
  <c r="IA323" i="2"/>
  <c r="IB323" i="2" s="1"/>
  <c r="KF323" i="2" s="1"/>
  <c r="IC321" i="2"/>
  <c r="IA321" i="2"/>
  <c r="IB321" i="2" s="1"/>
  <c r="KF321" i="2" s="1"/>
  <c r="DF324" i="2"/>
  <c r="DE324" i="2"/>
  <c r="CL324" i="2"/>
  <c r="DG324" i="2"/>
  <c r="DS324" i="2"/>
  <c r="EA325" i="2"/>
  <c r="IA316" i="2"/>
  <c r="IB316" i="2" s="1"/>
  <c r="KF316" i="2" s="1"/>
  <c r="IC316" i="2"/>
  <c r="DV317" i="2"/>
  <c r="DY317" i="2" s="1"/>
  <c r="EE317" i="2" s="1"/>
  <c r="DU317" i="2"/>
  <c r="MW319" i="2"/>
  <c r="LU319" i="2"/>
  <c r="KW319" i="2"/>
  <c r="LI319" i="2"/>
  <c r="MM319" i="2"/>
  <c r="MA319" i="2"/>
  <c r="KK319" i="2"/>
  <c r="KG319" i="2"/>
  <c r="MG319" i="2"/>
  <c r="LC319" i="2"/>
  <c r="KQ319" i="2"/>
  <c r="LO319" i="2"/>
  <c r="LW310" i="2"/>
  <c r="NA308" i="2"/>
  <c r="MB308" i="2"/>
  <c r="KJ308" i="2"/>
  <c r="MH308" i="2"/>
  <c r="LV308" i="2"/>
  <c r="KR308" i="2"/>
  <c r="MN308" i="2"/>
  <c r="LD308" i="2"/>
  <c r="KL308" i="2"/>
  <c r="LP308" i="2"/>
  <c r="LJ308" i="2"/>
  <c r="KX308" i="2"/>
  <c r="NY316" i="2"/>
  <c r="OE316" i="2" s="1"/>
  <c r="FW314" i="2"/>
  <c r="FD314" i="2"/>
  <c r="DV314" i="2"/>
  <c r="DY314" i="2" s="1"/>
  <c r="EE314" i="2" s="1"/>
  <c r="DU314" i="2"/>
  <c r="DS313" i="2"/>
  <c r="DG313" i="2"/>
  <c r="CL313" i="2"/>
  <c r="DF313" i="2"/>
  <c r="DE313" i="2"/>
  <c r="ND312" i="2"/>
  <c r="NB312" i="2"/>
  <c r="FW304" i="2"/>
  <c r="FD304" i="2"/>
  <c r="MW305" i="2"/>
  <c r="LU305" i="2"/>
  <c r="KW305" i="2"/>
  <c r="MA305" i="2"/>
  <c r="KG305" i="2"/>
  <c r="MM305" i="2"/>
  <c r="LI305" i="2"/>
  <c r="KK305" i="2"/>
  <c r="LO305" i="2"/>
  <c r="LC305" i="2"/>
  <c r="MG305" i="2"/>
  <c r="KQ305" i="2"/>
  <c r="IA299" i="2"/>
  <c r="IB299" i="2" s="1"/>
  <c r="KF299" i="2" s="1"/>
  <c r="IC299" i="2"/>
  <c r="DG310" i="2"/>
  <c r="CL310" i="2"/>
  <c r="DS310" i="2"/>
  <c r="DE310" i="2"/>
  <c r="DF310" i="2"/>
  <c r="DU300" i="2"/>
  <c r="DV300" i="2"/>
  <c r="DY300" i="2" s="1"/>
  <c r="EE300" i="2" s="1"/>
  <c r="ND297" i="2"/>
  <c r="NB297" i="2"/>
  <c r="NM299" i="2"/>
  <c r="NY299" i="2" s="1"/>
  <c r="OE299" i="2" s="1"/>
  <c r="MZ292" i="2"/>
  <c r="MX292" i="2"/>
  <c r="NE292" i="2"/>
  <c r="MO290" i="2"/>
  <c r="LE288" i="2"/>
  <c r="LQ288" i="2"/>
  <c r="LE293" i="2"/>
  <c r="KM293" i="2"/>
  <c r="DV291" i="2"/>
  <c r="DY291" i="2" s="1"/>
  <c r="EE291" i="2" s="1"/>
  <c r="DU291" i="2"/>
  <c r="MW297" i="2"/>
  <c r="LU297" i="2"/>
  <c r="LW297" i="2" s="1"/>
  <c r="KW297" i="2"/>
  <c r="KY297" i="2" s="1"/>
  <c r="MA297" i="2"/>
  <c r="MC297" i="2" s="1"/>
  <c r="KG297" i="2"/>
  <c r="MG297" i="2"/>
  <c r="MI297" i="2" s="1"/>
  <c r="LI297" i="2"/>
  <c r="LK297" i="2" s="1"/>
  <c r="MM297" i="2"/>
  <c r="MO297" i="2" s="1"/>
  <c r="KQ297" i="2"/>
  <c r="KS297" i="2" s="1"/>
  <c r="LC297" i="2"/>
  <c r="LE297" i="2" s="1"/>
  <c r="LO297" i="2"/>
  <c r="LQ297" i="2" s="1"/>
  <c r="KK297" i="2"/>
  <c r="KM297" i="2" s="1"/>
  <c r="IC281" i="2"/>
  <c r="IA281" i="2"/>
  <c r="IB281" i="2" s="1"/>
  <c r="KF281" i="2" s="1"/>
  <c r="LQ291" i="2"/>
  <c r="LK291" i="2"/>
  <c r="KM280" i="2"/>
  <c r="JC277" i="2"/>
  <c r="JD277" i="2" s="1"/>
  <c r="KI277" i="2" s="1"/>
  <c r="JE277" i="2"/>
  <c r="CL274" i="2"/>
  <c r="DS274" i="2"/>
  <c r="DF274" i="2"/>
  <c r="DG274" i="2"/>
  <c r="DE274" i="2"/>
  <c r="DG269" i="2"/>
  <c r="DS269" i="2"/>
  <c r="DF269" i="2"/>
  <c r="DE269" i="2"/>
  <c r="CL269" i="2"/>
  <c r="MC270" i="2"/>
  <c r="NU270" i="2" s="1"/>
  <c r="NW270" i="2" s="1"/>
  <c r="DE264" i="2"/>
  <c r="DF264" i="2"/>
  <c r="CL264" i="2"/>
  <c r="DS264" i="2"/>
  <c r="DG264" i="2"/>
  <c r="DV279" i="2"/>
  <c r="DY279" i="2" s="1"/>
  <c r="EE279" i="2" s="1"/>
  <c r="DU279" i="2"/>
  <c r="MC272" i="2"/>
  <c r="LW272" i="2"/>
  <c r="MO272" i="2"/>
  <c r="MM264" i="2"/>
  <c r="MO264" i="2" s="1"/>
  <c r="LO264" i="2"/>
  <c r="LQ264" i="2" s="1"/>
  <c r="KQ264" i="2"/>
  <c r="KS264" i="2" s="1"/>
  <c r="MG264" i="2"/>
  <c r="MI264" i="2" s="1"/>
  <c r="MW264" i="2"/>
  <c r="LC264" i="2"/>
  <c r="LE264" i="2" s="1"/>
  <c r="KG264" i="2"/>
  <c r="LI264" i="2"/>
  <c r="LK264" i="2" s="1"/>
  <c r="KW264" i="2"/>
  <c r="KY264" i="2" s="1"/>
  <c r="MA264" i="2"/>
  <c r="MC264" i="2" s="1"/>
  <c r="KK264" i="2"/>
  <c r="KM264" i="2" s="1"/>
  <c r="LU264" i="2"/>
  <c r="LW264" i="2" s="1"/>
  <c r="LV251" i="2"/>
  <c r="KX251" i="2"/>
  <c r="MB251" i="2"/>
  <c r="LD251" i="2"/>
  <c r="MN251" i="2"/>
  <c r="KL251" i="2"/>
  <c r="NA251" i="2"/>
  <c r="LP251" i="2"/>
  <c r="LJ251" i="2"/>
  <c r="KR251" i="2"/>
  <c r="MH251" i="2"/>
  <c r="KJ251" i="2"/>
  <c r="MO263" i="2"/>
  <c r="DS271" i="2"/>
  <c r="DG271" i="2"/>
  <c r="CL271" i="2"/>
  <c r="DF271" i="2"/>
  <c r="DE271" i="2"/>
  <c r="NB268" i="2"/>
  <c r="ND268" i="2"/>
  <c r="NY257" i="2"/>
  <c r="OE257" i="2" s="1"/>
  <c r="DE268" i="2"/>
  <c r="CL268" i="2"/>
  <c r="DS268" i="2"/>
  <c r="DF268" i="2"/>
  <c r="DG268" i="2"/>
  <c r="ND255" i="2"/>
  <c r="NB255" i="2"/>
  <c r="NM253" i="2"/>
  <c r="NY253" i="2" s="1"/>
  <c r="OE253" i="2" s="1"/>
  <c r="EA267" i="2"/>
  <c r="DK267" i="2"/>
  <c r="DM267" i="2" s="1"/>
  <c r="LQ255" i="2"/>
  <c r="LE255" i="2"/>
  <c r="ND249" i="2"/>
  <c r="NB249" i="2"/>
  <c r="MI249" i="2"/>
  <c r="NM247" i="2"/>
  <c r="NY247" i="2" s="1"/>
  <c r="OE247" i="2" s="1"/>
  <c r="IC243" i="2"/>
  <c r="IA243" i="2"/>
  <c r="IB243" i="2" s="1"/>
  <c r="KF243" i="2" s="1"/>
  <c r="LW268" i="2"/>
  <c r="NE268" i="2"/>
  <c r="MX268" i="2"/>
  <c r="MZ268" i="2"/>
  <c r="FW250" i="2"/>
  <c r="FD250" i="2"/>
  <c r="FE250" i="2" s="1"/>
  <c r="DS230" i="2"/>
  <c r="DG230" i="2"/>
  <c r="CL230" i="2"/>
  <c r="DF230" i="2"/>
  <c r="DE230" i="2"/>
  <c r="MW221" i="2"/>
  <c r="LU221" i="2"/>
  <c r="LW221" i="2" s="1"/>
  <c r="KW221" i="2"/>
  <c r="KY221" i="2" s="1"/>
  <c r="MA221" i="2"/>
  <c r="MC221" i="2" s="1"/>
  <c r="LC221" i="2"/>
  <c r="LE221" i="2" s="1"/>
  <c r="MG221" i="2"/>
  <c r="MI221" i="2" s="1"/>
  <c r="KK221" i="2"/>
  <c r="KM221" i="2" s="1"/>
  <c r="MM221" i="2"/>
  <c r="MO221" i="2" s="1"/>
  <c r="KQ221" i="2"/>
  <c r="KS221" i="2" s="1"/>
  <c r="KG221" i="2"/>
  <c r="LI221" i="2"/>
  <c r="LK221" i="2" s="1"/>
  <c r="LO221" i="2"/>
  <c r="LQ221" i="2" s="1"/>
  <c r="DU249" i="2"/>
  <c r="DV249" i="2"/>
  <c r="KM238" i="2"/>
  <c r="MX246" i="2"/>
  <c r="MZ246" i="2"/>
  <c r="MI240" i="2"/>
  <c r="DF233" i="2"/>
  <c r="DE233" i="2"/>
  <c r="DS233" i="2"/>
  <c r="DG233" i="2"/>
  <c r="CL233" i="2"/>
  <c r="DU225" i="2"/>
  <c r="DV225" i="2"/>
  <c r="DY225" i="2" s="1"/>
  <c r="EE225" i="2" s="1"/>
  <c r="DS227" i="2"/>
  <c r="DG227" i="2"/>
  <c r="CL227" i="2"/>
  <c r="DE227" i="2"/>
  <c r="DF227" i="2"/>
  <c r="DF232" i="2"/>
  <c r="DE232" i="2"/>
  <c r="DS232" i="2"/>
  <c r="DG232" i="2"/>
  <c r="CL232" i="2"/>
  <c r="LW218" i="2"/>
  <c r="JE195" i="2"/>
  <c r="JC195" i="2"/>
  <c r="JD195" i="2" s="1"/>
  <c r="KI195" i="2" s="1"/>
  <c r="DS215" i="2"/>
  <c r="DG215" i="2"/>
  <c r="CL215" i="2"/>
  <c r="DE215" i="2"/>
  <c r="DF215" i="2"/>
  <c r="DS211" i="2"/>
  <c r="DG211" i="2"/>
  <c r="CL211" i="2"/>
  <c r="DE211" i="2"/>
  <c r="DF211" i="2"/>
  <c r="NE212" i="2"/>
  <c r="MZ212" i="2"/>
  <c r="MX212" i="2"/>
  <c r="LV208" i="2"/>
  <c r="KX208" i="2"/>
  <c r="NA208" i="2"/>
  <c r="MB208" i="2"/>
  <c r="MH208" i="2"/>
  <c r="KL208" i="2"/>
  <c r="LD208" i="2"/>
  <c r="KJ208" i="2"/>
  <c r="MN208" i="2"/>
  <c r="KR208" i="2"/>
  <c r="LP208" i="2"/>
  <c r="LJ208" i="2"/>
  <c r="ND198" i="2"/>
  <c r="NB198" i="2"/>
  <c r="KY211" i="2"/>
  <c r="MW190" i="2"/>
  <c r="LU190" i="2"/>
  <c r="KW190" i="2"/>
  <c r="MM190" i="2"/>
  <c r="KK190" i="2"/>
  <c r="LI190" i="2"/>
  <c r="KQ190" i="2"/>
  <c r="KG190" i="2"/>
  <c r="MG190" i="2"/>
  <c r="LO190" i="2"/>
  <c r="MA190" i="2"/>
  <c r="LC190" i="2"/>
  <c r="KY215" i="2"/>
  <c r="LK215" i="2"/>
  <c r="ND211" i="2"/>
  <c r="NB211" i="2"/>
  <c r="CL198" i="2"/>
  <c r="DG198" i="2"/>
  <c r="DS198" i="2"/>
  <c r="DF198" i="2"/>
  <c r="DE198" i="2"/>
  <c r="CL186" i="2"/>
  <c r="DS186" i="2"/>
  <c r="DF186" i="2"/>
  <c r="DG186" i="2"/>
  <c r="DE186" i="2"/>
  <c r="CL179" i="2"/>
  <c r="DS179" i="2"/>
  <c r="DF179" i="2"/>
  <c r="DG179" i="2"/>
  <c r="DE179" i="2"/>
  <c r="KS169" i="2"/>
  <c r="NL169" i="2" s="1"/>
  <c r="FW202" i="2"/>
  <c r="FD202" i="2"/>
  <c r="FE202" i="2" s="1"/>
  <c r="LV197" i="2"/>
  <c r="KX197" i="2"/>
  <c r="NA197" i="2"/>
  <c r="NE197" i="2" s="1"/>
  <c r="MN197" i="2"/>
  <c r="LJ197" i="2"/>
  <c r="LK197" i="2" s="1"/>
  <c r="KR197" i="2"/>
  <c r="MH197" i="2"/>
  <c r="LP197" i="2"/>
  <c r="KL197" i="2"/>
  <c r="LD197" i="2"/>
  <c r="KJ197" i="2"/>
  <c r="MB197" i="2"/>
  <c r="MX197" i="2"/>
  <c r="MZ197" i="2"/>
  <c r="FW187" i="2"/>
  <c r="FD187" i="2"/>
  <c r="MW182" i="2"/>
  <c r="LU182" i="2"/>
  <c r="LW182" i="2" s="1"/>
  <c r="KW182" i="2"/>
  <c r="KY182" i="2" s="1"/>
  <c r="LC182" i="2"/>
  <c r="LE182" i="2" s="1"/>
  <c r="LI182" i="2"/>
  <c r="LK182" i="2" s="1"/>
  <c r="KQ182" i="2"/>
  <c r="KS182" i="2" s="1"/>
  <c r="MG182" i="2"/>
  <c r="MI182" i="2" s="1"/>
  <c r="LO182" i="2"/>
  <c r="LQ182" i="2" s="1"/>
  <c r="MM182" i="2"/>
  <c r="MO182" i="2" s="1"/>
  <c r="KK182" i="2"/>
  <c r="KM182" i="2" s="1"/>
  <c r="KG182" i="2"/>
  <c r="MA182" i="2"/>
  <c r="MC182" i="2" s="1"/>
  <c r="IA166" i="2"/>
  <c r="IB166" i="2" s="1"/>
  <c r="KF166" i="2" s="1"/>
  <c r="IC166" i="2"/>
  <c r="DU207" i="2"/>
  <c r="DV207" i="2"/>
  <c r="DY207" i="2" s="1"/>
  <c r="EE207" i="2" s="1"/>
  <c r="NM195" i="2"/>
  <c r="NY195" i="2" s="1"/>
  <c r="OE195" i="2" s="1"/>
  <c r="DS184" i="2"/>
  <c r="DG184" i="2"/>
  <c r="CL184" i="2"/>
  <c r="DF184" i="2"/>
  <c r="DE184" i="2"/>
  <c r="LW180" i="2"/>
  <c r="FW170" i="2"/>
  <c r="FD170" i="2"/>
  <c r="DV197" i="2"/>
  <c r="DY197" i="2" s="1"/>
  <c r="EE197" i="2" s="1"/>
  <c r="DU197" i="2"/>
  <c r="MX193" i="2"/>
  <c r="NE193" i="2"/>
  <c r="MZ193" i="2"/>
  <c r="LQ180" i="2"/>
  <c r="MO192" i="2"/>
  <c r="MA187" i="2"/>
  <c r="MC187" i="2" s="1"/>
  <c r="LC187" i="2"/>
  <c r="LE187" i="2" s="1"/>
  <c r="KK187" i="2"/>
  <c r="KM187" i="2" s="1"/>
  <c r="MW187" i="2"/>
  <c r="KQ187" i="2"/>
  <c r="KS187" i="2" s="1"/>
  <c r="KG187" i="2"/>
  <c r="LO187" i="2"/>
  <c r="LQ187" i="2" s="1"/>
  <c r="KW187" i="2"/>
  <c r="KY187" i="2" s="1"/>
  <c r="LI187" i="2"/>
  <c r="LK187" i="2" s="1"/>
  <c r="MM187" i="2"/>
  <c r="MO187" i="2" s="1"/>
  <c r="LU187" i="2"/>
  <c r="LW187" i="2" s="1"/>
  <c r="MG187" i="2"/>
  <c r="MI187" i="2" s="1"/>
  <c r="MG175" i="2"/>
  <c r="LI175" i="2"/>
  <c r="KK175" i="2"/>
  <c r="MM175" i="2"/>
  <c r="LO175" i="2"/>
  <c r="KQ175" i="2"/>
  <c r="LC175" i="2"/>
  <c r="KG175" i="2"/>
  <c r="LU175" i="2"/>
  <c r="MA175" i="2"/>
  <c r="MW175" i="2"/>
  <c r="KW175" i="2"/>
  <c r="DU172" i="2"/>
  <c r="DV172" i="2"/>
  <c r="DY172" i="2" s="1"/>
  <c r="EE172" i="2" s="1"/>
  <c r="LW160" i="2"/>
  <c r="CL165" i="2"/>
  <c r="DG165" i="2"/>
  <c r="DS165" i="2"/>
  <c r="DF165" i="2"/>
  <c r="DE165" i="2"/>
  <c r="NA162" i="2"/>
  <c r="MN162" i="2"/>
  <c r="KR162" i="2"/>
  <c r="LJ162" i="2"/>
  <c r="MB162" i="2"/>
  <c r="KX162" i="2"/>
  <c r="LP162" i="2"/>
  <c r="LD162" i="2"/>
  <c r="KJ162" i="2"/>
  <c r="LV162" i="2"/>
  <c r="KL162" i="2"/>
  <c r="MH162" i="2"/>
  <c r="FW157" i="2"/>
  <c r="FD157" i="2"/>
  <c r="ND159" i="2"/>
  <c r="NB159" i="2"/>
  <c r="IC153" i="2"/>
  <c r="IA153" i="2"/>
  <c r="IB153" i="2" s="1"/>
  <c r="KF153" i="2" s="1"/>
  <c r="MZ172" i="2"/>
  <c r="MX172" i="2"/>
  <c r="JC157" i="2"/>
  <c r="JD157" i="2" s="1"/>
  <c r="KI157" i="2" s="1"/>
  <c r="JE157" i="2"/>
  <c r="ND180" i="2"/>
  <c r="NB180" i="2"/>
  <c r="KS171" i="2"/>
  <c r="FW150" i="2"/>
  <c r="FD150" i="2"/>
  <c r="DX158" i="2"/>
  <c r="DW158" i="2"/>
  <c r="DE148" i="2"/>
  <c r="CL148" i="2"/>
  <c r="DG148" i="2"/>
  <c r="DF148" i="2"/>
  <c r="DS148" i="2"/>
  <c r="IA140" i="2"/>
  <c r="IB140" i="2" s="1"/>
  <c r="KF140" i="2" s="1"/>
  <c r="IC140" i="2"/>
  <c r="LE152" i="2"/>
  <c r="NM144" i="2"/>
  <c r="NY144" i="2" s="1"/>
  <c r="OE144" i="2" s="1"/>
  <c r="IA137" i="2"/>
  <c r="IB137" i="2" s="1"/>
  <c r="KF137" i="2" s="1"/>
  <c r="IC137" i="2"/>
  <c r="DS117" i="2"/>
  <c r="DG117" i="2"/>
  <c r="CL117" i="2"/>
  <c r="DE117" i="2"/>
  <c r="DF117" i="2"/>
  <c r="JC123" i="2"/>
  <c r="JD123" i="2" s="1"/>
  <c r="KI123" i="2" s="1"/>
  <c r="JE123" i="2"/>
  <c r="FW94" i="2"/>
  <c r="FD94" i="2"/>
  <c r="MO116" i="2"/>
  <c r="MG111" i="2"/>
  <c r="LI111" i="2"/>
  <c r="KK111" i="2"/>
  <c r="LU111" i="2"/>
  <c r="LC111" i="2"/>
  <c r="KQ111" i="2"/>
  <c r="KG111" i="2"/>
  <c r="MM111" i="2"/>
  <c r="MW111" i="2"/>
  <c r="KW111" i="2"/>
  <c r="MA111" i="2"/>
  <c r="LO111" i="2"/>
  <c r="DG93" i="2"/>
  <c r="DS93" i="2"/>
  <c r="DF93" i="2"/>
  <c r="DE93" i="2"/>
  <c r="CL93" i="2"/>
  <c r="MW119" i="2"/>
  <c r="LU119" i="2"/>
  <c r="LW119" i="2" s="1"/>
  <c r="KW119" i="2"/>
  <c r="KY119" i="2" s="1"/>
  <c r="LC119" i="2"/>
  <c r="LE119" i="2" s="1"/>
  <c r="MA119" i="2"/>
  <c r="MC119" i="2" s="1"/>
  <c r="LI119" i="2"/>
  <c r="LK119" i="2" s="1"/>
  <c r="MG119" i="2"/>
  <c r="MI119" i="2" s="1"/>
  <c r="KQ119" i="2"/>
  <c r="KS119" i="2" s="1"/>
  <c r="KG119" i="2"/>
  <c r="MM119" i="2"/>
  <c r="MO119" i="2" s="1"/>
  <c r="LO119" i="2"/>
  <c r="LQ119" i="2" s="1"/>
  <c r="KK119" i="2"/>
  <c r="KM119" i="2" s="1"/>
  <c r="DE86" i="2"/>
  <c r="CL86" i="2"/>
  <c r="DF86" i="2"/>
  <c r="DS86" i="2"/>
  <c r="DG86" i="2"/>
  <c r="EA125" i="2"/>
  <c r="DK125" i="2"/>
  <c r="DM125" i="2" s="1"/>
  <c r="DE116" i="2"/>
  <c r="CL116" i="2"/>
  <c r="DS116" i="2"/>
  <c r="DG116" i="2"/>
  <c r="DF116" i="2"/>
  <c r="MZ91" i="2"/>
  <c r="MX91" i="2"/>
  <c r="NE91" i="2"/>
  <c r="CL110" i="2"/>
  <c r="DG110" i="2"/>
  <c r="DF110" i="2"/>
  <c r="DS110" i="2"/>
  <c r="DE110" i="2"/>
  <c r="ND104" i="2"/>
  <c r="NB104" i="2"/>
  <c r="NB129" i="2"/>
  <c r="ND129" i="2"/>
  <c r="IC121" i="2"/>
  <c r="IA121" i="2"/>
  <c r="IB121" i="2" s="1"/>
  <c r="KF121" i="2" s="1"/>
  <c r="MX106" i="2"/>
  <c r="MZ106" i="2"/>
  <c r="FW81" i="2"/>
  <c r="FD81" i="2"/>
  <c r="DE59" i="2"/>
  <c r="CL59" i="2"/>
  <c r="DG59" i="2"/>
  <c r="DF59" i="2"/>
  <c r="DS59" i="2"/>
  <c r="CL40" i="2"/>
  <c r="DE40" i="2"/>
  <c r="DG40" i="2"/>
  <c r="DS40" i="2"/>
  <c r="DF40" i="2"/>
  <c r="DS91" i="2"/>
  <c r="DG91" i="2"/>
  <c r="CL91" i="2"/>
  <c r="DF91" i="2"/>
  <c r="DE91" i="2"/>
  <c r="NM83" i="2"/>
  <c r="NY83" i="2" s="1"/>
  <c r="OE83" i="2" s="1"/>
  <c r="NA103" i="2"/>
  <c r="LJ103" i="2"/>
  <c r="KR103" i="2"/>
  <c r="MH103" i="2"/>
  <c r="LP103" i="2"/>
  <c r="KX103" i="2"/>
  <c r="MN103" i="2"/>
  <c r="LV103" i="2"/>
  <c r="LD103" i="2"/>
  <c r="KL103" i="2"/>
  <c r="MB103" i="2"/>
  <c r="KJ103" i="2"/>
  <c r="LW109" i="2"/>
  <c r="NM82" i="2"/>
  <c r="NY82" i="2" s="1"/>
  <c r="OE82" i="2" s="1"/>
  <c r="MB68" i="2"/>
  <c r="LJ68" i="2"/>
  <c r="KR68" i="2"/>
  <c r="KJ68" i="2"/>
  <c r="MH68" i="2"/>
  <c r="LP68" i="2"/>
  <c r="KX68" i="2"/>
  <c r="NA68" i="2"/>
  <c r="MN68" i="2"/>
  <c r="LV68" i="2"/>
  <c r="LD68" i="2"/>
  <c r="KL68" i="2"/>
  <c r="DU114" i="2"/>
  <c r="DV114" i="2"/>
  <c r="DY114" i="2" s="1"/>
  <c r="EE114" i="2" s="1"/>
  <c r="NM100" i="2"/>
  <c r="NY100" i="2" s="1"/>
  <c r="OE100" i="2" s="1"/>
  <c r="MZ74" i="2"/>
  <c r="MX74" i="2"/>
  <c r="DF65" i="2"/>
  <c r="DE65" i="2"/>
  <c r="CL65" i="2"/>
  <c r="DS65" i="2"/>
  <c r="DG65" i="2"/>
  <c r="NM96" i="2"/>
  <c r="NY96" i="2" s="1"/>
  <c r="OE96" i="2" s="1"/>
  <c r="DE88" i="2"/>
  <c r="DS88" i="2"/>
  <c r="DF88" i="2"/>
  <c r="CL88" i="2"/>
  <c r="DG88" i="2"/>
  <c r="DU111" i="2"/>
  <c r="DV111" i="2"/>
  <c r="DY111" i="2" s="1"/>
  <c r="EE111" i="2" s="1"/>
  <c r="DV108" i="2"/>
  <c r="DY108" i="2" s="1"/>
  <c r="EE108" i="2" s="1"/>
  <c r="DU108" i="2"/>
  <c r="NM104" i="2"/>
  <c r="NY104" i="2" s="1"/>
  <c r="OE104" i="2" s="1"/>
  <c r="DE85" i="2"/>
  <c r="CL85" i="2"/>
  <c r="DF85" i="2"/>
  <c r="DS85" i="2"/>
  <c r="DG85" i="2"/>
  <c r="NM107" i="2"/>
  <c r="NY107" i="2" s="1"/>
  <c r="OE107" i="2" s="1"/>
  <c r="KY52" i="2"/>
  <c r="NM73" i="2"/>
  <c r="NY73" i="2" s="1"/>
  <c r="OE73" i="2" s="1"/>
  <c r="KM71" i="2"/>
  <c r="NM44" i="2"/>
  <c r="NY44" i="2" s="1"/>
  <c r="OE44" i="2" s="1"/>
  <c r="DS30" i="2"/>
  <c r="DG30" i="2"/>
  <c r="CL30" i="2"/>
  <c r="DE30" i="2"/>
  <c r="DF30" i="2"/>
  <c r="DE11" i="2"/>
  <c r="DF11" i="2"/>
  <c r="CL11" i="2"/>
  <c r="DS11" i="2"/>
  <c r="DG11" i="2"/>
  <c r="JC22" i="2"/>
  <c r="JD22" i="2" s="1"/>
  <c r="KI22" i="2" s="1"/>
  <c r="JE22" i="2"/>
  <c r="NU13" i="2"/>
  <c r="NW13" i="2" s="1"/>
  <c r="LK39" i="2"/>
  <c r="MO39" i="2"/>
  <c r="ND16" i="2"/>
  <c r="NB16" i="2"/>
  <c r="MZ80" i="2"/>
  <c r="MX80" i="2"/>
  <c r="LK43" i="2"/>
  <c r="IC36" i="2"/>
  <c r="IA36" i="2"/>
  <c r="IB36" i="2" s="1"/>
  <c r="KF36" i="2" s="1"/>
  <c r="IA22" i="2"/>
  <c r="IB22" i="2" s="1"/>
  <c r="KF22" i="2" s="1"/>
  <c r="IC22" i="2"/>
  <c r="EA38" i="2"/>
  <c r="DK38" i="2"/>
  <c r="DM38" i="2" s="1"/>
  <c r="NB81" i="2"/>
  <c r="ND81" i="2"/>
  <c r="EA76" i="2"/>
  <c r="DK76" i="2"/>
  <c r="DM76" i="2" s="1"/>
  <c r="KM59" i="2"/>
  <c r="NB8" i="2"/>
  <c r="ND8" i="2"/>
  <c r="DE84" i="2"/>
  <c r="CL84" i="2"/>
  <c r="DG84" i="2"/>
  <c r="DF84" i="2"/>
  <c r="DS84" i="2"/>
  <c r="LJ64" i="2"/>
  <c r="KR64" i="2"/>
  <c r="KJ64" i="2"/>
  <c r="MH64" i="2"/>
  <c r="LP64" i="2"/>
  <c r="KX64" i="2"/>
  <c r="NA64" i="2"/>
  <c r="MN64" i="2"/>
  <c r="LV64" i="2"/>
  <c r="LD64" i="2"/>
  <c r="KL64" i="2"/>
  <c r="MB64" i="2"/>
  <c r="LP61" i="2"/>
  <c r="KX61" i="2"/>
  <c r="NA61" i="2"/>
  <c r="MN61" i="2"/>
  <c r="LV61" i="2"/>
  <c r="LD61" i="2"/>
  <c r="KL61" i="2"/>
  <c r="MB61" i="2"/>
  <c r="LJ61" i="2"/>
  <c r="KJ61" i="2"/>
  <c r="MH61" i="2"/>
  <c r="KR61" i="2"/>
  <c r="DV58" i="2"/>
  <c r="DY58" i="2" s="1"/>
  <c r="EE58" i="2" s="1"/>
  <c r="DU58" i="2"/>
  <c r="LQ16" i="2"/>
  <c r="KY43" i="2"/>
  <c r="LQ53" i="2"/>
  <c r="ND53" i="2"/>
  <c r="NB53" i="2"/>
  <c r="IC48" i="2"/>
  <c r="IA48" i="2"/>
  <c r="IB48" i="2" s="1"/>
  <c r="KF48" i="2" s="1"/>
  <c r="IC40" i="2"/>
  <c r="IA40" i="2"/>
  <c r="IB40" i="2" s="1"/>
  <c r="KF40" i="2" s="1"/>
  <c r="JE44" i="2"/>
  <c r="JC44" i="2"/>
  <c r="JD44" i="2" s="1"/>
  <c r="KI44" i="2" s="1"/>
  <c r="MB23" i="2"/>
  <c r="LJ23" i="2"/>
  <c r="LK23" i="2" s="1"/>
  <c r="KJ23" i="2"/>
  <c r="KR23" i="2"/>
  <c r="LP23" i="2"/>
  <c r="KX23" i="2"/>
  <c r="KL23" i="2"/>
  <c r="KM23" i="2" s="1"/>
  <c r="MH23" i="2"/>
  <c r="MN23" i="2"/>
  <c r="LV23" i="2"/>
  <c r="LW23" i="2" s="1"/>
  <c r="NA23" i="2"/>
  <c r="LD23" i="2"/>
  <c r="DS50" i="2"/>
  <c r="DG50" i="2"/>
  <c r="CL50" i="2"/>
  <c r="DF50" i="2"/>
  <c r="DE50" i="2"/>
  <c r="ND38" i="2"/>
  <c r="NB38" i="2"/>
  <c r="MZ35" i="2"/>
  <c r="MX35" i="2"/>
  <c r="DU24" i="2"/>
  <c r="DV24" i="2"/>
  <c r="DY24" i="2" s="1"/>
  <c r="EE24" i="2" s="1"/>
  <c r="LK9" i="2"/>
  <c r="DE35" i="2"/>
  <c r="CL35" i="2"/>
  <c r="DG35" i="2"/>
  <c r="DF35" i="2"/>
  <c r="DS35" i="2"/>
  <c r="MM346" i="2"/>
  <c r="MO346" i="2" s="1"/>
  <c r="LO346" i="2"/>
  <c r="LQ346" i="2" s="1"/>
  <c r="KQ346" i="2"/>
  <c r="KS346" i="2" s="1"/>
  <c r="MA346" i="2"/>
  <c r="MC346" i="2" s="1"/>
  <c r="LC346" i="2"/>
  <c r="LE346" i="2" s="1"/>
  <c r="LU346" i="2"/>
  <c r="LW346" i="2" s="1"/>
  <c r="KG346" i="2"/>
  <c r="LI346" i="2"/>
  <c r="LK346" i="2" s="1"/>
  <c r="MG346" i="2"/>
  <c r="MI346" i="2" s="1"/>
  <c r="KK346" i="2"/>
  <c r="KM346" i="2" s="1"/>
  <c r="MW346" i="2"/>
  <c r="KW346" i="2"/>
  <c r="KY346" i="2" s="1"/>
  <c r="MM351" i="2"/>
  <c r="LO351" i="2"/>
  <c r="KQ351" i="2"/>
  <c r="KG351" i="2"/>
  <c r="MW351" i="2"/>
  <c r="KW351" i="2"/>
  <c r="LC351" i="2"/>
  <c r="MG351" i="2"/>
  <c r="LI351" i="2"/>
  <c r="MA351" i="2"/>
  <c r="KK351" i="2"/>
  <c r="GZ351" i="2"/>
  <c r="LU351" i="2" s="1"/>
  <c r="GX351" i="2"/>
  <c r="MW341" i="2"/>
  <c r="LU341" i="2"/>
  <c r="KW341" i="2"/>
  <c r="MG341" i="2"/>
  <c r="MM341" i="2"/>
  <c r="LI341" i="2"/>
  <c r="MA341" i="2"/>
  <c r="LC341" i="2"/>
  <c r="KG341" i="2"/>
  <c r="KQ341" i="2"/>
  <c r="LO341" i="2"/>
  <c r="KK341" i="2"/>
  <c r="NM342" i="2"/>
  <c r="NY342" i="2" s="1"/>
  <c r="OE342" i="2" s="1"/>
  <c r="IA336" i="2"/>
  <c r="IB336" i="2" s="1"/>
  <c r="KF336" i="2" s="1"/>
  <c r="IC336" i="2"/>
  <c r="JE340" i="2"/>
  <c r="JC340" i="2"/>
  <c r="JD340" i="2" s="1"/>
  <c r="KI340" i="2" s="1"/>
  <c r="IA335" i="2"/>
  <c r="IB335" i="2" s="1"/>
  <c r="KF335" i="2" s="1"/>
  <c r="IC335" i="2"/>
  <c r="CL333" i="2"/>
  <c r="DF333" i="2"/>
  <c r="DS333" i="2"/>
  <c r="DG333" i="2"/>
  <c r="DE333" i="2"/>
  <c r="NA339" i="2"/>
  <c r="LV339" i="2"/>
  <c r="KX339" i="2"/>
  <c r="MH339" i="2"/>
  <c r="LJ339" i="2"/>
  <c r="KL339" i="2"/>
  <c r="KJ339" i="2"/>
  <c r="MB339" i="2"/>
  <c r="KR339" i="2"/>
  <c r="MN339" i="2"/>
  <c r="LD339" i="2"/>
  <c r="LP339" i="2"/>
  <c r="DG332" i="2"/>
  <c r="DS332" i="2"/>
  <c r="DF332" i="2"/>
  <c r="DE332" i="2"/>
  <c r="CL332" i="2"/>
  <c r="DF328" i="2"/>
  <c r="DE328" i="2"/>
  <c r="DG328" i="2"/>
  <c r="DS328" i="2"/>
  <c r="CL328" i="2"/>
  <c r="MC332" i="2"/>
  <c r="NU332" i="2" s="1"/>
  <c r="NW332" i="2" s="1"/>
  <c r="DU329" i="2"/>
  <c r="DV329" i="2"/>
  <c r="DY329" i="2" s="1"/>
  <c r="EE329" i="2" s="1"/>
  <c r="JE322" i="2"/>
  <c r="JC322" i="2"/>
  <c r="JD322" i="2" s="1"/>
  <c r="KI322" i="2" s="1"/>
  <c r="MZ320" i="2"/>
  <c r="MX320" i="2"/>
  <c r="NE320" i="2"/>
  <c r="DF322" i="2"/>
  <c r="DE322" i="2"/>
  <c r="DS322" i="2"/>
  <c r="CL322" i="2"/>
  <c r="DG322" i="2"/>
  <c r="MZ314" i="2"/>
  <c r="MX314" i="2"/>
  <c r="NE310" i="2"/>
  <c r="MX310" i="2"/>
  <c r="MZ310" i="2"/>
  <c r="CL315" i="2"/>
  <c r="DE315" i="2"/>
  <c r="DG315" i="2"/>
  <c r="DF315" i="2"/>
  <c r="DS315" i="2"/>
  <c r="ND315" i="2"/>
  <c r="NB315" i="2"/>
  <c r="DS308" i="2"/>
  <c r="DE308" i="2"/>
  <c r="DG308" i="2"/>
  <c r="DF308" i="2"/>
  <c r="CL308" i="2"/>
  <c r="DF306" i="2"/>
  <c r="DS306" i="2"/>
  <c r="CL306" i="2"/>
  <c r="DE306" i="2"/>
  <c r="DG306" i="2"/>
  <c r="DU316" i="2"/>
  <c r="DV316" i="2"/>
  <c r="DY316" i="2" s="1"/>
  <c r="EE316" i="2" s="1"/>
  <c r="MH306" i="2"/>
  <c r="NA306" i="2"/>
  <c r="KX306" i="2"/>
  <c r="MN306" i="2"/>
  <c r="KL306" i="2"/>
  <c r="MB306" i="2"/>
  <c r="LP306" i="2"/>
  <c r="KJ306" i="2"/>
  <c r="LD306" i="2"/>
  <c r="KR306" i="2"/>
  <c r="LJ306" i="2"/>
  <c r="LV306" i="2"/>
  <c r="DE302" i="2"/>
  <c r="CL302" i="2"/>
  <c r="DG302" i="2"/>
  <c r="DF302" i="2"/>
  <c r="DS302" i="2"/>
  <c r="DS299" i="2"/>
  <c r="DG299" i="2"/>
  <c r="CL299" i="2"/>
  <c r="DF299" i="2"/>
  <c r="DE299" i="2"/>
  <c r="LP302" i="2"/>
  <c r="KX302" i="2"/>
  <c r="MN302" i="2"/>
  <c r="LV302" i="2"/>
  <c r="LD302" i="2"/>
  <c r="MH302" i="2"/>
  <c r="KR302" i="2"/>
  <c r="LJ302" i="2"/>
  <c r="NA302" i="2"/>
  <c r="KL302" i="2"/>
  <c r="KJ302" i="2"/>
  <c r="MB302" i="2"/>
  <c r="EA300" i="2"/>
  <c r="DK300" i="2"/>
  <c r="DM300" i="2" s="1"/>
  <c r="FW295" i="2"/>
  <c r="FD295" i="2"/>
  <c r="NM303" i="2"/>
  <c r="NY303" i="2" s="1"/>
  <c r="OE303" i="2" s="1"/>
  <c r="KM292" i="2"/>
  <c r="LE292" i="2"/>
  <c r="LW288" i="2"/>
  <c r="MO288" i="2"/>
  <c r="EA293" i="2"/>
  <c r="DK293" i="2"/>
  <c r="DM293" i="2" s="1"/>
  <c r="JC284" i="2"/>
  <c r="JD284" i="2" s="1"/>
  <c r="KI284" i="2" s="1"/>
  <c r="JE284" i="2"/>
  <c r="LK293" i="2"/>
  <c r="MW285" i="2"/>
  <c r="LU285" i="2"/>
  <c r="KW285" i="2"/>
  <c r="KK285" i="2"/>
  <c r="MA285" i="2"/>
  <c r="LI285" i="2"/>
  <c r="KQ285" i="2"/>
  <c r="KG285" i="2"/>
  <c r="MG285" i="2"/>
  <c r="LO285" i="2"/>
  <c r="MM285" i="2"/>
  <c r="LC285" i="2"/>
  <c r="KY291" i="2"/>
  <c r="MI291" i="2"/>
  <c r="FW291" i="2"/>
  <c r="FD291" i="2"/>
  <c r="MA278" i="2"/>
  <c r="MC278" i="2" s="1"/>
  <c r="LC278" i="2"/>
  <c r="LE278" i="2" s="1"/>
  <c r="LO278" i="2"/>
  <c r="LQ278" i="2" s="1"/>
  <c r="KW278" i="2"/>
  <c r="KY278" i="2" s="1"/>
  <c r="KK278" i="2"/>
  <c r="KM278" i="2" s="1"/>
  <c r="MG278" i="2"/>
  <c r="MI278" i="2" s="1"/>
  <c r="LU278" i="2"/>
  <c r="LW278" i="2" s="1"/>
  <c r="KQ278" i="2"/>
  <c r="KS278" i="2" s="1"/>
  <c r="MW278" i="2"/>
  <c r="LI278" i="2"/>
  <c r="LK278" i="2" s="1"/>
  <c r="KG278" i="2"/>
  <c r="MM278" i="2"/>
  <c r="MO278" i="2" s="1"/>
  <c r="NM284" i="2"/>
  <c r="NY284" i="2" s="1"/>
  <c r="OE284" i="2" s="1"/>
  <c r="NY258" i="2"/>
  <c r="OE258" i="2" s="1"/>
  <c r="EA272" i="2"/>
  <c r="DK272" i="2"/>
  <c r="DM272" i="2" s="1"/>
  <c r="ND269" i="2"/>
  <c r="NB269" i="2"/>
  <c r="NE269" i="2"/>
  <c r="MX269" i="2"/>
  <c r="MZ269" i="2"/>
  <c r="EA275" i="2"/>
  <c r="DK275" i="2"/>
  <c r="DM275" i="2" s="1"/>
  <c r="NY265" i="2"/>
  <c r="OE265" i="2" s="1"/>
  <c r="MO260" i="2"/>
  <c r="NU260" i="2" s="1"/>
  <c r="NW260" i="2" s="1"/>
  <c r="KM260" i="2"/>
  <c r="NL260" i="2" s="1"/>
  <c r="DF255" i="2"/>
  <c r="CL255" i="2"/>
  <c r="DG255" i="2"/>
  <c r="DS255" i="2"/>
  <c r="DE255" i="2"/>
  <c r="NB260" i="2"/>
  <c r="ND260" i="2"/>
  <c r="LQ262" i="2"/>
  <c r="NM250" i="2"/>
  <c r="NY250" i="2" s="1"/>
  <c r="OE250" i="2" s="1"/>
  <c r="MB259" i="2"/>
  <c r="LD259" i="2"/>
  <c r="NA259" i="2"/>
  <c r="MN259" i="2"/>
  <c r="KR259" i="2"/>
  <c r="LJ259" i="2"/>
  <c r="LP259" i="2"/>
  <c r="MH259" i="2"/>
  <c r="KL259" i="2"/>
  <c r="LV259" i="2"/>
  <c r="KJ259" i="2"/>
  <c r="KX259" i="2"/>
  <c r="DS253" i="2"/>
  <c r="DG253" i="2"/>
  <c r="CL253" i="2"/>
  <c r="DF253" i="2"/>
  <c r="DE253" i="2"/>
  <c r="IA256" i="2"/>
  <c r="IB256" i="2" s="1"/>
  <c r="KF256" i="2" s="1"/>
  <c r="IC256" i="2"/>
  <c r="MC255" i="2"/>
  <c r="NU255" i="2" s="1"/>
  <c r="NW255" i="2" s="1"/>
  <c r="KY249" i="2"/>
  <c r="NU249" i="2"/>
  <c r="NW249" i="2" s="1"/>
  <c r="DV254" i="2"/>
  <c r="DY254" i="2" s="1"/>
  <c r="EE254" i="2" s="1"/>
  <c r="DU254" i="2"/>
  <c r="JE247" i="2"/>
  <c r="JC247" i="2"/>
  <c r="JD247" i="2" s="1"/>
  <c r="KI247" i="2" s="1"/>
  <c r="LK268" i="2"/>
  <c r="KS268" i="2"/>
  <c r="MZ252" i="2"/>
  <c r="MX252" i="2"/>
  <c r="DU244" i="2"/>
  <c r="DV244" i="2"/>
  <c r="DY244" i="2" s="1"/>
  <c r="EE244" i="2" s="1"/>
  <c r="EA237" i="2"/>
  <c r="DK237" i="2"/>
  <c r="DM237" i="2" s="1"/>
  <c r="KG233" i="2"/>
  <c r="MW233" i="2"/>
  <c r="LU233" i="2"/>
  <c r="KW233" i="2"/>
  <c r="MA233" i="2"/>
  <c r="LC233" i="2"/>
  <c r="MM233" i="2"/>
  <c r="LO233" i="2"/>
  <c r="KQ233" i="2"/>
  <c r="MG233" i="2"/>
  <c r="KK233" i="2"/>
  <c r="LI233" i="2"/>
  <c r="DU237" i="2"/>
  <c r="DV237" i="2"/>
  <c r="DY237" i="2" s="1"/>
  <c r="EE237" i="2" s="1"/>
  <c r="KG229" i="2"/>
  <c r="MW229" i="2"/>
  <c r="LU229" i="2"/>
  <c r="KW229" i="2"/>
  <c r="MA229" i="2"/>
  <c r="LC229" i="2"/>
  <c r="MM229" i="2"/>
  <c r="LO229" i="2"/>
  <c r="KQ229" i="2"/>
  <c r="MG229" i="2"/>
  <c r="LI229" i="2"/>
  <c r="KK229" i="2"/>
  <c r="LE238" i="2"/>
  <c r="MC240" i="2"/>
  <c r="NU240" i="2" s="1"/>
  <c r="NW240" i="2" s="1"/>
  <c r="MH239" i="2"/>
  <c r="LP239" i="2"/>
  <c r="KX239" i="2"/>
  <c r="LV239" i="2"/>
  <c r="LD239" i="2"/>
  <c r="KL239" i="2"/>
  <c r="MB239" i="2"/>
  <c r="LJ239" i="2"/>
  <c r="KR239" i="2"/>
  <c r="KJ239" i="2"/>
  <c r="MN239" i="2"/>
  <c r="NA239" i="2"/>
  <c r="NM225" i="2"/>
  <c r="NY225" i="2" s="1"/>
  <c r="OE225" i="2" s="1"/>
  <c r="LW231" i="2"/>
  <c r="LV224" i="2"/>
  <c r="KJ224" i="2"/>
  <c r="MB224" i="2"/>
  <c r="KX224" i="2"/>
  <c r="LP224" i="2"/>
  <c r="KL224" i="2"/>
  <c r="MN224" i="2"/>
  <c r="LJ224" i="2"/>
  <c r="KR224" i="2"/>
  <c r="NA224" i="2"/>
  <c r="MH224" i="2"/>
  <c r="LD224" i="2"/>
  <c r="DS206" i="2"/>
  <c r="DF206" i="2"/>
  <c r="DG206" i="2"/>
  <c r="CL206" i="2"/>
  <c r="DE206" i="2"/>
  <c r="MW225" i="2"/>
  <c r="LU225" i="2"/>
  <c r="KW225" i="2"/>
  <c r="MA225" i="2"/>
  <c r="LC225" i="2"/>
  <c r="LO225" i="2"/>
  <c r="MM225" i="2"/>
  <c r="KQ225" i="2"/>
  <c r="KG225" i="2"/>
  <c r="LI225" i="2"/>
  <c r="KK225" i="2"/>
  <c r="MG225" i="2"/>
  <c r="FW223" i="2"/>
  <c r="FD223" i="2"/>
  <c r="DE234" i="2"/>
  <c r="CL234" i="2"/>
  <c r="DG234" i="2"/>
  <c r="DF234" i="2"/>
  <c r="DS234" i="2"/>
  <c r="KM218" i="2"/>
  <c r="DE205" i="2"/>
  <c r="DS205" i="2"/>
  <c r="DG205" i="2"/>
  <c r="CL205" i="2"/>
  <c r="DF205" i="2"/>
  <c r="KG208" i="2"/>
  <c r="MG208" i="2"/>
  <c r="LI208" i="2"/>
  <c r="LK208" i="2" s="1"/>
  <c r="KK208" i="2"/>
  <c r="MA208" i="2"/>
  <c r="MC208" i="2" s="1"/>
  <c r="LO208" i="2"/>
  <c r="LQ208" i="2" s="1"/>
  <c r="LU208" i="2"/>
  <c r="MW208" i="2"/>
  <c r="LC208" i="2"/>
  <c r="LE208" i="2" s="1"/>
  <c r="MM208" i="2"/>
  <c r="KW208" i="2"/>
  <c r="KY208" i="2" s="1"/>
  <c r="KQ208" i="2"/>
  <c r="DE202" i="2"/>
  <c r="DF202" i="2"/>
  <c r="DS202" i="2"/>
  <c r="CL202" i="2"/>
  <c r="DG202" i="2"/>
  <c r="KM212" i="2"/>
  <c r="KS212" i="2"/>
  <c r="DS221" i="2"/>
  <c r="DF221" i="2"/>
  <c r="DE221" i="2"/>
  <c r="CL221" i="2"/>
  <c r="DG221" i="2"/>
  <c r="NA209" i="2"/>
  <c r="MN209" i="2"/>
  <c r="KR209" i="2"/>
  <c r="MH209" i="2"/>
  <c r="KL209" i="2"/>
  <c r="LV209" i="2"/>
  <c r="LJ209" i="2"/>
  <c r="KX209" i="2"/>
  <c r="MB209" i="2"/>
  <c r="LP209" i="2"/>
  <c r="KJ209" i="2"/>
  <c r="LD209" i="2"/>
  <c r="NA204" i="2"/>
  <c r="MN204" i="2"/>
  <c r="LP204" i="2"/>
  <c r="KR204" i="2"/>
  <c r="KJ204" i="2"/>
  <c r="LV204" i="2"/>
  <c r="KX204" i="2"/>
  <c r="MH204" i="2"/>
  <c r="LJ204" i="2"/>
  <c r="KL204" i="2"/>
  <c r="MB204" i="2"/>
  <c r="LD204" i="2"/>
  <c r="NU211" i="2"/>
  <c r="NW211" i="2" s="1"/>
  <c r="MI215" i="2"/>
  <c r="EE201" i="2"/>
  <c r="DU182" i="2"/>
  <c r="DV182" i="2"/>
  <c r="DY182" i="2" s="1"/>
  <c r="EE182" i="2" s="1"/>
  <c r="MW165" i="2"/>
  <c r="LU165" i="2"/>
  <c r="KW165" i="2"/>
  <c r="MA165" i="2"/>
  <c r="LC165" i="2"/>
  <c r="LO165" i="2"/>
  <c r="MG165" i="2"/>
  <c r="KK165" i="2"/>
  <c r="MM165" i="2"/>
  <c r="KQ165" i="2"/>
  <c r="KG165" i="2"/>
  <c r="LI165" i="2"/>
  <c r="DK207" i="2"/>
  <c r="DM207" i="2" s="1"/>
  <c r="EA207" i="2"/>
  <c r="NB203" i="2"/>
  <c r="ND203" i="2"/>
  <c r="NA188" i="2"/>
  <c r="LJ188" i="2"/>
  <c r="KR188" i="2"/>
  <c r="KX188" i="2"/>
  <c r="LV188" i="2"/>
  <c r="LD188" i="2"/>
  <c r="KL188" i="2"/>
  <c r="MB188" i="2"/>
  <c r="KJ188" i="2"/>
  <c r="MN188" i="2"/>
  <c r="MH188" i="2"/>
  <c r="LP188" i="2"/>
  <c r="IC184" i="2"/>
  <c r="IA184" i="2"/>
  <c r="IB184" i="2" s="1"/>
  <c r="KF184" i="2" s="1"/>
  <c r="EA187" i="2"/>
  <c r="DK187" i="2"/>
  <c r="DM187" i="2" s="1"/>
  <c r="CL183" i="2"/>
  <c r="DE183" i="2"/>
  <c r="DG183" i="2"/>
  <c r="DF183" i="2"/>
  <c r="DS183" i="2"/>
  <c r="MZ199" i="2"/>
  <c r="MX199" i="2"/>
  <c r="MM177" i="2"/>
  <c r="LO177" i="2"/>
  <c r="KW177" i="2"/>
  <c r="LU177" i="2"/>
  <c r="LC177" i="2"/>
  <c r="KG177" i="2"/>
  <c r="KQ177" i="2"/>
  <c r="MW177" i="2"/>
  <c r="MG177" i="2"/>
  <c r="LI177" i="2"/>
  <c r="KK177" i="2"/>
  <c r="MA177" i="2"/>
  <c r="EF169" i="2"/>
  <c r="CL149" i="2"/>
  <c r="DG149" i="2"/>
  <c r="DF149" i="2"/>
  <c r="DS149" i="2"/>
  <c r="DE149" i="2"/>
  <c r="IC200" i="2"/>
  <c r="IA200" i="2"/>
  <c r="IB200" i="2" s="1"/>
  <c r="KF200" i="2" s="1"/>
  <c r="KY192" i="2"/>
  <c r="DK172" i="2"/>
  <c r="DM172" i="2" s="1"/>
  <c r="EA172" i="2"/>
  <c r="NY165" i="2"/>
  <c r="OE165" i="2" s="1"/>
  <c r="KY160" i="2"/>
  <c r="DS159" i="2"/>
  <c r="DG159" i="2"/>
  <c r="CL159" i="2"/>
  <c r="DF159" i="2"/>
  <c r="DE159" i="2"/>
  <c r="DV145" i="2"/>
  <c r="DY145" i="2" s="1"/>
  <c r="EE145" i="2" s="1"/>
  <c r="DU145" i="2"/>
  <c r="MI156" i="2"/>
  <c r="LE156" i="2"/>
  <c r="IC173" i="2"/>
  <c r="IA173" i="2"/>
  <c r="IB173" i="2" s="1"/>
  <c r="KF173" i="2" s="1"/>
  <c r="MW161" i="2"/>
  <c r="LU161" i="2"/>
  <c r="KW161" i="2"/>
  <c r="LI161" i="2"/>
  <c r="KQ161" i="2"/>
  <c r="KG161" i="2"/>
  <c r="MG161" i="2"/>
  <c r="LO161" i="2"/>
  <c r="MM161" i="2"/>
  <c r="KK161" i="2"/>
  <c r="LC161" i="2"/>
  <c r="MA161" i="2"/>
  <c r="NA167" i="2"/>
  <c r="KX167" i="2"/>
  <c r="LP167" i="2"/>
  <c r="MH167" i="2"/>
  <c r="KL167" i="2"/>
  <c r="LD167" i="2"/>
  <c r="KJ167" i="2"/>
  <c r="LV167" i="2"/>
  <c r="LJ167" i="2"/>
  <c r="MN167" i="2"/>
  <c r="MB167" i="2"/>
  <c r="KR167" i="2"/>
  <c r="IA174" i="2"/>
  <c r="IB174" i="2" s="1"/>
  <c r="KF174" i="2" s="1"/>
  <c r="IC174" i="2"/>
  <c r="DE164" i="2"/>
  <c r="DG164" i="2"/>
  <c r="DF164" i="2"/>
  <c r="DS164" i="2"/>
  <c r="CL164" i="2"/>
  <c r="DV152" i="2"/>
  <c r="DY152" i="2" s="1"/>
  <c r="EE152" i="2" s="1"/>
  <c r="DU152" i="2"/>
  <c r="DS147" i="2"/>
  <c r="DG147" i="2"/>
  <c r="CL147" i="2"/>
  <c r="DE147" i="2"/>
  <c r="DF147" i="2"/>
  <c r="NM143" i="2"/>
  <c r="NY143" i="2" s="1"/>
  <c r="OE143" i="2" s="1"/>
  <c r="NM152" i="2"/>
  <c r="NY152" i="2" s="1"/>
  <c r="OE152" i="2" s="1"/>
  <c r="DS141" i="2"/>
  <c r="DG141" i="2"/>
  <c r="CL141" i="2"/>
  <c r="DE141" i="2"/>
  <c r="DF141" i="2"/>
  <c r="DG135" i="2"/>
  <c r="DS135" i="2"/>
  <c r="DF135" i="2"/>
  <c r="DE135" i="2"/>
  <c r="CL135" i="2"/>
  <c r="NB148" i="2"/>
  <c r="ND148" i="2"/>
  <c r="DK146" i="2"/>
  <c r="DM146" i="2" s="1"/>
  <c r="EA146" i="2"/>
  <c r="DS133" i="2"/>
  <c r="DG133" i="2"/>
  <c r="CL133" i="2"/>
  <c r="DE133" i="2"/>
  <c r="DF133" i="2"/>
  <c r="LW152" i="2"/>
  <c r="DU144" i="2"/>
  <c r="DV144" i="2"/>
  <c r="DY144" i="2" s="1"/>
  <c r="EE144" i="2" s="1"/>
  <c r="NM153" i="2"/>
  <c r="NY153" i="2" s="1"/>
  <c r="OE153" i="2" s="1"/>
  <c r="NA142" i="2"/>
  <c r="MN142" i="2"/>
  <c r="KR142" i="2"/>
  <c r="LJ142" i="2"/>
  <c r="MB142" i="2"/>
  <c r="KX142" i="2"/>
  <c r="MH142" i="2"/>
  <c r="KL142" i="2"/>
  <c r="LV142" i="2"/>
  <c r="KJ142" i="2"/>
  <c r="LP142" i="2"/>
  <c r="LD142" i="2"/>
  <c r="NM154" i="2"/>
  <c r="NY154" i="2" s="1"/>
  <c r="OE154" i="2" s="1"/>
  <c r="JC128" i="2"/>
  <c r="JD128" i="2" s="1"/>
  <c r="KI128" i="2" s="1"/>
  <c r="JE128" i="2"/>
  <c r="MI116" i="2"/>
  <c r="KS139" i="2"/>
  <c r="ND119" i="2"/>
  <c r="NB119" i="2"/>
  <c r="MG103" i="2"/>
  <c r="MI103" i="2" s="1"/>
  <c r="LI103" i="2"/>
  <c r="KK103" i="2"/>
  <c r="MW103" i="2"/>
  <c r="MA103" i="2"/>
  <c r="MC103" i="2" s="1"/>
  <c r="KQ103" i="2"/>
  <c r="KS103" i="2" s="1"/>
  <c r="KG103" i="2"/>
  <c r="LO103" i="2"/>
  <c r="LQ103" i="2" s="1"/>
  <c r="KW103" i="2"/>
  <c r="MM103" i="2"/>
  <c r="MO103" i="2" s="1"/>
  <c r="LU103" i="2"/>
  <c r="LW103" i="2" s="1"/>
  <c r="LC103" i="2"/>
  <c r="KS114" i="2"/>
  <c r="FW106" i="2"/>
  <c r="FD106" i="2"/>
  <c r="DE118" i="2"/>
  <c r="DG118" i="2"/>
  <c r="DF118" i="2"/>
  <c r="DS118" i="2"/>
  <c r="CL118" i="2"/>
  <c r="CL101" i="2"/>
  <c r="DG101" i="2"/>
  <c r="DS101" i="2"/>
  <c r="DF101" i="2"/>
  <c r="DE101" i="2"/>
  <c r="NU91" i="2"/>
  <c r="NW91" i="2" s="1"/>
  <c r="KY104" i="2"/>
  <c r="ND107" i="2"/>
  <c r="NB107" i="2"/>
  <c r="NB91" i="2"/>
  <c r="ND91" i="2"/>
  <c r="NA83" i="2"/>
  <c r="LV83" i="2"/>
  <c r="LD83" i="2"/>
  <c r="KL83" i="2"/>
  <c r="MB83" i="2"/>
  <c r="KJ83" i="2"/>
  <c r="LJ83" i="2"/>
  <c r="KR83" i="2"/>
  <c r="MH83" i="2"/>
  <c r="LP83" i="2"/>
  <c r="KX83" i="2"/>
  <c r="MN83" i="2"/>
  <c r="CL56" i="2"/>
  <c r="DE56" i="2"/>
  <c r="DG56" i="2"/>
  <c r="DF56" i="2"/>
  <c r="DS56" i="2"/>
  <c r="DE100" i="2"/>
  <c r="DG100" i="2"/>
  <c r="DS100" i="2"/>
  <c r="DF100" i="2"/>
  <c r="CL100" i="2"/>
  <c r="NL89" i="2"/>
  <c r="MX100" i="2"/>
  <c r="MZ100" i="2"/>
  <c r="DS64" i="2"/>
  <c r="DF64" i="2"/>
  <c r="DE64" i="2"/>
  <c r="CL64" i="2"/>
  <c r="DG64" i="2"/>
  <c r="NU109" i="2"/>
  <c r="NW109" i="2" s="1"/>
  <c r="NE109" i="2"/>
  <c r="MZ109" i="2"/>
  <c r="MX109" i="2"/>
  <c r="DS75" i="2"/>
  <c r="DG75" i="2"/>
  <c r="CL75" i="2"/>
  <c r="DF75" i="2"/>
  <c r="DE75" i="2"/>
  <c r="MW68" i="2"/>
  <c r="LU68" i="2"/>
  <c r="LW68" i="2" s="1"/>
  <c r="KW68" i="2"/>
  <c r="KY68" i="2" s="1"/>
  <c r="KK68" i="2"/>
  <c r="KM68" i="2" s="1"/>
  <c r="MA68" i="2"/>
  <c r="MC68" i="2" s="1"/>
  <c r="LI68" i="2"/>
  <c r="KQ68" i="2"/>
  <c r="KS68" i="2" s="1"/>
  <c r="KG68" i="2"/>
  <c r="MG68" i="2"/>
  <c r="MI68" i="2" s="1"/>
  <c r="LO68" i="2"/>
  <c r="LQ68" i="2" s="1"/>
  <c r="MM68" i="2"/>
  <c r="LC68" i="2"/>
  <c r="LE68" i="2" s="1"/>
  <c r="MW97" i="2"/>
  <c r="LU97" i="2"/>
  <c r="KW97" i="2"/>
  <c r="LC97" i="2"/>
  <c r="KK97" i="2"/>
  <c r="MA97" i="2"/>
  <c r="LI97" i="2"/>
  <c r="KQ97" i="2"/>
  <c r="KG97" i="2"/>
  <c r="MG97" i="2"/>
  <c r="LO97" i="2"/>
  <c r="MM97" i="2"/>
  <c r="DE92" i="2"/>
  <c r="DS92" i="2"/>
  <c r="DF92" i="2"/>
  <c r="CL92" i="2"/>
  <c r="DG92" i="2"/>
  <c r="NA75" i="2"/>
  <c r="MB75" i="2"/>
  <c r="KJ75" i="2"/>
  <c r="MN75" i="2"/>
  <c r="MH75" i="2"/>
  <c r="LV75" i="2"/>
  <c r="LJ75" i="2"/>
  <c r="KX75" i="2"/>
  <c r="KL75" i="2"/>
  <c r="LD75" i="2"/>
  <c r="LP75" i="2"/>
  <c r="KR75" i="2"/>
  <c r="NB109" i="2"/>
  <c r="ND109" i="2"/>
  <c r="MG83" i="2"/>
  <c r="LI83" i="2"/>
  <c r="KK83" i="2"/>
  <c r="MM83" i="2"/>
  <c r="LU83" i="2"/>
  <c r="LC83" i="2"/>
  <c r="MW83" i="2"/>
  <c r="MA83" i="2"/>
  <c r="KQ83" i="2"/>
  <c r="KS83" i="2" s="1"/>
  <c r="KG83" i="2"/>
  <c r="LO83" i="2"/>
  <c r="KW83" i="2"/>
  <c r="DS107" i="2"/>
  <c r="DG107" i="2"/>
  <c r="CL107" i="2"/>
  <c r="DF107" i="2"/>
  <c r="DE107" i="2"/>
  <c r="CL81" i="2"/>
  <c r="DG81" i="2"/>
  <c r="DF81" i="2"/>
  <c r="DE81" i="2"/>
  <c r="DS81" i="2"/>
  <c r="MZ82" i="2"/>
  <c r="MX82" i="2"/>
  <c r="DK78" i="2"/>
  <c r="DM78" i="2" s="1"/>
  <c r="EA78" i="2"/>
  <c r="LE71" i="2"/>
  <c r="MI71" i="2"/>
  <c r="DK60" i="2"/>
  <c r="DM60" i="2" s="1"/>
  <c r="EA60" i="2"/>
  <c r="MZ55" i="2"/>
  <c r="MX55" i="2"/>
  <c r="NE55" i="2"/>
  <c r="NB50" i="2"/>
  <c r="ND50" i="2"/>
  <c r="NM34" i="2"/>
  <c r="NY34" i="2" s="1"/>
  <c r="OE34" i="2" s="1"/>
  <c r="DS22" i="2"/>
  <c r="DG22" i="2"/>
  <c r="CL22" i="2"/>
  <c r="DF22" i="2"/>
  <c r="DE22" i="2"/>
  <c r="MX24" i="2"/>
  <c r="MZ24" i="2"/>
  <c r="MZ84" i="2"/>
  <c r="MX84" i="2"/>
  <c r="NA70" i="2"/>
  <c r="MH70" i="2"/>
  <c r="LP70" i="2"/>
  <c r="KX70" i="2"/>
  <c r="MN70" i="2"/>
  <c r="LV70" i="2"/>
  <c r="LD70" i="2"/>
  <c r="KL70" i="2"/>
  <c r="MB70" i="2"/>
  <c r="KJ70" i="2"/>
  <c r="LJ70" i="2"/>
  <c r="KR70" i="2"/>
  <c r="JC49" i="2"/>
  <c r="JD49" i="2" s="1"/>
  <c r="KI49" i="2" s="1"/>
  <c r="JE49" i="2"/>
  <c r="JE60" i="2"/>
  <c r="JC60" i="2"/>
  <c r="JD60" i="2" s="1"/>
  <c r="KI60" i="2" s="1"/>
  <c r="MM27" i="2"/>
  <c r="MO27" i="2" s="1"/>
  <c r="LO27" i="2"/>
  <c r="LQ27" i="2" s="1"/>
  <c r="KQ27" i="2"/>
  <c r="KS27" i="2" s="1"/>
  <c r="LC27" i="2"/>
  <c r="LE27" i="2" s="1"/>
  <c r="KK27" i="2"/>
  <c r="KM27" i="2" s="1"/>
  <c r="MW27" i="2"/>
  <c r="LI27" i="2"/>
  <c r="LK27" i="2" s="1"/>
  <c r="KW27" i="2"/>
  <c r="KY27" i="2" s="1"/>
  <c r="MA27" i="2"/>
  <c r="MC27" i="2" s="1"/>
  <c r="MG27" i="2"/>
  <c r="MI27" i="2" s="1"/>
  <c r="LU27" i="2"/>
  <c r="LW27" i="2" s="1"/>
  <c r="KG27" i="2"/>
  <c r="DE13" i="2"/>
  <c r="DG13" i="2"/>
  <c r="DF13" i="2"/>
  <c r="DS13" i="2"/>
  <c r="CL13" i="2"/>
  <c r="LE59" i="2"/>
  <c r="DK57" i="2"/>
  <c r="DM57" i="2" s="1"/>
  <c r="EA57" i="2"/>
  <c r="FW53" i="2"/>
  <c r="FD53" i="2"/>
  <c r="MI43" i="2"/>
  <c r="ND37" i="2"/>
  <c r="NB37" i="2"/>
  <c r="MG38" i="2"/>
  <c r="MI38" i="2" s="1"/>
  <c r="LI38" i="2"/>
  <c r="LK38" i="2" s="1"/>
  <c r="KK38" i="2"/>
  <c r="KM38" i="2" s="1"/>
  <c r="LU38" i="2"/>
  <c r="LW38" i="2" s="1"/>
  <c r="LC38" i="2"/>
  <c r="LE38" i="2" s="1"/>
  <c r="MW38" i="2"/>
  <c r="MA38" i="2"/>
  <c r="MC38" i="2" s="1"/>
  <c r="KQ38" i="2"/>
  <c r="KS38" i="2" s="1"/>
  <c r="KG38" i="2"/>
  <c r="MM38" i="2"/>
  <c r="MO38" i="2" s="1"/>
  <c r="LO38" i="2"/>
  <c r="LQ38" i="2" s="1"/>
  <c r="KW38" i="2"/>
  <c r="KY38" i="2" s="1"/>
  <c r="FW31" i="2"/>
  <c r="FD31" i="2"/>
  <c r="FW58" i="2"/>
  <c r="FD58" i="2"/>
  <c r="DV83" i="2"/>
  <c r="DY83" i="2" s="1"/>
  <c r="EE83" i="2" s="1"/>
  <c r="DU83" i="2"/>
  <c r="DS42" i="2"/>
  <c r="DG42" i="2"/>
  <c r="CL42" i="2"/>
  <c r="DF42" i="2"/>
  <c r="DE42" i="2"/>
  <c r="MH17" i="2"/>
  <c r="LP17" i="2"/>
  <c r="KX17" i="2"/>
  <c r="MN17" i="2"/>
  <c r="LV17" i="2"/>
  <c r="LJ17" i="2"/>
  <c r="NA17" i="2"/>
  <c r="MB17" i="2"/>
  <c r="LD17" i="2"/>
  <c r="KR17" i="2"/>
  <c r="KL17" i="2"/>
  <c r="KJ17" i="2"/>
  <c r="DS14" i="2"/>
  <c r="DG14" i="2"/>
  <c r="CL14" i="2"/>
  <c r="DF14" i="2"/>
  <c r="DE14" i="2"/>
  <c r="DK28" i="2"/>
  <c r="DM28" i="2" s="1"/>
  <c r="EA28" i="2"/>
  <c r="DS10" i="2"/>
  <c r="DG10" i="2"/>
  <c r="CL10" i="2"/>
  <c r="DE10" i="2"/>
  <c r="DF10" i="2"/>
  <c r="ND6" i="2"/>
  <c r="NB6" i="2"/>
  <c r="LW9" i="2"/>
  <c r="EA17" i="2"/>
  <c r="DK17" i="2"/>
  <c r="DM17" i="2" s="1"/>
  <c r="NB13" i="2"/>
  <c r="ND13" i="2"/>
  <c r="NN353" i="2"/>
  <c r="NX353" i="2"/>
  <c r="MM350" i="2"/>
  <c r="LO350" i="2"/>
  <c r="KQ350" i="2"/>
  <c r="MA350" i="2"/>
  <c r="LI350" i="2"/>
  <c r="KG350" i="2"/>
  <c r="MG350" i="2"/>
  <c r="LC350" i="2"/>
  <c r="KK350" i="2"/>
  <c r="KW350" i="2"/>
  <c r="MW350" i="2"/>
  <c r="LU350" i="2"/>
  <c r="JG351" i="2"/>
  <c r="JC351" i="2"/>
  <c r="JD351" i="2" s="1"/>
  <c r="KI351" i="2" s="1"/>
  <c r="CL349" i="2"/>
  <c r="DS349" i="2"/>
  <c r="DG349" i="2"/>
  <c r="DF349" i="2"/>
  <c r="DE349" i="2"/>
  <c r="KW348" i="2"/>
  <c r="KY348" i="2" s="1"/>
  <c r="KK348" i="2"/>
  <c r="KM348" i="2" s="1"/>
  <c r="MW348" i="2"/>
  <c r="MA348" i="2"/>
  <c r="MC348" i="2" s="1"/>
  <c r="LI348" i="2"/>
  <c r="LK348" i="2" s="1"/>
  <c r="KQ348" i="2"/>
  <c r="KS348" i="2" s="1"/>
  <c r="LC348" i="2"/>
  <c r="LE348" i="2" s="1"/>
  <c r="LO348" i="2"/>
  <c r="LQ348" i="2" s="1"/>
  <c r="MM348" i="2"/>
  <c r="MO348" i="2" s="1"/>
  <c r="MG348" i="2"/>
  <c r="MI348" i="2" s="1"/>
  <c r="LU348" i="2"/>
  <c r="LW348" i="2" s="1"/>
  <c r="KG348" i="2"/>
  <c r="ND346" i="2"/>
  <c r="NB346" i="2"/>
  <c r="DF341" i="2"/>
  <c r="DG341" i="2"/>
  <c r="DE341" i="2"/>
  <c r="DS341" i="2"/>
  <c r="CL341" i="2"/>
  <c r="FW340" i="2"/>
  <c r="FD340" i="2"/>
  <c r="FE340" i="2" s="1"/>
  <c r="DE342" i="2"/>
  <c r="DG342" i="2"/>
  <c r="DF342" i="2"/>
  <c r="CL342" i="2"/>
  <c r="DS342" i="2"/>
  <c r="FW338" i="2"/>
  <c r="FD338" i="2"/>
  <c r="DE338" i="2"/>
  <c r="DG338" i="2"/>
  <c r="DF338" i="2"/>
  <c r="CL338" i="2"/>
  <c r="DS338" i="2"/>
  <c r="ND336" i="2"/>
  <c r="NB336" i="2"/>
  <c r="JC335" i="2"/>
  <c r="JD335" i="2" s="1"/>
  <c r="KI335" i="2" s="1"/>
  <c r="JE335" i="2"/>
  <c r="LK332" i="2"/>
  <c r="FD325" i="2"/>
  <c r="FW325" i="2"/>
  <c r="DS321" i="2"/>
  <c r="DG321" i="2"/>
  <c r="CL321" i="2"/>
  <c r="DF321" i="2"/>
  <c r="DE321" i="2"/>
  <c r="JE323" i="2"/>
  <c r="JC323" i="2"/>
  <c r="JD323" i="2" s="1"/>
  <c r="KI323" i="2" s="1"/>
  <c r="IA326" i="2"/>
  <c r="IB326" i="2" s="1"/>
  <c r="KF326" i="2" s="1"/>
  <c r="IC326" i="2"/>
  <c r="MZ324" i="2"/>
  <c r="MX324" i="2"/>
  <c r="DE312" i="2"/>
  <c r="DG312" i="2"/>
  <c r="CL312" i="2"/>
  <c r="DS312" i="2"/>
  <c r="DF312" i="2"/>
  <c r="DS319" i="2"/>
  <c r="DG319" i="2"/>
  <c r="DF319" i="2"/>
  <c r="DE319" i="2"/>
  <c r="CL319" i="2"/>
  <c r="DK314" i="2"/>
  <c r="DM314" i="2" s="1"/>
  <c r="EA314" i="2"/>
  <c r="FW312" i="2"/>
  <c r="FD312" i="2"/>
  <c r="NE301" i="2"/>
  <c r="MZ301" i="2"/>
  <c r="MX301" i="2"/>
  <c r="IC303" i="2"/>
  <c r="IA303" i="2"/>
  <c r="IB303" i="2" s="1"/>
  <c r="KF303" i="2" s="1"/>
  <c r="DE309" i="2"/>
  <c r="CL309" i="2"/>
  <c r="DG309" i="2"/>
  <c r="DS309" i="2"/>
  <c r="DF309" i="2"/>
  <c r="LJ305" i="2"/>
  <c r="KR305" i="2"/>
  <c r="KJ305" i="2"/>
  <c r="MH305" i="2"/>
  <c r="LP305" i="2"/>
  <c r="MN305" i="2"/>
  <c r="NA305" i="2"/>
  <c r="KX305" i="2"/>
  <c r="MB305" i="2"/>
  <c r="KL305" i="2"/>
  <c r="LD305" i="2"/>
  <c r="LV305" i="2"/>
  <c r="NU301" i="2"/>
  <c r="NW301" i="2" s="1"/>
  <c r="MH296" i="2"/>
  <c r="LD296" i="2"/>
  <c r="KL296" i="2"/>
  <c r="LJ296" i="2"/>
  <c r="NA296" i="2"/>
  <c r="KX296" i="2"/>
  <c r="KJ296" i="2"/>
  <c r="LP296" i="2"/>
  <c r="MN296" i="2"/>
  <c r="MB296" i="2"/>
  <c r="KR296" i="2"/>
  <c r="LV296" i="2"/>
  <c r="MW289" i="2"/>
  <c r="LU289" i="2"/>
  <c r="LW289" i="2" s="1"/>
  <c r="KW289" i="2"/>
  <c r="KY289" i="2" s="1"/>
  <c r="KK289" i="2"/>
  <c r="KM289" i="2" s="1"/>
  <c r="MA289" i="2"/>
  <c r="MC289" i="2" s="1"/>
  <c r="LI289" i="2"/>
  <c r="LK289" i="2" s="1"/>
  <c r="KQ289" i="2"/>
  <c r="KS289" i="2" s="1"/>
  <c r="KG289" i="2"/>
  <c r="MG289" i="2"/>
  <c r="MI289" i="2" s="1"/>
  <c r="LO289" i="2"/>
  <c r="LQ289" i="2" s="1"/>
  <c r="MM289" i="2"/>
  <c r="MO289" i="2" s="1"/>
  <c r="LC289" i="2"/>
  <c r="LE289" i="2" s="1"/>
  <c r="DE294" i="2"/>
  <c r="CL294" i="2"/>
  <c r="DG294" i="2"/>
  <c r="DF294" i="2"/>
  <c r="DS294" i="2"/>
  <c r="LQ290" i="2"/>
  <c r="ND288" i="2"/>
  <c r="NH288" i="2" s="1"/>
  <c r="NB288" i="2"/>
  <c r="NI288" i="2" s="1"/>
  <c r="NE288" i="2"/>
  <c r="FW278" i="2"/>
  <c r="FD278" i="2"/>
  <c r="LQ293" i="2"/>
  <c r="FW293" i="2"/>
  <c r="FD293" i="2"/>
  <c r="FE293" i="2" s="1"/>
  <c r="MX291" i="2"/>
  <c r="MZ291" i="2"/>
  <c r="NE291" i="2"/>
  <c r="CL277" i="2"/>
  <c r="DG277" i="2"/>
  <c r="DF277" i="2"/>
  <c r="DS277" i="2"/>
  <c r="DE277" i="2"/>
  <c r="LK270" i="2"/>
  <c r="NB270" i="2"/>
  <c r="NF270" i="2" s="1"/>
  <c r="ND270" i="2"/>
  <c r="NE270" i="2"/>
  <c r="KS269" i="2"/>
  <c r="JC275" i="2"/>
  <c r="JD275" i="2" s="1"/>
  <c r="KI275" i="2" s="1"/>
  <c r="JE275" i="2"/>
  <c r="NB274" i="2"/>
  <c r="ND274" i="2"/>
  <c r="MZ272" i="2"/>
  <c r="NE272" i="2"/>
  <c r="MX272" i="2"/>
  <c r="MZ263" i="2"/>
  <c r="MX263" i="2"/>
  <c r="NE263" i="2"/>
  <c r="HJ267" i="2"/>
  <c r="HG267" i="2" s="1" a="1"/>
  <c r="HG267" i="2" s="1"/>
  <c r="HI267" i="2"/>
  <c r="MB266" i="2"/>
  <c r="LJ266" i="2"/>
  <c r="KJ266" i="2"/>
  <c r="MH266" i="2"/>
  <c r="LV266" i="2"/>
  <c r="KX266" i="2"/>
  <c r="KL266" i="2"/>
  <c r="MN266" i="2"/>
  <c r="NA266" i="2"/>
  <c r="LP266" i="2"/>
  <c r="LD266" i="2"/>
  <c r="KR266" i="2"/>
  <c r="MZ262" i="2"/>
  <c r="MX262" i="2"/>
  <c r="NE262" i="2"/>
  <c r="DK261" i="2"/>
  <c r="DM261" i="2" s="1"/>
  <c r="EA261" i="2"/>
  <c r="MA259" i="2"/>
  <c r="MC259" i="2" s="1"/>
  <c r="LC259" i="2"/>
  <c r="LE259" i="2" s="1"/>
  <c r="LU259" i="2"/>
  <c r="LW259" i="2" s="1"/>
  <c r="MM259" i="2"/>
  <c r="KQ259" i="2"/>
  <c r="KS259" i="2" s="1"/>
  <c r="KG259" i="2"/>
  <c r="LI259" i="2"/>
  <c r="LK259" i="2" s="1"/>
  <c r="MW259" i="2"/>
  <c r="KW259" i="2"/>
  <c r="LO259" i="2"/>
  <c r="LQ259" i="2" s="1"/>
  <c r="MG259" i="2"/>
  <c r="KK259" i="2"/>
  <c r="KM259" i="2" s="1"/>
  <c r="MG245" i="2"/>
  <c r="LI245" i="2"/>
  <c r="KK245" i="2"/>
  <c r="MW245" i="2"/>
  <c r="MA245" i="2"/>
  <c r="KQ245" i="2"/>
  <c r="KG245" i="2"/>
  <c r="LO245" i="2"/>
  <c r="LC245" i="2"/>
  <c r="LU245" i="2"/>
  <c r="MM245" i="2"/>
  <c r="KW245" i="2"/>
  <c r="FD243" i="2"/>
  <c r="FE243" i="2" s="1"/>
  <c r="FW243" i="2"/>
  <c r="FD251" i="2"/>
  <c r="FW251" i="2"/>
  <c r="NY242" i="2"/>
  <c r="OE242" i="2" s="1"/>
  <c r="DF257" i="2"/>
  <c r="DE257" i="2"/>
  <c r="CL257" i="2"/>
  <c r="DG257" i="2"/>
  <c r="DS257" i="2"/>
  <c r="LV250" i="2"/>
  <c r="KX250" i="2"/>
  <c r="MH250" i="2"/>
  <c r="LP250" i="2"/>
  <c r="KL250" i="2"/>
  <c r="MB250" i="2"/>
  <c r="LD250" i="2"/>
  <c r="KR250" i="2"/>
  <c r="MN250" i="2"/>
  <c r="LJ250" i="2"/>
  <c r="KJ250" i="2"/>
  <c r="NA250" i="2"/>
  <c r="NE249" i="2"/>
  <c r="MZ249" i="2"/>
  <c r="MX249" i="2"/>
  <c r="DV256" i="2"/>
  <c r="DY256" i="2" s="1"/>
  <c r="EE256" i="2" s="1"/>
  <c r="DU256" i="2"/>
  <c r="JE241" i="2"/>
  <c r="JC241" i="2"/>
  <c r="JD241" i="2" s="1"/>
  <c r="KI241" i="2" s="1"/>
  <c r="LE268" i="2"/>
  <c r="LQ268" i="2"/>
  <c r="DE228" i="2"/>
  <c r="DS228" i="2"/>
  <c r="DG228" i="2"/>
  <c r="CL228" i="2"/>
  <c r="DF228" i="2"/>
  <c r="MW235" i="2"/>
  <c r="LU235" i="2"/>
  <c r="KW235" i="2"/>
  <c r="MG235" i="2"/>
  <c r="LO235" i="2"/>
  <c r="LC235" i="2"/>
  <c r="LI235" i="2"/>
  <c r="KQ235" i="2"/>
  <c r="KG235" i="2"/>
  <c r="MA235" i="2"/>
  <c r="MM235" i="2"/>
  <c r="KK235" i="2"/>
  <c r="DE235" i="2"/>
  <c r="DS235" i="2"/>
  <c r="DG235" i="2"/>
  <c r="DF235" i="2"/>
  <c r="CL235" i="2"/>
  <c r="KY238" i="2"/>
  <c r="DE216" i="2"/>
  <c r="CL216" i="2"/>
  <c r="DG216" i="2"/>
  <c r="DF216" i="2"/>
  <c r="DS216" i="2"/>
  <c r="KM231" i="2"/>
  <c r="NM236" i="2"/>
  <c r="NY236" i="2" s="1"/>
  <c r="OE236" i="2" s="1"/>
  <c r="DU240" i="2"/>
  <c r="DV240" i="2"/>
  <c r="DY240" i="2" s="1"/>
  <c r="EE240" i="2" s="1"/>
  <c r="ND220" i="2"/>
  <c r="NB220" i="2"/>
  <c r="DE220" i="2"/>
  <c r="DF220" i="2"/>
  <c r="CL220" i="2"/>
  <c r="DS220" i="2"/>
  <c r="DG220" i="2"/>
  <c r="MM216" i="2"/>
  <c r="LO216" i="2"/>
  <c r="KQ216" i="2"/>
  <c r="MW216" i="2"/>
  <c r="LU216" i="2"/>
  <c r="KW216" i="2"/>
  <c r="MA216" i="2"/>
  <c r="LC216" i="2"/>
  <c r="KG216" i="2"/>
  <c r="KK216" i="2"/>
  <c r="MG216" i="2"/>
  <c r="LI216" i="2"/>
  <c r="NB237" i="2"/>
  <c r="ND237" i="2"/>
  <c r="DU226" i="2"/>
  <c r="FW208" i="2"/>
  <c r="FD208" i="2"/>
  <c r="FE208" i="2" s="1"/>
  <c r="FW204" i="2"/>
  <c r="FD204" i="2"/>
  <c r="FE204" i="2" s="1"/>
  <c r="IA214" i="2"/>
  <c r="IB214" i="2" s="1"/>
  <c r="KF214" i="2" s="1"/>
  <c r="IC214" i="2"/>
  <c r="MA207" i="2"/>
  <c r="LC207" i="2"/>
  <c r="LO207" i="2"/>
  <c r="KW207" i="2"/>
  <c r="KK207" i="2"/>
  <c r="MW207" i="2"/>
  <c r="KQ207" i="2"/>
  <c r="KG207" i="2"/>
  <c r="LI207" i="2"/>
  <c r="MM207" i="2"/>
  <c r="LU207" i="2"/>
  <c r="MG207" i="2"/>
  <c r="DS204" i="2"/>
  <c r="DG204" i="2"/>
  <c r="CL204" i="2"/>
  <c r="DF204" i="2"/>
  <c r="DE204" i="2"/>
  <c r="DE189" i="2"/>
  <c r="CL189" i="2"/>
  <c r="DS189" i="2"/>
  <c r="DF189" i="2"/>
  <c r="DG189" i="2"/>
  <c r="NY214" i="2"/>
  <c r="OE214" i="2" s="1"/>
  <c r="IC206" i="2"/>
  <c r="IA206" i="2"/>
  <c r="IB206" i="2" s="1"/>
  <c r="KF206" i="2" s="1"/>
  <c r="ND202" i="2"/>
  <c r="NB202" i="2"/>
  <c r="DX201" i="2"/>
  <c r="DW201" i="2"/>
  <c r="LE197" i="2"/>
  <c r="KY180" i="2"/>
  <c r="NL180" i="2" s="1"/>
  <c r="EA201" i="2"/>
  <c r="DK201" i="2"/>
  <c r="DM201" i="2" s="1"/>
  <c r="MM168" i="2"/>
  <c r="LO168" i="2"/>
  <c r="KQ168" i="2"/>
  <c r="MW168" i="2"/>
  <c r="LU168" i="2"/>
  <c r="KW168" i="2"/>
  <c r="KY168" i="2" s="1"/>
  <c r="MG168" i="2"/>
  <c r="KK168" i="2"/>
  <c r="LC168" i="2"/>
  <c r="KG168" i="2"/>
  <c r="MA168" i="2"/>
  <c r="LI168" i="2"/>
  <c r="DK203" i="2"/>
  <c r="DM203" i="2" s="1"/>
  <c r="EA203" i="2"/>
  <c r="MX195" i="2"/>
  <c r="MZ195" i="2"/>
  <c r="EA197" i="2"/>
  <c r="DK197" i="2"/>
  <c r="DM197" i="2" s="1"/>
  <c r="JC179" i="2"/>
  <c r="JD179" i="2" s="1"/>
  <c r="KI179" i="2" s="1"/>
  <c r="JE179" i="2"/>
  <c r="DK191" i="2"/>
  <c r="DM191" i="2" s="1"/>
  <c r="EA191" i="2"/>
  <c r="LV173" i="2"/>
  <c r="KJ173" i="2"/>
  <c r="NA173" i="2"/>
  <c r="MN173" i="2"/>
  <c r="KR173" i="2"/>
  <c r="LJ173" i="2"/>
  <c r="MB173" i="2"/>
  <c r="KX173" i="2"/>
  <c r="MH173" i="2"/>
  <c r="KL173" i="2"/>
  <c r="LD173" i="2"/>
  <c r="LP173" i="2"/>
  <c r="NM147" i="2"/>
  <c r="NY147" i="2" s="1"/>
  <c r="OE147" i="2" s="1"/>
  <c r="DS180" i="2"/>
  <c r="DG180" i="2"/>
  <c r="CL180" i="2"/>
  <c r="DF180" i="2"/>
  <c r="DE180" i="2"/>
  <c r="DK145" i="2"/>
  <c r="DM145" i="2" s="1"/>
  <c r="EA145" i="2"/>
  <c r="NA155" i="2"/>
  <c r="KL155" i="2"/>
  <c r="MB155" i="2"/>
  <c r="MC155" i="2" s="1"/>
  <c r="KJ155" i="2"/>
  <c r="LJ155" i="2"/>
  <c r="KR155" i="2"/>
  <c r="KS155" i="2" s="1"/>
  <c r="MN155" i="2"/>
  <c r="KX155" i="2"/>
  <c r="LV155" i="2"/>
  <c r="MH155" i="2"/>
  <c r="MI155" i="2" s="1"/>
  <c r="LD155" i="2"/>
  <c r="LE155" i="2" s="1"/>
  <c r="LP155" i="2"/>
  <c r="LQ155" i="2" s="1"/>
  <c r="FW159" i="2"/>
  <c r="FD159" i="2"/>
  <c r="FE159" i="2" s="1"/>
  <c r="NY169" i="2"/>
  <c r="OE169" i="2" s="1"/>
  <c r="DE161" i="2"/>
  <c r="CL161" i="2"/>
  <c r="DG161" i="2"/>
  <c r="DS161" i="2"/>
  <c r="DF161" i="2"/>
  <c r="MH168" i="2"/>
  <c r="KL168" i="2"/>
  <c r="LD168" i="2"/>
  <c r="LV168" i="2"/>
  <c r="KJ168" i="2"/>
  <c r="NA168" i="2"/>
  <c r="MN168" i="2"/>
  <c r="KR168" i="2"/>
  <c r="LJ168" i="2"/>
  <c r="KX168" i="2"/>
  <c r="LP168" i="2"/>
  <c r="MB168" i="2"/>
  <c r="CL157" i="2"/>
  <c r="DS157" i="2"/>
  <c r="DF157" i="2"/>
  <c r="DG157" i="2"/>
  <c r="DE157" i="2"/>
  <c r="MN154" i="2"/>
  <c r="LV154" i="2"/>
  <c r="LD154" i="2"/>
  <c r="KL154" i="2"/>
  <c r="MB154" i="2"/>
  <c r="LJ154" i="2"/>
  <c r="KJ154" i="2"/>
  <c r="LP154" i="2"/>
  <c r="KX154" i="2"/>
  <c r="NA154" i="2"/>
  <c r="MH154" i="2"/>
  <c r="KR154" i="2"/>
  <c r="IA141" i="2"/>
  <c r="IB141" i="2" s="1"/>
  <c r="KF141" i="2" s="1"/>
  <c r="IC141" i="2"/>
  <c r="KR136" i="2"/>
  <c r="KS136" i="2" s="1"/>
  <c r="MH136" i="2"/>
  <c r="NA136" i="2"/>
  <c r="MB136" i="2"/>
  <c r="MC136" i="2" s="1"/>
  <c r="LJ136" i="2"/>
  <c r="KJ136" i="2"/>
  <c r="MN136" i="2"/>
  <c r="MO136" i="2" s="1"/>
  <c r="LP136" i="2"/>
  <c r="LQ136" i="2" s="1"/>
  <c r="KL136" i="2"/>
  <c r="KM136" i="2" s="1"/>
  <c r="LV136" i="2"/>
  <c r="KX136" i="2"/>
  <c r="KY136" i="2" s="1"/>
  <c r="LD136" i="2"/>
  <c r="MA132" i="2"/>
  <c r="MC132" i="2" s="1"/>
  <c r="LC132" i="2"/>
  <c r="LE132" i="2" s="1"/>
  <c r="KQ132" i="2"/>
  <c r="KS132" i="2" s="1"/>
  <c r="KG132" i="2"/>
  <c r="MG132" i="2"/>
  <c r="MI132" i="2" s="1"/>
  <c r="MM132" i="2"/>
  <c r="MO132" i="2" s="1"/>
  <c r="MW132" i="2"/>
  <c r="KW132" i="2"/>
  <c r="KY132" i="2" s="1"/>
  <c r="KK132" i="2"/>
  <c r="KM132" i="2" s="1"/>
  <c r="LU132" i="2"/>
  <c r="LW132" i="2" s="1"/>
  <c r="LI132" i="2"/>
  <c r="LK132" i="2" s="1"/>
  <c r="LO132" i="2"/>
  <c r="LQ132" i="2" s="1"/>
  <c r="DE142" i="2"/>
  <c r="DS142" i="2"/>
  <c r="DG142" i="2"/>
  <c r="CL142" i="2"/>
  <c r="DF142" i="2"/>
  <c r="FE132" i="2"/>
  <c r="NM132" i="2"/>
  <c r="NY132" i="2" s="1"/>
  <c r="OE132" i="2" s="1"/>
  <c r="LK152" i="2"/>
  <c r="NM174" i="2"/>
  <c r="NY174" i="2" s="1"/>
  <c r="OE174" i="2" s="1"/>
  <c r="MW135" i="2"/>
  <c r="LU135" i="2"/>
  <c r="LW135" i="2" s="1"/>
  <c r="KW135" i="2"/>
  <c r="KY135" i="2" s="1"/>
  <c r="KK135" i="2"/>
  <c r="KM135" i="2" s="1"/>
  <c r="MA135" i="2"/>
  <c r="MC135" i="2" s="1"/>
  <c r="KG135" i="2"/>
  <c r="LC135" i="2"/>
  <c r="LE135" i="2" s="1"/>
  <c r="LI135" i="2"/>
  <c r="LK135" i="2" s="1"/>
  <c r="MM135" i="2"/>
  <c r="MO135" i="2" s="1"/>
  <c r="KQ135" i="2"/>
  <c r="KS135" i="2" s="1"/>
  <c r="LO135" i="2"/>
  <c r="LQ135" i="2" s="1"/>
  <c r="MG135" i="2"/>
  <c r="MI135" i="2" s="1"/>
  <c r="FW137" i="2"/>
  <c r="FD137" i="2"/>
  <c r="IC129" i="2"/>
  <c r="IA129" i="2"/>
  <c r="IB129" i="2" s="1"/>
  <c r="KF129" i="2" s="1"/>
  <c r="LQ91" i="2"/>
  <c r="LE104" i="2"/>
  <c r="LQ139" i="2"/>
  <c r="DG109" i="2"/>
  <c r="DF109" i="2"/>
  <c r="DS109" i="2"/>
  <c r="DE109" i="2"/>
  <c r="CL109" i="2"/>
  <c r="LW91" i="2"/>
  <c r="DS129" i="2"/>
  <c r="DG129" i="2"/>
  <c r="CL129" i="2"/>
  <c r="DF129" i="2"/>
  <c r="DE129" i="2"/>
  <c r="JC126" i="2"/>
  <c r="JD126" i="2" s="1"/>
  <c r="KI126" i="2" s="1"/>
  <c r="JE126" i="2"/>
  <c r="FW125" i="2"/>
  <c r="FD125" i="2"/>
  <c r="NY119" i="2"/>
  <c r="OE119" i="2" s="1"/>
  <c r="CL113" i="2"/>
  <c r="DE113" i="2"/>
  <c r="DS113" i="2"/>
  <c r="DG113" i="2"/>
  <c r="DF113" i="2"/>
  <c r="CL98" i="2"/>
  <c r="DS98" i="2"/>
  <c r="DG98" i="2"/>
  <c r="DF98" i="2"/>
  <c r="DE98" i="2"/>
  <c r="JC125" i="2"/>
  <c r="JD125" i="2" s="1"/>
  <c r="KI125" i="2" s="1"/>
  <c r="JE125" i="2"/>
  <c r="DU120" i="2"/>
  <c r="DV120" i="2"/>
  <c r="DY120" i="2" s="1"/>
  <c r="EE120" i="2" s="1"/>
  <c r="IA66" i="2"/>
  <c r="IB66" i="2" s="1"/>
  <c r="KF66" i="2" s="1"/>
  <c r="IC66" i="2"/>
  <c r="DE44" i="2"/>
  <c r="CL44" i="2"/>
  <c r="DS44" i="2"/>
  <c r="DF44" i="2"/>
  <c r="DG44" i="2"/>
  <c r="NL124" i="2"/>
  <c r="ND120" i="2"/>
  <c r="NB120" i="2"/>
  <c r="EA79" i="2"/>
  <c r="DK79" i="2"/>
  <c r="DM79" i="2" s="1"/>
  <c r="MX118" i="2"/>
  <c r="MZ118" i="2"/>
  <c r="MX102" i="2"/>
  <c r="MZ102" i="2"/>
  <c r="DG68" i="2"/>
  <c r="DS68" i="2"/>
  <c r="DF68" i="2"/>
  <c r="DE68" i="2"/>
  <c r="CL68" i="2"/>
  <c r="DK114" i="2"/>
  <c r="DM114" i="2" s="1"/>
  <c r="EA114" i="2"/>
  <c r="FW76" i="2"/>
  <c r="FD76" i="2"/>
  <c r="FE76" i="2" s="1"/>
  <c r="DE72" i="2"/>
  <c r="DG72" i="2"/>
  <c r="DF72" i="2"/>
  <c r="DS72" i="2"/>
  <c r="CL72" i="2"/>
  <c r="JE85" i="2"/>
  <c r="JC85" i="2"/>
  <c r="JD85" i="2" s="1"/>
  <c r="KI85" i="2" s="1"/>
  <c r="NB121" i="2"/>
  <c r="ND121" i="2"/>
  <c r="MZ98" i="2"/>
  <c r="MX98" i="2"/>
  <c r="IA86" i="2"/>
  <c r="IB86" i="2" s="1"/>
  <c r="KF86" i="2" s="1"/>
  <c r="IC86" i="2"/>
  <c r="MA78" i="2"/>
  <c r="LC78" i="2"/>
  <c r="KK78" i="2"/>
  <c r="MW78" i="2"/>
  <c r="KQ78" i="2"/>
  <c r="KG78" i="2"/>
  <c r="LI78" i="2"/>
  <c r="MG78" i="2"/>
  <c r="LU78" i="2"/>
  <c r="LO78" i="2"/>
  <c r="MM78" i="2"/>
  <c r="KW78" i="2"/>
  <c r="NB87" i="2"/>
  <c r="ND87" i="2"/>
  <c r="NE52" i="2"/>
  <c r="MZ52" i="2"/>
  <c r="MX52" i="2"/>
  <c r="KY71" i="2"/>
  <c r="IA61" i="2"/>
  <c r="IB61" i="2" s="1"/>
  <c r="KF61" i="2" s="1"/>
  <c r="IC61" i="2"/>
  <c r="NB55" i="2"/>
  <c r="ND55" i="2"/>
  <c r="NA34" i="2"/>
  <c r="MB34" i="2"/>
  <c r="KJ34" i="2"/>
  <c r="LJ34" i="2"/>
  <c r="KR34" i="2"/>
  <c r="MH34" i="2"/>
  <c r="LP34" i="2"/>
  <c r="KL34" i="2"/>
  <c r="MN34" i="2"/>
  <c r="KX34" i="2"/>
  <c r="LV34" i="2"/>
  <c r="LD34" i="2"/>
  <c r="IA18" i="2"/>
  <c r="IB18" i="2" s="1"/>
  <c r="KF18" i="2" s="1"/>
  <c r="IC18" i="2"/>
  <c r="EA27" i="2"/>
  <c r="DK27" i="2"/>
  <c r="DM27" i="2" s="1"/>
  <c r="KM39" i="2"/>
  <c r="EA34" i="2"/>
  <c r="DK34" i="2"/>
  <c r="DM34" i="2" s="1"/>
  <c r="NM54" i="2"/>
  <c r="NY54" i="2" s="1"/>
  <c r="OE54" i="2" s="1"/>
  <c r="FW32" i="2"/>
  <c r="FD32" i="2"/>
  <c r="FE32" i="2" s="1"/>
  <c r="NA26" i="2"/>
  <c r="MH26" i="2"/>
  <c r="LP26" i="2"/>
  <c r="MN26" i="2"/>
  <c r="LV26" i="2"/>
  <c r="KX26" i="2"/>
  <c r="LJ26" i="2"/>
  <c r="KL26" i="2"/>
  <c r="KJ26" i="2"/>
  <c r="MB26" i="2"/>
  <c r="LD26" i="2"/>
  <c r="KR26" i="2"/>
  <c r="LW59" i="2"/>
  <c r="DE51" i="2"/>
  <c r="CL51" i="2"/>
  <c r="DS51" i="2"/>
  <c r="DF51" i="2"/>
  <c r="DG51" i="2"/>
  <c r="IC44" i="2"/>
  <c r="IA44" i="2"/>
  <c r="IB44" i="2" s="1"/>
  <c r="KF44" i="2" s="1"/>
  <c r="NL13" i="2"/>
  <c r="NA7" i="2"/>
  <c r="LV7" i="2"/>
  <c r="MN7" i="2"/>
  <c r="LP7" i="2"/>
  <c r="KJ7" i="2"/>
  <c r="MH7" i="2"/>
  <c r="LD7" i="2"/>
  <c r="KR7" i="2"/>
  <c r="LJ7" i="2"/>
  <c r="MB7" i="2"/>
  <c r="KX7" i="2"/>
  <c r="KL7" i="2"/>
  <c r="KS16" i="2"/>
  <c r="MZ53" i="2"/>
  <c r="MX53" i="2"/>
  <c r="NE53" i="2"/>
  <c r="NA30" i="2"/>
  <c r="LJ30" i="2"/>
  <c r="KR30" i="2"/>
  <c r="MH30" i="2"/>
  <c r="LP30" i="2"/>
  <c r="KX30" i="2"/>
  <c r="MB30" i="2"/>
  <c r="KJ30" i="2"/>
  <c r="KL30" i="2"/>
  <c r="LV30" i="2"/>
  <c r="LD30" i="2"/>
  <c r="MN30" i="2"/>
  <c r="IC14" i="2"/>
  <c r="IA14" i="2"/>
  <c r="IB14" i="2" s="1"/>
  <c r="KF14" i="2" s="1"/>
  <c r="MH65" i="2"/>
  <c r="MI65" i="2" s="1"/>
  <c r="LP65" i="2"/>
  <c r="LQ65" i="2" s="1"/>
  <c r="KX65" i="2"/>
  <c r="KY65" i="2" s="1"/>
  <c r="NA65" i="2"/>
  <c r="MN65" i="2"/>
  <c r="LV65" i="2"/>
  <c r="LD65" i="2"/>
  <c r="KL65" i="2"/>
  <c r="MB65" i="2"/>
  <c r="LJ65" i="2"/>
  <c r="LK65" i="2" s="1"/>
  <c r="KJ65" i="2"/>
  <c r="KR65" i="2"/>
  <c r="MA29" i="2"/>
  <c r="MC29" i="2" s="1"/>
  <c r="LC29" i="2"/>
  <c r="LE29" i="2" s="1"/>
  <c r="KK29" i="2"/>
  <c r="KM29" i="2" s="1"/>
  <c r="MW29" i="2"/>
  <c r="LI29" i="2"/>
  <c r="LK29" i="2" s="1"/>
  <c r="KQ29" i="2"/>
  <c r="KS29" i="2" s="1"/>
  <c r="KG29" i="2"/>
  <c r="MG29" i="2"/>
  <c r="MI29" i="2" s="1"/>
  <c r="LU29" i="2"/>
  <c r="LW29" i="2" s="1"/>
  <c r="LO29" i="2"/>
  <c r="LQ29" i="2" s="1"/>
  <c r="MM29" i="2"/>
  <c r="MO29" i="2" s="1"/>
  <c r="KW29" i="2"/>
  <c r="KY29" i="2" s="1"/>
  <c r="MZ58" i="2"/>
  <c r="MX58" i="2"/>
  <c r="DS46" i="2"/>
  <c r="DG46" i="2"/>
  <c r="CL46" i="2"/>
  <c r="DF46" i="2"/>
  <c r="DE46" i="2"/>
  <c r="NU11" i="2"/>
  <c r="NW11" i="2" s="1"/>
  <c r="NY13" i="2"/>
  <c r="OE13" i="2" s="1"/>
  <c r="DK52" i="2"/>
  <c r="DM52" i="2" s="1"/>
  <c r="DK48" i="2"/>
  <c r="DM48" i="2" s="1"/>
  <c r="EA48" i="2"/>
  <c r="ND27" i="2"/>
  <c r="NB27" i="2"/>
  <c r="NE23" i="2"/>
  <c r="MX23" i="2"/>
  <c r="MZ23" i="2"/>
  <c r="NY37" i="2"/>
  <c r="OE37" i="2" s="1"/>
  <c r="DV19" i="2"/>
  <c r="DY19" i="2" s="1"/>
  <c r="EE19" i="2" s="1"/>
  <c r="DU19" i="2"/>
  <c r="NB14" i="2"/>
  <c r="ND14" i="2"/>
  <c r="MI9" i="2"/>
  <c r="NX354" i="2"/>
  <c r="NN354" i="2"/>
  <c r="MX353" i="2"/>
  <c r="NE353" i="2"/>
  <c r="MZ353" i="2"/>
  <c r="EC353" i="2"/>
  <c r="EG353" i="2"/>
  <c r="EI353" i="2" s="1"/>
  <c r="NB349" i="2"/>
  <c r="NI349" i="2" s="1"/>
  <c r="ND349" i="2"/>
  <c r="ND352" i="2"/>
  <c r="NB352" i="2"/>
  <c r="DS351" i="2"/>
  <c r="DF351" i="2"/>
  <c r="DE351" i="2"/>
  <c r="DG351" i="2"/>
  <c r="CL351" i="2"/>
  <c r="NE349" i="2"/>
  <c r="DS347" i="2"/>
  <c r="DG347" i="2"/>
  <c r="CL347" i="2"/>
  <c r="DF347" i="2"/>
  <c r="DE347" i="2"/>
  <c r="DK346" i="2"/>
  <c r="DM346" i="2" s="1"/>
  <c r="EA346" i="2"/>
  <c r="MG337" i="2"/>
  <c r="LI337" i="2"/>
  <c r="LK337" i="2" s="1"/>
  <c r="KK337" i="2"/>
  <c r="MM337" i="2"/>
  <c r="LO337" i="2"/>
  <c r="KQ337" i="2"/>
  <c r="MW337" i="2"/>
  <c r="LU337" i="2"/>
  <c r="KW337" i="2"/>
  <c r="MA337" i="2"/>
  <c r="MC337" i="2" s="1"/>
  <c r="KG337" i="2"/>
  <c r="LC337" i="2"/>
  <c r="NA337" i="2"/>
  <c r="LJ337" i="2"/>
  <c r="MN337" i="2"/>
  <c r="KX337" i="2"/>
  <c r="MB337" i="2"/>
  <c r="KL337" i="2"/>
  <c r="LP337" i="2"/>
  <c r="KJ337" i="2"/>
  <c r="LD337" i="2"/>
  <c r="KR337" i="2"/>
  <c r="MH337" i="2"/>
  <c r="LV337" i="2"/>
  <c r="JC334" i="2"/>
  <c r="JD334" i="2" s="1"/>
  <c r="KI334" i="2" s="1"/>
  <c r="JE334" i="2"/>
  <c r="DF335" i="2"/>
  <c r="DE335" i="2"/>
  <c r="DG335" i="2"/>
  <c r="DS335" i="2"/>
  <c r="CL335" i="2"/>
  <c r="MZ331" i="2"/>
  <c r="MX331" i="2"/>
  <c r="DU339" i="2"/>
  <c r="DV339" i="2"/>
  <c r="DY339" i="2" s="1"/>
  <c r="EE339" i="2" s="1"/>
  <c r="JE325" i="2"/>
  <c r="JC325" i="2"/>
  <c r="JD325" i="2" s="1"/>
  <c r="KI325" i="2" s="1"/>
  <c r="LE332" i="2"/>
  <c r="MZ328" i="2"/>
  <c r="NE328" i="2"/>
  <c r="MX328" i="2"/>
  <c r="KS328" i="2"/>
  <c r="NM324" i="2"/>
  <c r="NY324" i="2" s="1"/>
  <c r="OE324" i="2" s="1"/>
  <c r="MC320" i="2"/>
  <c r="NU320" i="2" s="1"/>
  <c r="NW320" i="2" s="1"/>
  <c r="NY318" i="2"/>
  <c r="OE318" i="2" s="1"/>
  <c r="EA327" i="2"/>
  <c r="DK327" i="2"/>
  <c r="DM327" i="2" s="1"/>
  <c r="NY323" i="2"/>
  <c r="OE323" i="2" s="1"/>
  <c r="JC307" i="2"/>
  <c r="JD307" i="2" s="1"/>
  <c r="KI307" i="2" s="1"/>
  <c r="JE307" i="2"/>
  <c r="NB311" i="2"/>
  <c r="ND311" i="2"/>
  <c r="NY307" i="2"/>
  <c r="OE307" i="2" s="1"/>
  <c r="JE298" i="2"/>
  <c r="JC298" i="2"/>
  <c r="JD298" i="2" s="1"/>
  <c r="KI298" i="2" s="1"/>
  <c r="JE303" i="2"/>
  <c r="JC303" i="2"/>
  <c r="JD303" i="2" s="1"/>
  <c r="KI303" i="2" s="1"/>
  <c r="DF298" i="2"/>
  <c r="DS298" i="2"/>
  <c r="DG298" i="2"/>
  <c r="CL298" i="2"/>
  <c r="DE298" i="2"/>
  <c r="DS307" i="2"/>
  <c r="DG307" i="2"/>
  <c r="CL307" i="2"/>
  <c r="DF307" i="2"/>
  <c r="DE307" i="2"/>
  <c r="NM296" i="2"/>
  <c r="NY296" i="2" s="1"/>
  <c r="OE296" i="2" s="1"/>
  <c r="DE304" i="2"/>
  <c r="DG304" i="2"/>
  <c r="DF304" i="2"/>
  <c r="CL304" i="2"/>
  <c r="DS304" i="2"/>
  <c r="FW290" i="2"/>
  <c r="FD290" i="2"/>
  <c r="FW296" i="2"/>
  <c r="FD296" i="2"/>
  <c r="FE296" i="2" s="1"/>
  <c r="DG289" i="2"/>
  <c r="DS289" i="2"/>
  <c r="DF289" i="2"/>
  <c r="DE289" i="2"/>
  <c r="CL289" i="2"/>
  <c r="LK292" i="2"/>
  <c r="MI290" i="2"/>
  <c r="MI288" i="2"/>
  <c r="DS287" i="2"/>
  <c r="DG287" i="2"/>
  <c r="CL287" i="2"/>
  <c r="DF287" i="2"/>
  <c r="DE287" i="2"/>
  <c r="NB292" i="2"/>
  <c r="ND292" i="2"/>
  <c r="KY293" i="2"/>
  <c r="DF292" i="2"/>
  <c r="CL292" i="2"/>
  <c r="DG292" i="2"/>
  <c r="DE292" i="2"/>
  <c r="DS292" i="2"/>
  <c r="MZ286" i="2"/>
  <c r="MX286" i="2"/>
  <c r="DS297" i="2"/>
  <c r="DF297" i="2"/>
  <c r="DE297" i="2"/>
  <c r="CL297" i="2"/>
  <c r="DG297" i="2"/>
  <c r="MC291" i="2"/>
  <c r="NU291" i="2" s="1"/>
  <c r="NW291" i="2" s="1"/>
  <c r="MC280" i="2"/>
  <c r="NM280" i="2"/>
  <c r="NY280" i="2" s="1"/>
  <c r="OE280" i="2" s="1"/>
  <c r="NB290" i="2"/>
  <c r="ND290" i="2"/>
  <c r="JC282" i="2"/>
  <c r="JD282" i="2" s="1"/>
  <c r="KI282" i="2" s="1"/>
  <c r="JE282" i="2"/>
  <c r="MI280" i="2"/>
  <c r="MC267" i="2"/>
  <c r="NU267" i="2" s="1"/>
  <c r="NW267" i="2" s="1"/>
  <c r="DU278" i="2"/>
  <c r="DV278" i="2"/>
  <c r="DY278" i="2" s="1"/>
  <c r="EE278" i="2" s="1"/>
  <c r="MZ261" i="2"/>
  <c r="MX261" i="2"/>
  <c r="LE272" i="2"/>
  <c r="DS263" i="2"/>
  <c r="DG263" i="2"/>
  <c r="CL263" i="2"/>
  <c r="DF263" i="2"/>
  <c r="DE263" i="2"/>
  <c r="CL266" i="2"/>
  <c r="DS266" i="2"/>
  <c r="DG266" i="2"/>
  <c r="DF266" i="2"/>
  <c r="DE266" i="2"/>
  <c r="LW260" i="2"/>
  <c r="NR260" i="2" s="1"/>
  <c r="NT260" i="2" s="1"/>
  <c r="NM271" i="2"/>
  <c r="NY271" i="2" s="1"/>
  <c r="OE271" i="2" s="1"/>
  <c r="JC252" i="2"/>
  <c r="JD252" i="2" s="1"/>
  <c r="KI252" i="2" s="1"/>
  <c r="JE252" i="2"/>
  <c r="DK273" i="2"/>
  <c r="DM273" i="2" s="1"/>
  <c r="EA273" i="2"/>
  <c r="ND263" i="2"/>
  <c r="NB263" i="2"/>
  <c r="LW262" i="2"/>
  <c r="MA266" i="2"/>
  <c r="MC266" i="2" s="1"/>
  <c r="LC266" i="2"/>
  <c r="MW266" i="2"/>
  <c r="LI266" i="2"/>
  <c r="LK266" i="2" s="1"/>
  <c r="KQ266" i="2"/>
  <c r="KS266" i="2" s="1"/>
  <c r="MG266" i="2"/>
  <c r="LU266" i="2"/>
  <c r="LW266" i="2" s="1"/>
  <c r="MM266" i="2"/>
  <c r="MO266" i="2" s="1"/>
  <c r="KG266" i="2"/>
  <c r="LO266" i="2"/>
  <c r="LQ266" i="2" s="1"/>
  <c r="KK266" i="2"/>
  <c r="KW266" i="2"/>
  <c r="KY266" i="2" s="1"/>
  <c r="DV261" i="2"/>
  <c r="DY261" i="2" s="1"/>
  <c r="EE261" i="2" s="1"/>
  <c r="DU261" i="2"/>
  <c r="CL243" i="2"/>
  <c r="DG243" i="2"/>
  <c r="DS243" i="2"/>
  <c r="DF243" i="2"/>
  <c r="DE243" i="2"/>
  <c r="NE255" i="2"/>
  <c r="MX255" i="2"/>
  <c r="MZ255" i="2"/>
  <c r="NB253" i="2"/>
  <c r="ND253" i="2"/>
  <c r="MB244" i="2"/>
  <c r="LJ244" i="2"/>
  <c r="LK244" i="2" s="1"/>
  <c r="KL244" i="2"/>
  <c r="MH244" i="2"/>
  <c r="LD244" i="2"/>
  <c r="KJ244" i="2"/>
  <c r="LV244" i="2"/>
  <c r="LW244" i="2" s="1"/>
  <c r="KR244" i="2"/>
  <c r="KS244" i="2" s="1"/>
  <c r="MN244" i="2"/>
  <c r="KX244" i="2"/>
  <c r="NA244" i="2"/>
  <c r="NE244" i="2" s="1"/>
  <c r="LP244" i="2"/>
  <c r="DU267" i="2"/>
  <c r="DV267" i="2"/>
  <c r="DY267" i="2" s="1"/>
  <c r="EE267" i="2" s="1"/>
  <c r="KY255" i="2"/>
  <c r="NL255" i="2" s="1"/>
  <c r="MX254" i="2"/>
  <c r="MZ254" i="2"/>
  <c r="LQ249" i="2"/>
  <c r="IA248" i="2"/>
  <c r="IB248" i="2" s="1"/>
  <c r="KF248" i="2" s="1"/>
  <c r="IC248" i="2"/>
  <c r="MG241" i="2"/>
  <c r="LI241" i="2"/>
  <c r="KK241" i="2"/>
  <c r="MM241" i="2"/>
  <c r="LU241" i="2"/>
  <c r="LC241" i="2"/>
  <c r="MW241" i="2"/>
  <c r="MA241" i="2"/>
  <c r="KQ241" i="2"/>
  <c r="KG241" i="2"/>
  <c r="LO241" i="2"/>
  <c r="KW241" i="2"/>
  <c r="MO268" i="2"/>
  <c r="EA244" i="2"/>
  <c r="DK244" i="2"/>
  <c r="DM244" i="2" s="1"/>
  <c r="MM232" i="2"/>
  <c r="MO232" i="2" s="1"/>
  <c r="LO232" i="2"/>
  <c r="LQ232" i="2" s="1"/>
  <c r="KQ232" i="2"/>
  <c r="KS232" i="2" s="1"/>
  <c r="MW232" i="2"/>
  <c r="LU232" i="2"/>
  <c r="LW232" i="2" s="1"/>
  <c r="KW232" i="2"/>
  <c r="KY232" i="2" s="1"/>
  <c r="MG232" i="2"/>
  <c r="MI232" i="2" s="1"/>
  <c r="LI232" i="2"/>
  <c r="LK232" i="2" s="1"/>
  <c r="KK232" i="2"/>
  <c r="KM232" i="2" s="1"/>
  <c r="MA232" i="2"/>
  <c r="MC232" i="2" s="1"/>
  <c r="KG232" i="2"/>
  <c r="LC232" i="2"/>
  <c r="LE232" i="2" s="1"/>
  <c r="DE246" i="2"/>
  <c r="CL246" i="2"/>
  <c r="DS246" i="2"/>
  <c r="DF246" i="2"/>
  <c r="DG246" i="2"/>
  <c r="KS238" i="2"/>
  <c r="MB230" i="2"/>
  <c r="LD230" i="2"/>
  <c r="NA230" i="2"/>
  <c r="LV230" i="2"/>
  <c r="KX230" i="2"/>
  <c r="MH230" i="2"/>
  <c r="KR230" i="2"/>
  <c r="LP230" i="2"/>
  <c r="MN230" i="2"/>
  <c r="KL230" i="2"/>
  <c r="KJ230" i="2"/>
  <c r="LJ230" i="2"/>
  <c r="LK240" i="2"/>
  <c r="CL239" i="2"/>
  <c r="DS239" i="2"/>
  <c r="DF239" i="2"/>
  <c r="DE239" i="2"/>
  <c r="DG239" i="2"/>
  <c r="LK231" i="2"/>
  <c r="EI212" i="2"/>
  <c r="DS223" i="2"/>
  <c r="DG223" i="2"/>
  <c r="CL223" i="2"/>
  <c r="DE223" i="2"/>
  <c r="DF223" i="2"/>
  <c r="NB218" i="2"/>
  <c r="ND218" i="2"/>
  <c r="MW213" i="2"/>
  <c r="LU213" i="2"/>
  <c r="KW213" i="2"/>
  <c r="MA213" i="2"/>
  <c r="LC213" i="2"/>
  <c r="LI213" i="2"/>
  <c r="KG213" i="2"/>
  <c r="MM213" i="2"/>
  <c r="LO213" i="2"/>
  <c r="KQ213" i="2"/>
  <c r="KK213" i="2"/>
  <c r="MG213" i="2"/>
  <c r="MI218" i="2"/>
  <c r="JE225" i="2"/>
  <c r="JC225" i="2"/>
  <c r="JD225" i="2" s="1"/>
  <c r="KI225" i="2" s="1"/>
  <c r="DU214" i="2"/>
  <c r="DV214" i="2"/>
  <c r="DY214" i="2" s="1"/>
  <c r="EE214" i="2" s="1"/>
  <c r="NM201" i="2"/>
  <c r="NY201" i="2" s="1"/>
  <c r="OE201" i="2" s="1"/>
  <c r="DU213" i="2"/>
  <c r="DV213" i="2"/>
  <c r="DY213" i="2" s="1"/>
  <c r="EE213" i="2" s="1"/>
  <c r="MO212" i="2"/>
  <c r="IA196" i="2"/>
  <c r="IB196" i="2" s="1"/>
  <c r="KF196" i="2" s="1"/>
  <c r="IC196" i="2"/>
  <c r="JE214" i="2"/>
  <c r="JC214" i="2"/>
  <c r="JD214" i="2" s="1"/>
  <c r="KI214" i="2" s="1"/>
  <c r="LQ211" i="2"/>
  <c r="ND210" i="2"/>
  <c r="NB210" i="2"/>
  <c r="MZ215" i="2"/>
  <c r="NE215" i="2"/>
  <c r="MX215" i="2"/>
  <c r="DE209" i="2"/>
  <c r="CL209" i="2"/>
  <c r="DG209" i="2"/>
  <c r="DF209" i="2"/>
  <c r="DS209" i="2"/>
  <c r="NE202" i="2"/>
  <c r="MZ202" i="2"/>
  <c r="MX202" i="2"/>
  <c r="CL195" i="2"/>
  <c r="DF195" i="2"/>
  <c r="DE195" i="2"/>
  <c r="DG195" i="2"/>
  <c r="DS195" i="2"/>
  <c r="ND187" i="2"/>
  <c r="NB187" i="2"/>
  <c r="MZ180" i="2"/>
  <c r="MX180" i="2"/>
  <c r="NE180" i="2"/>
  <c r="FW176" i="2"/>
  <c r="FD176" i="2"/>
  <c r="NU169" i="2"/>
  <c r="NW169" i="2" s="1"/>
  <c r="LW197" i="2"/>
  <c r="KS197" i="2"/>
  <c r="NB193" i="2"/>
  <c r="ND193" i="2"/>
  <c r="DS167" i="2"/>
  <c r="DG167" i="2"/>
  <c r="CL167" i="2"/>
  <c r="DE167" i="2"/>
  <c r="DF167" i="2"/>
  <c r="LV201" i="2"/>
  <c r="KX201" i="2"/>
  <c r="NA201" i="2"/>
  <c r="LD201" i="2"/>
  <c r="MH201" i="2"/>
  <c r="KR201" i="2"/>
  <c r="LJ201" i="2"/>
  <c r="MN201" i="2"/>
  <c r="KL201" i="2"/>
  <c r="MB201" i="2"/>
  <c r="KJ201" i="2"/>
  <c r="LP201" i="2"/>
  <c r="ND192" i="2"/>
  <c r="NB192" i="2"/>
  <c r="JC176" i="2"/>
  <c r="JD176" i="2" s="1"/>
  <c r="KI176" i="2" s="1"/>
  <c r="JE176" i="2"/>
  <c r="ND169" i="2"/>
  <c r="NB169" i="2"/>
  <c r="MH161" i="2"/>
  <c r="LP161" i="2"/>
  <c r="KX161" i="2"/>
  <c r="NA161" i="2"/>
  <c r="MN161" i="2"/>
  <c r="LV161" i="2"/>
  <c r="LD161" i="2"/>
  <c r="MB161" i="2"/>
  <c r="KL161" i="2"/>
  <c r="KJ161" i="2"/>
  <c r="LJ161" i="2"/>
  <c r="KR161" i="2"/>
  <c r="DV190" i="2"/>
  <c r="DY190" i="2" s="1"/>
  <c r="EE190" i="2" s="1"/>
  <c r="DU190" i="2"/>
  <c r="NM175" i="2"/>
  <c r="NY175" i="2" s="1"/>
  <c r="OE175" i="2" s="1"/>
  <c r="IA158" i="2"/>
  <c r="IB158" i="2" s="1"/>
  <c r="KF158" i="2" s="1"/>
  <c r="IC158" i="2"/>
  <c r="CL150" i="2"/>
  <c r="DS150" i="2"/>
  <c r="DF150" i="2"/>
  <c r="DE150" i="2"/>
  <c r="DG150" i="2"/>
  <c r="DE160" i="2"/>
  <c r="CL160" i="2"/>
  <c r="DS160" i="2"/>
  <c r="DF160" i="2"/>
  <c r="DG160" i="2"/>
  <c r="JC178" i="2"/>
  <c r="JD178" i="2" s="1"/>
  <c r="KI178" i="2" s="1"/>
  <c r="JE178" i="2"/>
  <c r="FW158" i="2"/>
  <c r="FD158" i="2"/>
  <c r="NM160" i="2"/>
  <c r="NY160" i="2" s="1"/>
  <c r="OE160" i="2" s="1"/>
  <c r="DV175" i="2"/>
  <c r="DY175" i="2" s="1"/>
  <c r="EE175" i="2" s="1"/>
  <c r="DU175" i="2"/>
  <c r="KM171" i="2"/>
  <c r="NM166" i="2"/>
  <c r="NY166" i="2" s="1"/>
  <c r="OE166" i="2" s="1"/>
  <c r="IA162" i="2"/>
  <c r="IB162" i="2" s="1"/>
  <c r="KF162" i="2" s="1"/>
  <c r="IC162" i="2"/>
  <c r="JE153" i="2"/>
  <c r="JC153" i="2"/>
  <c r="JD153" i="2" s="1"/>
  <c r="KI153" i="2" s="1"/>
  <c r="IC178" i="2"/>
  <c r="IA178" i="2"/>
  <c r="IB178" i="2" s="1"/>
  <c r="KF178" i="2" s="1"/>
  <c r="MX134" i="2"/>
  <c r="MZ134" i="2"/>
  <c r="MB144" i="2"/>
  <c r="MC144" i="2" s="1"/>
  <c r="KJ144" i="2"/>
  <c r="LV144" i="2"/>
  <c r="LD144" i="2"/>
  <c r="MH144" i="2"/>
  <c r="MI144" i="2" s="1"/>
  <c r="KL144" i="2"/>
  <c r="NA147" i="2"/>
  <c r="LJ147" i="2"/>
  <c r="KR147" i="2"/>
  <c r="KS147" i="2" s="1"/>
  <c r="MH147" i="2"/>
  <c r="MI147" i="2" s="1"/>
  <c r="LP147" i="2"/>
  <c r="LQ147" i="2" s="1"/>
  <c r="KL147" i="2"/>
  <c r="LV147" i="2"/>
  <c r="LW147" i="2" s="1"/>
  <c r="KX147" i="2"/>
  <c r="KJ147" i="2"/>
  <c r="MN147" i="2"/>
  <c r="MO147" i="2" s="1"/>
  <c r="MB147" i="2"/>
  <c r="MC147" i="2" s="1"/>
  <c r="NU147" i="2" s="1"/>
  <c r="NW147" i="2" s="1"/>
  <c r="LD147" i="2"/>
  <c r="LE147" i="2" s="1"/>
  <c r="DG140" i="2"/>
  <c r="DS140" i="2"/>
  <c r="DF140" i="2"/>
  <c r="DE140" i="2"/>
  <c r="CL140" i="2"/>
  <c r="JC149" i="2"/>
  <c r="JD149" i="2" s="1"/>
  <c r="KI149" i="2" s="1"/>
  <c r="JE149" i="2"/>
  <c r="MZ131" i="2"/>
  <c r="MX131" i="2"/>
  <c r="MX155" i="2"/>
  <c r="NE155" i="2"/>
  <c r="MZ155" i="2"/>
  <c r="KY152" i="2"/>
  <c r="LQ152" i="2"/>
  <c r="DV151" i="2"/>
  <c r="DY151" i="2" s="1"/>
  <c r="EE151" i="2" s="1"/>
  <c r="DU151" i="2"/>
  <c r="IA128" i="2"/>
  <c r="IB128" i="2" s="1"/>
  <c r="KF128" i="2" s="1"/>
  <c r="IC128" i="2"/>
  <c r="MI136" i="2"/>
  <c r="FE126" i="2"/>
  <c r="NM126" i="2"/>
  <c r="NY126" i="2" s="1"/>
  <c r="OE126" i="2" s="1"/>
  <c r="FW115" i="2"/>
  <c r="FD115" i="2"/>
  <c r="CL106" i="2"/>
  <c r="DS106" i="2"/>
  <c r="DG106" i="2"/>
  <c r="DF106" i="2"/>
  <c r="DE106" i="2"/>
  <c r="DS136" i="2"/>
  <c r="DG136" i="2"/>
  <c r="DF136" i="2"/>
  <c r="CL136" i="2"/>
  <c r="DE136" i="2"/>
  <c r="EA130" i="2"/>
  <c r="DK130" i="2"/>
  <c r="DM130" i="2" s="1"/>
  <c r="KM104" i="2"/>
  <c r="NL104" i="2" s="1"/>
  <c r="LE116" i="2"/>
  <c r="MH113" i="2"/>
  <c r="LP113" i="2"/>
  <c r="LV113" i="2"/>
  <c r="LD113" i="2"/>
  <c r="LJ113" i="2"/>
  <c r="KJ113" i="2"/>
  <c r="MN113" i="2"/>
  <c r="MB113" i="2"/>
  <c r="NA113" i="2"/>
  <c r="KR113" i="2"/>
  <c r="KX113" i="2"/>
  <c r="KL113" i="2"/>
  <c r="MI139" i="2"/>
  <c r="MO139" i="2"/>
  <c r="MH127" i="2"/>
  <c r="LP127" i="2"/>
  <c r="NA127" i="2"/>
  <c r="MN127" i="2"/>
  <c r="KL127" i="2"/>
  <c r="LD127" i="2"/>
  <c r="KJ127" i="2"/>
  <c r="MB127" i="2"/>
  <c r="KR127" i="2"/>
  <c r="LV127" i="2"/>
  <c r="LJ127" i="2"/>
  <c r="KX127" i="2"/>
  <c r="JE108" i="2"/>
  <c r="JC108" i="2"/>
  <c r="JD108" i="2" s="1"/>
  <c r="KI108" i="2" s="1"/>
  <c r="LE91" i="2"/>
  <c r="JE118" i="2"/>
  <c r="JC118" i="2"/>
  <c r="JD118" i="2" s="1"/>
  <c r="KI118" i="2" s="1"/>
  <c r="DV125" i="2"/>
  <c r="DY125" i="2" s="1"/>
  <c r="EE125" i="2" s="1"/>
  <c r="DU125" i="2"/>
  <c r="KM114" i="2"/>
  <c r="JE115" i="2"/>
  <c r="JC115" i="2"/>
  <c r="JD115" i="2" s="1"/>
  <c r="KI115" i="2" s="1"/>
  <c r="HI90" i="2"/>
  <c r="HJ90" i="2"/>
  <c r="HG90" i="2" s="1" a="1"/>
  <c r="HG90" i="2" s="1"/>
  <c r="DU137" i="2"/>
  <c r="DV137" i="2"/>
  <c r="DY137" i="2" s="1"/>
  <c r="EE137" i="2" s="1"/>
  <c r="DK120" i="2"/>
  <c r="DM120" i="2" s="1"/>
  <c r="EA120" i="2"/>
  <c r="KL97" i="2"/>
  <c r="MB97" i="2"/>
  <c r="LJ97" i="2"/>
  <c r="KR97" i="2"/>
  <c r="KJ97" i="2"/>
  <c r="MH97" i="2"/>
  <c r="LP97" i="2"/>
  <c r="KX97" i="2"/>
  <c r="NA97" i="2"/>
  <c r="MN97" i="2"/>
  <c r="LV97" i="2"/>
  <c r="LD97" i="2"/>
  <c r="NY90" i="2"/>
  <c r="OE90" i="2" s="1"/>
  <c r="DK77" i="2"/>
  <c r="DM77" i="2" s="1"/>
  <c r="EA77" i="2"/>
  <c r="LQ89" i="2"/>
  <c r="DU124" i="2"/>
  <c r="DV124" i="2"/>
  <c r="DY124" i="2" s="1"/>
  <c r="EE124" i="2" s="1"/>
  <c r="EA115" i="2"/>
  <c r="DK115" i="2"/>
  <c r="DM115" i="2" s="1"/>
  <c r="MZ110" i="2"/>
  <c r="MX110" i="2"/>
  <c r="HJ89" i="2"/>
  <c r="HG89" i="2" s="1" a="1"/>
  <c r="HG89" i="2" s="1"/>
  <c r="NA80" i="2"/>
  <c r="MN80" i="2"/>
  <c r="LV80" i="2"/>
  <c r="LD80" i="2"/>
  <c r="KL80" i="2"/>
  <c r="KR80" i="2"/>
  <c r="KS80" i="2" s="1"/>
  <c r="LP80" i="2"/>
  <c r="LQ80" i="2" s="1"/>
  <c r="MB80" i="2"/>
  <c r="KX80" i="2"/>
  <c r="KY80" i="2" s="1"/>
  <c r="KJ80" i="2"/>
  <c r="LJ80" i="2"/>
  <c r="LK80" i="2" s="1"/>
  <c r="MH80" i="2"/>
  <c r="MI80" i="2" s="1"/>
  <c r="DU121" i="2"/>
  <c r="DV121" i="2"/>
  <c r="DY121" i="2" s="1"/>
  <c r="EE121" i="2" s="1"/>
  <c r="ED97" i="2"/>
  <c r="EF97" i="2" s="1"/>
  <c r="DZ97" i="2"/>
  <c r="EA74" i="2"/>
  <c r="DK74" i="2"/>
  <c r="DM74" i="2" s="1"/>
  <c r="DS103" i="2"/>
  <c r="DG103" i="2"/>
  <c r="CL103" i="2"/>
  <c r="DE103" i="2"/>
  <c r="DF103" i="2"/>
  <c r="MZ92" i="2"/>
  <c r="MX92" i="2"/>
  <c r="DV80" i="2"/>
  <c r="DY80" i="2" s="1"/>
  <c r="EE80" i="2" s="1"/>
  <c r="DU80" i="2"/>
  <c r="DK111" i="2"/>
  <c r="DM111" i="2" s="1"/>
  <c r="EA108" i="2"/>
  <c r="DK108" i="2"/>
  <c r="DM108" i="2" s="1"/>
  <c r="ND89" i="2"/>
  <c r="NB89" i="2"/>
  <c r="ND90" i="2"/>
  <c r="NB90" i="2"/>
  <c r="MG79" i="2"/>
  <c r="LI79" i="2"/>
  <c r="KK79" i="2"/>
  <c r="LU79" i="2"/>
  <c r="LC79" i="2"/>
  <c r="MW79" i="2"/>
  <c r="MA79" i="2"/>
  <c r="KQ79" i="2"/>
  <c r="KG79" i="2"/>
  <c r="LO79" i="2"/>
  <c r="KW79" i="2"/>
  <c r="MM79" i="2"/>
  <c r="NY36" i="2"/>
  <c r="OE36" i="2" s="1"/>
  <c r="LQ71" i="2"/>
  <c r="LE55" i="2"/>
  <c r="DF8" i="2"/>
  <c r="DE8" i="2"/>
  <c r="CL8" i="2"/>
  <c r="DS8" i="2"/>
  <c r="DG8" i="2"/>
  <c r="JC45" i="2"/>
  <c r="JD45" i="2" s="1"/>
  <c r="KI45" i="2" s="1"/>
  <c r="JE45" i="2"/>
  <c r="IA37" i="2"/>
  <c r="IB37" i="2" s="1"/>
  <c r="KF37" i="2" s="1"/>
  <c r="IC37" i="2"/>
  <c r="FW19" i="2"/>
  <c r="FD19" i="2"/>
  <c r="NA66" i="2"/>
  <c r="KX66" i="2"/>
  <c r="MN66" i="2"/>
  <c r="LV66" i="2"/>
  <c r="LD66" i="2"/>
  <c r="KL66" i="2"/>
  <c r="MB66" i="2"/>
  <c r="KJ66" i="2"/>
  <c r="LJ66" i="2"/>
  <c r="KR66" i="2"/>
  <c r="MH66" i="2"/>
  <c r="LP66" i="2"/>
  <c r="NU52" i="2"/>
  <c r="NW52" i="2" s="1"/>
  <c r="JE48" i="2"/>
  <c r="JC48" i="2"/>
  <c r="JD48" i="2" s="1"/>
  <c r="KI48" i="2" s="1"/>
  <c r="LE39" i="2"/>
  <c r="MW12" i="2"/>
  <c r="LU12" i="2"/>
  <c r="KW12" i="2"/>
  <c r="LI12" i="2"/>
  <c r="KQ12" i="2"/>
  <c r="KG12" i="2"/>
  <c r="KK12" i="2"/>
  <c r="MM12" i="2"/>
  <c r="MA12" i="2"/>
  <c r="LO12" i="2"/>
  <c r="LC12" i="2"/>
  <c r="MG12" i="2"/>
  <c r="MO80" i="2"/>
  <c r="MZ65" i="2"/>
  <c r="MX65" i="2"/>
  <c r="NE65" i="2"/>
  <c r="KS65" i="2"/>
  <c r="IA41" i="2"/>
  <c r="IB41" i="2" s="1"/>
  <c r="KF41" i="2" s="1"/>
  <c r="IC41" i="2"/>
  <c r="MW8" i="2"/>
  <c r="LU8" i="2"/>
  <c r="LW8" i="2" s="1"/>
  <c r="KW8" i="2"/>
  <c r="KY8" i="2" s="1"/>
  <c r="KG8" i="2"/>
  <c r="MG8" i="2"/>
  <c r="MI8" i="2" s="1"/>
  <c r="LO8" i="2"/>
  <c r="LQ8" i="2" s="1"/>
  <c r="KQ8" i="2"/>
  <c r="KS8" i="2" s="1"/>
  <c r="MM8" i="2"/>
  <c r="MO8" i="2" s="1"/>
  <c r="LI8" i="2"/>
  <c r="LK8" i="2" s="1"/>
  <c r="MA8" i="2"/>
  <c r="MC8" i="2" s="1"/>
  <c r="KK8" i="2"/>
  <c r="KM8" i="2" s="1"/>
  <c r="LC8" i="2"/>
  <c r="LE8" i="2" s="1"/>
  <c r="KY59" i="2"/>
  <c r="NB18" i="2"/>
  <c r="ND18" i="2"/>
  <c r="NB86" i="2"/>
  <c r="ND86" i="2"/>
  <c r="KR21" i="2"/>
  <c r="MH21" i="2"/>
  <c r="NA21" i="2"/>
  <c r="MB21" i="2"/>
  <c r="LP21" i="2"/>
  <c r="LQ21" i="2" s="1"/>
  <c r="LD21" i="2"/>
  <c r="KJ21" i="2"/>
  <c r="LV21" i="2"/>
  <c r="LW21" i="2" s="1"/>
  <c r="LJ21" i="2"/>
  <c r="LK21" i="2" s="1"/>
  <c r="KX21" i="2"/>
  <c r="KY21" i="2" s="1"/>
  <c r="KL21" i="2"/>
  <c r="MN21" i="2"/>
  <c r="MO21" i="2" s="1"/>
  <c r="LK16" i="2"/>
  <c r="LQ43" i="2"/>
  <c r="KM53" i="2"/>
  <c r="IA45" i="2"/>
  <c r="IB45" i="2" s="1"/>
  <c r="KF45" i="2" s="1"/>
  <c r="IC45" i="2"/>
  <c r="NM84" i="2"/>
  <c r="NY84" i="2" s="1"/>
  <c r="OE84" i="2" s="1"/>
  <c r="MZ63" i="2"/>
  <c r="MX63" i="2"/>
  <c r="NB41" i="2"/>
  <c r="ND41" i="2"/>
  <c r="IC26" i="2"/>
  <c r="IA26" i="2"/>
  <c r="IB26" i="2" s="1"/>
  <c r="KF26" i="2" s="1"/>
  <c r="EA54" i="2"/>
  <c r="DK54" i="2"/>
  <c r="DM54" i="2" s="1"/>
  <c r="NM11" i="2"/>
  <c r="NY11" i="2" s="1"/>
  <c r="OE11" i="2" s="1"/>
  <c r="DE55" i="2"/>
  <c r="CL55" i="2"/>
  <c r="DG55" i="2"/>
  <c r="DF55" i="2"/>
  <c r="DS55" i="2"/>
  <c r="NL11" i="2"/>
  <c r="ND20" i="2"/>
  <c r="NB20" i="2"/>
  <c r="LE23" i="2"/>
  <c r="KS23" i="2"/>
  <c r="EA19" i="2"/>
  <c r="DK19" i="2"/>
  <c r="DM19" i="2" s="1"/>
  <c r="DK24" i="2"/>
  <c r="DM24" i="2" s="1"/>
  <c r="EA24" i="2"/>
  <c r="FE57" i="2"/>
  <c r="NM57" i="2"/>
  <c r="NY57" i="2" s="1"/>
  <c r="OE57" i="2" s="1"/>
  <c r="DS6" i="2"/>
  <c r="DG6" i="2"/>
  <c r="CL6" i="2"/>
  <c r="DE6" i="2"/>
  <c r="DF6" i="2"/>
  <c r="KY9" i="2"/>
  <c r="DE352" i="2"/>
  <c r="CL352" i="2"/>
  <c r="DG352" i="2"/>
  <c r="DF352" i="2"/>
  <c r="DS352" i="2"/>
  <c r="LK349" i="2"/>
  <c r="DS348" i="2"/>
  <c r="DG348" i="2"/>
  <c r="DF348" i="2"/>
  <c r="DE348" i="2"/>
  <c r="CL348" i="2"/>
  <c r="NM340" i="2"/>
  <c r="NY340" i="2" s="1"/>
  <c r="OE340" i="2" s="1"/>
  <c r="DU345" i="2"/>
  <c r="DV345" i="2"/>
  <c r="DY345" i="2" s="1"/>
  <c r="EE345" i="2" s="1"/>
  <c r="FW331" i="2"/>
  <c r="FD331" i="2"/>
  <c r="IC334" i="2"/>
  <c r="IA334" i="2"/>
  <c r="IB334" i="2" s="1"/>
  <c r="KF334" i="2" s="1"/>
  <c r="NY332" i="2"/>
  <c r="OE332" i="2" s="1"/>
  <c r="NA330" i="2"/>
  <c r="KX330" i="2"/>
  <c r="KY330" i="2" s="1"/>
  <c r="MN330" i="2"/>
  <c r="MO330" i="2" s="1"/>
  <c r="KL330" i="2"/>
  <c r="KM330" i="2" s="1"/>
  <c r="LJ330" i="2"/>
  <c r="LK330" i="2" s="1"/>
  <c r="KR330" i="2"/>
  <c r="KS330" i="2" s="1"/>
  <c r="LV330" i="2"/>
  <c r="KJ330" i="2"/>
  <c r="MH330" i="2"/>
  <c r="MI330" i="2" s="1"/>
  <c r="LD330" i="2"/>
  <c r="LE330" i="2" s="1"/>
  <c r="LP330" i="2"/>
  <c r="LQ330" i="2" s="1"/>
  <c r="MB330" i="2"/>
  <c r="MC330" i="2" s="1"/>
  <c r="NB332" i="2"/>
  <c r="ND332" i="2"/>
  <c r="KY332" i="2"/>
  <c r="MX330" i="2"/>
  <c r="NE330" i="2"/>
  <c r="MZ330" i="2"/>
  <c r="EA329" i="2"/>
  <c r="DK329" i="2"/>
  <c r="DM329" i="2" s="1"/>
  <c r="MG327" i="2"/>
  <c r="LI327" i="2"/>
  <c r="KK327" i="2"/>
  <c r="KG327" i="2"/>
  <c r="MM327" i="2"/>
  <c r="MW327" i="2"/>
  <c r="LC327" i="2"/>
  <c r="KQ327" i="2"/>
  <c r="LU327" i="2"/>
  <c r="KW327" i="2"/>
  <c r="MA327" i="2"/>
  <c r="LO327" i="2"/>
  <c r="LQ328" i="2"/>
  <c r="NA329" i="2"/>
  <c r="MN329" i="2"/>
  <c r="LJ329" i="2"/>
  <c r="KR329" i="2"/>
  <c r="MB329" i="2"/>
  <c r="KX329" i="2"/>
  <c r="KL329" i="2"/>
  <c r="LV329" i="2"/>
  <c r="LD329" i="2"/>
  <c r="KJ329" i="2"/>
  <c r="LP329" i="2"/>
  <c r="MH329" i="2"/>
  <c r="DS323" i="2"/>
  <c r="DG323" i="2"/>
  <c r="CL323" i="2"/>
  <c r="DF323" i="2"/>
  <c r="DE323" i="2"/>
  <c r="EA317" i="2"/>
  <c r="DK317" i="2"/>
  <c r="DM317" i="2" s="1"/>
  <c r="NA313" i="2"/>
  <c r="KL313" i="2"/>
  <c r="KM313" i="2" s="1"/>
  <c r="MB313" i="2"/>
  <c r="MC313" i="2" s="1"/>
  <c r="KJ313" i="2"/>
  <c r="KR313" i="2"/>
  <c r="KS313" i="2" s="1"/>
  <c r="LP313" i="2"/>
  <c r="LQ313" i="2" s="1"/>
  <c r="LJ313" i="2"/>
  <c r="LK313" i="2" s="1"/>
  <c r="MH313" i="2"/>
  <c r="LV313" i="2"/>
  <c r="LW313" i="2" s="1"/>
  <c r="LD313" i="2"/>
  <c r="LE313" i="2" s="1"/>
  <c r="MN313" i="2"/>
  <c r="MO313" i="2" s="1"/>
  <c r="KX313" i="2"/>
  <c r="IA312" i="2"/>
  <c r="IB312" i="2" s="1"/>
  <c r="KF312" i="2" s="1"/>
  <c r="IC312" i="2"/>
  <c r="NL310" i="2"/>
  <c r="DE318" i="2"/>
  <c r="DG318" i="2"/>
  <c r="CL318" i="2"/>
  <c r="DS318" i="2"/>
  <c r="DF318" i="2"/>
  <c r="LQ301" i="2"/>
  <c r="DU311" i="2"/>
  <c r="DV311" i="2"/>
  <c r="DY311" i="2" s="1"/>
  <c r="EE311" i="2" s="1"/>
  <c r="MX313" i="2"/>
  <c r="NE313" i="2"/>
  <c r="MZ313" i="2"/>
  <c r="FD308" i="2"/>
  <c r="FW308" i="2"/>
  <c r="MM296" i="2"/>
  <c r="MO296" i="2" s="1"/>
  <c r="LO296" i="2"/>
  <c r="LQ296" i="2" s="1"/>
  <c r="KQ296" i="2"/>
  <c r="LU296" i="2"/>
  <c r="LW296" i="2" s="1"/>
  <c r="MG296" i="2"/>
  <c r="MI296" i="2" s="1"/>
  <c r="LI296" i="2"/>
  <c r="LK296" i="2" s="1"/>
  <c r="MA296" i="2"/>
  <c r="MC296" i="2" s="1"/>
  <c r="MW296" i="2"/>
  <c r="LC296" i="2"/>
  <c r="LE296" i="2" s="1"/>
  <c r="KW296" i="2"/>
  <c r="KK296" i="2"/>
  <c r="KG296" i="2"/>
  <c r="DE284" i="2"/>
  <c r="CL284" i="2"/>
  <c r="DS284" i="2"/>
  <c r="DG284" i="2"/>
  <c r="DF284" i="2"/>
  <c r="DS290" i="2"/>
  <c r="DG290" i="2"/>
  <c r="DF290" i="2"/>
  <c r="DE290" i="2"/>
  <c r="CL290" i="2"/>
  <c r="LW293" i="2"/>
  <c r="EA291" i="2"/>
  <c r="DK291" i="2"/>
  <c r="DM291" i="2" s="1"/>
  <c r="JE281" i="2"/>
  <c r="JC281" i="2"/>
  <c r="JD281" i="2" s="1"/>
  <c r="KI281" i="2" s="1"/>
  <c r="MB285" i="2"/>
  <c r="LJ285" i="2"/>
  <c r="KR285" i="2"/>
  <c r="KJ285" i="2"/>
  <c r="MH285" i="2"/>
  <c r="LP285" i="2"/>
  <c r="KX285" i="2"/>
  <c r="NA285" i="2"/>
  <c r="MN285" i="2"/>
  <c r="LV285" i="2"/>
  <c r="LD285" i="2"/>
  <c r="KL285" i="2"/>
  <c r="KS291" i="2"/>
  <c r="FW283" i="2"/>
  <c r="FD283" i="2"/>
  <c r="NA279" i="2"/>
  <c r="LV279" i="2"/>
  <c r="LD279" i="2"/>
  <c r="MB279" i="2"/>
  <c r="KJ279" i="2"/>
  <c r="LJ279" i="2"/>
  <c r="KR279" i="2"/>
  <c r="MN279" i="2"/>
  <c r="KX279" i="2"/>
  <c r="MH279" i="2"/>
  <c r="LP279" i="2"/>
  <c r="KL279" i="2"/>
  <c r="NB280" i="2"/>
  <c r="ND280" i="2"/>
  <c r="KS280" i="2"/>
  <c r="IC273" i="2"/>
  <c r="IA273" i="2"/>
  <c r="IB273" i="2" s="1"/>
  <c r="KF273" i="2" s="1"/>
  <c r="MZ267" i="2"/>
  <c r="NE267" i="2"/>
  <c r="MX267" i="2"/>
  <c r="FW272" i="2"/>
  <c r="FD272" i="2"/>
  <c r="MG271" i="2"/>
  <c r="MI271" i="2" s="1"/>
  <c r="LI271" i="2"/>
  <c r="LK271" i="2" s="1"/>
  <c r="KK271" i="2"/>
  <c r="KM271" i="2" s="1"/>
  <c r="MA271" i="2"/>
  <c r="MC271" i="2" s="1"/>
  <c r="MM271" i="2"/>
  <c r="MO271" i="2" s="1"/>
  <c r="LU271" i="2"/>
  <c r="LW271" i="2" s="1"/>
  <c r="KQ271" i="2"/>
  <c r="KS271" i="2" s="1"/>
  <c r="LO271" i="2"/>
  <c r="LQ271" i="2" s="1"/>
  <c r="KG271" i="2"/>
  <c r="LC271" i="2"/>
  <c r="LE271" i="2" s="1"/>
  <c r="MW271" i="2"/>
  <c r="KW271" i="2"/>
  <c r="KY271" i="2" s="1"/>
  <c r="LQ270" i="2"/>
  <c r="LQ269" i="2"/>
  <c r="LK272" i="2"/>
  <c r="ND272" i="2"/>
  <c r="NB272" i="2"/>
  <c r="DF270" i="2"/>
  <c r="CL270" i="2"/>
  <c r="DG270" i="2"/>
  <c r="DS270" i="2"/>
  <c r="DE270" i="2"/>
  <c r="NL262" i="2"/>
  <c r="MO262" i="2"/>
  <c r="NU262" i="2" s="1"/>
  <c r="NW262" i="2" s="1"/>
  <c r="JC248" i="2"/>
  <c r="JD248" i="2" s="1"/>
  <c r="KI248" i="2" s="1"/>
  <c r="JE248" i="2"/>
  <c r="NB262" i="2"/>
  <c r="ND262" i="2"/>
  <c r="LW255" i="2"/>
  <c r="NM256" i="2"/>
  <c r="NY256" i="2" s="1"/>
  <c r="OE256" i="2" s="1"/>
  <c r="KM268" i="2"/>
  <c r="KM244" i="2"/>
  <c r="MI244" i="2"/>
  <c r="MZ234" i="2"/>
  <c r="MX234" i="2"/>
  <c r="DK249" i="2"/>
  <c r="DM249" i="2" s="1"/>
  <c r="NY239" i="2"/>
  <c r="OE239" i="2" s="1"/>
  <c r="MX242" i="2"/>
  <c r="MZ242" i="2"/>
  <c r="LQ238" i="2"/>
  <c r="NM229" i="2"/>
  <c r="NY229" i="2" s="1"/>
  <c r="OE229" i="2" s="1"/>
  <c r="MZ240" i="2"/>
  <c r="MX240" i="2"/>
  <c r="NE240" i="2"/>
  <c r="JC234" i="2"/>
  <c r="JD234" i="2" s="1"/>
  <c r="KI234" i="2" s="1"/>
  <c r="JE234" i="2"/>
  <c r="LW240" i="2"/>
  <c r="MW217" i="2"/>
  <c r="LU217" i="2"/>
  <c r="LW217" i="2" s="1"/>
  <c r="KW217" i="2"/>
  <c r="KY217" i="2" s="1"/>
  <c r="MA217" i="2"/>
  <c r="MC217" i="2" s="1"/>
  <c r="LC217" i="2"/>
  <c r="LE217" i="2" s="1"/>
  <c r="MM217" i="2"/>
  <c r="MO217" i="2" s="1"/>
  <c r="KQ217" i="2"/>
  <c r="KS217" i="2" s="1"/>
  <c r="KG217" i="2"/>
  <c r="LO217" i="2"/>
  <c r="LQ217" i="2" s="1"/>
  <c r="MG217" i="2"/>
  <c r="MI217" i="2" s="1"/>
  <c r="KK217" i="2"/>
  <c r="KM217" i="2" s="1"/>
  <c r="LI217" i="2"/>
  <c r="LK217" i="2" s="1"/>
  <c r="DE238" i="2"/>
  <c r="DG238" i="2"/>
  <c r="DF238" i="2"/>
  <c r="CL238" i="2"/>
  <c r="DS238" i="2"/>
  <c r="MM224" i="2"/>
  <c r="MO224" i="2" s="1"/>
  <c r="LO224" i="2"/>
  <c r="LQ224" i="2" s="1"/>
  <c r="KQ224" i="2"/>
  <c r="KS224" i="2" s="1"/>
  <c r="MW224" i="2"/>
  <c r="LU224" i="2"/>
  <c r="LW224" i="2" s="1"/>
  <c r="KW224" i="2"/>
  <c r="KY224" i="2" s="1"/>
  <c r="LC224" i="2"/>
  <c r="LE224" i="2" s="1"/>
  <c r="LI224" i="2"/>
  <c r="MA224" i="2"/>
  <c r="MG224" i="2"/>
  <c r="KK224" i="2"/>
  <c r="KM224" i="2" s="1"/>
  <c r="NL224" i="2" s="1"/>
  <c r="KG224" i="2"/>
  <c r="NE231" i="2"/>
  <c r="MZ231" i="2"/>
  <c r="MX231" i="2"/>
  <c r="MI231" i="2"/>
  <c r="DE224" i="2"/>
  <c r="DG224" i="2"/>
  <c r="CL224" i="2"/>
  <c r="DF224" i="2"/>
  <c r="DS224" i="2"/>
  <c r="LV229" i="2"/>
  <c r="KX229" i="2"/>
  <c r="MN229" i="2"/>
  <c r="MB229" i="2"/>
  <c r="LP229" i="2"/>
  <c r="LD229" i="2"/>
  <c r="KR229" i="2"/>
  <c r="NA229" i="2"/>
  <c r="MH229" i="2"/>
  <c r="LJ229" i="2"/>
  <c r="KL229" i="2"/>
  <c r="KJ229" i="2"/>
  <c r="DK217" i="2"/>
  <c r="DM217" i="2" s="1"/>
  <c r="EA217" i="2"/>
  <c r="LQ218" i="2"/>
  <c r="LE218" i="2"/>
  <c r="ND217" i="2"/>
  <c r="NB217" i="2"/>
  <c r="MC202" i="2"/>
  <c r="NU202" i="2" s="1"/>
  <c r="NW202" i="2" s="1"/>
  <c r="DE212" i="2"/>
  <c r="DF212" i="2"/>
  <c r="DS212" i="2"/>
  <c r="CL212" i="2"/>
  <c r="DG212" i="2"/>
  <c r="LE212" i="2"/>
  <c r="MA203" i="2"/>
  <c r="MC203" i="2" s="1"/>
  <c r="LC203" i="2"/>
  <c r="LE203" i="2" s="1"/>
  <c r="MW203" i="2"/>
  <c r="LU203" i="2"/>
  <c r="LW203" i="2" s="1"/>
  <c r="KW203" i="2"/>
  <c r="KY203" i="2" s="1"/>
  <c r="LO203" i="2"/>
  <c r="LQ203" i="2" s="1"/>
  <c r="KG203" i="2"/>
  <c r="MG203" i="2"/>
  <c r="MI203" i="2" s="1"/>
  <c r="KQ203" i="2"/>
  <c r="KS203" i="2" s="1"/>
  <c r="LI203" i="2"/>
  <c r="LK203" i="2" s="1"/>
  <c r="MM203" i="2"/>
  <c r="MO203" i="2" s="1"/>
  <c r="KK203" i="2"/>
  <c r="KM203" i="2" s="1"/>
  <c r="MW209" i="2"/>
  <c r="LU209" i="2"/>
  <c r="LW209" i="2" s="1"/>
  <c r="KW209" i="2"/>
  <c r="KY209" i="2" s="1"/>
  <c r="MA209" i="2"/>
  <c r="LC209" i="2"/>
  <c r="LE209" i="2" s="1"/>
  <c r="LO209" i="2"/>
  <c r="LQ209" i="2" s="1"/>
  <c r="MG209" i="2"/>
  <c r="MI209" i="2" s="1"/>
  <c r="KQ209" i="2"/>
  <c r="MM209" i="2"/>
  <c r="MO209" i="2" s="1"/>
  <c r="KK209" i="2"/>
  <c r="KM209" i="2" s="1"/>
  <c r="KG209" i="2"/>
  <c r="LI209" i="2"/>
  <c r="LK209" i="2" s="1"/>
  <c r="KS215" i="2"/>
  <c r="MO180" i="2"/>
  <c r="NU180" i="2" s="1"/>
  <c r="NW180" i="2" s="1"/>
  <c r="MZ164" i="2"/>
  <c r="MX164" i="2"/>
  <c r="KM197" i="2"/>
  <c r="LQ197" i="2"/>
  <c r="IC186" i="2"/>
  <c r="IA186" i="2"/>
  <c r="IB186" i="2" s="1"/>
  <c r="KF186" i="2" s="1"/>
  <c r="DS171" i="2"/>
  <c r="DG171" i="2"/>
  <c r="CL171" i="2"/>
  <c r="DE171" i="2"/>
  <c r="DF171" i="2"/>
  <c r="DS200" i="2"/>
  <c r="DG200" i="2"/>
  <c r="CL200" i="2"/>
  <c r="DF200" i="2"/>
  <c r="DE200" i="2"/>
  <c r="IA179" i="2"/>
  <c r="IB179" i="2" s="1"/>
  <c r="KF179" i="2" s="1"/>
  <c r="IC179" i="2"/>
  <c r="NM168" i="2"/>
  <c r="NY168" i="2" s="1"/>
  <c r="OE168" i="2" s="1"/>
  <c r="MW198" i="2"/>
  <c r="LU198" i="2"/>
  <c r="LW198" i="2" s="1"/>
  <c r="KW198" i="2"/>
  <c r="KY198" i="2" s="1"/>
  <c r="LO198" i="2"/>
  <c r="LQ198" i="2" s="1"/>
  <c r="MG198" i="2"/>
  <c r="MI198" i="2" s="1"/>
  <c r="LC198" i="2"/>
  <c r="LE198" i="2" s="1"/>
  <c r="KK198" i="2"/>
  <c r="KM198" i="2" s="1"/>
  <c r="MM198" i="2"/>
  <c r="MO198" i="2" s="1"/>
  <c r="KQ198" i="2"/>
  <c r="KS198" i="2" s="1"/>
  <c r="KG198" i="2"/>
  <c r="MA198" i="2"/>
  <c r="MC198" i="2" s="1"/>
  <c r="LI198" i="2"/>
  <c r="LK198" i="2" s="1"/>
  <c r="LE193" i="2"/>
  <c r="NL193" i="2" s="1"/>
  <c r="MO193" i="2"/>
  <c r="DU187" i="2"/>
  <c r="DV187" i="2"/>
  <c r="DY187" i="2" s="1"/>
  <c r="EE187" i="2" s="1"/>
  <c r="DS208" i="2"/>
  <c r="DG208" i="2"/>
  <c r="CL208" i="2"/>
  <c r="DE208" i="2"/>
  <c r="DF208" i="2"/>
  <c r="FW196" i="2"/>
  <c r="FD196" i="2"/>
  <c r="NB196" i="2"/>
  <c r="ND196" i="2"/>
  <c r="MC192" i="2"/>
  <c r="NU192" i="2" s="1"/>
  <c r="NW192" i="2" s="1"/>
  <c r="KM192" i="2"/>
  <c r="DG173" i="2"/>
  <c r="DS173" i="2"/>
  <c r="DF173" i="2"/>
  <c r="DE173" i="2"/>
  <c r="CL173" i="2"/>
  <c r="NM167" i="2"/>
  <c r="NY167" i="2" s="1"/>
  <c r="OE167" i="2" s="1"/>
  <c r="IA154" i="2"/>
  <c r="IB154" i="2" s="1"/>
  <c r="KF154" i="2" s="1"/>
  <c r="IC154" i="2"/>
  <c r="JE145" i="2"/>
  <c r="JC145" i="2"/>
  <c r="JD145" i="2" s="1"/>
  <c r="KI145" i="2" s="1"/>
  <c r="LK160" i="2"/>
  <c r="LQ160" i="2"/>
  <c r="NM151" i="2"/>
  <c r="NY151" i="2" s="1"/>
  <c r="OE151" i="2" s="1"/>
  <c r="IA170" i="2"/>
  <c r="IB170" i="2" s="1"/>
  <c r="KF170" i="2" s="1"/>
  <c r="IC170" i="2"/>
  <c r="NA163" i="2"/>
  <c r="MH163" i="2"/>
  <c r="KL163" i="2"/>
  <c r="LD163" i="2"/>
  <c r="KJ163" i="2"/>
  <c r="LV163" i="2"/>
  <c r="MN163" i="2"/>
  <c r="KR163" i="2"/>
  <c r="LJ163" i="2"/>
  <c r="KX163" i="2"/>
  <c r="MB163" i="2"/>
  <c r="LP163" i="2"/>
  <c r="KY147" i="2"/>
  <c r="NM185" i="2"/>
  <c r="NY185" i="2" s="1"/>
  <c r="OE185" i="2" s="1"/>
  <c r="KS156" i="2"/>
  <c r="NA166" i="2"/>
  <c r="LD166" i="2"/>
  <c r="KJ166" i="2"/>
  <c r="LV166" i="2"/>
  <c r="MN166" i="2"/>
  <c r="KR166" i="2"/>
  <c r="LJ166" i="2"/>
  <c r="MB166" i="2"/>
  <c r="LP166" i="2"/>
  <c r="KL166" i="2"/>
  <c r="KX166" i="2"/>
  <c r="MH166" i="2"/>
  <c r="MC171" i="2"/>
  <c r="NU171" i="2" s="1"/>
  <c r="NW171" i="2" s="1"/>
  <c r="LK171" i="2"/>
  <c r="IA150" i="2"/>
  <c r="IB150" i="2" s="1"/>
  <c r="KF150" i="2" s="1"/>
  <c r="IC150" i="2"/>
  <c r="NE147" i="2"/>
  <c r="MZ147" i="2"/>
  <c r="MX147" i="2"/>
  <c r="NA143" i="2"/>
  <c r="MB143" i="2"/>
  <c r="KJ143" i="2"/>
  <c r="MH143" i="2"/>
  <c r="KR143" i="2"/>
  <c r="LV143" i="2"/>
  <c r="LJ143" i="2"/>
  <c r="MN143" i="2"/>
  <c r="KX143" i="2"/>
  <c r="LP143" i="2"/>
  <c r="KL143" i="2"/>
  <c r="LD143" i="2"/>
  <c r="CL154" i="2"/>
  <c r="DE154" i="2"/>
  <c r="DF154" i="2"/>
  <c r="DS154" i="2"/>
  <c r="DG154" i="2"/>
  <c r="EE177" i="2"/>
  <c r="NY138" i="2"/>
  <c r="OE138" i="2" s="1"/>
  <c r="JC138" i="2"/>
  <c r="JD138" i="2" s="1"/>
  <c r="KI138" i="2" s="1"/>
  <c r="JE138" i="2"/>
  <c r="MZ130" i="2"/>
  <c r="MX130" i="2"/>
  <c r="MC152" i="2"/>
  <c r="MO152" i="2"/>
  <c r="DS131" i="2"/>
  <c r="DF131" i="2"/>
  <c r="DE131" i="2"/>
  <c r="DG131" i="2"/>
  <c r="CL131" i="2"/>
  <c r="LW136" i="2"/>
  <c r="LK136" i="2"/>
  <c r="KR134" i="2"/>
  <c r="KS134" i="2" s="1"/>
  <c r="MH134" i="2"/>
  <c r="MI134" i="2" s="1"/>
  <c r="NA134" i="2"/>
  <c r="MB134" i="2"/>
  <c r="LJ134" i="2"/>
  <c r="KJ134" i="2"/>
  <c r="LV134" i="2"/>
  <c r="LW134" i="2" s="1"/>
  <c r="KL134" i="2"/>
  <c r="KM134" i="2" s="1"/>
  <c r="LP134" i="2"/>
  <c r="LQ134" i="2" s="1"/>
  <c r="LD134" i="2"/>
  <c r="LE134" i="2" s="1"/>
  <c r="MN134" i="2"/>
  <c r="MO134" i="2" s="1"/>
  <c r="KX134" i="2"/>
  <c r="KY134" i="2" s="1"/>
  <c r="MC116" i="2"/>
  <c r="NU116" i="2" s="1"/>
  <c r="NW116" i="2" s="1"/>
  <c r="KY139" i="2"/>
  <c r="DU138" i="2"/>
  <c r="DV138" i="2"/>
  <c r="DY138" i="2" s="1"/>
  <c r="EE138" i="2" s="1"/>
  <c r="FW102" i="2"/>
  <c r="FD102" i="2"/>
  <c r="DG89" i="2"/>
  <c r="DS89" i="2"/>
  <c r="DF89" i="2"/>
  <c r="DE89" i="2"/>
  <c r="CL89" i="2"/>
  <c r="MW127" i="2"/>
  <c r="LU127" i="2"/>
  <c r="KW127" i="2"/>
  <c r="KY127" i="2" s="1"/>
  <c r="LI127" i="2"/>
  <c r="LK127" i="2" s="1"/>
  <c r="KQ127" i="2"/>
  <c r="KS127" i="2" s="1"/>
  <c r="KG127" i="2"/>
  <c r="MG127" i="2"/>
  <c r="MI127" i="2" s="1"/>
  <c r="LO127" i="2"/>
  <c r="LC127" i="2"/>
  <c r="MA127" i="2"/>
  <c r="KK127" i="2"/>
  <c r="KM127" i="2" s="1"/>
  <c r="MM127" i="2"/>
  <c r="NB132" i="2"/>
  <c r="ND132" i="2"/>
  <c r="MX116" i="2"/>
  <c r="MZ116" i="2"/>
  <c r="NE116" i="2"/>
  <c r="KY114" i="2"/>
  <c r="DG119" i="2"/>
  <c r="DF119" i="2"/>
  <c r="DE119" i="2"/>
  <c r="DS119" i="2"/>
  <c r="CL119" i="2"/>
  <c r="CL90" i="2"/>
  <c r="DS90" i="2"/>
  <c r="DG90" i="2"/>
  <c r="DF90" i="2"/>
  <c r="DE90" i="2"/>
  <c r="CL123" i="2"/>
  <c r="DF123" i="2"/>
  <c r="DG123" i="2"/>
  <c r="DE123" i="2"/>
  <c r="DS123" i="2"/>
  <c r="NM88" i="2"/>
  <c r="NY88" i="2" s="1"/>
  <c r="OE88" i="2" s="1"/>
  <c r="LQ52" i="2"/>
  <c r="CL102" i="2"/>
  <c r="DS102" i="2"/>
  <c r="DG102" i="2"/>
  <c r="DF102" i="2"/>
  <c r="DE102" i="2"/>
  <c r="MI89" i="2"/>
  <c r="NU89" i="2" s="1"/>
  <c r="NW89" i="2" s="1"/>
  <c r="MN78" i="2"/>
  <c r="LV78" i="2"/>
  <c r="MB78" i="2"/>
  <c r="LJ78" i="2"/>
  <c r="KJ78" i="2"/>
  <c r="MH78" i="2"/>
  <c r="NA78" i="2"/>
  <c r="LD78" i="2"/>
  <c r="KR78" i="2"/>
  <c r="LP78" i="2"/>
  <c r="KX78" i="2"/>
  <c r="KL78" i="2"/>
  <c r="CL37" i="2"/>
  <c r="DE37" i="2"/>
  <c r="DG37" i="2"/>
  <c r="DS37" i="2"/>
  <c r="DF37" i="2"/>
  <c r="KR94" i="2"/>
  <c r="KS94" i="2" s="1"/>
  <c r="MH94" i="2"/>
  <c r="MI94" i="2" s="1"/>
  <c r="LP94" i="2"/>
  <c r="KX94" i="2"/>
  <c r="KY94" i="2" s="1"/>
  <c r="NA94" i="2"/>
  <c r="MN94" i="2"/>
  <c r="MO94" i="2" s="1"/>
  <c r="LV94" i="2"/>
  <c r="LW94" i="2" s="1"/>
  <c r="LD94" i="2"/>
  <c r="LE94" i="2" s="1"/>
  <c r="KL94" i="2"/>
  <c r="KM94" i="2" s="1"/>
  <c r="MB94" i="2"/>
  <c r="MC94" i="2" s="1"/>
  <c r="LJ94" i="2"/>
  <c r="LK94" i="2" s="1"/>
  <c r="KJ94" i="2"/>
  <c r="DK124" i="2"/>
  <c r="DM124" i="2" s="1"/>
  <c r="EA124" i="2"/>
  <c r="HJ258" i="2"/>
  <c r="HG258" i="2" s="1" a="1"/>
  <c r="HG258" i="2" s="1"/>
  <c r="MW73" i="2"/>
  <c r="LU73" i="2"/>
  <c r="KW73" i="2"/>
  <c r="LC73" i="2"/>
  <c r="LI73" i="2"/>
  <c r="KQ73" i="2"/>
  <c r="MM73" i="2"/>
  <c r="MA73" i="2"/>
  <c r="LO73" i="2"/>
  <c r="KK73" i="2"/>
  <c r="KG73" i="2"/>
  <c r="MG73" i="2"/>
  <c r="DE49" i="2"/>
  <c r="DF49" i="2"/>
  <c r="DS49" i="2"/>
  <c r="DG49" i="2"/>
  <c r="CL49" i="2"/>
  <c r="NM112" i="2"/>
  <c r="NY112" i="2" s="1"/>
  <c r="OE112" i="2" s="1"/>
  <c r="DW97" i="2"/>
  <c r="DE122" i="2"/>
  <c r="CL122" i="2"/>
  <c r="DS122" i="2"/>
  <c r="DF122" i="2"/>
  <c r="DG122" i="2"/>
  <c r="MW93" i="2"/>
  <c r="LU93" i="2"/>
  <c r="KW93" i="2"/>
  <c r="KK93" i="2"/>
  <c r="MA93" i="2"/>
  <c r="LI93" i="2"/>
  <c r="KQ93" i="2"/>
  <c r="KG93" i="2"/>
  <c r="MG93" i="2"/>
  <c r="LO93" i="2"/>
  <c r="MM93" i="2"/>
  <c r="LC93" i="2"/>
  <c r="LQ94" i="2"/>
  <c r="DU78" i="2"/>
  <c r="DV78" i="2"/>
  <c r="DY78" i="2" s="1"/>
  <c r="EE78" i="2" s="1"/>
  <c r="MX71" i="2"/>
  <c r="NE71" i="2"/>
  <c r="MZ71" i="2"/>
  <c r="IA57" i="2"/>
  <c r="IB57" i="2" s="1"/>
  <c r="KF57" i="2" s="1"/>
  <c r="IC57" i="2"/>
  <c r="NY22" i="2"/>
  <c r="OE22" i="2" s="1"/>
  <c r="MC43" i="2"/>
  <c r="DG20" i="2"/>
  <c r="DF20" i="2"/>
  <c r="DS20" i="2"/>
  <c r="DE20" i="2"/>
  <c r="CL20" i="2"/>
  <c r="DK32" i="2"/>
  <c r="DM32" i="2" s="1"/>
  <c r="EA32" i="2"/>
  <c r="NL25" i="2"/>
  <c r="NL52" i="2"/>
  <c r="LW39" i="2"/>
  <c r="MC80" i="2"/>
  <c r="KM65" i="2"/>
  <c r="LE65" i="2"/>
  <c r="JC47" i="2"/>
  <c r="JD47" i="2" s="1"/>
  <c r="KI47" i="2" s="1"/>
  <c r="JE47" i="2"/>
  <c r="NB43" i="2"/>
  <c r="NI43" i="2" s="1"/>
  <c r="ND43" i="2"/>
  <c r="NJ43" i="2" s="1"/>
  <c r="OB43" i="2" s="1"/>
  <c r="DU38" i="2"/>
  <c r="DV38" i="2"/>
  <c r="DY38" i="2" s="1"/>
  <c r="EE38" i="2" s="1"/>
  <c r="DU76" i="2"/>
  <c r="DV76" i="2"/>
  <c r="DY76" i="2" s="1"/>
  <c r="EE76" i="2" s="1"/>
  <c r="MZ67" i="2"/>
  <c r="MX67" i="2"/>
  <c r="NB59" i="2"/>
  <c r="ND59" i="2"/>
  <c r="MI59" i="2"/>
  <c r="NU59" i="2" s="1"/>
  <c r="NW59" i="2" s="1"/>
  <c r="MI53" i="2"/>
  <c r="MZ15" i="2"/>
  <c r="MX15" i="2"/>
  <c r="EA58" i="2"/>
  <c r="DK58" i="2"/>
  <c r="DM58" i="2" s="1"/>
  <c r="MC16" i="2"/>
  <c r="NU16" i="2" s="1"/>
  <c r="NW16" i="2" s="1"/>
  <c r="JC15" i="2"/>
  <c r="JD15" i="2" s="1"/>
  <c r="KI15" i="2" s="1"/>
  <c r="JE15" i="2"/>
  <c r="MO43" i="2"/>
  <c r="NB57" i="2"/>
  <c r="ND57" i="2"/>
  <c r="LW53" i="2"/>
  <c r="MZ13" i="2"/>
  <c r="MX13" i="2"/>
  <c r="NE13" i="2"/>
  <c r="DS62" i="2"/>
  <c r="DG62" i="2"/>
  <c r="CL62" i="2"/>
  <c r="DF62" i="2"/>
  <c r="DE62" i="2"/>
  <c r="DK41" i="2"/>
  <c r="DM41" i="2" s="1"/>
  <c r="EA41" i="2"/>
  <c r="DK16" i="2"/>
  <c r="DM16" i="2" s="1"/>
  <c r="EA16" i="2"/>
  <c r="ND29" i="2"/>
  <c r="NB29" i="2"/>
  <c r="KM21" i="2"/>
  <c r="KS21" i="2"/>
  <c r="NB11" i="2"/>
  <c r="ND11" i="2"/>
  <c r="CL29" i="2"/>
  <c r="DF29" i="2"/>
  <c r="DG29" i="2"/>
  <c r="DS29" i="2"/>
  <c r="DE29" i="2"/>
  <c r="LQ23" i="2"/>
  <c r="MH12" i="2"/>
  <c r="LP12" i="2"/>
  <c r="NA12" i="2"/>
  <c r="MN12" i="2"/>
  <c r="KL12" i="2"/>
  <c r="MB12" i="2"/>
  <c r="LD12" i="2"/>
  <c r="KJ12" i="2"/>
  <c r="KR12" i="2"/>
  <c r="LV12" i="2"/>
  <c r="LJ12" i="2"/>
  <c r="KX12" i="2"/>
  <c r="CL25" i="2"/>
  <c r="DS25" i="2"/>
  <c r="DG25" i="2"/>
  <c r="DE25" i="2"/>
  <c r="DF25" i="2"/>
  <c r="KS9" i="2"/>
  <c r="LQ9" i="2"/>
  <c r="NM61" i="2"/>
  <c r="NY61" i="2" s="1"/>
  <c r="OE61" i="2" s="1"/>
  <c r="GZ352" i="2"/>
  <c r="LV352" i="2" s="1"/>
  <c r="GX352" i="2"/>
  <c r="LV344" i="2"/>
  <c r="KJ344" i="2"/>
  <c r="NA344" i="2"/>
  <c r="MN344" i="2"/>
  <c r="KR344" i="2"/>
  <c r="LJ344" i="2"/>
  <c r="KX344" i="2"/>
  <c r="MH344" i="2"/>
  <c r="MB344" i="2"/>
  <c r="LP344" i="2"/>
  <c r="LD344" i="2"/>
  <c r="KL344" i="2"/>
  <c r="DK345" i="2"/>
  <c r="DM345" i="2" s="1"/>
  <c r="EA345" i="2"/>
  <c r="IC339" i="2"/>
  <c r="IA339" i="2"/>
  <c r="IB339" i="2" s="1"/>
  <c r="KF339" i="2" s="1"/>
  <c r="IA322" i="2"/>
  <c r="IB322" i="2" s="1"/>
  <c r="KF322" i="2" s="1"/>
  <c r="IC322" i="2"/>
  <c r="MW315" i="2"/>
  <c r="LU315" i="2"/>
  <c r="LW315" i="2" s="1"/>
  <c r="KW315" i="2"/>
  <c r="KY315" i="2" s="1"/>
  <c r="MA315" i="2"/>
  <c r="MC315" i="2" s="1"/>
  <c r="LC315" i="2"/>
  <c r="LE315" i="2" s="1"/>
  <c r="LO315" i="2"/>
  <c r="LQ315" i="2" s="1"/>
  <c r="MM315" i="2"/>
  <c r="MO315" i="2" s="1"/>
  <c r="KQ315" i="2"/>
  <c r="KS315" i="2" s="1"/>
  <c r="MG315" i="2"/>
  <c r="MI315" i="2" s="1"/>
  <c r="KK315" i="2"/>
  <c r="KM315" i="2" s="1"/>
  <c r="KG315" i="2"/>
  <c r="LI315" i="2"/>
  <c r="LK315" i="2" s="1"/>
  <c r="NU310" i="2"/>
  <c r="NW310" i="2" s="1"/>
  <c r="EA316" i="2"/>
  <c r="DK316" i="2"/>
  <c r="DM316" i="2" s="1"/>
  <c r="EA311" i="2"/>
  <c r="DK311" i="2"/>
  <c r="DM311" i="2" s="1"/>
  <c r="IC287" i="2"/>
  <c r="IA287" i="2"/>
  <c r="IB287" i="2" s="1"/>
  <c r="KF287" i="2" s="1"/>
  <c r="DE280" i="2"/>
  <c r="CL280" i="2"/>
  <c r="DS280" i="2"/>
  <c r="DG280" i="2"/>
  <c r="DF280" i="2"/>
  <c r="NB273" i="2"/>
  <c r="ND273" i="2"/>
  <c r="DS283" i="2"/>
  <c r="DG283" i="2"/>
  <c r="CL283" i="2"/>
  <c r="DF283" i="2"/>
  <c r="DE283" i="2"/>
  <c r="NI270" i="2"/>
  <c r="NB267" i="2"/>
  <c r="ND267" i="2"/>
  <c r="DS265" i="2"/>
  <c r="DF265" i="2"/>
  <c r="DE265" i="2"/>
  <c r="DG265" i="2"/>
  <c r="CL265" i="2"/>
  <c r="DV258" i="2"/>
  <c r="DY258" i="2" s="1"/>
  <c r="EE258" i="2" s="1"/>
  <c r="DU258" i="2"/>
  <c r="EA279" i="2"/>
  <c r="DK279" i="2"/>
  <c r="DM279" i="2" s="1"/>
  <c r="NY274" i="2"/>
  <c r="OE274" i="2" s="1"/>
  <c r="FW254" i="2"/>
  <c r="FD254" i="2"/>
  <c r="NU263" i="2"/>
  <c r="NW263" i="2" s="1"/>
  <c r="NB265" i="2"/>
  <c r="ND265" i="2"/>
  <c r="NY259" i="2"/>
  <c r="OE259" i="2" s="1"/>
  <c r="DV273" i="2"/>
  <c r="DY273" i="2" s="1"/>
  <c r="EE273" i="2" s="1"/>
  <c r="DU273" i="2"/>
  <c r="KG251" i="2"/>
  <c r="MW251" i="2"/>
  <c r="LU251" i="2"/>
  <c r="LW251" i="2" s="1"/>
  <c r="KW251" i="2"/>
  <c r="KY251" i="2" s="1"/>
  <c r="LI251" i="2"/>
  <c r="LK251" i="2" s="1"/>
  <c r="MM251" i="2"/>
  <c r="MO251" i="2" s="1"/>
  <c r="MA251" i="2"/>
  <c r="MC251" i="2" s="1"/>
  <c r="KK251" i="2"/>
  <c r="KM251" i="2" s="1"/>
  <c r="LC251" i="2"/>
  <c r="LE251" i="2" s="1"/>
  <c r="KQ251" i="2"/>
  <c r="KS251" i="2" s="1"/>
  <c r="MG251" i="2"/>
  <c r="MI251" i="2" s="1"/>
  <c r="LO251" i="2"/>
  <c r="LQ251" i="2" s="1"/>
  <c r="DE242" i="2"/>
  <c r="CL242" i="2"/>
  <c r="DG242" i="2"/>
  <c r="DS242" i="2"/>
  <c r="DF242" i="2"/>
  <c r="MM257" i="2"/>
  <c r="LO257" i="2"/>
  <c r="KQ257" i="2"/>
  <c r="LC257" i="2"/>
  <c r="KG257" i="2"/>
  <c r="MA257" i="2"/>
  <c r="MW257" i="2"/>
  <c r="KW257" i="2"/>
  <c r="MG257" i="2"/>
  <c r="KK257" i="2"/>
  <c r="LI257" i="2"/>
  <c r="LU257" i="2"/>
  <c r="DS245" i="2"/>
  <c r="DG245" i="2"/>
  <c r="CL245" i="2"/>
  <c r="DE245" i="2"/>
  <c r="DF245" i="2"/>
  <c r="EA256" i="2"/>
  <c r="DK256" i="2"/>
  <c r="DM256" i="2" s="1"/>
  <c r="FW255" i="2"/>
  <c r="FD255" i="2"/>
  <c r="ND243" i="2"/>
  <c r="NB243" i="2"/>
  <c r="LQ244" i="2"/>
  <c r="MX244" i="2"/>
  <c r="MZ244" i="2"/>
  <c r="IA226" i="2"/>
  <c r="IB226" i="2" s="1"/>
  <c r="KF226" i="2" s="1"/>
  <c r="IC226" i="2"/>
  <c r="DS231" i="2"/>
  <c r="DG231" i="2"/>
  <c r="CL231" i="2"/>
  <c r="DE231" i="2"/>
  <c r="DF231" i="2"/>
  <c r="NB238" i="2"/>
  <c r="ND238" i="2"/>
  <c r="FW237" i="2"/>
  <c r="FD237" i="2"/>
  <c r="NB231" i="2"/>
  <c r="ND231" i="2"/>
  <c r="DE229" i="2"/>
  <c r="DF229" i="2"/>
  <c r="DS229" i="2"/>
  <c r="CL229" i="2"/>
  <c r="DG229" i="2"/>
  <c r="ND226" i="2"/>
  <c r="NB226" i="2"/>
  <c r="KY218" i="2"/>
  <c r="MC218" i="2"/>
  <c r="NU218" i="2" s="1"/>
  <c r="NW218" i="2" s="1"/>
  <c r="ND215" i="2"/>
  <c r="NB215" i="2"/>
  <c r="JC206" i="2"/>
  <c r="JD206" i="2" s="1"/>
  <c r="KI206" i="2" s="1"/>
  <c r="JE206" i="2"/>
  <c r="IA204" i="2"/>
  <c r="IB204" i="2" s="1"/>
  <c r="KF204" i="2" s="1"/>
  <c r="IC204" i="2"/>
  <c r="CL178" i="2"/>
  <c r="DF178" i="2"/>
  <c r="DS178" i="2"/>
  <c r="DE178" i="2"/>
  <c r="DG178" i="2"/>
  <c r="DK213" i="2"/>
  <c r="DM213" i="2" s="1"/>
  <c r="EA213" i="2"/>
  <c r="NB212" i="2"/>
  <c r="ND212" i="2"/>
  <c r="NU212" i="2"/>
  <c r="NW212" i="2" s="1"/>
  <c r="DG194" i="2"/>
  <c r="DE194" i="2"/>
  <c r="CL194" i="2"/>
  <c r="DF194" i="2"/>
  <c r="DS194" i="2"/>
  <c r="NA207" i="2"/>
  <c r="MN207" i="2"/>
  <c r="LV207" i="2"/>
  <c r="MB207" i="2"/>
  <c r="LJ207" i="2"/>
  <c r="KJ207" i="2"/>
  <c r="MH207" i="2"/>
  <c r="KR207" i="2"/>
  <c r="LD207" i="2"/>
  <c r="LP207" i="2"/>
  <c r="KL207" i="2"/>
  <c r="KX207" i="2"/>
  <c r="NL211" i="2"/>
  <c r="MI197" i="2"/>
  <c r="MO197" i="2"/>
  <c r="DE185" i="2"/>
  <c r="DG185" i="2"/>
  <c r="DF185" i="2"/>
  <c r="CL185" i="2"/>
  <c r="DS185" i="2"/>
  <c r="DE176" i="2"/>
  <c r="DG176" i="2"/>
  <c r="DF176" i="2"/>
  <c r="DS176" i="2"/>
  <c r="CL176" i="2"/>
  <c r="DS170" i="2"/>
  <c r="DG170" i="2"/>
  <c r="CL170" i="2"/>
  <c r="DF170" i="2"/>
  <c r="DE170" i="2"/>
  <c r="ND182" i="2"/>
  <c r="NB182" i="2"/>
  <c r="DS196" i="2"/>
  <c r="DG196" i="2"/>
  <c r="CL196" i="2"/>
  <c r="DF196" i="2"/>
  <c r="DE196" i="2"/>
  <c r="DS192" i="2"/>
  <c r="DG192" i="2"/>
  <c r="CL192" i="2"/>
  <c r="DF192" i="2"/>
  <c r="DE192" i="2"/>
  <c r="JC186" i="2"/>
  <c r="JD186" i="2" s="1"/>
  <c r="KI186" i="2" s="1"/>
  <c r="JE186" i="2"/>
  <c r="DU199" i="2"/>
  <c r="DV199" i="2"/>
  <c r="DY199" i="2" s="1"/>
  <c r="EE199" i="2" s="1"/>
  <c r="NE192" i="2"/>
  <c r="MZ192" i="2"/>
  <c r="MX192" i="2"/>
  <c r="DU191" i="2"/>
  <c r="DV191" i="2"/>
  <c r="DY191" i="2" s="1"/>
  <c r="EE191" i="2" s="1"/>
  <c r="MG167" i="2"/>
  <c r="MI167" i="2" s="1"/>
  <c r="LI167" i="2"/>
  <c r="LK167" i="2" s="1"/>
  <c r="KK167" i="2"/>
  <c r="MM167" i="2"/>
  <c r="MO167" i="2" s="1"/>
  <c r="LO167" i="2"/>
  <c r="KQ167" i="2"/>
  <c r="KS167" i="2" s="1"/>
  <c r="MA167" i="2"/>
  <c r="MC167" i="2" s="1"/>
  <c r="MW167" i="2"/>
  <c r="KW167" i="2"/>
  <c r="KY167" i="2" s="1"/>
  <c r="LC167" i="2"/>
  <c r="LE167" i="2" s="1"/>
  <c r="KG167" i="2"/>
  <c r="LU167" i="2"/>
  <c r="LW167" i="2" s="1"/>
  <c r="NB160" i="2"/>
  <c r="NI160" i="2" s="1"/>
  <c r="ND160" i="2"/>
  <c r="NJ160" i="2" s="1"/>
  <c r="OB160" i="2" s="1"/>
  <c r="NE160" i="2"/>
  <c r="ND151" i="2"/>
  <c r="NB151" i="2"/>
  <c r="CL169" i="2"/>
  <c r="DS169" i="2"/>
  <c r="DF169" i="2"/>
  <c r="DG169" i="2"/>
  <c r="DE169" i="2"/>
  <c r="DK158" i="2"/>
  <c r="DM158" i="2" s="1"/>
  <c r="EA158" i="2"/>
  <c r="NM183" i="2"/>
  <c r="NY183" i="2" s="1"/>
  <c r="OE183" i="2" s="1"/>
  <c r="DS174" i="2"/>
  <c r="DG174" i="2"/>
  <c r="CL174" i="2"/>
  <c r="DF174" i="2"/>
  <c r="DE174" i="2"/>
  <c r="NB171" i="2"/>
  <c r="ND171" i="2"/>
  <c r="MG159" i="2"/>
  <c r="MI159" i="2" s="1"/>
  <c r="LI159" i="2"/>
  <c r="LK159" i="2" s="1"/>
  <c r="KK159" i="2"/>
  <c r="KM159" i="2" s="1"/>
  <c r="MM159" i="2"/>
  <c r="MO159" i="2" s="1"/>
  <c r="LU159" i="2"/>
  <c r="LW159" i="2" s="1"/>
  <c r="LC159" i="2"/>
  <c r="LE159" i="2" s="1"/>
  <c r="MW159" i="2"/>
  <c r="MA159" i="2"/>
  <c r="MC159" i="2" s="1"/>
  <c r="KQ159" i="2"/>
  <c r="KS159" i="2" s="1"/>
  <c r="KG159" i="2"/>
  <c r="LO159" i="2"/>
  <c r="LQ159" i="2" s="1"/>
  <c r="KW159" i="2"/>
  <c r="KY159" i="2" s="1"/>
  <c r="MM176" i="2"/>
  <c r="LO176" i="2"/>
  <c r="KQ176" i="2"/>
  <c r="MW176" i="2"/>
  <c r="LU176" i="2"/>
  <c r="KW176" i="2"/>
  <c r="LC176" i="2"/>
  <c r="KG176" i="2"/>
  <c r="MG176" i="2"/>
  <c r="LI176" i="2"/>
  <c r="MA176" i="2"/>
  <c r="KK176" i="2"/>
  <c r="LV164" i="2"/>
  <c r="LW164" i="2" s="1"/>
  <c r="KJ164" i="2"/>
  <c r="NA164" i="2"/>
  <c r="NE164" i="2" s="1"/>
  <c r="MN164" i="2"/>
  <c r="KR164" i="2"/>
  <c r="KS164" i="2" s="1"/>
  <c r="LJ164" i="2"/>
  <c r="LK164" i="2" s="1"/>
  <c r="MB164" i="2"/>
  <c r="MC164" i="2" s="1"/>
  <c r="KX164" i="2"/>
  <c r="KY164" i="2" s="1"/>
  <c r="MH164" i="2"/>
  <c r="MI164" i="2" s="1"/>
  <c r="KL164" i="2"/>
  <c r="KM164" i="2" s="1"/>
  <c r="LP164" i="2"/>
  <c r="LQ164" i="2" s="1"/>
  <c r="LD164" i="2"/>
  <c r="LE164" i="2" s="1"/>
  <c r="MW149" i="2"/>
  <c r="LU149" i="2"/>
  <c r="KW149" i="2"/>
  <c r="MM149" i="2"/>
  <c r="LC149" i="2"/>
  <c r="KG149" i="2"/>
  <c r="LO149" i="2"/>
  <c r="MA149" i="2"/>
  <c r="KQ149" i="2"/>
  <c r="KK149" i="2"/>
  <c r="LI149" i="2"/>
  <c r="MG149" i="2"/>
  <c r="JE177" i="2"/>
  <c r="JC177" i="2"/>
  <c r="JD177" i="2" s="1"/>
  <c r="KI177" i="2" s="1"/>
  <c r="DS166" i="2"/>
  <c r="DG166" i="2"/>
  <c r="CL166" i="2"/>
  <c r="DF166" i="2"/>
  <c r="DE166" i="2"/>
  <c r="KM147" i="2"/>
  <c r="EA152" i="2"/>
  <c r="DK152" i="2"/>
  <c r="DM152" i="2" s="1"/>
  <c r="IC143" i="2"/>
  <c r="IA143" i="2"/>
  <c r="IB143" i="2" s="1"/>
  <c r="KF143" i="2" s="1"/>
  <c r="DW177" i="2"/>
  <c r="DX177" i="2"/>
  <c r="MM138" i="2"/>
  <c r="LO138" i="2"/>
  <c r="KQ138" i="2"/>
  <c r="MG138" i="2"/>
  <c r="LI138" i="2"/>
  <c r="KK138" i="2"/>
  <c r="LU138" i="2"/>
  <c r="MA138" i="2"/>
  <c r="LC138" i="2"/>
  <c r="KG138" i="2"/>
  <c r="MW138" i="2"/>
  <c r="KW138" i="2"/>
  <c r="FE156" i="2"/>
  <c r="NM156" i="2"/>
  <c r="NY156" i="2" s="1"/>
  <c r="OE156" i="2" s="1"/>
  <c r="FW136" i="2"/>
  <c r="FD136" i="2"/>
  <c r="JC141" i="2"/>
  <c r="JD141" i="2" s="1"/>
  <c r="KI141" i="2" s="1"/>
  <c r="JE141" i="2"/>
  <c r="MO155" i="2"/>
  <c r="LW155" i="2"/>
  <c r="DF132" i="2"/>
  <c r="DE132" i="2"/>
  <c r="CL132" i="2"/>
  <c r="DG132" i="2"/>
  <c r="DS132" i="2"/>
  <c r="DE156" i="2"/>
  <c r="CL156" i="2"/>
  <c r="DG156" i="2"/>
  <c r="DS156" i="2"/>
  <c r="DF156" i="2"/>
  <c r="IA133" i="2"/>
  <c r="IB133" i="2" s="1"/>
  <c r="KF133" i="2" s="1"/>
  <c r="IC133" i="2"/>
  <c r="MX144" i="2"/>
  <c r="MZ144" i="2"/>
  <c r="LE136" i="2"/>
  <c r="FE124" i="2"/>
  <c r="NM124" i="2"/>
  <c r="NY124" i="2" s="1"/>
  <c r="OE124" i="2" s="1"/>
  <c r="EA138" i="2"/>
  <c r="DK138" i="2"/>
  <c r="DM138" i="2" s="1"/>
  <c r="NU104" i="2"/>
  <c r="NW104" i="2" s="1"/>
  <c r="IC99" i="2"/>
  <c r="IA99" i="2"/>
  <c r="IB99" i="2" s="1"/>
  <c r="KF99" i="2" s="1"/>
  <c r="FD110" i="2"/>
  <c r="FW110" i="2"/>
  <c r="DE126" i="2"/>
  <c r="CL126" i="2"/>
  <c r="DS126" i="2"/>
  <c r="DF126" i="2"/>
  <c r="DG126" i="2"/>
  <c r="LQ114" i="2"/>
  <c r="IC123" i="2"/>
  <c r="IA123" i="2"/>
  <c r="IB123" i="2" s="1"/>
  <c r="KF123" i="2" s="1"/>
  <c r="DE112" i="2"/>
  <c r="DS112" i="2"/>
  <c r="DG112" i="2"/>
  <c r="DF112" i="2"/>
  <c r="CL112" i="2"/>
  <c r="NA105" i="2"/>
  <c r="MN105" i="2"/>
  <c r="LV105" i="2"/>
  <c r="LD105" i="2"/>
  <c r="KL105" i="2"/>
  <c r="MB105" i="2"/>
  <c r="LJ105" i="2"/>
  <c r="KR105" i="2"/>
  <c r="KJ105" i="2"/>
  <c r="MH105" i="2"/>
  <c r="LP105" i="2"/>
  <c r="KX105" i="2"/>
  <c r="JE101" i="2"/>
  <c r="JC101" i="2"/>
  <c r="JD101" i="2" s="1"/>
  <c r="KI101" i="2" s="1"/>
  <c r="DV130" i="2"/>
  <c r="DY130" i="2" s="1"/>
  <c r="EE130" i="2" s="1"/>
  <c r="DU130" i="2"/>
  <c r="ND117" i="2"/>
  <c r="NB117" i="2"/>
  <c r="ND99" i="2"/>
  <c r="NB99" i="2"/>
  <c r="DS87" i="2"/>
  <c r="DG87" i="2"/>
  <c r="CL87" i="2"/>
  <c r="DF87" i="2"/>
  <c r="DE87" i="2"/>
  <c r="NM76" i="2"/>
  <c r="NY76" i="2" s="1"/>
  <c r="OE76" i="2" s="1"/>
  <c r="IA50" i="2"/>
  <c r="IB50" i="2" s="1"/>
  <c r="KF50" i="2" s="1"/>
  <c r="IC50" i="2"/>
  <c r="NE89" i="2"/>
  <c r="MX89" i="2"/>
  <c r="MZ89" i="2"/>
  <c r="FW78" i="2"/>
  <c r="FD78" i="2"/>
  <c r="LD106" i="2"/>
  <c r="LE106" i="2" s="1"/>
  <c r="KL106" i="2"/>
  <c r="KM106" i="2" s="1"/>
  <c r="MB106" i="2"/>
  <c r="MC106" i="2" s="1"/>
  <c r="LJ106" i="2"/>
  <c r="LK106" i="2" s="1"/>
  <c r="KJ106" i="2"/>
  <c r="KR106" i="2"/>
  <c r="MH106" i="2"/>
  <c r="MI106" i="2" s="1"/>
  <c r="LP106" i="2"/>
  <c r="LQ106" i="2" s="1"/>
  <c r="KX106" i="2"/>
  <c r="KY106" i="2" s="1"/>
  <c r="NA106" i="2"/>
  <c r="MN106" i="2"/>
  <c r="MO106" i="2" s="1"/>
  <c r="LV106" i="2"/>
  <c r="LW106" i="2" s="1"/>
  <c r="DU79" i="2"/>
  <c r="DV79" i="2"/>
  <c r="DY79" i="2" s="1"/>
  <c r="EE79" i="2" s="1"/>
  <c r="IA70" i="2"/>
  <c r="IB70" i="2" s="1"/>
  <c r="KF70" i="2" s="1"/>
  <c r="IC70" i="2"/>
  <c r="FW77" i="2"/>
  <c r="FD77" i="2"/>
  <c r="DE71" i="2"/>
  <c r="DG71" i="2"/>
  <c r="DS71" i="2"/>
  <c r="DF71" i="2"/>
  <c r="CL71" i="2"/>
  <c r="DE45" i="2"/>
  <c r="DF45" i="2"/>
  <c r="DS45" i="2"/>
  <c r="DG45" i="2"/>
  <c r="CL45" i="2"/>
  <c r="ND124" i="2"/>
  <c r="NB124" i="2"/>
  <c r="NY111" i="2"/>
  <c r="OE111" i="2" s="1"/>
  <c r="MB96" i="2"/>
  <c r="LJ96" i="2"/>
  <c r="KJ96" i="2"/>
  <c r="KR96" i="2"/>
  <c r="MH96" i="2"/>
  <c r="LP96" i="2"/>
  <c r="KX96" i="2"/>
  <c r="NA96" i="2"/>
  <c r="MN96" i="2"/>
  <c r="LV96" i="2"/>
  <c r="LD96" i="2"/>
  <c r="KL96" i="2"/>
  <c r="DK80" i="2"/>
  <c r="DM80" i="2" s="1"/>
  <c r="EA80" i="2"/>
  <c r="DV77" i="2"/>
  <c r="DY77" i="2" s="1"/>
  <c r="EE77" i="2" s="1"/>
  <c r="DU77" i="2"/>
  <c r="ND71" i="2"/>
  <c r="NB71" i="2"/>
  <c r="NU71" i="2"/>
  <c r="NW71" i="2" s="1"/>
  <c r="DS66" i="2"/>
  <c r="DG66" i="2"/>
  <c r="CL66" i="2"/>
  <c r="DF66" i="2"/>
  <c r="DE66" i="2"/>
  <c r="CL33" i="2"/>
  <c r="DS33" i="2"/>
  <c r="DG33" i="2"/>
  <c r="DF33" i="2"/>
  <c r="DE33" i="2"/>
  <c r="DS18" i="2"/>
  <c r="DG18" i="2"/>
  <c r="CL18" i="2"/>
  <c r="DF18" i="2"/>
  <c r="DE18" i="2"/>
  <c r="MH63" i="2"/>
  <c r="MI63" i="2" s="1"/>
  <c r="LP63" i="2"/>
  <c r="LQ63" i="2" s="1"/>
  <c r="KX63" i="2"/>
  <c r="NA63" i="2"/>
  <c r="NE63" i="2" s="1"/>
  <c r="MN63" i="2"/>
  <c r="MO63" i="2" s="1"/>
  <c r="LV63" i="2"/>
  <c r="LD63" i="2"/>
  <c r="KL63" i="2"/>
  <c r="KM63" i="2" s="1"/>
  <c r="MB63" i="2"/>
  <c r="MC63" i="2" s="1"/>
  <c r="LJ63" i="2"/>
  <c r="LK63" i="2" s="1"/>
  <c r="KJ63" i="2"/>
  <c r="KR63" i="2"/>
  <c r="KS63" i="2" s="1"/>
  <c r="FW50" i="2"/>
  <c r="FD50" i="2"/>
  <c r="KM80" i="2"/>
  <c r="LW65" i="2"/>
  <c r="MC65" i="2"/>
  <c r="DU57" i="2"/>
  <c r="DV57" i="2"/>
  <c r="DY57" i="2" s="1"/>
  <c r="EE57" i="2" s="1"/>
  <c r="DE23" i="2"/>
  <c r="DG23" i="2"/>
  <c r="DS23" i="2"/>
  <c r="DF23" i="2"/>
  <c r="CL23" i="2"/>
  <c r="DE7" i="2"/>
  <c r="DG7" i="2"/>
  <c r="DF7" i="2"/>
  <c r="DS7" i="2"/>
  <c r="CL7" i="2"/>
  <c r="ND9" i="2"/>
  <c r="NB9" i="2"/>
  <c r="NB52" i="2"/>
  <c r="ND52" i="2"/>
  <c r="KR67" i="2"/>
  <c r="KS67" i="2" s="1"/>
  <c r="MH67" i="2"/>
  <c r="MI67" i="2" s="1"/>
  <c r="LP67" i="2"/>
  <c r="KX67" i="2"/>
  <c r="KY67" i="2" s="1"/>
  <c r="NA67" i="2"/>
  <c r="NE67" i="2" s="1"/>
  <c r="MN67" i="2"/>
  <c r="MO67" i="2" s="1"/>
  <c r="LV67" i="2"/>
  <c r="LD67" i="2"/>
  <c r="LE67" i="2" s="1"/>
  <c r="KL67" i="2"/>
  <c r="KM67" i="2" s="1"/>
  <c r="NL67" i="2" s="1"/>
  <c r="MB67" i="2"/>
  <c r="MC67" i="2" s="1"/>
  <c r="LJ67" i="2"/>
  <c r="LK67" i="2" s="1"/>
  <c r="KJ67" i="2"/>
  <c r="IC56" i="2"/>
  <c r="IA56" i="2"/>
  <c r="IB56" i="2" s="1"/>
  <c r="KF56" i="2" s="1"/>
  <c r="KY16" i="2"/>
  <c r="KM43" i="2"/>
  <c r="EE41" i="2"/>
  <c r="DE63" i="2"/>
  <c r="CL63" i="2"/>
  <c r="DG63" i="2"/>
  <c r="DS63" i="2"/>
  <c r="DF63" i="2"/>
  <c r="IA49" i="2"/>
  <c r="IB49" i="2" s="1"/>
  <c r="KF49" i="2" s="1"/>
  <c r="IC49" i="2"/>
  <c r="JE28" i="2"/>
  <c r="JC28" i="2"/>
  <c r="JD28" i="2" s="1"/>
  <c r="KI28" i="2" s="1"/>
  <c r="DG9" i="2"/>
  <c r="DF9" i="2"/>
  <c r="DS9" i="2"/>
  <c r="DE9" i="2"/>
  <c r="CL9" i="2"/>
  <c r="EA83" i="2"/>
  <c r="DK83" i="2"/>
  <c r="DM83" i="2" s="1"/>
  <c r="NY71" i="2"/>
  <c r="OE71" i="2" s="1"/>
  <c r="LE63" i="2"/>
  <c r="ND25" i="2"/>
  <c r="NB25" i="2"/>
  <c r="DS21" i="2"/>
  <c r="DG21" i="2"/>
  <c r="DF21" i="2"/>
  <c r="CL21" i="2"/>
  <c r="DE21" i="2"/>
  <c r="DV28" i="2"/>
  <c r="DY28" i="2" s="1"/>
  <c r="EE28" i="2" s="1"/>
  <c r="DU28" i="2"/>
  <c r="NM39" i="2"/>
  <c r="NY39" i="2" s="1"/>
  <c r="OE39" i="2" s="1"/>
  <c r="KY23" i="2"/>
  <c r="MO23" i="2"/>
  <c r="DE31" i="2"/>
  <c r="CL31" i="2"/>
  <c r="DG31" i="2"/>
  <c r="DS31" i="2"/>
  <c r="DF31" i="2"/>
  <c r="DE15" i="2"/>
  <c r="DG15" i="2"/>
  <c r="DF15" i="2"/>
  <c r="DS15" i="2"/>
  <c r="CL15" i="2"/>
  <c r="MZ9" i="2"/>
  <c r="NE9" i="2"/>
  <c r="MX9" i="2"/>
  <c r="LE9" i="2"/>
  <c r="NM28" i="2"/>
  <c r="NY28" i="2" s="1"/>
  <c r="OE28" i="2" s="1"/>
  <c r="FD348" i="2"/>
  <c r="FE348" i="2" s="1"/>
  <c r="FW348" i="2"/>
  <c r="NY349" i="2"/>
  <c r="OE349" i="2" s="1"/>
  <c r="FW336" i="2"/>
  <c r="FD336" i="2"/>
  <c r="DU336" i="2"/>
  <c r="DV336" i="2"/>
  <c r="DY336" i="2" s="1"/>
  <c r="EE336" i="2" s="1"/>
  <c r="FW322" i="2"/>
  <c r="FD322" i="2"/>
  <c r="NA316" i="2"/>
  <c r="MH316" i="2"/>
  <c r="KL316" i="2"/>
  <c r="LD316" i="2"/>
  <c r="KJ316" i="2"/>
  <c r="LV316" i="2"/>
  <c r="MN316" i="2"/>
  <c r="KR316" i="2"/>
  <c r="LP316" i="2"/>
  <c r="MB316" i="2"/>
  <c r="KX316" i="2"/>
  <c r="LJ316" i="2"/>
  <c r="MA306" i="2"/>
  <c r="MC306" i="2" s="1"/>
  <c r="LC306" i="2"/>
  <c r="LE306" i="2" s="1"/>
  <c r="KQ306" i="2"/>
  <c r="KS306" i="2" s="1"/>
  <c r="KG306" i="2"/>
  <c r="LO306" i="2"/>
  <c r="LQ306" i="2" s="1"/>
  <c r="KW306" i="2"/>
  <c r="KY306" i="2" s="1"/>
  <c r="LI306" i="2"/>
  <c r="LK306" i="2" s="1"/>
  <c r="MM306" i="2"/>
  <c r="KK306" i="2"/>
  <c r="KM306" i="2" s="1"/>
  <c r="MW306" i="2"/>
  <c r="LU306" i="2"/>
  <c r="LW306" i="2" s="1"/>
  <c r="MG306" i="2"/>
  <c r="MI306" i="2" s="1"/>
  <c r="MI313" i="2"/>
  <c r="IA302" i="2"/>
  <c r="IB302" i="2" s="1"/>
  <c r="KF302" i="2" s="1"/>
  <c r="IC302" i="2"/>
  <c r="DS303" i="2"/>
  <c r="DG303" i="2"/>
  <c r="CL303" i="2"/>
  <c r="DF303" i="2"/>
  <c r="DE303" i="2"/>
  <c r="NB295" i="2"/>
  <c r="ND295" i="2"/>
  <c r="DE288" i="2"/>
  <c r="DK288" i="2" s="1"/>
  <c r="DM288" i="2" s="1"/>
  <c r="DG288" i="2"/>
  <c r="DS288" i="2"/>
  <c r="DF288" i="2"/>
  <c r="CL288" i="2"/>
  <c r="MZ290" i="2"/>
  <c r="MX290" i="2"/>
  <c r="NE290" i="2"/>
  <c r="DS286" i="2"/>
  <c r="DG286" i="2"/>
  <c r="DF286" i="2"/>
  <c r="DE286" i="2"/>
  <c r="CL286" i="2"/>
  <c r="DW353" i="2"/>
  <c r="DX353" i="2"/>
  <c r="NY350" i="2"/>
  <c r="OE350" i="2" s="1"/>
  <c r="NJ349" i="2"/>
  <c r="NH349" i="2"/>
  <c r="ND348" i="2"/>
  <c r="NB348" i="2"/>
  <c r="NY347" i="2"/>
  <c r="OE347" i="2" s="1"/>
  <c r="NY345" i="2"/>
  <c r="OE345" i="2" s="1"/>
  <c r="MM347" i="2"/>
  <c r="MO347" i="2" s="1"/>
  <c r="LU347" i="2"/>
  <c r="LW347" i="2" s="1"/>
  <c r="KW347" i="2"/>
  <c r="KY347" i="2" s="1"/>
  <c r="MA347" i="2"/>
  <c r="MC347" i="2" s="1"/>
  <c r="LI347" i="2"/>
  <c r="LK347" i="2" s="1"/>
  <c r="KK347" i="2"/>
  <c r="KM347" i="2" s="1"/>
  <c r="MG347" i="2"/>
  <c r="MI347" i="2" s="1"/>
  <c r="LC347" i="2"/>
  <c r="LE347" i="2" s="1"/>
  <c r="LO347" i="2"/>
  <c r="LQ347" i="2" s="1"/>
  <c r="KG347" i="2"/>
  <c r="MW347" i="2"/>
  <c r="KQ347" i="2"/>
  <c r="KS347" i="2" s="1"/>
  <c r="FW341" i="2"/>
  <c r="FD341" i="2"/>
  <c r="FW346" i="2"/>
  <c r="FD346" i="2"/>
  <c r="DK340" i="2"/>
  <c r="DM340" i="2" s="1"/>
  <c r="EA340" i="2"/>
  <c r="MX340" i="2"/>
  <c r="MZ340" i="2"/>
  <c r="MX332" i="2"/>
  <c r="NE332" i="2"/>
  <c r="MZ332" i="2"/>
  <c r="LW330" i="2"/>
  <c r="JC319" i="2"/>
  <c r="JD319" i="2" s="1"/>
  <c r="KI319" i="2" s="1"/>
  <c r="JE319" i="2"/>
  <c r="ND321" i="2"/>
  <c r="NB321" i="2"/>
  <c r="FD321" i="2"/>
  <c r="FW321" i="2"/>
  <c r="DS334" i="2"/>
  <c r="DG334" i="2"/>
  <c r="CL334" i="2"/>
  <c r="DF334" i="2"/>
  <c r="DE334" i="2"/>
  <c r="MX317" i="2"/>
  <c r="MZ317" i="2"/>
  <c r="JE309" i="2"/>
  <c r="JC309" i="2"/>
  <c r="JD309" i="2" s="1"/>
  <c r="KI309" i="2" s="1"/>
  <c r="IC283" i="2"/>
  <c r="IA283" i="2"/>
  <c r="IB283" i="2" s="1"/>
  <c r="KF283" i="2" s="1"/>
  <c r="MG295" i="2"/>
  <c r="MI295" i="2" s="1"/>
  <c r="LI295" i="2"/>
  <c r="LK295" i="2" s="1"/>
  <c r="KK295" i="2"/>
  <c r="KM295" i="2" s="1"/>
  <c r="KW295" i="2"/>
  <c r="KY295" i="2" s="1"/>
  <c r="MW295" i="2"/>
  <c r="KG295" i="2"/>
  <c r="KQ295" i="2"/>
  <c r="KS295" i="2" s="1"/>
  <c r="LC295" i="2"/>
  <c r="LE295" i="2" s="1"/>
  <c r="MM295" i="2"/>
  <c r="MO295" i="2" s="1"/>
  <c r="MA295" i="2"/>
  <c r="MC295" i="2" s="1"/>
  <c r="NU295" i="2" s="1"/>
  <c r="NW295" i="2" s="1"/>
  <c r="LO295" i="2"/>
  <c r="LQ295" i="2" s="1"/>
  <c r="LU295" i="2"/>
  <c r="LW295" i="2" s="1"/>
  <c r="DG285" i="2"/>
  <c r="DS285" i="2"/>
  <c r="DF285" i="2"/>
  <c r="DE285" i="2"/>
  <c r="CL285" i="2"/>
  <c r="DE282" i="2"/>
  <c r="DS282" i="2"/>
  <c r="DF282" i="2"/>
  <c r="CL282" i="2"/>
  <c r="DG282" i="2"/>
  <c r="ND300" i="2"/>
  <c r="NB300" i="2"/>
  <c r="LW292" i="2"/>
  <c r="NL290" i="2"/>
  <c r="NU288" i="2"/>
  <c r="NW288" i="2" s="1"/>
  <c r="DV293" i="2"/>
  <c r="DY293" i="2" s="1"/>
  <c r="EE293" i="2" s="1"/>
  <c r="DU293" i="2"/>
  <c r="MB286" i="2"/>
  <c r="MC286" i="2" s="1"/>
  <c r="LJ286" i="2"/>
  <c r="LK286" i="2" s="1"/>
  <c r="KJ286" i="2"/>
  <c r="KR286" i="2"/>
  <c r="KS286" i="2" s="1"/>
  <c r="MH286" i="2"/>
  <c r="MI286" i="2" s="1"/>
  <c r="LP286" i="2"/>
  <c r="LQ286" i="2" s="1"/>
  <c r="KX286" i="2"/>
  <c r="KY286" i="2" s="1"/>
  <c r="NA286" i="2"/>
  <c r="NE286" i="2" s="1"/>
  <c r="MN286" i="2"/>
  <c r="MO286" i="2" s="1"/>
  <c r="LV286" i="2"/>
  <c r="LW286" i="2" s="1"/>
  <c r="LD286" i="2"/>
  <c r="LE286" i="2" s="1"/>
  <c r="KL286" i="2"/>
  <c r="KM286" i="2" s="1"/>
  <c r="MZ293" i="2"/>
  <c r="NE293" i="2"/>
  <c r="MX293" i="2"/>
  <c r="NB291" i="2"/>
  <c r="ND291" i="2"/>
  <c r="LW291" i="2"/>
  <c r="IA282" i="2"/>
  <c r="IB282" i="2" s="1"/>
  <c r="KF282" i="2" s="1"/>
  <c r="IC282" i="2"/>
  <c r="DE296" i="2"/>
  <c r="CL296" i="2"/>
  <c r="DS296" i="2"/>
  <c r="DG296" i="2"/>
  <c r="DF296" i="2"/>
  <c r="IC277" i="2"/>
  <c r="IA277" i="2"/>
  <c r="IB277" i="2" s="1"/>
  <c r="KF277" i="2" s="1"/>
  <c r="LK280" i="2"/>
  <c r="MA294" i="2"/>
  <c r="LC294" i="2"/>
  <c r="KQ294" i="2"/>
  <c r="LI294" i="2"/>
  <c r="MG294" i="2"/>
  <c r="LO294" i="2"/>
  <c r="KW294" i="2"/>
  <c r="LU294" i="2"/>
  <c r="KK294" i="2"/>
  <c r="KG294" i="2"/>
  <c r="MM294" i="2"/>
  <c r="MW294" i="2"/>
  <c r="NH270" i="2"/>
  <c r="NJ270" i="2"/>
  <c r="OB270" i="2" s="1"/>
  <c r="ND278" i="2"/>
  <c r="NB278" i="2"/>
  <c r="DE276" i="2"/>
  <c r="DF276" i="2"/>
  <c r="DS276" i="2"/>
  <c r="DG276" i="2"/>
  <c r="CL276" i="2"/>
  <c r="NY266" i="2"/>
  <c r="OE266" i="2" s="1"/>
  <c r="NB271" i="2"/>
  <c r="ND271" i="2"/>
  <c r="NB264" i="2"/>
  <c r="ND264" i="2"/>
  <c r="DU275" i="2"/>
  <c r="DV275" i="2"/>
  <c r="DY275" i="2" s="1"/>
  <c r="EE275" i="2" s="1"/>
  <c r="DK258" i="2"/>
  <c r="DM258" i="2" s="1"/>
  <c r="EA258" i="2"/>
  <c r="MX258" i="2"/>
  <c r="MZ258" i="2"/>
  <c r="NR262" i="2"/>
  <c r="NT262" i="2" s="1"/>
  <c r="NA245" i="2"/>
  <c r="LJ245" i="2"/>
  <c r="KR245" i="2"/>
  <c r="LD245" i="2"/>
  <c r="KJ245" i="2"/>
  <c r="MH245" i="2"/>
  <c r="LV245" i="2"/>
  <c r="MN245" i="2"/>
  <c r="MB245" i="2"/>
  <c r="KX245" i="2"/>
  <c r="LP245" i="2"/>
  <c r="KL245" i="2"/>
  <c r="FW248" i="2"/>
  <c r="FD248" i="2"/>
  <c r="JC256" i="2"/>
  <c r="JD256" i="2" s="1"/>
  <c r="KI256" i="2" s="1"/>
  <c r="JE256" i="2"/>
  <c r="NL249" i="2"/>
  <c r="LV254" i="2"/>
  <c r="LW254" i="2" s="1"/>
  <c r="KX254" i="2"/>
  <c r="KY254" i="2" s="1"/>
  <c r="LP254" i="2"/>
  <c r="LQ254" i="2" s="1"/>
  <c r="MN254" i="2"/>
  <c r="MO254" i="2" s="1"/>
  <c r="KR254" i="2"/>
  <c r="NA254" i="2"/>
  <c r="NE254" i="2" s="1"/>
  <c r="LJ254" i="2"/>
  <c r="LK254" i="2" s="1"/>
  <c r="MB254" i="2"/>
  <c r="MC254" i="2" s="1"/>
  <c r="KJ254" i="2"/>
  <c r="KL254" i="2"/>
  <c r="KM254" i="2" s="1"/>
  <c r="LD254" i="2"/>
  <c r="LE254" i="2" s="1"/>
  <c r="MH254" i="2"/>
  <c r="MI254" i="2" s="1"/>
  <c r="FW240" i="2"/>
  <c r="FD240" i="2"/>
  <c r="KY244" i="2"/>
  <c r="LE244" i="2"/>
  <c r="IA236" i="2"/>
  <c r="IB236" i="2" s="1"/>
  <c r="KF236" i="2" s="1"/>
  <c r="IC236" i="2"/>
  <c r="IA230" i="2"/>
  <c r="IB230" i="2" s="1"/>
  <c r="KF230" i="2" s="1"/>
  <c r="IC230" i="2"/>
  <c r="MW239" i="2"/>
  <c r="LU239" i="2"/>
  <c r="LW239" i="2" s="1"/>
  <c r="KW239" i="2"/>
  <c r="KY239" i="2" s="1"/>
  <c r="KG239" i="2"/>
  <c r="MG239" i="2"/>
  <c r="LO239" i="2"/>
  <c r="LQ239" i="2" s="1"/>
  <c r="MM239" i="2"/>
  <c r="MO239" i="2" s="1"/>
  <c r="LC239" i="2"/>
  <c r="LE239" i="2" s="1"/>
  <c r="KK239" i="2"/>
  <c r="KM239" i="2" s="1"/>
  <c r="MA239" i="2"/>
  <c r="MC239" i="2" s="1"/>
  <c r="LI239" i="2"/>
  <c r="LK239" i="2" s="1"/>
  <c r="KQ239" i="2"/>
  <c r="KS239" i="2" s="1"/>
  <c r="DE250" i="2"/>
  <c r="DG250" i="2"/>
  <c r="DS250" i="2"/>
  <c r="DF250" i="2"/>
  <c r="CL250" i="2"/>
  <c r="LV242" i="2"/>
  <c r="LW242" i="2" s="1"/>
  <c r="KX242" i="2"/>
  <c r="KY242" i="2" s="1"/>
  <c r="NA242" i="2"/>
  <c r="MN242" i="2"/>
  <c r="MO242" i="2" s="1"/>
  <c r="LJ242" i="2"/>
  <c r="LK242" i="2" s="1"/>
  <c r="KR242" i="2"/>
  <c r="KS242" i="2" s="1"/>
  <c r="MB242" i="2"/>
  <c r="MC242" i="2" s="1"/>
  <c r="MH242" i="2"/>
  <c r="MI242" i="2" s="1"/>
  <c r="LP242" i="2"/>
  <c r="LQ242" i="2" s="1"/>
  <c r="KL242" i="2"/>
  <c r="KM242" i="2" s="1"/>
  <c r="LD242" i="2"/>
  <c r="LE242" i="2" s="1"/>
  <c r="KJ242" i="2"/>
  <c r="IC237" i="2"/>
  <c r="IA237" i="2"/>
  <c r="IB237" i="2" s="1"/>
  <c r="KF237" i="2" s="1"/>
  <c r="DS241" i="2"/>
  <c r="DG241" i="2"/>
  <c r="CL241" i="2"/>
  <c r="DE241" i="2"/>
  <c r="DF241" i="2"/>
  <c r="KY240" i="2"/>
  <c r="FD233" i="2"/>
  <c r="FW233" i="2"/>
  <c r="CL236" i="2"/>
  <c r="DE236" i="2"/>
  <c r="DF236" i="2"/>
  <c r="DS236" i="2"/>
  <c r="DG236" i="2"/>
  <c r="NU231" i="2"/>
  <c r="NW231" i="2" s="1"/>
  <c r="FW209" i="2"/>
  <c r="FD209" i="2"/>
  <c r="DK225" i="2"/>
  <c r="DM225" i="2" s="1"/>
  <c r="EA225" i="2"/>
  <c r="DK240" i="2"/>
  <c r="DM240" i="2" s="1"/>
  <c r="EA240" i="2"/>
  <c r="JC222" i="2"/>
  <c r="JD222" i="2" s="1"/>
  <c r="KI222" i="2" s="1"/>
  <c r="JE222" i="2"/>
  <c r="JC219" i="2"/>
  <c r="JD219" i="2" s="1"/>
  <c r="KI219" i="2" s="1"/>
  <c r="JE219" i="2"/>
  <c r="MX228" i="2"/>
  <c r="MZ228" i="2"/>
  <c r="DS222" i="2"/>
  <c r="DG222" i="2"/>
  <c r="CL222" i="2"/>
  <c r="DF222" i="2"/>
  <c r="DE222" i="2"/>
  <c r="NE218" i="2"/>
  <c r="MZ218" i="2"/>
  <c r="MX218" i="2"/>
  <c r="FW206" i="2"/>
  <c r="FD206" i="2"/>
  <c r="FD198" i="2"/>
  <c r="FW198" i="2"/>
  <c r="DS210" i="2"/>
  <c r="DG210" i="2"/>
  <c r="CL210" i="2"/>
  <c r="DE210" i="2"/>
  <c r="DF210" i="2"/>
  <c r="LV205" i="2"/>
  <c r="KX205" i="2"/>
  <c r="MB205" i="2"/>
  <c r="LD205" i="2"/>
  <c r="NA205" i="2"/>
  <c r="MH205" i="2"/>
  <c r="LJ205" i="2"/>
  <c r="KL205" i="2"/>
  <c r="KJ205" i="2"/>
  <c r="MN205" i="2"/>
  <c r="LP205" i="2"/>
  <c r="KR205" i="2"/>
  <c r="FW205" i="2"/>
  <c r="FD205" i="2"/>
  <c r="FE205" i="2" s="1"/>
  <c r="MO215" i="2"/>
  <c r="NU215" i="2" s="1"/>
  <c r="NW215" i="2" s="1"/>
  <c r="MW194" i="2"/>
  <c r="LU194" i="2"/>
  <c r="LW194" i="2" s="1"/>
  <c r="KW194" i="2"/>
  <c r="KY194" i="2" s="1"/>
  <c r="MG194" i="2"/>
  <c r="MI194" i="2" s="1"/>
  <c r="LC194" i="2"/>
  <c r="LE194" i="2" s="1"/>
  <c r="KK194" i="2"/>
  <c r="KM194" i="2" s="1"/>
  <c r="KG194" i="2"/>
  <c r="MA194" i="2"/>
  <c r="MC194" i="2" s="1"/>
  <c r="LI194" i="2"/>
  <c r="LK194" i="2" s="1"/>
  <c r="LO194" i="2"/>
  <c r="LQ194" i="2" s="1"/>
  <c r="MM194" i="2"/>
  <c r="MO194" i="2" s="1"/>
  <c r="KQ194" i="2"/>
  <c r="KS194" i="2" s="1"/>
  <c r="NE169" i="2"/>
  <c r="MZ169" i="2"/>
  <c r="MX169" i="2"/>
  <c r="ND200" i="2"/>
  <c r="NB200" i="2"/>
  <c r="KY197" i="2"/>
  <c r="DE193" i="2"/>
  <c r="DG193" i="2"/>
  <c r="CL193" i="2"/>
  <c r="DF193" i="2"/>
  <c r="DS193" i="2"/>
  <c r="FW186" i="2"/>
  <c r="FD186" i="2"/>
  <c r="FW184" i="2"/>
  <c r="FD184" i="2"/>
  <c r="DU203" i="2"/>
  <c r="DV203" i="2"/>
  <c r="DY203" i="2" s="1"/>
  <c r="EE203" i="2" s="1"/>
  <c r="NM197" i="2"/>
  <c r="NY197" i="2" s="1"/>
  <c r="OE197" i="2" s="1"/>
  <c r="JC191" i="2"/>
  <c r="JD191" i="2" s="1"/>
  <c r="KI191" i="2" s="1"/>
  <c r="JE191" i="2"/>
  <c r="NM193" i="2"/>
  <c r="NY193" i="2" s="1"/>
  <c r="OE193" i="2" s="1"/>
  <c r="LE192" i="2"/>
  <c r="NA175" i="2"/>
  <c r="MH175" i="2"/>
  <c r="KL175" i="2"/>
  <c r="LD175" i="2"/>
  <c r="KJ175" i="2"/>
  <c r="LV175" i="2"/>
  <c r="MN175" i="2"/>
  <c r="KR175" i="2"/>
  <c r="LJ175" i="2"/>
  <c r="KX175" i="2"/>
  <c r="LP175" i="2"/>
  <c r="MB175" i="2"/>
  <c r="DK190" i="2"/>
  <c r="DM190" i="2" s="1"/>
  <c r="EA190" i="2"/>
  <c r="DE181" i="2"/>
  <c r="DG181" i="2"/>
  <c r="CL181" i="2"/>
  <c r="DF181" i="2"/>
  <c r="DS181" i="2"/>
  <c r="MG163" i="2"/>
  <c r="LI163" i="2"/>
  <c r="LK163" i="2" s="1"/>
  <c r="KK163" i="2"/>
  <c r="MM163" i="2"/>
  <c r="MO163" i="2" s="1"/>
  <c r="LO163" i="2"/>
  <c r="LQ163" i="2" s="1"/>
  <c r="KQ163" i="2"/>
  <c r="LC163" i="2"/>
  <c r="LE163" i="2" s="1"/>
  <c r="KG163" i="2"/>
  <c r="LU163" i="2"/>
  <c r="MA163" i="2"/>
  <c r="MC163" i="2" s="1"/>
  <c r="MW163" i="2"/>
  <c r="KW163" i="2"/>
  <c r="KY163" i="2" s="1"/>
  <c r="MH165" i="2"/>
  <c r="KL165" i="2"/>
  <c r="LD165" i="2"/>
  <c r="LV165" i="2"/>
  <c r="KJ165" i="2"/>
  <c r="NA165" i="2"/>
  <c r="MN165" i="2"/>
  <c r="KR165" i="2"/>
  <c r="LJ165" i="2"/>
  <c r="KX165" i="2"/>
  <c r="LP165" i="2"/>
  <c r="MB165" i="2"/>
  <c r="ND156" i="2"/>
  <c r="NB156" i="2"/>
  <c r="MO156" i="2"/>
  <c r="NU156" i="2" s="1"/>
  <c r="NW156" i="2" s="1"/>
  <c r="FW161" i="2"/>
  <c r="FD161" i="2"/>
  <c r="LK147" i="2"/>
  <c r="LK134" i="2"/>
  <c r="DV153" i="2"/>
  <c r="DY153" i="2" s="1"/>
  <c r="EE153" i="2" s="1"/>
  <c r="DU153" i="2"/>
  <c r="IC145" i="2"/>
  <c r="IA145" i="2"/>
  <c r="IB145" i="2" s="1"/>
  <c r="KF145" i="2" s="1"/>
  <c r="DE128" i="2"/>
  <c r="DF128" i="2"/>
  <c r="DS128" i="2"/>
  <c r="CL128" i="2"/>
  <c r="DG128" i="2"/>
  <c r="NM162" i="2"/>
  <c r="NY162" i="2" s="1"/>
  <c r="OE162" i="2" s="1"/>
  <c r="KS131" i="2"/>
  <c r="KM155" i="2"/>
  <c r="MZ152" i="2"/>
  <c r="MX152" i="2"/>
  <c r="NE152" i="2"/>
  <c r="FW146" i="2"/>
  <c r="FD146" i="2"/>
  <c r="LJ131" i="2"/>
  <c r="KR131" i="2"/>
  <c r="KJ131" i="2"/>
  <c r="KX131" i="2"/>
  <c r="KY131" i="2" s="1"/>
  <c r="MB131" i="2"/>
  <c r="MC131" i="2" s="1"/>
  <c r="LP131" i="2"/>
  <c r="LQ131" i="2" s="1"/>
  <c r="LD131" i="2"/>
  <c r="LE131" i="2" s="1"/>
  <c r="MH131" i="2"/>
  <c r="MI131" i="2" s="1"/>
  <c r="LV131" i="2"/>
  <c r="LW131" i="2" s="1"/>
  <c r="KL131" i="2"/>
  <c r="KM131" i="2" s="1"/>
  <c r="MN131" i="2"/>
  <c r="MO131" i="2" s="1"/>
  <c r="NA131" i="2"/>
  <c r="NA140" i="2"/>
  <c r="MN140" i="2"/>
  <c r="KR140" i="2"/>
  <c r="LJ140" i="2"/>
  <c r="MB140" i="2"/>
  <c r="KX140" i="2"/>
  <c r="LV140" i="2"/>
  <c r="KJ140" i="2"/>
  <c r="MH140" i="2"/>
  <c r="LD140" i="2"/>
  <c r="KL140" i="2"/>
  <c r="LP140" i="2"/>
  <c r="KM144" i="2"/>
  <c r="NB114" i="2"/>
  <c r="NF114" i="2" s="1"/>
  <c r="ND114" i="2"/>
  <c r="NJ114" i="2" s="1"/>
  <c r="OB114" i="2" s="1"/>
  <c r="MW81" i="2"/>
  <c r="LU81" i="2"/>
  <c r="LW81" i="2" s="1"/>
  <c r="KW81" i="2"/>
  <c r="KY81" i="2" s="1"/>
  <c r="KG81" i="2"/>
  <c r="MG81" i="2"/>
  <c r="MI81" i="2" s="1"/>
  <c r="LO81" i="2"/>
  <c r="LQ81" i="2" s="1"/>
  <c r="MM81" i="2"/>
  <c r="MO81" i="2" s="1"/>
  <c r="KK81" i="2"/>
  <c r="KM81" i="2" s="1"/>
  <c r="LI81" i="2"/>
  <c r="LK81" i="2" s="1"/>
  <c r="KQ81" i="2"/>
  <c r="KS81" i="2" s="1"/>
  <c r="LC81" i="2"/>
  <c r="LE81" i="2" s="1"/>
  <c r="MA81" i="2"/>
  <c r="MC81" i="2" s="1"/>
  <c r="MX104" i="2"/>
  <c r="NE104" i="2"/>
  <c r="MZ104" i="2"/>
  <c r="NE139" i="2"/>
  <c r="MX139" i="2"/>
  <c r="MZ139" i="2"/>
  <c r="DE127" i="2"/>
  <c r="DG127" i="2"/>
  <c r="DF127" i="2"/>
  <c r="CL127" i="2"/>
  <c r="DS127" i="2"/>
  <c r="DE96" i="2"/>
  <c r="DG96" i="2"/>
  <c r="DS96" i="2"/>
  <c r="DF96" i="2"/>
  <c r="CL96" i="2"/>
  <c r="DE134" i="2"/>
  <c r="DS134" i="2"/>
  <c r="DF134" i="2"/>
  <c r="CL134" i="2"/>
  <c r="DG134" i="2"/>
  <c r="IA120" i="2"/>
  <c r="IB120" i="2" s="1"/>
  <c r="KF120" i="2" s="1"/>
  <c r="IC120" i="2"/>
  <c r="KY116" i="2"/>
  <c r="DE104" i="2"/>
  <c r="CL104" i="2"/>
  <c r="DG104" i="2"/>
  <c r="DS104" i="2"/>
  <c r="DF104" i="2"/>
  <c r="MW105" i="2"/>
  <c r="LU105" i="2"/>
  <c r="LW105" i="2" s="1"/>
  <c r="KW105" i="2"/>
  <c r="MM105" i="2"/>
  <c r="LC105" i="2"/>
  <c r="KK105" i="2"/>
  <c r="MA105" i="2"/>
  <c r="MC105" i="2" s="1"/>
  <c r="LI105" i="2"/>
  <c r="KQ105" i="2"/>
  <c r="KS105" i="2" s="1"/>
  <c r="KG105" i="2"/>
  <c r="MG105" i="2"/>
  <c r="MI105" i="2" s="1"/>
  <c r="LO105" i="2"/>
  <c r="IC101" i="2"/>
  <c r="IA101" i="2"/>
  <c r="IB101" i="2" s="1"/>
  <c r="KF101" i="2" s="1"/>
  <c r="MW113" i="2"/>
  <c r="LU113" i="2"/>
  <c r="LW113" i="2" s="1"/>
  <c r="KW113" i="2"/>
  <c r="KY113" i="2" s="1"/>
  <c r="KG113" i="2"/>
  <c r="MM113" i="2"/>
  <c r="MO113" i="2" s="1"/>
  <c r="LI113" i="2"/>
  <c r="KQ113" i="2"/>
  <c r="KS113" i="2" s="1"/>
  <c r="KK113" i="2"/>
  <c r="KM113" i="2" s="1"/>
  <c r="LO113" i="2"/>
  <c r="LC113" i="2"/>
  <c r="LE113" i="2" s="1"/>
  <c r="MA113" i="2"/>
  <c r="MC113" i="2" s="1"/>
  <c r="MG113" i="2"/>
  <c r="MI113" i="2" s="1"/>
  <c r="NL91" i="2"/>
  <c r="KS106" i="2"/>
  <c r="DS99" i="2"/>
  <c r="DG99" i="2"/>
  <c r="CL99" i="2"/>
  <c r="DF99" i="2"/>
  <c r="DE99" i="2"/>
  <c r="FW65" i="2"/>
  <c r="FD65" i="2"/>
  <c r="IA46" i="2"/>
  <c r="IB46" i="2" s="1"/>
  <c r="KF46" i="2" s="1"/>
  <c r="IC46" i="2"/>
  <c r="FD17" i="2"/>
  <c r="FW17" i="2"/>
  <c r="MB93" i="2"/>
  <c r="LJ93" i="2"/>
  <c r="KR93" i="2"/>
  <c r="KJ93" i="2"/>
  <c r="MH93" i="2"/>
  <c r="LP93" i="2"/>
  <c r="KX93" i="2"/>
  <c r="NA93" i="2"/>
  <c r="MN93" i="2"/>
  <c r="LV93" i="2"/>
  <c r="LD93" i="2"/>
  <c r="KL93" i="2"/>
  <c r="FW69" i="2"/>
  <c r="FD69" i="2"/>
  <c r="MI124" i="2"/>
  <c r="NU124" i="2" s="1"/>
  <c r="NW124" i="2" s="1"/>
  <c r="DV115" i="2"/>
  <c r="DY115" i="2" s="1"/>
  <c r="EE115" i="2" s="1"/>
  <c r="DU115" i="2"/>
  <c r="EC97" i="2"/>
  <c r="EG97" i="2"/>
  <c r="EI97" i="2" s="1"/>
  <c r="KL73" i="2"/>
  <c r="LJ73" i="2"/>
  <c r="NA73" i="2"/>
  <c r="MN73" i="2"/>
  <c r="KX73" i="2"/>
  <c r="MB73" i="2"/>
  <c r="LP73" i="2"/>
  <c r="LD73" i="2"/>
  <c r="KJ73" i="2"/>
  <c r="MH73" i="2"/>
  <c r="KR73" i="2"/>
  <c r="LV73" i="2"/>
  <c r="NM108" i="2"/>
  <c r="NY108" i="2" s="1"/>
  <c r="OE108" i="2" s="1"/>
  <c r="FW80" i="2"/>
  <c r="FD80" i="2"/>
  <c r="MX72" i="2"/>
  <c r="MZ72" i="2"/>
  <c r="DV60" i="2"/>
  <c r="DY60" i="2" s="1"/>
  <c r="EE60" i="2" s="1"/>
  <c r="DU60" i="2"/>
  <c r="JC56" i="2"/>
  <c r="JD56" i="2" s="1"/>
  <c r="KI56" i="2" s="1"/>
  <c r="JE56" i="2"/>
  <c r="NB46" i="2"/>
  <c r="ND46" i="2"/>
  <c r="DU27" i="2"/>
  <c r="DV27" i="2"/>
  <c r="DY27" i="2" s="1"/>
  <c r="EE27" i="2" s="1"/>
  <c r="MW20" i="2"/>
  <c r="LU20" i="2"/>
  <c r="LW20" i="2" s="1"/>
  <c r="KW20" i="2"/>
  <c r="KY20" i="2" s="1"/>
  <c r="KK20" i="2"/>
  <c r="KM20" i="2" s="1"/>
  <c r="MA20" i="2"/>
  <c r="MC20" i="2" s="1"/>
  <c r="KG20" i="2"/>
  <c r="LI20" i="2"/>
  <c r="LK20" i="2" s="1"/>
  <c r="MM20" i="2"/>
  <c r="MO20" i="2" s="1"/>
  <c r="KQ20" i="2"/>
  <c r="KS20" i="2" s="1"/>
  <c r="LO20" i="2"/>
  <c r="LQ20" i="2" s="1"/>
  <c r="LC20" i="2"/>
  <c r="LE20" i="2" s="1"/>
  <c r="MG20" i="2"/>
  <c r="MI20" i="2" s="1"/>
  <c r="IC6" i="2"/>
  <c r="IA6" i="2"/>
  <c r="IB6" i="2" s="1"/>
  <c r="KF6" i="2" s="1"/>
  <c r="DU34" i="2"/>
  <c r="DV34" i="2"/>
  <c r="DY34" i="2" s="1"/>
  <c r="EE34" i="2" s="1"/>
  <c r="LE80" i="2"/>
  <c r="MO65" i="2"/>
  <c r="JC51" i="2"/>
  <c r="JD51" i="2" s="1"/>
  <c r="KI51" i="2" s="1"/>
  <c r="JE51" i="2"/>
  <c r="MG30" i="2"/>
  <c r="MI30" i="2" s="1"/>
  <c r="LI30" i="2"/>
  <c r="LK30" i="2" s="1"/>
  <c r="KK30" i="2"/>
  <c r="KM30" i="2" s="1"/>
  <c r="MW30" i="2"/>
  <c r="MA30" i="2"/>
  <c r="MC30" i="2" s="1"/>
  <c r="KQ30" i="2"/>
  <c r="KG30" i="2"/>
  <c r="LO30" i="2"/>
  <c r="KW30" i="2"/>
  <c r="KY30" i="2" s="1"/>
  <c r="LU30" i="2"/>
  <c r="LW30" i="2" s="1"/>
  <c r="LC30" i="2"/>
  <c r="MM30" i="2"/>
  <c r="MO30" i="2" s="1"/>
  <c r="LQ67" i="2"/>
  <c r="LQ59" i="2"/>
  <c r="FW33" i="2"/>
  <c r="FD33" i="2"/>
  <c r="NA10" i="2"/>
  <c r="LV10" i="2"/>
  <c r="LD10" i="2"/>
  <c r="KL10" i="2"/>
  <c r="LP10" i="2"/>
  <c r="KJ10" i="2"/>
  <c r="LJ10" i="2"/>
  <c r="MH10" i="2"/>
  <c r="KR10" i="2"/>
  <c r="MN10" i="2"/>
  <c r="MB10" i="2"/>
  <c r="KX10" i="2"/>
  <c r="DS70" i="2"/>
  <c r="DG70" i="2"/>
  <c r="CL70" i="2"/>
  <c r="DF70" i="2"/>
  <c r="DE70" i="2"/>
  <c r="NB62" i="2"/>
  <c r="ND62" i="2"/>
  <c r="MX33" i="2"/>
  <c r="MZ33" i="2"/>
  <c r="MA17" i="2"/>
  <c r="MC17" i="2" s="1"/>
  <c r="LC17" i="2"/>
  <c r="LE17" i="2" s="1"/>
  <c r="KQ17" i="2"/>
  <c r="KS17" i="2" s="1"/>
  <c r="KG17" i="2"/>
  <c r="MG17" i="2"/>
  <c r="MI17" i="2" s="1"/>
  <c r="KW17" i="2"/>
  <c r="KY17" i="2" s="1"/>
  <c r="KK17" i="2"/>
  <c r="KM17" i="2" s="1"/>
  <c r="MM17" i="2"/>
  <c r="MO17" i="2" s="1"/>
  <c r="LO17" i="2"/>
  <c r="LQ17" i="2" s="1"/>
  <c r="MW17" i="2"/>
  <c r="LU17" i="2"/>
  <c r="LW17" i="2" s="1"/>
  <c r="LI17" i="2"/>
  <c r="LK17" i="2" s="1"/>
  <c r="DX41" i="2"/>
  <c r="DW41" i="2"/>
  <c r="KR69" i="2"/>
  <c r="MH69" i="2"/>
  <c r="LP69" i="2"/>
  <c r="KX69" i="2"/>
  <c r="NA69" i="2"/>
  <c r="MN69" i="2"/>
  <c r="LV69" i="2"/>
  <c r="LD69" i="2"/>
  <c r="KL69" i="2"/>
  <c r="MB69" i="2"/>
  <c r="LJ69" i="2"/>
  <c r="KJ69" i="2"/>
  <c r="JC36" i="2"/>
  <c r="JD36" i="2" s="1"/>
  <c r="KI36" i="2" s="1"/>
  <c r="JE36" i="2"/>
  <c r="FW27" i="2"/>
  <c r="FD27" i="2"/>
  <c r="FE27" i="2" s="1"/>
  <c r="DE12" i="2"/>
  <c r="DG12" i="2"/>
  <c r="DF12" i="2"/>
  <c r="DS12" i="2"/>
  <c r="CL12" i="2"/>
  <c r="LW63" i="2"/>
  <c r="KL24" i="2"/>
  <c r="KM24" i="2" s="1"/>
  <c r="MB24" i="2"/>
  <c r="MC24" i="2" s="1"/>
  <c r="NU24" i="2" s="1"/>
  <c r="NW24" i="2" s="1"/>
  <c r="MN24" i="2"/>
  <c r="MO24" i="2" s="1"/>
  <c r="LJ24" i="2"/>
  <c r="LK24" i="2" s="1"/>
  <c r="LP24" i="2"/>
  <c r="LQ24" i="2" s="1"/>
  <c r="NA24" i="2"/>
  <c r="LD24" i="2"/>
  <c r="LE24" i="2" s="1"/>
  <c r="KR24" i="2"/>
  <c r="KS24" i="2" s="1"/>
  <c r="LV24" i="2"/>
  <c r="LW24" i="2" s="1"/>
  <c r="KX24" i="2"/>
  <c r="KY24" i="2" s="1"/>
  <c r="MH24" i="2"/>
  <c r="MI24" i="2" s="1"/>
  <c r="KJ24" i="2"/>
  <c r="DV16" i="2"/>
  <c r="DY16" i="2" s="1"/>
  <c r="EE16" i="2" s="1"/>
  <c r="DU16" i="2"/>
  <c r="MI21" i="2"/>
  <c r="LE21" i="2"/>
  <c r="MI23" i="2"/>
  <c r="MZ42" i="2"/>
  <c r="MX42" i="2"/>
  <c r="MC9" i="2"/>
  <c r="DV340" i="2"/>
  <c r="DY340" i="2" s="1"/>
  <c r="EE340" i="2" s="1"/>
  <c r="DU340" i="2"/>
  <c r="CL343" i="2"/>
  <c r="DS343" i="2"/>
  <c r="DG343" i="2"/>
  <c r="DE343" i="2"/>
  <c r="DF343" i="2"/>
  <c r="DS326" i="2"/>
  <c r="DG326" i="2"/>
  <c r="DF326" i="2"/>
  <c r="CL326" i="2"/>
  <c r="DE326" i="2"/>
  <c r="MX333" i="2"/>
  <c r="MZ333" i="2"/>
  <c r="DS330" i="2"/>
  <c r="DG330" i="2"/>
  <c r="CL330" i="2"/>
  <c r="DE330" i="2"/>
  <c r="DF330" i="2"/>
  <c r="DF320" i="2"/>
  <c r="DS320" i="2"/>
  <c r="DE320" i="2"/>
  <c r="CL320" i="2"/>
  <c r="DG320" i="2"/>
  <c r="KY313" i="2"/>
  <c r="DE281" i="2"/>
  <c r="CL281" i="2"/>
  <c r="DS281" i="2"/>
  <c r="DG281" i="2"/>
  <c r="DF281" i="2"/>
  <c r="ND289" i="2"/>
  <c r="NB289" i="2"/>
  <c r="MZ354" i="2"/>
  <c r="MX354" i="2"/>
  <c r="NE354" i="2"/>
  <c r="KR350" i="2"/>
  <c r="MH350" i="2"/>
  <c r="LP350" i="2"/>
  <c r="KX350" i="2"/>
  <c r="NA350" i="2"/>
  <c r="MN350" i="2"/>
  <c r="LJ350" i="2"/>
  <c r="KL350" i="2"/>
  <c r="LV350" i="2"/>
  <c r="KJ350" i="2"/>
  <c r="LD350" i="2"/>
  <c r="MB350" i="2"/>
  <c r="MC349" i="2"/>
  <c r="NU349" i="2" s="1"/>
  <c r="NW349" i="2" s="1"/>
  <c r="MG345" i="2"/>
  <c r="LI345" i="2"/>
  <c r="KG345" i="2"/>
  <c r="LO345" i="2"/>
  <c r="MM345" i="2"/>
  <c r="MW345" i="2"/>
  <c r="LU345" i="2"/>
  <c r="KW345" i="2"/>
  <c r="KK345" i="2"/>
  <c r="MA345" i="2"/>
  <c r="LC345" i="2"/>
  <c r="KQ345" i="2"/>
  <c r="ND347" i="2"/>
  <c r="NB347" i="2"/>
  <c r="LV342" i="2"/>
  <c r="KX342" i="2"/>
  <c r="LD342" i="2"/>
  <c r="NA342" i="2"/>
  <c r="LJ342" i="2"/>
  <c r="MB342" i="2"/>
  <c r="KL342" i="2"/>
  <c r="KJ342" i="2"/>
  <c r="MN342" i="2"/>
  <c r="KR342" i="2"/>
  <c r="MH342" i="2"/>
  <c r="LP342" i="2"/>
  <c r="EA336" i="2"/>
  <c r="DK336" i="2"/>
  <c r="DM336" i="2" s="1"/>
  <c r="LV333" i="2"/>
  <c r="LW333" i="2" s="1"/>
  <c r="KX333" i="2"/>
  <c r="KY333" i="2" s="1"/>
  <c r="MB333" i="2"/>
  <c r="MC333" i="2" s="1"/>
  <c r="LD333" i="2"/>
  <c r="LE333" i="2" s="1"/>
  <c r="MN333" i="2"/>
  <c r="MO333" i="2" s="1"/>
  <c r="LP333" i="2"/>
  <c r="LQ333" i="2" s="1"/>
  <c r="KR333" i="2"/>
  <c r="KS333" i="2" s="1"/>
  <c r="NA333" i="2"/>
  <c r="MH333" i="2"/>
  <c r="LJ333" i="2"/>
  <c r="LK333" i="2" s="1"/>
  <c r="KL333" i="2"/>
  <c r="KM333" i="2" s="1"/>
  <c r="KJ333" i="2"/>
  <c r="DS337" i="2"/>
  <c r="DG337" i="2"/>
  <c r="CL337" i="2"/>
  <c r="DE337" i="2"/>
  <c r="DF337" i="2"/>
  <c r="MA329" i="2"/>
  <c r="LC329" i="2"/>
  <c r="KK329" i="2"/>
  <c r="KM329" i="2" s="1"/>
  <c r="KG329" i="2"/>
  <c r="MM329" i="2"/>
  <c r="LI329" i="2"/>
  <c r="LK329" i="2" s="1"/>
  <c r="KQ329" i="2"/>
  <c r="KS329" i="2" s="1"/>
  <c r="MG329" i="2"/>
  <c r="MI329" i="2" s="1"/>
  <c r="MW329" i="2"/>
  <c r="LO329" i="2"/>
  <c r="LQ329" i="2" s="1"/>
  <c r="LU329" i="2"/>
  <c r="LW329" i="2" s="1"/>
  <c r="KW329" i="2"/>
  <c r="KY329" i="2" s="1"/>
  <c r="DK339" i="2"/>
  <c r="DM339" i="2" s="1"/>
  <c r="EA339" i="2"/>
  <c r="MI333" i="2"/>
  <c r="NL328" i="2"/>
  <c r="KG325" i="2"/>
  <c r="MW325" i="2"/>
  <c r="LU325" i="2"/>
  <c r="KW325" i="2"/>
  <c r="LC325" i="2"/>
  <c r="MA325" i="2"/>
  <c r="MG325" i="2"/>
  <c r="KK325" i="2"/>
  <c r="MM325" i="2"/>
  <c r="LI325" i="2"/>
  <c r="KQ325" i="2"/>
  <c r="LO325" i="2"/>
  <c r="DU327" i="2"/>
  <c r="DV327" i="2"/>
  <c r="DY327" i="2" s="1"/>
  <c r="EE327" i="2" s="1"/>
  <c r="LD314" i="2"/>
  <c r="LE314" i="2" s="1"/>
  <c r="LV314" i="2"/>
  <c r="LW314" i="2" s="1"/>
  <c r="KJ314" i="2"/>
  <c r="LJ314" i="2"/>
  <c r="LK314" i="2" s="1"/>
  <c r="NA314" i="2"/>
  <c r="NE314" i="2" s="1"/>
  <c r="MH314" i="2"/>
  <c r="MI314" i="2" s="1"/>
  <c r="KX314" i="2"/>
  <c r="KY314" i="2" s="1"/>
  <c r="KL314" i="2"/>
  <c r="KM314" i="2" s="1"/>
  <c r="MB314" i="2"/>
  <c r="MC314" i="2" s="1"/>
  <c r="MN314" i="2"/>
  <c r="MO314" i="2" s="1"/>
  <c r="KR314" i="2"/>
  <c r="KS314" i="2" s="1"/>
  <c r="LP314" i="2"/>
  <c r="LQ314" i="2" s="1"/>
  <c r="DS305" i="2"/>
  <c r="DF305" i="2"/>
  <c r="DE305" i="2"/>
  <c r="CL305" i="2"/>
  <c r="DG305" i="2"/>
  <c r="IC308" i="2"/>
  <c r="IA308" i="2"/>
  <c r="IB308" i="2" s="1"/>
  <c r="KF308" i="2" s="1"/>
  <c r="NY311" i="2"/>
  <c r="OE311" i="2" s="1"/>
  <c r="NM309" i="2"/>
  <c r="NY309" i="2" s="1"/>
  <c r="OE309" i="2" s="1"/>
  <c r="FD305" i="2"/>
  <c r="FW305" i="2"/>
  <c r="MH304" i="2"/>
  <c r="MI304" i="2" s="1"/>
  <c r="NA304" i="2"/>
  <c r="MN304" i="2"/>
  <c r="MO304" i="2" s="1"/>
  <c r="MB304" i="2"/>
  <c r="MC304" i="2" s="1"/>
  <c r="KX304" i="2"/>
  <c r="KY304" i="2" s="1"/>
  <c r="LP304" i="2"/>
  <c r="LQ304" i="2" s="1"/>
  <c r="KL304" i="2"/>
  <c r="KM304" i="2" s="1"/>
  <c r="LD304" i="2"/>
  <c r="LE304" i="2" s="1"/>
  <c r="KJ304" i="2"/>
  <c r="LV304" i="2"/>
  <c r="LW304" i="2" s="1"/>
  <c r="KR304" i="2"/>
  <c r="KS304" i="2" s="1"/>
  <c r="LJ304" i="2"/>
  <c r="LK304" i="2" s="1"/>
  <c r="DS295" i="2"/>
  <c r="DG295" i="2"/>
  <c r="CL295" i="2"/>
  <c r="DF295" i="2"/>
  <c r="DE295" i="2"/>
  <c r="FD306" i="2"/>
  <c r="FW306" i="2"/>
  <c r="DG301" i="2"/>
  <c r="DE301" i="2"/>
  <c r="CL301" i="2"/>
  <c r="DS301" i="2"/>
  <c r="DF301" i="2"/>
  <c r="IA298" i="2"/>
  <c r="IB298" i="2" s="1"/>
  <c r="KF298" i="2" s="1"/>
  <c r="IC298" i="2"/>
  <c r="NA299" i="2"/>
  <c r="KX299" i="2"/>
  <c r="LV299" i="2"/>
  <c r="LD299" i="2"/>
  <c r="MB299" i="2"/>
  <c r="KJ299" i="2"/>
  <c r="MN299" i="2"/>
  <c r="LP299" i="2"/>
  <c r="KR299" i="2"/>
  <c r="MH299" i="2"/>
  <c r="LJ299" i="2"/>
  <c r="KL299" i="2"/>
  <c r="MC290" i="2"/>
  <c r="NU290" i="2" s="1"/>
  <c r="NW290" i="2" s="1"/>
  <c r="KM288" i="2"/>
  <c r="KS288" i="2"/>
  <c r="MH294" i="2"/>
  <c r="MB294" i="2"/>
  <c r="KX294" i="2"/>
  <c r="KL294" i="2"/>
  <c r="LV294" i="2"/>
  <c r="LJ294" i="2"/>
  <c r="KJ294" i="2"/>
  <c r="NA294" i="2"/>
  <c r="MN294" i="2"/>
  <c r="LD294" i="2"/>
  <c r="LP294" i="2"/>
  <c r="KR294" i="2"/>
  <c r="ND293" i="2"/>
  <c r="NB293" i="2"/>
  <c r="MO293" i="2"/>
  <c r="NU293" i="2" s="1"/>
  <c r="NW293" i="2" s="1"/>
  <c r="NY286" i="2"/>
  <c r="OE286" i="2" s="1"/>
  <c r="NY289" i="2"/>
  <c r="OE289" i="2" s="1"/>
  <c r="LE291" i="2"/>
  <c r="KM291" i="2"/>
  <c r="NY276" i="2"/>
  <c r="OE276" i="2" s="1"/>
  <c r="IA275" i="2"/>
  <c r="IB275" i="2" s="1"/>
  <c r="KF275" i="2" s="1"/>
  <c r="IC275" i="2"/>
  <c r="MZ280" i="2"/>
  <c r="MX280" i="2"/>
  <c r="NE280" i="2"/>
  <c r="DK278" i="2"/>
  <c r="DM278" i="2" s="1"/>
  <c r="EA278" i="2"/>
  <c r="DS262" i="2"/>
  <c r="DE262" i="2"/>
  <c r="DG262" i="2"/>
  <c r="DF262" i="2"/>
  <c r="CL262" i="2"/>
  <c r="KS270" i="2"/>
  <c r="NL270" i="2" s="1"/>
  <c r="LE270" i="2"/>
  <c r="HJ260" i="2"/>
  <c r="HG260" i="2" s="1" a="1"/>
  <c r="HG260" i="2" s="1"/>
  <c r="HI260" i="2"/>
  <c r="HJ257" i="2"/>
  <c r="HG257" i="2" s="1" a="1"/>
  <c r="HG257" i="2" s="1"/>
  <c r="HI257" i="2"/>
  <c r="DS259" i="2"/>
  <c r="DG259" i="2"/>
  <c r="DE259" i="2"/>
  <c r="CL259" i="2"/>
  <c r="DF259" i="2"/>
  <c r="FW273" i="2"/>
  <c r="FD273" i="2"/>
  <c r="MX260" i="2"/>
  <c r="MZ260" i="2"/>
  <c r="NE260" i="2"/>
  <c r="LW263" i="2"/>
  <c r="NR263" i="2" s="1"/>
  <c r="NT263" i="2" s="1"/>
  <c r="MH261" i="2"/>
  <c r="MI261" i="2" s="1"/>
  <c r="LP261" i="2"/>
  <c r="LQ261" i="2" s="1"/>
  <c r="KX261" i="2"/>
  <c r="KY261" i="2" s="1"/>
  <c r="KL261" i="2"/>
  <c r="KM261" i="2" s="1"/>
  <c r="LD261" i="2"/>
  <c r="LE261" i="2" s="1"/>
  <c r="KJ261" i="2"/>
  <c r="LV261" i="2"/>
  <c r="LW261" i="2" s="1"/>
  <c r="MN261" i="2"/>
  <c r="MO261" i="2" s="1"/>
  <c r="LJ261" i="2"/>
  <c r="LK261" i="2" s="1"/>
  <c r="NA261" i="2"/>
  <c r="NE261" i="2" s="1"/>
  <c r="MB261" i="2"/>
  <c r="MC261" i="2" s="1"/>
  <c r="KR261" i="2"/>
  <c r="KS261" i="2" s="1"/>
  <c r="NY264" i="2"/>
  <c r="OE264" i="2" s="1"/>
  <c r="HJ265" i="2"/>
  <c r="HG265" i="2" s="1" a="1"/>
  <c r="HG265" i="2" s="1"/>
  <c r="DW272" i="2"/>
  <c r="DX272" i="2"/>
  <c r="DS260" i="2"/>
  <c r="DG260" i="2"/>
  <c r="CL260" i="2"/>
  <c r="DF260" i="2"/>
  <c r="DE260" i="2"/>
  <c r="HJ262" i="2"/>
  <c r="HG262" i="2" s="1" a="1"/>
  <c r="HG262" i="2" s="1"/>
  <c r="MW247" i="2"/>
  <c r="LU247" i="2"/>
  <c r="KW247" i="2"/>
  <c r="MM247" i="2"/>
  <c r="MA247" i="2"/>
  <c r="LO247" i="2"/>
  <c r="KK247" i="2"/>
  <c r="LC247" i="2"/>
  <c r="MG247" i="2"/>
  <c r="KQ247" i="2"/>
  <c r="KG247" i="2"/>
  <c r="LI247" i="2"/>
  <c r="LK255" i="2"/>
  <c r="KS254" i="2"/>
  <c r="DG251" i="2"/>
  <c r="DS251" i="2"/>
  <c r="DF251" i="2"/>
  <c r="DE251" i="2"/>
  <c r="CL251" i="2"/>
  <c r="LK249" i="2"/>
  <c r="MC268" i="2"/>
  <c r="NU268" i="2" s="1"/>
  <c r="NW268" i="2" s="1"/>
  <c r="DS252" i="2"/>
  <c r="DG252" i="2"/>
  <c r="DF252" i="2"/>
  <c r="CL252" i="2"/>
  <c r="DE252" i="2"/>
  <c r="MO244" i="2"/>
  <c r="MC244" i="2"/>
  <c r="NU244" i="2" s="1"/>
  <c r="NW244" i="2" s="1"/>
  <c r="IA222" i="2"/>
  <c r="IB222" i="2" s="1"/>
  <c r="KF222" i="2" s="1"/>
  <c r="IC222" i="2"/>
  <c r="NM244" i="2"/>
  <c r="NY244" i="2" s="1"/>
  <c r="OE244" i="2" s="1"/>
  <c r="CL248" i="2"/>
  <c r="DS248" i="2"/>
  <c r="DG248" i="2"/>
  <c r="DF248" i="2"/>
  <c r="DE248" i="2"/>
  <c r="MZ238" i="2"/>
  <c r="MX238" i="2"/>
  <c r="NE238" i="2"/>
  <c r="LQ240" i="2"/>
  <c r="KX235" i="2"/>
  <c r="NA235" i="2"/>
  <c r="MN235" i="2"/>
  <c r="KL235" i="2"/>
  <c r="MH235" i="2"/>
  <c r="LP235" i="2"/>
  <c r="LV235" i="2"/>
  <c r="KJ235" i="2"/>
  <c r="KR235" i="2"/>
  <c r="LD235" i="2"/>
  <c r="MB235" i="2"/>
  <c r="LJ235" i="2"/>
  <c r="CL247" i="2"/>
  <c r="DG247" i="2"/>
  <c r="DS247" i="2"/>
  <c r="DF247" i="2"/>
  <c r="DE247" i="2"/>
  <c r="JE216" i="2"/>
  <c r="JC216" i="2"/>
  <c r="JD216" i="2" s="1"/>
  <c r="KI216" i="2" s="1"/>
  <c r="MM220" i="2"/>
  <c r="MO220" i="2" s="1"/>
  <c r="LO220" i="2"/>
  <c r="LQ220" i="2" s="1"/>
  <c r="KQ220" i="2"/>
  <c r="KS220" i="2" s="1"/>
  <c r="MW220" i="2"/>
  <c r="LU220" i="2"/>
  <c r="LW220" i="2" s="1"/>
  <c r="KW220" i="2"/>
  <c r="KY220" i="2" s="1"/>
  <c r="KG220" i="2"/>
  <c r="MA220" i="2"/>
  <c r="MC220" i="2" s="1"/>
  <c r="MG220" i="2"/>
  <c r="MI220" i="2" s="1"/>
  <c r="KK220" i="2"/>
  <c r="KM220" i="2" s="1"/>
  <c r="LI220" i="2"/>
  <c r="LK220" i="2" s="1"/>
  <c r="LC220" i="2"/>
  <c r="LE220" i="2" s="1"/>
  <c r="IA210" i="2"/>
  <c r="IB210" i="2" s="1"/>
  <c r="KF210" i="2" s="1"/>
  <c r="IC210" i="2"/>
  <c r="DU217" i="2"/>
  <c r="DV217" i="2"/>
  <c r="DY217" i="2" s="1"/>
  <c r="EE217" i="2" s="1"/>
  <c r="DS218" i="2"/>
  <c r="DG218" i="2"/>
  <c r="CL218" i="2"/>
  <c r="DF218" i="2"/>
  <c r="DE218" i="2"/>
  <c r="NB232" i="2"/>
  <c r="ND232" i="2"/>
  <c r="EA226" i="2"/>
  <c r="DK226" i="2"/>
  <c r="DM226" i="2" s="1"/>
  <c r="DS219" i="2"/>
  <c r="DG219" i="2"/>
  <c r="CL219" i="2"/>
  <c r="DE219" i="2"/>
  <c r="DF219" i="2"/>
  <c r="NL202" i="2"/>
  <c r="EA214" i="2"/>
  <c r="DK214" i="2"/>
  <c r="DM214" i="2" s="1"/>
  <c r="JE199" i="2"/>
  <c r="JC199" i="2"/>
  <c r="JD199" i="2" s="1"/>
  <c r="KI199" i="2" s="1"/>
  <c r="LW212" i="2"/>
  <c r="FD194" i="2"/>
  <c r="FE194" i="2" s="1"/>
  <c r="FW194" i="2"/>
  <c r="MX211" i="2"/>
  <c r="NE211" i="2"/>
  <c r="MZ211" i="2"/>
  <c r="NA190" i="2"/>
  <c r="MN190" i="2"/>
  <c r="LV190" i="2"/>
  <c r="LD190" i="2"/>
  <c r="MB190" i="2"/>
  <c r="MH190" i="2"/>
  <c r="LP190" i="2"/>
  <c r="KX190" i="2"/>
  <c r="LJ190" i="2"/>
  <c r="KR190" i="2"/>
  <c r="KL190" i="2"/>
  <c r="KJ190" i="2"/>
  <c r="NM217" i="2"/>
  <c r="NY217" i="2" s="1"/>
  <c r="OE217" i="2" s="1"/>
  <c r="KM215" i="2"/>
  <c r="NL215" i="2" s="1"/>
  <c r="LQ202" i="2"/>
  <c r="MO164" i="2"/>
  <c r="MC197" i="2"/>
  <c r="NU197" i="2" s="1"/>
  <c r="NW197" i="2" s="1"/>
  <c r="IA183" i="2"/>
  <c r="IB183" i="2" s="1"/>
  <c r="KF183" i="2" s="1"/>
  <c r="IC183" i="2"/>
  <c r="NM199" i="2"/>
  <c r="NY199" i="2" s="1"/>
  <c r="OE199" i="2" s="1"/>
  <c r="MG188" i="2"/>
  <c r="MI188" i="2" s="1"/>
  <c r="LI188" i="2"/>
  <c r="LK188" i="2" s="1"/>
  <c r="KK188" i="2"/>
  <c r="KM188" i="2" s="1"/>
  <c r="MW188" i="2"/>
  <c r="MA188" i="2"/>
  <c r="MC188" i="2" s="1"/>
  <c r="KQ188" i="2"/>
  <c r="KS188" i="2" s="1"/>
  <c r="KG188" i="2"/>
  <c r="LO188" i="2"/>
  <c r="LQ188" i="2" s="1"/>
  <c r="MM188" i="2"/>
  <c r="MO188" i="2" s="1"/>
  <c r="LU188" i="2"/>
  <c r="LW188" i="2" s="1"/>
  <c r="LC188" i="2"/>
  <c r="LE188" i="2" s="1"/>
  <c r="KW188" i="2"/>
  <c r="KY188" i="2" s="1"/>
  <c r="NM211" i="2"/>
  <c r="NY211" i="2" s="1"/>
  <c r="OE211" i="2" s="1"/>
  <c r="MB183" i="2"/>
  <c r="LJ183" i="2"/>
  <c r="KJ183" i="2"/>
  <c r="LP183" i="2"/>
  <c r="KX183" i="2"/>
  <c r="MN183" i="2"/>
  <c r="LV183" i="2"/>
  <c r="LD183" i="2"/>
  <c r="KL183" i="2"/>
  <c r="NA183" i="2"/>
  <c r="MH183" i="2"/>
  <c r="KR183" i="2"/>
  <c r="DS163" i="2"/>
  <c r="DG163" i="2"/>
  <c r="CL163" i="2"/>
  <c r="DE163" i="2"/>
  <c r="DF163" i="2"/>
  <c r="MC193" i="2"/>
  <c r="NU193" i="2" s="1"/>
  <c r="NW193" i="2" s="1"/>
  <c r="JC181" i="2"/>
  <c r="JD181" i="2" s="1"/>
  <c r="KI181" i="2" s="1"/>
  <c r="JE181" i="2"/>
  <c r="EA199" i="2"/>
  <c r="DK199" i="2"/>
  <c r="DM199" i="2" s="1"/>
  <c r="LW192" i="2"/>
  <c r="MZ171" i="2"/>
  <c r="MX171" i="2"/>
  <c r="NE171" i="2"/>
  <c r="LE160" i="2"/>
  <c r="NL160" i="2" s="1"/>
  <c r="DS188" i="2"/>
  <c r="DG188" i="2"/>
  <c r="CL188" i="2"/>
  <c r="DE188" i="2"/>
  <c r="DF188" i="2"/>
  <c r="NM173" i="2"/>
  <c r="NY173" i="2" s="1"/>
  <c r="OE173" i="2" s="1"/>
  <c r="IC157" i="2"/>
  <c r="IA157" i="2"/>
  <c r="IB157" i="2" s="1"/>
  <c r="KF157" i="2" s="1"/>
  <c r="DS162" i="2"/>
  <c r="DG162" i="2"/>
  <c r="CL162" i="2"/>
  <c r="DF162" i="2"/>
  <c r="DE162" i="2"/>
  <c r="MZ156" i="2"/>
  <c r="MX156" i="2"/>
  <c r="NE156" i="2"/>
  <c r="DK177" i="2"/>
  <c r="DM177" i="2" s="1"/>
  <c r="EA177" i="2"/>
  <c r="ND170" i="2"/>
  <c r="NB170" i="2"/>
  <c r="EA175" i="2"/>
  <c r="DK175" i="2"/>
  <c r="DM175" i="2" s="1"/>
  <c r="LE171" i="2"/>
  <c r="DE168" i="2"/>
  <c r="DG168" i="2"/>
  <c r="DF168" i="2"/>
  <c r="DS168" i="2"/>
  <c r="CL168" i="2"/>
  <c r="NM164" i="2"/>
  <c r="NY164" i="2" s="1"/>
  <c r="OE164" i="2" s="1"/>
  <c r="MC134" i="2"/>
  <c r="EA144" i="2"/>
  <c r="DK144" i="2"/>
  <c r="DM144" i="2" s="1"/>
  <c r="ND135" i="2"/>
  <c r="NB135" i="2"/>
  <c r="DS143" i="2"/>
  <c r="DG143" i="2"/>
  <c r="CL143" i="2"/>
  <c r="DF143" i="2"/>
  <c r="DE143" i="2"/>
  <c r="LK131" i="2"/>
  <c r="KY155" i="2"/>
  <c r="LK155" i="2"/>
  <c r="KM152" i="2"/>
  <c r="NL152" i="2" s="1"/>
  <c r="JC130" i="2"/>
  <c r="JD130" i="2" s="1"/>
  <c r="KI130" i="2" s="1"/>
  <c r="JE130" i="2"/>
  <c r="DS155" i="2"/>
  <c r="DG155" i="2"/>
  <c r="CL155" i="2"/>
  <c r="DF155" i="2"/>
  <c r="DE155" i="2"/>
  <c r="EA151" i="2"/>
  <c r="DK151" i="2"/>
  <c r="DM151" i="2" s="1"/>
  <c r="NY142" i="2"/>
  <c r="OE142" i="2" s="1"/>
  <c r="DE139" i="2"/>
  <c r="CL139" i="2"/>
  <c r="DS139" i="2"/>
  <c r="DF139" i="2"/>
  <c r="DG139" i="2"/>
  <c r="LW144" i="2"/>
  <c r="LE144" i="2"/>
  <c r="NE136" i="2"/>
  <c r="MZ136" i="2"/>
  <c r="MX136" i="2"/>
  <c r="DS95" i="2"/>
  <c r="DG95" i="2"/>
  <c r="CL95" i="2"/>
  <c r="DF95" i="2"/>
  <c r="DE95" i="2"/>
  <c r="FW121" i="2"/>
  <c r="FD121" i="2"/>
  <c r="ND116" i="2"/>
  <c r="NB116" i="2"/>
  <c r="KS116" i="2"/>
  <c r="MC139" i="2"/>
  <c r="MG107" i="2"/>
  <c r="MI107" i="2" s="1"/>
  <c r="LI107" i="2"/>
  <c r="LK107" i="2" s="1"/>
  <c r="KK107" i="2"/>
  <c r="KM107" i="2" s="1"/>
  <c r="LC107" i="2"/>
  <c r="LE107" i="2" s="1"/>
  <c r="KG107" i="2"/>
  <c r="MM107" i="2"/>
  <c r="MO107" i="2" s="1"/>
  <c r="LU107" i="2"/>
  <c r="LW107" i="2" s="1"/>
  <c r="KQ107" i="2"/>
  <c r="KS107" i="2" s="1"/>
  <c r="MA107" i="2"/>
  <c r="MC107" i="2" s="1"/>
  <c r="MW107" i="2"/>
  <c r="KW107" i="2"/>
  <c r="KY107" i="2" s="1"/>
  <c r="LO107" i="2"/>
  <c r="LQ107" i="2" s="1"/>
  <c r="MC114" i="2"/>
  <c r="NU114" i="2" s="1"/>
  <c r="NW114" i="2" s="1"/>
  <c r="NY129" i="2"/>
  <c r="OE129" i="2" s="1"/>
  <c r="JE111" i="2"/>
  <c r="JC111" i="2"/>
  <c r="JD111" i="2" s="1"/>
  <c r="KI111" i="2" s="1"/>
  <c r="CL105" i="2"/>
  <c r="DG105" i="2"/>
  <c r="DS105" i="2"/>
  <c r="DF105" i="2"/>
  <c r="DE105" i="2"/>
  <c r="EA137" i="2"/>
  <c r="DK137" i="2"/>
  <c r="DM137" i="2" s="1"/>
  <c r="FW99" i="2"/>
  <c r="FD99" i="2"/>
  <c r="LK91" i="2"/>
  <c r="DU82" i="2"/>
  <c r="DV82" i="2"/>
  <c r="DY82" i="2" s="1"/>
  <c r="EE82" i="2" s="1"/>
  <c r="IC62" i="2"/>
  <c r="IA62" i="2"/>
  <c r="IB62" i="2" s="1"/>
  <c r="KF62" i="2" s="1"/>
  <c r="DE43" i="2"/>
  <c r="CL43" i="2"/>
  <c r="DS43" i="2"/>
  <c r="DG43" i="2"/>
  <c r="DF43" i="2"/>
  <c r="NR89" i="2"/>
  <c r="NT89" i="2" s="1"/>
  <c r="IC85" i="2"/>
  <c r="IA85" i="2"/>
  <c r="IB85" i="2" s="1"/>
  <c r="KF85" i="2" s="1"/>
  <c r="CL53" i="2"/>
  <c r="DS53" i="2"/>
  <c r="DG53" i="2"/>
  <c r="DF53" i="2"/>
  <c r="DE53" i="2"/>
  <c r="MZ124" i="2"/>
  <c r="MX124" i="2"/>
  <c r="NE124" i="2"/>
  <c r="NM98" i="2"/>
  <c r="NY98" i="2" s="1"/>
  <c r="OE98" i="2" s="1"/>
  <c r="IC77" i="2"/>
  <c r="IA77" i="2"/>
  <c r="IB77" i="2" s="1"/>
  <c r="KF77" i="2" s="1"/>
  <c r="IC75" i="2"/>
  <c r="IA75" i="2"/>
  <c r="IB75" i="2" s="1"/>
  <c r="KF75" i="2" s="1"/>
  <c r="DE67" i="2"/>
  <c r="DS67" i="2"/>
  <c r="DF67" i="2"/>
  <c r="CL67" i="2"/>
  <c r="DG67" i="2"/>
  <c r="LK109" i="2"/>
  <c r="KY109" i="2"/>
  <c r="NL109" i="2" s="1"/>
  <c r="MZ95" i="2"/>
  <c r="MX95" i="2"/>
  <c r="DE61" i="2"/>
  <c r="CL61" i="2"/>
  <c r="DF61" i="2"/>
  <c r="DS61" i="2"/>
  <c r="DG61" i="2"/>
  <c r="EA121" i="2"/>
  <c r="DK121" i="2"/>
  <c r="DM121" i="2" s="1"/>
  <c r="JE77" i="2"/>
  <c r="JC77" i="2"/>
  <c r="JD77" i="2" s="1"/>
  <c r="KI77" i="2" s="1"/>
  <c r="DG73" i="2"/>
  <c r="DF73" i="2"/>
  <c r="DS73" i="2"/>
  <c r="DE73" i="2"/>
  <c r="CL73" i="2"/>
  <c r="NA79" i="2"/>
  <c r="KL79" i="2"/>
  <c r="MB79" i="2"/>
  <c r="KJ79" i="2"/>
  <c r="LJ79" i="2"/>
  <c r="KR79" i="2"/>
  <c r="KX79" i="2"/>
  <c r="LV79" i="2"/>
  <c r="MH79" i="2"/>
  <c r="LD79" i="2"/>
  <c r="LP79" i="2"/>
  <c r="MN79" i="2"/>
  <c r="DS69" i="2"/>
  <c r="DG69" i="2"/>
  <c r="DF69" i="2"/>
  <c r="DE69" i="2"/>
  <c r="CL69" i="2"/>
  <c r="MZ94" i="2"/>
  <c r="MX94" i="2"/>
  <c r="MW64" i="2"/>
  <c r="LU64" i="2"/>
  <c r="LW64" i="2" s="1"/>
  <c r="KW64" i="2"/>
  <c r="KY64" i="2" s="1"/>
  <c r="MA64" i="2"/>
  <c r="MC64" i="2" s="1"/>
  <c r="LI64" i="2"/>
  <c r="LK64" i="2" s="1"/>
  <c r="KQ64" i="2"/>
  <c r="KS64" i="2" s="1"/>
  <c r="KG64" i="2"/>
  <c r="MG64" i="2"/>
  <c r="MI64" i="2" s="1"/>
  <c r="LO64" i="2"/>
  <c r="LQ64" i="2" s="1"/>
  <c r="MM64" i="2"/>
  <c r="MO64" i="2" s="1"/>
  <c r="LC64" i="2"/>
  <c r="LE64" i="2" s="1"/>
  <c r="KK64" i="2"/>
  <c r="KM64" i="2" s="1"/>
  <c r="NL64" i="2" s="1"/>
  <c r="NB39" i="2"/>
  <c r="ND39" i="2"/>
  <c r="NJ39" i="2" s="1"/>
  <c r="OB39" i="2" s="1"/>
  <c r="NE25" i="2"/>
  <c r="MZ25" i="2"/>
  <c r="MX25" i="2"/>
  <c r="JC40" i="2"/>
  <c r="JD40" i="2" s="1"/>
  <c r="KI40" i="2" s="1"/>
  <c r="JE40" i="2"/>
  <c r="LQ39" i="2"/>
  <c r="LW80" i="2"/>
  <c r="DX74" i="2"/>
  <c r="DW74" i="2"/>
  <c r="MW28" i="2"/>
  <c r="LU28" i="2"/>
  <c r="KW28" i="2"/>
  <c r="MM28" i="2"/>
  <c r="LC28" i="2"/>
  <c r="MA28" i="2"/>
  <c r="LI28" i="2"/>
  <c r="KK28" i="2"/>
  <c r="KQ28" i="2"/>
  <c r="LO28" i="2"/>
  <c r="KG28" i="2"/>
  <c r="MG28" i="2"/>
  <c r="FD9" i="2"/>
  <c r="FW9" i="2"/>
  <c r="LW67" i="2"/>
  <c r="MZ59" i="2"/>
  <c r="MX59" i="2"/>
  <c r="NE59" i="2"/>
  <c r="DE47" i="2"/>
  <c r="CL47" i="2"/>
  <c r="DS47" i="2"/>
  <c r="DF47" i="2"/>
  <c r="DG47" i="2"/>
  <c r="CL36" i="2"/>
  <c r="DS36" i="2"/>
  <c r="DG36" i="2"/>
  <c r="DF36" i="2"/>
  <c r="DE36" i="2"/>
  <c r="LD31" i="2"/>
  <c r="KL31" i="2"/>
  <c r="MB31" i="2"/>
  <c r="LJ31" i="2"/>
  <c r="KJ31" i="2"/>
  <c r="KR31" i="2"/>
  <c r="MN31" i="2"/>
  <c r="LV31" i="2"/>
  <c r="NA31" i="2"/>
  <c r="LP31" i="2"/>
  <c r="KX31" i="2"/>
  <c r="MH31" i="2"/>
  <c r="MG10" i="2"/>
  <c r="MI10" i="2" s="1"/>
  <c r="LI10" i="2"/>
  <c r="KK10" i="2"/>
  <c r="KM10" i="2" s="1"/>
  <c r="MM10" i="2"/>
  <c r="MO10" i="2" s="1"/>
  <c r="LU10" i="2"/>
  <c r="LW10" i="2" s="1"/>
  <c r="LC10" i="2"/>
  <c r="MA10" i="2"/>
  <c r="KW10" i="2"/>
  <c r="KY10" i="2" s="1"/>
  <c r="LO10" i="2"/>
  <c r="LQ10" i="2" s="1"/>
  <c r="KG10" i="2"/>
  <c r="MW10" i="2"/>
  <c r="KQ10" i="2"/>
  <c r="DS26" i="2"/>
  <c r="DG26" i="2"/>
  <c r="CL26" i="2"/>
  <c r="DF26" i="2"/>
  <c r="DE26" i="2"/>
  <c r="NE16" i="2"/>
  <c r="MZ16" i="2"/>
  <c r="MX16" i="2"/>
  <c r="LW43" i="2"/>
  <c r="DE39" i="2"/>
  <c r="CL39" i="2"/>
  <c r="DF39" i="2"/>
  <c r="DG39" i="2"/>
  <c r="DS39" i="2"/>
  <c r="KY53" i="2"/>
  <c r="NU53" i="2"/>
  <c r="NW53" i="2" s="1"/>
  <c r="MN35" i="2"/>
  <c r="MO35" i="2" s="1"/>
  <c r="LV35" i="2"/>
  <c r="LW35" i="2" s="1"/>
  <c r="LD35" i="2"/>
  <c r="LE35" i="2" s="1"/>
  <c r="KL35" i="2"/>
  <c r="KM35" i="2" s="1"/>
  <c r="MB35" i="2"/>
  <c r="MC35" i="2" s="1"/>
  <c r="LJ35" i="2"/>
  <c r="LK35" i="2" s="1"/>
  <c r="KJ35" i="2"/>
  <c r="NA35" i="2"/>
  <c r="NE35" i="2" s="1"/>
  <c r="KR35" i="2"/>
  <c r="KS35" i="2" s="1"/>
  <c r="LP35" i="2"/>
  <c r="LQ35" i="2" s="1"/>
  <c r="KX35" i="2"/>
  <c r="KY35" i="2" s="1"/>
  <c r="MH35" i="2"/>
  <c r="MI35" i="2" s="1"/>
  <c r="MB72" i="2"/>
  <c r="MC72" i="2" s="1"/>
  <c r="LJ72" i="2"/>
  <c r="LK72" i="2" s="1"/>
  <c r="KJ72" i="2"/>
  <c r="KX72" i="2"/>
  <c r="KY72" i="2" s="1"/>
  <c r="MH72" i="2"/>
  <c r="MI72" i="2" s="1"/>
  <c r="LP72" i="2"/>
  <c r="LQ72" i="2" s="1"/>
  <c r="KL72" i="2"/>
  <c r="KM72" i="2" s="1"/>
  <c r="LV72" i="2"/>
  <c r="LW72" i="2" s="1"/>
  <c r="LD72" i="2"/>
  <c r="LE72" i="2" s="1"/>
  <c r="NA72" i="2"/>
  <c r="NE72" i="2" s="1"/>
  <c r="MN72" i="2"/>
  <c r="MO72" i="2" s="1"/>
  <c r="KR72" i="2"/>
  <c r="KS72" i="2" s="1"/>
  <c r="IC60" i="2"/>
  <c r="IA60" i="2"/>
  <c r="IB60" i="2" s="1"/>
  <c r="KF60" i="2" s="1"/>
  <c r="DV32" i="2"/>
  <c r="DY32" i="2" s="1"/>
  <c r="EE32" i="2" s="1"/>
  <c r="DU32" i="2"/>
  <c r="NM64" i="2"/>
  <c r="NY64" i="2" s="1"/>
  <c r="OE64" i="2" s="1"/>
  <c r="KY63" i="2"/>
  <c r="MX54" i="2"/>
  <c r="MZ54" i="2"/>
  <c r="MX19" i="2"/>
  <c r="MZ19" i="2"/>
  <c r="DU54" i="2"/>
  <c r="DV54" i="2"/>
  <c r="DY54" i="2" s="1"/>
  <c r="EE54" i="2" s="1"/>
  <c r="MZ21" i="2"/>
  <c r="NE21" i="2"/>
  <c r="MX21" i="2"/>
  <c r="MC21" i="2"/>
  <c r="NI39" i="2"/>
  <c r="NF39" i="2"/>
  <c r="DV52" i="2"/>
  <c r="DU52" i="2"/>
  <c r="DV48" i="2"/>
  <c r="DY48" i="2" s="1"/>
  <c r="EE48" i="2" s="1"/>
  <c r="DU48" i="2"/>
  <c r="MC23" i="2"/>
  <c r="NU23" i="2" s="1"/>
  <c r="NW23" i="2" s="1"/>
  <c r="MO9" i="2"/>
  <c r="NM6" i="2"/>
  <c r="OE6" i="2" s="1"/>
  <c r="NM41" i="2"/>
  <c r="NY41" i="2" s="1"/>
  <c r="OE41" i="2" s="1"/>
  <c r="DU17" i="2"/>
  <c r="DV17" i="2"/>
  <c r="DY17" i="2" s="1"/>
  <c r="EE17" i="2" s="1"/>
  <c r="FE235" i="1"/>
  <c r="NM235" i="1"/>
  <c r="NY235" i="1" s="1"/>
  <c r="OE235" i="1" s="1"/>
  <c r="NY44" i="1"/>
  <c r="OE44" i="1" s="1"/>
  <c r="NY334" i="1"/>
  <c r="OE334" i="1" s="1"/>
  <c r="MO325" i="1"/>
  <c r="LE304" i="1"/>
  <c r="LK294" i="1"/>
  <c r="MC286" i="1"/>
  <c r="NM292" i="1"/>
  <c r="NY292" i="1" s="1"/>
  <c r="OE292" i="1" s="1"/>
  <c r="KM290" i="1"/>
  <c r="KM278" i="1"/>
  <c r="KM269" i="1"/>
  <c r="NV244" i="1"/>
  <c r="MC256" i="1"/>
  <c r="LE249" i="1"/>
  <c r="LK229" i="1"/>
  <c r="LQ216" i="1"/>
  <c r="IA177" i="1"/>
  <c r="IB177" i="1" s="1"/>
  <c r="KF177" i="1" s="1"/>
  <c r="KG177" i="1" s="1"/>
  <c r="KS148" i="1"/>
  <c r="LQ121" i="1"/>
  <c r="FE36" i="1"/>
  <c r="NM36" i="1"/>
  <c r="NY36" i="1" s="1"/>
  <c r="OE36" i="1" s="1"/>
  <c r="FE48" i="1"/>
  <c r="NM48" i="1"/>
  <c r="NY48" i="1" s="1"/>
  <c r="OE48" i="1" s="1"/>
  <c r="FE28" i="1"/>
  <c r="NM28" i="1"/>
  <c r="NY28" i="1" s="1"/>
  <c r="OE28" i="1" s="1"/>
  <c r="FE71" i="1"/>
  <c r="NM71" i="1"/>
  <c r="NY71" i="1" s="1"/>
  <c r="OE71" i="1" s="1"/>
  <c r="JE141" i="1"/>
  <c r="JC141" i="1"/>
  <c r="JD141" i="1" s="1"/>
  <c r="KI141" i="1" s="1"/>
  <c r="LI132" i="1"/>
  <c r="KG132" i="1"/>
  <c r="LO132" i="1"/>
  <c r="LQ132" i="1" s="1"/>
  <c r="MW132" i="1"/>
  <c r="KQ132" i="1"/>
  <c r="KS132" i="1" s="1"/>
  <c r="MG132" i="1"/>
  <c r="MI132" i="1" s="1"/>
  <c r="LC132" i="1"/>
  <c r="LE132" i="1" s="1"/>
  <c r="LU132" i="1"/>
  <c r="MW114" i="1"/>
  <c r="LC114" i="1"/>
  <c r="KK114" i="1"/>
  <c r="LO114" i="1"/>
  <c r="LI114" i="1"/>
  <c r="KQ114" i="1"/>
  <c r="KG114" i="1"/>
  <c r="MG114" i="1"/>
  <c r="MA73" i="1"/>
  <c r="MC73" i="1" s="1"/>
  <c r="MG73" i="1"/>
  <c r="LI73" i="1"/>
  <c r="LK73" i="1" s="1"/>
  <c r="MW73" i="1"/>
  <c r="KG73" i="1"/>
  <c r="LU73" i="1"/>
  <c r="LW73" i="1" s="1"/>
  <c r="LO73" i="1"/>
  <c r="KQ73" i="1"/>
  <c r="KS73" i="1" s="1"/>
  <c r="KW73" i="1"/>
  <c r="KY73" i="1" s="1"/>
  <c r="KK73" i="1"/>
  <c r="KM73" i="1" s="1"/>
  <c r="NM51" i="1"/>
  <c r="NY51" i="1" s="1"/>
  <c r="OE51" i="1" s="1"/>
  <c r="MC349" i="1"/>
  <c r="NU349" i="1" s="1"/>
  <c r="NW349" i="1" s="1"/>
  <c r="KS330" i="1"/>
  <c r="LQ327" i="1"/>
  <c r="MI268" i="1"/>
  <c r="NU247" i="1"/>
  <c r="NW247" i="1" s="1"/>
  <c r="DK215" i="1"/>
  <c r="DM215" i="1" s="1"/>
  <c r="EF190" i="1"/>
  <c r="NM187" i="1"/>
  <c r="NY187" i="1" s="1"/>
  <c r="OE187" i="1" s="1"/>
  <c r="MI206" i="1"/>
  <c r="NU206" i="1" s="1"/>
  <c r="NW206" i="1" s="1"/>
  <c r="NY185" i="1"/>
  <c r="OE185" i="1" s="1"/>
  <c r="LK164" i="1"/>
  <c r="MC148" i="1"/>
  <c r="MO148" i="1"/>
  <c r="KY102" i="1"/>
  <c r="FE64" i="1"/>
  <c r="NM64" i="1"/>
  <c r="NY64" i="1" s="1"/>
  <c r="OE64" i="1" s="1"/>
  <c r="NY259" i="1"/>
  <c r="OE259" i="1" s="1"/>
  <c r="JC119" i="1"/>
  <c r="JD119" i="1" s="1"/>
  <c r="KI119" i="1" s="1"/>
  <c r="JE119" i="1"/>
  <c r="JE41" i="1"/>
  <c r="JC41" i="1"/>
  <c r="JD41" i="1" s="1"/>
  <c r="KI41" i="1" s="1"/>
  <c r="KX19" i="1"/>
  <c r="KJ19" i="1"/>
  <c r="LD19" i="1"/>
  <c r="LP19" i="1"/>
  <c r="LQ19" i="1" s="1"/>
  <c r="NA19" i="1"/>
  <c r="MN19" i="1"/>
  <c r="MO19" i="1" s="1"/>
  <c r="LV19" i="1"/>
  <c r="MH19" i="1"/>
  <c r="LJ19" i="1"/>
  <c r="LK19" i="1" s="1"/>
  <c r="LK347" i="1"/>
  <c r="NM310" i="1"/>
  <c r="NY310" i="1" s="1"/>
  <c r="OE310" i="1" s="1"/>
  <c r="MI308" i="1"/>
  <c r="NU308" i="1" s="1"/>
  <c r="NW308" i="1" s="1"/>
  <c r="LK299" i="1"/>
  <c r="KY294" i="1"/>
  <c r="KS296" i="1"/>
  <c r="NY268" i="1"/>
  <c r="OE268" i="1" s="1"/>
  <c r="LE210" i="1"/>
  <c r="DK210" i="1"/>
  <c r="DM210" i="1" s="1"/>
  <c r="NM205" i="1"/>
  <c r="NY205" i="1" s="1"/>
  <c r="OE205" i="1" s="1"/>
  <c r="LE178" i="1"/>
  <c r="NM166" i="1"/>
  <c r="NY166" i="1" s="1"/>
  <c r="OE166" i="1" s="1"/>
  <c r="NM157" i="1"/>
  <c r="NY157" i="1" s="1"/>
  <c r="OE157" i="1" s="1"/>
  <c r="MC86" i="1"/>
  <c r="DF128" i="1"/>
  <c r="DS128" i="1"/>
  <c r="DE128" i="1"/>
  <c r="FW126" i="1"/>
  <c r="FD126" i="1"/>
  <c r="FE126" i="1" s="1"/>
  <c r="IC97" i="1"/>
  <c r="IA97" i="1"/>
  <c r="IB97" i="1" s="1"/>
  <c r="KF97" i="1" s="1"/>
  <c r="FD91" i="1"/>
  <c r="FW91" i="1"/>
  <c r="KM299" i="1"/>
  <c r="LK249" i="1"/>
  <c r="NY197" i="1"/>
  <c r="OE197" i="1" s="1"/>
  <c r="NM183" i="1"/>
  <c r="NY183" i="1" s="1"/>
  <c r="OE183" i="1" s="1"/>
  <c r="NM144" i="1"/>
  <c r="NY144" i="1" s="1"/>
  <c r="OE144" i="1" s="1"/>
  <c r="KS14" i="1"/>
  <c r="IC129" i="1"/>
  <c r="IA129" i="1"/>
  <c r="IB129" i="1" s="1"/>
  <c r="KF129" i="1" s="1"/>
  <c r="IC123" i="1"/>
  <c r="IA123" i="1"/>
  <c r="IB123" i="1" s="1"/>
  <c r="KF123" i="1" s="1"/>
  <c r="FW82" i="1"/>
  <c r="FD82" i="1"/>
  <c r="FE82" i="1" s="1"/>
  <c r="KG115" i="1"/>
  <c r="MM115" i="1"/>
  <c r="LO115" i="1"/>
  <c r="MW115" i="1"/>
  <c r="LC115" i="1"/>
  <c r="LU115" i="1"/>
  <c r="KK115" i="1"/>
  <c r="KM115" i="1" s="1"/>
  <c r="KK17" i="1"/>
  <c r="KM17" i="1" s="1"/>
  <c r="MM17" i="1"/>
  <c r="MO17" i="1" s="1"/>
  <c r="LC17" i="1"/>
  <c r="LE17" i="1" s="1"/>
  <c r="MW17" i="1"/>
  <c r="KQ17" i="1"/>
  <c r="KS17" i="1" s="1"/>
  <c r="LI17" i="1"/>
  <c r="LK17" i="1" s="1"/>
  <c r="KG17" i="1"/>
  <c r="LO17" i="1"/>
  <c r="LQ17" i="1" s="1"/>
  <c r="KW17" i="1"/>
  <c r="KY17" i="1" s="1"/>
  <c r="MN35" i="1"/>
  <c r="MO35" i="1" s="1"/>
  <c r="MH35" i="1"/>
  <c r="MI35" i="1" s="1"/>
  <c r="KR35" i="1"/>
  <c r="KJ35" i="1"/>
  <c r="LJ35" i="1"/>
  <c r="KL35" i="1"/>
  <c r="LD35" i="1"/>
  <c r="LE35" i="1" s="1"/>
  <c r="KX35" i="1"/>
  <c r="NA35" i="1"/>
  <c r="NB35" i="1" s="1"/>
  <c r="NM126" i="1"/>
  <c r="NY126" i="1" s="1"/>
  <c r="OE126" i="1" s="1"/>
  <c r="DG67" i="1"/>
  <c r="DE67" i="1"/>
  <c r="CL67" i="1"/>
  <c r="DF67" i="1"/>
  <c r="KS302" i="1"/>
  <c r="NU258" i="1"/>
  <c r="MC266" i="1"/>
  <c r="NM280" i="1"/>
  <c r="LE256" i="1"/>
  <c r="KM229" i="1"/>
  <c r="KY210" i="1"/>
  <c r="LQ178" i="1"/>
  <c r="LW121" i="1"/>
  <c r="MO71" i="1"/>
  <c r="JE9" i="1"/>
  <c r="JC9" i="1"/>
  <c r="JD9" i="1" s="1"/>
  <c r="KI9" i="1" s="1"/>
  <c r="MN106" i="1"/>
  <c r="LJ106" i="1"/>
  <c r="LK106" i="1" s="1"/>
  <c r="LV106" i="1"/>
  <c r="LW106" i="1" s="1"/>
  <c r="MH106" i="1"/>
  <c r="KL106" i="1"/>
  <c r="MB106" i="1"/>
  <c r="MC106" i="1" s="1"/>
  <c r="LP106" i="1"/>
  <c r="LQ106" i="1" s="1"/>
  <c r="KX106" i="1"/>
  <c r="DG53" i="1"/>
  <c r="DF53" i="1"/>
  <c r="DE53" i="1"/>
  <c r="DS53" i="1"/>
  <c r="LW349" i="1"/>
  <c r="LK330" i="1"/>
  <c r="LQ302" i="1"/>
  <c r="DK266" i="1"/>
  <c r="DM266" i="1" s="1"/>
  <c r="KM215" i="1"/>
  <c r="DK229" i="1"/>
  <c r="DM229" i="1" s="1"/>
  <c r="EF210" i="1"/>
  <c r="MO164" i="1"/>
  <c r="KM167" i="1"/>
  <c r="NM129" i="1"/>
  <c r="NY129" i="1" s="1"/>
  <c r="OE129" i="1" s="1"/>
  <c r="KS121" i="1"/>
  <c r="KJ106" i="1"/>
  <c r="FE4" i="1"/>
  <c r="NM4" i="1"/>
  <c r="NY4" i="1" s="1"/>
  <c r="OE4" i="1" s="1"/>
  <c r="NM102" i="1"/>
  <c r="NY102" i="1" s="1"/>
  <c r="OE102" i="1" s="1"/>
  <c r="NM35" i="1"/>
  <c r="DS34" i="1"/>
  <c r="DG34" i="1"/>
  <c r="DF34" i="1"/>
  <c r="DK34" i="1" s="1"/>
  <c r="DM34" i="1" s="1"/>
  <c r="DE34" i="1"/>
  <c r="IC4" i="1"/>
  <c r="IA4" i="1"/>
  <c r="IB4" i="1" s="1"/>
  <c r="KF4" i="1" s="1"/>
  <c r="IA194" i="1"/>
  <c r="IB194" i="1" s="1"/>
  <c r="KF194" i="1" s="1"/>
  <c r="IC194" i="1"/>
  <c r="KS347" i="1"/>
  <c r="LE268" i="1"/>
  <c r="NM236" i="1"/>
  <c r="NY236" i="1" s="1"/>
  <c r="OE236" i="1" s="1"/>
  <c r="LK204" i="1"/>
  <c r="MO204" i="1"/>
  <c r="NA106" i="1"/>
  <c r="DS67" i="1"/>
  <c r="JC175" i="1"/>
  <c r="JD175" i="1" s="1"/>
  <c r="KI175" i="1" s="1"/>
  <c r="JE175" i="1"/>
  <c r="LP40" i="1"/>
  <c r="KX40" i="1"/>
  <c r="KY40" i="1" s="1"/>
  <c r="MB40" i="1"/>
  <c r="MN40" i="1"/>
  <c r="MO40" i="1" s="1"/>
  <c r="LJ40" i="1"/>
  <c r="LV40" i="1"/>
  <c r="KR40" i="1"/>
  <c r="KS40" i="1" s="1"/>
  <c r="LD40" i="1"/>
  <c r="LE40" i="1" s="1"/>
  <c r="MH40" i="1"/>
  <c r="NY90" i="1"/>
  <c r="OE90" i="1" s="1"/>
  <c r="KY93" i="1"/>
  <c r="KY99" i="1"/>
  <c r="NV99" i="1"/>
  <c r="NY99" i="1" s="1"/>
  <c r="OE99" i="1" s="1"/>
  <c r="MO106" i="1"/>
  <c r="MC50" i="1"/>
  <c r="MI50" i="1"/>
  <c r="KS35" i="1"/>
  <c r="MC23" i="1"/>
  <c r="KM40" i="1"/>
  <c r="LW19" i="1"/>
  <c r="NV320" i="1"/>
  <c r="IA295" i="1"/>
  <c r="IB295" i="1" s="1"/>
  <c r="KF295" i="1" s="1"/>
  <c r="IC295" i="1"/>
  <c r="LD290" i="1"/>
  <c r="LE290" i="1" s="1"/>
  <c r="LP290" i="1"/>
  <c r="LQ290" i="1" s="1"/>
  <c r="IA236" i="1"/>
  <c r="IB236" i="1" s="1"/>
  <c r="KF236" i="1" s="1"/>
  <c r="IC236" i="1"/>
  <c r="NM260" i="1"/>
  <c r="NY260" i="1" s="1"/>
  <c r="OE260" i="1" s="1"/>
  <c r="MX247" i="1"/>
  <c r="MZ247" i="1"/>
  <c r="IC221" i="1"/>
  <c r="IA221" i="1"/>
  <c r="IB221" i="1" s="1"/>
  <c r="KF221" i="1" s="1"/>
  <c r="IC207" i="1"/>
  <c r="IA207" i="1"/>
  <c r="IB207" i="1" s="1"/>
  <c r="KF207" i="1" s="1"/>
  <c r="IC212" i="1"/>
  <c r="IA212" i="1"/>
  <c r="IB212" i="1" s="1"/>
  <c r="KF212" i="1" s="1"/>
  <c r="JC160" i="1"/>
  <c r="JD160" i="1" s="1"/>
  <c r="KI160" i="1" s="1"/>
  <c r="JE160" i="1"/>
  <c r="IC157" i="1"/>
  <c r="IA157" i="1"/>
  <c r="IB157" i="1" s="1"/>
  <c r="KF157" i="1" s="1"/>
  <c r="NV113" i="1"/>
  <c r="IA128" i="1"/>
  <c r="IB128" i="1" s="1"/>
  <c r="KF128" i="1" s="1"/>
  <c r="IC128" i="1"/>
  <c r="JE79" i="1"/>
  <c r="JC79" i="1"/>
  <c r="JD79" i="1" s="1"/>
  <c r="KI79" i="1" s="1"/>
  <c r="LI99" i="1"/>
  <c r="LK99" i="1" s="1"/>
  <c r="MM99" i="1"/>
  <c r="MO99" i="1" s="1"/>
  <c r="LO99" i="1"/>
  <c r="LQ99" i="1" s="1"/>
  <c r="IC56" i="1"/>
  <c r="IA56" i="1"/>
  <c r="IB56" i="1" s="1"/>
  <c r="KF56" i="1" s="1"/>
  <c r="NY122" i="1"/>
  <c r="OE122" i="1" s="1"/>
  <c r="MC99" i="1"/>
  <c r="LQ98" i="1"/>
  <c r="MI102" i="1"/>
  <c r="LQ29" i="1"/>
  <c r="LK53" i="1"/>
  <c r="LW49" i="1"/>
  <c r="LQ40" i="1"/>
  <c r="LW40" i="1"/>
  <c r="LE19" i="1"/>
  <c r="NV326" i="1"/>
  <c r="IC306" i="1"/>
  <c r="IA306" i="1"/>
  <c r="IB306" i="1" s="1"/>
  <c r="KF306" i="1" s="1"/>
  <c r="NV300" i="1"/>
  <c r="LO287" i="1"/>
  <c r="LC287" i="1"/>
  <c r="FD209" i="1"/>
  <c r="FE209" i="1" s="1"/>
  <c r="FW209" i="1"/>
  <c r="NV118" i="1"/>
  <c r="NY118" i="1" s="1"/>
  <c r="OE118" i="1" s="1"/>
  <c r="MM141" i="1"/>
  <c r="LC141" i="1"/>
  <c r="KG141" i="1"/>
  <c r="IA80" i="1"/>
  <c r="IB80" i="1" s="1"/>
  <c r="KF80" i="1" s="1"/>
  <c r="IC80" i="1"/>
  <c r="JE77" i="1"/>
  <c r="JC77" i="1"/>
  <c r="JD77" i="1" s="1"/>
  <c r="KI77" i="1" s="1"/>
  <c r="NY107" i="1"/>
  <c r="OE107" i="1" s="1"/>
  <c r="MO98" i="1"/>
  <c r="NV86" i="1"/>
  <c r="NY78" i="1"/>
  <c r="OE78" i="1" s="1"/>
  <c r="NM54" i="1"/>
  <c r="MI40" i="1"/>
  <c r="KY19" i="1"/>
  <c r="JE323" i="1"/>
  <c r="JC323" i="1"/>
  <c r="JD323" i="1" s="1"/>
  <c r="KI323" i="1" s="1"/>
  <c r="IC312" i="1"/>
  <c r="IA312" i="1"/>
  <c r="IB312" i="1" s="1"/>
  <c r="KF312" i="1" s="1"/>
  <c r="JE280" i="1"/>
  <c r="JC280" i="1"/>
  <c r="JD280" i="1" s="1"/>
  <c r="KI280" i="1" s="1"/>
  <c r="IA273" i="1"/>
  <c r="IB273" i="1" s="1"/>
  <c r="KF273" i="1" s="1"/>
  <c r="IC273" i="1"/>
  <c r="MH232" i="1"/>
  <c r="KL232" i="1"/>
  <c r="MN232" i="1"/>
  <c r="JE241" i="1"/>
  <c r="JC241" i="1"/>
  <c r="JD241" i="1" s="1"/>
  <c r="KI241" i="1" s="1"/>
  <c r="NV151" i="1"/>
  <c r="NY151" i="1" s="1"/>
  <c r="OE151" i="1" s="1"/>
  <c r="JC217" i="1"/>
  <c r="JD217" i="1" s="1"/>
  <c r="KI217" i="1" s="1"/>
  <c r="JE217" i="1"/>
  <c r="DS173" i="1"/>
  <c r="DF173" i="1"/>
  <c r="DK173" i="1" s="1"/>
  <c r="DM173" i="1" s="1"/>
  <c r="KG153" i="1"/>
  <c r="MA153" i="1"/>
  <c r="MM153" i="1"/>
  <c r="IC159" i="1"/>
  <c r="IA159" i="1"/>
  <c r="IB159" i="1" s="1"/>
  <c r="KF159" i="1" s="1"/>
  <c r="JC135" i="1"/>
  <c r="JD135" i="1" s="1"/>
  <c r="KI135" i="1" s="1"/>
  <c r="JE135" i="1"/>
  <c r="MA125" i="1"/>
  <c r="MM125" i="1"/>
  <c r="KQ125" i="1"/>
  <c r="MW93" i="1"/>
  <c r="KG93" i="1"/>
  <c r="IC6" i="1"/>
  <c r="IA6" i="1"/>
  <c r="IB6" i="1" s="1"/>
  <c r="KF6" i="1" s="1"/>
  <c r="LE102" i="1"/>
  <c r="LW50" i="1"/>
  <c r="KM86" i="1"/>
  <c r="MO52" i="1"/>
  <c r="NY55" i="1"/>
  <c r="OE55" i="1" s="1"/>
  <c r="EE352" i="1"/>
  <c r="ND352" i="1"/>
  <c r="NB352" i="1"/>
  <c r="IC339" i="1"/>
  <c r="IA339" i="1"/>
  <c r="IB339" i="1" s="1"/>
  <c r="KF339" i="1" s="1"/>
  <c r="MA298" i="1"/>
  <c r="MC298" i="1" s="1"/>
  <c r="LI298" i="1"/>
  <c r="LK298" i="1" s="1"/>
  <c r="IC274" i="1"/>
  <c r="IA274" i="1"/>
  <c r="IB274" i="1" s="1"/>
  <c r="KF274" i="1" s="1"/>
  <c r="LJ268" i="1"/>
  <c r="LK268" i="1" s="1"/>
  <c r="KJ268" i="1"/>
  <c r="KR268" i="1"/>
  <c r="KS268" i="1" s="1"/>
  <c r="NL268" i="1" s="1"/>
  <c r="MB269" i="1"/>
  <c r="MC269" i="1" s="1"/>
  <c r="MH269" i="1"/>
  <c r="MI269" i="1" s="1"/>
  <c r="JE248" i="1"/>
  <c r="JC248" i="1"/>
  <c r="JD248" i="1" s="1"/>
  <c r="KI248" i="1" s="1"/>
  <c r="MM242" i="1"/>
  <c r="KQ242" i="1"/>
  <c r="LC242" i="1"/>
  <c r="LI242" i="1"/>
  <c r="NS265" i="1"/>
  <c r="NY265" i="1" s="1"/>
  <c r="OE265" i="1" s="1"/>
  <c r="IA243" i="1"/>
  <c r="IB243" i="1" s="1"/>
  <c r="KF243" i="1" s="1"/>
  <c r="IC243" i="1"/>
  <c r="NV194" i="1"/>
  <c r="LJ178" i="1"/>
  <c r="NA178" i="1"/>
  <c r="JC161" i="1"/>
  <c r="JD161" i="1" s="1"/>
  <c r="KI161" i="1" s="1"/>
  <c r="JE161" i="1"/>
  <c r="JE144" i="1"/>
  <c r="JC144" i="1"/>
  <c r="JD144" i="1" s="1"/>
  <c r="KI144" i="1" s="1"/>
  <c r="DF117" i="1"/>
  <c r="CL117" i="1"/>
  <c r="DE117" i="1"/>
  <c r="EA117" i="1" s="1"/>
  <c r="DS117" i="1"/>
  <c r="JE114" i="1"/>
  <c r="JC114" i="1"/>
  <c r="JD114" i="1" s="1"/>
  <c r="KI114" i="1" s="1"/>
  <c r="IC101" i="1"/>
  <c r="IA101" i="1"/>
  <c r="IB101" i="1" s="1"/>
  <c r="KF101" i="1" s="1"/>
  <c r="JE64" i="1"/>
  <c r="JC64" i="1"/>
  <c r="JD64" i="1" s="1"/>
  <c r="KI64" i="1" s="1"/>
  <c r="JE74" i="1"/>
  <c r="JC74" i="1"/>
  <c r="JD74" i="1" s="1"/>
  <c r="KI74" i="1" s="1"/>
  <c r="NV54" i="1"/>
  <c r="JE43" i="1"/>
  <c r="JC43" i="1"/>
  <c r="JD43" i="1" s="1"/>
  <c r="KI43" i="1" s="1"/>
  <c r="IC39" i="1"/>
  <c r="IA39" i="1"/>
  <c r="IB39" i="1" s="1"/>
  <c r="KF39" i="1" s="1"/>
  <c r="JE21" i="1"/>
  <c r="JC21" i="1"/>
  <c r="JD21" i="1" s="1"/>
  <c r="KI21" i="1" s="1"/>
  <c r="LC317" i="1"/>
  <c r="KW317" i="1"/>
  <c r="JE273" i="1"/>
  <c r="JC273" i="1"/>
  <c r="JD273" i="1" s="1"/>
  <c r="KI273" i="1" s="1"/>
  <c r="JE279" i="1"/>
  <c r="JC279" i="1"/>
  <c r="JD279" i="1" s="1"/>
  <c r="KI279" i="1" s="1"/>
  <c r="IC241" i="1"/>
  <c r="IA241" i="1"/>
  <c r="IB241" i="1" s="1"/>
  <c r="KF241" i="1" s="1"/>
  <c r="KR224" i="1"/>
  <c r="MH224" i="1"/>
  <c r="JE196" i="1"/>
  <c r="JC196" i="1"/>
  <c r="JD196" i="1" s="1"/>
  <c r="KI196" i="1" s="1"/>
  <c r="MG178" i="1"/>
  <c r="MI178" i="1" s="1"/>
  <c r="LI178" i="1"/>
  <c r="KW178" i="1"/>
  <c r="KY178" i="1" s="1"/>
  <c r="LU178" i="1"/>
  <c r="LW178" i="1" s="1"/>
  <c r="KL164" i="1"/>
  <c r="KM164" i="1" s="1"/>
  <c r="LD164" i="1"/>
  <c r="LE164" i="1" s="1"/>
  <c r="JC162" i="1"/>
  <c r="JD162" i="1" s="1"/>
  <c r="KI162" i="1" s="1"/>
  <c r="JE162" i="1"/>
  <c r="JC124" i="1"/>
  <c r="JD124" i="1" s="1"/>
  <c r="KI124" i="1" s="1"/>
  <c r="JE124" i="1"/>
  <c r="MG98" i="1"/>
  <c r="MI98" i="1" s="1"/>
  <c r="NU98" i="1" s="1"/>
  <c r="NW98" i="1" s="1"/>
  <c r="LI98" i="1"/>
  <c r="LK98" i="1" s="1"/>
  <c r="LV115" i="1"/>
  <c r="LD115" i="1"/>
  <c r="LP115" i="1"/>
  <c r="MH115" i="1"/>
  <c r="MI115" i="1" s="1"/>
  <c r="KK110" i="1"/>
  <c r="MW110" i="1"/>
  <c r="NV68" i="1"/>
  <c r="LD99" i="1"/>
  <c r="LE99" i="1" s="1"/>
  <c r="JE59" i="1"/>
  <c r="JC59" i="1"/>
  <c r="JD59" i="1" s="1"/>
  <c r="KI59" i="1" s="1"/>
  <c r="NY93" i="1"/>
  <c r="OE93" i="1" s="1"/>
  <c r="KS102" i="1"/>
  <c r="MI106" i="1"/>
  <c r="LW86" i="1"/>
  <c r="MI52" i="1"/>
  <c r="NU52" i="1" s="1"/>
  <c r="NW52" i="1" s="1"/>
  <c r="LK29" i="1"/>
  <c r="LK40" i="1"/>
  <c r="MI19" i="1"/>
  <c r="MC19" i="1"/>
  <c r="DG308" i="1"/>
  <c r="DK308" i="1" s="1"/>
  <c r="DM308" i="1" s="1"/>
  <c r="DS308" i="1"/>
  <c r="IC225" i="1"/>
  <c r="IA225" i="1"/>
  <c r="IB225" i="1" s="1"/>
  <c r="KF225" i="1" s="1"/>
  <c r="JE250" i="1"/>
  <c r="JC250" i="1"/>
  <c r="JD250" i="1" s="1"/>
  <c r="KI250" i="1" s="1"/>
  <c r="KQ215" i="1"/>
  <c r="KS215" i="1" s="1"/>
  <c r="MW215" i="1"/>
  <c r="KG215" i="1"/>
  <c r="MM215" i="1"/>
  <c r="MO215" i="1" s="1"/>
  <c r="IA193" i="1"/>
  <c r="IB193" i="1" s="1"/>
  <c r="KF193" i="1" s="1"/>
  <c r="IC193" i="1"/>
  <c r="MN178" i="1"/>
  <c r="MO178" i="1" s="1"/>
  <c r="JE158" i="1"/>
  <c r="JC158" i="1"/>
  <c r="JD158" i="1" s="1"/>
  <c r="KI158" i="1" s="1"/>
  <c r="JE127" i="1"/>
  <c r="JC127" i="1"/>
  <c r="JD127" i="1" s="1"/>
  <c r="KI127" i="1" s="1"/>
  <c r="NS88" i="1"/>
  <c r="NY88" i="1" s="1"/>
  <c r="OE88" i="1" s="1"/>
  <c r="IA109" i="1"/>
  <c r="IB109" i="1" s="1"/>
  <c r="KF109" i="1" s="1"/>
  <c r="IC109" i="1"/>
  <c r="NV115" i="1"/>
  <c r="IC81" i="1"/>
  <c r="IA81" i="1"/>
  <c r="IB81" i="1" s="1"/>
  <c r="KF81" i="1" s="1"/>
  <c r="JE56" i="1"/>
  <c r="JC56" i="1"/>
  <c r="JD56" i="1" s="1"/>
  <c r="KI56" i="1" s="1"/>
  <c r="IC90" i="1"/>
  <c r="IA90" i="1"/>
  <c r="IB90" i="1" s="1"/>
  <c r="KF90" i="1" s="1"/>
  <c r="IA47" i="1"/>
  <c r="IB47" i="1" s="1"/>
  <c r="KF47" i="1" s="1"/>
  <c r="IC47" i="1"/>
  <c r="KM89" i="1"/>
  <c r="LQ102" i="1"/>
  <c r="NM74" i="1"/>
  <c r="NY74" i="1" s="1"/>
  <c r="OE74" i="1" s="1"/>
  <c r="NU69" i="1"/>
  <c r="NW69" i="1" s="1"/>
  <c r="LW29" i="1"/>
  <c r="LK23" i="1"/>
  <c r="LK27" i="1"/>
  <c r="MO22" i="1"/>
  <c r="LK49" i="1"/>
  <c r="MC40" i="1"/>
  <c r="KY31" i="1"/>
  <c r="MI73" i="1"/>
  <c r="NV324" i="1"/>
  <c r="NY324" i="1" s="1"/>
  <c r="OE324" i="1" s="1"/>
  <c r="JE300" i="1"/>
  <c r="JC300" i="1"/>
  <c r="JD300" i="1" s="1"/>
  <c r="KI300" i="1" s="1"/>
  <c r="NS258" i="1"/>
  <c r="NY258" i="1" s="1"/>
  <c r="OE258" i="1" s="1"/>
  <c r="NV238" i="1"/>
  <c r="NS256" i="1"/>
  <c r="NY256" i="1" s="1"/>
  <c r="OE256" i="1" s="1"/>
  <c r="NV245" i="1"/>
  <c r="JE254" i="1"/>
  <c r="JC254" i="1"/>
  <c r="JD254" i="1" s="1"/>
  <c r="KI254" i="1" s="1"/>
  <c r="IA255" i="1"/>
  <c r="IB255" i="1" s="1"/>
  <c r="KF255" i="1" s="1"/>
  <c r="IE255" i="1"/>
  <c r="IA235" i="1"/>
  <c r="IB235" i="1" s="1"/>
  <c r="KF235" i="1" s="1"/>
  <c r="IC235" i="1"/>
  <c r="LP214" i="1"/>
  <c r="KL214" i="1"/>
  <c r="LJ253" i="1"/>
  <c r="KL253" i="1"/>
  <c r="KX253" i="1"/>
  <c r="MH253" i="1"/>
  <c r="NA253" i="1"/>
  <c r="IC175" i="1"/>
  <c r="IA175" i="1"/>
  <c r="IB175" i="1" s="1"/>
  <c r="KF175" i="1" s="1"/>
  <c r="DG191" i="1"/>
  <c r="CL191" i="1"/>
  <c r="DS191" i="1"/>
  <c r="JE147" i="1"/>
  <c r="JC147" i="1"/>
  <c r="JD147" i="1" s="1"/>
  <c r="KI147" i="1" s="1"/>
  <c r="NV40" i="1"/>
  <c r="FW312" i="1"/>
  <c r="FD312" i="1"/>
  <c r="HI350" i="1"/>
  <c r="HJ350" i="1"/>
  <c r="HG350" i="1" s="1" a="1"/>
  <c r="HG350" i="1" s="1"/>
  <c r="FW184" i="1"/>
  <c r="FD184" i="1"/>
  <c r="FE184" i="1" s="1"/>
  <c r="EG147" i="1"/>
  <c r="EI147" i="1" s="1"/>
  <c r="EC147" i="1"/>
  <c r="FW146" i="1"/>
  <c r="FD146" i="1"/>
  <c r="FW113" i="1"/>
  <c r="FD113" i="1"/>
  <c r="FW34" i="1"/>
  <c r="FD34" i="1"/>
  <c r="FW7" i="1"/>
  <c r="FD7" i="1"/>
  <c r="FW338" i="1"/>
  <c r="FD338" i="1"/>
  <c r="FD295" i="1"/>
  <c r="FW295" i="1"/>
  <c r="FW301" i="1"/>
  <c r="FD301" i="1"/>
  <c r="FE301" i="1" s="1"/>
  <c r="FD177" i="1"/>
  <c r="FW177" i="1"/>
  <c r="FW178" i="1"/>
  <c r="FD178" i="1"/>
  <c r="FW156" i="1"/>
  <c r="FD156" i="1"/>
  <c r="FW136" i="1"/>
  <c r="FD136" i="1"/>
  <c r="FD109" i="1"/>
  <c r="FW109" i="1"/>
  <c r="FW31" i="1"/>
  <c r="FD31" i="1"/>
  <c r="FW62" i="1"/>
  <c r="FD62" i="1"/>
  <c r="FW14" i="1"/>
  <c r="FD14" i="1"/>
  <c r="FW317" i="1"/>
  <c r="FD317" i="1"/>
  <c r="FD251" i="1"/>
  <c r="FW251" i="1"/>
  <c r="FW300" i="1"/>
  <c r="FD300" i="1"/>
  <c r="FD279" i="1"/>
  <c r="FW279" i="1"/>
  <c r="FW241" i="1"/>
  <c r="FD241" i="1"/>
  <c r="FE241" i="1" s="1"/>
  <c r="FW224" i="1"/>
  <c r="FD224" i="1"/>
  <c r="FW189" i="1"/>
  <c r="FD189" i="1"/>
  <c r="FD127" i="1"/>
  <c r="FE127" i="1" s="1"/>
  <c r="FW127" i="1"/>
  <c r="FW84" i="1"/>
  <c r="FD84" i="1"/>
  <c r="FE84" i="1" s="1"/>
  <c r="FW26" i="1"/>
  <c r="FD26" i="1"/>
  <c r="FW311" i="1"/>
  <c r="FD311" i="1"/>
  <c r="FW214" i="1"/>
  <c r="FD214" i="1"/>
  <c r="FD208" i="1"/>
  <c r="FE208" i="1" s="1"/>
  <c r="FW208" i="1"/>
  <c r="FD200" i="1"/>
  <c r="FE200" i="1" s="1"/>
  <c r="FW200" i="1"/>
  <c r="EG105" i="1"/>
  <c r="EI105" i="1" s="1"/>
  <c r="EC105" i="1"/>
  <c r="FD130" i="1"/>
  <c r="FW130" i="1"/>
  <c r="FW77" i="1"/>
  <c r="FD77" i="1"/>
  <c r="FW23" i="1"/>
  <c r="FD23" i="1"/>
  <c r="FW10" i="1"/>
  <c r="FD10" i="1"/>
  <c r="FW30" i="1"/>
  <c r="FD30" i="1"/>
  <c r="FD309" i="1"/>
  <c r="FE309" i="1" s="1"/>
  <c r="FW309" i="1"/>
  <c r="FW315" i="1"/>
  <c r="FD315" i="1"/>
  <c r="FD287" i="1"/>
  <c r="FE287" i="1" s="1"/>
  <c r="FW287" i="1"/>
  <c r="FW171" i="1"/>
  <c r="FD171" i="1"/>
  <c r="FD159" i="1"/>
  <c r="FW159" i="1"/>
  <c r="FW155" i="1"/>
  <c r="FD155" i="1"/>
  <c r="FW104" i="1"/>
  <c r="FD104" i="1"/>
  <c r="NY89" i="1"/>
  <c r="OE89" i="1" s="1"/>
  <c r="FW22" i="1"/>
  <c r="FD22" i="1"/>
  <c r="NL22" i="1" s="1"/>
  <c r="FW6" i="1"/>
  <c r="FD6" i="1"/>
  <c r="FD80" i="1"/>
  <c r="FE80" i="1" s="1"/>
  <c r="FW80" i="1"/>
  <c r="FW52" i="1"/>
  <c r="FD52" i="1"/>
  <c r="FW202" i="1"/>
  <c r="FD202" i="1"/>
  <c r="FW19" i="1"/>
  <c r="FD19" i="1"/>
  <c r="FW27" i="1"/>
  <c r="FD27" i="1"/>
  <c r="FD320" i="1"/>
  <c r="FE320" i="1" s="1"/>
  <c r="FW320" i="1"/>
  <c r="FD291" i="1"/>
  <c r="FW291" i="1"/>
  <c r="NY261" i="1"/>
  <c r="OE261" i="1" s="1"/>
  <c r="FW217" i="1"/>
  <c r="FD217" i="1"/>
  <c r="FD179" i="1"/>
  <c r="FW179" i="1"/>
  <c r="FD92" i="1"/>
  <c r="FE92" i="1" s="1"/>
  <c r="FW92" i="1"/>
  <c r="FW67" i="1"/>
  <c r="FD67" i="1"/>
  <c r="FE67" i="1" s="1"/>
  <c r="FW305" i="1"/>
  <c r="FD305" i="1"/>
  <c r="FW283" i="1"/>
  <c r="FD283" i="1"/>
  <c r="HJ261" i="1"/>
  <c r="HG261" i="1" s="1" a="1"/>
  <c r="HG261" i="1" s="1"/>
  <c r="HI261" i="1"/>
  <c r="FW231" i="1"/>
  <c r="FD231" i="1"/>
  <c r="FE231" i="1" s="1"/>
  <c r="FD220" i="1"/>
  <c r="FW220" i="1"/>
  <c r="NM184" i="1"/>
  <c r="NY184" i="1" s="1"/>
  <c r="OE184" i="1" s="1"/>
  <c r="FD154" i="1"/>
  <c r="FE154" i="1" s="1"/>
  <c r="FW154" i="1"/>
  <c r="FW134" i="1"/>
  <c r="FD134" i="1"/>
  <c r="FW114" i="1"/>
  <c r="FD114" i="1"/>
  <c r="FW46" i="1"/>
  <c r="FD46" i="1"/>
  <c r="JE346" i="1"/>
  <c r="JC346" i="1"/>
  <c r="JD346" i="1" s="1"/>
  <c r="KI346" i="1" s="1"/>
  <c r="MX350" i="1"/>
  <c r="MZ350" i="1"/>
  <c r="NN351" i="1"/>
  <c r="NX351" i="1"/>
  <c r="NJ352" i="1"/>
  <c r="OB352" i="1" s="1"/>
  <c r="NH352" i="1"/>
  <c r="NY349" i="1"/>
  <c r="OE349" i="1" s="1"/>
  <c r="DU349" i="1"/>
  <c r="DV349" i="1"/>
  <c r="DY349" i="1" s="1"/>
  <c r="EE349" i="1" s="1"/>
  <c r="LE347" i="1"/>
  <c r="NM345" i="1"/>
  <c r="NY345" i="1" s="1"/>
  <c r="OE345" i="1" s="1"/>
  <c r="IA342" i="1"/>
  <c r="IB342" i="1" s="1"/>
  <c r="KF342" i="1" s="1"/>
  <c r="IC342" i="1"/>
  <c r="IA343" i="1"/>
  <c r="IB343" i="1" s="1"/>
  <c r="KF343" i="1" s="1"/>
  <c r="IC343" i="1"/>
  <c r="DS342" i="1"/>
  <c r="DG342" i="1"/>
  <c r="CL342" i="1"/>
  <c r="DF342" i="1"/>
  <c r="DE342" i="1"/>
  <c r="FW332" i="1"/>
  <c r="FD332" i="1"/>
  <c r="JE333" i="1"/>
  <c r="JC333" i="1"/>
  <c r="JD333" i="1" s="1"/>
  <c r="KI333" i="1" s="1"/>
  <c r="JC332" i="1"/>
  <c r="JD332" i="1" s="1"/>
  <c r="KI332" i="1" s="1"/>
  <c r="JE332" i="1"/>
  <c r="IA329" i="1"/>
  <c r="IB329" i="1" s="1"/>
  <c r="KF329" i="1" s="1"/>
  <c r="IC329" i="1"/>
  <c r="IC326" i="1"/>
  <c r="IA326" i="1"/>
  <c r="IB326" i="1" s="1"/>
  <c r="KF326" i="1" s="1"/>
  <c r="LQ330" i="1"/>
  <c r="MI330" i="1"/>
  <c r="KM327" i="1"/>
  <c r="LE327" i="1"/>
  <c r="NA315" i="1"/>
  <c r="MN315" i="1"/>
  <c r="LJ315" i="1"/>
  <c r="KR315" i="1"/>
  <c r="MB315" i="1"/>
  <c r="KX315" i="1"/>
  <c r="LP315" i="1"/>
  <c r="KL315" i="1"/>
  <c r="KJ315" i="1"/>
  <c r="MH315" i="1"/>
  <c r="LV315" i="1"/>
  <c r="LD315" i="1"/>
  <c r="MA313" i="1"/>
  <c r="LC313" i="1"/>
  <c r="MM313" i="1"/>
  <c r="LO313" i="1"/>
  <c r="KQ313" i="1"/>
  <c r="LU313" i="1"/>
  <c r="KG313" i="1"/>
  <c r="MG313" i="1"/>
  <c r="MW313" i="1"/>
  <c r="LI313" i="1"/>
  <c r="KK313" i="1"/>
  <c r="KW313" i="1"/>
  <c r="DE302" i="1"/>
  <c r="CL302" i="1"/>
  <c r="DS302" i="1"/>
  <c r="DF302" i="1"/>
  <c r="DG302" i="1"/>
  <c r="EA311" i="1"/>
  <c r="DK311" i="1"/>
  <c r="DM311" i="1" s="1"/>
  <c r="MA310" i="1"/>
  <c r="MC310" i="1" s="1"/>
  <c r="LC310" i="1"/>
  <c r="LE310" i="1" s="1"/>
  <c r="KK310" i="1"/>
  <c r="KM310" i="1" s="1"/>
  <c r="MW310" i="1"/>
  <c r="KQ310" i="1"/>
  <c r="KS310" i="1" s="1"/>
  <c r="KG310" i="1"/>
  <c r="MG310" i="1"/>
  <c r="MI310" i="1" s="1"/>
  <c r="MM310" i="1"/>
  <c r="MO310" i="1" s="1"/>
  <c r="LI310" i="1"/>
  <c r="LK310" i="1" s="1"/>
  <c r="LU310" i="1"/>
  <c r="LW310" i="1" s="1"/>
  <c r="LO310" i="1"/>
  <c r="LQ310" i="1" s="1"/>
  <c r="KW310" i="1"/>
  <c r="KY310" i="1" s="1"/>
  <c r="DS309" i="1"/>
  <c r="DG309" i="1"/>
  <c r="CL309" i="1"/>
  <c r="DF309" i="1"/>
  <c r="DE309" i="1"/>
  <c r="NM313" i="1"/>
  <c r="NY313" i="1" s="1"/>
  <c r="OE313" i="1" s="1"/>
  <c r="DU315" i="1"/>
  <c r="DV315" i="1"/>
  <c r="DY315" i="1" s="1"/>
  <c r="EE315" i="1" s="1"/>
  <c r="MW303" i="1"/>
  <c r="LU303" i="1"/>
  <c r="LW303" i="1" s="1"/>
  <c r="KW303" i="1"/>
  <c r="KY303" i="1" s="1"/>
  <c r="MA303" i="1"/>
  <c r="MC303" i="1" s="1"/>
  <c r="KG303" i="1"/>
  <c r="MG303" i="1"/>
  <c r="MI303" i="1" s="1"/>
  <c r="LO303" i="1"/>
  <c r="LQ303" i="1" s="1"/>
  <c r="LC303" i="1"/>
  <c r="LE303" i="1" s="1"/>
  <c r="KK303" i="1"/>
  <c r="KM303" i="1" s="1"/>
  <c r="MM303" i="1"/>
  <c r="MO303" i="1" s="1"/>
  <c r="KQ303" i="1"/>
  <c r="KS303" i="1" s="1"/>
  <c r="LI303" i="1"/>
  <c r="LK303" i="1" s="1"/>
  <c r="LV306" i="1"/>
  <c r="KX306" i="1"/>
  <c r="MH306" i="1"/>
  <c r="LP306" i="1"/>
  <c r="KL306" i="1"/>
  <c r="LD306" i="1"/>
  <c r="KJ306" i="1"/>
  <c r="NA306" i="1"/>
  <c r="MN306" i="1"/>
  <c r="LJ306" i="1"/>
  <c r="KR306" i="1"/>
  <c r="MB306" i="1"/>
  <c r="LW308" i="1"/>
  <c r="DV305" i="1"/>
  <c r="DY305" i="1" s="1"/>
  <c r="EE305" i="1" s="1"/>
  <c r="DU305" i="1"/>
  <c r="LW304" i="1"/>
  <c r="LK304" i="1"/>
  <c r="NB303" i="1"/>
  <c r="ND303" i="1"/>
  <c r="LK302" i="1"/>
  <c r="MO302" i="1"/>
  <c r="IC297" i="1"/>
  <c r="IA297" i="1"/>
  <c r="IB297" i="1" s="1"/>
  <c r="KF297" i="1" s="1"/>
  <c r="MX298" i="1"/>
  <c r="NE298" i="1"/>
  <c r="MZ298" i="1"/>
  <c r="DE288" i="1"/>
  <c r="DS288" i="1"/>
  <c r="DF288" i="1"/>
  <c r="CL288" i="1"/>
  <c r="DG288" i="1"/>
  <c r="DS287" i="1"/>
  <c r="DG287" i="1"/>
  <c r="CL287" i="1"/>
  <c r="DE287" i="1"/>
  <c r="DF287" i="1"/>
  <c r="IA282" i="1"/>
  <c r="IB282" i="1" s="1"/>
  <c r="KF282" i="1" s="1"/>
  <c r="IC282" i="1"/>
  <c r="DK286" i="1"/>
  <c r="DM286" i="1" s="1"/>
  <c r="DE276" i="1"/>
  <c r="DF276" i="1"/>
  <c r="DS276" i="1"/>
  <c r="CL276" i="1"/>
  <c r="DG276" i="1"/>
  <c r="DS268" i="1"/>
  <c r="DF268" i="1"/>
  <c r="CL268" i="1"/>
  <c r="DG268" i="1"/>
  <c r="DE268" i="1"/>
  <c r="DV289" i="1"/>
  <c r="DY289" i="1" s="1"/>
  <c r="EE289" i="1" s="1"/>
  <c r="DU289" i="1"/>
  <c r="NM288" i="1"/>
  <c r="NY288" i="1" s="1"/>
  <c r="OE288" i="1" s="1"/>
  <c r="DU286" i="1"/>
  <c r="DV286" i="1"/>
  <c r="LW290" i="1"/>
  <c r="ND268" i="1"/>
  <c r="NB268" i="1"/>
  <c r="DF257" i="1"/>
  <c r="DE257" i="1"/>
  <c r="DS257" i="1"/>
  <c r="CL257" i="1"/>
  <c r="DG257" i="1"/>
  <c r="MZ278" i="1"/>
  <c r="MX278" i="1"/>
  <c r="NE278" i="1"/>
  <c r="IC276" i="1"/>
  <c r="IA276" i="1"/>
  <c r="IB276" i="1" s="1"/>
  <c r="KF276" i="1" s="1"/>
  <c r="LE266" i="1"/>
  <c r="MZ280" i="1"/>
  <c r="MX280" i="1"/>
  <c r="KG250" i="1"/>
  <c r="MW250" i="1"/>
  <c r="LU250" i="1"/>
  <c r="KW250" i="1"/>
  <c r="LO250" i="1"/>
  <c r="MG250" i="1"/>
  <c r="KK250" i="1"/>
  <c r="MM250" i="1"/>
  <c r="KQ250" i="1"/>
  <c r="LI250" i="1"/>
  <c r="MA250" i="1"/>
  <c r="LC250" i="1"/>
  <c r="KG275" i="1"/>
  <c r="MG275" i="1"/>
  <c r="KK275" i="1"/>
  <c r="MM275" i="1"/>
  <c r="LI275" i="1"/>
  <c r="MA275" i="1"/>
  <c r="KW275" i="1"/>
  <c r="MW275" i="1"/>
  <c r="LO275" i="1"/>
  <c r="LC275" i="1"/>
  <c r="LU275" i="1"/>
  <c r="KQ275" i="1"/>
  <c r="DU273" i="1"/>
  <c r="DV273" i="1"/>
  <c r="DY273" i="1" s="1"/>
  <c r="EE273" i="1" s="1"/>
  <c r="EA248" i="1"/>
  <c r="DK248" i="1"/>
  <c r="DM248" i="1" s="1"/>
  <c r="KM271" i="1"/>
  <c r="KS271" i="1"/>
  <c r="IA265" i="1"/>
  <c r="IB265" i="1" s="1"/>
  <c r="KF265" i="1" s="1"/>
  <c r="IE265" i="1"/>
  <c r="KG254" i="1"/>
  <c r="MW254" i="1"/>
  <c r="LU254" i="1"/>
  <c r="KW254" i="1"/>
  <c r="LC254" i="1"/>
  <c r="MG254" i="1"/>
  <c r="KQ254" i="1"/>
  <c r="LO254" i="1"/>
  <c r="MA254" i="1"/>
  <c r="MM254" i="1"/>
  <c r="LI254" i="1"/>
  <c r="KK254" i="1"/>
  <c r="EA263" i="1"/>
  <c r="DK263" i="1"/>
  <c r="DM263" i="1" s="1"/>
  <c r="EA260" i="1"/>
  <c r="DK260" i="1"/>
  <c r="DM260" i="1" s="1"/>
  <c r="DF247" i="1"/>
  <c r="DE247" i="1"/>
  <c r="CL247" i="1"/>
  <c r="DG247" i="1"/>
  <c r="DS247" i="1"/>
  <c r="LW260" i="1"/>
  <c r="DK258" i="1"/>
  <c r="DM258" i="1" s="1"/>
  <c r="EA258" i="1"/>
  <c r="MI256" i="1"/>
  <c r="NU256" i="1" s="1"/>
  <c r="NW256" i="1" s="1"/>
  <c r="KY249" i="1"/>
  <c r="KS249" i="1"/>
  <c r="DV236" i="1"/>
  <c r="DY236" i="1" s="1"/>
  <c r="EE236" i="1" s="1"/>
  <c r="DU236" i="1"/>
  <c r="FW234" i="1"/>
  <c r="FD234" i="1"/>
  <c r="NM243" i="1"/>
  <c r="NY243" i="1" s="1"/>
  <c r="OE243" i="1" s="1"/>
  <c r="CL226" i="1"/>
  <c r="DG226" i="1"/>
  <c r="DS226" i="1"/>
  <c r="DF226" i="1"/>
  <c r="DE226" i="1"/>
  <c r="DS222" i="1"/>
  <c r="DF222" i="1"/>
  <c r="DE222" i="1"/>
  <c r="DG222" i="1"/>
  <c r="CL222" i="1"/>
  <c r="ND215" i="1"/>
  <c r="NB215" i="1"/>
  <c r="LV222" i="1"/>
  <c r="LD222" i="1"/>
  <c r="MB222" i="1"/>
  <c r="MH222" i="1"/>
  <c r="LP222" i="1"/>
  <c r="MN222" i="1"/>
  <c r="KL222" i="1"/>
  <c r="KX222" i="1"/>
  <c r="KJ222" i="1"/>
  <c r="KR222" i="1"/>
  <c r="NA222" i="1"/>
  <c r="LJ222" i="1"/>
  <c r="LK215" i="1"/>
  <c r="EA215" i="1"/>
  <c r="ND229" i="1"/>
  <c r="NB229" i="1"/>
  <c r="LW229" i="1"/>
  <c r="EA232" i="1"/>
  <c r="DK232" i="1"/>
  <c r="DM232" i="1" s="1"/>
  <c r="FW221" i="1"/>
  <c r="FD221" i="1"/>
  <c r="MW199" i="1"/>
  <c r="LU199" i="1"/>
  <c r="KW199" i="1"/>
  <c r="MM199" i="1"/>
  <c r="KQ199" i="1"/>
  <c r="KG199" i="1"/>
  <c r="LI199" i="1"/>
  <c r="LO199" i="1"/>
  <c r="MG199" i="1"/>
  <c r="KK199" i="1"/>
  <c r="MA199" i="1"/>
  <c r="LC199" i="1"/>
  <c r="MZ210" i="1"/>
  <c r="MX210" i="1"/>
  <c r="NE210" i="1"/>
  <c r="NY201" i="1"/>
  <c r="OE201" i="1" s="1"/>
  <c r="JC195" i="1"/>
  <c r="JD195" i="1" s="1"/>
  <c r="KI195" i="1" s="1"/>
  <c r="JE195" i="1"/>
  <c r="NU205" i="1"/>
  <c r="NW205" i="1" s="1"/>
  <c r="ND216" i="1"/>
  <c r="NB216" i="1"/>
  <c r="MX216" i="1"/>
  <c r="MZ216" i="1"/>
  <c r="NE216" i="1"/>
  <c r="IC203" i="1"/>
  <c r="IA203" i="1"/>
  <c r="IB203" i="1" s="1"/>
  <c r="KF203" i="1" s="1"/>
  <c r="NM207" i="1"/>
  <c r="NY207" i="1" s="1"/>
  <c r="OE207" i="1" s="1"/>
  <c r="DS197" i="1"/>
  <c r="DG197" i="1"/>
  <c r="CL197" i="1"/>
  <c r="DF197" i="1"/>
  <c r="DE197" i="1"/>
  <c r="KS206" i="1"/>
  <c r="MZ196" i="1"/>
  <c r="MX196" i="1"/>
  <c r="EA192" i="1"/>
  <c r="DK192" i="1"/>
  <c r="DM192" i="1" s="1"/>
  <c r="MM198" i="1"/>
  <c r="LO198" i="1"/>
  <c r="KQ198" i="1"/>
  <c r="LI198" i="1"/>
  <c r="MA198" i="1"/>
  <c r="MW198" i="1"/>
  <c r="KW198" i="1"/>
  <c r="LC198" i="1"/>
  <c r="LU198" i="1"/>
  <c r="KG198" i="1"/>
  <c r="KK198" i="1"/>
  <c r="MG198" i="1"/>
  <c r="DU192" i="1"/>
  <c r="DV192" i="1"/>
  <c r="DY192" i="1" s="1"/>
  <c r="EE192" i="1" s="1"/>
  <c r="LK190" i="1"/>
  <c r="NA185" i="1"/>
  <c r="KX185" i="1"/>
  <c r="MB185" i="1"/>
  <c r="KJ185" i="1"/>
  <c r="MH185" i="1"/>
  <c r="LV185" i="1"/>
  <c r="LJ185" i="1"/>
  <c r="LP185" i="1"/>
  <c r="LD185" i="1"/>
  <c r="KR185" i="1"/>
  <c r="MN185" i="1"/>
  <c r="KL185" i="1"/>
  <c r="LW204" i="1"/>
  <c r="KY204" i="1"/>
  <c r="NL204" i="1" s="1"/>
  <c r="DK194" i="1"/>
  <c r="DM194" i="1" s="1"/>
  <c r="EA194" i="1"/>
  <c r="DE182" i="1"/>
  <c r="DG182" i="1"/>
  <c r="DS182" i="1"/>
  <c r="CL182" i="1"/>
  <c r="DF182" i="1"/>
  <c r="ND187" i="1"/>
  <c r="NB187" i="1"/>
  <c r="DE174" i="1"/>
  <c r="CL174" i="1"/>
  <c r="DS174" i="1"/>
  <c r="DG174" i="1"/>
  <c r="DF174" i="1"/>
  <c r="FW180" i="1"/>
  <c r="FD180" i="1"/>
  <c r="KS178" i="1"/>
  <c r="DK199" i="1"/>
  <c r="DM199" i="1" s="1"/>
  <c r="EA199" i="1"/>
  <c r="IA162" i="1"/>
  <c r="IB162" i="1" s="1"/>
  <c r="KF162" i="1" s="1"/>
  <c r="IC162" i="1"/>
  <c r="ND176" i="1"/>
  <c r="NB176" i="1"/>
  <c r="LP174" i="1"/>
  <c r="KX174" i="1"/>
  <c r="NA174" i="1"/>
  <c r="MN174" i="1"/>
  <c r="LV174" i="1"/>
  <c r="LD174" i="1"/>
  <c r="KL174" i="1"/>
  <c r="MB174" i="1"/>
  <c r="LJ174" i="1"/>
  <c r="KJ174" i="1"/>
  <c r="KR174" i="1"/>
  <c r="MH174" i="1"/>
  <c r="DE156" i="1"/>
  <c r="DS156" i="1"/>
  <c r="DF156" i="1"/>
  <c r="DG156" i="1"/>
  <c r="CL156" i="1"/>
  <c r="MX170" i="1"/>
  <c r="MZ170" i="1"/>
  <c r="MZ164" i="1"/>
  <c r="MX164" i="1"/>
  <c r="NE164" i="1"/>
  <c r="KS164" i="1"/>
  <c r="CL149" i="1"/>
  <c r="DG149" i="1"/>
  <c r="DS149" i="1"/>
  <c r="DF149" i="1"/>
  <c r="DE149" i="1"/>
  <c r="NM164" i="1"/>
  <c r="NY164" i="1" s="1"/>
  <c r="OE164" i="1" s="1"/>
  <c r="MA154" i="1"/>
  <c r="LC154" i="1"/>
  <c r="KQ154" i="1"/>
  <c r="KG154" i="1"/>
  <c r="LU154" i="1"/>
  <c r="MM154" i="1"/>
  <c r="LI154" i="1"/>
  <c r="MW154" i="1"/>
  <c r="KW154" i="1"/>
  <c r="MG154" i="1"/>
  <c r="LO154" i="1"/>
  <c r="KK154" i="1"/>
  <c r="MW179" i="1"/>
  <c r="LU179" i="1"/>
  <c r="KW179" i="1"/>
  <c r="LI179" i="1"/>
  <c r="KG179" i="1"/>
  <c r="LO179" i="1"/>
  <c r="LC179" i="1"/>
  <c r="KK179" i="1"/>
  <c r="MG179" i="1"/>
  <c r="KQ179" i="1"/>
  <c r="MM179" i="1"/>
  <c r="MA179" i="1"/>
  <c r="ND177" i="1"/>
  <c r="NB177" i="1"/>
  <c r="LQ176" i="1"/>
  <c r="MZ167" i="1"/>
  <c r="NE167" i="1"/>
  <c r="MX167" i="1"/>
  <c r="MI167" i="1"/>
  <c r="DE178" i="1"/>
  <c r="DG178" i="1"/>
  <c r="CL178" i="1"/>
  <c r="DF178" i="1"/>
  <c r="DS178" i="1"/>
  <c r="DS175" i="1"/>
  <c r="DG175" i="1"/>
  <c r="CL175" i="1"/>
  <c r="DF175" i="1"/>
  <c r="DE175" i="1"/>
  <c r="MB168" i="1"/>
  <c r="MC168" i="1" s="1"/>
  <c r="LJ168" i="1"/>
  <c r="LK168" i="1" s="1"/>
  <c r="KJ168" i="1"/>
  <c r="KR168" i="1"/>
  <c r="KS168" i="1" s="1"/>
  <c r="MH168" i="1"/>
  <c r="LP168" i="1"/>
  <c r="KX168" i="1"/>
  <c r="KY168" i="1" s="1"/>
  <c r="NA168" i="1"/>
  <c r="NE168" i="1" s="1"/>
  <c r="LD168" i="1"/>
  <c r="LE168" i="1" s="1"/>
  <c r="KL168" i="1"/>
  <c r="LV168" i="1"/>
  <c r="MN168" i="1"/>
  <c r="MO168" i="1" s="1"/>
  <c r="DK158" i="1"/>
  <c r="DM158" i="1" s="1"/>
  <c r="EA158" i="1"/>
  <c r="DE144" i="1"/>
  <c r="DS144" i="1"/>
  <c r="DF144" i="1"/>
  <c r="DG144" i="1"/>
  <c r="CL144" i="1"/>
  <c r="ND151" i="1"/>
  <c r="NB151" i="1"/>
  <c r="JE138" i="1"/>
  <c r="JC138" i="1"/>
  <c r="JD138" i="1" s="1"/>
  <c r="KI138" i="1" s="1"/>
  <c r="CL150" i="1"/>
  <c r="DG150" i="1"/>
  <c r="DS150" i="1"/>
  <c r="DF150" i="1"/>
  <c r="DE150" i="1"/>
  <c r="NA131" i="1"/>
  <c r="KX131" i="1"/>
  <c r="KL131" i="1"/>
  <c r="LD131" i="1"/>
  <c r="LV131" i="1"/>
  <c r="LJ131" i="1"/>
  <c r="MB131" i="1"/>
  <c r="KR131" i="1"/>
  <c r="MH131" i="1"/>
  <c r="LP131" i="1"/>
  <c r="KJ131" i="1"/>
  <c r="MN131" i="1"/>
  <c r="JE149" i="1"/>
  <c r="JC149" i="1"/>
  <c r="JD149" i="1" s="1"/>
  <c r="KI149" i="1" s="1"/>
  <c r="MX148" i="1"/>
  <c r="MZ148" i="1"/>
  <c r="NE148" i="1"/>
  <c r="MZ146" i="1"/>
  <c r="MX146" i="1"/>
  <c r="NB128" i="1"/>
  <c r="ND128" i="1"/>
  <c r="MZ136" i="1"/>
  <c r="MX136" i="1"/>
  <c r="CL129" i="1"/>
  <c r="DG129" i="1"/>
  <c r="DF129" i="1"/>
  <c r="DE129" i="1"/>
  <c r="DS129" i="1"/>
  <c r="DS121" i="1"/>
  <c r="DF121" i="1"/>
  <c r="CL121" i="1"/>
  <c r="DE121" i="1"/>
  <c r="DG121" i="1"/>
  <c r="DS127" i="1"/>
  <c r="DG127" i="1"/>
  <c r="CL127" i="1"/>
  <c r="DF127" i="1"/>
  <c r="DE127" i="1"/>
  <c r="NM120" i="1"/>
  <c r="NY120" i="1" s="1"/>
  <c r="OE120" i="1" s="1"/>
  <c r="DV113" i="1"/>
  <c r="DY113" i="1" s="1"/>
  <c r="EE113" i="1" s="1"/>
  <c r="DU113" i="1"/>
  <c r="CL125" i="1"/>
  <c r="DE125" i="1"/>
  <c r="DF125" i="1"/>
  <c r="DS125" i="1"/>
  <c r="DG125" i="1"/>
  <c r="KY115" i="1"/>
  <c r="DX126" i="1"/>
  <c r="DW126" i="1"/>
  <c r="KY132" i="1"/>
  <c r="MO132" i="1"/>
  <c r="NM131" i="1"/>
  <c r="NY131" i="1" s="1"/>
  <c r="OE131" i="1" s="1"/>
  <c r="DK126" i="1"/>
  <c r="DM126" i="1" s="1"/>
  <c r="EA126" i="1"/>
  <c r="DK136" i="1"/>
  <c r="DM136" i="1" s="1"/>
  <c r="EA136" i="1"/>
  <c r="NA105" i="1"/>
  <c r="KX105" i="1"/>
  <c r="KL105" i="1"/>
  <c r="MB105" i="1"/>
  <c r="KJ105" i="1"/>
  <c r="MN105" i="1"/>
  <c r="LP105" i="1"/>
  <c r="LD105" i="1"/>
  <c r="KR105" i="1"/>
  <c r="LJ105" i="1"/>
  <c r="LV105" i="1"/>
  <c r="MH105" i="1"/>
  <c r="JE95" i="1"/>
  <c r="JC95" i="1"/>
  <c r="JD95" i="1" s="1"/>
  <c r="KI95" i="1" s="1"/>
  <c r="HI88" i="1"/>
  <c r="HJ88" i="1"/>
  <c r="HG88" i="1" s="1" a="1"/>
  <c r="HG88" i="1" s="1"/>
  <c r="DK105" i="1"/>
  <c r="DM105" i="1" s="1"/>
  <c r="ND93" i="1"/>
  <c r="NB93" i="1"/>
  <c r="KM99" i="1"/>
  <c r="IC91" i="1"/>
  <c r="IA91" i="1"/>
  <c r="IB91" i="1" s="1"/>
  <c r="KF91" i="1" s="1"/>
  <c r="MZ126" i="1"/>
  <c r="MX126" i="1"/>
  <c r="KY98" i="1"/>
  <c r="MI93" i="1"/>
  <c r="MI89" i="1"/>
  <c r="ND102" i="1"/>
  <c r="NB102" i="1"/>
  <c r="JE91" i="1"/>
  <c r="JC91" i="1"/>
  <c r="JD91" i="1" s="1"/>
  <c r="KI91" i="1" s="1"/>
  <c r="EA104" i="1"/>
  <c r="DK104" i="1"/>
  <c r="DM104" i="1" s="1"/>
  <c r="LE106" i="1"/>
  <c r="NY87" i="1"/>
  <c r="OE87" i="1" s="1"/>
  <c r="FW53" i="1"/>
  <c r="FD53" i="1"/>
  <c r="IC38" i="1"/>
  <c r="IA38" i="1"/>
  <c r="IB38" i="1" s="1"/>
  <c r="KF38" i="1" s="1"/>
  <c r="NM98" i="1"/>
  <c r="NY98" i="1" s="1"/>
  <c r="OE98" i="1" s="1"/>
  <c r="MZ86" i="1"/>
  <c r="MX86" i="1"/>
  <c r="NE86" i="1"/>
  <c r="DS66" i="1"/>
  <c r="DG66" i="1"/>
  <c r="CL66" i="1"/>
  <c r="DF66" i="1"/>
  <c r="DE66" i="1"/>
  <c r="MG58" i="1"/>
  <c r="MI58" i="1" s="1"/>
  <c r="LI58" i="1"/>
  <c r="LK58" i="1" s="1"/>
  <c r="KK58" i="1"/>
  <c r="KM58" i="1" s="1"/>
  <c r="KQ58" i="1"/>
  <c r="KS58" i="1" s="1"/>
  <c r="KG58" i="1"/>
  <c r="LO58" i="1"/>
  <c r="LQ58" i="1" s="1"/>
  <c r="KW58" i="1"/>
  <c r="KY58" i="1" s="1"/>
  <c r="MM58" i="1"/>
  <c r="MO58" i="1" s="1"/>
  <c r="LU58" i="1"/>
  <c r="LW58" i="1" s="1"/>
  <c r="LC58" i="1"/>
  <c r="LE58" i="1" s="1"/>
  <c r="MW58" i="1"/>
  <c r="MA58" i="1"/>
  <c r="MC58" i="1" s="1"/>
  <c r="IC82" i="1"/>
  <c r="IA82" i="1"/>
  <c r="IB82" i="1" s="1"/>
  <c r="KF82" i="1" s="1"/>
  <c r="NA72" i="1"/>
  <c r="MN72" i="1"/>
  <c r="KL72" i="1"/>
  <c r="LJ72" i="1"/>
  <c r="KX72" i="1"/>
  <c r="KJ72" i="1"/>
  <c r="MB72" i="1"/>
  <c r="LP72" i="1"/>
  <c r="LD72" i="1"/>
  <c r="KR72" i="1"/>
  <c r="MH72" i="1"/>
  <c r="LV72" i="1"/>
  <c r="ND55" i="1"/>
  <c r="NB55" i="1"/>
  <c r="DG20" i="1"/>
  <c r="DS20" i="1"/>
  <c r="DF20" i="1"/>
  <c r="CL20" i="1"/>
  <c r="DE20" i="1"/>
  <c r="FW33" i="1"/>
  <c r="FD33" i="1"/>
  <c r="MW20" i="1"/>
  <c r="LU20" i="1"/>
  <c r="KW20" i="1"/>
  <c r="LC20" i="1"/>
  <c r="KK20" i="1"/>
  <c r="MA20" i="1"/>
  <c r="MG20" i="1"/>
  <c r="LO20" i="1"/>
  <c r="LI20" i="1"/>
  <c r="KQ20" i="1"/>
  <c r="KG20" i="1"/>
  <c r="MM20" i="1"/>
  <c r="HJ264" i="1"/>
  <c r="HG264" i="1" s="1" a="1"/>
  <c r="HG264" i="1" s="1"/>
  <c r="IC78" i="1"/>
  <c r="IA78" i="1"/>
  <c r="IB78" i="1" s="1"/>
  <c r="KF78" i="1" s="1"/>
  <c r="DE73" i="1"/>
  <c r="DS73" i="1"/>
  <c r="DG73" i="1"/>
  <c r="DF73" i="1"/>
  <c r="CL73" i="1"/>
  <c r="DS80" i="1"/>
  <c r="DG80" i="1"/>
  <c r="CL80" i="1"/>
  <c r="DF80" i="1"/>
  <c r="DE80" i="1"/>
  <c r="DF64" i="1"/>
  <c r="CL64" i="1"/>
  <c r="DG64" i="1"/>
  <c r="DE64" i="1"/>
  <c r="DS64" i="1"/>
  <c r="IC5" i="1"/>
  <c r="IA5" i="1"/>
  <c r="IB5" i="1" s="1"/>
  <c r="KF5" i="1" s="1"/>
  <c r="KS88" i="1"/>
  <c r="KM88" i="1"/>
  <c r="DE71" i="1"/>
  <c r="CL71" i="1"/>
  <c r="DG71" i="1"/>
  <c r="DF71" i="1"/>
  <c r="DS71" i="1"/>
  <c r="DS38" i="1"/>
  <c r="DG38" i="1"/>
  <c r="CL38" i="1"/>
  <c r="DF38" i="1"/>
  <c r="DE38" i="1"/>
  <c r="KX24" i="1"/>
  <c r="NA24" i="1"/>
  <c r="MN24" i="1"/>
  <c r="LJ24" i="1"/>
  <c r="KR24" i="1"/>
  <c r="LV24" i="1"/>
  <c r="LD24" i="1"/>
  <c r="KJ24" i="1"/>
  <c r="KL24" i="1"/>
  <c r="MB24" i="1"/>
  <c r="MH24" i="1"/>
  <c r="LP24" i="1"/>
  <c r="EA43" i="1"/>
  <c r="DK43" i="1"/>
  <c r="DM43" i="1" s="1"/>
  <c r="NB37" i="1"/>
  <c r="ND37" i="1"/>
  <c r="MX23" i="1"/>
  <c r="NE23" i="1"/>
  <c r="MZ23" i="1"/>
  <c r="LQ53" i="1"/>
  <c r="MZ41" i="1"/>
  <c r="MX41" i="1"/>
  <c r="MX45" i="1"/>
  <c r="MZ45" i="1"/>
  <c r="CL33" i="1"/>
  <c r="DS33" i="1"/>
  <c r="DG33" i="1"/>
  <c r="DF33" i="1"/>
  <c r="DE33" i="1"/>
  <c r="LW27" i="1"/>
  <c r="NY16" i="1"/>
  <c r="OE16" i="1" s="1"/>
  <c r="MH48" i="1"/>
  <c r="LP48" i="1"/>
  <c r="KX48" i="1"/>
  <c r="NA48" i="1"/>
  <c r="MN48" i="1"/>
  <c r="LV48" i="1"/>
  <c r="LD48" i="1"/>
  <c r="KL48" i="1"/>
  <c r="MB48" i="1"/>
  <c r="LJ48" i="1"/>
  <c r="KR48" i="1"/>
  <c r="KJ48" i="1"/>
  <c r="DE27" i="1"/>
  <c r="CL27" i="1"/>
  <c r="DG27" i="1"/>
  <c r="DS27" i="1"/>
  <c r="DF27" i="1"/>
  <c r="MZ19" i="1"/>
  <c r="MX19" i="1"/>
  <c r="NE19" i="1"/>
  <c r="KS19" i="1"/>
  <c r="NM11" i="1"/>
  <c r="NY11" i="1" s="1"/>
  <c r="OE11" i="1" s="1"/>
  <c r="MN61" i="1"/>
  <c r="MO61" i="1" s="1"/>
  <c r="LV61" i="1"/>
  <c r="LD61" i="1"/>
  <c r="KL61" i="1"/>
  <c r="KM61" i="1" s="1"/>
  <c r="MB61" i="1"/>
  <c r="MC61" i="1" s="1"/>
  <c r="LJ61" i="1"/>
  <c r="KJ61" i="1"/>
  <c r="KR61" i="1"/>
  <c r="KS61" i="1" s="1"/>
  <c r="MH61" i="1"/>
  <c r="MI61" i="1" s="1"/>
  <c r="LP61" i="1"/>
  <c r="LQ61" i="1" s="1"/>
  <c r="KX61" i="1"/>
  <c r="NA61" i="1"/>
  <c r="NE61" i="1" s="1"/>
  <c r="EA26" i="1"/>
  <c r="DK26" i="1"/>
  <c r="DM26" i="1" s="1"/>
  <c r="LW37" i="1"/>
  <c r="LW17" i="1"/>
  <c r="MC17" i="1"/>
  <c r="KY55" i="1"/>
  <c r="KY33" i="1"/>
  <c r="LW33" i="1"/>
  <c r="DS22" i="1"/>
  <c r="DG22" i="1"/>
  <c r="CL22" i="1"/>
  <c r="DE22" i="1"/>
  <c r="DF22" i="1"/>
  <c r="NM18" i="1"/>
  <c r="NY18" i="1" s="1"/>
  <c r="OE18" i="1" s="1"/>
  <c r="LK14" i="1"/>
  <c r="KS25" i="1"/>
  <c r="LE25" i="1"/>
  <c r="NY350" i="1"/>
  <c r="OE350" i="1" s="1"/>
  <c r="DF347" i="1"/>
  <c r="DG347" i="1"/>
  <c r="CL347" i="1"/>
  <c r="DS347" i="1"/>
  <c r="DE347" i="1"/>
  <c r="KM347" i="1"/>
  <c r="LQ347" i="1"/>
  <c r="MG344" i="1"/>
  <c r="LI344" i="1"/>
  <c r="KK344" i="1"/>
  <c r="KG344" i="1"/>
  <c r="MW344" i="1"/>
  <c r="LU344" i="1"/>
  <c r="KW344" i="1"/>
  <c r="LC344" i="1"/>
  <c r="MA344" i="1"/>
  <c r="MM344" i="1"/>
  <c r="LO344" i="1"/>
  <c r="KQ344" i="1"/>
  <c r="MH341" i="1"/>
  <c r="MI341" i="1" s="1"/>
  <c r="LJ341" i="1"/>
  <c r="LK341" i="1" s="1"/>
  <c r="KL341" i="1"/>
  <c r="LP341" i="1"/>
  <c r="LQ341" i="1" s="1"/>
  <c r="LV341" i="1"/>
  <c r="LW341" i="1" s="1"/>
  <c r="LD341" i="1"/>
  <c r="LE341" i="1" s="1"/>
  <c r="KJ341" i="1"/>
  <c r="NA341" i="1"/>
  <c r="MN341" i="1"/>
  <c r="MO341" i="1" s="1"/>
  <c r="KR341" i="1"/>
  <c r="KS341" i="1" s="1"/>
  <c r="KX341" i="1"/>
  <c r="KY341" i="1" s="1"/>
  <c r="MB341" i="1"/>
  <c r="MC341" i="1" s="1"/>
  <c r="JE336" i="1"/>
  <c r="JC336" i="1"/>
  <c r="JD336" i="1" s="1"/>
  <c r="KI336" i="1" s="1"/>
  <c r="IA334" i="1"/>
  <c r="IB334" i="1" s="1"/>
  <c r="KF334" i="1" s="1"/>
  <c r="IC334" i="1"/>
  <c r="MW332" i="1"/>
  <c r="LU332" i="1"/>
  <c r="KW332" i="1"/>
  <c r="LO332" i="1"/>
  <c r="MM332" i="1"/>
  <c r="KQ332" i="1"/>
  <c r="MG332" i="1"/>
  <c r="LI332" i="1"/>
  <c r="KK332" i="1"/>
  <c r="MA332" i="1"/>
  <c r="LC332" i="1"/>
  <c r="KG332" i="1"/>
  <c r="MO330" i="1"/>
  <c r="NM335" i="1"/>
  <c r="NY335" i="1" s="1"/>
  <c r="OE335" i="1" s="1"/>
  <c r="MX333" i="1"/>
  <c r="MZ333" i="1"/>
  <c r="MZ327" i="1"/>
  <c r="MX327" i="1"/>
  <c r="NE327" i="1"/>
  <c r="MC327" i="1"/>
  <c r="LE325" i="1"/>
  <c r="NL325" i="1" s="1"/>
  <c r="ND325" i="1"/>
  <c r="NB325" i="1"/>
  <c r="DE324" i="1"/>
  <c r="CL324" i="1"/>
  <c r="DS324" i="1"/>
  <c r="DF324" i="1"/>
  <c r="DG324" i="1"/>
  <c r="MH321" i="1"/>
  <c r="MI321" i="1" s="1"/>
  <c r="LJ321" i="1"/>
  <c r="LK321" i="1" s="1"/>
  <c r="KL321" i="1"/>
  <c r="KM321" i="1" s="1"/>
  <c r="LV321" i="1"/>
  <c r="KX321" i="1"/>
  <c r="KY321" i="1" s="1"/>
  <c r="MB321" i="1"/>
  <c r="MC321" i="1" s="1"/>
  <c r="KJ321" i="1"/>
  <c r="NA321" i="1"/>
  <c r="NE321" i="1" s="1"/>
  <c r="LP321" i="1"/>
  <c r="LQ321" i="1" s="1"/>
  <c r="LD321" i="1"/>
  <c r="LE321" i="1" s="1"/>
  <c r="KR321" i="1"/>
  <c r="KS321" i="1" s="1"/>
  <c r="MN321" i="1"/>
  <c r="MO321" i="1" s="1"/>
  <c r="NM321" i="1"/>
  <c r="NY321" i="1" s="1"/>
  <c r="OE321" i="1" s="1"/>
  <c r="DS318" i="1"/>
  <c r="DF318" i="1"/>
  <c r="CL318" i="1"/>
  <c r="DE318" i="1"/>
  <c r="DG318" i="1"/>
  <c r="NY314" i="1"/>
  <c r="OE314" i="1" s="1"/>
  <c r="IC311" i="1"/>
  <c r="IA311" i="1"/>
  <c r="IB311" i="1" s="1"/>
  <c r="KF311" i="1" s="1"/>
  <c r="LW321" i="1"/>
  <c r="DG307" i="1"/>
  <c r="DE307" i="1"/>
  <c r="CL307" i="1"/>
  <c r="DF307" i="1"/>
  <c r="DS307" i="1"/>
  <c r="NY306" i="1"/>
  <c r="OE306" i="1" s="1"/>
  <c r="MB295" i="1"/>
  <c r="LD295" i="1"/>
  <c r="NA295" i="1"/>
  <c r="LV295" i="1"/>
  <c r="KX295" i="1"/>
  <c r="KL295" i="1"/>
  <c r="MH295" i="1"/>
  <c r="LJ295" i="1"/>
  <c r="KJ295" i="1"/>
  <c r="LP295" i="1"/>
  <c r="KR295" i="1"/>
  <c r="MN295" i="1"/>
  <c r="DU304" i="1"/>
  <c r="DV304" i="1"/>
  <c r="DY304" i="1" s="1"/>
  <c r="EE304" i="1" s="1"/>
  <c r="MO304" i="1"/>
  <c r="MC302" i="1"/>
  <c r="MZ296" i="1"/>
  <c r="NE296" i="1"/>
  <c r="MX296" i="1"/>
  <c r="NE293" i="1"/>
  <c r="MZ293" i="1"/>
  <c r="MX293" i="1"/>
  <c r="NA287" i="1"/>
  <c r="LD287" i="1"/>
  <c r="LE287" i="1" s="1"/>
  <c r="KL287" i="1"/>
  <c r="MN287" i="1"/>
  <c r="MO287" i="1" s="1"/>
  <c r="KR287" i="1"/>
  <c r="KS287" i="1" s="1"/>
  <c r="MB287" i="1"/>
  <c r="LJ287" i="1"/>
  <c r="LP287" i="1"/>
  <c r="LQ287" i="1" s="1"/>
  <c r="KX287" i="1"/>
  <c r="KY287" i="1" s="1"/>
  <c r="MH287" i="1"/>
  <c r="KJ287" i="1"/>
  <c r="LV287" i="1"/>
  <c r="LW287" i="1" s="1"/>
  <c r="NA297" i="1"/>
  <c r="KL297" i="1"/>
  <c r="MN297" i="1"/>
  <c r="MH297" i="1"/>
  <c r="LV297" i="1"/>
  <c r="LP297" i="1"/>
  <c r="KX297" i="1"/>
  <c r="LJ297" i="1"/>
  <c r="KJ297" i="1"/>
  <c r="KR297" i="1"/>
  <c r="LD297" i="1"/>
  <c r="MB297" i="1"/>
  <c r="DG294" i="1"/>
  <c r="DF294" i="1"/>
  <c r="DS294" i="1"/>
  <c r="DE294" i="1"/>
  <c r="CL294" i="1"/>
  <c r="LW294" i="1"/>
  <c r="MW281" i="1"/>
  <c r="LU281" i="1"/>
  <c r="KW281" i="1"/>
  <c r="LI281" i="1"/>
  <c r="KQ281" i="1"/>
  <c r="MG281" i="1"/>
  <c r="LO281" i="1"/>
  <c r="MM281" i="1"/>
  <c r="MA281" i="1"/>
  <c r="KK281" i="1"/>
  <c r="LC281" i="1"/>
  <c r="KG281" i="1"/>
  <c r="MM267" i="1"/>
  <c r="MO267" i="1" s="1"/>
  <c r="LO267" i="1"/>
  <c r="LQ267" i="1" s="1"/>
  <c r="KQ267" i="1"/>
  <c r="KS267" i="1" s="1"/>
  <c r="KW267" i="1"/>
  <c r="KY267" i="1" s="1"/>
  <c r="LU267" i="1"/>
  <c r="LW267" i="1" s="1"/>
  <c r="LC267" i="1"/>
  <c r="LE267" i="1" s="1"/>
  <c r="KK267" i="1"/>
  <c r="KM267" i="1" s="1"/>
  <c r="MW267" i="1"/>
  <c r="MA267" i="1"/>
  <c r="MC267" i="1" s="1"/>
  <c r="LI267" i="1"/>
  <c r="LK267" i="1" s="1"/>
  <c r="MG267" i="1"/>
  <c r="MI267" i="1" s="1"/>
  <c r="KG267" i="1"/>
  <c r="ND290" i="1"/>
  <c r="NB290" i="1"/>
  <c r="DV272" i="1"/>
  <c r="DY272" i="1" s="1"/>
  <c r="EE272" i="1" s="1"/>
  <c r="DU272" i="1"/>
  <c r="DS279" i="1"/>
  <c r="DG279" i="1"/>
  <c r="CL279" i="1"/>
  <c r="DE279" i="1"/>
  <c r="DF279" i="1"/>
  <c r="KL272" i="1"/>
  <c r="MB272" i="1"/>
  <c r="LJ272" i="1"/>
  <c r="KR272" i="1"/>
  <c r="KJ272" i="1"/>
  <c r="MH272" i="1"/>
  <c r="LP272" i="1"/>
  <c r="KX272" i="1"/>
  <c r="NA272" i="1"/>
  <c r="MN272" i="1"/>
  <c r="LV272" i="1"/>
  <c r="LD272" i="1"/>
  <c r="HI265" i="1"/>
  <c r="HJ265" i="1"/>
  <c r="HG265" i="1" s="1" a="1"/>
  <c r="HG265" i="1" s="1"/>
  <c r="DU278" i="1"/>
  <c r="DV278" i="1"/>
  <c r="DY278" i="1" s="1"/>
  <c r="EE278" i="1" s="1"/>
  <c r="MH285" i="1"/>
  <c r="LP285" i="1"/>
  <c r="MB285" i="1"/>
  <c r="LJ285" i="1"/>
  <c r="LD285" i="1"/>
  <c r="NA285" i="1"/>
  <c r="MN285" i="1"/>
  <c r="LV285" i="1"/>
  <c r="KR285" i="1"/>
  <c r="KL285" i="1"/>
  <c r="KJ285" i="1"/>
  <c r="KX285" i="1"/>
  <c r="NY264" i="1"/>
  <c r="OE264" i="1" s="1"/>
  <c r="MZ270" i="1"/>
  <c r="MX270" i="1"/>
  <c r="FE270" i="1"/>
  <c r="NM270" i="1"/>
  <c r="NY270" i="1" s="1"/>
  <c r="OE270" i="1" s="1"/>
  <c r="DV263" i="1"/>
  <c r="DY263" i="1" s="1"/>
  <c r="EE263" i="1" s="1"/>
  <c r="DU263" i="1"/>
  <c r="DS265" i="1"/>
  <c r="DG265" i="1"/>
  <c r="DE265" i="1"/>
  <c r="DF265" i="1"/>
  <c r="CL265" i="1"/>
  <c r="EA244" i="1"/>
  <c r="DK244" i="1"/>
  <c r="DM244" i="1" s="1"/>
  <c r="MZ264" i="1"/>
  <c r="MX264" i="1"/>
  <c r="LE271" i="1"/>
  <c r="LQ271" i="1"/>
  <c r="MM253" i="1"/>
  <c r="MO253" i="1" s="1"/>
  <c r="LO253" i="1"/>
  <c r="LQ253" i="1" s="1"/>
  <c r="KQ253" i="1"/>
  <c r="KS253" i="1" s="1"/>
  <c r="LI253" i="1"/>
  <c r="LK253" i="1" s="1"/>
  <c r="KW253" i="1"/>
  <c r="MA253" i="1"/>
  <c r="MC253" i="1" s="1"/>
  <c r="KK253" i="1"/>
  <c r="KM253" i="1" s="1"/>
  <c r="LC253" i="1"/>
  <c r="LE253" i="1" s="1"/>
  <c r="LU253" i="1"/>
  <c r="LW253" i="1" s="1"/>
  <c r="MG253" i="1"/>
  <c r="MW253" i="1"/>
  <c r="KG253" i="1"/>
  <c r="HJ255" i="1"/>
  <c r="HG255" i="1" s="1" a="1"/>
  <c r="HG255" i="1" s="1"/>
  <c r="HI255" i="1"/>
  <c r="DU256" i="1"/>
  <c r="DV256" i="1"/>
  <c r="DY256" i="1" s="1"/>
  <c r="EE256" i="1" s="1"/>
  <c r="KS260" i="1"/>
  <c r="ND251" i="1"/>
  <c r="NB251" i="1"/>
  <c r="IC244" i="1"/>
  <c r="IA244" i="1"/>
  <c r="IB244" i="1" s="1"/>
  <c r="KF244" i="1" s="1"/>
  <c r="LQ249" i="1"/>
  <c r="IC224" i="1"/>
  <c r="IA224" i="1"/>
  <c r="IB224" i="1" s="1"/>
  <c r="KF224" i="1" s="1"/>
  <c r="MB233" i="1"/>
  <c r="LJ233" i="1"/>
  <c r="KJ233" i="1"/>
  <c r="KR233" i="1"/>
  <c r="LP233" i="1"/>
  <c r="KX233" i="1"/>
  <c r="MN233" i="1"/>
  <c r="LV233" i="1"/>
  <c r="LD233" i="1"/>
  <c r="KL233" i="1"/>
  <c r="MH233" i="1"/>
  <c r="NA233" i="1"/>
  <c r="MG240" i="1"/>
  <c r="LI240" i="1"/>
  <c r="KK240" i="1"/>
  <c r="KQ240" i="1"/>
  <c r="KG240" i="1"/>
  <c r="LC240" i="1"/>
  <c r="MM240" i="1"/>
  <c r="MA240" i="1"/>
  <c r="LO240" i="1"/>
  <c r="KW240" i="1"/>
  <c r="MW240" i="1"/>
  <c r="LU240" i="1"/>
  <c r="IA231" i="1"/>
  <c r="IB231" i="1" s="1"/>
  <c r="KF231" i="1" s="1"/>
  <c r="IC231" i="1"/>
  <c r="DW241" i="1"/>
  <c r="DX241" i="1"/>
  <c r="DG234" i="1"/>
  <c r="DE234" i="1"/>
  <c r="CL234" i="1"/>
  <c r="DS234" i="1"/>
  <c r="DF234" i="1"/>
  <c r="FW222" i="1"/>
  <c r="FD222" i="1"/>
  <c r="DG218" i="1"/>
  <c r="DF218" i="1"/>
  <c r="DS218" i="1"/>
  <c r="DE218" i="1"/>
  <c r="CL218" i="1"/>
  <c r="LW215" i="1"/>
  <c r="MI229" i="1"/>
  <c r="DE211" i="1"/>
  <c r="DG211" i="1"/>
  <c r="DS211" i="1"/>
  <c r="CL211" i="1"/>
  <c r="DF211" i="1"/>
  <c r="FW194" i="1"/>
  <c r="FD194" i="1"/>
  <c r="DS208" i="1"/>
  <c r="DF208" i="1"/>
  <c r="DE208" i="1"/>
  <c r="DG208" i="1"/>
  <c r="CL208" i="1"/>
  <c r="KS216" i="1"/>
  <c r="MC216" i="1"/>
  <c r="MZ206" i="1"/>
  <c r="MX206" i="1"/>
  <c r="NE206" i="1"/>
  <c r="NL190" i="1"/>
  <c r="IC201" i="1"/>
  <c r="IA201" i="1"/>
  <c r="IB201" i="1" s="1"/>
  <c r="KF201" i="1" s="1"/>
  <c r="NB200" i="1"/>
  <c r="ND200" i="1"/>
  <c r="MW187" i="1"/>
  <c r="LU187" i="1"/>
  <c r="LW187" i="1" s="1"/>
  <c r="KW187" i="1"/>
  <c r="KY187" i="1" s="1"/>
  <c r="LC187" i="1"/>
  <c r="LE187" i="1" s="1"/>
  <c r="LI187" i="1"/>
  <c r="LK187" i="1" s="1"/>
  <c r="KG187" i="1"/>
  <c r="LO187" i="1"/>
  <c r="LQ187" i="1" s="1"/>
  <c r="KQ187" i="1"/>
  <c r="KS187" i="1" s="1"/>
  <c r="MM187" i="1"/>
  <c r="MO187" i="1" s="1"/>
  <c r="KK187" i="1"/>
  <c r="KM187" i="1" s="1"/>
  <c r="MA187" i="1"/>
  <c r="MC187" i="1" s="1"/>
  <c r="MG187" i="1"/>
  <c r="MI187" i="1" s="1"/>
  <c r="DV187" i="1"/>
  <c r="DY187" i="1" s="1"/>
  <c r="EE187" i="1" s="1"/>
  <c r="DU187" i="1"/>
  <c r="MB183" i="1"/>
  <c r="NA183" i="1"/>
  <c r="KX183" i="1"/>
  <c r="LP183" i="1"/>
  <c r="LV183" i="1"/>
  <c r="KR183" i="1"/>
  <c r="MN183" i="1"/>
  <c r="LJ183" i="1"/>
  <c r="MH183" i="1"/>
  <c r="LD183" i="1"/>
  <c r="KL183" i="1"/>
  <c r="KJ183" i="1"/>
  <c r="MZ180" i="1"/>
  <c r="MX180" i="1"/>
  <c r="LW200" i="1"/>
  <c r="DF188" i="1"/>
  <c r="DE188" i="1"/>
  <c r="DS188" i="1"/>
  <c r="DG188" i="1"/>
  <c r="CL188" i="1"/>
  <c r="NA181" i="1"/>
  <c r="KL181" i="1"/>
  <c r="MB181" i="1"/>
  <c r="LJ181" i="1"/>
  <c r="LP181" i="1"/>
  <c r="KX181" i="1"/>
  <c r="MH181" i="1"/>
  <c r="LV181" i="1"/>
  <c r="LD181" i="1"/>
  <c r="KR181" i="1"/>
  <c r="MN181" i="1"/>
  <c r="KJ181" i="1"/>
  <c r="DF162" i="1"/>
  <c r="DE162" i="1"/>
  <c r="CL162" i="1"/>
  <c r="DG162" i="1"/>
  <c r="DS162" i="1"/>
  <c r="MW165" i="1"/>
  <c r="LU165" i="1"/>
  <c r="KW165" i="1"/>
  <c r="LC165" i="1"/>
  <c r="KK165" i="1"/>
  <c r="MA165" i="1"/>
  <c r="LI165" i="1"/>
  <c r="KQ165" i="1"/>
  <c r="KG165" i="1"/>
  <c r="MM165" i="1"/>
  <c r="MG165" i="1"/>
  <c r="LO165" i="1"/>
  <c r="NA171" i="1"/>
  <c r="MB171" i="1"/>
  <c r="KJ171" i="1"/>
  <c r="LJ171" i="1"/>
  <c r="KR171" i="1"/>
  <c r="MH171" i="1"/>
  <c r="LP171" i="1"/>
  <c r="KX171" i="1"/>
  <c r="LV171" i="1"/>
  <c r="LD171" i="1"/>
  <c r="KL171" i="1"/>
  <c r="MN171" i="1"/>
  <c r="MB166" i="1"/>
  <c r="LJ166" i="1"/>
  <c r="LK166" i="1" s="1"/>
  <c r="KJ166" i="1"/>
  <c r="KR166" i="1"/>
  <c r="KS166" i="1" s="1"/>
  <c r="MH166" i="1"/>
  <c r="MI166" i="1" s="1"/>
  <c r="LP166" i="1"/>
  <c r="LQ166" i="1" s="1"/>
  <c r="KX166" i="1"/>
  <c r="KY166" i="1" s="1"/>
  <c r="MN166" i="1"/>
  <c r="MO166" i="1" s="1"/>
  <c r="LV166" i="1"/>
  <c r="LD166" i="1"/>
  <c r="LE166" i="1" s="1"/>
  <c r="KL166" i="1"/>
  <c r="KM166" i="1" s="1"/>
  <c r="NA166" i="1"/>
  <c r="NE166" i="1" s="1"/>
  <c r="EA173" i="1"/>
  <c r="DS155" i="1"/>
  <c r="DG155" i="1"/>
  <c r="CL155" i="1"/>
  <c r="DE155" i="1"/>
  <c r="DF155" i="1"/>
  <c r="DS171" i="1"/>
  <c r="DG171" i="1"/>
  <c r="CL171" i="1"/>
  <c r="DF171" i="1"/>
  <c r="DE171" i="1"/>
  <c r="FW170" i="1"/>
  <c r="FD170" i="1"/>
  <c r="DG153" i="1"/>
  <c r="DF153" i="1"/>
  <c r="DS153" i="1"/>
  <c r="DE153" i="1"/>
  <c r="CL153" i="1"/>
  <c r="KM176" i="1"/>
  <c r="MI176" i="1"/>
  <c r="NM169" i="1"/>
  <c r="NY169" i="1" s="1"/>
  <c r="OE169" i="1" s="1"/>
  <c r="LE167" i="1"/>
  <c r="FD135" i="1"/>
  <c r="FW135" i="1"/>
  <c r="MZ172" i="1"/>
  <c r="MX172" i="1"/>
  <c r="MG147" i="1"/>
  <c r="LI147" i="1"/>
  <c r="KK147" i="1"/>
  <c r="KQ147" i="1"/>
  <c r="KG147" i="1"/>
  <c r="MA147" i="1"/>
  <c r="MW147" i="1"/>
  <c r="LO147" i="1"/>
  <c r="KW147" i="1"/>
  <c r="LC147" i="1"/>
  <c r="LU147" i="1"/>
  <c r="MM147" i="1"/>
  <c r="JE137" i="1"/>
  <c r="JC137" i="1"/>
  <c r="JD137" i="1" s="1"/>
  <c r="KI137" i="1" s="1"/>
  <c r="MZ160" i="1"/>
  <c r="MX160" i="1"/>
  <c r="FD142" i="1"/>
  <c r="FE142" i="1" s="1"/>
  <c r="FW142" i="1"/>
  <c r="MX140" i="1"/>
  <c r="MZ140" i="1"/>
  <c r="ND155" i="1"/>
  <c r="NB155" i="1"/>
  <c r="NB139" i="1"/>
  <c r="ND139" i="1"/>
  <c r="EA135" i="1"/>
  <c r="DK135" i="1"/>
  <c r="DM135" i="1" s="1"/>
  <c r="IC119" i="1"/>
  <c r="IA119" i="1"/>
  <c r="IB119" i="1" s="1"/>
  <c r="KF119" i="1" s="1"/>
  <c r="JE136" i="1"/>
  <c r="JC136" i="1"/>
  <c r="JD136" i="1" s="1"/>
  <c r="KI136" i="1" s="1"/>
  <c r="MG113" i="1"/>
  <c r="LI113" i="1"/>
  <c r="KK113" i="1"/>
  <c r="MM113" i="1"/>
  <c r="LU113" i="1"/>
  <c r="LC113" i="1"/>
  <c r="MW113" i="1"/>
  <c r="MA113" i="1"/>
  <c r="KQ113" i="1"/>
  <c r="KG113" i="1"/>
  <c r="LO113" i="1"/>
  <c r="KW113" i="1"/>
  <c r="KX111" i="1"/>
  <c r="KL111" i="1"/>
  <c r="MB111" i="1"/>
  <c r="MH111" i="1"/>
  <c r="LP111" i="1"/>
  <c r="KJ111" i="1"/>
  <c r="MN111" i="1"/>
  <c r="LJ111" i="1"/>
  <c r="NA111" i="1"/>
  <c r="KR111" i="1"/>
  <c r="LV111" i="1"/>
  <c r="LD111" i="1"/>
  <c r="JE113" i="1"/>
  <c r="JC113" i="1"/>
  <c r="JD113" i="1" s="1"/>
  <c r="KI113" i="1" s="1"/>
  <c r="DU132" i="1"/>
  <c r="DV132" i="1"/>
  <c r="DY132" i="1" s="1"/>
  <c r="EE132" i="1" s="1"/>
  <c r="MX124" i="1"/>
  <c r="MZ124" i="1"/>
  <c r="MM116" i="1"/>
  <c r="LO116" i="1"/>
  <c r="KQ116" i="1"/>
  <c r="LI116" i="1"/>
  <c r="MW116" i="1"/>
  <c r="KK116" i="1"/>
  <c r="KG116" i="1"/>
  <c r="LU116" i="1"/>
  <c r="MA116" i="1"/>
  <c r="KW116" i="1"/>
  <c r="MG116" i="1"/>
  <c r="LC116" i="1"/>
  <c r="FW96" i="1"/>
  <c r="FD96" i="1"/>
  <c r="FW108" i="1"/>
  <c r="FD108" i="1"/>
  <c r="DU128" i="1"/>
  <c r="DV128" i="1"/>
  <c r="DY128" i="1" s="1"/>
  <c r="EE128" i="1" s="1"/>
  <c r="MA104" i="1"/>
  <c r="LC104" i="1"/>
  <c r="KQ104" i="1"/>
  <c r="KG104" i="1"/>
  <c r="MW104" i="1"/>
  <c r="MM104" i="1"/>
  <c r="LO104" i="1"/>
  <c r="MG104" i="1"/>
  <c r="LU104" i="1"/>
  <c r="KK104" i="1"/>
  <c r="KW104" i="1"/>
  <c r="LI104" i="1"/>
  <c r="DE114" i="1"/>
  <c r="CL114" i="1"/>
  <c r="DS114" i="1"/>
  <c r="DF114" i="1"/>
  <c r="DG114" i="1"/>
  <c r="MW103" i="1"/>
  <c r="LU103" i="1"/>
  <c r="KW103" i="1"/>
  <c r="LI103" i="1"/>
  <c r="KQ103" i="1"/>
  <c r="KK103" i="1"/>
  <c r="KG103" i="1"/>
  <c r="MM103" i="1"/>
  <c r="MA103" i="1"/>
  <c r="LO103" i="1"/>
  <c r="LC103" i="1"/>
  <c r="MG103" i="1"/>
  <c r="DK102" i="1"/>
  <c r="DM102" i="1" s="1"/>
  <c r="EA102" i="1"/>
  <c r="CL100" i="1"/>
  <c r="DE100" i="1"/>
  <c r="DG100" i="1"/>
  <c r="DF100" i="1"/>
  <c r="DS100" i="1"/>
  <c r="CL103" i="1"/>
  <c r="DG103" i="1"/>
  <c r="DS103" i="1"/>
  <c r="DF103" i="1"/>
  <c r="DE103" i="1"/>
  <c r="LW89" i="1"/>
  <c r="IA100" i="1"/>
  <c r="IB100" i="1" s="1"/>
  <c r="KF100" i="1" s="1"/>
  <c r="IC100" i="1"/>
  <c r="DE90" i="1"/>
  <c r="CL90" i="1"/>
  <c r="DG90" i="1"/>
  <c r="DF90" i="1"/>
  <c r="DS90" i="1"/>
  <c r="ND81" i="1"/>
  <c r="NB81" i="1"/>
  <c r="DV115" i="1"/>
  <c r="DY115" i="1" s="1"/>
  <c r="EE115" i="1" s="1"/>
  <c r="DU115" i="1"/>
  <c r="KY106" i="1"/>
  <c r="DS93" i="1"/>
  <c r="DG93" i="1"/>
  <c r="CL93" i="1"/>
  <c r="DF93" i="1"/>
  <c r="DE93" i="1"/>
  <c r="MW70" i="1"/>
  <c r="LU70" i="1"/>
  <c r="LW70" i="1" s="1"/>
  <c r="KW70" i="1"/>
  <c r="KY70" i="1" s="1"/>
  <c r="KG70" i="1"/>
  <c r="KK70" i="1"/>
  <c r="KM70" i="1" s="1"/>
  <c r="MM70" i="1"/>
  <c r="MO70" i="1" s="1"/>
  <c r="MA70" i="1"/>
  <c r="MC70" i="1" s="1"/>
  <c r="KQ70" i="1"/>
  <c r="KS70" i="1" s="1"/>
  <c r="LO70" i="1"/>
  <c r="LQ70" i="1" s="1"/>
  <c r="LC70" i="1"/>
  <c r="LE70" i="1" s="1"/>
  <c r="MG70" i="1"/>
  <c r="MI70" i="1" s="1"/>
  <c r="LI70" i="1"/>
  <c r="LK70" i="1" s="1"/>
  <c r="DK82" i="1"/>
  <c r="DM82" i="1" s="1"/>
  <c r="EA82" i="1"/>
  <c r="FW73" i="1"/>
  <c r="FD73" i="1"/>
  <c r="LW35" i="1"/>
  <c r="MZ85" i="1"/>
  <c r="MX85" i="1"/>
  <c r="FD65" i="1"/>
  <c r="FW65" i="1"/>
  <c r="KM35" i="1"/>
  <c r="DS72" i="1"/>
  <c r="DG72" i="1"/>
  <c r="CL72" i="1"/>
  <c r="DF72" i="1"/>
  <c r="DE72" i="1"/>
  <c r="FW66" i="1"/>
  <c r="FD66" i="1"/>
  <c r="MG46" i="1"/>
  <c r="MI46" i="1" s="1"/>
  <c r="LI46" i="1"/>
  <c r="LK46" i="1" s="1"/>
  <c r="KK46" i="1"/>
  <c r="KM46" i="1" s="1"/>
  <c r="MW46" i="1"/>
  <c r="MA46" i="1"/>
  <c r="MC46" i="1" s="1"/>
  <c r="KQ46" i="1"/>
  <c r="KS46" i="1" s="1"/>
  <c r="KG46" i="1"/>
  <c r="LO46" i="1"/>
  <c r="LQ46" i="1" s="1"/>
  <c r="KW46" i="1"/>
  <c r="KY46" i="1" s="1"/>
  <c r="MM46" i="1"/>
  <c r="MO46" i="1" s="1"/>
  <c r="LU46" i="1"/>
  <c r="LW46" i="1" s="1"/>
  <c r="LC46" i="1"/>
  <c r="LE46" i="1" s="1"/>
  <c r="DG32" i="1"/>
  <c r="DS32" i="1"/>
  <c r="DF32" i="1"/>
  <c r="DE32" i="1"/>
  <c r="CL32" i="1"/>
  <c r="IC62" i="1"/>
  <c r="IA62" i="1"/>
  <c r="IB62" i="1" s="1"/>
  <c r="KF62" i="1" s="1"/>
  <c r="LU88" i="1"/>
  <c r="LW88" i="1" s="1"/>
  <c r="LE88" i="1"/>
  <c r="CL78" i="1"/>
  <c r="DG78" i="1"/>
  <c r="DF78" i="1"/>
  <c r="DE78" i="1"/>
  <c r="DS78" i="1"/>
  <c r="JE63" i="1"/>
  <c r="JC63" i="1"/>
  <c r="JD63" i="1" s="1"/>
  <c r="KI63" i="1" s="1"/>
  <c r="DS50" i="1"/>
  <c r="DG50" i="1"/>
  <c r="CL50" i="1"/>
  <c r="DF50" i="1"/>
  <c r="DE50" i="1"/>
  <c r="MW24" i="1"/>
  <c r="LU24" i="1"/>
  <c r="LW24" i="1" s="1"/>
  <c r="KW24" i="1"/>
  <c r="MG24" i="1"/>
  <c r="LO24" i="1"/>
  <c r="MA24" i="1"/>
  <c r="MM24" i="1"/>
  <c r="LC24" i="1"/>
  <c r="KK24" i="1"/>
  <c r="LI24" i="1"/>
  <c r="KQ24" i="1"/>
  <c r="KG24" i="1"/>
  <c r="ND83" i="1"/>
  <c r="NB83" i="1"/>
  <c r="DU44" i="1"/>
  <c r="DV44" i="1"/>
  <c r="DY44" i="1" s="1"/>
  <c r="EE44" i="1" s="1"/>
  <c r="NB23" i="1"/>
  <c r="ND23" i="1"/>
  <c r="KM23" i="1"/>
  <c r="LE61" i="1"/>
  <c r="MI53" i="1"/>
  <c r="MZ30" i="1"/>
  <c r="MX30" i="1"/>
  <c r="MA8" i="1"/>
  <c r="LC8" i="1"/>
  <c r="KG8" i="1"/>
  <c r="MG8" i="1"/>
  <c r="KK8" i="1"/>
  <c r="MM8" i="1"/>
  <c r="LO8" i="1"/>
  <c r="KQ8" i="1"/>
  <c r="MW8" i="1"/>
  <c r="LU8" i="1"/>
  <c r="KW8" i="1"/>
  <c r="LI8" i="1"/>
  <c r="DV69" i="1"/>
  <c r="DY69" i="1" s="1"/>
  <c r="EE69" i="1" s="1"/>
  <c r="DU69" i="1"/>
  <c r="NM60" i="1"/>
  <c r="NY60" i="1" s="1"/>
  <c r="OE60" i="1" s="1"/>
  <c r="ND46" i="1"/>
  <c r="NB46" i="1"/>
  <c r="NE22" i="1"/>
  <c r="MZ22" i="1"/>
  <c r="MX22" i="1"/>
  <c r="DF4" i="1"/>
  <c r="DG4" i="1"/>
  <c r="DE4" i="1"/>
  <c r="DS4" i="1"/>
  <c r="CL4" i="1"/>
  <c r="DS29" i="1"/>
  <c r="DG29" i="1"/>
  <c r="DF29" i="1"/>
  <c r="DE29" i="1"/>
  <c r="CL29" i="1"/>
  <c r="ND19" i="1"/>
  <c r="NB19" i="1"/>
  <c r="ND5" i="1"/>
  <c r="NB5" i="1"/>
  <c r="MN7" i="1"/>
  <c r="LP7" i="1"/>
  <c r="LQ7" i="1" s="1"/>
  <c r="KR7" i="1"/>
  <c r="KS7" i="1" s="1"/>
  <c r="KJ7" i="1"/>
  <c r="MB7" i="1"/>
  <c r="LD7" i="1"/>
  <c r="LJ7" i="1"/>
  <c r="LK7" i="1" s="1"/>
  <c r="MH7" i="1"/>
  <c r="MI7" i="1" s="1"/>
  <c r="KL7" i="1"/>
  <c r="KM7" i="1" s="1"/>
  <c r="NA7" i="1"/>
  <c r="NE7" i="1" s="1"/>
  <c r="LV7" i="1"/>
  <c r="LW7" i="1" s="1"/>
  <c r="KX7" i="1"/>
  <c r="KY7" i="1" s="1"/>
  <c r="DS9" i="1"/>
  <c r="DG9" i="1"/>
  <c r="CL9" i="1"/>
  <c r="DF9" i="1"/>
  <c r="DE9" i="1"/>
  <c r="LK31" i="1"/>
  <c r="NY59" i="1"/>
  <c r="OE59" i="1" s="1"/>
  <c r="MO37" i="1"/>
  <c r="DE23" i="1"/>
  <c r="CL23" i="1"/>
  <c r="DG23" i="1"/>
  <c r="DS23" i="1"/>
  <c r="DF23" i="1"/>
  <c r="MZ15" i="1"/>
  <c r="MX15" i="1"/>
  <c r="ND68" i="1"/>
  <c r="NB68" i="1"/>
  <c r="MI55" i="1"/>
  <c r="NA54" i="1"/>
  <c r="NE54" i="1" s="1"/>
  <c r="KX54" i="1"/>
  <c r="KY54" i="1" s="1"/>
  <c r="MN54" i="1"/>
  <c r="MO54" i="1" s="1"/>
  <c r="LV54" i="1"/>
  <c r="LW54" i="1" s="1"/>
  <c r="LD54" i="1"/>
  <c r="LE54" i="1" s="1"/>
  <c r="KL54" i="1"/>
  <c r="KM54" i="1" s="1"/>
  <c r="MB54" i="1"/>
  <c r="MC54" i="1" s="1"/>
  <c r="KJ54" i="1"/>
  <c r="LJ54" i="1"/>
  <c r="LK54" i="1" s="1"/>
  <c r="KR54" i="1"/>
  <c r="KS54" i="1" s="1"/>
  <c r="MH54" i="1"/>
  <c r="MI54" i="1" s="1"/>
  <c r="LP54" i="1"/>
  <c r="LQ54" i="1" s="1"/>
  <c r="EA53" i="1"/>
  <c r="DK53" i="1"/>
  <c r="DM53" i="1" s="1"/>
  <c r="ND50" i="1"/>
  <c r="NB50" i="1"/>
  <c r="LQ33" i="1"/>
  <c r="MO33" i="1"/>
  <c r="MX21" i="1"/>
  <c r="MZ21" i="1"/>
  <c r="MI14" i="1"/>
  <c r="MZ25" i="1"/>
  <c r="MX25" i="1"/>
  <c r="NE25" i="1"/>
  <c r="MC25" i="1"/>
  <c r="EA45" i="1"/>
  <c r="DK45" i="1"/>
  <c r="DM45" i="1" s="1"/>
  <c r="NX352" i="1"/>
  <c r="NN352" i="1"/>
  <c r="EC352" i="1"/>
  <c r="EG352" i="1"/>
  <c r="EI352" i="1" s="1"/>
  <c r="ND349" i="1"/>
  <c r="NB349" i="1"/>
  <c r="IC345" i="1"/>
  <c r="IA345" i="1"/>
  <c r="IB345" i="1" s="1"/>
  <c r="KF345" i="1" s="1"/>
  <c r="KY347" i="1"/>
  <c r="MC347" i="1"/>
  <c r="MX346" i="1"/>
  <c r="MZ346" i="1"/>
  <c r="FD340" i="1"/>
  <c r="FE340" i="1" s="1"/>
  <c r="FW340" i="1"/>
  <c r="KM341" i="1"/>
  <c r="IA335" i="1"/>
  <c r="IB335" i="1" s="1"/>
  <c r="KF335" i="1" s="1"/>
  <c r="IC335" i="1"/>
  <c r="DK341" i="1"/>
  <c r="DM341" i="1" s="1"/>
  <c r="EA341" i="1"/>
  <c r="MX336" i="1"/>
  <c r="MZ336" i="1"/>
  <c r="DG332" i="1"/>
  <c r="DS332" i="1"/>
  <c r="DF332" i="1"/>
  <c r="DE332" i="1"/>
  <c r="CL332" i="1"/>
  <c r="MW328" i="1"/>
  <c r="LU328" i="1"/>
  <c r="LW328" i="1" s="1"/>
  <c r="KW328" i="1"/>
  <c r="KY328" i="1" s="1"/>
  <c r="MM328" i="1"/>
  <c r="MO328" i="1" s="1"/>
  <c r="LC328" i="1"/>
  <c r="LE328" i="1" s="1"/>
  <c r="LI328" i="1"/>
  <c r="LK328" i="1" s="1"/>
  <c r="KQ328" i="1"/>
  <c r="KS328" i="1" s="1"/>
  <c r="LO328" i="1"/>
  <c r="LQ328" i="1" s="1"/>
  <c r="KG328" i="1"/>
  <c r="MA328" i="1"/>
  <c r="MC328" i="1" s="1"/>
  <c r="MG328" i="1"/>
  <c r="MI328" i="1" s="1"/>
  <c r="KK328" i="1"/>
  <c r="KM328" i="1" s="1"/>
  <c r="NB327" i="1"/>
  <c r="ND327" i="1"/>
  <c r="DS326" i="1"/>
  <c r="DG326" i="1"/>
  <c r="CL326" i="1"/>
  <c r="DF326" i="1"/>
  <c r="DE326" i="1"/>
  <c r="MI327" i="1"/>
  <c r="DV328" i="1"/>
  <c r="DY328" i="1" s="1"/>
  <c r="EE328" i="1" s="1"/>
  <c r="DU328" i="1"/>
  <c r="MI325" i="1"/>
  <c r="IC322" i="1"/>
  <c r="IA322" i="1"/>
  <c r="IB322" i="1" s="1"/>
  <c r="KF322" i="1" s="1"/>
  <c r="EA317" i="1"/>
  <c r="DK317" i="1"/>
  <c r="DM317" i="1" s="1"/>
  <c r="NA316" i="1"/>
  <c r="MH316" i="1"/>
  <c r="LD316" i="1"/>
  <c r="KL316" i="1"/>
  <c r="MN316" i="1"/>
  <c r="LV316" i="1"/>
  <c r="KR316" i="1"/>
  <c r="LJ316" i="1"/>
  <c r="MB316" i="1"/>
  <c r="LP316" i="1"/>
  <c r="KJ316" i="1"/>
  <c r="KX316" i="1"/>
  <c r="MH313" i="1"/>
  <c r="LP313" i="1"/>
  <c r="KL313" i="1"/>
  <c r="NA313" i="1"/>
  <c r="KR313" i="1"/>
  <c r="LD313" i="1"/>
  <c r="LV313" i="1"/>
  <c r="LJ313" i="1"/>
  <c r="KX313" i="1"/>
  <c r="MN313" i="1"/>
  <c r="MB313" i="1"/>
  <c r="KJ313" i="1"/>
  <c r="IC314" i="1"/>
  <c r="IA314" i="1"/>
  <c r="IB314" i="1" s="1"/>
  <c r="KF314" i="1" s="1"/>
  <c r="NY298" i="1"/>
  <c r="OE298" i="1" s="1"/>
  <c r="EA310" i="1"/>
  <c r="DK310" i="1"/>
  <c r="DM310" i="1" s="1"/>
  <c r="NB302" i="1"/>
  <c r="NI302" i="1" s="1"/>
  <c r="ND302" i="1"/>
  <c r="NJ302" i="1" s="1"/>
  <c r="KY302" i="1"/>
  <c r="KS304" i="1"/>
  <c r="MC304" i="1"/>
  <c r="KM302" i="1"/>
  <c r="MI299" i="1"/>
  <c r="MZ305" i="1"/>
  <c r="MX305" i="1"/>
  <c r="LE298" i="1"/>
  <c r="NL298" i="1" s="1"/>
  <c r="EA295" i="1"/>
  <c r="DK295" i="1"/>
  <c r="DM295" i="1" s="1"/>
  <c r="CL300" i="1"/>
  <c r="DF300" i="1"/>
  <c r="DS300" i="1"/>
  <c r="DG300" i="1"/>
  <c r="DE300" i="1"/>
  <c r="NB296" i="1"/>
  <c r="ND296" i="1"/>
  <c r="FW285" i="1"/>
  <c r="FD285" i="1"/>
  <c r="FE285" i="1" s="1"/>
  <c r="MM292" i="1"/>
  <c r="MO292" i="1" s="1"/>
  <c r="LO292" i="1"/>
  <c r="LQ292" i="1" s="1"/>
  <c r="KQ292" i="1"/>
  <c r="KS292" i="1" s="1"/>
  <c r="LC292" i="1"/>
  <c r="LE292" i="1" s="1"/>
  <c r="KK292" i="1"/>
  <c r="KM292" i="1" s="1"/>
  <c r="MW292" i="1"/>
  <c r="KG292" i="1"/>
  <c r="MG292" i="1"/>
  <c r="MI292" i="1" s="1"/>
  <c r="LU292" i="1"/>
  <c r="LW292" i="1" s="1"/>
  <c r="KW292" i="1"/>
  <c r="KY292" i="1" s="1"/>
  <c r="MA292" i="1"/>
  <c r="MC292" i="1" s="1"/>
  <c r="LI292" i="1"/>
  <c r="LK292" i="1" s="1"/>
  <c r="JE281" i="1"/>
  <c r="JC281" i="1"/>
  <c r="JD281" i="1" s="1"/>
  <c r="KI281" i="1" s="1"/>
  <c r="MX290" i="1"/>
  <c r="NE290" i="1"/>
  <c r="MZ290" i="1"/>
  <c r="MX258" i="1"/>
  <c r="NE258" i="1"/>
  <c r="MZ258" i="1"/>
  <c r="LV263" i="1"/>
  <c r="KX263" i="1"/>
  <c r="MB263" i="1"/>
  <c r="LD263" i="1"/>
  <c r="MN263" i="1"/>
  <c r="LP263" i="1"/>
  <c r="KR263" i="1"/>
  <c r="KJ263" i="1"/>
  <c r="LJ263" i="1"/>
  <c r="NA263" i="1"/>
  <c r="MH263" i="1"/>
  <c r="KL263" i="1"/>
  <c r="IC283" i="1"/>
  <c r="IA283" i="1"/>
  <c r="IB283" i="1" s="1"/>
  <c r="KF283" i="1" s="1"/>
  <c r="LQ278" i="1"/>
  <c r="IC277" i="1"/>
  <c r="IA277" i="1"/>
  <c r="IB277" i="1" s="1"/>
  <c r="KF277" i="1" s="1"/>
  <c r="DK280" i="1"/>
  <c r="DM280" i="1" s="1"/>
  <c r="EA280" i="1"/>
  <c r="KY266" i="1"/>
  <c r="NB260" i="1"/>
  <c r="ND260" i="1"/>
  <c r="DU282" i="1"/>
  <c r="DV282" i="1"/>
  <c r="DY282" i="1" s="1"/>
  <c r="EE282" i="1" s="1"/>
  <c r="MB259" i="1"/>
  <c r="LD259" i="1"/>
  <c r="LE259" i="1" s="1"/>
  <c r="MN259" i="1"/>
  <c r="MO259" i="1" s="1"/>
  <c r="LP259" i="1"/>
  <c r="LQ259" i="1" s="1"/>
  <c r="KR259" i="1"/>
  <c r="KS259" i="1" s="1"/>
  <c r="KJ259" i="1"/>
  <c r="KL259" i="1"/>
  <c r="KM259" i="1" s="1"/>
  <c r="NA259" i="1"/>
  <c r="NE259" i="1" s="1"/>
  <c r="MH259" i="1"/>
  <c r="LJ259" i="1"/>
  <c r="LK259" i="1" s="1"/>
  <c r="KX259" i="1"/>
  <c r="KY259" i="1" s="1"/>
  <c r="LV259" i="1"/>
  <c r="LW259" i="1" s="1"/>
  <c r="DV244" i="1"/>
  <c r="DY244" i="1" s="1"/>
  <c r="EE244" i="1" s="1"/>
  <c r="DU244" i="1"/>
  <c r="DV249" i="1"/>
  <c r="DY249" i="1" s="1"/>
  <c r="EE249" i="1" s="1"/>
  <c r="DU249" i="1"/>
  <c r="DK264" i="1"/>
  <c r="DM264" i="1" s="1"/>
  <c r="EA264" i="1"/>
  <c r="DF253" i="1"/>
  <c r="DE253" i="1"/>
  <c r="DG253" i="1"/>
  <c r="CL253" i="1"/>
  <c r="DS253" i="1"/>
  <c r="LW271" i="1"/>
  <c r="MO271" i="1"/>
  <c r="NU271" i="1" s="1"/>
  <c r="NW271" i="1" s="1"/>
  <c r="DG250" i="1"/>
  <c r="DE250" i="1"/>
  <c r="CL250" i="1"/>
  <c r="DS250" i="1"/>
  <c r="DF250" i="1"/>
  <c r="LQ260" i="1"/>
  <c r="DG230" i="1"/>
  <c r="DE230" i="1"/>
  <c r="DS230" i="1"/>
  <c r="CL230" i="1"/>
  <c r="DF230" i="1"/>
  <c r="DV252" i="1"/>
  <c r="DY252" i="1" s="1"/>
  <c r="EE252" i="1" s="1"/>
  <c r="DU252" i="1"/>
  <c r="ND246" i="1"/>
  <c r="NB246" i="1"/>
  <c r="DG243" i="1"/>
  <c r="DF243" i="1"/>
  <c r="DS243" i="1"/>
  <c r="DE243" i="1"/>
  <c r="CL243" i="1"/>
  <c r="MZ249" i="1"/>
  <c r="MX249" i="1"/>
  <c r="NE249" i="1"/>
  <c r="NB256" i="1"/>
  <c r="ND256" i="1"/>
  <c r="NB258" i="1"/>
  <c r="ND258" i="1"/>
  <c r="DS240" i="1"/>
  <c r="DG240" i="1"/>
  <c r="CL240" i="1"/>
  <c r="DE240" i="1"/>
  <c r="DF240" i="1"/>
  <c r="FW225" i="1"/>
  <c r="FD225" i="1"/>
  <c r="JE237" i="1"/>
  <c r="JC237" i="1"/>
  <c r="JD237" i="1" s="1"/>
  <c r="KI237" i="1" s="1"/>
  <c r="DU235" i="1"/>
  <c r="DV235" i="1"/>
  <c r="DY235" i="1" s="1"/>
  <c r="EE235" i="1" s="1"/>
  <c r="EA241" i="1"/>
  <c r="DK241" i="1"/>
  <c r="DM241" i="1" s="1"/>
  <c r="FW237" i="1"/>
  <c r="FD237" i="1"/>
  <c r="MN225" i="1"/>
  <c r="LV225" i="1"/>
  <c r="KR225" i="1"/>
  <c r="MH225" i="1"/>
  <c r="MB225" i="1"/>
  <c r="KL225" i="1"/>
  <c r="KX225" i="1"/>
  <c r="KJ225" i="1"/>
  <c r="LD225" i="1"/>
  <c r="LP225" i="1"/>
  <c r="LJ225" i="1"/>
  <c r="NA225" i="1"/>
  <c r="MB221" i="1"/>
  <c r="LJ221" i="1"/>
  <c r="KJ221" i="1"/>
  <c r="MH221" i="1"/>
  <c r="NA221" i="1"/>
  <c r="MN221" i="1"/>
  <c r="LV221" i="1"/>
  <c r="LP221" i="1"/>
  <c r="KL221" i="1"/>
  <c r="KR221" i="1"/>
  <c r="LD221" i="1"/>
  <c r="KX221" i="1"/>
  <c r="MW214" i="1"/>
  <c r="LU214" i="1"/>
  <c r="LW214" i="1" s="1"/>
  <c r="KW214" i="1"/>
  <c r="KY214" i="1" s="1"/>
  <c r="MG214" i="1"/>
  <c r="MI214" i="1" s="1"/>
  <c r="LO214" i="1"/>
  <c r="LQ214" i="1" s="1"/>
  <c r="MM214" i="1"/>
  <c r="MO214" i="1" s="1"/>
  <c r="KQ214" i="1"/>
  <c r="KS214" i="1" s="1"/>
  <c r="MA214" i="1"/>
  <c r="MC214" i="1" s="1"/>
  <c r="LI214" i="1"/>
  <c r="LK214" i="1" s="1"/>
  <c r="KG214" i="1"/>
  <c r="LC214" i="1"/>
  <c r="LE214" i="1" s="1"/>
  <c r="KK214" i="1"/>
  <c r="NY229" i="1"/>
  <c r="OE229" i="1" s="1"/>
  <c r="KS229" i="1"/>
  <c r="DE219" i="1"/>
  <c r="CL219" i="1"/>
  <c r="DS219" i="1"/>
  <c r="DG219" i="1"/>
  <c r="DF219" i="1"/>
  <c r="DV216" i="1"/>
  <c r="DU216" i="1"/>
  <c r="MH209" i="1"/>
  <c r="MI209" i="1" s="1"/>
  <c r="LJ209" i="1"/>
  <c r="LK209" i="1" s="1"/>
  <c r="KL209" i="1"/>
  <c r="KM209" i="1" s="1"/>
  <c r="NA209" i="1"/>
  <c r="NE209" i="1" s="1"/>
  <c r="MN209" i="1"/>
  <c r="MO209" i="1" s="1"/>
  <c r="KR209" i="1"/>
  <c r="KS209" i="1" s="1"/>
  <c r="LV209" i="1"/>
  <c r="LW209" i="1" s="1"/>
  <c r="LD209" i="1"/>
  <c r="LE209" i="1" s="1"/>
  <c r="KJ209" i="1"/>
  <c r="LP209" i="1"/>
  <c r="LQ209" i="1" s="1"/>
  <c r="MB209" i="1"/>
  <c r="MC209" i="1" s="1"/>
  <c r="KX209" i="1"/>
  <c r="DU205" i="1"/>
  <c r="DV205" i="1"/>
  <c r="DY205" i="1" s="1"/>
  <c r="EE205" i="1" s="1"/>
  <c r="DU214" i="1"/>
  <c r="DV214" i="1"/>
  <c r="DY214" i="1" s="1"/>
  <c r="EE214" i="1" s="1"/>
  <c r="DU210" i="1"/>
  <c r="DV210" i="1"/>
  <c r="NM219" i="1"/>
  <c r="NY219" i="1" s="1"/>
  <c r="OE219" i="1" s="1"/>
  <c r="NM213" i="1"/>
  <c r="NY213" i="1" s="1"/>
  <c r="OE213" i="1" s="1"/>
  <c r="MB202" i="1"/>
  <c r="LD202" i="1"/>
  <c r="LV202" i="1"/>
  <c r="KX202" i="1"/>
  <c r="MH202" i="1"/>
  <c r="KR202" i="1"/>
  <c r="LJ202" i="1"/>
  <c r="MN202" i="1"/>
  <c r="KL202" i="1"/>
  <c r="NA202" i="1"/>
  <c r="KJ202" i="1"/>
  <c r="LP202" i="1"/>
  <c r="KM216" i="1"/>
  <c r="IC191" i="1"/>
  <c r="IA191" i="1"/>
  <c r="IB191" i="1" s="1"/>
  <c r="KF191" i="1" s="1"/>
  <c r="MX189" i="1"/>
  <c r="MZ189" i="1"/>
  <c r="JE197" i="1"/>
  <c r="JC197" i="1"/>
  <c r="JD197" i="1" s="1"/>
  <c r="KI197" i="1" s="1"/>
  <c r="NM204" i="1"/>
  <c r="NY204" i="1" s="1"/>
  <c r="OE204" i="1" s="1"/>
  <c r="MI204" i="1"/>
  <c r="MC204" i="1"/>
  <c r="NE190" i="1"/>
  <c r="MZ190" i="1"/>
  <c r="MX190" i="1"/>
  <c r="MG185" i="1"/>
  <c r="LI185" i="1"/>
  <c r="LK185" i="1" s="1"/>
  <c r="KK185" i="1"/>
  <c r="KQ185" i="1"/>
  <c r="KS185" i="1" s="1"/>
  <c r="KG185" i="1"/>
  <c r="LO185" i="1"/>
  <c r="MW185" i="1"/>
  <c r="KW185" i="1"/>
  <c r="KY185" i="1" s="1"/>
  <c r="MM185" i="1"/>
  <c r="MA185" i="1"/>
  <c r="MC185" i="1" s="1"/>
  <c r="LU185" i="1"/>
  <c r="LC185" i="1"/>
  <c r="LE185" i="1" s="1"/>
  <c r="DK195" i="1"/>
  <c r="DM195" i="1" s="1"/>
  <c r="EA195" i="1"/>
  <c r="MX168" i="1"/>
  <c r="MZ168" i="1"/>
  <c r="DE180" i="1"/>
  <c r="CL180" i="1"/>
  <c r="DG180" i="1"/>
  <c r="DS180" i="1"/>
  <c r="DF180" i="1"/>
  <c r="MW161" i="1"/>
  <c r="LU161" i="1"/>
  <c r="KW161" i="1"/>
  <c r="LI161" i="1"/>
  <c r="KQ161" i="1"/>
  <c r="KG161" i="1"/>
  <c r="MG161" i="1"/>
  <c r="LO161" i="1"/>
  <c r="MM161" i="1"/>
  <c r="KK161" i="1"/>
  <c r="MA161" i="1"/>
  <c r="LC161" i="1"/>
  <c r="LQ168" i="1"/>
  <c r="MN188" i="1"/>
  <c r="LV188" i="1"/>
  <c r="MH188" i="1"/>
  <c r="LP188" i="1"/>
  <c r="KX188" i="1"/>
  <c r="MB188" i="1"/>
  <c r="KL188" i="1"/>
  <c r="KJ188" i="1"/>
  <c r="NA188" i="1"/>
  <c r="LJ188" i="1"/>
  <c r="LD188" i="1"/>
  <c r="KR188" i="1"/>
  <c r="DV199" i="1"/>
  <c r="DY199" i="1" s="1"/>
  <c r="EE199" i="1" s="1"/>
  <c r="DU199" i="1"/>
  <c r="KY200" i="1"/>
  <c r="DK187" i="1"/>
  <c r="DM187" i="1" s="1"/>
  <c r="EA187" i="1"/>
  <c r="KY176" i="1"/>
  <c r="NE176" i="1"/>
  <c r="MX176" i="1"/>
  <c r="MZ176" i="1"/>
  <c r="NM168" i="1"/>
  <c r="NY168" i="1" s="1"/>
  <c r="OE168" i="1" s="1"/>
  <c r="LW167" i="1"/>
  <c r="EA177" i="1"/>
  <c r="DK177" i="1"/>
  <c r="DM177" i="1" s="1"/>
  <c r="DK169" i="1"/>
  <c r="DM169" i="1" s="1"/>
  <c r="EA169" i="1"/>
  <c r="MX166" i="1"/>
  <c r="MZ166" i="1"/>
  <c r="DU158" i="1"/>
  <c r="DV158" i="1"/>
  <c r="DY158" i="1" s="1"/>
  <c r="EE158" i="1" s="1"/>
  <c r="EA151" i="1"/>
  <c r="DK151" i="1"/>
  <c r="DM151" i="1" s="1"/>
  <c r="NA145" i="1"/>
  <c r="MN145" i="1"/>
  <c r="LV145" i="1"/>
  <c r="LD145" i="1"/>
  <c r="KL145" i="1"/>
  <c r="MB145" i="1"/>
  <c r="LJ145" i="1"/>
  <c r="KR145" i="1"/>
  <c r="KJ145" i="1"/>
  <c r="MH145" i="1"/>
  <c r="LP145" i="1"/>
  <c r="KX145" i="1"/>
  <c r="CL133" i="1"/>
  <c r="DG133" i="1"/>
  <c r="DE133" i="1"/>
  <c r="DF133" i="1"/>
  <c r="DS133" i="1"/>
  <c r="DS139" i="1"/>
  <c r="DG139" i="1"/>
  <c r="CL139" i="1"/>
  <c r="DF139" i="1"/>
  <c r="DE139" i="1"/>
  <c r="DE148" i="1"/>
  <c r="CL148" i="1"/>
  <c r="DG148" i="1"/>
  <c r="DS148" i="1"/>
  <c r="DF148" i="1"/>
  <c r="MA142" i="1"/>
  <c r="MC142" i="1" s="1"/>
  <c r="LC142" i="1"/>
  <c r="LE142" i="1" s="1"/>
  <c r="MW142" i="1"/>
  <c r="KQ142" i="1"/>
  <c r="KS142" i="1" s="1"/>
  <c r="KG142" i="1"/>
  <c r="LO142" i="1"/>
  <c r="LQ142" i="1" s="1"/>
  <c r="KW142" i="1"/>
  <c r="KY142" i="1" s="1"/>
  <c r="MG142" i="1"/>
  <c r="MI142" i="1" s="1"/>
  <c r="MM142" i="1"/>
  <c r="MO142" i="1" s="1"/>
  <c r="KK142" i="1"/>
  <c r="KM142" i="1" s="1"/>
  <c r="LI142" i="1"/>
  <c r="LK142" i="1" s="1"/>
  <c r="LU142" i="1"/>
  <c r="LW142" i="1" s="1"/>
  <c r="MA134" i="1"/>
  <c r="LC134" i="1"/>
  <c r="KK134" i="1"/>
  <c r="KQ134" i="1"/>
  <c r="KG134" i="1"/>
  <c r="MM134" i="1"/>
  <c r="LO134" i="1"/>
  <c r="MW134" i="1"/>
  <c r="MG134" i="1"/>
  <c r="KW134" i="1"/>
  <c r="LU134" i="1"/>
  <c r="LI134" i="1"/>
  <c r="MX141" i="1"/>
  <c r="MZ141" i="1"/>
  <c r="NM145" i="1"/>
  <c r="NY145" i="1" s="1"/>
  <c r="OE145" i="1" s="1"/>
  <c r="MH154" i="1"/>
  <c r="MN154" i="1"/>
  <c r="KR154" i="1"/>
  <c r="LJ154" i="1"/>
  <c r="MB154" i="1"/>
  <c r="KX154" i="1"/>
  <c r="LP154" i="1"/>
  <c r="KL154" i="1"/>
  <c r="LD154" i="1"/>
  <c r="KJ154" i="1"/>
  <c r="NA154" i="1"/>
  <c r="LV154" i="1"/>
  <c r="ND142" i="1"/>
  <c r="NB142" i="1"/>
  <c r="DK147" i="1"/>
  <c r="DM147" i="1" s="1"/>
  <c r="NM150" i="1"/>
  <c r="NY150" i="1" s="1"/>
  <c r="OE150" i="1" s="1"/>
  <c r="MX125" i="1"/>
  <c r="MZ125" i="1"/>
  <c r="FW112" i="1"/>
  <c r="FD112" i="1"/>
  <c r="FW117" i="1"/>
  <c r="FD117" i="1"/>
  <c r="MW111" i="1"/>
  <c r="LU111" i="1"/>
  <c r="LW111" i="1" s="1"/>
  <c r="KW111" i="1"/>
  <c r="MG111" i="1"/>
  <c r="LO111" i="1"/>
  <c r="LC111" i="1"/>
  <c r="LE111" i="1" s="1"/>
  <c r="KK111" i="1"/>
  <c r="LI111" i="1"/>
  <c r="KQ111" i="1"/>
  <c r="KG111" i="1"/>
  <c r="MA111" i="1"/>
  <c r="MM111" i="1"/>
  <c r="DK132" i="1"/>
  <c r="DM132" i="1" s="1"/>
  <c r="EA132" i="1"/>
  <c r="NE115" i="1"/>
  <c r="MX115" i="1"/>
  <c r="MZ115" i="1"/>
  <c r="DS109" i="1"/>
  <c r="DG109" i="1"/>
  <c r="CL109" i="1"/>
  <c r="DE109" i="1"/>
  <c r="DF109" i="1"/>
  <c r="LK132" i="1"/>
  <c r="MH120" i="1"/>
  <c r="LD120" i="1"/>
  <c r="KJ120" i="1"/>
  <c r="KR120" i="1"/>
  <c r="NA120" i="1"/>
  <c r="LJ120" i="1"/>
  <c r="MN120" i="1"/>
  <c r="KX120" i="1"/>
  <c r="MB120" i="1"/>
  <c r="LP120" i="1"/>
  <c r="KL120" i="1"/>
  <c r="LV120" i="1"/>
  <c r="NA101" i="1"/>
  <c r="KL101" i="1"/>
  <c r="LJ101" i="1"/>
  <c r="MN101" i="1"/>
  <c r="MB101" i="1"/>
  <c r="KX101" i="1"/>
  <c r="LP101" i="1"/>
  <c r="MH101" i="1"/>
  <c r="LV101" i="1"/>
  <c r="KR101" i="1"/>
  <c r="LD101" i="1"/>
  <c r="KJ101" i="1"/>
  <c r="DE95" i="1"/>
  <c r="DG95" i="1"/>
  <c r="DF95" i="1"/>
  <c r="CL95" i="1"/>
  <c r="DS95" i="1"/>
  <c r="DU108" i="1"/>
  <c r="DV108" i="1"/>
  <c r="DY108" i="1" s="1"/>
  <c r="EE108" i="1" s="1"/>
  <c r="DF92" i="1"/>
  <c r="DG92" i="1"/>
  <c r="DE92" i="1"/>
  <c r="CL92" i="1"/>
  <c r="DS92" i="1"/>
  <c r="DS85" i="1"/>
  <c r="DG85" i="1"/>
  <c r="CL85" i="1"/>
  <c r="DE85" i="1"/>
  <c r="DF85" i="1"/>
  <c r="LW99" i="1"/>
  <c r="MX98" i="1"/>
  <c r="NE98" i="1"/>
  <c r="MZ98" i="1"/>
  <c r="DU98" i="1"/>
  <c r="DV98" i="1"/>
  <c r="DY98" i="1" s="1"/>
  <c r="EE98" i="1" s="1"/>
  <c r="LQ93" i="1"/>
  <c r="IA92" i="1"/>
  <c r="IB92" i="1" s="1"/>
  <c r="KF92" i="1" s="1"/>
  <c r="IC92" i="1"/>
  <c r="DU112" i="1"/>
  <c r="DV112" i="1"/>
  <c r="DY112" i="1" s="1"/>
  <c r="EE112" i="1" s="1"/>
  <c r="MX102" i="1"/>
  <c r="NE102" i="1"/>
  <c r="MZ102" i="1"/>
  <c r="CL99" i="1"/>
  <c r="DG99" i="1"/>
  <c r="DS99" i="1"/>
  <c r="DF99" i="1"/>
  <c r="DE99" i="1"/>
  <c r="NB98" i="1"/>
  <c r="ND98" i="1"/>
  <c r="MW95" i="1"/>
  <c r="LU95" i="1"/>
  <c r="KW95" i="1"/>
  <c r="MA95" i="1"/>
  <c r="LI95" i="1"/>
  <c r="KQ95" i="1"/>
  <c r="KG95" i="1"/>
  <c r="MM95" i="1"/>
  <c r="LC95" i="1"/>
  <c r="MG95" i="1"/>
  <c r="LO95" i="1"/>
  <c r="KK95" i="1"/>
  <c r="LQ89" i="1"/>
  <c r="MA75" i="1"/>
  <c r="LC75" i="1"/>
  <c r="MW75" i="1"/>
  <c r="KQ75" i="1"/>
  <c r="KG75" i="1"/>
  <c r="MG75" i="1"/>
  <c r="LU75" i="1"/>
  <c r="LI75" i="1"/>
  <c r="KW75" i="1"/>
  <c r="KK75" i="1"/>
  <c r="MM75" i="1"/>
  <c r="LO75" i="1"/>
  <c r="IA83" i="1"/>
  <c r="IB83" i="1" s="1"/>
  <c r="KF83" i="1" s="1"/>
  <c r="IC83" i="1"/>
  <c r="IA79" i="1"/>
  <c r="IB79" i="1" s="1"/>
  <c r="KF79" i="1" s="1"/>
  <c r="IC79" i="1"/>
  <c r="IA18" i="1"/>
  <c r="IB18" i="1" s="1"/>
  <c r="KF18" i="1" s="1"/>
  <c r="IC18" i="1"/>
  <c r="DE77" i="1"/>
  <c r="DS77" i="1"/>
  <c r="DF77" i="1"/>
  <c r="DG77" i="1"/>
  <c r="CL77" i="1"/>
  <c r="NL69" i="1"/>
  <c r="DS46" i="1"/>
  <c r="DG46" i="1"/>
  <c r="CL46" i="1"/>
  <c r="DF46" i="1"/>
  <c r="DE46" i="1"/>
  <c r="MC35" i="1"/>
  <c r="DF17" i="1"/>
  <c r="DE17" i="1"/>
  <c r="CL17" i="1"/>
  <c r="DS17" i="1"/>
  <c r="DG17" i="1"/>
  <c r="NE93" i="1"/>
  <c r="IC76" i="1"/>
  <c r="IA76" i="1"/>
  <c r="IB76" i="1" s="1"/>
  <c r="KF76" i="1" s="1"/>
  <c r="CL24" i="1"/>
  <c r="DE24" i="1"/>
  <c r="DG24" i="1"/>
  <c r="DS24" i="1"/>
  <c r="DF24" i="1"/>
  <c r="JE8" i="1"/>
  <c r="JC8" i="1"/>
  <c r="JD8" i="1" s="1"/>
  <c r="KI8" i="1" s="1"/>
  <c r="NB100" i="1"/>
  <c r="ND100" i="1"/>
  <c r="MI88" i="1"/>
  <c r="MC88" i="1"/>
  <c r="FW37" i="1"/>
  <c r="FD37" i="1"/>
  <c r="MZ51" i="1"/>
  <c r="MX51" i="1"/>
  <c r="MZ29" i="1"/>
  <c r="MX29" i="1"/>
  <c r="NE29" i="1"/>
  <c r="LE23" i="1"/>
  <c r="NA51" i="1"/>
  <c r="NE51" i="1" s="1"/>
  <c r="MN51" i="1"/>
  <c r="MO51" i="1" s="1"/>
  <c r="LV51" i="1"/>
  <c r="LW51" i="1" s="1"/>
  <c r="LD51" i="1"/>
  <c r="LE51" i="1" s="1"/>
  <c r="KL51" i="1"/>
  <c r="KM51" i="1" s="1"/>
  <c r="MB51" i="1"/>
  <c r="MC51" i="1" s="1"/>
  <c r="LJ51" i="1"/>
  <c r="LK51" i="1" s="1"/>
  <c r="KJ51" i="1"/>
  <c r="KR51" i="1"/>
  <c r="MH51" i="1"/>
  <c r="LP51" i="1"/>
  <c r="LQ51" i="1" s="1"/>
  <c r="KX51" i="1"/>
  <c r="KY51" i="1" s="1"/>
  <c r="NA26" i="1"/>
  <c r="LV26" i="1"/>
  <c r="LD26" i="1"/>
  <c r="KL26" i="1"/>
  <c r="MB26" i="1"/>
  <c r="KJ26" i="1"/>
  <c r="LJ26" i="1"/>
  <c r="KR26" i="1"/>
  <c r="MH26" i="1"/>
  <c r="LP26" i="1"/>
  <c r="KX26" i="1"/>
  <c r="MN26" i="1"/>
  <c r="ND25" i="1"/>
  <c r="NB25" i="1"/>
  <c r="DK52" i="1"/>
  <c r="DM52" i="1" s="1"/>
  <c r="EA52" i="1"/>
  <c r="NE40" i="1"/>
  <c r="MX40" i="1"/>
  <c r="MZ40" i="1"/>
  <c r="ND34" i="1"/>
  <c r="NB34" i="1"/>
  <c r="MA12" i="1"/>
  <c r="LC12" i="1"/>
  <c r="MG12" i="1"/>
  <c r="LI12" i="1"/>
  <c r="MM12" i="1"/>
  <c r="LO12" i="1"/>
  <c r="KQ12" i="1"/>
  <c r="MW12" i="1"/>
  <c r="LU12" i="1"/>
  <c r="KW12" i="1"/>
  <c r="KG12" i="1"/>
  <c r="KK12" i="1"/>
  <c r="NA38" i="1"/>
  <c r="MN38" i="1"/>
  <c r="LV38" i="1"/>
  <c r="LD38" i="1"/>
  <c r="KL38" i="1"/>
  <c r="MB38" i="1"/>
  <c r="KJ38" i="1"/>
  <c r="LJ38" i="1"/>
  <c r="KR38" i="1"/>
  <c r="MH38" i="1"/>
  <c r="LP38" i="1"/>
  <c r="KX38" i="1"/>
  <c r="MC31" i="1"/>
  <c r="DV42" i="1"/>
  <c r="DY42" i="1" s="1"/>
  <c r="EE42" i="1" s="1"/>
  <c r="DU42" i="1"/>
  <c r="CL57" i="1"/>
  <c r="DS57" i="1"/>
  <c r="DG57" i="1"/>
  <c r="DF57" i="1"/>
  <c r="DE57" i="1"/>
  <c r="DE39" i="1"/>
  <c r="CL39" i="1"/>
  <c r="DG39" i="1"/>
  <c r="DS39" i="1"/>
  <c r="DF39" i="1"/>
  <c r="KY37" i="1"/>
  <c r="MI33" i="1"/>
  <c r="LE33" i="1"/>
  <c r="LE14" i="1"/>
  <c r="KM25" i="1"/>
  <c r="NM24" i="1"/>
  <c r="NY24" i="1" s="1"/>
  <c r="OE24" i="1" s="1"/>
  <c r="ND73" i="1"/>
  <c r="NB73" i="1"/>
  <c r="NM40" i="1"/>
  <c r="NY40" i="1" s="1"/>
  <c r="OE40" i="1" s="1"/>
  <c r="DV19" i="1"/>
  <c r="DY19" i="1" s="1"/>
  <c r="EE19" i="1" s="1"/>
  <c r="DU19" i="1"/>
  <c r="DV350" i="1"/>
  <c r="DY350" i="1" s="1"/>
  <c r="EE350" i="1" s="1"/>
  <c r="DU350" i="1"/>
  <c r="NY351" i="1"/>
  <c r="OE351" i="1" s="1"/>
  <c r="MO347" i="1"/>
  <c r="DF345" i="1"/>
  <c r="DE345" i="1"/>
  <c r="CL345" i="1"/>
  <c r="DG345" i="1"/>
  <c r="DS345" i="1"/>
  <c r="JC344" i="1"/>
  <c r="JD344" i="1" s="1"/>
  <c r="KI344" i="1" s="1"/>
  <c r="JE344" i="1"/>
  <c r="DE343" i="1"/>
  <c r="DS343" i="1"/>
  <c r="CL343" i="1"/>
  <c r="DF343" i="1"/>
  <c r="DG343" i="1"/>
  <c r="DE338" i="1"/>
  <c r="DF338" i="1"/>
  <c r="CL338" i="1"/>
  <c r="DS338" i="1"/>
  <c r="DG338" i="1"/>
  <c r="FW337" i="1"/>
  <c r="FD337" i="1"/>
  <c r="DV339" i="1"/>
  <c r="DY339" i="1" s="1"/>
  <c r="EE339" i="1" s="1"/>
  <c r="DU339" i="1"/>
  <c r="NB339" i="1"/>
  <c r="ND339" i="1"/>
  <c r="FW329" i="1"/>
  <c r="FD329" i="1"/>
  <c r="FE329" i="1" s="1"/>
  <c r="NB334" i="1"/>
  <c r="ND334" i="1"/>
  <c r="FW326" i="1"/>
  <c r="FD326" i="1"/>
  <c r="LV324" i="1"/>
  <c r="NA324" i="1"/>
  <c r="MN324" i="1"/>
  <c r="LJ324" i="1"/>
  <c r="KR324" i="1"/>
  <c r="LP324" i="1"/>
  <c r="KJ324" i="1"/>
  <c r="MB324" i="1"/>
  <c r="KX324" i="1"/>
  <c r="MH324" i="1"/>
  <c r="LD324" i="1"/>
  <c r="KL324" i="1"/>
  <c r="DF322" i="1"/>
  <c r="CL322" i="1"/>
  <c r="DE322" i="1"/>
  <c r="DS322" i="1"/>
  <c r="DG322" i="1"/>
  <c r="JC320" i="1"/>
  <c r="JD320" i="1" s="1"/>
  <c r="KI320" i="1" s="1"/>
  <c r="JE320" i="1"/>
  <c r="JE314" i="1"/>
  <c r="JC314" i="1"/>
  <c r="JD314" i="1" s="1"/>
  <c r="KI314" i="1" s="1"/>
  <c r="MX317" i="1"/>
  <c r="MZ317" i="1"/>
  <c r="DE321" i="1"/>
  <c r="CL321" i="1"/>
  <c r="DS321" i="1"/>
  <c r="DG321" i="1"/>
  <c r="DF321" i="1"/>
  <c r="DU311" i="1"/>
  <c r="DV311" i="1"/>
  <c r="DY311" i="1" s="1"/>
  <c r="EE311" i="1" s="1"/>
  <c r="NA311" i="1"/>
  <c r="LJ311" i="1"/>
  <c r="KR311" i="1"/>
  <c r="MH311" i="1"/>
  <c r="LP311" i="1"/>
  <c r="KX311" i="1"/>
  <c r="MN311" i="1"/>
  <c r="KL311" i="1"/>
  <c r="MB311" i="1"/>
  <c r="KJ311" i="1"/>
  <c r="LV311" i="1"/>
  <c r="LD311" i="1"/>
  <c r="MG301" i="1"/>
  <c r="LI301" i="1"/>
  <c r="KK301" i="1"/>
  <c r="MM301" i="1"/>
  <c r="MW301" i="1"/>
  <c r="MA301" i="1"/>
  <c r="KQ301" i="1"/>
  <c r="KG301" i="1"/>
  <c r="LO301" i="1"/>
  <c r="LC301" i="1"/>
  <c r="LU301" i="1"/>
  <c r="KW301" i="1"/>
  <c r="ND309" i="1"/>
  <c r="NB309" i="1"/>
  <c r="NB310" i="1"/>
  <c r="ND310" i="1"/>
  <c r="NM301" i="1"/>
  <c r="NY301" i="1" s="1"/>
  <c r="OE301" i="1" s="1"/>
  <c r="NM304" i="1"/>
  <c r="NY304" i="1" s="1"/>
  <c r="OE304" i="1" s="1"/>
  <c r="KM308" i="1"/>
  <c r="FW302" i="1"/>
  <c r="FD302" i="1"/>
  <c r="MZ304" i="1"/>
  <c r="MX304" i="1"/>
  <c r="NE304" i="1"/>
  <c r="LE302" i="1"/>
  <c r="KY299" i="1"/>
  <c r="NU296" i="1"/>
  <c r="NW296" i="1" s="1"/>
  <c r="FW290" i="1"/>
  <c r="FD290" i="1"/>
  <c r="DU296" i="1"/>
  <c r="DV296" i="1"/>
  <c r="DY296" i="1" s="1"/>
  <c r="EE296" i="1" s="1"/>
  <c r="NL286" i="1"/>
  <c r="DV303" i="1"/>
  <c r="DY303" i="1" s="1"/>
  <c r="EE303" i="1" s="1"/>
  <c r="DU303" i="1"/>
  <c r="KM294" i="1"/>
  <c r="CL285" i="1"/>
  <c r="DG285" i="1"/>
  <c r="DE285" i="1"/>
  <c r="DF285" i="1"/>
  <c r="DS285" i="1"/>
  <c r="NA283" i="1"/>
  <c r="KX283" i="1"/>
  <c r="LV283" i="1"/>
  <c r="LD283" i="1"/>
  <c r="MB283" i="1"/>
  <c r="KJ283" i="1"/>
  <c r="KL283" i="1"/>
  <c r="KR283" i="1"/>
  <c r="MN283" i="1"/>
  <c r="LP283" i="1"/>
  <c r="MH283" i="1"/>
  <c r="LJ283" i="1"/>
  <c r="NA291" i="1"/>
  <c r="MH291" i="1"/>
  <c r="MB291" i="1"/>
  <c r="KX291" i="1"/>
  <c r="KL291" i="1"/>
  <c r="KJ291" i="1"/>
  <c r="LP291" i="1"/>
  <c r="LD291" i="1"/>
  <c r="KR291" i="1"/>
  <c r="LJ291" i="1"/>
  <c r="LV291" i="1"/>
  <c r="MN291" i="1"/>
  <c r="KY290" i="1"/>
  <c r="IC285" i="1"/>
  <c r="IA285" i="1"/>
  <c r="IB285" i="1" s="1"/>
  <c r="KF285" i="1" s="1"/>
  <c r="MO268" i="1"/>
  <c r="NU268" i="1" s="1"/>
  <c r="NW268" i="1" s="1"/>
  <c r="LW268" i="1"/>
  <c r="DF255" i="1"/>
  <c r="CL255" i="1"/>
  <c r="DG255" i="1"/>
  <c r="DE255" i="1"/>
  <c r="DS255" i="1"/>
  <c r="MO278" i="1"/>
  <c r="NU278" i="1" s="1"/>
  <c r="NW278" i="1" s="1"/>
  <c r="LE278" i="1"/>
  <c r="NL278" i="1" s="1"/>
  <c r="NL247" i="1"/>
  <c r="MZ269" i="1"/>
  <c r="MX269" i="1"/>
  <c r="NE269" i="1"/>
  <c r="MX284" i="1"/>
  <c r="MZ284" i="1"/>
  <c r="NB266" i="1"/>
  <c r="ND266" i="1"/>
  <c r="DE246" i="1"/>
  <c r="CL246" i="1"/>
  <c r="DF246" i="1"/>
  <c r="DS246" i="1"/>
  <c r="DG246" i="1"/>
  <c r="DV266" i="1"/>
  <c r="DU266" i="1"/>
  <c r="DV262" i="1"/>
  <c r="DY262" i="1" s="1"/>
  <c r="EE262" i="1" s="1"/>
  <c r="DU262" i="1"/>
  <c r="KY271" i="1"/>
  <c r="MZ261" i="1"/>
  <c r="MX261" i="1"/>
  <c r="DU260" i="1"/>
  <c r="DV260" i="1"/>
  <c r="DY260" i="1" s="1"/>
  <c r="EE260" i="1" s="1"/>
  <c r="MG248" i="1"/>
  <c r="LI248" i="1"/>
  <c r="KK248" i="1"/>
  <c r="MA248" i="1"/>
  <c r="MW248" i="1"/>
  <c r="KW248" i="1"/>
  <c r="LC248" i="1"/>
  <c r="LO248" i="1"/>
  <c r="KQ248" i="1"/>
  <c r="LU248" i="1"/>
  <c r="MM248" i="1"/>
  <c r="KG248" i="1"/>
  <c r="MX260" i="1"/>
  <c r="NE260" i="1"/>
  <c r="MZ260" i="1"/>
  <c r="KM260" i="1"/>
  <c r="IC228" i="1"/>
  <c r="IA228" i="1"/>
  <c r="IB228" i="1" s="1"/>
  <c r="KF228" i="1" s="1"/>
  <c r="FW244" i="1"/>
  <c r="FD244" i="1"/>
  <c r="FE244" i="1" s="1"/>
  <c r="NY249" i="1"/>
  <c r="OE249" i="1" s="1"/>
  <c r="DK254" i="1"/>
  <c r="DM254" i="1" s="1"/>
  <c r="EA254" i="1"/>
  <c r="JE240" i="1"/>
  <c r="JC240" i="1"/>
  <c r="JD240" i="1" s="1"/>
  <c r="KI240" i="1" s="1"/>
  <c r="MZ237" i="1"/>
  <c r="MX237" i="1"/>
  <c r="MM233" i="1"/>
  <c r="LO233" i="1"/>
  <c r="KQ233" i="1"/>
  <c r="KS233" i="1" s="1"/>
  <c r="MW233" i="1"/>
  <c r="MA233" i="1"/>
  <c r="LI233" i="1"/>
  <c r="KG233" i="1"/>
  <c r="MG233" i="1"/>
  <c r="LU233" i="1"/>
  <c r="LC233" i="1"/>
  <c r="LE233" i="1" s="1"/>
  <c r="KK233" i="1"/>
  <c r="KW233" i="1"/>
  <c r="CL242" i="1"/>
  <c r="DG242" i="1"/>
  <c r="DS242" i="1"/>
  <c r="DF242" i="1"/>
  <c r="DE242" i="1"/>
  <c r="JE230" i="1"/>
  <c r="JC230" i="1"/>
  <c r="JD230" i="1" s="1"/>
  <c r="KI230" i="1" s="1"/>
  <c r="NB226" i="1"/>
  <c r="ND226" i="1"/>
  <c r="MH231" i="1"/>
  <c r="NA231" i="1"/>
  <c r="LD231" i="1"/>
  <c r="KL231" i="1"/>
  <c r="MB231" i="1"/>
  <c r="LJ231" i="1"/>
  <c r="KJ231" i="1"/>
  <c r="KX231" i="1"/>
  <c r="MN231" i="1"/>
  <c r="LV231" i="1"/>
  <c r="KR231" i="1"/>
  <c r="LP231" i="1"/>
  <c r="DU220" i="1"/>
  <c r="DV220" i="1"/>
  <c r="DY220" i="1" s="1"/>
  <c r="EE220" i="1" s="1"/>
  <c r="MI215" i="1"/>
  <c r="LE229" i="1"/>
  <c r="IC220" i="1"/>
  <c r="IA220" i="1"/>
  <c r="IB220" i="1" s="1"/>
  <c r="KF220" i="1" s="1"/>
  <c r="MW218" i="1"/>
  <c r="LU218" i="1"/>
  <c r="KW218" i="1"/>
  <c r="KG218" i="1"/>
  <c r="LO218" i="1"/>
  <c r="MG218" i="1"/>
  <c r="KK218" i="1"/>
  <c r="LC218" i="1"/>
  <c r="MA218" i="1"/>
  <c r="LI218" i="1"/>
  <c r="MM218" i="1"/>
  <c r="KQ218" i="1"/>
  <c r="DE221" i="1"/>
  <c r="DG221" i="1"/>
  <c r="CL221" i="1"/>
  <c r="DS221" i="1"/>
  <c r="DF221" i="1"/>
  <c r="DW215" i="1"/>
  <c r="DX215" i="1"/>
  <c r="NE215" i="1"/>
  <c r="DK209" i="1"/>
  <c r="DM209" i="1" s="1"/>
  <c r="EA209" i="1"/>
  <c r="MX211" i="1"/>
  <c r="MZ211" i="1"/>
  <c r="DK205" i="1"/>
  <c r="DM205" i="1" s="1"/>
  <c r="EA205" i="1"/>
  <c r="JC199" i="1"/>
  <c r="JD199" i="1" s="1"/>
  <c r="KI199" i="1" s="1"/>
  <c r="JE199" i="1"/>
  <c r="LK216" i="1"/>
  <c r="CL213" i="1"/>
  <c r="DS213" i="1"/>
  <c r="DF213" i="1"/>
  <c r="DE213" i="1"/>
  <c r="DG213" i="1"/>
  <c r="FD196" i="1"/>
  <c r="FE196" i="1" s="1"/>
  <c r="FW196" i="1"/>
  <c r="LV193" i="1"/>
  <c r="KX193" i="1"/>
  <c r="NA193" i="1"/>
  <c r="MB193" i="1"/>
  <c r="LP193" i="1"/>
  <c r="MN193" i="1"/>
  <c r="KR193" i="1"/>
  <c r="KL193" i="1"/>
  <c r="KJ193" i="1"/>
  <c r="LJ193" i="1"/>
  <c r="MH193" i="1"/>
  <c r="LD193" i="1"/>
  <c r="DF204" i="1"/>
  <c r="CL204" i="1"/>
  <c r="DG204" i="1"/>
  <c r="DS204" i="1"/>
  <c r="DE204" i="1"/>
  <c r="DS201" i="1"/>
  <c r="DG201" i="1"/>
  <c r="CL201" i="1"/>
  <c r="DF201" i="1"/>
  <c r="DE201" i="1"/>
  <c r="MZ204" i="1"/>
  <c r="MX204" i="1"/>
  <c r="NE204" i="1"/>
  <c r="LW190" i="1"/>
  <c r="DS193" i="1"/>
  <c r="DG193" i="1"/>
  <c r="CL193" i="1"/>
  <c r="DF193" i="1"/>
  <c r="DE193" i="1"/>
  <c r="JE201" i="1"/>
  <c r="JC201" i="1"/>
  <c r="JD201" i="1" s="1"/>
  <c r="KI201" i="1" s="1"/>
  <c r="DV190" i="1"/>
  <c r="DU190" i="1"/>
  <c r="FW186" i="1"/>
  <c r="FD186" i="1"/>
  <c r="DE176" i="1"/>
  <c r="CL176" i="1"/>
  <c r="DG176" i="1"/>
  <c r="DS176" i="1"/>
  <c r="DF176" i="1"/>
  <c r="MX178" i="1"/>
  <c r="MZ178" i="1"/>
  <c r="NE178" i="1"/>
  <c r="DE172" i="1"/>
  <c r="CL172" i="1"/>
  <c r="DG172" i="1"/>
  <c r="DS172" i="1"/>
  <c r="DF172" i="1"/>
  <c r="MI200" i="1"/>
  <c r="MZ200" i="1"/>
  <c r="MX200" i="1"/>
  <c r="NE200" i="1"/>
  <c r="EA184" i="1"/>
  <c r="DK184" i="1"/>
  <c r="DM184" i="1" s="1"/>
  <c r="MG171" i="1"/>
  <c r="LI171" i="1"/>
  <c r="KK171" i="1"/>
  <c r="KM171" i="1" s="1"/>
  <c r="MW171" i="1"/>
  <c r="MA171" i="1"/>
  <c r="KQ171" i="1"/>
  <c r="KS171" i="1" s="1"/>
  <c r="KG171" i="1"/>
  <c r="LO171" i="1"/>
  <c r="MM171" i="1"/>
  <c r="LU171" i="1"/>
  <c r="LW171" i="1" s="1"/>
  <c r="LC171" i="1"/>
  <c r="KW171" i="1"/>
  <c r="NM165" i="1"/>
  <c r="NY165" i="1" s="1"/>
  <c r="OE165" i="1" s="1"/>
  <c r="FD147" i="1"/>
  <c r="FW147" i="1"/>
  <c r="DS167" i="1"/>
  <c r="DG167" i="1"/>
  <c r="CL167" i="1"/>
  <c r="DE167" i="1"/>
  <c r="DF167" i="1"/>
  <c r="MH153" i="1"/>
  <c r="LD153" i="1"/>
  <c r="LE153" i="1" s="1"/>
  <c r="KL153" i="1"/>
  <c r="KM153" i="1" s="1"/>
  <c r="LV153" i="1"/>
  <c r="LW153" i="1" s="1"/>
  <c r="KJ153" i="1"/>
  <c r="NA153" i="1"/>
  <c r="NE153" i="1" s="1"/>
  <c r="MN153" i="1"/>
  <c r="MO153" i="1" s="1"/>
  <c r="KR153" i="1"/>
  <c r="KS153" i="1" s="1"/>
  <c r="LJ153" i="1"/>
  <c r="LK153" i="1" s="1"/>
  <c r="MB153" i="1"/>
  <c r="MC153" i="1" s="1"/>
  <c r="LP153" i="1"/>
  <c r="LQ153" i="1" s="1"/>
  <c r="KX153" i="1"/>
  <c r="KY153" i="1" s="1"/>
  <c r="MW169" i="1"/>
  <c r="LU169" i="1"/>
  <c r="LW169" i="1" s="1"/>
  <c r="KW169" i="1"/>
  <c r="KY169" i="1" s="1"/>
  <c r="MM169" i="1"/>
  <c r="MO169" i="1" s="1"/>
  <c r="LC169" i="1"/>
  <c r="LE169" i="1" s="1"/>
  <c r="KK169" i="1"/>
  <c r="KM169" i="1" s="1"/>
  <c r="MA169" i="1"/>
  <c r="MC169" i="1" s="1"/>
  <c r="LI169" i="1"/>
  <c r="LK169" i="1" s="1"/>
  <c r="KQ169" i="1"/>
  <c r="KS169" i="1" s="1"/>
  <c r="MG169" i="1"/>
  <c r="MI169" i="1" s="1"/>
  <c r="LO169" i="1"/>
  <c r="LQ169" i="1" s="1"/>
  <c r="KG169" i="1"/>
  <c r="IA163" i="1"/>
  <c r="IB163" i="1" s="1"/>
  <c r="KF163" i="1" s="1"/>
  <c r="IC163" i="1"/>
  <c r="CL179" i="1"/>
  <c r="DG179" i="1"/>
  <c r="DF179" i="1"/>
  <c r="DS179" i="1"/>
  <c r="DE179" i="1"/>
  <c r="MO176" i="1"/>
  <c r="LE176" i="1"/>
  <c r="DE168" i="1"/>
  <c r="DG168" i="1"/>
  <c r="DS168" i="1"/>
  <c r="DF168" i="1"/>
  <c r="CL168" i="1"/>
  <c r="MO167" i="1"/>
  <c r="CL146" i="1"/>
  <c r="DS146" i="1"/>
  <c r="DG146" i="1"/>
  <c r="DF146" i="1"/>
  <c r="DE146" i="1"/>
  <c r="EA154" i="1"/>
  <c r="DK154" i="1"/>
  <c r="DM154" i="1" s="1"/>
  <c r="DS159" i="1"/>
  <c r="DG159" i="1"/>
  <c r="CL159" i="1"/>
  <c r="DF159" i="1"/>
  <c r="DE159" i="1"/>
  <c r="MW145" i="1"/>
  <c r="LU145" i="1"/>
  <c r="KW145" i="1"/>
  <c r="MM145" i="1"/>
  <c r="LC145" i="1"/>
  <c r="KK145" i="1"/>
  <c r="MA145" i="1"/>
  <c r="LI145" i="1"/>
  <c r="KQ145" i="1"/>
  <c r="KS145" i="1" s="1"/>
  <c r="MG145" i="1"/>
  <c r="LO145" i="1"/>
  <c r="LQ145" i="1" s="1"/>
  <c r="KG145" i="1"/>
  <c r="DV152" i="1"/>
  <c r="DY152" i="1" s="1"/>
  <c r="EE152" i="1" s="1"/>
  <c r="DU152" i="1"/>
  <c r="FD139" i="1"/>
  <c r="FE139" i="1" s="1"/>
  <c r="FW139" i="1"/>
  <c r="NM127" i="1"/>
  <c r="NY127" i="1" s="1"/>
  <c r="OE127" i="1" s="1"/>
  <c r="DS123" i="1"/>
  <c r="DG123" i="1"/>
  <c r="CL123" i="1"/>
  <c r="DF123" i="1"/>
  <c r="DE123" i="1"/>
  <c r="DF130" i="1"/>
  <c r="DE130" i="1"/>
  <c r="CL130" i="1"/>
  <c r="DG130" i="1"/>
  <c r="DS130" i="1"/>
  <c r="DV140" i="1"/>
  <c r="DY140" i="1" s="1"/>
  <c r="EE140" i="1" s="1"/>
  <c r="DU140" i="1"/>
  <c r="DG111" i="1"/>
  <c r="DE111" i="1"/>
  <c r="CL111" i="1"/>
  <c r="DS111" i="1"/>
  <c r="DF111" i="1"/>
  <c r="FW110" i="1"/>
  <c r="FD110" i="1"/>
  <c r="DU105" i="1"/>
  <c r="DV105" i="1"/>
  <c r="DY105" i="1" s="1"/>
  <c r="EE105" i="1" s="1"/>
  <c r="ND132" i="1"/>
  <c r="NB132" i="1"/>
  <c r="DU134" i="1"/>
  <c r="DV134" i="1"/>
  <c r="DY134" i="1" s="1"/>
  <c r="EE134" i="1" s="1"/>
  <c r="NB122" i="1"/>
  <c r="ND122" i="1"/>
  <c r="MH104" i="1"/>
  <c r="MN104" i="1"/>
  <c r="LV104" i="1"/>
  <c r="MB104" i="1"/>
  <c r="LJ104" i="1"/>
  <c r="KJ104" i="1"/>
  <c r="LD104" i="1"/>
  <c r="KR104" i="1"/>
  <c r="NA104" i="1"/>
  <c r="LP104" i="1"/>
  <c r="KX104" i="1"/>
  <c r="KL104" i="1"/>
  <c r="FD85" i="1"/>
  <c r="FW85" i="1"/>
  <c r="EA108" i="1"/>
  <c r="DK108" i="1"/>
  <c r="DM108" i="1" s="1"/>
  <c r="NE99" i="1"/>
  <c r="MX99" i="1"/>
  <c r="MZ99" i="1"/>
  <c r="LE93" i="1"/>
  <c r="LK102" i="1"/>
  <c r="MO102" i="1"/>
  <c r="NU102" i="1" s="1"/>
  <c r="NW102" i="1" s="1"/>
  <c r="FW106" i="1"/>
  <c r="FD106" i="1"/>
  <c r="DS101" i="1"/>
  <c r="DG101" i="1"/>
  <c r="CL101" i="1"/>
  <c r="DE101" i="1"/>
  <c r="DF101" i="1"/>
  <c r="JE78" i="1"/>
  <c r="JC78" i="1"/>
  <c r="JD78" i="1" s="1"/>
  <c r="KI78" i="1" s="1"/>
  <c r="ND69" i="1"/>
  <c r="NJ69" i="1" s="1"/>
  <c r="OB69" i="1" s="1"/>
  <c r="NB69" i="1"/>
  <c r="NF69" i="1" s="1"/>
  <c r="DV82" i="1"/>
  <c r="DY82" i="1" s="1"/>
  <c r="EE82" i="1" s="1"/>
  <c r="DU82" i="1"/>
  <c r="MX59" i="1"/>
  <c r="MZ59" i="1"/>
  <c r="MH16" i="1"/>
  <c r="LP16" i="1"/>
  <c r="NA16" i="1"/>
  <c r="MN16" i="1"/>
  <c r="LV16" i="1"/>
  <c r="LD16" i="1"/>
  <c r="MB16" i="1"/>
  <c r="KL16" i="1"/>
  <c r="LJ16" i="1"/>
  <c r="KR16" i="1"/>
  <c r="KJ16" i="1"/>
  <c r="KX16" i="1"/>
  <c r="FW57" i="1"/>
  <c r="FD57" i="1"/>
  <c r="MG42" i="1"/>
  <c r="LI42" i="1"/>
  <c r="KK42" i="1"/>
  <c r="KQ42" i="1"/>
  <c r="KG42" i="1"/>
  <c r="LO42" i="1"/>
  <c r="KW42" i="1"/>
  <c r="MM42" i="1"/>
  <c r="LU42" i="1"/>
  <c r="LC42" i="1"/>
  <c r="MW42" i="1"/>
  <c r="MA42" i="1"/>
  <c r="ND88" i="1"/>
  <c r="NB88" i="1"/>
  <c r="NB84" i="1"/>
  <c r="ND84" i="1"/>
  <c r="NA76" i="1"/>
  <c r="KX76" i="1"/>
  <c r="KL76" i="1"/>
  <c r="MB76" i="1"/>
  <c r="KJ76" i="1"/>
  <c r="KR76" i="1"/>
  <c r="MN76" i="1"/>
  <c r="LJ76" i="1"/>
  <c r="LV76" i="1"/>
  <c r="MH76" i="1"/>
  <c r="LP76" i="1"/>
  <c r="LD76" i="1"/>
  <c r="DE49" i="1"/>
  <c r="CL49" i="1"/>
  <c r="DS49" i="1"/>
  <c r="DG49" i="1"/>
  <c r="DF49" i="1"/>
  <c r="NB90" i="1"/>
  <c r="ND90" i="1"/>
  <c r="NL50" i="1"/>
  <c r="FD75" i="1"/>
  <c r="FE75" i="1" s="1"/>
  <c r="FW75" i="1"/>
  <c r="JE32" i="1"/>
  <c r="JC32" i="1"/>
  <c r="JD32" i="1" s="1"/>
  <c r="KI32" i="1" s="1"/>
  <c r="FD8" i="1"/>
  <c r="FW8" i="1"/>
  <c r="DE63" i="1"/>
  <c r="CL63" i="1"/>
  <c r="DG63" i="1"/>
  <c r="DS63" i="1"/>
  <c r="DF63" i="1"/>
  <c r="FW49" i="1"/>
  <c r="FD49" i="1"/>
  <c r="NL49" i="1" s="1"/>
  <c r="CL36" i="1"/>
  <c r="DG36" i="1"/>
  <c r="DS36" i="1"/>
  <c r="DF36" i="1"/>
  <c r="DE36" i="1"/>
  <c r="JE12" i="1"/>
  <c r="JC12" i="1"/>
  <c r="JD12" i="1" s="1"/>
  <c r="KI12" i="1" s="1"/>
  <c r="DU67" i="1"/>
  <c r="DV67" i="1"/>
  <c r="DY67" i="1" s="1"/>
  <c r="EE67" i="1" s="1"/>
  <c r="DU61" i="1"/>
  <c r="DV61" i="1"/>
  <c r="DY61" i="1" s="1"/>
  <c r="EE61" i="1" s="1"/>
  <c r="MN47" i="1"/>
  <c r="LV47" i="1"/>
  <c r="LD47" i="1"/>
  <c r="KL47" i="1"/>
  <c r="MB47" i="1"/>
  <c r="LJ47" i="1"/>
  <c r="KJ47" i="1"/>
  <c r="KR47" i="1"/>
  <c r="MH47" i="1"/>
  <c r="LP47" i="1"/>
  <c r="KX47" i="1"/>
  <c r="NA47" i="1"/>
  <c r="LW23" i="1"/>
  <c r="MZ53" i="1"/>
  <c r="MX53" i="1"/>
  <c r="NE53" i="1"/>
  <c r="KS53" i="1"/>
  <c r="NB39" i="1"/>
  <c r="ND39" i="1"/>
  <c r="DK69" i="1"/>
  <c r="DM69" i="1" s="1"/>
  <c r="EA69" i="1"/>
  <c r="DS58" i="1"/>
  <c r="DG58" i="1"/>
  <c r="CL58" i="1"/>
  <c r="DF58" i="1"/>
  <c r="DE58" i="1"/>
  <c r="DG25" i="1"/>
  <c r="DS25" i="1"/>
  <c r="CL25" i="1"/>
  <c r="DF25" i="1"/>
  <c r="DE25" i="1"/>
  <c r="MC7" i="1"/>
  <c r="DV6" i="1"/>
  <c r="DY6" i="1" s="1"/>
  <c r="EE6" i="1" s="1"/>
  <c r="DU6" i="1"/>
  <c r="ND31" i="1"/>
  <c r="NB31" i="1"/>
  <c r="KM31" i="1"/>
  <c r="NE31" i="1"/>
  <c r="MZ31" i="1"/>
  <c r="MX31" i="1"/>
  <c r="LQ37" i="1"/>
  <c r="EA34" i="1"/>
  <c r="LK55" i="1"/>
  <c r="MC33" i="1"/>
  <c r="EA18" i="1"/>
  <c r="DK18" i="1"/>
  <c r="DM18" i="1" s="1"/>
  <c r="MC14" i="1"/>
  <c r="MB11" i="1"/>
  <c r="MC11" i="1" s="1"/>
  <c r="LD11" i="1"/>
  <c r="LE11" i="1" s="1"/>
  <c r="MN11" i="1"/>
  <c r="MO11" i="1" s="1"/>
  <c r="LP11" i="1"/>
  <c r="LQ11" i="1" s="1"/>
  <c r="KJ11" i="1"/>
  <c r="KR11" i="1"/>
  <c r="KS11" i="1" s="1"/>
  <c r="MH11" i="1"/>
  <c r="MI11" i="1" s="1"/>
  <c r="LJ11" i="1"/>
  <c r="LK11" i="1" s="1"/>
  <c r="KL11" i="1"/>
  <c r="NA11" i="1"/>
  <c r="NE11" i="1" s="1"/>
  <c r="LV11" i="1"/>
  <c r="LW11" i="1" s="1"/>
  <c r="KX11" i="1"/>
  <c r="KY11" i="1" s="1"/>
  <c r="LK25" i="1"/>
  <c r="NM38" i="1"/>
  <c r="NY38" i="1" s="1"/>
  <c r="OE38" i="1" s="1"/>
  <c r="EA19" i="1"/>
  <c r="DK19" i="1"/>
  <c r="DM19" i="1" s="1"/>
  <c r="DW352" i="1"/>
  <c r="DX352" i="1"/>
  <c r="EA350" i="1"/>
  <c r="DK350" i="1"/>
  <c r="DM350" i="1" s="1"/>
  <c r="MZ349" i="1"/>
  <c r="MX349" i="1"/>
  <c r="NE349" i="1"/>
  <c r="JG350" i="1"/>
  <c r="JC350" i="1"/>
  <c r="JD350" i="1" s="1"/>
  <c r="KI350" i="1" s="1"/>
  <c r="EA349" i="1"/>
  <c r="DK349" i="1"/>
  <c r="DM349" i="1" s="1"/>
  <c r="LW347" i="1"/>
  <c r="NM342" i="1"/>
  <c r="NY342" i="1" s="1"/>
  <c r="OE342" i="1" s="1"/>
  <c r="NM339" i="1"/>
  <c r="NY339" i="1" s="1"/>
  <c r="OE339" i="1" s="1"/>
  <c r="JE329" i="1"/>
  <c r="JC329" i="1"/>
  <c r="JD329" i="1" s="1"/>
  <c r="KI329" i="1" s="1"/>
  <c r="ND335" i="1"/>
  <c r="NB335" i="1"/>
  <c r="DE327" i="1"/>
  <c r="CL327" i="1"/>
  <c r="DS327" i="1"/>
  <c r="DF327" i="1"/>
  <c r="DG327" i="1"/>
  <c r="ND330" i="1"/>
  <c r="NB330" i="1"/>
  <c r="MC330" i="1"/>
  <c r="MM331" i="1"/>
  <c r="LO331" i="1"/>
  <c r="KQ331" i="1"/>
  <c r="KG331" i="1"/>
  <c r="MW331" i="1"/>
  <c r="MA331" i="1"/>
  <c r="KW331" i="1"/>
  <c r="LU331" i="1"/>
  <c r="LC331" i="1"/>
  <c r="KK331" i="1"/>
  <c r="MG331" i="1"/>
  <c r="LI331" i="1"/>
  <c r="LK327" i="1"/>
  <c r="DE331" i="1"/>
  <c r="CL331" i="1"/>
  <c r="DG331" i="1"/>
  <c r="DS331" i="1"/>
  <c r="DF331" i="1"/>
  <c r="LW327" i="1"/>
  <c r="MM324" i="1"/>
  <c r="LO324" i="1"/>
  <c r="KQ324" i="1"/>
  <c r="KS324" i="1" s="1"/>
  <c r="LC324" i="1"/>
  <c r="KK324" i="1"/>
  <c r="KM324" i="1" s="1"/>
  <c r="KG324" i="1"/>
  <c r="LU324" i="1"/>
  <c r="MW324" i="1"/>
  <c r="MA324" i="1"/>
  <c r="KW324" i="1"/>
  <c r="LI324" i="1"/>
  <c r="MG324" i="1"/>
  <c r="JE317" i="1"/>
  <c r="JC317" i="1"/>
  <c r="JD317" i="1" s="1"/>
  <c r="KI317" i="1" s="1"/>
  <c r="DU323" i="1"/>
  <c r="DV323" i="1"/>
  <c r="DY323" i="1" s="1"/>
  <c r="EE323" i="1" s="1"/>
  <c r="MX321" i="1"/>
  <c r="MZ321" i="1"/>
  <c r="DS316" i="1"/>
  <c r="DG316" i="1"/>
  <c r="CL316" i="1"/>
  <c r="DF316" i="1"/>
  <c r="DE316" i="1"/>
  <c r="DE313" i="1"/>
  <c r="CL313" i="1"/>
  <c r="DG313" i="1"/>
  <c r="DS313" i="1"/>
  <c r="DF313" i="1"/>
  <c r="EA315" i="1"/>
  <c r="DK315" i="1"/>
  <c r="DM315" i="1" s="1"/>
  <c r="MZ307" i="1"/>
  <c r="MX307" i="1"/>
  <c r="LK308" i="1"/>
  <c r="ND304" i="1"/>
  <c r="NB304" i="1"/>
  <c r="KM304" i="1"/>
  <c r="LW302" i="1"/>
  <c r="MC299" i="1"/>
  <c r="LW299" i="1"/>
  <c r="MI294" i="1"/>
  <c r="CL281" i="1"/>
  <c r="DG281" i="1"/>
  <c r="DF281" i="1"/>
  <c r="DE281" i="1"/>
  <c r="DS281" i="1"/>
  <c r="DU298" i="1"/>
  <c r="DV298" i="1"/>
  <c r="DY298" i="1" s="1"/>
  <c r="EE298" i="1" s="1"/>
  <c r="DK296" i="1"/>
  <c r="DM296" i="1" s="1"/>
  <c r="EA296" i="1"/>
  <c r="FD297" i="1"/>
  <c r="FE297" i="1" s="1"/>
  <c r="FW297" i="1"/>
  <c r="FW284" i="1"/>
  <c r="FD284" i="1"/>
  <c r="FE284" i="1" s="1"/>
  <c r="FD276" i="1"/>
  <c r="FW276" i="1"/>
  <c r="MH288" i="1"/>
  <c r="MI288" i="1" s="1"/>
  <c r="KL288" i="1"/>
  <c r="KM288" i="1" s="1"/>
  <c r="LD288" i="1"/>
  <c r="LE288" i="1" s="1"/>
  <c r="KJ288" i="1"/>
  <c r="LV288" i="1"/>
  <c r="LW288" i="1" s="1"/>
  <c r="NA288" i="1"/>
  <c r="NE288" i="1" s="1"/>
  <c r="MN288" i="1"/>
  <c r="MO288" i="1" s="1"/>
  <c r="LJ288" i="1"/>
  <c r="LK288" i="1" s="1"/>
  <c r="KR288" i="1"/>
  <c r="KS288" i="1" s="1"/>
  <c r="LP288" i="1"/>
  <c r="LQ288" i="1" s="1"/>
  <c r="KX288" i="1"/>
  <c r="KY288" i="1" s="1"/>
  <c r="MB288" i="1"/>
  <c r="MC288" i="1" s="1"/>
  <c r="MO290" i="1"/>
  <c r="MC290" i="1"/>
  <c r="KM287" i="1"/>
  <c r="NE268" i="1"/>
  <c r="MX268" i="1"/>
  <c r="MZ268" i="1"/>
  <c r="HJ257" i="1"/>
  <c r="HG257" i="1" s="1" a="1"/>
  <c r="HG257" i="1" s="1"/>
  <c r="HI257" i="1"/>
  <c r="DF261" i="1"/>
  <c r="DE261" i="1"/>
  <c r="DG261" i="1"/>
  <c r="DS261" i="1"/>
  <c r="CL261" i="1"/>
  <c r="DK272" i="1"/>
  <c r="DM272" i="1" s="1"/>
  <c r="EA272" i="1"/>
  <c r="ND278" i="1"/>
  <c r="NB278" i="1"/>
  <c r="LK266" i="1"/>
  <c r="NL258" i="1"/>
  <c r="EA273" i="1"/>
  <c r="DK273" i="1"/>
  <c r="DM273" i="1" s="1"/>
  <c r="DK262" i="1"/>
  <c r="DM262" i="1" s="1"/>
  <c r="EA262" i="1"/>
  <c r="DV264" i="1"/>
  <c r="DY264" i="1" s="1"/>
  <c r="EE264" i="1" s="1"/>
  <c r="DU264" i="1"/>
  <c r="JE252" i="1"/>
  <c r="JC252" i="1"/>
  <c r="JD252" i="1" s="1"/>
  <c r="KI252" i="1" s="1"/>
  <c r="DV248" i="1"/>
  <c r="DY248" i="1" s="1"/>
  <c r="EE248" i="1" s="1"/>
  <c r="DU248" i="1"/>
  <c r="ND267" i="1"/>
  <c r="NB267" i="1"/>
  <c r="MI259" i="1"/>
  <c r="NY254" i="1"/>
  <c r="OE254" i="1" s="1"/>
  <c r="IC246" i="1"/>
  <c r="IA246" i="1"/>
  <c r="IB246" i="1" s="1"/>
  <c r="KF246" i="1" s="1"/>
  <c r="LE260" i="1"/>
  <c r="LK260" i="1"/>
  <c r="NR260" i="1" s="1"/>
  <c r="NT260" i="1" s="1"/>
  <c r="MZ242" i="1"/>
  <c r="MX242" i="1"/>
  <c r="LW256" i="1"/>
  <c r="DU254" i="1"/>
  <c r="DV254" i="1"/>
  <c r="DY254" i="1" s="1"/>
  <c r="EE254" i="1" s="1"/>
  <c r="KM249" i="1"/>
  <c r="FD240" i="1"/>
  <c r="FE240" i="1" s="1"/>
  <c r="FW240" i="1"/>
  <c r="JC234" i="1"/>
  <c r="JD234" i="1" s="1"/>
  <c r="KI234" i="1" s="1"/>
  <c r="JE234" i="1"/>
  <c r="DS239" i="1"/>
  <c r="DG239" i="1"/>
  <c r="CL239" i="1"/>
  <c r="DF239" i="1"/>
  <c r="DE239" i="1"/>
  <c r="EA236" i="1"/>
  <c r="DK236" i="1"/>
  <c r="DM236" i="1" s="1"/>
  <c r="EA228" i="1"/>
  <c r="DK228" i="1"/>
  <c r="DM228" i="1" s="1"/>
  <c r="LP227" i="1"/>
  <c r="LQ227" i="1" s="1"/>
  <c r="KX227" i="1"/>
  <c r="KY227" i="1" s="1"/>
  <c r="MN227" i="1"/>
  <c r="MO227" i="1" s="1"/>
  <c r="LV227" i="1"/>
  <c r="LW227" i="1" s="1"/>
  <c r="MB227" i="1"/>
  <c r="MC227" i="1" s="1"/>
  <c r="LJ227" i="1"/>
  <c r="LK227" i="1" s="1"/>
  <c r="KJ227" i="1"/>
  <c r="KR227" i="1"/>
  <c r="KS227" i="1" s="1"/>
  <c r="LD227" i="1"/>
  <c r="LE227" i="1" s="1"/>
  <c r="KL227" i="1"/>
  <c r="KM227" i="1" s="1"/>
  <c r="NA227" i="1"/>
  <c r="MH227" i="1"/>
  <c r="MI227" i="1" s="1"/>
  <c r="DV217" i="1"/>
  <c r="DY217" i="1" s="1"/>
  <c r="EE217" i="1" s="1"/>
  <c r="DU217" i="1"/>
  <c r="JC212" i="1"/>
  <c r="JD212" i="1" s="1"/>
  <c r="KI212" i="1" s="1"/>
  <c r="JE212" i="1"/>
  <c r="MO229" i="1"/>
  <c r="LV211" i="1"/>
  <c r="LW211" i="1" s="1"/>
  <c r="KX211" i="1"/>
  <c r="MB211" i="1"/>
  <c r="MC211" i="1" s="1"/>
  <c r="LJ211" i="1"/>
  <c r="LK211" i="1" s="1"/>
  <c r="KJ211" i="1"/>
  <c r="MH211" i="1"/>
  <c r="MI211" i="1" s="1"/>
  <c r="KL211" i="1"/>
  <c r="KM211" i="1" s="1"/>
  <c r="NA211" i="1"/>
  <c r="KR211" i="1"/>
  <c r="KS211" i="1" s="1"/>
  <c r="LD211" i="1"/>
  <c r="LE211" i="1" s="1"/>
  <c r="MN211" i="1"/>
  <c r="MO211" i="1" s="1"/>
  <c r="LP211" i="1"/>
  <c r="LQ211" i="1" s="1"/>
  <c r="DV232" i="1"/>
  <c r="DY232" i="1" s="1"/>
  <c r="EE232" i="1" s="1"/>
  <c r="DU232" i="1"/>
  <c r="NY210" i="1"/>
  <c r="OE210" i="1" s="1"/>
  <c r="MH218" i="1"/>
  <c r="LP218" i="1"/>
  <c r="NA218" i="1"/>
  <c r="KL218" i="1"/>
  <c r="LD218" i="1"/>
  <c r="KJ218" i="1"/>
  <c r="KX218" i="1"/>
  <c r="MB218" i="1"/>
  <c r="MN218" i="1"/>
  <c r="LJ218" i="1"/>
  <c r="KR218" i="1"/>
  <c r="LV218" i="1"/>
  <c r="MO210" i="1"/>
  <c r="NU210" i="1" s="1"/>
  <c r="NW210" i="1" s="1"/>
  <c r="DK214" i="1"/>
  <c r="DM214" i="1" s="1"/>
  <c r="EA214" i="1"/>
  <c r="MO216" i="1"/>
  <c r="MI216" i="1"/>
  <c r="DF196" i="1"/>
  <c r="CL196" i="1"/>
  <c r="DG196" i="1"/>
  <c r="DE196" i="1"/>
  <c r="DS196" i="1"/>
  <c r="MA184" i="1"/>
  <c r="LC184" i="1"/>
  <c r="MW184" i="1"/>
  <c r="KQ184" i="1"/>
  <c r="KG184" i="1"/>
  <c r="MM184" i="1"/>
  <c r="KW184" i="1"/>
  <c r="KK184" i="1"/>
  <c r="LO184" i="1"/>
  <c r="LI184" i="1"/>
  <c r="LU184" i="1"/>
  <c r="MG184" i="1"/>
  <c r="LW206" i="1"/>
  <c r="ND205" i="1"/>
  <c r="NH205" i="1" s="1"/>
  <c r="NB205" i="1"/>
  <c r="NI205" i="1" s="1"/>
  <c r="JC194" i="1"/>
  <c r="JD194" i="1" s="1"/>
  <c r="KI194" i="1" s="1"/>
  <c r="JE194" i="1"/>
  <c r="MW183" i="1"/>
  <c r="LU183" i="1"/>
  <c r="KW183" i="1"/>
  <c r="LI183" i="1"/>
  <c r="LK183" i="1" s="1"/>
  <c r="KQ183" i="1"/>
  <c r="KS183" i="1" s="1"/>
  <c r="MM183" i="1"/>
  <c r="MA183" i="1"/>
  <c r="LC183" i="1"/>
  <c r="KK183" i="1"/>
  <c r="MG183" i="1"/>
  <c r="KG183" i="1"/>
  <c r="LO183" i="1"/>
  <c r="DE207" i="1"/>
  <c r="CL207" i="1"/>
  <c r="DG207" i="1"/>
  <c r="DF207" i="1"/>
  <c r="DS207" i="1"/>
  <c r="NU190" i="1"/>
  <c r="NW190" i="1" s="1"/>
  <c r="DV195" i="1"/>
  <c r="DY195" i="1" s="1"/>
  <c r="EE195" i="1" s="1"/>
  <c r="DU195" i="1"/>
  <c r="DG183" i="1"/>
  <c r="DS183" i="1"/>
  <c r="DE183" i="1"/>
  <c r="CL183" i="1"/>
  <c r="DF183" i="1"/>
  <c r="NM191" i="1"/>
  <c r="NY191" i="1" s="1"/>
  <c r="OE191" i="1" s="1"/>
  <c r="LK200" i="1"/>
  <c r="DU184" i="1"/>
  <c r="DV184" i="1"/>
  <c r="DY184" i="1" s="1"/>
  <c r="EE184" i="1" s="1"/>
  <c r="KM168" i="1"/>
  <c r="IA158" i="1"/>
  <c r="IB158" i="1" s="1"/>
  <c r="KF158" i="1" s="1"/>
  <c r="IC158" i="1"/>
  <c r="IC139" i="1"/>
  <c r="IA139" i="1"/>
  <c r="IB139" i="1" s="1"/>
  <c r="KF139" i="1" s="1"/>
  <c r="NB163" i="1"/>
  <c r="ND163" i="1"/>
  <c r="NM181" i="1"/>
  <c r="NY181" i="1" s="1"/>
  <c r="OE181" i="1" s="1"/>
  <c r="NM172" i="1"/>
  <c r="NY172" i="1" s="1"/>
  <c r="OE172" i="1" s="1"/>
  <c r="MI164" i="1"/>
  <c r="FW163" i="1"/>
  <c r="FD163" i="1"/>
  <c r="LK176" i="1"/>
  <c r="MC176" i="1"/>
  <c r="KY167" i="1"/>
  <c r="DU169" i="1"/>
  <c r="DV169" i="1"/>
  <c r="DY169" i="1" s="1"/>
  <c r="EE169" i="1" s="1"/>
  <c r="LW166" i="1"/>
  <c r="DU154" i="1"/>
  <c r="DV154" i="1"/>
  <c r="DY154" i="1" s="1"/>
  <c r="EE154" i="1" s="1"/>
  <c r="IC149" i="1"/>
  <c r="IA149" i="1"/>
  <c r="IB149" i="1" s="1"/>
  <c r="KF149" i="1" s="1"/>
  <c r="NM162" i="1"/>
  <c r="NY162" i="1" s="1"/>
  <c r="OE162" i="1" s="1"/>
  <c r="DF138" i="1"/>
  <c r="DG138" i="1"/>
  <c r="DE138" i="1"/>
  <c r="CL138" i="1"/>
  <c r="DS138" i="1"/>
  <c r="MB156" i="1"/>
  <c r="MC156" i="1" s="1"/>
  <c r="LJ156" i="1"/>
  <c r="LK156" i="1" s="1"/>
  <c r="KJ156" i="1"/>
  <c r="KR156" i="1"/>
  <c r="KS156" i="1" s="1"/>
  <c r="LP156" i="1"/>
  <c r="LQ156" i="1" s="1"/>
  <c r="MH156" i="1"/>
  <c r="MI156" i="1" s="1"/>
  <c r="LD156" i="1"/>
  <c r="LE156" i="1" s="1"/>
  <c r="LV156" i="1"/>
  <c r="MN156" i="1"/>
  <c r="MO156" i="1" s="1"/>
  <c r="KX156" i="1"/>
  <c r="KY156" i="1" s="1"/>
  <c r="NA156" i="1"/>
  <c r="NE156" i="1" s="1"/>
  <c r="KL156" i="1"/>
  <c r="KM156" i="1" s="1"/>
  <c r="MH140" i="1"/>
  <c r="MI140" i="1" s="1"/>
  <c r="NA140" i="1"/>
  <c r="LD140" i="1"/>
  <c r="LE140" i="1" s="1"/>
  <c r="KL140" i="1"/>
  <c r="KM140" i="1" s="1"/>
  <c r="LP140" i="1"/>
  <c r="LQ140" i="1" s="1"/>
  <c r="MB140" i="1"/>
  <c r="MC140" i="1" s="1"/>
  <c r="KR140" i="1"/>
  <c r="KS140" i="1" s="1"/>
  <c r="MN140" i="1"/>
  <c r="MO140" i="1" s="1"/>
  <c r="LJ140" i="1"/>
  <c r="LK140" i="1" s="1"/>
  <c r="KX140" i="1"/>
  <c r="KY140" i="1" s="1"/>
  <c r="LV140" i="1"/>
  <c r="KJ140" i="1"/>
  <c r="ND148" i="1"/>
  <c r="NB148" i="1"/>
  <c r="LE148" i="1"/>
  <c r="MX133" i="1"/>
  <c r="MZ133" i="1"/>
  <c r="DE118" i="1"/>
  <c r="DS118" i="1"/>
  <c r="DF118" i="1"/>
  <c r="CL118" i="1"/>
  <c r="DG118" i="1"/>
  <c r="DU142" i="1"/>
  <c r="DV142" i="1"/>
  <c r="DY142" i="1" s="1"/>
  <c r="EE142" i="1" s="1"/>
  <c r="DU135" i="1"/>
  <c r="DV135" i="1"/>
  <c r="DY135" i="1" s="1"/>
  <c r="EE135" i="1" s="1"/>
  <c r="MG127" i="1"/>
  <c r="LI127" i="1"/>
  <c r="KK127" i="1"/>
  <c r="LU127" i="1"/>
  <c r="LC127" i="1"/>
  <c r="KQ127" i="1"/>
  <c r="KG127" i="1"/>
  <c r="MM127" i="1"/>
  <c r="MA127" i="1"/>
  <c r="KW127" i="1"/>
  <c r="LO127" i="1"/>
  <c r="MW127" i="1"/>
  <c r="MC121" i="1"/>
  <c r="NU121" i="1" s="1"/>
  <c r="NW121" i="1" s="1"/>
  <c r="FW132" i="1"/>
  <c r="FD132" i="1"/>
  <c r="DU137" i="1"/>
  <c r="DV137" i="1"/>
  <c r="DY137" i="1" s="1"/>
  <c r="EE137" i="1" s="1"/>
  <c r="KM121" i="1"/>
  <c r="JE133" i="1"/>
  <c r="JC133" i="1"/>
  <c r="JD133" i="1" s="1"/>
  <c r="KI133" i="1" s="1"/>
  <c r="DK137" i="1"/>
  <c r="DM137" i="1" s="1"/>
  <c r="EA137" i="1"/>
  <c r="MA122" i="1"/>
  <c r="MC122" i="1" s="1"/>
  <c r="LC122" i="1"/>
  <c r="LE122" i="1" s="1"/>
  <c r="MW122" i="1"/>
  <c r="MM122" i="1"/>
  <c r="MO122" i="1" s="1"/>
  <c r="KG122" i="1"/>
  <c r="LO122" i="1"/>
  <c r="LQ122" i="1" s="1"/>
  <c r="KK122" i="1"/>
  <c r="KM122" i="1" s="1"/>
  <c r="MG122" i="1"/>
  <c r="MI122" i="1" s="1"/>
  <c r="LU122" i="1"/>
  <c r="LW122" i="1" s="1"/>
  <c r="KQ122" i="1"/>
  <c r="KS122" i="1" s="1"/>
  <c r="LI122" i="1"/>
  <c r="LK122" i="1" s="1"/>
  <c r="KW122" i="1"/>
  <c r="KY122" i="1" s="1"/>
  <c r="DE120" i="1"/>
  <c r="DF120" i="1"/>
  <c r="DS120" i="1"/>
  <c r="CL120" i="1"/>
  <c r="DG120" i="1"/>
  <c r="MM120" i="1"/>
  <c r="LO120" i="1"/>
  <c r="KQ120" i="1"/>
  <c r="MG120" i="1"/>
  <c r="KK120" i="1"/>
  <c r="MW120" i="1"/>
  <c r="LC120" i="1"/>
  <c r="LE120" i="1" s="1"/>
  <c r="KG120" i="1"/>
  <c r="LU120" i="1"/>
  <c r="LI120" i="1"/>
  <c r="KW120" i="1"/>
  <c r="MA120" i="1"/>
  <c r="DG107" i="1"/>
  <c r="CL107" i="1"/>
  <c r="DF107" i="1"/>
  <c r="DE107" i="1"/>
  <c r="DS107" i="1"/>
  <c r="KM132" i="1"/>
  <c r="DK134" i="1"/>
  <c r="DM134" i="1" s="1"/>
  <c r="EA134" i="1"/>
  <c r="LP118" i="1"/>
  <c r="LQ118" i="1" s="1"/>
  <c r="KX118" i="1"/>
  <c r="KY118" i="1" s="1"/>
  <c r="MN118" i="1"/>
  <c r="MO118" i="1" s="1"/>
  <c r="KJ118" i="1"/>
  <c r="LD118" i="1"/>
  <c r="LE118" i="1" s="1"/>
  <c r="KR118" i="1"/>
  <c r="KS118" i="1" s="1"/>
  <c r="LV118" i="1"/>
  <c r="LW118" i="1" s="1"/>
  <c r="NA118" i="1"/>
  <c r="MB118" i="1"/>
  <c r="MC118" i="1" s="1"/>
  <c r="KL118" i="1"/>
  <c r="KM118" i="1" s="1"/>
  <c r="MH118" i="1"/>
  <c r="MI118" i="1" s="1"/>
  <c r="LJ118" i="1"/>
  <c r="LK118" i="1" s="1"/>
  <c r="NA103" i="1"/>
  <c r="MN103" i="1"/>
  <c r="MB103" i="1"/>
  <c r="LP103" i="1"/>
  <c r="LD103" i="1"/>
  <c r="KR103" i="1"/>
  <c r="MH103" i="1"/>
  <c r="KX103" i="1"/>
  <c r="KL103" i="1"/>
  <c r="KJ103" i="1"/>
  <c r="LJ103" i="1"/>
  <c r="LV103" i="1"/>
  <c r="MA84" i="1"/>
  <c r="MC84" i="1" s="1"/>
  <c r="LC84" i="1"/>
  <c r="LE84" i="1" s="1"/>
  <c r="KQ84" i="1"/>
  <c r="KS84" i="1" s="1"/>
  <c r="KG84" i="1"/>
  <c r="KK84" i="1"/>
  <c r="KM84" i="1" s="1"/>
  <c r="LI84" i="1"/>
  <c r="LK84" i="1" s="1"/>
  <c r="KW84" i="1"/>
  <c r="KY84" i="1" s="1"/>
  <c r="MM84" i="1"/>
  <c r="MO84" i="1" s="1"/>
  <c r="LO84" i="1"/>
  <c r="LQ84" i="1" s="1"/>
  <c r="MG84" i="1"/>
  <c r="MI84" i="1" s="1"/>
  <c r="LU84" i="1"/>
  <c r="LW84" i="1" s="1"/>
  <c r="MW84" i="1"/>
  <c r="MI99" i="1"/>
  <c r="IA105" i="1"/>
  <c r="IB105" i="1" s="1"/>
  <c r="KF105" i="1" s="1"/>
  <c r="IC105" i="1"/>
  <c r="IE87" i="1"/>
  <c r="IA87" i="1"/>
  <c r="IB87" i="1" s="1"/>
  <c r="KF87" i="1" s="1"/>
  <c r="ND109" i="1"/>
  <c r="NB109" i="1"/>
  <c r="LE98" i="1"/>
  <c r="DK98" i="1"/>
  <c r="DM98" i="1" s="1"/>
  <c r="EA98" i="1"/>
  <c r="LW93" i="1"/>
  <c r="MC89" i="1"/>
  <c r="NU89" i="1" s="1"/>
  <c r="NW89" i="1" s="1"/>
  <c r="ND89" i="1"/>
  <c r="NB89" i="1"/>
  <c r="EA112" i="1"/>
  <c r="DK112" i="1"/>
  <c r="DM112" i="1" s="1"/>
  <c r="LW102" i="1"/>
  <c r="LV87" i="1"/>
  <c r="LD87" i="1"/>
  <c r="MH87" i="1"/>
  <c r="LP87" i="1"/>
  <c r="NA87" i="1"/>
  <c r="MB87" i="1"/>
  <c r="KL87" i="1"/>
  <c r="KJ87" i="1"/>
  <c r="KR87" i="1"/>
  <c r="MN87" i="1"/>
  <c r="LJ87" i="1"/>
  <c r="KX87" i="1"/>
  <c r="DS30" i="1"/>
  <c r="DG30" i="1"/>
  <c r="CL30" i="1"/>
  <c r="DF30" i="1"/>
  <c r="DE30" i="1"/>
  <c r="MW16" i="1"/>
  <c r="LU16" i="1"/>
  <c r="KW16" i="1"/>
  <c r="LI16" i="1"/>
  <c r="KQ16" i="1"/>
  <c r="KG16" i="1"/>
  <c r="MG16" i="1"/>
  <c r="LO16" i="1"/>
  <c r="LC16" i="1"/>
  <c r="MM16" i="1"/>
  <c r="KK16" i="1"/>
  <c r="MA16" i="1"/>
  <c r="DS56" i="1"/>
  <c r="DF56" i="1"/>
  <c r="DE56" i="1"/>
  <c r="CL56" i="1"/>
  <c r="DG56" i="1"/>
  <c r="MX50" i="1"/>
  <c r="NE50" i="1"/>
  <c r="MZ50" i="1"/>
  <c r="ND86" i="1"/>
  <c r="NB86" i="1"/>
  <c r="DS74" i="1"/>
  <c r="DF74" i="1"/>
  <c r="CL74" i="1"/>
  <c r="DG74" i="1"/>
  <c r="DE74" i="1"/>
  <c r="DE31" i="1"/>
  <c r="DG31" i="1"/>
  <c r="DS31" i="1"/>
  <c r="DF31" i="1"/>
  <c r="CL31" i="1"/>
  <c r="DF84" i="1"/>
  <c r="DG84" i="1"/>
  <c r="DS84" i="1"/>
  <c r="DE84" i="1"/>
  <c r="CL84" i="1"/>
  <c r="CL70" i="1"/>
  <c r="DS70" i="1"/>
  <c r="DF70" i="1"/>
  <c r="DG70" i="1"/>
  <c r="DE70" i="1"/>
  <c r="FW45" i="1"/>
  <c r="FD45" i="1"/>
  <c r="DV86" i="1"/>
  <c r="DY86" i="1" s="1"/>
  <c r="EE86" i="1" s="1"/>
  <c r="DU86" i="1"/>
  <c r="IC32" i="1"/>
  <c r="IA32" i="1"/>
  <c r="IB32" i="1" s="1"/>
  <c r="KF32" i="1" s="1"/>
  <c r="DF8" i="1"/>
  <c r="DS8" i="1"/>
  <c r="CL8" i="1"/>
  <c r="DE8" i="1"/>
  <c r="DG8" i="1"/>
  <c r="MX88" i="1"/>
  <c r="MZ88" i="1"/>
  <c r="NE88" i="1"/>
  <c r="DG87" i="1"/>
  <c r="CL87" i="1"/>
  <c r="DF87" i="1"/>
  <c r="DS87" i="1"/>
  <c r="DE87" i="1"/>
  <c r="CL48" i="1"/>
  <c r="DG48" i="1"/>
  <c r="DS48" i="1"/>
  <c r="DF48" i="1"/>
  <c r="DE48" i="1"/>
  <c r="ND35" i="1"/>
  <c r="DK67" i="1"/>
  <c r="DM67" i="1" s="1"/>
  <c r="EA67" i="1"/>
  <c r="ND58" i="1"/>
  <c r="NB58" i="1"/>
  <c r="LE52" i="1"/>
  <c r="NL52" i="1" s="1"/>
  <c r="KS23" i="1"/>
  <c r="MX77" i="1"/>
  <c r="MZ77" i="1"/>
  <c r="LK61" i="1"/>
  <c r="KM53" i="1"/>
  <c r="LE53" i="1"/>
  <c r="NM13" i="1"/>
  <c r="NY13" i="1" s="1"/>
  <c r="OE13" i="1" s="1"/>
  <c r="MH36" i="1"/>
  <c r="LP36" i="1"/>
  <c r="KX36" i="1"/>
  <c r="NA36" i="1"/>
  <c r="MN36" i="1"/>
  <c r="LV36" i="1"/>
  <c r="LD36" i="1"/>
  <c r="KL36" i="1"/>
  <c r="MB36" i="1"/>
  <c r="LJ36" i="1"/>
  <c r="KR36" i="1"/>
  <c r="KJ36" i="1"/>
  <c r="NU27" i="1"/>
  <c r="NW27" i="1" s="1"/>
  <c r="LQ27" i="1"/>
  <c r="LQ22" i="1"/>
  <c r="MI22" i="1"/>
  <c r="NA15" i="1"/>
  <c r="NE15" i="1" s="1"/>
  <c r="MN15" i="1"/>
  <c r="MO15" i="1" s="1"/>
  <c r="LV15" i="1"/>
  <c r="LW15" i="1" s="1"/>
  <c r="KR15" i="1"/>
  <c r="KS15" i="1" s="1"/>
  <c r="KL15" i="1"/>
  <c r="KM15" i="1" s="1"/>
  <c r="MB15" i="1"/>
  <c r="MC15" i="1" s="1"/>
  <c r="LJ15" i="1"/>
  <c r="MH15" i="1"/>
  <c r="MI15" i="1" s="1"/>
  <c r="KJ15" i="1"/>
  <c r="LP15" i="1"/>
  <c r="LQ15" i="1" s="1"/>
  <c r="KX15" i="1"/>
  <c r="KY15" i="1" s="1"/>
  <c r="LD15" i="1"/>
  <c r="LE15" i="1" s="1"/>
  <c r="DV52" i="1"/>
  <c r="DY52" i="1" s="1"/>
  <c r="EE52" i="1" s="1"/>
  <c r="DU52" i="1"/>
  <c r="ND29" i="1"/>
  <c r="NB29" i="1"/>
  <c r="NB27" i="1"/>
  <c r="ND27" i="1"/>
  <c r="NA18" i="1"/>
  <c r="KX18" i="1"/>
  <c r="LJ18" i="1"/>
  <c r="MN18" i="1"/>
  <c r="LV18" i="1"/>
  <c r="LD18" i="1"/>
  <c r="KL18" i="1"/>
  <c r="MB18" i="1"/>
  <c r="KJ18" i="1"/>
  <c r="KR18" i="1"/>
  <c r="MH18" i="1"/>
  <c r="LP18" i="1"/>
  <c r="DK6" i="1"/>
  <c r="DM6" i="1" s="1"/>
  <c r="EA6" i="1"/>
  <c r="DV10" i="1"/>
  <c r="DY10" i="1" s="1"/>
  <c r="EE10" i="1" s="1"/>
  <c r="DU10" i="1"/>
  <c r="NY35" i="1"/>
  <c r="OE35" i="1" s="1"/>
  <c r="KS31" i="1"/>
  <c r="DV26" i="1"/>
  <c r="DY26" i="1" s="1"/>
  <c r="EE26" i="1" s="1"/>
  <c r="DU26" i="1"/>
  <c r="KS37" i="1"/>
  <c r="MI37" i="1"/>
  <c r="MI17" i="1"/>
  <c r="NB14" i="1"/>
  <c r="ND14" i="1"/>
  <c r="EA65" i="1"/>
  <c r="DK65" i="1"/>
  <c r="DM65" i="1" s="1"/>
  <c r="MZ55" i="1"/>
  <c r="MX55" i="1"/>
  <c r="NE55" i="1"/>
  <c r="MC55" i="1"/>
  <c r="MW36" i="1"/>
  <c r="LU36" i="1"/>
  <c r="KW36" i="1"/>
  <c r="KG36" i="1"/>
  <c r="MG36" i="1"/>
  <c r="LO36" i="1"/>
  <c r="MM36" i="1"/>
  <c r="LC36" i="1"/>
  <c r="KK36" i="1"/>
  <c r="MA36" i="1"/>
  <c r="LI36" i="1"/>
  <c r="KQ36" i="1"/>
  <c r="KS33" i="1"/>
  <c r="KY14" i="1"/>
  <c r="LW25" i="1"/>
  <c r="MZ348" i="1"/>
  <c r="MX348" i="1"/>
  <c r="MI347" i="1"/>
  <c r="NY348" i="1"/>
  <c r="OE348" i="1" s="1"/>
  <c r="FD343" i="1"/>
  <c r="FW343" i="1"/>
  <c r="DS344" i="1"/>
  <c r="DG344" i="1"/>
  <c r="CL344" i="1"/>
  <c r="DF344" i="1"/>
  <c r="DE344" i="1"/>
  <c r="ND342" i="1"/>
  <c r="NB342" i="1"/>
  <c r="MX340" i="1"/>
  <c r="MZ340" i="1"/>
  <c r="DE337" i="1"/>
  <c r="DG337" i="1"/>
  <c r="DF337" i="1"/>
  <c r="CL337" i="1"/>
  <c r="DS337" i="1"/>
  <c r="DS334" i="1"/>
  <c r="DG334" i="1"/>
  <c r="CL334" i="1"/>
  <c r="DF334" i="1"/>
  <c r="DE334" i="1"/>
  <c r="DF329" i="1"/>
  <c r="CL329" i="1"/>
  <c r="DS329" i="1"/>
  <c r="DE329" i="1"/>
  <c r="DG329" i="1"/>
  <c r="KY330" i="1"/>
  <c r="NE330" i="1"/>
  <c r="MZ330" i="1"/>
  <c r="MX330" i="1"/>
  <c r="KS327" i="1"/>
  <c r="NE325" i="1"/>
  <c r="MX325" i="1"/>
  <c r="MZ325" i="1"/>
  <c r="IA319" i="1"/>
  <c r="IB319" i="1" s="1"/>
  <c r="KF319" i="1" s="1"/>
  <c r="IC319" i="1"/>
  <c r="LW318" i="1"/>
  <c r="NU318" i="1"/>
  <c r="NW318" i="1" s="1"/>
  <c r="IA320" i="1"/>
  <c r="IB320" i="1" s="1"/>
  <c r="KF320" i="1" s="1"/>
  <c r="IC320" i="1"/>
  <c r="EA319" i="1"/>
  <c r="DK319" i="1"/>
  <c r="DM319" i="1" s="1"/>
  <c r="DS314" i="1"/>
  <c r="DG314" i="1"/>
  <c r="CL314" i="1"/>
  <c r="DE314" i="1"/>
  <c r="DF314" i="1"/>
  <c r="JC312" i="1"/>
  <c r="JD312" i="1" s="1"/>
  <c r="KI312" i="1" s="1"/>
  <c r="JE312" i="1"/>
  <c r="JE301" i="1"/>
  <c r="JC301" i="1"/>
  <c r="JD301" i="1" s="1"/>
  <c r="KI301" i="1" s="1"/>
  <c r="DS301" i="1"/>
  <c r="DG301" i="1"/>
  <c r="CL301" i="1"/>
  <c r="DE301" i="1"/>
  <c r="DF301" i="1"/>
  <c r="MA300" i="1"/>
  <c r="LC300" i="1"/>
  <c r="LO300" i="1"/>
  <c r="KW300" i="1"/>
  <c r="KK300" i="1"/>
  <c r="MW300" i="1"/>
  <c r="KQ300" i="1"/>
  <c r="KG300" i="1"/>
  <c r="LU300" i="1"/>
  <c r="MM300" i="1"/>
  <c r="LI300" i="1"/>
  <c r="MG300" i="1"/>
  <c r="NB308" i="1"/>
  <c r="NF308" i="1" s="1"/>
  <c r="ND308" i="1"/>
  <c r="NH308" i="1" s="1"/>
  <c r="EA305" i="1"/>
  <c r="DK305" i="1"/>
  <c r="DM305" i="1" s="1"/>
  <c r="NB299" i="1"/>
  <c r="ND299" i="1"/>
  <c r="DE306" i="1"/>
  <c r="DG306" i="1"/>
  <c r="CL306" i="1"/>
  <c r="DF306" i="1"/>
  <c r="DS306" i="1"/>
  <c r="KY304" i="1"/>
  <c r="MI302" i="1"/>
  <c r="KS299" i="1"/>
  <c r="NE299" i="1"/>
  <c r="MX299" i="1"/>
  <c r="MZ299" i="1"/>
  <c r="MO294" i="1"/>
  <c r="NU294" i="1" s="1"/>
  <c r="NW294" i="1" s="1"/>
  <c r="MI298" i="1"/>
  <c r="LQ298" i="1"/>
  <c r="DE290" i="1"/>
  <c r="CL290" i="1"/>
  <c r="DS290" i="1"/>
  <c r="DG290" i="1"/>
  <c r="DF290" i="1"/>
  <c r="DV295" i="1"/>
  <c r="DY295" i="1" s="1"/>
  <c r="EE295" i="1" s="1"/>
  <c r="DU295" i="1"/>
  <c r="NU286" i="1"/>
  <c r="NW286" i="1" s="1"/>
  <c r="ND294" i="1"/>
  <c r="NB294" i="1"/>
  <c r="DS297" i="1"/>
  <c r="DG297" i="1"/>
  <c r="CL297" i="1"/>
  <c r="DF297" i="1"/>
  <c r="DE297" i="1"/>
  <c r="MO293" i="1"/>
  <c r="NY275" i="1"/>
  <c r="OE275" i="1" s="1"/>
  <c r="DU284" i="1"/>
  <c r="DV284" i="1"/>
  <c r="DY284" i="1" s="1"/>
  <c r="EE284" i="1" s="1"/>
  <c r="FW289" i="1"/>
  <c r="FD289" i="1"/>
  <c r="DE271" i="1"/>
  <c r="DS271" i="1"/>
  <c r="DF271" i="1"/>
  <c r="CL271" i="1"/>
  <c r="DG271" i="1"/>
  <c r="DS283" i="1"/>
  <c r="DG283" i="1"/>
  <c r="CL283" i="1"/>
  <c r="DF283" i="1"/>
  <c r="DE283" i="1"/>
  <c r="KS290" i="1"/>
  <c r="LK287" i="1"/>
  <c r="DF259" i="1"/>
  <c r="CL259" i="1"/>
  <c r="DG259" i="1"/>
  <c r="DE259" i="1"/>
  <c r="DS259" i="1"/>
  <c r="HI260" i="1"/>
  <c r="HJ260" i="1"/>
  <c r="HG260" i="1" s="1" a="1"/>
  <c r="HG260" i="1" s="1"/>
  <c r="MN262" i="1"/>
  <c r="MO262" i="1" s="1"/>
  <c r="LP262" i="1"/>
  <c r="LQ262" i="1" s="1"/>
  <c r="KR262" i="1"/>
  <c r="KS262" i="1" s="1"/>
  <c r="KJ262" i="1"/>
  <c r="LV262" i="1"/>
  <c r="LW262" i="1" s="1"/>
  <c r="KX262" i="1"/>
  <c r="KY262" i="1" s="1"/>
  <c r="MH262" i="1"/>
  <c r="MI262" i="1" s="1"/>
  <c r="LJ262" i="1"/>
  <c r="LK262" i="1" s="1"/>
  <c r="KL262" i="1"/>
  <c r="KM262" i="1" s="1"/>
  <c r="MB262" i="1"/>
  <c r="MC262" i="1" s="1"/>
  <c r="LD262" i="1"/>
  <c r="LE262" i="1" s="1"/>
  <c r="NA262" i="1"/>
  <c r="NE262" i="1" s="1"/>
  <c r="CL269" i="1"/>
  <c r="DF269" i="1"/>
  <c r="DE269" i="1"/>
  <c r="DS269" i="1"/>
  <c r="DG269" i="1"/>
  <c r="KS266" i="1"/>
  <c r="MI266" i="1"/>
  <c r="MC259" i="1"/>
  <c r="NR258" i="1"/>
  <c r="NT258" i="1" s="1"/>
  <c r="IA251" i="1"/>
  <c r="IB251" i="1" s="1"/>
  <c r="KF251" i="1" s="1"/>
  <c r="IC251" i="1"/>
  <c r="MH265" i="1"/>
  <c r="NA265" i="1"/>
  <c r="MN265" i="1"/>
  <c r="LV265" i="1"/>
  <c r="LD265" i="1"/>
  <c r="KL265" i="1"/>
  <c r="MB265" i="1"/>
  <c r="LJ265" i="1"/>
  <c r="KJ265" i="1"/>
  <c r="KR265" i="1"/>
  <c r="KX265" i="1"/>
  <c r="LP265" i="1"/>
  <c r="DS270" i="1"/>
  <c r="DG270" i="1"/>
  <c r="CL270" i="1"/>
  <c r="DF270" i="1"/>
  <c r="DE270" i="1"/>
  <c r="NA270" i="1"/>
  <c r="NE270" i="1" s="1"/>
  <c r="KX270" i="1"/>
  <c r="KY270" i="1" s="1"/>
  <c r="LV270" i="1"/>
  <c r="LW270" i="1" s="1"/>
  <c r="LD270" i="1"/>
  <c r="LE270" i="1" s="1"/>
  <c r="KL270" i="1"/>
  <c r="KM270" i="1" s="1"/>
  <c r="MB270" i="1"/>
  <c r="MC270" i="1" s="1"/>
  <c r="KJ270" i="1"/>
  <c r="LJ270" i="1"/>
  <c r="KR270" i="1"/>
  <c r="KS270" i="1" s="1"/>
  <c r="LP270" i="1"/>
  <c r="LQ270" i="1" s="1"/>
  <c r="MN270" i="1"/>
  <c r="MO270" i="1" s="1"/>
  <c r="MH270" i="1"/>
  <c r="MI270" i="1" s="1"/>
  <c r="MN257" i="1"/>
  <c r="LP257" i="1"/>
  <c r="KR257" i="1"/>
  <c r="KJ257" i="1"/>
  <c r="MB257" i="1"/>
  <c r="LD257" i="1"/>
  <c r="MH257" i="1"/>
  <c r="LV257" i="1"/>
  <c r="KX257" i="1"/>
  <c r="LJ257" i="1"/>
  <c r="NA257" i="1"/>
  <c r="KL257" i="1"/>
  <c r="MH261" i="1"/>
  <c r="MI261" i="1" s="1"/>
  <c r="LJ261" i="1"/>
  <c r="LK261" i="1" s="1"/>
  <c r="KL261" i="1"/>
  <c r="KM261" i="1" s="1"/>
  <c r="MN261" i="1"/>
  <c r="MO261" i="1" s="1"/>
  <c r="LP261" i="1"/>
  <c r="LQ261" i="1" s="1"/>
  <c r="KR261" i="1"/>
  <c r="KS261" i="1" s="1"/>
  <c r="KJ261" i="1"/>
  <c r="MB261" i="1"/>
  <c r="MC261" i="1" s="1"/>
  <c r="LD261" i="1"/>
  <c r="LE261" i="1" s="1"/>
  <c r="NA261" i="1"/>
  <c r="NE261" i="1" s="1"/>
  <c r="KX261" i="1"/>
  <c r="KY261" i="1" s="1"/>
  <c r="LV261" i="1"/>
  <c r="LW261" i="1" s="1"/>
  <c r="ND247" i="1"/>
  <c r="NE247" i="1"/>
  <c r="NB247" i="1"/>
  <c r="EA256" i="1"/>
  <c r="DK256" i="1"/>
  <c r="DM256" i="1" s="1"/>
  <c r="KY260" i="1"/>
  <c r="MI260" i="1"/>
  <c r="JE244" i="1"/>
  <c r="JC244" i="1"/>
  <c r="JD244" i="1" s="1"/>
  <c r="KI244" i="1" s="1"/>
  <c r="NB243" i="1"/>
  <c r="ND243" i="1"/>
  <c r="MX252" i="1"/>
  <c r="MZ252" i="1"/>
  <c r="MI249" i="1"/>
  <c r="IC234" i="1"/>
  <c r="IA234" i="1"/>
  <c r="IB234" i="1" s="1"/>
  <c r="KF234" i="1" s="1"/>
  <c r="DF231" i="1"/>
  <c r="DE231" i="1"/>
  <c r="DS231" i="1"/>
  <c r="CL231" i="1"/>
  <c r="DG231" i="1"/>
  <c r="MW222" i="1"/>
  <c r="LU222" i="1"/>
  <c r="KW222" i="1"/>
  <c r="MM222" i="1"/>
  <c r="KK222" i="1"/>
  <c r="LI222" i="1"/>
  <c r="KQ222" i="1"/>
  <c r="KS222" i="1" s="1"/>
  <c r="KG222" i="1"/>
  <c r="LO222" i="1"/>
  <c r="LQ222" i="1" s="1"/>
  <c r="MA222" i="1"/>
  <c r="MG222" i="1"/>
  <c r="LC222" i="1"/>
  <c r="LE222" i="1" s="1"/>
  <c r="FW233" i="1"/>
  <c r="FD233" i="1"/>
  <c r="ND232" i="1"/>
  <c r="NB232" i="1"/>
  <c r="MZ227" i="1"/>
  <c r="MX227" i="1"/>
  <c r="FD228" i="1"/>
  <c r="FE228" i="1" s="1"/>
  <c r="FW228" i="1"/>
  <c r="DS224" i="1"/>
  <c r="DG224" i="1"/>
  <c r="CL224" i="1"/>
  <c r="DF224" i="1"/>
  <c r="DE224" i="1"/>
  <c r="NA239" i="1"/>
  <c r="MH239" i="1"/>
  <c r="KL239" i="1"/>
  <c r="LD239" i="1"/>
  <c r="KJ239" i="1"/>
  <c r="LV239" i="1"/>
  <c r="MN239" i="1"/>
  <c r="KR239" i="1"/>
  <c r="MB239" i="1"/>
  <c r="KX239" i="1"/>
  <c r="LP239" i="1"/>
  <c r="LJ239" i="1"/>
  <c r="DE227" i="1"/>
  <c r="CL227" i="1"/>
  <c r="DF227" i="1"/>
  <c r="DS227" i="1"/>
  <c r="DG227" i="1"/>
  <c r="EA217" i="1"/>
  <c r="DK217" i="1"/>
  <c r="DM217" i="1" s="1"/>
  <c r="DE198" i="1"/>
  <c r="CL198" i="1"/>
  <c r="DG198" i="1"/>
  <c r="DS198" i="1"/>
  <c r="DF198" i="1"/>
  <c r="KM210" i="1"/>
  <c r="NL210" i="1" s="1"/>
  <c r="ND210" i="1"/>
  <c r="NB210" i="1"/>
  <c r="KY209" i="1"/>
  <c r="ND207" i="1"/>
  <c r="NB207" i="1"/>
  <c r="MZ217" i="1"/>
  <c r="MX217" i="1"/>
  <c r="LE216" i="1"/>
  <c r="NY215" i="1"/>
  <c r="OE215" i="1" s="1"/>
  <c r="DF200" i="1"/>
  <c r="CL200" i="1"/>
  <c r="DG200" i="1"/>
  <c r="DE200" i="1"/>
  <c r="DS200" i="1"/>
  <c r="LQ204" i="1"/>
  <c r="LQ190" i="1"/>
  <c r="DK190" i="1"/>
  <c r="DM190" i="1" s="1"/>
  <c r="MB184" i="1"/>
  <c r="LJ184" i="1"/>
  <c r="KJ184" i="1"/>
  <c r="MH184" i="1"/>
  <c r="KL184" i="1"/>
  <c r="LD184" i="1"/>
  <c r="LV184" i="1"/>
  <c r="NA184" i="1"/>
  <c r="MN184" i="1"/>
  <c r="KX184" i="1"/>
  <c r="KR184" i="1"/>
  <c r="LP184" i="1"/>
  <c r="MO200" i="1"/>
  <c r="LD170" i="1"/>
  <c r="LE170" i="1" s="1"/>
  <c r="KL170" i="1"/>
  <c r="KM170" i="1" s="1"/>
  <c r="MB170" i="1"/>
  <c r="MC170" i="1" s="1"/>
  <c r="LJ170" i="1"/>
  <c r="LK170" i="1" s="1"/>
  <c r="KJ170" i="1"/>
  <c r="KR170" i="1"/>
  <c r="KS170" i="1" s="1"/>
  <c r="MH170" i="1"/>
  <c r="MI170" i="1" s="1"/>
  <c r="NA170" i="1"/>
  <c r="NE170" i="1" s="1"/>
  <c r="MN170" i="1"/>
  <c r="MO170" i="1" s="1"/>
  <c r="LV170" i="1"/>
  <c r="LW170" i="1" s="1"/>
  <c r="KX170" i="1"/>
  <c r="KY170" i="1" s="1"/>
  <c r="LP170" i="1"/>
  <c r="LQ170" i="1" s="1"/>
  <c r="DS163" i="1"/>
  <c r="DG163" i="1"/>
  <c r="CL163" i="1"/>
  <c r="DF163" i="1"/>
  <c r="DE163" i="1"/>
  <c r="NA179" i="1"/>
  <c r="MN179" i="1"/>
  <c r="MB179" i="1"/>
  <c r="LD179" i="1"/>
  <c r="KL179" i="1"/>
  <c r="MH179" i="1"/>
  <c r="LV179" i="1"/>
  <c r="KR179" i="1"/>
  <c r="KJ179" i="1"/>
  <c r="LJ179" i="1"/>
  <c r="KX179" i="1"/>
  <c r="LP179" i="1"/>
  <c r="DE164" i="1"/>
  <c r="DS164" i="1"/>
  <c r="DF164" i="1"/>
  <c r="DG164" i="1"/>
  <c r="CL164" i="1"/>
  <c r="DS141" i="1"/>
  <c r="DF141" i="1"/>
  <c r="CL141" i="1"/>
  <c r="DG141" i="1"/>
  <c r="DE141" i="1"/>
  <c r="NY174" i="1"/>
  <c r="OE174" i="1" s="1"/>
  <c r="MN172" i="1"/>
  <c r="LV172" i="1"/>
  <c r="LW172" i="1" s="1"/>
  <c r="LD172" i="1"/>
  <c r="LE172" i="1" s="1"/>
  <c r="KL172" i="1"/>
  <c r="KM172" i="1" s="1"/>
  <c r="MB172" i="1"/>
  <c r="MC172" i="1" s="1"/>
  <c r="LJ172" i="1"/>
  <c r="LK172" i="1" s="1"/>
  <c r="KJ172" i="1"/>
  <c r="KR172" i="1"/>
  <c r="KS172" i="1" s="1"/>
  <c r="LP172" i="1"/>
  <c r="KX172" i="1"/>
  <c r="KY172" i="1" s="1"/>
  <c r="NA172" i="1"/>
  <c r="NE172" i="1" s="1"/>
  <c r="MH172" i="1"/>
  <c r="MI172" i="1" s="1"/>
  <c r="CL161" i="1"/>
  <c r="DS161" i="1"/>
  <c r="DF161" i="1"/>
  <c r="DG161" i="1"/>
  <c r="DE161" i="1"/>
  <c r="LW176" i="1"/>
  <c r="NM175" i="1"/>
  <c r="NY175" i="1" s="1"/>
  <c r="OE175" i="1" s="1"/>
  <c r="LQ167" i="1"/>
  <c r="NY160" i="1"/>
  <c r="OE160" i="1" s="1"/>
  <c r="MH173" i="1"/>
  <c r="LP173" i="1"/>
  <c r="KX173" i="1"/>
  <c r="NA173" i="1"/>
  <c r="MN173" i="1"/>
  <c r="LV173" i="1"/>
  <c r="LD173" i="1"/>
  <c r="KL173" i="1"/>
  <c r="MB173" i="1"/>
  <c r="LJ173" i="1"/>
  <c r="KR173" i="1"/>
  <c r="KJ173" i="1"/>
  <c r="MC166" i="1"/>
  <c r="DS143" i="1"/>
  <c r="DG143" i="1"/>
  <c r="CL143" i="1"/>
  <c r="DF143" i="1"/>
  <c r="DE143" i="1"/>
  <c r="IC137" i="1"/>
  <c r="IA137" i="1"/>
  <c r="IB137" i="1" s="1"/>
  <c r="KF137" i="1" s="1"/>
  <c r="FW140" i="1"/>
  <c r="FD140" i="1"/>
  <c r="MZ150" i="1"/>
  <c r="MX150" i="1"/>
  <c r="FW138" i="1"/>
  <c r="FD138" i="1"/>
  <c r="FE138" i="1" s="1"/>
  <c r="CL145" i="1"/>
  <c r="DG145" i="1"/>
  <c r="DS145" i="1"/>
  <c r="DF145" i="1"/>
  <c r="DE145" i="1"/>
  <c r="JE143" i="1"/>
  <c r="JC143" i="1"/>
  <c r="JD143" i="1" s="1"/>
  <c r="KI143" i="1" s="1"/>
  <c r="NA152" i="1"/>
  <c r="LJ152" i="1"/>
  <c r="KR152" i="1"/>
  <c r="MB152" i="1"/>
  <c r="KX152" i="1"/>
  <c r="MH152" i="1"/>
  <c r="LP152" i="1"/>
  <c r="KL152" i="1"/>
  <c r="LV152" i="1"/>
  <c r="LD152" i="1"/>
  <c r="MN152" i="1"/>
  <c r="KJ152" i="1"/>
  <c r="MI148" i="1"/>
  <c r="NU148" i="1" s="1"/>
  <c r="NW148" i="1" s="1"/>
  <c r="EA142" i="1"/>
  <c r="DK142" i="1"/>
  <c r="DM142" i="1" s="1"/>
  <c r="MN134" i="1"/>
  <c r="LV134" i="1"/>
  <c r="MH134" i="1"/>
  <c r="KR134" i="1"/>
  <c r="NA134" i="1"/>
  <c r="LJ134" i="1"/>
  <c r="KL134" i="1"/>
  <c r="KJ134" i="1"/>
  <c r="MB134" i="1"/>
  <c r="LP134" i="1"/>
  <c r="LD134" i="1"/>
  <c r="KX134" i="1"/>
  <c r="JE129" i="1"/>
  <c r="JC129" i="1"/>
  <c r="JD129" i="1" s="1"/>
  <c r="KI129" i="1" s="1"/>
  <c r="JE123" i="1"/>
  <c r="JC123" i="1"/>
  <c r="JD123" i="1" s="1"/>
  <c r="KI123" i="1" s="1"/>
  <c r="KY121" i="1"/>
  <c r="NA125" i="1"/>
  <c r="MN125" i="1"/>
  <c r="MO125" i="1" s="1"/>
  <c r="MB125" i="1"/>
  <c r="MC125" i="1" s="1"/>
  <c r="LD125" i="1"/>
  <c r="LE125" i="1" s="1"/>
  <c r="KR125" i="1"/>
  <c r="KS125" i="1" s="1"/>
  <c r="LJ125" i="1"/>
  <c r="LK125" i="1" s="1"/>
  <c r="LV125" i="1"/>
  <c r="LW125" i="1" s="1"/>
  <c r="LP125" i="1"/>
  <c r="LQ125" i="1" s="1"/>
  <c r="KX125" i="1"/>
  <c r="KY125" i="1" s="1"/>
  <c r="KL125" i="1"/>
  <c r="KM125" i="1" s="1"/>
  <c r="KJ125" i="1"/>
  <c r="MH125" i="1"/>
  <c r="MI125" i="1" s="1"/>
  <c r="DE116" i="1"/>
  <c r="CL116" i="1"/>
  <c r="DG116" i="1"/>
  <c r="DS116" i="1"/>
  <c r="DF116" i="1"/>
  <c r="EA113" i="1"/>
  <c r="DK113" i="1"/>
  <c r="DM113" i="1" s="1"/>
  <c r="ND106" i="1"/>
  <c r="NB106" i="1"/>
  <c r="MA112" i="1"/>
  <c r="MC112" i="1" s="1"/>
  <c r="LC112" i="1"/>
  <c r="LE112" i="1" s="1"/>
  <c r="LO112" i="1"/>
  <c r="LQ112" i="1" s="1"/>
  <c r="KW112" i="1"/>
  <c r="KY112" i="1" s="1"/>
  <c r="KK112" i="1"/>
  <c r="KM112" i="1" s="1"/>
  <c r="MW112" i="1"/>
  <c r="KQ112" i="1"/>
  <c r="KS112" i="1" s="1"/>
  <c r="KG112" i="1"/>
  <c r="MG112" i="1"/>
  <c r="MI112" i="1" s="1"/>
  <c r="LI112" i="1"/>
  <c r="LK112" i="1" s="1"/>
  <c r="MM112" i="1"/>
  <c r="MO112" i="1" s="1"/>
  <c r="LU112" i="1"/>
  <c r="LW112" i="1" s="1"/>
  <c r="DS119" i="1"/>
  <c r="DG119" i="1"/>
  <c r="CL119" i="1"/>
  <c r="DF119" i="1"/>
  <c r="DE119" i="1"/>
  <c r="FD100" i="1"/>
  <c r="FW100" i="1"/>
  <c r="LW132" i="1"/>
  <c r="DK128" i="1"/>
  <c r="DM128" i="1" s="1"/>
  <c r="EA128" i="1"/>
  <c r="NB112" i="1"/>
  <c r="ND112" i="1"/>
  <c r="DK122" i="1"/>
  <c r="DM122" i="1" s="1"/>
  <c r="EA122" i="1"/>
  <c r="JC117" i="1"/>
  <c r="JD117" i="1" s="1"/>
  <c r="KI117" i="1" s="1"/>
  <c r="JE117" i="1"/>
  <c r="MA108" i="1"/>
  <c r="LC108" i="1"/>
  <c r="KK108" i="1"/>
  <c r="KQ108" i="1"/>
  <c r="KG108" i="1"/>
  <c r="MM108" i="1"/>
  <c r="LU108" i="1"/>
  <c r="KW108" i="1"/>
  <c r="MG108" i="1"/>
  <c r="LI108" i="1"/>
  <c r="MW108" i="1"/>
  <c r="LO108" i="1"/>
  <c r="DU88" i="1"/>
  <c r="DV88" i="1"/>
  <c r="DY88" i="1" s="1"/>
  <c r="EE88" i="1" s="1"/>
  <c r="FW81" i="1"/>
  <c r="FD81" i="1"/>
  <c r="FE81" i="1" s="1"/>
  <c r="NB99" i="1"/>
  <c r="ND99" i="1"/>
  <c r="KY89" i="1"/>
  <c r="NE89" i="1"/>
  <c r="MX89" i="1"/>
  <c r="MZ89" i="1"/>
  <c r="EA88" i="1"/>
  <c r="DK88" i="1"/>
  <c r="DM88" i="1" s="1"/>
  <c r="DK115" i="1"/>
  <c r="DM115" i="1" s="1"/>
  <c r="EA115" i="1"/>
  <c r="LV80" i="1"/>
  <c r="KX80" i="1"/>
  <c r="NA80" i="1"/>
  <c r="LP80" i="1"/>
  <c r="MH80" i="1"/>
  <c r="KL80" i="1"/>
  <c r="MN80" i="1"/>
  <c r="KR80" i="1"/>
  <c r="LJ80" i="1"/>
  <c r="MB80" i="1"/>
  <c r="KJ80" i="1"/>
  <c r="LD80" i="1"/>
  <c r="KS106" i="1"/>
  <c r="JC92" i="1"/>
  <c r="JD92" i="1" s="1"/>
  <c r="KI92" i="1" s="1"/>
  <c r="JE92" i="1"/>
  <c r="DE81" i="1"/>
  <c r="DS81" i="1"/>
  <c r="DF81" i="1"/>
  <c r="CL81" i="1"/>
  <c r="DG81" i="1"/>
  <c r="IC72" i="1"/>
  <c r="IA72" i="1"/>
  <c r="IB72" i="1" s="1"/>
  <c r="KF72" i="1" s="1"/>
  <c r="FW17" i="1"/>
  <c r="FD17" i="1"/>
  <c r="MZ71" i="1"/>
  <c r="NE71" i="1"/>
  <c r="MX71" i="1"/>
  <c r="DS15" i="1"/>
  <c r="DG15" i="1"/>
  <c r="CL15" i="1"/>
  <c r="DE15" i="1"/>
  <c r="DF15" i="1"/>
  <c r="MW74" i="1"/>
  <c r="LU74" i="1"/>
  <c r="KW74" i="1"/>
  <c r="KK74" i="1"/>
  <c r="LI74" i="1"/>
  <c r="KQ74" i="1"/>
  <c r="MG74" i="1"/>
  <c r="KG74" i="1"/>
  <c r="MM74" i="1"/>
  <c r="MA74" i="1"/>
  <c r="LO74" i="1"/>
  <c r="LC74" i="1"/>
  <c r="LJ28" i="1"/>
  <c r="KR28" i="1"/>
  <c r="KJ28" i="1"/>
  <c r="MH28" i="1"/>
  <c r="LP28" i="1"/>
  <c r="KX28" i="1"/>
  <c r="NA28" i="1"/>
  <c r="MN28" i="1"/>
  <c r="LV28" i="1"/>
  <c r="LD28" i="1"/>
  <c r="KL28" i="1"/>
  <c r="MB28" i="1"/>
  <c r="DF83" i="1"/>
  <c r="DG83" i="1"/>
  <c r="DS83" i="1"/>
  <c r="DE83" i="1"/>
  <c r="CL83" i="1"/>
  <c r="DK86" i="1"/>
  <c r="DM86" i="1" s="1"/>
  <c r="EA86" i="1"/>
  <c r="CL75" i="1"/>
  <c r="DF75" i="1"/>
  <c r="DG75" i="1"/>
  <c r="DE75" i="1"/>
  <c r="DS75" i="1"/>
  <c r="LQ71" i="1"/>
  <c r="LV66" i="1"/>
  <c r="KX66" i="1"/>
  <c r="MB66" i="1"/>
  <c r="LD66" i="1"/>
  <c r="NA66" i="1"/>
  <c r="KR66" i="1"/>
  <c r="MH66" i="1"/>
  <c r="LJ66" i="1"/>
  <c r="MN66" i="1"/>
  <c r="KL66" i="1"/>
  <c r="LP66" i="1"/>
  <c r="KJ66" i="1"/>
  <c r="CL41" i="1"/>
  <c r="DS41" i="1"/>
  <c r="DG41" i="1"/>
  <c r="DF41" i="1"/>
  <c r="DE41" i="1"/>
  <c r="MO88" i="1"/>
  <c r="FW58" i="1"/>
  <c r="FD58" i="1"/>
  <c r="CL21" i="1"/>
  <c r="DF21" i="1"/>
  <c r="DE21" i="1"/>
  <c r="DS21" i="1"/>
  <c r="DG21" i="1"/>
  <c r="JE4" i="1"/>
  <c r="JC4" i="1"/>
  <c r="JD4" i="1" s="1"/>
  <c r="KI4" i="1" s="1"/>
  <c r="NE52" i="1"/>
  <c r="MZ52" i="1"/>
  <c r="MX52" i="1"/>
  <c r="NU29" i="1"/>
  <c r="NW29" i="1" s="1"/>
  <c r="MZ61" i="1"/>
  <c r="MX61" i="1"/>
  <c r="MC53" i="1"/>
  <c r="MW44" i="1"/>
  <c r="LU44" i="1"/>
  <c r="KW44" i="1"/>
  <c r="MM44" i="1"/>
  <c r="LC44" i="1"/>
  <c r="KK44" i="1"/>
  <c r="MA44" i="1"/>
  <c r="LI44" i="1"/>
  <c r="KQ44" i="1"/>
  <c r="KG44" i="1"/>
  <c r="MG44" i="1"/>
  <c r="LO44" i="1"/>
  <c r="NA30" i="1"/>
  <c r="MH30" i="1"/>
  <c r="MI30" i="1" s="1"/>
  <c r="LP30" i="1"/>
  <c r="LQ30" i="1" s="1"/>
  <c r="KX30" i="1"/>
  <c r="KY30" i="1" s="1"/>
  <c r="MN30" i="1"/>
  <c r="MO30" i="1" s="1"/>
  <c r="LV30" i="1"/>
  <c r="LW30" i="1" s="1"/>
  <c r="LD30" i="1"/>
  <c r="LE30" i="1" s="1"/>
  <c r="KL30" i="1"/>
  <c r="KM30" i="1" s="1"/>
  <c r="MB30" i="1"/>
  <c r="MC30" i="1" s="1"/>
  <c r="KJ30" i="1"/>
  <c r="LJ30" i="1"/>
  <c r="LK30" i="1" s="1"/>
  <c r="KR30" i="1"/>
  <c r="KS30" i="1" s="1"/>
  <c r="MA4" i="1"/>
  <c r="LC4" i="1"/>
  <c r="KG4" i="1"/>
  <c r="LI4" i="1"/>
  <c r="KK4" i="1"/>
  <c r="MM4" i="1"/>
  <c r="LO4" i="1"/>
  <c r="KQ4" i="1"/>
  <c r="MW4" i="1"/>
  <c r="LU4" i="1"/>
  <c r="KW4" i="1"/>
  <c r="MG4" i="1"/>
  <c r="MX65" i="1"/>
  <c r="MZ65" i="1"/>
  <c r="MZ27" i="1"/>
  <c r="MX27" i="1"/>
  <c r="NE27" i="1"/>
  <c r="NB10" i="1"/>
  <c r="ND10" i="1"/>
  <c r="MZ7" i="1"/>
  <c r="MX7" i="1"/>
  <c r="LD45" i="1"/>
  <c r="LE45" i="1" s="1"/>
  <c r="KL45" i="1"/>
  <c r="KM45" i="1" s="1"/>
  <c r="MB45" i="1"/>
  <c r="MC45" i="1" s="1"/>
  <c r="LJ45" i="1"/>
  <c r="KJ45" i="1"/>
  <c r="KR45" i="1"/>
  <c r="KS45" i="1" s="1"/>
  <c r="MH45" i="1"/>
  <c r="MI45" i="1" s="1"/>
  <c r="LP45" i="1"/>
  <c r="LQ45" i="1" s="1"/>
  <c r="KX45" i="1"/>
  <c r="KY45" i="1" s="1"/>
  <c r="NA45" i="1"/>
  <c r="NE45" i="1" s="1"/>
  <c r="MN45" i="1"/>
  <c r="MO45" i="1" s="1"/>
  <c r="LV45" i="1"/>
  <c r="LW45" i="1" s="1"/>
  <c r="DK10" i="1"/>
  <c r="DM10" i="1" s="1"/>
  <c r="EA10" i="1"/>
  <c r="ND13" i="1"/>
  <c r="NB13" i="1"/>
  <c r="LW31" i="1"/>
  <c r="LQ31" i="1"/>
  <c r="EA42" i="1"/>
  <c r="DK42" i="1"/>
  <c r="DM42" i="1" s="1"/>
  <c r="NA62" i="1"/>
  <c r="KL62" i="1"/>
  <c r="MB62" i="1"/>
  <c r="KJ62" i="1"/>
  <c r="LJ62" i="1"/>
  <c r="KR62" i="1"/>
  <c r="MH62" i="1"/>
  <c r="LP62" i="1"/>
  <c r="KX62" i="1"/>
  <c r="MN62" i="1"/>
  <c r="LV62" i="1"/>
  <c r="LD62" i="1"/>
  <c r="LK37" i="1"/>
  <c r="LE37" i="1"/>
  <c r="CL60" i="1"/>
  <c r="DG60" i="1"/>
  <c r="DS60" i="1"/>
  <c r="DF60" i="1"/>
  <c r="DE60" i="1"/>
  <c r="KM55" i="1"/>
  <c r="MZ54" i="1"/>
  <c r="MX54" i="1"/>
  <c r="MX43" i="1"/>
  <c r="MZ43" i="1"/>
  <c r="LK33" i="1"/>
  <c r="LW14" i="1"/>
  <c r="MO25" i="1"/>
  <c r="MZ63" i="1"/>
  <c r="MX63" i="1"/>
  <c r="DU45" i="1"/>
  <c r="DV45" i="1"/>
  <c r="DY45" i="1" s="1"/>
  <c r="EE45" i="1" s="1"/>
  <c r="MX351" i="1"/>
  <c r="NE351" i="1"/>
  <c r="MZ351" i="1"/>
  <c r="LP348" i="1"/>
  <c r="LQ348" i="1" s="1"/>
  <c r="LD348" i="1"/>
  <c r="LE348" i="1" s="1"/>
  <c r="NA348" i="1"/>
  <c r="NE348" i="1" s="1"/>
  <c r="MN348" i="1"/>
  <c r="MO348" i="1" s="1"/>
  <c r="KR348" i="1"/>
  <c r="LJ348" i="1"/>
  <c r="LK348" i="1" s="1"/>
  <c r="MB348" i="1"/>
  <c r="MC348" i="1" s="1"/>
  <c r="LV348" i="1"/>
  <c r="LW348" i="1" s="1"/>
  <c r="MH348" i="1"/>
  <c r="MI348" i="1" s="1"/>
  <c r="KL348" i="1"/>
  <c r="KM348" i="1" s="1"/>
  <c r="KJ348" i="1"/>
  <c r="KX348" i="1"/>
  <c r="KY348" i="1" s="1"/>
  <c r="CL348" i="1"/>
  <c r="DG348" i="1"/>
  <c r="DE348" i="1"/>
  <c r="DF348" i="1"/>
  <c r="DS348" i="1"/>
  <c r="MZ347" i="1"/>
  <c r="MX347" i="1"/>
  <c r="NE347" i="1"/>
  <c r="MZ338" i="1"/>
  <c r="MX338" i="1"/>
  <c r="JC338" i="1"/>
  <c r="JD338" i="1" s="1"/>
  <c r="KI338" i="1" s="1"/>
  <c r="JE338" i="1"/>
  <c r="EA339" i="1"/>
  <c r="DK339" i="1"/>
  <c r="DM339" i="1" s="1"/>
  <c r="DS336" i="1"/>
  <c r="DG336" i="1"/>
  <c r="CL336" i="1"/>
  <c r="DE336" i="1"/>
  <c r="DF336" i="1"/>
  <c r="FW327" i="1"/>
  <c r="FD327" i="1"/>
  <c r="DS330" i="1"/>
  <c r="DG330" i="1"/>
  <c r="CL330" i="1"/>
  <c r="DF330" i="1"/>
  <c r="DE330" i="1"/>
  <c r="LV331" i="1"/>
  <c r="KX331" i="1"/>
  <c r="MB331" i="1"/>
  <c r="MH331" i="1"/>
  <c r="LP331" i="1"/>
  <c r="KL331" i="1"/>
  <c r="LD331" i="1"/>
  <c r="NA331" i="1"/>
  <c r="KR331" i="1"/>
  <c r="LJ331" i="1"/>
  <c r="MN331" i="1"/>
  <c r="KJ331" i="1"/>
  <c r="DK333" i="1"/>
  <c r="DM333" i="1" s="1"/>
  <c r="EA333" i="1"/>
  <c r="ND328" i="1"/>
  <c r="NB328" i="1"/>
  <c r="EE333" i="1"/>
  <c r="FD328" i="1"/>
  <c r="FW328" i="1"/>
  <c r="EA328" i="1"/>
  <c r="DK328" i="1"/>
  <c r="DM328" i="1" s="1"/>
  <c r="CL325" i="1"/>
  <c r="DS325" i="1"/>
  <c r="DF325" i="1"/>
  <c r="DE325" i="1"/>
  <c r="DG325" i="1"/>
  <c r="NE318" i="1"/>
  <c r="MZ318" i="1"/>
  <c r="MX318" i="1"/>
  <c r="DS320" i="1"/>
  <c r="DG320" i="1"/>
  <c r="CL320" i="1"/>
  <c r="DE320" i="1"/>
  <c r="DF320" i="1"/>
  <c r="FD319" i="1"/>
  <c r="FW319" i="1"/>
  <c r="DU319" i="1"/>
  <c r="DV319" i="1"/>
  <c r="DY319" i="1" s="1"/>
  <c r="EE319" i="1" s="1"/>
  <c r="LV319" i="1"/>
  <c r="KX319" i="1"/>
  <c r="MB319" i="1"/>
  <c r="LD319" i="1"/>
  <c r="KJ319" i="1"/>
  <c r="KL319" i="1"/>
  <c r="NA319" i="1"/>
  <c r="MN319" i="1"/>
  <c r="LP319" i="1"/>
  <c r="LJ319" i="1"/>
  <c r="KR319" i="1"/>
  <c r="MH319" i="1"/>
  <c r="FD307" i="1"/>
  <c r="FW307" i="1"/>
  <c r="DE312" i="1"/>
  <c r="CL312" i="1"/>
  <c r="DG312" i="1"/>
  <c r="DS312" i="1"/>
  <c r="DF312" i="1"/>
  <c r="JE305" i="1"/>
  <c r="JC305" i="1"/>
  <c r="JD305" i="1" s="1"/>
  <c r="KI305" i="1" s="1"/>
  <c r="DK304" i="1"/>
  <c r="DM304" i="1" s="1"/>
  <c r="EA304" i="1"/>
  <c r="LQ304" i="1"/>
  <c r="ND298" i="1"/>
  <c r="NB298" i="1"/>
  <c r="MX294" i="1"/>
  <c r="MZ294" i="1"/>
  <c r="NE294" i="1"/>
  <c r="MO298" i="1"/>
  <c r="ND289" i="1"/>
  <c r="NB289" i="1"/>
  <c r="DK303" i="1"/>
  <c r="DM303" i="1" s="1"/>
  <c r="EA303" i="1"/>
  <c r="MG291" i="1"/>
  <c r="LI291" i="1"/>
  <c r="KK291" i="1"/>
  <c r="KQ291" i="1"/>
  <c r="KG291" i="1"/>
  <c r="MW291" i="1"/>
  <c r="LO291" i="1"/>
  <c r="LQ291" i="1" s="1"/>
  <c r="KW291" i="1"/>
  <c r="KY291" i="1" s="1"/>
  <c r="LU291" i="1"/>
  <c r="MM291" i="1"/>
  <c r="MO291" i="1" s="1"/>
  <c r="MA291" i="1"/>
  <c r="LC291" i="1"/>
  <c r="FW282" i="1"/>
  <c r="FD282" i="1"/>
  <c r="DK293" i="1"/>
  <c r="DM293" i="1" s="1"/>
  <c r="EA293" i="1"/>
  <c r="EA284" i="1"/>
  <c r="DK284" i="1"/>
  <c r="DM284" i="1" s="1"/>
  <c r="JC277" i="1"/>
  <c r="JD277" i="1" s="1"/>
  <c r="KI277" i="1" s="1"/>
  <c r="JE277" i="1"/>
  <c r="DS291" i="1"/>
  <c r="DG291" i="1"/>
  <c r="CL291" i="1"/>
  <c r="DE291" i="1"/>
  <c r="DF291" i="1"/>
  <c r="CL277" i="1"/>
  <c r="DS277" i="1"/>
  <c r="DG277" i="1"/>
  <c r="DF277" i="1"/>
  <c r="DE277" i="1"/>
  <c r="EA289" i="1"/>
  <c r="DE292" i="1"/>
  <c r="DG292" i="1"/>
  <c r="CL292" i="1"/>
  <c r="DF292" i="1"/>
  <c r="DS292" i="1"/>
  <c r="LK290" i="1"/>
  <c r="NE287" i="1"/>
  <c r="MZ287" i="1"/>
  <c r="MX287" i="1"/>
  <c r="MI287" i="1"/>
  <c r="ND271" i="1"/>
  <c r="NB271" i="1"/>
  <c r="DE267" i="1"/>
  <c r="CL267" i="1"/>
  <c r="DG267" i="1"/>
  <c r="DS267" i="1"/>
  <c r="DF267" i="1"/>
  <c r="CL274" i="1"/>
  <c r="DG274" i="1"/>
  <c r="DS274" i="1"/>
  <c r="DF274" i="1"/>
  <c r="DE274" i="1"/>
  <c r="NY252" i="1"/>
  <c r="OE252" i="1" s="1"/>
  <c r="DV280" i="1"/>
  <c r="DY280" i="1" s="1"/>
  <c r="EE280" i="1" s="1"/>
  <c r="DU280" i="1"/>
  <c r="DF275" i="1"/>
  <c r="DG275" i="1"/>
  <c r="DS275" i="1"/>
  <c r="DE275" i="1"/>
  <c r="CL275" i="1"/>
  <c r="DF251" i="1"/>
  <c r="DE251" i="1"/>
  <c r="CL251" i="1"/>
  <c r="DG251" i="1"/>
  <c r="DS251" i="1"/>
  <c r="EA282" i="1"/>
  <c r="DK282" i="1"/>
  <c r="DM282" i="1" s="1"/>
  <c r="KR284" i="1"/>
  <c r="KS284" i="1" s="1"/>
  <c r="LP284" i="1"/>
  <c r="LQ284" i="1" s="1"/>
  <c r="KX284" i="1"/>
  <c r="KY284" i="1" s="1"/>
  <c r="MN284" i="1"/>
  <c r="MO284" i="1" s="1"/>
  <c r="LV284" i="1"/>
  <c r="LW284" i="1" s="1"/>
  <c r="KL284" i="1"/>
  <c r="KM284" i="1" s="1"/>
  <c r="LJ284" i="1"/>
  <c r="LK284" i="1" s="1"/>
  <c r="KJ284" i="1"/>
  <c r="NA284" i="1"/>
  <c r="NE284" i="1" s="1"/>
  <c r="MH284" i="1"/>
  <c r="MI284" i="1" s="1"/>
  <c r="LD284" i="1"/>
  <c r="LE284" i="1" s="1"/>
  <c r="MB284" i="1"/>
  <c r="HJ256" i="1"/>
  <c r="HG256" i="1" s="1" a="1"/>
  <c r="HG256" i="1" s="1"/>
  <c r="HI256" i="1"/>
  <c r="ND269" i="1"/>
  <c r="NB269" i="1"/>
  <c r="HJ263" i="1"/>
  <c r="HG263" i="1" s="1" a="1"/>
  <c r="HG263" i="1" s="1"/>
  <c r="HI263" i="1"/>
  <c r="MM257" i="1"/>
  <c r="LO257" i="1"/>
  <c r="KQ257" i="1"/>
  <c r="LC257" i="1"/>
  <c r="LE257" i="1" s="1"/>
  <c r="MW257" i="1"/>
  <c r="MG257" i="1"/>
  <c r="LI257" i="1"/>
  <c r="KW257" i="1"/>
  <c r="LU257" i="1"/>
  <c r="KK257" i="1"/>
  <c r="MA257" i="1"/>
  <c r="KG257" i="1"/>
  <c r="HJ262" i="1"/>
  <c r="HG262" i="1" s="1" a="1"/>
  <c r="HG262" i="1" s="1"/>
  <c r="MC260" i="1"/>
  <c r="NU260" i="1" s="1"/>
  <c r="NW260" i="1" s="1"/>
  <c r="MX256" i="1"/>
  <c r="NE256" i="1"/>
  <c r="MZ256" i="1"/>
  <c r="NL256" i="1"/>
  <c r="MC249" i="1"/>
  <c r="IC230" i="1"/>
  <c r="IA230" i="1"/>
  <c r="IB230" i="1" s="1"/>
  <c r="KF230" i="1" s="1"/>
  <c r="ND235" i="1"/>
  <c r="NB235" i="1"/>
  <c r="MW226" i="1"/>
  <c r="LU226" i="1"/>
  <c r="LW226" i="1" s="1"/>
  <c r="KW226" i="1"/>
  <c r="KY226" i="1" s="1"/>
  <c r="KG226" i="1"/>
  <c r="LC226" i="1"/>
  <c r="LE226" i="1" s="1"/>
  <c r="KK226" i="1"/>
  <c r="KM226" i="1" s="1"/>
  <c r="MG226" i="1"/>
  <c r="MI226" i="1" s="1"/>
  <c r="KQ226" i="1"/>
  <c r="LI226" i="1"/>
  <c r="LK226" i="1" s="1"/>
  <c r="MA226" i="1"/>
  <c r="MC226" i="1" s="1"/>
  <c r="MM226" i="1"/>
  <c r="MO226" i="1" s="1"/>
  <c r="LO226" i="1"/>
  <c r="LQ226" i="1" s="1"/>
  <c r="LD223" i="1"/>
  <c r="KL223" i="1"/>
  <c r="MB223" i="1"/>
  <c r="LJ223" i="1"/>
  <c r="KJ223" i="1"/>
  <c r="MH223" i="1"/>
  <c r="LP223" i="1"/>
  <c r="KX223" i="1"/>
  <c r="LV223" i="1"/>
  <c r="NA223" i="1"/>
  <c r="MN223" i="1"/>
  <c r="KR223" i="1"/>
  <c r="FD226" i="1"/>
  <c r="FE226" i="1" s="1"/>
  <c r="FW226" i="1"/>
  <c r="DE225" i="1"/>
  <c r="DS225" i="1"/>
  <c r="DF225" i="1"/>
  <c r="CL225" i="1"/>
  <c r="DG225" i="1"/>
  <c r="LE215" i="1"/>
  <c r="MC229" i="1"/>
  <c r="JE219" i="1"/>
  <c r="JC219" i="1"/>
  <c r="JD219" i="1" s="1"/>
  <c r="KI219" i="1" s="1"/>
  <c r="NB214" i="1"/>
  <c r="ND214" i="1"/>
  <c r="DE233" i="1"/>
  <c r="DS233" i="1"/>
  <c r="DF233" i="1"/>
  <c r="CL233" i="1"/>
  <c r="DG233" i="1"/>
  <c r="DK216" i="1"/>
  <c r="DM216" i="1" s="1"/>
  <c r="MZ213" i="1"/>
  <c r="MX213" i="1"/>
  <c r="DU209" i="1"/>
  <c r="DV209" i="1"/>
  <c r="DY209" i="1" s="1"/>
  <c r="EE209" i="1" s="1"/>
  <c r="KY211" i="1"/>
  <c r="LW210" i="1"/>
  <c r="LK210" i="1"/>
  <c r="MZ209" i="1"/>
  <c r="MX209" i="1"/>
  <c r="NL205" i="1"/>
  <c r="JC203" i="1"/>
  <c r="JD203" i="1" s="1"/>
  <c r="KI203" i="1" s="1"/>
  <c r="JE203" i="1"/>
  <c r="IC197" i="1"/>
  <c r="IA197" i="1"/>
  <c r="IB197" i="1" s="1"/>
  <c r="KF197" i="1" s="1"/>
  <c r="DK191" i="1"/>
  <c r="DM191" i="1" s="1"/>
  <c r="EA191" i="1"/>
  <c r="DS185" i="1"/>
  <c r="DG185" i="1"/>
  <c r="CL185" i="1"/>
  <c r="DE185" i="1"/>
  <c r="DF185" i="1"/>
  <c r="IC181" i="1"/>
  <c r="IA181" i="1"/>
  <c r="IB181" i="1" s="1"/>
  <c r="KF181" i="1" s="1"/>
  <c r="MM202" i="1"/>
  <c r="MO202" i="1" s="1"/>
  <c r="LO202" i="1"/>
  <c r="KQ202" i="1"/>
  <c r="KS202" i="1" s="1"/>
  <c r="KG202" i="1"/>
  <c r="MW202" i="1"/>
  <c r="LC202" i="1"/>
  <c r="MG202" i="1"/>
  <c r="LU202" i="1"/>
  <c r="LW202" i="1" s="1"/>
  <c r="KW202" i="1"/>
  <c r="KK202" i="1"/>
  <c r="KM202" i="1" s="1"/>
  <c r="MA202" i="1"/>
  <c r="MC202" i="1" s="1"/>
  <c r="LI202" i="1"/>
  <c r="DV194" i="1"/>
  <c r="DY194" i="1" s="1"/>
  <c r="EE194" i="1" s="1"/>
  <c r="DU194" i="1"/>
  <c r="FW182" i="1"/>
  <c r="FD182" i="1"/>
  <c r="MZ182" i="1"/>
  <c r="MX182" i="1"/>
  <c r="KM178" i="1"/>
  <c r="MG177" i="1"/>
  <c r="MI177" i="1" s="1"/>
  <c r="LI177" i="1"/>
  <c r="LK177" i="1" s="1"/>
  <c r="KK177" i="1"/>
  <c r="KM177" i="1" s="1"/>
  <c r="KQ177" i="1"/>
  <c r="KS177" i="1" s="1"/>
  <c r="MW177" i="1"/>
  <c r="LO177" i="1"/>
  <c r="LQ177" i="1" s="1"/>
  <c r="KW177" i="1"/>
  <c r="KY177" i="1" s="1"/>
  <c r="LU177" i="1"/>
  <c r="LW177" i="1" s="1"/>
  <c r="MM177" i="1"/>
  <c r="MO177" i="1" s="1"/>
  <c r="MA177" i="1"/>
  <c r="MC177" i="1" s="1"/>
  <c r="LC177" i="1"/>
  <c r="LE177" i="1" s="1"/>
  <c r="LW168" i="1"/>
  <c r="LQ200" i="1"/>
  <c r="MC200" i="1"/>
  <c r="KR186" i="1"/>
  <c r="MN186" i="1"/>
  <c r="LV186" i="1"/>
  <c r="KJ186" i="1"/>
  <c r="MB186" i="1"/>
  <c r="LP186" i="1"/>
  <c r="LD186" i="1"/>
  <c r="NA186" i="1"/>
  <c r="LJ186" i="1"/>
  <c r="KX186" i="1"/>
  <c r="KL186" i="1"/>
  <c r="MH186" i="1"/>
  <c r="DU170" i="1"/>
  <c r="DV170" i="1"/>
  <c r="DY170" i="1" s="1"/>
  <c r="EE170" i="1" s="1"/>
  <c r="MI168" i="1"/>
  <c r="MZ153" i="1"/>
  <c r="MX153" i="1"/>
  <c r="MW173" i="1"/>
  <c r="LU173" i="1"/>
  <c r="LW173" i="1" s="1"/>
  <c r="KW173" i="1"/>
  <c r="KY173" i="1" s="1"/>
  <c r="KG173" i="1"/>
  <c r="MG173" i="1"/>
  <c r="LO173" i="1"/>
  <c r="MM173" i="1"/>
  <c r="LC173" i="1"/>
  <c r="KK173" i="1"/>
  <c r="MA173" i="1"/>
  <c r="LI173" i="1"/>
  <c r="LK173" i="1" s="1"/>
  <c r="KQ173" i="1"/>
  <c r="KL165" i="1"/>
  <c r="MB165" i="1"/>
  <c r="LJ165" i="1"/>
  <c r="KR165" i="1"/>
  <c r="KJ165" i="1"/>
  <c r="MH165" i="1"/>
  <c r="LP165" i="1"/>
  <c r="NA165" i="1"/>
  <c r="MN165" i="1"/>
  <c r="LV165" i="1"/>
  <c r="LD165" i="1"/>
  <c r="KX165" i="1"/>
  <c r="DE186" i="1"/>
  <c r="DS186" i="1"/>
  <c r="DF186" i="1"/>
  <c r="DG186" i="1"/>
  <c r="CL186" i="1"/>
  <c r="DG165" i="1"/>
  <c r="DS165" i="1"/>
  <c r="DF165" i="1"/>
  <c r="DE165" i="1"/>
  <c r="CL165" i="1"/>
  <c r="FW158" i="1"/>
  <c r="FD158" i="1"/>
  <c r="ND164" i="1"/>
  <c r="NB164" i="1"/>
  <c r="KS176" i="1"/>
  <c r="KS167" i="1"/>
  <c r="NL167" i="1" s="1"/>
  <c r="ND159" i="1"/>
  <c r="NB159" i="1"/>
  <c r="DU151" i="1"/>
  <c r="DV151" i="1"/>
  <c r="DY151" i="1" s="1"/>
  <c r="EE151" i="1" s="1"/>
  <c r="DV147" i="1"/>
  <c r="DY147" i="1" s="1"/>
  <c r="EE147" i="1" s="1"/>
  <c r="DU147" i="1"/>
  <c r="LQ172" i="1"/>
  <c r="MZ156" i="1"/>
  <c r="MX156" i="1"/>
  <c r="KY148" i="1"/>
  <c r="LQ148" i="1"/>
  <c r="DK152" i="1"/>
  <c r="DM152" i="1" s="1"/>
  <c r="EA152" i="1"/>
  <c r="MA130" i="1"/>
  <c r="LC130" i="1"/>
  <c r="MW130" i="1"/>
  <c r="KQ130" i="1"/>
  <c r="KG130" i="1"/>
  <c r="LO130" i="1"/>
  <c r="LU130" i="1"/>
  <c r="LI130" i="1"/>
  <c r="KW130" i="1"/>
  <c r="KK130" i="1"/>
  <c r="MM130" i="1"/>
  <c r="MG130" i="1"/>
  <c r="NM143" i="1"/>
  <c r="NY143" i="1" s="1"/>
  <c r="OE143" i="1" s="1"/>
  <c r="DE124" i="1"/>
  <c r="DG124" i="1"/>
  <c r="DF124" i="1"/>
  <c r="CL124" i="1"/>
  <c r="DS124" i="1"/>
  <c r="DS131" i="1"/>
  <c r="DG131" i="1"/>
  <c r="CL131" i="1"/>
  <c r="DF131" i="1"/>
  <c r="DE131" i="1"/>
  <c r="FW125" i="1"/>
  <c r="FD125" i="1"/>
  <c r="FE125" i="1" s="1"/>
  <c r="FD119" i="1"/>
  <c r="FW119" i="1"/>
  <c r="ND115" i="1"/>
  <c r="NB115" i="1"/>
  <c r="MO115" i="1"/>
  <c r="DV136" i="1"/>
  <c r="DY136" i="1" s="1"/>
  <c r="EE136" i="1" s="1"/>
  <c r="DU136" i="1"/>
  <c r="JC94" i="1"/>
  <c r="JD94" i="1" s="1"/>
  <c r="KI94" i="1" s="1"/>
  <c r="JE94" i="1"/>
  <c r="FW94" i="1"/>
  <c r="FD94" i="1"/>
  <c r="FE94" i="1" s="1"/>
  <c r="JE82" i="1"/>
  <c r="JC82" i="1"/>
  <c r="JD82" i="1" s="1"/>
  <c r="KI82" i="1" s="1"/>
  <c r="MW107" i="1"/>
  <c r="LU107" i="1"/>
  <c r="KW107" i="1"/>
  <c r="LC107" i="1"/>
  <c r="LI107" i="1"/>
  <c r="KQ107" i="1"/>
  <c r="MG107" i="1"/>
  <c r="KK107" i="1"/>
  <c r="LO107" i="1"/>
  <c r="KG107" i="1"/>
  <c r="MM107" i="1"/>
  <c r="MA107" i="1"/>
  <c r="DS97" i="1"/>
  <c r="DG97" i="1"/>
  <c r="CL97" i="1"/>
  <c r="DF97" i="1"/>
  <c r="DE97" i="1"/>
  <c r="KM93" i="1"/>
  <c r="NL93" i="1" s="1"/>
  <c r="NL89" i="1"/>
  <c r="KM102" i="1"/>
  <c r="NL102" i="1" s="1"/>
  <c r="JE96" i="1"/>
  <c r="JC96" i="1"/>
  <c r="JD96" i="1" s="1"/>
  <c r="KI96" i="1" s="1"/>
  <c r="FW79" i="1"/>
  <c r="FD79" i="1"/>
  <c r="FE79" i="1" s="1"/>
  <c r="MX106" i="1"/>
  <c r="NE106" i="1"/>
  <c r="MZ106" i="1"/>
  <c r="MA67" i="1"/>
  <c r="LC67" i="1"/>
  <c r="KK67" i="1"/>
  <c r="KQ67" i="1"/>
  <c r="KG67" i="1"/>
  <c r="LU67" i="1"/>
  <c r="LI67" i="1"/>
  <c r="MM67" i="1"/>
  <c r="LO67" i="1"/>
  <c r="MW67" i="1"/>
  <c r="MG67" i="1"/>
  <c r="KW67" i="1"/>
  <c r="DG16" i="1"/>
  <c r="CL16" i="1"/>
  <c r="DS16" i="1"/>
  <c r="DF16" i="1"/>
  <c r="DE16" i="1"/>
  <c r="MI71" i="1"/>
  <c r="FW29" i="1"/>
  <c r="FD29" i="1"/>
  <c r="NU86" i="1"/>
  <c r="NW86" i="1" s="1"/>
  <c r="DS68" i="1"/>
  <c r="DG68" i="1"/>
  <c r="CL68" i="1"/>
  <c r="DE68" i="1"/>
  <c r="DF68" i="1"/>
  <c r="FW41" i="1"/>
  <c r="FD41" i="1"/>
  <c r="MW28" i="1"/>
  <c r="LU28" i="1"/>
  <c r="LW28" i="1" s="1"/>
  <c r="KW28" i="1"/>
  <c r="MA28" i="1"/>
  <c r="LI28" i="1"/>
  <c r="KQ28" i="1"/>
  <c r="KG28" i="1"/>
  <c r="MG28" i="1"/>
  <c r="LO28" i="1"/>
  <c r="MM28" i="1"/>
  <c r="LC28" i="1"/>
  <c r="LE28" i="1" s="1"/>
  <c r="KK28" i="1"/>
  <c r="MZ35" i="1"/>
  <c r="MX35" i="1"/>
  <c r="DS76" i="1"/>
  <c r="DG76" i="1"/>
  <c r="CL76" i="1"/>
  <c r="DF76" i="1"/>
  <c r="DE76" i="1"/>
  <c r="MG34" i="1"/>
  <c r="MI34" i="1" s="1"/>
  <c r="LI34" i="1"/>
  <c r="LK34" i="1" s="1"/>
  <c r="KK34" i="1"/>
  <c r="KM34" i="1" s="1"/>
  <c r="MW34" i="1"/>
  <c r="MA34" i="1"/>
  <c r="MC34" i="1" s="1"/>
  <c r="KQ34" i="1"/>
  <c r="KS34" i="1" s="1"/>
  <c r="KG34" i="1"/>
  <c r="LO34" i="1"/>
  <c r="LQ34" i="1" s="1"/>
  <c r="KW34" i="1"/>
  <c r="KY34" i="1" s="1"/>
  <c r="MM34" i="1"/>
  <c r="MO34" i="1" s="1"/>
  <c r="LU34" i="1"/>
  <c r="LW34" i="1" s="1"/>
  <c r="LC34" i="1"/>
  <c r="LE34" i="1" s="1"/>
  <c r="HJ87" i="1"/>
  <c r="HG87" i="1" s="1" a="1"/>
  <c r="HG87" i="1" s="1"/>
  <c r="KS71" i="1"/>
  <c r="NL71" i="1" s="1"/>
  <c r="DE47" i="1"/>
  <c r="CL47" i="1"/>
  <c r="DG47" i="1"/>
  <c r="DS47" i="1"/>
  <c r="DF47" i="1"/>
  <c r="IC13" i="1"/>
  <c r="IA13" i="1"/>
  <c r="IB13" i="1" s="1"/>
  <c r="KF13" i="1" s="1"/>
  <c r="KY88" i="1"/>
  <c r="JE60" i="1"/>
  <c r="JC60" i="1"/>
  <c r="JD60" i="1" s="1"/>
  <c r="KI60" i="1" s="1"/>
  <c r="FW42" i="1"/>
  <c r="FD42" i="1"/>
  <c r="ND70" i="1"/>
  <c r="NB70" i="1"/>
  <c r="MZ57" i="1"/>
  <c r="MX57" i="1"/>
  <c r="MI51" i="1"/>
  <c r="DU43" i="1"/>
  <c r="DV43" i="1"/>
  <c r="DY43" i="1" s="1"/>
  <c r="EE43" i="1" s="1"/>
  <c r="ND33" i="1"/>
  <c r="NB33" i="1"/>
  <c r="NB53" i="1"/>
  <c r="ND53" i="1"/>
  <c r="MO53" i="1"/>
  <c r="ND52" i="1"/>
  <c r="NB52" i="1"/>
  <c r="DG12" i="1"/>
  <c r="DF12" i="1"/>
  <c r="DE12" i="1"/>
  <c r="DS12" i="1"/>
  <c r="CL12" i="1"/>
  <c r="DE35" i="1"/>
  <c r="CL35" i="1"/>
  <c r="DG35" i="1"/>
  <c r="DS35" i="1"/>
  <c r="DF35" i="1"/>
  <c r="DS5" i="1"/>
  <c r="DG5" i="1"/>
  <c r="CL5" i="1"/>
  <c r="DF5" i="1"/>
  <c r="DE5" i="1"/>
  <c r="MZ49" i="1"/>
  <c r="MX49" i="1"/>
  <c r="NE49" i="1"/>
  <c r="NU49" i="1"/>
  <c r="NW49" i="1" s="1"/>
  <c r="ND22" i="1"/>
  <c r="NB22" i="1"/>
  <c r="MZ11" i="1"/>
  <c r="MX11" i="1"/>
  <c r="DS13" i="1"/>
  <c r="DG13" i="1"/>
  <c r="CL13" i="1"/>
  <c r="DF13" i="1"/>
  <c r="DE13" i="1"/>
  <c r="LV44" i="1"/>
  <c r="LD44" i="1"/>
  <c r="KL44" i="1"/>
  <c r="MB44" i="1"/>
  <c r="LJ44" i="1"/>
  <c r="KR44" i="1"/>
  <c r="KJ44" i="1"/>
  <c r="MH44" i="1"/>
  <c r="LP44" i="1"/>
  <c r="KX44" i="1"/>
  <c r="NA44" i="1"/>
  <c r="MN44" i="1"/>
  <c r="NB49" i="1"/>
  <c r="ND49" i="1"/>
  <c r="MZ37" i="1"/>
  <c r="MX37" i="1"/>
  <c r="NE37" i="1"/>
  <c r="MC37" i="1"/>
  <c r="LK15" i="1"/>
  <c r="DU65" i="1"/>
  <c r="DV65" i="1"/>
  <c r="DY65" i="1" s="1"/>
  <c r="EE65" i="1" s="1"/>
  <c r="LE55" i="1"/>
  <c r="LQ55" i="1"/>
  <c r="MX33" i="1"/>
  <c r="NE33" i="1"/>
  <c r="MZ33" i="1"/>
  <c r="DU18" i="1"/>
  <c r="DV18" i="1"/>
  <c r="DY18" i="1" s="1"/>
  <c r="EE18" i="1" s="1"/>
  <c r="MX14" i="1"/>
  <c r="NE14" i="1"/>
  <c r="MZ14" i="1"/>
  <c r="LQ14" i="1"/>
  <c r="MI25" i="1"/>
  <c r="KY25" i="1"/>
  <c r="NE69" i="1"/>
  <c r="DW351" i="1"/>
  <c r="DX351" i="1"/>
  <c r="NI352" i="1"/>
  <c r="NF352" i="1"/>
  <c r="NL349" i="1"/>
  <c r="KS348" i="1"/>
  <c r="JC343" i="1"/>
  <c r="JD343" i="1" s="1"/>
  <c r="KI343" i="1" s="1"/>
  <c r="JE343" i="1"/>
  <c r="DS346" i="1"/>
  <c r="DG346" i="1"/>
  <c r="DF346" i="1"/>
  <c r="DE346" i="1"/>
  <c r="CL346" i="1"/>
  <c r="DG340" i="1"/>
  <c r="DE340" i="1"/>
  <c r="DF340" i="1"/>
  <c r="CL340" i="1"/>
  <c r="DS340" i="1"/>
  <c r="JC340" i="1"/>
  <c r="JD340" i="1" s="1"/>
  <c r="KI340" i="1" s="1"/>
  <c r="JE340" i="1"/>
  <c r="ND337" i="1"/>
  <c r="NB337" i="1"/>
  <c r="DU341" i="1"/>
  <c r="DV341" i="1"/>
  <c r="DY341" i="1" s="1"/>
  <c r="EE341" i="1" s="1"/>
  <c r="FW336" i="1"/>
  <c r="FD336" i="1"/>
  <c r="MM337" i="1"/>
  <c r="MO337" i="1" s="1"/>
  <c r="LO337" i="1"/>
  <c r="LQ337" i="1" s="1"/>
  <c r="KQ337" i="1"/>
  <c r="KS337" i="1" s="1"/>
  <c r="MW337" i="1"/>
  <c r="LU337" i="1"/>
  <c r="LW337" i="1" s="1"/>
  <c r="KW337" i="1"/>
  <c r="KY337" i="1" s="1"/>
  <c r="MG337" i="1"/>
  <c r="MI337" i="1" s="1"/>
  <c r="LI337" i="1"/>
  <c r="LK337" i="1" s="1"/>
  <c r="MA337" i="1"/>
  <c r="MC337" i="1" s="1"/>
  <c r="KK337" i="1"/>
  <c r="KM337" i="1" s="1"/>
  <c r="LC337" i="1"/>
  <c r="LE337" i="1" s="1"/>
  <c r="KG337" i="1"/>
  <c r="DS335" i="1"/>
  <c r="DE335" i="1"/>
  <c r="CL335" i="1"/>
  <c r="DG335" i="1"/>
  <c r="DF335" i="1"/>
  <c r="LE330" i="1"/>
  <c r="DX333" i="1"/>
  <c r="DW333" i="1"/>
  <c r="NA326" i="1"/>
  <c r="MB326" i="1"/>
  <c r="KX326" i="1"/>
  <c r="LV326" i="1"/>
  <c r="LD326" i="1"/>
  <c r="MH326" i="1"/>
  <c r="KL326" i="1"/>
  <c r="LP326" i="1"/>
  <c r="MN326" i="1"/>
  <c r="KJ326" i="1"/>
  <c r="LJ326" i="1"/>
  <c r="KR326" i="1"/>
  <c r="MO327" i="1"/>
  <c r="FD322" i="1"/>
  <c r="FE322" i="1" s="1"/>
  <c r="FW322" i="1"/>
  <c r="MN322" i="1"/>
  <c r="LP322" i="1"/>
  <c r="KR322" i="1"/>
  <c r="KJ322" i="1"/>
  <c r="MB322" i="1"/>
  <c r="LD322" i="1"/>
  <c r="MH322" i="1"/>
  <c r="KX322" i="1"/>
  <c r="NA322" i="1"/>
  <c r="LV322" i="1"/>
  <c r="LJ322" i="1"/>
  <c r="KL322" i="1"/>
  <c r="NL318" i="1"/>
  <c r="DV317" i="1"/>
  <c r="DY317" i="1" s="1"/>
  <c r="EE317" i="1" s="1"/>
  <c r="DU317" i="1"/>
  <c r="DK323" i="1"/>
  <c r="DM323" i="1" s="1"/>
  <c r="EA323" i="1"/>
  <c r="MM315" i="1"/>
  <c r="MO315" i="1" s="1"/>
  <c r="LO315" i="1"/>
  <c r="LQ315" i="1" s="1"/>
  <c r="KQ315" i="1"/>
  <c r="MA315" i="1"/>
  <c r="LC315" i="1"/>
  <c r="MG315" i="1"/>
  <c r="KK315" i="1"/>
  <c r="LU315" i="1"/>
  <c r="LW315" i="1" s="1"/>
  <c r="KG315" i="1"/>
  <c r="KW315" i="1"/>
  <c r="KY315" i="1" s="1"/>
  <c r="LI315" i="1"/>
  <c r="LK315" i="1" s="1"/>
  <c r="MW315" i="1"/>
  <c r="MW316" i="1"/>
  <c r="LU316" i="1"/>
  <c r="LW316" i="1" s="1"/>
  <c r="KW316" i="1"/>
  <c r="MG316" i="1"/>
  <c r="LI316" i="1"/>
  <c r="LK316" i="1" s="1"/>
  <c r="KK316" i="1"/>
  <c r="MA316" i="1"/>
  <c r="LO316" i="1"/>
  <c r="KQ316" i="1"/>
  <c r="LC316" i="1"/>
  <c r="LE316" i="1" s="1"/>
  <c r="MM316" i="1"/>
  <c r="KG316" i="1"/>
  <c r="JC307" i="1"/>
  <c r="JD307" i="1" s="1"/>
  <c r="KI307" i="1" s="1"/>
  <c r="JE307" i="1"/>
  <c r="DU310" i="1"/>
  <c r="DV310" i="1"/>
  <c r="DY310" i="1" s="1"/>
  <c r="EE310" i="1" s="1"/>
  <c r="MI304" i="1"/>
  <c r="CL299" i="1"/>
  <c r="DS299" i="1"/>
  <c r="DF299" i="1"/>
  <c r="DE299" i="1"/>
  <c r="DG299" i="1"/>
  <c r="NB293" i="1"/>
  <c r="ND293" i="1"/>
  <c r="NL296" i="1"/>
  <c r="MW289" i="1"/>
  <c r="LU289" i="1"/>
  <c r="LW289" i="1" s="1"/>
  <c r="KW289" i="1"/>
  <c r="KY289" i="1" s="1"/>
  <c r="MM289" i="1"/>
  <c r="MO289" i="1" s="1"/>
  <c r="MA289" i="1"/>
  <c r="MC289" i="1" s="1"/>
  <c r="LO289" i="1"/>
  <c r="LQ289" i="1" s="1"/>
  <c r="KK289" i="1"/>
  <c r="KM289" i="1" s="1"/>
  <c r="MG289" i="1"/>
  <c r="MI289" i="1" s="1"/>
  <c r="LC289" i="1"/>
  <c r="LE289" i="1" s="1"/>
  <c r="KG289" i="1"/>
  <c r="KQ289" i="1"/>
  <c r="KS289" i="1" s="1"/>
  <c r="LI289" i="1"/>
  <c r="LK289" i="1" s="1"/>
  <c r="FD294" i="1"/>
  <c r="FW294" i="1"/>
  <c r="DK298" i="1"/>
  <c r="DM298" i="1" s="1"/>
  <c r="EA298" i="1"/>
  <c r="MC293" i="1"/>
  <c r="NU293" i="1" s="1"/>
  <c r="NW293" i="1" s="1"/>
  <c r="KM293" i="1"/>
  <c r="NL293" i="1" s="1"/>
  <c r="DV293" i="1"/>
  <c r="DY293" i="1" s="1"/>
  <c r="EE293" i="1" s="1"/>
  <c r="DU293" i="1"/>
  <c r="LV276" i="1"/>
  <c r="KX276" i="1"/>
  <c r="MB276" i="1"/>
  <c r="LD276" i="1"/>
  <c r="NA276" i="1"/>
  <c r="LJ276" i="1"/>
  <c r="KL276" i="1"/>
  <c r="LP276" i="1"/>
  <c r="MH276" i="1"/>
  <c r="KJ276" i="1"/>
  <c r="KR276" i="1"/>
  <c r="MN276" i="1"/>
  <c r="ND286" i="1"/>
  <c r="NJ286" i="1" s="1"/>
  <c r="OB286" i="1" s="1"/>
  <c r="NB286" i="1"/>
  <c r="NF286" i="1" s="1"/>
  <c r="FW269" i="1"/>
  <c r="FD269" i="1"/>
  <c r="JE282" i="1"/>
  <c r="JC282" i="1"/>
  <c r="JD282" i="1" s="1"/>
  <c r="KI282" i="1" s="1"/>
  <c r="MX288" i="1"/>
  <c r="MZ288" i="1"/>
  <c r="MC287" i="1"/>
  <c r="DK278" i="1"/>
  <c r="DM278" i="1" s="1"/>
  <c r="EA278" i="1"/>
  <c r="FW253" i="1"/>
  <c r="FD253" i="1"/>
  <c r="NW258" i="1"/>
  <c r="LK270" i="1"/>
  <c r="MC284" i="1"/>
  <c r="MW272" i="1"/>
  <c r="LU272" i="1"/>
  <c r="KW272" i="1"/>
  <c r="LC272" i="1"/>
  <c r="LE272" i="1" s="1"/>
  <c r="KK272" i="1"/>
  <c r="KM272" i="1" s="1"/>
  <c r="MA272" i="1"/>
  <c r="LI272" i="1"/>
  <c r="LK272" i="1" s="1"/>
  <c r="KQ272" i="1"/>
  <c r="KS272" i="1" s="1"/>
  <c r="KG272" i="1"/>
  <c r="MG272" i="1"/>
  <c r="LO272" i="1"/>
  <c r="LQ272" i="1" s="1"/>
  <c r="MM272" i="1"/>
  <c r="MO272" i="1" s="1"/>
  <c r="MX266" i="1"/>
  <c r="NE266" i="1"/>
  <c r="MZ266" i="1"/>
  <c r="MZ259" i="1"/>
  <c r="MX259" i="1"/>
  <c r="DK249" i="1"/>
  <c r="DM249" i="1" s="1"/>
  <c r="EA249" i="1"/>
  <c r="MZ262" i="1"/>
  <c r="MX262" i="1"/>
  <c r="KG263" i="1"/>
  <c r="MA263" i="1"/>
  <c r="LC263" i="1"/>
  <c r="LE263" i="1" s="1"/>
  <c r="KW263" i="1"/>
  <c r="LI263" i="1"/>
  <c r="LK263" i="1" s="1"/>
  <c r="LU263" i="1"/>
  <c r="LW263" i="1" s="1"/>
  <c r="MG263" i="1"/>
  <c r="KQ263" i="1"/>
  <c r="MW263" i="1"/>
  <c r="LO263" i="1"/>
  <c r="MM263" i="1"/>
  <c r="MO263" i="1" s="1"/>
  <c r="KK263" i="1"/>
  <c r="KM263" i="1" s="1"/>
  <c r="FW267" i="1"/>
  <c r="FD267" i="1"/>
  <c r="MZ271" i="1"/>
  <c r="MX271" i="1"/>
  <c r="NE271" i="1"/>
  <c r="LJ264" i="1"/>
  <c r="LK264" i="1" s="1"/>
  <c r="KR264" i="1"/>
  <c r="KS264" i="1" s="1"/>
  <c r="KJ264" i="1"/>
  <c r="MH264" i="1"/>
  <c r="MI264" i="1" s="1"/>
  <c r="LP264" i="1"/>
  <c r="LQ264" i="1" s="1"/>
  <c r="KX264" i="1"/>
  <c r="KY264" i="1" s="1"/>
  <c r="LV264" i="1"/>
  <c r="LW264" i="1" s="1"/>
  <c r="LD264" i="1"/>
  <c r="LE264" i="1" s="1"/>
  <c r="KL264" i="1"/>
  <c r="KM264" i="1" s="1"/>
  <c r="NA264" i="1"/>
  <c r="NE264" i="1" s="1"/>
  <c r="MB264" i="1"/>
  <c r="MC264" i="1" s="1"/>
  <c r="MN264" i="1"/>
  <c r="MO264" i="1" s="1"/>
  <c r="MB255" i="1"/>
  <c r="LD255" i="1"/>
  <c r="MN255" i="1"/>
  <c r="LP255" i="1"/>
  <c r="KR255" i="1"/>
  <c r="KJ255" i="1"/>
  <c r="KX255" i="1"/>
  <c r="KL255" i="1"/>
  <c r="NA255" i="1"/>
  <c r="LJ255" i="1"/>
  <c r="LV255" i="1"/>
  <c r="MH255" i="1"/>
  <c r="MW238" i="1"/>
  <c r="LU238" i="1"/>
  <c r="KW238" i="1"/>
  <c r="MA238" i="1"/>
  <c r="LC238" i="1"/>
  <c r="LO238" i="1"/>
  <c r="MG238" i="1"/>
  <c r="KK238" i="1"/>
  <c r="LI238" i="1"/>
  <c r="KG238" i="1"/>
  <c r="MM238" i="1"/>
  <c r="KQ238" i="1"/>
  <c r="DE245" i="1"/>
  <c r="CL245" i="1"/>
  <c r="DS245" i="1"/>
  <c r="DG245" i="1"/>
  <c r="DF245" i="1"/>
  <c r="IA239" i="1"/>
  <c r="IB239" i="1" s="1"/>
  <c r="KF239" i="1" s="1"/>
  <c r="IC239" i="1"/>
  <c r="EA252" i="1"/>
  <c r="DK252" i="1"/>
  <c r="DM252" i="1" s="1"/>
  <c r="DU258" i="1"/>
  <c r="DV258" i="1"/>
  <c r="DY258" i="1" s="1"/>
  <c r="EE258" i="1" s="1"/>
  <c r="NR256" i="1"/>
  <c r="NT256" i="1" s="1"/>
  <c r="ND249" i="1"/>
  <c r="NB249" i="1"/>
  <c r="NM241" i="1"/>
  <c r="NY241" i="1" s="1"/>
  <c r="OE241" i="1" s="1"/>
  <c r="DE237" i="1"/>
  <c r="CL237" i="1"/>
  <c r="DG237" i="1"/>
  <c r="DF237" i="1"/>
  <c r="DS237" i="1"/>
  <c r="DG238" i="1"/>
  <c r="DS238" i="1"/>
  <c r="DF238" i="1"/>
  <c r="CL238" i="1"/>
  <c r="DE238" i="1"/>
  <c r="DU228" i="1"/>
  <c r="DV228" i="1"/>
  <c r="DY228" i="1" s="1"/>
  <c r="EE228" i="1" s="1"/>
  <c r="NM245" i="1"/>
  <c r="NY245" i="1" s="1"/>
  <c r="OE245" i="1" s="1"/>
  <c r="FW232" i="1"/>
  <c r="FD232" i="1"/>
  <c r="CL223" i="1"/>
  <c r="DF223" i="1"/>
  <c r="DE223" i="1"/>
  <c r="DS223" i="1"/>
  <c r="DG223" i="1"/>
  <c r="DK235" i="1"/>
  <c r="DM235" i="1" s="1"/>
  <c r="EA235" i="1"/>
  <c r="MG232" i="1"/>
  <c r="LI232" i="1"/>
  <c r="LK232" i="1" s="1"/>
  <c r="KK232" i="1"/>
  <c r="KM232" i="1" s="1"/>
  <c r="LO232" i="1"/>
  <c r="LQ232" i="1" s="1"/>
  <c r="MM232" i="1"/>
  <c r="MO232" i="1" s="1"/>
  <c r="MW232" i="1"/>
  <c r="MA232" i="1"/>
  <c r="MC232" i="1" s="1"/>
  <c r="KQ232" i="1"/>
  <c r="KS232" i="1" s="1"/>
  <c r="KG232" i="1"/>
  <c r="LC232" i="1"/>
  <c r="LE232" i="1" s="1"/>
  <c r="KW232" i="1"/>
  <c r="KY232" i="1" s="1"/>
  <c r="LU232" i="1"/>
  <c r="LW232" i="1" s="1"/>
  <c r="MH238" i="1"/>
  <c r="KL238" i="1"/>
  <c r="LD238" i="1"/>
  <c r="LV238" i="1"/>
  <c r="KJ238" i="1"/>
  <c r="NA238" i="1"/>
  <c r="MN238" i="1"/>
  <c r="KR238" i="1"/>
  <c r="MB238" i="1"/>
  <c r="KX238" i="1"/>
  <c r="LP238" i="1"/>
  <c r="LJ238" i="1"/>
  <c r="JE228" i="1"/>
  <c r="JC228" i="1"/>
  <c r="JD228" i="1" s="1"/>
  <c r="KI228" i="1" s="1"/>
  <c r="CL212" i="1"/>
  <c r="DS212" i="1"/>
  <c r="DG212" i="1"/>
  <c r="DF212" i="1"/>
  <c r="DE212" i="1"/>
  <c r="NB224" i="1"/>
  <c r="ND224" i="1"/>
  <c r="MC215" i="1"/>
  <c r="NU215" i="1" s="1"/>
  <c r="NW215" i="1" s="1"/>
  <c r="NE229" i="1"/>
  <c r="MX229" i="1"/>
  <c r="MZ229" i="1"/>
  <c r="IA223" i="1"/>
  <c r="IB223" i="1" s="1"/>
  <c r="KF223" i="1" s="1"/>
  <c r="IC223" i="1"/>
  <c r="FD211" i="1"/>
  <c r="FW211" i="1"/>
  <c r="DV229" i="1"/>
  <c r="DU229" i="1"/>
  <c r="IA219" i="1"/>
  <c r="IB219" i="1" s="1"/>
  <c r="KF219" i="1" s="1"/>
  <c r="IC219" i="1"/>
  <c r="DE202" i="1"/>
  <c r="CL202" i="1"/>
  <c r="DG202" i="1"/>
  <c r="DS202" i="1"/>
  <c r="DF202" i="1"/>
  <c r="MW195" i="1"/>
  <c r="LU195" i="1"/>
  <c r="KW195" i="1"/>
  <c r="MM195" i="1"/>
  <c r="KQ195" i="1"/>
  <c r="KG195" i="1"/>
  <c r="LI195" i="1"/>
  <c r="LO195" i="1"/>
  <c r="MG195" i="1"/>
  <c r="KK195" i="1"/>
  <c r="LC195" i="1"/>
  <c r="MA195" i="1"/>
  <c r="MW208" i="1"/>
  <c r="LU208" i="1"/>
  <c r="LW208" i="1" s="1"/>
  <c r="KW208" i="1"/>
  <c r="KY208" i="1" s="1"/>
  <c r="MG208" i="1"/>
  <c r="MI208" i="1" s="1"/>
  <c r="LC208" i="1"/>
  <c r="LE208" i="1" s="1"/>
  <c r="KK208" i="1"/>
  <c r="KM208" i="1" s="1"/>
  <c r="MA208" i="1"/>
  <c r="MC208" i="1" s="1"/>
  <c r="LI208" i="1"/>
  <c r="LK208" i="1" s="1"/>
  <c r="LO208" i="1"/>
  <c r="LQ208" i="1" s="1"/>
  <c r="KG208" i="1"/>
  <c r="MM208" i="1"/>
  <c r="MO208" i="1" s="1"/>
  <c r="KQ208" i="1"/>
  <c r="KS208" i="1" s="1"/>
  <c r="DS203" i="1"/>
  <c r="DF203" i="1"/>
  <c r="DE203" i="1"/>
  <c r="CL203" i="1"/>
  <c r="DG203" i="1"/>
  <c r="JE213" i="1"/>
  <c r="JC213" i="1"/>
  <c r="JD213" i="1" s="1"/>
  <c r="KI213" i="1" s="1"/>
  <c r="FW206" i="1"/>
  <c r="FD206" i="1"/>
  <c r="NL206" i="1" s="1"/>
  <c r="FW212" i="1"/>
  <c r="FD212" i="1"/>
  <c r="FD192" i="1"/>
  <c r="FW192" i="1"/>
  <c r="JC192" i="1"/>
  <c r="JD192" i="1" s="1"/>
  <c r="KI192" i="1" s="1"/>
  <c r="JE192" i="1"/>
  <c r="JC198" i="1"/>
  <c r="JD198" i="1" s="1"/>
  <c r="KI198" i="1" s="1"/>
  <c r="JE198" i="1"/>
  <c r="NB206" i="1"/>
  <c r="ND206" i="1"/>
  <c r="NB204" i="1"/>
  <c r="ND204" i="1"/>
  <c r="FW198" i="1"/>
  <c r="FD198" i="1"/>
  <c r="JE191" i="1"/>
  <c r="JC191" i="1"/>
  <c r="JD191" i="1" s="1"/>
  <c r="KI191" i="1" s="1"/>
  <c r="NB190" i="1"/>
  <c r="ND190" i="1"/>
  <c r="DS206" i="1"/>
  <c r="DG206" i="1"/>
  <c r="CL206" i="1"/>
  <c r="DE206" i="1"/>
  <c r="DF206" i="1"/>
  <c r="MA188" i="1"/>
  <c r="LC188" i="1"/>
  <c r="LE188" i="1" s="1"/>
  <c r="KK188" i="1"/>
  <c r="KQ188" i="1"/>
  <c r="KS188" i="1" s="1"/>
  <c r="KG188" i="1"/>
  <c r="MG188" i="1"/>
  <c r="MI188" i="1" s="1"/>
  <c r="LO188" i="1"/>
  <c r="LQ188" i="1" s="1"/>
  <c r="MM188" i="1"/>
  <c r="MO188" i="1" s="1"/>
  <c r="KW188" i="1"/>
  <c r="MW188" i="1"/>
  <c r="LU188" i="1"/>
  <c r="LW188" i="1" s="1"/>
  <c r="LI188" i="1"/>
  <c r="MZ192" i="1"/>
  <c r="MX192" i="1"/>
  <c r="MM186" i="1"/>
  <c r="LO186" i="1"/>
  <c r="LQ186" i="1" s="1"/>
  <c r="KQ186" i="1"/>
  <c r="LC186" i="1"/>
  <c r="KK186" i="1"/>
  <c r="MA186" i="1"/>
  <c r="LI186" i="1"/>
  <c r="KG186" i="1"/>
  <c r="KW186" i="1"/>
  <c r="MW186" i="1"/>
  <c r="MG186" i="1"/>
  <c r="LU186" i="1"/>
  <c r="DS189" i="1"/>
  <c r="DG189" i="1"/>
  <c r="CL189" i="1"/>
  <c r="DE189" i="1"/>
  <c r="DF189" i="1"/>
  <c r="KS200" i="1"/>
  <c r="NA182" i="1"/>
  <c r="MN182" i="1"/>
  <c r="MO182" i="1" s="1"/>
  <c r="KJ182" i="1"/>
  <c r="LJ182" i="1"/>
  <c r="LK182" i="1" s="1"/>
  <c r="KR182" i="1"/>
  <c r="KS182" i="1" s="1"/>
  <c r="MH182" i="1"/>
  <c r="MI182" i="1" s="1"/>
  <c r="LP182" i="1"/>
  <c r="LQ182" i="1" s="1"/>
  <c r="LV182" i="1"/>
  <c r="LW182" i="1" s="1"/>
  <c r="LD182" i="1"/>
  <c r="LE182" i="1" s="1"/>
  <c r="KL182" i="1"/>
  <c r="KM182" i="1" s="1"/>
  <c r="MB182" i="1"/>
  <c r="MC182" i="1" s="1"/>
  <c r="KX182" i="1"/>
  <c r="KY182" i="1" s="1"/>
  <c r="CL166" i="1"/>
  <c r="DS166" i="1"/>
  <c r="DG166" i="1"/>
  <c r="DF166" i="1"/>
  <c r="DE166" i="1"/>
  <c r="IA155" i="1"/>
  <c r="IB155" i="1" s="1"/>
  <c r="KF155" i="1" s="1"/>
  <c r="IC155" i="1"/>
  <c r="DE160" i="1"/>
  <c r="CL160" i="1"/>
  <c r="DG160" i="1"/>
  <c r="DF160" i="1"/>
  <c r="DS160" i="1"/>
  <c r="MI153" i="1"/>
  <c r="IA151" i="1"/>
  <c r="IB151" i="1" s="1"/>
  <c r="KF151" i="1" s="1"/>
  <c r="IC151" i="1"/>
  <c r="DG157" i="1"/>
  <c r="DF157" i="1"/>
  <c r="DS157" i="1"/>
  <c r="DE157" i="1"/>
  <c r="CL157" i="1"/>
  <c r="NU164" i="1"/>
  <c r="NW164" i="1" s="1"/>
  <c r="MN180" i="1"/>
  <c r="MO180" i="1" s="1"/>
  <c r="LV180" i="1"/>
  <c r="LW180" i="1" s="1"/>
  <c r="LD180" i="1"/>
  <c r="LE180" i="1" s="1"/>
  <c r="KJ180" i="1"/>
  <c r="MB180" i="1"/>
  <c r="MC180" i="1" s="1"/>
  <c r="NA180" i="1"/>
  <c r="KR180" i="1"/>
  <c r="KS180" i="1" s="1"/>
  <c r="LP180" i="1"/>
  <c r="LQ180" i="1" s="1"/>
  <c r="MH180" i="1"/>
  <c r="MI180" i="1" s="1"/>
  <c r="KX180" i="1"/>
  <c r="KY180" i="1" s="1"/>
  <c r="LJ180" i="1"/>
  <c r="LK180" i="1" s="1"/>
  <c r="KL180" i="1"/>
  <c r="KM180" i="1" s="1"/>
  <c r="ND167" i="1"/>
  <c r="NB167" i="1"/>
  <c r="DS181" i="1"/>
  <c r="DG181" i="1"/>
  <c r="CL181" i="1"/>
  <c r="DF181" i="1"/>
  <c r="DE181" i="1"/>
  <c r="MC167" i="1"/>
  <c r="LK167" i="1"/>
  <c r="DV177" i="1"/>
  <c r="DY177" i="1" s="1"/>
  <c r="EE177" i="1" s="1"/>
  <c r="DU177" i="1"/>
  <c r="ND169" i="1"/>
  <c r="NB169" i="1"/>
  <c r="IA138" i="1"/>
  <c r="IB138" i="1" s="1"/>
  <c r="KF138" i="1" s="1"/>
  <c r="IC138" i="1"/>
  <c r="MO172" i="1"/>
  <c r="JE150" i="1"/>
  <c r="JC150" i="1"/>
  <c r="JD150" i="1" s="1"/>
  <c r="KI150" i="1" s="1"/>
  <c r="NY148" i="1"/>
  <c r="OE148" i="1" s="1"/>
  <c r="MG143" i="1"/>
  <c r="LI143" i="1"/>
  <c r="KK143" i="1"/>
  <c r="KQ143" i="1"/>
  <c r="KG143" i="1"/>
  <c r="LO143" i="1"/>
  <c r="MM143" i="1"/>
  <c r="LU143" i="1"/>
  <c r="LC143" i="1"/>
  <c r="MW143" i="1"/>
  <c r="MA143" i="1"/>
  <c r="KW143" i="1"/>
  <c r="LW140" i="1"/>
  <c r="FW121" i="1"/>
  <c r="FD121" i="1"/>
  <c r="FW128" i="1"/>
  <c r="FD128" i="1"/>
  <c r="MW117" i="1"/>
  <c r="LU117" i="1"/>
  <c r="KW117" i="1"/>
  <c r="KG117" i="1"/>
  <c r="LO117" i="1"/>
  <c r="LI117" i="1"/>
  <c r="MA117" i="1"/>
  <c r="KK117" i="1"/>
  <c r="MM117" i="1"/>
  <c r="LC117" i="1"/>
  <c r="MG117" i="1"/>
  <c r="KQ117" i="1"/>
  <c r="MG131" i="1"/>
  <c r="MI131" i="1" s="1"/>
  <c r="LI131" i="1"/>
  <c r="KK131" i="1"/>
  <c r="KM131" i="1" s="1"/>
  <c r="KQ131" i="1"/>
  <c r="KS131" i="1" s="1"/>
  <c r="KG131" i="1"/>
  <c r="LO131" i="1"/>
  <c r="LQ131" i="1" s="1"/>
  <c r="LU131" i="1"/>
  <c r="LC131" i="1"/>
  <c r="MW131" i="1"/>
  <c r="KW131" i="1"/>
  <c r="KY131" i="1" s="1"/>
  <c r="MM131" i="1"/>
  <c r="MA131" i="1"/>
  <c r="MC131" i="1" s="1"/>
  <c r="NE121" i="1"/>
  <c r="MX121" i="1"/>
  <c r="MZ121" i="1"/>
  <c r="EA140" i="1"/>
  <c r="DK140" i="1"/>
  <c r="DM140" i="1" s="1"/>
  <c r="MB130" i="1"/>
  <c r="LJ130" i="1"/>
  <c r="KJ130" i="1"/>
  <c r="MH130" i="1"/>
  <c r="MN130" i="1"/>
  <c r="LV130" i="1"/>
  <c r="NA130" i="1"/>
  <c r="KR130" i="1"/>
  <c r="LP130" i="1"/>
  <c r="KL130" i="1"/>
  <c r="KX130" i="1"/>
  <c r="LD130" i="1"/>
  <c r="FW115" i="1"/>
  <c r="FD115" i="1"/>
  <c r="FD105" i="1"/>
  <c r="FW105" i="1"/>
  <c r="DE106" i="1"/>
  <c r="DS106" i="1"/>
  <c r="DF106" i="1"/>
  <c r="DG106" i="1"/>
  <c r="CL106" i="1"/>
  <c r="DE110" i="1"/>
  <c r="CL110" i="1"/>
  <c r="DS110" i="1"/>
  <c r="DF110" i="1"/>
  <c r="DG110" i="1"/>
  <c r="EE126" i="1"/>
  <c r="MX132" i="1"/>
  <c r="MZ132" i="1"/>
  <c r="NE132" i="1"/>
  <c r="JE116" i="1"/>
  <c r="JC116" i="1"/>
  <c r="JD116" i="1" s="1"/>
  <c r="KI116" i="1" s="1"/>
  <c r="JE108" i="1"/>
  <c r="JC108" i="1"/>
  <c r="JD108" i="1" s="1"/>
  <c r="KI108" i="1" s="1"/>
  <c r="MG123" i="1"/>
  <c r="LI123" i="1"/>
  <c r="KK123" i="1"/>
  <c r="KQ123" i="1"/>
  <c r="KG123" i="1"/>
  <c r="LC123" i="1"/>
  <c r="LU123" i="1"/>
  <c r="KW123" i="1"/>
  <c r="LO123" i="1"/>
  <c r="MA123" i="1"/>
  <c r="MW123" i="1"/>
  <c r="MM123" i="1"/>
  <c r="DU122" i="1"/>
  <c r="DV122" i="1"/>
  <c r="DY122" i="1" s="1"/>
  <c r="EE122" i="1" s="1"/>
  <c r="LD110" i="1"/>
  <c r="LE110" i="1" s="1"/>
  <c r="KL110" i="1"/>
  <c r="KM110" i="1" s="1"/>
  <c r="KR110" i="1"/>
  <c r="KS110" i="1" s="1"/>
  <c r="NA110" i="1"/>
  <c r="MN110" i="1"/>
  <c r="MO110" i="1" s="1"/>
  <c r="LV110" i="1"/>
  <c r="LW110" i="1" s="1"/>
  <c r="MB110" i="1"/>
  <c r="MC110" i="1" s="1"/>
  <c r="LP110" i="1"/>
  <c r="LQ110" i="1" s="1"/>
  <c r="MH110" i="1"/>
  <c r="MI110" i="1" s="1"/>
  <c r="LJ110" i="1"/>
  <c r="LK110" i="1" s="1"/>
  <c r="KX110" i="1"/>
  <c r="KY110" i="1" s="1"/>
  <c r="KJ110" i="1"/>
  <c r="CL91" i="1"/>
  <c r="DG91" i="1"/>
  <c r="DF91" i="1"/>
  <c r="DS91" i="1"/>
  <c r="DE91" i="1"/>
  <c r="DU102" i="1"/>
  <c r="DV102" i="1"/>
  <c r="DY102" i="1" s="1"/>
  <c r="EE102" i="1" s="1"/>
  <c r="DS96" i="1"/>
  <c r="DG96" i="1"/>
  <c r="DF96" i="1"/>
  <c r="DE96" i="1"/>
  <c r="CL96" i="1"/>
  <c r="NU93" i="1"/>
  <c r="NW93" i="1" s="1"/>
  <c r="FW86" i="1"/>
  <c r="FD86" i="1"/>
  <c r="NL86" i="1" s="1"/>
  <c r="DS89" i="1"/>
  <c r="DG89" i="1"/>
  <c r="CL89" i="1"/>
  <c r="DF89" i="1"/>
  <c r="DE89" i="1"/>
  <c r="KL107" i="1"/>
  <c r="NA107" i="1"/>
  <c r="MN107" i="1"/>
  <c r="KX107" i="1"/>
  <c r="LP107" i="1"/>
  <c r="KJ107" i="1"/>
  <c r="MB107" i="1"/>
  <c r="LD107" i="1"/>
  <c r="KR107" i="1"/>
  <c r="MH107" i="1"/>
  <c r="LV107" i="1"/>
  <c r="LJ107" i="1"/>
  <c r="DU104" i="1"/>
  <c r="DV104" i="1"/>
  <c r="DY104" i="1" s="1"/>
  <c r="EE104" i="1" s="1"/>
  <c r="KM106" i="1"/>
  <c r="DE94" i="1"/>
  <c r="DG94" i="1"/>
  <c r="DS94" i="1"/>
  <c r="DF94" i="1"/>
  <c r="CL94" i="1"/>
  <c r="ND97" i="1"/>
  <c r="NB97" i="1"/>
  <c r="IC66" i="1"/>
  <c r="IA66" i="1"/>
  <c r="IB66" i="1" s="1"/>
  <c r="KF66" i="1" s="1"/>
  <c r="DS54" i="1"/>
  <c r="DG54" i="1"/>
  <c r="CL54" i="1"/>
  <c r="DF54" i="1"/>
  <c r="DE54" i="1"/>
  <c r="DF11" i="1"/>
  <c r="DS11" i="1"/>
  <c r="DG11" i="1"/>
  <c r="CL11" i="1"/>
  <c r="DE11" i="1"/>
  <c r="DE28" i="1"/>
  <c r="CL28" i="1"/>
  <c r="DG28" i="1"/>
  <c r="DS28" i="1"/>
  <c r="DF28" i="1"/>
  <c r="DF7" i="1"/>
  <c r="DS7" i="1"/>
  <c r="DG7" i="1"/>
  <c r="CL7" i="1"/>
  <c r="DE7" i="1"/>
  <c r="FD70" i="1"/>
  <c r="FW70" i="1"/>
  <c r="DE55" i="1"/>
  <c r="DS55" i="1"/>
  <c r="DF55" i="1"/>
  <c r="CL55" i="1"/>
  <c r="DG55" i="1"/>
  <c r="DS40" i="1"/>
  <c r="DF40" i="1"/>
  <c r="DE40" i="1"/>
  <c r="CL40" i="1"/>
  <c r="DG40" i="1"/>
  <c r="MB75" i="1"/>
  <c r="LJ75" i="1"/>
  <c r="KJ75" i="1"/>
  <c r="MH75" i="1"/>
  <c r="MN75" i="1"/>
  <c r="LV75" i="1"/>
  <c r="KX75" i="1"/>
  <c r="KL75" i="1"/>
  <c r="LD75" i="1"/>
  <c r="KR75" i="1"/>
  <c r="NA75" i="1"/>
  <c r="LP75" i="1"/>
  <c r="FW68" i="1"/>
  <c r="FD68" i="1"/>
  <c r="KL20" i="1"/>
  <c r="MB20" i="1"/>
  <c r="LJ20" i="1"/>
  <c r="KR20" i="1"/>
  <c r="KX20" i="1"/>
  <c r="MH20" i="1"/>
  <c r="LP20" i="1"/>
  <c r="NA20" i="1"/>
  <c r="MN20" i="1"/>
  <c r="LV20" i="1"/>
  <c r="LD20" i="1"/>
  <c r="KJ20" i="1"/>
  <c r="HJ258" i="1"/>
  <c r="HG258" i="1" s="1" a="1"/>
  <c r="HG258" i="1" s="1"/>
  <c r="JE65" i="1"/>
  <c r="JC65" i="1"/>
  <c r="JD65" i="1" s="1"/>
  <c r="KI65" i="1" s="1"/>
  <c r="IC9" i="1"/>
  <c r="IA9" i="1"/>
  <c r="IB9" i="1" s="1"/>
  <c r="KF9" i="1" s="1"/>
  <c r="LK88" i="1"/>
  <c r="LQ88" i="1"/>
  <c r="DF79" i="1"/>
  <c r="DE79" i="1"/>
  <c r="DG79" i="1"/>
  <c r="CL79" i="1"/>
  <c r="DS79" i="1"/>
  <c r="IC60" i="1"/>
  <c r="IA60" i="1"/>
  <c r="IB60" i="1" s="1"/>
  <c r="KF60" i="1" s="1"/>
  <c r="DE51" i="1"/>
  <c r="CL51" i="1"/>
  <c r="DG51" i="1"/>
  <c r="DS51" i="1"/>
  <c r="DF51" i="1"/>
  <c r="FW39" i="1"/>
  <c r="FD39" i="1"/>
  <c r="IC26" i="1"/>
  <c r="IA26" i="1"/>
  <c r="IB26" i="1" s="1"/>
  <c r="KF26" i="1" s="1"/>
  <c r="DK61" i="1"/>
  <c r="DM61" i="1" s="1"/>
  <c r="EA61" i="1"/>
  <c r="KS51" i="1"/>
  <c r="DK44" i="1"/>
  <c r="DM44" i="1" s="1"/>
  <c r="EA44" i="1"/>
  <c r="MI23" i="1"/>
  <c r="KY61" i="1"/>
  <c r="LW61" i="1"/>
  <c r="KY53" i="1"/>
  <c r="LK45" i="1"/>
  <c r="NY21" i="1"/>
  <c r="OE21" i="1" s="1"/>
  <c r="DE14" i="1"/>
  <c r="DS14" i="1"/>
  <c r="DG14" i="1"/>
  <c r="CL14" i="1"/>
  <c r="DF14" i="1"/>
  <c r="NY9" i="1"/>
  <c r="OE9" i="1" s="1"/>
  <c r="MO7" i="1"/>
  <c r="KM11" i="1"/>
  <c r="NY63" i="1"/>
  <c r="OE63" i="1" s="1"/>
  <c r="MI31" i="1"/>
  <c r="ND40" i="1"/>
  <c r="NB40" i="1"/>
  <c r="DS62" i="1"/>
  <c r="DG62" i="1"/>
  <c r="CL62" i="1"/>
  <c r="DF62" i="1"/>
  <c r="DE62" i="1"/>
  <c r="KM37" i="1"/>
  <c r="DE37" i="1"/>
  <c r="CL37" i="1"/>
  <c r="DS37" i="1"/>
  <c r="DG37" i="1"/>
  <c r="DF37" i="1"/>
  <c r="DV34" i="1"/>
  <c r="DY34" i="1" s="1"/>
  <c r="EE34" i="1" s="1"/>
  <c r="DU34" i="1"/>
  <c r="MZ17" i="1"/>
  <c r="NE17" i="1"/>
  <c r="MX17" i="1"/>
  <c r="DE59" i="1"/>
  <c r="DG59" i="1"/>
  <c r="DS59" i="1"/>
  <c r="DF59" i="1"/>
  <c r="CL59" i="1"/>
  <c r="LW55" i="1"/>
  <c r="MO55" i="1"/>
  <c r="DU53" i="1"/>
  <c r="DV53" i="1"/>
  <c r="DY53" i="1" s="1"/>
  <c r="EE53" i="1" s="1"/>
  <c r="KM33" i="1"/>
  <c r="NB17" i="1"/>
  <c r="ND17" i="1"/>
  <c r="KM14" i="1"/>
  <c r="MO14" i="1"/>
  <c r="LQ25" i="1"/>
  <c r="NM61" i="1"/>
  <c r="NY61" i="1" s="1"/>
  <c r="OE61" i="1" s="1"/>
  <c r="MW48" i="1"/>
  <c r="LU48" i="1"/>
  <c r="KW48" i="1"/>
  <c r="KG48" i="1"/>
  <c r="MG48" i="1"/>
  <c r="MI48" i="1" s="1"/>
  <c r="LO48" i="1"/>
  <c r="LQ48" i="1" s="1"/>
  <c r="MM48" i="1"/>
  <c r="MO48" i="1" s="1"/>
  <c r="LC48" i="1"/>
  <c r="KK48" i="1"/>
  <c r="MA48" i="1"/>
  <c r="MC48" i="1" s="1"/>
  <c r="LI48" i="1"/>
  <c r="KQ48" i="1"/>
  <c r="DK6" i="2" l="1"/>
  <c r="DM6" i="2" s="1"/>
  <c r="NE35" i="1"/>
  <c r="NM101" i="1"/>
  <c r="NY101" i="1" s="1"/>
  <c r="OE101" i="1" s="1"/>
  <c r="KM316" i="1"/>
  <c r="KM222" i="1"/>
  <c r="NU35" i="1"/>
  <c r="NW35" i="1" s="1"/>
  <c r="MI253" i="1"/>
  <c r="DK220" i="1"/>
  <c r="DM220" i="1" s="1"/>
  <c r="NM238" i="1"/>
  <c r="NY238" i="1" s="1"/>
  <c r="OE238" i="1" s="1"/>
  <c r="MI291" i="1"/>
  <c r="LE218" i="1"/>
  <c r="NR349" i="1"/>
  <c r="NT349" i="1" s="1"/>
  <c r="NM188" i="1"/>
  <c r="NY188" i="1" s="1"/>
  <c r="OE188" i="1" s="1"/>
  <c r="DK170" i="1"/>
  <c r="DM170" i="1" s="1"/>
  <c r="NM331" i="1"/>
  <c r="NY331" i="1" s="1"/>
  <c r="OE331" i="1" s="1"/>
  <c r="FE296" i="1"/>
  <c r="NM296" i="1"/>
  <c r="NY296" i="1" s="1"/>
  <c r="OE296" i="1" s="1"/>
  <c r="MO131" i="1"/>
  <c r="NU131" i="1" s="1"/>
  <c r="NW131" i="1" s="1"/>
  <c r="NU22" i="1"/>
  <c r="NW22" i="1" s="1"/>
  <c r="NL308" i="1"/>
  <c r="KM315" i="1"/>
  <c r="NU266" i="1"/>
  <c r="NW266" i="1" s="1"/>
  <c r="LW48" i="1"/>
  <c r="LQ107" i="1"/>
  <c r="NU23" i="1"/>
  <c r="NW23" i="1" s="1"/>
  <c r="LE131" i="1"/>
  <c r="LQ263" i="1"/>
  <c r="NL29" i="1"/>
  <c r="KS226" i="1"/>
  <c r="NM309" i="1"/>
  <c r="NY309" i="1" s="1"/>
  <c r="OE309" i="1" s="1"/>
  <c r="LE186" i="1"/>
  <c r="LQ16" i="1"/>
  <c r="NU330" i="1"/>
  <c r="NW330" i="1" s="1"/>
  <c r="MC145" i="1"/>
  <c r="LQ111" i="1"/>
  <c r="LQ24" i="1"/>
  <c r="DK347" i="1"/>
  <c r="DM347" i="1" s="1"/>
  <c r="LO309" i="1"/>
  <c r="LQ309" i="1" s="1"/>
  <c r="KW309" i="1"/>
  <c r="KY309" i="1" s="1"/>
  <c r="LC309" i="1"/>
  <c r="LE309" i="1" s="1"/>
  <c r="MG309" i="1"/>
  <c r="MI309" i="1" s="1"/>
  <c r="MM309" i="1"/>
  <c r="MO309" i="1" s="1"/>
  <c r="LI309" i="1"/>
  <c r="LK309" i="1" s="1"/>
  <c r="KK309" i="1"/>
  <c r="KM309" i="1" s="1"/>
  <c r="KG309" i="1"/>
  <c r="KQ309" i="1"/>
  <c r="KS309" i="1" s="1"/>
  <c r="MW309" i="1"/>
  <c r="MA309" i="1"/>
  <c r="MC309" i="1" s="1"/>
  <c r="LU309" i="1"/>
  <c r="LW309" i="1" s="1"/>
  <c r="KS186" i="1"/>
  <c r="KS130" i="1"/>
  <c r="NU229" i="1"/>
  <c r="NW229" i="1" s="1"/>
  <c r="NL266" i="1"/>
  <c r="LW120" i="1"/>
  <c r="LK257" i="1"/>
  <c r="LQ73" i="1"/>
  <c r="NU325" i="1"/>
  <c r="NW325" i="1" s="1"/>
  <c r="LC174" i="1"/>
  <c r="LE174" i="1" s="1"/>
  <c r="LI174" i="1"/>
  <c r="LO174" i="1"/>
  <c r="KG174" i="1"/>
  <c r="MG174" i="1"/>
  <c r="MI174" i="1" s="1"/>
  <c r="KW174" i="1"/>
  <c r="KY174" i="1" s="1"/>
  <c r="MM174" i="1"/>
  <c r="MO174" i="1" s="1"/>
  <c r="KQ174" i="1"/>
  <c r="KS174" i="1" s="1"/>
  <c r="LU174" i="1"/>
  <c r="KK174" i="1"/>
  <c r="KM174" i="1" s="1"/>
  <c r="MA174" i="1"/>
  <c r="MC174" i="1" s="1"/>
  <c r="MW174" i="1"/>
  <c r="LO279" i="1"/>
  <c r="LC279" i="1"/>
  <c r="MA279" i="1"/>
  <c r="MW279" i="1"/>
  <c r="KQ279" i="1"/>
  <c r="MG279" i="1"/>
  <c r="KW279" i="1"/>
  <c r="LI279" i="1"/>
  <c r="MM279" i="1"/>
  <c r="KK279" i="1"/>
  <c r="KG279" i="1"/>
  <c r="LU279" i="1"/>
  <c r="LK24" i="1"/>
  <c r="LK174" i="1"/>
  <c r="LQ174" i="1"/>
  <c r="NY333" i="1"/>
  <c r="OE333" i="1" s="1"/>
  <c r="NU106" i="1"/>
  <c r="NW106" i="1" s="1"/>
  <c r="KS263" i="1"/>
  <c r="NL263" i="1" s="1"/>
  <c r="MC272" i="1"/>
  <c r="MC257" i="1"/>
  <c r="KM111" i="1"/>
  <c r="KM214" i="1"/>
  <c r="MI104" i="1"/>
  <c r="NU19" i="1"/>
  <c r="NW19" i="1" s="1"/>
  <c r="LE7" i="1"/>
  <c r="NL7" i="1" s="1"/>
  <c r="KY35" i="1"/>
  <c r="KM257" i="1"/>
  <c r="KM233" i="1"/>
  <c r="LW174" i="1"/>
  <c r="KL318" i="2"/>
  <c r="LV318" i="2"/>
  <c r="LP318" i="2"/>
  <c r="NA318" i="2"/>
  <c r="KX318" i="2"/>
  <c r="MB318" i="2"/>
  <c r="LD318" i="2"/>
  <c r="MN318" i="2"/>
  <c r="LJ318" i="2"/>
  <c r="KR318" i="2"/>
  <c r="MH318" i="2"/>
  <c r="KJ318" i="2"/>
  <c r="MA265" i="2"/>
  <c r="MC265" i="2" s="1"/>
  <c r="LI265" i="2"/>
  <c r="LK265" i="2" s="1"/>
  <c r="KQ265" i="2"/>
  <c r="KS265" i="2" s="1"/>
  <c r="LO265" i="2"/>
  <c r="LQ265" i="2" s="1"/>
  <c r="MW265" i="2"/>
  <c r="LU265" i="2"/>
  <c r="LW265" i="2" s="1"/>
  <c r="KW265" i="2"/>
  <c r="KY265" i="2" s="1"/>
  <c r="MM265" i="2"/>
  <c r="MO265" i="2" s="1"/>
  <c r="KG265" i="2"/>
  <c r="LC265" i="2"/>
  <c r="LE265" i="2" s="1"/>
  <c r="KK265" i="2"/>
  <c r="KM265" i="2" s="1"/>
  <c r="MG265" i="2"/>
  <c r="MI265" i="2" s="1"/>
  <c r="KQ276" i="2"/>
  <c r="LI276" i="2"/>
  <c r="KW276" i="2"/>
  <c r="LU276" i="2"/>
  <c r="LC276" i="2"/>
  <c r="KK276" i="2"/>
  <c r="MG276" i="2"/>
  <c r="MW276" i="2"/>
  <c r="MM276" i="2"/>
  <c r="LO276" i="2"/>
  <c r="MA276" i="2"/>
  <c r="KG276" i="2"/>
  <c r="KQ250" i="2"/>
  <c r="KS250" i="2" s="1"/>
  <c r="LU250" i="2"/>
  <c r="LW250" i="2" s="1"/>
  <c r="KG250" i="2"/>
  <c r="LI250" i="2"/>
  <c r="LK250" i="2" s="1"/>
  <c r="MW250" i="2"/>
  <c r="MA250" i="2"/>
  <c r="MC250" i="2" s="1"/>
  <c r="KW250" i="2"/>
  <c r="MG250" i="2"/>
  <c r="MI250" i="2" s="1"/>
  <c r="NU250" i="2" s="1"/>
  <c r="NW250" i="2" s="1"/>
  <c r="KK250" i="2"/>
  <c r="KM250" i="2" s="1"/>
  <c r="LC250" i="2"/>
  <c r="LE250" i="2" s="1"/>
  <c r="MM250" i="2"/>
  <c r="MO250" i="2" s="1"/>
  <c r="LO250" i="2"/>
  <c r="LQ250" i="2" s="1"/>
  <c r="KR174" i="2"/>
  <c r="KL174" i="2"/>
  <c r="LJ174" i="2"/>
  <c r="MH174" i="2"/>
  <c r="MB174" i="2"/>
  <c r="KX174" i="2"/>
  <c r="LP174" i="2"/>
  <c r="LD174" i="2"/>
  <c r="MN174" i="2"/>
  <c r="LV174" i="2"/>
  <c r="NA174" i="2"/>
  <c r="KJ174" i="2"/>
  <c r="LE10" i="2"/>
  <c r="KM31" i="2"/>
  <c r="NL31" i="2" s="1"/>
  <c r="NU113" i="2"/>
  <c r="NW113" i="2" s="1"/>
  <c r="LW163" i="2"/>
  <c r="MI163" i="2"/>
  <c r="NH160" i="2"/>
  <c r="NL43" i="2"/>
  <c r="NU63" i="2"/>
  <c r="NW63" i="2" s="1"/>
  <c r="MC127" i="2"/>
  <c r="LW127" i="2"/>
  <c r="MI224" i="2"/>
  <c r="NA144" i="2"/>
  <c r="NE144" i="2" s="1"/>
  <c r="NL135" i="2"/>
  <c r="LE83" i="2"/>
  <c r="KM103" i="2"/>
  <c r="EA153" i="2"/>
  <c r="DK332" i="2"/>
  <c r="DM332" i="2" s="1"/>
  <c r="EA82" i="2"/>
  <c r="EC82" i="2" s="1"/>
  <c r="LJ317" i="2"/>
  <c r="LK317" i="2" s="1"/>
  <c r="MN317" i="2"/>
  <c r="MO317" i="2" s="1"/>
  <c r="KR317" i="2"/>
  <c r="KS317" i="2" s="1"/>
  <c r="NA317" i="2"/>
  <c r="KJ317" i="2"/>
  <c r="MB317" i="2"/>
  <c r="MC317" i="2" s="1"/>
  <c r="NU317" i="2" s="1"/>
  <c r="NW317" i="2" s="1"/>
  <c r="LV317" i="2"/>
  <c r="LW317" i="2" s="1"/>
  <c r="KX317" i="2"/>
  <c r="KY317" i="2" s="1"/>
  <c r="LD317" i="2"/>
  <c r="LE317" i="2" s="1"/>
  <c r="MH317" i="2"/>
  <c r="MI317" i="2" s="1"/>
  <c r="LP317" i="2"/>
  <c r="LQ317" i="2" s="1"/>
  <c r="KL317" i="2"/>
  <c r="KM317" i="2" s="1"/>
  <c r="LP331" i="2"/>
  <c r="LQ331" i="2" s="1"/>
  <c r="KR331" i="2"/>
  <c r="KS331" i="2" s="1"/>
  <c r="LJ331" i="2"/>
  <c r="LK331" i="2" s="1"/>
  <c r="MH331" i="2"/>
  <c r="MI331" i="2" s="1"/>
  <c r="KJ331" i="2"/>
  <c r="MN331" i="2"/>
  <c r="MO331" i="2" s="1"/>
  <c r="NA331" i="2"/>
  <c r="KX331" i="2"/>
  <c r="KY331" i="2" s="1"/>
  <c r="LD331" i="2"/>
  <c r="LE331" i="2" s="1"/>
  <c r="KL331" i="2"/>
  <c r="KM331" i="2" s="1"/>
  <c r="MB331" i="2"/>
  <c r="MC331" i="2" s="1"/>
  <c r="NU331" i="2" s="1"/>
  <c r="NW331" i="2" s="1"/>
  <c r="LV331" i="2"/>
  <c r="LW331" i="2" s="1"/>
  <c r="MC224" i="2"/>
  <c r="NU29" i="2"/>
  <c r="NW29" i="2" s="1"/>
  <c r="NM116" i="2"/>
  <c r="NY116" i="2" s="1"/>
  <c r="OE116" i="2" s="1"/>
  <c r="KY250" i="2"/>
  <c r="LK103" i="2"/>
  <c r="NL221" i="2"/>
  <c r="DK325" i="2"/>
  <c r="DM325" i="2" s="1"/>
  <c r="MB137" i="2"/>
  <c r="LV137" i="2"/>
  <c r="KX137" i="2"/>
  <c r="KR137" i="2"/>
  <c r="MH137" i="2"/>
  <c r="LD137" i="2"/>
  <c r="KL137" i="2"/>
  <c r="LJ137" i="2"/>
  <c r="LP137" i="2"/>
  <c r="NA137" i="2"/>
  <c r="MN137" i="2"/>
  <c r="KJ137" i="2"/>
  <c r="MA31" i="2"/>
  <c r="MM31" i="2"/>
  <c r="MO31" i="2" s="1"/>
  <c r="LI31" i="2"/>
  <c r="LK31" i="2" s="1"/>
  <c r="LO31" i="2"/>
  <c r="LQ31" i="2" s="1"/>
  <c r="KG31" i="2"/>
  <c r="KQ31" i="2"/>
  <c r="MG31" i="2"/>
  <c r="LU31" i="2"/>
  <c r="LW31" i="2" s="1"/>
  <c r="KW31" i="2"/>
  <c r="LC31" i="2"/>
  <c r="LE31" i="2" s="1"/>
  <c r="MW31" i="2"/>
  <c r="KK31" i="2"/>
  <c r="MH74" i="2"/>
  <c r="MI74" i="2" s="1"/>
  <c r="LJ74" i="2"/>
  <c r="LK74" i="2" s="1"/>
  <c r="LV74" i="2"/>
  <c r="LW74" i="2" s="1"/>
  <c r="KJ74" i="2"/>
  <c r="LP74" i="2"/>
  <c r="LQ74" i="2" s="1"/>
  <c r="KX74" i="2"/>
  <c r="KY74" i="2" s="1"/>
  <c r="LD74" i="2"/>
  <c r="LE74" i="2" s="1"/>
  <c r="MN74" i="2"/>
  <c r="MO74" i="2" s="1"/>
  <c r="MB74" i="2"/>
  <c r="MC74" i="2" s="1"/>
  <c r="KL74" i="2"/>
  <c r="KM74" i="2" s="1"/>
  <c r="KR74" i="2"/>
  <c r="KS74" i="2" s="1"/>
  <c r="NA74" i="2"/>
  <c r="ND139" i="2"/>
  <c r="NB139" i="2"/>
  <c r="NI139" i="2" s="1"/>
  <c r="MC31" i="2"/>
  <c r="NU31" i="2" s="1"/>
  <c r="NW31" i="2" s="1"/>
  <c r="KS10" i="2"/>
  <c r="NU139" i="2"/>
  <c r="NW139" i="2" s="1"/>
  <c r="LQ30" i="2"/>
  <c r="MO306" i="2"/>
  <c r="KM167" i="2"/>
  <c r="LP144" i="2"/>
  <c r="LQ144" i="2" s="1"/>
  <c r="MC168" i="2"/>
  <c r="MI259" i="2"/>
  <c r="NL269" i="2"/>
  <c r="KY103" i="2"/>
  <c r="NU25" i="2"/>
  <c r="NW25" i="2" s="1"/>
  <c r="NM86" i="2"/>
  <c r="NY86" i="2" s="1"/>
  <c r="OE86" i="2" s="1"/>
  <c r="MW126" i="2"/>
  <c r="MM126" i="2"/>
  <c r="LO126" i="2"/>
  <c r="KQ126" i="2"/>
  <c r="MA126" i="2"/>
  <c r="MG126" i="2"/>
  <c r="LC126" i="2"/>
  <c r="KW126" i="2"/>
  <c r="KK126" i="2"/>
  <c r="LU126" i="2"/>
  <c r="LI126" i="2"/>
  <c r="KG126" i="2"/>
  <c r="KK148" i="2"/>
  <c r="KM148" i="2" s="1"/>
  <c r="MW148" i="2"/>
  <c r="KW148" i="2"/>
  <c r="KY148" i="2" s="1"/>
  <c r="MM148" i="2"/>
  <c r="MO148" i="2" s="1"/>
  <c r="MA148" i="2"/>
  <c r="MC148" i="2" s="1"/>
  <c r="LO148" i="2"/>
  <c r="LQ148" i="2" s="1"/>
  <c r="LI148" i="2"/>
  <c r="LK148" i="2" s="1"/>
  <c r="KQ148" i="2"/>
  <c r="KS148" i="2" s="1"/>
  <c r="KG148" i="2"/>
  <c r="LC148" i="2"/>
  <c r="LE148" i="2" s="1"/>
  <c r="LU148" i="2"/>
  <c r="LW148" i="2" s="1"/>
  <c r="MG148" i="2"/>
  <c r="MI148" i="2" s="1"/>
  <c r="LC300" i="2"/>
  <c r="LE300" i="2" s="1"/>
  <c r="MM300" i="2"/>
  <c r="MO300" i="2" s="1"/>
  <c r="NU300" i="2" s="1"/>
  <c r="NW300" i="2" s="1"/>
  <c r="LI300" i="2"/>
  <c r="LK300" i="2" s="1"/>
  <c r="LO300" i="2"/>
  <c r="LQ300" i="2" s="1"/>
  <c r="MW300" i="2"/>
  <c r="LU300" i="2"/>
  <c r="LW300" i="2" s="1"/>
  <c r="KG300" i="2"/>
  <c r="KQ300" i="2"/>
  <c r="KS300" i="2" s="1"/>
  <c r="MA300" i="2"/>
  <c r="MC300" i="2" s="1"/>
  <c r="MG300" i="2"/>
  <c r="MI300" i="2" s="1"/>
  <c r="KK300" i="2"/>
  <c r="KM300" i="2" s="1"/>
  <c r="NL300" i="2" s="1"/>
  <c r="KW300" i="2"/>
  <c r="KY300" i="2" s="1"/>
  <c r="NA100" i="2"/>
  <c r="MB100" i="2"/>
  <c r="MC100" i="2" s="1"/>
  <c r="MN100" i="2"/>
  <c r="MO100" i="2" s="1"/>
  <c r="LJ100" i="2"/>
  <c r="LK100" i="2" s="1"/>
  <c r="LV100" i="2"/>
  <c r="LW100" i="2" s="1"/>
  <c r="KJ100" i="2"/>
  <c r="LD100" i="2"/>
  <c r="LE100" i="2" s="1"/>
  <c r="KR100" i="2"/>
  <c r="KS100" i="2" s="1"/>
  <c r="KL100" i="2"/>
  <c r="KM100" i="2" s="1"/>
  <c r="MH100" i="2"/>
  <c r="MI100" i="2" s="1"/>
  <c r="KX100" i="2"/>
  <c r="KY100" i="2" s="1"/>
  <c r="LP100" i="2"/>
  <c r="LQ100" i="2" s="1"/>
  <c r="MN158" i="2"/>
  <c r="LP158" i="2"/>
  <c r="LV158" i="2"/>
  <c r="KX158" i="2"/>
  <c r="LD158" i="2"/>
  <c r="KR158" i="2"/>
  <c r="KL158" i="2"/>
  <c r="MB158" i="2"/>
  <c r="LJ158" i="2"/>
  <c r="NA158" i="2"/>
  <c r="MH158" i="2"/>
  <c r="KJ158" i="2"/>
  <c r="MI269" i="2"/>
  <c r="NL116" i="2"/>
  <c r="LK68" i="2"/>
  <c r="NR267" i="2"/>
  <c r="NT267" i="2" s="1"/>
  <c r="EA254" i="2"/>
  <c r="MA117" i="2"/>
  <c r="MC117" i="2" s="1"/>
  <c r="NU117" i="2" s="1"/>
  <c r="NW117" i="2" s="1"/>
  <c r="KW117" i="2"/>
  <c r="KY117" i="2" s="1"/>
  <c r="LO117" i="2"/>
  <c r="LQ117" i="2" s="1"/>
  <c r="KQ117" i="2"/>
  <c r="KS117" i="2" s="1"/>
  <c r="LC117" i="2"/>
  <c r="LE117" i="2" s="1"/>
  <c r="MW117" i="2"/>
  <c r="MG117" i="2"/>
  <c r="MI117" i="2" s="1"/>
  <c r="KG117" i="2"/>
  <c r="KK117" i="2"/>
  <c r="KM117" i="2" s="1"/>
  <c r="LI117" i="2"/>
  <c r="LK117" i="2" s="1"/>
  <c r="LU117" i="2"/>
  <c r="LW117" i="2" s="1"/>
  <c r="MM117" i="2"/>
  <c r="MO117" i="2" s="1"/>
  <c r="KY31" i="2"/>
  <c r="DW52" i="2"/>
  <c r="LK10" i="2"/>
  <c r="KS31" i="2"/>
  <c r="NL240" i="2"/>
  <c r="MI239" i="2"/>
  <c r="MC209" i="2"/>
  <c r="NL268" i="2"/>
  <c r="KY296" i="2"/>
  <c r="KR144" i="2"/>
  <c r="KS144" i="2" s="1"/>
  <c r="MN144" i="2"/>
  <c r="MO144" i="2" s="1"/>
  <c r="LE266" i="2"/>
  <c r="LE168" i="2"/>
  <c r="LK83" i="2"/>
  <c r="NL267" i="2"/>
  <c r="EA94" i="2"/>
  <c r="KK227" i="2"/>
  <c r="MW227" i="2"/>
  <c r="MM227" i="2"/>
  <c r="LU227" i="2"/>
  <c r="LO227" i="2"/>
  <c r="KQ227" i="2"/>
  <c r="MA227" i="2"/>
  <c r="LC227" i="2"/>
  <c r="LI227" i="2"/>
  <c r="KG227" i="2"/>
  <c r="MG227" i="2"/>
  <c r="KW227" i="2"/>
  <c r="LP92" i="2"/>
  <c r="LQ92" i="2" s="1"/>
  <c r="LJ92" i="2"/>
  <c r="LK92" i="2" s="1"/>
  <c r="KX92" i="2"/>
  <c r="KY92" i="2" s="1"/>
  <c r="KJ92" i="2"/>
  <c r="NA92" i="2"/>
  <c r="MN92" i="2"/>
  <c r="MO92" i="2" s="1"/>
  <c r="LV92" i="2"/>
  <c r="LW92" i="2" s="1"/>
  <c r="LD92" i="2"/>
  <c r="LE92" i="2" s="1"/>
  <c r="NL92" i="2" s="1"/>
  <c r="MH92" i="2"/>
  <c r="MI92" i="2" s="1"/>
  <c r="MB92" i="2"/>
  <c r="MC92" i="2" s="1"/>
  <c r="KR92" i="2"/>
  <c r="KS92" i="2" s="1"/>
  <c r="KL92" i="2"/>
  <c r="KM92" i="2" s="1"/>
  <c r="KR84" i="2"/>
  <c r="KS84" i="2" s="1"/>
  <c r="NA84" i="2"/>
  <c r="MH84" i="2"/>
  <c r="MI84" i="2" s="1"/>
  <c r="MN84" i="2"/>
  <c r="MO84" i="2" s="1"/>
  <c r="LV84" i="2"/>
  <c r="LW84" i="2" s="1"/>
  <c r="LD84" i="2"/>
  <c r="LE84" i="2" s="1"/>
  <c r="KL84" i="2"/>
  <c r="KM84" i="2" s="1"/>
  <c r="MB84" i="2"/>
  <c r="MC84" i="2" s="1"/>
  <c r="KX84" i="2"/>
  <c r="KY84" i="2" s="1"/>
  <c r="KJ84" i="2"/>
  <c r="LP84" i="2"/>
  <c r="LQ84" i="2" s="1"/>
  <c r="LJ84" i="2"/>
  <c r="LK84" i="2" s="1"/>
  <c r="FE105" i="2"/>
  <c r="NM105" i="2"/>
  <c r="NY105" i="2" s="1"/>
  <c r="OE105" i="2" s="1"/>
  <c r="NF349" i="2"/>
  <c r="LV32" i="2"/>
  <c r="MH32" i="2"/>
  <c r="LD32" i="2"/>
  <c r="LP32" i="2"/>
  <c r="KL32" i="2"/>
  <c r="MB32" i="2"/>
  <c r="KX32" i="2"/>
  <c r="KJ32" i="2"/>
  <c r="MN32" i="2"/>
  <c r="KR32" i="2"/>
  <c r="LJ32" i="2"/>
  <c r="NA32" i="2"/>
  <c r="FE182" i="2"/>
  <c r="NM182" i="2"/>
  <c r="NY182" i="2" s="1"/>
  <c r="OE182" i="2" s="1"/>
  <c r="MA223" i="2"/>
  <c r="MG223" i="2"/>
  <c r="LI223" i="2"/>
  <c r="KK223" i="2"/>
  <c r="MM223" i="2"/>
  <c r="KW223" i="2"/>
  <c r="KG223" i="2"/>
  <c r="LO223" i="2"/>
  <c r="KQ223" i="2"/>
  <c r="LC223" i="2"/>
  <c r="MW223" i="2"/>
  <c r="LU223" i="2"/>
  <c r="MI31" i="2"/>
  <c r="LE329" i="2"/>
  <c r="NL329" i="2" s="1"/>
  <c r="NL333" i="2"/>
  <c r="MO105" i="2"/>
  <c r="MO127" i="2"/>
  <c r="NU8" i="2"/>
  <c r="NW8" i="2" s="1"/>
  <c r="KX144" i="2"/>
  <c r="KY144" i="2" s="1"/>
  <c r="NU232" i="2"/>
  <c r="NW232" i="2" s="1"/>
  <c r="MI337" i="2"/>
  <c r="NL231" i="2"/>
  <c r="NX231" i="2" s="1"/>
  <c r="MI208" i="2"/>
  <c r="NM317" i="2"/>
  <c r="NY317" i="2" s="1"/>
  <c r="OE317" i="2" s="1"/>
  <c r="MN110" i="2"/>
  <c r="MO110" i="2" s="1"/>
  <c r="LV110" i="2"/>
  <c r="LW110" i="2" s="1"/>
  <c r="KR110" i="2"/>
  <c r="KS110" i="2" s="1"/>
  <c r="MB110" i="2"/>
  <c r="MC110" i="2" s="1"/>
  <c r="KL110" i="2"/>
  <c r="KM110" i="2" s="1"/>
  <c r="LD110" i="2"/>
  <c r="LE110" i="2" s="1"/>
  <c r="NL110" i="2" s="1"/>
  <c r="LJ110" i="2"/>
  <c r="LK110" i="2" s="1"/>
  <c r="KX110" i="2"/>
  <c r="KY110" i="2" s="1"/>
  <c r="KJ110" i="2"/>
  <c r="NA110" i="2"/>
  <c r="MH110" i="2"/>
  <c r="MI110" i="2" s="1"/>
  <c r="LP110" i="2"/>
  <c r="LQ110" i="2" s="1"/>
  <c r="LV82" i="2"/>
  <c r="LW82" i="2" s="1"/>
  <c r="LP82" i="2"/>
  <c r="LQ82" i="2" s="1"/>
  <c r="LD82" i="2"/>
  <c r="LE82" i="2" s="1"/>
  <c r="KL82" i="2"/>
  <c r="KM82" i="2" s="1"/>
  <c r="MB82" i="2"/>
  <c r="MC82" i="2" s="1"/>
  <c r="LJ82" i="2"/>
  <c r="LK82" i="2" s="1"/>
  <c r="KJ82" i="2"/>
  <c r="MN82" i="2"/>
  <c r="MO82" i="2" s="1"/>
  <c r="KX82" i="2"/>
  <c r="KY82" i="2" s="1"/>
  <c r="MH82" i="2"/>
  <c r="MI82" i="2" s="1"/>
  <c r="NU82" i="2" s="1"/>
  <c r="NW82" i="2" s="1"/>
  <c r="NA82" i="2"/>
  <c r="KR82" i="2"/>
  <c r="KS82" i="2" s="1"/>
  <c r="LP246" i="2"/>
  <c r="LQ246" i="2" s="1"/>
  <c r="NA246" i="2"/>
  <c r="KL246" i="2"/>
  <c r="KM246" i="2" s="1"/>
  <c r="KX246" i="2"/>
  <c r="KY246" i="2" s="1"/>
  <c r="MH246" i="2"/>
  <c r="MI246" i="2" s="1"/>
  <c r="KR246" i="2"/>
  <c r="KS246" i="2" s="1"/>
  <c r="LV246" i="2"/>
  <c r="LW246" i="2" s="1"/>
  <c r="MB246" i="2"/>
  <c r="MC246" i="2" s="1"/>
  <c r="KJ246" i="2"/>
  <c r="LD246" i="2"/>
  <c r="LE246" i="2" s="1"/>
  <c r="LJ246" i="2"/>
  <c r="LK246" i="2" s="1"/>
  <c r="MN246" i="2"/>
  <c r="MO246" i="2" s="1"/>
  <c r="MH150" i="2"/>
  <c r="MN150" i="2"/>
  <c r="LD150" i="2"/>
  <c r="KL150" i="2"/>
  <c r="MB150" i="2"/>
  <c r="KX150" i="2"/>
  <c r="LJ150" i="2"/>
  <c r="LV150" i="2"/>
  <c r="NA150" i="2"/>
  <c r="LP150" i="2"/>
  <c r="KR150" i="2"/>
  <c r="KJ150" i="2"/>
  <c r="NL261" i="2"/>
  <c r="NL10" i="2"/>
  <c r="NU220" i="2"/>
  <c r="NW220" i="2" s="1"/>
  <c r="NU261" i="2"/>
  <c r="NW261" i="2" s="1"/>
  <c r="NU107" i="2"/>
  <c r="NW107" i="2" s="1"/>
  <c r="NR261" i="2"/>
  <c r="NT261" i="2" s="1"/>
  <c r="NU333" i="2"/>
  <c r="NW333" i="2" s="1"/>
  <c r="LE93" i="2"/>
  <c r="MI73" i="2"/>
  <c r="NU94" i="2"/>
  <c r="NW94" i="2" s="1"/>
  <c r="LK79" i="2"/>
  <c r="LW245" i="2"/>
  <c r="LK245" i="2"/>
  <c r="NU348" i="2"/>
  <c r="NW348" i="2" s="1"/>
  <c r="KY83" i="2"/>
  <c r="MO83" i="2"/>
  <c r="MC161" i="2"/>
  <c r="LK161" i="2"/>
  <c r="NJ288" i="2"/>
  <c r="OB288" i="2" s="1"/>
  <c r="DW249" i="2"/>
  <c r="KY305" i="2"/>
  <c r="MH146" i="2"/>
  <c r="LD146" i="2"/>
  <c r="KR146" i="2"/>
  <c r="MB146" i="2"/>
  <c r="NA146" i="2"/>
  <c r="LJ146" i="2"/>
  <c r="KX146" i="2"/>
  <c r="KJ146" i="2"/>
  <c r="KL146" i="2"/>
  <c r="MN146" i="2"/>
  <c r="LV146" i="2"/>
  <c r="LP146" i="2"/>
  <c r="DU146" i="2"/>
  <c r="DV146" i="2"/>
  <c r="DY146" i="2" s="1"/>
  <c r="EE146" i="2" s="1"/>
  <c r="KJ345" i="2"/>
  <c r="KR345" i="2"/>
  <c r="KS345" i="2" s="1"/>
  <c r="LD345" i="2"/>
  <c r="LE345" i="2" s="1"/>
  <c r="LJ345" i="2"/>
  <c r="LK345" i="2" s="1"/>
  <c r="KL345" i="2"/>
  <c r="KM345" i="2" s="1"/>
  <c r="NA345" i="2"/>
  <c r="NE345" i="2" s="1"/>
  <c r="MN345" i="2"/>
  <c r="MO345" i="2" s="1"/>
  <c r="MH345" i="2"/>
  <c r="MI345" i="2" s="1"/>
  <c r="MB345" i="2"/>
  <c r="MC345" i="2" s="1"/>
  <c r="LP345" i="2"/>
  <c r="LQ345" i="2" s="1"/>
  <c r="KX345" i="2"/>
  <c r="KY345" i="2" s="1"/>
  <c r="LV345" i="2"/>
  <c r="LW345" i="2" s="1"/>
  <c r="MN213" i="2"/>
  <c r="LP213" i="2"/>
  <c r="KJ213" i="2"/>
  <c r="NA213" i="2"/>
  <c r="LD213" i="2"/>
  <c r="MH213" i="2"/>
  <c r="KX213" i="2"/>
  <c r="KY213" i="2" s="1"/>
  <c r="KL213" i="2"/>
  <c r="KM213" i="2" s="1"/>
  <c r="MB213" i="2"/>
  <c r="KR213" i="2"/>
  <c r="LV213" i="2"/>
  <c r="LJ213" i="2"/>
  <c r="KX54" i="2"/>
  <c r="KY54" i="2" s="1"/>
  <c r="MH54" i="2"/>
  <c r="MI54" i="2" s="1"/>
  <c r="MN54" i="2"/>
  <c r="MO54" i="2" s="1"/>
  <c r="LP54" i="2"/>
  <c r="LQ54" i="2" s="1"/>
  <c r="NA54" i="2"/>
  <c r="LV54" i="2"/>
  <c r="LW54" i="2" s="1"/>
  <c r="KL54" i="2"/>
  <c r="KM54" i="2" s="1"/>
  <c r="LD54" i="2"/>
  <c r="LE54" i="2" s="1"/>
  <c r="MB54" i="2"/>
  <c r="MC54" i="2" s="1"/>
  <c r="KJ54" i="2"/>
  <c r="LJ54" i="2"/>
  <c r="LK54" i="2" s="1"/>
  <c r="KR54" i="2"/>
  <c r="KS54" i="2" s="1"/>
  <c r="LI115" i="2"/>
  <c r="LC115" i="2"/>
  <c r="KK115" i="2"/>
  <c r="KQ115" i="2"/>
  <c r="MM115" i="2"/>
  <c r="LO115" i="2"/>
  <c r="MW115" i="2"/>
  <c r="MA115" i="2"/>
  <c r="KW115" i="2"/>
  <c r="LU115" i="2"/>
  <c r="MG115" i="2"/>
  <c r="KG115" i="2"/>
  <c r="LV223" i="2"/>
  <c r="LW223" i="2" s="1"/>
  <c r="LD223" i="2"/>
  <c r="LE223" i="2" s="1"/>
  <c r="KX223" i="2"/>
  <c r="KY223" i="2" s="1"/>
  <c r="KJ223" i="2"/>
  <c r="LP223" i="2"/>
  <c r="MN223" i="2"/>
  <c r="MO223" i="2" s="1"/>
  <c r="KR223" i="2"/>
  <c r="KS223" i="2" s="1"/>
  <c r="LJ223" i="2"/>
  <c r="LK223" i="2" s="1"/>
  <c r="MB223" i="2"/>
  <c r="MC223" i="2" s="1"/>
  <c r="NA223" i="2"/>
  <c r="MH223" i="2"/>
  <c r="MI223" i="2" s="1"/>
  <c r="KL223" i="2"/>
  <c r="KM223" i="2" s="1"/>
  <c r="LI90" i="2"/>
  <c r="LK90" i="2" s="1"/>
  <c r="KK90" i="2"/>
  <c r="KM90" i="2" s="1"/>
  <c r="NL90" i="2" s="1"/>
  <c r="NN90" i="2" s="1"/>
  <c r="KQ90" i="2"/>
  <c r="KS90" i="2" s="1"/>
  <c r="MW90" i="2"/>
  <c r="KG90" i="2"/>
  <c r="MG90" i="2"/>
  <c r="MI90" i="2" s="1"/>
  <c r="LO90" i="2"/>
  <c r="LQ90" i="2" s="1"/>
  <c r="KW90" i="2"/>
  <c r="KY90" i="2" s="1"/>
  <c r="MA90" i="2"/>
  <c r="MC90" i="2" s="1"/>
  <c r="MM90" i="2"/>
  <c r="MO90" i="2" s="1"/>
  <c r="LC90" i="2"/>
  <c r="LE90" i="2" s="1"/>
  <c r="LU90" i="2"/>
  <c r="LW90" i="2" s="1"/>
  <c r="MH341" i="2"/>
  <c r="MI341" i="2" s="1"/>
  <c r="NA341" i="2"/>
  <c r="MN341" i="2"/>
  <c r="LJ341" i="2"/>
  <c r="LP341" i="2"/>
  <c r="KL341" i="2"/>
  <c r="KM341" i="2" s="1"/>
  <c r="KR341" i="2"/>
  <c r="KS341" i="2" s="1"/>
  <c r="LV341" i="2"/>
  <c r="KJ341" i="2"/>
  <c r="MB341" i="2"/>
  <c r="KX341" i="2"/>
  <c r="KY341" i="2" s="1"/>
  <c r="LD341" i="2"/>
  <c r="DU325" i="2"/>
  <c r="DV325" i="2"/>
  <c r="DY325" i="2" s="1"/>
  <c r="EE325" i="2" s="1"/>
  <c r="FE226" i="2"/>
  <c r="NM226" i="2"/>
  <c r="NY226" i="2" s="1"/>
  <c r="OE226" i="2" s="1"/>
  <c r="KS294" i="2"/>
  <c r="NU167" i="2"/>
  <c r="NW167" i="2" s="1"/>
  <c r="NL94" i="2"/>
  <c r="NL197" i="2"/>
  <c r="KS213" i="2"/>
  <c r="LW213" i="2"/>
  <c r="NL272" i="2"/>
  <c r="LQ337" i="2"/>
  <c r="NL84" i="2"/>
  <c r="LQ341" i="2"/>
  <c r="DK91" i="2"/>
  <c r="DM91" i="2" s="1"/>
  <c r="NL119" i="2"/>
  <c r="NN119" i="2" s="1"/>
  <c r="NU328" i="2"/>
  <c r="NW328" i="2" s="1"/>
  <c r="NM72" i="2"/>
  <c r="NY72" i="2" s="1"/>
  <c r="OE72" i="2" s="1"/>
  <c r="NA172" i="2"/>
  <c r="LJ172" i="2"/>
  <c r="LK172" i="2" s="1"/>
  <c r="MN172" i="2"/>
  <c r="MO172" i="2" s="1"/>
  <c r="MB172" i="2"/>
  <c r="MC172" i="2" s="1"/>
  <c r="KX172" i="2"/>
  <c r="KY172" i="2" s="1"/>
  <c r="LP172" i="2"/>
  <c r="LQ172" i="2" s="1"/>
  <c r="MH172" i="2"/>
  <c r="MI172" i="2" s="1"/>
  <c r="KL172" i="2"/>
  <c r="KM172" i="2" s="1"/>
  <c r="LV172" i="2"/>
  <c r="LW172" i="2" s="1"/>
  <c r="KR172" i="2"/>
  <c r="KS172" i="2" s="1"/>
  <c r="LD172" i="2"/>
  <c r="LE172" i="2" s="1"/>
  <c r="KJ172" i="2"/>
  <c r="LV236" i="2"/>
  <c r="NA236" i="2"/>
  <c r="LD236" i="2"/>
  <c r="MH236" i="2"/>
  <c r="KL236" i="2"/>
  <c r="KR236" i="2"/>
  <c r="MB236" i="2"/>
  <c r="LJ236" i="2"/>
  <c r="KJ236" i="2"/>
  <c r="LP236" i="2"/>
  <c r="MN236" i="2"/>
  <c r="KX236" i="2"/>
  <c r="KQ108" i="2"/>
  <c r="LU108" i="2"/>
  <c r="MW108" i="2"/>
  <c r="LI108" i="2"/>
  <c r="KW108" i="2"/>
  <c r="KK108" i="2"/>
  <c r="MA108" i="2"/>
  <c r="KG108" i="2"/>
  <c r="MM108" i="2"/>
  <c r="MG108" i="2"/>
  <c r="LC108" i="2"/>
  <c r="LO108" i="2"/>
  <c r="MA185" i="2"/>
  <c r="KK185" i="2"/>
  <c r="MW185" i="2"/>
  <c r="MG185" i="2"/>
  <c r="KW185" i="2"/>
  <c r="KG185" i="2"/>
  <c r="LI185" i="2"/>
  <c r="MM185" i="2"/>
  <c r="LO185" i="2"/>
  <c r="KQ185" i="2"/>
  <c r="LC185" i="2"/>
  <c r="LE185" i="2" s="1"/>
  <c r="LU185" i="2"/>
  <c r="LO253" i="2"/>
  <c r="LQ253" i="2" s="1"/>
  <c r="MM253" i="2"/>
  <c r="MO253" i="2" s="1"/>
  <c r="KG253" i="2"/>
  <c r="MG253" i="2"/>
  <c r="MI253" i="2" s="1"/>
  <c r="MA253" i="2"/>
  <c r="MC253" i="2" s="1"/>
  <c r="LI253" i="2"/>
  <c r="LK253" i="2" s="1"/>
  <c r="KK253" i="2"/>
  <c r="KM253" i="2" s="1"/>
  <c r="LC253" i="2"/>
  <c r="LE253" i="2" s="1"/>
  <c r="MW253" i="2"/>
  <c r="LU253" i="2"/>
  <c r="LW253" i="2" s="1"/>
  <c r="KQ253" i="2"/>
  <c r="KS253" i="2" s="1"/>
  <c r="KW253" i="2"/>
  <c r="KY253" i="2" s="1"/>
  <c r="KG122" i="2"/>
  <c r="LC122" i="2"/>
  <c r="KK122" i="2"/>
  <c r="KM122" i="2" s="1"/>
  <c r="MG122" i="2"/>
  <c r="LU122" i="2"/>
  <c r="MA122" i="2"/>
  <c r="MM122" i="2"/>
  <c r="LI122" i="2"/>
  <c r="LO122" i="2"/>
  <c r="MW122" i="2"/>
  <c r="KQ122" i="2"/>
  <c r="KS122" i="2" s="1"/>
  <c r="KW122" i="2"/>
  <c r="LP133" i="2"/>
  <c r="LD133" i="2"/>
  <c r="KR133" i="2"/>
  <c r="NA133" i="2"/>
  <c r="MH133" i="2"/>
  <c r="MB133" i="2"/>
  <c r="KX133" i="2"/>
  <c r="LV133" i="2"/>
  <c r="MN133" i="2"/>
  <c r="LJ133" i="2"/>
  <c r="KL133" i="2"/>
  <c r="KJ133" i="2"/>
  <c r="KG338" i="2"/>
  <c r="KK338" i="2"/>
  <c r="LU338" i="2"/>
  <c r="LI338" i="2"/>
  <c r="KW338" i="2"/>
  <c r="MA338" i="2"/>
  <c r="LC338" i="2"/>
  <c r="MM338" i="2"/>
  <c r="LO338" i="2"/>
  <c r="KQ338" i="2"/>
  <c r="MG338" i="2"/>
  <c r="MW338" i="2"/>
  <c r="MB102" i="2"/>
  <c r="MC102" i="2" s="1"/>
  <c r="LV102" i="2"/>
  <c r="LW102" i="2" s="1"/>
  <c r="KX102" i="2"/>
  <c r="KY102" i="2" s="1"/>
  <c r="MN102" i="2"/>
  <c r="MO102" i="2" s="1"/>
  <c r="LP102" i="2"/>
  <c r="LQ102" i="2" s="1"/>
  <c r="KR102" i="2"/>
  <c r="KS102" i="2" s="1"/>
  <c r="KJ102" i="2"/>
  <c r="LJ102" i="2"/>
  <c r="LK102" i="2" s="1"/>
  <c r="KL102" i="2"/>
  <c r="KM102" i="2" s="1"/>
  <c r="MH102" i="2"/>
  <c r="MI102" i="2" s="1"/>
  <c r="LD102" i="2"/>
  <c r="LE102" i="2" s="1"/>
  <c r="NA102" i="2"/>
  <c r="KX185" i="2"/>
  <c r="MN185" i="2"/>
  <c r="KL185" i="2"/>
  <c r="LD185" i="2"/>
  <c r="LV185" i="2"/>
  <c r="LP185" i="2"/>
  <c r="MB185" i="2"/>
  <c r="LJ185" i="2"/>
  <c r="KJ185" i="2"/>
  <c r="MH185" i="2"/>
  <c r="KR185" i="2"/>
  <c r="NA185" i="2"/>
  <c r="FE232" i="2"/>
  <c r="NM232" i="2"/>
  <c r="NY232" i="2" s="1"/>
  <c r="OE232" i="2" s="1"/>
  <c r="LI284" i="2"/>
  <c r="MW284" i="2"/>
  <c r="LC284" i="2"/>
  <c r="KK284" i="2"/>
  <c r="LO284" i="2"/>
  <c r="KG284" i="2"/>
  <c r="KQ284" i="2"/>
  <c r="MG284" i="2"/>
  <c r="KW284" i="2"/>
  <c r="LU284" i="2"/>
  <c r="MA284" i="2"/>
  <c r="MM284" i="2"/>
  <c r="LE294" i="2"/>
  <c r="NU286" i="2"/>
  <c r="NW286" i="2" s="1"/>
  <c r="NU347" i="2"/>
  <c r="NW347" i="2" s="1"/>
  <c r="NU65" i="2"/>
  <c r="NW65" i="2" s="1"/>
  <c r="LQ12" i="2"/>
  <c r="LW12" i="2"/>
  <c r="LQ213" i="2"/>
  <c r="NL317" i="2"/>
  <c r="LE337" i="2"/>
  <c r="MO337" i="2"/>
  <c r="LW78" i="2"/>
  <c r="MC78" i="2"/>
  <c r="LK168" i="2"/>
  <c r="NU289" i="2"/>
  <c r="NW289" i="2" s="1"/>
  <c r="LW161" i="2"/>
  <c r="LW341" i="2"/>
  <c r="NM224" i="2"/>
  <c r="NY224" i="2" s="1"/>
  <c r="OE224" i="2" s="1"/>
  <c r="DK82" i="2"/>
  <c r="DM82" i="2" s="1"/>
  <c r="MZ51" i="2"/>
  <c r="MX51" i="2"/>
  <c r="MB343" i="2"/>
  <c r="LV343" i="2"/>
  <c r="MH343" i="2"/>
  <c r="KL343" i="2"/>
  <c r="LP343" i="2"/>
  <c r="LD343" i="2"/>
  <c r="KJ343" i="2"/>
  <c r="KR343" i="2"/>
  <c r="NA343" i="2"/>
  <c r="KX343" i="2"/>
  <c r="MN343" i="2"/>
  <c r="LJ343" i="2"/>
  <c r="KX58" i="2"/>
  <c r="KY58" i="2" s="1"/>
  <c r="LV58" i="2"/>
  <c r="LW58" i="2" s="1"/>
  <c r="LP58" i="2"/>
  <c r="LQ58" i="2" s="1"/>
  <c r="LD58" i="2"/>
  <c r="LE58" i="2" s="1"/>
  <c r="MN58" i="2"/>
  <c r="MO58" i="2" s="1"/>
  <c r="KL58" i="2"/>
  <c r="KM58" i="2" s="1"/>
  <c r="NL58" i="2" s="1"/>
  <c r="MB58" i="2"/>
  <c r="MC58" i="2" s="1"/>
  <c r="KJ58" i="2"/>
  <c r="LJ58" i="2"/>
  <c r="LK58" i="2" s="1"/>
  <c r="KR58" i="2"/>
  <c r="KS58" i="2" s="1"/>
  <c r="NA58" i="2"/>
  <c r="MH58" i="2"/>
  <c r="MI58" i="2" s="1"/>
  <c r="LP228" i="2"/>
  <c r="LQ228" i="2" s="1"/>
  <c r="KR228" i="2"/>
  <c r="KS228" i="2" s="1"/>
  <c r="MH228" i="2"/>
  <c r="MI228" i="2" s="1"/>
  <c r="LV228" i="2"/>
  <c r="LW228" i="2" s="1"/>
  <c r="LJ228" i="2"/>
  <c r="LK228" i="2" s="1"/>
  <c r="MN228" i="2"/>
  <c r="MO228" i="2" s="1"/>
  <c r="KJ228" i="2"/>
  <c r="KX228" i="2"/>
  <c r="KY228" i="2" s="1"/>
  <c r="NA228" i="2"/>
  <c r="MB228" i="2"/>
  <c r="MC228" i="2" s="1"/>
  <c r="NU228" i="2" s="1"/>
  <c r="NW228" i="2" s="1"/>
  <c r="LD228" i="2"/>
  <c r="LE228" i="2" s="1"/>
  <c r="KL228" i="2"/>
  <c r="KM228" i="2" s="1"/>
  <c r="KX283" i="2"/>
  <c r="KL283" i="2"/>
  <c r="MB283" i="2"/>
  <c r="NA283" i="2"/>
  <c r="KR283" i="2"/>
  <c r="MN283" i="2"/>
  <c r="MH283" i="2"/>
  <c r="LV283" i="2"/>
  <c r="LP283" i="2"/>
  <c r="LD283" i="2"/>
  <c r="KJ283" i="2"/>
  <c r="LJ283" i="2"/>
  <c r="MM34" i="2"/>
  <c r="MO34" i="2" s="1"/>
  <c r="KK34" i="2"/>
  <c r="KM34" i="2" s="1"/>
  <c r="MW34" i="2"/>
  <c r="MA34" i="2"/>
  <c r="MC34" i="2" s="1"/>
  <c r="LO34" i="2"/>
  <c r="KQ34" i="2"/>
  <c r="KS34" i="2" s="1"/>
  <c r="KG34" i="2"/>
  <c r="LU34" i="2"/>
  <c r="LW34" i="2" s="1"/>
  <c r="KW34" i="2"/>
  <c r="KY34" i="2" s="1"/>
  <c r="NL34" i="2" s="1"/>
  <c r="MG34" i="2"/>
  <c r="MI34" i="2" s="1"/>
  <c r="LC34" i="2"/>
  <c r="LE34" i="2" s="1"/>
  <c r="LI34" i="2"/>
  <c r="LK34" i="2" s="1"/>
  <c r="LJ88" i="2"/>
  <c r="KX88" i="2"/>
  <c r="MB88" i="2"/>
  <c r="NA88" i="2"/>
  <c r="MN88" i="2"/>
  <c r="LV88" i="2"/>
  <c r="LD88" i="2"/>
  <c r="KR88" i="2"/>
  <c r="KL88" i="2"/>
  <c r="MH88" i="2"/>
  <c r="KJ88" i="2"/>
  <c r="LP88" i="2"/>
  <c r="KK146" i="2"/>
  <c r="KM146" i="2" s="1"/>
  <c r="NL146" i="2" s="1"/>
  <c r="LI146" i="2"/>
  <c r="LK146" i="2" s="1"/>
  <c r="MW146" i="2"/>
  <c r="KG146" i="2"/>
  <c r="MM146" i="2"/>
  <c r="MO146" i="2" s="1"/>
  <c r="LO146" i="2"/>
  <c r="KQ146" i="2"/>
  <c r="KS146" i="2" s="1"/>
  <c r="KW146" i="2"/>
  <c r="KY146" i="2" s="1"/>
  <c r="MA146" i="2"/>
  <c r="MC146" i="2" s="1"/>
  <c r="MG146" i="2"/>
  <c r="MI146" i="2" s="1"/>
  <c r="LU146" i="2"/>
  <c r="LW146" i="2" s="1"/>
  <c r="LC146" i="2"/>
  <c r="LE146" i="2" s="1"/>
  <c r="LO142" i="2"/>
  <c r="LQ142" i="2" s="1"/>
  <c r="KG142" i="2"/>
  <c r="MW142" i="2"/>
  <c r="KQ142" i="2"/>
  <c r="KS142" i="2" s="1"/>
  <c r="MG142" i="2"/>
  <c r="MI142" i="2" s="1"/>
  <c r="NU142" i="2" s="1"/>
  <c r="NW142" i="2" s="1"/>
  <c r="LI142" i="2"/>
  <c r="LK142" i="2" s="1"/>
  <c r="KW142" i="2"/>
  <c r="KY142" i="2" s="1"/>
  <c r="KK142" i="2"/>
  <c r="KM142" i="2" s="1"/>
  <c r="LU142" i="2"/>
  <c r="LW142" i="2" s="1"/>
  <c r="MA142" i="2"/>
  <c r="MC142" i="2" s="1"/>
  <c r="MM142" i="2"/>
  <c r="MO142" i="2" s="1"/>
  <c r="LC142" i="2"/>
  <c r="LE142" i="2" s="1"/>
  <c r="KM294" i="2"/>
  <c r="MC294" i="2"/>
  <c r="NL306" i="2"/>
  <c r="NU306" i="2"/>
  <c r="NW306" i="2" s="1"/>
  <c r="LQ73" i="2"/>
  <c r="MO213" i="2"/>
  <c r="MI83" i="2"/>
  <c r="NU278" i="2"/>
  <c r="NW278" i="2" s="1"/>
  <c r="LW285" i="2"/>
  <c r="KQ189" i="2"/>
  <c r="KW189" i="2"/>
  <c r="LU189" i="2"/>
  <c r="LC189" i="2"/>
  <c r="KK189" i="2"/>
  <c r="MA189" i="2"/>
  <c r="MC189" i="2" s="1"/>
  <c r="LI189" i="2"/>
  <c r="MW189" i="2"/>
  <c r="MM189" i="2"/>
  <c r="KG189" i="2"/>
  <c r="LO189" i="2"/>
  <c r="MG189" i="2"/>
  <c r="LV33" i="2"/>
  <c r="LW33" i="2" s="1"/>
  <c r="LD33" i="2"/>
  <c r="LE33" i="2" s="1"/>
  <c r="KX33" i="2"/>
  <c r="KY33" i="2" s="1"/>
  <c r="KL33" i="2"/>
  <c r="KM33" i="2" s="1"/>
  <c r="MH33" i="2"/>
  <c r="MI33" i="2" s="1"/>
  <c r="MB33" i="2"/>
  <c r="MC33" i="2" s="1"/>
  <c r="NA33" i="2"/>
  <c r="LJ33" i="2"/>
  <c r="LK33" i="2" s="1"/>
  <c r="LP33" i="2"/>
  <c r="LQ33" i="2" s="1"/>
  <c r="KJ33" i="2"/>
  <c r="KR33" i="2"/>
  <c r="KS33" i="2" s="1"/>
  <c r="MN33" i="2"/>
  <c r="MO33" i="2" s="1"/>
  <c r="LV95" i="2"/>
  <c r="LW95" i="2" s="1"/>
  <c r="LD95" i="2"/>
  <c r="LE95" i="2" s="1"/>
  <c r="KL95" i="2"/>
  <c r="KM95" i="2" s="1"/>
  <c r="NA95" i="2"/>
  <c r="MB95" i="2"/>
  <c r="MC95" i="2" s="1"/>
  <c r="MH95" i="2"/>
  <c r="MI95" i="2" s="1"/>
  <c r="NU95" i="2" s="1"/>
  <c r="NW95" i="2" s="1"/>
  <c r="KJ95" i="2"/>
  <c r="LP95" i="2"/>
  <c r="LQ95" i="2" s="1"/>
  <c r="LJ95" i="2"/>
  <c r="LK95" i="2" s="1"/>
  <c r="KX95" i="2"/>
  <c r="KY95" i="2" s="1"/>
  <c r="KR95" i="2"/>
  <c r="KS95" i="2" s="1"/>
  <c r="MN95" i="2"/>
  <c r="MO95" i="2" s="1"/>
  <c r="KL324" i="2"/>
  <c r="KM324" i="2" s="1"/>
  <c r="KX324" i="2"/>
  <c r="KY324" i="2" s="1"/>
  <c r="MH324" i="2"/>
  <c r="MI324" i="2" s="1"/>
  <c r="MB324" i="2"/>
  <c r="MC324" i="2" s="1"/>
  <c r="LD324" i="2"/>
  <c r="LE324" i="2" s="1"/>
  <c r="LV324" i="2"/>
  <c r="LW324" i="2" s="1"/>
  <c r="NA324" i="2"/>
  <c r="MN324" i="2"/>
  <c r="MO324" i="2" s="1"/>
  <c r="LJ324" i="2"/>
  <c r="LK324" i="2" s="1"/>
  <c r="LP324" i="2"/>
  <c r="LQ324" i="2" s="1"/>
  <c r="KR324" i="2"/>
  <c r="KS324" i="2" s="1"/>
  <c r="KJ324" i="2"/>
  <c r="LJ112" i="2"/>
  <c r="KL112" i="2"/>
  <c r="KJ112" i="2"/>
  <c r="NA112" i="2"/>
  <c r="MB112" i="2"/>
  <c r="LV112" i="2"/>
  <c r="LP112" i="2"/>
  <c r="MN112" i="2"/>
  <c r="KX112" i="2"/>
  <c r="KR112" i="2"/>
  <c r="LD112" i="2"/>
  <c r="MH112" i="2"/>
  <c r="KJ327" i="2"/>
  <c r="MH327" i="2"/>
  <c r="MI327" i="2" s="1"/>
  <c r="KR327" i="2"/>
  <c r="KS327" i="2" s="1"/>
  <c r="LJ327" i="2"/>
  <c r="LK327" i="2" s="1"/>
  <c r="MN327" i="2"/>
  <c r="MO327" i="2" s="1"/>
  <c r="KL327" i="2"/>
  <c r="KM327" i="2" s="1"/>
  <c r="LD327" i="2"/>
  <c r="NA327" i="2"/>
  <c r="LP327" i="2"/>
  <c r="LV327" i="2"/>
  <c r="LW327" i="2" s="1"/>
  <c r="KX327" i="2"/>
  <c r="KY327" i="2" s="1"/>
  <c r="MB327" i="2"/>
  <c r="MC327" i="2" s="1"/>
  <c r="DU94" i="2"/>
  <c r="DV94" i="2"/>
  <c r="DY94" i="2" s="1"/>
  <c r="EE94" i="2" s="1"/>
  <c r="FE70" i="2"/>
  <c r="NM70" i="2"/>
  <c r="NY70" i="2" s="1"/>
  <c r="OE70" i="2" s="1"/>
  <c r="FE127" i="2"/>
  <c r="NM127" i="2"/>
  <c r="NY127" i="2" s="1"/>
  <c r="OE127" i="2" s="1"/>
  <c r="NU131" i="2"/>
  <c r="NW131" i="2" s="1"/>
  <c r="NL63" i="2"/>
  <c r="NX63" i="2" s="1"/>
  <c r="NL106" i="2"/>
  <c r="MC73" i="2"/>
  <c r="NU217" i="2"/>
  <c r="NW217" i="2" s="1"/>
  <c r="LE327" i="2"/>
  <c r="NU330" i="2"/>
  <c r="NW330" i="2" s="1"/>
  <c r="NU337" i="2"/>
  <c r="NW337" i="2" s="1"/>
  <c r="NL16" i="2"/>
  <c r="LQ34" i="2"/>
  <c r="LE341" i="2"/>
  <c r="NM159" i="2"/>
  <c r="NY159" i="2" s="1"/>
  <c r="OE159" i="2" s="1"/>
  <c r="NL187" i="2"/>
  <c r="MG205" i="2"/>
  <c r="MI205" i="2" s="1"/>
  <c r="LI205" i="2"/>
  <c r="LK205" i="2" s="1"/>
  <c r="KK205" i="2"/>
  <c r="KM205" i="2" s="1"/>
  <c r="MW205" i="2"/>
  <c r="MM205" i="2"/>
  <c r="MO205" i="2" s="1"/>
  <c r="LU205" i="2"/>
  <c r="LW205" i="2" s="1"/>
  <c r="LO205" i="2"/>
  <c r="LQ205" i="2" s="1"/>
  <c r="KW205" i="2"/>
  <c r="KY205" i="2" s="1"/>
  <c r="KQ205" i="2"/>
  <c r="KS205" i="2" s="1"/>
  <c r="MA205" i="2"/>
  <c r="MC205" i="2" s="1"/>
  <c r="KG205" i="2"/>
  <c r="LC205" i="2"/>
  <c r="LE205" i="2" s="1"/>
  <c r="KG201" i="2"/>
  <c r="MA201" i="2"/>
  <c r="MC201" i="2" s="1"/>
  <c r="MG201" i="2"/>
  <c r="MI201" i="2" s="1"/>
  <c r="LI201" i="2"/>
  <c r="KK201" i="2"/>
  <c r="KM201" i="2" s="1"/>
  <c r="MW201" i="2"/>
  <c r="MM201" i="2"/>
  <c r="MO201" i="2" s="1"/>
  <c r="NU201" i="2" s="1"/>
  <c r="NW201" i="2" s="1"/>
  <c r="LC201" i="2"/>
  <c r="LE201" i="2" s="1"/>
  <c r="LO201" i="2"/>
  <c r="LQ201" i="2" s="1"/>
  <c r="LU201" i="2"/>
  <c r="LW201" i="2" s="1"/>
  <c r="KQ201" i="2"/>
  <c r="KS201" i="2" s="1"/>
  <c r="KW201" i="2"/>
  <c r="KY201" i="2" s="1"/>
  <c r="LO76" i="2"/>
  <c r="LI76" i="2"/>
  <c r="KQ76" i="2"/>
  <c r="KS76" i="2" s="1"/>
  <c r="LU76" i="2"/>
  <c r="LC76" i="2"/>
  <c r="MG76" i="2"/>
  <c r="KK76" i="2"/>
  <c r="MW76" i="2"/>
  <c r="MA76" i="2"/>
  <c r="KG76" i="2"/>
  <c r="KW76" i="2"/>
  <c r="MM76" i="2"/>
  <c r="NB152" i="2"/>
  <c r="NI152" i="2" s="1"/>
  <c r="ND152" i="2"/>
  <c r="LJ189" i="2"/>
  <c r="KR189" i="2"/>
  <c r="LP189" i="2"/>
  <c r="MB189" i="2"/>
  <c r="KX189" i="2"/>
  <c r="NA189" i="2"/>
  <c r="MN189" i="2"/>
  <c r="KJ189" i="2"/>
  <c r="LV189" i="2"/>
  <c r="LD189" i="2"/>
  <c r="MH189" i="2"/>
  <c r="KL189" i="2"/>
  <c r="NU55" i="2"/>
  <c r="NW55" i="2" s="1"/>
  <c r="NU269" i="2"/>
  <c r="NW269" i="2" s="1"/>
  <c r="MW125" i="2"/>
  <c r="MA125" i="2"/>
  <c r="MG125" i="2"/>
  <c r="LO125" i="2"/>
  <c r="LI125" i="2"/>
  <c r="KW125" i="2"/>
  <c r="KK125" i="2"/>
  <c r="KG125" i="2"/>
  <c r="MM125" i="2"/>
  <c r="KQ125" i="2"/>
  <c r="LU125" i="2"/>
  <c r="LC125" i="2"/>
  <c r="MN184" i="2"/>
  <c r="LJ184" i="2"/>
  <c r="KL184" i="2"/>
  <c r="MB184" i="2"/>
  <c r="KJ184" i="2"/>
  <c r="LV184" i="2"/>
  <c r="NA184" i="2"/>
  <c r="LD184" i="2"/>
  <c r="MH184" i="2"/>
  <c r="KR184" i="2"/>
  <c r="LP184" i="2"/>
  <c r="KX184" i="2"/>
  <c r="KG96" i="2"/>
  <c r="MG96" i="2"/>
  <c r="MI96" i="2" s="1"/>
  <c r="MM96" i="2"/>
  <c r="MO96" i="2" s="1"/>
  <c r="KW96" i="2"/>
  <c r="KY96" i="2" s="1"/>
  <c r="LO96" i="2"/>
  <c r="LQ96" i="2" s="1"/>
  <c r="LU96" i="2"/>
  <c r="LW96" i="2" s="1"/>
  <c r="KQ96" i="2"/>
  <c r="KS96" i="2" s="1"/>
  <c r="LC96" i="2"/>
  <c r="MW96" i="2"/>
  <c r="NE96" i="2" s="1"/>
  <c r="KK96" i="2"/>
  <c r="KM96" i="2" s="1"/>
  <c r="MA96" i="2"/>
  <c r="MC96" i="2" s="1"/>
  <c r="LI96" i="2"/>
  <c r="LK96" i="2" s="1"/>
  <c r="NL295" i="2"/>
  <c r="NL159" i="2"/>
  <c r="KS93" i="2"/>
  <c r="NL8" i="2"/>
  <c r="LK213" i="2"/>
  <c r="KY337" i="2"/>
  <c r="NL55" i="2"/>
  <c r="NU136" i="2"/>
  <c r="NW136" i="2" s="1"/>
  <c r="MO168" i="2"/>
  <c r="NU168" i="2" s="1"/>
  <c r="NW168" i="2" s="1"/>
  <c r="LE207" i="2"/>
  <c r="DK141" i="2"/>
  <c r="DM141" i="2" s="1"/>
  <c r="MC341" i="2"/>
  <c r="MO305" i="2"/>
  <c r="KR122" i="2"/>
  <c r="LD122" i="2"/>
  <c r="KJ122" i="2"/>
  <c r="LP122" i="2"/>
  <c r="LV122" i="2"/>
  <c r="KX122" i="2"/>
  <c r="KL122" i="2"/>
  <c r="MB122" i="2"/>
  <c r="MH122" i="2"/>
  <c r="LJ122" i="2"/>
  <c r="NA122" i="2"/>
  <c r="MN122" i="2"/>
  <c r="MH42" i="2"/>
  <c r="MI42" i="2" s="1"/>
  <c r="LD42" i="2"/>
  <c r="LE42" i="2" s="1"/>
  <c r="KL42" i="2"/>
  <c r="KM42" i="2" s="1"/>
  <c r="MB42" i="2"/>
  <c r="MC42" i="2" s="1"/>
  <c r="KJ42" i="2"/>
  <c r="LJ42" i="2"/>
  <c r="LK42" i="2" s="1"/>
  <c r="KX42" i="2"/>
  <c r="KY42" i="2" s="1"/>
  <c r="NL42" i="2" s="1"/>
  <c r="KR42" i="2"/>
  <c r="KS42" i="2" s="1"/>
  <c r="LP42" i="2"/>
  <c r="LQ42" i="2" s="1"/>
  <c r="NA42" i="2"/>
  <c r="MN42" i="2"/>
  <c r="MO42" i="2" s="1"/>
  <c r="LV42" i="2"/>
  <c r="LW42" i="2" s="1"/>
  <c r="KQ279" i="2"/>
  <c r="KS279" i="2" s="1"/>
  <c r="KG279" i="2"/>
  <c r="KW279" i="2"/>
  <c r="KY279" i="2" s="1"/>
  <c r="KK279" i="2"/>
  <c r="KM279" i="2" s="1"/>
  <c r="MM279" i="2"/>
  <c r="MO279" i="2" s="1"/>
  <c r="MW279" i="2"/>
  <c r="LO279" i="2"/>
  <c r="LQ279" i="2" s="1"/>
  <c r="LU279" i="2"/>
  <c r="LW279" i="2" s="1"/>
  <c r="MG279" i="2"/>
  <c r="MI279" i="2" s="1"/>
  <c r="LI279" i="2"/>
  <c r="LK279" i="2" s="1"/>
  <c r="MA279" i="2"/>
  <c r="MC279" i="2" s="1"/>
  <c r="NU279" i="2" s="1"/>
  <c r="NW279" i="2" s="1"/>
  <c r="LC279" i="2"/>
  <c r="LE279" i="2" s="1"/>
  <c r="MG318" i="2"/>
  <c r="MI318" i="2" s="1"/>
  <c r="LO318" i="2"/>
  <c r="LQ318" i="2" s="1"/>
  <c r="KK318" i="2"/>
  <c r="KM318" i="2" s="1"/>
  <c r="LC318" i="2"/>
  <c r="MW318" i="2"/>
  <c r="LU318" i="2"/>
  <c r="LW318" i="2" s="1"/>
  <c r="KW318" i="2"/>
  <c r="KY318" i="2" s="1"/>
  <c r="MA318" i="2"/>
  <c r="MC318" i="2" s="1"/>
  <c r="LI318" i="2"/>
  <c r="LK318" i="2" s="1"/>
  <c r="KQ318" i="2"/>
  <c r="KS318" i="2" s="1"/>
  <c r="KG318" i="2"/>
  <c r="MM318" i="2"/>
  <c r="MA69" i="2"/>
  <c r="MM69" i="2"/>
  <c r="MO69" i="2" s="1"/>
  <c r="LC69" i="2"/>
  <c r="LE69" i="2" s="1"/>
  <c r="LU69" i="2"/>
  <c r="LW69" i="2" s="1"/>
  <c r="LI69" i="2"/>
  <c r="LK69" i="2" s="1"/>
  <c r="KK69" i="2"/>
  <c r="KM69" i="2" s="1"/>
  <c r="KQ69" i="2"/>
  <c r="KS69" i="2" s="1"/>
  <c r="MW69" i="2"/>
  <c r="KG69" i="2"/>
  <c r="MG69" i="2"/>
  <c r="MI69" i="2" s="1"/>
  <c r="LO69" i="2"/>
  <c r="LQ69" i="2" s="1"/>
  <c r="KW69" i="2"/>
  <c r="KY69" i="2" s="1"/>
  <c r="DK254" i="2"/>
  <c r="DM254" i="2" s="1"/>
  <c r="NY85" i="2"/>
  <c r="OE85" i="2" s="1"/>
  <c r="NL81" i="2"/>
  <c r="NL242" i="2"/>
  <c r="NN242" i="2" s="1"/>
  <c r="MI257" i="2"/>
  <c r="LK93" i="2"/>
  <c r="LW79" i="2"/>
  <c r="LK201" i="2"/>
  <c r="LE213" i="2"/>
  <c r="NU155" i="2"/>
  <c r="NW155" i="2" s="1"/>
  <c r="KY245" i="2"/>
  <c r="LK341" i="2"/>
  <c r="NM20" i="2"/>
  <c r="NY20" i="2" s="1"/>
  <c r="OE20" i="2" s="1"/>
  <c r="MW112" i="2"/>
  <c r="KG112" i="2"/>
  <c r="MA112" i="2"/>
  <c r="LI112" i="2"/>
  <c r="LU112" i="2"/>
  <c r="KQ112" i="2"/>
  <c r="KS112" i="2" s="1"/>
  <c r="KW112" i="2"/>
  <c r="KY112" i="2" s="1"/>
  <c r="LC112" i="2"/>
  <c r="LE112" i="2" s="1"/>
  <c r="KK112" i="2"/>
  <c r="KM112" i="2" s="1"/>
  <c r="MG112" i="2"/>
  <c r="MI112" i="2" s="1"/>
  <c r="MM112" i="2"/>
  <c r="LO112" i="2"/>
  <c r="LQ112" i="2" s="1"/>
  <c r="FE128" i="2"/>
  <c r="NM128" i="2"/>
  <c r="NY128" i="2" s="1"/>
  <c r="OE128" i="2" s="1"/>
  <c r="MW274" i="2"/>
  <c r="KW274" i="2"/>
  <c r="KY274" i="2" s="1"/>
  <c r="MG274" i="2"/>
  <c r="MI274" i="2" s="1"/>
  <c r="KK274" i="2"/>
  <c r="KM274" i="2" s="1"/>
  <c r="NL274" i="2" s="1"/>
  <c r="KQ274" i="2"/>
  <c r="KS274" i="2" s="1"/>
  <c r="MA274" i="2"/>
  <c r="MC274" i="2" s="1"/>
  <c r="NU274" i="2" s="1"/>
  <c r="NW274" i="2" s="1"/>
  <c r="LC274" i="2"/>
  <c r="LE274" i="2" s="1"/>
  <c r="LI274" i="2"/>
  <c r="LK274" i="2" s="1"/>
  <c r="LU274" i="2"/>
  <c r="LW274" i="2" s="1"/>
  <c r="MM274" i="2"/>
  <c r="MO274" i="2" s="1"/>
  <c r="KG274" i="2"/>
  <c r="LO274" i="2"/>
  <c r="LQ274" i="2" s="1"/>
  <c r="MW88" i="2"/>
  <c r="MG88" i="2"/>
  <c r="MI88" i="2" s="1"/>
  <c r="KW88" i="2"/>
  <c r="KY88" i="2" s="1"/>
  <c r="MM88" i="2"/>
  <c r="MO88" i="2" s="1"/>
  <c r="LU88" i="2"/>
  <c r="LW88" i="2" s="1"/>
  <c r="LO88" i="2"/>
  <c r="LQ88" i="2" s="1"/>
  <c r="LC88" i="2"/>
  <c r="LE88" i="2" s="1"/>
  <c r="KQ88" i="2"/>
  <c r="KK88" i="2"/>
  <c r="KM88" i="2" s="1"/>
  <c r="MA88" i="2"/>
  <c r="MC88" i="2" s="1"/>
  <c r="LI88" i="2"/>
  <c r="LK88" i="2" s="1"/>
  <c r="KG88" i="2"/>
  <c r="KW219" i="2"/>
  <c r="KG219" i="2"/>
  <c r="MW219" i="2"/>
  <c r="MA219" i="2"/>
  <c r="MG219" i="2"/>
  <c r="LI219" i="2"/>
  <c r="LC219" i="2"/>
  <c r="KK219" i="2"/>
  <c r="MM219" i="2"/>
  <c r="LU219" i="2"/>
  <c r="LO219" i="2"/>
  <c r="KQ219" i="2"/>
  <c r="ND328" i="2"/>
  <c r="NB328" i="2"/>
  <c r="KX98" i="2"/>
  <c r="KY98" i="2" s="1"/>
  <c r="NA98" i="2"/>
  <c r="MB98" i="2"/>
  <c r="MC98" i="2" s="1"/>
  <c r="MN98" i="2"/>
  <c r="MO98" i="2" s="1"/>
  <c r="LJ98" i="2"/>
  <c r="LK98" i="2" s="1"/>
  <c r="LV98" i="2"/>
  <c r="LW98" i="2" s="1"/>
  <c r="KJ98" i="2"/>
  <c r="LD98" i="2"/>
  <c r="LE98" i="2" s="1"/>
  <c r="KR98" i="2"/>
  <c r="KS98" i="2" s="1"/>
  <c r="KL98" i="2"/>
  <c r="KM98" i="2" s="1"/>
  <c r="NL98" i="2" s="1"/>
  <c r="MH98" i="2"/>
  <c r="MI98" i="2" s="1"/>
  <c r="LP98" i="2"/>
  <c r="LQ98" i="2" s="1"/>
  <c r="MZ47" i="2"/>
  <c r="MX47" i="2"/>
  <c r="LC87" i="2"/>
  <c r="LE87" i="2" s="1"/>
  <c r="MG87" i="2"/>
  <c r="MI87" i="2" s="1"/>
  <c r="MW87" i="2"/>
  <c r="LI87" i="2"/>
  <c r="LK87" i="2" s="1"/>
  <c r="MA87" i="2"/>
  <c r="MC87" i="2" s="1"/>
  <c r="KK87" i="2"/>
  <c r="KM87" i="2" s="1"/>
  <c r="KQ87" i="2"/>
  <c r="KS87" i="2" s="1"/>
  <c r="LO87" i="2"/>
  <c r="LQ87" i="2" s="1"/>
  <c r="KG87" i="2"/>
  <c r="KW87" i="2"/>
  <c r="KY87" i="2" s="1"/>
  <c r="MM87" i="2"/>
  <c r="MO87" i="2" s="1"/>
  <c r="LU87" i="2"/>
  <c r="LW87" i="2" s="1"/>
  <c r="KX287" i="2"/>
  <c r="KR287" i="2"/>
  <c r="MN287" i="2"/>
  <c r="NA287" i="2"/>
  <c r="MB287" i="2"/>
  <c r="MH287" i="2"/>
  <c r="KJ287" i="2"/>
  <c r="LV287" i="2"/>
  <c r="LD287" i="2"/>
  <c r="KL287" i="2"/>
  <c r="LJ287" i="2"/>
  <c r="LP287" i="2"/>
  <c r="LC307" i="2"/>
  <c r="KG307" i="2"/>
  <c r="LU307" i="2"/>
  <c r="MW307" i="2"/>
  <c r="MA307" i="2"/>
  <c r="MG307" i="2"/>
  <c r="LI307" i="2"/>
  <c r="KK307" i="2"/>
  <c r="LO307" i="2"/>
  <c r="MM307" i="2"/>
  <c r="KW307" i="2"/>
  <c r="KQ307" i="2"/>
  <c r="KR276" i="2"/>
  <c r="KS276" i="2" s="1"/>
  <c r="KX276" i="2"/>
  <c r="KY276" i="2" s="1"/>
  <c r="KL276" i="2"/>
  <c r="KM276" i="2" s="1"/>
  <c r="MB276" i="2"/>
  <c r="MC276" i="2" s="1"/>
  <c r="LP276" i="2"/>
  <c r="LQ276" i="2" s="1"/>
  <c r="KJ276" i="2"/>
  <c r="LV276" i="2"/>
  <c r="LW276" i="2" s="1"/>
  <c r="LJ276" i="2"/>
  <c r="LK276" i="2" s="1"/>
  <c r="NA276" i="2"/>
  <c r="MH276" i="2"/>
  <c r="MN276" i="2"/>
  <c r="MO276" i="2" s="1"/>
  <c r="LD276" i="2"/>
  <c r="LE276" i="2" s="1"/>
  <c r="NM285" i="2"/>
  <c r="NY285" i="2" s="1"/>
  <c r="OE285" i="2" s="1"/>
  <c r="NY354" i="2"/>
  <c r="OE354" i="2" s="1"/>
  <c r="MC69" i="2"/>
  <c r="NU69" i="2" s="1"/>
  <c r="NW69" i="2" s="1"/>
  <c r="NL286" i="2"/>
  <c r="NN286" i="2" s="1"/>
  <c r="LE96" i="2"/>
  <c r="LK73" i="2"/>
  <c r="LQ327" i="2"/>
  <c r="NM348" i="2"/>
  <c r="NY348" i="2" s="1"/>
  <c r="OE348" i="2" s="1"/>
  <c r="MI213" i="2"/>
  <c r="MC213" i="2"/>
  <c r="NR266" i="2"/>
  <c r="NT266" i="2" s="1"/>
  <c r="MI168" i="2"/>
  <c r="LW83" i="2"/>
  <c r="MO341" i="2"/>
  <c r="NU272" i="2"/>
  <c r="NW272" i="2" s="1"/>
  <c r="NM32" i="2"/>
  <c r="NY32" i="2" s="1"/>
  <c r="OE32" i="2" s="1"/>
  <c r="KK7" i="2"/>
  <c r="KM7" i="2" s="1"/>
  <c r="MW7" i="2"/>
  <c r="KG7" i="2"/>
  <c r="MM7" i="2"/>
  <c r="MO7" i="2" s="1"/>
  <c r="LI7" i="2"/>
  <c r="LK7" i="2" s="1"/>
  <c r="LO7" i="2"/>
  <c r="LQ7" i="2" s="1"/>
  <c r="MG7" i="2"/>
  <c r="MI7" i="2" s="1"/>
  <c r="KQ7" i="2"/>
  <c r="KS7" i="2" s="1"/>
  <c r="LC7" i="2"/>
  <c r="LE7" i="2" s="1"/>
  <c r="KW7" i="2"/>
  <c r="KY7" i="2" s="1"/>
  <c r="LU7" i="2"/>
  <c r="LW7" i="2" s="1"/>
  <c r="MA7" i="2"/>
  <c r="MC7" i="2" s="1"/>
  <c r="MB257" i="2"/>
  <c r="MC257" i="2" s="1"/>
  <c r="MN257" i="2"/>
  <c r="MO257" i="2" s="1"/>
  <c r="MH257" i="2"/>
  <c r="LP257" i="2"/>
  <c r="LQ257" i="2" s="1"/>
  <c r="KL257" i="2"/>
  <c r="KM257" i="2" s="1"/>
  <c r="KR257" i="2"/>
  <c r="KS257" i="2" s="1"/>
  <c r="LD257" i="2"/>
  <c r="LE257" i="2" s="1"/>
  <c r="KJ257" i="2"/>
  <c r="LV257" i="2"/>
  <c r="LW257" i="2" s="1"/>
  <c r="NA257" i="2"/>
  <c r="LJ257" i="2"/>
  <c r="LK257" i="2" s="1"/>
  <c r="KX257" i="2"/>
  <c r="KY257" i="2" s="1"/>
  <c r="MM32" i="2"/>
  <c r="MO32" i="2" s="1"/>
  <c r="KQ32" i="2"/>
  <c r="KS32" i="2" s="1"/>
  <c r="LC32" i="2"/>
  <c r="LE32" i="2" s="1"/>
  <c r="KK32" i="2"/>
  <c r="MG32" i="2"/>
  <c r="MI32" i="2" s="1"/>
  <c r="LO32" i="2"/>
  <c r="LQ32" i="2" s="1"/>
  <c r="MW32" i="2"/>
  <c r="MA32" i="2"/>
  <c r="LU32" i="2"/>
  <c r="LW32" i="2" s="1"/>
  <c r="LI32" i="2"/>
  <c r="LK32" i="2" s="1"/>
  <c r="KW32" i="2"/>
  <c r="KY32" i="2" s="1"/>
  <c r="KG32" i="2"/>
  <c r="LJ233" i="2"/>
  <c r="LK233" i="2" s="1"/>
  <c r="LV233" i="2"/>
  <c r="LW233" i="2" s="1"/>
  <c r="KX233" i="2"/>
  <c r="KY233" i="2" s="1"/>
  <c r="LD233" i="2"/>
  <c r="LE233" i="2" s="1"/>
  <c r="MH233" i="2"/>
  <c r="MI233" i="2" s="1"/>
  <c r="MN233" i="2"/>
  <c r="MO233" i="2" s="1"/>
  <c r="LP233" i="2"/>
  <c r="LQ233" i="2" s="1"/>
  <c r="KR233" i="2"/>
  <c r="KS233" i="2" s="1"/>
  <c r="KJ233" i="2"/>
  <c r="KL233" i="2"/>
  <c r="KM233" i="2" s="1"/>
  <c r="NA233" i="2"/>
  <c r="MB233" i="2"/>
  <c r="MC233" i="2" s="1"/>
  <c r="MM311" i="2"/>
  <c r="MO311" i="2" s="1"/>
  <c r="KK311" i="2"/>
  <c r="KM311" i="2" s="1"/>
  <c r="KG311" i="2"/>
  <c r="LI311" i="2"/>
  <c r="LK311" i="2" s="1"/>
  <c r="KQ311" i="2"/>
  <c r="KS311" i="2" s="1"/>
  <c r="MA311" i="2"/>
  <c r="MC311" i="2" s="1"/>
  <c r="LO311" i="2"/>
  <c r="LQ311" i="2" s="1"/>
  <c r="LC311" i="2"/>
  <c r="LE311" i="2" s="1"/>
  <c r="MW311" i="2"/>
  <c r="LU311" i="2"/>
  <c r="LW311" i="2" s="1"/>
  <c r="KW311" i="2"/>
  <c r="KY311" i="2" s="1"/>
  <c r="MG311" i="2"/>
  <c r="MI311" i="2" s="1"/>
  <c r="MA309" i="2"/>
  <c r="KW309" i="2"/>
  <c r="LI309" i="2"/>
  <c r="MM309" i="2"/>
  <c r="MG309" i="2"/>
  <c r="LO309" i="2"/>
  <c r="LU309" i="2"/>
  <c r="KQ309" i="2"/>
  <c r="KK309" i="2"/>
  <c r="KG309" i="2"/>
  <c r="LC309" i="2"/>
  <c r="MW309" i="2"/>
  <c r="LD76" i="2"/>
  <c r="KR76" i="2"/>
  <c r="NA76" i="2"/>
  <c r="KL76" i="2"/>
  <c r="MN76" i="2"/>
  <c r="LV76" i="2"/>
  <c r="MB76" i="2"/>
  <c r="LJ76" i="2"/>
  <c r="KJ76" i="2"/>
  <c r="MH76" i="2"/>
  <c r="KX76" i="2"/>
  <c r="LP76" i="2"/>
  <c r="LU151" i="2"/>
  <c r="LW151" i="2" s="1"/>
  <c r="KK151" i="2"/>
  <c r="KM151" i="2" s="1"/>
  <c r="LC151" i="2"/>
  <c r="LE151" i="2" s="1"/>
  <c r="MW151" i="2"/>
  <c r="MA151" i="2"/>
  <c r="MC151" i="2" s="1"/>
  <c r="KQ151" i="2"/>
  <c r="KS151" i="2" s="1"/>
  <c r="KG151" i="2"/>
  <c r="MM151" i="2"/>
  <c r="MO151" i="2" s="1"/>
  <c r="MG151" i="2"/>
  <c r="MI151" i="2" s="1"/>
  <c r="LO151" i="2"/>
  <c r="LQ151" i="2" s="1"/>
  <c r="LI151" i="2"/>
  <c r="LK151" i="2" s="1"/>
  <c r="KW151" i="2"/>
  <c r="KY151" i="2" s="1"/>
  <c r="MM181" i="2"/>
  <c r="LI181" i="2"/>
  <c r="LO181" i="2"/>
  <c r="MA181" i="2"/>
  <c r="KQ181" i="2"/>
  <c r="LC181" i="2"/>
  <c r="MW181" i="2"/>
  <c r="KK181" i="2"/>
  <c r="MG181" i="2"/>
  <c r="LU181" i="2"/>
  <c r="KW181" i="2"/>
  <c r="KG181" i="2"/>
  <c r="NM178" i="2"/>
  <c r="NY178" i="2" s="1"/>
  <c r="OE178" i="2" s="1"/>
  <c r="NU238" i="2"/>
  <c r="NW238" i="2" s="1"/>
  <c r="LP258" i="2"/>
  <c r="LQ258" i="2" s="1"/>
  <c r="MB258" i="2"/>
  <c r="MC258" i="2" s="1"/>
  <c r="LJ258" i="2"/>
  <c r="LK258" i="2" s="1"/>
  <c r="MH258" i="2"/>
  <c r="MI258" i="2" s="1"/>
  <c r="KL258" i="2"/>
  <c r="KM258" i="2" s="1"/>
  <c r="NL258" i="2" s="1"/>
  <c r="LD258" i="2"/>
  <c r="LE258" i="2" s="1"/>
  <c r="KJ258" i="2"/>
  <c r="LV258" i="2"/>
  <c r="LW258" i="2" s="1"/>
  <c r="MN258" i="2"/>
  <c r="MO258" i="2" s="1"/>
  <c r="KX258" i="2"/>
  <c r="KY258" i="2" s="1"/>
  <c r="KR258" i="2"/>
  <c r="KS258" i="2" s="1"/>
  <c r="NA258" i="2"/>
  <c r="NA227" i="2"/>
  <c r="KR227" i="2"/>
  <c r="KS227" i="2" s="1"/>
  <c r="MN227" i="2"/>
  <c r="MO227" i="2" s="1"/>
  <c r="LV227" i="2"/>
  <c r="KL227" i="2"/>
  <c r="KM227" i="2" s="1"/>
  <c r="LJ227" i="2"/>
  <c r="LK227" i="2" s="1"/>
  <c r="MB227" i="2"/>
  <c r="MC227" i="2" s="1"/>
  <c r="NU227" i="2" s="1"/>
  <c r="NW227" i="2" s="1"/>
  <c r="KX227" i="2"/>
  <c r="KJ227" i="2"/>
  <c r="LP227" i="2"/>
  <c r="LQ227" i="2" s="1"/>
  <c r="LD227" i="2"/>
  <c r="LE227" i="2" s="1"/>
  <c r="MH227" i="2"/>
  <c r="MI227" i="2" s="1"/>
  <c r="MN19" i="2"/>
  <c r="MO19" i="2" s="1"/>
  <c r="LJ19" i="2"/>
  <c r="LK19" i="2" s="1"/>
  <c r="LV19" i="2"/>
  <c r="LW19" i="2" s="1"/>
  <c r="NA19" i="2"/>
  <c r="KL19" i="2"/>
  <c r="KM19" i="2" s="1"/>
  <c r="NL19" i="2" s="1"/>
  <c r="KX19" i="2"/>
  <c r="KY19" i="2" s="1"/>
  <c r="LD19" i="2"/>
  <c r="LE19" i="2" s="1"/>
  <c r="KJ19" i="2"/>
  <c r="LP19" i="2"/>
  <c r="LQ19" i="2" s="1"/>
  <c r="KR19" i="2"/>
  <c r="KS19" i="2" s="1"/>
  <c r="MB19" i="2"/>
  <c r="MC19" i="2" s="1"/>
  <c r="MH19" i="2"/>
  <c r="MI19" i="2" s="1"/>
  <c r="NL200" i="1"/>
  <c r="NU208" i="1"/>
  <c r="NW208" i="1" s="1"/>
  <c r="MC263" i="1"/>
  <c r="MC316" i="1"/>
  <c r="KS315" i="1"/>
  <c r="KY202" i="1"/>
  <c r="LQ331" i="1"/>
  <c r="NM123" i="1"/>
  <c r="NY123" i="1" s="1"/>
  <c r="OE123" i="1" s="1"/>
  <c r="NU73" i="1"/>
  <c r="NW73" i="1" s="1"/>
  <c r="NL73" i="1"/>
  <c r="KJ275" i="1"/>
  <c r="LJ275" i="1"/>
  <c r="MH275" i="1"/>
  <c r="MI275" i="1" s="1"/>
  <c r="LV275" i="1"/>
  <c r="KX275" i="1"/>
  <c r="LD275" i="1"/>
  <c r="LE275" i="1" s="1"/>
  <c r="MB275" i="1"/>
  <c r="MC275" i="1" s="1"/>
  <c r="MN275" i="1"/>
  <c r="NA275" i="1"/>
  <c r="LP275" i="1"/>
  <c r="LQ275" i="1" s="1"/>
  <c r="KL275" i="1"/>
  <c r="KR275" i="1"/>
  <c r="MO185" i="1"/>
  <c r="NU267" i="1"/>
  <c r="NW267" i="1" s="1"/>
  <c r="KY275" i="1"/>
  <c r="LP189" i="1"/>
  <c r="LQ189" i="1" s="1"/>
  <c r="KR189" i="1"/>
  <c r="KS189" i="1" s="1"/>
  <c r="KJ189" i="1"/>
  <c r="MB189" i="1"/>
  <c r="MC189" i="1" s="1"/>
  <c r="KX189" i="1"/>
  <c r="KY189" i="1" s="1"/>
  <c r="LV189" i="1"/>
  <c r="LW189" i="1" s="1"/>
  <c r="MN189" i="1"/>
  <c r="MO189" i="1" s="1"/>
  <c r="LJ189" i="1"/>
  <c r="LK189" i="1" s="1"/>
  <c r="MH189" i="1"/>
  <c r="MI189" i="1" s="1"/>
  <c r="NA189" i="1"/>
  <c r="KL189" i="1"/>
  <c r="KM189" i="1" s="1"/>
  <c r="LD189" i="1"/>
  <c r="LE189" i="1" s="1"/>
  <c r="LK48" i="1"/>
  <c r="KY48" i="1"/>
  <c r="NL106" i="1"/>
  <c r="NX106" i="1" s="1"/>
  <c r="MI232" i="1"/>
  <c r="MI315" i="1"/>
  <c r="LQ173" i="1"/>
  <c r="NL178" i="1"/>
  <c r="MO222" i="1"/>
  <c r="NU169" i="1"/>
  <c r="NW169" i="1" s="1"/>
  <c r="LK275" i="1"/>
  <c r="NU37" i="1"/>
  <c r="NW37" i="1" s="1"/>
  <c r="LQ152" i="1"/>
  <c r="KS275" i="1"/>
  <c r="MO275" i="1"/>
  <c r="NM82" i="1"/>
  <c r="NY82" i="1" s="1"/>
  <c r="OE82" i="1" s="1"/>
  <c r="LC152" i="1"/>
  <c r="LE152" i="1" s="1"/>
  <c r="MM152" i="1"/>
  <c r="MO152" i="1" s="1"/>
  <c r="MG152" i="1"/>
  <c r="MW152" i="1"/>
  <c r="NE152" i="1" s="1"/>
  <c r="LU152" i="1"/>
  <c r="LO152" i="1"/>
  <c r="KK152" i="1"/>
  <c r="KM152" i="1" s="1"/>
  <c r="KQ152" i="1"/>
  <c r="KS152" i="1" s="1"/>
  <c r="KW152" i="1"/>
  <c r="KY152" i="1" s="1"/>
  <c r="KG152" i="1"/>
  <c r="LI152" i="1"/>
  <c r="LK152" i="1" s="1"/>
  <c r="MA152" i="1"/>
  <c r="MC152" i="1" s="1"/>
  <c r="MN85" i="1"/>
  <c r="MO85" i="1" s="1"/>
  <c r="MH85" i="1"/>
  <c r="MI85" i="1" s="1"/>
  <c r="KJ85" i="1"/>
  <c r="KL85" i="1"/>
  <c r="KM85" i="1" s="1"/>
  <c r="MB85" i="1"/>
  <c r="MC85" i="1" s="1"/>
  <c r="LP85" i="1"/>
  <c r="LQ85" i="1" s="1"/>
  <c r="NA85" i="1"/>
  <c r="KX85" i="1"/>
  <c r="KY85" i="1" s="1"/>
  <c r="NL85" i="1" s="1"/>
  <c r="LV85" i="1"/>
  <c r="LW85" i="1" s="1"/>
  <c r="LJ85" i="1"/>
  <c r="LK85" i="1" s="1"/>
  <c r="LD85" i="1"/>
  <c r="LE85" i="1" s="1"/>
  <c r="KR85" i="1"/>
  <c r="KS85" i="1" s="1"/>
  <c r="FE83" i="1"/>
  <c r="NM83" i="1"/>
  <c r="NY83" i="1" s="1"/>
  <c r="OE83" i="1" s="1"/>
  <c r="NU167" i="1"/>
  <c r="NW167" i="1" s="1"/>
  <c r="MI316" i="1"/>
  <c r="KS48" i="1"/>
  <c r="NL37" i="1"/>
  <c r="LK131" i="1"/>
  <c r="MO44" i="1"/>
  <c r="LW152" i="1"/>
  <c r="KM188" i="1"/>
  <c r="KY263" i="1"/>
  <c r="KS316" i="1"/>
  <c r="LE315" i="1"/>
  <c r="NU200" i="1"/>
  <c r="NW200" i="1" s="1"/>
  <c r="KY222" i="1"/>
  <c r="KM48" i="1"/>
  <c r="LW131" i="1"/>
  <c r="MI186" i="1"/>
  <c r="MI272" i="1"/>
  <c r="LW272" i="1"/>
  <c r="MC315" i="1"/>
  <c r="LK28" i="1"/>
  <c r="NU71" i="1"/>
  <c r="NW71" i="1" s="1"/>
  <c r="KS173" i="1"/>
  <c r="LQ202" i="1"/>
  <c r="MI152" i="1"/>
  <c r="LE183" i="1"/>
  <c r="NL183" i="1" s="1"/>
  <c r="NU299" i="1"/>
  <c r="NW299" i="1" s="1"/>
  <c r="LE145" i="1"/>
  <c r="MO233" i="1"/>
  <c r="NM320" i="1"/>
  <c r="NY320" i="1" s="1"/>
  <c r="OE320" i="1" s="1"/>
  <c r="NM80" i="1"/>
  <c r="NY80" i="1" s="1"/>
  <c r="OE80" i="1" s="1"/>
  <c r="KS111" i="1"/>
  <c r="NL19" i="1"/>
  <c r="LW275" i="1"/>
  <c r="KM275" i="1"/>
  <c r="LC323" i="1"/>
  <c r="LO323" i="1"/>
  <c r="MW323" i="1"/>
  <c r="MM323" i="1"/>
  <c r="KW323" i="1"/>
  <c r="KK323" i="1"/>
  <c r="KQ323" i="1"/>
  <c r="KG323" i="1"/>
  <c r="LU323" i="1"/>
  <c r="LI323" i="1"/>
  <c r="MG323" i="1"/>
  <c r="MA323" i="1"/>
  <c r="LP146" i="1"/>
  <c r="LQ146" i="1" s="1"/>
  <c r="KL146" i="1"/>
  <c r="KM146" i="1" s="1"/>
  <c r="LV146" i="1"/>
  <c r="LW146" i="1" s="1"/>
  <c r="MB146" i="1"/>
  <c r="MC146" i="1" s="1"/>
  <c r="LD146" i="1"/>
  <c r="LE146" i="1" s="1"/>
  <c r="LJ146" i="1"/>
  <c r="LK146" i="1" s="1"/>
  <c r="NA146" i="1"/>
  <c r="KJ146" i="1"/>
  <c r="MN146" i="1"/>
  <c r="MO146" i="1" s="1"/>
  <c r="KX146" i="1"/>
  <c r="KY146" i="1" s="1"/>
  <c r="KR146" i="1"/>
  <c r="KS146" i="1" s="1"/>
  <c r="MH146" i="1"/>
  <c r="MI146" i="1" s="1"/>
  <c r="LW186" i="1"/>
  <c r="KY331" i="1"/>
  <c r="MI171" i="1"/>
  <c r="NL292" i="1"/>
  <c r="DK4" i="1"/>
  <c r="DM4" i="1" s="1"/>
  <c r="NL187" i="1"/>
  <c r="KL42" i="1"/>
  <c r="KM42" i="1" s="1"/>
  <c r="NA42" i="1"/>
  <c r="MB42" i="1"/>
  <c r="MC42" i="1" s="1"/>
  <c r="MH42" i="1"/>
  <c r="KJ42" i="1"/>
  <c r="LP42" i="1"/>
  <c r="LQ42" i="1" s="1"/>
  <c r="LJ42" i="1"/>
  <c r="KX42" i="1"/>
  <c r="KR42" i="1"/>
  <c r="KS42" i="1" s="1"/>
  <c r="MN42" i="1"/>
  <c r="LV42" i="1"/>
  <c r="LD42" i="1"/>
  <c r="KG10" i="1"/>
  <c r="KK10" i="1"/>
  <c r="KM10" i="1" s="1"/>
  <c r="MW10" i="1"/>
  <c r="LU10" i="1"/>
  <c r="LW10" i="1" s="1"/>
  <c r="KW10" i="1"/>
  <c r="KY10" i="1" s="1"/>
  <c r="NL10" i="1" s="1"/>
  <c r="MA10" i="1"/>
  <c r="MC10" i="1" s="1"/>
  <c r="MM10" i="1"/>
  <c r="MO10" i="1" s="1"/>
  <c r="LC10" i="1"/>
  <c r="LE10" i="1" s="1"/>
  <c r="LO10" i="1"/>
  <c r="LQ10" i="1" s="1"/>
  <c r="MG10" i="1"/>
  <c r="MI10" i="1" s="1"/>
  <c r="KQ10" i="1"/>
  <c r="KS10" i="1" s="1"/>
  <c r="LI10" i="1"/>
  <c r="LK10" i="1" s="1"/>
  <c r="FE246" i="1"/>
  <c r="NM246" i="1"/>
  <c r="NY246" i="1" s="1"/>
  <c r="OE246" i="1" s="1"/>
  <c r="FE20" i="1"/>
  <c r="NM20" i="1"/>
  <c r="NY20" i="1" s="1"/>
  <c r="OE20" i="1" s="1"/>
  <c r="KY107" i="1"/>
  <c r="NU40" i="1"/>
  <c r="NW40" i="1" s="1"/>
  <c r="MO36" i="1"/>
  <c r="LE42" i="1"/>
  <c r="LK42" i="1"/>
  <c r="NL299" i="1"/>
  <c r="KY253" i="1"/>
  <c r="NL253" i="1" s="1"/>
  <c r="NL164" i="1"/>
  <c r="MA135" i="1"/>
  <c r="LO135" i="1"/>
  <c r="MG135" i="1"/>
  <c r="KQ135" i="1"/>
  <c r="LI135" i="1"/>
  <c r="KW135" i="1"/>
  <c r="KK135" i="1"/>
  <c r="MM135" i="1"/>
  <c r="LU135" i="1"/>
  <c r="KG135" i="1"/>
  <c r="LC135" i="1"/>
  <c r="MW135" i="1"/>
  <c r="LJ245" i="1"/>
  <c r="MN245" i="1"/>
  <c r="LP245" i="1"/>
  <c r="KJ245" i="1"/>
  <c r="KX245" i="1"/>
  <c r="MH245" i="1"/>
  <c r="LD245" i="1"/>
  <c r="KL245" i="1"/>
  <c r="LV245" i="1"/>
  <c r="MB245" i="1"/>
  <c r="NA245" i="1"/>
  <c r="KR245" i="1"/>
  <c r="NR264" i="1"/>
  <c r="NT264" i="1" s="1"/>
  <c r="LW42" i="1"/>
  <c r="MI42" i="1"/>
  <c r="NL99" i="1"/>
  <c r="NN99" i="1" s="1"/>
  <c r="LI245" i="1"/>
  <c r="LK245" i="1" s="1"/>
  <c r="KG245" i="1"/>
  <c r="KW245" i="1"/>
  <c r="KY245" i="1" s="1"/>
  <c r="LC245" i="1"/>
  <c r="LO245" i="1"/>
  <c r="KK245" i="1"/>
  <c r="MW245" i="1"/>
  <c r="MA245" i="1"/>
  <c r="LU245" i="1"/>
  <c r="MM245" i="1"/>
  <c r="KQ245" i="1"/>
  <c r="KS245" i="1" s="1"/>
  <c r="MG245" i="1"/>
  <c r="MI245" i="1" s="1"/>
  <c r="KK68" i="1"/>
  <c r="KM68" i="1" s="1"/>
  <c r="KG68" i="1"/>
  <c r="LU68" i="1"/>
  <c r="LW68" i="1" s="1"/>
  <c r="KQ68" i="1"/>
  <c r="KS68" i="1" s="1"/>
  <c r="LC68" i="1"/>
  <c r="LE68" i="1" s="1"/>
  <c r="MW68" i="1"/>
  <c r="MA68" i="1"/>
  <c r="MC68" i="1" s="1"/>
  <c r="LO68" i="1"/>
  <c r="LQ68" i="1" s="1"/>
  <c r="MG68" i="1"/>
  <c r="MI68" i="1" s="1"/>
  <c r="KW68" i="1"/>
  <c r="KY68" i="1" s="1"/>
  <c r="LI68" i="1"/>
  <c r="LK68" i="1" s="1"/>
  <c r="MM68" i="1"/>
  <c r="MO68" i="1" s="1"/>
  <c r="MB67" i="1"/>
  <c r="LP67" i="1"/>
  <c r="LD67" i="1"/>
  <c r="MN67" i="1"/>
  <c r="KR67" i="1"/>
  <c r="LV67" i="1"/>
  <c r="LW67" i="1" s="1"/>
  <c r="NA67" i="1"/>
  <c r="MH67" i="1"/>
  <c r="MI67" i="1" s="1"/>
  <c r="KX67" i="1"/>
  <c r="KY67" i="1" s="1"/>
  <c r="KL67" i="1"/>
  <c r="LJ67" i="1"/>
  <c r="LK67" i="1" s="1"/>
  <c r="KJ67" i="1"/>
  <c r="MG64" i="1"/>
  <c r="LO64" i="1"/>
  <c r="LC64" i="1"/>
  <c r="KK64" i="1"/>
  <c r="MM64" i="1"/>
  <c r="KQ64" i="1"/>
  <c r="MW64" i="1"/>
  <c r="KG64" i="1"/>
  <c r="LU64" i="1"/>
  <c r="MA64" i="1"/>
  <c r="KW64" i="1"/>
  <c r="LI64" i="1"/>
  <c r="MB57" i="1"/>
  <c r="MC57" i="1" s="1"/>
  <c r="LV57" i="1"/>
  <c r="LW57" i="1" s="1"/>
  <c r="KR57" i="1"/>
  <c r="KS57" i="1" s="1"/>
  <c r="MN57" i="1"/>
  <c r="MO57" i="1" s="1"/>
  <c r="KL57" i="1"/>
  <c r="KM57" i="1" s="1"/>
  <c r="KJ57" i="1"/>
  <c r="LD57" i="1"/>
  <c r="LE57" i="1" s="1"/>
  <c r="NA57" i="1"/>
  <c r="LJ57" i="1"/>
  <c r="LK57" i="1" s="1"/>
  <c r="KX57" i="1"/>
  <c r="KY57" i="1" s="1"/>
  <c r="LP57" i="1"/>
  <c r="LQ57" i="1" s="1"/>
  <c r="MH57" i="1"/>
  <c r="MI57" i="1" s="1"/>
  <c r="KX220" i="1"/>
  <c r="MH220" i="1"/>
  <c r="LV220" i="1"/>
  <c r="LJ220" i="1"/>
  <c r="LP220" i="1"/>
  <c r="KJ220" i="1"/>
  <c r="MN220" i="1"/>
  <c r="KL220" i="1"/>
  <c r="MB220" i="1"/>
  <c r="KR220" i="1"/>
  <c r="NA220" i="1"/>
  <c r="LD220" i="1"/>
  <c r="MI36" i="1"/>
  <c r="LQ183" i="1"/>
  <c r="NU290" i="1"/>
  <c r="NW290" i="1" s="1"/>
  <c r="NJ308" i="1"/>
  <c r="OB308" i="1" s="1"/>
  <c r="MO42" i="1"/>
  <c r="MC171" i="1"/>
  <c r="KY24" i="1"/>
  <c r="KS67" i="1"/>
  <c r="KS28" i="1"/>
  <c r="KM67" i="1"/>
  <c r="LE67" i="1"/>
  <c r="LW324" i="1"/>
  <c r="KY42" i="1"/>
  <c r="KY145" i="1"/>
  <c r="LK178" i="1"/>
  <c r="KJ274" i="1"/>
  <c r="LP274" i="1"/>
  <c r="MN274" i="1"/>
  <c r="MB274" i="1"/>
  <c r="MH274" i="1"/>
  <c r="KR274" i="1"/>
  <c r="LD274" i="1"/>
  <c r="KL274" i="1"/>
  <c r="KX274" i="1"/>
  <c r="NA274" i="1"/>
  <c r="LV274" i="1"/>
  <c r="LJ274" i="1"/>
  <c r="KQ94" i="1"/>
  <c r="LC94" i="1"/>
  <c r="MG94" i="1"/>
  <c r="LU94" i="1"/>
  <c r="KW94" i="1"/>
  <c r="KK94" i="1"/>
  <c r="MW94" i="1"/>
  <c r="MA94" i="1"/>
  <c r="LI94" i="1"/>
  <c r="MM94" i="1"/>
  <c r="KG94" i="1"/>
  <c r="LO94" i="1"/>
  <c r="NA157" i="1"/>
  <c r="MH157" i="1"/>
  <c r="MN157" i="1"/>
  <c r="LJ157" i="1"/>
  <c r="LV157" i="1"/>
  <c r="KX157" i="1"/>
  <c r="LD157" i="1"/>
  <c r="KJ157" i="1"/>
  <c r="KL157" i="1"/>
  <c r="MB157" i="1"/>
  <c r="LP157" i="1"/>
  <c r="KR157" i="1"/>
  <c r="LJ126" i="1"/>
  <c r="LK126" i="1" s="1"/>
  <c r="KJ126" i="1"/>
  <c r="LP126" i="1"/>
  <c r="LQ126" i="1" s="1"/>
  <c r="LD126" i="1"/>
  <c r="LE126" i="1" s="1"/>
  <c r="MH126" i="1"/>
  <c r="MI126" i="1" s="1"/>
  <c r="KL126" i="1"/>
  <c r="KM126" i="1" s="1"/>
  <c r="NA126" i="1"/>
  <c r="MN126" i="1"/>
  <c r="MO126" i="1" s="1"/>
  <c r="LV126" i="1"/>
  <c r="LW126" i="1" s="1"/>
  <c r="KR126" i="1"/>
  <c r="KS126" i="1" s="1"/>
  <c r="MB126" i="1"/>
  <c r="MC126" i="1" s="1"/>
  <c r="KX126" i="1"/>
  <c r="KY126" i="1" s="1"/>
  <c r="FE250" i="1"/>
  <c r="NM250" i="1"/>
  <c r="NY250" i="1" s="1"/>
  <c r="OE250" i="1" s="1"/>
  <c r="LQ67" i="1"/>
  <c r="MC67" i="1"/>
  <c r="KS257" i="1"/>
  <c r="LE291" i="1"/>
  <c r="KS291" i="1"/>
  <c r="KS16" i="1"/>
  <c r="LK120" i="1"/>
  <c r="LQ120" i="1"/>
  <c r="MI145" i="1"/>
  <c r="LK111" i="1"/>
  <c r="LW185" i="1"/>
  <c r="KM185" i="1"/>
  <c r="NL185" i="1" s="1"/>
  <c r="KM24" i="1"/>
  <c r="NU178" i="1"/>
  <c r="NW178" i="1" s="1"/>
  <c r="NU50" i="1"/>
  <c r="NW50" i="1" s="1"/>
  <c r="NL40" i="1"/>
  <c r="NY280" i="1"/>
  <c r="OE280" i="1" s="1"/>
  <c r="NL61" i="1"/>
  <c r="MO67" i="1"/>
  <c r="DW216" i="1"/>
  <c r="LE24" i="1"/>
  <c r="NU70" i="1"/>
  <c r="NW70" i="1" s="1"/>
  <c r="KJ242" i="1"/>
  <c r="KL242" i="1"/>
  <c r="KM242" i="1" s="1"/>
  <c r="LD242" i="1"/>
  <c r="LE242" i="1" s="1"/>
  <c r="NA242" i="1"/>
  <c r="LJ242" i="1"/>
  <c r="LK242" i="1" s="1"/>
  <c r="MB242" i="1"/>
  <c r="MC242" i="1" s="1"/>
  <c r="MH242" i="1"/>
  <c r="MI242" i="1" s="1"/>
  <c r="KX242" i="1"/>
  <c r="KY242" i="1" s="1"/>
  <c r="LV242" i="1"/>
  <c r="LW242" i="1" s="1"/>
  <c r="MN242" i="1"/>
  <c r="MO242" i="1" s="1"/>
  <c r="KR242" i="1"/>
  <c r="KS242" i="1" s="1"/>
  <c r="LP242" i="1"/>
  <c r="LQ242" i="1" s="1"/>
  <c r="LU144" i="1"/>
  <c r="MW144" i="1"/>
  <c r="MA144" i="1"/>
  <c r="LI144" i="1"/>
  <c r="MM144" i="1"/>
  <c r="KG144" i="1"/>
  <c r="LO144" i="1"/>
  <c r="MG144" i="1"/>
  <c r="KQ144" i="1"/>
  <c r="KW144" i="1"/>
  <c r="LC144" i="1"/>
  <c r="KK144" i="1"/>
  <c r="LV6" i="1"/>
  <c r="KJ6" i="1"/>
  <c r="KX6" i="1"/>
  <c r="MB6" i="1"/>
  <c r="LD6" i="1"/>
  <c r="NA6" i="1"/>
  <c r="MH6" i="1"/>
  <c r="MN6" i="1"/>
  <c r="LJ6" i="1"/>
  <c r="LP6" i="1"/>
  <c r="KL6" i="1"/>
  <c r="KR6" i="1"/>
  <c r="NL35" i="2"/>
  <c r="NU242" i="2"/>
  <c r="NW242" i="2" s="1"/>
  <c r="NL313" i="2"/>
  <c r="NX272" i="2"/>
  <c r="NL72" i="2"/>
  <c r="NU106" i="2"/>
  <c r="NW106" i="2" s="1"/>
  <c r="NK160" i="2"/>
  <c r="NN193" i="2"/>
  <c r="NX193" i="2"/>
  <c r="NK288" i="2"/>
  <c r="NN270" i="2"/>
  <c r="NX270" i="2"/>
  <c r="NX240" i="2"/>
  <c r="NL330" i="2"/>
  <c r="NX16" i="2"/>
  <c r="NN16" i="2"/>
  <c r="NX333" i="2"/>
  <c r="NX269" i="2"/>
  <c r="NN269" i="2"/>
  <c r="NX160" i="2"/>
  <c r="NN160" i="2"/>
  <c r="NL254" i="2"/>
  <c r="NK43" i="2"/>
  <c r="NN116" i="2"/>
  <c r="NX116" i="2"/>
  <c r="NN261" i="2"/>
  <c r="NU254" i="2"/>
  <c r="NW254" i="2" s="1"/>
  <c r="NU313" i="2"/>
  <c r="NW313" i="2" s="1"/>
  <c r="NX169" i="2"/>
  <c r="NN169" i="2"/>
  <c r="DU248" i="2"/>
  <c r="DV248" i="2"/>
  <c r="DY248" i="2" s="1"/>
  <c r="EE248" i="2" s="1"/>
  <c r="MZ10" i="2"/>
  <c r="MX10" i="2"/>
  <c r="NE10" i="2"/>
  <c r="NN10" i="2"/>
  <c r="DK36" i="2"/>
  <c r="DM36" i="2" s="1"/>
  <c r="EA36" i="2"/>
  <c r="DV47" i="2"/>
  <c r="DY47" i="2" s="1"/>
  <c r="EE47" i="2" s="1"/>
  <c r="DU47" i="2"/>
  <c r="MH40" i="2"/>
  <c r="LP40" i="2"/>
  <c r="KX40" i="2"/>
  <c r="NA40" i="2"/>
  <c r="MN40" i="2"/>
  <c r="LV40" i="2"/>
  <c r="LD40" i="2"/>
  <c r="MB40" i="2"/>
  <c r="KL40" i="2"/>
  <c r="KJ40" i="2"/>
  <c r="LJ40" i="2"/>
  <c r="KR40" i="2"/>
  <c r="DU73" i="2"/>
  <c r="DV73" i="2"/>
  <c r="DY73" i="2" s="1"/>
  <c r="EE73" i="2" s="1"/>
  <c r="DU61" i="2"/>
  <c r="DV61" i="2"/>
  <c r="DY61" i="2" s="1"/>
  <c r="EE61" i="2" s="1"/>
  <c r="MW77" i="2"/>
  <c r="LU77" i="2"/>
  <c r="KW77" i="2"/>
  <c r="MG77" i="2"/>
  <c r="LO77" i="2"/>
  <c r="MM77" i="2"/>
  <c r="LC77" i="2"/>
  <c r="MA77" i="2"/>
  <c r="KQ77" i="2"/>
  <c r="LI77" i="2"/>
  <c r="KK77" i="2"/>
  <c r="KG77" i="2"/>
  <c r="NL107" i="2"/>
  <c r="DU143" i="2"/>
  <c r="DV143" i="2"/>
  <c r="DY143" i="2" s="1"/>
  <c r="EE143" i="2" s="1"/>
  <c r="NI156" i="2"/>
  <c r="NF156" i="2"/>
  <c r="MW157" i="2"/>
  <c r="LU157" i="2"/>
  <c r="KW157" i="2"/>
  <c r="KG157" i="2"/>
  <c r="MG157" i="2"/>
  <c r="LO157" i="2"/>
  <c r="MM157" i="2"/>
  <c r="LC157" i="2"/>
  <c r="MA157" i="2"/>
  <c r="LI157" i="2"/>
  <c r="KQ157" i="2"/>
  <c r="KK157" i="2"/>
  <c r="NL188" i="2"/>
  <c r="ND190" i="2"/>
  <c r="NB190" i="2"/>
  <c r="DK247" i="2"/>
  <c r="DM247" i="2" s="1"/>
  <c r="EA247" i="2"/>
  <c r="NL250" i="2"/>
  <c r="MZ247" i="2"/>
  <c r="MX247" i="2"/>
  <c r="ED272" i="2"/>
  <c r="EF272" i="2" s="1"/>
  <c r="DZ272" i="2"/>
  <c r="EA259" i="2"/>
  <c r="DK259" i="2"/>
  <c r="DM259" i="2" s="1"/>
  <c r="DK262" i="2"/>
  <c r="DM262" i="2" s="1"/>
  <c r="EA262" i="2"/>
  <c r="EA295" i="2"/>
  <c r="DK295" i="2"/>
  <c r="DM295" i="2" s="1"/>
  <c r="DU305" i="2"/>
  <c r="DV305" i="2"/>
  <c r="DY305" i="2" s="1"/>
  <c r="EE305" i="2" s="1"/>
  <c r="MX329" i="2"/>
  <c r="MZ329" i="2"/>
  <c r="NE329" i="2"/>
  <c r="MC329" i="2"/>
  <c r="DV281" i="2"/>
  <c r="DY281" i="2" s="1"/>
  <c r="EE281" i="2" s="1"/>
  <c r="DU281" i="2"/>
  <c r="EA343" i="2"/>
  <c r="DK343" i="2"/>
  <c r="DM343" i="2" s="1"/>
  <c r="NB10" i="2"/>
  <c r="ND10" i="2"/>
  <c r="LE30" i="2"/>
  <c r="NX91" i="2"/>
  <c r="NN91" i="2"/>
  <c r="LQ105" i="2"/>
  <c r="EA96" i="2"/>
  <c r="DK96" i="2"/>
  <c r="DM96" i="2" s="1"/>
  <c r="NH139" i="2"/>
  <c r="NJ139" i="2"/>
  <c r="OB139" i="2" s="1"/>
  <c r="NL155" i="2"/>
  <c r="FE184" i="2"/>
  <c r="NM184" i="2"/>
  <c r="NY184" i="2" s="1"/>
  <c r="OE184" i="2" s="1"/>
  <c r="NI169" i="2"/>
  <c r="NF169" i="2"/>
  <c r="EA210" i="2"/>
  <c r="DK210" i="2"/>
  <c r="DM210" i="2" s="1"/>
  <c r="NA219" i="2"/>
  <c r="LD219" i="2"/>
  <c r="LE219" i="2" s="1"/>
  <c r="KJ219" i="2"/>
  <c r="LJ219" i="2"/>
  <c r="MB219" i="2"/>
  <c r="KX219" i="2"/>
  <c r="MN219" i="2"/>
  <c r="LP219" i="2"/>
  <c r="LQ219" i="2" s="1"/>
  <c r="KR219" i="2"/>
  <c r="LV219" i="2"/>
  <c r="LW219" i="2" s="1"/>
  <c r="MH219" i="2"/>
  <c r="MI219" i="2" s="1"/>
  <c r="KL219" i="2"/>
  <c r="NU239" i="2"/>
  <c r="NW239" i="2" s="1"/>
  <c r="MX294" i="2"/>
  <c r="NE294" i="2"/>
  <c r="MZ294" i="2"/>
  <c r="LK294" i="2"/>
  <c r="MA282" i="2"/>
  <c r="LC282" i="2"/>
  <c r="MG282" i="2"/>
  <c r="LO282" i="2"/>
  <c r="KW282" i="2"/>
  <c r="MM282" i="2"/>
  <c r="LU282" i="2"/>
  <c r="KK282" i="2"/>
  <c r="LI282" i="2"/>
  <c r="KG282" i="2"/>
  <c r="MW282" i="2"/>
  <c r="KQ282" i="2"/>
  <c r="DU282" i="2"/>
  <c r="DV282" i="2"/>
  <c r="DY282" i="2" s="1"/>
  <c r="EE282" i="2" s="1"/>
  <c r="NE295" i="2"/>
  <c r="MZ295" i="2"/>
  <c r="MX295" i="2"/>
  <c r="NX320" i="2"/>
  <c r="MB319" i="2"/>
  <c r="LD319" i="2"/>
  <c r="MH319" i="2"/>
  <c r="LJ319" i="2"/>
  <c r="KL319" i="2"/>
  <c r="MN319" i="2"/>
  <c r="KX319" i="2"/>
  <c r="NA319" i="2"/>
  <c r="LP319" i="2"/>
  <c r="LV319" i="2"/>
  <c r="KR319" i="2"/>
  <c r="KJ319" i="2"/>
  <c r="DU303" i="2"/>
  <c r="DV303" i="2"/>
  <c r="DY303" i="2" s="1"/>
  <c r="EE303" i="2" s="1"/>
  <c r="FE336" i="2"/>
  <c r="NM336" i="2"/>
  <c r="NY336" i="2" s="1"/>
  <c r="OE336" i="2" s="1"/>
  <c r="NI9" i="2"/>
  <c r="NF9" i="2"/>
  <c r="NH43" i="2"/>
  <c r="NU35" i="2"/>
  <c r="NW35" i="2" s="1"/>
  <c r="DX57" i="2"/>
  <c r="DW57" i="2"/>
  <c r="DU18" i="2"/>
  <c r="DV18" i="2"/>
  <c r="DY18" i="2" s="1"/>
  <c r="EE18" i="2" s="1"/>
  <c r="DV66" i="2"/>
  <c r="DY66" i="2" s="1"/>
  <c r="EE66" i="2" s="1"/>
  <c r="DU66" i="2"/>
  <c r="DW77" i="2"/>
  <c r="DX77" i="2"/>
  <c r="DU45" i="2"/>
  <c r="DV45" i="2"/>
  <c r="DY45" i="2" s="1"/>
  <c r="EE45" i="2" s="1"/>
  <c r="EA71" i="2"/>
  <c r="DK71" i="2"/>
  <c r="DM71" i="2" s="1"/>
  <c r="NH89" i="2"/>
  <c r="NJ89" i="2"/>
  <c r="OB89" i="2" s="1"/>
  <c r="LV101" i="2"/>
  <c r="LD101" i="2"/>
  <c r="KL101" i="2"/>
  <c r="MB101" i="2"/>
  <c r="LJ101" i="2"/>
  <c r="KR101" i="2"/>
  <c r="KJ101" i="2"/>
  <c r="MH101" i="2"/>
  <c r="LP101" i="2"/>
  <c r="KX101" i="2"/>
  <c r="NA101" i="2"/>
  <c r="MN101" i="2"/>
  <c r="FE110" i="2"/>
  <c r="NM110" i="2"/>
  <c r="NY110" i="2" s="1"/>
  <c r="OE110" i="2" s="1"/>
  <c r="DK156" i="2"/>
  <c r="DM156" i="2" s="1"/>
  <c r="EA156" i="2"/>
  <c r="MZ138" i="2"/>
  <c r="MX138" i="2"/>
  <c r="EG152" i="2"/>
  <c r="EI152" i="2" s="1"/>
  <c r="EC152" i="2"/>
  <c r="EA174" i="2"/>
  <c r="DK174" i="2"/>
  <c r="DM174" i="2" s="1"/>
  <c r="DK169" i="2"/>
  <c r="DM169" i="2" s="1"/>
  <c r="NU164" i="2"/>
  <c r="NW164" i="2" s="1"/>
  <c r="DV176" i="2"/>
  <c r="DY176" i="2" s="1"/>
  <c r="EE176" i="2" s="1"/>
  <c r="DU176" i="2"/>
  <c r="NX211" i="2"/>
  <c r="NN211" i="2"/>
  <c r="DV231" i="2"/>
  <c r="DU231" i="2"/>
  <c r="MZ257" i="2"/>
  <c r="MX257" i="2"/>
  <c r="NE257" i="2"/>
  <c r="FE254" i="2"/>
  <c r="NM254" i="2"/>
  <c r="NY254" i="2" s="1"/>
  <c r="OE254" i="2" s="1"/>
  <c r="DV280" i="2"/>
  <c r="DY280" i="2" s="1"/>
  <c r="EE280" i="2" s="1"/>
  <c r="DU280" i="2"/>
  <c r="NE315" i="2"/>
  <c r="MZ315" i="2"/>
  <c r="MX315" i="2"/>
  <c r="NF43" i="2"/>
  <c r="NH11" i="2"/>
  <c r="NJ11" i="2"/>
  <c r="OB11" i="2" s="1"/>
  <c r="EC41" i="2"/>
  <c r="EG41" i="2"/>
  <c r="EI41" i="2" s="1"/>
  <c r="NL65" i="2"/>
  <c r="MI93" i="2"/>
  <c r="NE93" i="2"/>
  <c r="MX93" i="2"/>
  <c r="MZ93" i="2"/>
  <c r="KY73" i="2"/>
  <c r="DV89" i="2"/>
  <c r="DY89" i="2" s="1"/>
  <c r="EE89" i="2" s="1"/>
  <c r="DU89" i="2"/>
  <c r="DK173" i="2"/>
  <c r="DM173" i="2" s="1"/>
  <c r="EA173" i="2"/>
  <c r="DV208" i="2"/>
  <c r="DY208" i="2" s="1"/>
  <c r="EE208" i="2" s="1"/>
  <c r="DU208" i="2"/>
  <c r="NU209" i="2"/>
  <c r="NW209" i="2" s="1"/>
  <c r="NE224" i="2"/>
  <c r="MX224" i="2"/>
  <c r="MZ224" i="2"/>
  <c r="DK238" i="2"/>
  <c r="DM238" i="2" s="1"/>
  <c r="EA238" i="2"/>
  <c r="MN234" i="2"/>
  <c r="MO234" i="2" s="1"/>
  <c r="LV234" i="2"/>
  <c r="LW234" i="2" s="1"/>
  <c r="LD234" i="2"/>
  <c r="LE234" i="2" s="1"/>
  <c r="KL234" i="2"/>
  <c r="KM234" i="2" s="1"/>
  <c r="MB234" i="2"/>
  <c r="MC234" i="2" s="1"/>
  <c r="LJ234" i="2"/>
  <c r="LK234" i="2" s="1"/>
  <c r="KJ234" i="2"/>
  <c r="LP234" i="2"/>
  <c r="LQ234" i="2" s="1"/>
  <c r="KX234" i="2"/>
  <c r="KY234" i="2" s="1"/>
  <c r="NA234" i="2"/>
  <c r="MH234" i="2"/>
  <c r="MI234" i="2" s="1"/>
  <c r="KR234" i="2"/>
  <c r="KS234" i="2" s="1"/>
  <c r="FE272" i="2"/>
  <c r="NM272" i="2"/>
  <c r="NY272" i="2" s="1"/>
  <c r="OE272" i="2" s="1"/>
  <c r="MW273" i="2"/>
  <c r="LU273" i="2"/>
  <c r="LW273" i="2" s="1"/>
  <c r="KW273" i="2"/>
  <c r="KY273" i="2" s="1"/>
  <c r="MG273" i="2"/>
  <c r="MI273" i="2" s="1"/>
  <c r="LO273" i="2"/>
  <c r="LQ273" i="2" s="1"/>
  <c r="KQ273" i="2"/>
  <c r="KS273" i="2" s="1"/>
  <c r="LC273" i="2"/>
  <c r="LE273" i="2" s="1"/>
  <c r="KK273" i="2"/>
  <c r="KM273" i="2" s="1"/>
  <c r="MM273" i="2"/>
  <c r="MO273" i="2" s="1"/>
  <c r="MA273" i="2"/>
  <c r="MC273" i="2" s="1"/>
  <c r="KG273" i="2"/>
  <c r="LI273" i="2"/>
  <c r="LK273" i="2" s="1"/>
  <c r="EA290" i="2"/>
  <c r="DK290" i="2"/>
  <c r="DM290" i="2" s="1"/>
  <c r="NU296" i="2"/>
  <c r="NW296" i="2" s="1"/>
  <c r="DV318" i="2"/>
  <c r="DY318" i="2" s="1"/>
  <c r="EE318" i="2" s="1"/>
  <c r="DU318" i="2"/>
  <c r="MX327" i="2"/>
  <c r="NE327" i="2"/>
  <c r="MZ327" i="2"/>
  <c r="DV352" i="2"/>
  <c r="DY352" i="2" s="1"/>
  <c r="EE352" i="2" s="1"/>
  <c r="DU352" i="2"/>
  <c r="ND21" i="2"/>
  <c r="NJ21" i="2" s="1"/>
  <c r="OB21" i="2" s="1"/>
  <c r="NB21" i="2"/>
  <c r="MO79" i="2"/>
  <c r="EC74" i="2"/>
  <c r="EG74" i="2"/>
  <c r="EI74" i="2" s="1"/>
  <c r="ND80" i="2"/>
  <c r="NB80" i="2"/>
  <c r="EG77" i="2"/>
  <c r="EI77" i="2" s="1"/>
  <c r="EC77" i="2"/>
  <c r="DU106" i="2"/>
  <c r="DV106" i="2"/>
  <c r="DY106" i="2" s="1"/>
  <c r="EE106" i="2" s="1"/>
  <c r="DU140" i="2"/>
  <c r="DV140" i="2"/>
  <c r="DY140" i="2" s="1"/>
  <c r="EE140" i="2" s="1"/>
  <c r="DW213" i="2"/>
  <c r="DX213" i="2"/>
  <c r="ND230" i="2"/>
  <c r="NB230" i="2"/>
  <c r="EA246" i="2"/>
  <c r="DK246" i="2"/>
  <c r="DM246" i="2" s="1"/>
  <c r="ND244" i="2"/>
  <c r="NB244" i="2"/>
  <c r="NH255" i="2"/>
  <c r="NJ255" i="2"/>
  <c r="DU297" i="2"/>
  <c r="DV297" i="2"/>
  <c r="DY297" i="2" s="1"/>
  <c r="EE297" i="2" s="1"/>
  <c r="FE290" i="2"/>
  <c r="NM290" i="2"/>
  <c r="NY290" i="2" s="1"/>
  <c r="OE290" i="2" s="1"/>
  <c r="DV307" i="2"/>
  <c r="DY307" i="2" s="1"/>
  <c r="EE307" i="2" s="1"/>
  <c r="DU307" i="2"/>
  <c r="EG327" i="2"/>
  <c r="EI327" i="2" s="1"/>
  <c r="EC327" i="2"/>
  <c r="EG48" i="2"/>
  <c r="EI48" i="2" s="1"/>
  <c r="EC48" i="2"/>
  <c r="NN13" i="2"/>
  <c r="NX13" i="2"/>
  <c r="ND26" i="2"/>
  <c r="NB26" i="2"/>
  <c r="MG18" i="2"/>
  <c r="MI18" i="2" s="1"/>
  <c r="LI18" i="2"/>
  <c r="LK18" i="2" s="1"/>
  <c r="KK18" i="2"/>
  <c r="KM18" i="2" s="1"/>
  <c r="LO18" i="2"/>
  <c r="LQ18" i="2" s="1"/>
  <c r="KW18" i="2"/>
  <c r="KY18" i="2" s="1"/>
  <c r="LU18" i="2"/>
  <c r="LW18" i="2" s="1"/>
  <c r="LC18" i="2"/>
  <c r="LE18" i="2" s="1"/>
  <c r="MW18" i="2"/>
  <c r="MM18" i="2"/>
  <c r="MO18" i="2" s="1"/>
  <c r="MA18" i="2"/>
  <c r="MC18" i="2" s="1"/>
  <c r="KG18" i="2"/>
  <c r="KQ18" i="2"/>
  <c r="KS18" i="2" s="1"/>
  <c r="NJ52" i="2"/>
  <c r="OB52" i="2" s="1"/>
  <c r="NH52" i="2"/>
  <c r="MO78" i="2"/>
  <c r="KM78" i="2"/>
  <c r="EG79" i="2"/>
  <c r="EI79" i="2" s="1"/>
  <c r="EC79" i="2"/>
  <c r="DV44" i="2"/>
  <c r="DY44" i="2" s="1"/>
  <c r="EE44" i="2" s="1"/>
  <c r="DU44" i="2"/>
  <c r="DU98" i="2"/>
  <c r="DV98" i="2"/>
  <c r="DY98" i="2" s="1"/>
  <c r="EE98" i="2" s="1"/>
  <c r="FE137" i="2"/>
  <c r="NM137" i="2"/>
  <c r="NY137" i="2" s="1"/>
  <c r="OE137" i="2" s="1"/>
  <c r="NA179" i="2"/>
  <c r="LD179" i="2"/>
  <c r="KL179" i="2"/>
  <c r="KR179" i="2"/>
  <c r="MH179" i="2"/>
  <c r="LV179" i="2"/>
  <c r="LJ179" i="2"/>
  <c r="KX179" i="2"/>
  <c r="KJ179" i="2"/>
  <c r="MB179" i="2"/>
  <c r="LP179" i="2"/>
  <c r="MN179" i="2"/>
  <c r="KS207" i="2"/>
  <c r="MA214" i="2"/>
  <c r="LC214" i="2"/>
  <c r="MG214" i="2"/>
  <c r="LI214" i="2"/>
  <c r="KK214" i="2"/>
  <c r="LU214" i="2"/>
  <c r="KG214" i="2"/>
  <c r="LO214" i="2"/>
  <c r="MW214" i="2"/>
  <c r="KQ214" i="2"/>
  <c r="KW214" i="2"/>
  <c r="MM214" i="2"/>
  <c r="KM235" i="2"/>
  <c r="MI235" i="2"/>
  <c r="DK228" i="2"/>
  <c r="DM228" i="2" s="1"/>
  <c r="EA228" i="2"/>
  <c r="ND250" i="2"/>
  <c r="NB250" i="2"/>
  <c r="NE245" i="2"/>
  <c r="MX245" i="2"/>
  <c r="MZ245" i="2"/>
  <c r="MZ259" i="2"/>
  <c r="NE259" i="2"/>
  <c r="MX259" i="2"/>
  <c r="EG261" i="2"/>
  <c r="EI261" i="2" s="1"/>
  <c r="EC261" i="2"/>
  <c r="ND266" i="2"/>
  <c r="NB266" i="2"/>
  <c r="NA275" i="2"/>
  <c r="KL275" i="2"/>
  <c r="MH275" i="2"/>
  <c r="KX275" i="2"/>
  <c r="LV275" i="2"/>
  <c r="LJ275" i="2"/>
  <c r="KR275" i="2"/>
  <c r="MN275" i="2"/>
  <c r="LP275" i="2"/>
  <c r="LD275" i="2"/>
  <c r="KJ275" i="2"/>
  <c r="MB275" i="2"/>
  <c r="DV294" i="2"/>
  <c r="DY294" i="2" s="1"/>
  <c r="EE294" i="2" s="1"/>
  <c r="DU294" i="2"/>
  <c r="NB305" i="2"/>
  <c r="ND305" i="2"/>
  <c r="DU309" i="2"/>
  <c r="DV309" i="2"/>
  <c r="DY309" i="2" s="1"/>
  <c r="EE309" i="2" s="1"/>
  <c r="DU312" i="2"/>
  <c r="DV312" i="2"/>
  <c r="DY312" i="2" s="1"/>
  <c r="EE312" i="2" s="1"/>
  <c r="FE325" i="2"/>
  <c r="NM325" i="2"/>
  <c r="NY325" i="2" s="1"/>
  <c r="OE325" i="2" s="1"/>
  <c r="FE338" i="2"/>
  <c r="NM338" i="2"/>
  <c r="NY338" i="2" s="1"/>
  <c r="OE338" i="2" s="1"/>
  <c r="MX350" i="2"/>
  <c r="NE350" i="2"/>
  <c r="MZ350" i="2"/>
  <c r="KS350" i="2"/>
  <c r="EC17" i="2"/>
  <c r="EG17" i="2"/>
  <c r="EI17" i="2" s="1"/>
  <c r="EA14" i="2"/>
  <c r="DK14" i="2"/>
  <c r="DM14" i="2" s="1"/>
  <c r="NU58" i="2"/>
  <c r="NW58" i="2" s="1"/>
  <c r="FE31" i="2"/>
  <c r="NM31" i="2"/>
  <c r="NY31" i="2" s="1"/>
  <c r="OE31" i="2" s="1"/>
  <c r="MX38" i="2"/>
  <c r="NE38" i="2"/>
  <c r="MZ38" i="2"/>
  <c r="MH60" i="2"/>
  <c r="LP60" i="2"/>
  <c r="KX60" i="2"/>
  <c r="NA60" i="2"/>
  <c r="MN60" i="2"/>
  <c r="LV60" i="2"/>
  <c r="LD60" i="2"/>
  <c r="KL60" i="2"/>
  <c r="LJ60" i="2"/>
  <c r="KR60" i="2"/>
  <c r="KJ60" i="2"/>
  <c r="MB60" i="2"/>
  <c r="NI55" i="2"/>
  <c r="NF55" i="2"/>
  <c r="DV107" i="2"/>
  <c r="DY107" i="2" s="1"/>
  <c r="EE107" i="2" s="1"/>
  <c r="DU107" i="2"/>
  <c r="MZ83" i="2"/>
  <c r="MX83" i="2"/>
  <c r="NE83" i="2"/>
  <c r="LQ97" i="2"/>
  <c r="KY97" i="2"/>
  <c r="NI114" i="2"/>
  <c r="DK56" i="2"/>
  <c r="DM56" i="2" s="1"/>
  <c r="EA56" i="2"/>
  <c r="DW144" i="2"/>
  <c r="DX144" i="2"/>
  <c r="EG153" i="2"/>
  <c r="EI153" i="2" s="1"/>
  <c r="EC153" i="2"/>
  <c r="DU147" i="2"/>
  <c r="DV147" i="2"/>
  <c r="DY147" i="2" s="1"/>
  <c r="EE147" i="2" s="1"/>
  <c r="DK164" i="2"/>
  <c r="DM164" i="2" s="1"/>
  <c r="EA164" i="2"/>
  <c r="ND188" i="2"/>
  <c r="NB188" i="2"/>
  <c r="MO165" i="2"/>
  <c r="NE165" i="2"/>
  <c r="MZ165" i="2"/>
  <c r="MX165" i="2"/>
  <c r="ND209" i="2"/>
  <c r="NB209" i="2"/>
  <c r="NL212" i="2"/>
  <c r="MZ225" i="2"/>
  <c r="MX225" i="2"/>
  <c r="MI229" i="2"/>
  <c r="MX229" i="2"/>
  <c r="NE229" i="2"/>
  <c r="MZ229" i="2"/>
  <c r="MX233" i="2"/>
  <c r="MZ233" i="2"/>
  <c r="NE233" i="2"/>
  <c r="DV255" i="2"/>
  <c r="DY255" i="2" s="1"/>
  <c r="EE255" i="2" s="1"/>
  <c r="DU255" i="2"/>
  <c r="KS285" i="2"/>
  <c r="DV299" i="2"/>
  <c r="DY299" i="2" s="1"/>
  <c r="EE299" i="2" s="1"/>
  <c r="DU299" i="2"/>
  <c r="EA306" i="2"/>
  <c r="DK306" i="2"/>
  <c r="DM306" i="2" s="1"/>
  <c r="EA308" i="2"/>
  <c r="DK308" i="2"/>
  <c r="DM308" i="2" s="1"/>
  <c r="DK315" i="2"/>
  <c r="DM315" i="2" s="1"/>
  <c r="EA315" i="2"/>
  <c r="DV332" i="2"/>
  <c r="DU332" i="2"/>
  <c r="MZ341" i="2"/>
  <c r="NE341" i="2"/>
  <c r="MX341" i="2"/>
  <c r="MZ346" i="2"/>
  <c r="MX346" i="2"/>
  <c r="NE346" i="2"/>
  <c r="DK35" i="2"/>
  <c r="DM35" i="2" s="1"/>
  <c r="EA35" i="2"/>
  <c r="DX111" i="2"/>
  <c r="DW111" i="2"/>
  <c r="DK40" i="2"/>
  <c r="DM40" i="2" s="1"/>
  <c r="EA40" i="2"/>
  <c r="DV93" i="2"/>
  <c r="DY93" i="2" s="1"/>
  <c r="EE93" i="2" s="1"/>
  <c r="DU93" i="2"/>
  <c r="MH123" i="2"/>
  <c r="LP123" i="2"/>
  <c r="KX123" i="2"/>
  <c r="LV123" i="2"/>
  <c r="LD123" i="2"/>
  <c r="NA123" i="2"/>
  <c r="KR123" i="2"/>
  <c r="KL123" i="2"/>
  <c r="MB123" i="2"/>
  <c r="KJ123" i="2"/>
  <c r="LJ123" i="2"/>
  <c r="MN123" i="2"/>
  <c r="NL156" i="2"/>
  <c r="MC175" i="2"/>
  <c r="LK175" i="2"/>
  <c r="NH193" i="2"/>
  <c r="NJ193" i="2"/>
  <c r="OB193" i="2" s="1"/>
  <c r="MA166" i="2"/>
  <c r="MC166" i="2" s="1"/>
  <c r="LC166" i="2"/>
  <c r="LE166" i="2" s="1"/>
  <c r="MG166" i="2"/>
  <c r="MI166" i="2" s="1"/>
  <c r="LI166" i="2"/>
  <c r="LK166" i="2" s="1"/>
  <c r="KK166" i="2"/>
  <c r="KM166" i="2" s="1"/>
  <c r="LU166" i="2"/>
  <c r="LW166" i="2" s="1"/>
  <c r="KG166" i="2"/>
  <c r="MM166" i="2"/>
  <c r="MO166" i="2" s="1"/>
  <c r="KQ166" i="2"/>
  <c r="KS166" i="2" s="1"/>
  <c r="MW166" i="2"/>
  <c r="KW166" i="2"/>
  <c r="KY166" i="2" s="1"/>
  <c r="LO166" i="2"/>
  <c r="LQ166" i="2" s="1"/>
  <c r="DK198" i="2"/>
  <c r="DM198" i="2" s="1"/>
  <c r="EA198" i="2"/>
  <c r="KM190" i="2"/>
  <c r="EA211" i="2"/>
  <c r="DK211" i="2"/>
  <c r="DM211" i="2" s="1"/>
  <c r="DU233" i="2"/>
  <c r="DV233" i="2"/>
  <c r="DY233" i="2" s="1"/>
  <c r="EE233" i="2" s="1"/>
  <c r="DK274" i="2"/>
  <c r="DM274" i="2" s="1"/>
  <c r="EA274" i="2"/>
  <c r="MH277" i="2"/>
  <c r="LP277" i="2"/>
  <c r="LV277" i="2"/>
  <c r="LD277" i="2"/>
  <c r="KR277" i="2"/>
  <c r="MN277" i="2"/>
  <c r="LJ277" i="2"/>
  <c r="KX277" i="2"/>
  <c r="KJ277" i="2"/>
  <c r="NA277" i="2"/>
  <c r="MB277" i="2"/>
  <c r="KL277" i="2"/>
  <c r="LQ305" i="2"/>
  <c r="NE305" i="2"/>
  <c r="MZ305" i="2"/>
  <c r="MX305" i="2"/>
  <c r="LQ319" i="2"/>
  <c r="LK319" i="2"/>
  <c r="MB326" i="2"/>
  <c r="LD326" i="2"/>
  <c r="MH326" i="2"/>
  <c r="KL326" i="2"/>
  <c r="NA326" i="2"/>
  <c r="MN326" i="2"/>
  <c r="KR326" i="2"/>
  <c r="LJ326" i="2"/>
  <c r="LP326" i="2"/>
  <c r="LV326" i="2"/>
  <c r="KJ326" i="2"/>
  <c r="KX326" i="2"/>
  <c r="KG342" i="2"/>
  <c r="MW342" i="2"/>
  <c r="LU342" i="2"/>
  <c r="LW342" i="2" s="1"/>
  <c r="KW342" i="2"/>
  <c r="KY342" i="2" s="1"/>
  <c r="MG342" i="2"/>
  <c r="MI342" i="2" s="1"/>
  <c r="KK342" i="2"/>
  <c r="KM342" i="2" s="1"/>
  <c r="MM342" i="2"/>
  <c r="MO342" i="2" s="1"/>
  <c r="KQ342" i="2"/>
  <c r="KS342" i="2" s="1"/>
  <c r="LI342" i="2"/>
  <c r="LK342" i="2" s="1"/>
  <c r="MA342" i="2"/>
  <c r="MC342" i="2" s="1"/>
  <c r="LO342" i="2"/>
  <c r="LQ342" i="2" s="1"/>
  <c r="LC342" i="2"/>
  <c r="LE342" i="2" s="1"/>
  <c r="LE344" i="2"/>
  <c r="DX346" i="2"/>
  <c r="DW346" i="2"/>
  <c r="MM352" i="2"/>
  <c r="MO352" i="2" s="1"/>
  <c r="KG352" i="2"/>
  <c r="MW352" i="2"/>
  <c r="LU352" i="2"/>
  <c r="LW352" i="2" s="1"/>
  <c r="KW352" i="2"/>
  <c r="KY352" i="2" s="1"/>
  <c r="MA352" i="2"/>
  <c r="MC352" i="2" s="1"/>
  <c r="LC352" i="2"/>
  <c r="LE352" i="2" s="1"/>
  <c r="MG352" i="2"/>
  <c r="MI352" i="2" s="1"/>
  <c r="LI352" i="2"/>
  <c r="LK352" i="2" s="1"/>
  <c r="KK352" i="2"/>
  <c r="KM352" i="2" s="1"/>
  <c r="LO352" i="2"/>
  <c r="LQ352" i="2" s="1"/>
  <c r="KQ352" i="2"/>
  <c r="KS352" i="2" s="1"/>
  <c r="FE241" i="2"/>
  <c r="NM241" i="2"/>
  <c r="NY241" i="2" s="1"/>
  <c r="OE241" i="2" s="1"/>
  <c r="FE180" i="2"/>
  <c r="NM180" i="2"/>
  <c r="NY180" i="2" s="1"/>
  <c r="OE180" i="2" s="1"/>
  <c r="FE298" i="2"/>
  <c r="NM298" i="2"/>
  <c r="NY298" i="2" s="1"/>
  <c r="OE298" i="2" s="1"/>
  <c r="NM188" i="2"/>
  <c r="NY188" i="2" s="1"/>
  <c r="OE188" i="2" s="1"/>
  <c r="NE64" i="2"/>
  <c r="MZ64" i="2"/>
  <c r="MX64" i="2"/>
  <c r="NA111" i="2"/>
  <c r="KL111" i="2"/>
  <c r="KM111" i="2" s="1"/>
  <c r="LV111" i="2"/>
  <c r="LW111" i="2" s="1"/>
  <c r="LD111" i="2"/>
  <c r="MH111" i="2"/>
  <c r="LJ111" i="2"/>
  <c r="KX111" i="2"/>
  <c r="KJ111" i="2"/>
  <c r="MB111" i="2"/>
  <c r="LP111" i="2"/>
  <c r="LQ111" i="2" s="1"/>
  <c r="MN111" i="2"/>
  <c r="KR111" i="2"/>
  <c r="KS111" i="2" s="1"/>
  <c r="MX107" i="2"/>
  <c r="NE107" i="2"/>
  <c r="MZ107" i="2"/>
  <c r="FE121" i="2"/>
  <c r="NM121" i="2"/>
  <c r="NY121" i="2" s="1"/>
  <c r="OE121" i="2" s="1"/>
  <c r="DV95" i="2"/>
  <c r="DY95" i="2" s="1"/>
  <c r="EE95" i="2" s="1"/>
  <c r="DU95" i="2"/>
  <c r="EC151" i="2"/>
  <c r="EG151" i="2"/>
  <c r="EI151" i="2" s="1"/>
  <c r="MH130" i="2"/>
  <c r="MI130" i="2" s="1"/>
  <c r="LP130" i="2"/>
  <c r="LQ130" i="2" s="1"/>
  <c r="KX130" i="2"/>
  <c r="KY130" i="2" s="1"/>
  <c r="MN130" i="2"/>
  <c r="MO130" i="2" s="1"/>
  <c r="LV130" i="2"/>
  <c r="LW130" i="2" s="1"/>
  <c r="KR130" i="2"/>
  <c r="KS130" i="2" s="1"/>
  <c r="LJ130" i="2"/>
  <c r="LK130" i="2" s="1"/>
  <c r="KL130" i="2"/>
  <c r="KM130" i="2" s="1"/>
  <c r="KJ130" i="2"/>
  <c r="LD130" i="2"/>
  <c r="LE130" i="2" s="1"/>
  <c r="NA130" i="2"/>
  <c r="MB130" i="2"/>
  <c r="MC130" i="2" s="1"/>
  <c r="EG175" i="2"/>
  <c r="EI175" i="2" s="1"/>
  <c r="EC175" i="2"/>
  <c r="NJ156" i="2"/>
  <c r="OB156" i="2" s="1"/>
  <c r="NH156" i="2"/>
  <c r="DV188" i="2"/>
  <c r="DY188" i="2" s="1"/>
  <c r="EE188" i="2" s="1"/>
  <c r="DU188" i="2"/>
  <c r="NB183" i="2"/>
  <c r="ND183" i="2"/>
  <c r="NH211" i="2"/>
  <c r="NJ211" i="2"/>
  <c r="OB211" i="2" s="1"/>
  <c r="DV219" i="2"/>
  <c r="DY219" i="2" s="1"/>
  <c r="EE219" i="2" s="1"/>
  <c r="DU219" i="2"/>
  <c r="MA210" i="2"/>
  <c r="MC210" i="2" s="1"/>
  <c r="LC210" i="2"/>
  <c r="LE210" i="2" s="1"/>
  <c r="MG210" i="2"/>
  <c r="MI210" i="2" s="1"/>
  <c r="LI210" i="2"/>
  <c r="LK210" i="2" s="1"/>
  <c r="KK210" i="2"/>
  <c r="KM210" i="2" s="1"/>
  <c r="MM210" i="2"/>
  <c r="MO210" i="2" s="1"/>
  <c r="KQ210" i="2"/>
  <c r="KS210" i="2" s="1"/>
  <c r="LO210" i="2"/>
  <c r="LQ210" i="2" s="1"/>
  <c r="MW210" i="2"/>
  <c r="LU210" i="2"/>
  <c r="LW210" i="2" s="1"/>
  <c r="KW210" i="2"/>
  <c r="KY210" i="2" s="1"/>
  <c r="KG210" i="2"/>
  <c r="DU262" i="2"/>
  <c r="DV262" i="2"/>
  <c r="DY262" i="2" s="1"/>
  <c r="EE262" i="2" s="1"/>
  <c r="NI280" i="2"/>
  <c r="NF280" i="2"/>
  <c r="ND299" i="2"/>
  <c r="NB299" i="2"/>
  <c r="DV301" i="2"/>
  <c r="DY301" i="2" s="1"/>
  <c r="EE301" i="2" s="1"/>
  <c r="DU301" i="2"/>
  <c r="MG308" i="2"/>
  <c r="MI308" i="2" s="1"/>
  <c r="LI308" i="2"/>
  <c r="LK308" i="2" s="1"/>
  <c r="KK308" i="2"/>
  <c r="KM308" i="2" s="1"/>
  <c r="KQ308" i="2"/>
  <c r="KS308" i="2" s="1"/>
  <c r="KG308" i="2"/>
  <c r="MW308" i="2"/>
  <c r="LO308" i="2"/>
  <c r="LQ308" i="2" s="1"/>
  <c r="LC308" i="2"/>
  <c r="LE308" i="2" s="1"/>
  <c r="MA308" i="2"/>
  <c r="MC308" i="2" s="1"/>
  <c r="MM308" i="2"/>
  <c r="MO308" i="2" s="1"/>
  <c r="KW308" i="2"/>
  <c r="KY308" i="2" s="1"/>
  <c r="LU308" i="2"/>
  <c r="LW308" i="2" s="1"/>
  <c r="DK326" i="2"/>
  <c r="DM326" i="2" s="1"/>
  <c r="EA326" i="2"/>
  <c r="DW16" i="2"/>
  <c r="DX16" i="2"/>
  <c r="ND24" i="2"/>
  <c r="NH24" i="2" s="1"/>
  <c r="NB24" i="2"/>
  <c r="NU54" i="2"/>
  <c r="NW54" i="2" s="1"/>
  <c r="DK12" i="2"/>
  <c r="DM12" i="2" s="1"/>
  <c r="EA12" i="2"/>
  <c r="NL17" i="2"/>
  <c r="FE69" i="2"/>
  <c r="NM69" i="2"/>
  <c r="NY69" i="2" s="1"/>
  <c r="OE69" i="2" s="1"/>
  <c r="EA99" i="2"/>
  <c r="DK99" i="2"/>
  <c r="DM99" i="2" s="1"/>
  <c r="KY105" i="2"/>
  <c r="EA104" i="2"/>
  <c r="DK104" i="2"/>
  <c r="DM104" i="2" s="1"/>
  <c r="DV134" i="2"/>
  <c r="DY134" i="2" s="1"/>
  <c r="EE134" i="2" s="1"/>
  <c r="DU134" i="2"/>
  <c r="NF139" i="2"/>
  <c r="NE81" i="2"/>
  <c r="MZ81" i="2"/>
  <c r="MX81" i="2"/>
  <c r="DK128" i="2"/>
  <c r="DM128" i="2" s="1"/>
  <c r="EA128" i="2"/>
  <c r="FE161" i="2"/>
  <c r="NM161" i="2"/>
  <c r="NY161" i="2" s="1"/>
  <c r="OE161" i="2" s="1"/>
  <c r="KS163" i="2"/>
  <c r="LD191" i="2"/>
  <c r="LE191" i="2" s="1"/>
  <c r="KL191" i="2"/>
  <c r="KM191" i="2" s="1"/>
  <c r="KR191" i="2"/>
  <c r="KS191" i="2" s="1"/>
  <c r="MH191" i="2"/>
  <c r="MI191" i="2" s="1"/>
  <c r="LP191" i="2"/>
  <c r="LQ191" i="2" s="1"/>
  <c r="KX191" i="2"/>
  <c r="KY191" i="2" s="1"/>
  <c r="NA191" i="2"/>
  <c r="MN191" i="2"/>
  <c r="MO191" i="2" s="1"/>
  <c r="LV191" i="2"/>
  <c r="LW191" i="2" s="1"/>
  <c r="LJ191" i="2"/>
  <c r="LK191" i="2" s="1"/>
  <c r="KJ191" i="2"/>
  <c r="MB191" i="2"/>
  <c r="MC191" i="2" s="1"/>
  <c r="EA193" i="2"/>
  <c r="DK193" i="2"/>
  <c r="DM193" i="2" s="1"/>
  <c r="NH169" i="2"/>
  <c r="NJ169" i="2"/>
  <c r="OB169" i="2" s="1"/>
  <c r="NL194" i="2"/>
  <c r="ND205" i="2"/>
  <c r="NB205" i="2"/>
  <c r="NI218" i="2"/>
  <c r="NF218" i="2"/>
  <c r="DU222" i="2"/>
  <c r="DV222" i="2"/>
  <c r="DY222" i="2" s="1"/>
  <c r="EE222" i="2" s="1"/>
  <c r="DV241" i="2"/>
  <c r="DY241" i="2" s="1"/>
  <c r="EE241" i="2" s="1"/>
  <c r="DU241" i="2"/>
  <c r="NL239" i="2"/>
  <c r="NE239" i="2"/>
  <c r="MZ239" i="2"/>
  <c r="MX239" i="2"/>
  <c r="MO294" i="2"/>
  <c r="NX290" i="2"/>
  <c r="NN290" i="2"/>
  <c r="DK282" i="2"/>
  <c r="DM282" i="2" s="1"/>
  <c r="EA282" i="2"/>
  <c r="LV309" i="2"/>
  <c r="KX309" i="2"/>
  <c r="KY309" i="2" s="1"/>
  <c r="MH309" i="2"/>
  <c r="MI309" i="2" s="1"/>
  <c r="LJ309" i="2"/>
  <c r="LK309" i="2" s="1"/>
  <c r="LD309" i="2"/>
  <c r="LE309" i="2" s="1"/>
  <c r="NA309" i="2"/>
  <c r="KL309" i="2"/>
  <c r="KM309" i="2" s="1"/>
  <c r="LP309" i="2"/>
  <c r="LQ309" i="2" s="1"/>
  <c r="KJ309" i="2"/>
  <c r="MB309" i="2"/>
  <c r="MC309" i="2" s="1"/>
  <c r="MN309" i="2"/>
  <c r="MO309" i="2" s="1"/>
  <c r="KR309" i="2"/>
  <c r="FE341" i="2"/>
  <c r="NM341" i="2"/>
  <c r="NY341" i="2" s="1"/>
  <c r="OE341" i="2" s="1"/>
  <c r="NL347" i="2"/>
  <c r="NI290" i="2"/>
  <c r="NF290" i="2"/>
  <c r="MZ306" i="2"/>
  <c r="MX306" i="2"/>
  <c r="NE306" i="2"/>
  <c r="EA21" i="2"/>
  <c r="DK21" i="2"/>
  <c r="DM21" i="2" s="1"/>
  <c r="DK9" i="2"/>
  <c r="DM9" i="2" s="1"/>
  <c r="EA9" i="2"/>
  <c r="MA49" i="2"/>
  <c r="LC49" i="2"/>
  <c r="MG49" i="2"/>
  <c r="LO49" i="2"/>
  <c r="KW49" i="2"/>
  <c r="MM49" i="2"/>
  <c r="LU49" i="2"/>
  <c r="KK49" i="2"/>
  <c r="KQ49" i="2"/>
  <c r="KG49" i="2"/>
  <c r="MW49" i="2"/>
  <c r="LI49" i="2"/>
  <c r="NN43" i="2"/>
  <c r="NL24" i="2"/>
  <c r="NF89" i="2"/>
  <c r="NI89" i="2"/>
  <c r="DU112" i="2"/>
  <c r="DV112" i="2"/>
  <c r="DY112" i="2" s="1"/>
  <c r="EE112" i="2" s="1"/>
  <c r="MG99" i="2"/>
  <c r="MI99" i="2" s="1"/>
  <c r="LI99" i="2"/>
  <c r="LK99" i="2" s="1"/>
  <c r="KK99" i="2"/>
  <c r="KM99" i="2" s="1"/>
  <c r="KQ99" i="2"/>
  <c r="KS99" i="2" s="1"/>
  <c r="KG99" i="2"/>
  <c r="LO99" i="2"/>
  <c r="LQ99" i="2" s="1"/>
  <c r="KW99" i="2"/>
  <c r="KY99" i="2" s="1"/>
  <c r="MM99" i="2"/>
  <c r="MO99" i="2" s="1"/>
  <c r="LU99" i="2"/>
  <c r="LW99" i="2" s="1"/>
  <c r="LC99" i="2"/>
  <c r="LE99" i="2" s="1"/>
  <c r="MW99" i="2"/>
  <c r="MA99" i="2"/>
  <c r="MC99" i="2" s="1"/>
  <c r="NA141" i="2"/>
  <c r="MB141" i="2"/>
  <c r="KX141" i="2"/>
  <c r="LP141" i="2"/>
  <c r="MH141" i="2"/>
  <c r="KL141" i="2"/>
  <c r="LJ141" i="2"/>
  <c r="LV141" i="2"/>
  <c r="KR141" i="2"/>
  <c r="LD141" i="2"/>
  <c r="MN141" i="2"/>
  <c r="KJ141" i="2"/>
  <c r="NL147" i="2"/>
  <c r="NA177" i="2"/>
  <c r="LD177" i="2"/>
  <c r="LE177" i="2" s="1"/>
  <c r="KL177" i="2"/>
  <c r="KR177" i="2"/>
  <c r="MH177" i="2"/>
  <c r="LJ177" i="2"/>
  <c r="LV177" i="2"/>
  <c r="KX177" i="2"/>
  <c r="KY177" i="2" s="1"/>
  <c r="MN177" i="2"/>
  <c r="MB177" i="2"/>
  <c r="KJ177" i="2"/>
  <c r="LP177" i="2"/>
  <c r="MX167" i="2"/>
  <c r="NE167" i="2"/>
  <c r="MZ167" i="2"/>
  <c r="DV192" i="2"/>
  <c r="DU192" i="2"/>
  <c r="EA170" i="2"/>
  <c r="DK170" i="2"/>
  <c r="DM170" i="2" s="1"/>
  <c r="EA185" i="2"/>
  <c r="DK185" i="2"/>
  <c r="DM185" i="2" s="1"/>
  <c r="DK194" i="2"/>
  <c r="DM194" i="2" s="1"/>
  <c r="EA194" i="2"/>
  <c r="DK178" i="2"/>
  <c r="DM178" i="2" s="1"/>
  <c r="EA178" i="2"/>
  <c r="MH206" i="2"/>
  <c r="LP206" i="2"/>
  <c r="KX206" i="2"/>
  <c r="LV206" i="2"/>
  <c r="LD206" i="2"/>
  <c r="LJ206" i="2"/>
  <c r="KR206" i="2"/>
  <c r="KJ206" i="2"/>
  <c r="NA206" i="2"/>
  <c r="KL206" i="2"/>
  <c r="MN206" i="2"/>
  <c r="MB206" i="2"/>
  <c r="DK229" i="2"/>
  <c r="DM229" i="2" s="1"/>
  <c r="EA229" i="2"/>
  <c r="NF244" i="2"/>
  <c r="NI244" i="2"/>
  <c r="EC256" i="2"/>
  <c r="EG256" i="2"/>
  <c r="EI256" i="2" s="1"/>
  <c r="EC311" i="2"/>
  <c r="EG311" i="2"/>
  <c r="EI311" i="2" s="1"/>
  <c r="EA29" i="2"/>
  <c r="DK29" i="2"/>
  <c r="DM29" i="2" s="1"/>
  <c r="NI11" i="2"/>
  <c r="NF11" i="2"/>
  <c r="NU67" i="2"/>
  <c r="NW67" i="2" s="1"/>
  <c r="DW38" i="2"/>
  <c r="DX38" i="2"/>
  <c r="NU80" i="2"/>
  <c r="NW80" i="2" s="1"/>
  <c r="DX78" i="2"/>
  <c r="DW78" i="2"/>
  <c r="KM73" i="2"/>
  <c r="LW73" i="2"/>
  <c r="DU37" i="2"/>
  <c r="DV37" i="2"/>
  <c r="DY37" i="2" s="1"/>
  <c r="EE37" i="2" s="1"/>
  <c r="DU119" i="2"/>
  <c r="DV119" i="2"/>
  <c r="DY119" i="2" s="1"/>
  <c r="EE119" i="2" s="1"/>
  <c r="NH116" i="2"/>
  <c r="NJ116" i="2"/>
  <c r="OB116" i="2" s="1"/>
  <c r="ND134" i="2"/>
  <c r="NJ134" i="2" s="1"/>
  <c r="NB134" i="2"/>
  <c r="NF134" i="2" s="1"/>
  <c r="DU154" i="2"/>
  <c r="DV154" i="2"/>
  <c r="DY154" i="2" s="1"/>
  <c r="EE154" i="2" s="1"/>
  <c r="ND166" i="2"/>
  <c r="NB166" i="2"/>
  <c r="ND163" i="2"/>
  <c r="NB163" i="2"/>
  <c r="LV145" i="2"/>
  <c r="LD145" i="2"/>
  <c r="KL145" i="2"/>
  <c r="KX145" i="2"/>
  <c r="MN145" i="2"/>
  <c r="MB145" i="2"/>
  <c r="LP145" i="2"/>
  <c r="KJ145" i="2"/>
  <c r="NA145" i="2"/>
  <c r="KR145" i="2"/>
  <c r="MH145" i="2"/>
  <c r="LJ145" i="2"/>
  <c r="FE196" i="2"/>
  <c r="NM196" i="2"/>
  <c r="NY196" i="2" s="1"/>
  <c r="OE196" i="2" s="1"/>
  <c r="NE198" i="2"/>
  <c r="MX198" i="2"/>
  <c r="MZ198" i="2"/>
  <c r="MA179" i="2"/>
  <c r="LC179" i="2"/>
  <c r="LO179" i="2"/>
  <c r="KW179" i="2"/>
  <c r="KY179" i="2" s="1"/>
  <c r="MM179" i="2"/>
  <c r="MO179" i="2" s="1"/>
  <c r="LU179" i="2"/>
  <c r="LW179" i="2" s="1"/>
  <c r="KK179" i="2"/>
  <c r="KQ179" i="2"/>
  <c r="KS179" i="2" s="1"/>
  <c r="MW179" i="2"/>
  <c r="MG179" i="2"/>
  <c r="MI179" i="2" s="1"/>
  <c r="LI179" i="2"/>
  <c r="LK179" i="2" s="1"/>
  <c r="KG179" i="2"/>
  <c r="EA171" i="2"/>
  <c r="DK171" i="2"/>
  <c r="DM171" i="2" s="1"/>
  <c r="DK224" i="2"/>
  <c r="DM224" i="2" s="1"/>
  <c r="EA224" i="2"/>
  <c r="NN224" i="2"/>
  <c r="NL244" i="2"/>
  <c r="EA270" i="2"/>
  <c r="DK270" i="2"/>
  <c r="DM270" i="2" s="1"/>
  <c r="MH281" i="2"/>
  <c r="LP281" i="2"/>
  <c r="KX281" i="2"/>
  <c r="NA281" i="2"/>
  <c r="MN281" i="2"/>
  <c r="LV281" i="2"/>
  <c r="LD281" i="2"/>
  <c r="KR281" i="2"/>
  <c r="MB281" i="2"/>
  <c r="KL281" i="2"/>
  <c r="LJ281" i="2"/>
  <c r="KJ281" i="2"/>
  <c r="EA284" i="2"/>
  <c r="DK284" i="2"/>
  <c r="DM284" i="2" s="1"/>
  <c r="FE331" i="2"/>
  <c r="NM331" i="2"/>
  <c r="NY331" i="2" s="1"/>
  <c r="OE331" i="2" s="1"/>
  <c r="DK348" i="2"/>
  <c r="DM348" i="2" s="1"/>
  <c r="EA348" i="2"/>
  <c r="EC54" i="2"/>
  <c r="EG54" i="2"/>
  <c r="EI54" i="2" s="1"/>
  <c r="MA45" i="2"/>
  <c r="LC45" i="2"/>
  <c r="MG45" i="2"/>
  <c r="LO45" i="2"/>
  <c r="KW45" i="2"/>
  <c r="MM45" i="2"/>
  <c r="LU45" i="2"/>
  <c r="KK45" i="2"/>
  <c r="KQ45" i="2"/>
  <c r="KG45" i="2"/>
  <c r="MW45" i="2"/>
  <c r="LI45" i="2"/>
  <c r="NN8" i="2"/>
  <c r="NX8" i="2"/>
  <c r="MC12" i="2"/>
  <c r="NE12" i="2"/>
  <c r="MZ12" i="2"/>
  <c r="MX12" i="2"/>
  <c r="MA37" i="2"/>
  <c r="MC37" i="2" s="1"/>
  <c r="LC37" i="2"/>
  <c r="LE37" i="2" s="1"/>
  <c r="MM37" i="2"/>
  <c r="MO37" i="2" s="1"/>
  <c r="LU37" i="2"/>
  <c r="LW37" i="2" s="1"/>
  <c r="KK37" i="2"/>
  <c r="KM37" i="2" s="1"/>
  <c r="MW37" i="2"/>
  <c r="LO37" i="2"/>
  <c r="LQ37" i="2" s="1"/>
  <c r="KW37" i="2"/>
  <c r="KY37" i="2" s="1"/>
  <c r="MG37" i="2"/>
  <c r="MI37" i="2" s="1"/>
  <c r="KQ37" i="2"/>
  <c r="KS37" i="2" s="1"/>
  <c r="LI37" i="2"/>
  <c r="LK37" i="2" s="1"/>
  <c r="KG37" i="2"/>
  <c r="KY79" i="2"/>
  <c r="KM79" i="2"/>
  <c r="EG108" i="2"/>
  <c r="EI108" i="2" s="1"/>
  <c r="EC108" i="2"/>
  <c r="NA115" i="2"/>
  <c r="LV115" i="2"/>
  <c r="LD115" i="2"/>
  <c r="LJ115" i="2"/>
  <c r="LK115" i="2" s="1"/>
  <c r="KR115" i="2"/>
  <c r="KS115" i="2" s="1"/>
  <c r="MN115" i="2"/>
  <c r="MO115" i="2" s="1"/>
  <c r="MH115" i="2"/>
  <c r="MI115" i="2" s="1"/>
  <c r="KL115" i="2"/>
  <c r="KM115" i="2" s="1"/>
  <c r="KX115" i="2"/>
  <c r="KY115" i="2" s="1"/>
  <c r="KJ115" i="2"/>
  <c r="MB115" i="2"/>
  <c r="MC115" i="2" s="1"/>
  <c r="LP115" i="2"/>
  <c r="LQ115" i="2" s="1"/>
  <c r="MA128" i="2"/>
  <c r="LC128" i="2"/>
  <c r="MG128" i="2"/>
  <c r="LO128" i="2"/>
  <c r="KW128" i="2"/>
  <c r="MM128" i="2"/>
  <c r="LU128" i="2"/>
  <c r="LI128" i="2"/>
  <c r="KQ128" i="2"/>
  <c r="MW128" i="2"/>
  <c r="KK128" i="2"/>
  <c r="KG128" i="2"/>
  <c r="NA149" i="2"/>
  <c r="MN149" i="2"/>
  <c r="LV149" i="2"/>
  <c r="LD149" i="2"/>
  <c r="KL149" i="2"/>
  <c r="MH149" i="2"/>
  <c r="MI149" i="2" s="1"/>
  <c r="LP149" i="2"/>
  <c r="LQ149" i="2" s="1"/>
  <c r="MB149" i="2"/>
  <c r="KR149" i="2"/>
  <c r="LJ149" i="2"/>
  <c r="KJ149" i="2"/>
  <c r="KX149" i="2"/>
  <c r="KX153" i="2"/>
  <c r="NA153" i="2"/>
  <c r="MN153" i="2"/>
  <c r="LV153" i="2"/>
  <c r="LD153" i="2"/>
  <c r="KL153" i="2"/>
  <c r="MH153" i="2"/>
  <c r="KJ153" i="2"/>
  <c r="LP153" i="2"/>
  <c r="KR153" i="2"/>
  <c r="LJ153" i="2"/>
  <c r="MB153" i="2"/>
  <c r="DW190" i="2"/>
  <c r="DX190" i="2"/>
  <c r="NI180" i="2"/>
  <c r="NF180" i="2"/>
  <c r="LP225" i="2"/>
  <c r="MH225" i="2"/>
  <c r="MI225" i="2" s="1"/>
  <c r="KL225" i="2"/>
  <c r="NA225" i="2"/>
  <c r="NE225" i="2" s="1"/>
  <c r="MN225" i="2"/>
  <c r="KR225" i="2"/>
  <c r="LJ225" i="2"/>
  <c r="MB225" i="2"/>
  <c r="KJ225" i="2"/>
  <c r="KX225" i="2"/>
  <c r="KY225" i="2" s="1"/>
  <c r="LV225" i="2"/>
  <c r="LD225" i="2"/>
  <c r="NE213" i="2"/>
  <c r="MZ213" i="2"/>
  <c r="MX213" i="2"/>
  <c r="DK239" i="2"/>
  <c r="DM239" i="2" s="1"/>
  <c r="EA239" i="2"/>
  <c r="NE250" i="2"/>
  <c r="NF255" i="2"/>
  <c r="NI255" i="2"/>
  <c r="DW261" i="2"/>
  <c r="DX261" i="2"/>
  <c r="MI266" i="2"/>
  <c r="DX278" i="2"/>
  <c r="DW278" i="2"/>
  <c r="NU280" i="2"/>
  <c r="NW280" i="2" s="1"/>
  <c r="NA303" i="2"/>
  <c r="MN303" i="2"/>
  <c r="KL303" i="2"/>
  <c r="KX303" i="2"/>
  <c r="MB303" i="2"/>
  <c r="LD303" i="2"/>
  <c r="KR303" i="2"/>
  <c r="MH303" i="2"/>
  <c r="LJ303" i="2"/>
  <c r="LV303" i="2"/>
  <c r="KJ303" i="2"/>
  <c r="LP303" i="2"/>
  <c r="MB334" i="2"/>
  <c r="LD334" i="2"/>
  <c r="MH334" i="2"/>
  <c r="LJ334" i="2"/>
  <c r="KL334" i="2"/>
  <c r="NA334" i="2"/>
  <c r="LV334" i="2"/>
  <c r="KX334" i="2"/>
  <c r="KJ334" i="2"/>
  <c r="MN334" i="2"/>
  <c r="LP334" i="2"/>
  <c r="KR334" i="2"/>
  <c r="KM337" i="2"/>
  <c r="DK347" i="2"/>
  <c r="DM347" i="2" s="1"/>
  <c r="EA347" i="2"/>
  <c r="NB65" i="2"/>
  <c r="NI65" i="2" s="1"/>
  <c r="ND65" i="2"/>
  <c r="MW44" i="2"/>
  <c r="LU44" i="2"/>
  <c r="KW44" i="2"/>
  <c r="LI44" i="2"/>
  <c r="KQ44" i="2"/>
  <c r="KG44" i="2"/>
  <c r="MG44" i="2"/>
  <c r="LO44" i="2"/>
  <c r="MM44" i="2"/>
  <c r="MA44" i="2"/>
  <c r="LC44" i="2"/>
  <c r="KK44" i="2"/>
  <c r="EC34" i="2"/>
  <c r="EG34" i="2"/>
  <c r="EI34" i="2" s="1"/>
  <c r="LQ78" i="2"/>
  <c r="LE78" i="2"/>
  <c r="EA72" i="2"/>
  <c r="DK72" i="2"/>
  <c r="DM72" i="2" s="1"/>
  <c r="DX120" i="2"/>
  <c r="DW120" i="2"/>
  <c r="FE125" i="2"/>
  <c r="NM125" i="2"/>
  <c r="NY125" i="2" s="1"/>
  <c r="OE125" i="2" s="1"/>
  <c r="EA129" i="2"/>
  <c r="DK129" i="2"/>
  <c r="DM129" i="2" s="1"/>
  <c r="DK109" i="2"/>
  <c r="DM109" i="2" s="1"/>
  <c r="EA109" i="2"/>
  <c r="NU135" i="2"/>
  <c r="NW135" i="2" s="1"/>
  <c r="DV161" i="2"/>
  <c r="DY161" i="2" s="1"/>
  <c r="EE161" i="2" s="1"/>
  <c r="DU161" i="2"/>
  <c r="NB173" i="2"/>
  <c r="ND173" i="2"/>
  <c r="EC203" i="2"/>
  <c r="EG203" i="2"/>
  <c r="EI203" i="2" s="1"/>
  <c r="KM168" i="2"/>
  <c r="DV189" i="2"/>
  <c r="DY189" i="2" s="1"/>
  <c r="EE189" i="2" s="1"/>
  <c r="DU189" i="2"/>
  <c r="MZ207" i="2"/>
  <c r="MX207" i="2"/>
  <c r="NE207" i="2"/>
  <c r="DX226" i="2"/>
  <c r="DW226" i="2"/>
  <c r="DV220" i="2"/>
  <c r="DY220" i="2" s="1"/>
  <c r="EE220" i="2" s="1"/>
  <c r="DU220" i="2"/>
  <c r="MO235" i="2"/>
  <c r="KY235" i="2"/>
  <c r="DW256" i="2"/>
  <c r="DX256" i="2"/>
  <c r="MO245" i="2"/>
  <c r="KM245" i="2"/>
  <c r="NR259" i="2"/>
  <c r="NT259" i="2" s="1"/>
  <c r="NE289" i="2"/>
  <c r="MX289" i="2"/>
  <c r="MZ289" i="2"/>
  <c r="ND296" i="2"/>
  <c r="NB296" i="2"/>
  <c r="EA321" i="2"/>
  <c r="DK321" i="2"/>
  <c r="DM321" i="2" s="1"/>
  <c r="DU338" i="2"/>
  <c r="DV338" i="2"/>
  <c r="DY338" i="2" s="1"/>
  <c r="EE338" i="2" s="1"/>
  <c r="KY350" i="2"/>
  <c r="LQ350" i="2"/>
  <c r="DK13" i="2"/>
  <c r="DM13" i="2" s="1"/>
  <c r="EA13" i="2"/>
  <c r="MX27" i="2"/>
  <c r="NE27" i="2"/>
  <c r="MZ27" i="2"/>
  <c r="NI24" i="2"/>
  <c r="NF24" i="2"/>
  <c r="DV22" i="2"/>
  <c r="DY22" i="2" s="1"/>
  <c r="EE22" i="2" s="1"/>
  <c r="DU22" i="2"/>
  <c r="NJ55" i="2"/>
  <c r="OB55" i="2" s="1"/>
  <c r="NH55" i="2"/>
  <c r="MI97" i="2"/>
  <c r="LW97" i="2"/>
  <c r="DU100" i="2"/>
  <c r="DV100" i="2"/>
  <c r="DY100" i="2" s="1"/>
  <c r="EE100" i="2" s="1"/>
  <c r="DK101" i="2"/>
  <c r="DM101" i="2" s="1"/>
  <c r="EA101" i="2"/>
  <c r="DW152" i="2"/>
  <c r="DX152" i="2"/>
  <c r="LE161" i="2"/>
  <c r="KY161" i="2"/>
  <c r="EA159" i="2"/>
  <c r="DK159" i="2"/>
  <c r="DM159" i="2" s="1"/>
  <c r="EG172" i="2"/>
  <c r="EI172" i="2" s="1"/>
  <c r="EC172" i="2"/>
  <c r="DK149" i="2"/>
  <c r="DM149" i="2" s="1"/>
  <c r="EA149" i="2"/>
  <c r="MC177" i="2"/>
  <c r="LW177" i="2"/>
  <c r="KM165" i="2"/>
  <c r="MO208" i="2"/>
  <c r="DK234" i="2"/>
  <c r="DM234" i="2" s="1"/>
  <c r="EA234" i="2"/>
  <c r="KS225" i="2"/>
  <c r="KS229" i="2"/>
  <c r="LK285" i="2"/>
  <c r="MH284" i="2"/>
  <c r="MI284" i="2" s="1"/>
  <c r="LP284" i="2"/>
  <c r="LQ284" i="2" s="1"/>
  <c r="KX284" i="2"/>
  <c r="KY284" i="2" s="1"/>
  <c r="NA284" i="2"/>
  <c r="MN284" i="2"/>
  <c r="LV284" i="2"/>
  <c r="LW284" i="2" s="1"/>
  <c r="LD284" i="2"/>
  <c r="LE284" i="2" s="1"/>
  <c r="KL284" i="2"/>
  <c r="KM284" i="2" s="1"/>
  <c r="LJ284" i="2"/>
  <c r="LK284" i="2" s="1"/>
  <c r="KJ284" i="2"/>
  <c r="KR284" i="2"/>
  <c r="KS284" i="2" s="1"/>
  <c r="MB284" i="2"/>
  <c r="MC284" i="2" s="1"/>
  <c r="FE295" i="2"/>
  <c r="NM295" i="2"/>
  <c r="NY295" i="2" s="1"/>
  <c r="OE295" i="2" s="1"/>
  <c r="NB302" i="2"/>
  <c r="ND302" i="2"/>
  <c r="DU302" i="2"/>
  <c r="DV302" i="2"/>
  <c r="DY302" i="2" s="1"/>
  <c r="EE302" i="2" s="1"/>
  <c r="DV333" i="2"/>
  <c r="DY333" i="2" s="1"/>
  <c r="EE333" i="2" s="1"/>
  <c r="DU333" i="2"/>
  <c r="NL346" i="2"/>
  <c r="ND23" i="2"/>
  <c r="NH23" i="2" s="1"/>
  <c r="NB23" i="2"/>
  <c r="FE81" i="2"/>
  <c r="NM81" i="2"/>
  <c r="NY81" i="2" s="1"/>
  <c r="OE81" i="2" s="1"/>
  <c r="EG125" i="2"/>
  <c r="EI125" i="2" s="1"/>
  <c r="EC125" i="2"/>
  <c r="LE111" i="2"/>
  <c r="DV117" i="2"/>
  <c r="DY117" i="2" s="1"/>
  <c r="EE117" i="2" s="1"/>
  <c r="DU117" i="2"/>
  <c r="MW153" i="2"/>
  <c r="LU153" i="2"/>
  <c r="LW153" i="2" s="1"/>
  <c r="KW153" i="2"/>
  <c r="KY153" i="2" s="1"/>
  <c r="MG153" i="2"/>
  <c r="MI153" i="2" s="1"/>
  <c r="LO153" i="2"/>
  <c r="LQ153" i="2" s="1"/>
  <c r="MM153" i="2"/>
  <c r="LC153" i="2"/>
  <c r="LE153" i="2" s="1"/>
  <c r="LI153" i="2"/>
  <c r="LK153" i="2" s="1"/>
  <c r="KQ153" i="2"/>
  <c r="KG153" i="2"/>
  <c r="MA153" i="2"/>
  <c r="MC153" i="2" s="1"/>
  <c r="KK153" i="2"/>
  <c r="LW175" i="2"/>
  <c r="MI175" i="2"/>
  <c r="NU182" i="2"/>
  <c r="NW182" i="2" s="1"/>
  <c r="DK186" i="2"/>
  <c r="DM186" i="2" s="1"/>
  <c r="EA186" i="2"/>
  <c r="LE190" i="2"/>
  <c r="MO190" i="2"/>
  <c r="ND208" i="2"/>
  <c r="NB208" i="2"/>
  <c r="DV232" i="2"/>
  <c r="DY232" i="2" s="1"/>
  <c r="EE232" i="2" s="1"/>
  <c r="DU232" i="2"/>
  <c r="DK233" i="2"/>
  <c r="DM233" i="2" s="1"/>
  <c r="EA233" i="2"/>
  <c r="NE221" i="2"/>
  <c r="MZ221" i="2"/>
  <c r="MX221" i="2"/>
  <c r="MW243" i="2"/>
  <c r="LU243" i="2"/>
  <c r="LW243" i="2" s="1"/>
  <c r="KW243" i="2"/>
  <c r="KY243" i="2" s="1"/>
  <c r="MA243" i="2"/>
  <c r="MC243" i="2" s="1"/>
  <c r="LI243" i="2"/>
  <c r="LK243" i="2" s="1"/>
  <c r="LO243" i="2"/>
  <c r="LQ243" i="2" s="1"/>
  <c r="MG243" i="2"/>
  <c r="MI243" i="2" s="1"/>
  <c r="LC243" i="2"/>
  <c r="LE243" i="2" s="1"/>
  <c r="KK243" i="2"/>
  <c r="KM243" i="2" s="1"/>
  <c r="MM243" i="2"/>
  <c r="MO243" i="2" s="1"/>
  <c r="KQ243" i="2"/>
  <c r="KS243" i="2" s="1"/>
  <c r="KG243" i="2"/>
  <c r="DV268" i="2"/>
  <c r="DU268" i="2"/>
  <c r="EA271" i="2"/>
  <c r="DK271" i="2"/>
  <c r="DM271" i="2" s="1"/>
  <c r="NR264" i="2"/>
  <c r="NT264" i="2" s="1"/>
  <c r="DK269" i="2"/>
  <c r="DM269" i="2" s="1"/>
  <c r="EA269" i="2"/>
  <c r="NL280" i="2"/>
  <c r="NE297" i="2"/>
  <c r="MZ297" i="2"/>
  <c r="MX297" i="2"/>
  <c r="KM305" i="2"/>
  <c r="FE304" i="2"/>
  <c r="NM304" i="2"/>
  <c r="NY304" i="2" s="1"/>
  <c r="OE304" i="2" s="1"/>
  <c r="KS319" i="2"/>
  <c r="KY319" i="2"/>
  <c r="MA316" i="2"/>
  <c r="MC316" i="2" s="1"/>
  <c r="LC316" i="2"/>
  <c r="LE316" i="2" s="1"/>
  <c r="MG316" i="2"/>
  <c r="MI316" i="2" s="1"/>
  <c r="LI316" i="2"/>
  <c r="LK316" i="2" s="1"/>
  <c r="KK316" i="2"/>
  <c r="KM316" i="2" s="1"/>
  <c r="LO316" i="2"/>
  <c r="LQ316" i="2" s="1"/>
  <c r="LU316" i="2"/>
  <c r="LW316" i="2" s="1"/>
  <c r="KG316" i="2"/>
  <c r="KQ316" i="2"/>
  <c r="KS316" i="2" s="1"/>
  <c r="MW316" i="2"/>
  <c r="MM316" i="2"/>
  <c r="MO316" i="2" s="1"/>
  <c r="KW316" i="2"/>
  <c r="KY316" i="2" s="1"/>
  <c r="MW321" i="2"/>
  <c r="LU321" i="2"/>
  <c r="LW321" i="2" s="1"/>
  <c r="KW321" i="2"/>
  <c r="KY321" i="2" s="1"/>
  <c r="MG321" i="2"/>
  <c r="MI321" i="2" s="1"/>
  <c r="LI321" i="2"/>
  <c r="LK321" i="2" s="1"/>
  <c r="KK321" i="2"/>
  <c r="KM321" i="2" s="1"/>
  <c r="KG321" i="2"/>
  <c r="LC321" i="2"/>
  <c r="LE321" i="2" s="1"/>
  <c r="KQ321" i="2"/>
  <c r="KS321" i="2" s="1"/>
  <c r="MA321" i="2"/>
  <c r="MC321" i="2" s="1"/>
  <c r="LO321" i="2"/>
  <c r="LQ321" i="2" s="1"/>
  <c r="MM321" i="2"/>
  <c r="MO321" i="2" s="1"/>
  <c r="KY344" i="2"/>
  <c r="FE42" i="2"/>
  <c r="NM42" i="2"/>
  <c r="NY42" i="2" s="1"/>
  <c r="OE42" i="2" s="1"/>
  <c r="NM328" i="2"/>
  <c r="NY328" i="2" s="1"/>
  <c r="OE328" i="2" s="1"/>
  <c r="FE172" i="2"/>
  <c r="NM172" i="2"/>
  <c r="NY172" i="2" s="1"/>
  <c r="OE172" i="2" s="1"/>
  <c r="FE207" i="2"/>
  <c r="NM207" i="2"/>
  <c r="NY207" i="2" s="1"/>
  <c r="OE207" i="2" s="1"/>
  <c r="NM245" i="2"/>
  <c r="NY245" i="2" s="1"/>
  <c r="OE245" i="2" s="1"/>
  <c r="FE133" i="2"/>
  <c r="NM133" i="2"/>
  <c r="NY133" i="2" s="1"/>
  <c r="OE133" i="2" s="1"/>
  <c r="FE29" i="2"/>
  <c r="NM29" i="2"/>
  <c r="NY29" i="2" s="1"/>
  <c r="OE29" i="2" s="1"/>
  <c r="FE230" i="2"/>
  <c r="NM230" i="2"/>
  <c r="NY230" i="2" s="1"/>
  <c r="OE230" i="2" s="1"/>
  <c r="ED74" i="2"/>
  <c r="EF74" i="2" s="1"/>
  <c r="DZ74" i="2"/>
  <c r="NK39" i="2"/>
  <c r="DV168" i="2"/>
  <c r="DY168" i="2" s="1"/>
  <c r="EE168" i="2" s="1"/>
  <c r="DU168" i="2"/>
  <c r="NH280" i="2"/>
  <c r="NJ280" i="2"/>
  <c r="OB280" i="2" s="1"/>
  <c r="FE305" i="2"/>
  <c r="NM305" i="2"/>
  <c r="NY305" i="2" s="1"/>
  <c r="OE305" i="2" s="1"/>
  <c r="DX34" i="2"/>
  <c r="DW34" i="2"/>
  <c r="NN81" i="2"/>
  <c r="FE146" i="2"/>
  <c r="NM146" i="2"/>
  <c r="NY146" i="2" s="1"/>
  <c r="OE146" i="2" s="1"/>
  <c r="FE233" i="2"/>
  <c r="NM233" i="2"/>
  <c r="NY233" i="2" s="1"/>
  <c r="OE233" i="2" s="1"/>
  <c r="DX275" i="2"/>
  <c r="DW275" i="2"/>
  <c r="NJ332" i="2"/>
  <c r="OB332" i="2" s="1"/>
  <c r="NH332" i="2"/>
  <c r="NH9" i="2"/>
  <c r="NJ9" i="2"/>
  <c r="NN159" i="2"/>
  <c r="LV186" i="2"/>
  <c r="LD186" i="2"/>
  <c r="KL186" i="2"/>
  <c r="LJ186" i="2"/>
  <c r="KR186" i="2"/>
  <c r="KJ186" i="2"/>
  <c r="MH186" i="2"/>
  <c r="LP186" i="2"/>
  <c r="KX186" i="2"/>
  <c r="NA186" i="2"/>
  <c r="MB186" i="2"/>
  <c r="MN186" i="2"/>
  <c r="DV178" i="2"/>
  <c r="DY178" i="2" s="1"/>
  <c r="EE178" i="2" s="1"/>
  <c r="DU178" i="2"/>
  <c r="NX255" i="2"/>
  <c r="NX267" i="2"/>
  <c r="NN267" i="2"/>
  <c r="DK280" i="2"/>
  <c r="DM280" i="2" s="1"/>
  <c r="EA280" i="2"/>
  <c r="MA322" i="2"/>
  <c r="LC322" i="2"/>
  <c r="LU322" i="2"/>
  <c r="MW322" i="2"/>
  <c r="KQ322" i="2"/>
  <c r="KG322" i="2"/>
  <c r="LI322" i="2"/>
  <c r="LO322" i="2"/>
  <c r="KK322" i="2"/>
  <c r="MG322" i="2"/>
  <c r="KW322" i="2"/>
  <c r="MM322" i="2"/>
  <c r="EA25" i="2"/>
  <c r="DK25" i="2"/>
  <c r="DM25" i="2" s="1"/>
  <c r="DU29" i="2"/>
  <c r="DV29" i="2"/>
  <c r="DY29" i="2" s="1"/>
  <c r="EE29" i="2" s="1"/>
  <c r="DV62" i="2"/>
  <c r="DY62" i="2" s="1"/>
  <c r="EE62" i="2" s="1"/>
  <c r="DU62" i="2"/>
  <c r="DK20" i="2"/>
  <c r="DM20" i="2" s="1"/>
  <c r="EA20" i="2"/>
  <c r="NE73" i="2"/>
  <c r="MZ73" i="2"/>
  <c r="MX73" i="2"/>
  <c r="ND94" i="2"/>
  <c r="NB94" i="2"/>
  <c r="ND78" i="2"/>
  <c r="NB78" i="2"/>
  <c r="EA102" i="2"/>
  <c r="DK102" i="2"/>
  <c r="DM102" i="2" s="1"/>
  <c r="EA90" i="2"/>
  <c r="DK90" i="2"/>
  <c r="DM90" i="2" s="1"/>
  <c r="DK119" i="2"/>
  <c r="DM119" i="2" s="1"/>
  <c r="EA119" i="2"/>
  <c r="NI116" i="2"/>
  <c r="NF116" i="2"/>
  <c r="FE102" i="2"/>
  <c r="NM102" i="2"/>
  <c r="NY102" i="2" s="1"/>
  <c r="OE102" i="2" s="1"/>
  <c r="DU173" i="2"/>
  <c r="DV173" i="2"/>
  <c r="DY173" i="2" s="1"/>
  <c r="EE173" i="2" s="1"/>
  <c r="NN197" i="2"/>
  <c r="NX197" i="2"/>
  <c r="NI240" i="2"/>
  <c r="NF240" i="2"/>
  <c r="DU270" i="2"/>
  <c r="DV270" i="2"/>
  <c r="DY270" i="2" s="1"/>
  <c r="EE270" i="2" s="1"/>
  <c r="DU323" i="2"/>
  <c r="DV323" i="2"/>
  <c r="DY323" i="2" s="1"/>
  <c r="EE323" i="2" s="1"/>
  <c r="EC24" i="2"/>
  <c r="EG24" i="2"/>
  <c r="EI24" i="2" s="1"/>
  <c r="MG26" i="2"/>
  <c r="MI26" i="2" s="1"/>
  <c r="LI26" i="2"/>
  <c r="LK26" i="2" s="1"/>
  <c r="KK26" i="2"/>
  <c r="KM26" i="2" s="1"/>
  <c r="KQ26" i="2"/>
  <c r="KS26" i="2" s="1"/>
  <c r="KG26" i="2"/>
  <c r="KW26" i="2"/>
  <c r="KY26" i="2" s="1"/>
  <c r="MW26" i="2"/>
  <c r="LU26" i="2"/>
  <c r="LW26" i="2" s="1"/>
  <c r="MM26" i="2"/>
  <c r="MO26" i="2" s="1"/>
  <c r="MA26" i="2"/>
  <c r="MC26" i="2" s="1"/>
  <c r="LO26" i="2"/>
  <c r="LQ26" i="2" s="1"/>
  <c r="LC26" i="2"/>
  <c r="LE26" i="2" s="1"/>
  <c r="NJ65" i="2"/>
  <c r="NH65" i="2"/>
  <c r="MO12" i="2"/>
  <c r="LQ79" i="2"/>
  <c r="DX124" i="2"/>
  <c r="DW124" i="2"/>
  <c r="MN108" i="2"/>
  <c r="MO108" i="2" s="1"/>
  <c r="LV108" i="2"/>
  <c r="LW108" i="2" s="1"/>
  <c r="MB108" i="2"/>
  <c r="MC108" i="2" s="1"/>
  <c r="LJ108" i="2"/>
  <c r="LK108" i="2" s="1"/>
  <c r="KJ108" i="2"/>
  <c r="NA108" i="2"/>
  <c r="LP108" i="2"/>
  <c r="LQ108" i="2" s="1"/>
  <c r="MH108" i="2"/>
  <c r="MI108" i="2" s="1"/>
  <c r="LD108" i="2"/>
  <c r="LE108" i="2" s="1"/>
  <c r="KR108" i="2"/>
  <c r="KS108" i="2" s="1"/>
  <c r="KX108" i="2"/>
  <c r="KY108" i="2" s="1"/>
  <c r="KL108" i="2"/>
  <c r="NX104" i="2"/>
  <c r="NN104" i="2"/>
  <c r="FE115" i="2"/>
  <c r="NM115" i="2"/>
  <c r="NY115" i="2" s="1"/>
  <c r="OE115" i="2" s="1"/>
  <c r="DW151" i="2"/>
  <c r="DX151" i="2"/>
  <c r="NB144" i="2"/>
  <c r="NI144" i="2" s="1"/>
  <c r="ND144" i="2"/>
  <c r="DV160" i="2"/>
  <c r="DY160" i="2" s="1"/>
  <c r="EE160" i="2" s="1"/>
  <c r="DU160" i="2"/>
  <c r="DK150" i="2"/>
  <c r="DM150" i="2" s="1"/>
  <c r="EA150" i="2"/>
  <c r="MB176" i="2"/>
  <c r="LD176" i="2"/>
  <c r="LE176" i="2" s="1"/>
  <c r="KR176" i="2"/>
  <c r="MH176" i="2"/>
  <c r="MI176" i="2" s="1"/>
  <c r="LV176" i="2"/>
  <c r="LW176" i="2" s="1"/>
  <c r="LJ176" i="2"/>
  <c r="MN176" i="2"/>
  <c r="MO176" i="2" s="1"/>
  <c r="KX176" i="2"/>
  <c r="LP176" i="2"/>
  <c r="KL176" i="2"/>
  <c r="KJ176" i="2"/>
  <c r="NA176" i="2"/>
  <c r="NJ180" i="2"/>
  <c r="OB180" i="2" s="1"/>
  <c r="NH180" i="2"/>
  <c r="DK209" i="2"/>
  <c r="DM209" i="2" s="1"/>
  <c r="EA209" i="2"/>
  <c r="NA214" i="2"/>
  <c r="KX214" i="2"/>
  <c r="MN214" i="2"/>
  <c r="KR214" i="2"/>
  <c r="LJ214" i="2"/>
  <c r="MB214" i="2"/>
  <c r="LP214" i="2"/>
  <c r="KJ214" i="2"/>
  <c r="LD214" i="2"/>
  <c r="MH214" i="2"/>
  <c r="KL214" i="2"/>
  <c r="LV214" i="2"/>
  <c r="EG273" i="2"/>
  <c r="EI273" i="2" s="1"/>
  <c r="EC273" i="2"/>
  <c r="EA263" i="2"/>
  <c r="DK263" i="2"/>
  <c r="DM263" i="2" s="1"/>
  <c r="DK289" i="2"/>
  <c r="DM289" i="2" s="1"/>
  <c r="EA289" i="2"/>
  <c r="NN317" i="2"/>
  <c r="NX317" i="2"/>
  <c r="DK351" i="2"/>
  <c r="DM351" i="2" s="1"/>
  <c r="EA351" i="2"/>
  <c r="NF23" i="2"/>
  <c r="NI23" i="2"/>
  <c r="EA46" i="2"/>
  <c r="DK46" i="2"/>
  <c r="DM46" i="2" s="1"/>
  <c r="NL39" i="2"/>
  <c r="NX55" i="2"/>
  <c r="NN55" i="2"/>
  <c r="DK68" i="2"/>
  <c r="DM68" i="2" s="1"/>
  <c r="EA68" i="2"/>
  <c r="DU109" i="2"/>
  <c r="DV109" i="2"/>
  <c r="DY109" i="2" s="1"/>
  <c r="EE109" i="2" s="1"/>
  <c r="MG141" i="2"/>
  <c r="LI141" i="2"/>
  <c r="LK141" i="2" s="1"/>
  <c r="KK141" i="2"/>
  <c r="MA141" i="2"/>
  <c r="MC141" i="2" s="1"/>
  <c r="LC141" i="2"/>
  <c r="LE141" i="2" s="1"/>
  <c r="MW141" i="2"/>
  <c r="KW141" i="2"/>
  <c r="LO141" i="2"/>
  <c r="LQ141" i="2" s="1"/>
  <c r="MM141" i="2"/>
  <c r="MO141" i="2" s="1"/>
  <c r="KQ141" i="2"/>
  <c r="KS141" i="2" s="1"/>
  <c r="LU141" i="2"/>
  <c r="LW141" i="2" s="1"/>
  <c r="KG141" i="2"/>
  <c r="ND168" i="2"/>
  <c r="NB168" i="2"/>
  <c r="EA180" i="2"/>
  <c r="DK180" i="2"/>
  <c r="DM180" i="2" s="1"/>
  <c r="EG201" i="2"/>
  <c r="EI201" i="2" s="1"/>
  <c r="EC201" i="2"/>
  <c r="DU204" i="2"/>
  <c r="DV204" i="2"/>
  <c r="DY204" i="2" s="1"/>
  <c r="EE204" i="2" s="1"/>
  <c r="KM207" i="2"/>
  <c r="DK216" i="2"/>
  <c r="DM216" i="2" s="1"/>
  <c r="EA216" i="2"/>
  <c r="MC235" i="2"/>
  <c r="NU235" i="2" s="1"/>
  <c r="NW235" i="2" s="1"/>
  <c r="LW235" i="2"/>
  <c r="NI272" i="2"/>
  <c r="NF272" i="2"/>
  <c r="FE278" i="2"/>
  <c r="NM278" i="2"/>
  <c r="NY278" i="2" s="1"/>
  <c r="OE278" i="2" s="1"/>
  <c r="NI301" i="2"/>
  <c r="NF301" i="2"/>
  <c r="EA319" i="2"/>
  <c r="DK319" i="2"/>
  <c r="DM319" i="2" s="1"/>
  <c r="DV342" i="2"/>
  <c r="DY342" i="2" s="1"/>
  <c r="EE342" i="2" s="1"/>
  <c r="DU342" i="2"/>
  <c r="KM350" i="2"/>
  <c r="MO350" i="2"/>
  <c r="EA10" i="2"/>
  <c r="DK10" i="2"/>
  <c r="DM10" i="2" s="1"/>
  <c r="EG28" i="2"/>
  <c r="EI28" i="2" s="1"/>
  <c r="EC28" i="2"/>
  <c r="NB17" i="2"/>
  <c r="ND17" i="2"/>
  <c r="EA42" i="2"/>
  <c r="DK42" i="2"/>
  <c r="DM42" i="2" s="1"/>
  <c r="NL27" i="2"/>
  <c r="NE24" i="2"/>
  <c r="EG60" i="2"/>
  <c r="EI60" i="2" s="1"/>
  <c r="EC60" i="2"/>
  <c r="NE97" i="2"/>
  <c r="MX97" i="2"/>
  <c r="MZ97" i="2"/>
  <c r="NI109" i="2"/>
  <c r="NF109" i="2"/>
  <c r="EA118" i="2"/>
  <c r="DK118" i="2"/>
  <c r="DM118" i="2" s="1"/>
  <c r="LP128" i="2"/>
  <c r="KX128" i="2"/>
  <c r="NA128" i="2"/>
  <c r="LD128" i="2"/>
  <c r="KL128" i="2"/>
  <c r="KJ128" i="2"/>
  <c r="MN128" i="2"/>
  <c r="MB128" i="2"/>
  <c r="KR128" i="2"/>
  <c r="MH128" i="2"/>
  <c r="LV128" i="2"/>
  <c r="LJ128" i="2"/>
  <c r="DU133" i="2"/>
  <c r="DV133" i="2"/>
  <c r="DY133" i="2" s="1"/>
  <c r="EE133" i="2" s="1"/>
  <c r="KM161" i="2"/>
  <c r="DV149" i="2"/>
  <c r="DY149" i="2" s="1"/>
  <c r="EE149" i="2" s="1"/>
  <c r="DU149" i="2"/>
  <c r="KM177" i="2"/>
  <c r="EC187" i="2"/>
  <c r="EG187" i="2"/>
  <c r="EI187" i="2" s="1"/>
  <c r="MI165" i="2"/>
  <c r="DW182" i="2"/>
  <c r="DX182" i="2"/>
  <c r="NL218" i="2"/>
  <c r="MO225" i="2"/>
  <c r="LQ229" i="2"/>
  <c r="MC285" i="2"/>
  <c r="NB306" i="2"/>
  <c r="ND306" i="2"/>
  <c r="DU308" i="2"/>
  <c r="DV308" i="2"/>
  <c r="DY308" i="2" s="1"/>
  <c r="EE308" i="2" s="1"/>
  <c r="NI320" i="2"/>
  <c r="NF320" i="2"/>
  <c r="NL331" i="2"/>
  <c r="MA336" i="2"/>
  <c r="MC336" i="2" s="1"/>
  <c r="LC336" i="2"/>
  <c r="LE336" i="2" s="1"/>
  <c r="MG336" i="2"/>
  <c r="MI336" i="2" s="1"/>
  <c r="LI336" i="2"/>
  <c r="LK336" i="2" s="1"/>
  <c r="KK336" i="2"/>
  <c r="KM336" i="2" s="1"/>
  <c r="LO336" i="2"/>
  <c r="LQ336" i="2" s="1"/>
  <c r="MM336" i="2"/>
  <c r="MO336" i="2" s="1"/>
  <c r="LU336" i="2"/>
  <c r="LW336" i="2" s="1"/>
  <c r="KQ336" i="2"/>
  <c r="KS336" i="2" s="1"/>
  <c r="KW336" i="2"/>
  <c r="KY336" i="2" s="1"/>
  <c r="KG336" i="2"/>
  <c r="MW336" i="2"/>
  <c r="MX351" i="2"/>
  <c r="MZ351" i="2"/>
  <c r="NA22" i="2"/>
  <c r="MH22" i="2"/>
  <c r="LP22" i="2"/>
  <c r="KX22" i="2"/>
  <c r="LV22" i="2"/>
  <c r="LD22" i="2"/>
  <c r="LJ22" i="2"/>
  <c r="KL22" i="2"/>
  <c r="KJ22" i="2"/>
  <c r="MN22" i="2"/>
  <c r="MB22" i="2"/>
  <c r="KR22" i="2"/>
  <c r="DK85" i="2"/>
  <c r="DM85" i="2" s="1"/>
  <c r="EA85" i="2"/>
  <c r="ND103" i="2"/>
  <c r="NB103" i="2"/>
  <c r="DV91" i="2"/>
  <c r="DU91" i="2"/>
  <c r="MA140" i="2"/>
  <c r="MC140" i="2" s="1"/>
  <c r="LC140" i="2"/>
  <c r="LE140" i="2" s="1"/>
  <c r="MW140" i="2"/>
  <c r="LU140" i="2"/>
  <c r="LW140" i="2" s="1"/>
  <c r="KW140" i="2"/>
  <c r="KY140" i="2" s="1"/>
  <c r="MM140" i="2"/>
  <c r="MO140" i="2" s="1"/>
  <c r="KQ140" i="2"/>
  <c r="KS140" i="2" s="1"/>
  <c r="KG140" i="2"/>
  <c r="LI140" i="2"/>
  <c r="LK140" i="2" s="1"/>
  <c r="MG140" i="2"/>
  <c r="MI140" i="2" s="1"/>
  <c r="KK140" i="2"/>
  <c r="KM140" i="2" s="1"/>
  <c r="LO140" i="2"/>
  <c r="LQ140" i="2" s="1"/>
  <c r="ED158" i="2"/>
  <c r="EF158" i="2" s="1"/>
  <c r="DZ158" i="2"/>
  <c r="NB162" i="2"/>
  <c r="ND162" i="2"/>
  <c r="MX187" i="2"/>
  <c r="NE187" i="2"/>
  <c r="MZ187" i="2"/>
  <c r="NF193" i="2"/>
  <c r="NI193" i="2"/>
  <c r="DV198" i="2"/>
  <c r="DY198" i="2" s="1"/>
  <c r="EE198" i="2" s="1"/>
  <c r="DU198" i="2"/>
  <c r="MC190" i="2"/>
  <c r="KY190" i="2"/>
  <c r="DV215" i="2"/>
  <c r="DY215" i="2" s="1"/>
  <c r="EE215" i="2" s="1"/>
  <c r="DU215" i="2"/>
  <c r="DK232" i="2"/>
  <c r="DM232" i="2" s="1"/>
  <c r="EA232" i="2"/>
  <c r="DU227" i="2"/>
  <c r="DV227" i="2"/>
  <c r="DY227" i="2" s="1"/>
  <c r="EE227" i="2" s="1"/>
  <c r="NL238" i="2"/>
  <c r="DK264" i="2"/>
  <c r="DM264" i="2" s="1"/>
  <c r="EA264" i="2"/>
  <c r="NF288" i="2"/>
  <c r="DW300" i="2"/>
  <c r="DX300" i="2"/>
  <c r="LK305" i="2"/>
  <c r="LE319" i="2"/>
  <c r="LW319" i="2"/>
  <c r="EG325" i="2"/>
  <c r="EI325" i="2" s="1"/>
  <c r="EC325" i="2"/>
  <c r="LW344" i="2"/>
  <c r="FE92" i="2"/>
  <c r="NM92" i="2"/>
  <c r="NY92" i="2" s="1"/>
  <c r="OE92" i="2" s="1"/>
  <c r="NM204" i="2"/>
  <c r="NY204" i="2" s="1"/>
  <c r="OE204" i="2" s="1"/>
  <c r="FE14" i="2"/>
  <c r="NM14" i="2"/>
  <c r="NY14" i="2" s="1"/>
  <c r="OE14" i="2" s="1"/>
  <c r="NX349" i="2"/>
  <c r="FE21" i="2"/>
  <c r="NM21" i="2"/>
  <c r="NY21" i="2" s="1"/>
  <c r="OE21" i="2" s="1"/>
  <c r="NM202" i="2"/>
  <c r="NY202" i="2" s="1"/>
  <c r="OE202" i="2" s="1"/>
  <c r="DV26" i="2"/>
  <c r="DY26" i="2" s="1"/>
  <c r="EE26" i="2" s="1"/>
  <c r="DU26" i="2"/>
  <c r="FE9" i="2"/>
  <c r="NM9" i="2"/>
  <c r="NY9" i="2" s="1"/>
  <c r="OE9" i="2" s="1"/>
  <c r="DX82" i="2"/>
  <c r="DW82" i="2"/>
  <c r="EC199" i="2"/>
  <c r="EG199" i="2"/>
  <c r="EI199" i="2" s="1"/>
  <c r="KX216" i="2"/>
  <c r="KY216" i="2" s="1"/>
  <c r="LV216" i="2"/>
  <c r="LW216" i="2" s="1"/>
  <c r="KJ216" i="2"/>
  <c r="NA216" i="2"/>
  <c r="MN216" i="2"/>
  <c r="KR216" i="2"/>
  <c r="LJ216" i="2"/>
  <c r="MH216" i="2"/>
  <c r="LP216" i="2"/>
  <c r="LD216" i="2"/>
  <c r="LE216" i="2" s="1"/>
  <c r="MB216" i="2"/>
  <c r="MC216" i="2" s="1"/>
  <c r="KL216" i="2"/>
  <c r="NN300" i="2"/>
  <c r="DV127" i="2"/>
  <c r="DY127" i="2" s="1"/>
  <c r="EE127" i="2" s="1"/>
  <c r="DU127" i="2"/>
  <c r="NB140" i="2"/>
  <c r="ND140" i="2"/>
  <c r="EG340" i="2"/>
  <c r="EI340" i="2" s="1"/>
  <c r="EC340" i="2"/>
  <c r="EA286" i="2"/>
  <c r="DK286" i="2"/>
  <c r="DM286" i="2" s="1"/>
  <c r="NL314" i="2"/>
  <c r="DK45" i="2"/>
  <c r="DM45" i="2" s="1"/>
  <c r="EA45" i="2"/>
  <c r="DK112" i="2"/>
  <c r="DM112" i="2" s="1"/>
  <c r="EA112" i="2"/>
  <c r="LE149" i="2"/>
  <c r="NH16" i="2"/>
  <c r="NJ16" i="2"/>
  <c r="OB16" i="2" s="1"/>
  <c r="EA69" i="2"/>
  <c r="DK69" i="2"/>
  <c r="DM69" i="2" s="1"/>
  <c r="DK37" i="2"/>
  <c r="DM37" i="2" s="1"/>
  <c r="EA37" i="2"/>
  <c r="LE127" i="2"/>
  <c r="NL127" i="2" s="1"/>
  <c r="NE127" i="2"/>
  <c r="MZ127" i="2"/>
  <c r="MX127" i="2"/>
  <c r="NA138" i="2"/>
  <c r="NE138" i="2" s="1"/>
  <c r="MN138" i="2"/>
  <c r="MO138" i="2" s="1"/>
  <c r="KR138" i="2"/>
  <c r="KS138" i="2" s="1"/>
  <c r="LJ138" i="2"/>
  <c r="KX138" i="2"/>
  <c r="LV138" i="2"/>
  <c r="MH138" i="2"/>
  <c r="LP138" i="2"/>
  <c r="LQ138" i="2" s="1"/>
  <c r="LD138" i="2"/>
  <c r="LE138" i="2" s="1"/>
  <c r="MB138" i="2"/>
  <c r="MC138" i="2" s="1"/>
  <c r="KL138" i="2"/>
  <c r="KJ138" i="2"/>
  <c r="DK154" i="2"/>
  <c r="DM154" i="2" s="1"/>
  <c r="EA154" i="2"/>
  <c r="MA150" i="2"/>
  <c r="MC150" i="2" s="1"/>
  <c r="LC150" i="2"/>
  <c r="LE150" i="2" s="1"/>
  <c r="MM150" i="2"/>
  <c r="MO150" i="2" s="1"/>
  <c r="LU150" i="2"/>
  <c r="LW150" i="2" s="1"/>
  <c r="KK150" i="2"/>
  <c r="KM150" i="2" s="1"/>
  <c r="MW150" i="2"/>
  <c r="LO150" i="2"/>
  <c r="KW150" i="2"/>
  <c r="KY150" i="2" s="1"/>
  <c r="KQ150" i="2"/>
  <c r="KS150" i="2" s="1"/>
  <c r="LI150" i="2"/>
  <c r="LK150" i="2" s="1"/>
  <c r="MG150" i="2"/>
  <c r="MI150" i="2" s="1"/>
  <c r="KG150" i="2"/>
  <c r="MA170" i="2"/>
  <c r="MC170" i="2" s="1"/>
  <c r="LC170" i="2"/>
  <c r="LE170" i="2" s="1"/>
  <c r="MG170" i="2"/>
  <c r="MI170" i="2" s="1"/>
  <c r="LI170" i="2"/>
  <c r="LK170" i="2" s="1"/>
  <c r="KK170" i="2"/>
  <c r="KM170" i="2" s="1"/>
  <c r="MW170" i="2"/>
  <c r="KW170" i="2"/>
  <c r="KY170" i="2" s="1"/>
  <c r="LO170" i="2"/>
  <c r="LQ170" i="2" s="1"/>
  <c r="LU170" i="2"/>
  <c r="LW170" i="2" s="1"/>
  <c r="KG170" i="2"/>
  <c r="MM170" i="2"/>
  <c r="MO170" i="2" s="1"/>
  <c r="KQ170" i="2"/>
  <c r="KS170" i="2" s="1"/>
  <c r="DX187" i="2"/>
  <c r="DW187" i="2"/>
  <c r="NL198" i="2"/>
  <c r="EA200" i="2"/>
  <c r="DK200" i="2"/>
  <c r="DM200" i="2" s="1"/>
  <c r="NE209" i="2"/>
  <c r="MZ209" i="2"/>
  <c r="MX209" i="2"/>
  <c r="DV212" i="2"/>
  <c r="DU212" i="2"/>
  <c r="NU224" i="2"/>
  <c r="NW224" i="2" s="1"/>
  <c r="NL217" i="2"/>
  <c r="NH240" i="2"/>
  <c r="NJ240" i="2"/>
  <c r="NN268" i="2"/>
  <c r="NX268" i="2"/>
  <c r="DK318" i="2"/>
  <c r="DM318" i="2" s="1"/>
  <c r="EA318" i="2"/>
  <c r="NB313" i="2"/>
  <c r="NF313" i="2" s="1"/>
  <c r="ND313" i="2"/>
  <c r="NH313" i="2" s="1"/>
  <c r="NB330" i="2"/>
  <c r="NI330" i="2" s="1"/>
  <c r="ND330" i="2"/>
  <c r="NH330" i="2" s="1"/>
  <c r="DK55" i="2"/>
  <c r="DM55" i="2" s="1"/>
  <c r="EA55" i="2"/>
  <c r="NE8" i="2"/>
  <c r="MX8" i="2"/>
  <c r="MZ8" i="2"/>
  <c r="KM12" i="2"/>
  <c r="MH48" i="2"/>
  <c r="LP48" i="2"/>
  <c r="KX48" i="2"/>
  <c r="NA48" i="2"/>
  <c r="MN48" i="2"/>
  <c r="LV48" i="2"/>
  <c r="LD48" i="2"/>
  <c r="LJ48" i="2"/>
  <c r="KR48" i="2"/>
  <c r="KJ48" i="2"/>
  <c r="KL48" i="2"/>
  <c r="MB48" i="2"/>
  <c r="NB66" i="2"/>
  <c r="ND66" i="2"/>
  <c r="LP45" i="2"/>
  <c r="KX45" i="2"/>
  <c r="NA45" i="2"/>
  <c r="MN45" i="2"/>
  <c r="LV45" i="2"/>
  <c r="LD45" i="2"/>
  <c r="KL45" i="2"/>
  <c r="MH45" i="2"/>
  <c r="KR45" i="2"/>
  <c r="KJ45" i="2"/>
  <c r="MB45" i="2"/>
  <c r="LJ45" i="2"/>
  <c r="MI79" i="2"/>
  <c r="EC111" i="2"/>
  <c r="EG111" i="2"/>
  <c r="EI111" i="2" s="1"/>
  <c r="NU92" i="2"/>
  <c r="NW92" i="2" s="1"/>
  <c r="EA103" i="2"/>
  <c r="DK103" i="2"/>
  <c r="DM103" i="2" s="1"/>
  <c r="EC120" i="2"/>
  <c r="EG120" i="2"/>
  <c r="EI120" i="2" s="1"/>
  <c r="DU136" i="2"/>
  <c r="DV136" i="2"/>
  <c r="DY136" i="2" s="1"/>
  <c r="EE136" i="2" s="1"/>
  <c r="NI134" i="2"/>
  <c r="ND161" i="2"/>
  <c r="NB161" i="2"/>
  <c r="EA167" i="2"/>
  <c r="DK167" i="2"/>
  <c r="DM167" i="2" s="1"/>
  <c r="NI202" i="2"/>
  <c r="NF202" i="2"/>
  <c r="DU223" i="2"/>
  <c r="DV223" i="2"/>
  <c r="DY223" i="2" s="1"/>
  <c r="EE223" i="2" s="1"/>
  <c r="DV239" i="2"/>
  <c r="DY239" i="2" s="1"/>
  <c r="EE239" i="2" s="1"/>
  <c r="DU239" i="2"/>
  <c r="DK243" i="2"/>
  <c r="DM243" i="2" s="1"/>
  <c r="EA243" i="2"/>
  <c r="DK266" i="2"/>
  <c r="DM266" i="2" s="1"/>
  <c r="EA266" i="2"/>
  <c r="DV304" i="2"/>
  <c r="DY304" i="2" s="1"/>
  <c r="EE304" i="2" s="1"/>
  <c r="DU304" i="2"/>
  <c r="EA298" i="2"/>
  <c r="DK298" i="2"/>
  <c r="DM298" i="2" s="1"/>
  <c r="MH298" i="2"/>
  <c r="NA298" i="2"/>
  <c r="LD298" i="2"/>
  <c r="KL298" i="2"/>
  <c r="KJ298" i="2"/>
  <c r="MN298" i="2"/>
  <c r="MB298" i="2"/>
  <c r="LP298" i="2"/>
  <c r="KR298" i="2"/>
  <c r="LV298" i="2"/>
  <c r="LJ298" i="2"/>
  <c r="KX298" i="2"/>
  <c r="LV325" i="2"/>
  <c r="LW325" i="2" s="1"/>
  <c r="KX325" i="2"/>
  <c r="KJ325" i="2"/>
  <c r="LP325" i="2"/>
  <c r="LQ325" i="2" s="1"/>
  <c r="LD325" i="2"/>
  <c r="LJ325" i="2"/>
  <c r="NA325" i="2"/>
  <c r="KR325" i="2"/>
  <c r="KS325" i="2" s="1"/>
  <c r="MH325" i="2"/>
  <c r="MI325" i="2" s="1"/>
  <c r="MB325" i="2"/>
  <c r="MC325" i="2" s="1"/>
  <c r="KL325" i="2"/>
  <c r="KM325" i="2" s="1"/>
  <c r="MN325" i="2"/>
  <c r="DU335" i="2"/>
  <c r="DV335" i="2"/>
  <c r="DY335" i="2" s="1"/>
  <c r="EE335" i="2" s="1"/>
  <c r="NJ353" i="2"/>
  <c r="OB353" i="2" s="1"/>
  <c r="NH353" i="2"/>
  <c r="NN84" i="2"/>
  <c r="MI78" i="2"/>
  <c r="NU78" i="2" s="1"/>
  <c r="NW78" i="2" s="1"/>
  <c r="MH85" i="2"/>
  <c r="LP85" i="2"/>
  <c r="KX85" i="2"/>
  <c r="NA85" i="2"/>
  <c r="MN85" i="2"/>
  <c r="LV85" i="2"/>
  <c r="LD85" i="2"/>
  <c r="KL85" i="2"/>
  <c r="KJ85" i="2"/>
  <c r="LJ85" i="2"/>
  <c r="KR85" i="2"/>
  <c r="MB85" i="2"/>
  <c r="DK44" i="2"/>
  <c r="DM44" i="2" s="1"/>
  <c r="EA44" i="2"/>
  <c r="NA125" i="2"/>
  <c r="LV125" i="2"/>
  <c r="LW125" i="2" s="1"/>
  <c r="LD125" i="2"/>
  <c r="LE125" i="2" s="1"/>
  <c r="KL125" i="2"/>
  <c r="KM125" i="2" s="1"/>
  <c r="LJ125" i="2"/>
  <c r="LK125" i="2" s="1"/>
  <c r="KR125" i="2"/>
  <c r="KS125" i="2" s="1"/>
  <c r="MH125" i="2"/>
  <c r="MI125" i="2" s="1"/>
  <c r="MN125" i="2"/>
  <c r="MB125" i="2"/>
  <c r="MC125" i="2" s="1"/>
  <c r="LP125" i="2"/>
  <c r="LQ125" i="2" s="1"/>
  <c r="KJ125" i="2"/>
  <c r="KX125" i="2"/>
  <c r="KY125" i="2" s="1"/>
  <c r="DK189" i="2"/>
  <c r="DM189" i="2" s="1"/>
  <c r="EA189" i="2"/>
  <c r="MI207" i="2"/>
  <c r="KY207" i="2"/>
  <c r="DX240" i="2"/>
  <c r="DW240" i="2"/>
  <c r="DU235" i="2"/>
  <c r="DV235" i="2"/>
  <c r="DY235" i="2" s="1"/>
  <c r="EE235" i="2" s="1"/>
  <c r="NE235" i="2"/>
  <c r="MZ235" i="2"/>
  <c r="MX235" i="2"/>
  <c r="NI249" i="2"/>
  <c r="NF249" i="2"/>
  <c r="LE245" i="2"/>
  <c r="MI245" i="2"/>
  <c r="NI262" i="2"/>
  <c r="NF262" i="2"/>
  <c r="NJ291" i="2"/>
  <c r="NH291" i="2"/>
  <c r="DK309" i="2"/>
  <c r="DM309" i="2" s="1"/>
  <c r="EA309" i="2"/>
  <c r="NH301" i="2"/>
  <c r="NJ301" i="2"/>
  <c r="OB301" i="2" s="1"/>
  <c r="DU349" i="2"/>
  <c r="DV349" i="2"/>
  <c r="LE350" i="2"/>
  <c r="OD353" i="2"/>
  <c r="NZ353" i="2"/>
  <c r="OF353" i="2" s="1"/>
  <c r="DX83" i="2"/>
  <c r="DW83" i="2"/>
  <c r="NL38" i="2"/>
  <c r="FE53" i="2"/>
  <c r="NM53" i="2"/>
  <c r="NY53" i="2" s="1"/>
  <c r="OE53" i="2" s="1"/>
  <c r="ND70" i="2"/>
  <c r="NB70" i="2"/>
  <c r="DV81" i="2"/>
  <c r="DY81" i="2" s="1"/>
  <c r="EE81" i="2" s="1"/>
  <c r="DU81" i="2"/>
  <c r="DV92" i="2"/>
  <c r="DY92" i="2" s="1"/>
  <c r="EE92" i="2" s="1"/>
  <c r="DU92" i="2"/>
  <c r="KS97" i="2"/>
  <c r="NL68" i="2"/>
  <c r="NH109" i="2"/>
  <c r="NJ109" i="2"/>
  <c r="OB109" i="2" s="1"/>
  <c r="EA100" i="2"/>
  <c r="DK100" i="2"/>
  <c r="DM100" i="2" s="1"/>
  <c r="DV101" i="2"/>
  <c r="DY101" i="2" s="1"/>
  <c r="EE101" i="2" s="1"/>
  <c r="DU101" i="2"/>
  <c r="DK135" i="2"/>
  <c r="DM135" i="2" s="1"/>
  <c r="EA135" i="2"/>
  <c r="MA174" i="2"/>
  <c r="MC174" i="2" s="1"/>
  <c r="LC174" i="2"/>
  <c r="LE174" i="2" s="1"/>
  <c r="MG174" i="2"/>
  <c r="MI174" i="2" s="1"/>
  <c r="LI174" i="2"/>
  <c r="LK174" i="2" s="1"/>
  <c r="KK174" i="2"/>
  <c r="KM174" i="2" s="1"/>
  <c r="LU174" i="2"/>
  <c r="LW174" i="2" s="1"/>
  <c r="KG174" i="2"/>
  <c r="MM174" i="2"/>
  <c r="MO174" i="2" s="1"/>
  <c r="KQ174" i="2"/>
  <c r="KS174" i="2" s="1"/>
  <c r="MW174" i="2"/>
  <c r="KW174" i="2"/>
  <c r="KY174" i="2" s="1"/>
  <c r="LO174" i="2"/>
  <c r="MO161" i="2"/>
  <c r="NE161" i="2"/>
  <c r="MZ161" i="2"/>
  <c r="MX161" i="2"/>
  <c r="LK177" i="2"/>
  <c r="LQ177" i="2"/>
  <c r="DU183" i="2"/>
  <c r="DV183" i="2"/>
  <c r="DY183" i="2" s="1"/>
  <c r="EE183" i="2" s="1"/>
  <c r="MG184" i="2"/>
  <c r="MI184" i="2" s="1"/>
  <c r="LI184" i="2"/>
  <c r="LK184" i="2" s="1"/>
  <c r="KK184" i="2"/>
  <c r="KM184" i="2" s="1"/>
  <c r="KQ184" i="2"/>
  <c r="KS184" i="2" s="1"/>
  <c r="KG184" i="2"/>
  <c r="KW184" i="2"/>
  <c r="KY184" i="2" s="1"/>
  <c r="LU184" i="2"/>
  <c r="LW184" i="2" s="1"/>
  <c r="LC184" i="2"/>
  <c r="LE184" i="2" s="1"/>
  <c r="MM184" i="2"/>
  <c r="MO184" i="2" s="1"/>
  <c r="LO184" i="2"/>
  <c r="LQ184" i="2" s="1"/>
  <c r="MW184" i="2"/>
  <c r="MA184" i="2"/>
  <c r="MC184" i="2" s="1"/>
  <c r="EC207" i="2"/>
  <c r="EG207" i="2"/>
  <c r="EI207" i="2" s="1"/>
  <c r="LQ165" i="2"/>
  <c r="DV202" i="2"/>
  <c r="DY202" i="2" s="1"/>
  <c r="EE202" i="2" s="1"/>
  <c r="DU202" i="2"/>
  <c r="MX208" i="2"/>
  <c r="MZ208" i="2"/>
  <c r="NE208" i="2"/>
  <c r="FE223" i="2"/>
  <c r="NM223" i="2"/>
  <c r="NY223" i="2" s="1"/>
  <c r="OE223" i="2" s="1"/>
  <c r="LQ225" i="2"/>
  <c r="DK206" i="2"/>
  <c r="DM206" i="2" s="1"/>
  <c r="EA206" i="2"/>
  <c r="NB224" i="2"/>
  <c r="ND224" i="2"/>
  <c r="MO229" i="2"/>
  <c r="EG272" i="2"/>
  <c r="EI272" i="2" s="1"/>
  <c r="EC272" i="2"/>
  <c r="MX278" i="2"/>
  <c r="MZ278" i="2"/>
  <c r="NE278" i="2"/>
  <c r="LE285" i="2"/>
  <c r="KM285" i="2"/>
  <c r="EC293" i="2"/>
  <c r="EG293" i="2"/>
  <c r="EI293" i="2" s="1"/>
  <c r="EA299" i="2"/>
  <c r="DK299" i="2"/>
  <c r="DM299" i="2" s="1"/>
  <c r="DU306" i="2"/>
  <c r="DV306" i="2"/>
  <c r="DY306" i="2" s="1"/>
  <c r="EE306" i="2" s="1"/>
  <c r="NH310" i="2"/>
  <c r="NJ310" i="2"/>
  <c r="OB310" i="2" s="1"/>
  <c r="NJ320" i="2"/>
  <c r="OB320" i="2" s="1"/>
  <c r="NH320" i="2"/>
  <c r="NH39" i="2"/>
  <c r="EA50" i="2"/>
  <c r="DK50" i="2"/>
  <c r="DM50" i="2" s="1"/>
  <c r="MW40" i="2"/>
  <c r="LU40" i="2"/>
  <c r="LW40" i="2" s="1"/>
  <c r="KW40" i="2"/>
  <c r="KG40" i="2"/>
  <c r="MG40" i="2"/>
  <c r="MI40" i="2" s="1"/>
  <c r="LO40" i="2"/>
  <c r="LQ40" i="2" s="1"/>
  <c r="MM40" i="2"/>
  <c r="MO40" i="2" s="1"/>
  <c r="LI40" i="2"/>
  <c r="KQ40" i="2"/>
  <c r="KS40" i="2" s="1"/>
  <c r="LC40" i="2"/>
  <c r="LE40" i="2" s="1"/>
  <c r="MA40" i="2"/>
  <c r="MC40" i="2" s="1"/>
  <c r="KK40" i="2"/>
  <c r="KM40" i="2" s="1"/>
  <c r="DV84" i="2"/>
  <c r="DY84" i="2" s="1"/>
  <c r="EE84" i="2" s="1"/>
  <c r="DU84" i="2"/>
  <c r="EA30" i="2"/>
  <c r="DK30" i="2"/>
  <c r="DM30" i="2" s="1"/>
  <c r="NL71" i="2"/>
  <c r="DU65" i="2"/>
  <c r="DV65" i="2"/>
  <c r="DY65" i="2" s="1"/>
  <c r="EE65" i="2" s="1"/>
  <c r="ND68" i="2"/>
  <c r="NB68" i="2"/>
  <c r="DV59" i="2"/>
  <c r="DY59" i="2" s="1"/>
  <c r="EE59" i="2" s="1"/>
  <c r="DU59" i="2"/>
  <c r="DU86" i="2"/>
  <c r="DV86" i="2"/>
  <c r="DY86" i="2" s="1"/>
  <c r="EE86" i="2" s="1"/>
  <c r="NE119" i="2"/>
  <c r="MX119" i="2"/>
  <c r="MZ119" i="2"/>
  <c r="MC111" i="2"/>
  <c r="DV148" i="2"/>
  <c r="DY148" i="2" s="1"/>
  <c r="EE148" i="2" s="1"/>
  <c r="DU148" i="2"/>
  <c r="FE150" i="2"/>
  <c r="NM150" i="2"/>
  <c r="NY150" i="2" s="1"/>
  <c r="OE150" i="2" s="1"/>
  <c r="DK165" i="2"/>
  <c r="DM165" i="2" s="1"/>
  <c r="EA165" i="2"/>
  <c r="LE175" i="2"/>
  <c r="DX197" i="2"/>
  <c r="DW197" i="2"/>
  <c r="FE170" i="2"/>
  <c r="NM170" i="2"/>
  <c r="NY170" i="2" s="1"/>
  <c r="OE170" i="2" s="1"/>
  <c r="DU184" i="2"/>
  <c r="DV184" i="2"/>
  <c r="DY184" i="2" s="1"/>
  <c r="EE184" i="2" s="1"/>
  <c r="NL182" i="2"/>
  <c r="DK179" i="2"/>
  <c r="DM179" i="2" s="1"/>
  <c r="EA179" i="2"/>
  <c r="LQ190" i="2"/>
  <c r="LW190" i="2"/>
  <c r="MH195" i="2"/>
  <c r="MI195" i="2" s="1"/>
  <c r="LJ195" i="2"/>
  <c r="LK195" i="2" s="1"/>
  <c r="KL195" i="2"/>
  <c r="KM195" i="2" s="1"/>
  <c r="MB195" i="2"/>
  <c r="MC195" i="2" s="1"/>
  <c r="KX195" i="2"/>
  <c r="KY195" i="2" s="1"/>
  <c r="LV195" i="2"/>
  <c r="LW195" i="2" s="1"/>
  <c r="LD195" i="2"/>
  <c r="LE195" i="2" s="1"/>
  <c r="KJ195" i="2"/>
  <c r="NA195" i="2"/>
  <c r="MN195" i="2"/>
  <c r="MO195" i="2" s="1"/>
  <c r="KR195" i="2"/>
  <c r="KS195" i="2" s="1"/>
  <c r="LP195" i="2"/>
  <c r="LQ195" i="2" s="1"/>
  <c r="NN221" i="2"/>
  <c r="EA230" i="2"/>
  <c r="DK230" i="2"/>
  <c r="DM230" i="2" s="1"/>
  <c r="EG267" i="2"/>
  <c r="EI267" i="2" s="1"/>
  <c r="EC267" i="2"/>
  <c r="DK268" i="2"/>
  <c r="DM268" i="2" s="1"/>
  <c r="DU274" i="2"/>
  <c r="DV274" i="2"/>
  <c r="DY274" i="2" s="1"/>
  <c r="EE274" i="2" s="1"/>
  <c r="MI319" i="2"/>
  <c r="NE319" i="2"/>
  <c r="MZ319" i="2"/>
  <c r="MX319" i="2"/>
  <c r="DV324" i="2"/>
  <c r="DY324" i="2" s="1"/>
  <c r="EE324" i="2" s="1"/>
  <c r="DU324" i="2"/>
  <c r="MG323" i="2"/>
  <c r="LI323" i="2"/>
  <c r="KK323" i="2"/>
  <c r="MA323" i="2"/>
  <c r="LC323" i="2"/>
  <c r="LU323" i="2"/>
  <c r="KG323" i="2"/>
  <c r="LO323" i="2"/>
  <c r="MW323" i="2"/>
  <c r="MM323" i="2"/>
  <c r="KQ323" i="2"/>
  <c r="KW323" i="2"/>
  <c r="LP338" i="2"/>
  <c r="LQ338" i="2" s="1"/>
  <c r="KJ338" i="2"/>
  <c r="LD338" i="2"/>
  <c r="LE338" i="2" s="1"/>
  <c r="MH338" i="2"/>
  <c r="MI338" i="2" s="1"/>
  <c r="KR338" i="2"/>
  <c r="LV338" i="2"/>
  <c r="LW338" i="2" s="1"/>
  <c r="LJ338" i="2"/>
  <c r="LK338" i="2" s="1"/>
  <c r="KX338" i="2"/>
  <c r="KY338" i="2" s="1"/>
  <c r="MB338" i="2"/>
  <c r="MC338" i="2" s="1"/>
  <c r="MN338" i="2"/>
  <c r="MO338" i="2" s="1"/>
  <c r="KL338" i="2"/>
  <c r="KM338" i="2" s="1"/>
  <c r="NA338" i="2"/>
  <c r="MC344" i="2"/>
  <c r="NE344" i="2"/>
  <c r="MZ344" i="2"/>
  <c r="MX344" i="2"/>
  <c r="FE326" i="2"/>
  <c r="NM326" i="2"/>
  <c r="NY326" i="2" s="1"/>
  <c r="OE326" i="2" s="1"/>
  <c r="NM135" i="2"/>
  <c r="NY135" i="2" s="1"/>
  <c r="OE135" i="2" s="1"/>
  <c r="NM194" i="2"/>
  <c r="NY194" i="2" s="1"/>
  <c r="OE194" i="2" s="1"/>
  <c r="FE46" i="2"/>
  <c r="NM46" i="2"/>
  <c r="NY46" i="2" s="1"/>
  <c r="OE46" i="2" s="1"/>
  <c r="FE252" i="2"/>
  <c r="NM252" i="2"/>
  <c r="NY252" i="2" s="1"/>
  <c r="OE252" i="2" s="1"/>
  <c r="FE66" i="2"/>
  <c r="NM66" i="2"/>
  <c r="NY66" i="2" s="1"/>
  <c r="OE66" i="2" s="1"/>
  <c r="FE228" i="2"/>
  <c r="NM228" i="2"/>
  <c r="NY228" i="2" s="1"/>
  <c r="OE228" i="2" s="1"/>
  <c r="FE292" i="2"/>
  <c r="NM292" i="2"/>
  <c r="NY292" i="2" s="1"/>
  <c r="OE292" i="2" s="1"/>
  <c r="FE123" i="2"/>
  <c r="NM123" i="2"/>
  <c r="NY123" i="2" s="1"/>
  <c r="OE123" i="2" s="1"/>
  <c r="EA337" i="2"/>
  <c r="DK337" i="2"/>
  <c r="DM337" i="2" s="1"/>
  <c r="ND342" i="2"/>
  <c r="NB342" i="2"/>
  <c r="EA330" i="2"/>
  <c r="DK330" i="2"/>
  <c r="DM330" i="2" s="1"/>
  <c r="NE20" i="2"/>
  <c r="MX20" i="2"/>
  <c r="MZ20" i="2"/>
  <c r="EA134" i="2"/>
  <c r="DK134" i="2"/>
  <c r="DM134" i="2" s="1"/>
  <c r="NJ218" i="2"/>
  <c r="OB218" i="2" s="1"/>
  <c r="NH218" i="2"/>
  <c r="DU250" i="2"/>
  <c r="DV250" i="2"/>
  <c r="DY250" i="2" s="1"/>
  <c r="EE250" i="2" s="1"/>
  <c r="NX295" i="2"/>
  <c r="NN295" i="2"/>
  <c r="NJ290" i="2"/>
  <c r="OB290" i="2" s="1"/>
  <c r="NH290" i="2"/>
  <c r="DU9" i="2"/>
  <c r="DV9" i="2"/>
  <c r="DY9" i="2" s="1"/>
  <c r="EE9" i="2" s="1"/>
  <c r="FE77" i="2"/>
  <c r="NM77" i="2"/>
  <c r="NY77" i="2" s="1"/>
  <c r="OE77" i="2" s="1"/>
  <c r="DW54" i="2"/>
  <c r="DX54" i="2"/>
  <c r="DV36" i="2"/>
  <c r="DY36" i="2" s="1"/>
  <c r="EE36" i="2" s="1"/>
  <c r="DU36" i="2"/>
  <c r="KX77" i="2"/>
  <c r="LV77" i="2"/>
  <c r="LD77" i="2"/>
  <c r="KL77" i="2"/>
  <c r="LJ77" i="2"/>
  <c r="KR77" i="2"/>
  <c r="KJ77" i="2"/>
  <c r="MN77" i="2"/>
  <c r="MB77" i="2"/>
  <c r="LP77" i="2"/>
  <c r="NA77" i="2"/>
  <c r="MH77" i="2"/>
  <c r="DV67" i="2"/>
  <c r="DY67" i="2" s="1"/>
  <c r="EE67" i="2" s="1"/>
  <c r="DU67" i="2"/>
  <c r="DV139" i="2"/>
  <c r="DY139" i="2" s="1"/>
  <c r="EE139" i="2" s="1"/>
  <c r="DU139" i="2"/>
  <c r="EA143" i="2"/>
  <c r="DK143" i="2"/>
  <c r="DM143" i="2" s="1"/>
  <c r="EA162" i="2"/>
  <c r="DK162" i="2"/>
  <c r="DM162" i="2" s="1"/>
  <c r="NX202" i="2"/>
  <c r="NN202" i="2"/>
  <c r="DU218" i="2"/>
  <c r="DV218" i="2"/>
  <c r="NI238" i="2"/>
  <c r="NF238" i="2"/>
  <c r="DV259" i="2"/>
  <c r="DY259" i="2" s="1"/>
  <c r="EE259" i="2" s="1"/>
  <c r="DU259" i="2"/>
  <c r="NX274" i="2"/>
  <c r="NN274" i="2"/>
  <c r="ND294" i="2"/>
  <c r="NB294" i="2"/>
  <c r="NB314" i="2"/>
  <c r="NI314" i="2" s="1"/>
  <c r="ND314" i="2"/>
  <c r="LE325" i="2"/>
  <c r="ND333" i="2"/>
  <c r="NB333" i="2"/>
  <c r="NF333" i="2" s="1"/>
  <c r="DK281" i="2"/>
  <c r="DM281" i="2" s="1"/>
  <c r="EA281" i="2"/>
  <c r="DZ41" i="2"/>
  <c r="ED41" i="2"/>
  <c r="EF41" i="2" s="1"/>
  <c r="DV70" i="2"/>
  <c r="DY70" i="2" s="1"/>
  <c r="EE70" i="2" s="1"/>
  <c r="DU70" i="2"/>
  <c r="FE80" i="2"/>
  <c r="NM80" i="2"/>
  <c r="NY80" i="2" s="1"/>
  <c r="OE80" i="2" s="1"/>
  <c r="ND73" i="2"/>
  <c r="NB73" i="2"/>
  <c r="NE105" i="2"/>
  <c r="MZ105" i="2"/>
  <c r="MX105" i="2"/>
  <c r="NH104" i="2"/>
  <c r="NJ104" i="2"/>
  <c r="OB104" i="2" s="1"/>
  <c r="ND131" i="2"/>
  <c r="NB131" i="2"/>
  <c r="MW145" i="2"/>
  <c r="LU145" i="2"/>
  <c r="KW145" i="2"/>
  <c r="KY145" i="2" s="1"/>
  <c r="MM145" i="2"/>
  <c r="MO145" i="2" s="1"/>
  <c r="LC145" i="2"/>
  <c r="LE145" i="2" s="1"/>
  <c r="MG145" i="2"/>
  <c r="MI145" i="2" s="1"/>
  <c r="LO145" i="2"/>
  <c r="LQ145" i="2" s="1"/>
  <c r="KK145" i="2"/>
  <c r="KM145" i="2" s="1"/>
  <c r="MA145" i="2"/>
  <c r="MC145" i="2" s="1"/>
  <c r="KG145" i="2"/>
  <c r="LI145" i="2"/>
  <c r="LK145" i="2" s="1"/>
  <c r="KQ145" i="2"/>
  <c r="DK181" i="2"/>
  <c r="DM181" i="2" s="1"/>
  <c r="EA181" i="2"/>
  <c r="DU236" i="2"/>
  <c r="DV236" i="2"/>
  <c r="DY236" i="2" s="1"/>
  <c r="EE236" i="2" s="1"/>
  <c r="NN249" i="2"/>
  <c r="NX249" i="2"/>
  <c r="EA303" i="2"/>
  <c r="DK303" i="2"/>
  <c r="DM303" i="2" s="1"/>
  <c r="MA302" i="2"/>
  <c r="MC302" i="2" s="1"/>
  <c r="LC302" i="2"/>
  <c r="LE302" i="2" s="1"/>
  <c r="MG302" i="2"/>
  <c r="MI302" i="2" s="1"/>
  <c r="MW302" i="2"/>
  <c r="LO302" i="2"/>
  <c r="LQ302" i="2" s="1"/>
  <c r="KG302" i="2"/>
  <c r="LU302" i="2"/>
  <c r="LW302" i="2" s="1"/>
  <c r="MM302" i="2"/>
  <c r="MO302" i="2" s="1"/>
  <c r="KW302" i="2"/>
  <c r="KY302" i="2" s="1"/>
  <c r="KK302" i="2"/>
  <c r="KM302" i="2" s="1"/>
  <c r="LI302" i="2"/>
  <c r="LK302" i="2" s="1"/>
  <c r="KQ302" i="2"/>
  <c r="KS302" i="2" s="1"/>
  <c r="FE322" i="2"/>
  <c r="NM322" i="2"/>
  <c r="NY322" i="2" s="1"/>
  <c r="OE322" i="2" s="1"/>
  <c r="DV63" i="2"/>
  <c r="DY63" i="2" s="1"/>
  <c r="EE63" i="2" s="1"/>
  <c r="DU63" i="2"/>
  <c r="MW56" i="2"/>
  <c r="LU56" i="2"/>
  <c r="KW56" i="2"/>
  <c r="KG56" i="2"/>
  <c r="MG56" i="2"/>
  <c r="LO56" i="2"/>
  <c r="MM56" i="2"/>
  <c r="LC56" i="2"/>
  <c r="LI56" i="2"/>
  <c r="KQ56" i="2"/>
  <c r="KK56" i="2"/>
  <c r="MA56" i="2"/>
  <c r="DV23" i="2"/>
  <c r="DY23" i="2" s="1"/>
  <c r="EE23" i="2" s="1"/>
  <c r="DU23" i="2"/>
  <c r="NL80" i="2"/>
  <c r="EA18" i="2"/>
  <c r="DK18" i="2"/>
  <c r="DM18" i="2" s="1"/>
  <c r="DK33" i="2"/>
  <c r="DM33" i="2" s="1"/>
  <c r="EA33" i="2"/>
  <c r="ND96" i="2"/>
  <c r="NB96" i="2"/>
  <c r="ND106" i="2"/>
  <c r="NJ106" i="2" s="1"/>
  <c r="NB106" i="2"/>
  <c r="DV87" i="2"/>
  <c r="DY87" i="2" s="1"/>
  <c r="EE87" i="2" s="1"/>
  <c r="DU87" i="2"/>
  <c r="DV126" i="2"/>
  <c r="DY126" i="2" s="1"/>
  <c r="EE126" i="2" s="1"/>
  <c r="DU126" i="2"/>
  <c r="MG133" i="2"/>
  <c r="MI133" i="2" s="1"/>
  <c r="LI133" i="2"/>
  <c r="LK133" i="2" s="1"/>
  <c r="KK133" i="2"/>
  <c r="KM133" i="2" s="1"/>
  <c r="LO133" i="2"/>
  <c r="LQ133" i="2" s="1"/>
  <c r="KW133" i="2"/>
  <c r="KY133" i="2" s="1"/>
  <c r="LU133" i="2"/>
  <c r="LW133" i="2" s="1"/>
  <c r="LC133" i="2"/>
  <c r="LE133" i="2" s="1"/>
  <c r="MM133" i="2"/>
  <c r="MO133" i="2" s="1"/>
  <c r="MA133" i="2"/>
  <c r="KG133" i="2"/>
  <c r="KQ133" i="2"/>
  <c r="KS133" i="2" s="1"/>
  <c r="MW133" i="2"/>
  <c r="DZ177" i="2"/>
  <c r="ED177" i="2"/>
  <c r="EF177" i="2" s="1"/>
  <c r="EA166" i="2"/>
  <c r="DK166" i="2"/>
  <c r="DM166" i="2" s="1"/>
  <c r="MO149" i="2"/>
  <c r="NL164" i="2"/>
  <c r="KY176" i="2"/>
  <c r="DU169" i="2"/>
  <c r="DV169" i="2"/>
  <c r="NF160" i="2"/>
  <c r="NI192" i="2"/>
  <c r="NF192" i="2"/>
  <c r="EA196" i="2"/>
  <c r="DK196" i="2"/>
  <c r="DM196" i="2" s="1"/>
  <c r="DK176" i="2"/>
  <c r="DM176" i="2" s="1"/>
  <c r="EA176" i="2"/>
  <c r="MA226" i="2"/>
  <c r="MC226" i="2" s="1"/>
  <c r="NU226" i="2" s="1"/>
  <c r="NW226" i="2" s="1"/>
  <c r="LC226" i="2"/>
  <c r="LE226" i="2" s="1"/>
  <c r="MG226" i="2"/>
  <c r="MI226" i="2" s="1"/>
  <c r="LI226" i="2"/>
  <c r="LK226" i="2" s="1"/>
  <c r="KK226" i="2"/>
  <c r="KM226" i="2" s="1"/>
  <c r="LO226" i="2"/>
  <c r="LQ226" i="2" s="1"/>
  <c r="MM226" i="2"/>
  <c r="MO226" i="2" s="1"/>
  <c r="KQ226" i="2"/>
  <c r="KS226" i="2" s="1"/>
  <c r="MW226" i="2"/>
  <c r="LU226" i="2"/>
  <c r="LW226" i="2" s="1"/>
  <c r="KG226" i="2"/>
  <c r="KW226" i="2"/>
  <c r="KY226" i="2" s="1"/>
  <c r="MX251" i="2"/>
  <c r="NE251" i="2"/>
  <c r="MZ251" i="2"/>
  <c r="OA270" i="2"/>
  <c r="OC270" i="2" s="1"/>
  <c r="NK270" i="2"/>
  <c r="DV283" i="2"/>
  <c r="DY283" i="2" s="1"/>
  <c r="EE283" i="2" s="1"/>
  <c r="DU283" i="2"/>
  <c r="EC316" i="2"/>
  <c r="EG316" i="2"/>
  <c r="EI316" i="2" s="1"/>
  <c r="NB344" i="2"/>
  <c r="ND344" i="2"/>
  <c r="ND12" i="2"/>
  <c r="NB12" i="2"/>
  <c r="NL21" i="2"/>
  <c r="MH15" i="2"/>
  <c r="MI15" i="2" s="1"/>
  <c r="KX15" i="2"/>
  <c r="KY15" i="2" s="1"/>
  <c r="LP15" i="2"/>
  <c r="LQ15" i="2" s="1"/>
  <c r="MN15" i="2"/>
  <c r="MO15" i="2" s="1"/>
  <c r="LV15" i="2"/>
  <c r="LW15" i="2" s="1"/>
  <c r="NA15" i="2"/>
  <c r="MB15" i="2"/>
  <c r="MC15" i="2" s="1"/>
  <c r="LD15" i="2"/>
  <c r="LE15" i="2" s="1"/>
  <c r="KR15" i="2"/>
  <c r="KS15" i="2" s="1"/>
  <c r="KJ15" i="2"/>
  <c r="LJ15" i="2"/>
  <c r="LK15" i="2" s="1"/>
  <c r="KL15" i="2"/>
  <c r="KM15" i="2" s="1"/>
  <c r="NN52" i="2"/>
  <c r="NX52" i="2"/>
  <c r="DU122" i="2"/>
  <c r="DV122" i="2"/>
  <c r="DY122" i="2" s="1"/>
  <c r="EE122" i="2" s="1"/>
  <c r="DU49" i="2"/>
  <c r="DV49" i="2"/>
  <c r="DY49" i="2" s="1"/>
  <c r="EE49" i="2" s="1"/>
  <c r="DX17" i="2"/>
  <c r="DW17" i="2"/>
  <c r="DW48" i="2"/>
  <c r="DX48" i="2"/>
  <c r="MC10" i="2"/>
  <c r="NU10" i="2" s="1"/>
  <c r="NW10" i="2" s="1"/>
  <c r="NJ25" i="2"/>
  <c r="OB25" i="2" s="1"/>
  <c r="NH25" i="2"/>
  <c r="EA67" i="2"/>
  <c r="DK67" i="2"/>
  <c r="DM67" i="2" s="1"/>
  <c r="NI124" i="2"/>
  <c r="NF124" i="2"/>
  <c r="MW85" i="2"/>
  <c r="LU85" i="2"/>
  <c r="LW85" i="2" s="1"/>
  <c r="KW85" i="2"/>
  <c r="KY85" i="2" s="1"/>
  <c r="LI85" i="2"/>
  <c r="LK85" i="2" s="1"/>
  <c r="KQ85" i="2"/>
  <c r="KS85" i="2" s="1"/>
  <c r="KG85" i="2"/>
  <c r="MG85" i="2"/>
  <c r="LO85" i="2"/>
  <c r="LQ85" i="2" s="1"/>
  <c r="MM85" i="2"/>
  <c r="MO85" i="2" s="1"/>
  <c r="LC85" i="2"/>
  <c r="LE85" i="2" s="1"/>
  <c r="MA85" i="2"/>
  <c r="MC85" i="2" s="1"/>
  <c r="KK85" i="2"/>
  <c r="KM85" i="2" s="1"/>
  <c r="DK105" i="2"/>
  <c r="DM105" i="2" s="1"/>
  <c r="EA105" i="2"/>
  <c r="EG144" i="2"/>
  <c r="EI144" i="2" s="1"/>
  <c r="EC144" i="2"/>
  <c r="NI171" i="2"/>
  <c r="NF171" i="2"/>
  <c r="NL220" i="2"/>
  <c r="NJ238" i="2"/>
  <c r="OB238" i="2" s="1"/>
  <c r="NH238" i="2"/>
  <c r="FE273" i="2"/>
  <c r="NM273" i="2"/>
  <c r="NY273" i="2" s="1"/>
  <c r="OE273" i="2" s="1"/>
  <c r="EC278" i="2"/>
  <c r="EG278" i="2"/>
  <c r="EI278" i="2" s="1"/>
  <c r="MG275" i="2"/>
  <c r="MI275" i="2" s="1"/>
  <c r="LI275" i="2"/>
  <c r="LK275" i="2" s="1"/>
  <c r="KK275" i="2"/>
  <c r="KM275" i="2" s="1"/>
  <c r="LU275" i="2"/>
  <c r="LW275" i="2" s="1"/>
  <c r="LC275" i="2"/>
  <c r="LE275" i="2" s="1"/>
  <c r="MW275" i="2"/>
  <c r="LO275" i="2"/>
  <c r="KW275" i="2"/>
  <c r="KY275" i="2" s="1"/>
  <c r="MA275" i="2"/>
  <c r="MC275" i="2" s="1"/>
  <c r="NU275" i="2" s="1"/>
  <c r="NW275" i="2" s="1"/>
  <c r="KG275" i="2"/>
  <c r="MM275" i="2"/>
  <c r="MO275" i="2" s="1"/>
  <c r="KQ275" i="2"/>
  <c r="KS275" i="2" s="1"/>
  <c r="NL288" i="2"/>
  <c r="MA298" i="2"/>
  <c r="MC298" i="2" s="1"/>
  <c r="LC298" i="2"/>
  <c r="LE298" i="2" s="1"/>
  <c r="KQ298" i="2"/>
  <c r="KS298" i="2" s="1"/>
  <c r="KG298" i="2"/>
  <c r="LO298" i="2"/>
  <c r="KW298" i="2"/>
  <c r="MM298" i="2"/>
  <c r="MO298" i="2" s="1"/>
  <c r="LU298" i="2"/>
  <c r="LW298" i="2" s="1"/>
  <c r="LI298" i="2"/>
  <c r="LK298" i="2" s="1"/>
  <c r="KK298" i="2"/>
  <c r="MW298" i="2"/>
  <c r="MG298" i="2"/>
  <c r="MI298" i="2" s="1"/>
  <c r="DV295" i="2"/>
  <c r="DY295" i="2" s="1"/>
  <c r="EE295" i="2" s="1"/>
  <c r="DU295" i="2"/>
  <c r="KY325" i="2"/>
  <c r="MO329" i="2"/>
  <c r="EC336" i="2"/>
  <c r="EG336" i="2"/>
  <c r="EI336" i="2" s="1"/>
  <c r="ND350" i="2"/>
  <c r="NB350" i="2"/>
  <c r="DK320" i="2"/>
  <c r="DM320" i="2" s="1"/>
  <c r="DX27" i="2"/>
  <c r="DW27" i="2"/>
  <c r="DW115" i="2"/>
  <c r="DX115" i="2"/>
  <c r="MG46" i="2"/>
  <c r="MI46" i="2" s="1"/>
  <c r="LI46" i="2"/>
  <c r="LK46" i="2" s="1"/>
  <c r="KK46" i="2"/>
  <c r="KM46" i="2" s="1"/>
  <c r="KW46" i="2"/>
  <c r="KY46" i="2" s="1"/>
  <c r="MM46" i="2"/>
  <c r="MO46" i="2" s="1"/>
  <c r="LU46" i="2"/>
  <c r="LW46" i="2" s="1"/>
  <c r="LC46" i="2"/>
  <c r="LE46" i="2" s="1"/>
  <c r="MW46" i="2"/>
  <c r="MA46" i="2"/>
  <c r="MC46" i="2" s="1"/>
  <c r="NU46" i="2" s="1"/>
  <c r="NW46" i="2" s="1"/>
  <c r="LO46" i="2"/>
  <c r="LQ46" i="2" s="1"/>
  <c r="KQ46" i="2"/>
  <c r="KS46" i="2" s="1"/>
  <c r="KG46" i="2"/>
  <c r="LQ113" i="2"/>
  <c r="NE113" i="2"/>
  <c r="MZ113" i="2"/>
  <c r="MX113" i="2"/>
  <c r="LK105" i="2"/>
  <c r="NE163" i="2"/>
  <c r="MZ163" i="2"/>
  <c r="MX163" i="2"/>
  <c r="KM163" i="2"/>
  <c r="NL163" i="2" s="1"/>
  <c r="EA222" i="2"/>
  <c r="DK222" i="2"/>
  <c r="DM222" i="2" s="1"/>
  <c r="EA250" i="2"/>
  <c r="DK250" i="2"/>
  <c r="DM250" i="2" s="1"/>
  <c r="MA230" i="2"/>
  <c r="MC230" i="2" s="1"/>
  <c r="NU230" i="2" s="1"/>
  <c r="NW230" i="2" s="1"/>
  <c r="LC230" i="2"/>
  <c r="LE230" i="2" s="1"/>
  <c r="MG230" i="2"/>
  <c r="MI230" i="2" s="1"/>
  <c r="LI230" i="2"/>
  <c r="LK230" i="2" s="1"/>
  <c r="KK230" i="2"/>
  <c r="KM230" i="2" s="1"/>
  <c r="KG230" i="2"/>
  <c r="MW230" i="2"/>
  <c r="LU230" i="2"/>
  <c r="LW230" i="2" s="1"/>
  <c r="KW230" i="2"/>
  <c r="KY230" i="2" s="1"/>
  <c r="KQ230" i="2"/>
  <c r="KS230" i="2" s="1"/>
  <c r="LO230" i="2"/>
  <c r="LQ230" i="2" s="1"/>
  <c r="MM230" i="2"/>
  <c r="MO230" i="2" s="1"/>
  <c r="DK276" i="2"/>
  <c r="DM276" i="2" s="1"/>
  <c r="EA276" i="2"/>
  <c r="LW294" i="2"/>
  <c r="FE321" i="2"/>
  <c r="NM321" i="2"/>
  <c r="NY321" i="2" s="1"/>
  <c r="OE321" i="2" s="1"/>
  <c r="NF332" i="2"/>
  <c r="NI332" i="2"/>
  <c r="MX347" i="2"/>
  <c r="MZ347" i="2"/>
  <c r="NE347" i="2"/>
  <c r="OB349" i="2"/>
  <c r="DV15" i="2"/>
  <c r="DY15" i="2" s="1"/>
  <c r="EE15" i="2" s="1"/>
  <c r="DU15" i="2"/>
  <c r="ND67" i="2"/>
  <c r="NJ67" i="2" s="1"/>
  <c r="NB67" i="2"/>
  <c r="NI67" i="2" s="1"/>
  <c r="DU7" i="2"/>
  <c r="DV7" i="2"/>
  <c r="DY7" i="2" s="1"/>
  <c r="EE7" i="2" s="1"/>
  <c r="NL87" i="2"/>
  <c r="EA66" i="2"/>
  <c r="DK66" i="2"/>
  <c r="DM66" i="2" s="1"/>
  <c r="EG80" i="2"/>
  <c r="EI80" i="2" s="1"/>
  <c r="EC80" i="2"/>
  <c r="MG70" i="2"/>
  <c r="MI70" i="2" s="1"/>
  <c r="LI70" i="2"/>
  <c r="LK70" i="2" s="1"/>
  <c r="KK70" i="2"/>
  <c r="KM70" i="2" s="1"/>
  <c r="LO70" i="2"/>
  <c r="LQ70" i="2" s="1"/>
  <c r="KW70" i="2"/>
  <c r="KY70" i="2" s="1"/>
  <c r="MM70" i="2"/>
  <c r="MO70" i="2" s="1"/>
  <c r="LU70" i="2"/>
  <c r="LW70" i="2" s="1"/>
  <c r="LC70" i="2"/>
  <c r="LE70" i="2" s="1"/>
  <c r="MW70" i="2"/>
  <c r="MA70" i="2"/>
  <c r="MC70" i="2" s="1"/>
  <c r="KQ70" i="2"/>
  <c r="KS70" i="2" s="1"/>
  <c r="KG70" i="2"/>
  <c r="MG50" i="2"/>
  <c r="MI50" i="2" s="1"/>
  <c r="LI50" i="2"/>
  <c r="LK50" i="2" s="1"/>
  <c r="KK50" i="2"/>
  <c r="KM50" i="2" s="1"/>
  <c r="KW50" i="2"/>
  <c r="KY50" i="2" s="1"/>
  <c r="MM50" i="2"/>
  <c r="MO50" i="2" s="1"/>
  <c r="LU50" i="2"/>
  <c r="LW50" i="2" s="1"/>
  <c r="LC50" i="2"/>
  <c r="LE50" i="2" s="1"/>
  <c r="MW50" i="2"/>
  <c r="MA50" i="2"/>
  <c r="MC50" i="2" s="1"/>
  <c r="NU50" i="2" s="1"/>
  <c r="NW50" i="2" s="1"/>
  <c r="LO50" i="2"/>
  <c r="LQ50" i="2" s="1"/>
  <c r="KQ50" i="2"/>
  <c r="KS50" i="2" s="1"/>
  <c r="KG50" i="2"/>
  <c r="MW123" i="2"/>
  <c r="LU123" i="2"/>
  <c r="KW123" i="2"/>
  <c r="KY123" i="2" s="1"/>
  <c r="KG123" i="2"/>
  <c r="MG123" i="2"/>
  <c r="MI123" i="2" s="1"/>
  <c r="LO123" i="2"/>
  <c r="LQ123" i="2" s="1"/>
  <c r="MM123" i="2"/>
  <c r="MO123" i="2" s="1"/>
  <c r="LC123" i="2"/>
  <c r="LE123" i="2" s="1"/>
  <c r="MA123" i="2"/>
  <c r="MC123" i="2" s="1"/>
  <c r="KK123" i="2"/>
  <c r="KM123" i="2" s="1"/>
  <c r="LI123" i="2"/>
  <c r="LK123" i="2" s="1"/>
  <c r="KQ123" i="2"/>
  <c r="KS123" i="2" s="1"/>
  <c r="LW138" i="2"/>
  <c r="LK149" i="2"/>
  <c r="KY149" i="2"/>
  <c r="DU174" i="2"/>
  <c r="DV174" i="2"/>
  <c r="DY174" i="2" s="1"/>
  <c r="EE174" i="2" s="1"/>
  <c r="LQ167" i="2"/>
  <c r="NJ192" i="2"/>
  <c r="OB192" i="2" s="1"/>
  <c r="NH192" i="2"/>
  <c r="NE205" i="2"/>
  <c r="ND207" i="2"/>
  <c r="NB207" i="2"/>
  <c r="DK231" i="2"/>
  <c r="DM231" i="2" s="1"/>
  <c r="EA245" i="2"/>
  <c r="DK245" i="2"/>
  <c r="DM245" i="2" s="1"/>
  <c r="DV242" i="2"/>
  <c r="DY242" i="2" s="1"/>
  <c r="EE242" i="2" s="1"/>
  <c r="DU242" i="2"/>
  <c r="DK265" i="2"/>
  <c r="DM265" i="2" s="1"/>
  <c r="EA265" i="2"/>
  <c r="KG339" i="2"/>
  <c r="LU339" i="2"/>
  <c r="LW339" i="2" s="1"/>
  <c r="KW339" i="2"/>
  <c r="KY339" i="2" s="1"/>
  <c r="MA339" i="2"/>
  <c r="MC339" i="2" s="1"/>
  <c r="LC339" i="2"/>
  <c r="LE339" i="2" s="1"/>
  <c r="MG339" i="2"/>
  <c r="MI339" i="2" s="1"/>
  <c r="LI339" i="2"/>
  <c r="LK339" i="2" s="1"/>
  <c r="KK339" i="2"/>
  <c r="KM339" i="2" s="1"/>
  <c r="MM339" i="2"/>
  <c r="MO339" i="2" s="1"/>
  <c r="LO339" i="2"/>
  <c r="LQ339" i="2" s="1"/>
  <c r="KQ339" i="2"/>
  <c r="KS339" i="2" s="1"/>
  <c r="MW339" i="2"/>
  <c r="NI13" i="2"/>
  <c r="NF13" i="2"/>
  <c r="DV20" i="2"/>
  <c r="DY20" i="2" s="1"/>
  <c r="EE20" i="2" s="1"/>
  <c r="DU20" i="2"/>
  <c r="MA57" i="2"/>
  <c r="MC57" i="2" s="1"/>
  <c r="LC57" i="2"/>
  <c r="LE57" i="2" s="1"/>
  <c r="LO57" i="2"/>
  <c r="LQ57" i="2" s="1"/>
  <c r="KW57" i="2"/>
  <c r="KY57" i="2" s="1"/>
  <c r="MM57" i="2"/>
  <c r="MO57" i="2" s="1"/>
  <c r="LU57" i="2"/>
  <c r="LW57" i="2" s="1"/>
  <c r="KK57" i="2"/>
  <c r="KM57" i="2" s="1"/>
  <c r="MW57" i="2"/>
  <c r="MG57" i="2"/>
  <c r="MI57" i="2" s="1"/>
  <c r="KQ57" i="2"/>
  <c r="KS57" i="2" s="1"/>
  <c r="LI57" i="2"/>
  <c r="LK57" i="2" s="1"/>
  <c r="KG57" i="2"/>
  <c r="MC93" i="2"/>
  <c r="MO73" i="2"/>
  <c r="NU73" i="2" s="1"/>
  <c r="NW73" i="2" s="1"/>
  <c r="DV123" i="2"/>
  <c r="DY123" i="2" s="1"/>
  <c r="EE123" i="2" s="1"/>
  <c r="DU123" i="2"/>
  <c r="LQ127" i="2"/>
  <c r="NL134" i="2"/>
  <c r="DK131" i="2"/>
  <c r="DM131" i="2" s="1"/>
  <c r="EA131" i="2"/>
  <c r="NU152" i="2"/>
  <c r="NW152" i="2" s="1"/>
  <c r="MA154" i="2"/>
  <c r="MC154" i="2" s="1"/>
  <c r="LC154" i="2"/>
  <c r="LE154" i="2" s="1"/>
  <c r="MM154" i="2"/>
  <c r="MO154" i="2" s="1"/>
  <c r="LU154" i="2"/>
  <c r="LW154" i="2" s="1"/>
  <c r="KK154" i="2"/>
  <c r="KM154" i="2" s="1"/>
  <c r="MW154" i="2"/>
  <c r="MG154" i="2"/>
  <c r="MI154" i="2" s="1"/>
  <c r="LO154" i="2"/>
  <c r="LQ154" i="2" s="1"/>
  <c r="KW154" i="2"/>
  <c r="KY154" i="2" s="1"/>
  <c r="LI154" i="2"/>
  <c r="LK154" i="2" s="1"/>
  <c r="KG154" i="2"/>
  <c r="KQ154" i="2"/>
  <c r="KS154" i="2" s="1"/>
  <c r="NL192" i="2"/>
  <c r="KS209" i="2"/>
  <c r="NL209" i="2" s="1"/>
  <c r="NL203" i="2"/>
  <c r="ND229" i="2"/>
  <c r="NB229" i="2"/>
  <c r="NI231" i="2"/>
  <c r="NF231" i="2"/>
  <c r="LK224" i="2"/>
  <c r="DU238" i="2"/>
  <c r="DV238" i="2"/>
  <c r="DY238" i="2" s="1"/>
  <c r="EE238" i="2" s="1"/>
  <c r="LD248" i="2"/>
  <c r="KL248" i="2"/>
  <c r="LV248" i="2"/>
  <c r="KR248" i="2"/>
  <c r="LJ248" i="2"/>
  <c r="KX248" i="2"/>
  <c r="NA248" i="2"/>
  <c r="MN248" i="2"/>
  <c r="MB248" i="2"/>
  <c r="LP248" i="2"/>
  <c r="KJ248" i="2"/>
  <c r="MH248" i="2"/>
  <c r="NU271" i="2"/>
  <c r="NW271" i="2" s="1"/>
  <c r="EG291" i="2"/>
  <c r="EI291" i="2" s="1"/>
  <c r="EC291" i="2"/>
  <c r="DU290" i="2"/>
  <c r="DV290" i="2"/>
  <c r="DY290" i="2" s="1"/>
  <c r="EE290" i="2" s="1"/>
  <c r="KM296" i="2"/>
  <c r="KS296" i="2"/>
  <c r="NL53" i="2"/>
  <c r="KS79" i="2"/>
  <c r="DX121" i="2"/>
  <c r="DW121" i="2"/>
  <c r="NL114" i="2"/>
  <c r="EA106" i="2"/>
  <c r="DK106" i="2"/>
  <c r="DM106" i="2" s="1"/>
  <c r="NE134" i="2"/>
  <c r="MA162" i="2"/>
  <c r="MC162" i="2" s="1"/>
  <c r="LC162" i="2"/>
  <c r="LE162" i="2" s="1"/>
  <c r="MG162" i="2"/>
  <c r="MI162" i="2" s="1"/>
  <c r="LI162" i="2"/>
  <c r="LK162" i="2" s="1"/>
  <c r="KK162" i="2"/>
  <c r="KM162" i="2" s="1"/>
  <c r="LU162" i="2"/>
  <c r="LW162" i="2" s="1"/>
  <c r="KG162" i="2"/>
  <c r="MM162" i="2"/>
  <c r="MO162" i="2" s="1"/>
  <c r="KQ162" i="2"/>
  <c r="KS162" i="2" s="1"/>
  <c r="MW162" i="2"/>
  <c r="KW162" i="2"/>
  <c r="KY162" i="2" s="1"/>
  <c r="LO162" i="2"/>
  <c r="LQ162" i="2" s="1"/>
  <c r="FE158" i="2"/>
  <c r="NM158" i="2"/>
  <c r="NY158" i="2" s="1"/>
  <c r="OE158" i="2" s="1"/>
  <c r="DK160" i="2"/>
  <c r="DM160" i="2" s="1"/>
  <c r="EA160" i="2"/>
  <c r="DU150" i="2"/>
  <c r="DV150" i="2"/>
  <c r="DY150" i="2" s="1"/>
  <c r="EE150" i="2" s="1"/>
  <c r="NJ202" i="2"/>
  <c r="OB202" i="2" s="1"/>
  <c r="NH202" i="2"/>
  <c r="NI215" i="2"/>
  <c r="NF215" i="2"/>
  <c r="MZ232" i="2"/>
  <c r="NE232" i="2"/>
  <c r="MX232" i="2"/>
  <c r="KM266" i="2"/>
  <c r="NE266" i="2"/>
  <c r="MX266" i="2"/>
  <c r="MZ266" i="2"/>
  <c r="DV287" i="2"/>
  <c r="DY287" i="2" s="1"/>
  <c r="EE287" i="2" s="1"/>
  <c r="DU287" i="2"/>
  <c r="DV289" i="2"/>
  <c r="DY289" i="2" s="1"/>
  <c r="EE289" i="2" s="1"/>
  <c r="DU289" i="2"/>
  <c r="EA307" i="2"/>
  <c r="DK307" i="2"/>
  <c r="DM307" i="2" s="1"/>
  <c r="NA307" i="2"/>
  <c r="MH307" i="2"/>
  <c r="MI307" i="2" s="1"/>
  <c r="LP307" i="2"/>
  <c r="LQ307" i="2" s="1"/>
  <c r="KX307" i="2"/>
  <c r="KY307" i="2" s="1"/>
  <c r="LV307" i="2"/>
  <c r="LW307" i="2" s="1"/>
  <c r="LD307" i="2"/>
  <c r="LE307" i="2" s="1"/>
  <c r="LJ307" i="2"/>
  <c r="LK307" i="2" s="1"/>
  <c r="KL307" i="2"/>
  <c r="KM307" i="2" s="1"/>
  <c r="KJ307" i="2"/>
  <c r="MN307" i="2"/>
  <c r="MO307" i="2" s="1"/>
  <c r="MB307" i="2"/>
  <c r="MC307" i="2" s="1"/>
  <c r="KR307" i="2"/>
  <c r="KS307" i="2" s="1"/>
  <c r="LW337" i="2"/>
  <c r="DU351" i="2"/>
  <c r="DV351" i="2"/>
  <c r="DY351" i="2" s="1"/>
  <c r="EE351" i="2" s="1"/>
  <c r="ND30" i="2"/>
  <c r="NB30" i="2"/>
  <c r="MA61" i="2"/>
  <c r="MC61" i="2" s="1"/>
  <c r="LC61" i="2"/>
  <c r="LE61" i="2" s="1"/>
  <c r="MG61" i="2"/>
  <c r="MI61" i="2" s="1"/>
  <c r="LO61" i="2"/>
  <c r="LQ61" i="2" s="1"/>
  <c r="KW61" i="2"/>
  <c r="KY61" i="2" s="1"/>
  <c r="MM61" i="2"/>
  <c r="MO61" i="2" s="1"/>
  <c r="LU61" i="2"/>
  <c r="LW61" i="2" s="1"/>
  <c r="KK61" i="2"/>
  <c r="KM61" i="2" s="1"/>
  <c r="MW61" i="2"/>
  <c r="KQ61" i="2"/>
  <c r="KS61" i="2" s="1"/>
  <c r="KG61" i="2"/>
  <c r="LI61" i="2"/>
  <c r="LK61" i="2" s="1"/>
  <c r="LK78" i="2"/>
  <c r="MA86" i="2"/>
  <c r="MC86" i="2" s="1"/>
  <c r="LC86" i="2"/>
  <c r="LE86" i="2" s="1"/>
  <c r="KQ86" i="2"/>
  <c r="KS86" i="2" s="1"/>
  <c r="KG86" i="2"/>
  <c r="MG86" i="2"/>
  <c r="MI86" i="2" s="1"/>
  <c r="LO86" i="2"/>
  <c r="LQ86" i="2" s="1"/>
  <c r="KW86" i="2"/>
  <c r="KY86" i="2" s="1"/>
  <c r="MM86" i="2"/>
  <c r="MO86" i="2" s="1"/>
  <c r="LU86" i="2"/>
  <c r="LW86" i="2" s="1"/>
  <c r="KK86" i="2"/>
  <c r="KM86" i="2" s="1"/>
  <c r="MW86" i="2"/>
  <c r="LI86" i="2"/>
  <c r="LK86" i="2" s="1"/>
  <c r="DV68" i="2"/>
  <c r="DY68" i="2" s="1"/>
  <c r="EE68" i="2" s="1"/>
  <c r="DU68" i="2"/>
  <c r="EA98" i="2"/>
  <c r="DK98" i="2"/>
  <c r="DM98" i="2" s="1"/>
  <c r="DV113" i="2"/>
  <c r="DY113" i="2" s="1"/>
  <c r="EE113" i="2" s="1"/>
  <c r="DU113" i="2"/>
  <c r="NL132" i="2"/>
  <c r="NU132" i="2"/>
  <c r="NW132" i="2" s="1"/>
  <c r="DK157" i="2"/>
  <c r="DM157" i="2" s="1"/>
  <c r="EA157" i="2"/>
  <c r="NB155" i="2"/>
  <c r="NI155" i="2" s="1"/>
  <c r="ND155" i="2"/>
  <c r="NJ155" i="2" s="1"/>
  <c r="EC191" i="2"/>
  <c r="EG191" i="2"/>
  <c r="EI191" i="2" s="1"/>
  <c r="EG197" i="2"/>
  <c r="EI197" i="2" s="1"/>
  <c r="EC197" i="2"/>
  <c r="LW168" i="2"/>
  <c r="MW206" i="2"/>
  <c r="LU206" i="2"/>
  <c r="LW206" i="2" s="1"/>
  <c r="KW206" i="2"/>
  <c r="KY206" i="2" s="1"/>
  <c r="KG206" i="2"/>
  <c r="MG206" i="2"/>
  <c r="MI206" i="2" s="1"/>
  <c r="LO206" i="2"/>
  <c r="LQ206" i="2" s="1"/>
  <c r="MM206" i="2"/>
  <c r="MO206" i="2" s="1"/>
  <c r="MA206" i="2"/>
  <c r="MC206" i="2" s="1"/>
  <c r="KK206" i="2"/>
  <c r="KM206" i="2" s="1"/>
  <c r="LI206" i="2"/>
  <c r="LK206" i="2" s="1"/>
  <c r="LC206" i="2"/>
  <c r="LE206" i="2" s="1"/>
  <c r="KQ206" i="2"/>
  <c r="LW207" i="2"/>
  <c r="LQ207" i="2"/>
  <c r="LK216" i="2"/>
  <c r="NE216" i="2"/>
  <c r="MX216" i="2"/>
  <c r="MZ216" i="2"/>
  <c r="DK220" i="2"/>
  <c r="DM220" i="2" s="1"/>
  <c r="EA220" i="2"/>
  <c r="KS235" i="2"/>
  <c r="NJ249" i="2"/>
  <c r="OB249" i="2" s="1"/>
  <c r="NH249" i="2"/>
  <c r="DV257" i="2"/>
  <c r="DY257" i="2" s="1"/>
  <c r="EE257" i="2" s="1"/>
  <c r="DU257" i="2"/>
  <c r="LQ245" i="2"/>
  <c r="MO259" i="2"/>
  <c r="NH262" i="2"/>
  <c r="NJ262" i="2"/>
  <c r="OB262" i="2" s="1"/>
  <c r="NH272" i="2"/>
  <c r="NJ272" i="2"/>
  <c r="OB272" i="2" s="1"/>
  <c r="DK277" i="2"/>
  <c r="DM277" i="2" s="1"/>
  <c r="EA277" i="2"/>
  <c r="NI291" i="2"/>
  <c r="NF291" i="2"/>
  <c r="DK294" i="2"/>
  <c r="DM294" i="2" s="1"/>
  <c r="EA294" i="2"/>
  <c r="DK312" i="2"/>
  <c r="DM312" i="2" s="1"/>
  <c r="EA312" i="2"/>
  <c r="MX348" i="2"/>
  <c r="NE348" i="2"/>
  <c r="MZ348" i="2"/>
  <c r="MI350" i="2"/>
  <c r="DV14" i="2"/>
  <c r="DY14" i="2" s="1"/>
  <c r="EE14" i="2" s="1"/>
  <c r="DU14" i="2"/>
  <c r="DK81" i="2"/>
  <c r="DM81" i="2" s="1"/>
  <c r="EA81" i="2"/>
  <c r="EA107" i="2"/>
  <c r="DK107" i="2"/>
  <c r="DM107" i="2" s="1"/>
  <c r="LQ83" i="2"/>
  <c r="KM83" i="2"/>
  <c r="NL83" i="2" s="1"/>
  <c r="EA92" i="2"/>
  <c r="DK92" i="2"/>
  <c r="DM92" i="2" s="1"/>
  <c r="LK97" i="2"/>
  <c r="MO68" i="2"/>
  <c r="NU68" i="2" s="1"/>
  <c r="NW68" i="2" s="1"/>
  <c r="DU75" i="2"/>
  <c r="DV75" i="2"/>
  <c r="DY75" i="2" s="1"/>
  <c r="EE75" i="2" s="1"/>
  <c r="FE106" i="2"/>
  <c r="NM106" i="2"/>
  <c r="NY106" i="2" s="1"/>
  <c r="OE106" i="2" s="1"/>
  <c r="NB142" i="2"/>
  <c r="ND142" i="2"/>
  <c r="LQ161" i="2"/>
  <c r="MG200" i="2"/>
  <c r="MI200" i="2" s="1"/>
  <c r="LI200" i="2"/>
  <c r="LK200" i="2" s="1"/>
  <c r="KK200" i="2"/>
  <c r="KM200" i="2" s="1"/>
  <c r="MW200" i="2"/>
  <c r="LO200" i="2"/>
  <c r="LQ200" i="2" s="1"/>
  <c r="KW200" i="2"/>
  <c r="KY200" i="2" s="1"/>
  <c r="KG200" i="2"/>
  <c r="MM200" i="2"/>
  <c r="MO200" i="2" s="1"/>
  <c r="LU200" i="2"/>
  <c r="LW200" i="2" s="1"/>
  <c r="KQ200" i="2"/>
  <c r="KS200" i="2" s="1"/>
  <c r="MA200" i="2"/>
  <c r="MC200" i="2" s="1"/>
  <c r="LC200" i="2"/>
  <c r="LE200" i="2" s="1"/>
  <c r="MI177" i="2"/>
  <c r="MO177" i="2"/>
  <c r="LE165" i="2"/>
  <c r="ND204" i="2"/>
  <c r="NB204" i="2"/>
  <c r="DK221" i="2"/>
  <c r="DM221" i="2" s="1"/>
  <c r="EA221" i="2"/>
  <c r="LW208" i="2"/>
  <c r="NL228" i="2"/>
  <c r="LE225" i="2"/>
  <c r="NU246" i="2"/>
  <c r="NW246" i="2" s="1"/>
  <c r="LE229" i="2"/>
  <c r="EC237" i="2"/>
  <c r="EG237" i="2"/>
  <c r="EI237" i="2" s="1"/>
  <c r="DV253" i="2"/>
  <c r="DY253" i="2" s="1"/>
  <c r="EE253" i="2" s="1"/>
  <c r="DU253" i="2"/>
  <c r="NN263" i="2"/>
  <c r="NX263" i="2"/>
  <c r="EG275" i="2"/>
  <c r="EI275" i="2" s="1"/>
  <c r="EC275" i="2"/>
  <c r="FE291" i="2"/>
  <c r="NM291" i="2"/>
  <c r="NY291" i="2" s="1"/>
  <c r="OE291" i="2" s="1"/>
  <c r="MO285" i="2"/>
  <c r="KY285" i="2"/>
  <c r="NI310" i="2"/>
  <c r="NF310" i="2"/>
  <c r="MB322" i="2"/>
  <c r="NA322" i="2"/>
  <c r="MN322" i="2"/>
  <c r="LD322" i="2"/>
  <c r="KL322" i="2"/>
  <c r="MH322" i="2"/>
  <c r="LP322" i="2"/>
  <c r="KX322" i="2"/>
  <c r="LV322" i="2"/>
  <c r="KR322" i="2"/>
  <c r="KJ322" i="2"/>
  <c r="LJ322" i="2"/>
  <c r="DV328" i="2"/>
  <c r="DY328" i="2" s="1"/>
  <c r="EE328" i="2" s="1"/>
  <c r="DU328" i="2"/>
  <c r="DV35" i="2"/>
  <c r="DY35" i="2" s="1"/>
  <c r="EE35" i="2" s="1"/>
  <c r="DU35" i="2"/>
  <c r="MH44" i="2"/>
  <c r="LP44" i="2"/>
  <c r="KX44" i="2"/>
  <c r="NA44" i="2"/>
  <c r="MN44" i="2"/>
  <c r="LV44" i="2"/>
  <c r="LD44" i="2"/>
  <c r="LJ44" i="2"/>
  <c r="KR44" i="2"/>
  <c r="KJ44" i="2"/>
  <c r="KL44" i="2"/>
  <c r="MB44" i="2"/>
  <c r="DW58" i="2"/>
  <c r="DX58" i="2"/>
  <c r="NL59" i="2"/>
  <c r="EC38" i="2"/>
  <c r="EG38" i="2"/>
  <c r="EI38" i="2" s="1"/>
  <c r="NE80" i="2"/>
  <c r="DU11" i="2"/>
  <c r="DV11" i="2"/>
  <c r="DY11" i="2" s="1"/>
  <c r="EE11" i="2" s="1"/>
  <c r="DV88" i="2"/>
  <c r="DY88" i="2" s="1"/>
  <c r="EE88" i="2" s="1"/>
  <c r="DU88" i="2"/>
  <c r="NE106" i="2"/>
  <c r="DV116" i="2"/>
  <c r="DY116" i="2" s="1"/>
  <c r="EE116" i="2" s="1"/>
  <c r="DU116" i="2"/>
  <c r="KY111" i="2"/>
  <c r="LK111" i="2"/>
  <c r="NU148" i="2"/>
  <c r="NW148" i="2" s="1"/>
  <c r="MH157" i="2"/>
  <c r="LP157" i="2"/>
  <c r="KX157" i="2"/>
  <c r="NA157" i="2"/>
  <c r="MN157" i="2"/>
  <c r="LV157" i="2"/>
  <c r="LD157" i="2"/>
  <c r="KL157" i="2"/>
  <c r="LJ157" i="2"/>
  <c r="KR157" i="2"/>
  <c r="KJ157" i="2"/>
  <c r="MB157" i="2"/>
  <c r="KS175" i="2"/>
  <c r="NE182" i="2"/>
  <c r="MZ182" i="2"/>
  <c r="MX182" i="2"/>
  <c r="MI190" i="2"/>
  <c r="NE190" i="2"/>
  <c r="MZ190" i="2"/>
  <c r="MX190" i="2"/>
  <c r="NF212" i="2"/>
  <c r="NI212" i="2"/>
  <c r="DV211" i="2"/>
  <c r="DY211" i="2" s="1"/>
  <c r="EE211" i="2" s="1"/>
  <c r="DU211" i="2"/>
  <c r="DW225" i="2"/>
  <c r="DX225" i="2"/>
  <c r="ND251" i="2"/>
  <c r="NB251" i="2"/>
  <c r="NE264" i="2"/>
  <c r="MZ264" i="2"/>
  <c r="MX264" i="2"/>
  <c r="DX279" i="2"/>
  <c r="DW279" i="2"/>
  <c r="DU269" i="2"/>
  <c r="DV269" i="2"/>
  <c r="DY269" i="2" s="1"/>
  <c r="EE269" i="2" s="1"/>
  <c r="MW281" i="2"/>
  <c r="LU281" i="2"/>
  <c r="LW281" i="2" s="1"/>
  <c r="KW281" i="2"/>
  <c r="KY281" i="2" s="1"/>
  <c r="LI281" i="2"/>
  <c r="LK281" i="2" s="1"/>
  <c r="KQ281" i="2"/>
  <c r="KS281" i="2" s="1"/>
  <c r="KG281" i="2"/>
  <c r="MG281" i="2"/>
  <c r="MI281" i="2" s="1"/>
  <c r="LO281" i="2"/>
  <c r="LQ281" i="2" s="1"/>
  <c r="MM281" i="2"/>
  <c r="MO281" i="2" s="1"/>
  <c r="LC281" i="2"/>
  <c r="LE281" i="2" s="1"/>
  <c r="KK281" i="2"/>
  <c r="KM281" i="2" s="1"/>
  <c r="MA281" i="2"/>
  <c r="MC281" i="2" s="1"/>
  <c r="DX291" i="2"/>
  <c r="DW291" i="2"/>
  <c r="NI292" i="2"/>
  <c r="NF292" i="2"/>
  <c r="DK310" i="2"/>
  <c r="DM310" i="2" s="1"/>
  <c r="MG299" i="2"/>
  <c r="MI299" i="2" s="1"/>
  <c r="LI299" i="2"/>
  <c r="LK299" i="2" s="1"/>
  <c r="KK299" i="2"/>
  <c r="KM299" i="2" s="1"/>
  <c r="LO299" i="2"/>
  <c r="LQ299" i="2" s="1"/>
  <c r="MM299" i="2"/>
  <c r="MO299" i="2" s="1"/>
  <c r="KG299" i="2"/>
  <c r="MA299" i="2"/>
  <c r="MC299" i="2" s="1"/>
  <c r="MW299" i="2"/>
  <c r="KQ299" i="2"/>
  <c r="KS299" i="2" s="1"/>
  <c r="LU299" i="2"/>
  <c r="LW299" i="2" s="1"/>
  <c r="LC299" i="2"/>
  <c r="LE299" i="2" s="1"/>
  <c r="KW299" i="2"/>
  <c r="KY299" i="2" s="1"/>
  <c r="DU313" i="2"/>
  <c r="DV313" i="2"/>
  <c r="DY313" i="2" s="1"/>
  <c r="EE313" i="2" s="1"/>
  <c r="DX317" i="2"/>
  <c r="DW317" i="2"/>
  <c r="NL332" i="2"/>
  <c r="MI344" i="2"/>
  <c r="KS344" i="2"/>
  <c r="DV344" i="2"/>
  <c r="DY344" i="2" s="1"/>
  <c r="EE344" i="2" s="1"/>
  <c r="DU344" i="2"/>
  <c r="DV350" i="2"/>
  <c r="DY350" i="2" s="1"/>
  <c r="EE350" i="2" s="1"/>
  <c r="DU350" i="2"/>
  <c r="FE134" i="2"/>
  <c r="NM134" i="2"/>
  <c r="NY134" i="2" s="1"/>
  <c r="OE134" i="2" s="1"/>
  <c r="FE93" i="2"/>
  <c r="NM93" i="2"/>
  <c r="NY93" i="2" s="1"/>
  <c r="OE93" i="2" s="1"/>
  <c r="FE18" i="2"/>
  <c r="NM18" i="2"/>
  <c r="NY18" i="2" s="1"/>
  <c r="OE18" i="2" s="1"/>
  <c r="FE30" i="2"/>
  <c r="NM30" i="2"/>
  <c r="NY30" i="2" s="1"/>
  <c r="OE30" i="2" s="1"/>
  <c r="FE213" i="2"/>
  <c r="NM213" i="2"/>
  <c r="NY213" i="2" s="1"/>
  <c r="OE213" i="2" s="1"/>
  <c r="ND35" i="2"/>
  <c r="NH35" i="2" s="1"/>
  <c r="NB35" i="2"/>
  <c r="NF35" i="2" s="1"/>
  <c r="DV252" i="2"/>
  <c r="DY252" i="2" s="1"/>
  <c r="EE252" i="2" s="1"/>
  <c r="DU252" i="2"/>
  <c r="EA47" i="2"/>
  <c r="DK47" i="2"/>
  <c r="DM47" i="2" s="1"/>
  <c r="EC137" i="2"/>
  <c r="EG137" i="2"/>
  <c r="EI137" i="2" s="1"/>
  <c r="EC214" i="2"/>
  <c r="EG214" i="2"/>
  <c r="EI214" i="2" s="1"/>
  <c r="DV247" i="2"/>
  <c r="DY247" i="2" s="1"/>
  <c r="EE247" i="2" s="1"/>
  <c r="DU247" i="2"/>
  <c r="NJ260" i="2"/>
  <c r="OB260" i="2" s="1"/>
  <c r="NH260" i="2"/>
  <c r="NL304" i="2"/>
  <c r="MH56" i="2"/>
  <c r="LP56" i="2"/>
  <c r="KX56" i="2"/>
  <c r="NA56" i="2"/>
  <c r="MN56" i="2"/>
  <c r="LV56" i="2"/>
  <c r="LD56" i="2"/>
  <c r="KL56" i="2"/>
  <c r="KJ56" i="2"/>
  <c r="MB56" i="2"/>
  <c r="LJ56" i="2"/>
  <c r="KR56" i="2"/>
  <c r="NN109" i="2"/>
  <c r="NX109" i="2"/>
  <c r="FE17" i="2"/>
  <c r="NM17" i="2"/>
  <c r="NY17" i="2" s="1"/>
  <c r="OE17" i="2" s="1"/>
  <c r="NA222" i="2"/>
  <c r="LV222" i="2"/>
  <c r="MB222" i="2"/>
  <c r="KX222" i="2"/>
  <c r="LP222" i="2"/>
  <c r="LD222" i="2"/>
  <c r="MH222" i="2"/>
  <c r="LJ222" i="2"/>
  <c r="KL222" i="2"/>
  <c r="KJ222" i="2"/>
  <c r="MN222" i="2"/>
  <c r="KR222" i="2"/>
  <c r="DV334" i="2"/>
  <c r="DY334" i="2" s="1"/>
  <c r="EE334" i="2" s="1"/>
  <c r="DU334" i="2"/>
  <c r="NX306" i="2"/>
  <c r="DW28" i="2"/>
  <c r="DX28" i="2"/>
  <c r="DU132" i="2"/>
  <c r="DV132" i="2"/>
  <c r="DY132" i="2" s="1"/>
  <c r="EE132" i="2" s="1"/>
  <c r="FE136" i="2"/>
  <c r="NM136" i="2"/>
  <c r="NY136" i="2" s="1"/>
  <c r="OE136" i="2" s="1"/>
  <c r="ND72" i="2"/>
  <c r="NH72" i="2" s="1"/>
  <c r="NB72" i="2"/>
  <c r="NI72" i="2" s="1"/>
  <c r="DV39" i="2"/>
  <c r="DY39" i="2" s="1"/>
  <c r="EE39" i="2" s="1"/>
  <c r="DU39" i="2"/>
  <c r="NI25" i="2"/>
  <c r="NF25" i="2"/>
  <c r="NB79" i="2"/>
  <c r="ND79" i="2"/>
  <c r="DK61" i="2"/>
  <c r="DM61" i="2" s="1"/>
  <c r="EA61" i="2"/>
  <c r="DV43" i="2"/>
  <c r="DY43" i="2" s="1"/>
  <c r="EE43" i="2" s="1"/>
  <c r="DU43" i="2"/>
  <c r="EA155" i="2"/>
  <c r="DK155" i="2"/>
  <c r="DM155" i="2" s="1"/>
  <c r="NX215" i="2"/>
  <c r="NN215" i="2"/>
  <c r="NI211" i="2"/>
  <c r="NF211" i="2"/>
  <c r="EC226" i="2"/>
  <c r="EG226" i="2"/>
  <c r="EI226" i="2" s="1"/>
  <c r="EA260" i="2"/>
  <c r="DK260" i="2"/>
  <c r="DM260" i="2" s="1"/>
  <c r="NI260" i="2"/>
  <c r="NF260" i="2"/>
  <c r="DK301" i="2"/>
  <c r="DM301" i="2" s="1"/>
  <c r="EA301" i="2"/>
  <c r="DW327" i="2"/>
  <c r="DX327" i="2"/>
  <c r="EC339" i="2"/>
  <c r="EG339" i="2"/>
  <c r="EI339" i="2" s="1"/>
  <c r="NJ354" i="2"/>
  <c r="OB354" i="2" s="1"/>
  <c r="NH354" i="2"/>
  <c r="DV343" i="2"/>
  <c r="DY343" i="2" s="1"/>
  <c r="EE343" i="2" s="1"/>
  <c r="DU343" i="2"/>
  <c r="DW60" i="2"/>
  <c r="DX60" i="2"/>
  <c r="FE186" i="2"/>
  <c r="NM186" i="2"/>
  <c r="NY186" i="2" s="1"/>
  <c r="OE186" i="2" s="1"/>
  <c r="DU210" i="2"/>
  <c r="DV210" i="2"/>
  <c r="DY210" i="2" s="1"/>
  <c r="EE210" i="2" s="1"/>
  <c r="EC240" i="2"/>
  <c r="EG240" i="2"/>
  <c r="EI240" i="2" s="1"/>
  <c r="DV296" i="2"/>
  <c r="DY296" i="2" s="1"/>
  <c r="EE296" i="2" s="1"/>
  <c r="DU296" i="2"/>
  <c r="DW32" i="2"/>
  <c r="DX32" i="2"/>
  <c r="EA26" i="2"/>
  <c r="DK26" i="2"/>
  <c r="DM26" i="2" s="1"/>
  <c r="NI59" i="2"/>
  <c r="NF59" i="2"/>
  <c r="NE94" i="2"/>
  <c r="NH114" i="2"/>
  <c r="NH124" i="2"/>
  <c r="NJ124" i="2"/>
  <c r="OB124" i="2" s="1"/>
  <c r="DK43" i="2"/>
  <c r="DM43" i="2" s="1"/>
  <c r="EA43" i="2"/>
  <c r="FE99" i="2"/>
  <c r="NM99" i="2"/>
  <c r="NY99" i="2" s="1"/>
  <c r="OE99" i="2" s="1"/>
  <c r="EA95" i="2"/>
  <c r="DK95" i="2"/>
  <c r="DM95" i="2" s="1"/>
  <c r="DK139" i="2"/>
  <c r="DM139" i="2" s="1"/>
  <c r="EA139" i="2"/>
  <c r="NU134" i="2"/>
  <c r="NW134" i="2" s="1"/>
  <c r="DK168" i="2"/>
  <c r="DM168" i="2" s="1"/>
  <c r="EA168" i="2"/>
  <c r="EC177" i="2"/>
  <c r="EG177" i="2"/>
  <c r="EI177" i="2" s="1"/>
  <c r="NJ171" i="2"/>
  <c r="OB171" i="2" s="1"/>
  <c r="NH171" i="2"/>
  <c r="MA183" i="2"/>
  <c r="MC183" i="2" s="1"/>
  <c r="LC183" i="2"/>
  <c r="LE183" i="2" s="1"/>
  <c r="MW183" i="2"/>
  <c r="MG183" i="2"/>
  <c r="MI183" i="2" s="1"/>
  <c r="MM183" i="2"/>
  <c r="MO183" i="2" s="1"/>
  <c r="LU183" i="2"/>
  <c r="LW183" i="2" s="1"/>
  <c r="LO183" i="2"/>
  <c r="LQ183" i="2" s="1"/>
  <c r="KK183" i="2"/>
  <c r="KM183" i="2" s="1"/>
  <c r="LI183" i="2"/>
  <c r="LK183" i="2" s="1"/>
  <c r="KW183" i="2"/>
  <c r="KY183" i="2" s="1"/>
  <c r="KG183" i="2"/>
  <c r="KQ183" i="2"/>
  <c r="KS183" i="2" s="1"/>
  <c r="EA219" i="2"/>
  <c r="DK219" i="2"/>
  <c r="DM219" i="2" s="1"/>
  <c r="DK248" i="2"/>
  <c r="DM248" i="2" s="1"/>
  <c r="EA248" i="2"/>
  <c r="DK252" i="2"/>
  <c r="DM252" i="2" s="1"/>
  <c r="EA252" i="2"/>
  <c r="NU304" i="2"/>
  <c r="NW304" i="2" s="1"/>
  <c r="DK305" i="2"/>
  <c r="DM305" i="2" s="1"/>
  <c r="EA305" i="2"/>
  <c r="DU320" i="2"/>
  <c r="DW320" i="2" s="1"/>
  <c r="DV320" i="2"/>
  <c r="DV330" i="2"/>
  <c r="DY330" i="2" s="1"/>
  <c r="EE330" i="2" s="1"/>
  <c r="DU330" i="2"/>
  <c r="DX340" i="2"/>
  <c r="DW340" i="2"/>
  <c r="NU9" i="2"/>
  <c r="NW9" i="2" s="1"/>
  <c r="DV12" i="2"/>
  <c r="DY12" i="2" s="1"/>
  <c r="EE12" i="2" s="1"/>
  <c r="DU12" i="2"/>
  <c r="KX36" i="2"/>
  <c r="NA36" i="2"/>
  <c r="MN36" i="2"/>
  <c r="LV36" i="2"/>
  <c r="LD36" i="2"/>
  <c r="KL36" i="2"/>
  <c r="MH36" i="2"/>
  <c r="LP36" i="2"/>
  <c r="KR36" i="2"/>
  <c r="LJ36" i="2"/>
  <c r="MB36" i="2"/>
  <c r="KJ36" i="2"/>
  <c r="ND69" i="2"/>
  <c r="NB69" i="2"/>
  <c r="KS30" i="2"/>
  <c r="MH51" i="2"/>
  <c r="MI51" i="2" s="1"/>
  <c r="LP51" i="2"/>
  <c r="LQ51" i="2" s="1"/>
  <c r="KX51" i="2"/>
  <c r="KY51" i="2" s="1"/>
  <c r="NA51" i="2"/>
  <c r="MN51" i="2"/>
  <c r="MO51" i="2" s="1"/>
  <c r="LV51" i="2"/>
  <c r="LW51" i="2" s="1"/>
  <c r="LD51" i="2"/>
  <c r="LE51" i="2" s="1"/>
  <c r="KL51" i="2"/>
  <c r="KM51" i="2" s="1"/>
  <c r="KR51" i="2"/>
  <c r="KS51" i="2" s="1"/>
  <c r="LJ51" i="2"/>
  <c r="LK51" i="2" s="1"/>
  <c r="KJ51" i="2"/>
  <c r="MB51" i="2"/>
  <c r="MC51" i="2" s="1"/>
  <c r="MG6" i="2"/>
  <c r="MI6" i="2" s="1"/>
  <c r="LI6" i="2"/>
  <c r="LK6" i="2" s="1"/>
  <c r="KK6" i="2"/>
  <c r="KM6" i="2" s="1"/>
  <c r="LU6" i="2"/>
  <c r="LW6" i="2" s="1"/>
  <c r="LC6" i="2"/>
  <c r="LE6" i="2" s="1"/>
  <c r="KW6" i="2"/>
  <c r="KY6" i="2" s="1"/>
  <c r="MW6" i="2"/>
  <c r="MM6" i="2"/>
  <c r="MO6" i="2" s="1"/>
  <c r="MA6" i="2"/>
  <c r="MC6" i="2" s="1"/>
  <c r="NU6" i="2" s="1"/>
  <c r="NW6" i="2" s="1"/>
  <c r="LO6" i="2"/>
  <c r="LQ6" i="2" s="1"/>
  <c r="KG6" i="2"/>
  <c r="KQ6" i="2"/>
  <c r="KS6" i="2" s="1"/>
  <c r="FE65" i="2"/>
  <c r="NM65" i="2"/>
  <c r="NY65" i="2" s="1"/>
  <c r="OE65" i="2" s="1"/>
  <c r="NL113" i="2"/>
  <c r="NU105" i="2"/>
  <c r="NW105" i="2" s="1"/>
  <c r="MA120" i="2"/>
  <c r="MC120" i="2" s="1"/>
  <c r="LC120" i="2"/>
  <c r="LE120" i="2" s="1"/>
  <c r="MW120" i="2"/>
  <c r="LI120" i="2"/>
  <c r="LK120" i="2" s="1"/>
  <c r="KQ120" i="2"/>
  <c r="KS120" i="2" s="1"/>
  <c r="KW120" i="2"/>
  <c r="KY120" i="2" s="1"/>
  <c r="MM120" i="2"/>
  <c r="MO120" i="2" s="1"/>
  <c r="KG120" i="2"/>
  <c r="LO120" i="2"/>
  <c r="LQ120" i="2" s="1"/>
  <c r="MG120" i="2"/>
  <c r="MI120" i="2" s="1"/>
  <c r="LU120" i="2"/>
  <c r="LW120" i="2" s="1"/>
  <c r="KK120" i="2"/>
  <c r="KM120" i="2" s="1"/>
  <c r="NF104" i="2"/>
  <c r="NI104" i="2"/>
  <c r="NL131" i="2"/>
  <c r="DW153" i="2"/>
  <c r="DX153" i="2"/>
  <c r="ND165" i="2"/>
  <c r="NB165" i="2"/>
  <c r="NU163" i="2"/>
  <c r="NW163" i="2" s="1"/>
  <c r="DU193" i="2"/>
  <c r="DV193" i="2"/>
  <c r="DY193" i="2" s="1"/>
  <c r="EE193" i="2" s="1"/>
  <c r="FE198" i="2"/>
  <c r="NM198" i="2"/>
  <c r="NY198" i="2" s="1"/>
  <c r="OE198" i="2" s="1"/>
  <c r="EC225" i="2"/>
  <c r="EG225" i="2"/>
  <c r="EI225" i="2" s="1"/>
  <c r="DK236" i="2"/>
  <c r="DM236" i="2" s="1"/>
  <c r="EA236" i="2"/>
  <c r="NB242" i="2"/>
  <c r="NF242" i="2" s="1"/>
  <c r="ND242" i="2"/>
  <c r="NJ242" i="2" s="1"/>
  <c r="OB242" i="2" s="1"/>
  <c r="FE240" i="2"/>
  <c r="NM240" i="2"/>
  <c r="NY240" i="2" s="1"/>
  <c r="OE240" i="2" s="1"/>
  <c r="NB254" i="2"/>
  <c r="NF254" i="2" s="1"/>
  <c r="ND254" i="2"/>
  <c r="NH254" i="2" s="1"/>
  <c r="ND245" i="2"/>
  <c r="NB245" i="2"/>
  <c r="NN258" i="2"/>
  <c r="KY294" i="2"/>
  <c r="MW277" i="2"/>
  <c r="LU277" i="2"/>
  <c r="LW277" i="2" s="1"/>
  <c r="KW277" i="2"/>
  <c r="KY277" i="2" s="1"/>
  <c r="KG277" i="2"/>
  <c r="MM277" i="2"/>
  <c r="MG277" i="2"/>
  <c r="MI277" i="2" s="1"/>
  <c r="KQ277" i="2"/>
  <c r="KS277" i="2" s="1"/>
  <c r="LO277" i="2"/>
  <c r="LQ277" i="2" s="1"/>
  <c r="MA277" i="2"/>
  <c r="MC277" i="2" s="1"/>
  <c r="KK277" i="2"/>
  <c r="KM277" i="2" s="1"/>
  <c r="LI277" i="2"/>
  <c r="LK277" i="2" s="1"/>
  <c r="LC277" i="2"/>
  <c r="LE277" i="2" s="1"/>
  <c r="EA296" i="2"/>
  <c r="DK296" i="2"/>
  <c r="DM296" i="2" s="1"/>
  <c r="NI293" i="2"/>
  <c r="NF293" i="2"/>
  <c r="ND286" i="2"/>
  <c r="NH286" i="2" s="1"/>
  <c r="NB286" i="2"/>
  <c r="NI286" i="2" s="1"/>
  <c r="DW293" i="2"/>
  <c r="DX293" i="2"/>
  <c r="DK285" i="2"/>
  <c r="DM285" i="2" s="1"/>
  <c r="EA285" i="2"/>
  <c r="MG283" i="2"/>
  <c r="MI283" i="2" s="1"/>
  <c r="LI283" i="2"/>
  <c r="LK283" i="2" s="1"/>
  <c r="KK283" i="2"/>
  <c r="KM283" i="2" s="1"/>
  <c r="KW283" i="2"/>
  <c r="KY283" i="2" s="1"/>
  <c r="MM283" i="2"/>
  <c r="MO283" i="2" s="1"/>
  <c r="LU283" i="2"/>
  <c r="LW283" i="2" s="1"/>
  <c r="LC283" i="2"/>
  <c r="LE283" i="2" s="1"/>
  <c r="MW283" i="2"/>
  <c r="MA283" i="2"/>
  <c r="MC283" i="2" s="1"/>
  <c r="NU283" i="2" s="1"/>
  <c r="NW283" i="2" s="1"/>
  <c r="KQ283" i="2"/>
  <c r="LO283" i="2"/>
  <c r="LQ283" i="2" s="1"/>
  <c r="KG283" i="2"/>
  <c r="DK334" i="2"/>
  <c r="DM334" i="2" s="1"/>
  <c r="EA334" i="2"/>
  <c r="FE346" i="2"/>
  <c r="NM346" i="2"/>
  <c r="NY346" i="2" s="1"/>
  <c r="OE346" i="2" s="1"/>
  <c r="DU288" i="2"/>
  <c r="DV288" i="2"/>
  <c r="DK31" i="2"/>
  <c r="DM31" i="2" s="1"/>
  <c r="EA31" i="2"/>
  <c r="EA23" i="2"/>
  <c r="DK23" i="2"/>
  <c r="DM23" i="2" s="1"/>
  <c r="FE50" i="2"/>
  <c r="NM50" i="2"/>
  <c r="NY50" i="2" s="1"/>
  <c r="OE50" i="2" s="1"/>
  <c r="NU72" i="2"/>
  <c r="NW72" i="2" s="1"/>
  <c r="ND105" i="2"/>
  <c r="NB105" i="2"/>
  <c r="DK126" i="2"/>
  <c r="DM126" i="2" s="1"/>
  <c r="EA126" i="2"/>
  <c r="EG138" i="2"/>
  <c r="EI138" i="2" s="1"/>
  <c r="EC138" i="2"/>
  <c r="DV156" i="2"/>
  <c r="DY156" i="2" s="1"/>
  <c r="EE156" i="2" s="1"/>
  <c r="DU156" i="2"/>
  <c r="EA132" i="2"/>
  <c r="DK132" i="2"/>
  <c r="DM132" i="2" s="1"/>
  <c r="KM138" i="2"/>
  <c r="MG143" i="2"/>
  <c r="MI143" i="2" s="1"/>
  <c r="LI143" i="2"/>
  <c r="LK143" i="2" s="1"/>
  <c r="KK143" i="2"/>
  <c r="KM143" i="2" s="1"/>
  <c r="KQ143" i="2"/>
  <c r="KS143" i="2" s="1"/>
  <c r="KG143" i="2"/>
  <c r="MW143" i="2"/>
  <c r="LU143" i="2"/>
  <c r="LW143" i="2" s="1"/>
  <c r="MA143" i="2"/>
  <c r="MC143" i="2" s="1"/>
  <c r="LC143" i="2"/>
  <c r="LE143" i="2" s="1"/>
  <c r="MM143" i="2"/>
  <c r="MO143" i="2" s="1"/>
  <c r="LO143" i="2"/>
  <c r="LQ143" i="2" s="1"/>
  <c r="KW143" i="2"/>
  <c r="KY143" i="2" s="1"/>
  <c r="KM149" i="2"/>
  <c r="LW149" i="2"/>
  <c r="KM176" i="2"/>
  <c r="NE176" i="2"/>
  <c r="MX176" i="2"/>
  <c r="MZ176" i="2"/>
  <c r="NU159" i="2"/>
  <c r="NW159" i="2" s="1"/>
  <c r="DK192" i="2"/>
  <c r="DM192" i="2" s="1"/>
  <c r="DU185" i="2"/>
  <c r="DV185" i="2"/>
  <c r="DY185" i="2" s="1"/>
  <c r="EE185" i="2" s="1"/>
  <c r="DV194" i="2"/>
  <c r="DY194" i="2" s="1"/>
  <c r="EE194" i="2" s="1"/>
  <c r="DU194" i="2"/>
  <c r="FE237" i="2"/>
  <c r="NM237" i="2"/>
  <c r="NY237" i="2" s="1"/>
  <c r="OE237" i="2" s="1"/>
  <c r="NL251" i="2"/>
  <c r="EC279" i="2"/>
  <c r="EG279" i="2"/>
  <c r="EI279" i="2" s="1"/>
  <c r="MG287" i="2"/>
  <c r="MI287" i="2" s="1"/>
  <c r="LI287" i="2"/>
  <c r="LK287" i="2" s="1"/>
  <c r="KK287" i="2"/>
  <c r="KM287" i="2" s="1"/>
  <c r="KQ287" i="2"/>
  <c r="KS287" i="2" s="1"/>
  <c r="KG287" i="2"/>
  <c r="LO287" i="2"/>
  <c r="LQ287" i="2" s="1"/>
  <c r="KW287" i="2"/>
  <c r="KY287" i="2" s="1"/>
  <c r="MM287" i="2"/>
  <c r="MO287" i="2" s="1"/>
  <c r="LU287" i="2"/>
  <c r="LC287" i="2"/>
  <c r="LE287" i="2" s="1"/>
  <c r="MW287" i="2"/>
  <c r="MA287" i="2"/>
  <c r="MC287" i="2" s="1"/>
  <c r="NU315" i="2"/>
  <c r="NW315" i="2" s="1"/>
  <c r="DU25" i="2"/>
  <c r="DV25" i="2"/>
  <c r="DY25" i="2" s="1"/>
  <c r="EE25" i="2" s="1"/>
  <c r="NJ13" i="2"/>
  <c r="OB13" i="2" s="1"/>
  <c r="NH13" i="2"/>
  <c r="NJ71" i="2"/>
  <c r="OB71" i="2" s="1"/>
  <c r="NH71" i="2"/>
  <c r="KM93" i="2"/>
  <c r="EA122" i="2"/>
  <c r="DK122" i="2"/>
  <c r="DM122" i="2" s="1"/>
  <c r="DK49" i="2"/>
  <c r="DM49" i="2" s="1"/>
  <c r="EA49" i="2"/>
  <c r="KS73" i="2"/>
  <c r="DK123" i="2"/>
  <c r="DM123" i="2" s="1"/>
  <c r="EA123" i="2"/>
  <c r="DX138" i="2"/>
  <c r="DW138" i="2"/>
  <c r="ND143" i="2"/>
  <c r="NB143" i="2"/>
  <c r="EA208" i="2"/>
  <c r="DK208" i="2"/>
  <c r="DM208" i="2" s="1"/>
  <c r="DU171" i="2"/>
  <c r="DV171" i="2"/>
  <c r="DY171" i="2" s="1"/>
  <c r="EE171" i="2" s="1"/>
  <c r="NE203" i="2"/>
  <c r="MX203" i="2"/>
  <c r="MZ203" i="2"/>
  <c r="DK212" i="2"/>
  <c r="DM212" i="2" s="1"/>
  <c r="DU224" i="2"/>
  <c r="DV224" i="2"/>
  <c r="DY224" i="2" s="1"/>
  <c r="EE224" i="2" s="1"/>
  <c r="NJ231" i="2"/>
  <c r="OB231" i="2" s="1"/>
  <c r="NH231" i="2"/>
  <c r="NE217" i="2"/>
  <c r="MZ217" i="2"/>
  <c r="MX217" i="2"/>
  <c r="MX271" i="2"/>
  <c r="MZ271" i="2"/>
  <c r="NE271" i="2"/>
  <c r="NL271" i="2"/>
  <c r="NI267" i="2"/>
  <c r="NF267" i="2"/>
  <c r="ND279" i="2"/>
  <c r="NB279" i="2"/>
  <c r="DX311" i="2"/>
  <c r="DW311" i="2"/>
  <c r="NX310" i="2"/>
  <c r="NN310" i="2"/>
  <c r="DW345" i="2"/>
  <c r="DX345" i="2"/>
  <c r="DV348" i="2"/>
  <c r="DY348" i="2" s="1"/>
  <c r="EE348" i="2" s="1"/>
  <c r="DU348" i="2"/>
  <c r="DK352" i="2"/>
  <c r="DM352" i="2" s="1"/>
  <c r="EA352" i="2"/>
  <c r="EG19" i="2"/>
  <c r="EI19" i="2" s="1"/>
  <c r="EC19" i="2"/>
  <c r="KS12" i="2"/>
  <c r="FE19" i="2"/>
  <c r="NM19" i="2"/>
  <c r="NY19" i="2" s="1"/>
  <c r="OE19" i="2" s="1"/>
  <c r="DU8" i="2"/>
  <c r="DV8" i="2"/>
  <c r="DY8" i="2" s="1"/>
  <c r="EE8" i="2" s="1"/>
  <c r="MC79" i="2"/>
  <c r="NU79" i="2" s="1"/>
  <c r="NW79" i="2" s="1"/>
  <c r="DX125" i="2"/>
  <c r="DW125" i="2"/>
  <c r="ND127" i="2"/>
  <c r="NB127" i="2"/>
  <c r="EG130" i="2"/>
  <c r="EI130" i="2" s="1"/>
  <c r="EC130" i="2"/>
  <c r="NF131" i="2"/>
  <c r="NI131" i="2"/>
  <c r="ND147" i="2"/>
  <c r="NB147" i="2"/>
  <c r="NI147" i="2" s="1"/>
  <c r="DU195" i="2"/>
  <c r="DV195" i="2"/>
  <c r="DY195" i="2" s="1"/>
  <c r="EE195" i="2" s="1"/>
  <c r="MG196" i="2"/>
  <c r="MI196" i="2" s="1"/>
  <c r="LI196" i="2"/>
  <c r="LK196" i="2" s="1"/>
  <c r="KK196" i="2"/>
  <c r="KM196" i="2" s="1"/>
  <c r="LC196" i="2"/>
  <c r="LE196" i="2" s="1"/>
  <c r="MM196" i="2"/>
  <c r="MO196" i="2" s="1"/>
  <c r="LU196" i="2"/>
  <c r="LW196" i="2" s="1"/>
  <c r="KQ196" i="2"/>
  <c r="KS196" i="2" s="1"/>
  <c r="MA196" i="2"/>
  <c r="MC196" i="2" s="1"/>
  <c r="MW196" i="2"/>
  <c r="LO196" i="2"/>
  <c r="LQ196" i="2" s="1"/>
  <c r="KW196" i="2"/>
  <c r="KY196" i="2" s="1"/>
  <c r="KG196" i="2"/>
  <c r="DW214" i="2"/>
  <c r="DX214" i="2"/>
  <c r="EC244" i="2"/>
  <c r="EG244" i="2"/>
  <c r="EI244" i="2" s="1"/>
  <c r="DV243" i="2"/>
  <c r="DY243" i="2" s="1"/>
  <c r="EE243" i="2" s="1"/>
  <c r="DU243" i="2"/>
  <c r="MB252" i="2"/>
  <c r="MC252" i="2" s="1"/>
  <c r="LD252" i="2"/>
  <c r="LE252" i="2" s="1"/>
  <c r="MH252" i="2"/>
  <c r="MI252" i="2" s="1"/>
  <c r="LJ252" i="2"/>
  <c r="LK252" i="2" s="1"/>
  <c r="KL252" i="2"/>
  <c r="KM252" i="2" s="1"/>
  <c r="NA252" i="2"/>
  <c r="MN252" i="2"/>
  <c r="MO252" i="2" s="1"/>
  <c r="LP252" i="2"/>
  <c r="LQ252" i="2" s="1"/>
  <c r="KJ252" i="2"/>
  <c r="KR252" i="2"/>
  <c r="KS252" i="2" s="1"/>
  <c r="KX252" i="2"/>
  <c r="KY252" i="2" s="1"/>
  <c r="LV252" i="2"/>
  <c r="LW252" i="2" s="1"/>
  <c r="LP282" i="2"/>
  <c r="KX282" i="2"/>
  <c r="NA282" i="2"/>
  <c r="MN282" i="2"/>
  <c r="LV282" i="2"/>
  <c r="LD282" i="2"/>
  <c r="KL282" i="2"/>
  <c r="LJ282" i="2"/>
  <c r="KJ282" i="2"/>
  <c r="KR282" i="2"/>
  <c r="MH282" i="2"/>
  <c r="MB282" i="2"/>
  <c r="DK297" i="2"/>
  <c r="DM297" i="2" s="1"/>
  <c r="EA297" i="2"/>
  <c r="NF328" i="2"/>
  <c r="NI328" i="2"/>
  <c r="DK335" i="2"/>
  <c r="DM335" i="2" s="1"/>
  <c r="EA335" i="2"/>
  <c r="NE337" i="2"/>
  <c r="MZ337" i="2"/>
  <c r="MX337" i="2"/>
  <c r="DV347" i="2"/>
  <c r="DY347" i="2" s="1"/>
  <c r="EE347" i="2" s="1"/>
  <c r="DU347" i="2"/>
  <c r="NF353" i="2"/>
  <c r="NI353" i="2"/>
  <c r="MX29" i="2"/>
  <c r="NE29" i="2"/>
  <c r="MZ29" i="2"/>
  <c r="DV51" i="2"/>
  <c r="DY51" i="2" s="1"/>
  <c r="EE51" i="2" s="1"/>
  <c r="DU51" i="2"/>
  <c r="ND34" i="2"/>
  <c r="NB34" i="2"/>
  <c r="NN124" i="2"/>
  <c r="NX124" i="2"/>
  <c r="MG66" i="2"/>
  <c r="MI66" i="2" s="1"/>
  <c r="LI66" i="2"/>
  <c r="LK66" i="2" s="1"/>
  <c r="KK66" i="2"/>
  <c r="KM66" i="2" s="1"/>
  <c r="LO66" i="2"/>
  <c r="LQ66" i="2" s="1"/>
  <c r="KW66" i="2"/>
  <c r="KY66" i="2" s="1"/>
  <c r="MM66" i="2"/>
  <c r="MO66" i="2" s="1"/>
  <c r="LU66" i="2"/>
  <c r="LW66" i="2" s="1"/>
  <c r="LC66" i="2"/>
  <c r="LE66" i="2" s="1"/>
  <c r="MW66" i="2"/>
  <c r="MA66" i="2"/>
  <c r="MC66" i="2" s="1"/>
  <c r="KQ66" i="2"/>
  <c r="KS66" i="2" s="1"/>
  <c r="KG66" i="2"/>
  <c r="DK113" i="2"/>
  <c r="DM113" i="2" s="1"/>
  <c r="EA113" i="2"/>
  <c r="DV129" i="2"/>
  <c r="DY129" i="2" s="1"/>
  <c r="EE129" i="2" s="1"/>
  <c r="DU129" i="2"/>
  <c r="NE135" i="2"/>
  <c r="MX135" i="2"/>
  <c r="MZ135" i="2"/>
  <c r="NB154" i="2"/>
  <c r="ND154" i="2"/>
  <c r="DK161" i="2"/>
  <c r="DM161" i="2" s="1"/>
  <c r="EA161" i="2"/>
  <c r="NE168" i="2"/>
  <c r="MZ168" i="2"/>
  <c r="MX168" i="2"/>
  <c r="MO207" i="2"/>
  <c r="NM205" i="2"/>
  <c r="NY205" i="2" s="1"/>
  <c r="OE205" i="2" s="1"/>
  <c r="MI216" i="2"/>
  <c r="KS216" i="2"/>
  <c r="DK235" i="2"/>
  <c r="DM235" i="2" s="1"/>
  <c r="EA235" i="2"/>
  <c r="LK235" i="2"/>
  <c r="FE251" i="2"/>
  <c r="NM251" i="2"/>
  <c r="NY251" i="2" s="1"/>
  <c r="OE251" i="2" s="1"/>
  <c r="NI263" i="2"/>
  <c r="NF263" i="2"/>
  <c r="DV277" i="2"/>
  <c r="DY277" i="2" s="1"/>
  <c r="EE277" i="2" s="1"/>
  <c r="DU277" i="2"/>
  <c r="FE312" i="2"/>
  <c r="NM312" i="2"/>
  <c r="NY312" i="2" s="1"/>
  <c r="OE312" i="2" s="1"/>
  <c r="DK338" i="2"/>
  <c r="DM338" i="2" s="1"/>
  <c r="EA338" i="2"/>
  <c r="DV341" i="2"/>
  <c r="DY341" i="2" s="1"/>
  <c r="EE341" i="2" s="1"/>
  <c r="DU341" i="2"/>
  <c r="NL348" i="2"/>
  <c r="LV351" i="2"/>
  <c r="LW351" i="2" s="1"/>
  <c r="KX351" i="2"/>
  <c r="KY351" i="2" s="1"/>
  <c r="MH351" i="2"/>
  <c r="KR351" i="2"/>
  <c r="KS351" i="2" s="1"/>
  <c r="LJ351" i="2"/>
  <c r="LK351" i="2" s="1"/>
  <c r="LP351" i="2"/>
  <c r="LQ351" i="2" s="1"/>
  <c r="KJ351" i="2"/>
  <c r="MB351" i="2"/>
  <c r="MC351" i="2" s="1"/>
  <c r="MN351" i="2"/>
  <c r="NA351" i="2"/>
  <c r="LD351" i="2"/>
  <c r="KL351" i="2"/>
  <c r="KM351" i="2" s="1"/>
  <c r="DV10" i="2"/>
  <c r="DY10" i="2" s="1"/>
  <c r="EE10" i="2" s="1"/>
  <c r="DU10" i="2"/>
  <c r="FE58" i="2"/>
  <c r="NM58" i="2"/>
  <c r="NY58" i="2" s="1"/>
  <c r="OE58" i="2" s="1"/>
  <c r="EC57" i="2"/>
  <c r="EG57" i="2"/>
  <c r="EI57" i="2" s="1"/>
  <c r="EA22" i="2"/>
  <c r="DK22" i="2"/>
  <c r="DM22" i="2" s="1"/>
  <c r="MC97" i="2"/>
  <c r="DK64" i="2"/>
  <c r="DM64" i="2" s="1"/>
  <c r="EA64" i="2"/>
  <c r="DV56" i="2"/>
  <c r="DY56" i="2" s="1"/>
  <c r="EE56" i="2" s="1"/>
  <c r="DU56" i="2"/>
  <c r="DU141" i="2"/>
  <c r="DV141" i="2"/>
  <c r="EA147" i="2"/>
  <c r="DK147" i="2"/>
  <c r="DM147" i="2" s="1"/>
  <c r="DU164" i="2"/>
  <c r="DV164" i="2"/>
  <c r="DY164" i="2" s="1"/>
  <c r="EE164" i="2" s="1"/>
  <c r="MI161" i="2"/>
  <c r="DV159" i="2"/>
  <c r="DY159" i="2" s="1"/>
  <c r="EE159" i="2" s="1"/>
  <c r="DU159" i="2"/>
  <c r="MX177" i="2"/>
  <c r="MZ177" i="2"/>
  <c r="NE177" i="2"/>
  <c r="LK165" i="2"/>
  <c r="MC165" i="2"/>
  <c r="NU165" i="2" s="1"/>
  <c r="NW165" i="2" s="1"/>
  <c r="DK202" i="2"/>
  <c r="DM202" i="2" s="1"/>
  <c r="EA202" i="2"/>
  <c r="DV234" i="2"/>
  <c r="DY234" i="2" s="1"/>
  <c r="EE234" i="2" s="1"/>
  <c r="DU234" i="2"/>
  <c r="MC225" i="2"/>
  <c r="MC229" i="2"/>
  <c r="NU229" i="2" s="1"/>
  <c r="NW229" i="2" s="1"/>
  <c r="DW237" i="2"/>
  <c r="DX237" i="2"/>
  <c r="NA247" i="2"/>
  <c r="NE247" i="2" s="1"/>
  <c r="MN247" i="2"/>
  <c r="MO247" i="2" s="1"/>
  <c r="LV247" i="2"/>
  <c r="LW247" i="2" s="1"/>
  <c r="LD247" i="2"/>
  <c r="LE247" i="2" s="1"/>
  <c r="MB247" i="2"/>
  <c r="MC247" i="2" s="1"/>
  <c r="KX247" i="2"/>
  <c r="LP247" i="2"/>
  <c r="LQ247" i="2" s="1"/>
  <c r="KL247" i="2"/>
  <c r="KM247" i="2" s="1"/>
  <c r="KJ247" i="2"/>
  <c r="MH247" i="2"/>
  <c r="MI247" i="2" s="1"/>
  <c r="KR247" i="2"/>
  <c r="KS247" i="2" s="1"/>
  <c r="LJ247" i="2"/>
  <c r="LK247" i="2" s="1"/>
  <c r="NX260" i="2"/>
  <c r="NN260" i="2"/>
  <c r="NH269" i="2"/>
  <c r="NJ269" i="2"/>
  <c r="OB269" i="2" s="1"/>
  <c r="LQ285" i="2"/>
  <c r="EG300" i="2"/>
  <c r="EI300" i="2" s="1"/>
  <c r="EC300" i="2"/>
  <c r="DK302" i="2"/>
  <c r="DM302" i="2" s="1"/>
  <c r="EA302" i="2"/>
  <c r="DU315" i="2"/>
  <c r="DV315" i="2"/>
  <c r="DY315" i="2" s="1"/>
  <c r="EE315" i="2" s="1"/>
  <c r="DU322" i="2"/>
  <c r="DV322" i="2"/>
  <c r="DY322" i="2" s="1"/>
  <c r="EE322" i="2" s="1"/>
  <c r="NB339" i="2"/>
  <c r="ND339" i="2"/>
  <c r="MW335" i="2"/>
  <c r="LU335" i="2"/>
  <c r="KW335" i="2"/>
  <c r="MA335" i="2"/>
  <c r="LC335" i="2"/>
  <c r="MM335" i="2"/>
  <c r="KQ335" i="2"/>
  <c r="KG335" i="2"/>
  <c r="LI335" i="2"/>
  <c r="LO335" i="2"/>
  <c r="KK335" i="2"/>
  <c r="MG335" i="2"/>
  <c r="DW24" i="2"/>
  <c r="DX24" i="2"/>
  <c r="MW48" i="2"/>
  <c r="LU48" i="2"/>
  <c r="LW48" i="2" s="1"/>
  <c r="KW48" i="2"/>
  <c r="KY48" i="2" s="1"/>
  <c r="LI48" i="2"/>
  <c r="LK48" i="2" s="1"/>
  <c r="KQ48" i="2"/>
  <c r="KS48" i="2" s="1"/>
  <c r="KG48" i="2"/>
  <c r="MG48" i="2"/>
  <c r="MI48" i="2" s="1"/>
  <c r="LO48" i="2"/>
  <c r="LQ48" i="2" s="1"/>
  <c r="MM48" i="2"/>
  <c r="MO48" i="2" s="1"/>
  <c r="MA48" i="2"/>
  <c r="LC48" i="2"/>
  <c r="LE48" i="2" s="1"/>
  <c r="KK48" i="2"/>
  <c r="KM48" i="2" s="1"/>
  <c r="NI80" i="2"/>
  <c r="NF80" i="2"/>
  <c r="DW108" i="2"/>
  <c r="DX108" i="2"/>
  <c r="EA88" i="2"/>
  <c r="DK88" i="2"/>
  <c r="DM88" i="2" s="1"/>
  <c r="EA65" i="2"/>
  <c r="DK65" i="2"/>
  <c r="DM65" i="2" s="1"/>
  <c r="NF106" i="2"/>
  <c r="NI106" i="2"/>
  <c r="DK110" i="2"/>
  <c r="DM110" i="2" s="1"/>
  <c r="EA110" i="2"/>
  <c r="NE111" i="2"/>
  <c r="MZ111" i="2"/>
  <c r="MX111" i="2"/>
  <c r="MI111" i="2"/>
  <c r="FE94" i="2"/>
  <c r="NM94" i="2"/>
  <c r="NY94" i="2" s="1"/>
  <c r="OE94" i="2" s="1"/>
  <c r="FE157" i="2"/>
  <c r="NM157" i="2"/>
  <c r="NY157" i="2" s="1"/>
  <c r="OE157" i="2" s="1"/>
  <c r="DW172" i="2"/>
  <c r="DX172" i="2"/>
  <c r="LQ175" i="2"/>
  <c r="NU187" i="2"/>
  <c r="NW187" i="2" s="1"/>
  <c r="NM187" i="2"/>
  <c r="NY187" i="2" s="1"/>
  <c r="OE187" i="2" s="1"/>
  <c r="FE187" i="2"/>
  <c r="ND197" i="2"/>
  <c r="NJ197" i="2" s="1"/>
  <c r="OB197" i="2" s="1"/>
  <c r="NB197" i="2"/>
  <c r="NF197" i="2" s="1"/>
  <c r="DV186" i="2"/>
  <c r="DY186" i="2" s="1"/>
  <c r="EE186" i="2" s="1"/>
  <c r="DU186" i="2"/>
  <c r="NJ212" i="2"/>
  <c r="OB212" i="2" s="1"/>
  <c r="NH212" i="2"/>
  <c r="NM208" i="2"/>
  <c r="NY208" i="2" s="1"/>
  <c r="OE208" i="2" s="1"/>
  <c r="NH268" i="2"/>
  <c r="NJ268" i="2"/>
  <c r="OB268" i="2" s="1"/>
  <c r="DU271" i="2"/>
  <c r="DV271" i="2"/>
  <c r="DY271" i="2" s="1"/>
  <c r="EE271" i="2" s="1"/>
  <c r="NJ292" i="2"/>
  <c r="OB292" i="2" s="1"/>
  <c r="NH292" i="2"/>
  <c r="DV310" i="2"/>
  <c r="DU310" i="2"/>
  <c r="KS305" i="2"/>
  <c r="MC305" i="2"/>
  <c r="DW314" i="2"/>
  <c r="DX314" i="2"/>
  <c r="ND308" i="2"/>
  <c r="NB308" i="2"/>
  <c r="KM319" i="2"/>
  <c r="DV331" i="2"/>
  <c r="DY331" i="2" s="1"/>
  <c r="EE331" i="2" s="1"/>
  <c r="DU331" i="2"/>
  <c r="LK344" i="2"/>
  <c r="LQ344" i="2"/>
  <c r="EA344" i="2"/>
  <c r="DK344" i="2"/>
  <c r="DM344" i="2" s="1"/>
  <c r="EA350" i="2"/>
  <c r="DK350" i="2"/>
  <c r="DM350" i="2" s="1"/>
  <c r="FE79" i="2"/>
  <c r="NM79" i="2"/>
  <c r="NY79" i="2" s="1"/>
  <c r="OE79" i="2" s="1"/>
  <c r="NM38" i="2"/>
  <c r="NY38" i="2" s="1"/>
  <c r="OE38" i="2" s="1"/>
  <c r="FE38" i="2"/>
  <c r="FE68" i="2"/>
  <c r="NM68" i="2"/>
  <c r="NY68" i="2" s="1"/>
  <c r="OE68" i="2" s="1"/>
  <c r="FE122" i="2"/>
  <c r="NM122" i="2"/>
  <c r="NY122" i="2" s="1"/>
  <c r="OE122" i="2" s="1"/>
  <c r="FE330" i="2"/>
  <c r="NM330" i="2"/>
  <c r="NY330" i="2" s="1"/>
  <c r="OE330" i="2" s="1"/>
  <c r="FE95" i="2"/>
  <c r="NM95" i="2"/>
  <c r="NY95" i="2" s="1"/>
  <c r="OE95" i="2" s="1"/>
  <c r="FE155" i="2"/>
  <c r="NM155" i="2"/>
  <c r="NY155" i="2" s="1"/>
  <c r="OE155" i="2" s="1"/>
  <c r="NM118" i="2"/>
  <c r="NY118" i="2" s="1"/>
  <c r="OE118" i="2" s="1"/>
  <c r="NM243" i="2"/>
  <c r="NY243" i="2" s="1"/>
  <c r="OE243" i="2" s="1"/>
  <c r="NL291" i="2"/>
  <c r="FE306" i="2"/>
  <c r="NM306" i="2"/>
  <c r="NY306" i="2" s="1"/>
  <c r="OE306" i="2" s="1"/>
  <c r="LK325" i="2"/>
  <c r="MX325" i="2"/>
  <c r="NE325" i="2"/>
  <c r="MZ325" i="2"/>
  <c r="DU337" i="2"/>
  <c r="DV337" i="2"/>
  <c r="DY337" i="2" s="1"/>
  <c r="EE337" i="2" s="1"/>
  <c r="MZ345" i="2"/>
  <c r="MX345" i="2"/>
  <c r="NJ333" i="2"/>
  <c r="NH333" i="2"/>
  <c r="DV326" i="2"/>
  <c r="DY326" i="2" s="1"/>
  <c r="EE326" i="2" s="1"/>
  <c r="DU326" i="2"/>
  <c r="NL9" i="2"/>
  <c r="MZ17" i="2"/>
  <c r="MX17" i="2"/>
  <c r="NE17" i="2"/>
  <c r="NU30" i="2"/>
  <c r="NW30" i="2" s="1"/>
  <c r="NU20" i="2"/>
  <c r="NW20" i="2" s="1"/>
  <c r="DV99" i="2"/>
  <c r="DY99" i="2" s="1"/>
  <c r="EE99" i="2" s="1"/>
  <c r="DU99" i="2"/>
  <c r="MW101" i="2"/>
  <c r="LU101" i="2"/>
  <c r="LW101" i="2" s="1"/>
  <c r="KW101" i="2"/>
  <c r="KY101" i="2" s="1"/>
  <c r="MM101" i="2"/>
  <c r="MO101" i="2" s="1"/>
  <c r="LC101" i="2"/>
  <c r="LE101" i="2" s="1"/>
  <c r="KK101" i="2"/>
  <c r="KM101" i="2" s="1"/>
  <c r="MA101" i="2"/>
  <c r="MC101" i="2" s="1"/>
  <c r="LI101" i="2"/>
  <c r="KQ101" i="2"/>
  <c r="KS101" i="2" s="1"/>
  <c r="KG101" i="2"/>
  <c r="MG101" i="2"/>
  <c r="MI101" i="2" s="1"/>
  <c r="LO101" i="2"/>
  <c r="LQ101" i="2" s="1"/>
  <c r="KM105" i="2"/>
  <c r="DV104" i="2"/>
  <c r="DY104" i="2" s="1"/>
  <c r="EE104" i="2" s="1"/>
  <c r="DU104" i="2"/>
  <c r="DV96" i="2"/>
  <c r="DY96" i="2" s="1"/>
  <c r="EE96" i="2" s="1"/>
  <c r="DU96" i="2"/>
  <c r="NU81" i="2"/>
  <c r="NW81" i="2" s="1"/>
  <c r="NL144" i="2"/>
  <c r="DW203" i="2"/>
  <c r="DX203" i="2"/>
  <c r="NE194" i="2"/>
  <c r="MZ194" i="2"/>
  <c r="MX194" i="2"/>
  <c r="FE206" i="2"/>
  <c r="NM206" i="2"/>
  <c r="NY206" i="2" s="1"/>
  <c r="OE206" i="2" s="1"/>
  <c r="EA241" i="2"/>
  <c r="DK241" i="2"/>
  <c r="DM241" i="2" s="1"/>
  <c r="MA236" i="2"/>
  <c r="MC236" i="2" s="1"/>
  <c r="LC236" i="2"/>
  <c r="LE236" i="2" s="1"/>
  <c r="MM236" i="2"/>
  <c r="MO236" i="2" s="1"/>
  <c r="LU236" i="2"/>
  <c r="LW236" i="2" s="1"/>
  <c r="MW236" i="2"/>
  <c r="MG236" i="2"/>
  <c r="MI236" i="2" s="1"/>
  <c r="LO236" i="2"/>
  <c r="KW236" i="2"/>
  <c r="KY236" i="2" s="1"/>
  <c r="KK236" i="2"/>
  <c r="KM236" i="2" s="1"/>
  <c r="LI236" i="2"/>
  <c r="LK236" i="2" s="1"/>
  <c r="KG236" i="2"/>
  <c r="KQ236" i="2"/>
  <c r="KS236" i="2" s="1"/>
  <c r="MH256" i="2"/>
  <c r="LJ256" i="2"/>
  <c r="KL256" i="2"/>
  <c r="NA256" i="2"/>
  <c r="MB256" i="2"/>
  <c r="KX256" i="2"/>
  <c r="LP256" i="2"/>
  <c r="LV256" i="2"/>
  <c r="KJ256" i="2"/>
  <c r="KR256" i="2"/>
  <c r="MN256" i="2"/>
  <c r="LD256" i="2"/>
  <c r="LQ294" i="2"/>
  <c r="ED353" i="2"/>
  <c r="EF353" i="2" s="1"/>
  <c r="DZ353" i="2"/>
  <c r="DU286" i="2"/>
  <c r="DV286" i="2"/>
  <c r="DY286" i="2" s="1"/>
  <c r="EE286" i="2" s="1"/>
  <c r="ND316" i="2"/>
  <c r="NB316" i="2"/>
  <c r="DX336" i="2"/>
  <c r="DW336" i="2"/>
  <c r="DU21" i="2"/>
  <c r="DV21" i="2"/>
  <c r="DY21" i="2" s="1"/>
  <c r="EE21" i="2" s="1"/>
  <c r="LV28" i="2"/>
  <c r="LW28" i="2" s="1"/>
  <c r="LD28" i="2"/>
  <c r="LE28" i="2" s="1"/>
  <c r="KL28" i="2"/>
  <c r="KM28" i="2" s="1"/>
  <c r="LJ28" i="2"/>
  <c r="LK28" i="2" s="1"/>
  <c r="KR28" i="2"/>
  <c r="KS28" i="2" s="1"/>
  <c r="KJ28" i="2"/>
  <c r="KX28" i="2"/>
  <c r="KY28" i="2" s="1"/>
  <c r="MN28" i="2"/>
  <c r="MO28" i="2" s="1"/>
  <c r="MB28" i="2"/>
  <c r="MC28" i="2" s="1"/>
  <c r="LP28" i="2"/>
  <c r="LQ28" i="2" s="1"/>
  <c r="NA28" i="2"/>
  <c r="MH28" i="2"/>
  <c r="MI28" i="2" s="1"/>
  <c r="EA63" i="2"/>
  <c r="DK63" i="2"/>
  <c r="DM63" i="2" s="1"/>
  <c r="DV71" i="2"/>
  <c r="DY71" i="2" s="1"/>
  <c r="EE71" i="2" s="1"/>
  <c r="DU71" i="2"/>
  <c r="DX79" i="2"/>
  <c r="DW79" i="2"/>
  <c r="FE78" i="2"/>
  <c r="NM78" i="2"/>
  <c r="NY78" i="2" s="1"/>
  <c r="OE78" i="2" s="1"/>
  <c r="DW130" i="2"/>
  <c r="DX130" i="2"/>
  <c r="NN139" i="2"/>
  <c r="NX139" i="2"/>
  <c r="NL136" i="2"/>
  <c r="LK138" i="2"/>
  <c r="KS149" i="2"/>
  <c r="NE149" i="2"/>
  <c r="MZ149" i="2"/>
  <c r="MX149" i="2"/>
  <c r="MC176" i="2"/>
  <c r="KS176" i="2"/>
  <c r="MZ159" i="2"/>
  <c r="MX159" i="2"/>
  <c r="NE159" i="2"/>
  <c r="EC158" i="2"/>
  <c r="EG158" i="2"/>
  <c r="EI158" i="2" s="1"/>
  <c r="NL167" i="2"/>
  <c r="DU170" i="2"/>
  <c r="DV170" i="2"/>
  <c r="DY170" i="2" s="1"/>
  <c r="EE170" i="2" s="1"/>
  <c r="EC213" i="2"/>
  <c r="EG213" i="2"/>
  <c r="EI213" i="2" s="1"/>
  <c r="FE255" i="2"/>
  <c r="NM255" i="2"/>
  <c r="NY255" i="2" s="1"/>
  <c r="OE255" i="2" s="1"/>
  <c r="NU251" i="2"/>
  <c r="NW251" i="2" s="1"/>
  <c r="DW273" i="2"/>
  <c r="DX273" i="2"/>
  <c r="DX258" i="2"/>
  <c r="DW258" i="2"/>
  <c r="DV265" i="2"/>
  <c r="DY265" i="2" s="1"/>
  <c r="EE265" i="2" s="1"/>
  <c r="DU265" i="2"/>
  <c r="EC345" i="2"/>
  <c r="EG345" i="2"/>
  <c r="EI345" i="2" s="1"/>
  <c r="EG16" i="2"/>
  <c r="EI16" i="2" s="1"/>
  <c r="EC16" i="2"/>
  <c r="EA62" i="2"/>
  <c r="DK62" i="2"/>
  <c r="DM62" i="2" s="1"/>
  <c r="EC58" i="2"/>
  <c r="EG58" i="2"/>
  <c r="EI58" i="2" s="1"/>
  <c r="DW76" i="2"/>
  <c r="DX76" i="2"/>
  <c r="MH47" i="2"/>
  <c r="MI47" i="2" s="1"/>
  <c r="LP47" i="2"/>
  <c r="LQ47" i="2" s="1"/>
  <c r="KX47" i="2"/>
  <c r="KY47" i="2" s="1"/>
  <c r="NA47" i="2"/>
  <c r="MN47" i="2"/>
  <c r="MO47" i="2" s="1"/>
  <c r="LV47" i="2"/>
  <c r="LW47" i="2" s="1"/>
  <c r="LD47" i="2"/>
  <c r="LE47" i="2" s="1"/>
  <c r="KL47" i="2"/>
  <c r="KM47" i="2" s="1"/>
  <c r="KR47" i="2"/>
  <c r="KS47" i="2" s="1"/>
  <c r="LJ47" i="2"/>
  <c r="LK47" i="2" s="1"/>
  <c r="KJ47" i="2"/>
  <c r="MB47" i="2"/>
  <c r="MC47" i="2" s="1"/>
  <c r="NN25" i="2"/>
  <c r="NX25" i="2"/>
  <c r="MO93" i="2"/>
  <c r="KY93" i="2"/>
  <c r="EC124" i="2"/>
  <c r="EG124" i="2"/>
  <c r="EI124" i="2" s="1"/>
  <c r="DU102" i="2"/>
  <c r="DV102" i="2"/>
  <c r="DY102" i="2" s="1"/>
  <c r="EE102" i="2" s="1"/>
  <c r="DU90" i="2"/>
  <c r="DV90" i="2"/>
  <c r="DY90" i="2" s="1"/>
  <c r="EE90" i="2" s="1"/>
  <c r="DK89" i="2"/>
  <c r="DM89" i="2" s="1"/>
  <c r="EA89" i="2"/>
  <c r="DU131" i="2"/>
  <c r="DV131" i="2"/>
  <c r="DY131" i="2" s="1"/>
  <c r="EE131" i="2" s="1"/>
  <c r="NF147" i="2"/>
  <c r="MW186" i="2"/>
  <c r="LU186" i="2"/>
  <c r="LW186" i="2" s="1"/>
  <c r="KW186" i="2"/>
  <c r="KY186" i="2" s="1"/>
  <c r="MM186" i="2"/>
  <c r="MO186" i="2" s="1"/>
  <c r="LC186" i="2"/>
  <c r="MA186" i="2"/>
  <c r="MC186" i="2" s="1"/>
  <c r="KG186" i="2"/>
  <c r="MG186" i="2"/>
  <c r="MI186" i="2" s="1"/>
  <c r="LO186" i="2"/>
  <c r="LQ186" i="2" s="1"/>
  <c r="LI186" i="2"/>
  <c r="LK186" i="2" s="1"/>
  <c r="KQ186" i="2"/>
  <c r="KS186" i="2" s="1"/>
  <c r="KK186" i="2"/>
  <c r="KM186" i="2" s="1"/>
  <c r="EC217" i="2"/>
  <c r="EG217" i="2"/>
  <c r="EI217" i="2" s="1"/>
  <c r="NX262" i="2"/>
  <c r="NN262" i="2"/>
  <c r="FE283" i="2"/>
  <c r="NM283" i="2"/>
  <c r="NY283" i="2" s="1"/>
  <c r="OE283" i="2" s="1"/>
  <c r="ND285" i="2"/>
  <c r="NB285" i="2"/>
  <c r="FE308" i="2"/>
  <c r="NM308" i="2"/>
  <c r="NY308" i="2" s="1"/>
  <c r="OE308" i="2" s="1"/>
  <c r="EG317" i="2"/>
  <c r="EI317" i="2" s="1"/>
  <c r="EC317" i="2"/>
  <c r="EA323" i="2"/>
  <c r="DK323" i="2"/>
  <c r="DM323" i="2" s="1"/>
  <c r="ND329" i="2"/>
  <c r="NB329" i="2"/>
  <c r="DV6" i="2"/>
  <c r="DU6" i="2"/>
  <c r="NX11" i="2"/>
  <c r="NN11" i="2"/>
  <c r="MA41" i="2"/>
  <c r="MC41" i="2" s="1"/>
  <c r="LC41" i="2"/>
  <c r="LE41" i="2" s="1"/>
  <c r="LO41" i="2"/>
  <c r="LQ41" i="2" s="1"/>
  <c r="KW41" i="2"/>
  <c r="KY41" i="2" s="1"/>
  <c r="MM41" i="2"/>
  <c r="MO41" i="2" s="1"/>
  <c r="LU41" i="2"/>
  <c r="LW41" i="2" s="1"/>
  <c r="KK41" i="2"/>
  <c r="KM41" i="2" s="1"/>
  <c r="MW41" i="2"/>
  <c r="MG41" i="2"/>
  <c r="MI41" i="2" s="1"/>
  <c r="KG41" i="2"/>
  <c r="LI41" i="2"/>
  <c r="LK41" i="2" s="1"/>
  <c r="KQ41" i="2"/>
  <c r="KS41" i="2" s="1"/>
  <c r="MI12" i="2"/>
  <c r="LK12" i="2"/>
  <c r="MX79" i="2"/>
  <c r="NE79" i="2"/>
  <c r="MZ79" i="2"/>
  <c r="DX80" i="2"/>
  <c r="DW80" i="2"/>
  <c r="DV103" i="2"/>
  <c r="DY103" i="2" s="1"/>
  <c r="EE103" i="2" s="1"/>
  <c r="DU103" i="2"/>
  <c r="NL102" i="2"/>
  <c r="ND97" i="2"/>
  <c r="NB97" i="2"/>
  <c r="DX137" i="2"/>
  <c r="DW137" i="2"/>
  <c r="ND113" i="2"/>
  <c r="NB113" i="2"/>
  <c r="NJ131" i="2"/>
  <c r="OB131" i="2" s="1"/>
  <c r="NH131" i="2"/>
  <c r="DK140" i="2"/>
  <c r="DM140" i="2" s="1"/>
  <c r="EA140" i="2"/>
  <c r="NL171" i="2"/>
  <c r="FE176" i="2"/>
  <c r="NM176" i="2"/>
  <c r="NY176" i="2" s="1"/>
  <c r="OE176" i="2" s="1"/>
  <c r="DV209" i="2"/>
  <c r="DY209" i="2" s="1"/>
  <c r="EE209" i="2" s="1"/>
  <c r="DU209" i="2"/>
  <c r="NJ215" i="2"/>
  <c r="OB215" i="2" s="1"/>
  <c r="NH215" i="2"/>
  <c r="NU213" i="2"/>
  <c r="NW213" i="2" s="1"/>
  <c r="DV246" i="2"/>
  <c r="DY246" i="2" s="1"/>
  <c r="EE246" i="2" s="1"/>
  <c r="DU246" i="2"/>
  <c r="MZ241" i="2"/>
  <c r="MX241" i="2"/>
  <c r="MA248" i="2"/>
  <c r="LC248" i="2"/>
  <c r="LE248" i="2" s="1"/>
  <c r="MM248" i="2"/>
  <c r="MO248" i="2" s="1"/>
  <c r="LU248" i="2"/>
  <c r="LW248" i="2" s="1"/>
  <c r="KK248" i="2"/>
  <c r="KM248" i="2" s="1"/>
  <c r="KQ248" i="2"/>
  <c r="LI248" i="2"/>
  <c r="KW248" i="2"/>
  <c r="KY248" i="2" s="1"/>
  <c r="LO248" i="2"/>
  <c r="LQ248" i="2" s="1"/>
  <c r="MW248" i="2"/>
  <c r="MG248" i="2"/>
  <c r="KG248" i="2"/>
  <c r="DX267" i="2"/>
  <c r="DW267" i="2"/>
  <c r="NU266" i="2"/>
  <c r="NW266" i="2" s="1"/>
  <c r="DU266" i="2"/>
  <c r="DV266" i="2"/>
  <c r="DY266" i="2" s="1"/>
  <c r="EE266" i="2" s="1"/>
  <c r="DV263" i="2"/>
  <c r="DY263" i="2" s="1"/>
  <c r="EE263" i="2" s="1"/>
  <c r="DU263" i="2"/>
  <c r="DU292" i="2"/>
  <c r="DV292" i="2"/>
  <c r="DY292" i="2" s="1"/>
  <c r="EE292" i="2" s="1"/>
  <c r="DW339" i="2"/>
  <c r="DX339" i="2"/>
  <c r="KS337" i="2"/>
  <c r="EG346" i="2"/>
  <c r="EI346" i="2" s="1"/>
  <c r="EC346" i="2"/>
  <c r="DX19" i="2"/>
  <c r="DW19" i="2"/>
  <c r="DV46" i="2"/>
  <c r="DY46" i="2" s="1"/>
  <c r="EE46" i="2" s="1"/>
  <c r="DU46" i="2"/>
  <c r="NL29" i="2"/>
  <c r="NF53" i="2"/>
  <c r="NI53" i="2"/>
  <c r="EG27" i="2"/>
  <c r="EI27" i="2" s="1"/>
  <c r="EC27" i="2"/>
  <c r="NL82" i="2"/>
  <c r="KS78" i="2"/>
  <c r="DV72" i="2"/>
  <c r="DY72" i="2" s="1"/>
  <c r="EE72" i="2" s="1"/>
  <c r="DU72" i="2"/>
  <c r="EC114" i="2"/>
  <c r="EG114" i="2"/>
  <c r="EI114" i="2" s="1"/>
  <c r="MG129" i="2"/>
  <c r="MI129" i="2" s="1"/>
  <c r="LI129" i="2"/>
  <c r="LK129" i="2" s="1"/>
  <c r="KK129" i="2"/>
  <c r="KM129" i="2" s="1"/>
  <c r="KW129" i="2"/>
  <c r="KY129" i="2" s="1"/>
  <c r="MM129" i="2"/>
  <c r="MO129" i="2" s="1"/>
  <c r="KG129" i="2"/>
  <c r="LC129" i="2"/>
  <c r="LE129" i="2" s="1"/>
  <c r="KQ129" i="2"/>
  <c r="KS129" i="2" s="1"/>
  <c r="MA129" i="2"/>
  <c r="MC129" i="2" s="1"/>
  <c r="LO129" i="2"/>
  <c r="LQ129" i="2" s="1"/>
  <c r="MW129" i="2"/>
  <c r="LU129" i="2"/>
  <c r="LW129" i="2" s="1"/>
  <c r="DU142" i="2"/>
  <c r="DV142" i="2"/>
  <c r="DY142" i="2" s="1"/>
  <c r="EE142" i="2" s="1"/>
  <c r="MZ132" i="2"/>
  <c r="MX132" i="2"/>
  <c r="NE132" i="2"/>
  <c r="ND136" i="2"/>
  <c r="NJ136" i="2" s="1"/>
  <c r="OB136" i="2" s="1"/>
  <c r="NB136" i="2"/>
  <c r="NI136" i="2" s="1"/>
  <c r="DV180" i="2"/>
  <c r="DY180" i="2" s="1"/>
  <c r="EE180" i="2" s="1"/>
  <c r="DU180" i="2"/>
  <c r="KS168" i="2"/>
  <c r="EA204" i="2"/>
  <c r="DK204" i="2"/>
  <c r="DM204" i="2" s="1"/>
  <c r="LK207" i="2"/>
  <c r="MC207" i="2"/>
  <c r="NU207" i="2" s="1"/>
  <c r="NW207" i="2" s="1"/>
  <c r="KM216" i="2"/>
  <c r="LQ216" i="2"/>
  <c r="DU216" i="2"/>
  <c r="DV216" i="2"/>
  <c r="DY216" i="2" s="1"/>
  <c r="EE216" i="2" s="1"/>
  <c r="LE235" i="2"/>
  <c r="KS245" i="2"/>
  <c r="NJ263" i="2"/>
  <c r="OB263" i="2" s="1"/>
  <c r="NH263" i="2"/>
  <c r="NL289" i="2"/>
  <c r="MG303" i="2"/>
  <c r="LI303" i="2"/>
  <c r="LK303" i="2" s="1"/>
  <c r="KK303" i="2"/>
  <c r="KM303" i="2" s="1"/>
  <c r="KW303" i="2"/>
  <c r="KY303" i="2" s="1"/>
  <c r="LU303" i="2"/>
  <c r="LW303" i="2" s="1"/>
  <c r="LC303" i="2"/>
  <c r="LE303" i="2" s="1"/>
  <c r="MM303" i="2"/>
  <c r="MO303" i="2" s="1"/>
  <c r="LO303" i="2"/>
  <c r="LQ303" i="2" s="1"/>
  <c r="KG303" i="2"/>
  <c r="MW303" i="2"/>
  <c r="KQ303" i="2"/>
  <c r="KS303" i="2" s="1"/>
  <c r="MA303" i="2"/>
  <c r="MC303" i="2" s="1"/>
  <c r="DV319" i="2"/>
  <c r="DY319" i="2" s="1"/>
  <c r="EE319" i="2" s="1"/>
  <c r="DU319" i="2"/>
  <c r="MA326" i="2"/>
  <c r="MC326" i="2" s="1"/>
  <c r="LC326" i="2"/>
  <c r="LE326" i="2" s="1"/>
  <c r="LO326" i="2"/>
  <c r="LQ326" i="2" s="1"/>
  <c r="LU326" i="2"/>
  <c r="LW326" i="2" s="1"/>
  <c r="MM326" i="2"/>
  <c r="MO326" i="2" s="1"/>
  <c r="KQ326" i="2"/>
  <c r="KS326" i="2" s="1"/>
  <c r="KG326" i="2"/>
  <c r="LI326" i="2"/>
  <c r="LK326" i="2" s="1"/>
  <c r="MW326" i="2"/>
  <c r="KW326" i="2"/>
  <c r="MG326" i="2"/>
  <c r="MI326" i="2" s="1"/>
  <c r="KK326" i="2"/>
  <c r="DU321" i="2"/>
  <c r="DV321" i="2"/>
  <c r="DY321" i="2" s="1"/>
  <c r="EE321" i="2" s="1"/>
  <c r="LJ335" i="2"/>
  <c r="MB335" i="2"/>
  <c r="LP335" i="2"/>
  <c r="MH335" i="2"/>
  <c r="KL335" i="2"/>
  <c r="LD335" i="2"/>
  <c r="KR335" i="2"/>
  <c r="MN335" i="2"/>
  <c r="KX335" i="2"/>
  <c r="LV335" i="2"/>
  <c r="NA335" i="2"/>
  <c r="KJ335" i="2"/>
  <c r="DK341" i="2"/>
  <c r="DM341" i="2" s="1"/>
  <c r="EA341" i="2"/>
  <c r="LK350" i="2"/>
  <c r="DV42" i="2"/>
  <c r="DY42" i="2" s="1"/>
  <c r="EE42" i="2" s="1"/>
  <c r="DU42" i="2"/>
  <c r="DU13" i="2"/>
  <c r="DV13" i="2"/>
  <c r="DY13" i="2" s="1"/>
  <c r="EE13" i="2" s="1"/>
  <c r="NU27" i="2"/>
  <c r="NW27" i="2" s="1"/>
  <c r="EC78" i="2"/>
  <c r="EG78" i="2"/>
  <c r="EI78" i="2" s="1"/>
  <c r="NB75" i="2"/>
  <c r="ND75" i="2"/>
  <c r="KM97" i="2"/>
  <c r="NE68" i="2"/>
  <c r="MX68" i="2"/>
  <c r="MZ68" i="2"/>
  <c r="NX89" i="2"/>
  <c r="NN89" i="2"/>
  <c r="ND83" i="2"/>
  <c r="NB83" i="2"/>
  <c r="NU103" i="2"/>
  <c r="NW103" i="2" s="1"/>
  <c r="EC146" i="2"/>
  <c r="EG146" i="2"/>
  <c r="EI146" i="2" s="1"/>
  <c r="DU135" i="2"/>
  <c r="DV135" i="2"/>
  <c r="DY135" i="2" s="1"/>
  <c r="EE135" i="2" s="1"/>
  <c r="MW173" i="2"/>
  <c r="LU173" i="2"/>
  <c r="LW173" i="2" s="1"/>
  <c r="KW173" i="2"/>
  <c r="KY173" i="2" s="1"/>
  <c r="MA173" i="2"/>
  <c r="MC173" i="2" s="1"/>
  <c r="LC173" i="2"/>
  <c r="LE173" i="2" s="1"/>
  <c r="MM173" i="2"/>
  <c r="MO173" i="2" s="1"/>
  <c r="KQ173" i="2"/>
  <c r="KS173" i="2" s="1"/>
  <c r="KG173" i="2"/>
  <c r="LI173" i="2"/>
  <c r="LK173" i="2" s="1"/>
  <c r="LO173" i="2"/>
  <c r="LQ173" i="2" s="1"/>
  <c r="MG173" i="2"/>
  <c r="MI173" i="2" s="1"/>
  <c r="KK173" i="2"/>
  <c r="KM173" i="2" s="1"/>
  <c r="DW145" i="2"/>
  <c r="DX145" i="2"/>
  <c r="KS177" i="2"/>
  <c r="DK183" i="2"/>
  <c r="DM183" i="2" s="1"/>
  <c r="EA183" i="2"/>
  <c r="KY165" i="2"/>
  <c r="DU221" i="2"/>
  <c r="DV221" i="2"/>
  <c r="DY221" i="2" s="1"/>
  <c r="EE221" i="2" s="1"/>
  <c r="NU208" i="2"/>
  <c r="NW208" i="2" s="1"/>
  <c r="DV205" i="2"/>
  <c r="DY205" i="2" s="1"/>
  <c r="EE205" i="2" s="1"/>
  <c r="DU205" i="2"/>
  <c r="KM225" i="2"/>
  <c r="KM229" i="2"/>
  <c r="KY229" i="2"/>
  <c r="DX244" i="2"/>
  <c r="DW244" i="2"/>
  <c r="MG256" i="2"/>
  <c r="MI256" i="2" s="1"/>
  <c r="LI256" i="2"/>
  <c r="LK256" i="2" s="1"/>
  <c r="KK256" i="2"/>
  <c r="KM256" i="2" s="1"/>
  <c r="LO256" i="2"/>
  <c r="MM256" i="2"/>
  <c r="MO256" i="2" s="1"/>
  <c r="KQ256" i="2"/>
  <c r="KS256" i="2" s="1"/>
  <c r="MA256" i="2"/>
  <c r="MC256" i="2" s="1"/>
  <c r="MW256" i="2"/>
  <c r="KW256" i="2"/>
  <c r="KG256" i="2"/>
  <c r="LC256" i="2"/>
  <c r="LU256" i="2"/>
  <c r="NF269" i="2"/>
  <c r="NI269" i="2"/>
  <c r="MI285" i="2"/>
  <c r="NE285" i="2"/>
  <c r="MX285" i="2"/>
  <c r="MZ285" i="2"/>
  <c r="DX316" i="2"/>
  <c r="DW316" i="2"/>
  <c r="EA322" i="2"/>
  <c r="DK322" i="2"/>
  <c r="DM322" i="2" s="1"/>
  <c r="EA328" i="2"/>
  <c r="DK328" i="2"/>
  <c r="DM328" i="2" s="1"/>
  <c r="DK333" i="2"/>
  <c r="DM333" i="2" s="1"/>
  <c r="EA333" i="2"/>
  <c r="MI351" i="2"/>
  <c r="MO351" i="2"/>
  <c r="MG22" i="2"/>
  <c r="MI22" i="2" s="1"/>
  <c r="LI22" i="2"/>
  <c r="LK22" i="2" s="1"/>
  <c r="KK22" i="2"/>
  <c r="KM22" i="2" s="1"/>
  <c r="LO22" i="2"/>
  <c r="LQ22" i="2" s="1"/>
  <c r="MM22" i="2"/>
  <c r="MO22" i="2" s="1"/>
  <c r="LU22" i="2"/>
  <c r="LW22" i="2" s="1"/>
  <c r="LC22" i="2"/>
  <c r="LE22" i="2" s="1"/>
  <c r="KW22" i="2"/>
  <c r="KQ22" i="2"/>
  <c r="MA22" i="2"/>
  <c r="MC22" i="2" s="1"/>
  <c r="KG22" i="2"/>
  <c r="MW22" i="2"/>
  <c r="NJ80" i="2"/>
  <c r="OB80" i="2" s="1"/>
  <c r="NH80" i="2"/>
  <c r="DV30" i="2"/>
  <c r="DY30" i="2" s="1"/>
  <c r="EE30" i="2" s="1"/>
  <c r="DU30" i="2"/>
  <c r="DV85" i="2"/>
  <c r="DY85" i="2" s="1"/>
  <c r="EE85" i="2" s="1"/>
  <c r="DU85" i="2"/>
  <c r="DX114" i="2"/>
  <c r="DW114" i="2"/>
  <c r="DV40" i="2"/>
  <c r="DY40" i="2" s="1"/>
  <c r="EE40" i="2" s="1"/>
  <c r="DU40" i="2"/>
  <c r="NL117" i="2"/>
  <c r="DU110" i="2"/>
  <c r="DV110" i="2"/>
  <c r="DY110" i="2" s="1"/>
  <c r="EE110" i="2" s="1"/>
  <c r="NI91" i="2"/>
  <c r="NF91" i="2"/>
  <c r="EA116" i="2"/>
  <c r="DK116" i="2"/>
  <c r="DM116" i="2" s="1"/>
  <c r="DK86" i="2"/>
  <c r="DM86" i="2" s="1"/>
  <c r="EA86" i="2"/>
  <c r="DK93" i="2"/>
  <c r="DM93" i="2" s="1"/>
  <c r="EA93" i="2"/>
  <c r="MO111" i="2"/>
  <c r="EA117" i="2"/>
  <c r="DK117" i="2"/>
  <c r="DM117" i="2" s="1"/>
  <c r="DU165" i="2"/>
  <c r="DV165" i="2"/>
  <c r="DY165" i="2" s="1"/>
  <c r="EE165" i="2" s="1"/>
  <c r="KY175" i="2"/>
  <c r="MO175" i="2"/>
  <c r="EA184" i="2"/>
  <c r="DK184" i="2"/>
  <c r="DM184" i="2" s="1"/>
  <c r="DX207" i="2"/>
  <c r="DW207" i="2"/>
  <c r="DU179" i="2"/>
  <c r="DV179" i="2"/>
  <c r="DY179" i="2" s="1"/>
  <c r="EE179" i="2" s="1"/>
  <c r="KS190" i="2"/>
  <c r="EA215" i="2"/>
  <c r="DK215" i="2"/>
  <c r="DM215" i="2" s="1"/>
  <c r="EA227" i="2"/>
  <c r="DK227" i="2"/>
  <c r="DM227" i="2" s="1"/>
  <c r="NU221" i="2"/>
  <c r="NW221" i="2" s="1"/>
  <c r="NF268" i="2"/>
  <c r="NI268" i="2"/>
  <c r="NL264" i="2"/>
  <c r="NL297" i="2"/>
  <c r="NU297" i="2"/>
  <c r="NW297" i="2" s="1"/>
  <c r="NL293" i="2"/>
  <c r="MI305" i="2"/>
  <c r="MC319" i="2"/>
  <c r="EA324" i="2"/>
  <c r="DK324" i="2"/>
  <c r="DM324" i="2" s="1"/>
  <c r="EA331" i="2"/>
  <c r="DK331" i="2"/>
  <c r="DM331" i="2" s="1"/>
  <c r="MG343" i="2"/>
  <c r="MI343" i="2" s="1"/>
  <c r="LI343" i="2"/>
  <c r="LK343" i="2" s="1"/>
  <c r="KK343" i="2"/>
  <c r="KM343" i="2" s="1"/>
  <c r="LO343" i="2"/>
  <c r="LQ343" i="2" s="1"/>
  <c r="KW343" i="2"/>
  <c r="KY343" i="2" s="1"/>
  <c r="LU343" i="2"/>
  <c r="LW343" i="2" s="1"/>
  <c r="MM343" i="2"/>
  <c r="MO343" i="2" s="1"/>
  <c r="MW343" i="2"/>
  <c r="LC343" i="2"/>
  <c r="LE343" i="2" s="1"/>
  <c r="MA343" i="2"/>
  <c r="KG343" i="2"/>
  <c r="KQ343" i="2"/>
  <c r="KS343" i="2" s="1"/>
  <c r="KM344" i="2"/>
  <c r="NL344" i="2" s="1"/>
  <c r="MO344" i="2"/>
  <c r="FE216" i="2"/>
  <c r="NM216" i="2"/>
  <c r="NY216" i="2" s="1"/>
  <c r="OE216" i="2" s="1"/>
  <c r="FE87" i="2"/>
  <c r="NM87" i="2"/>
  <c r="NY87" i="2" s="1"/>
  <c r="OE87" i="2" s="1"/>
  <c r="FE141" i="2"/>
  <c r="NM141" i="2"/>
  <c r="NY141" i="2" s="1"/>
  <c r="OE141" i="2" s="1"/>
  <c r="NM293" i="2"/>
  <c r="NY293" i="2" s="1"/>
  <c r="OE293" i="2" s="1"/>
  <c r="FE313" i="2"/>
  <c r="NM313" i="2"/>
  <c r="NY313" i="2" s="1"/>
  <c r="OE313" i="2" s="1"/>
  <c r="FE343" i="2"/>
  <c r="NM343" i="2"/>
  <c r="NY343" i="2" s="1"/>
  <c r="OE343" i="2" s="1"/>
  <c r="DV251" i="2"/>
  <c r="DY251" i="2" s="1"/>
  <c r="EE251" i="2" s="1"/>
  <c r="DU251" i="2"/>
  <c r="NF16" i="2"/>
  <c r="NI16" i="2"/>
  <c r="DU53" i="2"/>
  <c r="DV53" i="2"/>
  <c r="DY53" i="2" s="1"/>
  <c r="EE53" i="2" s="1"/>
  <c r="EA163" i="2"/>
  <c r="DK163" i="2"/>
  <c r="DM163" i="2" s="1"/>
  <c r="NE220" i="2"/>
  <c r="MX220" i="2"/>
  <c r="MZ220" i="2"/>
  <c r="NI354" i="2"/>
  <c r="NF354" i="2"/>
  <c r="FE33" i="2"/>
  <c r="NM33" i="2"/>
  <c r="NY33" i="2" s="1"/>
  <c r="OE33" i="2" s="1"/>
  <c r="MG237" i="2"/>
  <c r="MI237" i="2" s="1"/>
  <c r="LI237" i="2"/>
  <c r="LK237" i="2" s="1"/>
  <c r="KK237" i="2"/>
  <c r="KM237" i="2" s="1"/>
  <c r="LU237" i="2"/>
  <c r="LW237" i="2" s="1"/>
  <c r="LC237" i="2"/>
  <c r="LE237" i="2" s="1"/>
  <c r="KQ237" i="2"/>
  <c r="KS237" i="2" s="1"/>
  <c r="KG237" i="2"/>
  <c r="KW237" i="2"/>
  <c r="KY237" i="2" s="1"/>
  <c r="MM237" i="2"/>
  <c r="MO237" i="2" s="1"/>
  <c r="LO237" i="2"/>
  <c r="LQ237" i="2" s="1"/>
  <c r="MW237" i="2"/>
  <c r="MA237" i="2"/>
  <c r="MC237" i="2" s="1"/>
  <c r="DV276" i="2"/>
  <c r="DY276" i="2" s="1"/>
  <c r="EE276" i="2" s="1"/>
  <c r="DU276" i="2"/>
  <c r="DV31" i="2"/>
  <c r="DY31" i="2" s="1"/>
  <c r="EE31" i="2" s="1"/>
  <c r="DU31" i="2"/>
  <c r="NB164" i="2"/>
  <c r="NF164" i="2" s="1"/>
  <c r="ND164" i="2"/>
  <c r="NJ164" i="2" s="1"/>
  <c r="OB164" i="2" s="1"/>
  <c r="DW191" i="2"/>
  <c r="DX191" i="2"/>
  <c r="NU21" i="2"/>
  <c r="NW21" i="2" s="1"/>
  <c r="NJ59" i="2"/>
  <c r="OB59" i="2" s="1"/>
  <c r="NH59" i="2"/>
  <c r="NE28" i="2"/>
  <c r="MZ28" i="2"/>
  <c r="MX28" i="2"/>
  <c r="NN64" i="2"/>
  <c r="NU64" i="2"/>
  <c r="NW64" i="2" s="1"/>
  <c r="NI94" i="2"/>
  <c r="NF94" i="2"/>
  <c r="EG121" i="2"/>
  <c r="EI121" i="2" s="1"/>
  <c r="EC121" i="2"/>
  <c r="MG75" i="2"/>
  <c r="MI75" i="2" s="1"/>
  <c r="LI75" i="2"/>
  <c r="LK75" i="2" s="1"/>
  <c r="KK75" i="2"/>
  <c r="KM75" i="2" s="1"/>
  <c r="KQ75" i="2"/>
  <c r="KS75" i="2" s="1"/>
  <c r="KG75" i="2"/>
  <c r="KW75" i="2"/>
  <c r="KY75" i="2" s="1"/>
  <c r="MW75" i="2"/>
  <c r="LU75" i="2"/>
  <c r="LW75" i="2" s="1"/>
  <c r="MM75" i="2"/>
  <c r="MO75" i="2" s="1"/>
  <c r="LC75" i="2"/>
  <c r="LE75" i="2" s="1"/>
  <c r="MA75" i="2"/>
  <c r="MC75" i="2" s="1"/>
  <c r="LO75" i="2"/>
  <c r="LQ75" i="2" s="1"/>
  <c r="DK53" i="2"/>
  <c r="DM53" i="2" s="1"/>
  <c r="EA53" i="2"/>
  <c r="DV105" i="2"/>
  <c r="DY105" i="2" s="1"/>
  <c r="EE105" i="2" s="1"/>
  <c r="DU105" i="2"/>
  <c r="NX152" i="2"/>
  <c r="NN152" i="2"/>
  <c r="EA188" i="2"/>
  <c r="DK188" i="2"/>
  <c r="DM188" i="2" s="1"/>
  <c r="MB181" i="2"/>
  <c r="MC181" i="2" s="1"/>
  <c r="LJ181" i="2"/>
  <c r="LK181" i="2" s="1"/>
  <c r="KJ181" i="2"/>
  <c r="LP181" i="2"/>
  <c r="KX181" i="2"/>
  <c r="MN181" i="2"/>
  <c r="MO181" i="2" s="1"/>
  <c r="LV181" i="2"/>
  <c r="LW181" i="2" s="1"/>
  <c r="LD181" i="2"/>
  <c r="LE181" i="2" s="1"/>
  <c r="KL181" i="2"/>
  <c r="KM181" i="2" s="1"/>
  <c r="MH181" i="2"/>
  <c r="MI181" i="2" s="1"/>
  <c r="KR181" i="2"/>
  <c r="KS181" i="2" s="1"/>
  <c r="NA181" i="2"/>
  <c r="DV163" i="2"/>
  <c r="DY163" i="2" s="1"/>
  <c r="EE163" i="2" s="1"/>
  <c r="DU163" i="2"/>
  <c r="NU188" i="2"/>
  <c r="NW188" i="2" s="1"/>
  <c r="DK218" i="2"/>
  <c r="DM218" i="2" s="1"/>
  <c r="MA222" i="2"/>
  <c r="MC222" i="2" s="1"/>
  <c r="LC222" i="2"/>
  <c r="LE222" i="2" s="1"/>
  <c r="MG222" i="2"/>
  <c r="LI222" i="2"/>
  <c r="LK222" i="2" s="1"/>
  <c r="KK222" i="2"/>
  <c r="KM222" i="2" s="1"/>
  <c r="MW222" i="2"/>
  <c r="KW222" i="2"/>
  <c r="KY222" i="2" s="1"/>
  <c r="MM222" i="2"/>
  <c r="MO222" i="2" s="1"/>
  <c r="LO222" i="2"/>
  <c r="LQ222" i="2" s="1"/>
  <c r="KQ222" i="2"/>
  <c r="KS222" i="2" s="1"/>
  <c r="LU222" i="2"/>
  <c r="KG222" i="2"/>
  <c r="DK251" i="2"/>
  <c r="DM251" i="2" s="1"/>
  <c r="EA251" i="2"/>
  <c r="KY247" i="2"/>
  <c r="NB261" i="2"/>
  <c r="NI261" i="2" s="1"/>
  <c r="ND261" i="2"/>
  <c r="NJ261" i="2" s="1"/>
  <c r="OB261" i="2" s="1"/>
  <c r="NI21" i="2"/>
  <c r="NF21" i="2"/>
  <c r="MW60" i="2"/>
  <c r="LU60" i="2"/>
  <c r="LW60" i="2" s="1"/>
  <c r="KW60" i="2"/>
  <c r="LI60" i="2"/>
  <c r="LK60" i="2" s="1"/>
  <c r="KQ60" i="2"/>
  <c r="KS60" i="2" s="1"/>
  <c r="KG60" i="2"/>
  <c r="MG60" i="2"/>
  <c r="MI60" i="2" s="1"/>
  <c r="LO60" i="2"/>
  <c r="LQ60" i="2" s="1"/>
  <c r="MM60" i="2"/>
  <c r="MO60" i="2" s="1"/>
  <c r="LC60" i="2"/>
  <c r="LE60" i="2" s="1"/>
  <c r="MA60" i="2"/>
  <c r="MC60" i="2" s="1"/>
  <c r="KK60" i="2"/>
  <c r="KM60" i="2" s="1"/>
  <c r="DK39" i="2"/>
  <c r="DM39" i="2" s="1"/>
  <c r="EA39" i="2"/>
  <c r="ND31" i="2"/>
  <c r="NB31" i="2"/>
  <c r="NJ94" i="2"/>
  <c r="NH94" i="2"/>
  <c r="DU69" i="2"/>
  <c r="DV69" i="2"/>
  <c r="DY69" i="2" s="1"/>
  <c r="EE69" i="2" s="1"/>
  <c r="DK73" i="2"/>
  <c r="DM73" i="2" s="1"/>
  <c r="EA73" i="2"/>
  <c r="MG62" i="2"/>
  <c r="MI62" i="2" s="1"/>
  <c r="LI62" i="2"/>
  <c r="LK62" i="2" s="1"/>
  <c r="KK62" i="2"/>
  <c r="KM62" i="2" s="1"/>
  <c r="KW62" i="2"/>
  <c r="KY62" i="2" s="1"/>
  <c r="MM62" i="2"/>
  <c r="MO62" i="2" s="1"/>
  <c r="LU62" i="2"/>
  <c r="LW62" i="2" s="1"/>
  <c r="LC62" i="2"/>
  <c r="LE62" i="2" s="1"/>
  <c r="MW62" i="2"/>
  <c r="MA62" i="2"/>
  <c r="MC62" i="2" s="1"/>
  <c r="KQ62" i="2"/>
  <c r="KS62" i="2" s="1"/>
  <c r="KG62" i="2"/>
  <c r="LO62" i="2"/>
  <c r="LQ62" i="2" s="1"/>
  <c r="DU155" i="2"/>
  <c r="DV155" i="2"/>
  <c r="DY155" i="2" s="1"/>
  <c r="EE155" i="2" s="1"/>
  <c r="DU162" i="2"/>
  <c r="DV162" i="2"/>
  <c r="DY162" i="2" s="1"/>
  <c r="EE162" i="2" s="1"/>
  <c r="NE188" i="2"/>
  <c r="MZ188" i="2"/>
  <c r="MX188" i="2"/>
  <c r="MH199" i="2"/>
  <c r="MI199" i="2" s="1"/>
  <c r="LJ199" i="2"/>
  <c r="LK199" i="2" s="1"/>
  <c r="KL199" i="2"/>
  <c r="KM199" i="2" s="1"/>
  <c r="NA199" i="2"/>
  <c r="MN199" i="2"/>
  <c r="MO199" i="2" s="1"/>
  <c r="KR199" i="2"/>
  <c r="KS199" i="2" s="1"/>
  <c r="MB199" i="2"/>
  <c r="MC199" i="2" s="1"/>
  <c r="NU199" i="2" s="1"/>
  <c r="NW199" i="2" s="1"/>
  <c r="KX199" i="2"/>
  <c r="KY199" i="2" s="1"/>
  <c r="LP199" i="2"/>
  <c r="LQ199" i="2" s="1"/>
  <c r="LV199" i="2"/>
  <c r="LW199" i="2" s="1"/>
  <c r="LD199" i="2"/>
  <c r="LE199" i="2" s="1"/>
  <c r="KJ199" i="2"/>
  <c r="DW217" i="2"/>
  <c r="DX217" i="2"/>
  <c r="NB235" i="2"/>
  <c r="ND235" i="2"/>
  <c r="DU260" i="2"/>
  <c r="DV260" i="2"/>
  <c r="DY260" i="2" s="1"/>
  <c r="EE260" i="2" s="1"/>
  <c r="NB304" i="2"/>
  <c r="ND304" i="2"/>
  <c r="NE304" i="2"/>
  <c r="NU314" i="2"/>
  <c r="NW314" i="2" s="1"/>
  <c r="MO325" i="2"/>
  <c r="NE333" i="2"/>
  <c r="NM27" i="2"/>
  <c r="NY27" i="2" s="1"/>
  <c r="OE27" i="2" s="1"/>
  <c r="NU17" i="2"/>
  <c r="NW17" i="2" s="1"/>
  <c r="EA70" i="2"/>
  <c r="DK70" i="2"/>
  <c r="DM70" i="2" s="1"/>
  <c r="NE30" i="2"/>
  <c r="MX30" i="2"/>
  <c r="MZ30" i="2"/>
  <c r="NL20" i="2"/>
  <c r="ND93" i="2"/>
  <c r="NB93" i="2"/>
  <c r="LK113" i="2"/>
  <c r="LE105" i="2"/>
  <c r="DK127" i="2"/>
  <c r="DM127" i="2" s="1"/>
  <c r="EA127" i="2"/>
  <c r="NH152" i="2"/>
  <c r="NJ152" i="2"/>
  <c r="OB152" i="2" s="1"/>
  <c r="DU128" i="2"/>
  <c r="DV128" i="2"/>
  <c r="DY128" i="2" s="1"/>
  <c r="EE128" i="2" s="1"/>
  <c r="DV181" i="2"/>
  <c r="DY181" i="2" s="1"/>
  <c r="EE181" i="2" s="1"/>
  <c r="DU181" i="2"/>
  <c r="EG190" i="2"/>
  <c r="EI190" i="2" s="1"/>
  <c r="EC190" i="2"/>
  <c r="ND175" i="2"/>
  <c r="NB175" i="2"/>
  <c r="NU194" i="2"/>
  <c r="NW194" i="2" s="1"/>
  <c r="FE209" i="2"/>
  <c r="NM209" i="2"/>
  <c r="NY209" i="2" s="1"/>
  <c r="OE209" i="2" s="1"/>
  <c r="FE248" i="2"/>
  <c r="NM248" i="2"/>
  <c r="NY248" i="2" s="1"/>
  <c r="OE248" i="2" s="1"/>
  <c r="EC258" i="2"/>
  <c r="EG258" i="2"/>
  <c r="EI258" i="2" s="1"/>
  <c r="MI294" i="2"/>
  <c r="NU294" i="2" s="1"/>
  <c r="NW294" i="2" s="1"/>
  <c r="NJ293" i="2"/>
  <c r="OB293" i="2" s="1"/>
  <c r="NH293" i="2"/>
  <c r="DU285" i="2"/>
  <c r="DV285" i="2"/>
  <c r="DY285" i="2" s="1"/>
  <c r="EE285" i="2" s="1"/>
  <c r="EA15" i="2"/>
  <c r="DK15" i="2"/>
  <c r="DM15" i="2" s="1"/>
  <c r="EC83" i="2"/>
  <c r="EG83" i="2"/>
  <c r="EI83" i="2" s="1"/>
  <c r="DK7" i="2"/>
  <c r="EA7" i="2"/>
  <c r="NB63" i="2"/>
  <c r="NI63" i="2" s="1"/>
  <c r="ND63" i="2"/>
  <c r="NJ63" i="2" s="1"/>
  <c r="OB63" i="2" s="1"/>
  <c r="DU33" i="2"/>
  <c r="DV33" i="2"/>
  <c r="DY33" i="2" s="1"/>
  <c r="EE33" i="2" s="1"/>
  <c r="EA87" i="2"/>
  <c r="DK87" i="2"/>
  <c r="DM87" i="2" s="1"/>
  <c r="NH144" i="2"/>
  <c r="NJ144" i="2"/>
  <c r="OB144" i="2" s="1"/>
  <c r="KY138" i="2"/>
  <c r="MI138" i="2"/>
  <c r="DU166" i="2"/>
  <c r="DV166" i="2"/>
  <c r="DY166" i="2" s="1"/>
  <c r="EE166" i="2" s="1"/>
  <c r="MC149" i="2"/>
  <c r="LK176" i="2"/>
  <c r="LQ176" i="2"/>
  <c r="DW199" i="2"/>
  <c r="DX199" i="2"/>
  <c r="DV196" i="2"/>
  <c r="DY196" i="2" s="1"/>
  <c r="EE196" i="2" s="1"/>
  <c r="DU196" i="2"/>
  <c r="NX180" i="2"/>
  <c r="MG204" i="2"/>
  <c r="MI204" i="2" s="1"/>
  <c r="LI204" i="2"/>
  <c r="LK204" i="2" s="1"/>
  <c r="KK204" i="2"/>
  <c r="KM204" i="2" s="1"/>
  <c r="KG204" i="2"/>
  <c r="MA204" i="2"/>
  <c r="MC204" i="2" s="1"/>
  <c r="LC204" i="2"/>
  <c r="LE204" i="2" s="1"/>
  <c r="MM204" i="2"/>
  <c r="MO204" i="2" s="1"/>
  <c r="LO204" i="2"/>
  <c r="LQ204" i="2" s="1"/>
  <c r="KQ204" i="2"/>
  <c r="KS204" i="2" s="1"/>
  <c r="MW204" i="2"/>
  <c r="LU204" i="2"/>
  <c r="LW204" i="2" s="1"/>
  <c r="KW204" i="2"/>
  <c r="KY204" i="2" s="1"/>
  <c r="DU229" i="2"/>
  <c r="DV229" i="2"/>
  <c r="DY229" i="2" s="1"/>
  <c r="EE229" i="2" s="1"/>
  <c r="NH244" i="2"/>
  <c r="NJ244" i="2"/>
  <c r="OB244" i="2" s="1"/>
  <c r="DV245" i="2"/>
  <c r="DY245" i="2" s="1"/>
  <c r="EE245" i="2" s="1"/>
  <c r="DU245" i="2"/>
  <c r="DK242" i="2"/>
  <c r="DM242" i="2" s="1"/>
  <c r="EA242" i="2"/>
  <c r="EA283" i="2"/>
  <c r="DK283" i="2"/>
  <c r="DM283" i="2" s="1"/>
  <c r="NL315" i="2"/>
  <c r="NK349" i="2"/>
  <c r="OA349" i="2"/>
  <c r="OC349" i="2" s="1"/>
  <c r="NL23" i="2"/>
  <c r="EG32" i="2"/>
  <c r="EI32" i="2" s="1"/>
  <c r="EC32" i="2"/>
  <c r="NU43" i="2"/>
  <c r="NW43" i="2" s="1"/>
  <c r="NI71" i="2"/>
  <c r="NF71" i="2"/>
  <c r="LQ93" i="2"/>
  <c r="LW93" i="2"/>
  <c r="LE73" i="2"/>
  <c r="NU144" i="2"/>
  <c r="NW144" i="2" s="1"/>
  <c r="NH147" i="2"/>
  <c r="NJ147" i="2"/>
  <c r="OB147" i="2" s="1"/>
  <c r="NU198" i="2"/>
  <c r="NW198" i="2" s="1"/>
  <c r="DU200" i="2"/>
  <c r="DV200" i="2"/>
  <c r="DY200" i="2" s="1"/>
  <c r="EE200" i="2" s="1"/>
  <c r="NU203" i="2"/>
  <c r="NW203" i="2" s="1"/>
  <c r="NE242" i="2"/>
  <c r="NL253" i="2"/>
  <c r="NJ267" i="2"/>
  <c r="OB267" i="2" s="1"/>
  <c r="NH267" i="2"/>
  <c r="DV284" i="2"/>
  <c r="DY284" i="2" s="1"/>
  <c r="EE284" i="2" s="1"/>
  <c r="DU284" i="2"/>
  <c r="MX296" i="2"/>
  <c r="NE296" i="2"/>
  <c r="MZ296" i="2"/>
  <c r="MA312" i="2"/>
  <c r="MC312" i="2" s="1"/>
  <c r="LC312" i="2"/>
  <c r="LE312" i="2" s="1"/>
  <c r="MM312" i="2"/>
  <c r="MO312" i="2" s="1"/>
  <c r="LU312" i="2"/>
  <c r="LW312" i="2" s="1"/>
  <c r="MW312" i="2"/>
  <c r="KQ312" i="2"/>
  <c r="KS312" i="2" s="1"/>
  <c r="LO312" i="2"/>
  <c r="LQ312" i="2" s="1"/>
  <c r="KK312" i="2"/>
  <c r="KM312" i="2" s="1"/>
  <c r="MG312" i="2"/>
  <c r="MI312" i="2" s="1"/>
  <c r="KG312" i="2"/>
  <c r="KW312" i="2"/>
  <c r="KY312" i="2" s="1"/>
  <c r="LI312" i="2"/>
  <c r="LK312" i="2" s="1"/>
  <c r="EC329" i="2"/>
  <c r="EG329" i="2"/>
  <c r="EI329" i="2" s="1"/>
  <c r="MW334" i="2"/>
  <c r="LU334" i="2"/>
  <c r="LW334" i="2" s="1"/>
  <c r="KW334" i="2"/>
  <c r="KY334" i="2" s="1"/>
  <c r="MG334" i="2"/>
  <c r="MI334" i="2" s="1"/>
  <c r="LI334" i="2"/>
  <c r="LK334" i="2" s="1"/>
  <c r="KK334" i="2"/>
  <c r="KM334" i="2" s="1"/>
  <c r="MM334" i="2"/>
  <c r="MO334" i="2" s="1"/>
  <c r="MA334" i="2"/>
  <c r="MC334" i="2" s="1"/>
  <c r="LO334" i="2"/>
  <c r="LQ334" i="2" s="1"/>
  <c r="LC334" i="2"/>
  <c r="LE334" i="2" s="1"/>
  <c r="KQ334" i="2"/>
  <c r="KG334" i="2"/>
  <c r="DV55" i="2"/>
  <c r="DY55" i="2" s="1"/>
  <c r="EE55" i="2" s="1"/>
  <c r="DU55" i="2"/>
  <c r="LE12" i="2"/>
  <c r="KY12" i="2"/>
  <c r="DK8" i="2"/>
  <c r="DM8" i="2" s="1"/>
  <c r="EA8" i="2"/>
  <c r="LE79" i="2"/>
  <c r="EC115" i="2"/>
  <c r="EG115" i="2"/>
  <c r="EI115" i="2" s="1"/>
  <c r="MB118" i="2"/>
  <c r="MC118" i="2" s="1"/>
  <c r="LJ118" i="2"/>
  <c r="LK118" i="2" s="1"/>
  <c r="KJ118" i="2"/>
  <c r="KX118" i="2"/>
  <c r="KY118" i="2" s="1"/>
  <c r="LV118" i="2"/>
  <c r="LW118" i="2" s="1"/>
  <c r="MH118" i="2"/>
  <c r="MI118" i="2" s="1"/>
  <c r="KL118" i="2"/>
  <c r="KM118" i="2" s="1"/>
  <c r="MN118" i="2"/>
  <c r="MO118" i="2" s="1"/>
  <c r="LD118" i="2"/>
  <c r="LE118" i="2" s="1"/>
  <c r="KR118" i="2"/>
  <c r="KS118" i="2" s="1"/>
  <c r="NA118" i="2"/>
  <c r="LP118" i="2"/>
  <c r="LQ118" i="2" s="1"/>
  <c r="EA136" i="2"/>
  <c r="DK136" i="2"/>
  <c r="DM136" i="2" s="1"/>
  <c r="NL148" i="2"/>
  <c r="NE131" i="2"/>
  <c r="MW178" i="2"/>
  <c r="LU178" i="2"/>
  <c r="KW178" i="2"/>
  <c r="KG178" i="2"/>
  <c r="MM178" i="2"/>
  <c r="LI178" i="2"/>
  <c r="KK178" i="2"/>
  <c r="MA178" i="2"/>
  <c r="LO178" i="2"/>
  <c r="LC178" i="2"/>
  <c r="KQ178" i="2"/>
  <c r="MG178" i="2"/>
  <c r="DW175" i="2"/>
  <c r="DX175" i="2"/>
  <c r="MH178" i="2"/>
  <c r="LP178" i="2"/>
  <c r="NA178" i="2"/>
  <c r="MN178" i="2"/>
  <c r="LV178" i="2"/>
  <c r="LD178" i="2"/>
  <c r="KJ178" i="2"/>
  <c r="MB178" i="2"/>
  <c r="KR178" i="2"/>
  <c r="KX178" i="2"/>
  <c r="LJ178" i="2"/>
  <c r="KL178" i="2"/>
  <c r="MA158" i="2"/>
  <c r="MC158" i="2" s="1"/>
  <c r="LC158" i="2"/>
  <c r="LE158" i="2" s="1"/>
  <c r="LO158" i="2"/>
  <c r="KW158" i="2"/>
  <c r="KY158" i="2" s="1"/>
  <c r="MM158" i="2"/>
  <c r="MO158" i="2" s="1"/>
  <c r="LU158" i="2"/>
  <c r="LW158" i="2" s="1"/>
  <c r="KK158" i="2"/>
  <c r="KM158" i="2" s="1"/>
  <c r="MW158" i="2"/>
  <c r="KQ158" i="2"/>
  <c r="KS158" i="2" s="1"/>
  <c r="KG158" i="2"/>
  <c r="MG158" i="2"/>
  <c r="MI158" i="2" s="1"/>
  <c r="LI158" i="2"/>
  <c r="LK158" i="2" s="1"/>
  <c r="ND201" i="2"/>
  <c r="NB201" i="2"/>
  <c r="DV167" i="2"/>
  <c r="DY167" i="2" s="1"/>
  <c r="EE167" i="2" s="1"/>
  <c r="DU167" i="2"/>
  <c r="EA195" i="2"/>
  <c r="DK195" i="2"/>
  <c r="DM195" i="2" s="1"/>
  <c r="EA223" i="2"/>
  <c r="DK223" i="2"/>
  <c r="DM223" i="2" s="1"/>
  <c r="NL232" i="2"/>
  <c r="EA292" i="2"/>
  <c r="DK292" i="2"/>
  <c r="DM292" i="2" s="1"/>
  <c r="EA287" i="2"/>
  <c r="DK287" i="2"/>
  <c r="DM287" i="2" s="1"/>
  <c r="EA304" i="2"/>
  <c r="DK304" i="2"/>
  <c r="DM304" i="2" s="1"/>
  <c r="DU298" i="2"/>
  <c r="DV298" i="2"/>
  <c r="DY298" i="2" s="1"/>
  <c r="EE298" i="2" s="1"/>
  <c r="NH328" i="2"/>
  <c r="NJ328" i="2"/>
  <c r="OB328" i="2" s="1"/>
  <c r="ND337" i="2"/>
  <c r="NB337" i="2"/>
  <c r="NZ354" i="2"/>
  <c r="OF354" i="2" s="1"/>
  <c r="OD354" i="2"/>
  <c r="NL54" i="2"/>
  <c r="MG14" i="2"/>
  <c r="MI14" i="2" s="1"/>
  <c r="LI14" i="2"/>
  <c r="LK14" i="2" s="1"/>
  <c r="KK14" i="2"/>
  <c r="KM14" i="2" s="1"/>
  <c r="KW14" i="2"/>
  <c r="KY14" i="2" s="1"/>
  <c r="MM14" i="2"/>
  <c r="MO14" i="2" s="1"/>
  <c r="LC14" i="2"/>
  <c r="LE14" i="2" s="1"/>
  <c r="KQ14" i="2"/>
  <c r="KS14" i="2" s="1"/>
  <c r="LO14" i="2"/>
  <c r="LQ14" i="2" s="1"/>
  <c r="MA14" i="2"/>
  <c r="MC14" i="2" s="1"/>
  <c r="KG14" i="2"/>
  <c r="MW14" i="2"/>
  <c r="LU14" i="2"/>
  <c r="LW14" i="2" s="1"/>
  <c r="NH53" i="2"/>
  <c r="NJ53" i="2"/>
  <c r="OB53" i="2" s="1"/>
  <c r="ND7" i="2"/>
  <c r="NB7" i="2"/>
  <c r="EA51" i="2"/>
  <c r="DK51" i="2"/>
  <c r="DM51" i="2" s="1"/>
  <c r="NI52" i="2"/>
  <c r="NF52" i="2"/>
  <c r="KY78" i="2"/>
  <c r="MZ78" i="2"/>
  <c r="MX78" i="2"/>
  <c r="NE78" i="2"/>
  <c r="LP126" i="2"/>
  <c r="LQ126" i="2" s="1"/>
  <c r="KX126" i="2"/>
  <c r="KY126" i="2" s="1"/>
  <c r="NA126" i="2"/>
  <c r="LD126" i="2"/>
  <c r="LE126" i="2" s="1"/>
  <c r="KL126" i="2"/>
  <c r="KM126" i="2" s="1"/>
  <c r="MN126" i="2"/>
  <c r="LV126" i="2"/>
  <c r="LW126" i="2" s="1"/>
  <c r="LJ126" i="2"/>
  <c r="LK126" i="2" s="1"/>
  <c r="KJ126" i="2"/>
  <c r="MH126" i="2"/>
  <c r="MI126" i="2" s="1"/>
  <c r="KR126" i="2"/>
  <c r="KS126" i="2" s="1"/>
  <c r="MB126" i="2"/>
  <c r="MC126" i="2" s="1"/>
  <c r="EA142" i="2"/>
  <c r="DK142" i="2"/>
  <c r="DM142" i="2" s="1"/>
  <c r="DV157" i="2"/>
  <c r="DY157" i="2" s="1"/>
  <c r="EE157" i="2" s="1"/>
  <c r="DU157" i="2"/>
  <c r="EG145" i="2"/>
  <c r="EI145" i="2" s="1"/>
  <c r="EC145" i="2"/>
  <c r="LQ168" i="2"/>
  <c r="ED201" i="2"/>
  <c r="EF201" i="2" s="1"/>
  <c r="DZ201" i="2"/>
  <c r="MO216" i="2"/>
  <c r="LQ235" i="2"/>
  <c r="DV228" i="2"/>
  <c r="DY228" i="2" s="1"/>
  <c r="EE228" i="2" s="1"/>
  <c r="DU228" i="2"/>
  <c r="NA241" i="2"/>
  <c r="LV241" i="2"/>
  <c r="LW241" i="2" s="1"/>
  <c r="LD241" i="2"/>
  <c r="LE241" i="2" s="1"/>
  <c r="KL241" i="2"/>
  <c r="KM241" i="2" s="1"/>
  <c r="MB241" i="2"/>
  <c r="MC241" i="2" s="1"/>
  <c r="KJ241" i="2"/>
  <c r="LJ241" i="2"/>
  <c r="LK241" i="2" s="1"/>
  <c r="KR241" i="2"/>
  <c r="KS241" i="2" s="1"/>
  <c r="MH241" i="2"/>
  <c r="MI241" i="2" s="1"/>
  <c r="LP241" i="2"/>
  <c r="LQ241" i="2" s="1"/>
  <c r="KX241" i="2"/>
  <c r="KY241" i="2" s="1"/>
  <c r="MN241" i="2"/>
  <c r="MO241" i="2" s="1"/>
  <c r="DK257" i="2"/>
  <c r="DM257" i="2" s="1"/>
  <c r="EA257" i="2"/>
  <c r="MC245" i="2"/>
  <c r="NU245" i="2" s="1"/>
  <c r="NW245" i="2" s="1"/>
  <c r="KY259" i="2"/>
  <c r="NL259" i="2" s="1"/>
  <c r="NU259" i="2"/>
  <c r="NW259" i="2" s="1"/>
  <c r="EG314" i="2"/>
  <c r="EI314" i="2" s="1"/>
  <c r="EC314" i="2"/>
  <c r="MH323" i="2"/>
  <c r="LJ323" i="2"/>
  <c r="KL323" i="2"/>
  <c r="NA323" i="2"/>
  <c r="KX323" i="2"/>
  <c r="LV323" i="2"/>
  <c r="MN323" i="2"/>
  <c r="KR323" i="2"/>
  <c r="MB323" i="2"/>
  <c r="LD323" i="2"/>
  <c r="LP323" i="2"/>
  <c r="KJ323" i="2"/>
  <c r="DK342" i="2"/>
  <c r="DM342" i="2" s="1"/>
  <c r="EA342" i="2"/>
  <c r="DK349" i="2"/>
  <c r="DM349" i="2" s="1"/>
  <c r="LW350" i="2"/>
  <c r="MC350" i="2"/>
  <c r="NU350" i="2" s="1"/>
  <c r="NW350" i="2" s="1"/>
  <c r="NU38" i="2"/>
  <c r="NW38" i="2" s="1"/>
  <c r="LP49" i="2"/>
  <c r="KX49" i="2"/>
  <c r="NA49" i="2"/>
  <c r="MN49" i="2"/>
  <c r="LV49" i="2"/>
  <c r="LD49" i="2"/>
  <c r="KL49" i="2"/>
  <c r="MH49" i="2"/>
  <c r="KR49" i="2"/>
  <c r="KJ49" i="2"/>
  <c r="MB49" i="2"/>
  <c r="LJ49" i="2"/>
  <c r="MC83" i="2"/>
  <c r="NU83" i="2" s="1"/>
  <c r="NW83" i="2" s="1"/>
  <c r="MO97" i="2"/>
  <c r="LE97" i="2"/>
  <c r="EA75" i="2"/>
  <c r="DK75" i="2"/>
  <c r="DM75" i="2" s="1"/>
  <c r="DV64" i="2"/>
  <c r="DY64" i="2" s="1"/>
  <c r="EE64" i="2" s="1"/>
  <c r="DU64" i="2"/>
  <c r="DU118" i="2"/>
  <c r="DV118" i="2"/>
  <c r="DY118" i="2" s="1"/>
  <c r="EE118" i="2" s="1"/>
  <c r="LE103" i="2"/>
  <c r="NL103" i="2" s="1"/>
  <c r="NE103" i="2"/>
  <c r="MZ103" i="2"/>
  <c r="MX103" i="2"/>
  <c r="EA133" i="2"/>
  <c r="DK133" i="2"/>
  <c r="DM133" i="2" s="1"/>
  <c r="ND167" i="2"/>
  <c r="NB167" i="2"/>
  <c r="KS161" i="2"/>
  <c r="NE201" i="2"/>
  <c r="KS165" i="2"/>
  <c r="LW165" i="2"/>
  <c r="KS208" i="2"/>
  <c r="KM208" i="2"/>
  <c r="EA205" i="2"/>
  <c r="DK205" i="2"/>
  <c r="DM205" i="2" s="1"/>
  <c r="LK225" i="2"/>
  <c r="LW225" i="2"/>
  <c r="DV206" i="2"/>
  <c r="DY206" i="2" s="1"/>
  <c r="EE206" i="2" s="1"/>
  <c r="DU206" i="2"/>
  <c r="NB239" i="2"/>
  <c r="ND239" i="2"/>
  <c r="LK229" i="2"/>
  <c r="LW229" i="2"/>
  <c r="DW254" i="2"/>
  <c r="DX254" i="2"/>
  <c r="EA253" i="2"/>
  <c r="DK253" i="2"/>
  <c r="DM253" i="2" s="1"/>
  <c r="ND259" i="2"/>
  <c r="NB259" i="2"/>
  <c r="DK255" i="2"/>
  <c r="DM255" i="2" s="1"/>
  <c r="EA255" i="2"/>
  <c r="NL278" i="2"/>
  <c r="NL292" i="2"/>
  <c r="NJ314" i="2"/>
  <c r="NH314" i="2"/>
  <c r="DW329" i="2"/>
  <c r="DX329" i="2"/>
  <c r="MH340" i="2"/>
  <c r="MI340" i="2" s="1"/>
  <c r="LJ340" i="2"/>
  <c r="LK340" i="2" s="1"/>
  <c r="KL340" i="2"/>
  <c r="KM340" i="2" s="1"/>
  <c r="LV340" i="2"/>
  <c r="LW340" i="2" s="1"/>
  <c r="KX340" i="2"/>
  <c r="KY340" i="2" s="1"/>
  <c r="MB340" i="2"/>
  <c r="MC340" i="2" s="1"/>
  <c r="NU340" i="2" s="1"/>
  <c r="NW340" i="2" s="1"/>
  <c r="KJ340" i="2"/>
  <c r="LP340" i="2"/>
  <c r="LQ340" i="2" s="1"/>
  <c r="LD340" i="2"/>
  <c r="LE340" i="2" s="1"/>
  <c r="KR340" i="2"/>
  <c r="KS340" i="2" s="1"/>
  <c r="NA340" i="2"/>
  <c r="MN340" i="2"/>
  <c r="MO340" i="2" s="1"/>
  <c r="LE351" i="2"/>
  <c r="NU346" i="2"/>
  <c r="NW346" i="2" s="1"/>
  <c r="DV50" i="2"/>
  <c r="DY50" i="2" s="1"/>
  <c r="EE50" i="2" s="1"/>
  <c r="DU50" i="2"/>
  <c r="NB61" i="2"/>
  <c r="ND61" i="2"/>
  <c r="ND64" i="2"/>
  <c r="NB64" i="2"/>
  <c r="NE69" i="2"/>
  <c r="DK84" i="2"/>
  <c r="DM84" i="2" s="1"/>
  <c r="EA84" i="2"/>
  <c r="EG76" i="2"/>
  <c r="EI76" i="2" s="1"/>
  <c r="EC76" i="2"/>
  <c r="MW36" i="2"/>
  <c r="LU36" i="2"/>
  <c r="LW36" i="2" s="1"/>
  <c r="KW36" i="2"/>
  <c r="KY36" i="2" s="1"/>
  <c r="MG36" i="2"/>
  <c r="MI36" i="2" s="1"/>
  <c r="LO36" i="2"/>
  <c r="MM36" i="2"/>
  <c r="MO36" i="2" s="1"/>
  <c r="LC36" i="2"/>
  <c r="LE36" i="2" s="1"/>
  <c r="KG36" i="2"/>
  <c r="KQ36" i="2"/>
  <c r="KS36" i="2" s="1"/>
  <c r="KK36" i="2"/>
  <c r="KM36" i="2" s="1"/>
  <c r="MA36" i="2"/>
  <c r="MC36" i="2" s="1"/>
  <c r="LI36" i="2"/>
  <c r="LK36" i="2" s="1"/>
  <c r="DK11" i="2"/>
  <c r="DM11" i="2" s="1"/>
  <c r="EA11" i="2"/>
  <c r="DK59" i="2"/>
  <c r="DM59" i="2" s="1"/>
  <c r="EA59" i="2"/>
  <c r="MG121" i="2"/>
  <c r="MI121" i="2" s="1"/>
  <c r="LI121" i="2"/>
  <c r="LK121" i="2" s="1"/>
  <c r="KK121" i="2"/>
  <c r="KM121" i="2" s="1"/>
  <c r="KQ121" i="2"/>
  <c r="KS121" i="2" s="1"/>
  <c r="KG121" i="2"/>
  <c r="MM121" i="2"/>
  <c r="MO121" i="2" s="1"/>
  <c r="MW121" i="2"/>
  <c r="KW121" i="2"/>
  <c r="KY121" i="2" s="1"/>
  <c r="LO121" i="2"/>
  <c r="LQ121" i="2" s="1"/>
  <c r="MA121" i="2"/>
  <c r="MC121" i="2" s="1"/>
  <c r="LC121" i="2"/>
  <c r="LE121" i="2" s="1"/>
  <c r="LU121" i="2"/>
  <c r="LW121" i="2" s="1"/>
  <c r="NJ91" i="2"/>
  <c r="OB91" i="2" s="1"/>
  <c r="NH91" i="2"/>
  <c r="NU119" i="2"/>
  <c r="NW119" i="2" s="1"/>
  <c r="MG137" i="2"/>
  <c r="MI137" i="2" s="1"/>
  <c r="LI137" i="2"/>
  <c r="LK137" i="2" s="1"/>
  <c r="KK137" i="2"/>
  <c r="KM137" i="2" s="1"/>
  <c r="MA137" i="2"/>
  <c r="MC137" i="2" s="1"/>
  <c r="LC137" i="2"/>
  <c r="LO137" i="2"/>
  <c r="LQ137" i="2" s="1"/>
  <c r="MM137" i="2"/>
  <c r="MO137" i="2" s="1"/>
  <c r="KQ137" i="2"/>
  <c r="KS137" i="2" s="1"/>
  <c r="MW137" i="2"/>
  <c r="KW137" i="2"/>
  <c r="KY137" i="2" s="1"/>
  <c r="KG137" i="2"/>
  <c r="LU137" i="2"/>
  <c r="LW137" i="2" s="1"/>
  <c r="DK148" i="2"/>
  <c r="DM148" i="2" s="1"/>
  <c r="EA148" i="2"/>
  <c r="NE175" i="2"/>
  <c r="MZ175" i="2"/>
  <c r="MX175" i="2"/>
  <c r="KM175" i="2"/>
  <c r="LK190" i="2"/>
  <c r="DV230" i="2"/>
  <c r="DY230" i="2" s="1"/>
  <c r="EE230" i="2" s="1"/>
  <c r="DU230" i="2"/>
  <c r="NU264" i="2"/>
  <c r="NW264" i="2" s="1"/>
  <c r="DU264" i="2"/>
  <c r="DV264" i="2"/>
  <c r="DY264" i="2" s="1"/>
  <c r="EE264" i="2" s="1"/>
  <c r="LE305" i="2"/>
  <c r="LW305" i="2"/>
  <c r="EA313" i="2"/>
  <c r="DK313" i="2"/>
  <c r="DM313" i="2" s="1"/>
  <c r="FE314" i="2"/>
  <c r="NM314" i="2"/>
  <c r="NY314" i="2" s="1"/>
  <c r="OE314" i="2" s="1"/>
  <c r="MO319" i="2"/>
  <c r="FE62" i="2"/>
  <c r="NM62" i="2"/>
  <c r="NY62" i="2" s="1"/>
  <c r="OE62" i="2" s="1"/>
  <c r="FE67" i="2"/>
  <c r="NM67" i="2"/>
  <c r="NY67" i="2" s="1"/>
  <c r="OE67" i="2" s="1"/>
  <c r="NX301" i="2"/>
  <c r="FE344" i="2"/>
  <c r="NM344" i="2"/>
  <c r="NY344" i="2" s="1"/>
  <c r="OE344" i="2" s="1"/>
  <c r="FE337" i="2"/>
  <c r="NM337" i="2"/>
  <c r="NY337" i="2" s="1"/>
  <c r="OE337" i="2" s="1"/>
  <c r="FE103" i="2"/>
  <c r="NM103" i="2"/>
  <c r="NY103" i="2" s="1"/>
  <c r="OE103" i="2" s="1"/>
  <c r="FE333" i="2"/>
  <c r="NM333" i="2"/>
  <c r="NY333" i="2" s="1"/>
  <c r="OE333" i="2" s="1"/>
  <c r="NU269" i="1"/>
  <c r="NW269" i="1" s="1"/>
  <c r="EG117" i="1"/>
  <c r="EI117" i="1" s="1"/>
  <c r="EC117" i="1"/>
  <c r="NL126" i="1"/>
  <c r="NL348" i="1"/>
  <c r="LW44" i="1"/>
  <c r="LK16" i="1"/>
  <c r="KM183" i="1"/>
  <c r="MI324" i="1"/>
  <c r="LE324" i="1"/>
  <c r="LW331" i="1"/>
  <c r="LK145" i="1"/>
  <c r="KY233" i="1"/>
  <c r="NU57" i="1"/>
  <c r="NW57" i="1" s="1"/>
  <c r="DK139" i="1"/>
  <c r="DM139" i="1" s="1"/>
  <c r="KS24" i="1"/>
  <c r="NL303" i="1"/>
  <c r="MN124" i="1"/>
  <c r="MO124" i="1" s="1"/>
  <c r="KJ124" i="1"/>
  <c r="KR124" i="1"/>
  <c r="KS124" i="1" s="1"/>
  <c r="MB124" i="1"/>
  <c r="MC124" i="1" s="1"/>
  <c r="LV124" i="1"/>
  <c r="LW124" i="1" s="1"/>
  <c r="MH124" i="1"/>
  <c r="MI124" i="1" s="1"/>
  <c r="LJ124" i="1"/>
  <c r="LK124" i="1" s="1"/>
  <c r="KL124" i="1"/>
  <c r="KM124" i="1" s="1"/>
  <c r="NA124" i="1"/>
  <c r="LP124" i="1"/>
  <c r="LQ124" i="1" s="1"/>
  <c r="KX124" i="1"/>
  <c r="KY124" i="1" s="1"/>
  <c r="LD124" i="1"/>
  <c r="LE124" i="1" s="1"/>
  <c r="MG101" i="1"/>
  <c r="MI101" i="1" s="1"/>
  <c r="MA101" i="1"/>
  <c r="MC101" i="1" s="1"/>
  <c r="LI101" i="1"/>
  <c r="KW101" i="1"/>
  <c r="LU101" i="1"/>
  <c r="LW101" i="1" s="1"/>
  <c r="LO101" i="1"/>
  <c r="LQ101" i="1" s="1"/>
  <c r="LC101" i="1"/>
  <c r="KQ101" i="1"/>
  <c r="KS101" i="1" s="1"/>
  <c r="MM101" i="1"/>
  <c r="MO101" i="1" s="1"/>
  <c r="KG101" i="1"/>
  <c r="KK101" i="1"/>
  <c r="MW101" i="1"/>
  <c r="LO159" i="1"/>
  <c r="LQ159" i="1" s="1"/>
  <c r="MA159" i="1"/>
  <c r="MC159" i="1" s="1"/>
  <c r="KQ159" i="1"/>
  <c r="KS159" i="1" s="1"/>
  <c r="MG159" i="1"/>
  <c r="MI159" i="1" s="1"/>
  <c r="KG159" i="1"/>
  <c r="LC159" i="1"/>
  <c r="LE159" i="1" s="1"/>
  <c r="LI159" i="1"/>
  <c r="LK159" i="1" s="1"/>
  <c r="KK159" i="1"/>
  <c r="KM159" i="1" s="1"/>
  <c r="LU159" i="1"/>
  <c r="LW159" i="1" s="1"/>
  <c r="KW159" i="1"/>
  <c r="KY159" i="1" s="1"/>
  <c r="MW159" i="1"/>
  <c r="MM159" i="1"/>
  <c r="MO159" i="1" s="1"/>
  <c r="NU159" i="1" s="1"/>
  <c r="NW159" i="1" s="1"/>
  <c r="KX217" i="1"/>
  <c r="KY217" i="1" s="1"/>
  <c r="KJ217" i="1"/>
  <c r="MH217" i="1"/>
  <c r="MI217" i="1" s="1"/>
  <c r="LJ217" i="1"/>
  <c r="LK217" i="1" s="1"/>
  <c r="MN217" i="1"/>
  <c r="MO217" i="1" s="1"/>
  <c r="LP217" i="1"/>
  <c r="LQ217" i="1" s="1"/>
  <c r="KL217" i="1"/>
  <c r="KM217" i="1" s="1"/>
  <c r="MB217" i="1"/>
  <c r="MC217" i="1" s="1"/>
  <c r="NA217" i="1"/>
  <c r="LV217" i="1"/>
  <c r="LW217" i="1" s="1"/>
  <c r="KR217" i="1"/>
  <c r="KS217" i="1" s="1"/>
  <c r="LD217" i="1"/>
  <c r="LE217" i="1" s="1"/>
  <c r="LO273" i="1"/>
  <c r="MG273" i="1"/>
  <c r="MA273" i="1"/>
  <c r="LC273" i="1"/>
  <c r="LI273" i="1"/>
  <c r="KK273" i="1"/>
  <c r="LU273" i="1"/>
  <c r="MM273" i="1"/>
  <c r="KQ273" i="1"/>
  <c r="MW273" i="1"/>
  <c r="KW273" i="1"/>
  <c r="KG273" i="1"/>
  <c r="LO129" i="1"/>
  <c r="KK129" i="1"/>
  <c r="LC129" i="1"/>
  <c r="KG129" i="1"/>
  <c r="MG129" i="1"/>
  <c r="MW129" i="1"/>
  <c r="LU129" i="1"/>
  <c r="KW129" i="1"/>
  <c r="LI129" i="1"/>
  <c r="MA129" i="1"/>
  <c r="KQ129" i="1"/>
  <c r="MM129" i="1"/>
  <c r="LQ238" i="1"/>
  <c r="NU115" i="1"/>
  <c r="NW115" i="1" s="1"/>
  <c r="NL284" i="1"/>
  <c r="NL290" i="1"/>
  <c r="NL140" i="1"/>
  <c r="LK184" i="1"/>
  <c r="NU227" i="1"/>
  <c r="NW227" i="1" s="1"/>
  <c r="NU61" i="1"/>
  <c r="NW61" i="1" s="1"/>
  <c r="KM313" i="1"/>
  <c r="ND253" i="1"/>
  <c r="NB253" i="1"/>
  <c r="KQ235" i="1"/>
  <c r="KS235" i="1" s="1"/>
  <c r="KG235" i="1"/>
  <c r="LI235" i="1"/>
  <c r="LK235" i="1" s="1"/>
  <c r="MG235" i="1"/>
  <c r="MI235" i="1" s="1"/>
  <c r="MA235" i="1"/>
  <c r="MC235" i="1" s="1"/>
  <c r="LO235" i="1"/>
  <c r="LQ235" i="1" s="1"/>
  <c r="KK235" i="1"/>
  <c r="KM235" i="1" s="1"/>
  <c r="LC235" i="1"/>
  <c r="LE235" i="1" s="1"/>
  <c r="KW235" i="1"/>
  <c r="KY235" i="1" s="1"/>
  <c r="MM235" i="1"/>
  <c r="MO235" i="1" s="1"/>
  <c r="LU235" i="1"/>
  <c r="LW235" i="1" s="1"/>
  <c r="MW235" i="1"/>
  <c r="MG47" i="1"/>
  <c r="KQ47" i="1"/>
  <c r="KS47" i="1" s="1"/>
  <c r="MW47" i="1"/>
  <c r="LU47" i="1"/>
  <c r="LW47" i="1" s="1"/>
  <c r="KG47" i="1"/>
  <c r="KK47" i="1"/>
  <c r="KM47" i="1" s="1"/>
  <c r="LI47" i="1"/>
  <c r="LK47" i="1" s="1"/>
  <c r="LC47" i="1"/>
  <c r="LE47" i="1" s="1"/>
  <c r="LO47" i="1"/>
  <c r="LQ47" i="1" s="1"/>
  <c r="MM47" i="1"/>
  <c r="MO47" i="1" s="1"/>
  <c r="MA47" i="1"/>
  <c r="MC47" i="1" s="1"/>
  <c r="KW47" i="1"/>
  <c r="KY47" i="1" s="1"/>
  <c r="LC225" i="1"/>
  <c r="LE225" i="1" s="1"/>
  <c r="LO225" i="1"/>
  <c r="KK225" i="1"/>
  <c r="KM225" i="1" s="1"/>
  <c r="NL225" i="1" s="1"/>
  <c r="MA225" i="1"/>
  <c r="MC225" i="1" s="1"/>
  <c r="LI225" i="1"/>
  <c r="LK225" i="1" s="1"/>
  <c r="MW225" i="1"/>
  <c r="KG225" i="1"/>
  <c r="LU225" i="1"/>
  <c r="MM225" i="1"/>
  <c r="MG225" i="1"/>
  <c r="MI225" i="1" s="1"/>
  <c r="KQ225" i="1"/>
  <c r="KS225" i="1" s="1"/>
  <c r="KW225" i="1"/>
  <c r="KY225" i="1" s="1"/>
  <c r="LJ196" i="1"/>
  <c r="LK196" i="1" s="1"/>
  <c r="KL196" i="1"/>
  <c r="KM196" i="1" s="1"/>
  <c r="LD196" i="1"/>
  <c r="LE196" i="1" s="1"/>
  <c r="MH196" i="1"/>
  <c r="MI196" i="1" s="1"/>
  <c r="NA196" i="1"/>
  <c r="KJ196" i="1"/>
  <c r="MB196" i="1"/>
  <c r="MC196" i="1" s="1"/>
  <c r="KX196" i="1"/>
  <c r="KY196" i="1" s="1"/>
  <c r="LV196" i="1"/>
  <c r="LW196" i="1" s="1"/>
  <c r="LP196" i="1"/>
  <c r="LQ196" i="1" s="1"/>
  <c r="MN196" i="1"/>
  <c r="MO196" i="1" s="1"/>
  <c r="KR196" i="1"/>
  <c r="KS196" i="1" s="1"/>
  <c r="LP273" i="1"/>
  <c r="MN273" i="1"/>
  <c r="LJ273" i="1"/>
  <c r="MH273" i="1"/>
  <c r="KJ273" i="1"/>
  <c r="LV273" i="1"/>
  <c r="KR273" i="1"/>
  <c r="KX273" i="1"/>
  <c r="MB273" i="1"/>
  <c r="NA273" i="1"/>
  <c r="KL273" i="1"/>
  <c r="LD273" i="1"/>
  <c r="MB43" i="1"/>
  <c r="MC43" i="1" s="1"/>
  <c r="NA43" i="1"/>
  <c r="KL43" i="1"/>
  <c r="KM43" i="1" s="1"/>
  <c r="KJ43" i="1"/>
  <c r="LD43" i="1"/>
  <c r="LE43" i="1" s="1"/>
  <c r="MH43" i="1"/>
  <c r="MI43" i="1" s="1"/>
  <c r="LJ43" i="1"/>
  <c r="LK43" i="1" s="1"/>
  <c r="KX43" i="1"/>
  <c r="KY43" i="1" s="1"/>
  <c r="MN43" i="1"/>
  <c r="MO43" i="1" s="1"/>
  <c r="LP43" i="1"/>
  <c r="LQ43" i="1" s="1"/>
  <c r="KR43" i="1"/>
  <c r="KS43" i="1" s="1"/>
  <c r="LV43" i="1"/>
  <c r="LW43" i="1" s="1"/>
  <c r="MH144" i="1"/>
  <c r="MI144" i="1" s="1"/>
  <c r="MN144" i="1"/>
  <c r="NA144" i="1"/>
  <c r="KL144" i="1"/>
  <c r="KM144" i="1" s="1"/>
  <c r="MB144" i="1"/>
  <c r="MC144" i="1" s="1"/>
  <c r="LD144" i="1"/>
  <c r="LE144" i="1" s="1"/>
  <c r="LJ144" i="1"/>
  <c r="LK144" i="1" s="1"/>
  <c r="KJ144" i="1"/>
  <c r="LV144" i="1"/>
  <c r="LW144" i="1" s="1"/>
  <c r="LP144" i="1"/>
  <c r="LQ144" i="1" s="1"/>
  <c r="KR144" i="1"/>
  <c r="KS144" i="1" s="1"/>
  <c r="KX144" i="1"/>
  <c r="KQ243" i="1"/>
  <c r="KS243" i="1" s="1"/>
  <c r="KK243" i="1"/>
  <c r="KM243" i="1" s="1"/>
  <c r="KG243" i="1"/>
  <c r="MA243" i="1"/>
  <c r="MC243" i="1" s="1"/>
  <c r="LI243" i="1"/>
  <c r="LK243" i="1" s="1"/>
  <c r="LC243" i="1"/>
  <c r="LE243" i="1" s="1"/>
  <c r="LU243" i="1"/>
  <c r="LW243" i="1" s="1"/>
  <c r="MW243" i="1"/>
  <c r="LO243" i="1"/>
  <c r="LQ243" i="1" s="1"/>
  <c r="MM243" i="1"/>
  <c r="MO243" i="1" s="1"/>
  <c r="KW243" i="1"/>
  <c r="KY243" i="1" s="1"/>
  <c r="MG243" i="1"/>
  <c r="MI243" i="1" s="1"/>
  <c r="KL280" i="1"/>
  <c r="KM280" i="1" s="1"/>
  <c r="KJ280" i="1"/>
  <c r="MB280" i="1"/>
  <c r="MC280" i="1" s="1"/>
  <c r="LP280" i="1"/>
  <c r="LQ280" i="1" s="1"/>
  <c r="KX280" i="1"/>
  <c r="KY280" i="1" s="1"/>
  <c r="MH280" i="1"/>
  <c r="MI280" i="1" s="1"/>
  <c r="LJ280" i="1"/>
  <c r="LK280" i="1" s="1"/>
  <c r="KR280" i="1"/>
  <c r="KS280" i="1" s="1"/>
  <c r="LV280" i="1"/>
  <c r="LW280" i="1" s="1"/>
  <c r="NA280" i="1"/>
  <c r="LD280" i="1"/>
  <c r="LE280" i="1" s="1"/>
  <c r="MN280" i="1"/>
  <c r="MO280" i="1" s="1"/>
  <c r="KX77" i="1"/>
  <c r="KY77" i="1" s="1"/>
  <c r="MB77" i="1"/>
  <c r="MC77" i="1" s="1"/>
  <c r="MH77" i="1"/>
  <c r="MI77" i="1" s="1"/>
  <c r="KJ77" i="1"/>
  <c r="KL77" i="1"/>
  <c r="KM77" i="1" s="1"/>
  <c r="KR77" i="1"/>
  <c r="KS77" i="1" s="1"/>
  <c r="LP77" i="1"/>
  <c r="LQ77" i="1" s="1"/>
  <c r="NA77" i="1"/>
  <c r="LV77" i="1"/>
  <c r="LW77" i="1" s="1"/>
  <c r="LJ77" i="1"/>
  <c r="LK77" i="1" s="1"/>
  <c r="MN77" i="1"/>
  <c r="MO77" i="1" s="1"/>
  <c r="LD77" i="1"/>
  <c r="LE77" i="1" s="1"/>
  <c r="LO212" i="1"/>
  <c r="KG212" i="1"/>
  <c r="MM212" i="1"/>
  <c r="MW212" i="1"/>
  <c r="KK212" i="1"/>
  <c r="LU212" i="1"/>
  <c r="KW212" i="1"/>
  <c r="LC212" i="1"/>
  <c r="LI212" i="1"/>
  <c r="MG212" i="1"/>
  <c r="KQ212" i="1"/>
  <c r="MA212" i="1"/>
  <c r="LQ115" i="1"/>
  <c r="NL14" i="1"/>
  <c r="NU110" i="1"/>
  <c r="NW110" i="1" s="1"/>
  <c r="LE238" i="1"/>
  <c r="MO107" i="1"/>
  <c r="LQ130" i="1"/>
  <c r="LK291" i="1"/>
  <c r="NL172" i="1"/>
  <c r="NU298" i="1"/>
  <c r="NW298" i="1" s="1"/>
  <c r="NI308" i="1"/>
  <c r="NK308" i="1" s="1"/>
  <c r="MO16" i="1"/>
  <c r="LW16" i="1"/>
  <c r="NL98" i="1"/>
  <c r="KM120" i="1"/>
  <c r="MC184" i="1"/>
  <c r="NU184" i="1" s="1"/>
  <c r="NW184" i="1" s="1"/>
  <c r="NL249" i="1"/>
  <c r="KY324" i="1"/>
  <c r="KY171" i="1"/>
  <c r="MC218" i="1"/>
  <c r="LQ233" i="1"/>
  <c r="DW266" i="1"/>
  <c r="NU51" i="1"/>
  <c r="NW51" i="1" s="1"/>
  <c r="LE101" i="1"/>
  <c r="LK101" i="1"/>
  <c r="KM103" i="1"/>
  <c r="NF205" i="1"/>
  <c r="MC179" i="1"/>
  <c r="LK179" i="1"/>
  <c r="MB147" i="1"/>
  <c r="MC147" i="1" s="1"/>
  <c r="KX147" i="1"/>
  <c r="MH147" i="1"/>
  <c r="MI147" i="1" s="1"/>
  <c r="NA147" i="1"/>
  <c r="LD147" i="1"/>
  <c r="KL147" i="1"/>
  <c r="KM147" i="1" s="1"/>
  <c r="MN147" i="1"/>
  <c r="MO147" i="1" s="1"/>
  <c r="LJ147" i="1"/>
  <c r="LV147" i="1"/>
  <c r="KJ147" i="1"/>
  <c r="KR147" i="1"/>
  <c r="KS147" i="1" s="1"/>
  <c r="LP147" i="1"/>
  <c r="KR300" i="1"/>
  <c r="KS300" i="1" s="1"/>
  <c r="KL300" i="1"/>
  <c r="KM300" i="1" s="1"/>
  <c r="NA300" i="1"/>
  <c r="LV300" i="1"/>
  <c r="LW300" i="1" s="1"/>
  <c r="MB300" i="1"/>
  <c r="MC300" i="1" s="1"/>
  <c r="LP300" i="1"/>
  <c r="MN300" i="1"/>
  <c r="MO300" i="1" s="1"/>
  <c r="LJ300" i="1"/>
  <c r="LD300" i="1"/>
  <c r="KJ300" i="1"/>
  <c r="MH300" i="1"/>
  <c r="KX300" i="1"/>
  <c r="LU90" i="1"/>
  <c r="LW90" i="1" s="1"/>
  <c r="MA90" i="1"/>
  <c r="MC90" i="1" s="1"/>
  <c r="LC90" i="1"/>
  <c r="LE90" i="1" s="1"/>
  <c r="MW90" i="1"/>
  <c r="KW90" i="1"/>
  <c r="KY90" i="1" s="1"/>
  <c r="MM90" i="1"/>
  <c r="MO90" i="1" s="1"/>
  <c r="LI90" i="1"/>
  <c r="LK90" i="1" s="1"/>
  <c r="KQ90" i="1"/>
  <c r="KS90" i="1" s="1"/>
  <c r="MG90" i="1"/>
  <c r="MI90" i="1" s="1"/>
  <c r="KK90" i="1"/>
  <c r="KM90" i="1" s="1"/>
  <c r="LO90" i="1"/>
  <c r="LQ90" i="1" s="1"/>
  <c r="KG90" i="1"/>
  <c r="KK109" i="1"/>
  <c r="KM109" i="1" s="1"/>
  <c r="KW109" i="1"/>
  <c r="KY109" i="1" s="1"/>
  <c r="MW109" i="1"/>
  <c r="KG109" i="1"/>
  <c r="LO109" i="1"/>
  <c r="LQ109" i="1" s="1"/>
  <c r="LU109" i="1"/>
  <c r="LW109" i="1" s="1"/>
  <c r="LC109" i="1"/>
  <c r="LE109" i="1" s="1"/>
  <c r="LI109" i="1"/>
  <c r="LK109" i="1" s="1"/>
  <c r="MM109" i="1"/>
  <c r="MO109" i="1" s="1"/>
  <c r="MG109" i="1"/>
  <c r="MI109" i="1" s="1"/>
  <c r="MA109" i="1"/>
  <c r="MC109" i="1" s="1"/>
  <c r="KQ109" i="1"/>
  <c r="KS109" i="1" s="1"/>
  <c r="MM193" i="1"/>
  <c r="KG193" i="1"/>
  <c r="LU193" i="1"/>
  <c r="MG193" i="1"/>
  <c r="MI193" i="1" s="1"/>
  <c r="LI193" i="1"/>
  <c r="LK193" i="1" s="1"/>
  <c r="LO193" i="1"/>
  <c r="LQ193" i="1" s="1"/>
  <c r="KK193" i="1"/>
  <c r="MA193" i="1"/>
  <c r="MC193" i="1" s="1"/>
  <c r="MW193" i="1"/>
  <c r="KQ193" i="1"/>
  <c r="KW193" i="1"/>
  <c r="KY193" i="1" s="1"/>
  <c r="LC193" i="1"/>
  <c r="LE193" i="1" s="1"/>
  <c r="NA162" i="1"/>
  <c r="KR162" i="1"/>
  <c r="MN162" i="1"/>
  <c r="LV162" i="1"/>
  <c r="LD162" i="1"/>
  <c r="LJ162" i="1"/>
  <c r="KL162" i="1"/>
  <c r="LP162" i="1"/>
  <c r="MH162" i="1"/>
  <c r="MB162" i="1"/>
  <c r="KX162" i="1"/>
  <c r="KJ162" i="1"/>
  <c r="KJ114" i="1"/>
  <c r="KL114" i="1"/>
  <c r="KM114" i="1" s="1"/>
  <c r="KR114" i="1"/>
  <c r="KS114" i="1" s="1"/>
  <c r="LP114" i="1"/>
  <c r="LV114" i="1"/>
  <c r="LW114" i="1" s="1"/>
  <c r="KX114" i="1"/>
  <c r="KY114" i="1" s="1"/>
  <c r="NA114" i="1"/>
  <c r="LD114" i="1"/>
  <c r="LE114" i="1" s="1"/>
  <c r="MH114" i="1"/>
  <c r="MN114" i="1"/>
  <c r="MO114" i="1" s="1"/>
  <c r="LJ114" i="1"/>
  <c r="LK114" i="1" s="1"/>
  <c r="MB114" i="1"/>
  <c r="MC114" i="1" s="1"/>
  <c r="MW339" i="1"/>
  <c r="LC339" i="1"/>
  <c r="LE339" i="1" s="1"/>
  <c r="KG339" i="1"/>
  <c r="MG339" i="1"/>
  <c r="MI339" i="1" s="1"/>
  <c r="KQ339" i="1"/>
  <c r="KS339" i="1" s="1"/>
  <c r="LI339" i="1"/>
  <c r="LK339" i="1" s="1"/>
  <c r="MM339" i="1"/>
  <c r="MO339" i="1" s="1"/>
  <c r="KK339" i="1"/>
  <c r="KM339" i="1" s="1"/>
  <c r="LU339" i="1"/>
  <c r="LW339" i="1" s="1"/>
  <c r="KW339" i="1"/>
  <c r="KY339" i="1" s="1"/>
  <c r="MA339" i="1"/>
  <c r="MC339" i="1" s="1"/>
  <c r="LO339" i="1"/>
  <c r="LQ339" i="1" s="1"/>
  <c r="MZ93" i="1"/>
  <c r="MX93" i="1"/>
  <c r="NA241" i="1"/>
  <c r="LP241" i="1"/>
  <c r="LD241" i="1"/>
  <c r="MN241" i="1"/>
  <c r="MB241" i="1"/>
  <c r="KL241" i="1"/>
  <c r="MH241" i="1"/>
  <c r="KR241" i="1"/>
  <c r="LV241" i="1"/>
  <c r="KJ241" i="1"/>
  <c r="LJ241" i="1"/>
  <c r="KX241" i="1"/>
  <c r="MA56" i="1"/>
  <c r="LI56" i="1"/>
  <c r="KG56" i="1"/>
  <c r="MW56" i="1"/>
  <c r="MG56" i="1"/>
  <c r="LU56" i="1"/>
  <c r="LO56" i="1"/>
  <c r="KK56" i="1"/>
  <c r="LC56" i="1"/>
  <c r="KW56" i="1"/>
  <c r="KQ56" i="1"/>
  <c r="MM56" i="1"/>
  <c r="LI128" i="1"/>
  <c r="LK128" i="1" s="1"/>
  <c r="MW128" i="1"/>
  <c r="KK128" i="1"/>
  <c r="KM128" i="1" s="1"/>
  <c r="MG128" i="1"/>
  <c r="MI128" i="1" s="1"/>
  <c r="MA128" i="1"/>
  <c r="MC128" i="1" s="1"/>
  <c r="MM128" i="1"/>
  <c r="MO128" i="1" s="1"/>
  <c r="LO128" i="1"/>
  <c r="LQ128" i="1" s="1"/>
  <c r="KG128" i="1"/>
  <c r="KQ128" i="1"/>
  <c r="KS128" i="1" s="1"/>
  <c r="LU128" i="1"/>
  <c r="LW128" i="1" s="1"/>
  <c r="KW128" i="1"/>
  <c r="KY128" i="1" s="1"/>
  <c r="LC128" i="1"/>
  <c r="LE128" i="1" s="1"/>
  <c r="NM209" i="1"/>
  <c r="NY209" i="1" s="1"/>
  <c r="OE209" i="1" s="1"/>
  <c r="LP119" i="1"/>
  <c r="LV119" i="1"/>
  <c r="KL119" i="1"/>
  <c r="MN119" i="1"/>
  <c r="KX119" i="1"/>
  <c r="LD119" i="1"/>
  <c r="KJ119" i="1"/>
  <c r="MH119" i="1"/>
  <c r="NA119" i="1"/>
  <c r="MB119" i="1"/>
  <c r="KR119" i="1"/>
  <c r="LJ119" i="1"/>
  <c r="MZ114" i="1"/>
  <c r="MX114" i="1"/>
  <c r="NU180" i="1"/>
  <c r="NW180" i="1" s="1"/>
  <c r="KM186" i="1"/>
  <c r="LK188" i="1"/>
  <c r="MC238" i="1"/>
  <c r="KM28" i="1"/>
  <c r="LW107" i="1"/>
  <c r="KY257" i="1"/>
  <c r="NU270" i="1"/>
  <c r="NW270" i="1" s="1"/>
  <c r="NU99" i="1"/>
  <c r="NW99" i="1" s="1"/>
  <c r="MO183" i="1"/>
  <c r="MC324" i="1"/>
  <c r="DK167" i="1"/>
  <c r="DM167" i="1" s="1"/>
  <c r="LW233" i="1"/>
  <c r="NL51" i="1"/>
  <c r="NX51" i="1" s="1"/>
  <c r="NU88" i="1"/>
  <c r="NW88" i="1" s="1"/>
  <c r="KM101" i="1"/>
  <c r="NL214" i="1"/>
  <c r="DK50" i="1"/>
  <c r="DM50" i="1" s="1"/>
  <c r="NU46" i="1"/>
  <c r="NW46" i="1" s="1"/>
  <c r="LW147" i="1"/>
  <c r="NU58" i="1"/>
  <c r="NW58" i="1" s="1"/>
  <c r="NM67" i="1"/>
  <c r="NY67" i="1" s="1"/>
  <c r="OE67" i="1" s="1"/>
  <c r="LO255" i="1"/>
  <c r="LQ255" i="1" s="1"/>
  <c r="MG255" i="1"/>
  <c r="KQ255" i="1"/>
  <c r="MW255" i="1"/>
  <c r="KW255" i="1"/>
  <c r="LI255" i="1"/>
  <c r="LK255" i="1" s="1"/>
  <c r="KK255" i="1"/>
  <c r="KM255" i="1" s="1"/>
  <c r="KG255" i="1"/>
  <c r="MA255" i="1"/>
  <c r="MC255" i="1" s="1"/>
  <c r="LC255" i="1"/>
  <c r="LE255" i="1" s="1"/>
  <c r="MM255" i="1"/>
  <c r="MO255" i="1" s="1"/>
  <c r="DU308" i="1"/>
  <c r="DV308" i="1"/>
  <c r="MB59" i="1"/>
  <c r="MC59" i="1" s="1"/>
  <c r="KL59" i="1"/>
  <c r="KM59" i="1" s="1"/>
  <c r="MH59" i="1"/>
  <c r="MI59" i="1" s="1"/>
  <c r="KJ59" i="1"/>
  <c r="LD59" i="1"/>
  <c r="LE59" i="1" s="1"/>
  <c r="LJ59" i="1"/>
  <c r="LK59" i="1" s="1"/>
  <c r="LV59" i="1"/>
  <c r="LW59" i="1" s="1"/>
  <c r="MN59" i="1"/>
  <c r="MO59" i="1" s="1"/>
  <c r="LP59" i="1"/>
  <c r="LQ59" i="1" s="1"/>
  <c r="KX59" i="1"/>
  <c r="KY59" i="1" s="1"/>
  <c r="NA59" i="1"/>
  <c r="KR59" i="1"/>
  <c r="KS59" i="1" s="1"/>
  <c r="KK312" i="1"/>
  <c r="KQ312" i="1"/>
  <c r="KG312" i="1"/>
  <c r="MG312" i="1"/>
  <c r="MM312" i="1"/>
  <c r="LI312" i="1"/>
  <c r="MA312" i="1"/>
  <c r="KW312" i="1"/>
  <c r="MW312" i="1"/>
  <c r="LC312" i="1"/>
  <c r="LO312" i="1"/>
  <c r="LU312" i="1"/>
  <c r="NY54" i="1"/>
  <c r="OE54" i="1" s="1"/>
  <c r="LO207" i="1"/>
  <c r="LQ207" i="1" s="1"/>
  <c r="LI207" i="1"/>
  <c r="LK207" i="1" s="1"/>
  <c r="KW207" i="1"/>
  <c r="KY207" i="1" s="1"/>
  <c r="KQ207" i="1"/>
  <c r="KS207" i="1" s="1"/>
  <c r="LC207" i="1"/>
  <c r="LE207" i="1" s="1"/>
  <c r="KG207" i="1"/>
  <c r="MG207" i="1"/>
  <c r="MI207" i="1" s="1"/>
  <c r="KK207" i="1"/>
  <c r="KM207" i="1" s="1"/>
  <c r="MW207" i="1"/>
  <c r="MA207" i="1"/>
  <c r="MC207" i="1" s="1"/>
  <c r="MM207" i="1"/>
  <c r="MO207" i="1" s="1"/>
  <c r="LU207" i="1"/>
  <c r="LW207" i="1" s="1"/>
  <c r="MW236" i="1"/>
  <c r="KW236" i="1"/>
  <c r="KY236" i="1" s="1"/>
  <c r="LO236" i="1"/>
  <c r="LQ236" i="1" s="1"/>
  <c r="KQ236" i="1"/>
  <c r="KS236" i="1" s="1"/>
  <c r="KK236" i="1"/>
  <c r="KM236" i="1" s="1"/>
  <c r="LU236" i="1"/>
  <c r="LW236" i="1" s="1"/>
  <c r="MA236" i="1"/>
  <c r="MC236" i="1" s="1"/>
  <c r="MG236" i="1"/>
  <c r="MI236" i="1" s="1"/>
  <c r="LC236" i="1"/>
  <c r="LE236" i="1" s="1"/>
  <c r="LI236" i="1"/>
  <c r="LK236" i="1" s="1"/>
  <c r="KG236" i="1"/>
  <c r="MM236" i="1"/>
  <c r="MO236" i="1" s="1"/>
  <c r="MG194" i="1"/>
  <c r="MA194" i="1"/>
  <c r="MW194" i="1"/>
  <c r="KK194" i="1"/>
  <c r="KW194" i="1"/>
  <c r="LI194" i="1"/>
  <c r="LO194" i="1"/>
  <c r="LU194" i="1"/>
  <c r="KG194" i="1"/>
  <c r="MM194" i="1"/>
  <c r="LC194" i="1"/>
  <c r="KQ194" i="1"/>
  <c r="MI114" i="1"/>
  <c r="LD141" i="1"/>
  <c r="LP141" i="1"/>
  <c r="LQ141" i="1" s="1"/>
  <c r="MB141" i="1"/>
  <c r="MC141" i="1" s="1"/>
  <c r="KX141" i="1"/>
  <c r="KY141" i="1" s="1"/>
  <c r="KL141" i="1"/>
  <c r="KM141" i="1" s="1"/>
  <c r="KR141" i="1"/>
  <c r="KS141" i="1" s="1"/>
  <c r="NA141" i="1"/>
  <c r="LJ141" i="1"/>
  <c r="LK141" i="1" s="1"/>
  <c r="MH141" i="1"/>
  <c r="MI141" i="1" s="1"/>
  <c r="MN141" i="1"/>
  <c r="KJ141" i="1"/>
  <c r="LV141" i="1"/>
  <c r="LW141" i="1" s="1"/>
  <c r="KY255" i="1"/>
  <c r="KM44" i="1"/>
  <c r="KY184" i="1"/>
  <c r="LK331" i="1"/>
  <c r="NU11" i="1"/>
  <c r="NW11" i="1" s="1"/>
  <c r="MI47" i="1"/>
  <c r="LK171" i="1"/>
  <c r="LW193" i="1"/>
  <c r="KM218" i="1"/>
  <c r="NE101" i="1"/>
  <c r="LW134" i="1"/>
  <c r="KM134" i="1"/>
  <c r="MI103" i="1"/>
  <c r="LE147" i="1"/>
  <c r="LK147" i="1"/>
  <c r="NM142" i="1"/>
  <c r="NY142" i="1" s="1"/>
  <c r="OE142" i="1" s="1"/>
  <c r="DU191" i="1"/>
  <c r="DV191" i="1"/>
  <c r="DY191" i="1" s="1"/>
  <c r="EE191" i="1" s="1"/>
  <c r="KR254" i="1"/>
  <c r="KS254" i="1" s="1"/>
  <c r="LP254" i="1"/>
  <c r="MN254" i="1"/>
  <c r="MB254" i="1"/>
  <c r="LV254" i="1"/>
  <c r="LW254" i="1" s="1"/>
  <c r="KJ254" i="1"/>
  <c r="KX254" i="1"/>
  <c r="KY254" i="1" s="1"/>
  <c r="NA254" i="1"/>
  <c r="MH254" i="1"/>
  <c r="MI254" i="1" s="1"/>
  <c r="LD254" i="1"/>
  <c r="LE254" i="1" s="1"/>
  <c r="KL254" i="1"/>
  <c r="KM254" i="1" s="1"/>
  <c r="LJ254" i="1"/>
  <c r="LK254" i="1" s="1"/>
  <c r="LP56" i="1"/>
  <c r="KX56" i="1"/>
  <c r="MB56" i="1"/>
  <c r="MN56" i="1"/>
  <c r="LJ56" i="1"/>
  <c r="LV56" i="1"/>
  <c r="KR56" i="1"/>
  <c r="LD56" i="1"/>
  <c r="MH56" i="1"/>
  <c r="KJ56" i="1"/>
  <c r="NA56" i="1"/>
  <c r="KL56" i="1"/>
  <c r="LP127" i="1"/>
  <c r="LQ127" i="1" s="1"/>
  <c r="LJ127" i="1"/>
  <c r="KJ127" i="1"/>
  <c r="KX127" i="1"/>
  <c r="LV127" i="1"/>
  <c r="LW127" i="1" s="1"/>
  <c r="LD127" i="1"/>
  <c r="LE127" i="1" s="1"/>
  <c r="KR127" i="1"/>
  <c r="KS127" i="1" s="1"/>
  <c r="KL127" i="1"/>
  <c r="KM127" i="1" s="1"/>
  <c r="MN127" i="1"/>
  <c r="MH127" i="1"/>
  <c r="NA127" i="1"/>
  <c r="MB127" i="1"/>
  <c r="LP74" i="1"/>
  <c r="LQ74" i="1" s="1"/>
  <c r="KL74" i="1"/>
  <c r="KM74" i="1" s="1"/>
  <c r="MH74" i="1"/>
  <c r="MI74" i="1" s="1"/>
  <c r="KX74" i="1"/>
  <c r="KJ74" i="1"/>
  <c r="KR74" i="1"/>
  <c r="KS74" i="1" s="1"/>
  <c r="MB74" i="1"/>
  <c r="MN74" i="1"/>
  <c r="LV74" i="1"/>
  <c r="LW74" i="1" s="1"/>
  <c r="LJ74" i="1"/>
  <c r="LK74" i="1" s="1"/>
  <c r="LD74" i="1"/>
  <c r="LE74" i="1" s="1"/>
  <c r="NA74" i="1"/>
  <c r="KJ161" i="1"/>
  <c r="KR161" i="1"/>
  <c r="KS161" i="1" s="1"/>
  <c r="LJ161" i="1"/>
  <c r="LK161" i="1" s="1"/>
  <c r="KL161" i="1"/>
  <c r="LV161" i="1"/>
  <c r="LW161" i="1" s="1"/>
  <c r="LD161" i="1"/>
  <c r="LE161" i="1" s="1"/>
  <c r="MB161" i="1"/>
  <c r="NA161" i="1"/>
  <c r="MH161" i="1"/>
  <c r="MI161" i="1" s="1"/>
  <c r="LP161" i="1"/>
  <c r="LQ161" i="1" s="1"/>
  <c r="KX161" i="1"/>
  <c r="MN161" i="1"/>
  <c r="KW80" i="1"/>
  <c r="KY80" i="1" s="1"/>
  <c r="LO80" i="1"/>
  <c r="LQ80" i="1" s="1"/>
  <c r="MG80" i="1"/>
  <c r="MI80" i="1" s="1"/>
  <c r="LU80" i="1"/>
  <c r="LW80" i="1" s="1"/>
  <c r="LI80" i="1"/>
  <c r="LK80" i="1" s="1"/>
  <c r="MM80" i="1"/>
  <c r="MO80" i="1" s="1"/>
  <c r="KK80" i="1"/>
  <c r="KQ80" i="1"/>
  <c r="KS80" i="1" s="1"/>
  <c r="MW80" i="1"/>
  <c r="LC80" i="1"/>
  <c r="LE80" i="1" s="1"/>
  <c r="KG80" i="1"/>
  <c r="MA80" i="1"/>
  <c r="MC80" i="1" s="1"/>
  <c r="NU80" i="1" s="1"/>
  <c r="NW80" i="1" s="1"/>
  <c r="LI157" i="1"/>
  <c r="LK157" i="1" s="1"/>
  <c r="KK157" i="1"/>
  <c r="LO157" i="1"/>
  <c r="LQ157" i="1" s="1"/>
  <c r="MG157" i="1"/>
  <c r="MI157" i="1" s="1"/>
  <c r="MA157" i="1"/>
  <c r="MC157" i="1" s="1"/>
  <c r="MW157" i="1"/>
  <c r="LU157" i="1"/>
  <c r="LW157" i="1" s="1"/>
  <c r="KQ157" i="1"/>
  <c r="KS157" i="1" s="1"/>
  <c r="MM157" i="1"/>
  <c r="MO157" i="1" s="1"/>
  <c r="KW157" i="1"/>
  <c r="KY157" i="1" s="1"/>
  <c r="LC157" i="1"/>
  <c r="KG157" i="1"/>
  <c r="LD9" i="1"/>
  <c r="LV9" i="1"/>
  <c r="MB9" i="1"/>
  <c r="MH9" i="1"/>
  <c r="MN9" i="1"/>
  <c r="LJ9" i="1"/>
  <c r="LP9" i="1"/>
  <c r="KL9" i="1"/>
  <c r="KJ9" i="1"/>
  <c r="NA9" i="1"/>
  <c r="KR9" i="1"/>
  <c r="KX9" i="1"/>
  <c r="NU48" i="1"/>
  <c r="NW48" i="1" s="1"/>
  <c r="NL208" i="1"/>
  <c r="MO316" i="1"/>
  <c r="MO28" i="1"/>
  <c r="NL215" i="1"/>
  <c r="MI257" i="1"/>
  <c r="NU257" i="1" s="1"/>
  <c r="NW257" i="1" s="1"/>
  <c r="NL30" i="1"/>
  <c r="LE44" i="1"/>
  <c r="KY74" i="1"/>
  <c r="MI300" i="1"/>
  <c r="KY300" i="1"/>
  <c r="KS36" i="1"/>
  <c r="MI16" i="1"/>
  <c r="KY127" i="1"/>
  <c r="LK127" i="1"/>
  <c r="MO184" i="1"/>
  <c r="KS331" i="1"/>
  <c r="KM193" i="1"/>
  <c r="MC161" i="1"/>
  <c r="KY161" i="1"/>
  <c r="LQ225" i="1"/>
  <c r="LW225" i="1"/>
  <c r="NL259" i="1"/>
  <c r="KY147" i="1"/>
  <c r="LE165" i="1"/>
  <c r="DK247" i="1"/>
  <c r="DM247" i="1" s="1"/>
  <c r="MO254" i="1"/>
  <c r="NL310" i="1"/>
  <c r="MX215" i="1"/>
  <c r="NF215" i="1" s="1"/>
  <c r="MZ215" i="1"/>
  <c r="KG241" i="1"/>
  <c r="KW241" i="1"/>
  <c r="LI241" i="1"/>
  <c r="LK241" i="1" s="1"/>
  <c r="LU241" i="1"/>
  <c r="LC241" i="1"/>
  <c r="LE241" i="1" s="1"/>
  <c r="KK241" i="1"/>
  <c r="KM241" i="1" s="1"/>
  <c r="MG241" i="1"/>
  <c r="MI241" i="1" s="1"/>
  <c r="MW241" i="1"/>
  <c r="LO241" i="1"/>
  <c r="LQ241" i="1" s="1"/>
  <c r="MM241" i="1"/>
  <c r="MA241" i="1"/>
  <c r="MC241" i="1" s="1"/>
  <c r="KQ241" i="1"/>
  <c r="KS241" i="1" s="1"/>
  <c r="MB21" i="1"/>
  <c r="MC21" i="1" s="1"/>
  <c r="LV21" i="1"/>
  <c r="LW21" i="1" s="1"/>
  <c r="LJ21" i="1"/>
  <c r="LK21" i="1" s="1"/>
  <c r="LD21" i="1"/>
  <c r="LE21" i="1" s="1"/>
  <c r="NA21" i="1"/>
  <c r="KR21" i="1"/>
  <c r="KS21" i="1" s="1"/>
  <c r="MH21" i="1"/>
  <c r="MI21" i="1" s="1"/>
  <c r="LP21" i="1"/>
  <c r="LQ21" i="1" s="1"/>
  <c r="MN21" i="1"/>
  <c r="MO21" i="1" s="1"/>
  <c r="KX21" i="1"/>
  <c r="KY21" i="1" s="1"/>
  <c r="KL21" i="1"/>
  <c r="KM21" i="1" s="1"/>
  <c r="NL21" i="1" s="1"/>
  <c r="KJ21" i="1"/>
  <c r="DV117" i="1"/>
  <c r="DY117" i="1" s="1"/>
  <c r="EE117" i="1" s="1"/>
  <c r="DU117" i="1"/>
  <c r="ND178" i="1"/>
  <c r="NJ178" i="1" s="1"/>
  <c r="NB178" i="1"/>
  <c r="MB323" i="1"/>
  <c r="MC323" i="1" s="1"/>
  <c r="MH323" i="1"/>
  <c r="MI323" i="1" s="1"/>
  <c r="KJ323" i="1"/>
  <c r="KR323" i="1"/>
  <c r="LJ323" i="1"/>
  <c r="LK323" i="1" s="1"/>
  <c r="LV323" i="1"/>
  <c r="LW323" i="1" s="1"/>
  <c r="LD323" i="1"/>
  <c r="LE323" i="1" s="1"/>
  <c r="LP323" i="1"/>
  <c r="LQ323" i="1" s="1"/>
  <c r="NA323" i="1"/>
  <c r="KX323" i="1"/>
  <c r="KY323" i="1" s="1"/>
  <c r="KL323" i="1"/>
  <c r="KM323" i="1" s="1"/>
  <c r="MN323" i="1"/>
  <c r="MO323" i="1" s="1"/>
  <c r="LU221" i="1"/>
  <c r="LW221" i="1" s="1"/>
  <c r="KK221" i="1"/>
  <c r="KM221" i="1" s="1"/>
  <c r="LI221" i="1"/>
  <c r="LK221" i="1" s="1"/>
  <c r="KG221" i="1"/>
  <c r="LC221" i="1"/>
  <c r="LE221" i="1" s="1"/>
  <c r="MG221" i="1"/>
  <c r="MW221" i="1"/>
  <c r="KW221" i="1"/>
  <c r="KY221" i="1" s="1"/>
  <c r="MA221" i="1"/>
  <c r="MC221" i="1" s="1"/>
  <c r="MM221" i="1"/>
  <c r="MO221" i="1" s="1"/>
  <c r="KQ221" i="1"/>
  <c r="KS221" i="1" s="1"/>
  <c r="LO221" i="1"/>
  <c r="LQ221" i="1" s="1"/>
  <c r="LJ175" i="1"/>
  <c r="NA175" i="1"/>
  <c r="KR175" i="1"/>
  <c r="MN175" i="1"/>
  <c r="MH175" i="1"/>
  <c r="LV175" i="1"/>
  <c r="LP175" i="1"/>
  <c r="LD175" i="1"/>
  <c r="KX175" i="1"/>
  <c r="KL175" i="1"/>
  <c r="MB175" i="1"/>
  <c r="KJ175" i="1"/>
  <c r="KS255" i="1"/>
  <c r="LQ44" i="1"/>
  <c r="MC74" i="1"/>
  <c r="KM80" i="1"/>
  <c r="LK300" i="1"/>
  <c r="LQ300" i="1"/>
  <c r="KY36" i="1"/>
  <c r="MC127" i="1"/>
  <c r="MI127" i="1"/>
  <c r="NL148" i="1"/>
  <c r="NU176" i="1"/>
  <c r="NW176" i="1" s="1"/>
  <c r="NL304" i="1"/>
  <c r="KS193" i="1"/>
  <c r="NL229" i="1"/>
  <c r="NN229" i="1" s="1"/>
  <c r="KY75" i="1"/>
  <c r="KM161" i="1"/>
  <c r="MO225" i="1"/>
  <c r="LQ147" i="1"/>
  <c r="MC254" i="1"/>
  <c r="LW313" i="1"/>
  <c r="NM287" i="1"/>
  <c r="NY287" i="1" s="1"/>
  <c r="OE287" i="1" s="1"/>
  <c r="KW81" i="1"/>
  <c r="KY81" i="1" s="1"/>
  <c r="MG81" i="1"/>
  <c r="MI81" i="1" s="1"/>
  <c r="MM81" i="1"/>
  <c r="MO81" i="1" s="1"/>
  <c r="LU81" i="1"/>
  <c r="LW81" i="1" s="1"/>
  <c r="LO81" i="1"/>
  <c r="LQ81" i="1" s="1"/>
  <c r="KG81" i="1"/>
  <c r="KQ81" i="1"/>
  <c r="KS81" i="1" s="1"/>
  <c r="LI81" i="1"/>
  <c r="LK81" i="1" s="1"/>
  <c r="MW81" i="1"/>
  <c r="MA81" i="1"/>
  <c r="MC81" i="1" s="1"/>
  <c r="KK81" i="1"/>
  <c r="KM81" i="1" s="1"/>
  <c r="LC81" i="1"/>
  <c r="LE81" i="1" s="1"/>
  <c r="MB158" i="1"/>
  <c r="LJ158" i="1"/>
  <c r="LD158" i="1"/>
  <c r="KJ158" i="1"/>
  <c r="LP158" i="1"/>
  <c r="MN158" i="1"/>
  <c r="KR158" i="1"/>
  <c r="MH158" i="1"/>
  <c r="LV158" i="1"/>
  <c r="NA158" i="1"/>
  <c r="KL158" i="1"/>
  <c r="KX158" i="1"/>
  <c r="LD64" i="1"/>
  <c r="LE64" i="1" s="1"/>
  <c r="KL64" i="1"/>
  <c r="MN64" i="1"/>
  <c r="MO64" i="1" s="1"/>
  <c r="NA64" i="1"/>
  <c r="LP64" i="1"/>
  <c r="LQ64" i="1" s="1"/>
  <c r="MB64" i="1"/>
  <c r="MC64" i="1" s="1"/>
  <c r="KR64" i="1"/>
  <c r="KS64" i="1" s="1"/>
  <c r="LJ64" i="1"/>
  <c r="LK64" i="1" s="1"/>
  <c r="MH64" i="1"/>
  <c r="MI64" i="1" s="1"/>
  <c r="KJ64" i="1"/>
  <c r="LV64" i="1"/>
  <c r="LW64" i="1" s="1"/>
  <c r="KX64" i="1"/>
  <c r="KY64" i="1" s="1"/>
  <c r="DK117" i="1"/>
  <c r="DM117" i="1" s="1"/>
  <c r="KK274" i="1"/>
  <c r="KM274" i="1" s="1"/>
  <c r="KQ274" i="1"/>
  <c r="KS274" i="1" s="1"/>
  <c r="MW274" i="1"/>
  <c r="MA274" i="1"/>
  <c r="MC274" i="1" s="1"/>
  <c r="KG274" i="1"/>
  <c r="MM274" i="1"/>
  <c r="MO274" i="1" s="1"/>
  <c r="KW274" i="1"/>
  <c r="LU274" i="1"/>
  <c r="LW274" i="1" s="1"/>
  <c r="MG274" i="1"/>
  <c r="MI274" i="1" s="1"/>
  <c r="LC274" i="1"/>
  <c r="LO274" i="1"/>
  <c r="LQ274" i="1" s="1"/>
  <c r="LI274" i="1"/>
  <c r="LK274" i="1" s="1"/>
  <c r="DV173" i="1"/>
  <c r="DY173" i="1" s="1"/>
  <c r="EE173" i="1" s="1"/>
  <c r="DU173" i="1"/>
  <c r="LE141" i="1"/>
  <c r="LC306" i="1"/>
  <c r="LE306" i="1" s="1"/>
  <c r="MW306" i="1"/>
  <c r="KG306" i="1"/>
  <c r="MA306" i="1"/>
  <c r="MC306" i="1" s="1"/>
  <c r="MM306" i="1"/>
  <c r="MO306" i="1" s="1"/>
  <c r="KW306" i="1"/>
  <c r="KY306" i="1" s="1"/>
  <c r="LI306" i="1"/>
  <c r="LK306" i="1" s="1"/>
  <c r="LO306" i="1"/>
  <c r="LQ306" i="1" s="1"/>
  <c r="KK306" i="1"/>
  <c r="KM306" i="1" s="1"/>
  <c r="KQ306" i="1"/>
  <c r="KS306" i="1" s="1"/>
  <c r="MG306" i="1"/>
  <c r="MI306" i="1" s="1"/>
  <c r="LU306" i="1"/>
  <c r="LW306" i="1" s="1"/>
  <c r="LW115" i="1"/>
  <c r="FE91" i="1"/>
  <c r="NM91" i="1"/>
  <c r="NY91" i="1" s="1"/>
  <c r="OE91" i="1" s="1"/>
  <c r="DW229" i="1"/>
  <c r="MI255" i="1"/>
  <c r="NM240" i="1"/>
  <c r="NY240" i="1" s="1"/>
  <c r="OE240" i="1" s="1"/>
  <c r="MI263" i="1"/>
  <c r="NU263" i="1" s="1"/>
  <c r="NW263" i="1" s="1"/>
  <c r="NU272" i="1"/>
  <c r="NW272" i="1" s="1"/>
  <c r="NL330" i="1"/>
  <c r="KM173" i="1"/>
  <c r="LK202" i="1"/>
  <c r="MO74" i="1"/>
  <c r="NR261" i="1"/>
  <c r="NT261" i="1" s="1"/>
  <c r="NR262" i="1"/>
  <c r="NT262" i="1" s="1"/>
  <c r="LE300" i="1"/>
  <c r="LW36" i="1"/>
  <c r="NU84" i="1"/>
  <c r="NW84" i="1" s="1"/>
  <c r="MO127" i="1"/>
  <c r="LW183" i="1"/>
  <c r="MI184" i="1"/>
  <c r="KS184" i="1"/>
  <c r="NL324" i="1"/>
  <c r="NN324" i="1" s="1"/>
  <c r="MO193" i="1"/>
  <c r="NU193" i="1" s="1"/>
  <c r="NW193" i="1" s="1"/>
  <c r="KS218" i="1"/>
  <c r="KY101" i="1"/>
  <c r="MO111" i="1"/>
  <c r="MI111" i="1"/>
  <c r="MO161" i="1"/>
  <c r="MI185" i="1"/>
  <c r="NU185" i="1" s="1"/>
  <c r="NW185" i="1" s="1"/>
  <c r="MI221" i="1"/>
  <c r="KM104" i="1"/>
  <c r="LE104" i="1"/>
  <c r="NH302" i="1"/>
  <c r="LQ254" i="1"/>
  <c r="NU310" i="1"/>
  <c r="NW310" i="1" s="1"/>
  <c r="KW175" i="1"/>
  <c r="KY175" i="1" s="1"/>
  <c r="LO175" i="1"/>
  <c r="MM175" i="1"/>
  <c r="MO175" i="1" s="1"/>
  <c r="LU175" i="1"/>
  <c r="LW175" i="1" s="1"/>
  <c r="LC175" i="1"/>
  <c r="LE175" i="1" s="1"/>
  <c r="MW175" i="1"/>
  <c r="KQ175" i="1"/>
  <c r="MG175" i="1"/>
  <c r="MI175" i="1" s="1"/>
  <c r="MA175" i="1"/>
  <c r="LI175" i="1"/>
  <c r="LK175" i="1" s="1"/>
  <c r="KK175" i="1"/>
  <c r="KM175" i="1" s="1"/>
  <c r="KG175" i="1"/>
  <c r="MN250" i="1"/>
  <c r="MO250" i="1" s="1"/>
  <c r="KR250" i="1"/>
  <c r="KS250" i="1" s="1"/>
  <c r="LV250" i="1"/>
  <c r="LW250" i="1" s="1"/>
  <c r="KX250" i="1"/>
  <c r="KY250" i="1" s="1"/>
  <c r="MH250" i="1"/>
  <c r="MI250" i="1" s="1"/>
  <c r="LP250" i="1"/>
  <c r="LQ250" i="1" s="1"/>
  <c r="KL250" i="1"/>
  <c r="KM250" i="1" s="1"/>
  <c r="LJ250" i="1"/>
  <c r="LK250" i="1" s="1"/>
  <c r="LD250" i="1"/>
  <c r="LE250" i="1" s="1"/>
  <c r="NA250" i="1"/>
  <c r="MB250" i="1"/>
  <c r="MC250" i="1" s="1"/>
  <c r="KJ250" i="1"/>
  <c r="MZ110" i="1"/>
  <c r="MX110" i="1"/>
  <c r="LD279" i="1"/>
  <c r="MN279" i="1"/>
  <c r="MO279" i="1" s="1"/>
  <c r="LV279" i="1"/>
  <c r="LW279" i="1" s="1"/>
  <c r="NA279" i="1"/>
  <c r="KJ279" i="1"/>
  <c r="KL279" i="1"/>
  <c r="MB279" i="1"/>
  <c r="MC279" i="1" s="1"/>
  <c r="LJ279" i="1"/>
  <c r="LK279" i="1" s="1"/>
  <c r="LP279" i="1"/>
  <c r="LQ279" i="1" s="1"/>
  <c r="KR279" i="1"/>
  <c r="KS279" i="1" s="1"/>
  <c r="MH279" i="1"/>
  <c r="MI279" i="1" s="1"/>
  <c r="KX279" i="1"/>
  <c r="KY279" i="1" s="1"/>
  <c r="MG39" i="1"/>
  <c r="MI39" i="1" s="1"/>
  <c r="KG39" i="1"/>
  <c r="KW39" i="1"/>
  <c r="KY39" i="1" s="1"/>
  <c r="LC39" i="1"/>
  <c r="LE39" i="1" s="1"/>
  <c r="KK39" i="1"/>
  <c r="KM39" i="1" s="1"/>
  <c r="MM39" i="1"/>
  <c r="MO39" i="1" s="1"/>
  <c r="MW39" i="1"/>
  <c r="KQ39" i="1"/>
  <c r="KS39" i="1" s="1"/>
  <c r="LI39" i="1"/>
  <c r="LK39" i="1" s="1"/>
  <c r="LO39" i="1"/>
  <c r="LQ39" i="1" s="1"/>
  <c r="LU39" i="1"/>
  <c r="LW39" i="1" s="1"/>
  <c r="MA39" i="1"/>
  <c r="MC39" i="1" s="1"/>
  <c r="LP248" i="1"/>
  <c r="LQ248" i="1" s="1"/>
  <c r="LV248" i="1"/>
  <c r="LW248" i="1" s="1"/>
  <c r="MB248" i="1"/>
  <c r="MC248" i="1" s="1"/>
  <c r="MH248" i="1"/>
  <c r="MI248" i="1" s="1"/>
  <c r="KR248" i="1"/>
  <c r="KS248" i="1" s="1"/>
  <c r="KJ248" i="1"/>
  <c r="LJ248" i="1"/>
  <c r="LK248" i="1" s="1"/>
  <c r="LD248" i="1"/>
  <c r="LE248" i="1" s="1"/>
  <c r="NA248" i="1"/>
  <c r="NE248" i="1" s="1"/>
  <c r="KL248" i="1"/>
  <c r="KM248" i="1" s="1"/>
  <c r="MN248" i="1"/>
  <c r="MO248" i="1" s="1"/>
  <c r="KX248" i="1"/>
  <c r="KY248" i="1" s="1"/>
  <c r="LI6" i="1"/>
  <c r="MM6" i="1"/>
  <c r="MO6" i="1" s="1"/>
  <c r="KK6" i="1"/>
  <c r="KM6" i="1" s="1"/>
  <c r="KQ6" i="1"/>
  <c r="KS6" i="1" s="1"/>
  <c r="LU6" i="1"/>
  <c r="KG6" i="1"/>
  <c r="KW6" i="1"/>
  <c r="KY6" i="1" s="1"/>
  <c r="MA6" i="1"/>
  <c r="MC6" i="1" s="1"/>
  <c r="MG6" i="1"/>
  <c r="MI6" i="1" s="1"/>
  <c r="LO6" i="1"/>
  <c r="LQ6" i="1" s="1"/>
  <c r="LC6" i="1"/>
  <c r="LE6" i="1" s="1"/>
  <c r="MW6" i="1"/>
  <c r="MB135" i="1"/>
  <c r="MC135" i="1" s="1"/>
  <c r="KJ135" i="1"/>
  <c r="MN135" i="1"/>
  <c r="MO135" i="1" s="1"/>
  <c r="LP135" i="1"/>
  <c r="LQ135" i="1" s="1"/>
  <c r="NA135" i="1"/>
  <c r="LV135" i="1"/>
  <c r="LW135" i="1" s="1"/>
  <c r="KL135" i="1"/>
  <c r="KM135" i="1" s="1"/>
  <c r="LD135" i="1"/>
  <c r="LE135" i="1" s="1"/>
  <c r="LJ135" i="1"/>
  <c r="LK135" i="1" s="1"/>
  <c r="KR135" i="1"/>
  <c r="KS135" i="1" s="1"/>
  <c r="KX135" i="1"/>
  <c r="MH135" i="1"/>
  <c r="MI135" i="1" s="1"/>
  <c r="MO141" i="1"/>
  <c r="MH79" i="1"/>
  <c r="LP79" i="1"/>
  <c r="LJ79" i="1"/>
  <c r="MN79" i="1"/>
  <c r="NA79" i="1"/>
  <c r="LV79" i="1"/>
  <c r="KR79" i="1"/>
  <c r="KL79" i="1"/>
  <c r="MB79" i="1"/>
  <c r="LD79" i="1"/>
  <c r="KX79" i="1"/>
  <c r="KJ79" i="1"/>
  <c r="KJ160" i="1"/>
  <c r="NA160" i="1"/>
  <c r="MH160" i="1"/>
  <c r="MI160" i="1" s="1"/>
  <c r="MN160" i="1"/>
  <c r="MO160" i="1" s="1"/>
  <c r="KR160" i="1"/>
  <c r="KS160" i="1" s="1"/>
  <c r="LV160" i="1"/>
  <c r="LW160" i="1" s="1"/>
  <c r="LP160" i="1"/>
  <c r="LQ160" i="1" s="1"/>
  <c r="LD160" i="1"/>
  <c r="LE160" i="1" s="1"/>
  <c r="KX160" i="1"/>
  <c r="KY160" i="1" s="1"/>
  <c r="KL160" i="1"/>
  <c r="KM160" i="1" s="1"/>
  <c r="MB160" i="1"/>
  <c r="MC160" i="1" s="1"/>
  <c r="LJ160" i="1"/>
  <c r="LK160" i="1" s="1"/>
  <c r="LC295" i="1"/>
  <c r="LE295" i="1" s="1"/>
  <c r="MA295" i="1"/>
  <c r="MC295" i="1" s="1"/>
  <c r="KQ295" i="1"/>
  <c r="KS295" i="1" s="1"/>
  <c r="LU295" i="1"/>
  <c r="LW295" i="1" s="1"/>
  <c r="LO295" i="1"/>
  <c r="LQ295" i="1" s="1"/>
  <c r="MG295" i="1"/>
  <c r="MI295" i="1" s="1"/>
  <c r="LI295" i="1"/>
  <c r="LK295" i="1" s="1"/>
  <c r="KK295" i="1"/>
  <c r="KM295" i="1" s="1"/>
  <c r="MW295" i="1"/>
  <c r="KG295" i="1"/>
  <c r="MM295" i="1"/>
  <c r="MO295" i="1" s="1"/>
  <c r="KW295" i="1"/>
  <c r="KY295" i="1" s="1"/>
  <c r="LE115" i="1"/>
  <c r="NL115" i="1" s="1"/>
  <c r="NX115" i="1" s="1"/>
  <c r="LU255" i="1"/>
  <c r="LW255" i="1" s="1"/>
  <c r="LO97" i="1"/>
  <c r="LQ97" i="1" s="1"/>
  <c r="KW97" i="1"/>
  <c r="KY97" i="1" s="1"/>
  <c r="LI97" i="1"/>
  <c r="LK97" i="1" s="1"/>
  <c r="MA97" i="1"/>
  <c r="MC97" i="1" s="1"/>
  <c r="KK97" i="1"/>
  <c r="KM97" i="1" s="1"/>
  <c r="MM97" i="1"/>
  <c r="MO97" i="1" s="1"/>
  <c r="KQ97" i="1"/>
  <c r="KS97" i="1" s="1"/>
  <c r="NL97" i="1" s="1"/>
  <c r="LU97" i="1"/>
  <c r="LW97" i="1" s="1"/>
  <c r="MW97" i="1"/>
  <c r="KG97" i="1"/>
  <c r="LC97" i="1"/>
  <c r="LE97" i="1" s="1"/>
  <c r="MG97" i="1"/>
  <c r="MI97" i="1" s="1"/>
  <c r="MB41" i="1"/>
  <c r="MC41" i="1" s="1"/>
  <c r="LP41" i="1"/>
  <c r="LQ41" i="1" s="1"/>
  <c r="MH41" i="1"/>
  <c r="MI41" i="1" s="1"/>
  <c r="LV41" i="1"/>
  <c r="LW41" i="1" s="1"/>
  <c r="KL41" i="1"/>
  <c r="KM41" i="1" s="1"/>
  <c r="LD41" i="1"/>
  <c r="LE41" i="1" s="1"/>
  <c r="NA41" i="1"/>
  <c r="KJ41" i="1"/>
  <c r="KX41" i="1"/>
  <c r="KY41" i="1" s="1"/>
  <c r="KR41" i="1"/>
  <c r="KS41" i="1" s="1"/>
  <c r="NL41" i="1" s="1"/>
  <c r="MN41" i="1"/>
  <c r="MO41" i="1" s="1"/>
  <c r="LJ41" i="1"/>
  <c r="LK41" i="1" s="1"/>
  <c r="MX73" i="1"/>
  <c r="MZ73" i="1"/>
  <c r="NE73" i="1"/>
  <c r="LQ114" i="1"/>
  <c r="NU172" i="1"/>
  <c r="NW172" i="1" s="1"/>
  <c r="NX290" i="1"/>
  <c r="NU211" i="1"/>
  <c r="NW211" i="1" s="1"/>
  <c r="NN172" i="1"/>
  <c r="NX98" i="1"/>
  <c r="NN98" i="1"/>
  <c r="NU156" i="1"/>
  <c r="NW156" i="1" s="1"/>
  <c r="NX325" i="1"/>
  <c r="NN325" i="1"/>
  <c r="NN51" i="1"/>
  <c r="NX86" i="1"/>
  <c r="NL182" i="1"/>
  <c r="NU264" i="1"/>
  <c r="NW264" i="1" s="1"/>
  <c r="NX266" i="1"/>
  <c r="NN266" i="1"/>
  <c r="NX298" i="1"/>
  <c r="NN298" i="1"/>
  <c r="NX167" i="1"/>
  <c r="NN167" i="1"/>
  <c r="NN215" i="1"/>
  <c r="NX215" i="1"/>
  <c r="NX278" i="1"/>
  <c r="NN278" i="1"/>
  <c r="NN259" i="1"/>
  <c r="NK302" i="1"/>
  <c r="NX200" i="1"/>
  <c r="NX148" i="1"/>
  <c r="NN148" i="1"/>
  <c r="NL288" i="1"/>
  <c r="NX330" i="1"/>
  <c r="NN330" i="1"/>
  <c r="NN71" i="1"/>
  <c r="NX71" i="1"/>
  <c r="NU140" i="1"/>
  <c r="NW140" i="1" s="1"/>
  <c r="NN348" i="1"/>
  <c r="NL321" i="1"/>
  <c r="EC44" i="1"/>
  <c r="EG44" i="1"/>
  <c r="EI44" i="1" s="1"/>
  <c r="FE68" i="1"/>
  <c r="NM68" i="1"/>
  <c r="NY68" i="1" s="1"/>
  <c r="OE68" i="1" s="1"/>
  <c r="DV54" i="1"/>
  <c r="DY54" i="1" s="1"/>
  <c r="EE54" i="1" s="1"/>
  <c r="DU54" i="1"/>
  <c r="DV94" i="1"/>
  <c r="DY94" i="1" s="1"/>
  <c r="EE94" i="1" s="1"/>
  <c r="DU94" i="1"/>
  <c r="MN116" i="1"/>
  <c r="LV116" i="1"/>
  <c r="LD116" i="1"/>
  <c r="KJ116" i="1"/>
  <c r="NA116" i="1"/>
  <c r="NE116" i="1" s="1"/>
  <c r="LJ116" i="1"/>
  <c r="MB116" i="1"/>
  <c r="KX116" i="1"/>
  <c r="LP116" i="1"/>
  <c r="MH116" i="1"/>
  <c r="KR116" i="1"/>
  <c r="KL116" i="1"/>
  <c r="NE131" i="1"/>
  <c r="MZ131" i="1"/>
  <c r="MX131" i="1"/>
  <c r="DK157" i="1"/>
  <c r="DM157" i="1" s="1"/>
  <c r="EA157" i="1"/>
  <c r="EA166" i="1"/>
  <c r="DK166" i="1"/>
  <c r="DM166" i="1" s="1"/>
  <c r="MC186" i="1"/>
  <c r="KY188" i="1"/>
  <c r="NL188" i="1" s="1"/>
  <c r="MC188" i="1"/>
  <c r="NU188" i="1" s="1"/>
  <c r="NW188" i="1" s="1"/>
  <c r="MB198" i="1"/>
  <c r="LD198" i="1"/>
  <c r="KX198" i="1"/>
  <c r="LP198" i="1"/>
  <c r="LV198" i="1"/>
  <c r="KJ198" i="1"/>
  <c r="NA198" i="1"/>
  <c r="NE198" i="1" s="1"/>
  <c r="MN198" i="1"/>
  <c r="KR198" i="1"/>
  <c r="LJ198" i="1"/>
  <c r="KL198" i="1"/>
  <c r="MH198" i="1"/>
  <c r="NE208" i="1"/>
  <c r="MZ208" i="1"/>
  <c r="MX208" i="1"/>
  <c r="EA212" i="1"/>
  <c r="DK212" i="1"/>
  <c r="DM212" i="1" s="1"/>
  <c r="NU232" i="1"/>
  <c r="NW232" i="1" s="1"/>
  <c r="FE232" i="1"/>
  <c r="NM232" i="1"/>
  <c r="NY232" i="1" s="1"/>
  <c r="OE232" i="1" s="1"/>
  <c r="MI238" i="1"/>
  <c r="MX263" i="1"/>
  <c r="MZ263" i="1"/>
  <c r="NE263" i="1"/>
  <c r="NL289" i="1"/>
  <c r="NX296" i="1"/>
  <c r="MB307" i="1"/>
  <c r="MC307" i="1" s="1"/>
  <c r="LD307" i="1"/>
  <c r="LE307" i="1" s="1"/>
  <c r="MH307" i="1"/>
  <c r="MI307" i="1" s="1"/>
  <c r="KL307" i="1"/>
  <c r="KM307" i="1" s="1"/>
  <c r="MN307" i="1"/>
  <c r="MO307" i="1" s="1"/>
  <c r="LV307" i="1"/>
  <c r="LW307" i="1" s="1"/>
  <c r="KR307" i="1"/>
  <c r="KS307" i="1" s="1"/>
  <c r="KJ307" i="1"/>
  <c r="NA307" i="1"/>
  <c r="LJ307" i="1"/>
  <c r="LK307" i="1" s="1"/>
  <c r="LP307" i="1"/>
  <c r="LQ307" i="1" s="1"/>
  <c r="KX307" i="1"/>
  <c r="KY307" i="1" s="1"/>
  <c r="LQ316" i="1"/>
  <c r="MZ315" i="1"/>
  <c r="MX315" i="1"/>
  <c r="NE315" i="1"/>
  <c r="NU315" i="1"/>
  <c r="NW315" i="1" s="1"/>
  <c r="LV343" i="1"/>
  <c r="KX343" i="1"/>
  <c r="MB343" i="1"/>
  <c r="LD343" i="1"/>
  <c r="KL343" i="1"/>
  <c r="MN343" i="1"/>
  <c r="LJ343" i="1"/>
  <c r="KJ343" i="1"/>
  <c r="NA343" i="1"/>
  <c r="MH343" i="1"/>
  <c r="KR343" i="1"/>
  <c r="LP343" i="1"/>
  <c r="NF14" i="1"/>
  <c r="NI14" i="1"/>
  <c r="FE42" i="1"/>
  <c r="NM42" i="1"/>
  <c r="NY42" i="1" s="1"/>
  <c r="OE42" i="1" s="1"/>
  <c r="MX34" i="1"/>
  <c r="NE34" i="1"/>
  <c r="MZ34" i="1"/>
  <c r="NH35" i="1"/>
  <c r="NJ35" i="1"/>
  <c r="OB35" i="1" s="1"/>
  <c r="MI28" i="1"/>
  <c r="FE41" i="1"/>
  <c r="NM41" i="1"/>
  <c r="NY41" i="1" s="1"/>
  <c r="OE41" i="1" s="1"/>
  <c r="NF106" i="1"/>
  <c r="NI106" i="1"/>
  <c r="MC107" i="1"/>
  <c r="LE107" i="1"/>
  <c r="DX136" i="1"/>
  <c r="DW136" i="1"/>
  <c r="LK130" i="1"/>
  <c r="MO173" i="1"/>
  <c r="DX194" i="1"/>
  <c r="DW194" i="1"/>
  <c r="LE202" i="1"/>
  <c r="MG181" i="1"/>
  <c r="MI181" i="1" s="1"/>
  <c r="LI181" i="1"/>
  <c r="LK181" i="1" s="1"/>
  <c r="KK181" i="1"/>
  <c r="KM181" i="1" s="1"/>
  <c r="LU181" i="1"/>
  <c r="LW181" i="1" s="1"/>
  <c r="LC181" i="1"/>
  <c r="LE181" i="1" s="1"/>
  <c r="MM181" i="1"/>
  <c r="MO181" i="1" s="1"/>
  <c r="KQ181" i="1"/>
  <c r="KS181" i="1" s="1"/>
  <c r="MW181" i="1"/>
  <c r="LO181" i="1"/>
  <c r="LQ181" i="1" s="1"/>
  <c r="MA181" i="1"/>
  <c r="MC181" i="1" s="1"/>
  <c r="KW181" i="1"/>
  <c r="KY181" i="1" s="1"/>
  <c r="KG181" i="1"/>
  <c r="LW257" i="1"/>
  <c r="MO257" i="1"/>
  <c r="DV251" i="1"/>
  <c r="DY251" i="1" s="1"/>
  <c r="EE251" i="1" s="1"/>
  <c r="DU251" i="1"/>
  <c r="DV274" i="1"/>
  <c r="DY274" i="1" s="1"/>
  <c r="EE274" i="1" s="1"/>
  <c r="DU274" i="1"/>
  <c r="NA277" i="1"/>
  <c r="MN277" i="1"/>
  <c r="KL277" i="1"/>
  <c r="MB277" i="1"/>
  <c r="LP277" i="1"/>
  <c r="KJ277" i="1"/>
  <c r="LD277" i="1"/>
  <c r="KR277" i="1"/>
  <c r="MH277" i="1"/>
  <c r="LV277" i="1"/>
  <c r="LJ277" i="1"/>
  <c r="KX277" i="1"/>
  <c r="MC291" i="1"/>
  <c r="NU291" i="1" s="1"/>
  <c r="NW291" i="1" s="1"/>
  <c r="KM291" i="1"/>
  <c r="DV320" i="1"/>
  <c r="DY320" i="1" s="1"/>
  <c r="EE320" i="1" s="1"/>
  <c r="DU320" i="1"/>
  <c r="DV325" i="1"/>
  <c r="DY325" i="1" s="1"/>
  <c r="EE325" i="1" s="1"/>
  <c r="DU325" i="1"/>
  <c r="DV336" i="1"/>
  <c r="DY336" i="1" s="1"/>
  <c r="EE336" i="1" s="1"/>
  <c r="DU336" i="1"/>
  <c r="NF351" i="1"/>
  <c r="NI351" i="1"/>
  <c r="NL55" i="1"/>
  <c r="MC44" i="1"/>
  <c r="DU83" i="1"/>
  <c r="DV83" i="1"/>
  <c r="DY83" i="1" s="1"/>
  <c r="EE83" i="1" s="1"/>
  <c r="ND28" i="1"/>
  <c r="NB28" i="1"/>
  <c r="DK15" i="1"/>
  <c r="DM15" i="1" s="1"/>
  <c r="EA15" i="1"/>
  <c r="ND80" i="1"/>
  <c r="NB80" i="1"/>
  <c r="EC88" i="1"/>
  <c r="EG88" i="1"/>
  <c r="EI88" i="1" s="1"/>
  <c r="NA129" i="1"/>
  <c r="MN129" i="1"/>
  <c r="MO129" i="1" s="1"/>
  <c r="KJ129" i="1"/>
  <c r="LJ129" i="1"/>
  <c r="LK129" i="1" s="1"/>
  <c r="KX129" i="1"/>
  <c r="KY129" i="1" s="1"/>
  <c r="KL129" i="1"/>
  <c r="LV129" i="1"/>
  <c r="LW129" i="1" s="1"/>
  <c r="MH129" i="1"/>
  <c r="KR129" i="1"/>
  <c r="KS129" i="1" s="1"/>
  <c r="LD129" i="1"/>
  <c r="LE129" i="1" s="1"/>
  <c r="LP129" i="1"/>
  <c r="LQ129" i="1" s="1"/>
  <c r="MB129" i="1"/>
  <c r="DV145" i="1"/>
  <c r="DY145" i="1" s="1"/>
  <c r="EE145" i="1" s="1"/>
  <c r="DU145" i="1"/>
  <c r="NB173" i="1"/>
  <c r="ND173" i="1"/>
  <c r="EA163" i="1"/>
  <c r="DK163" i="1"/>
  <c r="DM163" i="1" s="1"/>
  <c r="DK227" i="1"/>
  <c r="DM227" i="1" s="1"/>
  <c r="EA227" i="1"/>
  <c r="MC222" i="1"/>
  <c r="LW222" i="1"/>
  <c r="MW234" i="1"/>
  <c r="LU234" i="1"/>
  <c r="KW234" i="1"/>
  <c r="MM234" i="1"/>
  <c r="LC234" i="1"/>
  <c r="KK234" i="1"/>
  <c r="MA234" i="1"/>
  <c r="KG234" i="1"/>
  <c r="MG234" i="1"/>
  <c r="LO234" i="1"/>
  <c r="KQ234" i="1"/>
  <c r="LI234" i="1"/>
  <c r="NI247" i="1"/>
  <c r="NF247" i="1"/>
  <c r="ND257" i="1"/>
  <c r="NB257" i="1"/>
  <c r="EA269" i="1"/>
  <c r="DK269" i="1"/>
  <c r="DM269" i="1" s="1"/>
  <c r="DK271" i="1"/>
  <c r="DM271" i="1" s="1"/>
  <c r="EA271" i="1"/>
  <c r="EA297" i="1"/>
  <c r="DK297" i="1"/>
  <c r="DM297" i="1" s="1"/>
  <c r="EA301" i="1"/>
  <c r="DK301" i="1"/>
  <c r="DM301" i="1" s="1"/>
  <c r="NA312" i="1"/>
  <c r="MN312" i="1"/>
  <c r="MO312" i="1" s="1"/>
  <c r="MB312" i="1"/>
  <c r="LD312" i="1"/>
  <c r="LE312" i="1" s="1"/>
  <c r="LJ312" i="1"/>
  <c r="LK312" i="1" s="1"/>
  <c r="KX312" i="1"/>
  <c r="LP312" i="1"/>
  <c r="LQ312" i="1" s="1"/>
  <c r="KL312" i="1"/>
  <c r="KM312" i="1" s="1"/>
  <c r="LV312" i="1"/>
  <c r="LW312" i="1" s="1"/>
  <c r="KJ312" i="1"/>
  <c r="KR312" i="1"/>
  <c r="KS312" i="1" s="1"/>
  <c r="MH312" i="1"/>
  <c r="MI312" i="1" s="1"/>
  <c r="EA334" i="1"/>
  <c r="DK334" i="1"/>
  <c r="DM334" i="1" s="1"/>
  <c r="LE36" i="1"/>
  <c r="EG6" i="1"/>
  <c r="EI6" i="1" s="1"/>
  <c r="EC6" i="1"/>
  <c r="DV48" i="1"/>
  <c r="DY48" i="1" s="1"/>
  <c r="EE48" i="1" s="1"/>
  <c r="DU48" i="1"/>
  <c r="DX86" i="1"/>
  <c r="DW86" i="1"/>
  <c r="EA31" i="1"/>
  <c r="DK31" i="1"/>
  <c r="DM31" i="1" s="1"/>
  <c r="DV74" i="1"/>
  <c r="DY74" i="1" s="1"/>
  <c r="EE74" i="1" s="1"/>
  <c r="DU74" i="1"/>
  <c r="KM16" i="1"/>
  <c r="KY16" i="1"/>
  <c r="DV30" i="1"/>
  <c r="DY30" i="1" s="1"/>
  <c r="EE30" i="1" s="1"/>
  <c r="DU30" i="1"/>
  <c r="NL132" i="1"/>
  <c r="KY120" i="1"/>
  <c r="KS120" i="1"/>
  <c r="MW149" i="1"/>
  <c r="LU149" i="1"/>
  <c r="KW149" i="1"/>
  <c r="MM149" i="1"/>
  <c r="KQ149" i="1"/>
  <c r="LI149" i="1"/>
  <c r="KG149" i="1"/>
  <c r="MA149" i="1"/>
  <c r="LO149" i="1"/>
  <c r="LC149" i="1"/>
  <c r="KK149" i="1"/>
  <c r="MG149" i="1"/>
  <c r="MA158" i="1"/>
  <c r="MC158" i="1" s="1"/>
  <c r="LC158" i="1"/>
  <c r="LE158" i="1" s="1"/>
  <c r="MM158" i="1"/>
  <c r="MO158" i="1" s="1"/>
  <c r="LU158" i="1"/>
  <c r="LW158" i="1" s="1"/>
  <c r="KK158" i="1"/>
  <c r="KM158" i="1" s="1"/>
  <c r="MW158" i="1"/>
  <c r="MG158" i="1"/>
  <c r="MI158" i="1" s="1"/>
  <c r="LI158" i="1"/>
  <c r="LK158" i="1" s="1"/>
  <c r="KW158" i="1"/>
  <c r="KG158" i="1"/>
  <c r="LO158" i="1"/>
  <c r="LQ158" i="1" s="1"/>
  <c r="KQ158" i="1"/>
  <c r="KS158" i="1" s="1"/>
  <c r="KY183" i="1"/>
  <c r="DW217" i="1"/>
  <c r="DX217" i="1"/>
  <c r="DX254" i="1"/>
  <c r="DW254" i="1"/>
  <c r="NN258" i="1"/>
  <c r="NX258" i="1"/>
  <c r="NJ268" i="1"/>
  <c r="OB268" i="1" s="1"/>
  <c r="NH268" i="1"/>
  <c r="DV316" i="1"/>
  <c r="DY316" i="1" s="1"/>
  <c r="EE316" i="1" s="1"/>
  <c r="DU316" i="1"/>
  <c r="MX324" i="1"/>
  <c r="NE324" i="1"/>
  <c r="MZ324" i="1"/>
  <c r="MX331" i="1"/>
  <c r="NE331" i="1"/>
  <c r="MZ331" i="1"/>
  <c r="NU14" i="1"/>
  <c r="NW14" i="1" s="1"/>
  <c r="NJ31" i="1"/>
  <c r="NH31" i="1"/>
  <c r="DU25" i="1"/>
  <c r="DV25" i="1"/>
  <c r="DY25" i="1" s="1"/>
  <c r="EE25" i="1" s="1"/>
  <c r="DU49" i="1"/>
  <c r="DV49" i="1"/>
  <c r="DY49" i="1" s="1"/>
  <c r="EE49" i="1" s="1"/>
  <c r="FE57" i="1"/>
  <c r="NM57" i="1"/>
  <c r="NY57" i="1" s="1"/>
  <c r="OE57" i="1" s="1"/>
  <c r="DW82" i="1"/>
  <c r="DX82" i="1"/>
  <c r="FE85" i="1"/>
  <c r="NM85" i="1"/>
  <c r="NY85" i="1" s="1"/>
  <c r="OE85" i="1" s="1"/>
  <c r="DX105" i="1"/>
  <c r="DW105" i="1"/>
  <c r="DU123" i="1"/>
  <c r="DV123" i="1"/>
  <c r="DY123" i="1" s="1"/>
  <c r="EE123" i="1" s="1"/>
  <c r="DX152" i="1"/>
  <c r="DW152" i="1"/>
  <c r="KM145" i="1"/>
  <c r="DU159" i="1"/>
  <c r="DV159" i="1"/>
  <c r="DY159" i="1" s="1"/>
  <c r="EE159" i="1" s="1"/>
  <c r="DU146" i="1"/>
  <c r="DV146" i="1"/>
  <c r="DY146" i="1" s="1"/>
  <c r="EE146" i="1" s="1"/>
  <c r="DK179" i="1"/>
  <c r="DM179" i="1" s="1"/>
  <c r="EA179" i="1"/>
  <c r="NU153" i="1"/>
  <c r="NW153" i="1" s="1"/>
  <c r="LQ171" i="1"/>
  <c r="NI204" i="1"/>
  <c r="NF204" i="1"/>
  <c r="DV201" i="1"/>
  <c r="DY201" i="1" s="1"/>
  <c r="EE201" i="1" s="1"/>
  <c r="DU201" i="1"/>
  <c r="ND193" i="1"/>
  <c r="NB193" i="1"/>
  <c r="LK218" i="1"/>
  <c r="LW218" i="1"/>
  <c r="DW220" i="1"/>
  <c r="DX220" i="1"/>
  <c r="MC233" i="1"/>
  <c r="FE290" i="1"/>
  <c r="NM290" i="1"/>
  <c r="NY290" i="1" s="1"/>
  <c r="OE290" i="1" s="1"/>
  <c r="NI304" i="1"/>
  <c r="NF304" i="1"/>
  <c r="DU321" i="1"/>
  <c r="DV321" i="1"/>
  <c r="DY321" i="1" s="1"/>
  <c r="EE321" i="1" s="1"/>
  <c r="DV39" i="1"/>
  <c r="DY39" i="1" s="1"/>
  <c r="EE39" i="1" s="1"/>
  <c r="DU39" i="1"/>
  <c r="NJ40" i="1"/>
  <c r="OB40" i="1" s="1"/>
  <c r="NH40" i="1"/>
  <c r="EA46" i="1"/>
  <c r="DK46" i="1"/>
  <c r="DM46" i="1" s="1"/>
  <c r="MI75" i="1"/>
  <c r="NF102" i="1"/>
  <c r="NI102" i="1"/>
  <c r="DX108" i="1"/>
  <c r="DW108" i="1"/>
  <c r="MO134" i="1"/>
  <c r="NL142" i="1"/>
  <c r="MW191" i="1"/>
  <c r="LU191" i="1"/>
  <c r="KW191" i="1"/>
  <c r="MG191" i="1"/>
  <c r="LO191" i="1"/>
  <c r="MM191" i="1"/>
  <c r="MA191" i="1"/>
  <c r="LI191" i="1"/>
  <c r="KQ191" i="1"/>
  <c r="KG191" i="1"/>
  <c r="LC191" i="1"/>
  <c r="KK191" i="1"/>
  <c r="DU219" i="1"/>
  <c r="DV219" i="1"/>
  <c r="DY219" i="1" s="1"/>
  <c r="EE219" i="1" s="1"/>
  <c r="FE225" i="1"/>
  <c r="NM225" i="1"/>
  <c r="NY225" i="1" s="1"/>
  <c r="OE225" i="1" s="1"/>
  <c r="EG264" i="1"/>
  <c r="EI264" i="1" s="1"/>
  <c r="EC264" i="1"/>
  <c r="ND259" i="1"/>
  <c r="NB259" i="1"/>
  <c r="NI259" i="1" s="1"/>
  <c r="ND263" i="1"/>
  <c r="NB263" i="1"/>
  <c r="NF290" i="1"/>
  <c r="NI290" i="1"/>
  <c r="DU300" i="1"/>
  <c r="DV300" i="1"/>
  <c r="DY300" i="1" s="1"/>
  <c r="EE300" i="1" s="1"/>
  <c r="DW328" i="1"/>
  <c r="DX328" i="1"/>
  <c r="DU326" i="1"/>
  <c r="DV326" i="1"/>
  <c r="DY326" i="1" s="1"/>
  <c r="EE326" i="1" s="1"/>
  <c r="NE328" i="1"/>
  <c r="MZ328" i="1"/>
  <c r="MX328" i="1"/>
  <c r="NU25" i="1"/>
  <c r="NW25" i="1" s="1"/>
  <c r="EC53" i="1"/>
  <c r="EG53" i="1"/>
  <c r="EI53" i="1" s="1"/>
  <c r="EA23" i="1"/>
  <c r="DK23" i="1"/>
  <c r="DM23" i="1" s="1"/>
  <c r="EA9" i="1"/>
  <c r="DK9" i="1"/>
  <c r="DM9" i="1" s="1"/>
  <c r="ND7" i="1"/>
  <c r="NB7" i="1"/>
  <c r="NI7" i="1" s="1"/>
  <c r="DU29" i="1"/>
  <c r="DV29" i="1"/>
  <c r="DY29" i="1" s="1"/>
  <c r="EE29" i="1" s="1"/>
  <c r="NI22" i="1"/>
  <c r="NF22" i="1"/>
  <c r="DX69" i="1"/>
  <c r="DW69" i="1"/>
  <c r="DK32" i="1"/>
  <c r="DM32" i="1" s="1"/>
  <c r="EA32" i="1"/>
  <c r="FE66" i="1"/>
  <c r="NM66" i="1"/>
  <c r="NY66" i="1" s="1"/>
  <c r="OE66" i="1" s="1"/>
  <c r="DU72" i="1"/>
  <c r="DV72" i="1"/>
  <c r="DY72" i="1" s="1"/>
  <c r="EE72" i="1" s="1"/>
  <c r="NL70" i="1"/>
  <c r="DW115" i="1"/>
  <c r="DX115" i="1"/>
  <c r="DK90" i="1"/>
  <c r="DM90" i="1" s="1"/>
  <c r="EA90" i="1"/>
  <c r="MC103" i="1"/>
  <c r="NE103" i="1"/>
  <c r="MX103" i="1"/>
  <c r="MZ103" i="1"/>
  <c r="KY104" i="1"/>
  <c r="KS104" i="1"/>
  <c r="FE108" i="1"/>
  <c r="NM108" i="1"/>
  <c r="NY108" i="1" s="1"/>
  <c r="OE108" i="1" s="1"/>
  <c r="LW116" i="1"/>
  <c r="FE135" i="1"/>
  <c r="NM135" i="1"/>
  <c r="NY135" i="1" s="1"/>
  <c r="OE135" i="1" s="1"/>
  <c r="DV155" i="1"/>
  <c r="DY155" i="1" s="1"/>
  <c r="EE155" i="1" s="1"/>
  <c r="DU155" i="1"/>
  <c r="NE165" i="1"/>
  <c r="MX165" i="1"/>
  <c r="MZ165" i="1"/>
  <c r="DU188" i="1"/>
  <c r="DV188" i="1"/>
  <c r="DY188" i="1" s="1"/>
  <c r="EE188" i="1" s="1"/>
  <c r="NI206" i="1"/>
  <c r="NF206" i="1"/>
  <c r="DK211" i="1"/>
  <c r="DM211" i="1" s="1"/>
  <c r="EA211" i="1"/>
  <c r="DK218" i="1"/>
  <c r="DM218" i="1" s="1"/>
  <c r="EA218" i="1"/>
  <c r="NU253" i="1"/>
  <c r="NW253" i="1" s="1"/>
  <c r="NF293" i="1"/>
  <c r="NI293" i="1"/>
  <c r="NU302" i="1"/>
  <c r="NW302" i="1" s="1"/>
  <c r="DV318" i="1"/>
  <c r="DU318" i="1"/>
  <c r="DU324" i="1"/>
  <c r="DV324" i="1"/>
  <c r="DY324" i="1" s="1"/>
  <c r="EE324" i="1" s="1"/>
  <c r="DK71" i="1"/>
  <c r="DM71" i="1" s="1"/>
  <c r="EA71" i="1"/>
  <c r="DK64" i="1"/>
  <c r="DM64" i="1" s="1"/>
  <c r="EA64" i="1"/>
  <c r="LQ20" i="1"/>
  <c r="FE33" i="1"/>
  <c r="NM33" i="1"/>
  <c r="NY33" i="1" s="1"/>
  <c r="OE33" i="1" s="1"/>
  <c r="NB72" i="1"/>
  <c r="ND72" i="1"/>
  <c r="NI69" i="1"/>
  <c r="NA149" i="1"/>
  <c r="MN149" i="1"/>
  <c r="KR149" i="1"/>
  <c r="KJ149" i="1"/>
  <c r="LJ149" i="1"/>
  <c r="MB149" i="1"/>
  <c r="LP149" i="1"/>
  <c r="KX149" i="1"/>
  <c r="MH149" i="1"/>
  <c r="LD149" i="1"/>
  <c r="KL149" i="1"/>
  <c r="LV149" i="1"/>
  <c r="EC158" i="1"/>
  <c r="EG158" i="1"/>
  <c r="EI158" i="1" s="1"/>
  <c r="EA175" i="1"/>
  <c r="DK175" i="1"/>
  <c r="DM175" i="1" s="1"/>
  <c r="LE179" i="1"/>
  <c r="LQ154" i="1"/>
  <c r="KS154" i="1"/>
  <c r="EA156" i="1"/>
  <c r="DK156" i="1"/>
  <c r="DM156" i="1" s="1"/>
  <c r="EC199" i="1"/>
  <c r="EG199" i="1"/>
  <c r="EI199" i="1" s="1"/>
  <c r="LQ198" i="1"/>
  <c r="EA197" i="1"/>
  <c r="DK197" i="1"/>
  <c r="DM197" i="1" s="1"/>
  <c r="DK226" i="1"/>
  <c r="DM226" i="1" s="1"/>
  <c r="EA226" i="1"/>
  <c r="EC260" i="1"/>
  <c r="EG260" i="1"/>
  <c r="EI260" i="1" s="1"/>
  <c r="MA265" i="1"/>
  <c r="MC265" i="1" s="1"/>
  <c r="LC265" i="1"/>
  <c r="LE265" i="1" s="1"/>
  <c r="KQ265" i="1"/>
  <c r="KS265" i="1" s="1"/>
  <c r="KG265" i="1"/>
  <c r="LO265" i="1"/>
  <c r="LQ265" i="1" s="1"/>
  <c r="KW265" i="1"/>
  <c r="KY265" i="1" s="1"/>
  <c r="MM265" i="1"/>
  <c r="MO265" i="1" s="1"/>
  <c r="LU265" i="1"/>
  <c r="LW265" i="1" s="1"/>
  <c r="KK265" i="1"/>
  <c r="KM265" i="1" s="1"/>
  <c r="MW265" i="1"/>
  <c r="LI265" i="1"/>
  <c r="LK265" i="1" s="1"/>
  <c r="MG265" i="1"/>
  <c r="MI265" i="1" s="1"/>
  <c r="MZ275" i="1"/>
  <c r="MX275" i="1"/>
  <c r="NE275" i="1"/>
  <c r="NH286" i="1"/>
  <c r="DV268" i="1"/>
  <c r="DY268" i="1" s="1"/>
  <c r="EE268" i="1" s="1"/>
  <c r="DU268" i="1"/>
  <c r="MX310" i="1"/>
  <c r="NE310" i="1"/>
  <c r="MZ310" i="1"/>
  <c r="DV302" i="1"/>
  <c r="DY302" i="1" s="1"/>
  <c r="EE302" i="1" s="1"/>
  <c r="DU302" i="1"/>
  <c r="MZ313" i="1"/>
  <c r="MX313" i="1"/>
  <c r="NE313" i="1"/>
  <c r="MC313" i="1"/>
  <c r="FE332" i="1"/>
  <c r="NM332" i="1"/>
  <c r="NY332" i="1" s="1"/>
  <c r="OE332" i="1" s="1"/>
  <c r="EA342" i="1"/>
  <c r="DK342" i="1"/>
  <c r="DM342" i="1" s="1"/>
  <c r="FE217" i="1"/>
  <c r="NM217" i="1"/>
  <c r="NY217" i="1" s="1"/>
  <c r="OE217" i="1" s="1"/>
  <c r="FE202" i="1"/>
  <c r="NM202" i="1"/>
  <c r="NY202" i="1" s="1"/>
  <c r="OE202" i="1" s="1"/>
  <c r="FE22" i="1"/>
  <c r="NM22" i="1"/>
  <c r="NY22" i="1" s="1"/>
  <c r="OE22" i="1" s="1"/>
  <c r="FE159" i="1"/>
  <c r="NM159" i="1"/>
  <c r="NY159" i="1" s="1"/>
  <c r="OE159" i="1" s="1"/>
  <c r="FE23" i="1"/>
  <c r="NM23" i="1"/>
  <c r="NY23" i="1" s="1"/>
  <c r="OE23" i="1" s="1"/>
  <c r="NM231" i="1"/>
  <c r="NY231" i="1" s="1"/>
  <c r="OE231" i="1" s="1"/>
  <c r="FE189" i="1"/>
  <c r="NM189" i="1"/>
  <c r="NY189" i="1" s="1"/>
  <c r="OE189" i="1" s="1"/>
  <c r="FE279" i="1"/>
  <c r="NM279" i="1"/>
  <c r="NY279" i="1" s="1"/>
  <c r="OE279" i="1" s="1"/>
  <c r="FE109" i="1"/>
  <c r="NM109" i="1"/>
  <c r="NY109" i="1" s="1"/>
  <c r="OE109" i="1" s="1"/>
  <c r="FE338" i="1"/>
  <c r="NM338" i="1"/>
  <c r="NY338" i="1" s="1"/>
  <c r="OE338" i="1" s="1"/>
  <c r="FE113" i="1"/>
  <c r="NM113" i="1"/>
  <c r="NY113" i="1" s="1"/>
  <c r="OE113" i="1" s="1"/>
  <c r="NM200" i="1"/>
  <c r="NY200" i="1" s="1"/>
  <c r="OE200" i="1" s="1"/>
  <c r="DX53" i="1"/>
  <c r="DW53" i="1"/>
  <c r="EA59" i="1"/>
  <c r="DK59" i="1"/>
  <c r="DM59" i="1" s="1"/>
  <c r="EA62" i="1"/>
  <c r="DK62" i="1"/>
  <c r="DM62" i="1" s="1"/>
  <c r="MG26" i="1"/>
  <c r="MI26" i="1" s="1"/>
  <c r="LI26" i="1"/>
  <c r="LK26" i="1" s="1"/>
  <c r="KK26" i="1"/>
  <c r="KM26" i="1" s="1"/>
  <c r="MM26" i="1"/>
  <c r="MO26" i="1" s="1"/>
  <c r="LU26" i="1"/>
  <c r="LW26" i="1" s="1"/>
  <c r="LC26" i="1"/>
  <c r="LE26" i="1" s="1"/>
  <c r="MW26" i="1"/>
  <c r="MA26" i="1"/>
  <c r="MC26" i="1" s="1"/>
  <c r="KQ26" i="1"/>
  <c r="KS26" i="1" s="1"/>
  <c r="KG26" i="1"/>
  <c r="LO26" i="1"/>
  <c r="LQ26" i="1" s="1"/>
  <c r="KW26" i="1"/>
  <c r="KY26" i="1" s="1"/>
  <c r="DK51" i="1"/>
  <c r="DM51" i="1" s="1"/>
  <c r="EA51" i="1"/>
  <c r="DV55" i="1"/>
  <c r="DY55" i="1" s="1"/>
  <c r="EE55" i="1" s="1"/>
  <c r="DU55" i="1"/>
  <c r="DV11" i="1"/>
  <c r="DY11" i="1" s="1"/>
  <c r="EE11" i="1" s="1"/>
  <c r="DU11" i="1"/>
  <c r="KG66" i="1"/>
  <c r="MG66" i="1"/>
  <c r="MI66" i="1" s="1"/>
  <c r="LI66" i="1"/>
  <c r="LK66" i="1" s="1"/>
  <c r="KK66" i="1"/>
  <c r="KM66" i="1" s="1"/>
  <c r="LO66" i="1"/>
  <c r="LQ66" i="1" s="1"/>
  <c r="LC66" i="1"/>
  <c r="LE66" i="1" s="1"/>
  <c r="MW66" i="1"/>
  <c r="KQ66" i="1"/>
  <c r="KS66" i="1" s="1"/>
  <c r="LU66" i="1"/>
  <c r="LW66" i="1" s="1"/>
  <c r="MM66" i="1"/>
  <c r="MO66" i="1" s="1"/>
  <c r="KW66" i="1"/>
  <c r="KY66" i="1" s="1"/>
  <c r="MA66" i="1"/>
  <c r="MC66" i="1" s="1"/>
  <c r="ND107" i="1"/>
  <c r="NB107" i="1"/>
  <c r="DX122" i="1"/>
  <c r="DW122" i="1"/>
  <c r="DU106" i="1"/>
  <c r="DV106" i="1"/>
  <c r="DY106" i="1" s="1"/>
  <c r="EE106" i="1" s="1"/>
  <c r="ND130" i="1"/>
  <c r="NB130" i="1"/>
  <c r="EG140" i="1"/>
  <c r="EI140" i="1" s="1"/>
  <c r="EC140" i="1"/>
  <c r="MN150" i="1"/>
  <c r="MO150" i="1" s="1"/>
  <c r="LV150" i="1"/>
  <c r="LW150" i="1" s="1"/>
  <c r="KR150" i="1"/>
  <c r="KS150" i="1" s="1"/>
  <c r="NA150" i="1"/>
  <c r="LJ150" i="1"/>
  <c r="LK150" i="1" s="1"/>
  <c r="MB150" i="1"/>
  <c r="MC150" i="1" s="1"/>
  <c r="KX150" i="1"/>
  <c r="KY150" i="1" s="1"/>
  <c r="MH150" i="1"/>
  <c r="MI150" i="1" s="1"/>
  <c r="LP150" i="1"/>
  <c r="LQ150" i="1" s="1"/>
  <c r="KL150" i="1"/>
  <c r="KM150" i="1" s="1"/>
  <c r="LD150" i="1"/>
  <c r="LE150" i="1" s="1"/>
  <c r="KJ150" i="1"/>
  <c r="DX177" i="1"/>
  <c r="DW177" i="1"/>
  <c r="DU157" i="1"/>
  <c r="DV157" i="1"/>
  <c r="DY157" i="1" s="1"/>
  <c r="EE157" i="1" s="1"/>
  <c r="DU189" i="1"/>
  <c r="DV189" i="1"/>
  <c r="DY189" i="1" s="1"/>
  <c r="EE189" i="1" s="1"/>
  <c r="DV206" i="1"/>
  <c r="DY206" i="1" s="1"/>
  <c r="EE206" i="1" s="1"/>
  <c r="DU206" i="1"/>
  <c r="NJ229" i="1"/>
  <c r="OB229" i="1" s="1"/>
  <c r="NH229" i="1"/>
  <c r="MZ232" i="1"/>
  <c r="MX232" i="1"/>
  <c r="NE232" i="1"/>
  <c r="DU238" i="1"/>
  <c r="DV238" i="1"/>
  <c r="DY238" i="1" s="1"/>
  <c r="EE238" i="1" s="1"/>
  <c r="EC252" i="1"/>
  <c r="EG252" i="1"/>
  <c r="EI252" i="1" s="1"/>
  <c r="DK245" i="1"/>
  <c r="DM245" i="1" s="1"/>
  <c r="EA245" i="1"/>
  <c r="NE272" i="1"/>
  <c r="MX272" i="1"/>
  <c r="MZ272" i="1"/>
  <c r="EC278" i="1"/>
  <c r="EG278" i="1"/>
  <c r="EI278" i="1" s="1"/>
  <c r="MH282" i="1"/>
  <c r="NA282" i="1"/>
  <c r="LD282" i="1"/>
  <c r="KL282" i="1"/>
  <c r="KJ282" i="1"/>
  <c r="KR282" i="1"/>
  <c r="LV282" i="1"/>
  <c r="LJ282" i="1"/>
  <c r="KX282" i="1"/>
  <c r="LP282" i="1"/>
  <c r="MB282" i="1"/>
  <c r="MN282" i="1"/>
  <c r="DV299" i="1"/>
  <c r="DY299" i="1" s="1"/>
  <c r="EE299" i="1" s="1"/>
  <c r="DU299" i="1"/>
  <c r="DX341" i="1"/>
  <c r="DW341" i="1"/>
  <c r="MB340" i="1"/>
  <c r="MC340" i="1" s="1"/>
  <c r="LD340" i="1"/>
  <c r="LE340" i="1" s="1"/>
  <c r="LP340" i="1"/>
  <c r="LQ340" i="1" s="1"/>
  <c r="KX340" i="1"/>
  <c r="KY340" i="1" s="1"/>
  <c r="MH340" i="1"/>
  <c r="MI340" i="1" s="1"/>
  <c r="KL340" i="1"/>
  <c r="KM340" i="1" s="1"/>
  <c r="MN340" i="1"/>
  <c r="MO340" i="1" s="1"/>
  <c r="LV340" i="1"/>
  <c r="LW340" i="1" s="1"/>
  <c r="KR340" i="1"/>
  <c r="KS340" i="1" s="1"/>
  <c r="KJ340" i="1"/>
  <c r="LJ340" i="1"/>
  <c r="LK340" i="1" s="1"/>
  <c r="NA340" i="1"/>
  <c r="NI37" i="1"/>
  <c r="NF37" i="1"/>
  <c r="EA13" i="1"/>
  <c r="DK13" i="1"/>
  <c r="DM13" i="1" s="1"/>
  <c r="EA5" i="1"/>
  <c r="DK5" i="1"/>
  <c r="DM5" i="1" s="1"/>
  <c r="DV35" i="1"/>
  <c r="DY35" i="1" s="1"/>
  <c r="EE35" i="1" s="1"/>
  <c r="DU35" i="1"/>
  <c r="NX61" i="1"/>
  <c r="NN61" i="1"/>
  <c r="DV47" i="1"/>
  <c r="DY47" i="1" s="1"/>
  <c r="EE47" i="1" s="1"/>
  <c r="DU47" i="1"/>
  <c r="NL34" i="1"/>
  <c r="LP94" i="1"/>
  <c r="LQ94" i="1" s="1"/>
  <c r="KX94" i="1"/>
  <c r="NA94" i="1"/>
  <c r="MN94" i="1"/>
  <c r="MO94" i="1" s="1"/>
  <c r="LV94" i="1"/>
  <c r="LW94" i="1" s="1"/>
  <c r="MB94" i="1"/>
  <c r="MC94" i="1" s="1"/>
  <c r="LJ94" i="1"/>
  <c r="LK94" i="1" s="1"/>
  <c r="KJ94" i="1"/>
  <c r="KR94" i="1"/>
  <c r="KS94" i="1" s="1"/>
  <c r="LD94" i="1"/>
  <c r="LE94" i="1" s="1"/>
  <c r="KL94" i="1"/>
  <c r="KM94" i="1" s="1"/>
  <c r="MH94" i="1"/>
  <c r="EA131" i="1"/>
  <c r="DK131" i="1"/>
  <c r="DM131" i="1" s="1"/>
  <c r="LW130" i="1"/>
  <c r="EG152" i="1"/>
  <c r="EI152" i="1" s="1"/>
  <c r="EC152" i="1"/>
  <c r="MX202" i="1"/>
  <c r="NE202" i="1"/>
  <c r="MZ202" i="1"/>
  <c r="DU185" i="1"/>
  <c r="DV185" i="1"/>
  <c r="DY185" i="1" s="1"/>
  <c r="EE185" i="1" s="1"/>
  <c r="MH203" i="1"/>
  <c r="LJ203" i="1"/>
  <c r="KL203" i="1"/>
  <c r="MB203" i="1"/>
  <c r="LD203" i="1"/>
  <c r="LV203" i="1"/>
  <c r="MN203" i="1"/>
  <c r="KX203" i="1"/>
  <c r="NA203" i="1"/>
  <c r="LP203" i="1"/>
  <c r="KJ203" i="1"/>
  <c r="KR203" i="1"/>
  <c r="LP219" i="1"/>
  <c r="KX219" i="1"/>
  <c r="MN219" i="1"/>
  <c r="LV219" i="1"/>
  <c r="LJ219" i="1"/>
  <c r="LD219" i="1"/>
  <c r="MH219" i="1"/>
  <c r="KR219" i="1"/>
  <c r="MB219" i="1"/>
  <c r="NA219" i="1"/>
  <c r="KL219" i="1"/>
  <c r="KJ219" i="1"/>
  <c r="NB223" i="1"/>
  <c r="ND223" i="1"/>
  <c r="NL226" i="1"/>
  <c r="NI256" i="1"/>
  <c r="NF256" i="1"/>
  <c r="EA275" i="1"/>
  <c r="DK275" i="1"/>
  <c r="DM275" i="1" s="1"/>
  <c r="NU288" i="1"/>
  <c r="NW288" i="1" s="1"/>
  <c r="EC304" i="1"/>
  <c r="EG304" i="1"/>
  <c r="EI304" i="1" s="1"/>
  <c r="DV312" i="1"/>
  <c r="DY312" i="1" s="1"/>
  <c r="EE312" i="1" s="1"/>
  <c r="DU312" i="1"/>
  <c r="NI318" i="1"/>
  <c r="NF318" i="1"/>
  <c r="NB331" i="1"/>
  <c r="ND331" i="1"/>
  <c r="FE327" i="1"/>
  <c r="NM327" i="1"/>
  <c r="NY327" i="1" s="1"/>
  <c r="OE327" i="1" s="1"/>
  <c r="NF347" i="1"/>
  <c r="NI347" i="1"/>
  <c r="ND30" i="1"/>
  <c r="NB30" i="1"/>
  <c r="NI30" i="1" s="1"/>
  <c r="EA41" i="1"/>
  <c r="DK41" i="1"/>
  <c r="DM41" i="1" s="1"/>
  <c r="DV81" i="1"/>
  <c r="DY81" i="1" s="1"/>
  <c r="EE81" i="1" s="1"/>
  <c r="DU81" i="1"/>
  <c r="NH89" i="1"/>
  <c r="NJ89" i="1"/>
  <c r="OB89" i="1" s="1"/>
  <c r="EA119" i="1"/>
  <c r="DK119" i="1"/>
  <c r="DM119" i="1" s="1"/>
  <c r="DV116" i="1"/>
  <c r="DY116" i="1" s="1"/>
  <c r="EE116" i="1" s="1"/>
  <c r="DU116" i="1"/>
  <c r="ND125" i="1"/>
  <c r="NJ125" i="1" s="1"/>
  <c r="NB125" i="1"/>
  <c r="EC142" i="1"/>
  <c r="EG142" i="1"/>
  <c r="EI142" i="1" s="1"/>
  <c r="DU164" i="1"/>
  <c r="DV164" i="1"/>
  <c r="DY164" i="1" s="1"/>
  <c r="EE164" i="1" s="1"/>
  <c r="ND184" i="1"/>
  <c r="NB184" i="1"/>
  <c r="NE222" i="1"/>
  <c r="MZ222" i="1"/>
  <c r="MX222" i="1"/>
  <c r="NA244" i="1"/>
  <c r="LV244" i="1"/>
  <c r="LD244" i="1"/>
  <c r="KL244" i="1"/>
  <c r="LJ244" i="1"/>
  <c r="KX244" i="1"/>
  <c r="KJ244" i="1"/>
  <c r="MB244" i="1"/>
  <c r="LP244" i="1"/>
  <c r="MH244" i="1"/>
  <c r="MN244" i="1"/>
  <c r="KR244" i="1"/>
  <c r="NR259" i="1"/>
  <c r="NT259" i="1" s="1"/>
  <c r="NU259" i="1"/>
  <c r="NW259" i="1" s="1"/>
  <c r="DX295" i="1"/>
  <c r="DW295" i="1"/>
  <c r="DX26" i="1"/>
  <c r="DW26" i="1"/>
  <c r="NB36" i="1"/>
  <c r="ND36" i="1"/>
  <c r="EC67" i="1"/>
  <c r="EG67" i="1"/>
  <c r="EI67" i="1" s="1"/>
  <c r="DK56" i="1"/>
  <c r="DM56" i="1" s="1"/>
  <c r="EA56" i="1"/>
  <c r="EG98" i="1"/>
  <c r="EI98" i="1" s="1"/>
  <c r="EC98" i="1"/>
  <c r="NL118" i="1"/>
  <c r="DV107" i="1"/>
  <c r="DY107" i="1" s="1"/>
  <c r="EE107" i="1" s="1"/>
  <c r="DU107" i="1"/>
  <c r="FE132" i="1"/>
  <c r="NM132" i="1"/>
  <c r="NY132" i="1" s="1"/>
  <c r="OE132" i="1" s="1"/>
  <c r="ND140" i="1"/>
  <c r="NB140" i="1"/>
  <c r="ND156" i="1"/>
  <c r="NB156" i="1"/>
  <c r="NF156" i="1" s="1"/>
  <c r="DV207" i="1"/>
  <c r="DY207" i="1" s="1"/>
  <c r="EE207" i="1" s="1"/>
  <c r="DU207" i="1"/>
  <c r="MI183" i="1"/>
  <c r="DX248" i="1"/>
  <c r="DW248" i="1"/>
  <c r="NL262" i="1"/>
  <c r="DV261" i="1"/>
  <c r="DY261" i="1" s="1"/>
  <c r="EE261" i="1" s="1"/>
  <c r="DU261" i="1"/>
  <c r="NI268" i="1"/>
  <c r="NF268" i="1"/>
  <c r="DK313" i="1"/>
  <c r="DM313" i="1" s="1"/>
  <c r="EA313" i="1"/>
  <c r="LD329" i="1"/>
  <c r="KL329" i="1"/>
  <c r="MH329" i="1"/>
  <c r="MB329" i="1"/>
  <c r="LP329" i="1"/>
  <c r="NA329" i="1"/>
  <c r="MN329" i="1"/>
  <c r="KX329" i="1"/>
  <c r="LV329" i="1"/>
  <c r="LJ329" i="1"/>
  <c r="KJ329" i="1"/>
  <c r="KR329" i="1"/>
  <c r="LV350" i="1"/>
  <c r="LW350" i="1" s="1"/>
  <c r="KX350" i="1"/>
  <c r="KY350" i="1" s="1"/>
  <c r="NA350" i="1"/>
  <c r="KJ350" i="1"/>
  <c r="MN350" i="1"/>
  <c r="MO350" i="1" s="1"/>
  <c r="MB350" i="1"/>
  <c r="MC350" i="1" s="1"/>
  <c r="LP350" i="1"/>
  <c r="LQ350" i="1" s="1"/>
  <c r="LD350" i="1"/>
  <c r="LE350" i="1" s="1"/>
  <c r="KR350" i="1"/>
  <c r="KS350" i="1" s="1"/>
  <c r="MH350" i="1"/>
  <c r="MI350" i="1" s="1"/>
  <c r="LJ350" i="1"/>
  <c r="LK350" i="1" s="1"/>
  <c r="KL350" i="1"/>
  <c r="KM350" i="1" s="1"/>
  <c r="NU7" i="1"/>
  <c r="NW7" i="1" s="1"/>
  <c r="DV58" i="1"/>
  <c r="DY58" i="1" s="1"/>
  <c r="EE58" i="1" s="1"/>
  <c r="DU58" i="1"/>
  <c r="NX52" i="1"/>
  <c r="DK36" i="1"/>
  <c r="DM36" i="1" s="1"/>
  <c r="EA36" i="1"/>
  <c r="DV63" i="1"/>
  <c r="DY63" i="1" s="1"/>
  <c r="EE63" i="1" s="1"/>
  <c r="DU63" i="1"/>
  <c r="FE8" i="1"/>
  <c r="NM8" i="1"/>
  <c r="NY8" i="1" s="1"/>
  <c r="OE8" i="1" s="1"/>
  <c r="EA101" i="1"/>
  <c r="DK101" i="1"/>
  <c r="DM101" i="1" s="1"/>
  <c r="NJ99" i="1"/>
  <c r="OB99" i="1" s="1"/>
  <c r="NH99" i="1"/>
  <c r="FE110" i="1"/>
  <c r="NM110" i="1"/>
  <c r="NY110" i="1" s="1"/>
  <c r="OE110" i="1" s="1"/>
  <c r="EA130" i="1"/>
  <c r="DK130" i="1"/>
  <c r="DM130" i="1" s="1"/>
  <c r="DV168" i="1"/>
  <c r="DY168" i="1" s="1"/>
  <c r="EE168" i="1" s="1"/>
  <c r="DU168" i="1"/>
  <c r="DV179" i="1"/>
  <c r="DY179" i="1" s="1"/>
  <c r="EE179" i="1" s="1"/>
  <c r="DU179" i="1"/>
  <c r="FE147" i="1"/>
  <c r="NM147" i="1"/>
  <c r="NY147" i="1" s="1"/>
  <c r="OE147" i="1" s="1"/>
  <c r="NF178" i="1"/>
  <c r="NI178" i="1"/>
  <c r="EA176" i="1"/>
  <c r="DK176" i="1"/>
  <c r="DM176" i="1" s="1"/>
  <c r="NH204" i="1"/>
  <c r="NJ204" i="1"/>
  <c r="OB204" i="1" s="1"/>
  <c r="DK213" i="1"/>
  <c r="DM213" i="1" s="1"/>
  <c r="EA213" i="1"/>
  <c r="DU221" i="1"/>
  <c r="DV221" i="1"/>
  <c r="DY221" i="1" s="1"/>
  <c r="EE221" i="1" s="1"/>
  <c r="NE218" i="1"/>
  <c r="MX218" i="1"/>
  <c r="MZ218" i="1"/>
  <c r="NE233" i="1"/>
  <c r="MZ233" i="1"/>
  <c r="MX233" i="1"/>
  <c r="NI260" i="1"/>
  <c r="NF260" i="1"/>
  <c r="MX248" i="1"/>
  <c r="MZ248" i="1"/>
  <c r="DK246" i="1"/>
  <c r="DM246" i="1" s="1"/>
  <c r="EA246" i="1"/>
  <c r="NN247" i="1"/>
  <c r="NX247" i="1"/>
  <c r="NJ304" i="1"/>
  <c r="OB304" i="1" s="1"/>
  <c r="NH304" i="1"/>
  <c r="DX339" i="1"/>
  <c r="DW339" i="1"/>
  <c r="DX350" i="1"/>
  <c r="DW350" i="1"/>
  <c r="NF73" i="1"/>
  <c r="NI73" i="1"/>
  <c r="DU57" i="1"/>
  <c r="DV57" i="1"/>
  <c r="DY57" i="1" s="1"/>
  <c r="EE57" i="1" s="1"/>
  <c r="NF40" i="1"/>
  <c r="NI40" i="1"/>
  <c r="FE37" i="1"/>
  <c r="NM37" i="1"/>
  <c r="NY37" i="1" s="1"/>
  <c r="OE37" i="1" s="1"/>
  <c r="LV8" i="1"/>
  <c r="KX8" i="1"/>
  <c r="MH8" i="1"/>
  <c r="LJ8" i="1"/>
  <c r="LK8" i="1" s="1"/>
  <c r="KL8" i="1"/>
  <c r="KM8" i="1" s="1"/>
  <c r="MN8" i="1"/>
  <c r="MO8" i="1" s="1"/>
  <c r="KR8" i="1"/>
  <c r="MB8" i="1"/>
  <c r="MC8" i="1" s="1"/>
  <c r="LD8" i="1"/>
  <c r="NA8" i="1"/>
  <c r="LP8" i="1"/>
  <c r="KJ8" i="1"/>
  <c r="DU17" i="1"/>
  <c r="DV17" i="1"/>
  <c r="DY17" i="1" s="1"/>
  <c r="EE17" i="1" s="1"/>
  <c r="NL81" i="1"/>
  <c r="MW83" i="1"/>
  <c r="LU83" i="1"/>
  <c r="LW83" i="1" s="1"/>
  <c r="LI83" i="1"/>
  <c r="LK83" i="1" s="1"/>
  <c r="LC83" i="1"/>
  <c r="LE83" i="1" s="1"/>
  <c r="MM83" i="1"/>
  <c r="MO83" i="1" s="1"/>
  <c r="KW83" i="1"/>
  <c r="KY83" i="1" s="1"/>
  <c r="MA83" i="1"/>
  <c r="MC83" i="1" s="1"/>
  <c r="LO83" i="1"/>
  <c r="LQ83" i="1" s="1"/>
  <c r="KK83" i="1"/>
  <c r="KM83" i="1" s="1"/>
  <c r="MG83" i="1"/>
  <c r="MI83" i="1" s="1"/>
  <c r="KG83" i="1"/>
  <c r="KQ83" i="1"/>
  <c r="KS83" i="1" s="1"/>
  <c r="DK99" i="1"/>
  <c r="DM99" i="1" s="1"/>
  <c r="EA99" i="1"/>
  <c r="DX98" i="1"/>
  <c r="DW98" i="1"/>
  <c r="DU92" i="1"/>
  <c r="DV92" i="1"/>
  <c r="DY92" i="1" s="1"/>
  <c r="EE92" i="1" s="1"/>
  <c r="DU95" i="1"/>
  <c r="DV95" i="1"/>
  <c r="DY95" i="1" s="1"/>
  <c r="EE95" i="1" s="1"/>
  <c r="NU142" i="1"/>
  <c r="NW142" i="1" s="1"/>
  <c r="DX158" i="1"/>
  <c r="DW158" i="1"/>
  <c r="EG177" i="1"/>
  <c r="EI177" i="1" s="1"/>
  <c r="EC177" i="1"/>
  <c r="EC187" i="1"/>
  <c r="EG187" i="1"/>
  <c r="EI187" i="1" s="1"/>
  <c r="NE161" i="1"/>
  <c r="MZ161" i="1"/>
  <c r="MX161" i="1"/>
  <c r="DX205" i="1"/>
  <c r="DW205" i="1"/>
  <c r="ND225" i="1"/>
  <c r="NB225" i="1"/>
  <c r="EG241" i="1"/>
  <c r="EI241" i="1" s="1"/>
  <c r="EC241" i="1"/>
  <c r="DK243" i="1"/>
  <c r="DM243" i="1" s="1"/>
  <c r="EA243" i="1"/>
  <c r="DX244" i="1"/>
  <c r="DW244" i="1"/>
  <c r="DW282" i="1"/>
  <c r="DX282" i="1"/>
  <c r="EG317" i="1"/>
  <c r="EI317" i="1" s="1"/>
  <c r="EC317" i="1"/>
  <c r="NL341" i="1"/>
  <c r="MG345" i="1"/>
  <c r="MI345" i="1" s="1"/>
  <c r="LO345" i="1"/>
  <c r="LQ345" i="1" s="1"/>
  <c r="MM345" i="1"/>
  <c r="MO345" i="1" s="1"/>
  <c r="LU345" i="1"/>
  <c r="LW345" i="1" s="1"/>
  <c r="LC345" i="1"/>
  <c r="LE345" i="1" s="1"/>
  <c r="MW345" i="1"/>
  <c r="MA345" i="1"/>
  <c r="MC345" i="1" s="1"/>
  <c r="LI345" i="1"/>
  <c r="LK345" i="1" s="1"/>
  <c r="KQ345" i="1"/>
  <c r="KS345" i="1" s="1"/>
  <c r="KG345" i="1"/>
  <c r="KK345" i="1"/>
  <c r="KM345" i="1" s="1"/>
  <c r="KW345" i="1"/>
  <c r="KY345" i="1" s="1"/>
  <c r="NZ352" i="1"/>
  <c r="OF352" i="1" s="1"/>
  <c r="OD352" i="1"/>
  <c r="NJ22" i="1"/>
  <c r="OB22" i="1" s="1"/>
  <c r="NH22" i="1"/>
  <c r="NJ30" i="1"/>
  <c r="NH30" i="1"/>
  <c r="MO24" i="1"/>
  <c r="DV78" i="1"/>
  <c r="DY78" i="1" s="1"/>
  <c r="EE78" i="1" s="1"/>
  <c r="DU78" i="1"/>
  <c r="NL35" i="1"/>
  <c r="EA93" i="1"/>
  <c r="DK93" i="1"/>
  <c r="DM93" i="1" s="1"/>
  <c r="DU100" i="1"/>
  <c r="DV100" i="1"/>
  <c r="DY100" i="1" s="1"/>
  <c r="EE100" i="1" s="1"/>
  <c r="MO103" i="1"/>
  <c r="MZ113" i="1"/>
  <c r="MX113" i="1"/>
  <c r="NA136" i="1"/>
  <c r="LD136" i="1"/>
  <c r="LE136" i="1" s="1"/>
  <c r="KL136" i="1"/>
  <c r="KM136" i="1" s="1"/>
  <c r="MB136" i="1"/>
  <c r="MC136" i="1" s="1"/>
  <c r="LJ136" i="1"/>
  <c r="LK136" i="1" s="1"/>
  <c r="KJ136" i="1"/>
  <c r="KR136" i="1"/>
  <c r="KS136" i="1" s="1"/>
  <c r="MN136" i="1"/>
  <c r="MO136" i="1" s="1"/>
  <c r="LP136" i="1"/>
  <c r="LQ136" i="1" s="1"/>
  <c r="MH136" i="1"/>
  <c r="MI136" i="1" s="1"/>
  <c r="LV136" i="1"/>
  <c r="LW136" i="1" s="1"/>
  <c r="KX136" i="1"/>
  <c r="KY136" i="1" s="1"/>
  <c r="EG135" i="1"/>
  <c r="EI135" i="1" s="1"/>
  <c r="EC135" i="1"/>
  <c r="NE147" i="1"/>
  <c r="MX147" i="1"/>
  <c r="MZ147" i="1"/>
  <c r="DK153" i="1"/>
  <c r="DM153" i="1" s="1"/>
  <c r="EA153" i="1"/>
  <c r="FE170" i="1"/>
  <c r="NM170" i="1"/>
  <c r="NY170" i="1" s="1"/>
  <c r="OE170" i="1" s="1"/>
  <c r="EG173" i="1"/>
  <c r="EI173" i="1" s="1"/>
  <c r="EC173" i="1"/>
  <c r="KS165" i="1"/>
  <c r="DU162" i="1"/>
  <c r="DV162" i="1"/>
  <c r="DY162" i="1" s="1"/>
  <c r="EE162" i="1" s="1"/>
  <c r="DK188" i="1"/>
  <c r="DM188" i="1" s="1"/>
  <c r="EA188" i="1"/>
  <c r="KG201" i="1"/>
  <c r="MG201" i="1"/>
  <c r="LI201" i="1"/>
  <c r="KK201" i="1"/>
  <c r="MM201" i="1"/>
  <c r="KQ201" i="1"/>
  <c r="MA201" i="1"/>
  <c r="LC201" i="1"/>
  <c r="KW201" i="1"/>
  <c r="LU201" i="1"/>
  <c r="MW201" i="1"/>
  <c r="LO201" i="1"/>
  <c r="NH206" i="1"/>
  <c r="NJ206" i="1"/>
  <c r="DU218" i="1"/>
  <c r="DV218" i="1"/>
  <c r="DY218" i="1" s="1"/>
  <c r="EE218" i="1" s="1"/>
  <c r="DU234" i="1"/>
  <c r="DV234" i="1"/>
  <c r="DY234" i="1" s="1"/>
  <c r="EE234" i="1" s="1"/>
  <c r="MA231" i="1"/>
  <c r="MC231" i="1" s="1"/>
  <c r="LC231" i="1"/>
  <c r="LE231" i="1" s="1"/>
  <c r="KQ231" i="1"/>
  <c r="KS231" i="1" s="1"/>
  <c r="KG231" i="1"/>
  <c r="LO231" i="1"/>
  <c r="LQ231" i="1" s="1"/>
  <c r="KW231" i="1"/>
  <c r="KY231" i="1" s="1"/>
  <c r="MM231" i="1"/>
  <c r="MO231" i="1" s="1"/>
  <c r="LU231" i="1"/>
  <c r="LW231" i="1" s="1"/>
  <c r="KK231" i="1"/>
  <c r="KM231" i="1" s="1"/>
  <c r="MW231" i="1"/>
  <c r="LI231" i="1"/>
  <c r="LK231" i="1" s="1"/>
  <c r="MG231" i="1"/>
  <c r="MI231" i="1" s="1"/>
  <c r="MG244" i="1"/>
  <c r="MI244" i="1" s="1"/>
  <c r="LI244" i="1"/>
  <c r="KK244" i="1"/>
  <c r="KM244" i="1" s="1"/>
  <c r="MM244" i="1"/>
  <c r="MO244" i="1" s="1"/>
  <c r="LU244" i="1"/>
  <c r="LW244" i="1" s="1"/>
  <c r="LC244" i="1"/>
  <c r="LE244" i="1" s="1"/>
  <c r="KQ244" i="1"/>
  <c r="KS244" i="1" s="1"/>
  <c r="KG244" i="1"/>
  <c r="MW244" i="1"/>
  <c r="KW244" i="1"/>
  <c r="LO244" i="1"/>
  <c r="LQ244" i="1" s="1"/>
  <c r="MA244" i="1"/>
  <c r="MC244" i="1" s="1"/>
  <c r="EG244" i="1"/>
  <c r="EI244" i="1" s="1"/>
  <c r="EC244" i="1"/>
  <c r="DX263" i="1"/>
  <c r="DW263" i="1"/>
  <c r="NJ293" i="1"/>
  <c r="OB293" i="1" s="1"/>
  <c r="NH293" i="1"/>
  <c r="NI327" i="1"/>
  <c r="NF327" i="1"/>
  <c r="NA336" i="1"/>
  <c r="LV336" i="1"/>
  <c r="LW336" i="1" s="1"/>
  <c r="KX336" i="1"/>
  <c r="KY336" i="1" s="1"/>
  <c r="MB336" i="1"/>
  <c r="MC336" i="1" s="1"/>
  <c r="KJ336" i="1"/>
  <c r="LP336" i="1"/>
  <c r="LQ336" i="1" s="1"/>
  <c r="LD336" i="1"/>
  <c r="LE336" i="1" s="1"/>
  <c r="MH336" i="1"/>
  <c r="MI336" i="1" s="1"/>
  <c r="KR336" i="1"/>
  <c r="KS336" i="1" s="1"/>
  <c r="LJ336" i="1"/>
  <c r="LK336" i="1" s="1"/>
  <c r="MN336" i="1"/>
  <c r="MO336" i="1" s="1"/>
  <c r="KL336" i="1"/>
  <c r="KM336" i="1" s="1"/>
  <c r="NL347" i="1"/>
  <c r="DV27" i="1"/>
  <c r="DY27" i="1" s="1"/>
  <c r="EE27" i="1" s="1"/>
  <c r="DU27" i="1"/>
  <c r="DU33" i="1"/>
  <c r="DV33" i="1"/>
  <c r="DY33" i="1" s="1"/>
  <c r="EE33" i="1" s="1"/>
  <c r="NF23" i="1"/>
  <c r="NI23" i="1"/>
  <c r="DU80" i="1"/>
  <c r="DV80" i="1"/>
  <c r="DY80" i="1" s="1"/>
  <c r="EE80" i="1" s="1"/>
  <c r="MW78" i="1"/>
  <c r="LU78" i="1"/>
  <c r="KW78" i="1"/>
  <c r="MM78" i="1"/>
  <c r="LC78" i="1"/>
  <c r="LI78" i="1"/>
  <c r="KQ78" i="1"/>
  <c r="KG78" i="1"/>
  <c r="MG78" i="1"/>
  <c r="LO78" i="1"/>
  <c r="KK78" i="1"/>
  <c r="MA78" i="1"/>
  <c r="MI20" i="1"/>
  <c r="DV20" i="1"/>
  <c r="DY20" i="1" s="1"/>
  <c r="EE20" i="1" s="1"/>
  <c r="DU20" i="1"/>
  <c r="MW82" i="1"/>
  <c r="LU82" i="1"/>
  <c r="KW82" i="1"/>
  <c r="MM82" i="1"/>
  <c r="KQ82" i="1"/>
  <c r="KG82" i="1"/>
  <c r="LI82" i="1"/>
  <c r="MA82" i="1"/>
  <c r="MG82" i="1"/>
  <c r="KK82" i="1"/>
  <c r="LC82" i="1"/>
  <c r="LO82" i="1"/>
  <c r="EA66" i="1"/>
  <c r="DK66" i="1"/>
  <c r="DM66" i="1" s="1"/>
  <c r="MG38" i="1"/>
  <c r="MI38" i="1" s="1"/>
  <c r="LI38" i="1"/>
  <c r="LK38" i="1" s="1"/>
  <c r="KK38" i="1"/>
  <c r="KM38" i="1" s="1"/>
  <c r="KW38" i="1"/>
  <c r="KY38" i="1" s="1"/>
  <c r="MM38" i="1"/>
  <c r="MO38" i="1" s="1"/>
  <c r="LU38" i="1"/>
  <c r="LW38" i="1" s="1"/>
  <c r="LC38" i="1"/>
  <c r="LE38" i="1" s="1"/>
  <c r="MW38" i="1"/>
  <c r="MA38" i="1"/>
  <c r="MC38" i="1" s="1"/>
  <c r="KQ38" i="1"/>
  <c r="KS38" i="1" s="1"/>
  <c r="KG38" i="1"/>
  <c r="LO38" i="1"/>
  <c r="LQ38" i="1" s="1"/>
  <c r="DV125" i="1"/>
  <c r="DY125" i="1" s="1"/>
  <c r="EE125" i="1" s="1"/>
  <c r="DU125" i="1"/>
  <c r="DU121" i="1"/>
  <c r="DV121" i="1"/>
  <c r="DY121" i="1" s="1"/>
  <c r="EE121" i="1" s="1"/>
  <c r="ND131" i="1"/>
  <c r="NB131" i="1"/>
  <c r="EA178" i="1"/>
  <c r="DK178" i="1"/>
  <c r="DM178" i="1" s="1"/>
  <c r="LQ179" i="1"/>
  <c r="MI154" i="1"/>
  <c r="LE154" i="1"/>
  <c r="DV149" i="1"/>
  <c r="DY149" i="1" s="1"/>
  <c r="EE149" i="1" s="1"/>
  <c r="DU149" i="1"/>
  <c r="DK174" i="1"/>
  <c r="DM174" i="1" s="1"/>
  <c r="EA174" i="1"/>
  <c r="LW198" i="1"/>
  <c r="MO198" i="1"/>
  <c r="MW203" i="1"/>
  <c r="LU203" i="1"/>
  <c r="LW203" i="1" s="1"/>
  <c r="KW203" i="1"/>
  <c r="KQ203" i="1"/>
  <c r="KS203" i="1" s="1"/>
  <c r="KG203" i="1"/>
  <c r="MG203" i="1"/>
  <c r="LI203" i="1"/>
  <c r="LK203" i="1" s="1"/>
  <c r="MM203" i="1"/>
  <c r="MO203" i="1" s="1"/>
  <c r="MA203" i="1"/>
  <c r="MC203" i="1" s="1"/>
  <c r="KK203" i="1"/>
  <c r="KM203" i="1" s="1"/>
  <c r="LO203" i="1"/>
  <c r="LQ203" i="1" s="1"/>
  <c r="LC203" i="1"/>
  <c r="LE203" i="1" s="1"/>
  <c r="NF210" i="1"/>
  <c r="NI210" i="1"/>
  <c r="DV247" i="1"/>
  <c r="DU247" i="1"/>
  <c r="KG276" i="1"/>
  <c r="MM276" i="1"/>
  <c r="MO276" i="1" s="1"/>
  <c r="KQ276" i="1"/>
  <c r="KS276" i="1" s="1"/>
  <c r="MA276" i="1"/>
  <c r="MC276" i="1" s="1"/>
  <c r="KW276" i="1"/>
  <c r="KY276" i="1" s="1"/>
  <c r="KK276" i="1"/>
  <c r="KM276" i="1" s="1"/>
  <c r="MW276" i="1"/>
  <c r="LO276" i="1"/>
  <c r="LQ276" i="1" s="1"/>
  <c r="MG276" i="1"/>
  <c r="MI276" i="1" s="1"/>
  <c r="LC276" i="1"/>
  <c r="LE276" i="1" s="1"/>
  <c r="LU276" i="1"/>
  <c r="LW276" i="1" s="1"/>
  <c r="LI276" i="1"/>
  <c r="LK276" i="1" s="1"/>
  <c r="DW289" i="1"/>
  <c r="DX289" i="1"/>
  <c r="MA282" i="1"/>
  <c r="MC282" i="1" s="1"/>
  <c r="LC282" i="1"/>
  <c r="LE282" i="1" s="1"/>
  <c r="MW282" i="1"/>
  <c r="KQ282" i="1"/>
  <c r="KS282" i="1" s="1"/>
  <c r="KG282" i="1"/>
  <c r="LO282" i="1"/>
  <c r="LQ282" i="1" s="1"/>
  <c r="KW282" i="1"/>
  <c r="KY282" i="1" s="1"/>
  <c r="MM282" i="1"/>
  <c r="MO282" i="1" s="1"/>
  <c r="LU282" i="1"/>
  <c r="LW282" i="1" s="1"/>
  <c r="MG282" i="1"/>
  <c r="MI282" i="1" s="1"/>
  <c r="LI282" i="1"/>
  <c r="KK282" i="1"/>
  <c r="KM282" i="1" s="1"/>
  <c r="NF298" i="1"/>
  <c r="NI298" i="1"/>
  <c r="NN303" i="1"/>
  <c r="NE303" i="1"/>
  <c r="MX303" i="1"/>
  <c r="MZ303" i="1"/>
  <c r="EA309" i="1"/>
  <c r="DK309" i="1"/>
  <c r="DM309" i="1" s="1"/>
  <c r="NN310" i="1"/>
  <c r="NX310" i="1"/>
  <c r="MI313" i="1"/>
  <c r="NL327" i="1"/>
  <c r="MA329" i="1"/>
  <c r="MC329" i="1" s="1"/>
  <c r="LC329" i="1"/>
  <c r="LE329" i="1" s="1"/>
  <c r="MM329" i="1"/>
  <c r="MO329" i="1" s="1"/>
  <c r="LU329" i="1"/>
  <c r="LW329" i="1" s="1"/>
  <c r="KK329" i="1"/>
  <c r="KM329" i="1" s="1"/>
  <c r="KQ329" i="1"/>
  <c r="KS329" i="1" s="1"/>
  <c r="KG329" i="1"/>
  <c r="LO329" i="1"/>
  <c r="MW329" i="1"/>
  <c r="MG329" i="1"/>
  <c r="MI329" i="1" s="1"/>
  <c r="KW329" i="1"/>
  <c r="KY329" i="1" s="1"/>
  <c r="LI329" i="1"/>
  <c r="LK329" i="1" s="1"/>
  <c r="MG342" i="1"/>
  <c r="MI342" i="1" s="1"/>
  <c r="LI342" i="1"/>
  <c r="LK342" i="1" s="1"/>
  <c r="KK342" i="1"/>
  <c r="KM342" i="1" s="1"/>
  <c r="MW342" i="1"/>
  <c r="LU342" i="1"/>
  <c r="LW342" i="1" s="1"/>
  <c r="MM342" i="1"/>
  <c r="MO342" i="1" s="1"/>
  <c r="MA342" i="1"/>
  <c r="MC342" i="1" s="1"/>
  <c r="KW342" i="1"/>
  <c r="KY342" i="1" s="1"/>
  <c r="LO342" i="1"/>
  <c r="LQ342" i="1" s="1"/>
  <c r="KQ342" i="1"/>
  <c r="KS342" i="1" s="1"/>
  <c r="KG342" i="1"/>
  <c r="LC342" i="1"/>
  <c r="LE342" i="1" s="1"/>
  <c r="LV346" i="1"/>
  <c r="LW346" i="1" s="1"/>
  <c r="KX346" i="1"/>
  <c r="KY346" i="1" s="1"/>
  <c r="MB346" i="1"/>
  <c r="MC346" i="1" s="1"/>
  <c r="LD346" i="1"/>
  <c r="LE346" i="1" s="1"/>
  <c r="MH346" i="1"/>
  <c r="MI346" i="1" s="1"/>
  <c r="LJ346" i="1"/>
  <c r="LK346" i="1" s="1"/>
  <c r="KL346" i="1"/>
  <c r="KM346" i="1" s="1"/>
  <c r="NA346" i="1"/>
  <c r="LP346" i="1"/>
  <c r="LQ346" i="1" s="1"/>
  <c r="KJ346" i="1"/>
  <c r="KR346" i="1"/>
  <c r="KS346" i="1" s="1"/>
  <c r="MN346" i="1"/>
  <c r="MO346" i="1" s="1"/>
  <c r="FE27" i="1"/>
  <c r="NM27" i="1"/>
  <c r="NY27" i="1" s="1"/>
  <c r="OE27" i="1" s="1"/>
  <c r="FE171" i="1"/>
  <c r="NM171" i="1"/>
  <c r="NY171" i="1" s="1"/>
  <c r="OE171" i="1" s="1"/>
  <c r="NM340" i="1"/>
  <c r="NY340" i="1" s="1"/>
  <c r="OE340" i="1" s="1"/>
  <c r="FE300" i="1"/>
  <c r="NM300" i="1"/>
  <c r="NY300" i="1" s="1"/>
  <c r="OE300" i="1" s="1"/>
  <c r="FE14" i="1"/>
  <c r="NM14" i="1"/>
  <c r="NY14" i="1" s="1"/>
  <c r="OE14" i="1" s="1"/>
  <c r="NM138" i="1"/>
  <c r="NY138" i="1" s="1"/>
  <c r="OE138" i="1" s="1"/>
  <c r="NM226" i="1"/>
  <c r="NY226" i="1" s="1"/>
  <c r="OE226" i="1" s="1"/>
  <c r="DV14" i="1"/>
  <c r="DY14" i="1" s="1"/>
  <c r="EE14" i="1" s="1"/>
  <c r="DU14" i="1"/>
  <c r="DK79" i="1"/>
  <c r="DM79" i="1" s="1"/>
  <c r="EA79" i="1"/>
  <c r="MG9" i="1"/>
  <c r="MI9" i="1" s="1"/>
  <c r="LI9" i="1"/>
  <c r="LK9" i="1" s="1"/>
  <c r="KK9" i="1"/>
  <c r="MM9" i="1"/>
  <c r="MO9" i="1" s="1"/>
  <c r="LO9" i="1"/>
  <c r="LQ9" i="1" s="1"/>
  <c r="KG9" i="1"/>
  <c r="MW9" i="1"/>
  <c r="LU9" i="1"/>
  <c r="KW9" i="1"/>
  <c r="KY9" i="1" s="1"/>
  <c r="MA9" i="1"/>
  <c r="MC9" i="1" s="1"/>
  <c r="LC9" i="1"/>
  <c r="LE9" i="1" s="1"/>
  <c r="KQ9" i="1"/>
  <c r="KS9" i="1" s="1"/>
  <c r="DK40" i="1"/>
  <c r="DM40" i="1" s="1"/>
  <c r="EA40" i="1"/>
  <c r="EA55" i="1"/>
  <c r="DK55" i="1"/>
  <c r="DM55" i="1" s="1"/>
  <c r="DK28" i="1"/>
  <c r="DM28" i="1" s="1"/>
  <c r="EA28" i="1"/>
  <c r="DK94" i="1"/>
  <c r="DM94" i="1" s="1"/>
  <c r="EA94" i="1"/>
  <c r="DX102" i="1"/>
  <c r="DW102" i="1"/>
  <c r="DV110" i="1"/>
  <c r="DY110" i="1" s="1"/>
  <c r="EE110" i="1" s="1"/>
  <c r="DU110" i="1"/>
  <c r="DK106" i="1"/>
  <c r="DM106" i="1" s="1"/>
  <c r="EA106" i="1"/>
  <c r="NL125" i="1"/>
  <c r="NJ121" i="1"/>
  <c r="NH121" i="1"/>
  <c r="MZ143" i="1"/>
  <c r="MX143" i="1"/>
  <c r="DU181" i="1"/>
  <c r="DV181" i="1"/>
  <c r="DY181" i="1" s="1"/>
  <c r="EE181" i="1" s="1"/>
  <c r="NB182" i="1"/>
  <c r="ND182" i="1"/>
  <c r="NJ182" i="1" s="1"/>
  <c r="NA192" i="1"/>
  <c r="MN192" i="1"/>
  <c r="MO192" i="1" s="1"/>
  <c r="LV192" i="1"/>
  <c r="LW192" i="1" s="1"/>
  <c r="LD192" i="1"/>
  <c r="LE192" i="1" s="1"/>
  <c r="KL192" i="1"/>
  <c r="KM192" i="1" s="1"/>
  <c r="KR192" i="1"/>
  <c r="KS192" i="1" s="1"/>
  <c r="MH192" i="1"/>
  <c r="MI192" i="1" s="1"/>
  <c r="MB192" i="1"/>
  <c r="MC192" i="1" s="1"/>
  <c r="KX192" i="1"/>
  <c r="KY192" i="1" s="1"/>
  <c r="LJ192" i="1"/>
  <c r="LK192" i="1" s="1"/>
  <c r="KJ192" i="1"/>
  <c r="LP192" i="1"/>
  <c r="LQ192" i="1" s="1"/>
  <c r="DK203" i="1"/>
  <c r="DM203" i="1" s="1"/>
  <c r="EA203" i="1"/>
  <c r="EA202" i="1"/>
  <c r="DK202" i="1"/>
  <c r="DM202" i="1" s="1"/>
  <c r="FE211" i="1"/>
  <c r="NM211" i="1"/>
  <c r="NY211" i="1" s="1"/>
  <c r="OE211" i="1" s="1"/>
  <c r="NI229" i="1"/>
  <c r="NF229" i="1"/>
  <c r="DU223" i="1"/>
  <c r="DV223" i="1"/>
  <c r="DY223" i="1" s="1"/>
  <c r="EE223" i="1" s="1"/>
  <c r="ND255" i="1"/>
  <c r="NB255" i="1"/>
  <c r="NE255" i="1"/>
  <c r="NI271" i="1"/>
  <c r="NF271" i="1"/>
  <c r="NH259" i="1"/>
  <c r="NJ259" i="1"/>
  <c r="OB259" i="1" s="1"/>
  <c r="NU284" i="1"/>
  <c r="NW284" i="1" s="1"/>
  <c r="FE294" i="1"/>
  <c r="NM294" i="1"/>
  <c r="NY294" i="1" s="1"/>
  <c r="OE294" i="1" s="1"/>
  <c r="NU289" i="1"/>
  <c r="NW289" i="1" s="1"/>
  <c r="NN318" i="1"/>
  <c r="NX318" i="1"/>
  <c r="NE337" i="1"/>
  <c r="MZ337" i="1"/>
  <c r="MX337" i="1"/>
  <c r="EA346" i="1"/>
  <c r="DK346" i="1"/>
  <c r="DM346" i="1" s="1"/>
  <c r="NU348" i="1"/>
  <c r="NW348" i="1" s="1"/>
  <c r="DX18" i="1"/>
  <c r="DW18" i="1"/>
  <c r="NJ37" i="1"/>
  <c r="NH37" i="1"/>
  <c r="DU12" i="1"/>
  <c r="DV12" i="1"/>
  <c r="DY12" i="1" s="1"/>
  <c r="EE12" i="1" s="1"/>
  <c r="NA60" i="1"/>
  <c r="MN60" i="1"/>
  <c r="LV60" i="1"/>
  <c r="LD60" i="1"/>
  <c r="KL60" i="1"/>
  <c r="MB60" i="1"/>
  <c r="LJ60" i="1"/>
  <c r="KR60" i="1"/>
  <c r="KJ60" i="1"/>
  <c r="MH60" i="1"/>
  <c r="LP60" i="1"/>
  <c r="KX60" i="1"/>
  <c r="DU76" i="1"/>
  <c r="DV76" i="1"/>
  <c r="DY76" i="1" s="1"/>
  <c r="EE76" i="1" s="1"/>
  <c r="DK16" i="1"/>
  <c r="DM16" i="1" s="1"/>
  <c r="EA16" i="1"/>
  <c r="MZ67" i="1"/>
  <c r="MX67" i="1"/>
  <c r="NE67" i="1"/>
  <c r="EA97" i="1"/>
  <c r="DK97" i="1"/>
  <c r="DM97" i="1" s="1"/>
  <c r="NJ156" i="1"/>
  <c r="NH156" i="1"/>
  <c r="DX147" i="1"/>
  <c r="DW147" i="1"/>
  <c r="DK165" i="1"/>
  <c r="DM165" i="1" s="1"/>
  <c r="EA165" i="1"/>
  <c r="MI173" i="1"/>
  <c r="NX178" i="1"/>
  <c r="FE182" i="1"/>
  <c r="NM182" i="1"/>
  <c r="NY182" i="1" s="1"/>
  <c r="OE182" i="1" s="1"/>
  <c r="NX205" i="1"/>
  <c r="NN205" i="1"/>
  <c r="DU225" i="1"/>
  <c r="DV225" i="1"/>
  <c r="DY225" i="1" s="1"/>
  <c r="EE225" i="1" s="1"/>
  <c r="NL227" i="1"/>
  <c r="DV275" i="1"/>
  <c r="DY275" i="1" s="1"/>
  <c r="EE275" i="1" s="1"/>
  <c r="DU275" i="1"/>
  <c r="NL270" i="1"/>
  <c r="EG289" i="1"/>
  <c r="EI289" i="1" s="1"/>
  <c r="EC289" i="1"/>
  <c r="EG284" i="1"/>
  <c r="EI284" i="1" s="1"/>
  <c r="EC284" i="1"/>
  <c r="LW291" i="1"/>
  <c r="NH294" i="1"/>
  <c r="NJ294" i="1"/>
  <c r="OB294" i="1" s="1"/>
  <c r="FE319" i="1"/>
  <c r="NM319" i="1"/>
  <c r="NY319" i="1" s="1"/>
  <c r="OE319" i="1" s="1"/>
  <c r="NJ318" i="1"/>
  <c r="OB318" i="1" s="1"/>
  <c r="NH318" i="1"/>
  <c r="EC333" i="1"/>
  <c r="EG333" i="1"/>
  <c r="EI333" i="1" s="1"/>
  <c r="DK330" i="1"/>
  <c r="DM330" i="1" s="1"/>
  <c r="NJ347" i="1"/>
  <c r="OB347" i="1" s="1"/>
  <c r="NH347" i="1"/>
  <c r="NB348" i="1"/>
  <c r="NF348" i="1" s="1"/>
  <c r="ND348" i="1"/>
  <c r="DW45" i="1"/>
  <c r="DX45" i="1"/>
  <c r="DK60" i="1"/>
  <c r="DM60" i="1" s="1"/>
  <c r="EA60" i="1"/>
  <c r="EG42" i="1"/>
  <c r="EI42" i="1" s="1"/>
  <c r="EC42" i="1"/>
  <c r="EG10" i="1"/>
  <c r="EI10" i="1" s="1"/>
  <c r="EC10" i="1"/>
  <c r="NI27" i="1"/>
  <c r="NF27" i="1"/>
  <c r="NL57" i="1"/>
  <c r="NM79" i="1"/>
  <c r="NY79" i="1" s="1"/>
  <c r="OE79" i="1" s="1"/>
  <c r="NE74" i="1"/>
  <c r="MX74" i="1"/>
  <c r="MZ74" i="1"/>
  <c r="FE17" i="1"/>
  <c r="NM17" i="1"/>
  <c r="NY17" i="1" s="1"/>
  <c r="OE17" i="1" s="1"/>
  <c r="EA81" i="1"/>
  <c r="DK81" i="1"/>
  <c r="DM81" i="1" s="1"/>
  <c r="NI89" i="1"/>
  <c r="NF89" i="1"/>
  <c r="NU118" i="1"/>
  <c r="NW118" i="1" s="1"/>
  <c r="NB134" i="1"/>
  <c r="ND134" i="1"/>
  <c r="FE140" i="1"/>
  <c r="NM140" i="1"/>
  <c r="NY140" i="1" s="1"/>
  <c r="OE140" i="1" s="1"/>
  <c r="EA164" i="1"/>
  <c r="DK164" i="1"/>
  <c r="DM164" i="1" s="1"/>
  <c r="ND170" i="1"/>
  <c r="NH170" i="1" s="1"/>
  <c r="NB170" i="1"/>
  <c r="NF170" i="1" s="1"/>
  <c r="DU200" i="1"/>
  <c r="DV200" i="1"/>
  <c r="DY200" i="1" s="1"/>
  <c r="EE200" i="1" s="1"/>
  <c r="DV198" i="1"/>
  <c r="DY198" i="1" s="1"/>
  <c r="EE198" i="1" s="1"/>
  <c r="DU198" i="1"/>
  <c r="NH247" i="1"/>
  <c r="NJ247" i="1"/>
  <c r="OB247" i="1" s="1"/>
  <c r="FE289" i="1"/>
  <c r="NM289" i="1"/>
  <c r="NY289" i="1" s="1"/>
  <c r="OE289" i="1" s="1"/>
  <c r="DV344" i="1"/>
  <c r="DY344" i="1" s="1"/>
  <c r="EE344" i="1" s="1"/>
  <c r="DU344" i="1"/>
  <c r="NJ348" i="1"/>
  <c r="OB348" i="1" s="1"/>
  <c r="NH348" i="1"/>
  <c r="LQ36" i="1"/>
  <c r="NU54" i="1"/>
  <c r="NW54" i="1" s="1"/>
  <c r="EC65" i="1"/>
  <c r="EG65" i="1"/>
  <c r="EI65" i="1" s="1"/>
  <c r="NB18" i="1"/>
  <c r="ND18" i="1"/>
  <c r="NJ88" i="1"/>
  <c r="OB88" i="1" s="1"/>
  <c r="NH88" i="1"/>
  <c r="DU8" i="1"/>
  <c r="DV8" i="1"/>
  <c r="DY8" i="1" s="1"/>
  <c r="EE8" i="1" s="1"/>
  <c r="DV70" i="1"/>
  <c r="DY70" i="1" s="1"/>
  <c r="EE70" i="1" s="1"/>
  <c r="DU70" i="1"/>
  <c r="LE16" i="1"/>
  <c r="NE16" i="1"/>
  <c r="MZ16" i="1"/>
  <c r="MX16" i="1"/>
  <c r="ND87" i="1"/>
  <c r="NB87" i="1"/>
  <c r="DK107" i="1"/>
  <c r="DM107" i="1" s="1"/>
  <c r="EA107" i="1"/>
  <c r="MO120" i="1"/>
  <c r="DX135" i="1"/>
  <c r="DW135" i="1"/>
  <c r="FE163" i="1"/>
  <c r="NM163" i="1"/>
  <c r="NY163" i="1" s="1"/>
  <c r="OE163" i="1" s="1"/>
  <c r="NL168" i="1"/>
  <c r="DW195" i="1"/>
  <c r="DX195" i="1"/>
  <c r="NE183" i="1"/>
  <c r="MX183" i="1"/>
  <c r="MZ183" i="1"/>
  <c r="LW184" i="1"/>
  <c r="NE184" i="1"/>
  <c r="MZ184" i="1"/>
  <c r="MX184" i="1"/>
  <c r="EG214" i="1"/>
  <c r="EI214" i="1" s="1"/>
  <c r="EC214" i="1"/>
  <c r="ND218" i="1"/>
  <c r="NB218" i="1"/>
  <c r="KG246" i="1"/>
  <c r="MW246" i="1"/>
  <c r="LU246" i="1"/>
  <c r="LW246" i="1" s="1"/>
  <c r="KW246" i="1"/>
  <c r="KY246" i="1" s="1"/>
  <c r="LO246" i="1"/>
  <c r="LQ246" i="1" s="1"/>
  <c r="MG246" i="1"/>
  <c r="MI246" i="1" s="1"/>
  <c r="KK246" i="1"/>
  <c r="KM246" i="1" s="1"/>
  <c r="MM246" i="1"/>
  <c r="MO246" i="1" s="1"/>
  <c r="KQ246" i="1"/>
  <c r="KS246" i="1" s="1"/>
  <c r="MA246" i="1"/>
  <c r="MC246" i="1" s="1"/>
  <c r="LC246" i="1"/>
  <c r="LE246" i="1" s="1"/>
  <c r="LI246" i="1"/>
  <c r="LK246" i="1" s="1"/>
  <c r="EC296" i="1"/>
  <c r="EG296" i="1"/>
  <c r="EI296" i="1" s="1"/>
  <c r="MI331" i="1"/>
  <c r="ED352" i="1"/>
  <c r="EF352" i="1" s="1"/>
  <c r="DZ352" i="1"/>
  <c r="EG18" i="1"/>
  <c r="EI18" i="1" s="1"/>
  <c r="EC18" i="1"/>
  <c r="NU15" i="1"/>
  <c r="NW15" i="1" s="1"/>
  <c r="NL31" i="1"/>
  <c r="LV32" i="1"/>
  <c r="LD32" i="1"/>
  <c r="KL32" i="1"/>
  <c r="MB32" i="1"/>
  <c r="LJ32" i="1"/>
  <c r="KR32" i="1"/>
  <c r="KJ32" i="1"/>
  <c r="MH32" i="1"/>
  <c r="LP32" i="1"/>
  <c r="KX32" i="1"/>
  <c r="NA32" i="1"/>
  <c r="MN32" i="1"/>
  <c r="NN50" i="1"/>
  <c r="DK49" i="1"/>
  <c r="DM49" i="1" s="1"/>
  <c r="EA49" i="1"/>
  <c r="NI99" i="1"/>
  <c r="NF99" i="1"/>
  <c r="MO145" i="1"/>
  <c r="NU145" i="1" s="1"/>
  <c r="NW145" i="1" s="1"/>
  <c r="EC154" i="1"/>
  <c r="EG154" i="1"/>
  <c r="EI154" i="1" s="1"/>
  <c r="DV172" i="1"/>
  <c r="DY172" i="1" s="1"/>
  <c r="EE172" i="1" s="1"/>
  <c r="DU172" i="1"/>
  <c r="LV201" i="1"/>
  <c r="KX201" i="1"/>
  <c r="NA201" i="1"/>
  <c r="LJ201" i="1"/>
  <c r="MB201" i="1"/>
  <c r="LD201" i="1"/>
  <c r="KJ201" i="1"/>
  <c r="KL201" i="1"/>
  <c r="MH201" i="1"/>
  <c r="LP201" i="1"/>
  <c r="KR201" i="1"/>
  <c r="MN201" i="1"/>
  <c r="EA204" i="1"/>
  <c r="DK204" i="1"/>
  <c r="DM204" i="1" s="1"/>
  <c r="MH199" i="1"/>
  <c r="LJ199" i="1"/>
  <c r="KL199" i="1"/>
  <c r="KM199" i="1" s="1"/>
  <c r="NA199" i="1"/>
  <c r="MN199" i="1"/>
  <c r="KR199" i="1"/>
  <c r="KS199" i="1" s="1"/>
  <c r="MB199" i="1"/>
  <c r="MC199" i="1" s="1"/>
  <c r="LD199" i="1"/>
  <c r="LP199" i="1"/>
  <c r="KJ199" i="1"/>
  <c r="KX199" i="1"/>
  <c r="KY199" i="1" s="1"/>
  <c r="LV199" i="1"/>
  <c r="LW199" i="1" s="1"/>
  <c r="EC209" i="1"/>
  <c r="EG209" i="1"/>
  <c r="EI209" i="1" s="1"/>
  <c r="MG220" i="1"/>
  <c r="MI220" i="1" s="1"/>
  <c r="LI220" i="1"/>
  <c r="KK220" i="1"/>
  <c r="KM220" i="1" s="1"/>
  <c r="KW220" i="1"/>
  <c r="KY220" i="1" s="1"/>
  <c r="LU220" i="1"/>
  <c r="LW220" i="1" s="1"/>
  <c r="LC220" i="1"/>
  <c r="MW220" i="1"/>
  <c r="KQ220" i="1"/>
  <c r="KS220" i="1" s="1"/>
  <c r="LO220" i="1"/>
  <c r="LQ220" i="1" s="1"/>
  <c r="KG220" i="1"/>
  <c r="MA220" i="1"/>
  <c r="MC220" i="1" s="1"/>
  <c r="MM220" i="1"/>
  <c r="MO220" i="1" s="1"/>
  <c r="DK242" i="1"/>
  <c r="DM242" i="1" s="1"/>
  <c r="EA242" i="1"/>
  <c r="NL233" i="1"/>
  <c r="NA240" i="1"/>
  <c r="NE240" i="1" s="1"/>
  <c r="LV240" i="1"/>
  <c r="KJ240" i="1"/>
  <c r="KR240" i="1"/>
  <c r="LP240" i="1"/>
  <c r="LQ240" i="1" s="1"/>
  <c r="KX240" i="1"/>
  <c r="MH240" i="1"/>
  <c r="LJ240" i="1"/>
  <c r="MN240" i="1"/>
  <c r="MO240" i="1" s="1"/>
  <c r="MB240" i="1"/>
  <c r="MC240" i="1" s="1"/>
  <c r="LD240" i="1"/>
  <c r="LE240" i="1" s="1"/>
  <c r="KL240" i="1"/>
  <c r="NL294" i="1"/>
  <c r="FE302" i="1"/>
  <c r="NM302" i="1"/>
  <c r="NY302" i="1" s="1"/>
  <c r="OE302" i="1" s="1"/>
  <c r="DK321" i="1"/>
  <c r="DM321" i="1" s="1"/>
  <c r="EA321" i="1"/>
  <c r="EA338" i="1"/>
  <c r="DK338" i="1"/>
  <c r="DM338" i="1" s="1"/>
  <c r="DU343" i="1"/>
  <c r="DV343" i="1"/>
  <c r="DY343" i="1" s="1"/>
  <c r="EE343" i="1" s="1"/>
  <c r="DK345" i="1"/>
  <c r="DM345" i="1" s="1"/>
  <c r="EA345" i="1"/>
  <c r="MX12" i="1"/>
  <c r="MZ12" i="1"/>
  <c r="NI29" i="1"/>
  <c r="NF29" i="1"/>
  <c r="LQ75" i="1"/>
  <c r="KS75" i="1"/>
  <c r="NH98" i="1"/>
  <c r="NJ98" i="1"/>
  <c r="OB98" i="1" s="1"/>
  <c r="DU109" i="1"/>
  <c r="DV109" i="1"/>
  <c r="DY109" i="1" s="1"/>
  <c r="EE109" i="1" s="1"/>
  <c r="MC111" i="1"/>
  <c r="NU111" i="1" s="1"/>
  <c r="NW111" i="1" s="1"/>
  <c r="KY111" i="1"/>
  <c r="NH125" i="1"/>
  <c r="LK134" i="1"/>
  <c r="KS134" i="1"/>
  <c r="NB188" i="1"/>
  <c r="ND188" i="1"/>
  <c r="NL216" i="1"/>
  <c r="NU209" i="1"/>
  <c r="NW209" i="1" s="1"/>
  <c r="DK219" i="1"/>
  <c r="DM219" i="1" s="1"/>
  <c r="EA219" i="1"/>
  <c r="NI249" i="1"/>
  <c r="NF249" i="1"/>
  <c r="DU243" i="1"/>
  <c r="DV243" i="1"/>
  <c r="DY243" i="1" s="1"/>
  <c r="EE243" i="1" s="1"/>
  <c r="DV250" i="1"/>
  <c r="DY250" i="1" s="1"/>
  <c r="EE250" i="1" s="1"/>
  <c r="DU250" i="1"/>
  <c r="DV253" i="1"/>
  <c r="DY253" i="1" s="1"/>
  <c r="EE253" i="1" s="1"/>
  <c r="DU253" i="1"/>
  <c r="EG280" i="1"/>
  <c r="EI280" i="1" s="1"/>
  <c r="EC280" i="1"/>
  <c r="NJ258" i="1"/>
  <c r="OB258" i="1" s="1"/>
  <c r="NH258" i="1"/>
  <c r="DK332" i="1"/>
  <c r="DM332" i="1" s="1"/>
  <c r="EA332" i="1"/>
  <c r="NI25" i="1"/>
  <c r="NF25" i="1"/>
  <c r="MI8" i="1"/>
  <c r="NL23" i="1"/>
  <c r="MC24" i="1"/>
  <c r="DK78" i="1"/>
  <c r="DM78" i="1" s="1"/>
  <c r="EA78" i="1"/>
  <c r="DU32" i="1"/>
  <c r="DV32" i="1"/>
  <c r="DY32" i="1" s="1"/>
  <c r="EE32" i="1" s="1"/>
  <c r="DK103" i="1"/>
  <c r="DM103" i="1" s="1"/>
  <c r="EA103" i="1"/>
  <c r="EG102" i="1"/>
  <c r="EI102" i="1" s="1"/>
  <c r="EC102" i="1"/>
  <c r="LW104" i="1"/>
  <c r="MC104" i="1"/>
  <c r="FE96" i="1"/>
  <c r="NM96" i="1"/>
  <c r="NY96" i="1" s="1"/>
  <c r="OE96" i="1" s="1"/>
  <c r="KM116" i="1"/>
  <c r="KX137" i="1"/>
  <c r="LV137" i="1"/>
  <c r="LD137" i="1"/>
  <c r="KL137" i="1"/>
  <c r="MB137" i="1"/>
  <c r="KR137" i="1"/>
  <c r="MN137" i="1"/>
  <c r="NA137" i="1"/>
  <c r="MH137" i="1"/>
  <c r="LJ137" i="1"/>
  <c r="KJ137" i="1"/>
  <c r="LP137" i="1"/>
  <c r="DV153" i="1"/>
  <c r="DY153" i="1" s="1"/>
  <c r="EE153" i="1" s="1"/>
  <c r="DU153" i="1"/>
  <c r="DV171" i="1"/>
  <c r="DY171" i="1" s="1"/>
  <c r="EE171" i="1" s="1"/>
  <c r="DU171" i="1"/>
  <c r="LK165" i="1"/>
  <c r="ND183" i="1"/>
  <c r="NB183" i="1"/>
  <c r="NU187" i="1"/>
  <c r="NW187" i="1" s="1"/>
  <c r="DK208" i="1"/>
  <c r="DM208" i="1" s="1"/>
  <c r="EA208" i="1"/>
  <c r="ND233" i="1"/>
  <c r="NB233" i="1"/>
  <c r="MG224" i="1"/>
  <c r="MI224" i="1" s="1"/>
  <c r="LI224" i="1"/>
  <c r="LK224" i="1" s="1"/>
  <c r="KK224" i="1"/>
  <c r="KM224" i="1" s="1"/>
  <c r="KQ224" i="1"/>
  <c r="KS224" i="1" s="1"/>
  <c r="KG224" i="1"/>
  <c r="LO224" i="1"/>
  <c r="LQ224" i="1" s="1"/>
  <c r="KW224" i="1"/>
  <c r="KY224" i="1" s="1"/>
  <c r="LC224" i="1"/>
  <c r="LE224" i="1" s="1"/>
  <c r="MM224" i="1"/>
  <c r="MO224" i="1" s="1"/>
  <c r="MA224" i="1"/>
  <c r="MC224" i="1" s="1"/>
  <c r="MW224" i="1"/>
  <c r="LU224" i="1"/>
  <c r="LW224" i="1" s="1"/>
  <c r="ND272" i="1"/>
  <c r="NB272" i="1"/>
  <c r="DU279" i="1"/>
  <c r="DV279" i="1"/>
  <c r="DY279" i="1" s="1"/>
  <c r="EE279" i="1" s="1"/>
  <c r="DK294" i="1"/>
  <c r="DM294" i="1" s="1"/>
  <c r="EA294" i="1"/>
  <c r="NB297" i="1"/>
  <c r="ND297" i="1"/>
  <c r="DK307" i="1"/>
  <c r="DM307" i="1" s="1"/>
  <c r="EA307" i="1"/>
  <c r="EA324" i="1"/>
  <c r="DK324" i="1"/>
  <c r="DM324" i="1" s="1"/>
  <c r="NJ327" i="1"/>
  <c r="OB327" i="1" s="1"/>
  <c r="NH327" i="1"/>
  <c r="NB341" i="1"/>
  <c r="ND341" i="1"/>
  <c r="NE341" i="1"/>
  <c r="MX344" i="1"/>
  <c r="MZ344" i="1"/>
  <c r="EA22" i="1"/>
  <c r="DK22" i="1"/>
  <c r="DM22" i="1" s="1"/>
  <c r="EC26" i="1"/>
  <c r="EG26" i="1"/>
  <c r="EI26" i="1" s="1"/>
  <c r="NL88" i="1"/>
  <c r="MC20" i="1"/>
  <c r="NU85" i="1"/>
  <c r="NW85" i="1" s="1"/>
  <c r="EC104" i="1"/>
  <c r="EG104" i="1"/>
  <c r="EI104" i="1" s="1"/>
  <c r="ND105" i="1"/>
  <c r="NB105" i="1"/>
  <c r="NU160" i="1"/>
  <c r="NW160" i="1" s="1"/>
  <c r="KY154" i="1"/>
  <c r="MC154" i="1"/>
  <c r="EG194" i="1"/>
  <c r="EI194" i="1" s="1"/>
  <c r="EC194" i="1"/>
  <c r="ND185" i="1"/>
  <c r="NB185" i="1"/>
  <c r="LE198" i="1"/>
  <c r="NH210" i="1"/>
  <c r="NJ210" i="1"/>
  <c r="OB210" i="1" s="1"/>
  <c r="MI199" i="1"/>
  <c r="NE199" i="1"/>
  <c r="MZ199" i="1"/>
  <c r="MX199" i="1"/>
  <c r="EC220" i="1"/>
  <c r="EG220" i="1"/>
  <c r="EI220" i="1" s="1"/>
  <c r="DV226" i="1"/>
  <c r="DY226" i="1" s="1"/>
  <c r="EE226" i="1" s="1"/>
  <c r="DU226" i="1"/>
  <c r="EC263" i="1"/>
  <c r="EG263" i="1"/>
  <c r="EI263" i="1" s="1"/>
  <c r="NL271" i="1"/>
  <c r="DV257" i="1"/>
  <c r="DY257" i="1" s="1"/>
  <c r="EE257" i="1" s="1"/>
  <c r="DU257" i="1"/>
  <c r="DK302" i="1"/>
  <c r="DM302" i="1" s="1"/>
  <c r="EA302" i="1"/>
  <c r="FE52" i="1"/>
  <c r="NM52" i="1"/>
  <c r="NY52" i="1" s="1"/>
  <c r="OE52" i="1" s="1"/>
  <c r="FE77" i="1"/>
  <c r="NM77" i="1"/>
  <c r="NY77" i="1" s="1"/>
  <c r="OE77" i="1" s="1"/>
  <c r="FE224" i="1"/>
  <c r="NM224" i="1"/>
  <c r="NY224" i="1" s="1"/>
  <c r="OE224" i="1" s="1"/>
  <c r="FE136" i="1"/>
  <c r="NM136" i="1"/>
  <c r="NY136" i="1" s="1"/>
  <c r="OE136" i="1" s="1"/>
  <c r="FE177" i="1"/>
  <c r="NM177" i="1"/>
  <c r="NY177" i="1" s="1"/>
  <c r="OE177" i="1" s="1"/>
  <c r="NM75" i="1"/>
  <c r="NY75" i="1" s="1"/>
  <c r="OE75" i="1" s="1"/>
  <c r="FE146" i="1"/>
  <c r="NM146" i="1"/>
  <c r="NY146" i="1" s="1"/>
  <c r="OE146" i="1" s="1"/>
  <c r="DU37" i="1"/>
  <c r="DV37" i="1"/>
  <c r="DY37" i="1" s="1"/>
  <c r="EE37" i="1" s="1"/>
  <c r="NL11" i="1"/>
  <c r="DK14" i="1"/>
  <c r="DM14" i="1" s="1"/>
  <c r="EA14" i="1"/>
  <c r="FE39" i="1"/>
  <c r="NM39" i="1"/>
  <c r="NY39" i="1" s="1"/>
  <c r="OE39" i="1" s="1"/>
  <c r="MW60" i="1"/>
  <c r="LU60" i="1"/>
  <c r="LW60" i="1" s="1"/>
  <c r="KW60" i="1"/>
  <c r="KY60" i="1" s="1"/>
  <c r="MM60" i="1"/>
  <c r="LC60" i="1"/>
  <c r="LE60" i="1" s="1"/>
  <c r="KK60" i="1"/>
  <c r="KM60" i="1" s="1"/>
  <c r="MA60" i="1"/>
  <c r="MC60" i="1" s="1"/>
  <c r="LI60" i="1"/>
  <c r="KQ60" i="1"/>
  <c r="KS60" i="1" s="1"/>
  <c r="KG60" i="1"/>
  <c r="MG60" i="1"/>
  <c r="LO60" i="1"/>
  <c r="LQ60" i="1" s="1"/>
  <c r="DV7" i="1"/>
  <c r="DY7" i="1" s="1"/>
  <c r="EE7" i="1" s="1"/>
  <c r="DU7" i="1"/>
  <c r="DV89" i="1"/>
  <c r="DU89" i="1"/>
  <c r="EA96" i="1"/>
  <c r="DK96" i="1"/>
  <c r="DM96" i="1" s="1"/>
  <c r="DK91" i="1"/>
  <c r="DM91" i="1" s="1"/>
  <c r="EA91" i="1"/>
  <c r="MX123" i="1"/>
  <c r="MZ123" i="1"/>
  <c r="NJ132" i="1"/>
  <c r="OB132" i="1" s="1"/>
  <c r="NH132" i="1"/>
  <c r="NF121" i="1"/>
  <c r="NI121" i="1"/>
  <c r="ND180" i="1"/>
  <c r="NB180" i="1"/>
  <c r="DK160" i="1"/>
  <c r="DM160" i="1" s="1"/>
  <c r="EA160" i="1"/>
  <c r="NX206" i="1"/>
  <c r="FE206" i="1"/>
  <c r="NM206" i="1"/>
  <c r="NY206" i="1" s="1"/>
  <c r="OE206" i="1" s="1"/>
  <c r="NX208" i="1"/>
  <c r="DV212" i="1"/>
  <c r="DY212" i="1" s="1"/>
  <c r="EE212" i="1" s="1"/>
  <c r="DU212" i="1"/>
  <c r="EA223" i="1"/>
  <c r="DK223" i="1"/>
  <c r="DM223" i="1" s="1"/>
  <c r="DU237" i="1"/>
  <c r="DV237" i="1"/>
  <c r="DY237" i="1" s="1"/>
  <c r="EE237" i="1" s="1"/>
  <c r="MA239" i="1"/>
  <c r="MC239" i="1" s="1"/>
  <c r="LC239" i="1"/>
  <c r="LE239" i="1" s="1"/>
  <c r="MG239" i="1"/>
  <c r="MI239" i="1" s="1"/>
  <c r="LI239" i="1"/>
  <c r="LK239" i="1" s="1"/>
  <c r="KK239" i="1"/>
  <c r="KM239" i="1" s="1"/>
  <c r="LO239" i="1"/>
  <c r="LQ239" i="1" s="1"/>
  <c r="LU239" i="1"/>
  <c r="LW239" i="1" s="1"/>
  <c r="KG239" i="1"/>
  <c r="MW239" i="1"/>
  <c r="KW239" i="1"/>
  <c r="KY239" i="1" s="1"/>
  <c r="KQ239" i="1"/>
  <c r="KS239" i="1" s="1"/>
  <c r="MM239" i="1"/>
  <c r="MO239" i="1" s="1"/>
  <c r="KS238" i="1"/>
  <c r="NJ271" i="1"/>
  <c r="OB271" i="1" s="1"/>
  <c r="NH271" i="1"/>
  <c r="FE267" i="1"/>
  <c r="NM267" i="1"/>
  <c r="NY267" i="1" s="1"/>
  <c r="OE267" i="1" s="1"/>
  <c r="NH266" i="1"/>
  <c r="NJ266" i="1"/>
  <c r="OB266" i="1" s="1"/>
  <c r="FE269" i="1"/>
  <c r="NM269" i="1"/>
  <c r="NY269" i="1" s="1"/>
  <c r="OE269" i="1" s="1"/>
  <c r="DW293" i="1"/>
  <c r="DX293" i="1"/>
  <c r="EA12" i="1"/>
  <c r="DK12" i="1"/>
  <c r="DM12" i="1" s="1"/>
  <c r="KR96" i="1"/>
  <c r="KS96" i="1" s="1"/>
  <c r="MH96" i="1"/>
  <c r="MI96" i="1" s="1"/>
  <c r="LP96" i="1"/>
  <c r="LQ96" i="1" s="1"/>
  <c r="KX96" i="1"/>
  <c r="KY96" i="1" s="1"/>
  <c r="LD96" i="1"/>
  <c r="LE96" i="1" s="1"/>
  <c r="KL96" i="1"/>
  <c r="KM96" i="1" s="1"/>
  <c r="LJ96" i="1"/>
  <c r="LK96" i="1" s="1"/>
  <c r="LV96" i="1"/>
  <c r="LW96" i="1" s="1"/>
  <c r="MB96" i="1"/>
  <c r="MC96" i="1" s="1"/>
  <c r="KJ96" i="1"/>
  <c r="NA96" i="1"/>
  <c r="MN96" i="1"/>
  <c r="MO96" i="1" s="1"/>
  <c r="NE107" i="1"/>
  <c r="MX107" i="1"/>
  <c r="MZ107" i="1"/>
  <c r="EA124" i="1"/>
  <c r="DK124" i="1"/>
  <c r="DM124" i="1" s="1"/>
  <c r="ND165" i="1"/>
  <c r="NB165" i="1"/>
  <c r="ND186" i="1"/>
  <c r="NB186" i="1"/>
  <c r="EG191" i="1"/>
  <c r="EI191" i="1" s="1"/>
  <c r="EC191" i="1"/>
  <c r="DX209" i="1"/>
  <c r="DW209" i="1"/>
  <c r="EA225" i="1"/>
  <c r="DK225" i="1"/>
  <c r="DM225" i="1" s="1"/>
  <c r="EA251" i="1"/>
  <c r="DK251" i="1"/>
  <c r="DM251" i="1" s="1"/>
  <c r="DU292" i="1"/>
  <c r="DV292" i="1"/>
  <c r="DY292" i="1" s="1"/>
  <c r="EE292" i="1" s="1"/>
  <c r="EA277" i="1"/>
  <c r="DK277" i="1"/>
  <c r="DM277" i="1" s="1"/>
  <c r="EA291" i="1"/>
  <c r="DK291" i="1"/>
  <c r="DM291" i="1" s="1"/>
  <c r="EC293" i="1"/>
  <c r="EG293" i="1"/>
  <c r="EI293" i="1" s="1"/>
  <c r="EG303" i="1"/>
  <c r="EI303" i="1" s="1"/>
  <c r="EC303" i="1"/>
  <c r="NF294" i="1"/>
  <c r="NI294" i="1"/>
  <c r="EC328" i="1"/>
  <c r="EG328" i="1"/>
  <c r="EI328" i="1" s="1"/>
  <c r="NH7" i="1"/>
  <c r="NJ7" i="1"/>
  <c r="NJ27" i="1"/>
  <c r="OB27" i="1" s="1"/>
  <c r="NH27" i="1"/>
  <c r="MH4" i="1"/>
  <c r="MI4" i="1" s="1"/>
  <c r="LJ4" i="1"/>
  <c r="LK4" i="1" s="1"/>
  <c r="KL4" i="1"/>
  <c r="KM4" i="1" s="1"/>
  <c r="KX4" i="1"/>
  <c r="KY4" i="1" s="1"/>
  <c r="KJ4" i="1"/>
  <c r="MN4" i="1"/>
  <c r="LP4" i="1"/>
  <c r="LQ4" i="1" s="1"/>
  <c r="KR4" i="1"/>
  <c r="KS4" i="1" s="1"/>
  <c r="LV4" i="1"/>
  <c r="LW4" i="1" s="1"/>
  <c r="MB4" i="1"/>
  <c r="LD4" i="1"/>
  <c r="LE4" i="1" s="1"/>
  <c r="NA4" i="1"/>
  <c r="EG86" i="1"/>
  <c r="EI86" i="1" s="1"/>
  <c r="EC86" i="1"/>
  <c r="EG128" i="1"/>
  <c r="EI128" i="1" s="1"/>
  <c r="EC128" i="1"/>
  <c r="NU112" i="1"/>
  <c r="NW112" i="1" s="1"/>
  <c r="DV143" i="1"/>
  <c r="DY143" i="1" s="1"/>
  <c r="EE143" i="1" s="1"/>
  <c r="DU143" i="1"/>
  <c r="NU170" i="1"/>
  <c r="NW170" i="1" s="1"/>
  <c r="ND172" i="1"/>
  <c r="NH172" i="1" s="1"/>
  <c r="NB172" i="1"/>
  <c r="NI172" i="1" s="1"/>
  <c r="EA200" i="1"/>
  <c r="DK200" i="1"/>
  <c r="DM200" i="1" s="1"/>
  <c r="EG217" i="1"/>
  <c r="EI217" i="1" s="1"/>
  <c r="EC217" i="1"/>
  <c r="DV224" i="1"/>
  <c r="DY224" i="1" s="1"/>
  <c r="EE224" i="1" s="1"/>
  <c r="DU224" i="1"/>
  <c r="FE233" i="1"/>
  <c r="NM233" i="1"/>
  <c r="NY233" i="1" s="1"/>
  <c r="OE233" i="1" s="1"/>
  <c r="EA270" i="1"/>
  <c r="DK270" i="1"/>
  <c r="DM270" i="1" s="1"/>
  <c r="ND265" i="1"/>
  <c r="NB265" i="1"/>
  <c r="DV283" i="1"/>
  <c r="DY283" i="1" s="1"/>
  <c r="EE283" i="1" s="1"/>
  <c r="DU283" i="1"/>
  <c r="DV306" i="1"/>
  <c r="DY306" i="1" s="1"/>
  <c r="EE306" i="1" s="1"/>
  <c r="DU306" i="1"/>
  <c r="DV301" i="1"/>
  <c r="DY301" i="1" s="1"/>
  <c r="EE301" i="1" s="1"/>
  <c r="DU301" i="1"/>
  <c r="EC319" i="1"/>
  <c r="EG319" i="1"/>
  <c r="EI319" i="1" s="1"/>
  <c r="NI330" i="1"/>
  <c r="NF330" i="1"/>
  <c r="EA329" i="1"/>
  <c r="DK329" i="1"/>
  <c r="DM329" i="1" s="1"/>
  <c r="DK337" i="1"/>
  <c r="DM337" i="1" s="1"/>
  <c r="EA337" i="1"/>
  <c r="NU55" i="1"/>
  <c r="NW55" i="1" s="1"/>
  <c r="DK87" i="1"/>
  <c r="DM87" i="1" s="1"/>
  <c r="EA87" i="1"/>
  <c r="NF88" i="1"/>
  <c r="NI88" i="1"/>
  <c r="DK74" i="1"/>
  <c r="DM74" i="1" s="1"/>
  <c r="EA74" i="1"/>
  <c r="NH50" i="1"/>
  <c r="NJ50" i="1"/>
  <c r="OB50" i="1" s="1"/>
  <c r="DV56" i="1"/>
  <c r="DY56" i="1" s="1"/>
  <c r="EE56" i="1" s="1"/>
  <c r="DU56" i="1"/>
  <c r="NB118" i="1"/>
  <c r="ND118" i="1"/>
  <c r="NE118" i="1"/>
  <c r="NE122" i="1"/>
  <c r="MZ122" i="1"/>
  <c r="MX122" i="1"/>
  <c r="NA133" i="1"/>
  <c r="MN133" i="1"/>
  <c r="MO133" i="1" s="1"/>
  <c r="KL133" i="1"/>
  <c r="KM133" i="1" s="1"/>
  <c r="MB133" i="1"/>
  <c r="MC133" i="1" s="1"/>
  <c r="KJ133" i="1"/>
  <c r="LD133" i="1"/>
  <c r="LE133" i="1" s="1"/>
  <c r="MH133" i="1"/>
  <c r="MI133" i="1" s="1"/>
  <c r="LV133" i="1"/>
  <c r="LW133" i="1" s="1"/>
  <c r="LJ133" i="1"/>
  <c r="LK133" i="1" s="1"/>
  <c r="KR133" i="1"/>
  <c r="KS133" i="1" s="1"/>
  <c r="LP133" i="1"/>
  <c r="LQ133" i="1" s="1"/>
  <c r="KX133" i="1"/>
  <c r="KY133" i="1" s="1"/>
  <c r="DX154" i="1"/>
  <c r="DW154" i="1"/>
  <c r="DW169" i="1"/>
  <c r="DX169" i="1"/>
  <c r="NL180" i="1"/>
  <c r="LE184" i="1"/>
  <c r="NB227" i="1"/>
  <c r="ND227" i="1"/>
  <c r="NH227" i="1" s="1"/>
  <c r="EC228" i="1"/>
  <c r="EG228" i="1"/>
  <c r="EI228" i="1" s="1"/>
  <c r="DU239" i="1"/>
  <c r="DV239" i="1"/>
  <c r="DY239" i="1" s="1"/>
  <c r="EE239" i="1" s="1"/>
  <c r="MH252" i="1"/>
  <c r="MI252" i="1" s="1"/>
  <c r="LJ252" i="1"/>
  <c r="LK252" i="1" s="1"/>
  <c r="KL252" i="1"/>
  <c r="KM252" i="1" s="1"/>
  <c r="NA252" i="1"/>
  <c r="LV252" i="1"/>
  <c r="LW252" i="1" s="1"/>
  <c r="KX252" i="1"/>
  <c r="KY252" i="1" s="1"/>
  <c r="LD252" i="1"/>
  <c r="LE252" i="1" s="1"/>
  <c r="KR252" i="1"/>
  <c r="KS252" i="1" s="1"/>
  <c r="MN252" i="1"/>
  <c r="MO252" i="1" s="1"/>
  <c r="LP252" i="1"/>
  <c r="LQ252" i="1" s="1"/>
  <c r="KJ252" i="1"/>
  <c r="MB252" i="1"/>
  <c r="MC252" i="1" s="1"/>
  <c r="EG262" i="1"/>
  <c r="EI262" i="1" s="1"/>
  <c r="EC262" i="1"/>
  <c r="NL261" i="1"/>
  <c r="DK261" i="1"/>
  <c r="DM261" i="1" s="1"/>
  <c r="EA261" i="1"/>
  <c r="NL287" i="1"/>
  <c r="EG315" i="1"/>
  <c r="EI315" i="1" s="1"/>
  <c r="EC315" i="1"/>
  <c r="DK316" i="1"/>
  <c r="DM316" i="1" s="1"/>
  <c r="EA316" i="1"/>
  <c r="DV331" i="1"/>
  <c r="DY331" i="1" s="1"/>
  <c r="EE331" i="1" s="1"/>
  <c r="DU331" i="1"/>
  <c r="KM331" i="1"/>
  <c r="DU327" i="1"/>
  <c r="DV327" i="1"/>
  <c r="DY327" i="1" s="1"/>
  <c r="EE327" i="1" s="1"/>
  <c r="EG69" i="1"/>
  <c r="EI69" i="1" s="1"/>
  <c r="EC69" i="1"/>
  <c r="NX29" i="1"/>
  <c r="DX61" i="1"/>
  <c r="DW61" i="1"/>
  <c r="DV36" i="1"/>
  <c r="DY36" i="1" s="1"/>
  <c r="EE36" i="1" s="1"/>
  <c r="DU36" i="1"/>
  <c r="DX134" i="1"/>
  <c r="DW134" i="1"/>
  <c r="DX140" i="1"/>
  <c r="DW140" i="1"/>
  <c r="EA123" i="1"/>
  <c r="DK123" i="1"/>
  <c r="DM123" i="1" s="1"/>
  <c r="EA168" i="1"/>
  <c r="DK168" i="1"/>
  <c r="DM168" i="1" s="1"/>
  <c r="NE169" i="1"/>
  <c r="MZ169" i="1"/>
  <c r="MX169" i="1"/>
  <c r="FE186" i="1"/>
  <c r="NM186" i="1"/>
  <c r="NY186" i="1" s="1"/>
  <c r="OE186" i="1" s="1"/>
  <c r="EA201" i="1"/>
  <c r="DK201" i="1"/>
  <c r="DM201" i="1" s="1"/>
  <c r="DU204" i="1"/>
  <c r="DV204" i="1"/>
  <c r="DY204" i="1" s="1"/>
  <c r="EE204" i="1" s="1"/>
  <c r="DV213" i="1"/>
  <c r="DY213" i="1" s="1"/>
  <c r="EE213" i="1" s="1"/>
  <c r="DU213" i="1"/>
  <c r="EC205" i="1"/>
  <c r="EG205" i="1"/>
  <c r="EI205" i="1" s="1"/>
  <c r="ND231" i="1"/>
  <c r="NB231" i="1"/>
  <c r="NU262" i="1"/>
  <c r="NW262" i="1" s="1"/>
  <c r="NB283" i="1"/>
  <c r="ND283" i="1"/>
  <c r="DW303" i="1"/>
  <c r="DX303" i="1"/>
  <c r="DX311" i="1"/>
  <c r="DW311" i="1"/>
  <c r="MB320" i="1"/>
  <c r="LD320" i="1"/>
  <c r="NA320" i="1"/>
  <c r="MN320" i="1"/>
  <c r="LV320" i="1"/>
  <c r="KR320" i="1"/>
  <c r="LJ320" i="1"/>
  <c r="LP320" i="1"/>
  <c r="KX320" i="1"/>
  <c r="KL320" i="1"/>
  <c r="MH320" i="1"/>
  <c r="KJ320" i="1"/>
  <c r="FE337" i="1"/>
  <c r="NM337" i="1"/>
  <c r="NY337" i="1" s="1"/>
  <c r="OE337" i="1" s="1"/>
  <c r="DK343" i="1"/>
  <c r="DM343" i="1" s="1"/>
  <c r="EA343" i="1"/>
  <c r="EA39" i="1"/>
  <c r="DK39" i="1"/>
  <c r="DM39" i="1" s="1"/>
  <c r="NB38" i="1"/>
  <c r="ND38" i="1"/>
  <c r="EG52" i="1"/>
  <c r="EI52" i="1" s="1"/>
  <c r="EC52" i="1"/>
  <c r="ND26" i="1"/>
  <c r="NB26" i="1"/>
  <c r="NJ29" i="1"/>
  <c r="NH29" i="1"/>
  <c r="EA17" i="1"/>
  <c r="DK17" i="1"/>
  <c r="DM17" i="1" s="1"/>
  <c r="MO75" i="1"/>
  <c r="NE75" i="1"/>
  <c r="MZ75" i="1"/>
  <c r="MX75" i="1"/>
  <c r="DV99" i="1"/>
  <c r="DY99" i="1" s="1"/>
  <c r="EE99" i="1" s="1"/>
  <c r="DU99" i="1"/>
  <c r="DK92" i="1"/>
  <c r="DM92" i="1" s="1"/>
  <c r="EA92" i="1"/>
  <c r="NF125" i="1"/>
  <c r="NI125" i="1"/>
  <c r="DU148" i="1"/>
  <c r="DV148" i="1"/>
  <c r="DY148" i="1" s="1"/>
  <c r="EE148" i="1" s="1"/>
  <c r="DU180" i="1"/>
  <c r="DV180" i="1"/>
  <c r="DY180" i="1" s="1"/>
  <c r="EE180" i="1" s="1"/>
  <c r="NF190" i="1"/>
  <c r="NI190" i="1"/>
  <c r="LV197" i="1"/>
  <c r="KX197" i="1"/>
  <c r="NA197" i="1"/>
  <c r="LJ197" i="1"/>
  <c r="MB197" i="1"/>
  <c r="LD197" i="1"/>
  <c r="KJ197" i="1"/>
  <c r="LP197" i="1"/>
  <c r="KR197" i="1"/>
  <c r="MN197" i="1"/>
  <c r="KL197" i="1"/>
  <c r="MH197" i="1"/>
  <c r="NL209" i="1"/>
  <c r="DW235" i="1"/>
  <c r="DX235" i="1"/>
  <c r="DV240" i="1"/>
  <c r="DY240" i="1" s="1"/>
  <c r="EE240" i="1" s="1"/>
  <c r="DU240" i="1"/>
  <c r="NH249" i="1"/>
  <c r="NJ249" i="1"/>
  <c r="OB249" i="1" s="1"/>
  <c r="DU230" i="1"/>
  <c r="DV230" i="1"/>
  <c r="DY230" i="1" s="1"/>
  <c r="EE230" i="1" s="1"/>
  <c r="KX281" i="1"/>
  <c r="LV281" i="1"/>
  <c r="LW281" i="1" s="1"/>
  <c r="LD281" i="1"/>
  <c r="MH281" i="1"/>
  <c r="MI281" i="1" s="1"/>
  <c r="MB281" i="1"/>
  <c r="KR281" i="1"/>
  <c r="MN281" i="1"/>
  <c r="MO281" i="1" s="1"/>
  <c r="LJ281" i="1"/>
  <c r="NA281" i="1"/>
  <c r="KL281" i="1"/>
  <c r="KM281" i="1" s="1"/>
  <c r="KJ281" i="1"/>
  <c r="LP281" i="1"/>
  <c r="LQ281" i="1" s="1"/>
  <c r="MX292" i="1"/>
  <c r="MZ292" i="1"/>
  <c r="NE292" i="1"/>
  <c r="MW322" i="1"/>
  <c r="LU322" i="1"/>
  <c r="LW322" i="1" s="1"/>
  <c r="KW322" i="1"/>
  <c r="KY322" i="1" s="1"/>
  <c r="MM322" i="1"/>
  <c r="MO322" i="1" s="1"/>
  <c r="LI322" i="1"/>
  <c r="LK322" i="1" s="1"/>
  <c r="LO322" i="1"/>
  <c r="LQ322" i="1" s="1"/>
  <c r="KK322" i="1"/>
  <c r="KM322" i="1" s="1"/>
  <c r="KQ322" i="1"/>
  <c r="KS322" i="1" s="1"/>
  <c r="KG322" i="1"/>
  <c r="MG322" i="1"/>
  <c r="MI322" i="1" s="1"/>
  <c r="LC322" i="1"/>
  <c r="LE322" i="1" s="1"/>
  <c r="MA322" i="1"/>
  <c r="MC322" i="1" s="1"/>
  <c r="NH25" i="1"/>
  <c r="NJ25" i="1"/>
  <c r="OB25" i="1" s="1"/>
  <c r="DU4" i="1"/>
  <c r="DV4" i="1"/>
  <c r="NL45" i="1"/>
  <c r="KY8" i="1"/>
  <c r="MG62" i="1"/>
  <c r="MI62" i="1" s="1"/>
  <c r="LI62" i="1"/>
  <c r="LK62" i="1" s="1"/>
  <c r="KK62" i="1"/>
  <c r="KM62" i="1" s="1"/>
  <c r="LU62" i="1"/>
  <c r="LW62" i="1" s="1"/>
  <c r="LC62" i="1"/>
  <c r="LE62" i="1" s="1"/>
  <c r="MW62" i="1"/>
  <c r="MA62" i="1"/>
  <c r="MC62" i="1" s="1"/>
  <c r="KQ62" i="1"/>
  <c r="KS62" i="1" s="1"/>
  <c r="KG62" i="1"/>
  <c r="LO62" i="1"/>
  <c r="LQ62" i="1" s="1"/>
  <c r="KW62" i="1"/>
  <c r="KY62" i="1" s="1"/>
  <c r="MM62" i="1"/>
  <c r="MO62" i="1" s="1"/>
  <c r="EA72" i="1"/>
  <c r="DK72" i="1"/>
  <c r="DM72" i="1" s="1"/>
  <c r="FE65" i="1"/>
  <c r="NM65" i="1"/>
  <c r="NY65" i="1" s="1"/>
  <c r="OE65" i="1" s="1"/>
  <c r="MA100" i="1"/>
  <c r="MC100" i="1" s="1"/>
  <c r="LC100" i="1"/>
  <c r="LE100" i="1" s="1"/>
  <c r="MW100" i="1"/>
  <c r="MM100" i="1"/>
  <c r="MO100" i="1" s="1"/>
  <c r="KW100" i="1"/>
  <c r="KY100" i="1" s="1"/>
  <c r="KK100" i="1"/>
  <c r="KM100" i="1" s="1"/>
  <c r="MG100" i="1"/>
  <c r="MI100" i="1" s="1"/>
  <c r="KQ100" i="1"/>
  <c r="KS100" i="1" s="1"/>
  <c r="LU100" i="1"/>
  <c r="LW100" i="1" s="1"/>
  <c r="KG100" i="1"/>
  <c r="LI100" i="1"/>
  <c r="LK100" i="1" s="1"/>
  <c r="LO100" i="1"/>
  <c r="LQ100" i="1" s="1"/>
  <c r="DV114" i="1"/>
  <c r="DY114" i="1" s="1"/>
  <c r="EE114" i="1" s="1"/>
  <c r="DU114" i="1"/>
  <c r="MZ116" i="1"/>
  <c r="MX116" i="1"/>
  <c r="NB111" i="1"/>
  <c r="ND111" i="1"/>
  <c r="MG119" i="1"/>
  <c r="MI119" i="1" s="1"/>
  <c r="LI119" i="1"/>
  <c r="KK119" i="1"/>
  <c r="KM119" i="1" s="1"/>
  <c r="KW119" i="1"/>
  <c r="KY119" i="1" s="1"/>
  <c r="MA119" i="1"/>
  <c r="MC119" i="1" s="1"/>
  <c r="MW119" i="1"/>
  <c r="LO119" i="1"/>
  <c r="LQ119" i="1" s="1"/>
  <c r="LC119" i="1"/>
  <c r="LE119" i="1" s="1"/>
  <c r="LU119" i="1"/>
  <c r="LW119" i="1" s="1"/>
  <c r="MM119" i="1"/>
  <c r="KG119" i="1"/>
  <c r="KQ119" i="1"/>
  <c r="KS119" i="1" s="1"/>
  <c r="NX164" i="1"/>
  <c r="NN164" i="1"/>
  <c r="NL153" i="1"/>
  <c r="MC165" i="1"/>
  <c r="NN187" i="1"/>
  <c r="NX187" i="1"/>
  <c r="NN190" i="1"/>
  <c r="NX190" i="1"/>
  <c r="DK234" i="1"/>
  <c r="DM234" i="1" s="1"/>
  <c r="EA234" i="1"/>
  <c r="MZ253" i="1"/>
  <c r="MX253" i="1"/>
  <c r="NE253" i="1"/>
  <c r="NN268" i="1"/>
  <c r="NX268" i="1"/>
  <c r="KS281" i="1"/>
  <c r="DU294" i="1"/>
  <c r="DV294" i="1"/>
  <c r="DY294" i="1" s="1"/>
  <c r="EE294" i="1" s="1"/>
  <c r="NF296" i="1"/>
  <c r="NI296" i="1"/>
  <c r="ND61" i="1"/>
  <c r="NJ61" i="1" s="1"/>
  <c r="OB61" i="1" s="1"/>
  <c r="NB61" i="1"/>
  <c r="NF61" i="1" s="1"/>
  <c r="NU30" i="1"/>
  <c r="NW30" i="1" s="1"/>
  <c r="DV38" i="1"/>
  <c r="DY38" i="1" s="1"/>
  <c r="EE38" i="1" s="1"/>
  <c r="DU38" i="1"/>
  <c r="KM20" i="1"/>
  <c r="FE53" i="1"/>
  <c r="NM53" i="1"/>
  <c r="NY53" i="1" s="1"/>
  <c r="OE53" i="1" s="1"/>
  <c r="DU127" i="1"/>
  <c r="DV127" i="1"/>
  <c r="DY127" i="1" s="1"/>
  <c r="EE127" i="1" s="1"/>
  <c r="DV129" i="1"/>
  <c r="DY129" i="1" s="1"/>
  <c r="EE129" i="1" s="1"/>
  <c r="DU129" i="1"/>
  <c r="MH138" i="1"/>
  <c r="NA138" i="1"/>
  <c r="LD138" i="1"/>
  <c r="KL138" i="1"/>
  <c r="LP138" i="1"/>
  <c r="KR138" i="1"/>
  <c r="MB138" i="1"/>
  <c r="MN138" i="1"/>
  <c r="KX138" i="1"/>
  <c r="LJ138" i="1"/>
  <c r="KJ138" i="1"/>
  <c r="LV138" i="1"/>
  <c r="MZ154" i="1"/>
  <c r="MX154" i="1"/>
  <c r="NE154" i="1"/>
  <c r="FE180" i="1"/>
  <c r="NM180" i="1"/>
  <c r="NY180" i="1" s="1"/>
  <c r="OE180" i="1" s="1"/>
  <c r="NU182" i="1"/>
  <c r="NW182" i="1" s="1"/>
  <c r="DU182" i="1"/>
  <c r="DV182" i="1"/>
  <c r="DY182" i="1" s="1"/>
  <c r="EE182" i="1" s="1"/>
  <c r="KY198" i="1"/>
  <c r="EC192" i="1"/>
  <c r="EG192" i="1"/>
  <c r="EI192" i="1" s="1"/>
  <c r="NL211" i="1"/>
  <c r="LQ199" i="1"/>
  <c r="DK222" i="1"/>
  <c r="DM222" i="1" s="1"/>
  <c r="EA222" i="1"/>
  <c r="FE234" i="1"/>
  <c r="NM234" i="1"/>
  <c r="NY234" i="1" s="1"/>
  <c r="OE234" i="1" s="1"/>
  <c r="DX273" i="1"/>
  <c r="DW273" i="1"/>
  <c r="EA257" i="1"/>
  <c r="DK257" i="1"/>
  <c r="DM257" i="1" s="1"/>
  <c r="DK268" i="1"/>
  <c r="DM268" i="1" s="1"/>
  <c r="EA268" i="1"/>
  <c r="DU288" i="1"/>
  <c r="DV288" i="1"/>
  <c r="DY288" i="1" s="1"/>
  <c r="EE288" i="1" s="1"/>
  <c r="MB332" i="1"/>
  <c r="MC332" i="1" s="1"/>
  <c r="LD332" i="1"/>
  <c r="LE332" i="1" s="1"/>
  <c r="LP332" i="1"/>
  <c r="LQ332" i="1" s="1"/>
  <c r="KX332" i="1"/>
  <c r="KY332" i="1" s="1"/>
  <c r="MH332" i="1"/>
  <c r="KL332" i="1"/>
  <c r="NA332" i="1"/>
  <c r="NE332" i="1" s="1"/>
  <c r="LJ332" i="1"/>
  <c r="LV332" i="1"/>
  <c r="LW332" i="1" s="1"/>
  <c r="MN332" i="1"/>
  <c r="MO332" i="1" s="1"/>
  <c r="KR332" i="1"/>
  <c r="KJ332" i="1"/>
  <c r="FE46" i="1"/>
  <c r="NM46" i="1"/>
  <c r="NY46" i="1" s="1"/>
  <c r="OE46" i="1" s="1"/>
  <c r="FE104" i="1"/>
  <c r="NM104" i="1"/>
  <c r="NY104" i="1" s="1"/>
  <c r="OE104" i="1" s="1"/>
  <c r="NM297" i="1"/>
  <c r="NY297" i="1" s="1"/>
  <c r="OE297" i="1" s="1"/>
  <c r="NM92" i="1"/>
  <c r="NY92" i="1" s="1"/>
  <c r="OE92" i="1" s="1"/>
  <c r="NM329" i="1"/>
  <c r="NY329" i="1" s="1"/>
  <c r="OE329" i="1" s="1"/>
  <c r="FE62" i="1"/>
  <c r="NM62" i="1"/>
  <c r="NY62" i="1" s="1"/>
  <c r="OE62" i="1" s="1"/>
  <c r="NM228" i="1"/>
  <c r="NY228" i="1" s="1"/>
  <c r="OE228" i="1" s="1"/>
  <c r="FE7" i="1"/>
  <c r="NM7" i="1"/>
  <c r="NY7" i="1" s="1"/>
  <c r="OE7" i="1" s="1"/>
  <c r="NM284" i="1"/>
  <c r="NY284" i="1" s="1"/>
  <c r="OE284" i="1" s="1"/>
  <c r="NE48" i="1"/>
  <c r="MZ48" i="1"/>
  <c r="MX48" i="1"/>
  <c r="NF17" i="1"/>
  <c r="NI17" i="1"/>
  <c r="LV65" i="1"/>
  <c r="LW65" i="1" s="1"/>
  <c r="KX65" i="1"/>
  <c r="KY65" i="1" s="1"/>
  <c r="MH65" i="1"/>
  <c r="MI65" i="1" s="1"/>
  <c r="LP65" i="1"/>
  <c r="LQ65" i="1" s="1"/>
  <c r="KL65" i="1"/>
  <c r="KM65" i="1" s="1"/>
  <c r="LD65" i="1"/>
  <c r="LE65" i="1" s="1"/>
  <c r="KJ65" i="1"/>
  <c r="NA65" i="1"/>
  <c r="MN65" i="1"/>
  <c r="MO65" i="1" s="1"/>
  <c r="LJ65" i="1"/>
  <c r="LK65" i="1" s="1"/>
  <c r="KR65" i="1"/>
  <c r="KS65" i="1" s="1"/>
  <c r="MB65" i="1"/>
  <c r="MC65" i="1" s="1"/>
  <c r="ND75" i="1"/>
  <c r="NB75" i="1"/>
  <c r="DV40" i="1"/>
  <c r="DY40" i="1" s="1"/>
  <c r="EE40" i="1" s="1"/>
  <c r="DU40" i="1"/>
  <c r="EA54" i="1"/>
  <c r="DK54" i="1"/>
  <c r="DM54" i="1" s="1"/>
  <c r="DV91" i="1"/>
  <c r="DY91" i="1" s="1"/>
  <c r="EE91" i="1" s="1"/>
  <c r="DU91" i="1"/>
  <c r="ND110" i="1"/>
  <c r="NB110" i="1"/>
  <c r="NE110" i="1"/>
  <c r="NF132" i="1"/>
  <c r="NI132" i="1"/>
  <c r="DK110" i="1"/>
  <c r="DM110" i="1" s="1"/>
  <c r="EA110" i="1"/>
  <c r="MX117" i="1"/>
  <c r="MZ117" i="1"/>
  <c r="DU166" i="1"/>
  <c r="DV166" i="1"/>
  <c r="DY166" i="1" s="1"/>
  <c r="EE166" i="1" s="1"/>
  <c r="MX186" i="1"/>
  <c r="MZ186" i="1"/>
  <c r="NE186" i="1"/>
  <c r="NU168" i="1"/>
  <c r="NW168" i="1" s="1"/>
  <c r="DV203" i="1"/>
  <c r="DY203" i="1" s="1"/>
  <c r="EE203" i="1" s="1"/>
  <c r="DU203" i="1"/>
  <c r="MA223" i="1"/>
  <c r="MC223" i="1" s="1"/>
  <c r="LC223" i="1"/>
  <c r="LE223" i="1" s="1"/>
  <c r="MM223" i="1"/>
  <c r="MO223" i="1" s="1"/>
  <c r="LU223" i="1"/>
  <c r="LW223" i="1" s="1"/>
  <c r="MW223" i="1"/>
  <c r="KQ223" i="1"/>
  <c r="KS223" i="1" s="1"/>
  <c r="KG223" i="1"/>
  <c r="MG223" i="1"/>
  <c r="MI223" i="1" s="1"/>
  <c r="LI223" i="1"/>
  <c r="LK223" i="1" s="1"/>
  <c r="KK223" i="1"/>
  <c r="KM223" i="1" s="1"/>
  <c r="KW223" i="1"/>
  <c r="KY223" i="1" s="1"/>
  <c r="LO223" i="1"/>
  <c r="LQ223" i="1" s="1"/>
  <c r="NL232" i="1"/>
  <c r="DW228" i="1"/>
  <c r="DX228" i="1"/>
  <c r="MO238" i="1"/>
  <c r="NU238" i="1" s="1"/>
  <c r="NW238" i="1" s="1"/>
  <c r="KY238" i="1"/>
  <c r="NR263" i="1"/>
  <c r="NT263" i="1" s="1"/>
  <c r="NU321" i="1"/>
  <c r="NW321" i="1" s="1"/>
  <c r="NL337" i="1"/>
  <c r="DV340" i="1"/>
  <c r="DY340" i="1" s="1"/>
  <c r="EE340" i="1" s="1"/>
  <c r="DU340" i="1"/>
  <c r="NX349" i="1"/>
  <c r="NN349" i="1"/>
  <c r="NJ33" i="1"/>
  <c r="NH33" i="1"/>
  <c r="DX65" i="1"/>
  <c r="DW65" i="1"/>
  <c r="NI49" i="1"/>
  <c r="NF49" i="1"/>
  <c r="EA35" i="1"/>
  <c r="DK35" i="1"/>
  <c r="DM35" i="1" s="1"/>
  <c r="EA47" i="1"/>
  <c r="DK47" i="1"/>
  <c r="DM47" i="1" s="1"/>
  <c r="MC28" i="1"/>
  <c r="EA68" i="1"/>
  <c r="DK68" i="1"/>
  <c r="DM68" i="1" s="1"/>
  <c r="DV16" i="1"/>
  <c r="DY16" i="1" s="1"/>
  <c r="EE16" i="1" s="1"/>
  <c r="DU16" i="1"/>
  <c r="KM107" i="1"/>
  <c r="MH82" i="1"/>
  <c r="LJ82" i="1"/>
  <c r="KL82" i="1"/>
  <c r="MB82" i="1"/>
  <c r="KX82" i="1"/>
  <c r="LP82" i="1"/>
  <c r="LD82" i="1"/>
  <c r="LV82" i="1"/>
  <c r="KJ82" i="1"/>
  <c r="NA82" i="1"/>
  <c r="MN82" i="1"/>
  <c r="KR82" i="1"/>
  <c r="FE119" i="1"/>
  <c r="NM119" i="1"/>
  <c r="NY119" i="1" s="1"/>
  <c r="OE119" i="1" s="1"/>
  <c r="MI130" i="1"/>
  <c r="DV165" i="1"/>
  <c r="DY165" i="1" s="1"/>
  <c r="EE165" i="1" s="1"/>
  <c r="DU165" i="1"/>
  <c r="DU186" i="1"/>
  <c r="DV186" i="1"/>
  <c r="DY186" i="1" s="1"/>
  <c r="EE186" i="1" s="1"/>
  <c r="DW170" i="1"/>
  <c r="DX170" i="1"/>
  <c r="NE177" i="1"/>
  <c r="MX177" i="1"/>
  <c r="MZ177" i="1"/>
  <c r="NL202" i="1"/>
  <c r="DV233" i="1"/>
  <c r="DY233" i="1" s="1"/>
  <c r="EE233" i="1" s="1"/>
  <c r="DU233" i="1"/>
  <c r="NU249" i="1"/>
  <c r="NW249" i="1" s="1"/>
  <c r="MZ257" i="1"/>
  <c r="MX257" i="1"/>
  <c r="NE257" i="1"/>
  <c r="DV267" i="1"/>
  <c r="DY267" i="1" s="1"/>
  <c r="EE267" i="1" s="1"/>
  <c r="DU267" i="1"/>
  <c r="NA305" i="1"/>
  <c r="MH305" i="1"/>
  <c r="MI305" i="1" s="1"/>
  <c r="LP305" i="1"/>
  <c r="LQ305" i="1" s="1"/>
  <c r="MN305" i="1"/>
  <c r="MO305" i="1" s="1"/>
  <c r="LV305" i="1"/>
  <c r="LW305" i="1" s="1"/>
  <c r="LD305" i="1"/>
  <c r="LE305" i="1" s="1"/>
  <c r="KL305" i="1"/>
  <c r="KM305" i="1" s="1"/>
  <c r="LJ305" i="1"/>
  <c r="LK305" i="1" s="1"/>
  <c r="KR305" i="1"/>
  <c r="KS305" i="1" s="1"/>
  <c r="MB305" i="1"/>
  <c r="MC305" i="1" s="1"/>
  <c r="KX305" i="1"/>
  <c r="KY305" i="1" s="1"/>
  <c r="KJ305" i="1"/>
  <c r="EA312" i="1"/>
  <c r="DK312" i="1"/>
  <c r="DM312" i="1" s="1"/>
  <c r="EA336" i="1"/>
  <c r="DK336" i="1"/>
  <c r="DM336" i="1" s="1"/>
  <c r="EG339" i="1"/>
  <c r="EI339" i="1" s="1"/>
  <c r="EC339" i="1"/>
  <c r="NU341" i="1"/>
  <c r="NW341" i="1" s="1"/>
  <c r="DV348" i="1"/>
  <c r="DY348" i="1" s="1"/>
  <c r="EE348" i="1" s="1"/>
  <c r="DU348" i="1"/>
  <c r="DV60" i="1"/>
  <c r="DY60" i="1" s="1"/>
  <c r="EE60" i="1" s="1"/>
  <c r="DU60" i="1"/>
  <c r="NU45" i="1"/>
  <c r="NW45" i="1" s="1"/>
  <c r="MX4" i="1"/>
  <c r="MZ4" i="1"/>
  <c r="NE4" i="1"/>
  <c r="MC4" i="1"/>
  <c r="MI44" i="1"/>
  <c r="KY44" i="1"/>
  <c r="DV15" i="1"/>
  <c r="DY15" i="1" s="1"/>
  <c r="EE15" i="1" s="1"/>
  <c r="DU15" i="1"/>
  <c r="MG72" i="1"/>
  <c r="MI72" i="1" s="1"/>
  <c r="LI72" i="1"/>
  <c r="LK72" i="1" s="1"/>
  <c r="KK72" i="1"/>
  <c r="KM72" i="1" s="1"/>
  <c r="KW72" i="1"/>
  <c r="KY72" i="1" s="1"/>
  <c r="LU72" i="1"/>
  <c r="LW72" i="1" s="1"/>
  <c r="LC72" i="1"/>
  <c r="LE72" i="1" s="1"/>
  <c r="KQ72" i="1"/>
  <c r="KS72" i="1" s="1"/>
  <c r="KG72" i="1"/>
  <c r="MW72" i="1"/>
  <c r="MM72" i="1"/>
  <c r="MO72" i="1" s="1"/>
  <c r="MA72" i="1"/>
  <c r="MC72" i="1" s="1"/>
  <c r="LO72" i="1"/>
  <c r="LQ72" i="1" s="1"/>
  <c r="EG115" i="1"/>
  <c r="EI115" i="1" s="1"/>
  <c r="EC115" i="1"/>
  <c r="DW88" i="1"/>
  <c r="DX88" i="1"/>
  <c r="MH117" i="1"/>
  <c r="MI117" i="1" s="1"/>
  <c r="LP117" i="1"/>
  <c r="LQ117" i="1" s="1"/>
  <c r="NA117" i="1"/>
  <c r="NE117" i="1" s="1"/>
  <c r="MN117" i="1"/>
  <c r="MO117" i="1" s="1"/>
  <c r="LV117" i="1"/>
  <c r="LW117" i="1" s="1"/>
  <c r="KR117" i="1"/>
  <c r="KS117" i="1" s="1"/>
  <c r="KJ117" i="1"/>
  <c r="LD117" i="1"/>
  <c r="LE117" i="1" s="1"/>
  <c r="MB117" i="1"/>
  <c r="KL117" i="1"/>
  <c r="KM117" i="1" s="1"/>
  <c r="KX117" i="1"/>
  <c r="KY117" i="1" s="1"/>
  <c r="LJ117" i="1"/>
  <c r="EA116" i="1"/>
  <c r="DK116" i="1"/>
  <c r="DM116" i="1" s="1"/>
  <c r="MW137" i="1"/>
  <c r="LU137" i="1"/>
  <c r="LW137" i="1" s="1"/>
  <c r="KW137" i="1"/>
  <c r="KY137" i="1" s="1"/>
  <c r="LI137" i="1"/>
  <c r="LK137" i="1" s="1"/>
  <c r="KQ137" i="1"/>
  <c r="KS137" i="1" s="1"/>
  <c r="MG137" i="1"/>
  <c r="MI137" i="1" s="1"/>
  <c r="LO137" i="1"/>
  <c r="LQ137" i="1" s="1"/>
  <c r="MM137" i="1"/>
  <c r="MO137" i="1" s="1"/>
  <c r="LC137" i="1"/>
  <c r="LE137" i="1" s="1"/>
  <c r="MA137" i="1"/>
  <c r="MC137" i="1" s="1"/>
  <c r="KK137" i="1"/>
  <c r="KM137" i="1" s="1"/>
  <c r="KG137" i="1"/>
  <c r="DK161" i="1"/>
  <c r="DM161" i="1" s="1"/>
  <c r="EA161" i="1"/>
  <c r="DV141" i="1"/>
  <c r="DY141" i="1" s="1"/>
  <c r="EE141" i="1" s="1"/>
  <c r="DU141" i="1"/>
  <c r="LK222" i="1"/>
  <c r="EC305" i="1"/>
  <c r="EG305" i="1"/>
  <c r="EI305" i="1" s="1"/>
  <c r="EA314" i="1"/>
  <c r="DK314" i="1"/>
  <c r="DM314" i="1" s="1"/>
  <c r="KG319" i="1"/>
  <c r="MA319" i="1"/>
  <c r="MC319" i="1" s="1"/>
  <c r="LC319" i="1"/>
  <c r="LE319" i="1" s="1"/>
  <c r="LI319" i="1"/>
  <c r="LK319" i="1" s="1"/>
  <c r="KK319" i="1"/>
  <c r="KM319" i="1" s="1"/>
  <c r="MM319" i="1"/>
  <c r="MO319" i="1" s="1"/>
  <c r="MW319" i="1"/>
  <c r="KQ319" i="1"/>
  <c r="KS319" i="1" s="1"/>
  <c r="MG319" i="1"/>
  <c r="MI319" i="1" s="1"/>
  <c r="KW319" i="1"/>
  <c r="KY319" i="1" s="1"/>
  <c r="LO319" i="1"/>
  <c r="LQ319" i="1" s="1"/>
  <c r="LU319" i="1"/>
  <c r="LW319" i="1" s="1"/>
  <c r="NJ330" i="1"/>
  <c r="OB330" i="1" s="1"/>
  <c r="NH330" i="1"/>
  <c r="DU329" i="1"/>
  <c r="DV329" i="1"/>
  <c r="DY329" i="1" s="1"/>
  <c r="EE329" i="1" s="1"/>
  <c r="DV334" i="1"/>
  <c r="DY334" i="1" s="1"/>
  <c r="EE334" i="1" s="1"/>
  <c r="DU334" i="1"/>
  <c r="FE343" i="1"/>
  <c r="NM343" i="1"/>
  <c r="NY343" i="1" s="1"/>
  <c r="OE343" i="1" s="1"/>
  <c r="NR348" i="1"/>
  <c r="NT348" i="1" s="1"/>
  <c r="ND15" i="1"/>
  <c r="NJ15" i="1" s="1"/>
  <c r="OB15" i="1" s="1"/>
  <c r="NB15" i="1"/>
  <c r="NI15" i="1" s="1"/>
  <c r="DV87" i="1"/>
  <c r="DY87" i="1" s="1"/>
  <c r="EE87" i="1" s="1"/>
  <c r="DU87" i="1"/>
  <c r="MW32" i="1"/>
  <c r="LU32" i="1"/>
  <c r="LW32" i="1" s="1"/>
  <c r="KW32" i="1"/>
  <c r="KY32" i="1" s="1"/>
  <c r="MM32" i="1"/>
  <c r="MO32" i="1" s="1"/>
  <c r="LC32" i="1"/>
  <c r="LE32" i="1" s="1"/>
  <c r="KK32" i="1"/>
  <c r="MA32" i="1"/>
  <c r="MC32" i="1" s="1"/>
  <c r="NU32" i="1" s="1"/>
  <c r="NW32" i="1" s="1"/>
  <c r="LI32" i="1"/>
  <c r="LK32" i="1" s="1"/>
  <c r="KQ32" i="1"/>
  <c r="KS32" i="1" s="1"/>
  <c r="KG32" i="1"/>
  <c r="MG32" i="1"/>
  <c r="MI32" i="1" s="1"/>
  <c r="LO32" i="1"/>
  <c r="LQ32" i="1" s="1"/>
  <c r="FE45" i="1"/>
  <c r="NM45" i="1"/>
  <c r="NY45" i="1" s="1"/>
  <c r="OE45" i="1" s="1"/>
  <c r="EA30" i="1"/>
  <c r="DK30" i="1"/>
  <c r="DM30" i="1" s="1"/>
  <c r="EC112" i="1"/>
  <c r="EG112" i="1"/>
  <c r="EI112" i="1" s="1"/>
  <c r="MG105" i="1"/>
  <c r="MI105" i="1" s="1"/>
  <c r="LI105" i="1"/>
  <c r="LK105" i="1" s="1"/>
  <c r="KK105" i="1"/>
  <c r="KM105" i="1" s="1"/>
  <c r="LO105" i="1"/>
  <c r="LQ105" i="1" s="1"/>
  <c r="LU105" i="1"/>
  <c r="LW105" i="1" s="1"/>
  <c r="LC105" i="1"/>
  <c r="LE105" i="1" s="1"/>
  <c r="KQ105" i="1"/>
  <c r="KS105" i="1" s="1"/>
  <c r="KG105" i="1"/>
  <c r="MA105" i="1"/>
  <c r="MC105" i="1" s="1"/>
  <c r="MM105" i="1"/>
  <c r="MO105" i="1" s="1"/>
  <c r="MW105" i="1"/>
  <c r="KW105" i="1"/>
  <c r="KY105" i="1" s="1"/>
  <c r="NE127" i="1"/>
  <c r="MZ127" i="1"/>
  <c r="MX127" i="1"/>
  <c r="DU118" i="1"/>
  <c r="DV118" i="1"/>
  <c r="DY118" i="1" s="1"/>
  <c r="EE118" i="1" s="1"/>
  <c r="DU138" i="1"/>
  <c r="DV138" i="1"/>
  <c r="DY138" i="1" s="1"/>
  <c r="EE138" i="1" s="1"/>
  <c r="MC183" i="1"/>
  <c r="NU183" i="1" s="1"/>
  <c r="NW183" i="1" s="1"/>
  <c r="MB194" i="1"/>
  <c r="LD194" i="1"/>
  <c r="KX194" i="1"/>
  <c r="KY194" i="1" s="1"/>
  <c r="LP194" i="1"/>
  <c r="LQ194" i="1" s="1"/>
  <c r="MH194" i="1"/>
  <c r="MI194" i="1" s="1"/>
  <c r="KL194" i="1"/>
  <c r="KM194" i="1" s="1"/>
  <c r="NA194" i="1"/>
  <c r="MN194" i="1"/>
  <c r="MO194" i="1" s="1"/>
  <c r="KR194" i="1"/>
  <c r="KS194" i="1" s="1"/>
  <c r="LJ194" i="1"/>
  <c r="LK194" i="1" s="1"/>
  <c r="LV194" i="1"/>
  <c r="LW194" i="1" s="1"/>
  <c r="KJ194" i="1"/>
  <c r="LQ184" i="1"/>
  <c r="ND211" i="1"/>
  <c r="NB211" i="1"/>
  <c r="NF211" i="1" s="1"/>
  <c r="EC272" i="1"/>
  <c r="EG272" i="1"/>
  <c r="EI272" i="1" s="1"/>
  <c r="NN304" i="1"/>
  <c r="LE331" i="1"/>
  <c r="MO331" i="1"/>
  <c r="NI349" i="1"/>
  <c r="NF349" i="1"/>
  <c r="DK25" i="1"/>
  <c r="DM25" i="1" s="1"/>
  <c r="EA25" i="1"/>
  <c r="EA58" i="1"/>
  <c r="DK58" i="1"/>
  <c r="DM58" i="1" s="1"/>
  <c r="ND47" i="1"/>
  <c r="NB47" i="1"/>
  <c r="DK63" i="1"/>
  <c r="DM63" i="1" s="1"/>
  <c r="EA63" i="1"/>
  <c r="NA78" i="1"/>
  <c r="MN78" i="1"/>
  <c r="LV78" i="1"/>
  <c r="LD78" i="1"/>
  <c r="KL78" i="1"/>
  <c r="MH78" i="1"/>
  <c r="LP78" i="1"/>
  <c r="LJ78" i="1"/>
  <c r="KR78" i="1"/>
  <c r="MB78" i="1"/>
  <c r="KX78" i="1"/>
  <c r="KJ78" i="1"/>
  <c r="NU132" i="1"/>
  <c r="NW132" i="1" s="1"/>
  <c r="DU111" i="1"/>
  <c r="DV111" i="1"/>
  <c r="DY111" i="1" s="1"/>
  <c r="EE111" i="1" s="1"/>
  <c r="LW145" i="1"/>
  <c r="EA159" i="1"/>
  <c r="DK159" i="1"/>
  <c r="DM159" i="1" s="1"/>
  <c r="NL166" i="1"/>
  <c r="ND153" i="1"/>
  <c r="NJ153" i="1" s="1"/>
  <c r="OB153" i="1" s="1"/>
  <c r="NB153" i="1"/>
  <c r="MX171" i="1"/>
  <c r="NE171" i="1"/>
  <c r="MZ171" i="1"/>
  <c r="EC184" i="1"/>
  <c r="EG184" i="1"/>
  <c r="EI184" i="1" s="1"/>
  <c r="DV193" i="1"/>
  <c r="DY193" i="1" s="1"/>
  <c r="EE193" i="1" s="1"/>
  <c r="DU193" i="1"/>
  <c r="EA221" i="1"/>
  <c r="DK221" i="1"/>
  <c r="DM221" i="1" s="1"/>
  <c r="MI218" i="1"/>
  <c r="NU225" i="1"/>
  <c r="NW225" i="1" s="1"/>
  <c r="DV242" i="1"/>
  <c r="DY242" i="1" s="1"/>
  <c r="EE242" i="1" s="1"/>
  <c r="DU242" i="1"/>
  <c r="MG228" i="1"/>
  <c r="LI228" i="1"/>
  <c r="KK228" i="1"/>
  <c r="KW228" i="1"/>
  <c r="LU228" i="1"/>
  <c r="LC228" i="1"/>
  <c r="MW228" i="1"/>
  <c r="MA228" i="1"/>
  <c r="KQ228" i="1"/>
  <c r="KG228" i="1"/>
  <c r="LO228" i="1"/>
  <c r="MM228" i="1"/>
  <c r="NN308" i="1"/>
  <c r="NX308" i="1"/>
  <c r="NL25" i="1"/>
  <c r="DV46" i="1"/>
  <c r="DY46" i="1" s="1"/>
  <c r="EE46" i="1" s="1"/>
  <c r="DU46" i="1"/>
  <c r="MG18" i="1"/>
  <c r="MI18" i="1" s="1"/>
  <c r="LI18" i="1"/>
  <c r="LK18" i="1" s="1"/>
  <c r="KK18" i="1"/>
  <c r="KM18" i="1" s="1"/>
  <c r="LO18" i="1"/>
  <c r="LQ18" i="1" s="1"/>
  <c r="KW18" i="1"/>
  <c r="KY18" i="1" s="1"/>
  <c r="MM18" i="1"/>
  <c r="MO18" i="1" s="1"/>
  <c r="LU18" i="1"/>
  <c r="LW18" i="1" s="1"/>
  <c r="LC18" i="1"/>
  <c r="LE18" i="1" s="1"/>
  <c r="KQ18" i="1"/>
  <c r="KS18" i="1" s="1"/>
  <c r="KG18" i="1"/>
  <c r="MW18" i="1"/>
  <c r="MA18" i="1"/>
  <c r="MC18" i="1" s="1"/>
  <c r="KM75" i="1"/>
  <c r="LE75" i="1"/>
  <c r="DX112" i="1"/>
  <c r="DW112" i="1"/>
  <c r="NF98" i="1"/>
  <c r="NI98" i="1"/>
  <c r="EA85" i="1"/>
  <c r="DK85" i="1"/>
  <c r="DM85" i="1" s="1"/>
  <c r="NJ115" i="1"/>
  <c r="NH115" i="1"/>
  <c r="NE111" i="1"/>
  <c r="MX111" i="1"/>
  <c r="MZ111" i="1"/>
  <c r="NE125" i="1"/>
  <c r="KY134" i="1"/>
  <c r="LE134" i="1"/>
  <c r="NL134" i="1" s="1"/>
  <c r="DV133" i="1"/>
  <c r="DY133" i="1" s="1"/>
  <c r="EE133" i="1" s="1"/>
  <c r="DU133" i="1"/>
  <c r="NJ176" i="1"/>
  <c r="OB176" i="1" s="1"/>
  <c r="NH176" i="1"/>
  <c r="DW199" i="1"/>
  <c r="DX199" i="1"/>
  <c r="EC195" i="1"/>
  <c r="EG195" i="1"/>
  <c r="EI195" i="1" s="1"/>
  <c r="NE185" i="1"/>
  <c r="MX185" i="1"/>
  <c r="MZ185" i="1"/>
  <c r="NH190" i="1"/>
  <c r="NJ190" i="1"/>
  <c r="OB190" i="1" s="1"/>
  <c r="NE214" i="1"/>
  <c r="MZ214" i="1"/>
  <c r="MX214" i="1"/>
  <c r="ND221" i="1"/>
  <c r="NB221" i="1"/>
  <c r="DK230" i="1"/>
  <c r="DM230" i="1" s="1"/>
  <c r="EA230" i="1"/>
  <c r="DK250" i="1"/>
  <c r="DM250" i="1" s="1"/>
  <c r="EA250" i="1"/>
  <c r="MG283" i="1"/>
  <c r="MI283" i="1" s="1"/>
  <c r="LI283" i="1"/>
  <c r="LK283" i="1" s="1"/>
  <c r="KK283" i="1"/>
  <c r="KM283" i="1" s="1"/>
  <c r="KQ283" i="1"/>
  <c r="KS283" i="1" s="1"/>
  <c r="KG283" i="1"/>
  <c r="LO283" i="1"/>
  <c r="LQ283" i="1" s="1"/>
  <c r="MM283" i="1"/>
  <c r="MO283" i="1" s="1"/>
  <c r="MA283" i="1"/>
  <c r="MC283" i="1" s="1"/>
  <c r="LC283" i="1"/>
  <c r="LE283" i="1" s="1"/>
  <c r="KW283" i="1"/>
  <c r="KY283" i="1" s="1"/>
  <c r="MW283" i="1"/>
  <c r="LU283" i="1"/>
  <c r="LW283" i="1" s="1"/>
  <c r="NF258" i="1"/>
  <c r="NI258" i="1"/>
  <c r="NN292" i="1"/>
  <c r="EC295" i="1"/>
  <c r="EG295" i="1"/>
  <c r="EI295" i="1" s="1"/>
  <c r="EC310" i="1"/>
  <c r="EG310" i="1"/>
  <c r="EI310" i="1" s="1"/>
  <c r="EA326" i="1"/>
  <c r="DK326" i="1"/>
  <c r="DM326" i="1" s="1"/>
  <c r="DV332" i="1"/>
  <c r="DY332" i="1" s="1"/>
  <c r="EE332" i="1" s="1"/>
  <c r="DU332" i="1"/>
  <c r="EC341" i="1"/>
  <c r="EG341" i="1"/>
  <c r="EI341" i="1" s="1"/>
  <c r="EA29" i="1"/>
  <c r="DK29" i="1"/>
  <c r="DM29" i="1" s="1"/>
  <c r="LW8" i="1"/>
  <c r="LE8" i="1"/>
  <c r="MI24" i="1"/>
  <c r="MX46" i="1"/>
  <c r="NE46" i="1"/>
  <c r="MZ46" i="1"/>
  <c r="NH69" i="1"/>
  <c r="FE73" i="1"/>
  <c r="NM73" i="1"/>
  <c r="NY73" i="1" s="1"/>
  <c r="OE73" i="1" s="1"/>
  <c r="NE70" i="1"/>
  <c r="MX70" i="1"/>
  <c r="MZ70" i="1"/>
  <c r="DV90" i="1"/>
  <c r="DY90" i="1" s="1"/>
  <c r="EE90" i="1" s="1"/>
  <c r="DU90" i="1"/>
  <c r="DV103" i="1"/>
  <c r="DY103" i="1" s="1"/>
  <c r="EE103" i="1" s="1"/>
  <c r="DU103" i="1"/>
  <c r="KS103" i="1"/>
  <c r="LQ104" i="1"/>
  <c r="LE116" i="1"/>
  <c r="LK116" i="1"/>
  <c r="NJ140" i="1"/>
  <c r="OB140" i="1" s="1"/>
  <c r="NH140" i="1"/>
  <c r="NL170" i="1"/>
  <c r="ND171" i="1"/>
  <c r="NB171" i="1"/>
  <c r="KM165" i="1"/>
  <c r="EA162" i="1"/>
  <c r="DK162" i="1"/>
  <c r="DM162" i="1" s="1"/>
  <c r="ND181" i="1"/>
  <c r="NB181" i="1"/>
  <c r="NE187" i="1"/>
  <c r="MZ187" i="1"/>
  <c r="MX187" i="1"/>
  <c r="NU216" i="1"/>
  <c r="NW216" i="1" s="1"/>
  <c r="DV208" i="1"/>
  <c r="DY208" i="1" s="1"/>
  <c r="EE208" i="1" s="1"/>
  <c r="DU208" i="1"/>
  <c r="LW240" i="1"/>
  <c r="KS240" i="1"/>
  <c r="NU279" i="1"/>
  <c r="NW279" i="1" s="1"/>
  <c r="DK265" i="1"/>
  <c r="DM265" i="1" s="1"/>
  <c r="EA265" i="1"/>
  <c r="NL269" i="1"/>
  <c r="DX278" i="1"/>
  <c r="DW278" i="1"/>
  <c r="DW272" i="1"/>
  <c r="DX272" i="1"/>
  <c r="MZ267" i="1"/>
  <c r="MX267" i="1"/>
  <c r="NE267" i="1"/>
  <c r="LK281" i="1"/>
  <c r="KM332" i="1"/>
  <c r="MX332" i="1"/>
  <c r="MZ332" i="1"/>
  <c r="DV347" i="1"/>
  <c r="DU347" i="1"/>
  <c r="NL15" i="1"/>
  <c r="DK27" i="1"/>
  <c r="DM27" i="1" s="1"/>
  <c r="EA27" i="1"/>
  <c r="NB24" i="1"/>
  <c r="ND24" i="1"/>
  <c r="DU71" i="1"/>
  <c r="DV71" i="1"/>
  <c r="DY71" i="1" s="1"/>
  <c r="EE71" i="1" s="1"/>
  <c r="MG5" i="1"/>
  <c r="MI5" i="1" s="1"/>
  <c r="LI5" i="1"/>
  <c r="LK5" i="1" s="1"/>
  <c r="KK5" i="1"/>
  <c r="KM5" i="1" s="1"/>
  <c r="MM5" i="1"/>
  <c r="MO5" i="1" s="1"/>
  <c r="LO5" i="1"/>
  <c r="LQ5" i="1" s="1"/>
  <c r="KG5" i="1"/>
  <c r="MW5" i="1"/>
  <c r="LU5" i="1"/>
  <c r="LW5" i="1" s="1"/>
  <c r="KW5" i="1"/>
  <c r="KY5" i="1" s="1"/>
  <c r="MA5" i="1"/>
  <c r="MC5" i="1" s="1"/>
  <c r="LC5" i="1"/>
  <c r="LE5" i="1" s="1"/>
  <c r="KQ5" i="1"/>
  <c r="KS5" i="1" s="1"/>
  <c r="MO20" i="1"/>
  <c r="LE20" i="1"/>
  <c r="NI86" i="1"/>
  <c r="NF86" i="1"/>
  <c r="MW91" i="1"/>
  <c r="LU91" i="1"/>
  <c r="KW91" i="1"/>
  <c r="MG91" i="1"/>
  <c r="LO91" i="1"/>
  <c r="MM91" i="1"/>
  <c r="LI91" i="1"/>
  <c r="KQ91" i="1"/>
  <c r="KG91" i="1"/>
  <c r="LC91" i="1"/>
  <c r="MA91" i="1"/>
  <c r="KK91" i="1"/>
  <c r="LJ95" i="1"/>
  <c r="LK95" i="1" s="1"/>
  <c r="KR95" i="1"/>
  <c r="KS95" i="1" s="1"/>
  <c r="KJ95" i="1"/>
  <c r="MH95" i="1"/>
  <c r="MI95" i="1" s="1"/>
  <c r="LP95" i="1"/>
  <c r="LQ95" i="1" s="1"/>
  <c r="LV95" i="1"/>
  <c r="LW95" i="1" s="1"/>
  <c r="LD95" i="1"/>
  <c r="KL95" i="1"/>
  <c r="KM95" i="1" s="1"/>
  <c r="MB95" i="1"/>
  <c r="MC95" i="1" s="1"/>
  <c r="KX95" i="1"/>
  <c r="KY95" i="1" s="1"/>
  <c r="MN95" i="1"/>
  <c r="NA95" i="1"/>
  <c r="NE95" i="1" s="1"/>
  <c r="EG136" i="1"/>
  <c r="EI136" i="1" s="1"/>
  <c r="EC136" i="1"/>
  <c r="DK125" i="1"/>
  <c r="DM125" i="1" s="1"/>
  <c r="EA125" i="1"/>
  <c r="DK129" i="1"/>
  <c r="DM129" i="1" s="1"/>
  <c r="EA129" i="1"/>
  <c r="DK150" i="1"/>
  <c r="DM150" i="1" s="1"/>
  <c r="EA150" i="1"/>
  <c r="DV175" i="1"/>
  <c r="DY175" i="1" s="1"/>
  <c r="EE175" i="1" s="1"/>
  <c r="DU175" i="1"/>
  <c r="NI167" i="1"/>
  <c r="NF167" i="1"/>
  <c r="MO179" i="1"/>
  <c r="KY179" i="1"/>
  <c r="LK154" i="1"/>
  <c r="MA162" i="1"/>
  <c r="MC162" i="1" s="1"/>
  <c r="LC162" i="1"/>
  <c r="LE162" i="1" s="1"/>
  <c r="KQ162" i="1"/>
  <c r="KG162" i="1"/>
  <c r="MG162" i="1"/>
  <c r="MI162" i="1" s="1"/>
  <c r="LO162" i="1"/>
  <c r="LQ162" i="1" s="1"/>
  <c r="KW162" i="1"/>
  <c r="KY162" i="1" s="1"/>
  <c r="MM162" i="1"/>
  <c r="MO162" i="1" s="1"/>
  <c r="LU162" i="1"/>
  <c r="LW162" i="1" s="1"/>
  <c r="MW162" i="1"/>
  <c r="KK162" i="1"/>
  <c r="LI162" i="1"/>
  <c r="LK162" i="1" s="1"/>
  <c r="MX198" i="1"/>
  <c r="MZ198" i="1"/>
  <c r="NJ216" i="1"/>
  <c r="OB216" i="1" s="1"/>
  <c r="NH216" i="1"/>
  <c r="LK199" i="1"/>
  <c r="FE221" i="1"/>
  <c r="NM221" i="1"/>
  <c r="NY221" i="1" s="1"/>
  <c r="OE221" i="1" s="1"/>
  <c r="ND222" i="1"/>
  <c r="NB222" i="1"/>
  <c r="EC248" i="1"/>
  <c r="EG248" i="1"/>
  <c r="EI248" i="1" s="1"/>
  <c r="MX250" i="1"/>
  <c r="NE250" i="1"/>
  <c r="MZ250" i="1"/>
  <c r="NF278" i="1"/>
  <c r="NI278" i="1"/>
  <c r="DW286" i="1"/>
  <c r="DV276" i="1"/>
  <c r="DY276" i="1" s="1"/>
  <c r="EE276" i="1" s="1"/>
  <c r="DU276" i="1"/>
  <c r="EA287" i="1"/>
  <c r="DK287" i="1"/>
  <c r="DM287" i="1" s="1"/>
  <c r="EA288" i="1"/>
  <c r="DK288" i="1"/>
  <c r="DM288" i="1" s="1"/>
  <c r="MG297" i="1"/>
  <c r="MI297" i="1" s="1"/>
  <c r="LI297" i="1"/>
  <c r="LK297" i="1" s="1"/>
  <c r="KK297" i="1"/>
  <c r="KM297" i="1" s="1"/>
  <c r="LU297" i="1"/>
  <c r="LW297" i="1" s="1"/>
  <c r="LC297" i="1"/>
  <c r="LE297" i="1" s="1"/>
  <c r="KQ297" i="1"/>
  <c r="KS297" i="1" s="1"/>
  <c r="KG297" i="1"/>
  <c r="KW297" i="1"/>
  <c r="KY297" i="1" s="1"/>
  <c r="MW297" i="1"/>
  <c r="MM297" i="1"/>
  <c r="MO297" i="1" s="1"/>
  <c r="LO297" i="1"/>
  <c r="LQ297" i="1" s="1"/>
  <c r="MA297" i="1"/>
  <c r="MC297" i="1" s="1"/>
  <c r="NF302" i="1"/>
  <c r="KS313" i="1"/>
  <c r="ND315" i="1"/>
  <c r="NB315" i="1"/>
  <c r="MH333" i="1"/>
  <c r="MI333" i="1" s="1"/>
  <c r="LJ333" i="1"/>
  <c r="LK333" i="1" s="1"/>
  <c r="KL333" i="1"/>
  <c r="KM333" i="1" s="1"/>
  <c r="LP333" i="1"/>
  <c r="LQ333" i="1" s="1"/>
  <c r="LV333" i="1"/>
  <c r="LW333" i="1" s="1"/>
  <c r="LD333" i="1"/>
  <c r="LE333" i="1" s="1"/>
  <c r="KJ333" i="1"/>
  <c r="NA333" i="1"/>
  <c r="MB333" i="1"/>
  <c r="MC333" i="1" s="1"/>
  <c r="KX333" i="1"/>
  <c r="KY333" i="1" s="1"/>
  <c r="KR333" i="1"/>
  <c r="KS333" i="1" s="1"/>
  <c r="MN333" i="1"/>
  <c r="MO333" i="1" s="1"/>
  <c r="DV342" i="1"/>
  <c r="DY342" i="1" s="1"/>
  <c r="EE342" i="1" s="1"/>
  <c r="DU342" i="1"/>
  <c r="OD351" i="1"/>
  <c r="NZ351" i="1"/>
  <c r="OF351" i="1" s="1"/>
  <c r="FE283" i="1"/>
  <c r="NM283" i="1"/>
  <c r="NY283" i="1" s="1"/>
  <c r="OE283" i="1" s="1"/>
  <c r="NM125" i="1"/>
  <c r="NY125" i="1" s="1"/>
  <c r="OE125" i="1" s="1"/>
  <c r="FE291" i="1"/>
  <c r="NM291" i="1"/>
  <c r="NY291" i="1" s="1"/>
  <c r="OE291" i="1" s="1"/>
  <c r="FE19" i="1"/>
  <c r="NM19" i="1"/>
  <c r="NY19" i="1" s="1"/>
  <c r="OE19" i="1" s="1"/>
  <c r="FE30" i="1"/>
  <c r="NM30" i="1"/>
  <c r="NY30" i="1" s="1"/>
  <c r="OE30" i="1" s="1"/>
  <c r="NM94" i="1"/>
  <c r="NY94" i="1" s="1"/>
  <c r="OE94" i="1" s="1"/>
  <c r="FE311" i="1"/>
  <c r="NM311" i="1"/>
  <c r="NY311" i="1" s="1"/>
  <c r="OE311" i="1" s="1"/>
  <c r="LE48" i="1"/>
  <c r="NL48" i="1" s="1"/>
  <c r="NL33" i="1"/>
  <c r="DK37" i="1"/>
  <c r="DM37" i="1" s="1"/>
  <c r="EA37" i="1"/>
  <c r="DU62" i="1"/>
  <c r="DV62" i="1"/>
  <c r="DY62" i="1" s="1"/>
  <c r="EE62" i="1" s="1"/>
  <c r="EC61" i="1"/>
  <c r="EG61" i="1"/>
  <c r="EI61" i="1" s="1"/>
  <c r="NB20" i="1"/>
  <c r="ND20" i="1"/>
  <c r="FE70" i="1"/>
  <c r="NM70" i="1"/>
  <c r="NY70" i="1" s="1"/>
  <c r="OE70" i="1" s="1"/>
  <c r="DK11" i="1"/>
  <c r="DM11" i="1" s="1"/>
  <c r="EA11" i="1"/>
  <c r="FE128" i="1"/>
  <c r="NM128" i="1"/>
  <c r="NY128" i="1" s="1"/>
  <c r="OE128" i="1" s="1"/>
  <c r="EA181" i="1"/>
  <c r="DK181" i="1"/>
  <c r="DM181" i="1" s="1"/>
  <c r="MG151" i="1"/>
  <c r="MI151" i="1" s="1"/>
  <c r="LI151" i="1"/>
  <c r="LK151" i="1" s="1"/>
  <c r="KK151" i="1"/>
  <c r="KM151" i="1" s="1"/>
  <c r="LU151" i="1"/>
  <c r="LW151" i="1" s="1"/>
  <c r="LC151" i="1"/>
  <c r="LE151" i="1" s="1"/>
  <c r="MM151" i="1"/>
  <c r="MO151" i="1" s="1"/>
  <c r="KQ151" i="1"/>
  <c r="KS151" i="1" s="1"/>
  <c r="MA151" i="1"/>
  <c r="MC151" i="1" s="1"/>
  <c r="MW151" i="1"/>
  <c r="LO151" i="1"/>
  <c r="LQ151" i="1" s="1"/>
  <c r="KW151" i="1"/>
  <c r="KY151" i="1" s="1"/>
  <c r="KG151" i="1"/>
  <c r="KY186" i="1"/>
  <c r="MO186" i="1"/>
  <c r="KX191" i="1"/>
  <c r="LV191" i="1"/>
  <c r="LD191" i="1"/>
  <c r="LJ191" i="1"/>
  <c r="KR191" i="1"/>
  <c r="KJ191" i="1"/>
  <c r="LP191" i="1"/>
  <c r="MN191" i="1"/>
  <c r="MB191" i="1"/>
  <c r="MH191" i="1"/>
  <c r="NA191" i="1"/>
  <c r="KL191" i="1"/>
  <c r="FE192" i="1"/>
  <c r="NM192" i="1"/>
  <c r="NY192" i="1" s="1"/>
  <c r="OE192" i="1" s="1"/>
  <c r="LD213" i="1"/>
  <c r="LE213" i="1" s="1"/>
  <c r="KL213" i="1"/>
  <c r="KM213" i="1" s="1"/>
  <c r="MN213" i="1"/>
  <c r="MO213" i="1" s="1"/>
  <c r="NA213" i="1"/>
  <c r="MB213" i="1"/>
  <c r="MC213" i="1" s="1"/>
  <c r="LP213" i="1"/>
  <c r="LQ213" i="1" s="1"/>
  <c r="KR213" i="1"/>
  <c r="KS213" i="1" s="1"/>
  <c r="MH213" i="1"/>
  <c r="MI213" i="1" s="1"/>
  <c r="LV213" i="1"/>
  <c r="LW213" i="1" s="1"/>
  <c r="LJ213" i="1"/>
  <c r="LK213" i="1" s="1"/>
  <c r="KX213" i="1"/>
  <c r="KY213" i="1" s="1"/>
  <c r="KJ213" i="1"/>
  <c r="MZ195" i="1"/>
  <c r="MX195" i="1"/>
  <c r="NA228" i="1"/>
  <c r="MN228" i="1"/>
  <c r="KL228" i="1"/>
  <c r="LJ228" i="1"/>
  <c r="KR228" i="1"/>
  <c r="LD228" i="1"/>
  <c r="LP228" i="1"/>
  <c r="MB228" i="1"/>
  <c r="LV228" i="1"/>
  <c r="KX228" i="1"/>
  <c r="KJ228" i="1"/>
  <c r="MH228" i="1"/>
  <c r="ND238" i="1"/>
  <c r="NB238" i="1"/>
  <c r="DK238" i="1"/>
  <c r="DM238" i="1" s="1"/>
  <c r="EA238" i="1"/>
  <c r="LW238" i="1"/>
  <c r="NB264" i="1"/>
  <c r="NF264" i="1" s="1"/>
  <c r="ND264" i="1"/>
  <c r="NH264" i="1" s="1"/>
  <c r="NI266" i="1"/>
  <c r="NF266" i="1"/>
  <c r="NU287" i="1"/>
  <c r="NW287" i="1" s="1"/>
  <c r="NX293" i="1"/>
  <c r="NN293" i="1"/>
  <c r="NN299" i="1"/>
  <c r="NX299" i="1"/>
  <c r="KY316" i="1"/>
  <c r="NL316" i="1" s="1"/>
  <c r="NL315" i="1"/>
  <c r="EC323" i="1"/>
  <c r="EG323" i="1"/>
  <c r="EI323" i="1" s="1"/>
  <c r="ND326" i="1"/>
  <c r="NB326" i="1"/>
  <c r="EA335" i="1"/>
  <c r="DK335" i="1"/>
  <c r="DM335" i="1" s="1"/>
  <c r="NU337" i="1"/>
  <c r="NW337" i="1" s="1"/>
  <c r="NJ49" i="1"/>
  <c r="NH49" i="1"/>
  <c r="EA76" i="1"/>
  <c r="DK76" i="1"/>
  <c r="DM76" i="1" s="1"/>
  <c r="KY28" i="1"/>
  <c r="NL28" i="1" s="1"/>
  <c r="FE29" i="1"/>
  <c r="NM29" i="1"/>
  <c r="NY29" i="1" s="1"/>
  <c r="OE29" i="1" s="1"/>
  <c r="NX102" i="1"/>
  <c r="NN102" i="1"/>
  <c r="MI107" i="1"/>
  <c r="MO130" i="1"/>
  <c r="NE130" i="1"/>
  <c r="MZ130" i="1"/>
  <c r="MX130" i="1"/>
  <c r="DX151" i="1"/>
  <c r="DW151" i="1"/>
  <c r="DK186" i="1"/>
  <c r="DM186" i="1" s="1"/>
  <c r="EA186" i="1"/>
  <c r="MC173" i="1"/>
  <c r="NU173" i="1" s="1"/>
  <c r="NW173" i="1" s="1"/>
  <c r="EA185" i="1"/>
  <c r="DK185" i="1"/>
  <c r="DM185" i="1" s="1"/>
  <c r="KG197" i="1"/>
  <c r="MG197" i="1"/>
  <c r="MI197" i="1" s="1"/>
  <c r="LI197" i="1"/>
  <c r="LK197" i="1" s="1"/>
  <c r="KK197" i="1"/>
  <c r="KM197" i="1" s="1"/>
  <c r="MM197" i="1"/>
  <c r="MO197" i="1" s="1"/>
  <c r="KQ197" i="1"/>
  <c r="MA197" i="1"/>
  <c r="MC197" i="1" s="1"/>
  <c r="LC197" i="1"/>
  <c r="LE197" i="1" s="1"/>
  <c r="LO197" i="1"/>
  <c r="LQ197" i="1" s="1"/>
  <c r="KW197" i="1"/>
  <c r="KY197" i="1" s="1"/>
  <c r="LU197" i="1"/>
  <c r="MW197" i="1"/>
  <c r="EA233" i="1"/>
  <c r="DK233" i="1"/>
  <c r="DM233" i="1" s="1"/>
  <c r="NU226" i="1"/>
  <c r="NW226" i="1" s="1"/>
  <c r="MW230" i="1"/>
  <c r="LU230" i="1"/>
  <c r="KW230" i="1"/>
  <c r="LI230" i="1"/>
  <c r="KQ230" i="1"/>
  <c r="MG230" i="1"/>
  <c r="LO230" i="1"/>
  <c r="MM230" i="1"/>
  <c r="LC230" i="1"/>
  <c r="KG230" i="1"/>
  <c r="MA230" i="1"/>
  <c r="KK230" i="1"/>
  <c r="ND284" i="1"/>
  <c r="NH284" i="1" s="1"/>
  <c r="NB284" i="1"/>
  <c r="NF284" i="1" s="1"/>
  <c r="FE282" i="1"/>
  <c r="NM282" i="1"/>
  <c r="NY282" i="1" s="1"/>
  <c r="OE282" i="1" s="1"/>
  <c r="NE291" i="1"/>
  <c r="MZ291" i="1"/>
  <c r="MX291" i="1"/>
  <c r="EA320" i="1"/>
  <c r="DK320" i="1"/>
  <c r="DM320" i="1" s="1"/>
  <c r="FE328" i="1"/>
  <c r="NM328" i="1"/>
  <c r="NY328" i="1" s="1"/>
  <c r="OE328" i="1" s="1"/>
  <c r="FE58" i="1"/>
  <c r="NM58" i="1"/>
  <c r="NY58" i="1" s="1"/>
  <c r="OE58" i="1" s="1"/>
  <c r="DU41" i="1"/>
  <c r="DV41" i="1"/>
  <c r="DY41" i="1" s="1"/>
  <c r="EE41" i="1" s="1"/>
  <c r="DU75" i="1"/>
  <c r="DV75" i="1"/>
  <c r="DY75" i="1" s="1"/>
  <c r="EE75" i="1" s="1"/>
  <c r="NI71" i="1"/>
  <c r="NF71" i="1"/>
  <c r="NA92" i="1"/>
  <c r="MN92" i="1"/>
  <c r="LV92" i="1"/>
  <c r="LD92" i="1"/>
  <c r="KL92" i="1"/>
  <c r="MH92" i="1"/>
  <c r="LJ92" i="1"/>
  <c r="KJ92" i="1"/>
  <c r="KR92" i="1"/>
  <c r="LP92" i="1"/>
  <c r="MB92" i="1"/>
  <c r="KX92" i="1"/>
  <c r="EC122" i="1"/>
  <c r="EG122" i="1"/>
  <c r="EI122" i="1" s="1"/>
  <c r="DV163" i="1"/>
  <c r="DY163" i="1" s="1"/>
  <c r="EE163" i="1" s="1"/>
  <c r="DU163" i="1"/>
  <c r="EA198" i="1"/>
  <c r="DK198" i="1"/>
  <c r="DM198" i="1" s="1"/>
  <c r="DU227" i="1"/>
  <c r="DV227" i="1"/>
  <c r="DY227" i="1" s="1"/>
  <c r="EE227" i="1" s="1"/>
  <c r="ND239" i="1"/>
  <c r="NB239" i="1"/>
  <c r="NL222" i="1"/>
  <c r="DU231" i="1"/>
  <c r="DV231" i="1"/>
  <c r="DY231" i="1" s="1"/>
  <c r="EE231" i="1" s="1"/>
  <c r="NB261" i="1"/>
  <c r="NI261" i="1" s="1"/>
  <c r="ND261" i="1"/>
  <c r="NJ261" i="1" s="1"/>
  <c r="OB261" i="1" s="1"/>
  <c r="NB262" i="1"/>
  <c r="NF262" i="1" s="1"/>
  <c r="ND262" i="1"/>
  <c r="NH262" i="1" s="1"/>
  <c r="DV259" i="1"/>
  <c r="DY259" i="1" s="1"/>
  <c r="EE259" i="1" s="1"/>
  <c r="DU259" i="1"/>
  <c r="DW284" i="1"/>
  <c r="DX284" i="1"/>
  <c r="DU297" i="1"/>
  <c r="DV297" i="1"/>
  <c r="DY297" i="1" s="1"/>
  <c r="EE297" i="1" s="1"/>
  <c r="DU290" i="1"/>
  <c r="DV290" i="1"/>
  <c r="DY290" i="1" s="1"/>
  <c r="EE290" i="1" s="1"/>
  <c r="NH299" i="1"/>
  <c r="NJ299" i="1"/>
  <c r="OB299" i="1" s="1"/>
  <c r="MX300" i="1"/>
  <c r="NE300" i="1"/>
  <c r="MZ300" i="1"/>
  <c r="NA301" i="1"/>
  <c r="LV301" i="1"/>
  <c r="LD301" i="1"/>
  <c r="LE301" i="1" s="1"/>
  <c r="MB301" i="1"/>
  <c r="MC301" i="1" s="1"/>
  <c r="KJ301" i="1"/>
  <c r="LJ301" i="1"/>
  <c r="LK301" i="1" s="1"/>
  <c r="KR301" i="1"/>
  <c r="KS301" i="1" s="1"/>
  <c r="KX301" i="1"/>
  <c r="KY301" i="1" s="1"/>
  <c r="MN301" i="1"/>
  <c r="MH301" i="1"/>
  <c r="MI301" i="1" s="1"/>
  <c r="KL301" i="1"/>
  <c r="LP301" i="1"/>
  <c r="LQ301" i="1" s="1"/>
  <c r="MG320" i="1"/>
  <c r="LI320" i="1"/>
  <c r="LK320" i="1" s="1"/>
  <c r="KK320" i="1"/>
  <c r="KM320" i="1" s="1"/>
  <c r="LU320" i="1"/>
  <c r="KW320" i="1"/>
  <c r="KY320" i="1" s="1"/>
  <c r="MW320" i="1"/>
  <c r="KG320" i="1"/>
  <c r="MM320" i="1"/>
  <c r="MO320" i="1" s="1"/>
  <c r="MA320" i="1"/>
  <c r="MC320" i="1" s="1"/>
  <c r="LC320" i="1"/>
  <c r="LE320" i="1" s="1"/>
  <c r="LO320" i="1"/>
  <c r="LQ320" i="1" s="1"/>
  <c r="KQ320" i="1"/>
  <c r="KS320" i="1" s="1"/>
  <c r="NJ325" i="1"/>
  <c r="OB325" i="1" s="1"/>
  <c r="NH325" i="1"/>
  <c r="LK36" i="1"/>
  <c r="NI55" i="1"/>
  <c r="NF55" i="1"/>
  <c r="EA84" i="1"/>
  <c r="DK84" i="1"/>
  <c r="DM84" i="1" s="1"/>
  <c r="NI50" i="1"/>
  <c r="NF50" i="1"/>
  <c r="NL84" i="1"/>
  <c r="EC134" i="1"/>
  <c r="EG134" i="1"/>
  <c r="EI134" i="1" s="1"/>
  <c r="NE120" i="1"/>
  <c r="MZ120" i="1"/>
  <c r="MX120" i="1"/>
  <c r="DV120" i="1"/>
  <c r="DY120" i="1" s="1"/>
  <c r="EE120" i="1" s="1"/>
  <c r="DU120" i="1"/>
  <c r="NU122" i="1"/>
  <c r="NW122" i="1" s="1"/>
  <c r="NL121" i="1"/>
  <c r="EA118" i="1"/>
  <c r="DK118" i="1"/>
  <c r="DM118" i="1" s="1"/>
  <c r="MG139" i="1"/>
  <c r="MI139" i="1" s="1"/>
  <c r="LI139" i="1"/>
  <c r="LK139" i="1" s="1"/>
  <c r="KK139" i="1"/>
  <c r="KM139" i="1" s="1"/>
  <c r="KW139" i="1"/>
  <c r="KY139" i="1" s="1"/>
  <c r="LU139" i="1"/>
  <c r="LW139" i="1" s="1"/>
  <c r="LC139" i="1"/>
  <c r="LE139" i="1" s="1"/>
  <c r="MW139" i="1"/>
  <c r="MA139" i="1"/>
  <c r="MC139" i="1" s="1"/>
  <c r="KQ139" i="1"/>
  <c r="KS139" i="1" s="1"/>
  <c r="KG139" i="1"/>
  <c r="LO139" i="1"/>
  <c r="LQ139" i="1" s="1"/>
  <c r="MM139" i="1"/>
  <c r="MO139" i="1" s="1"/>
  <c r="DW184" i="1"/>
  <c r="DX184" i="1"/>
  <c r="DK183" i="1"/>
  <c r="DM183" i="1" s="1"/>
  <c r="EA183" i="1"/>
  <c r="EA207" i="1"/>
  <c r="DK207" i="1"/>
  <c r="DM207" i="1" s="1"/>
  <c r="KM184" i="1"/>
  <c r="NL184" i="1" s="1"/>
  <c r="EG236" i="1"/>
  <c r="EI236" i="1" s="1"/>
  <c r="EC236" i="1"/>
  <c r="LV234" i="1"/>
  <c r="LD234" i="1"/>
  <c r="KL234" i="1"/>
  <c r="MB234" i="1"/>
  <c r="LJ234" i="1"/>
  <c r="KR234" i="1"/>
  <c r="KJ234" i="1"/>
  <c r="MH234" i="1"/>
  <c r="LP234" i="1"/>
  <c r="KX234" i="1"/>
  <c r="NA234" i="1"/>
  <c r="MN234" i="1"/>
  <c r="NX249" i="1"/>
  <c r="NN249" i="1"/>
  <c r="FE276" i="1"/>
  <c r="NM276" i="1"/>
  <c r="NY276" i="1" s="1"/>
  <c r="OE276" i="1" s="1"/>
  <c r="DX298" i="1"/>
  <c r="DW298" i="1"/>
  <c r="LK324" i="1"/>
  <c r="EA327" i="1"/>
  <c r="DK327" i="1"/>
  <c r="DM327" i="1" s="1"/>
  <c r="NJ349" i="1"/>
  <c r="OB349" i="1" s="1"/>
  <c r="NH349" i="1"/>
  <c r="NU33" i="1"/>
  <c r="NW33" i="1" s="1"/>
  <c r="EC34" i="1"/>
  <c r="EG34" i="1"/>
  <c r="EI34" i="1" s="1"/>
  <c r="DX6" i="1"/>
  <c r="DW6" i="1"/>
  <c r="DX67" i="1"/>
  <c r="DW67" i="1"/>
  <c r="NE42" i="1"/>
  <c r="MZ42" i="1"/>
  <c r="MX42" i="1"/>
  <c r="DU101" i="1"/>
  <c r="DV101" i="1"/>
  <c r="DY101" i="1" s="1"/>
  <c r="EE101" i="1" s="1"/>
  <c r="NB104" i="1"/>
  <c r="ND104" i="1"/>
  <c r="DU130" i="1"/>
  <c r="DV130" i="1"/>
  <c r="DY130" i="1" s="1"/>
  <c r="EE130" i="1" s="1"/>
  <c r="NE145" i="1"/>
  <c r="MZ145" i="1"/>
  <c r="MX145" i="1"/>
  <c r="DK146" i="1"/>
  <c r="DM146" i="1" s="1"/>
  <c r="EA146" i="1"/>
  <c r="LE171" i="1"/>
  <c r="DK172" i="1"/>
  <c r="DM172" i="1" s="1"/>
  <c r="EA172" i="1"/>
  <c r="DW190" i="1"/>
  <c r="LQ218" i="1"/>
  <c r="MI233" i="1"/>
  <c r="EG254" i="1"/>
  <c r="EI254" i="1" s="1"/>
  <c r="EC254" i="1"/>
  <c r="DV246" i="1"/>
  <c r="DY246" i="1" s="1"/>
  <c r="EE246" i="1" s="1"/>
  <c r="DU246" i="1"/>
  <c r="DV255" i="1"/>
  <c r="DY255" i="1" s="1"/>
  <c r="EE255" i="1" s="1"/>
  <c r="DU255" i="1"/>
  <c r="MW285" i="1"/>
  <c r="LU285" i="1"/>
  <c r="LW285" i="1" s="1"/>
  <c r="KW285" i="1"/>
  <c r="KY285" i="1" s="1"/>
  <c r="KG285" i="1"/>
  <c r="MG285" i="1"/>
  <c r="MI285" i="1" s="1"/>
  <c r="KK285" i="1"/>
  <c r="KM285" i="1" s="1"/>
  <c r="KQ285" i="1"/>
  <c r="KS285" i="1" s="1"/>
  <c r="LO285" i="1"/>
  <c r="LQ285" i="1" s="1"/>
  <c r="LC285" i="1"/>
  <c r="LE285" i="1" s="1"/>
  <c r="MM285" i="1"/>
  <c r="MO285" i="1" s="1"/>
  <c r="MA285" i="1"/>
  <c r="MC285" i="1" s="1"/>
  <c r="LI285" i="1"/>
  <c r="LK285" i="1" s="1"/>
  <c r="NB291" i="1"/>
  <c r="ND291" i="1"/>
  <c r="DV285" i="1"/>
  <c r="DY285" i="1" s="1"/>
  <c r="EE285" i="1" s="1"/>
  <c r="DU285" i="1"/>
  <c r="NN286" i="1"/>
  <c r="NX286" i="1"/>
  <c r="MZ301" i="1"/>
  <c r="MX301" i="1"/>
  <c r="NE301" i="1"/>
  <c r="DV322" i="1"/>
  <c r="DY322" i="1" s="1"/>
  <c r="EE322" i="1" s="1"/>
  <c r="DU322" i="1"/>
  <c r="NB324" i="1"/>
  <c r="ND324" i="1"/>
  <c r="DX19" i="1"/>
  <c r="DW19" i="1"/>
  <c r="NL17" i="1"/>
  <c r="EA57" i="1"/>
  <c r="DK57" i="1"/>
  <c r="DM57" i="1" s="1"/>
  <c r="DX42" i="1"/>
  <c r="DW42" i="1"/>
  <c r="NX19" i="1"/>
  <c r="NN19" i="1"/>
  <c r="NX22" i="1"/>
  <c r="NN22" i="1"/>
  <c r="DV24" i="1"/>
  <c r="DY24" i="1" s="1"/>
  <c r="EE24" i="1" s="1"/>
  <c r="DU24" i="1"/>
  <c r="MG76" i="1"/>
  <c r="MI76" i="1" s="1"/>
  <c r="LI76" i="1"/>
  <c r="LK76" i="1" s="1"/>
  <c r="KK76" i="1"/>
  <c r="KM76" i="1" s="1"/>
  <c r="KQ76" i="1"/>
  <c r="KS76" i="1" s="1"/>
  <c r="KG76" i="1"/>
  <c r="LO76" i="1"/>
  <c r="LQ76" i="1" s="1"/>
  <c r="LU76" i="1"/>
  <c r="LW76" i="1" s="1"/>
  <c r="LC76" i="1"/>
  <c r="LE76" i="1" s="1"/>
  <c r="MA76" i="1"/>
  <c r="MC76" i="1" s="1"/>
  <c r="MM76" i="1"/>
  <c r="MO76" i="1" s="1"/>
  <c r="KW76" i="1"/>
  <c r="KY76" i="1" s="1"/>
  <c r="MW76" i="1"/>
  <c r="NX69" i="1"/>
  <c r="NN69" i="1"/>
  <c r="MC75" i="1"/>
  <c r="LE95" i="1"/>
  <c r="MZ95" i="1"/>
  <c r="MX95" i="1"/>
  <c r="ND101" i="1"/>
  <c r="NB101" i="1"/>
  <c r="ND120" i="1"/>
  <c r="NB120" i="1"/>
  <c r="NF115" i="1"/>
  <c r="NI115" i="1"/>
  <c r="FE117" i="1"/>
  <c r="NM117" i="1"/>
  <c r="NY117" i="1" s="1"/>
  <c r="OE117" i="1" s="1"/>
  <c r="ND154" i="1"/>
  <c r="NB154" i="1"/>
  <c r="NL156" i="1"/>
  <c r="MI134" i="1"/>
  <c r="MC134" i="1"/>
  <c r="ND145" i="1"/>
  <c r="NB145" i="1"/>
  <c r="NF176" i="1"/>
  <c r="NI176" i="1"/>
  <c r="LQ185" i="1"/>
  <c r="DW210" i="1"/>
  <c r="NU214" i="1"/>
  <c r="NW214" i="1" s="1"/>
  <c r="LJ237" i="1"/>
  <c r="LK237" i="1" s="1"/>
  <c r="MB237" i="1"/>
  <c r="MC237" i="1" s="1"/>
  <c r="KX237" i="1"/>
  <c r="KY237" i="1" s="1"/>
  <c r="LP237" i="1"/>
  <c r="LQ237" i="1" s="1"/>
  <c r="LD237" i="1"/>
  <c r="LE237" i="1" s="1"/>
  <c r="LV237" i="1"/>
  <c r="LW237" i="1" s="1"/>
  <c r="KJ237" i="1"/>
  <c r="NA237" i="1"/>
  <c r="MN237" i="1"/>
  <c r="MO237" i="1" s="1"/>
  <c r="KR237" i="1"/>
  <c r="KS237" i="1" s="1"/>
  <c r="MH237" i="1"/>
  <c r="MI237" i="1" s="1"/>
  <c r="KL237" i="1"/>
  <c r="KM237" i="1" s="1"/>
  <c r="DK253" i="1"/>
  <c r="DM253" i="1" s="1"/>
  <c r="EA253" i="1"/>
  <c r="NL302" i="1"/>
  <c r="MG314" i="1"/>
  <c r="LI314" i="1"/>
  <c r="KK314" i="1"/>
  <c r="MW314" i="1"/>
  <c r="LU314" i="1"/>
  <c r="KW314" i="1"/>
  <c r="LO314" i="1"/>
  <c r="LC314" i="1"/>
  <c r="MA314" i="1"/>
  <c r="MM314" i="1"/>
  <c r="KG314" i="1"/>
  <c r="KQ314" i="1"/>
  <c r="NL328" i="1"/>
  <c r="EC45" i="1"/>
  <c r="EG45" i="1"/>
  <c r="EI45" i="1" s="1"/>
  <c r="NB54" i="1"/>
  <c r="ND54" i="1"/>
  <c r="DV23" i="1"/>
  <c r="DY23" i="1" s="1"/>
  <c r="EE23" i="1" s="1"/>
  <c r="DU23" i="1"/>
  <c r="DV9" i="1"/>
  <c r="DY9" i="1" s="1"/>
  <c r="EE9" i="1" s="1"/>
  <c r="DU9" i="1"/>
  <c r="MX8" i="1"/>
  <c r="NE8" i="1"/>
  <c r="MZ8" i="1"/>
  <c r="DV50" i="1"/>
  <c r="DU50" i="1"/>
  <c r="NL46" i="1"/>
  <c r="DK100" i="1"/>
  <c r="DM100" i="1" s="1"/>
  <c r="EA100" i="1"/>
  <c r="LK103" i="1"/>
  <c r="DK114" i="1"/>
  <c r="DM114" i="1" s="1"/>
  <c r="EA114" i="1"/>
  <c r="MO104" i="1"/>
  <c r="MI116" i="1"/>
  <c r="KS116" i="1"/>
  <c r="DX132" i="1"/>
  <c r="DW132" i="1"/>
  <c r="NE140" i="1"/>
  <c r="EA155" i="1"/>
  <c r="DK155" i="1"/>
  <c r="DM155" i="1" s="1"/>
  <c r="ND166" i="1"/>
  <c r="NJ166" i="1" s="1"/>
  <c r="OB166" i="1" s="1"/>
  <c r="NB166" i="1"/>
  <c r="NI166" i="1" s="1"/>
  <c r="LQ165" i="1"/>
  <c r="NI180" i="1"/>
  <c r="NF180" i="1"/>
  <c r="DW187" i="1"/>
  <c r="DX187" i="1"/>
  <c r="FE222" i="1"/>
  <c r="NM222" i="1"/>
  <c r="NY222" i="1" s="1"/>
  <c r="OE222" i="1" s="1"/>
  <c r="ED241" i="1"/>
  <c r="EF241" i="1" s="1"/>
  <c r="DZ241" i="1"/>
  <c r="MX240" i="1"/>
  <c r="MZ240" i="1"/>
  <c r="KM240" i="1"/>
  <c r="NB285" i="1"/>
  <c r="ND285" i="1"/>
  <c r="NL267" i="1"/>
  <c r="LE281" i="1"/>
  <c r="KY281" i="1"/>
  <c r="NH296" i="1"/>
  <c r="NJ296" i="1"/>
  <c r="DX304" i="1"/>
  <c r="DW304" i="1"/>
  <c r="DK318" i="1"/>
  <c r="DM318" i="1" s="1"/>
  <c r="LK332" i="1"/>
  <c r="DV22" i="1"/>
  <c r="DY22" i="1" s="1"/>
  <c r="EE22" i="1" s="1"/>
  <c r="DU22" i="1"/>
  <c r="NU17" i="1"/>
  <c r="NW17" i="1" s="1"/>
  <c r="EA33" i="1"/>
  <c r="DK33" i="1"/>
  <c r="DM33" i="1" s="1"/>
  <c r="EG43" i="1"/>
  <c r="EI43" i="1" s="1"/>
  <c r="EC43" i="1"/>
  <c r="EA80" i="1"/>
  <c r="DK80" i="1"/>
  <c r="DM80" i="1" s="1"/>
  <c r="KY20" i="1"/>
  <c r="DK20" i="1"/>
  <c r="DM20" i="1" s="1"/>
  <c r="EA20" i="1"/>
  <c r="NH86" i="1"/>
  <c r="NJ86" i="1"/>
  <c r="KX91" i="1"/>
  <c r="NA91" i="1"/>
  <c r="MN91" i="1"/>
  <c r="LV91" i="1"/>
  <c r="LD91" i="1"/>
  <c r="LP91" i="1"/>
  <c r="KR91" i="1"/>
  <c r="MB91" i="1"/>
  <c r="LJ91" i="1"/>
  <c r="KL91" i="1"/>
  <c r="MH91" i="1"/>
  <c r="KJ91" i="1"/>
  <c r="ED126" i="1"/>
  <c r="EF126" i="1" s="1"/>
  <c r="DZ126" i="1"/>
  <c r="DU144" i="1"/>
  <c r="DV144" i="1"/>
  <c r="DY144" i="1" s="1"/>
  <c r="EE144" i="1" s="1"/>
  <c r="DU178" i="1"/>
  <c r="DV178" i="1"/>
  <c r="DY178" i="1" s="1"/>
  <c r="EE178" i="1" s="1"/>
  <c r="KS179" i="1"/>
  <c r="LW179" i="1"/>
  <c r="MO154" i="1"/>
  <c r="NB174" i="1"/>
  <c r="ND174" i="1"/>
  <c r="DK182" i="1"/>
  <c r="DM182" i="1" s="1"/>
  <c r="EA182" i="1"/>
  <c r="DW192" i="1"/>
  <c r="DX192" i="1"/>
  <c r="MC198" i="1"/>
  <c r="DV197" i="1"/>
  <c r="DY197" i="1" s="1"/>
  <c r="EE197" i="1" s="1"/>
  <c r="DU197" i="1"/>
  <c r="NI216" i="1"/>
  <c r="NF216" i="1"/>
  <c r="MH195" i="1"/>
  <c r="MI195" i="1" s="1"/>
  <c r="LJ195" i="1"/>
  <c r="KL195" i="1"/>
  <c r="KM195" i="1" s="1"/>
  <c r="NA195" i="1"/>
  <c r="NE195" i="1" s="1"/>
  <c r="MN195" i="1"/>
  <c r="MO195" i="1" s="1"/>
  <c r="KR195" i="1"/>
  <c r="KS195" i="1" s="1"/>
  <c r="MB195" i="1"/>
  <c r="MC195" i="1" s="1"/>
  <c r="LD195" i="1"/>
  <c r="LE195" i="1" s="1"/>
  <c r="LV195" i="1"/>
  <c r="LW195" i="1" s="1"/>
  <c r="LP195" i="1"/>
  <c r="LQ195" i="1" s="1"/>
  <c r="KJ195" i="1"/>
  <c r="KX195" i="1"/>
  <c r="KY195" i="1" s="1"/>
  <c r="MX254" i="1"/>
  <c r="NE254" i="1"/>
  <c r="MZ254" i="1"/>
  <c r="NH278" i="1"/>
  <c r="NJ278" i="1"/>
  <c r="OB278" i="1" s="1"/>
  <c r="EG311" i="1"/>
  <c r="EI311" i="1" s="1"/>
  <c r="EC311" i="1"/>
  <c r="KY313" i="1"/>
  <c r="LQ313" i="1"/>
  <c r="FE114" i="1"/>
  <c r="NM114" i="1"/>
  <c r="NY114" i="1" s="1"/>
  <c r="OE114" i="1" s="1"/>
  <c r="FE220" i="1"/>
  <c r="NM220" i="1"/>
  <c r="NY220" i="1" s="1"/>
  <c r="OE220" i="1" s="1"/>
  <c r="NM154" i="1"/>
  <c r="NY154" i="1" s="1"/>
  <c r="OE154" i="1" s="1"/>
  <c r="NM285" i="1"/>
  <c r="NY285" i="1" s="1"/>
  <c r="OE285" i="1" s="1"/>
  <c r="FE155" i="1"/>
  <c r="NM155" i="1"/>
  <c r="NY155" i="1" s="1"/>
  <c r="OE155" i="1" s="1"/>
  <c r="NM208" i="1"/>
  <c r="NY208" i="1" s="1"/>
  <c r="OE208" i="1" s="1"/>
  <c r="FE31" i="1"/>
  <c r="NM31" i="1"/>
  <c r="NY31" i="1" s="1"/>
  <c r="OE31" i="1" s="1"/>
  <c r="FE156" i="1"/>
  <c r="NM156" i="1"/>
  <c r="NY156" i="1" s="1"/>
  <c r="OE156" i="1" s="1"/>
  <c r="FE34" i="1"/>
  <c r="NM34" i="1"/>
  <c r="NY34" i="1" s="1"/>
  <c r="OE34" i="1" s="1"/>
  <c r="NJ17" i="1"/>
  <c r="OB17" i="1" s="1"/>
  <c r="NH17" i="1"/>
  <c r="NX40" i="1"/>
  <c r="NN40" i="1"/>
  <c r="DV51" i="1"/>
  <c r="DY51" i="1" s="1"/>
  <c r="EE51" i="1" s="1"/>
  <c r="DU51" i="1"/>
  <c r="NR88" i="1"/>
  <c r="NT88" i="1" s="1"/>
  <c r="DV28" i="1"/>
  <c r="DY28" i="1" s="1"/>
  <c r="EE28" i="1" s="1"/>
  <c r="DU28" i="1"/>
  <c r="DX104" i="1"/>
  <c r="DW104" i="1"/>
  <c r="NL110" i="1"/>
  <c r="MH108" i="1"/>
  <c r="MI108" i="1" s="1"/>
  <c r="MN108" i="1"/>
  <c r="MO108" i="1" s="1"/>
  <c r="LV108" i="1"/>
  <c r="LW108" i="1" s="1"/>
  <c r="LD108" i="1"/>
  <c r="LE108" i="1" s="1"/>
  <c r="KL108" i="1"/>
  <c r="KM108" i="1" s="1"/>
  <c r="KX108" i="1"/>
  <c r="KY108" i="1" s="1"/>
  <c r="KJ108" i="1"/>
  <c r="NA108" i="1"/>
  <c r="LJ108" i="1"/>
  <c r="LK108" i="1" s="1"/>
  <c r="LP108" i="1"/>
  <c r="MB108" i="1"/>
  <c r="MC108" i="1" s="1"/>
  <c r="KR108" i="1"/>
  <c r="FE105" i="1"/>
  <c r="NM105" i="1"/>
  <c r="NY105" i="1" s="1"/>
  <c r="OE105" i="1" s="1"/>
  <c r="NL131" i="1"/>
  <c r="MC117" i="1"/>
  <c r="MA138" i="1"/>
  <c r="LC138" i="1"/>
  <c r="LE138" i="1" s="1"/>
  <c r="KQ138" i="1"/>
  <c r="KS138" i="1" s="1"/>
  <c r="KG138" i="1"/>
  <c r="LO138" i="1"/>
  <c r="LQ138" i="1" s="1"/>
  <c r="KW138" i="1"/>
  <c r="KY138" i="1" s="1"/>
  <c r="MM138" i="1"/>
  <c r="MO138" i="1" s="1"/>
  <c r="LU138" i="1"/>
  <c r="KK138" i="1"/>
  <c r="MW138" i="1"/>
  <c r="MG138" i="1"/>
  <c r="MI138" i="1" s="1"/>
  <c r="LI138" i="1"/>
  <c r="LK138" i="1" s="1"/>
  <c r="MG155" i="1"/>
  <c r="MI155" i="1" s="1"/>
  <c r="LI155" i="1"/>
  <c r="LK155" i="1" s="1"/>
  <c r="KK155" i="1"/>
  <c r="KM155" i="1" s="1"/>
  <c r="LO155" i="1"/>
  <c r="LQ155" i="1" s="1"/>
  <c r="KQ155" i="1"/>
  <c r="KS155" i="1" s="1"/>
  <c r="KG155" i="1"/>
  <c r="MA155" i="1"/>
  <c r="MC155" i="1" s="1"/>
  <c r="MW155" i="1"/>
  <c r="KW155" i="1"/>
  <c r="KY155" i="1" s="1"/>
  <c r="LC155" i="1"/>
  <c r="LE155" i="1" s="1"/>
  <c r="MM155" i="1"/>
  <c r="MO155" i="1" s="1"/>
  <c r="LU155" i="1"/>
  <c r="LW155" i="1" s="1"/>
  <c r="EA189" i="1"/>
  <c r="DK189" i="1"/>
  <c r="DM189" i="1" s="1"/>
  <c r="EA206" i="1"/>
  <c r="DK206" i="1"/>
  <c r="DM206" i="1" s="1"/>
  <c r="FE212" i="1"/>
  <c r="NM212" i="1"/>
  <c r="NY212" i="1" s="1"/>
  <c r="OE212" i="1" s="1"/>
  <c r="MA219" i="1"/>
  <c r="MC219" i="1" s="1"/>
  <c r="LC219" i="1"/>
  <c r="LE219" i="1" s="1"/>
  <c r="MG219" i="1"/>
  <c r="MI219" i="1" s="1"/>
  <c r="KQ219" i="1"/>
  <c r="KS219" i="1" s="1"/>
  <c r="LU219" i="1"/>
  <c r="LW219" i="1" s="1"/>
  <c r="LI219" i="1"/>
  <c r="MW219" i="1"/>
  <c r="LO219" i="1"/>
  <c r="LQ219" i="1" s="1"/>
  <c r="KG219" i="1"/>
  <c r="MM219" i="1"/>
  <c r="MO219" i="1" s="1"/>
  <c r="KK219" i="1"/>
  <c r="KM219" i="1" s="1"/>
  <c r="KW219" i="1"/>
  <c r="KY219" i="1" s="1"/>
  <c r="LK238" i="1"/>
  <c r="NE238" i="1"/>
  <c r="MX238" i="1"/>
  <c r="MZ238" i="1"/>
  <c r="NL264" i="1"/>
  <c r="EG249" i="1"/>
  <c r="EI249" i="1" s="1"/>
  <c r="EC249" i="1"/>
  <c r="ND276" i="1"/>
  <c r="NB276" i="1"/>
  <c r="NE289" i="1"/>
  <c r="MZ289" i="1"/>
  <c r="MX289" i="1"/>
  <c r="DX310" i="1"/>
  <c r="DW310" i="1"/>
  <c r="ND322" i="1"/>
  <c r="NB322" i="1"/>
  <c r="FE336" i="1"/>
  <c r="NM336" i="1"/>
  <c r="NY336" i="1" s="1"/>
  <c r="OE336" i="1" s="1"/>
  <c r="DV346" i="1"/>
  <c r="DY346" i="1" s="1"/>
  <c r="EE346" i="1" s="1"/>
  <c r="DU346" i="1"/>
  <c r="OA352" i="1"/>
  <c r="OC352" i="1" s="1"/>
  <c r="NK352" i="1"/>
  <c r="NJ14" i="1"/>
  <c r="OB14" i="1" s="1"/>
  <c r="NH14" i="1"/>
  <c r="NF33" i="1"/>
  <c r="NI33" i="1"/>
  <c r="ND44" i="1"/>
  <c r="NB44" i="1"/>
  <c r="DV13" i="1"/>
  <c r="DY13" i="1" s="1"/>
  <c r="EE13" i="1" s="1"/>
  <c r="DU13" i="1"/>
  <c r="DV5" i="1"/>
  <c r="DY5" i="1" s="1"/>
  <c r="EE5" i="1" s="1"/>
  <c r="DU5" i="1"/>
  <c r="MG13" i="1"/>
  <c r="MI13" i="1" s="1"/>
  <c r="LI13" i="1"/>
  <c r="LK13" i="1" s="1"/>
  <c r="KK13" i="1"/>
  <c r="KM13" i="1" s="1"/>
  <c r="MM13" i="1"/>
  <c r="MO13" i="1" s="1"/>
  <c r="LO13" i="1"/>
  <c r="LQ13" i="1" s="1"/>
  <c r="KG13" i="1"/>
  <c r="MW13" i="1"/>
  <c r="LU13" i="1"/>
  <c r="LW13" i="1" s="1"/>
  <c r="KW13" i="1"/>
  <c r="KY13" i="1" s="1"/>
  <c r="MA13" i="1"/>
  <c r="MC13" i="1" s="1"/>
  <c r="LC13" i="1"/>
  <c r="LE13" i="1" s="1"/>
  <c r="KQ13" i="1"/>
  <c r="KS13" i="1" s="1"/>
  <c r="NJ106" i="1"/>
  <c r="NH106" i="1"/>
  <c r="NX89" i="1"/>
  <c r="NN89" i="1"/>
  <c r="DV97" i="1"/>
  <c r="DY97" i="1" s="1"/>
  <c r="EE97" i="1" s="1"/>
  <c r="DU97" i="1"/>
  <c r="KS107" i="1"/>
  <c r="DU131" i="1"/>
  <c r="DV131" i="1"/>
  <c r="DY131" i="1" s="1"/>
  <c r="EE131" i="1" s="1"/>
  <c r="KM130" i="1"/>
  <c r="LE130" i="1"/>
  <c r="FE158" i="1"/>
  <c r="NM158" i="1"/>
  <c r="NY158" i="1" s="1"/>
  <c r="OE158" i="1" s="1"/>
  <c r="NE173" i="1"/>
  <c r="MZ173" i="1"/>
  <c r="MX173" i="1"/>
  <c r="NE182" i="1"/>
  <c r="NN204" i="1"/>
  <c r="NE226" i="1"/>
  <c r="MX226" i="1"/>
  <c r="MZ226" i="1"/>
  <c r="NN256" i="1"/>
  <c r="NX256" i="1"/>
  <c r="DK274" i="1"/>
  <c r="DM274" i="1" s="1"/>
  <c r="EA274" i="1"/>
  <c r="DV291" i="1"/>
  <c r="DY291" i="1" s="1"/>
  <c r="EE291" i="1" s="1"/>
  <c r="DU291" i="1"/>
  <c r="NB319" i="1"/>
  <c r="ND319" i="1"/>
  <c r="DK325" i="1"/>
  <c r="DM325" i="1" s="1"/>
  <c r="EA325" i="1"/>
  <c r="DV330" i="1"/>
  <c r="DU330" i="1"/>
  <c r="DK348" i="1"/>
  <c r="DM348" i="1" s="1"/>
  <c r="EA348" i="1"/>
  <c r="NJ351" i="1"/>
  <c r="OB351" i="1" s="1"/>
  <c r="NH351" i="1"/>
  <c r="NI54" i="1"/>
  <c r="NF54" i="1"/>
  <c r="ND62" i="1"/>
  <c r="NB62" i="1"/>
  <c r="ND45" i="1"/>
  <c r="NH45" i="1" s="1"/>
  <c r="NB45" i="1"/>
  <c r="NF45" i="1" s="1"/>
  <c r="KS44" i="1"/>
  <c r="NL44" i="1" s="1"/>
  <c r="NE44" i="1"/>
  <c r="MZ44" i="1"/>
  <c r="MX44" i="1"/>
  <c r="NI52" i="1"/>
  <c r="NF52" i="1"/>
  <c r="DU21" i="1"/>
  <c r="DV21" i="1"/>
  <c r="DY21" i="1" s="1"/>
  <c r="EE21" i="1" s="1"/>
  <c r="ND66" i="1"/>
  <c r="NB66" i="1"/>
  <c r="EA75" i="1"/>
  <c r="DK75" i="1"/>
  <c r="DM75" i="1" s="1"/>
  <c r="LQ108" i="1"/>
  <c r="KS108" i="1"/>
  <c r="DV119" i="1"/>
  <c r="DY119" i="1" s="1"/>
  <c r="EE119" i="1" s="1"/>
  <c r="DU119" i="1"/>
  <c r="MZ112" i="1"/>
  <c r="MX112" i="1"/>
  <c r="NE112" i="1"/>
  <c r="NA123" i="1"/>
  <c r="LP123" i="1"/>
  <c r="LQ123" i="1" s="1"/>
  <c r="KX123" i="1"/>
  <c r="KY123" i="1" s="1"/>
  <c r="LV123" i="1"/>
  <c r="KJ123" i="1"/>
  <c r="MN123" i="1"/>
  <c r="MO123" i="1" s="1"/>
  <c r="LJ123" i="1"/>
  <c r="LK123" i="1" s="1"/>
  <c r="MB123" i="1"/>
  <c r="MC123" i="1" s="1"/>
  <c r="LD123" i="1"/>
  <c r="LE123" i="1" s="1"/>
  <c r="KR123" i="1"/>
  <c r="KS123" i="1" s="1"/>
  <c r="MH123" i="1"/>
  <c r="MI123" i="1" s="1"/>
  <c r="KL123" i="1"/>
  <c r="KM123" i="1" s="1"/>
  <c r="DK145" i="1"/>
  <c r="DM145" i="1" s="1"/>
  <c r="EA145" i="1"/>
  <c r="EA143" i="1"/>
  <c r="DK143" i="1"/>
  <c r="DM143" i="1" s="1"/>
  <c r="NU166" i="1"/>
  <c r="NW166" i="1" s="1"/>
  <c r="EA224" i="1"/>
  <c r="DK224" i="1"/>
  <c r="DM224" i="1" s="1"/>
  <c r="NE227" i="1"/>
  <c r="EA231" i="1"/>
  <c r="DK231" i="1"/>
  <c r="DM231" i="1" s="1"/>
  <c r="EG256" i="1"/>
  <c r="EI256" i="1" s="1"/>
  <c r="EC256" i="1"/>
  <c r="ND270" i="1"/>
  <c r="NJ270" i="1" s="1"/>
  <c r="OB270" i="1" s="1"/>
  <c r="NB270" i="1"/>
  <c r="NI270" i="1" s="1"/>
  <c r="MA251" i="1"/>
  <c r="MC251" i="1" s="1"/>
  <c r="LC251" i="1"/>
  <c r="LE251" i="1" s="1"/>
  <c r="MM251" i="1"/>
  <c r="MO251" i="1" s="1"/>
  <c r="KQ251" i="1"/>
  <c r="KS251" i="1" s="1"/>
  <c r="KG251" i="1"/>
  <c r="LI251" i="1"/>
  <c r="LK251" i="1" s="1"/>
  <c r="LO251" i="1"/>
  <c r="LQ251" i="1" s="1"/>
  <c r="MG251" i="1"/>
  <c r="MI251" i="1" s="1"/>
  <c r="LU251" i="1"/>
  <c r="LW251" i="1" s="1"/>
  <c r="MW251" i="1"/>
  <c r="KK251" i="1"/>
  <c r="KM251" i="1" s="1"/>
  <c r="KW251" i="1"/>
  <c r="KY251" i="1" s="1"/>
  <c r="EA259" i="1"/>
  <c r="DK259" i="1"/>
  <c r="DM259" i="1" s="1"/>
  <c r="EA283" i="1"/>
  <c r="DK283" i="1"/>
  <c r="DM283" i="1" s="1"/>
  <c r="NF299" i="1"/>
  <c r="NI299" i="1"/>
  <c r="NF325" i="1"/>
  <c r="NI325" i="1"/>
  <c r="EA344" i="1"/>
  <c r="DK344" i="1"/>
  <c r="DM344" i="1" s="1"/>
  <c r="MC36" i="1"/>
  <c r="NU36" i="1" s="1"/>
  <c r="NW36" i="1" s="1"/>
  <c r="NJ55" i="1"/>
  <c r="OB55" i="1" s="1"/>
  <c r="NH55" i="1"/>
  <c r="DX10" i="1"/>
  <c r="DW10" i="1"/>
  <c r="NL53" i="1"/>
  <c r="DK48" i="1"/>
  <c r="DM48" i="1" s="1"/>
  <c r="EA48" i="1"/>
  <c r="DK70" i="1"/>
  <c r="DM70" i="1" s="1"/>
  <c r="EA70" i="1"/>
  <c r="DU84" i="1"/>
  <c r="DV84" i="1"/>
  <c r="DY84" i="1" s="1"/>
  <c r="EE84" i="1" s="1"/>
  <c r="DV31" i="1"/>
  <c r="DY31" i="1" s="1"/>
  <c r="EE31" i="1" s="1"/>
  <c r="DU31" i="1"/>
  <c r="MW87" i="1"/>
  <c r="LU87" i="1"/>
  <c r="LW87" i="1" s="1"/>
  <c r="KW87" i="1"/>
  <c r="KY87" i="1" s="1"/>
  <c r="MM87" i="1"/>
  <c r="MO87" i="1" s="1"/>
  <c r="KG87" i="1"/>
  <c r="LI87" i="1"/>
  <c r="LK87" i="1" s="1"/>
  <c r="MA87" i="1"/>
  <c r="MC87" i="1" s="1"/>
  <c r="KK87" i="1"/>
  <c r="KM87" i="1" s="1"/>
  <c r="LO87" i="1"/>
  <c r="LQ87" i="1" s="1"/>
  <c r="LC87" i="1"/>
  <c r="LE87" i="1" s="1"/>
  <c r="MG87" i="1"/>
  <c r="MI87" i="1" s="1"/>
  <c r="KQ87" i="1"/>
  <c r="KS87" i="1" s="1"/>
  <c r="MX84" i="1"/>
  <c r="MZ84" i="1"/>
  <c r="NE84" i="1"/>
  <c r="ND103" i="1"/>
  <c r="NB103" i="1"/>
  <c r="NL120" i="1"/>
  <c r="EG137" i="1"/>
  <c r="EI137" i="1" s="1"/>
  <c r="EC137" i="1"/>
  <c r="DX142" i="1"/>
  <c r="DW142" i="1"/>
  <c r="DU183" i="1"/>
  <c r="DV183" i="1"/>
  <c r="DY183" i="1" s="1"/>
  <c r="EE183" i="1" s="1"/>
  <c r="DU196" i="1"/>
  <c r="DV196" i="1"/>
  <c r="DY196" i="1" s="1"/>
  <c r="EE196" i="1" s="1"/>
  <c r="DX232" i="1"/>
  <c r="DW232" i="1"/>
  <c r="EA239" i="1"/>
  <c r="DK239" i="1"/>
  <c r="DM239" i="1" s="1"/>
  <c r="DW264" i="1"/>
  <c r="DX264" i="1"/>
  <c r="EC273" i="1"/>
  <c r="EG273" i="1"/>
  <c r="EI273" i="1" s="1"/>
  <c r="ND288" i="1"/>
  <c r="NB288" i="1"/>
  <c r="NF288" i="1" s="1"/>
  <c r="DV281" i="1"/>
  <c r="DY281" i="1" s="1"/>
  <c r="EE281" i="1" s="1"/>
  <c r="DU281" i="1"/>
  <c r="DU313" i="1"/>
  <c r="DV313" i="1"/>
  <c r="DY313" i="1" s="1"/>
  <c r="EE313" i="1" s="1"/>
  <c r="DX323" i="1"/>
  <c r="DW323" i="1"/>
  <c r="LQ324" i="1"/>
  <c r="EA331" i="1"/>
  <c r="DK331" i="1"/>
  <c r="DM331" i="1" s="1"/>
  <c r="ND11" i="1"/>
  <c r="NH11" i="1" s="1"/>
  <c r="NB11" i="1"/>
  <c r="NL6" i="1"/>
  <c r="NI53" i="1"/>
  <c r="NF53" i="1"/>
  <c r="MH12" i="1"/>
  <c r="LJ12" i="1"/>
  <c r="KL12" i="1"/>
  <c r="KM12" i="1" s="1"/>
  <c r="KX12" i="1"/>
  <c r="KY12" i="1" s="1"/>
  <c r="NA12" i="1"/>
  <c r="NE12" i="1" s="1"/>
  <c r="LV12" i="1"/>
  <c r="LW12" i="1" s="1"/>
  <c r="MN12" i="1"/>
  <c r="MO12" i="1" s="1"/>
  <c r="LP12" i="1"/>
  <c r="LQ12" i="1" s="1"/>
  <c r="KR12" i="1"/>
  <c r="KS12" i="1" s="1"/>
  <c r="KJ12" i="1"/>
  <c r="MB12" i="1"/>
  <c r="MC12" i="1" s="1"/>
  <c r="LD12" i="1"/>
  <c r="LE12" i="1" s="1"/>
  <c r="FE49" i="1"/>
  <c r="NM49" i="1"/>
  <c r="NY49" i="1" s="1"/>
  <c r="OE49" i="1" s="1"/>
  <c r="ND16" i="1"/>
  <c r="NB16" i="1"/>
  <c r="FE106" i="1"/>
  <c r="NM106" i="1"/>
  <c r="NY106" i="1" s="1"/>
  <c r="OE106" i="1" s="1"/>
  <c r="NM81" i="1"/>
  <c r="NY81" i="1" s="1"/>
  <c r="OE81" i="1" s="1"/>
  <c r="EC108" i="1"/>
  <c r="EG108" i="1"/>
  <c r="EI108" i="1" s="1"/>
  <c r="DK111" i="1"/>
  <c r="DM111" i="1" s="1"/>
  <c r="EA111" i="1"/>
  <c r="NL169" i="1"/>
  <c r="NI200" i="1"/>
  <c r="NF200" i="1"/>
  <c r="DV176" i="1"/>
  <c r="DY176" i="1" s="1"/>
  <c r="EE176" i="1" s="1"/>
  <c r="DU176" i="1"/>
  <c r="NH211" i="1"/>
  <c r="NJ211" i="1"/>
  <c r="OB211" i="1" s="1"/>
  <c r="ED215" i="1"/>
  <c r="EF215" i="1" s="1"/>
  <c r="DZ215" i="1"/>
  <c r="NL260" i="1"/>
  <c r="DX262" i="1"/>
  <c r="DW262" i="1"/>
  <c r="NI269" i="1"/>
  <c r="NF269" i="1"/>
  <c r="EA255" i="1"/>
  <c r="DK255" i="1"/>
  <c r="DM255" i="1" s="1"/>
  <c r="MO301" i="1"/>
  <c r="ND311" i="1"/>
  <c r="NB311" i="1"/>
  <c r="DK322" i="1"/>
  <c r="DM322" i="1" s="1"/>
  <c r="EA322" i="1"/>
  <c r="MB344" i="1"/>
  <c r="LD344" i="1"/>
  <c r="MH344" i="1"/>
  <c r="MI344" i="1" s="1"/>
  <c r="LJ344" i="1"/>
  <c r="LK344" i="1" s="1"/>
  <c r="KL344" i="1"/>
  <c r="KM344" i="1" s="1"/>
  <c r="NA344" i="1"/>
  <c r="LV344" i="1"/>
  <c r="LW344" i="1" s="1"/>
  <c r="KX344" i="1"/>
  <c r="KY344" i="1" s="1"/>
  <c r="LP344" i="1"/>
  <c r="LQ344" i="1" s="1"/>
  <c r="MN344" i="1"/>
  <c r="MO344" i="1" s="1"/>
  <c r="KJ344" i="1"/>
  <c r="KR344" i="1"/>
  <c r="KS344" i="1" s="1"/>
  <c r="LK12" i="1"/>
  <c r="ND51" i="1"/>
  <c r="NJ51" i="1" s="1"/>
  <c r="OB51" i="1" s="1"/>
  <c r="NB51" i="1"/>
  <c r="NI51" i="1" s="1"/>
  <c r="DU77" i="1"/>
  <c r="DV77" i="1"/>
  <c r="DY77" i="1" s="1"/>
  <c r="EE77" i="1" s="1"/>
  <c r="MA79" i="1"/>
  <c r="MC79" i="1" s="1"/>
  <c r="LC79" i="1"/>
  <c r="LE79" i="1" s="1"/>
  <c r="MM79" i="1"/>
  <c r="LU79" i="1"/>
  <c r="LW79" i="1" s="1"/>
  <c r="KK79" i="1"/>
  <c r="KM79" i="1" s="1"/>
  <c r="KQ79" i="1"/>
  <c r="KS79" i="1" s="1"/>
  <c r="KG79" i="1"/>
  <c r="MG79" i="1"/>
  <c r="MI79" i="1" s="1"/>
  <c r="LI79" i="1"/>
  <c r="LK79" i="1" s="1"/>
  <c r="MW79" i="1"/>
  <c r="LO79" i="1"/>
  <c r="LQ79" i="1" s="1"/>
  <c r="KW79" i="1"/>
  <c r="KY79" i="1" s="1"/>
  <c r="LK75" i="1"/>
  <c r="MO95" i="1"/>
  <c r="NJ102" i="1"/>
  <c r="OB102" i="1" s="1"/>
  <c r="NH102" i="1"/>
  <c r="MA92" i="1"/>
  <c r="MC92" i="1" s="1"/>
  <c r="LC92" i="1"/>
  <c r="LE92" i="1" s="1"/>
  <c r="LO92" i="1"/>
  <c r="KW92" i="1"/>
  <c r="KY92" i="1" s="1"/>
  <c r="MM92" i="1"/>
  <c r="LU92" i="1"/>
  <c r="LW92" i="1" s="1"/>
  <c r="KQ92" i="1"/>
  <c r="KS92" i="1" s="1"/>
  <c r="KG92" i="1"/>
  <c r="MG92" i="1"/>
  <c r="MI92" i="1" s="1"/>
  <c r="LI92" i="1"/>
  <c r="LK92" i="1" s="1"/>
  <c r="MW92" i="1"/>
  <c r="KK92" i="1"/>
  <c r="KM92" i="1" s="1"/>
  <c r="DK95" i="1"/>
  <c r="DM95" i="1" s="1"/>
  <c r="EA95" i="1"/>
  <c r="NL111" i="1"/>
  <c r="MZ134" i="1"/>
  <c r="MX134" i="1"/>
  <c r="NE134" i="1"/>
  <c r="EA148" i="1"/>
  <c r="DK148" i="1"/>
  <c r="DM148" i="1" s="1"/>
  <c r="DK133" i="1"/>
  <c r="DM133" i="1" s="1"/>
  <c r="EA133" i="1"/>
  <c r="EC169" i="1"/>
  <c r="EG169" i="1"/>
  <c r="EI169" i="1" s="1"/>
  <c r="ND202" i="1"/>
  <c r="NB202" i="1"/>
  <c r="FE237" i="1"/>
  <c r="NM237" i="1"/>
  <c r="NY237" i="1" s="1"/>
  <c r="OE237" i="1" s="1"/>
  <c r="DX249" i="1"/>
  <c r="DW249" i="1"/>
  <c r="NJ290" i="1"/>
  <c r="OB290" i="1" s="1"/>
  <c r="NH290" i="1"/>
  <c r="NU292" i="1"/>
  <c r="NW292" i="1" s="1"/>
  <c r="EA300" i="1"/>
  <c r="DK300" i="1"/>
  <c r="DM300" i="1" s="1"/>
  <c r="NU304" i="1"/>
  <c r="NW304" i="1" s="1"/>
  <c r="NB316" i="1"/>
  <c r="ND316" i="1"/>
  <c r="KS8" i="1"/>
  <c r="DW44" i="1"/>
  <c r="DX44" i="1"/>
  <c r="DV93" i="1"/>
  <c r="DY93" i="1" s="1"/>
  <c r="EE93" i="1" s="1"/>
  <c r="DU93" i="1"/>
  <c r="LE103" i="1"/>
  <c r="KY103" i="1"/>
  <c r="MZ104" i="1"/>
  <c r="NE104" i="1"/>
  <c r="MX104" i="1"/>
  <c r="KY116" i="1"/>
  <c r="LQ116" i="1"/>
  <c r="NA113" i="1"/>
  <c r="NE113" i="1" s="1"/>
  <c r="LV113" i="1"/>
  <c r="LW113" i="1" s="1"/>
  <c r="LD113" i="1"/>
  <c r="LE113" i="1" s="1"/>
  <c r="KL113" i="1"/>
  <c r="KM113" i="1" s="1"/>
  <c r="LJ113" i="1"/>
  <c r="KR113" i="1"/>
  <c r="KX113" i="1"/>
  <c r="KY113" i="1" s="1"/>
  <c r="MN113" i="1"/>
  <c r="MO113" i="1" s="1"/>
  <c r="MH113" i="1"/>
  <c r="KJ113" i="1"/>
  <c r="LP113" i="1"/>
  <c r="LQ113" i="1" s="1"/>
  <c r="MB113" i="1"/>
  <c r="MC113" i="1" s="1"/>
  <c r="LK113" i="1"/>
  <c r="NF140" i="1"/>
  <c r="NI140" i="1"/>
  <c r="EA171" i="1"/>
  <c r="DK171" i="1"/>
  <c r="DM171" i="1" s="1"/>
  <c r="MI165" i="1"/>
  <c r="KY165" i="1"/>
  <c r="NE180" i="1"/>
  <c r="NL217" i="1"/>
  <c r="FE194" i="1"/>
  <c r="NM194" i="1"/>
  <c r="NY194" i="1" s="1"/>
  <c r="OE194" i="1" s="1"/>
  <c r="DV211" i="1"/>
  <c r="DY211" i="1" s="1"/>
  <c r="EE211" i="1" s="1"/>
  <c r="DU211" i="1"/>
  <c r="KY240" i="1"/>
  <c r="LK240" i="1"/>
  <c r="NI286" i="1"/>
  <c r="NB287" i="1"/>
  <c r="ND287" i="1"/>
  <c r="NJ287" i="1" s="1"/>
  <c r="DV307" i="1"/>
  <c r="DY307" i="1" s="1"/>
  <c r="EE307" i="1" s="1"/>
  <c r="DU307" i="1"/>
  <c r="NB321" i="1"/>
  <c r="NF321" i="1" s="1"/>
  <c r="ND321" i="1"/>
  <c r="NJ321" i="1" s="1"/>
  <c r="OB321" i="1" s="1"/>
  <c r="MI332" i="1"/>
  <c r="MG334" i="1"/>
  <c r="MI334" i="1" s="1"/>
  <c r="LI334" i="1"/>
  <c r="LK334" i="1" s="1"/>
  <c r="KK334" i="1"/>
  <c r="KM334" i="1" s="1"/>
  <c r="MM334" i="1"/>
  <c r="MO334" i="1" s="1"/>
  <c r="LU334" i="1"/>
  <c r="LW334" i="1" s="1"/>
  <c r="KQ334" i="1"/>
  <c r="KS334" i="1" s="1"/>
  <c r="MA334" i="1"/>
  <c r="MC334" i="1" s="1"/>
  <c r="MW334" i="1"/>
  <c r="LO334" i="1"/>
  <c r="LQ334" i="1" s="1"/>
  <c r="KW334" i="1"/>
  <c r="KY334" i="1" s="1"/>
  <c r="KG334" i="1"/>
  <c r="LC334" i="1"/>
  <c r="LE334" i="1" s="1"/>
  <c r="MC344" i="1"/>
  <c r="NI19" i="1"/>
  <c r="NF19" i="1"/>
  <c r="NB48" i="1"/>
  <c r="ND48" i="1"/>
  <c r="DU73" i="1"/>
  <c r="DV73" i="1"/>
  <c r="DY73" i="1" s="1"/>
  <c r="EE73" i="1" s="1"/>
  <c r="KS20" i="1"/>
  <c r="LW20" i="1"/>
  <c r="NE58" i="1"/>
  <c r="MZ58" i="1"/>
  <c r="MX58" i="1"/>
  <c r="NL58" i="1"/>
  <c r="DV66" i="1"/>
  <c r="DY66" i="1" s="1"/>
  <c r="EE66" i="1" s="1"/>
  <c r="DU66" i="1"/>
  <c r="EC126" i="1"/>
  <c r="EG126" i="1"/>
  <c r="EI126" i="1" s="1"/>
  <c r="DX113" i="1"/>
  <c r="DW113" i="1"/>
  <c r="EA127" i="1"/>
  <c r="DK127" i="1"/>
  <c r="DM127" i="1" s="1"/>
  <c r="DK121" i="1"/>
  <c r="DM121" i="1" s="1"/>
  <c r="EA121" i="1"/>
  <c r="NJ148" i="1"/>
  <c r="OB148" i="1" s="1"/>
  <c r="NH148" i="1"/>
  <c r="DU150" i="1"/>
  <c r="DV150" i="1"/>
  <c r="DY150" i="1" s="1"/>
  <c r="EE150" i="1" s="1"/>
  <c r="DK144" i="1"/>
  <c r="DM144" i="1" s="1"/>
  <c r="EA144" i="1"/>
  <c r="NJ167" i="1"/>
  <c r="OB167" i="1" s="1"/>
  <c r="NH167" i="1"/>
  <c r="MI179" i="1"/>
  <c r="NU179" i="1" s="1"/>
  <c r="NW179" i="1" s="1"/>
  <c r="NE179" i="1"/>
  <c r="MZ179" i="1"/>
  <c r="MX179" i="1"/>
  <c r="LW154" i="1"/>
  <c r="NI164" i="1"/>
  <c r="NF164" i="1"/>
  <c r="MI198" i="1"/>
  <c r="LK198" i="1"/>
  <c r="NJ205" i="1"/>
  <c r="OB205" i="1" s="1"/>
  <c r="DU222" i="1"/>
  <c r="DV222" i="1"/>
  <c r="DY222" i="1" s="1"/>
  <c r="EE222" i="1" s="1"/>
  <c r="DW236" i="1"/>
  <c r="DX236" i="1"/>
  <c r="EG258" i="1"/>
  <c r="EI258" i="1" s="1"/>
  <c r="EC258" i="1"/>
  <c r="EA276" i="1"/>
  <c r="DK276" i="1"/>
  <c r="DM276" i="1" s="1"/>
  <c r="DW305" i="1"/>
  <c r="DX305" i="1"/>
  <c r="NB306" i="1"/>
  <c r="ND306" i="1"/>
  <c r="NU303" i="1"/>
  <c r="NW303" i="1" s="1"/>
  <c r="DV309" i="1"/>
  <c r="DY309" i="1" s="1"/>
  <c r="EE309" i="1" s="1"/>
  <c r="DU309" i="1"/>
  <c r="MO313" i="1"/>
  <c r="MG326" i="1"/>
  <c r="MI326" i="1" s="1"/>
  <c r="LI326" i="1"/>
  <c r="LK326" i="1" s="1"/>
  <c r="KK326" i="1"/>
  <c r="KM326" i="1" s="1"/>
  <c r="MW326" i="1"/>
  <c r="MA326" i="1"/>
  <c r="MC326" i="1" s="1"/>
  <c r="LO326" i="1"/>
  <c r="LQ326" i="1" s="1"/>
  <c r="MM326" i="1"/>
  <c r="MO326" i="1" s="1"/>
  <c r="LU326" i="1"/>
  <c r="LW326" i="1" s="1"/>
  <c r="KW326" i="1"/>
  <c r="KY326" i="1" s="1"/>
  <c r="LC326" i="1"/>
  <c r="LE326" i="1" s="1"/>
  <c r="KG326" i="1"/>
  <c r="KQ326" i="1"/>
  <c r="KS326" i="1" s="1"/>
  <c r="DW349" i="1"/>
  <c r="DX349" i="1"/>
  <c r="FE305" i="1"/>
  <c r="NM305" i="1"/>
  <c r="NY305" i="1" s="1"/>
  <c r="OE305" i="1" s="1"/>
  <c r="NM139" i="1"/>
  <c r="NY139" i="1" s="1"/>
  <c r="OE139" i="1" s="1"/>
  <c r="FE6" i="1"/>
  <c r="NM6" i="1"/>
  <c r="NY6" i="1" s="1"/>
  <c r="OE6" i="1" s="1"/>
  <c r="NM322" i="1"/>
  <c r="NY322" i="1" s="1"/>
  <c r="OE322" i="1" s="1"/>
  <c r="FE10" i="1"/>
  <c r="NM10" i="1"/>
  <c r="NY10" i="1" s="1"/>
  <c r="OE10" i="1" s="1"/>
  <c r="FE130" i="1"/>
  <c r="NM130" i="1"/>
  <c r="NY130" i="1" s="1"/>
  <c r="OE130" i="1" s="1"/>
  <c r="FE214" i="1"/>
  <c r="NM214" i="1"/>
  <c r="NY214" i="1" s="1"/>
  <c r="OE214" i="1" s="1"/>
  <c r="NM244" i="1"/>
  <c r="NY244" i="1" s="1"/>
  <c r="OE244" i="1" s="1"/>
  <c r="FE251" i="1"/>
  <c r="NM251" i="1"/>
  <c r="NY251" i="1" s="1"/>
  <c r="OE251" i="1" s="1"/>
  <c r="FE312" i="1"/>
  <c r="NM312" i="1"/>
  <c r="NY312" i="1" s="1"/>
  <c r="OE312" i="1" s="1"/>
  <c r="DU59" i="1"/>
  <c r="DV59" i="1"/>
  <c r="DY59" i="1" s="1"/>
  <c r="EE59" i="1" s="1"/>
  <c r="DX34" i="1"/>
  <c r="DW34" i="1"/>
  <c r="NX37" i="1"/>
  <c r="NX49" i="1"/>
  <c r="NN49" i="1"/>
  <c r="DU79" i="1"/>
  <c r="DV79" i="1"/>
  <c r="DY79" i="1" s="1"/>
  <c r="EE79" i="1" s="1"/>
  <c r="DK7" i="1"/>
  <c r="DM7" i="1" s="1"/>
  <c r="EA7" i="1"/>
  <c r="DK89" i="1"/>
  <c r="DM89" i="1" s="1"/>
  <c r="FE86" i="1"/>
  <c r="NM86" i="1"/>
  <c r="NY86" i="1" s="1"/>
  <c r="OE86" i="1" s="1"/>
  <c r="DU96" i="1"/>
  <c r="DV96" i="1"/>
  <c r="DY96" i="1" s="1"/>
  <c r="EE96" i="1" s="1"/>
  <c r="LW123" i="1"/>
  <c r="FE115" i="1"/>
  <c r="NM115" i="1"/>
  <c r="NY115" i="1" s="1"/>
  <c r="OE115" i="1" s="1"/>
  <c r="LK117" i="1"/>
  <c r="FE121" i="1"/>
  <c r="NM121" i="1"/>
  <c r="NY121" i="1" s="1"/>
  <c r="OE121" i="1" s="1"/>
  <c r="DV160" i="1"/>
  <c r="DY160" i="1" s="1"/>
  <c r="EE160" i="1" s="1"/>
  <c r="DU160" i="1"/>
  <c r="LK186" i="1"/>
  <c r="MZ188" i="1"/>
  <c r="MX188" i="1"/>
  <c r="NE188" i="1"/>
  <c r="FE198" i="1"/>
  <c r="NM198" i="1"/>
  <c r="NY198" i="1" s="1"/>
  <c r="OE198" i="1" s="1"/>
  <c r="LK195" i="1"/>
  <c r="DV202" i="1"/>
  <c r="DY202" i="1" s="1"/>
  <c r="EE202" i="1" s="1"/>
  <c r="DU202" i="1"/>
  <c r="EC235" i="1"/>
  <c r="EG235" i="1"/>
  <c r="EI235" i="1" s="1"/>
  <c r="DK237" i="1"/>
  <c r="DM237" i="1" s="1"/>
  <c r="EA237" i="1"/>
  <c r="DX258" i="1"/>
  <c r="DW258" i="1"/>
  <c r="DU245" i="1"/>
  <c r="DV245" i="1"/>
  <c r="DY245" i="1" s="1"/>
  <c r="EE245" i="1" s="1"/>
  <c r="KM238" i="1"/>
  <c r="NL238" i="1" s="1"/>
  <c r="KY272" i="1"/>
  <c r="NL272" i="1" s="1"/>
  <c r="FE253" i="1"/>
  <c r="NM253" i="1"/>
  <c r="NY253" i="1" s="1"/>
  <c r="OE253" i="1" s="1"/>
  <c r="NH288" i="1"/>
  <c r="NJ288" i="1"/>
  <c r="OB288" i="1" s="1"/>
  <c r="EG298" i="1"/>
  <c r="EI298" i="1" s="1"/>
  <c r="EC298" i="1"/>
  <c r="DK299" i="1"/>
  <c r="DM299" i="1" s="1"/>
  <c r="EA299" i="1"/>
  <c r="MZ316" i="1"/>
  <c r="MX316" i="1"/>
  <c r="NE316" i="1"/>
  <c r="DX317" i="1"/>
  <c r="DW317" i="1"/>
  <c r="DZ333" i="1"/>
  <c r="ED333" i="1"/>
  <c r="EF333" i="1" s="1"/>
  <c r="DV335" i="1"/>
  <c r="DY335" i="1" s="1"/>
  <c r="EE335" i="1" s="1"/>
  <c r="DU335" i="1"/>
  <c r="DK340" i="1"/>
  <c r="DM340" i="1" s="1"/>
  <c r="EA340" i="1"/>
  <c r="ED351" i="1"/>
  <c r="EF351" i="1" s="1"/>
  <c r="DZ351" i="1"/>
  <c r="NI11" i="1"/>
  <c r="NF11" i="1"/>
  <c r="NX27" i="1"/>
  <c r="NN27" i="1"/>
  <c r="DX43" i="1"/>
  <c r="DW43" i="1"/>
  <c r="NU34" i="1"/>
  <c r="NW34" i="1" s="1"/>
  <c r="NI35" i="1"/>
  <c r="NF35" i="1"/>
  <c r="LQ28" i="1"/>
  <c r="NE28" i="1"/>
  <c r="MZ28" i="1"/>
  <c r="MX28" i="1"/>
  <c r="DU68" i="1"/>
  <c r="DV68" i="1"/>
  <c r="DY68" i="1" s="1"/>
  <c r="EE68" i="1" s="1"/>
  <c r="NX93" i="1"/>
  <c r="NN93" i="1"/>
  <c r="NN126" i="1"/>
  <c r="LK107" i="1"/>
  <c r="DU124" i="1"/>
  <c r="DV124" i="1"/>
  <c r="DY124" i="1" s="1"/>
  <c r="EE124" i="1" s="1"/>
  <c r="KY130" i="1"/>
  <c r="MC130" i="1"/>
  <c r="NU130" i="1" s="1"/>
  <c r="NW130" i="1" s="1"/>
  <c r="LE173" i="1"/>
  <c r="NL173" i="1" s="1"/>
  <c r="NF153" i="1"/>
  <c r="NI153" i="1"/>
  <c r="NU177" i="1"/>
  <c r="NW177" i="1" s="1"/>
  <c r="NL177" i="1"/>
  <c r="NI182" i="1"/>
  <c r="NF182" i="1"/>
  <c r="MI202" i="1"/>
  <c r="NU202" i="1" s="1"/>
  <c r="NW202" i="1" s="1"/>
  <c r="NJ256" i="1"/>
  <c r="OB256" i="1" s="1"/>
  <c r="NH256" i="1"/>
  <c r="NL257" i="1"/>
  <c r="LQ257" i="1"/>
  <c r="EC282" i="1"/>
  <c r="EG282" i="1"/>
  <c r="EI282" i="1" s="1"/>
  <c r="DX280" i="1"/>
  <c r="DW280" i="1"/>
  <c r="EA267" i="1"/>
  <c r="DK267" i="1"/>
  <c r="DM267" i="1" s="1"/>
  <c r="NI287" i="1"/>
  <c r="NF287" i="1"/>
  <c r="EA292" i="1"/>
  <c r="DK292" i="1"/>
  <c r="DM292" i="1" s="1"/>
  <c r="DV277" i="1"/>
  <c r="DY277" i="1" s="1"/>
  <c r="EE277" i="1" s="1"/>
  <c r="DU277" i="1"/>
  <c r="FE307" i="1"/>
  <c r="NM307" i="1"/>
  <c r="NY307" i="1" s="1"/>
  <c r="OE307" i="1" s="1"/>
  <c r="DW319" i="1"/>
  <c r="DX319" i="1"/>
  <c r="MB338" i="1"/>
  <c r="MC338" i="1" s="1"/>
  <c r="LD338" i="1"/>
  <c r="LE338" i="1" s="1"/>
  <c r="LP338" i="1"/>
  <c r="LQ338" i="1" s="1"/>
  <c r="MH338" i="1"/>
  <c r="MI338" i="1" s="1"/>
  <c r="KL338" i="1"/>
  <c r="KM338" i="1" s="1"/>
  <c r="NA338" i="1"/>
  <c r="LV338" i="1"/>
  <c r="LW338" i="1" s="1"/>
  <c r="LJ338" i="1"/>
  <c r="LK338" i="1" s="1"/>
  <c r="KX338" i="1"/>
  <c r="KY338" i="1" s="1"/>
  <c r="KJ338" i="1"/>
  <c r="KR338" i="1"/>
  <c r="KS338" i="1" s="1"/>
  <c r="MN338" i="1"/>
  <c r="MO338" i="1" s="1"/>
  <c r="NJ54" i="1"/>
  <c r="OB54" i="1" s="1"/>
  <c r="NH54" i="1"/>
  <c r="MO4" i="1"/>
  <c r="LK44" i="1"/>
  <c r="NU53" i="1"/>
  <c r="NW53" i="1" s="1"/>
  <c r="NJ52" i="1"/>
  <c r="OB52" i="1" s="1"/>
  <c r="NH52" i="1"/>
  <c r="EA21" i="1"/>
  <c r="DK21" i="1"/>
  <c r="DM21" i="1" s="1"/>
  <c r="DK83" i="1"/>
  <c r="DM83" i="1" s="1"/>
  <c r="EA83" i="1"/>
  <c r="NJ71" i="1"/>
  <c r="OB71" i="1" s="1"/>
  <c r="NH71" i="1"/>
  <c r="MX108" i="1"/>
  <c r="MZ108" i="1"/>
  <c r="NE108" i="1"/>
  <c r="FE100" i="1"/>
  <c r="NM100" i="1"/>
  <c r="NY100" i="1" s="1"/>
  <c r="OE100" i="1" s="1"/>
  <c r="NL124" i="1"/>
  <c r="NL112" i="1"/>
  <c r="EG113" i="1"/>
  <c r="EI113" i="1" s="1"/>
  <c r="EC113" i="1"/>
  <c r="NU125" i="1"/>
  <c r="NW125" i="1" s="1"/>
  <c r="ND152" i="1"/>
  <c r="NB152" i="1"/>
  <c r="NA143" i="1"/>
  <c r="NE143" i="1" s="1"/>
  <c r="KX143" i="1"/>
  <c r="KY143" i="1" s="1"/>
  <c r="LV143" i="1"/>
  <c r="LW143" i="1" s="1"/>
  <c r="LD143" i="1"/>
  <c r="LE143" i="1" s="1"/>
  <c r="KL143" i="1"/>
  <c r="KM143" i="1" s="1"/>
  <c r="MB143" i="1"/>
  <c r="MC143" i="1" s="1"/>
  <c r="LP143" i="1"/>
  <c r="LQ143" i="1" s="1"/>
  <c r="KR143" i="1"/>
  <c r="KS143" i="1" s="1"/>
  <c r="MN143" i="1"/>
  <c r="MO143" i="1" s="1"/>
  <c r="KJ143" i="1"/>
  <c r="MH143" i="1"/>
  <c r="MI143" i="1" s="1"/>
  <c r="LJ143" i="1"/>
  <c r="LK143" i="1" s="1"/>
  <c r="DV161" i="1"/>
  <c r="DY161" i="1" s="1"/>
  <c r="EE161" i="1" s="1"/>
  <c r="DU161" i="1"/>
  <c r="DK141" i="1"/>
  <c r="DM141" i="1" s="1"/>
  <c r="EA141" i="1"/>
  <c r="ND179" i="1"/>
  <c r="NB179" i="1"/>
  <c r="NX210" i="1"/>
  <c r="NN210" i="1"/>
  <c r="NF227" i="1"/>
  <c r="NI227" i="1"/>
  <c r="MI222" i="1"/>
  <c r="NU261" i="1"/>
  <c r="NW261" i="1" s="1"/>
  <c r="DV270" i="1"/>
  <c r="DY270" i="1" s="1"/>
  <c r="EE270" i="1" s="1"/>
  <c r="DU270" i="1"/>
  <c r="DU269" i="1"/>
  <c r="DV269" i="1"/>
  <c r="DY269" i="1" s="1"/>
  <c r="EE269" i="1" s="1"/>
  <c r="DV271" i="1"/>
  <c r="DY271" i="1" s="1"/>
  <c r="EE271" i="1" s="1"/>
  <c r="DU271" i="1"/>
  <c r="EA290" i="1"/>
  <c r="DK290" i="1"/>
  <c r="DM290" i="1" s="1"/>
  <c r="EA306" i="1"/>
  <c r="DK306" i="1"/>
  <c r="DM306" i="1" s="1"/>
  <c r="DV314" i="1"/>
  <c r="DY314" i="1" s="1"/>
  <c r="EE314" i="1" s="1"/>
  <c r="DU314" i="1"/>
  <c r="DV337" i="1"/>
  <c r="DY337" i="1" s="1"/>
  <c r="EE337" i="1" s="1"/>
  <c r="DU337" i="1"/>
  <c r="KM36" i="1"/>
  <c r="NL36" i="1" s="1"/>
  <c r="NE36" i="1"/>
  <c r="MZ36" i="1"/>
  <c r="MX36" i="1"/>
  <c r="DW52" i="1"/>
  <c r="DX52" i="1"/>
  <c r="DK8" i="1"/>
  <c r="DM8" i="1" s="1"/>
  <c r="EA8" i="1"/>
  <c r="MC16" i="1"/>
  <c r="NU16" i="1" s="1"/>
  <c r="NW16" i="1" s="1"/>
  <c r="MC120" i="1"/>
  <c r="MI120" i="1"/>
  <c r="EA120" i="1"/>
  <c r="DK120" i="1"/>
  <c r="DM120" i="1" s="1"/>
  <c r="NL122" i="1"/>
  <c r="DW137" i="1"/>
  <c r="DX137" i="1"/>
  <c r="EA138" i="1"/>
  <c r="DK138" i="1"/>
  <c r="DM138" i="1" s="1"/>
  <c r="EA196" i="1"/>
  <c r="DK196" i="1"/>
  <c r="DM196" i="1" s="1"/>
  <c r="MB212" i="1"/>
  <c r="MC212" i="1" s="1"/>
  <c r="LD212" i="1"/>
  <c r="LE212" i="1" s="1"/>
  <c r="LV212" i="1"/>
  <c r="NA212" i="1"/>
  <c r="MN212" i="1"/>
  <c r="LJ212" i="1"/>
  <c r="LK212" i="1" s="1"/>
  <c r="KX212" i="1"/>
  <c r="KY212" i="1" s="1"/>
  <c r="KL212" i="1"/>
  <c r="KM212" i="1" s="1"/>
  <c r="KJ212" i="1"/>
  <c r="LP212" i="1"/>
  <c r="LQ212" i="1" s="1"/>
  <c r="KR212" i="1"/>
  <c r="MH212" i="1"/>
  <c r="MI212" i="1" s="1"/>
  <c r="DK281" i="1"/>
  <c r="DM281" i="1" s="1"/>
  <c r="EA281" i="1"/>
  <c r="LD317" i="1"/>
  <c r="LE317" i="1" s="1"/>
  <c r="KL317" i="1"/>
  <c r="KM317" i="1" s="1"/>
  <c r="MH317" i="1"/>
  <c r="MI317" i="1" s="1"/>
  <c r="NA317" i="1"/>
  <c r="KX317" i="1"/>
  <c r="KY317" i="1" s="1"/>
  <c r="MB317" i="1"/>
  <c r="MC317" i="1" s="1"/>
  <c r="LP317" i="1"/>
  <c r="LQ317" i="1" s="1"/>
  <c r="KJ317" i="1"/>
  <c r="LJ317" i="1"/>
  <c r="LK317" i="1" s="1"/>
  <c r="MN317" i="1"/>
  <c r="MO317" i="1" s="1"/>
  <c r="KR317" i="1"/>
  <c r="KS317" i="1" s="1"/>
  <c r="LV317" i="1"/>
  <c r="LW317" i="1" s="1"/>
  <c r="MO324" i="1"/>
  <c r="NU324" i="1" s="1"/>
  <c r="NW324" i="1" s="1"/>
  <c r="MC331" i="1"/>
  <c r="NU331" i="1" s="1"/>
  <c r="NW331" i="1" s="1"/>
  <c r="EC349" i="1"/>
  <c r="EG349" i="1"/>
  <c r="EI349" i="1" s="1"/>
  <c r="EG350" i="1"/>
  <c r="EI350" i="1" s="1"/>
  <c r="EC350" i="1"/>
  <c r="EG19" i="1"/>
  <c r="EI19" i="1" s="1"/>
  <c r="EC19" i="1"/>
  <c r="NL54" i="1"/>
  <c r="NI31" i="1"/>
  <c r="NF31" i="1"/>
  <c r="NJ53" i="1"/>
  <c r="NH53" i="1"/>
  <c r="ND76" i="1"/>
  <c r="NB76" i="1"/>
  <c r="MG163" i="1"/>
  <c r="MI163" i="1" s="1"/>
  <c r="LI163" i="1"/>
  <c r="LK163" i="1" s="1"/>
  <c r="KK163" i="1"/>
  <c r="KM163" i="1" s="1"/>
  <c r="LO163" i="1"/>
  <c r="LQ163" i="1" s="1"/>
  <c r="KW163" i="1"/>
  <c r="KY163" i="1" s="1"/>
  <c r="MM163" i="1"/>
  <c r="MO163" i="1" s="1"/>
  <c r="LU163" i="1"/>
  <c r="LW163" i="1" s="1"/>
  <c r="LC163" i="1"/>
  <c r="LE163" i="1" s="1"/>
  <c r="KQ163" i="1"/>
  <c r="KS163" i="1" s="1"/>
  <c r="KG163" i="1"/>
  <c r="MW163" i="1"/>
  <c r="MA163" i="1"/>
  <c r="MC163" i="1" s="1"/>
  <c r="DU167" i="1"/>
  <c r="DV167" i="1"/>
  <c r="MO171" i="1"/>
  <c r="NU171" i="1" s="1"/>
  <c r="NW171" i="1" s="1"/>
  <c r="NH200" i="1"/>
  <c r="NJ200" i="1"/>
  <c r="OB200" i="1" s="1"/>
  <c r="NE193" i="1"/>
  <c r="EA193" i="1"/>
  <c r="DK193" i="1"/>
  <c r="DM193" i="1" s="1"/>
  <c r="NE211" i="1"/>
  <c r="MO218" i="1"/>
  <c r="KY218" i="1"/>
  <c r="NL218" i="1" s="1"/>
  <c r="KX230" i="1"/>
  <c r="LV230" i="1"/>
  <c r="LD230" i="1"/>
  <c r="KL230" i="1"/>
  <c r="KJ230" i="1"/>
  <c r="LP230" i="1"/>
  <c r="MB230" i="1"/>
  <c r="KR230" i="1"/>
  <c r="MN230" i="1"/>
  <c r="NA230" i="1"/>
  <c r="MH230" i="1"/>
  <c r="LJ230" i="1"/>
  <c r="LK233" i="1"/>
  <c r="NJ260" i="1"/>
  <c r="OB260" i="1" s="1"/>
  <c r="NH260" i="1"/>
  <c r="DX260" i="1"/>
  <c r="DW260" i="1"/>
  <c r="NJ269" i="1"/>
  <c r="OB269" i="1" s="1"/>
  <c r="NH269" i="1"/>
  <c r="DK285" i="1"/>
  <c r="DM285" i="1" s="1"/>
  <c r="EA285" i="1"/>
  <c r="DX296" i="1"/>
  <c r="DW296" i="1"/>
  <c r="LW301" i="1"/>
  <c r="KM301" i="1"/>
  <c r="NA314" i="1"/>
  <c r="MB314" i="1"/>
  <c r="LJ314" i="1"/>
  <c r="LP314" i="1"/>
  <c r="KX314" i="1"/>
  <c r="KJ314" i="1"/>
  <c r="MN314" i="1"/>
  <c r="KL314" i="1"/>
  <c r="LV314" i="1"/>
  <c r="MH314" i="1"/>
  <c r="KR314" i="1"/>
  <c r="LD314" i="1"/>
  <c r="FE326" i="1"/>
  <c r="NM326" i="1"/>
  <c r="NY326" i="1" s="1"/>
  <c r="OE326" i="1" s="1"/>
  <c r="DV338" i="1"/>
  <c r="DY338" i="1" s="1"/>
  <c r="EE338" i="1" s="1"/>
  <c r="DU338" i="1"/>
  <c r="DV345" i="1"/>
  <c r="DY345" i="1" s="1"/>
  <c r="EE345" i="1" s="1"/>
  <c r="DU345" i="1"/>
  <c r="NU31" i="1"/>
  <c r="NW31" i="1" s="1"/>
  <c r="MI12" i="1"/>
  <c r="DK24" i="1"/>
  <c r="DM24" i="1" s="1"/>
  <c r="EA24" i="1"/>
  <c r="DK77" i="1"/>
  <c r="DM77" i="1" s="1"/>
  <c r="EA77" i="1"/>
  <c r="LW75" i="1"/>
  <c r="DU85" i="1"/>
  <c r="DV85" i="1"/>
  <c r="DY85" i="1" s="1"/>
  <c r="EE85" i="1" s="1"/>
  <c r="EA109" i="1"/>
  <c r="DK109" i="1"/>
  <c r="DM109" i="1" s="1"/>
  <c r="EG132" i="1"/>
  <c r="EI132" i="1" s="1"/>
  <c r="EC132" i="1"/>
  <c r="FE112" i="1"/>
  <c r="NM112" i="1"/>
  <c r="NY112" i="1" s="1"/>
  <c r="OE112" i="1" s="1"/>
  <c r="LQ134" i="1"/>
  <c r="NE142" i="1"/>
  <c r="MZ142" i="1"/>
  <c r="MX142" i="1"/>
  <c r="DV139" i="1"/>
  <c r="DU139" i="1"/>
  <c r="EC151" i="1"/>
  <c r="EG151" i="1"/>
  <c r="EI151" i="1" s="1"/>
  <c r="DK180" i="1"/>
  <c r="DM180" i="1" s="1"/>
  <c r="EA180" i="1"/>
  <c r="NU204" i="1"/>
  <c r="NW204" i="1" s="1"/>
  <c r="DW214" i="1"/>
  <c r="DX214" i="1"/>
  <c r="NB209" i="1"/>
  <c r="NI209" i="1" s="1"/>
  <c r="ND209" i="1"/>
  <c r="NJ209" i="1" s="1"/>
  <c r="OB209" i="1" s="1"/>
  <c r="EA240" i="1"/>
  <c r="DK240" i="1"/>
  <c r="DM240" i="1" s="1"/>
  <c r="DW252" i="1"/>
  <c r="DX252" i="1"/>
  <c r="MW277" i="1"/>
  <c r="LU277" i="1"/>
  <c r="LW277" i="1" s="1"/>
  <c r="KW277" i="1"/>
  <c r="KY277" i="1" s="1"/>
  <c r="LC277" i="1"/>
  <c r="LE277" i="1" s="1"/>
  <c r="LO277" i="1"/>
  <c r="KK277" i="1"/>
  <c r="KM277" i="1" s="1"/>
  <c r="MM277" i="1"/>
  <c r="MO277" i="1" s="1"/>
  <c r="MA277" i="1"/>
  <c r="MC277" i="1" s="1"/>
  <c r="KG277" i="1"/>
  <c r="KQ277" i="1"/>
  <c r="KS277" i="1" s="1"/>
  <c r="MG277" i="1"/>
  <c r="MI277" i="1" s="1"/>
  <c r="LI277" i="1"/>
  <c r="LK277" i="1" s="1"/>
  <c r="ND313" i="1"/>
  <c r="NB313" i="1"/>
  <c r="NU328" i="1"/>
  <c r="NW328" i="1" s="1"/>
  <c r="MA335" i="1"/>
  <c r="MC335" i="1" s="1"/>
  <c r="LC335" i="1"/>
  <c r="LE335" i="1" s="1"/>
  <c r="MG335" i="1"/>
  <c r="MI335" i="1" s="1"/>
  <c r="LI335" i="1"/>
  <c r="LK335" i="1" s="1"/>
  <c r="KK335" i="1"/>
  <c r="KM335" i="1" s="1"/>
  <c r="MW335" i="1"/>
  <c r="KW335" i="1"/>
  <c r="KY335" i="1" s="1"/>
  <c r="LO335" i="1"/>
  <c r="LQ335" i="1" s="1"/>
  <c r="MM335" i="1"/>
  <c r="MO335" i="1" s="1"/>
  <c r="KG335" i="1"/>
  <c r="LU335" i="1"/>
  <c r="LW335" i="1" s="1"/>
  <c r="KQ335" i="1"/>
  <c r="KS335" i="1" s="1"/>
  <c r="NU347" i="1"/>
  <c r="NW347" i="1" s="1"/>
  <c r="LQ8" i="1"/>
  <c r="NE30" i="1"/>
  <c r="NL24" i="1"/>
  <c r="NE24" i="1"/>
  <c r="MZ24" i="1"/>
  <c r="MX24" i="1"/>
  <c r="MH63" i="1"/>
  <c r="MI63" i="1" s="1"/>
  <c r="NA63" i="1"/>
  <c r="LV63" i="1"/>
  <c r="LW63" i="1" s="1"/>
  <c r="MN63" i="1"/>
  <c r="MO63" i="1" s="1"/>
  <c r="LD63" i="1"/>
  <c r="LE63" i="1" s="1"/>
  <c r="KL63" i="1"/>
  <c r="KM63" i="1" s="1"/>
  <c r="MB63" i="1"/>
  <c r="MC63" i="1" s="1"/>
  <c r="LJ63" i="1"/>
  <c r="LK63" i="1" s="1"/>
  <c r="KJ63" i="1"/>
  <c r="KR63" i="1"/>
  <c r="KS63" i="1" s="1"/>
  <c r="LP63" i="1"/>
  <c r="LQ63" i="1" s="1"/>
  <c r="KX63" i="1"/>
  <c r="KY63" i="1" s="1"/>
  <c r="EC82" i="1"/>
  <c r="EG82" i="1"/>
  <c r="EI82" i="1" s="1"/>
  <c r="LQ103" i="1"/>
  <c r="LW103" i="1"/>
  <c r="LK104" i="1"/>
  <c r="DX128" i="1"/>
  <c r="DW128" i="1"/>
  <c r="MC116" i="1"/>
  <c r="MO116" i="1"/>
  <c r="KS113" i="1"/>
  <c r="MI113" i="1"/>
  <c r="NL176" i="1"/>
  <c r="MO165" i="1"/>
  <c r="LW165" i="1"/>
  <c r="NH180" i="1"/>
  <c r="NJ180" i="1"/>
  <c r="OB180" i="1" s="1"/>
  <c r="MI240" i="1"/>
  <c r="DX256" i="1"/>
  <c r="DW256" i="1"/>
  <c r="DU265" i="1"/>
  <c r="DV265" i="1"/>
  <c r="DY265" i="1" s="1"/>
  <c r="EE265" i="1" s="1"/>
  <c r="EA279" i="1"/>
  <c r="DK279" i="1"/>
  <c r="DM279" i="1" s="1"/>
  <c r="MC281" i="1"/>
  <c r="NE281" i="1"/>
  <c r="MZ281" i="1"/>
  <c r="MX281" i="1"/>
  <c r="ND295" i="1"/>
  <c r="NB295" i="1"/>
  <c r="MG311" i="1"/>
  <c r="MI311" i="1" s="1"/>
  <c r="LI311" i="1"/>
  <c r="LK311" i="1" s="1"/>
  <c r="KK311" i="1"/>
  <c r="KM311" i="1" s="1"/>
  <c r="MW311" i="1"/>
  <c r="MA311" i="1"/>
  <c r="MC311" i="1" s="1"/>
  <c r="KQ311" i="1"/>
  <c r="KS311" i="1" s="1"/>
  <c r="KG311" i="1"/>
  <c r="LO311" i="1"/>
  <c r="LQ311" i="1" s="1"/>
  <c r="KW311" i="1"/>
  <c r="KY311" i="1" s="1"/>
  <c r="LU311" i="1"/>
  <c r="LW311" i="1" s="1"/>
  <c r="LC311" i="1"/>
  <c r="LE311" i="1" s="1"/>
  <c r="MM311" i="1"/>
  <c r="MO311" i="1" s="1"/>
  <c r="NU327" i="1"/>
  <c r="NW327" i="1" s="1"/>
  <c r="KS332" i="1"/>
  <c r="LE344" i="1"/>
  <c r="NJ19" i="1"/>
  <c r="OB19" i="1" s="1"/>
  <c r="NH19" i="1"/>
  <c r="NH23" i="1"/>
  <c r="NJ23" i="1"/>
  <c r="OB23" i="1" s="1"/>
  <c r="EA38" i="1"/>
  <c r="DK38" i="1"/>
  <c r="DM38" i="1" s="1"/>
  <c r="DV64" i="1"/>
  <c r="DY64" i="1" s="1"/>
  <c r="EE64" i="1" s="1"/>
  <c r="DU64" i="1"/>
  <c r="EA73" i="1"/>
  <c r="DK73" i="1"/>
  <c r="DM73" i="1" s="1"/>
  <c r="LK20" i="1"/>
  <c r="NE20" i="1"/>
  <c r="MX20" i="1"/>
  <c r="MZ20" i="1"/>
  <c r="NF148" i="1"/>
  <c r="NI148" i="1"/>
  <c r="ND168" i="1"/>
  <c r="NJ168" i="1" s="1"/>
  <c r="OB168" i="1" s="1"/>
  <c r="NB168" i="1"/>
  <c r="NI168" i="1" s="1"/>
  <c r="EC170" i="1"/>
  <c r="EG170" i="1"/>
  <c r="EI170" i="1" s="1"/>
  <c r="KM179" i="1"/>
  <c r="KM154" i="1"/>
  <c r="DK149" i="1"/>
  <c r="DM149" i="1" s="1"/>
  <c r="EA149" i="1"/>
  <c r="NJ164" i="1"/>
  <c r="OB164" i="1" s="1"/>
  <c r="NH164" i="1"/>
  <c r="DV156" i="1"/>
  <c r="DY156" i="1" s="1"/>
  <c r="EE156" i="1" s="1"/>
  <c r="DU156" i="1"/>
  <c r="DU174" i="1"/>
  <c r="DV174" i="1"/>
  <c r="DY174" i="1" s="1"/>
  <c r="EE174" i="1" s="1"/>
  <c r="KM198" i="1"/>
  <c r="KS198" i="1"/>
  <c r="LE199" i="1"/>
  <c r="MO199" i="1"/>
  <c r="EG232" i="1"/>
  <c r="EI232" i="1" s="1"/>
  <c r="EC232" i="1"/>
  <c r="EC215" i="1"/>
  <c r="EG215" i="1"/>
  <c r="EI215" i="1" s="1"/>
  <c r="NI215" i="1"/>
  <c r="DV287" i="1"/>
  <c r="DY287" i="1" s="1"/>
  <c r="EE287" i="1" s="1"/>
  <c r="DU287" i="1"/>
  <c r="NJ298" i="1"/>
  <c r="OB298" i="1" s="1"/>
  <c r="NH298" i="1"/>
  <c r="DX315" i="1"/>
  <c r="DW315" i="1"/>
  <c r="LK313" i="1"/>
  <c r="LE313" i="1"/>
  <c r="MA343" i="1"/>
  <c r="LC343" i="1"/>
  <c r="LE343" i="1" s="1"/>
  <c r="MM343" i="1"/>
  <c r="MO343" i="1" s="1"/>
  <c r="LO343" i="1"/>
  <c r="LQ343" i="1" s="1"/>
  <c r="KQ343" i="1"/>
  <c r="KG343" i="1"/>
  <c r="MW343" i="1"/>
  <c r="MG343" i="1"/>
  <c r="MI343" i="1" s="1"/>
  <c r="LU343" i="1"/>
  <c r="LW343" i="1" s="1"/>
  <c r="LI343" i="1"/>
  <c r="LK343" i="1" s="1"/>
  <c r="KW343" i="1"/>
  <c r="KK343" i="1"/>
  <c r="KM343" i="1" s="1"/>
  <c r="FE134" i="1"/>
  <c r="NM134" i="1"/>
  <c r="NY134" i="1" s="1"/>
  <c r="OE134" i="1" s="1"/>
  <c r="FE179" i="1"/>
  <c r="NM179" i="1"/>
  <c r="NY179" i="1" s="1"/>
  <c r="OE179" i="1" s="1"/>
  <c r="NM196" i="1"/>
  <c r="NY196" i="1" s="1"/>
  <c r="OE196" i="1" s="1"/>
  <c r="FE315" i="1"/>
  <c r="NM315" i="1"/>
  <c r="NY315" i="1" s="1"/>
  <c r="OE315" i="1" s="1"/>
  <c r="FE26" i="1"/>
  <c r="NM26" i="1"/>
  <c r="NY26" i="1" s="1"/>
  <c r="OE26" i="1" s="1"/>
  <c r="FE317" i="1"/>
  <c r="NM317" i="1"/>
  <c r="NY317" i="1" s="1"/>
  <c r="OE317" i="1" s="1"/>
  <c r="FE178" i="1"/>
  <c r="NM178" i="1"/>
  <c r="NY178" i="1" s="1"/>
  <c r="OE178" i="1" s="1"/>
  <c r="FE295" i="1"/>
  <c r="NM295" i="1"/>
  <c r="NY295" i="1" s="1"/>
  <c r="OE295" i="1" s="1"/>
  <c r="NM84" i="1"/>
  <c r="NY84" i="1" s="1"/>
  <c r="OE84" i="1" s="1"/>
  <c r="DW6" i="2" l="1"/>
  <c r="NR257" i="1"/>
  <c r="NT257" i="1" s="1"/>
  <c r="OB287" i="1"/>
  <c r="LK219" i="1"/>
  <c r="LW197" i="1"/>
  <c r="NI170" i="1"/>
  <c r="LW9" i="1"/>
  <c r="LW6" i="1"/>
  <c r="LE279" i="1"/>
  <c r="MO144" i="1"/>
  <c r="NU144" i="1" s="1"/>
  <c r="NW144" i="1" s="1"/>
  <c r="OB53" i="1"/>
  <c r="NL186" i="1"/>
  <c r="OB33" i="1"/>
  <c r="NX50" i="1"/>
  <c r="OB37" i="1"/>
  <c r="MC312" i="1"/>
  <c r="NU312" i="1" s="1"/>
  <c r="NW312" i="1" s="1"/>
  <c r="KY244" i="1"/>
  <c r="NX229" i="1"/>
  <c r="MC175" i="1"/>
  <c r="LW241" i="1"/>
  <c r="NU316" i="1"/>
  <c r="NW316" i="1" s="1"/>
  <c r="NU174" i="1"/>
  <c r="NW174" i="1" s="1"/>
  <c r="MO212" i="1"/>
  <c r="KM138" i="1"/>
  <c r="NL138" i="1" s="1"/>
  <c r="NU75" i="1"/>
  <c r="NW75" i="1" s="1"/>
  <c r="LW320" i="1"/>
  <c r="MI203" i="1"/>
  <c r="NN296" i="1"/>
  <c r="KM279" i="1"/>
  <c r="NL279" i="1" s="1"/>
  <c r="KY274" i="1"/>
  <c r="KM157" i="1"/>
  <c r="KY343" i="1"/>
  <c r="LW138" i="1"/>
  <c r="KY94" i="1"/>
  <c r="KM129" i="1"/>
  <c r="LK6" i="1"/>
  <c r="KS175" i="1"/>
  <c r="KS212" i="1"/>
  <c r="NX99" i="1"/>
  <c r="KS197" i="1"/>
  <c r="NL197" i="1" s="1"/>
  <c r="KM162" i="1"/>
  <c r="NX73" i="1"/>
  <c r="MO119" i="1"/>
  <c r="LK119" i="1"/>
  <c r="NU6" i="1"/>
  <c r="NW6" i="1" s="1"/>
  <c r="NL174" i="1"/>
  <c r="NU309" i="1"/>
  <c r="NW309" i="1" s="1"/>
  <c r="NN37" i="1"/>
  <c r="OB296" i="1"/>
  <c r="MC194" i="1"/>
  <c r="DW89" i="1"/>
  <c r="LK60" i="1"/>
  <c r="MC129" i="1"/>
  <c r="KS323" i="1"/>
  <c r="NU207" i="1"/>
  <c r="NW207" i="1" s="1"/>
  <c r="NL104" i="1"/>
  <c r="NN104" i="1" s="1"/>
  <c r="MX279" i="1"/>
  <c r="MZ279" i="1"/>
  <c r="NL42" i="1"/>
  <c r="NU152" i="1"/>
  <c r="NW152" i="1" s="1"/>
  <c r="NU97" i="1"/>
  <c r="NW97" i="1" s="1"/>
  <c r="NL275" i="1"/>
  <c r="NU5" i="1"/>
  <c r="NW5" i="1" s="1"/>
  <c r="NU96" i="1"/>
  <c r="NW96" i="1" s="1"/>
  <c r="NU126" i="1"/>
  <c r="NX126" i="1" s="1"/>
  <c r="KM245" i="1"/>
  <c r="MZ309" i="1"/>
  <c r="MX309" i="1"/>
  <c r="NE309" i="1"/>
  <c r="MZ174" i="1"/>
  <c r="MX174" i="1"/>
  <c r="NE174" i="1"/>
  <c r="NU275" i="1"/>
  <c r="NW275" i="1" s="1"/>
  <c r="NU18" i="1"/>
  <c r="NW18" i="1" s="1"/>
  <c r="NU305" i="1"/>
  <c r="NW305" i="1" s="1"/>
  <c r="NU77" i="1"/>
  <c r="NW77" i="1" s="1"/>
  <c r="NL152" i="1"/>
  <c r="NL309" i="1"/>
  <c r="EC254" i="2"/>
  <c r="EG254" i="2"/>
  <c r="EI254" i="2" s="1"/>
  <c r="NL175" i="2"/>
  <c r="LW222" i="2"/>
  <c r="KY22" i="2"/>
  <c r="MI248" i="2"/>
  <c r="MC48" i="2"/>
  <c r="NU48" i="2" s="1"/>
  <c r="NW48" i="2" s="1"/>
  <c r="KS283" i="2"/>
  <c r="NL294" i="2"/>
  <c r="LW145" i="2"/>
  <c r="MO125" i="2"/>
  <c r="KS153" i="2"/>
  <c r="MC179" i="2"/>
  <c r="DW192" i="2"/>
  <c r="KM32" i="2"/>
  <c r="NL32" i="2" s="1"/>
  <c r="NL279" i="2"/>
  <c r="NE82" i="2"/>
  <c r="ND82" i="2"/>
  <c r="NB82" i="2"/>
  <c r="MX31" i="2"/>
  <c r="NF31" i="2" s="1"/>
  <c r="MZ31" i="2"/>
  <c r="MX276" i="2"/>
  <c r="MZ276" i="2"/>
  <c r="MO126" i="2"/>
  <c r="KM326" i="2"/>
  <c r="LK101" i="2"/>
  <c r="NL30" i="2"/>
  <c r="NH21" i="2"/>
  <c r="NU307" i="2"/>
  <c r="NW307" i="2" s="1"/>
  <c r="KM298" i="2"/>
  <c r="LQ275" i="2"/>
  <c r="LK40" i="2"/>
  <c r="LQ174" i="2"/>
  <c r="NX58" i="2"/>
  <c r="NU336" i="2"/>
  <c r="NW336" i="2" s="1"/>
  <c r="NH134" i="2"/>
  <c r="KS309" i="2"/>
  <c r="KS219" i="2"/>
  <c r="KY227" i="2"/>
  <c r="NL227" i="2" s="1"/>
  <c r="NL201" i="2"/>
  <c r="LQ185" i="2"/>
  <c r="LQ223" i="2"/>
  <c r="NL345" i="2"/>
  <c r="NB150" i="2"/>
  <c r="ND150" i="2"/>
  <c r="NB32" i="2"/>
  <c r="ND32" i="2"/>
  <c r="MX126" i="2"/>
  <c r="MZ126" i="2"/>
  <c r="NU127" i="2"/>
  <c r="NW127" i="2" s="1"/>
  <c r="NR265" i="2"/>
  <c r="NT265" i="2" s="1"/>
  <c r="LQ158" i="2"/>
  <c r="KS334" i="2"/>
  <c r="MI303" i="2"/>
  <c r="NL319" i="2"/>
  <c r="NX319" i="2" s="1"/>
  <c r="NL247" i="2"/>
  <c r="NU161" i="2"/>
  <c r="NW161" i="2" s="1"/>
  <c r="MO277" i="2"/>
  <c r="NU338" i="2"/>
  <c r="NW338" i="2" s="1"/>
  <c r="NU321" i="2"/>
  <c r="NW321" i="2" s="1"/>
  <c r="MO153" i="2"/>
  <c r="NL342" i="2"/>
  <c r="NX261" i="2"/>
  <c r="OD261" i="2" s="1"/>
  <c r="NX94" i="2"/>
  <c r="NU19" i="2"/>
  <c r="NW19" i="2" s="1"/>
  <c r="NR258" i="2"/>
  <c r="NT258" i="2" s="1"/>
  <c r="NU151" i="2"/>
  <c r="NW151" i="2" s="1"/>
  <c r="LK112" i="2"/>
  <c r="NL33" i="2"/>
  <c r="NU110" i="2"/>
  <c r="NW110" i="2" s="1"/>
  <c r="ND84" i="2"/>
  <c r="NB84" i="2"/>
  <c r="NE84" i="2"/>
  <c r="MZ227" i="2"/>
  <c r="MX227" i="2"/>
  <c r="MZ117" i="2"/>
  <c r="NE117" i="2"/>
  <c r="MX117" i="2"/>
  <c r="NE74" i="2"/>
  <c r="NB74" i="2"/>
  <c r="ND74" i="2"/>
  <c r="NU265" i="2"/>
  <c r="NW265" i="2" s="1"/>
  <c r="NH31" i="2"/>
  <c r="NX19" i="2"/>
  <c r="NL265" i="2"/>
  <c r="KY326" i="2"/>
  <c r="LE186" i="2"/>
  <c r="NL186" i="2" s="1"/>
  <c r="NL101" i="2"/>
  <c r="NX300" i="2"/>
  <c r="KM108" i="2"/>
  <c r="MO284" i="2"/>
  <c r="LE115" i="2"/>
  <c r="NU352" i="2"/>
  <c r="NW352" i="2" s="1"/>
  <c r="MO219" i="2"/>
  <c r="NX328" i="2"/>
  <c r="NZ328" i="2" s="1"/>
  <c r="OF328" i="2" s="1"/>
  <c r="NX286" i="2"/>
  <c r="NU233" i="2"/>
  <c r="NW233" i="2" s="1"/>
  <c r="MC32" i="2"/>
  <c r="NU32" i="2" s="1"/>
  <c r="NW32" i="2" s="1"/>
  <c r="NL7" i="2"/>
  <c r="MO112" i="2"/>
  <c r="MO318" i="2"/>
  <c r="LE318" i="2"/>
  <c r="NU205" i="2"/>
  <c r="NW205" i="2" s="1"/>
  <c r="LQ146" i="2"/>
  <c r="NL213" i="2"/>
  <c r="NL246" i="2"/>
  <c r="NN246" i="2" s="1"/>
  <c r="NB92" i="2"/>
  <c r="NE92" i="2"/>
  <c r="ND92" i="2"/>
  <c r="NB317" i="2"/>
  <c r="ND317" i="2"/>
  <c r="NE317" i="2"/>
  <c r="ND318" i="2"/>
  <c r="NB318" i="2"/>
  <c r="ND158" i="2"/>
  <c r="NB158" i="2"/>
  <c r="LE137" i="2"/>
  <c r="LQ36" i="2"/>
  <c r="KY60" i="2"/>
  <c r="NL60" i="2" s="1"/>
  <c r="KS248" i="2"/>
  <c r="LQ236" i="2"/>
  <c r="NF152" i="2"/>
  <c r="NN231" i="2"/>
  <c r="NU66" i="2"/>
  <c r="NW66" i="2" s="1"/>
  <c r="KS206" i="2"/>
  <c r="LQ150" i="2"/>
  <c r="KM141" i="2"/>
  <c r="NL141" i="2" s="1"/>
  <c r="NX141" i="2" s="1"/>
  <c r="LW115" i="2"/>
  <c r="LW309" i="2"/>
  <c r="KY219" i="2"/>
  <c r="NU7" i="2"/>
  <c r="NW7" i="2" s="1"/>
  <c r="NL276" i="2"/>
  <c r="EG82" i="2"/>
  <c r="EI82" i="2" s="1"/>
  <c r="ND246" i="2"/>
  <c r="NB246" i="2"/>
  <c r="NE246" i="2"/>
  <c r="ND110" i="2"/>
  <c r="NE110" i="2"/>
  <c r="NB110" i="2"/>
  <c r="MX223" i="2"/>
  <c r="MZ223" i="2"/>
  <c r="NU84" i="2"/>
  <c r="EC94" i="2"/>
  <c r="EG94" i="2"/>
  <c r="EI94" i="2" s="1"/>
  <c r="NU100" i="2"/>
  <c r="NW100" i="2" s="1"/>
  <c r="NE148" i="2"/>
  <c r="MZ148" i="2"/>
  <c r="MX148" i="2"/>
  <c r="NL74" i="2"/>
  <c r="NB137" i="2"/>
  <c r="ND137" i="2"/>
  <c r="NE331" i="2"/>
  <c r="ND331" i="2"/>
  <c r="NB331" i="2"/>
  <c r="ND174" i="2"/>
  <c r="NB174" i="2"/>
  <c r="NL225" i="2"/>
  <c r="NX225" i="2" s="1"/>
  <c r="NL341" i="2"/>
  <c r="NN180" i="2"/>
  <c r="NU149" i="2"/>
  <c r="NW149" i="2" s="1"/>
  <c r="KY181" i="2"/>
  <c r="MC343" i="2"/>
  <c r="NU343" i="2" s="1"/>
  <c r="NW343" i="2" s="1"/>
  <c r="LW287" i="2"/>
  <c r="NL266" i="2"/>
  <c r="LW123" i="2"/>
  <c r="KY298" i="2"/>
  <c r="MC133" i="2"/>
  <c r="KS145" i="2"/>
  <c r="NU195" i="2"/>
  <c r="NW195" i="2" s="1"/>
  <c r="NU184" i="2"/>
  <c r="NW184" i="2" s="1"/>
  <c r="MC219" i="2"/>
  <c r="NN63" i="2"/>
  <c r="LW227" i="2"/>
  <c r="NL233" i="2"/>
  <c r="NL100" i="2"/>
  <c r="NE100" i="2"/>
  <c r="NB100" i="2"/>
  <c r="ND100" i="2"/>
  <c r="MX300" i="2"/>
  <c r="MZ300" i="2"/>
  <c r="NE300" i="2"/>
  <c r="NU327" i="2"/>
  <c r="NW327" i="2" s="1"/>
  <c r="NU14" i="2"/>
  <c r="NW14" i="2" s="1"/>
  <c r="LQ181" i="2"/>
  <c r="KS22" i="2"/>
  <c r="KS338" i="2"/>
  <c r="KY40" i="2"/>
  <c r="NU125" i="2"/>
  <c r="NW125" i="2" s="1"/>
  <c r="NU170" i="2"/>
  <c r="NW170" i="2" s="1"/>
  <c r="MI141" i="2"/>
  <c r="LE179" i="2"/>
  <c r="KM219" i="2"/>
  <c r="MI276" i="2"/>
  <c r="NU276" i="2" s="1"/>
  <c r="NW276" i="2" s="1"/>
  <c r="NU96" i="2"/>
  <c r="NW96" i="2" s="1"/>
  <c r="NL327" i="2"/>
  <c r="NU33" i="2"/>
  <c r="NW33" i="2" s="1"/>
  <c r="NU74" i="2"/>
  <c r="NW74" i="2" s="1"/>
  <c r="NE31" i="2"/>
  <c r="MX250" i="2"/>
  <c r="MZ250" i="2"/>
  <c r="NH250" i="2" s="1"/>
  <c r="MZ265" i="2"/>
  <c r="MX265" i="2"/>
  <c r="NE265" i="2"/>
  <c r="NU257" i="2"/>
  <c r="NW257" i="2" s="1"/>
  <c r="NN327" i="2"/>
  <c r="NX327" i="2"/>
  <c r="NX279" i="2"/>
  <c r="NN279" i="2"/>
  <c r="NN345" i="2"/>
  <c r="NL257" i="2"/>
  <c r="NX257" i="2" s="1"/>
  <c r="NR257" i="2"/>
  <c r="NT257" i="2" s="1"/>
  <c r="NL205" i="2"/>
  <c r="NL69" i="2"/>
  <c r="NX69" i="2" s="1"/>
  <c r="OD69" i="2" s="1"/>
  <c r="NL142" i="2"/>
  <c r="NN142" i="2" s="1"/>
  <c r="NU34" i="2"/>
  <c r="NW34" i="2" s="1"/>
  <c r="NU345" i="2"/>
  <c r="NW345" i="2" s="1"/>
  <c r="NB227" i="2"/>
  <c r="ND227" i="2"/>
  <c r="NE227" i="2"/>
  <c r="ND76" i="2"/>
  <c r="NB76" i="2"/>
  <c r="KY76" i="2"/>
  <c r="MX185" i="2"/>
  <c r="NE185" i="2"/>
  <c r="MZ185" i="2"/>
  <c r="ND341" i="2"/>
  <c r="NH341" i="2" s="1"/>
  <c r="NB341" i="2"/>
  <c r="NB223" i="2"/>
  <c r="ND223" i="2"/>
  <c r="NE223" i="2"/>
  <c r="NL241" i="2"/>
  <c r="LK178" i="2"/>
  <c r="NU237" i="2"/>
  <c r="NW237" i="2" s="1"/>
  <c r="NU303" i="2"/>
  <c r="NW303" i="2" s="1"/>
  <c r="NL351" i="2"/>
  <c r="NU120" i="2"/>
  <c r="NW120" i="2" s="1"/>
  <c r="NU61" i="2"/>
  <c r="NW61" i="2" s="1"/>
  <c r="NL325" i="2"/>
  <c r="NL130" i="2"/>
  <c r="NU219" i="2"/>
  <c r="NW219" i="2" s="1"/>
  <c r="ND19" i="2"/>
  <c r="NB19" i="2"/>
  <c r="NE19" i="2"/>
  <c r="ND258" i="2"/>
  <c r="NE258" i="2"/>
  <c r="NB258" i="2"/>
  <c r="NL311" i="2"/>
  <c r="MX7" i="2"/>
  <c r="NE7" i="2"/>
  <c r="MZ7" i="2"/>
  <c r="NJ7" i="2" s="1"/>
  <c r="OB7" i="2" s="1"/>
  <c r="MZ88" i="2"/>
  <c r="MX88" i="2"/>
  <c r="NU318" i="2"/>
  <c r="NW318" i="2" s="1"/>
  <c r="LK76" i="2"/>
  <c r="MX201" i="2"/>
  <c r="NF201" i="2" s="1"/>
  <c r="MZ201" i="2"/>
  <c r="NJ201" i="2" s="1"/>
  <c r="OB201" i="2" s="1"/>
  <c r="MC112" i="2"/>
  <c r="KM189" i="2"/>
  <c r="MX146" i="2"/>
  <c r="NE146" i="2"/>
  <c r="MZ146" i="2"/>
  <c r="MX34" i="2"/>
  <c r="NE34" i="2"/>
  <c r="MZ34" i="2"/>
  <c r="MZ122" i="2"/>
  <c r="MX122" i="2"/>
  <c r="NE122" i="2"/>
  <c r="LE122" i="2"/>
  <c r="KS185" i="2"/>
  <c r="KM185" i="2"/>
  <c r="NB236" i="2"/>
  <c r="ND236" i="2"/>
  <c r="NU223" i="2"/>
  <c r="NW223" i="2" s="1"/>
  <c r="NU186" i="2"/>
  <c r="NW186" i="2" s="1"/>
  <c r="LK56" i="2"/>
  <c r="NU302" i="2"/>
  <c r="NW302" i="2" s="1"/>
  <c r="DW218" i="2"/>
  <c r="NU325" i="2"/>
  <c r="NW325" i="2" s="1"/>
  <c r="KY141" i="2"/>
  <c r="NL108" i="2"/>
  <c r="NN108" i="2" s="1"/>
  <c r="NU26" i="2"/>
  <c r="NW26" i="2" s="1"/>
  <c r="KM153" i="2"/>
  <c r="LK219" i="2"/>
  <c r="NE311" i="2"/>
  <c r="MX311" i="2"/>
  <c r="MZ311" i="2"/>
  <c r="NB287" i="2"/>
  <c r="ND287" i="2"/>
  <c r="KS88" i="2"/>
  <c r="NL88" i="2" s="1"/>
  <c r="NL96" i="2"/>
  <c r="NN96" i="2" s="1"/>
  <c r="ND122" i="2"/>
  <c r="NB122" i="2"/>
  <c r="MC76" i="2"/>
  <c r="LQ76" i="2"/>
  <c r="NB327" i="2"/>
  <c r="ND327" i="2"/>
  <c r="NJ327" i="2" s="1"/>
  <c r="OB327" i="2" s="1"/>
  <c r="NB112" i="2"/>
  <c r="ND112" i="2"/>
  <c r="ND95" i="2"/>
  <c r="NB95" i="2"/>
  <c r="NE95" i="2"/>
  <c r="MI189" i="2"/>
  <c r="LE189" i="2"/>
  <c r="LQ122" i="2"/>
  <c r="MZ90" i="2"/>
  <c r="MX90" i="2"/>
  <c r="NE90" i="2"/>
  <c r="NB213" i="2"/>
  <c r="NF213" i="2" s="1"/>
  <c r="ND213" i="2"/>
  <c r="NU60" i="2"/>
  <c r="NW60" i="2" s="1"/>
  <c r="LQ335" i="2"/>
  <c r="LW335" i="2"/>
  <c r="NI34" i="2"/>
  <c r="NU154" i="2"/>
  <c r="NW154" i="2" s="1"/>
  <c r="NL57" i="2"/>
  <c r="OB67" i="2"/>
  <c r="NL230" i="2"/>
  <c r="NX135" i="2"/>
  <c r="LQ179" i="2"/>
  <c r="NU309" i="2"/>
  <c r="NW309" i="2" s="1"/>
  <c r="NU342" i="2"/>
  <c r="NW342" i="2" s="1"/>
  <c r="NL166" i="2"/>
  <c r="DW231" i="2"/>
  <c r="MZ151" i="2"/>
  <c r="MX151" i="2"/>
  <c r="NE151" i="2"/>
  <c r="MX309" i="2"/>
  <c r="MZ309" i="2"/>
  <c r="MZ219" i="2"/>
  <c r="MX219" i="2"/>
  <c r="MX112" i="2"/>
  <c r="NI112" i="2" s="1"/>
  <c r="MZ112" i="2"/>
  <c r="NE112" i="2"/>
  <c r="MZ76" i="2"/>
  <c r="MX76" i="2"/>
  <c r="NE76" i="2"/>
  <c r="NB324" i="2"/>
  <c r="NE324" i="2"/>
  <c r="ND324" i="2"/>
  <c r="NL95" i="2"/>
  <c r="NX95" i="2" s="1"/>
  <c r="ND33" i="2"/>
  <c r="NE33" i="2"/>
  <c r="NB33" i="2"/>
  <c r="LQ189" i="2"/>
  <c r="LW189" i="2"/>
  <c r="NU146" i="2"/>
  <c r="NW146" i="2" s="1"/>
  <c r="NE228" i="2"/>
  <c r="ND228" i="2"/>
  <c r="NB228" i="2"/>
  <c r="NB343" i="2"/>
  <c r="ND343" i="2"/>
  <c r="MZ284" i="2"/>
  <c r="MX284" i="2"/>
  <c r="NE102" i="2"/>
  <c r="ND102" i="2"/>
  <c r="NB102" i="2"/>
  <c r="NB133" i="2"/>
  <c r="ND133" i="2"/>
  <c r="LK122" i="2"/>
  <c r="NU253" i="2"/>
  <c r="NW253" i="2" s="1"/>
  <c r="MO185" i="2"/>
  <c r="NU172" i="2"/>
  <c r="NW172" i="2" s="1"/>
  <c r="DW146" i="2"/>
  <c r="DX146" i="2"/>
  <c r="ND146" i="2"/>
  <c r="NB146" i="2"/>
  <c r="NU121" i="2"/>
  <c r="NW121" i="2" s="1"/>
  <c r="KY256" i="2"/>
  <c r="NU28" i="2"/>
  <c r="NW28" i="2" s="1"/>
  <c r="LK335" i="2"/>
  <c r="NU225" i="2"/>
  <c r="NW225" i="2" s="1"/>
  <c r="NH34" i="2"/>
  <c r="MI85" i="2"/>
  <c r="NU85" i="2" s="1"/>
  <c r="NW85" i="2" s="1"/>
  <c r="NL210" i="2"/>
  <c r="NU258" i="2"/>
  <c r="MZ181" i="2"/>
  <c r="MX181" i="2"/>
  <c r="NL151" i="2"/>
  <c r="ND233" i="2"/>
  <c r="NB233" i="2"/>
  <c r="NE32" i="2"/>
  <c r="MZ32" i="2"/>
  <c r="MX32" i="2"/>
  <c r="NE318" i="2"/>
  <c r="MZ318" i="2"/>
  <c r="MX318" i="2"/>
  <c r="NB184" i="2"/>
  <c r="ND184" i="2"/>
  <c r="KM76" i="2"/>
  <c r="KY189" i="2"/>
  <c r="NE88" i="2"/>
  <c r="ND88" i="2"/>
  <c r="NJ88" i="2" s="1"/>
  <c r="OB88" i="2" s="1"/>
  <c r="NB88" i="2"/>
  <c r="NI88" i="2" s="1"/>
  <c r="ND283" i="2"/>
  <c r="NB283" i="2"/>
  <c r="MC185" i="2"/>
  <c r="MO122" i="2"/>
  <c r="LK185" i="2"/>
  <c r="MZ108" i="2"/>
  <c r="MX108" i="2"/>
  <c r="ND345" i="2"/>
  <c r="NB345" i="2"/>
  <c r="NI345" i="2" s="1"/>
  <c r="LE178" i="2"/>
  <c r="LW178" i="2"/>
  <c r="NU334" i="2"/>
  <c r="NW334" i="2" s="1"/>
  <c r="NU351" i="2"/>
  <c r="NW351" i="2" s="1"/>
  <c r="OB155" i="2"/>
  <c r="OB106" i="2"/>
  <c r="NL150" i="2"/>
  <c r="NU316" i="2"/>
  <c r="NW316" i="2" s="1"/>
  <c r="NU179" i="2"/>
  <c r="NW179" i="2" s="1"/>
  <c r="NU130" i="2"/>
  <c r="NW130" i="2" s="1"/>
  <c r="NX242" i="2"/>
  <c r="NU311" i="2"/>
  <c r="NW311" i="2" s="1"/>
  <c r="ND257" i="2"/>
  <c r="NB257" i="2"/>
  <c r="NB276" i="2"/>
  <c r="ND276" i="2"/>
  <c r="NE276" i="2"/>
  <c r="NU87" i="2"/>
  <c r="NW87" i="2" s="1"/>
  <c r="NU98" i="2"/>
  <c r="NW98" i="2" s="1"/>
  <c r="MZ274" i="2"/>
  <c r="MX274" i="2"/>
  <c r="NE274" i="2"/>
  <c r="MZ69" i="2"/>
  <c r="NJ69" i="2" s="1"/>
  <c r="MX69" i="2"/>
  <c r="NI69" i="2" s="1"/>
  <c r="OA69" i="2" s="1"/>
  <c r="NU42" i="2"/>
  <c r="NW42" i="2" s="1"/>
  <c r="MI76" i="2"/>
  <c r="DX94" i="2"/>
  <c r="DW94" i="2"/>
  <c r="MO189" i="2"/>
  <c r="KS189" i="2"/>
  <c r="MZ142" i="2"/>
  <c r="MX142" i="2"/>
  <c r="NI142" i="2" s="1"/>
  <c r="NE142" i="2"/>
  <c r="ND58" i="2"/>
  <c r="NE58" i="2"/>
  <c r="NB58" i="2"/>
  <c r="MC122" i="2"/>
  <c r="DX325" i="2"/>
  <c r="DW325" i="2"/>
  <c r="NU90" i="2"/>
  <c r="NW90" i="2" s="1"/>
  <c r="NR90" i="2"/>
  <c r="ND54" i="2"/>
  <c r="NB54" i="2"/>
  <c r="NE54" i="2"/>
  <c r="NF7" i="2"/>
  <c r="NL222" i="2"/>
  <c r="NU75" i="2"/>
  <c r="NW75" i="2" s="1"/>
  <c r="NL75" i="2"/>
  <c r="NN75" i="2" s="1"/>
  <c r="NU173" i="2"/>
  <c r="NW173" i="2" s="1"/>
  <c r="NU326" i="2"/>
  <c r="NW326" i="2" s="1"/>
  <c r="NU196" i="2"/>
  <c r="NW196" i="2" s="1"/>
  <c r="NN306" i="2"/>
  <c r="NL281" i="2"/>
  <c r="LQ298" i="2"/>
  <c r="MI56" i="2"/>
  <c r="NH106" i="2"/>
  <c r="DW349" i="2"/>
  <c r="NU216" i="2"/>
  <c r="NW216" i="2" s="1"/>
  <c r="NL309" i="2"/>
  <c r="MZ307" i="2"/>
  <c r="MX307" i="2"/>
  <c r="NE98" i="2"/>
  <c r="ND98" i="2"/>
  <c r="NB98" i="2"/>
  <c r="NU88" i="2"/>
  <c r="NW88" i="2" s="1"/>
  <c r="NL112" i="2"/>
  <c r="NL318" i="2"/>
  <c r="NU341" i="2"/>
  <c r="NW341" i="2" s="1"/>
  <c r="MZ96" i="2"/>
  <c r="MX96" i="2"/>
  <c r="NI96" i="2" s="1"/>
  <c r="MZ125" i="2"/>
  <c r="MX125" i="2"/>
  <c r="LE76" i="2"/>
  <c r="NU324" i="2"/>
  <c r="NW324" i="2" s="1"/>
  <c r="MX189" i="2"/>
  <c r="MZ189" i="2"/>
  <c r="NE189" i="2"/>
  <c r="NU102" i="2"/>
  <c r="NW102" i="2" s="1"/>
  <c r="LW122" i="2"/>
  <c r="MX253" i="2"/>
  <c r="MZ253" i="2"/>
  <c r="NE253" i="2"/>
  <c r="KY185" i="2"/>
  <c r="NB172" i="2"/>
  <c r="ND172" i="2"/>
  <c r="NE172" i="2"/>
  <c r="NL223" i="2"/>
  <c r="DW141" i="2"/>
  <c r="DW91" i="2"/>
  <c r="KM179" i="2"/>
  <c r="NL179" i="2" s="1"/>
  <c r="NE87" i="2"/>
  <c r="MX87" i="2"/>
  <c r="MZ87" i="2"/>
  <c r="LW112" i="2"/>
  <c r="MZ279" i="2"/>
  <c r="NH279" i="2" s="1"/>
  <c r="MX279" i="2"/>
  <c r="NI279" i="2" s="1"/>
  <c r="NE279" i="2"/>
  <c r="NB42" i="2"/>
  <c r="ND42" i="2"/>
  <c r="NE42" i="2"/>
  <c r="ND189" i="2"/>
  <c r="NB189" i="2"/>
  <c r="MO76" i="2"/>
  <c r="LW76" i="2"/>
  <c r="MX205" i="2"/>
  <c r="MZ205" i="2"/>
  <c r="NL324" i="2"/>
  <c r="LK189" i="2"/>
  <c r="ND185" i="2"/>
  <c r="NB185" i="2"/>
  <c r="MX338" i="2"/>
  <c r="MZ338" i="2"/>
  <c r="KY122" i="2"/>
  <c r="MI122" i="2"/>
  <c r="LW185" i="2"/>
  <c r="MI185" i="2"/>
  <c r="NL172" i="2"/>
  <c r="NX172" i="2" s="1"/>
  <c r="OD172" i="2" s="1"/>
  <c r="MZ115" i="2"/>
  <c r="MX115" i="2"/>
  <c r="NL207" i="1"/>
  <c r="NX207" i="1" s="1"/>
  <c r="NU255" i="1"/>
  <c r="NW255" i="1" s="1"/>
  <c r="NU189" i="1"/>
  <c r="NW189" i="1" s="1"/>
  <c r="NB275" i="1"/>
  <c r="ND275" i="1"/>
  <c r="NL39" i="1"/>
  <c r="NU175" i="1"/>
  <c r="NW175" i="1" s="1"/>
  <c r="NB146" i="1"/>
  <c r="NE146" i="1"/>
  <c r="ND146" i="1"/>
  <c r="MZ323" i="1"/>
  <c r="MX323" i="1"/>
  <c r="NU333" i="1"/>
  <c r="NW333" i="1" s="1"/>
  <c r="NU42" i="1"/>
  <c r="NW42" i="1" s="1"/>
  <c r="NL67" i="1"/>
  <c r="NU67" i="1"/>
  <c r="NW67" i="1" s="1"/>
  <c r="NL281" i="1"/>
  <c r="NU252" i="1"/>
  <c r="NW252" i="1" s="1"/>
  <c r="NL193" i="1"/>
  <c r="NU146" i="1"/>
  <c r="NW146" i="1" s="1"/>
  <c r="MZ152" i="1"/>
  <c r="NJ152" i="1" s="1"/>
  <c r="OB152" i="1" s="1"/>
  <c r="MX152" i="1"/>
  <c r="NI152" i="1" s="1"/>
  <c r="NL189" i="1"/>
  <c r="NU76" i="1"/>
  <c r="NW76" i="1" s="1"/>
  <c r="NU90" i="1"/>
  <c r="NW90" i="1" s="1"/>
  <c r="NX14" i="1"/>
  <c r="NL196" i="1"/>
  <c r="NU217" i="1"/>
  <c r="NW217" i="1" s="1"/>
  <c r="NL68" i="1"/>
  <c r="NN68" i="1" s="1"/>
  <c r="LQ245" i="1"/>
  <c r="NL146" i="1"/>
  <c r="NB85" i="1"/>
  <c r="ND85" i="1"/>
  <c r="NE85" i="1"/>
  <c r="NB189" i="1"/>
  <c r="NE189" i="1"/>
  <c r="ND189" i="1"/>
  <c r="NW126" i="1"/>
  <c r="MC245" i="1"/>
  <c r="LQ277" i="1"/>
  <c r="DW167" i="1"/>
  <c r="NU212" i="1"/>
  <c r="NW212" i="1" s="1"/>
  <c r="LK244" i="1"/>
  <c r="LQ175" i="1"/>
  <c r="NU306" i="1"/>
  <c r="NW306" i="1" s="1"/>
  <c r="LE274" i="1"/>
  <c r="NU221" i="1"/>
  <c r="NW221" i="1" s="1"/>
  <c r="NL221" i="1"/>
  <c r="NN221" i="1" s="1"/>
  <c r="MO241" i="1"/>
  <c r="NU241" i="1" s="1"/>
  <c r="NW241" i="1" s="1"/>
  <c r="KY241" i="1"/>
  <c r="NL300" i="1"/>
  <c r="NL159" i="1"/>
  <c r="ND220" i="1"/>
  <c r="NB220" i="1"/>
  <c r="ND67" i="1"/>
  <c r="NH67" i="1" s="1"/>
  <c r="NB67" i="1"/>
  <c r="NF67" i="1" s="1"/>
  <c r="MX245" i="1"/>
  <c r="MZ245" i="1"/>
  <c r="LW245" i="1"/>
  <c r="NL313" i="1"/>
  <c r="NU163" i="1"/>
  <c r="NW163" i="1" s="1"/>
  <c r="KM32" i="1"/>
  <c r="NL32" i="1" s="1"/>
  <c r="NU62" i="1"/>
  <c r="NW62" i="1" s="1"/>
  <c r="LE220" i="1"/>
  <c r="NL220" i="1" s="1"/>
  <c r="LQ329" i="1"/>
  <c r="MI94" i="1"/>
  <c r="NU295" i="1"/>
  <c r="NW295" i="1" s="1"/>
  <c r="NL306" i="1"/>
  <c r="LE157" i="1"/>
  <c r="NL255" i="1"/>
  <c r="KY144" i="1"/>
  <c r="NB242" i="1"/>
  <c r="NE242" i="1"/>
  <c r="ND242" i="1"/>
  <c r="MZ135" i="1"/>
  <c r="MX135" i="1"/>
  <c r="NL163" i="1"/>
  <c r="NL171" i="1"/>
  <c r="MI320" i="1"/>
  <c r="NU320" i="1" s="1"/>
  <c r="NW320" i="1" s="1"/>
  <c r="NU28" i="1"/>
  <c r="NW28" i="1" s="1"/>
  <c r="NF7" i="1"/>
  <c r="NH178" i="1"/>
  <c r="MI129" i="1"/>
  <c r="NL161" i="1"/>
  <c r="NL147" i="1"/>
  <c r="NU280" i="1"/>
  <c r="NW280" i="1" s="1"/>
  <c r="NL144" i="1"/>
  <c r="NU101" i="1"/>
  <c r="NW101" i="1" s="1"/>
  <c r="NU124" i="1"/>
  <c r="NW124" i="1" s="1"/>
  <c r="ND57" i="1"/>
  <c r="NB57" i="1"/>
  <c r="NE57" i="1"/>
  <c r="NU242" i="1"/>
  <c r="NW242" i="1" s="1"/>
  <c r="NL154" i="1"/>
  <c r="MC138" i="1"/>
  <c r="NU138" i="1" s="1"/>
  <c r="NW138" i="1" s="1"/>
  <c r="NL223" i="1"/>
  <c r="NN223" i="1" s="1"/>
  <c r="KM9" i="1"/>
  <c r="NU161" i="1"/>
  <c r="NW161" i="1" s="1"/>
  <c r="NL90" i="1"/>
  <c r="NN90" i="1" s="1"/>
  <c r="NL47" i="1"/>
  <c r="NL242" i="1"/>
  <c r="NE126" i="1"/>
  <c r="NB126" i="1"/>
  <c r="ND126" i="1"/>
  <c r="MX94" i="1"/>
  <c r="MZ94" i="1"/>
  <c r="LE245" i="1"/>
  <c r="NL245" i="1" s="1"/>
  <c r="NU10" i="1"/>
  <c r="NW10" i="1" s="1"/>
  <c r="ND42" i="1"/>
  <c r="NB42" i="1"/>
  <c r="MC343" i="1"/>
  <c r="NU343" i="1" s="1"/>
  <c r="NW343" i="1" s="1"/>
  <c r="KS343" i="1"/>
  <c r="NL179" i="1"/>
  <c r="MO92" i="1"/>
  <c r="KY203" i="1"/>
  <c r="NF259" i="1"/>
  <c r="NU135" i="1"/>
  <c r="NW135" i="1" s="1"/>
  <c r="NL127" i="1"/>
  <c r="NU300" i="1"/>
  <c r="NW300" i="1" s="1"/>
  <c r="NB274" i="1"/>
  <c r="ND274" i="1"/>
  <c r="MX64" i="1"/>
  <c r="MZ64" i="1"/>
  <c r="NU68" i="1"/>
  <c r="NW68" i="1" s="1"/>
  <c r="MX144" i="1"/>
  <c r="MZ144" i="1"/>
  <c r="KS162" i="1"/>
  <c r="NL162" i="1" s="1"/>
  <c r="NL305" i="1"/>
  <c r="MO60" i="1"/>
  <c r="LK220" i="1"/>
  <c r="NL231" i="1"/>
  <c r="NU26" i="1"/>
  <c r="NW26" i="1" s="1"/>
  <c r="NL145" i="1"/>
  <c r="KY312" i="1"/>
  <c r="KY135" i="1"/>
  <c r="NL135" i="1" s="1"/>
  <c r="KM64" i="1"/>
  <c r="NL64" i="1" s="1"/>
  <c r="NN64" i="1" s="1"/>
  <c r="NU81" i="1"/>
  <c r="NW81" i="1" s="1"/>
  <c r="NU74" i="1"/>
  <c r="NW74" i="1" s="1"/>
  <c r="ND157" i="1"/>
  <c r="NB157" i="1"/>
  <c r="MZ68" i="1"/>
  <c r="MX68" i="1"/>
  <c r="NE68" i="1"/>
  <c r="MO245" i="1"/>
  <c r="NB6" i="1"/>
  <c r="ND6" i="1"/>
  <c r="LW212" i="1"/>
  <c r="LQ92" i="1"/>
  <c r="MO79" i="1"/>
  <c r="LE194" i="1"/>
  <c r="MI60" i="1"/>
  <c r="NU60" i="1" s="1"/>
  <c r="NW60" i="1" s="1"/>
  <c r="LK282" i="1"/>
  <c r="DW318" i="1"/>
  <c r="KY158" i="1"/>
  <c r="NU129" i="1"/>
  <c r="NW129" i="1" s="1"/>
  <c r="NL291" i="1"/>
  <c r="NU47" i="1"/>
  <c r="NW47" i="1" s="1"/>
  <c r="NE245" i="1"/>
  <c r="NB245" i="1"/>
  <c r="ND245" i="1"/>
  <c r="NJ245" i="1" s="1"/>
  <c r="OB245" i="1" s="1"/>
  <c r="MZ10" i="1"/>
  <c r="NE10" i="1"/>
  <c r="MX10" i="1"/>
  <c r="NX259" i="2"/>
  <c r="NN259" i="2"/>
  <c r="NX103" i="2"/>
  <c r="NN103" i="2"/>
  <c r="NX30" i="2"/>
  <c r="NN30" i="2"/>
  <c r="NK155" i="2"/>
  <c r="NX209" i="2"/>
  <c r="NN209" i="2"/>
  <c r="NK65" i="2"/>
  <c r="NU241" i="2"/>
  <c r="NW241" i="2" s="1"/>
  <c r="NN247" i="2"/>
  <c r="OA286" i="2"/>
  <c r="NK314" i="2"/>
  <c r="NN241" i="2"/>
  <c r="NK136" i="2"/>
  <c r="NN351" i="2"/>
  <c r="NN325" i="2"/>
  <c r="NX325" i="2"/>
  <c r="NL28" i="2"/>
  <c r="NX294" i="2"/>
  <c r="NN294" i="2"/>
  <c r="NK67" i="2"/>
  <c r="NK63" i="2"/>
  <c r="OA63" i="2"/>
  <c r="OC63" i="2" s="1"/>
  <c r="NK261" i="2"/>
  <c r="NU247" i="2"/>
  <c r="NW247" i="2" s="1"/>
  <c r="NN127" i="2"/>
  <c r="NX127" i="2"/>
  <c r="NK144" i="2"/>
  <c r="EG342" i="2"/>
  <c r="EI342" i="2" s="1"/>
  <c r="EC342" i="2"/>
  <c r="DX167" i="2"/>
  <c r="DW167" i="2"/>
  <c r="NE173" i="2"/>
  <c r="MZ173" i="2"/>
  <c r="MX173" i="2"/>
  <c r="NU41" i="2"/>
  <c r="NW41" i="2" s="1"/>
  <c r="OD25" i="2"/>
  <c r="NZ25" i="2"/>
  <c r="OF25" i="2" s="1"/>
  <c r="NB256" i="2"/>
  <c r="ND256" i="2"/>
  <c r="MO335" i="2"/>
  <c r="NB282" i="2"/>
  <c r="ND282" i="2"/>
  <c r="NK267" i="2"/>
  <c r="OA267" i="2"/>
  <c r="OC267" i="2" s="1"/>
  <c r="EC132" i="2"/>
  <c r="EG132" i="2"/>
  <c r="EI132" i="2" s="1"/>
  <c r="EG160" i="2"/>
  <c r="EI160" i="2" s="1"/>
  <c r="EC160" i="2"/>
  <c r="NE56" i="2"/>
  <c r="MZ56" i="2"/>
  <c r="MX56" i="2"/>
  <c r="LE323" i="2"/>
  <c r="DW184" i="2"/>
  <c r="DX184" i="2"/>
  <c r="EC165" i="2"/>
  <c r="EG165" i="2"/>
  <c r="EI165" i="2" s="1"/>
  <c r="NH119" i="2"/>
  <c r="NJ119" i="2"/>
  <c r="OB119" i="2" s="1"/>
  <c r="EG30" i="2"/>
  <c r="EI30" i="2" s="1"/>
  <c r="EC30" i="2"/>
  <c r="EC50" i="2"/>
  <c r="EG50" i="2"/>
  <c r="EI50" i="2" s="1"/>
  <c r="DX306" i="2"/>
  <c r="DW306" i="2"/>
  <c r="NJ278" i="2"/>
  <c r="OB278" i="2" s="1"/>
  <c r="NH278" i="2"/>
  <c r="DW101" i="2"/>
  <c r="DX101" i="2"/>
  <c r="NX68" i="2"/>
  <c r="NN68" i="2"/>
  <c r="NI235" i="2"/>
  <c r="NF235" i="2"/>
  <c r="NL125" i="2"/>
  <c r="NF8" i="2"/>
  <c r="NI8" i="2"/>
  <c r="NX217" i="2"/>
  <c r="NN217" i="2"/>
  <c r="NI164" i="2"/>
  <c r="MX150" i="2"/>
  <c r="NE150" i="2"/>
  <c r="MZ150" i="2"/>
  <c r="EC37" i="2"/>
  <c r="EG37" i="2"/>
  <c r="EI37" i="2" s="1"/>
  <c r="DW215" i="2"/>
  <c r="DX215" i="2"/>
  <c r="OA193" i="2"/>
  <c r="OC193" i="2" s="1"/>
  <c r="NK193" i="2"/>
  <c r="NL336" i="2"/>
  <c r="NX39" i="2"/>
  <c r="NN39" i="2"/>
  <c r="NJ286" i="2"/>
  <c r="OB286" i="2" s="1"/>
  <c r="NH155" i="2"/>
  <c r="NU108" i="2"/>
  <c r="NW108" i="2" s="1"/>
  <c r="NI313" i="2"/>
  <c r="OA240" i="2"/>
  <c r="NK240" i="2"/>
  <c r="EC25" i="2"/>
  <c r="EG25" i="2"/>
  <c r="EI25" i="2" s="1"/>
  <c r="LK322" i="2"/>
  <c r="NL321" i="2"/>
  <c r="NE316" i="2"/>
  <c r="MX316" i="2"/>
  <c r="MZ316" i="2"/>
  <c r="NJ297" i="2"/>
  <c r="OB297" i="2" s="1"/>
  <c r="NH297" i="2"/>
  <c r="DW268" i="2"/>
  <c r="NI35" i="2"/>
  <c r="NU177" i="2"/>
  <c r="NW177" i="2" s="1"/>
  <c r="DW220" i="2"/>
  <c r="DX220" i="2"/>
  <c r="DX189" i="2"/>
  <c r="DW189" i="2"/>
  <c r="LQ44" i="2"/>
  <c r="NL337" i="2"/>
  <c r="NB303" i="2"/>
  <c r="ND303" i="2"/>
  <c r="EG239" i="2"/>
  <c r="EI239" i="2" s="1"/>
  <c r="EC239" i="2"/>
  <c r="KS128" i="2"/>
  <c r="MC128" i="2"/>
  <c r="NU37" i="2"/>
  <c r="NW37" i="2" s="1"/>
  <c r="KY45" i="2"/>
  <c r="EG224" i="2"/>
  <c r="EI224" i="2" s="1"/>
  <c r="EC224" i="2"/>
  <c r="NH198" i="2"/>
  <c r="NJ198" i="2"/>
  <c r="OB198" i="2" s="1"/>
  <c r="NB145" i="2"/>
  <c r="ND145" i="2"/>
  <c r="NK244" i="2"/>
  <c r="EG178" i="2"/>
  <c r="EI178" i="2" s="1"/>
  <c r="EC178" i="2"/>
  <c r="ND177" i="2"/>
  <c r="NB177" i="2"/>
  <c r="NF144" i="2"/>
  <c r="DX112" i="2"/>
  <c r="DW112" i="2"/>
  <c r="LE49" i="2"/>
  <c r="NJ306" i="2"/>
  <c r="OB306" i="2" s="1"/>
  <c r="NH306" i="2"/>
  <c r="NB309" i="2"/>
  <c r="ND309" i="2"/>
  <c r="NE309" i="2"/>
  <c r="EC326" i="2"/>
  <c r="EG326" i="2"/>
  <c r="EI326" i="2" s="1"/>
  <c r="NN210" i="2"/>
  <c r="MX352" i="2"/>
  <c r="NE352" i="2"/>
  <c r="MZ352" i="2"/>
  <c r="MX342" i="2"/>
  <c r="NE342" i="2"/>
  <c r="MZ342" i="2"/>
  <c r="NF305" i="2"/>
  <c r="NI305" i="2"/>
  <c r="EC274" i="2"/>
  <c r="EG274" i="2"/>
  <c r="EI274" i="2" s="1"/>
  <c r="NN166" i="2"/>
  <c r="NU175" i="2"/>
  <c r="NW175" i="2" s="1"/>
  <c r="NB123" i="2"/>
  <c r="ND123" i="2"/>
  <c r="ED111" i="2"/>
  <c r="EF111" i="2" s="1"/>
  <c r="DZ111" i="2"/>
  <c r="NF229" i="2"/>
  <c r="NI229" i="2"/>
  <c r="NI165" i="2"/>
  <c r="NF165" i="2"/>
  <c r="DW147" i="2"/>
  <c r="DX147" i="2"/>
  <c r="EG56" i="2"/>
  <c r="EI56" i="2" s="1"/>
  <c r="EC56" i="2"/>
  <c r="NJ83" i="2"/>
  <c r="OB83" i="2" s="1"/>
  <c r="NH83" i="2"/>
  <c r="NF350" i="2"/>
  <c r="NI350" i="2"/>
  <c r="DW309" i="2"/>
  <c r="DX309" i="2"/>
  <c r="ND275" i="2"/>
  <c r="NB275" i="2"/>
  <c r="NJ245" i="2"/>
  <c r="OB245" i="2" s="1"/>
  <c r="NH245" i="2"/>
  <c r="NL235" i="2"/>
  <c r="LW214" i="2"/>
  <c r="DX98" i="2"/>
  <c r="DW98" i="2"/>
  <c r="NJ313" i="2"/>
  <c r="OB313" i="2" s="1"/>
  <c r="NE273" i="2"/>
  <c r="MZ273" i="2"/>
  <c r="MX273" i="2"/>
  <c r="NJ93" i="2"/>
  <c r="OB93" i="2" s="1"/>
  <c r="NH93" i="2"/>
  <c r="EC174" i="2"/>
  <c r="EG174" i="2"/>
  <c r="EI174" i="2" s="1"/>
  <c r="MO282" i="2"/>
  <c r="NU329" i="2"/>
  <c r="NW329" i="2" s="1"/>
  <c r="DW305" i="2"/>
  <c r="DX305" i="2"/>
  <c r="MC157" i="2"/>
  <c r="NE157" i="2"/>
  <c r="MZ157" i="2"/>
  <c r="MX157" i="2"/>
  <c r="LK77" i="2"/>
  <c r="LW77" i="2"/>
  <c r="NB40" i="2"/>
  <c r="ND40" i="2"/>
  <c r="OD116" i="2"/>
  <c r="NZ116" i="2"/>
  <c r="OF116" i="2" s="1"/>
  <c r="NN67" i="2"/>
  <c r="OD333" i="2"/>
  <c r="NZ333" i="2"/>
  <c r="OF333" i="2" s="1"/>
  <c r="NZ240" i="2"/>
  <c r="OF240" i="2" s="1"/>
  <c r="OD240" i="2"/>
  <c r="OD193" i="2"/>
  <c r="NZ193" i="2"/>
  <c r="OF193" i="2" s="1"/>
  <c r="NN313" i="2"/>
  <c r="NX313" i="2"/>
  <c r="DW33" i="2"/>
  <c r="DX33" i="2"/>
  <c r="NU319" i="2"/>
  <c r="NW319" i="2" s="1"/>
  <c r="DX205" i="2"/>
  <c r="DW205" i="2"/>
  <c r="NR351" i="2"/>
  <c r="NT351" i="2" s="1"/>
  <c r="DW129" i="2"/>
  <c r="DX129" i="2"/>
  <c r="EG26" i="2"/>
  <c r="EI26" i="2" s="1"/>
  <c r="EC26" i="2"/>
  <c r="DW253" i="2"/>
  <c r="DX253" i="2"/>
  <c r="EC222" i="2"/>
  <c r="EG222" i="2"/>
  <c r="EI222" i="2" s="1"/>
  <c r="NU137" i="2"/>
  <c r="NW137" i="2" s="1"/>
  <c r="NL121" i="2"/>
  <c r="OB314" i="2"/>
  <c r="EC253" i="2"/>
  <c r="EG253" i="2"/>
  <c r="EI253" i="2" s="1"/>
  <c r="DW206" i="2"/>
  <c r="DX206" i="2"/>
  <c r="NI103" i="2"/>
  <c r="NF103" i="2"/>
  <c r="NB49" i="2"/>
  <c r="ND49" i="2"/>
  <c r="EG142" i="2"/>
  <c r="EI142" i="2" s="1"/>
  <c r="EC142" i="2"/>
  <c r="NL126" i="2"/>
  <c r="NF78" i="2"/>
  <c r="NI78" i="2"/>
  <c r="NL158" i="2"/>
  <c r="ND178" i="2"/>
  <c r="NB178" i="2"/>
  <c r="LQ178" i="2"/>
  <c r="NE178" i="2"/>
  <c r="MZ178" i="2"/>
  <c r="MX178" i="2"/>
  <c r="NU118" i="2"/>
  <c r="NW118" i="2" s="1"/>
  <c r="NX34" i="2"/>
  <c r="NN34" i="2"/>
  <c r="MZ312" i="2"/>
  <c r="NE312" i="2"/>
  <c r="MX312" i="2"/>
  <c r="DX284" i="2"/>
  <c r="DW284" i="2"/>
  <c r="EC283" i="2"/>
  <c r="EG283" i="2"/>
  <c r="EI283" i="2" s="1"/>
  <c r="DW229" i="2"/>
  <c r="DX229" i="2"/>
  <c r="NU204" i="2"/>
  <c r="NW204" i="2" s="1"/>
  <c r="NJ30" i="2"/>
  <c r="OB30" i="2" s="1"/>
  <c r="NH30" i="2"/>
  <c r="DX260" i="2"/>
  <c r="DW260" i="2"/>
  <c r="NL199" i="2"/>
  <c r="EG73" i="2"/>
  <c r="EI73" i="2" s="1"/>
  <c r="EC73" i="2"/>
  <c r="DW163" i="2"/>
  <c r="DX163" i="2"/>
  <c r="NX64" i="2"/>
  <c r="NL343" i="2"/>
  <c r="DZ207" i="2"/>
  <c r="ED207" i="2"/>
  <c r="EF207" i="2" s="1"/>
  <c r="EC93" i="2"/>
  <c r="EG93" i="2"/>
  <c r="EI93" i="2" s="1"/>
  <c r="DZ114" i="2"/>
  <c r="ED114" i="2"/>
  <c r="EF114" i="2" s="1"/>
  <c r="NL22" i="2"/>
  <c r="EG328" i="2"/>
  <c r="EI328" i="2" s="1"/>
  <c r="EC328" i="2"/>
  <c r="NF285" i="2"/>
  <c r="NI285" i="2"/>
  <c r="NH201" i="2"/>
  <c r="NZ89" i="2"/>
  <c r="OF89" i="2" s="1"/>
  <c r="OD89" i="2"/>
  <c r="NR350" i="2"/>
  <c r="NT350" i="2" s="1"/>
  <c r="DX321" i="2"/>
  <c r="DW321" i="2"/>
  <c r="NL303" i="2"/>
  <c r="NN29" i="2"/>
  <c r="NX29" i="2"/>
  <c r="DZ339" i="2"/>
  <c r="ED339" i="2"/>
  <c r="EF339" i="2" s="1"/>
  <c r="MC248" i="2"/>
  <c r="NU248" i="2" s="1"/>
  <c r="NW248" i="2" s="1"/>
  <c r="NN102" i="2"/>
  <c r="NX102" i="2"/>
  <c r="MZ41" i="2"/>
  <c r="MX41" i="2"/>
  <c r="NE41" i="2"/>
  <c r="EG323" i="2"/>
  <c r="EI323" i="2" s="1"/>
  <c r="EC323" i="2"/>
  <c r="NE186" i="2"/>
  <c r="MZ186" i="2"/>
  <c r="MX186" i="2"/>
  <c r="DX90" i="2"/>
  <c r="DW90" i="2"/>
  <c r="NX167" i="2"/>
  <c r="NN167" i="2"/>
  <c r="DZ130" i="2"/>
  <c r="ED130" i="2"/>
  <c r="EF130" i="2" s="1"/>
  <c r="EG241" i="2"/>
  <c r="EI241" i="2" s="1"/>
  <c r="EC241" i="2"/>
  <c r="NL105" i="2"/>
  <c r="EG350" i="2"/>
  <c r="EI350" i="2" s="1"/>
  <c r="EC350" i="2"/>
  <c r="EC65" i="2"/>
  <c r="EG65" i="2"/>
  <c r="EI65" i="2" s="1"/>
  <c r="NL48" i="2"/>
  <c r="NN341" i="2"/>
  <c r="LE335" i="2"/>
  <c r="DW322" i="2"/>
  <c r="DX322" i="2"/>
  <c r="EG202" i="2"/>
  <c r="EI202" i="2" s="1"/>
  <c r="EC202" i="2"/>
  <c r="NU97" i="2"/>
  <c r="NW97" i="2" s="1"/>
  <c r="EG338" i="2"/>
  <c r="EI338" i="2" s="1"/>
  <c r="EC338" i="2"/>
  <c r="MZ66" i="2"/>
  <c r="MX66" i="2"/>
  <c r="NE66" i="2"/>
  <c r="NK328" i="2"/>
  <c r="ND252" i="2"/>
  <c r="NB252" i="2"/>
  <c r="NE252" i="2"/>
  <c r="NL196" i="2"/>
  <c r="NX271" i="2"/>
  <c r="NN271" i="2"/>
  <c r="ED138" i="2"/>
  <c r="EF138" i="2" s="1"/>
  <c r="DZ138" i="2"/>
  <c r="NL93" i="2"/>
  <c r="NL149" i="2"/>
  <c r="DX156" i="2"/>
  <c r="DW156" i="2"/>
  <c r="NI7" i="2"/>
  <c r="EC236" i="2"/>
  <c r="EG236" i="2"/>
  <c r="EI236" i="2" s="1"/>
  <c r="NL120" i="2"/>
  <c r="NL51" i="2"/>
  <c r="NE183" i="2"/>
  <c r="MZ183" i="2"/>
  <c r="MX183" i="2"/>
  <c r="EG43" i="2"/>
  <c r="EI43" i="2" s="1"/>
  <c r="EC43" i="2"/>
  <c r="ED32" i="2"/>
  <c r="EF32" i="2" s="1"/>
  <c r="DZ32" i="2"/>
  <c r="EC260" i="2"/>
  <c r="EG260" i="2"/>
  <c r="EI260" i="2" s="1"/>
  <c r="EC155" i="2"/>
  <c r="EG155" i="2"/>
  <c r="EI155" i="2" s="1"/>
  <c r="DW334" i="2"/>
  <c r="DX334" i="2"/>
  <c r="OD109" i="2"/>
  <c r="NZ109" i="2"/>
  <c r="OF109" i="2" s="1"/>
  <c r="EG47" i="2"/>
  <c r="EI47" i="2" s="1"/>
  <c r="EC47" i="2"/>
  <c r="NN332" i="2"/>
  <c r="NX332" i="2"/>
  <c r="DX11" i="2"/>
  <c r="DW11" i="2"/>
  <c r="EC221" i="2"/>
  <c r="EG221" i="2"/>
  <c r="EI221" i="2" s="1"/>
  <c r="NU200" i="2"/>
  <c r="NW200" i="2" s="1"/>
  <c r="NL200" i="2"/>
  <c r="NX83" i="2"/>
  <c r="NN83" i="2"/>
  <c r="EG294" i="2"/>
  <c r="EI294" i="2" s="1"/>
  <c r="EC294" i="2"/>
  <c r="NX132" i="2"/>
  <c r="NN132" i="2"/>
  <c r="NX42" i="2"/>
  <c r="NN42" i="2"/>
  <c r="NL307" i="2"/>
  <c r="NH232" i="2"/>
  <c r="NJ232" i="2"/>
  <c r="OB232" i="2" s="1"/>
  <c r="NF155" i="2"/>
  <c r="DZ121" i="2"/>
  <c r="ED121" i="2"/>
  <c r="EF121" i="2" s="1"/>
  <c r="DX290" i="2"/>
  <c r="DW290" i="2"/>
  <c r="NU93" i="2"/>
  <c r="NW93" i="2" s="1"/>
  <c r="NH67" i="2"/>
  <c r="EC245" i="2"/>
  <c r="EG245" i="2"/>
  <c r="EI245" i="2" s="1"/>
  <c r="NL123" i="2"/>
  <c r="NU70" i="2"/>
  <c r="NW70" i="2" s="1"/>
  <c r="NX87" i="2"/>
  <c r="NN87" i="2"/>
  <c r="NX163" i="2"/>
  <c r="NN163" i="2"/>
  <c r="ED27" i="2"/>
  <c r="EF27" i="2" s="1"/>
  <c r="DZ27" i="2"/>
  <c r="NF251" i="2"/>
  <c r="NI251" i="2"/>
  <c r="NL226" i="2"/>
  <c r="EG196" i="2"/>
  <c r="EI196" i="2" s="1"/>
  <c r="EC196" i="2"/>
  <c r="NL133" i="2"/>
  <c r="EG18" i="2"/>
  <c r="EI18" i="2" s="1"/>
  <c r="EC18" i="2"/>
  <c r="LE56" i="2"/>
  <c r="DX63" i="2"/>
  <c r="DW63" i="2"/>
  <c r="NK238" i="2"/>
  <c r="EC143" i="2"/>
  <c r="EG143" i="2"/>
  <c r="EI143" i="2" s="1"/>
  <c r="NF20" i="2"/>
  <c r="NI20" i="2"/>
  <c r="NI344" i="2"/>
  <c r="NF344" i="2"/>
  <c r="KY323" i="2"/>
  <c r="MC323" i="2"/>
  <c r="EC230" i="2"/>
  <c r="EG230" i="2"/>
  <c r="EI230" i="2" s="1"/>
  <c r="NI119" i="2"/>
  <c r="NF119" i="2"/>
  <c r="DX84" i="2"/>
  <c r="DW84" i="2"/>
  <c r="NI278" i="2"/>
  <c r="NF278" i="2"/>
  <c r="DX183" i="2"/>
  <c r="DW183" i="2"/>
  <c r="NL174" i="2"/>
  <c r="OB291" i="2"/>
  <c r="NJ235" i="2"/>
  <c r="OB235" i="2" s="1"/>
  <c r="NH235" i="2"/>
  <c r="EC266" i="2"/>
  <c r="EG266" i="2"/>
  <c r="EI266" i="2" s="1"/>
  <c r="DX223" i="2"/>
  <c r="DW223" i="2"/>
  <c r="NK134" i="2"/>
  <c r="NZ327" i="2"/>
  <c r="OF327" i="2" s="1"/>
  <c r="OD327" i="2"/>
  <c r="NN150" i="2"/>
  <c r="EC45" i="2"/>
  <c r="EG45" i="2"/>
  <c r="EI45" i="2" s="1"/>
  <c r="ED82" i="2"/>
  <c r="EF82" i="2" s="1"/>
  <c r="DZ82" i="2"/>
  <c r="EG264" i="2"/>
  <c r="EI264" i="2" s="1"/>
  <c r="EC264" i="2"/>
  <c r="MX336" i="2"/>
  <c r="NE336" i="2"/>
  <c r="MZ336" i="2"/>
  <c r="DX133" i="2"/>
  <c r="DW133" i="2"/>
  <c r="NK109" i="2"/>
  <c r="OA109" i="2"/>
  <c r="OC109" i="2" s="1"/>
  <c r="EC319" i="2"/>
  <c r="EG319" i="2"/>
  <c r="EI319" i="2" s="1"/>
  <c r="NJ34" i="2"/>
  <c r="OB34" i="2" s="1"/>
  <c r="EG351" i="2"/>
  <c r="EI351" i="2" s="1"/>
  <c r="EC351" i="2"/>
  <c r="DX160" i="2"/>
  <c r="DW160" i="2"/>
  <c r="DZ151" i="2"/>
  <c r="ED151" i="2"/>
  <c r="EF151" i="2" s="1"/>
  <c r="OA116" i="2"/>
  <c r="OC116" i="2" s="1"/>
  <c r="NK116" i="2"/>
  <c r="EC20" i="2"/>
  <c r="EG20" i="2"/>
  <c r="EI20" i="2" s="1"/>
  <c r="NB186" i="2"/>
  <c r="ND186" i="2"/>
  <c r="EC233" i="2"/>
  <c r="EG233" i="2"/>
  <c r="EI233" i="2" s="1"/>
  <c r="EG186" i="2"/>
  <c r="EI186" i="2" s="1"/>
  <c r="EC186" i="2"/>
  <c r="NE153" i="2"/>
  <c r="MZ153" i="2"/>
  <c r="MX153" i="2"/>
  <c r="NX346" i="2"/>
  <c r="NN346" i="2"/>
  <c r="EG234" i="2"/>
  <c r="EI234" i="2" s="1"/>
  <c r="EC234" i="2"/>
  <c r="EG149" i="2"/>
  <c r="EI149" i="2" s="1"/>
  <c r="EC149" i="2"/>
  <c r="ED152" i="2"/>
  <c r="EF152" i="2" s="1"/>
  <c r="DZ152" i="2"/>
  <c r="NJ27" i="2"/>
  <c r="OB27" i="2" s="1"/>
  <c r="NH27" i="2"/>
  <c r="DW338" i="2"/>
  <c r="DX338" i="2"/>
  <c r="MI44" i="2"/>
  <c r="NF286" i="2"/>
  <c r="DZ261" i="2"/>
  <c r="ED261" i="2"/>
  <c r="EF261" i="2" s="1"/>
  <c r="LK128" i="2"/>
  <c r="NI12" i="2"/>
  <c r="NF12" i="2"/>
  <c r="LK45" i="2"/>
  <c r="LQ45" i="2"/>
  <c r="NI198" i="2"/>
  <c r="NF198" i="2"/>
  <c r="NL73" i="2"/>
  <c r="NK11" i="2"/>
  <c r="OA11" i="2"/>
  <c r="OC11" i="2" s="1"/>
  <c r="NX147" i="2"/>
  <c r="OA147" i="2" s="1"/>
  <c r="OC147" i="2" s="1"/>
  <c r="NN147" i="2"/>
  <c r="NK89" i="2"/>
  <c r="OA89" i="2"/>
  <c r="OC89" i="2" s="1"/>
  <c r="KS49" i="2"/>
  <c r="MC49" i="2"/>
  <c r="NZ290" i="2"/>
  <c r="OF290" i="2" s="1"/>
  <c r="OD290" i="2"/>
  <c r="ND191" i="2"/>
  <c r="NB191" i="2"/>
  <c r="NE191" i="2"/>
  <c r="EG99" i="2"/>
  <c r="EI99" i="2" s="1"/>
  <c r="EC99" i="2"/>
  <c r="NE308" i="2"/>
  <c r="MX308" i="2"/>
  <c r="MZ308" i="2"/>
  <c r="NB111" i="2"/>
  <c r="ND111" i="2"/>
  <c r="NH111" i="2" s="1"/>
  <c r="NL352" i="2"/>
  <c r="ND326" i="2"/>
  <c r="NB326" i="2"/>
  <c r="NJ305" i="2"/>
  <c r="OB305" i="2" s="1"/>
  <c r="NH305" i="2"/>
  <c r="NX156" i="2"/>
  <c r="NN156" i="2"/>
  <c r="DW93" i="2"/>
  <c r="DX93" i="2"/>
  <c r="NF69" i="2"/>
  <c r="NF341" i="2"/>
  <c r="NI341" i="2"/>
  <c r="EG308" i="2"/>
  <c r="EI308" i="2" s="1"/>
  <c r="EC308" i="2"/>
  <c r="NJ165" i="2"/>
  <c r="OB165" i="2" s="1"/>
  <c r="NH165" i="2"/>
  <c r="DX107" i="2"/>
  <c r="DW107" i="2"/>
  <c r="NI245" i="2"/>
  <c r="NF245" i="2"/>
  <c r="KM214" i="2"/>
  <c r="DW44" i="2"/>
  <c r="DX44" i="2"/>
  <c r="EG246" i="2"/>
  <c r="EI246" i="2" s="1"/>
  <c r="EC246" i="2"/>
  <c r="DW106" i="2"/>
  <c r="DX106" i="2"/>
  <c r="NJ330" i="2"/>
  <c r="OB330" i="2" s="1"/>
  <c r="NL273" i="2"/>
  <c r="EG238" i="2"/>
  <c r="EI238" i="2" s="1"/>
  <c r="EC238" i="2"/>
  <c r="EC173" i="2"/>
  <c r="EG173" i="2"/>
  <c r="EI173" i="2" s="1"/>
  <c r="NF93" i="2"/>
  <c r="NI93" i="2"/>
  <c r="OD211" i="2"/>
  <c r="NZ211" i="2"/>
  <c r="OF211" i="2" s="1"/>
  <c r="EG71" i="2"/>
  <c r="EI71" i="2" s="1"/>
  <c r="EC71" i="2"/>
  <c r="DX18" i="2"/>
  <c r="DW18" i="2"/>
  <c r="DX282" i="2"/>
  <c r="DW282" i="2"/>
  <c r="KY282" i="2"/>
  <c r="NF294" i="2"/>
  <c r="NI294" i="2"/>
  <c r="EC210" i="2"/>
  <c r="EG210" i="2"/>
  <c r="EI210" i="2" s="1"/>
  <c r="LE157" i="2"/>
  <c r="KS77" i="2"/>
  <c r="NE77" i="2"/>
  <c r="MZ77" i="2"/>
  <c r="MX77" i="2"/>
  <c r="OD169" i="2"/>
  <c r="NZ169" i="2"/>
  <c r="OF169" i="2" s="1"/>
  <c r="NX67" i="2"/>
  <c r="NN333" i="2"/>
  <c r="NX330" i="2"/>
  <c r="NN330" i="2"/>
  <c r="NN240" i="2"/>
  <c r="NN94" i="2"/>
  <c r="NX54" i="2"/>
  <c r="NN54" i="2"/>
  <c r="MZ158" i="2"/>
  <c r="MX158" i="2"/>
  <c r="NE158" i="2"/>
  <c r="NF296" i="2"/>
  <c r="NI296" i="2"/>
  <c r="NX20" i="2"/>
  <c r="NN20" i="2"/>
  <c r="EG188" i="2"/>
  <c r="EI188" i="2" s="1"/>
  <c r="EC188" i="2"/>
  <c r="NK91" i="2"/>
  <c r="OA91" i="2"/>
  <c r="OC91" i="2" s="1"/>
  <c r="DW180" i="2"/>
  <c r="DX180" i="2"/>
  <c r="NN101" i="2"/>
  <c r="OA263" i="2"/>
  <c r="OC263" i="2" s="1"/>
  <c r="NK263" i="2"/>
  <c r="NF203" i="2"/>
  <c r="NI203" i="2"/>
  <c r="DZ293" i="2"/>
  <c r="ED293" i="2"/>
  <c r="EF293" i="2" s="1"/>
  <c r="EG168" i="2"/>
  <c r="EI168" i="2" s="1"/>
  <c r="EC168" i="2"/>
  <c r="NK212" i="2"/>
  <c r="DX328" i="2"/>
  <c r="DW328" i="2"/>
  <c r="MZ200" i="2"/>
  <c r="MX200" i="2"/>
  <c r="NE200" i="2"/>
  <c r="NN57" i="2"/>
  <c r="DW15" i="2"/>
  <c r="DX15" i="2"/>
  <c r="OD52" i="2"/>
  <c r="NZ52" i="2"/>
  <c r="OF52" i="2" s="1"/>
  <c r="NJ105" i="2"/>
  <c r="OB105" i="2" s="1"/>
  <c r="NH105" i="2"/>
  <c r="DX264" i="2"/>
  <c r="DW264" i="2"/>
  <c r="NL137" i="2"/>
  <c r="NU36" i="2"/>
  <c r="NW36" i="2" s="1"/>
  <c r="NX292" i="2"/>
  <c r="NN292" i="2"/>
  <c r="ED254" i="2"/>
  <c r="EF254" i="2" s="1"/>
  <c r="DZ254" i="2"/>
  <c r="NJ103" i="2"/>
  <c r="OB103" i="2" s="1"/>
  <c r="NH103" i="2"/>
  <c r="EG75" i="2"/>
  <c r="EI75" i="2" s="1"/>
  <c r="EC75" i="2"/>
  <c r="NB323" i="2"/>
  <c r="ND323" i="2"/>
  <c r="ND241" i="2"/>
  <c r="NB241" i="2"/>
  <c r="NI241" i="2" s="1"/>
  <c r="NU126" i="2"/>
  <c r="NW126" i="2" s="1"/>
  <c r="NH78" i="2"/>
  <c r="NJ78" i="2"/>
  <c r="OB78" i="2" s="1"/>
  <c r="DW298" i="2"/>
  <c r="DX298" i="2"/>
  <c r="NX232" i="2"/>
  <c r="NN232" i="2"/>
  <c r="MC178" i="2"/>
  <c r="DX55" i="2"/>
  <c r="DW55" i="2"/>
  <c r="NL334" i="2"/>
  <c r="EG242" i="2"/>
  <c r="EI242" i="2" s="1"/>
  <c r="EC242" i="2"/>
  <c r="DZ199" i="2"/>
  <c r="ED199" i="2"/>
  <c r="EF199" i="2" s="1"/>
  <c r="EG127" i="2"/>
  <c r="EI127" i="2" s="1"/>
  <c r="EC127" i="2"/>
  <c r="NI30" i="2"/>
  <c r="NF30" i="2"/>
  <c r="DW155" i="2"/>
  <c r="DX155" i="2"/>
  <c r="EG39" i="2"/>
  <c r="EI39" i="2" s="1"/>
  <c r="EC39" i="2"/>
  <c r="MI222" i="2"/>
  <c r="NU222" i="2" s="1"/>
  <c r="NZ152" i="2"/>
  <c r="OF152" i="2" s="1"/>
  <c r="OD152" i="2"/>
  <c r="DX276" i="2"/>
  <c r="DW276" i="2"/>
  <c r="EG163" i="2"/>
  <c r="EI163" i="2" s="1"/>
  <c r="EC163" i="2"/>
  <c r="NX293" i="2"/>
  <c r="NN293" i="2"/>
  <c r="EG227" i="2"/>
  <c r="EI227" i="2" s="1"/>
  <c r="EC227" i="2"/>
  <c r="DX110" i="2"/>
  <c r="DW110" i="2"/>
  <c r="DW85" i="2"/>
  <c r="DX85" i="2"/>
  <c r="NU22" i="2"/>
  <c r="NW22" i="2" s="1"/>
  <c r="MZ256" i="2"/>
  <c r="MX256" i="2"/>
  <c r="NE256" i="2"/>
  <c r="DW135" i="2"/>
  <c r="DX135" i="2"/>
  <c r="NJ68" i="2"/>
  <c r="OB68" i="2" s="1"/>
  <c r="NH68" i="2"/>
  <c r="EG341" i="2"/>
  <c r="EI341" i="2" s="1"/>
  <c r="EC341" i="2"/>
  <c r="NL326" i="2"/>
  <c r="MX303" i="2"/>
  <c r="NE303" i="2"/>
  <c r="MZ303" i="2"/>
  <c r="EC204" i="2"/>
  <c r="EG204" i="2"/>
  <c r="EI204" i="2" s="1"/>
  <c r="MZ129" i="2"/>
  <c r="MX129" i="2"/>
  <c r="NE129" i="2"/>
  <c r="NL129" i="2"/>
  <c r="DW46" i="2"/>
  <c r="DX46" i="2"/>
  <c r="DX266" i="2"/>
  <c r="DW266" i="2"/>
  <c r="NE241" i="2"/>
  <c r="DX209" i="2"/>
  <c r="DW209" i="2"/>
  <c r="DX103" i="2"/>
  <c r="DW103" i="2"/>
  <c r="NI79" i="2"/>
  <c r="NF79" i="2"/>
  <c r="NL41" i="2"/>
  <c r="NU47" i="2"/>
  <c r="NW47" i="2" s="1"/>
  <c r="NB47" i="2"/>
  <c r="ND47" i="2"/>
  <c r="NE47" i="2"/>
  <c r="EG63" i="2"/>
  <c r="EI63" i="2" s="1"/>
  <c r="EC63" i="2"/>
  <c r="DX286" i="2"/>
  <c r="DW286" i="2"/>
  <c r="NK152" i="2"/>
  <c r="OA152" i="2"/>
  <c r="OC152" i="2" s="1"/>
  <c r="OB333" i="2"/>
  <c r="EC110" i="2"/>
  <c r="EG110" i="2"/>
  <c r="EI110" i="2" s="1"/>
  <c r="MI335" i="2"/>
  <c r="MC335" i="2"/>
  <c r="ED237" i="2"/>
  <c r="EF237" i="2" s="1"/>
  <c r="DZ237" i="2"/>
  <c r="NZ124" i="2"/>
  <c r="OF124" i="2" s="1"/>
  <c r="OD124" i="2"/>
  <c r="DX51" i="2"/>
  <c r="DW51" i="2"/>
  <c r="DW347" i="2"/>
  <c r="DX347" i="2"/>
  <c r="NL252" i="2"/>
  <c r="NN146" i="2"/>
  <c r="NX146" i="2"/>
  <c r="OD310" i="2"/>
  <c r="NZ310" i="2"/>
  <c r="OF310" i="2" s="1"/>
  <c r="EC123" i="2"/>
  <c r="EG123" i="2"/>
  <c r="EI123" i="2" s="1"/>
  <c r="NU287" i="2"/>
  <c r="NW287" i="2" s="1"/>
  <c r="EG31" i="2"/>
  <c r="EI31" i="2" s="1"/>
  <c r="EC31" i="2"/>
  <c r="NL277" i="2"/>
  <c r="NE120" i="2"/>
  <c r="MZ120" i="2"/>
  <c r="MX120" i="2"/>
  <c r="NL6" i="2"/>
  <c r="EC248" i="2"/>
  <c r="EG248" i="2"/>
  <c r="EI248" i="2" s="1"/>
  <c r="DW343" i="2"/>
  <c r="DX343" i="2"/>
  <c r="ED327" i="2"/>
  <c r="EF327" i="2" s="1"/>
  <c r="DZ327" i="2"/>
  <c r="NF136" i="2"/>
  <c r="DW247" i="2"/>
  <c r="DX247" i="2"/>
  <c r="DW252" i="2"/>
  <c r="DX252" i="2"/>
  <c r="MZ299" i="2"/>
  <c r="MX299" i="2"/>
  <c r="NE299" i="2"/>
  <c r="NE281" i="2"/>
  <c r="MZ281" i="2"/>
  <c r="MX281" i="2"/>
  <c r="NI190" i="2"/>
  <c r="NF190" i="2"/>
  <c r="NJ348" i="2"/>
  <c r="OB348" i="2" s="1"/>
  <c r="NH348" i="2"/>
  <c r="DW68" i="2"/>
  <c r="DX68" i="2"/>
  <c r="EG307" i="2"/>
  <c r="EI307" i="2" s="1"/>
  <c r="EC307" i="2"/>
  <c r="NN266" i="2"/>
  <c r="NX266" i="2"/>
  <c r="ND248" i="2"/>
  <c r="NB248" i="2"/>
  <c r="DX238" i="2"/>
  <c r="DW238" i="2"/>
  <c r="NH164" i="2"/>
  <c r="EC131" i="2"/>
  <c r="EG131" i="2"/>
  <c r="EI131" i="2" s="1"/>
  <c r="NX92" i="2"/>
  <c r="NN92" i="2"/>
  <c r="DW174" i="2"/>
  <c r="DX174" i="2"/>
  <c r="NU123" i="2"/>
  <c r="NW123" i="2" s="1"/>
  <c r="NE123" i="2"/>
  <c r="MZ123" i="2"/>
  <c r="MX123" i="2"/>
  <c r="MZ70" i="2"/>
  <c r="MX70" i="2"/>
  <c r="NE70" i="2"/>
  <c r="NI163" i="2"/>
  <c r="NF163" i="2"/>
  <c r="DX295" i="2"/>
  <c r="DW295" i="2"/>
  <c r="NL275" i="2"/>
  <c r="NE85" i="2"/>
  <c r="MZ85" i="2"/>
  <c r="MX85" i="2"/>
  <c r="DZ17" i="2"/>
  <c r="ED17" i="2"/>
  <c r="EF17" i="2" s="1"/>
  <c r="NF67" i="2"/>
  <c r="NX21" i="2"/>
  <c r="NN21" i="2"/>
  <c r="NX80" i="2"/>
  <c r="OA80" i="2" s="1"/>
  <c r="OC80" i="2" s="1"/>
  <c r="NN80" i="2"/>
  <c r="MO56" i="2"/>
  <c r="EG303" i="2"/>
  <c r="EI303" i="2" s="1"/>
  <c r="EC303" i="2"/>
  <c r="DX236" i="2"/>
  <c r="DW236" i="2"/>
  <c r="NU145" i="2"/>
  <c r="NW145" i="2" s="1"/>
  <c r="NE145" i="2"/>
  <c r="MZ145" i="2"/>
  <c r="MX145" i="2"/>
  <c r="EG281" i="2"/>
  <c r="EI281" i="2" s="1"/>
  <c r="EC281" i="2"/>
  <c r="DW139" i="2"/>
  <c r="DX139" i="2"/>
  <c r="NJ344" i="2"/>
  <c r="OB344" i="2" s="1"/>
  <c r="NH344" i="2"/>
  <c r="KS323" i="2"/>
  <c r="KM323" i="2"/>
  <c r="NX221" i="2"/>
  <c r="EC179" i="2"/>
  <c r="EG179" i="2"/>
  <c r="EI179" i="2" s="1"/>
  <c r="EG299" i="2"/>
  <c r="EI299" i="2" s="1"/>
  <c r="EC299" i="2"/>
  <c r="DX92" i="2"/>
  <c r="DW92" i="2"/>
  <c r="NX38" i="2"/>
  <c r="NN38" i="2"/>
  <c r="EG189" i="2"/>
  <c r="EI189" i="2" s="1"/>
  <c r="EC189" i="2"/>
  <c r="ND85" i="2"/>
  <c r="NB85" i="2"/>
  <c r="ND325" i="2"/>
  <c r="NH325" i="2" s="1"/>
  <c r="NB325" i="2"/>
  <c r="NF325" i="2" s="1"/>
  <c r="ND48" i="2"/>
  <c r="NB48" i="2"/>
  <c r="NF63" i="2"/>
  <c r="DW212" i="2"/>
  <c r="EG200" i="2"/>
  <c r="EI200" i="2" s="1"/>
  <c r="EC200" i="2"/>
  <c r="DW127" i="2"/>
  <c r="DX127" i="2"/>
  <c r="NB216" i="2"/>
  <c r="ND216" i="2"/>
  <c r="OD349" i="2"/>
  <c r="NZ349" i="2"/>
  <c r="OF349" i="2" s="1"/>
  <c r="NH187" i="2"/>
  <c r="NJ187" i="2"/>
  <c r="OB187" i="2" s="1"/>
  <c r="NL140" i="2"/>
  <c r="NE140" i="2"/>
  <c r="MZ140" i="2"/>
  <c r="MX140" i="2"/>
  <c r="ND22" i="2"/>
  <c r="NB22" i="2"/>
  <c r="NL177" i="2"/>
  <c r="EG216" i="2"/>
  <c r="EI216" i="2" s="1"/>
  <c r="EC216" i="2"/>
  <c r="NN110" i="2"/>
  <c r="NX110" i="2"/>
  <c r="EG263" i="2"/>
  <c r="EI263" i="2" s="1"/>
  <c r="EC263" i="2"/>
  <c r="NE26" i="2"/>
  <c r="MX26" i="2"/>
  <c r="MZ26" i="2"/>
  <c r="OD197" i="2"/>
  <c r="NZ197" i="2"/>
  <c r="OF197" i="2" s="1"/>
  <c r="EG119" i="2"/>
  <c r="EI119" i="2" s="1"/>
  <c r="EC119" i="2"/>
  <c r="KS322" i="2"/>
  <c r="OD267" i="2"/>
  <c r="NZ267" i="2"/>
  <c r="OF267" i="2" s="1"/>
  <c r="NX280" i="2"/>
  <c r="NN280" i="2"/>
  <c r="NU243" i="2"/>
  <c r="NW243" i="2" s="1"/>
  <c r="DX117" i="2"/>
  <c r="DW117" i="2"/>
  <c r="DX333" i="2"/>
  <c r="DW333" i="2"/>
  <c r="NU284" i="2"/>
  <c r="NW284" i="2" s="1"/>
  <c r="NB284" i="2"/>
  <c r="ND284" i="2"/>
  <c r="NE284" i="2"/>
  <c r="NL245" i="2"/>
  <c r="NL168" i="2"/>
  <c r="OA180" i="2"/>
  <c r="OC180" i="2" s="1"/>
  <c r="NK180" i="2"/>
  <c r="LW128" i="2"/>
  <c r="NU115" i="2"/>
  <c r="NW115" i="2" s="1"/>
  <c r="NJ12" i="2"/>
  <c r="OB12" i="2" s="1"/>
  <c r="NH12" i="2"/>
  <c r="MZ45" i="2"/>
  <c r="MX45" i="2"/>
  <c r="NE45" i="2"/>
  <c r="MI45" i="2"/>
  <c r="EC270" i="2"/>
  <c r="EG270" i="2"/>
  <c r="EI270" i="2" s="1"/>
  <c r="EC229" i="2"/>
  <c r="EG229" i="2"/>
  <c r="EI229" i="2" s="1"/>
  <c r="EG194" i="2"/>
  <c r="EI194" i="2" s="1"/>
  <c r="EC194" i="2"/>
  <c r="NH167" i="2"/>
  <c r="NJ167" i="2"/>
  <c r="OB167" i="2" s="1"/>
  <c r="KM49" i="2"/>
  <c r="EC9" i="2"/>
  <c r="EG9" i="2"/>
  <c r="EI9" i="2" s="1"/>
  <c r="OA290" i="2"/>
  <c r="OC290" i="2" s="1"/>
  <c r="NK290" i="2"/>
  <c r="DW222" i="2"/>
  <c r="DX222" i="2"/>
  <c r="OA139" i="2"/>
  <c r="OC139" i="2" s="1"/>
  <c r="NK139" i="2"/>
  <c r="NB130" i="2"/>
  <c r="ND130" i="2"/>
  <c r="NE130" i="2"/>
  <c r="NR352" i="2"/>
  <c r="NT352" i="2" s="1"/>
  <c r="NI201" i="2"/>
  <c r="NK114" i="2"/>
  <c r="EG14" i="2"/>
  <c r="EI14" i="2" s="1"/>
  <c r="EC14" i="2"/>
  <c r="MO214" i="2"/>
  <c r="LK214" i="2"/>
  <c r="NB179" i="2"/>
  <c r="ND179" i="2"/>
  <c r="NL18" i="2"/>
  <c r="NF315" i="2"/>
  <c r="NI315" i="2"/>
  <c r="NI257" i="2"/>
  <c r="NF257" i="2"/>
  <c r="DW176" i="2"/>
  <c r="DX176" i="2"/>
  <c r="KS282" i="2"/>
  <c r="LQ282" i="2"/>
  <c r="EG96" i="2"/>
  <c r="EI96" i="2" s="1"/>
  <c r="EC96" i="2"/>
  <c r="NJ329" i="2"/>
  <c r="OB329" i="2" s="1"/>
  <c r="NH329" i="2"/>
  <c r="EG295" i="2"/>
  <c r="EI295" i="2" s="1"/>
  <c r="EC295" i="2"/>
  <c r="MO157" i="2"/>
  <c r="OA156" i="2"/>
  <c r="OC156" i="2" s="1"/>
  <c r="NK156" i="2"/>
  <c r="MC77" i="2"/>
  <c r="NX10" i="2"/>
  <c r="NN254" i="2"/>
  <c r="NX254" i="2"/>
  <c r="NZ160" i="2"/>
  <c r="OF160" i="2" s="1"/>
  <c r="OD160" i="2"/>
  <c r="OD270" i="2"/>
  <c r="NZ270" i="2"/>
  <c r="OF270" i="2" s="1"/>
  <c r="OA160" i="2"/>
  <c r="OC160" i="2" s="1"/>
  <c r="OD94" i="2"/>
  <c r="NZ94" i="2"/>
  <c r="OF94" i="2" s="1"/>
  <c r="DW196" i="2"/>
  <c r="DX196" i="2"/>
  <c r="DW162" i="2"/>
  <c r="DX162" i="2"/>
  <c r="MZ22" i="2"/>
  <c r="MX22" i="2"/>
  <c r="NE22" i="2"/>
  <c r="NU176" i="2"/>
  <c r="NW176" i="2" s="1"/>
  <c r="NK80" i="2"/>
  <c r="ED125" i="2"/>
  <c r="EF125" i="2" s="1"/>
  <c r="DZ125" i="2"/>
  <c r="NN251" i="2"/>
  <c r="NX251" i="2"/>
  <c r="DX193" i="2"/>
  <c r="DW193" i="2"/>
  <c r="NF266" i="2"/>
  <c r="NI266" i="2"/>
  <c r="NN230" i="2"/>
  <c r="NX230" i="2"/>
  <c r="NK171" i="2"/>
  <c r="NX164" i="2"/>
  <c r="NN164" i="2"/>
  <c r="EG337" i="2"/>
  <c r="EI337" i="2" s="1"/>
  <c r="EC337" i="2"/>
  <c r="OD301" i="2"/>
  <c r="NZ301" i="2"/>
  <c r="OF301" i="2" s="1"/>
  <c r="NX175" i="2"/>
  <c r="NN175" i="2"/>
  <c r="NL36" i="2"/>
  <c r="NB340" i="2"/>
  <c r="ND340" i="2"/>
  <c r="NE340" i="2"/>
  <c r="NL340" i="2"/>
  <c r="NX278" i="2"/>
  <c r="NN278" i="2"/>
  <c r="DW228" i="2"/>
  <c r="DX228" i="2"/>
  <c r="NB126" i="2"/>
  <c r="ND126" i="2"/>
  <c r="NE126" i="2"/>
  <c r="KM178" i="2"/>
  <c r="NX148" i="2"/>
  <c r="NN148" i="2"/>
  <c r="NL118" i="2"/>
  <c r="NL204" i="2"/>
  <c r="EG7" i="2"/>
  <c r="EI7" i="2" s="1"/>
  <c r="EC7" i="2"/>
  <c r="OA21" i="2"/>
  <c r="OC21" i="2" s="1"/>
  <c r="NK21" i="2"/>
  <c r="NB181" i="2"/>
  <c r="ND181" i="2"/>
  <c r="NE181" i="2"/>
  <c r="DW105" i="2"/>
  <c r="DX105" i="2"/>
  <c r="DZ191" i="2"/>
  <c r="ED191" i="2"/>
  <c r="EF191" i="2" s="1"/>
  <c r="EC184" i="2"/>
  <c r="EG184" i="2"/>
  <c r="EI184" i="2" s="1"/>
  <c r="DW165" i="2"/>
  <c r="DX165" i="2"/>
  <c r="EC86" i="2"/>
  <c r="EG86" i="2"/>
  <c r="EI86" i="2" s="1"/>
  <c r="NN117" i="2"/>
  <c r="NX117" i="2"/>
  <c r="EC322" i="2"/>
  <c r="EG322" i="2"/>
  <c r="EI322" i="2" s="1"/>
  <c r="NU256" i="2"/>
  <c r="NW256" i="2" s="1"/>
  <c r="DZ244" i="2"/>
  <c r="ED244" i="2"/>
  <c r="EF244" i="2" s="1"/>
  <c r="ED145" i="2"/>
  <c r="EF145" i="2" s="1"/>
  <c r="DZ145" i="2"/>
  <c r="NF68" i="2"/>
  <c r="NI68" i="2"/>
  <c r="LK248" i="2"/>
  <c r="OD11" i="2"/>
  <c r="NZ11" i="2"/>
  <c r="OF11" i="2" s="1"/>
  <c r="NZ262" i="2"/>
  <c r="OF262" i="2" s="1"/>
  <c r="OD262" i="2"/>
  <c r="NK147" i="2"/>
  <c r="DX102" i="2"/>
  <c r="DW102" i="2"/>
  <c r="EC62" i="2"/>
  <c r="EG62" i="2"/>
  <c r="EI62" i="2" s="1"/>
  <c r="DZ258" i="2"/>
  <c r="ED258" i="2"/>
  <c r="EF258" i="2" s="1"/>
  <c r="NI31" i="2"/>
  <c r="MZ236" i="2"/>
  <c r="NE236" i="2"/>
  <c r="MX236" i="2"/>
  <c r="NX144" i="2"/>
  <c r="NN144" i="2"/>
  <c r="NF17" i="2"/>
  <c r="NI17" i="2"/>
  <c r="EG344" i="2"/>
  <c r="EI344" i="2" s="1"/>
  <c r="EC344" i="2"/>
  <c r="ED314" i="2"/>
  <c r="EF314" i="2" s="1"/>
  <c r="DZ314" i="2"/>
  <c r="EG88" i="2"/>
  <c r="EI88" i="2" s="1"/>
  <c r="EC88" i="2"/>
  <c r="KM335" i="2"/>
  <c r="KY335" i="2"/>
  <c r="DW315" i="2"/>
  <c r="DX315" i="2"/>
  <c r="DW56" i="2"/>
  <c r="DX56" i="2"/>
  <c r="EG22" i="2"/>
  <c r="EI22" i="2" s="1"/>
  <c r="EC22" i="2"/>
  <c r="MZ196" i="2"/>
  <c r="NE196" i="2"/>
  <c r="MX196" i="2"/>
  <c r="EC352" i="2"/>
  <c r="EG352" i="2"/>
  <c r="EI352" i="2" s="1"/>
  <c r="NJ271" i="2"/>
  <c r="OB271" i="2" s="1"/>
  <c r="NH271" i="2"/>
  <c r="DW171" i="2"/>
  <c r="DX171" i="2"/>
  <c r="NE287" i="2"/>
  <c r="MZ287" i="2"/>
  <c r="MX287" i="2"/>
  <c r="NL287" i="2"/>
  <c r="NL143" i="2"/>
  <c r="NL283" i="2"/>
  <c r="NU277" i="2"/>
  <c r="NW277" i="2" s="1"/>
  <c r="NE277" i="2"/>
  <c r="MZ277" i="2"/>
  <c r="MX277" i="2"/>
  <c r="EG305" i="2"/>
  <c r="EI305" i="2" s="1"/>
  <c r="EC305" i="2"/>
  <c r="NU183" i="2"/>
  <c r="NW183" i="2" s="1"/>
  <c r="EG139" i="2"/>
  <c r="EI139" i="2" s="1"/>
  <c r="EC139" i="2"/>
  <c r="OA25" i="2"/>
  <c r="OC25" i="2" s="1"/>
  <c r="NK25" i="2"/>
  <c r="NB56" i="2"/>
  <c r="ND56" i="2"/>
  <c r="DX350" i="2"/>
  <c r="DW350" i="2"/>
  <c r="DZ317" i="2"/>
  <c r="ED317" i="2"/>
  <c r="EF317" i="2" s="1"/>
  <c r="NU299" i="2"/>
  <c r="NW299" i="2" s="1"/>
  <c r="NJ190" i="2"/>
  <c r="OB190" i="2" s="1"/>
  <c r="NH190" i="2"/>
  <c r="DX116" i="2"/>
  <c r="DW116" i="2"/>
  <c r="EG220" i="2"/>
  <c r="EI220" i="2" s="1"/>
  <c r="EC220" i="2"/>
  <c r="DW351" i="2"/>
  <c r="DX351" i="2"/>
  <c r="DW289" i="2"/>
  <c r="DX289" i="2"/>
  <c r="NK215" i="2"/>
  <c r="OA215" i="2"/>
  <c r="OC215" i="2" s="1"/>
  <c r="NL162" i="2"/>
  <c r="NX53" i="2"/>
  <c r="NN53" i="2"/>
  <c r="MZ154" i="2"/>
  <c r="MX154" i="2"/>
  <c r="NE154" i="2"/>
  <c r="NL339" i="2"/>
  <c r="EC265" i="2"/>
  <c r="EG265" i="2"/>
  <c r="EI265" i="2" s="1"/>
  <c r="NN95" i="2"/>
  <c r="DX7" i="2"/>
  <c r="DW7" i="2"/>
  <c r="NH163" i="2"/>
  <c r="NJ163" i="2"/>
  <c r="OB163" i="2" s="1"/>
  <c r="NL46" i="2"/>
  <c r="NH136" i="2"/>
  <c r="NU15" i="2"/>
  <c r="NW15" i="2" s="1"/>
  <c r="DW283" i="2"/>
  <c r="DX283" i="2"/>
  <c r="NK192" i="2"/>
  <c r="NU133" i="2"/>
  <c r="NW133" i="2" s="1"/>
  <c r="DW23" i="2"/>
  <c r="DX23" i="2"/>
  <c r="LQ56" i="2"/>
  <c r="NL145" i="2"/>
  <c r="DW36" i="2"/>
  <c r="DX36" i="2"/>
  <c r="DX9" i="2"/>
  <c r="DW9" i="2"/>
  <c r="DX250" i="2"/>
  <c r="DW250" i="2"/>
  <c r="MO323" i="2"/>
  <c r="LK323" i="2"/>
  <c r="NL40" i="2"/>
  <c r="EG100" i="2"/>
  <c r="EI100" i="2" s="1"/>
  <c r="EC100" i="2"/>
  <c r="OA262" i="2"/>
  <c r="OC262" i="2" s="1"/>
  <c r="NK262" i="2"/>
  <c r="ND125" i="2"/>
  <c r="NB125" i="2"/>
  <c r="NE125" i="2"/>
  <c r="ND298" i="2"/>
  <c r="NB298" i="2"/>
  <c r="EG243" i="2"/>
  <c r="EI243" i="2" s="1"/>
  <c r="EC243" i="2"/>
  <c r="NK202" i="2"/>
  <c r="OA202" i="2"/>
  <c r="OC202" i="2" s="1"/>
  <c r="DW136" i="2"/>
  <c r="DX136" i="2"/>
  <c r="NX198" i="2"/>
  <c r="NN198" i="2"/>
  <c r="NB138" i="2"/>
  <c r="NI138" i="2" s="1"/>
  <c r="ND138" i="2"/>
  <c r="EC69" i="2"/>
  <c r="EG69" i="2"/>
  <c r="EI69" i="2" s="1"/>
  <c r="NX314" i="2"/>
  <c r="OA314" i="2" s="1"/>
  <c r="OC314" i="2" s="1"/>
  <c r="NN314" i="2"/>
  <c r="NX238" i="2"/>
  <c r="NN238" i="2"/>
  <c r="NU190" i="2"/>
  <c r="NW190" i="2" s="1"/>
  <c r="DW308" i="2"/>
  <c r="DX308" i="2"/>
  <c r="NX218" i="2"/>
  <c r="NN218" i="2"/>
  <c r="DW149" i="2"/>
  <c r="DX149" i="2"/>
  <c r="NB128" i="2"/>
  <c r="ND128" i="2"/>
  <c r="NH97" i="2"/>
  <c r="NJ97" i="2"/>
  <c r="OB97" i="2" s="1"/>
  <c r="NX27" i="2"/>
  <c r="NN27" i="2"/>
  <c r="EC10" i="2"/>
  <c r="EG10" i="2"/>
  <c r="EI10" i="2" s="1"/>
  <c r="NK301" i="2"/>
  <c r="OA301" i="2"/>
  <c r="OC301" i="2" s="1"/>
  <c r="EC180" i="2"/>
  <c r="EG180" i="2"/>
  <c r="EI180" i="2" s="1"/>
  <c r="EC68" i="2"/>
  <c r="EG68" i="2"/>
  <c r="EI68" i="2" s="1"/>
  <c r="NZ317" i="2"/>
  <c r="OF317" i="2" s="1"/>
  <c r="OD317" i="2"/>
  <c r="ND176" i="2"/>
  <c r="NH176" i="2" s="1"/>
  <c r="NB176" i="2"/>
  <c r="NF330" i="2"/>
  <c r="DW62" i="2"/>
  <c r="DX62" i="2"/>
  <c r="MO322" i="2"/>
  <c r="NE322" i="2"/>
  <c r="MZ322" i="2"/>
  <c r="MX322" i="2"/>
  <c r="OD255" i="2"/>
  <c r="NZ255" i="2"/>
  <c r="OF255" i="2" s="1"/>
  <c r="ED275" i="2"/>
  <c r="EF275" i="2" s="1"/>
  <c r="DZ275" i="2"/>
  <c r="NX81" i="2"/>
  <c r="EG269" i="2"/>
  <c r="EI269" i="2" s="1"/>
  <c r="EC269" i="2"/>
  <c r="DW232" i="2"/>
  <c r="DX232" i="2"/>
  <c r="NH69" i="2"/>
  <c r="EC101" i="2"/>
  <c r="EG101" i="2"/>
  <c r="EI101" i="2" s="1"/>
  <c r="NF27" i="2"/>
  <c r="NI27" i="2"/>
  <c r="EG321" i="2"/>
  <c r="EI321" i="2" s="1"/>
  <c r="EC321" i="2"/>
  <c r="ED120" i="2"/>
  <c r="EF120" i="2" s="1"/>
  <c r="DZ120" i="2"/>
  <c r="KS44" i="2"/>
  <c r="OA255" i="2"/>
  <c r="NK255" i="2"/>
  <c r="NH213" i="2"/>
  <c r="NJ213" i="2"/>
  <c r="OB213" i="2" s="1"/>
  <c r="DZ190" i="2"/>
  <c r="ED190" i="2"/>
  <c r="EF190" i="2" s="1"/>
  <c r="MO128" i="2"/>
  <c r="NL79" i="2"/>
  <c r="MZ37" i="2"/>
  <c r="MX37" i="2"/>
  <c r="NE37" i="2"/>
  <c r="LE45" i="2"/>
  <c r="NN244" i="2"/>
  <c r="NX244" i="2"/>
  <c r="EG171" i="2"/>
  <c r="EI171" i="2" s="1"/>
  <c r="EC171" i="2"/>
  <c r="ED78" i="2"/>
  <c r="EF78" i="2" s="1"/>
  <c r="DZ78" i="2"/>
  <c r="EC29" i="2"/>
  <c r="EG29" i="2"/>
  <c r="EI29" i="2" s="1"/>
  <c r="NU99" i="2"/>
  <c r="NW99" i="2" s="1"/>
  <c r="NN24" i="2"/>
  <c r="NX24" i="2"/>
  <c r="LW49" i="2"/>
  <c r="NN347" i="2"/>
  <c r="NX347" i="2"/>
  <c r="NI239" i="2"/>
  <c r="NF239" i="2"/>
  <c r="EG193" i="2"/>
  <c r="EI193" i="2" s="1"/>
  <c r="EC193" i="2"/>
  <c r="EC128" i="2"/>
  <c r="EG128" i="2"/>
  <c r="EI128" i="2" s="1"/>
  <c r="DX134" i="2"/>
  <c r="DW134" i="2"/>
  <c r="DX188" i="2"/>
  <c r="DW188" i="2"/>
  <c r="NJ107" i="2"/>
  <c r="OB107" i="2" s="1"/>
  <c r="NH107" i="2"/>
  <c r="NF64" i="2"/>
  <c r="NI64" i="2"/>
  <c r="DX233" i="2"/>
  <c r="DW233" i="2"/>
  <c r="MZ166" i="2"/>
  <c r="MX166" i="2"/>
  <c r="NE166" i="2"/>
  <c r="EG35" i="2"/>
  <c r="EI35" i="2" s="1"/>
  <c r="EC35" i="2"/>
  <c r="NJ341" i="2"/>
  <c r="OB341" i="2" s="1"/>
  <c r="EC306" i="2"/>
  <c r="EG306" i="2"/>
  <c r="EI306" i="2" s="1"/>
  <c r="ED144" i="2"/>
  <c r="EF144" i="2" s="1"/>
  <c r="DZ144" i="2"/>
  <c r="NH38" i="2"/>
  <c r="NJ38" i="2"/>
  <c r="OB38" i="2" s="1"/>
  <c r="DX294" i="2"/>
  <c r="DW294" i="2"/>
  <c r="KY214" i="2"/>
  <c r="MI214" i="2"/>
  <c r="NU18" i="2"/>
  <c r="NW18" i="2" s="1"/>
  <c r="NJ254" i="2"/>
  <c r="OB254" i="2" s="1"/>
  <c r="NH242" i="2"/>
  <c r="NH224" i="2"/>
  <c r="NJ224" i="2"/>
  <c r="OB224" i="2" s="1"/>
  <c r="NJ315" i="2"/>
  <c r="OB315" i="2" s="1"/>
  <c r="NH315" i="2"/>
  <c r="NH257" i="2"/>
  <c r="NJ257" i="2"/>
  <c r="OB257" i="2" s="1"/>
  <c r="NH138" i="2"/>
  <c r="NJ138" i="2"/>
  <c r="OB138" i="2" s="1"/>
  <c r="ND101" i="2"/>
  <c r="NB101" i="2"/>
  <c r="DX45" i="2"/>
  <c r="DW45" i="2"/>
  <c r="ED57" i="2"/>
  <c r="EF57" i="2" s="1"/>
  <c r="DZ57" i="2"/>
  <c r="MZ282" i="2"/>
  <c r="MX282" i="2"/>
  <c r="NE282" i="2"/>
  <c r="MI282" i="2"/>
  <c r="OA169" i="2"/>
  <c r="OC169" i="2" s="1"/>
  <c r="NK169" i="2"/>
  <c r="EC343" i="2"/>
  <c r="EG343" i="2"/>
  <c r="EI343" i="2" s="1"/>
  <c r="NF329" i="2"/>
  <c r="NI329" i="2"/>
  <c r="EC262" i="2"/>
  <c r="EG262" i="2"/>
  <c r="EI262" i="2" s="1"/>
  <c r="LQ157" i="2"/>
  <c r="LE77" i="2"/>
  <c r="OD242" i="2"/>
  <c r="NZ242" i="2"/>
  <c r="OF242" i="2" s="1"/>
  <c r="NN31" i="2"/>
  <c r="NZ279" i="2"/>
  <c r="OF279" i="2" s="1"/>
  <c r="OD279" i="2"/>
  <c r="EC292" i="2"/>
  <c r="EG292" i="2"/>
  <c r="EI292" i="2" s="1"/>
  <c r="DW166" i="2"/>
  <c r="DX166" i="2"/>
  <c r="NN319" i="2"/>
  <c r="DX159" i="2"/>
  <c r="DW159" i="2"/>
  <c r="NE143" i="2"/>
  <c r="MX143" i="2"/>
  <c r="MZ143" i="2"/>
  <c r="EG92" i="2"/>
  <c r="EI92" i="2" s="1"/>
  <c r="EC92" i="2"/>
  <c r="ND307" i="2"/>
  <c r="NB307" i="2"/>
  <c r="NE307" i="2"/>
  <c r="NX203" i="2"/>
  <c r="NN203" i="2"/>
  <c r="EC313" i="2"/>
  <c r="EG313" i="2"/>
  <c r="EI313" i="2" s="1"/>
  <c r="DW230" i="2"/>
  <c r="DX230" i="2"/>
  <c r="NI175" i="2"/>
  <c r="NF175" i="2"/>
  <c r="MX137" i="2"/>
  <c r="NE137" i="2"/>
  <c r="MZ137" i="2"/>
  <c r="EG59" i="2"/>
  <c r="EI59" i="2" s="1"/>
  <c r="EC59" i="2"/>
  <c r="NE36" i="2"/>
  <c r="MZ36" i="2"/>
  <c r="MX36" i="2"/>
  <c r="EC255" i="2"/>
  <c r="EG255" i="2"/>
  <c r="EI255" i="2" s="1"/>
  <c r="NX233" i="2"/>
  <c r="NN233" i="2"/>
  <c r="EG304" i="2"/>
  <c r="EI304" i="2" s="1"/>
  <c r="EC304" i="2"/>
  <c r="EG223" i="2"/>
  <c r="EI223" i="2" s="1"/>
  <c r="EC223" i="2"/>
  <c r="ED175" i="2"/>
  <c r="EF175" i="2" s="1"/>
  <c r="DZ175" i="2"/>
  <c r="NN23" i="2"/>
  <c r="NX23" i="2"/>
  <c r="OA23" i="2" s="1"/>
  <c r="DX245" i="2"/>
  <c r="DW245" i="2"/>
  <c r="MZ204" i="2"/>
  <c r="MX204" i="2"/>
  <c r="NE204" i="2"/>
  <c r="DW285" i="2"/>
  <c r="DX285" i="2"/>
  <c r="DW181" i="2"/>
  <c r="DX181" i="2"/>
  <c r="NI188" i="2"/>
  <c r="NF188" i="2"/>
  <c r="NL62" i="2"/>
  <c r="DX69" i="2"/>
  <c r="DW69" i="2"/>
  <c r="MX75" i="2"/>
  <c r="NE75" i="2"/>
  <c r="MZ75" i="2"/>
  <c r="DX53" i="2"/>
  <c r="DW53" i="2"/>
  <c r="MX343" i="2"/>
  <c r="NE343" i="2"/>
  <c r="MZ343" i="2"/>
  <c r="NX297" i="2"/>
  <c r="NN297" i="2"/>
  <c r="EG215" i="2"/>
  <c r="EI215" i="2" s="1"/>
  <c r="EC215" i="2"/>
  <c r="DW40" i="2"/>
  <c r="DX40" i="2"/>
  <c r="DX30" i="2"/>
  <c r="DW30" i="2"/>
  <c r="NF314" i="2"/>
  <c r="OA269" i="2"/>
  <c r="OC269" i="2" s="1"/>
  <c r="NK269" i="2"/>
  <c r="DW221" i="2"/>
  <c r="DX221" i="2"/>
  <c r="DW216" i="2"/>
  <c r="DX216" i="2"/>
  <c r="NU129" i="2"/>
  <c r="NW129" i="2" s="1"/>
  <c r="NX82" i="2"/>
  <c r="NN82" i="2"/>
  <c r="NJ241" i="2"/>
  <c r="OB241" i="2" s="1"/>
  <c r="NH241" i="2"/>
  <c r="ND28" i="2"/>
  <c r="NH28" i="2" s="1"/>
  <c r="NB28" i="2"/>
  <c r="NI28" i="2" s="1"/>
  <c r="NI194" i="2"/>
  <c r="NF194" i="2"/>
  <c r="NJ17" i="2"/>
  <c r="OB17" i="2" s="1"/>
  <c r="NH17" i="2"/>
  <c r="NK106" i="2"/>
  <c r="ED108" i="2"/>
  <c r="EF108" i="2" s="1"/>
  <c r="DZ108" i="2"/>
  <c r="NE48" i="2"/>
  <c r="MZ48" i="2"/>
  <c r="MX48" i="2"/>
  <c r="EC302" i="2"/>
  <c r="EG302" i="2"/>
  <c r="EI302" i="2" s="1"/>
  <c r="NZ260" i="2"/>
  <c r="OF260" i="2" s="1"/>
  <c r="OD260" i="2"/>
  <c r="DW164" i="2"/>
  <c r="DX164" i="2"/>
  <c r="ND351" i="2"/>
  <c r="NH351" i="2" s="1"/>
  <c r="NB351" i="2"/>
  <c r="NF351" i="2" s="1"/>
  <c r="EG235" i="2"/>
  <c r="EI235" i="2" s="1"/>
  <c r="EC235" i="2"/>
  <c r="NI168" i="2"/>
  <c r="NF168" i="2"/>
  <c r="EG113" i="2"/>
  <c r="EI113" i="2" s="1"/>
  <c r="EC113" i="2"/>
  <c r="NI337" i="2"/>
  <c r="NF337" i="2"/>
  <c r="DZ311" i="2"/>
  <c r="ED311" i="2"/>
  <c r="EF311" i="2" s="1"/>
  <c r="NI271" i="2"/>
  <c r="NF271" i="2"/>
  <c r="DW194" i="2"/>
  <c r="DX194" i="2"/>
  <c r="NJ176" i="2"/>
  <c r="OB176" i="2" s="1"/>
  <c r="ED153" i="2"/>
  <c r="EF153" i="2" s="1"/>
  <c r="DZ153" i="2"/>
  <c r="ED340" i="2"/>
  <c r="EF340" i="2" s="1"/>
  <c r="DZ340" i="2"/>
  <c r="NL183" i="2"/>
  <c r="NK59" i="2"/>
  <c r="EC301" i="2"/>
  <c r="EG301" i="2"/>
  <c r="EI301" i="2" s="1"/>
  <c r="DX43" i="2"/>
  <c r="DW43" i="2"/>
  <c r="DX132" i="2"/>
  <c r="DW132" i="2"/>
  <c r="OA292" i="2"/>
  <c r="OC292" i="2" s="1"/>
  <c r="NK292" i="2"/>
  <c r="DW269" i="2"/>
  <c r="DX269" i="2"/>
  <c r="ED225" i="2"/>
  <c r="EF225" i="2" s="1"/>
  <c r="DZ225" i="2"/>
  <c r="NB157" i="2"/>
  <c r="ND157" i="2"/>
  <c r="DW35" i="2"/>
  <c r="DX35" i="2"/>
  <c r="ND322" i="2"/>
  <c r="NB322" i="2"/>
  <c r="DW75" i="2"/>
  <c r="DX75" i="2"/>
  <c r="EC107" i="2"/>
  <c r="EG107" i="2"/>
  <c r="EI107" i="2" s="1"/>
  <c r="NF348" i="2"/>
  <c r="NI348" i="2"/>
  <c r="NK291" i="2"/>
  <c r="DW113" i="2"/>
  <c r="DX113" i="2"/>
  <c r="MZ61" i="2"/>
  <c r="MX61" i="2"/>
  <c r="NE61" i="2"/>
  <c r="EC106" i="2"/>
  <c r="EG106" i="2"/>
  <c r="EI106" i="2" s="1"/>
  <c r="NH63" i="2"/>
  <c r="NN192" i="2"/>
  <c r="NX192" i="2"/>
  <c r="NL154" i="2"/>
  <c r="NN134" i="2"/>
  <c r="NX134" i="2"/>
  <c r="NL50" i="2"/>
  <c r="OD95" i="2"/>
  <c r="NZ95" i="2"/>
  <c r="OF95" i="2" s="1"/>
  <c r="NJ347" i="2"/>
  <c r="OB347" i="2" s="1"/>
  <c r="NH347" i="2"/>
  <c r="OA279" i="2"/>
  <c r="OA124" i="2"/>
  <c r="OC124" i="2" s="1"/>
  <c r="NK124" i="2"/>
  <c r="NB15" i="2"/>
  <c r="ND15" i="2"/>
  <c r="NE15" i="2"/>
  <c r="EC166" i="2"/>
  <c r="EG166" i="2"/>
  <c r="EI166" i="2" s="1"/>
  <c r="DX126" i="2"/>
  <c r="DW126" i="2"/>
  <c r="NZ274" i="2"/>
  <c r="OF274" i="2" s="1"/>
  <c r="OD274" i="2"/>
  <c r="DX67" i="2"/>
  <c r="DW67" i="2"/>
  <c r="EG330" i="2"/>
  <c r="EI330" i="2" s="1"/>
  <c r="EC330" i="2"/>
  <c r="NU344" i="2"/>
  <c r="NW344" i="2" s="1"/>
  <c r="MX323" i="2"/>
  <c r="NE323" i="2"/>
  <c r="MZ323" i="2"/>
  <c r="MI323" i="2"/>
  <c r="DX274" i="2"/>
  <c r="DW274" i="2"/>
  <c r="NI197" i="2"/>
  <c r="ED197" i="2"/>
  <c r="EF197" i="2" s="1"/>
  <c r="DZ197" i="2"/>
  <c r="DX148" i="2"/>
  <c r="DW148" i="2"/>
  <c r="DX86" i="2"/>
  <c r="DW86" i="2"/>
  <c r="NU40" i="2"/>
  <c r="NW40" i="2" s="1"/>
  <c r="MZ174" i="2"/>
  <c r="MX174" i="2"/>
  <c r="NE174" i="2"/>
  <c r="DW81" i="2"/>
  <c r="DX81" i="2"/>
  <c r="ED83" i="2"/>
  <c r="EF83" i="2" s="1"/>
  <c r="DZ83" i="2"/>
  <c r="DW235" i="2"/>
  <c r="DX235" i="2"/>
  <c r="EG44" i="2"/>
  <c r="EI44" i="2" s="1"/>
  <c r="EC44" i="2"/>
  <c r="DX335" i="2"/>
  <c r="DW335" i="2"/>
  <c r="EG55" i="2"/>
  <c r="EI55" i="2" s="1"/>
  <c r="EC55" i="2"/>
  <c r="NZ268" i="2"/>
  <c r="OF268" i="2" s="1"/>
  <c r="OD268" i="2"/>
  <c r="NI209" i="2"/>
  <c r="NF209" i="2"/>
  <c r="MX170" i="2"/>
  <c r="NE170" i="2"/>
  <c r="MZ170" i="2"/>
  <c r="NF127" i="2"/>
  <c r="NI127" i="2"/>
  <c r="NN58" i="2"/>
  <c r="DW26" i="2"/>
  <c r="DX26" i="2"/>
  <c r="DW198" i="2"/>
  <c r="DX198" i="2"/>
  <c r="NF187" i="2"/>
  <c r="NI187" i="2"/>
  <c r="NU140" i="2"/>
  <c r="NW140" i="2" s="1"/>
  <c r="NJ35" i="2"/>
  <c r="OB35" i="2" s="1"/>
  <c r="ED182" i="2"/>
  <c r="EF182" i="2" s="1"/>
  <c r="DZ182" i="2"/>
  <c r="NF97" i="2"/>
  <c r="NI97" i="2"/>
  <c r="MX141" i="2"/>
  <c r="NE141" i="2"/>
  <c r="MZ141" i="2"/>
  <c r="NN135" i="2"/>
  <c r="OB134" i="2"/>
  <c r="ED124" i="2"/>
  <c r="EF124" i="2" s="1"/>
  <c r="DZ124" i="2"/>
  <c r="OB65" i="2"/>
  <c r="NI73" i="2"/>
  <c r="NF73" i="2"/>
  <c r="KY322" i="2"/>
  <c r="LW322" i="2"/>
  <c r="NN255" i="2"/>
  <c r="NX159" i="2"/>
  <c r="DW168" i="2"/>
  <c r="DX168" i="2"/>
  <c r="NL165" i="2"/>
  <c r="EC13" i="2"/>
  <c r="EG13" i="2"/>
  <c r="EI13" i="2" s="1"/>
  <c r="DZ256" i="2"/>
  <c r="ED256" i="2"/>
  <c r="EF256" i="2" s="1"/>
  <c r="ED226" i="2"/>
  <c r="EF226" i="2" s="1"/>
  <c r="DZ226" i="2"/>
  <c r="EG109" i="2"/>
  <c r="EI109" i="2" s="1"/>
  <c r="EC109" i="2"/>
  <c r="KM44" i="2"/>
  <c r="LK44" i="2"/>
  <c r="NJ23" i="2"/>
  <c r="OB23" i="2" s="1"/>
  <c r="ND149" i="2"/>
  <c r="NJ149" i="2" s="1"/>
  <c r="OB149" i="2" s="1"/>
  <c r="NB149" i="2"/>
  <c r="NI149" i="2" s="1"/>
  <c r="KY128" i="2"/>
  <c r="NB115" i="2"/>
  <c r="ND115" i="2"/>
  <c r="NE115" i="2"/>
  <c r="NL37" i="2"/>
  <c r="NU12" i="2"/>
  <c r="NW12" i="2" s="1"/>
  <c r="KS45" i="2"/>
  <c r="MC45" i="2"/>
  <c r="EG284" i="2"/>
  <c r="EI284" i="2" s="1"/>
  <c r="EC284" i="2"/>
  <c r="NI242" i="2"/>
  <c r="NI167" i="2"/>
  <c r="NF167" i="2"/>
  <c r="NE99" i="2"/>
  <c r="MZ99" i="2"/>
  <c r="MX99" i="2"/>
  <c r="NL99" i="2"/>
  <c r="MO49" i="2"/>
  <c r="NH239" i="2"/>
  <c r="NJ239" i="2"/>
  <c r="OB239" i="2" s="1"/>
  <c r="OA218" i="2"/>
  <c r="OC218" i="2" s="1"/>
  <c r="NK218" i="2"/>
  <c r="NU191" i="2"/>
  <c r="NW191" i="2" s="1"/>
  <c r="NF72" i="2"/>
  <c r="ED16" i="2"/>
  <c r="EF16" i="2" s="1"/>
  <c r="DZ16" i="2"/>
  <c r="NL308" i="2"/>
  <c r="NK280" i="2"/>
  <c r="OA280" i="2"/>
  <c r="OC280" i="2" s="1"/>
  <c r="MZ210" i="2"/>
  <c r="NE210" i="2"/>
  <c r="MX210" i="2"/>
  <c r="NU210" i="2"/>
  <c r="NW210" i="2" s="1"/>
  <c r="NJ64" i="2"/>
  <c r="OB64" i="2" s="1"/>
  <c r="NH64" i="2"/>
  <c r="DZ346" i="2"/>
  <c r="ED346" i="2"/>
  <c r="EF346" i="2" s="1"/>
  <c r="NN342" i="2"/>
  <c r="NX342" i="2"/>
  <c r="NU166" i="2"/>
  <c r="NW166" i="2" s="1"/>
  <c r="NX119" i="2"/>
  <c r="DW332" i="2"/>
  <c r="DX299" i="2"/>
  <c r="DW299" i="2"/>
  <c r="NJ233" i="2"/>
  <c r="OB233" i="2" s="1"/>
  <c r="NH233" i="2"/>
  <c r="OA55" i="2"/>
  <c r="OC55" i="2" s="1"/>
  <c r="NK55" i="2"/>
  <c r="KS214" i="2"/>
  <c r="LE214" i="2"/>
  <c r="DW297" i="2"/>
  <c r="DX297" i="2"/>
  <c r="ED213" i="2"/>
  <c r="EF213" i="2" s="1"/>
  <c r="DZ213" i="2"/>
  <c r="EC290" i="2"/>
  <c r="EG290" i="2"/>
  <c r="EI290" i="2" s="1"/>
  <c r="NU234" i="2"/>
  <c r="NW234" i="2" s="1"/>
  <c r="NI224" i="2"/>
  <c r="NF224" i="2"/>
  <c r="NX65" i="2"/>
  <c r="OA65" i="2" s="1"/>
  <c r="OC65" i="2" s="1"/>
  <c r="NN65" i="2"/>
  <c r="EG156" i="2"/>
  <c r="EI156" i="2" s="1"/>
  <c r="EC156" i="2"/>
  <c r="ED77" i="2"/>
  <c r="EF77" i="2" s="1"/>
  <c r="DZ77" i="2"/>
  <c r="ND319" i="2"/>
  <c r="NJ319" i="2" s="1"/>
  <c r="OB319" i="2" s="1"/>
  <c r="NB319" i="2"/>
  <c r="NZ320" i="2"/>
  <c r="OF320" i="2" s="1"/>
  <c r="OD320" i="2"/>
  <c r="LE282" i="2"/>
  <c r="NL219" i="2"/>
  <c r="NI333" i="2"/>
  <c r="NN328" i="2"/>
  <c r="NX188" i="2"/>
  <c r="NN188" i="2"/>
  <c r="MI157" i="2"/>
  <c r="DX143" i="2"/>
  <c r="DW143" i="2"/>
  <c r="MO77" i="2"/>
  <c r="NI10" i="2"/>
  <c r="NF10" i="2"/>
  <c r="OD19" i="2"/>
  <c r="NZ19" i="2"/>
  <c r="OF19" i="2" s="1"/>
  <c r="NX31" i="2"/>
  <c r="NX142" i="2"/>
  <c r="NN106" i="2"/>
  <c r="EG133" i="2"/>
  <c r="EI133" i="2" s="1"/>
  <c r="EC133" i="2"/>
  <c r="NK71" i="2"/>
  <c r="DX142" i="2"/>
  <c r="DW142" i="2"/>
  <c r="NB247" i="2"/>
  <c r="NI247" i="2" s="1"/>
  <c r="ND247" i="2"/>
  <c r="NJ247" i="2" s="1"/>
  <c r="OB247" i="2" s="1"/>
  <c r="DW10" i="2"/>
  <c r="DX10" i="2"/>
  <c r="OA353" i="2"/>
  <c r="OC353" i="2" s="1"/>
  <c r="NK353" i="2"/>
  <c r="NK131" i="2"/>
  <c r="EG122" i="2"/>
  <c r="EI122" i="2" s="1"/>
  <c r="EC122" i="2"/>
  <c r="EC252" i="2"/>
  <c r="EG252" i="2"/>
  <c r="EI252" i="2" s="1"/>
  <c r="DX296" i="2"/>
  <c r="DW296" i="2"/>
  <c r="NJ264" i="2"/>
  <c r="OB264" i="2" s="1"/>
  <c r="NH264" i="2"/>
  <c r="EG66" i="2"/>
  <c r="EI66" i="2" s="1"/>
  <c r="EC66" i="2"/>
  <c r="NH175" i="2"/>
  <c r="NJ175" i="2"/>
  <c r="OB175" i="2" s="1"/>
  <c r="MX121" i="2"/>
  <c r="NE121" i="2"/>
  <c r="MZ121" i="2"/>
  <c r="EG257" i="2"/>
  <c r="EI257" i="2" s="1"/>
  <c r="EC257" i="2"/>
  <c r="NK52" i="2"/>
  <c r="OA52" i="2"/>
  <c r="OC52" i="2" s="1"/>
  <c r="MZ14" i="2"/>
  <c r="MX14" i="2"/>
  <c r="NE14" i="2"/>
  <c r="NL14" i="2"/>
  <c r="NX213" i="2"/>
  <c r="NN213" i="2"/>
  <c r="MO178" i="2"/>
  <c r="EC136" i="2"/>
  <c r="EG136" i="2"/>
  <c r="EI136" i="2" s="1"/>
  <c r="EG8" i="2"/>
  <c r="EI8" i="2" s="1"/>
  <c r="EC8" i="2"/>
  <c r="NU312" i="2"/>
  <c r="NW312" i="2" s="1"/>
  <c r="NN253" i="2"/>
  <c r="NX253" i="2"/>
  <c r="DX200" i="2"/>
  <c r="DW200" i="2"/>
  <c r="EG70" i="2"/>
  <c r="EI70" i="2" s="1"/>
  <c r="EC70" i="2"/>
  <c r="NJ188" i="2"/>
  <c r="OB188" i="2" s="1"/>
  <c r="NH188" i="2"/>
  <c r="EC53" i="2"/>
  <c r="EG53" i="2"/>
  <c r="EI53" i="2" s="1"/>
  <c r="MX237" i="2"/>
  <c r="NE237" i="2"/>
  <c r="MZ237" i="2"/>
  <c r="NL237" i="2"/>
  <c r="OA354" i="2"/>
  <c r="OC354" i="2" s="1"/>
  <c r="NK354" i="2"/>
  <c r="NK16" i="2"/>
  <c r="OA16" i="2"/>
  <c r="OC16" i="2" s="1"/>
  <c r="EG331" i="2"/>
  <c r="EI331" i="2" s="1"/>
  <c r="EC331" i="2"/>
  <c r="NX264" i="2"/>
  <c r="NN264" i="2"/>
  <c r="NL229" i="2"/>
  <c r="NL173" i="2"/>
  <c r="NL97" i="2"/>
  <c r="ND335" i="2"/>
  <c r="NB335" i="2"/>
  <c r="NE326" i="2"/>
  <c r="MZ326" i="2"/>
  <c r="MX326" i="2"/>
  <c r="NI132" i="2"/>
  <c r="NF132" i="2"/>
  <c r="DZ19" i="2"/>
  <c r="ED19" i="2"/>
  <c r="EF19" i="2" s="1"/>
  <c r="ED267" i="2"/>
  <c r="EF267" i="2" s="1"/>
  <c r="DZ267" i="2"/>
  <c r="NL248" i="2"/>
  <c r="DX246" i="2"/>
  <c r="DW246" i="2"/>
  <c r="DW131" i="2"/>
  <c r="DX131" i="2"/>
  <c r="NI159" i="2"/>
  <c r="NF159" i="2"/>
  <c r="NJ194" i="2"/>
  <c r="OB194" i="2" s="1"/>
  <c r="NH194" i="2"/>
  <c r="DX96" i="2"/>
  <c r="DW96" i="2"/>
  <c r="NE101" i="2"/>
  <c r="MZ101" i="2"/>
  <c r="MX101" i="2"/>
  <c r="NX7" i="2"/>
  <c r="NN7" i="2"/>
  <c r="NJ345" i="2"/>
  <c r="OB345" i="2" s="1"/>
  <c r="NH345" i="2"/>
  <c r="NU305" i="2"/>
  <c r="NW305" i="2" s="1"/>
  <c r="ED24" i="2"/>
  <c r="EF24" i="2" s="1"/>
  <c r="DZ24" i="2"/>
  <c r="NE335" i="2"/>
  <c r="MZ335" i="2"/>
  <c r="MX335" i="2"/>
  <c r="DW277" i="2"/>
  <c r="DX277" i="2"/>
  <c r="NJ168" i="2"/>
  <c r="OB168" i="2" s="1"/>
  <c r="NH168" i="2"/>
  <c r="NH135" i="2"/>
  <c r="NJ135" i="2"/>
  <c r="OB135" i="2" s="1"/>
  <c r="NJ29" i="2"/>
  <c r="OB29" i="2" s="1"/>
  <c r="NH29" i="2"/>
  <c r="NJ337" i="2"/>
  <c r="OB337" i="2" s="1"/>
  <c r="NH337" i="2"/>
  <c r="EG297" i="2"/>
  <c r="EI297" i="2" s="1"/>
  <c r="EC297" i="2"/>
  <c r="DX195" i="2"/>
  <c r="DW195" i="2"/>
  <c r="DW8" i="2"/>
  <c r="DX8" i="2"/>
  <c r="DX348" i="2"/>
  <c r="DW348" i="2"/>
  <c r="DW224" i="2"/>
  <c r="DX224" i="2"/>
  <c r="EG208" i="2"/>
  <c r="EI208" i="2" s="1"/>
  <c r="EC208" i="2"/>
  <c r="EC49" i="2"/>
  <c r="EG49" i="2"/>
  <c r="EI49" i="2" s="1"/>
  <c r="NI176" i="2"/>
  <c r="NF176" i="2"/>
  <c r="EG126" i="2"/>
  <c r="EI126" i="2" s="1"/>
  <c r="EC126" i="2"/>
  <c r="DW288" i="2"/>
  <c r="OA293" i="2"/>
  <c r="OC293" i="2" s="1"/>
  <c r="NK293" i="2"/>
  <c r="NU51" i="2"/>
  <c r="NW51" i="2" s="1"/>
  <c r="NB51" i="2"/>
  <c r="ND51" i="2"/>
  <c r="NE51" i="2"/>
  <c r="DX330" i="2"/>
  <c r="DW330" i="2"/>
  <c r="DW210" i="2"/>
  <c r="DX210" i="2"/>
  <c r="OA211" i="2"/>
  <c r="OC211" i="2" s="1"/>
  <c r="NK211" i="2"/>
  <c r="DX39" i="2"/>
  <c r="DW39" i="2"/>
  <c r="ED28" i="2"/>
  <c r="EF28" i="2" s="1"/>
  <c r="DZ28" i="2"/>
  <c r="DW344" i="2"/>
  <c r="DX344" i="2"/>
  <c r="DW313" i="2"/>
  <c r="DX313" i="2"/>
  <c r="NX59" i="2"/>
  <c r="NN59" i="2"/>
  <c r="EG81" i="2"/>
  <c r="EI81" i="2" s="1"/>
  <c r="EC81" i="2"/>
  <c r="EG277" i="2"/>
  <c r="EI277" i="2" s="1"/>
  <c r="EC277" i="2"/>
  <c r="NH216" i="2"/>
  <c r="NJ216" i="2"/>
  <c r="OB216" i="2" s="1"/>
  <c r="MZ86" i="2"/>
  <c r="MX86" i="2"/>
  <c r="NE86" i="2"/>
  <c r="NL61" i="2"/>
  <c r="NF34" i="2"/>
  <c r="DX287" i="2"/>
  <c r="DW287" i="2"/>
  <c r="NX114" i="2"/>
  <c r="NN114" i="2"/>
  <c r="OA231" i="2"/>
  <c r="OC231" i="2" s="1"/>
  <c r="NK231" i="2"/>
  <c r="DX242" i="2"/>
  <c r="DW242" i="2"/>
  <c r="NF347" i="2"/>
  <c r="NI347" i="2"/>
  <c r="EG276" i="2"/>
  <c r="EI276" i="2" s="1"/>
  <c r="EC276" i="2"/>
  <c r="NE298" i="2"/>
  <c r="MZ298" i="2"/>
  <c r="MX298" i="2"/>
  <c r="EG105" i="2"/>
  <c r="EI105" i="2" s="1"/>
  <c r="EC105" i="2"/>
  <c r="DX49" i="2"/>
  <c r="DW49" i="2"/>
  <c r="NE226" i="2"/>
  <c r="MZ226" i="2"/>
  <c r="MX226" i="2"/>
  <c r="MC56" i="2"/>
  <c r="NU56" i="2" s="1"/>
  <c r="NW56" i="2" s="1"/>
  <c r="MZ302" i="2"/>
  <c r="NE302" i="2"/>
  <c r="MX302" i="2"/>
  <c r="EG181" i="2"/>
  <c r="EI181" i="2" s="1"/>
  <c r="EC181" i="2"/>
  <c r="DW259" i="2"/>
  <c r="DX259" i="2"/>
  <c r="OD202" i="2"/>
  <c r="NZ202" i="2"/>
  <c r="OF202" i="2" s="1"/>
  <c r="ED54" i="2"/>
  <c r="EF54" i="2" s="1"/>
  <c r="DZ54" i="2"/>
  <c r="ND338" i="2"/>
  <c r="NB338" i="2"/>
  <c r="NE338" i="2"/>
  <c r="LQ323" i="2"/>
  <c r="DW324" i="2"/>
  <c r="DX324" i="2"/>
  <c r="NL195" i="2"/>
  <c r="NX187" i="2"/>
  <c r="DX65" i="2"/>
  <c r="DW65" i="2"/>
  <c r="NL285" i="2"/>
  <c r="NJ208" i="2"/>
  <c r="OB208" i="2" s="1"/>
  <c r="NH208" i="2"/>
  <c r="NE184" i="2"/>
  <c r="MX184" i="2"/>
  <c r="MZ184" i="2"/>
  <c r="NL184" i="2"/>
  <c r="NU174" i="2"/>
  <c r="NW174" i="2" s="1"/>
  <c r="EG167" i="2"/>
  <c r="EI167" i="2" s="1"/>
  <c r="EC167" i="2"/>
  <c r="NB45" i="2"/>
  <c r="ND45" i="2"/>
  <c r="NJ209" i="2"/>
  <c r="OB209" i="2" s="1"/>
  <c r="NH209" i="2"/>
  <c r="ED187" i="2"/>
  <c r="EF187" i="2" s="1"/>
  <c r="DZ187" i="2"/>
  <c r="NL170" i="2"/>
  <c r="NU150" i="2"/>
  <c r="NW150" i="2" s="1"/>
  <c r="NJ127" i="2"/>
  <c r="OB127" i="2" s="1"/>
  <c r="NH127" i="2"/>
  <c r="EC286" i="2"/>
  <c r="EG286" i="2"/>
  <c r="EI286" i="2" s="1"/>
  <c r="NZ58" i="2"/>
  <c r="OF58" i="2" s="1"/>
  <c r="OD58" i="2"/>
  <c r="DX227" i="2"/>
  <c r="DW227" i="2"/>
  <c r="EG85" i="2"/>
  <c r="EI85" i="2" s="1"/>
  <c r="EC85" i="2"/>
  <c r="NX331" i="2"/>
  <c r="NN331" i="2"/>
  <c r="EC42" i="2"/>
  <c r="EG42" i="2"/>
  <c r="EI42" i="2" s="1"/>
  <c r="NL350" i="2"/>
  <c r="NL207" i="2"/>
  <c r="NZ135" i="2"/>
  <c r="OF135" i="2" s="1"/>
  <c r="OD135" i="2"/>
  <c r="EC289" i="2"/>
  <c r="EG289" i="2"/>
  <c r="EI289" i="2" s="1"/>
  <c r="NI254" i="2"/>
  <c r="ND108" i="2"/>
  <c r="NB108" i="2"/>
  <c r="NE108" i="2"/>
  <c r="DW173" i="2"/>
  <c r="DX173" i="2"/>
  <c r="EC90" i="2"/>
  <c r="EG90" i="2"/>
  <c r="EI90" i="2" s="1"/>
  <c r="NH73" i="2"/>
  <c r="NJ73" i="2"/>
  <c r="OB73" i="2" s="1"/>
  <c r="MI322" i="2"/>
  <c r="LE322" i="2"/>
  <c r="DW178" i="2"/>
  <c r="DX178" i="2"/>
  <c r="DZ34" i="2"/>
  <c r="ED34" i="2"/>
  <c r="EF34" i="2" s="1"/>
  <c r="NE321" i="2"/>
  <c r="MZ321" i="2"/>
  <c r="MX321" i="2"/>
  <c r="NL316" i="2"/>
  <c r="NL243" i="2"/>
  <c r="NE243" i="2"/>
  <c r="MX243" i="2"/>
  <c r="MZ243" i="2"/>
  <c r="DX302" i="2"/>
  <c r="DW302" i="2"/>
  <c r="DX22" i="2"/>
  <c r="DW22" i="2"/>
  <c r="LE44" i="2"/>
  <c r="KY44" i="2"/>
  <c r="ED278" i="2"/>
  <c r="EF278" i="2" s="1"/>
  <c r="DZ278" i="2"/>
  <c r="ND225" i="2"/>
  <c r="NJ225" i="2" s="1"/>
  <c r="OB225" i="2" s="1"/>
  <c r="NB225" i="2"/>
  <c r="NF225" i="2" s="1"/>
  <c r="LQ128" i="2"/>
  <c r="NL115" i="2"/>
  <c r="NF65" i="2"/>
  <c r="KM45" i="2"/>
  <c r="NL45" i="2" s="1"/>
  <c r="ND281" i="2"/>
  <c r="NB281" i="2"/>
  <c r="DW119" i="2"/>
  <c r="DX119" i="2"/>
  <c r="ED38" i="2"/>
  <c r="EF38" i="2" s="1"/>
  <c r="DZ38" i="2"/>
  <c r="EG185" i="2"/>
  <c r="EI185" i="2" s="1"/>
  <c r="EC185" i="2"/>
  <c r="NX43" i="2"/>
  <c r="KY49" i="2"/>
  <c r="EC21" i="2"/>
  <c r="EG21" i="2"/>
  <c r="EI21" i="2" s="1"/>
  <c r="DW219" i="2"/>
  <c r="DX219" i="2"/>
  <c r="NX130" i="2"/>
  <c r="NN130" i="2"/>
  <c r="NI107" i="2"/>
  <c r="NF107" i="2"/>
  <c r="EG211" i="2"/>
  <c r="EI211" i="2" s="1"/>
  <c r="EC211" i="2"/>
  <c r="EG40" i="2"/>
  <c r="EI40" i="2" s="1"/>
  <c r="EC40" i="2"/>
  <c r="NI233" i="2"/>
  <c r="NF233" i="2"/>
  <c r="NX212" i="2"/>
  <c r="NN212" i="2"/>
  <c r="EG164" i="2"/>
  <c r="EI164" i="2" s="1"/>
  <c r="EC164" i="2"/>
  <c r="NN98" i="2"/>
  <c r="NX98" i="2"/>
  <c r="NJ24" i="2"/>
  <c r="OB24" i="2" s="1"/>
  <c r="NI38" i="2"/>
  <c r="NF38" i="2"/>
  <c r="NI259" i="2"/>
  <c r="NF259" i="2"/>
  <c r="EG228" i="2"/>
  <c r="EI228" i="2" s="1"/>
  <c r="EC228" i="2"/>
  <c r="MX214" i="2"/>
  <c r="NE214" i="2"/>
  <c r="MZ214" i="2"/>
  <c r="MC214" i="2"/>
  <c r="NL78" i="2"/>
  <c r="NE18" i="2"/>
  <c r="MZ18" i="2"/>
  <c r="MX18" i="2"/>
  <c r="NF261" i="2"/>
  <c r="NI327" i="2"/>
  <c r="NF327" i="2"/>
  <c r="NL234" i="2"/>
  <c r="DW89" i="2"/>
  <c r="DX89" i="2"/>
  <c r="DW280" i="2"/>
  <c r="DX280" i="2"/>
  <c r="DW303" i="2"/>
  <c r="DX303" i="2"/>
  <c r="NI295" i="2"/>
  <c r="NF295" i="2"/>
  <c r="LK282" i="2"/>
  <c r="MC282" i="2"/>
  <c r="NU282" i="2" s="1"/>
  <c r="NW282" i="2" s="1"/>
  <c r="OD91" i="2"/>
  <c r="NZ91" i="2"/>
  <c r="OF91" i="2" s="1"/>
  <c r="NN250" i="2"/>
  <c r="NX250" i="2"/>
  <c r="KM157" i="2"/>
  <c r="NX107" i="2"/>
  <c r="NN107" i="2"/>
  <c r="LQ77" i="2"/>
  <c r="DX61" i="2"/>
  <c r="DW61" i="2"/>
  <c r="DX47" i="2"/>
  <c r="DW47" i="2"/>
  <c r="NJ10" i="2"/>
  <c r="OB10" i="2" s="1"/>
  <c r="NH10" i="2"/>
  <c r="NN19" i="2"/>
  <c r="NX106" i="2"/>
  <c r="NN72" i="2"/>
  <c r="NX72" i="2"/>
  <c r="EG15" i="2"/>
  <c r="EI15" i="2" s="1"/>
  <c r="EC15" i="2"/>
  <c r="NB199" i="2"/>
  <c r="ND199" i="2"/>
  <c r="NE199" i="2"/>
  <c r="DW31" i="2"/>
  <c r="DX31" i="2"/>
  <c r="NJ285" i="2"/>
  <c r="OB285" i="2" s="1"/>
  <c r="NH285" i="2"/>
  <c r="MX248" i="2"/>
  <c r="MZ248" i="2"/>
  <c r="NE248" i="2"/>
  <c r="DW265" i="2"/>
  <c r="DX265" i="2"/>
  <c r="DX21" i="2"/>
  <c r="DW21" i="2"/>
  <c r="NJ217" i="2"/>
  <c r="OB217" i="2" s="1"/>
  <c r="NH217" i="2"/>
  <c r="EG334" i="2"/>
  <c r="EI334" i="2" s="1"/>
  <c r="EC334" i="2"/>
  <c r="DW12" i="2"/>
  <c r="DX12" i="2"/>
  <c r="NN281" i="2"/>
  <c r="ND44" i="2"/>
  <c r="NB44" i="2"/>
  <c r="NL70" i="2"/>
  <c r="NE133" i="2"/>
  <c r="MZ133" i="2"/>
  <c r="MX133" i="2"/>
  <c r="DW50" i="2"/>
  <c r="DX50" i="2"/>
  <c r="DZ329" i="2"/>
  <c r="ED329" i="2"/>
  <c r="EF329" i="2" s="1"/>
  <c r="EG205" i="2"/>
  <c r="EI205" i="2" s="1"/>
  <c r="EC205" i="2"/>
  <c r="DX118" i="2"/>
  <c r="DW118" i="2"/>
  <c r="DW157" i="2"/>
  <c r="DX157" i="2"/>
  <c r="EG287" i="2"/>
  <c r="EI287" i="2" s="1"/>
  <c r="EC287" i="2"/>
  <c r="MI178" i="2"/>
  <c r="NL312" i="2"/>
  <c r="NH296" i="2"/>
  <c r="NJ296" i="2"/>
  <c r="OB296" i="2" s="1"/>
  <c r="EG87" i="2"/>
  <c r="EI87" i="2" s="1"/>
  <c r="EC87" i="2"/>
  <c r="NJ304" i="2"/>
  <c r="OB304" i="2" s="1"/>
  <c r="NH304" i="2"/>
  <c r="ED217" i="2"/>
  <c r="EF217" i="2" s="1"/>
  <c r="DZ217" i="2"/>
  <c r="NU62" i="2"/>
  <c r="NW62" i="2" s="1"/>
  <c r="OB94" i="2"/>
  <c r="NL181" i="2"/>
  <c r="NU181" i="2"/>
  <c r="NW181" i="2" s="1"/>
  <c r="OA94" i="2"/>
  <c r="NK94" i="2"/>
  <c r="NH220" i="2"/>
  <c r="NJ220" i="2"/>
  <c r="OB220" i="2" s="1"/>
  <c r="OA268" i="2"/>
  <c r="OC268" i="2" s="1"/>
  <c r="NK268" i="2"/>
  <c r="EG116" i="2"/>
  <c r="EI116" i="2" s="1"/>
  <c r="EC116" i="2"/>
  <c r="EC333" i="2"/>
  <c r="EG333" i="2"/>
  <c r="EI333" i="2" s="1"/>
  <c r="LW256" i="2"/>
  <c r="LQ256" i="2"/>
  <c r="EC183" i="2"/>
  <c r="EG183" i="2"/>
  <c r="EI183" i="2" s="1"/>
  <c r="DX13" i="2"/>
  <c r="DW13" i="2"/>
  <c r="DX319" i="2"/>
  <c r="DW319" i="2"/>
  <c r="NX289" i="2"/>
  <c r="NN289" i="2"/>
  <c r="NL216" i="2"/>
  <c r="NJ132" i="2"/>
  <c r="OB132" i="2" s="1"/>
  <c r="NH132" i="2"/>
  <c r="DX292" i="2"/>
  <c r="DW292" i="2"/>
  <c r="NN171" i="2"/>
  <c r="NX171" i="2"/>
  <c r="OA171" i="2" s="1"/>
  <c r="OC171" i="2" s="1"/>
  <c r="DZ137" i="2"/>
  <c r="ED137" i="2"/>
  <c r="EF137" i="2" s="1"/>
  <c r="EC89" i="2"/>
  <c r="EG89" i="2"/>
  <c r="EI89" i="2" s="1"/>
  <c r="NL47" i="2"/>
  <c r="ED76" i="2"/>
  <c r="EF76" i="2" s="1"/>
  <c r="DZ76" i="2"/>
  <c r="ED273" i="2"/>
  <c r="EF273" i="2" s="1"/>
  <c r="DZ273" i="2"/>
  <c r="DX170" i="2"/>
  <c r="DW170" i="2"/>
  <c r="NJ159" i="2"/>
  <c r="OB159" i="2" s="1"/>
  <c r="NH159" i="2"/>
  <c r="NN136" i="2"/>
  <c r="NX136" i="2"/>
  <c r="OA136" i="2" s="1"/>
  <c r="OC136" i="2" s="1"/>
  <c r="ED79" i="2"/>
  <c r="EF79" i="2" s="1"/>
  <c r="DZ79" i="2"/>
  <c r="DZ336" i="2"/>
  <c r="ED336" i="2"/>
  <c r="EF336" i="2" s="1"/>
  <c r="DX99" i="2"/>
  <c r="DW99" i="2"/>
  <c r="NX9" i="2"/>
  <c r="NN9" i="2"/>
  <c r="DX331" i="2"/>
  <c r="DW331" i="2"/>
  <c r="DW271" i="2"/>
  <c r="DX271" i="2"/>
  <c r="DW186" i="2"/>
  <c r="DX186" i="2"/>
  <c r="DZ172" i="2"/>
  <c r="ED172" i="2"/>
  <c r="EF172" i="2" s="1"/>
  <c r="NF96" i="2"/>
  <c r="NJ177" i="2"/>
  <c r="OB177" i="2" s="1"/>
  <c r="NH177" i="2"/>
  <c r="EG147" i="2"/>
  <c r="EI147" i="2" s="1"/>
  <c r="EC147" i="2"/>
  <c r="NX348" i="2"/>
  <c r="NN348" i="2"/>
  <c r="NF135" i="2"/>
  <c r="NI135" i="2"/>
  <c r="NU252" i="2"/>
  <c r="NW252" i="2" s="1"/>
  <c r="DZ214" i="2"/>
  <c r="ED214" i="2"/>
  <c r="EF214" i="2" s="1"/>
  <c r="NU143" i="2"/>
  <c r="NW143" i="2" s="1"/>
  <c r="NL138" i="2"/>
  <c r="MZ283" i="2"/>
  <c r="MX283" i="2"/>
  <c r="NE283" i="2"/>
  <c r="EC285" i="2"/>
  <c r="EG285" i="2"/>
  <c r="EI285" i="2" s="1"/>
  <c r="NX131" i="2"/>
  <c r="NN131" i="2"/>
  <c r="NN113" i="2"/>
  <c r="NX113" i="2"/>
  <c r="MX6" i="2"/>
  <c r="NE6" i="2"/>
  <c r="MZ6" i="2"/>
  <c r="NB36" i="2"/>
  <c r="ND36" i="2"/>
  <c r="EG95" i="2"/>
  <c r="EI95" i="2" s="1"/>
  <c r="EC95" i="2"/>
  <c r="EC61" i="2"/>
  <c r="EG61" i="2"/>
  <c r="EI61" i="2" s="1"/>
  <c r="NB222" i="2"/>
  <c r="ND222" i="2"/>
  <c r="ED291" i="2"/>
  <c r="EF291" i="2" s="1"/>
  <c r="DZ291" i="2"/>
  <c r="ED279" i="2"/>
  <c r="EF279" i="2" s="1"/>
  <c r="DZ279" i="2"/>
  <c r="DW211" i="2"/>
  <c r="DX211" i="2"/>
  <c r="NF182" i="2"/>
  <c r="NI182" i="2"/>
  <c r="DX88" i="2"/>
  <c r="DW88" i="2"/>
  <c r="ED58" i="2"/>
  <c r="EF58" i="2" s="1"/>
  <c r="DZ58" i="2"/>
  <c r="NZ263" i="2"/>
  <c r="OF263" i="2" s="1"/>
  <c r="OD263" i="2"/>
  <c r="DX257" i="2"/>
  <c r="DW257" i="2"/>
  <c r="NI216" i="2"/>
  <c r="NF216" i="2"/>
  <c r="NL206" i="2"/>
  <c r="NE206" i="2"/>
  <c r="MZ206" i="2"/>
  <c r="MX206" i="2"/>
  <c r="EG157" i="2"/>
  <c r="EI157" i="2" s="1"/>
  <c r="EC157" i="2"/>
  <c r="NL86" i="2"/>
  <c r="MZ162" i="2"/>
  <c r="MX162" i="2"/>
  <c r="NE162" i="2"/>
  <c r="DW123" i="2"/>
  <c r="DX123" i="2"/>
  <c r="NU57" i="2"/>
  <c r="NW57" i="2" s="1"/>
  <c r="OA13" i="2"/>
  <c r="OC13" i="2" s="1"/>
  <c r="NK13" i="2"/>
  <c r="NJ31" i="2"/>
  <c r="OB31" i="2" s="1"/>
  <c r="OA332" i="2"/>
  <c r="OC332" i="2" s="1"/>
  <c r="NK332" i="2"/>
  <c r="MX230" i="2"/>
  <c r="NE230" i="2"/>
  <c r="MZ230" i="2"/>
  <c r="EG250" i="2"/>
  <c r="EI250" i="2" s="1"/>
  <c r="EC250" i="2"/>
  <c r="NI113" i="2"/>
  <c r="NF113" i="2"/>
  <c r="MZ46" i="2"/>
  <c r="MX46" i="2"/>
  <c r="NE46" i="2"/>
  <c r="DZ115" i="2"/>
  <c r="ED115" i="2"/>
  <c r="EF115" i="2" s="1"/>
  <c r="NL298" i="2"/>
  <c r="NX220" i="2"/>
  <c r="NN220" i="2"/>
  <c r="EG67" i="2"/>
  <c r="EI67" i="2" s="1"/>
  <c r="EC67" i="2"/>
  <c r="NL15" i="2"/>
  <c r="EG176" i="2"/>
  <c r="EI176" i="2" s="1"/>
  <c r="EC176" i="2"/>
  <c r="DW169" i="2"/>
  <c r="EC33" i="2"/>
  <c r="EG33" i="2"/>
  <c r="EI33" i="2" s="1"/>
  <c r="KM56" i="2"/>
  <c r="KY56" i="2"/>
  <c r="DX70" i="2"/>
  <c r="DW70" i="2"/>
  <c r="NL338" i="2"/>
  <c r="NN182" i="2"/>
  <c r="NX182" i="2"/>
  <c r="NN187" i="2"/>
  <c r="NL111" i="2"/>
  <c r="NX71" i="2"/>
  <c r="NN71" i="2"/>
  <c r="NE40" i="2"/>
  <c r="MZ40" i="2"/>
  <c r="MX40" i="2"/>
  <c r="NF208" i="2"/>
  <c r="NI208" i="2"/>
  <c r="NI161" i="2"/>
  <c r="NF161" i="2"/>
  <c r="EC135" i="2"/>
  <c r="EG135" i="2"/>
  <c r="EI135" i="2" s="1"/>
  <c r="EG309" i="2"/>
  <c r="EI309" i="2" s="1"/>
  <c r="EC309" i="2"/>
  <c r="ED240" i="2"/>
  <c r="EF240" i="2" s="1"/>
  <c r="DZ240" i="2"/>
  <c r="EC298" i="2"/>
  <c r="EG298" i="2"/>
  <c r="EI298" i="2" s="1"/>
  <c r="DW239" i="2"/>
  <c r="DX239" i="2"/>
  <c r="NL12" i="2"/>
  <c r="EG318" i="2"/>
  <c r="EI318" i="2" s="1"/>
  <c r="EC318" i="2"/>
  <c r="OB240" i="2"/>
  <c r="EC154" i="2"/>
  <c r="EG154" i="2"/>
  <c r="EI154" i="2" s="1"/>
  <c r="DZ300" i="2"/>
  <c r="ED300" i="2"/>
  <c r="EF300" i="2" s="1"/>
  <c r="EG232" i="2"/>
  <c r="EI232" i="2" s="1"/>
  <c r="EC232" i="2"/>
  <c r="NH197" i="2"/>
  <c r="NU285" i="2"/>
  <c r="NW285" i="2" s="1"/>
  <c r="DW342" i="2"/>
  <c r="DX342" i="2"/>
  <c r="NU141" i="2"/>
  <c r="NW141" i="2" s="1"/>
  <c r="EC46" i="2"/>
  <c r="EG46" i="2"/>
  <c r="EI46" i="2" s="1"/>
  <c r="NB214" i="2"/>
  <c r="ND214" i="2"/>
  <c r="OD104" i="2"/>
  <c r="NZ104" i="2"/>
  <c r="OF104" i="2" s="1"/>
  <c r="NL26" i="2"/>
  <c r="DX323" i="2"/>
  <c r="DW323" i="2"/>
  <c r="DX270" i="2"/>
  <c r="DW270" i="2"/>
  <c r="DX29" i="2"/>
  <c r="DW29" i="2"/>
  <c r="KM322" i="2"/>
  <c r="MC322" i="2"/>
  <c r="NU322" i="2" s="1"/>
  <c r="NW322" i="2" s="1"/>
  <c r="OB9" i="2"/>
  <c r="NL305" i="2"/>
  <c r="NI221" i="2"/>
  <c r="NF221" i="2"/>
  <c r="NL153" i="2"/>
  <c r="NL284" i="2"/>
  <c r="EC159" i="2"/>
  <c r="EG159" i="2"/>
  <c r="EI159" i="2" s="1"/>
  <c r="DX100" i="2"/>
  <c r="DW100" i="2"/>
  <c r="NJ289" i="2"/>
  <c r="OB289" i="2" s="1"/>
  <c r="NH289" i="2"/>
  <c r="NI207" i="2"/>
  <c r="NF207" i="2"/>
  <c r="MC44" i="2"/>
  <c r="LW44" i="2"/>
  <c r="EG347" i="2"/>
  <c r="EI347" i="2" s="1"/>
  <c r="EC347" i="2"/>
  <c r="NH261" i="2"/>
  <c r="KM128" i="2"/>
  <c r="MI128" i="2"/>
  <c r="LW45" i="2"/>
  <c r="NX224" i="2"/>
  <c r="DX154" i="2"/>
  <c r="DW154" i="2"/>
  <c r="NB141" i="2"/>
  <c r="ND141" i="2"/>
  <c r="LK49" i="2"/>
  <c r="LQ49" i="2"/>
  <c r="EC282" i="2"/>
  <c r="EG282" i="2"/>
  <c r="EI282" i="2" s="1"/>
  <c r="NX239" i="2"/>
  <c r="NN239" i="2"/>
  <c r="NL191" i="2"/>
  <c r="NI81" i="2"/>
  <c r="NF81" i="2"/>
  <c r="EG104" i="2"/>
  <c r="EI104" i="2" s="1"/>
  <c r="EC104" i="2"/>
  <c r="NX17" i="2"/>
  <c r="NN17" i="2"/>
  <c r="NU308" i="2"/>
  <c r="NW308" i="2" s="1"/>
  <c r="DX262" i="2"/>
  <c r="DW262" i="2"/>
  <c r="ND277" i="2"/>
  <c r="NB277" i="2"/>
  <c r="NL190" i="2"/>
  <c r="NI346" i="2"/>
  <c r="NF346" i="2"/>
  <c r="EC315" i="2"/>
  <c r="EG315" i="2"/>
  <c r="EI315" i="2" s="1"/>
  <c r="NJ229" i="2"/>
  <c r="OB229" i="2" s="1"/>
  <c r="NH229" i="2"/>
  <c r="NJ350" i="2"/>
  <c r="OB350" i="2" s="1"/>
  <c r="NH350" i="2"/>
  <c r="DX312" i="2"/>
  <c r="DW312" i="2"/>
  <c r="LQ214" i="2"/>
  <c r="NJ250" i="2"/>
  <c r="OB250" i="2" s="1"/>
  <c r="DW318" i="2"/>
  <c r="DX318" i="2"/>
  <c r="DX66" i="2"/>
  <c r="DW66" i="2"/>
  <c r="NJ295" i="2"/>
  <c r="OB295" i="2" s="1"/>
  <c r="NH295" i="2"/>
  <c r="KM282" i="2"/>
  <c r="NX155" i="2"/>
  <c r="NN155" i="2"/>
  <c r="NJ72" i="2"/>
  <c r="OB72" i="2" s="1"/>
  <c r="DW281" i="2"/>
  <c r="DX281" i="2"/>
  <c r="EC259" i="2"/>
  <c r="EG259" i="2"/>
  <c r="EI259" i="2" s="1"/>
  <c r="EG247" i="2"/>
  <c r="EI247" i="2" s="1"/>
  <c r="EC247" i="2"/>
  <c r="KS157" i="2"/>
  <c r="KY157" i="2"/>
  <c r="MI77" i="2"/>
  <c r="OD286" i="2"/>
  <c r="NZ286" i="2"/>
  <c r="OF286" i="2" s="1"/>
  <c r="NX96" i="2"/>
  <c r="OD16" i="2"/>
  <c r="NZ16" i="2"/>
  <c r="OF16" i="2" s="1"/>
  <c r="NN272" i="2"/>
  <c r="NN222" i="2"/>
  <c r="NH79" i="2"/>
  <c r="NJ79" i="2"/>
  <c r="OB79" i="2" s="1"/>
  <c r="NN329" i="2"/>
  <c r="DZ60" i="2"/>
  <c r="ED60" i="2"/>
  <c r="EF60" i="2" s="1"/>
  <c r="NX288" i="2"/>
  <c r="NN288" i="2"/>
  <c r="DX87" i="2"/>
  <c r="DW87" i="2"/>
  <c r="NJ20" i="2"/>
  <c r="OB20" i="2" s="1"/>
  <c r="NH20" i="2"/>
  <c r="EG148" i="2"/>
  <c r="EI148" i="2" s="1"/>
  <c r="EC148" i="2"/>
  <c r="EG11" i="2"/>
  <c r="EI11" i="2" s="1"/>
  <c r="EC11" i="2"/>
  <c r="EG84" i="2"/>
  <c r="EI84" i="2" s="1"/>
  <c r="EC84" i="2"/>
  <c r="NL208" i="2"/>
  <c r="DW64" i="2"/>
  <c r="DX64" i="2"/>
  <c r="EG51" i="2"/>
  <c r="EI51" i="2" s="1"/>
  <c r="EC51" i="2"/>
  <c r="EC195" i="2"/>
  <c r="EG195" i="2"/>
  <c r="EI195" i="2" s="1"/>
  <c r="NU158" i="2"/>
  <c r="NW158" i="2" s="1"/>
  <c r="KS178" i="2"/>
  <c r="KY178" i="2"/>
  <c r="ND118" i="2"/>
  <c r="NB118" i="2"/>
  <c r="NE118" i="2"/>
  <c r="NE334" i="2"/>
  <c r="MX334" i="2"/>
  <c r="MZ334" i="2"/>
  <c r="NX315" i="2"/>
  <c r="NN315" i="2"/>
  <c r="NZ180" i="2"/>
  <c r="OF180" i="2" s="1"/>
  <c r="OD180" i="2"/>
  <c r="NN205" i="2"/>
  <c r="DW128" i="2"/>
  <c r="DX128" i="2"/>
  <c r="NI304" i="2"/>
  <c r="NF304" i="2"/>
  <c r="MZ62" i="2"/>
  <c r="MX62" i="2"/>
  <c r="NE62" i="2"/>
  <c r="NE60" i="2"/>
  <c r="MZ60" i="2"/>
  <c r="MX60" i="2"/>
  <c r="EG251" i="2"/>
  <c r="EI251" i="2" s="1"/>
  <c r="EC251" i="2"/>
  <c r="MX222" i="2"/>
  <c r="MZ222" i="2"/>
  <c r="NE222" i="2"/>
  <c r="NF220" i="2"/>
  <c r="NI220" i="2"/>
  <c r="DW251" i="2"/>
  <c r="DX251" i="2"/>
  <c r="NX344" i="2"/>
  <c r="NN344" i="2"/>
  <c r="EG324" i="2"/>
  <c r="EI324" i="2" s="1"/>
  <c r="EC324" i="2"/>
  <c r="DW179" i="2"/>
  <c r="DX179" i="2"/>
  <c r="EC117" i="2"/>
  <c r="EG117" i="2"/>
  <c r="EI117" i="2" s="1"/>
  <c r="DZ316" i="2"/>
  <c r="ED316" i="2"/>
  <c r="EF316" i="2" s="1"/>
  <c r="LE256" i="2"/>
  <c r="NL256" i="2" s="1"/>
  <c r="DW42" i="2"/>
  <c r="DX42" i="2"/>
  <c r="NN201" i="2"/>
  <c r="NX201" i="2"/>
  <c r="DX72" i="2"/>
  <c r="DW72" i="2"/>
  <c r="OA53" i="2"/>
  <c r="OC53" i="2" s="1"/>
  <c r="NK53" i="2"/>
  <c r="DW263" i="2"/>
  <c r="DX263" i="2"/>
  <c r="EC140" i="2"/>
  <c r="EG140" i="2"/>
  <c r="EI140" i="2" s="1"/>
  <c r="ED80" i="2"/>
  <c r="EF80" i="2" s="1"/>
  <c r="DZ80" i="2"/>
  <c r="NZ139" i="2"/>
  <c r="OF139" i="2" s="1"/>
  <c r="OD139" i="2"/>
  <c r="DX71" i="2"/>
  <c r="DW71" i="2"/>
  <c r="NL236" i="2"/>
  <c r="NU236" i="2"/>
  <c r="NW236" i="2" s="1"/>
  <c r="ED203" i="2"/>
  <c r="EF203" i="2" s="1"/>
  <c r="DZ203" i="2"/>
  <c r="DX104" i="2"/>
  <c r="DW104" i="2"/>
  <c r="NU101" i="2"/>
  <c r="NW101" i="2" s="1"/>
  <c r="DX326" i="2"/>
  <c r="DW326" i="2"/>
  <c r="DX337" i="2"/>
  <c r="DW337" i="2"/>
  <c r="NN291" i="2"/>
  <c r="NX291" i="2"/>
  <c r="DW310" i="2"/>
  <c r="NI111" i="2"/>
  <c r="NF111" i="2"/>
  <c r="KS335" i="2"/>
  <c r="DW234" i="2"/>
  <c r="DX234" i="2"/>
  <c r="NF177" i="2"/>
  <c r="NI177" i="2"/>
  <c r="EG64" i="2"/>
  <c r="EI64" i="2" s="1"/>
  <c r="EC64" i="2"/>
  <c r="DW341" i="2"/>
  <c r="DX341" i="2"/>
  <c r="NZ231" i="2"/>
  <c r="OF231" i="2" s="1"/>
  <c r="OD231" i="2"/>
  <c r="EG161" i="2"/>
  <c r="EI161" i="2" s="1"/>
  <c r="EC161" i="2"/>
  <c r="NL66" i="2"/>
  <c r="NF29" i="2"/>
  <c r="NI29" i="2"/>
  <c r="EC335" i="2"/>
  <c r="EG335" i="2"/>
  <c r="EI335" i="2" s="1"/>
  <c r="DW243" i="2"/>
  <c r="DX243" i="2"/>
  <c r="ED345" i="2"/>
  <c r="EF345" i="2" s="1"/>
  <c r="DZ345" i="2"/>
  <c r="NI217" i="2"/>
  <c r="NF217" i="2"/>
  <c r="NJ203" i="2"/>
  <c r="OB203" i="2" s="1"/>
  <c r="NH203" i="2"/>
  <c r="DX25" i="2"/>
  <c r="DW25" i="2"/>
  <c r="DX185" i="2"/>
  <c r="DW185" i="2"/>
  <c r="NL176" i="2"/>
  <c r="EG23" i="2"/>
  <c r="EI23" i="2" s="1"/>
  <c r="EC23" i="2"/>
  <c r="EG296" i="2"/>
  <c r="EI296" i="2" s="1"/>
  <c r="EC296" i="2"/>
  <c r="NK104" i="2"/>
  <c r="OA104" i="2"/>
  <c r="OC104" i="2" s="1"/>
  <c r="EG219" i="2"/>
  <c r="EI219" i="2" s="1"/>
  <c r="EC219" i="2"/>
  <c r="NK260" i="2"/>
  <c r="OA260" i="2"/>
  <c r="OC260" i="2" s="1"/>
  <c r="OD215" i="2"/>
  <c r="NZ215" i="2"/>
  <c r="OF215" i="2" s="1"/>
  <c r="NZ306" i="2"/>
  <c r="OF306" i="2" s="1"/>
  <c r="OD306" i="2"/>
  <c r="NX304" i="2"/>
  <c r="NN304" i="2"/>
  <c r="NL299" i="2"/>
  <c r="NU281" i="2"/>
  <c r="NW281" i="2" s="1"/>
  <c r="NF264" i="2"/>
  <c r="NI264" i="2"/>
  <c r="NH182" i="2"/>
  <c r="NJ182" i="2"/>
  <c r="OB182" i="2" s="1"/>
  <c r="OA310" i="2"/>
  <c r="OC310" i="2" s="1"/>
  <c r="NK310" i="2"/>
  <c r="NN228" i="2"/>
  <c r="NX228" i="2"/>
  <c r="DW14" i="2"/>
  <c r="DX14" i="2"/>
  <c r="EC312" i="2"/>
  <c r="EG312" i="2"/>
  <c r="EI312" i="2" s="1"/>
  <c r="NU206" i="2"/>
  <c r="NW206" i="2" s="1"/>
  <c r="EC98" i="2"/>
  <c r="EG98" i="2"/>
  <c r="EI98" i="2" s="1"/>
  <c r="NU86" i="2"/>
  <c r="NW86" i="2" s="1"/>
  <c r="NH266" i="2"/>
  <c r="NJ266" i="2"/>
  <c r="OB266" i="2" s="1"/>
  <c r="NI232" i="2"/>
  <c r="NF232" i="2"/>
  <c r="DW150" i="2"/>
  <c r="DX150" i="2"/>
  <c r="NU162" i="2"/>
  <c r="NW162" i="2" s="1"/>
  <c r="NL296" i="2"/>
  <c r="MZ57" i="2"/>
  <c r="MX57" i="2"/>
  <c r="NE57" i="2"/>
  <c r="DW20" i="2"/>
  <c r="DX20" i="2"/>
  <c r="MX339" i="2"/>
  <c r="NE339" i="2"/>
  <c r="MZ339" i="2"/>
  <c r="NU339" i="2"/>
  <c r="NW339" i="2" s="1"/>
  <c r="MZ50" i="2"/>
  <c r="MX50" i="2"/>
  <c r="NE50" i="2"/>
  <c r="NJ113" i="2"/>
  <c r="OB113" i="2" s="1"/>
  <c r="NH113" i="2"/>
  <c r="NU298" i="2"/>
  <c r="NW298" i="2" s="1"/>
  <c r="NE275" i="2"/>
  <c r="MZ275" i="2"/>
  <c r="MX275" i="2"/>
  <c r="NL85" i="2"/>
  <c r="DZ48" i="2"/>
  <c r="ED48" i="2"/>
  <c r="EF48" i="2" s="1"/>
  <c r="DW122" i="2"/>
  <c r="DX122" i="2"/>
  <c r="NH251" i="2"/>
  <c r="NJ251" i="2"/>
  <c r="OB251" i="2" s="1"/>
  <c r="NU138" i="2"/>
  <c r="NW138" i="2" s="1"/>
  <c r="KS56" i="2"/>
  <c r="LW56" i="2"/>
  <c r="NL302" i="2"/>
  <c r="OD249" i="2"/>
  <c r="NZ249" i="2"/>
  <c r="OF249" i="2" s="1"/>
  <c r="NI105" i="2"/>
  <c r="NF105" i="2"/>
  <c r="EC162" i="2"/>
  <c r="EG162" i="2"/>
  <c r="EI162" i="2" s="1"/>
  <c r="NB77" i="2"/>
  <c r="ND77" i="2"/>
  <c r="NZ295" i="2"/>
  <c r="OF295" i="2" s="1"/>
  <c r="OD295" i="2"/>
  <c r="EG134" i="2"/>
  <c r="EI134" i="2" s="1"/>
  <c r="EC134" i="2"/>
  <c r="LW323" i="2"/>
  <c r="NI319" i="2"/>
  <c r="NF319" i="2"/>
  <c r="NB195" i="2"/>
  <c r="ND195" i="2"/>
  <c r="NE195" i="2"/>
  <c r="NU111" i="2"/>
  <c r="NW111" i="2" s="1"/>
  <c r="DX59" i="2"/>
  <c r="DW59" i="2"/>
  <c r="EG206" i="2"/>
  <c r="EI206" i="2" s="1"/>
  <c r="EC206" i="2"/>
  <c r="DW202" i="2"/>
  <c r="DX202" i="2"/>
  <c r="NJ161" i="2"/>
  <c r="OB161" i="2" s="1"/>
  <c r="NH161" i="2"/>
  <c r="NK249" i="2"/>
  <c r="OA249" i="2"/>
  <c r="OC249" i="2" s="1"/>
  <c r="DX304" i="2"/>
  <c r="DW304" i="2"/>
  <c r="EG103" i="2"/>
  <c r="EI103" i="2" s="1"/>
  <c r="EC103" i="2"/>
  <c r="NH8" i="2"/>
  <c r="NJ8" i="2"/>
  <c r="OB8" i="2" s="1"/>
  <c r="EG112" i="2"/>
  <c r="EI112" i="2" s="1"/>
  <c r="EC112" i="2"/>
  <c r="OD300" i="2"/>
  <c r="NZ300" i="2"/>
  <c r="OF300" i="2" s="1"/>
  <c r="NE351" i="2"/>
  <c r="OA320" i="2"/>
  <c r="OC320" i="2" s="1"/>
  <c r="NK320" i="2"/>
  <c r="NL161" i="2"/>
  <c r="EG118" i="2"/>
  <c r="EI118" i="2" s="1"/>
  <c r="EC118" i="2"/>
  <c r="NK272" i="2"/>
  <c r="OA272" i="2"/>
  <c r="OC272" i="2" s="1"/>
  <c r="DX204" i="2"/>
  <c r="DW204" i="2"/>
  <c r="DW109" i="2"/>
  <c r="DX109" i="2"/>
  <c r="NZ55" i="2"/>
  <c r="OF55" i="2" s="1"/>
  <c r="OD55" i="2"/>
  <c r="NK23" i="2"/>
  <c r="EG209" i="2"/>
  <c r="EI209" i="2" s="1"/>
  <c r="EC209" i="2"/>
  <c r="EC150" i="2"/>
  <c r="EG150" i="2"/>
  <c r="EI150" i="2" s="1"/>
  <c r="EC102" i="2"/>
  <c r="EG102" i="2"/>
  <c r="EI102" i="2" s="1"/>
  <c r="LQ322" i="2"/>
  <c r="EG280" i="2"/>
  <c r="EI280" i="2" s="1"/>
  <c r="EC280" i="2"/>
  <c r="NF297" i="2"/>
  <c r="NI297" i="2"/>
  <c r="EG271" i="2"/>
  <c r="EI271" i="2" s="1"/>
  <c r="EC271" i="2"/>
  <c r="NH221" i="2"/>
  <c r="NJ221" i="2"/>
  <c r="OB221" i="2" s="1"/>
  <c r="NU153" i="2"/>
  <c r="NW153" i="2" s="1"/>
  <c r="NF289" i="2"/>
  <c r="NI289" i="2"/>
  <c r="NH207" i="2"/>
  <c r="NJ207" i="2"/>
  <c r="OB207" i="2" s="1"/>
  <c r="DW161" i="2"/>
  <c r="DX161" i="2"/>
  <c r="EC129" i="2"/>
  <c r="EG129" i="2"/>
  <c r="EI129" i="2" s="1"/>
  <c r="EG72" i="2"/>
  <c r="EI72" i="2" s="1"/>
  <c r="EC72" i="2"/>
  <c r="MO44" i="2"/>
  <c r="NE44" i="2"/>
  <c r="MZ44" i="2"/>
  <c r="MX44" i="2"/>
  <c r="ND334" i="2"/>
  <c r="NB334" i="2"/>
  <c r="NB153" i="2"/>
  <c r="ND153" i="2"/>
  <c r="MX128" i="2"/>
  <c r="NE128" i="2"/>
  <c r="MZ128" i="2"/>
  <c r="LE128" i="2"/>
  <c r="OD8" i="2"/>
  <c r="NZ8" i="2"/>
  <c r="OF8" i="2" s="1"/>
  <c r="MO45" i="2"/>
  <c r="EG348" i="2"/>
  <c r="EI348" i="2" s="1"/>
  <c r="EC348" i="2"/>
  <c r="MX179" i="2"/>
  <c r="MZ179" i="2"/>
  <c r="NE179" i="2"/>
  <c r="DX37" i="2"/>
  <c r="DW37" i="2"/>
  <c r="NB206" i="2"/>
  <c r="ND206" i="2"/>
  <c r="EC170" i="2"/>
  <c r="EG170" i="2"/>
  <c r="EI170" i="2" s="1"/>
  <c r="MZ49" i="2"/>
  <c r="MX49" i="2"/>
  <c r="NE49" i="2"/>
  <c r="MI49" i="2"/>
  <c r="NI306" i="2"/>
  <c r="NF306" i="2"/>
  <c r="NN309" i="2"/>
  <c r="DX241" i="2"/>
  <c r="DW241" i="2"/>
  <c r="NX194" i="2"/>
  <c r="NN194" i="2"/>
  <c r="NJ81" i="2"/>
  <c r="OB81" i="2" s="1"/>
  <c r="NH81" i="2"/>
  <c r="EC12" i="2"/>
  <c r="EG12" i="2"/>
  <c r="EI12" i="2" s="1"/>
  <c r="DW301" i="2"/>
  <c r="DX301" i="2"/>
  <c r="DX95" i="2"/>
  <c r="DW95" i="2"/>
  <c r="EG198" i="2"/>
  <c r="EI198" i="2" s="1"/>
  <c r="EC198" i="2"/>
  <c r="NJ346" i="2"/>
  <c r="OB346" i="2" s="1"/>
  <c r="NH346" i="2"/>
  <c r="DX255" i="2"/>
  <c r="DW255" i="2"/>
  <c r="NI83" i="2"/>
  <c r="NF83" i="2"/>
  <c r="ND60" i="2"/>
  <c r="NB60" i="2"/>
  <c r="NJ259" i="2"/>
  <c r="OB259" i="2" s="1"/>
  <c r="NH259" i="2"/>
  <c r="NZ13" i="2"/>
  <c r="OF13" i="2" s="1"/>
  <c r="OD13" i="2"/>
  <c r="DX307" i="2"/>
  <c r="DW307" i="2"/>
  <c r="OB255" i="2"/>
  <c r="DW140" i="2"/>
  <c r="DX140" i="2"/>
  <c r="DW352" i="2"/>
  <c r="DX352" i="2"/>
  <c r="NU273" i="2"/>
  <c r="NW273" i="2" s="1"/>
  <c r="NB234" i="2"/>
  <c r="ND234" i="2"/>
  <c r="NE234" i="2"/>
  <c r="DX208" i="2"/>
  <c r="DW208" i="2"/>
  <c r="NX246" i="2"/>
  <c r="OA9" i="2"/>
  <c r="OC9" i="2" s="1"/>
  <c r="NK9" i="2"/>
  <c r="LW282" i="2"/>
  <c r="NJ294" i="2"/>
  <c r="OB294" i="2" s="1"/>
  <c r="NH294" i="2"/>
  <c r="ND219" i="2"/>
  <c r="NB219" i="2"/>
  <c r="NE219" i="2"/>
  <c r="LK157" i="2"/>
  <c r="LW157" i="2"/>
  <c r="KM77" i="2"/>
  <c r="KY77" i="2"/>
  <c r="DW73" i="2"/>
  <c r="DX73" i="2"/>
  <c r="EG36" i="2"/>
  <c r="EI36" i="2" s="1"/>
  <c r="EC36" i="2"/>
  <c r="DW248" i="2"/>
  <c r="DX248" i="2"/>
  <c r="NN33" i="2"/>
  <c r="NZ269" i="2"/>
  <c r="OF269" i="2" s="1"/>
  <c r="OD269" i="2"/>
  <c r="NZ63" i="2"/>
  <c r="OF63" i="2" s="1"/>
  <c r="OD63" i="2"/>
  <c r="NZ272" i="2"/>
  <c r="OF272" i="2" s="1"/>
  <c r="OD272" i="2"/>
  <c r="NX35" i="2"/>
  <c r="NN35" i="2"/>
  <c r="NL254" i="1"/>
  <c r="NN255" i="1"/>
  <c r="NR255" i="1"/>
  <c r="NT255" i="1" s="1"/>
  <c r="NU250" i="1"/>
  <c r="NW250" i="1" s="1"/>
  <c r="NX47" i="1"/>
  <c r="NN47" i="1"/>
  <c r="NU147" i="1"/>
  <c r="NW147" i="1" s="1"/>
  <c r="NU248" i="1"/>
  <c r="NW248" i="1" s="1"/>
  <c r="NL248" i="1"/>
  <c r="NL74" i="1"/>
  <c r="NL250" i="1"/>
  <c r="NU219" i="1"/>
  <c r="NW219" i="1" s="1"/>
  <c r="DW50" i="1"/>
  <c r="NU95" i="1"/>
  <c r="NW95" i="1" s="1"/>
  <c r="NL194" i="1"/>
  <c r="NU220" i="1"/>
  <c r="NW220" i="1" s="1"/>
  <c r="NJ73" i="1"/>
  <c r="OB73" i="1" s="1"/>
  <c r="NH73" i="1"/>
  <c r="NL295" i="1"/>
  <c r="NX295" i="1" s="1"/>
  <c r="ND135" i="1"/>
  <c r="NE135" i="1"/>
  <c r="NB135" i="1"/>
  <c r="NU39" i="1"/>
  <c r="NW39" i="1" s="1"/>
  <c r="MZ274" i="1"/>
  <c r="MX274" i="1"/>
  <c r="NE274" i="1"/>
  <c r="NE221" i="1"/>
  <c r="MZ221" i="1"/>
  <c r="MX221" i="1"/>
  <c r="NL323" i="1"/>
  <c r="NU157" i="1"/>
  <c r="NW157" i="1" s="1"/>
  <c r="MZ80" i="1"/>
  <c r="NE80" i="1"/>
  <c r="MX80" i="1"/>
  <c r="NL236" i="1"/>
  <c r="MX207" i="1"/>
  <c r="NE207" i="1"/>
  <c r="MZ207" i="1"/>
  <c r="NL59" i="1"/>
  <c r="NU128" i="1"/>
  <c r="NW128" i="1" s="1"/>
  <c r="LE56" i="1"/>
  <c r="MC56" i="1"/>
  <c r="NE114" i="1"/>
  <c r="NB114" i="1"/>
  <c r="ND114" i="1"/>
  <c r="NJ114" i="1" s="1"/>
  <c r="NU109" i="1"/>
  <c r="NW109" i="1" s="1"/>
  <c r="MX109" i="1"/>
  <c r="NE109" i="1"/>
  <c r="MZ109" i="1"/>
  <c r="ND300" i="1"/>
  <c r="NB300" i="1"/>
  <c r="NL280" i="1"/>
  <c r="NU243" i="1"/>
  <c r="NW243" i="1" s="1"/>
  <c r="KS273" i="1"/>
  <c r="LQ273" i="1"/>
  <c r="NE124" i="1"/>
  <c r="ND124" i="1"/>
  <c r="NB124" i="1"/>
  <c r="NL95" i="1"/>
  <c r="NU218" i="1"/>
  <c r="NW218" i="1" s="1"/>
  <c r="NL4" i="1"/>
  <c r="NU83" i="1"/>
  <c r="NW83" i="1" s="1"/>
  <c r="MX97" i="1"/>
  <c r="NE97" i="1"/>
  <c r="MZ97" i="1"/>
  <c r="ND279" i="1"/>
  <c r="NB279" i="1"/>
  <c r="NE279" i="1"/>
  <c r="ND250" i="1"/>
  <c r="NJ250" i="1" s="1"/>
  <c r="OB250" i="1" s="1"/>
  <c r="NB250" i="1"/>
  <c r="MZ175" i="1"/>
  <c r="MX175" i="1"/>
  <c r="NE175" i="1"/>
  <c r="NB175" i="1"/>
  <c r="ND175" i="1"/>
  <c r="NL241" i="1"/>
  <c r="NU59" i="1"/>
  <c r="NW59" i="1" s="1"/>
  <c r="KM56" i="1"/>
  <c r="NL114" i="1"/>
  <c r="NL43" i="1"/>
  <c r="MZ47" i="1"/>
  <c r="MX47" i="1"/>
  <c r="NE47" i="1"/>
  <c r="NL235" i="1"/>
  <c r="MO273" i="1"/>
  <c r="MX101" i="1"/>
  <c r="MZ101" i="1"/>
  <c r="NU105" i="1"/>
  <c r="NW105" i="1" s="1"/>
  <c r="DW4" i="1"/>
  <c r="NU240" i="1"/>
  <c r="NW240" i="1" s="1"/>
  <c r="NU199" i="1"/>
  <c r="NW199" i="1" s="1"/>
  <c r="NU276" i="1"/>
  <c r="NW276" i="1" s="1"/>
  <c r="NL8" i="1"/>
  <c r="NN8" i="1" s="1"/>
  <c r="NE160" i="1"/>
  <c r="ND160" i="1"/>
  <c r="NB160" i="1"/>
  <c r="MZ39" i="1"/>
  <c r="MX39" i="1"/>
  <c r="NE39" i="1"/>
  <c r="NL175" i="1"/>
  <c r="NN175" i="1" s="1"/>
  <c r="MX306" i="1"/>
  <c r="NF306" i="1" s="1"/>
  <c r="NE306" i="1"/>
  <c r="MZ306" i="1"/>
  <c r="NH306" i="1" s="1"/>
  <c r="NL274" i="1"/>
  <c r="NU64" i="1"/>
  <c r="ND158" i="1"/>
  <c r="NB158" i="1"/>
  <c r="NE323" i="1"/>
  <c r="ND323" i="1"/>
  <c r="NB323" i="1"/>
  <c r="NU323" i="1"/>
  <c r="NW323" i="1" s="1"/>
  <c r="NU21" i="1"/>
  <c r="NW21" i="1" s="1"/>
  <c r="NB127" i="1"/>
  <c r="ND127" i="1"/>
  <c r="NL128" i="1"/>
  <c r="NX128" i="1" s="1"/>
  <c r="NZ128" i="1" s="1"/>
  <c r="OF128" i="1" s="1"/>
  <c r="LQ56" i="1"/>
  <c r="MZ339" i="1"/>
  <c r="MX339" i="1"/>
  <c r="NE339" i="1"/>
  <c r="NB162" i="1"/>
  <c r="ND162" i="1"/>
  <c r="NL243" i="1"/>
  <c r="ND43" i="1"/>
  <c r="NB43" i="1"/>
  <c r="NE43" i="1"/>
  <c r="MZ225" i="1"/>
  <c r="MX225" i="1"/>
  <c r="NE225" i="1"/>
  <c r="LW273" i="1"/>
  <c r="NU63" i="1"/>
  <c r="NW63" i="1" s="1"/>
  <c r="NL87" i="1"/>
  <c r="NN87" i="1" s="1"/>
  <c r="NL103" i="1"/>
  <c r="NI221" i="1"/>
  <c r="NL329" i="1"/>
  <c r="NR350" i="1"/>
  <c r="NT350" i="1" s="1"/>
  <c r="NX140" i="1"/>
  <c r="NU41" i="1"/>
  <c r="NW41" i="1" s="1"/>
  <c r="NB79" i="1"/>
  <c r="ND79" i="1"/>
  <c r="NU127" i="1"/>
  <c r="NW127" i="1" s="1"/>
  <c r="NL157" i="1"/>
  <c r="NU141" i="1"/>
  <c r="NW141" i="1" s="1"/>
  <c r="DW308" i="1"/>
  <c r="MZ255" i="1"/>
  <c r="MX255" i="1"/>
  <c r="NH114" i="1"/>
  <c r="MZ128" i="1"/>
  <c r="MX128" i="1"/>
  <c r="NE128" i="1"/>
  <c r="LW56" i="1"/>
  <c r="NL339" i="1"/>
  <c r="NU114" i="1"/>
  <c r="NW114" i="1" s="1"/>
  <c r="MX90" i="1"/>
  <c r="NE90" i="1"/>
  <c r="MZ90" i="1"/>
  <c r="ND147" i="1"/>
  <c r="NB147" i="1"/>
  <c r="NI147" i="1" s="1"/>
  <c r="NU235" i="1"/>
  <c r="NW235" i="1" s="1"/>
  <c r="KM273" i="1"/>
  <c r="NU12" i="1"/>
  <c r="NW12" i="1" s="1"/>
  <c r="DW330" i="1"/>
  <c r="NL137" i="1"/>
  <c r="NN137" i="1" s="1"/>
  <c r="NL336" i="1"/>
  <c r="NU336" i="1"/>
  <c r="NW336" i="1" s="1"/>
  <c r="NB248" i="1"/>
  <c r="NI248" i="1" s="1"/>
  <c r="ND248" i="1"/>
  <c r="ND64" i="1"/>
  <c r="NB64" i="1"/>
  <c r="NE64" i="1"/>
  <c r="NU254" i="1"/>
  <c r="NW254" i="1" s="1"/>
  <c r="MX236" i="1"/>
  <c r="NE236" i="1"/>
  <c r="MZ236" i="1"/>
  <c r="NL101" i="1"/>
  <c r="MI56" i="1"/>
  <c r="ND241" i="1"/>
  <c r="NB241" i="1"/>
  <c r="MZ212" i="1"/>
  <c r="MX212" i="1"/>
  <c r="ND77" i="1"/>
  <c r="NB77" i="1"/>
  <c r="NE77" i="1"/>
  <c r="MZ243" i="1"/>
  <c r="NE243" i="1"/>
  <c r="MX243" i="1"/>
  <c r="MX235" i="1"/>
  <c r="NE235" i="1"/>
  <c r="MZ235" i="1"/>
  <c r="LK273" i="1"/>
  <c r="NB217" i="1"/>
  <c r="NE217" i="1"/>
  <c r="ND217" i="1"/>
  <c r="NL113" i="1"/>
  <c r="NN113" i="1" s="1"/>
  <c r="NL203" i="1"/>
  <c r="NU38" i="1"/>
  <c r="NW38" i="1" s="1"/>
  <c r="NE6" i="1"/>
  <c r="MZ6" i="1"/>
  <c r="MX6" i="1"/>
  <c r="DW173" i="1"/>
  <c r="DX173" i="1"/>
  <c r="DW117" i="1"/>
  <c r="DX117" i="1"/>
  <c r="ND161" i="1"/>
  <c r="NB161" i="1"/>
  <c r="ND74" i="1"/>
  <c r="NH74" i="1" s="1"/>
  <c r="NB74" i="1"/>
  <c r="NB254" i="1"/>
  <c r="ND254" i="1"/>
  <c r="ND141" i="1"/>
  <c r="NB141" i="1"/>
  <c r="NE141" i="1"/>
  <c r="MX312" i="1"/>
  <c r="MZ312" i="1"/>
  <c r="MO56" i="1"/>
  <c r="NE56" i="1"/>
  <c r="MX56" i="1"/>
  <c r="MZ56" i="1"/>
  <c r="NI93" i="1"/>
  <c r="NK93" i="1" s="1"/>
  <c r="NF93" i="1"/>
  <c r="ND144" i="1"/>
  <c r="NB144" i="1"/>
  <c r="NE144" i="1"/>
  <c r="NU196" i="1"/>
  <c r="NW196" i="1" s="1"/>
  <c r="LE273" i="1"/>
  <c r="NU120" i="1"/>
  <c r="NW120" i="1" s="1"/>
  <c r="NU213" i="1"/>
  <c r="NW213" i="1" s="1"/>
  <c r="NI47" i="1"/>
  <c r="NU239" i="1"/>
  <c r="NW239" i="1" s="1"/>
  <c r="OB182" i="1"/>
  <c r="KM149" i="1"/>
  <c r="KY149" i="1"/>
  <c r="NX172" i="1"/>
  <c r="NE21" i="1"/>
  <c r="NB21" i="1"/>
  <c r="ND21" i="1"/>
  <c r="ND9" i="1"/>
  <c r="NB9" i="1"/>
  <c r="NB56" i="1"/>
  <c r="ND56" i="1"/>
  <c r="DX191" i="1"/>
  <c r="DW191" i="1"/>
  <c r="NL141" i="1"/>
  <c r="MX194" i="1"/>
  <c r="MZ194" i="1"/>
  <c r="NU236" i="1"/>
  <c r="NW236" i="1" s="1"/>
  <c r="KS56" i="1"/>
  <c r="NJ93" i="1"/>
  <c r="OB93" i="1" s="1"/>
  <c r="NH93" i="1"/>
  <c r="MZ193" i="1"/>
  <c r="NJ193" i="1" s="1"/>
  <c r="OB193" i="1" s="1"/>
  <c r="MX193" i="1"/>
  <c r="ND280" i="1"/>
  <c r="NE280" i="1"/>
  <c r="NB280" i="1"/>
  <c r="NU43" i="1"/>
  <c r="NW43" i="1" s="1"/>
  <c r="ND273" i="1"/>
  <c r="NB273" i="1"/>
  <c r="KY273" i="1"/>
  <c r="MC273" i="1"/>
  <c r="MX159" i="1"/>
  <c r="NE159" i="1"/>
  <c r="MZ159" i="1"/>
  <c r="NU326" i="1"/>
  <c r="NW326" i="1" s="1"/>
  <c r="NU134" i="1"/>
  <c r="NW134" i="1" s="1"/>
  <c r="NL297" i="1"/>
  <c r="NH47" i="1"/>
  <c r="NU329" i="1"/>
  <c r="NW329" i="1" s="1"/>
  <c r="NU282" i="1"/>
  <c r="NW282" i="1" s="1"/>
  <c r="NH225" i="1"/>
  <c r="NL265" i="1"/>
  <c r="NN265" i="1" s="1"/>
  <c r="ND41" i="1"/>
  <c r="NB41" i="1"/>
  <c r="NE41" i="1"/>
  <c r="MX295" i="1"/>
  <c r="NI295" i="1" s="1"/>
  <c r="MZ295" i="1"/>
  <c r="NJ295" i="1" s="1"/>
  <c r="OB295" i="1" s="1"/>
  <c r="NE295" i="1"/>
  <c r="NL160" i="1"/>
  <c r="NN160" i="1" s="1"/>
  <c r="NU274" i="1"/>
  <c r="NW274" i="1" s="1"/>
  <c r="MX81" i="1"/>
  <c r="NE81" i="1"/>
  <c r="MZ81" i="1"/>
  <c r="NL80" i="1"/>
  <c r="NE241" i="1"/>
  <c r="MZ241" i="1"/>
  <c r="MX241" i="1"/>
  <c r="NJ215" i="1"/>
  <c r="OB215" i="1" s="1"/>
  <c r="NH215" i="1"/>
  <c r="NE157" i="1"/>
  <c r="MZ157" i="1"/>
  <c r="MX157" i="1"/>
  <c r="ND59" i="1"/>
  <c r="NB59" i="1"/>
  <c r="NE59" i="1"/>
  <c r="NB119" i="1"/>
  <c r="ND119" i="1"/>
  <c r="KY56" i="1"/>
  <c r="LK56" i="1"/>
  <c r="NU339" i="1"/>
  <c r="NW339" i="1" s="1"/>
  <c r="NL109" i="1"/>
  <c r="NL77" i="1"/>
  <c r="NB196" i="1"/>
  <c r="ND196" i="1"/>
  <c r="NE196" i="1"/>
  <c r="MZ129" i="1"/>
  <c r="MX129" i="1"/>
  <c r="NE273" i="1"/>
  <c r="MZ273" i="1"/>
  <c r="MX273" i="1"/>
  <c r="MI273" i="1"/>
  <c r="NK168" i="1"/>
  <c r="NN44" i="1"/>
  <c r="NU108" i="1"/>
  <c r="NW108" i="1" s="1"/>
  <c r="NU195" i="1"/>
  <c r="NW195" i="1" s="1"/>
  <c r="NN134" i="1"/>
  <c r="NX134" i="1"/>
  <c r="OA47" i="1"/>
  <c r="NL199" i="1"/>
  <c r="NN313" i="1"/>
  <c r="NK166" i="1"/>
  <c r="NX316" i="1"/>
  <c r="NN316" i="1"/>
  <c r="NK15" i="1"/>
  <c r="NL344" i="1"/>
  <c r="NK270" i="1"/>
  <c r="NL123" i="1"/>
  <c r="NN28" i="1"/>
  <c r="NK261" i="1"/>
  <c r="NN95" i="1"/>
  <c r="NN4" i="1"/>
  <c r="NL195" i="1"/>
  <c r="NN186" i="1"/>
  <c r="NK209" i="1"/>
  <c r="NU143" i="1"/>
  <c r="NW143" i="1" s="1"/>
  <c r="NX171" i="1"/>
  <c r="NN171" i="1"/>
  <c r="NX48" i="1"/>
  <c r="NN48" i="1"/>
  <c r="NN103" i="1"/>
  <c r="NK30" i="1"/>
  <c r="NL143" i="1"/>
  <c r="NX173" i="1"/>
  <c r="NN173" i="1"/>
  <c r="NX272" i="1"/>
  <c r="NN272" i="1"/>
  <c r="OA51" i="1"/>
  <c r="OC51" i="1" s="1"/>
  <c r="NK51" i="1"/>
  <c r="NU123" i="1"/>
  <c r="NW123" i="1" s="1"/>
  <c r="OA172" i="1"/>
  <c r="NN218" i="1"/>
  <c r="NU113" i="1"/>
  <c r="NW113" i="1" s="1"/>
  <c r="NU301" i="1"/>
  <c r="NW301" i="1" s="1"/>
  <c r="NU332" i="1"/>
  <c r="NW332" i="1" s="1"/>
  <c r="NL198" i="1"/>
  <c r="NE335" i="1"/>
  <c r="MZ335" i="1"/>
  <c r="MX335" i="1"/>
  <c r="DX85" i="1"/>
  <c r="DW85" i="1"/>
  <c r="ED260" i="1"/>
  <c r="EF260" i="1" s="1"/>
  <c r="DZ260" i="1"/>
  <c r="NK31" i="1"/>
  <c r="DX269" i="1"/>
  <c r="DW269" i="1"/>
  <c r="DW161" i="1"/>
  <c r="DX161" i="1"/>
  <c r="EG292" i="1"/>
  <c r="EI292" i="1" s="1"/>
  <c r="EC292" i="1"/>
  <c r="NX238" i="1"/>
  <c r="NN238" i="1"/>
  <c r="NZ49" i="1"/>
  <c r="OF49" i="1" s="1"/>
  <c r="OD49" i="1"/>
  <c r="DW222" i="1"/>
  <c r="DX222" i="1"/>
  <c r="NK164" i="1"/>
  <c r="OA164" i="1"/>
  <c r="OC164" i="1" s="1"/>
  <c r="EG144" i="1"/>
  <c r="EI144" i="1" s="1"/>
  <c r="EC144" i="1"/>
  <c r="DX66" i="1"/>
  <c r="DW66" i="1"/>
  <c r="NI104" i="1"/>
  <c r="NF104" i="1"/>
  <c r="EC133" i="1"/>
  <c r="EG133" i="1"/>
  <c r="EI133" i="1" s="1"/>
  <c r="MZ92" i="1"/>
  <c r="MX92" i="1"/>
  <c r="NE92" i="1"/>
  <c r="EC322" i="1"/>
  <c r="EG322" i="1"/>
  <c r="EI322" i="1" s="1"/>
  <c r="DX176" i="1"/>
  <c r="DW176" i="1"/>
  <c r="NN6" i="1"/>
  <c r="NX6" i="1"/>
  <c r="DZ264" i="1"/>
  <c r="ED264" i="1"/>
  <c r="EF264" i="1" s="1"/>
  <c r="EG70" i="1"/>
  <c r="EI70" i="1" s="1"/>
  <c r="EC70" i="1"/>
  <c r="NN300" i="1"/>
  <c r="NL251" i="1"/>
  <c r="ND123" i="1"/>
  <c r="NH123" i="1" s="1"/>
  <c r="NB123" i="1"/>
  <c r="NI44" i="1"/>
  <c r="NF44" i="1"/>
  <c r="NI173" i="1"/>
  <c r="NF173" i="1"/>
  <c r="OB106" i="1"/>
  <c r="EG114" i="1"/>
  <c r="EI114" i="1" s="1"/>
  <c r="EC114" i="1"/>
  <c r="NU8" i="1"/>
  <c r="NW8" i="1" s="1"/>
  <c r="DX23" i="1"/>
  <c r="DW23" i="1"/>
  <c r="NN328" i="1"/>
  <c r="NX328" i="1"/>
  <c r="LW314" i="1"/>
  <c r="EG253" i="1"/>
  <c r="EI253" i="1" s="1"/>
  <c r="EC253" i="1"/>
  <c r="NZ69" i="1"/>
  <c r="OF69" i="1" s="1"/>
  <c r="OD69" i="1"/>
  <c r="NF51" i="1"/>
  <c r="NE285" i="1"/>
  <c r="MZ285" i="1"/>
  <c r="MX285" i="1"/>
  <c r="EC146" i="1"/>
  <c r="EG146" i="1"/>
  <c r="EI146" i="1" s="1"/>
  <c r="ED67" i="1"/>
  <c r="EF67" i="1" s="1"/>
  <c r="DZ67" i="1"/>
  <c r="NX121" i="1"/>
  <c r="NN121" i="1"/>
  <c r="NL320" i="1"/>
  <c r="ED284" i="1"/>
  <c r="EF284" i="1" s="1"/>
  <c r="DZ284" i="1"/>
  <c r="DX227" i="1"/>
  <c r="DW227" i="1"/>
  <c r="DX75" i="1"/>
  <c r="DW75" i="1"/>
  <c r="NI291" i="1"/>
  <c r="NF291" i="1"/>
  <c r="MC230" i="1"/>
  <c r="KY230" i="1"/>
  <c r="ED151" i="1"/>
  <c r="EF151" i="1" s="1"/>
  <c r="DZ151" i="1"/>
  <c r="OB49" i="1"/>
  <c r="NX315" i="1"/>
  <c r="NN315" i="1"/>
  <c r="EC238" i="1"/>
  <c r="EG238" i="1"/>
  <c r="EI238" i="1" s="1"/>
  <c r="NL213" i="1"/>
  <c r="EC11" i="1"/>
  <c r="EG11" i="1"/>
  <c r="EI11" i="1" s="1"/>
  <c r="NU297" i="1"/>
  <c r="NW297" i="1" s="1"/>
  <c r="DX276" i="1"/>
  <c r="DW276" i="1"/>
  <c r="LK91" i="1"/>
  <c r="NK86" i="1"/>
  <c r="OA86" i="1"/>
  <c r="MZ5" i="1"/>
  <c r="NE5" i="1"/>
  <c r="MX5" i="1"/>
  <c r="DX71" i="1"/>
  <c r="DW71" i="1"/>
  <c r="NX269" i="1"/>
  <c r="OA269" i="1" s="1"/>
  <c r="OC269" i="1" s="1"/>
  <c r="NN269" i="1"/>
  <c r="NL165" i="1"/>
  <c r="NJ70" i="1"/>
  <c r="OB70" i="1" s="1"/>
  <c r="NH70" i="1"/>
  <c r="NI46" i="1"/>
  <c r="NF46" i="1"/>
  <c r="NI214" i="1"/>
  <c r="NF214" i="1"/>
  <c r="NF166" i="1"/>
  <c r="ED112" i="1"/>
  <c r="EF112" i="1" s="1"/>
  <c r="DZ112" i="1"/>
  <c r="NX25" i="1"/>
  <c r="NN25" i="1"/>
  <c r="MO228" i="1"/>
  <c r="KY228" i="1"/>
  <c r="NJ171" i="1"/>
  <c r="OB171" i="1" s="1"/>
  <c r="NH171" i="1"/>
  <c r="EC25" i="1"/>
  <c r="EG25" i="1"/>
  <c r="EI25" i="1" s="1"/>
  <c r="NX225" i="1"/>
  <c r="NN225" i="1"/>
  <c r="NU194" i="1"/>
  <c r="NW194" i="1" s="1"/>
  <c r="NH127" i="1"/>
  <c r="NJ127" i="1"/>
  <c r="OB127" i="1" s="1"/>
  <c r="DW87" i="1"/>
  <c r="DX87" i="1"/>
  <c r="EG116" i="1"/>
  <c r="EI116" i="1" s="1"/>
  <c r="EC116" i="1"/>
  <c r="DX267" i="1"/>
  <c r="DW267" i="1"/>
  <c r="DW233" i="1"/>
  <c r="DX233" i="1"/>
  <c r="ED170" i="1"/>
  <c r="EF170" i="1" s="1"/>
  <c r="DZ170" i="1"/>
  <c r="DW340" i="1"/>
  <c r="DX340" i="1"/>
  <c r="NJ186" i="1"/>
  <c r="OB186" i="1" s="1"/>
  <c r="NH186" i="1"/>
  <c r="NJ45" i="1"/>
  <c r="OB45" i="1" s="1"/>
  <c r="NI253" i="1"/>
  <c r="NF253" i="1"/>
  <c r="NU165" i="1"/>
  <c r="NW165" i="1" s="1"/>
  <c r="NU100" i="1"/>
  <c r="NW100" i="1" s="1"/>
  <c r="NL322" i="1"/>
  <c r="ED235" i="1"/>
  <c r="EF235" i="1" s="1"/>
  <c r="DZ235" i="1"/>
  <c r="NH75" i="1"/>
  <c r="NJ75" i="1"/>
  <c r="OB75" i="1" s="1"/>
  <c r="EC201" i="1"/>
  <c r="EG201" i="1"/>
  <c r="EI201" i="1" s="1"/>
  <c r="EG168" i="1"/>
  <c r="EI168" i="1" s="1"/>
  <c r="EC168" i="1"/>
  <c r="DW36" i="1"/>
  <c r="DX36" i="1"/>
  <c r="EG261" i="1"/>
  <c r="EI261" i="1" s="1"/>
  <c r="EC261" i="1"/>
  <c r="NN180" i="1"/>
  <c r="NX180" i="1"/>
  <c r="NL133" i="1"/>
  <c r="DX306" i="1"/>
  <c r="DW306" i="1"/>
  <c r="EG277" i="1"/>
  <c r="EI277" i="1" s="1"/>
  <c r="EC277" i="1"/>
  <c r="EG225" i="1"/>
  <c r="EI225" i="1" s="1"/>
  <c r="EC225" i="1"/>
  <c r="ND96" i="1"/>
  <c r="NB96" i="1"/>
  <c r="NE96" i="1"/>
  <c r="OD206" i="1"/>
  <c r="NZ206" i="1"/>
  <c r="OF206" i="1" s="1"/>
  <c r="NJ123" i="1"/>
  <c r="OB123" i="1" s="1"/>
  <c r="NJ341" i="1"/>
  <c r="OB341" i="1" s="1"/>
  <c r="NH341" i="1"/>
  <c r="EG307" i="1"/>
  <c r="EI307" i="1" s="1"/>
  <c r="EC307" i="1"/>
  <c r="DW279" i="1"/>
  <c r="DX279" i="1"/>
  <c r="NL116" i="1"/>
  <c r="DW253" i="1"/>
  <c r="DX253" i="1"/>
  <c r="EC219" i="1"/>
  <c r="EG219" i="1"/>
  <c r="EI219" i="1" s="1"/>
  <c r="EC338" i="1"/>
  <c r="EG338" i="1"/>
  <c r="EI338" i="1" s="1"/>
  <c r="DW172" i="1"/>
  <c r="DX172" i="1"/>
  <c r="NH321" i="1"/>
  <c r="NU246" i="1"/>
  <c r="NW246" i="1" s="1"/>
  <c r="MX246" i="1"/>
  <c r="NE246" i="1"/>
  <c r="MZ246" i="1"/>
  <c r="NN183" i="1"/>
  <c r="NX183" i="1"/>
  <c r="DX8" i="1"/>
  <c r="DW8" i="1"/>
  <c r="NH61" i="1"/>
  <c r="EG202" i="1"/>
  <c r="EI202" i="1" s="1"/>
  <c r="EC202" i="1"/>
  <c r="ND192" i="1"/>
  <c r="NB192" i="1"/>
  <c r="NE192" i="1"/>
  <c r="DX110" i="1"/>
  <c r="DW110" i="1"/>
  <c r="EG94" i="1"/>
  <c r="EI94" i="1" s="1"/>
  <c r="EC94" i="1"/>
  <c r="DX14" i="1"/>
  <c r="DW14" i="1"/>
  <c r="NJ303" i="1"/>
  <c r="OB303" i="1" s="1"/>
  <c r="NH303" i="1"/>
  <c r="NE282" i="1"/>
  <c r="MZ282" i="1"/>
  <c r="MX282" i="1"/>
  <c r="DW149" i="1"/>
  <c r="DX149" i="1"/>
  <c r="NL38" i="1"/>
  <c r="MI82" i="1"/>
  <c r="NE82" i="1"/>
  <c r="MZ82" i="1"/>
  <c r="MX82" i="1"/>
  <c r="NX347" i="1"/>
  <c r="NN347" i="1"/>
  <c r="NK327" i="1"/>
  <c r="LE201" i="1"/>
  <c r="EC188" i="1"/>
  <c r="EG188" i="1"/>
  <c r="EI188" i="1" s="1"/>
  <c r="DW78" i="1"/>
  <c r="DX78" i="1"/>
  <c r="NF168" i="1"/>
  <c r="ED98" i="1"/>
  <c r="EF98" i="1" s="1"/>
  <c r="DZ98" i="1"/>
  <c r="NX81" i="1"/>
  <c r="NN81" i="1"/>
  <c r="EG36" i="1"/>
  <c r="EI36" i="1" s="1"/>
  <c r="EC36" i="1"/>
  <c r="NL350" i="1"/>
  <c r="EC313" i="1"/>
  <c r="EG313" i="1"/>
  <c r="EI313" i="1" s="1"/>
  <c r="DZ248" i="1"/>
  <c r="ED248" i="1"/>
  <c r="EF248" i="1" s="1"/>
  <c r="EC41" i="1"/>
  <c r="EG41" i="1"/>
  <c r="EI41" i="1" s="1"/>
  <c r="NI156" i="1"/>
  <c r="DW35" i="1"/>
  <c r="DX35" i="1"/>
  <c r="ND340" i="1"/>
  <c r="NB340" i="1"/>
  <c r="NE340" i="1"/>
  <c r="DW238" i="1"/>
  <c r="DX238" i="1"/>
  <c r="NU150" i="1"/>
  <c r="NW150" i="1" s="1"/>
  <c r="ED122" i="1"/>
  <c r="EF122" i="1" s="1"/>
  <c r="DZ122" i="1"/>
  <c r="MX66" i="1"/>
  <c r="MZ66" i="1"/>
  <c r="NE66" i="1"/>
  <c r="NZ14" i="1"/>
  <c r="OF14" i="1" s="1"/>
  <c r="OD14" i="1"/>
  <c r="NI313" i="1"/>
  <c r="NF313" i="1"/>
  <c r="NU265" i="1"/>
  <c r="NW265" i="1" s="1"/>
  <c r="EC197" i="1"/>
  <c r="EG197" i="1"/>
  <c r="EI197" i="1" s="1"/>
  <c r="NF165" i="1"/>
  <c r="NI165" i="1"/>
  <c r="NJ103" i="1"/>
  <c r="OB103" i="1" s="1"/>
  <c r="NH103" i="1"/>
  <c r="NX70" i="1"/>
  <c r="NN70" i="1"/>
  <c r="DZ328" i="1"/>
  <c r="ED328" i="1"/>
  <c r="EF328" i="1" s="1"/>
  <c r="NX221" i="1"/>
  <c r="OA221" i="1" s="1"/>
  <c r="MC191" i="1"/>
  <c r="NH168" i="1"/>
  <c r="ED108" i="1"/>
  <c r="EF108" i="1" s="1"/>
  <c r="DZ108" i="1"/>
  <c r="DW321" i="1"/>
  <c r="DX321" i="1"/>
  <c r="NI211" i="1"/>
  <c r="DX25" i="1"/>
  <c r="DW25" i="1"/>
  <c r="NU158" i="1"/>
  <c r="NW158" i="1" s="1"/>
  <c r="KS149" i="1"/>
  <c r="DW74" i="1"/>
  <c r="DX74" i="1"/>
  <c r="EG297" i="1"/>
  <c r="EI297" i="1" s="1"/>
  <c r="EC297" i="1"/>
  <c r="OA247" i="1"/>
  <c r="OC247" i="1" s="1"/>
  <c r="NK247" i="1"/>
  <c r="LE234" i="1"/>
  <c r="NJ227" i="1"/>
  <c r="OB227" i="1" s="1"/>
  <c r="EG163" i="1"/>
  <c r="EI163" i="1" s="1"/>
  <c r="EC163" i="1"/>
  <c r="DX83" i="1"/>
  <c r="DW83" i="1"/>
  <c r="DX336" i="1"/>
  <c r="DW336" i="1"/>
  <c r="NI34" i="1"/>
  <c r="NF34" i="1"/>
  <c r="NJ315" i="1"/>
  <c r="OB315" i="1" s="1"/>
  <c r="NH315" i="1"/>
  <c r="NN289" i="1"/>
  <c r="NX289" i="1"/>
  <c r="NH131" i="1"/>
  <c r="NJ131" i="1"/>
  <c r="OB131" i="1" s="1"/>
  <c r="OD167" i="1"/>
  <c r="NZ167" i="1"/>
  <c r="OF167" i="1" s="1"/>
  <c r="NZ98" i="1"/>
  <c r="OF98" i="1" s="1"/>
  <c r="OD98" i="1"/>
  <c r="DZ315" i="1"/>
  <c r="ED315" i="1"/>
  <c r="EF315" i="1" s="1"/>
  <c r="NN154" i="1"/>
  <c r="NH20" i="1"/>
  <c r="NJ20" i="1"/>
  <c r="OB20" i="1" s="1"/>
  <c r="EC279" i="1"/>
  <c r="EG279" i="1"/>
  <c r="EI279" i="1" s="1"/>
  <c r="NI24" i="1"/>
  <c r="NF24" i="1"/>
  <c r="NL335" i="1"/>
  <c r="NF295" i="1"/>
  <c r="NL277" i="1"/>
  <c r="DW139" i="1"/>
  <c r="NX54" i="1"/>
  <c r="NN54" i="1"/>
  <c r="NU317" i="1"/>
  <c r="NW317" i="1" s="1"/>
  <c r="ND212" i="1"/>
  <c r="NB212" i="1"/>
  <c r="NE212" i="1"/>
  <c r="EG120" i="1"/>
  <c r="EI120" i="1" s="1"/>
  <c r="EC120" i="1"/>
  <c r="NI36" i="1"/>
  <c r="NF36" i="1"/>
  <c r="DW270" i="1"/>
  <c r="DX270" i="1"/>
  <c r="EC21" i="1"/>
  <c r="EG21" i="1"/>
  <c r="EI21" i="1" s="1"/>
  <c r="ND338" i="1"/>
  <c r="NB338" i="1"/>
  <c r="NE338" i="1"/>
  <c r="NK182" i="1"/>
  <c r="DX68" i="1"/>
  <c r="DW68" i="1"/>
  <c r="NF188" i="1"/>
  <c r="NI188" i="1"/>
  <c r="EC7" i="1"/>
  <c r="EG7" i="1"/>
  <c r="EI7" i="1" s="1"/>
  <c r="EG127" i="1"/>
  <c r="EI127" i="1" s="1"/>
  <c r="EC127" i="1"/>
  <c r="DX73" i="1"/>
  <c r="DW73" i="1"/>
  <c r="NU344" i="1"/>
  <c r="NW344" i="1" s="1"/>
  <c r="DW307" i="1"/>
  <c r="DX307" i="1"/>
  <c r="MZ79" i="1"/>
  <c r="MX79" i="1"/>
  <c r="NE79" i="1"/>
  <c r="EC255" i="1"/>
  <c r="EG255" i="1"/>
  <c r="EI255" i="1" s="1"/>
  <c r="NB12" i="1"/>
  <c r="ND12" i="1"/>
  <c r="NH12" i="1" s="1"/>
  <c r="DX313" i="1"/>
  <c r="DW313" i="1"/>
  <c r="DW196" i="1"/>
  <c r="DX196" i="1"/>
  <c r="NK299" i="1"/>
  <c r="OA299" i="1"/>
  <c r="OC299" i="1" s="1"/>
  <c r="MZ251" i="1"/>
  <c r="MX251" i="1"/>
  <c r="NE251" i="1"/>
  <c r="EC75" i="1"/>
  <c r="EG75" i="1"/>
  <c r="EI75" i="1" s="1"/>
  <c r="NH44" i="1"/>
  <c r="NJ44" i="1"/>
  <c r="OB44" i="1" s="1"/>
  <c r="EG274" i="1"/>
  <c r="EI274" i="1" s="1"/>
  <c r="EC274" i="1"/>
  <c r="NJ173" i="1"/>
  <c r="OB173" i="1" s="1"/>
  <c r="NH173" i="1"/>
  <c r="DX131" i="1"/>
  <c r="DW131" i="1"/>
  <c r="DX13" i="1"/>
  <c r="DW13" i="1"/>
  <c r="EG206" i="1"/>
  <c r="EI206" i="1" s="1"/>
  <c r="EC206" i="1"/>
  <c r="MX155" i="1"/>
  <c r="NE155" i="1"/>
  <c r="MZ155" i="1"/>
  <c r="ED104" i="1"/>
  <c r="EF104" i="1" s="1"/>
  <c r="DZ104" i="1"/>
  <c r="OD40" i="1"/>
  <c r="NZ40" i="1"/>
  <c r="OF40" i="1" s="1"/>
  <c r="NU198" i="1"/>
  <c r="NW198" i="1" s="1"/>
  <c r="EC33" i="1"/>
  <c r="EG33" i="1"/>
  <c r="EI33" i="1" s="1"/>
  <c r="NX267" i="1"/>
  <c r="NN267" i="1"/>
  <c r="OA180" i="1"/>
  <c r="OC180" i="1" s="1"/>
  <c r="NK180" i="1"/>
  <c r="KS314" i="1"/>
  <c r="NE314" i="1"/>
  <c r="MZ314" i="1"/>
  <c r="MX314" i="1"/>
  <c r="NK176" i="1"/>
  <c r="NE76" i="1"/>
  <c r="MX76" i="1"/>
  <c r="MZ76" i="1"/>
  <c r="DW285" i="1"/>
  <c r="DX285" i="1"/>
  <c r="DX255" i="1"/>
  <c r="DW255" i="1"/>
  <c r="EC327" i="1"/>
  <c r="EG327" i="1"/>
  <c r="EI327" i="1" s="1"/>
  <c r="NX84" i="1"/>
  <c r="NN84" i="1"/>
  <c r="NK55" i="1"/>
  <c r="NI300" i="1"/>
  <c r="NF300" i="1"/>
  <c r="DW231" i="1"/>
  <c r="DX231" i="1"/>
  <c r="NJ291" i="1"/>
  <c r="OB291" i="1" s="1"/>
  <c r="NH291" i="1"/>
  <c r="LW230" i="1"/>
  <c r="NF130" i="1"/>
  <c r="NI130" i="1"/>
  <c r="NK266" i="1"/>
  <c r="OA266" i="1"/>
  <c r="OC266" i="1" s="1"/>
  <c r="NB228" i="1"/>
  <c r="ND228" i="1"/>
  <c r="EG181" i="1"/>
  <c r="EI181" i="1" s="1"/>
  <c r="EC181" i="1"/>
  <c r="DX62" i="1"/>
  <c r="DW62" i="1"/>
  <c r="NN297" i="1"/>
  <c r="NX297" i="1"/>
  <c r="EG129" i="1"/>
  <c r="EI129" i="1" s="1"/>
  <c r="EC129" i="1"/>
  <c r="MO91" i="1"/>
  <c r="EC265" i="1"/>
  <c r="EG265" i="1"/>
  <c r="EI265" i="1" s="1"/>
  <c r="NF187" i="1"/>
  <c r="NI187" i="1"/>
  <c r="NI70" i="1"/>
  <c r="NF70" i="1"/>
  <c r="NJ214" i="1"/>
  <c r="OB214" i="1" s="1"/>
  <c r="NH214" i="1"/>
  <c r="DW133" i="1"/>
  <c r="DX133" i="1"/>
  <c r="DX46" i="1"/>
  <c r="DW46" i="1"/>
  <c r="LQ228" i="1"/>
  <c r="KM228" i="1"/>
  <c r="EG221" i="1"/>
  <c r="EI221" i="1" s="1"/>
  <c r="EC221" i="1"/>
  <c r="EG30" i="1"/>
  <c r="EI30" i="1" s="1"/>
  <c r="EC30" i="1"/>
  <c r="EG336" i="1"/>
  <c r="EI336" i="1" s="1"/>
  <c r="EC336" i="1"/>
  <c r="NX305" i="1"/>
  <c r="NN305" i="1"/>
  <c r="EG68" i="1"/>
  <c r="EI68" i="1" s="1"/>
  <c r="EC68" i="1"/>
  <c r="OA49" i="1"/>
  <c r="OC49" i="1" s="1"/>
  <c r="NK49" i="1"/>
  <c r="ED228" i="1"/>
  <c r="EF228" i="1" s="1"/>
  <c r="DZ228" i="1"/>
  <c r="NU223" i="1"/>
  <c r="NW223" i="1" s="1"/>
  <c r="NF186" i="1"/>
  <c r="NI186" i="1"/>
  <c r="EG54" i="1"/>
  <c r="EI54" i="1" s="1"/>
  <c r="EC54" i="1"/>
  <c r="DW129" i="1"/>
  <c r="DX129" i="1"/>
  <c r="DX294" i="1"/>
  <c r="DW294" i="1"/>
  <c r="NH253" i="1"/>
  <c r="NJ253" i="1"/>
  <c r="OB253" i="1" s="1"/>
  <c r="NN153" i="1"/>
  <c r="NX153" i="1"/>
  <c r="EC92" i="1"/>
  <c r="EG92" i="1"/>
  <c r="EI92" i="1" s="1"/>
  <c r="EG39" i="1"/>
  <c r="EI39" i="1" s="1"/>
  <c r="EC39" i="1"/>
  <c r="NJ284" i="1"/>
  <c r="OB284" i="1" s="1"/>
  <c r="DX327" i="1"/>
  <c r="DW327" i="1"/>
  <c r="EG316" i="1"/>
  <c r="EI316" i="1" s="1"/>
  <c r="EC316" i="1"/>
  <c r="ED169" i="1"/>
  <c r="EF169" i="1" s="1"/>
  <c r="DZ169" i="1"/>
  <c r="NH118" i="1"/>
  <c r="NJ118" i="1"/>
  <c r="OB118" i="1" s="1"/>
  <c r="NK88" i="1"/>
  <c r="EC329" i="1"/>
  <c r="EG329" i="1"/>
  <c r="EI329" i="1" s="1"/>
  <c r="OB7" i="1"/>
  <c r="NI123" i="1"/>
  <c r="NF123" i="1"/>
  <c r="DW7" i="1"/>
  <c r="DX7" i="1"/>
  <c r="NL60" i="1"/>
  <c r="EG14" i="1"/>
  <c r="EI14" i="1" s="1"/>
  <c r="EC14" i="1"/>
  <c r="NF341" i="1"/>
  <c r="NI341" i="1"/>
  <c r="EG321" i="1"/>
  <c r="EI321" i="1" s="1"/>
  <c r="EC321" i="1"/>
  <c r="EC49" i="1"/>
  <c r="EG49" i="1"/>
  <c r="EI49" i="1" s="1"/>
  <c r="NN31" i="1"/>
  <c r="NX31" i="1"/>
  <c r="OA31" i="1" s="1"/>
  <c r="NI184" i="1"/>
  <c r="NF184" i="1"/>
  <c r="ED195" i="1"/>
  <c r="EF195" i="1" s="1"/>
  <c r="DZ195" i="1"/>
  <c r="EC107" i="1"/>
  <c r="EG107" i="1"/>
  <c r="EI107" i="1" s="1"/>
  <c r="NI16" i="1"/>
  <c r="NF16" i="1"/>
  <c r="DW200" i="1"/>
  <c r="DX200" i="1"/>
  <c r="NN178" i="1"/>
  <c r="OB156" i="1"/>
  <c r="EC16" i="1"/>
  <c r="EG16" i="1"/>
  <c r="EI16" i="1" s="1"/>
  <c r="OD318" i="1"/>
  <c r="NZ318" i="1"/>
  <c r="OF318" i="1" s="1"/>
  <c r="NU192" i="1"/>
  <c r="NW192" i="1" s="1"/>
  <c r="NX90" i="1"/>
  <c r="MX329" i="1"/>
  <c r="NE329" i="1"/>
  <c r="MZ329" i="1"/>
  <c r="NF303" i="1"/>
  <c r="NI303" i="1"/>
  <c r="DW247" i="1"/>
  <c r="MC82" i="1"/>
  <c r="DW20" i="1"/>
  <c r="DX20" i="1"/>
  <c r="KS78" i="1"/>
  <c r="DX80" i="1"/>
  <c r="DW80" i="1"/>
  <c r="NJ264" i="1"/>
  <c r="OB264" i="1" s="1"/>
  <c r="DW218" i="1"/>
  <c r="DX218" i="1"/>
  <c r="MC201" i="1"/>
  <c r="EG153" i="1"/>
  <c r="EI153" i="1" s="1"/>
  <c r="EC153" i="1"/>
  <c r="ND136" i="1"/>
  <c r="NB136" i="1"/>
  <c r="NE136" i="1"/>
  <c r="ED282" i="1"/>
  <c r="EF282" i="1" s="1"/>
  <c r="DZ282" i="1"/>
  <c r="NI161" i="1"/>
  <c r="NF161" i="1"/>
  <c r="ED158" i="1"/>
  <c r="EF158" i="1" s="1"/>
  <c r="DZ158" i="1"/>
  <c r="EC99" i="1"/>
  <c r="EG99" i="1"/>
  <c r="EI99" i="1" s="1"/>
  <c r="NK40" i="1"/>
  <c r="OA40" i="1"/>
  <c r="OC40" i="1" s="1"/>
  <c r="NZ247" i="1"/>
  <c r="OF247" i="1" s="1"/>
  <c r="OD247" i="1"/>
  <c r="NK260" i="1"/>
  <c r="DX168" i="1"/>
  <c r="DW168" i="1"/>
  <c r="ND350" i="1"/>
  <c r="NB350" i="1"/>
  <c r="NE350" i="1"/>
  <c r="ED26" i="1"/>
  <c r="EF26" i="1" s="1"/>
  <c r="DZ26" i="1"/>
  <c r="NI61" i="1"/>
  <c r="NB203" i="1"/>
  <c r="ND203" i="1"/>
  <c r="DZ177" i="1"/>
  <c r="ED177" i="1"/>
  <c r="EF177" i="1" s="1"/>
  <c r="DX55" i="1"/>
  <c r="DW55" i="1"/>
  <c r="NN41" i="1"/>
  <c r="NX41" i="1"/>
  <c r="NN14" i="1"/>
  <c r="NJ313" i="1"/>
  <c r="OB313" i="1" s="1"/>
  <c r="NH313" i="1"/>
  <c r="EG211" i="1"/>
  <c r="EI211" i="1" s="1"/>
  <c r="EC211" i="1"/>
  <c r="NF103" i="1"/>
  <c r="NI103" i="1"/>
  <c r="NF30" i="1"/>
  <c r="DX29" i="1"/>
  <c r="DW29" i="1"/>
  <c r="MO191" i="1"/>
  <c r="OA102" i="1"/>
  <c r="OC102" i="1" s="1"/>
  <c r="NK102" i="1"/>
  <c r="NF261" i="1"/>
  <c r="DX123" i="1"/>
  <c r="DW123" i="1"/>
  <c r="NH324" i="1"/>
  <c r="NJ324" i="1"/>
  <c r="OB324" i="1" s="1"/>
  <c r="MI149" i="1"/>
  <c r="MO149" i="1"/>
  <c r="NX132" i="1"/>
  <c r="NN132" i="1"/>
  <c r="EG271" i="1"/>
  <c r="EI271" i="1" s="1"/>
  <c r="EC271" i="1"/>
  <c r="LK234" i="1"/>
  <c r="MO234" i="1"/>
  <c r="EC227" i="1"/>
  <c r="EG227" i="1"/>
  <c r="EI227" i="1" s="1"/>
  <c r="NU44" i="1"/>
  <c r="NW44" i="1" s="1"/>
  <c r="DX251" i="1"/>
  <c r="DW251" i="1"/>
  <c r="MZ181" i="1"/>
  <c r="MX181" i="1"/>
  <c r="NE181" i="1"/>
  <c r="NI288" i="1"/>
  <c r="EC166" i="1"/>
  <c r="EG166" i="1"/>
  <c r="EI166" i="1" s="1"/>
  <c r="NB116" i="1"/>
  <c r="ND116" i="1"/>
  <c r="NJ116" i="1" s="1"/>
  <c r="OB116" i="1" s="1"/>
  <c r="DX54" i="1"/>
  <c r="DW54" i="1"/>
  <c r="NN321" i="1"/>
  <c r="NX321" i="1"/>
  <c r="NX288" i="1"/>
  <c r="NN288" i="1"/>
  <c r="OB302" i="1"/>
  <c r="NZ266" i="1"/>
  <c r="OF266" i="1" s="1"/>
  <c r="OD266" i="1"/>
  <c r="NN140" i="1"/>
  <c r="DX174" i="1"/>
  <c r="DW174" i="1"/>
  <c r="NX179" i="1"/>
  <c r="NN179" i="1"/>
  <c r="NF20" i="1"/>
  <c r="NI20" i="1"/>
  <c r="EC38" i="1"/>
  <c r="EG38" i="1"/>
  <c r="EI38" i="1" s="1"/>
  <c r="NJ24" i="1"/>
  <c r="OB24" i="1" s="1"/>
  <c r="NH24" i="1"/>
  <c r="EC240" i="1"/>
  <c r="EG240" i="1"/>
  <c r="EI240" i="1" s="1"/>
  <c r="EC180" i="1"/>
  <c r="EG180" i="1"/>
  <c r="EI180" i="1" s="1"/>
  <c r="EG77" i="1"/>
  <c r="EI77" i="1" s="1"/>
  <c r="EC77" i="1"/>
  <c r="DX345" i="1"/>
  <c r="DW345" i="1"/>
  <c r="ED296" i="1"/>
  <c r="EF296" i="1" s="1"/>
  <c r="DZ296" i="1"/>
  <c r="EC138" i="1"/>
  <c r="EG138" i="1"/>
  <c r="EI138" i="1" s="1"/>
  <c r="NJ36" i="1"/>
  <c r="OB36" i="1" s="1"/>
  <c r="NH36" i="1"/>
  <c r="EG306" i="1"/>
  <c r="EI306" i="1" s="1"/>
  <c r="EC306" i="1"/>
  <c r="NL338" i="1"/>
  <c r="NK287" i="1"/>
  <c r="NX257" i="1"/>
  <c r="NN257" i="1"/>
  <c r="NN177" i="1"/>
  <c r="NX177" i="1"/>
  <c r="DX124" i="1"/>
  <c r="DW124" i="1"/>
  <c r="NF28" i="1"/>
  <c r="NI28" i="1"/>
  <c r="ED43" i="1"/>
  <c r="EF43" i="1" s="1"/>
  <c r="DZ43" i="1"/>
  <c r="ED317" i="1"/>
  <c r="EF317" i="1" s="1"/>
  <c r="DZ317" i="1"/>
  <c r="DX245" i="1"/>
  <c r="DW245" i="1"/>
  <c r="NH188" i="1"/>
  <c r="NJ188" i="1"/>
  <c r="OB188" i="1" s="1"/>
  <c r="NZ37" i="1"/>
  <c r="OF37" i="1" s="1"/>
  <c r="OD37" i="1"/>
  <c r="ED349" i="1"/>
  <c r="EF349" i="1" s="1"/>
  <c r="DZ349" i="1"/>
  <c r="DW309" i="1"/>
  <c r="DX309" i="1"/>
  <c r="EG276" i="1"/>
  <c r="EI276" i="1" s="1"/>
  <c r="EC276" i="1"/>
  <c r="NI179" i="1"/>
  <c r="NF179" i="1"/>
  <c r="NN58" i="1"/>
  <c r="NX58" i="1"/>
  <c r="NH104" i="1"/>
  <c r="NJ104" i="1"/>
  <c r="OB104" i="1" s="1"/>
  <c r="ED44" i="1"/>
  <c r="EF44" i="1" s="1"/>
  <c r="DZ44" i="1"/>
  <c r="NU92" i="1"/>
  <c r="NW92" i="1" s="1"/>
  <c r="NU79" i="1"/>
  <c r="NW79" i="1" s="1"/>
  <c r="NL12" i="1"/>
  <c r="ND344" i="1"/>
  <c r="NB344" i="1"/>
  <c r="DW281" i="1"/>
  <c r="DX281" i="1"/>
  <c r="NN120" i="1"/>
  <c r="EG48" i="1"/>
  <c r="EI48" i="1" s="1"/>
  <c r="EC48" i="1"/>
  <c r="NU251" i="1"/>
  <c r="NW251" i="1" s="1"/>
  <c r="EC231" i="1"/>
  <c r="EG231" i="1"/>
  <c r="EI231" i="1" s="1"/>
  <c r="EG143" i="1"/>
  <c r="EI143" i="1" s="1"/>
  <c r="EC143" i="1"/>
  <c r="NI112" i="1"/>
  <c r="NF112" i="1"/>
  <c r="NL13" i="1"/>
  <c r="DZ310" i="1"/>
  <c r="ED310" i="1"/>
  <c r="EF310" i="1" s="1"/>
  <c r="NL219" i="1"/>
  <c r="NX188" i="1"/>
  <c r="NN188" i="1"/>
  <c r="NU155" i="1"/>
  <c r="NW155" i="1" s="1"/>
  <c r="DW28" i="1"/>
  <c r="DX28" i="1"/>
  <c r="DZ192" i="1"/>
  <c r="ED192" i="1"/>
  <c r="EF192" i="1" s="1"/>
  <c r="KM314" i="1"/>
  <c r="NL237" i="1"/>
  <c r="NL76" i="1"/>
  <c r="DZ42" i="1"/>
  <c r="ED42" i="1"/>
  <c r="EF42" i="1" s="1"/>
  <c r="DW322" i="1"/>
  <c r="DX322" i="1"/>
  <c r="NI145" i="1"/>
  <c r="NF145" i="1"/>
  <c r="DX101" i="1"/>
  <c r="DW101" i="1"/>
  <c r="ED6" i="1"/>
  <c r="EF6" i="1" s="1"/>
  <c r="DZ6" i="1"/>
  <c r="NZ249" i="1"/>
  <c r="OF249" i="1" s="1"/>
  <c r="OD249" i="1"/>
  <c r="NN184" i="1"/>
  <c r="NX184" i="1"/>
  <c r="NL139" i="1"/>
  <c r="DW120" i="1"/>
  <c r="DX120" i="1"/>
  <c r="DW259" i="1"/>
  <c r="DX259" i="1"/>
  <c r="NN222" i="1"/>
  <c r="EG198" i="1"/>
  <c r="EI198" i="1" s="1"/>
  <c r="EC198" i="1"/>
  <c r="ND92" i="1"/>
  <c r="NB92" i="1"/>
  <c r="DX41" i="1"/>
  <c r="DW41" i="1"/>
  <c r="LE230" i="1"/>
  <c r="NE230" i="1"/>
  <c r="MZ230" i="1"/>
  <c r="MX230" i="1"/>
  <c r="NH130" i="1"/>
  <c r="NJ130" i="1"/>
  <c r="OB130" i="1" s="1"/>
  <c r="OD299" i="1"/>
  <c r="NZ299" i="1"/>
  <c r="OF299" i="1" s="1"/>
  <c r="NJ262" i="1"/>
  <c r="OB262" i="1" s="1"/>
  <c r="EC37" i="1"/>
  <c r="EG37" i="1"/>
  <c r="EI37" i="1" s="1"/>
  <c r="NB333" i="1"/>
  <c r="ND333" i="1"/>
  <c r="NE333" i="1"/>
  <c r="LQ91" i="1"/>
  <c r="NI267" i="1"/>
  <c r="NF267" i="1"/>
  <c r="NJ187" i="1"/>
  <c r="OB187" i="1" s="1"/>
  <c r="NH187" i="1"/>
  <c r="DW332" i="1"/>
  <c r="DX332" i="1"/>
  <c r="NU283" i="1"/>
  <c r="NW283" i="1" s="1"/>
  <c r="EG250" i="1"/>
  <c r="EI250" i="1" s="1"/>
  <c r="EC250" i="1"/>
  <c r="ED199" i="1"/>
  <c r="EF199" i="1" s="1"/>
  <c r="DZ199" i="1"/>
  <c r="OB115" i="1"/>
  <c r="LK228" i="1"/>
  <c r="DX193" i="1"/>
  <c r="DW193" i="1"/>
  <c r="NI171" i="1"/>
  <c r="NF171" i="1"/>
  <c r="DW111" i="1"/>
  <c r="DX111" i="1"/>
  <c r="EG63" i="1"/>
  <c r="EI63" i="1" s="1"/>
  <c r="EC63" i="1"/>
  <c r="NX304" i="1"/>
  <c r="ND194" i="1"/>
  <c r="NB194" i="1"/>
  <c r="NE194" i="1"/>
  <c r="NX32" i="1"/>
  <c r="NN32" i="1"/>
  <c r="DW329" i="1"/>
  <c r="DX329" i="1"/>
  <c r="MX319" i="1"/>
  <c r="MZ319" i="1"/>
  <c r="NE319" i="1"/>
  <c r="EG314" i="1"/>
  <c r="EI314" i="1" s="1"/>
  <c r="EC314" i="1"/>
  <c r="ND117" i="1"/>
  <c r="NB117" i="1"/>
  <c r="NI117" i="1" s="1"/>
  <c r="NU4" i="1"/>
  <c r="NW4" i="1" s="1"/>
  <c r="NF209" i="1"/>
  <c r="NN337" i="1"/>
  <c r="NX337" i="1"/>
  <c r="NI110" i="1"/>
  <c r="NF110" i="1"/>
  <c r="DW40" i="1"/>
  <c r="DX40" i="1"/>
  <c r="ND65" i="1"/>
  <c r="NB65" i="1"/>
  <c r="NE65" i="1"/>
  <c r="NK17" i="1"/>
  <c r="ND332" i="1"/>
  <c r="NJ332" i="1" s="1"/>
  <c r="OB332" i="1" s="1"/>
  <c r="NB332" i="1"/>
  <c r="DX288" i="1"/>
  <c r="DW288" i="1"/>
  <c r="ED273" i="1"/>
  <c r="EF273" i="1" s="1"/>
  <c r="DZ273" i="1"/>
  <c r="NN211" i="1"/>
  <c r="NX211" i="1"/>
  <c r="EC234" i="1"/>
  <c r="EG234" i="1"/>
  <c r="EI234" i="1" s="1"/>
  <c r="DX114" i="1"/>
  <c r="DW114" i="1"/>
  <c r="NX45" i="1"/>
  <c r="NN45" i="1"/>
  <c r="NH292" i="1"/>
  <c r="NJ292" i="1"/>
  <c r="OB292" i="1" s="1"/>
  <c r="NX209" i="1"/>
  <c r="NN209" i="1"/>
  <c r="DX180" i="1"/>
  <c r="DW180" i="1"/>
  <c r="EC343" i="1"/>
  <c r="EG343" i="1"/>
  <c r="EI343" i="1" s="1"/>
  <c r="EC123" i="1"/>
  <c r="EG123" i="1"/>
  <c r="EI123" i="1" s="1"/>
  <c r="NL331" i="1"/>
  <c r="NX261" i="1"/>
  <c r="OA261" i="1" s="1"/>
  <c r="OC261" i="1" s="1"/>
  <c r="NN261" i="1"/>
  <c r="DX239" i="1"/>
  <c r="DW239" i="1"/>
  <c r="ND133" i="1"/>
  <c r="NB133" i="1"/>
  <c r="NE133" i="1"/>
  <c r="NI118" i="1"/>
  <c r="NF118" i="1"/>
  <c r="DX283" i="1"/>
  <c r="DW283" i="1"/>
  <c r="DX224" i="1"/>
  <c r="DW224" i="1"/>
  <c r="DX292" i="1"/>
  <c r="DW292" i="1"/>
  <c r="ED209" i="1"/>
  <c r="EF209" i="1" s="1"/>
  <c r="DZ209" i="1"/>
  <c r="EC12" i="1"/>
  <c r="EG12" i="1"/>
  <c r="EI12" i="1" s="1"/>
  <c r="NE239" i="1"/>
  <c r="MX239" i="1"/>
  <c r="MZ239" i="1"/>
  <c r="NE123" i="1"/>
  <c r="NX271" i="1"/>
  <c r="NN271" i="1"/>
  <c r="DX171" i="1"/>
  <c r="DW171" i="1"/>
  <c r="EG332" i="1"/>
  <c r="EI332" i="1" s="1"/>
  <c r="EC332" i="1"/>
  <c r="DX250" i="1"/>
  <c r="DW250" i="1"/>
  <c r="NI12" i="1"/>
  <c r="NF12" i="1"/>
  <c r="NH184" i="1"/>
  <c r="NJ184" i="1"/>
  <c r="OB184" i="1" s="1"/>
  <c r="NJ16" i="1"/>
  <c r="OB16" i="1" s="1"/>
  <c r="NH16" i="1"/>
  <c r="EC60" i="1"/>
  <c r="EG60" i="1"/>
  <c r="EI60" i="1" s="1"/>
  <c r="NX270" i="1"/>
  <c r="OA270" i="1" s="1"/>
  <c r="OC270" i="1" s="1"/>
  <c r="NN270" i="1"/>
  <c r="NN227" i="1"/>
  <c r="NX227" i="1"/>
  <c r="OD178" i="1"/>
  <c r="NZ178" i="1"/>
  <c r="OF178" i="1" s="1"/>
  <c r="ND60" i="1"/>
  <c r="NB60" i="1"/>
  <c r="ED18" i="1"/>
  <c r="EF18" i="1" s="1"/>
  <c r="DZ18" i="1"/>
  <c r="DW223" i="1"/>
  <c r="DX223" i="1"/>
  <c r="EG28" i="1"/>
  <c r="EI28" i="1" s="1"/>
  <c r="EC28" i="1"/>
  <c r="ND346" i="1"/>
  <c r="NB346" i="1"/>
  <c r="NE346" i="1"/>
  <c r="MZ342" i="1"/>
  <c r="NE342" i="1"/>
  <c r="MX342" i="1"/>
  <c r="NX327" i="1"/>
  <c r="NN327" i="1"/>
  <c r="MX276" i="1"/>
  <c r="MZ276" i="1"/>
  <c r="NE276" i="1"/>
  <c r="NN203" i="1"/>
  <c r="DW121" i="1"/>
  <c r="DX121" i="1"/>
  <c r="LK82" i="1"/>
  <c r="LK78" i="1"/>
  <c r="NK23" i="1"/>
  <c r="NN336" i="1"/>
  <c r="NX336" i="1"/>
  <c r="OB206" i="1"/>
  <c r="KS201" i="1"/>
  <c r="DX100" i="1"/>
  <c r="DW100" i="1"/>
  <c r="NN341" i="1"/>
  <c r="NX341" i="1"/>
  <c r="NJ161" i="1"/>
  <c r="OB161" i="1" s="1"/>
  <c r="NH161" i="1"/>
  <c r="DX17" i="1"/>
  <c r="DW17" i="1"/>
  <c r="ED350" i="1"/>
  <c r="EF350" i="1" s="1"/>
  <c r="DZ350" i="1"/>
  <c r="NI233" i="1"/>
  <c r="NF233" i="1"/>
  <c r="DX221" i="1"/>
  <c r="DW221" i="1"/>
  <c r="EG176" i="1"/>
  <c r="EI176" i="1" s="1"/>
  <c r="EC176" i="1"/>
  <c r="OD52" i="1"/>
  <c r="NZ52" i="1"/>
  <c r="OF52" i="1" s="1"/>
  <c r="NB329" i="1"/>
  <c r="ND329" i="1"/>
  <c r="EG56" i="1"/>
  <c r="EI56" i="1" s="1"/>
  <c r="EC56" i="1"/>
  <c r="NI348" i="1"/>
  <c r="OA347" i="1"/>
  <c r="OC347" i="1" s="1"/>
  <c r="NK347" i="1"/>
  <c r="NN67" i="1"/>
  <c r="NB282" i="1"/>
  <c r="ND282" i="1"/>
  <c r="NK259" i="1"/>
  <c r="NI232" i="1"/>
  <c r="NF232" i="1"/>
  <c r="NB150" i="1"/>
  <c r="ND150" i="1"/>
  <c r="NE150" i="1"/>
  <c r="MZ26" i="1"/>
  <c r="MX26" i="1"/>
  <c r="NE26" i="1"/>
  <c r="DW302" i="1"/>
  <c r="DX302" i="1"/>
  <c r="NB149" i="1"/>
  <c r="ND149" i="1"/>
  <c r="DX324" i="1"/>
  <c r="DW324" i="1"/>
  <c r="DX155" i="1"/>
  <c r="DW155" i="1"/>
  <c r="DX219" i="1"/>
  <c r="DW219" i="1"/>
  <c r="LQ191" i="1"/>
  <c r="NN161" i="1"/>
  <c r="NX161" i="1"/>
  <c r="DX146" i="1"/>
  <c r="DW146" i="1"/>
  <c r="OB31" i="1"/>
  <c r="OD258" i="1"/>
  <c r="NZ258" i="1"/>
  <c r="OF258" i="1" s="1"/>
  <c r="KS234" i="1"/>
  <c r="KY234" i="1"/>
  <c r="NL307" i="1"/>
  <c r="EC157" i="1"/>
  <c r="EG157" i="1"/>
  <c r="EI157" i="1" s="1"/>
  <c r="OD330" i="1"/>
  <c r="NZ330" i="1"/>
  <c r="OF330" i="1" s="1"/>
  <c r="NZ172" i="1"/>
  <c r="OF172" i="1" s="1"/>
  <c r="OD172" i="1"/>
  <c r="OD140" i="1"/>
  <c r="NZ140" i="1"/>
  <c r="OF140" i="1" s="1"/>
  <c r="DX156" i="1"/>
  <c r="DW156" i="1"/>
  <c r="NU311" i="1"/>
  <c r="NW311" i="1" s="1"/>
  <c r="DW265" i="1"/>
  <c r="DX265" i="1"/>
  <c r="NU116" i="1"/>
  <c r="NW116" i="1" s="1"/>
  <c r="NL63" i="1"/>
  <c r="NI142" i="1"/>
  <c r="NF142" i="1"/>
  <c r="ND314" i="1"/>
  <c r="NB314" i="1"/>
  <c r="EC285" i="1"/>
  <c r="EG285" i="1"/>
  <c r="EI285" i="1" s="1"/>
  <c r="ND317" i="1"/>
  <c r="NB317" i="1"/>
  <c r="NE317" i="1"/>
  <c r="OD210" i="1"/>
  <c r="NZ210" i="1"/>
  <c r="OF210" i="1" s="1"/>
  <c r="NN112" i="1"/>
  <c r="NX112" i="1"/>
  <c r="OD295" i="1"/>
  <c r="NZ295" i="1"/>
  <c r="OF295" i="1" s="1"/>
  <c r="NJ28" i="1"/>
  <c r="OB28" i="1" s="1"/>
  <c r="NH28" i="1"/>
  <c r="EG340" i="1"/>
  <c r="EI340" i="1" s="1"/>
  <c r="EC340" i="1"/>
  <c r="DX202" i="1"/>
  <c r="DW202" i="1"/>
  <c r="NJ179" i="1"/>
  <c r="OB179" i="1" s="1"/>
  <c r="NH179" i="1"/>
  <c r="DX150" i="1"/>
  <c r="DW150" i="1"/>
  <c r="ED113" i="1"/>
  <c r="EF113" i="1" s="1"/>
  <c r="DZ113" i="1"/>
  <c r="NI58" i="1"/>
  <c r="NF58" i="1"/>
  <c r="NL334" i="1"/>
  <c r="DX211" i="1"/>
  <c r="DW211" i="1"/>
  <c r="EG148" i="1"/>
  <c r="EI148" i="1" s="1"/>
  <c r="EC148" i="1"/>
  <c r="NN111" i="1"/>
  <c r="NX111" i="1"/>
  <c r="NN21" i="1"/>
  <c r="NX21" i="1"/>
  <c r="NK269" i="1"/>
  <c r="OA200" i="1"/>
  <c r="OC200" i="1" s="1"/>
  <c r="NK200" i="1"/>
  <c r="NE87" i="1"/>
  <c r="MZ87" i="1"/>
  <c r="MX87" i="1"/>
  <c r="EC344" i="1"/>
  <c r="EG344" i="1"/>
  <c r="EI344" i="1" s="1"/>
  <c r="EC145" i="1"/>
  <c r="EG145" i="1"/>
  <c r="EI145" i="1" s="1"/>
  <c r="NH112" i="1"/>
  <c r="NJ112" i="1"/>
  <c r="OB112" i="1" s="1"/>
  <c r="EC325" i="1"/>
  <c r="EG325" i="1"/>
  <c r="EI325" i="1" s="1"/>
  <c r="NH209" i="1"/>
  <c r="DX97" i="1"/>
  <c r="DW97" i="1"/>
  <c r="NU13" i="1"/>
  <c r="NW13" i="1" s="1"/>
  <c r="DX346" i="1"/>
  <c r="DW346" i="1"/>
  <c r="NI289" i="1"/>
  <c r="NF289" i="1"/>
  <c r="MX138" i="1"/>
  <c r="NE138" i="1"/>
  <c r="MZ138" i="1"/>
  <c r="NX275" i="1"/>
  <c r="NN275" i="1"/>
  <c r="NB91" i="1"/>
  <c r="ND91" i="1"/>
  <c r="EC80" i="1"/>
  <c r="EG80" i="1"/>
  <c r="EI80" i="1" s="1"/>
  <c r="DX22" i="1"/>
  <c r="DW22" i="1"/>
  <c r="EC100" i="1"/>
  <c r="EG100" i="1"/>
  <c r="EI100" i="1" s="1"/>
  <c r="MO314" i="1"/>
  <c r="LK314" i="1"/>
  <c r="NL285" i="1"/>
  <c r="DW246" i="1"/>
  <c r="DX246" i="1"/>
  <c r="NJ145" i="1"/>
  <c r="OB145" i="1" s="1"/>
  <c r="NH145" i="1"/>
  <c r="NN42" i="1"/>
  <c r="NX42" i="1"/>
  <c r="OA50" i="1"/>
  <c r="OC50" i="1" s="1"/>
  <c r="NK50" i="1"/>
  <c r="DX163" i="1"/>
  <c r="DW163" i="1"/>
  <c r="MO230" i="1"/>
  <c r="NU197" i="1"/>
  <c r="NW197" i="1" s="1"/>
  <c r="EG185" i="1"/>
  <c r="EI185" i="1" s="1"/>
  <c r="EC185" i="1"/>
  <c r="EC335" i="1"/>
  <c r="EG335" i="1"/>
  <c r="EI335" i="1" s="1"/>
  <c r="NL151" i="1"/>
  <c r="NE297" i="1"/>
  <c r="MZ297" i="1"/>
  <c r="MX297" i="1"/>
  <c r="OA278" i="1"/>
  <c r="OC278" i="1" s="1"/>
  <c r="NK278" i="1"/>
  <c r="EG125" i="1"/>
  <c r="EI125" i="1" s="1"/>
  <c r="EC125" i="1"/>
  <c r="KM91" i="1"/>
  <c r="MI91" i="1"/>
  <c r="EG27" i="1"/>
  <c r="EI27" i="1" s="1"/>
  <c r="EC27" i="1"/>
  <c r="NF332" i="1"/>
  <c r="NI332" i="1"/>
  <c r="NJ267" i="1"/>
  <c r="OB267" i="1" s="1"/>
  <c r="NH267" i="1"/>
  <c r="NX170" i="1"/>
  <c r="OA170" i="1" s="1"/>
  <c r="NN170" i="1"/>
  <c r="NX292" i="1"/>
  <c r="NN73" i="1"/>
  <c r="KS228" i="1"/>
  <c r="MI228" i="1"/>
  <c r="OA349" i="1"/>
  <c r="OC349" i="1" s="1"/>
  <c r="NK349" i="1"/>
  <c r="NN194" i="1"/>
  <c r="NX194" i="1"/>
  <c r="NE105" i="1"/>
  <c r="MZ105" i="1"/>
  <c r="MX105" i="1"/>
  <c r="NL105" i="1"/>
  <c r="NN306" i="1"/>
  <c r="NX306" i="1"/>
  <c r="DW141" i="1"/>
  <c r="DX141" i="1"/>
  <c r="NU137" i="1"/>
  <c r="NW137" i="1" s="1"/>
  <c r="NU72" i="1"/>
  <c r="NW72" i="1" s="1"/>
  <c r="NL72" i="1"/>
  <c r="DW348" i="1"/>
  <c r="DX348" i="1"/>
  <c r="EG312" i="1"/>
  <c r="EI312" i="1" s="1"/>
  <c r="EC312" i="1"/>
  <c r="NI257" i="1"/>
  <c r="NF257" i="1"/>
  <c r="DW186" i="1"/>
  <c r="DX186" i="1"/>
  <c r="NB82" i="1"/>
  <c r="ND82" i="1"/>
  <c r="DZ65" i="1"/>
  <c r="ED65" i="1"/>
  <c r="EF65" i="1" s="1"/>
  <c r="NF221" i="1"/>
  <c r="DX166" i="1"/>
  <c r="DW166" i="1"/>
  <c r="EG110" i="1"/>
  <c r="EI110" i="1" s="1"/>
  <c r="EC110" i="1"/>
  <c r="NH110" i="1"/>
  <c r="NJ110" i="1"/>
  <c r="OB110" i="1" s="1"/>
  <c r="EG268" i="1"/>
  <c r="EI268" i="1" s="1"/>
  <c r="EC268" i="1"/>
  <c r="ND138" i="1"/>
  <c r="NB138" i="1"/>
  <c r="NL20" i="1"/>
  <c r="OD268" i="1"/>
  <c r="NZ268" i="1"/>
  <c r="OF268" i="1" s="1"/>
  <c r="OD164" i="1"/>
  <c r="NZ164" i="1"/>
  <c r="OF164" i="1" s="1"/>
  <c r="NL100" i="1"/>
  <c r="MX62" i="1"/>
  <c r="NE62" i="1"/>
  <c r="MZ62" i="1"/>
  <c r="NU322" i="1"/>
  <c r="NW322" i="1" s="1"/>
  <c r="NF292" i="1"/>
  <c r="NI292" i="1"/>
  <c r="DW230" i="1"/>
  <c r="DX230" i="1"/>
  <c r="DW99" i="1"/>
  <c r="DX99" i="1"/>
  <c r="DZ311" i="1"/>
  <c r="ED311" i="1"/>
  <c r="EF311" i="1" s="1"/>
  <c r="DW213" i="1"/>
  <c r="DX213" i="1"/>
  <c r="ED61" i="1"/>
  <c r="EF61" i="1" s="1"/>
  <c r="DZ61" i="1"/>
  <c r="DX331" i="1"/>
  <c r="DW331" i="1"/>
  <c r="NI122" i="1"/>
  <c r="NF122" i="1"/>
  <c r="DW56" i="1"/>
  <c r="DX56" i="1"/>
  <c r="EC87" i="1"/>
  <c r="EG87" i="1"/>
  <c r="EI87" i="1" s="1"/>
  <c r="OA330" i="1"/>
  <c r="OC330" i="1" s="1"/>
  <c r="NK330" i="1"/>
  <c r="DX143" i="1"/>
  <c r="DW143" i="1"/>
  <c r="EG124" i="1"/>
  <c r="EI124" i="1" s="1"/>
  <c r="EC124" i="1"/>
  <c r="NJ47" i="1"/>
  <c r="OB47" i="1" s="1"/>
  <c r="ED293" i="1"/>
  <c r="EF293" i="1" s="1"/>
  <c r="DZ293" i="1"/>
  <c r="NN208" i="1"/>
  <c r="EG160" i="1"/>
  <c r="EI160" i="1" s="1"/>
  <c r="EC160" i="1"/>
  <c r="NK121" i="1"/>
  <c r="OA121" i="1"/>
  <c r="EG91" i="1"/>
  <c r="EI91" i="1" s="1"/>
  <c r="EC91" i="1"/>
  <c r="NX11" i="1"/>
  <c r="NN11" i="1"/>
  <c r="EG302" i="1"/>
  <c r="EI302" i="1" s="1"/>
  <c r="EC302" i="1"/>
  <c r="EG22" i="1"/>
  <c r="EI22" i="1" s="1"/>
  <c r="EC22" i="1"/>
  <c r="NF270" i="1"/>
  <c r="NU104" i="1"/>
  <c r="NW104" i="1" s="1"/>
  <c r="DW32" i="1"/>
  <c r="DX32" i="1"/>
  <c r="NX216" i="1"/>
  <c r="NN216" i="1"/>
  <c r="OB125" i="1"/>
  <c r="EG345" i="1"/>
  <c r="EI345" i="1" s="1"/>
  <c r="EC345" i="1"/>
  <c r="EC204" i="1"/>
  <c r="EG204" i="1"/>
  <c r="EI204" i="1" s="1"/>
  <c r="NL246" i="1"/>
  <c r="NN168" i="1"/>
  <c r="NX168" i="1"/>
  <c r="NI74" i="1"/>
  <c r="NF74" i="1"/>
  <c r="NK27" i="1"/>
  <c r="OA27" i="1"/>
  <c r="OC27" i="1" s="1"/>
  <c r="DX275" i="1"/>
  <c r="DW275" i="1"/>
  <c r="NF47" i="1"/>
  <c r="NK271" i="1"/>
  <c r="OA271" i="1"/>
  <c r="OC271" i="1" s="1"/>
  <c r="EC203" i="1"/>
  <c r="EG203" i="1"/>
  <c r="EI203" i="1" s="1"/>
  <c r="NL9" i="1"/>
  <c r="NL346" i="1"/>
  <c r="NL342" i="1"/>
  <c r="ED289" i="1"/>
  <c r="EF289" i="1" s="1"/>
  <c r="DZ289" i="1"/>
  <c r="NL276" i="1"/>
  <c r="NU203" i="1"/>
  <c r="NW203" i="1" s="1"/>
  <c r="NE203" i="1"/>
  <c r="MZ203" i="1"/>
  <c r="MX203" i="1"/>
  <c r="DW125" i="1"/>
  <c r="DX125" i="1"/>
  <c r="MZ38" i="1"/>
  <c r="MX38" i="1"/>
  <c r="NE38" i="1"/>
  <c r="LE78" i="1"/>
  <c r="NU244" i="1"/>
  <c r="NW244" i="1" s="1"/>
  <c r="MO201" i="1"/>
  <c r="DX162" i="1"/>
  <c r="DW162" i="1"/>
  <c r="NF172" i="1"/>
  <c r="NU345" i="1"/>
  <c r="NW345" i="1" s="1"/>
  <c r="NN214" i="1"/>
  <c r="EG246" i="1"/>
  <c r="EI246" i="1" s="1"/>
  <c r="EC246" i="1"/>
  <c r="NH233" i="1"/>
  <c r="NJ233" i="1"/>
  <c r="OB233" i="1" s="1"/>
  <c r="EC213" i="1"/>
  <c r="EG213" i="1"/>
  <c r="EI213" i="1" s="1"/>
  <c r="OA178" i="1"/>
  <c r="NK178" i="1"/>
  <c r="NX152" i="1"/>
  <c r="NN152" i="1"/>
  <c r="EC101" i="1"/>
  <c r="EG101" i="1"/>
  <c r="EI101" i="1" s="1"/>
  <c r="NN52" i="1"/>
  <c r="NK268" i="1"/>
  <c r="OA268" i="1"/>
  <c r="OC268" i="1" s="1"/>
  <c r="NB244" i="1"/>
  <c r="ND244" i="1"/>
  <c r="DX164" i="1"/>
  <c r="DW164" i="1"/>
  <c r="OA318" i="1"/>
  <c r="OC318" i="1" s="1"/>
  <c r="NK318" i="1"/>
  <c r="DX185" i="1"/>
  <c r="DW185" i="1"/>
  <c r="NX34" i="1"/>
  <c r="NN34" i="1"/>
  <c r="EC5" i="1"/>
  <c r="EG5" i="1"/>
  <c r="EI5" i="1" s="1"/>
  <c r="NU340" i="1"/>
  <c r="NW340" i="1" s="1"/>
  <c r="EG245" i="1"/>
  <c r="EI245" i="1" s="1"/>
  <c r="EC245" i="1"/>
  <c r="NJ232" i="1"/>
  <c r="OB232" i="1" s="1"/>
  <c r="NH232" i="1"/>
  <c r="NU66" i="1"/>
  <c r="NW66" i="1" s="1"/>
  <c r="NL66" i="1"/>
  <c r="EG51" i="1"/>
  <c r="EI51" i="1" s="1"/>
  <c r="EC51" i="1"/>
  <c r="EC62" i="1"/>
  <c r="EG62" i="1"/>
  <c r="EI62" i="1" s="1"/>
  <c r="EG342" i="1"/>
  <c r="EI342" i="1" s="1"/>
  <c r="EC342" i="1"/>
  <c r="NF275" i="1"/>
  <c r="NI275" i="1"/>
  <c r="EC226" i="1"/>
  <c r="EG226" i="1"/>
  <c r="EI226" i="1" s="1"/>
  <c r="EG64" i="1"/>
  <c r="EI64" i="1" s="1"/>
  <c r="EC64" i="1"/>
  <c r="NI264" i="1"/>
  <c r="NU103" i="1"/>
  <c r="NW103" i="1" s="1"/>
  <c r="NI328" i="1"/>
  <c r="NF328" i="1"/>
  <c r="KM191" i="1"/>
  <c r="MI191" i="1"/>
  <c r="NN142" i="1"/>
  <c r="NX142" i="1"/>
  <c r="NU233" i="1"/>
  <c r="NW233" i="1" s="1"/>
  <c r="OB178" i="1"/>
  <c r="ED105" i="1"/>
  <c r="EF105" i="1" s="1"/>
  <c r="DZ105" i="1"/>
  <c r="DX49" i="1"/>
  <c r="DW49" i="1"/>
  <c r="NF324" i="1"/>
  <c r="NI324" i="1"/>
  <c r="MZ158" i="1"/>
  <c r="MX158" i="1"/>
  <c r="NE158" i="1"/>
  <c r="LE149" i="1"/>
  <c r="NL149" i="1" s="1"/>
  <c r="LW149" i="1"/>
  <c r="EG31" i="1"/>
  <c r="EI31" i="1" s="1"/>
  <c r="EC31" i="1"/>
  <c r="LQ234" i="1"/>
  <c r="LW234" i="1"/>
  <c r="EC15" i="1"/>
  <c r="EG15" i="1"/>
  <c r="EI15" i="1" s="1"/>
  <c r="NX55" i="1"/>
  <c r="OA55" i="1" s="1"/>
  <c r="OC55" i="1" s="1"/>
  <c r="NN55" i="1"/>
  <c r="DW325" i="1"/>
  <c r="DX325" i="1"/>
  <c r="ED194" i="1"/>
  <c r="EF194" i="1" s="1"/>
  <c r="DZ194" i="1"/>
  <c r="EG212" i="1"/>
  <c r="EI212" i="1" s="1"/>
  <c r="EC212" i="1"/>
  <c r="NX348" i="1"/>
  <c r="NZ148" i="1"/>
  <c r="OF148" i="1" s="1"/>
  <c r="OD148" i="1"/>
  <c r="NX259" i="1"/>
  <c r="OA259" i="1" s="1"/>
  <c r="OC259" i="1" s="1"/>
  <c r="NN30" i="1"/>
  <c r="NZ298" i="1"/>
  <c r="OF298" i="1" s="1"/>
  <c r="OD298" i="1"/>
  <c r="NN10" i="1"/>
  <c r="NZ51" i="1"/>
  <c r="OF51" i="1" s="1"/>
  <c r="OD51" i="1"/>
  <c r="OD325" i="1"/>
  <c r="NZ325" i="1"/>
  <c r="OF325" i="1" s="1"/>
  <c r="OB114" i="1"/>
  <c r="NN290" i="1"/>
  <c r="DX287" i="1"/>
  <c r="DW287" i="1"/>
  <c r="NE311" i="1"/>
  <c r="MX311" i="1"/>
  <c r="MZ311" i="1"/>
  <c r="NX253" i="1"/>
  <c r="NN253" i="1"/>
  <c r="NN24" i="1"/>
  <c r="NH142" i="1"/>
  <c r="NJ142" i="1"/>
  <c r="OB142" i="1" s="1"/>
  <c r="EG24" i="1"/>
  <c r="EI24" i="1" s="1"/>
  <c r="EC24" i="1"/>
  <c r="DX338" i="1"/>
  <c r="DW338" i="1"/>
  <c r="EC193" i="1"/>
  <c r="EG193" i="1"/>
  <c r="EI193" i="1" s="1"/>
  <c r="MZ163" i="1"/>
  <c r="MX163" i="1"/>
  <c r="NE163" i="1"/>
  <c r="NN163" i="1"/>
  <c r="NX163" i="1"/>
  <c r="NX36" i="1"/>
  <c r="NN36" i="1"/>
  <c r="EC290" i="1"/>
  <c r="EG290" i="1"/>
  <c r="EI290" i="1" s="1"/>
  <c r="NX124" i="1"/>
  <c r="NN124" i="1"/>
  <c r="NN295" i="1"/>
  <c r="EG267" i="1"/>
  <c r="EI267" i="1" s="1"/>
  <c r="EC267" i="1"/>
  <c r="OA153" i="1"/>
  <c r="OC153" i="1" s="1"/>
  <c r="NK153" i="1"/>
  <c r="NZ27" i="1"/>
  <c r="OF27" i="1" s="1"/>
  <c r="OD27" i="1"/>
  <c r="NI316" i="1"/>
  <c r="NF316" i="1"/>
  <c r="DZ258" i="1"/>
  <c r="ED258" i="1"/>
  <c r="EF258" i="1" s="1"/>
  <c r="DX160" i="1"/>
  <c r="DW160" i="1"/>
  <c r="DZ34" i="1"/>
  <c r="ED34" i="1"/>
  <c r="EF34" i="1" s="1"/>
  <c r="MX326" i="1"/>
  <c r="MZ326" i="1"/>
  <c r="NE326" i="1"/>
  <c r="NJ58" i="1"/>
  <c r="OB58" i="1" s="1"/>
  <c r="NH58" i="1"/>
  <c r="EC171" i="1"/>
  <c r="EG171" i="1"/>
  <c r="EI171" i="1" s="1"/>
  <c r="NH295" i="1"/>
  <c r="DZ249" i="1"/>
  <c r="ED249" i="1"/>
  <c r="EF249" i="1" s="1"/>
  <c r="EC95" i="1"/>
  <c r="EG95" i="1"/>
  <c r="EI95" i="1" s="1"/>
  <c r="DX77" i="1"/>
  <c r="DW77" i="1"/>
  <c r="NX169" i="1"/>
  <c r="NN169" i="1"/>
  <c r="EG331" i="1"/>
  <c r="EI331" i="1" s="1"/>
  <c r="EC331" i="1"/>
  <c r="DX31" i="1"/>
  <c r="DW31" i="1"/>
  <c r="NX53" i="1"/>
  <c r="OA53" i="1" s="1"/>
  <c r="OC53" i="1" s="1"/>
  <c r="NN53" i="1"/>
  <c r="EG283" i="1"/>
  <c r="EI283" i="1" s="1"/>
  <c r="EC283" i="1"/>
  <c r="DW119" i="1"/>
  <c r="DX119" i="1"/>
  <c r="NK54" i="1"/>
  <c r="OA54" i="1"/>
  <c r="OC54" i="1" s="1"/>
  <c r="NZ256" i="1"/>
  <c r="OF256" i="1" s="1"/>
  <c r="OD256" i="1"/>
  <c r="NH289" i="1"/>
  <c r="NJ289" i="1"/>
  <c r="OB289" i="1" s="1"/>
  <c r="NX264" i="1"/>
  <c r="NN264" i="1"/>
  <c r="EG189" i="1"/>
  <c r="EI189" i="1" s="1"/>
  <c r="EC189" i="1"/>
  <c r="NJ254" i="1"/>
  <c r="OB254" i="1" s="1"/>
  <c r="NH254" i="1"/>
  <c r="OA216" i="1"/>
  <c r="OC216" i="1" s="1"/>
  <c r="NK216" i="1"/>
  <c r="EG182" i="1"/>
  <c r="EI182" i="1" s="1"/>
  <c r="EC182" i="1"/>
  <c r="DX178" i="1"/>
  <c r="DW178" i="1"/>
  <c r="DZ304" i="1"/>
  <c r="ED304" i="1"/>
  <c r="EF304" i="1" s="1"/>
  <c r="ED132" i="1"/>
  <c r="EF132" i="1" s="1"/>
  <c r="DZ132" i="1"/>
  <c r="DX9" i="1"/>
  <c r="DW9" i="1"/>
  <c r="MC314" i="1"/>
  <c r="NU314" i="1" s="1"/>
  <c r="NW314" i="1" s="1"/>
  <c r="MI314" i="1"/>
  <c r="NU237" i="1"/>
  <c r="NW237" i="1" s="1"/>
  <c r="NK115" i="1"/>
  <c r="OA115" i="1"/>
  <c r="OC115" i="1" s="1"/>
  <c r="EC57" i="1"/>
  <c r="EG57" i="1"/>
  <c r="EI57" i="1" s="1"/>
  <c r="EG172" i="1"/>
  <c r="EI172" i="1" s="1"/>
  <c r="EC172" i="1"/>
  <c r="NI42" i="1"/>
  <c r="NF42" i="1"/>
  <c r="ED298" i="1"/>
  <c r="EF298" i="1" s="1"/>
  <c r="DZ298" i="1"/>
  <c r="NB234" i="1"/>
  <c r="ND234" i="1"/>
  <c r="EG207" i="1"/>
  <c r="EI207" i="1" s="1"/>
  <c r="EC207" i="1"/>
  <c r="NI120" i="1"/>
  <c r="NF120" i="1"/>
  <c r="OA71" i="1"/>
  <c r="OC71" i="1" s="1"/>
  <c r="NK71" i="1"/>
  <c r="LQ230" i="1"/>
  <c r="NN263" i="1"/>
  <c r="NX263" i="1"/>
  <c r="NX33" i="1"/>
  <c r="OA33" i="1" s="1"/>
  <c r="OC33" i="1" s="1"/>
  <c r="NN33" i="1"/>
  <c r="DX342" i="1"/>
  <c r="DW342" i="1"/>
  <c r="NK167" i="1"/>
  <c r="OA167" i="1"/>
  <c r="OC167" i="1" s="1"/>
  <c r="MC91" i="1"/>
  <c r="NU91" i="1" s="1"/>
  <c r="NW91" i="1" s="1"/>
  <c r="KY91" i="1"/>
  <c r="NL5" i="1"/>
  <c r="DZ272" i="1"/>
  <c r="ED272" i="1"/>
  <c r="EF272" i="1" s="1"/>
  <c r="DW103" i="1"/>
  <c r="DX103" i="1"/>
  <c r="NK258" i="1"/>
  <c r="OA258" i="1"/>
  <c r="OC258" i="1" s="1"/>
  <c r="EG230" i="1"/>
  <c r="EI230" i="1" s="1"/>
  <c r="EC230" i="1"/>
  <c r="EG85" i="1"/>
  <c r="EI85" i="1" s="1"/>
  <c r="EC85" i="1"/>
  <c r="NL75" i="1"/>
  <c r="OD73" i="1"/>
  <c r="NZ73" i="1"/>
  <c r="OF73" i="1" s="1"/>
  <c r="OD308" i="1"/>
  <c r="NZ308" i="1"/>
  <c r="OF308" i="1" s="1"/>
  <c r="MC228" i="1"/>
  <c r="NU228" i="1" s="1"/>
  <c r="NW228" i="1" s="1"/>
  <c r="DW242" i="1"/>
  <c r="DX242" i="1"/>
  <c r="DW138" i="1"/>
  <c r="DX138" i="1"/>
  <c r="NL319" i="1"/>
  <c r="NE137" i="1"/>
  <c r="MZ137" i="1"/>
  <c r="MX137" i="1"/>
  <c r="NH257" i="1"/>
  <c r="NJ257" i="1"/>
  <c r="OB257" i="1" s="1"/>
  <c r="NN202" i="1"/>
  <c r="NX202" i="1"/>
  <c r="DW165" i="1"/>
  <c r="DX165" i="1"/>
  <c r="NI262" i="1"/>
  <c r="DW203" i="1"/>
  <c r="DX203" i="1"/>
  <c r="DW91" i="1"/>
  <c r="DX91" i="1"/>
  <c r="NI48" i="1"/>
  <c r="NF48" i="1"/>
  <c r="DX127" i="1"/>
  <c r="DW127" i="1"/>
  <c r="DW38" i="1"/>
  <c r="DX38" i="1"/>
  <c r="NZ190" i="1"/>
  <c r="OF190" i="1" s="1"/>
  <c r="OD190" i="1"/>
  <c r="MX119" i="1"/>
  <c r="MZ119" i="1"/>
  <c r="NE119" i="1"/>
  <c r="EG72" i="1"/>
  <c r="EI72" i="1" s="1"/>
  <c r="EC72" i="1"/>
  <c r="NB197" i="1"/>
  <c r="ND197" i="1"/>
  <c r="DW148" i="1"/>
  <c r="DX148" i="1"/>
  <c r="EC17" i="1"/>
  <c r="EG17" i="1"/>
  <c r="EI17" i="1" s="1"/>
  <c r="NI169" i="1"/>
  <c r="NF169" i="1"/>
  <c r="ED140" i="1"/>
  <c r="EF140" i="1" s="1"/>
  <c r="DZ140" i="1"/>
  <c r="NN29" i="1"/>
  <c r="ED154" i="1"/>
  <c r="EF154" i="1" s="1"/>
  <c r="DZ154" i="1"/>
  <c r="NJ122" i="1"/>
  <c r="OB122" i="1" s="1"/>
  <c r="NH122" i="1"/>
  <c r="EC251" i="1"/>
  <c r="EG251" i="1"/>
  <c r="EI251" i="1" s="1"/>
  <c r="NH107" i="1"/>
  <c r="NJ107" i="1"/>
  <c r="OB107" i="1" s="1"/>
  <c r="DW237" i="1"/>
  <c r="DX237" i="1"/>
  <c r="NZ208" i="1"/>
  <c r="OF208" i="1" s="1"/>
  <c r="OD208" i="1"/>
  <c r="NJ344" i="1"/>
  <c r="OB344" i="1" s="1"/>
  <c r="NH344" i="1"/>
  <c r="EC294" i="1"/>
  <c r="EG294" i="1"/>
  <c r="EI294" i="1" s="1"/>
  <c r="EC208" i="1"/>
  <c r="EG208" i="1"/>
  <c r="EI208" i="1" s="1"/>
  <c r="DW153" i="1"/>
  <c r="DX153" i="1"/>
  <c r="EC78" i="1"/>
  <c r="EG78" i="1"/>
  <c r="EI78" i="1" s="1"/>
  <c r="NF15" i="1"/>
  <c r="ND240" i="1"/>
  <c r="NB240" i="1"/>
  <c r="NI240" i="1" s="1"/>
  <c r="NZ50" i="1"/>
  <c r="OF50" i="1" s="1"/>
  <c r="OD50" i="1"/>
  <c r="ED45" i="1"/>
  <c r="EF45" i="1" s="1"/>
  <c r="DZ45" i="1"/>
  <c r="DW225" i="1"/>
  <c r="DX225" i="1"/>
  <c r="EC165" i="1"/>
  <c r="EG165" i="1"/>
  <c r="EI165" i="1" s="1"/>
  <c r="OA229" i="1"/>
  <c r="OC229" i="1" s="1"/>
  <c r="NK229" i="1"/>
  <c r="NL192" i="1"/>
  <c r="DW181" i="1"/>
  <c r="DX181" i="1"/>
  <c r="OB121" i="1"/>
  <c r="NU9" i="1"/>
  <c r="NW9" i="1" s="1"/>
  <c r="OD310" i="1"/>
  <c r="NZ310" i="1"/>
  <c r="OF310" i="1" s="1"/>
  <c r="NX303" i="1"/>
  <c r="EG66" i="1"/>
  <c r="EI66" i="1" s="1"/>
  <c r="EC66" i="1"/>
  <c r="KS82" i="1"/>
  <c r="MC78" i="1"/>
  <c r="MO78" i="1"/>
  <c r="NL244" i="1"/>
  <c r="MX231" i="1"/>
  <c r="NE231" i="1"/>
  <c r="MZ231" i="1"/>
  <c r="LQ201" i="1"/>
  <c r="KM201" i="1"/>
  <c r="EC93" i="1"/>
  <c r="EG93" i="1"/>
  <c r="EI93" i="1" s="1"/>
  <c r="OB30" i="1"/>
  <c r="MZ345" i="1"/>
  <c r="NE345" i="1"/>
  <c r="MX345" i="1"/>
  <c r="ED244" i="1"/>
  <c r="EF244" i="1" s="1"/>
  <c r="DZ244" i="1"/>
  <c r="NX214" i="1"/>
  <c r="DW95" i="1"/>
  <c r="DX95" i="1"/>
  <c r="DZ339" i="1"/>
  <c r="ED339" i="1"/>
  <c r="EF339" i="1" s="1"/>
  <c r="DX261" i="1"/>
  <c r="DW261" i="1"/>
  <c r="DX207" i="1"/>
  <c r="DW207" i="1"/>
  <c r="NI222" i="1"/>
  <c r="NF222" i="1"/>
  <c r="DX116" i="1"/>
  <c r="DW116" i="1"/>
  <c r="DX81" i="1"/>
  <c r="DW81" i="1"/>
  <c r="DX312" i="1"/>
  <c r="DW312" i="1"/>
  <c r="EC275" i="1"/>
  <c r="EG275" i="1"/>
  <c r="EI275" i="1" s="1"/>
  <c r="NB219" i="1"/>
  <c r="ND219" i="1"/>
  <c r="NJ202" i="1"/>
  <c r="OB202" i="1" s="1"/>
  <c r="NH202" i="1"/>
  <c r="NU94" i="1"/>
  <c r="NW94" i="1" s="1"/>
  <c r="DW47" i="1"/>
  <c r="DX47" i="1"/>
  <c r="NL150" i="1"/>
  <c r="NJ310" i="1"/>
  <c r="OB310" i="1" s="1"/>
  <c r="NH310" i="1"/>
  <c r="NH275" i="1"/>
  <c r="NJ275" i="1"/>
  <c r="OB275" i="1" s="1"/>
  <c r="EC175" i="1"/>
  <c r="EG175" i="1"/>
  <c r="EI175" i="1" s="1"/>
  <c r="NK206" i="1"/>
  <c r="OA206" i="1"/>
  <c r="OC206" i="1" s="1"/>
  <c r="EG90" i="1"/>
  <c r="EI90" i="1" s="1"/>
  <c r="EC90" i="1"/>
  <c r="DW72" i="1"/>
  <c r="DX72" i="1"/>
  <c r="NH328" i="1"/>
  <c r="NJ328" i="1"/>
  <c r="OB328" i="1" s="1"/>
  <c r="LE191" i="1"/>
  <c r="KY191" i="1"/>
  <c r="ED220" i="1"/>
  <c r="EF220" i="1" s="1"/>
  <c r="DZ220" i="1"/>
  <c r="DX201" i="1"/>
  <c r="DW201" i="1"/>
  <c r="NX174" i="1"/>
  <c r="NN174" i="1"/>
  <c r="DX159" i="1"/>
  <c r="DW159" i="1"/>
  <c r="NH331" i="1"/>
  <c r="NJ331" i="1"/>
  <c r="OB331" i="1" s="1"/>
  <c r="DW316" i="1"/>
  <c r="DX316" i="1"/>
  <c r="NL158" i="1"/>
  <c r="LQ149" i="1"/>
  <c r="NE149" i="1"/>
  <c r="MZ149" i="1"/>
  <c r="MX149" i="1"/>
  <c r="DX30" i="1"/>
  <c r="DW30" i="1"/>
  <c r="NB312" i="1"/>
  <c r="ND312" i="1"/>
  <c r="NE312" i="1"/>
  <c r="EC269" i="1"/>
  <c r="EG269" i="1"/>
  <c r="EI269" i="1" s="1"/>
  <c r="MI234" i="1"/>
  <c r="NE234" i="1"/>
  <c r="MZ234" i="1"/>
  <c r="MX234" i="1"/>
  <c r="ND129" i="1"/>
  <c r="NB129" i="1"/>
  <c r="NE129" i="1"/>
  <c r="OA351" i="1"/>
  <c r="OC351" i="1" s="1"/>
  <c r="NK351" i="1"/>
  <c r="NB277" i="1"/>
  <c r="ND277" i="1"/>
  <c r="NH182" i="1"/>
  <c r="ED136" i="1"/>
  <c r="EF136" i="1" s="1"/>
  <c r="DZ136" i="1"/>
  <c r="ND343" i="1"/>
  <c r="NB343" i="1"/>
  <c r="NH263" i="1"/>
  <c r="NJ263" i="1"/>
  <c r="OB263" i="1" s="1"/>
  <c r="NJ225" i="1"/>
  <c r="OB225" i="1" s="1"/>
  <c r="NX30" i="1"/>
  <c r="NN109" i="1"/>
  <c r="NN114" i="1"/>
  <c r="NZ290" i="1"/>
  <c r="OF290" i="1" s="1"/>
  <c r="OD290" i="1"/>
  <c r="NL311" i="1"/>
  <c r="NU281" i="1"/>
  <c r="NW281" i="1" s="1"/>
  <c r="ED128" i="1"/>
  <c r="EF128" i="1" s="1"/>
  <c r="DZ128" i="1"/>
  <c r="NU335" i="1"/>
  <c r="NW335" i="1" s="1"/>
  <c r="ED214" i="1"/>
  <c r="EF214" i="1" s="1"/>
  <c r="DZ214" i="1"/>
  <c r="NL317" i="1"/>
  <c r="NL212" i="1"/>
  <c r="DZ137" i="1"/>
  <c r="ED137" i="1"/>
  <c r="EF137" i="1" s="1"/>
  <c r="EC8" i="1"/>
  <c r="EG8" i="1"/>
  <c r="EI8" i="1" s="1"/>
  <c r="DW337" i="1"/>
  <c r="DX337" i="1"/>
  <c r="DX271" i="1"/>
  <c r="DW271" i="1"/>
  <c r="ND143" i="1"/>
  <c r="NB143" i="1"/>
  <c r="NN74" i="1"/>
  <c r="NX74" i="1"/>
  <c r="DW277" i="1"/>
  <c r="DX277" i="1"/>
  <c r="DX335" i="1"/>
  <c r="DW335" i="1"/>
  <c r="NH316" i="1"/>
  <c r="NJ316" i="1"/>
  <c r="OB316" i="1" s="1"/>
  <c r="EG237" i="1"/>
  <c r="EI237" i="1" s="1"/>
  <c r="EC237" i="1"/>
  <c r="DW96" i="1"/>
  <c r="DX96" i="1"/>
  <c r="NL326" i="1"/>
  <c r="ED236" i="1"/>
  <c r="EF236" i="1" s="1"/>
  <c r="DZ236" i="1"/>
  <c r="NB113" i="1"/>
  <c r="NI113" i="1" s="1"/>
  <c r="ND113" i="1"/>
  <c r="NJ113" i="1" s="1"/>
  <c r="OB113" i="1" s="1"/>
  <c r="NF134" i="1"/>
  <c r="NI134" i="1"/>
  <c r="NH51" i="1"/>
  <c r="DZ262" i="1"/>
  <c r="ED262" i="1"/>
  <c r="EF262" i="1" s="1"/>
  <c r="NX196" i="1"/>
  <c r="NN196" i="1"/>
  <c r="EG111" i="1"/>
  <c r="EI111" i="1" s="1"/>
  <c r="EC111" i="1"/>
  <c r="EC239" i="1"/>
  <c r="EG239" i="1"/>
  <c r="EI239" i="1" s="1"/>
  <c r="DW183" i="1"/>
  <c r="DX183" i="1"/>
  <c r="NU87" i="1"/>
  <c r="NW87" i="1" s="1"/>
  <c r="EC224" i="1"/>
  <c r="EG224" i="1"/>
  <c r="EI224" i="1" s="1"/>
  <c r="DX21" i="1"/>
  <c r="DW21" i="1"/>
  <c r="NX204" i="1"/>
  <c r="DX5" i="1"/>
  <c r="DW5" i="1"/>
  <c r="NK33" i="1"/>
  <c r="NJ238" i="1"/>
  <c r="OB238" i="1" s="1"/>
  <c r="NH238" i="1"/>
  <c r="DX197" i="1"/>
  <c r="DW197" i="1"/>
  <c r="OB86" i="1"/>
  <c r="NX46" i="1"/>
  <c r="NN46" i="1"/>
  <c r="LE314" i="1"/>
  <c r="NX302" i="1"/>
  <c r="NN302" i="1"/>
  <c r="DW24" i="1"/>
  <c r="DX24" i="1"/>
  <c r="OD22" i="1"/>
  <c r="NZ22" i="1"/>
  <c r="OF22" i="1" s="1"/>
  <c r="NX17" i="1"/>
  <c r="OA17" i="1" s="1"/>
  <c r="OC17" i="1" s="1"/>
  <c r="NN17" i="1"/>
  <c r="NJ42" i="1"/>
  <c r="OB42" i="1" s="1"/>
  <c r="NH42" i="1"/>
  <c r="EC183" i="1"/>
  <c r="EG183" i="1"/>
  <c r="EI183" i="1" s="1"/>
  <c r="NU139" i="1"/>
  <c r="NW139" i="1" s="1"/>
  <c r="NJ120" i="1"/>
  <c r="OB120" i="1" s="1"/>
  <c r="NH120" i="1"/>
  <c r="EC84" i="1"/>
  <c r="EG84" i="1"/>
  <c r="EI84" i="1" s="1"/>
  <c r="MZ320" i="1"/>
  <c r="MX320" i="1"/>
  <c r="NE320" i="1"/>
  <c r="DW290" i="1"/>
  <c r="DX290" i="1"/>
  <c r="MI230" i="1"/>
  <c r="EG233" i="1"/>
  <c r="EI233" i="1" s="1"/>
  <c r="EC233" i="1"/>
  <c r="EG186" i="1"/>
  <c r="EI186" i="1" s="1"/>
  <c r="EC186" i="1"/>
  <c r="NZ293" i="1"/>
  <c r="OF293" i="1" s="1"/>
  <c r="OD293" i="1"/>
  <c r="NB191" i="1"/>
  <c r="ND191" i="1"/>
  <c r="MZ151" i="1"/>
  <c r="MX151" i="1"/>
  <c r="NE151" i="1"/>
  <c r="NL117" i="1"/>
  <c r="EG288" i="1"/>
  <c r="EI288" i="1" s="1"/>
  <c r="EC288" i="1"/>
  <c r="DW175" i="1"/>
  <c r="DX175" i="1"/>
  <c r="LE91" i="1"/>
  <c r="LW91" i="1"/>
  <c r="NX15" i="1"/>
  <c r="NN15" i="1"/>
  <c r="NL332" i="1"/>
  <c r="EC29" i="1"/>
  <c r="EG29" i="1"/>
  <c r="EI29" i="1" s="1"/>
  <c r="EC326" i="1"/>
  <c r="EG326" i="1"/>
  <c r="EI326" i="1" s="1"/>
  <c r="NJ185" i="1"/>
  <c r="OB185" i="1" s="1"/>
  <c r="NH185" i="1"/>
  <c r="OA98" i="1"/>
  <c r="OC98" i="1" s="1"/>
  <c r="NK98" i="1"/>
  <c r="NE228" i="1"/>
  <c r="MX228" i="1"/>
  <c r="MZ228" i="1"/>
  <c r="NN166" i="1"/>
  <c r="NX166" i="1"/>
  <c r="OA166" i="1" s="1"/>
  <c r="OC166" i="1" s="1"/>
  <c r="OA308" i="1"/>
  <c r="OC308" i="1" s="1"/>
  <c r="EG161" i="1"/>
  <c r="EI161" i="1" s="1"/>
  <c r="EC161" i="1"/>
  <c r="NH152" i="1"/>
  <c r="NE72" i="1"/>
  <c r="MX72" i="1"/>
  <c r="MZ72" i="1"/>
  <c r="NJ177" i="1"/>
  <c r="OB177" i="1" s="1"/>
  <c r="NH177" i="1"/>
  <c r="NL107" i="1"/>
  <c r="EG47" i="1"/>
  <c r="EI47" i="1" s="1"/>
  <c r="EC47" i="1"/>
  <c r="NX232" i="1"/>
  <c r="NN232" i="1"/>
  <c r="NE223" i="1"/>
  <c r="MZ223" i="1"/>
  <c r="MX223" i="1"/>
  <c r="OA132" i="1"/>
  <c r="OC132" i="1" s="1"/>
  <c r="NK132" i="1"/>
  <c r="NL65" i="1"/>
  <c r="NJ48" i="1"/>
  <c r="OB48" i="1" s="1"/>
  <c r="NH48" i="1"/>
  <c r="NH270" i="1"/>
  <c r="NU119" i="1"/>
  <c r="NW119" i="1" s="1"/>
  <c r="NN115" i="1"/>
  <c r="NH15" i="1"/>
  <c r="DZ303" i="1"/>
  <c r="ED303" i="1"/>
  <c r="EF303" i="1" s="1"/>
  <c r="NH169" i="1"/>
  <c r="NJ169" i="1"/>
  <c r="OB169" i="1" s="1"/>
  <c r="OD29" i="1"/>
  <c r="NZ29" i="1"/>
  <c r="OF29" i="1" s="1"/>
  <c r="NB252" i="1"/>
  <c r="ND252" i="1"/>
  <c r="NE252" i="1"/>
  <c r="NF152" i="1"/>
  <c r="NI107" i="1"/>
  <c r="NF107" i="1"/>
  <c r="NL96" i="1"/>
  <c r="DX37" i="1"/>
  <c r="DW37" i="1"/>
  <c r="DX257" i="1"/>
  <c r="DW257" i="1"/>
  <c r="DW226" i="1"/>
  <c r="DX226" i="1"/>
  <c r="NE344" i="1"/>
  <c r="ND137" i="1"/>
  <c r="NB137" i="1"/>
  <c r="DX243" i="1"/>
  <c r="DW243" i="1"/>
  <c r="NN294" i="1"/>
  <c r="NX294" i="1"/>
  <c r="NN233" i="1"/>
  <c r="NX233" i="1"/>
  <c r="MX220" i="1"/>
  <c r="MZ220" i="1"/>
  <c r="NE220" i="1"/>
  <c r="NB201" i="1"/>
  <c r="ND201" i="1"/>
  <c r="NJ183" i="1"/>
  <c r="OB183" i="1" s="1"/>
  <c r="NH183" i="1"/>
  <c r="DW70" i="1"/>
  <c r="DX70" i="1"/>
  <c r="DW344" i="1"/>
  <c r="DX344" i="1"/>
  <c r="EG164" i="1"/>
  <c r="EI164" i="1" s="1"/>
  <c r="EC164" i="1"/>
  <c r="OA89" i="1"/>
  <c r="OC89" i="1" s="1"/>
  <c r="NK89" i="1"/>
  <c r="NK7" i="1"/>
  <c r="EG97" i="1"/>
  <c r="EI97" i="1" s="1"/>
  <c r="EC97" i="1"/>
  <c r="EG346" i="1"/>
  <c r="EI346" i="1" s="1"/>
  <c r="EC346" i="1"/>
  <c r="NI255" i="1"/>
  <c r="NF255" i="1"/>
  <c r="NX125" i="1"/>
  <c r="NN125" i="1"/>
  <c r="EG55" i="1"/>
  <c r="EI55" i="1" s="1"/>
  <c r="EC55" i="1"/>
  <c r="NX329" i="1"/>
  <c r="NN329" i="1"/>
  <c r="OA298" i="1"/>
  <c r="OC298" i="1" s="1"/>
  <c r="NK298" i="1"/>
  <c r="LQ82" i="1"/>
  <c r="MO82" i="1"/>
  <c r="KM78" i="1"/>
  <c r="KY78" i="1"/>
  <c r="DW33" i="1"/>
  <c r="DX33" i="1"/>
  <c r="NB336" i="1"/>
  <c r="ND336" i="1"/>
  <c r="NE336" i="1"/>
  <c r="NN231" i="1"/>
  <c r="NU231" i="1"/>
  <c r="NW231" i="1" s="1"/>
  <c r="MX201" i="1"/>
  <c r="MZ201" i="1"/>
  <c r="NE201" i="1"/>
  <c r="LK201" i="1"/>
  <c r="NJ147" i="1"/>
  <c r="OB147" i="1" s="1"/>
  <c r="NH147" i="1"/>
  <c r="EC243" i="1"/>
  <c r="EG243" i="1"/>
  <c r="EI243" i="1" s="1"/>
  <c r="NB8" i="1"/>
  <c r="NI8" i="1" s="1"/>
  <c r="ND8" i="1"/>
  <c r="NJ8" i="1" s="1"/>
  <c r="OB8" i="1" s="1"/>
  <c r="NJ218" i="1"/>
  <c r="OB218" i="1" s="1"/>
  <c r="NH218" i="1"/>
  <c r="EC130" i="1"/>
  <c r="EG130" i="1"/>
  <c r="EI130" i="1" s="1"/>
  <c r="DX58" i="1"/>
  <c r="DW58" i="1"/>
  <c r="DW107" i="1"/>
  <c r="DX107" i="1"/>
  <c r="ED295" i="1"/>
  <c r="EF295" i="1" s="1"/>
  <c r="DZ295" i="1"/>
  <c r="NJ222" i="1"/>
  <c r="OB222" i="1" s="1"/>
  <c r="NH222" i="1"/>
  <c r="EG131" i="1"/>
  <c r="EI131" i="1" s="1"/>
  <c r="EC131" i="1"/>
  <c r="EC13" i="1"/>
  <c r="EG13" i="1"/>
  <c r="EI13" i="1" s="1"/>
  <c r="DZ341" i="1"/>
  <c r="ED341" i="1"/>
  <c r="EF341" i="1" s="1"/>
  <c r="DX189" i="1"/>
  <c r="DW189" i="1"/>
  <c r="EG59" i="1"/>
  <c r="EI59" i="1" s="1"/>
  <c r="EC59" i="1"/>
  <c r="EG156" i="1"/>
  <c r="EI156" i="1" s="1"/>
  <c r="EC156" i="1"/>
  <c r="NK69" i="1"/>
  <c r="OA69" i="1"/>
  <c r="OC69" i="1" s="1"/>
  <c r="EC71" i="1"/>
  <c r="EG71" i="1"/>
  <c r="EI71" i="1" s="1"/>
  <c r="ED69" i="1"/>
  <c r="EF69" i="1" s="1"/>
  <c r="DZ69" i="1"/>
  <c r="EC9" i="1"/>
  <c r="EG9" i="1"/>
  <c r="EI9" i="1" s="1"/>
  <c r="DX300" i="1"/>
  <c r="DW300" i="1"/>
  <c r="LW191" i="1"/>
  <c r="DX39" i="1"/>
  <c r="DW39" i="1"/>
  <c r="NX145" i="1"/>
  <c r="NN145" i="1"/>
  <c r="ED254" i="1"/>
  <c r="EF254" i="1" s="1"/>
  <c r="DZ254" i="1"/>
  <c r="MC149" i="1"/>
  <c r="NU149" i="1" s="1"/>
  <c r="NW149" i="1" s="1"/>
  <c r="ED86" i="1"/>
  <c r="EF86" i="1" s="1"/>
  <c r="DZ86" i="1"/>
  <c r="NL312" i="1"/>
  <c r="NN189" i="1"/>
  <c r="DX320" i="1"/>
  <c r="DW320" i="1"/>
  <c r="NH287" i="1"/>
  <c r="NJ11" i="1"/>
  <c r="OB11" i="1" s="1"/>
  <c r="ND307" i="1"/>
  <c r="NB307" i="1"/>
  <c r="NE307" i="1"/>
  <c r="NU307" i="1"/>
  <c r="NW307" i="1" s="1"/>
  <c r="NF263" i="1"/>
  <c r="NI263" i="1"/>
  <c r="NX175" i="1"/>
  <c r="NN7" i="1"/>
  <c r="OD278" i="1"/>
  <c r="NZ278" i="1"/>
  <c r="OF278" i="1" s="1"/>
  <c r="NZ215" i="1"/>
  <c r="OF215" i="1" s="1"/>
  <c r="OD215" i="1"/>
  <c r="NX182" i="1"/>
  <c r="OA182" i="1" s="1"/>
  <c r="OC182" i="1" s="1"/>
  <c r="NN182" i="1"/>
  <c r="NN250" i="1"/>
  <c r="NX250" i="1"/>
  <c r="EG73" i="1"/>
  <c r="EI73" i="1" s="1"/>
  <c r="EC73" i="1"/>
  <c r="ED256" i="1"/>
  <c r="EF256" i="1" s="1"/>
  <c r="DZ256" i="1"/>
  <c r="NE277" i="1"/>
  <c r="MZ277" i="1"/>
  <c r="MX277" i="1"/>
  <c r="EG109" i="1"/>
  <c r="EI109" i="1" s="1"/>
  <c r="EC109" i="1"/>
  <c r="NL301" i="1"/>
  <c r="ND230" i="1"/>
  <c r="NB230" i="1"/>
  <c r="EC196" i="1"/>
  <c r="EG196" i="1"/>
  <c r="EI196" i="1" s="1"/>
  <c r="EG141" i="1"/>
  <c r="EI141" i="1" s="1"/>
  <c r="EC141" i="1"/>
  <c r="EC83" i="1"/>
  <c r="EG83" i="1"/>
  <c r="EI83" i="1" s="1"/>
  <c r="NU338" i="1"/>
  <c r="NW338" i="1" s="1"/>
  <c r="DZ280" i="1"/>
  <c r="ED280" i="1"/>
  <c r="EF280" i="1" s="1"/>
  <c r="OA11" i="1"/>
  <c r="EG299" i="1"/>
  <c r="EI299" i="1" s="1"/>
  <c r="EC299" i="1"/>
  <c r="DX79" i="1"/>
  <c r="DW79" i="1"/>
  <c r="DX59" i="1"/>
  <c r="DW59" i="1"/>
  <c r="EG121" i="1"/>
  <c r="EI121" i="1" s="1"/>
  <c r="EC121" i="1"/>
  <c r="OD99" i="1"/>
  <c r="NZ99" i="1"/>
  <c r="OF99" i="1" s="1"/>
  <c r="MZ334" i="1"/>
  <c r="MX334" i="1"/>
  <c r="NE334" i="1"/>
  <c r="NN281" i="1"/>
  <c r="NX281" i="1"/>
  <c r="DX93" i="1"/>
  <c r="DW93" i="1"/>
  <c r="NH134" i="1"/>
  <c r="NJ134" i="1"/>
  <c r="OB134" i="1" s="1"/>
  <c r="NL79" i="1"/>
  <c r="NN260" i="1"/>
  <c r="NX260" i="1"/>
  <c r="OA260" i="1" s="1"/>
  <c r="OC260" i="1" s="1"/>
  <c r="NJ84" i="1"/>
  <c r="OB84" i="1" s="1"/>
  <c r="NH84" i="1"/>
  <c r="NR87" i="1"/>
  <c r="NT87" i="1" s="1"/>
  <c r="ED10" i="1"/>
  <c r="EF10" i="1" s="1"/>
  <c r="DZ10" i="1"/>
  <c r="OA325" i="1"/>
  <c r="OC325" i="1" s="1"/>
  <c r="NK325" i="1"/>
  <c r="EC259" i="1"/>
  <c r="EG259" i="1"/>
  <c r="EI259" i="1" s="1"/>
  <c r="NJ226" i="1"/>
  <c r="OB226" i="1" s="1"/>
  <c r="NH226" i="1"/>
  <c r="OD89" i="1"/>
  <c r="NZ89" i="1"/>
  <c r="OF89" i="1" s="1"/>
  <c r="MZ13" i="1"/>
  <c r="MX13" i="1"/>
  <c r="NE13" i="1"/>
  <c r="NF238" i="1"/>
  <c r="NI238" i="1"/>
  <c r="MZ219" i="1"/>
  <c r="NE219" i="1"/>
  <c r="MX219" i="1"/>
  <c r="NL155" i="1"/>
  <c r="NU117" i="1"/>
  <c r="NW117" i="1" s="1"/>
  <c r="NB108" i="1"/>
  <c r="NI108" i="1" s="1"/>
  <c r="ND108" i="1"/>
  <c r="NH108" i="1" s="1"/>
  <c r="DX51" i="1"/>
  <c r="DW51" i="1"/>
  <c r="NF254" i="1"/>
  <c r="NI254" i="1"/>
  <c r="DX144" i="1"/>
  <c r="DW144" i="1"/>
  <c r="NI45" i="1"/>
  <c r="NL240" i="1"/>
  <c r="ED187" i="1"/>
  <c r="EF187" i="1" s="1"/>
  <c r="DZ187" i="1"/>
  <c r="EG155" i="1"/>
  <c r="EI155" i="1" s="1"/>
  <c r="EC155" i="1"/>
  <c r="LQ314" i="1"/>
  <c r="NB237" i="1"/>
  <c r="ND237" i="1"/>
  <c r="NE237" i="1"/>
  <c r="NU285" i="1"/>
  <c r="NW285" i="1" s="1"/>
  <c r="DX130" i="1"/>
  <c r="DW130" i="1"/>
  <c r="NE139" i="1"/>
  <c r="MX139" i="1"/>
  <c r="MZ139" i="1"/>
  <c r="EC118" i="1"/>
  <c r="EG118" i="1"/>
  <c r="EI118" i="1" s="1"/>
  <c r="ND301" i="1"/>
  <c r="NJ301" i="1" s="1"/>
  <c r="OB301" i="1" s="1"/>
  <c r="NB301" i="1"/>
  <c r="NI301" i="1" s="1"/>
  <c r="KS230" i="1"/>
  <c r="MX197" i="1"/>
  <c r="MZ197" i="1"/>
  <c r="NE197" i="1"/>
  <c r="EG76" i="1"/>
  <c r="EI76" i="1" s="1"/>
  <c r="EC76" i="1"/>
  <c r="NB213" i="1"/>
  <c r="ND213" i="1"/>
  <c r="NE213" i="1"/>
  <c r="NU151" i="1"/>
  <c r="NW151" i="1" s="1"/>
  <c r="MZ162" i="1"/>
  <c r="NE162" i="1"/>
  <c r="MX162" i="1"/>
  <c r="NE91" i="1"/>
  <c r="MZ91" i="1"/>
  <c r="MX91" i="1"/>
  <c r="DW347" i="1"/>
  <c r="DW208" i="1"/>
  <c r="DX208" i="1"/>
  <c r="DX90" i="1"/>
  <c r="DW90" i="1"/>
  <c r="NJ46" i="1"/>
  <c r="OB46" i="1" s="1"/>
  <c r="NH46" i="1"/>
  <c r="NI185" i="1"/>
  <c r="NF185" i="1"/>
  <c r="NH111" i="1"/>
  <c r="NJ111" i="1"/>
  <c r="OB111" i="1" s="1"/>
  <c r="MZ18" i="1"/>
  <c r="MX18" i="1"/>
  <c r="NE18" i="1"/>
  <c r="NL18" i="1"/>
  <c r="NI284" i="1"/>
  <c r="LE228" i="1"/>
  <c r="NI321" i="1"/>
  <c r="DW118" i="1"/>
  <c r="DX118" i="1"/>
  <c r="DZ88" i="1"/>
  <c r="ED88" i="1"/>
  <c r="EF88" i="1" s="1"/>
  <c r="DW15" i="1"/>
  <c r="DX15" i="1"/>
  <c r="NI177" i="1"/>
  <c r="NF177" i="1"/>
  <c r="DW16" i="1"/>
  <c r="DX16" i="1"/>
  <c r="NN106" i="1"/>
  <c r="NU65" i="1"/>
  <c r="NW65" i="1" s="1"/>
  <c r="EG257" i="1"/>
  <c r="EI257" i="1" s="1"/>
  <c r="EC257" i="1"/>
  <c r="NF154" i="1"/>
  <c r="NI154" i="1"/>
  <c r="OA296" i="1"/>
  <c r="OC296" i="1" s="1"/>
  <c r="NK296" i="1"/>
  <c r="NZ187" i="1"/>
  <c r="OF187" i="1" s="1"/>
  <c r="OD187" i="1"/>
  <c r="OD115" i="1"/>
  <c r="NZ115" i="1"/>
  <c r="OF115" i="1" s="1"/>
  <c r="MZ100" i="1"/>
  <c r="NE100" i="1"/>
  <c r="MX100" i="1"/>
  <c r="NL62" i="1"/>
  <c r="MZ322" i="1"/>
  <c r="NE322" i="1"/>
  <c r="MX322" i="1"/>
  <c r="DX240" i="1"/>
  <c r="DW240" i="1"/>
  <c r="NK125" i="1"/>
  <c r="OA125" i="1"/>
  <c r="OB29" i="1"/>
  <c r="DX204" i="1"/>
  <c r="DW204" i="1"/>
  <c r="ED134" i="1"/>
  <c r="EF134" i="1" s="1"/>
  <c r="DZ134" i="1"/>
  <c r="NX324" i="1"/>
  <c r="NL252" i="1"/>
  <c r="EG337" i="1"/>
  <c r="EI337" i="1" s="1"/>
  <c r="EC337" i="1"/>
  <c r="DX301" i="1"/>
  <c r="DW301" i="1"/>
  <c r="EG291" i="1"/>
  <c r="EI291" i="1" s="1"/>
  <c r="EC291" i="1"/>
  <c r="NL239" i="1"/>
  <c r="EC223" i="1"/>
  <c r="EG223" i="1"/>
  <c r="EI223" i="1" s="1"/>
  <c r="EC96" i="1"/>
  <c r="EG96" i="1"/>
  <c r="EI96" i="1" s="1"/>
  <c r="NE60" i="1"/>
  <c r="MZ60" i="1"/>
  <c r="MX60" i="1"/>
  <c r="NU154" i="1"/>
  <c r="NW154" i="1" s="1"/>
  <c r="NU20" i="1"/>
  <c r="NW20" i="1" s="1"/>
  <c r="NI344" i="1"/>
  <c r="NF344" i="1"/>
  <c r="MX224" i="1"/>
  <c r="NE224" i="1"/>
  <c r="MZ224" i="1"/>
  <c r="NL224" i="1"/>
  <c r="NJ172" i="1"/>
  <c r="OB172" i="1" s="1"/>
  <c r="NU24" i="1"/>
  <c r="NW24" i="1" s="1"/>
  <c r="NH166" i="1"/>
  <c r="DX343" i="1"/>
  <c r="DW343" i="1"/>
  <c r="NH261" i="1"/>
  <c r="EG242" i="1"/>
  <c r="EI242" i="1" s="1"/>
  <c r="EC242" i="1"/>
  <c r="NB199" i="1"/>
  <c r="NI199" i="1" s="1"/>
  <c r="ND199" i="1"/>
  <c r="NJ199" i="1" s="1"/>
  <c r="OB199" i="1" s="1"/>
  <c r="OA99" i="1"/>
  <c r="OC99" i="1" s="1"/>
  <c r="NK99" i="1"/>
  <c r="ND32" i="1"/>
  <c r="NB32" i="1"/>
  <c r="NI183" i="1"/>
  <c r="NF183" i="1"/>
  <c r="DX198" i="1"/>
  <c r="DW198" i="1"/>
  <c r="NN57" i="1"/>
  <c r="NX57" i="1"/>
  <c r="NZ205" i="1"/>
  <c r="OF205" i="1" s="1"/>
  <c r="OD205" i="1"/>
  <c r="DX76" i="1"/>
  <c r="DW76" i="1"/>
  <c r="DX12" i="1"/>
  <c r="DW12" i="1"/>
  <c r="NF337" i="1"/>
  <c r="NI337" i="1"/>
  <c r="NH255" i="1"/>
  <c r="NJ255" i="1"/>
  <c r="OB255" i="1" s="1"/>
  <c r="NI143" i="1"/>
  <c r="NF143" i="1"/>
  <c r="EG106" i="1"/>
  <c r="EI106" i="1" s="1"/>
  <c r="EC106" i="1"/>
  <c r="EG40" i="1"/>
  <c r="EI40" i="1" s="1"/>
  <c r="EC40" i="1"/>
  <c r="EC79" i="1"/>
  <c r="EG79" i="1"/>
  <c r="EI79" i="1" s="1"/>
  <c r="OA210" i="1"/>
  <c r="OC210" i="1" s="1"/>
  <c r="NK210" i="1"/>
  <c r="EC174" i="1"/>
  <c r="EG174" i="1"/>
  <c r="EI174" i="1" s="1"/>
  <c r="EG178" i="1"/>
  <c r="EI178" i="1" s="1"/>
  <c r="EC178" i="1"/>
  <c r="LE82" i="1"/>
  <c r="KY82" i="1"/>
  <c r="LQ78" i="1"/>
  <c r="LW78" i="1"/>
  <c r="DX27" i="1"/>
  <c r="DW27" i="1"/>
  <c r="ED263" i="1"/>
  <c r="EF263" i="1" s="1"/>
  <c r="DZ263" i="1"/>
  <c r="MZ244" i="1"/>
  <c r="NE244" i="1"/>
  <c r="MX244" i="1"/>
  <c r="LW201" i="1"/>
  <c r="MI201" i="1"/>
  <c r="NF147" i="1"/>
  <c r="NU136" i="1"/>
  <c r="NW136" i="1" s="1"/>
  <c r="ED205" i="1"/>
  <c r="EF205" i="1" s="1"/>
  <c r="DZ205" i="1"/>
  <c r="DX92" i="1"/>
  <c r="DW92" i="1"/>
  <c r="DX57" i="1"/>
  <c r="DW57" i="1"/>
  <c r="NJ248" i="1"/>
  <c r="OB248" i="1" s="1"/>
  <c r="NH248" i="1"/>
  <c r="NF218" i="1"/>
  <c r="NI218" i="1"/>
  <c r="DX63" i="1"/>
  <c r="DW63" i="1"/>
  <c r="NU350" i="1"/>
  <c r="NW350" i="1" s="1"/>
  <c r="NX262" i="1"/>
  <c r="NN262" i="1"/>
  <c r="OA256" i="1"/>
  <c r="OC256" i="1" s="1"/>
  <c r="NK256" i="1"/>
  <c r="NF202" i="1"/>
  <c r="NI202" i="1"/>
  <c r="NL340" i="1"/>
  <c r="DW299" i="1"/>
  <c r="DX299" i="1"/>
  <c r="NH272" i="1"/>
  <c r="NJ272" i="1"/>
  <c r="OB272" i="1" s="1"/>
  <c r="DX106" i="1"/>
  <c r="DW106" i="1"/>
  <c r="NL26" i="1"/>
  <c r="NU313" i="1"/>
  <c r="NW313" i="1" s="1"/>
  <c r="NF310" i="1"/>
  <c r="NI310" i="1"/>
  <c r="NR265" i="1"/>
  <c r="NT265" i="1" s="1"/>
  <c r="NJ170" i="1"/>
  <c r="OB170" i="1" s="1"/>
  <c r="NK293" i="1"/>
  <c r="OA293" i="1"/>
  <c r="OC293" i="1" s="1"/>
  <c r="DX188" i="1"/>
  <c r="DW188" i="1"/>
  <c r="DZ115" i="1"/>
  <c r="ED115" i="1"/>
  <c r="EF115" i="1" s="1"/>
  <c r="OA290" i="1"/>
  <c r="OC290" i="1" s="1"/>
  <c r="NK290" i="1"/>
  <c r="KS191" i="1"/>
  <c r="NE191" i="1"/>
  <c r="MZ191" i="1"/>
  <c r="MX191" i="1"/>
  <c r="EC46" i="1"/>
  <c r="EG46" i="1"/>
  <c r="EI46" i="1" s="1"/>
  <c r="OA304" i="1"/>
  <c r="OC304" i="1" s="1"/>
  <c r="NK304" i="1"/>
  <c r="DZ82" i="1"/>
  <c r="ED82" i="1"/>
  <c r="EF82" i="1" s="1"/>
  <c r="NX39" i="1"/>
  <c r="NN39" i="1"/>
  <c r="NF331" i="1"/>
  <c r="NI331" i="1"/>
  <c r="NJ306" i="1"/>
  <c r="OB306" i="1" s="1"/>
  <c r="DZ217" i="1"/>
  <c r="ED217" i="1"/>
  <c r="EF217" i="1" s="1"/>
  <c r="DW48" i="1"/>
  <c r="DX48" i="1"/>
  <c r="EG334" i="1"/>
  <c r="EI334" i="1" s="1"/>
  <c r="EC334" i="1"/>
  <c r="EG301" i="1"/>
  <c r="EI301" i="1" s="1"/>
  <c r="EC301" i="1"/>
  <c r="MC234" i="1"/>
  <c r="NU234" i="1" s="1"/>
  <c r="NW234" i="1" s="1"/>
  <c r="NU222" i="1"/>
  <c r="NW222" i="1" s="1"/>
  <c r="NL181" i="1"/>
  <c r="NH153" i="1"/>
  <c r="NU107" i="1"/>
  <c r="NW107" i="1" s="1"/>
  <c r="NJ34" i="1"/>
  <c r="OB34" i="1" s="1"/>
  <c r="NH34" i="1"/>
  <c r="NZ296" i="1"/>
  <c r="OF296" i="1" s="1"/>
  <c r="OD296" i="1"/>
  <c r="NI208" i="1"/>
  <c r="NF208" i="1"/>
  <c r="ND198" i="1"/>
  <c r="NH198" i="1" s="1"/>
  <c r="NB198" i="1"/>
  <c r="NI198" i="1" s="1"/>
  <c r="NX7" i="1"/>
  <c r="NN200" i="1"/>
  <c r="NN193" i="1"/>
  <c r="NX193" i="1"/>
  <c r="NK205" i="1"/>
  <c r="NN86" i="1"/>
  <c r="NN284" i="1"/>
  <c r="MX343" i="1"/>
  <c r="MZ343" i="1"/>
  <c r="NE343" i="1"/>
  <c r="OA215" i="1"/>
  <c r="OC215" i="1" s="1"/>
  <c r="EG149" i="1"/>
  <c r="EI149" i="1" s="1"/>
  <c r="EC149" i="1"/>
  <c r="NK148" i="1"/>
  <c r="OA148" i="1"/>
  <c r="OC148" i="1" s="1"/>
  <c r="DW64" i="1"/>
  <c r="DX64" i="1"/>
  <c r="NN176" i="1"/>
  <c r="NX176" i="1"/>
  <c r="OA176" i="1" s="1"/>
  <c r="OC176" i="1" s="1"/>
  <c r="NB63" i="1"/>
  <c r="ND63" i="1"/>
  <c r="NE63" i="1"/>
  <c r="NU277" i="1"/>
  <c r="NW277" i="1" s="1"/>
  <c r="DZ252" i="1"/>
  <c r="ED252" i="1"/>
  <c r="EF252" i="1" s="1"/>
  <c r="EG281" i="1"/>
  <c r="EI281" i="1" s="1"/>
  <c r="EC281" i="1"/>
  <c r="NN122" i="1"/>
  <c r="NX122" i="1"/>
  <c r="DZ52" i="1"/>
  <c r="ED52" i="1"/>
  <c r="EF52" i="1" s="1"/>
  <c r="DW314" i="1"/>
  <c r="DX314" i="1"/>
  <c r="NL108" i="1"/>
  <c r="ED319" i="1"/>
  <c r="EF319" i="1" s="1"/>
  <c r="DZ319" i="1"/>
  <c r="NZ93" i="1"/>
  <c r="OF93" i="1" s="1"/>
  <c r="OD93" i="1"/>
  <c r="NK35" i="1"/>
  <c r="ED305" i="1"/>
  <c r="EF305" i="1" s="1"/>
  <c r="DZ305" i="1"/>
  <c r="NK19" i="1"/>
  <c r="OA19" i="1"/>
  <c r="OC19" i="1" s="1"/>
  <c r="NU334" i="1"/>
  <c r="NW334" i="1" s="1"/>
  <c r="OA286" i="1"/>
  <c r="OC286" i="1" s="1"/>
  <c r="NK286" i="1"/>
  <c r="NX217" i="1"/>
  <c r="NN217" i="1"/>
  <c r="OA140" i="1"/>
  <c r="OC140" i="1" s="1"/>
  <c r="NK140" i="1"/>
  <c r="EC300" i="1"/>
  <c r="EG300" i="1"/>
  <c r="EI300" i="1" s="1"/>
  <c r="NL92" i="1"/>
  <c r="NK53" i="1"/>
  <c r="ED323" i="1"/>
  <c r="EF323" i="1" s="1"/>
  <c r="DZ323" i="1"/>
  <c r="DZ232" i="1"/>
  <c r="ED232" i="1"/>
  <c r="EF232" i="1" s="1"/>
  <c r="ED142" i="1"/>
  <c r="EF142" i="1" s="1"/>
  <c r="DZ142" i="1"/>
  <c r="NF84" i="1"/>
  <c r="NI84" i="1"/>
  <c r="DW84" i="1"/>
  <c r="DX84" i="1"/>
  <c r="NK52" i="1"/>
  <c r="OA52" i="1"/>
  <c r="OC52" i="1" s="1"/>
  <c r="EC348" i="1"/>
  <c r="EG348" i="1"/>
  <c r="EI348" i="1" s="1"/>
  <c r="DX291" i="1"/>
  <c r="DW291" i="1"/>
  <c r="NI226" i="1"/>
  <c r="NF226" i="1"/>
  <c r="NL130" i="1"/>
  <c r="NN131" i="1"/>
  <c r="NX131" i="1"/>
  <c r="NX110" i="1"/>
  <c r="NN110" i="1"/>
  <c r="NB195" i="1"/>
  <c r="NI195" i="1" s="1"/>
  <c r="ND195" i="1"/>
  <c r="NJ195" i="1" s="1"/>
  <c r="OB195" i="1" s="1"/>
  <c r="EC20" i="1"/>
  <c r="EG20" i="1"/>
  <c r="EI20" i="1" s="1"/>
  <c r="NH240" i="1"/>
  <c r="NJ240" i="1"/>
  <c r="OB240" i="1" s="1"/>
  <c r="NN147" i="1"/>
  <c r="KY314" i="1"/>
  <c r="NN156" i="1"/>
  <c r="NX156" i="1"/>
  <c r="NN97" i="1"/>
  <c r="NX97" i="1"/>
  <c r="OD19" i="1"/>
  <c r="NZ19" i="1"/>
  <c r="OF19" i="1" s="1"/>
  <c r="ED19" i="1"/>
  <c r="EF19" i="1" s="1"/>
  <c r="DZ19" i="1"/>
  <c r="OD286" i="1"/>
  <c r="NZ286" i="1"/>
  <c r="OF286" i="1" s="1"/>
  <c r="ED184" i="1"/>
  <c r="EF184" i="1" s="1"/>
  <c r="DZ184" i="1"/>
  <c r="NN127" i="1"/>
  <c r="NX127" i="1"/>
  <c r="NJ300" i="1"/>
  <c r="OB300" i="1" s="1"/>
  <c r="NH300" i="1"/>
  <c r="DW297" i="1"/>
  <c r="DX297" i="1"/>
  <c r="EC320" i="1"/>
  <c r="EG320" i="1"/>
  <c r="EI320" i="1" s="1"/>
  <c r="KM230" i="1"/>
  <c r="NL230" i="1" s="1"/>
  <c r="LK230" i="1"/>
  <c r="NZ102" i="1"/>
  <c r="OF102" i="1" s="1"/>
  <c r="OD102" i="1"/>
  <c r="NL333" i="1"/>
  <c r="EC287" i="1"/>
  <c r="EG287" i="1"/>
  <c r="EI287" i="1" s="1"/>
  <c r="NF250" i="1"/>
  <c r="NI250" i="1"/>
  <c r="NU162" i="1"/>
  <c r="NW162" i="1" s="1"/>
  <c r="EC150" i="1"/>
  <c r="EG150" i="1"/>
  <c r="EI150" i="1" s="1"/>
  <c r="ND95" i="1"/>
  <c r="NH95" i="1" s="1"/>
  <c r="NB95" i="1"/>
  <c r="NI95" i="1" s="1"/>
  <c r="KS91" i="1"/>
  <c r="DZ278" i="1"/>
  <c r="ED278" i="1"/>
  <c r="EF278" i="1" s="1"/>
  <c r="EC162" i="1"/>
  <c r="EG162" i="1"/>
  <c r="EI162" i="1" s="1"/>
  <c r="NE283" i="1"/>
  <c r="MZ283" i="1"/>
  <c r="MX283" i="1"/>
  <c r="NL283" i="1"/>
  <c r="NI111" i="1"/>
  <c r="NF111" i="1"/>
  <c r="LW228" i="1"/>
  <c r="EC159" i="1"/>
  <c r="EG159" i="1"/>
  <c r="EI159" i="1" s="1"/>
  <c r="ND78" i="1"/>
  <c r="NB78" i="1"/>
  <c r="EG58" i="1"/>
  <c r="EI58" i="1" s="1"/>
  <c r="EC58" i="1"/>
  <c r="NI127" i="1"/>
  <c r="NF127" i="1"/>
  <c r="NE32" i="1"/>
  <c r="MZ32" i="1"/>
  <c r="MX32" i="1"/>
  <c r="DX334" i="1"/>
  <c r="DW334" i="1"/>
  <c r="NU319" i="1"/>
  <c r="NW319" i="1" s="1"/>
  <c r="DW60" i="1"/>
  <c r="DX60" i="1"/>
  <c r="ND305" i="1"/>
  <c r="NB305" i="1"/>
  <c r="NE305" i="1"/>
  <c r="EG35" i="1"/>
  <c r="EI35" i="1" s="1"/>
  <c r="EC35" i="1"/>
  <c r="OD349" i="1"/>
  <c r="NZ349" i="1"/>
  <c r="OF349" i="1" s="1"/>
  <c r="NJ117" i="1"/>
  <c r="OB117" i="1" s="1"/>
  <c r="NH117" i="1"/>
  <c r="OD106" i="1"/>
  <c r="NZ106" i="1"/>
  <c r="OF106" i="1" s="1"/>
  <c r="EC222" i="1"/>
  <c r="EG222" i="1"/>
  <c r="EI222" i="1" s="1"/>
  <c r="DX182" i="1"/>
  <c r="DW182" i="1"/>
  <c r="NH154" i="1"/>
  <c r="NJ154" i="1"/>
  <c r="OB154" i="1" s="1"/>
  <c r="NL119" i="1"/>
  <c r="NI116" i="1"/>
  <c r="NF116" i="1"/>
  <c r="ND281" i="1"/>
  <c r="NH281" i="1" s="1"/>
  <c r="NB281" i="1"/>
  <c r="NI281" i="1" s="1"/>
  <c r="NK190" i="1"/>
  <c r="OA190" i="1"/>
  <c r="OC190" i="1" s="1"/>
  <c r="NF75" i="1"/>
  <c r="NI75" i="1"/>
  <c r="ND320" i="1"/>
  <c r="NB320" i="1"/>
  <c r="NX85" i="1"/>
  <c r="NN85" i="1"/>
  <c r="NN287" i="1"/>
  <c r="NX287" i="1"/>
  <c r="OA287" i="1" s="1"/>
  <c r="OC287" i="1" s="1"/>
  <c r="NU133" i="1"/>
  <c r="NW133" i="1" s="1"/>
  <c r="EC74" i="1"/>
  <c r="EG74" i="1"/>
  <c r="EI74" i="1" s="1"/>
  <c r="EC270" i="1"/>
  <c r="EG270" i="1"/>
  <c r="EI270" i="1" s="1"/>
  <c r="EC200" i="1"/>
  <c r="EG200" i="1"/>
  <c r="EI200" i="1" s="1"/>
  <c r="NB4" i="1"/>
  <c r="NF4" i="1" s="1"/>
  <c r="ND4" i="1"/>
  <c r="NH4" i="1" s="1"/>
  <c r="OA294" i="1"/>
  <c r="OC294" i="1" s="1"/>
  <c r="NK294" i="1"/>
  <c r="DW212" i="1"/>
  <c r="DX212" i="1"/>
  <c r="NN206" i="1"/>
  <c r="NX88" i="1"/>
  <c r="OA88" i="1" s="1"/>
  <c r="OC88" i="1" s="1"/>
  <c r="NN88" i="1"/>
  <c r="EG324" i="1"/>
  <c r="EI324" i="1" s="1"/>
  <c r="EC324" i="1"/>
  <c r="NU224" i="1"/>
  <c r="NW224" i="1" s="1"/>
  <c r="EC103" i="1"/>
  <c r="EG103" i="1"/>
  <c r="EI103" i="1" s="1"/>
  <c r="NX23" i="1"/>
  <c r="NN23" i="1"/>
  <c r="OA25" i="1"/>
  <c r="OC25" i="1" s="1"/>
  <c r="NK25" i="1"/>
  <c r="OA249" i="1"/>
  <c r="OC249" i="1" s="1"/>
  <c r="NK249" i="1"/>
  <c r="DX109" i="1"/>
  <c r="DW109" i="1"/>
  <c r="OA29" i="1"/>
  <c r="OC29" i="1" s="1"/>
  <c r="NK29" i="1"/>
  <c r="ED135" i="1"/>
  <c r="EF135" i="1" s="1"/>
  <c r="DZ135" i="1"/>
  <c r="EG81" i="1"/>
  <c r="EI81" i="1" s="1"/>
  <c r="EC81" i="1"/>
  <c r="DZ147" i="1"/>
  <c r="ED147" i="1"/>
  <c r="EF147" i="1" s="1"/>
  <c r="NJ337" i="1"/>
  <c r="OB337" i="1" s="1"/>
  <c r="NH337" i="1"/>
  <c r="NJ143" i="1"/>
  <c r="OB143" i="1" s="1"/>
  <c r="NH143" i="1"/>
  <c r="ED102" i="1"/>
  <c r="EF102" i="1" s="1"/>
  <c r="DZ102" i="1"/>
  <c r="MZ9" i="1"/>
  <c r="MX9" i="1"/>
  <c r="NE9" i="1"/>
  <c r="NU346" i="1"/>
  <c r="NW346" i="1" s="1"/>
  <c r="NU342" i="1"/>
  <c r="NW342" i="1" s="1"/>
  <c r="EC309" i="1"/>
  <c r="EG309" i="1"/>
  <c r="EI309" i="1" s="1"/>
  <c r="NL282" i="1"/>
  <c r="KM82" i="1"/>
  <c r="NL82" i="1" s="1"/>
  <c r="LW82" i="1"/>
  <c r="MI78" i="1"/>
  <c r="NE78" i="1"/>
  <c r="MZ78" i="1"/>
  <c r="MX78" i="1"/>
  <c r="DW234" i="1"/>
  <c r="DX234" i="1"/>
  <c r="KY201" i="1"/>
  <c r="NL136" i="1"/>
  <c r="NX104" i="1"/>
  <c r="NX35" i="1"/>
  <c r="NN35" i="1"/>
  <c r="NL345" i="1"/>
  <c r="NL83" i="1"/>
  <c r="NE83" i="1"/>
  <c r="MZ83" i="1"/>
  <c r="MX83" i="1"/>
  <c r="OA73" i="1"/>
  <c r="OC73" i="1" s="1"/>
  <c r="NK73" i="1"/>
  <c r="DW179" i="1"/>
  <c r="DX179" i="1"/>
  <c r="NX118" i="1"/>
  <c r="NN118" i="1"/>
  <c r="EG119" i="1"/>
  <c r="EI119" i="1" s="1"/>
  <c r="EC119" i="1"/>
  <c r="NX226" i="1"/>
  <c r="NN226" i="1"/>
  <c r="NL94" i="1"/>
  <c r="NB94" i="1"/>
  <c r="ND94" i="1"/>
  <c r="NE94" i="1"/>
  <c r="OD61" i="1"/>
  <c r="NZ61" i="1"/>
  <c r="OF61" i="1" s="1"/>
  <c r="OA37" i="1"/>
  <c r="OC37" i="1" s="1"/>
  <c r="NK37" i="1"/>
  <c r="NF272" i="1"/>
  <c r="NI272" i="1"/>
  <c r="DX206" i="1"/>
  <c r="DW206" i="1"/>
  <c r="DW157" i="1"/>
  <c r="DX157" i="1"/>
  <c r="DW11" i="1"/>
  <c r="DX11" i="1"/>
  <c r="DZ53" i="1"/>
  <c r="ED53" i="1"/>
  <c r="EF53" i="1" s="1"/>
  <c r="DW268" i="1"/>
  <c r="DX268" i="1"/>
  <c r="MZ265" i="1"/>
  <c r="MX265" i="1"/>
  <c r="NE265" i="1"/>
  <c r="EC218" i="1"/>
  <c r="EG218" i="1"/>
  <c r="EI218" i="1" s="1"/>
  <c r="NH165" i="1"/>
  <c r="NJ165" i="1"/>
  <c r="OB165" i="1" s="1"/>
  <c r="EC32" i="1"/>
  <c r="EG32" i="1"/>
  <c r="EI32" i="1" s="1"/>
  <c r="NK22" i="1"/>
  <c r="OA22" i="1"/>
  <c r="OC22" i="1" s="1"/>
  <c r="EG23" i="1"/>
  <c r="EI23" i="1" s="1"/>
  <c r="EC23" i="1"/>
  <c r="DW326" i="1"/>
  <c r="DX326" i="1"/>
  <c r="LK191" i="1"/>
  <c r="NN185" i="1"/>
  <c r="NX185" i="1"/>
  <c r="NK204" i="1"/>
  <c r="OA204" i="1"/>
  <c r="OC204" i="1" s="1"/>
  <c r="EG179" i="1"/>
  <c r="EI179" i="1" s="1"/>
  <c r="EC179" i="1"/>
  <c r="ED152" i="1"/>
  <c r="EF152" i="1" s="1"/>
  <c r="DZ152" i="1"/>
  <c r="LK149" i="1"/>
  <c r="NL16" i="1"/>
  <c r="KM234" i="1"/>
  <c r="DW145" i="1"/>
  <c r="DX145" i="1"/>
  <c r="NL129" i="1"/>
  <c r="NN291" i="1"/>
  <c r="NX291" i="1"/>
  <c r="DW274" i="1"/>
  <c r="DX274" i="1"/>
  <c r="NU181" i="1"/>
  <c r="NW181" i="1" s="1"/>
  <c r="OA106" i="1"/>
  <c r="OC106" i="1" s="1"/>
  <c r="NK106" i="1"/>
  <c r="OA14" i="1"/>
  <c r="OC14" i="1" s="1"/>
  <c r="NK14" i="1"/>
  <c r="NI315" i="1"/>
  <c r="NF315" i="1"/>
  <c r="NJ208" i="1"/>
  <c r="OB208" i="1" s="1"/>
  <c r="NH208" i="1"/>
  <c r="NU186" i="1"/>
  <c r="NW186" i="1" s="1"/>
  <c r="NI131" i="1"/>
  <c r="NF131" i="1"/>
  <c r="DX94" i="1"/>
  <c r="DW94" i="1"/>
  <c r="OD71" i="1"/>
  <c r="NZ71" i="1"/>
  <c r="OF71" i="1" s="1"/>
  <c r="OD229" i="1"/>
  <c r="NZ229" i="1"/>
  <c r="OF229" i="1" s="1"/>
  <c r="NZ200" i="1"/>
  <c r="OF200" i="1" s="1"/>
  <c r="OD200" i="1"/>
  <c r="OA205" i="1"/>
  <c r="OC205" i="1" s="1"/>
  <c r="OD86" i="1"/>
  <c r="NZ86" i="1"/>
  <c r="OF86" i="1" s="1"/>
  <c r="NX160" i="1"/>
  <c r="NZ47" i="1"/>
  <c r="OF47" i="1" s="1"/>
  <c r="OD47" i="1"/>
  <c r="NX284" i="1"/>
  <c r="NX138" i="1" l="1"/>
  <c r="NN138" i="1"/>
  <c r="NX279" i="1"/>
  <c r="NN279" i="1"/>
  <c r="NK215" i="1"/>
  <c r="NJ74" i="1"/>
  <c r="OB74" i="1" s="1"/>
  <c r="NN207" i="1"/>
  <c r="NL343" i="1"/>
  <c r="NX109" i="1"/>
  <c r="NH250" i="1"/>
  <c r="NI306" i="1"/>
  <c r="NF248" i="1"/>
  <c r="NJ67" i="1"/>
  <c r="OB67" i="1" s="1"/>
  <c r="NL234" i="1"/>
  <c r="NX67" i="1"/>
  <c r="NZ67" i="1" s="1"/>
  <c r="OF67" i="1" s="1"/>
  <c r="NX300" i="1"/>
  <c r="NX95" i="1"/>
  <c r="NZ126" i="1"/>
  <c r="OF126" i="1" s="1"/>
  <c r="OD126" i="1"/>
  <c r="NX189" i="1"/>
  <c r="NI174" i="1"/>
  <c r="OA174" i="1" s="1"/>
  <c r="OC174" i="1" s="1"/>
  <c r="NF174" i="1"/>
  <c r="NK152" i="1"/>
  <c r="NN309" i="1"/>
  <c r="NX309" i="1"/>
  <c r="NJ174" i="1"/>
  <c r="OB174" i="1" s="1"/>
  <c r="NH174" i="1"/>
  <c r="NI309" i="1"/>
  <c r="NF309" i="1"/>
  <c r="NH309" i="1"/>
  <c r="NJ309" i="1"/>
  <c r="OB309" i="1" s="1"/>
  <c r="NN60" i="2"/>
  <c r="NX60" i="2"/>
  <c r="NN32" i="2"/>
  <c r="NX32" i="2"/>
  <c r="NN74" i="2"/>
  <c r="NX74" i="2"/>
  <c r="NJ84" i="2"/>
  <c r="OB84" i="2" s="1"/>
  <c r="NH84" i="2"/>
  <c r="NZ69" i="2"/>
  <c r="OF69" i="2" s="1"/>
  <c r="OA328" i="2"/>
  <c r="OC328" i="2" s="1"/>
  <c r="NX75" i="2"/>
  <c r="NK88" i="2"/>
  <c r="NL122" i="2"/>
  <c r="NX122" i="2" s="1"/>
  <c r="NJ300" i="2"/>
  <c r="OB300" i="2" s="1"/>
  <c r="NH300" i="2"/>
  <c r="NF148" i="2"/>
  <c r="NI148" i="2"/>
  <c r="NI317" i="2"/>
  <c r="NF317" i="2"/>
  <c r="NF117" i="2"/>
  <c r="NI117" i="2"/>
  <c r="NK117" i="2" s="1"/>
  <c r="NJ317" i="2"/>
  <c r="OB317" i="2" s="1"/>
  <c r="NH317" i="2"/>
  <c r="OC23" i="2"/>
  <c r="NN69" i="2"/>
  <c r="NF300" i="2"/>
  <c r="NI300" i="2"/>
  <c r="NH148" i="2"/>
  <c r="NJ148" i="2"/>
  <c r="OB148" i="2" s="1"/>
  <c r="NI110" i="2"/>
  <c r="NF110" i="2"/>
  <c r="NX276" i="2"/>
  <c r="NN276" i="2"/>
  <c r="NJ92" i="2"/>
  <c r="OB92" i="2" s="1"/>
  <c r="NH92" i="2"/>
  <c r="NX265" i="2"/>
  <c r="NN265" i="2"/>
  <c r="NX33" i="2"/>
  <c r="OA261" i="2"/>
  <c r="OC261" i="2" s="1"/>
  <c r="NI265" i="2"/>
  <c r="NF265" i="2"/>
  <c r="NJ100" i="2"/>
  <c r="OB100" i="2" s="1"/>
  <c r="NH100" i="2"/>
  <c r="NI331" i="2"/>
  <c r="NK331" i="2" s="1"/>
  <c r="NF331" i="2"/>
  <c r="NJ117" i="2"/>
  <c r="OB117" i="2" s="1"/>
  <c r="NH117" i="2"/>
  <c r="NN225" i="2"/>
  <c r="NX205" i="2"/>
  <c r="OD328" i="2"/>
  <c r="NI325" i="2"/>
  <c r="NI213" i="2"/>
  <c r="OA213" i="2" s="1"/>
  <c r="OC213" i="2" s="1"/>
  <c r="OA34" i="2"/>
  <c r="NU112" i="2"/>
  <c r="NW112" i="2" s="1"/>
  <c r="NJ265" i="2"/>
  <c r="OB265" i="2" s="1"/>
  <c r="NH265" i="2"/>
  <c r="NF100" i="2"/>
  <c r="NI100" i="2"/>
  <c r="NH331" i="2"/>
  <c r="NJ331" i="2"/>
  <c r="OB331" i="2" s="1"/>
  <c r="NH110" i="2"/>
  <c r="NJ110" i="2"/>
  <c r="OB110" i="2" s="1"/>
  <c r="NI92" i="2"/>
  <c r="NF92" i="2"/>
  <c r="NI82" i="2"/>
  <c r="NF82" i="2"/>
  <c r="NZ261" i="2"/>
  <c r="OF261" i="2" s="1"/>
  <c r="NN257" i="2"/>
  <c r="NU76" i="2"/>
  <c r="NW76" i="2" s="1"/>
  <c r="NH82" i="2"/>
  <c r="NJ82" i="2"/>
  <c r="OB82" i="2" s="1"/>
  <c r="NL282" i="2"/>
  <c r="NF142" i="2"/>
  <c r="NF345" i="2"/>
  <c r="NX341" i="2"/>
  <c r="OD341" i="2" s="1"/>
  <c r="NU189" i="2"/>
  <c r="NW189" i="2" s="1"/>
  <c r="NF250" i="2"/>
  <c r="NI250" i="2"/>
  <c r="OA250" i="2" s="1"/>
  <c r="OC250" i="2" s="1"/>
  <c r="NX100" i="2"/>
  <c r="NN100" i="2"/>
  <c r="NF246" i="2"/>
  <c r="NI246" i="2"/>
  <c r="NK246" i="2" s="1"/>
  <c r="NJ74" i="2"/>
  <c r="OB74" i="2" s="1"/>
  <c r="NH74" i="2"/>
  <c r="NW84" i="2"/>
  <c r="NX84" i="2"/>
  <c r="NH246" i="2"/>
  <c r="NJ246" i="2"/>
  <c r="OB246" i="2" s="1"/>
  <c r="NI74" i="2"/>
  <c r="NF74" i="2"/>
  <c r="NI84" i="2"/>
  <c r="NF84" i="2"/>
  <c r="NW222" i="2"/>
  <c r="NX222" i="2"/>
  <c r="OB69" i="2"/>
  <c r="OC69" i="2" s="1"/>
  <c r="NK69" i="2"/>
  <c r="NN122" i="2"/>
  <c r="NF19" i="2"/>
  <c r="NI19" i="2"/>
  <c r="NX108" i="2"/>
  <c r="NL322" i="2"/>
  <c r="NN322" i="2" s="1"/>
  <c r="NU214" i="2"/>
  <c r="NW214" i="2" s="1"/>
  <c r="NJ111" i="2"/>
  <c r="OB111" i="2" s="1"/>
  <c r="NL323" i="2"/>
  <c r="NN323" i="2" s="1"/>
  <c r="NI172" i="2"/>
  <c r="NF172" i="2"/>
  <c r="NH189" i="2"/>
  <c r="NJ189" i="2"/>
  <c r="OB189" i="2" s="1"/>
  <c r="DZ325" i="2"/>
  <c r="ED325" i="2"/>
  <c r="EF325" i="2" s="1"/>
  <c r="NF324" i="2"/>
  <c r="NI324" i="2"/>
  <c r="NI90" i="2"/>
  <c r="NF90" i="2"/>
  <c r="NF88" i="2"/>
  <c r="NH258" i="2"/>
  <c r="NJ258" i="2"/>
  <c r="OB258" i="2" s="1"/>
  <c r="NI223" i="2"/>
  <c r="NF223" i="2"/>
  <c r="NJ279" i="2"/>
  <c r="NJ87" i="2"/>
  <c r="OB87" i="2" s="1"/>
  <c r="NH87" i="2"/>
  <c r="NI33" i="2"/>
  <c r="NF33" i="2"/>
  <c r="NF279" i="2"/>
  <c r="NF189" i="2"/>
  <c r="NI189" i="2"/>
  <c r="NN318" i="2"/>
  <c r="NX318" i="2"/>
  <c r="NU122" i="2"/>
  <c r="NW122" i="2" s="1"/>
  <c r="NI274" i="2"/>
  <c r="NF274" i="2"/>
  <c r="NI32" i="2"/>
  <c r="NF32" i="2"/>
  <c r="NW258" i="2"/>
  <c r="NX258" i="2"/>
  <c r="NJ90" i="2"/>
  <c r="OB90" i="2" s="1"/>
  <c r="NH90" i="2"/>
  <c r="NF112" i="2"/>
  <c r="NF146" i="2"/>
  <c r="NI146" i="2"/>
  <c r="NH88" i="2"/>
  <c r="NX345" i="2"/>
  <c r="NH274" i="2"/>
  <c r="NJ274" i="2"/>
  <c r="OB274" i="2" s="1"/>
  <c r="NI122" i="2"/>
  <c r="NF122" i="2"/>
  <c r="NN172" i="2"/>
  <c r="NH327" i="2"/>
  <c r="NF241" i="2"/>
  <c r="NH7" i="2"/>
  <c r="OC34" i="2"/>
  <c r="NI87" i="2"/>
  <c r="NF87" i="2"/>
  <c r="NJ253" i="2"/>
  <c r="OB253" i="2" s="1"/>
  <c r="NH253" i="2"/>
  <c r="NI54" i="2"/>
  <c r="NF54" i="2"/>
  <c r="DZ94" i="2"/>
  <c r="ED94" i="2"/>
  <c r="EF94" i="2" s="1"/>
  <c r="NL76" i="2"/>
  <c r="NH76" i="2"/>
  <c r="NJ76" i="2"/>
  <c r="OB76" i="2" s="1"/>
  <c r="NL189" i="2"/>
  <c r="NJ122" i="2"/>
  <c r="OB122" i="2" s="1"/>
  <c r="NH122" i="2"/>
  <c r="NJ19" i="2"/>
  <c r="OB19" i="2" s="1"/>
  <c r="NH19" i="2"/>
  <c r="NH185" i="2"/>
  <c r="NJ185" i="2"/>
  <c r="OB185" i="2" s="1"/>
  <c r="NX112" i="2"/>
  <c r="NN112" i="2"/>
  <c r="NH32" i="2"/>
  <c r="NJ32" i="2"/>
  <c r="OB32" i="2" s="1"/>
  <c r="NN141" i="2"/>
  <c r="NJ351" i="2"/>
  <c r="OB351" i="2" s="1"/>
  <c r="OA142" i="2"/>
  <c r="NX324" i="2"/>
  <c r="NN324" i="2"/>
  <c r="NJ42" i="2"/>
  <c r="OB42" i="2" s="1"/>
  <c r="NH42" i="2"/>
  <c r="NF253" i="2"/>
  <c r="NI253" i="2"/>
  <c r="NI98" i="2"/>
  <c r="NF98" i="2"/>
  <c r="NH54" i="2"/>
  <c r="NJ54" i="2"/>
  <c r="OB54" i="2" s="1"/>
  <c r="NJ58" i="2"/>
  <c r="OB58" i="2" s="1"/>
  <c r="NH58" i="2"/>
  <c r="NU185" i="2"/>
  <c r="NW185" i="2" s="1"/>
  <c r="NI228" i="2"/>
  <c r="NF228" i="2"/>
  <c r="NJ33" i="2"/>
  <c r="OB33" i="2" s="1"/>
  <c r="NH33" i="2"/>
  <c r="NJ311" i="2"/>
  <c r="OB311" i="2" s="1"/>
  <c r="NH311" i="2"/>
  <c r="NJ227" i="2"/>
  <c r="OB227" i="2" s="1"/>
  <c r="NH227" i="2"/>
  <c r="NZ172" i="2"/>
  <c r="OF172" i="2" s="1"/>
  <c r="NJ205" i="2"/>
  <c r="OB205" i="2" s="1"/>
  <c r="NH205" i="2"/>
  <c r="NI42" i="2"/>
  <c r="NF42" i="2"/>
  <c r="NN223" i="2"/>
  <c r="NX223" i="2"/>
  <c r="NJ98" i="2"/>
  <c r="OB98" i="2" s="1"/>
  <c r="NH98" i="2"/>
  <c r="NT90" i="2"/>
  <c r="NX90" i="2"/>
  <c r="ED146" i="2"/>
  <c r="EF146" i="2" s="1"/>
  <c r="DZ146" i="2"/>
  <c r="NF102" i="2"/>
  <c r="NI102" i="2"/>
  <c r="NH228" i="2"/>
  <c r="NJ228" i="2"/>
  <c r="OB228" i="2" s="1"/>
  <c r="NJ112" i="2"/>
  <c r="NH112" i="2"/>
  <c r="NI151" i="2"/>
  <c r="NF151" i="2"/>
  <c r="NI311" i="2"/>
  <c r="NF311" i="2"/>
  <c r="NN311" i="2"/>
  <c r="NX311" i="2"/>
  <c r="NF185" i="2"/>
  <c r="NI185" i="2"/>
  <c r="NI227" i="2"/>
  <c r="NF227" i="2"/>
  <c r="NF58" i="2"/>
  <c r="NI58" i="2"/>
  <c r="NI76" i="2"/>
  <c r="NF76" i="2"/>
  <c r="NX329" i="2"/>
  <c r="NZ329" i="2" s="1"/>
  <c r="OF329" i="2" s="1"/>
  <c r="NF205" i="2"/>
  <c r="NI205" i="2"/>
  <c r="NJ276" i="2"/>
  <c r="OB276" i="2" s="1"/>
  <c r="NH276" i="2"/>
  <c r="NF318" i="2"/>
  <c r="NI318" i="2"/>
  <c r="NN151" i="2"/>
  <c r="NX151" i="2"/>
  <c r="NJ102" i="2"/>
  <c r="OB102" i="2" s="1"/>
  <c r="NH102" i="2"/>
  <c r="NJ324" i="2"/>
  <c r="OB324" i="2" s="1"/>
  <c r="NH324" i="2"/>
  <c r="NJ151" i="2"/>
  <c r="OB151" i="2" s="1"/>
  <c r="NH151" i="2"/>
  <c r="NI95" i="2"/>
  <c r="NF95" i="2"/>
  <c r="NL185" i="2"/>
  <c r="NF258" i="2"/>
  <c r="NI258" i="2"/>
  <c r="OA102" i="2"/>
  <c r="NN227" i="2"/>
  <c r="NX227" i="2"/>
  <c r="NL77" i="2"/>
  <c r="NX309" i="2"/>
  <c r="NJ172" i="2"/>
  <c r="OB172" i="2" s="1"/>
  <c r="NH172" i="2"/>
  <c r="NJ96" i="2"/>
  <c r="OB96" i="2" s="1"/>
  <c r="NH96" i="2"/>
  <c r="NJ142" i="2"/>
  <c r="OB142" i="2" s="1"/>
  <c r="NH142" i="2"/>
  <c r="NF276" i="2"/>
  <c r="NI276" i="2"/>
  <c r="NJ318" i="2"/>
  <c r="OB318" i="2" s="1"/>
  <c r="NH318" i="2"/>
  <c r="NX88" i="2"/>
  <c r="NN88" i="2"/>
  <c r="NJ95" i="2"/>
  <c r="OB95" i="2" s="1"/>
  <c r="NH95" i="2"/>
  <c r="NH146" i="2"/>
  <c r="NJ146" i="2"/>
  <c r="OB146" i="2" s="1"/>
  <c r="NH223" i="2"/>
  <c r="NJ223" i="2"/>
  <c r="OB223" i="2" s="1"/>
  <c r="NJ189" i="1"/>
  <c r="OB189" i="1" s="1"/>
  <c r="NH189" i="1"/>
  <c r="NI189" i="1"/>
  <c r="NF189" i="1"/>
  <c r="NJ146" i="1"/>
  <c r="OB146" i="1" s="1"/>
  <c r="NH146" i="1"/>
  <c r="NJ85" i="1"/>
  <c r="OB85" i="1" s="1"/>
  <c r="NH85" i="1"/>
  <c r="NF85" i="1"/>
  <c r="NI85" i="1"/>
  <c r="NF146" i="1"/>
  <c r="NI146" i="1"/>
  <c r="NN146" i="1"/>
  <c r="NX146" i="1"/>
  <c r="NX135" i="1"/>
  <c r="NN135" i="1"/>
  <c r="NN220" i="1"/>
  <c r="NX220" i="1"/>
  <c r="NH126" i="1"/>
  <c r="NJ126" i="1"/>
  <c r="OB126" i="1" s="1"/>
  <c r="NX147" i="1"/>
  <c r="OD147" i="1" s="1"/>
  <c r="OD128" i="1"/>
  <c r="NI68" i="1"/>
  <c r="NF68" i="1"/>
  <c r="NI126" i="1"/>
  <c r="NF126" i="1"/>
  <c r="NN144" i="1"/>
  <c r="NX144" i="1"/>
  <c r="NN128" i="1"/>
  <c r="NH68" i="1"/>
  <c r="NJ68" i="1"/>
  <c r="OB68" i="1" s="1"/>
  <c r="NU245" i="1"/>
  <c r="NW245" i="1" s="1"/>
  <c r="NX120" i="1"/>
  <c r="NX28" i="1"/>
  <c r="NH193" i="1"/>
  <c r="NN245" i="1"/>
  <c r="NX242" i="1"/>
  <c r="NN242" i="1"/>
  <c r="NX10" i="1"/>
  <c r="NI242" i="1"/>
  <c r="NF242" i="1"/>
  <c r="NF10" i="1"/>
  <c r="NI10" i="1"/>
  <c r="NX159" i="1"/>
  <c r="NN159" i="1"/>
  <c r="NI67" i="1"/>
  <c r="NI57" i="1"/>
  <c r="NF57" i="1"/>
  <c r="NX68" i="1"/>
  <c r="NH10" i="1"/>
  <c r="NJ10" i="1"/>
  <c r="OB10" i="1" s="1"/>
  <c r="NH57" i="1"/>
  <c r="NJ57" i="1"/>
  <c r="OB57" i="1" s="1"/>
  <c r="NH242" i="1"/>
  <c r="NJ242" i="1"/>
  <c r="OB242" i="1" s="1"/>
  <c r="NH245" i="1"/>
  <c r="OC125" i="1"/>
  <c r="NX218" i="1"/>
  <c r="NF245" i="1"/>
  <c r="NI245" i="1"/>
  <c r="NX256" i="2"/>
  <c r="NN256" i="2"/>
  <c r="NK247" i="2"/>
  <c r="OA149" i="2"/>
  <c r="OC149" i="2" s="1"/>
  <c r="NK149" i="2"/>
  <c r="NK138" i="2"/>
  <c r="NI234" i="2"/>
  <c r="NF234" i="2"/>
  <c r="DZ307" i="2"/>
  <c r="ED307" i="2"/>
  <c r="EF307" i="2" s="1"/>
  <c r="OA83" i="2"/>
  <c r="OC83" i="2" s="1"/>
  <c r="NK83" i="2"/>
  <c r="ED95" i="2"/>
  <c r="EF95" i="2" s="1"/>
  <c r="DZ95" i="2"/>
  <c r="DZ59" i="2"/>
  <c r="ED59" i="2"/>
  <c r="EF59" i="2" s="1"/>
  <c r="NH275" i="2"/>
  <c r="NJ275" i="2"/>
  <c r="OB275" i="2" s="1"/>
  <c r="NI50" i="2"/>
  <c r="NF50" i="2"/>
  <c r="NK232" i="2"/>
  <c r="OA232" i="2"/>
  <c r="OC232" i="2" s="1"/>
  <c r="NX176" i="2"/>
  <c r="OA176" i="2" s="1"/>
  <c r="OC176" i="2" s="1"/>
  <c r="NN176" i="2"/>
  <c r="OA217" i="2"/>
  <c r="OC217" i="2" s="1"/>
  <c r="NK217" i="2"/>
  <c r="DZ341" i="2"/>
  <c r="ED341" i="2"/>
  <c r="EF341" i="2" s="1"/>
  <c r="NX236" i="2"/>
  <c r="NN236" i="2"/>
  <c r="ED72" i="2"/>
  <c r="EF72" i="2" s="1"/>
  <c r="DZ72" i="2"/>
  <c r="NH222" i="2"/>
  <c r="NJ222" i="2"/>
  <c r="OB222" i="2" s="1"/>
  <c r="NI62" i="2"/>
  <c r="NF62" i="2"/>
  <c r="NF118" i="2"/>
  <c r="NI118" i="2"/>
  <c r="NX282" i="2"/>
  <c r="NN282" i="2"/>
  <c r="NK81" i="2"/>
  <c r="OA81" i="2"/>
  <c r="OC81" i="2" s="1"/>
  <c r="NK207" i="2"/>
  <c r="NN153" i="2"/>
  <c r="NX153" i="2"/>
  <c r="ED29" i="2"/>
  <c r="EF29" i="2" s="1"/>
  <c r="DZ29" i="2"/>
  <c r="ED70" i="2"/>
  <c r="EF70" i="2" s="1"/>
  <c r="DZ70" i="2"/>
  <c r="NN15" i="2"/>
  <c r="NX15" i="2"/>
  <c r="NJ230" i="2"/>
  <c r="OB230" i="2" s="1"/>
  <c r="NH230" i="2"/>
  <c r="DZ257" i="2"/>
  <c r="ED257" i="2"/>
  <c r="EF257" i="2" s="1"/>
  <c r="DZ99" i="2"/>
  <c r="ED99" i="2"/>
  <c r="EF99" i="2" s="1"/>
  <c r="NX312" i="2"/>
  <c r="NN312" i="2"/>
  <c r="NX281" i="2"/>
  <c r="NZ72" i="2"/>
  <c r="OF72" i="2" s="1"/>
  <c r="OD72" i="2"/>
  <c r="DZ47" i="2"/>
  <c r="ED47" i="2"/>
  <c r="EF47" i="2" s="1"/>
  <c r="NK295" i="2"/>
  <c r="OA295" i="2"/>
  <c r="OC295" i="2" s="1"/>
  <c r="NN234" i="2"/>
  <c r="NX234" i="2"/>
  <c r="DZ302" i="2"/>
  <c r="ED302" i="2"/>
  <c r="EF302" i="2" s="1"/>
  <c r="NK254" i="2"/>
  <c r="OA254" i="2"/>
  <c r="OC254" i="2" s="1"/>
  <c r="NX285" i="2"/>
  <c r="NN285" i="2"/>
  <c r="NJ226" i="2"/>
  <c r="OB226" i="2" s="1"/>
  <c r="NH226" i="2"/>
  <c r="NI298" i="2"/>
  <c r="NF298" i="2"/>
  <c r="DZ242" i="2"/>
  <c r="ED242" i="2"/>
  <c r="EF242" i="2" s="1"/>
  <c r="NX61" i="2"/>
  <c r="NN61" i="2"/>
  <c r="NI335" i="2"/>
  <c r="NF335" i="2"/>
  <c r="NI14" i="2"/>
  <c r="NF14" i="2"/>
  <c r="NI121" i="2"/>
  <c r="NF121" i="2"/>
  <c r="ED142" i="2"/>
  <c r="EF142" i="2" s="1"/>
  <c r="DZ142" i="2"/>
  <c r="OD342" i="2"/>
  <c r="NZ342" i="2"/>
  <c r="OF342" i="2" s="1"/>
  <c r="NN99" i="2"/>
  <c r="NX99" i="2"/>
  <c r="OA187" i="2"/>
  <c r="OC187" i="2" s="1"/>
  <c r="NK187" i="2"/>
  <c r="DZ274" i="2"/>
  <c r="ED274" i="2"/>
  <c r="EF274" i="2" s="1"/>
  <c r="OD134" i="2"/>
  <c r="NZ134" i="2"/>
  <c r="OF134" i="2" s="1"/>
  <c r="ED194" i="2"/>
  <c r="EF194" i="2" s="1"/>
  <c r="DZ194" i="2"/>
  <c r="ED164" i="2"/>
  <c r="EF164" i="2" s="1"/>
  <c r="DZ164" i="2"/>
  <c r="OA194" i="2"/>
  <c r="OC194" i="2" s="1"/>
  <c r="NK194" i="2"/>
  <c r="ED216" i="2"/>
  <c r="EF216" i="2" s="1"/>
  <c r="DZ216" i="2"/>
  <c r="DZ30" i="2"/>
  <c r="ED30" i="2"/>
  <c r="EF30" i="2" s="1"/>
  <c r="OD60" i="2"/>
  <c r="NZ60" i="2"/>
  <c r="OF60" i="2" s="1"/>
  <c r="OD23" i="2"/>
  <c r="NZ23" i="2"/>
  <c r="OF23" i="2" s="1"/>
  <c r="NJ166" i="2"/>
  <c r="OB166" i="2" s="1"/>
  <c r="NH166" i="2"/>
  <c r="DZ188" i="2"/>
  <c r="ED188" i="2"/>
  <c r="EF188" i="2" s="1"/>
  <c r="NK239" i="2"/>
  <c r="OA239" i="2"/>
  <c r="OC239" i="2" s="1"/>
  <c r="NF322" i="2"/>
  <c r="NI322" i="2"/>
  <c r="DZ23" i="2"/>
  <c r="ED23" i="2"/>
  <c r="EF23" i="2" s="1"/>
  <c r="DZ350" i="2"/>
  <c r="ED350" i="2"/>
  <c r="EF350" i="2" s="1"/>
  <c r="NX283" i="2"/>
  <c r="NN283" i="2"/>
  <c r="OA17" i="2"/>
  <c r="OC17" i="2" s="1"/>
  <c r="NK17" i="2"/>
  <c r="NN118" i="2"/>
  <c r="NX118" i="2"/>
  <c r="OD251" i="2"/>
  <c r="NZ251" i="2"/>
  <c r="OF251" i="2" s="1"/>
  <c r="NI22" i="2"/>
  <c r="NF22" i="2"/>
  <c r="NU77" i="2"/>
  <c r="NW77" i="2" s="1"/>
  <c r="ED176" i="2"/>
  <c r="EF176" i="2" s="1"/>
  <c r="DZ176" i="2"/>
  <c r="NI225" i="2"/>
  <c r="DZ222" i="2"/>
  <c r="ED222" i="2"/>
  <c r="EF222" i="2" s="1"/>
  <c r="NJ85" i="2"/>
  <c r="OB85" i="2" s="1"/>
  <c r="NH85" i="2"/>
  <c r="NI70" i="2"/>
  <c r="NF70" i="2"/>
  <c r="NJ299" i="2"/>
  <c r="OB299" i="2" s="1"/>
  <c r="NH299" i="2"/>
  <c r="ED343" i="2"/>
  <c r="EF343" i="2" s="1"/>
  <c r="DZ343" i="2"/>
  <c r="NX277" i="2"/>
  <c r="NN277" i="2"/>
  <c r="NX41" i="2"/>
  <c r="NN41" i="2"/>
  <c r="DZ85" i="2"/>
  <c r="ED85" i="2"/>
  <c r="EF85" i="2" s="1"/>
  <c r="ED276" i="2"/>
  <c r="EF276" i="2" s="1"/>
  <c r="DZ276" i="2"/>
  <c r="ED155" i="2"/>
  <c r="EF155" i="2" s="1"/>
  <c r="DZ155" i="2"/>
  <c r="ED298" i="2"/>
  <c r="EF298" i="2" s="1"/>
  <c r="DZ298" i="2"/>
  <c r="OD292" i="2"/>
  <c r="NZ292" i="2"/>
  <c r="OF292" i="2" s="1"/>
  <c r="OA203" i="2"/>
  <c r="OC203" i="2" s="1"/>
  <c r="NK203" i="2"/>
  <c r="OD330" i="2"/>
  <c r="NZ330" i="2"/>
  <c r="OF330" i="2" s="1"/>
  <c r="NH77" i="2"/>
  <c r="NJ77" i="2"/>
  <c r="OB77" i="2" s="1"/>
  <c r="ED18" i="2"/>
  <c r="EF18" i="2" s="1"/>
  <c r="DZ18" i="2"/>
  <c r="OA198" i="2"/>
  <c r="OC198" i="2" s="1"/>
  <c r="NK198" i="2"/>
  <c r="NJ153" i="2"/>
  <c r="OB153" i="2" s="1"/>
  <c r="NH153" i="2"/>
  <c r="NK250" i="2"/>
  <c r="DZ11" i="2"/>
  <c r="ED11" i="2"/>
  <c r="EF11" i="2" s="1"/>
  <c r="OA7" i="2"/>
  <c r="OC7" i="2" s="1"/>
  <c r="NK7" i="2"/>
  <c r="NI252" i="2"/>
  <c r="NF252" i="2"/>
  <c r="NX105" i="2"/>
  <c r="OA105" i="2" s="1"/>
  <c r="OC105" i="2" s="1"/>
  <c r="NN105" i="2"/>
  <c r="DZ284" i="2"/>
  <c r="ED284" i="2"/>
  <c r="EF284" i="2" s="1"/>
  <c r="NJ178" i="2"/>
  <c r="OB178" i="2" s="1"/>
  <c r="NH178" i="2"/>
  <c r="NX126" i="2"/>
  <c r="NN126" i="2"/>
  <c r="NK350" i="2"/>
  <c r="ED112" i="2"/>
  <c r="EF112" i="2" s="1"/>
  <c r="DZ112" i="2"/>
  <c r="NU128" i="2"/>
  <c r="NW128" i="2" s="1"/>
  <c r="NK164" i="2"/>
  <c r="OA164" i="2"/>
  <c r="OC164" i="2" s="1"/>
  <c r="DZ167" i="2"/>
  <c r="ED167" i="2"/>
  <c r="EF167" i="2" s="1"/>
  <c r="ED73" i="2"/>
  <c r="EF73" i="2" s="1"/>
  <c r="DZ73" i="2"/>
  <c r="DZ301" i="2"/>
  <c r="ED301" i="2"/>
  <c r="EF301" i="2" s="1"/>
  <c r="OD194" i="2"/>
  <c r="NZ194" i="2"/>
  <c r="OF194" i="2" s="1"/>
  <c r="ED37" i="2"/>
  <c r="EF37" i="2" s="1"/>
  <c r="DZ37" i="2"/>
  <c r="NN161" i="2"/>
  <c r="NX161" i="2"/>
  <c r="OA161" i="2" s="1"/>
  <c r="OC161" i="2" s="1"/>
  <c r="NK105" i="2"/>
  <c r="NJ50" i="2"/>
  <c r="OB50" i="2" s="1"/>
  <c r="NH50" i="2"/>
  <c r="NI57" i="2"/>
  <c r="NF57" i="2"/>
  <c r="ED14" i="2"/>
  <c r="EF14" i="2" s="1"/>
  <c r="DZ14" i="2"/>
  <c r="NK264" i="2"/>
  <c r="OA264" i="2"/>
  <c r="OC264" i="2" s="1"/>
  <c r="ED326" i="2"/>
  <c r="EF326" i="2" s="1"/>
  <c r="DZ326" i="2"/>
  <c r="OD201" i="2"/>
  <c r="NZ201" i="2"/>
  <c r="OF201" i="2" s="1"/>
  <c r="NI222" i="2"/>
  <c r="NF222" i="2"/>
  <c r="NJ62" i="2"/>
  <c r="OB62" i="2" s="1"/>
  <c r="NH62" i="2"/>
  <c r="NH118" i="2"/>
  <c r="NJ118" i="2"/>
  <c r="OB118" i="2" s="1"/>
  <c r="DZ64" i="2"/>
  <c r="ED64" i="2"/>
  <c r="EF64" i="2" s="1"/>
  <c r="OD288" i="2"/>
  <c r="NZ288" i="2"/>
  <c r="OF288" i="2" s="1"/>
  <c r="OA288" i="2"/>
  <c r="OC288" i="2" s="1"/>
  <c r="NZ222" i="2"/>
  <c r="OF222" i="2" s="1"/>
  <c r="OD222" i="2"/>
  <c r="OD96" i="2"/>
  <c r="NZ96" i="2"/>
  <c r="OF96" i="2" s="1"/>
  <c r="ED262" i="2"/>
  <c r="EF262" i="2" s="1"/>
  <c r="DZ262" i="2"/>
  <c r="NX191" i="2"/>
  <c r="NN191" i="2"/>
  <c r="NL128" i="2"/>
  <c r="OD71" i="2"/>
  <c r="NZ71" i="2"/>
  <c r="OF71" i="2" s="1"/>
  <c r="DZ123" i="2"/>
  <c r="ED123" i="2"/>
  <c r="EF123" i="2" s="1"/>
  <c r="NI206" i="2"/>
  <c r="NF206" i="2"/>
  <c r="DZ211" i="2"/>
  <c r="ED211" i="2"/>
  <c r="EF211" i="2" s="1"/>
  <c r="OD131" i="2"/>
  <c r="NZ131" i="2"/>
  <c r="OF131" i="2" s="1"/>
  <c r="ED271" i="2"/>
  <c r="EF271" i="2" s="1"/>
  <c r="DZ271" i="2"/>
  <c r="NN47" i="2"/>
  <c r="NX47" i="2"/>
  <c r="DZ319" i="2"/>
  <c r="ED319" i="2"/>
  <c r="EF319" i="2" s="1"/>
  <c r="DZ118" i="2"/>
  <c r="ED118" i="2"/>
  <c r="EF118" i="2" s="1"/>
  <c r="ED21" i="2"/>
  <c r="EF21" i="2" s="1"/>
  <c r="DZ21" i="2"/>
  <c r="ED31" i="2"/>
  <c r="EF31" i="2" s="1"/>
  <c r="DZ31" i="2"/>
  <c r="ED303" i="2"/>
  <c r="EF303" i="2" s="1"/>
  <c r="DZ303" i="2"/>
  <c r="NJ214" i="2"/>
  <c r="OB214" i="2" s="1"/>
  <c r="NH214" i="2"/>
  <c r="OA38" i="2"/>
  <c r="OC38" i="2" s="1"/>
  <c r="NK38" i="2"/>
  <c r="NZ212" i="2"/>
  <c r="OF212" i="2" s="1"/>
  <c r="OD212" i="2"/>
  <c r="NK107" i="2"/>
  <c r="OA107" i="2"/>
  <c r="OC107" i="2" s="1"/>
  <c r="NZ43" i="2"/>
  <c r="OF43" i="2" s="1"/>
  <c r="OD43" i="2"/>
  <c r="OA43" i="2"/>
  <c r="OC43" i="2" s="1"/>
  <c r="NH243" i="2"/>
  <c r="NJ243" i="2"/>
  <c r="OB243" i="2" s="1"/>
  <c r="NI338" i="2"/>
  <c r="NF338" i="2"/>
  <c r="NJ298" i="2"/>
  <c r="OB298" i="2" s="1"/>
  <c r="NH298" i="2"/>
  <c r="DZ195" i="2"/>
  <c r="ED195" i="2"/>
  <c r="EF195" i="2" s="1"/>
  <c r="NH335" i="2"/>
  <c r="NJ335" i="2"/>
  <c r="OB335" i="2" s="1"/>
  <c r="NZ7" i="2"/>
  <c r="OF7" i="2" s="1"/>
  <c r="OD7" i="2"/>
  <c r="NI237" i="2"/>
  <c r="NF237" i="2"/>
  <c r="NJ14" i="2"/>
  <c r="OB14" i="2" s="1"/>
  <c r="NH14" i="2"/>
  <c r="OD188" i="2"/>
  <c r="NZ188" i="2"/>
  <c r="OF188" i="2" s="1"/>
  <c r="NI210" i="2"/>
  <c r="NF210" i="2"/>
  <c r="NI99" i="2"/>
  <c r="NF99" i="2"/>
  <c r="NU45" i="2"/>
  <c r="NW45" i="2" s="1"/>
  <c r="NZ159" i="2"/>
  <c r="OF159" i="2" s="1"/>
  <c r="OD159" i="2"/>
  <c r="NI141" i="2"/>
  <c r="NF141" i="2"/>
  <c r="NH170" i="2"/>
  <c r="NJ170" i="2"/>
  <c r="OB170" i="2" s="1"/>
  <c r="DZ86" i="2"/>
  <c r="ED86" i="2"/>
  <c r="EF86" i="2" s="1"/>
  <c r="DZ67" i="2"/>
  <c r="ED67" i="2"/>
  <c r="EF67" i="2" s="1"/>
  <c r="DZ126" i="2"/>
  <c r="ED126" i="2"/>
  <c r="EF126" i="2" s="1"/>
  <c r="NI61" i="2"/>
  <c r="NF61" i="2"/>
  <c r="NN183" i="2"/>
  <c r="NX183" i="2"/>
  <c r="DZ40" i="2"/>
  <c r="ED40" i="2"/>
  <c r="EF40" i="2" s="1"/>
  <c r="NI343" i="2"/>
  <c r="NF343" i="2"/>
  <c r="DZ285" i="2"/>
  <c r="ED285" i="2"/>
  <c r="EF285" i="2" s="1"/>
  <c r="NZ233" i="2"/>
  <c r="OF233" i="2" s="1"/>
  <c r="OD233" i="2"/>
  <c r="NH137" i="2"/>
  <c r="NJ137" i="2"/>
  <c r="OB137" i="2" s="1"/>
  <c r="NJ143" i="2"/>
  <c r="OB143" i="2" s="1"/>
  <c r="NH143" i="2"/>
  <c r="NZ319" i="2"/>
  <c r="OF319" i="2" s="1"/>
  <c r="OD319" i="2"/>
  <c r="DZ294" i="2"/>
  <c r="ED294" i="2"/>
  <c r="EF294" i="2" s="1"/>
  <c r="OD347" i="2"/>
  <c r="NZ347" i="2"/>
  <c r="OF347" i="2" s="1"/>
  <c r="NF37" i="2"/>
  <c r="NI37" i="2"/>
  <c r="NJ322" i="2"/>
  <c r="OB322" i="2" s="1"/>
  <c r="NH322" i="2"/>
  <c r="ED149" i="2"/>
  <c r="EF149" i="2" s="1"/>
  <c r="DZ149" i="2"/>
  <c r="ED250" i="2"/>
  <c r="EF250" i="2" s="1"/>
  <c r="DZ250" i="2"/>
  <c r="NX46" i="2"/>
  <c r="NN46" i="2"/>
  <c r="NN339" i="2"/>
  <c r="NX339" i="2"/>
  <c r="DZ116" i="2"/>
  <c r="ED116" i="2"/>
  <c r="EF116" i="2" s="1"/>
  <c r="NN143" i="2"/>
  <c r="NX143" i="2"/>
  <c r="NK68" i="2"/>
  <c r="OA68" i="2"/>
  <c r="OC68" i="2" s="1"/>
  <c r="NH181" i="2"/>
  <c r="NJ181" i="2"/>
  <c r="OB181" i="2" s="1"/>
  <c r="NZ175" i="2"/>
  <c r="OF175" i="2" s="1"/>
  <c r="OD175" i="2"/>
  <c r="NJ22" i="2"/>
  <c r="OB22" i="2" s="1"/>
  <c r="NH22" i="2"/>
  <c r="NJ284" i="2"/>
  <c r="OB284" i="2" s="1"/>
  <c r="NH284" i="2"/>
  <c r="ED117" i="2"/>
  <c r="EF117" i="2" s="1"/>
  <c r="DZ117" i="2"/>
  <c r="NX177" i="2"/>
  <c r="OA177" i="2" s="1"/>
  <c r="OC177" i="2" s="1"/>
  <c r="NN177" i="2"/>
  <c r="DZ139" i="2"/>
  <c r="ED139" i="2"/>
  <c r="EF139" i="2" s="1"/>
  <c r="OD21" i="2"/>
  <c r="NZ21" i="2"/>
  <c r="OF21" i="2" s="1"/>
  <c r="NJ70" i="2"/>
  <c r="OB70" i="2" s="1"/>
  <c r="NH70" i="2"/>
  <c r="OD92" i="2"/>
  <c r="NZ92" i="2"/>
  <c r="OF92" i="2" s="1"/>
  <c r="NZ266" i="2"/>
  <c r="OF266" i="2" s="1"/>
  <c r="OD266" i="2"/>
  <c r="ED252" i="2"/>
  <c r="EF252" i="2" s="1"/>
  <c r="DZ252" i="2"/>
  <c r="ED266" i="2"/>
  <c r="EF266" i="2" s="1"/>
  <c r="DZ266" i="2"/>
  <c r="NF28" i="2"/>
  <c r="DZ15" i="2"/>
  <c r="ED15" i="2"/>
  <c r="EF15" i="2" s="1"/>
  <c r="DZ328" i="2"/>
  <c r="ED328" i="2"/>
  <c r="EF328" i="2" s="1"/>
  <c r="NI158" i="2"/>
  <c r="NF158" i="2"/>
  <c r="DZ44" i="2"/>
  <c r="ED44" i="2"/>
  <c r="EF44" i="2" s="1"/>
  <c r="DZ93" i="2"/>
  <c r="ED93" i="2"/>
  <c r="EF93" i="2" s="1"/>
  <c r="NN352" i="2"/>
  <c r="NX352" i="2"/>
  <c r="NX179" i="2"/>
  <c r="NN179" i="2"/>
  <c r="NX150" i="2"/>
  <c r="OA278" i="2"/>
  <c r="OC278" i="2" s="1"/>
  <c r="NK278" i="2"/>
  <c r="NN133" i="2"/>
  <c r="NX133" i="2"/>
  <c r="OD332" i="2"/>
  <c r="NZ332" i="2"/>
  <c r="OF332" i="2" s="1"/>
  <c r="NI183" i="2"/>
  <c r="NF183" i="2"/>
  <c r="NH252" i="2"/>
  <c r="NJ252" i="2"/>
  <c r="OB252" i="2" s="1"/>
  <c r="NN48" i="2"/>
  <c r="NX48" i="2"/>
  <c r="NZ167" i="2"/>
  <c r="OF167" i="2" s="1"/>
  <c r="OD167" i="2"/>
  <c r="OD29" i="2"/>
  <c r="NZ29" i="2"/>
  <c r="OF29" i="2" s="1"/>
  <c r="ED229" i="2"/>
  <c r="EF229" i="2" s="1"/>
  <c r="DZ229" i="2"/>
  <c r="NI312" i="2"/>
  <c r="NF312" i="2"/>
  <c r="NU157" i="2"/>
  <c r="NW157" i="2" s="1"/>
  <c r="NN235" i="2"/>
  <c r="NX235" i="2"/>
  <c r="OA235" i="2" s="1"/>
  <c r="OC235" i="2" s="1"/>
  <c r="NK165" i="2"/>
  <c r="NX166" i="2"/>
  <c r="NF342" i="2"/>
  <c r="NI342" i="2"/>
  <c r="ED189" i="2"/>
  <c r="EF189" i="2" s="1"/>
  <c r="DZ189" i="2"/>
  <c r="ED215" i="2"/>
  <c r="EF215" i="2" s="1"/>
  <c r="DZ215" i="2"/>
  <c r="NX125" i="2"/>
  <c r="NN125" i="2"/>
  <c r="NI56" i="2"/>
  <c r="NF56" i="2"/>
  <c r="NK286" i="2"/>
  <c r="OD30" i="2"/>
  <c r="NZ30" i="2"/>
  <c r="OF30" i="2" s="1"/>
  <c r="NI219" i="2"/>
  <c r="NF219" i="2"/>
  <c r="ED352" i="2"/>
  <c r="EF352" i="2" s="1"/>
  <c r="DZ352" i="2"/>
  <c r="ED255" i="2"/>
  <c r="EF255" i="2" s="1"/>
  <c r="DZ255" i="2"/>
  <c r="NI49" i="2"/>
  <c r="NF49" i="2"/>
  <c r="NI44" i="2"/>
  <c r="NF44" i="2"/>
  <c r="DZ161" i="2"/>
  <c r="ED161" i="2"/>
  <c r="EF161" i="2" s="1"/>
  <c r="NZ141" i="2"/>
  <c r="OF141" i="2" s="1"/>
  <c r="OD141" i="2"/>
  <c r="ED122" i="2"/>
  <c r="EF122" i="2" s="1"/>
  <c r="DZ122" i="2"/>
  <c r="NH57" i="2"/>
  <c r="NJ57" i="2"/>
  <c r="OB57" i="2" s="1"/>
  <c r="ED185" i="2"/>
  <c r="EF185" i="2" s="1"/>
  <c r="DZ185" i="2"/>
  <c r="NK111" i="2"/>
  <c r="DZ71" i="2"/>
  <c r="ED71" i="2"/>
  <c r="EF71" i="2" s="1"/>
  <c r="OD344" i="2"/>
  <c r="NZ344" i="2"/>
  <c r="OF344" i="2" s="1"/>
  <c r="ED312" i="2"/>
  <c r="EF312" i="2" s="1"/>
  <c r="DZ312" i="2"/>
  <c r="OA221" i="2"/>
  <c r="OC221" i="2" s="1"/>
  <c r="NK221" i="2"/>
  <c r="ED270" i="2"/>
  <c r="EF270" i="2" s="1"/>
  <c r="DZ270" i="2"/>
  <c r="NK161" i="2"/>
  <c r="NN111" i="2"/>
  <c r="NX111" i="2"/>
  <c r="OA111" i="2" s="1"/>
  <c r="OC111" i="2" s="1"/>
  <c r="NL56" i="2"/>
  <c r="NI46" i="2"/>
  <c r="NF46" i="2"/>
  <c r="NI230" i="2"/>
  <c r="NF230" i="2"/>
  <c r="NJ206" i="2"/>
  <c r="OB206" i="2" s="1"/>
  <c r="NH206" i="2"/>
  <c r="DZ292" i="2"/>
  <c r="ED292" i="2"/>
  <c r="EF292" i="2" s="1"/>
  <c r="NI133" i="2"/>
  <c r="NF133" i="2"/>
  <c r="DZ12" i="2"/>
  <c r="ED12" i="2"/>
  <c r="EF12" i="2" s="1"/>
  <c r="DZ265" i="2"/>
  <c r="ED265" i="2"/>
  <c r="EF265" i="2" s="1"/>
  <c r="OD106" i="2"/>
  <c r="NZ106" i="2"/>
  <c r="OF106" i="2" s="1"/>
  <c r="DZ61" i="2"/>
  <c r="ED61" i="2"/>
  <c r="EF61" i="2" s="1"/>
  <c r="OA327" i="2"/>
  <c r="OC327" i="2" s="1"/>
  <c r="NK327" i="2"/>
  <c r="NN45" i="2"/>
  <c r="NI243" i="2"/>
  <c r="NF243" i="2"/>
  <c r="OD331" i="2"/>
  <c r="NZ331" i="2"/>
  <c r="OF331" i="2" s="1"/>
  <c r="NN184" i="2"/>
  <c r="NX184" i="2"/>
  <c r="DZ65" i="2"/>
  <c r="ED65" i="2"/>
  <c r="EF65" i="2" s="1"/>
  <c r="NH338" i="2"/>
  <c r="NJ338" i="2"/>
  <c r="OB338" i="2" s="1"/>
  <c r="NI86" i="2"/>
  <c r="NF86" i="2"/>
  <c r="ED330" i="2"/>
  <c r="EF330" i="2" s="1"/>
  <c r="DZ330" i="2"/>
  <c r="DZ224" i="2"/>
  <c r="ED224" i="2"/>
  <c r="EF224" i="2" s="1"/>
  <c r="NI101" i="2"/>
  <c r="NF101" i="2"/>
  <c r="OA159" i="2"/>
  <c r="OC159" i="2" s="1"/>
  <c r="NK159" i="2"/>
  <c r="ED296" i="2"/>
  <c r="EF296" i="2" s="1"/>
  <c r="DZ296" i="2"/>
  <c r="OA71" i="2"/>
  <c r="OC71" i="2" s="1"/>
  <c r="NZ65" i="2"/>
  <c r="OF65" i="2" s="1"/>
  <c r="OD65" i="2"/>
  <c r="DZ297" i="2"/>
  <c r="ED297" i="2"/>
  <c r="EF297" i="2" s="1"/>
  <c r="NJ99" i="2"/>
  <c r="OB99" i="2" s="1"/>
  <c r="NH99" i="2"/>
  <c r="NK97" i="2"/>
  <c r="ED198" i="2"/>
  <c r="EF198" i="2" s="1"/>
  <c r="DZ198" i="2"/>
  <c r="DZ81" i="2"/>
  <c r="ED81" i="2"/>
  <c r="EF81" i="2" s="1"/>
  <c r="NJ323" i="2"/>
  <c r="OB323" i="2" s="1"/>
  <c r="NH323" i="2"/>
  <c r="NX154" i="2"/>
  <c r="NN154" i="2"/>
  <c r="NJ61" i="2"/>
  <c r="OB61" i="2" s="1"/>
  <c r="NH61" i="2"/>
  <c r="DZ132" i="2"/>
  <c r="ED132" i="2"/>
  <c r="EF132" i="2" s="1"/>
  <c r="ED221" i="2"/>
  <c r="EF221" i="2" s="1"/>
  <c r="DZ221" i="2"/>
  <c r="NI143" i="2"/>
  <c r="NF143" i="2"/>
  <c r="ED166" i="2"/>
  <c r="EF166" i="2" s="1"/>
  <c r="DZ166" i="2"/>
  <c r="DZ233" i="2"/>
  <c r="ED233" i="2"/>
  <c r="EF233" i="2" s="1"/>
  <c r="DZ134" i="2"/>
  <c r="ED134" i="2"/>
  <c r="EF134" i="2" s="1"/>
  <c r="NH37" i="2"/>
  <c r="NJ37" i="2"/>
  <c r="OB37" i="2" s="1"/>
  <c r="OC255" i="2"/>
  <c r="OA27" i="2"/>
  <c r="OC27" i="2" s="1"/>
  <c r="NK27" i="2"/>
  <c r="DZ289" i="2"/>
  <c r="ED289" i="2"/>
  <c r="EF289" i="2" s="1"/>
  <c r="NN287" i="2"/>
  <c r="NX287" i="2"/>
  <c r="NL335" i="2"/>
  <c r="NZ117" i="2"/>
  <c r="OF117" i="2" s="1"/>
  <c r="OD117" i="2"/>
  <c r="NI181" i="2"/>
  <c r="NF181" i="2"/>
  <c r="OD148" i="2"/>
  <c r="NZ148" i="2"/>
  <c r="OF148" i="2" s="1"/>
  <c r="NZ278" i="2"/>
  <c r="OF278" i="2" s="1"/>
  <c r="OD278" i="2"/>
  <c r="OD230" i="2"/>
  <c r="NZ230" i="2"/>
  <c r="OF230" i="2" s="1"/>
  <c r="ED162" i="2"/>
  <c r="EF162" i="2" s="1"/>
  <c r="DZ162" i="2"/>
  <c r="NI45" i="2"/>
  <c r="NF45" i="2"/>
  <c r="NI284" i="2"/>
  <c r="NF284" i="2"/>
  <c r="ED236" i="2"/>
  <c r="EF236" i="2" s="1"/>
  <c r="DZ236" i="2"/>
  <c r="NX275" i="2"/>
  <c r="NN275" i="2"/>
  <c r="NI123" i="2"/>
  <c r="NF123" i="2"/>
  <c r="NK190" i="2"/>
  <c r="OA92" i="2"/>
  <c r="OC92" i="2" s="1"/>
  <c r="DZ51" i="2"/>
  <c r="ED51" i="2"/>
  <c r="EF51" i="2" s="1"/>
  <c r="NH149" i="2"/>
  <c r="NK79" i="2"/>
  <c r="ED46" i="2"/>
  <c r="EF46" i="2" s="1"/>
  <c r="DZ46" i="2"/>
  <c r="NH303" i="2"/>
  <c r="NJ303" i="2"/>
  <c r="OB303" i="2" s="1"/>
  <c r="DZ135" i="2"/>
  <c r="ED135" i="2"/>
  <c r="EF135" i="2" s="1"/>
  <c r="NN334" i="2"/>
  <c r="NX334" i="2"/>
  <c r="NX137" i="2"/>
  <c r="NN137" i="2"/>
  <c r="OA212" i="2"/>
  <c r="OC212" i="2" s="1"/>
  <c r="NH158" i="2"/>
  <c r="NJ158" i="2"/>
  <c r="OB158" i="2" s="1"/>
  <c r="OD67" i="2"/>
  <c r="NZ67" i="2"/>
  <c r="OF67" i="2" s="1"/>
  <c r="OA294" i="2"/>
  <c r="OC294" i="2" s="1"/>
  <c r="NK294" i="2"/>
  <c r="NF191" i="2"/>
  <c r="NI191" i="2"/>
  <c r="NU323" i="2"/>
  <c r="NW323" i="2" s="1"/>
  <c r="NZ163" i="2"/>
  <c r="OF163" i="2" s="1"/>
  <c r="OD163" i="2"/>
  <c r="NN307" i="2"/>
  <c r="NX307" i="2"/>
  <c r="NZ83" i="2"/>
  <c r="OF83" i="2" s="1"/>
  <c r="OD83" i="2"/>
  <c r="NJ183" i="2"/>
  <c r="OB183" i="2" s="1"/>
  <c r="NH183" i="2"/>
  <c r="ED156" i="2"/>
  <c r="EF156" i="2" s="1"/>
  <c r="DZ156" i="2"/>
  <c r="NI41" i="2"/>
  <c r="NF41" i="2"/>
  <c r="NK285" i="2"/>
  <c r="DZ253" i="2"/>
  <c r="ED253" i="2"/>
  <c r="EF253" i="2" s="1"/>
  <c r="ED205" i="2"/>
  <c r="EF205" i="2" s="1"/>
  <c r="DZ205" i="2"/>
  <c r="NZ313" i="2"/>
  <c r="OF313" i="2" s="1"/>
  <c r="OD313" i="2"/>
  <c r="DZ305" i="2"/>
  <c r="ED305" i="2"/>
  <c r="EF305" i="2" s="1"/>
  <c r="NF273" i="2"/>
  <c r="NI273" i="2"/>
  <c r="NK229" i="2"/>
  <c r="NJ352" i="2"/>
  <c r="OB352" i="2" s="1"/>
  <c r="NH352" i="2"/>
  <c r="NH309" i="2"/>
  <c r="NJ309" i="2"/>
  <c r="OB309" i="2" s="1"/>
  <c r="ED220" i="2"/>
  <c r="EF220" i="2" s="1"/>
  <c r="DZ220" i="2"/>
  <c r="OD217" i="2"/>
  <c r="NZ217" i="2"/>
  <c r="OF217" i="2" s="1"/>
  <c r="NJ56" i="2"/>
  <c r="OB56" i="2" s="1"/>
  <c r="NH56" i="2"/>
  <c r="NI173" i="2"/>
  <c r="NF173" i="2"/>
  <c r="OC286" i="2"/>
  <c r="OA96" i="2"/>
  <c r="NZ35" i="2"/>
  <c r="OF35" i="2" s="1"/>
  <c r="OD35" i="2"/>
  <c r="NJ219" i="2"/>
  <c r="OB219" i="2" s="1"/>
  <c r="NH219" i="2"/>
  <c r="NZ246" i="2"/>
  <c r="OF246" i="2" s="1"/>
  <c r="OD246" i="2"/>
  <c r="ED241" i="2"/>
  <c r="EF241" i="2" s="1"/>
  <c r="DZ241" i="2"/>
  <c r="NJ49" i="2"/>
  <c r="OB49" i="2" s="1"/>
  <c r="NH49" i="2"/>
  <c r="NJ179" i="2"/>
  <c r="OB179" i="2" s="1"/>
  <c r="NH179" i="2"/>
  <c r="NJ128" i="2"/>
  <c r="OB128" i="2" s="1"/>
  <c r="NH128" i="2"/>
  <c r="NJ44" i="2"/>
  <c r="OB44" i="2" s="1"/>
  <c r="NH44" i="2"/>
  <c r="ED202" i="2"/>
  <c r="EF202" i="2" s="1"/>
  <c r="DZ202" i="2"/>
  <c r="NJ195" i="2"/>
  <c r="OB195" i="2" s="1"/>
  <c r="NH195" i="2"/>
  <c r="NH339" i="2"/>
  <c r="NJ339" i="2"/>
  <c r="OB339" i="2" s="1"/>
  <c r="NN296" i="2"/>
  <c r="NX296" i="2"/>
  <c r="OD228" i="2"/>
  <c r="NZ228" i="2"/>
  <c r="OF228" i="2" s="1"/>
  <c r="ED243" i="2"/>
  <c r="EF243" i="2" s="1"/>
  <c r="DZ243" i="2"/>
  <c r="NX66" i="2"/>
  <c r="NN66" i="2"/>
  <c r="ED263" i="2"/>
  <c r="EF263" i="2" s="1"/>
  <c r="DZ263" i="2"/>
  <c r="ED42" i="2"/>
  <c r="EF42" i="2" s="1"/>
  <c r="DZ42" i="2"/>
  <c r="ED251" i="2"/>
  <c r="EF251" i="2" s="1"/>
  <c r="DZ251" i="2"/>
  <c r="OA304" i="2"/>
  <c r="OC304" i="2" s="1"/>
  <c r="NK304" i="2"/>
  <c r="OD315" i="2"/>
  <c r="NZ315" i="2"/>
  <c r="OF315" i="2" s="1"/>
  <c r="NN208" i="2"/>
  <c r="NX208" i="2"/>
  <c r="OA208" i="2" s="1"/>
  <c r="OC208" i="2" s="1"/>
  <c r="DZ281" i="2"/>
  <c r="ED281" i="2"/>
  <c r="EF281" i="2" s="1"/>
  <c r="OD239" i="2"/>
  <c r="NZ239" i="2"/>
  <c r="OF239" i="2" s="1"/>
  <c r="ED154" i="2"/>
  <c r="EF154" i="2" s="1"/>
  <c r="DZ154" i="2"/>
  <c r="NX305" i="2"/>
  <c r="NN305" i="2"/>
  <c r="NK208" i="2"/>
  <c r="NJ46" i="2"/>
  <c r="OB46" i="2" s="1"/>
  <c r="NH46" i="2"/>
  <c r="NH6" i="2"/>
  <c r="NJ6" i="2"/>
  <c r="OB6" i="2" s="1"/>
  <c r="DZ13" i="2"/>
  <c r="ED13" i="2"/>
  <c r="EF13" i="2" s="1"/>
  <c r="OC94" i="2"/>
  <c r="NH133" i="2"/>
  <c r="NJ133" i="2"/>
  <c r="OB133" i="2" s="1"/>
  <c r="NI214" i="2"/>
  <c r="NF214" i="2"/>
  <c r="OD98" i="2"/>
  <c r="NZ98" i="2"/>
  <c r="OF98" i="2" s="1"/>
  <c r="OA233" i="2"/>
  <c r="OC233" i="2" s="1"/>
  <c r="NK233" i="2"/>
  <c r="NZ130" i="2"/>
  <c r="OF130" i="2" s="1"/>
  <c r="OD130" i="2"/>
  <c r="DZ178" i="2"/>
  <c r="ED178" i="2"/>
  <c r="EF178" i="2" s="1"/>
  <c r="ED173" i="2"/>
  <c r="EF173" i="2" s="1"/>
  <c r="DZ173" i="2"/>
  <c r="NH184" i="2"/>
  <c r="NJ184" i="2"/>
  <c r="OB184" i="2" s="1"/>
  <c r="NZ187" i="2"/>
  <c r="OF187" i="2" s="1"/>
  <c r="OD187" i="2"/>
  <c r="NF302" i="2"/>
  <c r="NI302" i="2"/>
  <c r="DZ49" i="2"/>
  <c r="ED49" i="2"/>
  <c r="EF49" i="2" s="1"/>
  <c r="NJ86" i="2"/>
  <c r="OB86" i="2" s="1"/>
  <c r="NH86" i="2"/>
  <c r="NH101" i="2"/>
  <c r="NJ101" i="2"/>
  <c r="OB101" i="2" s="1"/>
  <c r="ED131" i="2"/>
  <c r="EF131" i="2" s="1"/>
  <c r="DZ131" i="2"/>
  <c r="NX97" i="2"/>
  <c r="OA97" i="2" s="1"/>
  <c r="OC97" i="2" s="1"/>
  <c r="NN97" i="2"/>
  <c r="DZ200" i="2"/>
  <c r="ED200" i="2"/>
  <c r="EF200" i="2" s="1"/>
  <c r="ED10" i="2"/>
  <c r="EF10" i="2" s="1"/>
  <c r="DZ10" i="2"/>
  <c r="OA10" i="2"/>
  <c r="OC10" i="2" s="1"/>
  <c r="NK10" i="2"/>
  <c r="OA333" i="2"/>
  <c r="OC333" i="2" s="1"/>
  <c r="NK333" i="2"/>
  <c r="NJ210" i="2"/>
  <c r="OB210" i="2" s="1"/>
  <c r="NH210" i="2"/>
  <c r="NI170" i="2"/>
  <c r="NF170" i="2"/>
  <c r="DZ335" i="2"/>
  <c r="ED335" i="2"/>
  <c r="EF335" i="2" s="1"/>
  <c r="ED148" i="2"/>
  <c r="EF148" i="2" s="1"/>
  <c r="DZ148" i="2"/>
  <c r="NZ192" i="2"/>
  <c r="OF192" i="2" s="1"/>
  <c r="OD192" i="2"/>
  <c r="DZ113" i="2"/>
  <c r="ED113" i="2"/>
  <c r="EF113" i="2" s="1"/>
  <c r="DZ75" i="2"/>
  <c r="ED75" i="2"/>
  <c r="EF75" i="2" s="1"/>
  <c r="NK271" i="2"/>
  <c r="OA271" i="2"/>
  <c r="OC271" i="2" s="1"/>
  <c r="NK168" i="2"/>
  <c r="ED53" i="2"/>
  <c r="EF53" i="2" s="1"/>
  <c r="DZ53" i="2"/>
  <c r="DZ69" i="2"/>
  <c r="ED69" i="2"/>
  <c r="EF69" i="2" s="1"/>
  <c r="NI137" i="2"/>
  <c r="NF137" i="2"/>
  <c r="NZ203" i="2"/>
  <c r="OF203" i="2" s="1"/>
  <c r="OD203" i="2"/>
  <c r="NK64" i="2"/>
  <c r="OA64" i="2"/>
  <c r="OC64" i="2" s="1"/>
  <c r="NX79" i="2"/>
  <c r="OA79" i="2" s="1"/>
  <c r="OC79" i="2" s="1"/>
  <c r="NN79" i="2"/>
  <c r="OD81" i="2"/>
  <c r="NZ81" i="2"/>
  <c r="OF81" i="2" s="1"/>
  <c r="NZ238" i="2"/>
  <c r="OF238" i="2" s="1"/>
  <c r="OD238" i="2"/>
  <c r="OD198" i="2"/>
  <c r="NZ198" i="2"/>
  <c r="OF198" i="2" s="1"/>
  <c r="DZ9" i="2"/>
  <c r="ED9" i="2"/>
  <c r="EF9" i="2" s="1"/>
  <c r="OA192" i="2"/>
  <c r="OC192" i="2" s="1"/>
  <c r="NF154" i="2"/>
  <c r="NI154" i="2"/>
  <c r="NI287" i="2"/>
  <c r="NF287" i="2"/>
  <c r="NZ144" i="2"/>
  <c r="OF144" i="2" s="1"/>
  <c r="OD144" i="2"/>
  <c r="NL178" i="2"/>
  <c r="NN340" i="2"/>
  <c r="NX340" i="2"/>
  <c r="NK257" i="2"/>
  <c r="OA257" i="2"/>
  <c r="OC257" i="2" s="1"/>
  <c r="NJ45" i="2"/>
  <c r="OB45" i="2" s="1"/>
  <c r="NH45" i="2"/>
  <c r="NZ110" i="2"/>
  <c r="OF110" i="2" s="1"/>
  <c r="OD110" i="2"/>
  <c r="NH123" i="2"/>
  <c r="NJ123" i="2"/>
  <c r="OB123" i="2" s="1"/>
  <c r="NI281" i="2"/>
  <c r="NF281" i="2"/>
  <c r="ED247" i="2"/>
  <c r="EF247" i="2" s="1"/>
  <c r="DZ247" i="2"/>
  <c r="OA117" i="2"/>
  <c r="OC117" i="2" s="1"/>
  <c r="ED110" i="2"/>
  <c r="EF110" i="2" s="1"/>
  <c r="DZ110" i="2"/>
  <c r="NK30" i="2"/>
  <c r="OA30" i="2"/>
  <c r="OC30" i="2" s="1"/>
  <c r="NX273" i="2"/>
  <c r="NN273" i="2"/>
  <c r="NL214" i="2"/>
  <c r="NJ191" i="2"/>
  <c r="OB191" i="2" s="1"/>
  <c r="NH191" i="2"/>
  <c r="OD147" i="2"/>
  <c r="NZ147" i="2"/>
  <c r="OF147" i="2" s="1"/>
  <c r="DZ338" i="2"/>
  <c r="ED338" i="2"/>
  <c r="EF338" i="2" s="1"/>
  <c r="DZ84" i="2"/>
  <c r="ED84" i="2"/>
  <c r="EF84" i="2" s="1"/>
  <c r="OA238" i="2"/>
  <c r="OC238" i="2" s="1"/>
  <c r="NX200" i="2"/>
  <c r="NN200" i="2"/>
  <c r="NX149" i="2"/>
  <c r="NN149" i="2"/>
  <c r="NZ271" i="2"/>
  <c r="OF271" i="2" s="1"/>
  <c r="OD271" i="2"/>
  <c r="ED90" i="2"/>
  <c r="EF90" i="2" s="1"/>
  <c r="DZ90" i="2"/>
  <c r="NH41" i="2"/>
  <c r="NJ41" i="2"/>
  <c r="OB41" i="2" s="1"/>
  <c r="NX303" i="2"/>
  <c r="NN303" i="2"/>
  <c r="NX199" i="2"/>
  <c r="NN199" i="2"/>
  <c r="NH312" i="2"/>
  <c r="NJ312" i="2"/>
  <c r="OB312" i="2" s="1"/>
  <c r="NJ273" i="2"/>
  <c r="OB273" i="2" s="1"/>
  <c r="NH273" i="2"/>
  <c r="NF309" i="2"/>
  <c r="NI309" i="2"/>
  <c r="NJ316" i="2"/>
  <c r="OB316" i="2" s="1"/>
  <c r="NH316" i="2"/>
  <c r="NZ39" i="2"/>
  <c r="OF39" i="2" s="1"/>
  <c r="OD39" i="2"/>
  <c r="OA39" i="2"/>
  <c r="OC39" i="2" s="1"/>
  <c r="NK8" i="2"/>
  <c r="OA8" i="2"/>
  <c r="OC8" i="2" s="1"/>
  <c r="NK235" i="2"/>
  <c r="ED306" i="2"/>
  <c r="EF306" i="2" s="1"/>
  <c r="DZ306" i="2"/>
  <c r="NJ173" i="2"/>
  <c r="OB173" i="2" s="1"/>
  <c r="NH173" i="2"/>
  <c r="OD294" i="2"/>
  <c r="NZ294" i="2"/>
  <c r="OF294" i="2" s="1"/>
  <c r="OD103" i="2"/>
  <c r="NZ103" i="2"/>
  <c r="OF103" i="2" s="1"/>
  <c r="NX77" i="2"/>
  <c r="NN77" i="2"/>
  <c r="ED140" i="2"/>
  <c r="EF140" i="2" s="1"/>
  <c r="DZ140" i="2"/>
  <c r="OD309" i="2"/>
  <c r="NZ309" i="2"/>
  <c r="OF309" i="2" s="1"/>
  <c r="NI179" i="2"/>
  <c r="NF179" i="2"/>
  <c r="DZ204" i="2"/>
  <c r="ED204" i="2"/>
  <c r="EF204" i="2" s="1"/>
  <c r="NF195" i="2"/>
  <c r="NI195" i="2"/>
  <c r="NX302" i="2"/>
  <c r="NN302" i="2"/>
  <c r="NN299" i="2"/>
  <c r="NX299" i="2"/>
  <c r="ED25" i="2"/>
  <c r="EF25" i="2" s="1"/>
  <c r="DZ25" i="2"/>
  <c r="NK177" i="2"/>
  <c r="OD291" i="2"/>
  <c r="NZ291" i="2"/>
  <c r="OF291" i="2" s="1"/>
  <c r="ED104" i="2"/>
  <c r="EF104" i="2" s="1"/>
  <c r="DZ104" i="2"/>
  <c r="NI60" i="2"/>
  <c r="NF60" i="2"/>
  <c r="DZ128" i="2"/>
  <c r="ED128" i="2"/>
  <c r="EF128" i="2" s="1"/>
  <c r="NJ334" i="2"/>
  <c r="OB334" i="2" s="1"/>
  <c r="NH334" i="2"/>
  <c r="ED66" i="2"/>
  <c r="EF66" i="2" s="1"/>
  <c r="DZ66" i="2"/>
  <c r="OA346" i="2"/>
  <c r="OC346" i="2" s="1"/>
  <c r="NK346" i="2"/>
  <c r="OD17" i="2"/>
  <c r="NZ17" i="2"/>
  <c r="OF17" i="2" s="1"/>
  <c r="NZ224" i="2"/>
  <c r="OF224" i="2" s="1"/>
  <c r="OD224" i="2"/>
  <c r="ED100" i="2"/>
  <c r="EF100" i="2" s="1"/>
  <c r="DZ100" i="2"/>
  <c r="ED323" i="2"/>
  <c r="EF323" i="2" s="1"/>
  <c r="DZ323" i="2"/>
  <c r="NZ182" i="2"/>
  <c r="OF182" i="2" s="1"/>
  <c r="OD182" i="2"/>
  <c r="NI162" i="2"/>
  <c r="NF162" i="2"/>
  <c r="NX206" i="2"/>
  <c r="NN206" i="2"/>
  <c r="OA135" i="2"/>
  <c r="OC135" i="2" s="1"/>
  <c r="NK135" i="2"/>
  <c r="DZ331" i="2"/>
  <c r="ED331" i="2"/>
  <c r="EF331" i="2" s="1"/>
  <c r="DZ170" i="2"/>
  <c r="ED170" i="2"/>
  <c r="EF170" i="2" s="1"/>
  <c r="NX186" i="2"/>
  <c r="NN186" i="2"/>
  <c r="NJ199" i="2"/>
  <c r="OB199" i="2" s="1"/>
  <c r="NH199" i="2"/>
  <c r="DZ280" i="2"/>
  <c r="ED280" i="2"/>
  <c r="EF280" i="2" s="1"/>
  <c r="NI18" i="2"/>
  <c r="NF18" i="2"/>
  <c r="ED219" i="2"/>
  <c r="EF219" i="2" s="1"/>
  <c r="DZ219" i="2"/>
  <c r="NX115" i="2"/>
  <c r="NN115" i="2"/>
  <c r="NX243" i="2"/>
  <c r="NN243" i="2"/>
  <c r="NI184" i="2"/>
  <c r="NF184" i="2"/>
  <c r="NX195" i="2"/>
  <c r="NN195" i="2"/>
  <c r="NZ114" i="2"/>
  <c r="OF114" i="2" s="1"/>
  <c r="OD114" i="2"/>
  <c r="NZ59" i="2"/>
  <c r="OF59" i="2" s="1"/>
  <c r="OD59" i="2"/>
  <c r="ED39" i="2"/>
  <c r="EF39" i="2" s="1"/>
  <c r="DZ39" i="2"/>
  <c r="NJ51" i="2"/>
  <c r="OB51" i="2" s="1"/>
  <c r="NH51" i="2"/>
  <c r="DZ277" i="2"/>
  <c r="ED277" i="2"/>
  <c r="EF277" i="2" s="1"/>
  <c r="NX173" i="2"/>
  <c r="NN173" i="2"/>
  <c r="OD253" i="2"/>
  <c r="NZ253" i="2"/>
  <c r="OF253" i="2" s="1"/>
  <c r="OA224" i="2"/>
  <c r="OC224" i="2" s="1"/>
  <c r="NK224" i="2"/>
  <c r="ED299" i="2"/>
  <c r="EF299" i="2" s="1"/>
  <c r="DZ299" i="2"/>
  <c r="NX37" i="2"/>
  <c r="NN37" i="2"/>
  <c r="DZ26" i="2"/>
  <c r="ED26" i="2"/>
  <c r="EF26" i="2" s="1"/>
  <c r="NI323" i="2"/>
  <c r="NF323" i="2"/>
  <c r="OA228" i="2"/>
  <c r="OC228" i="2" s="1"/>
  <c r="DZ43" i="2"/>
  <c r="ED43" i="2"/>
  <c r="EF43" i="2" s="1"/>
  <c r="OA106" i="2"/>
  <c r="OC106" i="2" s="1"/>
  <c r="NJ75" i="2"/>
  <c r="OB75" i="2" s="1"/>
  <c r="NH75" i="2"/>
  <c r="NX62" i="2"/>
  <c r="NN62" i="2"/>
  <c r="NI204" i="2"/>
  <c r="NF204" i="2"/>
  <c r="NI36" i="2"/>
  <c r="NF36" i="2"/>
  <c r="NZ24" i="2"/>
  <c r="OF24" i="2" s="1"/>
  <c r="OD24" i="2"/>
  <c r="ED62" i="2"/>
  <c r="EF62" i="2" s="1"/>
  <c r="DZ62" i="2"/>
  <c r="NZ27" i="2"/>
  <c r="OF27" i="2" s="1"/>
  <c r="OD27" i="2"/>
  <c r="NZ218" i="2"/>
  <c r="OF218" i="2" s="1"/>
  <c r="OD218" i="2"/>
  <c r="ED136" i="2"/>
  <c r="EF136" i="2" s="1"/>
  <c r="DZ136" i="2"/>
  <c r="ED36" i="2"/>
  <c r="EF36" i="2" s="1"/>
  <c r="DZ36" i="2"/>
  <c r="NH154" i="2"/>
  <c r="NJ154" i="2"/>
  <c r="OB154" i="2" s="1"/>
  <c r="DZ351" i="2"/>
  <c r="ED351" i="2"/>
  <c r="EF351" i="2" s="1"/>
  <c r="NI277" i="2"/>
  <c r="NF277" i="2"/>
  <c r="NJ287" i="2"/>
  <c r="OB287" i="2" s="1"/>
  <c r="NH287" i="2"/>
  <c r="NI196" i="2"/>
  <c r="NF196" i="2"/>
  <c r="OA325" i="2"/>
  <c r="NI236" i="2"/>
  <c r="NF236" i="2"/>
  <c r="NJ28" i="2"/>
  <c r="OB28" i="2" s="1"/>
  <c r="OA266" i="2"/>
  <c r="OC266" i="2" s="1"/>
  <c r="NK266" i="2"/>
  <c r="DZ196" i="2"/>
  <c r="ED196" i="2"/>
  <c r="EF196" i="2" s="1"/>
  <c r="NH247" i="2"/>
  <c r="OA315" i="2"/>
  <c r="OC315" i="2" s="1"/>
  <c r="NK315" i="2"/>
  <c r="NJ130" i="2"/>
  <c r="OB130" i="2" s="1"/>
  <c r="NH130" i="2"/>
  <c r="NX168" i="2"/>
  <c r="OA168" i="2" s="1"/>
  <c r="OC168" i="2" s="1"/>
  <c r="NN168" i="2"/>
  <c r="NZ280" i="2"/>
  <c r="OF280" i="2" s="1"/>
  <c r="OD280" i="2"/>
  <c r="NI140" i="2"/>
  <c r="NF140" i="2"/>
  <c r="OD221" i="2"/>
  <c r="NZ221" i="2"/>
  <c r="OF221" i="2" s="1"/>
  <c r="DZ295" i="2"/>
  <c r="ED295" i="2"/>
  <c r="EF295" i="2" s="1"/>
  <c r="NJ281" i="2"/>
  <c r="OB281" i="2" s="1"/>
  <c r="NH281" i="2"/>
  <c r="NN6" i="2"/>
  <c r="OD146" i="2"/>
  <c r="NZ146" i="2"/>
  <c r="OF146" i="2" s="1"/>
  <c r="DZ103" i="2"/>
  <c r="ED103" i="2"/>
  <c r="EF103" i="2" s="1"/>
  <c r="NX129" i="2"/>
  <c r="NN129" i="2"/>
  <c r="NI303" i="2"/>
  <c r="NF303" i="2"/>
  <c r="ED55" i="2"/>
  <c r="EF55" i="2" s="1"/>
  <c r="DZ55" i="2"/>
  <c r="DZ264" i="2"/>
  <c r="ED264" i="2"/>
  <c r="EF264" i="2" s="1"/>
  <c r="NX57" i="2"/>
  <c r="NZ54" i="2"/>
  <c r="OF54" i="2" s="1"/>
  <c r="OD54" i="2"/>
  <c r="NZ156" i="2"/>
  <c r="OF156" i="2" s="1"/>
  <c r="OD156" i="2"/>
  <c r="NJ308" i="2"/>
  <c r="OB308" i="2" s="1"/>
  <c r="NH308" i="2"/>
  <c r="ED133" i="2"/>
  <c r="EF133" i="2" s="1"/>
  <c r="DZ133" i="2"/>
  <c r="NX226" i="2"/>
  <c r="NN226" i="2"/>
  <c r="OD87" i="2"/>
  <c r="NZ87" i="2"/>
  <c r="OF87" i="2" s="1"/>
  <c r="DZ290" i="2"/>
  <c r="ED290" i="2"/>
  <c r="EF290" i="2" s="1"/>
  <c r="NZ42" i="2"/>
  <c r="OF42" i="2" s="1"/>
  <c r="OD42" i="2"/>
  <c r="NN51" i="2"/>
  <c r="NX51" i="2"/>
  <c r="NX196" i="2"/>
  <c r="NN196" i="2"/>
  <c r="DZ322" i="2"/>
  <c r="ED322" i="2"/>
  <c r="EF322" i="2" s="1"/>
  <c r="NI186" i="2"/>
  <c r="NF186" i="2"/>
  <c r="OD102" i="2"/>
  <c r="NZ102" i="2"/>
  <c r="OF102" i="2" s="1"/>
  <c r="NN121" i="2"/>
  <c r="NX121" i="2"/>
  <c r="NF352" i="2"/>
  <c r="NI352" i="2"/>
  <c r="NK24" i="2"/>
  <c r="NI316" i="2"/>
  <c r="NF316" i="2"/>
  <c r="NX336" i="2"/>
  <c r="NN336" i="2"/>
  <c r="DZ184" i="2"/>
  <c r="ED184" i="2"/>
  <c r="EF184" i="2" s="1"/>
  <c r="OA144" i="2"/>
  <c r="OC144" i="2" s="1"/>
  <c r="NX28" i="2"/>
  <c r="NN28" i="2"/>
  <c r="NX241" i="2"/>
  <c r="OA241" i="2" s="1"/>
  <c r="OC241" i="2" s="1"/>
  <c r="NX247" i="2"/>
  <c r="NK72" i="2"/>
  <c r="DZ248" i="2"/>
  <c r="ED248" i="2"/>
  <c r="EF248" i="2" s="1"/>
  <c r="ED208" i="2"/>
  <c r="EF208" i="2" s="1"/>
  <c r="DZ208" i="2"/>
  <c r="NI128" i="2"/>
  <c r="NF128" i="2"/>
  <c r="OA297" i="2"/>
  <c r="OC297" i="2" s="1"/>
  <c r="NK297" i="2"/>
  <c r="NZ108" i="2"/>
  <c r="OF108" i="2" s="1"/>
  <c r="OD108" i="2"/>
  <c r="NI339" i="2"/>
  <c r="NF339" i="2"/>
  <c r="ED150" i="2"/>
  <c r="EF150" i="2" s="1"/>
  <c r="DZ150" i="2"/>
  <c r="NZ32" i="2"/>
  <c r="OF32" i="2" s="1"/>
  <c r="OD32" i="2"/>
  <c r="ED179" i="2"/>
  <c r="EF179" i="2" s="1"/>
  <c r="DZ179" i="2"/>
  <c r="NK220" i="2"/>
  <c r="OA220" i="2"/>
  <c r="OC220" i="2" s="1"/>
  <c r="NJ60" i="2"/>
  <c r="OB60" i="2" s="1"/>
  <c r="NH60" i="2"/>
  <c r="NI334" i="2"/>
  <c r="NF334" i="2"/>
  <c r="DZ318" i="2"/>
  <c r="ED318" i="2"/>
  <c r="EF318" i="2" s="1"/>
  <c r="NN190" i="2"/>
  <c r="NX190" i="2"/>
  <c r="NN26" i="2"/>
  <c r="NX26" i="2"/>
  <c r="NI40" i="2"/>
  <c r="NF40" i="2"/>
  <c r="NZ220" i="2"/>
  <c r="OF220" i="2" s="1"/>
  <c r="OD220" i="2"/>
  <c r="OA113" i="2"/>
  <c r="OC113" i="2" s="1"/>
  <c r="NK113" i="2"/>
  <c r="NJ162" i="2"/>
  <c r="OB162" i="2" s="1"/>
  <c r="NH162" i="2"/>
  <c r="NI6" i="2"/>
  <c r="NF6" i="2"/>
  <c r="NI283" i="2"/>
  <c r="NF283" i="2"/>
  <c r="NN216" i="2"/>
  <c r="NX216" i="2"/>
  <c r="OA216" i="2" s="1"/>
  <c r="OC216" i="2" s="1"/>
  <c r="NN181" i="2"/>
  <c r="NX181" i="2"/>
  <c r="NX70" i="2"/>
  <c r="NN70" i="2"/>
  <c r="NJ248" i="2"/>
  <c r="OB248" i="2" s="1"/>
  <c r="NH248" i="2"/>
  <c r="NI199" i="2"/>
  <c r="NF199" i="2"/>
  <c r="NZ107" i="2"/>
  <c r="OF107" i="2" s="1"/>
  <c r="OD107" i="2"/>
  <c r="NH18" i="2"/>
  <c r="NJ18" i="2"/>
  <c r="OB18" i="2" s="1"/>
  <c r="NX316" i="2"/>
  <c r="NN316" i="2"/>
  <c r="NN207" i="2"/>
  <c r="NX207" i="2"/>
  <c r="OA207" i="2" s="1"/>
  <c r="OC207" i="2" s="1"/>
  <c r="DZ324" i="2"/>
  <c r="ED324" i="2"/>
  <c r="EF324" i="2" s="1"/>
  <c r="NJ302" i="2"/>
  <c r="OB302" i="2" s="1"/>
  <c r="NH302" i="2"/>
  <c r="OA347" i="2"/>
  <c r="OC347" i="2" s="1"/>
  <c r="NK347" i="2"/>
  <c r="ED313" i="2"/>
  <c r="EF313" i="2" s="1"/>
  <c r="DZ313" i="2"/>
  <c r="NI51" i="2"/>
  <c r="NF51" i="2"/>
  <c r="NK176" i="2"/>
  <c r="ED348" i="2"/>
  <c r="EF348" i="2" s="1"/>
  <c r="DZ348" i="2"/>
  <c r="OA132" i="2"/>
  <c r="OC132" i="2" s="1"/>
  <c r="NK132" i="2"/>
  <c r="NN229" i="2"/>
  <c r="NX229" i="2"/>
  <c r="OA229" i="2" s="1"/>
  <c r="OC229" i="2" s="1"/>
  <c r="OD213" i="2"/>
  <c r="NZ213" i="2"/>
  <c r="OF213" i="2" s="1"/>
  <c r="NX219" i="2"/>
  <c r="NN219" i="2"/>
  <c r="OA167" i="2"/>
  <c r="OC167" i="2" s="1"/>
  <c r="NK167" i="2"/>
  <c r="NL44" i="2"/>
  <c r="OA209" i="2"/>
  <c r="OC209" i="2" s="1"/>
  <c r="NK209" i="2"/>
  <c r="NI174" i="2"/>
  <c r="NF174" i="2"/>
  <c r="NJ15" i="2"/>
  <c r="OB15" i="2" s="1"/>
  <c r="NH15" i="2"/>
  <c r="OA291" i="2"/>
  <c r="OC291" i="2" s="1"/>
  <c r="ED269" i="2"/>
  <c r="EF269" i="2" s="1"/>
  <c r="DZ269" i="2"/>
  <c r="NH204" i="2"/>
  <c r="NJ204" i="2"/>
  <c r="OB204" i="2" s="1"/>
  <c r="NJ36" i="2"/>
  <c r="OB36" i="2" s="1"/>
  <c r="NH36" i="2"/>
  <c r="NK175" i="2"/>
  <c r="OA175" i="2"/>
  <c r="OC175" i="2" s="1"/>
  <c r="NI307" i="2"/>
  <c r="NF307" i="2"/>
  <c r="ED159" i="2"/>
  <c r="EF159" i="2" s="1"/>
  <c r="DZ159" i="2"/>
  <c r="DZ45" i="2"/>
  <c r="ED45" i="2"/>
  <c r="EF45" i="2" s="1"/>
  <c r="NZ244" i="2"/>
  <c r="OF244" i="2" s="1"/>
  <c r="OD244" i="2"/>
  <c r="DZ308" i="2"/>
  <c r="ED308" i="2"/>
  <c r="EF308" i="2" s="1"/>
  <c r="OD314" i="2"/>
  <c r="NZ314" i="2"/>
  <c r="OF314" i="2" s="1"/>
  <c r="NI125" i="2"/>
  <c r="NF125" i="2"/>
  <c r="NN40" i="2"/>
  <c r="NX40" i="2"/>
  <c r="ED283" i="2"/>
  <c r="EF283" i="2" s="1"/>
  <c r="DZ283" i="2"/>
  <c r="ED7" i="2"/>
  <c r="EF7" i="2" s="1"/>
  <c r="DZ7" i="2"/>
  <c r="NH277" i="2"/>
  <c r="NJ277" i="2"/>
  <c r="OB277" i="2" s="1"/>
  <c r="DZ56" i="2"/>
  <c r="ED56" i="2"/>
  <c r="EF56" i="2" s="1"/>
  <c r="ED102" i="2"/>
  <c r="EF102" i="2" s="1"/>
  <c r="DZ102" i="2"/>
  <c r="NK241" i="2"/>
  <c r="NJ126" i="2"/>
  <c r="OB126" i="2" s="1"/>
  <c r="NH126" i="2"/>
  <c r="NJ340" i="2"/>
  <c r="OB340" i="2" s="1"/>
  <c r="NH340" i="2"/>
  <c r="OD254" i="2"/>
  <c r="NZ254" i="2"/>
  <c r="OF254" i="2" s="1"/>
  <c r="NI130" i="2"/>
  <c r="NF130" i="2"/>
  <c r="NX245" i="2"/>
  <c r="NN245" i="2"/>
  <c r="ED333" i="2"/>
  <c r="EF333" i="2" s="1"/>
  <c r="DZ333" i="2"/>
  <c r="NJ140" i="2"/>
  <c r="OB140" i="2" s="1"/>
  <c r="NH140" i="2"/>
  <c r="NZ38" i="2"/>
  <c r="OF38" i="2" s="1"/>
  <c r="OD38" i="2"/>
  <c r="NX323" i="2"/>
  <c r="NI145" i="2"/>
  <c r="NF145" i="2"/>
  <c r="DZ68" i="2"/>
  <c r="ED68" i="2"/>
  <c r="EF68" i="2" s="1"/>
  <c r="NI120" i="2"/>
  <c r="NF120" i="2"/>
  <c r="NH47" i="2"/>
  <c r="NJ47" i="2"/>
  <c r="OB47" i="2" s="1"/>
  <c r="NX326" i="2"/>
  <c r="NN326" i="2"/>
  <c r="NI256" i="2"/>
  <c r="NF256" i="2"/>
  <c r="NU178" i="2"/>
  <c r="NW178" i="2" s="1"/>
  <c r="NX101" i="2"/>
  <c r="OD20" i="2"/>
  <c r="NZ20" i="2"/>
  <c r="OF20" i="2" s="1"/>
  <c r="NK93" i="2"/>
  <c r="ED106" i="2"/>
  <c r="EF106" i="2" s="1"/>
  <c r="DZ106" i="2"/>
  <c r="NK245" i="2"/>
  <c r="NI308" i="2"/>
  <c r="NF308" i="2"/>
  <c r="NK12" i="2"/>
  <c r="NH336" i="2"/>
  <c r="NJ336" i="2"/>
  <c r="OB336" i="2" s="1"/>
  <c r="OA134" i="2"/>
  <c r="OC134" i="2" s="1"/>
  <c r="NN174" i="2"/>
  <c r="NX174" i="2"/>
  <c r="NK344" i="2"/>
  <c r="OA344" i="2"/>
  <c r="OC344" i="2" s="1"/>
  <c r="DZ63" i="2"/>
  <c r="ED63" i="2"/>
  <c r="EF63" i="2" s="1"/>
  <c r="OA251" i="2"/>
  <c r="OC251" i="2" s="1"/>
  <c r="NK251" i="2"/>
  <c r="NN120" i="2"/>
  <c r="NX120" i="2"/>
  <c r="NI66" i="2"/>
  <c r="NF66" i="2"/>
  <c r="NH186" i="2"/>
  <c r="NJ186" i="2"/>
  <c r="OB186" i="2" s="1"/>
  <c r="DZ321" i="2"/>
  <c r="ED321" i="2"/>
  <c r="EF321" i="2" s="1"/>
  <c r="NN343" i="2"/>
  <c r="NX343" i="2"/>
  <c r="ED260" i="2"/>
  <c r="EF260" i="2" s="1"/>
  <c r="DZ260" i="2"/>
  <c r="NZ34" i="2"/>
  <c r="OF34" i="2" s="1"/>
  <c r="OD34" i="2"/>
  <c r="NX158" i="2"/>
  <c r="NN158" i="2"/>
  <c r="NK305" i="2"/>
  <c r="OA305" i="2"/>
  <c r="OC305" i="2" s="1"/>
  <c r="NX210" i="2"/>
  <c r="OA24" i="2"/>
  <c r="OC24" i="2" s="1"/>
  <c r="OC240" i="2"/>
  <c r="NI351" i="2"/>
  <c r="NJ150" i="2"/>
  <c r="OB150" i="2" s="1"/>
  <c r="NH150" i="2"/>
  <c r="OD68" i="2"/>
  <c r="NZ68" i="2"/>
  <c r="OF68" i="2" s="1"/>
  <c r="NZ75" i="2"/>
  <c r="OF75" i="2" s="1"/>
  <c r="OD75" i="2"/>
  <c r="OD127" i="2"/>
  <c r="NZ127" i="2"/>
  <c r="OF127" i="2" s="1"/>
  <c r="OD325" i="2"/>
  <c r="NZ325" i="2"/>
  <c r="OF325" i="2" s="1"/>
  <c r="OA330" i="2"/>
  <c r="OC330" i="2" s="1"/>
  <c r="NZ209" i="2"/>
  <c r="OF209" i="2" s="1"/>
  <c r="OD209" i="2"/>
  <c r="OA72" i="2"/>
  <c r="OC72" i="2" s="1"/>
  <c r="NK289" i="2"/>
  <c r="OA289" i="2"/>
  <c r="OC289" i="2" s="1"/>
  <c r="DZ304" i="2"/>
  <c r="ED304" i="2"/>
  <c r="EF304" i="2" s="1"/>
  <c r="OA319" i="2"/>
  <c r="OC319" i="2" s="1"/>
  <c r="NK319" i="2"/>
  <c r="NN85" i="2"/>
  <c r="NX85" i="2"/>
  <c r="DZ20" i="2"/>
  <c r="ED20" i="2"/>
  <c r="EF20" i="2" s="1"/>
  <c r="OD304" i="2"/>
  <c r="NZ304" i="2"/>
  <c r="OF304" i="2" s="1"/>
  <c r="DZ234" i="2"/>
  <c r="ED234" i="2"/>
  <c r="EF234" i="2" s="1"/>
  <c r="OD225" i="2"/>
  <c r="NZ225" i="2"/>
  <c r="OF225" i="2" s="1"/>
  <c r="OD205" i="2"/>
  <c r="NZ205" i="2"/>
  <c r="OF205" i="2" s="1"/>
  <c r="NU44" i="2"/>
  <c r="NW44" i="2" s="1"/>
  <c r="NX322" i="2"/>
  <c r="NN12" i="2"/>
  <c r="NX12" i="2"/>
  <c r="OA12" i="2" s="1"/>
  <c r="OC12" i="2" s="1"/>
  <c r="NJ40" i="2"/>
  <c r="OB40" i="2" s="1"/>
  <c r="NH40" i="2"/>
  <c r="NX338" i="2"/>
  <c r="NN338" i="2"/>
  <c r="NX298" i="2"/>
  <c r="NN298" i="2"/>
  <c r="NX86" i="2"/>
  <c r="NN86" i="2"/>
  <c r="NK216" i="2"/>
  <c r="DZ88" i="2"/>
  <c r="ED88" i="2"/>
  <c r="EF88" i="2" s="1"/>
  <c r="OD113" i="2"/>
  <c r="NZ113" i="2"/>
  <c r="OF113" i="2" s="1"/>
  <c r="NJ283" i="2"/>
  <c r="OB283" i="2" s="1"/>
  <c r="NH283" i="2"/>
  <c r="NZ9" i="2"/>
  <c r="OF9" i="2" s="1"/>
  <c r="OD9" i="2"/>
  <c r="DZ157" i="2"/>
  <c r="ED157" i="2"/>
  <c r="EF157" i="2" s="1"/>
  <c r="ED50" i="2"/>
  <c r="EF50" i="2" s="1"/>
  <c r="DZ50" i="2"/>
  <c r="NF248" i="2"/>
  <c r="NI248" i="2"/>
  <c r="NL157" i="2"/>
  <c r="DZ89" i="2"/>
  <c r="ED89" i="2"/>
  <c r="EF89" i="2" s="1"/>
  <c r="ED119" i="2"/>
  <c r="EF119" i="2" s="1"/>
  <c r="DZ119" i="2"/>
  <c r="DZ22" i="2"/>
  <c r="ED22" i="2"/>
  <c r="EF22" i="2" s="1"/>
  <c r="NI321" i="2"/>
  <c r="NF321" i="2"/>
  <c r="NI108" i="2"/>
  <c r="NF108" i="2"/>
  <c r="NX350" i="2"/>
  <c r="NN350" i="2"/>
  <c r="ED227" i="2"/>
  <c r="EF227" i="2" s="1"/>
  <c r="DZ227" i="2"/>
  <c r="NX170" i="2"/>
  <c r="NN170" i="2"/>
  <c r="DZ287" i="2"/>
  <c r="ED287" i="2"/>
  <c r="EF287" i="2" s="1"/>
  <c r="DZ8" i="2"/>
  <c r="ED8" i="2"/>
  <c r="EF8" i="2" s="1"/>
  <c r="DZ96" i="2"/>
  <c r="ED96" i="2"/>
  <c r="EF96" i="2" s="1"/>
  <c r="ED246" i="2"/>
  <c r="EF246" i="2" s="1"/>
  <c r="DZ246" i="2"/>
  <c r="NI326" i="2"/>
  <c r="NF326" i="2"/>
  <c r="NN237" i="2"/>
  <c r="NX237" i="2"/>
  <c r="NX14" i="2"/>
  <c r="NN14" i="2"/>
  <c r="NH121" i="2"/>
  <c r="NJ121" i="2"/>
  <c r="OB121" i="2" s="1"/>
  <c r="OD142" i="2"/>
  <c r="NZ142" i="2"/>
  <c r="OF142" i="2" s="1"/>
  <c r="DZ143" i="2"/>
  <c r="ED143" i="2"/>
  <c r="EF143" i="2" s="1"/>
  <c r="NZ119" i="2"/>
  <c r="OF119" i="2" s="1"/>
  <c r="OD119" i="2"/>
  <c r="NN308" i="2"/>
  <c r="NX308" i="2"/>
  <c r="NK242" i="2"/>
  <c r="OA242" i="2"/>
  <c r="OC242" i="2" s="1"/>
  <c r="NJ115" i="2"/>
  <c r="OB115" i="2" s="1"/>
  <c r="NH115" i="2"/>
  <c r="NX165" i="2"/>
  <c r="OA165" i="2" s="1"/>
  <c r="OC165" i="2" s="1"/>
  <c r="NN165" i="2"/>
  <c r="NK73" i="2"/>
  <c r="ED235" i="2"/>
  <c r="EF235" i="2" s="1"/>
  <c r="DZ235" i="2"/>
  <c r="NJ174" i="2"/>
  <c r="OB174" i="2" s="1"/>
  <c r="NH174" i="2"/>
  <c r="NK197" i="2"/>
  <c r="OA197" i="2"/>
  <c r="OC197" i="2" s="1"/>
  <c r="NI15" i="2"/>
  <c r="NF15" i="2"/>
  <c r="NI48" i="2"/>
  <c r="NF48" i="2"/>
  <c r="NZ82" i="2"/>
  <c r="OF82" i="2" s="1"/>
  <c r="OD82" i="2"/>
  <c r="OD297" i="2"/>
  <c r="NZ297" i="2"/>
  <c r="OF297" i="2" s="1"/>
  <c r="NI75" i="2"/>
  <c r="NF75" i="2"/>
  <c r="OA188" i="2"/>
  <c r="OC188" i="2" s="1"/>
  <c r="NK188" i="2"/>
  <c r="ED230" i="2"/>
  <c r="EF230" i="2" s="1"/>
  <c r="DZ230" i="2"/>
  <c r="NJ307" i="2"/>
  <c r="OB307" i="2" s="1"/>
  <c r="NH307" i="2"/>
  <c r="NK329" i="2"/>
  <c r="NI282" i="2"/>
  <c r="NF282" i="2"/>
  <c r="NH225" i="2"/>
  <c r="NJ125" i="2"/>
  <c r="OB125" i="2" s="1"/>
  <c r="NH125" i="2"/>
  <c r="NN145" i="2"/>
  <c r="NX145" i="2"/>
  <c r="OD53" i="2"/>
  <c r="NZ53" i="2"/>
  <c r="OF53" i="2" s="1"/>
  <c r="ED171" i="2"/>
  <c r="EF171" i="2" s="1"/>
  <c r="DZ171" i="2"/>
  <c r="NH196" i="2"/>
  <c r="NJ196" i="2"/>
  <c r="OB196" i="2" s="1"/>
  <c r="NH236" i="2"/>
  <c r="NJ236" i="2"/>
  <c r="OB236" i="2" s="1"/>
  <c r="ED165" i="2"/>
  <c r="EF165" i="2" s="1"/>
  <c r="DZ165" i="2"/>
  <c r="ED105" i="2"/>
  <c r="EF105" i="2" s="1"/>
  <c r="DZ105" i="2"/>
  <c r="NF126" i="2"/>
  <c r="NI126" i="2"/>
  <c r="NF340" i="2"/>
  <c r="NI340" i="2"/>
  <c r="NF138" i="2"/>
  <c r="NX18" i="2"/>
  <c r="NN18" i="2"/>
  <c r="OA114" i="2"/>
  <c r="OC114" i="2" s="1"/>
  <c r="NL49" i="2"/>
  <c r="NJ26" i="2"/>
  <c r="OB26" i="2" s="1"/>
  <c r="NH26" i="2"/>
  <c r="DZ127" i="2"/>
  <c r="ED127" i="2"/>
  <c r="EF127" i="2" s="1"/>
  <c r="NH145" i="2"/>
  <c r="NJ145" i="2"/>
  <c r="OB145" i="2" s="1"/>
  <c r="NK163" i="2"/>
  <c r="OA163" i="2"/>
  <c r="OC163" i="2" s="1"/>
  <c r="ED174" i="2"/>
  <c r="EF174" i="2" s="1"/>
  <c r="DZ174" i="2"/>
  <c r="ED238" i="2"/>
  <c r="EF238" i="2" s="1"/>
  <c r="DZ238" i="2"/>
  <c r="NH120" i="2"/>
  <c r="NJ120" i="2"/>
  <c r="OB120" i="2" s="1"/>
  <c r="NN252" i="2"/>
  <c r="NX252" i="2"/>
  <c r="NI47" i="2"/>
  <c r="NF47" i="2"/>
  <c r="ED209" i="2"/>
  <c r="EF209" i="2" s="1"/>
  <c r="DZ209" i="2"/>
  <c r="NI129" i="2"/>
  <c r="NF129" i="2"/>
  <c r="NJ256" i="2"/>
  <c r="OB256" i="2" s="1"/>
  <c r="NH256" i="2"/>
  <c r="NI200" i="2"/>
  <c r="NF200" i="2"/>
  <c r="ED180" i="2"/>
  <c r="EF180" i="2" s="1"/>
  <c r="DZ180" i="2"/>
  <c r="NK296" i="2"/>
  <c r="OA296" i="2"/>
  <c r="OC296" i="2" s="1"/>
  <c r="NF247" i="2"/>
  <c r="DZ282" i="2"/>
  <c r="ED282" i="2"/>
  <c r="EF282" i="2" s="1"/>
  <c r="OA341" i="2"/>
  <c r="OC341" i="2" s="1"/>
  <c r="NK341" i="2"/>
  <c r="NU49" i="2"/>
  <c r="NW49" i="2" s="1"/>
  <c r="NN73" i="2"/>
  <c r="NX73" i="2"/>
  <c r="OA73" i="2" s="1"/>
  <c r="OC73" i="2" s="1"/>
  <c r="OD346" i="2"/>
  <c r="NZ346" i="2"/>
  <c r="OF346" i="2" s="1"/>
  <c r="OA20" i="2"/>
  <c r="OC20" i="2" s="1"/>
  <c r="NK20" i="2"/>
  <c r="NN123" i="2"/>
  <c r="NX123" i="2"/>
  <c r="OD132" i="2"/>
  <c r="NZ132" i="2"/>
  <c r="OF132" i="2" s="1"/>
  <c r="NZ257" i="2"/>
  <c r="OF257" i="2" s="1"/>
  <c r="OD257" i="2"/>
  <c r="NJ66" i="2"/>
  <c r="OB66" i="2" s="1"/>
  <c r="NH66" i="2"/>
  <c r="NJ325" i="2"/>
  <c r="OB325" i="2" s="1"/>
  <c r="NF149" i="2"/>
  <c r="NX22" i="2"/>
  <c r="NN22" i="2"/>
  <c r="OD64" i="2"/>
  <c r="NZ64" i="2"/>
  <c r="OF64" i="2" s="1"/>
  <c r="NK78" i="2"/>
  <c r="NK103" i="2"/>
  <c r="OA103" i="2"/>
  <c r="OC103" i="2" s="1"/>
  <c r="ED129" i="2"/>
  <c r="EF129" i="2" s="1"/>
  <c r="DZ129" i="2"/>
  <c r="ED33" i="2"/>
  <c r="EF33" i="2" s="1"/>
  <c r="DZ33" i="2"/>
  <c r="NI157" i="2"/>
  <c r="NF157" i="2"/>
  <c r="ED309" i="2"/>
  <c r="EF309" i="2" s="1"/>
  <c r="DZ309" i="2"/>
  <c r="DZ147" i="2"/>
  <c r="ED147" i="2"/>
  <c r="EF147" i="2" s="1"/>
  <c r="NN337" i="2"/>
  <c r="NX337" i="2"/>
  <c r="NX321" i="2"/>
  <c r="NN321" i="2"/>
  <c r="OA313" i="2"/>
  <c r="OC313" i="2" s="1"/>
  <c r="NK313" i="2"/>
  <c r="ED101" i="2"/>
  <c r="EF101" i="2" s="1"/>
  <c r="DZ101" i="2"/>
  <c r="NH319" i="2"/>
  <c r="OA67" i="2"/>
  <c r="OC67" i="2" s="1"/>
  <c r="NK330" i="2"/>
  <c r="NH234" i="2"/>
  <c r="NJ234" i="2"/>
  <c r="OB234" i="2" s="1"/>
  <c r="OA306" i="2"/>
  <c r="OC306" i="2" s="1"/>
  <c r="NK306" i="2"/>
  <c r="ED109" i="2"/>
  <c r="EF109" i="2" s="1"/>
  <c r="DZ109" i="2"/>
  <c r="NI275" i="2"/>
  <c r="NF275" i="2"/>
  <c r="OA29" i="2"/>
  <c r="OC29" i="2" s="1"/>
  <c r="NK29" i="2"/>
  <c r="ED337" i="2"/>
  <c r="EF337" i="2" s="1"/>
  <c r="DZ337" i="2"/>
  <c r="ED87" i="2"/>
  <c r="EF87" i="2" s="1"/>
  <c r="DZ87" i="2"/>
  <c r="NZ155" i="2"/>
  <c r="OF155" i="2" s="1"/>
  <c r="OD155" i="2"/>
  <c r="NN284" i="2"/>
  <c r="NX284" i="2"/>
  <c r="DZ342" i="2"/>
  <c r="ED342" i="2"/>
  <c r="EF342" i="2" s="1"/>
  <c r="DZ239" i="2"/>
  <c r="ED239" i="2"/>
  <c r="EF239" i="2" s="1"/>
  <c r="NK182" i="2"/>
  <c r="OA182" i="2"/>
  <c r="OC182" i="2" s="1"/>
  <c r="NN138" i="2"/>
  <c r="NX138" i="2"/>
  <c r="NZ348" i="2"/>
  <c r="OF348" i="2" s="1"/>
  <c r="OD348" i="2"/>
  <c r="ED186" i="2"/>
  <c r="EF186" i="2" s="1"/>
  <c r="DZ186" i="2"/>
  <c r="OD136" i="2"/>
  <c r="NZ136" i="2"/>
  <c r="OF136" i="2" s="1"/>
  <c r="OD171" i="2"/>
  <c r="NZ171" i="2"/>
  <c r="OF171" i="2" s="1"/>
  <c r="OD289" i="2"/>
  <c r="NZ289" i="2"/>
  <c r="OF289" i="2" s="1"/>
  <c r="OD250" i="2"/>
  <c r="NZ250" i="2"/>
  <c r="OF250" i="2" s="1"/>
  <c r="NN78" i="2"/>
  <c r="NX78" i="2"/>
  <c r="OA259" i="2"/>
  <c r="OC259" i="2" s="1"/>
  <c r="NK259" i="2"/>
  <c r="NH321" i="2"/>
  <c r="NJ321" i="2"/>
  <c r="OB321" i="2" s="1"/>
  <c r="NJ108" i="2"/>
  <c r="OB108" i="2" s="1"/>
  <c r="NH108" i="2"/>
  <c r="ED259" i="2"/>
  <c r="EF259" i="2" s="1"/>
  <c r="DZ259" i="2"/>
  <c r="NI226" i="2"/>
  <c r="NF226" i="2"/>
  <c r="DZ344" i="2"/>
  <c r="ED344" i="2"/>
  <c r="EF344" i="2" s="1"/>
  <c r="ED210" i="2"/>
  <c r="EF210" i="2" s="1"/>
  <c r="DZ210" i="2"/>
  <c r="NX248" i="2"/>
  <c r="NN248" i="2"/>
  <c r="NJ326" i="2"/>
  <c r="OB326" i="2" s="1"/>
  <c r="NH326" i="2"/>
  <c r="OD264" i="2"/>
  <c r="NZ264" i="2"/>
  <c r="OF264" i="2" s="1"/>
  <c r="NH237" i="2"/>
  <c r="NJ237" i="2"/>
  <c r="OB237" i="2" s="1"/>
  <c r="OA131" i="2"/>
  <c r="OC131" i="2" s="1"/>
  <c r="OD31" i="2"/>
  <c r="NZ31" i="2"/>
  <c r="OF31" i="2" s="1"/>
  <c r="NI115" i="2"/>
  <c r="NF115" i="2"/>
  <c r="ED168" i="2"/>
  <c r="EF168" i="2" s="1"/>
  <c r="DZ168" i="2"/>
  <c r="NH141" i="2"/>
  <c r="NJ141" i="2"/>
  <c r="OB141" i="2" s="1"/>
  <c r="NK127" i="2"/>
  <c r="OA127" i="2"/>
  <c r="OC127" i="2" s="1"/>
  <c r="NX50" i="2"/>
  <c r="NN50" i="2"/>
  <c r="NK348" i="2"/>
  <c r="OA348" i="2"/>
  <c r="OC348" i="2" s="1"/>
  <c r="ED35" i="2"/>
  <c r="EF35" i="2" s="1"/>
  <c r="DZ35" i="2"/>
  <c r="OA59" i="2"/>
  <c r="OC59" i="2" s="1"/>
  <c r="OA337" i="2"/>
  <c r="OC337" i="2" s="1"/>
  <c r="NK337" i="2"/>
  <c r="NJ48" i="2"/>
  <c r="OB48" i="2" s="1"/>
  <c r="NH48" i="2"/>
  <c r="NH343" i="2"/>
  <c r="NJ343" i="2"/>
  <c r="OB343" i="2" s="1"/>
  <c r="DZ181" i="2"/>
  <c r="ED181" i="2"/>
  <c r="EF181" i="2" s="1"/>
  <c r="DZ245" i="2"/>
  <c r="ED245" i="2"/>
  <c r="EF245" i="2" s="1"/>
  <c r="NJ282" i="2"/>
  <c r="OB282" i="2" s="1"/>
  <c r="NH282" i="2"/>
  <c r="NI166" i="2"/>
  <c r="NF166" i="2"/>
  <c r="DZ232" i="2"/>
  <c r="ED232" i="2"/>
  <c r="EF232" i="2" s="1"/>
  <c r="NN162" i="2"/>
  <c r="NX162" i="2"/>
  <c r="DZ315" i="2"/>
  <c r="ED315" i="2"/>
  <c r="EF315" i="2" s="1"/>
  <c r="OA345" i="2"/>
  <c r="OC345" i="2" s="1"/>
  <c r="NK345" i="2"/>
  <c r="OA31" i="2"/>
  <c r="OC31" i="2" s="1"/>
  <c r="NK31" i="2"/>
  <c r="NX204" i="2"/>
  <c r="NN204" i="2"/>
  <c r="ED228" i="2"/>
  <c r="EF228" i="2" s="1"/>
  <c r="DZ228" i="2"/>
  <c r="NX36" i="2"/>
  <c r="NN36" i="2"/>
  <c r="OD164" i="2"/>
  <c r="NZ164" i="2"/>
  <c r="OF164" i="2" s="1"/>
  <c r="ED193" i="2"/>
  <c r="EF193" i="2" s="1"/>
  <c r="DZ193" i="2"/>
  <c r="OD10" i="2"/>
  <c r="NZ10" i="2"/>
  <c r="OF10" i="2" s="1"/>
  <c r="NK201" i="2"/>
  <c r="OA201" i="2"/>
  <c r="OC201" i="2" s="1"/>
  <c r="OA82" i="2"/>
  <c r="OC82" i="2" s="1"/>
  <c r="NI26" i="2"/>
  <c r="NF26" i="2"/>
  <c r="NX140" i="2"/>
  <c r="NN140" i="2"/>
  <c r="DZ92" i="2"/>
  <c r="ED92" i="2"/>
  <c r="EF92" i="2" s="1"/>
  <c r="NZ80" i="2"/>
  <c r="OF80" i="2" s="1"/>
  <c r="OD80" i="2"/>
  <c r="NI85" i="2"/>
  <c r="NF85" i="2"/>
  <c r="NI299" i="2"/>
  <c r="NF299" i="2"/>
  <c r="DZ347" i="2"/>
  <c r="ED347" i="2"/>
  <c r="EF347" i="2" s="1"/>
  <c r="NU335" i="2"/>
  <c r="NW335" i="2" s="1"/>
  <c r="DZ286" i="2"/>
  <c r="ED286" i="2"/>
  <c r="EF286" i="2" s="1"/>
  <c r="NJ129" i="2"/>
  <c r="OB129" i="2" s="1"/>
  <c r="NH129" i="2"/>
  <c r="NZ293" i="2"/>
  <c r="OF293" i="2" s="1"/>
  <c r="OD293" i="2"/>
  <c r="NZ232" i="2"/>
  <c r="OF232" i="2" s="1"/>
  <c r="OD232" i="2"/>
  <c r="NH200" i="2"/>
  <c r="NJ200" i="2"/>
  <c r="OB200" i="2" s="1"/>
  <c r="NI77" i="2"/>
  <c r="NF77" i="2"/>
  <c r="DZ107" i="2"/>
  <c r="ED107" i="2"/>
  <c r="EF107" i="2" s="1"/>
  <c r="NI153" i="2"/>
  <c r="NF153" i="2"/>
  <c r="DZ160" i="2"/>
  <c r="ED160" i="2"/>
  <c r="EF160" i="2" s="1"/>
  <c r="NI336" i="2"/>
  <c r="NF336" i="2"/>
  <c r="ED223" i="2"/>
  <c r="EF223" i="2" s="1"/>
  <c r="DZ223" i="2"/>
  <c r="ED183" i="2"/>
  <c r="EF183" i="2" s="1"/>
  <c r="DZ183" i="2"/>
  <c r="OA119" i="2"/>
  <c r="OC119" i="2" s="1"/>
  <c r="NK119" i="2"/>
  <c r="ED334" i="2"/>
  <c r="EF334" i="2" s="1"/>
  <c r="DZ334" i="2"/>
  <c r="NX93" i="2"/>
  <c r="NN93" i="2"/>
  <c r="ED163" i="2"/>
  <c r="EF163" i="2" s="1"/>
  <c r="DZ163" i="2"/>
  <c r="NI178" i="2"/>
  <c r="NF178" i="2"/>
  <c r="DZ206" i="2"/>
  <c r="ED206" i="2"/>
  <c r="EF206" i="2" s="1"/>
  <c r="NJ157" i="2"/>
  <c r="OB157" i="2" s="1"/>
  <c r="NH157" i="2"/>
  <c r="ED98" i="2"/>
  <c r="EF98" i="2" s="1"/>
  <c r="DZ98" i="2"/>
  <c r="NJ342" i="2"/>
  <c r="OB342" i="2" s="1"/>
  <c r="NH342" i="2"/>
  <c r="OA244" i="2"/>
  <c r="OC244" i="2" s="1"/>
  <c r="OA35" i="2"/>
  <c r="OC35" i="2" s="1"/>
  <c r="NK35" i="2"/>
  <c r="NF150" i="2"/>
  <c r="NI150" i="2"/>
  <c r="NK34" i="2"/>
  <c r="NX351" i="2"/>
  <c r="OA155" i="2"/>
  <c r="OC155" i="2" s="1"/>
  <c r="OD259" i="2"/>
  <c r="NZ259" i="2"/>
  <c r="OF259" i="2" s="1"/>
  <c r="OA295" i="1"/>
  <c r="OC295" i="1" s="1"/>
  <c r="NK295" i="1"/>
  <c r="NF273" i="1"/>
  <c r="NI273" i="1"/>
  <c r="NX77" i="1"/>
  <c r="NN77" i="1"/>
  <c r="NF59" i="1"/>
  <c r="NI59" i="1"/>
  <c r="NH241" i="1"/>
  <c r="NJ241" i="1"/>
  <c r="OB241" i="1" s="1"/>
  <c r="NJ144" i="1"/>
  <c r="OB144" i="1" s="1"/>
  <c r="NH144" i="1"/>
  <c r="NF77" i="1"/>
  <c r="NI77" i="1"/>
  <c r="NJ236" i="1"/>
  <c r="OB236" i="1" s="1"/>
  <c r="NH236" i="1"/>
  <c r="NF225" i="1"/>
  <c r="NI225" i="1"/>
  <c r="OA225" i="1" s="1"/>
  <c r="OC225" i="1" s="1"/>
  <c r="NJ160" i="1"/>
  <c r="OB160" i="1" s="1"/>
  <c r="NH160" i="1"/>
  <c r="NX43" i="1"/>
  <c r="NN43" i="1"/>
  <c r="NI175" i="1"/>
  <c r="OA175" i="1" s="1"/>
  <c r="NF175" i="1"/>
  <c r="NX236" i="1"/>
  <c r="NN236" i="1"/>
  <c r="NH332" i="1"/>
  <c r="NJ273" i="1"/>
  <c r="OB273" i="1" s="1"/>
  <c r="NH273" i="1"/>
  <c r="NJ59" i="1"/>
  <c r="OB59" i="1" s="1"/>
  <c r="NH59" i="1"/>
  <c r="NI159" i="1"/>
  <c r="NF159" i="1"/>
  <c r="NJ280" i="1"/>
  <c r="OB280" i="1" s="1"/>
  <c r="NH280" i="1"/>
  <c r="NJ21" i="1"/>
  <c r="OB21" i="1" s="1"/>
  <c r="NH21" i="1"/>
  <c r="NJ235" i="1"/>
  <c r="OB235" i="1" s="1"/>
  <c r="NH235" i="1"/>
  <c r="NJ77" i="1"/>
  <c r="OB77" i="1" s="1"/>
  <c r="NH77" i="1"/>
  <c r="NX157" i="1"/>
  <c r="NN157" i="1"/>
  <c r="NI339" i="1"/>
  <c r="NF339" i="1"/>
  <c r="NI323" i="1"/>
  <c r="NF323" i="1"/>
  <c r="NH101" i="1"/>
  <c r="NJ101" i="1"/>
  <c r="OB101" i="1" s="1"/>
  <c r="NX114" i="1"/>
  <c r="NH175" i="1"/>
  <c r="NJ175" i="1"/>
  <c r="OB175" i="1" s="1"/>
  <c r="NI97" i="1"/>
  <c r="OA97" i="1" s="1"/>
  <c r="NF97" i="1"/>
  <c r="NF124" i="1"/>
  <c r="NI124" i="1"/>
  <c r="NU56" i="1"/>
  <c r="NW56" i="1" s="1"/>
  <c r="NF80" i="1"/>
  <c r="NI80" i="1"/>
  <c r="NI157" i="1"/>
  <c r="NF157" i="1"/>
  <c r="NN80" i="1"/>
  <c r="NX80" i="1"/>
  <c r="NU273" i="1"/>
  <c r="NW273" i="1" s="1"/>
  <c r="NF193" i="1"/>
  <c r="NI193" i="1"/>
  <c r="NN141" i="1"/>
  <c r="NX141" i="1"/>
  <c r="NF21" i="1"/>
  <c r="NI21" i="1"/>
  <c r="NI141" i="1"/>
  <c r="NF141" i="1"/>
  <c r="ED117" i="1"/>
  <c r="EF117" i="1" s="1"/>
  <c r="DZ117" i="1"/>
  <c r="NI236" i="1"/>
  <c r="NF236" i="1"/>
  <c r="NF128" i="1"/>
  <c r="NI128" i="1"/>
  <c r="NJ339" i="1"/>
  <c r="OB339" i="1" s="1"/>
  <c r="NH339" i="1"/>
  <c r="NH323" i="1"/>
  <c r="NJ323" i="1"/>
  <c r="OB323" i="1" s="1"/>
  <c r="NI101" i="1"/>
  <c r="NF101" i="1"/>
  <c r="NL56" i="1"/>
  <c r="NH124" i="1"/>
  <c r="NJ124" i="1"/>
  <c r="OB124" i="1" s="1"/>
  <c r="NH109" i="1"/>
  <c r="NJ109" i="1"/>
  <c r="OB109" i="1" s="1"/>
  <c r="NF274" i="1"/>
  <c r="NI274" i="1"/>
  <c r="NJ157" i="1"/>
  <c r="OB157" i="1" s="1"/>
  <c r="NH157" i="1"/>
  <c r="NH81" i="1"/>
  <c r="NJ81" i="1"/>
  <c r="OB81" i="1" s="1"/>
  <c r="NJ56" i="1"/>
  <c r="OB56" i="1" s="1"/>
  <c r="NH56" i="1"/>
  <c r="NJ141" i="1"/>
  <c r="OB141" i="1" s="1"/>
  <c r="NH141" i="1"/>
  <c r="NF235" i="1"/>
  <c r="NI235" i="1"/>
  <c r="NH90" i="1"/>
  <c r="NJ90" i="1"/>
  <c r="OB90" i="1" s="1"/>
  <c r="NJ128" i="1"/>
  <c r="OB128" i="1" s="1"/>
  <c r="NH128" i="1"/>
  <c r="NF43" i="1"/>
  <c r="NI43" i="1"/>
  <c r="NJ80" i="1"/>
  <c r="OB80" i="1" s="1"/>
  <c r="NH80" i="1"/>
  <c r="NJ274" i="1"/>
  <c r="OB274" i="1" s="1"/>
  <c r="NH274" i="1"/>
  <c r="NL78" i="1"/>
  <c r="OC178" i="1"/>
  <c r="NI41" i="1"/>
  <c r="NF41" i="1"/>
  <c r="DZ191" i="1"/>
  <c r="ED191" i="1"/>
  <c r="EF191" i="1" s="1"/>
  <c r="NF56" i="1"/>
  <c r="NI56" i="1"/>
  <c r="ED173" i="1"/>
  <c r="EF173" i="1" s="1"/>
  <c r="DZ173" i="1"/>
  <c r="OA93" i="1"/>
  <c r="OC93" i="1" s="1"/>
  <c r="NI243" i="1"/>
  <c r="NF243" i="1"/>
  <c r="NJ43" i="1"/>
  <c r="OB43" i="1" s="1"/>
  <c r="NH43" i="1"/>
  <c r="NX235" i="1"/>
  <c r="NN235" i="1"/>
  <c r="NX241" i="1"/>
  <c r="NN241" i="1"/>
  <c r="NF109" i="1"/>
  <c r="NI109" i="1"/>
  <c r="NX59" i="1"/>
  <c r="NN59" i="1"/>
  <c r="NH301" i="1"/>
  <c r="OC31" i="1"/>
  <c r="NI81" i="1"/>
  <c r="NF81" i="1"/>
  <c r="NJ41" i="1"/>
  <c r="OB41" i="1" s="1"/>
  <c r="NH41" i="1"/>
  <c r="NH217" i="1"/>
  <c r="NJ217" i="1"/>
  <c r="OB217" i="1" s="1"/>
  <c r="NF90" i="1"/>
  <c r="NI90" i="1"/>
  <c r="NN243" i="1"/>
  <c r="NX243" i="1"/>
  <c r="NI39" i="1"/>
  <c r="NF39" i="1"/>
  <c r="NI279" i="1"/>
  <c r="NF279" i="1"/>
  <c r="NH207" i="1"/>
  <c r="NJ207" i="1"/>
  <c r="OB207" i="1" s="1"/>
  <c r="NN323" i="1"/>
  <c r="NX323" i="1"/>
  <c r="NI135" i="1"/>
  <c r="NF135" i="1"/>
  <c r="NH196" i="1"/>
  <c r="NJ196" i="1"/>
  <c r="OB196" i="1" s="1"/>
  <c r="NF6" i="1"/>
  <c r="NI6" i="1"/>
  <c r="NH243" i="1"/>
  <c r="NJ243" i="1"/>
  <c r="OB243" i="1" s="1"/>
  <c r="NF64" i="1"/>
  <c r="NI64" i="1"/>
  <c r="NW64" i="1"/>
  <c r="NX64" i="1"/>
  <c r="NJ39" i="1"/>
  <c r="OB39" i="1" s="1"/>
  <c r="NH39" i="1"/>
  <c r="NH279" i="1"/>
  <c r="NJ279" i="1"/>
  <c r="OB279" i="1" s="1"/>
  <c r="NN248" i="1"/>
  <c r="NX248" i="1"/>
  <c r="NX255" i="1"/>
  <c r="NI196" i="1"/>
  <c r="NK196" i="1" s="1"/>
  <c r="NF196" i="1"/>
  <c r="NF241" i="1"/>
  <c r="NI241" i="1"/>
  <c r="NH159" i="1"/>
  <c r="NJ159" i="1"/>
  <c r="OB159" i="1" s="1"/>
  <c r="NF280" i="1"/>
  <c r="NI280" i="1"/>
  <c r="NF144" i="1"/>
  <c r="NI144" i="1"/>
  <c r="NH6" i="1"/>
  <c r="NJ6" i="1"/>
  <c r="OB6" i="1" s="1"/>
  <c r="NI217" i="1"/>
  <c r="NF217" i="1"/>
  <c r="NN101" i="1"/>
  <c r="NX101" i="1"/>
  <c r="NH64" i="1"/>
  <c r="NJ64" i="1"/>
  <c r="OB64" i="1" s="1"/>
  <c r="NL273" i="1"/>
  <c r="NX339" i="1"/>
  <c r="NN339" i="1"/>
  <c r="NN274" i="1"/>
  <c r="NX274" i="1"/>
  <c r="NI160" i="1"/>
  <c r="NF160" i="1"/>
  <c r="NJ97" i="1"/>
  <c r="OB97" i="1" s="1"/>
  <c r="NH97" i="1"/>
  <c r="NX280" i="1"/>
  <c r="NN280" i="1"/>
  <c r="NF114" i="1"/>
  <c r="NI114" i="1"/>
  <c r="NI207" i="1"/>
  <c r="NF207" i="1"/>
  <c r="NJ221" i="1"/>
  <c r="NH221" i="1"/>
  <c r="NH135" i="1"/>
  <c r="NJ135" i="1"/>
  <c r="OB135" i="1" s="1"/>
  <c r="NN254" i="1"/>
  <c r="NX254" i="1"/>
  <c r="OA281" i="1"/>
  <c r="NN149" i="1"/>
  <c r="NX149" i="1"/>
  <c r="NK240" i="1"/>
  <c r="NK199" i="1"/>
  <c r="NK117" i="1"/>
  <c r="NK301" i="1"/>
  <c r="NK8" i="1"/>
  <c r="NK113" i="1"/>
  <c r="OA95" i="1"/>
  <c r="NK195" i="1"/>
  <c r="OD284" i="1"/>
  <c r="NZ284" i="1"/>
  <c r="OF284" i="1" s="1"/>
  <c r="OA131" i="1"/>
  <c r="OC131" i="1" s="1"/>
  <c r="NK131" i="1"/>
  <c r="ED145" i="1"/>
  <c r="EF145" i="1" s="1"/>
  <c r="DZ145" i="1"/>
  <c r="DZ268" i="1"/>
  <c r="ED268" i="1"/>
  <c r="EF268" i="1" s="1"/>
  <c r="NZ35" i="1"/>
  <c r="OF35" i="1" s="1"/>
  <c r="OD35" i="1"/>
  <c r="NJ78" i="1"/>
  <c r="OB78" i="1" s="1"/>
  <c r="NH78" i="1"/>
  <c r="OD23" i="1"/>
  <c r="NZ23" i="1"/>
  <c r="OF23" i="1" s="1"/>
  <c r="NH305" i="1"/>
  <c r="NJ305" i="1"/>
  <c r="OB305" i="1" s="1"/>
  <c r="NJ283" i="1"/>
  <c r="OB283" i="1" s="1"/>
  <c r="NH283" i="1"/>
  <c r="NN333" i="1"/>
  <c r="NX333" i="1"/>
  <c r="NK226" i="1"/>
  <c r="OA226" i="1"/>
  <c r="OC226" i="1" s="1"/>
  <c r="NZ122" i="1"/>
  <c r="OF122" i="1" s="1"/>
  <c r="OD122" i="1"/>
  <c r="OD193" i="1"/>
  <c r="NZ193" i="1"/>
  <c r="OF193" i="1" s="1"/>
  <c r="OA218" i="1"/>
  <c r="OC218" i="1" s="1"/>
  <c r="NK218" i="1"/>
  <c r="NN224" i="1"/>
  <c r="NX224" i="1"/>
  <c r="NI60" i="1"/>
  <c r="NF60" i="1"/>
  <c r="NN252" i="1"/>
  <c r="NX252" i="1"/>
  <c r="NK154" i="1"/>
  <c r="NJ18" i="1"/>
  <c r="OB18" i="1" s="1"/>
  <c r="NH18" i="1"/>
  <c r="ED90" i="1"/>
  <c r="EF90" i="1" s="1"/>
  <c r="DZ90" i="1"/>
  <c r="NX79" i="1"/>
  <c r="NN79" i="1"/>
  <c r="NI334" i="1"/>
  <c r="NF334" i="1"/>
  <c r="NN312" i="1"/>
  <c r="NX312" i="1"/>
  <c r="DZ107" i="1"/>
  <c r="ED107" i="1"/>
  <c r="EF107" i="1" s="1"/>
  <c r="NJ201" i="1"/>
  <c r="OB201" i="1" s="1"/>
  <c r="NH201" i="1"/>
  <c r="ED33" i="1"/>
  <c r="EF33" i="1" s="1"/>
  <c r="DZ33" i="1"/>
  <c r="ED70" i="1"/>
  <c r="EF70" i="1" s="1"/>
  <c r="DZ70" i="1"/>
  <c r="NI220" i="1"/>
  <c r="NF220" i="1"/>
  <c r="NX96" i="1"/>
  <c r="NN96" i="1"/>
  <c r="NF252" i="1"/>
  <c r="NI252" i="1"/>
  <c r="NI228" i="1"/>
  <c r="NF228" i="1"/>
  <c r="NI151" i="1"/>
  <c r="NF151" i="1"/>
  <c r="NI320" i="1"/>
  <c r="NF320" i="1"/>
  <c r="DZ5" i="1"/>
  <c r="ED5" i="1"/>
  <c r="EF5" i="1" s="1"/>
  <c r="NH234" i="1"/>
  <c r="NJ234" i="1"/>
  <c r="OB234" i="1" s="1"/>
  <c r="DZ201" i="1"/>
  <c r="ED201" i="1"/>
  <c r="EF201" i="1" s="1"/>
  <c r="ED312" i="1"/>
  <c r="EF312" i="1" s="1"/>
  <c r="DZ312" i="1"/>
  <c r="DZ207" i="1"/>
  <c r="ED207" i="1"/>
  <c r="EF207" i="1" s="1"/>
  <c r="NH113" i="1"/>
  <c r="NK262" i="1"/>
  <c r="OA262" i="1"/>
  <c r="OC262" i="1" s="1"/>
  <c r="NJ4" i="1"/>
  <c r="OB4" i="1" s="1"/>
  <c r="OA120" i="1"/>
  <c r="OC120" i="1" s="1"/>
  <c r="NK120" i="1"/>
  <c r="NK42" i="1"/>
  <c r="OA42" i="1"/>
  <c r="OC42" i="1" s="1"/>
  <c r="OD36" i="1"/>
  <c r="NZ36" i="1"/>
  <c r="OF36" i="1" s="1"/>
  <c r="NF158" i="1"/>
  <c r="NI158" i="1"/>
  <c r="NK275" i="1"/>
  <c r="OA275" i="1"/>
  <c r="OC275" i="1" s="1"/>
  <c r="NN66" i="1"/>
  <c r="NX66" i="1"/>
  <c r="DZ164" i="1"/>
  <c r="ED164" i="1"/>
  <c r="EF164" i="1" s="1"/>
  <c r="NF203" i="1"/>
  <c r="NI203" i="1"/>
  <c r="NN346" i="1"/>
  <c r="NX346" i="1"/>
  <c r="DZ230" i="1"/>
  <c r="ED230" i="1"/>
  <c r="EF230" i="1" s="1"/>
  <c r="NN100" i="1"/>
  <c r="NX100" i="1"/>
  <c r="NH105" i="1"/>
  <c r="NJ105" i="1"/>
  <c r="OB105" i="1" s="1"/>
  <c r="DZ246" i="1"/>
  <c r="ED246" i="1"/>
  <c r="EF246" i="1" s="1"/>
  <c r="NF8" i="1"/>
  <c r="NI317" i="1"/>
  <c r="NF317" i="1"/>
  <c r="NX63" i="1"/>
  <c r="NN63" i="1"/>
  <c r="ED156" i="1"/>
  <c r="EF156" i="1" s="1"/>
  <c r="DZ156" i="1"/>
  <c r="OD161" i="1"/>
  <c r="NZ161" i="1"/>
  <c r="OF161" i="1" s="1"/>
  <c r="ED155" i="1"/>
  <c r="EF155" i="1" s="1"/>
  <c r="DZ155" i="1"/>
  <c r="NI26" i="1"/>
  <c r="NF26" i="1"/>
  <c r="DZ121" i="1"/>
  <c r="ED121" i="1"/>
  <c r="EF121" i="1" s="1"/>
  <c r="NZ327" i="1"/>
  <c r="OF327" i="1" s="1"/>
  <c r="OD327" i="1"/>
  <c r="DZ171" i="1"/>
  <c r="ED171" i="1"/>
  <c r="EF171" i="1" s="1"/>
  <c r="DZ224" i="1"/>
  <c r="ED224" i="1"/>
  <c r="EF224" i="1" s="1"/>
  <c r="OD211" i="1"/>
  <c r="NZ211" i="1"/>
  <c r="OF211" i="1" s="1"/>
  <c r="OA110" i="1"/>
  <c r="OC110" i="1" s="1"/>
  <c r="NK110" i="1"/>
  <c r="ED259" i="1"/>
  <c r="EF259" i="1" s="1"/>
  <c r="DZ259" i="1"/>
  <c r="DZ322" i="1"/>
  <c r="ED322" i="1"/>
  <c r="EF322" i="1" s="1"/>
  <c r="NF95" i="1"/>
  <c r="NZ120" i="1"/>
  <c r="OF120" i="1" s="1"/>
  <c r="OD120" i="1"/>
  <c r="OD177" i="1"/>
  <c r="NZ177" i="1"/>
  <c r="OF177" i="1" s="1"/>
  <c r="NF108" i="1"/>
  <c r="NZ321" i="1"/>
  <c r="OF321" i="1" s="1"/>
  <c r="OD321" i="1"/>
  <c r="NK288" i="1"/>
  <c r="OA288" i="1"/>
  <c r="OC288" i="1" s="1"/>
  <c r="OA61" i="1"/>
  <c r="OC61" i="1" s="1"/>
  <c r="NK61" i="1"/>
  <c r="NK303" i="1"/>
  <c r="OA303" i="1"/>
  <c r="OC303" i="1" s="1"/>
  <c r="NK16" i="1"/>
  <c r="NJ12" i="1"/>
  <c r="OB12" i="1" s="1"/>
  <c r="NH116" i="1"/>
  <c r="DZ129" i="1"/>
  <c r="ED129" i="1"/>
  <c r="EF129" i="1" s="1"/>
  <c r="DZ46" i="1"/>
  <c r="ED46" i="1"/>
  <c r="EF46" i="1" s="1"/>
  <c r="NZ297" i="1"/>
  <c r="OF297" i="1" s="1"/>
  <c r="OD297" i="1"/>
  <c r="NN277" i="1"/>
  <c r="NX277" i="1"/>
  <c r="DZ83" i="1"/>
  <c r="ED83" i="1"/>
  <c r="EF83" i="1" s="1"/>
  <c r="DZ321" i="1"/>
  <c r="ED321" i="1"/>
  <c r="EF321" i="1" s="1"/>
  <c r="ED238" i="1"/>
  <c r="EF238" i="1" s="1"/>
  <c r="DZ238" i="1"/>
  <c r="NJ82" i="1"/>
  <c r="OB82" i="1" s="1"/>
  <c r="NH82" i="1"/>
  <c r="DZ110" i="1"/>
  <c r="ED110" i="1"/>
  <c r="EF110" i="1" s="1"/>
  <c r="NH246" i="1"/>
  <c r="NJ246" i="1"/>
  <c r="OB246" i="1" s="1"/>
  <c r="NK253" i="1"/>
  <c r="OA253" i="1"/>
  <c r="OC253" i="1" s="1"/>
  <c r="OD269" i="1"/>
  <c r="NZ269" i="1"/>
  <c r="OF269" i="1" s="1"/>
  <c r="NX320" i="1"/>
  <c r="NN320" i="1"/>
  <c r="DZ161" i="1"/>
  <c r="ED161" i="1"/>
  <c r="EF161" i="1" s="1"/>
  <c r="NX8" i="1"/>
  <c r="NZ95" i="1"/>
  <c r="OF95" i="1" s="1"/>
  <c r="OD95" i="1"/>
  <c r="OD28" i="1"/>
  <c r="NZ28" i="1"/>
  <c r="OF28" i="1" s="1"/>
  <c r="OD316" i="1"/>
  <c r="NZ316" i="1"/>
  <c r="OF316" i="1" s="1"/>
  <c r="NZ134" i="1"/>
  <c r="OF134" i="1" s="1"/>
  <c r="OD134" i="1"/>
  <c r="DZ326" i="1"/>
  <c r="ED326" i="1"/>
  <c r="EF326" i="1" s="1"/>
  <c r="ED206" i="1"/>
  <c r="EF206" i="1" s="1"/>
  <c r="DZ206" i="1"/>
  <c r="NJ94" i="1"/>
  <c r="OB94" i="1" s="1"/>
  <c r="NH94" i="1"/>
  <c r="OD118" i="1"/>
  <c r="NZ118" i="1"/>
  <c r="OF118" i="1" s="1"/>
  <c r="NZ104" i="1"/>
  <c r="OF104" i="1" s="1"/>
  <c r="OD104" i="1"/>
  <c r="ED212" i="1"/>
  <c r="EF212" i="1" s="1"/>
  <c r="DZ212" i="1"/>
  <c r="ED182" i="1"/>
  <c r="EF182" i="1" s="1"/>
  <c r="DZ182" i="1"/>
  <c r="ED60" i="1"/>
  <c r="EF60" i="1" s="1"/>
  <c r="DZ60" i="1"/>
  <c r="OD156" i="1"/>
  <c r="NZ156" i="1"/>
  <c r="OF156" i="1" s="1"/>
  <c r="OD110" i="1"/>
  <c r="NZ110" i="1"/>
  <c r="OF110" i="1" s="1"/>
  <c r="ED106" i="1"/>
  <c r="EF106" i="1" s="1"/>
  <c r="DZ106" i="1"/>
  <c r="NJ244" i="1"/>
  <c r="OB244" i="1" s="1"/>
  <c r="NH244" i="1"/>
  <c r="NJ224" i="1"/>
  <c r="OB224" i="1" s="1"/>
  <c r="NH224" i="1"/>
  <c r="NJ60" i="1"/>
  <c r="OB60" i="1" s="1"/>
  <c r="NH60" i="1"/>
  <c r="OD324" i="1"/>
  <c r="NZ324" i="1"/>
  <c r="OF324" i="1" s="1"/>
  <c r="NH100" i="1"/>
  <c r="NJ100" i="1"/>
  <c r="OB100" i="1" s="1"/>
  <c r="OA177" i="1"/>
  <c r="OC177" i="1" s="1"/>
  <c r="NK177" i="1"/>
  <c r="ED208" i="1"/>
  <c r="EF208" i="1" s="1"/>
  <c r="DZ208" i="1"/>
  <c r="NJ162" i="1"/>
  <c r="OB162" i="1" s="1"/>
  <c r="NH162" i="1"/>
  <c r="NJ219" i="1"/>
  <c r="OB219" i="1" s="1"/>
  <c r="NH219" i="1"/>
  <c r="NH334" i="1"/>
  <c r="NJ334" i="1"/>
  <c r="OB334" i="1" s="1"/>
  <c r="DZ79" i="1"/>
  <c r="ED79" i="1"/>
  <c r="EF79" i="1" s="1"/>
  <c r="NF307" i="1"/>
  <c r="NI307" i="1"/>
  <c r="DZ39" i="1"/>
  <c r="ED39" i="1"/>
  <c r="EF39" i="1" s="1"/>
  <c r="NF201" i="1"/>
  <c r="NI201" i="1"/>
  <c r="OD329" i="1"/>
  <c r="NZ329" i="1"/>
  <c r="OF329" i="1" s="1"/>
  <c r="OA255" i="1"/>
  <c r="OC255" i="1" s="1"/>
  <c r="NK255" i="1"/>
  <c r="OD233" i="1"/>
  <c r="NZ233" i="1"/>
  <c r="OF233" i="1" s="1"/>
  <c r="NN107" i="1"/>
  <c r="NX107" i="1"/>
  <c r="NX162" i="1"/>
  <c r="NN162" i="1"/>
  <c r="NH151" i="1"/>
  <c r="NJ151" i="1"/>
  <c r="OB151" i="1" s="1"/>
  <c r="NH320" i="1"/>
  <c r="NJ320" i="1"/>
  <c r="OB320" i="1" s="1"/>
  <c r="ED24" i="1"/>
  <c r="EF24" i="1" s="1"/>
  <c r="DZ24" i="1"/>
  <c r="NZ204" i="1"/>
  <c r="OF204" i="1" s="1"/>
  <c r="OD204" i="1"/>
  <c r="ED30" i="1"/>
  <c r="EF30" i="1" s="1"/>
  <c r="DZ30" i="1"/>
  <c r="NU78" i="1"/>
  <c r="NW78" i="1" s="1"/>
  <c r="DZ165" i="1"/>
  <c r="ED165" i="1"/>
  <c r="EF165" i="1" s="1"/>
  <c r="NI137" i="1"/>
  <c r="NF137" i="1"/>
  <c r="NX5" i="1"/>
  <c r="NN5" i="1"/>
  <c r="OD33" i="1"/>
  <c r="NZ33" i="1"/>
  <c r="OF33" i="1" s="1"/>
  <c r="ED178" i="1"/>
  <c r="EF178" i="1" s="1"/>
  <c r="DZ178" i="1"/>
  <c r="NZ138" i="1"/>
  <c r="OF138" i="1" s="1"/>
  <c r="OD138" i="1"/>
  <c r="NZ53" i="1"/>
  <c r="OF53" i="1" s="1"/>
  <c r="OD53" i="1"/>
  <c r="NZ169" i="1"/>
  <c r="OF169" i="1" s="1"/>
  <c r="OD169" i="1"/>
  <c r="NK316" i="1"/>
  <c r="OA316" i="1"/>
  <c r="OC316" i="1" s="1"/>
  <c r="OD163" i="1"/>
  <c r="NZ163" i="1"/>
  <c r="OF163" i="1" s="1"/>
  <c r="ED338" i="1"/>
  <c r="EF338" i="1" s="1"/>
  <c r="DZ338" i="1"/>
  <c r="NZ253" i="1"/>
  <c r="OF253" i="1" s="1"/>
  <c r="OD253" i="1"/>
  <c r="OD259" i="1"/>
  <c r="NZ259" i="1"/>
  <c r="OF259" i="1" s="1"/>
  <c r="NH158" i="1"/>
  <c r="NJ158" i="1"/>
  <c r="OB158" i="1" s="1"/>
  <c r="OA328" i="1"/>
  <c r="OC328" i="1" s="1"/>
  <c r="NK328" i="1"/>
  <c r="NZ152" i="1"/>
  <c r="OF152" i="1" s="1"/>
  <c r="OD152" i="1"/>
  <c r="NJ203" i="1"/>
  <c r="OB203" i="1" s="1"/>
  <c r="NH203" i="1"/>
  <c r="NX9" i="1"/>
  <c r="NN9" i="1"/>
  <c r="OD168" i="1"/>
  <c r="NZ168" i="1"/>
  <c r="OF168" i="1" s="1"/>
  <c r="ED166" i="1"/>
  <c r="EF166" i="1" s="1"/>
  <c r="DZ166" i="1"/>
  <c r="NZ292" i="1"/>
  <c r="OF292" i="1" s="1"/>
  <c r="OD292" i="1"/>
  <c r="ED163" i="1"/>
  <c r="EF163" i="1" s="1"/>
  <c r="DZ163" i="1"/>
  <c r="ED346" i="1"/>
  <c r="EF346" i="1" s="1"/>
  <c r="DZ346" i="1"/>
  <c r="NK58" i="1"/>
  <c r="OA58" i="1"/>
  <c r="OC58" i="1" s="1"/>
  <c r="NZ112" i="1"/>
  <c r="OF112" i="1" s="1"/>
  <c r="OD112" i="1"/>
  <c r="NH317" i="1"/>
  <c r="NJ317" i="1"/>
  <c r="OB317" i="1" s="1"/>
  <c r="NJ26" i="1"/>
  <c r="OB26" i="1" s="1"/>
  <c r="NH26" i="1"/>
  <c r="DZ221" i="1"/>
  <c r="ED221" i="1"/>
  <c r="EF221" i="1" s="1"/>
  <c r="NI342" i="1"/>
  <c r="NF342" i="1"/>
  <c r="ED223" i="1"/>
  <c r="EF223" i="1" s="1"/>
  <c r="DZ223" i="1"/>
  <c r="NH199" i="1"/>
  <c r="DZ239" i="1"/>
  <c r="ED239" i="1"/>
  <c r="EF239" i="1" s="1"/>
  <c r="OD337" i="1"/>
  <c r="NZ337" i="1"/>
  <c r="OF337" i="1" s="1"/>
  <c r="NZ32" i="1"/>
  <c r="OF32" i="1" s="1"/>
  <c r="OD32" i="1"/>
  <c r="NJ333" i="1"/>
  <c r="OB333" i="1" s="1"/>
  <c r="NH333" i="1"/>
  <c r="ED41" i="1"/>
  <c r="EF41" i="1" s="1"/>
  <c r="DZ41" i="1"/>
  <c r="NX237" i="1"/>
  <c r="NN237" i="1"/>
  <c r="OD188" i="1"/>
  <c r="NZ188" i="1"/>
  <c r="OF188" i="1" s="1"/>
  <c r="DZ281" i="1"/>
  <c r="ED281" i="1"/>
  <c r="EF281" i="1" s="1"/>
  <c r="NK179" i="1"/>
  <c r="OA179" i="1"/>
  <c r="OC179" i="1" s="1"/>
  <c r="NK20" i="1"/>
  <c r="DZ55" i="1"/>
  <c r="ED55" i="1"/>
  <c r="EF55" i="1" s="1"/>
  <c r="NF136" i="1"/>
  <c r="NI136" i="1"/>
  <c r="OA341" i="1"/>
  <c r="OC341" i="1" s="1"/>
  <c r="NK341" i="1"/>
  <c r="NX60" i="1"/>
  <c r="NN60" i="1"/>
  <c r="DZ133" i="1"/>
  <c r="ED133" i="1"/>
  <c r="EF133" i="1" s="1"/>
  <c r="ED73" i="1"/>
  <c r="EF73" i="1" s="1"/>
  <c r="DZ73" i="1"/>
  <c r="ED68" i="1"/>
  <c r="EF68" i="1" s="1"/>
  <c r="DZ68" i="1"/>
  <c r="NJ108" i="1"/>
  <c r="OB108" i="1" s="1"/>
  <c r="DZ74" i="1"/>
  <c r="ED74" i="1"/>
  <c r="EF74" i="1" s="1"/>
  <c r="ED36" i="1"/>
  <c r="EF36" i="1" s="1"/>
  <c r="DZ36" i="1"/>
  <c r="NX223" i="1"/>
  <c r="ED267" i="1"/>
  <c r="EF267" i="1" s="1"/>
  <c r="DZ267" i="1"/>
  <c r="NK214" i="1"/>
  <c r="OA214" i="1"/>
  <c r="OC214" i="1" s="1"/>
  <c r="NK291" i="1"/>
  <c r="OA291" i="1"/>
  <c r="OC291" i="1" s="1"/>
  <c r="NF285" i="1"/>
  <c r="NI285" i="1"/>
  <c r="NF240" i="1"/>
  <c r="NK44" i="1"/>
  <c r="ED66" i="1"/>
  <c r="EF66" i="1" s="1"/>
  <c r="DZ66" i="1"/>
  <c r="NN198" i="1"/>
  <c r="NX198" i="1"/>
  <c r="OC172" i="1"/>
  <c r="OD173" i="1"/>
  <c r="NZ173" i="1"/>
  <c r="OF173" i="1" s="1"/>
  <c r="NN123" i="1"/>
  <c r="NX123" i="1"/>
  <c r="OA123" i="1" s="1"/>
  <c r="OC123" i="1" s="1"/>
  <c r="NX234" i="1"/>
  <c r="NN234" i="1"/>
  <c r="NK272" i="1"/>
  <c r="OA272" i="1"/>
  <c r="OC272" i="1" s="1"/>
  <c r="NI94" i="1"/>
  <c r="NF94" i="1"/>
  <c r="ED179" i="1"/>
  <c r="EF179" i="1" s="1"/>
  <c r="DZ179" i="1"/>
  <c r="NI83" i="1"/>
  <c r="NF83" i="1"/>
  <c r="ED109" i="1"/>
  <c r="EF109" i="1" s="1"/>
  <c r="DZ109" i="1"/>
  <c r="OD85" i="1"/>
  <c r="NZ85" i="1"/>
  <c r="OF85" i="1" s="1"/>
  <c r="OA127" i="1"/>
  <c r="OC127" i="1" s="1"/>
  <c r="NK127" i="1"/>
  <c r="OD131" i="1"/>
  <c r="NZ131" i="1"/>
  <c r="OF131" i="1" s="1"/>
  <c r="ED291" i="1"/>
  <c r="EF291" i="1" s="1"/>
  <c r="DZ291" i="1"/>
  <c r="DZ64" i="1"/>
  <c r="ED64" i="1"/>
  <c r="EF64" i="1" s="1"/>
  <c r="OA337" i="1"/>
  <c r="OC337" i="1" s="1"/>
  <c r="NK337" i="1"/>
  <c r="OD57" i="1"/>
  <c r="NZ57" i="1"/>
  <c r="OF57" i="1" s="1"/>
  <c r="ED343" i="1"/>
  <c r="EF343" i="1" s="1"/>
  <c r="DZ343" i="1"/>
  <c r="DZ240" i="1"/>
  <c r="ED240" i="1"/>
  <c r="EF240" i="1" s="1"/>
  <c r="ED15" i="1"/>
  <c r="EF15" i="1" s="1"/>
  <c r="DZ15" i="1"/>
  <c r="NK321" i="1"/>
  <c r="OA321" i="1"/>
  <c r="OC321" i="1" s="1"/>
  <c r="NN197" i="1"/>
  <c r="NX197" i="1"/>
  <c r="ED51" i="1"/>
  <c r="EF51" i="1" s="1"/>
  <c r="DZ51" i="1"/>
  <c r="OA238" i="1"/>
  <c r="OC238" i="1" s="1"/>
  <c r="NK238" i="1"/>
  <c r="NJ307" i="1"/>
  <c r="OB307" i="1" s="1"/>
  <c r="NH307" i="1"/>
  <c r="ED226" i="1"/>
  <c r="EF226" i="1" s="1"/>
  <c r="DZ226" i="1"/>
  <c r="NK107" i="1"/>
  <c r="OA107" i="1"/>
  <c r="OC107" i="1" s="1"/>
  <c r="NF223" i="1"/>
  <c r="NI223" i="1"/>
  <c r="NX332" i="1"/>
  <c r="NN332" i="1"/>
  <c r="DZ197" i="1"/>
  <c r="ED197" i="1"/>
  <c r="EF197" i="1" s="1"/>
  <c r="OA134" i="1"/>
  <c r="OC134" i="1" s="1"/>
  <c r="NK134" i="1"/>
  <c r="NI149" i="1"/>
  <c r="NF149" i="1"/>
  <c r="ED81" i="1"/>
  <c r="EF81" i="1" s="1"/>
  <c r="DZ81" i="1"/>
  <c r="DZ261" i="1"/>
  <c r="ED261" i="1"/>
  <c r="EF261" i="1" s="1"/>
  <c r="NI345" i="1"/>
  <c r="NF345" i="1"/>
  <c r="NL201" i="1"/>
  <c r="ED181" i="1"/>
  <c r="EF181" i="1" s="1"/>
  <c r="DZ181" i="1"/>
  <c r="DZ237" i="1"/>
  <c r="ED237" i="1"/>
  <c r="EF237" i="1" s="1"/>
  <c r="OA169" i="1"/>
  <c r="OC169" i="1" s="1"/>
  <c r="NK169" i="1"/>
  <c r="NH137" i="1"/>
  <c r="NJ137" i="1"/>
  <c r="OB137" i="1" s="1"/>
  <c r="OD263" i="1"/>
  <c r="NZ263" i="1"/>
  <c r="OF263" i="1" s="1"/>
  <c r="NH311" i="1"/>
  <c r="NJ311" i="1"/>
  <c r="OB311" i="1" s="1"/>
  <c r="ED325" i="1"/>
  <c r="EF325" i="1" s="1"/>
  <c r="DZ325" i="1"/>
  <c r="NK324" i="1"/>
  <c r="OA324" i="1"/>
  <c r="OC324" i="1" s="1"/>
  <c r="NZ142" i="1"/>
  <c r="OF142" i="1" s="1"/>
  <c r="OD142" i="1"/>
  <c r="NZ34" i="1"/>
  <c r="OF34" i="1" s="1"/>
  <c r="OD34" i="1"/>
  <c r="DZ275" i="1"/>
  <c r="ED275" i="1"/>
  <c r="EF275" i="1" s="1"/>
  <c r="NZ216" i="1"/>
  <c r="OF216" i="1" s="1"/>
  <c r="OD216" i="1"/>
  <c r="DZ56" i="1"/>
  <c r="ED56" i="1"/>
  <c r="EF56" i="1" s="1"/>
  <c r="ED213" i="1"/>
  <c r="EF213" i="1" s="1"/>
  <c r="DZ213" i="1"/>
  <c r="OA292" i="1"/>
  <c r="OC292" i="1" s="1"/>
  <c r="NK292" i="1"/>
  <c r="OA257" i="1"/>
  <c r="OC257" i="1" s="1"/>
  <c r="NK257" i="1"/>
  <c r="DZ141" i="1"/>
  <c r="ED141" i="1"/>
  <c r="EF141" i="1" s="1"/>
  <c r="NZ194" i="1"/>
  <c r="OF194" i="1" s="1"/>
  <c r="OD194" i="1"/>
  <c r="NI297" i="1"/>
  <c r="NF297" i="1"/>
  <c r="NX285" i="1"/>
  <c r="NN285" i="1"/>
  <c r="OD275" i="1"/>
  <c r="NZ275" i="1"/>
  <c r="OF275" i="1" s="1"/>
  <c r="ED202" i="1"/>
  <c r="EF202" i="1" s="1"/>
  <c r="DZ202" i="1"/>
  <c r="DZ265" i="1"/>
  <c r="ED265" i="1"/>
  <c r="EF265" i="1" s="1"/>
  <c r="ED324" i="1"/>
  <c r="EF324" i="1" s="1"/>
  <c r="DZ324" i="1"/>
  <c r="NZ341" i="1"/>
  <c r="OF341" i="1" s="1"/>
  <c r="OD341" i="1"/>
  <c r="OD336" i="1"/>
  <c r="NZ336" i="1"/>
  <c r="OF336" i="1" s="1"/>
  <c r="NZ227" i="1"/>
  <c r="OF227" i="1" s="1"/>
  <c r="OD227" i="1"/>
  <c r="ED250" i="1"/>
  <c r="EF250" i="1" s="1"/>
  <c r="DZ250" i="1"/>
  <c r="DZ283" i="1"/>
  <c r="ED283" i="1"/>
  <c r="EF283" i="1" s="1"/>
  <c r="OD207" i="1"/>
  <c r="NZ207" i="1"/>
  <c r="OF207" i="1" s="1"/>
  <c r="DZ111" i="1"/>
  <c r="ED111" i="1"/>
  <c r="EF111" i="1" s="1"/>
  <c r="NI333" i="1"/>
  <c r="NF333" i="1"/>
  <c r="NL314" i="1"/>
  <c r="NX219" i="1"/>
  <c r="NN219" i="1"/>
  <c r="DZ345" i="1"/>
  <c r="ED345" i="1"/>
  <c r="EF345" i="1" s="1"/>
  <c r="NI181" i="1"/>
  <c r="NF181" i="1"/>
  <c r="NH136" i="1"/>
  <c r="NJ136" i="1"/>
  <c r="OB136" i="1" s="1"/>
  <c r="ED80" i="1"/>
  <c r="EF80" i="1" s="1"/>
  <c r="DZ80" i="1"/>
  <c r="NH329" i="1"/>
  <c r="NJ329" i="1"/>
  <c r="OB329" i="1" s="1"/>
  <c r="DZ7" i="1"/>
  <c r="ED7" i="1"/>
  <c r="EF7" i="1" s="1"/>
  <c r="ED327" i="1"/>
  <c r="EF327" i="1" s="1"/>
  <c r="DZ327" i="1"/>
  <c r="NZ153" i="1"/>
  <c r="OF153" i="1" s="1"/>
  <c r="OD153" i="1"/>
  <c r="NK130" i="1"/>
  <c r="OA300" i="1"/>
  <c r="OC300" i="1" s="1"/>
  <c r="NK300" i="1"/>
  <c r="ED255" i="1"/>
  <c r="EF255" i="1" s="1"/>
  <c r="DZ255" i="1"/>
  <c r="NI314" i="1"/>
  <c r="NF314" i="1"/>
  <c r="DZ13" i="1"/>
  <c r="ED13" i="1"/>
  <c r="EF13" i="1" s="1"/>
  <c r="DZ196" i="1"/>
  <c r="ED196" i="1"/>
  <c r="EF196" i="1" s="1"/>
  <c r="NI212" i="1"/>
  <c r="NF212" i="1"/>
  <c r="NX335" i="1"/>
  <c r="NN335" i="1"/>
  <c r="NX154" i="1"/>
  <c r="NZ81" i="1"/>
  <c r="OF81" i="1" s="1"/>
  <c r="OD81" i="1"/>
  <c r="NI192" i="1"/>
  <c r="NF192" i="1"/>
  <c r="NF246" i="1"/>
  <c r="NI246" i="1"/>
  <c r="ED340" i="1"/>
  <c r="EF340" i="1" s="1"/>
  <c r="DZ340" i="1"/>
  <c r="NZ225" i="1"/>
  <c r="OF225" i="1" s="1"/>
  <c r="OD225" i="1"/>
  <c r="DZ71" i="1"/>
  <c r="ED71" i="1"/>
  <c r="EF71" i="1" s="1"/>
  <c r="ED276" i="1"/>
  <c r="EF276" i="1" s="1"/>
  <c r="DZ276" i="1"/>
  <c r="OD315" i="1"/>
  <c r="NZ315" i="1"/>
  <c r="OF315" i="1" s="1"/>
  <c r="NZ121" i="1"/>
  <c r="OF121" i="1" s="1"/>
  <c r="OD121" i="1"/>
  <c r="NH285" i="1"/>
  <c r="NJ285" i="1"/>
  <c r="OB285" i="1" s="1"/>
  <c r="NZ328" i="1"/>
  <c r="OF328" i="1" s="1"/>
  <c r="OD328" i="1"/>
  <c r="NI92" i="1"/>
  <c r="NF92" i="1"/>
  <c r="NK227" i="1"/>
  <c r="NK172" i="1"/>
  <c r="NN143" i="1"/>
  <c r="NX143" i="1"/>
  <c r="OD48" i="1"/>
  <c r="NZ48" i="1"/>
  <c r="OF48" i="1" s="1"/>
  <c r="NZ160" i="1"/>
  <c r="OF160" i="1" s="1"/>
  <c r="OD160" i="1"/>
  <c r="ED274" i="1"/>
  <c r="EF274" i="1" s="1"/>
  <c r="DZ274" i="1"/>
  <c r="NN94" i="1"/>
  <c r="NX94" i="1"/>
  <c r="NH83" i="1"/>
  <c r="NJ83" i="1"/>
  <c r="OB83" i="1" s="1"/>
  <c r="NN136" i="1"/>
  <c r="NX136" i="1"/>
  <c r="NI9" i="1"/>
  <c r="NF9" i="1"/>
  <c r="ED84" i="1"/>
  <c r="EF84" i="1" s="1"/>
  <c r="DZ84" i="1"/>
  <c r="NX108" i="1"/>
  <c r="NN108" i="1"/>
  <c r="NH343" i="1"/>
  <c r="NJ343" i="1"/>
  <c r="OB343" i="1" s="1"/>
  <c r="NZ7" i="1"/>
  <c r="OF7" i="1" s="1"/>
  <c r="OD7" i="1"/>
  <c r="NI224" i="1"/>
  <c r="NF224" i="1"/>
  <c r="NI322" i="1"/>
  <c r="NF322" i="1"/>
  <c r="NH139" i="1"/>
  <c r="NJ139" i="1"/>
  <c r="OB139" i="1" s="1"/>
  <c r="NN240" i="1"/>
  <c r="NX240" i="1"/>
  <c r="NX301" i="1"/>
  <c r="OA301" i="1" s="1"/>
  <c r="OC301" i="1" s="1"/>
  <c r="NN301" i="1"/>
  <c r="DZ58" i="1"/>
  <c r="ED58" i="1"/>
  <c r="EF58" i="1" s="1"/>
  <c r="NN78" i="1"/>
  <c r="NX78" i="1"/>
  <c r="OD294" i="1"/>
  <c r="NZ294" i="1"/>
  <c r="OF294" i="1" s="1"/>
  <c r="NJ223" i="1"/>
  <c r="OB223" i="1" s="1"/>
  <c r="NH223" i="1"/>
  <c r="NF301" i="1"/>
  <c r="ED21" i="1"/>
  <c r="EF21" i="1" s="1"/>
  <c r="DZ21" i="1"/>
  <c r="NN212" i="1"/>
  <c r="NX212" i="1"/>
  <c r="NX311" i="1"/>
  <c r="NN311" i="1"/>
  <c r="OD30" i="1"/>
  <c r="NZ30" i="1"/>
  <c r="OF30" i="1" s="1"/>
  <c r="NJ149" i="1"/>
  <c r="OB149" i="1" s="1"/>
  <c r="NH149" i="1"/>
  <c r="ED225" i="1"/>
  <c r="EF225" i="1" s="1"/>
  <c r="DZ225" i="1"/>
  <c r="NK48" i="1"/>
  <c r="OA48" i="1"/>
  <c r="OC48" i="1" s="1"/>
  <c r="OD202" i="1"/>
  <c r="NZ202" i="1"/>
  <c r="OF202" i="1" s="1"/>
  <c r="DZ9" i="1"/>
  <c r="ED9" i="1"/>
  <c r="EF9" i="1" s="1"/>
  <c r="DZ31" i="1"/>
  <c r="ED31" i="1"/>
  <c r="EF31" i="1" s="1"/>
  <c r="ED77" i="1"/>
  <c r="EF77" i="1" s="1"/>
  <c r="DZ77" i="1"/>
  <c r="NI311" i="1"/>
  <c r="NF311" i="1"/>
  <c r="NK264" i="1"/>
  <c r="OA264" i="1"/>
  <c r="OC264" i="1" s="1"/>
  <c r="NN246" i="1"/>
  <c r="NX246" i="1"/>
  <c r="ED32" i="1"/>
  <c r="EF32" i="1" s="1"/>
  <c r="DZ32" i="1"/>
  <c r="OD170" i="1"/>
  <c r="NZ170" i="1"/>
  <c r="OF170" i="1" s="1"/>
  <c r="NL91" i="1"/>
  <c r="NH297" i="1"/>
  <c r="NJ297" i="1"/>
  <c r="OB297" i="1" s="1"/>
  <c r="NJ95" i="1"/>
  <c r="OB95" i="1" s="1"/>
  <c r="NJ138" i="1"/>
  <c r="OB138" i="1" s="1"/>
  <c r="NH138" i="1"/>
  <c r="NH150" i="1"/>
  <c r="NJ150" i="1"/>
  <c r="OB150" i="1" s="1"/>
  <c r="NK233" i="1"/>
  <c r="OA233" i="1"/>
  <c r="OC233" i="1" s="1"/>
  <c r="NX203" i="1"/>
  <c r="NH342" i="1"/>
  <c r="NJ342" i="1"/>
  <c r="OB342" i="1" s="1"/>
  <c r="NZ261" i="1"/>
  <c r="OF261" i="1" s="1"/>
  <c r="OD261" i="1"/>
  <c r="ED180" i="1"/>
  <c r="EF180" i="1" s="1"/>
  <c r="DZ180" i="1"/>
  <c r="OD45" i="1"/>
  <c r="NZ45" i="1"/>
  <c r="OF45" i="1" s="1"/>
  <c r="NI65" i="1"/>
  <c r="NF65" i="1"/>
  <c r="ED120" i="1"/>
  <c r="EF120" i="1" s="1"/>
  <c r="DZ120" i="1"/>
  <c r="OD257" i="1"/>
  <c r="NZ257" i="1"/>
  <c r="OF257" i="1" s="1"/>
  <c r="ED54" i="1"/>
  <c r="EF54" i="1" s="1"/>
  <c r="DZ54" i="1"/>
  <c r="NH181" i="1"/>
  <c r="NJ181" i="1"/>
  <c r="OB181" i="1" s="1"/>
  <c r="DZ29" i="1"/>
  <c r="ED29" i="1"/>
  <c r="EF29" i="1" s="1"/>
  <c r="NK161" i="1"/>
  <c r="OA161" i="1"/>
  <c r="OC161" i="1" s="1"/>
  <c r="NZ220" i="1"/>
  <c r="OF220" i="1" s="1"/>
  <c r="OD220" i="1"/>
  <c r="ED62" i="1"/>
  <c r="EF62" i="1" s="1"/>
  <c r="DZ62" i="1"/>
  <c r="DZ285" i="1"/>
  <c r="ED285" i="1"/>
  <c r="EF285" i="1" s="1"/>
  <c r="NH314" i="1"/>
  <c r="NJ314" i="1"/>
  <c r="OB314" i="1" s="1"/>
  <c r="NZ267" i="1"/>
  <c r="OF267" i="1" s="1"/>
  <c r="OD267" i="1"/>
  <c r="NH155" i="1"/>
  <c r="NJ155" i="1"/>
  <c r="OB155" i="1" s="1"/>
  <c r="NF79" i="1"/>
  <c r="NI79" i="1"/>
  <c r="ED270" i="1"/>
  <c r="EF270" i="1" s="1"/>
  <c r="DZ270" i="1"/>
  <c r="NJ212" i="1"/>
  <c r="OB212" i="1" s="1"/>
  <c r="NH212" i="1"/>
  <c r="NJ66" i="1"/>
  <c r="OB66" i="1" s="1"/>
  <c r="NH66" i="1"/>
  <c r="NF340" i="1"/>
  <c r="NI340" i="1"/>
  <c r="NX38" i="1"/>
  <c r="NN38" i="1"/>
  <c r="NH192" i="1"/>
  <c r="NJ192" i="1"/>
  <c r="OB192" i="1" s="1"/>
  <c r="DZ8" i="1"/>
  <c r="ED8" i="1"/>
  <c r="EF8" i="1" s="1"/>
  <c r="DZ253" i="1"/>
  <c r="ED253" i="1"/>
  <c r="EF253" i="1" s="1"/>
  <c r="DZ306" i="1"/>
  <c r="ED306" i="1"/>
  <c r="EF306" i="1" s="1"/>
  <c r="NK46" i="1"/>
  <c r="OA46" i="1"/>
  <c r="OC46" i="1" s="1"/>
  <c r="NI5" i="1"/>
  <c r="NF5" i="1"/>
  <c r="ED75" i="1"/>
  <c r="EF75" i="1" s="1"/>
  <c r="DZ75" i="1"/>
  <c r="NZ6" i="1"/>
  <c r="OF6" i="1" s="1"/>
  <c r="OD6" i="1"/>
  <c r="NH92" i="1"/>
  <c r="NJ92" i="1"/>
  <c r="OB92" i="1" s="1"/>
  <c r="NZ238" i="1"/>
  <c r="OF238" i="1" s="1"/>
  <c r="OD238" i="1"/>
  <c r="OA227" i="1"/>
  <c r="OC227" i="1" s="1"/>
  <c r="OA30" i="1"/>
  <c r="OC30" i="1" s="1"/>
  <c r="NX186" i="1"/>
  <c r="NX313" i="1"/>
  <c r="NN16" i="1"/>
  <c r="NX16" i="1"/>
  <c r="ED11" i="1"/>
  <c r="EF11" i="1" s="1"/>
  <c r="DZ11" i="1"/>
  <c r="NN82" i="1"/>
  <c r="NH9" i="1"/>
  <c r="NJ9" i="1"/>
  <c r="OB9" i="1" s="1"/>
  <c r="NK116" i="1"/>
  <c r="OA250" i="1"/>
  <c r="OC250" i="1" s="1"/>
  <c r="NK250" i="1"/>
  <c r="NN230" i="1"/>
  <c r="DZ314" i="1"/>
  <c r="ED314" i="1"/>
  <c r="EF314" i="1" s="1"/>
  <c r="NJ63" i="1"/>
  <c r="OB63" i="1" s="1"/>
  <c r="NH63" i="1"/>
  <c r="NF343" i="1"/>
  <c r="NI343" i="1"/>
  <c r="NK331" i="1"/>
  <c r="OA310" i="1"/>
  <c r="OC310" i="1" s="1"/>
  <c r="NK310" i="1"/>
  <c r="DZ299" i="1"/>
  <c r="ED299" i="1"/>
  <c r="EF299" i="1" s="1"/>
  <c r="OD262" i="1"/>
  <c r="NZ262" i="1"/>
  <c r="OF262" i="1" s="1"/>
  <c r="NK147" i="1"/>
  <c r="NK284" i="1"/>
  <c r="OA284" i="1"/>
  <c r="OC284" i="1" s="1"/>
  <c r="NK185" i="1"/>
  <c r="OA185" i="1"/>
  <c r="OC185" i="1" s="1"/>
  <c r="NI91" i="1"/>
  <c r="NF91" i="1"/>
  <c r="NJ197" i="1"/>
  <c r="OB197" i="1" s="1"/>
  <c r="NH197" i="1"/>
  <c r="NI139" i="1"/>
  <c r="NF139" i="1"/>
  <c r="NH237" i="1"/>
  <c r="NJ237" i="1"/>
  <c r="OB237" i="1" s="1"/>
  <c r="OA45" i="1"/>
  <c r="OC45" i="1" s="1"/>
  <c r="NK45" i="1"/>
  <c r="ED93" i="1"/>
  <c r="EF93" i="1" s="1"/>
  <c r="DZ93" i="1"/>
  <c r="OC11" i="1"/>
  <c r="OD182" i="1"/>
  <c r="NZ182" i="1"/>
  <c r="OF182" i="1" s="1"/>
  <c r="NZ175" i="1"/>
  <c r="OF175" i="1" s="1"/>
  <c r="OD175" i="1"/>
  <c r="NX231" i="1"/>
  <c r="NI4" i="1"/>
  <c r="OD15" i="1"/>
  <c r="NZ15" i="1"/>
  <c r="OF15" i="1" s="1"/>
  <c r="NZ302" i="1"/>
  <c r="OF302" i="1" s="1"/>
  <c r="OD302" i="1"/>
  <c r="OA302" i="1"/>
  <c r="OC302" i="1" s="1"/>
  <c r="NX326" i="1"/>
  <c r="NN326" i="1"/>
  <c r="DZ335" i="1"/>
  <c r="ED335" i="1"/>
  <c r="EF335" i="1" s="1"/>
  <c r="DZ271" i="1"/>
  <c r="ED271" i="1"/>
  <c r="EF271" i="1" s="1"/>
  <c r="NX317" i="1"/>
  <c r="NN317" i="1"/>
  <c r="ED159" i="1"/>
  <c r="EF159" i="1" s="1"/>
  <c r="DZ159" i="1"/>
  <c r="DZ116" i="1"/>
  <c r="ED116" i="1"/>
  <c r="EF116" i="1" s="1"/>
  <c r="NH345" i="1"/>
  <c r="NJ345" i="1"/>
  <c r="OB345" i="1" s="1"/>
  <c r="NJ231" i="1"/>
  <c r="OB231" i="1" s="1"/>
  <c r="NH231" i="1"/>
  <c r="NX192" i="1"/>
  <c r="NN192" i="1"/>
  <c r="ED38" i="1"/>
  <c r="EF38" i="1" s="1"/>
  <c r="DZ38" i="1"/>
  <c r="ED91" i="1"/>
  <c r="EF91" i="1" s="1"/>
  <c r="DZ91" i="1"/>
  <c r="NN319" i="1"/>
  <c r="NX319" i="1"/>
  <c r="ED119" i="1"/>
  <c r="EF119" i="1" s="1"/>
  <c r="DZ119" i="1"/>
  <c r="NZ124" i="1"/>
  <c r="OF124" i="1" s="1"/>
  <c r="OD124" i="1"/>
  <c r="NI163" i="1"/>
  <c r="NF163" i="1"/>
  <c r="DZ185" i="1"/>
  <c r="ED185" i="1"/>
  <c r="EF185" i="1" s="1"/>
  <c r="NI38" i="1"/>
  <c r="NF38" i="1"/>
  <c r="NN276" i="1"/>
  <c r="NX276" i="1"/>
  <c r="NZ11" i="1"/>
  <c r="OF11" i="1" s="1"/>
  <c r="OD11" i="1"/>
  <c r="OD306" i="1"/>
  <c r="NZ306" i="1"/>
  <c r="OF306" i="1" s="1"/>
  <c r="OD42" i="1"/>
  <c r="NZ42" i="1"/>
  <c r="OF42" i="1" s="1"/>
  <c r="DZ22" i="1"/>
  <c r="ED22" i="1"/>
  <c r="EF22" i="1" s="1"/>
  <c r="ED97" i="1"/>
  <c r="EF97" i="1" s="1"/>
  <c r="DZ97" i="1"/>
  <c r="ED211" i="1"/>
  <c r="EF211" i="1" s="1"/>
  <c r="DZ211" i="1"/>
  <c r="NJ281" i="1"/>
  <c r="OB281" i="1" s="1"/>
  <c r="DZ219" i="1"/>
  <c r="ED219" i="1"/>
  <c r="EF219" i="1" s="1"/>
  <c r="NI150" i="1"/>
  <c r="NF150" i="1"/>
  <c r="OA23" i="1"/>
  <c r="OC23" i="1" s="1"/>
  <c r="OD271" i="1"/>
  <c r="NZ271" i="1"/>
  <c r="OF271" i="1" s="1"/>
  <c r="OA118" i="1"/>
  <c r="OC118" i="1" s="1"/>
  <c r="NK118" i="1"/>
  <c r="NN331" i="1"/>
  <c r="NX331" i="1"/>
  <c r="NJ65" i="1"/>
  <c r="OB65" i="1" s="1"/>
  <c r="NH65" i="1"/>
  <c r="NH319" i="1"/>
  <c r="NJ319" i="1"/>
  <c r="OB319" i="1" s="1"/>
  <c r="OA267" i="1"/>
  <c r="OC267" i="1" s="1"/>
  <c r="NK267" i="1"/>
  <c r="NI230" i="1"/>
  <c r="NF230" i="1"/>
  <c r="ED309" i="1"/>
  <c r="EF309" i="1" s="1"/>
  <c r="DZ309" i="1"/>
  <c r="NK225" i="1"/>
  <c r="NK28" i="1"/>
  <c r="OA28" i="1"/>
  <c r="OC28" i="1" s="1"/>
  <c r="OD179" i="1"/>
  <c r="NZ179" i="1"/>
  <c r="OF179" i="1" s="1"/>
  <c r="NF350" i="1"/>
  <c r="NI350" i="1"/>
  <c r="DZ20" i="1"/>
  <c r="ED20" i="1"/>
  <c r="EF20" i="1" s="1"/>
  <c r="NF329" i="1"/>
  <c r="NI329" i="1"/>
  <c r="NK186" i="1"/>
  <c r="DZ131" i="1"/>
  <c r="ED131" i="1"/>
  <c r="EF131" i="1" s="1"/>
  <c r="NH79" i="1"/>
  <c r="NJ79" i="1"/>
  <c r="OB79" i="1" s="1"/>
  <c r="NK24" i="1"/>
  <c r="NK34" i="1"/>
  <c r="OA34" i="1"/>
  <c r="OC34" i="1" s="1"/>
  <c r="OD70" i="1"/>
  <c r="NZ70" i="1"/>
  <c r="OF70" i="1" s="1"/>
  <c r="NF66" i="1"/>
  <c r="NI66" i="1"/>
  <c r="NH340" i="1"/>
  <c r="NJ340" i="1"/>
  <c r="OB340" i="1" s="1"/>
  <c r="OA327" i="1"/>
  <c r="OC327" i="1" s="1"/>
  <c r="ED149" i="1"/>
  <c r="EF149" i="1" s="1"/>
  <c r="DZ149" i="1"/>
  <c r="ED14" i="1"/>
  <c r="EF14" i="1" s="1"/>
  <c r="DZ14" i="1"/>
  <c r="NF96" i="1"/>
  <c r="NI96" i="1"/>
  <c r="NN133" i="1"/>
  <c r="NX133" i="1"/>
  <c r="NN322" i="1"/>
  <c r="NX322" i="1"/>
  <c r="NF117" i="1"/>
  <c r="DZ87" i="1"/>
  <c r="ED87" i="1"/>
  <c r="EF87" i="1" s="1"/>
  <c r="NZ25" i="1"/>
  <c r="OF25" i="1" s="1"/>
  <c r="OD25" i="1"/>
  <c r="NX251" i="1"/>
  <c r="NN251" i="1"/>
  <c r="NI335" i="1"/>
  <c r="NF335" i="1"/>
  <c r="NZ171" i="1"/>
  <c r="OF171" i="1" s="1"/>
  <c r="OD171" i="1"/>
  <c r="NX195" i="1"/>
  <c r="OA195" i="1" s="1"/>
  <c r="OC195" i="1" s="1"/>
  <c r="NN195" i="1"/>
  <c r="OA152" i="1"/>
  <c r="OC152" i="1" s="1"/>
  <c r="NN344" i="1"/>
  <c r="NX344" i="1"/>
  <c r="OA315" i="1"/>
  <c r="OC315" i="1" s="1"/>
  <c r="NK315" i="1"/>
  <c r="NZ291" i="1"/>
  <c r="OF291" i="1" s="1"/>
  <c r="OD291" i="1"/>
  <c r="NZ226" i="1"/>
  <c r="OF226" i="1" s="1"/>
  <c r="OD226" i="1"/>
  <c r="NN83" i="1"/>
  <c r="NX83" i="1"/>
  <c r="ED234" i="1"/>
  <c r="EF234" i="1" s="1"/>
  <c r="DZ234" i="1"/>
  <c r="NN282" i="1"/>
  <c r="NX282" i="1"/>
  <c r="OA67" i="1"/>
  <c r="OC67" i="1" s="1"/>
  <c r="NK67" i="1"/>
  <c r="NK75" i="1"/>
  <c r="NX119" i="1"/>
  <c r="NN119" i="1"/>
  <c r="DZ334" i="1"/>
  <c r="ED334" i="1"/>
  <c r="EF334" i="1" s="1"/>
  <c r="NK111" i="1"/>
  <c r="OA111" i="1"/>
  <c r="OC111" i="1" s="1"/>
  <c r="NZ127" i="1"/>
  <c r="OF127" i="1" s="1"/>
  <c r="OD127" i="1"/>
  <c r="OA84" i="1"/>
  <c r="OC84" i="1" s="1"/>
  <c r="NK84" i="1"/>
  <c r="NZ217" i="1"/>
  <c r="OF217" i="1" s="1"/>
  <c r="OD217" i="1"/>
  <c r="OA35" i="1"/>
  <c r="OC35" i="1" s="1"/>
  <c r="NI63" i="1"/>
  <c r="NF63" i="1"/>
  <c r="ED57" i="1"/>
  <c r="EF57" i="1" s="1"/>
  <c r="DZ57" i="1"/>
  <c r="DZ27" i="1"/>
  <c r="ED27" i="1"/>
  <c r="EF27" i="1" s="1"/>
  <c r="DZ12" i="1"/>
  <c r="ED12" i="1"/>
  <c r="EF12" i="1" s="1"/>
  <c r="ED198" i="1"/>
  <c r="EF198" i="1" s="1"/>
  <c r="DZ198" i="1"/>
  <c r="NK344" i="1"/>
  <c r="OA344" i="1"/>
  <c r="OC344" i="1" s="1"/>
  <c r="DZ301" i="1"/>
  <c r="ED301" i="1"/>
  <c r="EF301" i="1" s="1"/>
  <c r="DZ204" i="1"/>
  <c r="ED204" i="1"/>
  <c r="EF204" i="1" s="1"/>
  <c r="NH322" i="1"/>
  <c r="NJ322" i="1"/>
  <c r="OB322" i="1" s="1"/>
  <c r="NN18" i="1"/>
  <c r="NX18" i="1"/>
  <c r="NJ91" i="1"/>
  <c r="OB91" i="1" s="1"/>
  <c r="NH91" i="1"/>
  <c r="NF197" i="1"/>
  <c r="NI197" i="1"/>
  <c r="NF237" i="1"/>
  <c r="NI237" i="1"/>
  <c r="NI13" i="1"/>
  <c r="NF13" i="1"/>
  <c r="OD281" i="1"/>
  <c r="NZ281" i="1"/>
  <c r="OF281" i="1" s="1"/>
  <c r="NK11" i="1"/>
  <c r="OD250" i="1"/>
  <c r="NZ250" i="1"/>
  <c r="OF250" i="1" s="1"/>
  <c r="OA263" i="1"/>
  <c r="OC263" i="1" s="1"/>
  <c r="NK263" i="1"/>
  <c r="ED300" i="1"/>
  <c r="EF300" i="1" s="1"/>
  <c r="DZ300" i="1"/>
  <c r="ED189" i="1"/>
  <c r="EF189" i="1" s="1"/>
  <c r="DZ189" i="1"/>
  <c r="DZ257" i="1"/>
  <c r="ED257" i="1"/>
  <c r="EF257" i="1" s="1"/>
  <c r="NN65" i="1"/>
  <c r="NX65" i="1"/>
  <c r="OD166" i="1"/>
  <c r="NZ166" i="1"/>
  <c r="OF166" i="1" s="1"/>
  <c r="ED290" i="1"/>
  <c r="EF290" i="1" s="1"/>
  <c r="DZ290" i="1"/>
  <c r="DZ96" i="1"/>
  <c r="ED96" i="1"/>
  <c r="EF96" i="1" s="1"/>
  <c r="ED277" i="1"/>
  <c r="EF277" i="1" s="1"/>
  <c r="DZ277" i="1"/>
  <c r="ED337" i="1"/>
  <c r="EF337" i="1" s="1"/>
  <c r="DZ337" i="1"/>
  <c r="NF129" i="1"/>
  <c r="NI129" i="1"/>
  <c r="NX150" i="1"/>
  <c r="NN150" i="1"/>
  <c r="DZ95" i="1"/>
  <c r="ED95" i="1"/>
  <c r="EF95" i="1" s="1"/>
  <c r="OD303" i="1"/>
  <c r="NZ303" i="1"/>
  <c r="OF303" i="1" s="1"/>
  <c r="ED138" i="1"/>
  <c r="EF138" i="1" s="1"/>
  <c r="DZ138" i="1"/>
  <c r="DZ103" i="1"/>
  <c r="ED103" i="1"/>
  <c r="EF103" i="1" s="1"/>
  <c r="OD264" i="1"/>
  <c r="NZ264" i="1"/>
  <c r="OF264" i="1" s="1"/>
  <c r="NX87" i="1"/>
  <c r="ED160" i="1"/>
  <c r="EF160" i="1" s="1"/>
  <c r="DZ160" i="1"/>
  <c r="NJ163" i="1"/>
  <c r="OB163" i="1" s="1"/>
  <c r="NH163" i="1"/>
  <c r="NZ348" i="1"/>
  <c r="OF348" i="1" s="1"/>
  <c r="OD348" i="1"/>
  <c r="OD55" i="1"/>
  <c r="NZ55" i="1"/>
  <c r="OF55" i="1" s="1"/>
  <c r="DZ49" i="1"/>
  <c r="ED49" i="1"/>
  <c r="EF49" i="1" s="1"/>
  <c r="NL191" i="1"/>
  <c r="NJ38" i="1"/>
  <c r="OB38" i="1" s="1"/>
  <c r="NH38" i="1"/>
  <c r="DZ143" i="1"/>
  <c r="ED143" i="1"/>
  <c r="EF143" i="1" s="1"/>
  <c r="OA122" i="1"/>
  <c r="OC122" i="1" s="1"/>
  <c r="NK122" i="1"/>
  <c r="NH62" i="1"/>
  <c r="NJ62" i="1"/>
  <c r="OB62" i="1" s="1"/>
  <c r="NN20" i="1"/>
  <c r="NX20" i="1"/>
  <c r="OA20" i="1" s="1"/>
  <c r="OC20" i="1" s="1"/>
  <c r="ED348" i="1"/>
  <c r="EF348" i="1" s="1"/>
  <c r="DZ348" i="1"/>
  <c r="NX151" i="1"/>
  <c r="NN151" i="1"/>
  <c r="NI138" i="1"/>
  <c r="NF138" i="1"/>
  <c r="NZ21" i="1"/>
  <c r="OF21" i="1" s="1"/>
  <c r="OD21" i="1"/>
  <c r="NX334" i="1"/>
  <c r="NN334" i="1"/>
  <c r="ED150" i="1"/>
  <c r="EF150" i="1" s="1"/>
  <c r="DZ150" i="1"/>
  <c r="NX307" i="1"/>
  <c r="NN307" i="1"/>
  <c r="OA85" i="1"/>
  <c r="OC85" i="1" s="1"/>
  <c r="DZ302" i="1"/>
  <c r="ED302" i="1"/>
  <c r="EF302" i="1" s="1"/>
  <c r="ED100" i="1"/>
  <c r="EF100" i="1" s="1"/>
  <c r="DZ100" i="1"/>
  <c r="NJ276" i="1"/>
  <c r="OB276" i="1" s="1"/>
  <c r="NH276" i="1"/>
  <c r="NI346" i="1"/>
  <c r="NF346" i="1"/>
  <c r="OD270" i="1"/>
  <c r="NZ270" i="1"/>
  <c r="OF270" i="1" s="1"/>
  <c r="NZ209" i="1"/>
  <c r="OF209" i="1" s="1"/>
  <c r="OD209" i="1"/>
  <c r="DZ114" i="1"/>
  <c r="ED114" i="1"/>
  <c r="EF114" i="1" s="1"/>
  <c r="ED288" i="1"/>
  <c r="EF288" i="1" s="1"/>
  <c r="DZ288" i="1"/>
  <c r="DZ40" i="1"/>
  <c r="ED40" i="1"/>
  <c r="EF40" i="1" s="1"/>
  <c r="NF319" i="1"/>
  <c r="NI319" i="1"/>
  <c r="NF194" i="1"/>
  <c r="NI194" i="1"/>
  <c r="OA171" i="1"/>
  <c r="OC171" i="1" s="1"/>
  <c r="NK171" i="1"/>
  <c r="NF195" i="1"/>
  <c r="NH230" i="1"/>
  <c r="NJ230" i="1"/>
  <c r="OB230" i="1" s="1"/>
  <c r="NX139" i="1"/>
  <c r="NN139" i="1"/>
  <c r="ED101" i="1"/>
  <c r="EF101" i="1" s="1"/>
  <c r="DZ101" i="1"/>
  <c r="DZ28" i="1"/>
  <c r="ED28" i="1"/>
  <c r="EF28" i="1" s="1"/>
  <c r="NX13" i="1"/>
  <c r="NN13" i="1"/>
  <c r="NN12" i="1"/>
  <c r="NX12" i="1"/>
  <c r="OA12" i="1" s="1"/>
  <c r="OC12" i="1" s="1"/>
  <c r="NF281" i="1"/>
  <c r="ED251" i="1"/>
  <c r="EF251" i="1" s="1"/>
  <c r="DZ251" i="1"/>
  <c r="DZ123" i="1"/>
  <c r="ED123" i="1"/>
  <c r="EF123" i="1" s="1"/>
  <c r="NK103" i="1"/>
  <c r="NH350" i="1"/>
  <c r="NJ350" i="1"/>
  <c r="OB350" i="1" s="1"/>
  <c r="NU201" i="1"/>
  <c r="NW201" i="1" s="1"/>
  <c r="NZ90" i="1"/>
  <c r="OF90" i="1" s="1"/>
  <c r="OD90" i="1"/>
  <c r="DZ200" i="1"/>
  <c r="ED200" i="1"/>
  <c r="EF200" i="1" s="1"/>
  <c r="NF199" i="1"/>
  <c r="NK123" i="1"/>
  <c r="NL228" i="1"/>
  <c r="NH76" i="1"/>
  <c r="NJ76" i="1"/>
  <c r="OB76" i="1" s="1"/>
  <c r="NI155" i="1"/>
  <c r="NF155" i="1"/>
  <c r="DZ313" i="1"/>
  <c r="ED313" i="1"/>
  <c r="EF313" i="1" s="1"/>
  <c r="ED307" i="1"/>
  <c r="EF307" i="1" s="1"/>
  <c r="DZ307" i="1"/>
  <c r="NF338" i="1"/>
  <c r="NI338" i="1"/>
  <c r="NX265" i="1"/>
  <c r="ED35" i="1"/>
  <c r="EF35" i="1" s="1"/>
  <c r="DZ35" i="1"/>
  <c r="ED172" i="1"/>
  <c r="EF172" i="1" s="1"/>
  <c r="DZ172" i="1"/>
  <c r="NN116" i="1"/>
  <c r="NX116" i="1"/>
  <c r="NJ96" i="1"/>
  <c r="OB96" i="1" s="1"/>
  <c r="NH96" i="1"/>
  <c r="OD180" i="1"/>
  <c r="NZ180" i="1"/>
  <c r="OF180" i="1" s="1"/>
  <c r="NH5" i="1"/>
  <c r="NJ5" i="1"/>
  <c r="OB5" i="1" s="1"/>
  <c r="DZ227" i="1"/>
  <c r="ED227" i="1"/>
  <c r="EF227" i="1" s="1"/>
  <c r="ED23" i="1"/>
  <c r="EF23" i="1" s="1"/>
  <c r="DZ23" i="1"/>
  <c r="NZ300" i="1"/>
  <c r="OF300" i="1" s="1"/>
  <c r="OD300" i="1"/>
  <c r="ED269" i="1"/>
  <c r="EF269" i="1" s="1"/>
  <c r="DZ269" i="1"/>
  <c r="NH335" i="1"/>
  <c r="NJ335" i="1"/>
  <c r="OB335" i="1" s="1"/>
  <c r="NX113" i="1"/>
  <c r="NX199" i="1"/>
  <c r="NN199" i="1"/>
  <c r="NX44" i="1"/>
  <c r="OA44" i="1" s="1"/>
  <c r="OC44" i="1" s="1"/>
  <c r="DZ94" i="1"/>
  <c r="ED94" i="1"/>
  <c r="EF94" i="1" s="1"/>
  <c r="OD185" i="1"/>
  <c r="NZ185" i="1"/>
  <c r="OF185" i="1" s="1"/>
  <c r="NI265" i="1"/>
  <c r="NF265" i="1"/>
  <c r="ED157" i="1"/>
  <c r="EF157" i="1" s="1"/>
  <c r="DZ157" i="1"/>
  <c r="NX345" i="1"/>
  <c r="NN345" i="1"/>
  <c r="NI32" i="1"/>
  <c r="NF32" i="1"/>
  <c r="NN283" i="1"/>
  <c r="NX283" i="1"/>
  <c r="NN130" i="1"/>
  <c r="NX130" i="1"/>
  <c r="OA130" i="1" s="1"/>
  <c r="OC130" i="1" s="1"/>
  <c r="NZ176" i="1"/>
  <c r="OF176" i="1" s="1"/>
  <c r="OD176" i="1"/>
  <c r="NX181" i="1"/>
  <c r="NN181" i="1"/>
  <c r="NI191" i="1"/>
  <c r="NF191" i="1"/>
  <c r="NX340" i="1"/>
  <c r="NN340" i="1"/>
  <c r="NX62" i="1"/>
  <c r="NN62" i="1"/>
  <c r="DZ16" i="1"/>
  <c r="ED16" i="1"/>
  <c r="EF16" i="1" s="1"/>
  <c r="DZ118" i="1"/>
  <c r="ED118" i="1"/>
  <c r="EF118" i="1" s="1"/>
  <c r="NH213" i="1"/>
  <c r="NJ213" i="1"/>
  <c r="OB213" i="1" s="1"/>
  <c r="ED144" i="1"/>
  <c r="EF144" i="1" s="1"/>
  <c r="DZ144" i="1"/>
  <c r="NX155" i="1"/>
  <c r="NN155" i="1"/>
  <c r="NH13" i="1"/>
  <c r="NJ13" i="1"/>
  <c r="OB13" i="1" s="1"/>
  <c r="NZ260" i="1"/>
  <c r="OF260" i="1" s="1"/>
  <c r="OD260" i="1"/>
  <c r="NI277" i="1"/>
  <c r="NF277" i="1"/>
  <c r="ED320" i="1"/>
  <c r="EF320" i="1" s="1"/>
  <c r="DZ320" i="1"/>
  <c r="NJ336" i="1"/>
  <c r="OB336" i="1" s="1"/>
  <c r="NH336" i="1"/>
  <c r="ED344" i="1"/>
  <c r="EF344" i="1" s="1"/>
  <c r="DZ344" i="1"/>
  <c r="ED243" i="1"/>
  <c r="EF243" i="1" s="1"/>
  <c r="DZ243" i="1"/>
  <c r="OD232" i="1"/>
  <c r="NZ232" i="1"/>
  <c r="OF232" i="1" s="1"/>
  <c r="NH72" i="1"/>
  <c r="NJ72" i="1"/>
  <c r="OB72" i="1" s="1"/>
  <c r="NX117" i="1"/>
  <c r="NN117" i="1"/>
  <c r="NZ17" i="1"/>
  <c r="OF17" i="1" s="1"/>
  <c r="OD17" i="1"/>
  <c r="NZ196" i="1"/>
  <c r="OF196" i="1" s="1"/>
  <c r="OD196" i="1"/>
  <c r="NJ129" i="1"/>
  <c r="OB129" i="1" s="1"/>
  <c r="NH129" i="1"/>
  <c r="NH312" i="1"/>
  <c r="NJ312" i="1"/>
  <c r="OB312" i="1" s="1"/>
  <c r="NX158" i="1"/>
  <c r="NN158" i="1"/>
  <c r="NZ174" i="1"/>
  <c r="OF174" i="1" s="1"/>
  <c r="OD174" i="1"/>
  <c r="ED47" i="1"/>
  <c r="EF47" i="1" s="1"/>
  <c r="DZ47" i="1"/>
  <c r="NK222" i="1"/>
  <c r="NI231" i="1"/>
  <c r="NF231" i="1"/>
  <c r="DZ153" i="1"/>
  <c r="ED153" i="1"/>
  <c r="EF153" i="1" s="1"/>
  <c r="NK170" i="1"/>
  <c r="NH119" i="1"/>
  <c r="NJ119" i="1"/>
  <c r="OB119" i="1" s="1"/>
  <c r="ED203" i="1"/>
  <c r="EF203" i="1" s="1"/>
  <c r="DZ203" i="1"/>
  <c r="NN75" i="1"/>
  <c r="NX75" i="1"/>
  <c r="OA75" i="1" s="1"/>
  <c r="OC75" i="1" s="1"/>
  <c r="NJ326" i="1"/>
  <c r="OB326" i="1" s="1"/>
  <c r="NH326" i="1"/>
  <c r="ED287" i="1"/>
  <c r="EF287" i="1" s="1"/>
  <c r="DZ287" i="1"/>
  <c r="DZ125" i="1"/>
  <c r="ED125" i="1"/>
  <c r="EF125" i="1" s="1"/>
  <c r="NK74" i="1"/>
  <c r="OA74" i="1"/>
  <c r="OC74" i="1" s="1"/>
  <c r="ED99" i="1"/>
  <c r="EF99" i="1" s="1"/>
  <c r="DZ99" i="1"/>
  <c r="NN105" i="1"/>
  <c r="NX105" i="1"/>
  <c r="OA332" i="1"/>
  <c r="OC332" i="1" s="1"/>
  <c r="NK332" i="1"/>
  <c r="NF198" i="1"/>
  <c r="NH195" i="1"/>
  <c r="NI87" i="1"/>
  <c r="NF87" i="1"/>
  <c r="NZ279" i="1"/>
  <c r="OF279" i="1" s="1"/>
  <c r="OD279" i="1"/>
  <c r="OA232" i="1"/>
  <c r="OC232" i="1" s="1"/>
  <c r="NK232" i="1"/>
  <c r="NF113" i="1"/>
  <c r="NF276" i="1"/>
  <c r="NI276" i="1"/>
  <c r="NJ346" i="1"/>
  <c r="OB346" i="1" s="1"/>
  <c r="NH346" i="1"/>
  <c r="NK306" i="1"/>
  <c r="OA306" i="1"/>
  <c r="OC306" i="1" s="1"/>
  <c r="NH239" i="1"/>
  <c r="NJ239" i="1"/>
  <c r="OB239" i="1" s="1"/>
  <c r="ED292" i="1"/>
  <c r="EF292" i="1" s="1"/>
  <c r="DZ292" i="1"/>
  <c r="NI133" i="1"/>
  <c r="NF133" i="1"/>
  <c r="ED329" i="1"/>
  <c r="EF329" i="1" s="1"/>
  <c r="DZ329" i="1"/>
  <c r="NH194" i="1"/>
  <c r="NJ194" i="1"/>
  <c r="OB194" i="1" s="1"/>
  <c r="NX222" i="1"/>
  <c r="OA222" i="1" s="1"/>
  <c r="OC222" i="1" s="1"/>
  <c r="NZ184" i="1"/>
  <c r="OF184" i="1" s="1"/>
  <c r="OD184" i="1"/>
  <c r="NN76" i="1"/>
  <c r="NX76" i="1"/>
  <c r="OD58" i="1"/>
  <c r="NZ58" i="1"/>
  <c r="OF58" i="1" s="1"/>
  <c r="NX338" i="1"/>
  <c r="NN338" i="1"/>
  <c r="DZ174" i="1"/>
  <c r="ED174" i="1"/>
  <c r="EF174" i="1" s="1"/>
  <c r="OD41" i="1"/>
  <c r="NZ41" i="1"/>
  <c r="OF41" i="1" s="1"/>
  <c r="ED218" i="1"/>
  <c r="EF218" i="1" s="1"/>
  <c r="DZ218" i="1"/>
  <c r="NU82" i="1"/>
  <c r="NW82" i="1" s="1"/>
  <c r="OA184" i="1"/>
  <c r="OC184" i="1" s="1"/>
  <c r="NK184" i="1"/>
  <c r="OD305" i="1"/>
  <c r="NZ305" i="1"/>
  <c r="OF305" i="1" s="1"/>
  <c r="OA70" i="1"/>
  <c r="OC70" i="1" s="1"/>
  <c r="NK70" i="1"/>
  <c r="NJ198" i="1"/>
  <c r="OB198" i="1" s="1"/>
  <c r="OD84" i="1"/>
  <c r="NZ84" i="1"/>
  <c r="OF84" i="1" s="1"/>
  <c r="NI76" i="1"/>
  <c r="NF76" i="1"/>
  <c r="NH8" i="1"/>
  <c r="NI251" i="1"/>
  <c r="NF251" i="1"/>
  <c r="OA188" i="1"/>
  <c r="OC188" i="1" s="1"/>
  <c r="NK188" i="1"/>
  <c r="NH338" i="1"/>
  <c r="NJ338" i="1"/>
  <c r="OB338" i="1" s="1"/>
  <c r="NK36" i="1"/>
  <c r="OA36" i="1"/>
  <c r="OC36" i="1" s="1"/>
  <c r="OD54" i="1"/>
  <c r="NZ54" i="1"/>
  <c r="OF54" i="1" s="1"/>
  <c r="DZ336" i="1"/>
  <c r="ED336" i="1"/>
  <c r="EF336" i="1" s="1"/>
  <c r="ED25" i="1"/>
  <c r="EF25" i="1" s="1"/>
  <c r="DZ25" i="1"/>
  <c r="NU191" i="1"/>
  <c r="NW191" i="1" s="1"/>
  <c r="NN350" i="1"/>
  <c r="NX350" i="1"/>
  <c r="ED78" i="1"/>
  <c r="EF78" i="1" s="1"/>
  <c r="DZ78" i="1"/>
  <c r="NZ347" i="1"/>
  <c r="OF347" i="1" s="1"/>
  <c r="OD347" i="1"/>
  <c r="NI282" i="1"/>
  <c r="NF282" i="1"/>
  <c r="NZ183" i="1"/>
  <c r="OF183" i="1" s="1"/>
  <c r="OD183" i="1"/>
  <c r="ED279" i="1"/>
  <c r="EF279" i="1" s="1"/>
  <c r="DZ279" i="1"/>
  <c r="DZ233" i="1"/>
  <c r="ED233" i="1"/>
  <c r="EF233" i="1" s="1"/>
  <c r="NX165" i="1"/>
  <c r="NN165" i="1"/>
  <c r="OC86" i="1"/>
  <c r="NN213" i="1"/>
  <c r="NX213" i="1"/>
  <c r="DZ176" i="1"/>
  <c r="ED176" i="1"/>
  <c r="EF176" i="1" s="1"/>
  <c r="ED222" i="1"/>
  <c r="EF222" i="1" s="1"/>
  <c r="DZ222" i="1"/>
  <c r="NX4" i="1"/>
  <c r="OA15" i="1"/>
  <c r="OC15" i="1" s="1"/>
  <c r="OC47" i="1"/>
  <c r="OA168" i="1"/>
  <c r="OC168" i="1" s="1"/>
  <c r="NN129" i="1"/>
  <c r="NX129" i="1"/>
  <c r="NH265" i="1"/>
  <c r="NJ265" i="1"/>
  <c r="OB265" i="1" s="1"/>
  <c r="OA248" i="1"/>
  <c r="OC248" i="1" s="1"/>
  <c r="NK248" i="1"/>
  <c r="NI78" i="1"/>
  <c r="NF78" i="1"/>
  <c r="NZ88" i="1"/>
  <c r="OF88" i="1" s="1"/>
  <c r="OD88" i="1"/>
  <c r="OD287" i="1"/>
  <c r="NZ287" i="1"/>
  <c r="OF287" i="1" s="1"/>
  <c r="NF305" i="1"/>
  <c r="NI305" i="1"/>
  <c r="NH32" i="1"/>
  <c r="NJ32" i="1"/>
  <c r="OB32" i="1" s="1"/>
  <c r="NI283" i="1"/>
  <c r="NF283" i="1"/>
  <c r="ED297" i="1"/>
  <c r="EF297" i="1" s="1"/>
  <c r="DZ297" i="1"/>
  <c r="NZ97" i="1"/>
  <c r="OF97" i="1" s="1"/>
  <c r="OD97" i="1"/>
  <c r="NX92" i="1"/>
  <c r="NN92" i="1"/>
  <c r="OA208" i="1"/>
  <c r="OC208" i="1" s="1"/>
  <c r="NK208" i="1"/>
  <c r="ED48" i="1"/>
  <c r="EF48" i="1" s="1"/>
  <c r="DZ48" i="1"/>
  <c r="NZ39" i="1"/>
  <c r="OF39" i="1" s="1"/>
  <c r="OD39" i="1"/>
  <c r="NJ191" i="1"/>
  <c r="OB191" i="1" s="1"/>
  <c r="NH191" i="1"/>
  <c r="DZ188" i="1"/>
  <c r="ED188" i="1"/>
  <c r="EF188" i="1" s="1"/>
  <c r="NX26" i="1"/>
  <c r="NN26" i="1"/>
  <c r="NK202" i="1"/>
  <c r="OA202" i="1"/>
  <c r="OC202" i="1" s="1"/>
  <c r="ED63" i="1"/>
  <c r="EF63" i="1" s="1"/>
  <c r="DZ63" i="1"/>
  <c r="DZ92" i="1"/>
  <c r="ED92" i="1"/>
  <c r="EF92" i="1" s="1"/>
  <c r="NI244" i="1"/>
  <c r="NF244" i="1"/>
  <c r="OA143" i="1"/>
  <c r="OC143" i="1" s="1"/>
  <c r="NK143" i="1"/>
  <c r="DZ76" i="1"/>
  <c r="ED76" i="1"/>
  <c r="EF76" i="1" s="1"/>
  <c r="NK183" i="1"/>
  <c r="OA183" i="1"/>
  <c r="OC183" i="1" s="1"/>
  <c r="NX239" i="1"/>
  <c r="NN239" i="1"/>
  <c r="NF100" i="1"/>
  <c r="NI100" i="1"/>
  <c r="NI18" i="1"/>
  <c r="NF18" i="1"/>
  <c r="NI162" i="1"/>
  <c r="NF162" i="1"/>
  <c r="NI213" i="1"/>
  <c r="NF213" i="1"/>
  <c r="DZ130" i="1"/>
  <c r="ED130" i="1"/>
  <c r="EF130" i="1" s="1"/>
  <c r="OA254" i="1"/>
  <c r="OC254" i="1" s="1"/>
  <c r="NK254" i="1"/>
  <c r="NF219" i="1"/>
  <c r="NI219" i="1"/>
  <c r="ED59" i="1"/>
  <c r="EF59" i="1" s="1"/>
  <c r="DZ59" i="1"/>
  <c r="NJ277" i="1"/>
  <c r="OB277" i="1" s="1"/>
  <c r="NH277" i="1"/>
  <c r="NZ145" i="1"/>
  <c r="OF145" i="1" s="1"/>
  <c r="OD145" i="1"/>
  <c r="NI336" i="1"/>
  <c r="NF336" i="1"/>
  <c r="NZ125" i="1"/>
  <c r="OF125" i="1" s="1"/>
  <c r="OD125" i="1"/>
  <c r="OA7" i="1"/>
  <c r="OC7" i="1" s="1"/>
  <c r="NH220" i="1"/>
  <c r="NJ220" i="1"/>
  <c r="OB220" i="1" s="1"/>
  <c r="DZ37" i="1"/>
  <c r="ED37" i="1"/>
  <c r="EF37" i="1" s="1"/>
  <c r="NJ252" i="1"/>
  <c r="OB252" i="1" s="1"/>
  <c r="NH252" i="1"/>
  <c r="NI72" i="1"/>
  <c r="NF72" i="1"/>
  <c r="NH228" i="1"/>
  <c r="NJ228" i="1"/>
  <c r="OB228" i="1" s="1"/>
  <c r="ED175" i="1"/>
  <c r="EF175" i="1" s="1"/>
  <c r="DZ175" i="1"/>
  <c r="NZ46" i="1"/>
  <c r="OF46" i="1" s="1"/>
  <c r="OD46" i="1"/>
  <c r="DZ183" i="1"/>
  <c r="ED183" i="1"/>
  <c r="EF183" i="1" s="1"/>
  <c r="NZ74" i="1"/>
  <c r="OF74" i="1" s="1"/>
  <c r="OD74" i="1"/>
  <c r="NI234" i="1"/>
  <c r="NF234" i="1"/>
  <c r="NI312" i="1"/>
  <c r="NF312" i="1"/>
  <c r="ED316" i="1"/>
  <c r="EF316" i="1" s="1"/>
  <c r="DZ316" i="1"/>
  <c r="ED72" i="1"/>
  <c r="EF72" i="1" s="1"/>
  <c r="DZ72" i="1"/>
  <c r="OD214" i="1"/>
  <c r="NZ214" i="1"/>
  <c r="OF214" i="1" s="1"/>
  <c r="NN244" i="1"/>
  <c r="NX244" i="1"/>
  <c r="OC170" i="1"/>
  <c r="ED148" i="1"/>
  <c r="EF148" i="1" s="1"/>
  <c r="DZ148" i="1"/>
  <c r="NI119" i="1"/>
  <c r="NF119" i="1"/>
  <c r="ED127" i="1"/>
  <c r="EF127" i="1" s="1"/>
  <c r="DZ127" i="1"/>
  <c r="ED242" i="1"/>
  <c r="EF242" i="1" s="1"/>
  <c r="DZ242" i="1"/>
  <c r="DZ342" i="1"/>
  <c r="ED342" i="1"/>
  <c r="EF342" i="1" s="1"/>
  <c r="NI326" i="1"/>
  <c r="NF326" i="1"/>
  <c r="NX24" i="1"/>
  <c r="DZ162" i="1"/>
  <c r="ED162" i="1"/>
  <c r="EF162" i="1" s="1"/>
  <c r="NX342" i="1"/>
  <c r="NN342" i="1"/>
  <c r="OC121" i="1"/>
  <c r="ED331" i="1"/>
  <c r="EF331" i="1" s="1"/>
  <c r="DZ331" i="1"/>
  <c r="NI62" i="1"/>
  <c r="NF62" i="1"/>
  <c r="ED186" i="1"/>
  <c r="EF186" i="1" s="1"/>
  <c r="DZ186" i="1"/>
  <c r="NN72" i="1"/>
  <c r="NX72" i="1"/>
  <c r="NI105" i="1"/>
  <c r="NF105" i="1"/>
  <c r="OA289" i="1"/>
  <c r="OC289" i="1" s="1"/>
  <c r="NK289" i="1"/>
  <c r="NJ87" i="1"/>
  <c r="OB87" i="1" s="1"/>
  <c r="NH87" i="1"/>
  <c r="OD111" i="1"/>
  <c r="NZ111" i="1"/>
  <c r="OF111" i="1" s="1"/>
  <c r="OA142" i="1"/>
  <c r="OC142" i="1" s="1"/>
  <c r="NK142" i="1"/>
  <c r="ED146" i="1"/>
  <c r="EF146" i="1" s="1"/>
  <c r="DZ146" i="1"/>
  <c r="OA348" i="1"/>
  <c r="OC348" i="1" s="1"/>
  <c r="NK348" i="1"/>
  <c r="DZ17" i="1"/>
  <c r="ED17" i="1"/>
  <c r="EF17" i="1" s="1"/>
  <c r="NI239" i="1"/>
  <c r="NF239" i="1"/>
  <c r="NJ133" i="1"/>
  <c r="OB133" i="1" s="1"/>
  <c r="NH133" i="1"/>
  <c r="NX137" i="1"/>
  <c r="OD304" i="1"/>
  <c r="NZ304" i="1"/>
  <c r="OF304" i="1" s="1"/>
  <c r="ED193" i="1"/>
  <c r="EF193" i="1" s="1"/>
  <c r="DZ193" i="1"/>
  <c r="ED332" i="1"/>
  <c r="EF332" i="1" s="1"/>
  <c r="DZ332" i="1"/>
  <c r="OA145" i="1"/>
  <c r="OC145" i="1" s="1"/>
  <c r="NK145" i="1"/>
  <c r="OA112" i="1"/>
  <c r="OC112" i="1" s="1"/>
  <c r="NK112" i="1"/>
  <c r="DZ245" i="1"/>
  <c r="ED245" i="1"/>
  <c r="EF245" i="1" s="1"/>
  <c r="ED124" i="1"/>
  <c r="EF124" i="1" s="1"/>
  <c r="DZ124" i="1"/>
  <c r="NN343" i="1"/>
  <c r="NX343" i="1"/>
  <c r="NZ288" i="1"/>
  <c r="OF288" i="1" s="1"/>
  <c r="OD288" i="1"/>
  <c r="OD132" i="1"/>
  <c r="NZ132" i="1"/>
  <c r="OF132" i="1" s="1"/>
  <c r="DZ168" i="1"/>
  <c r="ED168" i="1"/>
  <c r="EF168" i="1" s="1"/>
  <c r="OD31" i="1"/>
  <c r="NZ31" i="1"/>
  <c r="OF31" i="1" s="1"/>
  <c r="DZ294" i="1"/>
  <c r="ED294" i="1"/>
  <c r="EF294" i="1" s="1"/>
  <c r="NK187" i="1"/>
  <c r="OA187" i="1"/>
  <c r="OC187" i="1" s="1"/>
  <c r="ED231" i="1"/>
  <c r="EF231" i="1" s="1"/>
  <c r="DZ231" i="1"/>
  <c r="NH251" i="1"/>
  <c r="NJ251" i="1"/>
  <c r="OB251" i="1" s="1"/>
  <c r="OD289" i="1"/>
  <c r="NZ289" i="1"/>
  <c r="OF289" i="1" s="1"/>
  <c r="NK211" i="1"/>
  <c r="OA211" i="1"/>
  <c r="OC211" i="1" s="1"/>
  <c r="NZ221" i="1"/>
  <c r="OF221" i="1" s="1"/>
  <c r="OD221" i="1"/>
  <c r="NK165" i="1"/>
  <c r="OA313" i="1"/>
  <c r="OC313" i="1" s="1"/>
  <c r="NK313" i="1"/>
  <c r="NK156" i="1"/>
  <c r="OA156" i="1"/>
  <c r="OC156" i="1" s="1"/>
  <c r="NI82" i="1"/>
  <c r="NF82" i="1"/>
  <c r="NJ282" i="1"/>
  <c r="OB282" i="1" s="1"/>
  <c r="NH282" i="1"/>
  <c r="NU230" i="1"/>
  <c r="NW230" i="1" s="1"/>
  <c r="NK173" i="1"/>
  <c r="OA173" i="1"/>
  <c r="OC173" i="1" s="1"/>
  <c r="OA104" i="1"/>
  <c r="OC104" i="1" s="1"/>
  <c r="NK104" i="1"/>
  <c r="ED85" i="1"/>
  <c r="EF85" i="1" s="1"/>
  <c r="DZ85" i="1"/>
  <c r="NZ218" i="1"/>
  <c r="OF218" i="1" s="1"/>
  <c r="OD218" i="1"/>
  <c r="NZ272" i="1"/>
  <c r="OF272" i="1" s="1"/>
  <c r="OD272" i="1"/>
  <c r="NX103" i="1"/>
  <c r="OA103" i="1" s="1"/>
  <c r="OC103" i="1" s="1"/>
  <c r="OA209" i="1"/>
  <c r="OC209" i="1" s="1"/>
  <c r="NK47" i="1"/>
  <c r="OD67" i="1" l="1"/>
  <c r="OC175" i="1"/>
  <c r="NK85" i="1"/>
  <c r="OA147" i="1"/>
  <c r="OC147" i="1" s="1"/>
  <c r="NZ147" i="1"/>
  <c r="OF147" i="1" s="1"/>
  <c r="OD109" i="1"/>
  <c r="NZ109" i="1"/>
  <c r="OF109" i="1" s="1"/>
  <c r="NK57" i="1"/>
  <c r="OD309" i="1"/>
  <c r="NZ309" i="1"/>
  <c r="OF309" i="1" s="1"/>
  <c r="OA309" i="1"/>
  <c r="OC309" i="1" s="1"/>
  <c r="NK309" i="1"/>
  <c r="NK174" i="1"/>
  <c r="OD189" i="1"/>
  <c r="NZ189" i="1"/>
  <c r="OF189" i="1" s="1"/>
  <c r="OD265" i="2"/>
  <c r="NZ265" i="2"/>
  <c r="OF265" i="2" s="1"/>
  <c r="OC102" i="2"/>
  <c r="OA246" i="2"/>
  <c r="OC246" i="2" s="1"/>
  <c r="NK84" i="2"/>
  <c r="OA84" i="2"/>
  <c r="OC84" i="2" s="1"/>
  <c r="NK300" i="2"/>
  <c r="OA300" i="2"/>
  <c r="OC300" i="2" s="1"/>
  <c r="NZ74" i="2"/>
  <c r="OF74" i="2" s="1"/>
  <c r="OD74" i="2"/>
  <c r="NK100" i="2"/>
  <c r="OA100" i="2"/>
  <c r="OC100" i="2" s="1"/>
  <c r="NZ341" i="2"/>
  <c r="OF341" i="2" s="1"/>
  <c r="NK74" i="2"/>
  <c r="OA74" i="2"/>
  <c r="OC74" i="2" s="1"/>
  <c r="NK82" i="2"/>
  <c r="NK213" i="2"/>
  <c r="NK253" i="2"/>
  <c r="OA265" i="2"/>
  <c r="OC265" i="2" s="1"/>
  <c r="NK265" i="2"/>
  <c r="OD276" i="2"/>
  <c r="NZ276" i="2"/>
  <c r="OF276" i="2" s="1"/>
  <c r="OD100" i="2"/>
  <c r="NZ100" i="2"/>
  <c r="OF100" i="2" s="1"/>
  <c r="NK92" i="2"/>
  <c r="OA331" i="2"/>
  <c r="OC331" i="2" s="1"/>
  <c r="OA317" i="2"/>
  <c r="OC317" i="2" s="1"/>
  <c r="NK317" i="2"/>
  <c r="NK102" i="2"/>
  <c r="NZ84" i="2"/>
  <c r="OF84" i="2" s="1"/>
  <c r="OD84" i="2"/>
  <c r="OD33" i="2"/>
  <c r="NZ33" i="2"/>
  <c r="OF33" i="2" s="1"/>
  <c r="NK110" i="2"/>
  <c r="OA110" i="2"/>
  <c r="OC110" i="2" s="1"/>
  <c r="OA148" i="2"/>
  <c r="OC148" i="2" s="1"/>
  <c r="NK148" i="2"/>
  <c r="OA95" i="2"/>
  <c r="OC95" i="2" s="1"/>
  <c r="NK95" i="2"/>
  <c r="OB112" i="2"/>
  <c r="NK112" i="2"/>
  <c r="OA98" i="2"/>
  <c r="OC98" i="2" s="1"/>
  <c r="NK98" i="2"/>
  <c r="OD258" i="2"/>
  <c r="NZ258" i="2"/>
  <c r="OF258" i="2" s="1"/>
  <c r="OB279" i="2"/>
  <c r="OC279" i="2" s="1"/>
  <c r="NK279" i="2"/>
  <c r="NK324" i="2"/>
  <c r="OA324" i="2"/>
  <c r="OC324" i="2" s="1"/>
  <c r="OD227" i="2"/>
  <c r="NZ227" i="2"/>
  <c r="OF227" i="2" s="1"/>
  <c r="OA318" i="2"/>
  <c r="OC318" i="2" s="1"/>
  <c r="NK318" i="2"/>
  <c r="NZ311" i="2"/>
  <c r="OF311" i="2" s="1"/>
  <c r="OD311" i="2"/>
  <c r="NK228" i="2"/>
  <c r="OD345" i="2"/>
  <c r="NZ345" i="2"/>
  <c r="OF345" i="2" s="1"/>
  <c r="NK189" i="2"/>
  <c r="OD122" i="2"/>
  <c r="NZ122" i="2"/>
  <c r="OF122" i="2" s="1"/>
  <c r="OA58" i="2"/>
  <c r="OC58" i="2" s="1"/>
  <c r="NK58" i="2"/>
  <c r="NZ223" i="2"/>
  <c r="OF223" i="2" s="1"/>
  <c r="OD223" i="2"/>
  <c r="OA54" i="2"/>
  <c r="OC54" i="2" s="1"/>
  <c r="NK54" i="2"/>
  <c r="OA146" i="2"/>
  <c r="OC146" i="2" s="1"/>
  <c r="NK146" i="2"/>
  <c r="NK32" i="2"/>
  <c r="NK76" i="2"/>
  <c r="NK258" i="2"/>
  <c r="OA258" i="2"/>
  <c r="OC258" i="2" s="1"/>
  <c r="OA311" i="2"/>
  <c r="OC311" i="2" s="1"/>
  <c r="NK311" i="2"/>
  <c r="NX189" i="2"/>
  <c r="OA189" i="2" s="1"/>
  <c r="OC189" i="2" s="1"/>
  <c r="NN189" i="2"/>
  <c r="OA32" i="2"/>
  <c r="OC32" i="2" s="1"/>
  <c r="NK96" i="2"/>
  <c r="OD88" i="2"/>
  <c r="OA88" i="2"/>
  <c r="OC88" i="2" s="1"/>
  <c r="NZ88" i="2"/>
  <c r="OF88" i="2" s="1"/>
  <c r="NK223" i="2"/>
  <c r="OA223" i="2"/>
  <c r="OC223" i="2" s="1"/>
  <c r="OD329" i="2"/>
  <c r="OA276" i="2"/>
  <c r="OC276" i="2" s="1"/>
  <c r="NK276" i="2"/>
  <c r="OA205" i="2"/>
  <c r="OC205" i="2" s="1"/>
  <c r="NK205" i="2"/>
  <c r="NZ112" i="2"/>
  <c r="OF112" i="2" s="1"/>
  <c r="OA112" i="2"/>
  <c r="OC112" i="2" s="1"/>
  <c r="OD112" i="2"/>
  <c r="OA274" i="2"/>
  <c r="OC274" i="2" s="1"/>
  <c r="NK274" i="2"/>
  <c r="OA33" i="2"/>
  <c r="OC33" i="2" s="1"/>
  <c r="NK33" i="2"/>
  <c r="NK142" i="2"/>
  <c r="OA329" i="2"/>
  <c r="OC329" i="2" s="1"/>
  <c r="OA253" i="2"/>
  <c r="OC253" i="2" s="1"/>
  <c r="OC96" i="2"/>
  <c r="NX185" i="2"/>
  <c r="NN185" i="2"/>
  <c r="OA227" i="2"/>
  <c r="OC227" i="2" s="1"/>
  <c r="NK227" i="2"/>
  <c r="OA151" i="2"/>
  <c r="OC151" i="2" s="1"/>
  <c r="NK151" i="2"/>
  <c r="OA42" i="2"/>
  <c r="OC42" i="2" s="1"/>
  <c r="NK42" i="2"/>
  <c r="OD324" i="2"/>
  <c r="NZ324" i="2"/>
  <c r="OF324" i="2" s="1"/>
  <c r="OA122" i="2"/>
  <c r="OC122" i="2" s="1"/>
  <c r="NK122" i="2"/>
  <c r="OA19" i="2"/>
  <c r="OC19" i="2" s="1"/>
  <c r="NK19" i="2"/>
  <c r="NZ151" i="2"/>
  <c r="OF151" i="2" s="1"/>
  <c r="OD151" i="2"/>
  <c r="OA185" i="2"/>
  <c r="OC185" i="2" s="1"/>
  <c r="NK185" i="2"/>
  <c r="OD90" i="2"/>
  <c r="NZ90" i="2"/>
  <c r="OF90" i="2" s="1"/>
  <c r="OC142" i="2"/>
  <c r="NN76" i="2"/>
  <c r="NX76" i="2"/>
  <c r="NK87" i="2"/>
  <c r="OA87" i="2"/>
  <c r="OC87" i="2" s="1"/>
  <c r="NZ318" i="2"/>
  <c r="OF318" i="2" s="1"/>
  <c r="OD318" i="2"/>
  <c r="OA90" i="2"/>
  <c r="OC90" i="2" s="1"/>
  <c r="NK90" i="2"/>
  <c r="OA172" i="2"/>
  <c r="OC172" i="2" s="1"/>
  <c r="NK172" i="2"/>
  <c r="NK160" i="1"/>
  <c r="OD146" i="1"/>
  <c r="NZ146" i="1"/>
  <c r="OF146" i="1" s="1"/>
  <c r="NX245" i="1"/>
  <c r="OD245" i="1" s="1"/>
  <c r="NK146" i="1"/>
  <c r="OA146" i="1"/>
  <c r="OC146" i="1" s="1"/>
  <c r="OA57" i="1"/>
  <c r="OC57" i="1" s="1"/>
  <c r="OA189" i="1"/>
  <c r="OC189" i="1" s="1"/>
  <c r="NK189" i="1"/>
  <c r="NZ159" i="1"/>
  <c r="OF159" i="1" s="1"/>
  <c r="OD159" i="1"/>
  <c r="NZ245" i="1"/>
  <c r="OF245" i="1" s="1"/>
  <c r="NK10" i="1"/>
  <c r="OA10" i="1"/>
  <c r="OC10" i="1" s="1"/>
  <c r="OD144" i="1"/>
  <c r="NZ144" i="1"/>
  <c r="OF144" i="1" s="1"/>
  <c r="OD242" i="1"/>
  <c r="NZ242" i="1"/>
  <c r="OF242" i="1" s="1"/>
  <c r="OD68" i="1"/>
  <c r="NZ68" i="1"/>
  <c r="OF68" i="1" s="1"/>
  <c r="NK242" i="1"/>
  <c r="OA242" i="1"/>
  <c r="OC242" i="1" s="1"/>
  <c r="OA126" i="1"/>
  <c r="OC126" i="1" s="1"/>
  <c r="NK126" i="1"/>
  <c r="OD10" i="1"/>
  <c r="NZ10" i="1"/>
  <c r="OF10" i="1" s="1"/>
  <c r="NK245" i="1"/>
  <c r="OA245" i="1"/>
  <c r="OC245" i="1" s="1"/>
  <c r="NK68" i="1"/>
  <c r="OA68" i="1"/>
  <c r="OC68" i="1" s="1"/>
  <c r="OD135" i="1"/>
  <c r="NZ135" i="1"/>
  <c r="OF135" i="1" s="1"/>
  <c r="OD140" i="2"/>
  <c r="NZ140" i="2"/>
  <c r="OF140" i="2" s="1"/>
  <c r="NZ51" i="2"/>
  <c r="OF51" i="2" s="1"/>
  <c r="OD51" i="2"/>
  <c r="OA236" i="2"/>
  <c r="OC236" i="2" s="1"/>
  <c r="NK236" i="2"/>
  <c r="NZ154" i="2"/>
  <c r="OF154" i="2" s="1"/>
  <c r="OD154" i="2"/>
  <c r="NK62" i="2"/>
  <c r="OA62" i="2"/>
  <c r="OC62" i="2" s="1"/>
  <c r="OA179" i="2"/>
  <c r="OC179" i="2" s="1"/>
  <c r="NK179" i="2"/>
  <c r="OA154" i="2"/>
  <c r="OC154" i="2" s="1"/>
  <c r="NK154" i="2"/>
  <c r="NZ277" i="2"/>
  <c r="OF277" i="2" s="1"/>
  <c r="OD277" i="2"/>
  <c r="NK22" i="2"/>
  <c r="OA22" i="2"/>
  <c r="OC22" i="2" s="1"/>
  <c r="NZ61" i="2"/>
  <c r="OF61" i="2" s="1"/>
  <c r="OD61" i="2"/>
  <c r="OD93" i="2"/>
  <c r="NZ93" i="2"/>
  <c r="OF93" i="2" s="1"/>
  <c r="OD123" i="2"/>
  <c r="NZ123" i="2"/>
  <c r="OF123" i="2" s="1"/>
  <c r="NK129" i="2"/>
  <c r="OA129" i="2"/>
  <c r="OC129" i="2" s="1"/>
  <c r="OD350" i="2"/>
  <c r="NZ350" i="2"/>
  <c r="OF350" i="2" s="1"/>
  <c r="NZ158" i="2"/>
  <c r="OF158" i="2" s="1"/>
  <c r="OD158" i="2"/>
  <c r="OA120" i="2"/>
  <c r="OC120" i="2" s="1"/>
  <c r="NK120" i="2"/>
  <c r="NK130" i="2"/>
  <c r="OA130" i="2"/>
  <c r="OC130" i="2" s="1"/>
  <c r="OD70" i="2"/>
  <c r="NZ70" i="2"/>
  <c r="OF70" i="2" s="1"/>
  <c r="OC6" i="2"/>
  <c r="NK6" i="2"/>
  <c r="NK40" i="2"/>
  <c r="OA40" i="2"/>
  <c r="OC40" i="2" s="1"/>
  <c r="OA334" i="2"/>
  <c r="OC334" i="2" s="1"/>
  <c r="NK334" i="2"/>
  <c r="OD247" i="2"/>
  <c r="NZ247" i="2"/>
  <c r="OF247" i="2" s="1"/>
  <c r="OD336" i="2"/>
  <c r="NZ336" i="2"/>
  <c r="OF336" i="2" s="1"/>
  <c r="NZ196" i="2"/>
  <c r="OF196" i="2" s="1"/>
  <c r="OD196" i="2"/>
  <c r="NZ62" i="2"/>
  <c r="OF62" i="2" s="1"/>
  <c r="OD62" i="2"/>
  <c r="NK323" i="2"/>
  <c r="OA323" i="2"/>
  <c r="OC323" i="2" s="1"/>
  <c r="NZ195" i="2"/>
  <c r="OF195" i="2" s="1"/>
  <c r="OD195" i="2"/>
  <c r="NZ186" i="2"/>
  <c r="OF186" i="2" s="1"/>
  <c r="OD186" i="2"/>
  <c r="OD206" i="2"/>
  <c r="NZ206" i="2"/>
  <c r="OF206" i="2" s="1"/>
  <c r="NK60" i="2"/>
  <c r="OA60" i="2"/>
  <c r="OC60" i="2" s="1"/>
  <c r="OD77" i="2"/>
  <c r="NZ77" i="2"/>
  <c r="OF77" i="2" s="1"/>
  <c r="OA170" i="2"/>
  <c r="OC170" i="2" s="1"/>
  <c r="NK170" i="2"/>
  <c r="OD307" i="2"/>
  <c r="NZ307" i="2"/>
  <c r="OF307" i="2" s="1"/>
  <c r="NZ334" i="2"/>
  <c r="OF334" i="2" s="1"/>
  <c r="OD334" i="2"/>
  <c r="NX335" i="2"/>
  <c r="OA335" i="2" s="1"/>
  <c r="OC335" i="2" s="1"/>
  <c r="NN335" i="2"/>
  <c r="NX45" i="2"/>
  <c r="NZ125" i="2"/>
  <c r="OF125" i="2" s="1"/>
  <c r="OD125" i="2"/>
  <c r="OA57" i="2"/>
  <c r="OC57" i="2" s="1"/>
  <c r="NK57" i="2"/>
  <c r="NZ41" i="2"/>
  <c r="OF41" i="2" s="1"/>
  <c r="OD41" i="2"/>
  <c r="NK70" i="2"/>
  <c r="OA70" i="2"/>
  <c r="OC70" i="2" s="1"/>
  <c r="NK335" i="2"/>
  <c r="NZ15" i="2"/>
  <c r="OF15" i="2" s="1"/>
  <c r="OD15" i="2"/>
  <c r="NZ50" i="2"/>
  <c r="OF50" i="2" s="1"/>
  <c r="OD50" i="2"/>
  <c r="NZ284" i="2"/>
  <c r="OF284" i="2" s="1"/>
  <c r="OD284" i="2"/>
  <c r="OA140" i="2"/>
  <c r="OC140" i="2" s="1"/>
  <c r="NK140" i="2"/>
  <c r="OD299" i="2"/>
  <c r="NZ299" i="2"/>
  <c r="OF299" i="2" s="1"/>
  <c r="NZ184" i="2"/>
  <c r="OF184" i="2" s="1"/>
  <c r="OD184" i="2"/>
  <c r="NK219" i="2"/>
  <c r="OA219" i="2"/>
  <c r="OC219" i="2" s="1"/>
  <c r="NZ150" i="2"/>
  <c r="OF150" i="2" s="1"/>
  <c r="OD150" i="2"/>
  <c r="NZ126" i="2"/>
  <c r="OF126" i="2" s="1"/>
  <c r="OD126" i="2"/>
  <c r="OD204" i="2"/>
  <c r="NZ204" i="2"/>
  <c r="OF204" i="2" s="1"/>
  <c r="NK48" i="2"/>
  <c r="OA48" i="2"/>
  <c r="OC48" i="2" s="1"/>
  <c r="NK128" i="2"/>
  <c r="NK325" i="2"/>
  <c r="NK184" i="2"/>
  <c r="OA184" i="2"/>
  <c r="OC184" i="2" s="1"/>
  <c r="OD208" i="2"/>
  <c r="NZ208" i="2"/>
  <c r="OF208" i="2" s="1"/>
  <c r="NZ283" i="2"/>
  <c r="OF283" i="2" s="1"/>
  <c r="OD283" i="2"/>
  <c r="OD285" i="2"/>
  <c r="NZ285" i="2"/>
  <c r="OF285" i="2" s="1"/>
  <c r="NK85" i="2"/>
  <c r="OA85" i="2"/>
  <c r="OC85" i="2" s="1"/>
  <c r="NK26" i="2"/>
  <c r="OA26" i="2"/>
  <c r="OC26" i="2" s="1"/>
  <c r="OD78" i="2"/>
  <c r="NZ78" i="2"/>
  <c r="OF78" i="2" s="1"/>
  <c r="OD321" i="2"/>
  <c r="NZ321" i="2"/>
  <c r="OF321" i="2" s="1"/>
  <c r="NK157" i="2"/>
  <c r="OA78" i="2"/>
  <c r="OC78" i="2" s="1"/>
  <c r="OA200" i="2"/>
  <c r="OC200" i="2" s="1"/>
  <c r="NK200" i="2"/>
  <c r="NK340" i="2"/>
  <c r="OA340" i="2"/>
  <c r="OC340" i="2" s="1"/>
  <c r="NZ308" i="2"/>
  <c r="OF308" i="2" s="1"/>
  <c r="OD308" i="2"/>
  <c r="NX157" i="2"/>
  <c r="NN157" i="2"/>
  <c r="OD85" i="2"/>
  <c r="NZ85" i="2"/>
  <c r="OF85" i="2" s="1"/>
  <c r="OA93" i="2"/>
  <c r="OC93" i="2" s="1"/>
  <c r="OD40" i="2"/>
  <c r="NZ40" i="2"/>
  <c r="OF40" i="2" s="1"/>
  <c r="NZ207" i="2"/>
  <c r="OF207" i="2" s="1"/>
  <c r="OD207" i="2"/>
  <c r="OD216" i="2"/>
  <c r="NZ216" i="2"/>
  <c r="OF216" i="2" s="1"/>
  <c r="OD190" i="2"/>
  <c r="NZ190" i="2"/>
  <c r="OF190" i="2" s="1"/>
  <c r="NZ28" i="2"/>
  <c r="OF28" i="2" s="1"/>
  <c r="OD28" i="2"/>
  <c r="NZ57" i="2"/>
  <c r="OF57" i="2" s="1"/>
  <c r="OD57" i="2"/>
  <c r="NZ129" i="2"/>
  <c r="OF129" i="2" s="1"/>
  <c r="OD129" i="2"/>
  <c r="OC325" i="2"/>
  <c r="NZ303" i="2"/>
  <c r="OF303" i="2" s="1"/>
  <c r="OD303" i="2"/>
  <c r="NZ149" i="2"/>
  <c r="OF149" i="2" s="1"/>
  <c r="OD149" i="2"/>
  <c r="NZ340" i="2"/>
  <c r="OF340" i="2" s="1"/>
  <c r="OD340" i="2"/>
  <c r="OD305" i="2"/>
  <c r="NZ305" i="2"/>
  <c r="OF305" i="2" s="1"/>
  <c r="NZ275" i="2"/>
  <c r="OF275" i="2" s="1"/>
  <c r="OD275" i="2"/>
  <c r="OA45" i="2"/>
  <c r="OC45" i="2" s="1"/>
  <c r="NK45" i="2"/>
  <c r="NK49" i="2"/>
  <c r="NZ179" i="2"/>
  <c r="OF179" i="2" s="1"/>
  <c r="OD179" i="2"/>
  <c r="NZ339" i="2"/>
  <c r="OF339" i="2" s="1"/>
  <c r="OD339" i="2"/>
  <c r="NK99" i="2"/>
  <c r="OA99" i="2"/>
  <c r="OC99" i="2" s="1"/>
  <c r="OA237" i="2"/>
  <c r="OC237" i="2" s="1"/>
  <c r="NK237" i="2"/>
  <c r="NX128" i="2"/>
  <c r="OA128" i="2" s="1"/>
  <c r="OC128" i="2" s="1"/>
  <c r="NN128" i="2"/>
  <c r="OA252" i="2"/>
  <c r="OC252" i="2" s="1"/>
  <c r="NK252" i="2"/>
  <c r="OA247" i="2"/>
  <c r="OC247" i="2" s="1"/>
  <c r="OD138" i="2"/>
  <c r="NZ138" i="2"/>
  <c r="OF138" i="2" s="1"/>
  <c r="NZ26" i="2"/>
  <c r="OF26" i="2" s="1"/>
  <c r="OD26" i="2"/>
  <c r="NZ6" i="2"/>
  <c r="OF6" i="2" s="1"/>
  <c r="OD6" i="2"/>
  <c r="NK77" i="2"/>
  <c r="OA77" i="2"/>
  <c r="OC77" i="2" s="1"/>
  <c r="OA316" i="2"/>
  <c r="OC316" i="2" s="1"/>
  <c r="NK316" i="2"/>
  <c r="OD351" i="2"/>
  <c r="NZ351" i="2"/>
  <c r="OF351" i="2" s="1"/>
  <c r="NK178" i="2"/>
  <c r="OD248" i="2"/>
  <c r="NZ248" i="2"/>
  <c r="OF248" i="2" s="1"/>
  <c r="OA275" i="2"/>
  <c r="OC275" i="2" s="1"/>
  <c r="NK275" i="2"/>
  <c r="NZ337" i="2"/>
  <c r="OF337" i="2" s="1"/>
  <c r="OD337" i="2"/>
  <c r="NK47" i="2"/>
  <c r="OA47" i="2"/>
  <c r="OC47" i="2" s="1"/>
  <c r="NZ145" i="2"/>
  <c r="OF145" i="2" s="1"/>
  <c r="OD145" i="2"/>
  <c r="NK75" i="2"/>
  <c r="OA75" i="2"/>
  <c r="OC75" i="2" s="1"/>
  <c r="NK15" i="2"/>
  <c r="OA15" i="2"/>
  <c r="OC15" i="2" s="1"/>
  <c r="NZ170" i="2"/>
  <c r="OF170" i="2" s="1"/>
  <c r="OD170" i="2"/>
  <c r="OA321" i="2"/>
  <c r="OC321" i="2" s="1"/>
  <c r="NK321" i="2"/>
  <c r="OA248" i="2"/>
  <c r="OC248" i="2" s="1"/>
  <c r="NK248" i="2"/>
  <c r="OD12" i="2"/>
  <c r="NZ12" i="2"/>
  <c r="OF12" i="2" s="1"/>
  <c r="OD210" i="2"/>
  <c r="NZ210" i="2"/>
  <c r="OF210" i="2" s="1"/>
  <c r="NK66" i="2"/>
  <c r="OA66" i="2"/>
  <c r="OC66" i="2" s="1"/>
  <c r="OD326" i="2"/>
  <c r="NZ326" i="2"/>
  <c r="OF326" i="2" s="1"/>
  <c r="OA145" i="2"/>
  <c r="OC145" i="2" s="1"/>
  <c r="NK145" i="2"/>
  <c r="OA199" i="2"/>
  <c r="OC199" i="2" s="1"/>
  <c r="NK199" i="2"/>
  <c r="OA339" i="2"/>
  <c r="OC339" i="2" s="1"/>
  <c r="NK339" i="2"/>
  <c r="OA352" i="2"/>
  <c r="OC352" i="2" s="1"/>
  <c r="NK352" i="2"/>
  <c r="OA186" i="2"/>
  <c r="OC186" i="2" s="1"/>
  <c r="NK186" i="2"/>
  <c r="NK36" i="2"/>
  <c r="OA36" i="2"/>
  <c r="OC36" i="2" s="1"/>
  <c r="NZ37" i="2"/>
  <c r="OF37" i="2" s="1"/>
  <c r="OD37" i="2"/>
  <c r="OD173" i="2"/>
  <c r="NZ173" i="2"/>
  <c r="OF173" i="2" s="1"/>
  <c r="OD243" i="2"/>
  <c r="NZ243" i="2"/>
  <c r="OF243" i="2" s="1"/>
  <c r="OD302" i="2"/>
  <c r="NZ302" i="2"/>
  <c r="OF302" i="2" s="1"/>
  <c r="OA137" i="2"/>
  <c r="OC137" i="2" s="1"/>
  <c r="NK137" i="2"/>
  <c r="NZ97" i="2"/>
  <c r="OF97" i="2" s="1"/>
  <c r="OD97" i="2"/>
  <c r="NZ296" i="2"/>
  <c r="OF296" i="2" s="1"/>
  <c r="OD296" i="2"/>
  <c r="NK273" i="2"/>
  <c r="OA273" i="2"/>
  <c r="OC273" i="2" s="1"/>
  <c r="OA86" i="2"/>
  <c r="OC86" i="2" s="1"/>
  <c r="NK86" i="2"/>
  <c r="NK133" i="2"/>
  <c r="OA133" i="2"/>
  <c r="OC133" i="2" s="1"/>
  <c r="NK46" i="2"/>
  <c r="OA46" i="2"/>
  <c r="OC46" i="2" s="1"/>
  <c r="OD352" i="2"/>
  <c r="NZ352" i="2"/>
  <c r="OF352" i="2" s="1"/>
  <c r="OA61" i="2"/>
  <c r="OC61" i="2" s="1"/>
  <c r="NK61" i="2"/>
  <c r="OA121" i="2"/>
  <c r="OC121" i="2" s="1"/>
  <c r="NK121" i="2"/>
  <c r="NK28" i="2"/>
  <c r="OD18" i="2"/>
  <c r="NZ18" i="2"/>
  <c r="OF18" i="2" s="1"/>
  <c r="OD338" i="2"/>
  <c r="NZ338" i="2"/>
  <c r="OF338" i="2" s="1"/>
  <c r="OD229" i="2"/>
  <c r="NZ229" i="2"/>
  <c r="OF229" i="2" s="1"/>
  <c r="NZ199" i="2"/>
  <c r="OF199" i="2" s="1"/>
  <c r="OD199" i="2"/>
  <c r="OD273" i="2"/>
  <c r="NZ273" i="2"/>
  <c r="OF273" i="2" s="1"/>
  <c r="NK123" i="2"/>
  <c r="OA123" i="2"/>
  <c r="OC123" i="2" s="1"/>
  <c r="NK143" i="2"/>
  <c r="OA143" i="2"/>
  <c r="OC143" i="2" s="1"/>
  <c r="OD183" i="2"/>
  <c r="NZ183" i="2"/>
  <c r="OF183" i="2" s="1"/>
  <c r="OA322" i="2"/>
  <c r="OC322" i="2" s="1"/>
  <c r="NK322" i="2"/>
  <c r="NK50" i="2"/>
  <c r="OA50" i="2"/>
  <c r="OC50" i="2" s="1"/>
  <c r="OA336" i="2"/>
  <c r="OC336" i="2" s="1"/>
  <c r="NK336" i="2"/>
  <c r="OA226" i="2"/>
  <c r="OC226" i="2" s="1"/>
  <c r="NK226" i="2"/>
  <c r="OA326" i="2"/>
  <c r="OC326" i="2" s="1"/>
  <c r="NK326" i="2"/>
  <c r="OA307" i="2"/>
  <c r="OC307" i="2" s="1"/>
  <c r="NK307" i="2"/>
  <c r="NK281" i="2"/>
  <c r="OA281" i="2"/>
  <c r="OC281" i="2" s="1"/>
  <c r="OA230" i="2"/>
  <c r="OC230" i="2" s="1"/>
  <c r="NK230" i="2"/>
  <c r="OA183" i="2"/>
  <c r="OC183" i="2" s="1"/>
  <c r="NK183" i="2"/>
  <c r="NZ252" i="2"/>
  <c r="OF252" i="2" s="1"/>
  <c r="OD252" i="2"/>
  <c r="NK126" i="2"/>
  <c r="OA126" i="2"/>
  <c r="OC126" i="2" s="1"/>
  <c r="NZ86" i="2"/>
  <c r="OF86" i="2" s="1"/>
  <c r="OD86" i="2"/>
  <c r="OD343" i="2"/>
  <c r="NZ343" i="2"/>
  <c r="OF343" i="2" s="1"/>
  <c r="NZ323" i="2"/>
  <c r="OF323" i="2" s="1"/>
  <c r="OD323" i="2"/>
  <c r="OD168" i="2"/>
  <c r="NZ168" i="2"/>
  <c r="OF168" i="2" s="1"/>
  <c r="OA196" i="2"/>
  <c r="OC196" i="2" s="1"/>
  <c r="NK196" i="2"/>
  <c r="OA195" i="2"/>
  <c r="OC195" i="2" s="1"/>
  <c r="NK195" i="2"/>
  <c r="OD200" i="2"/>
  <c r="NZ200" i="2"/>
  <c r="OF200" i="2" s="1"/>
  <c r="NN178" i="2"/>
  <c r="NX178" i="2"/>
  <c r="OA178" i="2" s="1"/>
  <c r="OC178" i="2" s="1"/>
  <c r="OA302" i="2"/>
  <c r="OC302" i="2" s="1"/>
  <c r="NK302" i="2"/>
  <c r="OA191" i="2"/>
  <c r="OC191" i="2" s="1"/>
  <c r="NK191" i="2"/>
  <c r="NK181" i="2"/>
  <c r="OA181" i="2"/>
  <c r="OC181" i="2" s="1"/>
  <c r="NN56" i="2"/>
  <c r="NX56" i="2"/>
  <c r="NK342" i="2"/>
  <c r="OA342" i="2"/>
  <c r="OC342" i="2" s="1"/>
  <c r="OD48" i="2"/>
  <c r="NZ48" i="2"/>
  <c r="OF48" i="2" s="1"/>
  <c r="OD133" i="2"/>
  <c r="NZ133" i="2"/>
  <c r="OF133" i="2" s="1"/>
  <c r="OA158" i="2"/>
  <c r="OC158" i="2" s="1"/>
  <c r="NK158" i="2"/>
  <c r="OA37" i="2"/>
  <c r="OC37" i="2" s="1"/>
  <c r="NK37" i="2"/>
  <c r="OA210" i="2"/>
  <c r="OC210" i="2" s="1"/>
  <c r="NK210" i="2"/>
  <c r="OA338" i="2"/>
  <c r="OC338" i="2" s="1"/>
  <c r="NK338" i="2"/>
  <c r="NZ47" i="2"/>
  <c r="OF47" i="2" s="1"/>
  <c r="OD47" i="2"/>
  <c r="OD191" i="2"/>
  <c r="NZ191" i="2"/>
  <c r="OF191" i="2" s="1"/>
  <c r="OD161" i="2"/>
  <c r="NZ161" i="2"/>
  <c r="OF161" i="2" s="1"/>
  <c r="OA225" i="2"/>
  <c r="OC225" i="2" s="1"/>
  <c r="NK225" i="2"/>
  <c r="OD118" i="2"/>
  <c r="NZ118" i="2"/>
  <c r="OF118" i="2" s="1"/>
  <c r="OD99" i="2"/>
  <c r="NZ99" i="2"/>
  <c r="OF99" i="2" s="1"/>
  <c r="NZ282" i="2"/>
  <c r="OF282" i="2" s="1"/>
  <c r="OD282" i="2"/>
  <c r="OD176" i="2"/>
  <c r="NZ176" i="2"/>
  <c r="OF176" i="2" s="1"/>
  <c r="NK234" i="2"/>
  <c r="OA234" i="2"/>
  <c r="OC234" i="2" s="1"/>
  <c r="OA28" i="2"/>
  <c r="OC28" i="2" s="1"/>
  <c r="OA299" i="2"/>
  <c r="OC299" i="2" s="1"/>
  <c r="NK299" i="2"/>
  <c r="NK115" i="2"/>
  <c r="OA115" i="2"/>
  <c r="OC115" i="2" s="1"/>
  <c r="OA351" i="2"/>
  <c r="OC351" i="2" s="1"/>
  <c r="NK351" i="2"/>
  <c r="NZ181" i="2"/>
  <c r="OF181" i="2" s="1"/>
  <c r="OD181" i="2"/>
  <c r="NK287" i="2"/>
  <c r="OA287" i="2"/>
  <c r="OC287" i="2" s="1"/>
  <c r="OD287" i="2"/>
  <c r="NZ287" i="2"/>
  <c r="OF287" i="2" s="1"/>
  <c r="NK44" i="2"/>
  <c r="NZ312" i="2"/>
  <c r="OF312" i="2" s="1"/>
  <c r="OD312" i="2"/>
  <c r="NK108" i="2"/>
  <c r="OA108" i="2"/>
  <c r="OC108" i="2" s="1"/>
  <c r="NK51" i="2"/>
  <c r="OA51" i="2"/>
  <c r="OC51" i="2" s="1"/>
  <c r="OD226" i="2"/>
  <c r="NZ226" i="2"/>
  <c r="OF226" i="2" s="1"/>
  <c r="OA162" i="2"/>
  <c r="OC162" i="2" s="1"/>
  <c r="NK162" i="2"/>
  <c r="OA309" i="2"/>
  <c r="OC309" i="2" s="1"/>
  <c r="NK309" i="2"/>
  <c r="OD235" i="2"/>
  <c r="NZ235" i="2"/>
  <c r="OF235" i="2" s="1"/>
  <c r="OA150" i="2"/>
  <c r="OC150" i="2" s="1"/>
  <c r="NK150" i="2"/>
  <c r="NK153" i="2"/>
  <c r="OA153" i="2"/>
  <c r="OC153" i="2" s="1"/>
  <c r="OD36" i="2"/>
  <c r="NZ36" i="2"/>
  <c r="OF36" i="2" s="1"/>
  <c r="OA166" i="2"/>
  <c r="OC166" i="2" s="1"/>
  <c r="NK166" i="2"/>
  <c r="NZ73" i="2"/>
  <c r="OF73" i="2" s="1"/>
  <c r="OD73" i="2"/>
  <c r="NX49" i="2"/>
  <c r="OA49" i="2" s="1"/>
  <c r="OC49" i="2" s="1"/>
  <c r="NN49" i="2"/>
  <c r="OD165" i="2"/>
  <c r="NZ165" i="2"/>
  <c r="OF165" i="2" s="1"/>
  <c r="NZ14" i="2"/>
  <c r="OF14" i="2" s="1"/>
  <c r="OD14" i="2"/>
  <c r="OD120" i="2"/>
  <c r="NZ120" i="2"/>
  <c r="OF120" i="2" s="1"/>
  <c r="OD174" i="2"/>
  <c r="NZ174" i="2"/>
  <c r="OF174" i="2" s="1"/>
  <c r="OA308" i="2"/>
  <c r="OC308" i="2" s="1"/>
  <c r="NK308" i="2"/>
  <c r="OD245" i="2"/>
  <c r="NZ245" i="2"/>
  <c r="OF245" i="2" s="1"/>
  <c r="OA125" i="2"/>
  <c r="OC125" i="2" s="1"/>
  <c r="NK125" i="2"/>
  <c r="OD219" i="2"/>
  <c r="NZ219" i="2"/>
  <c r="OF219" i="2" s="1"/>
  <c r="OD316" i="2"/>
  <c r="NZ316" i="2"/>
  <c r="OF316" i="2" s="1"/>
  <c r="NK283" i="2"/>
  <c r="OA283" i="2"/>
  <c r="OC283" i="2" s="1"/>
  <c r="OA204" i="2"/>
  <c r="OC204" i="2" s="1"/>
  <c r="NK204" i="2"/>
  <c r="NZ115" i="2"/>
  <c r="OF115" i="2" s="1"/>
  <c r="OD115" i="2"/>
  <c r="NZ79" i="2"/>
  <c r="OF79" i="2" s="1"/>
  <c r="OD79" i="2"/>
  <c r="NK214" i="2"/>
  <c r="OA285" i="2"/>
  <c r="OC285" i="2" s="1"/>
  <c r="OA101" i="2"/>
  <c r="OC101" i="2" s="1"/>
  <c r="NK101" i="2"/>
  <c r="OA243" i="2"/>
  <c r="OC243" i="2" s="1"/>
  <c r="NK243" i="2"/>
  <c r="NZ111" i="2"/>
  <c r="OF111" i="2" s="1"/>
  <c r="OD111" i="2"/>
  <c r="NK56" i="2"/>
  <c r="OA56" i="2"/>
  <c r="OC56" i="2" s="1"/>
  <c r="OA312" i="2"/>
  <c r="OC312" i="2" s="1"/>
  <c r="NK312" i="2"/>
  <c r="NZ46" i="2"/>
  <c r="OF46" i="2" s="1"/>
  <c r="OD46" i="2"/>
  <c r="NK343" i="2"/>
  <c r="OA343" i="2"/>
  <c r="OC343" i="2" s="1"/>
  <c r="OA141" i="2"/>
  <c r="OC141" i="2" s="1"/>
  <c r="NK141" i="2"/>
  <c r="NK206" i="2"/>
  <c r="OA206" i="2"/>
  <c r="OC206" i="2" s="1"/>
  <c r="OA222" i="2"/>
  <c r="OC222" i="2" s="1"/>
  <c r="NK222" i="2"/>
  <c r="OA350" i="2"/>
  <c r="OC350" i="2" s="1"/>
  <c r="NK14" i="2"/>
  <c r="OA14" i="2"/>
  <c r="OC14" i="2" s="1"/>
  <c r="OA298" i="2"/>
  <c r="OC298" i="2" s="1"/>
  <c r="NK298" i="2"/>
  <c r="OD153" i="2"/>
  <c r="NZ153" i="2"/>
  <c r="OF153" i="2" s="1"/>
  <c r="OA118" i="2"/>
  <c r="OC118" i="2" s="1"/>
  <c r="NK118" i="2"/>
  <c r="OA138" i="2"/>
  <c r="OC138" i="2" s="1"/>
  <c r="OD162" i="2"/>
  <c r="NZ162" i="2"/>
  <c r="OF162" i="2" s="1"/>
  <c r="NZ241" i="2"/>
  <c r="OF241" i="2" s="1"/>
  <c r="OD241" i="2"/>
  <c r="NK303" i="2"/>
  <c r="OA303" i="2"/>
  <c r="OC303" i="2" s="1"/>
  <c r="OA277" i="2"/>
  <c r="OC277" i="2" s="1"/>
  <c r="NK277" i="2"/>
  <c r="OA41" i="2"/>
  <c r="OC41" i="2" s="1"/>
  <c r="NK41" i="2"/>
  <c r="OA282" i="2"/>
  <c r="OC282" i="2" s="1"/>
  <c r="NK282" i="2"/>
  <c r="OA256" i="2"/>
  <c r="OC256" i="2" s="1"/>
  <c r="NK256" i="2"/>
  <c r="NN44" i="2"/>
  <c r="NX44" i="2"/>
  <c r="NK18" i="2"/>
  <c r="OA18" i="2"/>
  <c r="OC18" i="2" s="1"/>
  <c r="OD177" i="2"/>
  <c r="NZ177" i="2"/>
  <c r="OF177" i="2" s="1"/>
  <c r="OD22" i="2"/>
  <c r="NZ22" i="2"/>
  <c r="OF22" i="2" s="1"/>
  <c r="NZ237" i="2"/>
  <c r="OF237" i="2" s="1"/>
  <c r="OD237" i="2"/>
  <c r="NZ298" i="2"/>
  <c r="OF298" i="2" s="1"/>
  <c r="OD298" i="2"/>
  <c r="OD322" i="2"/>
  <c r="NZ322" i="2"/>
  <c r="OF322" i="2" s="1"/>
  <c r="OA245" i="2"/>
  <c r="OC245" i="2" s="1"/>
  <c r="NZ101" i="2"/>
  <c r="OF101" i="2" s="1"/>
  <c r="OD101" i="2"/>
  <c r="OA174" i="2"/>
  <c r="OC174" i="2" s="1"/>
  <c r="NK174" i="2"/>
  <c r="NZ121" i="2"/>
  <c r="OF121" i="2" s="1"/>
  <c r="OD121" i="2"/>
  <c r="NX214" i="2"/>
  <c r="OA214" i="2" s="1"/>
  <c r="OC214" i="2" s="1"/>
  <c r="NN214" i="2"/>
  <c r="OD66" i="2"/>
  <c r="NZ66" i="2"/>
  <c r="OF66" i="2" s="1"/>
  <c r="OA173" i="2"/>
  <c r="OC173" i="2" s="1"/>
  <c r="NK173" i="2"/>
  <c r="OD137" i="2"/>
  <c r="NZ137" i="2"/>
  <c r="OF137" i="2" s="1"/>
  <c r="OA190" i="2"/>
  <c r="OC190" i="2" s="1"/>
  <c r="NK284" i="2"/>
  <c r="OA284" i="2"/>
  <c r="OC284" i="2" s="1"/>
  <c r="OD166" i="2"/>
  <c r="NZ166" i="2"/>
  <c r="OF166" i="2" s="1"/>
  <c r="NZ143" i="2"/>
  <c r="OF143" i="2" s="1"/>
  <c r="OD143" i="2"/>
  <c r="NZ105" i="2"/>
  <c r="OF105" i="2" s="1"/>
  <c r="OD105" i="2"/>
  <c r="NZ234" i="2"/>
  <c r="OF234" i="2" s="1"/>
  <c r="OD234" i="2"/>
  <c r="OD281" i="2"/>
  <c r="NZ281" i="2"/>
  <c r="OF281" i="2" s="1"/>
  <c r="NZ236" i="2"/>
  <c r="OF236" i="2" s="1"/>
  <c r="OD236" i="2"/>
  <c r="NZ256" i="2"/>
  <c r="OF256" i="2" s="1"/>
  <c r="OD256" i="2"/>
  <c r="NK217" i="1"/>
  <c r="OA217" i="1"/>
  <c r="OC217" i="1" s="1"/>
  <c r="OA135" i="1"/>
  <c r="OC135" i="1" s="1"/>
  <c r="NK135" i="1"/>
  <c r="NK39" i="1"/>
  <c r="OA109" i="1"/>
  <c r="OC109" i="1" s="1"/>
  <c r="NK109" i="1"/>
  <c r="NK235" i="1"/>
  <c r="OA235" i="1"/>
  <c r="OC235" i="1" s="1"/>
  <c r="OA128" i="1"/>
  <c r="OC128" i="1" s="1"/>
  <c r="NK128" i="1"/>
  <c r="OA21" i="1"/>
  <c r="OC21" i="1" s="1"/>
  <c r="NK21" i="1"/>
  <c r="NK323" i="1"/>
  <c r="OA323" i="1"/>
  <c r="OC323" i="1" s="1"/>
  <c r="NK59" i="1"/>
  <c r="OA59" i="1"/>
  <c r="OC59" i="1" s="1"/>
  <c r="OD280" i="1"/>
  <c r="NZ280" i="1"/>
  <c r="OF280" i="1" s="1"/>
  <c r="OD339" i="1"/>
  <c r="NZ339" i="1"/>
  <c r="OF339" i="1" s="1"/>
  <c r="OA241" i="1"/>
  <c r="OC241" i="1" s="1"/>
  <c r="NK241" i="1"/>
  <c r="OD323" i="1"/>
  <c r="NZ323" i="1"/>
  <c r="OF323" i="1" s="1"/>
  <c r="OD243" i="1"/>
  <c r="NZ243" i="1"/>
  <c r="OF243" i="1" s="1"/>
  <c r="OA243" i="1"/>
  <c r="OC243" i="1" s="1"/>
  <c r="NK243" i="1"/>
  <c r="NX56" i="1"/>
  <c r="OA56" i="1" s="1"/>
  <c r="OC56" i="1" s="1"/>
  <c r="NN56" i="1"/>
  <c r="NK97" i="1"/>
  <c r="NK175" i="1"/>
  <c r="NN273" i="1"/>
  <c r="NX273" i="1"/>
  <c r="OA6" i="1"/>
  <c r="OC6" i="1" s="1"/>
  <c r="NK6" i="1"/>
  <c r="OA81" i="1"/>
  <c r="OC81" i="1" s="1"/>
  <c r="NK81" i="1"/>
  <c r="NK41" i="1"/>
  <c r="OA41" i="1"/>
  <c r="OC41" i="1" s="1"/>
  <c r="NK43" i="1"/>
  <c r="OA43" i="1"/>
  <c r="OC43" i="1" s="1"/>
  <c r="OA39" i="1"/>
  <c r="OC39" i="1" s="1"/>
  <c r="OD141" i="1"/>
  <c r="NZ141" i="1"/>
  <c r="OF141" i="1" s="1"/>
  <c r="OA157" i="1"/>
  <c r="OC157" i="1" s="1"/>
  <c r="NK157" i="1"/>
  <c r="NK339" i="1"/>
  <c r="OA339" i="1"/>
  <c r="OC339" i="1" s="1"/>
  <c r="OA77" i="1"/>
  <c r="OC77" i="1" s="1"/>
  <c r="NK77" i="1"/>
  <c r="OB221" i="1"/>
  <c r="OC221" i="1" s="1"/>
  <c r="NK221" i="1"/>
  <c r="NK144" i="1"/>
  <c r="OA144" i="1"/>
  <c r="OC144" i="1" s="1"/>
  <c r="NK90" i="1"/>
  <c r="OA90" i="1"/>
  <c r="OC90" i="1" s="1"/>
  <c r="NZ241" i="1"/>
  <c r="OF241" i="1" s="1"/>
  <c r="OD241" i="1"/>
  <c r="NK274" i="1"/>
  <c r="OA274" i="1"/>
  <c r="OC274" i="1" s="1"/>
  <c r="OA101" i="1"/>
  <c r="OC101" i="1" s="1"/>
  <c r="NK101" i="1"/>
  <c r="NK236" i="1"/>
  <c r="OA236" i="1"/>
  <c r="OC236" i="1" s="1"/>
  <c r="NK80" i="1"/>
  <c r="OA80" i="1"/>
  <c r="OC80" i="1" s="1"/>
  <c r="OD43" i="1"/>
  <c r="NZ43" i="1"/>
  <c r="OF43" i="1" s="1"/>
  <c r="OD77" i="1"/>
  <c r="NZ77" i="1"/>
  <c r="OF77" i="1" s="1"/>
  <c r="NZ64" i="1"/>
  <c r="OF64" i="1" s="1"/>
  <c r="OD64" i="1"/>
  <c r="NK193" i="1"/>
  <c r="OA193" i="1"/>
  <c r="OC193" i="1" s="1"/>
  <c r="OD114" i="1"/>
  <c r="NZ114" i="1"/>
  <c r="OF114" i="1" s="1"/>
  <c r="NZ157" i="1"/>
  <c r="OF157" i="1" s="1"/>
  <c r="OD157" i="1"/>
  <c r="OA196" i="1"/>
  <c r="OC196" i="1" s="1"/>
  <c r="NK273" i="1"/>
  <c r="OA273" i="1"/>
  <c r="OC273" i="1" s="1"/>
  <c r="NK207" i="1"/>
  <c r="OA207" i="1"/>
  <c r="OC207" i="1" s="1"/>
  <c r="NZ101" i="1"/>
  <c r="OF101" i="1" s="1"/>
  <c r="OD101" i="1"/>
  <c r="NK280" i="1"/>
  <c r="OA280" i="1"/>
  <c r="OC280" i="1" s="1"/>
  <c r="NZ255" i="1"/>
  <c r="OF255" i="1" s="1"/>
  <c r="OD255" i="1"/>
  <c r="OC97" i="1"/>
  <c r="OD235" i="1"/>
  <c r="NZ235" i="1"/>
  <c r="OF235" i="1" s="1"/>
  <c r="NK56" i="1"/>
  <c r="OA160" i="1"/>
  <c r="OC160" i="1" s="1"/>
  <c r="NK12" i="1"/>
  <c r="OD254" i="1"/>
  <c r="NZ254" i="1"/>
  <c r="OF254" i="1" s="1"/>
  <c r="NK114" i="1"/>
  <c r="OA114" i="1"/>
  <c r="OC114" i="1" s="1"/>
  <c r="NZ274" i="1"/>
  <c r="OF274" i="1" s="1"/>
  <c r="OD274" i="1"/>
  <c r="NZ248" i="1"/>
  <c r="OF248" i="1" s="1"/>
  <c r="OD248" i="1"/>
  <c r="NK64" i="1"/>
  <c r="OA64" i="1"/>
  <c r="OC64" i="1" s="1"/>
  <c r="OA279" i="1"/>
  <c r="OC279" i="1" s="1"/>
  <c r="NK279" i="1"/>
  <c r="OA124" i="1"/>
  <c r="OC124" i="1" s="1"/>
  <c r="NK124" i="1"/>
  <c r="OA159" i="1"/>
  <c r="OC159" i="1" s="1"/>
  <c r="NK159" i="1"/>
  <c r="NZ59" i="1"/>
  <c r="OF59" i="1" s="1"/>
  <c r="OD59" i="1"/>
  <c r="NK141" i="1"/>
  <c r="OA141" i="1"/>
  <c r="OC141" i="1" s="1"/>
  <c r="OD80" i="1"/>
  <c r="NZ80" i="1"/>
  <c r="OF80" i="1" s="1"/>
  <c r="OD236" i="1"/>
  <c r="NZ236" i="1"/>
  <c r="OF236" i="1" s="1"/>
  <c r="OD72" i="1"/>
  <c r="NZ72" i="1"/>
  <c r="OF72" i="1" s="1"/>
  <c r="OA100" i="1"/>
  <c r="OC100" i="1" s="1"/>
  <c r="NK100" i="1"/>
  <c r="NK305" i="1"/>
  <c r="OA305" i="1"/>
  <c r="OC305" i="1" s="1"/>
  <c r="OD105" i="1"/>
  <c r="NZ105" i="1"/>
  <c r="OF105" i="1" s="1"/>
  <c r="OD117" i="1"/>
  <c r="NZ117" i="1"/>
  <c r="OF117" i="1" s="1"/>
  <c r="OD340" i="1"/>
  <c r="NZ340" i="1"/>
  <c r="OF340" i="1" s="1"/>
  <c r="OD313" i="1"/>
  <c r="NZ313" i="1"/>
  <c r="OF313" i="1" s="1"/>
  <c r="NZ78" i="1"/>
  <c r="OF78" i="1" s="1"/>
  <c r="OD78" i="1"/>
  <c r="OD136" i="1"/>
  <c r="NZ136" i="1"/>
  <c r="OF136" i="1" s="1"/>
  <c r="NZ154" i="1"/>
  <c r="OF154" i="1" s="1"/>
  <c r="OD154" i="1"/>
  <c r="NZ198" i="1"/>
  <c r="OF198" i="1" s="1"/>
  <c r="OD198" i="1"/>
  <c r="OD5" i="1"/>
  <c r="NZ5" i="1"/>
  <c r="OF5" i="1" s="1"/>
  <c r="OD320" i="1"/>
  <c r="NZ320" i="1"/>
  <c r="OF320" i="1" s="1"/>
  <c r="OA26" i="1"/>
  <c r="OC26" i="1" s="1"/>
  <c r="NK26" i="1"/>
  <c r="NZ63" i="1"/>
  <c r="OF63" i="1" s="1"/>
  <c r="OD63" i="1"/>
  <c r="OD100" i="1"/>
  <c r="NZ100" i="1"/>
  <c r="OF100" i="1" s="1"/>
  <c r="OD312" i="1"/>
  <c r="NZ312" i="1"/>
  <c r="OF312" i="1" s="1"/>
  <c r="NZ224" i="1"/>
  <c r="OF224" i="1" s="1"/>
  <c r="OD224" i="1"/>
  <c r="NK198" i="1"/>
  <c r="NZ4" i="1"/>
  <c r="OF4" i="1" s="1"/>
  <c r="OD4" i="1"/>
  <c r="NK133" i="1"/>
  <c r="OA133" i="1"/>
  <c r="OC133" i="1" s="1"/>
  <c r="OD283" i="1"/>
  <c r="NZ283" i="1"/>
  <c r="OF283" i="1" s="1"/>
  <c r="NZ199" i="1"/>
  <c r="OF199" i="1" s="1"/>
  <c r="OD199" i="1"/>
  <c r="OD265" i="1"/>
  <c r="NZ265" i="1"/>
  <c r="OF265" i="1" s="1"/>
  <c r="OA155" i="1"/>
  <c r="OC155" i="1" s="1"/>
  <c r="NK155" i="1"/>
  <c r="NZ139" i="1"/>
  <c r="OF139" i="1" s="1"/>
  <c r="OD139" i="1"/>
  <c r="OA319" i="1"/>
  <c r="OC319" i="1" s="1"/>
  <c r="NK319" i="1"/>
  <c r="OD151" i="1"/>
  <c r="NZ151" i="1"/>
  <c r="OF151" i="1" s="1"/>
  <c r="OD87" i="1"/>
  <c r="NZ87" i="1"/>
  <c r="OF87" i="1" s="1"/>
  <c r="OD18" i="1"/>
  <c r="NZ18" i="1"/>
  <c r="OF18" i="1" s="1"/>
  <c r="OD119" i="1"/>
  <c r="NZ119" i="1"/>
  <c r="OF119" i="1" s="1"/>
  <c r="NK350" i="1"/>
  <c r="OA350" i="1"/>
  <c r="OC350" i="1" s="1"/>
  <c r="NK163" i="1"/>
  <c r="OA163" i="1"/>
  <c r="OC163" i="1" s="1"/>
  <c r="NK139" i="1"/>
  <c r="OA139" i="1"/>
  <c r="OC139" i="1" s="1"/>
  <c r="OD186" i="1"/>
  <c r="NZ186" i="1"/>
  <c r="OF186" i="1" s="1"/>
  <c r="NZ38" i="1"/>
  <c r="OF38" i="1" s="1"/>
  <c r="OD38" i="1"/>
  <c r="OA92" i="1"/>
  <c r="OC92" i="1" s="1"/>
  <c r="NK92" i="1"/>
  <c r="NZ162" i="1"/>
  <c r="OF162" i="1" s="1"/>
  <c r="OD162" i="1"/>
  <c r="NZ277" i="1"/>
  <c r="OF277" i="1" s="1"/>
  <c r="OD277" i="1"/>
  <c r="NK228" i="1"/>
  <c r="OA198" i="1"/>
  <c r="OC198" i="1" s="1"/>
  <c r="OD342" i="1"/>
  <c r="NZ342" i="1"/>
  <c r="OF342" i="1" s="1"/>
  <c r="NK72" i="1"/>
  <c r="OA72" i="1"/>
  <c r="OC72" i="1" s="1"/>
  <c r="NZ165" i="1"/>
  <c r="OF165" i="1" s="1"/>
  <c r="OD165" i="1"/>
  <c r="OA282" i="1"/>
  <c r="OC282" i="1" s="1"/>
  <c r="NK282" i="1"/>
  <c r="OA76" i="1"/>
  <c r="OC76" i="1" s="1"/>
  <c r="NK76" i="1"/>
  <c r="NK191" i="1"/>
  <c r="OA265" i="1"/>
  <c r="OC265" i="1" s="1"/>
  <c r="NK265" i="1"/>
  <c r="OD113" i="1"/>
  <c r="NZ113" i="1"/>
  <c r="OF113" i="1" s="1"/>
  <c r="OA338" i="1"/>
  <c r="OC338" i="1" s="1"/>
  <c r="NK338" i="1"/>
  <c r="OD13" i="1"/>
  <c r="NZ13" i="1"/>
  <c r="OF13" i="1" s="1"/>
  <c r="OD65" i="1"/>
  <c r="NZ65" i="1"/>
  <c r="OF65" i="1" s="1"/>
  <c r="OA13" i="1"/>
  <c r="OC13" i="1" s="1"/>
  <c r="NK13" i="1"/>
  <c r="NZ83" i="1"/>
  <c r="OF83" i="1" s="1"/>
  <c r="OD83" i="1"/>
  <c r="NZ344" i="1"/>
  <c r="OF344" i="1" s="1"/>
  <c r="OD344" i="1"/>
  <c r="OA335" i="1"/>
  <c r="OC335" i="1" s="1"/>
  <c r="NK335" i="1"/>
  <c r="OD322" i="1"/>
  <c r="NZ322" i="1"/>
  <c r="OF322" i="1" s="1"/>
  <c r="OD331" i="1"/>
  <c r="NZ331" i="1"/>
  <c r="OF331" i="1" s="1"/>
  <c r="OA150" i="1"/>
  <c r="OC150" i="1" s="1"/>
  <c r="NK150" i="1"/>
  <c r="OD276" i="1"/>
  <c r="NZ276" i="1"/>
  <c r="OF276" i="1" s="1"/>
  <c r="NX230" i="1"/>
  <c r="OA230" i="1" s="1"/>
  <c r="OC230" i="1" s="1"/>
  <c r="OA340" i="1"/>
  <c r="OC340" i="1" s="1"/>
  <c r="NK340" i="1"/>
  <c r="OA79" i="1"/>
  <c r="OC79" i="1" s="1"/>
  <c r="NK79" i="1"/>
  <c r="NN91" i="1"/>
  <c r="NX91" i="1"/>
  <c r="OA246" i="1"/>
  <c r="OC246" i="1" s="1"/>
  <c r="NK246" i="1"/>
  <c r="NZ335" i="1"/>
  <c r="OF335" i="1" s="1"/>
  <c r="OD335" i="1"/>
  <c r="NK314" i="1"/>
  <c r="NZ219" i="1"/>
  <c r="OF219" i="1" s="1"/>
  <c r="OD219" i="1"/>
  <c r="OD332" i="1"/>
  <c r="NZ332" i="1"/>
  <c r="OF332" i="1" s="1"/>
  <c r="NK83" i="1"/>
  <c r="OA83" i="1"/>
  <c r="OC83" i="1" s="1"/>
  <c r="NZ234" i="1"/>
  <c r="OF234" i="1" s="1"/>
  <c r="OD234" i="1"/>
  <c r="OD9" i="1"/>
  <c r="NZ9" i="1"/>
  <c r="OF9" i="1" s="1"/>
  <c r="NK137" i="1"/>
  <c r="OA137" i="1"/>
  <c r="OC137" i="1" s="1"/>
  <c r="NZ107" i="1"/>
  <c r="OF107" i="1" s="1"/>
  <c r="OD107" i="1"/>
  <c r="NK201" i="1"/>
  <c r="NK317" i="1"/>
  <c r="OA317" i="1"/>
  <c r="OC317" i="1" s="1"/>
  <c r="OD66" i="1"/>
  <c r="NZ66" i="1"/>
  <c r="OF66" i="1" s="1"/>
  <c r="NK252" i="1"/>
  <c r="OA252" i="1"/>
  <c r="OC252" i="1" s="1"/>
  <c r="NK95" i="1"/>
  <c r="OD149" i="1"/>
  <c r="NZ149" i="1"/>
  <c r="OF149" i="1" s="1"/>
  <c r="OD343" i="1"/>
  <c r="NZ343" i="1"/>
  <c r="OF343" i="1" s="1"/>
  <c r="OD137" i="1"/>
  <c r="NZ137" i="1"/>
  <c r="OF137" i="1" s="1"/>
  <c r="NZ244" i="1"/>
  <c r="OF244" i="1" s="1"/>
  <c r="OD244" i="1"/>
  <c r="OA213" i="1"/>
  <c r="OC213" i="1" s="1"/>
  <c r="NK213" i="1"/>
  <c r="NZ239" i="1"/>
  <c r="OF239" i="1" s="1"/>
  <c r="OD239" i="1"/>
  <c r="OA244" i="1"/>
  <c r="OC244" i="1" s="1"/>
  <c r="NK244" i="1"/>
  <c r="NZ26" i="1"/>
  <c r="OF26" i="1" s="1"/>
  <c r="OD26" i="1"/>
  <c r="NZ222" i="1"/>
  <c r="OF222" i="1" s="1"/>
  <c r="OD222" i="1"/>
  <c r="NK276" i="1"/>
  <c r="OA276" i="1"/>
  <c r="OC276" i="1" s="1"/>
  <c r="OA87" i="1"/>
  <c r="OC87" i="1" s="1"/>
  <c r="NK87" i="1"/>
  <c r="NZ116" i="1"/>
  <c r="OF116" i="1" s="1"/>
  <c r="OD116" i="1"/>
  <c r="OD334" i="1"/>
  <c r="NZ334" i="1"/>
  <c r="OF334" i="1" s="1"/>
  <c r="OA237" i="1"/>
  <c r="OC237" i="1" s="1"/>
  <c r="NK237" i="1"/>
  <c r="NK230" i="1"/>
  <c r="OA4" i="1"/>
  <c r="OC4" i="1" s="1"/>
  <c r="NK4" i="1"/>
  <c r="OA331" i="1"/>
  <c r="OC331" i="1" s="1"/>
  <c r="NX82" i="1"/>
  <c r="OA82" i="1" s="1"/>
  <c r="OC82" i="1" s="1"/>
  <c r="OA322" i="1"/>
  <c r="OC322" i="1" s="1"/>
  <c r="NK322" i="1"/>
  <c r="OD108" i="1"/>
  <c r="NZ108" i="1"/>
  <c r="OF108" i="1" s="1"/>
  <c r="NN314" i="1"/>
  <c r="NX314" i="1"/>
  <c r="OA314" i="1" s="1"/>
  <c r="OC314" i="1" s="1"/>
  <c r="OA223" i="1"/>
  <c r="OC223" i="1" s="1"/>
  <c r="NK223" i="1"/>
  <c r="NZ123" i="1"/>
  <c r="OF123" i="1" s="1"/>
  <c r="OD123" i="1"/>
  <c r="NK334" i="1"/>
  <c r="OA334" i="1"/>
  <c r="OC334" i="1" s="1"/>
  <c r="OA154" i="1"/>
  <c r="OC154" i="1" s="1"/>
  <c r="OC95" i="1"/>
  <c r="OA117" i="1"/>
  <c r="OC117" i="1" s="1"/>
  <c r="OA165" i="1"/>
  <c r="OC165" i="1" s="1"/>
  <c r="OA312" i="1"/>
  <c r="OC312" i="1" s="1"/>
  <c r="NK312" i="1"/>
  <c r="OA219" i="1"/>
  <c r="OC219" i="1" s="1"/>
  <c r="NK219" i="1"/>
  <c r="OD129" i="1"/>
  <c r="NZ129" i="1"/>
  <c r="OF129" i="1" s="1"/>
  <c r="NZ338" i="1"/>
  <c r="OF338" i="1" s="1"/>
  <c r="OD338" i="1"/>
  <c r="OD75" i="1"/>
  <c r="NZ75" i="1"/>
  <c r="OF75" i="1" s="1"/>
  <c r="OD155" i="1"/>
  <c r="NZ155" i="1"/>
  <c r="OF155" i="1" s="1"/>
  <c r="OD181" i="1"/>
  <c r="NZ181" i="1"/>
  <c r="OF181" i="1" s="1"/>
  <c r="OA32" i="1"/>
  <c r="OC32" i="1" s="1"/>
  <c r="NK32" i="1"/>
  <c r="NX228" i="1"/>
  <c r="OA228" i="1" s="1"/>
  <c r="OC228" i="1" s="1"/>
  <c r="NN228" i="1"/>
  <c r="NZ20" i="1"/>
  <c r="OF20" i="1" s="1"/>
  <c r="OD20" i="1"/>
  <c r="NK63" i="1"/>
  <c r="OA63" i="1"/>
  <c r="OC63" i="1" s="1"/>
  <c r="OD251" i="1"/>
  <c r="NZ251" i="1"/>
  <c r="OF251" i="1" s="1"/>
  <c r="NZ133" i="1"/>
  <c r="OF133" i="1" s="1"/>
  <c r="OD133" i="1"/>
  <c r="OA186" i="1"/>
  <c r="OC186" i="1" s="1"/>
  <c r="NZ231" i="1"/>
  <c r="OF231" i="1" s="1"/>
  <c r="OD231" i="1"/>
  <c r="OA343" i="1"/>
  <c r="OC343" i="1" s="1"/>
  <c r="NK343" i="1"/>
  <c r="NK311" i="1"/>
  <c r="OA311" i="1"/>
  <c r="OC311" i="1" s="1"/>
  <c r="NZ94" i="1"/>
  <c r="OF94" i="1" s="1"/>
  <c r="OD94" i="1"/>
  <c r="OD143" i="1"/>
  <c r="NZ143" i="1"/>
  <c r="OF143" i="1" s="1"/>
  <c r="OA212" i="1"/>
  <c r="OC212" i="1" s="1"/>
  <c r="NK212" i="1"/>
  <c r="NN201" i="1"/>
  <c r="NX201" i="1"/>
  <c r="OA201" i="1" s="1"/>
  <c r="OC201" i="1" s="1"/>
  <c r="NK149" i="1"/>
  <c r="OA149" i="1"/>
  <c r="OC149" i="1" s="1"/>
  <c r="NZ60" i="1"/>
  <c r="OF60" i="1" s="1"/>
  <c r="OD60" i="1"/>
  <c r="OA342" i="1"/>
  <c r="OC342" i="1" s="1"/>
  <c r="NK342" i="1"/>
  <c r="OD8" i="1"/>
  <c r="NZ8" i="1"/>
  <c r="OF8" i="1" s="1"/>
  <c r="OD346" i="1"/>
  <c r="NZ346" i="1"/>
  <c r="OF346" i="1" s="1"/>
  <c r="NZ252" i="1"/>
  <c r="OF252" i="1" s="1"/>
  <c r="OD252" i="1"/>
  <c r="NZ333" i="1"/>
  <c r="OF333" i="1" s="1"/>
  <c r="OD333" i="1"/>
  <c r="OA199" i="1"/>
  <c r="OC199" i="1" s="1"/>
  <c r="NK108" i="1"/>
  <c r="OA62" i="1"/>
  <c r="OC62" i="1" s="1"/>
  <c r="NK62" i="1"/>
  <c r="OD24" i="1"/>
  <c r="NZ24" i="1"/>
  <c r="OF24" i="1" s="1"/>
  <c r="NK336" i="1"/>
  <c r="OA336" i="1"/>
  <c r="OC336" i="1" s="1"/>
  <c r="OA162" i="1"/>
  <c r="OC162" i="1" s="1"/>
  <c r="NK162" i="1"/>
  <c r="OA283" i="1"/>
  <c r="OC283" i="1" s="1"/>
  <c r="NK283" i="1"/>
  <c r="OD150" i="1"/>
  <c r="NZ150" i="1"/>
  <c r="OF150" i="1" s="1"/>
  <c r="NK197" i="1"/>
  <c r="OA197" i="1"/>
  <c r="OC197" i="1" s="1"/>
  <c r="OA24" i="1"/>
  <c r="OC24" i="1" s="1"/>
  <c r="OA329" i="1"/>
  <c r="OC329" i="1" s="1"/>
  <c r="NK329" i="1"/>
  <c r="NK38" i="1"/>
  <c r="OA38" i="1"/>
  <c r="OC38" i="1" s="1"/>
  <c r="NZ192" i="1"/>
  <c r="OF192" i="1" s="1"/>
  <c r="OD192" i="1"/>
  <c r="NZ326" i="1"/>
  <c r="OF326" i="1" s="1"/>
  <c r="OD326" i="1"/>
  <c r="NK91" i="1"/>
  <c r="OA91" i="1"/>
  <c r="OC91" i="1" s="1"/>
  <c r="OA5" i="1"/>
  <c r="OC5" i="1" s="1"/>
  <c r="NK5" i="1"/>
  <c r="OA65" i="1"/>
  <c r="OC65" i="1" s="1"/>
  <c r="NK65" i="1"/>
  <c r="NZ301" i="1"/>
  <c r="OF301" i="1" s="1"/>
  <c r="OD301" i="1"/>
  <c r="NK224" i="1"/>
  <c r="OA224" i="1"/>
  <c r="OC224" i="1" s="1"/>
  <c r="OA192" i="1"/>
  <c r="OC192" i="1" s="1"/>
  <c r="NK192" i="1"/>
  <c r="OA333" i="1"/>
  <c r="OC333" i="1" s="1"/>
  <c r="NK333" i="1"/>
  <c r="NZ285" i="1"/>
  <c r="OF285" i="1" s="1"/>
  <c r="OD285" i="1"/>
  <c r="OD237" i="1"/>
  <c r="NZ237" i="1"/>
  <c r="OF237" i="1" s="1"/>
  <c r="NK320" i="1"/>
  <c r="OA320" i="1"/>
  <c r="OC320" i="1" s="1"/>
  <c r="OD96" i="1"/>
  <c r="NZ96" i="1"/>
  <c r="OF96" i="1" s="1"/>
  <c r="OD79" i="1"/>
  <c r="NZ79" i="1"/>
  <c r="OF79" i="1" s="1"/>
  <c r="OA113" i="1"/>
  <c r="OC113" i="1" s="1"/>
  <c r="OA108" i="1"/>
  <c r="OC108" i="1" s="1"/>
  <c r="NK82" i="1"/>
  <c r="OA234" i="1"/>
  <c r="OC234" i="1" s="1"/>
  <c r="NK234" i="1"/>
  <c r="OD213" i="1"/>
  <c r="NZ213" i="1"/>
  <c r="OF213" i="1" s="1"/>
  <c r="OA231" i="1"/>
  <c r="OC231" i="1" s="1"/>
  <c r="NK231" i="1"/>
  <c r="NZ158" i="1"/>
  <c r="OF158" i="1" s="1"/>
  <c r="OD158" i="1"/>
  <c r="NK277" i="1"/>
  <c r="OA277" i="1"/>
  <c r="OC277" i="1" s="1"/>
  <c r="NZ62" i="1"/>
  <c r="OF62" i="1" s="1"/>
  <c r="OD62" i="1"/>
  <c r="OD345" i="1"/>
  <c r="NZ345" i="1"/>
  <c r="OF345" i="1" s="1"/>
  <c r="OA346" i="1"/>
  <c r="OC346" i="1" s="1"/>
  <c r="NK346" i="1"/>
  <c r="NX191" i="1"/>
  <c r="OA191" i="1" s="1"/>
  <c r="OC191" i="1" s="1"/>
  <c r="NN191" i="1"/>
  <c r="NK129" i="1"/>
  <c r="OA129" i="1"/>
  <c r="OC129" i="1" s="1"/>
  <c r="NZ282" i="1"/>
  <c r="OF282" i="1" s="1"/>
  <c r="OD282" i="1"/>
  <c r="NZ195" i="1"/>
  <c r="OF195" i="1" s="1"/>
  <c r="OD195" i="1"/>
  <c r="OA96" i="1"/>
  <c r="OC96" i="1" s="1"/>
  <c r="NK96" i="1"/>
  <c r="OD319" i="1"/>
  <c r="NZ319" i="1"/>
  <c r="OF319" i="1" s="1"/>
  <c r="OA116" i="1"/>
  <c r="OC116" i="1" s="1"/>
  <c r="NZ16" i="1"/>
  <c r="OF16" i="1" s="1"/>
  <c r="OD16" i="1"/>
  <c r="NZ203" i="1"/>
  <c r="OF203" i="1" s="1"/>
  <c r="OD203" i="1"/>
  <c r="OD311" i="1"/>
  <c r="NZ311" i="1"/>
  <c r="OF311" i="1" s="1"/>
  <c r="NZ240" i="1"/>
  <c r="OF240" i="1" s="1"/>
  <c r="OD240" i="1"/>
  <c r="OA181" i="1"/>
  <c r="OC181" i="1" s="1"/>
  <c r="NK181" i="1"/>
  <c r="NK345" i="1"/>
  <c r="OA345" i="1"/>
  <c r="OC345" i="1" s="1"/>
  <c r="NK94" i="1"/>
  <c r="OA94" i="1"/>
  <c r="OC94" i="1" s="1"/>
  <c r="NK307" i="1"/>
  <c r="OA307" i="1"/>
  <c r="OC307" i="1" s="1"/>
  <c r="OA16" i="1"/>
  <c r="OC16" i="1" s="1"/>
  <c r="OA203" i="1"/>
  <c r="OC203" i="1" s="1"/>
  <c r="NK203" i="1"/>
  <c r="OA158" i="1"/>
  <c r="OC158" i="1" s="1"/>
  <c r="NK158" i="1"/>
  <c r="OA240" i="1"/>
  <c r="OC240" i="1" s="1"/>
  <c r="OC281" i="1"/>
  <c r="OD103" i="1"/>
  <c r="NZ103" i="1"/>
  <c r="OF103" i="1" s="1"/>
  <c r="OA239" i="1"/>
  <c r="OC239" i="1" s="1"/>
  <c r="NK239" i="1"/>
  <c r="OA105" i="1"/>
  <c r="OC105" i="1" s="1"/>
  <c r="NK105" i="1"/>
  <c r="OA326" i="1"/>
  <c r="OC326" i="1" s="1"/>
  <c r="NK326" i="1"/>
  <c r="NK119" i="1"/>
  <c r="OA119" i="1"/>
  <c r="OC119" i="1" s="1"/>
  <c r="NK18" i="1"/>
  <c r="OA18" i="1"/>
  <c r="OC18" i="1" s="1"/>
  <c r="NZ92" i="1"/>
  <c r="OF92" i="1" s="1"/>
  <c r="OD92" i="1"/>
  <c r="OA78" i="1"/>
  <c r="OC78" i="1" s="1"/>
  <c r="NK78" i="1"/>
  <c r="OD350" i="1"/>
  <c r="NZ350" i="1"/>
  <c r="OF350" i="1" s="1"/>
  <c r="OA251" i="1"/>
  <c r="OC251" i="1" s="1"/>
  <c r="NK251" i="1"/>
  <c r="OD76" i="1"/>
  <c r="NZ76" i="1"/>
  <c r="OF76" i="1" s="1"/>
  <c r="OD130" i="1"/>
  <c r="NZ130" i="1"/>
  <c r="OF130" i="1" s="1"/>
  <c r="NZ44" i="1"/>
  <c r="OF44" i="1" s="1"/>
  <c r="OD44" i="1"/>
  <c r="NZ12" i="1"/>
  <c r="OF12" i="1" s="1"/>
  <c r="OD12" i="1"/>
  <c r="OA194" i="1"/>
  <c r="OC194" i="1" s="1"/>
  <c r="NK194" i="1"/>
  <c r="NZ307" i="1"/>
  <c r="OF307" i="1" s="1"/>
  <c r="OD307" i="1"/>
  <c r="OA138" i="1"/>
  <c r="OC138" i="1" s="1"/>
  <c r="NK138" i="1"/>
  <c r="NK66" i="1"/>
  <c r="OA66" i="1"/>
  <c r="OC66" i="1" s="1"/>
  <c r="OD317" i="1"/>
  <c r="NZ317" i="1"/>
  <c r="OF317" i="1" s="1"/>
  <c r="OD246" i="1"/>
  <c r="NZ246" i="1"/>
  <c r="OF246" i="1" s="1"/>
  <c r="OD212" i="1"/>
  <c r="NZ212" i="1"/>
  <c r="OF212" i="1" s="1"/>
  <c r="OA9" i="1"/>
  <c r="OC9" i="1" s="1"/>
  <c r="NK9" i="1"/>
  <c r="OA297" i="1"/>
  <c r="OC297" i="1" s="1"/>
  <c r="NK297" i="1"/>
  <c r="OD197" i="1"/>
  <c r="NZ197" i="1"/>
  <c r="OF197" i="1" s="1"/>
  <c r="NK285" i="1"/>
  <c r="OA285" i="1"/>
  <c r="OC285" i="1" s="1"/>
  <c r="NZ223" i="1"/>
  <c r="OF223" i="1" s="1"/>
  <c r="OD223" i="1"/>
  <c r="OA136" i="1"/>
  <c r="OC136" i="1" s="1"/>
  <c r="NK136" i="1"/>
  <c r="OA151" i="1"/>
  <c r="OC151" i="1" s="1"/>
  <c r="NK151" i="1"/>
  <c r="NK220" i="1"/>
  <c r="OA220" i="1"/>
  <c r="OC220" i="1" s="1"/>
  <c r="OA60" i="1"/>
  <c r="OC60" i="1" s="1"/>
  <c r="NK60" i="1"/>
  <c r="OA8" i="1"/>
  <c r="OC8" i="1" s="1"/>
  <c r="NK281" i="1"/>
  <c r="NZ76" i="2" l="1"/>
  <c r="OF76" i="2" s="1"/>
  <c r="OD76" i="2"/>
  <c r="OA76" i="2"/>
  <c r="OC76" i="2" s="1"/>
  <c r="NZ185" i="2"/>
  <c r="OF185" i="2" s="1"/>
  <c r="OD185" i="2"/>
  <c r="OD189" i="2"/>
  <c r="NZ189" i="2"/>
  <c r="OF189" i="2" s="1"/>
  <c r="OD44" i="2"/>
  <c r="NZ44" i="2"/>
  <c r="OF44" i="2" s="1"/>
  <c r="NZ45" i="2"/>
  <c r="OF45" i="2" s="1"/>
  <c r="OD45" i="2"/>
  <c r="NZ128" i="2"/>
  <c r="OF128" i="2" s="1"/>
  <c r="OD128" i="2"/>
  <c r="OD335" i="2"/>
  <c r="NZ335" i="2"/>
  <c r="OF335" i="2" s="1"/>
  <c r="OD157" i="2"/>
  <c r="NZ157" i="2"/>
  <c r="OF157" i="2" s="1"/>
  <c r="OA157" i="2"/>
  <c r="OC157" i="2" s="1"/>
  <c r="OD214" i="2"/>
  <c r="NZ214" i="2"/>
  <c r="OF214" i="2" s="1"/>
  <c r="NZ49" i="2"/>
  <c r="OF49" i="2" s="1"/>
  <c r="OD49" i="2"/>
  <c r="OD56" i="2"/>
  <c r="NZ56" i="2"/>
  <c r="OF56" i="2" s="1"/>
  <c r="OD178" i="2"/>
  <c r="NZ178" i="2"/>
  <c r="OF178" i="2" s="1"/>
  <c r="OA44" i="2"/>
  <c r="OC44" i="2" s="1"/>
  <c r="OD56" i="1"/>
  <c r="NZ56" i="1"/>
  <c r="OF56" i="1" s="1"/>
  <c r="OD273" i="1"/>
  <c r="NZ273" i="1"/>
  <c r="OF273" i="1" s="1"/>
  <c r="OD230" i="1"/>
  <c r="NZ230" i="1"/>
  <c r="OF230" i="1" s="1"/>
  <c r="OD201" i="1"/>
  <c r="NZ201" i="1"/>
  <c r="OF201" i="1" s="1"/>
  <c r="NZ228" i="1"/>
  <c r="OF228" i="1" s="1"/>
  <c r="OD228" i="1"/>
  <c r="OD91" i="1"/>
  <c r="NZ91" i="1"/>
  <c r="OF91" i="1" s="1"/>
  <c r="NZ82" i="1"/>
  <c r="OF82" i="1" s="1"/>
  <c r="OD82" i="1"/>
  <c r="OD314" i="1"/>
  <c r="NZ314" i="1"/>
  <c r="OF314" i="1" s="1"/>
  <c r="OD191" i="1"/>
  <c r="NZ191" i="1"/>
  <c r="OF191" i="1" s="1"/>
  <c r="GR347" i="1" l="1"/>
  <c r="GR346" i="1"/>
  <c r="GR350" i="1"/>
  <c r="GR345" i="1"/>
  <c r="GR344" i="1"/>
  <c r="GR341" i="1"/>
  <c r="GR342" i="1"/>
  <c r="GR339" i="1"/>
  <c r="GR340" i="1"/>
  <c r="GR343" i="1"/>
  <c r="GR338" i="1"/>
  <c r="GR337" i="1"/>
  <c r="GR333" i="1"/>
  <c r="GR335" i="1"/>
  <c r="GR334" i="1"/>
  <c r="GR332" i="1"/>
  <c r="GR336" i="1"/>
  <c r="GR323" i="1"/>
  <c r="GR328" i="1"/>
  <c r="GR331" i="1"/>
  <c r="GR330" i="1"/>
  <c r="GR321" i="1"/>
  <c r="GR329" i="1"/>
  <c r="GR327" i="1"/>
  <c r="GR326" i="1"/>
  <c r="GR322" i="1"/>
  <c r="GR325" i="1"/>
  <c r="GR324" i="1"/>
  <c r="GR319" i="1"/>
  <c r="GR320" i="1"/>
  <c r="GR317" i="1"/>
  <c r="GR315" i="1"/>
  <c r="GR316" i="1"/>
  <c r="GR318" i="1"/>
  <c r="GR313" i="1"/>
  <c r="GR311" i="1"/>
  <c r="GR308" i="1"/>
  <c r="GR314" i="1"/>
  <c r="GR312" i="1"/>
  <c r="GR307" i="1"/>
  <c r="GR300" i="1"/>
  <c r="GR299" i="1"/>
  <c r="GR298" i="1"/>
  <c r="GR310" i="1"/>
  <c r="GR309" i="1"/>
  <c r="GR303" i="1"/>
  <c r="GR304" i="1"/>
  <c r="GR306" i="1"/>
  <c r="GR301" i="1"/>
  <c r="GR305" i="1"/>
  <c r="GR302" i="1"/>
  <c r="GR297" i="1"/>
  <c r="GR294" i="1"/>
  <c r="GR292" i="1"/>
  <c r="GR296" i="1"/>
  <c r="GR283" i="1"/>
  <c r="GR280" i="1"/>
  <c r="GR274" i="1"/>
  <c r="GR295" i="1"/>
  <c r="GR291" i="1"/>
  <c r="GR282" i="1"/>
  <c r="GR277" i="1"/>
  <c r="GR290" i="1"/>
  <c r="GR286" i="1"/>
  <c r="GR285" i="1"/>
  <c r="GR293" i="1"/>
  <c r="GR289" i="1"/>
  <c r="GR278" i="1"/>
  <c r="GR266" i="1"/>
  <c r="GR264" i="1"/>
  <c r="GR288" i="1"/>
  <c r="GR276" i="1"/>
  <c r="GR267" i="1"/>
  <c r="GR260" i="1"/>
  <c r="GR256" i="1"/>
  <c r="GR252" i="1"/>
  <c r="GR248" i="1"/>
  <c r="GR271" i="1"/>
  <c r="GR268" i="1"/>
  <c r="GR287" i="1"/>
  <c r="GR284" i="1"/>
  <c r="GR272" i="1"/>
  <c r="GR269" i="1"/>
  <c r="GR279" i="1"/>
  <c r="GR273" i="1"/>
  <c r="GR281" i="1"/>
  <c r="GR275" i="1"/>
  <c r="GR262" i="1"/>
  <c r="GR258" i="1"/>
  <c r="GR254" i="1"/>
  <c r="GR257" i="1"/>
  <c r="GR249" i="1"/>
  <c r="GR243" i="1"/>
  <c r="GR261" i="1"/>
  <c r="GR245" i="1"/>
  <c r="GR270" i="1"/>
  <c r="GR259" i="1"/>
  <c r="GR253" i="1"/>
  <c r="GR251" i="1"/>
  <c r="GR250" i="1"/>
  <c r="GR242" i="1"/>
  <c r="GR247" i="1"/>
  <c r="GR255" i="1"/>
  <c r="GR265" i="1"/>
  <c r="GR263" i="1"/>
  <c r="GR244" i="1"/>
  <c r="GR236" i="1"/>
  <c r="GR240" i="1"/>
  <c r="GR232" i="1"/>
  <c r="GR229" i="1"/>
  <c r="GR226" i="1"/>
  <c r="GR238" i="1"/>
  <c r="GR239" i="1"/>
  <c r="GR231" i="1"/>
  <c r="GR218" i="1"/>
  <c r="GR215" i="1"/>
  <c r="GR213" i="1"/>
  <c r="GR246" i="1"/>
  <c r="GR241" i="1"/>
  <c r="GR234" i="1"/>
  <c r="GR224" i="1"/>
  <c r="GR221" i="1"/>
  <c r="GR237" i="1"/>
  <c r="GR235" i="1"/>
  <c r="GR222" i="1"/>
  <c r="GR230" i="1"/>
  <c r="GR209" i="1"/>
  <c r="GR228" i="1"/>
  <c r="GR223" i="1"/>
  <c r="GR220" i="1"/>
  <c r="GR227" i="1"/>
  <c r="GR225" i="1"/>
  <c r="GR233" i="1"/>
  <c r="GR216" i="1"/>
  <c r="GR214" i="1"/>
  <c r="GR212" i="1"/>
  <c r="GR211" i="1"/>
  <c r="GR203" i="1"/>
  <c r="GR199" i="1"/>
  <c r="GR195" i="1"/>
  <c r="GR210" i="1"/>
  <c r="GR219" i="1"/>
  <c r="GR217" i="1"/>
  <c r="GR205" i="1"/>
  <c r="GR208" i="1"/>
  <c r="GR204" i="1"/>
  <c r="GR200" i="1"/>
  <c r="GR196" i="1"/>
  <c r="GR192" i="1"/>
  <c r="GR185" i="1"/>
  <c r="GR182" i="1"/>
  <c r="GR202" i="1"/>
  <c r="GR198" i="1"/>
  <c r="GR189" i="1"/>
  <c r="GR207" i="1"/>
  <c r="GR206" i="1"/>
  <c r="GR193" i="1"/>
  <c r="GR190" i="1"/>
  <c r="GR187" i="1"/>
  <c r="GR191" i="1"/>
  <c r="GR186" i="1"/>
  <c r="GR184" i="1"/>
  <c r="GR201" i="1"/>
  <c r="GR180" i="1"/>
  <c r="GR178" i="1"/>
  <c r="GR194" i="1"/>
  <c r="GR197" i="1"/>
  <c r="GR183" i="1"/>
  <c r="GR179" i="1"/>
  <c r="GR173" i="1"/>
  <c r="GR163" i="1"/>
  <c r="GR160" i="1"/>
  <c r="GR181" i="1"/>
  <c r="GR174" i="1"/>
  <c r="GR161" i="1"/>
  <c r="GR188" i="1"/>
  <c r="GR176" i="1"/>
  <c r="GR167" i="1"/>
  <c r="GR162" i="1"/>
  <c r="GR155" i="1"/>
  <c r="GR152" i="1"/>
  <c r="GR164" i="1"/>
  <c r="GR171" i="1"/>
  <c r="GR168" i="1"/>
  <c r="GR165" i="1"/>
  <c r="GR177" i="1"/>
  <c r="GR170" i="1"/>
  <c r="GR175" i="1"/>
  <c r="GR172" i="1"/>
  <c r="GR158" i="1"/>
  <c r="GR151" i="1"/>
  <c r="GR136" i="1"/>
  <c r="GR169" i="1"/>
  <c r="GR156" i="1"/>
  <c r="GR153" i="1"/>
  <c r="GR149" i="1"/>
  <c r="GR150" i="1"/>
  <c r="GR148" i="1"/>
  <c r="GR143" i="1"/>
  <c r="GR140" i="1"/>
  <c r="GR138" i="1"/>
  <c r="GR131" i="1"/>
  <c r="GR128" i="1"/>
  <c r="GR117" i="1"/>
  <c r="GR159" i="1"/>
  <c r="GR157" i="1"/>
  <c r="GR142" i="1"/>
  <c r="GR166" i="1"/>
  <c r="GR147" i="1"/>
  <c r="GR144" i="1"/>
  <c r="GR135" i="1"/>
  <c r="GR132" i="1"/>
  <c r="GR154" i="1"/>
  <c r="GR125" i="1"/>
  <c r="GR141" i="1"/>
  <c r="GR139" i="1"/>
  <c r="GR134" i="1"/>
  <c r="GR146" i="1"/>
  <c r="GR133" i="1"/>
  <c r="GR127" i="1"/>
  <c r="GR123" i="1"/>
  <c r="GR118" i="1"/>
  <c r="GR145" i="1"/>
  <c r="GR137" i="1"/>
  <c r="GR122" i="1"/>
  <c r="GR112" i="1"/>
  <c r="GR105" i="1"/>
  <c r="GR102" i="1"/>
  <c r="GR126" i="1"/>
  <c r="GR120" i="1"/>
  <c r="GR114" i="1"/>
  <c r="GR109" i="1"/>
  <c r="GR106" i="1"/>
  <c r="GR129" i="1"/>
  <c r="GR119" i="1"/>
  <c r="GR116" i="1"/>
  <c r="GR130" i="1"/>
  <c r="GR124" i="1"/>
  <c r="GR121" i="1"/>
  <c r="GR113" i="1"/>
  <c r="GR110" i="1"/>
  <c r="GR111" i="1"/>
  <c r="GR98" i="1"/>
  <c r="GR92" i="1"/>
  <c r="GR94" i="1"/>
  <c r="GR85" i="1"/>
  <c r="GR82" i="1"/>
  <c r="GR95" i="1"/>
  <c r="GR115" i="1"/>
  <c r="GR100" i="1"/>
  <c r="GR108" i="1"/>
  <c r="GR107" i="1"/>
  <c r="GR93" i="1"/>
  <c r="GR90" i="1"/>
  <c r="GR91" i="1"/>
  <c r="GR99" i="1"/>
  <c r="GR88" i="1"/>
  <c r="GR84" i="1"/>
  <c r="GR70" i="1"/>
  <c r="GR97" i="1"/>
  <c r="GR104" i="1"/>
  <c r="GR86" i="1"/>
  <c r="GR76" i="1"/>
  <c r="GR73" i="1"/>
  <c r="GR101" i="1"/>
  <c r="GR96" i="1"/>
  <c r="GR89" i="1"/>
  <c r="GR87" i="1"/>
  <c r="GR80" i="1"/>
  <c r="GR77" i="1"/>
  <c r="GR68" i="1"/>
  <c r="GR103" i="1"/>
  <c r="GR83" i="1"/>
  <c r="GR78" i="1"/>
  <c r="GR63" i="1"/>
  <c r="GR54" i="1"/>
  <c r="GR51" i="1"/>
  <c r="GR48" i="1"/>
  <c r="GR36" i="1"/>
  <c r="GR25" i="1"/>
  <c r="GR18" i="1"/>
  <c r="GR12" i="1"/>
  <c r="GR4" i="1"/>
  <c r="GR14" i="1"/>
  <c r="GR6" i="1"/>
  <c r="GR75" i="1"/>
  <c r="GR74" i="1"/>
  <c r="GR52" i="1"/>
  <c r="GR49" i="1"/>
  <c r="GR37" i="1"/>
  <c r="GR30" i="1"/>
  <c r="GR27" i="1"/>
  <c r="GR16" i="1"/>
  <c r="GR8" i="1"/>
  <c r="GR71" i="1"/>
  <c r="GR58" i="1"/>
  <c r="GR53" i="1"/>
  <c r="GR42" i="1"/>
  <c r="GR39" i="1"/>
  <c r="GR28" i="1"/>
  <c r="GR21" i="1"/>
  <c r="GR10" i="1"/>
  <c r="GR64" i="1"/>
  <c r="GR56" i="1"/>
  <c r="GR55" i="1"/>
  <c r="GR40" i="1"/>
  <c r="GR29" i="1"/>
  <c r="GR22" i="1"/>
  <c r="GR19" i="1"/>
  <c r="GR15" i="1"/>
  <c r="GR11" i="1"/>
  <c r="GR69" i="1"/>
  <c r="GR57" i="1"/>
  <c r="GR46" i="1"/>
  <c r="GR41" i="1"/>
  <c r="GR34" i="1"/>
  <c r="GR31" i="1"/>
  <c r="GR20" i="1"/>
  <c r="GR65" i="1"/>
  <c r="GR62" i="1"/>
  <c r="GR59" i="1"/>
  <c r="GR44" i="1"/>
  <c r="GR43" i="1"/>
  <c r="GR32" i="1"/>
  <c r="GR81" i="1"/>
  <c r="GR79" i="1"/>
  <c r="GR66" i="1"/>
  <c r="GR60" i="1"/>
  <c r="GR50" i="1"/>
  <c r="GR45" i="1"/>
  <c r="GR33" i="1"/>
  <c r="GR26" i="1"/>
  <c r="GR23" i="1"/>
  <c r="GR9" i="1"/>
  <c r="GR72" i="1"/>
  <c r="GR67" i="1"/>
  <c r="GR61" i="1"/>
  <c r="GR47" i="1"/>
  <c r="GR38" i="1"/>
  <c r="GR35" i="1"/>
  <c r="GR24" i="1"/>
  <c r="GR13" i="1"/>
  <c r="GR5" i="1"/>
  <c r="GR17" i="1"/>
  <c r="GR7" i="1"/>
  <c r="EW348" i="1"/>
  <c r="EW349" i="1"/>
  <c r="EW350" i="1"/>
  <c r="EW344" i="1"/>
  <c r="EW346" i="1"/>
  <c r="EW340" i="1"/>
  <c r="EW347" i="1"/>
  <c r="EW343" i="1"/>
  <c r="EW342" i="1"/>
  <c r="EW345" i="1"/>
  <c r="EW338" i="1"/>
  <c r="EW337" i="1"/>
  <c r="EW341" i="1"/>
  <c r="EW336" i="1"/>
  <c r="EW332" i="1"/>
  <c r="EW339" i="1"/>
  <c r="EW335" i="1"/>
  <c r="EW331" i="1"/>
  <c r="EW328" i="1"/>
  <c r="EW326" i="1"/>
  <c r="EW334" i="1"/>
  <c r="EW330" i="1"/>
  <c r="EW325" i="1"/>
  <c r="EW324" i="1"/>
  <c r="EW329" i="1"/>
  <c r="EW333" i="1"/>
  <c r="EW327" i="1"/>
  <c r="EW322" i="1"/>
  <c r="EW318" i="1"/>
  <c r="EW316" i="1"/>
  <c r="EW314" i="1"/>
  <c r="EW323" i="1"/>
  <c r="EW320" i="1"/>
  <c r="EW319" i="1"/>
  <c r="EW315" i="1"/>
  <c r="EW321" i="1"/>
  <c r="EW312" i="1"/>
  <c r="EW317" i="1"/>
  <c r="EW313" i="1"/>
  <c r="EW307" i="1"/>
  <c r="EW303" i="1"/>
  <c r="EW299" i="1"/>
  <c r="EW311" i="1"/>
  <c r="EW297" i="1"/>
  <c r="EW310" i="1"/>
  <c r="EW308" i="1"/>
  <c r="EW298" i="1"/>
  <c r="EW296" i="1"/>
  <c r="EW305" i="1"/>
  <c r="EW302" i="1"/>
  <c r="EW300" i="1"/>
  <c r="EW309" i="1"/>
  <c r="EW306" i="1"/>
  <c r="EW304" i="1"/>
  <c r="EW301" i="1"/>
  <c r="EW295" i="1"/>
  <c r="EW285" i="1"/>
  <c r="EW281" i="1"/>
  <c r="EW284" i="1"/>
  <c r="EW279" i="1"/>
  <c r="EW286" i="1"/>
  <c r="EW276" i="1"/>
  <c r="EW272" i="1"/>
  <c r="EW264" i="1"/>
  <c r="EW278" i="1"/>
  <c r="EW275" i="1"/>
  <c r="EW273" i="1"/>
  <c r="EW277" i="1"/>
  <c r="EW266" i="1"/>
  <c r="EW262" i="1"/>
  <c r="EW258" i="1"/>
  <c r="EW254" i="1"/>
  <c r="EW250" i="1"/>
  <c r="EW246" i="1"/>
  <c r="EW242" i="1"/>
  <c r="EW283" i="1"/>
  <c r="EW274" i="1"/>
  <c r="EW282" i="1"/>
  <c r="EW271" i="1"/>
  <c r="EW265" i="1"/>
  <c r="EW259" i="1"/>
  <c r="EW252" i="1"/>
  <c r="EW263" i="1"/>
  <c r="EW255" i="1"/>
  <c r="EW251" i="1"/>
  <c r="EW244" i="1"/>
  <c r="EW241" i="1"/>
  <c r="EW280" i="1"/>
  <c r="EW261" i="1"/>
  <c r="EW256" i="1"/>
  <c r="EW245" i="1"/>
  <c r="EW260" i="1"/>
  <c r="EW247" i="1"/>
  <c r="EW249" i="1"/>
  <c r="EW238" i="1"/>
  <c r="EW234" i="1"/>
  <c r="EW230" i="1"/>
  <c r="EW226" i="1"/>
  <c r="EW222" i="1"/>
  <c r="EW218" i="1"/>
  <c r="EW214" i="1"/>
  <c r="EW257" i="1"/>
  <c r="EW253" i="1"/>
  <c r="EW237" i="1"/>
  <c r="EW248" i="1"/>
  <c r="EW243" i="1"/>
  <c r="EW236" i="1"/>
  <c r="EW240" i="1"/>
  <c r="EW235" i="1"/>
  <c r="EW228" i="1"/>
  <c r="EW225" i="1"/>
  <c r="EW223" i="1"/>
  <c r="EW216" i="1"/>
  <c r="EW239" i="1"/>
  <c r="EW229" i="1"/>
  <c r="EW220" i="1"/>
  <c r="EW227" i="1"/>
  <c r="EW233" i="1"/>
  <c r="EW231" i="1"/>
  <c r="EW221" i="1"/>
  <c r="EW219" i="1"/>
  <c r="EW224" i="1"/>
  <c r="EW232" i="1"/>
  <c r="EW217" i="1"/>
  <c r="EW208" i="1"/>
  <c r="EW212" i="1"/>
  <c r="EW211" i="1"/>
  <c r="EW210" i="1"/>
  <c r="EW213" i="1"/>
  <c r="EW215" i="1"/>
  <c r="EW203" i="1"/>
  <c r="EW199" i="1"/>
  <c r="EW195" i="1"/>
  <c r="EW191" i="1"/>
  <c r="EW187" i="1"/>
  <c r="EW183" i="1"/>
  <c r="EW179" i="1"/>
  <c r="EW206" i="1"/>
  <c r="EW201" i="1"/>
  <c r="EW197" i="1"/>
  <c r="EW189" i="1"/>
  <c r="EW186" i="1"/>
  <c r="EW184" i="1"/>
  <c r="EW193" i="1"/>
  <c r="EW209" i="1"/>
  <c r="EW190" i="1"/>
  <c r="EW181" i="1"/>
  <c r="EW178" i="1"/>
  <c r="EW207" i="1"/>
  <c r="EW194" i="1"/>
  <c r="EW205" i="1"/>
  <c r="EW204" i="1"/>
  <c r="EW198" i="1"/>
  <c r="EW200" i="1"/>
  <c r="EW202" i="1"/>
  <c r="EW192" i="1"/>
  <c r="EW185" i="1"/>
  <c r="EW173" i="1"/>
  <c r="EW169" i="1"/>
  <c r="EW165" i="1"/>
  <c r="EW161" i="1"/>
  <c r="EW157" i="1"/>
  <c r="EW153" i="1"/>
  <c r="EW149" i="1"/>
  <c r="EW145" i="1"/>
  <c r="EW141" i="1"/>
  <c r="EW137" i="1"/>
  <c r="EW133" i="1"/>
  <c r="EW129" i="1"/>
  <c r="EW125" i="1"/>
  <c r="EW121" i="1"/>
  <c r="EW117" i="1"/>
  <c r="EW196" i="1"/>
  <c r="EW182" i="1"/>
  <c r="EW188" i="1"/>
  <c r="EW159" i="1"/>
  <c r="EW166" i="1"/>
  <c r="EW180" i="1"/>
  <c r="EW175" i="1"/>
  <c r="EW172" i="1"/>
  <c r="EW170" i="1"/>
  <c r="EW151" i="1"/>
  <c r="EW148" i="1"/>
  <c r="EW163" i="1"/>
  <c r="EW160" i="1"/>
  <c r="EW158" i="1"/>
  <c r="EW176" i="1"/>
  <c r="EW174" i="1"/>
  <c r="EW177" i="1"/>
  <c r="EW164" i="1"/>
  <c r="EW162" i="1"/>
  <c r="EW171" i="1"/>
  <c r="EW168" i="1"/>
  <c r="EW144" i="1"/>
  <c r="EW142" i="1"/>
  <c r="EW135" i="1"/>
  <c r="EW132" i="1"/>
  <c r="EW155" i="1"/>
  <c r="EW154" i="1"/>
  <c r="EW139" i="1"/>
  <c r="EW127" i="1"/>
  <c r="EW124" i="1"/>
  <c r="EW122" i="1"/>
  <c r="EW156" i="1"/>
  <c r="EW146" i="1"/>
  <c r="EW152" i="1"/>
  <c r="EW150" i="1"/>
  <c r="EW143" i="1"/>
  <c r="EW140" i="1"/>
  <c r="EW131" i="1"/>
  <c r="EW128" i="1"/>
  <c r="EW126" i="1"/>
  <c r="EW167" i="1"/>
  <c r="EW147" i="1"/>
  <c r="EW136" i="1"/>
  <c r="EW134" i="1"/>
  <c r="EW130" i="1"/>
  <c r="EW115" i="1"/>
  <c r="EW111" i="1"/>
  <c r="EW107" i="1"/>
  <c r="EW103" i="1"/>
  <c r="EW99" i="1"/>
  <c r="EW138" i="1"/>
  <c r="EW101" i="1"/>
  <c r="EW98" i="1"/>
  <c r="EW95" i="1"/>
  <c r="EW91" i="1"/>
  <c r="EW87" i="1"/>
  <c r="EW118" i="1"/>
  <c r="EW113" i="1"/>
  <c r="EW120" i="1"/>
  <c r="EW105" i="1"/>
  <c r="EW102" i="1"/>
  <c r="EW100" i="1"/>
  <c r="EW114" i="1"/>
  <c r="EW112" i="1"/>
  <c r="EW123" i="1"/>
  <c r="EW116" i="1"/>
  <c r="EW109" i="1"/>
  <c r="EW106" i="1"/>
  <c r="EW104" i="1"/>
  <c r="EW119" i="1"/>
  <c r="EW110" i="1"/>
  <c r="EW93" i="1"/>
  <c r="EW90" i="1"/>
  <c r="EW97" i="1"/>
  <c r="EW108" i="1"/>
  <c r="EW82" i="1"/>
  <c r="EW78" i="1"/>
  <c r="EW74" i="1"/>
  <c r="EW70" i="1"/>
  <c r="EW89" i="1"/>
  <c r="EW80" i="1"/>
  <c r="EW77" i="1"/>
  <c r="EW75" i="1"/>
  <c r="EW68" i="1"/>
  <c r="EW84" i="1"/>
  <c r="EW92" i="1"/>
  <c r="EW88" i="1"/>
  <c r="EW83" i="1"/>
  <c r="EW72" i="1"/>
  <c r="EW96" i="1"/>
  <c r="EW94" i="1"/>
  <c r="EW81" i="1"/>
  <c r="EW76" i="1"/>
  <c r="EW73" i="1"/>
  <c r="EW71" i="1"/>
  <c r="EW64" i="1"/>
  <c r="EW60" i="1"/>
  <c r="EW56" i="1"/>
  <c r="EW52" i="1"/>
  <c r="EW48" i="1"/>
  <c r="EW44" i="1"/>
  <c r="EW40" i="1"/>
  <c r="EW36" i="1"/>
  <c r="EW32" i="1"/>
  <c r="EW28" i="1"/>
  <c r="EW24" i="1"/>
  <c r="EW20" i="1"/>
  <c r="EW16" i="1"/>
  <c r="EW66" i="1"/>
  <c r="EW62" i="1"/>
  <c r="EW59" i="1"/>
  <c r="EW57" i="1"/>
  <c r="EW43" i="1"/>
  <c r="EW41" i="1"/>
  <c r="EW15" i="1"/>
  <c r="EW11" i="1"/>
  <c r="EW7" i="1"/>
  <c r="EW50" i="1"/>
  <c r="EW26" i="1"/>
  <c r="EW23" i="1"/>
  <c r="EW21" i="1"/>
  <c r="EW47" i="1"/>
  <c r="EW45" i="1"/>
  <c r="EW38" i="1"/>
  <c r="EW35" i="1"/>
  <c r="EW33" i="1"/>
  <c r="EW63" i="1"/>
  <c r="EW61" i="1"/>
  <c r="EW54" i="1"/>
  <c r="EW51" i="1"/>
  <c r="EW18" i="1"/>
  <c r="EW30" i="1"/>
  <c r="EW27" i="1"/>
  <c r="EW25" i="1"/>
  <c r="EW13" i="1"/>
  <c r="EW9" i="1"/>
  <c r="EW5" i="1"/>
  <c r="EW79" i="1"/>
  <c r="EW58" i="1"/>
  <c r="EW49" i="1"/>
  <c r="EW42" i="1"/>
  <c r="EW39" i="1"/>
  <c r="EW37" i="1"/>
  <c r="EW86" i="1"/>
  <c r="EW85" i="1"/>
  <c r="EW69" i="1"/>
  <c r="EW55" i="1"/>
  <c r="EW53" i="1"/>
  <c r="EW22" i="1"/>
  <c r="EW19" i="1"/>
  <c r="EW17" i="1"/>
  <c r="EW12" i="1"/>
  <c r="EW8" i="1"/>
  <c r="EW4" i="1"/>
  <c r="EW67" i="1"/>
  <c r="EW65" i="1"/>
  <c r="EW46" i="1"/>
  <c r="EW34" i="1"/>
  <c r="EW31" i="1"/>
  <c r="EW29" i="1"/>
  <c r="EW14" i="1"/>
  <c r="EW10" i="1"/>
  <c r="EW6" i="1"/>
  <c r="EW351" i="1"/>
  <c r="EW352" i="1" l="1"/>
  <c r="ET292" i="1" l="1"/>
  <c r="ET267" i="1"/>
  <c r="ET287" i="1"/>
  <c r="ET293" i="1"/>
  <c r="ET288" i="1"/>
  <c r="ET291" i="1"/>
  <c r="ET268" i="1"/>
  <c r="ET294" i="1"/>
  <c r="ET269" i="1"/>
  <c r="ET290" i="1"/>
  <c r="ET270" i="1"/>
  <c r="ET289" i="1"/>
  <c r="ET55" i="1"/>
  <c r="ET49" i="1"/>
  <c r="ET23" i="1"/>
  <c r="ET4" i="1"/>
  <c r="GR349" i="1"/>
  <c r="GR348" i="1" l="1"/>
  <c r="GR352" i="1"/>
  <c r="GR351" i="1"/>
  <c r="EW287" i="1"/>
  <c r="ET9" i="1"/>
  <c r="ET282" i="1" l="1"/>
  <c r="ET340" i="1"/>
  <c r="ET81" i="1"/>
  <c r="ET179" i="1"/>
  <c r="ET7" i="1"/>
  <c r="ET140" i="1"/>
  <c r="ET207" i="1"/>
  <c r="ET222" i="1"/>
  <c r="ET10" i="1"/>
  <c r="ET297" i="1"/>
  <c r="ET236" i="1"/>
  <c r="ET220" i="1"/>
  <c r="ET25" i="1"/>
  <c r="ET111" i="1"/>
  <c r="ET251" i="1"/>
  <c r="ET94" i="1"/>
  <c r="ET126" i="1"/>
  <c r="ET329" i="1"/>
  <c r="ET133" i="1"/>
  <c r="ET37" i="1"/>
  <c r="ET71" i="1"/>
  <c r="ET84" i="1"/>
  <c r="ET124" i="1"/>
  <c r="ET233" i="1"/>
  <c r="ET151" i="1"/>
  <c r="ET17" i="1"/>
  <c r="ET323" i="1"/>
  <c r="ET344" i="1"/>
  <c r="ET83" i="1"/>
  <c r="ET192" i="1"/>
  <c r="ET139" i="1"/>
  <c r="ET250" i="1"/>
  <c r="EW288" i="1"/>
  <c r="ET117" i="1"/>
  <c r="ET309" i="1"/>
  <c r="ET116" i="1"/>
  <c r="ET132" i="1"/>
  <c r="ET326" i="1"/>
  <c r="ET249" i="1"/>
  <c r="ET171" i="1"/>
  <c r="ET235" i="1"/>
  <c r="ET76" i="1"/>
  <c r="ET175" i="1"/>
  <c r="ET66" i="1"/>
  <c r="ET230" i="1"/>
  <c r="ET39" i="1"/>
  <c r="ET306" i="1"/>
  <c r="ET194" i="1"/>
  <c r="ET79" i="1"/>
  <c r="ET154" i="1"/>
  <c r="ET53" i="1"/>
  <c r="ET131" i="1"/>
  <c r="ET215" i="1"/>
  <c r="ET112" i="1"/>
  <c r="ET149" i="1"/>
  <c r="ET52" i="1"/>
  <c r="ET346" i="1"/>
  <c r="ET128" i="1"/>
  <c r="ET224" i="1"/>
  <c r="ET142" i="1"/>
  <c r="EW292" i="1"/>
  <c r="EW289" i="1"/>
  <c r="ET155" i="1"/>
  <c r="ET119" i="1"/>
  <c r="ET197" i="1"/>
  <c r="ET242" i="1"/>
  <c r="ET170" i="1"/>
  <c r="ET188" i="1"/>
  <c r="ET295" i="1"/>
  <c r="ET310" i="1"/>
  <c r="ET64" i="1"/>
  <c r="ET278" i="1"/>
  <c r="ET338" i="1"/>
  <c r="ET244" i="1"/>
  <c r="ET239" i="1"/>
  <c r="ET302" i="1"/>
  <c r="ET316" i="1"/>
  <c r="ET208" i="1"/>
  <c r="ET82" i="1"/>
  <c r="ET205" i="1"/>
  <c r="ET65" i="1"/>
  <c r="ET100" i="1"/>
  <c r="ET130" i="1"/>
  <c r="ET273" i="1"/>
  <c r="ET304" i="1"/>
  <c r="ET252" i="1"/>
  <c r="ET284" i="1"/>
  <c r="ET48" i="1"/>
  <c r="ET204" i="1"/>
  <c r="ET301" i="1"/>
  <c r="ET57" i="1"/>
  <c r="ET42" i="1"/>
  <c r="ET305" i="1"/>
  <c r="ET333" i="1"/>
  <c r="ET109" i="1"/>
  <c r="ET176" i="1"/>
  <c r="EW293" i="1"/>
  <c r="EW290" i="1"/>
  <c r="ET240" i="1"/>
  <c r="ET276" i="1"/>
  <c r="ET11" i="1"/>
  <c r="ET91" i="1"/>
  <c r="ET185" i="1"/>
  <c r="ET32" i="1"/>
  <c r="ET101" i="1"/>
  <c r="ET234" i="1"/>
  <c r="ET281" i="1"/>
  <c r="ET211" i="1"/>
  <c r="ET169" i="1"/>
  <c r="ET331" i="1"/>
  <c r="ET36" i="1"/>
  <c r="ET44" i="1"/>
  <c r="ET78" i="1"/>
  <c r="ET136" i="1"/>
  <c r="ET137" i="1"/>
  <c r="ET307" i="1"/>
  <c r="ET29" i="1"/>
  <c r="ET335" i="1"/>
  <c r="ET63" i="1"/>
  <c r="ET337" i="1"/>
  <c r="ET163" i="1"/>
  <c r="ET339" i="1"/>
  <c r="ET213" i="1"/>
  <c r="ET113" i="1"/>
  <c r="ET178" i="1"/>
  <c r="ET319" i="1"/>
  <c r="ET198" i="1"/>
  <c r="ET20" i="1"/>
  <c r="ET21" i="1"/>
  <c r="ET35" i="1"/>
  <c r="ET75" i="1"/>
  <c r="ET13" i="1"/>
  <c r="ET209" i="1"/>
  <c r="ET127" i="1"/>
  <c r="ET271" i="1"/>
  <c r="EW294" i="1"/>
  <c r="EW291" i="1"/>
  <c r="ET62" i="1"/>
  <c r="ET165" i="1"/>
  <c r="ET152" i="1"/>
  <c r="ET18" i="1"/>
  <c r="ET150" i="1"/>
  <c r="ET105" i="1"/>
  <c r="ET90" i="1"/>
  <c r="ET334" i="1"/>
  <c r="ET226" i="1"/>
  <c r="ET156" i="1"/>
  <c r="ET77" i="1"/>
  <c r="ET345" i="1"/>
  <c r="ET141" i="1"/>
  <c r="ET134" i="1"/>
  <c r="ET104" i="1"/>
  <c r="ET103" i="1"/>
  <c r="ET325" i="1"/>
  <c r="ET183" i="1"/>
  <c r="ET158" i="1"/>
  <c r="ET246" i="1"/>
  <c r="ET311" i="1"/>
  <c r="ET218" i="1"/>
  <c r="ET274" i="1"/>
  <c r="ET322" i="1"/>
  <c r="ET122" i="1"/>
  <c r="ET51" i="1"/>
  <c r="ET283" i="1"/>
  <c r="ET298" i="1"/>
  <c r="ET86" i="1"/>
  <c r="ET300" i="1"/>
  <c r="ET172" i="1"/>
  <c r="ET314" i="1"/>
  <c r="ET110" i="1"/>
  <c r="ET68" i="1"/>
  <c r="ET253" i="1"/>
  <c r="ET99" i="1"/>
  <c r="ET336" i="1"/>
  <c r="ET5" i="1"/>
  <c r="ET93" i="1"/>
  <c r="ET120" i="1"/>
  <c r="ET196" i="1"/>
  <c r="ET144" i="1"/>
  <c r="ET313" i="1"/>
  <c r="ET129" i="1"/>
  <c r="ET225" i="1"/>
  <c r="ET107" i="1"/>
  <c r="ET195" i="1"/>
  <c r="ET22" i="1"/>
  <c r="ET186" i="1"/>
  <c r="ET58" i="1"/>
  <c r="EW268" i="1"/>
  <c r="ET201" i="1"/>
  <c r="ET332" i="1"/>
  <c r="ET80" i="1"/>
  <c r="ET19" i="1"/>
  <c r="EW267" i="1"/>
  <c r="ET223" i="1"/>
  <c r="ET15" i="1"/>
  <c r="ET59" i="1"/>
  <c r="ET221" i="1"/>
  <c r="ET157" i="1"/>
  <c r="ET162" i="1"/>
  <c r="ET228" i="1"/>
  <c r="ET238" i="1"/>
  <c r="ET343" i="1"/>
  <c r="ET191" i="1"/>
  <c r="ET193" i="1"/>
  <c r="ET160" i="1"/>
  <c r="ET272" i="1"/>
  <c r="ET317" i="1"/>
  <c r="ET30" i="1"/>
  <c r="ET202" i="1"/>
  <c r="ET159" i="1"/>
  <c r="ET232" i="1"/>
  <c r="ET161" i="1"/>
  <c r="ET26" i="1"/>
  <c r="ET46" i="1"/>
  <c r="ET56" i="1"/>
  <c r="ET189" i="1"/>
  <c r="ET248" i="1"/>
  <c r="ET114" i="1"/>
  <c r="ET277" i="1"/>
  <c r="ET148" i="1"/>
  <c r="ET38" i="1"/>
  <c r="ET102" i="1"/>
  <c r="ET237" i="1"/>
  <c r="ET203" i="1"/>
  <c r="ET153" i="1"/>
  <c r="ET341" i="1"/>
  <c r="ET243" i="1"/>
  <c r="ET143" i="1"/>
  <c r="EW269" i="1"/>
  <c r="ET296" i="1"/>
  <c r="ET72" i="1"/>
  <c r="ET34" i="1"/>
  <c r="ET61" i="1"/>
  <c r="ET279" i="1"/>
  <c r="ET95" i="1"/>
  <c r="ET166" i="1"/>
  <c r="ET135" i="1"/>
  <c r="ET145" i="1"/>
  <c r="ET219" i="1"/>
  <c r="ET147" i="1"/>
  <c r="ET70" i="1"/>
  <c r="ET320" i="1"/>
  <c r="ET98" i="1"/>
  <c r="ET200" i="1"/>
  <c r="ET123" i="1"/>
  <c r="ET74" i="1"/>
  <c r="ET96" i="1"/>
  <c r="ET12" i="1"/>
  <c r="ET254" i="1"/>
  <c r="ET28" i="1"/>
  <c r="ET180" i="1"/>
  <c r="ET174" i="1"/>
  <c r="ET106" i="1"/>
  <c r="ET312" i="1"/>
  <c r="ET16" i="1"/>
  <c r="ET164" i="1"/>
  <c r="ET321" i="1"/>
  <c r="ET217" i="1"/>
  <c r="ET184" i="1"/>
  <c r="ET108" i="1"/>
  <c r="ET92" i="1"/>
  <c r="ET118" i="1"/>
  <c r="ET173" i="1"/>
  <c r="ET138" i="1"/>
  <c r="ET280" i="1"/>
  <c r="ET121" i="1"/>
  <c r="ET67" i="1"/>
  <c r="ET27" i="1"/>
  <c r="ET24" i="1"/>
  <c r="ET327" i="1"/>
  <c r="EW270" i="1"/>
  <c r="ET324" i="1"/>
  <c r="ET97" i="1"/>
  <c r="ET31" i="1"/>
  <c r="ET227" i="1"/>
  <c r="ET182" i="1"/>
  <c r="ET315" i="1"/>
  <c r="ET181" i="1"/>
  <c r="ET40" i="1"/>
  <c r="ET115" i="1"/>
  <c r="ET231" i="1"/>
  <c r="ET125" i="1"/>
  <c r="ET206" i="1"/>
  <c r="ET275" i="1"/>
  <c r="ET177" i="1"/>
  <c r="ET303" i="1"/>
  <c r="ET73" i="1"/>
  <c r="ET199" i="1"/>
  <c r="ET146" i="1"/>
  <c r="ET85" i="1"/>
  <c r="ET285" i="1"/>
  <c r="ET241" i="1"/>
  <c r="ET6" i="1"/>
  <c r="ET41" i="1"/>
  <c r="ET168" i="1"/>
  <c r="ET47" i="1"/>
  <c r="ET60" i="1"/>
  <c r="ET187" i="1"/>
  <c r="ET328" i="1"/>
  <c r="ET342" i="1"/>
  <c r="ET14" i="1"/>
  <c r="ET33" i="1"/>
  <c r="ET214" i="1"/>
  <c r="ET212" i="1"/>
  <c r="ET8" i="1"/>
  <c r="ET43" i="1"/>
  <c r="ET45" i="1"/>
  <c r="ET54" i="1"/>
  <c r="ET245" i="1"/>
  <c r="D352" i="1" l="1"/>
  <c r="CA352" i="1" s="1"/>
  <c r="D351" i="1"/>
  <c r="CA351" i="1" s="1"/>
  <c r="D349" i="1"/>
  <c r="CA349" i="1" s="1"/>
  <c r="D348" i="1"/>
  <c r="CA348" i="1" s="1"/>
  <c r="D4" i="1" l="1"/>
  <c r="CA4" i="1" s="1"/>
  <c r="EP348" i="1"/>
  <c r="D17" i="1" l="1"/>
  <c r="CA17" i="1" s="1"/>
  <c r="D75" i="1"/>
  <c r="CA75" i="1" s="1"/>
  <c r="D102" i="1"/>
  <c r="CA102" i="1" s="1"/>
  <c r="D197" i="1"/>
  <c r="CA197" i="1" s="1"/>
  <c r="D209" i="1"/>
  <c r="CA209" i="1" s="1"/>
  <c r="D302" i="1"/>
  <c r="CA302" i="1" s="1"/>
  <c r="D51" i="1"/>
  <c r="CA51" i="1" s="1"/>
  <c r="D270" i="1"/>
  <c r="CA270" i="1" s="1"/>
  <c r="D101" i="1"/>
  <c r="CA101" i="1" s="1"/>
  <c r="D146" i="1"/>
  <c r="CA146" i="1" s="1"/>
  <c r="D214" i="1"/>
  <c r="CA214" i="1" s="1"/>
  <c r="D320" i="1"/>
  <c r="CA320" i="1" s="1"/>
  <c r="D90" i="1"/>
  <c r="CA90" i="1" s="1"/>
  <c r="D259" i="1"/>
  <c r="CA259" i="1" s="1"/>
  <c r="D230" i="1"/>
  <c r="CA230" i="1" s="1"/>
  <c r="D235" i="1"/>
  <c r="CA235" i="1" s="1"/>
  <c r="D32" i="1"/>
  <c r="CA32" i="1" s="1"/>
  <c r="D312" i="1"/>
  <c r="CA312" i="1" s="1"/>
  <c r="D91" i="1"/>
  <c r="CA91" i="1" s="1"/>
  <c r="D65" i="1"/>
  <c r="CA65" i="1" s="1"/>
  <c r="D258" i="1"/>
  <c r="CA258" i="1" s="1"/>
  <c r="D42" i="1"/>
  <c r="CA42" i="1" s="1"/>
  <c r="D276" i="1"/>
  <c r="CA276" i="1" s="1"/>
  <c r="D126" i="1"/>
  <c r="CA126" i="1" s="1"/>
  <c r="D189" i="1"/>
  <c r="CA189" i="1" s="1"/>
  <c r="D272" i="1"/>
  <c r="CA272" i="1" s="1"/>
  <c r="D61" i="1"/>
  <c r="CA61" i="1" s="1"/>
  <c r="D329" i="1"/>
  <c r="CA329" i="1" s="1"/>
  <c r="D180" i="1"/>
  <c r="CA180" i="1" s="1"/>
  <c r="D16" i="1"/>
  <c r="CA16" i="1" s="1"/>
  <c r="D41" i="1"/>
  <c r="CA41" i="1" s="1"/>
  <c r="D140" i="1"/>
  <c r="CA140" i="1" s="1"/>
  <c r="D129" i="1"/>
  <c r="CA129" i="1" s="1"/>
  <c r="D178" i="1"/>
  <c r="CA178" i="1" s="1"/>
  <c r="D251" i="1"/>
  <c r="CA251" i="1" s="1"/>
  <c r="D35" i="1"/>
  <c r="CA35" i="1" s="1"/>
  <c r="D135" i="1"/>
  <c r="CA135" i="1" s="1"/>
  <c r="D332" i="1"/>
  <c r="CA332" i="1" s="1"/>
  <c r="D346" i="1"/>
  <c r="CA346" i="1" s="1"/>
  <c r="D287" i="1"/>
  <c r="CA287" i="1" s="1"/>
  <c r="D315" i="1"/>
  <c r="CA315" i="1" s="1"/>
  <c r="D205" i="1"/>
  <c r="CA205" i="1" s="1"/>
  <c r="D324" i="1"/>
  <c r="CA324" i="1" s="1"/>
  <c r="D225" i="1"/>
  <c r="CA225" i="1" s="1"/>
  <c r="D207" i="1"/>
  <c r="CA207" i="1" s="1"/>
  <c r="D316" i="1"/>
  <c r="CA316" i="1" s="1"/>
  <c r="D94" i="1"/>
  <c r="CA94" i="1" s="1"/>
  <c r="D11" i="1"/>
  <c r="CA11" i="1" s="1"/>
  <c r="D149" i="1"/>
  <c r="CA149" i="1" s="1"/>
  <c r="D301" i="1"/>
  <c r="CA301" i="1" s="1"/>
  <c r="D123" i="1"/>
  <c r="CA123" i="1" s="1"/>
  <c r="D96" i="1"/>
  <c r="CA96" i="1" s="1"/>
  <c r="D66" i="1"/>
  <c r="CA66" i="1" s="1"/>
  <c r="D182" i="1"/>
  <c r="CA182" i="1" s="1"/>
  <c r="D179" i="1"/>
  <c r="CA179" i="1" s="1"/>
  <c r="D114" i="1"/>
  <c r="CA114" i="1" s="1"/>
  <c r="D14" i="1"/>
  <c r="CA14" i="1" s="1"/>
  <c r="D171" i="1"/>
  <c r="CA171" i="1" s="1"/>
  <c r="D122" i="1"/>
  <c r="CA122" i="1" s="1"/>
  <c r="D8" i="1"/>
  <c r="CA8" i="1" s="1"/>
  <c r="D21" i="1"/>
  <c r="CA21" i="1" s="1"/>
  <c r="D306" i="1"/>
  <c r="CA306" i="1" s="1"/>
  <c r="D15" i="1"/>
  <c r="CA15" i="1" s="1"/>
  <c r="D309" i="1"/>
  <c r="CA309" i="1" s="1"/>
  <c r="D80" i="1"/>
  <c r="CA80" i="1" s="1"/>
  <c r="D19" i="1"/>
  <c r="CA19" i="1" s="1"/>
  <c r="D26" i="1"/>
  <c r="CA26" i="1" s="1"/>
  <c r="D127" i="1"/>
  <c r="CA127" i="1" s="1"/>
  <c r="D245" i="1"/>
  <c r="CA245" i="1" s="1"/>
  <c r="D221" i="1"/>
  <c r="CA221" i="1" s="1"/>
  <c r="D338" i="1"/>
  <c r="CA338" i="1" s="1"/>
  <c r="D86" i="1"/>
  <c r="CA86" i="1" s="1"/>
  <c r="D87" i="1"/>
  <c r="CA87" i="1" s="1"/>
  <c r="D260" i="1"/>
  <c r="CA260" i="1" s="1"/>
  <c r="D121" i="1"/>
  <c r="CA121" i="1" s="1"/>
  <c r="D168" i="1"/>
  <c r="CA168" i="1" s="1"/>
  <c r="D137" i="1"/>
  <c r="CA137" i="1" s="1"/>
  <c r="D228" i="1"/>
  <c r="CA228" i="1" s="1"/>
  <c r="D164" i="1"/>
  <c r="CA164" i="1" s="1"/>
  <c r="D174" i="1"/>
  <c r="CA174" i="1" s="1"/>
  <c r="D172" i="1"/>
  <c r="CA172" i="1" s="1"/>
  <c r="D163" i="1"/>
  <c r="CA163" i="1" s="1"/>
  <c r="D323" i="1"/>
  <c r="CA323" i="1" s="1"/>
  <c r="D92" i="1"/>
  <c r="CA92" i="1" s="1"/>
  <c r="D313" i="1"/>
  <c r="CA313" i="1" s="1"/>
  <c r="D311" i="1"/>
  <c r="CA311" i="1" s="1"/>
  <c r="D334" i="1"/>
  <c r="CA334" i="1" s="1"/>
  <c r="D233" i="1"/>
  <c r="CA233" i="1" s="1"/>
  <c r="D153" i="1"/>
  <c r="CA153" i="1" s="1"/>
  <c r="D162" i="1"/>
  <c r="CA162" i="1" s="1"/>
  <c r="D345" i="1"/>
  <c r="CA345" i="1" s="1"/>
  <c r="D88" i="1"/>
  <c r="CA88" i="1" s="1"/>
  <c r="D128" i="1"/>
  <c r="CA128" i="1" s="1"/>
  <c r="D201" i="1"/>
  <c r="CA201" i="1" s="1"/>
  <c r="D136" i="1"/>
  <c r="CA136" i="1" s="1"/>
  <c r="D27" i="1"/>
  <c r="CA27" i="1" s="1"/>
  <c r="D186" i="1"/>
  <c r="CA186" i="1" s="1"/>
  <c r="D97" i="1"/>
  <c r="CA97" i="1" s="1"/>
  <c r="D165" i="1"/>
  <c r="CA165" i="1" s="1"/>
  <c r="D212" i="1"/>
  <c r="CA212" i="1" s="1"/>
  <c r="D319" i="1"/>
  <c r="CA319" i="1" s="1"/>
  <c r="D328" i="1"/>
  <c r="CA328" i="1" s="1"/>
  <c r="D268" i="1"/>
  <c r="CA268" i="1" s="1"/>
  <c r="D43" i="1"/>
  <c r="CA43" i="1" s="1"/>
  <c r="D296" i="1"/>
  <c r="CA296" i="1" s="1"/>
  <c r="D304" i="1"/>
  <c r="CA304" i="1" s="1"/>
  <c r="D305" i="1"/>
  <c r="CA305" i="1" s="1"/>
  <c r="D118" i="1"/>
  <c r="CA118" i="1" s="1"/>
  <c r="D208" i="1"/>
  <c r="CA208" i="1" s="1"/>
  <c r="D141" i="1"/>
  <c r="CA141" i="1" s="1"/>
  <c r="D300" i="1"/>
  <c r="CA300" i="1" s="1"/>
  <c r="D64" i="1"/>
  <c r="CA64" i="1" s="1"/>
  <c r="D191" i="1"/>
  <c r="CA191" i="1" s="1"/>
  <c r="D322" i="1"/>
  <c r="CA322" i="1" s="1"/>
  <c r="D113" i="1"/>
  <c r="CA113" i="1" s="1"/>
  <c r="D273" i="1"/>
  <c r="CA273" i="1" s="1"/>
  <c r="D234" i="1"/>
  <c r="CA234" i="1" s="1"/>
  <c r="D269" i="1"/>
  <c r="CA269" i="1" s="1"/>
  <c r="D238" i="1"/>
  <c r="CA238" i="1" s="1"/>
  <c r="D133" i="1"/>
  <c r="CA133" i="1" s="1"/>
  <c r="D82" i="1"/>
  <c r="CA82" i="1" s="1"/>
  <c r="D117" i="1"/>
  <c r="CA117" i="1" s="1"/>
  <c r="D213" i="1"/>
  <c r="CA213" i="1" s="1"/>
  <c r="D58" i="1"/>
  <c r="CA58" i="1" s="1"/>
  <c r="D115" i="1"/>
  <c r="CA115" i="1" s="1"/>
  <c r="D275" i="1"/>
  <c r="CA275" i="1" s="1"/>
  <c r="D187" i="1"/>
  <c r="CA187" i="1" s="1"/>
  <c r="D183" i="1"/>
  <c r="CA183" i="1" s="1"/>
  <c r="D124" i="1"/>
  <c r="CA124" i="1" s="1"/>
  <c r="D288" i="1"/>
  <c r="CA288" i="1" s="1"/>
  <c r="D40" i="1"/>
  <c r="CA40" i="1" s="1"/>
  <c r="D78" i="1"/>
  <c r="CA78" i="1" s="1"/>
  <c r="D237" i="1"/>
  <c r="CA237" i="1" s="1"/>
  <c r="D67" i="1"/>
  <c r="CA67" i="1" s="1"/>
  <c r="D262" i="1"/>
  <c r="CA262" i="1" s="1"/>
  <c r="D236" i="1"/>
  <c r="CA236" i="1" s="1"/>
  <c r="D317" i="1"/>
  <c r="CA317" i="1" s="1"/>
  <c r="D62" i="1"/>
  <c r="CA62" i="1" s="1"/>
  <c r="D281" i="1"/>
  <c r="CA281" i="1" s="1"/>
  <c r="D279" i="1"/>
  <c r="CA279" i="1" s="1"/>
  <c r="D156" i="1"/>
  <c r="CA156" i="1" s="1"/>
  <c r="D241" i="1"/>
  <c r="CA241" i="1" s="1"/>
  <c r="D219" i="1"/>
  <c r="CA219" i="1" s="1"/>
  <c r="D60" i="1"/>
  <c r="CA60" i="1" s="1"/>
  <c r="D255" i="1"/>
  <c r="CA255" i="1" s="1"/>
  <c r="D85" i="1"/>
  <c r="CA85" i="1" s="1"/>
  <c r="D155" i="1"/>
  <c r="CA155" i="1" s="1"/>
  <c r="D239" i="1"/>
  <c r="CA239" i="1" s="1"/>
  <c r="D53" i="1"/>
  <c r="CA53" i="1" s="1"/>
  <c r="D284" i="1"/>
  <c r="CA284" i="1" s="1"/>
  <c r="D274" i="1"/>
  <c r="CA274" i="1" s="1"/>
  <c r="D160" i="1"/>
  <c r="CA160" i="1" s="1"/>
  <c r="D215" i="1"/>
  <c r="CA215" i="1" s="1"/>
  <c r="D37" i="1"/>
  <c r="CA37" i="1" s="1"/>
  <c r="D116" i="1"/>
  <c r="CA116" i="1" s="1"/>
  <c r="D177" i="1"/>
  <c r="CA177" i="1" s="1"/>
  <c r="D158" i="1"/>
  <c r="CA158" i="1" s="1"/>
  <c r="D249" i="1"/>
  <c r="CA249" i="1" s="1"/>
  <c r="D147" i="1"/>
  <c r="CA147" i="1" s="1"/>
  <c r="D157" i="1"/>
  <c r="CA157" i="1" s="1"/>
  <c r="D185" i="1"/>
  <c r="CA185" i="1" s="1"/>
  <c r="D151" i="1"/>
  <c r="CA151" i="1" s="1"/>
  <c r="D264" i="1"/>
  <c r="CA264" i="1" s="1"/>
  <c r="D83" i="1"/>
  <c r="CA83" i="1" s="1"/>
  <c r="D192" i="1"/>
  <c r="CA192" i="1" s="1"/>
  <c r="D125" i="1"/>
  <c r="CA125" i="1" s="1"/>
  <c r="D71" i="1"/>
  <c r="CA71" i="1" s="1"/>
  <c r="D95" i="1"/>
  <c r="CA95" i="1" s="1"/>
  <c r="D112" i="1"/>
  <c r="CA112" i="1" s="1"/>
  <c r="D49" i="1"/>
  <c r="CA49" i="1" s="1"/>
  <c r="D195" i="1"/>
  <c r="CA195" i="1" s="1"/>
  <c r="D59" i="1"/>
  <c r="CA59" i="1" s="1"/>
  <c r="D218" i="1"/>
  <c r="CA218" i="1" s="1"/>
  <c r="D148" i="1"/>
  <c r="CA148" i="1" s="1"/>
  <c r="D343" i="1"/>
  <c r="CA343" i="1" s="1"/>
  <c r="D48" i="1"/>
  <c r="CA48" i="1" s="1"/>
  <c r="D150" i="1"/>
  <c r="CA150" i="1" s="1"/>
  <c r="D282" i="1"/>
  <c r="CA282" i="1" s="1"/>
  <c r="D256" i="1"/>
  <c r="CA256" i="1" s="1"/>
  <c r="D200" i="1"/>
  <c r="CA200" i="1" s="1"/>
  <c r="D243" i="1"/>
  <c r="CA243" i="1" s="1"/>
  <c r="D111" i="1"/>
  <c r="CA111" i="1" s="1"/>
  <c r="D13" i="1"/>
  <c r="CA13" i="1" s="1"/>
  <c r="D292" i="1"/>
  <c r="CA292" i="1" s="1"/>
  <c r="D34" i="1"/>
  <c r="CA34" i="1" s="1"/>
  <c r="D344" i="1"/>
  <c r="CA344" i="1" s="1"/>
  <c r="D188" i="1"/>
  <c r="CA188" i="1" s="1"/>
  <c r="D244" i="1"/>
  <c r="CA244" i="1" s="1"/>
  <c r="D29" i="1"/>
  <c r="CA29" i="1" s="1"/>
  <c r="D73" i="1"/>
  <c r="CA73" i="1" s="1"/>
  <c r="D54" i="1"/>
  <c r="CA54" i="1" s="1"/>
  <c r="D76" i="1"/>
  <c r="CA76" i="1" s="1"/>
  <c r="D138" i="1"/>
  <c r="CA138" i="1" s="1"/>
  <c r="D28" i="1"/>
  <c r="CA28" i="1" s="1"/>
  <c r="D132" i="1"/>
  <c r="CA132" i="1" s="1"/>
  <c r="D36" i="1"/>
  <c r="CA36" i="1" s="1"/>
  <c r="D145" i="1"/>
  <c r="CA145" i="1" s="1"/>
  <c r="D6" i="1"/>
  <c r="CA6" i="1" s="1"/>
  <c r="D336" i="1"/>
  <c r="CA336" i="1" s="1"/>
  <c r="D254" i="1"/>
  <c r="CA254" i="1" s="1"/>
  <c r="D232" i="1"/>
  <c r="CA232" i="1" s="1"/>
  <c r="D321" i="1"/>
  <c r="CA321" i="1" s="1"/>
  <c r="D337" i="1"/>
  <c r="CA337" i="1" s="1"/>
  <c r="D298" i="1"/>
  <c r="CA298" i="1" s="1"/>
  <c r="D144" i="1"/>
  <c r="CA144" i="1" s="1"/>
  <c r="D204" i="1"/>
  <c r="CA204" i="1" s="1"/>
  <c r="D120" i="1"/>
  <c r="CA120" i="1" s="1"/>
  <c r="D283" i="1"/>
  <c r="CA283" i="1" s="1"/>
  <c r="D103" i="1"/>
  <c r="CA103" i="1" s="1"/>
  <c r="D100" i="1"/>
  <c r="CA100" i="1" s="1"/>
  <c r="D7" i="1"/>
  <c r="CA7" i="1" s="1"/>
  <c r="D154" i="1"/>
  <c r="CA154" i="1" s="1"/>
  <c r="D325" i="1"/>
  <c r="CA325" i="1" s="1"/>
  <c r="D333" i="1"/>
  <c r="CA333" i="1" s="1"/>
  <c r="D206" i="1"/>
  <c r="CA206" i="1" s="1"/>
  <c r="D142" i="1"/>
  <c r="CA142" i="1" s="1"/>
  <c r="D72" i="1"/>
  <c r="CA72" i="1" s="1"/>
  <c r="D99" i="1"/>
  <c r="CA99" i="1" s="1"/>
  <c r="D47" i="1"/>
  <c r="CA47" i="1" s="1"/>
  <c r="D18" i="1"/>
  <c r="CA18" i="1" s="1"/>
  <c r="D246" i="1"/>
  <c r="CA246" i="1" s="1"/>
  <c r="D134" i="1"/>
  <c r="CA134" i="1" s="1"/>
  <c r="D104" i="1"/>
  <c r="CA104" i="1" s="1"/>
  <c r="D263" i="1"/>
  <c r="CA263" i="1" s="1"/>
  <c r="D290" i="1"/>
  <c r="CA290" i="1" s="1"/>
  <c r="D280" i="1"/>
  <c r="CA280" i="1" s="1"/>
  <c r="D198" i="1"/>
  <c r="CA198" i="1" s="1"/>
  <c r="D341" i="1"/>
  <c r="CA341" i="1" s="1"/>
  <c r="D252" i="1"/>
  <c r="CA252" i="1" s="1"/>
  <c r="D196" i="1"/>
  <c r="CA196" i="1" s="1"/>
  <c r="D159" i="1"/>
  <c r="CA159" i="1" s="1"/>
  <c r="D217" i="1"/>
  <c r="CA217" i="1" s="1"/>
  <c r="D339" i="1"/>
  <c r="CA339" i="1" s="1"/>
  <c r="D277" i="1"/>
  <c r="CA277" i="1" s="1"/>
  <c r="D226" i="1"/>
  <c r="CA226" i="1" s="1"/>
  <c r="D240" i="1"/>
  <c r="CA240" i="1" s="1"/>
  <c r="D265" i="1"/>
  <c r="CA265" i="1" s="1"/>
  <c r="D24" i="1"/>
  <c r="CA24" i="1" s="1"/>
  <c r="D307" i="1"/>
  <c r="CA307" i="1" s="1"/>
  <c r="D285" i="1"/>
  <c r="CA285" i="1" s="1"/>
  <c r="D297" i="1"/>
  <c r="CA297" i="1" s="1"/>
  <c r="D181" i="1"/>
  <c r="CA181" i="1" s="1"/>
  <c r="D257" i="1"/>
  <c r="CA257" i="1" s="1"/>
  <c r="D184" i="1"/>
  <c r="CA184" i="1" s="1"/>
  <c r="D10" i="1"/>
  <c r="CA10" i="1" s="1"/>
  <c r="D130" i="1"/>
  <c r="CA130" i="1" s="1"/>
  <c r="D250" i="1"/>
  <c r="CA250" i="1" s="1"/>
  <c r="D314" i="1"/>
  <c r="CA314" i="1" s="1"/>
  <c r="D203" i="1"/>
  <c r="CA203" i="1" s="1"/>
  <c r="D110" i="1"/>
  <c r="CA110" i="1" s="1"/>
  <c r="D74" i="1"/>
  <c r="CA74" i="1" s="1"/>
  <c r="D52" i="1"/>
  <c r="CA52" i="1" s="1"/>
  <c r="D20" i="1"/>
  <c r="CA20" i="1" s="1"/>
  <c r="D63" i="1"/>
  <c r="CA63" i="1" s="1"/>
  <c r="D5" i="1"/>
  <c r="CA5" i="1" s="1"/>
  <c r="D176" i="1"/>
  <c r="CA176" i="1" s="1"/>
  <c r="D12" i="1"/>
  <c r="CA12" i="1" s="1"/>
  <c r="D211" i="1"/>
  <c r="CA211" i="1" s="1"/>
  <c r="D261" i="1"/>
  <c r="CA261" i="1" s="1"/>
  <c r="D84" i="1"/>
  <c r="CA84" i="1" s="1"/>
  <c r="D107" i="1"/>
  <c r="CA107" i="1" s="1"/>
  <c r="D98" i="1"/>
  <c r="CA98" i="1" s="1"/>
  <c r="D327" i="1"/>
  <c r="CA327" i="1" s="1"/>
  <c r="D161" i="1"/>
  <c r="CA161" i="1" s="1"/>
  <c r="D253" i="1"/>
  <c r="CA253" i="1" s="1"/>
  <c r="D33" i="1"/>
  <c r="CA33" i="1" s="1"/>
  <c r="D303" i="1"/>
  <c r="CA303" i="1" s="1"/>
  <c r="D46" i="1"/>
  <c r="CA46" i="1" s="1"/>
  <c r="D9" i="1"/>
  <c r="CA9" i="1" s="1"/>
  <c r="D93" i="1"/>
  <c r="CA93" i="1" s="1"/>
  <c r="D350" i="1"/>
  <c r="CA350" i="1" s="1"/>
  <c r="D310" i="1"/>
  <c r="CA310" i="1" s="1"/>
  <c r="D194" i="1"/>
  <c r="CA194" i="1" s="1"/>
  <c r="D220" i="1"/>
  <c r="CA220" i="1" s="1"/>
  <c r="D267" i="1"/>
  <c r="CA267" i="1" s="1"/>
  <c r="D169" i="1"/>
  <c r="CA169" i="1" s="1"/>
  <c r="D294" i="1"/>
  <c r="CA294" i="1" s="1"/>
  <c r="D223" i="1"/>
  <c r="CA223" i="1" s="1"/>
  <c r="D143" i="1"/>
  <c r="CA143" i="1" s="1"/>
  <c r="D224" i="1"/>
  <c r="CA224" i="1" s="1"/>
  <c r="D131" i="1"/>
  <c r="CA131" i="1" s="1"/>
  <c r="D170" i="1"/>
  <c r="CA170" i="1" s="1"/>
  <c r="D106" i="1"/>
  <c r="CA106" i="1" s="1"/>
  <c r="D340" i="1"/>
  <c r="CA340" i="1" s="1"/>
  <c r="D202" i="1"/>
  <c r="CA202" i="1" s="1"/>
  <c r="D79" i="1"/>
  <c r="CA79" i="1" s="1"/>
  <c r="D39" i="1"/>
  <c r="CA39" i="1" s="1"/>
  <c r="D166" i="1"/>
  <c r="CA166" i="1" s="1"/>
  <c r="D81" i="1"/>
  <c r="CA81" i="1" s="1"/>
  <c r="D119" i="1"/>
  <c r="CA119" i="1" s="1"/>
  <c r="D31" i="1"/>
  <c r="CA31" i="1" s="1"/>
  <c r="D25" i="1"/>
  <c r="CA25" i="1" s="1"/>
  <c r="D108" i="1"/>
  <c r="CA108" i="1" s="1"/>
  <c r="D30" i="1"/>
  <c r="CA30" i="1" s="1"/>
  <c r="D173" i="1"/>
  <c r="CA173" i="1" s="1"/>
  <c r="D38" i="1"/>
  <c r="CA38" i="1" s="1"/>
  <c r="D109" i="1"/>
  <c r="CA109" i="1" s="1"/>
  <c r="D331" i="1"/>
  <c r="CA331" i="1" s="1"/>
  <c r="D70" i="1"/>
  <c r="CA70" i="1" s="1"/>
  <c r="D57" i="1"/>
  <c r="CA57" i="1" s="1"/>
  <c r="D335" i="1"/>
  <c r="CA335" i="1" s="1"/>
  <c r="D231" i="1"/>
  <c r="CA231" i="1" s="1"/>
  <c r="D278" i="1"/>
  <c r="CA278" i="1" s="1"/>
  <c r="D291" i="1"/>
  <c r="CA291" i="1" s="1"/>
  <c r="D152" i="1"/>
  <c r="CA152" i="1" s="1"/>
  <c r="D105" i="1"/>
  <c r="CA105" i="1" s="1"/>
  <c r="D326" i="1"/>
  <c r="CA326" i="1" s="1"/>
  <c r="D77" i="1"/>
  <c r="CA77" i="1" s="1"/>
  <c r="D227" i="1"/>
  <c r="CA227" i="1" s="1"/>
  <c r="D289" i="1"/>
  <c r="CA289" i="1" s="1"/>
  <c r="D242" i="1"/>
  <c r="CA242" i="1" s="1"/>
  <c r="D293" i="1"/>
  <c r="CA293" i="1" s="1"/>
  <c r="D175" i="1"/>
  <c r="CA175" i="1" s="1"/>
  <c r="D222" i="1"/>
  <c r="CA222" i="1" s="1"/>
  <c r="D199" i="1"/>
  <c r="CA199" i="1" s="1"/>
  <c r="D193" i="1"/>
  <c r="CA193" i="1" s="1"/>
  <c r="D44" i="1"/>
  <c r="CA44" i="1" s="1"/>
  <c r="D229" i="1"/>
  <c r="CA229" i="1" s="1"/>
  <c r="D330" i="1"/>
  <c r="CA330" i="1" s="1"/>
  <c r="D308" i="1"/>
  <c r="CA308" i="1" s="1"/>
  <c r="D69" i="1"/>
  <c r="CA69" i="1" s="1"/>
  <c r="D318" i="1"/>
  <c r="CA318" i="1" s="1"/>
  <c r="D56" i="1"/>
  <c r="CA56" i="1" s="1"/>
  <c r="D45" i="1"/>
  <c r="CA45" i="1" s="1"/>
  <c r="D89" i="1"/>
  <c r="CA89" i="1" s="1"/>
  <c r="D210" i="1"/>
  <c r="CA210" i="1" s="1"/>
  <c r="D266" i="1"/>
  <c r="CA266" i="1" s="1"/>
  <c r="D55" i="1"/>
  <c r="CA55" i="1" s="1"/>
  <c r="D216" i="1"/>
  <c r="CA216" i="1" s="1"/>
  <c r="D50" i="1"/>
  <c r="CA50" i="1" s="1"/>
  <c r="D139" i="1"/>
  <c r="CA139" i="1" s="1"/>
  <c r="D23" i="1"/>
  <c r="CA23" i="1" s="1"/>
  <c r="D271" i="1"/>
  <c r="CA271" i="1" s="1"/>
  <c r="D167" i="1"/>
  <c r="CA167" i="1" s="1"/>
  <c r="D295" i="1"/>
  <c r="CA295" i="1" s="1"/>
  <c r="D347" i="1"/>
  <c r="CA347" i="1" s="1"/>
  <c r="D190" i="1"/>
  <c r="CA190" i="1" s="1"/>
  <c r="D286" i="1"/>
  <c r="CA286" i="1" s="1"/>
  <c r="D68" i="1"/>
  <c r="CA68" i="1" s="1"/>
  <c r="D342" i="1"/>
  <c r="CA342" i="1" s="1"/>
  <c r="D248" i="1"/>
  <c r="CA248" i="1" s="1"/>
  <c r="EP349" i="1"/>
  <c r="EP350" i="1"/>
  <c r="EP24" i="1"/>
  <c r="EP291" i="1"/>
  <c r="EP7" i="1"/>
  <c r="EP25" i="1"/>
  <c r="EP35" i="1"/>
  <c r="EP145" i="1"/>
  <c r="EP292" i="1"/>
  <c r="EP44" i="1"/>
  <c r="EP8" i="1"/>
  <c r="EP19" i="1"/>
  <c r="EP36" i="1"/>
  <c r="EP146" i="1"/>
  <c r="EP9" i="1"/>
  <c r="EP45" i="1"/>
  <c r="EP293" i="1"/>
  <c r="EP28" i="1"/>
  <c r="EP287" i="1"/>
  <c r="EP20" i="1"/>
  <c r="EP38" i="1"/>
  <c r="EP139" i="1"/>
  <c r="EP148" i="1"/>
  <c r="EP46" i="1"/>
  <c r="EP29" i="1"/>
  <c r="EP288" i="1"/>
  <c r="EP22" i="1"/>
  <c r="EP140" i="1"/>
  <c r="EP40" i="1"/>
  <c r="EP268" i="1"/>
  <c r="EP14" i="1"/>
  <c r="EP267" i="1"/>
  <c r="EP290" i="1"/>
  <c r="EP269" i="1"/>
  <c r="EP41" i="1"/>
  <c r="EP270" i="1"/>
  <c r="EP30" i="1"/>
  <c r="EP141" i="1"/>
  <c r="EP294" i="1"/>
  <c r="EP143" i="1"/>
  <c r="EP49" i="1"/>
  <c r="EP23" i="1"/>
  <c r="EP289" i="1"/>
  <c r="EP16" i="1"/>
  <c r="EP37" i="1"/>
  <c r="EP142" i="1"/>
  <c r="EP11" i="1"/>
  <c r="EP32" i="1"/>
  <c r="EP6" i="1"/>
  <c r="EP27" i="1"/>
  <c r="EP15" i="1"/>
  <c r="EP48" i="1"/>
  <c r="EP31" i="1"/>
  <c r="EP43" i="1"/>
  <c r="EP10" i="1"/>
  <c r="EP17" i="1"/>
  <c r="EP26" i="1"/>
  <c r="EP12" i="1"/>
  <c r="EP47" i="1"/>
  <c r="EP33" i="1"/>
  <c r="EP5" i="1"/>
  <c r="EP18" i="1"/>
  <c r="EP21" i="1"/>
  <c r="EP39" i="1"/>
  <c r="EP42" i="1"/>
  <c r="EP144" i="1"/>
  <c r="EP147" i="1"/>
  <c r="EP13" i="1"/>
  <c r="EP34" i="1"/>
  <c r="EP188" i="1"/>
  <c r="EP4" i="1"/>
  <c r="D22" i="1" l="1"/>
  <c r="CA22" i="1" s="1"/>
  <c r="D247" i="1"/>
  <c r="CA247" i="1" s="1"/>
  <c r="D299" i="1"/>
  <c r="CA299" i="1" s="1"/>
  <c r="EP265" i="1"/>
  <c r="EP263" i="1"/>
  <c r="EP262" i="1"/>
  <c r="EP264" i="1"/>
  <c r="EP261" i="1"/>
  <c r="EP260" i="1"/>
  <c r="EP259" i="1"/>
  <c r="EP258" i="1"/>
  <c r="EP177" i="1" l="1"/>
  <c r="EP129" i="1"/>
  <c r="EP169" i="1"/>
  <c r="EP101" i="1"/>
  <c r="EP206" i="1"/>
  <c r="EP107" i="1"/>
  <c r="EP214" i="1"/>
  <c r="EP106" i="1"/>
  <c r="EP94" i="1"/>
  <c r="EP115" i="1"/>
  <c r="EP238" i="1"/>
  <c r="EP150" i="1"/>
  <c r="EP91" i="1"/>
  <c r="EP118" i="1"/>
  <c r="EP59" i="1"/>
  <c r="EP56" i="1"/>
  <c r="EP176" i="1"/>
  <c r="EP90" i="1"/>
  <c r="EP183" i="1"/>
  <c r="EP225" i="1"/>
  <c r="EP66" i="1"/>
  <c r="EP60" i="1"/>
  <c r="EP99" i="1"/>
  <c r="EP187" i="1"/>
  <c r="EP194" i="1"/>
  <c r="EP338" i="1"/>
  <c r="EP285" i="1"/>
  <c r="EP83" i="1"/>
  <c r="EP339" i="1"/>
  <c r="EP201" i="1"/>
  <c r="EP255" i="1"/>
  <c r="EP88" i="1"/>
  <c r="EP125" i="1"/>
  <c r="EP224" i="1"/>
  <c r="EP237" i="1"/>
  <c r="EP134" i="1"/>
  <c r="EP197" i="1"/>
  <c r="EP68" i="1"/>
  <c r="EP303" i="1"/>
  <c r="EP193" i="1"/>
  <c r="EP273" i="1"/>
  <c r="EP215" i="1"/>
  <c r="EP126" i="1"/>
  <c r="EP102" i="1"/>
  <c r="EP80" i="1"/>
  <c r="EP156" i="1"/>
  <c r="EP276" i="1"/>
  <c r="EP279" i="1"/>
  <c r="EP232" i="1"/>
  <c r="EP53" i="1"/>
  <c r="EP199" i="1"/>
  <c r="EP248" i="1"/>
  <c r="EP319" i="1"/>
  <c r="EP153" i="1"/>
  <c r="EP181" i="1"/>
  <c r="EP114" i="1"/>
  <c r="EP58" i="1"/>
  <c r="EP272" i="1"/>
  <c r="EP73" i="1"/>
  <c r="EP307" i="1"/>
  <c r="EP281" i="1"/>
  <c r="EP335" i="1"/>
  <c r="EP155" i="1"/>
  <c r="EP72" i="1"/>
  <c r="EP186" i="1"/>
  <c r="EP111" i="1"/>
  <c r="EP222" i="1"/>
  <c r="EP98" i="1"/>
  <c r="EP52" i="1"/>
  <c r="EP295" i="1"/>
  <c r="EP300" i="1"/>
  <c r="EP242" i="1"/>
  <c r="EP74" i="1"/>
  <c r="EP346" i="1"/>
  <c r="EP241" i="1"/>
  <c r="EP71" i="1"/>
  <c r="EP175" i="1"/>
  <c r="EP219" i="1"/>
  <c r="EP218" i="1"/>
  <c r="EP249" i="1"/>
  <c r="EP301" i="1"/>
  <c r="EP123" i="1"/>
  <c r="EP130" i="1"/>
  <c r="EP327" i="1"/>
  <c r="EP275" i="1"/>
  <c r="EP250" i="1"/>
  <c r="EP168" i="1"/>
  <c r="EP96" i="1"/>
  <c r="EP154" i="1"/>
  <c r="EP325" i="1"/>
  <c r="EP256" i="1"/>
  <c r="EP296" i="1"/>
  <c r="EP196" i="1"/>
  <c r="EP65" i="1"/>
  <c r="EP195" i="1"/>
  <c r="EP340" i="1"/>
  <c r="EP79" i="1"/>
  <c r="EP244" i="1"/>
  <c r="EP120" i="1"/>
  <c r="EP306" i="1"/>
  <c r="EP112" i="1"/>
  <c r="EP274" i="1"/>
  <c r="EP207" i="1"/>
  <c r="EP132" i="1"/>
  <c r="EP320" i="1"/>
  <c r="EP131" i="1"/>
  <c r="EP63" i="1"/>
  <c r="EP305" i="1"/>
  <c r="EP333" i="1"/>
  <c r="EP313" i="1"/>
  <c r="EP209" i="1"/>
  <c r="EP246" i="1"/>
  <c r="EP254" i="1"/>
  <c r="EP57" i="1"/>
  <c r="EP302" i="1"/>
  <c r="EP81" i="1"/>
  <c r="EP178" i="1"/>
  <c r="EP117" i="1"/>
  <c r="EP284" i="1"/>
  <c r="EP104" i="1"/>
  <c r="EP316" i="1"/>
  <c r="EP164" i="1"/>
  <c r="EP136" i="1"/>
  <c r="EP76" i="1"/>
  <c r="EP82" i="1"/>
  <c r="EP311" i="1"/>
  <c r="EP245" i="1"/>
  <c r="EP157" i="1"/>
  <c r="EP204" i="1"/>
  <c r="EP304" i="1"/>
  <c r="EP334" i="1"/>
  <c r="EP119" i="1"/>
  <c r="EP315" i="1"/>
  <c r="EP343" i="1"/>
  <c r="EP312" i="1"/>
  <c r="EP251" i="1"/>
  <c r="EP160" i="1"/>
  <c r="EP324" i="1"/>
  <c r="EP310" i="1"/>
  <c r="EP277" i="1"/>
  <c r="EP239" i="1"/>
  <c r="EP227" i="1"/>
  <c r="EP309" i="1"/>
  <c r="EP221" i="1"/>
  <c r="EP223" i="1"/>
  <c r="EP95" i="1"/>
  <c r="EP54" i="1"/>
  <c r="EP233" i="1"/>
  <c r="EP328" i="1"/>
  <c r="EP170" i="1"/>
  <c r="EP342" i="1"/>
  <c r="EP152" i="1"/>
  <c r="EP93" i="1"/>
  <c r="EP172" i="1"/>
  <c r="EP173" i="1"/>
  <c r="EP202" i="1"/>
  <c r="EP64" i="1"/>
  <c r="EP86" i="1"/>
  <c r="EP337" i="1"/>
  <c r="EP184" i="1"/>
  <c r="EP283" i="1"/>
  <c r="EP124" i="1"/>
  <c r="EP297" i="1"/>
  <c r="EP138" i="1"/>
  <c r="EP113" i="1"/>
  <c r="EP252" i="1"/>
  <c r="EP344" i="1"/>
  <c r="EP220" i="1"/>
  <c r="EP166" i="1"/>
  <c r="EP341" i="1"/>
  <c r="EP240" i="1"/>
  <c r="EP200" i="1"/>
  <c r="EP165" i="1"/>
  <c r="EP174" i="1"/>
  <c r="EP234" i="1"/>
  <c r="EP92" i="1"/>
  <c r="EP323" i="1"/>
  <c r="EP151" i="1"/>
  <c r="EP137" i="1"/>
  <c r="EP162" i="1"/>
  <c r="EP326" i="1"/>
  <c r="EP100" i="1"/>
  <c r="EP257" i="1"/>
  <c r="EP78" i="1"/>
  <c r="EP87" i="1"/>
  <c r="EP208" i="1"/>
  <c r="EP149" i="1"/>
  <c r="EP213" i="1"/>
  <c r="EP163" i="1"/>
  <c r="EP235" i="1"/>
  <c r="EP211" i="1"/>
  <c r="EP61" i="1"/>
  <c r="EP280" i="1"/>
  <c r="EP128" i="1"/>
  <c r="EP253" i="1"/>
  <c r="EP51" i="1"/>
  <c r="EP332" i="1"/>
  <c r="EP314" i="1"/>
  <c r="EP133" i="1"/>
  <c r="EP336" i="1"/>
  <c r="EP171" i="1"/>
  <c r="EP182" i="1"/>
  <c r="EP122" i="1"/>
  <c r="EP109" i="1"/>
  <c r="EP191" i="1"/>
  <c r="EP159" i="1"/>
  <c r="EP70" i="1"/>
  <c r="EP55" i="1"/>
  <c r="EP329" i="1"/>
  <c r="EP282" i="1"/>
  <c r="EP75" i="1"/>
  <c r="EP185" i="1"/>
  <c r="EP135" i="1"/>
  <c r="EP77" i="1"/>
  <c r="EP321" i="1"/>
  <c r="EP189" i="1"/>
  <c r="EP217" i="1"/>
  <c r="EP127" i="1"/>
  <c r="EP345" i="1"/>
  <c r="EP158" i="1"/>
  <c r="EP228" i="1"/>
  <c r="EP121" i="1"/>
  <c r="EP322" i="1"/>
  <c r="EP105" i="1"/>
  <c r="EP203" i="1"/>
  <c r="EP67" i="1"/>
  <c r="EP179" i="1"/>
  <c r="EP278" i="1"/>
  <c r="EP230" i="1"/>
  <c r="EP110" i="1"/>
  <c r="EP236" i="1"/>
  <c r="EP317" i="1"/>
  <c r="EP243" i="1"/>
  <c r="EP161" i="1"/>
  <c r="EP116" i="1"/>
  <c r="EP226" i="1"/>
  <c r="EP205" i="1"/>
  <c r="EP103" i="1"/>
  <c r="EP84" i="1"/>
  <c r="EP180" i="1"/>
  <c r="EP212" i="1"/>
  <c r="EP85" i="1"/>
  <c r="EP192" i="1"/>
  <c r="EP97" i="1"/>
  <c r="EP108" i="1"/>
  <c r="EP231" i="1"/>
  <c r="EP331" i="1"/>
  <c r="EP271" i="1"/>
  <c r="EP62" i="1"/>
  <c r="EP198" i="1"/>
  <c r="EP29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tc={3DB4552C-4FF7-41E3-BF15-66B2109199D3}</author>
    <author>tc={32A67CD2-C688-4CCA-85DB-98301DAE2608}</author>
    <author>tc={A4682AE2-BDDB-4F84-896D-D6A5BD293E16}</author>
    <author>tc={720FA23D-FB95-4547-B4F6-24A22B6B1CF0}</author>
    <author>tc={2712AE04-DBC4-4E54-9984-C7C42B63747A}</author>
    <author>tc={89E1052B-EB8C-4BD3-86D4-EF3B0E8532BE}</author>
    <author>tc={2D0DE551-3834-434C-AF39-16CA3D1CD87D}</author>
    <author>tc={5B38720A-1A48-4978-891E-8A3271C60CBD}</author>
    <author>tc={29798E2E-7CCD-4C6B-B196-63F42707264B}</author>
    <author>tc={252E9BFE-00BC-4163-93F1-D0E2DC05631E}</author>
    <author>tc={21A21345-8142-45C7-A8CC-4059179E01B1}</author>
    <author>tc={24F2FB96-1264-4792-9EA2-44C9ABB69FD3}</author>
    <author>tc={EE1D7C71-1AF8-4DCE-917B-805922979DAF}</author>
    <author>tc={BA7ECA6B-21CD-4CD1-AFB5-190CCAEA6C8C}</author>
    <author>tc={5854D1A8-D633-4322-A79D-D7D41CD56413}</author>
    <author>tc={CF385D78-E15D-48D8-8F48-5D4F8BD52B6E}</author>
    <author>tc={FF62CF25-A8B2-4096-B050-525B57AA164F}</author>
    <author>tc={EB77F01E-494F-44E1-87F5-957A6396ECD9}</author>
    <author>tc={88C87739-B476-44CA-89F3-F71A04706A23}</author>
    <author>tc={150FB7DD-07C0-4ABE-B70D-4102515D370F}</author>
    <author>tc={80698F4F-78D4-4245-BC7F-72A8038F7744}</author>
    <author>tc={F2A17CC8-BBFD-44D9-8B86-223876485BEE}</author>
    <author>tc={94FB8559-5D62-4815-BEE3-DD513872EDA6}</author>
    <author>tc={294F5A79-D096-45D0-86A0-9AE30ADF6D3A}</author>
    <author>tc={D1CB77D7-ECA7-4089-BD55-B3CEEC1293E9}</author>
    <author>tc={2BF2E73B-2E17-4159-A16E-03839B13EE6B}</author>
    <author>tc={0FB8D5A3-748D-48DF-BE03-E1266EB193DB}</author>
    <author>tc={BFB9A8EA-BAAD-4081-9F29-8565862549F3}</author>
    <author>tc={94B7F138-A29C-4C24-B980-186B3AD86F4B}</author>
    <author>tc={D1E32399-A8DC-459C-B896-1EE897090902}</author>
    <author>tc={1C651A62-6F16-4520-86B8-58061FB424EE}</author>
    <author>tc={2691D246-D116-423E-B3BE-657391A3B957}</author>
    <author>tc={05F83218-88CC-44E3-8A57-A788E498293E}</author>
    <author>tc={662A25B7-AE74-4D2D-8980-79C3DB29E688}</author>
    <author>tc={085D38D8-2CCC-4D41-A90E-A16C3A132F81}</author>
    <author>tc={EC16C1C6-5A65-4F2C-9B9F-DE955BEC0BAC}</author>
    <author>tc={F6D8EA4F-EDE7-4686-B3CB-A105637BDDBF}</author>
    <author>tc={E3EDA954-018E-4A2B-BBB6-40046F9D06A4}</author>
    <author>tc={8295DDB8-013F-4D54-BA5D-922E17A1B2A6}</author>
    <author>tc={320762A1-15B1-4721-A5A7-C574FF9B5607}</author>
    <author>tc={7B265A5C-C449-4189-BC17-D502539FC771}</author>
    <author>tc={9CE0447C-1826-42EA-B254-6243CF987368}</author>
  </authors>
  <commentList>
    <comment ref="B1" authorId="0" shapeId="0" xr:uid="{3DB4552C-4FF7-41E3-BF15-66B2109199D3}">
      <text>
        <t>[Threaded comment]
Your version of Excel allows you to read this threaded comment; however, any edits to it will get removed if the file is opened in a newer version of Excel. Learn more: https://go.microsoft.com/fwlink/?linkid=870924
Comment:
    Theo thiết kế</t>
      </text>
    </comment>
    <comment ref="D1" authorId="1" shapeId="0" xr:uid="{32A67CD2-C688-4CCA-85DB-98301DAE2608}">
      <text>
        <t>[Threaded comment]
Your version of Excel allows you to read this threaded comment; however, any edits to it will get removed if the file is opened in a newer version of Excel. Learn more: https://go.microsoft.com/fwlink/?linkid=870924
Comment:
    Theo thiết kế</t>
      </text>
    </comment>
    <comment ref="M1" authorId="2" shapeId="0" xr:uid="{A4682AE2-BDDB-4F84-896D-D6A5BD293E16}">
      <text>
        <t>[Threaded comment]
Your version of Excel allows you to read this threaded comment; however, any edits to it will get removed if the file is opened in a newer version of Excel. Learn more: https://go.microsoft.com/fwlink/?linkid=870924
Comment:
    Theo thiết kế</t>
      </text>
    </comment>
    <comment ref="AU1" authorId="3" shapeId="0" xr:uid="{720FA23D-FB95-4547-B4F6-24A22B6B1CF0}">
      <text>
        <t>[Threaded comment]
Your version of Excel allows you to read this threaded comment; however, any edits to it will get removed if the file is opened in a newer version of Excel. Learn more: https://go.microsoft.com/fwlink/?linkid=870924
Comment:
    Theo thiết kế.</t>
      </text>
    </comment>
    <comment ref="CA1" authorId="4" shapeId="0" xr:uid="{2712AE04-DBC4-4E54-9984-C7C42B63747A}">
      <text>
        <t>[Threaded comment]
Your version of Excel allows you to read this threaded comment; however, any edits to it will get removed if the file is opened in a newer version of Excel. Learn more: https://go.microsoft.com/fwlink/?linkid=870924
Comment:
    Theo thiết kế</t>
      </text>
    </comment>
    <comment ref="CI1" authorId="5" shapeId="0" xr:uid="{89E1052B-EB8C-4BD3-86D4-EF3B0E8532BE}">
      <text>
        <t>[Threaded comment]
Your version of Excel allows you to read this threaded comment; however, any edits to it will get removed if the file is opened in a newer version of Excel. Learn more: https://go.microsoft.com/fwlink/?linkid=870924
Comment:
    Theo thiết kế.</t>
      </text>
    </comment>
    <comment ref="DO1" authorId="6" shapeId="0" xr:uid="{2D0DE551-3834-434C-AF39-16CA3D1CD87D}">
      <text>
        <t>[Threaded comment]
Your version of Excel allows you to read this threaded comment; however, any edits to it will get removed if the file is opened in a newer version of Excel. Learn more: https://go.microsoft.com/fwlink/?linkid=870924
Comment:
    Theo thiết kế.</t>
      </text>
    </comment>
    <comment ref="EJ1" authorId="7" shapeId="0" xr:uid="{5B38720A-1A48-4978-891E-8A3271C60CBD}">
      <text>
        <t>[Threaded comment]
Your version of Excel allows you to read this threaded comment; however, any edits to it will get removed if the file is opened in a newer version of Excel. Learn more: https://go.microsoft.com/fwlink/?linkid=870924
Comment:
    Theo thiết kế</t>
      </text>
    </comment>
    <comment ref="EN1" authorId="8" shapeId="0" xr:uid="{29798E2E-7CCD-4C6B-B196-63F42707264B}">
      <text>
        <t>[Threaded comment]
Your version of Excel allows you to read this threaded comment; however, any edits to it will get removed if the file is opened in a newer version of Excel. Learn more: https://go.microsoft.com/fwlink/?linkid=870924
Comment:
    Theo thiết kế</t>
      </text>
    </comment>
    <comment ref="ET1" authorId="9" shapeId="0" xr:uid="{252E9BFE-00BC-4163-93F1-D0E2DC05631E}">
      <text>
        <t>[Threaded comment]
Your version of Excel allows you to read this threaded comment; however, any edits to it will get removed if the file is opened in a newer version of Excel. Learn more: https://go.microsoft.com/fwlink/?linkid=870924
Comment:
    Theo thiết kế</t>
      </text>
    </comment>
    <comment ref="EW1" authorId="10" shapeId="0" xr:uid="{21A21345-8142-45C7-A8CC-4059179E01B1}">
      <text>
        <t>[Threaded comment]
Your version of Excel allows you to read this threaded comment; however, any edits to it will get removed if the file is opened in a newer version of Excel. Learn more: https://go.microsoft.com/fwlink/?linkid=870924
Comment:
    Theo thiết kế</t>
      </text>
    </comment>
    <comment ref="FF1" authorId="11" shapeId="0" xr:uid="{24F2FB96-1264-4792-9EA2-44C9ABB69FD3}">
      <text>
        <t>[Threaded comment]
Your version of Excel allows you to read this threaded comment; however, any edits to it will get removed if the file is opened in a newer version of Excel. Learn more: https://go.microsoft.com/fwlink/?linkid=870924
Comment:
    Theo thiết kế</t>
      </text>
    </comment>
    <comment ref="FX1" authorId="12" shapeId="0" xr:uid="{EE1D7C71-1AF8-4DCE-917B-805922979DAF}">
      <text>
        <t>[Threaded comment]
Your version of Excel allows you to read this threaded comment; however, any edits to it will get removed if the file is opened in a newer version of Excel. Learn more: https://go.microsoft.com/fwlink/?linkid=870924
Comment:
    Theo thiết kế</t>
      </text>
    </comment>
    <comment ref="HA1" authorId="13" shapeId="0" xr:uid="{BA7ECA6B-21CD-4CD1-AFB5-190CCAEA6C8C}">
      <text>
        <t>[Threaded comment]
Your version of Excel allows you to read this threaded comment; however, any edits to it will get removed if the file is opened in a newer version of Excel. Learn more: https://go.microsoft.com/fwlink/?linkid=870924
Comment:
    Theo thiết kế</t>
      </text>
    </comment>
    <comment ref="HT1" authorId="14" shapeId="0" xr:uid="{5854D1A8-D633-4322-A79D-D7D41CD56413}">
      <text>
        <t>[Threaded comment]
Your version of Excel allows you to read this threaded comment; however, any edits to it will get removed if the file is opened in a newer version of Excel. Learn more: https://go.microsoft.com/fwlink/?linkid=870924
Comment:
    Theo thiết kế</t>
      </text>
    </comment>
    <comment ref="HZ1" authorId="15" shapeId="0" xr:uid="{CF385D78-E15D-48D8-8F48-5D4F8BD52B6E}">
      <text>
        <t>[Threaded comment]
Your version of Excel allows you to read this threaded comment; however, any edits to it will get removed if the file is opened in a newer version of Excel. Learn more: https://go.microsoft.com/fwlink/?linkid=870924
Comment:
    Theo thiết kế</t>
      </text>
    </comment>
    <comment ref="OS1" authorId="16" shapeId="0" xr:uid="{FF62CF25-A8B2-4096-B050-525B57AA164F}">
      <text>
        <t>[Threaded comment]
Your version of Excel allows you to read this threaded comment; however, any edits to it will get removed if the file is opened in a newer version of Excel. Learn more: https://go.microsoft.com/fwlink/?linkid=870924
Comment:
    Theo thiết kế.</t>
      </text>
    </comment>
    <comment ref="X2" authorId="17" shapeId="0" xr:uid="{EB77F01E-494F-44E1-87F5-957A6396ECD9}">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B2" authorId="18" shapeId="0" xr:uid="{88C87739-B476-44CA-89F3-F71A04706A23}">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M2" authorId="19" shapeId="0" xr:uid="{150FB7DD-07C0-4ABE-B70D-4102515D370F}">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AQ2" authorId="20" shapeId="0" xr:uid="{80698F4F-78D4-4245-BC7F-72A8038F7744}">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CA2" authorId="21" shapeId="0" xr:uid="{F2A17CC8-BBFD-44D9-8B86-223876485BEE}">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tên hố ga bản vẽ tại bảng phân loại tấm đan hố ga</t>
      </text>
    </comment>
    <comment ref="MS2" authorId="22" shapeId="0" xr:uid="{94FB8559-5D62-4815-BEE3-DD513872EDA6}">
      <text>
        <t>[Threaded comment]
Your version of Excel allows you to read this threaded comment; however, any edits to it will get removed if the file is opened in a newer version of Excel. Learn more: https://go.microsoft.com/fwlink/?linkid=870924
Comment:
    Theo thiết kế</t>
      </text>
    </comment>
    <comment ref="D3" authorId="23" shapeId="0" xr:uid="{294F5A79-D096-45D0-86A0-9AE30ADF6D3A}">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hố ga.</t>
      </text>
    </comment>
    <comment ref="AI3" authorId="24" shapeId="0" xr:uid="{D1CB77D7-ECA7-4089-BD55-B3CEEC1293E9}">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AL3" authorId="25" shapeId="0" xr:uid="{2BF2E73B-2E17-4159-A16E-03839B13EE6B}">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CJ3" authorId="26" shapeId="0" xr:uid="{0FB8D5A3-748D-48DF-BE03-E1266EB193DB}">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CO3" authorId="27" shapeId="0" xr:uid="{BFB9A8EA-BAAD-4081-9F29-8565862549F3}">
      <text>
        <t>[Threaded comment]
Your version of Excel allows you to read this threaded comment; however, any edits to it will get removed if the file is opened in a newer version of Excel. Learn more: https://go.microsoft.com/fwlink/?linkid=870924
Comment:
    1. Thông tin này có thể thay đổi theo biện pháp thi công của hạng mục dự án.
2. Tại bảng này đang thể hiện thi công đến đỉnh K98 thì tiến hành đào.</t>
      </text>
    </comment>
    <comment ref="CP3" authorId="28" shapeId="0" xr:uid="{94B7F138-A29C-4C24-B980-186B3AD86F4B}">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EP3" authorId="29" shapeId="0" xr:uid="{D1E32399-A8DC-459C-B896-1EE897090902}">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cống tròn + cống hộp + ống nhựa và bảng phân loại rãnh xây + rãnh bê tông.</t>
      </text>
    </comment>
    <comment ref="ET3" authorId="30" shapeId="0" xr:uid="{1C651A62-6F16-4520-86B8-58061FB424EE}">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móng cống tròn, cống hộp</t>
      </text>
    </comment>
    <comment ref="EW3" authorId="31" shapeId="0" xr:uid="{2691D246-D116-423E-B3BE-657391A3B957}">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đế cống.</t>
      </text>
    </comment>
    <comment ref="FQ3" authorId="32" shapeId="0" xr:uid="{05F83218-88CC-44E3-8A57-A788E498293E}">
      <text>
        <t>[Threaded comment]
Your version of Excel allows you to read this threaded comment; however, any edits to it will get removed if the file is opened in a newer version of Excel. Learn more: https://go.microsoft.com/fwlink/?linkid=870924
Comment:
    Mặc định =1</t>
      </text>
    </comment>
    <comment ref="GR3" authorId="33" shapeId="0" xr:uid="{662A25B7-AE74-4D2D-8980-79C3DB29E688}">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thanh chống.</t>
      </text>
    </comment>
    <comment ref="GX3" authorId="34" shapeId="0" xr:uid="{085D38D8-2CCC-4D41-A90E-A16C3A132F81}">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GY3" authorId="35" shapeId="0" xr:uid="{EC16C1C6-5A65-4F2C-9B9F-DE955BEC0BAC}">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HA3" authorId="36" shapeId="0" xr:uid="{F6D8EA4F-EDE7-4686-B3CB-A105637BDDBF}">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HG3" authorId="37" shapeId="0" xr:uid="{E3EDA954-018E-4A2B-BBB6-40046F9D06A4}">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HZ3" authorId="38" shapeId="0" xr:uid="{8295DDB8-013F-4D54-BA5D-922E17A1B2A6}">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JB3" authorId="39" shapeId="0" xr:uid="{320762A1-15B1-4721-A5A7-C574FF9B5607}">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KE3" authorId="40" shapeId="0" xr:uid="{7B265A5C-C449-4189-BC17-D502539FC771}">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KH3" authorId="41" shapeId="0" xr:uid="{9CE0447C-1826-42EA-B254-6243CF987368}">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tc={B610F4FF-FBA4-4911-B7E0-0FC23BD9DC50}</author>
    <author>tc={5658605D-6A5B-4FD2-B3A3-0D90D758EFAF}</author>
    <author>tc={9371181B-A105-469F-8060-5F5EDA8752E9}</author>
    <author>tc={9CC49FB8-0FCC-42B6-9C59-8F1FF532E31C}</author>
    <author>tc={5B17C9ED-9256-4C45-9B66-C0E2CE37D83B}</author>
    <author>tc={225DC6A6-D8F2-4830-BA64-038B6973F521}</author>
    <author>tc={83FDB334-F091-450E-AE0A-5AB1D9B5C9F2}</author>
    <author>tc={4986E7C3-A984-43ED-A3D0-55268FAC840F}</author>
    <author>tc={95C5BF01-2450-4FD7-AD74-D81A71574D15}</author>
    <author>tc={25E155A2-8043-4213-AB85-411F2AA24F64}</author>
    <author>tc={59946C1F-08F3-4209-87CF-FB7BB1099CE8}</author>
    <author>tc={6BD00A07-4D78-4F58-AF30-A0C90112639E}</author>
    <author>tc={147AB3C6-2A37-4B27-897B-7B183F57F151}</author>
    <author>tc={8DB245E2-6E6D-4C1A-920C-A29232D18C8F}</author>
    <author>tc={6CFE11C3-0781-4C07-977B-2CBCA96CD3B8}</author>
    <author>tc={6948804F-BE0B-4D4C-A8B8-2989B0F83867}</author>
    <author>tc={5C01671D-D4FA-47BD-AABA-8818496719AF}</author>
    <author>tc={A781D3B2-1788-41FB-8D2A-05412165CC8C}</author>
    <author>tc={51FD90B6-C1AD-40B2-9FE2-5F3ACD70A68B}</author>
    <author>tc={E5F9582F-3ED6-43F3-AA76-9D2FAD10FA47}</author>
    <author>tc={269A957C-5A8C-43A5-A215-9EDDC9170716}</author>
    <author>tc={4A14B858-2032-42FD-801A-9985D9485479}</author>
    <author>tc={ED2000EA-C2AB-48A2-9C39-2E6835DCB78D}</author>
    <author>tc={07E607FD-3DE1-4724-8251-F47C56145846}</author>
    <author>tc={178974EC-17DB-44DA-99D0-D7B7F40AEC20}</author>
    <author>tc={DA3D2D92-C280-4D72-884C-CB39CD19E7FC}</author>
    <author>tc={3CE35EC2-F0C5-42B6-91AC-66116FBFA92B}</author>
    <author>tc={38C1225D-B7C9-4FB6-8A48-D5B82EC9308B}</author>
    <author>tc={80A13EE0-8461-4FE7-9E9B-3BF1E2405ABE}</author>
    <author>tc={6E3E5151-6CFA-456D-85AB-55F169882F56}</author>
    <author>tc={3F02029F-D0E9-4FDE-85B9-A092E5A738A9}</author>
    <author>tc={D8424F26-C001-496C-A3BC-53C1E6D68117}</author>
    <author>tc={B8AF4C26-4956-4864-A37A-2465916C75F5}</author>
    <author>tc={A000700F-B722-43E2-BABC-2FFB81C324A5}</author>
    <author>tc={448A54EE-ADD0-4BE1-BCEC-64BAAB4260EA}</author>
    <author>tc={BFDD744D-229F-40BD-90B4-CA2D7DB9048A}</author>
    <author>tc={7E817270-5514-4D96-8EC0-5C0966FBF1B7}</author>
    <author>tc={D9A74708-00F1-4B33-9ED6-DFDBFC90A0F2}</author>
    <author>tc={F023FF4F-3698-49A1-86F8-5CE2DCC8B4C8}</author>
    <author>tc={31F1A8F7-2C53-4105-B83E-37840D830B8D}</author>
    <author>tc={28AC63D1-2068-4108-B1D7-85D83E4E8C92}</author>
    <author>tc={A9C5F09F-B718-42F6-98CD-1C0DC1C8CA1C}</author>
  </authors>
  <commentList>
    <comment ref="B1" authorId="0" shapeId="0" xr:uid="{B610F4FF-FBA4-4911-B7E0-0FC23BD9DC50}">
      <text>
        <t>[Threaded comment]
Your version of Excel allows you to read this threaded comment; however, any edits to it will get removed if the file is opened in a newer version of Excel. Learn more: https://go.microsoft.com/fwlink/?linkid=870924
Comment:
    Theo thiết kế</t>
      </text>
    </comment>
    <comment ref="D1" authorId="1" shapeId="0" xr:uid="{5658605D-6A5B-4FD2-B3A3-0D90D758EFAF}">
      <text>
        <t>[Threaded comment]
Your version of Excel allows you to read this threaded comment; however, any edits to it will get removed if the file is opened in a newer version of Excel. Learn more: https://go.microsoft.com/fwlink/?linkid=870924
Comment:
    Theo thiết kế</t>
      </text>
    </comment>
    <comment ref="M1" authorId="2" shapeId="0" xr:uid="{9371181B-A105-469F-8060-5F5EDA8752E9}">
      <text>
        <t>[Threaded comment]
Your version of Excel allows you to read this threaded comment; however, any edits to it will get removed if the file is opened in a newer version of Excel. Learn more: https://go.microsoft.com/fwlink/?linkid=870924
Comment:
    Theo thiết kế</t>
      </text>
    </comment>
    <comment ref="AU1" authorId="3" shapeId="0" xr:uid="{9CC49FB8-0FCC-42B6-9C59-8F1FF532E31C}">
      <text>
        <t>[Threaded comment]
Your version of Excel allows you to read this threaded comment; however, any edits to it will get removed if the file is opened in a newer version of Excel. Learn more: https://go.microsoft.com/fwlink/?linkid=870924
Comment:
    Theo thiết kế.</t>
      </text>
    </comment>
    <comment ref="CA1" authorId="4" shapeId="0" xr:uid="{5B17C9ED-9256-4C45-9B66-C0E2CE37D83B}">
      <text>
        <t>[Threaded comment]
Your version of Excel allows you to read this threaded comment; however, any edits to it will get removed if the file is opened in a newer version of Excel. Learn more: https://go.microsoft.com/fwlink/?linkid=870924
Comment:
    Theo thiết kế</t>
      </text>
    </comment>
    <comment ref="CI1" authorId="5" shapeId="0" xr:uid="{225DC6A6-D8F2-4830-BA64-038B6973F521}">
      <text>
        <t>[Threaded comment]
Your version of Excel allows you to read this threaded comment; however, any edits to it will get removed if the file is opened in a newer version of Excel. Learn more: https://go.microsoft.com/fwlink/?linkid=870924
Comment:
    Theo thiết kế.</t>
      </text>
    </comment>
    <comment ref="DO1" authorId="6" shapeId="0" xr:uid="{83FDB334-F091-450E-AE0A-5AB1D9B5C9F2}">
      <text>
        <t>[Threaded comment]
Your version of Excel allows you to read this threaded comment; however, any edits to it will get removed if the file is opened in a newer version of Excel. Learn more: https://go.microsoft.com/fwlink/?linkid=870924
Comment:
    Theo thiết kế.</t>
      </text>
    </comment>
    <comment ref="EJ1" authorId="7" shapeId="0" xr:uid="{4986E7C3-A984-43ED-A3D0-55268FAC840F}">
      <text>
        <t>[Threaded comment]
Your version of Excel allows you to read this threaded comment; however, any edits to it will get removed if the file is opened in a newer version of Excel. Learn more: https://go.microsoft.com/fwlink/?linkid=870924
Comment:
    Theo thiết kế</t>
      </text>
    </comment>
    <comment ref="EN1" authorId="8" shapeId="0" xr:uid="{95C5BF01-2450-4FD7-AD74-D81A71574D15}">
      <text>
        <t>[Threaded comment]
Your version of Excel allows you to read this threaded comment; however, any edits to it will get removed if the file is opened in a newer version of Excel. Learn more: https://go.microsoft.com/fwlink/?linkid=870924
Comment:
    Theo thiết kế</t>
      </text>
    </comment>
    <comment ref="ET1" authorId="9" shapeId="0" xr:uid="{25E155A2-8043-4213-AB85-411F2AA24F64}">
      <text>
        <t>[Threaded comment]
Your version of Excel allows you to read this threaded comment; however, any edits to it will get removed if the file is opened in a newer version of Excel. Learn more: https://go.microsoft.com/fwlink/?linkid=870924
Comment:
    Theo thiết kế</t>
      </text>
    </comment>
    <comment ref="EW1" authorId="10" shapeId="0" xr:uid="{59946C1F-08F3-4209-87CF-FB7BB1099CE8}">
      <text>
        <t>[Threaded comment]
Your version of Excel allows you to read this threaded comment; however, any edits to it will get removed if the file is opened in a newer version of Excel. Learn more: https://go.microsoft.com/fwlink/?linkid=870924
Comment:
    Theo thiết kế</t>
      </text>
    </comment>
    <comment ref="FF1" authorId="11" shapeId="0" xr:uid="{6BD00A07-4D78-4F58-AF30-A0C90112639E}">
      <text>
        <t>[Threaded comment]
Your version of Excel allows you to read this threaded comment; however, any edits to it will get removed if the file is opened in a newer version of Excel. Learn more: https://go.microsoft.com/fwlink/?linkid=870924
Comment:
    Theo thiết kế</t>
      </text>
    </comment>
    <comment ref="FX1" authorId="12" shapeId="0" xr:uid="{147AB3C6-2A37-4B27-897B-7B183F57F151}">
      <text>
        <t>[Threaded comment]
Your version of Excel allows you to read this threaded comment; however, any edits to it will get removed if the file is opened in a newer version of Excel. Learn more: https://go.microsoft.com/fwlink/?linkid=870924
Comment:
    Theo thiết kế</t>
      </text>
    </comment>
    <comment ref="HA1" authorId="13" shapeId="0" xr:uid="{8DB245E2-6E6D-4C1A-920C-A29232D18C8F}">
      <text>
        <t>[Threaded comment]
Your version of Excel allows you to read this threaded comment; however, any edits to it will get removed if the file is opened in a newer version of Excel. Learn more: https://go.microsoft.com/fwlink/?linkid=870924
Comment:
    Theo thiết kế</t>
      </text>
    </comment>
    <comment ref="HT1" authorId="14" shapeId="0" xr:uid="{6CFE11C3-0781-4C07-977B-2CBCA96CD3B8}">
      <text>
        <t>[Threaded comment]
Your version of Excel allows you to read this threaded comment; however, any edits to it will get removed if the file is opened in a newer version of Excel. Learn more: https://go.microsoft.com/fwlink/?linkid=870924
Comment:
    Theo thiết kế</t>
      </text>
    </comment>
    <comment ref="HZ1" authorId="15" shapeId="0" xr:uid="{6948804F-BE0B-4D4C-A8B8-2989B0F83867}">
      <text>
        <t>[Threaded comment]
Your version of Excel allows you to read this threaded comment; however, any edits to it will get removed if the file is opened in a newer version of Excel. Learn more: https://go.microsoft.com/fwlink/?linkid=870924
Comment:
    Theo thiết kế</t>
      </text>
    </comment>
    <comment ref="OS1" authorId="16" shapeId="0" xr:uid="{5C01671D-D4FA-47BD-AABA-8818496719AF}">
      <text>
        <t>[Threaded comment]
Your version of Excel allows you to read this threaded comment; however, any edits to it will get removed if the file is opened in a newer version of Excel. Learn more: https://go.microsoft.com/fwlink/?linkid=870924
Comment:
    Theo thiết kế.</t>
      </text>
    </comment>
    <comment ref="X2" authorId="17" shapeId="0" xr:uid="{A781D3B2-1788-41FB-8D2A-05412165CC8C}">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B2" authorId="18" shapeId="0" xr:uid="{51FD90B6-C1AD-40B2-9FE2-5F3ACD70A68B}">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M2" authorId="19" shapeId="0" xr:uid="{E5F9582F-3ED6-43F3-AA76-9D2FAD10FA47}">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AQ2" authorId="20" shapeId="0" xr:uid="{269A957C-5A8C-43A5-A215-9EDDC9170716}">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CA2" authorId="21" shapeId="0" xr:uid="{4A14B858-2032-42FD-801A-9985D9485479}">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tên hố ga bản vẽ tại bảng phân loại tấm đan hố ga</t>
      </text>
    </comment>
    <comment ref="MS2" authorId="22" shapeId="0" xr:uid="{ED2000EA-C2AB-48A2-9C39-2E6835DCB78D}">
      <text>
        <t>[Threaded comment]
Your version of Excel allows you to read this threaded comment; however, any edits to it will get removed if the file is opened in a newer version of Excel. Learn more: https://go.microsoft.com/fwlink/?linkid=870924
Comment:
    Theo thiết kế</t>
      </text>
    </comment>
    <comment ref="D3" authorId="23" shapeId="0" xr:uid="{07E607FD-3DE1-4724-8251-F47C56145846}">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hố ga.</t>
      </text>
    </comment>
    <comment ref="AI3" authorId="24" shapeId="0" xr:uid="{178974EC-17DB-44DA-99D0-D7B7F40AEC20}">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AL3" authorId="25" shapeId="0" xr:uid="{DA3D2D92-C280-4D72-884C-CB39CD19E7FC}">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CJ3" authorId="26" shapeId="0" xr:uid="{3CE35EC2-F0C5-42B6-91AC-66116FBFA92B}">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CO3" authorId="27" shapeId="0" xr:uid="{38C1225D-B7C9-4FB6-8A48-D5B82EC9308B}">
      <text>
        <t>[Threaded comment]
Your version of Excel allows you to read this threaded comment; however, any edits to it will get removed if the file is opened in a newer version of Excel. Learn more: https://go.microsoft.com/fwlink/?linkid=870924
Comment:
    1. Thông tin này có thể thay đổi theo biện pháp thi công của hạng mục dự án.
2. Tại bảng này đang thể hiện thi công đến đỉnh K98 thì tiến hành đào.</t>
      </text>
    </comment>
    <comment ref="CP3" authorId="28" shapeId="0" xr:uid="{80A13EE0-8461-4FE7-9E9B-3BF1E2405ABE}">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EP3" authorId="29" shapeId="0" xr:uid="{6E3E5151-6CFA-456D-85AB-55F169882F56}">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cống tròn + cống hộp + ống nhựa và bảng phân loại rãnh xây + rãnh bê tông.</t>
      </text>
    </comment>
    <comment ref="ET3" authorId="30" shapeId="0" xr:uid="{3F02029F-D0E9-4FDE-85B9-A092E5A738A9}">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móng cống tròn, cống hộp</t>
      </text>
    </comment>
    <comment ref="EW3" authorId="31" shapeId="0" xr:uid="{D8424F26-C001-496C-A3BC-53C1E6D68117}">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đế cống.</t>
      </text>
    </comment>
    <comment ref="FQ3" authorId="32" shapeId="0" xr:uid="{B8AF4C26-4956-4864-A37A-2465916C75F5}">
      <text>
        <t>[Threaded comment]
Your version of Excel allows you to read this threaded comment; however, any edits to it will get removed if the file is opened in a newer version of Excel. Learn more: https://go.microsoft.com/fwlink/?linkid=870924
Comment:
    Mặc định =1</t>
      </text>
    </comment>
    <comment ref="GR3" authorId="33" shapeId="0" xr:uid="{A000700F-B722-43E2-BABC-2FFB81C324A5}">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thanh chống.</t>
      </text>
    </comment>
    <comment ref="GX3" authorId="34" shapeId="0" xr:uid="{448A54EE-ADD0-4BE1-BCEC-64BAAB4260EA}">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GY3" authorId="35" shapeId="0" xr:uid="{BFDD744D-229F-40BD-90B4-CA2D7DB9048A}">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HA3" authorId="36" shapeId="0" xr:uid="{7E817270-5514-4D96-8EC0-5C0966FBF1B7}">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HG3" authorId="37" shapeId="0" xr:uid="{D9A74708-00F1-4B33-9ED6-DFDBFC90A0F2}">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HZ3" authorId="38" shapeId="0" xr:uid="{F023FF4F-3698-49A1-86F8-5CE2DCC8B4C8}">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JB3" authorId="39" shapeId="0" xr:uid="{31F1A8F7-2C53-4105-B83E-37840D830B8D}">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KE3" authorId="40" shapeId="0" xr:uid="{28AC63D1-2068-4108-B1D7-85D83E4E8C92}">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KH3" authorId="41" shapeId="0" xr:uid="{A9C5F09F-B718-42F6-98CD-1C0DC1C8CA1C}">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<sst xmlns="http://schemas.openxmlformats.org/spreadsheetml/2006/main" count="14862" uniqueCount="2003">
  <si>
    <t>STT</t>
  </si>
  <si>
    <t>Thông tin lý trình</t>
  </si>
  <si>
    <t>Thông tin chung hố ga</t>
  </si>
  <si>
    <t>Thông tin kích thước hình học hố ga</t>
  </si>
  <si>
    <t>Hạng mục chiếm chỗ hố ga</t>
  </si>
  <si>
    <t>Thông tin tấm đan hố ga</t>
  </si>
  <si>
    <t>Thông tin vật liệu đào hố ga</t>
  </si>
  <si>
    <t>Thông tin cao độ hố ga</t>
  </si>
  <si>
    <t>Thông tin chiều cao C.Chỗ đắp trả hố thu</t>
  </si>
  <si>
    <t>Thông tin mái đào</t>
  </si>
  <si>
    <t>Thông tin khối lượng đào</t>
  </si>
  <si>
    <t>Thông tin lý trình truyền dẫn</t>
  </si>
  <si>
    <t>Thông tin đường truyền dẫn</t>
  </si>
  <si>
    <t>Thông tin chiều dài</t>
  </si>
  <si>
    <t>Thông tin móng đường truyền dẫn</t>
  </si>
  <si>
    <t>Thông tin đế cống</t>
  </si>
  <si>
    <t>Thông tin cấu tạo cống tròn</t>
  </si>
  <si>
    <t>Thông tính tính KL cấu kiện cống tròn, cống hộp (các loại phải lắp đặt)</t>
  </si>
  <si>
    <t>Thông tin kích thước hình học cống hộp, rãnh</t>
  </si>
  <si>
    <t>Thông tin tấm đan cống hộp, rãnh</t>
  </si>
  <si>
    <t>Thông tin kích thước hình học ống nhựa</t>
  </si>
  <si>
    <t>Cao độ thượng lưu</t>
  </si>
  <si>
    <t>Cao độ hạ lưu</t>
  </si>
  <si>
    <t>Thông tin vật liệu đào cống, rãnh</t>
  </si>
  <si>
    <t>Thông tin C.Cao C.Chỗ cống tròn</t>
  </si>
  <si>
    <t>Thông tin C.Cao C.Chỗ cống hộp, rãnh</t>
  </si>
  <si>
    <t>Thông tin C.Cao C.Chỗ ống nhựa</t>
  </si>
  <si>
    <t>D.Tích đào thượng lưu cống, rãnh, ống nhựa, rãnh thang</t>
  </si>
  <si>
    <t>D.Tích đào hạ lưu cống, rãnh, ống nhựa, rãnh thang</t>
  </si>
  <si>
    <t>Diện tích đào trung bình</t>
  </si>
  <si>
    <t>D.Tích đắp cát</t>
  </si>
  <si>
    <t>Diện tích trung bình</t>
  </si>
  <si>
    <t>Thông tin KL đắp cát</t>
  </si>
  <si>
    <t>Tọa độ</t>
  </si>
  <si>
    <t>Thông tin phủ bì hố ga (m)</t>
  </si>
  <si>
    <t>Kích thước hình học bê tông lót móng hố ga (m)</t>
  </si>
  <si>
    <t>Kích thước hình học bê tông móng hố ga (m)</t>
  </si>
  <si>
    <t>KTHH đế hố ga</t>
  </si>
  <si>
    <t>Kích thước hình học tường hố ga (m)</t>
  </si>
  <si>
    <t>KTHH dầm giữa hố ga</t>
  </si>
  <si>
    <t xml:space="preserve">Chát hố ga mặt trong </t>
  </si>
  <si>
    <t>Chát hố ga mặt ngoài, cạnh 01 +02 (m)</t>
  </si>
  <si>
    <t>Kích thước hình học tường mũ mố thớt dưới (m)</t>
  </si>
  <si>
    <t>Kích thước hình học tường mũ mố thớt trên (m)</t>
  </si>
  <si>
    <t>Hình thức đấu nối</t>
  </si>
  <si>
    <t>Phân loại đậy hố ga</t>
  </si>
  <si>
    <t>Hình thức đậy hố ga</t>
  </si>
  <si>
    <t>Loại tròn</t>
  </si>
  <si>
    <t>Loại vuông hoặc chữ nhật</t>
  </si>
  <si>
    <t>Diện tích đào hố ga</t>
  </si>
  <si>
    <t>Thông tin KL đào hố ga</t>
  </si>
  <si>
    <t>KTHH đế cống</t>
  </si>
  <si>
    <t>Khối lượng đế cống</t>
  </si>
  <si>
    <t>Thông tin chúng</t>
  </si>
  <si>
    <t>Lót móng</t>
  </si>
  <si>
    <t>Móng</t>
  </si>
  <si>
    <t>Đế</t>
  </si>
  <si>
    <t>Thân</t>
  </si>
  <si>
    <t>Mũ mố</t>
  </si>
  <si>
    <t>Thanh chống</t>
  </si>
  <si>
    <t>Chát</t>
  </si>
  <si>
    <t>Thông tin tấm đan tiêu chuẩn</t>
  </si>
  <si>
    <t>Thông tin tấm đan loại 02</t>
  </si>
  <si>
    <t>Thông tin tính tấm đan bổ sung</t>
  </si>
  <si>
    <t>Đáy đào thượng lưu</t>
  </si>
  <si>
    <t>Đỉnh lót thượng lưu</t>
  </si>
  <si>
    <t>Đỉnh móng thượng lưu</t>
  </si>
  <si>
    <t>Mũ tường, tường thượng lưu</t>
  </si>
  <si>
    <t>Đỉnh hoàn thiện thượng lưu</t>
  </si>
  <si>
    <t>Đáy đào hạ lưu</t>
  </si>
  <si>
    <t>Đỉnh lót hạ lưu</t>
  </si>
  <si>
    <t>Đỉnh móng hạ lưu</t>
  </si>
  <si>
    <t>Mũ tường, tường hạ lưu</t>
  </si>
  <si>
    <t>Đỉnh hoàn thiện hạ lưu</t>
  </si>
  <si>
    <t>Loại vật liệu đào</t>
  </si>
  <si>
    <t>Thượng lưu</t>
  </si>
  <si>
    <t>Hạ lưu</t>
  </si>
  <si>
    <t>Lót C.Chỗ đất</t>
  </si>
  <si>
    <t>Lót C.Chỗ đá</t>
  </si>
  <si>
    <t>móng C.Chỗ đất</t>
  </si>
  <si>
    <t>móng C.Chỗ đá</t>
  </si>
  <si>
    <t>Đế C.Chỗ đất</t>
  </si>
  <si>
    <t>Đế C.Chỗ đá</t>
  </si>
  <si>
    <t>Đỉnh cống C.Chỗ đất</t>
  </si>
  <si>
    <t>Đỉnh cống C.Chỗ đá</t>
  </si>
  <si>
    <t>C.Cao lót C.Chỗ đất</t>
  </si>
  <si>
    <t>C.Cao lót C.Chỗ đá</t>
  </si>
  <si>
    <t>C.Cao móng C.Chỗ đất</t>
  </si>
  <si>
    <t>C.Cao móng C.Chỗ đá</t>
  </si>
  <si>
    <t>C.Cao tường C.Chỗ đất</t>
  </si>
  <si>
    <t>C.Cao tường C.Chỗ đá</t>
  </si>
  <si>
    <t>C.Cao đệm cát C.Chỗ đất</t>
  </si>
  <si>
    <t>C.Cao đệm cát C.Chỗ đá</t>
  </si>
  <si>
    <t>C.Cao ống C.Chỗ đất</t>
  </si>
  <si>
    <t>C.Cao ống C.Chỗ đá</t>
  </si>
  <si>
    <t>C.Cao đắp cát C.Chỗ đất</t>
  </si>
  <si>
    <t>C.Cao đắp cát C.Chỗ đá</t>
  </si>
  <si>
    <t>Thông tin mái đào cống, rãnh, ống nhựa, rãnh thang</t>
  </si>
  <si>
    <t>Đào đất</t>
  </si>
  <si>
    <t>Đào đá</t>
  </si>
  <si>
    <t>KL đào cống, rãnh, ống nhựa, rãnh thang</t>
  </si>
  <si>
    <t>KL C.Chỗ C.Tròn</t>
  </si>
  <si>
    <t>KL C.Chỗ C.hộp</t>
  </si>
  <si>
    <t>KL C.Chỗ rãnh xây + bê tông</t>
  </si>
  <si>
    <t>KL C.Chỗ ống nhựa</t>
  </si>
  <si>
    <t>Tổng KL chiếm chỗ</t>
  </si>
  <si>
    <t>Kl đắp trả</t>
  </si>
  <si>
    <t>KL thừa</t>
  </si>
  <si>
    <t>Tuyến đường</t>
  </si>
  <si>
    <t>Lý trình tại tim hố ga</t>
  </si>
  <si>
    <t>Tên hố ga sau phân loại</t>
  </si>
  <si>
    <t>Tên hố ga theo bản vẽ</t>
  </si>
  <si>
    <t>Hình thức hố ga</t>
  </si>
  <si>
    <t>Kết cấu mũ mố</t>
  </si>
  <si>
    <t>Kết cấu tường</t>
  </si>
  <si>
    <t>Hình thức móng hố ga</t>
  </si>
  <si>
    <t>Kết cấu móng</t>
  </si>
  <si>
    <t>Chát mặt trong</t>
  </si>
  <si>
    <t>Chát mặt ngoài</t>
  </si>
  <si>
    <t>C.Dài (m)</t>
  </si>
  <si>
    <t>C.rộng (m)</t>
  </si>
  <si>
    <t>D (m)</t>
  </si>
  <si>
    <t>R (m)</t>
  </si>
  <si>
    <t>C (m)</t>
  </si>
  <si>
    <t>CD tường (m)</t>
  </si>
  <si>
    <t>CD dầm (m)</t>
  </si>
  <si>
    <t>C.Cao dầm giữa tường so với đáy hố ga (m)</t>
  </si>
  <si>
    <t>Máng thu</t>
  </si>
  <si>
    <t>Cạnh dài</t>
  </si>
  <si>
    <t>Cạnh rộng</t>
  </si>
  <si>
    <t>Cạnh chéo</t>
  </si>
  <si>
    <t>D1500</t>
  </si>
  <si>
    <t>D1000</t>
  </si>
  <si>
    <t>Rãnh B1000</t>
  </si>
  <si>
    <t>B1000CL</t>
  </si>
  <si>
    <t>D600</t>
  </si>
  <si>
    <t>Rãnh B800</t>
  </si>
  <si>
    <t>B2000</t>
  </si>
  <si>
    <t>Đường kính (m)</t>
  </si>
  <si>
    <t>Chiều dầy (m)</t>
  </si>
  <si>
    <t>Số lượng nắp đậy (C.Kiện)</t>
  </si>
  <si>
    <t>Chiều cao đào đá (m)</t>
  </si>
  <si>
    <t>Chiều cao đào đất (m)</t>
  </si>
  <si>
    <t>Tổng chiều cao đào</t>
  </si>
  <si>
    <t>Cao độ tự nhiên (m)</t>
  </si>
  <si>
    <t>CĐ đỉnh vỉa hè hoàn thiện (m)</t>
  </si>
  <si>
    <t>Cao độ đỉnh K98 (m)</t>
  </si>
  <si>
    <t>Cao độ hiện trạng trước khi đào (m)</t>
  </si>
  <si>
    <t>Đáy đào (m)</t>
  </si>
  <si>
    <t>C.Sâu đào (m)</t>
  </si>
  <si>
    <t>Đỉnh lót móng (m)</t>
  </si>
  <si>
    <t>CĐ đỉnh móng</t>
  </si>
  <si>
    <t>CĐ đáy hố ga (m)</t>
  </si>
  <si>
    <t>C.Cao tường (m)</t>
  </si>
  <si>
    <t>Đỉnh tường dưới dầm giữa tường (m)</t>
  </si>
  <si>
    <t>Đỉnh dầm giữa tường (m)</t>
  </si>
  <si>
    <t>Đỉnh tường (m)</t>
  </si>
  <si>
    <t>Đỉnh mũ mố thớt dưới (m)</t>
  </si>
  <si>
    <t>CĐ đỉnh hố ga (m)</t>
  </si>
  <si>
    <t>Tổng chiều cao hố ga</t>
  </si>
  <si>
    <t>Chênh cao đỉnh hố ga và hiện trạng đào (m)</t>
  </si>
  <si>
    <t>Tổng chiều cao chiếm chỗ đắp trả</t>
  </si>
  <si>
    <t>Chiều cao lót C.Chỗ đất (m)</t>
  </si>
  <si>
    <t>Chiều cao móng C.Chỗ đất (m)</t>
  </si>
  <si>
    <t>Chiều cao tường C.Chỗ đất (m)</t>
  </si>
  <si>
    <t>Chiều cao lót C.Chỗ đá (m)</t>
  </si>
  <si>
    <t>Chiều cao móng C.Chỗ đá (m)</t>
  </si>
  <si>
    <t>Chiều cao tường C.Chỗ đá (m)</t>
  </si>
  <si>
    <t>Tổng C.Cao C.Chỗ đất</t>
  </si>
  <si>
    <t>Tổng C.Cao C.Chỗ đá</t>
  </si>
  <si>
    <t>Chênh đất so với thiết kế</t>
  </si>
  <si>
    <t>Chênh đá so với thiết kế</t>
  </si>
  <si>
    <t>Chiều rộng đáy đào nhỏ (m)</t>
  </si>
  <si>
    <t>Tỷ lệ mở mái (m)</t>
  </si>
  <si>
    <t>Số cạnh mái trái</t>
  </si>
  <si>
    <t>Số cạnh mái phải</t>
  </si>
  <si>
    <t>C.Rộng đào đáy lớn đất (m)</t>
  </si>
  <si>
    <t>C.Rộng đào đáy lớn đá (m)</t>
  </si>
  <si>
    <t>Diện tích đào đất (m2)</t>
  </si>
  <si>
    <t>Diện tích đào đá (m2)</t>
  </si>
  <si>
    <t>Tổng DT đào (m2)</t>
  </si>
  <si>
    <t>KL đào đất (m3)</t>
  </si>
  <si>
    <t>KL đào đá (m3)</t>
  </si>
  <si>
    <t>Tổng KL đào (m3)</t>
  </si>
  <si>
    <t>Kl chiếm chỗ đất (m3)</t>
  </si>
  <si>
    <t>KL chiếm chỗ đá (m3)</t>
  </si>
  <si>
    <t>Tổng chiếm chỗ (m3)</t>
  </si>
  <si>
    <t>KL đắp trả đất (m3)</t>
  </si>
  <si>
    <t>KL đắp trả đá (m3)</t>
  </si>
  <si>
    <t>Tổng đắp trả (m3)</t>
  </si>
  <si>
    <t>KL thừa đất (m3)</t>
  </si>
  <si>
    <t>KL thừa đá (m3)</t>
  </si>
  <si>
    <t>Tổng thừa (m3)</t>
  </si>
  <si>
    <t>Từ lý trình</t>
  </si>
  <si>
    <t>Đến lý trình</t>
  </si>
  <si>
    <t>Từ hố ga</t>
  </si>
  <si>
    <t>Đến hố ga</t>
  </si>
  <si>
    <t>Hình thức truyền dẫn</t>
  </si>
  <si>
    <t>Loại truyền dẫn</t>
  </si>
  <si>
    <t>Tên loại truyền dẫn sau phân loại</t>
  </si>
  <si>
    <t>Tổng chiều dài (m)</t>
  </si>
  <si>
    <t>Chiều dài 01 cấu kiện (m)</t>
  </si>
  <si>
    <t>SL cấu kiện tính KL</t>
  </si>
  <si>
    <t>Phân loại móng cống tròn, cống hộp</t>
  </si>
  <si>
    <t>Loại móng</t>
  </si>
  <si>
    <t>Hình thức móng</t>
  </si>
  <si>
    <t>Tên loại đế cống</t>
  </si>
  <si>
    <t>Cấu tạo đế cống</t>
  </si>
  <si>
    <t>D</t>
  </si>
  <si>
    <t>R</t>
  </si>
  <si>
    <t>C</t>
  </si>
  <si>
    <t>SL đế cống/01 cấu kiện truyền dẫn (C.Kiện)</t>
  </si>
  <si>
    <t>KL 01 đế cống</t>
  </si>
  <si>
    <t>Tổng số lượng đế cống</t>
  </si>
  <si>
    <t>Tổng KL đế cống</t>
  </si>
  <si>
    <t>C.Dầy phủ bì (m)</t>
  </si>
  <si>
    <t>Số cạnh</t>
  </si>
  <si>
    <t>Lòng sử dụng (m)</t>
  </si>
  <si>
    <t>C.Cao cấu kiện</t>
  </si>
  <si>
    <t>C.Cao lót móng (m)</t>
  </si>
  <si>
    <t>C.Rộng lót móng</t>
  </si>
  <si>
    <t>C.Cao móng (m)</t>
  </si>
  <si>
    <t>C.Rộng móng (m)</t>
  </si>
  <si>
    <t>C.Cao đế (tại vị trí đặt C.Kiện) (m)</t>
  </si>
  <si>
    <t>Tổng C.Cao cống (m)</t>
  </si>
  <si>
    <t>Chiều dài mối nối C.Kiện (m)</t>
  </si>
  <si>
    <t>Số lượng C.Kiện dùng để tính chiều dài bổ sung (C.Kiện)</t>
  </si>
  <si>
    <t>SL cấu kiện nguyên</t>
  </si>
  <si>
    <t>C.Dài cần để lắp đặt được theo số CK nguyên (m)</t>
  </si>
  <si>
    <t>Tổng C.Dài lắp đặt theo số CK nguyên (m)</t>
  </si>
  <si>
    <t>C.Dài thực tế còn thừa (+)/thiếu (-) so với C.Rộng lòng mũ mố hố ga (m)</t>
  </si>
  <si>
    <t>Xác định ống cống cần thêm</t>
  </si>
  <si>
    <t>C.Dài còn thừa (+)/thiếu (-) sau tính theo CK tính KL (m)</t>
  </si>
  <si>
    <t>Cấu tạo tường</t>
  </si>
  <si>
    <t>Cấu tạo mũ mố</t>
  </si>
  <si>
    <t>C.Rộng lót móng (m)</t>
  </si>
  <si>
    <t>C.Cao đế (m)</t>
  </si>
  <si>
    <t>C.Rộng đế (m)</t>
  </si>
  <si>
    <t>C.Dầy tường 01 bên (m)</t>
  </si>
  <si>
    <t>Số lượng tường (m)</t>
  </si>
  <si>
    <t>C.Rộng lòng sử dụng (m)</t>
  </si>
  <si>
    <t>C.Cao tường cống hộp (m)</t>
  </si>
  <si>
    <t>C.Cao tường rãnh</t>
  </si>
  <si>
    <t>C.Cao tường gộp</t>
  </si>
  <si>
    <t>C.Cao mũ mố thớt dưới (m)</t>
  </si>
  <si>
    <t>C.Rộng mũ mố dưới</t>
  </si>
  <si>
    <t>C.Cao mũ mố thớt trên (m)</t>
  </si>
  <si>
    <t>C.Rộng mũ mố trên</t>
  </si>
  <si>
    <t>Loại thanh chống</t>
  </si>
  <si>
    <t>Cấu tạo thanh chống</t>
  </si>
  <si>
    <t>C.Cao thanh chống (m)</t>
  </si>
  <si>
    <t>C.Rộng thanh chống (m)</t>
  </si>
  <si>
    <t>Số lượng thanh chống (cái)</t>
  </si>
  <si>
    <t>C.Cao chát mặt trong (m)</t>
  </si>
  <si>
    <t>C.Cao chát mặt ngoài (m)</t>
  </si>
  <si>
    <t>Tổng chiều cao (m)</t>
  </si>
  <si>
    <t>Tên loại tấm đan tiêu chuẩn</t>
  </si>
  <si>
    <t>Cấu tạo tấm đan truyền dẫn tấm đan tiêu chuẩn</t>
  </si>
  <si>
    <t xml:space="preserve">Số lượng </t>
  </si>
  <si>
    <t xml:space="preserve">C.Dài </t>
  </si>
  <si>
    <t xml:space="preserve">C.Rộng </t>
  </si>
  <si>
    <t xml:space="preserve">C.Cao </t>
  </si>
  <si>
    <t>Tên loại tấm đan loại 02</t>
  </si>
  <si>
    <t>Cấu tạo tấm đan truyền dẫn</t>
  </si>
  <si>
    <t>Chiều dài mối nối (m)</t>
  </si>
  <si>
    <t>Số lượng T.Đan dùng để tính chiều dài bổ sung (C.Kiện)</t>
  </si>
  <si>
    <t>Chiều dài cần để lắp đặt được theo số CK nguyên (m)</t>
  </si>
  <si>
    <t>Tổng chiều dài lắp đặt theo số CK nguyên (m)</t>
  </si>
  <si>
    <t>Chiều dài thực tế còn thừa (+)/thiếu (-) so với C.Rộng lòng mũ mố hố ga (m)</t>
  </si>
  <si>
    <t>Tổng C.Cao ống (m)</t>
  </si>
  <si>
    <t>C.Cao đệm cát (m)</t>
  </si>
  <si>
    <t>C.Cao đắp cát (m)</t>
  </si>
  <si>
    <t>Hiện trạng trước khi đào thượng lưu (m)</t>
  </si>
  <si>
    <t>Đáy đào gộp (C.Tròn, C.Hộp, Rãnh, Ô.Nhựa, rãnh thang)</t>
  </si>
  <si>
    <t>Chiều sâu đào</t>
  </si>
  <si>
    <t>Đáy đào cống tròn (m)</t>
  </si>
  <si>
    <t>Đáy đào cống hộp (m)</t>
  </si>
  <si>
    <t>Đáy đào rãnh (m)</t>
  </si>
  <si>
    <t>Đáy đào ống nhựa (m)</t>
  </si>
  <si>
    <t>Đỉnh lót gộp (C.Tròn, C.Hộp, Rãnh, ống nhựa, rãnh thang)</t>
  </si>
  <si>
    <t>Đỉnh lót ống nhựa</t>
  </si>
  <si>
    <t>Đỉnh lót cống tròn (m)</t>
  </si>
  <si>
    <t>Đỉnh lót cống hộp (m)</t>
  </si>
  <si>
    <t>Đỉnh lót rãnh (m)</t>
  </si>
  <si>
    <t>Đỉnh móng gộp (C.Tròn, C.Hộp, Rãnh, rãnh thang)</t>
  </si>
  <si>
    <t>Đỉnh móng cống tròn (m)</t>
  </si>
  <si>
    <t>Đỉnh móng cống hộp (m)</t>
  </si>
  <si>
    <t>Đỉnh móng rãnh (m)</t>
  </si>
  <si>
    <t>Đỉnh đế cống (m)</t>
  </si>
  <si>
    <t>Đáy dòng chảy (m)</t>
  </si>
  <si>
    <t>C.Cao tường cống, rãnh (m)</t>
  </si>
  <si>
    <t>Đỉnh tường C.Hộp, rãnh (m)</t>
  </si>
  <si>
    <t>Đỉnh mũ mố thớt dưới cống hộp rãnh (m)</t>
  </si>
  <si>
    <t>Đỉnh gộp (C.Tròn, C.Hộp, rãnh, Ô.Nhựa, Rãnh thang (m)</t>
  </si>
  <si>
    <t>Đỉnh trong lòng sử dụng (m)</t>
  </si>
  <si>
    <t>Đỉnh cống tròn (m)</t>
  </si>
  <si>
    <t>Đỉnh cống hộp (m)</t>
  </si>
  <si>
    <t>Đỉnh rãnh (m)</t>
  </si>
  <si>
    <t>Đỉnh ống nhựa (m)</t>
  </si>
  <si>
    <t>Đỉnh đắp cát (m)</t>
  </si>
  <si>
    <t>Hiện trạng trước khi đào hạ lưu (m)</t>
  </si>
  <si>
    <t>Tổng chiều sâu đào</t>
  </si>
  <si>
    <t>C.Cao lót T.Lưu</t>
  </si>
  <si>
    <t>C.Cao lót H.lưu</t>
  </si>
  <si>
    <t>C.Cao lót móng T.Bình</t>
  </si>
  <si>
    <t>C.Cao móng T.Lưu</t>
  </si>
  <si>
    <t>C.Cao móng H.Lưu</t>
  </si>
  <si>
    <t>C.Cao móng T.Bình</t>
  </si>
  <si>
    <t>C.Cao đế T.Lưu</t>
  </si>
  <si>
    <t>C.Cao đế H.Lưu</t>
  </si>
  <si>
    <t>C.Cao đế T.Bình</t>
  </si>
  <si>
    <t>C.Cao cống T.Lưu</t>
  </si>
  <si>
    <t>C.Cao cống H.Lưu</t>
  </si>
  <si>
    <t>C.Cống cống T.Bình</t>
  </si>
  <si>
    <t>C.Cao lót H.Lưu</t>
  </si>
  <si>
    <t>C.Cao lót T.Bình</t>
  </si>
  <si>
    <t>C.Cao tường T.Lưu</t>
  </si>
  <si>
    <t>C.Cao tường H.Lưu</t>
  </si>
  <si>
    <t>C.Cao tường T.Bình</t>
  </si>
  <si>
    <t>C.Cao đệm cát T.Lưu</t>
  </si>
  <si>
    <t>C.Cao đệm cát H.Lưu</t>
  </si>
  <si>
    <t>C.Cao đệm cát T.Bình</t>
  </si>
  <si>
    <t>C.Cao ống T.Lưu</t>
  </si>
  <si>
    <t>C.Cao ống H.Lưu</t>
  </si>
  <si>
    <t>C.Cao T.Bình</t>
  </si>
  <si>
    <t>C.Cao đắp cát T.Lưu</t>
  </si>
  <si>
    <t>C.Cao Đắp cát H.Lưu</t>
  </si>
  <si>
    <t>C.Cao đắp cát T.Bình</t>
  </si>
  <si>
    <t>Tỷ lệ mở mái</t>
  </si>
  <si>
    <t>C.Rộng đào đáy lớn (m)</t>
  </si>
  <si>
    <t>D.Tích đào (m2)</t>
  </si>
  <si>
    <t>Tổng KL đào cống, rãnh, ống nhựa, rãnh thang (m3)</t>
  </si>
  <si>
    <t>KL C.Chỗ đất cống tròn (m3)</t>
  </si>
  <si>
    <t>KL C.Chỗ đá cống tròn (m3)</t>
  </si>
  <si>
    <t>Tổng KL chiếm chỗ C.Tròn (m3)</t>
  </si>
  <si>
    <t>KL C.chỗ đất cống hộp (m3)</t>
  </si>
  <si>
    <t>KL C.chỗ đá cống hộp (m3)</t>
  </si>
  <si>
    <t>Tổng KL C.chỗ cống hộp (m3)</t>
  </si>
  <si>
    <t>KL C.chỗ đất rãnh (m3)</t>
  </si>
  <si>
    <t>KL C.chỗ đá rãnh (m3)</t>
  </si>
  <si>
    <t>Tổng KL C.chỗ rãnh (m3)</t>
  </si>
  <si>
    <t>KL C.Chỗ đất ống nhựa (m)</t>
  </si>
  <si>
    <t>KL C.Chỗ đá ống nhựa (m3)</t>
  </si>
  <si>
    <t>Tổng KL C.Chỗ ống nhựa (m3)</t>
  </si>
  <si>
    <t>KL C.chỗ đất (m3)</t>
  </si>
  <si>
    <t>KL C.Chỗ đá (m3)</t>
  </si>
  <si>
    <t>Tổng KL đắp trả (m3)</t>
  </si>
  <si>
    <t>Tổng KL thừa (m3)</t>
  </si>
  <si>
    <t>C.Sâu đắp (m)</t>
  </si>
  <si>
    <t>C.Rộng đắp đáy lớn (m)</t>
  </si>
  <si>
    <t>D.Tích đắp (m2)</t>
  </si>
  <si>
    <t>KL đắp cát trước chiếm chỗ (m3)</t>
  </si>
  <si>
    <t>KL chiếm chỗ (m3)</t>
  </si>
  <si>
    <t>KL đắp cát sau chiếm chỗ (m3)</t>
  </si>
  <si>
    <t>x</t>
  </si>
  <si>
    <t>y</t>
  </si>
  <si>
    <t>Tên Biến</t>
  </si>
  <si>
    <t>ThongTinLyTrinh_TuyenDuong</t>
  </si>
  <si>
    <t>ThongTinLyTrinh_LyTrinhTaiTimHoGa</t>
  </si>
  <si>
    <t>ThongTinChungHoGa_TenHoGaSauPhanLoai</t>
  </si>
  <si>
    <t>ThongTinChungHoGa_TenHoGaTheoBanVe</t>
  </si>
  <si>
    <t>ThongTinChungHoGa_HinhThucHoGa</t>
  </si>
  <si>
    <t>ThongTinChungHoGa_KetCauMuMo</t>
  </si>
  <si>
    <t>ThongTinChungHoGa_KetCauTuong</t>
  </si>
  <si>
    <t>ThongTinChungHoGa_HinhThucMongHoGa</t>
  </si>
  <si>
    <t>ThongTinChungHoGa_KetCauMong</t>
  </si>
  <si>
    <t>ThongTinChungHoGa_ChatMatTrong</t>
  </si>
  <si>
    <t>ThongTinChungHoGa_ChatMatNgoai</t>
  </si>
  <si>
    <t>PhuBiHoGa_CDai</t>
  </si>
  <si>
    <t>PhuBiHoGa_CRong</t>
  </si>
  <si>
    <t>BeTongLotMong_D</t>
  </si>
  <si>
    <t>BeTongLotMong_R</t>
  </si>
  <si>
    <t>BeTongLotMong_C</t>
  </si>
  <si>
    <t>BeTongMongHoGa_D</t>
  </si>
  <si>
    <t>BeTongMongHoGa_R</t>
  </si>
  <si>
    <t>BeTongMongHoGa_C</t>
  </si>
  <si>
    <t>DeHoGa_D</t>
  </si>
  <si>
    <t>DeHoGa_R</t>
  </si>
  <si>
    <t>DeHoGa_C</t>
  </si>
  <si>
    <t>TuongHoGa_D</t>
  </si>
  <si>
    <t>TuongHoGa_R</t>
  </si>
  <si>
    <t>TuongHoGa_C</t>
  </si>
  <si>
    <t>TuongHoGa_CdTuong</t>
  </si>
  <si>
    <t>DamGiuaHoGa_D</t>
  </si>
  <si>
    <t>DamGiuaHoGa_R</t>
  </si>
  <si>
    <t>DamGiuaHoGa_C</t>
  </si>
  <si>
    <t>DamGiuaHoGa_CdDam</t>
  </si>
  <si>
    <t>DamGiuaHoGa_CCaoDamGiuaTuongSoVoiDayHoGa</t>
  </si>
  <si>
    <t>ChatMatTrong_D</t>
  </si>
  <si>
    <t>ChatMatTrong_R</t>
  </si>
  <si>
    <t>ChatMatTrong_C</t>
  </si>
  <si>
    <t>ChatMatNgoaiCanh_D</t>
  </si>
  <si>
    <t>ChatMatNgoaiCanh_R</t>
  </si>
  <si>
    <t>ChatMatNgoaiCanh_C</t>
  </si>
  <si>
    <t>MuMoThotDuoi_D</t>
  </si>
  <si>
    <t>MuMoThotDuoi_R</t>
  </si>
  <si>
    <t>MuMoThotDuoi_C</t>
  </si>
  <si>
    <t>MuMoThotDuoi_CdTuong</t>
  </si>
  <si>
    <t>MuMoThotTren_D</t>
  </si>
  <si>
    <t>MuMoThotTren_R</t>
  </si>
  <si>
    <t>MuMoThotTren_C</t>
  </si>
  <si>
    <t>MuMoThotTren_CdTuong</t>
  </si>
  <si>
    <t>HinhThucDauNoi1_Loai</t>
  </si>
  <si>
    <t>HinhThucDauNoi1_CanhDai</t>
  </si>
  <si>
    <t>HinhThucDauNoi1_CanhRong</t>
  </si>
  <si>
    <t>HinhThucDauNoi1_CanhCheo</t>
  </si>
  <si>
    <t>HinhThucDauNoi2_Loai</t>
  </si>
  <si>
    <t>HinhThucDauNoi2_CanhDai</t>
  </si>
  <si>
    <t>HinhThucDauNoi2_CanhRong</t>
  </si>
  <si>
    <t>HinhThucDauNoi2_CanhCheo</t>
  </si>
  <si>
    <t>HinhThucDauNoi3_Loai</t>
  </si>
  <si>
    <t>HinhThucDauNoi3_CanhDai</t>
  </si>
  <si>
    <t>HinhThucDauNoi3_CanhRong</t>
  </si>
  <si>
    <t>HinhThucDauNoi3_CanhCheo</t>
  </si>
  <si>
    <t>HinhThucDauNoi4_Loai</t>
  </si>
  <si>
    <t>HinhThucDauNoi4_CanhDai</t>
  </si>
  <si>
    <t>HinhThucDauNoi4_CanhRong</t>
  </si>
  <si>
    <t>HinhThucDauNoi4_CanhCheo</t>
  </si>
  <si>
    <t>HinhThucDauNoi5_Loai</t>
  </si>
  <si>
    <t>HinhThucDauNoi5_CanhDai</t>
  </si>
  <si>
    <t>HinhThucDauNoi5_CanhRong</t>
  </si>
  <si>
    <t>HinhThucDauNoi5_CanhCheo</t>
  </si>
  <si>
    <t>HinhThucDauNoi6_Loai</t>
  </si>
  <si>
    <t>HinhThucDauNoi6_CanhDai</t>
  </si>
  <si>
    <t>HinhThucDauNoi6_CanhRong</t>
  </si>
  <si>
    <t>HinhThucDauNoi6_CanhCheo</t>
  </si>
  <si>
    <t>HinhThucDauNoi7_Loai</t>
  </si>
  <si>
    <t>HinhThucDauNoi7_CanhDai</t>
  </si>
  <si>
    <t>HinhThucDauNoi7_CanhRong</t>
  </si>
  <si>
    <t>HinhThucDauNoi7_CanhCheo</t>
  </si>
  <si>
    <t>HinhThucDauNoi8_Loai</t>
  </si>
  <si>
    <t>HinhThucDauNoi8_CanhDai</t>
  </si>
  <si>
    <t>HinhThucDauNoi8_CanhRong</t>
  </si>
  <si>
    <t>HinhThucDauNoi8_CanhCheo</t>
  </si>
  <si>
    <t>ThongTinTamDanHoGa2_PhanLoaiDayHoGa</t>
  </si>
  <si>
    <t>ThongTinTamDanHoGa2_HinhThucDayHoGa</t>
  </si>
  <si>
    <t>ThongTinTamDanHoGa2_DuongKinh</t>
  </si>
  <si>
    <t>ThongTinTamDanHoGa2_ChieuDay</t>
  </si>
  <si>
    <t>ThongTinTamDanHoGa2_D</t>
  </si>
  <si>
    <t>ThongTinTamDanHoGa2_R</t>
  </si>
  <si>
    <t>ThongTinTamDanHoGa2_C</t>
  </si>
  <si>
    <t>ThongTinTamDanHoGa2_SoLuongNapDay</t>
  </si>
  <si>
    <t>ThongTinVatLieuDaoHoGa_LoaiVatLieuDao</t>
  </si>
  <si>
    <t>ThongTinVatLieuDaoHoGa_ChieuCaoDaoDa</t>
  </si>
  <si>
    <t>ThongTinVatLieuDaoHoGa_ChieuCaoDaoDat</t>
  </si>
  <si>
    <t>ThongTinVatLieuDaoHoGa_TongChieuCaoDao</t>
  </si>
  <si>
    <t>ThongTinCaoDoHoGa_CaoDoTuNhien</t>
  </si>
  <si>
    <t>ThongTinCaoDoHoGa_CdDinhViaHeHoanThien</t>
  </si>
  <si>
    <t>ThongTinCaoDoHoGa_CaoDoDinhK98</t>
  </si>
  <si>
    <t>ThongTinCaoDoHoGa_CaoDoHienTrangTruocKhiDao</t>
  </si>
  <si>
    <t>ThongTinCaoDoHoGa_DayDao</t>
  </si>
  <si>
    <t>ThongTinCaoDoHoGa_CSauDao</t>
  </si>
  <si>
    <t>ThongTinCaoDoHoGa_DinhLotMong</t>
  </si>
  <si>
    <t>ThongTinCaoDoHoGa_CdDinhMong</t>
  </si>
  <si>
    <t>ThongTinCaoDoHoGa_CdDayHoGa</t>
  </si>
  <si>
    <t>ThongTinCaoDoHoGa_CCaoTuong</t>
  </si>
  <si>
    <t>ThongTinCaoDoHoGa_DinhTuongDuoiDamGiuaTuong</t>
  </si>
  <si>
    <t>ThongTinCaoDoHoGa_DinhDamGiuaTuong</t>
  </si>
  <si>
    <t>ThongTinCaoDoHoGa_DinhTuong</t>
  </si>
  <si>
    <t>ThongTinCaoDoHoGa_DinhMuMoThotDuoi</t>
  </si>
  <si>
    <t>ThongTinCaoDoHoGa_CdDinhHoGa</t>
  </si>
  <si>
    <t>ThongTinCaoDoHoGa_TongChieuCaoHoGa</t>
  </si>
  <si>
    <t>ThongTinCaoDoHoGa_ChenhCaoDinhHoGaVaHienTrangDao</t>
  </si>
  <si>
    <t>ThongTinCaoDoHoGa_TongChieuCaoChiemChoDapTra</t>
  </si>
  <si>
    <t>TTCCCCDTHT_ChieuCaoLotDat</t>
  </si>
  <si>
    <t>TTCCCCDTHT_ChieuCaoMongDat</t>
  </si>
  <si>
    <t>TTCCCCDTHT_ChieuCaoTuongDat</t>
  </si>
  <si>
    <t>TTCCCCDTHT_ChieuCaoLotDa</t>
  </si>
  <si>
    <t>TTCCCCDTHT_ChieuCaoMongDa</t>
  </si>
  <si>
    <t>TTCCCCDTHT_ChieuCaoTuongDa</t>
  </si>
  <si>
    <t>TTCCCCDTHT_TongCieuCaoDat</t>
  </si>
  <si>
    <t>TTCCCCDTHT_TongChieuCaoDa</t>
  </si>
  <si>
    <t>TTCCCCDTHT_ChenhDatSoVoiTK</t>
  </si>
  <si>
    <t>TTCCCCDTHT_ChenhDaSoVoiTK</t>
  </si>
  <si>
    <t>ThongTinMaiDao_ChieuRongDayDaoNho</t>
  </si>
  <si>
    <t>ThongTinMaiDao_TyLeMoMai</t>
  </si>
  <si>
    <t>ThongTinMaiDao_SoCanhMaiTrai</t>
  </si>
  <si>
    <t>ThongTinMaiDao_SoCanhMaiPhai</t>
  </si>
  <si>
    <t>TTKLD_CRongDaoDayLonDat</t>
  </si>
  <si>
    <t>TTKLD_CRongDaoDayLonDa</t>
  </si>
  <si>
    <t>TTKLD_DienTichDaoDat</t>
  </si>
  <si>
    <t>TTKLD_DienTichDaoDa</t>
  </si>
  <si>
    <t>TTKLD_TongDtDao</t>
  </si>
  <si>
    <t>TTKLD_KlDaoDat</t>
  </si>
  <si>
    <t>TTKLD_KlDaoDa</t>
  </si>
  <si>
    <t>TTKLD_TongKlDao</t>
  </si>
  <si>
    <t>TTKLD_KlChiemChoDat</t>
  </si>
  <si>
    <t>TTKLD_KlChiemChoDa</t>
  </si>
  <si>
    <t>TTKLD_TongChiemCho</t>
  </si>
  <si>
    <t>TTKLD_KlDapTraDat</t>
  </si>
  <si>
    <t>TTKLD_KlDapTraDa</t>
  </si>
  <si>
    <t>TTKLD_TongDapTra</t>
  </si>
  <si>
    <t>TTKLD_KlThuaDat</t>
  </si>
  <si>
    <t>TTKLD_KlThuaDa</t>
  </si>
  <si>
    <t>TTKLD_TongThua</t>
  </si>
  <si>
    <t>ThongTinLyTrinhTruyenDan_TuLyTrinh</t>
  </si>
  <si>
    <t>ThongTinLyTrinhTruyenDan_DenLyTrinh</t>
  </si>
  <si>
    <t>ThongTinLyTrinhTruyenDan_TuHoGa</t>
  </si>
  <si>
    <t>ThongTinLyTrinhTruyenDan_DenHoGa</t>
  </si>
  <si>
    <t>ThongTinDuongTruyenDan_HinhThucTruyenDan</t>
  </si>
  <si>
    <t>ThongTinDuongTruyenDan_LoaiTruyenDan</t>
  </si>
  <si>
    <t>ThongTinDuongTruyenDan_TenLoaiTruyenDanSauPhanLoai</t>
  </si>
  <si>
    <t>TTCDSLCauKienDuongTruyenDan_TongChieuDai</t>
  </si>
  <si>
    <t>TTCDSLCauKienDuongTruyenDan_ChieuDai01CauKien</t>
  </si>
  <si>
    <t>TTCDSLCauKienDuongTruyenDan_SlCauKienTinhKl</t>
  </si>
  <si>
    <t>ThongTinMongDuongTruyenDan_PhanLoaiMongCongTronCongHop</t>
  </si>
  <si>
    <t>ThongTinMongDuongTruyenDan_LoaiMong</t>
  </si>
  <si>
    <t>ThongTinMongDuongTruyenDan_HinhThucMong</t>
  </si>
  <si>
    <t>ThongTinDeCong_TenLoaiDeCong</t>
  </si>
  <si>
    <t>ThongTinDeCong_CauTaoDeCong</t>
  </si>
  <si>
    <t>ThongTinDeCong_D</t>
  </si>
  <si>
    <t>ThongTinDeCong_R</t>
  </si>
  <si>
    <t>ThongTinDeCong_C</t>
  </si>
  <si>
    <t>ThongTinDeCong_SlDeCong01CauKienTruyenDan</t>
  </si>
  <si>
    <t>ThongTinDeCong_Kl01DeCong</t>
  </si>
  <si>
    <t>ThongTinDeCong_TongSoLuongDC</t>
  </si>
  <si>
    <t>ThongTinDeCong_TongKLDeCong</t>
  </si>
  <si>
    <t>ThongTinCauTaoCongTron_CDayPhuBi</t>
  </si>
  <si>
    <t>ThongTinCauTaoCongTron_SoCanh</t>
  </si>
  <si>
    <t>ThongTinCauTaoCongTron_LongSuDung</t>
  </si>
  <si>
    <t>ThongTinCauTaoCongTron_CCaoCauKien</t>
  </si>
  <si>
    <t>ThongTinCauTaoCongTron_CCaoLotMong</t>
  </si>
  <si>
    <t>ThongTinCauTaoCongTron_CRongLotMong</t>
  </si>
  <si>
    <t>ThongTinCauTaoCongTron_CCaoMong</t>
  </si>
  <si>
    <t>ThongTinCauTaoCongTron_CRongMong</t>
  </si>
  <si>
    <t>ThongTinCauTaoCongTron_CCaoDe</t>
  </si>
  <si>
    <t>ThongTinCauTaoCongTron_TongCCaoCong</t>
  </si>
  <si>
    <t>TTTKLCKCTCH_CDMoiNoiCKien</t>
  </si>
  <si>
    <t>TTTKLCKCTCH_SLCKDungDeTinhCD</t>
  </si>
  <si>
    <t>TTTKLCKCTCH_SLCKNguyen</t>
  </si>
  <si>
    <t>TTTKLCKCTCH_CDCanLapDat</t>
  </si>
  <si>
    <t>TTTKLCKCTCH_TongCD</t>
  </si>
  <si>
    <t>TTTKLCKCTCH_CDThucTeThuaThieu</t>
  </si>
  <si>
    <t>TTTKLCKCTCH_XDOngCongCanThem</t>
  </si>
  <si>
    <t>TTTKLCKCTCH_CDThuaThieuSauTinhKL</t>
  </si>
  <si>
    <t>TTKTHHCongHopRanh_CauTaoTuong</t>
  </si>
  <si>
    <t>TTKTHHCongHopRanh_CauTaoMuMo</t>
  </si>
  <si>
    <t>TTKTHHCongHopRanh_ChatMatTrong</t>
  </si>
  <si>
    <t>TTKTHHCongHopRanh_ChatMatNgoai</t>
  </si>
  <si>
    <t>TTKTHHCongHopRanh_CCaoLotMong</t>
  </si>
  <si>
    <t>TTKTHHCongHopRanh_CRongLotMong</t>
  </si>
  <si>
    <t>TTKTHHCongHopRanh_CCaoMong</t>
  </si>
  <si>
    <t>TTKTHHCongHopRanh_CRongMong</t>
  </si>
  <si>
    <t>TTKTHHCongHopRanh_CCaoDe</t>
  </si>
  <si>
    <t>TTKTHHCongHopRanh_CRongDe</t>
  </si>
  <si>
    <t>TTKTHHCongHopRanh_CDayTuong01Ben</t>
  </si>
  <si>
    <t>TTKTHHCongHopRanh_SoLuongTuong</t>
  </si>
  <si>
    <t>TTKTHHCongHopRanh_CRongLongSuDung</t>
  </si>
  <si>
    <t>TTKTHHCongHopRanh_CCaoTuongCongHop</t>
  </si>
  <si>
    <t>TTKTHHCongHopRanh_CCaoTuongRanh</t>
  </si>
  <si>
    <t>TTKTHHCongHopRanh_CCaoTuongGop</t>
  </si>
  <si>
    <t>TTKTHHCongHopRanh_CCaoMuMoThotDuoi</t>
  </si>
  <si>
    <t>TTKTHHCongHopRanh_CRongMuMoDuoi</t>
  </si>
  <si>
    <t>TTKTHHCongHopRanh_CCaoMuMoThotTren</t>
  </si>
  <si>
    <t>TTKTHHCongHopRanh_CRongMuMoTren</t>
  </si>
  <si>
    <t>TTKTHHCongHopRanh_LoaiThanhChong</t>
  </si>
  <si>
    <t>TTKTHHCongHopRanh_CauTaoThanhChong</t>
  </si>
  <si>
    <t>TTKTHHCongHopRanh_CCaoThanhChong</t>
  </si>
  <si>
    <t>TTKTHHCongHopRanh_CRongThanhChong</t>
  </si>
  <si>
    <t>TTKTHHCongHopRanh_CDai</t>
  </si>
  <si>
    <t>TTKTHHCongHopRanh_SoLuongThanhChong</t>
  </si>
  <si>
    <t>TTKTHHCongHopRanh_CCaoChatMatTrong</t>
  </si>
  <si>
    <t>TTKTHHCongHopRanh_CCaoChatmatNgoai</t>
  </si>
  <si>
    <t>TTKTHHCongHopRanh_TongChieuCao</t>
  </si>
  <si>
    <t>TTTDCongHoRanh_TenLoaiTamDanTieuChuan</t>
  </si>
  <si>
    <t>TTTDCongHoRanh_CauTaoTamDanTruyenDanTamDanTieuChuan</t>
  </si>
  <si>
    <t>TTTDCongHoRanh_SoLuong</t>
  </si>
  <si>
    <t>TTTDCongHoRanh_TenLoaiTamDanLoai02</t>
  </si>
  <si>
    <t>TTTDCongHoRanh_CauTaoTamDanTruyenDan</t>
  </si>
  <si>
    <t>TTTDCongHoRanh_SoLuong1</t>
  </si>
  <si>
    <t>TTTDCongHoRanh_CDai1</t>
  </si>
  <si>
    <t>TTTDCongHoRanh_CRong1</t>
  </si>
  <si>
    <t>TTTDCongHoRanh_CCao1</t>
  </si>
  <si>
    <t>TTTDCongHoRanh_ChieuDaiMoiNoi</t>
  </si>
  <si>
    <t>TTTDCongHoRanh_SoLuongTDanDungDeTinhChieuDaiBoSung</t>
  </si>
  <si>
    <t>TTTDCongHoRanh_SLCauKienNguyen</t>
  </si>
  <si>
    <t>TTTDCongHoRanh_ChieuDaiTheoSoCKNguyen</t>
  </si>
  <si>
    <t>TTTDCongHoRanh_TongChieuDaiTheoCKNguyen</t>
  </si>
  <si>
    <t>TTTDCongHoRanh_ChieuDaiThucTe</t>
  </si>
  <si>
    <t>TTTDCongHoRanh_XacDinhOngCongCanThem</t>
  </si>
  <si>
    <t>ThongTinKichThuocHinhHocOngNhua_CDayPhuBi</t>
  </si>
  <si>
    <t>ThongTinKichThuocHinhHocOngNhua_SoCanh</t>
  </si>
  <si>
    <t>ThongTinKichThuocHinhHocOngNhua_LongSuDung</t>
  </si>
  <si>
    <t>ThongTinKichThuocHinhHocOngNhua_TongCCaoOng</t>
  </si>
  <si>
    <t>ThongTinKichThuocHinhHocOngNhua_CCaoDemCat</t>
  </si>
  <si>
    <t>ThongTinKichThuocHinhHocOngNhua_CCaoDapCat</t>
  </si>
  <si>
    <t>CDThuongLuu_HienTrangTruocKhiDaoThuongLuu</t>
  </si>
  <si>
    <t>CDThuongLuu_DayDaoGop</t>
  </si>
  <si>
    <t>CDThuongLuu_ChieuSauDao</t>
  </si>
  <si>
    <t>CDThuongLuu_DayDaoCongTron</t>
  </si>
  <si>
    <t>CDThuongLuu_DayDaoCongHop</t>
  </si>
  <si>
    <t>CDThuongLuu_DayDaoRanh</t>
  </si>
  <si>
    <t>CDThuongLuu_DayDaoOngNhua</t>
  </si>
  <si>
    <t>CDThuongLuu_DinhLotGop</t>
  </si>
  <si>
    <t>CDThuongLuu_DinhLotOngNhua</t>
  </si>
  <si>
    <t>CDThuongLuu_DinhLotCongTron</t>
  </si>
  <si>
    <t>CDThuongLuu_DinhLotCongHop</t>
  </si>
  <si>
    <t>CDThuongLuu_DinhLotRanh</t>
  </si>
  <si>
    <t>CDThuongLuu_DinhMongGop</t>
  </si>
  <si>
    <t>CDThuongLuu_DinhMongCongTron</t>
  </si>
  <si>
    <t>CDThuongLuu_DinhMongCongHop</t>
  </si>
  <si>
    <t>CDThuongLuu_DinhMongRanh</t>
  </si>
  <si>
    <t>CDThuongLuu_DinhDeCong</t>
  </si>
  <si>
    <t>CDThuongLuu_DayDongChay</t>
  </si>
  <si>
    <t>CDThuongLuu_CCaoTuongCongRanh</t>
  </si>
  <si>
    <t>CDThuongLuu_DinhTuongCHopRanh</t>
  </si>
  <si>
    <t>CDThuongLuu_DinhMuMoThotDuoiCongHopRanh</t>
  </si>
  <si>
    <t>CDThuongLuu_DinhGop</t>
  </si>
  <si>
    <t>CDThuongLuu_DinhTrongLongSuDung</t>
  </si>
  <si>
    <t>CDThuongLuu_DinhCongTron</t>
  </si>
  <si>
    <t>CDThuongLuu_DinhCongHop</t>
  </si>
  <si>
    <t>CDThuongLuu_DinhRanh</t>
  </si>
  <si>
    <t>CDThuongLuu_DinhOngNhua</t>
  </si>
  <si>
    <t>CDThuongLuu_DinhDapCat</t>
  </si>
  <si>
    <t>CDHaLu_HienTrangTruocKhiDaoHaLuu</t>
  </si>
  <si>
    <t>CDHaLu_DayDaoGop</t>
  </si>
  <si>
    <t>CDHaLu_ChieuSauDao</t>
  </si>
  <si>
    <t>CDHaLu_DayDaoCongTron</t>
  </si>
  <si>
    <t>CDHaLu_DayDaoCongHop</t>
  </si>
  <si>
    <t>CDHaLu_DayDaoRanh</t>
  </si>
  <si>
    <t>CDHaLu_DayDaoOngNhua</t>
  </si>
  <si>
    <t>CDHaLu_DinhLotGop</t>
  </si>
  <si>
    <t>CDHaLu_DinhLotOngNhua</t>
  </si>
  <si>
    <t>CDHaLu_DinhLotCongTron</t>
  </si>
  <si>
    <t>CDHaLu_DinhLotCongHop</t>
  </si>
  <si>
    <t>CDHaLu_DinhLotRanh</t>
  </si>
  <si>
    <t>CDHaLu_DinhMongGop</t>
  </si>
  <si>
    <t>CDHaLu_DinhMongCongTron</t>
  </si>
  <si>
    <t>CDHaLu_DinhMongCongHop</t>
  </si>
  <si>
    <t>CDHaLu_DinhMongRanh</t>
  </si>
  <si>
    <t>CDHaLu_DinhDeCong</t>
  </si>
  <si>
    <t>CDHaLu_DayDongChay</t>
  </si>
  <si>
    <t>CDHaLu_CCaoTuongCongRanh</t>
  </si>
  <si>
    <t>CDHaLu_DinhTuongCHopRanh</t>
  </si>
  <si>
    <t>CDHaLu_DinhMuMoThotDuoiCongHopRanh</t>
  </si>
  <si>
    <t>CDHaLu_DinhGop</t>
  </si>
  <si>
    <t>CDHaLu_DinhTrongLongSuDung</t>
  </si>
  <si>
    <t>CDHaLu_DinhCongTron</t>
  </si>
  <si>
    <t>CDHaLu_DinhCongHop</t>
  </si>
  <si>
    <t>CDHaLu_DinhRanh</t>
  </si>
  <si>
    <t>CDHaLu_DinhOngNhua</t>
  </si>
  <si>
    <t>CDHaLu_DinhDapCat</t>
  </si>
  <si>
    <t>TTVLDCongRanh_LoaiVatLieuDao</t>
  </si>
  <si>
    <t>TTVLDCongRanh_TLChieuCaoDaoDa</t>
  </si>
  <si>
    <t>TTVLDCongRanh_TLChieuCaoDaoDat</t>
  </si>
  <si>
    <t>TTVLDCongRanh_TLTongChieuSauDao</t>
  </si>
  <si>
    <t>TTVLDCongRanh_HLChieuCaoDaoDa</t>
  </si>
  <si>
    <t>TTVLDCongRanh_HLChieuCaoDaoDat</t>
  </si>
  <si>
    <t>TTVLDCongRanh_HLTongChieuSauDao</t>
  </si>
  <si>
    <t xml:space="preserve">TTCCCCT_CCaoLotDatTLuu </t>
  </si>
  <si>
    <t xml:space="preserve"> TTCCCCT_CCaoLotDatHLuu </t>
  </si>
  <si>
    <t xml:space="preserve"> TTCCCCT_CCaoLotDatMongTBinh </t>
  </si>
  <si>
    <t xml:space="preserve"> TTCCCCT_CCaoLotDaTLuu </t>
  </si>
  <si>
    <t xml:space="preserve"> TTCCCCT_CCaoLotDaHLuu </t>
  </si>
  <si>
    <t xml:space="preserve"> TTCCCCT_CCaoLotDaMongTBinh </t>
  </si>
  <si>
    <t xml:space="preserve"> TTCCCCT_CCaoMongDatTLuu </t>
  </si>
  <si>
    <t xml:space="preserve"> TTCCCCT_CCaoMongDatHLuu </t>
  </si>
  <si>
    <t xml:space="preserve"> TTCCCCT_CCaoMongDatTBinh </t>
  </si>
  <si>
    <t xml:space="preserve"> TTCCCCT_CCaoMongDaTLuu </t>
  </si>
  <si>
    <t xml:space="preserve"> TTCCCCT_CCaoMongDaHLuu </t>
  </si>
  <si>
    <t xml:space="preserve"> TTCCCCT_CCaoMongDaTBinh </t>
  </si>
  <si>
    <t xml:space="preserve"> TTCCCCT_CCaoDeDatTLuu </t>
  </si>
  <si>
    <t xml:space="preserve"> TTCCCCT_CCaoDeDatHLuu </t>
  </si>
  <si>
    <t xml:space="preserve"> TTCCCCT_CCaoDeDatTBinh </t>
  </si>
  <si>
    <t xml:space="preserve"> TTCCCCT_CCaoDeDaTLuu </t>
  </si>
  <si>
    <t xml:space="preserve"> TTCCCCT_CCaoDeDaHLuu </t>
  </si>
  <si>
    <t xml:space="preserve"> TTCCCCT_CCaoDeDaTBinh </t>
  </si>
  <si>
    <t xml:space="preserve"> TTCCCCT_CCaoCongDatTLuu </t>
  </si>
  <si>
    <t xml:space="preserve"> TTCCCCT_CCaoCongDatHLuu </t>
  </si>
  <si>
    <t xml:space="preserve"> TTCCCCT_CCongCongDatTBinh </t>
  </si>
  <si>
    <t xml:space="preserve"> TTCCCCT_CCaoCongDaTLuu </t>
  </si>
  <si>
    <t xml:space="preserve"> TTCCCCT_CCaoCongDaHLuu </t>
  </si>
  <si>
    <t xml:space="preserve"> TTCCCCT_CCongCongDaTBinh  </t>
  </si>
  <si>
    <t xml:space="preserve">TTCCCCCHR_CCaoLotDatTLuu </t>
  </si>
  <si>
    <t xml:space="preserve"> TTCCCCCHR_CCaoLotDatHLuu </t>
  </si>
  <si>
    <t xml:space="preserve"> TTCCCCCHR_CCaoLotDatTBinh </t>
  </si>
  <si>
    <t xml:space="preserve"> TTCCCCCHR_CCaoLotDaTLuu </t>
  </si>
  <si>
    <t xml:space="preserve"> TTCCCCCHR_CCaoLotDaHLuu </t>
  </si>
  <si>
    <t xml:space="preserve"> TTCCCCCHR_CCaoLotDaTBinh </t>
  </si>
  <si>
    <t xml:space="preserve"> TTCCCCCHR_CCaoMongDatTLuu </t>
  </si>
  <si>
    <t xml:space="preserve"> TTCCCCCHR_CCaoMongDatHLuu </t>
  </si>
  <si>
    <t xml:space="preserve"> TTCCCCCHR_CCaoMongDatTBinh </t>
  </si>
  <si>
    <t xml:space="preserve"> TTCCCCCHR_CCaoMongDaTLuu </t>
  </si>
  <si>
    <t xml:space="preserve"> TTCCCCCHR_CCaoMongDaHLuu </t>
  </si>
  <si>
    <t xml:space="preserve"> TTCCCCCHR_CCaoMongDaTBinh </t>
  </si>
  <si>
    <t xml:space="preserve"> TTCCCCCHR_CCaoTuongDatTLuu </t>
  </si>
  <si>
    <t xml:space="preserve"> TTCCCCCHR_CCaoTuongDatHLuu </t>
  </si>
  <si>
    <t xml:space="preserve"> TTCCCCCHR_CCaoTuongDatTBinh </t>
  </si>
  <si>
    <t xml:space="preserve"> TTCCCCCHR_CCaoTuongDaTLuu </t>
  </si>
  <si>
    <t xml:space="preserve"> TTCCCCCHR_CCaoTuongDaHLuu </t>
  </si>
  <si>
    <t xml:space="preserve"> TTCCCCCHR_CCaoTuongDaTBinh  </t>
  </si>
  <si>
    <t xml:space="preserve">TTCCCCON_CCaoDemCatDatTLuu  </t>
  </si>
  <si>
    <t xml:space="preserve"> TTCCCCON_CCaoDemCatDatHLuu  </t>
  </si>
  <si>
    <t xml:space="preserve"> TTCCCCON_CCaoDemCatDatTBinh  </t>
  </si>
  <si>
    <t xml:space="preserve"> TTCCCCON_CCaoDemCatDaTLuu  </t>
  </si>
  <si>
    <t xml:space="preserve"> TTCCCCON_CCaoDemCatDaHLuu  </t>
  </si>
  <si>
    <t xml:space="preserve"> TTCCCCON_CCaoDemCatDaTBinh  </t>
  </si>
  <si>
    <t xml:space="preserve"> TTCCCCON_CCaoOngDatTLuu  </t>
  </si>
  <si>
    <t xml:space="preserve"> TTCCCCON_CCaoOngDatHLuu  </t>
  </si>
  <si>
    <t xml:space="preserve"> TTCCCCON_CCaoDatTBinh  </t>
  </si>
  <si>
    <t xml:space="preserve"> TTCCCCON_CCaoOngDaTLuu  </t>
  </si>
  <si>
    <t xml:space="preserve"> TTCCCCON_CCaoOngDaHLuu  </t>
  </si>
  <si>
    <t xml:space="preserve"> TTCCCCON_CCaoDaTBinh  </t>
  </si>
  <si>
    <t xml:space="preserve"> TTCCCCON_CCaoDapCatDatTLuu  </t>
  </si>
  <si>
    <t xml:space="preserve"> TTCCCCON_CCaoDapCatDatHLuu  </t>
  </si>
  <si>
    <t xml:space="preserve"> TTCCCCON_CCaoDapCatDatTBinh  </t>
  </si>
  <si>
    <t xml:space="preserve"> TTCCCCON_CCaoDapCatDaTLuu  </t>
  </si>
  <si>
    <t xml:space="preserve"> TTCCCCON_CCaoDapCatDaHLuu  </t>
  </si>
  <si>
    <t xml:space="preserve"> TTCCCCON_CCaoDapCatDaTBinh</t>
  </si>
  <si>
    <t>TTMDRanhOngThang_ChieuRongDayDaoNho</t>
  </si>
  <si>
    <t>TTMDRanhOngThang_TyLeMoMai</t>
  </si>
  <si>
    <t>TTMDRanhOngThang_SoCanhMaiTrai</t>
  </si>
  <si>
    <t>TTMDRanhOngThang_SoCanhMaiPhai</t>
  </si>
  <si>
    <t xml:space="preserve"> DTDTLCRONRT_CRongDaoDatDayLon  </t>
  </si>
  <si>
    <t xml:space="preserve"> DTDTLCRONRT_DTichDaoDat  </t>
  </si>
  <si>
    <t xml:space="preserve"> DTDTLCRONRT_CRongDaoDaDayLon  </t>
  </si>
  <si>
    <t xml:space="preserve"> DTDTLCRONRT_DTichDaoDa  </t>
  </si>
  <si>
    <t xml:space="preserve"> DTDHLCRONRT_CRongDaoDatDayLon  </t>
  </si>
  <si>
    <t xml:space="preserve"> DTDHLCRONRT_DTichDaoDat  </t>
  </si>
  <si>
    <t xml:space="preserve"> DTDHLCRONRT_CRongDaoDaDayLon  </t>
  </si>
  <si>
    <t xml:space="preserve"> DTDHLCRONRT_DTichDaoDa  </t>
  </si>
  <si>
    <t>DTDTB_DaoDatCRDaoDayLon</t>
  </si>
  <si>
    <t>DTDTB_DaoDatDTDao</t>
  </si>
  <si>
    <t>DTDTB_DaoDaCRDaoDayLon</t>
  </si>
  <si>
    <t>DTDTB_DaoDaDTDao</t>
  </si>
  <si>
    <t>TKLD_KlDaoDat</t>
  </si>
  <si>
    <t>TKLD_KlDaoDa</t>
  </si>
  <si>
    <t>TKLD_TongKlDaoCongRanhOngNhuaRanhThang</t>
  </si>
  <si>
    <t>TKLD_KlCChoDatCongTron</t>
  </si>
  <si>
    <t>TKLD_KlCChoDaCongTron</t>
  </si>
  <si>
    <t>TKLD_TongKlChiemChoCTron</t>
  </si>
  <si>
    <t>TKLD_KlCChoDatCongHop</t>
  </si>
  <si>
    <t>TKLD_KlCChoDaCongHop</t>
  </si>
  <si>
    <t>TKLD_TongKlCChoCongHop</t>
  </si>
  <si>
    <t>TKLD_KlCChoDatRanh</t>
  </si>
  <si>
    <t>TKLD_KlCChoDaRanh</t>
  </si>
  <si>
    <t>TKLD_TongKlCChoRanh</t>
  </si>
  <si>
    <t>TKLD_KlCChoDatOngNhua</t>
  </si>
  <si>
    <t>TKLD_KlCChoDaOngNhua</t>
  </si>
  <si>
    <t>TKLD_TongKlCChoOngNhua</t>
  </si>
  <si>
    <t>TKLD_KlCChoDat</t>
  </si>
  <si>
    <t>TKLD_KlCChoDa</t>
  </si>
  <si>
    <t>TKLD_TongChiemCho</t>
  </si>
  <si>
    <t>TKLD_KlDapTraDat</t>
  </si>
  <si>
    <t>TKLD_KlDapTraDa</t>
  </si>
  <si>
    <t>TKLD_TongKlDapTra</t>
  </si>
  <si>
    <t>TKLD_KlThuaDat</t>
  </si>
  <si>
    <t>TKLD_KlThuaDa</t>
  </si>
  <si>
    <t>TKLD_TongKLThua</t>
  </si>
  <si>
    <t xml:space="preserve">DTDC_TLCSauDap  </t>
  </si>
  <si>
    <t xml:space="preserve"> DTDC_TLCRongDapDayLon  </t>
  </si>
  <si>
    <t xml:space="preserve"> DTDC_TLDTichDap  </t>
  </si>
  <si>
    <t xml:space="preserve"> DTDC_HLCSauDap  </t>
  </si>
  <si>
    <t xml:space="preserve"> DTDC_HLCRongDapDayLon  </t>
  </si>
  <si>
    <t xml:space="preserve"> DTDC_HLDTichDap   </t>
  </si>
  <si>
    <t>DTTB_CSDap</t>
  </si>
  <si>
    <t>DTTB_CRDapDayLon</t>
  </si>
  <si>
    <t>DTTB_DTichDap</t>
  </si>
  <si>
    <t>TTKLDC_KlDapCatTruocChiemCho</t>
  </si>
  <si>
    <t>TTKLDC_KlChiemCho</t>
  </si>
  <si>
    <t>TTKLDC_KlDapCatSauChiemCho</t>
  </si>
  <si>
    <t>ToaDoX</t>
  </si>
  <si>
    <t>ToaDoY</t>
  </si>
  <si>
    <t>RD01</t>
  </si>
  <si>
    <t>M9T.13=G</t>
  </si>
  <si>
    <t>Thi công trực tiếp</t>
  </si>
  <si>
    <t>Mũ mố bê tông cốt thép</t>
  </si>
  <si>
    <t>Tường xây gạch</t>
  </si>
  <si>
    <t>Có móng</t>
  </si>
  <si>
    <t>Móng bê tông</t>
  </si>
  <si>
    <t>Có</t>
  </si>
  <si>
    <t>Không</t>
  </si>
  <si>
    <t>M9T.13(G)</t>
  </si>
  <si>
    <t>M1A.1</t>
  </si>
  <si>
    <t>Cống tròn</t>
  </si>
  <si>
    <t>Không cốt thép</t>
  </si>
  <si>
    <t>Tấm đan cốt thép</t>
  </si>
  <si>
    <t>M1A.2</t>
  </si>
  <si>
    <t>M1A.3</t>
  </si>
  <si>
    <t>M1A.4</t>
  </si>
  <si>
    <t>M1A.5</t>
  </si>
  <si>
    <t>M1A.6</t>
  </si>
  <si>
    <t>M1A.8</t>
  </si>
  <si>
    <t>M1A.9</t>
  </si>
  <si>
    <t>M1A.10</t>
  </si>
  <si>
    <t>M1A.11</t>
  </si>
  <si>
    <t>M1A.12</t>
  </si>
  <si>
    <t>M1A.13</t>
  </si>
  <si>
    <t>M1A.14</t>
  </si>
  <si>
    <t>M1A.15</t>
  </si>
  <si>
    <t>M1A.16</t>
  </si>
  <si>
    <t>M1A.17</t>
  </si>
  <si>
    <t>M1A.18</t>
  </si>
  <si>
    <t>M1A.19</t>
  </si>
  <si>
    <t>M1A.20</t>
  </si>
  <si>
    <t>D1500CL</t>
  </si>
  <si>
    <t>M1A.21</t>
  </si>
  <si>
    <t>M1A.22</t>
  </si>
  <si>
    <t>M1A.23</t>
  </si>
  <si>
    <t>M1A.24</t>
  </si>
  <si>
    <t>M1A.25</t>
  </si>
  <si>
    <t>M1A.26</t>
  </si>
  <si>
    <t>M1A.27</t>
  </si>
  <si>
    <t>M1A.28</t>
  </si>
  <si>
    <t>M1A.29</t>
  </si>
  <si>
    <t>M1A.30</t>
  </si>
  <si>
    <t>M1A.31</t>
  </si>
  <si>
    <t>M1A.32</t>
  </si>
  <si>
    <t>M1A.33</t>
  </si>
  <si>
    <t>M1A.34</t>
  </si>
  <si>
    <t>Không mũ mố thớt trên</t>
  </si>
  <si>
    <t>Móng bê tông cốt thép</t>
  </si>
  <si>
    <t>M1A.35</t>
  </si>
  <si>
    <t>M1A.36</t>
  </si>
  <si>
    <t>M1A.37</t>
  </si>
  <si>
    <t>M1A.38</t>
  </si>
  <si>
    <t>M1A.39</t>
  </si>
  <si>
    <t>M1A.40</t>
  </si>
  <si>
    <t>M1A.41</t>
  </si>
  <si>
    <t xml:space="preserve">Không có mũ mố </t>
  </si>
  <si>
    <t>Tường bê tông cốt thép</t>
  </si>
  <si>
    <t>M1A.42</t>
  </si>
  <si>
    <t>M1A.43</t>
  </si>
  <si>
    <t>M1A.44</t>
  </si>
  <si>
    <t>M1A.45</t>
  </si>
  <si>
    <t>M1A.46</t>
  </si>
  <si>
    <t>M1C.46(G)</t>
  </si>
  <si>
    <t>M1C.46=G</t>
  </si>
  <si>
    <t>M1B.1</t>
  </si>
  <si>
    <t>M1B.2</t>
  </si>
  <si>
    <t>M1B.3</t>
  </si>
  <si>
    <t>M1B.4</t>
  </si>
  <si>
    <t>M1B.5</t>
  </si>
  <si>
    <t>M1B.6</t>
  </si>
  <si>
    <t>D1000CL</t>
  </si>
  <si>
    <t>M1B.7</t>
  </si>
  <si>
    <t>M1B.8</t>
  </si>
  <si>
    <t>CX3</t>
  </si>
  <si>
    <t>RD02</t>
  </si>
  <si>
    <t>M2T.1</t>
  </si>
  <si>
    <t>M2T.2</t>
  </si>
  <si>
    <t>M2T.3</t>
  </si>
  <si>
    <t>M2T.4</t>
  </si>
  <si>
    <t>M2T.5</t>
  </si>
  <si>
    <t>M2T.6</t>
  </si>
  <si>
    <t>M2T.7</t>
  </si>
  <si>
    <t>M2T.8</t>
  </si>
  <si>
    <t>M2T.9</t>
  </si>
  <si>
    <t>M2T.10</t>
  </si>
  <si>
    <t>M2T.11</t>
  </si>
  <si>
    <t>RD03</t>
  </si>
  <si>
    <t>M3A.1</t>
  </si>
  <si>
    <t>M3A.2</t>
  </si>
  <si>
    <t>M3A.3</t>
  </si>
  <si>
    <t>M3A.4</t>
  </si>
  <si>
    <t>M3A.5</t>
  </si>
  <si>
    <t>M3A.6</t>
  </si>
  <si>
    <t>M3A.7</t>
  </si>
  <si>
    <t>M3A.8</t>
  </si>
  <si>
    <t>M3A.9</t>
  </si>
  <si>
    <t>M3A.10</t>
  </si>
  <si>
    <t>M3A.11</t>
  </si>
  <si>
    <t>M3A.12</t>
  </si>
  <si>
    <t>M3A.13</t>
  </si>
  <si>
    <t>M3A.14</t>
  </si>
  <si>
    <t>M3A.15</t>
  </si>
  <si>
    <t>M3A.16</t>
  </si>
  <si>
    <t>M3A.17</t>
  </si>
  <si>
    <t>M3A.18</t>
  </si>
  <si>
    <t>M3A.19</t>
  </si>
  <si>
    <t>Rãnh bê tông</t>
  </si>
  <si>
    <t>B1000</t>
  </si>
  <si>
    <t>Có cốt thép</t>
  </si>
  <si>
    <t>M3B.19(G)</t>
  </si>
  <si>
    <t>M3B.19=G</t>
  </si>
  <si>
    <t>M3C.1</t>
  </si>
  <si>
    <t>M3C.2</t>
  </si>
  <si>
    <t>M3C.3</t>
  </si>
  <si>
    <t>M3C.4</t>
  </si>
  <si>
    <t>M3C.5</t>
  </si>
  <si>
    <t>M3C.6</t>
  </si>
  <si>
    <t>M3C.7</t>
  </si>
  <si>
    <t>M3C.8</t>
  </si>
  <si>
    <t>M3C.9</t>
  </si>
  <si>
    <t>M3C.10</t>
  </si>
  <si>
    <t>M3C.11</t>
  </si>
  <si>
    <t>M3C.12</t>
  </si>
  <si>
    <t>M3C.13</t>
  </si>
  <si>
    <t>M3C.14</t>
  </si>
  <si>
    <t>M3C.15</t>
  </si>
  <si>
    <t>M3C.16</t>
  </si>
  <si>
    <t>M3C.17</t>
  </si>
  <si>
    <t>M3C.18</t>
  </si>
  <si>
    <t>M3C.19</t>
  </si>
  <si>
    <t>M3C.20</t>
  </si>
  <si>
    <t>M3C.21</t>
  </si>
  <si>
    <t>M3C.22</t>
  </si>
  <si>
    <t>M3C.23</t>
  </si>
  <si>
    <t>M3C.24</t>
  </si>
  <si>
    <t>M3C.25</t>
  </si>
  <si>
    <t>M3C.26</t>
  </si>
  <si>
    <t>M3C.27</t>
  </si>
  <si>
    <t>M3C.28</t>
  </si>
  <si>
    <t>M3C.29</t>
  </si>
  <si>
    <t>M3C.30</t>
  </si>
  <si>
    <t>M3C.31</t>
  </si>
  <si>
    <t>M3C.32</t>
  </si>
  <si>
    <t>M3C.33</t>
  </si>
  <si>
    <t>M3C.34</t>
  </si>
  <si>
    <t>M3C.35</t>
  </si>
  <si>
    <t>M3C.36</t>
  </si>
  <si>
    <t>M3C.37</t>
  </si>
  <si>
    <t>M3C.38</t>
  </si>
  <si>
    <t>M3C.39</t>
  </si>
  <si>
    <t>M3C.40</t>
  </si>
  <si>
    <t>M3C.41</t>
  </si>
  <si>
    <t>M3C.42</t>
  </si>
  <si>
    <t>M3C.43</t>
  </si>
  <si>
    <t>Mũ mố xây gạch</t>
  </si>
  <si>
    <t>M3C.44</t>
  </si>
  <si>
    <t>M3C.45</t>
  </si>
  <si>
    <t>M3C.46</t>
  </si>
  <si>
    <t>M3C.47</t>
  </si>
  <si>
    <t>M3C.48</t>
  </si>
  <si>
    <t>M3C.49</t>
  </si>
  <si>
    <t>CX5</t>
  </si>
  <si>
    <t>M1C.7=G</t>
  </si>
  <si>
    <t>M1C.7(G)</t>
  </si>
  <si>
    <t>M4T.9</t>
  </si>
  <si>
    <t>RD04</t>
  </si>
  <si>
    <t>M4T.8</t>
  </si>
  <si>
    <t>M4T.7</t>
  </si>
  <si>
    <t>M4T.6</t>
  </si>
  <si>
    <t>M4T.5</t>
  </si>
  <si>
    <t>M4T.4</t>
  </si>
  <si>
    <t>M4T.3</t>
  </si>
  <si>
    <t>M4T.2</t>
  </si>
  <si>
    <t>M4T.1</t>
  </si>
  <si>
    <t>CX6</t>
  </si>
  <si>
    <t>RD05</t>
  </si>
  <si>
    <t>M5A.1</t>
  </si>
  <si>
    <t>M5A.2</t>
  </si>
  <si>
    <t>M5A.3</t>
  </si>
  <si>
    <t>M5A.4</t>
  </si>
  <si>
    <t>M5A.5</t>
  </si>
  <si>
    <t>M5A.6</t>
  </si>
  <si>
    <t>M5A.7</t>
  </si>
  <si>
    <t>M5A.8</t>
  </si>
  <si>
    <t>M5A.9</t>
  </si>
  <si>
    <t>M5A.10</t>
  </si>
  <si>
    <t>M5A.11</t>
  </si>
  <si>
    <t>M5A.12</t>
  </si>
  <si>
    <t>M5A.13</t>
  </si>
  <si>
    <t>M5A.14</t>
  </si>
  <si>
    <t>M5A.15</t>
  </si>
  <si>
    <t>M5A.16</t>
  </si>
  <si>
    <t>M5A.17</t>
  </si>
  <si>
    <t>M5A.18</t>
  </si>
  <si>
    <t>M11P.3(G)</t>
  </si>
  <si>
    <t>RD01B</t>
  </si>
  <si>
    <t>M11P.3=G</t>
  </si>
  <si>
    <t>M5C.1</t>
  </si>
  <si>
    <t>M5C.2</t>
  </si>
  <si>
    <t>M5C.3</t>
  </si>
  <si>
    <t>M5C.4</t>
  </si>
  <si>
    <t>M5C.5</t>
  </si>
  <si>
    <t>M5C.6</t>
  </si>
  <si>
    <t>M5C.7</t>
  </si>
  <si>
    <t>M5C.8</t>
  </si>
  <si>
    <t>M5C.9</t>
  </si>
  <si>
    <t>M5C.10</t>
  </si>
  <si>
    <t>M5C.11</t>
  </si>
  <si>
    <t>M5C.12</t>
  </si>
  <si>
    <t>M5C.13</t>
  </si>
  <si>
    <t>M5C.14</t>
  </si>
  <si>
    <t>M5C.15</t>
  </si>
  <si>
    <t>M5C.16</t>
  </si>
  <si>
    <t>M5C.17</t>
  </si>
  <si>
    <t>M5C.18</t>
  </si>
  <si>
    <t>M5C.19</t>
  </si>
  <si>
    <t>M5C.20</t>
  </si>
  <si>
    <t>M5C.21</t>
  </si>
  <si>
    <t>M5C.22</t>
  </si>
  <si>
    <t>M5D.22(G)</t>
  </si>
  <si>
    <t>M5D.22=G</t>
  </si>
  <si>
    <t>M5E.20</t>
  </si>
  <si>
    <t>M5E.19</t>
  </si>
  <si>
    <t>M5E.18</t>
  </si>
  <si>
    <t>M5E.17</t>
  </si>
  <si>
    <t>M5E.16</t>
  </si>
  <si>
    <t>M5E.15</t>
  </si>
  <si>
    <t>M5E.14</t>
  </si>
  <si>
    <t>M5E.13</t>
  </si>
  <si>
    <t>M5E.12</t>
  </si>
  <si>
    <t>M5E.11</t>
  </si>
  <si>
    <t>M5E.10</t>
  </si>
  <si>
    <t>M5E.9</t>
  </si>
  <si>
    <t>M5E.8</t>
  </si>
  <si>
    <t>M5E.7</t>
  </si>
  <si>
    <t>M5E.6</t>
  </si>
  <si>
    <t>M5E.5</t>
  </si>
  <si>
    <t>M5E.4</t>
  </si>
  <si>
    <t>M5E.3</t>
  </si>
  <si>
    <t>M5E.2</t>
  </si>
  <si>
    <t>M8C.1(G)</t>
  </si>
  <si>
    <t>RD08</t>
  </si>
  <si>
    <t>M8C.1=G</t>
  </si>
  <si>
    <t>RD06</t>
  </si>
  <si>
    <t>M6T.1</t>
  </si>
  <si>
    <t>M6T.2</t>
  </si>
  <si>
    <t>M6T.3</t>
  </si>
  <si>
    <t>M6T.4</t>
  </si>
  <si>
    <t>M6T.5</t>
  </si>
  <si>
    <t>M1B.5(G)</t>
  </si>
  <si>
    <t>M1B.5=G</t>
  </si>
  <si>
    <t>M6A.1</t>
  </si>
  <si>
    <t>M6A.2</t>
  </si>
  <si>
    <t>M6A.3</t>
  </si>
  <si>
    <t>M6A.4</t>
  </si>
  <si>
    <t>M6A.5</t>
  </si>
  <si>
    <t>M6A.6</t>
  </si>
  <si>
    <t>M6A.7</t>
  </si>
  <si>
    <t>M6A.8(G)</t>
  </si>
  <si>
    <t>RD07</t>
  </si>
  <si>
    <t>M7T.1</t>
  </si>
  <si>
    <t>M7T.2</t>
  </si>
  <si>
    <t>M7T.3</t>
  </si>
  <si>
    <t>M7T.4</t>
  </si>
  <si>
    <t>M7T.5</t>
  </si>
  <si>
    <t>M1A.41(G)</t>
  </si>
  <si>
    <t>M1A.41=G</t>
  </si>
  <si>
    <t>M7A.1</t>
  </si>
  <si>
    <t>M7A.2</t>
  </si>
  <si>
    <t>M7A.3</t>
  </si>
  <si>
    <t>M7A.4</t>
  </si>
  <si>
    <t>M7A.5</t>
  </si>
  <si>
    <t>M7A.6</t>
  </si>
  <si>
    <t>M7A.7</t>
  </si>
  <si>
    <t>M7A.8</t>
  </si>
  <si>
    <t>M7A.9</t>
  </si>
  <si>
    <t>M7A.10(G)</t>
  </si>
  <si>
    <t>M8T.1</t>
  </si>
  <si>
    <t>M8T.2</t>
  </si>
  <si>
    <t>M8T.3</t>
  </si>
  <si>
    <t>M8T.4</t>
  </si>
  <si>
    <t>M8T.5</t>
  </si>
  <si>
    <t>M8T.6</t>
  </si>
  <si>
    <t>M8T.7</t>
  </si>
  <si>
    <t>M8T.8</t>
  </si>
  <si>
    <t>M1A.19(G)</t>
  </si>
  <si>
    <t>M1A.19=G</t>
  </si>
  <si>
    <t>M8A.1</t>
  </si>
  <si>
    <t>M8A.2</t>
  </si>
  <si>
    <t>M8A.3</t>
  </si>
  <si>
    <t>M8A.4</t>
  </si>
  <si>
    <t>M8A.5</t>
  </si>
  <si>
    <t>M8A.6</t>
  </si>
  <si>
    <t>M8A.7</t>
  </si>
  <si>
    <t>M8A.8</t>
  </si>
  <si>
    <t>M8A.9</t>
  </si>
  <si>
    <t>M8A.11</t>
  </si>
  <si>
    <t>M8A.12</t>
  </si>
  <si>
    <t>M8A.13</t>
  </si>
  <si>
    <t>M8A.14</t>
  </si>
  <si>
    <t>M8A.15</t>
  </si>
  <si>
    <t>M8A.16</t>
  </si>
  <si>
    <t>M8A.17</t>
  </si>
  <si>
    <t>M8A.18</t>
  </si>
  <si>
    <t>M8A.19</t>
  </si>
  <si>
    <t>M8C.18(G)</t>
  </si>
  <si>
    <t>M8C.18=G</t>
  </si>
  <si>
    <t>RD09</t>
  </si>
  <si>
    <t>M9C.1</t>
  </si>
  <si>
    <t>M9D.1</t>
  </si>
  <si>
    <t>D600CL</t>
  </si>
  <si>
    <t>M9C.2</t>
  </si>
  <si>
    <t>M9D.2</t>
  </si>
  <si>
    <t>M9C.3</t>
  </si>
  <si>
    <t>M9D.3</t>
  </si>
  <si>
    <t>M9C.4</t>
  </si>
  <si>
    <t>M9D.4</t>
  </si>
  <si>
    <t>M9C.5</t>
  </si>
  <si>
    <t>M9C.6</t>
  </si>
  <si>
    <t>M9C.7</t>
  </si>
  <si>
    <t>M9C.8</t>
  </si>
  <si>
    <t>M9C.9</t>
  </si>
  <si>
    <t>M9C.10</t>
  </si>
  <si>
    <t>M9C.11</t>
  </si>
  <si>
    <t>M9C.12</t>
  </si>
  <si>
    <t>M9C.13</t>
  </si>
  <si>
    <t>M9C.14</t>
  </si>
  <si>
    <t>M9C.15</t>
  </si>
  <si>
    <t>M9C.16</t>
  </si>
  <si>
    <t>M9C.17</t>
  </si>
  <si>
    <t>M9C.18</t>
  </si>
  <si>
    <t>M9C.19</t>
  </si>
  <si>
    <t>M2T.10(G)</t>
  </si>
  <si>
    <t>M2T.10=G</t>
  </si>
  <si>
    <t>M9T.1</t>
  </si>
  <si>
    <t>M9P.1</t>
  </si>
  <si>
    <t>M9T.2</t>
  </si>
  <si>
    <t>M9P.2</t>
  </si>
  <si>
    <t>M9T.3</t>
  </si>
  <si>
    <t>M9P.3</t>
  </si>
  <si>
    <t>M9T.4</t>
  </si>
  <si>
    <t>M9P.4</t>
  </si>
  <si>
    <t>M9T.5</t>
  </si>
  <si>
    <t>M9P.5</t>
  </si>
  <si>
    <t>M9T.6</t>
  </si>
  <si>
    <t>M9P.6</t>
  </si>
  <si>
    <t>M9T.7</t>
  </si>
  <si>
    <t>M9P.7</t>
  </si>
  <si>
    <t>M9T.8</t>
  </si>
  <si>
    <t>M9P.8</t>
  </si>
  <si>
    <t>M9T.9</t>
  </si>
  <si>
    <t>M9T.10</t>
  </si>
  <si>
    <t>M9T.11</t>
  </si>
  <si>
    <t>M9T.12</t>
  </si>
  <si>
    <t>M9T.13</t>
  </si>
  <si>
    <t>M9T.14</t>
  </si>
  <si>
    <t>M9T.15</t>
  </si>
  <si>
    <t>M9T.16</t>
  </si>
  <si>
    <t>M9T.17</t>
  </si>
  <si>
    <t>M9T.18</t>
  </si>
  <si>
    <t>M9T.19</t>
  </si>
  <si>
    <t>M9T.20</t>
  </si>
  <si>
    <t>M9T.21</t>
  </si>
  <si>
    <t>M2P.11(G)</t>
  </si>
  <si>
    <t>M2P.11=G</t>
  </si>
  <si>
    <t>RD10</t>
  </si>
  <si>
    <t>M10B.1</t>
  </si>
  <si>
    <t>M10B.2</t>
  </si>
  <si>
    <t>M10B.3</t>
  </si>
  <si>
    <t>M10B.4</t>
  </si>
  <si>
    <t>M10B.5</t>
  </si>
  <si>
    <t>M10B.6</t>
  </si>
  <si>
    <t>M10B.7</t>
  </si>
  <si>
    <t>M10B.8</t>
  </si>
  <si>
    <t>M10B.9</t>
  </si>
  <si>
    <t>M10D.9(G)</t>
  </si>
  <si>
    <t>M10D.9=G</t>
  </si>
  <si>
    <t>M10A.1</t>
  </si>
  <si>
    <t>M10A.2</t>
  </si>
  <si>
    <t>M10A.3</t>
  </si>
  <si>
    <t>M10A.4</t>
  </si>
  <si>
    <t>M10A.5</t>
  </si>
  <si>
    <t>M10A.6</t>
  </si>
  <si>
    <t>M10A.7</t>
  </si>
  <si>
    <t>M10A.8</t>
  </si>
  <si>
    <t>M10A.9</t>
  </si>
  <si>
    <t>M10A.10</t>
  </si>
  <si>
    <t>M10A.11</t>
  </si>
  <si>
    <t>M11P.13(G)</t>
  </si>
  <si>
    <t>M11P.13=G</t>
  </si>
  <si>
    <t>M11T.1</t>
  </si>
  <si>
    <t>M11T.2</t>
  </si>
  <si>
    <t>M11T.3</t>
  </si>
  <si>
    <t>M11T.4</t>
  </si>
  <si>
    <t>M11T.5</t>
  </si>
  <si>
    <t>M11T.6</t>
  </si>
  <si>
    <t>M11T.7</t>
  </si>
  <si>
    <t>M11T.8</t>
  </si>
  <si>
    <t>M11T.9</t>
  </si>
  <si>
    <t>M11T.10</t>
  </si>
  <si>
    <t>M11T.11</t>
  </si>
  <si>
    <t>M11T.12</t>
  </si>
  <si>
    <t>M11T.13</t>
  </si>
  <si>
    <t>M11T.14</t>
  </si>
  <si>
    <t>M11T.15</t>
  </si>
  <si>
    <t>M11T.16</t>
  </si>
  <si>
    <t>M9T.9(G)</t>
  </si>
  <si>
    <t>M9T.9=G</t>
  </si>
  <si>
    <t>B600</t>
  </si>
  <si>
    <t>B600x600</t>
  </si>
  <si>
    <t>B600.1</t>
  </si>
  <si>
    <t>B600.3</t>
  </si>
  <si>
    <t>Rãnh xây</t>
  </si>
  <si>
    <t>B600x800</t>
  </si>
  <si>
    <t>B800.4</t>
  </si>
  <si>
    <t>B800</t>
  </si>
  <si>
    <t>M11T.1(G)</t>
  </si>
  <si>
    <t xml:space="preserve"> mNuocMua.ThongTinLyTrinh_TuyenDuong </t>
  </si>
  <si>
    <t xml:space="preserve"> mNuocMua.ThongTinLyTrinh_LyTrinhTaiTimHoGa </t>
  </si>
  <si>
    <t xml:space="preserve"> mNuocMua.ThongTinChungHoGa_TenHoGaSauPhanLoai </t>
  </si>
  <si>
    <t xml:space="preserve"> mNuocMua.ThongTinChungHoGa_TenHoGaTheoBanVe </t>
  </si>
  <si>
    <t xml:space="preserve"> mNuocMua.ThongTinChungHoGa_HinhThucHoGa </t>
  </si>
  <si>
    <t xml:space="preserve"> mNuocMua.ThongTinChungHoGa_KetCauMuMo </t>
  </si>
  <si>
    <t xml:space="preserve"> mNuocMua.ThongTinChungHoGa_KetCauTuong </t>
  </si>
  <si>
    <t xml:space="preserve"> mNuocMua.ThongTinChungHoGa_HinhThucMongHoGa </t>
  </si>
  <si>
    <t xml:space="preserve"> mNuocMua.ThongTinChungHoGa_KetCauMong </t>
  </si>
  <si>
    <t xml:space="preserve"> mNuocMua.ThongTinChungHoGa_ChatMatTrong </t>
  </si>
  <si>
    <t xml:space="preserve"> mNuocMua.ThongTinChungHoGa_ChatMatNgoai </t>
  </si>
  <si>
    <t xml:space="preserve"> mNuocMua.PhuBiHoGa_CDai </t>
  </si>
  <si>
    <t xml:space="preserve"> mNuocMua.PhuBiHoGa_CRong </t>
  </si>
  <si>
    <t xml:space="preserve"> mNuocMua.BeTongLotMong_D </t>
  </si>
  <si>
    <t xml:space="preserve"> mNuocMua.BeTongLotMong_R </t>
  </si>
  <si>
    <t xml:space="preserve"> mNuocMua.BeTongLotMong_C </t>
  </si>
  <si>
    <t xml:space="preserve"> mNuocMua.BeTongMongHoGa_D </t>
  </si>
  <si>
    <t xml:space="preserve"> mNuocMua.BeTongMongHoGa_R </t>
  </si>
  <si>
    <t xml:space="preserve"> mNuocMua.BeTongMongHoGa_C </t>
  </si>
  <si>
    <t xml:space="preserve"> mNuocMua.DeHoGa_D </t>
  </si>
  <si>
    <t xml:space="preserve"> mNuocMua.DeHoGa_R </t>
  </si>
  <si>
    <t xml:space="preserve"> mNuocMua.DeHoGa_C </t>
  </si>
  <si>
    <t xml:space="preserve"> mNuocMua.TuongHoGa_D </t>
  </si>
  <si>
    <t xml:space="preserve"> mNuocMua.TuongHoGa_R </t>
  </si>
  <si>
    <t xml:space="preserve"> mNuocMua.TuongHoGa_C </t>
  </si>
  <si>
    <t xml:space="preserve"> mNuocMua.TuongHoGa_CdTuong </t>
  </si>
  <si>
    <t xml:space="preserve"> mNuocMua.DamGiuaHoGa_D </t>
  </si>
  <si>
    <t xml:space="preserve"> mNuocMua.DamGiuaHoGa_R </t>
  </si>
  <si>
    <t xml:space="preserve"> mNuocMua.DamGiuaHoGa_C </t>
  </si>
  <si>
    <t xml:space="preserve"> mNuocMua.DamGiuaHoGa_CdDam </t>
  </si>
  <si>
    <t xml:space="preserve"> mNuocMua.DamGiuaHoGa_CCaoDamGiuaTuongSoVoiDayHoGa </t>
  </si>
  <si>
    <t xml:space="preserve"> mNuocMua.ChatMatTrong_D </t>
  </si>
  <si>
    <t xml:space="preserve"> mNuocMua.ChatMatTrong_R </t>
  </si>
  <si>
    <t xml:space="preserve"> mNuocMua.ChatMatTrong_C </t>
  </si>
  <si>
    <t xml:space="preserve"> mNuocMua.ChatMatNgoaiCanh_D </t>
  </si>
  <si>
    <t xml:space="preserve"> mNuocMua.ChatMatNgoaiCanh_R </t>
  </si>
  <si>
    <t xml:space="preserve"> mNuocMua.ChatMatNgoaiCanh_C </t>
  </si>
  <si>
    <t xml:space="preserve"> mNuocMua.MuMoThotDuoi_D </t>
  </si>
  <si>
    <t xml:space="preserve"> mNuocMua.MuMoThotDuoi_R </t>
  </si>
  <si>
    <t xml:space="preserve"> mNuocMua.MuMoThotDuoi_C </t>
  </si>
  <si>
    <t xml:space="preserve"> mNuocMua.MuMoThotDuoi_CdTuong </t>
  </si>
  <si>
    <t xml:space="preserve"> mNuocMua.MuMoThotTren_D </t>
  </si>
  <si>
    <t xml:space="preserve"> mNuocMua.MuMoThotTren_R </t>
  </si>
  <si>
    <t xml:space="preserve"> mNuocMua.MuMoThotTren_C </t>
  </si>
  <si>
    <t xml:space="preserve"> mNuocMua.MuMoThotTren_CdTuong </t>
  </si>
  <si>
    <t xml:space="preserve"> mNuocMua.HinhThucDauNoi1_Loai </t>
  </si>
  <si>
    <t xml:space="preserve"> mNuocMua.HinhThucDauNoi1_CanhDai </t>
  </si>
  <si>
    <t xml:space="preserve"> mNuocMua.HinhThucDauNoi1_CanhRong </t>
  </si>
  <si>
    <t xml:space="preserve"> mNuocMua.HinhThucDauNoi1_CanhCheo </t>
  </si>
  <si>
    <t xml:space="preserve"> mNuocMua.HinhThucDauNoi2_Loai </t>
  </si>
  <si>
    <t xml:space="preserve"> mNuocMua.HinhThucDauNoi2_CanhDai </t>
  </si>
  <si>
    <t xml:space="preserve"> mNuocMua.HinhThucDauNoi2_CanhRong </t>
  </si>
  <si>
    <t xml:space="preserve"> mNuocMua.HinhThucDauNoi2_CanhCheo </t>
  </si>
  <si>
    <t xml:space="preserve"> mNuocMua.HinhThucDauNoi3_Loai </t>
  </si>
  <si>
    <t xml:space="preserve"> mNuocMua.HinhThucDauNoi3_CanhDai </t>
  </si>
  <si>
    <t xml:space="preserve"> mNuocMua.HinhThucDauNoi3_CanhRong </t>
  </si>
  <si>
    <t xml:space="preserve"> mNuocMua.HinhThucDauNoi3_CanhCheo </t>
  </si>
  <si>
    <t xml:space="preserve"> mNuocMua.HinhThucDauNoi4_Loai </t>
  </si>
  <si>
    <t xml:space="preserve"> mNuocMua.HinhThucDauNoi4_CanhDai </t>
  </si>
  <si>
    <t xml:space="preserve"> mNuocMua.HinhThucDauNoi4_CanhRong </t>
  </si>
  <si>
    <t xml:space="preserve"> mNuocMua.HinhThucDauNoi4_CanhCheo </t>
  </si>
  <si>
    <t xml:space="preserve"> mNuocMua.HinhThucDauNoi5_Loai </t>
  </si>
  <si>
    <t xml:space="preserve"> mNuocMua.HinhThucDauNoi5_CanhDai </t>
  </si>
  <si>
    <t xml:space="preserve"> mNuocMua.HinhThucDauNoi5_CanhRong </t>
  </si>
  <si>
    <t xml:space="preserve"> mNuocMua.HinhThucDauNoi5_CanhCheo </t>
  </si>
  <si>
    <t xml:space="preserve"> mNuocMua.HinhThucDauNoi6_Loai </t>
  </si>
  <si>
    <t xml:space="preserve"> mNuocMua.HinhThucDauNoi6_CanhDai </t>
  </si>
  <si>
    <t xml:space="preserve"> mNuocMua.HinhThucDauNoi6_CanhRong </t>
  </si>
  <si>
    <t xml:space="preserve"> mNuocMua.HinhThucDauNoi6_CanhCheo </t>
  </si>
  <si>
    <t xml:space="preserve"> mNuocMua.HinhThucDauNoi7_Loai </t>
  </si>
  <si>
    <t xml:space="preserve"> mNuocMua.HinhThucDauNoi7_CanhDai </t>
  </si>
  <si>
    <t xml:space="preserve"> mNuocMua.HinhThucDauNoi7_CanhRong </t>
  </si>
  <si>
    <t xml:space="preserve"> mNuocMua.HinhThucDauNoi7_CanhCheo </t>
  </si>
  <si>
    <t xml:space="preserve"> mNuocMua.HinhThucDauNoi8_Loai </t>
  </si>
  <si>
    <t xml:space="preserve"> mNuocMua.HinhThucDauNoi8_CanhDai </t>
  </si>
  <si>
    <t xml:space="preserve"> mNuocMua.HinhThucDauNoi8_CanhRong </t>
  </si>
  <si>
    <t xml:space="preserve"> mNuocMua.HinhThucDauNoi8_CanhCheo </t>
  </si>
  <si>
    <t xml:space="preserve"> mNuocMua.ThongTinTamDanHoGa2_PhanLoaiDayHoGa </t>
  </si>
  <si>
    <t xml:space="preserve"> mNuocMua.ThongTinTamDanHoGa2_HinhThucDayHoGa </t>
  </si>
  <si>
    <t xml:space="preserve"> mNuocMua.ThongTinTamDanHoGa2_DuongKinh </t>
  </si>
  <si>
    <t xml:space="preserve"> mNuocMua.ThongTinTamDanHoGa2_ChieuDay </t>
  </si>
  <si>
    <t xml:space="preserve"> mNuocMua.ThongTinTamDanHoGa2_D </t>
  </si>
  <si>
    <t xml:space="preserve"> mNuocMua.ThongTinTamDanHoGa2_R </t>
  </si>
  <si>
    <t xml:space="preserve"> mNuocMua.ThongTinTamDanHoGa2_C </t>
  </si>
  <si>
    <t xml:space="preserve"> mNuocMua.ThongTinTamDanHoGa2_SoLuongNapDay </t>
  </si>
  <si>
    <t xml:space="preserve"> mNuocMua.ThongTinVatLieuDaoHoGa_LoaiVatLieuDao </t>
  </si>
  <si>
    <t xml:space="preserve"> mNuocMua.ThongTinVatLieuDaoHoGa_ChieuCaoDaoDa </t>
  </si>
  <si>
    <t xml:space="preserve"> mNuocMua.ThongTinVatLieuDaoHoGa_ChieuCaoDaoDat </t>
  </si>
  <si>
    <t xml:space="preserve"> mNuocMua.ThongTinVatLieuDaoHoGa_TongChieuCaoDao </t>
  </si>
  <si>
    <t xml:space="preserve"> mNuocMua.ThongTinCaoDoHoGa_CaoDoTuNhien </t>
  </si>
  <si>
    <t xml:space="preserve"> mNuocMua.ThongTinCaoDoHoGa_CdDinhViaHeHoanThien </t>
  </si>
  <si>
    <t xml:space="preserve"> mNuocMua.ThongTinCaoDoHoGa_CaoDoDinhK98 </t>
  </si>
  <si>
    <t xml:space="preserve"> mNuocMua.ThongTinCaoDoHoGa_CaoDoHienTrangTruocKhiDao </t>
  </si>
  <si>
    <t xml:space="preserve"> mNuocMua.ThongTinCaoDoHoGa_DayDao </t>
  </si>
  <si>
    <t xml:space="preserve"> mNuocMua.ThongTinCaoDoHoGa_CSauDao </t>
  </si>
  <si>
    <t xml:space="preserve"> mNuocMua.ThongTinCaoDoHoGa_DinhLotMong </t>
  </si>
  <si>
    <t xml:space="preserve"> mNuocMua.ThongTinCaoDoHoGa_CdDinhMong </t>
  </si>
  <si>
    <t xml:space="preserve"> mNuocMua.ThongTinCaoDoHoGa_CdDayHoGa </t>
  </si>
  <si>
    <t xml:space="preserve"> mNuocMua.ThongTinCaoDoHoGa_CCaoTuong </t>
  </si>
  <si>
    <t xml:space="preserve"> mNuocMua.ThongTinCaoDoHoGa_DinhTuongDuoiDamGiuaTuong </t>
  </si>
  <si>
    <t xml:space="preserve"> mNuocMua.ThongTinCaoDoHoGa_DinhDamGiuaTuong </t>
  </si>
  <si>
    <t xml:space="preserve"> mNuocMua.ThongTinCaoDoHoGa_DinhTuong </t>
  </si>
  <si>
    <t xml:space="preserve"> mNuocMua.ThongTinCaoDoHoGa_DinhMuMoThotDuoi </t>
  </si>
  <si>
    <t xml:space="preserve"> mNuocMua.ThongTinCaoDoHoGa_CdDinhHoGa </t>
  </si>
  <si>
    <t xml:space="preserve"> mNuocMua.ThongTinCaoDoHoGa_TongChieuCaoHoGa </t>
  </si>
  <si>
    <t xml:space="preserve"> mNuocMua.ThongTinCaoDoHoGa_ChenhCaoDinhHoGaVaHienTrangDao </t>
  </si>
  <si>
    <t xml:space="preserve"> mNuocMua.ThongTinCaoDoHoGa_TongChieuCaoChiemChoDapTra </t>
  </si>
  <si>
    <t xml:space="preserve"> mNuocMua.TTCCCCDTHT_ChieuCaoLotDat </t>
  </si>
  <si>
    <t xml:space="preserve"> mNuocMua.TTCCCCDTHT_ChieuCaoMongDat </t>
  </si>
  <si>
    <t xml:space="preserve"> mNuocMua.TTCCCCDTHT_ChieuCaoTuongDat </t>
  </si>
  <si>
    <t xml:space="preserve"> mNuocMua.TTCCCCDTHT_ChieuCaoLotDa </t>
  </si>
  <si>
    <t xml:space="preserve"> mNuocMua.TTCCCCDTHT_ChieuCaoMongDa </t>
  </si>
  <si>
    <t xml:space="preserve"> mNuocMua.TTCCCCDTHT_ChieuCaoTuongDa </t>
  </si>
  <si>
    <t xml:space="preserve"> mNuocMua.TTCCCCDTHT_TongCieuCaoDat </t>
  </si>
  <si>
    <t xml:space="preserve"> mNuocMua.TTCCCCDTHT_TongChieuCaoDa </t>
  </si>
  <si>
    <t xml:space="preserve"> mNuocMua.TTCCCCDTHT_ChenhDatSoVoiTK </t>
  </si>
  <si>
    <t xml:space="preserve"> mNuocMua.TTCCCCDTHT_ChenhDaSoVoiTK </t>
  </si>
  <si>
    <t xml:space="preserve"> mNuocMua.ThongTinMaiDao_ChieuRongDayDaoNho </t>
  </si>
  <si>
    <t xml:space="preserve"> mNuocMua.ThongTinMaiDao_TyLeMoMai </t>
  </si>
  <si>
    <t xml:space="preserve"> mNuocMua.ThongTinMaiDao_SoCanhMaiTrai </t>
  </si>
  <si>
    <t xml:space="preserve"> mNuocMua.ThongTinMaiDao_SoCanhMaiPhai </t>
  </si>
  <si>
    <t xml:space="preserve"> mNuocMua.TTKLD_CRongDaoDayLonDat </t>
  </si>
  <si>
    <t xml:space="preserve"> mNuocMua.TTKLD_CRongDaoDayLonDa </t>
  </si>
  <si>
    <t xml:space="preserve"> mNuocMua.TTKLD_DienTichDaoDat </t>
  </si>
  <si>
    <t xml:space="preserve"> mNuocMua.TTKLD_DienTichDaoDa </t>
  </si>
  <si>
    <t xml:space="preserve"> mNuocMua.TTKLD_TongDtDao </t>
  </si>
  <si>
    <t xml:space="preserve"> mNuocMua.TTKLD_KlDaoDat </t>
  </si>
  <si>
    <t xml:space="preserve"> mNuocMua.TTKLD_KlDaoDa </t>
  </si>
  <si>
    <t xml:space="preserve"> mNuocMua.TTKLD_TongKlDao </t>
  </si>
  <si>
    <t xml:space="preserve"> mNuocMua.TTKLD_KlChiemChoDat </t>
  </si>
  <si>
    <t xml:space="preserve"> mNuocMua.TTKLD_KlChiemChoDa </t>
  </si>
  <si>
    <t xml:space="preserve"> mNuocMua.TTKLD_TongChiemCho </t>
  </si>
  <si>
    <t xml:space="preserve"> mNuocMua.TTKLD_KlDapTraDat </t>
  </si>
  <si>
    <t xml:space="preserve"> mNuocMua.TTKLD_KlDapTraDa </t>
  </si>
  <si>
    <t xml:space="preserve"> mNuocMua.TTKLD_TongDapTra </t>
  </si>
  <si>
    <t xml:space="preserve"> mNuocMua.TTKLD_KlThuaDat </t>
  </si>
  <si>
    <t xml:space="preserve"> mNuocMua.TTKLD_KlThuaDa </t>
  </si>
  <si>
    <t xml:space="preserve"> mNuocMua.TTKLD_TongThua </t>
  </si>
  <si>
    <t xml:space="preserve"> mNuocMua.ThongTinLyTrinhTruyenDan_TuLyTrinh </t>
  </si>
  <si>
    <t xml:space="preserve"> mNuocMua.ThongTinLyTrinhTruyenDan_DenLyTrinh </t>
  </si>
  <si>
    <t xml:space="preserve"> mNuocMua.ThongTinLyTrinhTruyenDan_TuHoGa </t>
  </si>
  <si>
    <t xml:space="preserve"> mNuocMua.ThongTinLyTrinhTruyenDan_DenHoGa </t>
  </si>
  <si>
    <t xml:space="preserve"> mNuocMua.ThongTinDuongTruyenDan_HinhThucTruyenDan </t>
  </si>
  <si>
    <t xml:space="preserve"> mNuocMua.ThongTinDuongTruyenDan_LoaiTruyenDan </t>
  </si>
  <si>
    <t xml:space="preserve"> mNuocMua.ThongTinDuongTruyenDan_TenLoaiTruyenDanSauPhanLoai </t>
  </si>
  <si>
    <t xml:space="preserve"> mNuocMua.TTCDSLCauKienDuongTruyenDan_TongChieuDai </t>
  </si>
  <si>
    <t xml:space="preserve"> mNuocMua.TTCDSLCauKienDuongTruyenDan_ChieuDai01CauKien </t>
  </si>
  <si>
    <t xml:space="preserve"> mNuocMua.TTCDSLCauKienDuongTruyenDan_SlCauKienTinhKl </t>
  </si>
  <si>
    <t xml:space="preserve"> mNuocMua.ThongTinMongDuongTruyenDan_PhanLoaiMongCongTronCongHop </t>
  </si>
  <si>
    <t xml:space="preserve"> mNuocMua.ThongTinMongDuongTruyenDan_LoaiMong </t>
  </si>
  <si>
    <t xml:space="preserve"> mNuocMua.ThongTinMongDuongTruyenDan_HinhThucMong </t>
  </si>
  <si>
    <t xml:space="preserve"> mNuocMua.ThongTinDeCong_TenLoaiDeCong </t>
  </si>
  <si>
    <t xml:space="preserve"> mNuocMua.ThongTinDeCong_CauTaoDeCong </t>
  </si>
  <si>
    <t xml:space="preserve"> mNuocMua.ThongTinDeCong_D </t>
  </si>
  <si>
    <t xml:space="preserve"> mNuocMua.ThongTinDeCong_R </t>
  </si>
  <si>
    <t xml:space="preserve"> mNuocMua.ThongTinDeCong_C </t>
  </si>
  <si>
    <t xml:space="preserve"> mNuocMua.ThongTinDeCong_SlDeCong01CauKienTruyenDan </t>
  </si>
  <si>
    <t xml:space="preserve"> mNuocMua.ThongTinDeCong_Kl01DeCong </t>
  </si>
  <si>
    <t xml:space="preserve"> mNuocMua.ThongTinDeCong_TongSoLuongDC </t>
  </si>
  <si>
    <t xml:space="preserve"> mNuocMua.ThongTinDeCong_TongKLDeCong </t>
  </si>
  <si>
    <t xml:space="preserve"> mNuocMua.ThongTinCauTaoCongTron_CDayPhuBi </t>
  </si>
  <si>
    <t xml:space="preserve"> mNuocMua.ThongTinCauTaoCongTron_SoCanh </t>
  </si>
  <si>
    <t xml:space="preserve"> mNuocMua.ThongTinCauTaoCongTron_LongSuDung </t>
  </si>
  <si>
    <t xml:space="preserve"> mNuocMua.ThongTinCauTaoCongTron_CCaoCauKien </t>
  </si>
  <si>
    <t xml:space="preserve"> mNuocMua.ThongTinCauTaoCongTron_CCaoLotMong </t>
  </si>
  <si>
    <t xml:space="preserve"> mNuocMua.ThongTinCauTaoCongTron_CRongLotMong </t>
  </si>
  <si>
    <t xml:space="preserve"> mNuocMua.ThongTinCauTaoCongTron_CCaoMong </t>
  </si>
  <si>
    <t xml:space="preserve"> mNuocMua.ThongTinCauTaoCongTron_CRongMong </t>
  </si>
  <si>
    <t xml:space="preserve"> mNuocMua.ThongTinCauTaoCongTron_CCaoDe </t>
  </si>
  <si>
    <t xml:space="preserve"> mNuocMua.ThongTinCauTaoCongTron_TongCCaoCong </t>
  </si>
  <si>
    <t xml:space="preserve"> mNuocMua.TTTKLCKCTCH_CDMoiNoiCKien </t>
  </si>
  <si>
    <t xml:space="preserve"> mNuocMua.TTTKLCKCTCH_SLCKDungDeTinhCD </t>
  </si>
  <si>
    <t xml:space="preserve"> mNuocMua.TTTKLCKCTCH_SLCKNguyen </t>
  </si>
  <si>
    <t xml:space="preserve"> mNuocMua.TTTKLCKCTCH_CDCanLapDat </t>
  </si>
  <si>
    <t xml:space="preserve"> mNuocMua.TTTKLCKCTCH_TongCD </t>
  </si>
  <si>
    <t xml:space="preserve"> mNuocMua.TTTKLCKCTCH_CDThucTeThuaThieu </t>
  </si>
  <si>
    <t xml:space="preserve"> mNuocMua.TTTKLCKCTCH_XDOngCongCanThem </t>
  </si>
  <si>
    <t xml:space="preserve"> mNuocMua.TTTKLCKCTCH_CDThuaThieuSauTinhKL </t>
  </si>
  <si>
    <t xml:space="preserve"> mNuocMua.TTKTHHCongHopRanh_CauTaoTuong </t>
  </si>
  <si>
    <t xml:space="preserve"> mNuocMua.TTKTHHCongHopRanh_CauTaoMuMo </t>
  </si>
  <si>
    <t xml:space="preserve"> mNuocMua.TTKTHHCongHopRanh_ChatMatTrong </t>
  </si>
  <si>
    <t xml:space="preserve"> mNuocMua.TTKTHHCongHopRanh_ChatMatNgoai </t>
  </si>
  <si>
    <t xml:space="preserve"> mNuocMua.TTKTHHCongHopRanh_CCaoLotMong </t>
  </si>
  <si>
    <t xml:space="preserve"> mNuocMua.TTKTHHCongHopRanh_CRongLotMong </t>
  </si>
  <si>
    <t xml:space="preserve"> mNuocMua.TTKTHHCongHopRanh_CCaoMong </t>
  </si>
  <si>
    <t xml:space="preserve"> mNuocMua.TTKTHHCongHopRanh_CRongMong </t>
  </si>
  <si>
    <t xml:space="preserve"> mNuocMua.TTKTHHCongHopRanh_CCaoDe </t>
  </si>
  <si>
    <t xml:space="preserve"> mNuocMua.TTKTHHCongHopRanh_CRongDe </t>
  </si>
  <si>
    <t xml:space="preserve"> mNuocMua.TTKTHHCongHopRanh_CDayTuong01Ben </t>
  </si>
  <si>
    <t xml:space="preserve"> mNuocMua.TTKTHHCongHopRanh_SoLuongTuong </t>
  </si>
  <si>
    <t xml:space="preserve"> mNuocMua.TTKTHHCongHopRanh_CRongLongSuDung </t>
  </si>
  <si>
    <t xml:space="preserve"> mNuocMua.TTKTHHCongHopRanh_CCaoTuongCongHop </t>
  </si>
  <si>
    <t xml:space="preserve"> mNuocMua.TTKTHHCongHopRanh_CCaoTuongRanh </t>
  </si>
  <si>
    <t xml:space="preserve"> mNuocMua.TTKTHHCongHopRanh_CCaoTuongGop </t>
  </si>
  <si>
    <t xml:space="preserve"> mNuocMua.TTKTHHCongHopRanh_CCaoMuMoThotDuoi </t>
  </si>
  <si>
    <t xml:space="preserve"> mNuocMua.TTKTHHCongHopRanh_CRongMuMoDuoi </t>
  </si>
  <si>
    <t xml:space="preserve"> mNuocMua.TTKTHHCongHopRanh_CCaoMuMoThotTren </t>
  </si>
  <si>
    <t xml:space="preserve"> mNuocMua.TTKTHHCongHopRanh_CRongMuMoTren </t>
  </si>
  <si>
    <t xml:space="preserve"> mNuocMua.TTKTHHCongHopRanh_LoaiThanhChong </t>
  </si>
  <si>
    <t xml:space="preserve"> mNuocMua.TTKTHHCongHopRanh_CauTaoThanhChong </t>
  </si>
  <si>
    <t xml:space="preserve"> mNuocMua.TTKTHHCongHopRanh_CCaoThanhChong </t>
  </si>
  <si>
    <t xml:space="preserve"> mNuocMua.TTKTHHCongHopRanh_CRongThanhChong </t>
  </si>
  <si>
    <t xml:space="preserve"> mNuocMua.TTKTHHCongHopRanh_CDai </t>
  </si>
  <si>
    <t xml:space="preserve"> mNuocMua.TTKTHHCongHopRanh_SoLuongThanhChong </t>
  </si>
  <si>
    <t xml:space="preserve"> mNuocMua.TTKTHHCongHopRanh_CCaoChatMatTrong </t>
  </si>
  <si>
    <t xml:space="preserve"> mNuocMua.TTKTHHCongHopRanh_CCaoChatmatNgoai </t>
  </si>
  <si>
    <t xml:space="preserve"> mNuocMua.TTKTHHCongHopRanh_TongChieuCao </t>
  </si>
  <si>
    <t xml:space="preserve"> mNuocMua.TTTDCongHoRanh_TenLoaiTamDanTieuChuan </t>
  </si>
  <si>
    <t xml:space="preserve"> mNuocMua.TTTDCongHoRanh_CauTaoTamDanTruyenDanTamDanTieuChuan </t>
  </si>
  <si>
    <t xml:space="preserve"> mNuocMua.TTTDCongHoRanh_SoLuong </t>
  </si>
  <si>
    <t xml:space="preserve"> mNuocMua.TTTDCongHoRanh_Cdai </t>
  </si>
  <si>
    <t xml:space="preserve"> mNuocMua.TTTDCongHoRanh_Crong </t>
  </si>
  <si>
    <t xml:space="preserve"> mNuocMua.TTTDCongHoRanh_Ccao </t>
  </si>
  <si>
    <t xml:space="preserve"> mNuocMua.TTTDCongHoRanh_TenLoaiTamDanLoai02 </t>
  </si>
  <si>
    <t xml:space="preserve"> mNuocMua.TTTDCongHoRanh_CauTaoTamDanTruyenDan </t>
  </si>
  <si>
    <t xml:space="preserve"> mNuocMua.TTTDCongHoRanh_SoLuong1 </t>
  </si>
  <si>
    <t xml:space="preserve"> mNuocMua.TTTDCongHoRanh_CDai1 </t>
  </si>
  <si>
    <t xml:space="preserve"> mNuocMua.TTTDCongHoRanh_CRong1 </t>
  </si>
  <si>
    <t xml:space="preserve"> mNuocMua.TTTDCongHoRanh_CCao1 </t>
  </si>
  <si>
    <t xml:space="preserve"> mNuocMua.TTTDCongHoRanh_ChieuDaiMoiNoi </t>
  </si>
  <si>
    <t xml:space="preserve"> mNuocMua.TTTDCongHoRanh_SoLuongTDanDungDeTinhChieuDaiBoSung </t>
  </si>
  <si>
    <t xml:space="preserve"> mNuocMua.TTTDCongHoRanh_SLCauKienNguyen </t>
  </si>
  <si>
    <t xml:space="preserve"> mNuocMua.TTTDCongHoRanh_ChieuDaiTheoSoCKNguyen </t>
  </si>
  <si>
    <t xml:space="preserve"> mNuocMua.TTTDCongHoRanh_TongChieuDaiTheoCKNguyen </t>
  </si>
  <si>
    <t xml:space="preserve"> mNuocMua.TTTDCongHoRanh_ChieuDaiThucTe </t>
  </si>
  <si>
    <t xml:space="preserve"> mNuocMua.TTTDCongHoRanh_XacDinhOngCongCanThem </t>
  </si>
  <si>
    <t xml:space="preserve"> mNuocMua.ThongTinKichThuocHinhHocOngNhua_CDayPhuBi </t>
  </si>
  <si>
    <t xml:space="preserve"> mNuocMua.ThongTinKichThuocHinhHocOngNhua_SoCanh </t>
  </si>
  <si>
    <t xml:space="preserve"> mNuocMua.ThongTinKichThuocHinhHocOngNhua_LongSuDung </t>
  </si>
  <si>
    <t xml:space="preserve"> mNuocMua.ThongTinKichThuocHinhHocOngNhua_TongCCaoOng </t>
  </si>
  <si>
    <t xml:space="preserve"> mNuocMua.ThongTinKichThuocHinhHocOngNhua_CCaoDemCat </t>
  </si>
  <si>
    <t xml:space="preserve"> mNuocMua.ThongTinKichThuocHinhHocOngNhua_CCaoDapCat </t>
  </si>
  <si>
    <t xml:space="preserve"> mNuocMua.CDThuongLuu_HienTrangTruocKhiDaoThuongLuu </t>
  </si>
  <si>
    <t xml:space="preserve"> mNuocMua.CDThuongLuu_DayDaoGop </t>
  </si>
  <si>
    <t xml:space="preserve"> mNuocMua.CDThuongLuu_ChieuSauDao </t>
  </si>
  <si>
    <t xml:space="preserve"> mNuocMua.CDThuongLuu_DayDaoCongTron </t>
  </si>
  <si>
    <t xml:space="preserve"> mNuocMua.CDThuongLuu_DayDaoCongHop </t>
  </si>
  <si>
    <t xml:space="preserve"> mNuocMua.CDThuongLuu_DayDaoRanh </t>
  </si>
  <si>
    <t xml:space="preserve"> mNuocMua.CDThuongLuu_DayDaoOngNhua </t>
  </si>
  <si>
    <t xml:space="preserve"> mNuocMua.CDThuongLuu_DinhLotGop </t>
  </si>
  <si>
    <t xml:space="preserve"> mNuocMua.CDThuongLuu_DinhLotOngNhua </t>
  </si>
  <si>
    <t xml:space="preserve"> mNuocMua.CDThuongLuu_DinhLotCongTron </t>
  </si>
  <si>
    <t xml:space="preserve"> mNuocMua.CDThuongLuu_DinhLotCongHop </t>
  </si>
  <si>
    <t xml:space="preserve"> mNuocMua.CDThuongLuu_DinhLotRanh </t>
  </si>
  <si>
    <t xml:space="preserve"> mNuocMua.CDThuongLuu_DinhMongGop </t>
  </si>
  <si>
    <t xml:space="preserve"> mNuocMua.CDThuongLuu_DinhMongCongTron </t>
  </si>
  <si>
    <t xml:space="preserve"> mNuocMua.CDThuongLuu_DinhMongCongHop </t>
  </si>
  <si>
    <t xml:space="preserve"> mNuocMua.CDThuongLuu_DinhMongRanh </t>
  </si>
  <si>
    <t xml:space="preserve"> mNuocMua.CDThuongLuu_DinhDeCong </t>
  </si>
  <si>
    <t xml:space="preserve"> mNuocMua.CDThuongLuu_DayDongChay </t>
  </si>
  <si>
    <t xml:space="preserve"> mNuocMua.CDThuongLuu_CCaoTuongCongRanh </t>
  </si>
  <si>
    <t xml:space="preserve"> mNuocMua.CDThuongLuu_DinhTuongCHopRanh </t>
  </si>
  <si>
    <t xml:space="preserve"> mNuocMua.CDThuongLuu_DinhMuMoThotDuoiCongHopRanh </t>
  </si>
  <si>
    <t xml:space="preserve"> mNuocMua.CDThuongLuu_DinhGop </t>
  </si>
  <si>
    <t xml:space="preserve"> mNuocMua.CDThuongLuu_DinhTrongLongSuDung </t>
  </si>
  <si>
    <t xml:space="preserve"> mNuocMua.CDThuongLuu_DinhCongTron </t>
  </si>
  <si>
    <t xml:space="preserve"> mNuocMua.CDThuongLuu_DinhCongHop </t>
  </si>
  <si>
    <t xml:space="preserve"> mNuocMua.CDThuongLuu_DinhRanh </t>
  </si>
  <si>
    <t xml:space="preserve"> mNuocMua.CDThuongLuu_DinhOngNhua </t>
  </si>
  <si>
    <t xml:space="preserve"> mNuocMua.CDThuongLuu_DinhDapCat </t>
  </si>
  <si>
    <t xml:space="preserve"> mNuocMua.CDHaLu_HienTrangTruocKhiDaoHaLuu </t>
  </si>
  <si>
    <t xml:space="preserve"> mNuocMua.CDHaLu_DayDaoGop </t>
  </si>
  <si>
    <t xml:space="preserve"> mNuocMua.CDHaLu_ChieuSauDao </t>
  </si>
  <si>
    <t xml:space="preserve"> mNuocMua.CDHaLu_DayDaoCongTron </t>
  </si>
  <si>
    <t xml:space="preserve"> mNuocMua.CDHaLu_DayDaoCongHop </t>
  </si>
  <si>
    <t xml:space="preserve"> mNuocMua.CDHaLu_DayDaoRanh </t>
  </si>
  <si>
    <t xml:space="preserve"> mNuocMua.CDHaLu_DayDaoOngNhua </t>
  </si>
  <si>
    <t xml:space="preserve"> mNuocMua.CDHaLu_DinhLotGop </t>
  </si>
  <si>
    <t xml:space="preserve"> mNuocMua.CDHaLu_DinhLotOngNhua </t>
  </si>
  <si>
    <t xml:space="preserve"> mNuocMua.CDHaLu_DinhLotCongTron </t>
  </si>
  <si>
    <t xml:space="preserve"> mNuocMua.CDHaLu_DinhLotCongHop </t>
  </si>
  <si>
    <t xml:space="preserve"> mNuocMua.CDHaLu_DinhLotRanh </t>
  </si>
  <si>
    <t xml:space="preserve"> mNuocMua.CDHaLu_DinhMongGop </t>
  </si>
  <si>
    <t xml:space="preserve"> mNuocMua.CDHaLu_DinhMongCongTron </t>
  </si>
  <si>
    <t xml:space="preserve"> mNuocMua.CDHaLu_DinhMongCongHop </t>
  </si>
  <si>
    <t xml:space="preserve"> mNuocMua.CDHaLu_DinhMongRanh </t>
  </si>
  <si>
    <t xml:space="preserve"> mNuocMua.CDHaLu_DinhDeCong </t>
  </si>
  <si>
    <t xml:space="preserve"> mNuocMua.CDHaLu_DayDongChay </t>
  </si>
  <si>
    <t xml:space="preserve"> mNuocMua.CDHaLu_CCaoTuongCongRanh </t>
  </si>
  <si>
    <t xml:space="preserve"> mNuocMua.CDHaLu_DinhTuongCHopRanh </t>
  </si>
  <si>
    <t xml:space="preserve"> mNuocMua.CDHaLu_DinhMuMoThotDuoiCongHopRanh </t>
  </si>
  <si>
    <t xml:space="preserve"> mNuocMua.CDHaLu_DinhGop </t>
  </si>
  <si>
    <t xml:space="preserve"> mNuocMua.CDHaLu_DinhTrongLongSuDung </t>
  </si>
  <si>
    <t xml:space="preserve"> mNuocMua.CDHaLu_DinhCongTron </t>
  </si>
  <si>
    <t xml:space="preserve"> mNuocMua.CDHaLu_DinhCongHop </t>
  </si>
  <si>
    <t xml:space="preserve"> mNuocMua.CDHaLu_DinhRanh </t>
  </si>
  <si>
    <t xml:space="preserve"> mNuocMua.CDHaLu_DinhOngNhua </t>
  </si>
  <si>
    <t xml:space="preserve"> mNuocMua.CDHaLu_DinhDapCat </t>
  </si>
  <si>
    <t xml:space="preserve"> mNuocMua.TTVLDCongRanh_LoaiVatLieuDao </t>
  </si>
  <si>
    <t xml:space="preserve"> mNuocMua.TTVLDCongRanh_TLChieuCaoDaoDa </t>
  </si>
  <si>
    <t xml:space="preserve"> mNuocMua.TTVLDCongRanh_TLChieuCaoDaoDat </t>
  </si>
  <si>
    <t xml:space="preserve"> mNuocMua.TTVLDCongRanh_TLTongChieuSauDao </t>
  </si>
  <si>
    <t xml:space="preserve"> mNuocMua.TTVLDCongRanh_HLChieuCaoDaoDa </t>
  </si>
  <si>
    <t xml:space="preserve"> mNuocMua.TTVLDCongRanh_HLChieuCaoDaoDat </t>
  </si>
  <si>
    <t xml:space="preserve"> mNuocMua.TTVLDCongRanh_HLTongChieuSauDao </t>
  </si>
  <si>
    <t xml:space="preserve"> mNuocMua.TTCCCCT_CCaoLotDatTLuu </t>
  </si>
  <si>
    <t xml:space="preserve"> mNuocMua.TTCCCCT_CCaoLotDatHLuu </t>
  </si>
  <si>
    <t xml:space="preserve"> mNuocMua.TTCCCCT_CCaoLotDatMongTBinh </t>
  </si>
  <si>
    <t xml:space="preserve"> mNuocMua.TTCCCCT_CCaoLotDaTLuu </t>
  </si>
  <si>
    <t xml:space="preserve"> mNuocMua.TTCCCCT_CCaoLotDaHLuu </t>
  </si>
  <si>
    <t xml:space="preserve"> mNuocMua.TTCCCCT_CCaoLotDaMongTBinh </t>
  </si>
  <si>
    <t xml:space="preserve"> mNuocMua.TTCCCCT_CCaoMongDatTLuu </t>
  </si>
  <si>
    <t xml:space="preserve"> mNuocMua.TTCCCCT_CCaoMongDatHLuu </t>
  </si>
  <si>
    <t xml:space="preserve"> mNuocMua.TTCCCCT_CCaoMongDatTBinh </t>
  </si>
  <si>
    <t xml:space="preserve"> mNuocMua.TTCCCCT_CCaoMongDaTLuu </t>
  </si>
  <si>
    <t xml:space="preserve"> mNuocMua.TTCCCCT_CCaoMongDaHLuu </t>
  </si>
  <si>
    <t xml:space="preserve"> mNuocMua.TTCCCCT_CCaoMongDaTBinh </t>
  </si>
  <si>
    <t xml:space="preserve"> mNuocMua.TTCCCCT_CCaoDeDatTLuu </t>
  </si>
  <si>
    <t xml:space="preserve"> mNuocMua.TTCCCCT_CCaoDeDatHLuu </t>
  </si>
  <si>
    <t xml:space="preserve"> mNuocMua.TTCCCCT_CCaoDeDatTBinh </t>
  </si>
  <si>
    <t xml:space="preserve"> mNuocMua.TTCCCCT_CCaoDeDaTLuu </t>
  </si>
  <si>
    <t xml:space="preserve"> mNuocMua.TTCCCCT_CCaoDeDaHLuu </t>
  </si>
  <si>
    <t xml:space="preserve"> mNuocMua.TTCCCCT_CCaoDeDaTBinh </t>
  </si>
  <si>
    <t xml:space="preserve"> mNuocMua.TTCCCCT_CCaoCongDatTLuu </t>
  </si>
  <si>
    <t xml:space="preserve"> mNuocMua.TTCCCCT_CCaoCongDatHLuu </t>
  </si>
  <si>
    <t xml:space="preserve"> mNuocMua.TTCCCCT_CCongCongDatTBinh </t>
  </si>
  <si>
    <t xml:space="preserve"> mNuocMua.TTCCCCT_CCaoCongDaTLuu </t>
  </si>
  <si>
    <t xml:space="preserve"> mNuocMua.TTCCCCT_CCaoCongDaHLuu </t>
  </si>
  <si>
    <t xml:space="preserve"> mNuocMua.TTCCCCT_CCongCongDaTBinh </t>
  </si>
  <si>
    <t xml:space="preserve"> mNuocMua.TTCCCCCHR_CCaoLotDatTLuu </t>
  </si>
  <si>
    <t xml:space="preserve"> mNuocMua.TTCCCCCHR_CCaoLotDatHLuu </t>
  </si>
  <si>
    <t xml:space="preserve"> mNuocMua.TTCCCCCHR_CCaoLotDatTBinh </t>
  </si>
  <si>
    <t xml:space="preserve"> mNuocMua.TTCCCCCHR_CCaoLotDaTLuu </t>
  </si>
  <si>
    <t xml:space="preserve"> mNuocMua.TTCCCCCHR_CCaoLotDaHLuu </t>
  </si>
  <si>
    <t xml:space="preserve"> mNuocMua.TTCCCCCHR_CCaoLotDaTBinh </t>
  </si>
  <si>
    <t xml:space="preserve"> mNuocMua.TTCCCCCHR_CCaoMongDatTLuu </t>
  </si>
  <si>
    <t xml:space="preserve"> mNuocMua.TTCCCCCHR_CCaoMongDatHLuu </t>
  </si>
  <si>
    <t xml:space="preserve"> mNuocMua.TTCCCCCHR_CCaoMongDatTBinh </t>
  </si>
  <si>
    <t xml:space="preserve"> mNuocMua.TTCCCCCHR_CCaoMongDaTLuu </t>
  </si>
  <si>
    <t xml:space="preserve"> mNuocMua.TTCCCCCHR_CCaoMongDaHLuu </t>
  </si>
  <si>
    <t xml:space="preserve"> mNuocMua.TTCCCCCHR_CCaoMongDaTBinh </t>
  </si>
  <si>
    <t xml:space="preserve"> mNuocMua.TTCCCCCHR_CCaoTuongDatTLuu </t>
  </si>
  <si>
    <t xml:space="preserve"> mNuocMua.TTCCCCCHR_CCaoTuongDatHLuu </t>
  </si>
  <si>
    <t xml:space="preserve"> mNuocMua.TTCCCCCHR_CCaoTuongDatTBinh </t>
  </si>
  <si>
    <t xml:space="preserve"> mNuocMua.TTCCCCCHR_CCaoTuongDaTLuu </t>
  </si>
  <si>
    <t xml:space="preserve"> mNuocMua.TTCCCCCHR_CCaoTuongDaHLuu </t>
  </si>
  <si>
    <t xml:space="preserve"> mNuocMua.TTCCCCCHR_CCaoTuongDaTBinh </t>
  </si>
  <si>
    <t xml:space="preserve"> mNuocMua.TTCCCCON_CCaoDemCatDatTLuu </t>
  </si>
  <si>
    <t xml:space="preserve"> mNuocMua.TTCCCCON_CCaoDemCatDatHLuu </t>
  </si>
  <si>
    <t xml:space="preserve"> mNuocMua.TTCCCCON_CCaoDemCatDatTBinh </t>
  </si>
  <si>
    <t xml:space="preserve"> mNuocMua.TTCCCCON_CCaoDemCatDaTLuu </t>
  </si>
  <si>
    <t xml:space="preserve"> mNuocMua.TTCCCCON_CCaoDemCatDaHLuu </t>
  </si>
  <si>
    <t xml:space="preserve"> mNuocMua.TTCCCCON_CCaoDemCatDaTBinh </t>
  </si>
  <si>
    <t xml:space="preserve"> mNuocMua.TTCCCCON_CCaoOngDatTLuu </t>
  </si>
  <si>
    <t xml:space="preserve"> mNuocMua.TTCCCCON_CCaoOngDatHLuu </t>
  </si>
  <si>
    <t xml:space="preserve"> mNuocMua.TTCCCCON_CCaoDatTBinh </t>
  </si>
  <si>
    <t xml:space="preserve"> mNuocMua.TTCCCCON_CCaoOngDaTLuu </t>
  </si>
  <si>
    <t xml:space="preserve"> mNuocMua.TTCCCCON_CCaoOngDaHLuu </t>
  </si>
  <si>
    <t xml:space="preserve"> mNuocMua.TTCCCCON_CCaoDaTBinh </t>
  </si>
  <si>
    <t xml:space="preserve"> mNuocMua.TTCCCCON_CCaoDapCatDatTLuu </t>
  </si>
  <si>
    <t xml:space="preserve"> mNuocMua.TTCCCCON_CCaoDapCatDatHLuu </t>
  </si>
  <si>
    <t xml:space="preserve"> mNuocMua.TTCCCCON_CCaoDapCatDatTBinh </t>
  </si>
  <si>
    <t xml:space="preserve"> mNuocMua.TTCCCCON_CCaoDapCatDaTLuu </t>
  </si>
  <si>
    <t xml:space="preserve"> mNuocMua.TTCCCCON_CCaoDapCatDaHLuu </t>
  </si>
  <si>
    <t xml:space="preserve"> mNuocMua.TTCCCCON_CCaoDapCatDaTBinh </t>
  </si>
  <si>
    <t xml:space="preserve"> mNuocMua.TTMDRanhOngThang_ChieuRongDayDaoNho </t>
  </si>
  <si>
    <t xml:space="preserve"> mNuocMua.TTMDRanhOngThang_TyLeMoMai </t>
  </si>
  <si>
    <t xml:space="preserve"> mNuocMua.TTMDRanhOngThang_SoCanhMaiTrai </t>
  </si>
  <si>
    <t xml:space="preserve"> mNuocMua.TTMDRanhOngThang_SoCanhMaiPhai </t>
  </si>
  <si>
    <t xml:space="preserve"> mNuocMua.DTDTLCRONRT_CRongDaoDatDayLon </t>
  </si>
  <si>
    <t xml:space="preserve"> mNuocMua.DTDTLCRONRT_DTichDaoDat </t>
  </si>
  <si>
    <t xml:space="preserve"> mNuocMua.DTDTLCRONRT_CRongDaoDaDayLon </t>
  </si>
  <si>
    <t xml:space="preserve"> mNuocMua.DTDTLCRONRT_DTichDaoDa </t>
  </si>
  <si>
    <t xml:space="preserve"> mNuocMua.DTDHLCRONRT_CRongDaoDatDayLon </t>
  </si>
  <si>
    <t xml:space="preserve"> mNuocMua.DTDHLCRONRT_DTichDaoDat </t>
  </si>
  <si>
    <t xml:space="preserve"> mNuocMua.DTDHLCRONRT_CRongDaoDaDayLon </t>
  </si>
  <si>
    <t xml:space="preserve"> mNuocMua.DTDHLCRONRT_DTichDaoDa </t>
  </si>
  <si>
    <t xml:space="preserve"> mNuocMua.DTDTB_DaoDatCRDaoDayLon </t>
  </si>
  <si>
    <t xml:space="preserve"> mNuocMua.DTDTB_DaoDatDTDao </t>
  </si>
  <si>
    <t xml:space="preserve"> mNuocMua.DTDTB_DaoDaCRDaoDayLon </t>
  </si>
  <si>
    <t xml:space="preserve"> mNuocMua.DTDTB_DaoDaDTDao </t>
  </si>
  <si>
    <t xml:space="preserve"> mNuocMua.TKLD_KlDaoDat </t>
  </si>
  <si>
    <t xml:space="preserve"> mNuocMua.TKLD_KlDaoDa </t>
  </si>
  <si>
    <t xml:space="preserve"> mNuocMua.TKLD_TongKlDaoCongRanhOngNhuaRanhThang </t>
  </si>
  <si>
    <t xml:space="preserve"> mNuocMua.TKLD_KlCChoDatCongTron </t>
  </si>
  <si>
    <t xml:space="preserve"> mNuocMua.TKLD_KlCChoDaCongTron </t>
  </si>
  <si>
    <t xml:space="preserve"> mNuocMua.TKLD_TongKlChiemChoCTron </t>
  </si>
  <si>
    <t xml:space="preserve"> mNuocMua.TKLD_KlCChoDatCongHop </t>
  </si>
  <si>
    <t xml:space="preserve"> mNuocMua.TKLD_KlCChoDaCongHop </t>
  </si>
  <si>
    <t xml:space="preserve"> mNuocMua.TKLD_TongKlCChoCongHop </t>
  </si>
  <si>
    <t xml:space="preserve"> mNuocMua.TKLD_KlCChoDatRanh </t>
  </si>
  <si>
    <t xml:space="preserve"> mNuocMua.TKLD_KlCChoDaRanh </t>
  </si>
  <si>
    <t xml:space="preserve"> mNuocMua.TKLD_TongKlCChoRanh </t>
  </si>
  <si>
    <t xml:space="preserve"> mNuocMua.TKLD_KlCChoDatOngNhua </t>
  </si>
  <si>
    <t xml:space="preserve"> mNuocMua.TKLD_KlCChoDaOngNhua </t>
  </si>
  <si>
    <t xml:space="preserve"> mNuocMua.TKLD_TongKlCChoOngNhua </t>
  </si>
  <si>
    <t xml:space="preserve"> mNuocMua.TKLD_KlCChoDat </t>
  </si>
  <si>
    <t xml:space="preserve"> mNuocMua.TKLD_KlCChoDa </t>
  </si>
  <si>
    <t xml:space="preserve"> mNuocMua.TKLD_TongChiemCho </t>
  </si>
  <si>
    <t xml:space="preserve"> mNuocMua.TKLD_KlDapTraDat </t>
  </si>
  <si>
    <t xml:space="preserve"> mNuocMua.TKLD_KlDapTraDa </t>
  </si>
  <si>
    <t xml:space="preserve"> mNuocMua.TKLD_TongKlDapTra </t>
  </si>
  <si>
    <t xml:space="preserve"> mNuocMua.TKLD_KlThuaDat </t>
  </si>
  <si>
    <t xml:space="preserve"> mNuocMua.TKLD_KlThuaDa </t>
  </si>
  <si>
    <t xml:space="preserve"> mNuocMua.TKLD_TongKLThua </t>
  </si>
  <si>
    <t xml:space="preserve"> mNuocMua.DTDC_TLCSauDap </t>
  </si>
  <si>
    <t xml:space="preserve"> mNuocMua.DTDC_TLCRongDapDayLon </t>
  </si>
  <si>
    <t xml:space="preserve"> mNuocMua.DTDC_TLDTichDap </t>
  </si>
  <si>
    <t xml:space="preserve"> mNuocMua.DTDC_HLCSauDap </t>
  </si>
  <si>
    <t xml:space="preserve"> mNuocMua.DTDC_HLCRongDapDayLon </t>
  </si>
  <si>
    <t xml:space="preserve"> mNuocMua.DTDC_HLDTichDap </t>
  </si>
  <si>
    <t xml:space="preserve"> mNuocMua.DTTB_CSDap </t>
  </si>
  <si>
    <t xml:space="preserve"> mNuocMua.DTTB_CRDapDayLon </t>
  </si>
  <si>
    <t xml:space="preserve"> mNuocMua.DTTB_DTichDap </t>
  </si>
  <si>
    <t xml:space="preserve"> mNuocMua.TTKLDC_KlDapCatTruocChiemCho </t>
  </si>
  <si>
    <t xml:space="preserve"> mNuocMua.TTKLDC_KlChiemCho </t>
  </si>
  <si>
    <t xml:space="preserve"> mNuocMua.TTKLDC_KlDapCatSauChiemCho </t>
  </si>
  <si>
    <t xml:space="preserve"> mNuocMua.ToaDoX </t>
  </si>
  <si>
    <t xml:space="preserve"> mNuocMua.ToaDoY </t>
  </si>
  <si>
    <t xml:space="preserve"> listData[i].RowData[1] </t>
  </si>
  <si>
    <t xml:space="preserve"> listData[i].RowData[2] </t>
  </si>
  <si>
    <t xml:space="preserve"> listData[i].RowData[3] </t>
  </si>
  <si>
    <t xml:space="preserve"> listData[i].RowData[4] </t>
  </si>
  <si>
    <t xml:space="preserve"> listData[i].RowData[5] </t>
  </si>
  <si>
    <t xml:space="preserve"> listData[i].RowData[6] </t>
  </si>
  <si>
    <t xml:space="preserve"> listData[i].RowData[7] </t>
  </si>
  <si>
    <t xml:space="preserve"> listData[i].RowData[8] </t>
  </si>
  <si>
    <t xml:space="preserve"> listData[i].RowData[9] </t>
  </si>
  <si>
    <t xml:space="preserve"> listData[i].RowData[10] </t>
  </si>
  <si>
    <t xml:space="preserve"> listData[i].RowData[11] </t>
  </si>
  <si>
    <t xml:space="preserve"> listData[i].RowData[12] </t>
  </si>
  <si>
    <t xml:space="preserve"> listData[i].RowData[13] </t>
  </si>
  <si>
    <t xml:space="preserve"> listData[i].RowData[14] </t>
  </si>
  <si>
    <t xml:space="preserve"> listData[i].RowData[15] </t>
  </si>
  <si>
    <t xml:space="preserve"> listData[i].RowData[16] </t>
  </si>
  <si>
    <t xml:space="preserve"> listData[i].RowData[17] </t>
  </si>
  <si>
    <t xml:space="preserve"> listData[i].RowData[18] </t>
  </si>
  <si>
    <t xml:space="preserve"> listData[i].RowData[19] </t>
  </si>
  <si>
    <t xml:space="preserve"> listData[i].RowData[20] </t>
  </si>
  <si>
    <t xml:space="preserve"> listData[i].RowData[21] </t>
  </si>
  <si>
    <t xml:space="preserve"> listData[i].RowData[22] </t>
  </si>
  <si>
    <t xml:space="preserve"> listData[i].RowData[23] </t>
  </si>
  <si>
    <t xml:space="preserve"> listData[i].RowData[24] </t>
  </si>
  <si>
    <t xml:space="preserve"> listData[i].RowData[25] </t>
  </si>
  <si>
    <t xml:space="preserve"> listData[i].RowData[26] </t>
  </si>
  <si>
    <t xml:space="preserve"> listData[i].RowData[27] </t>
  </si>
  <si>
    <t xml:space="preserve"> listData[i].RowData[28] </t>
  </si>
  <si>
    <t xml:space="preserve"> listData[i].RowData[29] </t>
  </si>
  <si>
    <t xml:space="preserve"> listData[i].RowData[30] </t>
  </si>
  <si>
    <t xml:space="preserve"> listData[i].RowData[31] </t>
  </si>
  <si>
    <t xml:space="preserve"> listData[i].RowData[32] </t>
  </si>
  <si>
    <t xml:space="preserve"> listData[i].RowData[33] </t>
  </si>
  <si>
    <t xml:space="preserve"> listData[i].RowData[34] </t>
  </si>
  <si>
    <t xml:space="preserve"> listData[i].RowData[35] </t>
  </si>
  <si>
    <t xml:space="preserve"> listData[i].RowData[36] </t>
  </si>
  <si>
    <t xml:space="preserve"> listData[i].RowData[37] </t>
  </si>
  <si>
    <t xml:space="preserve"> listData[i].RowData[38] </t>
  </si>
  <si>
    <t xml:space="preserve"> listData[i].RowData[39] </t>
  </si>
  <si>
    <t xml:space="preserve"> listData[i].RowData[40] </t>
  </si>
  <si>
    <t xml:space="preserve"> listData[i].RowData[41] </t>
  </si>
  <si>
    <t xml:space="preserve"> listData[i].RowData[42] </t>
  </si>
  <si>
    <t xml:space="preserve"> listData[i].RowData[43] </t>
  </si>
  <si>
    <t xml:space="preserve"> listData[i].RowData[44] </t>
  </si>
  <si>
    <t xml:space="preserve"> listData[i].RowData[45] </t>
  </si>
  <si>
    <t xml:space="preserve"> listData[i].RowData[46] </t>
  </si>
  <si>
    <t xml:space="preserve"> listData[i].RowData[47] </t>
  </si>
  <si>
    <t xml:space="preserve"> listData[i].RowData[48] </t>
  </si>
  <si>
    <t xml:space="preserve"> listData[i].RowData[49] </t>
  </si>
  <si>
    <t xml:space="preserve"> listData[i].RowData[50] </t>
  </si>
  <si>
    <t xml:space="preserve"> listData[i].RowData[51] </t>
  </si>
  <si>
    <t xml:space="preserve"> listData[i].RowData[52] </t>
  </si>
  <si>
    <t xml:space="preserve"> listData[i].RowData[53] </t>
  </si>
  <si>
    <t xml:space="preserve"> listData[i].RowData[54] </t>
  </si>
  <si>
    <t xml:space="preserve"> listData[i].RowData[55] </t>
  </si>
  <si>
    <t xml:space="preserve"> listData[i].RowData[56] </t>
  </si>
  <si>
    <t xml:space="preserve"> listData[i].RowData[57] </t>
  </si>
  <si>
    <t xml:space="preserve"> listData[i].RowData[58] </t>
  </si>
  <si>
    <t xml:space="preserve"> listData[i].RowData[59] </t>
  </si>
  <si>
    <t xml:space="preserve"> listData[i].RowData[60] </t>
  </si>
  <si>
    <t xml:space="preserve"> listData[i].RowData[61] </t>
  </si>
  <si>
    <t xml:space="preserve"> listData[i].RowData[62] </t>
  </si>
  <si>
    <t xml:space="preserve"> listData[i].RowData[63] </t>
  </si>
  <si>
    <t xml:space="preserve"> listData[i].RowData[64] </t>
  </si>
  <si>
    <t xml:space="preserve"> listData[i].RowData[65] </t>
  </si>
  <si>
    <t xml:space="preserve"> listData[i].RowData[66] </t>
  </si>
  <si>
    <t xml:space="preserve"> listData[i].RowData[67] </t>
  </si>
  <si>
    <t xml:space="preserve"> listData[i].RowData[68] </t>
  </si>
  <si>
    <t xml:space="preserve"> listData[i].RowData[69] </t>
  </si>
  <si>
    <t xml:space="preserve"> listData[i].RowData[70] </t>
  </si>
  <si>
    <t xml:space="preserve"> listData[i].RowData[71] </t>
  </si>
  <si>
    <t xml:space="preserve"> listData[i].RowData[72] </t>
  </si>
  <si>
    <t xml:space="preserve"> listData[i].RowData[73] </t>
  </si>
  <si>
    <t xml:space="preserve"> listData[i].RowData[74] </t>
  </si>
  <si>
    <t xml:space="preserve"> listData[i].RowData[75] </t>
  </si>
  <si>
    <t xml:space="preserve"> listData[i].RowData[76] </t>
  </si>
  <si>
    <t xml:space="preserve"> listData[i].RowData[77] </t>
  </si>
  <si>
    <t xml:space="preserve"> listData[i].RowData[78] </t>
  </si>
  <si>
    <t xml:space="preserve"> listData[i].RowData[79] </t>
  </si>
  <si>
    <t xml:space="preserve"> listData[i].RowData[80] </t>
  </si>
  <si>
    <t xml:space="preserve"> listData[i].RowData[81] </t>
  </si>
  <si>
    <t xml:space="preserve"> listData[i].RowData[82] </t>
  </si>
  <si>
    <t xml:space="preserve"> listData[i].RowData[83] </t>
  </si>
  <si>
    <t xml:space="preserve"> listData[i].RowData[84] </t>
  </si>
  <si>
    <t xml:space="preserve"> listData[i].RowData[85] </t>
  </si>
  <si>
    <t xml:space="preserve"> listData[i].RowData[86] </t>
  </si>
  <si>
    <t xml:space="preserve"> listData[i].RowData[87] </t>
  </si>
  <si>
    <t xml:space="preserve"> listData[i].RowData[88] </t>
  </si>
  <si>
    <t xml:space="preserve"> listData[i].RowData[89] </t>
  </si>
  <si>
    <t xml:space="preserve"> listData[i].RowData[90] </t>
  </si>
  <si>
    <t xml:space="preserve"> listData[i].RowData[91] </t>
  </si>
  <si>
    <t xml:space="preserve"> listData[i].RowData[92] </t>
  </si>
  <si>
    <t xml:space="preserve"> listData[i].RowData[93] </t>
  </si>
  <si>
    <t xml:space="preserve"> listData[i].RowData[94] </t>
  </si>
  <si>
    <t xml:space="preserve"> listData[i].RowData[95] </t>
  </si>
  <si>
    <t xml:space="preserve"> listData[i].RowData[96] </t>
  </si>
  <si>
    <t xml:space="preserve"> listData[i].RowData[97] </t>
  </si>
  <si>
    <t xml:space="preserve"> listData[i].RowData[98] </t>
  </si>
  <si>
    <t xml:space="preserve"> listData[i].RowData[99] </t>
  </si>
  <si>
    <t xml:space="preserve"> listData[i].RowData[100] </t>
  </si>
  <si>
    <t xml:space="preserve"> listData[i].RowData[101] </t>
  </si>
  <si>
    <t xml:space="preserve"> listData[i].RowData[102] </t>
  </si>
  <si>
    <t xml:space="preserve"> listData[i].RowData[103] </t>
  </si>
  <si>
    <t xml:space="preserve"> listData[i].RowData[104] </t>
  </si>
  <si>
    <t xml:space="preserve"> listData[i].RowData[105] </t>
  </si>
  <si>
    <t xml:space="preserve"> listData[i].RowData[106] </t>
  </si>
  <si>
    <t xml:space="preserve"> listData[i].RowData[107] </t>
  </si>
  <si>
    <t xml:space="preserve"> listData[i].RowData[108] </t>
  </si>
  <si>
    <t xml:space="preserve"> listData[i].RowData[109] </t>
  </si>
  <si>
    <t xml:space="preserve"> listData[i].RowData[110] </t>
  </si>
  <si>
    <t xml:space="preserve"> listData[i].RowData[111] </t>
  </si>
  <si>
    <t xml:space="preserve"> listData[i].RowData[112] </t>
  </si>
  <si>
    <t xml:space="preserve"> listData[i].RowData[113] </t>
  </si>
  <si>
    <t xml:space="preserve"> listData[i].RowData[114] </t>
  </si>
  <si>
    <t xml:space="preserve"> listData[i].RowData[115] </t>
  </si>
  <si>
    <t xml:space="preserve"> listData[i].RowData[116] </t>
  </si>
  <si>
    <t xml:space="preserve"> listData[i].RowData[117] </t>
  </si>
  <si>
    <t xml:space="preserve"> listData[i].RowData[118] </t>
  </si>
  <si>
    <t xml:space="preserve"> listData[i].RowData[119] </t>
  </si>
  <si>
    <t xml:space="preserve"> listData[i].RowData[120] </t>
  </si>
  <si>
    <t xml:space="preserve"> listData[i].RowData[121] </t>
  </si>
  <si>
    <t xml:space="preserve"> listData[i].RowData[122] </t>
  </si>
  <si>
    <t xml:space="preserve"> listData[i].RowData[123] </t>
  </si>
  <si>
    <t xml:space="preserve"> listData[i].RowData[124] </t>
  </si>
  <si>
    <t xml:space="preserve"> listData[i].RowData[125] </t>
  </si>
  <si>
    <t xml:space="preserve"> listData[i].RowData[126] </t>
  </si>
  <si>
    <t xml:space="preserve"> listData[i].RowData[127] </t>
  </si>
  <si>
    <t xml:space="preserve"> listData[i].RowData[128] </t>
  </si>
  <si>
    <t xml:space="preserve"> listData[i].RowData[129] </t>
  </si>
  <si>
    <t xml:space="preserve"> listData[i].RowData[130] </t>
  </si>
  <si>
    <t xml:space="preserve"> listData[i].RowData[131] </t>
  </si>
  <si>
    <t xml:space="preserve"> listData[i].RowData[132] </t>
  </si>
  <si>
    <t xml:space="preserve"> listData[i].RowData[133] </t>
  </si>
  <si>
    <t xml:space="preserve"> listData[i].RowData[134] </t>
  </si>
  <si>
    <t xml:space="preserve"> listData[i].RowData[135] </t>
  </si>
  <si>
    <t xml:space="preserve"> listData[i].RowData[136] </t>
  </si>
  <si>
    <t xml:space="preserve"> listData[i].RowData[137] </t>
  </si>
  <si>
    <t xml:space="preserve"> listData[i].RowData[138] </t>
  </si>
  <si>
    <t xml:space="preserve"> listData[i].RowData[139] </t>
  </si>
  <si>
    <t xml:space="preserve"> listData[i].RowData[140] </t>
  </si>
  <si>
    <t xml:space="preserve"> listData[i].RowData[141] </t>
  </si>
  <si>
    <t xml:space="preserve"> listData[i].RowData[142] </t>
  </si>
  <si>
    <t xml:space="preserve"> listData[i].RowData[143] </t>
  </si>
  <si>
    <t xml:space="preserve"> listData[i].RowData[144] </t>
  </si>
  <si>
    <t xml:space="preserve"> listData[i].RowData[145] </t>
  </si>
  <si>
    <t xml:space="preserve"> listData[i].RowData[146] </t>
  </si>
  <si>
    <t xml:space="preserve"> listData[i].RowData[147] </t>
  </si>
  <si>
    <t xml:space="preserve"> listData[i].RowData[148] </t>
  </si>
  <si>
    <t xml:space="preserve"> listData[i].RowData[149] </t>
  </si>
  <si>
    <t xml:space="preserve"> listData[i].RowData[150] </t>
  </si>
  <si>
    <t xml:space="preserve"> listData[i].RowData[151] </t>
  </si>
  <si>
    <t xml:space="preserve"> listData[i].RowData[152] </t>
  </si>
  <si>
    <t xml:space="preserve"> listData[i].RowData[153] </t>
  </si>
  <si>
    <t xml:space="preserve"> listData[i].RowData[154] </t>
  </si>
  <si>
    <t xml:space="preserve"> listData[i].RowData[155] </t>
  </si>
  <si>
    <t xml:space="preserve"> listData[i].RowData[156] </t>
  </si>
  <si>
    <t xml:space="preserve"> listData[i].RowData[157] </t>
  </si>
  <si>
    <t xml:space="preserve"> listData[i].RowData[158] </t>
  </si>
  <si>
    <t xml:space="preserve"> listData[i].RowData[159] </t>
  </si>
  <si>
    <t xml:space="preserve"> listData[i].RowData[160] </t>
  </si>
  <si>
    <t xml:space="preserve"> listData[i].RowData[161] </t>
  </si>
  <si>
    <t xml:space="preserve"> listData[i].RowData[162] </t>
  </si>
  <si>
    <t xml:space="preserve"> listData[i].RowData[163] </t>
  </si>
  <si>
    <t xml:space="preserve"> listData[i].RowData[164] </t>
  </si>
  <si>
    <t xml:space="preserve"> listData[i].RowData[165] </t>
  </si>
  <si>
    <t xml:space="preserve"> listData[i].RowData[166] </t>
  </si>
  <si>
    <t xml:space="preserve"> listData[i].RowData[167] </t>
  </si>
  <si>
    <t xml:space="preserve"> listData[i].RowData[168] </t>
  </si>
  <si>
    <t xml:space="preserve"> listData[i].RowData[169] </t>
  </si>
  <si>
    <t xml:space="preserve"> listData[i].RowData[170] </t>
  </si>
  <si>
    <t xml:space="preserve"> listData[i].RowData[171] </t>
  </si>
  <si>
    <t xml:space="preserve"> listData[i].RowData[172] </t>
  </si>
  <si>
    <t xml:space="preserve"> listData[i].RowData[173] </t>
  </si>
  <si>
    <t xml:space="preserve"> listData[i].RowData[174] </t>
  </si>
  <si>
    <t xml:space="preserve"> listData[i].RowData[175] </t>
  </si>
  <si>
    <t xml:space="preserve"> listData[i].RowData[176] </t>
  </si>
  <si>
    <t xml:space="preserve"> listData[i].RowData[177] </t>
  </si>
  <si>
    <t xml:space="preserve"> listData[i].RowData[178] </t>
  </si>
  <si>
    <t xml:space="preserve"> listData[i].RowData[179] </t>
  </si>
  <si>
    <t xml:space="preserve"> listData[i].RowData[180] </t>
  </si>
  <si>
    <t xml:space="preserve"> listData[i].RowData[181] </t>
  </si>
  <si>
    <t xml:space="preserve"> listData[i].RowData[182] </t>
  </si>
  <si>
    <t xml:space="preserve"> listData[i].RowData[183] </t>
  </si>
  <si>
    <t xml:space="preserve"> listData[i].RowData[184] </t>
  </si>
  <si>
    <t xml:space="preserve"> listData[i].RowData[185] </t>
  </si>
  <si>
    <t xml:space="preserve"> listData[i].RowData[186] </t>
  </si>
  <si>
    <t xml:space="preserve"> listData[i].RowData[187] </t>
  </si>
  <si>
    <t xml:space="preserve"> listData[i].RowData[188] </t>
  </si>
  <si>
    <t xml:space="preserve"> listData[i].RowData[189] </t>
  </si>
  <si>
    <t xml:space="preserve"> listData[i].RowData[190] </t>
  </si>
  <si>
    <t xml:space="preserve"> listData[i].RowData[191] </t>
  </si>
  <si>
    <t xml:space="preserve"> listData[i].RowData[192] </t>
  </si>
  <si>
    <t xml:space="preserve"> listData[i].RowData[193] </t>
  </si>
  <si>
    <t xml:space="preserve"> listData[i].RowData[194] </t>
  </si>
  <si>
    <t xml:space="preserve"> listData[i].RowData[195] </t>
  </si>
  <si>
    <t xml:space="preserve"> listData[i].RowData[196] </t>
  </si>
  <si>
    <t xml:space="preserve"> listData[i].RowData[197] </t>
  </si>
  <si>
    <t xml:space="preserve"> listData[i].RowData[198] </t>
  </si>
  <si>
    <t xml:space="preserve"> listData[i].RowData[199] </t>
  </si>
  <si>
    <t xml:space="preserve"> listData[i].RowData[200] </t>
  </si>
  <si>
    <t xml:space="preserve"> listData[i].RowData[201] </t>
  </si>
  <si>
    <t xml:space="preserve"> listData[i].RowData[202] </t>
  </si>
  <si>
    <t xml:space="preserve"> listData[i].RowData[203] </t>
  </si>
  <si>
    <t xml:space="preserve"> listData[i].RowData[204] </t>
  </si>
  <si>
    <t xml:space="preserve"> listData[i].RowData[205] </t>
  </si>
  <si>
    <t xml:space="preserve"> listData[i].RowData[206] </t>
  </si>
  <si>
    <t xml:space="preserve"> listData[i].RowData[207] </t>
  </si>
  <si>
    <t xml:space="preserve"> listData[i].RowData[208] </t>
  </si>
  <si>
    <t xml:space="preserve"> listData[i].RowData[209] </t>
  </si>
  <si>
    <t xml:space="preserve"> listData[i].RowData[210] </t>
  </si>
  <si>
    <t xml:space="preserve"> listData[i].RowData[211] </t>
  </si>
  <si>
    <t xml:space="preserve"> listData[i].RowData[212] </t>
  </si>
  <si>
    <t xml:space="preserve"> listData[i].RowData[213] </t>
  </si>
  <si>
    <t xml:space="preserve"> listData[i].RowData[214] </t>
  </si>
  <si>
    <t xml:space="preserve"> listData[i].RowData[215] </t>
  </si>
  <si>
    <t xml:space="preserve"> listData[i].RowData[216] </t>
  </si>
  <si>
    <t xml:space="preserve"> listData[i].RowData[217] </t>
  </si>
  <si>
    <t xml:space="preserve"> listData[i].RowData[218] </t>
  </si>
  <si>
    <t xml:space="preserve"> listData[i].RowData[219] </t>
  </si>
  <si>
    <t xml:space="preserve"> listData[i].RowData[220] </t>
  </si>
  <si>
    <t xml:space="preserve"> listData[i].RowData[221] </t>
  </si>
  <si>
    <t xml:space="preserve"> listData[i].RowData[222] </t>
  </si>
  <si>
    <t xml:space="preserve"> listData[i].RowData[223] </t>
  </si>
  <si>
    <t xml:space="preserve"> listData[i].RowData[224] </t>
  </si>
  <si>
    <t xml:space="preserve"> listData[i].RowData[225] </t>
  </si>
  <si>
    <t xml:space="preserve"> listData[i].RowData[226] </t>
  </si>
  <si>
    <t xml:space="preserve"> listData[i].RowData[227] </t>
  </si>
  <si>
    <t xml:space="preserve"> listData[i].RowData[228] </t>
  </si>
  <si>
    <t xml:space="preserve"> listData[i].RowData[229] </t>
  </si>
  <si>
    <t xml:space="preserve"> listData[i].RowData[230] </t>
  </si>
  <si>
    <t xml:space="preserve"> listData[i].RowData[231] </t>
  </si>
  <si>
    <t xml:space="preserve"> listData[i].RowData[232] </t>
  </si>
  <si>
    <t xml:space="preserve"> listData[i].RowData[233] </t>
  </si>
  <si>
    <t xml:space="preserve"> listData[i].RowData[234] </t>
  </si>
  <si>
    <t xml:space="preserve"> listData[i].RowData[235] </t>
  </si>
  <si>
    <t xml:space="preserve"> listData[i].RowData[236] </t>
  </si>
  <si>
    <t xml:space="preserve"> listData[i].RowData[237] </t>
  </si>
  <si>
    <t xml:space="preserve"> listData[i].RowData[238] </t>
  </si>
  <si>
    <t xml:space="preserve"> listData[i].RowData[239] </t>
  </si>
  <si>
    <t xml:space="preserve"> listData[i].RowData[240] </t>
  </si>
  <si>
    <t xml:space="preserve"> listData[i].RowData[241] </t>
  </si>
  <si>
    <t xml:space="preserve"> listData[i].RowData[242] </t>
  </si>
  <si>
    <t xml:space="preserve"> listData[i].RowData[243] </t>
  </si>
  <si>
    <t xml:space="preserve"> listData[i].RowData[244] </t>
  </si>
  <si>
    <t xml:space="preserve"> listData[i].RowData[245] </t>
  </si>
  <si>
    <t xml:space="preserve"> listData[i].RowData[246] </t>
  </si>
  <si>
    <t xml:space="preserve"> listData[i].RowData[247] </t>
  </si>
  <si>
    <t xml:space="preserve"> listData[i].RowData[248] </t>
  </si>
  <si>
    <t xml:space="preserve"> listData[i].RowData[249] </t>
  </si>
  <si>
    <t xml:space="preserve"> listData[i].RowData[250] </t>
  </si>
  <si>
    <t xml:space="preserve"> listData[i].RowData[251] </t>
  </si>
  <si>
    <t xml:space="preserve"> listData[i].RowData[252] </t>
  </si>
  <si>
    <t xml:space="preserve"> listData[i].RowData[253] </t>
  </si>
  <si>
    <t xml:space="preserve"> listData[i].RowData[254] </t>
  </si>
  <si>
    <t xml:space="preserve"> listData[i].RowData[255] </t>
  </si>
  <si>
    <t xml:space="preserve"> listData[i].RowData[256] </t>
  </si>
  <si>
    <t xml:space="preserve"> listData[i].RowData[257] </t>
  </si>
  <si>
    <t xml:space="preserve"> listData[i].RowData[258] </t>
  </si>
  <si>
    <t xml:space="preserve"> listData[i].RowData[259] </t>
  </si>
  <si>
    <t xml:space="preserve"> listData[i].RowData[260] </t>
  </si>
  <si>
    <t xml:space="preserve"> listData[i].RowData[261] </t>
  </si>
  <si>
    <t xml:space="preserve"> listData[i].RowData[262] </t>
  </si>
  <si>
    <t xml:space="preserve"> listData[i].RowData[263] </t>
  </si>
  <si>
    <t xml:space="preserve"> listData[i].RowData[264] </t>
  </si>
  <si>
    <t xml:space="preserve"> listData[i].RowData[265] </t>
  </si>
  <si>
    <t xml:space="preserve"> listData[i].RowData[266] </t>
  </si>
  <si>
    <t xml:space="preserve"> listData[i].RowData[267] </t>
  </si>
  <si>
    <t xml:space="preserve"> listData[i].RowData[268] </t>
  </si>
  <si>
    <t xml:space="preserve"> listData[i].RowData[269] </t>
  </si>
  <si>
    <t xml:space="preserve"> listData[i].RowData[270] </t>
  </si>
  <si>
    <t xml:space="preserve"> listData[i].RowData[271] </t>
  </si>
  <si>
    <t xml:space="preserve"> listData[i].RowData[272] </t>
  </si>
  <si>
    <t xml:space="preserve"> listData[i].RowData[273] </t>
  </si>
  <si>
    <t xml:space="preserve"> listData[i].RowData[274] </t>
  </si>
  <si>
    <t xml:space="preserve"> listData[i].RowData[275] </t>
  </si>
  <si>
    <t xml:space="preserve"> listData[i].RowData[276] </t>
  </si>
  <si>
    <t xml:space="preserve"> listData[i].RowData[277] </t>
  </si>
  <si>
    <t xml:space="preserve"> listData[i].RowData[278] </t>
  </si>
  <si>
    <t xml:space="preserve"> listData[i].RowData[279] </t>
  </si>
  <si>
    <t xml:space="preserve"> listData[i].RowData[280] </t>
  </si>
  <si>
    <t xml:space="preserve"> listData[i].RowData[281] </t>
  </si>
  <si>
    <t xml:space="preserve"> listData[i].RowData[282] </t>
  </si>
  <si>
    <t xml:space="preserve"> listData[i].RowData[283] </t>
  </si>
  <si>
    <t xml:space="preserve"> listData[i].RowData[284] </t>
  </si>
  <si>
    <t xml:space="preserve"> listData[i].RowData[285] </t>
  </si>
  <si>
    <t xml:space="preserve"> listData[i].RowData[286] </t>
  </si>
  <si>
    <t xml:space="preserve"> listData[i].RowData[287] </t>
  </si>
  <si>
    <t xml:space="preserve"> listData[i].RowData[288] </t>
  </si>
  <si>
    <t xml:space="preserve"> listData[i].RowData[289] </t>
  </si>
  <si>
    <t xml:space="preserve"> listData[i].RowData[290] </t>
  </si>
  <si>
    <t xml:space="preserve"> listData[i].RowData[291] </t>
  </si>
  <si>
    <t xml:space="preserve"> listData[i].RowData[292] </t>
  </si>
  <si>
    <t xml:space="preserve"> listData[i].RowData[293] </t>
  </si>
  <si>
    <t xml:space="preserve"> listData[i].RowData[294] </t>
  </si>
  <si>
    <t xml:space="preserve"> listData[i].RowData[295] </t>
  </si>
  <si>
    <t xml:space="preserve"> listData[i].RowData[296] </t>
  </si>
  <si>
    <t xml:space="preserve"> listData[i].RowData[297] </t>
  </si>
  <si>
    <t xml:space="preserve"> listData[i].RowData[298] </t>
  </si>
  <si>
    <t xml:space="preserve"> listData[i].RowData[299] </t>
  </si>
  <si>
    <t xml:space="preserve"> listData[i].RowData[300] </t>
  </si>
  <si>
    <t xml:space="preserve"> listData[i].RowData[301] </t>
  </si>
  <si>
    <t xml:space="preserve"> listData[i].RowData[302] </t>
  </si>
  <si>
    <t xml:space="preserve"> listData[i].RowData[303] </t>
  </si>
  <si>
    <t xml:space="preserve"> listData[i].RowData[304] </t>
  </si>
  <si>
    <t xml:space="preserve"> listData[i].RowData[305] </t>
  </si>
  <si>
    <t xml:space="preserve"> listData[i].RowData[306] </t>
  </si>
  <si>
    <t xml:space="preserve"> listData[i].RowData[307] </t>
  </si>
  <si>
    <t xml:space="preserve"> listData[i].RowData[308] </t>
  </si>
  <si>
    <t xml:space="preserve"> listData[i].RowData[309] </t>
  </si>
  <si>
    <t xml:space="preserve"> listData[i].RowData[310] </t>
  </si>
  <si>
    <t xml:space="preserve"> listData[i].RowData[311] </t>
  </si>
  <si>
    <t xml:space="preserve"> listData[i].RowData[312] </t>
  </si>
  <si>
    <t xml:space="preserve"> listData[i].RowData[313] </t>
  </si>
  <si>
    <t xml:space="preserve"> listData[i].RowData[314] </t>
  </si>
  <si>
    <t xml:space="preserve"> listData[i].RowData[315] </t>
  </si>
  <si>
    <t xml:space="preserve"> listData[i].RowData[316] </t>
  </si>
  <si>
    <t xml:space="preserve"> listData[i].RowData[317] </t>
  </si>
  <si>
    <t xml:space="preserve"> listData[i].RowData[318] </t>
  </si>
  <si>
    <t xml:space="preserve"> listData[i].RowData[319] </t>
  </si>
  <si>
    <t xml:space="preserve"> listData[i].RowData[320] </t>
  </si>
  <si>
    <t xml:space="preserve"> listData[i].RowData[321] </t>
  </si>
  <si>
    <t xml:space="preserve"> listData[i].RowData[322] </t>
  </si>
  <si>
    <t xml:space="preserve"> listData[i].RowData[323] </t>
  </si>
  <si>
    <t xml:space="preserve"> listData[i].RowData[324] </t>
  </si>
  <si>
    <t xml:space="preserve"> listData[i].RowData[325] </t>
  </si>
  <si>
    <t xml:space="preserve"> listData[i].RowData[326] </t>
  </si>
  <si>
    <t xml:space="preserve"> listData[i].RowData[327] </t>
  </si>
  <si>
    <t xml:space="preserve"> listData[i].RowData[328] </t>
  </si>
  <si>
    <t xml:space="preserve"> listData[i].RowData[329] </t>
  </si>
  <si>
    <t xml:space="preserve"> listData[i].RowData[330] </t>
  </si>
  <si>
    <t xml:space="preserve"> listData[i].RowData[331] </t>
  </si>
  <si>
    <t xml:space="preserve"> listData[i].RowData[332] </t>
  </si>
  <si>
    <t xml:space="preserve"> listData[i].RowData[333] </t>
  </si>
  <si>
    <t xml:space="preserve"> listData[i].RowData[334] </t>
  </si>
  <si>
    <t xml:space="preserve"> listData[i].RowData[335] </t>
  </si>
  <si>
    <t xml:space="preserve"> listData[i].RowData[336] </t>
  </si>
  <si>
    <t xml:space="preserve"> listData[i].RowData[337] </t>
  </si>
  <si>
    <t xml:space="preserve"> listData[i].RowData[338] </t>
  </si>
  <si>
    <t xml:space="preserve"> listData[i].RowData[339] </t>
  </si>
  <si>
    <t xml:space="preserve"> listData[i].RowData[340] </t>
  </si>
  <si>
    <t xml:space="preserve"> listData[i].RowData[341] </t>
  </si>
  <si>
    <t xml:space="preserve"> listData[i].RowData[342] </t>
  </si>
  <si>
    <t xml:space="preserve"> listData[i].RowData[343] </t>
  </si>
  <si>
    <t xml:space="preserve"> listData[i].RowData[344] </t>
  </si>
  <si>
    <t xml:space="preserve"> listData[i].RowData[345] </t>
  </si>
  <si>
    <t xml:space="preserve"> listData[i].RowData[346] </t>
  </si>
  <si>
    <t xml:space="preserve"> listData[i].RowData[347] </t>
  </si>
  <si>
    <t xml:space="preserve"> listData[i].RowData[348] </t>
  </si>
  <si>
    <t xml:space="preserve"> listData[i].RowData[349] </t>
  </si>
  <si>
    <t xml:space="preserve"> listData[i].RowData[350] </t>
  </si>
  <si>
    <t xml:space="preserve"> listData[i].RowData[351] </t>
  </si>
  <si>
    <t xml:space="preserve"> listData[i].RowData[352] </t>
  </si>
  <si>
    <t xml:space="preserve"> listData[i].RowData[353] </t>
  </si>
  <si>
    <t xml:space="preserve"> listData[i].RowData[354] </t>
  </si>
  <si>
    <t xml:space="preserve"> listData[i].RowData[355] </t>
  </si>
  <si>
    <t xml:space="preserve"> listData[i].RowData[356] </t>
  </si>
  <si>
    <t xml:space="preserve"> listData[i].RowData[357] </t>
  </si>
  <si>
    <t xml:space="preserve"> listData[i].RowData[358] </t>
  </si>
  <si>
    <t xml:space="preserve"> listData[i].RowData[359] </t>
  </si>
  <si>
    <t xml:space="preserve"> listData[i].RowData[360] </t>
  </si>
  <si>
    <t xml:space="preserve"> listData[i].RowData[361] </t>
  </si>
  <si>
    <t xml:space="preserve"> listData[i].RowData[362] </t>
  </si>
  <si>
    <t xml:space="preserve"> listData[i].RowData[363] </t>
  </si>
  <si>
    <t xml:space="preserve"> listData[i].RowData[364] </t>
  </si>
  <si>
    <t xml:space="preserve"> listData[i].RowData[365] </t>
  </si>
  <si>
    <t xml:space="preserve"> listData[i].RowData[366] </t>
  </si>
  <si>
    <t xml:space="preserve"> listData[i].RowData[367] </t>
  </si>
  <si>
    <t xml:space="preserve"> listData[i].RowData[368] </t>
  </si>
  <si>
    <t xml:space="preserve"> listData[i].RowData[369] </t>
  </si>
  <si>
    <t xml:space="preserve"> listData[i].RowData[370] </t>
  </si>
  <si>
    <t xml:space="preserve"> listData[i].RowData[371] </t>
  </si>
  <si>
    <t xml:space="preserve"> listData[i].RowData[372] </t>
  </si>
  <si>
    <t xml:space="preserve"> listData[i].RowData[373] </t>
  </si>
  <si>
    <t xml:space="preserve"> listData[i].RowData[374] </t>
  </si>
  <si>
    <t xml:space="preserve"> listData[i].RowData[375] </t>
  </si>
  <si>
    <t xml:space="preserve"> listData[i].RowData[376] </t>
  </si>
  <si>
    <t xml:space="preserve"> listData[i].RowData[377] </t>
  </si>
  <si>
    <t xml:space="preserve"> listData[i].RowData[378] </t>
  </si>
  <si>
    <t xml:space="preserve"> listData[i].RowData[379] </t>
  </si>
  <si>
    <t xml:space="preserve"> listData[i].RowData[380] </t>
  </si>
  <si>
    <t xml:space="preserve"> listData[i].RowData[381] </t>
  </si>
  <si>
    <t xml:space="preserve"> listData[i].RowData[382] </t>
  </si>
  <si>
    <t xml:space="preserve"> listData[i].RowData[383] </t>
  </si>
  <si>
    <t xml:space="preserve"> listData[i].RowData[384] </t>
  </si>
  <si>
    <t xml:space="preserve"> listData[i].RowData[385] </t>
  </si>
  <si>
    <t xml:space="preserve"> listData[i].RowData[386] </t>
  </si>
  <si>
    <t xml:space="preserve"> listData[i].RowData[387] </t>
  </si>
  <si>
    <t xml:space="preserve"> listData[i].RowData[388] </t>
  </si>
  <si>
    <t xml:space="preserve"> listData[i].RowData[389] </t>
  </si>
  <si>
    <t xml:space="preserve"> listData[i].RowData[390] </t>
  </si>
  <si>
    <t xml:space="preserve"> listData[i].RowData[391] </t>
  </si>
  <si>
    <t xml:space="preserve"> listData[i].RowData[392] </t>
  </si>
  <si>
    <t xml:space="preserve"> listData[i].RowData[393] </t>
  </si>
  <si>
    <t xml:space="preserve"> listData[i].RowData[394] </t>
  </si>
  <si>
    <t xml:space="preserve"> listData[i].RowData[395] </t>
  </si>
  <si>
    <t xml:space="preserve"> listData[i].RowData[396] </t>
  </si>
  <si>
    <t xml:space="preserve"> listData[i].RowData[397] </t>
  </si>
  <si>
    <t xml:space="preserve"> listData[i].RowData[398] </t>
  </si>
  <si>
    <t xml:space="preserve"> listData[i].RowData[399] </t>
  </si>
  <si>
    <t xml:space="preserve"> listData[i].RowData[400] </t>
  </si>
  <si>
    <t xml:space="preserve"> listData[i].RowData[401] </t>
  </si>
  <si>
    <t xml:space="preserve"> listData[i].RowData[402] </t>
  </si>
  <si>
    <t xml:space="preserve"> listData[i].RowData[403] </t>
  </si>
  <si>
    <t xml:space="preserve"> listData[i].RowData[404] </t>
  </si>
  <si>
    <t xml:space="preserve"> listData[i].RowData[405] </t>
  </si>
  <si>
    <t xml:space="preserve"> listData[i].RowData[406] </t>
  </si>
  <si>
    <t xml:space="preserve"> listData[i].RowData[407] </t>
  </si>
  <si>
    <t xml:space="preserve"> listData[i].RowData[408] </t>
  </si>
  <si>
    <t xml:space="preserve"> listData[i].RowData[409] </t>
  </si>
  <si>
    <t>TTTDCongHoRanh_CDai</t>
  </si>
  <si>
    <t>TTTDCongHoRanh_CRong</t>
  </si>
  <si>
    <t>TTTDCongHoRanh_CCao</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</si>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</sst>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0" x14ac:knownFonts="1">
    <font>
      <sz val="11"/>
      <color theme="1"/>
      <name val="Aptos Narrow"/>
      <family val="2"/>
      <scheme val="minor"/>
    </font>
    <font>
      <sz val="11"/>
      <color theme="1"/>
      <name val="Aptos Narrow"/>
      <family val="2"/>
      <scheme val="minor"/>
    </font>
    <font>
      <b/>
      <sz val="10"/>
      <name val="Times New Roman"/>
      <family val="1"/>
    </font>
    <font>
      <sz val="10"/>
      <color theme="1"/>
      <name val="Times New Roman"/>
      <family val="1"/>
    </font>
    <font>
      <b/>
      <sz val="10"/>
      <color theme="1"/>
      <name val="Times New Roman"/>
      <family val="1"/>
    </font>
    <font>
      <b/>
      <sz val="10"/>
      <color rgb="FFFF0000"/>
      <name val="Times New Roman"/>
      <family val="1"/>
    </font>
    <font>
      <sz val="10"/>
      <name val="Times New Roman"/>
      <family val="1"/>
    </font>
    <font>
      <sz val="11"/>
      <color theme="1"/>
      <name val="Times New Roman"/>
      <family val="1"/>
    </font>
    <font>
      <sz val="11"/>
      <name val="Times New Roman"/>
      <family val="1"/>
    </font>
    <font>
      <b/>
      <sz val="11"/>
      <name val="Times New Roman"/>
      <family val="1"/>
    </font>
  </fonts>
  <fills count="6">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0"/>
        <bgColor indexed="64"/>
      </patternFill>
    </fill>
    <fill>
      <patternFill patternType="solid">
        <fgColor theme="3" tint="0.89999084444715716"/>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54">
    <xf numFmtId="0" fontId="0" fillId="0" borderId="0" xfId="0"/>
    <xf numFmtId="0" fontId="2" fillId="0" borderId="1" xfId="0" applyFont="1" applyBorder="1" applyAlignment="1">
      <alignment horizontal="center" vertical="center" wrapText="1"/>
    </xf>
    <xf numFmtId="43" fontId="2" fillId="0" borderId="1" xfId="1" applyFont="1" applyFill="1" applyBorder="1" applyAlignment="1">
      <alignment horizontal="center" vertical="center" wrapText="1"/>
    </xf>
    <xf numFmtId="1" fontId="2" fillId="3" borderId="1" xfId="1" applyNumberFormat="1" applyFont="1" applyFill="1" applyBorder="1" applyAlignment="1">
      <alignment horizontal="center" vertical="center" wrapText="1"/>
    </xf>
    <xf numFmtId="43" fontId="4" fillId="0" borderId="1" xfId="1" applyFont="1" applyFill="1" applyBorder="1" applyAlignment="1">
      <alignment horizontal="center" vertical="center" wrapText="1"/>
    </xf>
    <xf numFmtId="43" fontId="2" fillId="3" borderId="1" xfId="1" applyFont="1" applyFill="1" applyBorder="1" applyAlignment="1">
      <alignment horizontal="center" vertical="center" wrapText="1"/>
    </xf>
    <xf numFmtId="0" fontId="2" fillId="3" borderId="1" xfId="0" applyFont="1" applyFill="1" applyBorder="1" applyAlignment="1">
      <alignment horizontal="center" vertical="center" wrapText="1"/>
    </xf>
    <xf numFmtId="2" fontId="2" fillId="3" borderId="1" xfId="0" applyNumberFormat="1" applyFont="1" applyFill="1" applyBorder="1" applyAlignment="1">
      <alignment horizontal="center" vertical="center" wrapText="1"/>
    </xf>
    <xf numFmtId="0" fontId="4" fillId="2" borderId="1" xfId="0" applyFont="1" applyFill="1" applyBorder="1" applyAlignment="1">
      <alignment horizontal="center" vertical="center" wrapText="1"/>
    </xf>
    <xf numFmtId="43" fontId="4" fillId="3" borderId="1" xfId="1" applyFont="1" applyFill="1" applyBorder="1" applyAlignment="1">
      <alignment horizontal="center" vertical="center" wrapText="1"/>
    </xf>
    <xf numFmtId="0" fontId="4" fillId="3" borderId="1" xfId="0" applyFont="1" applyFill="1" applyBorder="1" applyAlignment="1">
      <alignment horizontal="center" vertical="center" wrapText="1"/>
    </xf>
    <xf numFmtId="2" fontId="2" fillId="0" borderId="1" xfId="0" applyNumberFormat="1" applyFont="1" applyBorder="1" applyAlignment="1">
      <alignment horizontal="center" vertical="center" wrapText="1"/>
    </xf>
    <xf numFmtId="0" fontId="2" fillId="2" borderId="1" xfId="0" applyFont="1" applyFill="1" applyBorder="1" applyAlignment="1">
      <alignment horizontal="center" vertical="center" wrapText="1"/>
    </xf>
    <xf numFmtId="43" fontId="4" fillId="2" borderId="1" xfId="1" applyFont="1" applyFill="1" applyBorder="1" applyAlignment="1">
      <alignment horizontal="center" vertical="center" wrapText="1"/>
    </xf>
    <xf numFmtId="43" fontId="4" fillId="2" borderId="1" xfId="1" applyFont="1" applyFill="1" applyBorder="1" applyAlignment="1">
      <alignment vertical="center" wrapText="1"/>
    </xf>
    <xf numFmtId="43" fontId="4" fillId="3" borderId="1" xfId="1" applyFont="1" applyFill="1" applyBorder="1" applyAlignment="1">
      <alignment vertical="center" wrapText="1"/>
    </xf>
    <xf numFmtId="0" fontId="4" fillId="0" borderId="1" xfId="0" applyFont="1" applyBorder="1" applyAlignment="1">
      <alignment horizontal="center" vertical="center" wrapText="1"/>
    </xf>
    <xf numFmtId="0" fontId="2" fillId="4"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6" fillId="0" borderId="1" xfId="0" applyFont="1" applyBorder="1" applyAlignment="1">
      <alignment horizontal="center" vertical="center" wrapText="1"/>
    </xf>
    <xf numFmtId="2" fontId="5" fillId="0" borderId="1" xfId="0" applyNumberFormat="1" applyFont="1" applyBorder="1" applyAlignment="1">
      <alignment horizontal="center" vertical="center" wrapText="1"/>
    </xf>
    <xf numFmtId="2" fontId="6" fillId="0" borderId="1" xfId="0" applyNumberFormat="1" applyFont="1" applyBorder="1" applyAlignment="1">
      <alignment horizontal="center" vertical="center" wrapText="1"/>
    </xf>
    <xf numFmtId="2" fontId="5" fillId="0" borderId="1" xfId="1" applyNumberFormat="1" applyFont="1" applyFill="1" applyBorder="1" applyAlignment="1">
      <alignment horizontal="center" vertical="center" wrapText="1"/>
    </xf>
    <xf numFmtId="2" fontId="6" fillId="0" borderId="1" xfId="1" applyNumberFormat="1" applyFont="1" applyFill="1" applyBorder="1" applyAlignment="1">
      <alignment horizontal="center" vertical="center" wrapText="1"/>
    </xf>
    <xf numFmtId="2" fontId="3" fillId="0" borderId="1" xfId="0" applyNumberFormat="1" applyFont="1" applyBorder="1" applyAlignment="1">
      <alignment horizontal="center" vertical="center" wrapText="1"/>
    </xf>
    <xf numFmtId="0" fontId="5" fillId="0" borderId="1" xfId="0" applyFont="1" applyBorder="1" applyAlignment="1">
      <alignment horizontal="center" vertical="center" wrapText="1"/>
    </xf>
    <xf numFmtId="0" fontId="7" fillId="0" borderId="1" xfId="0" applyFont="1" applyBorder="1" applyAlignment="1">
      <alignment horizontal="center" vertical="center" wrapText="1"/>
    </xf>
    <xf numFmtId="0" fontId="8" fillId="0" borderId="1" xfId="0" applyFont="1" applyBorder="1" applyAlignment="1">
      <alignment horizontal="center" vertical="center" wrapText="1"/>
    </xf>
    <xf numFmtId="0" fontId="9" fillId="0" borderId="1" xfId="0" applyFont="1" applyBorder="1" applyAlignment="1">
      <alignment horizontal="center" vertical="center" wrapText="1"/>
    </xf>
    <xf numFmtId="2" fontId="8" fillId="0" borderId="1" xfId="0" applyNumberFormat="1" applyFont="1" applyBorder="1" applyAlignment="1">
      <alignment horizontal="center" vertical="center" wrapText="1"/>
    </xf>
    <xf numFmtId="0" fontId="7" fillId="0" borderId="1" xfId="0" applyFont="1" applyBorder="1" applyAlignment="1">
      <alignment horizontal="center" vertical="center"/>
    </xf>
    <xf numFmtId="2" fontId="2" fillId="4"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2" fontId="5" fillId="5" borderId="1" xfId="0" applyNumberFormat="1" applyFont="1" applyFill="1" applyBorder="1" applyAlignment="1">
      <alignment horizontal="center" vertical="center" wrapText="1"/>
    </xf>
    <xf numFmtId="2" fontId="6" fillId="5" borderId="1" xfId="0" applyNumberFormat="1" applyFont="1" applyFill="1" applyBorder="1" applyAlignment="1">
      <alignment horizontal="center" vertical="center" wrapText="1"/>
    </xf>
    <xf numFmtId="2" fontId="5" fillId="5" borderId="1" xfId="1" applyNumberFormat="1" applyFont="1" applyFill="1" applyBorder="1" applyAlignment="1">
      <alignment horizontal="center" vertical="center" wrapText="1"/>
    </xf>
    <xf numFmtId="2" fontId="6" fillId="5" borderId="1" xfId="1" applyNumberFormat="1" applyFont="1" applyFill="1" applyBorder="1" applyAlignment="1">
      <alignment horizontal="center" vertical="center" wrapText="1"/>
    </xf>
    <xf numFmtId="2" fontId="3" fillId="5" borderId="1" xfId="0" applyNumberFormat="1" applyFont="1" applyFill="1" applyBorder="1" applyAlignment="1">
      <alignment horizontal="center" vertical="center" wrapText="1"/>
    </xf>
    <xf numFmtId="0" fontId="5" fillId="5"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8" fillId="5" borderId="1" xfId="0" applyFont="1" applyFill="1" applyBorder="1" applyAlignment="1">
      <alignment horizontal="center" vertical="center" wrapText="1"/>
    </xf>
    <xf numFmtId="0" fontId="9" fillId="5" borderId="1" xfId="0" applyFont="1" applyFill="1" applyBorder="1" applyAlignment="1">
      <alignment horizontal="center" vertical="center" wrapText="1"/>
    </xf>
    <xf numFmtId="2" fontId="8" fillId="5" borderId="1" xfId="0" applyNumberFormat="1" applyFont="1" applyFill="1" applyBorder="1" applyAlignment="1">
      <alignment horizontal="center" vertical="center" wrapText="1"/>
    </xf>
    <xf numFmtId="0" fontId="7" fillId="5" borderId="1" xfId="0" applyFont="1" applyFill="1" applyBorder="1" applyAlignment="1">
      <alignment horizontal="center" vertical="center"/>
    </xf>
    <xf numFmtId="0" fontId="0" fillId="5" borderId="0" xfId="0" applyFill="1"/>
    <xf numFmtId="0" fontId="2" fillId="0" borderId="1" xfId="0" applyFont="1" applyBorder="1" applyAlignment="1">
      <alignment horizontal="center" vertical="center" wrapText="1"/>
    </xf>
    <xf numFmtId="43" fontId="2" fillId="0" borderId="1" xfId="1" applyFont="1" applyFill="1" applyBorder="1" applyAlignment="1">
      <alignment horizontal="center" vertical="center" wrapText="1"/>
    </xf>
    <xf numFmtId="43" fontId="2" fillId="3" borderId="1" xfId="1" applyFont="1" applyFill="1" applyBorder="1" applyAlignment="1">
      <alignment horizontal="center" vertical="center" wrapText="1"/>
    </xf>
    <xf numFmtId="1" fontId="2" fillId="2" borderId="1" xfId="1" applyNumberFormat="1" applyFont="1" applyFill="1" applyBorder="1" applyAlignment="1">
      <alignment horizontal="center" vertical="center" wrapText="1"/>
    </xf>
    <xf numFmtId="1" fontId="2" fillId="3" borderId="1" xfId="1" applyNumberFormat="1" applyFont="1" applyFill="1" applyBorder="1" applyAlignment="1">
      <alignment horizontal="center" vertical="center" wrapText="1"/>
    </xf>
    <xf numFmtId="43" fontId="4" fillId="0" borderId="1" xfId="1"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qminh\source\erpducanh\DucAnhERP\DucAnhERP\wwwroot\files\4.%20M&#7851;u%20PKKL%20n&#432;&#7899;c%20m&#432;a%20+%20n&#432;&#7899;c%20th&#7843;i%20d&#7885;c%2004.08.2024.xlsx" TargetMode="External"/><Relationship Id="rId1" Type="http://schemas.openxmlformats.org/officeDocument/2006/relationships/externalLinkPath" Target="4.%20M&#7851;u%20PKKL%20n&#432;&#7899;c%20m&#432;a%20+%20n&#432;&#7899;c%20th&#7843;i%20d&#7885;c%2004.08.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4"/>
    </sheetNames>
    <sheetDataSet>
      <sheetData sheetId="0" refreshError="1"/>
      <sheetData sheetId="1" refreshError="1"/>
    </sheetDataSet>
  </externalBook>
</externalLink>
</file>

<file path=xl/persons/person.xml><?xml version="1.0" encoding="utf-8"?>
<personList xmlns="http://schemas.microsoft.com/office/spreadsheetml/2018/threadedcomments" xmlns:x="http://schemas.openxmlformats.org/spreadsheetml/2006/main">
  <person displayName="Nguyễn Đức Anh" id="{4A5E1D32-E070-4154-9790-D9E00A4C0BDA}" userId="0b2d7d6489e17126"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1" dT="2024-07-21T02:45:19.00" personId="{4A5E1D32-E070-4154-9790-D9E00A4C0BDA}" id="{3DB4552C-4FF7-41E3-BF15-66B2109199D3}">
    <text>Theo thiết kế</text>
  </threadedComment>
  <threadedComment ref="D1" dT="2024-07-21T02:45:38.42" personId="{4A5E1D32-E070-4154-9790-D9E00A4C0BDA}" id="{32A67CD2-C688-4CCA-85DB-98301DAE2608}">
    <text>Theo thiết kế</text>
  </threadedComment>
  <threadedComment ref="M1" dT="2024-07-21T02:45:52.33" personId="{4A5E1D32-E070-4154-9790-D9E00A4C0BDA}" id="{A4682AE2-BDDB-4F84-896D-D6A5BD293E16}">
    <text>Theo thiết kế</text>
  </threadedComment>
  <threadedComment ref="AU1" dT="2024-07-21T02:48:32.03" personId="{4A5E1D32-E070-4154-9790-D9E00A4C0BDA}" id="{720FA23D-FB95-4547-B4F6-24A22B6B1CF0}">
    <text>Theo thiết kế.</text>
  </threadedComment>
  <threadedComment ref="CA1" dT="2024-07-21T02:48:48.10" personId="{4A5E1D32-E070-4154-9790-D9E00A4C0BDA}" id="{2712AE04-DBC4-4E54-9984-C7C42B63747A}">
    <text>Theo thiết kế</text>
  </threadedComment>
  <threadedComment ref="CI1" dT="2024-07-21T02:49:09.30" personId="{4A5E1D32-E070-4154-9790-D9E00A4C0BDA}" id="{89E1052B-EB8C-4BD3-86D4-EF3B0E8532BE}">
    <text>Theo thiết kế.</text>
  </threadedComment>
  <threadedComment ref="DO1" dT="2024-07-21T02:52:05.92" personId="{4A5E1D32-E070-4154-9790-D9E00A4C0BDA}" id="{2D0DE551-3834-434C-AF39-16CA3D1CD87D}">
    <text>Theo thiết kế.</text>
  </threadedComment>
  <threadedComment ref="EJ1" dT="2024-07-21T05:17:33.62" personId="{4A5E1D32-E070-4154-9790-D9E00A4C0BDA}" id="{5B38720A-1A48-4978-891E-8A3271C60CBD}">
    <text>Theo thiết kế</text>
  </threadedComment>
  <threadedComment ref="EN1" dT="2024-07-21T05:17:42.26" personId="{4A5E1D32-E070-4154-9790-D9E00A4C0BDA}" id="{29798E2E-7CCD-4C6B-B196-63F42707264B}">
    <text>Theo thiết kế</text>
  </threadedComment>
  <threadedComment ref="ET1" dT="2024-07-21T05:18:36.83" personId="{4A5E1D32-E070-4154-9790-D9E00A4C0BDA}" id="{252E9BFE-00BC-4163-93F1-D0E2DC05631E}">
    <text>Theo thiết kế</text>
  </threadedComment>
  <threadedComment ref="EW1" dT="2024-07-21T05:18:45.72" personId="{4A5E1D32-E070-4154-9790-D9E00A4C0BDA}" id="{21A21345-8142-45C7-A8CC-4059179E01B1}">
    <text>Theo thiết kế</text>
  </threadedComment>
  <threadedComment ref="FF1" dT="2024-07-21T05:18:56.08" personId="{4A5E1D32-E070-4154-9790-D9E00A4C0BDA}" id="{24F2FB96-1264-4792-9EA2-44C9ABB69FD3}">
    <text>Theo thiết kế</text>
  </threadedComment>
  <threadedComment ref="FX1" dT="2024-07-21T05:19:06.44" personId="{4A5E1D32-E070-4154-9790-D9E00A4C0BDA}" id="{EE1D7C71-1AF8-4DCE-917B-805922979DAF}">
    <text>Theo thiết kế</text>
  </threadedComment>
  <threadedComment ref="HA1" dT="2024-07-21T05:20:22.51" personId="{4A5E1D32-E070-4154-9790-D9E00A4C0BDA}" id="{BA7ECA6B-21CD-4CD1-AFB5-190CCAEA6C8C}">
    <text>Theo thiết kế</text>
  </threadedComment>
  <threadedComment ref="HT1" dT="2024-07-21T05:19:37.89" personId="{4A5E1D32-E070-4154-9790-D9E00A4C0BDA}" id="{5854D1A8-D633-4322-A79D-D7D41CD56413}">
    <text>Theo thiết kế</text>
  </threadedComment>
  <threadedComment ref="HZ1" dT="2024-07-21T05:20:55.25" personId="{4A5E1D32-E070-4154-9790-D9E00A4C0BDA}" id="{CF385D78-E15D-48D8-8F48-5D4F8BD52B6E}">
    <text>Theo thiết kế</text>
  </threadedComment>
  <threadedComment ref="OS1" dT="2024-07-21T02:52:20.26" personId="{4A5E1D32-E070-4154-9790-D9E00A4C0BDA}" id="{FF62CF25-A8B2-4096-B050-525B57AA164F}">
    <text>Theo thiết kế.</text>
  </threadedComment>
  <threadedComment ref="X2" dT="2024-07-21T02:47:06.74" personId="{4A5E1D32-E070-4154-9790-D9E00A4C0BDA}" id="{EB77F01E-494F-44E1-87F5-957A6396ECD9}">
    <text>1. Phải trừ phần giao tường tại cạnh rộng.</text>
  </threadedComment>
  <threadedComment ref="AB2" dT="2024-07-21T02:47:22.60" personId="{4A5E1D32-E070-4154-9790-D9E00A4C0BDA}" id="{88C87739-B476-44CA-89F3-F71A04706A23}">
    <text>1. Phải trừ phần giao tường tại cạnh rộng.</text>
  </threadedComment>
  <threadedComment ref="AM2" dT="2024-07-21T02:48:10.01" personId="{4A5E1D32-E070-4154-9790-D9E00A4C0BDA}" id="{150FB7DD-07C0-4ABE-B70D-4102515D370F}">
    <text xml:space="preserve">1. Phải trừ phần giao tường tại cạnh rộng.
</text>
  </threadedComment>
  <threadedComment ref="AQ2" dT="2024-07-21T02:48:14.40" personId="{4A5E1D32-E070-4154-9790-D9E00A4C0BDA}" id="{80698F4F-78D4-4245-BC7F-72A8038F7744}">
    <text xml:space="preserve">1. Phải trừ phần giao tường tại cạnh rộng.
</text>
  </threadedComment>
  <threadedComment ref="CA2" dT="2024-07-22T14:57:09.90" personId="{4A5E1D32-E070-4154-9790-D9E00A4C0BDA}" id="{F2A17CC8-BBFD-44D9-8B86-223876485BEE}">
    <text>Sử dụng lệnh match kết hợp index hoặc Xlookup để lấy thông tin theo tên hố ga bản vẽ tại bảng phân loại tấm đan hố ga</text>
  </threadedComment>
  <threadedComment ref="MS2" dT="2024-07-21T05:21:53.84" personId="{4A5E1D32-E070-4154-9790-D9E00A4C0BDA}" id="{94FB8559-5D62-4815-BEE3-DD513872EDA6}">
    <text>Theo thiết kế</text>
  </threadedComment>
  <threadedComment ref="D3" dT="2024-07-22T02:36:08.80" personId="{4A5E1D32-E070-4154-9790-D9E00A4C0BDA}" id="{294F5A79-D096-45D0-86A0-9AE30ADF6D3A}">
    <text>Sử dụng lệnh match kết hợp index hoặc Xlookup đẻ lấy dữ liệu theo tên hố ga bản vẽ tại bảng phân loại hố ga.</text>
  </threadedComment>
  <threadedComment ref="AI3" dT="2024-07-21T02:47:43.85" personId="{4A5E1D32-E070-4154-9790-D9E00A4C0BDA}" id="{D1CB77D7-ECA7-4089-BD55-B3CEEC1293E9}">
    <text xml:space="preserve">Công thức trong bảng này có thể thay đổi cho phù hợp với thực tế thiết kế.
</text>
  </threadedComment>
  <threadedComment ref="AL3" dT="2024-07-21T02:47:48.25" personId="{4A5E1D32-E070-4154-9790-D9E00A4C0BDA}" id="{2BF2E73B-2E17-4159-A16E-03839B13EE6B}">
    <text xml:space="preserve">Công thức trong bảng này có thể thay đổi cho phù hợp với thực tế thiết kế.
</text>
  </threadedComment>
  <threadedComment ref="CJ3" dT="2024-07-21T02:49:33.81" personId="{4A5E1D32-E070-4154-9790-D9E00A4C0BDA}" id="{0FB8D5A3-748D-48DF-BE03-E1266EB193DB}">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CO3" dT="2024-07-21T02:51:48.27" personId="{4A5E1D32-E070-4154-9790-D9E00A4C0BDA}" id="{BFB9A8EA-BAAD-4081-9F29-8565862549F3}">
    <text>1. Thông tin này có thể thay đổi theo biện pháp thi công của hạng mục dự án.
2. Tại bảng này đang thể hiện thi công đến đỉnh K98 thì tiến hành đào.</text>
  </threadedComment>
  <threadedComment ref="CP3" dT="2024-07-21T02:50:25.50" personId="{4A5E1D32-E070-4154-9790-D9E00A4C0BDA}" id="{94B7F138-A29C-4C24-B980-186B3AD86F4B}">
    <text xml:space="preserve">Cao độ hiện trạng trước khi đào phụ thuộc vào biện pháp thi công theo từng hạng mục của công trình hoặc dự án. </text>
  </threadedComment>
  <threadedComment ref="EP3" dT="2024-07-22T02:38:03.23" personId="{4A5E1D32-E070-4154-9790-D9E00A4C0BDA}" id="{D1E32399-A8DC-459C-B896-1EE897090902}">
    <text>Sử dụng lệnh match kết hợp index hoặc Xlookup đẻ lấy dữ liệu theo tên hố ga bản vẽ tại bảng phân loại cống tròn + cống hộp + ống nhựa và bảng phân loại rãnh xây + rãnh bê tông.</text>
  </threadedComment>
  <threadedComment ref="ET3" dT="2024-07-22T08:13:10.89" personId="{4A5E1D32-E070-4154-9790-D9E00A4C0BDA}" id="{1C651A62-6F16-4520-86B8-58061FB424EE}">
    <text>Sử dụng lệnh match kết hợp index hoặc Xlookup để lấy dữ liệu theo tên hố ga tại bảng phân loại móng cống tròn, cống hộp</text>
  </threadedComment>
  <threadedComment ref="EW3" dT="2024-07-22T13:43:30.34" personId="{4A5E1D32-E070-4154-9790-D9E00A4C0BDA}" id="{2691D246-D116-423E-B3BE-657391A3B957}">
    <text>Sử dụng lệnh match kết hợp index hoặc Xlookup để lấy dữ liệu theo tên hố ga tại bảng phân loại đế cống.</text>
  </threadedComment>
  <threadedComment ref="FQ3" dT="2024-07-29T06:50:48.38" personId="{4A5E1D32-E070-4154-9790-D9E00A4C0BDA}" id="{05F83218-88CC-44E3-8A57-A788E498293E}">
    <text>Mặc định =1</text>
  </threadedComment>
  <threadedComment ref="GR3" dT="2024-07-22T13:45:47.30" personId="{4A5E1D32-E070-4154-9790-D9E00A4C0BDA}" id="{662A25B7-AE74-4D2D-8980-79C3DB29E688}">
    <text>Sử dụng lệnh match kết hợp index hoặc Xlookup để lấy dữ liệu theo tên hố ga tại bảng phân loại thanh chống.</text>
  </threadedComment>
  <threadedComment ref="GX3" dT="2024-07-21T05:19:24.12" personId="{4A5E1D32-E070-4154-9790-D9E00A4C0BDA}" id="{085D38D8-2CCC-4D41-A90E-A16C3A132F81}">
    <text>Công thức trong bảng này có thể thay đổi cho phù hợp với thực tế thiết kế.</text>
  </threadedComment>
  <threadedComment ref="GY3" dT="2024-07-21T05:19:28.36" personId="{4A5E1D32-E070-4154-9790-D9E00A4C0BDA}" id="{EC16C1C6-5A65-4F2C-9B9F-DE955BEC0BAC}">
    <text>Công thức trong bảng này có thể thay đổi cho phù hợp với thực tế thiết kế.</text>
  </threadedComment>
  <threadedComment ref="HA3" dT="2024-07-22T14:51:33.10" personId="{4A5E1D32-E070-4154-9790-D9E00A4C0BDA}" id="{F6D8EA4F-EDE7-4686-B3CB-A105637BDDBF}">
    <text>Sử dụng lệnh match kết hợp index hoặc Xlookup để lấy thông tin theo từ lý trình đến lý trình tại bảng phân loại tấm đan truyền dẫn.</text>
  </threadedComment>
  <threadedComment ref="HG3" dT="2024-07-22T14:51:40.19" personId="{4A5E1D32-E070-4154-9790-D9E00A4C0BDA}" id="{E3EDA954-018E-4A2B-BBB6-40046F9D06A4}">
    <text>Sử dụng lệnh match kết hợp index hoặc Xlookup để lấy thông tin theo từ lý trình đến lý trình tại bảng phân loại tấm đan truyền dẫn.</text>
  </threadedComment>
  <threadedComment ref="HZ3" dT="2024-07-21T05:20:44.57" personId="{4A5E1D32-E070-4154-9790-D9E00A4C0BDA}" id="{8295DDB8-013F-4D54-BA5D-922E17A1B2A6}">
    <text xml:space="preserve">Cao độ hiện trạng trước khi đào phụ thuộc vào biện pháp thi công theo từng hạng mục của công trình hoặc dự án. </text>
  </threadedComment>
  <threadedComment ref="JB3" dT="2024-07-21T05:21:06.62" personId="{4A5E1D32-E070-4154-9790-D9E00A4C0BDA}" id="{320762A1-15B1-4721-A5A7-C574FF9B5607}">
    <text xml:space="preserve">Cao độ hiện trạng trước khi đào phụ thuộc vào biện pháp thi công theo từng hạng mục của công trình hoặc dự án. </text>
  </threadedComment>
  <threadedComment ref="KE3" dT="2024-07-21T05:21:35.21" personId="{4A5E1D32-E070-4154-9790-D9E00A4C0BDA}" id="{7B265A5C-C449-4189-BC17-D502539FC771}">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KH3" dT="2024-07-21T05:21:39.79" personId="{4A5E1D32-E070-4154-9790-D9E00A4C0BDA}" id="{9CE0447C-1826-42EA-B254-6243CF987368}">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4-07-21T02:45:19.00" personId="{4A5E1D32-E070-4154-9790-D9E00A4C0BDA}" id="{B610F4FF-FBA4-4911-B7E0-0FC23BD9DC50}">
    <text>Theo thiết kế</text>
  </threadedComment>
  <threadedComment ref="D1" dT="2024-07-21T02:45:38.42" personId="{4A5E1D32-E070-4154-9790-D9E00A4C0BDA}" id="{5658605D-6A5B-4FD2-B3A3-0D90D758EFAF}">
    <text>Theo thiết kế</text>
  </threadedComment>
  <threadedComment ref="M1" dT="2024-07-21T02:45:52.33" personId="{4A5E1D32-E070-4154-9790-D9E00A4C0BDA}" id="{9371181B-A105-469F-8060-5F5EDA8752E9}">
    <text>Theo thiết kế</text>
  </threadedComment>
  <threadedComment ref="AU1" dT="2024-07-21T02:48:32.03" personId="{4A5E1D32-E070-4154-9790-D9E00A4C0BDA}" id="{9CC49FB8-0FCC-42B6-9C59-8F1FF532E31C}">
    <text>Theo thiết kế.</text>
  </threadedComment>
  <threadedComment ref="CA1" dT="2024-07-21T02:48:48.10" personId="{4A5E1D32-E070-4154-9790-D9E00A4C0BDA}" id="{5B17C9ED-9256-4C45-9B66-C0E2CE37D83B}">
    <text>Theo thiết kế</text>
  </threadedComment>
  <threadedComment ref="CI1" dT="2024-07-21T02:49:09.30" personId="{4A5E1D32-E070-4154-9790-D9E00A4C0BDA}" id="{225DC6A6-D8F2-4830-BA64-038B6973F521}">
    <text>Theo thiết kế.</text>
  </threadedComment>
  <threadedComment ref="DO1" dT="2024-07-21T02:52:05.92" personId="{4A5E1D32-E070-4154-9790-D9E00A4C0BDA}" id="{83FDB334-F091-450E-AE0A-5AB1D9B5C9F2}">
    <text>Theo thiết kế.</text>
  </threadedComment>
  <threadedComment ref="EJ1" dT="2024-07-21T05:17:33.62" personId="{4A5E1D32-E070-4154-9790-D9E00A4C0BDA}" id="{4986E7C3-A984-43ED-A3D0-55268FAC840F}">
    <text>Theo thiết kế</text>
  </threadedComment>
  <threadedComment ref="EN1" dT="2024-07-21T05:17:42.26" personId="{4A5E1D32-E070-4154-9790-D9E00A4C0BDA}" id="{95C5BF01-2450-4FD7-AD74-D81A71574D15}">
    <text>Theo thiết kế</text>
  </threadedComment>
  <threadedComment ref="ET1" dT="2024-07-21T05:18:36.83" personId="{4A5E1D32-E070-4154-9790-D9E00A4C0BDA}" id="{25E155A2-8043-4213-AB85-411F2AA24F64}">
    <text>Theo thiết kế</text>
  </threadedComment>
  <threadedComment ref="EW1" dT="2024-07-21T05:18:45.72" personId="{4A5E1D32-E070-4154-9790-D9E00A4C0BDA}" id="{59946C1F-08F3-4209-87CF-FB7BB1099CE8}">
    <text>Theo thiết kế</text>
  </threadedComment>
  <threadedComment ref="FF1" dT="2024-07-21T05:18:56.08" personId="{4A5E1D32-E070-4154-9790-D9E00A4C0BDA}" id="{6BD00A07-4D78-4F58-AF30-A0C90112639E}">
    <text>Theo thiết kế</text>
  </threadedComment>
  <threadedComment ref="FX1" dT="2024-07-21T05:19:06.44" personId="{4A5E1D32-E070-4154-9790-D9E00A4C0BDA}" id="{147AB3C6-2A37-4B27-897B-7B183F57F151}">
    <text>Theo thiết kế</text>
  </threadedComment>
  <threadedComment ref="HA1" dT="2024-07-21T05:20:22.51" personId="{4A5E1D32-E070-4154-9790-D9E00A4C0BDA}" id="{8DB245E2-6E6D-4C1A-920C-A29232D18C8F}">
    <text>Theo thiết kế</text>
  </threadedComment>
  <threadedComment ref="HT1" dT="2024-07-21T05:19:37.89" personId="{4A5E1D32-E070-4154-9790-D9E00A4C0BDA}" id="{6CFE11C3-0781-4C07-977B-2CBCA96CD3B8}">
    <text>Theo thiết kế</text>
  </threadedComment>
  <threadedComment ref="HZ1" dT="2024-07-21T05:20:55.25" personId="{4A5E1D32-E070-4154-9790-D9E00A4C0BDA}" id="{6948804F-BE0B-4D4C-A8B8-2989B0F83867}">
    <text>Theo thiết kế</text>
  </threadedComment>
  <threadedComment ref="OS1" dT="2024-07-21T02:52:20.26" personId="{4A5E1D32-E070-4154-9790-D9E00A4C0BDA}" id="{5C01671D-D4FA-47BD-AABA-8818496719AF}">
    <text>Theo thiết kế.</text>
  </threadedComment>
  <threadedComment ref="X2" dT="2024-07-21T02:47:06.74" personId="{4A5E1D32-E070-4154-9790-D9E00A4C0BDA}" id="{A781D3B2-1788-41FB-8D2A-05412165CC8C}">
    <text>1. Phải trừ phần giao tường tại cạnh rộng.</text>
  </threadedComment>
  <threadedComment ref="AB2" dT="2024-07-21T02:47:22.60" personId="{4A5E1D32-E070-4154-9790-D9E00A4C0BDA}" id="{51FD90B6-C1AD-40B2-9FE2-5F3ACD70A68B}">
    <text>1. Phải trừ phần giao tường tại cạnh rộng.</text>
  </threadedComment>
  <threadedComment ref="AM2" dT="2024-07-21T02:48:10.01" personId="{4A5E1D32-E070-4154-9790-D9E00A4C0BDA}" id="{E5F9582F-3ED6-43F3-AA76-9D2FAD10FA47}">
    <text xml:space="preserve">1. Phải trừ phần giao tường tại cạnh rộng.
</text>
  </threadedComment>
  <threadedComment ref="AQ2" dT="2024-07-21T02:48:14.40" personId="{4A5E1D32-E070-4154-9790-D9E00A4C0BDA}" id="{269A957C-5A8C-43A5-A215-9EDDC9170716}">
    <text xml:space="preserve">1. Phải trừ phần giao tường tại cạnh rộng.
</text>
  </threadedComment>
  <threadedComment ref="CA2" dT="2024-07-22T14:57:09.90" personId="{4A5E1D32-E070-4154-9790-D9E00A4C0BDA}" id="{4A14B858-2032-42FD-801A-9985D9485479}">
    <text>Sử dụng lệnh match kết hợp index hoặc Xlookup để lấy thông tin theo tên hố ga bản vẽ tại bảng phân loại tấm đan hố ga</text>
  </threadedComment>
  <threadedComment ref="MS2" dT="2024-07-21T05:21:53.84" personId="{4A5E1D32-E070-4154-9790-D9E00A4C0BDA}" id="{ED2000EA-C2AB-48A2-9C39-2E6835DCB78D}">
    <text>Theo thiết kế</text>
  </threadedComment>
  <threadedComment ref="D3" dT="2024-07-22T02:36:08.80" personId="{4A5E1D32-E070-4154-9790-D9E00A4C0BDA}" id="{07E607FD-3DE1-4724-8251-F47C56145846}">
    <text>Sử dụng lệnh match kết hợp index hoặc Xlookup đẻ lấy dữ liệu theo tên hố ga bản vẽ tại bảng phân loại hố ga.</text>
  </threadedComment>
  <threadedComment ref="AI3" dT="2024-07-21T02:47:43.85" personId="{4A5E1D32-E070-4154-9790-D9E00A4C0BDA}" id="{178974EC-17DB-44DA-99D0-D7B7F40AEC20}">
    <text xml:space="preserve">Công thức trong bảng này có thể thay đổi cho phù hợp với thực tế thiết kế.
</text>
  </threadedComment>
  <threadedComment ref="AL3" dT="2024-07-21T02:47:48.25" personId="{4A5E1D32-E070-4154-9790-D9E00A4C0BDA}" id="{DA3D2D92-C280-4D72-884C-CB39CD19E7FC}">
    <text xml:space="preserve">Công thức trong bảng này có thể thay đổi cho phù hợp với thực tế thiết kế.
</text>
  </threadedComment>
  <threadedComment ref="CJ3" dT="2024-07-21T02:49:33.81" personId="{4A5E1D32-E070-4154-9790-D9E00A4C0BDA}" id="{3CE35EC2-F0C5-42B6-91AC-66116FBFA92B}">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CO3" dT="2024-07-21T02:51:48.27" personId="{4A5E1D32-E070-4154-9790-D9E00A4C0BDA}" id="{38C1225D-B7C9-4FB6-8A48-D5B82EC9308B}">
    <text>1. Thông tin này có thể thay đổi theo biện pháp thi công của hạng mục dự án.
2. Tại bảng này đang thể hiện thi công đến đỉnh K98 thì tiến hành đào.</text>
  </threadedComment>
  <threadedComment ref="CP3" dT="2024-07-21T02:50:25.50" personId="{4A5E1D32-E070-4154-9790-D9E00A4C0BDA}" id="{80A13EE0-8461-4FE7-9E9B-3BF1E2405ABE}">
    <text xml:space="preserve">Cao độ hiện trạng trước khi đào phụ thuộc vào biện pháp thi công theo từng hạng mục của công trình hoặc dự án. </text>
  </threadedComment>
  <threadedComment ref="EP3" dT="2024-07-22T02:38:03.23" personId="{4A5E1D32-E070-4154-9790-D9E00A4C0BDA}" id="{6E3E5151-6CFA-456D-85AB-55F169882F56}">
    <text>Sử dụng lệnh match kết hợp index hoặc Xlookup đẻ lấy dữ liệu theo tên hố ga bản vẽ tại bảng phân loại cống tròn + cống hộp + ống nhựa và bảng phân loại rãnh xây + rãnh bê tông.</text>
  </threadedComment>
  <threadedComment ref="ET3" dT="2024-07-22T08:13:10.89" personId="{4A5E1D32-E070-4154-9790-D9E00A4C0BDA}" id="{3F02029F-D0E9-4FDE-85B9-A092E5A738A9}">
    <text>Sử dụng lệnh match kết hợp index hoặc Xlookup để lấy dữ liệu theo tên hố ga tại bảng phân loại móng cống tròn, cống hộp</text>
  </threadedComment>
  <threadedComment ref="EW3" dT="2024-07-22T13:43:30.34" personId="{4A5E1D32-E070-4154-9790-D9E00A4C0BDA}" id="{D8424F26-C001-496C-A3BC-53C1E6D68117}">
    <text>Sử dụng lệnh match kết hợp index hoặc Xlookup để lấy dữ liệu theo tên hố ga tại bảng phân loại đế cống.</text>
  </threadedComment>
  <threadedComment ref="FQ3" dT="2024-07-29T06:50:48.38" personId="{4A5E1D32-E070-4154-9790-D9E00A4C0BDA}" id="{B8AF4C26-4956-4864-A37A-2465916C75F5}">
    <text>Mặc định =1</text>
  </threadedComment>
  <threadedComment ref="GR3" dT="2024-07-22T13:45:47.30" personId="{4A5E1D32-E070-4154-9790-D9E00A4C0BDA}" id="{A000700F-B722-43E2-BABC-2FFB81C324A5}">
    <text>Sử dụng lệnh match kết hợp index hoặc Xlookup để lấy dữ liệu theo tên hố ga tại bảng phân loại thanh chống.</text>
  </threadedComment>
  <threadedComment ref="GX3" dT="2024-07-21T05:19:24.12" personId="{4A5E1D32-E070-4154-9790-D9E00A4C0BDA}" id="{448A54EE-ADD0-4BE1-BCEC-64BAAB4260EA}">
    <text>Công thức trong bảng này có thể thay đổi cho phù hợp với thực tế thiết kế.</text>
  </threadedComment>
  <threadedComment ref="GY3" dT="2024-07-21T05:19:28.36" personId="{4A5E1D32-E070-4154-9790-D9E00A4C0BDA}" id="{BFDD744D-229F-40BD-90B4-CA2D7DB9048A}">
    <text>Công thức trong bảng này có thể thay đổi cho phù hợp với thực tế thiết kế.</text>
  </threadedComment>
  <threadedComment ref="HA3" dT="2024-07-22T14:51:33.10" personId="{4A5E1D32-E070-4154-9790-D9E00A4C0BDA}" id="{7E817270-5514-4D96-8EC0-5C0966FBF1B7}">
    <text>Sử dụng lệnh match kết hợp index hoặc Xlookup để lấy thông tin theo từ lý trình đến lý trình tại bảng phân loại tấm đan truyền dẫn.</text>
  </threadedComment>
  <threadedComment ref="HG3" dT="2024-07-22T14:51:40.19" personId="{4A5E1D32-E070-4154-9790-D9E00A4C0BDA}" id="{D9A74708-00F1-4B33-9ED6-DFDBFC90A0F2}">
    <text>Sử dụng lệnh match kết hợp index hoặc Xlookup để lấy thông tin theo từ lý trình đến lý trình tại bảng phân loại tấm đan truyền dẫn.</text>
  </threadedComment>
  <threadedComment ref="HZ3" dT="2024-07-21T05:20:44.57" personId="{4A5E1D32-E070-4154-9790-D9E00A4C0BDA}" id="{F023FF4F-3698-49A1-86F8-5CE2DCC8B4C8}">
    <text xml:space="preserve">Cao độ hiện trạng trước khi đào phụ thuộc vào biện pháp thi công theo từng hạng mục của công trình hoặc dự án. </text>
  </threadedComment>
  <threadedComment ref="JB3" dT="2024-07-21T05:21:06.62" personId="{4A5E1D32-E070-4154-9790-D9E00A4C0BDA}" id="{31F1A8F7-2C53-4105-B83E-37840D830B8D}">
    <text xml:space="preserve">Cao độ hiện trạng trước khi đào phụ thuộc vào biện pháp thi công theo từng hạng mục của công trình hoặc dự án. </text>
  </threadedComment>
  <threadedComment ref="KE3" dT="2024-07-21T05:21:35.21" personId="{4A5E1D32-E070-4154-9790-D9E00A4C0BDA}" id="{28AC63D1-2068-4108-B1D7-85D83E4E8C92}">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KH3" dT="2024-07-21T05:21:39.79" personId="{4A5E1D32-E070-4154-9790-D9E00A4C0BDA}" id="{A9C5F09F-B718-42F6-98CD-1C0DC1C8CA1C}">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E0473-EE59-40B7-8432-E9DB4221172E}">
  <dimension ref="A1:OT352"/>
  <sheetViews>
    <sheetView topLeftCell="CK1" workbookViewId="0">
      <selection activeCell="CK4" sqref="A4:XFD4"/>
    </sheetView>
  </sheetViews>
  <sheetFormatPr defaultRowHeight="33" customHeight="1" x14ac:dyDescent="0.25"/>
  <cols>
    <col min="1" max="1" width="8.140625" bestFit="1" customWidth="1"/>
    <col min="2" max="2" width="14.140625" bestFit="1" customWidth="1"/>
    <col min="3" max="3" width="9" bestFit="1" customWidth="1"/>
    <col min="7" max="8" width="9" bestFit="1" customWidth="1"/>
    <col min="10" max="10" width="9" bestFit="1" customWidth="1"/>
    <col min="11" max="11" width="8.85546875" bestFit="1" customWidth="1"/>
    <col min="12" max="12" width="8.7109375" bestFit="1" customWidth="1"/>
    <col min="13" max="13" width="8.42578125" bestFit="1" customWidth="1"/>
    <col min="14" max="14" width="8.5703125" bestFit="1" customWidth="1"/>
    <col min="15" max="17" width="8.7109375" bestFit="1" customWidth="1"/>
    <col min="18" max="20" width="8.5703125" bestFit="1" customWidth="1"/>
    <col min="24" max="26" width="8.7109375" bestFit="1" customWidth="1"/>
    <col min="28" max="31" width="8.5703125" bestFit="1" customWidth="1"/>
    <col min="32" max="32" width="8.85546875" bestFit="1" customWidth="1"/>
    <col min="33" max="35" width="8.5703125" bestFit="1" customWidth="1"/>
    <col min="36" max="38" width="8.7109375" bestFit="1" customWidth="1"/>
    <col min="39" max="41" width="9" bestFit="1" customWidth="1"/>
    <col min="43" max="45" width="9" bestFit="1" customWidth="1"/>
    <col min="47" max="49" width="8.85546875" bestFit="1" customWidth="1"/>
    <col min="51" max="53" width="8.85546875" bestFit="1" customWidth="1"/>
    <col min="55" max="57" width="8.85546875" bestFit="1" customWidth="1"/>
    <col min="59" max="61" width="8.85546875" bestFit="1" customWidth="1"/>
    <col min="64" max="65" width="8.85546875" bestFit="1" customWidth="1"/>
    <col min="67" max="69" width="8.85546875" bestFit="1" customWidth="1"/>
    <col min="71" max="73" width="8.85546875" bestFit="1" customWidth="1"/>
    <col min="75" max="77" width="8.85546875" bestFit="1" customWidth="1"/>
    <col min="79" max="79" width="16" bestFit="1" customWidth="1"/>
    <col min="80" max="80" width="16.5703125" bestFit="1" customWidth="1"/>
    <col min="83" max="85" width="8.85546875" bestFit="1" customWidth="1"/>
    <col min="86" max="86" width="9" bestFit="1" customWidth="1"/>
    <col min="91" max="91" width="8.7109375" bestFit="1" customWidth="1"/>
    <col min="93" max="93" width="9" bestFit="1" customWidth="1"/>
    <col min="95" max="96" width="8.7109375" bestFit="1" customWidth="1"/>
    <col min="99" max="99" width="8.85546875" bestFit="1" customWidth="1"/>
    <col min="100" max="100" width="8.7109375" bestFit="1" customWidth="1"/>
    <col min="102" max="102" width="8.85546875" bestFit="1" customWidth="1"/>
    <col min="104" max="104" width="9" bestFit="1" customWidth="1"/>
    <col min="106" max="106" width="8.7109375" bestFit="1" customWidth="1"/>
    <col min="108" max="108" width="8.85546875" bestFit="1" customWidth="1"/>
    <col min="115" max="115" width="8.85546875" bestFit="1" customWidth="1"/>
    <col min="116" max="116" width="9" bestFit="1" customWidth="1"/>
    <col min="119" max="119" width="8.85546875" bestFit="1" customWidth="1"/>
    <col min="125" max="126" width="8.28515625" bestFit="1" customWidth="1"/>
    <col min="129" max="129" width="8.5703125" bestFit="1" customWidth="1"/>
    <col min="131" max="131" width="8" bestFit="1" customWidth="1"/>
    <col min="132" max="132" width="8.5703125" bestFit="1" customWidth="1"/>
    <col min="137" max="138" width="9" bestFit="1" customWidth="1"/>
    <col min="140" max="141" width="9" bestFit="1" customWidth="1"/>
    <col min="150" max="152" width="9" bestFit="1" customWidth="1"/>
    <col min="154" max="162" width="9" bestFit="1" customWidth="1"/>
    <col min="164" max="164" width="9" bestFit="1" customWidth="1"/>
    <col min="166" max="171" width="9" bestFit="1" customWidth="1"/>
    <col min="172" max="172" width="8.7109375" bestFit="1" customWidth="1"/>
    <col min="175" max="175" width="8.7109375" bestFit="1" customWidth="1"/>
    <col min="177" max="177" width="8.7109375" bestFit="1" customWidth="1"/>
    <col min="181" max="194" width="8.7109375" bestFit="1" customWidth="1"/>
    <col min="195" max="195" width="8.85546875" bestFit="1" customWidth="1"/>
    <col min="196" max="196" width="9" bestFit="1" customWidth="1"/>
    <col min="197" max="197" width="8.7109375" bestFit="1" customWidth="1"/>
    <col min="198" max="198" width="9" bestFit="1" customWidth="1"/>
    <col min="199" max="199" width="8.7109375" bestFit="1" customWidth="1"/>
    <col min="200" max="201" width="9" bestFit="1" customWidth="1"/>
    <col min="202" max="203" width="8.7109375" bestFit="1" customWidth="1"/>
    <col min="204" max="204" width="8.85546875" bestFit="1" customWidth="1"/>
    <col min="206" max="206" width="8.7109375" bestFit="1" customWidth="1"/>
    <col min="207" max="207" width="8.85546875" bestFit="1" customWidth="1"/>
    <col min="211" max="211" width="9" bestFit="1" customWidth="1"/>
    <col min="212" max="215" width="8.85546875" bestFit="1" customWidth="1"/>
    <col min="217" max="217" width="9" bestFit="1" customWidth="1"/>
    <col min="218" max="221" width="8.85546875" bestFit="1" customWidth="1"/>
    <col min="223" max="223" width="8.85546875" bestFit="1" customWidth="1"/>
    <col min="224" max="224" width="9" bestFit="1" customWidth="1"/>
    <col min="226" max="226" width="9" bestFit="1" customWidth="1"/>
    <col min="227" max="227" width="8.85546875" bestFit="1" customWidth="1"/>
    <col min="234" max="252" width="9" bestFit="1" customWidth="1"/>
    <col min="254" max="255" width="9" bestFit="1" customWidth="1"/>
    <col min="257" max="258" width="9" bestFit="1" customWidth="1"/>
    <col min="260" max="260" width="9" bestFit="1" customWidth="1"/>
    <col min="262" max="262" width="9" bestFit="1" customWidth="1"/>
    <col min="263" max="263" width="8.42578125" bestFit="1" customWidth="1"/>
    <col min="264" max="264" width="8.85546875" bestFit="1" customWidth="1"/>
    <col min="265" max="267" width="8.42578125" bestFit="1" customWidth="1"/>
    <col min="268" max="268" width="8.7109375" bestFit="1" customWidth="1"/>
    <col min="274" max="274" width="8.42578125" bestFit="1" customWidth="1"/>
    <col min="275" max="275" width="9" bestFit="1" customWidth="1"/>
    <col min="276" max="276" width="8.42578125" bestFit="1" customWidth="1"/>
    <col min="278" max="278" width="8.7109375" bestFit="1" customWidth="1"/>
    <col min="280" max="280" width="8.5703125" bestFit="1" customWidth="1"/>
    <col min="282" max="282" width="9" bestFit="1" customWidth="1"/>
    <col min="283" max="283" width="8.42578125" bestFit="1" customWidth="1"/>
    <col min="285" max="285" width="8.42578125" bestFit="1" customWidth="1"/>
    <col min="286" max="286" width="8.85546875" bestFit="1" customWidth="1"/>
    <col min="287" max="287" width="8.28515625" bestFit="1" customWidth="1"/>
    <col min="288" max="288" width="8.85546875" bestFit="1" customWidth="1"/>
    <col min="289" max="289" width="8.28515625" bestFit="1" customWidth="1"/>
    <col min="290" max="290" width="14" bestFit="1" customWidth="1"/>
    <col min="297" max="302" width="9" bestFit="1" customWidth="1"/>
    <col min="303" max="304" width="8.7109375" bestFit="1" customWidth="1"/>
    <col min="305" max="305" width="9" bestFit="1" customWidth="1"/>
    <col min="306" max="306" width="8.7109375" bestFit="1" customWidth="1"/>
    <col min="307" max="307" width="9" bestFit="1" customWidth="1"/>
    <col min="308" max="308" width="8.7109375" bestFit="1" customWidth="1"/>
    <col min="312" max="316" width="8.5703125" bestFit="1" customWidth="1"/>
    <col min="317" max="317" width="9" bestFit="1" customWidth="1"/>
    <col min="318" max="318" width="8.7109375" bestFit="1" customWidth="1"/>
    <col min="319" max="319" width="9" bestFit="1" customWidth="1"/>
    <col min="320" max="320" width="8.5703125" bestFit="1" customWidth="1"/>
    <col min="321" max="321" width="9" bestFit="1" customWidth="1"/>
    <col min="322" max="325" width="8.85546875" bestFit="1" customWidth="1"/>
    <col min="326" max="326" width="9" bestFit="1" customWidth="1"/>
    <col min="328" max="328" width="8.5703125" bestFit="1" customWidth="1"/>
    <col min="330" max="330" width="8.5703125" bestFit="1" customWidth="1"/>
    <col min="331" max="331" width="8.7109375" bestFit="1" customWidth="1"/>
    <col min="332" max="332" width="8.5703125" bestFit="1" customWidth="1"/>
    <col min="334" max="334" width="8.85546875" bestFit="1" customWidth="1"/>
    <col min="336" max="338" width="8.85546875" bestFit="1" customWidth="1"/>
    <col min="346" max="346" width="8.7109375" bestFit="1" customWidth="1"/>
    <col min="347" max="347" width="8.5703125" bestFit="1" customWidth="1"/>
    <col min="349" max="349" width="9" bestFit="1" customWidth="1"/>
    <col min="350" max="350" width="8.7109375" bestFit="1" customWidth="1"/>
    <col min="352" max="352" width="8.5703125" bestFit="1" customWidth="1"/>
    <col min="355" max="355" width="8.5703125" bestFit="1" customWidth="1"/>
    <col min="358" max="358" width="8.85546875" bestFit="1" customWidth="1"/>
    <col min="359" max="360" width="9" bestFit="1" customWidth="1"/>
    <col min="363" max="364" width="9" bestFit="1" customWidth="1"/>
    <col min="367" max="368" width="9" bestFit="1" customWidth="1"/>
    <col min="369" max="369" width="8.28515625" bestFit="1" customWidth="1"/>
    <col min="371" max="371" width="9" bestFit="1" customWidth="1"/>
    <col min="372" max="373" width="8.5703125" bestFit="1" customWidth="1"/>
    <col min="374" max="374" width="9" bestFit="1" customWidth="1"/>
    <col min="375" max="375" width="8.7109375" bestFit="1" customWidth="1"/>
    <col min="378" max="378" width="8.85546875" bestFit="1" customWidth="1"/>
    <col min="379" max="380" width="8.7109375" bestFit="1" customWidth="1"/>
    <col min="383" max="383" width="8.7109375" bestFit="1" customWidth="1"/>
    <col min="384" max="384" width="9" bestFit="1" customWidth="1"/>
    <col min="388" max="388" width="8.7109375" bestFit="1" customWidth="1"/>
    <col min="391" max="392" width="8.42578125" bestFit="1" customWidth="1"/>
    <col min="393" max="395" width="8.28515625" bestFit="1" customWidth="1"/>
    <col min="396" max="396" width="9" bestFit="1" customWidth="1"/>
    <col min="398" max="398" width="8.5703125" bestFit="1" customWidth="1"/>
    <col min="399" max="399" width="8.42578125" bestFit="1" customWidth="1"/>
    <col min="401" max="401" width="8.5703125" bestFit="1" customWidth="1"/>
    <col min="402" max="402" width="8.7109375" bestFit="1" customWidth="1"/>
    <col min="404" max="404" width="8.28515625" bestFit="1" customWidth="1"/>
    <col min="405" max="405" width="8.140625" bestFit="1" customWidth="1"/>
    <col min="406" max="406" width="8.85546875" bestFit="1" customWidth="1"/>
    <col min="407" max="407" width="9" bestFit="1" customWidth="1"/>
    <col min="408" max="408" width="8.85546875" bestFit="1" customWidth="1"/>
    <col min="409" max="409" width="10" bestFit="1" customWidth="1"/>
    <col min="410" max="410" width="11" bestFit="1" customWidth="1"/>
  </cols>
  <sheetData>
    <row r="1" spans="1:410" ht="33" customHeight="1" x14ac:dyDescent="0.25">
      <c r="A1" s="48" t="s">
        <v>0</v>
      </c>
      <c r="B1" s="48" t="s">
        <v>1</v>
      </c>
      <c r="C1" s="48"/>
      <c r="D1" s="48" t="s">
        <v>2</v>
      </c>
      <c r="E1" s="48"/>
      <c r="F1" s="48"/>
      <c r="G1" s="48"/>
      <c r="H1" s="48"/>
      <c r="I1" s="48"/>
      <c r="J1" s="48"/>
      <c r="K1" s="48"/>
      <c r="L1" s="48"/>
      <c r="M1" s="48" t="s">
        <v>3</v>
      </c>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t="s">
        <v>4</v>
      </c>
      <c r="AV1" s="48"/>
      <c r="AW1" s="48"/>
      <c r="AX1" s="48"/>
      <c r="AY1" s="48"/>
      <c r="AZ1" s="48"/>
      <c r="BA1" s="48"/>
      <c r="BB1" s="48"/>
      <c r="BC1" s="48"/>
      <c r="BD1" s="48"/>
      <c r="BE1" s="48"/>
      <c r="BF1" s="48"/>
      <c r="BG1" s="48"/>
      <c r="BH1" s="48"/>
      <c r="BI1" s="48"/>
      <c r="BJ1" s="48"/>
      <c r="BK1" s="48"/>
      <c r="BL1" s="48"/>
      <c r="BM1" s="48"/>
      <c r="BN1" s="48"/>
      <c r="BO1" s="48"/>
      <c r="BP1" s="48"/>
      <c r="BQ1" s="48"/>
      <c r="BR1" s="48"/>
      <c r="BS1" s="48"/>
      <c r="BT1" s="48"/>
      <c r="BU1" s="48"/>
      <c r="BV1" s="48"/>
      <c r="BW1" s="48"/>
      <c r="BX1" s="48"/>
      <c r="BY1" s="48"/>
      <c r="BZ1" s="48"/>
      <c r="CA1" s="48" t="s">
        <v>5</v>
      </c>
      <c r="CB1" s="48"/>
      <c r="CC1" s="48"/>
      <c r="CD1" s="48"/>
      <c r="CE1" s="48"/>
      <c r="CF1" s="48"/>
      <c r="CG1" s="48"/>
      <c r="CH1" s="48"/>
      <c r="CI1" s="49" t="s">
        <v>6</v>
      </c>
      <c r="CJ1" s="49"/>
      <c r="CK1" s="49"/>
      <c r="CL1" s="49"/>
      <c r="CM1" s="48" t="s">
        <v>7</v>
      </c>
      <c r="CN1" s="48"/>
      <c r="CO1" s="48"/>
      <c r="CP1" s="48"/>
      <c r="CQ1" s="48"/>
      <c r="CR1" s="48"/>
      <c r="CS1" s="48"/>
      <c r="CT1" s="48"/>
      <c r="CU1" s="48"/>
      <c r="CV1" s="48"/>
      <c r="CW1" s="48"/>
      <c r="CX1" s="48"/>
      <c r="CY1" s="48"/>
      <c r="CZ1" s="48"/>
      <c r="DA1" s="48"/>
      <c r="DB1" s="48"/>
      <c r="DC1" s="48"/>
      <c r="DD1" s="48"/>
      <c r="DE1" s="49" t="s">
        <v>8</v>
      </c>
      <c r="DF1" s="49"/>
      <c r="DG1" s="49"/>
      <c r="DH1" s="49"/>
      <c r="DI1" s="49"/>
      <c r="DJ1" s="49"/>
      <c r="DK1" s="49"/>
      <c r="DL1" s="49"/>
      <c r="DM1" s="49"/>
      <c r="DN1" s="49"/>
      <c r="DO1" s="48" t="s">
        <v>9</v>
      </c>
      <c r="DP1" s="48"/>
      <c r="DQ1" s="48"/>
      <c r="DR1" s="48"/>
      <c r="DS1" s="48" t="s">
        <v>10</v>
      </c>
      <c r="DT1" s="48"/>
      <c r="DU1" s="48"/>
      <c r="DV1" s="48"/>
      <c r="DW1" s="48"/>
      <c r="DX1" s="48"/>
      <c r="DY1" s="48"/>
      <c r="DZ1" s="48"/>
      <c r="EA1" s="48"/>
      <c r="EB1" s="48"/>
      <c r="EC1" s="48"/>
      <c r="ED1" s="48"/>
      <c r="EE1" s="48"/>
      <c r="EF1" s="48"/>
      <c r="EG1" s="48"/>
      <c r="EH1" s="48"/>
      <c r="EI1" s="48"/>
      <c r="EJ1" s="48" t="s">
        <v>11</v>
      </c>
      <c r="EK1" s="48"/>
      <c r="EL1" s="48"/>
      <c r="EM1" s="48"/>
      <c r="EN1" s="48" t="s">
        <v>12</v>
      </c>
      <c r="EO1" s="48"/>
      <c r="EP1" s="48"/>
      <c r="EQ1" s="48" t="s">
        <v>13</v>
      </c>
      <c r="ER1" s="48"/>
      <c r="ES1" s="48"/>
      <c r="ET1" s="48" t="s">
        <v>14</v>
      </c>
      <c r="EU1" s="48"/>
      <c r="EV1" s="48"/>
      <c r="EW1" s="48" t="s">
        <v>15</v>
      </c>
      <c r="EX1" s="48"/>
      <c r="EY1" s="48"/>
      <c r="EZ1" s="48"/>
      <c r="FA1" s="48"/>
      <c r="FB1" s="48"/>
      <c r="FC1" s="48"/>
      <c r="FD1" s="48"/>
      <c r="FE1" s="48"/>
      <c r="FF1" s="48" t="s">
        <v>16</v>
      </c>
      <c r="FG1" s="48"/>
      <c r="FH1" s="48"/>
      <c r="FI1" s="48"/>
      <c r="FJ1" s="48"/>
      <c r="FK1" s="48"/>
      <c r="FL1" s="48"/>
      <c r="FM1" s="48"/>
      <c r="FN1" s="48"/>
      <c r="FO1" s="48"/>
      <c r="FP1" s="48" t="s">
        <v>17</v>
      </c>
      <c r="FQ1" s="48"/>
      <c r="FR1" s="48"/>
      <c r="FS1" s="48"/>
      <c r="FT1" s="48"/>
      <c r="FU1" s="48"/>
      <c r="FV1" s="48"/>
      <c r="FW1" s="48"/>
      <c r="FX1" s="48" t="s">
        <v>18</v>
      </c>
      <c r="FY1" s="48"/>
      <c r="FZ1" s="48"/>
      <c r="GA1" s="48"/>
      <c r="GB1" s="48"/>
      <c r="GC1" s="48"/>
      <c r="GD1" s="48"/>
      <c r="GE1" s="48"/>
      <c r="GF1" s="48"/>
      <c r="GG1" s="48"/>
      <c r="GH1" s="48"/>
      <c r="GI1" s="48"/>
      <c r="GJ1" s="48"/>
      <c r="GK1" s="48"/>
      <c r="GL1" s="48"/>
      <c r="GM1" s="48"/>
      <c r="GN1" s="48"/>
      <c r="GO1" s="48"/>
      <c r="GP1" s="48"/>
      <c r="GQ1" s="48"/>
      <c r="GR1" s="48"/>
      <c r="GS1" s="48"/>
      <c r="GT1" s="48"/>
      <c r="GU1" s="48"/>
      <c r="GV1" s="48"/>
      <c r="GW1" s="48"/>
      <c r="GX1" s="48"/>
      <c r="GY1" s="48"/>
      <c r="GZ1" s="48"/>
      <c r="HA1" s="48" t="s">
        <v>19</v>
      </c>
      <c r="HB1" s="48"/>
      <c r="HC1" s="48"/>
      <c r="HD1" s="48"/>
      <c r="HE1" s="48"/>
      <c r="HF1" s="48"/>
      <c r="HG1" s="48"/>
      <c r="HH1" s="48"/>
      <c r="HI1" s="48"/>
      <c r="HJ1" s="48"/>
      <c r="HK1" s="48"/>
      <c r="HL1" s="48"/>
      <c r="HM1" s="48"/>
      <c r="HN1" s="48"/>
      <c r="HO1" s="48"/>
      <c r="HP1" s="48"/>
      <c r="HQ1" s="48"/>
      <c r="HR1" s="48"/>
      <c r="HS1" s="48"/>
      <c r="HT1" s="48" t="s">
        <v>20</v>
      </c>
      <c r="HU1" s="48"/>
      <c r="HV1" s="48"/>
      <c r="HW1" s="48"/>
      <c r="HX1" s="48"/>
      <c r="HY1" s="48"/>
      <c r="HZ1" s="48" t="s">
        <v>21</v>
      </c>
      <c r="IA1" s="48"/>
      <c r="IB1" s="48"/>
      <c r="IC1" s="48"/>
      <c r="ID1" s="48"/>
      <c r="IE1" s="48"/>
      <c r="IF1" s="48"/>
      <c r="IG1" s="48"/>
      <c r="IH1" s="48"/>
      <c r="II1" s="48"/>
      <c r="IJ1" s="48"/>
      <c r="IK1" s="48"/>
      <c r="IL1" s="48"/>
      <c r="IM1" s="48"/>
      <c r="IN1" s="48"/>
      <c r="IO1" s="48"/>
      <c r="IP1" s="48"/>
      <c r="IQ1" s="48"/>
      <c r="IR1" s="48"/>
      <c r="IS1" s="48"/>
      <c r="IT1" s="48"/>
      <c r="IU1" s="48"/>
      <c r="IV1" s="48"/>
      <c r="IW1" s="48"/>
      <c r="IX1" s="48"/>
      <c r="IY1" s="48"/>
      <c r="IZ1" s="48"/>
      <c r="JA1" s="48"/>
      <c r="JB1" s="48" t="s">
        <v>22</v>
      </c>
      <c r="JC1" s="48"/>
      <c r="JD1" s="48"/>
      <c r="JE1" s="48"/>
      <c r="JF1" s="48"/>
      <c r="JG1" s="48"/>
      <c r="JH1" s="48"/>
      <c r="JI1" s="48"/>
      <c r="JJ1" s="48"/>
      <c r="JK1" s="48"/>
      <c r="JL1" s="48"/>
      <c r="JM1" s="48"/>
      <c r="JN1" s="48"/>
      <c r="JO1" s="48"/>
      <c r="JP1" s="48"/>
      <c r="JQ1" s="48"/>
      <c r="JR1" s="48"/>
      <c r="JS1" s="48"/>
      <c r="JT1" s="48"/>
      <c r="JU1" s="48"/>
      <c r="JV1" s="48"/>
      <c r="JW1" s="48"/>
      <c r="JX1" s="48"/>
      <c r="JY1" s="48"/>
      <c r="JZ1" s="48"/>
      <c r="KA1" s="48"/>
      <c r="KB1" s="48"/>
      <c r="KC1" s="48"/>
      <c r="KD1" s="49" t="s">
        <v>23</v>
      </c>
      <c r="KE1" s="49"/>
      <c r="KF1" s="49"/>
      <c r="KG1" s="49"/>
      <c r="KH1" s="49"/>
      <c r="KI1" s="49"/>
      <c r="KJ1" s="49"/>
      <c r="KK1" s="48" t="s">
        <v>24</v>
      </c>
      <c r="KL1" s="48"/>
      <c r="KM1" s="48"/>
      <c r="KN1" s="48"/>
      <c r="KO1" s="48"/>
      <c r="KP1" s="48"/>
      <c r="KQ1" s="48"/>
      <c r="KR1" s="48"/>
      <c r="KS1" s="48"/>
      <c r="KT1" s="48"/>
      <c r="KU1" s="48"/>
      <c r="KV1" s="48"/>
      <c r="KW1" s="48"/>
      <c r="KX1" s="48"/>
      <c r="KY1" s="48"/>
      <c r="KZ1" s="48"/>
      <c r="LA1" s="48"/>
      <c r="LB1" s="48"/>
      <c r="LC1" s="48"/>
      <c r="LD1" s="48"/>
      <c r="LE1" s="48"/>
      <c r="LF1" s="48"/>
      <c r="LG1" s="48"/>
      <c r="LH1" s="48"/>
      <c r="LI1" s="48" t="s">
        <v>25</v>
      </c>
      <c r="LJ1" s="48"/>
      <c r="LK1" s="48"/>
      <c r="LL1" s="48"/>
      <c r="LM1" s="48"/>
      <c r="LN1" s="48"/>
      <c r="LO1" s="48"/>
      <c r="LP1" s="48"/>
      <c r="LQ1" s="48"/>
      <c r="LR1" s="48"/>
      <c r="LS1" s="48"/>
      <c r="LT1" s="48"/>
      <c r="LU1" s="48"/>
      <c r="LV1" s="48"/>
      <c r="LW1" s="48"/>
      <c r="LX1" s="48"/>
      <c r="LY1" s="48"/>
      <c r="LZ1" s="48"/>
      <c r="MA1" s="48" t="s">
        <v>26</v>
      </c>
      <c r="MB1" s="48"/>
      <c r="MC1" s="48"/>
      <c r="MD1" s="48"/>
      <c r="ME1" s="48"/>
      <c r="MF1" s="48"/>
      <c r="MG1" s="48"/>
      <c r="MH1" s="48"/>
      <c r="MI1" s="48"/>
      <c r="MJ1" s="48"/>
      <c r="MK1" s="48"/>
      <c r="ML1" s="48"/>
      <c r="MM1" s="48"/>
      <c r="MN1" s="48"/>
      <c r="MO1" s="48"/>
      <c r="MP1" s="48"/>
      <c r="MQ1" s="48"/>
      <c r="MR1" s="48"/>
      <c r="MS1" s="48" t="s">
        <v>9</v>
      </c>
      <c r="MT1" s="48"/>
      <c r="MU1" s="48"/>
      <c r="MV1" s="48"/>
      <c r="MW1" s="48" t="s">
        <v>27</v>
      </c>
      <c r="MX1" s="48"/>
      <c r="MY1" s="48"/>
      <c r="MZ1" s="48"/>
      <c r="NA1" s="48" t="s">
        <v>28</v>
      </c>
      <c r="NB1" s="48"/>
      <c r="NC1" s="48"/>
      <c r="ND1" s="48"/>
      <c r="NE1" s="48" t="s">
        <v>29</v>
      </c>
      <c r="NF1" s="48"/>
      <c r="NG1" s="48"/>
      <c r="NH1" s="48"/>
      <c r="NI1" s="48" t="s">
        <v>10</v>
      </c>
      <c r="NJ1" s="48"/>
      <c r="NK1" s="48"/>
      <c r="NL1" s="48"/>
      <c r="NM1" s="48"/>
      <c r="NN1" s="48"/>
      <c r="NO1" s="48"/>
      <c r="NP1" s="48"/>
      <c r="NQ1" s="48"/>
      <c r="NR1" s="48"/>
      <c r="NS1" s="48"/>
      <c r="NT1" s="48"/>
      <c r="NU1" s="48"/>
      <c r="NV1" s="48"/>
      <c r="NW1" s="48"/>
      <c r="NX1" s="48"/>
      <c r="NY1" s="48"/>
      <c r="NZ1" s="48"/>
      <c r="OA1" s="48"/>
      <c r="OB1" s="48"/>
      <c r="OC1" s="48"/>
      <c r="OD1" s="48"/>
      <c r="OE1" s="48"/>
      <c r="OF1" s="48"/>
      <c r="OG1" s="48" t="s">
        <v>30</v>
      </c>
      <c r="OH1" s="48"/>
      <c r="OI1" s="48"/>
      <c r="OJ1" s="48"/>
      <c r="OK1" s="48"/>
      <c r="OL1" s="48"/>
      <c r="OM1" s="48" t="s">
        <v>31</v>
      </c>
      <c r="ON1" s="48"/>
      <c r="OO1" s="48"/>
      <c r="OP1" s="48" t="s">
        <v>32</v>
      </c>
      <c r="OQ1" s="48"/>
      <c r="OR1" s="48"/>
      <c r="OS1" s="48" t="s">
        <v>33</v>
      </c>
      <c r="OT1" s="48"/>
    </row>
    <row r="2" spans="1:410" ht="42" customHeight="1" x14ac:dyDescent="0.25">
      <c r="A2" s="48"/>
      <c r="B2" s="48"/>
      <c r="C2" s="48"/>
      <c r="D2" s="48"/>
      <c r="E2" s="48"/>
      <c r="F2" s="48"/>
      <c r="G2" s="48"/>
      <c r="H2" s="48"/>
      <c r="I2" s="48"/>
      <c r="J2" s="48"/>
      <c r="K2" s="48"/>
      <c r="L2" s="48"/>
      <c r="M2" s="48" t="s">
        <v>34</v>
      </c>
      <c r="N2" s="48"/>
      <c r="O2" s="48" t="s">
        <v>35</v>
      </c>
      <c r="P2" s="48"/>
      <c r="Q2" s="48"/>
      <c r="R2" s="48" t="s">
        <v>36</v>
      </c>
      <c r="S2" s="48"/>
      <c r="T2" s="48"/>
      <c r="U2" s="48" t="s">
        <v>37</v>
      </c>
      <c r="V2" s="48"/>
      <c r="W2" s="48"/>
      <c r="X2" s="48" t="s">
        <v>38</v>
      </c>
      <c r="Y2" s="48"/>
      <c r="Z2" s="48"/>
      <c r="AA2" s="48"/>
      <c r="AB2" s="48" t="s">
        <v>39</v>
      </c>
      <c r="AC2" s="48"/>
      <c r="AD2" s="48"/>
      <c r="AE2" s="48"/>
      <c r="AF2" s="48"/>
      <c r="AG2" s="48" t="s">
        <v>40</v>
      </c>
      <c r="AH2" s="48"/>
      <c r="AI2" s="48"/>
      <c r="AJ2" s="48" t="s">
        <v>41</v>
      </c>
      <c r="AK2" s="48"/>
      <c r="AL2" s="48"/>
      <c r="AM2" s="48" t="s">
        <v>42</v>
      </c>
      <c r="AN2" s="48"/>
      <c r="AO2" s="48"/>
      <c r="AP2" s="48"/>
      <c r="AQ2" s="48" t="s">
        <v>43</v>
      </c>
      <c r="AR2" s="48"/>
      <c r="AS2" s="48"/>
      <c r="AT2" s="48"/>
      <c r="AU2" s="48" t="s">
        <v>44</v>
      </c>
      <c r="AV2" s="48"/>
      <c r="AW2" s="48"/>
      <c r="AX2" s="48"/>
      <c r="AY2" s="48" t="s">
        <v>44</v>
      </c>
      <c r="AZ2" s="48"/>
      <c r="BA2" s="48"/>
      <c r="BB2" s="48"/>
      <c r="BC2" s="48" t="s">
        <v>44</v>
      </c>
      <c r="BD2" s="48"/>
      <c r="BE2" s="48"/>
      <c r="BF2" s="48"/>
      <c r="BG2" s="48" t="s">
        <v>44</v>
      </c>
      <c r="BH2" s="48"/>
      <c r="BI2" s="48"/>
      <c r="BJ2" s="48"/>
      <c r="BK2" s="48" t="s">
        <v>44</v>
      </c>
      <c r="BL2" s="48"/>
      <c r="BM2" s="48"/>
      <c r="BN2" s="48"/>
      <c r="BO2" s="48" t="s">
        <v>44</v>
      </c>
      <c r="BP2" s="48"/>
      <c r="BQ2" s="48"/>
      <c r="BR2" s="48"/>
      <c r="BS2" s="48" t="s">
        <v>44</v>
      </c>
      <c r="BT2" s="48"/>
      <c r="BU2" s="48"/>
      <c r="BV2" s="48"/>
      <c r="BW2" s="48" t="s">
        <v>44</v>
      </c>
      <c r="BX2" s="48"/>
      <c r="BY2" s="48"/>
      <c r="BZ2" s="48"/>
      <c r="CA2" s="51" t="s">
        <v>45</v>
      </c>
      <c r="CB2" s="52" t="s">
        <v>46</v>
      </c>
      <c r="CC2" s="49" t="s">
        <v>47</v>
      </c>
      <c r="CD2" s="49"/>
      <c r="CE2" s="49" t="s">
        <v>48</v>
      </c>
      <c r="CF2" s="49"/>
      <c r="CG2" s="49"/>
      <c r="CH2" s="49"/>
      <c r="CI2" s="49"/>
      <c r="CJ2" s="49"/>
      <c r="CK2" s="49"/>
      <c r="CL2" s="49"/>
      <c r="CM2" s="48"/>
      <c r="CN2" s="48"/>
      <c r="CO2" s="48"/>
      <c r="CP2" s="48"/>
      <c r="CQ2" s="48"/>
      <c r="CR2" s="48"/>
      <c r="CS2" s="48"/>
      <c r="CT2" s="48"/>
      <c r="CU2" s="48"/>
      <c r="CV2" s="48"/>
      <c r="CW2" s="48"/>
      <c r="CX2" s="48"/>
      <c r="CY2" s="48"/>
      <c r="CZ2" s="48"/>
      <c r="DA2" s="48"/>
      <c r="DB2" s="48"/>
      <c r="DC2" s="48"/>
      <c r="DD2" s="48"/>
      <c r="DE2" s="49"/>
      <c r="DF2" s="49"/>
      <c r="DG2" s="49"/>
      <c r="DH2" s="49"/>
      <c r="DI2" s="49"/>
      <c r="DJ2" s="49"/>
      <c r="DK2" s="49"/>
      <c r="DL2" s="49"/>
      <c r="DM2" s="49"/>
      <c r="DN2" s="49"/>
      <c r="DO2" s="48"/>
      <c r="DP2" s="48"/>
      <c r="DQ2" s="48"/>
      <c r="DR2" s="48"/>
      <c r="DS2" s="49" t="s">
        <v>49</v>
      </c>
      <c r="DT2" s="49"/>
      <c r="DU2" s="49"/>
      <c r="DV2" s="49"/>
      <c r="DW2" s="49"/>
      <c r="DX2" s="49" t="s">
        <v>50</v>
      </c>
      <c r="DY2" s="49"/>
      <c r="DZ2" s="49"/>
      <c r="EA2" s="49"/>
      <c r="EB2" s="49"/>
      <c r="EC2" s="49"/>
      <c r="ED2" s="49"/>
      <c r="EE2" s="49"/>
      <c r="EF2" s="49"/>
      <c r="EG2" s="49"/>
      <c r="EH2" s="49"/>
      <c r="EI2" s="49"/>
      <c r="EJ2" s="48"/>
      <c r="EK2" s="48"/>
      <c r="EL2" s="48"/>
      <c r="EM2" s="48"/>
      <c r="EN2" s="48"/>
      <c r="EO2" s="48"/>
      <c r="EP2" s="48"/>
      <c r="EQ2" s="48"/>
      <c r="ER2" s="48"/>
      <c r="ES2" s="48"/>
      <c r="ET2" s="48"/>
      <c r="EU2" s="48"/>
      <c r="EV2" s="48"/>
      <c r="EW2" s="53" t="s">
        <v>15</v>
      </c>
      <c r="EX2" s="53"/>
      <c r="EY2" s="48" t="s">
        <v>51</v>
      </c>
      <c r="EZ2" s="48"/>
      <c r="FA2" s="48"/>
      <c r="FB2" s="53" t="s">
        <v>52</v>
      </c>
      <c r="FC2" s="53"/>
      <c r="FD2" s="53"/>
      <c r="FE2" s="53"/>
      <c r="FF2" s="48"/>
      <c r="FG2" s="48"/>
      <c r="FH2" s="48"/>
      <c r="FI2" s="48"/>
      <c r="FJ2" s="48"/>
      <c r="FK2" s="48"/>
      <c r="FL2" s="48"/>
      <c r="FM2" s="48"/>
      <c r="FN2" s="48"/>
      <c r="FO2" s="48"/>
      <c r="FP2" s="48"/>
      <c r="FQ2" s="48"/>
      <c r="FR2" s="48"/>
      <c r="FS2" s="48"/>
      <c r="FT2" s="48"/>
      <c r="FU2" s="48"/>
      <c r="FV2" s="48"/>
      <c r="FW2" s="48"/>
      <c r="FX2" s="48" t="s">
        <v>53</v>
      </c>
      <c r="FY2" s="48"/>
      <c r="FZ2" s="48"/>
      <c r="GA2" s="48"/>
      <c r="GB2" s="48" t="s">
        <v>54</v>
      </c>
      <c r="GC2" s="48"/>
      <c r="GD2" s="48" t="s">
        <v>55</v>
      </c>
      <c r="GE2" s="48"/>
      <c r="GF2" s="48" t="s">
        <v>56</v>
      </c>
      <c r="GG2" s="48"/>
      <c r="GH2" s="48" t="s">
        <v>57</v>
      </c>
      <c r="GI2" s="48"/>
      <c r="GJ2" s="48"/>
      <c r="GK2" s="48"/>
      <c r="GL2" s="48"/>
      <c r="GM2" s="48"/>
      <c r="GN2" s="48" t="s">
        <v>58</v>
      </c>
      <c r="GO2" s="48"/>
      <c r="GP2" s="48"/>
      <c r="GQ2" s="48"/>
      <c r="GR2" s="48" t="s">
        <v>59</v>
      </c>
      <c r="GS2" s="48"/>
      <c r="GT2" s="48"/>
      <c r="GU2" s="48"/>
      <c r="GV2" s="48"/>
      <c r="GW2" s="48"/>
      <c r="GX2" s="48" t="s">
        <v>60</v>
      </c>
      <c r="GY2" s="48"/>
      <c r="GZ2" s="48"/>
      <c r="HA2" s="48" t="s">
        <v>61</v>
      </c>
      <c r="HB2" s="48"/>
      <c r="HC2" s="48"/>
      <c r="HD2" s="48"/>
      <c r="HE2" s="48"/>
      <c r="HF2" s="48"/>
      <c r="HG2" s="48" t="s">
        <v>62</v>
      </c>
      <c r="HH2" s="48"/>
      <c r="HI2" s="48"/>
      <c r="HJ2" s="48"/>
      <c r="HK2" s="48"/>
      <c r="HL2" s="48"/>
      <c r="HM2" s="48" t="s">
        <v>63</v>
      </c>
      <c r="HN2" s="48"/>
      <c r="HO2" s="48"/>
      <c r="HP2" s="48"/>
      <c r="HQ2" s="48"/>
      <c r="HR2" s="48"/>
      <c r="HS2" s="48"/>
      <c r="HT2" s="48"/>
      <c r="HU2" s="48"/>
      <c r="HV2" s="48"/>
      <c r="HW2" s="48"/>
      <c r="HX2" s="48"/>
      <c r="HY2" s="48"/>
      <c r="HZ2" s="48" t="s">
        <v>64</v>
      </c>
      <c r="IA2" s="48"/>
      <c r="IB2" s="48"/>
      <c r="IC2" s="48"/>
      <c r="ID2" s="48"/>
      <c r="IE2" s="48"/>
      <c r="IF2" s="48"/>
      <c r="IG2" s="48" t="s">
        <v>65</v>
      </c>
      <c r="IH2" s="48"/>
      <c r="II2" s="48"/>
      <c r="IJ2" s="48"/>
      <c r="IK2" s="48"/>
      <c r="IL2" s="48" t="s">
        <v>66</v>
      </c>
      <c r="IM2" s="48"/>
      <c r="IN2" s="48"/>
      <c r="IO2" s="48"/>
      <c r="IP2" s="48"/>
      <c r="IQ2" s="48"/>
      <c r="IR2" s="48" t="s">
        <v>67</v>
      </c>
      <c r="IS2" s="48"/>
      <c r="IT2" s="48"/>
      <c r="IU2" s="48" t="s">
        <v>68</v>
      </c>
      <c r="IV2" s="48"/>
      <c r="IW2" s="48"/>
      <c r="IX2" s="48"/>
      <c r="IY2" s="48"/>
      <c r="IZ2" s="48"/>
      <c r="JA2" s="48"/>
      <c r="JB2" s="48" t="s">
        <v>69</v>
      </c>
      <c r="JC2" s="48"/>
      <c r="JD2" s="48"/>
      <c r="JE2" s="48"/>
      <c r="JF2" s="48"/>
      <c r="JG2" s="48"/>
      <c r="JH2" s="48"/>
      <c r="JI2" s="48" t="s">
        <v>70</v>
      </c>
      <c r="JJ2" s="48"/>
      <c r="JK2" s="48"/>
      <c r="JL2" s="48"/>
      <c r="JM2" s="48"/>
      <c r="JN2" s="48" t="s">
        <v>71</v>
      </c>
      <c r="JO2" s="48"/>
      <c r="JP2" s="48"/>
      <c r="JQ2" s="48"/>
      <c r="JR2" s="48"/>
      <c r="JS2" s="48"/>
      <c r="JT2" s="48" t="s">
        <v>72</v>
      </c>
      <c r="JU2" s="48"/>
      <c r="JV2" s="48"/>
      <c r="JW2" s="48" t="s">
        <v>73</v>
      </c>
      <c r="JX2" s="48"/>
      <c r="JY2" s="48"/>
      <c r="JZ2" s="48"/>
      <c r="KA2" s="48"/>
      <c r="KB2" s="48"/>
      <c r="KC2" s="48"/>
      <c r="KD2" s="50" t="s">
        <v>74</v>
      </c>
      <c r="KE2" s="49" t="s">
        <v>75</v>
      </c>
      <c r="KF2" s="49"/>
      <c r="KG2" s="49"/>
      <c r="KH2" s="49" t="s">
        <v>76</v>
      </c>
      <c r="KI2" s="49"/>
      <c r="KJ2" s="49"/>
      <c r="KK2" s="48" t="s">
        <v>77</v>
      </c>
      <c r="KL2" s="48"/>
      <c r="KM2" s="48"/>
      <c r="KN2" s="48" t="s">
        <v>78</v>
      </c>
      <c r="KO2" s="48"/>
      <c r="KP2" s="48"/>
      <c r="KQ2" s="48" t="s">
        <v>79</v>
      </c>
      <c r="KR2" s="48"/>
      <c r="KS2" s="48"/>
      <c r="KT2" s="48" t="s">
        <v>80</v>
      </c>
      <c r="KU2" s="48"/>
      <c r="KV2" s="48"/>
      <c r="KW2" s="48" t="s">
        <v>81</v>
      </c>
      <c r="KX2" s="48"/>
      <c r="KY2" s="48"/>
      <c r="KZ2" s="48" t="s">
        <v>82</v>
      </c>
      <c r="LA2" s="48"/>
      <c r="LB2" s="48"/>
      <c r="LC2" s="48" t="s">
        <v>83</v>
      </c>
      <c r="LD2" s="48"/>
      <c r="LE2" s="48"/>
      <c r="LF2" s="48" t="s">
        <v>84</v>
      </c>
      <c r="LG2" s="48"/>
      <c r="LH2" s="48"/>
      <c r="LI2" s="48" t="s">
        <v>85</v>
      </c>
      <c r="LJ2" s="48"/>
      <c r="LK2" s="48"/>
      <c r="LL2" s="48" t="s">
        <v>86</v>
      </c>
      <c r="LM2" s="48"/>
      <c r="LN2" s="48"/>
      <c r="LO2" s="48" t="s">
        <v>87</v>
      </c>
      <c r="LP2" s="48"/>
      <c r="LQ2" s="48"/>
      <c r="LR2" s="48" t="s">
        <v>88</v>
      </c>
      <c r="LS2" s="48"/>
      <c r="LT2" s="48"/>
      <c r="LU2" s="48" t="s">
        <v>89</v>
      </c>
      <c r="LV2" s="48"/>
      <c r="LW2" s="48"/>
      <c r="LX2" s="48" t="s">
        <v>90</v>
      </c>
      <c r="LY2" s="48"/>
      <c r="LZ2" s="48"/>
      <c r="MA2" s="48" t="s">
        <v>91</v>
      </c>
      <c r="MB2" s="48"/>
      <c r="MC2" s="48"/>
      <c r="MD2" s="48" t="s">
        <v>92</v>
      </c>
      <c r="ME2" s="48"/>
      <c r="MF2" s="48"/>
      <c r="MG2" s="48" t="s">
        <v>93</v>
      </c>
      <c r="MH2" s="48"/>
      <c r="MI2" s="48"/>
      <c r="MJ2" s="48" t="s">
        <v>94</v>
      </c>
      <c r="MK2" s="48"/>
      <c r="ML2" s="48"/>
      <c r="MM2" s="48" t="s">
        <v>95</v>
      </c>
      <c r="MN2" s="48"/>
      <c r="MO2" s="48"/>
      <c r="MP2" s="48" t="s">
        <v>96</v>
      </c>
      <c r="MQ2" s="48"/>
      <c r="MR2" s="48"/>
      <c r="MS2" s="48" t="s">
        <v>97</v>
      </c>
      <c r="MT2" s="48"/>
      <c r="MU2" s="48"/>
      <c r="MV2" s="48"/>
      <c r="MW2" s="48" t="s">
        <v>98</v>
      </c>
      <c r="MX2" s="48"/>
      <c r="MY2" s="48" t="s">
        <v>99</v>
      </c>
      <c r="MZ2" s="48"/>
      <c r="NA2" s="48" t="s">
        <v>98</v>
      </c>
      <c r="NB2" s="48"/>
      <c r="NC2" s="48" t="s">
        <v>99</v>
      </c>
      <c r="ND2" s="48"/>
      <c r="NE2" s="48" t="s">
        <v>98</v>
      </c>
      <c r="NF2" s="48"/>
      <c r="NG2" s="48" t="s">
        <v>99</v>
      </c>
      <c r="NH2" s="48"/>
      <c r="NI2" s="48" t="s">
        <v>100</v>
      </c>
      <c r="NJ2" s="48"/>
      <c r="NK2" s="48"/>
      <c r="NL2" s="48" t="s">
        <v>101</v>
      </c>
      <c r="NM2" s="48"/>
      <c r="NN2" s="48"/>
      <c r="NO2" s="48" t="s">
        <v>102</v>
      </c>
      <c r="NP2" s="48"/>
      <c r="NQ2" s="48"/>
      <c r="NR2" s="48" t="s">
        <v>103</v>
      </c>
      <c r="NS2" s="48"/>
      <c r="NT2" s="48"/>
      <c r="NU2" s="48" t="s">
        <v>104</v>
      </c>
      <c r="NV2" s="48"/>
      <c r="NW2" s="48"/>
      <c r="NX2" s="48" t="s">
        <v>105</v>
      </c>
      <c r="NY2" s="48"/>
      <c r="NZ2" s="48"/>
      <c r="OA2" s="48" t="s">
        <v>106</v>
      </c>
      <c r="OB2" s="48"/>
      <c r="OC2" s="48"/>
      <c r="OD2" s="48" t="s">
        <v>107</v>
      </c>
      <c r="OE2" s="48"/>
      <c r="OF2" s="48"/>
      <c r="OG2" s="48" t="s">
        <v>75</v>
      </c>
      <c r="OH2" s="48"/>
      <c r="OI2" s="48"/>
      <c r="OJ2" s="48" t="s">
        <v>76</v>
      </c>
      <c r="OK2" s="48"/>
      <c r="OL2" s="48"/>
      <c r="OM2" s="48"/>
      <c r="ON2" s="48"/>
      <c r="OO2" s="48"/>
      <c r="OP2" s="48"/>
      <c r="OQ2" s="48"/>
      <c r="OR2" s="48"/>
      <c r="OS2" s="48"/>
      <c r="OT2" s="48"/>
    </row>
    <row r="3" spans="1:410" ht="91.5" customHeight="1" x14ac:dyDescent="0.25">
      <c r="A3" s="48"/>
      <c r="B3" s="6" t="s">
        <v>108</v>
      </c>
      <c r="C3" s="7" t="s">
        <v>109</v>
      </c>
      <c r="D3" s="8" t="s">
        <v>110</v>
      </c>
      <c r="E3" s="6" t="s">
        <v>111</v>
      </c>
      <c r="F3" s="7" t="s">
        <v>112</v>
      </c>
      <c r="G3" s="6" t="s">
        <v>113</v>
      </c>
      <c r="H3" s="6" t="s">
        <v>114</v>
      </c>
      <c r="I3" s="6" t="s">
        <v>115</v>
      </c>
      <c r="J3" s="6" t="s">
        <v>116</v>
      </c>
      <c r="K3" s="6" t="s">
        <v>117</v>
      </c>
      <c r="L3" s="6" t="s">
        <v>118</v>
      </c>
      <c r="M3" s="6" t="s">
        <v>119</v>
      </c>
      <c r="N3" s="6" t="s">
        <v>120</v>
      </c>
      <c r="O3" s="9" t="s">
        <v>121</v>
      </c>
      <c r="P3" s="9" t="s">
        <v>122</v>
      </c>
      <c r="Q3" s="9" t="s">
        <v>123</v>
      </c>
      <c r="R3" s="9" t="s">
        <v>121</v>
      </c>
      <c r="S3" s="9" t="s">
        <v>122</v>
      </c>
      <c r="T3" s="9" t="s">
        <v>123</v>
      </c>
      <c r="U3" s="9" t="s">
        <v>121</v>
      </c>
      <c r="V3" s="9" t="s">
        <v>122</v>
      </c>
      <c r="W3" s="9" t="s">
        <v>123</v>
      </c>
      <c r="X3" s="9" t="s">
        <v>121</v>
      </c>
      <c r="Y3" s="9" t="s">
        <v>122</v>
      </c>
      <c r="Z3" s="4" t="s">
        <v>123</v>
      </c>
      <c r="AA3" s="9" t="s">
        <v>124</v>
      </c>
      <c r="AB3" s="9" t="s">
        <v>121</v>
      </c>
      <c r="AC3" s="9" t="s">
        <v>122</v>
      </c>
      <c r="AD3" s="9" t="s">
        <v>123</v>
      </c>
      <c r="AE3" s="9" t="s">
        <v>125</v>
      </c>
      <c r="AF3" s="9" t="s">
        <v>126</v>
      </c>
      <c r="AG3" s="9" t="s">
        <v>121</v>
      </c>
      <c r="AH3" s="9" t="s">
        <v>122</v>
      </c>
      <c r="AI3" s="4" t="s">
        <v>123</v>
      </c>
      <c r="AJ3" s="9" t="s">
        <v>121</v>
      </c>
      <c r="AK3" s="9" t="s">
        <v>122</v>
      </c>
      <c r="AL3" s="4" t="s">
        <v>123</v>
      </c>
      <c r="AM3" s="9" t="s">
        <v>121</v>
      </c>
      <c r="AN3" s="9" t="s">
        <v>122</v>
      </c>
      <c r="AO3" s="9" t="s">
        <v>123</v>
      </c>
      <c r="AP3" s="9" t="s">
        <v>124</v>
      </c>
      <c r="AQ3" s="9" t="s">
        <v>121</v>
      </c>
      <c r="AR3" s="9" t="s">
        <v>122</v>
      </c>
      <c r="AS3" s="9" t="s">
        <v>123</v>
      </c>
      <c r="AT3" s="9" t="s">
        <v>124</v>
      </c>
      <c r="AU3" s="5" t="s">
        <v>127</v>
      </c>
      <c r="AV3" s="3" t="s">
        <v>128</v>
      </c>
      <c r="AW3" s="3" t="s">
        <v>129</v>
      </c>
      <c r="AX3" s="5" t="s">
        <v>130</v>
      </c>
      <c r="AY3" s="5" t="s">
        <v>131</v>
      </c>
      <c r="AZ3" s="3" t="s">
        <v>128</v>
      </c>
      <c r="BA3" s="3" t="s">
        <v>129</v>
      </c>
      <c r="BB3" s="5" t="s">
        <v>130</v>
      </c>
      <c r="BC3" s="5" t="s">
        <v>132</v>
      </c>
      <c r="BD3" s="3" t="s">
        <v>128</v>
      </c>
      <c r="BE3" s="3" t="s">
        <v>129</v>
      </c>
      <c r="BF3" s="5" t="s">
        <v>130</v>
      </c>
      <c r="BG3" s="5" t="s">
        <v>133</v>
      </c>
      <c r="BH3" s="3" t="s">
        <v>128</v>
      </c>
      <c r="BI3" s="3" t="s">
        <v>129</v>
      </c>
      <c r="BJ3" s="5" t="s">
        <v>130</v>
      </c>
      <c r="BK3" s="5" t="s">
        <v>134</v>
      </c>
      <c r="BL3" s="3" t="s">
        <v>128</v>
      </c>
      <c r="BM3" s="3" t="s">
        <v>129</v>
      </c>
      <c r="BN3" s="5" t="s">
        <v>130</v>
      </c>
      <c r="BO3" s="5" t="s">
        <v>135</v>
      </c>
      <c r="BP3" s="3" t="s">
        <v>128</v>
      </c>
      <c r="BQ3" s="3" t="s">
        <v>129</v>
      </c>
      <c r="BR3" s="5" t="s">
        <v>130</v>
      </c>
      <c r="BS3" s="5" t="s">
        <v>136</v>
      </c>
      <c r="BT3" s="3" t="s">
        <v>128</v>
      </c>
      <c r="BU3" s="3" t="s">
        <v>129</v>
      </c>
      <c r="BV3" s="5" t="s">
        <v>130</v>
      </c>
      <c r="BW3" s="5" t="s">
        <v>137</v>
      </c>
      <c r="BX3" s="3" t="s">
        <v>128</v>
      </c>
      <c r="BY3" s="3" t="s">
        <v>129</v>
      </c>
      <c r="BZ3" s="5" t="s">
        <v>130</v>
      </c>
      <c r="CA3" s="51"/>
      <c r="CB3" s="52"/>
      <c r="CC3" s="5" t="s">
        <v>138</v>
      </c>
      <c r="CD3" s="5" t="s">
        <v>139</v>
      </c>
      <c r="CE3" s="5" t="s">
        <v>121</v>
      </c>
      <c r="CF3" s="5" t="s">
        <v>122</v>
      </c>
      <c r="CG3" s="5" t="s">
        <v>123</v>
      </c>
      <c r="CH3" s="10" t="s">
        <v>140</v>
      </c>
      <c r="CI3" s="5" t="s">
        <v>74</v>
      </c>
      <c r="CJ3" s="5" t="s">
        <v>141</v>
      </c>
      <c r="CK3" s="2" t="s">
        <v>142</v>
      </c>
      <c r="CL3" s="2" t="s">
        <v>143</v>
      </c>
      <c r="CM3" s="7" t="s">
        <v>144</v>
      </c>
      <c r="CN3" s="7" t="s">
        <v>145</v>
      </c>
      <c r="CO3" s="6" t="s">
        <v>146</v>
      </c>
      <c r="CP3" s="11" t="s">
        <v>147</v>
      </c>
      <c r="CQ3" s="11" t="s">
        <v>148</v>
      </c>
      <c r="CR3" s="11" t="s">
        <v>149</v>
      </c>
      <c r="CS3" s="11" t="s">
        <v>150</v>
      </c>
      <c r="CT3" s="11" t="s">
        <v>151</v>
      </c>
      <c r="CU3" s="7" t="s">
        <v>152</v>
      </c>
      <c r="CV3" s="4" t="s">
        <v>153</v>
      </c>
      <c r="CW3" s="4" t="s">
        <v>154</v>
      </c>
      <c r="CX3" s="4" t="s">
        <v>155</v>
      </c>
      <c r="CY3" s="4" t="s">
        <v>156</v>
      </c>
      <c r="CZ3" s="4" t="s">
        <v>157</v>
      </c>
      <c r="DA3" s="7" t="s">
        <v>158</v>
      </c>
      <c r="DB3" s="11" t="s">
        <v>159</v>
      </c>
      <c r="DC3" s="11" t="s">
        <v>160</v>
      </c>
      <c r="DD3" s="11" t="s">
        <v>161</v>
      </c>
      <c r="DE3" s="2" t="s">
        <v>162</v>
      </c>
      <c r="DF3" s="2" t="s">
        <v>163</v>
      </c>
      <c r="DG3" s="2" t="s">
        <v>164</v>
      </c>
      <c r="DH3" s="2" t="s">
        <v>165</v>
      </c>
      <c r="DI3" s="2" t="s">
        <v>166</v>
      </c>
      <c r="DJ3" s="2" t="s">
        <v>167</v>
      </c>
      <c r="DK3" s="2" t="s">
        <v>168</v>
      </c>
      <c r="DL3" s="2" t="s">
        <v>169</v>
      </c>
      <c r="DM3" s="2" t="s">
        <v>170</v>
      </c>
      <c r="DN3" s="2" t="s">
        <v>171</v>
      </c>
      <c r="DO3" s="9" t="s">
        <v>172</v>
      </c>
      <c r="DP3" s="7" t="s">
        <v>173</v>
      </c>
      <c r="DQ3" s="7" t="s">
        <v>174</v>
      </c>
      <c r="DR3" s="7" t="s">
        <v>175</v>
      </c>
      <c r="DS3" s="11" t="s">
        <v>176</v>
      </c>
      <c r="DT3" s="11" t="s">
        <v>177</v>
      </c>
      <c r="DU3" s="11" t="s">
        <v>178</v>
      </c>
      <c r="DV3" s="11" t="s">
        <v>179</v>
      </c>
      <c r="DW3" s="11" t="s">
        <v>180</v>
      </c>
      <c r="DX3" s="11" t="s">
        <v>181</v>
      </c>
      <c r="DY3" s="11" t="s">
        <v>182</v>
      </c>
      <c r="DZ3" s="11" t="s">
        <v>183</v>
      </c>
      <c r="EA3" s="11" t="s">
        <v>184</v>
      </c>
      <c r="EB3" s="11" t="s">
        <v>185</v>
      </c>
      <c r="EC3" s="11" t="s">
        <v>186</v>
      </c>
      <c r="ED3" s="11" t="s">
        <v>187</v>
      </c>
      <c r="EE3" s="11" t="s">
        <v>188</v>
      </c>
      <c r="EF3" s="11" t="s">
        <v>189</v>
      </c>
      <c r="EG3" s="11" t="s">
        <v>190</v>
      </c>
      <c r="EH3" s="11" t="s">
        <v>191</v>
      </c>
      <c r="EI3" s="11" t="s">
        <v>192</v>
      </c>
      <c r="EJ3" s="10" t="s">
        <v>193</v>
      </c>
      <c r="EK3" s="10" t="s">
        <v>194</v>
      </c>
      <c r="EL3" s="10" t="s">
        <v>195</v>
      </c>
      <c r="EM3" s="10" t="s">
        <v>196</v>
      </c>
      <c r="EN3" s="6" t="s">
        <v>197</v>
      </c>
      <c r="EO3" s="6" t="s">
        <v>198</v>
      </c>
      <c r="EP3" s="12" t="s">
        <v>199</v>
      </c>
      <c r="EQ3" s="6" t="s">
        <v>200</v>
      </c>
      <c r="ER3" s="6" t="s">
        <v>201</v>
      </c>
      <c r="ES3" s="1" t="s">
        <v>202</v>
      </c>
      <c r="ET3" s="13" t="s">
        <v>203</v>
      </c>
      <c r="EU3" s="9" t="s">
        <v>204</v>
      </c>
      <c r="EV3" s="9" t="s">
        <v>205</v>
      </c>
      <c r="EW3" s="14" t="s">
        <v>206</v>
      </c>
      <c r="EX3" s="15" t="s">
        <v>207</v>
      </c>
      <c r="EY3" s="9" t="s">
        <v>208</v>
      </c>
      <c r="EZ3" s="9" t="s">
        <v>209</v>
      </c>
      <c r="FA3" s="9" t="s">
        <v>210</v>
      </c>
      <c r="FB3" s="9" t="s">
        <v>211</v>
      </c>
      <c r="FC3" s="9" t="s">
        <v>212</v>
      </c>
      <c r="FD3" s="4" t="s">
        <v>213</v>
      </c>
      <c r="FE3" s="4" t="s">
        <v>214</v>
      </c>
      <c r="FF3" s="9" t="s">
        <v>215</v>
      </c>
      <c r="FG3" s="9" t="s">
        <v>216</v>
      </c>
      <c r="FH3" s="9" t="s">
        <v>217</v>
      </c>
      <c r="FI3" s="4" t="s">
        <v>218</v>
      </c>
      <c r="FJ3" s="9" t="s">
        <v>219</v>
      </c>
      <c r="FK3" s="9" t="s">
        <v>220</v>
      </c>
      <c r="FL3" s="9" t="s">
        <v>221</v>
      </c>
      <c r="FM3" s="9" t="s">
        <v>222</v>
      </c>
      <c r="FN3" s="9" t="s">
        <v>223</v>
      </c>
      <c r="FO3" s="4" t="s">
        <v>224</v>
      </c>
      <c r="FP3" s="6" t="s">
        <v>225</v>
      </c>
      <c r="FQ3" s="10" t="s">
        <v>226</v>
      </c>
      <c r="FR3" s="16" t="s">
        <v>227</v>
      </c>
      <c r="FS3" s="16" t="s">
        <v>228</v>
      </c>
      <c r="FT3" s="16" t="s">
        <v>229</v>
      </c>
      <c r="FU3" s="16" t="s">
        <v>230</v>
      </c>
      <c r="FV3" s="16" t="s">
        <v>231</v>
      </c>
      <c r="FW3" s="4" t="s">
        <v>232</v>
      </c>
      <c r="FX3" s="9" t="s">
        <v>233</v>
      </c>
      <c r="FY3" s="9" t="s">
        <v>234</v>
      </c>
      <c r="FZ3" s="9" t="s">
        <v>117</v>
      </c>
      <c r="GA3" s="9" t="s">
        <v>118</v>
      </c>
      <c r="GB3" s="9" t="s">
        <v>219</v>
      </c>
      <c r="GC3" s="9" t="s">
        <v>235</v>
      </c>
      <c r="GD3" s="9" t="s">
        <v>221</v>
      </c>
      <c r="GE3" s="9" t="s">
        <v>222</v>
      </c>
      <c r="GF3" s="9" t="s">
        <v>236</v>
      </c>
      <c r="GG3" s="9" t="s">
        <v>237</v>
      </c>
      <c r="GH3" s="9" t="s">
        <v>238</v>
      </c>
      <c r="GI3" s="9" t="s">
        <v>239</v>
      </c>
      <c r="GJ3" s="9" t="s">
        <v>240</v>
      </c>
      <c r="GK3" s="9" t="s">
        <v>241</v>
      </c>
      <c r="GL3" s="4" t="s">
        <v>242</v>
      </c>
      <c r="GM3" s="4" t="s">
        <v>243</v>
      </c>
      <c r="GN3" s="9" t="s">
        <v>244</v>
      </c>
      <c r="GO3" s="9" t="s">
        <v>245</v>
      </c>
      <c r="GP3" s="9" t="s">
        <v>246</v>
      </c>
      <c r="GQ3" s="9" t="s">
        <v>247</v>
      </c>
      <c r="GR3" s="13" t="s">
        <v>248</v>
      </c>
      <c r="GS3" s="9" t="s">
        <v>249</v>
      </c>
      <c r="GT3" s="9" t="s">
        <v>250</v>
      </c>
      <c r="GU3" s="9" t="s">
        <v>251</v>
      </c>
      <c r="GV3" s="9" t="s">
        <v>119</v>
      </c>
      <c r="GW3" s="9" t="s">
        <v>252</v>
      </c>
      <c r="GX3" s="4" t="s">
        <v>253</v>
      </c>
      <c r="GY3" s="4" t="s">
        <v>254</v>
      </c>
      <c r="GZ3" s="4" t="s">
        <v>255</v>
      </c>
      <c r="HA3" s="12" t="s">
        <v>256</v>
      </c>
      <c r="HB3" s="6" t="s">
        <v>257</v>
      </c>
      <c r="HC3" s="1" t="s">
        <v>258</v>
      </c>
      <c r="HD3" s="6" t="s">
        <v>259</v>
      </c>
      <c r="HE3" s="6" t="s">
        <v>260</v>
      </c>
      <c r="HF3" s="6" t="s">
        <v>261</v>
      </c>
      <c r="HG3" s="12" t="s">
        <v>262</v>
      </c>
      <c r="HH3" s="6" t="s">
        <v>263</v>
      </c>
      <c r="HI3" s="1" t="s">
        <v>258</v>
      </c>
      <c r="HJ3" s="1" t="s">
        <v>259</v>
      </c>
      <c r="HK3" s="6" t="s">
        <v>260</v>
      </c>
      <c r="HL3" s="6" t="s">
        <v>261</v>
      </c>
      <c r="HM3" s="6" t="s">
        <v>264</v>
      </c>
      <c r="HN3" s="10" t="s">
        <v>265</v>
      </c>
      <c r="HO3" s="16" t="s">
        <v>227</v>
      </c>
      <c r="HP3" s="16" t="s">
        <v>266</v>
      </c>
      <c r="HQ3" s="16" t="s">
        <v>267</v>
      </c>
      <c r="HR3" s="16" t="s">
        <v>268</v>
      </c>
      <c r="HS3" s="16" t="s">
        <v>231</v>
      </c>
      <c r="HT3" s="9" t="s">
        <v>215</v>
      </c>
      <c r="HU3" s="9" t="s">
        <v>216</v>
      </c>
      <c r="HV3" s="9" t="s">
        <v>217</v>
      </c>
      <c r="HW3" s="4" t="s">
        <v>269</v>
      </c>
      <c r="HX3" s="9" t="s">
        <v>270</v>
      </c>
      <c r="HY3" s="9" t="s">
        <v>271</v>
      </c>
      <c r="HZ3" s="15" t="s">
        <v>272</v>
      </c>
      <c r="IA3" s="4" t="s">
        <v>273</v>
      </c>
      <c r="IB3" s="4" t="s">
        <v>274</v>
      </c>
      <c r="IC3" s="4" t="s">
        <v>275</v>
      </c>
      <c r="ID3" s="4" t="s">
        <v>276</v>
      </c>
      <c r="IE3" s="4" t="s">
        <v>277</v>
      </c>
      <c r="IF3" s="4" t="s">
        <v>278</v>
      </c>
      <c r="IG3" s="4" t="s">
        <v>279</v>
      </c>
      <c r="IH3" s="4" t="s">
        <v>280</v>
      </c>
      <c r="II3" s="4" t="s">
        <v>281</v>
      </c>
      <c r="IJ3" s="4" t="s">
        <v>282</v>
      </c>
      <c r="IK3" s="4" t="s">
        <v>283</v>
      </c>
      <c r="IL3" s="4" t="s">
        <v>284</v>
      </c>
      <c r="IM3" s="4" t="s">
        <v>285</v>
      </c>
      <c r="IN3" s="4" t="s">
        <v>286</v>
      </c>
      <c r="IO3" s="4" t="s">
        <v>287</v>
      </c>
      <c r="IP3" s="4" t="s">
        <v>288</v>
      </c>
      <c r="IQ3" s="9" t="s">
        <v>289</v>
      </c>
      <c r="IR3" s="4" t="s">
        <v>290</v>
      </c>
      <c r="IS3" s="4" t="s">
        <v>291</v>
      </c>
      <c r="IT3" s="4" t="s">
        <v>292</v>
      </c>
      <c r="IU3" s="4" t="s">
        <v>293</v>
      </c>
      <c r="IV3" s="9" t="s">
        <v>294</v>
      </c>
      <c r="IW3" s="4" t="s">
        <v>295</v>
      </c>
      <c r="IX3" s="4" t="s">
        <v>296</v>
      </c>
      <c r="IY3" s="4" t="s">
        <v>297</v>
      </c>
      <c r="IZ3" s="4" t="s">
        <v>298</v>
      </c>
      <c r="JA3" s="4" t="s">
        <v>299</v>
      </c>
      <c r="JB3" s="15" t="s">
        <v>300</v>
      </c>
      <c r="JC3" s="4" t="s">
        <v>273</v>
      </c>
      <c r="JD3" s="4" t="s">
        <v>274</v>
      </c>
      <c r="JE3" s="4" t="s">
        <v>275</v>
      </c>
      <c r="JF3" s="4" t="s">
        <v>276</v>
      </c>
      <c r="JG3" s="4" t="s">
        <v>277</v>
      </c>
      <c r="JH3" s="4" t="s">
        <v>278</v>
      </c>
      <c r="JI3" s="4" t="s">
        <v>279</v>
      </c>
      <c r="JJ3" s="4" t="s">
        <v>280</v>
      </c>
      <c r="JK3" s="4" t="s">
        <v>281</v>
      </c>
      <c r="JL3" s="4" t="s">
        <v>282</v>
      </c>
      <c r="JM3" s="4" t="s">
        <v>283</v>
      </c>
      <c r="JN3" s="4" t="s">
        <v>284</v>
      </c>
      <c r="JO3" s="4" t="s">
        <v>285</v>
      </c>
      <c r="JP3" s="4" t="s">
        <v>286</v>
      </c>
      <c r="JQ3" s="4" t="s">
        <v>287</v>
      </c>
      <c r="JR3" s="4" t="s">
        <v>288</v>
      </c>
      <c r="JS3" s="9" t="s">
        <v>289</v>
      </c>
      <c r="JT3" s="4" t="s">
        <v>290</v>
      </c>
      <c r="JU3" s="4" t="s">
        <v>291</v>
      </c>
      <c r="JV3" s="4" t="s">
        <v>292</v>
      </c>
      <c r="JW3" s="4" t="s">
        <v>293</v>
      </c>
      <c r="JX3" s="9" t="s">
        <v>294</v>
      </c>
      <c r="JY3" s="4" t="s">
        <v>295</v>
      </c>
      <c r="JZ3" s="4" t="s">
        <v>296</v>
      </c>
      <c r="KA3" s="4" t="s">
        <v>297</v>
      </c>
      <c r="KB3" s="4" t="s">
        <v>298</v>
      </c>
      <c r="KC3" s="4" t="s">
        <v>299</v>
      </c>
      <c r="KD3" s="50"/>
      <c r="KE3" s="5" t="s">
        <v>141</v>
      </c>
      <c r="KF3" s="2" t="s">
        <v>142</v>
      </c>
      <c r="KG3" s="2" t="s">
        <v>301</v>
      </c>
      <c r="KH3" s="5" t="s">
        <v>141</v>
      </c>
      <c r="KI3" s="5" t="s">
        <v>142</v>
      </c>
      <c r="KJ3" s="2" t="s">
        <v>301</v>
      </c>
      <c r="KK3" s="4" t="s">
        <v>302</v>
      </c>
      <c r="KL3" s="4" t="s">
        <v>303</v>
      </c>
      <c r="KM3" s="4" t="s">
        <v>304</v>
      </c>
      <c r="KN3" s="4" t="s">
        <v>302</v>
      </c>
      <c r="KO3" s="4" t="s">
        <v>303</v>
      </c>
      <c r="KP3" s="4" t="s">
        <v>304</v>
      </c>
      <c r="KQ3" s="4" t="s">
        <v>305</v>
      </c>
      <c r="KR3" s="4" t="s">
        <v>306</v>
      </c>
      <c r="KS3" s="4" t="s">
        <v>307</v>
      </c>
      <c r="KT3" s="4" t="s">
        <v>305</v>
      </c>
      <c r="KU3" s="4" t="s">
        <v>306</v>
      </c>
      <c r="KV3" s="4" t="s">
        <v>307</v>
      </c>
      <c r="KW3" s="4" t="s">
        <v>308</v>
      </c>
      <c r="KX3" s="4" t="s">
        <v>309</v>
      </c>
      <c r="KY3" s="4" t="s">
        <v>310</v>
      </c>
      <c r="KZ3" s="4" t="s">
        <v>308</v>
      </c>
      <c r="LA3" s="4" t="s">
        <v>309</v>
      </c>
      <c r="LB3" s="4" t="s">
        <v>310</v>
      </c>
      <c r="LC3" s="4" t="s">
        <v>311</v>
      </c>
      <c r="LD3" s="4" t="s">
        <v>312</v>
      </c>
      <c r="LE3" s="4" t="s">
        <v>313</v>
      </c>
      <c r="LF3" s="4" t="s">
        <v>311</v>
      </c>
      <c r="LG3" s="4" t="s">
        <v>312</v>
      </c>
      <c r="LH3" s="4" t="s">
        <v>313</v>
      </c>
      <c r="LI3" s="4" t="s">
        <v>302</v>
      </c>
      <c r="LJ3" s="4" t="s">
        <v>314</v>
      </c>
      <c r="LK3" s="4" t="s">
        <v>315</v>
      </c>
      <c r="LL3" s="4" t="s">
        <v>302</v>
      </c>
      <c r="LM3" s="4" t="s">
        <v>314</v>
      </c>
      <c r="LN3" s="4" t="s">
        <v>315</v>
      </c>
      <c r="LO3" s="4" t="s">
        <v>305</v>
      </c>
      <c r="LP3" s="4" t="s">
        <v>306</v>
      </c>
      <c r="LQ3" s="4" t="s">
        <v>307</v>
      </c>
      <c r="LR3" s="4" t="s">
        <v>305</v>
      </c>
      <c r="LS3" s="4" t="s">
        <v>306</v>
      </c>
      <c r="LT3" s="4" t="s">
        <v>307</v>
      </c>
      <c r="LU3" s="4" t="s">
        <v>316</v>
      </c>
      <c r="LV3" s="4" t="s">
        <v>317</v>
      </c>
      <c r="LW3" s="4" t="s">
        <v>318</v>
      </c>
      <c r="LX3" s="4" t="s">
        <v>316</v>
      </c>
      <c r="LY3" s="4" t="s">
        <v>317</v>
      </c>
      <c r="LZ3" s="4" t="s">
        <v>318</v>
      </c>
      <c r="MA3" s="4" t="s">
        <v>319</v>
      </c>
      <c r="MB3" s="4" t="s">
        <v>320</v>
      </c>
      <c r="MC3" s="4" t="s">
        <v>321</v>
      </c>
      <c r="MD3" s="4" t="s">
        <v>319</v>
      </c>
      <c r="ME3" s="4" t="s">
        <v>320</v>
      </c>
      <c r="MF3" s="4" t="s">
        <v>321</v>
      </c>
      <c r="MG3" s="4" t="s">
        <v>322</v>
      </c>
      <c r="MH3" s="4" t="s">
        <v>323</v>
      </c>
      <c r="MI3" s="4" t="s">
        <v>324</v>
      </c>
      <c r="MJ3" s="4" t="s">
        <v>322</v>
      </c>
      <c r="MK3" s="4" t="s">
        <v>323</v>
      </c>
      <c r="ML3" s="4" t="s">
        <v>324</v>
      </c>
      <c r="MM3" s="4" t="s">
        <v>325</v>
      </c>
      <c r="MN3" s="4" t="s">
        <v>326</v>
      </c>
      <c r="MO3" s="4" t="s">
        <v>327</v>
      </c>
      <c r="MP3" s="4" t="s">
        <v>325</v>
      </c>
      <c r="MQ3" s="4" t="s">
        <v>326</v>
      </c>
      <c r="MR3" s="4" t="s">
        <v>327</v>
      </c>
      <c r="MS3" s="9" t="s">
        <v>172</v>
      </c>
      <c r="MT3" s="7" t="s">
        <v>328</v>
      </c>
      <c r="MU3" s="7" t="s">
        <v>174</v>
      </c>
      <c r="MV3" s="7" t="s">
        <v>175</v>
      </c>
      <c r="MW3" s="4" t="s">
        <v>329</v>
      </c>
      <c r="MX3" s="4" t="s">
        <v>330</v>
      </c>
      <c r="MY3" s="4" t="s">
        <v>329</v>
      </c>
      <c r="MZ3" s="4" t="s">
        <v>330</v>
      </c>
      <c r="NA3" s="4" t="s">
        <v>329</v>
      </c>
      <c r="NB3" s="4" t="s">
        <v>330</v>
      </c>
      <c r="NC3" s="4" t="s">
        <v>329</v>
      </c>
      <c r="ND3" s="4" t="s">
        <v>330</v>
      </c>
      <c r="NE3" s="4" t="s">
        <v>329</v>
      </c>
      <c r="NF3" s="4" t="s">
        <v>330</v>
      </c>
      <c r="NG3" s="4" t="s">
        <v>329</v>
      </c>
      <c r="NH3" s="4" t="s">
        <v>330</v>
      </c>
      <c r="NI3" s="4" t="s">
        <v>181</v>
      </c>
      <c r="NJ3" s="4" t="s">
        <v>182</v>
      </c>
      <c r="NK3" s="4" t="s">
        <v>331</v>
      </c>
      <c r="NL3" s="4" t="s">
        <v>332</v>
      </c>
      <c r="NM3" s="4" t="s">
        <v>333</v>
      </c>
      <c r="NN3" s="4" t="s">
        <v>334</v>
      </c>
      <c r="NO3" s="4" t="s">
        <v>335</v>
      </c>
      <c r="NP3" s="4" t="s">
        <v>336</v>
      </c>
      <c r="NQ3" s="4" t="s">
        <v>337</v>
      </c>
      <c r="NR3" s="4" t="s">
        <v>338</v>
      </c>
      <c r="NS3" s="4" t="s">
        <v>339</v>
      </c>
      <c r="NT3" s="4" t="s">
        <v>340</v>
      </c>
      <c r="NU3" s="4" t="s">
        <v>341</v>
      </c>
      <c r="NV3" s="4" t="s">
        <v>342</v>
      </c>
      <c r="NW3" s="4" t="s">
        <v>343</v>
      </c>
      <c r="NX3" s="4" t="s">
        <v>344</v>
      </c>
      <c r="NY3" s="4" t="s">
        <v>345</v>
      </c>
      <c r="NZ3" s="4" t="s">
        <v>186</v>
      </c>
      <c r="OA3" s="4" t="s">
        <v>187</v>
      </c>
      <c r="OB3" s="4" t="s">
        <v>188</v>
      </c>
      <c r="OC3" s="4" t="s">
        <v>346</v>
      </c>
      <c r="OD3" s="4" t="s">
        <v>190</v>
      </c>
      <c r="OE3" s="4" t="s">
        <v>191</v>
      </c>
      <c r="OF3" s="4" t="s">
        <v>347</v>
      </c>
      <c r="OG3" s="4" t="s">
        <v>348</v>
      </c>
      <c r="OH3" s="4" t="s">
        <v>349</v>
      </c>
      <c r="OI3" s="4" t="s">
        <v>350</v>
      </c>
      <c r="OJ3" s="4" t="s">
        <v>348</v>
      </c>
      <c r="OK3" s="4" t="s">
        <v>349</v>
      </c>
      <c r="OL3" s="4" t="s">
        <v>350</v>
      </c>
      <c r="OM3" s="4" t="s">
        <v>348</v>
      </c>
      <c r="ON3" s="4" t="s">
        <v>349</v>
      </c>
      <c r="OO3" s="4" t="s">
        <v>350</v>
      </c>
      <c r="OP3" s="4" t="s">
        <v>351</v>
      </c>
      <c r="OQ3" s="4" t="s">
        <v>352</v>
      </c>
      <c r="OR3" s="4" t="s">
        <v>353</v>
      </c>
      <c r="OS3" s="6" t="s">
        <v>354</v>
      </c>
      <c r="OT3" s="6" t="s">
        <v>355</v>
      </c>
    </row>
    <row r="4" spans="1:410" ht="33" customHeight="1" x14ac:dyDescent="0.25">
      <c r="A4" s="18">
        <v>1</v>
      </c>
      <c r="B4" s="18" t="s">
        <v>763</v>
      </c>
      <c r="C4" s="18">
        <v>2368.9699999999998</v>
      </c>
      <c r="D4" s="16" t="e">
        <f>_xlfn.IFNA(INDEX(#REF!,MATCH(E4,#REF!,0)),0)</f>
        <v>#REF!</v>
      </c>
      <c r="E4" s="18" t="s">
        <v>764</v>
      </c>
      <c r="F4" s="16" t="s">
        <v>765</v>
      </c>
      <c r="G4" s="16" t="s">
        <v>766</v>
      </c>
      <c r="H4" s="16" t="s">
        <v>767</v>
      </c>
      <c r="I4" s="16" t="s">
        <v>768</v>
      </c>
      <c r="J4" s="16" t="s">
        <v>769</v>
      </c>
      <c r="K4" s="16" t="s">
        <v>770</v>
      </c>
      <c r="L4" s="16" t="s">
        <v>771</v>
      </c>
      <c r="M4" s="18">
        <v>2.44</v>
      </c>
      <c r="N4" s="18">
        <v>2.44</v>
      </c>
      <c r="O4" s="19">
        <v>2.84</v>
      </c>
      <c r="P4" s="19">
        <v>2.84</v>
      </c>
      <c r="Q4" s="19">
        <v>0.1</v>
      </c>
      <c r="R4" s="19">
        <v>2.64</v>
      </c>
      <c r="S4" s="19">
        <v>2.64</v>
      </c>
      <c r="T4" s="18">
        <v>0.2</v>
      </c>
      <c r="U4" s="18">
        <v>0</v>
      </c>
      <c r="V4" s="18">
        <v>0</v>
      </c>
      <c r="W4" s="18">
        <v>0</v>
      </c>
      <c r="X4" s="18">
        <v>2.44</v>
      </c>
      <c r="Y4" s="18">
        <v>2.4</v>
      </c>
      <c r="Z4" s="18">
        <f>CV4</f>
        <v>2.6</v>
      </c>
      <c r="AA4" s="18">
        <v>0.22</v>
      </c>
      <c r="AB4" s="18">
        <v>0</v>
      </c>
      <c r="AC4" s="18">
        <v>0</v>
      </c>
      <c r="AD4" s="18">
        <v>0</v>
      </c>
      <c r="AE4" s="18">
        <v>0</v>
      </c>
      <c r="AF4" s="18">
        <v>0</v>
      </c>
      <c r="AG4" s="19">
        <v>2</v>
      </c>
      <c r="AH4" s="19">
        <v>2</v>
      </c>
      <c r="AI4" s="20">
        <f>IF(AND(K4="Có",H4="Tường xây gạch"),IF(G4="Không có mũ mố",Z4+AD4,Z4+AD4+AO4),0)</f>
        <v>2.75</v>
      </c>
      <c r="AJ4" s="19">
        <v>0</v>
      </c>
      <c r="AK4" s="18">
        <v>0</v>
      </c>
      <c r="AL4" s="20">
        <f>IF(AND(L4="Có",H4="Tường xây gạch"),IF(G4="Mũ mố xây gạch",Z4+AD4+AO4+AS4,IF(OR(G4="Mũ mố bê tông",G4="Mũ mố bê tông cốt thép"),Z4+AD4+AO4+AS4,IF(G4="Không mũ mố trên",Z4+AD4+AO4,Z4+AD4))),0)</f>
        <v>0</v>
      </c>
      <c r="AM4" s="18">
        <v>2.44</v>
      </c>
      <c r="AN4" s="18">
        <v>2</v>
      </c>
      <c r="AO4" s="18">
        <v>0.15</v>
      </c>
      <c r="AP4" s="18">
        <v>0.22</v>
      </c>
      <c r="AQ4" s="18">
        <v>2.44</v>
      </c>
      <c r="AR4" s="18">
        <v>2.2200000000000002</v>
      </c>
      <c r="AS4" s="18">
        <v>0.12</v>
      </c>
      <c r="AT4" s="18">
        <v>0.11</v>
      </c>
      <c r="AU4" s="18">
        <v>0</v>
      </c>
      <c r="AV4" s="18">
        <v>1</v>
      </c>
      <c r="AW4" s="18">
        <v>0</v>
      </c>
      <c r="AX4" s="18">
        <v>0</v>
      </c>
      <c r="AY4" s="18">
        <v>0</v>
      </c>
      <c r="AZ4" s="18">
        <v>0</v>
      </c>
      <c r="BA4" s="18">
        <v>0</v>
      </c>
      <c r="BB4" s="18">
        <v>0</v>
      </c>
      <c r="BC4" s="18">
        <v>0</v>
      </c>
      <c r="BD4" s="18">
        <v>0</v>
      </c>
      <c r="BE4" s="18">
        <v>2</v>
      </c>
      <c r="BF4" s="18">
        <v>0</v>
      </c>
      <c r="BG4" s="18">
        <v>0</v>
      </c>
      <c r="BH4" s="18">
        <v>0</v>
      </c>
      <c r="BI4" s="18">
        <v>0</v>
      </c>
      <c r="BJ4" s="18">
        <v>0</v>
      </c>
      <c r="BK4" s="18">
        <v>0</v>
      </c>
      <c r="BL4" s="18">
        <v>0</v>
      </c>
      <c r="BM4" s="18">
        <v>0</v>
      </c>
      <c r="BN4" s="18">
        <v>0</v>
      </c>
      <c r="BO4" s="18">
        <v>0</v>
      </c>
      <c r="BP4" s="18">
        <v>0</v>
      </c>
      <c r="BQ4" s="18">
        <v>0</v>
      </c>
      <c r="BR4" s="18">
        <v>0</v>
      </c>
      <c r="BS4" s="18">
        <v>0</v>
      </c>
      <c r="BT4" s="18">
        <v>0</v>
      </c>
      <c r="BU4" s="18">
        <v>0</v>
      </c>
      <c r="BV4" s="18">
        <v>0</v>
      </c>
      <c r="BW4" s="18">
        <v>0</v>
      </c>
      <c r="BX4" s="18">
        <v>0</v>
      </c>
      <c r="BY4" s="18">
        <v>0</v>
      </c>
      <c r="BZ4" s="18">
        <v>0</v>
      </c>
      <c r="CA4" s="16" t="e">
        <f>_xlfn.IFNA(IF(RIGHT(D4,2)="=G",0,INDEX(#REF!,MATCH(E4,#REF!,0))),0)</f>
        <v>#REF!</v>
      </c>
      <c r="CB4" s="16"/>
      <c r="CC4" s="18"/>
      <c r="CD4" s="18"/>
      <c r="CE4" s="18"/>
      <c r="CF4" s="18"/>
      <c r="CG4" s="18"/>
      <c r="CH4" s="18"/>
      <c r="CI4" s="16" t="s">
        <v>98</v>
      </c>
      <c r="CJ4" s="18">
        <v>0</v>
      </c>
      <c r="CK4" s="20">
        <f>IF(CI4="",0,IF(CI4="Đào đá",0,CR4-CJ4))</f>
        <v>3.18</v>
      </c>
      <c r="CL4" s="20">
        <f>CJ4+CK4</f>
        <v>3.18</v>
      </c>
      <c r="CM4" s="18">
        <v>39.950000000000003</v>
      </c>
      <c r="CN4" s="21">
        <v>37.450000000000003</v>
      </c>
      <c r="CO4" s="18">
        <v>36.611000000000004</v>
      </c>
      <c r="CP4" s="22">
        <f t="shared" ref="CP4:CP67" si="0">ROUND(IF(CM4&lt;CO4,CO4,IF(CM4&gt;=CN4,CN4,CM4)),2)</f>
        <v>37.450000000000003</v>
      </c>
      <c r="CQ4" s="22">
        <f t="shared" ref="CQ4:CQ67" si="1">ROUND(IF(I4="Có móng",CS4-Q4,IF(AND(F4="Lắp đặt",I4="Không có móng"),CU4-W4,CU4)),2)</f>
        <v>34.270000000000003</v>
      </c>
      <c r="CR4" s="22">
        <f>ROUND(CP4-CQ4,2)</f>
        <v>3.18</v>
      </c>
      <c r="CS4" s="22">
        <f>IF(I4="Không có móng",0,CT4-T4)</f>
        <v>34.369999999999997</v>
      </c>
      <c r="CT4" s="22">
        <f t="shared" ref="CT4:CT67" si="2">IF(AND(F4="Lắp đặt",I4="Có móng"),CU4-W4,CU4)</f>
        <v>34.57</v>
      </c>
      <c r="CU4" s="23">
        <v>34.57</v>
      </c>
      <c r="CV4" s="22">
        <f>ROUND(IF(AF4&gt;0,CY4-CU4-AD4,CY4-CU4),1)</f>
        <v>2.6</v>
      </c>
      <c r="CW4" s="22">
        <f t="shared" ref="CW4:CW67" si="3">ROUND(IF(AF4&gt;0,CU4+AF4,0),2)</f>
        <v>0</v>
      </c>
      <c r="CX4" s="22">
        <f t="shared" ref="CX4:CX67" si="4">ROUND(IF(AF4&gt;0,CW4+AD4,0),2)</f>
        <v>0</v>
      </c>
      <c r="CY4" s="22">
        <f t="shared" ref="CY4:CY67" si="5">ROUND(CZ4-AO4,2)</f>
        <v>37.18</v>
      </c>
      <c r="CZ4" s="22">
        <f t="shared" ref="CZ4:CZ67" si="6">ROUND(DA4-AS4,2)</f>
        <v>37.33</v>
      </c>
      <c r="DA4" s="24">
        <v>37.450000000000003</v>
      </c>
      <c r="DB4" s="20">
        <f>ROUND(DA4-CQ4,2)</f>
        <v>3.18</v>
      </c>
      <c r="DC4" s="20">
        <f>ROUND(DA4-CP4,2)</f>
        <v>0</v>
      </c>
      <c r="DD4" s="20">
        <f>DB4-DC4</f>
        <v>3.18</v>
      </c>
      <c r="DE4" s="20">
        <f t="shared" ref="DE4:DE67" si="7">ROUND(IF(OR(CI4="Đào đất",CI4="Đào đất + đào đá"),IF(CK4&gt;=Q4,Q4,CK4),0),2)</f>
        <v>0.1</v>
      </c>
      <c r="DF4" s="20">
        <f t="shared" ref="DF4:DF67" si="8">ROUND(IF(OR(CI4="Đào đất",CI4="Đào đất + đào đá"),IF(CK4&lt;=Q4,0,IF(CK4&gt;=Q4+T4,T4,CK4-Q4)),0),2)</f>
        <v>0.2</v>
      </c>
      <c r="DG4" s="20">
        <f t="shared" ref="DG4:DG67" si="9">ROUND(IF(OR(CI4="Đào đất",CI4="Đào đất + đào đá"),IF(CK4&lt;=Q4+T4,0,IF(CK4&gt;=Q4+T4+Z4+AD4+AO4+AS4,Z4+AD4+AO4+AS4,CK4-(Q4+T4))),0),2)</f>
        <v>2.87</v>
      </c>
      <c r="DH4" s="20">
        <f t="shared" ref="DH4:DH67" si="10">IF(CI4="Đào đá",IF(CJ4&gt;=Q4,Q4,CJ4),IF(CI4="Đào đất + Đào đá",IF(CL4&gt;=Q4,IF(DE4&lt;Q4,Q4-DE4,0),CJ4),0))</f>
        <v>0</v>
      </c>
      <c r="DI4" s="20">
        <f t="shared" ref="DI4:DI67" si="11">IF(CI4="Đào đá",IF(CJ4&lt;=Q4,0,IF(CJ4&gt;=Q4+T4,T4,CJ4-Q4)),IF(CI4="Đào đất + Đào đá",IF(CL4&gt;=Q4+T4,IF(DF4&lt;T4,T4-DF4,0),CJ4-DH4),0))</f>
        <v>0</v>
      </c>
      <c r="DJ4" s="20">
        <f t="shared" ref="DJ4:DJ67" si="12">IF(CI4="Đào đá",IF(CJ4&lt;=Q4+T4,0,IF(CJ4&gt;=Q4+T4+Z4+AD4+AO4+AS4,Z4+AD4+AO4+AS4,CJ4-(Q4+T4))),IF(CI4="Đào đất + Đào đá",IF(CL4&gt;=Q4+T4+Z4+AD4+AO4+AS4,IF(DG4&lt;Z4+AD4+AO4+AS4,Z4+AD4+AO4+AS4-DG4,0),CJ4-(DH4+DI4)),0))</f>
        <v>0</v>
      </c>
      <c r="DK4" s="20">
        <f>DE4+DF4+DG4</f>
        <v>3.17</v>
      </c>
      <c r="DL4" s="20">
        <f>DH4+DI4+DJ4</f>
        <v>0</v>
      </c>
      <c r="DM4" s="20">
        <f>CK4-DK4</f>
        <v>1.0000000000000231E-2</v>
      </c>
      <c r="DN4" s="20">
        <f>CJ4-DL4</f>
        <v>0</v>
      </c>
      <c r="DO4" s="18">
        <v>3.04</v>
      </c>
      <c r="DP4" s="18">
        <v>0</v>
      </c>
      <c r="DQ4" s="18">
        <v>1</v>
      </c>
      <c r="DR4" s="18">
        <v>1</v>
      </c>
      <c r="DS4" s="25">
        <f>ROUND(IF(OR(CI4="Đào đất",CI4="Đào đất + đào đá"),(CK4*DP4*(DQ4+DR4))+DO4,0),2)</f>
        <v>3.04</v>
      </c>
      <c r="DT4" s="25">
        <f>ROUND(IF(OR(CI4="Đào đá",CI4="Đào đất + đào đá"),IF(DS4&gt;0,(CJ4*DP4*(DQ4+DR4))+DS4,(CJ4*DP4*(DQ4+DR4))+DO4),0),2)</f>
        <v>0</v>
      </c>
      <c r="DU4" s="25">
        <f>ROUND((DS4+DO4)*(CK4/2),2)</f>
        <v>9.67</v>
      </c>
      <c r="DV4" s="25">
        <f>ROUND(IF(DS4&gt;0,(DT4+DS4)*(CJ4/2),(DT4+DO4)*(CJ4/2)),2)</f>
        <v>0</v>
      </c>
      <c r="DW4" s="25">
        <f>ROUND(DU4+DV4,2)</f>
        <v>9.67</v>
      </c>
      <c r="DX4" s="25">
        <f>ROUND(IF(RIGHT(E4,2)="=G",0,IF(O4&gt;0,DU4*O4,DU4*M4)),2)</f>
        <v>0</v>
      </c>
      <c r="DY4" s="25">
        <f>ROUND(IF(RIGHT(E4,2)="=G",0,IF(O4&gt;0,DV4*O4,DV4*M4)),2)</f>
        <v>0</v>
      </c>
      <c r="DZ4" s="25">
        <f>ROUND(DX4+DY4,2)</f>
        <v>0</v>
      </c>
      <c r="EA4" s="25">
        <f>ROUND(IF(RIGHT(E4,2)="=G",0,IF(O4&gt;0,(DE4*O4*P4)+(R4*S4*DF4)+(DG4*M4*N4),(DE4*M4*N4)+(M4*N4*DF4)+(DG4*M4*N4))),2)</f>
        <v>0</v>
      </c>
      <c r="EB4" s="25">
        <f>ROUND(IF(RIGHT(E4,2)="=G",0,IF(O4&gt;0,(DH4*O4*P4)+(R4*S4*DI4)+(DJ4*M4*N4),(DH4*M4*N4)+(M4*N4*DI4)+(DJ4*M4*N4))),2)</f>
        <v>0</v>
      </c>
      <c r="EC4" s="25">
        <f>ROUND(EA4+EB4,2)</f>
        <v>0</v>
      </c>
      <c r="ED4" s="25">
        <f>ROUND(DX4-EA4,2)</f>
        <v>0</v>
      </c>
      <c r="EE4" s="25">
        <f>ROUND(DY4-EB4,2)</f>
        <v>0</v>
      </c>
      <c r="EF4" s="25">
        <f>ROUND(ED4+EE4,2)</f>
        <v>0</v>
      </c>
      <c r="EG4" s="25">
        <f>EA4</f>
        <v>0</v>
      </c>
      <c r="EH4" s="25">
        <f>EB4</f>
        <v>0</v>
      </c>
      <c r="EI4" s="25">
        <f>EG4+EH4</f>
        <v>0</v>
      </c>
      <c r="EJ4" s="18">
        <v>2378.5</v>
      </c>
      <c r="EK4" s="18">
        <v>2332.56</v>
      </c>
      <c r="EL4" s="18" t="s">
        <v>772</v>
      </c>
      <c r="EM4" s="18" t="s">
        <v>773</v>
      </c>
      <c r="EN4" s="16" t="s">
        <v>774</v>
      </c>
      <c r="EO4" s="16" t="s">
        <v>132</v>
      </c>
      <c r="EP4" s="16" t="e">
        <f>IF(OR(EN4="Cống tròn",EN4="Cống hộp",EN4="Ống nhựa"),INDEX(#REF!,MATCH(E4,#REF!,0)),IF(OR(EN4="Rãnh xây",EN4="Rãnh bê tông"),INDEX(#REF!,MATCH(E4,#REF!,0)),0))</f>
        <v>#REF!</v>
      </c>
      <c r="EQ4" s="18">
        <v>44.34</v>
      </c>
      <c r="ER4" s="19">
        <v>1</v>
      </c>
      <c r="ES4" s="25">
        <f>IF(OR(EN4="Cống tròn",EN4="Cống hộp"),IF(FV4="Thêm 01",FR4+FQ4,FR4),0)</f>
        <v>44</v>
      </c>
      <c r="ET4" s="1" t="e">
        <f>_xlfn.IFNA(IF(EN4="Cống tròn",INDEX(#REF!,MATCH(E4,#REF!,0)),IF(EN4="Cống hộp",INDEX(#REF!,MATCH(E4,#REF!,0)),EU4&amp;" ,"&amp;EV4)),0)</f>
        <v>#REF!</v>
      </c>
      <c r="EU4" s="16" t="s">
        <v>769</v>
      </c>
      <c r="EV4" s="16" t="s">
        <v>775</v>
      </c>
      <c r="EW4" s="16" t="e">
        <f>_xlfn.IFNA(INDEX(#REF!,MATCH(E4,#REF!,0)),0)</f>
        <v>#REF!</v>
      </c>
      <c r="EX4" s="16"/>
      <c r="EY4" s="18">
        <v>0</v>
      </c>
      <c r="EZ4" s="18">
        <v>0</v>
      </c>
      <c r="FA4" s="18">
        <v>0</v>
      </c>
      <c r="FB4" s="19">
        <v>0</v>
      </c>
      <c r="FC4" s="19">
        <v>0</v>
      </c>
      <c r="FD4" s="25">
        <f t="shared" ref="FD4:FD67" si="13">FB4*ES4</f>
        <v>0</v>
      </c>
      <c r="FE4" s="25">
        <f>ROUND(FC4*FD4,2)</f>
        <v>0</v>
      </c>
      <c r="FF4" s="19">
        <v>0.1</v>
      </c>
      <c r="FG4" s="19">
        <v>2</v>
      </c>
      <c r="FH4" s="19">
        <v>1</v>
      </c>
      <c r="FI4" s="25">
        <f>ROUND((FF4*FG4)+FH4,2)</f>
        <v>1.2</v>
      </c>
      <c r="FJ4" s="19">
        <v>0</v>
      </c>
      <c r="FK4" s="19">
        <v>0</v>
      </c>
      <c r="FL4" s="19">
        <v>0.2</v>
      </c>
      <c r="FM4" s="19">
        <v>1.4</v>
      </c>
      <c r="FN4" s="19">
        <v>0</v>
      </c>
      <c r="FO4" s="25">
        <f>ROUND(FI4+FJ4+FL4+FN4,2)</f>
        <v>1.4</v>
      </c>
      <c r="FP4" s="19">
        <v>1.4999999999999999E-2</v>
      </c>
      <c r="FQ4" s="19">
        <v>1</v>
      </c>
      <c r="FR4" s="25">
        <f t="shared" ref="FR4:FR67" si="14">IF(OR(EN4="Cống tròn",EN4="Cống hộp"),INT(EQ4/(ER4+FP4)),0)</f>
        <v>43</v>
      </c>
      <c r="FS4" s="25">
        <f t="shared" ref="FS4:FS67" si="15">IF(OR(EN4="Cống tròn",EN4="Cống hộp"),(FR4-FQ4)*FP4,0)</f>
        <v>0.63</v>
      </c>
      <c r="FT4" s="25">
        <f t="shared" ref="FT4:FT67" si="16">IF(OR(EN4="Cống tròn",EN4="Cống hộp"),(FR4*ER4)+FS4,0)</f>
        <v>43.63</v>
      </c>
      <c r="FU4" s="25">
        <f t="shared" ref="FU4:FU67" si="17">IF(OR(EN4="Cống tròn",EN4="Cống hộp"),FT4-EQ4,0)</f>
        <v>-0.71000000000000085</v>
      </c>
      <c r="FV4" s="25" t="str">
        <f>IF(FU4&lt;-0.1,"Thêm 01","Đủ")</f>
        <v>Thêm 01</v>
      </c>
      <c r="FW4" s="25">
        <f>ROUND(IF(OR(EN4="Cống tròn",EN4="Cống hộp"),(((ES4-FQ4)*FP4)+(ES4*ER4))-EQ4,0),2)</f>
        <v>0.31</v>
      </c>
      <c r="FX4" s="1"/>
      <c r="FY4" s="1"/>
      <c r="FZ4" s="1"/>
      <c r="GA4" s="1"/>
      <c r="GB4" s="19">
        <v>0</v>
      </c>
      <c r="GC4" s="19">
        <v>0</v>
      </c>
      <c r="GD4" s="19">
        <v>0</v>
      </c>
      <c r="GE4" s="19">
        <v>0</v>
      </c>
      <c r="GF4" s="19">
        <v>0</v>
      </c>
      <c r="GG4" s="19">
        <v>0</v>
      </c>
      <c r="GH4" s="19">
        <v>0</v>
      </c>
      <c r="GI4" s="19">
        <v>0</v>
      </c>
      <c r="GJ4" s="19">
        <v>0</v>
      </c>
      <c r="GK4" s="19">
        <v>0</v>
      </c>
      <c r="GL4" s="25">
        <f t="shared" ref="GL4:GL67" si="18">ROUND(IF(OR(EN4="Rãnh xây",EN4="Rãnh bê tông"),(IR4+JT4)/2,0),2)</f>
        <v>0</v>
      </c>
      <c r="GM4" s="25">
        <f>ROUND(GK4+GL4,2)</f>
        <v>0</v>
      </c>
      <c r="GN4" s="19">
        <v>0</v>
      </c>
      <c r="GO4" s="19">
        <v>0</v>
      </c>
      <c r="GP4" s="19">
        <v>0</v>
      </c>
      <c r="GQ4" s="19">
        <v>0</v>
      </c>
      <c r="GR4" s="1" t="e">
        <f>_xlfn.IFNA(INDEX(#REF!,MATCH(E4,#REF!,0)),0)</f>
        <v>#REF!</v>
      </c>
      <c r="GS4" s="1"/>
      <c r="GT4" s="19">
        <v>0</v>
      </c>
      <c r="GU4" s="19">
        <v>0</v>
      </c>
      <c r="GV4" s="19">
        <v>0</v>
      </c>
      <c r="GW4" s="19">
        <v>0</v>
      </c>
      <c r="GX4" s="25">
        <f t="shared" ref="GX4:GX67" si="19">IF(AND(FZ4="Có",FX4="Tường xây gạch"),IF(FY4="Không mũ mố",GM4,GM4+GN4+GP4),IF(AND(FZ4="Không",FY4="Mũ mố xây gạch"),GP4,0))</f>
        <v>0</v>
      </c>
      <c r="GY4" s="25">
        <f t="shared" ref="GY4:GY67" si="20">IF(AND(GA4="Có",FX4="Tường xây gạch"),IF(FY4="Không mũ mố",GM4,GM4+GN4+GP4),IF(AND(GA4="Không",FY4="Mũ mố xây gạch"),GP4+GQ4,0))</f>
        <v>0</v>
      </c>
      <c r="GZ4" s="25">
        <f>ROUND(GB4+GD4+GF4+GM4+GN4+GP4,2)</f>
        <v>0</v>
      </c>
      <c r="HA4" s="1" t="e" cm="1">
        <f t="array" ref="HA4">INDEX(#REF!,MATCH(EJ4&amp;EK4&amp;HD4&amp;HE4&amp;HF4,#REF!&amp;#REF!&amp;#REF!&amp;#REF!&amp;#REF!,0))</f>
        <v>#REF!</v>
      </c>
      <c r="HB4" s="1"/>
      <c r="HC4" s="25">
        <f>IF(OR(EN4="Rãnh xây",EN4="Rãnh bê tông",EN4="Cống hộp"),HO4,0)</f>
        <v>0</v>
      </c>
      <c r="HD4" s="19">
        <v>0</v>
      </c>
      <c r="HE4" s="19">
        <v>0</v>
      </c>
      <c r="HF4" s="19">
        <v>0</v>
      </c>
      <c r="HG4" s="1" t="e" cm="1">
        <f t="array" ref="HG4">INDEX(#REF!,MATCH(EJ4&amp;EK4&amp;HJ4&amp;HK4&amp;HL4,#REF!&amp;#REF!&amp;#REF!&amp;#REF!&amp;#REF!,0))</f>
        <v>#REF!</v>
      </c>
      <c r="HH4" s="1"/>
      <c r="HI4" s="25">
        <f>IF(OR(EN4="Cống hộp",EN4="Rãnh xây",EN4="Rãnh bê tông"),IF(HS4="Thêm 01",1,0),0)</f>
        <v>0</v>
      </c>
      <c r="HJ4" s="25">
        <f>ROUND(ABS(IF(HS4="Thêm 01",AVERAGEIFS($HR$7:$HR$992,$EN$7:$EN$992,EN4,$HS$7:$HS$992,"Thêm 01"),0)),2)</f>
        <v>0</v>
      </c>
      <c r="HK4" s="19">
        <v>0</v>
      </c>
      <c r="HL4" s="19">
        <v>0</v>
      </c>
      <c r="HM4" s="19">
        <v>0.01</v>
      </c>
      <c r="HN4" s="19">
        <v>1</v>
      </c>
      <c r="HO4" s="25">
        <f>IF(OR(EN4="Rãnh xây",EN4="Rãnh bê tông",EN4="Cống hộp"),IF(HD4&gt;0,INT(EQ4/(HD4+HM4)),0),0)</f>
        <v>0</v>
      </c>
      <c r="HP4" s="25">
        <f>IF(OR(EN4="Rãnh xây",EN4="Rãnh bê tông",EN4="Cống hộp"),IF(HD4&gt;0,HO4*HM4,0),0)</f>
        <v>0</v>
      </c>
      <c r="HQ4" s="25">
        <f>IF(OR(EN4="Rãnh xây",EN4="Rãnh bê tông",EN4="Cống hộp"),IF(HD4&gt;0,(HO4*HD4)+HP4,0),0)</f>
        <v>0</v>
      </c>
      <c r="HR4" s="25">
        <f>IF(OR(EN4="Rãnh xây",EN4="Rãnh bê tông",EN4="Cống hộp"),IF(HD4&gt;0,HQ4-EQ4,0),0)</f>
        <v>0</v>
      </c>
      <c r="HS4" s="25">
        <f>IF(OR(EN4="Rãnh xây",EN4="Rãnh bê tông",EN4="Cống hộp"),IF(HR4&gt;=-0.02,"Đủ","Thêm 01"),0)</f>
        <v>0</v>
      </c>
      <c r="HT4" s="19">
        <v>0</v>
      </c>
      <c r="HU4" s="19">
        <v>0</v>
      </c>
      <c r="HV4" s="19">
        <v>0</v>
      </c>
      <c r="HW4" s="25">
        <f>ROUND((HT4*HU4)+HV4,2)</f>
        <v>0</v>
      </c>
      <c r="HX4" s="19">
        <v>0</v>
      </c>
      <c r="HY4" s="19">
        <v>0</v>
      </c>
      <c r="HZ4" s="21">
        <v>37.450000000000003</v>
      </c>
      <c r="IA4" s="20">
        <f>ROUND(IF(EN4="Cống tròn",IF(EN4="Cống tròn",IF(EU4="Không có móng",IQ4-FF4,IF(EU4="Đế",IP4-FN4,IF(OR(EU4="Móng bê tông",EU4="Móng bê tông kết hợp đế"),II4-FJ4,0))),0),IF(EN4="Cống hộp",IF(AND(EN4="Cống hộp",EU4="Không có móng"),IQ4-GF4,IF(AND(EN4="Cống hộp",EU4="Móng bê tông"),IJ4-GB4,0)),IF(OR(EN4="Rãnh xây",EN4="Rãnh bê tông"),IF(OR(EN4="Rãnh xây",EN4="Rãnh bê tông"),IK4-GB4,0),IF(EN4="Ống nhựa",IF(AND(EN4="Ống nhựa",EU4="Không đắp cát"),IQ4-HT4,IF(AND(EN4="Ống nhựa",EU4="Đắp cát"),IH4-HX4,0)),IF(EN4="Rãnh thang",IF(EN4="Rãnh thang",IF(EU4="Móng bê tông",#REF!-#REF!,IQ4),0),0))))),2)</f>
        <v>34.57</v>
      </c>
      <c r="IB4" s="20">
        <f>IF(IA4&gt;0,HZ4-IA4,0)</f>
        <v>2.8800000000000026</v>
      </c>
      <c r="IC4" s="20">
        <f t="shared" ref="IC4:IC67" si="21">IF(EN4="Cống tròn",IF(EU4="Không có móng",IQ4-FF4,IF(EU4="Đế",IP4-FN4,IF(OR(EU4="Móng bê tông",EU4="Móng bê tông kết hợp đế"),II4-FJ4,0))),0)</f>
        <v>34.569999999999993</v>
      </c>
      <c r="ID4" s="20">
        <f t="shared" ref="ID4:ID67" si="22">IF(AND(EN4="Cống hộp",EU4="Không có móng"),IQ4-GF4,IF(AND(EN4="Cống hộp",EU4="Móng bê tông"),IJ4-GB4,0))</f>
        <v>0</v>
      </c>
      <c r="IE4" s="20">
        <f t="shared" ref="IE4:IE67" si="23">IF(OR(EN4="Rãnh xây",EN4="Rãnh bê tông"),IK4-GB4,0)</f>
        <v>0</v>
      </c>
      <c r="IF4" s="20">
        <f t="shared" ref="IF4:IF67" si="24">IF(AND(EN4="Ống nhựa",EU4="Không đắp cát"),IQ4-HT4,IF(AND(EN4="Ống nhựa",EU4="Đắp cát"),IH4-HX4,0))</f>
        <v>0</v>
      </c>
      <c r="IG4" s="20">
        <f>IF(EN4="Rãnh thang",IF(AND(EN4="Rãnh thang",EU4="Móng bê tông"),IQ4-#REF!,0),IF(EN4="Ống nhựa",IF(AND(EN4="Ống nhựa",EU4="Đắp cát"),IQ4-HT4,0),IF(EN4="Cống tròn",IF(EN4="Cống tròn",IF(OR(EU4="Móng bê tông",EU4="Móng bê tông kết hợp đế"),IM4-FL4,0),0),IF(EN4="Cống hộp",IF(AND(EN4="Cống hộp",EU4="Móng bê tông"),IN4-GD4,0),IF(OR(EN4="Rãnh xây",EN4="Rãnh bê tông"),IF(AND(EN4="Rãnh xây",EU4="Móng bê tông"),IO4-GD4,IF(AND(EN4="Rãnh bê tông",EU4="Móng bê tông"),IO4-GD4,0)),0)))))</f>
        <v>34.569999999999993</v>
      </c>
      <c r="IH4" s="20">
        <f t="shared" ref="IH4:IH67" si="25">IF(AND(EN4="Ống nhựa",EU4="Đắp cát"),IQ4-HT4,0)</f>
        <v>0</v>
      </c>
      <c r="II4" s="20">
        <f t="shared" ref="II4:II67" si="26">IF(EN4="Cống tròn",IF(OR(EU4="Móng bê tông",EU4="Móng bê tông kết hợp đế"),IM4-FL4,0),0)</f>
        <v>34.569999999999993</v>
      </c>
      <c r="IJ4" s="20">
        <f t="shared" ref="IJ4:IJ67" si="27">IF(AND(EN4="Cống hộp",EU4="Móng bê tông"),IN4-GD4,0)</f>
        <v>0</v>
      </c>
      <c r="IK4" s="20">
        <f t="shared" ref="IK4:IK67" si="28">IF(AND(EN4="Rãnh xây",EU4="Móng bê tông"),IO4-GD4,IF(AND(EN4="Rãnh bê tông",EU4="Móng bê tông"),IO4-GD4,0))</f>
        <v>0</v>
      </c>
      <c r="IL4" s="20">
        <f t="shared" ref="IL4:IL67" si="29">IF(EN4="Rãnh thang",IF(AND(EN4="Rãnh thang",EU4="Móng bê tông"),IQ4,0),IF(EN4="Cống tròn",IF(EN4="Cống tròn",IF(EU4="Móng bê tông",IQ4-FF4,IF(EU4="Móng bê tông kết hợp đế",IP4-FN4,0)),0),IF(EN4="Cống hộp",IF(AND(EN4="Cống hộp",EU4="Móng bê tông"),IQ4-GF4,0),IF(OR(EN4="Rãnh xây",EN4="Rãnh bê tông"),IF(AND(EN4="Rãnh xây",EU4="Móng bê tông"),IQ4,IF(AND(EN4="Rãnh bê tông",EU4="Móng bê tông"),IQ4,0)),0))))</f>
        <v>34.769999999999996</v>
      </c>
      <c r="IM4" s="20">
        <f t="shared" ref="IM4:IM67" si="30">IF(EN4="Cống tròn",IF(EU4="Móng bê tông",IQ4-FF4,IF(EU4="Móng bê tông kết hợp đế",IP4-FN4,0)),0)</f>
        <v>34.769999999999996</v>
      </c>
      <c r="IN4" s="20">
        <f t="shared" ref="IN4:IN67" si="31">IF(AND(EN4="Cống hộp",EU4="Móng bê tông"),IQ4-GF4,0)</f>
        <v>0</v>
      </c>
      <c r="IO4" s="20">
        <f t="shared" ref="IO4:IO67" si="32">IF(AND(EN4="Rãnh xây",EU4="Móng bê tông"),IQ4,IF(AND(EN4="Rãnh bê tông",EU4="Móng bê tông"),IQ4,0))</f>
        <v>0</v>
      </c>
      <c r="IP4" s="20">
        <f t="shared" ref="IP4:IP67" si="33">IF(OR(EU4="Móng bê tông kết hợp đế",EU4="Đế"),IQ4-FF4,0)</f>
        <v>0</v>
      </c>
      <c r="IQ4" s="18">
        <v>34.869999999999997</v>
      </c>
      <c r="IR4" s="25">
        <f>ROUND(IF(OR(EN4="Rãnh xây",EN4="Rãnh bê tông",EN4="Cống hộp"),IS4-IQ4,0),1)</f>
        <v>0</v>
      </c>
      <c r="IS4" s="25">
        <f t="shared" ref="IS4:IS67" si="34">ROUND(IF(OR(EN4="Rãnh xây",EN4="Rãnh bê tông",EN4="Cống hộp"),IT4-GN4,0),2)</f>
        <v>0</v>
      </c>
      <c r="IT4" s="25">
        <f t="shared" ref="IT4:IT67" si="35">ROUND(IF(EN4="Cống hộp",IX4-GP4,IF(OR(EN4="Rãnh xây",EN4="Rãnh bê tông"),IY4-GP4,0)),2)</f>
        <v>0</v>
      </c>
      <c r="IU4" s="25">
        <f>ROUND(IF(EN4="Cống tròn",IF(EN4="Cống tròn",IV4+FF4,0),IF(EN4="Cống hộp",IF(EN4="Cống hộp",IV4+GP4,0),IF(OR(EN4="Rãnh xây",EN4="Rãnh bê tông"),IF(OR(EN4="Rãnh xây",EN4="Rãnh bê tông"),IV4+GP4,0),IF(EN4="ống nhựa",IF(EN4="Ống nhựa",IV4+HT4,0),IF(EN4="Rãnh thang",IF(EN4="Rãnh thang",IQ4+#REF!,0),0))))),2)</f>
        <v>34.770000000000003</v>
      </c>
      <c r="IV4" s="19">
        <v>34.67</v>
      </c>
      <c r="IW4" s="25">
        <f t="shared" ref="IW4:IW67" si="36">ROUND(IF(EN4="Cống tròn",IV4+FF4,0),2)</f>
        <v>34.770000000000003</v>
      </c>
      <c r="IX4" s="25">
        <f t="shared" ref="IX4:IX67" si="37">ROUND(IF(EN4="Cống hộp",IV4+GP4,0),2)</f>
        <v>0</v>
      </c>
      <c r="IY4" s="25">
        <f t="shared" ref="IY4:IY67" si="38">ROUND(IF(OR(EN4="Rãnh xây",EN4="Rãnh bê tông"),IV4+GP4,0),2)</f>
        <v>0</v>
      </c>
      <c r="IZ4" s="25">
        <f t="shared" ref="IZ4:IZ67" si="39">ROUND(IF(EN4="Ống nhựa",IV4+HT4,0),2)</f>
        <v>0</v>
      </c>
      <c r="JA4" s="25">
        <f t="shared" ref="JA4:JA67" si="40">ROUND(IF(EN4="Ống nhựa",IZ4+HY4,0),2)</f>
        <v>0</v>
      </c>
      <c r="JB4" s="21">
        <v>36.29</v>
      </c>
      <c r="JC4" s="20">
        <f>ROUND(IF(EN4="Cống tròn",IF(EN4="Cống tròn",IF(EU4="Không có móng",JS4-FF4,IF(EU4="Đế",JR4-FN4,IF(OR(EU4="Móng bê tông",EU4="Móng bê tông kết hợp đế"),JK4-FJ4,0))),0),IF(EN4="Cống hộp",IF(AND(EN4="Cống hộp",EU4="Không có móng"),JS4-GF4,IF(AND(EN4="Cống hộp",EU4="Móng bê tông"),JL4-GB4,0)),IF(OR(EN4="Rãnh xây",EN4="Rãnh bê tông"),IF(OR(EN4="Rãnh xây",EN4="Rãnh bê tông"),JM4-GB4,0),IF(EN4="Ống nhựa",IF(AND(EN4="Ống nhựa",EU4="Không đắp cát"),JS4-HT4,IF(AND(EN4="Ống nhựa",EU4="Đắp cát"),JJ4-HX4,0)),IF(EN4="Rãnh thang",IF(EN4="Rãnh thang",IF(EU4="Móng bê tông",#REF!-#REF!,JS4),0),0))))),2)</f>
        <v>33.369999999999997</v>
      </c>
      <c r="JD4" s="20">
        <f>IF(JC4&gt;0,JB4-JC4,0)</f>
        <v>2.9200000000000017</v>
      </c>
      <c r="JE4" s="20">
        <f t="shared" ref="JE4:JE67" si="41">IF(EN4="Cống tròn",IF(EU4="Không có móng",JS4-FF4,IF(EU4="Đế",JR4-FN4,IF(OR(EU4="Móng bê tông",EU4="Móng bê tông kết hợp đế"),JK4-FJ4,0))),0)</f>
        <v>33.369999999999997</v>
      </c>
      <c r="JF4" s="20">
        <f t="shared" ref="JF4:JF67" si="42">IF(AND(EN4="Cống hộp",EU4="Không có móng"),JS4-GF4,IF(AND(EN4="Cống hộp",EU4="Móng bê tông"),JL4-GB4,0))</f>
        <v>0</v>
      </c>
      <c r="JG4" s="20">
        <f t="shared" ref="JG4:JG67" si="43">IF(OR(EN4="Rãnh xây",EN4="Rãnh bê tông"),JM4-GB4,0)</f>
        <v>0</v>
      </c>
      <c r="JH4" s="20">
        <f t="shared" ref="JH4:JH67" si="44">IF(AND(EN4="Ống nhựa",EU4="Không đắp cát"),JS4-HT4,IF(AND(EN4="Ống nhựa",EU4="Đắp cát"),JJ4-HX4,0))</f>
        <v>0</v>
      </c>
      <c r="JI4" s="20">
        <f>IF(EN4="Rãnh thang",IF(AND(EN4="Rãnh thang",EU4="Móng bê tông"),JS4-#REF!,0),IF(EN4="Ống nhựa",IF(AND(EN4="Ống nhựa",EU4="Đắp cát"),JS4-HT4,0),IF(EN4="Cống tròn",IF(EN4="Cống tròn",IF(OR(EU4="Móng bê tông",EU4="Móng bê tông kết hợp đế"),JO4-FL4,0),0),IF(EN4="Cống hộp",IF(AND(EN4="Cống hộp",EU4="Móng bê tông"),JP4-GD4,0),IF(OR(EN4="Rãnh xây",EN4="Rãnh bê tông"),IF(AND(EN4="Rãnh xây",EU4="Móng bê tông"),JQ4-GD4,IF(AND(EN4="Rãnh bê tông",EU4="Móng bê tông"),JQ4-GD4,0)),0)))))</f>
        <v>33.369999999999997</v>
      </c>
      <c r="JJ4" s="20">
        <f t="shared" ref="JJ4:JJ67" si="45">IF(AND(EN4="Ống nhựa",EU4="Đắp cát"),JS4-HT4,0)</f>
        <v>0</v>
      </c>
      <c r="JK4" s="20">
        <f t="shared" ref="JK4:JK67" si="46">IF(EN4="Cống tròn",IF(OR(EU4="Móng bê tông",EU4="Móng bê tông kết hợp đế"),JO4-FL4,0),0)</f>
        <v>33.369999999999997</v>
      </c>
      <c r="JL4" s="20">
        <f t="shared" ref="JL4:JL67" si="47">IF(AND(EN4="Cống hộp",EU4="Móng bê tông"),JP4-GD4,0)</f>
        <v>0</v>
      </c>
      <c r="JM4" s="20">
        <f t="shared" ref="JM4:JM67" si="48">IF(AND(EN4="Rãnh xây",EU4="Móng bê tông"),JQ4-GD4,IF(AND(EN4="Rãnh bê tông",EU4="Móng bê tông"),JQ4-GD4,0))</f>
        <v>0</v>
      </c>
      <c r="JN4" s="20">
        <f t="shared" ref="JN4:JN67" si="49">IF(EN4="Rãnh thang",IF(AND(EN4="Rãnh thang",EU4="Móng bê tông"),JS4,0),IF(EN4="Cống tròn",IF(EN4="Cống tròn",IF(EU4="Móng bê tông",JS4-FF4,IF(EU4="Móng bê tông kết hợp đế",JR4-FN4,0)),0),IF(EN4="Cống hộp",IF(AND(EN4="Cống hộp",EU4="Móng bê tông"),JS4-GF4,0),IF(OR(EN4="Rãnh xây",EN4="Rãnh bê tông"),IF(AND(EN4="Rãnh xây",EU4="Móng bê tông"),JS4,IF(AND(EN4="Rãnh bê tông",EU4="Móng bê tông"),JS4,0)),0))))</f>
        <v>33.57</v>
      </c>
      <c r="JO4" s="20">
        <f t="shared" ref="JO4:JO67" si="50">IF(EN4="Cống tròn",IF(EU4="Móng bê tông",JS4-FF4,IF(EU4="Móng bê tông kết hợp đế",JR4-FN4,0)),0)</f>
        <v>33.57</v>
      </c>
      <c r="JP4" s="20">
        <f t="shared" ref="JP4:JP67" si="51">IF(AND(EN4="Cống hộp",EU4="Móng bê tông"),JS4-GF4,0)</f>
        <v>0</v>
      </c>
      <c r="JQ4" s="20">
        <f t="shared" ref="JQ4:JQ67" si="52">IF(AND(EN4="Rãnh xây",EU4="Móng bê tông"),JS4,IF(AND(EN4="Rãnh bê tông",EU4="Móng bê tông"),JS4,0))</f>
        <v>0</v>
      </c>
      <c r="JR4" s="20">
        <f t="shared" ref="JR4:JR67" si="53">IF(OR(EU4="Móng bê tông kết hợp đế",EU4="Đế"),JS4-FF4,0)</f>
        <v>0</v>
      </c>
      <c r="JS4" s="26">
        <v>33.67</v>
      </c>
      <c r="JT4" s="25">
        <f>ROUND(IF(OR(EN4="Rãnh xây",EN4="Rãnh bê tông",EN4="Cống hộp"),JU4-JS4,0),1)</f>
        <v>0</v>
      </c>
      <c r="JU4" s="25">
        <f t="shared" ref="JU4:JU67" si="54">ROUND(IF(OR(EN4="Rãnh xây",EN4="Rãnh bê tông",EN4="Cống hộp"),JV4-GN4,0),2)</f>
        <v>0</v>
      </c>
      <c r="JV4" s="25">
        <f t="shared" ref="JV4:JV67" si="55">ROUND(IF(EN4="Cống hộp",JZ4-GP4,IF(OR(EN4="Rãnh xây",EN4="Rãnh bê tông"),KA4-GP4,0)),2)</f>
        <v>0</v>
      </c>
      <c r="JW4" s="25">
        <f>ROUND(IF(EN4="Cống tròn",IF(EN4="Cống tròn",JX4+FF4,0),IF(EN4="Cống hộp",IF(EN4="Cống hộp",JX4+GP4,0),IF(OR(EN4="Rãnh xây",EN4="Rãnh bê tông"),IF(OR(EN4="Rãnh xây",EN4="Rãnh bê tông"),JX4+GP4,0),IF(EN4="ống nhựa",IF(EN4="Ống nhựa",JX4+HT4,0),IF(EN4="Rãnh thang",IF(EN4="Rãnh thang",JS4+#REF!,0),0))))),2)</f>
        <v>34.770000000000003</v>
      </c>
      <c r="JX4" s="27">
        <v>34.67</v>
      </c>
      <c r="JY4" s="25">
        <f t="shared" ref="JY4:JY67" si="56">ROUND(IF(EN4="Cống tròn",JX4+FF4,0),2)</f>
        <v>34.770000000000003</v>
      </c>
      <c r="JZ4" s="25">
        <f t="shared" ref="JZ4:JZ67" si="57">ROUND(IF(EN4="Cống hộp",JX4+GP4,0),2)</f>
        <v>0</v>
      </c>
      <c r="KA4" s="25">
        <f t="shared" ref="KA4:KA67" si="58">ROUND(IF(OR(EN4="Rãnh xây",EN4="Rãnh bê tông"),JX4+GP4,0),2)</f>
        <v>0</v>
      </c>
      <c r="KB4" s="25">
        <f t="shared" ref="KB4:KB67" si="59">ROUND(IF(EN4="Ống nhựa",JX4+HT4,0),2)</f>
        <v>0</v>
      </c>
      <c r="KC4" s="25">
        <f t="shared" ref="KC4:KC67" si="60">ROUND(IF(EN4="Ống nhựa",KB4+HY4,0),2)</f>
        <v>0</v>
      </c>
      <c r="KD4" s="28" t="s">
        <v>98</v>
      </c>
      <c r="KE4" s="27">
        <v>0</v>
      </c>
      <c r="KF4" s="25">
        <f t="shared" ref="KF4:KF67" si="61">IF(KD4="",0,IF(KD4="Đào đá",0,IB4-KE4))</f>
        <v>2.8800000000000026</v>
      </c>
      <c r="KG4" s="25">
        <f>KE4+KF4</f>
        <v>2.8800000000000026</v>
      </c>
      <c r="KH4" s="27">
        <v>0</v>
      </c>
      <c r="KI4" s="25">
        <f t="shared" ref="KI4:KI67" si="62">IF(KD4="",0,IF(KD4="Đào đá",0,JD4-KH4))</f>
        <v>2.9200000000000017</v>
      </c>
      <c r="KJ4" s="25">
        <f>KH4+KI4</f>
        <v>2.9200000000000017</v>
      </c>
      <c r="KK4" s="25">
        <f t="shared" ref="KK4:KK67" si="63">IF(OR(KD4="Đào đất",KD4="Đào đất + đào đá"),IF(KF4&gt;=FJ4,FJ4,KF4),0)</f>
        <v>0</v>
      </c>
      <c r="KL4" s="25">
        <f t="shared" ref="KL4:KL67" si="64">IF(OR(KD4="Đào đất",KD4="Đào đất + đào đá"),IF(KI4&gt;=FJ4,FJ4,KI4),0)</f>
        <v>0</v>
      </c>
      <c r="KM4" s="25">
        <f>(KK4+KL4)/2</f>
        <v>0</v>
      </c>
      <c r="KN4" s="25">
        <f t="shared" ref="KN4:KN67" si="65">IF(KD4="Đào đá",IF(KE4&gt;=FJ4,FJ4,KE4),IF(KD4="Đào đất + Đào đá",IF(KG4&gt;=FJ4,IF(KK4&lt;FJ4,FJ4-KK4,0),KE4),0))</f>
        <v>0</v>
      </c>
      <c r="KO4" s="25">
        <f t="shared" ref="KO4:KO67" si="66">IF(KD4="Đào đá",IF(KH4&gt;=FJ4,FJ4,KH4),IF(KD4="Đào đất + Đào đá",IF(KJ4&gt;=FJ4,IF(KL4&lt;FJ4,FJ4-KL4,0),KH4),0))</f>
        <v>0</v>
      </c>
      <c r="KP4" s="25">
        <f>(KN4+KO4)/2</f>
        <v>0</v>
      </c>
      <c r="KQ4" s="25">
        <f t="shared" ref="KQ4:KQ67" si="67">IF(OR(KD4="Đào đất",KD4="Đào đất + đào đá"),IF(KF4&lt;=FJ4,0,IF(KF4&gt;=FJ4+FL4,FL4,KF4-FJ4)),0)</f>
        <v>0.2</v>
      </c>
      <c r="KR4" s="25">
        <f t="shared" ref="KR4:KR67" si="68">IF(OR(KD4="Đào đất",KD4="Đào đất + đào đá"),IF(KI4&lt;=FJ4,0,IF(KI4&gt;=FJ4+FL4,FL4,KI4-FJ4)),0)</f>
        <v>0.2</v>
      </c>
      <c r="KS4" s="25">
        <f>(KQ4+KR4)/2</f>
        <v>0.2</v>
      </c>
      <c r="KT4" s="25">
        <f t="shared" ref="KT4:KT67" si="69">IF(KD4="Đào đá",IF(KE4&lt;=FJ4,0,IF(KE4&gt;=FJ4+FL4,FL4,KE4-FJ4)),IF(KD4="Đào đất + Đào đá",IF(KG4&gt;=FJ4+FL4,IF(KQ4&lt;FL4,FL4-KQ4,0),KE4-KN4),0))</f>
        <v>0</v>
      </c>
      <c r="KU4" s="25">
        <f t="shared" ref="KU4:KU67" si="70">IF(KD4="Đào đá",IF(KH4&lt;=FJ4,0,IF(KH4&gt;=FJ4+FL4,FL4,KH4-FJ4)),IF(KD4="Đào đất + Đào đá",IF(KJ4&gt;=FJ4+FL4,IF(KR4&lt;FL4,FL4-KR4,0),KH4-KO4),0))</f>
        <v>0</v>
      </c>
      <c r="KV4" s="25">
        <f>(KT4+KU4)/2</f>
        <v>0</v>
      </c>
      <c r="KW4" s="25">
        <f t="shared" ref="KW4:KW67" si="71">IF(OR(KD4="Đào đất",KD4="Đào đất + đào đá"),IF(KF4&lt;=FJ4+FL4,0,IF(KF4&gt;=FJ4+FL4+FN4,FN4,KF4-(FJ4+FL4))),0)</f>
        <v>0</v>
      </c>
      <c r="KX4" s="25">
        <f t="shared" ref="KX4:KX67" si="72">IF(OR(KD4="Đào đất",KD4="Đào đất + đào đá"),IF(KI4&lt;=FJ4+FL4,0,IF(KI4&gt;=FJ4+FL4+FN4,FN4,KI4-(FJ4+FL4))),0)</f>
        <v>0</v>
      </c>
      <c r="KY4" s="25">
        <f>(KW4+KX4)/2</f>
        <v>0</v>
      </c>
      <c r="KZ4" s="25">
        <f t="shared" ref="KZ4:KZ67" si="73">IF(KD4="Đào đá",IF(KE4&lt;=FJ4+FL4,0,IF(KE4&gt;=FJ4+FL4+FN4,FN4,KE4-(FJ4+FL4))),IF(KD4="Đào đất + Đào đá",IF(KG4&gt;=FJ4+FL4+FN4,IF(KW4&lt;FN4,FN4-KW4,0),KE4-(KN4+KT4)),0))</f>
        <v>0</v>
      </c>
      <c r="LA4" s="25">
        <f t="shared" ref="LA4:LA67" si="74">IF(KD4="Đào đá",IF(KH4&lt;=FJ4+FL4,0,IF(KH4&gt;=FJ4+FL4+FN4,FN4,KH4-(FJ4+FL4))),IF(KD4="Đào đất + Đào đá",IF(KJ4&gt;=FJ4+FL4+FN4,IF(KX4&lt;FN4,FN4-KX4,0),KH4-(KO4+KU4)),0))</f>
        <v>0</v>
      </c>
      <c r="LB4" s="25">
        <f>(KZ4+LA4)/2</f>
        <v>0</v>
      </c>
      <c r="LC4" s="25">
        <f t="shared" ref="LC4:LC67" si="75">IF(OR(KD4="Đào đất",KD4="Đào đất + đào đá"),IF(KF4&lt;=FJ4+FL4+FN4,0,IF(KF4&gt;=FO4,FO4,KF4-(FJ4+FL4+FN4))),0)</f>
        <v>1.4</v>
      </c>
      <c r="LD4" s="25">
        <f t="shared" ref="LD4:LD67" si="76">IF(OR(KD4="Đào đất",KD4="Đào đất + đào đá"),IF(KI4&lt;=FJ4+FL4+FN4,0,IF(KI4&gt;=FO4,FO4,KI4-(FJ4+FL4+FN4))),0)</f>
        <v>1.4</v>
      </c>
      <c r="LE4" s="25">
        <f>(LC4+LD4)/2</f>
        <v>1.4</v>
      </c>
      <c r="LF4" s="25">
        <f t="shared" ref="LF4:LF67" si="77">IF(KD4="Đào đá",IF(KE4&lt;=FJ4+FL4+FN4,0,IF(KE4&gt;=FO4,FO4,KE4-(FJ4+FL4+FN4))),IF(KD4="Đào đất + Đào đá",IF(KG4&gt;=FO4,IF(LC4&lt;FI4,FI4-LC4,0),KE4-(KN4+KT4+KZ4)),0))</f>
        <v>0</v>
      </c>
      <c r="LG4" s="25">
        <f t="shared" ref="LG4:LG67" si="78">IF(KD4="Đào đá",IF(KH4&lt;=FJ4+FL4+FN4,0,IF(KH4&gt;=FO4,FO4,KH4-(FJ4+FL4+FN4))),IF(KD4="Đào đất + Đào đá",IF(KJ4&gt;=FO4,IF(LD4&lt;FI4,FI4-LD4,0),KH4-(KO4+KU4+LA4)),0))</f>
        <v>0</v>
      </c>
      <c r="LH4" s="25">
        <f>(LF4+LG4)/2</f>
        <v>0</v>
      </c>
      <c r="LI4" s="25">
        <f t="shared" ref="LI4:LI67" si="79">IF(OR(KD4="Đào đất",KD4="Đào đất + Đào đá"),IF(KF4&gt;=GB4,GB4,KF4),0)</f>
        <v>0</v>
      </c>
      <c r="LJ4" s="25">
        <f t="shared" ref="LJ4:LJ67" si="80">IF(OR(KD4="Đào đất",KD4="Đào đất + Đào đá"),IF(KI4&gt;=GB4,GB4,KI4),0)</f>
        <v>0</v>
      </c>
      <c r="LK4" s="25">
        <f>(LI4+LJ4)/2</f>
        <v>0</v>
      </c>
      <c r="LL4" s="25">
        <f t="shared" ref="LL4:LL67" si="81">IF(KD4="Đào đá",IF(KE4&gt;=GB4,GB4,KE4),IF(KD4="Đào đất + Đào đá",IF(KG4&gt;=GB4,IF(LI4&lt;GB4,GB4-LI4,0),KE4),0))</f>
        <v>0</v>
      </c>
      <c r="LM4" s="25">
        <f t="shared" ref="LM4:LM67" si="82">IF(KD4="Đào đá",IF(KH4&gt;=GB4,GB4,KH4),IF(KD4="Đào đất + Đào đá",IF(KJ4&gt;=GB4,IF(LJ4&lt;GB4,GB4-LJ4,0),KH4),0))</f>
        <v>0</v>
      </c>
      <c r="LN4" s="25">
        <f>(LL4+LM4)/2</f>
        <v>0</v>
      </c>
      <c r="LO4" s="25">
        <f t="shared" ref="LO4:LO67" si="83">IF(OR(KD4="Đào đất",KD4="Đào đất + Đào đá"),IF(KF4&lt;=GB4,0,IF(KF4&gt;=GB4+GD4,GD4,KF4-GB4)),0)</f>
        <v>0</v>
      </c>
      <c r="LP4" s="25">
        <f t="shared" ref="LP4:LP67" si="84">IF(OR(KD4="Đào đất",KD4="Đào đất + Đào đá"),IF(KI4&lt;=GB4,0,IF(KI4&gt;=GB4+GD4,GD4,KI4-GB4)),0)</f>
        <v>0</v>
      </c>
      <c r="LQ4" s="25">
        <f>(LO4+LP4)/2</f>
        <v>0</v>
      </c>
      <c r="LR4" s="25">
        <f t="shared" ref="LR4:LR67" si="85">IF(KD4="Đào đá",IF(KE4&lt;=GB4,0,IF(KE4&gt;=GB4+GD4,GD4,KE4-GB4)),IF(KD4="Đào đất + Đào đá",IF(KG4&gt;=GB4+GD4,IF(LO4&lt;GD4,GD4-LO4,0),KE4-LL4),0))</f>
        <v>0</v>
      </c>
      <c r="LS4" s="25">
        <f t="shared" ref="LS4:LS67" si="86">IF(KD4="Đào đá",IF(KH4&lt;=GB4,0,IF(KH4&gt;=GB4+GD4,GD4,KH4-GB4)),IF(KD4="Đào đất + Đào đá",IF(KJ4&gt;=GB4+GD4,IF(LP4&lt;GD4,GD4-LP4,0),KH4-LM4),0))</f>
        <v>0</v>
      </c>
      <c r="LT4" s="25">
        <f>(LR4+LS4)/2</f>
        <v>0</v>
      </c>
      <c r="LU4" s="25">
        <f t="shared" ref="LU4:LU67" si="87">IF(OR(KD4="Đào đất",KD4="Đào đất + Đào đá"),IF(KF4&lt;=GB4+GD4,0,IF(KF4&gt;=GZ4-(GB4+GD4),GZ4-(GB4+GD4),KF4-(GB4+GD4))),0)</f>
        <v>0</v>
      </c>
      <c r="LV4" s="25">
        <f t="shared" ref="LV4:LV67" si="88">IF(OR(KD4="Đào đất",KD4="Đào đất + Đào đá"),IF(KI4&lt;=GB4+GD4,0,IF(KI4&gt;=GZ4-(GB4+GD4),GZ4-(GB4+GD4),KI4-(GB4+GD4))),0)</f>
        <v>0</v>
      </c>
      <c r="LW4" s="25">
        <f>(LU4+LV4)/2</f>
        <v>0</v>
      </c>
      <c r="LX4" s="25">
        <f t="shared" ref="LX4:LX67" si="89">IF(KD4="Đào đá",IF(KE4&lt;=GB4+GD4,0,IF(KE4&gt;=GZ4,GZ4-(GB4+GD4),KE4-(GB4+GD4))),IF(KD4="Đào đất + Đào đá",IF(KG4&gt;=GZ4,IF(LU4&lt;GZ4-(GB4+GD4),(GZ4-(GB4+GD4))-LU4,0),KE4-(LL4+LR4)),0))</f>
        <v>0</v>
      </c>
      <c r="LY4" s="25">
        <f t="shared" ref="LY4:LY67" si="90">IF(KD4="Đào đá",IF(KH4&lt;=GB4+GD4,0,IF(KH4&gt;=GZ4,GZ4-(GB4+GD4),KH4-(GB4+GD4))),IF(KD4="Đào đất + Đào đá",IF(KJ4&gt;=GZ4,IF(LV4&lt;GZ4-(GB4+GD4),(GZ4-(GB4+GD4))-LV4,0),KH4-(LM4+LS4)),0))</f>
        <v>0</v>
      </c>
      <c r="LZ4" s="25">
        <f>(LX4+LY4)/2</f>
        <v>0</v>
      </c>
      <c r="MA4" s="25">
        <f t="shared" ref="MA4:MA67" si="91">IF(OR(KD4="Đào đất",KD4="Đào đất + Đào đá"),IF(KF4&gt;=HX4,HX4,KF4),0)</f>
        <v>0</v>
      </c>
      <c r="MB4" s="25">
        <f t="shared" ref="MB4:MB67" si="92">IF(OR(KD4="Đào đất",KD4="Đào đất + Đào đá"),IF(KI4&gt;=HX4,HX4,KI4),0)</f>
        <v>0</v>
      </c>
      <c r="MC4" s="25">
        <f>(MA4+MB4)/2</f>
        <v>0</v>
      </c>
      <c r="MD4" s="25">
        <f t="shared" ref="MD4:MD67" si="93">IF(KD4="Đào đá",IF(KE4&gt;=HX4,HX4,KE4),IF(KD4="Đào đất + Đào đá",IF(KG4&gt;=HX4,IF(MA4&lt;HX4,HX4-MA4,0),KE4),0))</f>
        <v>0</v>
      </c>
      <c r="ME4" s="25">
        <f t="shared" ref="ME4:ME67" si="94">IF(KD4="Đào đá",IF(KH4&gt;=HX4,HX4,KH4),IF(KD4="Đào đất + Đào đá",IF(KJ4&gt;=HX4,IF(MB4&lt;HX4,HX4-MB4,0),KH4),0))</f>
        <v>0</v>
      </c>
      <c r="MF4" s="25">
        <f>(MD4+ME4)/2</f>
        <v>0</v>
      </c>
      <c r="MG4" s="25">
        <f t="shared" ref="MG4:MG67" si="95">IF(OR(KD4="Đào đất",KD4="Đào đất + Đào đá"),IF(KF4&lt;=HX4,0,IF(KF4&gt;=HX4+HW4,HW4,KF4-HX4)),0)</f>
        <v>0</v>
      </c>
      <c r="MH4" s="25">
        <f t="shared" ref="MH4:MH67" si="96">IF(OR(KD4="Đào đất",KD4="Đào đất + Đào đá"),IF(KI4&lt;=HX4,0,IF(KI4&gt;=HX4+HW4,HW4,KI4-HX4)),0)</f>
        <v>0</v>
      </c>
      <c r="MI4" s="25">
        <f>(MG4+MH4)/2</f>
        <v>0</v>
      </c>
      <c r="MJ4" s="25">
        <f t="shared" ref="MJ4:MJ67" si="97">IF(KD4="Đào đá",IF(KE4&lt;=HX4,0,IF(KE4&gt;=HX4+HW4,HW4,KE4-HX4)),IF(KD4="Đào đất + Đào đá",IF(KG4&gt;=HW4+HX4,IF(MG4&lt;HW4,HW4-MG4,0),KE4-MD4),0))</f>
        <v>0</v>
      </c>
      <c r="MK4" s="25">
        <f t="shared" ref="MK4:MK67" si="98">IF(KD4="Đào đá",IF(KH4&lt;=HX4,0,IF(KH4&gt;=HX4+HW4,HW4,KH4-HX4)),IF(KD4="Đào đất + Đào đá",IF(KJ4&gt;=HW4+HX4,IF(MH4&lt;HW4,HW4-MH4,0),KH4-ME4),0))</f>
        <v>0</v>
      </c>
      <c r="ML4" s="25">
        <f>(MJ4+MK4)/2</f>
        <v>0</v>
      </c>
      <c r="MM4" s="25">
        <f t="shared" ref="MM4:MM67" si="99">IF(OR(KD4="Đào đất",KD4="Đào đất + Đào đá"),IF(KF4&lt;=HX4+HW4,0,IF(KF4&gt;=HW4+HX4+HY4,HY4,KF4-(HW4+HX4))),0)</f>
        <v>0</v>
      </c>
      <c r="MN4" s="25">
        <f t="shared" ref="MN4:MN67" si="100">IF(OR(KD4="Đào đất",KD4="Đào đất + Đào đá"),IF(KI4&lt;=HX4+HW4,0,IF(KI4&gt;=HW4+HX4+HY4,HY4,KI4-(HW4+HX4))),0)</f>
        <v>0</v>
      </c>
      <c r="MO4" s="25">
        <f>(MM4+MN4)/2</f>
        <v>0</v>
      </c>
      <c r="MP4" s="25">
        <f t="shared" ref="MP4:MP67" si="101">IF(KD4="Đào đá",IF(KE4&lt;=HW4+HX4,0,IF(KE4&gt;=HW4+HX4+HY4,HY4,KE4-(HW4+HX4))),IF(KD4="Đào đất + Đào đá",IF(KG4&gt;=HW4+HX4+HY4,IF(MM4&lt;HY4,HY4-MM4,0),KE4-(MD4+MJ4)),0))</f>
        <v>0</v>
      </c>
      <c r="MQ4" s="25">
        <f t="shared" ref="MQ4:MQ67" si="102">IF(KD4="Đào đá",IF(KH4&lt;=HW4+HX4,0,IF(KH4&gt;=HW4+HX4+HY4,HY4,KH4-(HW4+HX4))),IF(KD4="Đào đất + Đào đá",IF(KJ4&gt;=HW4+HX4+HY4,IF(MN4&lt;HY4,HY4-MN4,0),KH4-(MD4+MJ4)),0))</f>
        <v>0</v>
      </c>
      <c r="MR4" s="25">
        <f>(MP4+MQ4)/2</f>
        <v>0</v>
      </c>
      <c r="MS4" s="29">
        <v>1.4</v>
      </c>
      <c r="MT4" s="29">
        <v>0</v>
      </c>
      <c r="MU4" s="29">
        <v>1</v>
      </c>
      <c r="MV4" s="29">
        <v>1</v>
      </c>
      <c r="MW4" s="25">
        <f t="shared" ref="MW4:MW67" si="103">ROUND(IF(KF4&gt;0,(KF4*MT4*(MU4+MV4))+MS4,0),2)</f>
        <v>1.4</v>
      </c>
      <c r="MX4" s="25">
        <f t="shared" ref="MX4:MX67" si="104">ROUND((MW4+MS4)*(KF4/2),2)</f>
        <v>4.03</v>
      </c>
      <c r="MY4" s="25">
        <f t="shared" ref="MY4:MY67" si="105">ROUND(IF(KE4&gt;0,IF(MW4&gt;0,(KE4*MT4*(MU4+MV4))+MW4,(KE4*MT4*(MU4+MV4))+MS4),0),2)</f>
        <v>0</v>
      </c>
      <c r="MZ4" s="25">
        <f t="shared" ref="MZ4:MZ67" si="106">ROUND(IF(MW4&gt;0,(MY4+MW4)*(KE4/2),(MY4+MS4)*(KE4/2)),2)</f>
        <v>0</v>
      </c>
      <c r="NA4" s="25">
        <f t="shared" ref="NA4:NA67" si="107">ROUND(IF(KI4&gt;0,(KI4*MT4*(MU4+MV4))+MS4,0),2)</f>
        <v>1.4</v>
      </c>
      <c r="NB4" s="25">
        <f t="shared" ref="NB4:NB67" si="108">ROUND((NA4+MS4)*(KI4/2),2)</f>
        <v>4.09</v>
      </c>
      <c r="NC4" s="25">
        <f t="shared" ref="NC4:NC67" si="109">ROUND(IF(KH4&gt;0,IF(NA4&gt;0,(KH4*MT4*(MU4+MV4))+NA4,(KH4*MT4*(MU4+MV4))+MS4),0),2)</f>
        <v>0</v>
      </c>
      <c r="ND4" s="25">
        <f t="shared" ref="ND4:ND67" si="110">ROUND(IF(NA4&gt;0,(NC4+NA4)*(KH4/2),(NC4+MS4)*(KH4/2)),2)</f>
        <v>0</v>
      </c>
      <c r="NE4" s="25">
        <f>(MW4+NA4)/2</f>
        <v>1.4</v>
      </c>
      <c r="NF4" s="25">
        <f t="shared" ref="NF4:NH19" si="111">(MX4+NB4)/2</f>
        <v>4.0600000000000005</v>
      </c>
      <c r="NG4" s="25">
        <f t="shared" si="111"/>
        <v>0</v>
      </c>
      <c r="NH4" s="25">
        <f t="shared" si="111"/>
        <v>0</v>
      </c>
      <c r="NI4" s="25">
        <f t="shared" ref="NI4:NI67" si="112">ROUND(((MX4+NB4)/2)*EQ4,2)</f>
        <v>180.02</v>
      </c>
      <c r="NJ4" s="25">
        <f t="shared" ref="NJ4:NJ67" si="113">ROUND(((MZ4+ND4)/2)*EQ4,2)</f>
        <v>0</v>
      </c>
      <c r="NK4" s="25">
        <f t="shared" ref="NK4:NK67" si="114">ROUND(NI4+NJ4,2)</f>
        <v>180.02</v>
      </c>
      <c r="NL4" s="25">
        <f t="shared" ref="NL4:NL67" si="115">ROUND((((KM4*FK4)+(FM4*KS4)+((3.14*LE4*LE4)/4))*EQ4)+(KY4*FC4*FD4),2)</f>
        <v>80.64</v>
      </c>
      <c r="NM4" s="25">
        <f t="shared" ref="NM4:NM67" si="116">ROUND((((KP4*FK4)+(FM4*KV4)+((3.14*LH4*LH4)/4))*EQ4)+(LB4*FC4*FD4),2)</f>
        <v>0</v>
      </c>
      <c r="NN4" s="25">
        <f>ROUND(NL4+NM4,2)</f>
        <v>80.64</v>
      </c>
      <c r="NO4" s="25">
        <f t="shared" ref="NO4:NO67" si="117">ROUND(IF(EN4="Cống hộp",((LK4*GC4)+(GE4*LQ4)+(LW4*((GH4*GI4)+GJ4)))*EQ4,0),2)</f>
        <v>0</v>
      </c>
      <c r="NP4" s="25">
        <f t="shared" ref="NP4:NP67" si="118">ROUND(IF(EN4="Cống hộp",((LN4*GC4)+(GE4*LT4)+(LZ4*((GH4*GI4)+GJ4)))*EQ4,0),2)</f>
        <v>0</v>
      </c>
      <c r="NQ4" s="25">
        <f>ROUND(NO4+NP4,2)</f>
        <v>0</v>
      </c>
      <c r="NR4" s="25">
        <f t="shared" ref="NR4:NR67" si="119">ROUND(IF(OR(EN4="Rãnh xây",EN4="Rãnh bê tông"),((LK4*GC4)+(GE4*LQ4)+(LW4*((GH4*GI4)+GJ4)))*EQ4,0),2)</f>
        <v>0</v>
      </c>
      <c r="NS4" s="25">
        <f t="shared" ref="NS4:NS67" si="120">ROUND(IF(OR(EN4="Rãnh xây",EN4="Rãnh bê tông"),((LN4*GC4)+(GE4*LT4)+(LZ4*((GH4*GI4)+GJ4)))*EQ4,0),2)</f>
        <v>0</v>
      </c>
      <c r="NT4" s="25">
        <f>ROUND(NR4+NS4,2)</f>
        <v>0</v>
      </c>
      <c r="NU4" s="25">
        <f t="shared" ref="NU4:NU67" si="121">ROUND((((((MC4+MI4+MO4)*MT4*(MU4+MV4))+MS4)+MS4)*((MC4+MI4+MO4)/2))*EQ4,2)</f>
        <v>0</v>
      </c>
      <c r="NV4" s="25">
        <f t="shared" ref="NV4:NV67" si="122">ROUND((((((MF4+ML4+MR4)*MT4*(MU4+MV4))+MS4)+MS4)*((MF4+ML4+MR4)/2))*EQ4,2)</f>
        <v>0</v>
      </c>
      <c r="NW4" s="25">
        <f>ROUND(NU4+NV4,2)</f>
        <v>0</v>
      </c>
      <c r="NX4" s="25">
        <f>ROUND(NL4+NO4+NR4+NU4,2)</f>
        <v>80.64</v>
      </c>
      <c r="NY4" s="25">
        <f>ROUND(NM4+NP4+NS4+NV4,2)</f>
        <v>0</v>
      </c>
      <c r="NZ4" s="25">
        <f>ROUND(NX4+NY4,2)</f>
        <v>80.64</v>
      </c>
      <c r="OA4" s="25">
        <f>ROUND(NI4-NX4,2)</f>
        <v>99.38</v>
      </c>
      <c r="OB4" s="25">
        <f>ROUND(NJ4-NY4,2)</f>
        <v>0</v>
      </c>
      <c r="OC4" s="25">
        <f>ROUND(OA4+OB4,2)</f>
        <v>99.38</v>
      </c>
      <c r="OD4" s="25">
        <f>NX4</f>
        <v>80.64</v>
      </c>
      <c r="OE4" s="25">
        <f t="shared" ref="OE4:OF19" si="123">NY4</f>
        <v>0</v>
      </c>
      <c r="OF4" s="25">
        <f t="shared" si="123"/>
        <v>80.64</v>
      </c>
      <c r="OG4" s="25">
        <f t="shared" ref="OG4:OG67" si="124">ROUND(IF(AND(EN4="Ống nhựa",EU4="Đắp cát"),HW4+HX4+HY4,0),2)</f>
        <v>0</v>
      </c>
      <c r="OH4" s="25">
        <f t="shared" ref="OH4:OH67" si="125">ROUND(IF(AND(EN4="Ống nhựa",EU4="Đắp cát"),(OG4*MT4*(MU4+MV4))+MS4,0),2)</f>
        <v>0</v>
      </c>
      <c r="OI4" s="25">
        <f t="shared" ref="OI4:OI67" si="126">ROUND(IF(AND(EN4="Ống nhựa",EU4="Đắp cát"),(OH4+MS4)*((HW4+HX4+HY4)/2),0),2)</f>
        <v>0</v>
      </c>
      <c r="OJ4" s="25">
        <f t="shared" ref="OJ4:OJ67" si="127">ROUND(IF(AND(EN4="Ống nhựa",EU4="Đắp cát"),HW4+HX4+HY4,0),2)</f>
        <v>0</v>
      </c>
      <c r="OK4" s="25">
        <f t="shared" ref="OK4:OK67" si="128">ROUND(IF(AND(EN4="Ống nhựa",EU4="Đắp cát"),(OJ4*MT4*(MU4+MV4))+MS4,0),2)</f>
        <v>0</v>
      </c>
      <c r="OL4" s="25">
        <f t="shared" ref="OL4:OL67" si="129">ROUND(IF(AND(EN4="Ống nhựa",EU4="Đắp cát"),(OK4+MS4)*((HW4+HX4+HY4)/2),0),2)</f>
        <v>0</v>
      </c>
      <c r="OM4" s="25">
        <f>(OG4+OJ4)/2</f>
        <v>0</v>
      </c>
      <c r="ON4" s="25">
        <f>(OH4+OK4)/2</f>
        <v>0</v>
      </c>
      <c r="OO4" s="25">
        <f>(OI4+OL4)/2</f>
        <v>0</v>
      </c>
      <c r="OP4" s="25">
        <f t="shared" ref="OP4:OP67" si="130">ROUND(((OI4+OL4)/2)*EQ4,2)</f>
        <v>0</v>
      </c>
      <c r="OQ4" s="25">
        <f t="shared" ref="OQ4:OQ67" si="131">ROUND(IF(AND(EN4="Ống nhựa",EU4="Đắp cát"),((3.14*HW4*HW4)/4)*EQ4,0),2)</f>
        <v>0</v>
      </c>
      <c r="OR4" s="25">
        <f>OP4-OQ4</f>
        <v>0</v>
      </c>
      <c r="OS4" s="30">
        <v>536217.23</v>
      </c>
      <c r="OT4" s="30">
        <v>2371326.09</v>
      </c>
    </row>
    <row r="5" spans="1:410" ht="33" customHeight="1" x14ac:dyDescent="0.25">
      <c r="A5" s="18">
        <v>2</v>
      </c>
      <c r="B5" s="18" t="s">
        <v>763</v>
      </c>
      <c r="C5" s="18">
        <v>2332.56</v>
      </c>
      <c r="D5" s="16" t="e">
        <f>_xlfn.IFNA(INDEX(#REF!,MATCH(E5,#REF!,0)),0)</f>
        <v>#REF!</v>
      </c>
      <c r="E5" s="18" t="s">
        <v>773</v>
      </c>
      <c r="F5" s="16" t="s">
        <v>765</v>
      </c>
      <c r="G5" s="16" t="s">
        <v>766</v>
      </c>
      <c r="H5" s="16" t="s">
        <v>767</v>
      </c>
      <c r="I5" s="16" t="s">
        <v>768</v>
      </c>
      <c r="J5" s="16" t="s">
        <v>769</v>
      </c>
      <c r="K5" s="16" t="s">
        <v>770</v>
      </c>
      <c r="L5" s="16" t="s">
        <v>771</v>
      </c>
      <c r="M5" s="18">
        <v>1.64</v>
      </c>
      <c r="N5" s="18">
        <v>2.44</v>
      </c>
      <c r="O5" s="19">
        <v>2.04</v>
      </c>
      <c r="P5" s="19">
        <v>2.84</v>
      </c>
      <c r="Q5" s="19">
        <v>0.1</v>
      </c>
      <c r="R5" s="19">
        <v>1.8399999999999999</v>
      </c>
      <c r="S5" s="19">
        <v>2.64</v>
      </c>
      <c r="T5" s="18">
        <v>0.2</v>
      </c>
      <c r="U5" s="18">
        <v>0</v>
      </c>
      <c r="V5" s="18">
        <v>0</v>
      </c>
      <c r="W5" s="18">
        <v>0</v>
      </c>
      <c r="X5" s="18">
        <v>1.64</v>
      </c>
      <c r="Y5" s="18">
        <v>2.4</v>
      </c>
      <c r="Z5" s="20">
        <f t="shared" ref="Z5:Z68" si="132">CV5</f>
        <v>2.7</v>
      </c>
      <c r="AA5" s="18">
        <v>0.22</v>
      </c>
      <c r="AB5" s="18">
        <v>0</v>
      </c>
      <c r="AC5" s="18">
        <v>0</v>
      </c>
      <c r="AD5" s="18">
        <v>0</v>
      </c>
      <c r="AE5" s="18">
        <v>0</v>
      </c>
      <c r="AF5" s="18">
        <v>0</v>
      </c>
      <c r="AG5" s="19">
        <v>1.2</v>
      </c>
      <c r="AH5" s="19">
        <v>2</v>
      </c>
      <c r="AI5" s="20">
        <f t="shared" ref="AI5:AI68" si="133">IF(AND(K5="Có",H5="Tường xây gạch"),IF(G5="Không có mũ mố",Z5+AD5,Z5+AD5+AO5),0)</f>
        <v>2.85</v>
      </c>
      <c r="AJ5" s="19">
        <v>0</v>
      </c>
      <c r="AK5" s="19">
        <v>0</v>
      </c>
      <c r="AL5" s="20">
        <f t="shared" ref="AL5:AL68" si="134">IF(AND(L5="Có",H5="Tường xây gạch"),IF(G5="Mũ mố xây gạch",Z5+AD5+AO5+AS5,IF(OR(G5="Mũ mố bê tông",G5="Mũ mố bê tông cốt thép"),Z5+AD5+AO5+AS5,IF(G5="Không mũ mố trên",Z5+AD5+AO5,Z5+AD5))),0)</f>
        <v>0</v>
      </c>
      <c r="AM5" s="18">
        <v>1.64</v>
      </c>
      <c r="AN5" s="18">
        <v>2</v>
      </c>
      <c r="AO5" s="18">
        <v>0.15</v>
      </c>
      <c r="AP5" s="18">
        <v>0.22</v>
      </c>
      <c r="AQ5" s="18">
        <v>1.64</v>
      </c>
      <c r="AR5" s="18">
        <v>2.2200000000000002</v>
      </c>
      <c r="AS5" s="18">
        <v>0.12</v>
      </c>
      <c r="AT5" s="18">
        <v>0.11</v>
      </c>
      <c r="AU5" s="18">
        <v>0</v>
      </c>
      <c r="AV5" s="18">
        <v>1</v>
      </c>
      <c r="AW5" s="18">
        <v>0</v>
      </c>
      <c r="AX5" s="18">
        <v>0</v>
      </c>
      <c r="AY5" s="18">
        <v>0</v>
      </c>
      <c r="AZ5" s="18">
        <v>0</v>
      </c>
      <c r="BA5" s="18">
        <v>1</v>
      </c>
      <c r="BB5" s="18">
        <v>0</v>
      </c>
      <c r="BC5" s="18">
        <v>0</v>
      </c>
      <c r="BD5" s="18">
        <v>0</v>
      </c>
      <c r="BE5" s="18">
        <v>0</v>
      </c>
      <c r="BF5" s="18">
        <v>0</v>
      </c>
      <c r="BG5" s="18">
        <v>0</v>
      </c>
      <c r="BH5" s="18">
        <v>0</v>
      </c>
      <c r="BI5" s="18">
        <v>0</v>
      </c>
      <c r="BJ5" s="18">
        <v>0</v>
      </c>
      <c r="BK5" s="18">
        <v>0</v>
      </c>
      <c r="BL5" s="18">
        <v>0</v>
      </c>
      <c r="BM5" s="18">
        <v>0</v>
      </c>
      <c r="BN5" s="18">
        <v>0</v>
      </c>
      <c r="BO5" s="18">
        <v>0</v>
      </c>
      <c r="BP5" s="18">
        <v>0</v>
      </c>
      <c r="BQ5" s="18">
        <v>0</v>
      </c>
      <c r="BR5" s="18">
        <v>0</v>
      </c>
      <c r="BS5" s="18">
        <v>0</v>
      </c>
      <c r="BT5" s="18">
        <v>0</v>
      </c>
      <c r="BU5" s="18">
        <v>0</v>
      </c>
      <c r="BV5" s="18">
        <v>0</v>
      </c>
      <c r="BW5" s="18">
        <v>0</v>
      </c>
      <c r="BX5" s="18">
        <v>0</v>
      </c>
      <c r="BY5" s="18">
        <v>0</v>
      </c>
      <c r="BZ5" s="18">
        <v>0</v>
      </c>
      <c r="CA5" s="16" t="e">
        <f>_xlfn.IFNA(IF(RIGHT(D5,2)="=G",0,INDEX(#REF!,MATCH(E5,#REF!,0))),0)</f>
        <v>#REF!</v>
      </c>
      <c r="CB5" s="16" t="s">
        <v>776</v>
      </c>
      <c r="CC5" s="18">
        <v>0</v>
      </c>
      <c r="CD5" s="18">
        <v>0</v>
      </c>
      <c r="CE5" s="18">
        <v>1.4</v>
      </c>
      <c r="CF5" s="18">
        <v>0.73</v>
      </c>
      <c r="CG5" s="18">
        <v>0.12</v>
      </c>
      <c r="CH5" s="18">
        <v>3</v>
      </c>
      <c r="CI5" s="16" t="s">
        <v>98</v>
      </c>
      <c r="CJ5" s="18">
        <v>0</v>
      </c>
      <c r="CK5" s="20">
        <f t="shared" ref="CK5:CK67" si="135">IF(CI5="",0,IF(CI5="Đào đá",0,CR5-CJ5))</f>
        <v>3.22</v>
      </c>
      <c r="CL5" s="20">
        <f t="shared" ref="CL5:CL68" si="136">CJ5+CK5</f>
        <v>3.22</v>
      </c>
      <c r="CM5" s="18">
        <v>40.1</v>
      </c>
      <c r="CN5" s="21">
        <v>36.29</v>
      </c>
      <c r="CO5" s="18">
        <v>35.451000000000001</v>
      </c>
      <c r="CP5" s="22">
        <f t="shared" si="0"/>
        <v>36.29</v>
      </c>
      <c r="CQ5" s="22">
        <f t="shared" si="1"/>
        <v>33.07</v>
      </c>
      <c r="CR5" s="22">
        <f t="shared" ref="CR5:CR68" si="137">ROUND(CP5-CQ5,2)</f>
        <v>3.22</v>
      </c>
      <c r="CS5" s="22">
        <f t="shared" ref="CS5:CS67" si="138">IF(I5="Không có móng",0,CT5-T5)</f>
        <v>33.169999999999995</v>
      </c>
      <c r="CT5" s="22">
        <f t="shared" si="2"/>
        <v>33.369999999999997</v>
      </c>
      <c r="CU5" s="23">
        <v>33.369999999999997</v>
      </c>
      <c r="CV5" s="22">
        <f t="shared" ref="CV5:CV68" si="139">ROUND(IF(AF5&gt;0,CY5-CU5-AD5,CY5-CU5),1)</f>
        <v>2.7</v>
      </c>
      <c r="CW5" s="22">
        <f t="shared" si="3"/>
        <v>0</v>
      </c>
      <c r="CX5" s="22">
        <f t="shared" si="4"/>
        <v>0</v>
      </c>
      <c r="CY5" s="22">
        <f t="shared" si="5"/>
        <v>36.020000000000003</v>
      </c>
      <c r="CZ5" s="22">
        <f t="shared" si="6"/>
        <v>36.17</v>
      </c>
      <c r="DA5" s="24">
        <v>36.29</v>
      </c>
      <c r="DB5" s="20">
        <f t="shared" ref="DB5:DB68" si="140">ROUND(DA5-CQ5,2)</f>
        <v>3.22</v>
      </c>
      <c r="DC5" s="20">
        <f t="shared" ref="DC5:DC68" si="141">ROUND(DA5-CP5,2)</f>
        <v>0</v>
      </c>
      <c r="DD5" s="20">
        <f t="shared" ref="DD5:DD68" si="142">DB5-DC5</f>
        <v>3.22</v>
      </c>
      <c r="DE5" s="20">
        <f t="shared" si="7"/>
        <v>0.1</v>
      </c>
      <c r="DF5" s="20">
        <f t="shared" si="8"/>
        <v>0.2</v>
      </c>
      <c r="DG5" s="20">
        <f t="shared" si="9"/>
        <v>2.92</v>
      </c>
      <c r="DH5" s="20">
        <f t="shared" si="10"/>
        <v>0</v>
      </c>
      <c r="DI5" s="20">
        <f t="shared" si="11"/>
        <v>0</v>
      </c>
      <c r="DJ5" s="20">
        <f t="shared" si="12"/>
        <v>0</v>
      </c>
      <c r="DK5" s="20">
        <f t="shared" ref="DK5:DK68" si="143">DE5+DF5+DG5</f>
        <v>3.2199999999999998</v>
      </c>
      <c r="DL5" s="20">
        <f t="shared" ref="DL5:DL68" si="144">DH5+DI5+DJ5</f>
        <v>0</v>
      </c>
      <c r="DM5" s="20">
        <f t="shared" ref="DM5:DM68" si="145">CK5-DK5</f>
        <v>0</v>
      </c>
      <c r="DN5" s="20">
        <f t="shared" ref="DN5:DN68" si="146">CJ5-DL5</f>
        <v>0</v>
      </c>
      <c r="DO5" s="18">
        <v>3.04</v>
      </c>
      <c r="DP5" s="18">
        <v>0</v>
      </c>
      <c r="DQ5" s="18">
        <v>1</v>
      </c>
      <c r="DR5" s="18">
        <v>1</v>
      </c>
      <c r="DS5" s="25">
        <f t="shared" ref="DS5:DS68" si="147">ROUND(IF(OR(CI5="Đào đất",CI5="Đào đất + đào đá"),(CK5*DP5*(DQ5+DR5))+DO5,0),2)</f>
        <v>3.04</v>
      </c>
      <c r="DT5" s="25">
        <f t="shared" ref="DT5:DT68" si="148">ROUND(IF(OR(CI5="Đào đá",CI5="Đào đất + đào đá"),IF(DS5&gt;0,(CJ5*DP5*(DQ5+DR5))+DS5,(CJ5*DP5*(DQ5+DR5))+DO5),0),2)</f>
        <v>0</v>
      </c>
      <c r="DU5" s="25">
        <f t="shared" ref="DU5:DU68" si="149">ROUND((DS5+DO5)*(CK5/2),2)</f>
        <v>9.7899999999999991</v>
      </c>
      <c r="DV5" s="25">
        <f t="shared" ref="DV5:DV68" si="150">ROUND(IF(DS5&gt;0,(DT5+DS5)*(CJ5/2),(DT5+DO5)*(CJ5/2)),2)</f>
        <v>0</v>
      </c>
      <c r="DW5" s="25">
        <f t="shared" ref="DW5:DW68" si="151">ROUND(DU5+DV5,2)</f>
        <v>9.7899999999999991</v>
      </c>
      <c r="DX5" s="25">
        <f t="shared" ref="DX5:DX68" si="152">ROUND(IF(RIGHT(E5,2)="=G",0,IF(O5&gt;0,DU5*O5,DU5*M5)),2)</f>
        <v>19.97</v>
      </c>
      <c r="DY5" s="25">
        <f t="shared" ref="DY5:DY68" si="153">ROUND(IF(RIGHT(E5,2)="=G",0,IF(O5&gt;0,DV5*O5,DV5*M5)),2)</f>
        <v>0</v>
      </c>
      <c r="DZ5" s="25">
        <f t="shared" ref="DZ5:DZ68" si="154">ROUND(DX5+DY5,2)</f>
        <v>19.97</v>
      </c>
      <c r="EA5" s="25">
        <f t="shared" ref="EA5:EA68" si="155">ROUND(IF(RIGHT(E5,2)="=G",0,IF(O5&gt;0,(DE5*O5*P5)+(R5*S5*DF5)+(DG5*M5*N5),(DE5*M5*N5)+(M5*N5*DF5)+(DG5*M5*N5))),2)</f>
        <v>13.24</v>
      </c>
      <c r="EB5" s="25">
        <f t="shared" ref="EB5:EB68" si="156">ROUND(IF(RIGHT(E5,2)="=G",0,IF(O5&gt;0,(DH5*O5*P5)+(R5*S5*DI5)+(DJ5*M5*N5),(DH5*M5*N5)+(M5*N5*DI5)+(DJ5*M5*N5))),2)</f>
        <v>0</v>
      </c>
      <c r="EC5" s="25">
        <f t="shared" ref="EC5:EC68" si="157">ROUND(EA5+EB5,2)</f>
        <v>13.24</v>
      </c>
      <c r="ED5" s="25">
        <f t="shared" ref="ED5:EE68" si="158">ROUND(DX5-EA5,2)</f>
        <v>6.73</v>
      </c>
      <c r="EE5" s="25">
        <f t="shared" si="158"/>
        <v>0</v>
      </c>
      <c r="EF5" s="25">
        <f t="shared" ref="EF5:EF68" si="159">ROUND(ED5+EE5,2)</f>
        <v>6.73</v>
      </c>
      <c r="EG5" s="25">
        <f t="shared" ref="EG5:EH68" si="160">EA5</f>
        <v>13.24</v>
      </c>
      <c r="EH5" s="25">
        <f t="shared" si="160"/>
        <v>0</v>
      </c>
      <c r="EI5" s="25">
        <f t="shared" ref="EI5:EI68" si="161">EG5+EH5</f>
        <v>13.24</v>
      </c>
      <c r="EJ5" s="18">
        <v>2332.56</v>
      </c>
      <c r="EK5" s="18">
        <v>2293.86</v>
      </c>
      <c r="EL5" s="18" t="s">
        <v>773</v>
      </c>
      <c r="EM5" s="18" t="s">
        <v>777</v>
      </c>
      <c r="EN5" s="16" t="s">
        <v>774</v>
      </c>
      <c r="EO5" s="16" t="s">
        <v>131</v>
      </c>
      <c r="EP5" s="16" t="e">
        <f>IF(OR(EN5="Cống tròn",EN5="Cống hộp",EN5="Ống nhựa"),INDEX(#REF!,MATCH(E5,#REF!,0)),IF(OR(EN5="Rãnh xây",EN5="Rãnh bê tông"),INDEX(#REF!,MATCH(E5,#REF!,0)),0))</f>
        <v>#REF!</v>
      </c>
      <c r="EQ5" s="18">
        <v>37.499999999999815</v>
      </c>
      <c r="ER5" s="19">
        <v>1</v>
      </c>
      <c r="ES5" s="25">
        <f t="shared" ref="ES5:ES68" si="162">IF(OR(EN5="Cống tròn",EN5="Cống hộp"),IF(FV5="Thêm 01",FR5+FQ5,FR5),0)</f>
        <v>37</v>
      </c>
      <c r="ET5" s="1" t="e">
        <f>_xlfn.IFNA(IF(EN5="Cống tròn",INDEX(#REF!,MATCH(E5,#REF!,0)),IF(EN5="Cống hộp",INDEX(#REF!,MATCH(E5,#REF!,0)),EU5&amp;" ,"&amp;EV5)),0)</f>
        <v>#REF!</v>
      </c>
      <c r="EU5" s="16" t="s">
        <v>769</v>
      </c>
      <c r="EV5" s="16" t="s">
        <v>775</v>
      </c>
      <c r="EW5" s="16" t="e">
        <f>_xlfn.IFNA(INDEX(#REF!,MATCH(E5,#REF!,0)),0)</f>
        <v>#REF!</v>
      </c>
      <c r="EX5" s="16"/>
      <c r="EY5" s="18">
        <v>0</v>
      </c>
      <c r="EZ5" s="18">
        <v>0</v>
      </c>
      <c r="FA5" s="18">
        <v>0</v>
      </c>
      <c r="FB5" s="19">
        <v>0</v>
      </c>
      <c r="FC5" s="19">
        <v>0</v>
      </c>
      <c r="FD5" s="25">
        <f t="shared" si="13"/>
        <v>0</v>
      </c>
      <c r="FE5" s="25">
        <f t="shared" ref="FE5:FE68" si="163">ROUND(FC5*FD5,2)</f>
        <v>0</v>
      </c>
      <c r="FF5" s="19">
        <v>0.14000000000000001</v>
      </c>
      <c r="FG5" s="19">
        <v>2</v>
      </c>
      <c r="FH5" s="19">
        <v>1.5</v>
      </c>
      <c r="FI5" s="25">
        <f t="shared" ref="FI5:FI68" si="164">ROUND((FF5*FG5)+FH5,2)</f>
        <v>1.78</v>
      </c>
      <c r="FJ5" s="19">
        <v>0</v>
      </c>
      <c r="FK5" s="19">
        <v>0</v>
      </c>
      <c r="FL5" s="19">
        <v>0.2</v>
      </c>
      <c r="FM5" s="19">
        <v>1.6</v>
      </c>
      <c r="FN5" s="19">
        <v>0</v>
      </c>
      <c r="FO5" s="25">
        <f t="shared" ref="FO5:FO68" si="165">ROUND(FI5+FJ5+FL5+FN5,2)</f>
        <v>1.98</v>
      </c>
      <c r="FP5" s="19">
        <v>1.4999999999999999E-2</v>
      </c>
      <c r="FQ5" s="19">
        <v>1</v>
      </c>
      <c r="FR5" s="25">
        <f t="shared" si="14"/>
        <v>36</v>
      </c>
      <c r="FS5" s="25">
        <f t="shared" si="15"/>
        <v>0.52500000000000002</v>
      </c>
      <c r="FT5" s="25">
        <f t="shared" si="16"/>
        <v>36.524999999999999</v>
      </c>
      <c r="FU5" s="25">
        <f t="shared" si="17"/>
        <v>-0.97499999999981668</v>
      </c>
      <c r="FV5" s="25" t="str">
        <f t="shared" ref="FV5:FV68" si="166">IF(FU5&lt;-0.1,"Thêm 01","Đủ")</f>
        <v>Thêm 01</v>
      </c>
      <c r="FW5" s="25">
        <f t="shared" ref="FW5:FW68" si="167">ROUND(IF(OR(EN5="Cống tròn",EN5="Cống hộp"),(((ES5-FQ5)*FP5)+(ES5*ER5))-EQ5,0),2)</f>
        <v>0.04</v>
      </c>
      <c r="FX5" s="1"/>
      <c r="FY5" s="1"/>
      <c r="FZ5" s="1"/>
      <c r="GA5" s="1"/>
      <c r="GB5" s="19">
        <v>0</v>
      </c>
      <c r="GC5" s="19">
        <v>0</v>
      </c>
      <c r="GD5" s="19">
        <v>0</v>
      </c>
      <c r="GE5" s="19">
        <v>0</v>
      </c>
      <c r="GF5" s="19">
        <v>0</v>
      </c>
      <c r="GG5" s="19">
        <v>0</v>
      </c>
      <c r="GH5" s="19">
        <v>0</v>
      </c>
      <c r="GI5" s="19">
        <v>0</v>
      </c>
      <c r="GJ5" s="19">
        <v>0</v>
      </c>
      <c r="GK5" s="19">
        <v>0</v>
      </c>
      <c r="GL5" s="25">
        <f t="shared" si="18"/>
        <v>0</v>
      </c>
      <c r="GM5" s="25">
        <f t="shared" ref="GM5:GM68" si="168">ROUND(GK5+GL5,2)</f>
        <v>0</v>
      </c>
      <c r="GN5" s="19">
        <v>0</v>
      </c>
      <c r="GO5" s="19">
        <v>0</v>
      </c>
      <c r="GP5" s="19">
        <v>0</v>
      </c>
      <c r="GQ5" s="19">
        <v>0</v>
      </c>
      <c r="GR5" s="1" t="e">
        <f>_xlfn.IFNA(INDEX(#REF!,MATCH(E5,#REF!,0)),0)</f>
        <v>#REF!</v>
      </c>
      <c r="GS5" s="1"/>
      <c r="GT5" s="19">
        <v>0</v>
      </c>
      <c r="GU5" s="19">
        <v>0</v>
      </c>
      <c r="GV5" s="19">
        <v>0</v>
      </c>
      <c r="GW5" s="19">
        <v>0</v>
      </c>
      <c r="GX5" s="25">
        <f t="shared" si="19"/>
        <v>0</v>
      </c>
      <c r="GY5" s="25">
        <f t="shared" si="20"/>
        <v>0</v>
      </c>
      <c r="GZ5" s="25">
        <f t="shared" ref="GZ5:GZ68" si="169">ROUND(GB5+GD5+GF5+GM5+GN5+GP5,2)</f>
        <v>0</v>
      </c>
      <c r="HA5" s="1" t="e" cm="1">
        <f t="array" ref="HA5">INDEX(#REF!,MATCH(EJ5&amp;EK5&amp;HD5&amp;HE5&amp;HF5,#REF!&amp;#REF!&amp;#REF!&amp;#REF!&amp;#REF!,0))</f>
        <v>#REF!</v>
      </c>
      <c r="HB5" s="1"/>
      <c r="HC5" s="25">
        <f t="shared" ref="HC5:HC68" si="170">IF(OR(EN5="Rãnh xây",EN5="Rãnh bê tông",EN5="Cống hộp"),HO5,0)</f>
        <v>0</v>
      </c>
      <c r="HD5" s="19">
        <v>0</v>
      </c>
      <c r="HE5" s="19">
        <v>0</v>
      </c>
      <c r="HF5" s="19">
        <v>0</v>
      </c>
      <c r="HG5" s="1" t="e" cm="1">
        <f t="array" ref="HG5">INDEX(#REF!,MATCH(EJ5&amp;EK5&amp;HJ5&amp;HK5&amp;HL5,#REF!&amp;#REF!&amp;#REF!&amp;#REF!&amp;#REF!,0))</f>
        <v>#REF!</v>
      </c>
      <c r="HH5" s="1"/>
      <c r="HI5" s="25">
        <f t="shared" ref="HI5:HI68" si="171">IF(OR(EN5="Cống hộp",EN5="Rãnh xây",EN5="Rãnh bê tông"),IF(HS5="Thêm 01",1,0),0)</f>
        <v>0</v>
      </c>
      <c r="HJ5" s="25">
        <f t="shared" ref="HJ5:HJ68" si="172">ROUND(ABS(IF(HS5="Thêm 01",AVERAGEIFS($HR$7:$HR$992,$EN$7:$EN$992,EN5,$HS$7:$HS$992,"Thêm 01"),0)),2)</f>
        <v>0</v>
      </c>
      <c r="HK5" s="19">
        <v>0</v>
      </c>
      <c r="HL5" s="19">
        <v>0</v>
      </c>
      <c r="HM5" s="19">
        <v>0.01</v>
      </c>
      <c r="HN5" s="19">
        <v>1</v>
      </c>
      <c r="HO5" s="25">
        <f t="shared" ref="HO5:HO68" si="173">IF(OR(EN5="Rãnh xây",EN5="Rãnh bê tông",EN5="Cống hộp"),IF(HD5&gt;0,INT(EQ5/(HD5+HM5)),0),0)</f>
        <v>0</v>
      </c>
      <c r="HP5" s="25">
        <f t="shared" ref="HP5:HP68" si="174">IF(OR(EN5="Rãnh xây",EN5="Rãnh bê tông",EN5="Cống hộp"),IF(HD5&gt;0,HO5*HM5,0),0)</f>
        <v>0</v>
      </c>
      <c r="HQ5" s="25">
        <f t="shared" ref="HQ5:HQ68" si="175">IF(OR(EN5="Rãnh xây",EN5="Rãnh bê tông",EN5="Cống hộp"),IF(HD5&gt;0,(HO5*HD5)+HP5,0),0)</f>
        <v>0</v>
      </c>
      <c r="HR5" s="25">
        <f t="shared" ref="HR5:HR68" si="176">IF(OR(EN5="Rãnh xây",EN5="Rãnh bê tông",EN5="Cống hộp"),IF(HD5&gt;0,HQ5-EQ5,0),0)</f>
        <v>0</v>
      </c>
      <c r="HS5" s="25">
        <f t="shared" ref="HS5:HS68" si="177">IF(OR(EN5="Rãnh xây",EN5="Rãnh bê tông",EN5="Cống hộp"),IF(HR5&gt;=-0.02,"Đủ","Thêm 01"),0)</f>
        <v>0</v>
      </c>
      <c r="HT5" s="19">
        <v>0</v>
      </c>
      <c r="HU5" s="19">
        <v>0</v>
      </c>
      <c r="HV5" s="19">
        <v>0</v>
      </c>
      <c r="HW5" s="25">
        <f t="shared" ref="HW5:HW68" si="178">ROUND((HT5*HU5)+HV5,2)</f>
        <v>0</v>
      </c>
      <c r="HX5" s="19">
        <v>0</v>
      </c>
      <c r="HY5" s="19">
        <v>0</v>
      </c>
      <c r="HZ5" s="21">
        <v>36.29</v>
      </c>
      <c r="IA5" s="20">
        <f>ROUND(IF(EN5="Cống tròn",IF(EN5="Cống tròn",IF(EU5="Không có móng",IQ5-FF5,IF(EU5="Đế",IP5-FN5,IF(OR(EU5="Móng bê tông",EU5="Móng bê tông kết hợp đế"),II5-FJ5,0))),0),IF(EN5="Cống hộp",IF(AND(EN5="Cống hộp",EU5="Không có móng"),IQ5-GF5,IF(AND(EN5="Cống hộp",EU5="Móng bê tông"),IJ5-GB5,0)),IF(OR(EN5="Rãnh xây",EN5="Rãnh bê tông"),IF(OR(EN5="Rãnh xây",EN5="Rãnh bê tông"),IK5-GB5,0),IF(EN5="Ống nhựa",IF(AND(EN5="Ống nhựa",EU5="Không đắp cát"),IQ5-HT5,IF(AND(EN5="Ống nhựa",EU5="Đắp cát"),IH5-HX5,0)),IF(EN5="Rãnh thang",IF(EN5="Rãnh thang",IF(EU5="Móng bê tông",#REF!-#REF!,IQ5),0),0))))),2)</f>
        <v>33.33</v>
      </c>
      <c r="IB5" s="20">
        <f t="shared" ref="IB5:IB68" si="179">IF(IA5&gt;0,HZ5-IA5,0)</f>
        <v>2.9600000000000009</v>
      </c>
      <c r="IC5" s="20">
        <f t="shared" si="21"/>
        <v>33.33</v>
      </c>
      <c r="ID5" s="20">
        <f t="shared" si="22"/>
        <v>0</v>
      </c>
      <c r="IE5" s="20">
        <f t="shared" si="23"/>
        <v>0</v>
      </c>
      <c r="IF5" s="20">
        <f t="shared" si="24"/>
        <v>0</v>
      </c>
      <c r="IG5" s="20">
        <f>IF(EN5="Rãnh thang",IF(AND(EN5="Rãnh thang",EU5="Móng bê tông"),IQ5-#REF!,0),IF(EN5="Ống nhựa",IF(AND(EN5="Ống nhựa",EU5="Đắp cát"),IQ5-HT5,0),IF(EN5="Cống tròn",IF(EN5="Cống tròn",IF(OR(EU5="Móng bê tông",EU5="Móng bê tông kết hợp đế"),IM5-FL5,0),0),IF(EN5="Cống hộp",IF(AND(EN5="Cống hộp",EU5="Móng bê tông"),IN5-GD5,0),IF(OR(EN5="Rãnh xây",EN5="Rãnh bê tông"),IF(AND(EN5="Rãnh xây",EU5="Móng bê tông"),IO5-GD5,IF(AND(EN5="Rãnh bê tông",EU5="Móng bê tông"),IO5-GD5,0)),0)))))</f>
        <v>33.33</v>
      </c>
      <c r="IH5" s="20">
        <f t="shared" si="25"/>
        <v>0</v>
      </c>
      <c r="II5" s="20">
        <f t="shared" si="26"/>
        <v>33.33</v>
      </c>
      <c r="IJ5" s="20">
        <f t="shared" si="27"/>
        <v>0</v>
      </c>
      <c r="IK5" s="20">
        <f t="shared" si="28"/>
        <v>0</v>
      </c>
      <c r="IL5" s="20">
        <f t="shared" si="29"/>
        <v>33.53</v>
      </c>
      <c r="IM5" s="20">
        <f t="shared" si="30"/>
        <v>33.53</v>
      </c>
      <c r="IN5" s="20">
        <f t="shared" si="31"/>
        <v>0</v>
      </c>
      <c r="IO5" s="20">
        <f t="shared" si="32"/>
        <v>0</v>
      </c>
      <c r="IP5" s="20">
        <f t="shared" si="33"/>
        <v>0</v>
      </c>
      <c r="IQ5" s="18">
        <v>33.67</v>
      </c>
      <c r="IR5" s="25">
        <f t="shared" ref="IR5:IR68" si="180">ROUND(IF(OR(EN5="Rãnh xây",EN5="Rãnh bê tông",EN5="Cống hộp"),IS5-IQ5,0),1)</f>
        <v>0</v>
      </c>
      <c r="IS5" s="25">
        <f t="shared" si="34"/>
        <v>0</v>
      </c>
      <c r="IT5" s="25">
        <f t="shared" si="35"/>
        <v>0</v>
      </c>
      <c r="IU5" s="25">
        <f>ROUND(IF(EN5="Cống tròn",IF(EN5="Cống tròn",IV5+FF5,0),IF(EN5="Cống hộp",IF(EN5="Cống hộp",IV5+GP5,0),IF(OR(EN5="Rãnh xây",EN5="Rãnh bê tông"),IF(OR(EN5="Rãnh xây",EN5="Rãnh bê tông"),IV5+GP5,0),IF(EN5="ống nhựa",IF(EN5="Ống nhựa",IV5+HT5,0),IF(EN5="Rãnh thang",IF(EN5="Rãnh thang",IQ5+#REF!,0),0))))),2)</f>
        <v>34.1</v>
      </c>
      <c r="IV5" s="19">
        <v>33.96</v>
      </c>
      <c r="IW5" s="25">
        <f t="shared" si="36"/>
        <v>34.1</v>
      </c>
      <c r="IX5" s="25">
        <f t="shared" si="37"/>
        <v>0</v>
      </c>
      <c r="IY5" s="25">
        <f t="shared" si="38"/>
        <v>0</v>
      </c>
      <c r="IZ5" s="25">
        <f t="shared" si="39"/>
        <v>0</v>
      </c>
      <c r="JA5" s="25">
        <f t="shared" si="40"/>
        <v>0</v>
      </c>
      <c r="JB5" s="21">
        <v>34.26</v>
      </c>
      <c r="JC5" s="20">
        <f>ROUND(IF(EN5="Cống tròn",IF(EN5="Cống tròn",IF(EU5="Không có móng",JS5-FF5,IF(EU5="Đế",JR5-FN5,IF(OR(EU5="Móng bê tông",EU5="Móng bê tông kết hợp đế"),JK5-FJ5,0))),0),IF(EN5="Cống hộp",IF(AND(EN5="Cống hộp",EU5="Không có móng"),JS5-GF5,IF(AND(EN5="Cống hộp",EU5="Móng bê tông"),JL5-GB5,0)),IF(OR(EN5="Rãnh xây",EN5="Rãnh bê tông"),IF(OR(EN5="Rãnh xây",EN5="Rãnh bê tông"),JM5-GB5,0),IF(EN5="Ống nhựa",IF(AND(EN5="Ống nhựa",EU5="Không đắp cát"),JS5-HT5,IF(AND(EN5="Ống nhựa",EU5="Đắp cát"),JJ5-HX5,0)),IF(EN5="Rãnh thang",IF(EN5="Rãnh thang",IF(EU5="Móng bê tông",#REF!-#REF!,JS5),0),0))))),2)</f>
        <v>32.119999999999997</v>
      </c>
      <c r="JD5" s="20">
        <f t="shared" ref="JD5:JD68" si="181">IF(JC5&gt;0,JB5-JC5,0)</f>
        <v>2.1400000000000006</v>
      </c>
      <c r="JE5" s="20">
        <f t="shared" si="41"/>
        <v>32.119999999999997</v>
      </c>
      <c r="JF5" s="20">
        <f t="shared" si="42"/>
        <v>0</v>
      </c>
      <c r="JG5" s="20">
        <f t="shared" si="43"/>
        <v>0</v>
      </c>
      <c r="JH5" s="20">
        <f t="shared" si="44"/>
        <v>0</v>
      </c>
      <c r="JI5" s="20">
        <f>IF(EN5="Rãnh thang",IF(AND(EN5="Rãnh thang",EU5="Móng bê tông"),JS5-#REF!,0),IF(EN5="Ống nhựa",IF(AND(EN5="Ống nhựa",EU5="Đắp cát"),JS5-HT5,0),IF(EN5="Cống tròn",IF(EN5="Cống tròn",IF(OR(EU5="Móng bê tông",EU5="Móng bê tông kết hợp đế"),JO5-FL5,0),0),IF(EN5="Cống hộp",IF(AND(EN5="Cống hộp",EU5="Móng bê tông"),JP5-GD5,0),IF(OR(EN5="Rãnh xây",EN5="Rãnh bê tông"),IF(AND(EN5="Rãnh xây",EU5="Móng bê tông"),JQ5-GD5,IF(AND(EN5="Rãnh bê tông",EU5="Móng bê tông"),JQ5-GD5,0)),0)))))</f>
        <v>32.119999999999997</v>
      </c>
      <c r="JJ5" s="20">
        <f t="shared" si="45"/>
        <v>0</v>
      </c>
      <c r="JK5" s="20">
        <f t="shared" si="46"/>
        <v>32.119999999999997</v>
      </c>
      <c r="JL5" s="20">
        <f t="shared" si="47"/>
        <v>0</v>
      </c>
      <c r="JM5" s="20">
        <f t="shared" si="48"/>
        <v>0</v>
      </c>
      <c r="JN5" s="20">
        <f t="shared" si="49"/>
        <v>32.32</v>
      </c>
      <c r="JO5" s="20">
        <f t="shared" si="50"/>
        <v>32.32</v>
      </c>
      <c r="JP5" s="20">
        <f t="shared" si="51"/>
        <v>0</v>
      </c>
      <c r="JQ5" s="20">
        <f t="shared" si="52"/>
        <v>0</v>
      </c>
      <c r="JR5" s="20">
        <f t="shared" si="53"/>
        <v>0</v>
      </c>
      <c r="JS5" s="26">
        <v>32.46</v>
      </c>
      <c r="JT5" s="25">
        <f t="shared" ref="JT5:JT68" si="182">ROUND(IF(OR(EN5="Rãnh xây",EN5="Rãnh bê tông",EN5="Cống hộp"),JU5-JS5,0),1)</f>
        <v>0</v>
      </c>
      <c r="JU5" s="25">
        <f t="shared" si="54"/>
        <v>0</v>
      </c>
      <c r="JV5" s="25">
        <f t="shared" si="55"/>
        <v>0</v>
      </c>
      <c r="JW5" s="25">
        <f>ROUND(IF(EN5="Cống tròn",IF(EN5="Cống tròn",JX5+FF5,0),IF(EN5="Cống hộp",IF(EN5="Cống hộp",JX5+GP5,0),IF(OR(EN5="Rãnh xây",EN5="Rãnh bê tông"),IF(OR(EN5="Rãnh xây",EN5="Rãnh bê tông"),JX5+GP5,0),IF(EN5="ống nhựa",IF(EN5="Ống nhựa",JX5+HT5,0),IF(EN5="Rãnh thang",IF(EN5="Rãnh thang",JS5+#REF!,0),0))))),2)</f>
        <v>34.1</v>
      </c>
      <c r="JX5" s="27">
        <v>33.96</v>
      </c>
      <c r="JY5" s="25">
        <f t="shared" si="56"/>
        <v>34.1</v>
      </c>
      <c r="JZ5" s="25">
        <f t="shared" si="57"/>
        <v>0</v>
      </c>
      <c r="KA5" s="25">
        <f t="shared" si="58"/>
        <v>0</v>
      </c>
      <c r="KB5" s="25">
        <f t="shared" si="59"/>
        <v>0</v>
      </c>
      <c r="KC5" s="25">
        <f t="shared" si="60"/>
        <v>0</v>
      </c>
      <c r="KD5" s="28" t="s">
        <v>98</v>
      </c>
      <c r="KE5" s="27">
        <v>0</v>
      </c>
      <c r="KF5" s="25">
        <f t="shared" si="61"/>
        <v>2.9600000000000009</v>
      </c>
      <c r="KG5" s="25">
        <f t="shared" ref="KG5:KG68" si="183">KE5+KF5</f>
        <v>2.9600000000000009</v>
      </c>
      <c r="KH5" s="27">
        <v>0</v>
      </c>
      <c r="KI5" s="25">
        <f t="shared" si="62"/>
        <v>2.1400000000000006</v>
      </c>
      <c r="KJ5" s="25">
        <f t="shared" ref="KJ5:KJ68" si="184">KH5+KI5</f>
        <v>2.1400000000000006</v>
      </c>
      <c r="KK5" s="25">
        <f t="shared" si="63"/>
        <v>0</v>
      </c>
      <c r="KL5" s="25">
        <f t="shared" si="64"/>
        <v>0</v>
      </c>
      <c r="KM5" s="25">
        <f t="shared" ref="KM5:KM68" si="185">(KK5+KL5)/2</f>
        <v>0</v>
      </c>
      <c r="KN5" s="25">
        <f t="shared" si="65"/>
        <v>0</v>
      </c>
      <c r="KO5" s="25">
        <f t="shared" si="66"/>
        <v>0</v>
      </c>
      <c r="KP5" s="25">
        <f t="shared" ref="KP5:KP68" si="186">(KN5+KO5)/2</f>
        <v>0</v>
      </c>
      <c r="KQ5" s="25">
        <f t="shared" si="67"/>
        <v>0.2</v>
      </c>
      <c r="KR5" s="25">
        <f t="shared" si="68"/>
        <v>0.2</v>
      </c>
      <c r="KS5" s="25">
        <f t="shared" ref="KS5:KS68" si="187">(KQ5+KR5)/2</f>
        <v>0.2</v>
      </c>
      <c r="KT5" s="25">
        <f t="shared" si="69"/>
        <v>0</v>
      </c>
      <c r="KU5" s="25">
        <f t="shared" si="70"/>
        <v>0</v>
      </c>
      <c r="KV5" s="25">
        <f t="shared" ref="KV5:KV68" si="188">(KT5+KU5)/2</f>
        <v>0</v>
      </c>
      <c r="KW5" s="25">
        <f t="shared" si="71"/>
        <v>0</v>
      </c>
      <c r="KX5" s="25">
        <f t="shared" si="72"/>
        <v>0</v>
      </c>
      <c r="KY5" s="25">
        <f t="shared" ref="KY5:KY68" si="189">(KW5+KX5)/2</f>
        <v>0</v>
      </c>
      <c r="KZ5" s="25">
        <f t="shared" si="73"/>
        <v>0</v>
      </c>
      <c r="LA5" s="25">
        <f t="shared" si="74"/>
        <v>0</v>
      </c>
      <c r="LB5" s="25">
        <f t="shared" ref="LB5:LB68" si="190">(KZ5+LA5)/2</f>
        <v>0</v>
      </c>
      <c r="LC5" s="25">
        <f t="shared" si="75"/>
        <v>1.98</v>
      </c>
      <c r="LD5" s="25">
        <f t="shared" si="76"/>
        <v>1.98</v>
      </c>
      <c r="LE5" s="25">
        <f t="shared" ref="LE5:LE68" si="191">(LC5+LD5)/2</f>
        <v>1.98</v>
      </c>
      <c r="LF5" s="25">
        <f t="shared" si="77"/>
        <v>0</v>
      </c>
      <c r="LG5" s="25">
        <f t="shared" si="78"/>
        <v>0</v>
      </c>
      <c r="LH5" s="25">
        <f t="shared" ref="LH5:LH68" si="192">(LF5+LG5)/2</f>
        <v>0</v>
      </c>
      <c r="LI5" s="25">
        <f t="shared" si="79"/>
        <v>0</v>
      </c>
      <c r="LJ5" s="25">
        <f t="shared" si="80"/>
        <v>0</v>
      </c>
      <c r="LK5" s="25">
        <f t="shared" ref="LK5:LK68" si="193">(LI5+LJ5)/2</f>
        <v>0</v>
      </c>
      <c r="LL5" s="25">
        <f t="shared" si="81"/>
        <v>0</v>
      </c>
      <c r="LM5" s="25">
        <f t="shared" si="82"/>
        <v>0</v>
      </c>
      <c r="LN5" s="25">
        <f t="shared" ref="LN5:LN68" si="194">(LL5+LM5)/2</f>
        <v>0</v>
      </c>
      <c r="LO5" s="25">
        <f t="shared" si="83"/>
        <v>0</v>
      </c>
      <c r="LP5" s="25">
        <f t="shared" si="84"/>
        <v>0</v>
      </c>
      <c r="LQ5" s="25">
        <f t="shared" ref="LQ5:LQ68" si="195">(LO5+LP5)/2</f>
        <v>0</v>
      </c>
      <c r="LR5" s="25">
        <f t="shared" si="85"/>
        <v>0</v>
      </c>
      <c r="LS5" s="25">
        <f t="shared" si="86"/>
        <v>0</v>
      </c>
      <c r="LT5" s="25">
        <f t="shared" ref="LT5:LT68" si="196">(LR5+LS5)/2</f>
        <v>0</v>
      </c>
      <c r="LU5" s="25">
        <f t="shared" si="87"/>
        <v>0</v>
      </c>
      <c r="LV5" s="25">
        <f t="shared" si="88"/>
        <v>0</v>
      </c>
      <c r="LW5" s="25">
        <f t="shared" ref="LW5:LW68" si="197">(LU5+LV5)/2</f>
        <v>0</v>
      </c>
      <c r="LX5" s="25">
        <f t="shared" si="89"/>
        <v>0</v>
      </c>
      <c r="LY5" s="25">
        <f t="shared" si="90"/>
        <v>0</v>
      </c>
      <c r="LZ5" s="25">
        <f t="shared" ref="LZ5:LZ68" si="198">(LX5+LY5)/2</f>
        <v>0</v>
      </c>
      <c r="MA5" s="25">
        <f t="shared" si="91"/>
        <v>0</v>
      </c>
      <c r="MB5" s="25">
        <f t="shared" si="92"/>
        <v>0</v>
      </c>
      <c r="MC5" s="25">
        <f t="shared" ref="MC5:MC68" si="199">(MA5+MB5)/2</f>
        <v>0</v>
      </c>
      <c r="MD5" s="25">
        <f t="shared" si="93"/>
        <v>0</v>
      </c>
      <c r="ME5" s="25">
        <f t="shared" si="94"/>
        <v>0</v>
      </c>
      <c r="MF5" s="25">
        <f t="shared" ref="MF5:MF68" si="200">(MD5+ME5)/2</f>
        <v>0</v>
      </c>
      <c r="MG5" s="25">
        <f t="shared" si="95"/>
        <v>0</v>
      </c>
      <c r="MH5" s="25">
        <f t="shared" si="96"/>
        <v>0</v>
      </c>
      <c r="MI5" s="25">
        <f t="shared" ref="MI5:MI68" si="201">(MG5+MH5)/2</f>
        <v>0</v>
      </c>
      <c r="MJ5" s="25">
        <f t="shared" si="97"/>
        <v>0</v>
      </c>
      <c r="MK5" s="25">
        <f t="shared" si="98"/>
        <v>0</v>
      </c>
      <c r="ML5" s="25">
        <f t="shared" ref="ML5:ML68" si="202">(MJ5+MK5)/2</f>
        <v>0</v>
      </c>
      <c r="MM5" s="25">
        <f t="shared" si="99"/>
        <v>0</v>
      </c>
      <c r="MN5" s="25">
        <f t="shared" si="100"/>
        <v>0</v>
      </c>
      <c r="MO5" s="25">
        <f t="shared" ref="MO5:MO68" si="203">(MM5+MN5)/2</f>
        <v>0</v>
      </c>
      <c r="MP5" s="25">
        <f t="shared" si="101"/>
        <v>0</v>
      </c>
      <c r="MQ5" s="25">
        <f t="shared" si="102"/>
        <v>0</v>
      </c>
      <c r="MR5" s="25">
        <f t="shared" ref="MR5:MR68" si="204">(MP5+MQ5)/2</f>
        <v>0</v>
      </c>
      <c r="MS5" s="29">
        <v>1.98</v>
      </c>
      <c r="MT5" s="29">
        <v>0</v>
      </c>
      <c r="MU5" s="29">
        <v>1</v>
      </c>
      <c r="MV5" s="29">
        <v>1</v>
      </c>
      <c r="MW5" s="25">
        <f t="shared" si="103"/>
        <v>1.98</v>
      </c>
      <c r="MX5" s="25">
        <f t="shared" si="104"/>
        <v>5.86</v>
      </c>
      <c r="MY5" s="25">
        <f t="shared" si="105"/>
        <v>0</v>
      </c>
      <c r="MZ5" s="25">
        <f t="shared" si="106"/>
        <v>0</v>
      </c>
      <c r="NA5" s="25">
        <f t="shared" si="107"/>
        <v>1.98</v>
      </c>
      <c r="NB5" s="25">
        <f t="shared" si="108"/>
        <v>4.24</v>
      </c>
      <c r="NC5" s="25">
        <f t="shared" si="109"/>
        <v>0</v>
      </c>
      <c r="ND5" s="25">
        <f t="shared" si="110"/>
        <v>0</v>
      </c>
      <c r="NE5" s="25">
        <f t="shared" ref="NE5:NH68" si="205">(MW5+NA5)/2</f>
        <v>1.98</v>
      </c>
      <c r="NF5" s="25">
        <f t="shared" si="111"/>
        <v>5.0500000000000007</v>
      </c>
      <c r="NG5" s="25">
        <f t="shared" si="111"/>
        <v>0</v>
      </c>
      <c r="NH5" s="25">
        <f t="shared" si="111"/>
        <v>0</v>
      </c>
      <c r="NI5" s="25">
        <f t="shared" si="112"/>
        <v>189.37</v>
      </c>
      <c r="NJ5" s="25">
        <f t="shared" si="113"/>
        <v>0</v>
      </c>
      <c r="NK5" s="25">
        <f t="shared" si="114"/>
        <v>189.37</v>
      </c>
      <c r="NL5" s="25">
        <f t="shared" si="115"/>
        <v>127.41</v>
      </c>
      <c r="NM5" s="25">
        <f t="shared" si="116"/>
        <v>0</v>
      </c>
      <c r="NN5" s="25">
        <f t="shared" ref="NN5:NN68" si="206">ROUND(NL5+NM5,2)</f>
        <v>127.41</v>
      </c>
      <c r="NO5" s="25">
        <f t="shared" si="117"/>
        <v>0</v>
      </c>
      <c r="NP5" s="25">
        <f t="shared" si="118"/>
        <v>0</v>
      </c>
      <c r="NQ5" s="25">
        <f t="shared" ref="NQ5:NQ68" si="207">ROUND(NO5+NP5,2)</f>
        <v>0</v>
      </c>
      <c r="NR5" s="25">
        <f t="shared" si="119"/>
        <v>0</v>
      </c>
      <c r="NS5" s="25">
        <f t="shared" si="120"/>
        <v>0</v>
      </c>
      <c r="NT5" s="25">
        <f t="shared" ref="NT5:NT68" si="208">ROUND(NR5+NS5,2)</f>
        <v>0</v>
      </c>
      <c r="NU5" s="25">
        <f t="shared" si="121"/>
        <v>0</v>
      </c>
      <c r="NV5" s="25">
        <f t="shared" si="122"/>
        <v>0</v>
      </c>
      <c r="NW5" s="25">
        <f t="shared" ref="NW5:NW68" si="209">ROUND(NU5+NV5,2)</f>
        <v>0</v>
      </c>
      <c r="NX5" s="25">
        <f t="shared" ref="NX5:NY68" si="210">ROUND(NL5+NO5+NR5+NU5,2)</f>
        <v>127.41</v>
      </c>
      <c r="NY5" s="25">
        <f t="shared" si="210"/>
        <v>0</v>
      </c>
      <c r="NZ5" s="25">
        <f t="shared" ref="NZ5:NZ68" si="211">ROUND(NX5+NY5,2)</f>
        <v>127.41</v>
      </c>
      <c r="OA5" s="25">
        <f t="shared" ref="OA5:OB68" si="212">ROUND(NI5-NX5,2)</f>
        <v>61.96</v>
      </c>
      <c r="OB5" s="25">
        <f t="shared" si="212"/>
        <v>0</v>
      </c>
      <c r="OC5" s="25">
        <f t="shared" ref="OC5:OC68" si="213">ROUND(OA5+OB5,2)</f>
        <v>61.96</v>
      </c>
      <c r="OD5" s="25">
        <f t="shared" ref="OD5:OF68" si="214">NX5</f>
        <v>127.41</v>
      </c>
      <c r="OE5" s="25">
        <f t="shared" si="123"/>
        <v>0</v>
      </c>
      <c r="OF5" s="25">
        <f t="shared" si="123"/>
        <v>127.41</v>
      </c>
      <c r="OG5" s="25">
        <f t="shared" si="124"/>
        <v>0</v>
      </c>
      <c r="OH5" s="25">
        <f t="shared" si="125"/>
        <v>0</v>
      </c>
      <c r="OI5" s="25">
        <f t="shared" si="126"/>
        <v>0</v>
      </c>
      <c r="OJ5" s="25">
        <f t="shared" si="127"/>
        <v>0</v>
      </c>
      <c r="OK5" s="25">
        <f t="shared" si="128"/>
        <v>0</v>
      </c>
      <c r="OL5" s="25">
        <f t="shared" si="129"/>
        <v>0</v>
      </c>
      <c r="OM5" s="25">
        <f t="shared" ref="OM5:OO68" si="215">(OG5+OJ5)/2</f>
        <v>0</v>
      </c>
      <c r="ON5" s="25">
        <f t="shared" si="215"/>
        <v>0</v>
      </c>
      <c r="OO5" s="25">
        <f t="shared" si="215"/>
        <v>0</v>
      </c>
      <c r="OP5" s="25">
        <f t="shared" si="130"/>
        <v>0</v>
      </c>
      <c r="OQ5" s="25">
        <f t="shared" si="131"/>
        <v>0</v>
      </c>
      <c r="OR5" s="25">
        <f t="shared" ref="OR5:OR68" si="216">OP5-OQ5</f>
        <v>0</v>
      </c>
      <c r="OS5" s="30">
        <v>536263.17000000004</v>
      </c>
      <c r="OT5" s="30">
        <v>2371326.04</v>
      </c>
    </row>
    <row r="6" spans="1:410" ht="33" customHeight="1" x14ac:dyDescent="0.25">
      <c r="A6" s="18">
        <v>3</v>
      </c>
      <c r="B6" s="18" t="s">
        <v>763</v>
      </c>
      <c r="C6" s="18">
        <v>2293.86</v>
      </c>
      <c r="D6" s="16" t="e">
        <f>_xlfn.IFNA(INDEX(#REF!,MATCH(E6,#REF!,0)),0)</f>
        <v>#REF!</v>
      </c>
      <c r="E6" s="18" t="s">
        <v>777</v>
      </c>
      <c r="F6" s="16" t="s">
        <v>765</v>
      </c>
      <c r="G6" s="16" t="s">
        <v>766</v>
      </c>
      <c r="H6" s="16" t="s">
        <v>767</v>
      </c>
      <c r="I6" s="16" t="s">
        <v>768</v>
      </c>
      <c r="J6" s="16" t="s">
        <v>769</v>
      </c>
      <c r="K6" s="16" t="s">
        <v>770</v>
      </c>
      <c r="L6" s="16" t="s">
        <v>771</v>
      </c>
      <c r="M6" s="18">
        <v>1.64</v>
      </c>
      <c r="N6" s="18">
        <v>2.44</v>
      </c>
      <c r="O6" s="19">
        <v>2.04</v>
      </c>
      <c r="P6" s="19">
        <v>2.84</v>
      </c>
      <c r="Q6" s="19">
        <v>0.1</v>
      </c>
      <c r="R6" s="19">
        <v>1.8399999999999999</v>
      </c>
      <c r="S6" s="19">
        <v>2.64</v>
      </c>
      <c r="T6" s="18">
        <v>0.2</v>
      </c>
      <c r="U6" s="18">
        <v>0</v>
      </c>
      <c r="V6" s="18">
        <v>0</v>
      </c>
      <c r="W6" s="18">
        <v>0</v>
      </c>
      <c r="X6" s="18">
        <v>1.64</v>
      </c>
      <c r="Y6" s="18">
        <v>2.4</v>
      </c>
      <c r="Z6" s="20">
        <f t="shared" si="132"/>
        <v>2.7</v>
      </c>
      <c r="AA6" s="18">
        <v>0.22</v>
      </c>
      <c r="AB6" s="18">
        <v>0</v>
      </c>
      <c r="AC6" s="18">
        <v>0</v>
      </c>
      <c r="AD6" s="18">
        <v>0</v>
      </c>
      <c r="AE6" s="18">
        <v>0</v>
      </c>
      <c r="AF6" s="18">
        <v>0</v>
      </c>
      <c r="AG6" s="19">
        <v>1.2</v>
      </c>
      <c r="AH6" s="19">
        <v>2</v>
      </c>
      <c r="AI6" s="20">
        <f t="shared" si="133"/>
        <v>2.85</v>
      </c>
      <c r="AJ6" s="19">
        <v>0</v>
      </c>
      <c r="AK6" s="19">
        <v>0</v>
      </c>
      <c r="AL6" s="20">
        <f t="shared" si="134"/>
        <v>0</v>
      </c>
      <c r="AM6" s="18">
        <v>1.64</v>
      </c>
      <c r="AN6" s="18">
        <v>2</v>
      </c>
      <c r="AO6" s="18">
        <v>0.15</v>
      </c>
      <c r="AP6" s="18">
        <v>0.22</v>
      </c>
      <c r="AQ6" s="18">
        <v>1.64</v>
      </c>
      <c r="AR6" s="18">
        <v>2.2200000000000002</v>
      </c>
      <c r="AS6" s="18">
        <v>0.12</v>
      </c>
      <c r="AT6" s="18">
        <v>0.11</v>
      </c>
      <c r="AU6" s="18">
        <v>0</v>
      </c>
      <c r="AV6" s="18">
        <v>1</v>
      </c>
      <c r="AW6" s="18">
        <v>0</v>
      </c>
      <c r="AX6" s="18">
        <v>0</v>
      </c>
      <c r="AY6" s="18">
        <v>0</v>
      </c>
      <c r="AZ6" s="18">
        <v>0</v>
      </c>
      <c r="BA6" s="18">
        <v>2</v>
      </c>
      <c r="BB6" s="18">
        <v>0</v>
      </c>
      <c r="BC6" s="18">
        <v>0</v>
      </c>
      <c r="BD6" s="18">
        <v>0</v>
      </c>
      <c r="BE6" s="18">
        <v>0</v>
      </c>
      <c r="BF6" s="18">
        <v>0</v>
      </c>
      <c r="BG6" s="18">
        <v>0</v>
      </c>
      <c r="BH6" s="18">
        <v>0</v>
      </c>
      <c r="BI6" s="18">
        <v>0</v>
      </c>
      <c r="BJ6" s="18">
        <v>0</v>
      </c>
      <c r="BK6" s="18">
        <v>0</v>
      </c>
      <c r="BL6" s="18">
        <v>0</v>
      </c>
      <c r="BM6" s="18">
        <v>0</v>
      </c>
      <c r="BN6" s="18">
        <v>0</v>
      </c>
      <c r="BO6" s="18">
        <v>0</v>
      </c>
      <c r="BP6" s="18">
        <v>0</v>
      </c>
      <c r="BQ6" s="18">
        <v>0</v>
      </c>
      <c r="BR6" s="18">
        <v>0</v>
      </c>
      <c r="BS6" s="18">
        <v>0</v>
      </c>
      <c r="BT6" s="18">
        <v>0</v>
      </c>
      <c r="BU6" s="18">
        <v>0</v>
      </c>
      <c r="BV6" s="18">
        <v>0</v>
      </c>
      <c r="BW6" s="18">
        <v>0</v>
      </c>
      <c r="BX6" s="18">
        <v>0</v>
      </c>
      <c r="BY6" s="18">
        <v>0</v>
      </c>
      <c r="BZ6" s="18">
        <v>0</v>
      </c>
      <c r="CA6" s="16" t="e">
        <f>_xlfn.IFNA(IF(RIGHT(D6,2)="=G",0,INDEX(#REF!,MATCH(E6,#REF!,0))),0)</f>
        <v>#REF!</v>
      </c>
      <c r="CB6" s="16" t="s">
        <v>776</v>
      </c>
      <c r="CC6" s="18">
        <v>0</v>
      </c>
      <c r="CD6" s="18">
        <v>0</v>
      </c>
      <c r="CE6" s="18">
        <v>1.4</v>
      </c>
      <c r="CF6" s="18">
        <v>0.73</v>
      </c>
      <c r="CG6" s="18">
        <v>0.12</v>
      </c>
      <c r="CH6" s="18">
        <v>3</v>
      </c>
      <c r="CI6" s="16" t="s">
        <v>98</v>
      </c>
      <c r="CJ6" s="18">
        <v>0</v>
      </c>
      <c r="CK6" s="20">
        <f t="shared" si="135"/>
        <v>2.4</v>
      </c>
      <c r="CL6" s="20">
        <f t="shared" si="136"/>
        <v>2.4</v>
      </c>
      <c r="CM6" s="18">
        <v>33.75</v>
      </c>
      <c r="CN6" s="21">
        <v>35.1</v>
      </c>
      <c r="CO6" s="18">
        <v>34.261000000000003</v>
      </c>
      <c r="CP6" s="22">
        <f t="shared" si="0"/>
        <v>34.26</v>
      </c>
      <c r="CQ6" s="22">
        <f t="shared" si="1"/>
        <v>31.86</v>
      </c>
      <c r="CR6" s="22">
        <f t="shared" si="137"/>
        <v>2.4</v>
      </c>
      <c r="CS6" s="22">
        <f t="shared" si="138"/>
        <v>31.959999999999997</v>
      </c>
      <c r="CT6" s="22">
        <f t="shared" si="2"/>
        <v>32.159999999999997</v>
      </c>
      <c r="CU6" s="23">
        <v>32.159999999999997</v>
      </c>
      <c r="CV6" s="22">
        <f t="shared" si="139"/>
        <v>2.7</v>
      </c>
      <c r="CW6" s="22">
        <f t="shared" si="3"/>
        <v>0</v>
      </c>
      <c r="CX6" s="22">
        <f t="shared" si="4"/>
        <v>0</v>
      </c>
      <c r="CY6" s="22">
        <f t="shared" si="5"/>
        <v>34.83</v>
      </c>
      <c r="CZ6" s="22">
        <f t="shared" si="6"/>
        <v>34.979999999999997</v>
      </c>
      <c r="DA6" s="24">
        <v>35.1</v>
      </c>
      <c r="DB6" s="20">
        <f t="shared" si="140"/>
        <v>3.24</v>
      </c>
      <c r="DC6" s="20">
        <f t="shared" si="141"/>
        <v>0.84</v>
      </c>
      <c r="DD6" s="20">
        <f t="shared" si="142"/>
        <v>2.4000000000000004</v>
      </c>
      <c r="DE6" s="20">
        <f t="shared" si="7"/>
        <v>0.1</v>
      </c>
      <c r="DF6" s="20">
        <f t="shared" si="8"/>
        <v>0.2</v>
      </c>
      <c r="DG6" s="20">
        <f t="shared" si="9"/>
        <v>2.1</v>
      </c>
      <c r="DH6" s="20">
        <f t="shared" si="10"/>
        <v>0</v>
      </c>
      <c r="DI6" s="20">
        <f t="shared" si="11"/>
        <v>0</v>
      </c>
      <c r="DJ6" s="20">
        <f t="shared" si="12"/>
        <v>0</v>
      </c>
      <c r="DK6" s="20">
        <f t="shared" si="143"/>
        <v>2.4000000000000004</v>
      </c>
      <c r="DL6" s="20">
        <f t="shared" si="144"/>
        <v>0</v>
      </c>
      <c r="DM6" s="20">
        <f t="shared" si="145"/>
        <v>0</v>
      </c>
      <c r="DN6" s="20">
        <f t="shared" si="146"/>
        <v>0</v>
      </c>
      <c r="DO6" s="18">
        <v>3.04</v>
      </c>
      <c r="DP6" s="18">
        <v>0</v>
      </c>
      <c r="DQ6" s="18">
        <v>1</v>
      </c>
      <c r="DR6" s="18">
        <v>1</v>
      </c>
      <c r="DS6" s="25">
        <f t="shared" si="147"/>
        <v>3.04</v>
      </c>
      <c r="DT6" s="25">
        <f t="shared" si="148"/>
        <v>0</v>
      </c>
      <c r="DU6" s="25">
        <f t="shared" si="149"/>
        <v>7.3</v>
      </c>
      <c r="DV6" s="25">
        <f t="shared" si="150"/>
        <v>0</v>
      </c>
      <c r="DW6" s="25">
        <f t="shared" si="151"/>
        <v>7.3</v>
      </c>
      <c r="DX6" s="25">
        <f t="shared" si="152"/>
        <v>14.89</v>
      </c>
      <c r="DY6" s="25">
        <f t="shared" si="153"/>
        <v>0</v>
      </c>
      <c r="DZ6" s="25">
        <f t="shared" si="154"/>
        <v>14.89</v>
      </c>
      <c r="EA6" s="25">
        <f t="shared" si="155"/>
        <v>9.9499999999999993</v>
      </c>
      <c r="EB6" s="25">
        <f t="shared" si="156"/>
        <v>0</v>
      </c>
      <c r="EC6" s="25">
        <f t="shared" si="157"/>
        <v>9.9499999999999993</v>
      </c>
      <c r="ED6" s="25">
        <f t="shared" si="158"/>
        <v>4.9400000000000004</v>
      </c>
      <c r="EE6" s="25">
        <f t="shared" si="158"/>
        <v>0</v>
      </c>
      <c r="EF6" s="25">
        <f t="shared" si="159"/>
        <v>4.9400000000000004</v>
      </c>
      <c r="EG6" s="25">
        <f t="shared" si="160"/>
        <v>9.9499999999999993</v>
      </c>
      <c r="EH6" s="25">
        <f t="shared" si="160"/>
        <v>0</v>
      </c>
      <c r="EI6" s="25">
        <f t="shared" si="161"/>
        <v>9.9499999999999993</v>
      </c>
      <c r="EJ6" s="18">
        <v>2293.86</v>
      </c>
      <c r="EK6" s="18">
        <v>2255.16</v>
      </c>
      <c r="EL6" s="18" t="s">
        <v>777</v>
      </c>
      <c r="EM6" s="18" t="s">
        <v>778</v>
      </c>
      <c r="EN6" s="16" t="s">
        <v>774</v>
      </c>
      <c r="EO6" s="16" t="s">
        <v>131</v>
      </c>
      <c r="EP6" s="16" t="e">
        <f>IF(OR(EN6="Cống tròn",EN6="Cống hộp",EN6="Ống nhựa"),INDEX(#REF!,MATCH(E6,#REF!,0)),IF(OR(EN6="Rãnh xây",EN6="Rãnh bê tông"),INDEX(#REF!,MATCH(E6,#REF!,0)),0))</f>
        <v>#REF!</v>
      </c>
      <c r="EQ6" s="18">
        <v>37.50000000000027</v>
      </c>
      <c r="ER6" s="19">
        <v>1</v>
      </c>
      <c r="ES6" s="25">
        <f t="shared" si="162"/>
        <v>37</v>
      </c>
      <c r="ET6" s="1" t="e">
        <f>_xlfn.IFNA(IF(EN6="Cống tròn",INDEX(#REF!,MATCH(E6,#REF!,0)),IF(EN6="Cống hộp",INDEX(#REF!,MATCH(E6,#REF!,0)),EU6&amp;" ,"&amp;EV6)),0)</f>
        <v>#REF!</v>
      </c>
      <c r="EU6" s="16" t="s">
        <v>769</v>
      </c>
      <c r="EV6" s="16" t="s">
        <v>775</v>
      </c>
      <c r="EW6" s="16" t="e">
        <f>_xlfn.IFNA(INDEX(#REF!,MATCH(E6,#REF!,0)),0)</f>
        <v>#REF!</v>
      </c>
      <c r="EX6" s="16"/>
      <c r="EY6" s="18">
        <v>0</v>
      </c>
      <c r="EZ6" s="18">
        <v>0</v>
      </c>
      <c r="FA6" s="18">
        <v>0</v>
      </c>
      <c r="FB6" s="19">
        <v>0</v>
      </c>
      <c r="FC6" s="19">
        <v>0</v>
      </c>
      <c r="FD6" s="25">
        <f t="shared" si="13"/>
        <v>0</v>
      </c>
      <c r="FE6" s="25">
        <f t="shared" si="163"/>
        <v>0</v>
      </c>
      <c r="FF6" s="19">
        <v>0.14000000000000001</v>
      </c>
      <c r="FG6" s="19">
        <v>2</v>
      </c>
      <c r="FH6" s="19">
        <v>1.5</v>
      </c>
      <c r="FI6" s="25">
        <f t="shared" si="164"/>
        <v>1.78</v>
      </c>
      <c r="FJ6" s="19">
        <v>0</v>
      </c>
      <c r="FK6" s="19">
        <v>0</v>
      </c>
      <c r="FL6" s="19">
        <v>0.2</v>
      </c>
      <c r="FM6" s="19">
        <v>1.6</v>
      </c>
      <c r="FN6" s="19">
        <v>0</v>
      </c>
      <c r="FO6" s="25">
        <f t="shared" si="165"/>
        <v>1.98</v>
      </c>
      <c r="FP6" s="19">
        <v>1.4999999999999999E-2</v>
      </c>
      <c r="FQ6" s="19">
        <v>1</v>
      </c>
      <c r="FR6" s="25">
        <f t="shared" si="14"/>
        <v>36</v>
      </c>
      <c r="FS6" s="25">
        <f t="shared" si="15"/>
        <v>0.52500000000000002</v>
      </c>
      <c r="FT6" s="25">
        <f t="shared" si="16"/>
        <v>36.524999999999999</v>
      </c>
      <c r="FU6" s="25">
        <f t="shared" si="17"/>
        <v>-0.97500000000027143</v>
      </c>
      <c r="FV6" s="25" t="str">
        <f t="shared" si="166"/>
        <v>Thêm 01</v>
      </c>
      <c r="FW6" s="25">
        <f t="shared" si="167"/>
        <v>0.04</v>
      </c>
      <c r="FX6" s="1"/>
      <c r="FY6" s="1"/>
      <c r="FZ6" s="1"/>
      <c r="GA6" s="1"/>
      <c r="GB6" s="19">
        <v>0</v>
      </c>
      <c r="GC6" s="19">
        <v>0</v>
      </c>
      <c r="GD6" s="19">
        <v>0</v>
      </c>
      <c r="GE6" s="19">
        <v>0</v>
      </c>
      <c r="GF6" s="19">
        <v>0</v>
      </c>
      <c r="GG6" s="19">
        <v>0</v>
      </c>
      <c r="GH6" s="19">
        <v>0</v>
      </c>
      <c r="GI6" s="19">
        <v>0</v>
      </c>
      <c r="GJ6" s="19">
        <v>0</v>
      </c>
      <c r="GK6" s="19">
        <v>0</v>
      </c>
      <c r="GL6" s="25">
        <f t="shared" si="18"/>
        <v>0</v>
      </c>
      <c r="GM6" s="25">
        <f t="shared" si="168"/>
        <v>0</v>
      </c>
      <c r="GN6" s="19">
        <v>0</v>
      </c>
      <c r="GO6" s="19">
        <v>0</v>
      </c>
      <c r="GP6" s="19">
        <v>0</v>
      </c>
      <c r="GQ6" s="19">
        <v>0</v>
      </c>
      <c r="GR6" s="1" t="e">
        <f>_xlfn.IFNA(INDEX(#REF!,MATCH(E6,#REF!,0)),0)</f>
        <v>#REF!</v>
      </c>
      <c r="GS6" s="1"/>
      <c r="GT6" s="19">
        <v>0</v>
      </c>
      <c r="GU6" s="19">
        <v>0</v>
      </c>
      <c r="GV6" s="19">
        <v>0</v>
      </c>
      <c r="GW6" s="19">
        <v>0</v>
      </c>
      <c r="GX6" s="25">
        <f t="shared" si="19"/>
        <v>0</v>
      </c>
      <c r="GY6" s="25">
        <f t="shared" si="20"/>
        <v>0</v>
      </c>
      <c r="GZ6" s="25">
        <f t="shared" si="169"/>
        <v>0</v>
      </c>
      <c r="HA6" s="1" t="e" cm="1">
        <f t="array" ref="HA6">INDEX(#REF!,MATCH(EJ6&amp;EK6&amp;HD6&amp;HE6&amp;HF6,#REF!&amp;#REF!&amp;#REF!&amp;#REF!&amp;#REF!,0))</f>
        <v>#REF!</v>
      </c>
      <c r="HB6" s="1"/>
      <c r="HC6" s="25">
        <f t="shared" si="170"/>
        <v>0</v>
      </c>
      <c r="HD6" s="19">
        <v>0</v>
      </c>
      <c r="HE6" s="19">
        <v>0</v>
      </c>
      <c r="HF6" s="19">
        <v>0</v>
      </c>
      <c r="HG6" s="1" t="e" cm="1">
        <f t="array" ref="HG6">INDEX(#REF!,MATCH(EJ6&amp;EK6&amp;HJ6&amp;HK6&amp;HL6,#REF!&amp;#REF!&amp;#REF!&amp;#REF!&amp;#REF!,0))</f>
        <v>#REF!</v>
      </c>
      <c r="HH6" s="1"/>
      <c r="HI6" s="25">
        <f t="shared" si="171"/>
        <v>0</v>
      </c>
      <c r="HJ6" s="25">
        <f t="shared" si="172"/>
        <v>0</v>
      </c>
      <c r="HK6" s="19">
        <v>0</v>
      </c>
      <c r="HL6" s="19">
        <v>0</v>
      </c>
      <c r="HM6" s="19">
        <v>0.01</v>
      </c>
      <c r="HN6" s="19">
        <v>1</v>
      </c>
      <c r="HO6" s="25">
        <f t="shared" si="173"/>
        <v>0</v>
      </c>
      <c r="HP6" s="25">
        <f t="shared" si="174"/>
        <v>0</v>
      </c>
      <c r="HQ6" s="25">
        <f t="shared" si="175"/>
        <v>0</v>
      </c>
      <c r="HR6" s="25">
        <f t="shared" si="176"/>
        <v>0</v>
      </c>
      <c r="HS6" s="25">
        <f t="shared" si="177"/>
        <v>0</v>
      </c>
      <c r="HT6" s="19">
        <v>0</v>
      </c>
      <c r="HU6" s="19">
        <v>0</v>
      </c>
      <c r="HV6" s="19">
        <v>0</v>
      </c>
      <c r="HW6" s="25">
        <f t="shared" si="178"/>
        <v>0</v>
      </c>
      <c r="HX6" s="19">
        <v>0</v>
      </c>
      <c r="HY6" s="19">
        <v>0</v>
      </c>
      <c r="HZ6" s="21">
        <v>34.26</v>
      </c>
      <c r="IA6" s="20">
        <f>ROUND(IF(EN6="Cống tròn",IF(EN6="Cống tròn",IF(EU6="Không có móng",IQ6-FF6,IF(EU6="Đế",IP6-FN6,IF(OR(EU6="Móng bê tông",EU6="Móng bê tông kết hợp đế"),II6-FJ6,0))),0),IF(EN6="Cống hộp",IF(AND(EN6="Cống hộp",EU6="Không có móng"),IQ6-GF6,IF(AND(EN6="Cống hộp",EU6="Móng bê tông"),IJ6-GB6,0)),IF(OR(EN6="Rãnh xây",EN6="Rãnh bê tông"),IF(OR(EN6="Rãnh xây",EN6="Rãnh bê tông"),IK6-GB6,0),IF(EN6="Ống nhựa",IF(AND(EN6="Ống nhựa",EU6="Không đắp cát"),IQ6-HT6,IF(AND(EN6="Ống nhựa",EU6="Đắp cát"),IH6-HX6,0)),IF(EN6="Rãnh thang",IF(EN6="Rãnh thang",IF(EU6="Móng bê tông",#REF!-#REF!,IQ6),0),0))))),2)</f>
        <v>32.119999999999997</v>
      </c>
      <c r="IB6" s="20">
        <f t="shared" si="179"/>
        <v>2.1400000000000006</v>
      </c>
      <c r="IC6" s="20">
        <f t="shared" si="21"/>
        <v>32.119999999999997</v>
      </c>
      <c r="ID6" s="20">
        <f t="shared" si="22"/>
        <v>0</v>
      </c>
      <c r="IE6" s="20">
        <f t="shared" si="23"/>
        <v>0</v>
      </c>
      <c r="IF6" s="20">
        <f t="shared" si="24"/>
        <v>0</v>
      </c>
      <c r="IG6" s="20">
        <f>IF(EN6="Rãnh thang",IF(AND(EN6="Rãnh thang",EU6="Móng bê tông"),IQ6-#REF!,0),IF(EN6="Ống nhựa",IF(AND(EN6="Ống nhựa",EU6="Đắp cát"),IQ6-HT6,0),IF(EN6="Cống tròn",IF(EN6="Cống tròn",IF(OR(EU6="Móng bê tông",EU6="Móng bê tông kết hợp đế"),IM6-FL6,0),0),IF(EN6="Cống hộp",IF(AND(EN6="Cống hộp",EU6="Móng bê tông"),IN6-GD6,0),IF(OR(EN6="Rãnh xây",EN6="Rãnh bê tông"),IF(AND(EN6="Rãnh xây",EU6="Móng bê tông"),IO6-GD6,IF(AND(EN6="Rãnh bê tông",EU6="Móng bê tông"),IO6-GD6,0)),0)))))</f>
        <v>32.119999999999997</v>
      </c>
      <c r="IH6" s="20">
        <f t="shared" si="25"/>
        <v>0</v>
      </c>
      <c r="II6" s="20">
        <f t="shared" si="26"/>
        <v>32.119999999999997</v>
      </c>
      <c r="IJ6" s="20">
        <f t="shared" si="27"/>
        <v>0</v>
      </c>
      <c r="IK6" s="20">
        <f t="shared" si="28"/>
        <v>0</v>
      </c>
      <c r="IL6" s="20">
        <f t="shared" si="29"/>
        <v>32.32</v>
      </c>
      <c r="IM6" s="20">
        <f t="shared" si="30"/>
        <v>32.32</v>
      </c>
      <c r="IN6" s="20">
        <f t="shared" si="31"/>
        <v>0</v>
      </c>
      <c r="IO6" s="20">
        <f t="shared" si="32"/>
        <v>0</v>
      </c>
      <c r="IP6" s="20">
        <f t="shared" si="33"/>
        <v>0</v>
      </c>
      <c r="IQ6" s="18">
        <v>32.46</v>
      </c>
      <c r="IR6" s="25">
        <f t="shared" si="180"/>
        <v>0</v>
      </c>
      <c r="IS6" s="25">
        <f t="shared" si="34"/>
        <v>0</v>
      </c>
      <c r="IT6" s="25">
        <f t="shared" si="35"/>
        <v>0</v>
      </c>
      <c r="IU6" s="25">
        <f>ROUND(IF(EN6="Cống tròn",IF(EN6="Cống tròn",IV6+FF6,0),IF(EN6="Cống hộp",IF(EN6="Cống hộp",IV6+GP6,0),IF(OR(EN6="Rãnh xây",EN6="Rãnh bê tông"),IF(OR(EN6="Rãnh xây",EN6="Rãnh bê tông"),IV6+GP6,0),IF(EN6="ống nhựa",IF(EN6="Ống nhựa",IV6+HT6,0),IF(EN6="Rãnh thang",IF(EN6="Rãnh thang",IQ6+#REF!,0),0))))),2)</f>
        <v>32.880000000000003</v>
      </c>
      <c r="IV6" s="19">
        <v>32.739999999999995</v>
      </c>
      <c r="IW6" s="25">
        <f t="shared" si="36"/>
        <v>32.880000000000003</v>
      </c>
      <c r="IX6" s="25">
        <f t="shared" si="37"/>
        <v>0</v>
      </c>
      <c r="IY6" s="25">
        <f t="shared" si="38"/>
        <v>0</v>
      </c>
      <c r="IZ6" s="25">
        <f t="shared" si="39"/>
        <v>0</v>
      </c>
      <c r="JA6" s="25">
        <f t="shared" si="40"/>
        <v>0</v>
      </c>
      <c r="JB6" s="21">
        <v>33.04</v>
      </c>
      <c r="JC6" s="20">
        <f>ROUND(IF(EN6="Cống tròn",IF(EN6="Cống tròn",IF(EU6="Không có móng",JS6-FF6,IF(EU6="Đế",JR6-FN6,IF(OR(EU6="Móng bê tông",EU6="Móng bê tông kết hợp đế"),JK6-FJ6,0))),0),IF(EN6="Cống hộp",IF(AND(EN6="Cống hộp",EU6="Không có móng"),JS6-GF6,IF(AND(EN6="Cống hộp",EU6="Móng bê tông"),JL6-GB6,0)),IF(OR(EN6="Rãnh xây",EN6="Rãnh bê tông"),IF(OR(EN6="Rãnh xây",EN6="Rãnh bê tông"),JM6-GB6,0),IF(EN6="Ống nhựa",IF(AND(EN6="Ống nhựa",EU6="Không đắp cát"),JS6-HT6,IF(AND(EN6="Ống nhựa",EU6="Đắp cát"),JJ6-HX6,0)),IF(EN6="Rãnh thang",IF(EN6="Rãnh thang",IF(EU6="Móng bê tông",#REF!-#REF!,JS6),0),0))))),2)</f>
        <v>30.9</v>
      </c>
      <c r="JD6" s="20">
        <f t="shared" si="181"/>
        <v>2.1400000000000006</v>
      </c>
      <c r="JE6" s="20">
        <f t="shared" si="41"/>
        <v>30.9</v>
      </c>
      <c r="JF6" s="20">
        <f t="shared" si="42"/>
        <v>0</v>
      </c>
      <c r="JG6" s="20">
        <f t="shared" si="43"/>
        <v>0</v>
      </c>
      <c r="JH6" s="20">
        <f t="shared" si="44"/>
        <v>0</v>
      </c>
      <c r="JI6" s="20">
        <f>IF(EN6="Rãnh thang",IF(AND(EN6="Rãnh thang",EU6="Móng bê tông"),JS6-#REF!,0),IF(EN6="Ống nhựa",IF(AND(EN6="Ống nhựa",EU6="Đắp cát"),JS6-HT6,0),IF(EN6="Cống tròn",IF(EN6="Cống tròn",IF(OR(EU6="Móng bê tông",EU6="Móng bê tông kết hợp đế"),JO6-FL6,0),0),IF(EN6="Cống hộp",IF(AND(EN6="Cống hộp",EU6="Móng bê tông"),JP6-GD6,0),IF(OR(EN6="Rãnh xây",EN6="Rãnh bê tông"),IF(AND(EN6="Rãnh xây",EU6="Móng bê tông"),JQ6-GD6,IF(AND(EN6="Rãnh bê tông",EU6="Móng bê tông"),JQ6-GD6,0)),0)))))</f>
        <v>30.9</v>
      </c>
      <c r="JJ6" s="20">
        <f t="shared" si="45"/>
        <v>0</v>
      </c>
      <c r="JK6" s="20">
        <f t="shared" si="46"/>
        <v>30.9</v>
      </c>
      <c r="JL6" s="20">
        <f t="shared" si="47"/>
        <v>0</v>
      </c>
      <c r="JM6" s="20">
        <f t="shared" si="48"/>
        <v>0</v>
      </c>
      <c r="JN6" s="20">
        <f t="shared" si="49"/>
        <v>31.099999999999998</v>
      </c>
      <c r="JO6" s="20">
        <f t="shared" si="50"/>
        <v>31.099999999999998</v>
      </c>
      <c r="JP6" s="20">
        <f t="shared" si="51"/>
        <v>0</v>
      </c>
      <c r="JQ6" s="20">
        <f t="shared" si="52"/>
        <v>0</v>
      </c>
      <c r="JR6" s="20">
        <f t="shared" si="53"/>
        <v>0</v>
      </c>
      <c r="JS6" s="26">
        <v>31.24</v>
      </c>
      <c r="JT6" s="25">
        <f t="shared" si="182"/>
        <v>0</v>
      </c>
      <c r="JU6" s="25">
        <f t="shared" si="54"/>
        <v>0</v>
      </c>
      <c r="JV6" s="25">
        <f t="shared" si="55"/>
        <v>0</v>
      </c>
      <c r="JW6" s="25">
        <f>ROUND(IF(EN6="Cống tròn",IF(EN6="Cống tròn",JX6+FF6,0),IF(EN6="Cống hộp",IF(EN6="Cống hộp",JX6+GP6,0),IF(OR(EN6="Rãnh xây",EN6="Rãnh bê tông"),IF(OR(EN6="Rãnh xây",EN6="Rãnh bê tông"),JX6+GP6,0),IF(EN6="ống nhựa",IF(EN6="Ống nhựa",JX6+HT6,0),IF(EN6="Rãnh thang",IF(EN6="Rãnh thang",JS6+#REF!,0),0))))),2)</f>
        <v>32.880000000000003</v>
      </c>
      <c r="JX6" s="27">
        <v>32.739999999999995</v>
      </c>
      <c r="JY6" s="25">
        <f t="shared" si="56"/>
        <v>32.880000000000003</v>
      </c>
      <c r="JZ6" s="25">
        <f t="shared" si="57"/>
        <v>0</v>
      </c>
      <c r="KA6" s="25">
        <f t="shared" si="58"/>
        <v>0</v>
      </c>
      <c r="KB6" s="25">
        <f t="shared" si="59"/>
        <v>0</v>
      </c>
      <c r="KC6" s="25">
        <f t="shared" si="60"/>
        <v>0</v>
      </c>
      <c r="KD6" s="28" t="s">
        <v>98</v>
      </c>
      <c r="KE6" s="27">
        <v>0</v>
      </c>
      <c r="KF6" s="25">
        <f t="shared" si="61"/>
        <v>2.1400000000000006</v>
      </c>
      <c r="KG6" s="25">
        <f t="shared" si="183"/>
        <v>2.1400000000000006</v>
      </c>
      <c r="KH6" s="27">
        <v>0</v>
      </c>
      <c r="KI6" s="25">
        <f t="shared" si="62"/>
        <v>2.1400000000000006</v>
      </c>
      <c r="KJ6" s="25">
        <f t="shared" si="184"/>
        <v>2.1400000000000006</v>
      </c>
      <c r="KK6" s="25">
        <f t="shared" si="63"/>
        <v>0</v>
      </c>
      <c r="KL6" s="25">
        <f t="shared" si="64"/>
        <v>0</v>
      </c>
      <c r="KM6" s="25">
        <f t="shared" si="185"/>
        <v>0</v>
      </c>
      <c r="KN6" s="25">
        <f t="shared" si="65"/>
        <v>0</v>
      </c>
      <c r="KO6" s="25">
        <f t="shared" si="66"/>
        <v>0</v>
      </c>
      <c r="KP6" s="25">
        <f t="shared" si="186"/>
        <v>0</v>
      </c>
      <c r="KQ6" s="25">
        <f t="shared" si="67"/>
        <v>0.2</v>
      </c>
      <c r="KR6" s="25">
        <f t="shared" si="68"/>
        <v>0.2</v>
      </c>
      <c r="KS6" s="25">
        <f t="shared" si="187"/>
        <v>0.2</v>
      </c>
      <c r="KT6" s="25">
        <f t="shared" si="69"/>
        <v>0</v>
      </c>
      <c r="KU6" s="25">
        <f t="shared" si="70"/>
        <v>0</v>
      </c>
      <c r="KV6" s="25">
        <f t="shared" si="188"/>
        <v>0</v>
      </c>
      <c r="KW6" s="25">
        <f t="shared" si="71"/>
        <v>0</v>
      </c>
      <c r="KX6" s="25">
        <f t="shared" si="72"/>
        <v>0</v>
      </c>
      <c r="KY6" s="25">
        <f t="shared" si="189"/>
        <v>0</v>
      </c>
      <c r="KZ6" s="25">
        <f t="shared" si="73"/>
        <v>0</v>
      </c>
      <c r="LA6" s="25">
        <f t="shared" si="74"/>
        <v>0</v>
      </c>
      <c r="LB6" s="25">
        <f t="shared" si="190"/>
        <v>0</v>
      </c>
      <c r="LC6" s="25">
        <f t="shared" si="75"/>
        <v>1.98</v>
      </c>
      <c r="LD6" s="25">
        <f t="shared" si="76"/>
        <v>1.98</v>
      </c>
      <c r="LE6" s="25">
        <f t="shared" si="191"/>
        <v>1.98</v>
      </c>
      <c r="LF6" s="25">
        <f t="shared" si="77"/>
        <v>0</v>
      </c>
      <c r="LG6" s="25">
        <f t="shared" si="78"/>
        <v>0</v>
      </c>
      <c r="LH6" s="25">
        <f t="shared" si="192"/>
        <v>0</v>
      </c>
      <c r="LI6" s="25">
        <f t="shared" si="79"/>
        <v>0</v>
      </c>
      <c r="LJ6" s="25">
        <f t="shared" si="80"/>
        <v>0</v>
      </c>
      <c r="LK6" s="25">
        <f t="shared" si="193"/>
        <v>0</v>
      </c>
      <c r="LL6" s="25">
        <f t="shared" si="81"/>
        <v>0</v>
      </c>
      <c r="LM6" s="25">
        <f t="shared" si="82"/>
        <v>0</v>
      </c>
      <c r="LN6" s="25">
        <f t="shared" si="194"/>
        <v>0</v>
      </c>
      <c r="LO6" s="25">
        <f t="shared" si="83"/>
        <v>0</v>
      </c>
      <c r="LP6" s="25">
        <f t="shared" si="84"/>
        <v>0</v>
      </c>
      <c r="LQ6" s="25">
        <f t="shared" si="195"/>
        <v>0</v>
      </c>
      <c r="LR6" s="25">
        <f t="shared" si="85"/>
        <v>0</v>
      </c>
      <c r="LS6" s="25">
        <f t="shared" si="86"/>
        <v>0</v>
      </c>
      <c r="LT6" s="25">
        <f t="shared" si="196"/>
        <v>0</v>
      </c>
      <c r="LU6" s="25">
        <f t="shared" si="87"/>
        <v>0</v>
      </c>
      <c r="LV6" s="25">
        <f t="shared" si="88"/>
        <v>0</v>
      </c>
      <c r="LW6" s="25">
        <f t="shared" si="197"/>
        <v>0</v>
      </c>
      <c r="LX6" s="25">
        <f t="shared" si="89"/>
        <v>0</v>
      </c>
      <c r="LY6" s="25">
        <f t="shared" si="90"/>
        <v>0</v>
      </c>
      <c r="LZ6" s="25">
        <f t="shared" si="198"/>
        <v>0</v>
      </c>
      <c r="MA6" s="25">
        <f t="shared" si="91"/>
        <v>0</v>
      </c>
      <c r="MB6" s="25">
        <f t="shared" si="92"/>
        <v>0</v>
      </c>
      <c r="MC6" s="25">
        <f t="shared" si="199"/>
        <v>0</v>
      </c>
      <c r="MD6" s="25">
        <f t="shared" si="93"/>
        <v>0</v>
      </c>
      <c r="ME6" s="25">
        <f t="shared" si="94"/>
        <v>0</v>
      </c>
      <c r="MF6" s="25">
        <f t="shared" si="200"/>
        <v>0</v>
      </c>
      <c r="MG6" s="25">
        <f t="shared" si="95"/>
        <v>0</v>
      </c>
      <c r="MH6" s="25">
        <f t="shared" si="96"/>
        <v>0</v>
      </c>
      <c r="MI6" s="25">
        <f t="shared" si="201"/>
        <v>0</v>
      </c>
      <c r="MJ6" s="25">
        <f t="shared" si="97"/>
        <v>0</v>
      </c>
      <c r="MK6" s="25">
        <f t="shared" si="98"/>
        <v>0</v>
      </c>
      <c r="ML6" s="25">
        <f t="shared" si="202"/>
        <v>0</v>
      </c>
      <c r="MM6" s="25">
        <f t="shared" si="99"/>
        <v>0</v>
      </c>
      <c r="MN6" s="25">
        <f t="shared" si="100"/>
        <v>0</v>
      </c>
      <c r="MO6" s="25">
        <f t="shared" si="203"/>
        <v>0</v>
      </c>
      <c r="MP6" s="25">
        <f t="shared" si="101"/>
        <v>0</v>
      </c>
      <c r="MQ6" s="25">
        <f t="shared" si="102"/>
        <v>0</v>
      </c>
      <c r="MR6" s="25">
        <f t="shared" si="204"/>
        <v>0</v>
      </c>
      <c r="MS6" s="29">
        <v>1.98</v>
      </c>
      <c r="MT6" s="29">
        <v>0</v>
      </c>
      <c r="MU6" s="29">
        <v>1</v>
      </c>
      <c r="MV6" s="29">
        <v>1</v>
      </c>
      <c r="MW6" s="25">
        <f t="shared" si="103"/>
        <v>1.98</v>
      </c>
      <c r="MX6" s="25">
        <f t="shared" si="104"/>
        <v>4.24</v>
      </c>
      <c r="MY6" s="25">
        <f t="shared" si="105"/>
        <v>0</v>
      </c>
      <c r="MZ6" s="25">
        <f t="shared" si="106"/>
        <v>0</v>
      </c>
      <c r="NA6" s="25">
        <f t="shared" si="107"/>
        <v>1.98</v>
      </c>
      <c r="NB6" s="25">
        <f t="shared" si="108"/>
        <v>4.24</v>
      </c>
      <c r="NC6" s="25">
        <f t="shared" si="109"/>
        <v>0</v>
      </c>
      <c r="ND6" s="25">
        <f t="shared" si="110"/>
        <v>0</v>
      </c>
      <c r="NE6" s="25">
        <f t="shared" si="205"/>
        <v>1.98</v>
      </c>
      <c r="NF6" s="25">
        <f t="shared" si="111"/>
        <v>4.24</v>
      </c>
      <c r="NG6" s="25">
        <f t="shared" si="111"/>
        <v>0</v>
      </c>
      <c r="NH6" s="25">
        <f t="shared" si="111"/>
        <v>0</v>
      </c>
      <c r="NI6" s="25">
        <f t="shared" si="112"/>
        <v>159</v>
      </c>
      <c r="NJ6" s="25">
        <f t="shared" si="113"/>
        <v>0</v>
      </c>
      <c r="NK6" s="25">
        <f t="shared" si="114"/>
        <v>159</v>
      </c>
      <c r="NL6" s="25">
        <f t="shared" si="115"/>
        <v>127.41</v>
      </c>
      <c r="NM6" s="25">
        <f t="shared" si="116"/>
        <v>0</v>
      </c>
      <c r="NN6" s="25">
        <f t="shared" si="206"/>
        <v>127.41</v>
      </c>
      <c r="NO6" s="25">
        <f t="shared" si="117"/>
        <v>0</v>
      </c>
      <c r="NP6" s="25">
        <f t="shared" si="118"/>
        <v>0</v>
      </c>
      <c r="NQ6" s="25">
        <f t="shared" si="207"/>
        <v>0</v>
      </c>
      <c r="NR6" s="25">
        <f t="shared" si="119"/>
        <v>0</v>
      </c>
      <c r="NS6" s="25">
        <f t="shared" si="120"/>
        <v>0</v>
      </c>
      <c r="NT6" s="25">
        <f t="shared" si="208"/>
        <v>0</v>
      </c>
      <c r="NU6" s="25">
        <f t="shared" si="121"/>
        <v>0</v>
      </c>
      <c r="NV6" s="25">
        <f t="shared" si="122"/>
        <v>0</v>
      </c>
      <c r="NW6" s="25">
        <f t="shared" si="209"/>
        <v>0</v>
      </c>
      <c r="NX6" s="25">
        <f t="shared" si="210"/>
        <v>127.41</v>
      </c>
      <c r="NY6" s="25">
        <f t="shared" si="210"/>
        <v>0</v>
      </c>
      <c r="NZ6" s="25">
        <f t="shared" si="211"/>
        <v>127.41</v>
      </c>
      <c r="OA6" s="25">
        <f t="shared" si="212"/>
        <v>31.59</v>
      </c>
      <c r="OB6" s="25">
        <f t="shared" si="212"/>
        <v>0</v>
      </c>
      <c r="OC6" s="25">
        <f t="shared" si="213"/>
        <v>31.59</v>
      </c>
      <c r="OD6" s="25">
        <f t="shared" si="214"/>
        <v>127.41</v>
      </c>
      <c r="OE6" s="25">
        <f t="shared" si="123"/>
        <v>0</v>
      </c>
      <c r="OF6" s="25">
        <f t="shared" si="123"/>
        <v>127.41</v>
      </c>
      <c r="OG6" s="25">
        <f t="shared" si="124"/>
        <v>0</v>
      </c>
      <c r="OH6" s="25">
        <f t="shared" si="125"/>
        <v>0</v>
      </c>
      <c r="OI6" s="25">
        <f t="shared" si="126"/>
        <v>0</v>
      </c>
      <c r="OJ6" s="25">
        <f t="shared" si="127"/>
        <v>0</v>
      </c>
      <c r="OK6" s="25">
        <f t="shared" si="128"/>
        <v>0</v>
      </c>
      <c r="OL6" s="25">
        <f t="shared" si="129"/>
        <v>0</v>
      </c>
      <c r="OM6" s="25">
        <f t="shared" si="215"/>
        <v>0</v>
      </c>
      <c r="ON6" s="25">
        <f t="shared" si="215"/>
        <v>0</v>
      </c>
      <c r="OO6" s="25">
        <f t="shared" si="215"/>
        <v>0</v>
      </c>
      <c r="OP6" s="25">
        <f t="shared" si="130"/>
        <v>0</v>
      </c>
      <c r="OQ6" s="25">
        <f t="shared" si="131"/>
        <v>0</v>
      </c>
      <c r="OR6" s="25">
        <f t="shared" si="216"/>
        <v>0</v>
      </c>
      <c r="OS6" s="30">
        <v>536301.87</v>
      </c>
      <c r="OT6" s="30">
        <v>2371326.04</v>
      </c>
    </row>
    <row r="7" spans="1:410" ht="33" customHeight="1" x14ac:dyDescent="0.25">
      <c r="A7" s="18">
        <v>4</v>
      </c>
      <c r="B7" s="18" t="s">
        <v>763</v>
      </c>
      <c r="C7" s="18">
        <v>2255.16</v>
      </c>
      <c r="D7" s="16" t="e">
        <f>_xlfn.IFNA(INDEX(#REF!,MATCH(E7,#REF!,0)),0)</f>
        <v>#REF!</v>
      </c>
      <c r="E7" s="18" t="s">
        <v>778</v>
      </c>
      <c r="F7" s="16" t="s">
        <v>765</v>
      </c>
      <c r="G7" s="16" t="s">
        <v>766</v>
      </c>
      <c r="H7" s="16" t="s">
        <v>767</v>
      </c>
      <c r="I7" s="16" t="s">
        <v>768</v>
      </c>
      <c r="J7" s="16" t="s">
        <v>769</v>
      </c>
      <c r="K7" s="16" t="s">
        <v>770</v>
      </c>
      <c r="L7" s="16" t="s">
        <v>771</v>
      </c>
      <c r="M7" s="18">
        <v>1.64</v>
      </c>
      <c r="N7" s="18">
        <v>2.44</v>
      </c>
      <c r="O7" s="19">
        <v>2.04</v>
      </c>
      <c r="P7" s="19">
        <v>2.84</v>
      </c>
      <c r="Q7" s="19">
        <v>0.1</v>
      </c>
      <c r="R7" s="19">
        <v>1.8399999999999999</v>
      </c>
      <c r="S7" s="19">
        <v>2.64</v>
      </c>
      <c r="T7" s="18">
        <v>0.2</v>
      </c>
      <c r="U7" s="18">
        <v>0</v>
      </c>
      <c r="V7" s="18">
        <v>0</v>
      </c>
      <c r="W7" s="18">
        <v>0</v>
      </c>
      <c r="X7" s="18">
        <v>1.64</v>
      </c>
      <c r="Y7" s="18">
        <v>2.4</v>
      </c>
      <c r="Z7" s="20">
        <f t="shared" si="132"/>
        <v>2.7</v>
      </c>
      <c r="AA7" s="18">
        <v>0.22</v>
      </c>
      <c r="AB7" s="18">
        <v>0</v>
      </c>
      <c r="AC7" s="18">
        <v>0</v>
      </c>
      <c r="AD7" s="18">
        <v>0</v>
      </c>
      <c r="AE7" s="18">
        <v>0</v>
      </c>
      <c r="AF7" s="18">
        <v>0</v>
      </c>
      <c r="AG7" s="19">
        <v>1.2</v>
      </c>
      <c r="AH7" s="19">
        <v>2</v>
      </c>
      <c r="AI7" s="20">
        <f t="shared" si="133"/>
        <v>2.85</v>
      </c>
      <c r="AJ7" s="19">
        <v>0</v>
      </c>
      <c r="AK7" s="19">
        <v>0</v>
      </c>
      <c r="AL7" s="20">
        <f t="shared" si="134"/>
        <v>0</v>
      </c>
      <c r="AM7" s="18">
        <v>1.64</v>
      </c>
      <c r="AN7" s="18">
        <v>2</v>
      </c>
      <c r="AO7" s="18">
        <v>0.15</v>
      </c>
      <c r="AP7" s="18">
        <v>0.22</v>
      </c>
      <c r="AQ7" s="18">
        <v>1.64</v>
      </c>
      <c r="AR7" s="18">
        <v>2.2200000000000002</v>
      </c>
      <c r="AS7" s="18">
        <v>0.12</v>
      </c>
      <c r="AT7" s="18">
        <v>0.11</v>
      </c>
      <c r="AU7" s="18">
        <v>0</v>
      </c>
      <c r="AV7" s="18">
        <v>1</v>
      </c>
      <c r="AW7" s="18">
        <v>0</v>
      </c>
      <c r="AX7" s="18">
        <v>0</v>
      </c>
      <c r="AY7" s="18">
        <v>0</v>
      </c>
      <c r="AZ7" s="18">
        <v>0</v>
      </c>
      <c r="BA7" s="18">
        <v>2</v>
      </c>
      <c r="BB7" s="18">
        <v>0</v>
      </c>
      <c r="BC7" s="18">
        <v>0</v>
      </c>
      <c r="BD7" s="18">
        <v>0</v>
      </c>
      <c r="BE7" s="18">
        <v>0</v>
      </c>
      <c r="BF7" s="18">
        <v>0</v>
      </c>
      <c r="BG7" s="18">
        <v>0</v>
      </c>
      <c r="BH7" s="18">
        <v>0</v>
      </c>
      <c r="BI7" s="18">
        <v>0</v>
      </c>
      <c r="BJ7" s="18">
        <v>0</v>
      </c>
      <c r="BK7" s="18">
        <v>0</v>
      </c>
      <c r="BL7" s="18">
        <v>0</v>
      </c>
      <c r="BM7" s="18">
        <v>0</v>
      </c>
      <c r="BN7" s="18">
        <v>0</v>
      </c>
      <c r="BO7" s="18">
        <v>0</v>
      </c>
      <c r="BP7" s="18">
        <v>0</v>
      </c>
      <c r="BQ7" s="18">
        <v>0</v>
      </c>
      <c r="BR7" s="18">
        <v>0</v>
      </c>
      <c r="BS7" s="18">
        <v>0</v>
      </c>
      <c r="BT7" s="18">
        <v>0</v>
      </c>
      <c r="BU7" s="18">
        <v>0</v>
      </c>
      <c r="BV7" s="18">
        <v>0</v>
      </c>
      <c r="BW7" s="18">
        <v>0</v>
      </c>
      <c r="BX7" s="18">
        <v>0</v>
      </c>
      <c r="BY7" s="18">
        <v>0</v>
      </c>
      <c r="BZ7" s="18">
        <v>0</v>
      </c>
      <c r="CA7" s="16" t="e">
        <f>_xlfn.IFNA(IF(RIGHT(D7,2)="=G",0,INDEX(#REF!,MATCH(E7,#REF!,0))),0)</f>
        <v>#REF!</v>
      </c>
      <c r="CB7" s="16" t="s">
        <v>776</v>
      </c>
      <c r="CC7" s="18">
        <v>0</v>
      </c>
      <c r="CD7" s="18">
        <v>0</v>
      </c>
      <c r="CE7" s="18">
        <v>1.4</v>
      </c>
      <c r="CF7" s="18">
        <v>0.73</v>
      </c>
      <c r="CG7" s="18">
        <v>0.12</v>
      </c>
      <c r="CH7" s="18">
        <v>3</v>
      </c>
      <c r="CI7" s="16" t="s">
        <v>98</v>
      </c>
      <c r="CJ7" s="18">
        <v>0</v>
      </c>
      <c r="CK7" s="20">
        <f t="shared" si="135"/>
        <v>2.4</v>
      </c>
      <c r="CL7" s="20">
        <f t="shared" si="136"/>
        <v>2.4</v>
      </c>
      <c r="CM7" s="18">
        <v>23.14</v>
      </c>
      <c r="CN7" s="21">
        <v>33.880000000000003</v>
      </c>
      <c r="CO7" s="18">
        <v>33.041000000000004</v>
      </c>
      <c r="CP7" s="22">
        <f t="shared" si="0"/>
        <v>33.04</v>
      </c>
      <c r="CQ7" s="22">
        <f t="shared" si="1"/>
        <v>30.64</v>
      </c>
      <c r="CR7" s="22">
        <f t="shared" si="137"/>
        <v>2.4</v>
      </c>
      <c r="CS7" s="22">
        <f t="shared" si="138"/>
        <v>30.740000000000002</v>
      </c>
      <c r="CT7" s="22">
        <f t="shared" si="2"/>
        <v>30.94</v>
      </c>
      <c r="CU7" s="23">
        <v>30.94</v>
      </c>
      <c r="CV7" s="22">
        <f t="shared" si="139"/>
        <v>2.7</v>
      </c>
      <c r="CW7" s="22">
        <f t="shared" si="3"/>
        <v>0</v>
      </c>
      <c r="CX7" s="22">
        <f t="shared" si="4"/>
        <v>0</v>
      </c>
      <c r="CY7" s="22">
        <f t="shared" si="5"/>
        <v>33.61</v>
      </c>
      <c r="CZ7" s="22">
        <f t="shared" si="6"/>
        <v>33.76</v>
      </c>
      <c r="DA7" s="24">
        <v>33.880000000000003</v>
      </c>
      <c r="DB7" s="20">
        <f t="shared" si="140"/>
        <v>3.24</v>
      </c>
      <c r="DC7" s="20">
        <f t="shared" si="141"/>
        <v>0.84</v>
      </c>
      <c r="DD7" s="20">
        <f t="shared" si="142"/>
        <v>2.4000000000000004</v>
      </c>
      <c r="DE7" s="20">
        <f t="shared" si="7"/>
        <v>0.1</v>
      </c>
      <c r="DF7" s="20">
        <f t="shared" si="8"/>
        <v>0.2</v>
      </c>
      <c r="DG7" s="20">
        <f t="shared" si="9"/>
        <v>2.1</v>
      </c>
      <c r="DH7" s="20">
        <f t="shared" si="10"/>
        <v>0</v>
      </c>
      <c r="DI7" s="20">
        <f t="shared" si="11"/>
        <v>0</v>
      </c>
      <c r="DJ7" s="20">
        <f t="shared" si="12"/>
        <v>0</v>
      </c>
      <c r="DK7" s="20">
        <f t="shared" si="143"/>
        <v>2.4000000000000004</v>
      </c>
      <c r="DL7" s="20">
        <f t="shared" si="144"/>
        <v>0</v>
      </c>
      <c r="DM7" s="20">
        <f t="shared" si="145"/>
        <v>0</v>
      </c>
      <c r="DN7" s="20">
        <f t="shared" si="146"/>
        <v>0</v>
      </c>
      <c r="DO7" s="18">
        <v>3.04</v>
      </c>
      <c r="DP7" s="18">
        <v>0</v>
      </c>
      <c r="DQ7" s="18">
        <v>1</v>
      </c>
      <c r="DR7" s="18">
        <v>1</v>
      </c>
      <c r="DS7" s="25">
        <f t="shared" si="147"/>
        <v>3.04</v>
      </c>
      <c r="DT7" s="25">
        <f t="shared" si="148"/>
        <v>0</v>
      </c>
      <c r="DU7" s="25">
        <f t="shared" si="149"/>
        <v>7.3</v>
      </c>
      <c r="DV7" s="25">
        <f t="shared" si="150"/>
        <v>0</v>
      </c>
      <c r="DW7" s="25">
        <f t="shared" si="151"/>
        <v>7.3</v>
      </c>
      <c r="DX7" s="25">
        <f t="shared" si="152"/>
        <v>14.89</v>
      </c>
      <c r="DY7" s="25">
        <f t="shared" si="153"/>
        <v>0</v>
      </c>
      <c r="DZ7" s="25">
        <f t="shared" si="154"/>
        <v>14.89</v>
      </c>
      <c r="EA7" s="25">
        <f t="shared" si="155"/>
        <v>9.9499999999999993</v>
      </c>
      <c r="EB7" s="25">
        <f t="shared" si="156"/>
        <v>0</v>
      </c>
      <c r="EC7" s="25">
        <f t="shared" si="157"/>
        <v>9.9499999999999993</v>
      </c>
      <c r="ED7" s="25">
        <f t="shared" si="158"/>
        <v>4.9400000000000004</v>
      </c>
      <c r="EE7" s="25">
        <f t="shared" si="158"/>
        <v>0</v>
      </c>
      <c r="EF7" s="25">
        <f t="shared" si="159"/>
        <v>4.9400000000000004</v>
      </c>
      <c r="EG7" s="25">
        <f t="shared" si="160"/>
        <v>9.9499999999999993</v>
      </c>
      <c r="EH7" s="25">
        <f t="shared" si="160"/>
        <v>0</v>
      </c>
      <c r="EI7" s="25">
        <f t="shared" si="161"/>
        <v>9.9499999999999993</v>
      </c>
      <c r="EJ7" s="18">
        <v>2255.16</v>
      </c>
      <c r="EK7" s="18">
        <v>2208.35</v>
      </c>
      <c r="EL7" s="18" t="s">
        <v>778</v>
      </c>
      <c r="EM7" s="18" t="s">
        <v>779</v>
      </c>
      <c r="EN7" s="16" t="s">
        <v>774</v>
      </c>
      <c r="EO7" s="16" t="s">
        <v>131</v>
      </c>
      <c r="EP7" s="16" t="e">
        <f>IF(OR(EN7="Cống tròn",EN7="Cống hộp",EN7="Ống nhựa"),INDEX(#REF!,MATCH(E7,#REF!,0)),IF(OR(EN7="Rãnh xây",EN7="Rãnh bê tông"),INDEX(#REF!,MATCH(E7,#REF!,0)),0))</f>
        <v>#REF!</v>
      </c>
      <c r="EQ7" s="18">
        <v>45.609999999999943</v>
      </c>
      <c r="ER7" s="19">
        <v>1</v>
      </c>
      <c r="ES7" s="25">
        <f t="shared" si="162"/>
        <v>45</v>
      </c>
      <c r="ET7" s="1" t="e">
        <f>_xlfn.IFNA(IF(EN7="Cống tròn",INDEX(#REF!,MATCH(E7,#REF!,0)),IF(EN7="Cống hộp",INDEX(#REF!,MATCH(E7,#REF!,0)),EU7&amp;" ,"&amp;EV7)),0)</f>
        <v>#REF!</v>
      </c>
      <c r="EU7" s="16" t="s">
        <v>769</v>
      </c>
      <c r="EV7" s="16" t="s">
        <v>775</v>
      </c>
      <c r="EW7" s="16" t="e">
        <f>_xlfn.IFNA(INDEX(#REF!,MATCH(E7,#REF!,0)),0)</f>
        <v>#REF!</v>
      </c>
      <c r="EX7" s="16"/>
      <c r="EY7" s="18">
        <v>0</v>
      </c>
      <c r="EZ7" s="18">
        <v>0</v>
      </c>
      <c r="FA7" s="18">
        <v>0</v>
      </c>
      <c r="FB7" s="19">
        <v>0</v>
      </c>
      <c r="FC7" s="19">
        <v>0</v>
      </c>
      <c r="FD7" s="25">
        <f t="shared" si="13"/>
        <v>0</v>
      </c>
      <c r="FE7" s="25">
        <f t="shared" si="163"/>
        <v>0</v>
      </c>
      <c r="FF7" s="19">
        <v>0.14000000000000001</v>
      </c>
      <c r="FG7" s="19">
        <v>2</v>
      </c>
      <c r="FH7" s="19">
        <v>1.5</v>
      </c>
      <c r="FI7" s="25">
        <f t="shared" si="164"/>
        <v>1.78</v>
      </c>
      <c r="FJ7" s="19">
        <v>0</v>
      </c>
      <c r="FK7" s="19">
        <v>0</v>
      </c>
      <c r="FL7" s="19">
        <v>0.2</v>
      </c>
      <c r="FM7" s="19">
        <v>1.6</v>
      </c>
      <c r="FN7" s="18">
        <v>0</v>
      </c>
      <c r="FO7" s="25">
        <f t="shared" si="165"/>
        <v>1.98</v>
      </c>
      <c r="FP7" s="19">
        <v>1.4999999999999999E-2</v>
      </c>
      <c r="FQ7" s="19">
        <v>1</v>
      </c>
      <c r="FR7" s="25">
        <f t="shared" si="14"/>
        <v>44</v>
      </c>
      <c r="FS7" s="25">
        <f t="shared" si="15"/>
        <v>0.64500000000000002</v>
      </c>
      <c r="FT7" s="25">
        <f t="shared" si="16"/>
        <v>44.645000000000003</v>
      </c>
      <c r="FU7" s="25">
        <f t="shared" si="17"/>
        <v>-0.96499999999993946</v>
      </c>
      <c r="FV7" s="25" t="str">
        <f t="shared" si="166"/>
        <v>Thêm 01</v>
      </c>
      <c r="FW7" s="25">
        <f t="shared" si="167"/>
        <v>0.05</v>
      </c>
      <c r="FX7" s="1"/>
      <c r="FY7" s="1"/>
      <c r="FZ7" s="1"/>
      <c r="GA7" s="1"/>
      <c r="GB7" s="19">
        <v>0</v>
      </c>
      <c r="GC7" s="19">
        <v>0</v>
      </c>
      <c r="GD7" s="19">
        <v>0</v>
      </c>
      <c r="GE7" s="19">
        <v>0</v>
      </c>
      <c r="GF7" s="19">
        <v>0</v>
      </c>
      <c r="GG7" s="19">
        <v>0</v>
      </c>
      <c r="GH7" s="19">
        <v>0</v>
      </c>
      <c r="GI7" s="19">
        <v>0</v>
      </c>
      <c r="GJ7" s="19">
        <v>0</v>
      </c>
      <c r="GK7" s="19">
        <v>0</v>
      </c>
      <c r="GL7" s="25">
        <f t="shared" si="18"/>
        <v>0</v>
      </c>
      <c r="GM7" s="25">
        <f t="shared" si="168"/>
        <v>0</v>
      </c>
      <c r="GN7" s="19">
        <v>0</v>
      </c>
      <c r="GO7" s="19">
        <v>0</v>
      </c>
      <c r="GP7" s="19">
        <v>0</v>
      </c>
      <c r="GQ7" s="19">
        <v>0</v>
      </c>
      <c r="GR7" s="1" t="e">
        <f>_xlfn.IFNA(INDEX(#REF!,MATCH(E7,#REF!,0)),0)</f>
        <v>#REF!</v>
      </c>
      <c r="GS7" s="1"/>
      <c r="GT7" s="19">
        <v>0</v>
      </c>
      <c r="GU7" s="19">
        <v>0</v>
      </c>
      <c r="GV7" s="19">
        <v>0</v>
      </c>
      <c r="GW7" s="19">
        <v>0</v>
      </c>
      <c r="GX7" s="25">
        <f t="shared" si="19"/>
        <v>0</v>
      </c>
      <c r="GY7" s="25">
        <f t="shared" si="20"/>
        <v>0</v>
      </c>
      <c r="GZ7" s="25">
        <f t="shared" si="169"/>
        <v>0</v>
      </c>
      <c r="HA7" s="1" t="e" cm="1">
        <f t="array" ref="HA7">INDEX(#REF!,MATCH(EJ7&amp;EK7&amp;HD7&amp;HE7&amp;HF7,#REF!&amp;#REF!&amp;#REF!&amp;#REF!&amp;#REF!,0))</f>
        <v>#REF!</v>
      </c>
      <c r="HB7" s="1"/>
      <c r="HC7" s="25">
        <f t="shared" si="170"/>
        <v>0</v>
      </c>
      <c r="HD7" s="19">
        <v>0</v>
      </c>
      <c r="HE7" s="19">
        <v>0</v>
      </c>
      <c r="HF7" s="19">
        <v>0</v>
      </c>
      <c r="HG7" s="1" t="e" cm="1">
        <f t="array" ref="HG7">INDEX(#REF!,MATCH(EJ7&amp;EK7&amp;HJ7&amp;HK7&amp;HL7,#REF!&amp;#REF!&amp;#REF!&amp;#REF!&amp;#REF!,0))</f>
        <v>#REF!</v>
      </c>
      <c r="HH7" s="1"/>
      <c r="HI7" s="25">
        <f t="shared" si="171"/>
        <v>0</v>
      </c>
      <c r="HJ7" s="25">
        <f t="shared" si="172"/>
        <v>0</v>
      </c>
      <c r="HK7" s="19">
        <v>0</v>
      </c>
      <c r="HL7" s="19">
        <v>0</v>
      </c>
      <c r="HM7" s="19">
        <v>0.01</v>
      </c>
      <c r="HN7" s="19">
        <v>1</v>
      </c>
      <c r="HO7" s="25">
        <f t="shared" si="173"/>
        <v>0</v>
      </c>
      <c r="HP7" s="25">
        <f t="shared" si="174"/>
        <v>0</v>
      </c>
      <c r="HQ7" s="25">
        <f t="shared" si="175"/>
        <v>0</v>
      </c>
      <c r="HR7" s="25">
        <f t="shared" si="176"/>
        <v>0</v>
      </c>
      <c r="HS7" s="25">
        <f t="shared" si="177"/>
        <v>0</v>
      </c>
      <c r="HT7" s="19">
        <v>0</v>
      </c>
      <c r="HU7" s="19">
        <v>0</v>
      </c>
      <c r="HV7" s="19">
        <v>0</v>
      </c>
      <c r="HW7" s="25">
        <f t="shared" si="178"/>
        <v>0</v>
      </c>
      <c r="HX7" s="19">
        <v>0</v>
      </c>
      <c r="HY7" s="19">
        <v>0</v>
      </c>
      <c r="HZ7" s="21">
        <v>33.04</v>
      </c>
      <c r="IA7" s="20">
        <f>ROUND(IF(EN7="Cống tròn",IF(EN7="Cống tròn",IF(EU7="Không có móng",IQ7-FF7,IF(EU7="Đế",IP7-FN7,IF(OR(EU7="Móng bê tông",EU7="Móng bê tông kết hợp đế"),II7-FJ7,0))),0),IF(EN7="Cống hộp",IF(AND(EN7="Cống hộp",EU7="Không có móng"),IQ7-GF7,IF(AND(EN7="Cống hộp",EU7="Móng bê tông"),IJ7-GB7,0)),IF(OR(EN7="Rãnh xây",EN7="Rãnh bê tông"),IF(OR(EN7="Rãnh xây",EN7="Rãnh bê tông"),IK7-GB7,0),IF(EN7="Ống nhựa",IF(AND(EN7="Ống nhựa",EU7="Không đắp cát"),IQ7-HT7,IF(AND(EN7="Ống nhựa",EU7="Đắp cát"),IH7-HX7,0)),IF(EN7="Rãnh thang",IF(EN7="Rãnh thang",IF(EU7="Móng bê tông",#REF!-#REF!,IQ7),0),0))))),2)</f>
        <v>30.9</v>
      </c>
      <c r="IB7" s="20">
        <f t="shared" si="179"/>
        <v>2.1400000000000006</v>
      </c>
      <c r="IC7" s="20">
        <f t="shared" si="21"/>
        <v>30.9</v>
      </c>
      <c r="ID7" s="20">
        <f t="shared" si="22"/>
        <v>0</v>
      </c>
      <c r="IE7" s="20">
        <f t="shared" si="23"/>
        <v>0</v>
      </c>
      <c r="IF7" s="20">
        <f t="shared" si="24"/>
        <v>0</v>
      </c>
      <c r="IG7" s="20">
        <f>IF(EN7="Rãnh thang",IF(AND(EN7="Rãnh thang",EU7="Móng bê tông"),IQ7-#REF!,0),IF(EN7="Ống nhựa",IF(AND(EN7="Ống nhựa",EU7="Đắp cát"),IQ7-HT7,0),IF(EN7="Cống tròn",IF(EN7="Cống tròn",IF(OR(EU7="Móng bê tông",EU7="Móng bê tông kết hợp đế"),IM7-FL7,0),0),IF(EN7="Cống hộp",IF(AND(EN7="Cống hộp",EU7="Móng bê tông"),IN7-GD7,0),IF(OR(EN7="Rãnh xây",EN7="Rãnh bê tông"),IF(AND(EN7="Rãnh xây",EU7="Móng bê tông"),IO7-GD7,IF(AND(EN7="Rãnh bê tông",EU7="Móng bê tông"),IO7-GD7,0)),0)))))</f>
        <v>30.9</v>
      </c>
      <c r="IH7" s="20">
        <f t="shared" si="25"/>
        <v>0</v>
      </c>
      <c r="II7" s="20">
        <f t="shared" si="26"/>
        <v>30.9</v>
      </c>
      <c r="IJ7" s="20">
        <f t="shared" si="27"/>
        <v>0</v>
      </c>
      <c r="IK7" s="20">
        <f t="shared" si="28"/>
        <v>0</v>
      </c>
      <c r="IL7" s="20">
        <f t="shared" si="29"/>
        <v>31.099999999999998</v>
      </c>
      <c r="IM7" s="20">
        <f t="shared" si="30"/>
        <v>31.099999999999998</v>
      </c>
      <c r="IN7" s="20">
        <f t="shared" si="31"/>
        <v>0</v>
      </c>
      <c r="IO7" s="20">
        <f t="shared" si="32"/>
        <v>0</v>
      </c>
      <c r="IP7" s="20">
        <f t="shared" si="33"/>
        <v>0</v>
      </c>
      <c r="IQ7" s="18">
        <v>31.24</v>
      </c>
      <c r="IR7" s="25">
        <f t="shared" si="180"/>
        <v>0</v>
      </c>
      <c r="IS7" s="25">
        <f t="shared" si="34"/>
        <v>0</v>
      </c>
      <c r="IT7" s="25">
        <f t="shared" si="35"/>
        <v>0</v>
      </c>
      <c r="IU7" s="25">
        <f>ROUND(IF(EN7="Cống tròn",IF(EN7="Cống tròn",IV7+FF7,0),IF(EN7="Cống hộp",IF(EN7="Cống hộp",IV7+GP7,0),IF(OR(EN7="Rãnh xây",EN7="Rãnh bê tông"),IF(OR(EN7="Rãnh xây",EN7="Rãnh bê tông"),IV7+GP7,0),IF(EN7="ống nhựa",IF(EN7="Ống nhựa",IV7+HT7,0),IF(EN7="Rãnh thang",IF(EN7="Rãnh thang",IQ7+#REF!,0),0))))),2)</f>
        <v>31.66</v>
      </c>
      <c r="IV7" s="19">
        <v>31.52</v>
      </c>
      <c r="IW7" s="25">
        <f t="shared" si="36"/>
        <v>31.66</v>
      </c>
      <c r="IX7" s="25">
        <f t="shared" si="37"/>
        <v>0</v>
      </c>
      <c r="IY7" s="25">
        <f t="shared" si="38"/>
        <v>0</v>
      </c>
      <c r="IZ7" s="25">
        <f t="shared" si="39"/>
        <v>0</v>
      </c>
      <c r="JA7" s="25">
        <f t="shared" si="40"/>
        <v>0</v>
      </c>
      <c r="JB7" s="21">
        <v>31.57</v>
      </c>
      <c r="JC7" s="20">
        <f>ROUND(IF(EN7="Cống tròn",IF(EN7="Cống tròn",IF(EU7="Không có móng",JS7-FF7,IF(EU7="Đế",JR7-FN7,IF(OR(EU7="Móng bê tông",EU7="Móng bê tông kết hợp đế"),JK7-FJ7,0))),0),IF(EN7="Cống hộp",IF(AND(EN7="Cống hộp",EU7="Không có móng"),JS7-GF7,IF(AND(EN7="Cống hộp",EU7="Móng bê tông"),JL7-GB7,0)),IF(OR(EN7="Rãnh xây",EN7="Rãnh bê tông"),IF(OR(EN7="Rãnh xây",EN7="Rãnh bê tông"),JM7-GB7,0),IF(EN7="Ống nhựa",IF(AND(EN7="Ống nhựa",EU7="Không đắp cát"),JS7-HT7,IF(AND(EN7="Ống nhựa",EU7="Đắp cát"),JJ7-HX7,0)),IF(EN7="Rãnh thang",IF(EN7="Rãnh thang",IF(EU7="Móng bê tông",#REF!-#REF!,JS7),0),0))))),2)</f>
        <v>29.68</v>
      </c>
      <c r="JD7" s="20">
        <f t="shared" si="181"/>
        <v>1.8900000000000006</v>
      </c>
      <c r="JE7" s="20">
        <f t="shared" si="41"/>
        <v>29.68</v>
      </c>
      <c r="JF7" s="20">
        <f t="shared" si="42"/>
        <v>0</v>
      </c>
      <c r="JG7" s="20">
        <f t="shared" si="43"/>
        <v>0</v>
      </c>
      <c r="JH7" s="20">
        <f t="shared" si="44"/>
        <v>0</v>
      </c>
      <c r="JI7" s="20">
        <f>IF(EN7="Rãnh thang",IF(AND(EN7="Rãnh thang",EU7="Móng bê tông"),JS7-#REF!,0),IF(EN7="Ống nhựa",IF(AND(EN7="Ống nhựa",EU7="Đắp cát"),JS7-HT7,0),IF(EN7="Cống tròn",IF(EN7="Cống tròn",IF(OR(EU7="Móng bê tông",EU7="Móng bê tông kết hợp đế"),JO7-FL7,0),0),IF(EN7="Cống hộp",IF(AND(EN7="Cống hộp",EU7="Móng bê tông"),JP7-GD7,0),IF(OR(EN7="Rãnh xây",EN7="Rãnh bê tông"),IF(AND(EN7="Rãnh xây",EU7="Móng bê tông"),JQ7-GD7,IF(AND(EN7="Rãnh bê tông",EU7="Móng bê tông"),JQ7-GD7,0)),0)))))</f>
        <v>29.68</v>
      </c>
      <c r="JJ7" s="20">
        <f t="shared" si="45"/>
        <v>0</v>
      </c>
      <c r="JK7" s="20">
        <f t="shared" si="46"/>
        <v>29.68</v>
      </c>
      <c r="JL7" s="20">
        <f t="shared" si="47"/>
        <v>0</v>
      </c>
      <c r="JM7" s="20">
        <f t="shared" si="48"/>
        <v>0</v>
      </c>
      <c r="JN7" s="20">
        <f t="shared" si="49"/>
        <v>29.88</v>
      </c>
      <c r="JO7" s="20">
        <f t="shared" si="50"/>
        <v>29.88</v>
      </c>
      <c r="JP7" s="20">
        <f t="shared" si="51"/>
        <v>0</v>
      </c>
      <c r="JQ7" s="20">
        <f t="shared" si="52"/>
        <v>0</v>
      </c>
      <c r="JR7" s="20">
        <f t="shared" si="53"/>
        <v>0</v>
      </c>
      <c r="JS7" s="26">
        <v>30.02</v>
      </c>
      <c r="JT7" s="25">
        <f t="shared" si="182"/>
        <v>0</v>
      </c>
      <c r="JU7" s="25">
        <f t="shared" si="54"/>
        <v>0</v>
      </c>
      <c r="JV7" s="25">
        <f t="shared" si="55"/>
        <v>0</v>
      </c>
      <c r="JW7" s="25">
        <f>ROUND(IF(EN7="Cống tròn",IF(EN7="Cống tròn",JX7+FF7,0),IF(EN7="Cống hộp",IF(EN7="Cống hộp",JX7+GP7,0),IF(OR(EN7="Rãnh xây",EN7="Rãnh bê tông"),IF(OR(EN7="Rãnh xây",EN7="Rãnh bê tông"),JX7+GP7,0),IF(EN7="ống nhựa",IF(EN7="Ống nhựa",JX7+HT7,0),IF(EN7="Rãnh thang",IF(EN7="Rãnh thang",JS7+#REF!,0),0))))),2)</f>
        <v>31.66</v>
      </c>
      <c r="JX7" s="27">
        <v>31.52</v>
      </c>
      <c r="JY7" s="25">
        <f t="shared" si="56"/>
        <v>31.66</v>
      </c>
      <c r="JZ7" s="25">
        <f t="shared" si="57"/>
        <v>0</v>
      </c>
      <c r="KA7" s="25">
        <f t="shared" si="58"/>
        <v>0</v>
      </c>
      <c r="KB7" s="25">
        <f t="shared" si="59"/>
        <v>0</v>
      </c>
      <c r="KC7" s="25">
        <f t="shared" si="60"/>
        <v>0</v>
      </c>
      <c r="KD7" s="28" t="s">
        <v>98</v>
      </c>
      <c r="KE7" s="27">
        <v>0</v>
      </c>
      <c r="KF7" s="25">
        <f t="shared" si="61"/>
        <v>2.1400000000000006</v>
      </c>
      <c r="KG7" s="25">
        <f t="shared" si="183"/>
        <v>2.1400000000000006</v>
      </c>
      <c r="KH7" s="27">
        <v>0</v>
      </c>
      <c r="KI7" s="25">
        <f t="shared" si="62"/>
        <v>1.8900000000000006</v>
      </c>
      <c r="KJ7" s="25">
        <f t="shared" si="184"/>
        <v>1.8900000000000006</v>
      </c>
      <c r="KK7" s="25">
        <f t="shared" si="63"/>
        <v>0</v>
      </c>
      <c r="KL7" s="25">
        <f t="shared" si="64"/>
        <v>0</v>
      </c>
      <c r="KM7" s="25">
        <f t="shared" si="185"/>
        <v>0</v>
      </c>
      <c r="KN7" s="25">
        <f t="shared" si="65"/>
        <v>0</v>
      </c>
      <c r="KO7" s="25">
        <f t="shared" si="66"/>
        <v>0</v>
      </c>
      <c r="KP7" s="25">
        <f t="shared" si="186"/>
        <v>0</v>
      </c>
      <c r="KQ7" s="25">
        <f t="shared" si="67"/>
        <v>0.2</v>
      </c>
      <c r="KR7" s="25">
        <f t="shared" si="68"/>
        <v>0.2</v>
      </c>
      <c r="KS7" s="25">
        <f t="shared" si="187"/>
        <v>0.2</v>
      </c>
      <c r="KT7" s="25">
        <f t="shared" si="69"/>
        <v>0</v>
      </c>
      <c r="KU7" s="25">
        <f t="shared" si="70"/>
        <v>0</v>
      </c>
      <c r="KV7" s="25">
        <f t="shared" si="188"/>
        <v>0</v>
      </c>
      <c r="KW7" s="25">
        <f t="shared" si="71"/>
        <v>0</v>
      </c>
      <c r="KX7" s="25">
        <f t="shared" si="72"/>
        <v>0</v>
      </c>
      <c r="KY7" s="25">
        <f t="shared" si="189"/>
        <v>0</v>
      </c>
      <c r="KZ7" s="25">
        <f t="shared" si="73"/>
        <v>0</v>
      </c>
      <c r="LA7" s="25">
        <f t="shared" si="74"/>
        <v>0</v>
      </c>
      <c r="LB7" s="25">
        <f t="shared" si="190"/>
        <v>0</v>
      </c>
      <c r="LC7" s="25">
        <f t="shared" si="75"/>
        <v>1.98</v>
      </c>
      <c r="LD7" s="25">
        <f t="shared" si="76"/>
        <v>1.6900000000000006</v>
      </c>
      <c r="LE7" s="25">
        <f t="shared" si="191"/>
        <v>1.8350000000000004</v>
      </c>
      <c r="LF7" s="25">
        <f t="shared" si="77"/>
        <v>0</v>
      </c>
      <c r="LG7" s="25">
        <f t="shared" si="78"/>
        <v>0</v>
      </c>
      <c r="LH7" s="25">
        <f t="shared" si="192"/>
        <v>0</v>
      </c>
      <c r="LI7" s="25">
        <f t="shared" si="79"/>
        <v>0</v>
      </c>
      <c r="LJ7" s="25">
        <f t="shared" si="80"/>
        <v>0</v>
      </c>
      <c r="LK7" s="25">
        <f t="shared" si="193"/>
        <v>0</v>
      </c>
      <c r="LL7" s="25">
        <f t="shared" si="81"/>
        <v>0</v>
      </c>
      <c r="LM7" s="25">
        <f t="shared" si="82"/>
        <v>0</v>
      </c>
      <c r="LN7" s="25">
        <f t="shared" si="194"/>
        <v>0</v>
      </c>
      <c r="LO7" s="25">
        <f t="shared" si="83"/>
        <v>0</v>
      </c>
      <c r="LP7" s="25">
        <f t="shared" si="84"/>
        <v>0</v>
      </c>
      <c r="LQ7" s="25">
        <f t="shared" si="195"/>
        <v>0</v>
      </c>
      <c r="LR7" s="25">
        <f t="shared" si="85"/>
        <v>0</v>
      </c>
      <c r="LS7" s="25">
        <f t="shared" si="86"/>
        <v>0</v>
      </c>
      <c r="LT7" s="25">
        <f t="shared" si="196"/>
        <v>0</v>
      </c>
      <c r="LU7" s="25">
        <f t="shared" si="87"/>
        <v>0</v>
      </c>
      <c r="LV7" s="25">
        <f t="shared" si="88"/>
        <v>0</v>
      </c>
      <c r="LW7" s="25">
        <f t="shared" si="197"/>
        <v>0</v>
      </c>
      <c r="LX7" s="25">
        <f t="shared" si="89"/>
        <v>0</v>
      </c>
      <c r="LY7" s="25">
        <f t="shared" si="90"/>
        <v>0</v>
      </c>
      <c r="LZ7" s="25">
        <f t="shared" si="198"/>
        <v>0</v>
      </c>
      <c r="MA7" s="25">
        <f t="shared" si="91"/>
        <v>0</v>
      </c>
      <c r="MB7" s="25">
        <f t="shared" si="92"/>
        <v>0</v>
      </c>
      <c r="MC7" s="25">
        <f t="shared" si="199"/>
        <v>0</v>
      </c>
      <c r="MD7" s="25">
        <f t="shared" si="93"/>
        <v>0</v>
      </c>
      <c r="ME7" s="25">
        <f t="shared" si="94"/>
        <v>0</v>
      </c>
      <c r="MF7" s="25">
        <f t="shared" si="200"/>
        <v>0</v>
      </c>
      <c r="MG7" s="25">
        <f t="shared" si="95"/>
        <v>0</v>
      </c>
      <c r="MH7" s="25">
        <f t="shared" si="96"/>
        <v>0</v>
      </c>
      <c r="MI7" s="25">
        <f t="shared" si="201"/>
        <v>0</v>
      </c>
      <c r="MJ7" s="25">
        <f t="shared" si="97"/>
        <v>0</v>
      </c>
      <c r="MK7" s="25">
        <f t="shared" si="98"/>
        <v>0</v>
      </c>
      <c r="ML7" s="25">
        <f t="shared" si="202"/>
        <v>0</v>
      </c>
      <c r="MM7" s="25">
        <f t="shared" si="99"/>
        <v>0</v>
      </c>
      <c r="MN7" s="25">
        <f t="shared" si="100"/>
        <v>0</v>
      </c>
      <c r="MO7" s="25">
        <f t="shared" si="203"/>
        <v>0</v>
      </c>
      <c r="MP7" s="25">
        <f t="shared" si="101"/>
        <v>0</v>
      </c>
      <c r="MQ7" s="25">
        <f t="shared" si="102"/>
        <v>0</v>
      </c>
      <c r="MR7" s="25">
        <f t="shared" si="204"/>
        <v>0</v>
      </c>
      <c r="MS7" s="29">
        <v>1.98</v>
      </c>
      <c r="MT7" s="29">
        <v>0</v>
      </c>
      <c r="MU7" s="29">
        <v>1</v>
      </c>
      <c r="MV7" s="29">
        <v>1</v>
      </c>
      <c r="MW7" s="25">
        <f t="shared" si="103"/>
        <v>1.98</v>
      </c>
      <c r="MX7" s="25">
        <f t="shared" si="104"/>
        <v>4.24</v>
      </c>
      <c r="MY7" s="25">
        <f t="shared" si="105"/>
        <v>0</v>
      </c>
      <c r="MZ7" s="25">
        <f t="shared" si="106"/>
        <v>0</v>
      </c>
      <c r="NA7" s="25">
        <f t="shared" si="107"/>
        <v>1.98</v>
      </c>
      <c r="NB7" s="25">
        <f t="shared" si="108"/>
        <v>3.74</v>
      </c>
      <c r="NC7" s="25">
        <f t="shared" si="109"/>
        <v>0</v>
      </c>
      <c r="ND7" s="25">
        <f t="shared" si="110"/>
        <v>0</v>
      </c>
      <c r="NE7" s="25">
        <f t="shared" si="205"/>
        <v>1.98</v>
      </c>
      <c r="NF7" s="25">
        <f t="shared" si="111"/>
        <v>3.99</v>
      </c>
      <c r="NG7" s="25">
        <f t="shared" si="111"/>
        <v>0</v>
      </c>
      <c r="NH7" s="25">
        <f t="shared" si="111"/>
        <v>0</v>
      </c>
      <c r="NI7" s="25">
        <f t="shared" si="112"/>
        <v>181.98</v>
      </c>
      <c r="NJ7" s="25">
        <f t="shared" si="113"/>
        <v>0</v>
      </c>
      <c r="NK7" s="25">
        <f t="shared" si="114"/>
        <v>181.98</v>
      </c>
      <c r="NL7" s="25">
        <f t="shared" si="115"/>
        <v>135.15</v>
      </c>
      <c r="NM7" s="25">
        <f t="shared" si="116"/>
        <v>0</v>
      </c>
      <c r="NN7" s="25">
        <f t="shared" si="206"/>
        <v>135.15</v>
      </c>
      <c r="NO7" s="25">
        <f t="shared" si="117"/>
        <v>0</v>
      </c>
      <c r="NP7" s="25">
        <f t="shared" si="118"/>
        <v>0</v>
      </c>
      <c r="NQ7" s="25">
        <f t="shared" si="207"/>
        <v>0</v>
      </c>
      <c r="NR7" s="25">
        <f t="shared" si="119"/>
        <v>0</v>
      </c>
      <c r="NS7" s="25">
        <f t="shared" si="120"/>
        <v>0</v>
      </c>
      <c r="NT7" s="25">
        <f t="shared" si="208"/>
        <v>0</v>
      </c>
      <c r="NU7" s="25">
        <f t="shared" si="121"/>
        <v>0</v>
      </c>
      <c r="NV7" s="25">
        <f t="shared" si="122"/>
        <v>0</v>
      </c>
      <c r="NW7" s="25">
        <f t="shared" si="209"/>
        <v>0</v>
      </c>
      <c r="NX7" s="25">
        <f t="shared" si="210"/>
        <v>135.15</v>
      </c>
      <c r="NY7" s="25">
        <f t="shared" si="210"/>
        <v>0</v>
      </c>
      <c r="NZ7" s="25">
        <f t="shared" si="211"/>
        <v>135.15</v>
      </c>
      <c r="OA7" s="25">
        <f t="shared" si="212"/>
        <v>46.83</v>
      </c>
      <c r="OB7" s="25">
        <f t="shared" si="212"/>
        <v>0</v>
      </c>
      <c r="OC7" s="25">
        <f t="shared" si="213"/>
        <v>46.83</v>
      </c>
      <c r="OD7" s="25">
        <f t="shared" si="214"/>
        <v>135.15</v>
      </c>
      <c r="OE7" s="25">
        <f t="shared" si="123"/>
        <v>0</v>
      </c>
      <c r="OF7" s="25">
        <f t="shared" si="123"/>
        <v>135.15</v>
      </c>
      <c r="OG7" s="25">
        <f t="shared" si="124"/>
        <v>0</v>
      </c>
      <c r="OH7" s="25">
        <f t="shared" si="125"/>
        <v>0</v>
      </c>
      <c r="OI7" s="25">
        <f t="shared" si="126"/>
        <v>0</v>
      </c>
      <c r="OJ7" s="25">
        <f t="shared" si="127"/>
        <v>0</v>
      </c>
      <c r="OK7" s="25">
        <f t="shared" si="128"/>
        <v>0</v>
      </c>
      <c r="OL7" s="25">
        <f t="shared" si="129"/>
        <v>0</v>
      </c>
      <c r="OM7" s="25">
        <f t="shared" si="215"/>
        <v>0</v>
      </c>
      <c r="ON7" s="25">
        <f t="shared" si="215"/>
        <v>0</v>
      </c>
      <c r="OO7" s="25">
        <f t="shared" si="215"/>
        <v>0</v>
      </c>
      <c r="OP7" s="25">
        <f t="shared" si="130"/>
        <v>0</v>
      </c>
      <c r="OQ7" s="25">
        <f t="shared" si="131"/>
        <v>0</v>
      </c>
      <c r="OR7" s="25">
        <f t="shared" si="216"/>
        <v>0</v>
      </c>
      <c r="OS7" s="30">
        <v>536340.56999999995</v>
      </c>
      <c r="OT7" s="30">
        <v>2371326.04</v>
      </c>
    </row>
    <row r="8" spans="1:410" ht="33" customHeight="1" x14ac:dyDescent="0.25">
      <c r="A8" s="18">
        <v>5</v>
      </c>
      <c r="B8" s="18" t="s">
        <v>763</v>
      </c>
      <c r="C8" s="18">
        <v>2208.35</v>
      </c>
      <c r="D8" s="16" t="e">
        <f>_xlfn.IFNA(INDEX(#REF!,MATCH(E8,#REF!,0)),0)</f>
        <v>#REF!</v>
      </c>
      <c r="E8" s="18" t="s">
        <v>779</v>
      </c>
      <c r="F8" s="16" t="s">
        <v>765</v>
      </c>
      <c r="G8" s="16" t="s">
        <v>766</v>
      </c>
      <c r="H8" s="16" t="s">
        <v>767</v>
      </c>
      <c r="I8" s="16" t="s">
        <v>768</v>
      </c>
      <c r="J8" s="16" t="s">
        <v>769</v>
      </c>
      <c r="K8" s="16" t="s">
        <v>770</v>
      </c>
      <c r="L8" s="16" t="s">
        <v>771</v>
      </c>
      <c r="M8" s="18">
        <v>1.64</v>
      </c>
      <c r="N8" s="18">
        <v>2.44</v>
      </c>
      <c r="O8" s="19">
        <v>2.04</v>
      </c>
      <c r="P8" s="19">
        <v>2.84</v>
      </c>
      <c r="Q8" s="19">
        <v>0.1</v>
      </c>
      <c r="R8" s="19">
        <v>1.8399999999999999</v>
      </c>
      <c r="S8" s="19">
        <v>2.64</v>
      </c>
      <c r="T8" s="18">
        <v>0.2</v>
      </c>
      <c r="U8" s="18">
        <v>0</v>
      </c>
      <c r="V8" s="18">
        <v>0</v>
      </c>
      <c r="W8" s="18">
        <v>0</v>
      </c>
      <c r="X8" s="18">
        <v>1.64</v>
      </c>
      <c r="Y8" s="18">
        <v>2.4</v>
      </c>
      <c r="Z8" s="20">
        <f t="shared" si="132"/>
        <v>2.6</v>
      </c>
      <c r="AA8" s="18">
        <v>0.22</v>
      </c>
      <c r="AB8" s="18">
        <v>0</v>
      </c>
      <c r="AC8" s="18">
        <v>0</v>
      </c>
      <c r="AD8" s="18">
        <v>0</v>
      </c>
      <c r="AE8" s="18">
        <v>0</v>
      </c>
      <c r="AF8" s="18">
        <v>0</v>
      </c>
      <c r="AG8" s="19">
        <v>1.2</v>
      </c>
      <c r="AH8" s="19">
        <v>2</v>
      </c>
      <c r="AI8" s="20">
        <f t="shared" si="133"/>
        <v>2.75</v>
      </c>
      <c r="AJ8" s="19">
        <v>0</v>
      </c>
      <c r="AK8" s="19">
        <v>0</v>
      </c>
      <c r="AL8" s="20">
        <f t="shared" si="134"/>
        <v>0</v>
      </c>
      <c r="AM8" s="18">
        <v>1.64</v>
      </c>
      <c r="AN8" s="18">
        <v>2</v>
      </c>
      <c r="AO8" s="18">
        <v>0.15</v>
      </c>
      <c r="AP8" s="18">
        <v>0.22</v>
      </c>
      <c r="AQ8" s="18">
        <v>1.64</v>
      </c>
      <c r="AR8" s="18">
        <v>2.2200000000000002</v>
      </c>
      <c r="AS8" s="18">
        <v>0.12</v>
      </c>
      <c r="AT8" s="18">
        <v>0.11</v>
      </c>
      <c r="AU8" s="18">
        <v>0</v>
      </c>
      <c r="AV8" s="18">
        <v>1</v>
      </c>
      <c r="AW8" s="18">
        <v>0</v>
      </c>
      <c r="AX8" s="18">
        <v>0</v>
      </c>
      <c r="AY8" s="18">
        <v>0</v>
      </c>
      <c r="AZ8" s="18">
        <v>0</v>
      </c>
      <c r="BA8" s="18">
        <v>2</v>
      </c>
      <c r="BB8" s="18">
        <v>0</v>
      </c>
      <c r="BC8" s="18">
        <v>0</v>
      </c>
      <c r="BD8" s="18">
        <v>0</v>
      </c>
      <c r="BE8" s="18">
        <v>0</v>
      </c>
      <c r="BF8" s="18">
        <v>0</v>
      </c>
      <c r="BG8" s="18">
        <v>0</v>
      </c>
      <c r="BH8" s="18">
        <v>0</v>
      </c>
      <c r="BI8" s="18">
        <v>0</v>
      </c>
      <c r="BJ8" s="18">
        <v>0</v>
      </c>
      <c r="BK8" s="18">
        <v>0</v>
      </c>
      <c r="BL8" s="18">
        <v>0</v>
      </c>
      <c r="BM8" s="18">
        <v>0</v>
      </c>
      <c r="BN8" s="18">
        <v>0</v>
      </c>
      <c r="BO8" s="18">
        <v>0</v>
      </c>
      <c r="BP8" s="18">
        <v>0</v>
      </c>
      <c r="BQ8" s="18">
        <v>0</v>
      </c>
      <c r="BR8" s="18">
        <v>0</v>
      </c>
      <c r="BS8" s="18">
        <v>0</v>
      </c>
      <c r="BT8" s="18">
        <v>0</v>
      </c>
      <c r="BU8" s="18">
        <v>0</v>
      </c>
      <c r="BV8" s="18">
        <v>0</v>
      </c>
      <c r="BW8" s="18">
        <v>0</v>
      </c>
      <c r="BX8" s="18">
        <v>0</v>
      </c>
      <c r="BY8" s="18">
        <v>0</v>
      </c>
      <c r="BZ8" s="18">
        <v>0</v>
      </c>
      <c r="CA8" s="16" t="e">
        <f>_xlfn.IFNA(IF(RIGHT(D8,2)="=G",0,INDEX(#REF!,MATCH(E8,#REF!,0))),0)</f>
        <v>#REF!</v>
      </c>
      <c r="CB8" s="16" t="s">
        <v>776</v>
      </c>
      <c r="CC8" s="18">
        <v>0</v>
      </c>
      <c r="CD8" s="18">
        <v>0</v>
      </c>
      <c r="CE8" s="18">
        <v>1.4</v>
      </c>
      <c r="CF8" s="18">
        <v>0.73</v>
      </c>
      <c r="CG8" s="18">
        <v>0.12</v>
      </c>
      <c r="CH8" s="18">
        <v>3</v>
      </c>
      <c r="CI8" s="16" t="s">
        <v>98</v>
      </c>
      <c r="CJ8" s="18">
        <v>0</v>
      </c>
      <c r="CK8" s="20">
        <f t="shared" si="135"/>
        <v>2.2999999999999998</v>
      </c>
      <c r="CL8" s="20">
        <f t="shared" si="136"/>
        <v>2.2999999999999998</v>
      </c>
      <c r="CM8" s="18">
        <v>20.41</v>
      </c>
      <c r="CN8" s="21">
        <v>32.409999999999997</v>
      </c>
      <c r="CO8" s="18">
        <v>31.570999999999998</v>
      </c>
      <c r="CP8" s="22">
        <f t="shared" si="0"/>
        <v>31.57</v>
      </c>
      <c r="CQ8" s="22">
        <f t="shared" si="1"/>
        <v>29.27</v>
      </c>
      <c r="CR8" s="22">
        <f t="shared" si="137"/>
        <v>2.2999999999999998</v>
      </c>
      <c r="CS8" s="22">
        <f t="shared" si="138"/>
        <v>29.37</v>
      </c>
      <c r="CT8" s="22">
        <f t="shared" si="2"/>
        <v>29.57</v>
      </c>
      <c r="CU8" s="23">
        <v>29.57</v>
      </c>
      <c r="CV8" s="22">
        <f t="shared" si="139"/>
        <v>2.6</v>
      </c>
      <c r="CW8" s="22">
        <f t="shared" si="3"/>
        <v>0</v>
      </c>
      <c r="CX8" s="22">
        <f t="shared" si="4"/>
        <v>0</v>
      </c>
      <c r="CY8" s="22">
        <f t="shared" si="5"/>
        <v>32.14</v>
      </c>
      <c r="CZ8" s="22">
        <f t="shared" si="6"/>
        <v>32.29</v>
      </c>
      <c r="DA8" s="24">
        <v>32.409999999999997</v>
      </c>
      <c r="DB8" s="20">
        <f t="shared" si="140"/>
        <v>3.14</v>
      </c>
      <c r="DC8" s="20">
        <f t="shared" si="141"/>
        <v>0.84</v>
      </c>
      <c r="DD8" s="20">
        <f t="shared" si="142"/>
        <v>2.3000000000000003</v>
      </c>
      <c r="DE8" s="20">
        <f t="shared" si="7"/>
        <v>0.1</v>
      </c>
      <c r="DF8" s="20">
        <f t="shared" si="8"/>
        <v>0.2</v>
      </c>
      <c r="DG8" s="20">
        <f t="shared" si="9"/>
        <v>2</v>
      </c>
      <c r="DH8" s="20">
        <f t="shared" si="10"/>
        <v>0</v>
      </c>
      <c r="DI8" s="20">
        <f t="shared" si="11"/>
        <v>0</v>
      </c>
      <c r="DJ8" s="20">
        <f t="shared" si="12"/>
        <v>0</v>
      </c>
      <c r="DK8" s="20">
        <f t="shared" si="143"/>
        <v>2.2999999999999998</v>
      </c>
      <c r="DL8" s="20">
        <f t="shared" si="144"/>
        <v>0</v>
      </c>
      <c r="DM8" s="20">
        <f t="shared" si="145"/>
        <v>0</v>
      </c>
      <c r="DN8" s="20">
        <f t="shared" si="146"/>
        <v>0</v>
      </c>
      <c r="DO8" s="18">
        <v>3.04</v>
      </c>
      <c r="DP8" s="18">
        <v>0</v>
      </c>
      <c r="DQ8" s="18">
        <v>1</v>
      </c>
      <c r="DR8" s="18">
        <v>1</v>
      </c>
      <c r="DS8" s="25">
        <f t="shared" si="147"/>
        <v>3.04</v>
      </c>
      <c r="DT8" s="25">
        <f t="shared" si="148"/>
        <v>0</v>
      </c>
      <c r="DU8" s="25">
        <f t="shared" si="149"/>
        <v>6.99</v>
      </c>
      <c r="DV8" s="25">
        <f t="shared" si="150"/>
        <v>0</v>
      </c>
      <c r="DW8" s="25">
        <f t="shared" si="151"/>
        <v>6.99</v>
      </c>
      <c r="DX8" s="25">
        <f t="shared" si="152"/>
        <v>14.26</v>
      </c>
      <c r="DY8" s="25">
        <f t="shared" si="153"/>
        <v>0</v>
      </c>
      <c r="DZ8" s="25">
        <f t="shared" si="154"/>
        <v>14.26</v>
      </c>
      <c r="EA8" s="25">
        <f t="shared" si="155"/>
        <v>9.5500000000000007</v>
      </c>
      <c r="EB8" s="25">
        <f t="shared" si="156"/>
        <v>0</v>
      </c>
      <c r="EC8" s="25">
        <f t="shared" si="157"/>
        <v>9.5500000000000007</v>
      </c>
      <c r="ED8" s="25">
        <f t="shared" si="158"/>
        <v>4.71</v>
      </c>
      <c r="EE8" s="25">
        <f t="shared" si="158"/>
        <v>0</v>
      </c>
      <c r="EF8" s="25">
        <f t="shared" si="159"/>
        <v>4.71</v>
      </c>
      <c r="EG8" s="25">
        <f t="shared" si="160"/>
        <v>9.5500000000000007</v>
      </c>
      <c r="EH8" s="25">
        <f t="shared" si="160"/>
        <v>0</v>
      </c>
      <c r="EI8" s="25">
        <f t="shared" si="161"/>
        <v>9.5500000000000007</v>
      </c>
      <c r="EJ8" s="18">
        <v>2208.35</v>
      </c>
      <c r="EK8" s="18">
        <v>2160.9299999999998</v>
      </c>
      <c r="EL8" s="18" t="s">
        <v>779</v>
      </c>
      <c r="EM8" s="18" t="s">
        <v>780</v>
      </c>
      <c r="EN8" s="16" t="s">
        <v>774</v>
      </c>
      <c r="EO8" s="16" t="s">
        <v>131</v>
      </c>
      <c r="EP8" s="16" t="e">
        <f>IF(OR(EN8="Cống tròn",EN8="Cống hộp",EN8="Ống nhựa"),INDEX(#REF!,MATCH(E8,#REF!,0)),IF(OR(EN8="Rãnh xây",EN8="Rãnh bê tông"),INDEX(#REF!,MATCH(E8,#REF!,0)),0))</f>
        <v>#REF!</v>
      </c>
      <c r="EQ8" s="18">
        <v>45.820000000000071</v>
      </c>
      <c r="ER8" s="19">
        <v>1</v>
      </c>
      <c r="ES8" s="25">
        <f t="shared" si="162"/>
        <v>46</v>
      </c>
      <c r="ET8" s="1" t="e">
        <f>_xlfn.IFNA(IF(EN8="Cống tròn",INDEX(#REF!,MATCH(E8,#REF!,0)),IF(EN8="Cống hộp",INDEX(#REF!,MATCH(E8,#REF!,0)),EU8&amp;" ,"&amp;EV8)),0)</f>
        <v>#REF!</v>
      </c>
      <c r="EU8" s="16" t="s">
        <v>769</v>
      </c>
      <c r="EV8" s="16" t="s">
        <v>775</v>
      </c>
      <c r="EW8" s="16" t="e">
        <f>_xlfn.IFNA(INDEX(#REF!,MATCH(E8,#REF!,0)),0)</f>
        <v>#REF!</v>
      </c>
      <c r="EX8" s="16"/>
      <c r="EY8" s="18">
        <v>0</v>
      </c>
      <c r="EZ8" s="18">
        <v>0</v>
      </c>
      <c r="FA8" s="18">
        <v>0</v>
      </c>
      <c r="FB8" s="19">
        <v>0</v>
      </c>
      <c r="FC8" s="19">
        <v>0</v>
      </c>
      <c r="FD8" s="25">
        <f t="shared" si="13"/>
        <v>0</v>
      </c>
      <c r="FE8" s="25">
        <f t="shared" si="163"/>
        <v>0</v>
      </c>
      <c r="FF8" s="19">
        <v>0.14000000000000001</v>
      </c>
      <c r="FG8" s="19">
        <v>2</v>
      </c>
      <c r="FH8" s="19">
        <v>1.5</v>
      </c>
      <c r="FI8" s="25">
        <f t="shared" si="164"/>
        <v>1.78</v>
      </c>
      <c r="FJ8" s="19">
        <v>0</v>
      </c>
      <c r="FK8" s="19">
        <v>0</v>
      </c>
      <c r="FL8" s="19">
        <v>0.2</v>
      </c>
      <c r="FM8" s="19">
        <v>1.6</v>
      </c>
      <c r="FN8" s="18">
        <v>0</v>
      </c>
      <c r="FO8" s="25">
        <f t="shared" si="165"/>
        <v>1.98</v>
      </c>
      <c r="FP8" s="19">
        <v>1.4999999999999999E-2</v>
      </c>
      <c r="FQ8" s="19">
        <v>1</v>
      </c>
      <c r="FR8" s="25">
        <f t="shared" si="14"/>
        <v>45</v>
      </c>
      <c r="FS8" s="25">
        <f t="shared" si="15"/>
        <v>0.65999999999999992</v>
      </c>
      <c r="FT8" s="25">
        <f t="shared" si="16"/>
        <v>45.66</v>
      </c>
      <c r="FU8" s="25">
        <f t="shared" si="17"/>
        <v>-0.16000000000007475</v>
      </c>
      <c r="FV8" s="25" t="str">
        <f t="shared" si="166"/>
        <v>Thêm 01</v>
      </c>
      <c r="FW8" s="25">
        <f t="shared" si="167"/>
        <v>0.85</v>
      </c>
      <c r="FX8" s="1"/>
      <c r="FY8" s="1"/>
      <c r="FZ8" s="1"/>
      <c r="GA8" s="1"/>
      <c r="GB8" s="19">
        <v>0</v>
      </c>
      <c r="GC8" s="19">
        <v>0</v>
      </c>
      <c r="GD8" s="19">
        <v>0</v>
      </c>
      <c r="GE8" s="19">
        <v>0</v>
      </c>
      <c r="GF8" s="19">
        <v>0</v>
      </c>
      <c r="GG8" s="19">
        <v>0</v>
      </c>
      <c r="GH8" s="19">
        <v>0</v>
      </c>
      <c r="GI8" s="19">
        <v>0</v>
      </c>
      <c r="GJ8" s="19">
        <v>0</v>
      </c>
      <c r="GK8" s="19">
        <v>0</v>
      </c>
      <c r="GL8" s="25">
        <f t="shared" si="18"/>
        <v>0</v>
      </c>
      <c r="GM8" s="25">
        <f t="shared" si="168"/>
        <v>0</v>
      </c>
      <c r="GN8" s="19">
        <v>0</v>
      </c>
      <c r="GO8" s="19">
        <v>0</v>
      </c>
      <c r="GP8" s="19">
        <v>0</v>
      </c>
      <c r="GQ8" s="19">
        <v>0</v>
      </c>
      <c r="GR8" s="1" t="e">
        <f>_xlfn.IFNA(INDEX(#REF!,MATCH(E8,#REF!,0)),0)</f>
        <v>#REF!</v>
      </c>
      <c r="GS8" s="1"/>
      <c r="GT8" s="19">
        <v>0</v>
      </c>
      <c r="GU8" s="19">
        <v>0</v>
      </c>
      <c r="GV8" s="19">
        <v>0</v>
      </c>
      <c r="GW8" s="19">
        <v>0</v>
      </c>
      <c r="GX8" s="25">
        <f t="shared" si="19"/>
        <v>0</v>
      </c>
      <c r="GY8" s="25">
        <f t="shared" si="20"/>
        <v>0</v>
      </c>
      <c r="GZ8" s="25">
        <f t="shared" si="169"/>
        <v>0</v>
      </c>
      <c r="HA8" s="1" t="e" cm="1">
        <f t="array" ref="HA8">INDEX(#REF!,MATCH(EJ8&amp;EK8&amp;HD8&amp;HE8&amp;HF8,#REF!&amp;#REF!&amp;#REF!&amp;#REF!&amp;#REF!,0))</f>
        <v>#REF!</v>
      </c>
      <c r="HB8" s="1"/>
      <c r="HC8" s="25">
        <f t="shared" si="170"/>
        <v>0</v>
      </c>
      <c r="HD8" s="19">
        <v>0</v>
      </c>
      <c r="HE8" s="19">
        <v>0</v>
      </c>
      <c r="HF8" s="19">
        <v>0</v>
      </c>
      <c r="HG8" s="1" t="e" cm="1">
        <f t="array" ref="HG8">INDEX(#REF!,MATCH(EJ8&amp;EK8&amp;HJ8&amp;HK8&amp;HL8,#REF!&amp;#REF!&amp;#REF!&amp;#REF!&amp;#REF!,0))</f>
        <v>#REF!</v>
      </c>
      <c r="HH8" s="1"/>
      <c r="HI8" s="25">
        <f t="shared" si="171"/>
        <v>0</v>
      </c>
      <c r="HJ8" s="25">
        <f t="shared" si="172"/>
        <v>0</v>
      </c>
      <c r="HK8" s="19">
        <v>0</v>
      </c>
      <c r="HL8" s="19">
        <v>0</v>
      </c>
      <c r="HM8" s="19">
        <v>0.01</v>
      </c>
      <c r="HN8" s="19">
        <v>1</v>
      </c>
      <c r="HO8" s="25">
        <f t="shared" si="173"/>
        <v>0</v>
      </c>
      <c r="HP8" s="25">
        <f t="shared" si="174"/>
        <v>0</v>
      </c>
      <c r="HQ8" s="25">
        <f t="shared" si="175"/>
        <v>0</v>
      </c>
      <c r="HR8" s="25">
        <f t="shared" si="176"/>
        <v>0</v>
      </c>
      <c r="HS8" s="25">
        <f t="shared" si="177"/>
        <v>0</v>
      </c>
      <c r="HT8" s="19">
        <v>0</v>
      </c>
      <c r="HU8" s="19">
        <v>0</v>
      </c>
      <c r="HV8" s="19">
        <v>0</v>
      </c>
      <c r="HW8" s="25">
        <f t="shared" si="178"/>
        <v>0</v>
      </c>
      <c r="HX8" s="19">
        <v>0</v>
      </c>
      <c r="HY8" s="19">
        <v>0</v>
      </c>
      <c r="HZ8" s="21">
        <v>31.57</v>
      </c>
      <c r="IA8" s="20">
        <f>ROUND(IF(EN8="Cống tròn",IF(EN8="Cống tròn",IF(EU8="Không có móng",IQ8-FF8,IF(EU8="Đế",IP8-FN8,IF(OR(EU8="Móng bê tông",EU8="Móng bê tông kết hợp đế"),II8-FJ8,0))),0),IF(EN8="Cống hộp",IF(AND(EN8="Cống hộp",EU8="Không có móng"),IQ8-GF8,IF(AND(EN8="Cống hộp",EU8="Móng bê tông"),IJ8-GB8,0)),IF(OR(EN8="Rãnh xây",EN8="Rãnh bê tông"),IF(OR(EN8="Rãnh xây",EN8="Rãnh bê tông"),IK8-GB8,0),IF(EN8="Ống nhựa",IF(AND(EN8="Ống nhựa",EU8="Không đắp cát"),IQ8-HT8,IF(AND(EN8="Ống nhựa",EU8="Đắp cát"),IH8-HX8,0)),IF(EN8="Rãnh thang",IF(EN8="Rãnh thang",IF(EU8="Móng bê tông",#REF!-#REF!,IQ8),0),0))))),2)</f>
        <v>29.68</v>
      </c>
      <c r="IB8" s="20">
        <f t="shared" si="179"/>
        <v>1.8900000000000006</v>
      </c>
      <c r="IC8" s="20">
        <f t="shared" si="21"/>
        <v>29.68</v>
      </c>
      <c r="ID8" s="20">
        <f t="shared" si="22"/>
        <v>0</v>
      </c>
      <c r="IE8" s="20">
        <f t="shared" si="23"/>
        <v>0</v>
      </c>
      <c r="IF8" s="20">
        <f t="shared" si="24"/>
        <v>0</v>
      </c>
      <c r="IG8" s="20">
        <f>IF(EN8="Rãnh thang",IF(AND(EN8="Rãnh thang",EU8="Móng bê tông"),IQ8-#REF!,0),IF(EN8="Ống nhựa",IF(AND(EN8="Ống nhựa",EU8="Đắp cát"),IQ8-HT8,0),IF(EN8="Cống tròn",IF(EN8="Cống tròn",IF(OR(EU8="Móng bê tông",EU8="Móng bê tông kết hợp đế"),IM8-FL8,0),0),IF(EN8="Cống hộp",IF(AND(EN8="Cống hộp",EU8="Móng bê tông"),IN8-GD8,0),IF(OR(EN8="Rãnh xây",EN8="Rãnh bê tông"),IF(AND(EN8="Rãnh xây",EU8="Móng bê tông"),IO8-GD8,IF(AND(EN8="Rãnh bê tông",EU8="Móng bê tông"),IO8-GD8,0)),0)))))</f>
        <v>29.68</v>
      </c>
      <c r="IH8" s="20">
        <f t="shared" si="25"/>
        <v>0</v>
      </c>
      <c r="II8" s="20">
        <f t="shared" si="26"/>
        <v>29.68</v>
      </c>
      <c r="IJ8" s="20">
        <f t="shared" si="27"/>
        <v>0</v>
      </c>
      <c r="IK8" s="20">
        <f t="shared" si="28"/>
        <v>0</v>
      </c>
      <c r="IL8" s="20">
        <f t="shared" si="29"/>
        <v>29.88</v>
      </c>
      <c r="IM8" s="20">
        <f t="shared" si="30"/>
        <v>29.88</v>
      </c>
      <c r="IN8" s="20">
        <f t="shared" si="31"/>
        <v>0</v>
      </c>
      <c r="IO8" s="20">
        <f t="shared" si="32"/>
        <v>0</v>
      </c>
      <c r="IP8" s="20">
        <f t="shared" si="33"/>
        <v>0</v>
      </c>
      <c r="IQ8" s="18">
        <v>30.02</v>
      </c>
      <c r="IR8" s="25">
        <f t="shared" si="180"/>
        <v>0</v>
      </c>
      <c r="IS8" s="25">
        <f t="shared" si="34"/>
        <v>0</v>
      </c>
      <c r="IT8" s="25">
        <f t="shared" si="35"/>
        <v>0</v>
      </c>
      <c r="IU8" s="25">
        <f>ROUND(IF(EN8="Cống tròn",IF(EN8="Cống tròn",IV8+FF8,0),IF(EN8="Cống hộp",IF(EN8="Cống hộp",IV8+GP8,0),IF(OR(EN8="Rãnh xây",EN8="Rãnh bê tông"),IF(OR(EN8="Rãnh xây",EN8="Rãnh bê tông"),IV8+GP8,0),IF(EN8="ống nhựa",IF(EN8="Ống nhựa",IV8+HT8,0),IF(EN8="Rãnh thang",IF(EN8="Rãnh thang",IQ8+#REF!,0),0))))),2)</f>
        <v>30.45</v>
      </c>
      <c r="IV8" s="19">
        <v>30.31</v>
      </c>
      <c r="IW8" s="25">
        <f t="shared" si="36"/>
        <v>30.45</v>
      </c>
      <c r="IX8" s="25">
        <f t="shared" si="37"/>
        <v>0</v>
      </c>
      <c r="IY8" s="25">
        <f t="shared" si="38"/>
        <v>0</v>
      </c>
      <c r="IZ8" s="25">
        <f t="shared" si="39"/>
        <v>0</v>
      </c>
      <c r="JA8" s="25">
        <f t="shared" si="40"/>
        <v>0</v>
      </c>
      <c r="JB8" s="21">
        <v>30.92</v>
      </c>
      <c r="JC8" s="20">
        <f>ROUND(IF(EN8="Cống tròn",IF(EN8="Cống tròn",IF(EU8="Không có móng",JS8-FF8,IF(EU8="Đế",JR8-FN8,IF(OR(EU8="Móng bê tông",EU8="Móng bê tông kết hợp đế"),JK8-FJ8,0))),0),IF(EN8="Cống hộp",IF(AND(EN8="Cống hộp",EU8="Không có móng"),JS8-GF8,IF(AND(EN8="Cống hộp",EU8="Móng bê tông"),JL8-GB8,0)),IF(OR(EN8="Rãnh xây",EN8="Rãnh bê tông"),IF(OR(EN8="Rãnh xây",EN8="Rãnh bê tông"),JM8-GB8,0),IF(EN8="Ống nhựa",IF(AND(EN8="Ống nhựa",EU8="Không đắp cát"),JS8-HT8,IF(AND(EN8="Ống nhựa",EU8="Đắp cát"),JJ8-HX8,0)),IF(EN8="Rãnh thang",IF(EN8="Rãnh thang",IF(EU8="Móng bê tông",#REF!-#REF!,JS8),0),0))))),2)</f>
        <v>28.47</v>
      </c>
      <c r="JD8" s="20">
        <f t="shared" si="181"/>
        <v>2.4500000000000028</v>
      </c>
      <c r="JE8" s="20">
        <f t="shared" si="41"/>
        <v>28.47</v>
      </c>
      <c r="JF8" s="20">
        <f t="shared" si="42"/>
        <v>0</v>
      </c>
      <c r="JG8" s="20">
        <f t="shared" si="43"/>
        <v>0</v>
      </c>
      <c r="JH8" s="20">
        <f t="shared" si="44"/>
        <v>0</v>
      </c>
      <c r="JI8" s="20">
        <f>IF(EN8="Rãnh thang",IF(AND(EN8="Rãnh thang",EU8="Móng bê tông"),JS8-#REF!,0),IF(EN8="Ống nhựa",IF(AND(EN8="Ống nhựa",EU8="Đắp cát"),JS8-HT8,0),IF(EN8="Cống tròn",IF(EN8="Cống tròn",IF(OR(EU8="Móng bê tông",EU8="Móng bê tông kết hợp đế"),JO8-FL8,0),0),IF(EN8="Cống hộp",IF(AND(EN8="Cống hộp",EU8="Móng bê tông"),JP8-GD8,0),IF(OR(EN8="Rãnh xây",EN8="Rãnh bê tông"),IF(AND(EN8="Rãnh xây",EU8="Móng bê tông"),JQ8-GD8,IF(AND(EN8="Rãnh bê tông",EU8="Móng bê tông"),JQ8-GD8,0)),0)))))</f>
        <v>28.47</v>
      </c>
      <c r="JJ8" s="20">
        <f t="shared" si="45"/>
        <v>0</v>
      </c>
      <c r="JK8" s="20">
        <f t="shared" si="46"/>
        <v>28.47</v>
      </c>
      <c r="JL8" s="20">
        <f t="shared" si="47"/>
        <v>0</v>
      </c>
      <c r="JM8" s="20">
        <f t="shared" si="48"/>
        <v>0</v>
      </c>
      <c r="JN8" s="20">
        <f t="shared" si="49"/>
        <v>28.669999999999998</v>
      </c>
      <c r="JO8" s="20">
        <f t="shared" si="50"/>
        <v>28.669999999999998</v>
      </c>
      <c r="JP8" s="20">
        <f t="shared" si="51"/>
        <v>0</v>
      </c>
      <c r="JQ8" s="20">
        <f t="shared" si="52"/>
        <v>0</v>
      </c>
      <c r="JR8" s="20">
        <f t="shared" si="53"/>
        <v>0</v>
      </c>
      <c r="JS8" s="26">
        <v>28.81</v>
      </c>
      <c r="JT8" s="25">
        <f t="shared" si="182"/>
        <v>0</v>
      </c>
      <c r="JU8" s="25">
        <f t="shared" si="54"/>
        <v>0</v>
      </c>
      <c r="JV8" s="25">
        <f t="shared" si="55"/>
        <v>0</v>
      </c>
      <c r="JW8" s="25">
        <f>ROUND(IF(EN8="Cống tròn",IF(EN8="Cống tròn",JX8+FF8,0),IF(EN8="Cống hộp",IF(EN8="Cống hộp",JX8+GP8,0),IF(OR(EN8="Rãnh xây",EN8="Rãnh bê tông"),IF(OR(EN8="Rãnh xây",EN8="Rãnh bê tông"),JX8+GP8,0),IF(EN8="ống nhựa",IF(EN8="Ống nhựa",JX8+HT8,0),IF(EN8="Rãnh thang",IF(EN8="Rãnh thang",JS8+#REF!,0),0))))),2)</f>
        <v>30.45</v>
      </c>
      <c r="JX8" s="27">
        <v>30.31</v>
      </c>
      <c r="JY8" s="25">
        <f t="shared" si="56"/>
        <v>30.45</v>
      </c>
      <c r="JZ8" s="25">
        <f t="shared" si="57"/>
        <v>0</v>
      </c>
      <c r="KA8" s="25">
        <f t="shared" si="58"/>
        <v>0</v>
      </c>
      <c r="KB8" s="25">
        <f t="shared" si="59"/>
        <v>0</v>
      </c>
      <c r="KC8" s="25">
        <f t="shared" si="60"/>
        <v>0</v>
      </c>
      <c r="KD8" s="28" t="s">
        <v>98</v>
      </c>
      <c r="KE8" s="27">
        <v>0</v>
      </c>
      <c r="KF8" s="25">
        <f t="shared" si="61"/>
        <v>1.8900000000000006</v>
      </c>
      <c r="KG8" s="25">
        <f t="shared" si="183"/>
        <v>1.8900000000000006</v>
      </c>
      <c r="KH8" s="27">
        <v>0</v>
      </c>
      <c r="KI8" s="25">
        <f t="shared" si="62"/>
        <v>2.4500000000000028</v>
      </c>
      <c r="KJ8" s="25">
        <f t="shared" si="184"/>
        <v>2.4500000000000028</v>
      </c>
      <c r="KK8" s="25">
        <f t="shared" si="63"/>
        <v>0</v>
      </c>
      <c r="KL8" s="25">
        <f t="shared" si="64"/>
        <v>0</v>
      </c>
      <c r="KM8" s="25">
        <f t="shared" si="185"/>
        <v>0</v>
      </c>
      <c r="KN8" s="25">
        <f t="shared" si="65"/>
        <v>0</v>
      </c>
      <c r="KO8" s="25">
        <f t="shared" si="66"/>
        <v>0</v>
      </c>
      <c r="KP8" s="25">
        <f t="shared" si="186"/>
        <v>0</v>
      </c>
      <c r="KQ8" s="25">
        <f t="shared" si="67"/>
        <v>0.2</v>
      </c>
      <c r="KR8" s="25">
        <f t="shared" si="68"/>
        <v>0.2</v>
      </c>
      <c r="KS8" s="25">
        <f t="shared" si="187"/>
        <v>0.2</v>
      </c>
      <c r="KT8" s="25">
        <f t="shared" si="69"/>
        <v>0</v>
      </c>
      <c r="KU8" s="25">
        <f t="shared" si="70"/>
        <v>0</v>
      </c>
      <c r="KV8" s="25">
        <f t="shared" si="188"/>
        <v>0</v>
      </c>
      <c r="KW8" s="25">
        <f t="shared" si="71"/>
        <v>0</v>
      </c>
      <c r="KX8" s="25">
        <f t="shared" si="72"/>
        <v>0</v>
      </c>
      <c r="KY8" s="25">
        <f t="shared" si="189"/>
        <v>0</v>
      </c>
      <c r="KZ8" s="25">
        <f t="shared" si="73"/>
        <v>0</v>
      </c>
      <c r="LA8" s="25">
        <f t="shared" si="74"/>
        <v>0</v>
      </c>
      <c r="LB8" s="25">
        <f t="shared" si="190"/>
        <v>0</v>
      </c>
      <c r="LC8" s="25">
        <f t="shared" si="75"/>
        <v>1.6900000000000006</v>
      </c>
      <c r="LD8" s="25">
        <f t="shared" si="76"/>
        <v>1.98</v>
      </c>
      <c r="LE8" s="25">
        <f t="shared" si="191"/>
        <v>1.8350000000000004</v>
      </c>
      <c r="LF8" s="25">
        <f t="shared" si="77"/>
        <v>0</v>
      </c>
      <c r="LG8" s="25">
        <f t="shared" si="78"/>
        <v>0</v>
      </c>
      <c r="LH8" s="25">
        <f t="shared" si="192"/>
        <v>0</v>
      </c>
      <c r="LI8" s="25">
        <f t="shared" si="79"/>
        <v>0</v>
      </c>
      <c r="LJ8" s="25">
        <f t="shared" si="80"/>
        <v>0</v>
      </c>
      <c r="LK8" s="25">
        <f t="shared" si="193"/>
        <v>0</v>
      </c>
      <c r="LL8" s="25">
        <f t="shared" si="81"/>
        <v>0</v>
      </c>
      <c r="LM8" s="25">
        <f t="shared" si="82"/>
        <v>0</v>
      </c>
      <c r="LN8" s="25">
        <f t="shared" si="194"/>
        <v>0</v>
      </c>
      <c r="LO8" s="25">
        <f t="shared" si="83"/>
        <v>0</v>
      </c>
      <c r="LP8" s="25">
        <f t="shared" si="84"/>
        <v>0</v>
      </c>
      <c r="LQ8" s="25">
        <f t="shared" si="195"/>
        <v>0</v>
      </c>
      <c r="LR8" s="25">
        <f t="shared" si="85"/>
        <v>0</v>
      </c>
      <c r="LS8" s="25">
        <f t="shared" si="86"/>
        <v>0</v>
      </c>
      <c r="LT8" s="25">
        <f t="shared" si="196"/>
        <v>0</v>
      </c>
      <c r="LU8" s="25">
        <f t="shared" si="87"/>
        <v>0</v>
      </c>
      <c r="LV8" s="25">
        <f t="shared" si="88"/>
        <v>0</v>
      </c>
      <c r="LW8" s="25">
        <f t="shared" si="197"/>
        <v>0</v>
      </c>
      <c r="LX8" s="25">
        <f t="shared" si="89"/>
        <v>0</v>
      </c>
      <c r="LY8" s="25">
        <f t="shared" si="90"/>
        <v>0</v>
      </c>
      <c r="LZ8" s="25">
        <f t="shared" si="198"/>
        <v>0</v>
      </c>
      <c r="MA8" s="25">
        <f t="shared" si="91"/>
        <v>0</v>
      </c>
      <c r="MB8" s="25">
        <f t="shared" si="92"/>
        <v>0</v>
      </c>
      <c r="MC8" s="25">
        <f t="shared" si="199"/>
        <v>0</v>
      </c>
      <c r="MD8" s="25">
        <f t="shared" si="93"/>
        <v>0</v>
      </c>
      <c r="ME8" s="25">
        <f t="shared" si="94"/>
        <v>0</v>
      </c>
      <c r="MF8" s="25">
        <f t="shared" si="200"/>
        <v>0</v>
      </c>
      <c r="MG8" s="25">
        <f t="shared" si="95"/>
        <v>0</v>
      </c>
      <c r="MH8" s="25">
        <f t="shared" si="96"/>
        <v>0</v>
      </c>
      <c r="MI8" s="25">
        <f t="shared" si="201"/>
        <v>0</v>
      </c>
      <c r="MJ8" s="25">
        <f t="shared" si="97"/>
        <v>0</v>
      </c>
      <c r="MK8" s="25">
        <f t="shared" si="98"/>
        <v>0</v>
      </c>
      <c r="ML8" s="25">
        <f t="shared" si="202"/>
        <v>0</v>
      </c>
      <c r="MM8" s="25">
        <f t="shared" si="99"/>
        <v>0</v>
      </c>
      <c r="MN8" s="25">
        <f t="shared" si="100"/>
        <v>0</v>
      </c>
      <c r="MO8" s="25">
        <f t="shared" si="203"/>
        <v>0</v>
      </c>
      <c r="MP8" s="25">
        <f t="shared" si="101"/>
        <v>0</v>
      </c>
      <c r="MQ8" s="25">
        <f t="shared" si="102"/>
        <v>0</v>
      </c>
      <c r="MR8" s="25">
        <f t="shared" si="204"/>
        <v>0</v>
      </c>
      <c r="MS8" s="29">
        <v>1.98</v>
      </c>
      <c r="MT8" s="29">
        <v>0</v>
      </c>
      <c r="MU8" s="29">
        <v>1</v>
      </c>
      <c r="MV8" s="29">
        <v>1</v>
      </c>
      <c r="MW8" s="25">
        <f t="shared" si="103"/>
        <v>1.98</v>
      </c>
      <c r="MX8" s="25">
        <f t="shared" si="104"/>
        <v>3.74</v>
      </c>
      <c r="MY8" s="25">
        <f t="shared" si="105"/>
        <v>0</v>
      </c>
      <c r="MZ8" s="25">
        <f t="shared" si="106"/>
        <v>0</v>
      </c>
      <c r="NA8" s="25">
        <f t="shared" si="107"/>
        <v>1.98</v>
      </c>
      <c r="NB8" s="25">
        <f t="shared" si="108"/>
        <v>4.8499999999999996</v>
      </c>
      <c r="NC8" s="25">
        <f t="shared" si="109"/>
        <v>0</v>
      </c>
      <c r="ND8" s="25">
        <f t="shared" si="110"/>
        <v>0</v>
      </c>
      <c r="NE8" s="25">
        <f t="shared" si="205"/>
        <v>1.98</v>
      </c>
      <c r="NF8" s="25">
        <f t="shared" si="111"/>
        <v>4.2949999999999999</v>
      </c>
      <c r="NG8" s="25">
        <f t="shared" si="111"/>
        <v>0</v>
      </c>
      <c r="NH8" s="25">
        <f t="shared" si="111"/>
        <v>0</v>
      </c>
      <c r="NI8" s="25">
        <f t="shared" si="112"/>
        <v>196.8</v>
      </c>
      <c r="NJ8" s="25">
        <f t="shared" si="113"/>
        <v>0</v>
      </c>
      <c r="NK8" s="25">
        <f t="shared" si="114"/>
        <v>196.8</v>
      </c>
      <c r="NL8" s="25">
        <f t="shared" si="115"/>
        <v>135.78</v>
      </c>
      <c r="NM8" s="25">
        <f t="shared" si="116"/>
        <v>0</v>
      </c>
      <c r="NN8" s="25">
        <f t="shared" si="206"/>
        <v>135.78</v>
      </c>
      <c r="NO8" s="25">
        <f t="shared" si="117"/>
        <v>0</v>
      </c>
      <c r="NP8" s="25">
        <f t="shared" si="118"/>
        <v>0</v>
      </c>
      <c r="NQ8" s="25">
        <f t="shared" si="207"/>
        <v>0</v>
      </c>
      <c r="NR8" s="25">
        <f t="shared" si="119"/>
        <v>0</v>
      </c>
      <c r="NS8" s="25">
        <f t="shared" si="120"/>
        <v>0</v>
      </c>
      <c r="NT8" s="25">
        <f t="shared" si="208"/>
        <v>0</v>
      </c>
      <c r="NU8" s="25">
        <f t="shared" si="121"/>
        <v>0</v>
      </c>
      <c r="NV8" s="25">
        <f t="shared" si="122"/>
        <v>0</v>
      </c>
      <c r="NW8" s="25">
        <f t="shared" si="209"/>
        <v>0</v>
      </c>
      <c r="NX8" s="25">
        <f t="shared" si="210"/>
        <v>135.78</v>
      </c>
      <c r="NY8" s="25">
        <f t="shared" si="210"/>
        <v>0</v>
      </c>
      <c r="NZ8" s="25">
        <f t="shared" si="211"/>
        <v>135.78</v>
      </c>
      <c r="OA8" s="25">
        <f t="shared" si="212"/>
        <v>61.02</v>
      </c>
      <c r="OB8" s="25">
        <f t="shared" si="212"/>
        <v>0</v>
      </c>
      <c r="OC8" s="25">
        <f t="shared" si="213"/>
        <v>61.02</v>
      </c>
      <c r="OD8" s="25">
        <f t="shared" si="214"/>
        <v>135.78</v>
      </c>
      <c r="OE8" s="25">
        <f t="shared" si="123"/>
        <v>0</v>
      </c>
      <c r="OF8" s="25">
        <f t="shared" si="123"/>
        <v>135.78</v>
      </c>
      <c r="OG8" s="25">
        <f t="shared" si="124"/>
        <v>0</v>
      </c>
      <c r="OH8" s="25">
        <f t="shared" si="125"/>
        <v>0</v>
      </c>
      <c r="OI8" s="25">
        <f t="shared" si="126"/>
        <v>0</v>
      </c>
      <c r="OJ8" s="25">
        <f t="shared" si="127"/>
        <v>0</v>
      </c>
      <c r="OK8" s="25">
        <f t="shared" si="128"/>
        <v>0</v>
      </c>
      <c r="OL8" s="25">
        <f t="shared" si="129"/>
        <v>0</v>
      </c>
      <c r="OM8" s="25">
        <f t="shared" si="215"/>
        <v>0</v>
      </c>
      <c r="ON8" s="25">
        <f t="shared" si="215"/>
        <v>0</v>
      </c>
      <c r="OO8" s="25">
        <f t="shared" si="215"/>
        <v>0</v>
      </c>
      <c r="OP8" s="25">
        <f t="shared" si="130"/>
        <v>0</v>
      </c>
      <c r="OQ8" s="25">
        <f t="shared" si="131"/>
        <v>0</v>
      </c>
      <c r="OR8" s="25">
        <f t="shared" si="216"/>
        <v>0</v>
      </c>
      <c r="OS8" s="30">
        <v>536387.38</v>
      </c>
      <c r="OT8" s="30">
        <v>2371326.04</v>
      </c>
    </row>
    <row r="9" spans="1:410" ht="33" customHeight="1" x14ac:dyDescent="0.25">
      <c r="A9" s="18">
        <v>6</v>
      </c>
      <c r="B9" s="18" t="s">
        <v>763</v>
      </c>
      <c r="C9" s="18">
        <v>2160.9299999999998</v>
      </c>
      <c r="D9" s="16" t="e">
        <f>_xlfn.IFNA(INDEX(#REF!,MATCH(E9,#REF!,0)),0)</f>
        <v>#REF!</v>
      </c>
      <c r="E9" s="18" t="s">
        <v>780</v>
      </c>
      <c r="F9" s="16" t="s">
        <v>765</v>
      </c>
      <c r="G9" s="16" t="s">
        <v>766</v>
      </c>
      <c r="H9" s="16" t="s">
        <v>767</v>
      </c>
      <c r="I9" s="16" t="s">
        <v>768</v>
      </c>
      <c r="J9" s="16" t="s">
        <v>769</v>
      </c>
      <c r="K9" s="16" t="s">
        <v>770</v>
      </c>
      <c r="L9" s="16" t="s">
        <v>771</v>
      </c>
      <c r="M9" s="18">
        <v>2.44</v>
      </c>
      <c r="N9" s="18">
        <v>2.44</v>
      </c>
      <c r="O9" s="19">
        <v>2.84</v>
      </c>
      <c r="P9" s="19">
        <v>2.84</v>
      </c>
      <c r="Q9" s="19">
        <v>0.1</v>
      </c>
      <c r="R9" s="19">
        <v>2.64</v>
      </c>
      <c r="S9" s="19">
        <v>2.64</v>
      </c>
      <c r="T9" s="18">
        <v>0.2</v>
      </c>
      <c r="U9" s="18">
        <v>0</v>
      </c>
      <c r="V9" s="18">
        <v>0</v>
      </c>
      <c r="W9" s="18">
        <v>0</v>
      </c>
      <c r="X9" s="18">
        <v>2.44</v>
      </c>
      <c r="Y9" s="18">
        <v>2.4</v>
      </c>
      <c r="Z9" s="20">
        <f t="shared" si="132"/>
        <v>2.7</v>
      </c>
      <c r="AA9" s="18">
        <v>0.22</v>
      </c>
      <c r="AB9" s="18">
        <v>0</v>
      </c>
      <c r="AC9" s="18">
        <v>0</v>
      </c>
      <c r="AD9" s="18">
        <v>0</v>
      </c>
      <c r="AE9" s="18">
        <v>0</v>
      </c>
      <c r="AF9" s="18">
        <v>0</v>
      </c>
      <c r="AG9" s="19">
        <v>2</v>
      </c>
      <c r="AH9" s="19">
        <v>2</v>
      </c>
      <c r="AI9" s="20">
        <f t="shared" si="133"/>
        <v>2.85</v>
      </c>
      <c r="AJ9" s="19">
        <v>0</v>
      </c>
      <c r="AK9" s="19">
        <v>0</v>
      </c>
      <c r="AL9" s="20">
        <f t="shared" si="134"/>
        <v>0</v>
      </c>
      <c r="AM9" s="18">
        <v>2.44</v>
      </c>
      <c r="AN9" s="18">
        <v>2</v>
      </c>
      <c r="AO9" s="18">
        <v>0.15</v>
      </c>
      <c r="AP9" s="18">
        <v>0.22</v>
      </c>
      <c r="AQ9" s="18">
        <v>2.44</v>
      </c>
      <c r="AR9" s="18">
        <v>2.2200000000000002</v>
      </c>
      <c r="AS9" s="18">
        <v>0.12</v>
      </c>
      <c r="AT9" s="18">
        <v>0.11</v>
      </c>
      <c r="AU9" s="18">
        <v>0</v>
      </c>
      <c r="AV9" s="18">
        <v>1</v>
      </c>
      <c r="AW9" s="18">
        <v>0</v>
      </c>
      <c r="AX9" s="18">
        <v>0</v>
      </c>
      <c r="AY9" s="18">
        <v>0</v>
      </c>
      <c r="AZ9" s="18">
        <v>0</v>
      </c>
      <c r="BA9" s="18">
        <v>2</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6" t="e">
        <f>_xlfn.IFNA(IF(RIGHT(D9,2)="=G",0,INDEX(#REF!,MATCH(E9,#REF!,0))),0)</f>
        <v>#REF!</v>
      </c>
      <c r="CB9" s="16" t="s">
        <v>776</v>
      </c>
      <c r="CC9" s="18">
        <v>0</v>
      </c>
      <c r="CD9" s="18">
        <v>0</v>
      </c>
      <c r="CE9" s="18">
        <v>2.2000000000000002</v>
      </c>
      <c r="CF9" s="18">
        <v>0.73</v>
      </c>
      <c r="CG9" s="18">
        <v>0.12</v>
      </c>
      <c r="CH9" s="18">
        <v>3</v>
      </c>
      <c r="CI9" s="16" t="s">
        <v>98</v>
      </c>
      <c r="CJ9" s="18">
        <v>0</v>
      </c>
      <c r="CK9" s="20">
        <f t="shared" si="135"/>
        <v>3.23</v>
      </c>
      <c r="CL9" s="20">
        <f t="shared" si="136"/>
        <v>3.23</v>
      </c>
      <c r="CM9" s="18">
        <v>33.36</v>
      </c>
      <c r="CN9" s="21">
        <v>30.92</v>
      </c>
      <c r="CO9" s="18">
        <v>30.081000000000003</v>
      </c>
      <c r="CP9" s="22">
        <f t="shared" si="0"/>
        <v>30.92</v>
      </c>
      <c r="CQ9" s="22">
        <f t="shared" si="1"/>
        <v>27.69</v>
      </c>
      <c r="CR9" s="22">
        <f t="shared" si="137"/>
        <v>3.23</v>
      </c>
      <c r="CS9" s="22">
        <f t="shared" si="138"/>
        <v>27.79</v>
      </c>
      <c r="CT9" s="22">
        <f t="shared" si="2"/>
        <v>27.99</v>
      </c>
      <c r="CU9" s="23">
        <v>27.99</v>
      </c>
      <c r="CV9" s="22">
        <f t="shared" si="139"/>
        <v>2.7</v>
      </c>
      <c r="CW9" s="22">
        <f t="shared" si="3"/>
        <v>0</v>
      </c>
      <c r="CX9" s="22">
        <f t="shared" si="4"/>
        <v>0</v>
      </c>
      <c r="CY9" s="22">
        <f t="shared" si="5"/>
        <v>30.65</v>
      </c>
      <c r="CZ9" s="22">
        <f t="shared" si="6"/>
        <v>30.8</v>
      </c>
      <c r="DA9" s="24">
        <v>30.92</v>
      </c>
      <c r="DB9" s="20">
        <f t="shared" si="140"/>
        <v>3.23</v>
      </c>
      <c r="DC9" s="20">
        <f t="shared" si="141"/>
        <v>0</v>
      </c>
      <c r="DD9" s="20">
        <f t="shared" si="142"/>
        <v>3.23</v>
      </c>
      <c r="DE9" s="20">
        <f t="shared" si="7"/>
        <v>0.1</v>
      </c>
      <c r="DF9" s="20">
        <f t="shared" si="8"/>
        <v>0.2</v>
      </c>
      <c r="DG9" s="20">
        <f t="shared" si="9"/>
        <v>2.93</v>
      </c>
      <c r="DH9" s="20">
        <f t="shared" si="10"/>
        <v>0</v>
      </c>
      <c r="DI9" s="20">
        <f t="shared" si="11"/>
        <v>0</v>
      </c>
      <c r="DJ9" s="20">
        <f t="shared" si="12"/>
        <v>0</v>
      </c>
      <c r="DK9" s="20">
        <f t="shared" si="143"/>
        <v>3.2300000000000004</v>
      </c>
      <c r="DL9" s="20">
        <f t="shared" si="144"/>
        <v>0</v>
      </c>
      <c r="DM9" s="20">
        <f t="shared" si="145"/>
        <v>0</v>
      </c>
      <c r="DN9" s="20">
        <f t="shared" si="146"/>
        <v>0</v>
      </c>
      <c r="DO9" s="18">
        <v>3.04</v>
      </c>
      <c r="DP9" s="18">
        <v>0</v>
      </c>
      <c r="DQ9" s="18">
        <v>1</v>
      </c>
      <c r="DR9" s="18">
        <v>1</v>
      </c>
      <c r="DS9" s="25">
        <f t="shared" si="147"/>
        <v>3.04</v>
      </c>
      <c r="DT9" s="25">
        <f t="shared" si="148"/>
        <v>0</v>
      </c>
      <c r="DU9" s="25">
        <f t="shared" si="149"/>
        <v>9.82</v>
      </c>
      <c r="DV9" s="25">
        <f t="shared" si="150"/>
        <v>0</v>
      </c>
      <c r="DW9" s="25">
        <f t="shared" si="151"/>
        <v>9.82</v>
      </c>
      <c r="DX9" s="25">
        <f t="shared" si="152"/>
        <v>27.89</v>
      </c>
      <c r="DY9" s="25">
        <f t="shared" si="153"/>
        <v>0</v>
      </c>
      <c r="DZ9" s="25">
        <f t="shared" si="154"/>
        <v>27.89</v>
      </c>
      <c r="EA9" s="25">
        <f t="shared" si="155"/>
        <v>19.64</v>
      </c>
      <c r="EB9" s="25">
        <f t="shared" si="156"/>
        <v>0</v>
      </c>
      <c r="EC9" s="25">
        <f t="shared" si="157"/>
        <v>19.64</v>
      </c>
      <c r="ED9" s="25">
        <f t="shared" si="158"/>
        <v>8.25</v>
      </c>
      <c r="EE9" s="25">
        <f t="shared" si="158"/>
        <v>0</v>
      </c>
      <c r="EF9" s="25">
        <f t="shared" si="159"/>
        <v>8.25</v>
      </c>
      <c r="EG9" s="25">
        <f t="shared" si="160"/>
        <v>19.64</v>
      </c>
      <c r="EH9" s="25">
        <f t="shared" si="160"/>
        <v>0</v>
      </c>
      <c r="EI9" s="25">
        <f t="shared" si="161"/>
        <v>19.64</v>
      </c>
      <c r="EJ9" s="18">
        <v>2160.9299999999998</v>
      </c>
      <c r="EK9" s="18">
        <v>2088.08</v>
      </c>
      <c r="EL9" s="18" t="s">
        <v>780</v>
      </c>
      <c r="EM9" s="18" t="s">
        <v>781</v>
      </c>
      <c r="EN9" s="16" t="s">
        <v>774</v>
      </c>
      <c r="EO9" s="16" t="s">
        <v>131</v>
      </c>
      <c r="EP9" s="16" t="e">
        <f>IF(OR(EN9="Cống tròn",EN9="Cống hộp",EN9="Ống nhựa"),INDEX(#REF!,MATCH(E9,#REF!,0)),IF(OR(EN9="Rãnh xây",EN9="Rãnh bê tông"),INDEX(#REF!,MATCH(E9,#REF!,0)),0))</f>
        <v>#REF!</v>
      </c>
      <c r="EQ9" s="18">
        <v>70.849999999999909</v>
      </c>
      <c r="ER9" s="19">
        <v>1</v>
      </c>
      <c r="ES9" s="25">
        <f t="shared" si="162"/>
        <v>70</v>
      </c>
      <c r="ET9" s="1" t="e">
        <f>_xlfn.IFNA(IF(EN9="Cống tròn",INDEX(#REF!,MATCH(E9,#REF!,0)),IF(EN9="Cống hộp",INDEX(#REF!,MATCH(E9,#REF!,0)),EU9&amp;" ,"&amp;EV9)),0)</f>
        <v>#REF!</v>
      </c>
      <c r="EU9" s="16" t="s">
        <v>769</v>
      </c>
      <c r="EV9" s="16" t="s">
        <v>775</v>
      </c>
      <c r="EW9" s="16" t="e">
        <f>_xlfn.IFNA(INDEX(#REF!,MATCH(E9,#REF!,0)),0)</f>
        <v>#REF!</v>
      </c>
      <c r="EX9" s="16"/>
      <c r="EY9" s="18">
        <v>0</v>
      </c>
      <c r="EZ9" s="18">
        <v>0</v>
      </c>
      <c r="FA9" s="18">
        <v>0</v>
      </c>
      <c r="FB9" s="19">
        <v>0</v>
      </c>
      <c r="FC9" s="19">
        <v>0</v>
      </c>
      <c r="FD9" s="25">
        <f t="shared" si="13"/>
        <v>0</v>
      </c>
      <c r="FE9" s="25">
        <f t="shared" si="163"/>
        <v>0</v>
      </c>
      <c r="FF9" s="19">
        <v>0.14000000000000001</v>
      </c>
      <c r="FG9" s="19">
        <v>2</v>
      </c>
      <c r="FH9" s="19">
        <v>1.5</v>
      </c>
      <c r="FI9" s="25">
        <f t="shared" si="164"/>
        <v>1.78</v>
      </c>
      <c r="FJ9" s="19">
        <v>0</v>
      </c>
      <c r="FK9" s="19">
        <v>0</v>
      </c>
      <c r="FL9" s="19">
        <v>0.2</v>
      </c>
      <c r="FM9" s="19">
        <v>1.6</v>
      </c>
      <c r="FN9" s="18">
        <v>0</v>
      </c>
      <c r="FO9" s="25">
        <f t="shared" si="165"/>
        <v>1.98</v>
      </c>
      <c r="FP9" s="19">
        <v>1.4999999999999999E-2</v>
      </c>
      <c r="FQ9" s="19">
        <v>1</v>
      </c>
      <c r="FR9" s="25">
        <f t="shared" si="14"/>
        <v>69</v>
      </c>
      <c r="FS9" s="25">
        <f t="shared" si="15"/>
        <v>1.02</v>
      </c>
      <c r="FT9" s="25">
        <f t="shared" si="16"/>
        <v>70.02</v>
      </c>
      <c r="FU9" s="25">
        <f t="shared" si="17"/>
        <v>-0.82999999999991303</v>
      </c>
      <c r="FV9" s="25" t="str">
        <f t="shared" si="166"/>
        <v>Thêm 01</v>
      </c>
      <c r="FW9" s="25">
        <f t="shared" si="167"/>
        <v>0.19</v>
      </c>
      <c r="FX9" s="1"/>
      <c r="FY9" s="1"/>
      <c r="FZ9" s="1"/>
      <c r="GA9" s="1"/>
      <c r="GB9" s="19">
        <v>0</v>
      </c>
      <c r="GC9" s="19">
        <v>0</v>
      </c>
      <c r="GD9" s="19">
        <v>0</v>
      </c>
      <c r="GE9" s="19">
        <v>0</v>
      </c>
      <c r="GF9" s="19">
        <v>0</v>
      </c>
      <c r="GG9" s="19">
        <v>0</v>
      </c>
      <c r="GH9" s="19">
        <v>0</v>
      </c>
      <c r="GI9" s="19">
        <v>0</v>
      </c>
      <c r="GJ9" s="19">
        <v>0</v>
      </c>
      <c r="GK9" s="19">
        <v>0</v>
      </c>
      <c r="GL9" s="25">
        <f t="shared" si="18"/>
        <v>0</v>
      </c>
      <c r="GM9" s="25">
        <f t="shared" si="168"/>
        <v>0</v>
      </c>
      <c r="GN9" s="19">
        <v>0</v>
      </c>
      <c r="GO9" s="19">
        <v>0</v>
      </c>
      <c r="GP9" s="19">
        <v>0</v>
      </c>
      <c r="GQ9" s="19">
        <v>0</v>
      </c>
      <c r="GR9" s="1" t="e">
        <f>_xlfn.IFNA(INDEX(#REF!,MATCH(E9,#REF!,0)),0)</f>
        <v>#REF!</v>
      </c>
      <c r="GS9" s="1"/>
      <c r="GT9" s="19">
        <v>0</v>
      </c>
      <c r="GU9" s="19">
        <v>0</v>
      </c>
      <c r="GV9" s="19">
        <v>0</v>
      </c>
      <c r="GW9" s="19">
        <v>0</v>
      </c>
      <c r="GX9" s="25">
        <f t="shared" si="19"/>
        <v>0</v>
      </c>
      <c r="GY9" s="25">
        <f t="shared" si="20"/>
        <v>0</v>
      </c>
      <c r="GZ9" s="25">
        <f t="shared" si="169"/>
        <v>0</v>
      </c>
      <c r="HA9" s="1" t="e" cm="1">
        <f t="array" ref="HA9">INDEX(#REF!,MATCH(EJ9&amp;EK9&amp;HD9&amp;HE9&amp;HF9,#REF!&amp;#REF!&amp;#REF!&amp;#REF!&amp;#REF!,0))</f>
        <v>#REF!</v>
      </c>
      <c r="HB9" s="1"/>
      <c r="HC9" s="25">
        <f t="shared" si="170"/>
        <v>0</v>
      </c>
      <c r="HD9" s="19">
        <v>0</v>
      </c>
      <c r="HE9" s="19">
        <v>0</v>
      </c>
      <c r="HF9" s="19">
        <v>0</v>
      </c>
      <c r="HG9" s="1" t="e" cm="1">
        <f t="array" ref="HG9">INDEX(#REF!,MATCH(EJ9&amp;EK9&amp;HJ9&amp;HK9&amp;HL9,#REF!&amp;#REF!&amp;#REF!&amp;#REF!&amp;#REF!,0))</f>
        <v>#REF!</v>
      </c>
      <c r="HH9" s="1"/>
      <c r="HI9" s="25">
        <f t="shared" si="171"/>
        <v>0</v>
      </c>
      <c r="HJ9" s="25">
        <f t="shared" si="172"/>
        <v>0</v>
      </c>
      <c r="HK9" s="19">
        <v>0</v>
      </c>
      <c r="HL9" s="19">
        <v>0</v>
      </c>
      <c r="HM9" s="19">
        <v>0.01</v>
      </c>
      <c r="HN9" s="19">
        <v>1</v>
      </c>
      <c r="HO9" s="25">
        <f t="shared" si="173"/>
        <v>0</v>
      </c>
      <c r="HP9" s="25">
        <f t="shared" si="174"/>
        <v>0</v>
      </c>
      <c r="HQ9" s="25">
        <f t="shared" si="175"/>
        <v>0</v>
      </c>
      <c r="HR9" s="25">
        <f t="shared" si="176"/>
        <v>0</v>
      </c>
      <c r="HS9" s="25">
        <f t="shared" si="177"/>
        <v>0</v>
      </c>
      <c r="HT9" s="19">
        <v>0</v>
      </c>
      <c r="HU9" s="19">
        <v>0</v>
      </c>
      <c r="HV9" s="19">
        <v>0</v>
      </c>
      <c r="HW9" s="25">
        <f t="shared" si="178"/>
        <v>0</v>
      </c>
      <c r="HX9" s="19">
        <v>0</v>
      </c>
      <c r="HY9" s="19">
        <v>0</v>
      </c>
      <c r="HZ9" s="21">
        <v>30.92</v>
      </c>
      <c r="IA9" s="20">
        <f>ROUND(IF(EN9="Cống tròn",IF(EN9="Cống tròn",IF(EU9="Không có móng",IQ9-FF9,IF(EU9="Đế",IP9-FN9,IF(OR(EU9="Móng bê tông",EU9="Móng bê tông kết hợp đế"),II9-FJ9,0))),0),IF(EN9="Cống hộp",IF(AND(EN9="Cống hộp",EU9="Không có móng"),IQ9-GF9,IF(AND(EN9="Cống hộp",EU9="Móng bê tông"),IJ9-GB9,0)),IF(OR(EN9="Rãnh xây",EN9="Rãnh bê tông"),IF(OR(EN9="Rãnh xây",EN9="Rãnh bê tông"),IK9-GB9,0),IF(EN9="Ống nhựa",IF(AND(EN9="Ống nhựa",EU9="Không đắp cát"),IQ9-HT9,IF(AND(EN9="Ống nhựa",EU9="Đắp cát"),IH9-HX9,0)),IF(EN9="Rãnh thang",IF(EN9="Rãnh thang",IF(EU9="Móng bê tông",#REF!-#REF!,IQ9),0),0))))),2)</f>
        <v>28.47</v>
      </c>
      <c r="IB9" s="20">
        <f t="shared" si="179"/>
        <v>2.4500000000000028</v>
      </c>
      <c r="IC9" s="20">
        <f t="shared" si="21"/>
        <v>28.47</v>
      </c>
      <c r="ID9" s="20">
        <f t="shared" si="22"/>
        <v>0</v>
      </c>
      <c r="IE9" s="20">
        <f t="shared" si="23"/>
        <v>0</v>
      </c>
      <c r="IF9" s="20">
        <f t="shared" si="24"/>
        <v>0</v>
      </c>
      <c r="IG9" s="20">
        <f>IF(EN9="Rãnh thang",IF(AND(EN9="Rãnh thang",EU9="Móng bê tông"),IQ9-#REF!,0),IF(EN9="Ống nhựa",IF(AND(EN9="Ống nhựa",EU9="Đắp cát"),IQ9-HT9,0),IF(EN9="Cống tròn",IF(EN9="Cống tròn",IF(OR(EU9="Móng bê tông",EU9="Móng bê tông kết hợp đế"),IM9-FL9,0),0),IF(EN9="Cống hộp",IF(AND(EN9="Cống hộp",EU9="Móng bê tông"),IN9-GD9,0),IF(OR(EN9="Rãnh xây",EN9="Rãnh bê tông"),IF(AND(EN9="Rãnh xây",EU9="Móng bê tông"),IO9-GD9,IF(AND(EN9="Rãnh bê tông",EU9="Móng bê tông"),IO9-GD9,0)),0)))))</f>
        <v>28.47</v>
      </c>
      <c r="IH9" s="20">
        <f t="shared" si="25"/>
        <v>0</v>
      </c>
      <c r="II9" s="20">
        <f t="shared" si="26"/>
        <v>28.47</v>
      </c>
      <c r="IJ9" s="20">
        <f t="shared" si="27"/>
        <v>0</v>
      </c>
      <c r="IK9" s="20">
        <f t="shared" si="28"/>
        <v>0</v>
      </c>
      <c r="IL9" s="20">
        <f t="shared" si="29"/>
        <v>28.669999999999998</v>
      </c>
      <c r="IM9" s="20">
        <f t="shared" si="30"/>
        <v>28.669999999999998</v>
      </c>
      <c r="IN9" s="20">
        <f t="shared" si="31"/>
        <v>0</v>
      </c>
      <c r="IO9" s="20">
        <f t="shared" si="32"/>
        <v>0</v>
      </c>
      <c r="IP9" s="20">
        <f t="shared" si="33"/>
        <v>0</v>
      </c>
      <c r="IQ9" s="18">
        <v>28.81</v>
      </c>
      <c r="IR9" s="25">
        <f t="shared" si="180"/>
        <v>0</v>
      </c>
      <c r="IS9" s="25">
        <f t="shared" si="34"/>
        <v>0</v>
      </c>
      <c r="IT9" s="25">
        <f t="shared" si="35"/>
        <v>0</v>
      </c>
      <c r="IU9" s="25">
        <f>ROUND(IF(EN9="Cống tròn",IF(EN9="Cống tròn",IV9+FF9,0),IF(EN9="Cống hộp",IF(EN9="Cống hộp",IV9+GP9,0),IF(OR(EN9="Rãnh xây",EN9="Rãnh bê tông"),IF(OR(EN9="Rãnh xây",EN9="Rãnh bê tông"),IV9+GP9,0),IF(EN9="ống nhựa",IF(EN9="Ống nhựa",IV9+HT9,0),IF(EN9="Rãnh thang",IF(EN9="Rãnh thang",IQ9+#REF!,0),0))))),2)</f>
        <v>29.23</v>
      </c>
      <c r="IV9" s="19">
        <v>29.09</v>
      </c>
      <c r="IW9" s="25">
        <f t="shared" si="36"/>
        <v>29.23</v>
      </c>
      <c r="IX9" s="25">
        <f t="shared" si="37"/>
        <v>0</v>
      </c>
      <c r="IY9" s="25">
        <f t="shared" si="38"/>
        <v>0</v>
      </c>
      <c r="IZ9" s="25">
        <f t="shared" si="39"/>
        <v>0</v>
      </c>
      <c r="JA9" s="25">
        <f t="shared" si="40"/>
        <v>0</v>
      </c>
      <c r="JB9" s="21">
        <v>29.06</v>
      </c>
      <c r="JC9" s="20">
        <f>ROUND(IF(EN9="Cống tròn",IF(EN9="Cống tròn",IF(EU9="Không có móng",JS9-FF9,IF(EU9="Đế",JR9-FN9,IF(OR(EU9="Móng bê tông",EU9="Móng bê tông kết hợp đế"),JK9-FJ9,0))),0),IF(EN9="Cống hộp",IF(AND(EN9="Cống hộp",EU9="Không có móng"),JS9-GF9,IF(AND(EN9="Cống hộp",EU9="Móng bê tông"),JL9-GB9,0)),IF(OR(EN9="Rãnh xây",EN9="Rãnh bê tông"),IF(OR(EN9="Rãnh xây",EN9="Rãnh bê tông"),JM9-GB9,0),IF(EN9="Ống nhựa",IF(AND(EN9="Ống nhựa",EU9="Không đắp cát"),JS9-HT9,IF(AND(EN9="Ống nhựa",EU9="Đắp cát"),JJ9-HX9,0)),IF(EN9="Rãnh thang",IF(EN9="Rãnh thang",IF(EU9="Móng bê tông",#REF!-#REF!,JS9),0),0))))),2)</f>
        <v>27.25</v>
      </c>
      <c r="JD9" s="20">
        <f t="shared" si="181"/>
        <v>1.8099999999999987</v>
      </c>
      <c r="JE9" s="20">
        <f t="shared" si="41"/>
        <v>27.25</v>
      </c>
      <c r="JF9" s="20">
        <f t="shared" si="42"/>
        <v>0</v>
      </c>
      <c r="JG9" s="20">
        <f t="shared" si="43"/>
        <v>0</v>
      </c>
      <c r="JH9" s="20">
        <f t="shared" si="44"/>
        <v>0</v>
      </c>
      <c r="JI9" s="20">
        <f>IF(EN9="Rãnh thang",IF(AND(EN9="Rãnh thang",EU9="Móng bê tông"),JS9-#REF!,0),IF(EN9="Ống nhựa",IF(AND(EN9="Ống nhựa",EU9="Đắp cát"),JS9-HT9,0),IF(EN9="Cống tròn",IF(EN9="Cống tròn",IF(OR(EU9="Móng bê tông",EU9="Móng bê tông kết hợp đế"),JO9-FL9,0),0),IF(EN9="Cống hộp",IF(AND(EN9="Cống hộp",EU9="Móng bê tông"),JP9-GD9,0),IF(OR(EN9="Rãnh xây",EN9="Rãnh bê tông"),IF(AND(EN9="Rãnh xây",EU9="Móng bê tông"),JQ9-GD9,IF(AND(EN9="Rãnh bê tông",EU9="Móng bê tông"),JQ9-GD9,0)),0)))))</f>
        <v>27.25</v>
      </c>
      <c r="JJ9" s="20">
        <f t="shared" si="45"/>
        <v>0</v>
      </c>
      <c r="JK9" s="20">
        <f t="shared" si="46"/>
        <v>27.25</v>
      </c>
      <c r="JL9" s="20">
        <f t="shared" si="47"/>
        <v>0</v>
      </c>
      <c r="JM9" s="20">
        <f t="shared" si="48"/>
        <v>0</v>
      </c>
      <c r="JN9" s="20">
        <f t="shared" si="49"/>
        <v>27.45</v>
      </c>
      <c r="JO9" s="20">
        <f t="shared" si="50"/>
        <v>27.45</v>
      </c>
      <c r="JP9" s="20">
        <f t="shared" si="51"/>
        <v>0</v>
      </c>
      <c r="JQ9" s="20">
        <f t="shared" si="52"/>
        <v>0</v>
      </c>
      <c r="JR9" s="20">
        <f t="shared" si="53"/>
        <v>0</v>
      </c>
      <c r="JS9" s="26">
        <v>27.59</v>
      </c>
      <c r="JT9" s="25">
        <f t="shared" si="182"/>
        <v>0</v>
      </c>
      <c r="JU9" s="25">
        <f t="shared" si="54"/>
        <v>0</v>
      </c>
      <c r="JV9" s="25">
        <f t="shared" si="55"/>
        <v>0</v>
      </c>
      <c r="JW9" s="25">
        <f>ROUND(IF(EN9="Cống tròn",IF(EN9="Cống tròn",JX9+FF9,0),IF(EN9="Cống hộp",IF(EN9="Cống hộp",JX9+GP9,0),IF(OR(EN9="Rãnh xây",EN9="Rãnh bê tông"),IF(OR(EN9="Rãnh xây",EN9="Rãnh bê tông"),JX9+GP9,0),IF(EN9="ống nhựa",IF(EN9="Ống nhựa",JX9+HT9,0),IF(EN9="Rãnh thang",IF(EN9="Rãnh thang",JS9+#REF!,0),0))))),2)</f>
        <v>29.23</v>
      </c>
      <c r="JX9" s="27">
        <v>29.09</v>
      </c>
      <c r="JY9" s="25">
        <f t="shared" si="56"/>
        <v>29.23</v>
      </c>
      <c r="JZ9" s="25">
        <f t="shared" si="57"/>
        <v>0</v>
      </c>
      <c r="KA9" s="25">
        <f t="shared" si="58"/>
        <v>0</v>
      </c>
      <c r="KB9" s="25">
        <f t="shared" si="59"/>
        <v>0</v>
      </c>
      <c r="KC9" s="25">
        <f t="shared" si="60"/>
        <v>0</v>
      </c>
      <c r="KD9" s="28" t="s">
        <v>98</v>
      </c>
      <c r="KE9" s="27">
        <v>0</v>
      </c>
      <c r="KF9" s="25">
        <f t="shared" si="61"/>
        <v>2.4500000000000028</v>
      </c>
      <c r="KG9" s="25">
        <f t="shared" si="183"/>
        <v>2.4500000000000028</v>
      </c>
      <c r="KH9" s="27">
        <v>0</v>
      </c>
      <c r="KI9" s="25">
        <f t="shared" si="62"/>
        <v>1.8099999999999987</v>
      </c>
      <c r="KJ9" s="25">
        <f t="shared" si="184"/>
        <v>1.8099999999999987</v>
      </c>
      <c r="KK9" s="25">
        <f t="shared" si="63"/>
        <v>0</v>
      </c>
      <c r="KL9" s="25">
        <f t="shared" si="64"/>
        <v>0</v>
      </c>
      <c r="KM9" s="25">
        <f t="shared" si="185"/>
        <v>0</v>
      </c>
      <c r="KN9" s="25">
        <f t="shared" si="65"/>
        <v>0</v>
      </c>
      <c r="KO9" s="25">
        <f t="shared" si="66"/>
        <v>0</v>
      </c>
      <c r="KP9" s="25">
        <f t="shared" si="186"/>
        <v>0</v>
      </c>
      <c r="KQ9" s="25">
        <f t="shared" si="67"/>
        <v>0.2</v>
      </c>
      <c r="KR9" s="25">
        <f t="shared" si="68"/>
        <v>0.2</v>
      </c>
      <c r="KS9" s="25">
        <f t="shared" si="187"/>
        <v>0.2</v>
      </c>
      <c r="KT9" s="25">
        <f t="shared" si="69"/>
        <v>0</v>
      </c>
      <c r="KU9" s="25">
        <f t="shared" si="70"/>
        <v>0</v>
      </c>
      <c r="KV9" s="25">
        <f t="shared" si="188"/>
        <v>0</v>
      </c>
      <c r="KW9" s="25">
        <f t="shared" si="71"/>
        <v>0</v>
      </c>
      <c r="KX9" s="25">
        <f t="shared" si="72"/>
        <v>0</v>
      </c>
      <c r="KY9" s="25">
        <f t="shared" si="189"/>
        <v>0</v>
      </c>
      <c r="KZ9" s="25">
        <f t="shared" si="73"/>
        <v>0</v>
      </c>
      <c r="LA9" s="25">
        <f t="shared" si="74"/>
        <v>0</v>
      </c>
      <c r="LB9" s="25">
        <f t="shared" si="190"/>
        <v>0</v>
      </c>
      <c r="LC9" s="25">
        <f t="shared" si="75"/>
        <v>1.98</v>
      </c>
      <c r="LD9" s="25">
        <f t="shared" si="76"/>
        <v>1.6099999999999988</v>
      </c>
      <c r="LE9" s="25">
        <f t="shared" si="191"/>
        <v>1.7949999999999995</v>
      </c>
      <c r="LF9" s="25">
        <f t="shared" si="77"/>
        <v>0</v>
      </c>
      <c r="LG9" s="25">
        <f t="shared" si="78"/>
        <v>0</v>
      </c>
      <c r="LH9" s="25">
        <f t="shared" si="192"/>
        <v>0</v>
      </c>
      <c r="LI9" s="25">
        <f t="shared" si="79"/>
        <v>0</v>
      </c>
      <c r="LJ9" s="25">
        <f t="shared" si="80"/>
        <v>0</v>
      </c>
      <c r="LK9" s="25">
        <f t="shared" si="193"/>
        <v>0</v>
      </c>
      <c r="LL9" s="25">
        <f t="shared" si="81"/>
        <v>0</v>
      </c>
      <c r="LM9" s="25">
        <f t="shared" si="82"/>
        <v>0</v>
      </c>
      <c r="LN9" s="25">
        <f t="shared" si="194"/>
        <v>0</v>
      </c>
      <c r="LO9" s="25">
        <f t="shared" si="83"/>
        <v>0</v>
      </c>
      <c r="LP9" s="25">
        <f t="shared" si="84"/>
        <v>0</v>
      </c>
      <c r="LQ9" s="25">
        <f t="shared" si="195"/>
        <v>0</v>
      </c>
      <c r="LR9" s="25">
        <f t="shared" si="85"/>
        <v>0</v>
      </c>
      <c r="LS9" s="25">
        <f t="shared" si="86"/>
        <v>0</v>
      </c>
      <c r="LT9" s="25">
        <f t="shared" si="196"/>
        <v>0</v>
      </c>
      <c r="LU9" s="25">
        <f t="shared" si="87"/>
        <v>0</v>
      </c>
      <c r="LV9" s="25">
        <f t="shared" si="88"/>
        <v>0</v>
      </c>
      <c r="LW9" s="25">
        <f t="shared" si="197"/>
        <v>0</v>
      </c>
      <c r="LX9" s="25">
        <f t="shared" si="89"/>
        <v>0</v>
      </c>
      <c r="LY9" s="25">
        <f t="shared" si="90"/>
        <v>0</v>
      </c>
      <c r="LZ9" s="25">
        <f t="shared" si="198"/>
        <v>0</v>
      </c>
      <c r="MA9" s="25">
        <f t="shared" si="91"/>
        <v>0</v>
      </c>
      <c r="MB9" s="25">
        <f t="shared" si="92"/>
        <v>0</v>
      </c>
      <c r="MC9" s="25">
        <f t="shared" si="199"/>
        <v>0</v>
      </c>
      <c r="MD9" s="25">
        <f t="shared" si="93"/>
        <v>0</v>
      </c>
      <c r="ME9" s="25">
        <f t="shared" si="94"/>
        <v>0</v>
      </c>
      <c r="MF9" s="25">
        <f t="shared" si="200"/>
        <v>0</v>
      </c>
      <c r="MG9" s="25">
        <f t="shared" si="95"/>
        <v>0</v>
      </c>
      <c r="MH9" s="25">
        <f t="shared" si="96"/>
        <v>0</v>
      </c>
      <c r="MI9" s="25">
        <f t="shared" si="201"/>
        <v>0</v>
      </c>
      <c r="MJ9" s="25">
        <f t="shared" si="97"/>
        <v>0</v>
      </c>
      <c r="MK9" s="25">
        <f t="shared" si="98"/>
        <v>0</v>
      </c>
      <c r="ML9" s="25">
        <f t="shared" si="202"/>
        <v>0</v>
      </c>
      <c r="MM9" s="25">
        <f t="shared" si="99"/>
        <v>0</v>
      </c>
      <c r="MN9" s="25">
        <f t="shared" si="100"/>
        <v>0</v>
      </c>
      <c r="MO9" s="25">
        <f t="shared" si="203"/>
        <v>0</v>
      </c>
      <c r="MP9" s="25">
        <f t="shared" si="101"/>
        <v>0</v>
      </c>
      <c r="MQ9" s="25">
        <f t="shared" si="102"/>
        <v>0</v>
      </c>
      <c r="MR9" s="25">
        <f t="shared" si="204"/>
        <v>0</v>
      </c>
      <c r="MS9" s="29">
        <v>1.98</v>
      </c>
      <c r="MT9" s="29">
        <v>0</v>
      </c>
      <c r="MU9" s="29">
        <v>1</v>
      </c>
      <c r="MV9" s="29">
        <v>1</v>
      </c>
      <c r="MW9" s="25">
        <f t="shared" si="103"/>
        <v>1.98</v>
      </c>
      <c r="MX9" s="25">
        <f t="shared" si="104"/>
        <v>4.8499999999999996</v>
      </c>
      <c r="MY9" s="25">
        <f t="shared" si="105"/>
        <v>0</v>
      </c>
      <c r="MZ9" s="25">
        <f t="shared" si="106"/>
        <v>0</v>
      </c>
      <c r="NA9" s="25">
        <f t="shared" si="107"/>
        <v>1.98</v>
      </c>
      <c r="NB9" s="25">
        <f t="shared" si="108"/>
        <v>3.58</v>
      </c>
      <c r="NC9" s="25">
        <f t="shared" si="109"/>
        <v>0</v>
      </c>
      <c r="ND9" s="25">
        <f t="shared" si="110"/>
        <v>0</v>
      </c>
      <c r="NE9" s="25">
        <f t="shared" si="205"/>
        <v>1.98</v>
      </c>
      <c r="NF9" s="25">
        <f t="shared" si="111"/>
        <v>4.2149999999999999</v>
      </c>
      <c r="NG9" s="25">
        <f t="shared" si="111"/>
        <v>0</v>
      </c>
      <c r="NH9" s="25">
        <f t="shared" si="111"/>
        <v>0</v>
      </c>
      <c r="NI9" s="25">
        <f t="shared" si="112"/>
        <v>298.63</v>
      </c>
      <c r="NJ9" s="25">
        <f t="shared" si="113"/>
        <v>0</v>
      </c>
      <c r="NK9" s="25">
        <f t="shared" si="114"/>
        <v>298.63</v>
      </c>
      <c r="NL9" s="25">
        <f t="shared" si="115"/>
        <v>201.87</v>
      </c>
      <c r="NM9" s="25">
        <f t="shared" si="116"/>
        <v>0</v>
      </c>
      <c r="NN9" s="25">
        <f t="shared" si="206"/>
        <v>201.87</v>
      </c>
      <c r="NO9" s="25">
        <f t="shared" si="117"/>
        <v>0</v>
      </c>
      <c r="NP9" s="25">
        <f t="shared" si="118"/>
        <v>0</v>
      </c>
      <c r="NQ9" s="25">
        <f t="shared" si="207"/>
        <v>0</v>
      </c>
      <c r="NR9" s="25">
        <f t="shared" si="119"/>
        <v>0</v>
      </c>
      <c r="NS9" s="25">
        <f t="shared" si="120"/>
        <v>0</v>
      </c>
      <c r="NT9" s="25">
        <f t="shared" si="208"/>
        <v>0</v>
      </c>
      <c r="NU9" s="25">
        <f t="shared" si="121"/>
        <v>0</v>
      </c>
      <c r="NV9" s="25">
        <f t="shared" si="122"/>
        <v>0</v>
      </c>
      <c r="NW9" s="25">
        <f t="shared" si="209"/>
        <v>0</v>
      </c>
      <c r="NX9" s="25">
        <f t="shared" si="210"/>
        <v>201.87</v>
      </c>
      <c r="NY9" s="25">
        <f t="shared" si="210"/>
        <v>0</v>
      </c>
      <c r="NZ9" s="25">
        <f t="shared" si="211"/>
        <v>201.87</v>
      </c>
      <c r="OA9" s="25">
        <f t="shared" si="212"/>
        <v>96.76</v>
      </c>
      <c r="OB9" s="25">
        <f t="shared" si="212"/>
        <v>0</v>
      </c>
      <c r="OC9" s="25">
        <f t="shared" si="213"/>
        <v>96.76</v>
      </c>
      <c r="OD9" s="25">
        <f t="shared" si="214"/>
        <v>201.87</v>
      </c>
      <c r="OE9" s="25">
        <f t="shared" si="123"/>
        <v>0</v>
      </c>
      <c r="OF9" s="25">
        <f t="shared" si="123"/>
        <v>201.87</v>
      </c>
      <c r="OG9" s="25">
        <f t="shared" si="124"/>
        <v>0</v>
      </c>
      <c r="OH9" s="25">
        <f t="shared" si="125"/>
        <v>0</v>
      </c>
      <c r="OI9" s="25">
        <f t="shared" si="126"/>
        <v>0</v>
      </c>
      <c r="OJ9" s="25">
        <f t="shared" si="127"/>
        <v>0</v>
      </c>
      <c r="OK9" s="25">
        <f t="shared" si="128"/>
        <v>0</v>
      </c>
      <c r="OL9" s="25">
        <f t="shared" si="129"/>
        <v>0</v>
      </c>
      <c r="OM9" s="25">
        <f t="shared" si="215"/>
        <v>0</v>
      </c>
      <c r="ON9" s="25">
        <f t="shared" si="215"/>
        <v>0</v>
      </c>
      <c r="OO9" s="25">
        <f t="shared" si="215"/>
        <v>0</v>
      </c>
      <c r="OP9" s="25">
        <f t="shared" si="130"/>
        <v>0</v>
      </c>
      <c r="OQ9" s="25">
        <f t="shared" si="131"/>
        <v>0</v>
      </c>
      <c r="OR9" s="25">
        <f t="shared" si="216"/>
        <v>0</v>
      </c>
      <c r="OS9" s="30">
        <v>536434.80000000005</v>
      </c>
      <c r="OT9" s="30">
        <v>2371326.08</v>
      </c>
    </row>
    <row r="10" spans="1:410" ht="33" customHeight="1" x14ac:dyDescent="0.25">
      <c r="A10" s="18">
        <v>7</v>
      </c>
      <c r="B10" s="18" t="s">
        <v>763</v>
      </c>
      <c r="C10" s="18">
        <v>2088.08</v>
      </c>
      <c r="D10" s="16" t="e">
        <f>_xlfn.IFNA(INDEX(#REF!,MATCH(E10,#REF!,0)),0)</f>
        <v>#REF!</v>
      </c>
      <c r="E10" s="18" t="s">
        <v>781</v>
      </c>
      <c r="F10" s="16" t="s">
        <v>765</v>
      </c>
      <c r="G10" s="16" t="s">
        <v>766</v>
      </c>
      <c r="H10" s="16" t="s">
        <v>767</v>
      </c>
      <c r="I10" s="16" t="s">
        <v>768</v>
      </c>
      <c r="J10" s="16" t="s">
        <v>769</v>
      </c>
      <c r="K10" s="16" t="s">
        <v>770</v>
      </c>
      <c r="L10" s="16" t="s">
        <v>771</v>
      </c>
      <c r="M10" s="18">
        <v>2.44</v>
      </c>
      <c r="N10" s="18">
        <v>2.44</v>
      </c>
      <c r="O10" s="19">
        <v>2.84</v>
      </c>
      <c r="P10" s="19">
        <v>2.84</v>
      </c>
      <c r="Q10" s="19">
        <v>0.1</v>
      </c>
      <c r="R10" s="19">
        <v>2.64</v>
      </c>
      <c r="S10" s="19">
        <v>2.64</v>
      </c>
      <c r="T10" s="18">
        <v>0.2</v>
      </c>
      <c r="U10" s="18">
        <v>0</v>
      </c>
      <c r="V10" s="18">
        <v>0</v>
      </c>
      <c r="W10" s="18">
        <v>0</v>
      </c>
      <c r="X10" s="18">
        <v>2.44</v>
      </c>
      <c r="Y10" s="18">
        <v>2.4</v>
      </c>
      <c r="Z10" s="20">
        <f t="shared" si="132"/>
        <v>2.6</v>
      </c>
      <c r="AA10" s="18">
        <v>0.22</v>
      </c>
      <c r="AB10" s="18">
        <v>0</v>
      </c>
      <c r="AC10" s="18">
        <v>0</v>
      </c>
      <c r="AD10" s="18">
        <v>0</v>
      </c>
      <c r="AE10" s="18">
        <v>0</v>
      </c>
      <c r="AF10" s="18">
        <v>0</v>
      </c>
      <c r="AG10" s="19">
        <v>2</v>
      </c>
      <c r="AH10" s="19">
        <v>2</v>
      </c>
      <c r="AI10" s="20">
        <f t="shared" si="133"/>
        <v>2.75</v>
      </c>
      <c r="AJ10" s="19">
        <v>0</v>
      </c>
      <c r="AK10" s="19">
        <v>0</v>
      </c>
      <c r="AL10" s="20">
        <f t="shared" si="134"/>
        <v>0</v>
      </c>
      <c r="AM10" s="18">
        <v>2.44</v>
      </c>
      <c r="AN10" s="18">
        <v>2</v>
      </c>
      <c r="AO10" s="18">
        <v>0.15</v>
      </c>
      <c r="AP10" s="18">
        <v>0.22</v>
      </c>
      <c r="AQ10" s="18">
        <v>2.44</v>
      </c>
      <c r="AR10" s="18">
        <v>2.2200000000000002</v>
      </c>
      <c r="AS10" s="18">
        <v>0.12</v>
      </c>
      <c r="AT10" s="18">
        <v>0.11</v>
      </c>
      <c r="AU10" s="18">
        <v>0</v>
      </c>
      <c r="AV10" s="18">
        <v>1</v>
      </c>
      <c r="AW10" s="18">
        <v>0</v>
      </c>
      <c r="AX10" s="18">
        <v>0</v>
      </c>
      <c r="AY10" s="18">
        <v>0</v>
      </c>
      <c r="AZ10" s="18">
        <v>0</v>
      </c>
      <c r="BA10" s="18">
        <v>2</v>
      </c>
      <c r="BB10" s="18">
        <v>0</v>
      </c>
      <c r="BC10" s="18">
        <v>0</v>
      </c>
      <c r="BD10" s="18">
        <v>0</v>
      </c>
      <c r="BE10" s="18">
        <v>0</v>
      </c>
      <c r="BF10" s="18">
        <v>0</v>
      </c>
      <c r="BG10" s="18">
        <v>0</v>
      </c>
      <c r="BH10" s="18">
        <v>0</v>
      </c>
      <c r="BI10" s="18">
        <v>0</v>
      </c>
      <c r="BJ10" s="18">
        <v>0</v>
      </c>
      <c r="BK10" s="18">
        <v>0</v>
      </c>
      <c r="BL10" s="18">
        <v>0</v>
      </c>
      <c r="BM10" s="18">
        <v>0</v>
      </c>
      <c r="BN10" s="18">
        <v>0</v>
      </c>
      <c r="BO10" s="18">
        <v>0</v>
      </c>
      <c r="BP10" s="18">
        <v>0</v>
      </c>
      <c r="BQ10" s="18">
        <v>0</v>
      </c>
      <c r="BR10" s="18">
        <v>0</v>
      </c>
      <c r="BS10" s="18">
        <v>0</v>
      </c>
      <c r="BT10" s="18">
        <v>0</v>
      </c>
      <c r="BU10" s="18">
        <v>0</v>
      </c>
      <c r="BV10" s="18">
        <v>0</v>
      </c>
      <c r="BW10" s="18">
        <v>0</v>
      </c>
      <c r="BX10" s="18">
        <v>0</v>
      </c>
      <c r="BY10" s="18">
        <v>0</v>
      </c>
      <c r="BZ10" s="18">
        <v>0</v>
      </c>
      <c r="CA10" s="16" t="e">
        <f>_xlfn.IFNA(IF(RIGHT(D10,2)="=G",0,INDEX(#REF!,MATCH(E10,#REF!,0))),0)</f>
        <v>#REF!</v>
      </c>
      <c r="CB10" s="16" t="s">
        <v>776</v>
      </c>
      <c r="CC10" s="18">
        <v>0</v>
      </c>
      <c r="CD10" s="18">
        <v>0</v>
      </c>
      <c r="CE10" s="18">
        <v>2.2000000000000002</v>
      </c>
      <c r="CF10" s="18">
        <v>0.73</v>
      </c>
      <c r="CG10" s="18">
        <v>0.12</v>
      </c>
      <c r="CH10" s="18">
        <v>3</v>
      </c>
      <c r="CI10" s="16" t="s">
        <v>98</v>
      </c>
      <c r="CJ10" s="18">
        <v>0</v>
      </c>
      <c r="CK10" s="20">
        <f t="shared" si="135"/>
        <v>3.15</v>
      </c>
      <c r="CL10" s="20">
        <f t="shared" si="136"/>
        <v>3.15</v>
      </c>
      <c r="CM10" s="18">
        <v>33.36</v>
      </c>
      <c r="CN10" s="21">
        <v>29.06</v>
      </c>
      <c r="CO10" s="18">
        <v>28.221</v>
      </c>
      <c r="CP10" s="22">
        <f t="shared" si="0"/>
        <v>29.06</v>
      </c>
      <c r="CQ10" s="22">
        <f t="shared" si="1"/>
        <v>25.91</v>
      </c>
      <c r="CR10" s="22">
        <f t="shared" si="137"/>
        <v>3.15</v>
      </c>
      <c r="CS10" s="22">
        <f t="shared" si="138"/>
        <v>26.01</v>
      </c>
      <c r="CT10" s="22">
        <f t="shared" si="2"/>
        <v>26.21</v>
      </c>
      <c r="CU10" s="23">
        <v>26.21</v>
      </c>
      <c r="CV10" s="22">
        <f t="shared" si="139"/>
        <v>2.6</v>
      </c>
      <c r="CW10" s="22">
        <f t="shared" si="3"/>
        <v>0</v>
      </c>
      <c r="CX10" s="22">
        <f t="shared" si="4"/>
        <v>0</v>
      </c>
      <c r="CY10" s="22">
        <f t="shared" si="5"/>
        <v>28.79</v>
      </c>
      <c r="CZ10" s="22">
        <f t="shared" si="6"/>
        <v>28.94</v>
      </c>
      <c r="DA10" s="24">
        <v>29.06</v>
      </c>
      <c r="DB10" s="20">
        <f t="shared" si="140"/>
        <v>3.15</v>
      </c>
      <c r="DC10" s="20">
        <f t="shared" si="141"/>
        <v>0</v>
      </c>
      <c r="DD10" s="20">
        <f t="shared" si="142"/>
        <v>3.15</v>
      </c>
      <c r="DE10" s="20">
        <f t="shared" si="7"/>
        <v>0.1</v>
      </c>
      <c r="DF10" s="20">
        <f t="shared" si="8"/>
        <v>0.2</v>
      </c>
      <c r="DG10" s="20">
        <f t="shared" si="9"/>
        <v>2.85</v>
      </c>
      <c r="DH10" s="20">
        <f t="shared" si="10"/>
        <v>0</v>
      </c>
      <c r="DI10" s="20">
        <f t="shared" si="11"/>
        <v>0</v>
      </c>
      <c r="DJ10" s="20">
        <f t="shared" si="12"/>
        <v>0</v>
      </c>
      <c r="DK10" s="20">
        <f t="shared" si="143"/>
        <v>3.1500000000000004</v>
      </c>
      <c r="DL10" s="20">
        <f t="shared" si="144"/>
        <v>0</v>
      </c>
      <c r="DM10" s="20">
        <f t="shared" si="145"/>
        <v>0</v>
      </c>
      <c r="DN10" s="20">
        <f t="shared" si="146"/>
        <v>0</v>
      </c>
      <c r="DO10" s="18">
        <v>3.04</v>
      </c>
      <c r="DP10" s="18">
        <v>0</v>
      </c>
      <c r="DQ10" s="18">
        <v>1</v>
      </c>
      <c r="DR10" s="18">
        <v>1</v>
      </c>
      <c r="DS10" s="25">
        <f t="shared" si="147"/>
        <v>3.04</v>
      </c>
      <c r="DT10" s="25">
        <f t="shared" si="148"/>
        <v>0</v>
      </c>
      <c r="DU10" s="25">
        <f t="shared" si="149"/>
        <v>9.58</v>
      </c>
      <c r="DV10" s="25">
        <f t="shared" si="150"/>
        <v>0</v>
      </c>
      <c r="DW10" s="25">
        <f t="shared" si="151"/>
        <v>9.58</v>
      </c>
      <c r="DX10" s="25">
        <f t="shared" si="152"/>
        <v>27.21</v>
      </c>
      <c r="DY10" s="25">
        <f t="shared" si="153"/>
        <v>0</v>
      </c>
      <c r="DZ10" s="25">
        <f t="shared" si="154"/>
        <v>27.21</v>
      </c>
      <c r="EA10" s="25">
        <f t="shared" si="155"/>
        <v>19.170000000000002</v>
      </c>
      <c r="EB10" s="25">
        <f t="shared" si="156"/>
        <v>0</v>
      </c>
      <c r="EC10" s="25">
        <f t="shared" si="157"/>
        <v>19.170000000000002</v>
      </c>
      <c r="ED10" s="25">
        <f t="shared" si="158"/>
        <v>8.0399999999999991</v>
      </c>
      <c r="EE10" s="25">
        <f t="shared" si="158"/>
        <v>0</v>
      </c>
      <c r="EF10" s="25">
        <f t="shared" si="159"/>
        <v>8.0399999999999991</v>
      </c>
      <c r="EG10" s="25">
        <f t="shared" si="160"/>
        <v>19.170000000000002</v>
      </c>
      <c r="EH10" s="25">
        <f t="shared" si="160"/>
        <v>0</v>
      </c>
      <c r="EI10" s="25">
        <f t="shared" si="161"/>
        <v>19.170000000000002</v>
      </c>
      <c r="EJ10" s="18">
        <v>2088.08</v>
      </c>
      <c r="EK10" s="18">
        <v>2061.66</v>
      </c>
      <c r="EL10" s="18" t="s">
        <v>781</v>
      </c>
      <c r="EM10" s="18" t="s">
        <v>782</v>
      </c>
      <c r="EN10" s="16" t="s">
        <v>774</v>
      </c>
      <c r="EO10" s="16" t="s">
        <v>131</v>
      </c>
      <c r="EP10" s="16" t="e">
        <f>IF(OR(EN10="Cống tròn",EN10="Cống hộp",EN10="Ống nhựa"),INDEX(#REF!,MATCH(E10,#REF!,0)),IF(OR(EN10="Rãnh xây",EN10="Rãnh bê tông"),INDEX(#REF!,MATCH(E10,#REF!,0)),0))</f>
        <v>#REF!</v>
      </c>
      <c r="EQ10" s="18">
        <v>24.82</v>
      </c>
      <c r="ER10" s="19">
        <v>1</v>
      </c>
      <c r="ES10" s="25">
        <f t="shared" si="162"/>
        <v>25</v>
      </c>
      <c r="ET10" s="1" t="e">
        <f>_xlfn.IFNA(IF(EN10="Cống tròn",INDEX(#REF!,MATCH(E10,#REF!,0)),IF(EN10="Cống hộp",INDEX(#REF!,MATCH(E10,#REF!,0)),EU10&amp;" ,"&amp;EV10)),0)</f>
        <v>#REF!</v>
      </c>
      <c r="EU10" s="16" t="s">
        <v>769</v>
      </c>
      <c r="EV10" s="16" t="s">
        <v>775</v>
      </c>
      <c r="EW10" s="16" t="e">
        <f>_xlfn.IFNA(INDEX(#REF!,MATCH(E10,#REF!,0)),0)</f>
        <v>#REF!</v>
      </c>
      <c r="EX10" s="16"/>
      <c r="EY10" s="18">
        <v>0</v>
      </c>
      <c r="EZ10" s="18">
        <v>0</v>
      </c>
      <c r="FA10" s="18">
        <v>0</v>
      </c>
      <c r="FB10" s="19">
        <v>0</v>
      </c>
      <c r="FC10" s="19">
        <v>0</v>
      </c>
      <c r="FD10" s="25">
        <f t="shared" si="13"/>
        <v>0</v>
      </c>
      <c r="FE10" s="25">
        <f t="shared" si="163"/>
        <v>0</v>
      </c>
      <c r="FF10" s="19">
        <v>0.14000000000000001</v>
      </c>
      <c r="FG10" s="19">
        <v>2</v>
      </c>
      <c r="FH10" s="19">
        <v>1.5</v>
      </c>
      <c r="FI10" s="25">
        <f t="shared" si="164"/>
        <v>1.78</v>
      </c>
      <c r="FJ10" s="19">
        <v>0</v>
      </c>
      <c r="FK10" s="19">
        <v>0</v>
      </c>
      <c r="FL10" s="19">
        <v>0.2</v>
      </c>
      <c r="FM10" s="19">
        <v>1.6</v>
      </c>
      <c r="FN10" s="19">
        <v>0</v>
      </c>
      <c r="FO10" s="25">
        <f t="shared" si="165"/>
        <v>1.98</v>
      </c>
      <c r="FP10" s="19">
        <v>1.4999999999999999E-2</v>
      </c>
      <c r="FQ10" s="19">
        <v>1</v>
      </c>
      <c r="FR10" s="25">
        <f t="shared" si="14"/>
        <v>24</v>
      </c>
      <c r="FS10" s="25">
        <f t="shared" si="15"/>
        <v>0.34499999999999997</v>
      </c>
      <c r="FT10" s="25">
        <f t="shared" si="16"/>
        <v>24.344999999999999</v>
      </c>
      <c r="FU10" s="25">
        <f t="shared" si="17"/>
        <v>-0.47500000000000142</v>
      </c>
      <c r="FV10" s="25" t="str">
        <f t="shared" si="166"/>
        <v>Thêm 01</v>
      </c>
      <c r="FW10" s="25">
        <f t="shared" si="167"/>
        <v>0.54</v>
      </c>
      <c r="FX10" s="1"/>
      <c r="FY10" s="1"/>
      <c r="FZ10" s="1"/>
      <c r="GA10" s="1"/>
      <c r="GB10" s="19">
        <v>0</v>
      </c>
      <c r="GC10" s="19">
        <v>0</v>
      </c>
      <c r="GD10" s="19">
        <v>0</v>
      </c>
      <c r="GE10" s="19">
        <v>0</v>
      </c>
      <c r="GF10" s="19">
        <v>0</v>
      </c>
      <c r="GG10" s="19">
        <v>0</v>
      </c>
      <c r="GH10" s="19">
        <v>0</v>
      </c>
      <c r="GI10" s="19">
        <v>0</v>
      </c>
      <c r="GJ10" s="19">
        <v>0</v>
      </c>
      <c r="GK10" s="19">
        <v>0</v>
      </c>
      <c r="GL10" s="25">
        <f t="shared" si="18"/>
        <v>0</v>
      </c>
      <c r="GM10" s="25">
        <f t="shared" si="168"/>
        <v>0</v>
      </c>
      <c r="GN10" s="19">
        <v>0</v>
      </c>
      <c r="GO10" s="19">
        <v>0</v>
      </c>
      <c r="GP10" s="19">
        <v>0</v>
      </c>
      <c r="GQ10" s="19">
        <v>0</v>
      </c>
      <c r="GR10" s="1" t="e">
        <f>_xlfn.IFNA(INDEX(#REF!,MATCH(E10,#REF!,0)),0)</f>
        <v>#REF!</v>
      </c>
      <c r="GS10" s="1"/>
      <c r="GT10" s="19">
        <v>0</v>
      </c>
      <c r="GU10" s="19">
        <v>0</v>
      </c>
      <c r="GV10" s="19">
        <v>0</v>
      </c>
      <c r="GW10" s="19">
        <v>0</v>
      </c>
      <c r="GX10" s="25">
        <f t="shared" si="19"/>
        <v>0</v>
      </c>
      <c r="GY10" s="25">
        <f t="shared" si="20"/>
        <v>0</v>
      </c>
      <c r="GZ10" s="25">
        <f t="shared" si="169"/>
        <v>0</v>
      </c>
      <c r="HA10" s="1" t="e" cm="1">
        <f t="array" ref="HA10">INDEX(#REF!,MATCH(EJ10&amp;EK10&amp;HD10&amp;HE10&amp;HF10,#REF!&amp;#REF!&amp;#REF!&amp;#REF!&amp;#REF!,0))</f>
        <v>#REF!</v>
      </c>
      <c r="HB10" s="1"/>
      <c r="HC10" s="25">
        <f t="shared" si="170"/>
        <v>0</v>
      </c>
      <c r="HD10" s="19">
        <v>0</v>
      </c>
      <c r="HE10" s="19">
        <v>0</v>
      </c>
      <c r="HF10" s="19">
        <v>0</v>
      </c>
      <c r="HG10" s="1" t="e" cm="1">
        <f t="array" ref="HG10">INDEX(#REF!,MATCH(EJ10&amp;EK10&amp;HJ10&amp;HK10&amp;HL10,#REF!&amp;#REF!&amp;#REF!&amp;#REF!&amp;#REF!,0))</f>
        <v>#REF!</v>
      </c>
      <c r="HH10" s="1"/>
      <c r="HI10" s="25">
        <f t="shared" si="171"/>
        <v>0</v>
      </c>
      <c r="HJ10" s="25">
        <f t="shared" si="172"/>
        <v>0</v>
      </c>
      <c r="HK10" s="19">
        <v>0</v>
      </c>
      <c r="HL10" s="19">
        <v>0</v>
      </c>
      <c r="HM10" s="19">
        <v>0.01</v>
      </c>
      <c r="HN10" s="19">
        <v>1</v>
      </c>
      <c r="HO10" s="25">
        <f t="shared" si="173"/>
        <v>0</v>
      </c>
      <c r="HP10" s="25">
        <f t="shared" si="174"/>
        <v>0</v>
      </c>
      <c r="HQ10" s="25">
        <f t="shared" si="175"/>
        <v>0</v>
      </c>
      <c r="HR10" s="25">
        <f t="shared" si="176"/>
        <v>0</v>
      </c>
      <c r="HS10" s="25">
        <f t="shared" si="177"/>
        <v>0</v>
      </c>
      <c r="HT10" s="19">
        <v>0</v>
      </c>
      <c r="HU10" s="19">
        <v>0</v>
      </c>
      <c r="HV10" s="19">
        <v>0</v>
      </c>
      <c r="HW10" s="25">
        <f t="shared" si="178"/>
        <v>0</v>
      </c>
      <c r="HX10" s="19">
        <v>0</v>
      </c>
      <c r="HY10" s="19">
        <v>0</v>
      </c>
      <c r="HZ10" s="21">
        <v>29.06</v>
      </c>
      <c r="IA10" s="20">
        <f>ROUND(IF(EN10="Cống tròn",IF(EN10="Cống tròn",IF(EU10="Không có móng",IQ10-FF10,IF(EU10="Đế",IP10-FN10,IF(OR(EU10="Móng bê tông",EU10="Móng bê tông kết hợp đế"),II10-FJ10,0))),0),IF(EN10="Cống hộp",IF(AND(EN10="Cống hộp",EU10="Không có móng"),IQ10-GF10,IF(AND(EN10="Cống hộp",EU10="Móng bê tông"),IJ10-GB10,0)),IF(OR(EN10="Rãnh xây",EN10="Rãnh bê tông"),IF(OR(EN10="Rãnh xây",EN10="Rãnh bê tông"),IK10-GB10,0),IF(EN10="Ống nhựa",IF(AND(EN10="Ống nhựa",EU10="Không đắp cát"),IQ10-HT10,IF(AND(EN10="Ống nhựa",EU10="Đắp cát"),IH10-HX10,0)),IF(EN10="Rãnh thang",IF(EN10="Rãnh thang",IF(EU10="Móng bê tông",#REF!-#REF!,IQ10),0),0))))),2)</f>
        <v>26.17</v>
      </c>
      <c r="IB10" s="20">
        <f t="shared" si="179"/>
        <v>2.889999999999997</v>
      </c>
      <c r="IC10" s="20">
        <f t="shared" si="21"/>
        <v>26.17</v>
      </c>
      <c r="ID10" s="20">
        <f t="shared" si="22"/>
        <v>0</v>
      </c>
      <c r="IE10" s="20">
        <f t="shared" si="23"/>
        <v>0</v>
      </c>
      <c r="IF10" s="20">
        <f t="shared" si="24"/>
        <v>0</v>
      </c>
      <c r="IG10" s="20">
        <f>IF(EN10="Rãnh thang",IF(AND(EN10="Rãnh thang",EU10="Móng bê tông"),IQ10-#REF!,0),IF(EN10="Ống nhựa",IF(AND(EN10="Ống nhựa",EU10="Đắp cát"),IQ10-HT10,0),IF(EN10="Cống tròn",IF(EN10="Cống tròn",IF(OR(EU10="Móng bê tông",EU10="Móng bê tông kết hợp đế"),IM10-FL10,0),0),IF(EN10="Cống hộp",IF(AND(EN10="Cống hộp",EU10="Móng bê tông"),IN10-GD10,0),IF(OR(EN10="Rãnh xây",EN10="Rãnh bê tông"),IF(AND(EN10="Rãnh xây",EU10="Móng bê tông"),IO10-GD10,IF(AND(EN10="Rãnh bê tông",EU10="Móng bê tông"),IO10-GD10,0)),0)))))</f>
        <v>26.17</v>
      </c>
      <c r="IH10" s="20">
        <f t="shared" si="25"/>
        <v>0</v>
      </c>
      <c r="II10" s="20">
        <f t="shared" si="26"/>
        <v>26.17</v>
      </c>
      <c r="IJ10" s="20">
        <f t="shared" si="27"/>
        <v>0</v>
      </c>
      <c r="IK10" s="20">
        <f t="shared" si="28"/>
        <v>0</v>
      </c>
      <c r="IL10" s="20">
        <f t="shared" si="29"/>
        <v>26.37</v>
      </c>
      <c r="IM10" s="20">
        <f t="shared" si="30"/>
        <v>26.37</v>
      </c>
      <c r="IN10" s="20">
        <f t="shared" si="31"/>
        <v>0</v>
      </c>
      <c r="IO10" s="20">
        <f t="shared" si="32"/>
        <v>0</v>
      </c>
      <c r="IP10" s="20">
        <f t="shared" si="33"/>
        <v>0</v>
      </c>
      <c r="IQ10" s="18">
        <v>26.51</v>
      </c>
      <c r="IR10" s="25">
        <f t="shared" si="180"/>
        <v>0</v>
      </c>
      <c r="IS10" s="25">
        <f t="shared" si="34"/>
        <v>0</v>
      </c>
      <c r="IT10" s="25">
        <f t="shared" si="35"/>
        <v>0</v>
      </c>
      <c r="IU10" s="25">
        <f>ROUND(IF(EN10="Cống tròn",IF(EN10="Cống tròn",IV10+FF10,0),IF(EN10="Cống hộp",IF(EN10="Cống hộp",IV10+GP10,0),IF(OR(EN10="Rãnh xây",EN10="Rãnh bê tông"),IF(OR(EN10="Rãnh xây",EN10="Rãnh bê tông"),IV10+GP10,0),IF(EN10="ống nhựa",IF(EN10="Ống nhựa",IV10+HT10,0),IF(EN10="Rãnh thang",IF(EN10="Rãnh thang",IQ10+#REF!,0),0))))),2)</f>
        <v>27.84</v>
      </c>
      <c r="IV10" s="19">
        <v>27.7</v>
      </c>
      <c r="IW10" s="25">
        <f t="shared" si="36"/>
        <v>27.84</v>
      </c>
      <c r="IX10" s="25">
        <f t="shared" si="37"/>
        <v>0</v>
      </c>
      <c r="IY10" s="25">
        <f t="shared" si="38"/>
        <v>0</v>
      </c>
      <c r="IZ10" s="25">
        <f t="shared" si="39"/>
        <v>0</v>
      </c>
      <c r="JA10" s="25">
        <f t="shared" si="40"/>
        <v>0</v>
      </c>
      <c r="JB10" s="21">
        <v>28.84</v>
      </c>
      <c r="JC10" s="20">
        <f>ROUND(IF(EN10="Cống tròn",IF(EN10="Cống tròn",IF(EU10="Không có móng",JS10-FF10,IF(EU10="Đế",JR10-FN10,IF(OR(EU10="Móng bê tông",EU10="Móng bê tông kết hợp đế"),JK10-FJ10,0))),0),IF(EN10="Cống hộp",IF(AND(EN10="Cống hộp",EU10="Không có móng"),JS10-GF10,IF(AND(EN10="Cống hộp",EU10="Móng bê tông"),JL10-GB10,0)),IF(OR(EN10="Rãnh xây",EN10="Rãnh bê tông"),IF(OR(EN10="Rãnh xây",EN10="Rãnh bê tông"),JM10-GB10,0),IF(EN10="Ống nhựa",IF(AND(EN10="Ống nhựa",EU10="Không đắp cát"),JS10-HT10,IF(AND(EN10="Ống nhựa",EU10="Đắp cát"),JJ10-HX10,0)),IF(EN10="Rãnh thang",IF(EN10="Rãnh thang",IF(EU10="Móng bê tông",#REF!-#REF!,JS10),0),0))))),2)</f>
        <v>25.86</v>
      </c>
      <c r="JD10" s="20">
        <f t="shared" si="181"/>
        <v>2.9800000000000004</v>
      </c>
      <c r="JE10" s="20">
        <f t="shared" si="41"/>
        <v>25.86</v>
      </c>
      <c r="JF10" s="20">
        <f t="shared" si="42"/>
        <v>0</v>
      </c>
      <c r="JG10" s="20">
        <f t="shared" si="43"/>
        <v>0</v>
      </c>
      <c r="JH10" s="20">
        <f t="shared" si="44"/>
        <v>0</v>
      </c>
      <c r="JI10" s="20">
        <f>IF(EN10="Rãnh thang",IF(AND(EN10="Rãnh thang",EU10="Móng bê tông"),JS10-#REF!,0),IF(EN10="Ống nhựa",IF(AND(EN10="Ống nhựa",EU10="Đắp cát"),JS10-HT10,0),IF(EN10="Cống tròn",IF(EN10="Cống tròn",IF(OR(EU10="Móng bê tông",EU10="Móng bê tông kết hợp đế"),JO10-FL10,0),0),IF(EN10="Cống hộp",IF(AND(EN10="Cống hộp",EU10="Móng bê tông"),JP10-GD10,0),IF(OR(EN10="Rãnh xây",EN10="Rãnh bê tông"),IF(AND(EN10="Rãnh xây",EU10="Móng bê tông"),JQ10-GD10,IF(AND(EN10="Rãnh bê tông",EU10="Móng bê tông"),JQ10-GD10,0)),0)))))</f>
        <v>25.86</v>
      </c>
      <c r="JJ10" s="20">
        <f t="shared" si="45"/>
        <v>0</v>
      </c>
      <c r="JK10" s="20">
        <f t="shared" si="46"/>
        <v>25.86</v>
      </c>
      <c r="JL10" s="20">
        <f t="shared" si="47"/>
        <v>0</v>
      </c>
      <c r="JM10" s="20">
        <f t="shared" si="48"/>
        <v>0</v>
      </c>
      <c r="JN10" s="20">
        <f t="shared" si="49"/>
        <v>26.06</v>
      </c>
      <c r="JO10" s="20">
        <f t="shared" si="50"/>
        <v>26.06</v>
      </c>
      <c r="JP10" s="20">
        <f t="shared" si="51"/>
        <v>0</v>
      </c>
      <c r="JQ10" s="20">
        <f t="shared" si="52"/>
        <v>0</v>
      </c>
      <c r="JR10" s="20">
        <f t="shared" si="53"/>
        <v>0</v>
      </c>
      <c r="JS10" s="26">
        <v>26.2</v>
      </c>
      <c r="JT10" s="25">
        <f t="shared" si="182"/>
        <v>0</v>
      </c>
      <c r="JU10" s="25">
        <f t="shared" si="54"/>
        <v>0</v>
      </c>
      <c r="JV10" s="25">
        <f t="shared" si="55"/>
        <v>0</v>
      </c>
      <c r="JW10" s="25">
        <f>ROUND(IF(EN10="Cống tròn",IF(EN10="Cống tròn",JX10+FF10,0),IF(EN10="Cống hộp",IF(EN10="Cống hộp",JX10+GP10,0),IF(OR(EN10="Rãnh xây",EN10="Rãnh bê tông"),IF(OR(EN10="Rãnh xây",EN10="Rãnh bê tông"),JX10+GP10,0),IF(EN10="ống nhựa",IF(EN10="Ống nhựa",JX10+HT10,0),IF(EN10="Rãnh thang",IF(EN10="Rãnh thang",JS10+#REF!,0),0))))),2)</f>
        <v>27.84</v>
      </c>
      <c r="JX10" s="27">
        <v>27.7</v>
      </c>
      <c r="JY10" s="25">
        <f t="shared" si="56"/>
        <v>27.84</v>
      </c>
      <c r="JZ10" s="25">
        <f t="shared" si="57"/>
        <v>0</v>
      </c>
      <c r="KA10" s="25">
        <f t="shared" si="58"/>
        <v>0</v>
      </c>
      <c r="KB10" s="25">
        <f t="shared" si="59"/>
        <v>0</v>
      </c>
      <c r="KC10" s="25">
        <f t="shared" si="60"/>
        <v>0</v>
      </c>
      <c r="KD10" s="28" t="s">
        <v>98</v>
      </c>
      <c r="KE10" s="27">
        <v>0</v>
      </c>
      <c r="KF10" s="25">
        <f t="shared" si="61"/>
        <v>2.889999999999997</v>
      </c>
      <c r="KG10" s="25">
        <f t="shared" si="183"/>
        <v>2.889999999999997</v>
      </c>
      <c r="KH10" s="27">
        <v>0</v>
      </c>
      <c r="KI10" s="25">
        <f t="shared" si="62"/>
        <v>2.9800000000000004</v>
      </c>
      <c r="KJ10" s="25">
        <f t="shared" si="184"/>
        <v>2.9800000000000004</v>
      </c>
      <c r="KK10" s="25">
        <f t="shared" si="63"/>
        <v>0</v>
      </c>
      <c r="KL10" s="25">
        <f t="shared" si="64"/>
        <v>0</v>
      </c>
      <c r="KM10" s="25">
        <f t="shared" si="185"/>
        <v>0</v>
      </c>
      <c r="KN10" s="25">
        <f t="shared" si="65"/>
        <v>0</v>
      </c>
      <c r="KO10" s="25">
        <f t="shared" si="66"/>
        <v>0</v>
      </c>
      <c r="KP10" s="25">
        <f t="shared" si="186"/>
        <v>0</v>
      </c>
      <c r="KQ10" s="25">
        <f t="shared" si="67"/>
        <v>0.2</v>
      </c>
      <c r="KR10" s="25">
        <f t="shared" si="68"/>
        <v>0.2</v>
      </c>
      <c r="KS10" s="25">
        <f t="shared" si="187"/>
        <v>0.2</v>
      </c>
      <c r="KT10" s="25">
        <f t="shared" si="69"/>
        <v>0</v>
      </c>
      <c r="KU10" s="25">
        <f t="shared" si="70"/>
        <v>0</v>
      </c>
      <c r="KV10" s="25">
        <f t="shared" si="188"/>
        <v>0</v>
      </c>
      <c r="KW10" s="25">
        <f t="shared" si="71"/>
        <v>0</v>
      </c>
      <c r="KX10" s="25">
        <f t="shared" si="72"/>
        <v>0</v>
      </c>
      <c r="KY10" s="25">
        <f t="shared" si="189"/>
        <v>0</v>
      </c>
      <c r="KZ10" s="25">
        <f t="shared" si="73"/>
        <v>0</v>
      </c>
      <c r="LA10" s="25">
        <f t="shared" si="74"/>
        <v>0</v>
      </c>
      <c r="LB10" s="25">
        <f t="shared" si="190"/>
        <v>0</v>
      </c>
      <c r="LC10" s="25">
        <f t="shared" si="75"/>
        <v>1.98</v>
      </c>
      <c r="LD10" s="25">
        <f t="shared" si="76"/>
        <v>1.98</v>
      </c>
      <c r="LE10" s="25">
        <f t="shared" si="191"/>
        <v>1.98</v>
      </c>
      <c r="LF10" s="25">
        <f t="shared" si="77"/>
        <v>0</v>
      </c>
      <c r="LG10" s="25">
        <f t="shared" si="78"/>
        <v>0</v>
      </c>
      <c r="LH10" s="25">
        <f t="shared" si="192"/>
        <v>0</v>
      </c>
      <c r="LI10" s="25">
        <f t="shared" si="79"/>
        <v>0</v>
      </c>
      <c r="LJ10" s="25">
        <f t="shared" si="80"/>
        <v>0</v>
      </c>
      <c r="LK10" s="25">
        <f t="shared" si="193"/>
        <v>0</v>
      </c>
      <c r="LL10" s="25">
        <f t="shared" si="81"/>
        <v>0</v>
      </c>
      <c r="LM10" s="25">
        <f t="shared" si="82"/>
        <v>0</v>
      </c>
      <c r="LN10" s="25">
        <f t="shared" si="194"/>
        <v>0</v>
      </c>
      <c r="LO10" s="25">
        <f t="shared" si="83"/>
        <v>0</v>
      </c>
      <c r="LP10" s="25">
        <f t="shared" si="84"/>
        <v>0</v>
      </c>
      <c r="LQ10" s="25">
        <f t="shared" si="195"/>
        <v>0</v>
      </c>
      <c r="LR10" s="25">
        <f t="shared" si="85"/>
        <v>0</v>
      </c>
      <c r="LS10" s="25">
        <f t="shared" si="86"/>
        <v>0</v>
      </c>
      <c r="LT10" s="25">
        <f t="shared" si="196"/>
        <v>0</v>
      </c>
      <c r="LU10" s="25">
        <f t="shared" si="87"/>
        <v>0</v>
      </c>
      <c r="LV10" s="25">
        <f t="shared" si="88"/>
        <v>0</v>
      </c>
      <c r="LW10" s="25">
        <f t="shared" si="197"/>
        <v>0</v>
      </c>
      <c r="LX10" s="25">
        <f t="shared" si="89"/>
        <v>0</v>
      </c>
      <c r="LY10" s="25">
        <f t="shared" si="90"/>
        <v>0</v>
      </c>
      <c r="LZ10" s="25">
        <f t="shared" si="198"/>
        <v>0</v>
      </c>
      <c r="MA10" s="25">
        <f t="shared" si="91"/>
        <v>0</v>
      </c>
      <c r="MB10" s="25">
        <f t="shared" si="92"/>
        <v>0</v>
      </c>
      <c r="MC10" s="25">
        <f t="shared" si="199"/>
        <v>0</v>
      </c>
      <c r="MD10" s="25">
        <f t="shared" si="93"/>
        <v>0</v>
      </c>
      <c r="ME10" s="25">
        <f t="shared" si="94"/>
        <v>0</v>
      </c>
      <c r="MF10" s="25">
        <f t="shared" si="200"/>
        <v>0</v>
      </c>
      <c r="MG10" s="25">
        <f t="shared" si="95"/>
        <v>0</v>
      </c>
      <c r="MH10" s="25">
        <f t="shared" si="96"/>
        <v>0</v>
      </c>
      <c r="MI10" s="25">
        <f t="shared" si="201"/>
        <v>0</v>
      </c>
      <c r="MJ10" s="25">
        <f t="shared" si="97"/>
        <v>0</v>
      </c>
      <c r="MK10" s="25">
        <f t="shared" si="98"/>
        <v>0</v>
      </c>
      <c r="ML10" s="25">
        <f t="shared" si="202"/>
        <v>0</v>
      </c>
      <c r="MM10" s="25">
        <f t="shared" si="99"/>
        <v>0</v>
      </c>
      <c r="MN10" s="25">
        <f t="shared" si="100"/>
        <v>0</v>
      </c>
      <c r="MO10" s="25">
        <f t="shared" si="203"/>
        <v>0</v>
      </c>
      <c r="MP10" s="25">
        <f t="shared" si="101"/>
        <v>0</v>
      </c>
      <c r="MQ10" s="25">
        <f t="shared" si="102"/>
        <v>0</v>
      </c>
      <c r="MR10" s="25">
        <f t="shared" si="204"/>
        <v>0</v>
      </c>
      <c r="MS10" s="29">
        <v>1.98</v>
      </c>
      <c r="MT10" s="29">
        <v>0</v>
      </c>
      <c r="MU10" s="29">
        <v>1</v>
      </c>
      <c r="MV10" s="29">
        <v>1</v>
      </c>
      <c r="MW10" s="25">
        <f t="shared" si="103"/>
        <v>1.98</v>
      </c>
      <c r="MX10" s="25">
        <f t="shared" si="104"/>
        <v>5.72</v>
      </c>
      <c r="MY10" s="25">
        <f t="shared" si="105"/>
        <v>0</v>
      </c>
      <c r="MZ10" s="25">
        <f t="shared" si="106"/>
        <v>0</v>
      </c>
      <c r="NA10" s="25">
        <f t="shared" si="107"/>
        <v>1.98</v>
      </c>
      <c r="NB10" s="25">
        <f t="shared" si="108"/>
        <v>5.9</v>
      </c>
      <c r="NC10" s="25">
        <f t="shared" si="109"/>
        <v>0</v>
      </c>
      <c r="ND10" s="25">
        <f t="shared" si="110"/>
        <v>0</v>
      </c>
      <c r="NE10" s="25">
        <f t="shared" si="205"/>
        <v>1.98</v>
      </c>
      <c r="NF10" s="25">
        <f t="shared" si="111"/>
        <v>5.8100000000000005</v>
      </c>
      <c r="NG10" s="25">
        <f t="shared" si="111"/>
        <v>0</v>
      </c>
      <c r="NH10" s="25">
        <f t="shared" si="111"/>
        <v>0</v>
      </c>
      <c r="NI10" s="25">
        <f t="shared" si="112"/>
        <v>144.19999999999999</v>
      </c>
      <c r="NJ10" s="25">
        <f t="shared" si="113"/>
        <v>0</v>
      </c>
      <c r="NK10" s="25">
        <f t="shared" si="114"/>
        <v>144.19999999999999</v>
      </c>
      <c r="NL10" s="25">
        <f t="shared" si="115"/>
        <v>84.33</v>
      </c>
      <c r="NM10" s="25">
        <f t="shared" si="116"/>
        <v>0</v>
      </c>
      <c r="NN10" s="25">
        <f t="shared" si="206"/>
        <v>84.33</v>
      </c>
      <c r="NO10" s="25">
        <f t="shared" si="117"/>
        <v>0</v>
      </c>
      <c r="NP10" s="25">
        <f t="shared" si="118"/>
        <v>0</v>
      </c>
      <c r="NQ10" s="25">
        <f t="shared" si="207"/>
        <v>0</v>
      </c>
      <c r="NR10" s="25">
        <f t="shared" si="119"/>
        <v>0</v>
      </c>
      <c r="NS10" s="25">
        <f t="shared" si="120"/>
        <v>0</v>
      </c>
      <c r="NT10" s="25">
        <f t="shared" si="208"/>
        <v>0</v>
      </c>
      <c r="NU10" s="25">
        <f t="shared" si="121"/>
        <v>0</v>
      </c>
      <c r="NV10" s="25">
        <f t="shared" si="122"/>
        <v>0</v>
      </c>
      <c r="NW10" s="25">
        <f t="shared" si="209"/>
        <v>0</v>
      </c>
      <c r="NX10" s="25">
        <f t="shared" si="210"/>
        <v>84.33</v>
      </c>
      <c r="NY10" s="25">
        <f t="shared" si="210"/>
        <v>0</v>
      </c>
      <c r="NZ10" s="25">
        <f t="shared" si="211"/>
        <v>84.33</v>
      </c>
      <c r="OA10" s="25">
        <f t="shared" si="212"/>
        <v>59.87</v>
      </c>
      <c r="OB10" s="25">
        <f t="shared" si="212"/>
        <v>0</v>
      </c>
      <c r="OC10" s="25">
        <f t="shared" si="213"/>
        <v>59.87</v>
      </c>
      <c r="OD10" s="25">
        <f t="shared" si="214"/>
        <v>84.33</v>
      </c>
      <c r="OE10" s="25">
        <f t="shared" si="123"/>
        <v>0</v>
      </c>
      <c r="OF10" s="25">
        <f t="shared" si="123"/>
        <v>84.33</v>
      </c>
      <c r="OG10" s="25">
        <f t="shared" si="124"/>
        <v>0</v>
      </c>
      <c r="OH10" s="25">
        <f t="shared" si="125"/>
        <v>0</v>
      </c>
      <c r="OI10" s="25">
        <f t="shared" si="126"/>
        <v>0</v>
      </c>
      <c r="OJ10" s="25">
        <f t="shared" si="127"/>
        <v>0</v>
      </c>
      <c r="OK10" s="25">
        <f t="shared" si="128"/>
        <v>0</v>
      </c>
      <c r="OL10" s="25">
        <f t="shared" si="129"/>
        <v>0</v>
      </c>
      <c r="OM10" s="25">
        <f t="shared" si="215"/>
        <v>0</v>
      </c>
      <c r="ON10" s="25">
        <f t="shared" si="215"/>
        <v>0</v>
      </c>
      <c r="OO10" s="25">
        <f t="shared" si="215"/>
        <v>0</v>
      </c>
      <c r="OP10" s="25">
        <f t="shared" si="130"/>
        <v>0</v>
      </c>
      <c r="OQ10" s="25">
        <f t="shared" si="131"/>
        <v>0</v>
      </c>
      <c r="OR10" s="25">
        <f t="shared" si="216"/>
        <v>0</v>
      </c>
      <c r="OS10" s="30">
        <v>536507.65</v>
      </c>
      <c r="OT10" s="30">
        <v>2371326.09</v>
      </c>
    </row>
    <row r="11" spans="1:410" ht="33" customHeight="1" x14ac:dyDescent="0.25">
      <c r="A11" s="18">
        <v>8</v>
      </c>
      <c r="B11" s="18" t="s">
        <v>763</v>
      </c>
      <c r="C11" s="18">
        <v>2061.66</v>
      </c>
      <c r="D11" s="16" t="e">
        <f>_xlfn.IFNA(INDEX(#REF!,MATCH(E11,#REF!,0)),0)</f>
        <v>#REF!</v>
      </c>
      <c r="E11" s="18" t="s">
        <v>782</v>
      </c>
      <c r="F11" s="16" t="s">
        <v>765</v>
      </c>
      <c r="G11" s="16" t="s">
        <v>766</v>
      </c>
      <c r="H11" s="16" t="s">
        <v>767</v>
      </c>
      <c r="I11" s="16" t="s">
        <v>768</v>
      </c>
      <c r="J11" s="16" t="s">
        <v>769</v>
      </c>
      <c r="K11" s="16" t="s">
        <v>770</v>
      </c>
      <c r="L11" s="16" t="s">
        <v>771</v>
      </c>
      <c r="M11" s="18">
        <v>1.64</v>
      </c>
      <c r="N11" s="18">
        <v>2.44</v>
      </c>
      <c r="O11" s="19">
        <v>2.04</v>
      </c>
      <c r="P11" s="19">
        <v>2.84</v>
      </c>
      <c r="Q11" s="19">
        <v>0.1</v>
      </c>
      <c r="R11" s="19">
        <v>1.8399999999999999</v>
      </c>
      <c r="S11" s="19">
        <v>2.64</v>
      </c>
      <c r="T11" s="18">
        <v>0.2</v>
      </c>
      <c r="U11" s="18">
        <v>0</v>
      </c>
      <c r="V11" s="18">
        <v>0</v>
      </c>
      <c r="W11" s="18">
        <v>0</v>
      </c>
      <c r="X11" s="18">
        <v>1.64</v>
      </c>
      <c r="Y11" s="18">
        <v>2.4</v>
      </c>
      <c r="Z11" s="20">
        <f t="shared" si="132"/>
        <v>2.7</v>
      </c>
      <c r="AA11" s="18">
        <v>0.22</v>
      </c>
      <c r="AB11" s="18">
        <v>0</v>
      </c>
      <c r="AC11" s="18">
        <v>0</v>
      </c>
      <c r="AD11" s="18">
        <v>0</v>
      </c>
      <c r="AE11" s="18">
        <v>0</v>
      </c>
      <c r="AF11" s="18">
        <v>0</v>
      </c>
      <c r="AG11" s="19">
        <v>1.2</v>
      </c>
      <c r="AH11" s="19">
        <v>2</v>
      </c>
      <c r="AI11" s="20">
        <f t="shared" si="133"/>
        <v>2.85</v>
      </c>
      <c r="AJ11" s="19">
        <v>0</v>
      </c>
      <c r="AK11" s="19">
        <v>0</v>
      </c>
      <c r="AL11" s="20">
        <f t="shared" si="134"/>
        <v>0</v>
      </c>
      <c r="AM11" s="18">
        <v>1.64</v>
      </c>
      <c r="AN11" s="18">
        <v>2</v>
      </c>
      <c r="AO11" s="18">
        <v>0.15</v>
      </c>
      <c r="AP11" s="18">
        <v>0.22</v>
      </c>
      <c r="AQ11" s="18">
        <v>1.64</v>
      </c>
      <c r="AR11" s="18">
        <v>2.2200000000000002</v>
      </c>
      <c r="AS11" s="18">
        <v>0.12</v>
      </c>
      <c r="AT11" s="18">
        <v>0.11</v>
      </c>
      <c r="AU11" s="18">
        <v>0</v>
      </c>
      <c r="AV11" s="18">
        <v>1</v>
      </c>
      <c r="AW11" s="18">
        <v>0</v>
      </c>
      <c r="AX11" s="18">
        <v>0</v>
      </c>
      <c r="AY11" s="18">
        <v>0</v>
      </c>
      <c r="AZ11" s="18">
        <v>0</v>
      </c>
      <c r="BA11" s="18">
        <v>2</v>
      </c>
      <c r="BB11" s="18">
        <v>0</v>
      </c>
      <c r="BC11" s="18">
        <v>0</v>
      </c>
      <c r="BD11" s="18">
        <v>0</v>
      </c>
      <c r="BE11" s="18">
        <v>0</v>
      </c>
      <c r="BF11" s="18">
        <v>0</v>
      </c>
      <c r="BG11" s="18">
        <v>0</v>
      </c>
      <c r="BH11" s="18">
        <v>0</v>
      </c>
      <c r="BI11" s="18">
        <v>0</v>
      </c>
      <c r="BJ11" s="18">
        <v>0</v>
      </c>
      <c r="BK11" s="18">
        <v>0</v>
      </c>
      <c r="BL11" s="18">
        <v>0</v>
      </c>
      <c r="BM11" s="18">
        <v>0</v>
      </c>
      <c r="BN11" s="18">
        <v>0</v>
      </c>
      <c r="BO11" s="18">
        <v>0</v>
      </c>
      <c r="BP11" s="18">
        <v>0</v>
      </c>
      <c r="BQ11" s="18">
        <v>0</v>
      </c>
      <c r="BR11" s="18">
        <v>0</v>
      </c>
      <c r="BS11" s="18">
        <v>0</v>
      </c>
      <c r="BT11" s="18">
        <v>0</v>
      </c>
      <c r="BU11" s="18">
        <v>0</v>
      </c>
      <c r="BV11" s="18">
        <v>0</v>
      </c>
      <c r="BW11" s="18">
        <v>0</v>
      </c>
      <c r="BX11" s="18">
        <v>0</v>
      </c>
      <c r="BY11" s="18">
        <v>0</v>
      </c>
      <c r="BZ11" s="18">
        <v>0</v>
      </c>
      <c r="CA11" s="16" t="e">
        <f>_xlfn.IFNA(IF(RIGHT(D11,2)="=G",0,INDEX(#REF!,MATCH(E11,#REF!,0))),0)</f>
        <v>#REF!</v>
      </c>
      <c r="CB11" s="16" t="s">
        <v>776</v>
      </c>
      <c r="CC11" s="18">
        <v>0</v>
      </c>
      <c r="CD11" s="18">
        <v>0</v>
      </c>
      <c r="CE11" s="18">
        <v>1.4</v>
      </c>
      <c r="CF11" s="18">
        <v>0.73</v>
      </c>
      <c r="CG11" s="18">
        <v>0.12</v>
      </c>
      <c r="CH11" s="18">
        <v>3</v>
      </c>
      <c r="CI11" s="16" t="s">
        <v>98</v>
      </c>
      <c r="CJ11" s="18">
        <v>0</v>
      </c>
      <c r="CK11" s="20">
        <f t="shared" si="135"/>
        <v>3.24</v>
      </c>
      <c r="CL11" s="20">
        <f t="shared" si="136"/>
        <v>3.24</v>
      </c>
      <c r="CM11" s="18">
        <v>31.44</v>
      </c>
      <c r="CN11" s="21">
        <v>28.84</v>
      </c>
      <c r="CO11" s="18">
        <v>28.001000000000001</v>
      </c>
      <c r="CP11" s="22">
        <f t="shared" si="0"/>
        <v>28.84</v>
      </c>
      <c r="CQ11" s="22">
        <f t="shared" si="1"/>
        <v>25.6</v>
      </c>
      <c r="CR11" s="22">
        <f t="shared" si="137"/>
        <v>3.24</v>
      </c>
      <c r="CS11" s="22">
        <f t="shared" si="138"/>
        <v>25.7</v>
      </c>
      <c r="CT11" s="22">
        <f t="shared" si="2"/>
        <v>25.9</v>
      </c>
      <c r="CU11" s="23">
        <v>25.9</v>
      </c>
      <c r="CV11" s="22">
        <f t="shared" si="139"/>
        <v>2.7</v>
      </c>
      <c r="CW11" s="22">
        <f t="shared" si="3"/>
        <v>0</v>
      </c>
      <c r="CX11" s="22">
        <f t="shared" si="4"/>
        <v>0</v>
      </c>
      <c r="CY11" s="22">
        <f t="shared" si="5"/>
        <v>28.57</v>
      </c>
      <c r="CZ11" s="22">
        <f t="shared" si="6"/>
        <v>28.72</v>
      </c>
      <c r="DA11" s="24">
        <v>28.84</v>
      </c>
      <c r="DB11" s="20">
        <f t="shared" si="140"/>
        <v>3.24</v>
      </c>
      <c r="DC11" s="20">
        <f t="shared" si="141"/>
        <v>0</v>
      </c>
      <c r="DD11" s="20">
        <f t="shared" si="142"/>
        <v>3.24</v>
      </c>
      <c r="DE11" s="20">
        <f t="shared" si="7"/>
        <v>0.1</v>
      </c>
      <c r="DF11" s="20">
        <f t="shared" si="8"/>
        <v>0.2</v>
      </c>
      <c r="DG11" s="20">
        <f t="shared" si="9"/>
        <v>2.94</v>
      </c>
      <c r="DH11" s="20">
        <f t="shared" si="10"/>
        <v>0</v>
      </c>
      <c r="DI11" s="20">
        <f t="shared" si="11"/>
        <v>0</v>
      </c>
      <c r="DJ11" s="20">
        <f t="shared" si="12"/>
        <v>0</v>
      </c>
      <c r="DK11" s="20">
        <f t="shared" si="143"/>
        <v>3.24</v>
      </c>
      <c r="DL11" s="20">
        <f t="shared" si="144"/>
        <v>0</v>
      </c>
      <c r="DM11" s="20">
        <f t="shared" si="145"/>
        <v>0</v>
      </c>
      <c r="DN11" s="20">
        <f t="shared" si="146"/>
        <v>0</v>
      </c>
      <c r="DO11" s="18">
        <v>3.04</v>
      </c>
      <c r="DP11" s="18">
        <v>0</v>
      </c>
      <c r="DQ11" s="18">
        <v>1</v>
      </c>
      <c r="DR11" s="18">
        <v>1</v>
      </c>
      <c r="DS11" s="25">
        <f t="shared" si="147"/>
        <v>3.04</v>
      </c>
      <c r="DT11" s="25">
        <f t="shared" si="148"/>
        <v>0</v>
      </c>
      <c r="DU11" s="25">
        <f t="shared" si="149"/>
        <v>9.85</v>
      </c>
      <c r="DV11" s="25">
        <f t="shared" si="150"/>
        <v>0</v>
      </c>
      <c r="DW11" s="25">
        <f t="shared" si="151"/>
        <v>9.85</v>
      </c>
      <c r="DX11" s="25">
        <f t="shared" si="152"/>
        <v>20.09</v>
      </c>
      <c r="DY11" s="25">
        <f t="shared" si="153"/>
        <v>0</v>
      </c>
      <c r="DZ11" s="25">
        <f t="shared" si="154"/>
        <v>20.09</v>
      </c>
      <c r="EA11" s="25">
        <f t="shared" si="155"/>
        <v>13.32</v>
      </c>
      <c r="EB11" s="25">
        <f t="shared" si="156"/>
        <v>0</v>
      </c>
      <c r="EC11" s="25">
        <f t="shared" si="157"/>
        <v>13.32</v>
      </c>
      <c r="ED11" s="25">
        <f t="shared" si="158"/>
        <v>6.77</v>
      </c>
      <c r="EE11" s="25">
        <f t="shared" si="158"/>
        <v>0</v>
      </c>
      <c r="EF11" s="25">
        <f t="shared" si="159"/>
        <v>6.77</v>
      </c>
      <c r="EG11" s="25">
        <f t="shared" si="160"/>
        <v>13.32</v>
      </c>
      <c r="EH11" s="25">
        <f t="shared" si="160"/>
        <v>0</v>
      </c>
      <c r="EI11" s="25">
        <f t="shared" si="161"/>
        <v>13.32</v>
      </c>
      <c r="EJ11" s="18">
        <v>2061.66</v>
      </c>
      <c r="EK11" s="18">
        <v>2022.96</v>
      </c>
      <c r="EL11" s="18" t="s">
        <v>782</v>
      </c>
      <c r="EM11" s="18" t="s">
        <v>783</v>
      </c>
      <c r="EN11" s="16" t="s">
        <v>774</v>
      </c>
      <c r="EO11" s="16" t="s">
        <v>131</v>
      </c>
      <c r="EP11" s="16" t="e">
        <f>IF(OR(EN11="Cống tròn",EN11="Cống hộp",EN11="Ống nhựa"),INDEX(#REF!,MATCH(E11,#REF!,0)),IF(OR(EN11="Rãnh xây",EN11="Rãnh bê tông"),INDEX(#REF!,MATCH(E11,#REF!,0)),0))</f>
        <v>#REF!</v>
      </c>
      <c r="EQ11" s="18">
        <v>37.499999999999815</v>
      </c>
      <c r="ER11" s="19">
        <v>1</v>
      </c>
      <c r="ES11" s="25">
        <f t="shared" si="162"/>
        <v>37</v>
      </c>
      <c r="ET11" s="1" t="e">
        <f>_xlfn.IFNA(IF(EN11="Cống tròn",INDEX(#REF!,MATCH(E11,#REF!,0)),IF(EN11="Cống hộp",INDEX(#REF!,MATCH(E11,#REF!,0)),EU11&amp;" ,"&amp;EV11)),0)</f>
        <v>#REF!</v>
      </c>
      <c r="EU11" s="16" t="s">
        <v>769</v>
      </c>
      <c r="EV11" s="16" t="s">
        <v>775</v>
      </c>
      <c r="EW11" s="16" t="e">
        <f>_xlfn.IFNA(INDEX(#REF!,MATCH(E11,#REF!,0)),0)</f>
        <v>#REF!</v>
      </c>
      <c r="EX11" s="16"/>
      <c r="EY11" s="18">
        <v>0</v>
      </c>
      <c r="EZ11" s="18">
        <v>0</v>
      </c>
      <c r="FA11" s="18">
        <v>0</v>
      </c>
      <c r="FB11" s="19">
        <v>0</v>
      </c>
      <c r="FC11" s="19">
        <v>0</v>
      </c>
      <c r="FD11" s="25">
        <f t="shared" si="13"/>
        <v>0</v>
      </c>
      <c r="FE11" s="25">
        <f t="shared" si="163"/>
        <v>0</v>
      </c>
      <c r="FF11" s="19">
        <v>0.14000000000000001</v>
      </c>
      <c r="FG11" s="19">
        <v>2</v>
      </c>
      <c r="FH11" s="19">
        <v>1.5</v>
      </c>
      <c r="FI11" s="25">
        <f t="shared" si="164"/>
        <v>1.78</v>
      </c>
      <c r="FJ11" s="19">
        <v>0</v>
      </c>
      <c r="FK11" s="19">
        <v>0</v>
      </c>
      <c r="FL11" s="19">
        <v>0.2</v>
      </c>
      <c r="FM11" s="19">
        <v>1.6</v>
      </c>
      <c r="FN11" s="19">
        <v>0</v>
      </c>
      <c r="FO11" s="25">
        <f t="shared" si="165"/>
        <v>1.98</v>
      </c>
      <c r="FP11" s="19">
        <v>1.4999999999999999E-2</v>
      </c>
      <c r="FQ11" s="19">
        <v>1</v>
      </c>
      <c r="FR11" s="25">
        <f t="shared" si="14"/>
        <v>36</v>
      </c>
      <c r="FS11" s="25">
        <f t="shared" si="15"/>
        <v>0.52500000000000002</v>
      </c>
      <c r="FT11" s="25">
        <f t="shared" si="16"/>
        <v>36.524999999999999</v>
      </c>
      <c r="FU11" s="25">
        <f t="shared" si="17"/>
        <v>-0.97499999999981668</v>
      </c>
      <c r="FV11" s="25" t="str">
        <f t="shared" si="166"/>
        <v>Thêm 01</v>
      </c>
      <c r="FW11" s="25">
        <f t="shared" si="167"/>
        <v>0.04</v>
      </c>
      <c r="FX11" s="1"/>
      <c r="FY11" s="1"/>
      <c r="FZ11" s="1"/>
      <c r="GA11" s="1"/>
      <c r="GB11" s="19">
        <v>0</v>
      </c>
      <c r="GC11" s="19">
        <v>0</v>
      </c>
      <c r="GD11" s="19">
        <v>0</v>
      </c>
      <c r="GE11" s="19">
        <v>0</v>
      </c>
      <c r="GF11" s="19">
        <v>0</v>
      </c>
      <c r="GG11" s="19">
        <v>0</v>
      </c>
      <c r="GH11" s="19">
        <v>0</v>
      </c>
      <c r="GI11" s="19">
        <v>0</v>
      </c>
      <c r="GJ11" s="19">
        <v>0</v>
      </c>
      <c r="GK11" s="19">
        <v>0</v>
      </c>
      <c r="GL11" s="25">
        <f t="shared" si="18"/>
        <v>0</v>
      </c>
      <c r="GM11" s="25">
        <f t="shared" si="168"/>
        <v>0</v>
      </c>
      <c r="GN11" s="19">
        <v>0</v>
      </c>
      <c r="GO11" s="19">
        <v>0</v>
      </c>
      <c r="GP11" s="19">
        <v>0</v>
      </c>
      <c r="GQ11" s="19">
        <v>0</v>
      </c>
      <c r="GR11" s="1" t="e">
        <f>_xlfn.IFNA(INDEX(#REF!,MATCH(E11,#REF!,0)),0)</f>
        <v>#REF!</v>
      </c>
      <c r="GS11" s="1"/>
      <c r="GT11" s="19">
        <v>0</v>
      </c>
      <c r="GU11" s="19">
        <v>0</v>
      </c>
      <c r="GV11" s="19">
        <v>0</v>
      </c>
      <c r="GW11" s="19">
        <v>0</v>
      </c>
      <c r="GX11" s="25">
        <f t="shared" si="19"/>
        <v>0</v>
      </c>
      <c r="GY11" s="25">
        <f t="shared" si="20"/>
        <v>0</v>
      </c>
      <c r="GZ11" s="25">
        <f t="shared" si="169"/>
        <v>0</v>
      </c>
      <c r="HA11" s="1" t="e" cm="1">
        <f t="array" ref="HA11">INDEX(#REF!,MATCH(EJ11&amp;EK11&amp;HD11&amp;HE11&amp;HF11,#REF!&amp;#REF!&amp;#REF!&amp;#REF!&amp;#REF!,0))</f>
        <v>#REF!</v>
      </c>
      <c r="HB11" s="1"/>
      <c r="HC11" s="25">
        <f t="shared" si="170"/>
        <v>0</v>
      </c>
      <c r="HD11" s="19">
        <v>0</v>
      </c>
      <c r="HE11" s="19">
        <v>0</v>
      </c>
      <c r="HF11" s="19">
        <v>0</v>
      </c>
      <c r="HG11" s="1" t="e" cm="1">
        <f t="array" ref="HG11">INDEX(#REF!,MATCH(EJ11&amp;EK11&amp;HJ11&amp;HK11&amp;HL11,#REF!&amp;#REF!&amp;#REF!&amp;#REF!&amp;#REF!,0))</f>
        <v>#REF!</v>
      </c>
      <c r="HH11" s="1"/>
      <c r="HI11" s="25">
        <f t="shared" si="171"/>
        <v>0</v>
      </c>
      <c r="HJ11" s="25">
        <f t="shared" si="172"/>
        <v>0</v>
      </c>
      <c r="HK11" s="19">
        <v>0</v>
      </c>
      <c r="HL11" s="19">
        <v>0</v>
      </c>
      <c r="HM11" s="19">
        <v>0.01</v>
      </c>
      <c r="HN11" s="19">
        <v>1</v>
      </c>
      <c r="HO11" s="25">
        <f t="shared" si="173"/>
        <v>0</v>
      </c>
      <c r="HP11" s="25">
        <f t="shared" si="174"/>
        <v>0</v>
      </c>
      <c r="HQ11" s="25">
        <f t="shared" si="175"/>
        <v>0</v>
      </c>
      <c r="HR11" s="25">
        <f t="shared" si="176"/>
        <v>0</v>
      </c>
      <c r="HS11" s="25">
        <f t="shared" si="177"/>
        <v>0</v>
      </c>
      <c r="HT11" s="19">
        <v>0</v>
      </c>
      <c r="HU11" s="19">
        <v>0</v>
      </c>
      <c r="HV11" s="19">
        <v>0</v>
      </c>
      <c r="HW11" s="25">
        <f t="shared" si="178"/>
        <v>0</v>
      </c>
      <c r="HX11" s="19">
        <v>0</v>
      </c>
      <c r="HY11" s="19">
        <v>0</v>
      </c>
      <c r="HZ11" s="21">
        <v>28.84</v>
      </c>
      <c r="IA11" s="20">
        <f>ROUND(IF(EN11="Cống tròn",IF(EN11="Cống tròn",IF(EU11="Không có móng",IQ11-FF11,IF(EU11="Đế",IP11-FN11,IF(OR(EU11="Móng bê tông",EU11="Móng bê tông kết hợp đế"),II11-FJ11,0))),0),IF(EN11="Cống hộp",IF(AND(EN11="Cống hộp",EU11="Không có móng"),IQ11-GF11,IF(AND(EN11="Cống hộp",EU11="Móng bê tông"),IJ11-GB11,0)),IF(OR(EN11="Rãnh xây",EN11="Rãnh bê tông"),IF(OR(EN11="Rãnh xây",EN11="Rãnh bê tông"),IK11-GB11,0),IF(EN11="Ống nhựa",IF(AND(EN11="Ống nhựa",EU11="Không đắp cát"),IQ11-HT11,IF(AND(EN11="Ống nhựa",EU11="Đắp cát"),IH11-HX11,0)),IF(EN11="Rãnh thang",IF(EN11="Rãnh thang",IF(EU11="Móng bê tông",#REF!-#REF!,IQ11),0),0))))),2)</f>
        <v>25.86</v>
      </c>
      <c r="IB11" s="20">
        <f t="shared" si="179"/>
        <v>2.9800000000000004</v>
      </c>
      <c r="IC11" s="20">
        <f t="shared" si="21"/>
        <v>25.86</v>
      </c>
      <c r="ID11" s="20">
        <f t="shared" si="22"/>
        <v>0</v>
      </c>
      <c r="IE11" s="20">
        <f t="shared" si="23"/>
        <v>0</v>
      </c>
      <c r="IF11" s="20">
        <f t="shared" si="24"/>
        <v>0</v>
      </c>
      <c r="IG11" s="20">
        <f>IF(EN11="Rãnh thang",IF(AND(EN11="Rãnh thang",EU11="Móng bê tông"),IQ11-#REF!,0),IF(EN11="Ống nhựa",IF(AND(EN11="Ống nhựa",EU11="Đắp cát"),IQ11-HT11,0),IF(EN11="Cống tròn",IF(EN11="Cống tròn",IF(OR(EU11="Móng bê tông",EU11="Móng bê tông kết hợp đế"),IM11-FL11,0),0),IF(EN11="Cống hộp",IF(AND(EN11="Cống hộp",EU11="Móng bê tông"),IN11-GD11,0),IF(OR(EN11="Rãnh xây",EN11="Rãnh bê tông"),IF(AND(EN11="Rãnh xây",EU11="Móng bê tông"),IO11-GD11,IF(AND(EN11="Rãnh bê tông",EU11="Móng bê tông"),IO11-GD11,0)),0)))))</f>
        <v>25.86</v>
      </c>
      <c r="IH11" s="20">
        <f t="shared" si="25"/>
        <v>0</v>
      </c>
      <c r="II11" s="20">
        <f t="shared" si="26"/>
        <v>25.86</v>
      </c>
      <c r="IJ11" s="20">
        <f t="shared" si="27"/>
        <v>0</v>
      </c>
      <c r="IK11" s="20">
        <f t="shared" si="28"/>
        <v>0</v>
      </c>
      <c r="IL11" s="20">
        <f t="shared" si="29"/>
        <v>26.06</v>
      </c>
      <c r="IM11" s="20">
        <f t="shared" si="30"/>
        <v>26.06</v>
      </c>
      <c r="IN11" s="20">
        <f t="shared" si="31"/>
        <v>0</v>
      </c>
      <c r="IO11" s="20">
        <f t="shared" si="32"/>
        <v>0</v>
      </c>
      <c r="IP11" s="20">
        <f t="shared" si="33"/>
        <v>0</v>
      </c>
      <c r="IQ11" s="18">
        <v>26.2</v>
      </c>
      <c r="IR11" s="25">
        <f t="shared" si="180"/>
        <v>0</v>
      </c>
      <c r="IS11" s="25">
        <f t="shared" si="34"/>
        <v>0</v>
      </c>
      <c r="IT11" s="25">
        <f t="shared" si="35"/>
        <v>0</v>
      </c>
      <c r="IU11" s="25">
        <f>ROUND(IF(EN11="Cống tròn",IF(EN11="Cống tròn",IV11+FF11,0),IF(EN11="Cống hộp",IF(EN11="Cống hộp",IV11+GP11,0),IF(OR(EN11="Rãnh xây",EN11="Rãnh bê tông"),IF(OR(EN11="Rãnh xây",EN11="Rãnh bê tông"),IV11+GP11,0),IF(EN11="ống nhựa",IF(EN11="Ống nhựa",IV11+HT11,0),IF(EN11="Rãnh thang",IF(EN11="Rãnh thang",IQ11+#REF!,0),0))))),2)</f>
        <v>27.56</v>
      </c>
      <c r="IV11" s="19">
        <v>27.42</v>
      </c>
      <c r="IW11" s="25">
        <f t="shared" si="36"/>
        <v>27.56</v>
      </c>
      <c r="IX11" s="25">
        <f t="shared" si="37"/>
        <v>0</v>
      </c>
      <c r="IY11" s="25">
        <f t="shared" si="38"/>
        <v>0</v>
      </c>
      <c r="IZ11" s="25">
        <f t="shared" si="39"/>
        <v>0</v>
      </c>
      <c r="JA11" s="25">
        <f t="shared" si="40"/>
        <v>0</v>
      </c>
      <c r="JB11" s="21">
        <v>27.73</v>
      </c>
      <c r="JC11" s="20">
        <f>ROUND(IF(EN11="Cống tròn",IF(EN11="Cống tròn",IF(EU11="Không có móng",JS11-FF11,IF(EU11="Đế",JR11-FN11,IF(OR(EU11="Móng bê tông",EU11="Móng bê tông kết hợp đế"),JK11-FJ11,0))),0),IF(EN11="Cống hộp",IF(AND(EN11="Cống hộp",EU11="Không có móng"),JS11-GF11,IF(AND(EN11="Cống hộp",EU11="Móng bê tông"),JL11-GB11,0)),IF(OR(EN11="Rãnh xây",EN11="Rãnh bê tông"),IF(OR(EN11="Rãnh xây",EN11="Rãnh bê tông"),JM11-GB11,0),IF(EN11="Ống nhựa",IF(AND(EN11="Ống nhựa",EU11="Không đắp cát"),JS11-HT11,IF(AND(EN11="Ống nhựa",EU11="Đắp cát"),JJ11-HX11,0)),IF(EN11="Rãnh thang",IF(EN11="Rãnh thang",IF(EU11="Móng bê tông",#REF!-#REF!,JS11),0),0))))),2)</f>
        <v>25.58</v>
      </c>
      <c r="JD11" s="20">
        <f t="shared" si="181"/>
        <v>2.1500000000000021</v>
      </c>
      <c r="JE11" s="20">
        <f t="shared" si="41"/>
        <v>25.580000000000002</v>
      </c>
      <c r="JF11" s="20">
        <f t="shared" si="42"/>
        <v>0</v>
      </c>
      <c r="JG11" s="20">
        <f t="shared" si="43"/>
        <v>0</v>
      </c>
      <c r="JH11" s="20">
        <f t="shared" si="44"/>
        <v>0</v>
      </c>
      <c r="JI11" s="20">
        <f>IF(EN11="Rãnh thang",IF(AND(EN11="Rãnh thang",EU11="Móng bê tông"),JS11-#REF!,0),IF(EN11="Ống nhựa",IF(AND(EN11="Ống nhựa",EU11="Đắp cát"),JS11-HT11,0),IF(EN11="Cống tròn",IF(EN11="Cống tròn",IF(OR(EU11="Móng bê tông",EU11="Móng bê tông kết hợp đế"),JO11-FL11,0),0),IF(EN11="Cống hộp",IF(AND(EN11="Cống hộp",EU11="Móng bê tông"),JP11-GD11,0),IF(OR(EN11="Rãnh xây",EN11="Rãnh bê tông"),IF(AND(EN11="Rãnh xây",EU11="Móng bê tông"),JQ11-GD11,IF(AND(EN11="Rãnh bê tông",EU11="Móng bê tông"),JQ11-GD11,0)),0)))))</f>
        <v>25.580000000000002</v>
      </c>
      <c r="JJ11" s="20">
        <f t="shared" si="45"/>
        <v>0</v>
      </c>
      <c r="JK11" s="20">
        <f t="shared" si="46"/>
        <v>25.580000000000002</v>
      </c>
      <c r="JL11" s="20">
        <f t="shared" si="47"/>
        <v>0</v>
      </c>
      <c r="JM11" s="20">
        <f t="shared" si="48"/>
        <v>0</v>
      </c>
      <c r="JN11" s="20">
        <f t="shared" si="49"/>
        <v>25.78</v>
      </c>
      <c r="JO11" s="20">
        <f t="shared" si="50"/>
        <v>25.78</v>
      </c>
      <c r="JP11" s="20">
        <f t="shared" si="51"/>
        <v>0</v>
      </c>
      <c r="JQ11" s="20">
        <f t="shared" si="52"/>
        <v>0</v>
      </c>
      <c r="JR11" s="20">
        <f t="shared" si="53"/>
        <v>0</v>
      </c>
      <c r="JS11" s="26">
        <v>25.92</v>
      </c>
      <c r="JT11" s="25">
        <f t="shared" si="182"/>
        <v>0</v>
      </c>
      <c r="JU11" s="25">
        <f t="shared" si="54"/>
        <v>0</v>
      </c>
      <c r="JV11" s="25">
        <f t="shared" si="55"/>
        <v>0</v>
      </c>
      <c r="JW11" s="25">
        <f>ROUND(IF(EN11="Cống tròn",IF(EN11="Cống tròn",JX11+FF11,0),IF(EN11="Cống hộp",IF(EN11="Cống hộp",JX11+GP11,0),IF(OR(EN11="Rãnh xây",EN11="Rãnh bê tông"),IF(OR(EN11="Rãnh xây",EN11="Rãnh bê tông"),JX11+GP11,0),IF(EN11="ống nhựa",IF(EN11="Ống nhựa",JX11+HT11,0),IF(EN11="Rãnh thang",IF(EN11="Rãnh thang",JS11+#REF!,0),0))))),2)</f>
        <v>27.56</v>
      </c>
      <c r="JX11" s="27">
        <v>27.42</v>
      </c>
      <c r="JY11" s="25">
        <f t="shared" si="56"/>
        <v>27.56</v>
      </c>
      <c r="JZ11" s="25">
        <f t="shared" si="57"/>
        <v>0</v>
      </c>
      <c r="KA11" s="25">
        <f t="shared" si="58"/>
        <v>0</v>
      </c>
      <c r="KB11" s="25">
        <f t="shared" si="59"/>
        <v>0</v>
      </c>
      <c r="KC11" s="25">
        <f t="shared" si="60"/>
        <v>0</v>
      </c>
      <c r="KD11" s="28" t="s">
        <v>98</v>
      </c>
      <c r="KE11" s="27">
        <v>0</v>
      </c>
      <c r="KF11" s="25">
        <f t="shared" si="61"/>
        <v>2.9800000000000004</v>
      </c>
      <c r="KG11" s="25">
        <f t="shared" si="183"/>
        <v>2.9800000000000004</v>
      </c>
      <c r="KH11" s="27">
        <v>0</v>
      </c>
      <c r="KI11" s="25">
        <f t="shared" si="62"/>
        <v>2.1500000000000021</v>
      </c>
      <c r="KJ11" s="25">
        <f t="shared" si="184"/>
        <v>2.1500000000000021</v>
      </c>
      <c r="KK11" s="25">
        <f t="shared" si="63"/>
        <v>0</v>
      </c>
      <c r="KL11" s="25">
        <f t="shared" si="64"/>
        <v>0</v>
      </c>
      <c r="KM11" s="25">
        <f t="shared" si="185"/>
        <v>0</v>
      </c>
      <c r="KN11" s="25">
        <f t="shared" si="65"/>
        <v>0</v>
      </c>
      <c r="KO11" s="25">
        <f t="shared" si="66"/>
        <v>0</v>
      </c>
      <c r="KP11" s="25">
        <f t="shared" si="186"/>
        <v>0</v>
      </c>
      <c r="KQ11" s="25">
        <f t="shared" si="67"/>
        <v>0.2</v>
      </c>
      <c r="KR11" s="25">
        <f t="shared" si="68"/>
        <v>0.2</v>
      </c>
      <c r="KS11" s="25">
        <f t="shared" si="187"/>
        <v>0.2</v>
      </c>
      <c r="KT11" s="25">
        <f t="shared" si="69"/>
        <v>0</v>
      </c>
      <c r="KU11" s="25">
        <f t="shared" si="70"/>
        <v>0</v>
      </c>
      <c r="KV11" s="25">
        <f t="shared" si="188"/>
        <v>0</v>
      </c>
      <c r="KW11" s="25">
        <f t="shared" si="71"/>
        <v>0</v>
      </c>
      <c r="KX11" s="25">
        <f t="shared" si="72"/>
        <v>0</v>
      </c>
      <c r="KY11" s="25">
        <f t="shared" si="189"/>
        <v>0</v>
      </c>
      <c r="KZ11" s="25">
        <f t="shared" si="73"/>
        <v>0</v>
      </c>
      <c r="LA11" s="25">
        <f t="shared" si="74"/>
        <v>0</v>
      </c>
      <c r="LB11" s="25">
        <f t="shared" si="190"/>
        <v>0</v>
      </c>
      <c r="LC11" s="25">
        <f t="shared" si="75"/>
        <v>1.98</v>
      </c>
      <c r="LD11" s="25">
        <f t="shared" si="76"/>
        <v>1.98</v>
      </c>
      <c r="LE11" s="25">
        <f t="shared" si="191"/>
        <v>1.98</v>
      </c>
      <c r="LF11" s="25">
        <f t="shared" si="77"/>
        <v>0</v>
      </c>
      <c r="LG11" s="25">
        <f t="shared" si="78"/>
        <v>0</v>
      </c>
      <c r="LH11" s="25">
        <f t="shared" si="192"/>
        <v>0</v>
      </c>
      <c r="LI11" s="25">
        <f t="shared" si="79"/>
        <v>0</v>
      </c>
      <c r="LJ11" s="25">
        <f t="shared" si="80"/>
        <v>0</v>
      </c>
      <c r="LK11" s="25">
        <f t="shared" si="193"/>
        <v>0</v>
      </c>
      <c r="LL11" s="25">
        <f t="shared" si="81"/>
        <v>0</v>
      </c>
      <c r="LM11" s="25">
        <f t="shared" si="82"/>
        <v>0</v>
      </c>
      <c r="LN11" s="25">
        <f t="shared" si="194"/>
        <v>0</v>
      </c>
      <c r="LO11" s="25">
        <f t="shared" si="83"/>
        <v>0</v>
      </c>
      <c r="LP11" s="25">
        <f t="shared" si="84"/>
        <v>0</v>
      </c>
      <c r="LQ11" s="25">
        <f t="shared" si="195"/>
        <v>0</v>
      </c>
      <c r="LR11" s="25">
        <f t="shared" si="85"/>
        <v>0</v>
      </c>
      <c r="LS11" s="25">
        <f t="shared" si="86"/>
        <v>0</v>
      </c>
      <c r="LT11" s="25">
        <f t="shared" si="196"/>
        <v>0</v>
      </c>
      <c r="LU11" s="25">
        <f t="shared" si="87"/>
        <v>0</v>
      </c>
      <c r="LV11" s="25">
        <f t="shared" si="88"/>
        <v>0</v>
      </c>
      <c r="LW11" s="25">
        <f t="shared" si="197"/>
        <v>0</v>
      </c>
      <c r="LX11" s="25">
        <f t="shared" si="89"/>
        <v>0</v>
      </c>
      <c r="LY11" s="25">
        <f t="shared" si="90"/>
        <v>0</v>
      </c>
      <c r="LZ11" s="25">
        <f t="shared" si="198"/>
        <v>0</v>
      </c>
      <c r="MA11" s="25">
        <f t="shared" si="91"/>
        <v>0</v>
      </c>
      <c r="MB11" s="25">
        <f t="shared" si="92"/>
        <v>0</v>
      </c>
      <c r="MC11" s="25">
        <f t="shared" si="199"/>
        <v>0</v>
      </c>
      <c r="MD11" s="25">
        <f t="shared" si="93"/>
        <v>0</v>
      </c>
      <c r="ME11" s="25">
        <f t="shared" si="94"/>
        <v>0</v>
      </c>
      <c r="MF11" s="25">
        <f t="shared" si="200"/>
        <v>0</v>
      </c>
      <c r="MG11" s="25">
        <f t="shared" si="95"/>
        <v>0</v>
      </c>
      <c r="MH11" s="25">
        <f t="shared" si="96"/>
        <v>0</v>
      </c>
      <c r="MI11" s="25">
        <f t="shared" si="201"/>
        <v>0</v>
      </c>
      <c r="MJ11" s="25">
        <f t="shared" si="97"/>
        <v>0</v>
      </c>
      <c r="MK11" s="25">
        <f t="shared" si="98"/>
        <v>0</v>
      </c>
      <c r="ML11" s="25">
        <f t="shared" si="202"/>
        <v>0</v>
      </c>
      <c r="MM11" s="25">
        <f t="shared" si="99"/>
        <v>0</v>
      </c>
      <c r="MN11" s="25">
        <f t="shared" si="100"/>
        <v>0</v>
      </c>
      <c r="MO11" s="25">
        <f t="shared" si="203"/>
        <v>0</v>
      </c>
      <c r="MP11" s="25">
        <f t="shared" si="101"/>
        <v>0</v>
      </c>
      <c r="MQ11" s="25">
        <f t="shared" si="102"/>
        <v>0</v>
      </c>
      <c r="MR11" s="25">
        <f t="shared" si="204"/>
        <v>0</v>
      </c>
      <c r="MS11" s="29">
        <v>1.98</v>
      </c>
      <c r="MT11" s="29">
        <v>0</v>
      </c>
      <c r="MU11" s="29">
        <v>1</v>
      </c>
      <c r="MV11" s="29">
        <v>1</v>
      </c>
      <c r="MW11" s="25">
        <f t="shared" si="103"/>
        <v>1.98</v>
      </c>
      <c r="MX11" s="25">
        <f t="shared" si="104"/>
        <v>5.9</v>
      </c>
      <c r="MY11" s="25">
        <f t="shared" si="105"/>
        <v>0</v>
      </c>
      <c r="MZ11" s="25">
        <f t="shared" si="106"/>
        <v>0</v>
      </c>
      <c r="NA11" s="25">
        <f t="shared" si="107"/>
        <v>1.98</v>
      </c>
      <c r="NB11" s="25">
        <f t="shared" si="108"/>
        <v>4.26</v>
      </c>
      <c r="NC11" s="25">
        <f t="shared" si="109"/>
        <v>0</v>
      </c>
      <c r="ND11" s="25">
        <f t="shared" si="110"/>
        <v>0</v>
      </c>
      <c r="NE11" s="25">
        <f t="shared" si="205"/>
        <v>1.98</v>
      </c>
      <c r="NF11" s="25">
        <f t="shared" si="111"/>
        <v>5.08</v>
      </c>
      <c r="NG11" s="25">
        <f t="shared" si="111"/>
        <v>0</v>
      </c>
      <c r="NH11" s="25">
        <f t="shared" si="111"/>
        <v>0</v>
      </c>
      <c r="NI11" s="25">
        <f t="shared" si="112"/>
        <v>190.5</v>
      </c>
      <c r="NJ11" s="25">
        <f t="shared" si="113"/>
        <v>0</v>
      </c>
      <c r="NK11" s="25">
        <f t="shared" si="114"/>
        <v>190.5</v>
      </c>
      <c r="NL11" s="25">
        <f t="shared" si="115"/>
        <v>127.41</v>
      </c>
      <c r="NM11" s="25">
        <f t="shared" si="116"/>
        <v>0</v>
      </c>
      <c r="NN11" s="25">
        <f t="shared" si="206"/>
        <v>127.41</v>
      </c>
      <c r="NO11" s="25">
        <f t="shared" si="117"/>
        <v>0</v>
      </c>
      <c r="NP11" s="25">
        <f t="shared" si="118"/>
        <v>0</v>
      </c>
      <c r="NQ11" s="25">
        <f t="shared" si="207"/>
        <v>0</v>
      </c>
      <c r="NR11" s="25">
        <f t="shared" si="119"/>
        <v>0</v>
      </c>
      <c r="NS11" s="25">
        <f t="shared" si="120"/>
        <v>0</v>
      </c>
      <c r="NT11" s="25">
        <f t="shared" si="208"/>
        <v>0</v>
      </c>
      <c r="NU11" s="25">
        <f t="shared" si="121"/>
        <v>0</v>
      </c>
      <c r="NV11" s="25">
        <f t="shared" si="122"/>
        <v>0</v>
      </c>
      <c r="NW11" s="25">
        <f t="shared" si="209"/>
        <v>0</v>
      </c>
      <c r="NX11" s="25">
        <f t="shared" si="210"/>
        <v>127.41</v>
      </c>
      <c r="NY11" s="25">
        <f t="shared" si="210"/>
        <v>0</v>
      </c>
      <c r="NZ11" s="25">
        <f t="shared" si="211"/>
        <v>127.41</v>
      </c>
      <c r="OA11" s="25">
        <f t="shared" si="212"/>
        <v>63.09</v>
      </c>
      <c r="OB11" s="25">
        <f t="shared" si="212"/>
        <v>0</v>
      </c>
      <c r="OC11" s="25">
        <f t="shared" si="213"/>
        <v>63.09</v>
      </c>
      <c r="OD11" s="25">
        <f t="shared" si="214"/>
        <v>127.41</v>
      </c>
      <c r="OE11" s="25">
        <f t="shared" si="123"/>
        <v>0</v>
      </c>
      <c r="OF11" s="25">
        <f t="shared" si="123"/>
        <v>127.41</v>
      </c>
      <c r="OG11" s="25">
        <f t="shared" si="124"/>
        <v>0</v>
      </c>
      <c r="OH11" s="25">
        <f t="shared" si="125"/>
        <v>0</v>
      </c>
      <c r="OI11" s="25">
        <f t="shared" si="126"/>
        <v>0</v>
      </c>
      <c r="OJ11" s="25">
        <f t="shared" si="127"/>
        <v>0</v>
      </c>
      <c r="OK11" s="25">
        <f t="shared" si="128"/>
        <v>0</v>
      </c>
      <c r="OL11" s="25">
        <f t="shared" si="129"/>
        <v>0</v>
      </c>
      <c r="OM11" s="25">
        <f t="shared" si="215"/>
        <v>0</v>
      </c>
      <c r="ON11" s="25">
        <f t="shared" si="215"/>
        <v>0</v>
      </c>
      <c r="OO11" s="25">
        <f t="shared" si="215"/>
        <v>0</v>
      </c>
      <c r="OP11" s="25">
        <f t="shared" si="130"/>
        <v>0</v>
      </c>
      <c r="OQ11" s="25">
        <f t="shared" si="131"/>
        <v>0</v>
      </c>
      <c r="OR11" s="25">
        <f t="shared" si="216"/>
        <v>0</v>
      </c>
      <c r="OS11" s="30">
        <v>536534.06999999995</v>
      </c>
      <c r="OT11" s="30">
        <v>2371326.09</v>
      </c>
    </row>
    <row r="12" spans="1:410" ht="33" customHeight="1" x14ac:dyDescent="0.25">
      <c r="A12" s="18">
        <v>9</v>
      </c>
      <c r="B12" s="18" t="s">
        <v>763</v>
      </c>
      <c r="C12" s="18">
        <v>2022.96</v>
      </c>
      <c r="D12" s="16" t="e">
        <f>_xlfn.IFNA(INDEX(#REF!,MATCH(E12,#REF!,0)),0)</f>
        <v>#REF!</v>
      </c>
      <c r="E12" s="18" t="s">
        <v>783</v>
      </c>
      <c r="F12" s="16" t="s">
        <v>765</v>
      </c>
      <c r="G12" s="16" t="s">
        <v>766</v>
      </c>
      <c r="H12" s="16" t="s">
        <v>767</v>
      </c>
      <c r="I12" s="16" t="s">
        <v>768</v>
      </c>
      <c r="J12" s="16" t="s">
        <v>769</v>
      </c>
      <c r="K12" s="16" t="s">
        <v>770</v>
      </c>
      <c r="L12" s="16" t="s">
        <v>771</v>
      </c>
      <c r="M12" s="18">
        <v>1.64</v>
      </c>
      <c r="N12" s="18">
        <v>2.44</v>
      </c>
      <c r="O12" s="19">
        <v>2.04</v>
      </c>
      <c r="P12" s="19">
        <v>2.84</v>
      </c>
      <c r="Q12" s="19">
        <v>0.1</v>
      </c>
      <c r="R12" s="19">
        <v>1.8399999999999999</v>
      </c>
      <c r="S12" s="19">
        <v>2.64</v>
      </c>
      <c r="T12" s="18">
        <v>0.2</v>
      </c>
      <c r="U12" s="18">
        <v>0</v>
      </c>
      <c r="V12" s="18">
        <v>0</v>
      </c>
      <c r="W12" s="18">
        <v>0</v>
      </c>
      <c r="X12" s="18">
        <v>1.64</v>
      </c>
      <c r="Y12" s="18">
        <v>2.4</v>
      </c>
      <c r="Z12" s="20">
        <f t="shared" si="132"/>
        <v>2.7</v>
      </c>
      <c r="AA12" s="18">
        <v>0.22</v>
      </c>
      <c r="AB12" s="18">
        <v>0</v>
      </c>
      <c r="AC12" s="18">
        <v>0</v>
      </c>
      <c r="AD12" s="18">
        <v>0</v>
      </c>
      <c r="AE12" s="18">
        <v>0</v>
      </c>
      <c r="AF12" s="18">
        <v>0</v>
      </c>
      <c r="AG12" s="19">
        <v>1.2</v>
      </c>
      <c r="AH12" s="19">
        <v>2</v>
      </c>
      <c r="AI12" s="20">
        <f t="shared" si="133"/>
        <v>2.85</v>
      </c>
      <c r="AJ12" s="19">
        <v>0</v>
      </c>
      <c r="AK12" s="19">
        <v>0</v>
      </c>
      <c r="AL12" s="20">
        <f t="shared" si="134"/>
        <v>0</v>
      </c>
      <c r="AM12" s="18">
        <v>1.64</v>
      </c>
      <c r="AN12" s="18">
        <v>2</v>
      </c>
      <c r="AO12" s="18">
        <v>0.15</v>
      </c>
      <c r="AP12" s="18">
        <v>0.22</v>
      </c>
      <c r="AQ12" s="18">
        <v>1.64</v>
      </c>
      <c r="AR12" s="18">
        <v>2.2200000000000002</v>
      </c>
      <c r="AS12" s="18">
        <v>0.12</v>
      </c>
      <c r="AT12" s="18">
        <v>0.11</v>
      </c>
      <c r="AU12" s="18">
        <v>0</v>
      </c>
      <c r="AV12" s="18">
        <v>1</v>
      </c>
      <c r="AW12" s="18">
        <v>0</v>
      </c>
      <c r="AX12" s="18">
        <v>0</v>
      </c>
      <c r="AY12" s="18">
        <v>0</v>
      </c>
      <c r="AZ12" s="18">
        <v>0</v>
      </c>
      <c r="BA12" s="18">
        <v>2</v>
      </c>
      <c r="BB12" s="18">
        <v>0</v>
      </c>
      <c r="BC12" s="18">
        <v>0</v>
      </c>
      <c r="BD12" s="18">
        <v>0</v>
      </c>
      <c r="BE12" s="18">
        <v>0</v>
      </c>
      <c r="BF12" s="18">
        <v>0</v>
      </c>
      <c r="BG12" s="18">
        <v>0</v>
      </c>
      <c r="BH12" s="18">
        <v>0</v>
      </c>
      <c r="BI12" s="18">
        <v>0</v>
      </c>
      <c r="BJ12" s="18">
        <v>0</v>
      </c>
      <c r="BK12" s="18">
        <v>0</v>
      </c>
      <c r="BL12" s="18">
        <v>0</v>
      </c>
      <c r="BM12" s="18">
        <v>0</v>
      </c>
      <c r="BN12" s="18">
        <v>0</v>
      </c>
      <c r="BO12" s="18">
        <v>0</v>
      </c>
      <c r="BP12" s="18">
        <v>0</v>
      </c>
      <c r="BQ12" s="18">
        <v>0</v>
      </c>
      <c r="BR12" s="18">
        <v>0</v>
      </c>
      <c r="BS12" s="18">
        <v>0</v>
      </c>
      <c r="BT12" s="18">
        <v>0</v>
      </c>
      <c r="BU12" s="18">
        <v>0</v>
      </c>
      <c r="BV12" s="18">
        <v>0</v>
      </c>
      <c r="BW12" s="18">
        <v>0</v>
      </c>
      <c r="BX12" s="18">
        <v>0</v>
      </c>
      <c r="BY12" s="18">
        <v>0</v>
      </c>
      <c r="BZ12" s="18">
        <v>0</v>
      </c>
      <c r="CA12" s="16" t="e">
        <f>_xlfn.IFNA(IF(RIGHT(D12,2)="=G",0,INDEX(#REF!,MATCH(E12,#REF!,0))),0)</f>
        <v>#REF!</v>
      </c>
      <c r="CB12" s="16" t="s">
        <v>776</v>
      </c>
      <c r="CC12" s="18">
        <v>0</v>
      </c>
      <c r="CD12" s="18">
        <v>0</v>
      </c>
      <c r="CE12" s="18">
        <v>1.4</v>
      </c>
      <c r="CF12" s="18">
        <v>0.73</v>
      </c>
      <c r="CG12" s="18">
        <v>0.12</v>
      </c>
      <c r="CH12" s="18">
        <v>3</v>
      </c>
      <c r="CI12" s="16" t="s">
        <v>98</v>
      </c>
      <c r="CJ12" s="18">
        <v>0</v>
      </c>
      <c r="CK12" s="20">
        <f t="shared" si="135"/>
        <v>2.41</v>
      </c>
      <c r="CL12" s="20">
        <f t="shared" si="136"/>
        <v>2.41</v>
      </c>
      <c r="CM12" s="18">
        <v>21.16</v>
      </c>
      <c r="CN12" s="21">
        <v>28.57</v>
      </c>
      <c r="CO12" s="18">
        <v>27.731000000000002</v>
      </c>
      <c r="CP12" s="22">
        <f t="shared" si="0"/>
        <v>27.73</v>
      </c>
      <c r="CQ12" s="22">
        <f t="shared" si="1"/>
        <v>25.32</v>
      </c>
      <c r="CR12" s="22">
        <f t="shared" si="137"/>
        <v>2.41</v>
      </c>
      <c r="CS12" s="22">
        <f t="shared" si="138"/>
        <v>25.42</v>
      </c>
      <c r="CT12" s="22">
        <f t="shared" si="2"/>
        <v>25.62</v>
      </c>
      <c r="CU12" s="23">
        <v>25.62</v>
      </c>
      <c r="CV12" s="22">
        <f t="shared" si="139"/>
        <v>2.7</v>
      </c>
      <c r="CW12" s="22">
        <f t="shared" si="3"/>
        <v>0</v>
      </c>
      <c r="CX12" s="22">
        <f t="shared" si="4"/>
        <v>0</v>
      </c>
      <c r="CY12" s="22">
        <f t="shared" si="5"/>
        <v>28.3</v>
      </c>
      <c r="CZ12" s="22">
        <f t="shared" si="6"/>
        <v>28.45</v>
      </c>
      <c r="DA12" s="24">
        <v>28.57</v>
      </c>
      <c r="DB12" s="20">
        <f t="shared" si="140"/>
        <v>3.25</v>
      </c>
      <c r="DC12" s="20">
        <f t="shared" si="141"/>
        <v>0.84</v>
      </c>
      <c r="DD12" s="20">
        <f t="shared" si="142"/>
        <v>2.41</v>
      </c>
      <c r="DE12" s="20">
        <f t="shared" si="7"/>
        <v>0.1</v>
      </c>
      <c r="DF12" s="20">
        <f t="shared" si="8"/>
        <v>0.2</v>
      </c>
      <c r="DG12" s="20">
        <f t="shared" si="9"/>
        <v>2.11</v>
      </c>
      <c r="DH12" s="20">
        <f t="shared" si="10"/>
        <v>0</v>
      </c>
      <c r="DI12" s="20">
        <f t="shared" si="11"/>
        <v>0</v>
      </c>
      <c r="DJ12" s="20">
        <f t="shared" si="12"/>
        <v>0</v>
      </c>
      <c r="DK12" s="20">
        <f t="shared" si="143"/>
        <v>2.41</v>
      </c>
      <c r="DL12" s="20">
        <f t="shared" si="144"/>
        <v>0</v>
      </c>
      <c r="DM12" s="20">
        <f t="shared" si="145"/>
        <v>0</v>
      </c>
      <c r="DN12" s="20">
        <f t="shared" si="146"/>
        <v>0</v>
      </c>
      <c r="DO12" s="18">
        <v>3.04</v>
      </c>
      <c r="DP12" s="18">
        <v>0</v>
      </c>
      <c r="DQ12" s="18">
        <v>1</v>
      </c>
      <c r="DR12" s="18">
        <v>1</v>
      </c>
      <c r="DS12" s="25">
        <f t="shared" si="147"/>
        <v>3.04</v>
      </c>
      <c r="DT12" s="25">
        <f t="shared" si="148"/>
        <v>0</v>
      </c>
      <c r="DU12" s="25">
        <f t="shared" si="149"/>
        <v>7.33</v>
      </c>
      <c r="DV12" s="25">
        <f t="shared" si="150"/>
        <v>0</v>
      </c>
      <c r="DW12" s="25">
        <f t="shared" si="151"/>
        <v>7.33</v>
      </c>
      <c r="DX12" s="25">
        <f t="shared" si="152"/>
        <v>14.95</v>
      </c>
      <c r="DY12" s="25">
        <f t="shared" si="153"/>
        <v>0</v>
      </c>
      <c r="DZ12" s="25">
        <f t="shared" si="154"/>
        <v>14.95</v>
      </c>
      <c r="EA12" s="25">
        <f t="shared" si="155"/>
        <v>9.99</v>
      </c>
      <c r="EB12" s="25">
        <f t="shared" si="156"/>
        <v>0</v>
      </c>
      <c r="EC12" s="25">
        <f t="shared" si="157"/>
        <v>9.99</v>
      </c>
      <c r="ED12" s="25">
        <f t="shared" si="158"/>
        <v>4.96</v>
      </c>
      <c r="EE12" s="25">
        <f t="shared" si="158"/>
        <v>0</v>
      </c>
      <c r="EF12" s="25">
        <f t="shared" si="159"/>
        <v>4.96</v>
      </c>
      <c r="EG12" s="25">
        <f t="shared" si="160"/>
        <v>9.99</v>
      </c>
      <c r="EH12" s="25">
        <f t="shared" si="160"/>
        <v>0</v>
      </c>
      <c r="EI12" s="25">
        <f t="shared" si="161"/>
        <v>9.99</v>
      </c>
      <c r="EJ12" s="18">
        <v>2022.96</v>
      </c>
      <c r="EK12" s="18">
        <v>1984.26</v>
      </c>
      <c r="EL12" s="18" t="s">
        <v>783</v>
      </c>
      <c r="EM12" s="18" t="s">
        <v>784</v>
      </c>
      <c r="EN12" s="16" t="s">
        <v>774</v>
      </c>
      <c r="EO12" s="16" t="s">
        <v>131</v>
      </c>
      <c r="EP12" s="16" t="e">
        <f>IF(OR(EN12="Cống tròn",EN12="Cống hộp",EN12="Ống nhựa"),INDEX(#REF!,MATCH(E12,#REF!,0)),IF(OR(EN12="Rãnh xây",EN12="Rãnh bê tông"),INDEX(#REF!,MATCH(E12,#REF!,0)),0))</f>
        <v>#REF!</v>
      </c>
      <c r="EQ12" s="18">
        <v>37.500000000000043</v>
      </c>
      <c r="ER12" s="19">
        <v>1</v>
      </c>
      <c r="ES12" s="25">
        <f t="shared" si="162"/>
        <v>37</v>
      </c>
      <c r="ET12" s="1" t="e">
        <f>_xlfn.IFNA(IF(EN12="Cống tròn",INDEX(#REF!,MATCH(E12,#REF!,0)),IF(EN12="Cống hộp",INDEX(#REF!,MATCH(E12,#REF!,0)),EU12&amp;" ,"&amp;EV12)),0)</f>
        <v>#REF!</v>
      </c>
      <c r="EU12" s="16" t="s">
        <v>769</v>
      </c>
      <c r="EV12" s="16" t="s">
        <v>775</v>
      </c>
      <c r="EW12" s="16" t="e">
        <f>_xlfn.IFNA(INDEX(#REF!,MATCH(E12,#REF!,0)),0)</f>
        <v>#REF!</v>
      </c>
      <c r="EX12" s="16"/>
      <c r="EY12" s="18">
        <v>0</v>
      </c>
      <c r="EZ12" s="18">
        <v>0</v>
      </c>
      <c r="FA12" s="18">
        <v>0</v>
      </c>
      <c r="FB12" s="19">
        <v>0</v>
      </c>
      <c r="FC12" s="19">
        <v>0</v>
      </c>
      <c r="FD12" s="25">
        <f t="shared" si="13"/>
        <v>0</v>
      </c>
      <c r="FE12" s="25">
        <f t="shared" si="163"/>
        <v>0</v>
      </c>
      <c r="FF12" s="19">
        <v>0.14000000000000001</v>
      </c>
      <c r="FG12" s="19">
        <v>2</v>
      </c>
      <c r="FH12" s="19">
        <v>1.5</v>
      </c>
      <c r="FI12" s="25">
        <f t="shared" si="164"/>
        <v>1.78</v>
      </c>
      <c r="FJ12" s="19">
        <v>0</v>
      </c>
      <c r="FK12" s="19">
        <v>0</v>
      </c>
      <c r="FL12" s="19">
        <v>0.2</v>
      </c>
      <c r="FM12" s="19">
        <v>1.6</v>
      </c>
      <c r="FN12" s="19">
        <v>0</v>
      </c>
      <c r="FO12" s="25">
        <f t="shared" si="165"/>
        <v>1.98</v>
      </c>
      <c r="FP12" s="19">
        <v>1.4999999999999999E-2</v>
      </c>
      <c r="FQ12" s="19">
        <v>1</v>
      </c>
      <c r="FR12" s="25">
        <f t="shared" si="14"/>
        <v>36</v>
      </c>
      <c r="FS12" s="25">
        <f t="shared" si="15"/>
        <v>0.52500000000000002</v>
      </c>
      <c r="FT12" s="25">
        <f t="shared" si="16"/>
        <v>36.524999999999999</v>
      </c>
      <c r="FU12" s="25">
        <f t="shared" si="17"/>
        <v>-0.97500000000004405</v>
      </c>
      <c r="FV12" s="25" t="str">
        <f t="shared" si="166"/>
        <v>Thêm 01</v>
      </c>
      <c r="FW12" s="25">
        <f t="shared" si="167"/>
        <v>0.04</v>
      </c>
      <c r="FX12" s="1"/>
      <c r="FY12" s="1"/>
      <c r="FZ12" s="1"/>
      <c r="GA12" s="1"/>
      <c r="GB12" s="19">
        <v>0</v>
      </c>
      <c r="GC12" s="19">
        <v>0</v>
      </c>
      <c r="GD12" s="19">
        <v>0</v>
      </c>
      <c r="GE12" s="19">
        <v>0</v>
      </c>
      <c r="GF12" s="19">
        <v>0</v>
      </c>
      <c r="GG12" s="19">
        <v>0</v>
      </c>
      <c r="GH12" s="19">
        <v>0</v>
      </c>
      <c r="GI12" s="19">
        <v>0</v>
      </c>
      <c r="GJ12" s="19">
        <v>0</v>
      </c>
      <c r="GK12" s="19">
        <v>0</v>
      </c>
      <c r="GL12" s="25">
        <f t="shared" si="18"/>
        <v>0</v>
      </c>
      <c r="GM12" s="25">
        <f t="shared" si="168"/>
        <v>0</v>
      </c>
      <c r="GN12" s="19">
        <v>0</v>
      </c>
      <c r="GO12" s="19">
        <v>0</v>
      </c>
      <c r="GP12" s="19">
        <v>0</v>
      </c>
      <c r="GQ12" s="19">
        <v>0</v>
      </c>
      <c r="GR12" s="1" t="e">
        <f>_xlfn.IFNA(INDEX(#REF!,MATCH(E12,#REF!,0)),0)</f>
        <v>#REF!</v>
      </c>
      <c r="GS12" s="1"/>
      <c r="GT12" s="19">
        <v>0</v>
      </c>
      <c r="GU12" s="19">
        <v>0</v>
      </c>
      <c r="GV12" s="19">
        <v>0</v>
      </c>
      <c r="GW12" s="19">
        <v>0</v>
      </c>
      <c r="GX12" s="25">
        <f t="shared" si="19"/>
        <v>0</v>
      </c>
      <c r="GY12" s="25">
        <f t="shared" si="20"/>
        <v>0</v>
      </c>
      <c r="GZ12" s="25">
        <f t="shared" si="169"/>
        <v>0</v>
      </c>
      <c r="HA12" s="1" t="e" cm="1">
        <f t="array" ref="HA12">INDEX(#REF!,MATCH(EJ12&amp;EK12&amp;HD12&amp;HE12&amp;HF12,#REF!&amp;#REF!&amp;#REF!&amp;#REF!&amp;#REF!,0))</f>
        <v>#REF!</v>
      </c>
      <c r="HB12" s="1"/>
      <c r="HC12" s="25">
        <f t="shared" si="170"/>
        <v>0</v>
      </c>
      <c r="HD12" s="19">
        <v>0</v>
      </c>
      <c r="HE12" s="19">
        <v>0</v>
      </c>
      <c r="HF12" s="19">
        <v>0</v>
      </c>
      <c r="HG12" s="1" t="e" cm="1">
        <f t="array" ref="HG12">INDEX(#REF!,MATCH(EJ12&amp;EK12&amp;HJ12&amp;HK12&amp;HL12,#REF!&amp;#REF!&amp;#REF!&amp;#REF!&amp;#REF!,0))</f>
        <v>#REF!</v>
      </c>
      <c r="HH12" s="1"/>
      <c r="HI12" s="25">
        <f t="shared" si="171"/>
        <v>0</v>
      </c>
      <c r="HJ12" s="25">
        <f t="shared" si="172"/>
        <v>0</v>
      </c>
      <c r="HK12" s="19">
        <v>0</v>
      </c>
      <c r="HL12" s="19">
        <v>0</v>
      </c>
      <c r="HM12" s="19">
        <v>0.01</v>
      </c>
      <c r="HN12" s="19">
        <v>1</v>
      </c>
      <c r="HO12" s="25">
        <f t="shared" si="173"/>
        <v>0</v>
      </c>
      <c r="HP12" s="25">
        <f t="shared" si="174"/>
        <v>0</v>
      </c>
      <c r="HQ12" s="25">
        <f t="shared" si="175"/>
        <v>0</v>
      </c>
      <c r="HR12" s="25">
        <f t="shared" si="176"/>
        <v>0</v>
      </c>
      <c r="HS12" s="25">
        <f t="shared" si="177"/>
        <v>0</v>
      </c>
      <c r="HT12" s="19">
        <v>0</v>
      </c>
      <c r="HU12" s="19">
        <v>0</v>
      </c>
      <c r="HV12" s="19">
        <v>0</v>
      </c>
      <c r="HW12" s="25">
        <f t="shared" si="178"/>
        <v>0</v>
      </c>
      <c r="HX12" s="19">
        <v>0</v>
      </c>
      <c r="HY12" s="19">
        <v>0</v>
      </c>
      <c r="HZ12" s="21">
        <v>27.73</v>
      </c>
      <c r="IA12" s="20">
        <f>ROUND(IF(EN12="Cống tròn",IF(EN12="Cống tròn",IF(EU12="Không có móng",IQ12-FF12,IF(EU12="Đế",IP12-FN12,IF(OR(EU12="Móng bê tông",EU12="Móng bê tông kết hợp đế"),II12-FJ12,0))),0),IF(EN12="Cống hộp",IF(AND(EN12="Cống hộp",EU12="Không có móng"),IQ12-GF12,IF(AND(EN12="Cống hộp",EU12="Móng bê tông"),IJ12-GB12,0)),IF(OR(EN12="Rãnh xây",EN12="Rãnh bê tông"),IF(OR(EN12="Rãnh xây",EN12="Rãnh bê tông"),IK12-GB12,0),IF(EN12="Ống nhựa",IF(AND(EN12="Ống nhựa",EU12="Không đắp cát"),IQ12-HT12,IF(AND(EN12="Ống nhựa",EU12="Đắp cát"),IH12-HX12,0)),IF(EN12="Rãnh thang",IF(EN12="Rãnh thang",IF(EU12="Móng bê tông",#REF!-#REF!,IQ12),0),0))))),2)</f>
        <v>25.58</v>
      </c>
      <c r="IB12" s="20">
        <f t="shared" si="179"/>
        <v>2.1500000000000021</v>
      </c>
      <c r="IC12" s="20">
        <f t="shared" si="21"/>
        <v>25.580000000000002</v>
      </c>
      <c r="ID12" s="20">
        <f t="shared" si="22"/>
        <v>0</v>
      </c>
      <c r="IE12" s="20">
        <f t="shared" si="23"/>
        <v>0</v>
      </c>
      <c r="IF12" s="20">
        <f t="shared" si="24"/>
        <v>0</v>
      </c>
      <c r="IG12" s="20">
        <f>IF(EN12="Rãnh thang",IF(AND(EN12="Rãnh thang",EU12="Móng bê tông"),IQ12-#REF!,0),IF(EN12="Ống nhựa",IF(AND(EN12="Ống nhựa",EU12="Đắp cát"),IQ12-HT12,0),IF(EN12="Cống tròn",IF(EN12="Cống tròn",IF(OR(EU12="Móng bê tông",EU12="Móng bê tông kết hợp đế"),IM12-FL12,0),0),IF(EN12="Cống hộp",IF(AND(EN12="Cống hộp",EU12="Móng bê tông"),IN12-GD12,0),IF(OR(EN12="Rãnh xây",EN12="Rãnh bê tông"),IF(AND(EN12="Rãnh xây",EU12="Móng bê tông"),IO12-GD12,IF(AND(EN12="Rãnh bê tông",EU12="Móng bê tông"),IO12-GD12,0)),0)))))</f>
        <v>25.580000000000002</v>
      </c>
      <c r="IH12" s="20">
        <f t="shared" si="25"/>
        <v>0</v>
      </c>
      <c r="II12" s="20">
        <f t="shared" si="26"/>
        <v>25.580000000000002</v>
      </c>
      <c r="IJ12" s="20">
        <f t="shared" si="27"/>
        <v>0</v>
      </c>
      <c r="IK12" s="20">
        <f t="shared" si="28"/>
        <v>0</v>
      </c>
      <c r="IL12" s="20">
        <f t="shared" si="29"/>
        <v>25.78</v>
      </c>
      <c r="IM12" s="20">
        <f t="shared" si="30"/>
        <v>25.78</v>
      </c>
      <c r="IN12" s="20">
        <f t="shared" si="31"/>
        <v>0</v>
      </c>
      <c r="IO12" s="20">
        <f t="shared" si="32"/>
        <v>0</v>
      </c>
      <c r="IP12" s="20">
        <f t="shared" si="33"/>
        <v>0</v>
      </c>
      <c r="IQ12" s="18">
        <v>25.92</v>
      </c>
      <c r="IR12" s="25">
        <f t="shared" si="180"/>
        <v>0</v>
      </c>
      <c r="IS12" s="25">
        <f t="shared" si="34"/>
        <v>0</v>
      </c>
      <c r="IT12" s="25">
        <f t="shared" si="35"/>
        <v>0</v>
      </c>
      <c r="IU12" s="25">
        <f>ROUND(IF(EN12="Cống tròn",IF(EN12="Cống tròn",IV12+FF12,0),IF(EN12="Cống hộp",IF(EN12="Cống hộp",IV12+GP12,0),IF(OR(EN12="Rãnh xây",EN12="Rãnh bê tông"),IF(OR(EN12="Rãnh xây",EN12="Rãnh bê tông"),IV12+GP12,0),IF(EN12="ống nhựa",IF(EN12="Ống nhựa",IV12+HT12,0),IF(EN12="Rãnh thang",IF(EN12="Rãnh thang",IQ12+#REF!,0),0))))),2)</f>
        <v>27.29</v>
      </c>
      <c r="IV12" s="19">
        <v>27.15</v>
      </c>
      <c r="IW12" s="25">
        <f t="shared" si="36"/>
        <v>27.29</v>
      </c>
      <c r="IX12" s="25">
        <f t="shared" si="37"/>
        <v>0</v>
      </c>
      <c r="IY12" s="25">
        <f t="shared" si="38"/>
        <v>0</v>
      </c>
      <c r="IZ12" s="25">
        <f t="shared" si="39"/>
        <v>0</v>
      </c>
      <c r="JA12" s="25">
        <f t="shared" si="40"/>
        <v>0</v>
      </c>
      <c r="JB12" s="21">
        <v>27.45</v>
      </c>
      <c r="JC12" s="20">
        <f>ROUND(IF(EN12="Cống tròn",IF(EN12="Cống tròn",IF(EU12="Không có móng",JS12-FF12,IF(EU12="Đế",JR12-FN12,IF(OR(EU12="Móng bê tông",EU12="Móng bê tông kết hợp đế"),JK12-FJ12,0))),0),IF(EN12="Cống hộp",IF(AND(EN12="Cống hộp",EU12="Không có móng"),JS12-GF12,IF(AND(EN12="Cống hộp",EU12="Móng bê tông"),JL12-GB12,0)),IF(OR(EN12="Rãnh xây",EN12="Rãnh bê tông"),IF(OR(EN12="Rãnh xây",EN12="Rãnh bê tông"),JM12-GB12,0),IF(EN12="Ống nhựa",IF(AND(EN12="Ống nhựa",EU12="Không đắp cát"),JS12-HT12,IF(AND(EN12="Ống nhựa",EU12="Đắp cát"),JJ12-HX12,0)),IF(EN12="Rãnh thang",IF(EN12="Rãnh thang",IF(EU12="Móng bê tông",#REF!-#REF!,JS12),0),0))))),2)</f>
        <v>25.31</v>
      </c>
      <c r="JD12" s="20">
        <f t="shared" si="181"/>
        <v>2.1400000000000006</v>
      </c>
      <c r="JE12" s="20">
        <f t="shared" si="41"/>
        <v>25.31</v>
      </c>
      <c r="JF12" s="20">
        <f t="shared" si="42"/>
        <v>0</v>
      </c>
      <c r="JG12" s="20">
        <f t="shared" si="43"/>
        <v>0</v>
      </c>
      <c r="JH12" s="20">
        <f t="shared" si="44"/>
        <v>0</v>
      </c>
      <c r="JI12" s="20">
        <f>IF(EN12="Rãnh thang",IF(AND(EN12="Rãnh thang",EU12="Móng bê tông"),JS12-#REF!,0),IF(EN12="Ống nhựa",IF(AND(EN12="Ống nhựa",EU12="Đắp cát"),JS12-HT12,0),IF(EN12="Cống tròn",IF(EN12="Cống tròn",IF(OR(EU12="Móng bê tông",EU12="Móng bê tông kết hợp đế"),JO12-FL12,0),0),IF(EN12="Cống hộp",IF(AND(EN12="Cống hộp",EU12="Móng bê tông"),JP12-GD12,0),IF(OR(EN12="Rãnh xây",EN12="Rãnh bê tông"),IF(AND(EN12="Rãnh xây",EU12="Móng bê tông"),JQ12-GD12,IF(AND(EN12="Rãnh bê tông",EU12="Móng bê tông"),JQ12-GD12,0)),0)))))</f>
        <v>25.31</v>
      </c>
      <c r="JJ12" s="20">
        <f t="shared" si="45"/>
        <v>0</v>
      </c>
      <c r="JK12" s="20">
        <f t="shared" si="46"/>
        <v>25.31</v>
      </c>
      <c r="JL12" s="20">
        <f t="shared" si="47"/>
        <v>0</v>
      </c>
      <c r="JM12" s="20">
        <f t="shared" si="48"/>
        <v>0</v>
      </c>
      <c r="JN12" s="20">
        <f t="shared" si="49"/>
        <v>25.509999999999998</v>
      </c>
      <c r="JO12" s="20">
        <f t="shared" si="50"/>
        <v>25.509999999999998</v>
      </c>
      <c r="JP12" s="20">
        <f t="shared" si="51"/>
        <v>0</v>
      </c>
      <c r="JQ12" s="20">
        <f t="shared" si="52"/>
        <v>0</v>
      </c>
      <c r="JR12" s="20">
        <f t="shared" si="53"/>
        <v>0</v>
      </c>
      <c r="JS12" s="26">
        <v>25.65</v>
      </c>
      <c r="JT12" s="25">
        <f t="shared" si="182"/>
        <v>0</v>
      </c>
      <c r="JU12" s="25">
        <f t="shared" si="54"/>
        <v>0</v>
      </c>
      <c r="JV12" s="25">
        <f t="shared" si="55"/>
        <v>0</v>
      </c>
      <c r="JW12" s="25">
        <f>ROUND(IF(EN12="Cống tròn",IF(EN12="Cống tròn",JX12+FF12,0),IF(EN12="Cống hộp",IF(EN12="Cống hộp",JX12+GP12,0),IF(OR(EN12="Rãnh xây",EN12="Rãnh bê tông"),IF(OR(EN12="Rãnh xây",EN12="Rãnh bê tông"),JX12+GP12,0),IF(EN12="ống nhựa",IF(EN12="Ống nhựa",JX12+HT12,0),IF(EN12="Rãnh thang",IF(EN12="Rãnh thang",JS12+#REF!,0),0))))),2)</f>
        <v>27.29</v>
      </c>
      <c r="JX12" s="27">
        <v>27.15</v>
      </c>
      <c r="JY12" s="25">
        <f t="shared" si="56"/>
        <v>27.29</v>
      </c>
      <c r="JZ12" s="25">
        <f t="shared" si="57"/>
        <v>0</v>
      </c>
      <c r="KA12" s="25">
        <f t="shared" si="58"/>
        <v>0</v>
      </c>
      <c r="KB12" s="25">
        <f t="shared" si="59"/>
        <v>0</v>
      </c>
      <c r="KC12" s="25">
        <f t="shared" si="60"/>
        <v>0</v>
      </c>
      <c r="KD12" s="28" t="s">
        <v>98</v>
      </c>
      <c r="KE12" s="27">
        <v>0</v>
      </c>
      <c r="KF12" s="25">
        <f t="shared" si="61"/>
        <v>2.1500000000000021</v>
      </c>
      <c r="KG12" s="25">
        <f t="shared" si="183"/>
        <v>2.1500000000000021</v>
      </c>
      <c r="KH12" s="27">
        <v>0</v>
      </c>
      <c r="KI12" s="25">
        <f t="shared" si="62"/>
        <v>2.1400000000000006</v>
      </c>
      <c r="KJ12" s="25">
        <f t="shared" si="184"/>
        <v>2.1400000000000006</v>
      </c>
      <c r="KK12" s="25">
        <f t="shared" si="63"/>
        <v>0</v>
      </c>
      <c r="KL12" s="25">
        <f t="shared" si="64"/>
        <v>0</v>
      </c>
      <c r="KM12" s="25">
        <f t="shared" si="185"/>
        <v>0</v>
      </c>
      <c r="KN12" s="25">
        <f t="shared" si="65"/>
        <v>0</v>
      </c>
      <c r="KO12" s="25">
        <f t="shared" si="66"/>
        <v>0</v>
      </c>
      <c r="KP12" s="25">
        <f t="shared" si="186"/>
        <v>0</v>
      </c>
      <c r="KQ12" s="25">
        <f t="shared" si="67"/>
        <v>0.2</v>
      </c>
      <c r="KR12" s="25">
        <f t="shared" si="68"/>
        <v>0.2</v>
      </c>
      <c r="KS12" s="25">
        <f t="shared" si="187"/>
        <v>0.2</v>
      </c>
      <c r="KT12" s="25">
        <f t="shared" si="69"/>
        <v>0</v>
      </c>
      <c r="KU12" s="25">
        <f t="shared" si="70"/>
        <v>0</v>
      </c>
      <c r="KV12" s="25">
        <f t="shared" si="188"/>
        <v>0</v>
      </c>
      <c r="KW12" s="25">
        <f t="shared" si="71"/>
        <v>0</v>
      </c>
      <c r="KX12" s="25">
        <f t="shared" si="72"/>
        <v>0</v>
      </c>
      <c r="KY12" s="25">
        <f t="shared" si="189"/>
        <v>0</v>
      </c>
      <c r="KZ12" s="25">
        <f t="shared" si="73"/>
        <v>0</v>
      </c>
      <c r="LA12" s="25">
        <f t="shared" si="74"/>
        <v>0</v>
      </c>
      <c r="LB12" s="25">
        <f t="shared" si="190"/>
        <v>0</v>
      </c>
      <c r="LC12" s="25">
        <f t="shared" si="75"/>
        <v>1.98</v>
      </c>
      <c r="LD12" s="25">
        <f t="shared" si="76"/>
        <v>1.98</v>
      </c>
      <c r="LE12" s="25">
        <f t="shared" si="191"/>
        <v>1.98</v>
      </c>
      <c r="LF12" s="25">
        <f t="shared" si="77"/>
        <v>0</v>
      </c>
      <c r="LG12" s="25">
        <f t="shared" si="78"/>
        <v>0</v>
      </c>
      <c r="LH12" s="25">
        <f t="shared" si="192"/>
        <v>0</v>
      </c>
      <c r="LI12" s="25">
        <f t="shared" si="79"/>
        <v>0</v>
      </c>
      <c r="LJ12" s="25">
        <f t="shared" si="80"/>
        <v>0</v>
      </c>
      <c r="LK12" s="25">
        <f t="shared" si="193"/>
        <v>0</v>
      </c>
      <c r="LL12" s="25">
        <f t="shared" si="81"/>
        <v>0</v>
      </c>
      <c r="LM12" s="25">
        <f t="shared" si="82"/>
        <v>0</v>
      </c>
      <c r="LN12" s="25">
        <f t="shared" si="194"/>
        <v>0</v>
      </c>
      <c r="LO12" s="25">
        <f t="shared" si="83"/>
        <v>0</v>
      </c>
      <c r="LP12" s="25">
        <f t="shared" si="84"/>
        <v>0</v>
      </c>
      <c r="LQ12" s="25">
        <f t="shared" si="195"/>
        <v>0</v>
      </c>
      <c r="LR12" s="25">
        <f t="shared" si="85"/>
        <v>0</v>
      </c>
      <c r="LS12" s="25">
        <f t="shared" si="86"/>
        <v>0</v>
      </c>
      <c r="LT12" s="25">
        <f t="shared" si="196"/>
        <v>0</v>
      </c>
      <c r="LU12" s="25">
        <f t="shared" si="87"/>
        <v>0</v>
      </c>
      <c r="LV12" s="25">
        <f t="shared" si="88"/>
        <v>0</v>
      </c>
      <c r="LW12" s="25">
        <f t="shared" si="197"/>
        <v>0</v>
      </c>
      <c r="LX12" s="25">
        <f t="shared" si="89"/>
        <v>0</v>
      </c>
      <c r="LY12" s="25">
        <f t="shared" si="90"/>
        <v>0</v>
      </c>
      <c r="LZ12" s="25">
        <f t="shared" si="198"/>
        <v>0</v>
      </c>
      <c r="MA12" s="25">
        <f t="shared" si="91"/>
        <v>0</v>
      </c>
      <c r="MB12" s="25">
        <f t="shared" si="92"/>
        <v>0</v>
      </c>
      <c r="MC12" s="25">
        <f t="shared" si="199"/>
        <v>0</v>
      </c>
      <c r="MD12" s="25">
        <f t="shared" si="93"/>
        <v>0</v>
      </c>
      <c r="ME12" s="25">
        <f t="shared" si="94"/>
        <v>0</v>
      </c>
      <c r="MF12" s="25">
        <f t="shared" si="200"/>
        <v>0</v>
      </c>
      <c r="MG12" s="25">
        <f t="shared" si="95"/>
        <v>0</v>
      </c>
      <c r="MH12" s="25">
        <f t="shared" si="96"/>
        <v>0</v>
      </c>
      <c r="MI12" s="25">
        <f t="shared" si="201"/>
        <v>0</v>
      </c>
      <c r="MJ12" s="25">
        <f t="shared" si="97"/>
        <v>0</v>
      </c>
      <c r="MK12" s="25">
        <f t="shared" si="98"/>
        <v>0</v>
      </c>
      <c r="ML12" s="25">
        <f t="shared" si="202"/>
        <v>0</v>
      </c>
      <c r="MM12" s="25">
        <f t="shared" si="99"/>
        <v>0</v>
      </c>
      <c r="MN12" s="25">
        <f t="shared" si="100"/>
        <v>0</v>
      </c>
      <c r="MO12" s="25">
        <f t="shared" si="203"/>
        <v>0</v>
      </c>
      <c r="MP12" s="25">
        <f t="shared" si="101"/>
        <v>0</v>
      </c>
      <c r="MQ12" s="25">
        <f t="shared" si="102"/>
        <v>0</v>
      </c>
      <c r="MR12" s="25">
        <f t="shared" si="204"/>
        <v>0</v>
      </c>
      <c r="MS12" s="29">
        <v>1.98</v>
      </c>
      <c r="MT12" s="29">
        <v>0</v>
      </c>
      <c r="MU12" s="29">
        <v>1</v>
      </c>
      <c r="MV12" s="29">
        <v>1</v>
      </c>
      <c r="MW12" s="25">
        <f t="shared" si="103"/>
        <v>1.98</v>
      </c>
      <c r="MX12" s="25">
        <f t="shared" si="104"/>
        <v>4.26</v>
      </c>
      <c r="MY12" s="25">
        <f t="shared" si="105"/>
        <v>0</v>
      </c>
      <c r="MZ12" s="25">
        <f t="shared" si="106"/>
        <v>0</v>
      </c>
      <c r="NA12" s="25">
        <f t="shared" si="107"/>
        <v>1.98</v>
      </c>
      <c r="NB12" s="25">
        <f t="shared" si="108"/>
        <v>4.24</v>
      </c>
      <c r="NC12" s="25">
        <f t="shared" si="109"/>
        <v>0</v>
      </c>
      <c r="ND12" s="25">
        <f t="shared" si="110"/>
        <v>0</v>
      </c>
      <c r="NE12" s="25">
        <f t="shared" si="205"/>
        <v>1.98</v>
      </c>
      <c r="NF12" s="25">
        <f t="shared" si="111"/>
        <v>4.25</v>
      </c>
      <c r="NG12" s="25">
        <f t="shared" si="111"/>
        <v>0</v>
      </c>
      <c r="NH12" s="25">
        <f t="shared" si="111"/>
        <v>0</v>
      </c>
      <c r="NI12" s="25">
        <f t="shared" si="112"/>
        <v>159.38</v>
      </c>
      <c r="NJ12" s="25">
        <f t="shared" si="113"/>
        <v>0</v>
      </c>
      <c r="NK12" s="25">
        <f t="shared" si="114"/>
        <v>159.38</v>
      </c>
      <c r="NL12" s="25">
        <f t="shared" si="115"/>
        <v>127.41</v>
      </c>
      <c r="NM12" s="25">
        <f t="shared" si="116"/>
        <v>0</v>
      </c>
      <c r="NN12" s="25">
        <f t="shared" si="206"/>
        <v>127.41</v>
      </c>
      <c r="NO12" s="25">
        <f t="shared" si="117"/>
        <v>0</v>
      </c>
      <c r="NP12" s="25">
        <f t="shared" si="118"/>
        <v>0</v>
      </c>
      <c r="NQ12" s="25">
        <f t="shared" si="207"/>
        <v>0</v>
      </c>
      <c r="NR12" s="25">
        <f t="shared" si="119"/>
        <v>0</v>
      </c>
      <c r="NS12" s="25">
        <f t="shared" si="120"/>
        <v>0</v>
      </c>
      <c r="NT12" s="25">
        <f t="shared" si="208"/>
        <v>0</v>
      </c>
      <c r="NU12" s="25">
        <f t="shared" si="121"/>
        <v>0</v>
      </c>
      <c r="NV12" s="25">
        <f t="shared" si="122"/>
        <v>0</v>
      </c>
      <c r="NW12" s="25">
        <f t="shared" si="209"/>
        <v>0</v>
      </c>
      <c r="NX12" s="25">
        <f t="shared" si="210"/>
        <v>127.41</v>
      </c>
      <c r="NY12" s="25">
        <f t="shared" si="210"/>
        <v>0</v>
      </c>
      <c r="NZ12" s="25">
        <f t="shared" si="211"/>
        <v>127.41</v>
      </c>
      <c r="OA12" s="25">
        <f t="shared" si="212"/>
        <v>31.97</v>
      </c>
      <c r="OB12" s="25">
        <f t="shared" si="212"/>
        <v>0</v>
      </c>
      <c r="OC12" s="25">
        <f t="shared" si="213"/>
        <v>31.97</v>
      </c>
      <c r="OD12" s="25">
        <f t="shared" si="214"/>
        <v>127.41</v>
      </c>
      <c r="OE12" s="25">
        <f t="shared" si="123"/>
        <v>0</v>
      </c>
      <c r="OF12" s="25">
        <f t="shared" si="123"/>
        <v>127.41</v>
      </c>
      <c r="OG12" s="25">
        <f t="shared" si="124"/>
        <v>0</v>
      </c>
      <c r="OH12" s="25">
        <f t="shared" si="125"/>
        <v>0</v>
      </c>
      <c r="OI12" s="25">
        <f t="shared" si="126"/>
        <v>0</v>
      </c>
      <c r="OJ12" s="25">
        <f t="shared" si="127"/>
        <v>0</v>
      </c>
      <c r="OK12" s="25">
        <f t="shared" si="128"/>
        <v>0</v>
      </c>
      <c r="OL12" s="25">
        <f t="shared" si="129"/>
        <v>0</v>
      </c>
      <c r="OM12" s="25">
        <f t="shared" si="215"/>
        <v>0</v>
      </c>
      <c r="ON12" s="25">
        <f t="shared" si="215"/>
        <v>0</v>
      </c>
      <c r="OO12" s="25">
        <f t="shared" si="215"/>
        <v>0</v>
      </c>
      <c r="OP12" s="25">
        <f t="shared" si="130"/>
        <v>0</v>
      </c>
      <c r="OQ12" s="25">
        <f t="shared" si="131"/>
        <v>0</v>
      </c>
      <c r="OR12" s="25">
        <f t="shared" si="216"/>
        <v>0</v>
      </c>
      <c r="OS12" s="19">
        <v>536572.77</v>
      </c>
      <c r="OT12" s="19">
        <v>2371326.09</v>
      </c>
    </row>
    <row r="13" spans="1:410" ht="33" customHeight="1" x14ac:dyDescent="0.25">
      <c r="A13" s="18">
        <v>10</v>
      </c>
      <c r="B13" s="18" t="s">
        <v>763</v>
      </c>
      <c r="C13" s="18">
        <v>1984.26</v>
      </c>
      <c r="D13" s="16" t="e">
        <f>_xlfn.IFNA(INDEX(#REF!,MATCH(E13,#REF!,0)),0)</f>
        <v>#REF!</v>
      </c>
      <c r="E13" s="18" t="s">
        <v>784</v>
      </c>
      <c r="F13" s="16" t="s">
        <v>765</v>
      </c>
      <c r="G13" s="16" t="s">
        <v>766</v>
      </c>
      <c r="H13" s="16" t="s">
        <v>767</v>
      </c>
      <c r="I13" s="16" t="s">
        <v>768</v>
      </c>
      <c r="J13" s="16" t="s">
        <v>769</v>
      </c>
      <c r="K13" s="16" t="s">
        <v>770</v>
      </c>
      <c r="L13" s="16" t="s">
        <v>771</v>
      </c>
      <c r="M13" s="18">
        <v>1.64</v>
      </c>
      <c r="N13" s="18">
        <v>2.44</v>
      </c>
      <c r="O13" s="19">
        <v>2.04</v>
      </c>
      <c r="P13" s="19">
        <v>2.84</v>
      </c>
      <c r="Q13" s="19">
        <v>0.1</v>
      </c>
      <c r="R13" s="19">
        <v>1.8399999999999999</v>
      </c>
      <c r="S13" s="19">
        <v>2.64</v>
      </c>
      <c r="T13" s="18">
        <v>0.2</v>
      </c>
      <c r="U13" s="18">
        <v>0</v>
      </c>
      <c r="V13" s="18">
        <v>0</v>
      </c>
      <c r="W13" s="18">
        <v>0</v>
      </c>
      <c r="X13" s="18">
        <v>1.64</v>
      </c>
      <c r="Y13" s="18">
        <v>2.4</v>
      </c>
      <c r="Z13" s="20">
        <f t="shared" si="132"/>
        <v>2.7</v>
      </c>
      <c r="AA13" s="18">
        <v>0.22</v>
      </c>
      <c r="AB13" s="18">
        <v>0</v>
      </c>
      <c r="AC13" s="18">
        <v>0</v>
      </c>
      <c r="AD13" s="18">
        <v>0</v>
      </c>
      <c r="AE13" s="18">
        <v>0</v>
      </c>
      <c r="AF13" s="18">
        <v>0</v>
      </c>
      <c r="AG13" s="19">
        <v>1.2</v>
      </c>
      <c r="AH13" s="19">
        <v>2</v>
      </c>
      <c r="AI13" s="20">
        <f t="shared" si="133"/>
        <v>2.85</v>
      </c>
      <c r="AJ13" s="19">
        <v>0</v>
      </c>
      <c r="AK13" s="19">
        <v>0</v>
      </c>
      <c r="AL13" s="20">
        <f t="shared" si="134"/>
        <v>0</v>
      </c>
      <c r="AM13" s="18">
        <v>1.64</v>
      </c>
      <c r="AN13" s="18">
        <v>2</v>
      </c>
      <c r="AO13" s="18">
        <v>0.15</v>
      </c>
      <c r="AP13" s="18">
        <v>0.22</v>
      </c>
      <c r="AQ13" s="18">
        <v>1.64</v>
      </c>
      <c r="AR13" s="18">
        <v>2.2200000000000002</v>
      </c>
      <c r="AS13" s="18">
        <v>0.12</v>
      </c>
      <c r="AT13" s="18">
        <v>0.11</v>
      </c>
      <c r="AU13" s="18">
        <v>0</v>
      </c>
      <c r="AV13" s="18">
        <v>1</v>
      </c>
      <c r="AW13" s="18">
        <v>0</v>
      </c>
      <c r="AX13" s="18">
        <v>0</v>
      </c>
      <c r="AY13" s="18">
        <v>0</v>
      </c>
      <c r="AZ13" s="18">
        <v>0</v>
      </c>
      <c r="BA13" s="18">
        <v>2</v>
      </c>
      <c r="BB13" s="18">
        <v>0</v>
      </c>
      <c r="BC13" s="18">
        <v>0</v>
      </c>
      <c r="BD13" s="18">
        <v>0</v>
      </c>
      <c r="BE13" s="18">
        <v>0</v>
      </c>
      <c r="BF13" s="18">
        <v>0</v>
      </c>
      <c r="BG13" s="18">
        <v>0</v>
      </c>
      <c r="BH13" s="18">
        <v>0</v>
      </c>
      <c r="BI13" s="18">
        <v>0</v>
      </c>
      <c r="BJ13" s="18">
        <v>0</v>
      </c>
      <c r="BK13" s="18">
        <v>0</v>
      </c>
      <c r="BL13" s="18">
        <v>0</v>
      </c>
      <c r="BM13" s="18">
        <v>0</v>
      </c>
      <c r="BN13" s="18">
        <v>0</v>
      </c>
      <c r="BO13" s="18">
        <v>0</v>
      </c>
      <c r="BP13" s="18">
        <v>0</v>
      </c>
      <c r="BQ13" s="18">
        <v>0</v>
      </c>
      <c r="BR13" s="18">
        <v>0</v>
      </c>
      <c r="BS13" s="18">
        <v>0</v>
      </c>
      <c r="BT13" s="18">
        <v>0</v>
      </c>
      <c r="BU13" s="18">
        <v>0</v>
      </c>
      <c r="BV13" s="18">
        <v>0</v>
      </c>
      <c r="BW13" s="18">
        <v>0</v>
      </c>
      <c r="BX13" s="18">
        <v>0</v>
      </c>
      <c r="BY13" s="18">
        <v>0</v>
      </c>
      <c r="BZ13" s="18">
        <v>0</v>
      </c>
      <c r="CA13" s="16" t="e">
        <f>_xlfn.IFNA(IF(RIGHT(D13,2)="=G",0,INDEX(#REF!,MATCH(E13,#REF!,0))),0)</f>
        <v>#REF!</v>
      </c>
      <c r="CB13" s="16" t="s">
        <v>776</v>
      </c>
      <c r="CC13" s="18">
        <v>0</v>
      </c>
      <c r="CD13" s="18">
        <v>0</v>
      </c>
      <c r="CE13" s="18">
        <v>1.4</v>
      </c>
      <c r="CF13" s="18">
        <v>0.73</v>
      </c>
      <c r="CG13" s="18">
        <v>0.12</v>
      </c>
      <c r="CH13" s="18">
        <v>3</v>
      </c>
      <c r="CI13" s="16" t="s">
        <v>98</v>
      </c>
      <c r="CJ13" s="18">
        <v>0</v>
      </c>
      <c r="CK13" s="20">
        <f t="shared" si="135"/>
        <v>2.4</v>
      </c>
      <c r="CL13" s="20">
        <f t="shared" si="136"/>
        <v>2.4</v>
      </c>
      <c r="CM13" s="18">
        <v>19.73</v>
      </c>
      <c r="CN13" s="21">
        <v>28.29</v>
      </c>
      <c r="CO13" s="18">
        <v>27.451000000000001</v>
      </c>
      <c r="CP13" s="22">
        <f t="shared" si="0"/>
        <v>27.45</v>
      </c>
      <c r="CQ13" s="22">
        <f t="shared" si="1"/>
        <v>25.05</v>
      </c>
      <c r="CR13" s="22">
        <f t="shared" si="137"/>
        <v>2.4</v>
      </c>
      <c r="CS13" s="22">
        <f t="shared" si="138"/>
        <v>25.150000000000002</v>
      </c>
      <c r="CT13" s="22">
        <f t="shared" si="2"/>
        <v>25.35</v>
      </c>
      <c r="CU13" s="23">
        <v>25.35</v>
      </c>
      <c r="CV13" s="22">
        <f t="shared" si="139"/>
        <v>2.7</v>
      </c>
      <c r="CW13" s="22">
        <f t="shared" si="3"/>
        <v>0</v>
      </c>
      <c r="CX13" s="22">
        <f t="shared" si="4"/>
        <v>0</v>
      </c>
      <c r="CY13" s="22">
        <f t="shared" si="5"/>
        <v>28.02</v>
      </c>
      <c r="CZ13" s="22">
        <f t="shared" si="6"/>
        <v>28.17</v>
      </c>
      <c r="DA13" s="24">
        <v>28.29</v>
      </c>
      <c r="DB13" s="20">
        <f t="shared" si="140"/>
        <v>3.24</v>
      </c>
      <c r="DC13" s="20">
        <f t="shared" si="141"/>
        <v>0.84</v>
      </c>
      <c r="DD13" s="20">
        <f t="shared" si="142"/>
        <v>2.4000000000000004</v>
      </c>
      <c r="DE13" s="20">
        <f t="shared" si="7"/>
        <v>0.1</v>
      </c>
      <c r="DF13" s="20">
        <f t="shared" si="8"/>
        <v>0.2</v>
      </c>
      <c r="DG13" s="20">
        <f t="shared" si="9"/>
        <v>2.1</v>
      </c>
      <c r="DH13" s="20">
        <f t="shared" si="10"/>
        <v>0</v>
      </c>
      <c r="DI13" s="20">
        <f t="shared" si="11"/>
        <v>0</v>
      </c>
      <c r="DJ13" s="20">
        <f t="shared" si="12"/>
        <v>0</v>
      </c>
      <c r="DK13" s="20">
        <f t="shared" si="143"/>
        <v>2.4000000000000004</v>
      </c>
      <c r="DL13" s="20">
        <f t="shared" si="144"/>
        <v>0</v>
      </c>
      <c r="DM13" s="20">
        <f t="shared" si="145"/>
        <v>0</v>
      </c>
      <c r="DN13" s="20">
        <f t="shared" si="146"/>
        <v>0</v>
      </c>
      <c r="DO13" s="18">
        <v>3.04</v>
      </c>
      <c r="DP13" s="18">
        <v>0</v>
      </c>
      <c r="DQ13" s="18">
        <v>1</v>
      </c>
      <c r="DR13" s="18">
        <v>1</v>
      </c>
      <c r="DS13" s="25">
        <f t="shared" si="147"/>
        <v>3.04</v>
      </c>
      <c r="DT13" s="25">
        <f t="shared" si="148"/>
        <v>0</v>
      </c>
      <c r="DU13" s="25">
        <f t="shared" si="149"/>
        <v>7.3</v>
      </c>
      <c r="DV13" s="25">
        <f t="shared" si="150"/>
        <v>0</v>
      </c>
      <c r="DW13" s="25">
        <f t="shared" si="151"/>
        <v>7.3</v>
      </c>
      <c r="DX13" s="25">
        <f t="shared" si="152"/>
        <v>14.89</v>
      </c>
      <c r="DY13" s="25">
        <f t="shared" si="153"/>
        <v>0</v>
      </c>
      <c r="DZ13" s="25">
        <f t="shared" si="154"/>
        <v>14.89</v>
      </c>
      <c r="EA13" s="25">
        <f t="shared" si="155"/>
        <v>9.9499999999999993</v>
      </c>
      <c r="EB13" s="25">
        <f t="shared" si="156"/>
        <v>0</v>
      </c>
      <c r="EC13" s="25">
        <f t="shared" si="157"/>
        <v>9.9499999999999993</v>
      </c>
      <c r="ED13" s="25">
        <f t="shared" si="158"/>
        <v>4.9400000000000004</v>
      </c>
      <c r="EE13" s="25">
        <f t="shared" si="158"/>
        <v>0</v>
      </c>
      <c r="EF13" s="25">
        <f t="shared" si="159"/>
        <v>4.9400000000000004</v>
      </c>
      <c r="EG13" s="25">
        <f t="shared" si="160"/>
        <v>9.9499999999999993</v>
      </c>
      <c r="EH13" s="25">
        <f t="shared" si="160"/>
        <v>0</v>
      </c>
      <c r="EI13" s="25">
        <f t="shared" si="161"/>
        <v>9.9499999999999993</v>
      </c>
      <c r="EJ13" s="18">
        <v>1984.26</v>
      </c>
      <c r="EK13" s="18">
        <v>1945.56</v>
      </c>
      <c r="EL13" s="18" t="s">
        <v>784</v>
      </c>
      <c r="EM13" s="18" t="s">
        <v>785</v>
      </c>
      <c r="EN13" s="16" t="s">
        <v>774</v>
      </c>
      <c r="EO13" s="16" t="s">
        <v>131</v>
      </c>
      <c r="EP13" s="16" t="e">
        <f>IF(OR(EN13="Cống tròn",EN13="Cống hộp",EN13="Ống nhựa"),INDEX(#REF!,MATCH(E13,#REF!,0)),IF(OR(EN13="Rãnh xây",EN13="Rãnh bê tông"),INDEX(#REF!,MATCH(E13,#REF!,0)),0))</f>
        <v>#REF!</v>
      </c>
      <c r="EQ13" s="18">
        <v>37.500000000000043</v>
      </c>
      <c r="ER13" s="19">
        <v>1</v>
      </c>
      <c r="ES13" s="25">
        <f t="shared" si="162"/>
        <v>37</v>
      </c>
      <c r="ET13" s="1" t="e">
        <f>_xlfn.IFNA(IF(EN13="Cống tròn",INDEX(#REF!,MATCH(E13,#REF!,0)),IF(EN13="Cống hộp",INDEX(#REF!,MATCH(E13,#REF!,0)),EU13&amp;" ,"&amp;EV13)),0)</f>
        <v>#REF!</v>
      </c>
      <c r="EU13" s="16" t="s">
        <v>769</v>
      </c>
      <c r="EV13" s="16" t="s">
        <v>775</v>
      </c>
      <c r="EW13" s="16" t="e">
        <f>_xlfn.IFNA(INDEX(#REF!,MATCH(E13,#REF!,0)),0)</f>
        <v>#REF!</v>
      </c>
      <c r="EX13" s="16"/>
      <c r="EY13" s="18">
        <v>0</v>
      </c>
      <c r="EZ13" s="18">
        <v>0</v>
      </c>
      <c r="FA13" s="18">
        <v>0</v>
      </c>
      <c r="FB13" s="19">
        <v>0</v>
      </c>
      <c r="FC13" s="19">
        <v>0</v>
      </c>
      <c r="FD13" s="25">
        <f t="shared" si="13"/>
        <v>0</v>
      </c>
      <c r="FE13" s="25">
        <f t="shared" si="163"/>
        <v>0</v>
      </c>
      <c r="FF13" s="19">
        <v>0.14000000000000001</v>
      </c>
      <c r="FG13" s="19">
        <v>2</v>
      </c>
      <c r="FH13" s="19">
        <v>1.5</v>
      </c>
      <c r="FI13" s="25">
        <f t="shared" si="164"/>
        <v>1.78</v>
      </c>
      <c r="FJ13" s="19">
        <v>0</v>
      </c>
      <c r="FK13" s="19">
        <v>0</v>
      </c>
      <c r="FL13" s="19">
        <v>0.2</v>
      </c>
      <c r="FM13" s="19">
        <v>1.6</v>
      </c>
      <c r="FN13" s="19">
        <v>0</v>
      </c>
      <c r="FO13" s="25">
        <f t="shared" si="165"/>
        <v>1.98</v>
      </c>
      <c r="FP13" s="19">
        <v>1.4999999999999999E-2</v>
      </c>
      <c r="FQ13" s="19">
        <v>1</v>
      </c>
      <c r="FR13" s="25">
        <f t="shared" si="14"/>
        <v>36</v>
      </c>
      <c r="FS13" s="25">
        <f t="shared" si="15"/>
        <v>0.52500000000000002</v>
      </c>
      <c r="FT13" s="25">
        <f t="shared" si="16"/>
        <v>36.524999999999999</v>
      </c>
      <c r="FU13" s="25">
        <f t="shared" si="17"/>
        <v>-0.97500000000004405</v>
      </c>
      <c r="FV13" s="25" t="str">
        <f t="shared" si="166"/>
        <v>Thêm 01</v>
      </c>
      <c r="FW13" s="25">
        <f t="shared" si="167"/>
        <v>0.04</v>
      </c>
      <c r="FX13" s="1"/>
      <c r="FY13" s="1"/>
      <c r="FZ13" s="1"/>
      <c r="GA13" s="1"/>
      <c r="GB13" s="19">
        <v>0</v>
      </c>
      <c r="GC13" s="19">
        <v>0</v>
      </c>
      <c r="GD13" s="19">
        <v>0</v>
      </c>
      <c r="GE13" s="19">
        <v>0</v>
      </c>
      <c r="GF13" s="19">
        <v>0</v>
      </c>
      <c r="GG13" s="19">
        <v>0</v>
      </c>
      <c r="GH13" s="19">
        <v>0</v>
      </c>
      <c r="GI13" s="19">
        <v>0</v>
      </c>
      <c r="GJ13" s="19">
        <v>0</v>
      </c>
      <c r="GK13" s="19">
        <v>0</v>
      </c>
      <c r="GL13" s="25">
        <f t="shared" si="18"/>
        <v>0</v>
      </c>
      <c r="GM13" s="25">
        <f t="shared" si="168"/>
        <v>0</v>
      </c>
      <c r="GN13" s="19">
        <v>0</v>
      </c>
      <c r="GO13" s="19">
        <v>0</v>
      </c>
      <c r="GP13" s="19">
        <v>0</v>
      </c>
      <c r="GQ13" s="19">
        <v>0</v>
      </c>
      <c r="GR13" s="1" t="e">
        <f>_xlfn.IFNA(INDEX(#REF!,MATCH(E13,#REF!,0)),0)</f>
        <v>#REF!</v>
      </c>
      <c r="GS13" s="1"/>
      <c r="GT13" s="19">
        <v>0</v>
      </c>
      <c r="GU13" s="19">
        <v>0</v>
      </c>
      <c r="GV13" s="19">
        <v>0</v>
      </c>
      <c r="GW13" s="19">
        <v>0</v>
      </c>
      <c r="GX13" s="25">
        <f t="shared" si="19"/>
        <v>0</v>
      </c>
      <c r="GY13" s="25">
        <f t="shared" si="20"/>
        <v>0</v>
      </c>
      <c r="GZ13" s="25">
        <f t="shared" si="169"/>
        <v>0</v>
      </c>
      <c r="HA13" s="1" t="e" cm="1">
        <f t="array" ref="HA13">INDEX(#REF!,MATCH(EJ13&amp;EK13&amp;HD13&amp;HE13&amp;HF13,#REF!&amp;#REF!&amp;#REF!&amp;#REF!&amp;#REF!,0))</f>
        <v>#REF!</v>
      </c>
      <c r="HB13" s="1"/>
      <c r="HC13" s="25">
        <f t="shared" si="170"/>
        <v>0</v>
      </c>
      <c r="HD13" s="19">
        <v>0</v>
      </c>
      <c r="HE13" s="19">
        <v>0</v>
      </c>
      <c r="HF13" s="19">
        <v>0</v>
      </c>
      <c r="HG13" s="1" t="e" cm="1">
        <f t="array" ref="HG13">INDEX(#REF!,MATCH(EJ13&amp;EK13&amp;HJ13&amp;HK13&amp;HL13,#REF!&amp;#REF!&amp;#REF!&amp;#REF!&amp;#REF!,0))</f>
        <v>#REF!</v>
      </c>
      <c r="HH13" s="1"/>
      <c r="HI13" s="25">
        <f t="shared" si="171"/>
        <v>0</v>
      </c>
      <c r="HJ13" s="25">
        <f t="shared" si="172"/>
        <v>0</v>
      </c>
      <c r="HK13" s="19">
        <v>0</v>
      </c>
      <c r="HL13" s="19">
        <v>0</v>
      </c>
      <c r="HM13" s="19">
        <v>0.01</v>
      </c>
      <c r="HN13" s="19">
        <v>1</v>
      </c>
      <c r="HO13" s="25">
        <f t="shared" si="173"/>
        <v>0</v>
      </c>
      <c r="HP13" s="25">
        <f t="shared" si="174"/>
        <v>0</v>
      </c>
      <c r="HQ13" s="25">
        <f t="shared" si="175"/>
        <v>0</v>
      </c>
      <c r="HR13" s="25">
        <f t="shared" si="176"/>
        <v>0</v>
      </c>
      <c r="HS13" s="25">
        <f t="shared" si="177"/>
        <v>0</v>
      </c>
      <c r="HT13" s="19">
        <v>0</v>
      </c>
      <c r="HU13" s="19">
        <v>0</v>
      </c>
      <c r="HV13" s="19">
        <v>0</v>
      </c>
      <c r="HW13" s="25">
        <f t="shared" si="178"/>
        <v>0</v>
      </c>
      <c r="HX13" s="19">
        <v>0</v>
      </c>
      <c r="HY13" s="19">
        <v>0</v>
      </c>
      <c r="HZ13" s="21">
        <v>27.45</v>
      </c>
      <c r="IA13" s="20">
        <f>ROUND(IF(EN13="Cống tròn",IF(EN13="Cống tròn",IF(EU13="Không có móng",IQ13-FF13,IF(EU13="Đế",IP13-FN13,IF(OR(EU13="Móng bê tông",EU13="Móng bê tông kết hợp đế"),II13-FJ13,0))),0),IF(EN13="Cống hộp",IF(AND(EN13="Cống hộp",EU13="Không có móng"),IQ13-GF13,IF(AND(EN13="Cống hộp",EU13="Móng bê tông"),IJ13-GB13,0)),IF(OR(EN13="Rãnh xây",EN13="Rãnh bê tông"),IF(OR(EN13="Rãnh xây",EN13="Rãnh bê tông"),IK13-GB13,0),IF(EN13="Ống nhựa",IF(AND(EN13="Ống nhựa",EU13="Không đắp cát"),IQ13-HT13,IF(AND(EN13="Ống nhựa",EU13="Đắp cát"),IH13-HX13,0)),IF(EN13="Rãnh thang",IF(EN13="Rãnh thang",IF(EU13="Móng bê tông",#REF!-#REF!,IQ13),0),0))))),2)</f>
        <v>25.31</v>
      </c>
      <c r="IB13" s="20">
        <f t="shared" si="179"/>
        <v>2.1400000000000006</v>
      </c>
      <c r="IC13" s="20">
        <f t="shared" si="21"/>
        <v>25.31</v>
      </c>
      <c r="ID13" s="20">
        <f t="shared" si="22"/>
        <v>0</v>
      </c>
      <c r="IE13" s="20">
        <f t="shared" si="23"/>
        <v>0</v>
      </c>
      <c r="IF13" s="20">
        <f t="shared" si="24"/>
        <v>0</v>
      </c>
      <c r="IG13" s="20">
        <f>IF(EN13="Rãnh thang",IF(AND(EN13="Rãnh thang",EU13="Móng bê tông"),IQ13-#REF!,0),IF(EN13="Ống nhựa",IF(AND(EN13="Ống nhựa",EU13="Đắp cát"),IQ13-HT13,0),IF(EN13="Cống tròn",IF(EN13="Cống tròn",IF(OR(EU13="Móng bê tông",EU13="Móng bê tông kết hợp đế"),IM13-FL13,0),0),IF(EN13="Cống hộp",IF(AND(EN13="Cống hộp",EU13="Móng bê tông"),IN13-GD13,0),IF(OR(EN13="Rãnh xây",EN13="Rãnh bê tông"),IF(AND(EN13="Rãnh xây",EU13="Móng bê tông"),IO13-GD13,IF(AND(EN13="Rãnh bê tông",EU13="Móng bê tông"),IO13-GD13,0)),0)))))</f>
        <v>25.31</v>
      </c>
      <c r="IH13" s="20">
        <f t="shared" si="25"/>
        <v>0</v>
      </c>
      <c r="II13" s="20">
        <f t="shared" si="26"/>
        <v>25.31</v>
      </c>
      <c r="IJ13" s="20">
        <f t="shared" si="27"/>
        <v>0</v>
      </c>
      <c r="IK13" s="20">
        <f t="shared" si="28"/>
        <v>0</v>
      </c>
      <c r="IL13" s="20">
        <f t="shared" si="29"/>
        <v>25.509999999999998</v>
      </c>
      <c r="IM13" s="20">
        <f t="shared" si="30"/>
        <v>25.509999999999998</v>
      </c>
      <c r="IN13" s="20">
        <f t="shared" si="31"/>
        <v>0</v>
      </c>
      <c r="IO13" s="20">
        <f t="shared" si="32"/>
        <v>0</v>
      </c>
      <c r="IP13" s="20">
        <f t="shared" si="33"/>
        <v>0</v>
      </c>
      <c r="IQ13" s="18">
        <v>25.65</v>
      </c>
      <c r="IR13" s="25">
        <f t="shared" si="180"/>
        <v>0</v>
      </c>
      <c r="IS13" s="25">
        <f t="shared" si="34"/>
        <v>0</v>
      </c>
      <c r="IT13" s="25">
        <f t="shared" si="35"/>
        <v>0</v>
      </c>
      <c r="IU13" s="25">
        <f>ROUND(IF(EN13="Cống tròn",IF(EN13="Cống tròn",IV13+FF13,0),IF(EN13="Cống hộp",IF(EN13="Cống hộp",IV13+GP13,0),IF(OR(EN13="Rãnh xây",EN13="Rãnh bê tông"),IF(OR(EN13="Rãnh xây",EN13="Rãnh bê tông"),IV13+GP13,0),IF(EN13="ống nhựa",IF(EN13="Ống nhựa",IV13+HT13,0),IF(EN13="Rãnh thang",IF(EN13="Rãnh thang",IQ13+#REF!,0),0))))),2)</f>
        <v>27.01</v>
      </c>
      <c r="IV13" s="19">
        <v>26.87</v>
      </c>
      <c r="IW13" s="25">
        <f t="shared" si="36"/>
        <v>27.01</v>
      </c>
      <c r="IX13" s="25">
        <f t="shared" si="37"/>
        <v>0</v>
      </c>
      <c r="IY13" s="25">
        <f t="shared" si="38"/>
        <v>0</v>
      </c>
      <c r="IZ13" s="25">
        <f t="shared" si="39"/>
        <v>0</v>
      </c>
      <c r="JA13" s="25">
        <f t="shared" si="40"/>
        <v>0</v>
      </c>
      <c r="JB13" s="21">
        <v>27.18</v>
      </c>
      <c r="JC13" s="20">
        <f>ROUND(IF(EN13="Cống tròn",IF(EN13="Cống tròn",IF(EU13="Không có móng",JS13-FF13,IF(EU13="Đế",JR13-FN13,IF(OR(EU13="Móng bê tông",EU13="Móng bê tông kết hợp đế"),JK13-FJ13,0))),0),IF(EN13="Cống hộp",IF(AND(EN13="Cống hộp",EU13="Không có móng"),JS13-GF13,IF(AND(EN13="Cống hộp",EU13="Móng bê tông"),JL13-GB13,0)),IF(OR(EN13="Rãnh xây",EN13="Rãnh bê tông"),IF(OR(EN13="Rãnh xây",EN13="Rãnh bê tông"),JM13-GB13,0),IF(EN13="Ống nhựa",IF(AND(EN13="Ống nhựa",EU13="Không đắp cát"),JS13-HT13,IF(AND(EN13="Ống nhựa",EU13="Đắp cát"),JJ13-HX13,0)),IF(EN13="Rãnh thang",IF(EN13="Rãnh thang",IF(EU13="Móng bê tông",#REF!-#REF!,JS13),0),0))))),2)</f>
        <v>25.03</v>
      </c>
      <c r="JD13" s="20">
        <f t="shared" si="181"/>
        <v>2.1499999999999986</v>
      </c>
      <c r="JE13" s="20">
        <f t="shared" si="41"/>
        <v>25.03</v>
      </c>
      <c r="JF13" s="20">
        <f t="shared" si="42"/>
        <v>0</v>
      </c>
      <c r="JG13" s="20">
        <f t="shared" si="43"/>
        <v>0</v>
      </c>
      <c r="JH13" s="20">
        <f t="shared" si="44"/>
        <v>0</v>
      </c>
      <c r="JI13" s="20">
        <f>IF(EN13="Rãnh thang",IF(AND(EN13="Rãnh thang",EU13="Móng bê tông"),JS13-#REF!,0),IF(EN13="Ống nhựa",IF(AND(EN13="Ống nhựa",EU13="Đắp cát"),JS13-HT13,0),IF(EN13="Cống tròn",IF(EN13="Cống tròn",IF(OR(EU13="Móng bê tông",EU13="Móng bê tông kết hợp đế"),JO13-FL13,0),0),IF(EN13="Cống hộp",IF(AND(EN13="Cống hộp",EU13="Móng bê tông"),JP13-GD13,0),IF(OR(EN13="Rãnh xây",EN13="Rãnh bê tông"),IF(AND(EN13="Rãnh xây",EU13="Móng bê tông"),JQ13-GD13,IF(AND(EN13="Rãnh bê tông",EU13="Móng bê tông"),JQ13-GD13,0)),0)))))</f>
        <v>25.03</v>
      </c>
      <c r="JJ13" s="20">
        <f t="shared" si="45"/>
        <v>0</v>
      </c>
      <c r="JK13" s="20">
        <f t="shared" si="46"/>
        <v>25.03</v>
      </c>
      <c r="JL13" s="20">
        <f t="shared" si="47"/>
        <v>0</v>
      </c>
      <c r="JM13" s="20">
        <f t="shared" si="48"/>
        <v>0</v>
      </c>
      <c r="JN13" s="20">
        <f t="shared" si="49"/>
        <v>25.23</v>
      </c>
      <c r="JO13" s="20">
        <f t="shared" si="50"/>
        <v>25.23</v>
      </c>
      <c r="JP13" s="20">
        <f t="shared" si="51"/>
        <v>0</v>
      </c>
      <c r="JQ13" s="20">
        <f t="shared" si="52"/>
        <v>0</v>
      </c>
      <c r="JR13" s="20">
        <f t="shared" si="53"/>
        <v>0</v>
      </c>
      <c r="JS13" s="26">
        <v>25.37</v>
      </c>
      <c r="JT13" s="25">
        <f t="shared" si="182"/>
        <v>0</v>
      </c>
      <c r="JU13" s="25">
        <f t="shared" si="54"/>
        <v>0</v>
      </c>
      <c r="JV13" s="25">
        <f t="shared" si="55"/>
        <v>0</v>
      </c>
      <c r="JW13" s="25">
        <f>ROUND(IF(EN13="Cống tròn",IF(EN13="Cống tròn",JX13+FF13,0),IF(EN13="Cống hộp",IF(EN13="Cống hộp",JX13+GP13,0),IF(OR(EN13="Rãnh xây",EN13="Rãnh bê tông"),IF(OR(EN13="Rãnh xây",EN13="Rãnh bê tông"),JX13+GP13,0),IF(EN13="ống nhựa",IF(EN13="Ống nhựa",JX13+HT13,0),IF(EN13="Rãnh thang",IF(EN13="Rãnh thang",JS13+#REF!,0),0))))),2)</f>
        <v>27.01</v>
      </c>
      <c r="JX13" s="27">
        <v>26.87</v>
      </c>
      <c r="JY13" s="25">
        <f t="shared" si="56"/>
        <v>27.01</v>
      </c>
      <c r="JZ13" s="25">
        <f t="shared" si="57"/>
        <v>0</v>
      </c>
      <c r="KA13" s="25">
        <f t="shared" si="58"/>
        <v>0</v>
      </c>
      <c r="KB13" s="25">
        <f t="shared" si="59"/>
        <v>0</v>
      </c>
      <c r="KC13" s="25">
        <f t="shared" si="60"/>
        <v>0</v>
      </c>
      <c r="KD13" s="28" t="s">
        <v>98</v>
      </c>
      <c r="KE13" s="27">
        <v>0</v>
      </c>
      <c r="KF13" s="25">
        <f t="shared" si="61"/>
        <v>2.1400000000000006</v>
      </c>
      <c r="KG13" s="25">
        <f t="shared" si="183"/>
        <v>2.1400000000000006</v>
      </c>
      <c r="KH13" s="27">
        <v>0</v>
      </c>
      <c r="KI13" s="25">
        <f t="shared" si="62"/>
        <v>2.1499999999999986</v>
      </c>
      <c r="KJ13" s="25">
        <f t="shared" si="184"/>
        <v>2.1499999999999986</v>
      </c>
      <c r="KK13" s="25">
        <f t="shared" si="63"/>
        <v>0</v>
      </c>
      <c r="KL13" s="25">
        <f t="shared" si="64"/>
        <v>0</v>
      </c>
      <c r="KM13" s="25">
        <f t="shared" si="185"/>
        <v>0</v>
      </c>
      <c r="KN13" s="25">
        <f t="shared" si="65"/>
        <v>0</v>
      </c>
      <c r="KO13" s="25">
        <f t="shared" si="66"/>
        <v>0</v>
      </c>
      <c r="KP13" s="25">
        <f t="shared" si="186"/>
        <v>0</v>
      </c>
      <c r="KQ13" s="25">
        <f t="shared" si="67"/>
        <v>0.2</v>
      </c>
      <c r="KR13" s="25">
        <f t="shared" si="68"/>
        <v>0.2</v>
      </c>
      <c r="KS13" s="25">
        <f t="shared" si="187"/>
        <v>0.2</v>
      </c>
      <c r="KT13" s="25">
        <f t="shared" si="69"/>
        <v>0</v>
      </c>
      <c r="KU13" s="25">
        <f t="shared" si="70"/>
        <v>0</v>
      </c>
      <c r="KV13" s="25">
        <f t="shared" si="188"/>
        <v>0</v>
      </c>
      <c r="KW13" s="25">
        <f t="shared" si="71"/>
        <v>0</v>
      </c>
      <c r="KX13" s="25">
        <f t="shared" si="72"/>
        <v>0</v>
      </c>
      <c r="KY13" s="25">
        <f t="shared" si="189"/>
        <v>0</v>
      </c>
      <c r="KZ13" s="25">
        <f t="shared" si="73"/>
        <v>0</v>
      </c>
      <c r="LA13" s="25">
        <f t="shared" si="74"/>
        <v>0</v>
      </c>
      <c r="LB13" s="25">
        <f t="shared" si="190"/>
        <v>0</v>
      </c>
      <c r="LC13" s="25">
        <f t="shared" si="75"/>
        <v>1.98</v>
      </c>
      <c r="LD13" s="25">
        <f t="shared" si="76"/>
        <v>1.98</v>
      </c>
      <c r="LE13" s="25">
        <f t="shared" si="191"/>
        <v>1.98</v>
      </c>
      <c r="LF13" s="25">
        <f t="shared" si="77"/>
        <v>0</v>
      </c>
      <c r="LG13" s="25">
        <f t="shared" si="78"/>
        <v>0</v>
      </c>
      <c r="LH13" s="25">
        <f t="shared" si="192"/>
        <v>0</v>
      </c>
      <c r="LI13" s="25">
        <f t="shared" si="79"/>
        <v>0</v>
      </c>
      <c r="LJ13" s="25">
        <f t="shared" si="80"/>
        <v>0</v>
      </c>
      <c r="LK13" s="25">
        <f t="shared" si="193"/>
        <v>0</v>
      </c>
      <c r="LL13" s="25">
        <f t="shared" si="81"/>
        <v>0</v>
      </c>
      <c r="LM13" s="25">
        <f t="shared" si="82"/>
        <v>0</v>
      </c>
      <c r="LN13" s="25">
        <f t="shared" si="194"/>
        <v>0</v>
      </c>
      <c r="LO13" s="25">
        <f t="shared" si="83"/>
        <v>0</v>
      </c>
      <c r="LP13" s="25">
        <f t="shared" si="84"/>
        <v>0</v>
      </c>
      <c r="LQ13" s="25">
        <f t="shared" si="195"/>
        <v>0</v>
      </c>
      <c r="LR13" s="25">
        <f t="shared" si="85"/>
        <v>0</v>
      </c>
      <c r="LS13" s="25">
        <f t="shared" si="86"/>
        <v>0</v>
      </c>
      <c r="LT13" s="25">
        <f t="shared" si="196"/>
        <v>0</v>
      </c>
      <c r="LU13" s="25">
        <f t="shared" si="87"/>
        <v>0</v>
      </c>
      <c r="LV13" s="25">
        <f t="shared" si="88"/>
        <v>0</v>
      </c>
      <c r="LW13" s="25">
        <f t="shared" si="197"/>
        <v>0</v>
      </c>
      <c r="LX13" s="25">
        <f t="shared" si="89"/>
        <v>0</v>
      </c>
      <c r="LY13" s="25">
        <f t="shared" si="90"/>
        <v>0</v>
      </c>
      <c r="LZ13" s="25">
        <f t="shared" si="198"/>
        <v>0</v>
      </c>
      <c r="MA13" s="25">
        <f t="shared" si="91"/>
        <v>0</v>
      </c>
      <c r="MB13" s="25">
        <f t="shared" si="92"/>
        <v>0</v>
      </c>
      <c r="MC13" s="25">
        <f t="shared" si="199"/>
        <v>0</v>
      </c>
      <c r="MD13" s="25">
        <f t="shared" si="93"/>
        <v>0</v>
      </c>
      <c r="ME13" s="25">
        <f t="shared" si="94"/>
        <v>0</v>
      </c>
      <c r="MF13" s="25">
        <f t="shared" si="200"/>
        <v>0</v>
      </c>
      <c r="MG13" s="25">
        <f t="shared" si="95"/>
        <v>0</v>
      </c>
      <c r="MH13" s="25">
        <f t="shared" si="96"/>
        <v>0</v>
      </c>
      <c r="MI13" s="25">
        <f t="shared" si="201"/>
        <v>0</v>
      </c>
      <c r="MJ13" s="25">
        <f t="shared" si="97"/>
        <v>0</v>
      </c>
      <c r="MK13" s="25">
        <f t="shared" si="98"/>
        <v>0</v>
      </c>
      <c r="ML13" s="25">
        <f t="shared" si="202"/>
        <v>0</v>
      </c>
      <c r="MM13" s="25">
        <f t="shared" si="99"/>
        <v>0</v>
      </c>
      <c r="MN13" s="25">
        <f t="shared" si="100"/>
        <v>0</v>
      </c>
      <c r="MO13" s="25">
        <f t="shared" si="203"/>
        <v>0</v>
      </c>
      <c r="MP13" s="25">
        <f t="shared" si="101"/>
        <v>0</v>
      </c>
      <c r="MQ13" s="25">
        <f t="shared" si="102"/>
        <v>0</v>
      </c>
      <c r="MR13" s="25">
        <f t="shared" si="204"/>
        <v>0</v>
      </c>
      <c r="MS13" s="29">
        <v>1.98</v>
      </c>
      <c r="MT13" s="29">
        <v>0</v>
      </c>
      <c r="MU13" s="29">
        <v>1</v>
      </c>
      <c r="MV13" s="29">
        <v>1</v>
      </c>
      <c r="MW13" s="25">
        <f t="shared" si="103"/>
        <v>1.98</v>
      </c>
      <c r="MX13" s="25">
        <f t="shared" si="104"/>
        <v>4.24</v>
      </c>
      <c r="MY13" s="25">
        <f t="shared" si="105"/>
        <v>0</v>
      </c>
      <c r="MZ13" s="25">
        <f t="shared" si="106"/>
        <v>0</v>
      </c>
      <c r="NA13" s="25">
        <f t="shared" si="107"/>
        <v>1.98</v>
      </c>
      <c r="NB13" s="25">
        <f t="shared" si="108"/>
        <v>4.26</v>
      </c>
      <c r="NC13" s="25">
        <f t="shared" si="109"/>
        <v>0</v>
      </c>
      <c r="ND13" s="25">
        <f t="shared" si="110"/>
        <v>0</v>
      </c>
      <c r="NE13" s="25">
        <f t="shared" si="205"/>
        <v>1.98</v>
      </c>
      <c r="NF13" s="25">
        <f t="shared" si="111"/>
        <v>4.25</v>
      </c>
      <c r="NG13" s="25">
        <f t="shared" si="111"/>
        <v>0</v>
      </c>
      <c r="NH13" s="25">
        <f t="shared" si="111"/>
        <v>0</v>
      </c>
      <c r="NI13" s="25">
        <f t="shared" si="112"/>
        <v>159.38</v>
      </c>
      <c r="NJ13" s="25">
        <f t="shared" si="113"/>
        <v>0</v>
      </c>
      <c r="NK13" s="25">
        <f t="shared" si="114"/>
        <v>159.38</v>
      </c>
      <c r="NL13" s="25">
        <f t="shared" si="115"/>
        <v>127.41</v>
      </c>
      <c r="NM13" s="25">
        <f t="shared" si="116"/>
        <v>0</v>
      </c>
      <c r="NN13" s="25">
        <f t="shared" si="206"/>
        <v>127.41</v>
      </c>
      <c r="NO13" s="25">
        <f t="shared" si="117"/>
        <v>0</v>
      </c>
      <c r="NP13" s="25">
        <f t="shared" si="118"/>
        <v>0</v>
      </c>
      <c r="NQ13" s="25">
        <f t="shared" si="207"/>
        <v>0</v>
      </c>
      <c r="NR13" s="25">
        <f t="shared" si="119"/>
        <v>0</v>
      </c>
      <c r="NS13" s="25">
        <f t="shared" si="120"/>
        <v>0</v>
      </c>
      <c r="NT13" s="25">
        <f t="shared" si="208"/>
        <v>0</v>
      </c>
      <c r="NU13" s="25">
        <f t="shared" si="121"/>
        <v>0</v>
      </c>
      <c r="NV13" s="25">
        <f t="shared" si="122"/>
        <v>0</v>
      </c>
      <c r="NW13" s="25">
        <f t="shared" si="209"/>
        <v>0</v>
      </c>
      <c r="NX13" s="25">
        <f t="shared" si="210"/>
        <v>127.41</v>
      </c>
      <c r="NY13" s="25">
        <f t="shared" si="210"/>
        <v>0</v>
      </c>
      <c r="NZ13" s="25">
        <f t="shared" si="211"/>
        <v>127.41</v>
      </c>
      <c r="OA13" s="25">
        <f t="shared" si="212"/>
        <v>31.97</v>
      </c>
      <c r="OB13" s="25">
        <f t="shared" si="212"/>
        <v>0</v>
      </c>
      <c r="OC13" s="25">
        <f t="shared" si="213"/>
        <v>31.97</v>
      </c>
      <c r="OD13" s="25">
        <f t="shared" si="214"/>
        <v>127.41</v>
      </c>
      <c r="OE13" s="25">
        <f t="shared" si="123"/>
        <v>0</v>
      </c>
      <c r="OF13" s="25">
        <f t="shared" si="123"/>
        <v>127.41</v>
      </c>
      <c r="OG13" s="25">
        <f t="shared" si="124"/>
        <v>0</v>
      </c>
      <c r="OH13" s="25">
        <f t="shared" si="125"/>
        <v>0</v>
      </c>
      <c r="OI13" s="25">
        <f t="shared" si="126"/>
        <v>0</v>
      </c>
      <c r="OJ13" s="25">
        <f t="shared" si="127"/>
        <v>0</v>
      </c>
      <c r="OK13" s="25">
        <f t="shared" si="128"/>
        <v>0</v>
      </c>
      <c r="OL13" s="25">
        <f t="shared" si="129"/>
        <v>0</v>
      </c>
      <c r="OM13" s="25">
        <f t="shared" si="215"/>
        <v>0</v>
      </c>
      <c r="ON13" s="25">
        <f t="shared" si="215"/>
        <v>0</v>
      </c>
      <c r="OO13" s="25">
        <f t="shared" si="215"/>
        <v>0</v>
      </c>
      <c r="OP13" s="25">
        <f t="shared" si="130"/>
        <v>0</v>
      </c>
      <c r="OQ13" s="25">
        <f t="shared" si="131"/>
        <v>0</v>
      </c>
      <c r="OR13" s="25">
        <f t="shared" si="216"/>
        <v>0</v>
      </c>
      <c r="OS13" s="19">
        <v>536611.47</v>
      </c>
      <c r="OT13" s="19">
        <v>2371326.09</v>
      </c>
    </row>
    <row r="14" spans="1:410" ht="33" customHeight="1" x14ac:dyDescent="0.25">
      <c r="A14" s="18">
        <v>11</v>
      </c>
      <c r="B14" s="18" t="s">
        <v>763</v>
      </c>
      <c r="C14" s="18">
        <v>1945.56</v>
      </c>
      <c r="D14" s="16" t="e">
        <f>_xlfn.IFNA(INDEX(#REF!,MATCH(E14,#REF!,0)),0)</f>
        <v>#REF!</v>
      </c>
      <c r="E14" s="18" t="s">
        <v>785</v>
      </c>
      <c r="F14" s="16" t="s">
        <v>765</v>
      </c>
      <c r="G14" s="16" t="s">
        <v>766</v>
      </c>
      <c r="H14" s="16" t="s">
        <v>767</v>
      </c>
      <c r="I14" s="16" t="s">
        <v>768</v>
      </c>
      <c r="J14" s="16" t="s">
        <v>769</v>
      </c>
      <c r="K14" s="16" t="s">
        <v>770</v>
      </c>
      <c r="L14" s="16" t="s">
        <v>771</v>
      </c>
      <c r="M14" s="18">
        <v>1.64</v>
      </c>
      <c r="N14" s="18">
        <v>2.44</v>
      </c>
      <c r="O14" s="19">
        <v>2.04</v>
      </c>
      <c r="P14" s="19">
        <v>2.84</v>
      </c>
      <c r="Q14" s="19">
        <v>0.1</v>
      </c>
      <c r="R14" s="19">
        <v>1.8399999999999999</v>
      </c>
      <c r="S14" s="19">
        <v>2.64</v>
      </c>
      <c r="T14" s="18">
        <v>0.2</v>
      </c>
      <c r="U14" s="18">
        <v>0</v>
      </c>
      <c r="V14" s="18">
        <v>0</v>
      </c>
      <c r="W14" s="18">
        <v>0</v>
      </c>
      <c r="X14" s="18">
        <v>1.64</v>
      </c>
      <c r="Y14" s="18">
        <v>2.4</v>
      </c>
      <c r="Z14" s="20">
        <f t="shared" si="132"/>
        <v>2.7</v>
      </c>
      <c r="AA14" s="18">
        <v>0.22</v>
      </c>
      <c r="AB14" s="18">
        <v>0</v>
      </c>
      <c r="AC14" s="18">
        <v>0</v>
      </c>
      <c r="AD14" s="18">
        <v>0</v>
      </c>
      <c r="AE14" s="18">
        <v>0</v>
      </c>
      <c r="AF14" s="18">
        <v>0</v>
      </c>
      <c r="AG14" s="19">
        <v>1.2</v>
      </c>
      <c r="AH14" s="19">
        <v>2</v>
      </c>
      <c r="AI14" s="20">
        <f t="shared" si="133"/>
        <v>2.85</v>
      </c>
      <c r="AJ14" s="19">
        <v>0</v>
      </c>
      <c r="AK14" s="19">
        <v>0</v>
      </c>
      <c r="AL14" s="20">
        <f t="shared" si="134"/>
        <v>0</v>
      </c>
      <c r="AM14" s="18">
        <v>1.64</v>
      </c>
      <c r="AN14" s="18">
        <v>2</v>
      </c>
      <c r="AO14" s="18">
        <v>0.15</v>
      </c>
      <c r="AP14" s="18">
        <v>0.22</v>
      </c>
      <c r="AQ14" s="18">
        <v>1.64</v>
      </c>
      <c r="AR14" s="18">
        <v>2.2200000000000002</v>
      </c>
      <c r="AS14" s="18">
        <v>0.12</v>
      </c>
      <c r="AT14" s="18">
        <v>0.11</v>
      </c>
      <c r="AU14" s="18">
        <v>0</v>
      </c>
      <c r="AV14" s="18">
        <v>1</v>
      </c>
      <c r="AW14" s="18">
        <v>0</v>
      </c>
      <c r="AX14" s="18">
        <v>0</v>
      </c>
      <c r="AY14" s="18">
        <v>0</v>
      </c>
      <c r="AZ14" s="18">
        <v>0</v>
      </c>
      <c r="BA14" s="18">
        <v>2</v>
      </c>
      <c r="BB14" s="18">
        <v>0</v>
      </c>
      <c r="BC14" s="18">
        <v>0</v>
      </c>
      <c r="BD14" s="18">
        <v>0</v>
      </c>
      <c r="BE14" s="18">
        <v>0</v>
      </c>
      <c r="BF14" s="18">
        <v>0</v>
      </c>
      <c r="BG14" s="18">
        <v>0</v>
      </c>
      <c r="BH14" s="18">
        <v>0</v>
      </c>
      <c r="BI14" s="18">
        <v>0</v>
      </c>
      <c r="BJ14" s="18">
        <v>0</v>
      </c>
      <c r="BK14" s="18">
        <v>0</v>
      </c>
      <c r="BL14" s="18">
        <v>0</v>
      </c>
      <c r="BM14" s="18">
        <v>0</v>
      </c>
      <c r="BN14" s="18">
        <v>0</v>
      </c>
      <c r="BO14" s="18">
        <v>0</v>
      </c>
      <c r="BP14" s="18">
        <v>0</v>
      </c>
      <c r="BQ14" s="18">
        <v>0</v>
      </c>
      <c r="BR14" s="18">
        <v>0</v>
      </c>
      <c r="BS14" s="18">
        <v>0</v>
      </c>
      <c r="BT14" s="18">
        <v>0</v>
      </c>
      <c r="BU14" s="18">
        <v>0</v>
      </c>
      <c r="BV14" s="18">
        <v>0</v>
      </c>
      <c r="BW14" s="18">
        <v>0</v>
      </c>
      <c r="BX14" s="18">
        <v>0</v>
      </c>
      <c r="BY14" s="18">
        <v>0</v>
      </c>
      <c r="BZ14" s="18">
        <v>0</v>
      </c>
      <c r="CA14" s="16" t="e">
        <f>_xlfn.IFNA(IF(RIGHT(D14,2)="=G",0,INDEX(#REF!,MATCH(E14,#REF!,0))),0)</f>
        <v>#REF!</v>
      </c>
      <c r="CB14" s="16" t="s">
        <v>776</v>
      </c>
      <c r="CC14" s="18">
        <v>0</v>
      </c>
      <c r="CD14" s="18">
        <v>0</v>
      </c>
      <c r="CE14" s="18">
        <v>1.4</v>
      </c>
      <c r="CF14" s="18">
        <v>0.73</v>
      </c>
      <c r="CG14" s="18">
        <v>0.12</v>
      </c>
      <c r="CH14" s="18">
        <v>3</v>
      </c>
      <c r="CI14" s="16" t="s">
        <v>98</v>
      </c>
      <c r="CJ14" s="18">
        <v>0</v>
      </c>
      <c r="CK14" s="20">
        <f t="shared" si="135"/>
        <v>2.41</v>
      </c>
      <c r="CL14" s="20">
        <f t="shared" si="136"/>
        <v>2.41</v>
      </c>
      <c r="CM14" s="18">
        <v>19.43</v>
      </c>
      <c r="CN14" s="21">
        <v>28.02</v>
      </c>
      <c r="CO14" s="18">
        <v>27.181000000000001</v>
      </c>
      <c r="CP14" s="22">
        <f t="shared" si="0"/>
        <v>27.18</v>
      </c>
      <c r="CQ14" s="22">
        <f t="shared" si="1"/>
        <v>24.77</v>
      </c>
      <c r="CR14" s="22">
        <f t="shared" si="137"/>
        <v>2.41</v>
      </c>
      <c r="CS14" s="22">
        <f t="shared" si="138"/>
        <v>24.87</v>
      </c>
      <c r="CT14" s="22">
        <f t="shared" si="2"/>
        <v>25.07</v>
      </c>
      <c r="CU14" s="23">
        <v>25.07</v>
      </c>
      <c r="CV14" s="22">
        <f t="shared" si="139"/>
        <v>2.7</v>
      </c>
      <c r="CW14" s="22">
        <f t="shared" si="3"/>
        <v>0</v>
      </c>
      <c r="CX14" s="22">
        <f t="shared" si="4"/>
        <v>0</v>
      </c>
      <c r="CY14" s="22">
        <f t="shared" si="5"/>
        <v>27.75</v>
      </c>
      <c r="CZ14" s="22">
        <f t="shared" si="6"/>
        <v>27.9</v>
      </c>
      <c r="DA14" s="24">
        <v>28.02</v>
      </c>
      <c r="DB14" s="20">
        <f t="shared" si="140"/>
        <v>3.25</v>
      </c>
      <c r="DC14" s="20">
        <f t="shared" si="141"/>
        <v>0.84</v>
      </c>
      <c r="DD14" s="20">
        <f t="shared" si="142"/>
        <v>2.41</v>
      </c>
      <c r="DE14" s="20">
        <f t="shared" si="7"/>
        <v>0.1</v>
      </c>
      <c r="DF14" s="20">
        <f t="shared" si="8"/>
        <v>0.2</v>
      </c>
      <c r="DG14" s="20">
        <f t="shared" si="9"/>
        <v>2.11</v>
      </c>
      <c r="DH14" s="20">
        <f t="shared" si="10"/>
        <v>0</v>
      </c>
      <c r="DI14" s="20">
        <f t="shared" si="11"/>
        <v>0</v>
      </c>
      <c r="DJ14" s="20">
        <f t="shared" si="12"/>
        <v>0</v>
      </c>
      <c r="DK14" s="20">
        <f t="shared" si="143"/>
        <v>2.41</v>
      </c>
      <c r="DL14" s="20">
        <f t="shared" si="144"/>
        <v>0</v>
      </c>
      <c r="DM14" s="20">
        <f t="shared" si="145"/>
        <v>0</v>
      </c>
      <c r="DN14" s="20">
        <f t="shared" si="146"/>
        <v>0</v>
      </c>
      <c r="DO14" s="18">
        <v>3.04</v>
      </c>
      <c r="DP14" s="18">
        <v>0</v>
      </c>
      <c r="DQ14" s="18">
        <v>1</v>
      </c>
      <c r="DR14" s="18">
        <v>1</v>
      </c>
      <c r="DS14" s="25">
        <f t="shared" si="147"/>
        <v>3.04</v>
      </c>
      <c r="DT14" s="25">
        <f t="shared" si="148"/>
        <v>0</v>
      </c>
      <c r="DU14" s="25">
        <f t="shared" si="149"/>
        <v>7.33</v>
      </c>
      <c r="DV14" s="25">
        <f t="shared" si="150"/>
        <v>0</v>
      </c>
      <c r="DW14" s="25">
        <f t="shared" si="151"/>
        <v>7.33</v>
      </c>
      <c r="DX14" s="25">
        <f t="shared" si="152"/>
        <v>14.95</v>
      </c>
      <c r="DY14" s="25">
        <f t="shared" si="153"/>
        <v>0</v>
      </c>
      <c r="DZ14" s="25">
        <f t="shared" si="154"/>
        <v>14.95</v>
      </c>
      <c r="EA14" s="25">
        <f t="shared" si="155"/>
        <v>9.99</v>
      </c>
      <c r="EB14" s="25">
        <f t="shared" si="156"/>
        <v>0</v>
      </c>
      <c r="EC14" s="25">
        <f t="shared" si="157"/>
        <v>9.99</v>
      </c>
      <c r="ED14" s="25">
        <f t="shared" si="158"/>
        <v>4.96</v>
      </c>
      <c r="EE14" s="25">
        <f t="shared" si="158"/>
        <v>0</v>
      </c>
      <c r="EF14" s="25">
        <f t="shared" si="159"/>
        <v>4.96</v>
      </c>
      <c r="EG14" s="25">
        <f t="shared" si="160"/>
        <v>9.99</v>
      </c>
      <c r="EH14" s="25">
        <f t="shared" si="160"/>
        <v>0</v>
      </c>
      <c r="EI14" s="25">
        <f t="shared" si="161"/>
        <v>9.99</v>
      </c>
      <c r="EJ14" s="18">
        <v>1945.56</v>
      </c>
      <c r="EK14" s="18">
        <v>1906.86</v>
      </c>
      <c r="EL14" s="18" t="s">
        <v>785</v>
      </c>
      <c r="EM14" s="18" t="s">
        <v>786</v>
      </c>
      <c r="EN14" s="16" t="s">
        <v>774</v>
      </c>
      <c r="EO14" s="16" t="s">
        <v>131</v>
      </c>
      <c r="EP14" s="16" t="e">
        <f>IF(OR(EN14="Cống tròn",EN14="Cống hộp",EN14="Ống nhựa"),INDEX(#REF!,MATCH(E14,#REF!,0)),IF(OR(EN14="Rãnh xây",EN14="Rãnh bê tông"),INDEX(#REF!,MATCH(E14,#REF!,0)),0))</f>
        <v>#REF!</v>
      </c>
      <c r="EQ14" s="18">
        <v>37.500000000000043</v>
      </c>
      <c r="ER14" s="19">
        <v>1</v>
      </c>
      <c r="ES14" s="25">
        <f t="shared" si="162"/>
        <v>37</v>
      </c>
      <c r="ET14" s="1" t="e">
        <f>_xlfn.IFNA(IF(EN14="Cống tròn",INDEX(#REF!,MATCH(E14,#REF!,0)),IF(EN14="Cống hộp",INDEX(#REF!,MATCH(E14,#REF!,0)),EU14&amp;" ,"&amp;EV14)),0)</f>
        <v>#REF!</v>
      </c>
      <c r="EU14" s="16" t="s">
        <v>769</v>
      </c>
      <c r="EV14" s="16" t="s">
        <v>775</v>
      </c>
      <c r="EW14" s="16" t="e">
        <f>_xlfn.IFNA(INDEX(#REF!,MATCH(E14,#REF!,0)),0)</f>
        <v>#REF!</v>
      </c>
      <c r="EX14" s="16"/>
      <c r="EY14" s="18">
        <v>0</v>
      </c>
      <c r="EZ14" s="18">
        <v>0</v>
      </c>
      <c r="FA14" s="18">
        <v>0</v>
      </c>
      <c r="FB14" s="19">
        <v>0</v>
      </c>
      <c r="FC14" s="19">
        <v>0</v>
      </c>
      <c r="FD14" s="25">
        <f t="shared" si="13"/>
        <v>0</v>
      </c>
      <c r="FE14" s="25">
        <f t="shared" si="163"/>
        <v>0</v>
      </c>
      <c r="FF14" s="19">
        <v>0.14000000000000001</v>
      </c>
      <c r="FG14" s="19">
        <v>2</v>
      </c>
      <c r="FH14" s="19">
        <v>1.5</v>
      </c>
      <c r="FI14" s="25">
        <f t="shared" si="164"/>
        <v>1.78</v>
      </c>
      <c r="FJ14" s="19">
        <v>0</v>
      </c>
      <c r="FK14" s="19">
        <v>0</v>
      </c>
      <c r="FL14" s="19">
        <v>0.2</v>
      </c>
      <c r="FM14" s="19">
        <v>1.6</v>
      </c>
      <c r="FN14" s="19">
        <v>0</v>
      </c>
      <c r="FO14" s="25">
        <f t="shared" si="165"/>
        <v>1.98</v>
      </c>
      <c r="FP14" s="19">
        <v>1.4999999999999999E-2</v>
      </c>
      <c r="FQ14" s="19">
        <v>1</v>
      </c>
      <c r="FR14" s="25">
        <f t="shared" si="14"/>
        <v>36</v>
      </c>
      <c r="FS14" s="25">
        <f t="shared" si="15"/>
        <v>0.52500000000000002</v>
      </c>
      <c r="FT14" s="25">
        <f t="shared" si="16"/>
        <v>36.524999999999999</v>
      </c>
      <c r="FU14" s="25">
        <f t="shared" si="17"/>
        <v>-0.97500000000004405</v>
      </c>
      <c r="FV14" s="25" t="str">
        <f t="shared" si="166"/>
        <v>Thêm 01</v>
      </c>
      <c r="FW14" s="25">
        <f t="shared" si="167"/>
        <v>0.04</v>
      </c>
      <c r="FX14" s="1"/>
      <c r="FY14" s="1"/>
      <c r="FZ14" s="1"/>
      <c r="GA14" s="1"/>
      <c r="GB14" s="19">
        <v>0</v>
      </c>
      <c r="GC14" s="19">
        <v>0</v>
      </c>
      <c r="GD14" s="19">
        <v>0</v>
      </c>
      <c r="GE14" s="19">
        <v>0</v>
      </c>
      <c r="GF14" s="19">
        <v>0</v>
      </c>
      <c r="GG14" s="19">
        <v>0</v>
      </c>
      <c r="GH14" s="19">
        <v>0</v>
      </c>
      <c r="GI14" s="19">
        <v>0</v>
      </c>
      <c r="GJ14" s="19">
        <v>0</v>
      </c>
      <c r="GK14" s="19">
        <v>0</v>
      </c>
      <c r="GL14" s="25">
        <f t="shared" si="18"/>
        <v>0</v>
      </c>
      <c r="GM14" s="25">
        <f t="shared" si="168"/>
        <v>0</v>
      </c>
      <c r="GN14" s="19">
        <v>0</v>
      </c>
      <c r="GO14" s="19">
        <v>0</v>
      </c>
      <c r="GP14" s="19">
        <v>0</v>
      </c>
      <c r="GQ14" s="19">
        <v>0</v>
      </c>
      <c r="GR14" s="1" t="e">
        <f>_xlfn.IFNA(INDEX(#REF!,MATCH(E14,#REF!,0)),0)</f>
        <v>#REF!</v>
      </c>
      <c r="GS14" s="1"/>
      <c r="GT14" s="19">
        <v>0</v>
      </c>
      <c r="GU14" s="19">
        <v>0</v>
      </c>
      <c r="GV14" s="19">
        <v>0</v>
      </c>
      <c r="GW14" s="19">
        <v>0</v>
      </c>
      <c r="GX14" s="25">
        <f t="shared" si="19"/>
        <v>0</v>
      </c>
      <c r="GY14" s="25">
        <f t="shared" si="20"/>
        <v>0</v>
      </c>
      <c r="GZ14" s="25">
        <f t="shared" si="169"/>
        <v>0</v>
      </c>
      <c r="HA14" s="1" t="e" cm="1">
        <f t="array" ref="HA14">INDEX(#REF!,MATCH(EJ14&amp;EK14&amp;HD14&amp;HE14&amp;HF14,#REF!&amp;#REF!&amp;#REF!&amp;#REF!&amp;#REF!,0))</f>
        <v>#REF!</v>
      </c>
      <c r="HB14" s="1"/>
      <c r="HC14" s="25">
        <f t="shared" si="170"/>
        <v>0</v>
      </c>
      <c r="HD14" s="19">
        <v>0</v>
      </c>
      <c r="HE14" s="19">
        <v>0</v>
      </c>
      <c r="HF14" s="19">
        <v>0</v>
      </c>
      <c r="HG14" s="1" t="e" cm="1">
        <f t="array" ref="HG14">INDEX(#REF!,MATCH(EJ14&amp;EK14&amp;HJ14&amp;HK14&amp;HL14,#REF!&amp;#REF!&amp;#REF!&amp;#REF!&amp;#REF!,0))</f>
        <v>#REF!</v>
      </c>
      <c r="HH14" s="1"/>
      <c r="HI14" s="25">
        <f t="shared" si="171"/>
        <v>0</v>
      </c>
      <c r="HJ14" s="25">
        <f t="shared" si="172"/>
        <v>0</v>
      </c>
      <c r="HK14" s="19">
        <v>0</v>
      </c>
      <c r="HL14" s="19">
        <v>0</v>
      </c>
      <c r="HM14" s="19">
        <v>0.01</v>
      </c>
      <c r="HN14" s="19">
        <v>1</v>
      </c>
      <c r="HO14" s="25">
        <f t="shared" si="173"/>
        <v>0</v>
      </c>
      <c r="HP14" s="25">
        <f t="shared" si="174"/>
        <v>0</v>
      </c>
      <c r="HQ14" s="25">
        <f t="shared" si="175"/>
        <v>0</v>
      </c>
      <c r="HR14" s="25">
        <f t="shared" si="176"/>
        <v>0</v>
      </c>
      <c r="HS14" s="25">
        <f t="shared" si="177"/>
        <v>0</v>
      </c>
      <c r="HT14" s="19">
        <v>0</v>
      </c>
      <c r="HU14" s="19">
        <v>0</v>
      </c>
      <c r="HV14" s="19">
        <v>0</v>
      </c>
      <c r="HW14" s="25">
        <f t="shared" si="178"/>
        <v>0</v>
      </c>
      <c r="HX14" s="19">
        <v>0</v>
      </c>
      <c r="HY14" s="19">
        <v>0</v>
      </c>
      <c r="HZ14" s="21">
        <v>27.18</v>
      </c>
      <c r="IA14" s="20">
        <f>ROUND(IF(EN14="Cống tròn",IF(EN14="Cống tròn",IF(EU14="Không có móng",IQ14-FF14,IF(EU14="Đế",IP14-FN14,IF(OR(EU14="Móng bê tông",EU14="Móng bê tông kết hợp đế"),II14-FJ14,0))),0),IF(EN14="Cống hộp",IF(AND(EN14="Cống hộp",EU14="Không có móng"),IQ14-GF14,IF(AND(EN14="Cống hộp",EU14="Móng bê tông"),IJ14-GB14,0)),IF(OR(EN14="Rãnh xây",EN14="Rãnh bê tông"),IF(OR(EN14="Rãnh xây",EN14="Rãnh bê tông"),IK14-GB14,0),IF(EN14="Ống nhựa",IF(AND(EN14="Ống nhựa",EU14="Không đắp cát"),IQ14-HT14,IF(AND(EN14="Ống nhựa",EU14="Đắp cát"),IH14-HX14,0)),IF(EN14="Rãnh thang",IF(EN14="Rãnh thang",IF(EU14="Móng bê tông",#REF!-#REF!,IQ14),0),0))))),2)</f>
        <v>25.03</v>
      </c>
      <c r="IB14" s="20">
        <f t="shared" si="179"/>
        <v>2.1499999999999986</v>
      </c>
      <c r="IC14" s="20">
        <f t="shared" si="21"/>
        <v>25.03</v>
      </c>
      <c r="ID14" s="20">
        <f t="shared" si="22"/>
        <v>0</v>
      </c>
      <c r="IE14" s="20">
        <f t="shared" si="23"/>
        <v>0</v>
      </c>
      <c r="IF14" s="20">
        <f t="shared" si="24"/>
        <v>0</v>
      </c>
      <c r="IG14" s="20">
        <f>IF(EN14="Rãnh thang",IF(AND(EN14="Rãnh thang",EU14="Móng bê tông"),IQ14-#REF!,0),IF(EN14="Ống nhựa",IF(AND(EN14="Ống nhựa",EU14="Đắp cát"),IQ14-HT14,0),IF(EN14="Cống tròn",IF(EN14="Cống tròn",IF(OR(EU14="Móng bê tông",EU14="Móng bê tông kết hợp đế"),IM14-FL14,0),0),IF(EN14="Cống hộp",IF(AND(EN14="Cống hộp",EU14="Móng bê tông"),IN14-GD14,0),IF(OR(EN14="Rãnh xây",EN14="Rãnh bê tông"),IF(AND(EN14="Rãnh xây",EU14="Móng bê tông"),IO14-GD14,IF(AND(EN14="Rãnh bê tông",EU14="Móng bê tông"),IO14-GD14,0)),0)))))</f>
        <v>25.03</v>
      </c>
      <c r="IH14" s="20">
        <f t="shared" si="25"/>
        <v>0</v>
      </c>
      <c r="II14" s="20">
        <f t="shared" si="26"/>
        <v>25.03</v>
      </c>
      <c r="IJ14" s="20">
        <f t="shared" si="27"/>
        <v>0</v>
      </c>
      <c r="IK14" s="20">
        <f t="shared" si="28"/>
        <v>0</v>
      </c>
      <c r="IL14" s="20">
        <f t="shared" si="29"/>
        <v>25.23</v>
      </c>
      <c r="IM14" s="20">
        <f t="shared" si="30"/>
        <v>25.23</v>
      </c>
      <c r="IN14" s="20">
        <f t="shared" si="31"/>
        <v>0</v>
      </c>
      <c r="IO14" s="20">
        <f t="shared" si="32"/>
        <v>0</v>
      </c>
      <c r="IP14" s="20">
        <f t="shared" si="33"/>
        <v>0</v>
      </c>
      <c r="IQ14" s="18">
        <v>25.37</v>
      </c>
      <c r="IR14" s="25">
        <f t="shared" si="180"/>
        <v>0</v>
      </c>
      <c r="IS14" s="25">
        <f t="shared" si="34"/>
        <v>0</v>
      </c>
      <c r="IT14" s="25">
        <f t="shared" si="35"/>
        <v>0</v>
      </c>
      <c r="IU14" s="25">
        <f>ROUND(IF(EN14="Cống tròn",IF(EN14="Cống tròn",IV14+FF14,0),IF(EN14="Cống hộp",IF(EN14="Cống hộp",IV14+GP14,0),IF(OR(EN14="Rãnh xây",EN14="Rãnh bê tông"),IF(OR(EN14="Rãnh xây",EN14="Rãnh bê tông"),IV14+GP14,0),IF(EN14="ống nhựa",IF(EN14="Ống nhựa",IV14+HT14,0),IF(EN14="Rãnh thang",IF(EN14="Rãnh thang",IQ14+#REF!,0),0))))),2)</f>
        <v>26.74</v>
      </c>
      <c r="IV14" s="19">
        <v>26.6</v>
      </c>
      <c r="IW14" s="25">
        <f t="shared" si="36"/>
        <v>26.74</v>
      </c>
      <c r="IX14" s="25">
        <f t="shared" si="37"/>
        <v>0</v>
      </c>
      <c r="IY14" s="25">
        <f t="shared" si="38"/>
        <v>0</v>
      </c>
      <c r="IZ14" s="25">
        <f t="shared" si="39"/>
        <v>0</v>
      </c>
      <c r="JA14" s="25">
        <f t="shared" si="40"/>
        <v>0</v>
      </c>
      <c r="JB14" s="21">
        <v>26.9</v>
      </c>
      <c r="JC14" s="20">
        <f>ROUND(IF(EN14="Cống tròn",IF(EN14="Cống tròn",IF(EU14="Không có móng",JS14-FF14,IF(EU14="Đế",JR14-FN14,IF(OR(EU14="Móng bê tông",EU14="Móng bê tông kết hợp đế"),JK14-FJ14,0))),0),IF(EN14="Cống hộp",IF(AND(EN14="Cống hộp",EU14="Không có móng"),JS14-GF14,IF(AND(EN14="Cống hộp",EU14="Móng bê tông"),JL14-GB14,0)),IF(OR(EN14="Rãnh xây",EN14="Rãnh bê tông"),IF(OR(EN14="Rãnh xây",EN14="Rãnh bê tông"),JM14-GB14,0),IF(EN14="Ống nhựa",IF(AND(EN14="Ống nhựa",EU14="Không đắp cát"),JS14-HT14,IF(AND(EN14="Ống nhựa",EU14="Đắp cát"),JJ14-HX14,0)),IF(EN14="Rãnh thang",IF(EN14="Rãnh thang",IF(EU14="Móng bê tông",#REF!-#REF!,JS14),0),0))))),2)</f>
        <v>24.76</v>
      </c>
      <c r="JD14" s="20">
        <f t="shared" si="181"/>
        <v>2.139999999999997</v>
      </c>
      <c r="JE14" s="20">
        <f t="shared" si="41"/>
        <v>24.76</v>
      </c>
      <c r="JF14" s="20">
        <f t="shared" si="42"/>
        <v>0</v>
      </c>
      <c r="JG14" s="20">
        <f t="shared" si="43"/>
        <v>0</v>
      </c>
      <c r="JH14" s="20">
        <f t="shared" si="44"/>
        <v>0</v>
      </c>
      <c r="JI14" s="20">
        <f>IF(EN14="Rãnh thang",IF(AND(EN14="Rãnh thang",EU14="Móng bê tông"),JS14-#REF!,0),IF(EN14="Ống nhựa",IF(AND(EN14="Ống nhựa",EU14="Đắp cát"),JS14-HT14,0),IF(EN14="Cống tròn",IF(EN14="Cống tròn",IF(OR(EU14="Móng bê tông",EU14="Móng bê tông kết hợp đế"),JO14-FL14,0),0),IF(EN14="Cống hộp",IF(AND(EN14="Cống hộp",EU14="Móng bê tông"),JP14-GD14,0),IF(OR(EN14="Rãnh xây",EN14="Rãnh bê tông"),IF(AND(EN14="Rãnh xây",EU14="Móng bê tông"),JQ14-GD14,IF(AND(EN14="Rãnh bê tông",EU14="Móng bê tông"),JQ14-GD14,0)),0)))))</f>
        <v>24.76</v>
      </c>
      <c r="JJ14" s="20">
        <f t="shared" si="45"/>
        <v>0</v>
      </c>
      <c r="JK14" s="20">
        <f t="shared" si="46"/>
        <v>24.76</v>
      </c>
      <c r="JL14" s="20">
        <f t="shared" si="47"/>
        <v>0</v>
      </c>
      <c r="JM14" s="20">
        <f t="shared" si="48"/>
        <v>0</v>
      </c>
      <c r="JN14" s="20">
        <f t="shared" si="49"/>
        <v>24.96</v>
      </c>
      <c r="JO14" s="20">
        <f t="shared" si="50"/>
        <v>24.96</v>
      </c>
      <c r="JP14" s="20">
        <f t="shared" si="51"/>
        <v>0</v>
      </c>
      <c r="JQ14" s="20">
        <f t="shared" si="52"/>
        <v>0</v>
      </c>
      <c r="JR14" s="20">
        <f t="shared" si="53"/>
        <v>0</v>
      </c>
      <c r="JS14" s="26">
        <v>25.1</v>
      </c>
      <c r="JT14" s="25">
        <f t="shared" si="182"/>
        <v>0</v>
      </c>
      <c r="JU14" s="25">
        <f t="shared" si="54"/>
        <v>0</v>
      </c>
      <c r="JV14" s="25">
        <f t="shared" si="55"/>
        <v>0</v>
      </c>
      <c r="JW14" s="25">
        <f>ROUND(IF(EN14="Cống tròn",IF(EN14="Cống tròn",JX14+FF14,0),IF(EN14="Cống hộp",IF(EN14="Cống hộp",JX14+GP14,0),IF(OR(EN14="Rãnh xây",EN14="Rãnh bê tông"),IF(OR(EN14="Rãnh xây",EN14="Rãnh bê tông"),JX14+GP14,0),IF(EN14="ống nhựa",IF(EN14="Ống nhựa",JX14+HT14,0),IF(EN14="Rãnh thang",IF(EN14="Rãnh thang",JS14+#REF!,0),0))))),2)</f>
        <v>26.74</v>
      </c>
      <c r="JX14" s="27">
        <v>26.6</v>
      </c>
      <c r="JY14" s="25">
        <f t="shared" si="56"/>
        <v>26.74</v>
      </c>
      <c r="JZ14" s="25">
        <f t="shared" si="57"/>
        <v>0</v>
      </c>
      <c r="KA14" s="25">
        <f t="shared" si="58"/>
        <v>0</v>
      </c>
      <c r="KB14" s="25">
        <f t="shared" si="59"/>
        <v>0</v>
      </c>
      <c r="KC14" s="25">
        <f t="shared" si="60"/>
        <v>0</v>
      </c>
      <c r="KD14" s="28" t="s">
        <v>98</v>
      </c>
      <c r="KE14" s="27">
        <v>0</v>
      </c>
      <c r="KF14" s="25">
        <f t="shared" si="61"/>
        <v>2.1499999999999986</v>
      </c>
      <c r="KG14" s="25">
        <f t="shared" si="183"/>
        <v>2.1499999999999986</v>
      </c>
      <c r="KH14" s="27">
        <v>0</v>
      </c>
      <c r="KI14" s="25">
        <f t="shared" si="62"/>
        <v>2.139999999999997</v>
      </c>
      <c r="KJ14" s="25">
        <f t="shared" si="184"/>
        <v>2.139999999999997</v>
      </c>
      <c r="KK14" s="25">
        <f t="shared" si="63"/>
        <v>0</v>
      </c>
      <c r="KL14" s="25">
        <f t="shared" si="64"/>
        <v>0</v>
      </c>
      <c r="KM14" s="25">
        <f t="shared" si="185"/>
        <v>0</v>
      </c>
      <c r="KN14" s="25">
        <f t="shared" si="65"/>
        <v>0</v>
      </c>
      <c r="KO14" s="25">
        <f t="shared" si="66"/>
        <v>0</v>
      </c>
      <c r="KP14" s="25">
        <f t="shared" si="186"/>
        <v>0</v>
      </c>
      <c r="KQ14" s="25">
        <f t="shared" si="67"/>
        <v>0.2</v>
      </c>
      <c r="KR14" s="25">
        <f t="shared" si="68"/>
        <v>0.2</v>
      </c>
      <c r="KS14" s="25">
        <f t="shared" si="187"/>
        <v>0.2</v>
      </c>
      <c r="KT14" s="25">
        <f t="shared" si="69"/>
        <v>0</v>
      </c>
      <c r="KU14" s="25">
        <f t="shared" si="70"/>
        <v>0</v>
      </c>
      <c r="KV14" s="25">
        <f t="shared" si="188"/>
        <v>0</v>
      </c>
      <c r="KW14" s="25">
        <f t="shared" si="71"/>
        <v>0</v>
      </c>
      <c r="KX14" s="25">
        <f t="shared" si="72"/>
        <v>0</v>
      </c>
      <c r="KY14" s="25">
        <f t="shared" si="189"/>
        <v>0</v>
      </c>
      <c r="KZ14" s="25">
        <f t="shared" si="73"/>
        <v>0</v>
      </c>
      <c r="LA14" s="25">
        <f t="shared" si="74"/>
        <v>0</v>
      </c>
      <c r="LB14" s="25">
        <f t="shared" si="190"/>
        <v>0</v>
      </c>
      <c r="LC14" s="25">
        <f t="shared" si="75"/>
        <v>1.98</v>
      </c>
      <c r="LD14" s="25">
        <f t="shared" si="76"/>
        <v>1.98</v>
      </c>
      <c r="LE14" s="25">
        <f t="shared" si="191"/>
        <v>1.98</v>
      </c>
      <c r="LF14" s="25">
        <f t="shared" si="77"/>
        <v>0</v>
      </c>
      <c r="LG14" s="25">
        <f t="shared" si="78"/>
        <v>0</v>
      </c>
      <c r="LH14" s="25">
        <f t="shared" si="192"/>
        <v>0</v>
      </c>
      <c r="LI14" s="25">
        <f t="shared" si="79"/>
        <v>0</v>
      </c>
      <c r="LJ14" s="25">
        <f t="shared" si="80"/>
        <v>0</v>
      </c>
      <c r="LK14" s="25">
        <f t="shared" si="193"/>
        <v>0</v>
      </c>
      <c r="LL14" s="25">
        <f t="shared" si="81"/>
        <v>0</v>
      </c>
      <c r="LM14" s="25">
        <f t="shared" si="82"/>
        <v>0</v>
      </c>
      <c r="LN14" s="25">
        <f t="shared" si="194"/>
        <v>0</v>
      </c>
      <c r="LO14" s="25">
        <f t="shared" si="83"/>
        <v>0</v>
      </c>
      <c r="LP14" s="25">
        <f t="shared" si="84"/>
        <v>0</v>
      </c>
      <c r="LQ14" s="25">
        <f t="shared" si="195"/>
        <v>0</v>
      </c>
      <c r="LR14" s="25">
        <f t="shared" si="85"/>
        <v>0</v>
      </c>
      <c r="LS14" s="25">
        <f t="shared" si="86"/>
        <v>0</v>
      </c>
      <c r="LT14" s="25">
        <f t="shared" si="196"/>
        <v>0</v>
      </c>
      <c r="LU14" s="25">
        <f t="shared" si="87"/>
        <v>0</v>
      </c>
      <c r="LV14" s="25">
        <f t="shared" si="88"/>
        <v>0</v>
      </c>
      <c r="LW14" s="25">
        <f t="shared" si="197"/>
        <v>0</v>
      </c>
      <c r="LX14" s="25">
        <f t="shared" si="89"/>
        <v>0</v>
      </c>
      <c r="LY14" s="25">
        <f t="shared" si="90"/>
        <v>0</v>
      </c>
      <c r="LZ14" s="25">
        <f t="shared" si="198"/>
        <v>0</v>
      </c>
      <c r="MA14" s="25">
        <f t="shared" si="91"/>
        <v>0</v>
      </c>
      <c r="MB14" s="25">
        <f t="shared" si="92"/>
        <v>0</v>
      </c>
      <c r="MC14" s="25">
        <f t="shared" si="199"/>
        <v>0</v>
      </c>
      <c r="MD14" s="25">
        <f t="shared" si="93"/>
        <v>0</v>
      </c>
      <c r="ME14" s="25">
        <f t="shared" si="94"/>
        <v>0</v>
      </c>
      <c r="MF14" s="25">
        <f t="shared" si="200"/>
        <v>0</v>
      </c>
      <c r="MG14" s="25">
        <f t="shared" si="95"/>
        <v>0</v>
      </c>
      <c r="MH14" s="25">
        <f t="shared" si="96"/>
        <v>0</v>
      </c>
      <c r="MI14" s="25">
        <f t="shared" si="201"/>
        <v>0</v>
      </c>
      <c r="MJ14" s="25">
        <f t="shared" si="97"/>
        <v>0</v>
      </c>
      <c r="MK14" s="25">
        <f t="shared" si="98"/>
        <v>0</v>
      </c>
      <c r="ML14" s="25">
        <f t="shared" si="202"/>
        <v>0</v>
      </c>
      <c r="MM14" s="25">
        <f t="shared" si="99"/>
        <v>0</v>
      </c>
      <c r="MN14" s="25">
        <f t="shared" si="100"/>
        <v>0</v>
      </c>
      <c r="MO14" s="25">
        <f t="shared" si="203"/>
        <v>0</v>
      </c>
      <c r="MP14" s="25">
        <f t="shared" si="101"/>
        <v>0</v>
      </c>
      <c r="MQ14" s="25">
        <f t="shared" si="102"/>
        <v>0</v>
      </c>
      <c r="MR14" s="25">
        <f t="shared" si="204"/>
        <v>0</v>
      </c>
      <c r="MS14" s="29">
        <v>1.98</v>
      </c>
      <c r="MT14" s="29">
        <v>0</v>
      </c>
      <c r="MU14" s="29">
        <v>1</v>
      </c>
      <c r="MV14" s="29">
        <v>1</v>
      </c>
      <c r="MW14" s="25">
        <f t="shared" si="103"/>
        <v>1.98</v>
      </c>
      <c r="MX14" s="25">
        <f t="shared" si="104"/>
        <v>4.26</v>
      </c>
      <c r="MY14" s="25">
        <f t="shared" si="105"/>
        <v>0</v>
      </c>
      <c r="MZ14" s="25">
        <f t="shared" si="106"/>
        <v>0</v>
      </c>
      <c r="NA14" s="25">
        <f t="shared" si="107"/>
        <v>1.98</v>
      </c>
      <c r="NB14" s="25">
        <f t="shared" si="108"/>
        <v>4.24</v>
      </c>
      <c r="NC14" s="25">
        <f t="shared" si="109"/>
        <v>0</v>
      </c>
      <c r="ND14" s="25">
        <f t="shared" si="110"/>
        <v>0</v>
      </c>
      <c r="NE14" s="25">
        <f t="shared" si="205"/>
        <v>1.98</v>
      </c>
      <c r="NF14" s="25">
        <f t="shared" si="111"/>
        <v>4.25</v>
      </c>
      <c r="NG14" s="25">
        <f t="shared" si="111"/>
        <v>0</v>
      </c>
      <c r="NH14" s="25">
        <f t="shared" si="111"/>
        <v>0</v>
      </c>
      <c r="NI14" s="25">
        <f t="shared" si="112"/>
        <v>159.38</v>
      </c>
      <c r="NJ14" s="25">
        <f t="shared" si="113"/>
        <v>0</v>
      </c>
      <c r="NK14" s="25">
        <f t="shared" si="114"/>
        <v>159.38</v>
      </c>
      <c r="NL14" s="25">
        <f t="shared" si="115"/>
        <v>127.41</v>
      </c>
      <c r="NM14" s="25">
        <f t="shared" si="116"/>
        <v>0</v>
      </c>
      <c r="NN14" s="25">
        <f t="shared" si="206"/>
        <v>127.41</v>
      </c>
      <c r="NO14" s="25">
        <f t="shared" si="117"/>
        <v>0</v>
      </c>
      <c r="NP14" s="25">
        <f t="shared" si="118"/>
        <v>0</v>
      </c>
      <c r="NQ14" s="25">
        <f t="shared" si="207"/>
        <v>0</v>
      </c>
      <c r="NR14" s="25">
        <f t="shared" si="119"/>
        <v>0</v>
      </c>
      <c r="NS14" s="25">
        <f t="shared" si="120"/>
        <v>0</v>
      </c>
      <c r="NT14" s="25">
        <f t="shared" si="208"/>
        <v>0</v>
      </c>
      <c r="NU14" s="25">
        <f t="shared" si="121"/>
        <v>0</v>
      </c>
      <c r="NV14" s="25">
        <f t="shared" si="122"/>
        <v>0</v>
      </c>
      <c r="NW14" s="25">
        <f t="shared" si="209"/>
        <v>0</v>
      </c>
      <c r="NX14" s="25">
        <f t="shared" si="210"/>
        <v>127.41</v>
      </c>
      <c r="NY14" s="25">
        <f t="shared" si="210"/>
        <v>0</v>
      </c>
      <c r="NZ14" s="25">
        <f t="shared" si="211"/>
        <v>127.41</v>
      </c>
      <c r="OA14" s="25">
        <f t="shared" si="212"/>
        <v>31.97</v>
      </c>
      <c r="OB14" s="25">
        <f t="shared" si="212"/>
        <v>0</v>
      </c>
      <c r="OC14" s="25">
        <f t="shared" si="213"/>
        <v>31.97</v>
      </c>
      <c r="OD14" s="25">
        <f t="shared" si="214"/>
        <v>127.41</v>
      </c>
      <c r="OE14" s="25">
        <f t="shared" si="123"/>
        <v>0</v>
      </c>
      <c r="OF14" s="25">
        <f t="shared" si="123"/>
        <v>127.41</v>
      </c>
      <c r="OG14" s="25">
        <f t="shared" si="124"/>
        <v>0</v>
      </c>
      <c r="OH14" s="25">
        <f t="shared" si="125"/>
        <v>0</v>
      </c>
      <c r="OI14" s="25">
        <f t="shared" si="126"/>
        <v>0</v>
      </c>
      <c r="OJ14" s="25">
        <f t="shared" si="127"/>
        <v>0</v>
      </c>
      <c r="OK14" s="25">
        <f t="shared" si="128"/>
        <v>0</v>
      </c>
      <c r="OL14" s="25">
        <f t="shared" si="129"/>
        <v>0</v>
      </c>
      <c r="OM14" s="25">
        <f t="shared" si="215"/>
        <v>0</v>
      </c>
      <c r="ON14" s="25">
        <f t="shared" si="215"/>
        <v>0</v>
      </c>
      <c r="OO14" s="25">
        <f t="shared" si="215"/>
        <v>0</v>
      </c>
      <c r="OP14" s="25">
        <f t="shared" si="130"/>
        <v>0</v>
      </c>
      <c r="OQ14" s="25">
        <f t="shared" si="131"/>
        <v>0</v>
      </c>
      <c r="OR14" s="25">
        <f t="shared" si="216"/>
        <v>0</v>
      </c>
      <c r="OS14" s="19">
        <v>536650.17000000004</v>
      </c>
      <c r="OT14" s="19">
        <v>2371326.09</v>
      </c>
    </row>
    <row r="15" spans="1:410" ht="33" customHeight="1" x14ac:dyDescent="0.25">
      <c r="A15" s="18">
        <v>12</v>
      </c>
      <c r="B15" s="18" t="s">
        <v>763</v>
      </c>
      <c r="C15" s="18">
        <v>1906.86</v>
      </c>
      <c r="D15" s="16" t="e">
        <f>_xlfn.IFNA(INDEX(#REF!,MATCH(E15,#REF!,0)),0)</f>
        <v>#REF!</v>
      </c>
      <c r="E15" s="18" t="s">
        <v>786</v>
      </c>
      <c r="F15" s="16" t="s">
        <v>765</v>
      </c>
      <c r="G15" s="16" t="s">
        <v>766</v>
      </c>
      <c r="H15" s="16" t="s">
        <v>767</v>
      </c>
      <c r="I15" s="16" t="s">
        <v>768</v>
      </c>
      <c r="J15" s="16" t="s">
        <v>769</v>
      </c>
      <c r="K15" s="16" t="s">
        <v>770</v>
      </c>
      <c r="L15" s="16" t="s">
        <v>771</v>
      </c>
      <c r="M15" s="18">
        <v>1.64</v>
      </c>
      <c r="N15" s="18">
        <v>2.44</v>
      </c>
      <c r="O15" s="19">
        <v>2.04</v>
      </c>
      <c r="P15" s="19">
        <v>2.84</v>
      </c>
      <c r="Q15" s="19">
        <v>0.1</v>
      </c>
      <c r="R15" s="19">
        <v>1.8399999999999999</v>
      </c>
      <c r="S15" s="19">
        <v>2.64</v>
      </c>
      <c r="T15" s="18">
        <v>0.2</v>
      </c>
      <c r="U15" s="18">
        <v>0</v>
      </c>
      <c r="V15" s="18">
        <v>0</v>
      </c>
      <c r="W15" s="18">
        <v>0</v>
      </c>
      <c r="X15" s="18">
        <v>1.64</v>
      </c>
      <c r="Y15" s="18">
        <v>2.4</v>
      </c>
      <c r="Z15" s="20">
        <f t="shared" si="132"/>
        <v>2.7</v>
      </c>
      <c r="AA15" s="18">
        <v>0.22</v>
      </c>
      <c r="AB15" s="18">
        <v>0</v>
      </c>
      <c r="AC15" s="18">
        <v>0</v>
      </c>
      <c r="AD15" s="18">
        <v>0</v>
      </c>
      <c r="AE15" s="18">
        <v>0</v>
      </c>
      <c r="AF15" s="18">
        <v>0</v>
      </c>
      <c r="AG15" s="19">
        <v>1.2</v>
      </c>
      <c r="AH15" s="19">
        <v>2</v>
      </c>
      <c r="AI15" s="20">
        <f t="shared" si="133"/>
        <v>2.85</v>
      </c>
      <c r="AJ15" s="19">
        <v>0</v>
      </c>
      <c r="AK15" s="19">
        <v>0</v>
      </c>
      <c r="AL15" s="20">
        <f t="shared" si="134"/>
        <v>0</v>
      </c>
      <c r="AM15" s="18">
        <v>1.64</v>
      </c>
      <c r="AN15" s="18">
        <v>2</v>
      </c>
      <c r="AO15" s="18">
        <v>0.15</v>
      </c>
      <c r="AP15" s="18">
        <v>0.22</v>
      </c>
      <c r="AQ15" s="18">
        <v>1.64</v>
      </c>
      <c r="AR15" s="18">
        <v>2.2200000000000002</v>
      </c>
      <c r="AS15" s="18">
        <v>0.12</v>
      </c>
      <c r="AT15" s="18">
        <v>0.11</v>
      </c>
      <c r="AU15" s="18">
        <v>0</v>
      </c>
      <c r="AV15" s="18">
        <v>1</v>
      </c>
      <c r="AW15" s="18">
        <v>0</v>
      </c>
      <c r="AX15" s="18">
        <v>0</v>
      </c>
      <c r="AY15" s="18">
        <v>0</v>
      </c>
      <c r="AZ15" s="18">
        <v>0</v>
      </c>
      <c r="BA15" s="18">
        <v>2</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18">
        <v>0</v>
      </c>
      <c r="BU15" s="18">
        <v>0</v>
      </c>
      <c r="BV15" s="18">
        <v>0</v>
      </c>
      <c r="BW15" s="18">
        <v>0</v>
      </c>
      <c r="BX15" s="18">
        <v>0</v>
      </c>
      <c r="BY15" s="18">
        <v>0</v>
      </c>
      <c r="BZ15" s="18">
        <v>0</v>
      </c>
      <c r="CA15" s="16" t="e">
        <f>_xlfn.IFNA(IF(RIGHT(D15,2)="=G",0,INDEX(#REF!,MATCH(E15,#REF!,0))),0)</f>
        <v>#REF!</v>
      </c>
      <c r="CB15" s="16" t="s">
        <v>776</v>
      </c>
      <c r="CC15" s="18">
        <v>0</v>
      </c>
      <c r="CD15" s="18">
        <v>0</v>
      </c>
      <c r="CE15" s="18">
        <v>1.4</v>
      </c>
      <c r="CF15" s="18">
        <v>0.73</v>
      </c>
      <c r="CG15" s="18">
        <v>0.12</v>
      </c>
      <c r="CH15" s="18">
        <v>3</v>
      </c>
      <c r="CI15" s="16" t="s">
        <v>98</v>
      </c>
      <c r="CJ15" s="18">
        <v>0</v>
      </c>
      <c r="CK15" s="20">
        <f t="shared" si="135"/>
        <v>2.4</v>
      </c>
      <c r="CL15" s="20">
        <f t="shared" si="136"/>
        <v>2.4</v>
      </c>
      <c r="CM15" s="18">
        <v>19.309999999999999</v>
      </c>
      <c r="CN15" s="21">
        <v>27.74</v>
      </c>
      <c r="CO15" s="18">
        <v>26.901</v>
      </c>
      <c r="CP15" s="22">
        <f t="shared" si="0"/>
        <v>26.9</v>
      </c>
      <c r="CQ15" s="22">
        <f t="shared" si="1"/>
        <v>24.5</v>
      </c>
      <c r="CR15" s="22">
        <f t="shared" si="137"/>
        <v>2.4</v>
      </c>
      <c r="CS15" s="22">
        <f t="shared" si="138"/>
        <v>24.6</v>
      </c>
      <c r="CT15" s="22">
        <f t="shared" si="2"/>
        <v>24.8</v>
      </c>
      <c r="CU15" s="23">
        <v>24.8</v>
      </c>
      <c r="CV15" s="22">
        <f t="shared" si="139"/>
        <v>2.7</v>
      </c>
      <c r="CW15" s="22">
        <f t="shared" si="3"/>
        <v>0</v>
      </c>
      <c r="CX15" s="22">
        <f t="shared" si="4"/>
        <v>0</v>
      </c>
      <c r="CY15" s="22">
        <f t="shared" si="5"/>
        <v>27.47</v>
      </c>
      <c r="CZ15" s="22">
        <f t="shared" si="6"/>
        <v>27.62</v>
      </c>
      <c r="DA15" s="24">
        <v>27.74</v>
      </c>
      <c r="DB15" s="20">
        <f t="shared" si="140"/>
        <v>3.24</v>
      </c>
      <c r="DC15" s="20">
        <f t="shared" si="141"/>
        <v>0.84</v>
      </c>
      <c r="DD15" s="20">
        <f t="shared" si="142"/>
        <v>2.4000000000000004</v>
      </c>
      <c r="DE15" s="20">
        <f t="shared" si="7"/>
        <v>0.1</v>
      </c>
      <c r="DF15" s="20">
        <f t="shared" si="8"/>
        <v>0.2</v>
      </c>
      <c r="DG15" s="20">
        <f t="shared" si="9"/>
        <v>2.1</v>
      </c>
      <c r="DH15" s="20">
        <f t="shared" si="10"/>
        <v>0</v>
      </c>
      <c r="DI15" s="20">
        <f t="shared" si="11"/>
        <v>0</v>
      </c>
      <c r="DJ15" s="20">
        <f t="shared" si="12"/>
        <v>0</v>
      </c>
      <c r="DK15" s="20">
        <f t="shared" si="143"/>
        <v>2.4000000000000004</v>
      </c>
      <c r="DL15" s="20">
        <f t="shared" si="144"/>
        <v>0</v>
      </c>
      <c r="DM15" s="20">
        <f t="shared" si="145"/>
        <v>0</v>
      </c>
      <c r="DN15" s="20">
        <f t="shared" si="146"/>
        <v>0</v>
      </c>
      <c r="DO15" s="18">
        <v>3.04</v>
      </c>
      <c r="DP15" s="18">
        <v>0</v>
      </c>
      <c r="DQ15" s="18">
        <v>1</v>
      </c>
      <c r="DR15" s="18">
        <v>1</v>
      </c>
      <c r="DS15" s="25">
        <f t="shared" si="147"/>
        <v>3.04</v>
      </c>
      <c r="DT15" s="25">
        <f t="shared" si="148"/>
        <v>0</v>
      </c>
      <c r="DU15" s="25">
        <f t="shared" si="149"/>
        <v>7.3</v>
      </c>
      <c r="DV15" s="25">
        <f t="shared" si="150"/>
        <v>0</v>
      </c>
      <c r="DW15" s="25">
        <f t="shared" si="151"/>
        <v>7.3</v>
      </c>
      <c r="DX15" s="25">
        <f t="shared" si="152"/>
        <v>14.89</v>
      </c>
      <c r="DY15" s="25">
        <f t="shared" si="153"/>
        <v>0</v>
      </c>
      <c r="DZ15" s="25">
        <f t="shared" si="154"/>
        <v>14.89</v>
      </c>
      <c r="EA15" s="25">
        <f t="shared" si="155"/>
        <v>9.9499999999999993</v>
      </c>
      <c r="EB15" s="25">
        <f t="shared" si="156"/>
        <v>0</v>
      </c>
      <c r="EC15" s="25">
        <f t="shared" si="157"/>
        <v>9.9499999999999993</v>
      </c>
      <c r="ED15" s="25">
        <f t="shared" si="158"/>
        <v>4.9400000000000004</v>
      </c>
      <c r="EE15" s="25">
        <f t="shared" si="158"/>
        <v>0</v>
      </c>
      <c r="EF15" s="25">
        <f t="shared" si="159"/>
        <v>4.9400000000000004</v>
      </c>
      <c r="EG15" s="25">
        <f t="shared" si="160"/>
        <v>9.9499999999999993</v>
      </c>
      <c r="EH15" s="25">
        <f t="shared" si="160"/>
        <v>0</v>
      </c>
      <c r="EI15" s="25">
        <f t="shared" si="161"/>
        <v>9.9499999999999993</v>
      </c>
      <c r="EJ15" s="18">
        <v>1906.86</v>
      </c>
      <c r="EK15" s="18">
        <v>1868.16</v>
      </c>
      <c r="EL15" s="18" t="s">
        <v>786</v>
      </c>
      <c r="EM15" s="18" t="s">
        <v>787</v>
      </c>
      <c r="EN15" s="16" t="s">
        <v>774</v>
      </c>
      <c r="EO15" s="16" t="s">
        <v>131</v>
      </c>
      <c r="EP15" s="16" t="e">
        <f>IF(OR(EN15="Cống tròn",EN15="Cống hộp",EN15="Ống nhựa"),INDEX(#REF!,MATCH(E15,#REF!,0)),IF(OR(EN15="Rãnh xây",EN15="Rãnh bê tông"),INDEX(#REF!,MATCH(E15,#REF!,0)),0))</f>
        <v>#REF!</v>
      </c>
      <c r="EQ15" s="18">
        <v>37.499999999999815</v>
      </c>
      <c r="ER15" s="19">
        <v>1</v>
      </c>
      <c r="ES15" s="25">
        <f t="shared" si="162"/>
        <v>37</v>
      </c>
      <c r="ET15" s="1" t="e">
        <f>_xlfn.IFNA(IF(EN15="Cống tròn",INDEX(#REF!,MATCH(E15,#REF!,0)),IF(EN15="Cống hộp",INDEX(#REF!,MATCH(E15,#REF!,0)),EU15&amp;" ,"&amp;EV15)),0)</f>
        <v>#REF!</v>
      </c>
      <c r="EU15" s="16" t="s">
        <v>769</v>
      </c>
      <c r="EV15" s="16" t="s">
        <v>775</v>
      </c>
      <c r="EW15" s="16" t="e">
        <f>_xlfn.IFNA(INDEX(#REF!,MATCH(E15,#REF!,0)),0)</f>
        <v>#REF!</v>
      </c>
      <c r="EX15" s="16"/>
      <c r="EY15" s="18">
        <v>0</v>
      </c>
      <c r="EZ15" s="18">
        <v>0</v>
      </c>
      <c r="FA15" s="18">
        <v>0</v>
      </c>
      <c r="FB15" s="19">
        <v>0</v>
      </c>
      <c r="FC15" s="19">
        <v>0</v>
      </c>
      <c r="FD15" s="25">
        <f t="shared" si="13"/>
        <v>0</v>
      </c>
      <c r="FE15" s="25">
        <f t="shared" si="163"/>
        <v>0</v>
      </c>
      <c r="FF15" s="19">
        <v>0.14000000000000001</v>
      </c>
      <c r="FG15" s="19">
        <v>2</v>
      </c>
      <c r="FH15" s="19">
        <v>1.5</v>
      </c>
      <c r="FI15" s="25">
        <f t="shared" si="164"/>
        <v>1.78</v>
      </c>
      <c r="FJ15" s="19">
        <v>0</v>
      </c>
      <c r="FK15" s="19">
        <v>0</v>
      </c>
      <c r="FL15" s="19">
        <v>0.2</v>
      </c>
      <c r="FM15" s="19">
        <v>1.6</v>
      </c>
      <c r="FN15" s="19">
        <v>0</v>
      </c>
      <c r="FO15" s="25">
        <f t="shared" si="165"/>
        <v>1.98</v>
      </c>
      <c r="FP15" s="19">
        <v>1.4999999999999999E-2</v>
      </c>
      <c r="FQ15" s="19">
        <v>1</v>
      </c>
      <c r="FR15" s="25">
        <f t="shared" si="14"/>
        <v>36</v>
      </c>
      <c r="FS15" s="25">
        <f t="shared" si="15"/>
        <v>0.52500000000000002</v>
      </c>
      <c r="FT15" s="25">
        <f t="shared" si="16"/>
        <v>36.524999999999999</v>
      </c>
      <c r="FU15" s="25">
        <f t="shared" si="17"/>
        <v>-0.97499999999981668</v>
      </c>
      <c r="FV15" s="25" t="str">
        <f t="shared" si="166"/>
        <v>Thêm 01</v>
      </c>
      <c r="FW15" s="25">
        <f t="shared" si="167"/>
        <v>0.04</v>
      </c>
      <c r="FX15" s="1"/>
      <c r="FY15" s="1"/>
      <c r="FZ15" s="1"/>
      <c r="GA15" s="1"/>
      <c r="GB15" s="19">
        <v>0</v>
      </c>
      <c r="GC15" s="19">
        <v>0</v>
      </c>
      <c r="GD15" s="19">
        <v>0</v>
      </c>
      <c r="GE15" s="19">
        <v>0</v>
      </c>
      <c r="GF15" s="19">
        <v>0</v>
      </c>
      <c r="GG15" s="19">
        <v>0</v>
      </c>
      <c r="GH15" s="19">
        <v>0</v>
      </c>
      <c r="GI15" s="19">
        <v>0</v>
      </c>
      <c r="GJ15" s="19">
        <v>0</v>
      </c>
      <c r="GK15" s="19">
        <v>0</v>
      </c>
      <c r="GL15" s="25">
        <f t="shared" si="18"/>
        <v>0</v>
      </c>
      <c r="GM15" s="25">
        <f t="shared" si="168"/>
        <v>0</v>
      </c>
      <c r="GN15" s="19">
        <v>0</v>
      </c>
      <c r="GO15" s="19">
        <v>0</v>
      </c>
      <c r="GP15" s="19">
        <v>0</v>
      </c>
      <c r="GQ15" s="19">
        <v>0</v>
      </c>
      <c r="GR15" s="1" t="e">
        <f>_xlfn.IFNA(INDEX(#REF!,MATCH(E15,#REF!,0)),0)</f>
        <v>#REF!</v>
      </c>
      <c r="GS15" s="1"/>
      <c r="GT15" s="19">
        <v>0</v>
      </c>
      <c r="GU15" s="19">
        <v>0</v>
      </c>
      <c r="GV15" s="19">
        <v>0</v>
      </c>
      <c r="GW15" s="19">
        <v>0</v>
      </c>
      <c r="GX15" s="25">
        <f t="shared" si="19"/>
        <v>0</v>
      </c>
      <c r="GY15" s="25">
        <f t="shared" si="20"/>
        <v>0</v>
      </c>
      <c r="GZ15" s="25">
        <f t="shared" si="169"/>
        <v>0</v>
      </c>
      <c r="HA15" s="1" t="e" cm="1">
        <f t="array" ref="HA15">INDEX(#REF!,MATCH(EJ15&amp;EK15&amp;HD15&amp;HE15&amp;HF15,#REF!&amp;#REF!&amp;#REF!&amp;#REF!&amp;#REF!,0))</f>
        <v>#REF!</v>
      </c>
      <c r="HB15" s="1"/>
      <c r="HC15" s="25">
        <f t="shared" si="170"/>
        <v>0</v>
      </c>
      <c r="HD15" s="19">
        <v>0</v>
      </c>
      <c r="HE15" s="19">
        <v>0</v>
      </c>
      <c r="HF15" s="19">
        <v>0</v>
      </c>
      <c r="HG15" s="1" t="e" cm="1">
        <f t="array" ref="HG15">INDEX(#REF!,MATCH(EJ15&amp;EK15&amp;HJ15&amp;HK15&amp;HL15,#REF!&amp;#REF!&amp;#REF!&amp;#REF!&amp;#REF!,0))</f>
        <v>#REF!</v>
      </c>
      <c r="HH15" s="1"/>
      <c r="HI15" s="25">
        <f t="shared" si="171"/>
        <v>0</v>
      </c>
      <c r="HJ15" s="25">
        <f t="shared" si="172"/>
        <v>0</v>
      </c>
      <c r="HK15" s="19">
        <v>0</v>
      </c>
      <c r="HL15" s="19">
        <v>0</v>
      </c>
      <c r="HM15" s="19">
        <v>0.01</v>
      </c>
      <c r="HN15" s="19">
        <v>1</v>
      </c>
      <c r="HO15" s="25">
        <f t="shared" si="173"/>
        <v>0</v>
      </c>
      <c r="HP15" s="25">
        <f t="shared" si="174"/>
        <v>0</v>
      </c>
      <c r="HQ15" s="25">
        <f t="shared" si="175"/>
        <v>0</v>
      </c>
      <c r="HR15" s="25">
        <f t="shared" si="176"/>
        <v>0</v>
      </c>
      <c r="HS15" s="25">
        <f t="shared" si="177"/>
        <v>0</v>
      </c>
      <c r="HT15" s="19">
        <v>0</v>
      </c>
      <c r="HU15" s="19">
        <v>0</v>
      </c>
      <c r="HV15" s="19">
        <v>0</v>
      </c>
      <c r="HW15" s="25">
        <f t="shared" si="178"/>
        <v>0</v>
      </c>
      <c r="HX15" s="19">
        <v>0</v>
      </c>
      <c r="HY15" s="19">
        <v>0</v>
      </c>
      <c r="HZ15" s="21">
        <v>26.9</v>
      </c>
      <c r="IA15" s="20">
        <f>ROUND(IF(EN15="Cống tròn",IF(EN15="Cống tròn",IF(EU15="Không có móng",IQ15-FF15,IF(EU15="Đế",IP15-FN15,IF(OR(EU15="Móng bê tông",EU15="Móng bê tông kết hợp đế"),II15-FJ15,0))),0),IF(EN15="Cống hộp",IF(AND(EN15="Cống hộp",EU15="Không có móng"),IQ15-GF15,IF(AND(EN15="Cống hộp",EU15="Móng bê tông"),IJ15-GB15,0)),IF(OR(EN15="Rãnh xây",EN15="Rãnh bê tông"),IF(OR(EN15="Rãnh xây",EN15="Rãnh bê tông"),IK15-GB15,0),IF(EN15="Ống nhựa",IF(AND(EN15="Ống nhựa",EU15="Không đắp cát"),IQ15-HT15,IF(AND(EN15="Ống nhựa",EU15="Đắp cát"),IH15-HX15,0)),IF(EN15="Rãnh thang",IF(EN15="Rãnh thang",IF(EU15="Móng bê tông",#REF!-#REF!,IQ15),0),0))))),2)</f>
        <v>24.76</v>
      </c>
      <c r="IB15" s="20">
        <f t="shared" si="179"/>
        <v>2.139999999999997</v>
      </c>
      <c r="IC15" s="20">
        <f t="shared" si="21"/>
        <v>24.76</v>
      </c>
      <c r="ID15" s="20">
        <f t="shared" si="22"/>
        <v>0</v>
      </c>
      <c r="IE15" s="20">
        <f t="shared" si="23"/>
        <v>0</v>
      </c>
      <c r="IF15" s="20">
        <f t="shared" si="24"/>
        <v>0</v>
      </c>
      <c r="IG15" s="20">
        <f>IF(EN15="Rãnh thang",IF(AND(EN15="Rãnh thang",EU15="Móng bê tông"),IQ15-#REF!,0),IF(EN15="Ống nhựa",IF(AND(EN15="Ống nhựa",EU15="Đắp cát"),IQ15-HT15,0),IF(EN15="Cống tròn",IF(EN15="Cống tròn",IF(OR(EU15="Móng bê tông",EU15="Móng bê tông kết hợp đế"),IM15-FL15,0),0),IF(EN15="Cống hộp",IF(AND(EN15="Cống hộp",EU15="Móng bê tông"),IN15-GD15,0),IF(OR(EN15="Rãnh xây",EN15="Rãnh bê tông"),IF(AND(EN15="Rãnh xây",EU15="Móng bê tông"),IO15-GD15,IF(AND(EN15="Rãnh bê tông",EU15="Móng bê tông"),IO15-GD15,0)),0)))))</f>
        <v>24.76</v>
      </c>
      <c r="IH15" s="20">
        <f t="shared" si="25"/>
        <v>0</v>
      </c>
      <c r="II15" s="20">
        <f t="shared" si="26"/>
        <v>24.76</v>
      </c>
      <c r="IJ15" s="20">
        <f t="shared" si="27"/>
        <v>0</v>
      </c>
      <c r="IK15" s="20">
        <f t="shared" si="28"/>
        <v>0</v>
      </c>
      <c r="IL15" s="20">
        <f t="shared" si="29"/>
        <v>24.96</v>
      </c>
      <c r="IM15" s="20">
        <f t="shared" si="30"/>
        <v>24.96</v>
      </c>
      <c r="IN15" s="20">
        <f t="shared" si="31"/>
        <v>0</v>
      </c>
      <c r="IO15" s="20">
        <f t="shared" si="32"/>
        <v>0</v>
      </c>
      <c r="IP15" s="20">
        <f t="shared" si="33"/>
        <v>0</v>
      </c>
      <c r="IQ15" s="18">
        <v>25.1</v>
      </c>
      <c r="IR15" s="25">
        <f t="shared" si="180"/>
        <v>0</v>
      </c>
      <c r="IS15" s="25">
        <f t="shared" si="34"/>
        <v>0</v>
      </c>
      <c r="IT15" s="25">
        <f t="shared" si="35"/>
        <v>0</v>
      </c>
      <c r="IU15" s="25">
        <f>ROUND(IF(EN15="Cống tròn",IF(EN15="Cống tròn",IV15+FF15,0),IF(EN15="Cống hộp",IF(EN15="Cống hộp",IV15+GP15,0),IF(OR(EN15="Rãnh xây",EN15="Rãnh bê tông"),IF(OR(EN15="Rãnh xây",EN15="Rãnh bê tông"),IV15+GP15,0),IF(EN15="ống nhựa",IF(EN15="Ống nhựa",IV15+HT15,0),IF(EN15="Rãnh thang",IF(EN15="Rãnh thang",IQ15+#REF!,0),0))))),2)</f>
        <v>26.46</v>
      </c>
      <c r="IV15" s="19">
        <v>26.32</v>
      </c>
      <c r="IW15" s="25">
        <f t="shared" si="36"/>
        <v>26.46</v>
      </c>
      <c r="IX15" s="25">
        <f t="shared" si="37"/>
        <v>0</v>
      </c>
      <c r="IY15" s="25">
        <f t="shared" si="38"/>
        <v>0</v>
      </c>
      <c r="IZ15" s="25">
        <f t="shared" si="39"/>
        <v>0</v>
      </c>
      <c r="JA15" s="25">
        <f t="shared" si="40"/>
        <v>0</v>
      </c>
      <c r="JB15" s="21">
        <v>26.63</v>
      </c>
      <c r="JC15" s="20">
        <f>ROUND(IF(EN15="Cống tròn",IF(EN15="Cống tròn",IF(EU15="Không có móng",JS15-FF15,IF(EU15="Đế",JR15-FN15,IF(OR(EU15="Móng bê tông",EU15="Móng bê tông kết hợp đế"),JK15-FJ15,0))),0),IF(EN15="Cống hộp",IF(AND(EN15="Cống hộp",EU15="Không có móng"),JS15-GF15,IF(AND(EN15="Cống hộp",EU15="Móng bê tông"),JL15-GB15,0)),IF(OR(EN15="Rãnh xây",EN15="Rãnh bê tông"),IF(OR(EN15="Rãnh xây",EN15="Rãnh bê tông"),JM15-GB15,0),IF(EN15="Ống nhựa",IF(AND(EN15="Ống nhựa",EU15="Không đắp cát"),JS15-HT15,IF(AND(EN15="Ống nhựa",EU15="Đắp cát"),JJ15-HX15,0)),IF(EN15="Rãnh thang",IF(EN15="Rãnh thang",IF(EU15="Móng bê tông",#REF!-#REF!,JS15),0),0))))),2)</f>
        <v>24.48</v>
      </c>
      <c r="JD15" s="20">
        <f t="shared" si="181"/>
        <v>2.1499999999999986</v>
      </c>
      <c r="JE15" s="20">
        <f t="shared" si="41"/>
        <v>24.48</v>
      </c>
      <c r="JF15" s="20">
        <f t="shared" si="42"/>
        <v>0</v>
      </c>
      <c r="JG15" s="20">
        <f t="shared" si="43"/>
        <v>0</v>
      </c>
      <c r="JH15" s="20">
        <f t="shared" si="44"/>
        <v>0</v>
      </c>
      <c r="JI15" s="20">
        <f>IF(EN15="Rãnh thang",IF(AND(EN15="Rãnh thang",EU15="Móng bê tông"),JS15-#REF!,0),IF(EN15="Ống nhựa",IF(AND(EN15="Ống nhựa",EU15="Đắp cát"),JS15-HT15,0),IF(EN15="Cống tròn",IF(EN15="Cống tròn",IF(OR(EU15="Móng bê tông",EU15="Móng bê tông kết hợp đế"),JO15-FL15,0),0),IF(EN15="Cống hộp",IF(AND(EN15="Cống hộp",EU15="Móng bê tông"),JP15-GD15,0),IF(OR(EN15="Rãnh xây",EN15="Rãnh bê tông"),IF(AND(EN15="Rãnh xây",EU15="Móng bê tông"),JQ15-GD15,IF(AND(EN15="Rãnh bê tông",EU15="Móng bê tông"),JQ15-GD15,0)),0)))))</f>
        <v>24.48</v>
      </c>
      <c r="JJ15" s="20">
        <f t="shared" si="45"/>
        <v>0</v>
      </c>
      <c r="JK15" s="20">
        <f t="shared" si="46"/>
        <v>24.48</v>
      </c>
      <c r="JL15" s="20">
        <f t="shared" si="47"/>
        <v>0</v>
      </c>
      <c r="JM15" s="20">
        <f t="shared" si="48"/>
        <v>0</v>
      </c>
      <c r="JN15" s="20">
        <f t="shared" si="49"/>
        <v>24.68</v>
      </c>
      <c r="JO15" s="20">
        <f t="shared" si="50"/>
        <v>24.68</v>
      </c>
      <c r="JP15" s="20">
        <f t="shared" si="51"/>
        <v>0</v>
      </c>
      <c r="JQ15" s="20">
        <f t="shared" si="52"/>
        <v>0</v>
      </c>
      <c r="JR15" s="20">
        <f t="shared" si="53"/>
        <v>0</v>
      </c>
      <c r="JS15" s="26">
        <v>24.82</v>
      </c>
      <c r="JT15" s="25">
        <f t="shared" si="182"/>
        <v>0</v>
      </c>
      <c r="JU15" s="25">
        <f t="shared" si="54"/>
        <v>0</v>
      </c>
      <c r="JV15" s="25">
        <f t="shared" si="55"/>
        <v>0</v>
      </c>
      <c r="JW15" s="25">
        <f>ROUND(IF(EN15="Cống tròn",IF(EN15="Cống tròn",JX15+FF15,0),IF(EN15="Cống hộp",IF(EN15="Cống hộp",JX15+GP15,0),IF(OR(EN15="Rãnh xây",EN15="Rãnh bê tông"),IF(OR(EN15="Rãnh xây",EN15="Rãnh bê tông"),JX15+GP15,0),IF(EN15="ống nhựa",IF(EN15="Ống nhựa",JX15+HT15,0),IF(EN15="Rãnh thang",IF(EN15="Rãnh thang",JS15+#REF!,0),0))))),2)</f>
        <v>26.46</v>
      </c>
      <c r="JX15" s="27">
        <v>26.32</v>
      </c>
      <c r="JY15" s="25">
        <f t="shared" si="56"/>
        <v>26.46</v>
      </c>
      <c r="JZ15" s="25">
        <f t="shared" si="57"/>
        <v>0</v>
      </c>
      <c r="KA15" s="25">
        <f t="shared" si="58"/>
        <v>0</v>
      </c>
      <c r="KB15" s="25">
        <f t="shared" si="59"/>
        <v>0</v>
      </c>
      <c r="KC15" s="25">
        <f t="shared" si="60"/>
        <v>0</v>
      </c>
      <c r="KD15" s="28" t="s">
        <v>98</v>
      </c>
      <c r="KE15" s="27">
        <v>0</v>
      </c>
      <c r="KF15" s="25">
        <f t="shared" si="61"/>
        <v>2.139999999999997</v>
      </c>
      <c r="KG15" s="25">
        <f t="shared" si="183"/>
        <v>2.139999999999997</v>
      </c>
      <c r="KH15" s="27">
        <v>0</v>
      </c>
      <c r="KI15" s="25">
        <f t="shared" si="62"/>
        <v>2.1499999999999986</v>
      </c>
      <c r="KJ15" s="25">
        <f t="shared" si="184"/>
        <v>2.1499999999999986</v>
      </c>
      <c r="KK15" s="25">
        <f t="shared" si="63"/>
        <v>0</v>
      </c>
      <c r="KL15" s="25">
        <f t="shared" si="64"/>
        <v>0</v>
      </c>
      <c r="KM15" s="25">
        <f t="shared" si="185"/>
        <v>0</v>
      </c>
      <c r="KN15" s="25">
        <f t="shared" si="65"/>
        <v>0</v>
      </c>
      <c r="KO15" s="25">
        <f t="shared" si="66"/>
        <v>0</v>
      </c>
      <c r="KP15" s="25">
        <f t="shared" si="186"/>
        <v>0</v>
      </c>
      <c r="KQ15" s="25">
        <f t="shared" si="67"/>
        <v>0.2</v>
      </c>
      <c r="KR15" s="25">
        <f t="shared" si="68"/>
        <v>0.2</v>
      </c>
      <c r="KS15" s="25">
        <f t="shared" si="187"/>
        <v>0.2</v>
      </c>
      <c r="KT15" s="25">
        <f t="shared" si="69"/>
        <v>0</v>
      </c>
      <c r="KU15" s="25">
        <f t="shared" si="70"/>
        <v>0</v>
      </c>
      <c r="KV15" s="25">
        <f t="shared" si="188"/>
        <v>0</v>
      </c>
      <c r="KW15" s="25">
        <f t="shared" si="71"/>
        <v>0</v>
      </c>
      <c r="KX15" s="25">
        <f t="shared" si="72"/>
        <v>0</v>
      </c>
      <c r="KY15" s="25">
        <f t="shared" si="189"/>
        <v>0</v>
      </c>
      <c r="KZ15" s="25">
        <f t="shared" si="73"/>
        <v>0</v>
      </c>
      <c r="LA15" s="25">
        <f t="shared" si="74"/>
        <v>0</v>
      </c>
      <c r="LB15" s="25">
        <f t="shared" si="190"/>
        <v>0</v>
      </c>
      <c r="LC15" s="25">
        <f t="shared" si="75"/>
        <v>1.98</v>
      </c>
      <c r="LD15" s="25">
        <f t="shared" si="76"/>
        <v>1.98</v>
      </c>
      <c r="LE15" s="25">
        <f t="shared" si="191"/>
        <v>1.98</v>
      </c>
      <c r="LF15" s="25">
        <f t="shared" si="77"/>
        <v>0</v>
      </c>
      <c r="LG15" s="25">
        <f t="shared" si="78"/>
        <v>0</v>
      </c>
      <c r="LH15" s="25">
        <f t="shared" si="192"/>
        <v>0</v>
      </c>
      <c r="LI15" s="25">
        <f t="shared" si="79"/>
        <v>0</v>
      </c>
      <c r="LJ15" s="25">
        <f t="shared" si="80"/>
        <v>0</v>
      </c>
      <c r="LK15" s="25">
        <f t="shared" si="193"/>
        <v>0</v>
      </c>
      <c r="LL15" s="25">
        <f t="shared" si="81"/>
        <v>0</v>
      </c>
      <c r="LM15" s="25">
        <f t="shared" si="82"/>
        <v>0</v>
      </c>
      <c r="LN15" s="25">
        <f t="shared" si="194"/>
        <v>0</v>
      </c>
      <c r="LO15" s="25">
        <f t="shared" si="83"/>
        <v>0</v>
      </c>
      <c r="LP15" s="25">
        <f t="shared" si="84"/>
        <v>0</v>
      </c>
      <c r="LQ15" s="25">
        <f t="shared" si="195"/>
        <v>0</v>
      </c>
      <c r="LR15" s="25">
        <f t="shared" si="85"/>
        <v>0</v>
      </c>
      <c r="LS15" s="25">
        <f t="shared" si="86"/>
        <v>0</v>
      </c>
      <c r="LT15" s="25">
        <f t="shared" si="196"/>
        <v>0</v>
      </c>
      <c r="LU15" s="25">
        <f t="shared" si="87"/>
        <v>0</v>
      </c>
      <c r="LV15" s="25">
        <f t="shared" si="88"/>
        <v>0</v>
      </c>
      <c r="LW15" s="25">
        <f t="shared" si="197"/>
        <v>0</v>
      </c>
      <c r="LX15" s="25">
        <f t="shared" si="89"/>
        <v>0</v>
      </c>
      <c r="LY15" s="25">
        <f t="shared" si="90"/>
        <v>0</v>
      </c>
      <c r="LZ15" s="25">
        <f t="shared" si="198"/>
        <v>0</v>
      </c>
      <c r="MA15" s="25">
        <f t="shared" si="91"/>
        <v>0</v>
      </c>
      <c r="MB15" s="25">
        <f t="shared" si="92"/>
        <v>0</v>
      </c>
      <c r="MC15" s="25">
        <f t="shared" si="199"/>
        <v>0</v>
      </c>
      <c r="MD15" s="25">
        <f t="shared" si="93"/>
        <v>0</v>
      </c>
      <c r="ME15" s="25">
        <f t="shared" si="94"/>
        <v>0</v>
      </c>
      <c r="MF15" s="25">
        <f t="shared" si="200"/>
        <v>0</v>
      </c>
      <c r="MG15" s="25">
        <f t="shared" si="95"/>
        <v>0</v>
      </c>
      <c r="MH15" s="25">
        <f t="shared" si="96"/>
        <v>0</v>
      </c>
      <c r="MI15" s="25">
        <f t="shared" si="201"/>
        <v>0</v>
      </c>
      <c r="MJ15" s="25">
        <f t="shared" si="97"/>
        <v>0</v>
      </c>
      <c r="MK15" s="25">
        <f t="shared" si="98"/>
        <v>0</v>
      </c>
      <c r="ML15" s="25">
        <f t="shared" si="202"/>
        <v>0</v>
      </c>
      <c r="MM15" s="25">
        <f t="shared" si="99"/>
        <v>0</v>
      </c>
      <c r="MN15" s="25">
        <f t="shared" si="100"/>
        <v>0</v>
      </c>
      <c r="MO15" s="25">
        <f t="shared" si="203"/>
        <v>0</v>
      </c>
      <c r="MP15" s="25">
        <f t="shared" si="101"/>
        <v>0</v>
      </c>
      <c r="MQ15" s="25">
        <f t="shared" si="102"/>
        <v>0</v>
      </c>
      <c r="MR15" s="25">
        <f t="shared" si="204"/>
        <v>0</v>
      </c>
      <c r="MS15" s="29">
        <v>1.98</v>
      </c>
      <c r="MT15" s="29">
        <v>0</v>
      </c>
      <c r="MU15" s="29">
        <v>1</v>
      </c>
      <c r="MV15" s="29">
        <v>1</v>
      </c>
      <c r="MW15" s="25">
        <f t="shared" si="103"/>
        <v>1.98</v>
      </c>
      <c r="MX15" s="25">
        <f t="shared" si="104"/>
        <v>4.24</v>
      </c>
      <c r="MY15" s="25">
        <f t="shared" si="105"/>
        <v>0</v>
      </c>
      <c r="MZ15" s="25">
        <f t="shared" si="106"/>
        <v>0</v>
      </c>
      <c r="NA15" s="25">
        <f t="shared" si="107"/>
        <v>1.98</v>
      </c>
      <c r="NB15" s="25">
        <f t="shared" si="108"/>
        <v>4.26</v>
      </c>
      <c r="NC15" s="25">
        <f t="shared" si="109"/>
        <v>0</v>
      </c>
      <c r="ND15" s="25">
        <f t="shared" si="110"/>
        <v>0</v>
      </c>
      <c r="NE15" s="25">
        <f t="shared" si="205"/>
        <v>1.98</v>
      </c>
      <c r="NF15" s="25">
        <f t="shared" si="111"/>
        <v>4.25</v>
      </c>
      <c r="NG15" s="25">
        <f t="shared" si="111"/>
        <v>0</v>
      </c>
      <c r="NH15" s="25">
        <f t="shared" si="111"/>
        <v>0</v>
      </c>
      <c r="NI15" s="25">
        <f t="shared" si="112"/>
        <v>159.37</v>
      </c>
      <c r="NJ15" s="25">
        <f t="shared" si="113"/>
        <v>0</v>
      </c>
      <c r="NK15" s="25">
        <f t="shared" si="114"/>
        <v>159.37</v>
      </c>
      <c r="NL15" s="25">
        <f t="shared" si="115"/>
        <v>127.41</v>
      </c>
      <c r="NM15" s="25">
        <f t="shared" si="116"/>
        <v>0</v>
      </c>
      <c r="NN15" s="25">
        <f t="shared" si="206"/>
        <v>127.41</v>
      </c>
      <c r="NO15" s="25">
        <f t="shared" si="117"/>
        <v>0</v>
      </c>
      <c r="NP15" s="25">
        <f t="shared" si="118"/>
        <v>0</v>
      </c>
      <c r="NQ15" s="25">
        <f t="shared" si="207"/>
        <v>0</v>
      </c>
      <c r="NR15" s="25">
        <f t="shared" si="119"/>
        <v>0</v>
      </c>
      <c r="NS15" s="25">
        <f t="shared" si="120"/>
        <v>0</v>
      </c>
      <c r="NT15" s="25">
        <f t="shared" si="208"/>
        <v>0</v>
      </c>
      <c r="NU15" s="25">
        <f t="shared" si="121"/>
        <v>0</v>
      </c>
      <c r="NV15" s="25">
        <f t="shared" si="122"/>
        <v>0</v>
      </c>
      <c r="NW15" s="25">
        <f t="shared" si="209"/>
        <v>0</v>
      </c>
      <c r="NX15" s="25">
        <f t="shared" si="210"/>
        <v>127.41</v>
      </c>
      <c r="NY15" s="25">
        <f t="shared" si="210"/>
        <v>0</v>
      </c>
      <c r="NZ15" s="25">
        <f t="shared" si="211"/>
        <v>127.41</v>
      </c>
      <c r="OA15" s="25">
        <f t="shared" si="212"/>
        <v>31.96</v>
      </c>
      <c r="OB15" s="25">
        <f t="shared" si="212"/>
        <v>0</v>
      </c>
      <c r="OC15" s="25">
        <f t="shared" si="213"/>
        <v>31.96</v>
      </c>
      <c r="OD15" s="25">
        <f t="shared" si="214"/>
        <v>127.41</v>
      </c>
      <c r="OE15" s="25">
        <f t="shared" si="123"/>
        <v>0</v>
      </c>
      <c r="OF15" s="25">
        <f t="shared" si="123"/>
        <v>127.41</v>
      </c>
      <c r="OG15" s="25">
        <f t="shared" si="124"/>
        <v>0</v>
      </c>
      <c r="OH15" s="25">
        <f t="shared" si="125"/>
        <v>0</v>
      </c>
      <c r="OI15" s="25">
        <f t="shared" si="126"/>
        <v>0</v>
      </c>
      <c r="OJ15" s="25">
        <f t="shared" si="127"/>
        <v>0</v>
      </c>
      <c r="OK15" s="25">
        <f t="shared" si="128"/>
        <v>0</v>
      </c>
      <c r="OL15" s="25">
        <f t="shared" si="129"/>
        <v>0</v>
      </c>
      <c r="OM15" s="25">
        <f t="shared" si="215"/>
        <v>0</v>
      </c>
      <c r="ON15" s="25">
        <f t="shared" si="215"/>
        <v>0</v>
      </c>
      <c r="OO15" s="25">
        <f t="shared" si="215"/>
        <v>0</v>
      </c>
      <c r="OP15" s="25">
        <f t="shared" si="130"/>
        <v>0</v>
      </c>
      <c r="OQ15" s="25">
        <f t="shared" si="131"/>
        <v>0</v>
      </c>
      <c r="OR15" s="25">
        <f t="shared" si="216"/>
        <v>0</v>
      </c>
      <c r="OS15" s="19">
        <v>536688.87</v>
      </c>
      <c r="OT15" s="19">
        <v>2371326.09</v>
      </c>
    </row>
    <row r="16" spans="1:410" ht="33" customHeight="1" x14ac:dyDescent="0.25">
      <c r="A16" s="18">
        <v>13</v>
      </c>
      <c r="B16" s="18" t="s">
        <v>763</v>
      </c>
      <c r="C16" s="18">
        <v>1868.16</v>
      </c>
      <c r="D16" s="16" t="e">
        <f>_xlfn.IFNA(INDEX(#REF!,MATCH(E16,#REF!,0)),0)</f>
        <v>#REF!</v>
      </c>
      <c r="E16" s="18" t="s">
        <v>787</v>
      </c>
      <c r="F16" s="16" t="s">
        <v>765</v>
      </c>
      <c r="G16" s="16" t="s">
        <v>766</v>
      </c>
      <c r="H16" s="16" t="s">
        <v>767</v>
      </c>
      <c r="I16" s="16" t="s">
        <v>768</v>
      </c>
      <c r="J16" s="16" t="s">
        <v>769</v>
      </c>
      <c r="K16" s="16" t="s">
        <v>770</v>
      </c>
      <c r="L16" s="16" t="s">
        <v>771</v>
      </c>
      <c r="M16" s="18">
        <v>1.64</v>
      </c>
      <c r="N16" s="18">
        <v>2.44</v>
      </c>
      <c r="O16" s="19">
        <v>2.04</v>
      </c>
      <c r="P16" s="19">
        <v>2.84</v>
      </c>
      <c r="Q16" s="19">
        <v>0.1</v>
      </c>
      <c r="R16" s="19">
        <v>1.8399999999999999</v>
      </c>
      <c r="S16" s="19">
        <v>2.64</v>
      </c>
      <c r="T16" s="18">
        <v>0.2</v>
      </c>
      <c r="U16" s="18">
        <v>0</v>
      </c>
      <c r="V16" s="18">
        <v>0</v>
      </c>
      <c r="W16" s="18">
        <v>0</v>
      </c>
      <c r="X16" s="18">
        <v>1.64</v>
      </c>
      <c r="Y16" s="18">
        <v>2.4</v>
      </c>
      <c r="Z16" s="20">
        <f t="shared" si="132"/>
        <v>2.7</v>
      </c>
      <c r="AA16" s="18">
        <v>0.22</v>
      </c>
      <c r="AB16" s="18">
        <v>0</v>
      </c>
      <c r="AC16" s="18">
        <v>0</v>
      </c>
      <c r="AD16" s="18">
        <v>0</v>
      </c>
      <c r="AE16" s="18">
        <v>0</v>
      </c>
      <c r="AF16" s="18">
        <v>0</v>
      </c>
      <c r="AG16" s="19">
        <v>1.2</v>
      </c>
      <c r="AH16" s="19">
        <v>2</v>
      </c>
      <c r="AI16" s="20">
        <f t="shared" si="133"/>
        <v>2.85</v>
      </c>
      <c r="AJ16" s="19">
        <v>0</v>
      </c>
      <c r="AK16" s="19">
        <v>0</v>
      </c>
      <c r="AL16" s="20">
        <f t="shared" si="134"/>
        <v>0</v>
      </c>
      <c r="AM16" s="18">
        <v>1.64</v>
      </c>
      <c r="AN16" s="18">
        <v>2</v>
      </c>
      <c r="AO16" s="18">
        <v>0.15</v>
      </c>
      <c r="AP16" s="18">
        <v>0.22</v>
      </c>
      <c r="AQ16" s="18">
        <v>1.64</v>
      </c>
      <c r="AR16" s="18">
        <v>2.2200000000000002</v>
      </c>
      <c r="AS16" s="18">
        <v>0.12</v>
      </c>
      <c r="AT16" s="18">
        <v>0.11</v>
      </c>
      <c r="AU16" s="18">
        <v>0</v>
      </c>
      <c r="AV16" s="18">
        <v>1</v>
      </c>
      <c r="AW16" s="18">
        <v>0</v>
      </c>
      <c r="AX16" s="18">
        <v>0</v>
      </c>
      <c r="AY16" s="18">
        <v>0</v>
      </c>
      <c r="AZ16" s="18">
        <v>0</v>
      </c>
      <c r="BA16" s="18">
        <v>2</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6" t="e">
        <f>_xlfn.IFNA(IF(RIGHT(D16,2)="=G",0,INDEX(#REF!,MATCH(E16,#REF!,0))),0)</f>
        <v>#REF!</v>
      </c>
      <c r="CB16" s="16" t="s">
        <v>776</v>
      </c>
      <c r="CC16" s="18">
        <v>0</v>
      </c>
      <c r="CD16" s="18">
        <v>0</v>
      </c>
      <c r="CE16" s="18">
        <v>1.4</v>
      </c>
      <c r="CF16" s="18">
        <v>0.73</v>
      </c>
      <c r="CG16" s="18">
        <v>0.12</v>
      </c>
      <c r="CH16" s="18">
        <v>3</v>
      </c>
      <c r="CI16" s="16" t="s">
        <v>98</v>
      </c>
      <c r="CJ16" s="18">
        <v>0</v>
      </c>
      <c r="CK16" s="20">
        <f t="shared" si="135"/>
        <v>2.41</v>
      </c>
      <c r="CL16" s="20">
        <f t="shared" si="136"/>
        <v>2.41</v>
      </c>
      <c r="CM16" s="18">
        <v>20.95</v>
      </c>
      <c r="CN16" s="21">
        <v>27.47</v>
      </c>
      <c r="CO16" s="18">
        <v>26.631</v>
      </c>
      <c r="CP16" s="22">
        <f t="shared" si="0"/>
        <v>26.63</v>
      </c>
      <c r="CQ16" s="22">
        <f t="shared" si="1"/>
        <v>24.22</v>
      </c>
      <c r="CR16" s="22">
        <f t="shared" si="137"/>
        <v>2.41</v>
      </c>
      <c r="CS16" s="22">
        <f t="shared" si="138"/>
        <v>24.32</v>
      </c>
      <c r="CT16" s="22">
        <f t="shared" si="2"/>
        <v>24.52</v>
      </c>
      <c r="CU16" s="23">
        <v>24.52</v>
      </c>
      <c r="CV16" s="22">
        <f t="shared" si="139"/>
        <v>2.7</v>
      </c>
      <c r="CW16" s="22">
        <f t="shared" si="3"/>
        <v>0</v>
      </c>
      <c r="CX16" s="22">
        <f t="shared" si="4"/>
        <v>0</v>
      </c>
      <c r="CY16" s="22">
        <f t="shared" si="5"/>
        <v>27.2</v>
      </c>
      <c r="CZ16" s="22">
        <f t="shared" si="6"/>
        <v>27.35</v>
      </c>
      <c r="DA16" s="24">
        <v>27.47</v>
      </c>
      <c r="DB16" s="20">
        <f t="shared" si="140"/>
        <v>3.25</v>
      </c>
      <c r="DC16" s="20">
        <f t="shared" si="141"/>
        <v>0.84</v>
      </c>
      <c r="DD16" s="20">
        <f t="shared" si="142"/>
        <v>2.41</v>
      </c>
      <c r="DE16" s="20">
        <f t="shared" si="7"/>
        <v>0.1</v>
      </c>
      <c r="DF16" s="20">
        <f t="shared" si="8"/>
        <v>0.2</v>
      </c>
      <c r="DG16" s="20">
        <f t="shared" si="9"/>
        <v>2.11</v>
      </c>
      <c r="DH16" s="20">
        <f t="shared" si="10"/>
        <v>0</v>
      </c>
      <c r="DI16" s="20">
        <f t="shared" si="11"/>
        <v>0</v>
      </c>
      <c r="DJ16" s="20">
        <f t="shared" si="12"/>
        <v>0</v>
      </c>
      <c r="DK16" s="20">
        <f t="shared" si="143"/>
        <v>2.41</v>
      </c>
      <c r="DL16" s="20">
        <f t="shared" si="144"/>
        <v>0</v>
      </c>
      <c r="DM16" s="20">
        <f t="shared" si="145"/>
        <v>0</v>
      </c>
      <c r="DN16" s="20">
        <f t="shared" si="146"/>
        <v>0</v>
      </c>
      <c r="DO16" s="18">
        <v>3.04</v>
      </c>
      <c r="DP16" s="18">
        <v>0</v>
      </c>
      <c r="DQ16" s="18">
        <v>1</v>
      </c>
      <c r="DR16" s="18">
        <v>1</v>
      </c>
      <c r="DS16" s="25">
        <f t="shared" si="147"/>
        <v>3.04</v>
      </c>
      <c r="DT16" s="25">
        <f t="shared" si="148"/>
        <v>0</v>
      </c>
      <c r="DU16" s="25">
        <f t="shared" si="149"/>
        <v>7.33</v>
      </c>
      <c r="DV16" s="25">
        <f t="shared" si="150"/>
        <v>0</v>
      </c>
      <c r="DW16" s="25">
        <f t="shared" si="151"/>
        <v>7.33</v>
      </c>
      <c r="DX16" s="25">
        <f t="shared" si="152"/>
        <v>14.95</v>
      </c>
      <c r="DY16" s="25">
        <f t="shared" si="153"/>
        <v>0</v>
      </c>
      <c r="DZ16" s="25">
        <f t="shared" si="154"/>
        <v>14.95</v>
      </c>
      <c r="EA16" s="25">
        <f t="shared" si="155"/>
        <v>9.99</v>
      </c>
      <c r="EB16" s="25">
        <f t="shared" si="156"/>
        <v>0</v>
      </c>
      <c r="EC16" s="25">
        <f t="shared" si="157"/>
        <v>9.99</v>
      </c>
      <c r="ED16" s="25">
        <f t="shared" si="158"/>
        <v>4.96</v>
      </c>
      <c r="EE16" s="25">
        <f t="shared" si="158"/>
        <v>0</v>
      </c>
      <c r="EF16" s="25">
        <f t="shared" si="159"/>
        <v>4.96</v>
      </c>
      <c r="EG16" s="25">
        <f t="shared" si="160"/>
        <v>9.99</v>
      </c>
      <c r="EH16" s="25">
        <f t="shared" si="160"/>
        <v>0</v>
      </c>
      <c r="EI16" s="25">
        <f t="shared" si="161"/>
        <v>9.99</v>
      </c>
      <c r="EJ16" s="18">
        <v>1868.16</v>
      </c>
      <c r="EK16" s="18">
        <v>1829.46</v>
      </c>
      <c r="EL16" s="18" t="s">
        <v>787</v>
      </c>
      <c r="EM16" s="18" t="s">
        <v>788</v>
      </c>
      <c r="EN16" s="16" t="s">
        <v>774</v>
      </c>
      <c r="EO16" s="16" t="s">
        <v>131</v>
      </c>
      <c r="EP16" s="16" t="e">
        <f>IF(OR(EN16="Cống tròn",EN16="Cống hộp",EN16="Ống nhựa"),INDEX(#REF!,MATCH(E16,#REF!,0)),IF(OR(EN16="Rãnh xây",EN16="Rãnh bê tông"),INDEX(#REF!,MATCH(E16,#REF!,0)),0))</f>
        <v>#REF!</v>
      </c>
      <c r="EQ16" s="18">
        <v>37.500000000000043</v>
      </c>
      <c r="ER16" s="19">
        <v>1</v>
      </c>
      <c r="ES16" s="25">
        <f t="shared" si="162"/>
        <v>37</v>
      </c>
      <c r="ET16" s="1" t="e">
        <f>_xlfn.IFNA(IF(EN16="Cống tròn",INDEX(#REF!,MATCH(E16,#REF!,0)),IF(EN16="Cống hộp",INDEX(#REF!,MATCH(E16,#REF!,0)),EU16&amp;" ,"&amp;EV16)),0)</f>
        <v>#REF!</v>
      </c>
      <c r="EU16" s="16" t="s">
        <v>769</v>
      </c>
      <c r="EV16" s="16" t="s">
        <v>775</v>
      </c>
      <c r="EW16" s="16" t="e">
        <f>_xlfn.IFNA(INDEX(#REF!,MATCH(E16,#REF!,0)),0)</f>
        <v>#REF!</v>
      </c>
      <c r="EX16" s="16"/>
      <c r="EY16" s="18">
        <v>0</v>
      </c>
      <c r="EZ16" s="18">
        <v>0</v>
      </c>
      <c r="FA16" s="18">
        <v>0</v>
      </c>
      <c r="FB16" s="19">
        <v>0</v>
      </c>
      <c r="FC16" s="19">
        <v>0</v>
      </c>
      <c r="FD16" s="25">
        <f t="shared" si="13"/>
        <v>0</v>
      </c>
      <c r="FE16" s="25">
        <f t="shared" si="163"/>
        <v>0</v>
      </c>
      <c r="FF16" s="19">
        <v>0.14000000000000001</v>
      </c>
      <c r="FG16" s="19">
        <v>2</v>
      </c>
      <c r="FH16" s="19">
        <v>1.5</v>
      </c>
      <c r="FI16" s="25">
        <f t="shared" si="164"/>
        <v>1.78</v>
      </c>
      <c r="FJ16" s="19">
        <v>0</v>
      </c>
      <c r="FK16" s="19">
        <v>0</v>
      </c>
      <c r="FL16" s="19">
        <v>0.2</v>
      </c>
      <c r="FM16" s="19">
        <v>1.6</v>
      </c>
      <c r="FN16" s="19">
        <v>0</v>
      </c>
      <c r="FO16" s="25">
        <f t="shared" si="165"/>
        <v>1.98</v>
      </c>
      <c r="FP16" s="19">
        <v>1.4999999999999999E-2</v>
      </c>
      <c r="FQ16" s="19">
        <v>1</v>
      </c>
      <c r="FR16" s="25">
        <f t="shared" si="14"/>
        <v>36</v>
      </c>
      <c r="FS16" s="25">
        <f t="shared" si="15"/>
        <v>0.52500000000000002</v>
      </c>
      <c r="FT16" s="25">
        <f t="shared" si="16"/>
        <v>36.524999999999999</v>
      </c>
      <c r="FU16" s="25">
        <f t="shared" si="17"/>
        <v>-0.97500000000004405</v>
      </c>
      <c r="FV16" s="25" t="str">
        <f t="shared" si="166"/>
        <v>Thêm 01</v>
      </c>
      <c r="FW16" s="25">
        <f t="shared" si="167"/>
        <v>0.04</v>
      </c>
      <c r="FX16" s="1"/>
      <c r="FY16" s="1"/>
      <c r="FZ16" s="1"/>
      <c r="GA16" s="1"/>
      <c r="GB16" s="19">
        <v>0</v>
      </c>
      <c r="GC16" s="19">
        <v>0</v>
      </c>
      <c r="GD16" s="19">
        <v>0</v>
      </c>
      <c r="GE16" s="19">
        <v>0</v>
      </c>
      <c r="GF16" s="19">
        <v>0</v>
      </c>
      <c r="GG16" s="19">
        <v>0</v>
      </c>
      <c r="GH16" s="19">
        <v>0</v>
      </c>
      <c r="GI16" s="19">
        <v>0</v>
      </c>
      <c r="GJ16" s="19">
        <v>0</v>
      </c>
      <c r="GK16" s="19">
        <v>0</v>
      </c>
      <c r="GL16" s="25">
        <f t="shared" si="18"/>
        <v>0</v>
      </c>
      <c r="GM16" s="25">
        <f t="shared" si="168"/>
        <v>0</v>
      </c>
      <c r="GN16" s="19">
        <v>0</v>
      </c>
      <c r="GO16" s="19">
        <v>0</v>
      </c>
      <c r="GP16" s="19">
        <v>0</v>
      </c>
      <c r="GQ16" s="19">
        <v>0</v>
      </c>
      <c r="GR16" s="1" t="e">
        <f>_xlfn.IFNA(INDEX(#REF!,MATCH(E16,#REF!,0)),0)</f>
        <v>#REF!</v>
      </c>
      <c r="GS16" s="1"/>
      <c r="GT16" s="19">
        <v>0</v>
      </c>
      <c r="GU16" s="19">
        <v>0</v>
      </c>
      <c r="GV16" s="19">
        <v>0</v>
      </c>
      <c r="GW16" s="19">
        <v>0</v>
      </c>
      <c r="GX16" s="25">
        <f t="shared" si="19"/>
        <v>0</v>
      </c>
      <c r="GY16" s="25">
        <f t="shared" si="20"/>
        <v>0</v>
      </c>
      <c r="GZ16" s="25">
        <f t="shared" si="169"/>
        <v>0</v>
      </c>
      <c r="HA16" s="1" t="e" cm="1">
        <f t="array" ref="HA16">INDEX(#REF!,MATCH(EJ16&amp;EK16&amp;HD16&amp;HE16&amp;HF16,#REF!&amp;#REF!&amp;#REF!&amp;#REF!&amp;#REF!,0))</f>
        <v>#REF!</v>
      </c>
      <c r="HB16" s="1"/>
      <c r="HC16" s="25">
        <f t="shared" si="170"/>
        <v>0</v>
      </c>
      <c r="HD16" s="19">
        <v>0</v>
      </c>
      <c r="HE16" s="19">
        <v>0</v>
      </c>
      <c r="HF16" s="19">
        <v>0</v>
      </c>
      <c r="HG16" s="1" t="e" cm="1">
        <f t="array" ref="HG16">INDEX(#REF!,MATCH(EJ16&amp;EK16&amp;HJ16&amp;HK16&amp;HL16,#REF!&amp;#REF!&amp;#REF!&amp;#REF!&amp;#REF!,0))</f>
        <v>#REF!</v>
      </c>
      <c r="HH16" s="1"/>
      <c r="HI16" s="25">
        <f t="shared" si="171"/>
        <v>0</v>
      </c>
      <c r="HJ16" s="25">
        <f t="shared" si="172"/>
        <v>0</v>
      </c>
      <c r="HK16" s="19">
        <v>0</v>
      </c>
      <c r="HL16" s="19">
        <v>0</v>
      </c>
      <c r="HM16" s="19">
        <v>0.01</v>
      </c>
      <c r="HN16" s="19">
        <v>1</v>
      </c>
      <c r="HO16" s="25">
        <f t="shared" si="173"/>
        <v>0</v>
      </c>
      <c r="HP16" s="25">
        <f t="shared" si="174"/>
        <v>0</v>
      </c>
      <c r="HQ16" s="25">
        <f t="shared" si="175"/>
        <v>0</v>
      </c>
      <c r="HR16" s="25">
        <f t="shared" si="176"/>
        <v>0</v>
      </c>
      <c r="HS16" s="25">
        <f t="shared" si="177"/>
        <v>0</v>
      </c>
      <c r="HT16" s="19">
        <v>0</v>
      </c>
      <c r="HU16" s="19">
        <v>0</v>
      </c>
      <c r="HV16" s="19">
        <v>0</v>
      </c>
      <c r="HW16" s="25">
        <f t="shared" si="178"/>
        <v>0</v>
      </c>
      <c r="HX16" s="19">
        <v>0</v>
      </c>
      <c r="HY16" s="19">
        <v>0</v>
      </c>
      <c r="HZ16" s="21">
        <v>26.63</v>
      </c>
      <c r="IA16" s="20">
        <f>ROUND(IF(EN16="Cống tròn",IF(EN16="Cống tròn",IF(EU16="Không có móng",IQ16-FF16,IF(EU16="Đế",IP16-FN16,IF(OR(EU16="Móng bê tông",EU16="Móng bê tông kết hợp đế"),II16-FJ16,0))),0),IF(EN16="Cống hộp",IF(AND(EN16="Cống hộp",EU16="Không có móng"),IQ16-GF16,IF(AND(EN16="Cống hộp",EU16="Móng bê tông"),IJ16-GB16,0)),IF(OR(EN16="Rãnh xây",EN16="Rãnh bê tông"),IF(OR(EN16="Rãnh xây",EN16="Rãnh bê tông"),IK16-GB16,0),IF(EN16="Ống nhựa",IF(AND(EN16="Ống nhựa",EU16="Không đắp cát"),IQ16-HT16,IF(AND(EN16="Ống nhựa",EU16="Đắp cát"),IH16-HX16,0)),IF(EN16="Rãnh thang",IF(EN16="Rãnh thang",IF(EU16="Móng bê tông",#REF!-#REF!,IQ16),0),0))))),2)</f>
        <v>24.48</v>
      </c>
      <c r="IB16" s="20">
        <f t="shared" si="179"/>
        <v>2.1499999999999986</v>
      </c>
      <c r="IC16" s="20">
        <f t="shared" si="21"/>
        <v>24.48</v>
      </c>
      <c r="ID16" s="20">
        <f t="shared" si="22"/>
        <v>0</v>
      </c>
      <c r="IE16" s="20">
        <f t="shared" si="23"/>
        <v>0</v>
      </c>
      <c r="IF16" s="20">
        <f t="shared" si="24"/>
        <v>0</v>
      </c>
      <c r="IG16" s="20">
        <f>IF(EN16="Rãnh thang",IF(AND(EN16="Rãnh thang",EU16="Móng bê tông"),IQ16-#REF!,0),IF(EN16="Ống nhựa",IF(AND(EN16="Ống nhựa",EU16="Đắp cát"),IQ16-HT16,0),IF(EN16="Cống tròn",IF(EN16="Cống tròn",IF(OR(EU16="Móng bê tông",EU16="Móng bê tông kết hợp đế"),IM16-FL16,0),0),IF(EN16="Cống hộp",IF(AND(EN16="Cống hộp",EU16="Móng bê tông"),IN16-GD16,0),IF(OR(EN16="Rãnh xây",EN16="Rãnh bê tông"),IF(AND(EN16="Rãnh xây",EU16="Móng bê tông"),IO16-GD16,IF(AND(EN16="Rãnh bê tông",EU16="Móng bê tông"),IO16-GD16,0)),0)))))</f>
        <v>24.48</v>
      </c>
      <c r="IH16" s="20">
        <f t="shared" si="25"/>
        <v>0</v>
      </c>
      <c r="II16" s="20">
        <f t="shared" si="26"/>
        <v>24.48</v>
      </c>
      <c r="IJ16" s="20">
        <f t="shared" si="27"/>
        <v>0</v>
      </c>
      <c r="IK16" s="20">
        <f t="shared" si="28"/>
        <v>0</v>
      </c>
      <c r="IL16" s="20">
        <f t="shared" si="29"/>
        <v>24.68</v>
      </c>
      <c r="IM16" s="20">
        <f t="shared" si="30"/>
        <v>24.68</v>
      </c>
      <c r="IN16" s="20">
        <f t="shared" si="31"/>
        <v>0</v>
      </c>
      <c r="IO16" s="20">
        <f t="shared" si="32"/>
        <v>0</v>
      </c>
      <c r="IP16" s="20">
        <f t="shared" si="33"/>
        <v>0</v>
      </c>
      <c r="IQ16" s="18">
        <v>24.82</v>
      </c>
      <c r="IR16" s="25">
        <f t="shared" si="180"/>
        <v>0</v>
      </c>
      <c r="IS16" s="25">
        <f t="shared" si="34"/>
        <v>0</v>
      </c>
      <c r="IT16" s="25">
        <f t="shared" si="35"/>
        <v>0</v>
      </c>
      <c r="IU16" s="25">
        <f>ROUND(IF(EN16="Cống tròn",IF(EN16="Cống tròn",IV16+FF16,0),IF(EN16="Cống hộp",IF(EN16="Cống hộp",IV16+GP16,0),IF(OR(EN16="Rãnh xây",EN16="Rãnh bê tông"),IF(OR(EN16="Rãnh xây",EN16="Rãnh bê tông"),IV16+GP16,0),IF(EN16="ống nhựa",IF(EN16="Ống nhựa",IV16+HT16,0),IF(EN16="Rãnh thang",IF(EN16="Rãnh thang",IQ16+#REF!,0),0))))),2)</f>
        <v>26.19</v>
      </c>
      <c r="IV16" s="19">
        <v>26.05</v>
      </c>
      <c r="IW16" s="25">
        <f t="shared" si="36"/>
        <v>26.19</v>
      </c>
      <c r="IX16" s="25">
        <f t="shared" si="37"/>
        <v>0</v>
      </c>
      <c r="IY16" s="25">
        <f t="shared" si="38"/>
        <v>0</v>
      </c>
      <c r="IZ16" s="25">
        <f t="shared" si="39"/>
        <v>0</v>
      </c>
      <c r="JA16" s="25">
        <f t="shared" si="40"/>
        <v>0</v>
      </c>
      <c r="JB16" s="21">
        <v>27.19</v>
      </c>
      <c r="JC16" s="20">
        <f>ROUND(IF(EN16="Cống tròn",IF(EN16="Cống tròn",IF(EU16="Không có móng",JS16-FF16,IF(EU16="Đế",JR16-FN16,IF(OR(EU16="Móng bê tông",EU16="Móng bê tông kết hợp đế"),JK16-FJ16,0))),0),IF(EN16="Cống hộp",IF(AND(EN16="Cống hộp",EU16="Không có móng"),JS16-GF16,IF(AND(EN16="Cống hộp",EU16="Móng bê tông"),JL16-GB16,0)),IF(OR(EN16="Rãnh xây",EN16="Rãnh bê tông"),IF(OR(EN16="Rãnh xây",EN16="Rãnh bê tông"),JM16-GB16,0),IF(EN16="Ống nhựa",IF(AND(EN16="Ống nhựa",EU16="Không đắp cát"),JS16-HT16,IF(AND(EN16="Ống nhựa",EU16="Đắp cát"),JJ16-HX16,0)),IF(EN16="Rãnh thang",IF(EN16="Rãnh thang",IF(EU16="Móng bê tông",#REF!-#REF!,JS16),0),0))))),2)</f>
        <v>24.21</v>
      </c>
      <c r="JD16" s="20">
        <f t="shared" si="181"/>
        <v>2.9800000000000004</v>
      </c>
      <c r="JE16" s="20">
        <f t="shared" si="41"/>
        <v>24.21</v>
      </c>
      <c r="JF16" s="20">
        <f t="shared" si="42"/>
        <v>0</v>
      </c>
      <c r="JG16" s="20">
        <f t="shared" si="43"/>
        <v>0</v>
      </c>
      <c r="JH16" s="20">
        <f t="shared" si="44"/>
        <v>0</v>
      </c>
      <c r="JI16" s="20">
        <f>IF(EN16="Rãnh thang",IF(AND(EN16="Rãnh thang",EU16="Móng bê tông"),JS16-#REF!,0),IF(EN16="Ống nhựa",IF(AND(EN16="Ống nhựa",EU16="Đắp cát"),JS16-HT16,0),IF(EN16="Cống tròn",IF(EN16="Cống tròn",IF(OR(EU16="Móng bê tông",EU16="Móng bê tông kết hợp đế"),JO16-FL16,0),0),IF(EN16="Cống hộp",IF(AND(EN16="Cống hộp",EU16="Móng bê tông"),JP16-GD16,0),IF(OR(EN16="Rãnh xây",EN16="Rãnh bê tông"),IF(AND(EN16="Rãnh xây",EU16="Móng bê tông"),JQ16-GD16,IF(AND(EN16="Rãnh bê tông",EU16="Móng bê tông"),JQ16-GD16,0)),0)))))</f>
        <v>24.21</v>
      </c>
      <c r="JJ16" s="20">
        <f t="shared" si="45"/>
        <v>0</v>
      </c>
      <c r="JK16" s="20">
        <f t="shared" si="46"/>
        <v>24.21</v>
      </c>
      <c r="JL16" s="20">
        <f t="shared" si="47"/>
        <v>0</v>
      </c>
      <c r="JM16" s="20">
        <f t="shared" si="48"/>
        <v>0</v>
      </c>
      <c r="JN16" s="20">
        <f t="shared" si="49"/>
        <v>24.41</v>
      </c>
      <c r="JO16" s="20">
        <f t="shared" si="50"/>
        <v>24.41</v>
      </c>
      <c r="JP16" s="20">
        <f t="shared" si="51"/>
        <v>0</v>
      </c>
      <c r="JQ16" s="20">
        <f t="shared" si="52"/>
        <v>0</v>
      </c>
      <c r="JR16" s="20">
        <f t="shared" si="53"/>
        <v>0</v>
      </c>
      <c r="JS16" s="26">
        <v>24.55</v>
      </c>
      <c r="JT16" s="25">
        <f t="shared" si="182"/>
        <v>0</v>
      </c>
      <c r="JU16" s="25">
        <f t="shared" si="54"/>
        <v>0</v>
      </c>
      <c r="JV16" s="25">
        <f t="shared" si="55"/>
        <v>0</v>
      </c>
      <c r="JW16" s="25">
        <f>ROUND(IF(EN16="Cống tròn",IF(EN16="Cống tròn",JX16+FF16,0),IF(EN16="Cống hộp",IF(EN16="Cống hộp",JX16+GP16,0),IF(OR(EN16="Rãnh xây",EN16="Rãnh bê tông"),IF(OR(EN16="Rãnh xây",EN16="Rãnh bê tông"),JX16+GP16,0),IF(EN16="ống nhựa",IF(EN16="Ống nhựa",JX16+HT16,0),IF(EN16="Rãnh thang",IF(EN16="Rãnh thang",JS16+#REF!,0),0))))),2)</f>
        <v>26.19</v>
      </c>
      <c r="JX16" s="27">
        <v>26.05</v>
      </c>
      <c r="JY16" s="25">
        <f t="shared" si="56"/>
        <v>26.19</v>
      </c>
      <c r="JZ16" s="25">
        <f t="shared" si="57"/>
        <v>0</v>
      </c>
      <c r="KA16" s="25">
        <f t="shared" si="58"/>
        <v>0</v>
      </c>
      <c r="KB16" s="25">
        <f t="shared" si="59"/>
        <v>0</v>
      </c>
      <c r="KC16" s="25">
        <f t="shared" si="60"/>
        <v>0</v>
      </c>
      <c r="KD16" s="28" t="s">
        <v>98</v>
      </c>
      <c r="KE16" s="27">
        <v>0</v>
      </c>
      <c r="KF16" s="25">
        <f t="shared" si="61"/>
        <v>2.1499999999999986</v>
      </c>
      <c r="KG16" s="25">
        <f t="shared" si="183"/>
        <v>2.1499999999999986</v>
      </c>
      <c r="KH16" s="27">
        <v>0</v>
      </c>
      <c r="KI16" s="25">
        <f t="shared" si="62"/>
        <v>2.9800000000000004</v>
      </c>
      <c r="KJ16" s="25">
        <f t="shared" si="184"/>
        <v>2.9800000000000004</v>
      </c>
      <c r="KK16" s="25">
        <f t="shared" si="63"/>
        <v>0</v>
      </c>
      <c r="KL16" s="25">
        <f t="shared" si="64"/>
        <v>0</v>
      </c>
      <c r="KM16" s="25">
        <f t="shared" si="185"/>
        <v>0</v>
      </c>
      <c r="KN16" s="25">
        <f t="shared" si="65"/>
        <v>0</v>
      </c>
      <c r="KO16" s="25">
        <f t="shared" si="66"/>
        <v>0</v>
      </c>
      <c r="KP16" s="25">
        <f t="shared" si="186"/>
        <v>0</v>
      </c>
      <c r="KQ16" s="25">
        <f t="shared" si="67"/>
        <v>0.2</v>
      </c>
      <c r="KR16" s="25">
        <f t="shared" si="68"/>
        <v>0.2</v>
      </c>
      <c r="KS16" s="25">
        <f t="shared" si="187"/>
        <v>0.2</v>
      </c>
      <c r="KT16" s="25">
        <f t="shared" si="69"/>
        <v>0</v>
      </c>
      <c r="KU16" s="25">
        <f t="shared" si="70"/>
        <v>0</v>
      </c>
      <c r="KV16" s="25">
        <f t="shared" si="188"/>
        <v>0</v>
      </c>
      <c r="KW16" s="25">
        <f t="shared" si="71"/>
        <v>0</v>
      </c>
      <c r="KX16" s="25">
        <f t="shared" si="72"/>
        <v>0</v>
      </c>
      <c r="KY16" s="25">
        <f t="shared" si="189"/>
        <v>0</v>
      </c>
      <c r="KZ16" s="25">
        <f t="shared" si="73"/>
        <v>0</v>
      </c>
      <c r="LA16" s="25">
        <f t="shared" si="74"/>
        <v>0</v>
      </c>
      <c r="LB16" s="25">
        <f t="shared" si="190"/>
        <v>0</v>
      </c>
      <c r="LC16" s="25">
        <f t="shared" si="75"/>
        <v>1.98</v>
      </c>
      <c r="LD16" s="25">
        <f t="shared" si="76"/>
        <v>1.98</v>
      </c>
      <c r="LE16" s="25">
        <f t="shared" si="191"/>
        <v>1.98</v>
      </c>
      <c r="LF16" s="25">
        <f t="shared" si="77"/>
        <v>0</v>
      </c>
      <c r="LG16" s="25">
        <f t="shared" si="78"/>
        <v>0</v>
      </c>
      <c r="LH16" s="25">
        <f t="shared" si="192"/>
        <v>0</v>
      </c>
      <c r="LI16" s="25">
        <f t="shared" si="79"/>
        <v>0</v>
      </c>
      <c r="LJ16" s="25">
        <f t="shared" si="80"/>
        <v>0</v>
      </c>
      <c r="LK16" s="25">
        <f t="shared" si="193"/>
        <v>0</v>
      </c>
      <c r="LL16" s="25">
        <f t="shared" si="81"/>
        <v>0</v>
      </c>
      <c r="LM16" s="25">
        <f t="shared" si="82"/>
        <v>0</v>
      </c>
      <c r="LN16" s="25">
        <f t="shared" si="194"/>
        <v>0</v>
      </c>
      <c r="LO16" s="25">
        <f t="shared" si="83"/>
        <v>0</v>
      </c>
      <c r="LP16" s="25">
        <f t="shared" si="84"/>
        <v>0</v>
      </c>
      <c r="LQ16" s="25">
        <f t="shared" si="195"/>
        <v>0</v>
      </c>
      <c r="LR16" s="25">
        <f t="shared" si="85"/>
        <v>0</v>
      </c>
      <c r="LS16" s="25">
        <f t="shared" si="86"/>
        <v>0</v>
      </c>
      <c r="LT16" s="25">
        <f t="shared" si="196"/>
        <v>0</v>
      </c>
      <c r="LU16" s="25">
        <f t="shared" si="87"/>
        <v>0</v>
      </c>
      <c r="LV16" s="25">
        <f t="shared" si="88"/>
        <v>0</v>
      </c>
      <c r="LW16" s="25">
        <f t="shared" si="197"/>
        <v>0</v>
      </c>
      <c r="LX16" s="25">
        <f t="shared" si="89"/>
        <v>0</v>
      </c>
      <c r="LY16" s="25">
        <f t="shared" si="90"/>
        <v>0</v>
      </c>
      <c r="LZ16" s="25">
        <f t="shared" si="198"/>
        <v>0</v>
      </c>
      <c r="MA16" s="25">
        <f t="shared" si="91"/>
        <v>0</v>
      </c>
      <c r="MB16" s="25">
        <f t="shared" si="92"/>
        <v>0</v>
      </c>
      <c r="MC16" s="25">
        <f t="shared" si="199"/>
        <v>0</v>
      </c>
      <c r="MD16" s="25">
        <f t="shared" si="93"/>
        <v>0</v>
      </c>
      <c r="ME16" s="25">
        <f t="shared" si="94"/>
        <v>0</v>
      </c>
      <c r="MF16" s="25">
        <f t="shared" si="200"/>
        <v>0</v>
      </c>
      <c r="MG16" s="25">
        <f t="shared" si="95"/>
        <v>0</v>
      </c>
      <c r="MH16" s="25">
        <f t="shared" si="96"/>
        <v>0</v>
      </c>
      <c r="MI16" s="25">
        <f t="shared" si="201"/>
        <v>0</v>
      </c>
      <c r="MJ16" s="25">
        <f t="shared" si="97"/>
        <v>0</v>
      </c>
      <c r="MK16" s="25">
        <f t="shared" si="98"/>
        <v>0</v>
      </c>
      <c r="ML16" s="25">
        <f t="shared" si="202"/>
        <v>0</v>
      </c>
      <c r="MM16" s="25">
        <f t="shared" si="99"/>
        <v>0</v>
      </c>
      <c r="MN16" s="25">
        <f t="shared" si="100"/>
        <v>0</v>
      </c>
      <c r="MO16" s="25">
        <f t="shared" si="203"/>
        <v>0</v>
      </c>
      <c r="MP16" s="25">
        <f t="shared" si="101"/>
        <v>0</v>
      </c>
      <c r="MQ16" s="25">
        <f t="shared" si="102"/>
        <v>0</v>
      </c>
      <c r="MR16" s="25">
        <f t="shared" si="204"/>
        <v>0</v>
      </c>
      <c r="MS16" s="29">
        <v>1.98</v>
      </c>
      <c r="MT16" s="29">
        <v>0</v>
      </c>
      <c r="MU16" s="29">
        <v>1</v>
      </c>
      <c r="MV16" s="29">
        <v>1</v>
      </c>
      <c r="MW16" s="25">
        <f t="shared" si="103"/>
        <v>1.98</v>
      </c>
      <c r="MX16" s="25">
        <f t="shared" si="104"/>
        <v>4.26</v>
      </c>
      <c r="MY16" s="25">
        <f t="shared" si="105"/>
        <v>0</v>
      </c>
      <c r="MZ16" s="25">
        <f t="shared" si="106"/>
        <v>0</v>
      </c>
      <c r="NA16" s="25">
        <f t="shared" si="107"/>
        <v>1.98</v>
      </c>
      <c r="NB16" s="25">
        <f t="shared" si="108"/>
        <v>5.9</v>
      </c>
      <c r="NC16" s="25">
        <f t="shared" si="109"/>
        <v>0</v>
      </c>
      <c r="ND16" s="25">
        <f t="shared" si="110"/>
        <v>0</v>
      </c>
      <c r="NE16" s="25">
        <f t="shared" si="205"/>
        <v>1.98</v>
      </c>
      <c r="NF16" s="25">
        <f t="shared" si="111"/>
        <v>5.08</v>
      </c>
      <c r="NG16" s="25">
        <f t="shared" si="111"/>
        <v>0</v>
      </c>
      <c r="NH16" s="25">
        <f t="shared" si="111"/>
        <v>0</v>
      </c>
      <c r="NI16" s="25">
        <f t="shared" si="112"/>
        <v>190.5</v>
      </c>
      <c r="NJ16" s="25">
        <f t="shared" si="113"/>
        <v>0</v>
      </c>
      <c r="NK16" s="25">
        <f t="shared" si="114"/>
        <v>190.5</v>
      </c>
      <c r="NL16" s="25">
        <f t="shared" si="115"/>
        <v>127.41</v>
      </c>
      <c r="NM16" s="25">
        <f t="shared" si="116"/>
        <v>0</v>
      </c>
      <c r="NN16" s="25">
        <f t="shared" si="206"/>
        <v>127.41</v>
      </c>
      <c r="NO16" s="25">
        <f t="shared" si="117"/>
        <v>0</v>
      </c>
      <c r="NP16" s="25">
        <f t="shared" si="118"/>
        <v>0</v>
      </c>
      <c r="NQ16" s="25">
        <f t="shared" si="207"/>
        <v>0</v>
      </c>
      <c r="NR16" s="25">
        <f t="shared" si="119"/>
        <v>0</v>
      </c>
      <c r="NS16" s="25">
        <f t="shared" si="120"/>
        <v>0</v>
      </c>
      <c r="NT16" s="25">
        <f t="shared" si="208"/>
        <v>0</v>
      </c>
      <c r="NU16" s="25">
        <f t="shared" si="121"/>
        <v>0</v>
      </c>
      <c r="NV16" s="25">
        <f t="shared" si="122"/>
        <v>0</v>
      </c>
      <c r="NW16" s="25">
        <f t="shared" si="209"/>
        <v>0</v>
      </c>
      <c r="NX16" s="25">
        <f t="shared" si="210"/>
        <v>127.41</v>
      </c>
      <c r="NY16" s="25">
        <f t="shared" si="210"/>
        <v>0</v>
      </c>
      <c r="NZ16" s="25">
        <f t="shared" si="211"/>
        <v>127.41</v>
      </c>
      <c r="OA16" s="25">
        <f t="shared" si="212"/>
        <v>63.09</v>
      </c>
      <c r="OB16" s="25">
        <f t="shared" si="212"/>
        <v>0</v>
      </c>
      <c r="OC16" s="25">
        <f t="shared" si="213"/>
        <v>63.09</v>
      </c>
      <c r="OD16" s="25">
        <f t="shared" si="214"/>
        <v>127.41</v>
      </c>
      <c r="OE16" s="25">
        <f t="shared" si="123"/>
        <v>0</v>
      </c>
      <c r="OF16" s="25">
        <f t="shared" si="123"/>
        <v>127.41</v>
      </c>
      <c r="OG16" s="25">
        <f t="shared" si="124"/>
        <v>0</v>
      </c>
      <c r="OH16" s="25">
        <f t="shared" si="125"/>
        <v>0</v>
      </c>
      <c r="OI16" s="25">
        <f t="shared" si="126"/>
        <v>0</v>
      </c>
      <c r="OJ16" s="25">
        <f t="shared" si="127"/>
        <v>0</v>
      </c>
      <c r="OK16" s="25">
        <f t="shared" si="128"/>
        <v>0</v>
      </c>
      <c r="OL16" s="25">
        <f t="shared" si="129"/>
        <v>0</v>
      </c>
      <c r="OM16" s="25">
        <f t="shared" si="215"/>
        <v>0</v>
      </c>
      <c r="ON16" s="25">
        <f t="shared" si="215"/>
        <v>0</v>
      </c>
      <c r="OO16" s="25">
        <f t="shared" si="215"/>
        <v>0</v>
      </c>
      <c r="OP16" s="25">
        <f t="shared" si="130"/>
        <v>0</v>
      </c>
      <c r="OQ16" s="25">
        <f t="shared" si="131"/>
        <v>0</v>
      </c>
      <c r="OR16" s="25">
        <f t="shared" si="216"/>
        <v>0</v>
      </c>
      <c r="OS16" s="19">
        <v>536727.56999999995</v>
      </c>
      <c r="OT16" s="19">
        <v>2371326.09</v>
      </c>
    </row>
    <row r="17" spans="1:410" ht="33" customHeight="1" x14ac:dyDescent="0.25">
      <c r="A17" s="18">
        <v>14</v>
      </c>
      <c r="B17" s="18" t="s">
        <v>763</v>
      </c>
      <c r="C17" s="18">
        <v>1829.46</v>
      </c>
      <c r="D17" s="16" t="e">
        <f>_xlfn.IFNA(INDEX(#REF!,MATCH(E17,#REF!,0)),0)</f>
        <v>#REF!</v>
      </c>
      <c r="E17" s="18" t="s">
        <v>788</v>
      </c>
      <c r="F17" s="16" t="s">
        <v>765</v>
      </c>
      <c r="G17" s="16" t="s">
        <v>766</v>
      </c>
      <c r="H17" s="16" t="s">
        <v>767</v>
      </c>
      <c r="I17" s="16" t="s">
        <v>768</v>
      </c>
      <c r="J17" s="16" t="s">
        <v>769</v>
      </c>
      <c r="K17" s="16" t="s">
        <v>770</v>
      </c>
      <c r="L17" s="16" t="s">
        <v>771</v>
      </c>
      <c r="M17" s="18">
        <v>1.64</v>
      </c>
      <c r="N17" s="18">
        <v>2.44</v>
      </c>
      <c r="O17" s="19">
        <v>2.04</v>
      </c>
      <c r="P17" s="19">
        <v>2.84</v>
      </c>
      <c r="Q17" s="19">
        <v>0.1</v>
      </c>
      <c r="R17" s="19">
        <v>1.8399999999999999</v>
      </c>
      <c r="S17" s="19">
        <v>2.64</v>
      </c>
      <c r="T17" s="18">
        <v>0.2</v>
      </c>
      <c r="U17" s="18">
        <v>0</v>
      </c>
      <c r="V17" s="18">
        <v>0</v>
      </c>
      <c r="W17" s="18">
        <v>0</v>
      </c>
      <c r="X17" s="18">
        <v>1.64</v>
      </c>
      <c r="Y17" s="18">
        <v>2.4</v>
      </c>
      <c r="Z17" s="20">
        <f t="shared" si="132"/>
        <v>2.7</v>
      </c>
      <c r="AA17" s="18">
        <v>0.22</v>
      </c>
      <c r="AB17" s="18">
        <v>0</v>
      </c>
      <c r="AC17" s="18">
        <v>0</v>
      </c>
      <c r="AD17" s="18">
        <v>0</v>
      </c>
      <c r="AE17" s="18">
        <v>0</v>
      </c>
      <c r="AF17" s="18">
        <v>0</v>
      </c>
      <c r="AG17" s="19">
        <v>1.2</v>
      </c>
      <c r="AH17" s="19">
        <v>2</v>
      </c>
      <c r="AI17" s="20">
        <f t="shared" si="133"/>
        <v>2.85</v>
      </c>
      <c r="AJ17" s="19">
        <v>0</v>
      </c>
      <c r="AK17" s="19">
        <v>0</v>
      </c>
      <c r="AL17" s="20">
        <f t="shared" si="134"/>
        <v>0</v>
      </c>
      <c r="AM17" s="18">
        <v>1.64</v>
      </c>
      <c r="AN17" s="18">
        <v>2</v>
      </c>
      <c r="AO17" s="18">
        <v>0.15</v>
      </c>
      <c r="AP17" s="18">
        <v>0.22</v>
      </c>
      <c r="AQ17" s="18">
        <v>1.64</v>
      </c>
      <c r="AR17" s="18">
        <v>2.2200000000000002</v>
      </c>
      <c r="AS17" s="18">
        <v>0.12</v>
      </c>
      <c r="AT17" s="18">
        <v>0.11</v>
      </c>
      <c r="AU17" s="18">
        <v>0</v>
      </c>
      <c r="AV17" s="18">
        <v>1</v>
      </c>
      <c r="AW17" s="18">
        <v>0</v>
      </c>
      <c r="AX17" s="18">
        <v>0</v>
      </c>
      <c r="AY17" s="18">
        <v>0</v>
      </c>
      <c r="AZ17" s="18">
        <v>0</v>
      </c>
      <c r="BA17" s="18">
        <v>2</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18">
        <v>0</v>
      </c>
      <c r="BU17" s="18">
        <v>0</v>
      </c>
      <c r="BV17" s="18">
        <v>0</v>
      </c>
      <c r="BW17" s="18">
        <v>0</v>
      </c>
      <c r="BX17" s="18">
        <v>0</v>
      </c>
      <c r="BY17" s="18">
        <v>0</v>
      </c>
      <c r="BZ17" s="18">
        <v>0</v>
      </c>
      <c r="CA17" s="16" t="e">
        <f>_xlfn.IFNA(IF(RIGHT(D17,2)="=G",0,INDEX(#REF!,MATCH(E17,#REF!,0))),0)</f>
        <v>#REF!</v>
      </c>
      <c r="CB17" s="16" t="s">
        <v>776</v>
      </c>
      <c r="CC17" s="18">
        <v>0</v>
      </c>
      <c r="CD17" s="18">
        <v>0</v>
      </c>
      <c r="CE17" s="18">
        <v>1.4</v>
      </c>
      <c r="CF17" s="18">
        <v>0.73</v>
      </c>
      <c r="CG17" s="18">
        <v>0.12</v>
      </c>
      <c r="CH17" s="18">
        <v>3</v>
      </c>
      <c r="CI17" s="16" t="s">
        <v>98</v>
      </c>
      <c r="CJ17" s="18">
        <v>0</v>
      </c>
      <c r="CK17" s="20">
        <f t="shared" si="135"/>
        <v>3.24</v>
      </c>
      <c r="CL17" s="20">
        <f t="shared" si="136"/>
        <v>3.24</v>
      </c>
      <c r="CM17" s="18">
        <v>33.14</v>
      </c>
      <c r="CN17" s="21">
        <v>27.19</v>
      </c>
      <c r="CO17" s="18">
        <v>26.351000000000003</v>
      </c>
      <c r="CP17" s="22">
        <f t="shared" si="0"/>
        <v>27.19</v>
      </c>
      <c r="CQ17" s="22">
        <f t="shared" si="1"/>
        <v>23.95</v>
      </c>
      <c r="CR17" s="22">
        <f t="shared" si="137"/>
        <v>3.24</v>
      </c>
      <c r="CS17" s="22">
        <f t="shared" si="138"/>
        <v>24.05</v>
      </c>
      <c r="CT17" s="22">
        <f t="shared" si="2"/>
        <v>24.25</v>
      </c>
      <c r="CU17" s="23">
        <v>24.25</v>
      </c>
      <c r="CV17" s="22">
        <f t="shared" si="139"/>
        <v>2.7</v>
      </c>
      <c r="CW17" s="22">
        <f t="shared" si="3"/>
        <v>0</v>
      </c>
      <c r="CX17" s="22">
        <f t="shared" si="4"/>
        <v>0</v>
      </c>
      <c r="CY17" s="22">
        <f t="shared" si="5"/>
        <v>26.92</v>
      </c>
      <c r="CZ17" s="22">
        <f t="shared" si="6"/>
        <v>27.07</v>
      </c>
      <c r="DA17" s="24">
        <v>27.19</v>
      </c>
      <c r="DB17" s="20">
        <f t="shared" si="140"/>
        <v>3.24</v>
      </c>
      <c r="DC17" s="20">
        <f t="shared" si="141"/>
        <v>0</v>
      </c>
      <c r="DD17" s="20">
        <f t="shared" si="142"/>
        <v>3.24</v>
      </c>
      <c r="DE17" s="20">
        <f t="shared" si="7"/>
        <v>0.1</v>
      </c>
      <c r="DF17" s="20">
        <f t="shared" si="8"/>
        <v>0.2</v>
      </c>
      <c r="DG17" s="20">
        <f t="shared" si="9"/>
        <v>2.94</v>
      </c>
      <c r="DH17" s="20">
        <f t="shared" si="10"/>
        <v>0</v>
      </c>
      <c r="DI17" s="20">
        <f t="shared" si="11"/>
        <v>0</v>
      </c>
      <c r="DJ17" s="20">
        <f t="shared" si="12"/>
        <v>0</v>
      </c>
      <c r="DK17" s="20">
        <f t="shared" si="143"/>
        <v>3.24</v>
      </c>
      <c r="DL17" s="20">
        <f t="shared" si="144"/>
        <v>0</v>
      </c>
      <c r="DM17" s="20">
        <f t="shared" si="145"/>
        <v>0</v>
      </c>
      <c r="DN17" s="20">
        <f t="shared" si="146"/>
        <v>0</v>
      </c>
      <c r="DO17" s="18">
        <v>3.04</v>
      </c>
      <c r="DP17" s="18">
        <v>0</v>
      </c>
      <c r="DQ17" s="18">
        <v>1</v>
      </c>
      <c r="DR17" s="18">
        <v>1</v>
      </c>
      <c r="DS17" s="25">
        <f t="shared" si="147"/>
        <v>3.04</v>
      </c>
      <c r="DT17" s="25">
        <f t="shared" si="148"/>
        <v>0</v>
      </c>
      <c r="DU17" s="25">
        <f t="shared" si="149"/>
        <v>9.85</v>
      </c>
      <c r="DV17" s="25">
        <f t="shared" si="150"/>
        <v>0</v>
      </c>
      <c r="DW17" s="25">
        <f t="shared" si="151"/>
        <v>9.85</v>
      </c>
      <c r="DX17" s="25">
        <f t="shared" si="152"/>
        <v>20.09</v>
      </c>
      <c r="DY17" s="25">
        <f t="shared" si="153"/>
        <v>0</v>
      </c>
      <c r="DZ17" s="25">
        <f t="shared" si="154"/>
        <v>20.09</v>
      </c>
      <c r="EA17" s="25">
        <f t="shared" si="155"/>
        <v>13.32</v>
      </c>
      <c r="EB17" s="25">
        <f t="shared" si="156"/>
        <v>0</v>
      </c>
      <c r="EC17" s="25">
        <f t="shared" si="157"/>
        <v>13.32</v>
      </c>
      <c r="ED17" s="25">
        <f t="shared" si="158"/>
        <v>6.77</v>
      </c>
      <c r="EE17" s="25">
        <f t="shared" si="158"/>
        <v>0</v>
      </c>
      <c r="EF17" s="25">
        <f t="shared" si="159"/>
        <v>6.77</v>
      </c>
      <c r="EG17" s="25">
        <f t="shared" si="160"/>
        <v>13.32</v>
      </c>
      <c r="EH17" s="25">
        <f t="shared" si="160"/>
        <v>0</v>
      </c>
      <c r="EI17" s="25">
        <f t="shared" si="161"/>
        <v>13.32</v>
      </c>
      <c r="EJ17" s="18">
        <v>1829.46</v>
      </c>
      <c r="EK17" s="18">
        <v>1790.76</v>
      </c>
      <c r="EL17" s="18" t="s">
        <v>788</v>
      </c>
      <c r="EM17" s="18" t="s">
        <v>789</v>
      </c>
      <c r="EN17" s="16" t="s">
        <v>774</v>
      </c>
      <c r="EO17" s="16" t="s">
        <v>131</v>
      </c>
      <c r="EP17" s="16" t="e">
        <f>IF(OR(EN17="Cống tròn",EN17="Cống hộp",EN17="Ống nhựa"),INDEX(#REF!,MATCH(E17,#REF!,0)),IF(OR(EN17="Rãnh xây",EN17="Rãnh bê tông"),INDEX(#REF!,MATCH(E17,#REF!,0)),0))</f>
        <v>#REF!</v>
      </c>
      <c r="EQ17" s="18">
        <v>37.500000000000043</v>
      </c>
      <c r="ER17" s="19">
        <v>1</v>
      </c>
      <c r="ES17" s="25">
        <f t="shared" si="162"/>
        <v>37</v>
      </c>
      <c r="ET17" s="1" t="e">
        <f>_xlfn.IFNA(IF(EN17="Cống tròn",INDEX(#REF!,MATCH(E17,#REF!,0)),IF(EN17="Cống hộp",INDEX(#REF!,MATCH(E17,#REF!,0)),EU17&amp;" ,"&amp;EV17)),0)</f>
        <v>#REF!</v>
      </c>
      <c r="EU17" s="16" t="s">
        <v>769</v>
      </c>
      <c r="EV17" s="16" t="s">
        <v>775</v>
      </c>
      <c r="EW17" s="16" t="e">
        <f>_xlfn.IFNA(INDEX(#REF!,MATCH(E17,#REF!,0)),0)</f>
        <v>#REF!</v>
      </c>
      <c r="EX17" s="16"/>
      <c r="EY17" s="18">
        <v>0</v>
      </c>
      <c r="EZ17" s="18">
        <v>0</v>
      </c>
      <c r="FA17" s="18">
        <v>0</v>
      </c>
      <c r="FB17" s="19">
        <v>0</v>
      </c>
      <c r="FC17" s="19">
        <v>0</v>
      </c>
      <c r="FD17" s="25">
        <f t="shared" si="13"/>
        <v>0</v>
      </c>
      <c r="FE17" s="25">
        <f t="shared" si="163"/>
        <v>0</v>
      </c>
      <c r="FF17" s="19">
        <v>0.14000000000000001</v>
      </c>
      <c r="FG17" s="19">
        <v>2</v>
      </c>
      <c r="FH17" s="19">
        <v>1.5</v>
      </c>
      <c r="FI17" s="25">
        <f t="shared" si="164"/>
        <v>1.78</v>
      </c>
      <c r="FJ17" s="19">
        <v>0</v>
      </c>
      <c r="FK17" s="19">
        <v>0</v>
      </c>
      <c r="FL17" s="19">
        <v>0.2</v>
      </c>
      <c r="FM17" s="19">
        <v>1.6</v>
      </c>
      <c r="FN17" s="19">
        <v>0</v>
      </c>
      <c r="FO17" s="25">
        <f t="shared" si="165"/>
        <v>1.98</v>
      </c>
      <c r="FP17" s="19">
        <v>1.4999999999999999E-2</v>
      </c>
      <c r="FQ17" s="19">
        <v>1</v>
      </c>
      <c r="FR17" s="25">
        <f t="shared" si="14"/>
        <v>36</v>
      </c>
      <c r="FS17" s="25">
        <f t="shared" si="15"/>
        <v>0.52500000000000002</v>
      </c>
      <c r="FT17" s="25">
        <f t="shared" si="16"/>
        <v>36.524999999999999</v>
      </c>
      <c r="FU17" s="25">
        <f t="shared" si="17"/>
        <v>-0.97500000000004405</v>
      </c>
      <c r="FV17" s="25" t="str">
        <f t="shared" si="166"/>
        <v>Thêm 01</v>
      </c>
      <c r="FW17" s="25">
        <f t="shared" si="167"/>
        <v>0.04</v>
      </c>
      <c r="FX17" s="1"/>
      <c r="FY17" s="1"/>
      <c r="FZ17" s="1"/>
      <c r="GA17" s="1"/>
      <c r="GB17" s="19">
        <v>0</v>
      </c>
      <c r="GC17" s="19">
        <v>0</v>
      </c>
      <c r="GD17" s="19">
        <v>0</v>
      </c>
      <c r="GE17" s="19">
        <v>0</v>
      </c>
      <c r="GF17" s="19">
        <v>0</v>
      </c>
      <c r="GG17" s="19">
        <v>0</v>
      </c>
      <c r="GH17" s="19">
        <v>0</v>
      </c>
      <c r="GI17" s="19">
        <v>0</v>
      </c>
      <c r="GJ17" s="19">
        <v>0</v>
      </c>
      <c r="GK17" s="19">
        <v>0</v>
      </c>
      <c r="GL17" s="25">
        <f t="shared" si="18"/>
        <v>0</v>
      </c>
      <c r="GM17" s="25">
        <f t="shared" si="168"/>
        <v>0</v>
      </c>
      <c r="GN17" s="19">
        <v>0</v>
      </c>
      <c r="GO17" s="19">
        <v>0</v>
      </c>
      <c r="GP17" s="19">
        <v>0</v>
      </c>
      <c r="GQ17" s="19">
        <v>0</v>
      </c>
      <c r="GR17" s="1" t="e">
        <f>_xlfn.IFNA(INDEX(#REF!,MATCH(E17,#REF!,0)),0)</f>
        <v>#REF!</v>
      </c>
      <c r="GS17" s="1"/>
      <c r="GT17" s="19">
        <v>0</v>
      </c>
      <c r="GU17" s="19">
        <v>0</v>
      </c>
      <c r="GV17" s="19">
        <v>0</v>
      </c>
      <c r="GW17" s="19">
        <v>0</v>
      </c>
      <c r="GX17" s="25">
        <f t="shared" si="19"/>
        <v>0</v>
      </c>
      <c r="GY17" s="25">
        <f t="shared" si="20"/>
        <v>0</v>
      </c>
      <c r="GZ17" s="25">
        <f t="shared" si="169"/>
        <v>0</v>
      </c>
      <c r="HA17" s="1" t="e" cm="1">
        <f t="array" ref="HA17">INDEX(#REF!,MATCH(EJ17&amp;EK17&amp;HD17&amp;HE17&amp;HF17,#REF!&amp;#REF!&amp;#REF!&amp;#REF!&amp;#REF!,0))</f>
        <v>#REF!</v>
      </c>
      <c r="HB17" s="1"/>
      <c r="HC17" s="25">
        <f t="shared" si="170"/>
        <v>0</v>
      </c>
      <c r="HD17" s="19">
        <v>0</v>
      </c>
      <c r="HE17" s="19">
        <v>0</v>
      </c>
      <c r="HF17" s="19">
        <v>0</v>
      </c>
      <c r="HG17" s="1" t="e" cm="1">
        <f t="array" ref="HG17">INDEX(#REF!,MATCH(EJ17&amp;EK17&amp;HJ17&amp;HK17&amp;HL17,#REF!&amp;#REF!&amp;#REF!&amp;#REF!&amp;#REF!,0))</f>
        <v>#REF!</v>
      </c>
      <c r="HH17" s="1"/>
      <c r="HI17" s="25">
        <f t="shared" si="171"/>
        <v>0</v>
      </c>
      <c r="HJ17" s="25">
        <f t="shared" si="172"/>
        <v>0</v>
      </c>
      <c r="HK17" s="19">
        <v>0</v>
      </c>
      <c r="HL17" s="19">
        <v>0</v>
      </c>
      <c r="HM17" s="19">
        <v>0.01</v>
      </c>
      <c r="HN17" s="19">
        <v>1</v>
      </c>
      <c r="HO17" s="25">
        <f t="shared" si="173"/>
        <v>0</v>
      </c>
      <c r="HP17" s="25">
        <f t="shared" si="174"/>
        <v>0</v>
      </c>
      <c r="HQ17" s="25">
        <f t="shared" si="175"/>
        <v>0</v>
      </c>
      <c r="HR17" s="25">
        <f t="shared" si="176"/>
        <v>0</v>
      </c>
      <c r="HS17" s="25">
        <f t="shared" si="177"/>
        <v>0</v>
      </c>
      <c r="HT17" s="19">
        <v>0</v>
      </c>
      <c r="HU17" s="19">
        <v>0</v>
      </c>
      <c r="HV17" s="19">
        <v>0</v>
      </c>
      <c r="HW17" s="25">
        <f t="shared" si="178"/>
        <v>0</v>
      </c>
      <c r="HX17" s="19">
        <v>0</v>
      </c>
      <c r="HY17" s="19">
        <v>0</v>
      </c>
      <c r="HZ17" s="21">
        <v>27.19</v>
      </c>
      <c r="IA17" s="20">
        <f>ROUND(IF(EN17="Cống tròn",IF(EN17="Cống tròn",IF(EU17="Không có móng",IQ17-FF17,IF(EU17="Đế",IP17-FN17,IF(OR(EU17="Móng bê tông",EU17="Móng bê tông kết hợp đế"),II17-FJ17,0))),0),IF(EN17="Cống hộp",IF(AND(EN17="Cống hộp",EU17="Không có móng"),IQ17-GF17,IF(AND(EN17="Cống hộp",EU17="Móng bê tông"),IJ17-GB17,0)),IF(OR(EN17="Rãnh xây",EN17="Rãnh bê tông"),IF(OR(EN17="Rãnh xây",EN17="Rãnh bê tông"),IK17-GB17,0),IF(EN17="Ống nhựa",IF(AND(EN17="Ống nhựa",EU17="Không đắp cát"),IQ17-HT17,IF(AND(EN17="Ống nhựa",EU17="Đắp cát"),IH17-HX17,0)),IF(EN17="Rãnh thang",IF(EN17="Rãnh thang",IF(EU17="Móng bê tông",#REF!-#REF!,IQ17),0),0))))),2)</f>
        <v>24.21</v>
      </c>
      <c r="IB17" s="20">
        <f t="shared" si="179"/>
        <v>2.9800000000000004</v>
      </c>
      <c r="IC17" s="20">
        <f t="shared" si="21"/>
        <v>24.21</v>
      </c>
      <c r="ID17" s="20">
        <f t="shared" si="22"/>
        <v>0</v>
      </c>
      <c r="IE17" s="20">
        <f t="shared" si="23"/>
        <v>0</v>
      </c>
      <c r="IF17" s="20">
        <f t="shared" si="24"/>
        <v>0</v>
      </c>
      <c r="IG17" s="20">
        <f>IF(EN17="Rãnh thang",IF(AND(EN17="Rãnh thang",EU17="Móng bê tông"),IQ17-#REF!,0),IF(EN17="Ống nhựa",IF(AND(EN17="Ống nhựa",EU17="Đắp cát"),IQ17-HT17,0),IF(EN17="Cống tròn",IF(EN17="Cống tròn",IF(OR(EU17="Móng bê tông",EU17="Móng bê tông kết hợp đế"),IM17-FL17,0),0),IF(EN17="Cống hộp",IF(AND(EN17="Cống hộp",EU17="Móng bê tông"),IN17-GD17,0),IF(OR(EN17="Rãnh xây",EN17="Rãnh bê tông"),IF(AND(EN17="Rãnh xây",EU17="Móng bê tông"),IO17-GD17,IF(AND(EN17="Rãnh bê tông",EU17="Móng bê tông"),IO17-GD17,0)),0)))))</f>
        <v>24.21</v>
      </c>
      <c r="IH17" s="20">
        <f t="shared" si="25"/>
        <v>0</v>
      </c>
      <c r="II17" s="20">
        <f t="shared" si="26"/>
        <v>24.21</v>
      </c>
      <c r="IJ17" s="20">
        <f t="shared" si="27"/>
        <v>0</v>
      </c>
      <c r="IK17" s="20">
        <f t="shared" si="28"/>
        <v>0</v>
      </c>
      <c r="IL17" s="20">
        <f t="shared" si="29"/>
        <v>24.41</v>
      </c>
      <c r="IM17" s="20">
        <f t="shared" si="30"/>
        <v>24.41</v>
      </c>
      <c r="IN17" s="20">
        <f t="shared" si="31"/>
        <v>0</v>
      </c>
      <c r="IO17" s="20">
        <f t="shared" si="32"/>
        <v>0</v>
      </c>
      <c r="IP17" s="20">
        <f t="shared" si="33"/>
        <v>0</v>
      </c>
      <c r="IQ17" s="18">
        <v>24.55</v>
      </c>
      <c r="IR17" s="25">
        <f t="shared" si="180"/>
        <v>0</v>
      </c>
      <c r="IS17" s="25">
        <f t="shared" si="34"/>
        <v>0</v>
      </c>
      <c r="IT17" s="25">
        <f t="shared" si="35"/>
        <v>0</v>
      </c>
      <c r="IU17" s="25">
        <f>ROUND(IF(EN17="Cống tròn",IF(EN17="Cống tròn",IV17+FF17,0),IF(EN17="Cống hộp",IF(EN17="Cống hộp",IV17+GP17,0),IF(OR(EN17="Rãnh xây",EN17="Rãnh bê tông"),IF(OR(EN17="Rãnh xây",EN17="Rãnh bê tông"),IV17+GP17,0),IF(EN17="ống nhựa",IF(EN17="Ống nhựa",IV17+HT17,0),IF(EN17="Rãnh thang",IF(EN17="Rãnh thang",IQ17+#REF!,0),0))))),2)</f>
        <v>25.91</v>
      </c>
      <c r="IV17" s="19">
        <v>25.77</v>
      </c>
      <c r="IW17" s="25">
        <f t="shared" si="36"/>
        <v>25.91</v>
      </c>
      <c r="IX17" s="25">
        <f t="shared" si="37"/>
        <v>0</v>
      </c>
      <c r="IY17" s="25">
        <f t="shared" si="38"/>
        <v>0</v>
      </c>
      <c r="IZ17" s="25">
        <f t="shared" si="39"/>
        <v>0</v>
      </c>
      <c r="JA17" s="25">
        <f t="shared" si="40"/>
        <v>0</v>
      </c>
      <c r="JB17" s="21">
        <v>26.92</v>
      </c>
      <c r="JC17" s="20">
        <f>ROUND(IF(EN17="Cống tròn",IF(EN17="Cống tròn",IF(EU17="Không có móng",JS17-FF17,IF(EU17="Đế",JR17-FN17,IF(OR(EU17="Móng bê tông",EU17="Móng bê tông kết hợp đế"),JK17-FJ17,0))),0),IF(EN17="Cống hộp",IF(AND(EN17="Cống hộp",EU17="Không có móng"),JS17-GF17,IF(AND(EN17="Cống hộp",EU17="Móng bê tông"),JL17-GB17,0)),IF(OR(EN17="Rãnh xây",EN17="Rãnh bê tông"),IF(OR(EN17="Rãnh xây",EN17="Rãnh bê tông"),JM17-GB17,0),IF(EN17="Ống nhựa",IF(AND(EN17="Ống nhựa",EU17="Không đắp cát"),JS17-HT17,IF(AND(EN17="Ống nhựa",EU17="Đắp cát"),JJ17-HX17,0)),IF(EN17="Rãnh thang",IF(EN17="Rãnh thang",IF(EU17="Móng bê tông",#REF!-#REF!,JS17),0),0))))),2)</f>
        <v>23.93</v>
      </c>
      <c r="JD17" s="20">
        <f t="shared" si="181"/>
        <v>2.990000000000002</v>
      </c>
      <c r="JE17" s="20">
        <f t="shared" si="41"/>
        <v>23.93</v>
      </c>
      <c r="JF17" s="20">
        <f t="shared" si="42"/>
        <v>0</v>
      </c>
      <c r="JG17" s="20">
        <f t="shared" si="43"/>
        <v>0</v>
      </c>
      <c r="JH17" s="20">
        <f t="shared" si="44"/>
        <v>0</v>
      </c>
      <c r="JI17" s="20">
        <f>IF(EN17="Rãnh thang",IF(AND(EN17="Rãnh thang",EU17="Móng bê tông"),JS17-#REF!,0),IF(EN17="Ống nhựa",IF(AND(EN17="Ống nhựa",EU17="Đắp cát"),JS17-HT17,0),IF(EN17="Cống tròn",IF(EN17="Cống tròn",IF(OR(EU17="Móng bê tông",EU17="Móng bê tông kết hợp đế"),JO17-FL17,0),0),IF(EN17="Cống hộp",IF(AND(EN17="Cống hộp",EU17="Móng bê tông"),JP17-GD17,0),IF(OR(EN17="Rãnh xây",EN17="Rãnh bê tông"),IF(AND(EN17="Rãnh xây",EU17="Móng bê tông"),JQ17-GD17,IF(AND(EN17="Rãnh bê tông",EU17="Móng bê tông"),JQ17-GD17,0)),0)))))</f>
        <v>23.93</v>
      </c>
      <c r="JJ17" s="20">
        <f t="shared" si="45"/>
        <v>0</v>
      </c>
      <c r="JK17" s="20">
        <f t="shared" si="46"/>
        <v>23.93</v>
      </c>
      <c r="JL17" s="20">
        <f t="shared" si="47"/>
        <v>0</v>
      </c>
      <c r="JM17" s="20">
        <f t="shared" si="48"/>
        <v>0</v>
      </c>
      <c r="JN17" s="20">
        <f t="shared" si="49"/>
        <v>24.13</v>
      </c>
      <c r="JO17" s="20">
        <f t="shared" si="50"/>
        <v>24.13</v>
      </c>
      <c r="JP17" s="20">
        <f t="shared" si="51"/>
        <v>0</v>
      </c>
      <c r="JQ17" s="20">
        <f t="shared" si="52"/>
        <v>0</v>
      </c>
      <c r="JR17" s="20">
        <f t="shared" si="53"/>
        <v>0</v>
      </c>
      <c r="JS17" s="26">
        <v>24.27</v>
      </c>
      <c r="JT17" s="25">
        <f t="shared" si="182"/>
        <v>0</v>
      </c>
      <c r="JU17" s="25">
        <f t="shared" si="54"/>
        <v>0</v>
      </c>
      <c r="JV17" s="25">
        <f t="shared" si="55"/>
        <v>0</v>
      </c>
      <c r="JW17" s="25">
        <f>ROUND(IF(EN17="Cống tròn",IF(EN17="Cống tròn",JX17+FF17,0),IF(EN17="Cống hộp",IF(EN17="Cống hộp",JX17+GP17,0),IF(OR(EN17="Rãnh xây",EN17="Rãnh bê tông"),IF(OR(EN17="Rãnh xây",EN17="Rãnh bê tông"),JX17+GP17,0),IF(EN17="ống nhựa",IF(EN17="Ống nhựa",JX17+HT17,0),IF(EN17="Rãnh thang",IF(EN17="Rãnh thang",JS17+#REF!,0),0))))),2)</f>
        <v>25.91</v>
      </c>
      <c r="JX17" s="27">
        <v>25.77</v>
      </c>
      <c r="JY17" s="25">
        <f t="shared" si="56"/>
        <v>25.91</v>
      </c>
      <c r="JZ17" s="25">
        <f t="shared" si="57"/>
        <v>0</v>
      </c>
      <c r="KA17" s="25">
        <f t="shared" si="58"/>
        <v>0</v>
      </c>
      <c r="KB17" s="25">
        <f t="shared" si="59"/>
        <v>0</v>
      </c>
      <c r="KC17" s="25">
        <f t="shared" si="60"/>
        <v>0</v>
      </c>
      <c r="KD17" s="28" t="s">
        <v>98</v>
      </c>
      <c r="KE17" s="27">
        <v>0</v>
      </c>
      <c r="KF17" s="25">
        <f t="shared" si="61"/>
        <v>2.9800000000000004</v>
      </c>
      <c r="KG17" s="25">
        <f t="shared" si="183"/>
        <v>2.9800000000000004</v>
      </c>
      <c r="KH17" s="27">
        <v>0</v>
      </c>
      <c r="KI17" s="25">
        <f t="shared" si="62"/>
        <v>2.990000000000002</v>
      </c>
      <c r="KJ17" s="25">
        <f t="shared" si="184"/>
        <v>2.990000000000002</v>
      </c>
      <c r="KK17" s="25">
        <f t="shared" si="63"/>
        <v>0</v>
      </c>
      <c r="KL17" s="25">
        <f t="shared" si="64"/>
        <v>0</v>
      </c>
      <c r="KM17" s="25">
        <f t="shared" si="185"/>
        <v>0</v>
      </c>
      <c r="KN17" s="25">
        <f t="shared" si="65"/>
        <v>0</v>
      </c>
      <c r="KO17" s="25">
        <f t="shared" si="66"/>
        <v>0</v>
      </c>
      <c r="KP17" s="25">
        <f t="shared" si="186"/>
        <v>0</v>
      </c>
      <c r="KQ17" s="25">
        <f t="shared" si="67"/>
        <v>0.2</v>
      </c>
      <c r="KR17" s="25">
        <f t="shared" si="68"/>
        <v>0.2</v>
      </c>
      <c r="KS17" s="25">
        <f t="shared" si="187"/>
        <v>0.2</v>
      </c>
      <c r="KT17" s="25">
        <f t="shared" si="69"/>
        <v>0</v>
      </c>
      <c r="KU17" s="25">
        <f t="shared" si="70"/>
        <v>0</v>
      </c>
      <c r="KV17" s="25">
        <f t="shared" si="188"/>
        <v>0</v>
      </c>
      <c r="KW17" s="25">
        <f t="shared" si="71"/>
        <v>0</v>
      </c>
      <c r="KX17" s="25">
        <f t="shared" si="72"/>
        <v>0</v>
      </c>
      <c r="KY17" s="25">
        <f t="shared" si="189"/>
        <v>0</v>
      </c>
      <c r="KZ17" s="25">
        <f t="shared" si="73"/>
        <v>0</v>
      </c>
      <c r="LA17" s="25">
        <f t="shared" si="74"/>
        <v>0</v>
      </c>
      <c r="LB17" s="25">
        <f t="shared" si="190"/>
        <v>0</v>
      </c>
      <c r="LC17" s="25">
        <f t="shared" si="75"/>
        <v>1.98</v>
      </c>
      <c r="LD17" s="25">
        <f t="shared" si="76"/>
        <v>1.98</v>
      </c>
      <c r="LE17" s="25">
        <f t="shared" si="191"/>
        <v>1.98</v>
      </c>
      <c r="LF17" s="25">
        <f t="shared" si="77"/>
        <v>0</v>
      </c>
      <c r="LG17" s="25">
        <f t="shared" si="78"/>
        <v>0</v>
      </c>
      <c r="LH17" s="25">
        <f t="shared" si="192"/>
        <v>0</v>
      </c>
      <c r="LI17" s="25">
        <f t="shared" si="79"/>
        <v>0</v>
      </c>
      <c r="LJ17" s="25">
        <f t="shared" si="80"/>
        <v>0</v>
      </c>
      <c r="LK17" s="25">
        <f t="shared" si="193"/>
        <v>0</v>
      </c>
      <c r="LL17" s="25">
        <f t="shared" si="81"/>
        <v>0</v>
      </c>
      <c r="LM17" s="25">
        <f t="shared" si="82"/>
        <v>0</v>
      </c>
      <c r="LN17" s="25">
        <f t="shared" si="194"/>
        <v>0</v>
      </c>
      <c r="LO17" s="25">
        <f t="shared" si="83"/>
        <v>0</v>
      </c>
      <c r="LP17" s="25">
        <f t="shared" si="84"/>
        <v>0</v>
      </c>
      <c r="LQ17" s="25">
        <f t="shared" si="195"/>
        <v>0</v>
      </c>
      <c r="LR17" s="25">
        <f t="shared" si="85"/>
        <v>0</v>
      </c>
      <c r="LS17" s="25">
        <f t="shared" si="86"/>
        <v>0</v>
      </c>
      <c r="LT17" s="25">
        <f t="shared" si="196"/>
        <v>0</v>
      </c>
      <c r="LU17" s="25">
        <f t="shared" si="87"/>
        <v>0</v>
      </c>
      <c r="LV17" s="25">
        <f t="shared" si="88"/>
        <v>0</v>
      </c>
      <c r="LW17" s="25">
        <f t="shared" si="197"/>
        <v>0</v>
      </c>
      <c r="LX17" s="25">
        <f t="shared" si="89"/>
        <v>0</v>
      </c>
      <c r="LY17" s="25">
        <f t="shared" si="90"/>
        <v>0</v>
      </c>
      <c r="LZ17" s="25">
        <f t="shared" si="198"/>
        <v>0</v>
      </c>
      <c r="MA17" s="25">
        <f t="shared" si="91"/>
        <v>0</v>
      </c>
      <c r="MB17" s="25">
        <f t="shared" si="92"/>
        <v>0</v>
      </c>
      <c r="MC17" s="25">
        <f t="shared" si="199"/>
        <v>0</v>
      </c>
      <c r="MD17" s="25">
        <f t="shared" si="93"/>
        <v>0</v>
      </c>
      <c r="ME17" s="25">
        <f t="shared" si="94"/>
        <v>0</v>
      </c>
      <c r="MF17" s="25">
        <f t="shared" si="200"/>
        <v>0</v>
      </c>
      <c r="MG17" s="25">
        <f t="shared" si="95"/>
        <v>0</v>
      </c>
      <c r="MH17" s="25">
        <f t="shared" si="96"/>
        <v>0</v>
      </c>
      <c r="MI17" s="25">
        <f t="shared" si="201"/>
        <v>0</v>
      </c>
      <c r="MJ17" s="25">
        <f t="shared" si="97"/>
        <v>0</v>
      </c>
      <c r="MK17" s="25">
        <f t="shared" si="98"/>
        <v>0</v>
      </c>
      <c r="ML17" s="25">
        <f t="shared" si="202"/>
        <v>0</v>
      </c>
      <c r="MM17" s="25">
        <f t="shared" si="99"/>
        <v>0</v>
      </c>
      <c r="MN17" s="25">
        <f t="shared" si="100"/>
        <v>0</v>
      </c>
      <c r="MO17" s="25">
        <f t="shared" si="203"/>
        <v>0</v>
      </c>
      <c r="MP17" s="25">
        <f t="shared" si="101"/>
        <v>0</v>
      </c>
      <c r="MQ17" s="25">
        <f t="shared" si="102"/>
        <v>0</v>
      </c>
      <c r="MR17" s="25">
        <f t="shared" si="204"/>
        <v>0</v>
      </c>
      <c r="MS17" s="29">
        <v>1.98</v>
      </c>
      <c r="MT17" s="29">
        <v>0</v>
      </c>
      <c r="MU17" s="29">
        <v>1</v>
      </c>
      <c r="MV17" s="29">
        <v>1</v>
      </c>
      <c r="MW17" s="25">
        <f t="shared" si="103"/>
        <v>1.98</v>
      </c>
      <c r="MX17" s="25">
        <f t="shared" si="104"/>
        <v>5.9</v>
      </c>
      <c r="MY17" s="25">
        <f t="shared" si="105"/>
        <v>0</v>
      </c>
      <c r="MZ17" s="25">
        <f t="shared" si="106"/>
        <v>0</v>
      </c>
      <c r="NA17" s="25">
        <f t="shared" si="107"/>
        <v>1.98</v>
      </c>
      <c r="NB17" s="25">
        <f t="shared" si="108"/>
        <v>5.92</v>
      </c>
      <c r="NC17" s="25">
        <f t="shared" si="109"/>
        <v>0</v>
      </c>
      <c r="ND17" s="25">
        <f t="shared" si="110"/>
        <v>0</v>
      </c>
      <c r="NE17" s="25">
        <f t="shared" si="205"/>
        <v>1.98</v>
      </c>
      <c r="NF17" s="25">
        <f t="shared" si="111"/>
        <v>5.91</v>
      </c>
      <c r="NG17" s="25">
        <f t="shared" si="111"/>
        <v>0</v>
      </c>
      <c r="NH17" s="25">
        <f t="shared" si="111"/>
        <v>0</v>
      </c>
      <c r="NI17" s="25">
        <f t="shared" si="112"/>
        <v>221.63</v>
      </c>
      <c r="NJ17" s="25">
        <f t="shared" si="113"/>
        <v>0</v>
      </c>
      <c r="NK17" s="25">
        <f t="shared" si="114"/>
        <v>221.63</v>
      </c>
      <c r="NL17" s="25">
        <f t="shared" si="115"/>
        <v>127.41</v>
      </c>
      <c r="NM17" s="25">
        <f t="shared" si="116"/>
        <v>0</v>
      </c>
      <c r="NN17" s="25">
        <f t="shared" si="206"/>
        <v>127.41</v>
      </c>
      <c r="NO17" s="25">
        <f t="shared" si="117"/>
        <v>0</v>
      </c>
      <c r="NP17" s="25">
        <f t="shared" si="118"/>
        <v>0</v>
      </c>
      <c r="NQ17" s="25">
        <f t="shared" si="207"/>
        <v>0</v>
      </c>
      <c r="NR17" s="25">
        <f t="shared" si="119"/>
        <v>0</v>
      </c>
      <c r="NS17" s="25">
        <f t="shared" si="120"/>
        <v>0</v>
      </c>
      <c r="NT17" s="25">
        <f t="shared" si="208"/>
        <v>0</v>
      </c>
      <c r="NU17" s="25">
        <f t="shared" si="121"/>
        <v>0</v>
      </c>
      <c r="NV17" s="25">
        <f t="shared" si="122"/>
        <v>0</v>
      </c>
      <c r="NW17" s="25">
        <f t="shared" si="209"/>
        <v>0</v>
      </c>
      <c r="NX17" s="25">
        <f t="shared" si="210"/>
        <v>127.41</v>
      </c>
      <c r="NY17" s="25">
        <f t="shared" si="210"/>
        <v>0</v>
      </c>
      <c r="NZ17" s="25">
        <f t="shared" si="211"/>
        <v>127.41</v>
      </c>
      <c r="OA17" s="25">
        <f t="shared" si="212"/>
        <v>94.22</v>
      </c>
      <c r="OB17" s="25">
        <f t="shared" si="212"/>
        <v>0</v>
      </c>
      <c r="OC17" s="25">
        <f t="shared" si="213"/>
        <v>94.22</v>
      </c>
      <c r="OD17" s="25">
        <f t="shared" si="214"/>
        <v>127.41</v>
      </c>
      <c r="OE17" s="25">
        <f t="shared" si="123"/>
        <v>0</v>
      </c>
      <c r="OF17" s="25">
        <f t="shared" si="123"/>
        <v>127.41</v>
      </c>
      <c r="OG17" s="25">
        <f t="shared" si="124"/>
        <v>0</v>
      </c>
      <c r="OH17" s="25">
        <f t="shared" si="125"/>
        <v>0</v>
      </c>
      <c r="OI17" s="25">
        <f t="shared" si="126"/>
        <v>0</v>
      </c>
      <c r="OJ17" s="25">
        <f t="shared" si="127"/>
        <v>0</v>
      </c>
      <c r="OK17" s="25">
        <f t="shared" si="128"/>
        <v>0</v>
      </c>
      <c r="OL17" s="25">
        <f t="shared" si="129"/>
        <v>0</v>
      </c>
      <c r="OM17" s="25">
        <f t="shared" si="215"/>
        <v>0</v>
      </c>
      <c r="ON17" s="25">
        <f t="shared" si="215"/>
        <v>0</v>
      </c>
      <c r="OO17" s="25">
        <f t="shared" si="215"/>
        <v>0</v>
      </c>
      <c r="OP17" s="25">
        <f t="shared" si="130"/>
        <v>0</v>
      </c>
      <c r="OQ17" s="25">
        <f t="shared" si="131"/>
        <v>0</v>
      </c>
      <c r="OR17" s="25">
        <f t="shared" si="216"/>
        <v>0</v>
      </c>
      <c r="OS17" s="19">
        <v>536766.27</v>
      </c>
      <c r="OT17" s="19">
        <v>2371326.09</v>
      </c>
    </row>
    <row r="18" spans="1:410" ht="33" customHeight="1" x14ac:dyDescent="0.25">
      <c r="A18" s="18">
        <v>15</v>
      </c>
      <c r="B18" s="18" t="s">
        <v>763</v>
      </c>
      <c r="C18" s="18">
        <v>1790.76</v>
      </c>
      <c r="D18" s="16" t="e">
        <f>_xlfn.IFNA(INDEX(#REF!,MATCH(E18,#REF!,0)),0)</f>
        <v>#REF!</v>
      </c>
      <c r="E18" s="18" t="s">
        <v>789</v>
      </c>
      <c r="F18" s="16" t="s">
        <v>765</v>
      </c>
      <c r="G18" s="16" t="s">
        <v>766</v>
      </c>
      <c r="H18" s="16" t="s">
        <v>767</v>
      </c>
      <c r="I18" s="16" t="s">
        <v>768</v>
      </c>
      <c r="J18" s="16" t="s">
        <v>769</v>
      </c>
      <c r="K18" s="16" t="s">
        <v>770</v>
      </c>
      <c r="L18" s="16" t="s">
        <v>771</v>
      </c>
      <c r="M18" s="18">
        <v>1.64</v>
      </c>
      <c r="N18" s="18">
        <v>2.44</v>
      </c>
      <c r="O18" s="19">
        <v>2.04</v>
      </c>
      <c r="P18" s="19">
        <v>2.84</v>
      </c>
      <c r="Q18" s="19">
        <v>0.1</v>
      </c>
      <c r="R18" s="19">
        <v>1.8399999999999999</v>
      </c>
      <c r="S18" s="19">
        <v>2.64</v>
      </c>
      <c r="T18" s="18">
        <v>0.2</v>
      </c>
      <c r="U18" s="18">
        <v>0</v>
      </c>
      <c r="V18" s="18">
        <v>0</v>
      </c>
      <c r="W18" s="18">
        <v>0</v>
      </c>
      <c r="X18" s="18">
        <v>1.64</v>
      </c>
      <c r="Y18" s="18">
        <v>2.4</v>
      </c>
      <c r="Z18" s="20">
        <f t="shared" si="132"/>
        <v>2.7</v>
      </c>
      <c r="AA18" s="18">
        <v>0.22</v>
      </c>
      <c r="AB18" s="18">
        <v>0</v>
      </c>
      <c r="AC18" s="18">
        <v>0</v>
      </c>
      <c r="AD18" s="18">
        <v>0</v>
      </c>
      <c r="AE18" s="18">
        <v>0</v>
      </c>
      <c r="AF18" s="18">
        <v>0</v>
      </c>
      <c r="AG18" s="19">
        <v>1.2</v>
      </c>
      <c r="AH18" s="19">
        <v>2</v>
      </c>
      <c r="AI18" s="20">
        <f t="shared" si="133"/>
        <v>2.85</v>
      </c>
      <c r="AJ18" s="19">
        <v>0</v>
      </c>
      <c r="AK18" s="19">
        <v>0</v>
      </c>
      <c r="AL18" s="20">
        <f t="shared" si="134"/>
        <v>0</v>
      </c>
      <c r="AM18" s="18">
        <v>1.64</v>
      </c>
      <c r="AN18" s="18">
        <v>2</v>
      </c>
      <c r="AO18" s="18">
        <v>0.15</v>
      </c>
      <c r="AP18" s="18">
        <v>0.22</v>
      </c>
      <c r="AQ18" s="18">
        <v>1.64</v>
      </c>
      <c r="AR18" s="18">
        <v>2.2200000000000002</v>
      </c>
      <c r="AS18" s="18">
        <v>0.12</v>
      </c>
      <c r="AT18" s="18">
        <v>0.11</v>
      </c>
      <c r="AU18" s="18">
        <v>0</v>
      </c>
      <c r="AV18" s="18">
        <v>1</v>
      </c>
      <c r="AW18" s="18">
        <v>0</v>
      </c>
      <c r="AX18" s="18">
        <v>0</v>
      </c>
      <c r="AY18" s="18">
        <v>0</v>
      </c>
      <c r="AZ18" s="18">
        <v>0</v>
      </c>
      <c r="BA18" s="18">
        <v>2</v>
      </c>
      <c r="BB18" s="18">
        <v>0</v>
      </c>
      <c r="BC18" s="18">
        <v>0</v>
      </c>
      <c r="BD18" s="18">
        <v>0</v>
      </c>
      <c r="BE18" s="18">
        <v>0</v>
      </c>
      <c r="BF18" s="18">
        <v>0</v>
      </c>
      <c r="BG18" s="18">
        <v>0</v>
      </c>
      <c r="BH18" s="18">
        <v>0</v>
      </c>
      <c r="BI18" s="18">
        <v>0</v>
      </c>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6" t="e">
        <f>_xlfn.IFNA(IF(RIGHT(D18,2)="=G",0,INDEX(#REF!,MATCH(E18,#REF!,0))),0)</f>
        <v>#REF!</v>
      </c>
      <c r="CB18" s="16" t="s">
        <v>776</v>
      </c>
      <c r="CC18" s="18">
        <v>0</v>
      </c>
      <c r="CD18" s="18">
        <v>0</v>
      </c>
      <c r="CE18" s="18">
        <v>1.4</v>
      </c>
      <c r="CF18" s="18">
        <v>0.73</v>
      </c>
      <c r="CG18" s="18">
        <v>0.12</v>
      </c>
      <c r="CH18" s="18">
        <v>3</v>
      </c>
      <c r="CI18" s="16" t="s">
        <v>98</v>
      </c>
      <c r="CJ18" s="18">
        <v>0</v>
      </c>
      <c r="CK18" s="20">
        <f t="shared" si="135"/>
        <v>3.25</v>
      </c>
      <c r="CL18" s="20">
        <f t="shared" si="136"/>
        <v>3.25</v>
      </c>
      <c r="CM18" s="18">
        <v>35.729999999999997</v>
      </c>
      <c r="CN18" s="21">
        <v>26.92</v>
      </c>
      <c r="CO18" s="18">
        <v>26.081000000000003</v>
      </c>
      <c r="CP18" s="22">
        <f t="shared" si="0"/>
        <v>26.92</v>
      </c>
      <c r="CQ18" s="22">
        <f t="shared" si="1"/>
        <v>23.67</v>
      </c>
      <c r="CR18" s="22">
        <f t="shared" si="137"/>
        <v>3.25</v>
      </c>
      <c r="CS18" s="22">
        <f t="shared" si="138"/>
        <v>23.77</v>
      </c>
      <c r="CT18" s="22">
        <f t="shared" si="2"/>
        <v>23.97</v>
      </c>
      <c r="CU18" s="23">
        <v>23.97</v>
      </c>
      <c r="CV18" s="22">
        <f t="shared" si="139"/>
        <v>2.7</v>
      </c>
      <c r="CW18" s="22">
        <f t="shared" si="3"/>
        <v>0</v>
      </c>
      <c r="CX18" s="22">
        <f t="shared" si="4"/>
        <v>0</v>
      </c>
      <c r="CY18" s="22">
        <f t="shared" si="5"/>
        <v>26.65</v>
      </c>
      <c r="CZ18" s="22">
        <f t="shared" si="6"/>
        <v>26.8</v>
      </c>
      <c r="DA18" s="24">
        <v>26.92</v>
      </c>
      <c r="DB18" s="20">
        <f t="shared" si="140"/>
        <v>3.25</v>
      </c>
      <c r="DC18" s="20">
        <f t="shared" si="141"/>
        <v>0</v>
      </c>
      <c r="DD18" s="20">
        <f t="shared" si="142"/>
        <v>3.25</v>
      </c>
      <c r="DE18" s="20">
        <f t="shared" si="7"/>
        <v>0.1</v>
      </c>
      <c r="DF18" s="20">
        <f t="shared" si="8"/>
        <v>0.2</v>
      </c>
      <c r="DG18" s="20">
        <f t="shared" si="9"/>
        <v>2.95</v>
      </c>
      <c r="DH18" s="20">
        <f t="shared" si="10"/>
        <v>0</v>
      </c>
      <c r="DI18" s="20">
        <f t="shared" si="11"/>
        <v>0</v>
      </c>
      <c r="DJ18" s="20">
        <f t="shared" si="12"/>
        <v>0</v>
      </c>
      <c r="DK18" s="20">
        <f t="shared" si="143"/>
        <v>3.25</v>
      </c>
      <c r="DL18" s="20">
        <f t="shared" si="144"/>
        <v>0</v>
      </c>
      <c r="DM18" s="20">
        <f t="shared" si="145"/>
        <v>0</v>
      </c>
      <c r="DN18" s="20">
        <f t="shared" si="146"/>
        <v>0</v>
      </c>
      <c r="DO18" s="18">
        <v>3.04</v>
      </c>
      <c r="DP18" s="18">
        <v>0</v>
      </c>
      <c r="DQ18" s="18">
        <v>1</v>
      </c>
      <c r="DR18" s="18">
        <v>1</v>
      </c>
      <c r="DS18" s="25">
        <f t="shared" si="147"/>
        <v>3.04</v>
      </c>
      <c r="DT18" s="25">
        <f t="shared" si="148"/>
        <v>0</v>
      </c>
      <c r="DU18" s="25">
        <f t="shared" si="149"/>
        <v>9.8800000000000008</v>
      </c>
      <c r="DV18" s="25">
        <f t="shared" si="150"/>
        <v>0</v>
      </c>
      <c r="DW18" s="25">
        <f t="shared" si="151"/>
        <v>9.8800000000000008</v>
      </c>
      <c r="DX18" s="25">
        <f t="shared" si="152"/>
        <v>20.16</v>
      </c>
      <c r="DY18" s="25">
        <f t="shared" si="153"/>
        <v>0</v>
      </c>
      <c r="DZ18" s="25">
        <f t="shared" si="154"/>
        <v>20.16</v>
      </c>
      <c r="EA18" s="25">
        <f t="shared" si="155"/>
        <v>13.36</v>
      </c>
      <c r="EB18" s="25">
        <f t="shared" si="156"/>
        <v>0</v>
      </c>
      <c r="EC18" s="25">
        <f t="shared" si="157"/>
        <v>13.36</v>
      </c>
      <c r="ED18" s="25">
        <f t="shared" si="158"/>
        <v>6.8</v>
      </c>
      <c r="EE18" s="25">
        <f t="shared" si="158"/>
        <v>0</v>
      </c>
      <c r="EF18" s="25">
        <f t="shared" si="159"/>
        <v>6.8</v>
      </c>
      <c r="EG18" s="25">
        <f t="shared" si="160"/>
        <v>13.36</v>
      </c>
      <c r="EH18" s="25">
        <f t="shared" si="160"/>
        <v>0</v>
      </c>
      <c r="EI18" s="25">
        <f t="shared" si="161"/>
        <v>13.36</v>
      </c>
      <c r="EJ18" s="18">
        <v>1790.76</v>
      </c>
      <c r="EK18" s="18">
        <v>1752.06</v>
      </c>
      <c r="EL18" s="18" t="s">
        <v>789</v>
      </c>
      <c r="EM18" s="18" t="s">
        <v>790</v>
      </c>
      <c r="EN18" s="16" t="s">
        <v>774</v>
      </c>
      <c r="EO18" s="16" t="s">
        <v>131</v>
      </c>
      <c r="EP18" s="16" t="e">
        <f>IF(OR(EN18="Cống tròn",EN18="Cống hộp",EN18="Ống nhựa"),INDEX(#REF!,MATCH(E18,#REF!,0)),IF(OR(EN18="Rãnh xây",EN18="Rãnh bê tông"),INDEX(#REF!,MATCH(E18,#REF!,0)),0))</f>
        <v>#REF!</v>
      </c>
      <c r="EQ18" s="18">
        <v>37.500000000000043</v>
      </c>
      <c r="ER18" s="19">
        <v>1</v>
      </c>
      <c r="ES18" s="25">
        <f t="shared" si="162"/>
        <v>37</v>
      </c>
      <c r="ET18" s="1" t="e">
        <f>_xlfn.IFNA(IF(EN18="Cống tròn",INDEX(#REF!,MATCH(E18,#REF!,0)),IF(EN18="Cống hộp",INDEX(#REF!,MATCH(E18,#REF!,0)),EU18&amp;" ,"&amp;EV18)),0)</f>
        <v>#REF!</v>
      </c>
      <c r="EU18" s="16" t="s">
        <v>769</v>
      </c>
      <c r="EV18" s="16" t="s">
        <v>775</v>
      </c>
      <c r="EW18" s="16" t="e">
        <f>_xlfn.IFNA(INDEX(#REF!,MATCH(E18,#REF!,0)),0)</f>
        <v>#REF!</v>
      </c>
      <c r="EX18" s="16"/>
      <c r="EY18" s="18">
        <v>0</v>
      </c>
      <c r="EZ18" s="18">
        <v>0</v>
      </c>
      <c r="FA18" s="18">
        <v>0</v>
      </c>
      <c r="FB18" s="19">
        <v>0</v>
      </c>
      <c r="FC18" s="19">
        <v>0</v>
      </c>
      <c r="FD18" s="25">
        <f t="shared" si="13"/>
        <v>0</v>
      </c>
      <c r="FE18" s="25">
        <f t="shared" si="163"/>
        <v>0</v>
      </c>
      <c r="FF18" s="19">
        <v>0.14000000000000001</v>
      </c>
      <c r="FG18" s="19">
        <v>2</v>
      </c>
      <c r="FH18" s="19">
        <v>1.5</v>
      </c>
      <c r="FI18" s="25">
        <f t="shared" si="164"/>
        <v>1.78</v>
      </c>
      <c r="FJ18" s="19">
        <v>0</v>
      </c>
      <c r="FK18" s="19">
        <v>0</v>
      </c>
      <c r="FL18" s="19">
        <v>0.2</v>
      </c>
      <c r="FM18" s="19">
        <v>1.6</v>
      </c>
      <c r="FN18" s="19">
        <v>0</v>
      </c>
      <c r="FO18" s="25">
        <f t="shared" si="165"/>
        <v>1.98</v>
      </c>
      <c r="FP18" s="19">
        <v>1.4999999999999999E-2</v>
      </c>
      <c r="FQ18" s="19">
        <v>1</v>
      </c>
      <c r="FR18" s="25">
        <f t="shared" si="14"/>
        <v>36</v>
      </c>
      <c r="FS18" s="25">
        <f t="shared" si="15"/>
        <v>0.52500000000000002</v>
      </c>
      <c r="FT18" s="25">
        <f t="shared" si="16"/>
        <v>36.524999999999999</v>
      </c>
      <c r="FU18" s="25">
        <f t="shared" si="17"/>
        <v>-0.97500000000004405</v>
      </c>
      <c r="FV18" s="25" t="str">
        <f t="shared" si="166"/>
        <v>Thêm 01</v>
      </c>
      <c r="FW18" s="25">
        <f t="shared" si="167"/>
        <v>0.04</v>
      </c>
      <c r="FX18" s="1"/>
      <c r="FY18" s="1"/>
      <c r="FZ18" s="1"/>
      <c r="GA18" s="1"/>
      <c r="GB18" s="19">
        <v>0</v>
      </c>
      <c r="GC18" s="19">
        <v>0</v>
      </c>
      <c r="GD18" s="19">
        <v>0</v>
      </c>
      <c r="GE18" s="19">
        <v>0</v>
      </c>
      <c r="GF18" s="19">
        <v>0</v>
      </c>
      <c r="GG18" s="19">
        <v>0</v>
      </c>
      <c r="GH18" s="19">
        <v>0</v>
      </c>
      <c r="GI18" s="19">
        <v>0</v>
      </c>
      <c r="GJ18" s="19">
        <v>0</v>
      </c>
      <c r="GK18" s="19">
        <v>0</v>
      </c>
      <c r="GL18" s="25">
        <f t="shared" si="18"/>
        <v>0</v>
      </c>
      <c r="GM18" s="25">
        <f t="shared" si="168"/>
        <v>0</v>
      </c>
      <c r="GN18" s="19">
        <v>0</v>
      </c>
      <c r="GO18" s="19">
        <v>0</v>
      </c>
      <c r="GP18" s="19">
        <v>0</v>
      </c>
      <c r="GQ18" s="19">
        <v>0</v>
      </c>
      <c r="GR18" s="1" t="e">
        <f>_xlfn.IFNA(INDEX(#REF!,MATCH(E18,#REF!,0)),0)</f>
        <v>#REF!</v>
      </c>
      <c r="GS18" s="1"/>
      <c r="GT18" s="19">
        <v>0</v>
      </c>
      <c r="GU18" s="19">
        <v>0</v>
      </c>
      <c r="GV18" s="19">
        <v>0</v>
      </c>
      <c r="GW18" s="19">
        <v>0</v>
      </c>
      <c r="GX18" s="25">
        <f t="shared" si="19"/>
        <v>0</v>
      </c>
      <c r="GY18" s="25">
        <f t="shared" si="20"/>
        <v>0</v>
      </c>
      <c r="GZ18" s="25">
        <f t="shared" si="169"/>
        <v>0</v>
      </c>
      <c r="HA18" s="1" t="e" cm="1">
        <f t="array" ref="HA18">INDEX(#REF!,MATCH(EJ18&amp;EK18&amp;HD18&amp;HE18&amp;HF18,#REF!&amp;#REF!&amp;#REF!&amp;#REF!&amp;#REF!,0))</f>
        <v>#REF!</v>
      </c>
      <c r="HB18" s="1"/>
      <c r="HC18" s="25">
        <f t="shared" si="170"/>
        <v>0</v>
      </c>
      <c r="HD18" s="19">
        <v>0</v>
      </c>
      <c r="HE18" s="19">
        <v>0</v>
      </c>
      <c r="HF18" s="19">
        <v>0</v>
      </c>
      <c r="HG18" s="1" t="e" cm="1">
        <f t="array" ref="HG18">INDEX(#REF!,MATCH(EJ18&amp;EK18&amp;HJ18&amp;HK18&amp;HL18,#REF!&amp;#REF!&amp;#REF!&amp;#REF!&amp;#REF!,0))</f>
        <v>#REF!</v>
      </c>
      <c r="HH18" s="1"/>
      <c r="HI18" s="25">
        <f t="shared" si="171"/>
        <v>0</v>
      </c>
      <c r="HJ18" s="25">
        <f t="shared" si="172"/>
        <v>0</v>
      </c>
      <c r="HK18" s="19">
        <v>0</v>
      </c>
      <c r="HL18" s="19">
        <v>0</v>
      </c>
      <c r="HM18" s="19">
        <v>0.01</v>
      </c>
      <c r="HN18" s="19">
        <v>1</v>
      </c>
      <c r="HO18" s="25">
        <f t="shared" si="173"/>
        <v>0</v>
      </c>
      <c r="HP18" s="25">
        <f t="shared" si="174"/>
        <v>0</v>
      </c>
      <c r="HQ18" s="25">
        <f t="shared" si="175"/>
        <v>0</v>
      </c>
      <c r="HR18" s="25">
        <f t="shared" si="176"/>
        <v>0</v>
      </c>
      <c r="HS18" s="25">
        <f t="shared" si="177"/>
        <v>0</v>
      </c>
      <c r="HT18" s="19">
        <v>0</v>
      </c>
      <c r="HU18" s="19">
        <v>0</v>
      </c>
      <c r="HV18" s="19">
        <v>0</v>
      </c>
      <c r="HW18" s="25">
        <f t="shared" si="178"/>
        <v>0</v>
      </c>
      <c r="HX18" s="19">
        <v>0</v>
      </c>
      <c r="HY18" s="19">
        <v>0</v>
      </c>
      <c r="HZ18" s="21">
        <v>26.92</v>
      </c>
      <c r="IA18" s="20">
        <f>ROUND(IF(EN18="Cống tròn",IF(EN18="Cống tròn",IF(EU18="Không có móng",IQ18-FF18,IF(EU18="Đế",IP18-FN18,IF(OR(EU18="Móng bê tông",EU18="Móng bê tông kết hợp đế"),II18-FJ18,0))),0),IF(EN18="Cống hộp",IF(AND(EN18="Cống hộp",EU18="Không có móng"),IQ18-GF18,IF(AND(EN18="Cống hộp",EU18="Móng bê tông"),IJ18-GB18,0)),IF(OR(EN18="Rãnh xây",EN18="Rãnh bê tông"),IF(OR(EN18="Rãnh xây",EN18="Rãnh bê tông"),IK18-GB18,0),IF(EN18="Ống nhựa",IF(AND(EN18="Ống nhựa",EU18="Không đắp cát"),IQ18-HT18,IF(AND(EN18="Ống nhựa",EU18="Đắp cát"),IH18-HX18,0)),IF(EN18="Rãnh thang",IF(EN18="Rãnh thang",IF(EU18="Móng bê tông",#REF!-#REF!,IQ18),0),0))))),2)</f>
        <v>23.93</v>
      </c>
      <c r="IB18" s="20">
        <f t="shared" si="179"/>
        <v>2.990000000000002</v>
      </c>
      <c r="IC18" s="20">
        <f t="shared" si="21"/>
        <v>23.93</v>
      </c>
      <c r="ID18" s="20">
        <f t="shared" si="22"/>
        <v>0</v>
      </c>
      <c r="IE18" s="20">
        <f t="shared" si="23"/>
        <v>0</v>
      </c>
      <c r="IF18" s="20">
        <f t="shared" si="24"/>
        <v>0</v>
      </c>
      <c r="IG18" s="20">
        <f>IF(EN18="Rãnh thang",IF(AND(EN18="Rãnh thang",EU18="Móng bê tông"),IQ18-#REF!,0),IF(EN18="Ống nhựa",IF(AND(EN18="Ống nhựa",EU18="Đắp cát"),IQ18-HT18,0),IF(EN18="Cống tròn",IF(EN18="Cống tròn",IF(OR(EU18="Móng bê tông",EU18="Móng bê tông kết hợp đế"),IM18-FL18,0),0),IF(EN18="Cống hộp",IF(AND(EN18="Cống hộp",EU18="Móng bê tông"),IN18-GD18,0),IF(OR(EN18="Rãnh xây",EN18="Rãnh bê tông"),IF(AND(EN18="Rãnh xây",EU18="Móng bê tông"),IO18-GD18,IF(AND(EN18="Rãnh bê tông",EU18="Móng bê tông"),IO18-GD18,0)),0)))))</f>
        <v>23.93</v>
      </c>
      <c r="IH18" s="20">
        <f t="shared" si="25"/>
        <v>0</v>
      </c>
      <c r="II18" s="20">
        <f t="shared" si="26"/>
        <v>23.93</v>
      </c>
      <c r="IJ18" s="20">
        <f t="shared" si="27"/>
        <v>0</v>
      </c>
      <c r="IK18" s="20">
        <f t="shared" si="28"/>
        <v>0</v>
      </c>
      <c r="IL18" s="20">
        <f t="shared" si="29"/>
        <v>24.13</v>
      </c>
      <c r="IM18" s="20">
        <f t="shared" si="30"/>
        <v>24.13</v>
      </c>
      <c r="IN18" s="20">
        <f t="shared" si="31"/>
        <v>0</v>
      </c>
      <c r="IO18" s="20">
        <f t="shared" si="32"/>
        <v>0</v>
      </c>
      <c r="IP18" s="20">
        <f t="shared" si="33"/>
        <v>0</v>
      </c>
      <c r="IQ18" s="18">
        <v>24.27</v>
      </c>
      <c r="IR18" s="25">
        <f t="shared" si="180"/>
        <v>0</v>
      </c>
      <c r="IS18" s="25">
        <f t="shared" si="34"/>
        <v>0</v>
      </c>
      <c r="IT18" s="25">
        <f t="shared" si="35"/>
        <v>0</v>
      </c>
      <c r="IU18" s="25">
        <f>ROUND(IF(EN18="Cống tròn",IF(EN18="Cống tròn",IV18+FF18,0),IF(EN18="Cống hộp",IF(EN18="Cống hộp",IV18+GP18,0),IF(OR(EN18="Rãnh xây",EN18="Rãnh bê tông"),IF(OR(EN18="Rãnh xây",EN18="Rãnh bê tông"),IV18+GP18,0),IF(EN18="ống nhựa",IF(EN18="Ống nhựa",IV18+HT18,0),IF(EN18="Rãnh thang",IF(EN18="Rãnh thang",IQ18+#REF!,0),0))))),2)</f>
        <v>25.64</v>
      </c>
      <c r="IV18" s="19">
        <v>25.5</v>
      </c>
      <c r="IW18" s="25">
        <f t="shared" si="36"/>
        <v>25.64</v>
      </c>
      <c r="IX18" s="25">
        <f t="shared" si="37"/>
        <v>0</v>
      </c>
      <c r="IY18" s="25">
        <f t="shared" si="38"/>
        <v>0</v>
      </c>
      <c r="IZ18" s="25">
        <f t="shared" si="39"/>
        <v>0</v>
      </c>
      <c r="JA18" s="25">
        <f t="shared" si="40"/>
        <v>0</v>
      </c>
      <c r="JB18" s="21">
        <v>25.8</v>
      </c>
      <c r="JC18" s="20">
        <f>ROUND(IF(EN18="Cống tròn",IF(EN18="Cống tròn",IF(EU18="Không có móng",JS18-FF18,IF(EU18="Đế",JR18-FN18,IF(OR(EU18="Móng bê tông",EU18="Móng bê tông kết hợp đế"),JK18-FJ18,0))),0),IF(EN18="Cống hộp",IF(AND(EN18="Cống hộp",EU18="Không có móng"),JS18-GF18,IF(AND(EN18="Cống hộp",EU18="Móng bê tông"),JL18-GB18,0)),IF(OR(EN18="Rãnh xây",EN18="Rãnh bê tông"),IF(OR(EN18="Rãnh xây",EN18="Rãnh bê tông"),JM18-GB18,0),IF(EN18="Ống nhựa",IF(AND(EN18="Ống nhựa",EU18="Không đắp cát"),JS18-HT18,IF(AND(EN18="Ống nhựa",EU18="Đắp cát"),JJ18-HX18,0)),IF(EN18="Rãnh thang",IF(EN18="Rãnh thang",IF(EU18="Móng bê tông",#REF!-#REF!,JS18),0),0))))),2)</f>
        <v>23.66</v>
      </c>
      <c r="JD18" s="20">
        <f t="shared" si="181"/>
        <v>2.1400000000000006</v>
      </c>
      <c r="JE18" s="20">
        <f t="shared" si="41"/>
        <v>23.66</v>
      </c>
      <c r="JF18" s="20">
        <f t="shared" si="42"/>
        <v>0</v>
      </c>
      <c r="JG18" s="20">
        <f t="shared" si="43"/>
        <v>0</v>
      </c>
      <c r="JH18" s="20">
        <f t="shared" si="44"/>
        <v>0</v>
      </c>
      <c r="JI18" s="20">
        <f>IF(EN18="Rãnh thang",IF(AND(EN18="Rãnh thang",EU18="Móng bê tông"),JS18-#REF!,0),IF(EN18="Ống nhựa",IF(AND(EN18="Ống nhựa",EU18="Đắp cát"),JS18-HT18,0),IF(EN18="Cống tròn",IF(EN18="Cống tròn",IF(OR(EU18="Móng bê tông",EU18="Móng bê tông kết hợp đế"),JO18-FL18,0),0),IF(EN18="Cống hộp",IF(AND(EN18="Cống hộp",EU18="Móng bê tông"),JP18-GD18,0),IF(OR(EN18="Rãnh xây",EN18="Rãnh bê tông"),IF(AND(EN18="Rãnh xây",EU18="Móng bê tông"),JQ18-GD18,IF(AND(EN18="Rãnh bê tông",EU18="Móng bê tông"),JQ18-GD18,0)),0)))))</f>
        <v>23.66</v>
      </c>
      <c r="JJ18" s="20">
        <f t="shared" si="45"/>
        <v>0</v>
      </c>
      <c r="JK18" s="20">
        <f t="shared" si="46"/>
        <v>23.66</v>
      </c>
      <c r="JL18" s="20">
        <f t="shared" si="47"/>
        <v>0</v>
      </c>
      <c r="JM18" s="20">
        <f t="shared" si="48"/>
        <v>0</v>
      </c>
      <c r="JN18" s="20">
        <f t="shared" si="49"/>
        <v>23.86</v>
      </c>
      <c r="JO18" s="20">
        <f t="shared" si="50"/>
        <v>23.86</v>
      </c>
      <c r="JP18" s="20">
        <f t="shared" si="51"/>
        <v>0</v>
      </c>
      <c r="JQ18" s="20">
        <f t="shared" si="52"/>
        <v>0</v>
      </c>
      <c r="JR18" s="20">
        <f t="shared" si="53"/>
        <v>0</v>
      </c>
      <c r="JS18" s="26">
        <v>24</v>
      </c>
      <c r="JT18" s="25">
        <f t="shared" si="182"/>
        <v>0</v>
      </c>
      <c r="JU18" s="25">
        <f t="shared" si="54"/>
        <v>0</v>
      </c>
      <c r="JV18" s="25">
        <f t="shared" si="55"/>
        <v>0</v>
      </c>
      <c r="JW18" s="25">
        <f>ROUND(IF(EN18="Cống tròn",IF(EN18="Cống tròn",JX18+FF18,0),IF(EN18="Cống hộp",IF(EN18="Cống hộp",JX18+GP18,0),IF(OR(EN18="Rãnh xây",EN18="Rãnh bê tông"),IF(OR(EN18="Rãnh xây",EN18="Rãnh bê tông"),JX18+GP18,0),IF(EN18="ống nhựa",IF(EN18="Ống nhựa",JX18+HT18,0),IF(EN18="Rãnh thang",IF(EN18="Rãnh thang",JS18+#REF!,0),0))))),2)</f>
        <v>25.64</v>
      </c>
      <c r="JX18" s="27">
        <v>25.5</v>
      </c>
      <c r="JY18" s="25">
        <f t="shared" si="56"/>
        <v>25.64</v>
      </c>
      <c r="JZ18" s="25">
        <f t="shared" si="57"/>
        <v>0</v>
      </c>
      <c r="KA18" s="25">
        <f t="shared" si="58"/>
        <v>0</v>
      </c>
      <c r="KB18" s="25">
        <f t="shared" si="59"/>
        <v>0</v>
      </c>
      <c r="KC18" s="25">
        <f t="shared" si="60"/>
        <v>0</v>
      </c>
      <c r="KD18" s="28" t="s">
        <v>98</v>
      </c>
      <c r="KE18" s="27">
        <v>0</v>
      </c>
      <c r="KF18" s="25">
        <f t="shared" si="61"/>
        <v>2.990000000000002</v>
      </c>
      <c r="KG18" s="25">
        <f t="shared" si="183"/>
        <v>2.990000000000002</v>
      </c>
      <c r="KH18" s="27">
        <v>0</v>
      </c>
      <c r="KI18" s="25">
        <f t="shared" si="62"/>
        <v>2.1400000000000006</v>
      </c>
      <c r="KJ18" s="25">
        <f t="shared" si="184"/>
        <v>2.1400000000000006</v>
      </c>
      <c r="KK18" s="25">
        <f t="shared" si="63"/>
        <v>0</v>
      </c>
      <c r="KL18" s="25">
        <f t="shared" si="64"/>
        <v>0</v>
      </c>
      <c r="KM18" s="25">
        <f t="shared" si="185"/>
        <v>0</v>
      </c>
      <c r="KN18" s="25">
        <f t="shared" si="65"/>
        <v>0</v>
      </c>
      <c r="KO18" s="25">
        <f t="shared" si="66"/>
        <v>0</v>
      </c>
      <c r="KP18" s="25">
        <f t="shared" si="186"/>
        <v>0</v>
      </c>
      <c r="KQ18" s="25">
        <f t="shared" si="67"/>
        <v>0.2</v>
      </c>
      <c r="KR18" s="25">
        <f t="shared" si="68"/>
        <v>0.2</v>
      </c>
      <c r="KS18" s="25">
        <f t="shared" si="187"/>
        <v>0.2</v>
      </c>
      <c r="KT18" s="25">
        <f t="shared" si="69"/>
        <v>0</v>
      </c>
      <c r="KU18" s="25">
        <f t="shared" si="70"/>
        <v>0</v>
      </c>
      <c r="KV18" s="25">
        <f t="shared" si="188"/>
        <v>0</v>
      </c>
      <c r="KW18" s="25">
        <f t="shared" si="71"/>
        <v>0</v>
      </c>
      <c r="KX18" s="25">
        <f t="shared" si="72"/>
        <v>0</v>
      </c>
      <c r="KY18" s="25">
        <f t="shared" si="189"/>
        <v>0</v>
      </c>
      <c r="KZ18" s="25">
        <f t="shared" si="73"/>
        <v>0</v>
      </c>
      <c r="LA18" s="25">
        <f t="shared" si="74"/>
        <v>0</v>
      </c>
      <c r="LB18" s="25">
        <f t="shared" si="190"/>
        <v>0</v>
      </c>
      <c r="LC18" s="25">
        <f t="shared" si="75"/>
        <v>1.98</v>
      </c>
      <c r="LD18" s="25">
        <f t="shared" si="76"/>
        <v>1.98</v>
      </c>
      <c r="LE18" s="25">
        <f t="shared" si="191"/>
        <v>1.98</v>
      </c>
      <c r="LF18" s="25">
        <f t="shared" si="77"/>
        <v>0</v>
      </c>
      <c r="LG18" s="25">
        <f t="shared" si="78"/>
        <v>0</v>
      </c>
      <c r="LH18" s="25">
        <f t="shared" si="192"/>
        <v>0</v>
      </c>
      <c r="LI18" s="25">
        <f t="shared" si="79"/>
        <v>0</v>
      </c>
      <c r="LJ18" s="25">
        <f t="shared" si="80"/>
        <v>0</v>
      </c>
      <c r="LK18" s="25">
        <f t="shared" si="193"/>
        <v>0</v>
      </c>
      <c r="LL18" s="25">
        <f t="shared" si="81"/>
        <v>0</v>
      </c>
      <c r="LM18" s="25">
        <f t="shared" si="82"/>
        <v>0</v>
      </c>
      <c r="LN18" s="25">
        <f t="shared" si="194"/>
        <v>0</v>
      </c>
      <c r="LO18" s="25">
        <f t="shared" si="83"/>
        <v>0</v>
      </c>
      <c r="LP18" s="25">
        <f t="shared" si="84"/>
        <v>0</v>
      </c>
      <c r="LQ18" s="25">
        <f t="shared" si="195"/>
        <v>0</v>
      </c>
      <c r="LR18" s="25">
        <f t="shared" si="85"/>
        <v>0</v>
      </c>
      <c r="LS18" s="25">
        <f t="shared" si="86"/>
        <v>0</v>
      </c>
      <c r="LT18" s="25">
        <f t="shared" si="196"/>
        <v>0</v>
      </c>
      <c r="LU18" s="25">
        <f t="shared" si="87"/>
        <v>0</v>
      </c>
      <c r="LV18" s="25">
        <f t="shared" si="88"/>
        <v>0</v>
      </c>
      <c r="LW18" s="25">
        <f t="shared" si="197"/>
        <v>0</v>
      </c>
      <c r="LX18" s="25">
        <f t="shared" si="89"/>
        <v>0</v>
      </c>
      <c r="LY18" s="25">
        <f t="shared" si="90"/>
        <v>0</v>
      </c>
      <c r="LZ18" s="25">
        <f t="shared" si="198"/>
        <v>0</v>
      </c>
      <c r="MA18" s="25">
        <f t="shared" si="91"/>
        <v>0</v>
      </c>
      <c r="MB18" s="25">
        <f t="shared" si="92"/>
        <v>0</v>
      </c>
      <c r="MC18" s="25">
        <f t="shared" si="199"/>
        <v>0</v>
      </c>
      <c r="MD18" s="25">
        <f t="shared" si="93"/>
        <v>0</v>
      </c>
      <c r="ME18" s="25">
        <f t="shared" si="94"/>
        <v>0</v>
      </c>
      <c r="MF18" s="25">
        <f t="shared" si="200"/>
        <v>0</v>
      </c>
      <c r="MG18" s="25">
        <f t="shared" si="95"/>
        <v>0</v>
      </c>
      <c r="MH18" s="25">
        <f t="shared" si="96"/>
        <v>0</v>
      </c>
      <c r="MI18" s="25">
        <f t="shared" si="201"/>
        <v>0</v>
      </c>
      <c r="MJ18" s="25">
        <f t="shared" si="97"/>
        <v>0</v>
      </c>
      <c r="MK18" s="25">
        <f t="shared" si="98"/>
        <v>0</v>
      </c>
      <c r="ML18" s="25">
        <f t="shared" si="202"/>
        <v>0</v>
      </c>
      <c r="MM18" s="25">
        <f t="shared" si="99"/>
        <v>0</v>
      </c>
      <c r="MN18" s="25">
        <f t="shared" si="100"/>
        <v>0</v>
      </c>
      <c r="MO18" s="25">
        <f t="shared" si="203"/>
        <v>0</v>
      </c>
      <c r="MP18" s="25">
        <f t="shared" si="101"/>
        <v>0</v>
      </c>
      <c r="MQ18" s="25">
        <f t="shared" si="102"/>
        <v>0</v>
      </c>
      <c r="MR18" s="25">
        <f t="shared" si="204"/>
        <v>0</v>
      </c>
      <c r="MS18" s="29">
        <v>1.98</v>
      </c>
      <c r="MT18" s="29">
        <v>0</v>
      </c>
      <c r="MU18" s="29">
        <v>1</v>
      </c>
      <c r="MV18" s="29">
        <v>1</v>
      </c>
      <c r="MW18" s="25">
        <f t="shared" si="103"/>
        <v>1.98</v>
      </c>
      <c r="MX18" s="25">
        <f t="shared" si="104"/>
        <v>5.92</v>
      </c>
      <c r="MY18" s="25">
        <f t="shared" si="105"/>
        <v>0</v>
      </c>
      <c r="MZ18" s="25">
        <f t="shared" si="106"/>
        <v>0</v>
      </c>
      <c r="NA18" s="25">
        <f t="shared" si="107"/>
        <v>1.98</v>
      </c>
      <c r="NB18" s="25">
        <f t="shared" si="108"/>
        <v>4.24</v>
      </c>
      <c r="NC18" s="25">
        <f t="shared" si="109"/>
        <v>0</v>
      </c>
      <c r="ND18" s="25">
        <f t="shared" si="110"/>
        <v>0</v>
      </c>
      <c r="NE18" s="25">
        <f t="shared" si="205"/>
        <v>1.98</v>
      </c>
      <c r="NF18" s="25">
        <f t="shared" si="111"/>
        <v>5.08</v>
      </c>
      <c r="NG18" s="25">
        <f t="shared" si="111"/>
        <v>0</v>
      </c>
      <c r="NH18" s="25">
        <f t="shared" si="111"/>
        <v>0</v>
      </c>
      <c r="NI18" s="25">
        <f t="shared" si="112"/>
        <v>190.5</v>
      </c>
      <c r="NJ18" s="25">
        <f t="shared" si="113"/>
        <v>0</v>
      </c>
      <c r="NK18" s="25">
        <f t="shared" si="114"/>
        <v>190.5</v>
      </c>
      <c r="NL18" s="25">
        <f t="shared" si="115"/>
        <v>127.41</v>
      </c>
      <c r="NM18" s="25">
        <f t="shared" si="116"/>
        <v>0</v>
      </c>
      <c r="NN18" s="25">
        <f t="shared" si="206"/>
        <v>127.41</v>
      </c>
      <c r="NO18" s="25">
        <f t="shared" si="117"/>
        <v>0</v>
      </c>
      <c r="NP18" s="25">
        <f t="shared" si="118"/>
        <v>0</v>
      </c>
      <c r="NQ18" s="25">
        <f t="shared" si="207"/>
        <v>0</v>
      </c>
      <c r="NR18" s="25">
        <f t="shared" si="119"/>
        <v>0</v>
      </c>
      <c r="NS18" s="25">
        <f t="shared" si="120"/>
        <v>0</v>
      </c>
      <c r="NT18" s="25">
        <f t="shared" si="208"/>
        <v>0</v>
      </c>
      <c r="NU18" s="25">
        <f t="shared" si="121"/>
        <v>0</v>
      </c>
      <c r="NV18" s="25">
        <f t="shared" si="122"/>
        <v>0</v>
      </c>
      <c r="NW18" s="25">
        <f t="shared" si="209"/>
        <v>0</v>
      </c>
      <c r="NX18" s="25">
        <f t="shared" si="210"/>
        <v>127.41</v>
      </c>
      <c r="NY18" s="25">
        <f t="shared" si="210"/>
        <v>0</v>
      </c>
      <c r="NZ18" s="25">
        <f t="shared" si="211"/>
        <v>127.41</v>
      </c>
      <c r="OA18" s="25">
        <f t="shared" si="212"/>
        <v>63.09</v>
      </c>
      <c r="OB18" s="25">
        <f t="shared" si="212"/>
        <v>0</v>
      </c>
      <c r="OC18" s="25">
        <f t="shared" si="213"/>
        <v>63.09</v>
      </c>
      <c r="OD18" s="25">
        <f t="shared" si="214"/>
        <v>127.41</v>
      </c>
      <c r="OE18" s="25">
        <f t="shared" si="123"/>
        <v>0</v>
      </c>
      <c r="OF18" s="25">
        <f t="shared" si="123"/>
        <v>127.41</v>
      </c>
      <c r="OG18" s="25">
        <f t="shared" si="124"/>
        <v>0</v>
      </c>
      <c r="OH18" s="25">
        <f t="shared" si="125"/>
        <v>0</v>
      </c>
      <c r="OI18" s="25">
        <f t="shared" si="126"/>
        <v>0</v>
      </c>
      <c r="OJ18" s="25">
        <f t="shared" si="127"/>
        <v>0</v>
      </c>
      <c r="OK18" s="25">
        <f t="shared" si="128"/>
        <v>0</v>
      </c>
      <c r="OL18" s="25">
        <f t="shared" si="129"/>
        <v>0</v>
      </c>
      <c r="OM18" s="25">
        <f t="shared" si="215"/>
        <v>0</v>
      </c>
      <c r="ON18" s="25">
        <f t="shared" si="215"/>
        <v>0</v>
      </c>
      <c r="OO18" s="25">
        <f t="shared" si="215"/>
        <v>0</v>
      </c>
      <c r="OP18" s="25">
        <f t="shared" si="130"/>
        <v>0</v>
      </c>
      <c r="OQ18" s="25">
        <f t="shared" si="131"/>
        <v>0</v>
      </c>
      <c r="OR18" s="25">
        <f t="shared" si="216"/>
        <v>0</v>
      </c>
      <c r="OS18" s="19">
        <v>536804.97</v>
      </c>
      <c r="OT18" s="19">
        <v>2371326.09</v>
      </c>
    </row>
    <row r="19" spans="1:410" ht="33" customHeight="1" x14ac:dyDescent="0.25">
      <c r="A19" s="18">
        <v>16</v>
      </c>
      <c r="B19" s="18" t="s">
        <v>763</v>
      </c>
      <c r="C19" s="18">
        <v>1752.06</v>
      </c>
      <c r="D19" s="16" t="e">
        <f>_xlfn.IFNA(INDEX(#REF!,MATCH(E19,#REF!,0)),0)</f>
        <v>#REF!</v>
      </c>
      <c r="E19" s="18" t="s">
        <v>790</v>
      </c>
      <c r="F19" s="16" t="s">
        <v>765</v>
      </c>
      <c r="G19" s="16" t="s">
        <v>766</v>
      </c>
      <c r="H19" s="16" t="s">
        <v>767</v>
      </c>
      <c r="I19" s="16" t="s">
        <v>768</v>
      </c>
      <c r="J19" s="16" t="s">
        <v>769</v>
      </c>
      <c r="K19" s="16" t="s">
        <v>770</v>
      </c>
      <c r="L19" s="16" t="s">
        <v>771</v>
      </c>
      <c r="M19" s="18">
        <v>1.64</v>
      </c>
      <c r="N19" s="18">
        <v>2.44</v>
      </c>
      <c r="O19" s="19">
        <v>2.04</v>
      </c>
      <c r="P19" s="19">
        <v>2.84</v>
      </c>
      <c r="Q19" s="19">
        <v>0.1</v>
      </c>
      <c r="R19" s="19">
        <v>1.8399999999999999</v>
      </c>
      <c r="S19" s="19">
        <v>2.64</v>
      </c>
      <c r="T19" s="18">
        <v>0.2</v>
      </c>
      <c r="U19" s="18">
        <v>0</v>
      </c>
      <c r="V19" s="18">
        <v>0</v>
      </c>
      <c r="W19" s="18">
        <v>0</v>
      </c>
      <c r="X19" s="18">
        <v>1.64</v>
      </c>
      <c r="Y19" s="18">
        <v>2.4</v>
      </c>
      <c r="Z19" s="20">
        <f t="shared" si="132"/>
        <v>2.7</v>
      </c>
      <c r="AA19" s="18">
        <v>0.22</v>
      </c>
      <c r="AB19" s="18">
        <v>0</v>
      </c>
      <c r="AC19" s="18">
        <v>0</v>
      </c>
      <c r="AD19" s="18">
        <v>0</v>
      </c>
      <c r="AE19" s="18">
        <v>0</v>
      </c>
      <c r="AF19" s="18">
        <v>0</v>
      </c>
      <c r="AG19" s="19">
        <v>1.2</v>
      </c>
      <c r="AH19" s="19">
        <v>2</v>
      </c>
      <c r="AI19" s="20">
        <f t="shared" si="133"/>
        <v>2.85</v>
      </c>
      <c r="AJ19" s="19">
        <v>0</v>
      </c>
      <c r="AK19" s="19">
        <v>0</v>
      </c>
      <c r="AL19" s="20">
        <f t="shared" si="134"/>
        <v>0</v>
      </c>
      <c r="AM19" s="18">
        <v>1.64</v>
      </c>
      <c r="AN19" s="18">
        <v>2</v>
      </c>
      <c r="AO19" s="18">
        <v>0.15</v>
      </c>
      <c r="AP19" s="18">
        <v>0.22</v>
      </c>
      <c r="AQ19" s="18">
        <v>1.64</v>
      </c>
      <c r="AR19" s="18">
        <v>2.2200000000000002</v>
      </c>
      <c r="AS19" s="18">
        <v>0.12</v>
      </c>
      <c r="AT19" s="18">
        <v>0.11</v>
      </c>
      <c r="AU19" s="18">
        <v>0</v>
      </c>
      <c r="AV19" s="18">
        <v>1</v>
      </c>
      <c r="AW19" s="18">
        <v>0</v>
      </c>
      <c r="AX19" s="18">
        <v>0</v>
      </c>
      <c r="AY19" s="18">
        <v>0</v>
      </c>
      <c r="AZ19" s="18">
        <v>0</v>
      </c>
      <c r="BA19" s="18">
        <v>2</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T19" s="18">
        <v>0</v>
      </c>
      <c r="BU19" s="18">
        <v>0</v>
      </c>
      <c r="BV19" s="18">
        <v>0</v>
      </c>
      <c r="BW19" s="18">
        <v>0</v>
      </c>
      <c r="BX19" s="18">
        <v>0</v>
      </c>
      <c r="BY19" s="18">
        <v>0</v>
      </c>
      <c r="BZ19" s="18">
        <v>0</v>
      </c>
      <c r="CA19" s="16" t="e">
        <f>_xlfn.IFNA(IF(RIGHT(D19,2)="=G",0,INDEX(#REF!,MATCH(E19,#REF!,0))),0)</f>
        <v>#REF!</v>
      </c>
      <c r="CB19" s="16" t="s">
        <v>776</v>
      </c>
      <c r="CC19" s="18">
        <v>0</v>
      </c>
      <c r="CD19" s="18">
        <v>0</v>
      </c>
      <c r="CE19" s="18">
        <v>1.4</v>
      </c>
      <c r="CF19" s="18">
        <v>0.73</v>
      </c>
      <c r="CG19" s="18">
        <v>0.12</v>
      </c>
      <c r="CH19" s="18">
        <v>3</v>
      </c>
      <c r="CI19" s="16" t="s">
        <v>98</v>
      </c>
      <c r="CJ19" s="18">
        <v>0</v>
      </c>
      <c r="CK19" s="20">
        <f t="shared" si="135"/>
        <v>2.4</v>
      </c>
      <c r="CL19" s="20">
        <f t="shared" si="136"/>
        <v>2.4</v>
      </c>
      <c r="CM19" s="18">
        <v>24.36</v>
      </c>
      <c r="CN19" s="21">
        <v>26.64</v>
      </c>
      <c r="CO19" s="18">
        <v>25.801000000000002</v>
      </c>
      <c r="CP19" s="22">
        <f t="shared" si="0"/>
        <v>25.8</v>
      </c>
      <c r="CQ19" s="22">
        <f t="shared" si="1"/>
        <v>23.4</v>
      </c>
      <c r="CR19" s="22">
        <f t="shared" si="137"/>
        <v>2.4</v>
      </c>
      <c r="CS19" s="22">
        <f t="shared" si="138"/>
        <v>23.5</v>
      </c>
      <c r="CT19" s="22">
        <f t="shared" si="2"/>
        <v>23.7</v>
      </c>
      <c r="CU19" s="23">
        <v>23.7</v>
      </c>
      <c r="CV19" s="22">
        <f t="shared" si="139"/>
        <v>2.7</v>
      </c>
      <c r="CW19" s="22">
        <f t="shared" si="3"/>
        <v>0</v>
      </c>
      <c r="CX19" s="22">
        <f t="shared" si="4"/>
        <v>0</v>
      </c>
      <c r="CY19" s="22">
        <f t="shared" si="5"/>
        <v>26.37</v>
      </c>
      <c r="CZ19" s="22">
        <f t="shared" si="6"/>
        <v>26.52</v>
      </c>
      <c r="DA19" s="24">
        <v>26.64</v>
      </c>
      <c r="DB19" s="20">
        <f t="shared" si="140"/>
        <v>3.24</v>
      </c>
      <c r="DC19" s="20">
        <f t="shared" si="141"/>
        <v>0.84</v>
      </c>
      <c r="DD19" s="20">
        <f t="shared" si="142"/>
        <v>2.4000000000000004</v>
      </c>
      <c r="DE19" s="20">
        <f t="shared" si="7"/>
        <v>0.1</v>
      </c>
      <c r="DF19" s="20">
        <f t="shared" si="8"/>
        <v>0.2</v>
      </c>
      <c r="DG19" s="20">
        <f t="shared" si="9"/>
        <v>2.1</v>
      </c>
      <c r="DH19" s="20">
        <f t="shared" si="10"/>
        <v>0</v>
      </c>
      <c r="DI19" s="20">
        <f t="shared" si="11"/>
        <v>0</v>
      </c>
      <c r="DJ19" s="20">
        <f t="shared" si="12"/>
        <v>0</v>
      </c>
      <c r="DK19" s="20">
        <f t="shared" si="143"/>
        <v>2.4000000000000004</v>
      </c>
      <c r="DL19" s="20">
        <f t="shared" si="144"/>
        <v>0</v>
      </c>
      <c r="DM19" s="20">
        <f t="shared" si="145"/>
        <v>0</v>
      </c>
      <c r="DN19" s="20">
        <f t="shared" si="146"/>
        <v>0</v>
      </c>
      <c r="DO19" s="18">
        <v>3.04</v>
      </c>
      <c r="DP19" s="18">
        <v>0</v>
      </c>
      <c r="DQ19" s="18">
        <v>1</v>
      </c>
      <c r="DR19" s="18">
        <v>1</v>
      </c>
      <c r="DS19" s="25">
        <f t="shared" si="147"/>
        <v>3.04</v>
      </c>
      <c r="DT19" s="25">
        <f t="shared" si="148"/>
        <v>0</v>
      </c>
      <c r="DU19" s="25">
        <f t="shared" si="149"/>
        <v>7.3</v>
      </c>
      <c r="DV19" s="25">
        <f t="shared" si="150"/>
        <v>0</v>
      </c>
      <c r="DW19" s="25">
        <f t="shared" si="151"/>
        <v>7.3</v>
      </c>
      <c r="DX19" s="25">
        <f t="shared" si="152"/>
        <v>14.89</v>
      </c>
      <c r="DY19" s="25">
        <f t="shared" si="153"/>
        <v>0</v>
      </c>
      <c r="DZ19" s="25">
        <f t="shared" si="154"/>
        <v>14.89</v>
      </c>
      <c r="EA19" s="25">
        <f t="shared" si="155"/>
        <v>9.9499999999999993</v>
      </c>
      <c r="EB19" s="25">
        <f t="shared" si="156"/>
        <v>0</v>
      </c>
      <c r="EC19" s="25">
        <f t="shared" si="157"/>
        <v>9.9499999999999993</v>
      </c>
      <c r="ED19" s="25">
        <f t="shared" si="158"/>
        <v>4.9400000000000004</v>
      </c>
      <c r="EE19" s="25">
        <f t="shared" si="158"/>
        <v>0</v>
      </c>
      <c r="EF19" s="25">
        <f t="shared" si="159"/>
        <v>4.9400000000000004</v>
      </c>
      <c r="EG19" s="25">
        <f t="shared" si="160"/>
        <v>9.9499999999999993</v>
      </c>
      <c r="EH19" s="25">
        <f t="shared" si="160"/>
        <v>0</v>
      </c>
      <c r="EI19" s="25">
        <f t="shared" si="161"/>
        <v>9.9499999999999993</v>
      </c>
      <c r="EJ19" s="18">
        <v>1752.06</v>
      </c>
      <c r="EK19" s="18">
        <v>1713.36</v>
      </c>
      <c r="EL19" s="18" t="s">
        <v>790</v>
      </c>
      <c r="EM19" s="18" t="s">
        <v>791</v>
      </c>
      <c r="EN19" s="16" t="s">
        <v>774</v>
      </c>
      <c r="EO19" s="16" t="s">
        <v>131</v>
      </c>
      <c r="EP19" s="16" t="e">
        <f>IF(OR(EN19="Cống tròn",EN19="Cống hộp",EN19="Ống nhựa"),INDEX(#REF!,MATCH(E19,#REF!,0)),IF(OR(EN19="Rãnh xây",EN19="Rãnh bê tông"),INDEX(#REF!,MATCH(E19,#REF!,0)),0))</f>
        <v>#REF!</v>
      </c>
      <c r="EQ19" s="18">
        <v>37.500000000000043</v>
      </c>
      <c r="ER19" s="19">
        <v>1</v>
      </c>
      <c r="ES19" s="25">
        <f t="shared" si="162"/>
        <v>37</v>
      </c>
      <c r="ET19" s="1" t="e">
        <f>_xlfn.IFNA(IF(EN19="Cống tròn",INDEX(#REF!,MATCH(E19,#REF!,0)),IF(EN19="Cống hộp",INDEX(#REF!,MATCH(E19,#REF!,0)),EU19&amp;" ,"&amp;EV19)),0)</f>
        <v>#REF!</v>
      </c>
      <c r="EU19" s="16" t="s">
        <v>769</v>
      </c>
      <c r="EV19" s="16" t="s">
        <v>775</v>
      </c>
      <c r="EW19" s="16" t="e">
        <f>_xlfn.IFNA(INDEX(#REF!,MATCH(E19,#REF!,0)),0)</f>
        <v>#REF!</v>
      </c>
      <c r="EX19" s="16"/>
      <c r="EY19" s="18">
        <v>0</v>
      </c>
      <c r="EZ19" s="18">
        <v>0</v>
      </c>
      <c r="FA19" s="18">
        <v>0</v>
      </c>
      <c r="FB19" s="19">
        <v>0</v>
      </c>
      <c r="FC19" s="19">
        <v>0</v>
      </c>
      <c r="FD19" s="25">
        <f t="shared" si="13"/>
        <v>0</v>
      </c>
      <c r="FE19" s="25">
        <f t="shared" si="163"/>
        <v>0</v>
      </c>
      <c r="FF19" s="19">
        <v>0.14000000000000001</v>
      </c>
      <c r="FG19" s="19">
        <v>2</v>
      </c>
      <c r="FH19" s="19">
        <v>1.5</v>
      </c>
      <c r="FI19" s="25">
        <f t="shared" si="164"/>
        <v>1.78</v>
      </c>
      <c r="FJ19" s="19">
        <v>0</v>
      </c>
      <c r="FK19" s="19">
        <v>0</v>
      </c>
      <c r="FL19" s="19">
        <v>0.2</v>
      </c>
      <c r="FM19" s="19">
        <v>1.6</v>
      </c>
      <c r="FN19" s="19">
        <v>0</v>
      </c>
      <c r="FO19" s="25">
        <f t="shared" si="165"/>
        <v>1.98</v>
      </c>
      <c r="FP19" s="19">
        <v>1.4999999999999999E-2</v>
      </c>
      <c r="FQ19" s="19">
        <v>1</v>
      </c>
      <c r="FR19" s="25">
        <f t="shared" si="14"/>
        <v>36</v>
      </c>
      <c r="FS19" s="25">
        <f t="shared" si="15"/>
        <v>0.52500000000000002</v>
      </c>
      <c r="FT19" s="25">
        <f t="shared" si="16"/>
        <v>36.524999999999999</v>
      </c>
      <c r="FU19" s="25">
        <f t="shared" si="17"/>
        <v>-0.97500000000004405</v>
      </c>
      <c r="FV19" s="25" t="str">
        <f t="shared" si="166"/>
        <v>Thêm 01</v>
      </c>
      <c r="FW19" s="25">
        <f t="shared" si="167"/>
        <v>0.04</v>
      </c>
      <c r="FX19" s="1"/>
      <c r="FY19" s="1"/>
      <c r="FZ19" s="1"/>
      <c r="GA19" s="1"/>
      <c r="GB19" s="19">
        <v>0</v>
      </c>
      <c r="GC19" s="19">
        <v>0</v>
      </c>
      <c r="GD19" s="19">
        <v>0</v>
      </c>
      <c r="GE19" s="19">
        <v>0</v>
      </c>
      <c r="GF19" s="19">
        <v>0</v>
      </c>
      <c r="GG19" s="19">
        <v>0</v>
      </c>
      <c r="GH19" s="19">
        <v>0</v>
      </c>
      <c r="GI19" s="19">
        <v>0</v>
      </c>
      <c r="GJ19" s="19">
        <v>0</v>
      </c>
      <c r="GK19" s="19">
        <v>0</v>
      </c>
      <c r="GL19" s="25">
        <f t="shared" si="18"/>
        <v>0</v>
      </c>
      <c r="GM19" s="25">
        <f t="shared" si="168"/>
        <v>0</v>
      </c>
      <c r="GN19" s="19">
        <v>0</v>
      </c>
      <c r="GO19" s="19">
        <v>0</v>
      </c>
      <c r="GP19" s="19">
        <v>0</v>
      </c>
      <c r="GQ19" s="19">
        <v>0</v>
      </c>
      <c r="GR19" s="1" t="e">
        <f>_xlfn.IFNA(INDEX(#REF!,MATCH(E19,#REF!,0)),0)</f>
        <v>#REF!</v>
      </c>
      <c r="GS19" s="1"/>
      <c r="GT19" s="19">
        <v>0</v>
      </c>
      <c r="GU19" s="19">
        <v>0</v>
      </c>
      <c r="GV19" s="19">
        <v>0</v>
      </c>
      <c r="GW19" s="19">
        <v>0</v>
      </c>
      <c r="GX19" s="25">
        <f t="shared" si="19"/>
        <v>0</v>
      </c>
      <c r="GY19" s="25">
        <f t="shared" si="20"/>
        <v>0</v>
      </c>
      <c r="GZ19" s="25">
        <f t="shared" si="169"/>
        <v>0</v>
      </c>
      <c r="HA19" s="1" t="e" cm="1">
        <f t="array" ref="HA19">INDEX(#REF!,MATCH(EJ19&amp;EK19&amp;HD19&amp;HE19&amp;HF19,#REF!&amp;#REF!&amp;#REF!&amp;#REF!&amp;#REF!,0))</f>
        <v>#REF!</v>
      </c>
      <c r="HB19" s="1"/>
      <c r="HC19" s="25">
        <f t="shared" si="170"/>
        <v>0</v>
      </c>
      <c r="HD19" s="19">
        <v>0</v>
      </c>
      <c r="HE19" s="19">
        <v>0</v>
      </c>
      <c r="HF19" s="19">
        <v>0</v>
      </c>
      <c r="HG19" s="1" t="e" cm="1">
        <f t="array" ref="HG19">INDEX(#REF!,MATCH(EJ19&amp;EK19&amp;HJ19&amp;HK19&amp;HL19,#REF!&amp;#REF!&amp;#REF!&amp;#REF!&amp;#REF!,0))</f>
        <v>#REF!</v>
      </c>
      <c r="HH19" s="1"/>
      <c r="HI19" s="25">
        <f t="shared" si="171"/>
        <v>0</v>
      </c>
      <c r="HJ19" s="25">
        <f t="shared" si="172"/>
        <v>0</v>
      </c>
      <c r="HK19" s="19">
        <v>0</v>
      </c>
      <c r="HL19" s="19">
        <v>0</v>
      </c>
      <c r="HM19" s="19">
        <v>0.01</v>
      </c>
      <c r="HN19" s="19">
        <v>1</v>
      </c>
      <c r="HO19" s="25">
        <f t="shared" si="173"/>
        <v>0</v>
      </c>
      <c r="HP19" s="25">
        <f t="shared" si="174"/>
        <v>0</v>
      </c>
      <c r="HQ19" s="25">
        <f t="shared" si="175"/>
        <v>0</v>
      </c>
      <c r="HR19" s="25">
        <f t="shared" si="176"/>
        <v>0</v>
      </c>
      <c r="HS19" s="25">
        <f t="shared" si="177"/>
        <v>0</v>
      </c>
      <c r="HT19" s="19">
        <v>0</v>
      </c>
      <c r="HU19" s="19">
        <v>0</v>
      </c>
      <c r="HV19" s="19">
        <v>0</v>
      </c>
      <c r="HW19" s="25">
        <f t="shared" si="178"/>
        <v>0</v>
      </c>
      <c r="HX19" s="19">
        <v>0</v>
      </c>
      <c r="HY19" s="19">
        <v>0</v>
      </c>
      <c r="HZ19" s="21">
        <v>25.8</v>
      </c>
      <c r="IA19" s="20">
        <f>ROUND(IF(EN19="Cống tròn",IF(EN19="Cống tròn",IF(EU19="Không có móng",IQ19-FF19,IF(EU19="Đế",IP19-FN19,IF(OR(EU19="Móng bê tông",EU19="Móng bê tông kết hợp đế"),II19-FJ19,0))),0),IF(EN19="Cống hộp",IF(AND(EN19="Cống hộp",EU19="Không có móng"),IQ19-GF19,IF(AND(EN19="Cống hộp",EU19="Móng bê tông"),IJ19-GB19,0)),IF(OR(EN19="Rãnh xây",EN19="Rãnh bê tông"),IF(OR(EN19="Rãnh xây",EN19="Rãnh bê tông"),IK19-GB19,0),IF(EN19="Ống nhựa",IF(AND(EN19="Ống nhựa",EU19="Không đắp cát"),IQ19-HT19,IF(AND(EN19="Ống nhựa",EU19="Đắp cát"),IH19-HX19,0)),IF(EN19="Rãnh thang",IF(EN19="Rãnh thang",IF(EU19="Móng bê tông",#REF!-#REF!,IQ19),0),0))))),2)</f>
        <v>23.66</v>
      </c>
      <c r="IB19" s="20">
        <f t="shared" si="179"/>
        <v>2.1400000000000006</v>
      </c>
      <c r="IC19" s="20">
        <f t="shared" si="21"/>
        <v>23.66</v>
      </c>
      <c r="ID19" s="20">
        <f t="shared" si="22"/>
        <v>0</v>
      </c>
      <c r="IE19" s="20">
        <f t="shared" si="23"/>
        <v>0</v>
      </c>
      <c r="IF19" s="20">
        <f t="shared" si="24"/>
        <v>0</v>
      </c>
      <c r="IG19" s="20">
        <f>IF(EN19="Rãnh thang",IF(AND(EN19="Rãnh thang",EU19="Móng bê tông"),IQ19-#REF!,0),IF(EN19="Ống nhựa",IF(AND(EN19="Ống nhựa",EU19="Đắp cát"),IQ19-HT19,0),IF(EN19="Cống tròn",IF(EN19="Cống tròn",IF(OR(EU19="Móng bê tông",EU19="Móng bê tông kết hợp đế"),IM19-FL19,0),0),IF(EN19="Cống hộp",IF(AND(EN19="Cống hộp",EU19="Móng bê tông"),IN19-GD19,0),IF(OR(EN19="Rãnh xây",EN19="Rãnh bê tông"),IF(AND(EN19="Rãnh xây",EU19="Móng bê tông"),IO19-GD19,IF(AND(EN19="Rãnh bê tông",EU19="Móng bê tông"),IO19-GD19,0)),0)))))</f>
        <v>23.66</v>
      </c>
      <c r="IH19" s="20">
        <f t="shared" si="25"/>
        <v>0</v>
      </c>
      <c r="II19" s="20">
        <f t="shared" si="26"/>
        <v>23.66</v>
      </c>
      <c r="IJ19" s="20">
        <f t="shared" si="27"/>
        <v>0</v>
      </c>
      <c r="IK19" s="20">
        <f t="shared" si="28"/>
        <v>0</v>
      </c>
      <c r="IL19" s="20">
        <f t="shared" si="29"/>
        <v>23.86</v>
      </c>
      <c r="IM19" s="20">
        <f t="shared" si="30"/>
        <v>23.86</v>
      </c>
      <c r="IN19" s="20">
        <f t="shared" si="31"/>
        <v>0</v>
      </c>
      <c r="IO19" s="20">
        <f t="shared" si="32"/>
        <v>0</v>
      </c>
      <c r="IP19" s="20">
        <f t="shared" si="33"/>
        <v>0</v>
      </c>
      <c r="IQ19" s="18">
        <v>24</v>
      </c>
      <c r="IR19" s="25">
        <f t="shared" si="180"/>
        <v>0</v>
      </c>
      <c r="IS19" s="25">
        <f t="shared" si="34"/>
        <v>0</v>
      </c>
      <c r="IT19" s="25">
        <f t="shared" si="35"/>
        <v>0</v>
      </c>
      <c r="IU19" s="25">
        <f>ROUND(IF(EN19="Cống tròn",IF(EN19="Cống tròn",IV19+FF19,0),IF(EN19="Cống hộp",IF(EN19="Cống hộp",IV19+GP19,0),IF(OR(EN19="Rãnh xây",EN19="Rãnh bê tông"),IF(OR(EN19="Rãnh xây",EN19="Rãnh bê tông"),IV19+GP19,0),IF(EN19="ống nhựa",IF(EN19="Ống nhựa",IV19+HT19,0),IF(EN19="Rãnh thang",IF(EN19="Rãnh thang",IQ19+#REF!,0),0))))),2)</f>
        <v>25.36</v>
      </c>
      <c r="IV19" s="19">
        <v>25.22</v>
      </c>
      <c r="IW19" s="25">
        <f t="shared" si="36"/>
        <v>25.36</v>
      </c>
      <c r="IX19" s="25">
        <f t="shared" si="37"/>
        <v>0</v>
      </c>
      <c r="IY19" s="25">
        <f t="shared" si="38"/>
        <v>0</v>
      </c>
      <c r="IZ19" s="25">
        <f t="shared" si="39"/>
        <v>0</v>
      </c>
      <c r="JA19" s="25">
        <f t="shared" si="40"/>
        <v>0</v>
      </c>
      <c r="JB19" s="21">
        <v>26.37</v>
      </c>
      <c r="JC19" s="20">
        <f>ROUND(IF(EN19="Cống tròn",IF(EN19="Cống tròn",IF(EU19="Không có móng",JS19-FF19,IF(EU19="Đế",JR19-FN19,IF(OR(EU19="Móng bê tông",EU19="Móng bê tông kết hợp đế"),JK19-FJ19,0))),0),IF(EN19="Cống hộp",IF(AND(EN19="Cống hộp",EU19="Không có móng"),JS19-GF19,IF(AND(EN19="Cống hộp",EU19="Móng bê tông"),JL19-GB19,0)),IF(OR(EN19="Rãnh xây",EN19="Rãnh bê tông"),IF(OR(EN19="Rãnh xây",EN19="Rãnh bê tông"),JM19-GB19,0),IF(EN19="Ống nhựa",IF(AND(EN19="Ống nhựa",EU19="Không đắp cát"),JS19-HT19,IF(AND(EN19="Ống nhựa",EU19="Đắp cát"),JJ19-HX19,0)),IF(EN19="Rãnh thang",IF(EN19="Rãnh thang",IF(EU19="Móng bê tông",#REF!-#REF!,JS19),0),0))))),2)</f>
        <v>23.38</v>
      </c>
      <c r="JD19" s="20">
        <f t="shared" si="181"/>
        <v>2.990000000000002</v>
      </c>
      <c r="JE19" s="20">
        <f t="shared" si="41"/>
        <v>23.38</v>
      </c>
      <c r="JF19" s="20">
        <f t="shared" si="42"/>
        <v>0</v>
      </c>
      <c r="JG19" s="20">
        <f t="shared" si="43"/>
        <v>0</v>
      </c>
      <c r="JH19" s="20">
        <f t="shared" si="44"/>
        <v>0</v>
      </c>
      <c r="JI19" s="20">
        <f>IF(EN19="Rãnh thang",IF(AND(EN19="Rãnh thang",EU19="Móng bê tông"),JS19-#REF!,0),IF(EN19="Ống nhựa",IF(AND(EN19="Ống nhựa",EU19="Đắp cát"),JS19-HT19,0),IF(EN19="Cống tròn",IF(EN19="Cống tròn",IF(OR(EU19="Móng bê tông",EU19="Móng bê tông kết hợp đế"),JO19-FL19,0),0),IF(EN19="Cống hộp",IF(AND(EN19="Cống hộp",EU19="Móng bê tông"),JP19-GD19,0),IF(OR(EN19="Rãnh xây",EN19="Rãnh bê tông"),IF(AND(EN19="Rãnh xây",EU19="Móng bê tông"),JQ19-GD19,IF(AND(EN19="Rãnh bê tông",EU19="Móng bê tông"),JQ19-GD19,0)),0)))))</f>
        <v>23.38</v>
      </c>
      <c r="JJ19" s="20">
        <f t="shared" si="45"/>
        <v>0</v>
      </c>
      <c r="JK19" s="20">
        <f t="shared" si="46"/>
        <v>23.38</v>
      </c>
      <c r="JL19" s="20">
        <f t="shared" si="47"/>
        <v>0</v>
      </c>
      <c r="JM19" s="20">
        <f t="shared" si="48"/>
        <v>0</v>
      </c>
      <c r="JN19" s="20">
        <f t="shared" si="49"/>
        <v>23.58</v>
      </c>
      <c r="JO19" s="20">
        <f t="shared" si="50"/>
        <v>23.58</v>
      </c>
      <c r="JP19" s="20">
        <f t="shared" si="51"/>
        <v>0</v>
      </c>
      <c r="JQ19" s="20">
        <f t="shared" si="52"/>
        <v>0</v>
      </c>
      <c r="JR19" s="20">
        <f t="shared" si="53"/>
        <v>0</v>
      </c>
      <c r="JS19" s="26">
        <v>23.72</v>
      </c>
      <c r="JT19" s="25">
        <f t="shared" si="182"/>
        <v>0</v>
      </c>
      <c r="JU19" s="25">
        <f t="shared" si="54"/>
        <v>0</v>
      </c>
      <c r="JV19" s="25">
        <f t="shared" si="55"/>
        <v>0</v>
      </c>
      <c r="JW19" s="25">
        <f>ROUND(IF(EN19="Cống tròn",IF(EN19="Cống tròn",JX19+FF19,0),IF(EN19="Cống hộp",IF(EN19="Cống hộp",JX19+GP19,0),IF(OR(EN19="Rãnh xây",EN19="Rãnh bê tông"),IF(OR(EN19="Rãnh xây",EN19="Rãnh bê tông"),JX19+GP19,0),IF(EN19="ống nhựa",IF(EN19="Ống nhựa",JX19+HT19,0),IF(EN19="Rãnh thang",IF(EN19="Rãnh thang",JS19+#REF!,0),0))))),2)</f>
        <v>25.36</v>
      </c>
      <c r="JX19" s="27">
        <v>25.22</v>
      </c>
      <c r="JY19" s="25">
        <f t="shared" si="56"/>
        <v>25.36</v>
      </c>
      <c r="JZ19" s="25">
        <f t="shared" si="57"/>
        <v>0</v>
      </c>
      <c r="KA19" s="25">
        <f t="shared" si="58"/>
        <v>0</v>
      </c>
      <c r="KB19" s="25">
        <f t="shared" si="59"/>
        <v>0</v>
      </c>
      <c r="KC19" s="25">
        <f t="shared" si="60"/>
        <v>0</v>
      </c>
      <c r="KD19" s="28" t="s">
        <v>98</v>
      </c>
      <c r="KE19" s="27">
        <v>0</v>
      </c>
      <c r="KF19" s="25">
        <f t="shared" si="61"/>
        <v>2.1400000000000006</v>
      </c>
      <c r="KG19" s="25">
        <f t="shared" si="183"/>
        <v>2.1400000000000006</v>
      </c>
      <c r="KH19" s="27">
        <v>0</v>
      </c>
      <c r="KI19" s="25">
        <f t="shared" si="62"/>
        <v>2.990000000000002</v>
      </c>
      <c r="KJ19" s="25">
        <f t="shared" si="184"/>
        <v>2.990000000000002</v>
      </c>
      <c r="KK19" s="25">
        <f t="shared" si="63"/>
        <v>0</v>
      </c>
      <c r="KL19" s="25">
        <f t="shared" si="64"/>
        <v>0</v>
      </c>
      <c r="KM19" s="25">
        <f t="shared" si="185"/>
        <v>0</v>
      </c>
      <c r="KN19" s="25">
        <f t="shared" si="65"/>
        <v>0</v>
      </c>
      <c r="KO19" s="25">
        <f t="shared" si="66"/>
        <v>0</v>
      </c>
      <c r="KP19" s="25">
        <f t="shared" si="186"/>
        <v>0</v>
      </c>
      <c r="KQ19" s="25">
        <f t="shared" si="67"/>
        <v>0.2</v>
      </c>
      <c r="KR19" s="25">
        <f t="shared" si="68"/>
        <v>0.2</v>
      </c>
      <c r="KS19" s="25">
        <f t="shared" si="187"/>
        <v>0.2</v>
      </c>
      <c r="KT19" s="25">
        <f t="shared" si="69"/>
        <v>0</v>
      </c>
      <c r="KU19" s="25">
        <f t="shared" si="70"/>
        <v>0</v>
      </c>
      <c r="KV19" s="25">
        <f t="shared" si="188"/>
        <v>0</v>
      </c>
      <c r="KW19" s="25">
        <f t="shared" si="71"/>
        <v>0</v>
      </c>
      <c r="KX19" s="25">
        <f t="shared" si="72"/>
        <v>0</v>
      </c>
      <c r="KY19" s="25">
        <f t="shared" si="189"/>
        <v>0</v>
      </c>
      <c r="KZ19" s="25">
        <f t="shared" si="73"/>
        <v>0</v>
      </c>
      <c r="LA19" s="25">
        <f t="shared" si="74"/>
        <v>0</v>
      </c>
      <c r="LB19" s="25">
        <f t="shared" si="190"/>
        <v>0</v>
      </c>
      <c r="LC19" s="25">
        <f t="shared" si="75"/>
        <v>1.98</v>
      </c>
      <c r="LD19" s="25">
        <f t="shared" si="76"/>
        <v>1.98</v>
      </c>
      <c r="LE19" s="25">
        <f t="shared" si="191"/>
        <v>1.98</v>
      </c>
      <c r="LF19" s="25">
        <f t="shared" si="77"/>
        <v>0</v>
      </c>
      <c r="LG19" s="25">
        <f t="shared" si="78"/>
        <v>0</v>
      </c>
      <c r="LH19" s="25">
        <f t="shared" si="192"/>
        <v>0</v>
      </c>
      <c r="LI19" s="25">
        <f t="shared" si="79"/>
        <v>0</v>
      </c>
      <c r="LJ19" s="25">
        <f t="shared" si="80"/>
        <v>0</v>
      </c>
      <c r="LK19" s="25">
        <f t="shared" si="193"/>
        <v>0</v>
      </c>
      <c r="LL19" s="25">
        <f t="shared" si="81"/>
        <v>0</v>
      </c>
      <c r="LM19" s="25">
        <f t="shared" si="82"/>
        <v>0</v>
      </c>
      <c r="LN19" s="25">
        <f t="shared" si="194"/>
        <v>0</v>
      </c>
      <c r="LO19" s="25">
        <f t="shared" si="83"/>
        <v>0</v>
      </c>
      <c r="LP19" s="25">
        <f t="shared" si="84"/>
        <v>0</v>
      </c>
      <c r="LQ19" s="25">
        <f t="shared" si="195"/>
        <v>0</v>
      </c>
      <c r="LR19" s="25">
        <f t="shared" si="85"/>
        <v>0</v>
      </c>
      <c r="LS19" s="25">
        <f t="shared" si="86"/>
        <v>0</v>
      </c>
      <c r="LT19" s="25">
        <f t="shared" si="196"/>
        <v>0</v>
      </c>
      <c r="LU19" s="25">
        <f t="shared" si="87"/>
        <v>0</v>
      </c>
      <c r="LV19" s="25">
        <f t="shared" si="88"/>
        <v>0</v>
      </c>
      <c r="LW19" s="25">
        <f t="shared" si="197"/>
        <v>0</v>
      </c>
      <c r="LX19" s="25">
        <f t="shared" si="89"/>
        <v>0</v>
      </c>
      <c r="LY19" s="25">
        <f t="shared" si="90"/>
        <v>0</v>
      </c>
      <c r="LZ19" s="25">
        <f t="shared" si="198"/>
        <v>0</v>
      </c>
      <c r="MA19" s="25">
        <f t="shared" si="91"/>
        <v>0</v>
      </c>
      <c r="MB19" s="25">
        <f t="shared" si="92"/>
        <v>0</v>
      </c>
      <c r="MC19" s="25">
        <f t="shared" si="199"/>
        <v>0</v>
      </c>
      <c r="MD19" s="25">
        <f t="shared" si="93"/>
        <v>0</v>
      </c>
      <c r="ME19" s="25">
        <f t="shared" si="94"/>
        <v>0</v>
      </c>
      <c r="MF19" s="25">
        <f t="shared" si="200"/>
        <v>0</v>
      </c>
      <c r="MG19" s="25">
        <f t="shared" si="95"/>
        <v>0</v>
      </c>
      <c r="MH19" s="25">
        <f t="shared" si="96"/>
        <v>0</v>
      </c>
      <c r="MI19" s="25">
        <f t="shared" si="201"/>
        <v>0</v>
      </c>
      <c r="MJ19" s="25">
        <f t="shared" si="97"/>
        <v>0</v>
      </c>
      <c r="MK19" s="25">
        <f t="shared" si="98"/>
        <v>0</v>
      </c>
      <c r="ML19" s="25">
        <f t="shared" si="202"/>
        <v>0</v>
      </c>
      <c r="MM19" s="25">
        <f t="shared" si="99"/>
        <v>0</v>
      </c>
      <c r="MN19" s="25">
        <f t="shared" si="100"/>
        <v>0</v>
      </c>
      <c r="MO19" s="25">
        <f t="shared" si="203"/>
        <v>0</v>
      </c>
      <c r="MP19" s="25">
        <f t="shared" si="101"/>
        <v>0</v>
      </c>
      <c r="MQ19" s="25">
        <f t="shared" si="102"/>
        <v>0</v>
      </c>
      <c r="MR19" s="25">
        <f t="shared" si="204"/>
        <v>0</v>
      </c>
      <c r="MS19" s="29">
        <v>1.98</v>
      </c>
      <c r="MT19" s="29">
        <v>0</v>
      </c>
      <c r="MU19" s="29">
        <v>1</v>
      </c>
      <c r="MV19" s="29">
        <v>1</v>
      </c>
      <c r="MW19" s="25">
        <f t="shared" si="103"/>
        <v>1.98</v>
      </c>
      <c r="MX19" s="25">
        <f t="shared" si="104"/>
        <v>4.24</v>
      </c>
      <c r="MY19" s="25">
        <f t="shared" si="105"/>
        <v>0</v>
      </c>
      <c r="MZ19" s="25">
        <f t="shared" si="106"/>
        <v>0</v>
      </c>
      <c r="NA19" s="25">
        <f t="shared" si="107"/>
        <v>1.98</v>
      </c>
      <c r="NB19" s="25">
        <f t="shared" si="108"/>
        <v>5.92</v>
      </c>
      <c r="NC19" s="25">
        <f t="shared" si="109"/>
        <v>0</v>
      </c>
      <c r="ND19" s="25">
        <f t="shared" si="110"/>
        <v>0</v>
      </c>
      <c r="NE19" s="25">
        <f t="shared" si="205"/>
        <v>1.98</v>
      </c>
      <c r="NF19" s="25">
        <f t="shared" si="111"/>
        <v>5.08</v>
      </c>
      <c r="NG19" s="25">
        <f t="shared" si="111"/>
        <v>0</v>
      </c>
      <c r="NH19" s="25">
        <f t="shared" si="111"/>
        <v>0</v>
      </c>
      <c r="NI19" s="25">
        <f t="shared" si="112"/>
        <v>190.5</v>
      </c>
      <c r="NJ19" s="25">
        <f t="shared" si="113"/>
        <v>0</v>
      </c>
      <c r="NK19" s="25">
        <f t="shared" si="114"/>
        <v>190.5</v>
      </c>
      <c r="NL19" s="25">
        <f t="shared" si="115"/>
        <v>127.41</v>
      </c>
      <c r="NM19" s="25">
        <f t="shared" si="116"/>
        <v>0</v>
      </c>
      <c r="NN19" s="25">
        <f t="shared" si="206"/>
        <v>127.41</v>
      </c>
      <c r="NO19" s="25">
        <f t="shared" si="117"/>
        <v>0</v>
      </c>
      <c r="NP19" s="25">
        <f t="shared" si="118"/>
        <v>0</v>
      </c>
      <c r="NQ19" s="25">
        <f t="shared" si="207"/>
        <v>0</v>
      </c>
      <c r="NR19" s="25">
        <f t="shared" si="119"/>
        <v>0</v>
      </c>
      <c r="NS19" s="25">
        <f t="shared" si="120"/>
        <v>0</v>
      </c>
      <c r="NT19" s="25">
        <f t="shared" si="208"/>
        <v>0</v>
      </c>
      <c r="NU19" s="25">
        <f t="shared" si="121"/>
        <v>0</v>
      </c>
      <c r="NV19" s="25">
        <f t="shared" si="122"/>
        <v>0</v>
      </c>
      <c r="NW19" s="25">
        <f t="shared" si="209"/>
        <v>0</v>
      </c>
      <c r="NX19" s="25">
        <f t="shared" si="210"/>
        <v>127.41</v>
      </c>
      <c r="NY19" s="25">
        <f t="shared" si="210"/>
        <v>0</v>
      </c>
      <c r="NZ19" s="25">
        <f t="shared" si="211"/>
        <v>127.41</v>
      </c>
      <c r="OA19" s="25">
        <f t="shared" si="212"/>
        <v>63.09</v>
      </c>
      <c r="OB19" s="25">
        <f t="shared" si="212"/>
        <v>0</v>
      </c>
      <c r="OC19" s="25">
        <f t="shared" si="213"/>
        <v>63.09</v>
      </c>
      <c r="OD19" s="25">
        <f t="shared" si="214"/>
        <v>127.41</v>
      </c>
      <c r="OE19" s="25">
        <f t="shared" si="123"/>
        <v>0</v>
      </c>
      <c r="OF19" s="25">
        <f t="shared" si="123"/>
        <v>127.41</v>
      </c>
      <c r="OG19" s="25">
        <f t="shared" si="124"/>
        <v>0</v>
      </c>
      <c r="OH19" s="25">
        <f t="shared" si="125"/>
        <v>0</v>
      </c>
      <c r="OI19" s="25">
        <f t="shared" si="126"/>
        <v>0</v>
      </c>
      <c r="OJ19" s="25">
        <f t="shared" si="127"/>
        <v>0</v>
      </c>
      <c r="OK19" s="25">
        <f t="shared" si="128"/>
        <v>0</v>
      </c>
      <c r="OL19" s="25">
        <f t="shared" si="129"/>
        <v>0</v>
      </c>
      <c r="OM19" s="25">
        <f t="shared" si="215"/>
        <v>0</v>
      </c>
      <c r="ON19" s="25">
        <f t="shared" si="215"/>
        <v>0</v>
      </c>
      <c r="OO19" s="25">
        <f t="shared" si="215"/>
        <v>0</v>
      </c>
      <c r="OP19" s="25">
        <f t="shared" si="130"/>
        <v>0</v>
      </c>
      <c r="OQ19" s="25">
        <f t="shared" si="131"/>
        <v>0</v>
      </c>
      <c r="OR19" s="25">
        <f t="shared" si="216"/>
        <v>0</v>
      </c>
      <c r="OS19" s="19">
        <v>536843.67000000004</v>
      </c>
      <c r="OT19" s="19">
        <v>2371326.09</v>
      </c>
    </row>
    <row r="20" spans="1:410" ht="33" customHeight="1" x14ac:dyDescent="0.25">
      <c r="A20" s="18">
        <v>17</v>
      </c>
      <c r="B20" s="18" t="s">
        <v>763</v>
      </c>
      <c r="C20" s="18">
        <v>1713.36</v>
      </c>
      <c r="D20" s="16" t="e">
        <f>_xlfn.IFNA(INDEX(#REF!,MATCH(E20,#REF!,0)),0)</f>
        <v>#REF!</v>
      </c>
      <c r="E20" s="18" t="s">
        <v>791</v>
      </c>
      <c r="F20" s="16" t="s">
        <v>765</v>
      </c>
      <c r="G20" s="16" t="s">
        <v>766</v>
      </c>
      <c r="H20" s="16" t="s">
        <v>767</v>
      </c>
      <c r="I20" s="16" t="s">
        <v>768</v>
      </c>
      <c r="J20" s="16" t="s">
        <v>769</v>
      </c>
      <c r="K20" s="16" t="s">
        <v>770</v>
      </c>
      <c r="L20" s="16" t="s">
        <v>771</v>
      </c>
      <c r="M20" s="18">
        <v>1.64</v>
      </c>
      <c r="N20" s="18">
        <v>2.44</v>
      </c>
      <c r="O20" s="19">
        <v>2.04</v>
      </c>
      <c r="P20" s="19">
        <v>2.84</v>
      </c>
      <c r="Q20" s="19">
        <v>0.1</v>
      </c>
      <c r="R20" s="19">
        <v>1.8399999999999999</v>
      </c>
      <c r="S20" s="19">
        <v>2.64</v>
      </c>
      <c r="T20" s="18">
        <v>0.2</v>
      </c>
      <c r="U20" s="18">
        <v>0</v>
      </c>
      <c r="V20" s="18">
        <v>0</v>
      </c>
      <c r="W20" s="18">
        <v>0</v>
      </c>
      <c r="X20" s="18">
        <v>1.64</v>
      </c>
      <c r="Y20" s="18">
        <v>2.4</v>
      </c>
      <c r="Z20" s="20">
        <f t="shared" si="132"/>
        <v>2.7</v>
      </c>
      <c r="AA20" s="18">
        <v>0.22</v>
      </c>
      <c r="AB20" s="18">
        <v>0</v>
      </c>
      <c r="AC20" s="18">
        <v>0</v>
      </c>
      <c r="AD20" s="18">
        <v>0</v>
      </c>
      <c r="AE20" s="18">
        <v>0</v>
      </c>
      <c r="AF20" s="18">
        <v>0</v>
      </c>
      <c r="AG20" s="19">
        <v>1.2</v>
      </c>
      <c r="AH20" s="19">
        <v>2</v>
      </c>
      <c r="AI20" s="20">
        <f t="shared" si="133"/>
        <v>2.85</v>
      </c>
      <c r="AJ20" s="19">
        <v>0</v>
      </c>
      <c r="AK20" s="19">
        <v>0</v>
      </c>
      <c r="AL20" s="20">
        <f t="shared" si="134"/>
        <v>0</v>
      </c>
      <c r="AM20" s="18">
        <v>1.64</v>
      </c>
      <c r="AN20" s="18">
        <v>2</v>
      </c>
      <c r="AO20" s="18">
        <v>0.15</v>
      </c>
      <c r="AP20" s="18">
        <v>0.22</v>
      </c>
      <c r="AQ20" s="18">
        <v>1.64</v>
      </c>
      <c r="AR20" s="18">
        <v>2.2200000000000002</v>
      </c>
      <c r="AS20" s="18">
        <v>0.12</v>
      </c>
      <c r="AT20" s="18">
        <v>0.11</v>
      </c>
      <c r="AU20" s="18">
        <v>0</v>
      </c>
      <c r="AV20" s="18">
        <v>1</v>
      </c>
      <c r="AW20" s="18">
        <v>0</v>
      </c>
      <c r="AX20" s="18">
        <v>0</v>
      </c>
      <c r="AY20" s="18">
        <v>0</v>
      </c>
      <c r="AZ20" s="18">
        <v>0</v>
      </c>
      <c r="BA20" s="18">
        <v>2</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6" t="e">
        <f>_xlfn.IFNA(IF(RIGHT(D20,2)="=G",0,INDEX(#REF!,MATCH(E20,#REF!,0))),0)</f>
        <v>#REF!</v>
      </c>
      <c r="CB20" s="16" t="s">
        <v>776</v>
      </c>
      <c r="CC20" s="18">
        <v>0</v>
      </c>
      <c r="CD20" s="18">
        <v>0</v>
      </c>
      <c r="CE20" s="18">
        <v>1.4</v>
      </c>
      <c r="CF20" s="18">
        <v>0.73</v>
      </c>
      <c r="CG20" s="18">
        <v>0.12</v>
      </c>
      <c r="CH20" s="18">
        <v>3</v>
      </c>
      <c r="CI20" s="16" t="s">
        <v>98</v>
      </c>
      <c r="CJ20" s="18">
        <v>0</v>
      </c>
      <c r="CK20" s="20">
        <f t="shared" si="135"/>
        <v>3.25</v>
      </c>
      <c r="CL20" s="20">
        <f t="shared" si="136"/>
        <v>3.25</v>
      </c>
      <c r="CM20" s="18">
        <v>35.28</v>
      </c>
      <c r="CN20" s="21">
        <v>26.37</v>
      </c>
      <c r="CO20" s="18">
        <v>25.531000000000002</v>
      </c>
      <c r="CP20" s="22">
        <f t="shared" si="0"/>
        <v>26.37</v>
      </c>
      <c r="CQ20" s="22">
        <f t="shared" si="1"/>
        <v>23.12</v>
      </c>
      <c r="CR20" s="22">
        <f t="shared" si="137"/>
        <v>3.25</v>
      </c>
      <c r="CS20" s="22">
        <f t="shared" si="138"/>
        <v>23.220000000000002</v>
      </c>
      <c r="CT20" s="22">
        <f t="shared" si="2"/>
        <v>23.42</v>
      </c>
      <c r="CU20" s="23">
        <v>23.42</v>
      </c>
      <c r="CV20" s="22">
        <f t="shared" si="139"/>
        <v>2.7</v>
      </c>
      <c r="CW20" s="22">
        <f t="shared" si="3"/>
        <v>0</v>
      </c>
      <c r="CX20" s="22">
        <f t="shared" si="4"/>
        <v>0</v>
      </c>
      <c r="CY20" s="22">
        <f t="shared" si="5"/>
        <v>26.1</v>
      </c>
      <c r="CZ20" s="22">
        <f t="shared" si="6"/>
        <v>26.25</v>
      </c>
      <c r="DA20" s="24">
        <v>26.37</v>
      </c>
      <c r="DB20" s="20">
        <f t="shared" si="140"/>
        <v>3.25</v>
      </c>
      <c r="DC20" s="20">
        <f t="shared" si="141"/>
        <v>0</v>
      </c>
      <c r="DD20" s="20">
        <f t="shared" si="142"/>
        <v>3.25</v>
      </c>
      <c r="DE20" s="20">
        <f t="shared" si="7"/>
        <v>0.1</v>
      </c>
      <c r="DF20" s="20">
        <f t="shared" si="8"/>
        <v>0.2</v>
      </c>
      <c r="DG20" s="20">
        <f t="shared" si="9"/>
        <v>2.95</v>
      </c>
      <c r="DH20" s="20">
        <f t="shared" si="10"/>
        <v>0</v>
      </c>
      <c r="DI20" s="20">
        <f t="shared" si="11"/>
        <v>0</v>
      </c>
      <c r="DJ20" s="20">
        <f t="shared" si="12"/>
        <v>0</v>
      </c>
      <c r="DK20" s="20">
        <f t="shared" si="143"/>
        <v>3.25</v>
      </c>
      <c r="DL20" s="20">
        <f t="shared" si="144"/>
        <v>0</v>
      </c>
      <c r="DM20" s="20">
        <f t="shared" si="145"/>
        <v>0</v>
      </c>
      <c r="DN20" s="20">
        <f t="shared" si="146"/>
        <v>0</v>
      </c>
      <c r="DO20" s="18">
        <v>3.04</v>
      </c>
      <c r="DP20" s="18">
        <v>0</v>
      </c>
      <c r="DQ20" s="18">
        <v>1</v>
      </c>
      <c r="DR20" s="18">
        <v>1</v>
      </c>
      <c r="DS20" s="25">
        <f t="shared" si="147"/>
        <v>3.04</v>
      </c>
      <c r="DT20" s="25">
        <f t="shared" si="148"/>
        <v>0</v>
      </c>
      <c r="DU20" s="25">
        <f t="shared" si="149"/>
        <v>9.8800000000000008</v>
      </c>
      <c r="DV20" s="25">
        <f t="shared" si="150"/>
        <v>0</v>
      </c>
      <c r="DW20" s="25">
        <f t="shared" si="151"/>
        <v>9.8800000000000008</v>
      </c>
      <c r="DX20" s="25">
        <f t="shared" si="152"/>
        <v>20.16</v>
      </c>
      <c r="DY20" s="25">
        <f t="shared" si="153"/>
        <v>0</v>
      </c>
      <c r="DZ20" s="25">
        <f t="shared" si="154"/>
        <v>20.16</v>
      </c>
      <c r="EA20" s="25">
        <f t="shared" si="155"/>
        <v>13.36</v>
      </c>
      <c r="EB20" s="25">
        <f t="shared" si="156"/>
        <v>0</v>
      </c>
      <c r="EC20" s="25">
        <f t="shared" si="157"/>
        <v>13.36</v>
      </c>
      <c r="ED20" s="25">
        <f t="shared" si="158"/>
        <v>6.8</v>
      </c>
      <c r="EE20" s="25">
        <f t="shared" si="158"/>
        <v>0</v>
      </c>
      <c r="EF20" s="25">
        <f t="shared" si="159"/>
        <v>6.8</v>
      </c>
      <c r="EG20" s="25">
        <f t="shared" si="160"/>
        <v>13.36</v>
      </c>
      <c r="EH20" s="25">
        <f t="shared" si="160"/>
        <v>0</v>
      </c>
      <c r="EI20" s="25">
        <f t="shared" si="161"/>
        <v>13.36</v>
      </c>
      <c r="EJ20" s="18">
        <v>1713.36</v>
      </c>
      <c r="EK20" s="18">
        <v>1674.66</v>
      </c>
      <c r="EL20" s="18" t="s">
        <v>791</v>
      </c>
      <c r="EM20" s="18" t="s">
        <v>792</v>
      </c>
      <c r="EN20" s="16" t="s">
        <v>774</v>
      </c>
      <c r="EO20" s="16" t="s">
        <v>131</v>
      </c>
      <c r="EP20" s="16" t="e">
        <f>IF(OR(EN20="Cống tròn",EN20="Cống hộp",EN20="Ống nhựa"),INDEX(#REF!,MATCH(E20,#REF!,0)),IF(OR(EN20="Rãnh xây",EN20="Rãnh bê tông"),INDEX(#REF!,MATCH(E20,#REF!,0)),0))</f>
        <v>#REF!</v>
      </c>
      <c r="EQ20" s="18">
        <v>37.499999999999815</v>
      </c>
      <c r="ER20" s="19">
        <v>1</v>
      </c>
      <c r="ES20" s="25">
        <f t="shared" si="162"/>
        <v>37</v>
      </c>
      <c r="ET20" s="1" t="e">
        <f>_xlfn.IFNA(IF(EN20="Cống tròn",INDEX(#REF!,MATCH(E20,#REF!,0)),IF(EN20="Cống hộp",INDEX(#REF!,MATCH(E20,#REF!,0)),EU20&amp;" ,"&amp;EV20)),0)</f>
        <v>#REF!</v>
      </c>
      <c r="EU20" s="16" t="s">
        <v>769</v>
      </c>
      <c r="EV20" s="16" t="s">
        <v>775</v>
      </c>
      <c r="EW20" s="16" t="e">
        <f>_xlfn.IFNA(INDEX(#REF!,MATCH(E20,#REF!,0)),0)</f>
        <v>#REF!</v>
      </c>
      <c r="EX20" s="16"/>
      <c r="EY20" s="18">
        <v>0</v>
      </c>
      <c r="EZ20" s="18">
        <v>0</v>
      </c>
      <c r="FA20" s="18">
        <v>0</v>
      </c>
      <c r="FB20" s="19">
        <v>0</v>
      </c>
      <c r="FC20" s="19">
        <v>0</v>
      </c>
      <c r="FD20" s="25">
        <f t="shared" si="13"/>
        <v>0</v>
      </c>
      <c r="FE20" s="25">
        <f t="shared" si="163"/>
        <v>0</v>
      </c>
      <c r="FF20" s="19">
        <v>0.14000000000000001</v>
      </c>
      <c r="FG20" s="19">
        <v>2</v>
      </c>
      <c r="FH20" s="19">
        <v>1.5</v>
      </c>
      <c r="FI20" s="25">
        <f t="shared" si="164"/>
        <v>1.78</v>
      </c>
      <c r="FJ20" s="19">
        <v>0</v>
      </c>
      <c r="FK20" s="19">
        <v>0</v>
      </c>
      <c r="FL20" s="19">
        <v>0.2</v>
      </c>
      <c r="FM20" s="19">
        <v>1.6</v>
      </c>
      <c r="FN20" s="19">
        <v>0</v>
      </c>
      <c r="FO20" s="25">
        <f t="shared" si="165"/>
        <v>1.98</v>
      </c>
      <c r="FP20" s="19">
        <v>1.4999999999999999E-2</v>
      </c>
      <c r="FQ20" s="19">
        <v>1</v>
      </c>
      <c r="FR20" s="25">
        <f t="shared" si="14"/>
        <v>36</v>
      </c>
      <c r="FS20" s="25">
        <f t="shared" si="15"/>
        <v>0.52500000000000002</v>
      </c>
      <c r="FT20" s="25">
        <f t="shared" si="16"/>
        <v>36.524999999999999</v>
      </c>
      <c r="FU20" s="25">
        <f t="shared" si="17"/>
        <v>-0.97499999999981668</v>
      </c>
      <c r="FV20" s="25" t="str">
        <f t="shared" si="166"/>
        <v>Thêm 01</v>
      </c>
      <c r="FW20" s="25">
        <f t="shared" si="167"/>
        <v>0.04</v>
      </c>
      <c r="FX20" s="1"/>
      <c r="FY20" s="1"/>
      <c r="FZ20" s="1"/>
      <c r="GA20" s="1"/>
      <c r="GB20" s="19">
        <v>0</v>
      </c>
      <c r="GC20" s="19">
        <v>0</v>
      </c>
      <c r="GD20" s="19">
        <v>0</v>
      </c>
      <c r="GE20" s="19">
        <v>0</v>
      </c>
      <c r="GF20" s="19">
        <v>0</v>
      </c>
      <c r="GG20" s="19">
        <v>0</v>
      </c>
      <c r="GH20" s="19">
        <v>0</v>
      </c>
      <c r="GI20" s="19">
        <v>0</v>
      </c>
      <c r="GJ20" s="19">
        <v>0</v>
      </c>
      <c r="GK20" s="19">
        <v>0</v>
      </c>
      <c r="GL20" s="25">
        <f t="shared" si="18"/>
        <v>0</v>
      </c>
      <c r="GM20" s="25">
        <f t="shared" si="168"/>
        <v>0</v>
      </c>
      <c r="GN20" s="19">
        <v>0</v>
      </c>
      <c r="GO20" s="19">
        <v>0</v>
      </c>
      <c r="GP20" s="19">
        <v>0</v>
      </c>
      <c r="GQ20" s="19">
        <v>0</v>
      </c>
      <c r="GR20" s="1" t="e">
        <f>_xlfn.IFNA(INDEX(#REF!,MATCH(E20,#REF!,0)),0)</f>
        <v>#REF!</v>
      </c>
      <c r="GS20" s="1"/>
      <c r="GT20" s="19">
        <v>0</v>
      </c>
      <c r="GU20" s="19">
        <v>0</v>
      </c>
      <c r="GV20" s="19">
        <v>0</v>
      </c>
      <c r="GW20" s="19">
        <v>0</v>
      </c>
      <c r="GX20" s="25">
        <f t="shared" si="19"/>
        <v>0</v>
      </c>
      <c r="GY20" s="25">
        <f t="shared" si="20"/>
        <v>0</v>
      </c>
      <c r="GZ20" s="25">
        <f t="shared" si="169"/>
        <v>0</v>
      </c>
      <c r="HA20" s="1" t="e" cm="1">
        <f t="array" ref="HA20">INDEX(#REF!,MATCH(EJ20&amp;EK20&amp;HD20&amp;HE20&amp;HF20,#REF!&amp;#REF!&amp;#REF!&amp;#REF!&amp;#REF!,0))</f>
        <v>#REF!</v>
      </c>
      <c r="HB20" s="1"/>
      <c r="HC20" s="25">
        <f t="shared" si="170"/>
        <v>0</v>
      </c>
      <c r="HD20" s="19">
        <v>0</v>
      </c>
      <c r="HE20" s="19">
        <v>0</v>
      </c>
      <c r="HF20" s="19">
        <v>0</v>
      </c>
      <c r="HG20" s="1" t="e" cm="1">
        <f t="array" ref="HG20">INDEX(#REF!,MATCH(EJ20&amp;EK20&amp;HJ20&amp;HK20&amp;HL20,#REF!&amp;#REF!&amp;#REF!&amp;#REF!&amp;#REF!,0))</f>
        <v>#REF!</v>
      </c>
      <c r="HH20" s="1"/>
      <c r="HI20" s="25">
        <f t="shared" si="171"/>
        <v>0</v>
      </c>
      <c r="HJ20" s="25">
        <f t="shared" si="172"/>
        <v>0</v>
      </c>
      <c r="HK20" s="19">
        <v>0</v>
      </c>
      <c r="HL20" s="19">
        <v>0</v>
      </c>
      <c r="HM20" s="19">
        <v>0.01</v>
      </c>
      <c r="HN20" s="19">
        <v>1</v>
      </c>
      <c r="HO20" s="25">
        <f t="shared" si="173"/>
        <v>0</v>
      </c>
      <c r="HP20" s="25">
        <f t="shared" si="174"/>
        <v>0</v>
      </c>
      <c r="HQ20" s="25">
        <f t="shared" si="175"/>
        <v>0</v>
      </c>
      <c r="HR20" s="25">
        <f t="shared" si="176"/>
        <v>0</v>
      </c>
      <c r="HS20" s="25">
        <f t="shared" si="177"/>
        <v>0</v>
      </c>
      <c r="HT20" s="19">
        <v>0</v>
      </c>
      <c r="HU20" s="19">
        <v>0</v>
      </c>
      <c r="HV20" s="19">
        <v>0</v>
      </c>
      <c r="HW20" s="25">
        <f t="shared" si="178"/>
        <v>0</v>
      </c>
      <c r="HX20" s="19">
        <v>0</v>
      </c>
      <c r="HY20" s="19">
        <v>0</v>
      </c>
      <c r="HZ20" s="21">
        <v>26.37</v>
      </c>
      <c r="IA20" s="20">
        <f>ROUND(IF(EN20="Cống tròn",IF(EN20="Cống tròn",IF(EU20="Không có móng",IQ20-FF20,IF(EU20="Đế",IP20-FN20,IF(OR(EU20="Móng bê tông",EU20="Móng bê tông kết hợp đế"),II20-FJ20,0))),0),IF(EN20="Cống hộp",IF(AND(EN20="Cống hộp",EU20="Không có móng"),IQ20-GF20,IF(AND(EN20="Cống hộp",EU20="Móng bê tông"),IJ20-GB20,0)),IF(OR(EN20="Rãnh xây",EN20="Rãnh bê tông"),IF(OR(EN20="Rãnh xây",EN20="Rãnh bê tông"),IK20-GB20,0),IF(EN20="Ống nhựa",IF(AND(EN20="Ống nhựa",EU20="Không đắp cát"),IQ20-HT20,IF(AND(EN20="Ống nhựa",EU20="Đắp cát"),IH20-HX20,0)),IF(EN20="Rãnh thang",IF(EN20="Rãnh thang",IF(EU20="Móng bê tông",#REF!-#REF!,IQ20),0),0))))),2)</f>
        <v>23.38</v>
      </c>
      <c r="IB20" s="20">
        <f t="shared" si="179"/>
        <v>2.990000000000002</v>
      </c>
      <c r="IC20" s="20">
        <f t="shared" si="21"/>
        <v>23.38</v>
      </c>
      <c r="ID20" s="20">
        <f t="shared" si="22"/>
        <v>0</v>
      </c>
      <c r="IE20" s="20">
        <f t="shared" si="23"/>
        <v>0</v>
      </c>
      <c r="IF20" s="20">
        <f t="shared" si="24"/>
        <v>0</v>
      </c>
      <c r="IG20" s="20">
        <f>IF(EN20="Rãnh thang",IF(AND(EN20="Rãnh thang",EU20="Móng bê tông"),IQ20-#REF!,0),IF(EN20="Ống nhựa",IF(AND(EN20="Ống nhựa",EU20="Đắp cát"),IQ20-HT20,0),IF(EN20="Cống tròn",IF(EN20="Cống tròn",IF(OR(EU20="Móng bê tông",EU20="Móng bê tông kết hợp đế"),IM20-FL20,0),0),IF(EN20="Cống hộp",IF(AND(EN20="Cống hộp",EU20="Móng bê tông"),IN20-GD20,0),IF(OR(EN20="Rãnh xây",EN20="Rãnh bê tông"),IF(AND(EN20="Rãnh xây",EU20="Móng bê tông"),IO20-GD20,IF(AND(EN20="Rãnh bê tông",EU20="Móng bê tông"),IO20-GD20,0)),0)))))</f>
        <v>23.38</v>
      </c>
      <c r="IH20" s="20">
        <f t="shared" si="25"/>
        <v>0</v>
      </c>
      <c r="II20" s="20">
        <f t="shared" si="26"/>
        <v>23.38</v>
      </c>
      <c r="IJ20" s="20">
        <f t="shared" si="27"/>
        <v>0</v>
      </c>
      <c r="IK20" s="20">
        <f t="shared" si="28"/>
        <v>0</v>
      </c>
      <c r="IL20" s="20">
        <f t="shared" si="29"/>
        <v>23.58</v>
      </c>
      <c r="IM20" s="20">
        <f t="shared" si="30"/>
        <v>23.58</v>
      </c>
      <c r="IN20" s="20">
        <f t="shared" si="31"/>
        <v>0</v>
      </c>
      <c r="IO20" s="20">
        <f t="shared" si="32"/>
        <v>0</v>
      </c>
      <c r="IP20" s="20">
        <f t="shared" si="33"/>
        <v>0</v>
      </c>
      <c r="IQ20" s="18">
        <v>23.72</v>
      </c>
      <c r="IR20" s="25">
        <f t="shared" si="180"/>
        <v>0</v>
      </c>
      <c r="IS20" s="25">
        <f t="shared" si="34"/>
        <v>0</v>
      </c>
      <c r="IT20" s="25">
        <f t="shared" si="35"/>
        <v>0</v>
      </c>
      <c r="IU20" s="25">
        <f>ROUND(IF(EN20="Cống tròn",IF(EN20="Cống tròn",IV20+FF20,0),IF(EN20="Cống hộp",IF(EN20="Cống hộp",IV20+GP20,0),IF(OR(EN20="Rãnh xây",EN20="Rãnh bê tông"),IF(OR(EN20="Rãnh xây",EN20="Rãnh bê tông"),IV20+GP20,0),IF(EN20="ống nhựa",IF(EN20="Ống nhựa",IV20+HT20,0),IF(EN20="Rãnh thang",IF(EN20="Rãnh thang",IQ20+#REF!,0),0))))),2)</f>
        <v>25.09</v>
      </c>
      <c r="IV20" s="19">
        <v>24.95</v>
      </c>
      <c r="IW20" s="25">
        <f t="shared" si="36"/>
        <v>25.09</v>
      </c>
      <c r="IX20" s="25">
        <f t="shared" si="37"/>
        <v>0</v>
      </c>
      <c r="IY20" s="25">
        <f t="shared" si="38"/>
        <v>0</v>
      </c>
      <c r="IZ20" s="25">
        <f t="shared" si="39"/>
        <v>0</v>
      </c>
      <c r="JA20" s="25">
        <f t="shared" si="40"/>
        <v>0</v>
      </c>
      <c r="JB20" s="21">
        <v>26.09</v>
      </c>
      <c r="JC20" s="20">
        <f>ROUND(IF(EN20="Cống tròn",IF(EN20="Cống tròn",IF(EU20="Không có móng",JS20-FF20,IF(EU20="Đế",JR20-FN20,IF(OR(EU20="Móng bê tông",EU20="Móng bê tông kết hợp đế"),JK20-FJ20,0))),0),IF(EN20="Cống hộp",IF(AND(EN20="Cống hộp",EU20="Không có móng"),JS20-GF20,IF(AND(EN20="Cống hộp",EU20="Móng bê tông"),JL20-GB20,0)),IF(OR(EN20="Rãnh xây",EN20="Rãnh bê tông"),IF(OR(EN20="Rãnh xây",EN20="Rãnh bê tông"),JM20-GB20,0),IF(EN20="Ống nhựa",IF(AND(EN20="Ống nhựa",EU20="Không đắp cát"),JS20-HT20,IF(AND(EN20="Ống nhựa",EU20="Đắp cát"),JJ20-HX20,0)),IF(EN20="Rãnh thang",IF(EN20="Rãnh thang",IF(EU20="Móng bê tông",#REF!-#REF!,JS20),0),0))))),2)</f>
        <v>23.11</v>
      </c>
      <c r="JD20" s="20">
        <f t="shared" si="181"/>
        <v>2.9800000000000004</v>
      </c>
      <c r="JE20" s="20">
        <f t="shared" si="41"/>
        <v>23.11</v>
      </c>
      <c r="JF20" s="20">
        <f t="shared" si="42"/>
        <v>0</v>
      </c>
      <c r="JG20" s="20">
        <f t="shared" si="43"/>
        <v>0</v>
      </c>
      <c r="JH20" s="20">
        <f t="shared" si="44"/>
        <v>0</v>
      </c>
      <c r="JI20" s="20">
        <f>IF(EN20="Rãnh thang",IF(AND(EN20="Rãnh thang",EU20="Móng bê tông"),JS20-#REF!,0),IF(EN20="Ống nhựa",IF(AND(EN20="Ống nhựa",EU20="Đắp cát"),JS20-HT20,0),IF(EN20="Cống tròn",IF(EN20="Cống tròn",IF(OR(EU20="Móng bê tông",EU20="Móng bê tông kết hợp đế"),JO20-FL20,0),0),IF(EN20="Cống hộp",IF(AND(EN20="Cống hộp",EU20="Móng bê tông"),JP20-GD20,0),IF(OR(EN20="Rãnh xây",EN20="Rãnh bê tông"),IF(AND(EN20="Rãnh xây",EU20="Móng bê tông"),JQ20-GD20,IF(AND(EN20="Rãnh bê tông",EU20="Móng bê tông"),JQ20-GD20,0)),0)))))</f>
        <v>23.11</v>
      </c>
      <c r="JJ20" s="20">
        <f t="shared" si="45"/>
        <v>0</v>
      </c>
      <c r="JK20" s="20">
        <f t="shared" si="46"/>
        <v>23.11</v>
      </c>
      <c r="JL20" s="20">
        <f t="shared" si="47"/>
        <v>0</v>
      </c>
      <c r="JM20" s="20">
        <f t="shared" si="48"/>
        <v>0</v>
      </c>
      <c r="JN20" s="20">
        <f t="shared" si="49"/>
        <v>23.31</v>
      </c>
      <c r="JO20" s="20">
        <f t="shared" si="50"/>
        <v>23.31</v>
      </c>
      <c r="JP20" s="20">
        <f t="shared" si="51"/>
        <v>0</v>
      </c>
      <c r="JQ20" s="20">
        <f t="shared" si="52"/>
        <v>0</v>
      </c>
      <c r="JR20" s="20">
        <f t="shared" si="53"/>
        <v>0</v>
      </c>
      <c r="JS20" s="26">
        <v>23.45</v>
      </c>
      <c r="JT20" s="25">
        <f t="shared" si="182"/>
        <v>0</v>
      </c>
      <c r="JU20" s="25">
        <f t="shared" si="54"/>
        <v>0</v>
      </c>
      <c r="JV20" s="25">
        <f t="shared" si="55"/>
        <v>0</v>
      </c>
      <c r="JW20" s="25">
        <f>ROUND(IF(EN20="Cống tròn",IF(EN20="Cống tròn",JX20+FF20,0),IF(EN20="Cống hộp",IF(EN20="Cống hộp",JX20+GP20,0),IF(OR(EN20="Rãnh xây",EN20="Rãnh bê tông"),IF(OR(EN20="Rãnh xây",EN20="Rãnh bê tông"),JX20+GP20,0),IF(EN20="ống nhựa",IF(EN20="Ống nhựa",JX20+HT20,0),IF(EN20="Rãnh thang",IF(EN20="Rãnh thang",JS20+#REF!,0),0))))),2)</f>
        <v>25.09</v>
      </c>
      <c r="JX20" s="27">
        <v>24.95</v>
      </c>
      <c r="JY20" s="25">
        <f t="shared" si="56"/>
        <v>25.09</v>
      </c>
      <c r="JZ20" s="25">
        <f t="shared" si="57"/>
        <v>0</v>
      </c>
      <c r="KA20" s="25">
        <f t="shared" si="58"/>
        <v>0</v>
      </c>
      <c r="KB20" s="25">
        <f t="shared" si="59"/>
        <v>0</v>
      </c>
      <c r="KC20" s="25">
        <f t="shared" si="60"/>
        <v>0</v>
      </c>
      <c r="KD20" s="28" t="s">
        <v>98</v>
      </c>
      <c r="KE20" s="27">
        <v>0</v>
      </c>
      <c r="KF20" s="25">
        <f t="shared" si="61"/>
        <v>2.990000000000002</v>
      </c>
      <c r="KG20" s="25">
        <f t="shared" si="183"/>
        <v>2.990000000000002</v>
      </c>
      <c r="KH20" s="27">
        <v>0</v>
      </c>
      <c r="KI20" s="25">
        <f t="shared" si="62"/>
        <v>2.9800000000000004</v>
      </c>
      <c r="KJ20" s="25">
        <f t="shared" si="184"/>
        <v>2.9800000000000004</v>
      </c>
      <c r="KK20" s="25">
        <f t="shared" si="63"/>
        <v>0</v>
      </c>
      <c r="KL20" s="25">
        <f t="shared" si="64"/>
        <v>0</v>
      </c>
      <c r="KM20" s="25">
        <f t="shared" si="185"/>
        <v>0</v>
      </c>
      <c r="KN20" s="25">
        <f t="shared" si="65"/>
        <v>0</v>
      </c>
      <c r="KO20" s="25">
        <f t="shared" si="66"/>
        <v>0</v>
      </c>
      <c r="KP20" s="25">
        <f t="shared" si="186"/>
        <v>0</v>
      </c>
      <c r="KQ20" s="25">
        <f t="shared" si="67"/>
        <v>0.2</v>
      </c>
      <c r="KR20" s="25">
        <f t="shared" si="68"/>
        <v>0.2</v>
      </c>
      <c r="KS20" s="25">
        <f t="shared" si="187"/>
        <v>0.2</v>
      </c>
      <c r="KT20" s="25">
        <f t="shared" si="69"/>
        <v>0</v>
      </c>
      <c r="KU20" s="25">
        <f t="shared" si="70"/>
        <v>0</v>
      </c>
      <c r="KV20" s="25">
        <f t="shared" si="188"/>
        <v>0</v>
      </c>
      <c r="KW20" s="25">
        <f t="shared" si="71"/>
        <v>0</v>
      </c>
      <c r="KX20" s="25">
        <f t="shared" si="72"/>
        <v>0</v>
      </c>
      <c r="KY20" s="25">
        <f t="shared" si="189"/>
        <v>0</v>
      </c>
      <c r="KZ20" s="25">
        <f t="shared" si="73"/>
        <v>0</v>
      </c>
      <c r="LA20" s="25">
        <f t="shared" si="74"/>
        <v>0</v>
      </c>
      <c r="LB20" s="25">
        <f t="shared" si="190"/>
        <v>0</v>
      </c>
      <c r="LC20" s="25">
        <f t="shared" si="75"/>
        <v>1.98</v>
      </c>
      <c r="LD20" s="25">
        <f t="shared" si="76"/>
        <v>1.98</v>
      </c>
      <c r="LE20" s="25">
        <f t="shared" si="191"/>
        <v>1.98</v>
      </c>
      <c r="LF20" s="25">
        <f t="shared" si="77"/>
        <v>0</v>
      </c>
      <c r="LG20" s="25">
        <f t="shared" si="78"/>
        <v>0</v>
      </c>
      <c r="LH20" s="25">
        <f t="shared" si="192"/>
        <v>0</v>
      </c>
      <c r="LI20" s="25">
        <f t="shared" si="79"/>
        <v>0</v>
      </c>
      <c r="LJ20" s="25">
        <f t="shared" si="80"/>
        <v>0</v>
      </c>
      <c r="LK20" s="25">
        <f t="shared" si="193"/>
        <v>0</v>
      </c>
      <c r="LL20" s="25">
        <f t="shared" si="81"/>
        <v>0</v>
      </c>
      <c r="LM20" s="25">
        <f t="shared" si="82"/>
        <v>0</v>
      </c>
      <c r="LN20" s="25">
        <f t="shared" si="194"/>
        <v>0</v>
      </c>
      <c r="LO20" s="25">
        <f t="shared" si="83"/>
        <v>0</v>
      </c>
      <c r="LP20" s="25">
        <f t="shared" si="84"/>
        <v>0</v>
      </c>
      <c r="LQ20" s="25">
        <f t="shared" si="195"/>
        <v>0</v>
      </c>
      <c r="LR20" s="25">
        <f t="shared" si="85"/>
        <v>0</v>
      </c>
      <c r="LS20" s="25">
        <f t="shared" si="86"/>
        <v>0</v>
      </c>
      <c r="LT20" s="25">
        <f t="shared" si="196"/>
        <v>0</v>
      </c>
      <c r="LU20" s="25">
        <f t="shared" si="87"/>
        <v>0</v>
      </c>
      <c r="LV20" s="25">
        <f t="shared" si="88"/>
        <v>0</v>
      </c>
      <c r="LW20" s="25">
        <f t="shared" si="197"/>
        <v>0</v>
      </c>
      <c r="LX20" s="25">
        <f t="shared" si="89"/>
        <v>0</v>
      </c>
      <c r="LY20" s="25">
        <f t="shared" si="90"/>
        <v>0</v>
      </c>
      <c r="LZ20" s="25">
        <f t="shared" si="198"/>
        <v>0</v>
      </c>
      <c r="MA20" s="25">
        <f t="shared" si="91"/>
        <v>0</v>
      </c>
      <c r="MB20" s="25">
        <f t="shared" si="92"/>
        <v>0</v>
      </c>
      <c r="MC20" s="25">
        <f t="shared" si="199"/>
        <v>0</v>
      </c>
      <c r="MD20" s="25">
        <f t="shared" si="93"/>
        <v>0</v>
      </c>
      <c r="ME20" s="25">
        <f t="shared" si="94"/>
        <v>0</v>
      </c>
      <c r="MF20" s="25">
        <f t="shared" si="200"/>
        <v>0</v>
      </c>
      <c r="MG20" s="25">
        <f t="shared" si="95"/>
        <v>0</v>
      </c>
      <c r="MH20" s="25">
        <f t="shared" si="96"/>
        <v>0</v>
      </c>
      <c r="MI20" s="25">
        <f t="shared" si="201"/>
        <v>0</v>
      </c>
      <c r="MJ20" s="25">
        <f t="shared" si="97"/>
        <v>0</v>
      </c>
      <c r="MK20" s="25">
        <f t="shared" si="98"/>
        <v>0</v>
      </c>
      <c r="ML20" s="25">
        <f t="shared" si="202"/>
        <v>0</v>
      </c>
      <c r="MM20" s="25">
        <f t="shared" si="99"/>
        <v>0</v>
      </c>
      <c r="MN20" s="25">
        <f t="shared" si="100"/>
        <v>0</v>
      </c>
      <c r="MO20" s="25">
        <f t="shared" si="203"/>
        <v>0</v>
      </c>
      <c r="MP20" s="25">
        <f t="shared" si="101"/>
        <v>0</v>
      </c>
      <c r="MQ20" s="25">
        <f t="shared" si="102"/>
        <v>0</v>
      </c>
      <c r="MR20" s="25">
        <f t="shared" si="204"/>
        <v>0</v>
      </c>
      <c r="MS20" s="29">
        <v>1.98</v>
      </c>
      <c r="MT20" s="29">
        <v>0</v>
      </c>
      <c r="MU20" s="29">
        <v>1</v>
      </c>
      <c r="MV20" s="29">
        <v>1</v>
      </c>
      <c r="MW20" s="25">
        <f t="shared" si="103"/>
        <v>1.98</v>
      </c>
      <c r="MX20" s="25">
        <f t="shared" si="104"/>
        <v>5.92</v>
      </c>
      <c r="MY20" s="25">
        <f t="shared" si="105"/>
        <v>0</v>
      </c>
      <c r="MZ20" s="25">
        <f t="shared" si="106"/>
        <v>0</v>
      </c>
      <c r="NA20" s="25">
        <f t="shared" si="107"/>
        <v>1.98</v>
      </c>
      <c r="NB20" s="25">
        <f t="shared" si="108"/>
        <v>5.9</v>
      </c>
      <c r="NC20" s="25">
        <f t="shared" si="109"/>
        <v>0</v>
      </c>
      <c r="ND20" s="25">
        <f t="shared" si="110"/>
        <v>0</v>
      </c>
      <c r="NE20" s="25">
        <f t="shared" si="205"/>
        <v>1.98</v>
      </c>
      <c r="NF20" s="25">
        <f t="shared" si="205"/>
        <v>5.91</v>
      </c>
      <c r="NG20" s="25">
        <f t="shared" si="205"/>
        <v>0</v>
      </c>
      <c r="NH20" s="25">
        <f t="shared" si="205"/>
        <v>0</v>
      </c>
      <c r="NI20" s="25">
        <f t="shared" si="112"/>
        <v>221.62</v>
      </c>
      <c r="NJ20" s="25">
        <f t="shared" si="113"/>
        <v>0</v>
      </c>
      <c r="NK20" s="25">
        <f t="shared" si="114"/>
        <v>221.62</v>
      </c>
      <c r="NL20" s="25">
        <f t="shared" si="115"/>
        <v>127.41</v>
      </c>
      <c r="NM20" s="25">
        <f t="shared" si="116"/>
        <v>0</v>
      </c>
      <c r="NN20" s="25">
        <f t="shared" si="206"/>
        <v>127.41</v>
      </c>
      <c r="NO20" s="25">
        <f t="shared" si="117"/>
        <v>0</v>
      </c>
      <c r="NP20" s="25">
        <f t="shared" si="118"/>
        <v>0</v>
      </c>
      <c r="NQ20" s="25">
        <f t="shared" si="207"/>
        <v>0</v>
      </c>
      <c r="NR20" s="25">
        <f t="shared" si="119"/>
        <v>0</v>
      </c>
      <c r="NS20" s="25">
        <f t="shared" si="120"/>
        <v>0</v>
      </c>
      <c r="NT20" s="25">
        <f t="shared" si="208"/>
        <v>0</v>
      </c>
      <c r="NU20" s="25">
        <f t="shared" si="121"/>
        <v>0</v>
      </c>
      <c r="NV20" s="25">
        <f t="shared" si="122"/>
        <v>0</v>
      </c>
      <c r="NW20" s="25">
        <f t="shared" si="209"/>
        <v>0</v>
      </c>
      <c r="NX20" s="25">
        <f t="shared" si="210"/>
        <v>127.41</v>
      </c>
      <c r="NY20" s="25">
        <f t="shared" si="210"/>
        <v>0</v>
      </c>
      <c r="NZ20" s="25">
        <f t="shared" si="211"/>
        <v>127.41</v>
      </c>
      <c r="OA20" s="25">
        <f t="shared" si="212"/>
        <v>94.21</v>
      </c>
      <c r="OB20" s="25">
        <f t="shared" si="212"/>
        <v>0</v>
      </c>
      <c r="OC20" s="25">
        <f t="shared" si="213"/>
        <v>94.21</v>
      </c>
      <c r="OD20" s="25">
        <f t="shared" si="214"/>
        <v>127.41</v>
      </c>
      <c r="OE20" s="25">
        <f t="shared" si="214"/>
        <v>0</v>
      </c>
      <c r="OF20" s="25">
        <f t="shared" si="214"/>
        <v>127.41</v>
      </c>
      <c r="OG20" s="25">
        <f t="shared" si="124"/>
        <v>0</v>
      </c>
      <c r="OH20" s="25">
        <f t="shared" si="125"/>
        <v>0</v>
      </c>
      <c r="OI20" s="25">
        <f t="shared" si="126"/>
        <v>0</v>
      </c>
      <c r="OJ20" s="25">
        <f t="shared" si="127"/>
        <v>0</v>
      </c>
      <c r="OK20" s="25">
        <f t="shared" si="128"/>
        <v>0</v>
      </c>
      <c r="OL20" s="25">
        <f t="shared" si="129"/>
        <v>0</v>
      </c>
      <c r="OM20" s="25">
        <f t="shared" si="215"/>
        <v>0</v>
      </c>
      <c r="ON20" s="25">
        <f t="shared" si="215"/>
        <v>0</v>
      </c>
      <c r="OO20" s="25">
        <f t="shared" si="215"/>
        <v>0</v>
      </c>
      <c r="OP20" s="25">
        <f t="shared" si="130"/>
        <v>0</v>
      </c>
      <c r="OQ20" s="25">
        <f t="shared" si="131"/>
        <v>0</v>
      </c>
      <c r="OR20" s="25">
        <f t="shared" si="216"/>
        <v>0</v>
      </c>
      <c r="OS20" s="19">
        <v>536882.37</v>
      </c>
      <c r="OT20" s="19">
        <v>2371326.09</v>
      </c>
    </row>
    <row r="21" spans="1:410" ht="33" customHeight="1" x14ac:dyDescent="0.25">
      <c r="A21" s="18">
        <v>18</v>
      </c>
      <c r="B21" s="18" t="s">
        <v>763</v>
      </c>
      <c r="C21" s="18">
        <v>1674.66</v>
      </c>
      <c r="D21" s="16" t="e">
        <f>_xlfn.IFNA(INDEX(#REF!,MATCH(E21,#REF!,0)),0)</f>
        <v>#REF!</v>
      </c>
      <c r="E21" s="18" t="s">
        <v>792</v>
      </c>
      <c r="F21" s="16" t="s">
        <v>765</v>
      </c>
      <c r="G21" s="16" t="s">
        <v>766</v>
      </c>
      <c r="H21" s="16" t="s">
        <v>767</v>
      </c>
      <c r="I21" s="16" t="s">
        <v>768</v>
      </c>
      <c r="J21" s="16" t="s">
        <v>769</v>
      </c>
      <c r="K21" s="16" t="s">
        <v>770</v>
      </c>
      <c r="L21" s="16" t="s">
        <v>771</v>
      </c>
      <c r="M21" s="18">
        <v>1.64</v>
      </c>
      <c r="N21" s="18">
        <v>2.44</v>
      </c>
      <c r="O21" s="19">
        <v>2.04</v>
      </c>
      <c r="P21" s="19">
        <v>2.84</v>
      </c>
      <c r="Q21" s="19">
        <v>0.1</v>
      </c>
      <c r="R21" s="19">
        <v>1.8399999999999999</v>
      </c>
      <c r="S21" s="19">
        <v>2.64</v>
      </c>
      <c r="T21" s="18">
        <v>0.2</v>
      </c>
      <c r="U21" s="18">
        <v>0</v>
      </c>
      <c r="V21" s="18">
        <v>0</v>
      </c>
      <c r="W21" s="18">
        <v>0</v>
      </c>
      <c r="X21" s="18">
        <v>1.64</v>
      </c>
      <c r="Y21" s="18">
        <v>2.4</v>
      </c>
      <c r="Z21" s="20">
        <f t="shared" si="132"/>
        <v>2.7</v>
      </c>
      <c r="AA21" s="18">
        <v>0.22</v>
      </c>
      <c r="AB21" s="18">
        <v>0</v>
      </c>
      <c r="AC21" s="18">
        <v>0</v>
      </c>
      <c r="AD21" s="18">
        <v>0</v>
      </c>
      <c r="AE21" s="18">
        <v>0</v>
      </c>
      <c r="AF21" s="18">
        <v>0</v>
      </c>
      <c r="AG21" s="19">
        <v>1.2</v>
      </c>
      <c r="AH21" s="19">
        <v>2</v>
      </c>
      <c r="AI21" s="20">
        <f t="shared" si="133"/>
        <v>2.85</v>
      </c>
      <c r="AJ21" s="19">
        <v>0</v>
      </c>
      <c r="AK21" s="19">
        <v>0</v>
      </c>
      <c r="AL21" s="20">
        <f t="shared" si="134"/>
        <v>0</v>
      </c>
      <c r="AM21" s="18">
        <v>1.64</v>
      </c>
      <c r="AN21" s="18">
        <v>2</v>
      </c>
      <c r="AO21" s="18">
        <v>0.15</v>
      </c>
      <c r="AP21" s="18">
        <v>0.22</v>
      </c>
      <c r="AQ21" s="18">
        <v>1.64</v>
      </c>
      <c r="AR21" s="18">
        <v>2.2200000000000002</v>
      </c>
      <c r="AS21" s="18">
        <v>0.12</v>
      </c>
      <c r="AT21" s="18">
        <v>0.11</v>
      </c>
      <c r="AU21" s="18">
        <v>0</v>
      </c>
      <c r="AV21" s="18">
        <v>1</v>
      </c>
      <c r="AW21" s="18">
        <v>0</v>
      </c>
      <c r="AX21" s="18">
        <v>0</v>
      </c>
      <c r="AY21" s="18">
        <v>0</v>
      </c>
      <c r="AZ21" s="18">
        <v>0</v>
      </c>
      <c r="BA21" s="18">
        <v>2</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18">
        <v>0</v>
      </c>
      <c r="BU21" s="18">
        <v>0</v>
      </c>
      <c r="BV21" s="18">
        <v>0</v>
      </c>
      <c r="BW21" s="18">
        <v>0</v>
      </c>
      <c r="BX21" s="18">
        <v>0</v>
      </c>
      <c r="BY21" s="18">
        <v>0</v>
      </c>
      <c r="BZ21" s="18">
        <v>0</v>
      </c>
      <c r="CA21" s="16" t="e">
        <f>_xlfn.IFNA(IF(RIGHT(D21,2)="=G",0,INDEX(#REF!,MATCH(E21,#REF!,0))),0)</f>
        <v>#REF!</v>
      </c>
      <c r="CB21" s="16" t="s">
        <v>776</v>
      </c>
      <c r="CC21" s="18">
        <v>0</v>
      </c>
      <c r="CD21" s="18">
        <v>0</v>
      </c>
      <c r="CE21" s="18">
        <v>1.4</v>
      </c>
      <c r="CF21" s="18">
        <v>0.73</v>
      </c>
      <c r="CG21" s="18">
        <v>0.12</v>
      </c>
      <c r="CH21" s="18">
        <v>3</v>
      </c>
      <c r="CI21" s="16" t="s">
        <v>98</v>
      </c>
      <c r="CJ21" s="18">
        <v>0</v>
      </c>
      <c r="CK21" s="20">
        <f t="shared" si="135"/>
        <v>3.24</v>
      </c>
      <c r="CL21" s="20">
        <f t="shared" si="136"/>
        <v>3.24</v>
      </c>
      <c r="CM21" s="18">
        <v>30.54</v>
      </c>
      <c r="CN21" s="21">
        <v>26.09</v>
      </c>
      <c r="CO21" s="18">
        <v>25.251000000000001</v>
      </c>
      <c r="CP21" s="22">
        <f t="shared" si="0"/>
        <v>26.09</v>
      </c>
      <c r="CQ21" s="22">
        <f t="shared" si="1"/>
        <v>22.85</v>
      </c>
      <c r="CR21" s="22">
        <f t="shared" si="137"/>
        <v>3.24</v>
      </c>
      <c r="CS21" s="22">
        <f t="shared" si="138"/>
        <v>22.95</v>
      </c>
      <c r="CT21" s="22">
        <f t="shared" si="2"/>
        <v>23.15</v>
      </c>
      <c r="CU21" s="23">
        <v>23.15</v>
      </c>
      <c r="CV21" s="22">
        <f t="shared" si="139"/>
        <v>2.7</v>
      </c>
      <c r="CW21" s="22">
        <f t="shared" si="3"/>
        <v>0</v>
      </c>
      <c r="CX21" s="22">
        <f t="shared" si="4"/>
        <v>0</v>
      </c>
      <c r="CY21" s="22">
        <f t="shared" si="5"/>
        <v>25.82</v>
      </c>
      <c r="CZ21" s="22">
        <f t="shared" si="6"/>
        <v>25.97</v>
      </c>
      <c r="DA21" s="24">
        <v>26.09</v>
      </c>
      <c r="DB21" s="20">
        <f t="shared" si="140"/>
        <v>3.24</v>
      </c>
      <c r="DC21" s="20">
        <f t="shared" si="141"/>
        <v>0</v>
      </c>
      <c r="DD21" s="20">
        <f t="shared" si="142"/>
        <v>3.24</v>
      </c>
      <c r="DE21" s="20">
        <f t="shared" si="7"/>
        <v>0.1</v>
      </c>
      <c r="DF21" s="20">
        <f t="shared" si="8"/>
        <v>0.2</v>
      </c>
      <c r="DG21" s="20">
        <f t="shared" si="9"/>
        <v>2.94</v>
      </c>
      <c r="DH21" s="20">
        <f t="shared" si="10"/>
        <v>0</v>
      </c>
      <c r="DI21" s="20">
        <f t="shared" si="11"/>
        <v>0</v>
      </c>
      <c r="DJ21" s="20">
        <f t="shared" si="12"/>
        <v>0</v>
      </c>
      <c r="DK21" s="20">
        <f t="shared" si="143"/>
        <v>3.24</v>
      </c>
      <c r="DL21" s="20">
        <f t="shared" si="144"/>
        <v>0</v>
      </c>
      <c r="DM21" s="20">
        <f t="shared" si="145"/>
        <v>0</v>
      </c>
      <c r="DN21" s="20">
        <f t="shared" si="146"/>
        <v>0</v>
      </c>
      <c r="DO21" s="18">
        <v>3.04</v>
      </c>
      <c r="DP21" s="18">
        <v>0</v>
      </c>
      <c r="DQ21" s="18">
        <v>1</v>
      </c>
      <c r="DR21" s="18">
        <v>1</v>
      </c>
      <c r="DS21" s="25">
        <f t="shared" si="147"/>
        <v>3.04</v>
      </c>
      <c r="DT21" s="25">
        <f t="shared" si="148"/>
        <v>0</v>
      </c>
      <c r="DU21" s="25">
        <f t="shared" si="149"/>
        <v>9.85</v>
      </c>
      <c r="DV21" s="25">
        <f t="shared" si="150"/>
        <v>0</v>
      </c>
      <c r="DW21" s="25">
        <f t="shared" si="151"/>
        <v>9.85</v>
      </c>
      <c r="DX21" s="25">
        <f t="shared" si="152"/>
        <v>20.09</v>
      </c>
      <c r="DY21" s="25">
        <f t="shared" si="153"/>
        <v>0</v>
      </c>
      <c r="DZ21" s="25">
        <f t="shared" si="154"/>
        <v>20.09</v>
      </c>
      <c r="EA21" s="25">
        <f t="shared" si="155"/>
        <v>13.32</v>
      </c>
      <c r="EB21" s="25">
        <f t="shared" si="156"/>
        <v>0</v>
      </c>
      <c r="EC21" s="25">
        <f t="shared" si="157"/>
        <v>13.32</v>
      </c>
      <c r="ED21" s="25">
        <f t="shared" si="158"/>
        <v>6.77</v>
      </c>
      <c r="EE21" s="25">
        <f t="shared" si="158"/>
        <v>0</v>
      </c>
      <c r="EF21" s="25">
        <f t="shared" si="159"/>
        <v>6.77</v>
      </c>
      <c r="EG21" s="25">
        <f t="shared" si="160"/>
        <v>13.32</v>
      </c>
      <c r="EH21" s="25">
        <f t="shared" si="160"/>
        <v>0</v>
      </c>
      <c r="EI21" s="25">
        <f t="shared" si="161"/>
        <v>13.32</v>
      </c>
      <c r="EJ21" s="18">
        <v>1674.66</v>
      </c>
      <c r="EK21" s="18">
        <v>1635.54</v>
      </c>
      <c r="EL21" s="18" t="s">
        <v>792</v>
      </c>
      <c r="EM21" s="18" t="s">
        <v>793</v>
      </c>
      <c r="EN21" s="16" t="s">
        <v>774</v>
      </c>
      <c r="EO21" s="16" t="s">
        <v>131</v>
      </c>
      <c r="EP21" s="16" t="e">
        <f>IF(OR(EN21="Cống tròn",EN21="Cống hộp",EN21="Ống nhựa"),INDEX(#REF!,MATCH(E21,#REF!,0)),IF(OR(EN21="Rãnh xây",EN21="Rãnh bê tông"),INDEX(#REF!,MATCH(E21,#REF!,0)),0))</f>
        <v>#REF!</v>
      </c>
      <c r="EQ21" s="18">
        <v>37.500000000000114</v>
      </c>
      <c r="ER21" s="19">
        <v>1</v>
      </c>
      <c r="ES21" s="25">
        <f t="shared" si="162"/>
        <v>37</v>
      </c>
      <c r="ET21" s="1" t="e">
        <f>_xlfn.IFNA(IF(EN21="Cống tròn",INDEX(#REF!,MATCH(E21,#REF!,0)),IF(EN21="Cống hộp",INDEX(#REF!,MATCH(E21,#REF!,0)),EU21&amp;" ,"&amp;EV21)),0)</f>
        <v>#REF!</v>
      </c>
      <c r="EU21" s="16" t="s">
        <v>769</v>
      </c>
      <c r="EV21" s="16" t="s">
        <v>775</v>
      </c>
      <c r="EW21" s="16" t="e">
        <f>_xlfn.IFNA(INDEX(#REF!,MATCH(E21,#REF!,0)),0)</f>
        <v>#REF!</v>
      </c>
      <c r="EX21" s="16"/>
      <c r="EY21" s="18">
        <v>0</v>
      </c>
      <c r="EZ21" s="18">
        <v>0</v>
      </c>
      <c r="FA21" s="18">
        <v>0</v>
      </c>
      <c r="FB21" s="19">
        <v>0</v>
      </c>
      <c r="FC21" s="19">
        <v>0</v>
      </c>
      <c r="FD21" s="25">
        <f t="shared" si="13"/>
        <v>0</v>
      </c>
      <c r="FE21" s="25">
        <f t="shared" si="163"/>
        <v>0</v>
      </c>
      <c r="FF21" s="19">
        <v>0.14000000000000001</v>
      </c>
      <c r="FG21" s="19">
        <v>2</v>
      </c>
      <c r="FH21" s="19">
        <v>1.5</v>
      </c>
      <c r="FI21" s="25">
        <f t="shared" si="164"/>
        <v>1.78</v>
      </c>
      <c r="FJ21" s="19">
        <v>0</v>
      </c>
      <c r="FK21" s="19">
        <v>0</v>
      </c>
      <c r="FL21" s="19">
        <v>0.2</v>
      </c>
      <c r="FM21" s="19">
        <v>1.6</v>
      </c>
      <c r="FN21" s="19">
        <v>0</v>
      </c>
      <c r="FO21" s="25">
        <f t="shared" si="165"/>
        <v>1.98</v>
      </c>
      <c r="FP21" s="19">
        <v>1.4999999999999999E-2</v>
      </c>
      <c r="FQ21" s="19">
        <v>1</v>
      </c>
      <c r="FR21" s="25">
        <f t="shared" si="14"/>
        <v>36</v>
      </c>
      <c r="FS21" s="25">
        <f t="shared" si="15"/>
        <v>0.52500000000000002</v>
      </c>
      <c r="FT21" s="25">
        <f t="shared" si="16"/>
        <v>36.524999999999999</v>
      </c>
      <c r="FU21" s="25">
        <f t="shared" si="17"/>
        <v>-0.97500000000011511</v>
      </c>
      <c r="FV21" s="25" t="str">
        <f t="shared" si="166"/>
        <v>Thêm 01</v>
      </c>
      <c r="FW21" s="25">
        <f t="shared" si="167"/>
        <v>0.04</v>
      </c>
      <c r="FX21" s="1"/>
      <c r="FY21" s="1"/>
      <c r="FZ21" s="1"/>
      <c r="GA21" s="1"/>
      <c r="GB21" s="19">
        <v>0</v>
      </c>
      <c r="GC21" s="19">
        <v>0</v>
      </c>
      <c r="GD21" s="19">
        <v>0</v>
      </c>
      <c r="GE21" s="19">
        <v>0</v>
      </c>
      <c r="GF21" s="19">
        <v>0</v>
      </c>
      <c r="GG21" s="19">
        <v>0</v>
      </c>
      <c r="GH21" s="19">
        <v>0</v>
      </c>
      <c r="GI21" s="19">
        <v>0</v>
      </c>
      <c r="GJ21" s="19">
        <v>0</v>
      </c>
      <c r="GK21" s="19">
        <v>0</v>
      </c>
      <c r="GL21" s="25">
        <f t="shared" si="18"/>
        <v>0</v>
      </c>
      <c r="GM21" s="25">
        <f t="shared" si="168"/>
        <v>0</v>
      </c>
      <c r="GN21" s="19">
        <v>0</v>
      </c>
      <c r="GO21" s="19">
        <v>0</v>
      </c>
      <c r="GP21" s="19">
        <v>0</v>
      </c>
      <c r="GQ21" s="19">
        <v>0</v>
      </c>
      <c r="GR21" s="1" t="e">
        <f>_xlfn.IFNA(INDEX(#REF!,MATCH(E21,#REF!,0)),0)</f>
        <v>#REF!</v>
      </c>
      <c r="GS21" s="1"/>
      <c r="GT21" s="19">
        <v>0</v>
      </c>
      <c r="GU21" s="19">
        <v>0</v>
      </c>
      <c r="GV21" s="19">
        <v>0</v>
      </c>
      <c r="GW21" s="19">
        <v>0</v>
      </c>
      <c r="GX21" s="25">
        <f t="shared" si="19"/>
        <v>0</v>
      </c>
      <c r="GY21" s="25">
        <f t="shared" si="20"/>
        <v>0</v>
      </c>
      <c r="GZ21" s="25">
        <f t="shared" si="169"/>
        <v>0</v>
      </c>
      <c r="HA21" s="1" t="e" cm="1">
        <f t="array" ref="HA21">INDEX(#REF!,MATCH(EJ21&amp;EK21&amp;HD21&amp;HE21&amp;HF21,#REF!&amp;#REF!&amp;#REF!&amp;#REF!&amp;#REF!,0))</f>
        <v>#REF!</v>
      </c>
      <c r="HB21" s="1"/>
      <c r="HC21" s="25">
        <f t="shared" si="170"/>
        <v>0</v>
      </c>
      <c r="HD21" s="19">
        <v>0</v>
      </c>
      <c r="HE21" s="19">
        <v>0</v>
      </c>
      <c r="HF21" s="19">
        <v>0</v>
      </c>
      <c r="HG21" s="1" t="e" cm="1">
        <f t="array" ref="HG21">INDEX(#REF!,MATCH(EJ21&amp;EK21&amp;HJ21&amp;HK21&amp;HL21,#REF!&amp;#REF!&amp;#REF!&amp;#REF!&amp;#REF!,0))</f>
        <v>#REF!</v>
      </c>
      <c r="HH21" s="1"/>
      <c r="HI21" s="25">
        <f t="shared" si="171"/>
        <v>0</v>
      </c>
      <c r="HJ21" s="25">
        <f t="shared" si="172"/>
        <v>0</v>
      </c>
      <c r="HK21" s="19">
        <v>0</v>
      </c>
      <c r="HL21" s="19">
        <v>0</v>
      </c>
      <c r="HM21" s="19">
        <v>0.01</v>
      </c>
      <c r="HN21" s="19">
        <v>1</v>
      </c>
      <c r="HO21" s="25">
        <f t="shared" si="173"/>
        <v>0</v>
      </c>
      <c r="HP21" s="25">
        <f t="shared" si="174"/>
        <v>0</v>
      </c>
      <c r="HQ21" s="25">
        <f t="shared" si="175"/>
        <v>0</v>
      </c>
      <c r="HR21" s="25">
        <f t="shared" si="176"/>
        <v>0</v>
      </c>
      <c r="HS21" s="25">
        <f t="shared" si="177"/>
        <v>0</v>
      </c>
      <c r="HT21" s="19">
        <v>0</v>
      </c>
      <c r="HU21" s="19">
        <v>0</v>
      </c>
      <c r="HV21" s="19">
        <v>0</v>
      </c>
      <c r="HW21" s="25">
        <f t="shared" si="178"/>
        <v>0</v>
      </c>
      <c r="HX21" s="19">
        <v>0</v>
      </c>
      <c r="HY21" s="19">
        <v>0</v>
      </c>
      <c r="HZ21" s="21">
        <v>26.09</v>
      </c>
      <c r="IA21" s="20">
        <f>ROUND(IF(EN21="Cống tròn",IF(EN21="Cống tròn",IF(EU21="Không có móng",IQ21-FF21,IF(EU21="Đế",IP21-FN21,IF(OR(EU21="Móng bê tông",EU21="Móng bê tông kết hợp đế"),II21-FJ21,0))),0),IF(EN21="Cống hộp",IF(AND(EN21="Cống hộp",EU21="Không có móng"),IQ21-GF21,IF(AND(EN21="Cống hộp",EU21="Móng bê tông"),IJ21-GB21,0)),IF(OR(EN21="Rãnh xây",EN21="Rãnh bê tông"),IF(OR(EN21="Rãnh xây",EN21="Rãnh bê tông"),IK21-GB21,0),IF(EN21="Ống nhựa",IF(AND(EN21="Ống nhựa",EU21="Không đắp cát"),IQ21-HT21,IF(AND(EN21="Ống nhựa",EU21="Đắp cát"),IH21-HX21,0)),IF(EN21="Rãnh thang",IF(EN21="Rãnh thang",IF(EU21="Móng bê tông",#REF!-#REF!,IQ21),0),0))))),2)</f>
        <v>23.11</v>
      </c>
      <c r="IB21" s="20">
        <f t="shared" si="179"/>
        <v>2.9800000000000004</v>
      </c>
      <c r="IC21" s="20">
        <f t="shared" si="21"/>
        <v>23.11</v>
      </c>
      <c r="ID21" s="20">
        <f t="shared" si="22"/>
        <v>0</v>
      </c>
      <c r="IE21" s="20">
        <f t="shared" si="23"/>
        <v>0</v>
      </c>
      <c r="IF21" s="20">
        <f t="shared" si="24"/>
        <v>0</v>
      </c>
      <c r="IG21" s="20">
        <f>IF(EN21="Rãnh thang",IF(AND(EN21="Rãnh thang",EU21="Móng bê tông"),IQ21-#REF!,0),IF(EN21="Ống nhựa",IF(AND(EN21="Ống nhựa",EU21="Đắp cát"),IQ21-HT21,0),IF(EN21="Cống tròn",IF(EN21="Cống tròn",IF(OR(EU21="Móng bê tông",EU21="Móng bê tông kết hợp đế"),IM21-FL21,0),0),IF(EN21="Cống hộp",IF(AND(EN21="Cống hộp",EU21="Móng bê tông"),IN21-GD21,0),IF(OR(EN21="Rãnh xây",EN21="Rãnh bê tông"),IF(AND(EN21="Rãnh xây",EU21="Móng bê tông"),IO21-GD21,IF(AND(EN21="Rãnh bê tông",EU21="Móng bê tông"),IO21-GD21,0)),0)))))</f>
        <v>23.11</v>
      </c>
      <c r="IH21" s="20">
        <f t="shared" si="25"/>
        <v>0</v>
      </c>
      <c r="II21" s="20">
        <f t="shared" si="26"/>
        <v>23.11</v>
      </c>
      <c r="IJ21" s="20">
        <f t="shared" si="27"/>
        <v>0</v>
      </c>
      <c r="IK21" s="20">
        <f t="shared" si="28"/>
        <v>0</v>
      </c>
      <c r="IL21" s="20">
        <f t="shared" si="29"/>
        <v>23.31</v>
      </c>
      <c r="IM21" s="20">
        <f t="shared" si="30"/>
        <v>23.31</v>
      </c>
      <c r="IN21" s="20">
        <f t="shared" si="31"/>
        <v>0</v>
      </c>
      <c r="IO21" s="20">
        <f t="shared" si="32"/>
        <v>0</v>
      </c>
      <c r="IP21" s="20">
        <f t="shared" si="33"/>
        <v>0</v>
      </c>
      <c r="IQ21" s="18">
        <v>23.45</v>
      </c>
      <c r="IR21" s="25">
        <f t="shared" si="180"/>
        <v>0</v>
      </c>
      <c r="IS21" s="25">
        <f t="shared" si="34"/>
        <v>0</v>
      </c>
      <c r="IT21" s="25">
        <f t="shared" si="35"/>
        <v>0</v>
      </c>
      <c r="IU21" s="25">
        <f>ROUND(IF(EN21="Cống tròn",IF(EN21="Cống tròn",IV21+FF21,0),IF(EN21="Cống hộp",IF(EN21="Cống hộp",IV21+GP21,0),IF(OR(EN21="Rãnh xây",EN21="Rãnh bê tông"),IF(OR(EN21="Rãnh xây",EN21="Rãnh bê tông"),IV21+GP21,0),IF(EN21="ống nhựa",IF(EN21="Ống nhựa",IV21+HT21,0),IF(EN21="Rãnh thang",IF(EN21="Rãnh thang",IQ21+#REF!,0),0))))),2)</f>
        <v>24.81</v>
      </c>
      <c r="IV21" s="19">
        <v>24.67</v>
      </c>
      <c r="IW21" s="25">
        <f t="shared" si="36"/>
        <v>24.81</v>
      </c>
      <c r="IX21" s="25">
        <f t="shared" si="37"/>
        <v>0</v>
      </c>
      <c r="IY21" s="25">
        <f t="shared" si="38"/>
        <v>0</v>
      </c>
      <c r="IZ21" s="25">
        <f t="shared" si="39"/>
        <v>0</v>
      </c>
      <c r="JA21" s="25">
        <f t="shared" si="40"/>
        <v>0</v>
      </c>
      <c r="JB21" s="21">
        <v>25.81</v>
      </c>
      <c r="JC21" s="20">
        <f>ROUND(IF(EN21="Cống tròn",IF(EN21="Cống tròn",IF(EU21="Không có móng",JS21-FF21,IF(EU21="Đế",JR21-FN21,IF(OR(EU21="Móng bê tông",EU21="Móng bê tông kết hợp đế"),JK21-FJ21,0))),0),IF(EN21="Cống hộp",IF(AND(EN21="Cống hộp",EU21="Không có móng"),JS21-GF21,IF(AND(EN21="Cống hộp",EU21="Móng bê tông"),JL21-GB21,0)),IF(OR(EN21="Rãnh xây",EN21="Rãnh bê tông"),IF(OR(EN21="Rãnh xây",EN21="Rãnh bê tông"),JM21-GB21,0),IF(EN21="Ống nhựa",IF(AND(EN21="Ống nhựa",EU21="Không đắp cát"),JS21-HT21,IF(AND(EN21="Ống nhựa",EU21="Đắp cát"),JJ21-HX21,0)),IF(EN21="Rãnh thang",IF(EN21="Rãnh thang",IF(EU21="Móng bê tông",#REF!-#REF!,JS21),0),0))))),2)</f>
        <v>22.83</v>
      </c>
      <c r="JD21" s="20">
        <f t="shared" si="181"/>
        <v>2.9800000000000004</v>
      </c>
      <c r="JE21" s="20">
        <f t="shared" si="41"/>
        <v>22.830000000000002</v>
      </c>
      <c r="JF21" s="20">
        <f t="shared" si="42"/>
        <v>0</v>
      </c>
      <c r="JG21" s="20">
        <f t="shared" si="43"/>
        <v>0</v>
      </c>
      <c r="JH21" s="20">
        <f t="shared" si="44"/>
        <v>0</v>
      </c>
      <c r="JI21" s="20">
        <f>IF(EN21="Rãnh thang",IF(AND(EN21="Rãnh thang",EU21="Móng bê tông"),JS21-#REF!,0),IF(EN21="Ống nhựa",IF(AND(EN21="Ống nhựa",EU21="Đắp cát"),JS21-HT21,0),IF(EN21="Cống tròn",IF(EN21="Cống tròn",IF(OR(EU21="Móng bê tông",EU21="Móng bê tông kết hợp đế"),JO21-FL21,0),0),IF(EN21="Cống hộp",IF(AND(EN21="Cống hộp",EU21="Móng bê tông"),JP21-GD21,0),IF(OR(EN21="Rãnh xây",EN21="Rãnh bê tông"),IF(AND(EN21="Rãnh xây",EU21="Móng bê tông"),JQ21-GD21,IF(AND(EN21="Rãnh bê tông",EU21="Móng bê tông"),JQ21-GD21,0)),0)))))</f>
        <v>22.830000000000002</v>
      </c>
      <c r="JJ21" s="20">
        <f t="shared" si="45"/>
        <v>0</v>
      </c>
      <c r="JK21" s="20">
        <f t="shared" si="46"/>
        <v>22.830000000000002</v>
      </c>
      <c r="JL21" s="20">
        <f t="shared" si="47"/>
        <v>0</v>
      </c>
      <c r="JM21" s="20">
        <f t="shared" si="48"/>
        <v>0</v>
      </c>
      <c r="JN21" s="20">
        <f t="shared" si="49"/>
        <v>23.03</v>
      </c>
      <c r="JO21" s="20">
        <f t="shared" si="50"/>
        <v>23.03</v>
      </c>
      <c r="JP21" s="20">
        <f t="shared" si="51"/>
        <v>0</v>
      </c>
      <c r="JQ21" s="20">
        <f t="shared" si="52"/>
        <v>0</v>
      </c>
      <c r="JR21" s="20">
        <f t="shared" si="53"/>
        <v>0</v>
      </c>
      <c r="JS21" s="26">
        <v>23.17</v>
      </c>
      <c r="JT21" s="25">
        <f t="shared" si="182"/>
        <v>0</v>
      </c>
      <c r="JU21" s="25">
        <f t="shared" si="54"/>
        <v>0</v>
      </c>
      <c r="JV21" s="25">
        <f t="shared" si="55"/>
        <v>0</v>
      </c>
      <c r="JW21" s="25">
        <f>ROUND(IF(EN21="Cống tròn",IF(EN21="Cống tròn",JX21+FF21,0),IF(EN21="Cống hộp",IF(EN21="Cống hộp",JX21+GP21,0),IF(OR(EN21="Rãnh xây",EN21="Rãnh bê tông"),IF(OR(EN21="Rãnh xây",EN21="Rãnh bê tông"),JX21+GP21,0),IF(EN21="ống nhựa",IF(EN21="Ống nhựa",JX21+HT21,0),IF(EN21="Rãnh thang",IF(EN21="Rãnh thang",JS21+#REF!,0),0))))),2)</f>
        <v>24.81</v>
      </c>
      <c r="JX21" s="27">
        <v>24.67</v>
      </c>
      <c r="JY21" s="25">
        <f t="shared" si="56"/>
        <v>24.81</v>
      </c>
      <c r="JZ21" s="25">
        <f t="shared" si="57"/>
        <v>0</v>
      </c>
      <c r="KA21" s="25">
        <f t="shared" si="58"/>
        <v>0</v>
      </c>
      <c r="KB21" s="25">
        <f t="shared" si="59"/>
        <v>0</v>
      </c>
      <c r="KC21" s="25">
        <f t="shared" si="60"/>
        <v>0</v>
      </c>
      <c r="KD21" s="28" t="s">
        <v>98</v>
      </c>
      <c r="KE21" s="27">
        <v>0</v>
      </c>
      <c r="KF21" s="25">
        <f t="shared" si="61"/>
        <v>2.9800000000000004</v>
      </c>
      <c r="KG21" s="25">
        <f t="shared" si="183"/>
        <v>2.9800000000000004</v>
      </c>
      <c r="KH21" s="27">
        <v>0</v>
      </c>
      <c r="KI21" s="25">
        <f t="shared" si="62"/>
        <v>2.9800000000000004</v>
      </c>
      <c r="KJ21" s="25">
        <f t="shared" si="184"/>
        <v>2.9800000000000004</v>
      </c>
      <c r="KK21" s="25">
        <f t="shared" si="63"/>
        <v>0</v>
      </c>
      <c r="KL21" s="25">
        <f t="shared" si="64"/>
        <v>0</v>
      </c>
      <c r="KM21" s="25">
        <f t="shared" si="185"/>
        <v>0</v>
      </c>
      <c r="KN21" s="25">
        <f t="shared" si="65"/>
        <v>0</v>
      </c>
      <c r="KO21" s="25">
        <f t="shared" si="66"/>
        <v>0</v>
      </c>
      <c r="KP21" s="25">
        <f t="shared" si="186"/>
        <v>0</v>
      </c>
      <c r="KQ21" s="25">
        <f t="shared" si="67"/>
        <v>0.2</v>
      </c>
      <c r="KR21" s="25">
        <f t="shared" si="68"/>
        <v>0.2</v>
      </c>
      <c r="KS21" s="25">
        <f t="shared" si="187"/>
        <v>0.2</v>
      </c>
      <c r="KT21" s="25">
        <f t="shared" si="69"/>
        <v>0</v>
      </c>
      <c r="KU21" s="25">
        <f t="shared" si="70"/>
        <v>0</v>
      </c>
      <c r="KV21" s="25">
        <f t="shared" si="188"/>
        <v>0</v>
      </c>
      <c r="KW21" s="25">
        <f t="shared" si="71"/>
        <v>0</v>
      </c>
      <c r="KX21" s="25">
        <f t="shared" si="72"/>
        <v>0</v>
      </c>
      <c r="KY21" s="25">
        <f t="shared" si="189"/>
        <v>0</v>
      </c>
      <c r="KZ21" s="25">
        <f t="shared" si="73"/>
        <v>0</v>
      </c>
      <c r="LA21" s="25">
        <f t="shared" si="74"/>
        <v>0</v>
      </c>
      <c r="LB21" s="25">
        <f t="shared" si="190"/>
        <v>0</v>
      </c>
      <c r="LC21" s="25">
        <f t="shared" si="75"/>
        <v>1.98</v>
      </c>
      <c r="LD21" s="25">
        <f t="shared" si="76"/>
        <v>1.98</v>
      </c>
      <c r="LE21" s="25">
        <f t="shared" si="191"/>
        <v>1.98</v>
      </c>
      <c r="LF21" s="25">
        <f t="shared" si="77"/>
        <v>0</v>
      </c>
      <c r="LG21" s="25">
        <f t="shared" si="78"/>
        <v>0</v>
      </c>
      <c r="LH21" s="25">
        <f t="shared" si="192"/>
        <v>0</v>
      </c>
      <c r="LI21" s="25">
        <f t="shared" si="79"/>
        <v>0</v>
      </c>
      <c r="LJ21" s="25">
        <f t="shared" si="80"/>
        <v>0</v>
      </c>
      <c r="LK21" s="25">
        <f t="shared" si="193"/>
        <v>0</v>
      </c>
      <c r="LL21" s="25">
        <f t="shared" si="81"/>
        <v>0</v>
      </c>
      <c r="LM21" s="25">
        <f t="shared" si="82"/>
        <v>0</v>
      </c>
      <c r="LN21" s="25">
        <f t="shared" si="194"/>
        <v>0</v>
      </c>
      <c r="LO21" s="25">
        <f t="shared" si="83"/>
        <v>0</v>
      </c>
      <c r="LP21" s="25">
        <f t="shared" si="84"/>
        <v>0</v>
      </c>
      <c r="LQ21" s="25">
        <f t="shared" si="195"/>
        <v>0</v>
      </c>
      <c r="LR21" s="25">
        <f t="shared" si="85"/>
        <v>0</v>
      </c>
      <c r="LS21" s="25">
        <f t="shared" si="86"/>
        <v>0</v>
      </c>
      <c r="LT21" s="25">
        <f t="shared" si="196"/>
        <v>0</v>
      </c>
      <c r="LU21" s="25">
        <f t="shared" si="87"/>
        <v>0</v>
      </c>
      <c r="LV21" s="25">
        <f t="shared" si="88"/>
        <v>0</v>
      </c>
      <c r="LW21" s="25">
        <f t="shared" si="197"/>
        <v>0</v>
      </c>
      <c r="LX21" s="25">
        <f t="shared" si="89"/>
        <v>0</v>
      </c>
      <c r="LY21" s="25">
        <f t="shared" si="90"/>
        <v>0</v>
      </c>
      <c r="LZ21" s="25">
        <f t="shared" si="198"/>
        <v>0</v>
      </c>
      <c r="MA21" s="25">
        <f t="shared" si="91"/>
        <v>0</v>
      </c>
      <c r="MB21" s="25">
        <f t="shared" si="92"/>
        <v>0</v>
      </c>
      <c r="MC21" s="25">
        <f t="shared" si="199"/>
        <v>0</v>
      </c>
      <c r="MD21" s="25">
        <f t="shared" si="93"/>
        <v>0</v>
      </c>
      <c r="ME21" s="25">
        <f t="shared" si="94"/>
        <v>0</v>
      </c>
      <c r="MF21" s="25">
        <f t="shared" si="200"/>
        <v>0</v>
      </c>
      <c r="MG21" s="25">
        <f t="shared" si="95"/>
        <v>0</v>
      </c>
      <c r="MH21" s="25">
        <f t="shared" si="96"/>
        <v>0</v>
      </c>
      <c r="MI21" s="25">
        <f t="shared" si="201"/>
        <v>0</v>
      </c>
      <c r="MJ21" s="25">
        <f t="shared" si="97"/>
        <v>0</v>
      </c>
      <c r="MK21" s="25">
        <f t="shared" si="98"/>
        <v>0</v>
      </c>
      <c r="ML21" s="25">
        <f t="shared" si="202"/>
        <v>0</v>
      </c>
      <c r="MM21" s="25">
        <f t="shared" si="99"/>
        <v>0</v>
      </c>
      <c r="MN21" s="25">
        <f t="shared" si="100"/>
        <v>0</v>
      </c>
      <c r="MO21" s="25">
        <f t="shared" si="203"/>
        <v>0</v>
      </c>
      <c r="MP21" s="25">
        <f t="shared" si="101"/>
        <v>0</v>
      </c>
      <c r="MQ21" s="25">
        <f t="shared" si="102"/>
        <v>0</v>
      </c>
      <c r="MR21" s="25">
        <f t="shared" si="204"/>
        <v>0</v>
      </c>
      <c r="MS21" s="29">
        <v>1.98</v>
      </c>
      <c r="MT21" s="29">
        <v>0</v>
      </c>
      <c r="MU21" s="29">
        <v>1</v>
      </c>
      <c r="MV21" s="29">
        <v>1</v>
      </c>
      <c r="MW21" s="25">
        <f t="shared" si="103"/>
        <v>1.98</v>
      </c>
      <c r="MX21" s="25">
        <f t="shared" si="104"/>
        <v>5.9</v>
      </c>
      <c r="MY21" s="25">
        <f t="shared" si="105"/>
        <v>0</v>
      </c>
      <c r="MZ21" s="25">
        <f t="shared" si="106"/>
        <v>0</v>
      </c>
      <c r="NA21" s="25">
        <f t="shared" si="107"/>
        <v>1.98</v>
      </c>
      <c r="NB21" s="25">
        <f t="shared" si="108"/>
        <v>5.9</v>
      </c>
      <c r="NC21" s="25">
        <f t="shared" si="109"/>
        <v>0</v>
      </c>
      <c r="ND21" s="25">
        <f t="shared" si="110"/>
        <v>0</v>
      </c>
      <c r="NE21" s="25">
        <f t="shared" si="205"/>
        <v>1.98</v>
      </c>
      <c r="NF21" s="25">
        <f t="shared" si="205"/>
        <v>5.9</v>
      </c>
      <c r="NG21" s="25">
        <f t="shared" si="205"/>
        <v>0</v>
      </c>
      <c r="NH21" s="25">
        <f t="shared" si="205"/>
        <v>0</v>
      </c>
      <c r="NI21" s="25">
        <f t="shared" si="112"/>
        <v>221.25</v>
      </c>
      <c r="NJ21" s="25">
        <f t="shared" si="113"/>
        <v>0</v>
      </c>
      <c r="NK21" s="25">
        <f t="shared" si="114"/>
        <v>221.25</v>
      </c>
      <c r="NL21" s="25">
        <f t="shared" si="115"/>
        <v>127.41</v>
      </c>
      <c r="NM21" s="25">
        <f t="shared" si="116"/>
        <v>0</v>
      </c>
      <c r="NN21" s="25">
        <f t="shared" si="206"/>
        <v>127.41</v>
      </c>
      <c r="NO21" s="25">
        <f t="shared" si="117"/>
        <v>0</v>
      </c>
      <c r="NP21" s="25">
        <f t="shared" si="118"/>
        <v>0</v>
      </c>
      <c r="NQ21" s="25">
        <f t="shared" si="207"/>
        <v>0</v>
      </c>
      <c r="NR21" s="25">
        <f t="shared" si="119"/>
        <v>0</v>
      </c>
      <c r="NS21" s="25">
        <f t="shared" si="120"/>
        <v>0</v>
      </c>
      <c r="NT21" s="25">
        <f t="shared" si="208"/>
        <v>0</v>
      </c>
      <c r="NU21" s="25">
        <f t="shared" si="121"/>
        <v>0</v>
      </c>
      <c r="NV21" s="25">
        <f t="shared" si="122"/>
        <v>0</v>
      </c>
      <c r="NW21" s="25">
        <f t="shared" si="209"/>
        <v>0</v>
      </c>
      <c r="NX21" s="25">
        <f t="shared" si="210"/>
        <v>127.41</v>
      </c>
      <c r="NY21" s="25">
        <f t="shared" si="210"/>
        <v>0</v>
      </c>
      <c r="NZ21" s="25">
        <f t="shared" si="211"/>
        <v>127.41</v>
      </c>
      <c r="OA21" s="25">
        <f t="shared" si="212"/>
        <v>93.84</v>
      </c>
      <c r="OB21" s="25">
        <f t="shared" si="212"/>
        <v>0</v>
      </c>
      <c r="OC21" s="25">
        <f t="shared" si="213"/>
        <v>93.84</v>
      </c>
      <c r="OD21" s="25">
        <f t="shared" si="214"/>
        <v>127.41</v>
      </c>
      <c r="OE21" s="25">
        <f t="shared" si="214"/>
        <v>0</v>
      </c>
      <c r="OF21" s="25">
        <f t="shared" si="214"/>
        <v>127.41</v>
      </c>
      <c r="OG21" s="25">
        <f t="shared" si="124"/>
        <v>0</v>
      </c>
      <c r="OH21" s="25">
        <f t="shared" si="125"/>
        <v>0</v>
      </c>
      <c r="OI21" s="25">
        <f t="shared" si="126"/>
        <v>0</v>
      </c>
      <c r="OJ21" s="25">
        <f t="shared" si="127"/>
        <v>0</v>
      </c>
      <c r="OK21" s="25">
        <f t="shared" si="128"/>
        <v>0</v>
      </c>
      <c r="OL21" s="25">
        <f t="shared" si="129"/>
        <v>0</v>
      </c>
      <c r="OM21" s="25">
        <f t="shared" si="215"/>
        <v>0</v>
      </c>
      <c r="ON21" s="25">
        <f t="shared" si="215"/>
        <v>0</v>
      </c>
      <c r="OO21" s="25">
        <f t="shared" si="215"/>
        <v>0</v>
      </c>
      <c r="OP21" s="25">
        <f t="shared" si="130"/>
        <v>0</v>
      </c>
      <c r="OQ21" s="25">
        <f t="shared" si="131"/>
        <v>0</v>
      </c>
      <c r="OR21" s="25">
        <f t="shared" si="216"/>
        <v>0</v>
      </c>
      <c r="OS21" s="19">
        <v>536921.06999999995</v>
      </c>
      <c r="OT21" s="19">
        <v>2371326.09</v>
      </c>
    </row>
    <row r="22" spans="1:410" ht="33" customHeight="1" x14ac:dyDescent="0.25">
      <c r="A22" s="18">
        <v>19</v>
      </c>
      <c r="B22" s="18" t="s">
        <v>763</v>
      </c>
      <c r="C22" s="18">
        <v>1635.54</v>
      </c>
      <c r="D22" s="16" t="e">
        <f>_xlfn.IFNA(INDEX(#REF!,MATCH(E22,#REF!,0)),0)</f>
        <v>#REF!</v>
      </c>
      <c r="E22" s="18" t="s">
        <v>793</v>
      </c>
      <c r="F22" s="16" t="s">
        <v>765</v>
      </c>
      <c r="G22" s="16" t="s">
        <v>766</v>
      </c>
      <c r="H22" s="16" t="s">
        <v>767</v>
      </c>
      <c r="I22" s="16" t="s">
        <v>768</v>
      </c>
      <c r="J22" s="16" t="s">
        <v>769</v>
      </c>
      <c r="K22" s="16" t="s">
        <v>770</v>
      </c>
      <c r="L22" s="16" t="s">
        <v>771</v>
      </c>
      <c r="M22" s="18">
        <v>2.48</v>
      </c>
      <c r="N22" s="18">
        <v>4.9400000000000004</v>
      </c>
      <c r="O22" s="19">
        <v>2.88</v>
      </c>
      <c r="P22" s="19">
        <v>5.3400000000000007</v>
      </c>
      <c r="Q22" s="19">
        <v>0.1</v>
      </c>
      <c r="R22" s="19">
        <v>2.68</v>
      </c>
      <c r="S22" s="19">
        <v>5.1400000000000006</v>
      </c>
      <c r="T22" s="18">
        <v>0.2</v>
      </c>
      <c r="U22" s="18">
        <v>0</v>
      </c>
      <c r="V22" s="18">
        <v>0</v>
      </c>
      <c r="W22" s="18">
        <v>0</v>
      </c>
      <c r="X22" s="18">
        <v>2.48</v>
      </c>
      <c r="Y22" s="18">
        <v>4.9000000000000004</v>
      </c>
      <c r="Z22" s="20">
        <f t="shared" si="132"/>
        <v>2.7</v>
      </c>
      <c r="AA22" s="18">
        <v>0.22</v>
      </c>
      <c r="AB22" s="18">
        <v>0</v>
      </c>
      <c r="AC22" s="18">
        <v>0</v>
      </c>
      <c r="AD22" s="18">
        <v>0</v>
      </c>
      <c r="AE22" s="18">
        <v>0</v>
      </c>
      <c r="AF22" s="18">
        <v>0</v>
      </c>
      <c r="AG22" s="19">
        <v>2.04</v>
      </c>
      <c r="AH22" s="19">
        <v>4.5</v>
      </c>
      <c r="AI22" s="20">
        <f t="shared" si="133"/>
        <v>2.85</v>
      </c>
      <c r="AJ22" s="19">
        <v>0</v>
      </c>
      <c r="AK22" s="19">
        <v>0</v>
      </c>
      <c r="AL22" s="20">
        <f t="shared" si="134"/>
        <v>0</v>
      </c>
      <c r="AM22" s="18">
        <v>2.48</v>
      </c>
      <c r="AN22" s="18">
        <v>4.5</v>
      </c>
      <c r="AO22" s="18">
        <v>0.15</v>
      </c>
      <c r="AP22" s="18">
        <v>0.22</v>
      </c>
      <c r="AQ22" s="18">
        <v>2.48</v>
      </c>
      <c r="AR22" s="18">
        <v>4.72</v>
      </c>
      <c r="AS22" s="18">
        <v>0.12</v>
      </c>
      <c r="AT22" s="18">
        <v>0.11</v>
      </c>
      <c r="AU22" s="18">
        <v>0</v>
      </c>
      <c r="AV22" s="18">
        <v>1</v>
      </c>
      <c r="AW22" s="18">
        <v>0</v>
      </c>
      <c r="AX22" s="18">
        <v>0</v>
      </c>
      <c r="AY22" s="18">
        <v>0</v>
      </c>
      <c r="AZ22" s="18">
        <v>0</v>
      </c>
      <c r="BA22" s="18">
        <v>2</v>
      </c>
      <c r="BB22" s="18">
        <v>0</v>
      </c>
      <c r="BC22" s="18">
        <v>0</v>
      </c>
      <c r="BD22" s="18">
        <v>0</v>
      </c>
      <c r="BE22" s="18">
        <v>0</v>
      </c>
      <c r="BF22" s="18">
        <v>1</v>
      </c>
      <c r="BG22" s="18">
        <v>0</v>
      </c>
      <c r="BH22" s="18">
        <v>0</v>
      </c>
      <c r="BI22" s="18">
        <v>0</v>
      </c>
      <c r="BJ22" s="18">
        <v>0</v>
      </c>
      <c r="BK22" s="18">
        <v>0</v>
      </c>
      <c r="BL22" s="18">
        <v>0</v>
      </c>
      <c r="BM22" s="18">
        <v>0</v>
      </c>
      <c r="BN22" s="18">
        <v>0</v>
      </c>
      <c r="BO22" s="18">
        <v>0</v>
      </c>
      <c r="BP22" s="18">
        <v>0</v>
      </c>
      <c r="BQ22" s="18">
        <v>2</v>
      </c>
      <c r="BR22" s="18">
        <v>0</v>
      </c>
      <c r="BS22" s="18">
        <v>0</v>
      </c>
      <c r="BT22" s="18">
        <v>0</v>
      </c>
      <c r="BU22" s="18">
        <v>0</v>
      </c>
      <c r="BV22" s="18">
        <v>0</v>
      </c>
      <c r="BW22" s="18">
        <v>0</v>
      </c>
      <c r="BX22" s="18">
        <v>0</v>
      </c>
      <c r="BY22" s="18">
        <v>0</v>
      </c>
      <c r="BZ22" s="18">
        <v>0</v>
      </c>
      <c r="CA22" s="16" t="e">
        <f>_xlfn.IFNA(IF(RIGHT(D22,2)="=G",0,INDEX(#REF!,MATCH(E22,#REF!,0))),0)</f>
        <v>#REF!</v>
      </c>
      <c r="CB22" s="16" t="s">
        <v>776</v>
      </c>
      <c r="CC22" s="18">
        <v>0</v>
      </c>
      <c r="CD22" s="18">
        <v>0</v>
      </c>
      <c r="CE22" s="18">
        <v>2.2400000000000002</v>
      </c>
      <c r="CF22" s="18">
        <v>0.93</v>
      </c>
      <c r="CG22" s="18">
        <v>0.12</v>
      </c>
      <c r="CH22" s="18">
        <v>5</v>
      </c>
      <c r="CI22" s="16" t="s">
        <v>98</v>
      </c>
      <c r="CJ22" s="18">
        <v>0</v>
      </c>
      <c r="CK22" s="20">
        <f t="shared" si="135"/>
        <v>3.24</v>
      </c>
      <c r="CL22" s="20">
        <f t="shared" si="136"/>
        <v>3.24</v>
      </c>
      <c r="CM22" s="18">
        <v>31.29</v>
      </c>
      <c r="CN22" s="21">
        <v>25.81</v>
      </c>
      <c r="CO22" s="18">
        <v>24.971</v>
      </c>
      <c r="CP22" s="22">
        <f t="shared" si="0"/>
        <v>25.81</v>
      </c>
      <c r="CQ22" s="22">
        <f t="shared" si="1"/>
        <v>22.57</v>
      </c>
      <c r="CR22" s="22">
        <f t="shared" si="137"/>
        <v>3.24</v>
      </c>
      <c r="CS22" s="22">
        <f t="shared" si="138"/>
        <v>22.67</v>
      </c>
      <c r="CT22" s="22">
        <f t="shared" si="2"/>
        <v>22.87</v>
      </c>
      <c r="CU22" s="23">
        <v>22.87</v>
      </c>
      <c r="CV22" s="22">
        <f t="shared" si="139"/>
        <v>2.7</v>
      </c>
      <c r="CW22" s="22">
        <f t="shared" si="3"/>
        <v>0</v>
      </c>
      <c r="CX22" s="22">
        <f t="shared" si="4"/>
        <v>0</v>
      </c>
      <c r="CY22" s="22">
        <f t="shared" si="5"/>
        <v>25.54</v>
      </c>
      <c r="CZ22" s="22">
        <f t="shared" si="6"/>
        <v>25.69</v>
      </c>
      <c r="DA22" s="24">
        <v>25.81</v>
      </c>
      <c r="DB22" s="20">
        <f t="shared" si="140"/>
        <v>3.24</v>
      </c>
      <c r="DC22" s="20">
        <f t="shared" si="141"/>
        <v>0</v>
      </c>
      <c r="DD22" s="20">
        <f t="shared" si="142"/>
        <v>3.24</v>
      </c>
      <c r="DE22" s="20">
        <f t="shared" si="7"/>
        <v>0.1</v>
      </c>
      <c r="DF22" s="20">
        <f t="shared" si="8"/>
        <v>0.2</v>
      </c>
      <c r="DG22" s="20">
        <f t="shared" si="9"/>
        <v>2.94</v>
      </c>
      <c r="DH22" s="20">
        <f t="shared" si="10"/>
        <v>0</v>
      </c>
      <c r="DI22" s="20">
        <f t="shared" si="11"/>
        <v>0</v>
      </c>
      <c r="DJ22" s="20">
        <f t="shared" si="12"/>
        <v>0</v>
      </c>
      <c r="DK22" s="20">
        <f t="shared" si="143"/>
        <v>3.24</v>
      </c>
      <c r="DL22" s="20">
        <f t="shared" si="144"/>
        <v>0</v>
      </c>
      <c r="DM22" s="20">
        <f t="shared" si="145"/>
        <v>0</v>
      </c>
      <c r="DN22" s="20">
        <f t="shared" si="146"/>
        <v>0</v>
      </c>
      <c r="DO22" s="18">
        <v>5.5400000000000009</v>
      </c>
      <c r="DP22" s="18">
        <v>0</v>
      </c>
      <c r="DQ22" s="18">
        <v>1</v>
      </c>
      <c r="DR22" s="18">
        <v>1</v>
      </c>
      <c r="DS22" s="25">
        <f t="shared" si="147"/>
        <v>5.54</v>
      </c>
      <c r="DT22" s="25">
        <f t="shared" si="148"/>
        <v>0</v>
      </c>
      <c r="DU22" s="25">
        <f t="shared" si="149"/>
        <v>17.95</v>
      </c>
      <c r="DV22" s="25">
        <f t="shared" si="150"/>
        <v>0</v>
      </c>
      <c r="DW22" s="25">
        <f t="shared" si="151"/>
        <v>17.95</v>
      </c>
      <c r="DX22" s="25">
        <f t="shared" si="152"/>
        <v>51.7</v>
      </c>
      <c r="DY22" s="25">
        <f t="shared" si="153"/>
        <v>0</v>
      </c>
      <c r="DZ22" s="25">
        <f t="shared" si="154"/>
        <v>51.7</v>
      </c>
      <c r="EA22" s="25">
        <f t="shared" si="155"/>
        <v>40.31</v>
      </c>
      <c r="EB22" s="25">
        <f t="shared" si="156"/>
        <v>0</v>
      </c>
      <c r="EC22" s="25">
        <f t="shared" si="157"/>
        <v>40.31</v>
      </c>
      <c r="ED22" s="25">
        <f t="shared" si="158"/>
        <v>11.39</v>
      </c>
      <c r="EE22" s="25">
        <f t="shared" si="158"/>
        <v>0</v>
      </c>
      <c r="EF22" s="25">
        <f t="shared" si="159"/>
        <v>11.39</v>
      </c>
      <c r="EG22" s="25">
        <f t="shared" si="160"/>
        <v>40.31</v>
      </c>
      <c r="EH22" s="25">
        <f t="shared" si="160"/>
        <v>0</v>
      </c>
      <c r="EI22" s="25">
        <f t="shared" si="161"/>
        <v>40.31</v>
      </c>
      <c r="EJ22" s="18">
        <v>1635.54</v>
      </c>
      <c r="EK22" s="18">
        <v>1601.2</v>
      </c>
      <c r="EL22" s="18" t="s">
        <v>793</v>
      </c>
      <c r="EM22" s="18" t="s">
        <v>794</v>
      </c>
      <c r="EN22" s="16" t="s">
        <v>774</v>
      </c>
      <c r="EO22" s="16" t="s">
        <v>795</v>
      </c>
      <c r="EP22" s="16" t="e">
        <f>IF(OR(EN22="Cống tròn",EN22="Cống hộp",EN22="Ống nhựa"),INDEX(#REF!,MATCH(E22,#REF!,0)),IF(OR(EN22="Rãnh xây",EN22="Rãnh bê tông"),INDEX(#REF!,MATCH(E22,#REF!,0)),0))</f>
        <v>#REF!</v>
      </c>
      <c r="EQ22" s="18">
        <v>32.299999999999912</v>
      </c>
      <c r="ER22" s="19">
        <v>1</v>
      </c>
      <c r="ES22" s="25">
        <f t="shared" si="162"/>
        <v>32</v>
      </c>
      <c r="ET22" s="1" t="e">
        <f>_xlfn.IFNA(IF(EN22="Cống tròn",INDEX(#REF!,MATCH(E22,#REF!,0)),IF(EN22="Cống hộp",INDEX(#REF!,MATCH(E22,#REF!,0)),EU22&amp;" ,"&amp;EV22)),0)</f>
        <v>#REF!</v>
      </c>
      <c r="EU22" s="16" t="s">
        <v>769</v>
      </c>
      <c r="EV22" s="16" t="s">
        <v>775</v>
      </c>
      <c r="EW22" s="16" t="e">
        <f>_xlfn.IFNA(INDEX(#REF!,MATCH(E22,#REF!,0)),0)</f>
        <v>#REF!</v>
      </c>
      <c r="EX22" s="16"/>
      <c r="EY22" s="18">
        <v>0</v>
      </c>
      <c r="EZ22" s="18">
        <v>0</v>
      </c>
      <c r="FA22" s="18">
        <v>0</v>
      </c>
      <c r="FB22" s="19">
        <v>0</v>
      </c>
      <c r="FC22" s="19">
        <v>0</v>
      </c>
      <c r="FD22" s="25">
        <f t="shared" si="13"/>
        <v>0</v>
      </c>
      <c r="FE22" s="25">
        <f t="shared" si="163"/>
        <v>0</v>
      </c>
      <c r="FF22" s="19">
        <v>0.14000000000000001</v>
      </c>
      <c r="FG22" s="19">
        <v>2</v>
      </c>
      <c r="FH22" s="19">
        <v>1.5</v>
      </c>
      <c r="FI22" s="25">
        <f t="shared" si="164"/>
        <v>1.78</v>
      </c>
      <c r="FJ22" s="19">
        <v>0</v>
      </c>
      <c r="FK22" s="19">
        <v>0</v>
      </c>
      <c r="FL22" s="19">
        <v>0.2</v>
      </c>
      <c r="FM22" s="19">
        <v>1.6</v>
      </c>
      <c r="FN22" s="19">
        <v>0</v>
      </c>
      <c r="FO22" s="25">
        <f t="shared" si="165"/>
        <v>1.98</v>
      </c>
      <c r="FP22" s="19">
        <v>1.4999999999999999E-2</v>
      </c>
      <c r="FQ22" s="19">
        <v>1</v>
      </c>
      <c r="FR22" s="25">
        <f t="shared" si="14"/>
        <v>31</v>
      </c>
      <c r="FS22" s="25">
        <f t="shared" si="15"/>
        <v>0.44999999999999996</v>
      </c>
      <c r="FT22" s="25">
        <f t="shared" si="16"/>
        <v>31.45</v>
      </c>
      <c r="FU22" s="25">
        <f t="shared" si="17"/>
        <v>-0.8499999999999126</v>
      </c>
      <c r="FV22" s="25" t="str">
        <f t="shared" si="166"/>
        <v>Thêm 01</v>
      </c>
      <c r="FW22" s="25">
        <f t="shared" si="167"/>
        <v>0.17</v>
      </c>
      <c r="FX22" s="1"/>
      <c r="FY22" s="1"/>
      <c r="FZ22" s="1"/>
      <c r="GA22" s="1"/>
      <c r="GB22" s="19">
        <v>0</v>
      </c>
      <c r="GC22" s="19">
        <v>0</v>
      </c>
      <c r="GD22" s="19">
        <v>0</v>
      </c>
      <c r="GE22" s="19">
        <v>0</v>
      </c>
      <c r="GF22" s="19">
        <v>0</v>
      </c>
      <c r="GG22" s="19">
        <v>0</v>
      </c>
      <c r="GH22" s="19">
        <v>0</v>
      </c>
      <c r="GI22" s="19">
        <v>0</v>
      </c>
      <c r="GJ22" s="19">
        <v>0</v>
      </c>
      <c r="GK22" s="19">
        <v>0</v>
      </c>
      <c r="GL22" s="25">
        <f t="shared" si="18"/>
        <v>0</v>
      </c>
      <c r="GM22" s="25">
        <f t="shared" si="168"/>
        <v>0</v>
      </c>
      <c r="GN22" s="19">
        <v>0</v>
      </c>
      <c r="GO22" s="19">
        <v>0</v>
      </c>
      <c r="GP22" s="19">
        <v>0</v>
      </c>
      <c r="GQ22" s="19">
        <v>0</v>
      </c>
      <c r="GR22" s="1" t="e">
        <f>_xlfn.IFNA(INDEX(#REF!,MATCH(E22,#REF!,0)),0)</f>
        <v>#REF!</v>
      </c>
      <c r="GS22" s="1"/>
      <c r="GT22" s="19">
        <v>0</v>
      </c>
      <c r="GU22" s="19">
        <v>0</v>
      </c>
      <c r="GV22" s="19">
        <v>0</v>
      </c>
      <c r="GW22" s="19">
        <v>0</v>
      </c>
      <c r="GX22" s="25">
        <f t="shared" si="19"/>
        <v>0</v>
      </c>
      <c r="GY22" s="25">
        <f t="shared" si="20"/>
        <v>0</v>
      </c>
      <c r="GZ22" s="25">
        <f t="shared" si="169"/>
        <v>0</v>
      </c>
      <c r="HA22" s="1" t="e" cm="1">
        <f t="array" ref="HA22">INDEX(#REF!,MATCH(EJ22&amp;EK22&amp;HD22&amp;HE22&amp;HF22,#REF!&amp;#REF!&amp;#REF!&amp;#REF!&amp;#REF!,0))</f>
        <v>#REF!</v>
      </c>
      <c r="HB22" s="1"/>
      <c r="HC22" s="25">
        <f t="shared" si="170"/>
        <v>0</v>
      </c>
      <c r="HD22" s="19">
        <v>0</v>
      </c>
      <c r="HE22" s="19">
        <v>0</v>
      </c>
      <c r="HF22" s="19">
        <v>0</v>
      </c>
      <c r="HG22" s="1" t="e" cm="1">
        <f t="array" ref="HG22">INDEX(#REF!,MATCH(EJ22&amp;EK22&amp;HJ22&amp;HK22&amp;HL22,#REF!&amp;#REF!&amp;#REF!&amp;#REF!&amp;#REF!,0))</f>
        <v>#REF!</v>
      </c>
      <c r="HH22" s="1"/>
      <c r="HI22" s="25">
        <f t="shared" si="171"/>
        <v>0</v>
      </c>
      <c r="HJ22" s="25">
        <f t="shared" si="172"/>
        <v>0</v>
      </c>
      <c r="HK22" s="19">
        <v>0</v>
      </c>
      <c r="HL22" s="19">
        <v>0</v>
      </c>
      <c r="HM22" s="19">
        <v>0.01</v>
      </c>
      <c r="HN22" s="19">
        <v>1</v>
      </c>
      <c r="HO22" s="25">
        <f t="shared" si="173"/>
        <v>0</v>
      </c>
      <c r="HP22" s="25">
        <f t="shared" si="174"/>
        <v>0</v>
      </c>
      <c r="HQ22" s="25">
        <f t="shared" si="175"/>
        <v>0</v>
      </c>
      <c r="HR22" s="25">
        <f t="shared" si="176"/>
        <v>0</v>
      </c>
      <c r="HS22" s="25">
        <f t="shared" si="177"/>
        <v>0</v>
      </c>
      <c r="HT22" s="19">
        <v>0</v>
      </c>
      <c r="HU22" s="19">
        <v>0</v>
      </c>
      <c r="HV22" s="19">
        <v>0</v>
      </c>
      <c r="HW22" s="25">
        <f t="shared" si="178"/>
        <v>0</v>
      </c>
      <c r="HX22" s="19">
        <v>0</v>
      </c>
      <c r="HY22" s="19">
        <v>0</v>
      </c>
      <c r="HZ22" s="21">
        <v>25.81</v>
      </c>
      <c r="IA22" s="20">
        <f>ROUND(IF(EN22="Cống tròn",IF(EN22="Cống tròn",IF(EU22="Không có móng",IQ22-FF22,IF(EU22="Đế",IP22-FN22,IF(OR(EU22="Móng bê tông",EU22="Móng bê tông kết hợp đế"),II22-FJ22,0))),0),IF(EN22="Cống hộp",IF(AND(EN22="Cống hộp",EU22="Không có móng"),IQ22-GF22,IF(AND(EN22="Cống hộp",EU22="Móng bê tông"),IJ22-GB22,0)),IF(OR(EN22="Rãnh xây",EN22="Rãnh bê tông"),IF(OR(EN22="Rãnh xây",EN22="Rãnh bê tông"),IK22-GB22,0),IF(EN22="Ống nhựa",IF(AND(EN22="Ống nhựa",EU22="Không đắp cát"),IQ22-HT22,IF(AND(EN22="Ống nhựa",EU22="Đắp cát"),IH22-HX22,0)),IF(EN22="Rãnh thang",IF(EN22="Rãnh thang",IF(EU22="Móng bê tông",#REF!-#REF!,IQ22),0),0))))),2)</f>
        <v>22.83</v>
      </c>
      <c r="IB22" s="20">
        <f t="shared" si="179"/>
        <v>2.9800000000000004</v>
      </c>
      <c r="IC22" s="20">
        <f t="shared" si="21"/>
        <v>22.830000000000002</v>
      </c>
      <c r="ID22" s="20">
        <f t="shared" si="22"/>
        <v>0</v>
      </c>
      <c r="IE22" s="20">
        <f t="shared" si="23"/>
        <v>0</v>
      </c>
      <c r="IF22" s="20">
        <f t="shared" si="24"/>
        <v>0</v>
      </c>
      <c r="IG22" s="20">
        <f>IF(EN22="Rãnh thang",IF(AND(EN22="Rãnh thang",EU22="Móng bê tông"),IQ22-#REF!,0),IF(EN22="Ống nhựa",IF(AND(EN22="Ống nhựa",EU22="Đắp cát"),IQ22-HT22,0),IF(EN22="Cống tròn",IF(EN22="Cống tròn",IF(OR(EU22="Móng bê tông",EU22="Móng bê tông kết hợp đế"),IM22-FL22,0),0),IF(EN22="Cống hộp",IF(AND(EN22="Cống hộp",EU22="Móng bê tông"),IN22-GD22,0),IF(OR(EN22="Rãnh xây",EN22="Rãnh bê tông"),IF(AND(EN22="Rãnh xây",EU22="Móng bê tông"),IO22-GD22,IF(AND(EN22="Rãnh bê tông",EU22="Móng bê tông"),IO22-GD22,0)),0)))))</f>
        <v>22.830000000000002</v>
      </c>
      <c r="IH22" s="20">
        <f t="shared" si="25"/>
        <v>0</v>
      </c>
      <c r="II22" s="20">
        <f t="shared" si="26"/>
        <v>22.830000000000002</v>
      </c>
      <c r="IJ22" s="20">
        <f t="shared" si="27"/>
        <v>0</v>
      </c>
      <c r="IK22" s="20">
        <f t="shared" si="28"/>
        <v>0</v>
      </c>
      <c r="IL22" s="20">
        <f t="shared" si="29"/>
        <v>23.03</v>
      </c>
      <c r="IM22" s="20">
        <f t="shared" si="30"/>
        <v>23.03</v>
      </c>
      <c r="IN22" s="20">
        <f t="shared" si="31"/>
        <v>0</v>
      </c>
      <c r="IO22" s="20">
        <f t="shared" si="32"/>
        <v>0</v>
      </c>
      <c r="IP22" s="20">
        <f t="shared" si="33"/>
        <v>0</v>
      </c>
      <c r="IQ22" s="18">
        <v>23.17</v>
      </c>
      <c r="IR22" s="25">
        <f t="shared" si="180"/>
        <v>0</v>
      </c>
      <c r="IS22" s="25">
        <f t="shared" si="34"/>
        <v>0</v>
      </c>
      <c r="IT22" s="25">
        <f t="shared" si="35"/>
        <v>0</v>
      </c>
      <c r="IU22" s="25">
        <f>ROUND(IF(EN22="Cống tròn",IF(EN22="Cống tròn",IV22+FF22,0),IF(EN22="Cống hộp",IF(EN22="Cống hộp",IV22+GP22,0),IF(OR(EN22="Rãnh xây",EN22="Rãnh bê tông"),IF(OR(EN22="Rãnh xây",EN22="Rãnh bê tông"),IV22+GP22,0),IF(EN22="ống nhựa",IF(EN22="Ống nhựa",IV22+HT22,0),IF(EN22="Rãnh thang",IF(EN22="Rãnh thang",IQ22+#REF!,0),0))))),2)</f>
        <v>24.66</v>
      </c>
      <c r="IV22" s="19">
        <v>24.52</v>
      </c>
      <c r="IW22" s="25">
        <f t="shared" si="36"/>
        <v>24.66</v>
      </c>
      <c r="IX22" s="25">
        <f t="shared" si="37"/>
        <v>0</v>
      </c>
      <c r="IY22" s="25">
        <f t="shared" si="38"/>
        <v>0</v>
      </c>
      <c r="IZ22" s="25">
        <f t="shared" si="39"/>
        <v>0</v>
      </c>
      <c r="JA22" s="25">
        <f t="shared" si="40"/>
        <v>0</v>
      </c>
      <c r="JB22" s="21">
        <v>25.66</v>
      </c>
      <c r="JC22" s="20">
        <f>ROUND(IF(EN22="Cống tròn",IF(EN22="Cống tròn",IF(EU22="Không có móng",JS22-FF22,IF(EU22="Đế",JR22-FN22,IF(OR(EU22="Móng bê tông",EU22="Móng bê tông kết hợp đế"),JK22-FJ22,0))),0),IF(EN22="Cống hộp",IF(AND(EN22="Cống hộp",EU22="Không có móng"),JS22-GF22,IF(AND(EN22="Cống hộp",EU22="Móng bê tông"),JL22-GB22,0)),IF(OR(EN22="Rãnh xây",EN22="Rãnh bê tông"),IF(OR(EN22="Rãnh xây",EN22="Rãnh bê tông"),JM22-GB22,0),IF(EN22="Ống nhựa",IF(AND(EN22="Ống nhựa",EU22="Không đắp cát"),JS22-HT22,IF(AND(EN22="Ống nhựa",EU22="Đắp cát"),JJ22-HX22,0)),IF(EN22="Rãnh thang",IF(EN22="Rãnh thang",IF(EU22="Móng bê tông",#REF!-#REF!,JS22),0),0))))),2)</f>
        <v>22.68</v>
      </c>
      <c r="JD22" s="20">
        <f t="shared" si="181"/>
        <v>2.9800000000000004</v>
      </c>
      <c r="JE22" s="20">
        <f t="shared" si="41"/>
        <v>22.68</v>
      </c>
      <c r="JF22" s="20">
        <f t="shared" si="42"/>
        <v>0</v>
      </c>
      <c r="JG22" s="20">
        <f t="shared" si="43"/>
        <v>0</v>
      </c>
      <c r="JH22" s="20">
        <f t="shared" si="44"/>
        <v>0</v>
      </c>
      <c r="JI22" s="20">
        <f>IF(EN22="Rãnh thang",IF(AND(EN22="Rãnh thang",EU22="Móng bê tông"),JS22-#REF!,0),IF(EN22="Ống nhựa",IF(AND(EN22="Ống nhựa",EU22="Đắp cát"),JS22-HT22,0),IF(EN22="Cống tròn",IF(EN22="Cống tròn",IF(OR(EU22="Móng bê tông",EU22="Móng bê tông kết hợp đế"),JO22-FL22,0),0),IF(EN22="Cống hộp",IF(AND(EN22="Cống hộp",EU22="Móng bê tông"),JP22-GD22,0),IF(OR(EN22="Rãnh xây",EN22="Rãnh bê tông"),IF(AND(EN22="Rãnh xây",EU22="Móng bê tông"),JQ22-GD22,IF(AND(EN22="Rãnh bê tông",EU22="Móng bê tông"),JQ22-GD22,0)),0)))))</f>
        <v>22.68</v>
      </c>
      <c r="JJ22" s="20">
        <f t="shared" si="45"/>
        <v>0</v>
      </c>
      <c r="JK22" s="20">
        <f t="shared" si="46"/>
        <v>22.68</v>
      </c>
      <c r="JL22" s="20">
        <f t="shared" si="47"/>
        <v>0</v>
      </c>
      <c r="JM22" s="20">
        <f t="shared" si="48"/>
        <v>0</v>
      </c>
      <c r="JN22" s="20">
        <f t="shared" si="49"/>
        <v>22.88</v>
      </c>
      <c r="JO22" s="20">
        <f t="shared" si="50"/>
        <v>22.88</v>
      </c>
      <c r="JP22" s="20">
        <f t="shared" si="51"/>
        <v>0</v>
      </c>
      <c r="JQ22" s="20">
        <f t="shared" si="52"/>
        <v>0</v>
      </c>
      <c r="JR22" s="20">
        <f t="shared" si="53"/>
        <v>0</v>
      </c>
      <c r="JS22" s="26">
        <v>23.02</v>
      </c>
      <c r="JT22" s="25">
        <f t="shared" si="182"/>
        <v>0</v>
      </c>
      <c r="JU22" s="25">
        <f t="shared" si="54"/>
        <v>0</v>
      </c>
      <c r="JV22" s="25">
        <f t="shared" si="55"/>
        <v>0</v>
      </c>
      <c r="JW22" s="25">
        <f>ROUND(IF(EN22="Cống tròn",IF(EN22="Cống tròn",JX22+FF22,0),IF(EN22="Cống hộp",IF(EN22="Cống hộp",JX22+GP22,0),IF(OR(EN22="Rãnh xây",EN22="Rãnh bê tông"),IF(OR(EN22="Rãnh xây",EN22="Rãnh bê tông"),JX22+GP22,0),IF(EN22="ống nhựa",IF(EN22="Ống nhựa",JX22+HT22,0),IF(EN22="Rãnh thang",IF(EN22="Rãnh thang",JS22+#REF!,0),0))))),2)</f>
        <v>24.66</v>
      </c>
      <c r="JX22" s="27">
        <v>24.52</v>
      </c>
      <c r="JY22" s="25">
        <f t="shared" si="56"/>
        <v>24.66</v>
      </c>
      <c r="JZ22" s="25">
        <f t="shared" si="57"/>
        <v>0</v>
      </c>
      <c r="KA22" s="25">
        <f t="shared" si="58"/>
        <v>0</v>
      </c>
      <c r="KB22" s="25">
        <f t="shared" si="59"/>
        <v>0</v>
      </c>
      <c r="KC22" s="25">
        <f t="shared" si="60"/>
        <v>0</v>
      </c>
      <c r="KD22" s="28" t="s">
        <v>98</v>
      </c>
      <c r="KE22" s="27">
        <v>0</v>
      </c>
      <c r="KF22" s="25">
        <f t="shared" si="61"/>
        <v>2.9800000000000004</v>
      </c>
      <c r="KG22" s="25">
        <f t="shared" si="183"/>
        <v>2.9800000000000004</v>
      </c>
      <c r="KH22" s="27">
        <v>0</v>
      </c>
      <c r="KI22" s="25">
        <f t="shared" si="62"/>
        <v>2.9800000000000004</v>
      </c>
      <c r="KJ22" s="25">
        <f t="shared" si="184"/>
        <v>2.9800000000000004</v>
      </c>
      <c r="KK22" s="25">
        <f t="shared" si="63"/>
        <v>0</v>
      </c>
      <c r="KL22" s="25">
        <f t="shared" si="64"/>
        <v>0</v>
      </c>
      <c r="KM22" s="25">
        <f t="shared" si="185"/>
        <v>0</v>
      </c>
      <c r="KN22" s="25">
        <f t="shared" si="65"/>
        <v>0</v>
      </c>
      <c r="KO22" s="25">
        <f t="shared" si="66"/>
        <v>0</v>
      </c>
      <c r="KP22" s="25">
        <f t="shared" si="186"/>
        <v>0</v>
      </c>
      <c r="KQ22" s="25">
        <f t="shared" si="67"/>
        <v>0.2</v>
      </c>
      <c r="KR22" s="25">
        <f t="shared" si="68"/>
        <v>0.2</v>
      </c>
      <c r="KS22" s="25">
        <f t="shared" si="187"/>
        <v>0.2</v>
      </c>
      <c r="KT22" s="25">
        <f t="shared" si="69"/>
        <v>0</v>
      </c>
      <c r="KU22" s="25">
        <f t="shared" si="70"/>
        <v>0</v>
      </c>
      <c r="KV22" s="25">
        <f t="shared" si="188"/>
        <v>0</v>
      </c>
      <c r="KW22" s="25">
        <f t="shared" si="71"/>
        <v>0</v>
      </c>
      <c r="KX22" s="25">
        <f t="shared" si="72"/>
        <v>0</v>
      </c>
      <c r="KY22" s="25">
        <f t="shared" si="189"/>
        <v>0</v>
      </c>
      <c r="KZ22" s="25">
        <f t="shared" si="73"/>
        <v>0</v>
      </c>
      <c r="LA22" s="25">
        <f t="shared" si="74"/>
        <v>0</v>
      </c>
      <c r="LB22" s="25">
        <f t="shared" si="190"/>
        <v>0</v>
      </c>
      <c r="LC22" s="25">
        <f t="shared" si="75"/>
        <v>1.98</v>
      </c>
      <c r="LD22" s="25">
        <f t="shared" si="76"/>
        <v>1.98</v>
      </c>
      <c r="LE22" s="25">
        <f t="shared" si="191"/>
        <v>1.98</v>
      </c>
      <c r="LF22" s="25">
        <f t="shared" si="77"/>
        <v>0</v>
      </c>
      <c r="LG22" s="25">
        <f t="shared" si="78"/>
        <v>0</v>
      </c>
      <c r="LH22" s="25">
        <f t="shared" si="192"/>
        <v>0</v>
      </c>
      <c r="LI22" s="25">
        <f t="shared" si="79"/>
        <v>0</v>
      </c>
      <c r="LJ22" s="25">
        <f t="shared" si="80"/>
        <v>0</v>
      </c>
      <c r="LK22" s="25">
        <f t="shared" si="193"/>
        <v>0</v>
      </c>
      <c r="LL22" s="25">
        <f t="shared" si="81"/>
        <v>0</v>
      </c>
      <c r="LM22" s="25">
        <f t="shared" si="82"/>
        <v>0</v>
      </c>
      <c r="LN22" s="25">
        <f t="shared" si="194"/>
        <v>0</v>
      </c>
      <c r="LO22" s="25">
        <f t="shared" si="83"/>
        <v>0</v>
      </c>
      <c r="LP22" s="25">
        <f t="shared" si="84"/>
        <v>0</v>
      </c>
      <c r="LQ22" s="25">
        <f t="shared" si="195"/>
        <v>0</v>
      </c>
      <c r="LR22" s="25">
        <f t="shared" si="85"/>
        <v>0</v>
      </c>
      <c r="LS22" s="25">
        <f t="shared" si="86"/>
        <v>0</v>
      </c>
      <c r="LT22" s="25">
        <f t="shared" si="196"/>
        <v>0</v>
      </c>
      <c r="LU22" s="25">
        <f t="shared" si="87"/>
        <v>0</v>
      </c>
      <c r="LV22" s="25">
        <f t="shared" si="88"/>
        <v>0</v>
      </c>
      <c r="LW22" s="25">
        <f t="shared" si="197"/>
        <v>0</v>
      </c>
      <c r="LX22" s="25">
        <f t="shared" si="89"/>
        <v>0</v>
      </c>
      <c r="LY22" s="25">
        <f t="shared" si="90"/>
        <v>0</v>
      </c>
      <c r="LZ22" s="25">
        <f t="shared" si="198"/>
        <v>0</v>
      </c>
      <c r="MA22" s="25">
        <f t="shared" si="91"/>
        <v>0</v>
      </c>
      <c r="MB22" s="25">
        <f t="shared" si="92"/>
        <v>0</v>
      </c>
      <c r="MC22" s="25">
        <f t="shared" si="199"/>
        <v>0</v>
      </c>
      <c r="MD22" s="25">
        <f t="shared" si="93"/>
        <v>0</v>
      </c>
      <c r="ME22" s="25">
        <f t="shared" si="94"/>
        <v>0</v>
      </c>
      <c r="MF22" s="25">
        <f t="shared" si="200"/>
        <v>0</v>
      </c>
      <c r="MG22" s="25">
        <f t="shared" si="95"/>
        <v>0</v>
      </c>
      <c r="MH22" s="25">
        <f t="shared" si="96"/>
        <v>0</v>
      </c>
      <c r="MI22" s="25">
        <f t="shared" si="201"/>
        <v>0</v>
      </c>
      <c r="MJ22" s="25">
        <f t="shared" si="97"/>
        <v>0</v>
      </c>
      <c r="MK22" s="25">
        <f t="shared" si="98"/>
        <v>0</v>
      </c>
      <c r="ML22" s="25">
        <f t="shared" si="202"/>
        <v>0</v>
      </c>
      <c r="MM22" s="25">
        <f t="shared" si="99"/>
        <v>0</v>
      </c>
      <c r="MN22" s="25">
        <f t="shared" si="100"/>
        <v>0</v>
      </c>
      <c r="MO22" s="25">
        <f t="shared" si="203"/>
        <v>0</v>
      </c>
      <c r="MP22" s="25">
        <f t="shared" si="101"/>
        <v>0</v>
      </c>
      <c r="MQ22" s="25">
        <f t="shared" si="102"/>
        <v>0</v>
      </c>
      <c r="MR22" s="25">
        <f t="shared" si="204"/>
        <v>0</v>
      </c>
      <c r="MS22" s="29">
        <v>1.98</v>
      </c>
      <c r="MT22" s="29">
        <v>0</v>
      </c>
      <c r="MU22" s="29">
        <v>1</v>
      </c>
      <c r="MV22" s="29">
        <v>1</v>
      </c>
      <c r="MW22" s="25">
        <f t="shared" si="103"/>
        <v>1.98</v>
      </c>
      <c r="MX22" s="25">
        <f t="shared" si="104"/>
        <v>5.9</v>
      </c>
      <c r="MY22" s="25">
        <f t="shared" si="105"/>
        <v>0</v>
      </c>
      <c r="MZ22" s="25">
        <f t="shared" si="106"/>
        <v>0</v>
      </c>
      <c r="NA22" s="25">
        <f t="shared" si="107"/>
        <v>1.98</v>
      </c>
      <c r="NB22" s="25">
        <f t="shared" si="108"/>
        <v>5.9</v>
      </c>
      <c r="NC22" s="25">
        <f t="shared" si="109"/>
        <v>0</v>
      </c>
      <c r="ND22" s="25">
        <f t="shared" si="110"/>
        <v>0</v>
      </c>
      <c r="NE22" s="25">
        <f t="shared" si="205"/>
        <v>1.98</v>
      </c>
      <c r="NF22" s="25">
        <f t="shared" si="205"/>
        <v>5.9</v>
      </c>
      <c r="NG22" s="25">
        <f t="shared" si="205"/>
        <v>0</v>
      </c>
      <c r="NH22" s="25">
        <f t="shared" si="205"/>
        <v>0</v>
      </c>
      <c r="NI22" s="25">
        <f t="shared" si="112"/>
        <v>190.57</v>
      </c>
      <c r="NJ22" s="25">
        <f t="shared" si="113"/>
        <v>0</v>
      </c>
      <c r="NK22" s="25">
        <f t="shared" si="114"/>
        <v>190.57</v>
      </c>
      <c r="NL22" s="25">
        <f t="shared" si="115"/>
        <v>109.74</v>
      </c>
      <c r="NM22" s="25">
        <f t="shared" si="116"/>
        <v>0</v>
      </c>
      <c r="NN22" s="25">
        <f t="shared" si="206"/>
        <v>109.74</v>
      </c>
      <c r="NO22" s="25">
        <f t="shared" si="117"/>
        <v>0</v>
      </c>
      <c r="NP22" s="25">
        <f t="shared" si="118"/>
        <v>0</v>
      </c>
      <c r="NQ22" s="25">
        <f t="shared" si="207"/>
        <v>0</v>
      </c>
      <c r="NR22" s="25">
        <f t="shared" si="119"/>
        <v>0</v>
      </c>
      <c r="NS22" s="25">
        <f t="shared" si="120"/>
        <v>0</v>
      </c>
      <c r="NT22" s="25">
        <f t="shared" si="208"/>
        <v>0</v>
      </c>
      <c r="NU22" s="25">
        <f t="shared" si="121"/>
        <v>0</v>
      </c>
      <c r="NV22" s="25">
        <f t="shared" si="122"/>
        <v>0</v>
      </c>
      <c r="NW22" s="25">
        <f t="shared" si="209"/>
        <v>0</v>
      </c>
      <c r="NX22" s="25">
        <f t="shared" si="210"/>
        <v>109.74</v>
      </c>
      <c r="NY22" s="25">
        <f t="shared" si="210"/>
        <v>0</v>
      </c>
      <c r="NZ22" s="25">
        <f t="shared" si="211"/>
        <v>109.74</v>
      </c>
      <c r="OA22" s="25">
        <f t="shared" si="212"/>
        <v>80.83</v>
      </c>
      <c r="OB22" s="25">
        <f t="shared" si="212"/>
        <v>0</v>
      </c>
      <c r="OC22" s="25">
        <f t="shared" si="213"/>
        <v>80.83</v>
      </c>
      <c r="OD22" s="25">
        <f t="shared" si="214"/>
        <v>109.74</v>
      </c>
      <c r="OE22" s="25">
        <f t="shared" si="214"/>
        <v>0</v>
      </c>
      <c r="OF22" s="25">
        <f t="shared" si="214"/>
        <v>109.74</v>
      </c>
      <c r="OG22" s="25">
        <f t="shared" si="124"/>
        <v>0</v>
      </c>
      <c r="OH22" s="25">
        <f t="shared" si="125"/>
        <v>0</v>
      </c>
      <c r="OI22" s="25">
        <f t="shared" si="126"/>
        <v>0</v>
      </c>
      <c r="OJ22" s="25">
        <f t="shared" si="127"/>
        <v>0</v>
      </c>
      <c r="OK22" s="25">
        <f t="shared" si="128"/>
        <v>0</v>
      </c>
      <c r="OL22" s="25">
        <f t="shared" si="129"/>
        <v>0</v>
      </c>
      <c r="OM22" s="25">
        <f t="shared" si="215"/>
        <v>0</v>
      </c>
      <c r="ON22" s="25">
        <f t="shared" si="215"/>
        <v>0</v>
      </c>
      <c r="OO22" s="25">
        <f t="shared" si="215"/>
        <v>0</v>
      </c>
      <c r="OP22" s="25">
        <f t="shared" si="130"/>
        <v>0</v>
      </c>
      <c r="OQ22" s="25">
        <f t="shared" si="131"/>
        <v>0</v>
      </c>
      <c r="OR22" s="25">
        <f t="shared" si="216"/>
        <v>0</v>
      </c>
      <c r="OS22" s="19">
        <v>536960.18999999994</v>
      </c>
      <c r="OT22" s="19">
        <v>2371324.83</v>
      </c>
    </row>
    <row r="23" spans="1:410" ht="33" customHeight="1" x14ac:dyDescent="0.25">
      <c r="A23" s="18">
        <v>20</v>
      </c>
      <c r="B23" s="18" t="s">
        <v>763</v>
      </c>
      <c r="C23" s="18">
        <v>1601.2</v>
      </c>
      <c r="D23" s="16" t="e">
        <f>_xlfn.IFNA(INDEX(#REF!,MATCH(E23,#REF!,0)),0)</f>
        <v>#REF!</v>
      </c>
      <c r="E23" s="18" t="s">
        <v>794</v>
      </c>
      <c r="F23" s="16" t="s">
        <v>765</v>
      </c>
      <c r="G23" s="16" t="s">
        <v>766</v>
      </c>
      <c r="H23" s="16" t="s">
        <v>767</v>
      </c>
      <c r="I23" s="16" t="s">
        <v>768</v>
      </c>
      <c r="J23" s="16" t="s">
        <v>769</v>
      </c>
      <c r="K23" s="16" t="s">
        <v>770</v>
      </c>
      <c r="L23" s="16" t="s">
        <v>771</v>
      </c>
      <c r="M23" s="18">
        <v>2.48</v>
      </c>
      <c r="N23" s="18">
        <v>4.9400000000000004</v>
      </c>
      <c r="O23" s="19">
        <v>2.88</v>
      </c>
      <c r="P23" s="19">
        <v>5.3400000000000007</v>
      </c>
      <c r="Q23" s="19">
        <v>0.1</v>
      </c>
      <c r="R23" s="19">
        <v>2.68</v>
      </c>
      <c r="S23" s="19">
        <v>5.1400000000000006</v>
      </c>
      <c r="T23" s="18">
        <v>0.2</v>
      </c>
      <c r="U23" s="18">
        <v>0</v>
      </c>
      <c r="V23" s="18">
        <v>0</v>
      </c>
      <c r="W23" s="18">
        <v>0</v>
      </c>
      <c r="X23" s="18">
        <v>2.48</v>
      </c>
      <c r="Y23" s="18">
        <v>4.9000000000000004</v>
      </c>
      <c r="Z23" s="20">
        <f t="shared" si="132"/>
        <v>2.7</v>
      </c>
      <c r="AA23" s="18">
        <v>0.22</v>
      </c>
      <c r="AB23" s="18">
        <v>0</v>
      </c>
      <c r="AC23" s="18">
        <v>0</v>
      </c>
      <c r="AD23" s="18">
        <v>0</v>
      </c>
      <c r="AE23" s="18">
        <v>0</v>
      </c>
      <c r="AF23" s="18">
        <v>0</v>
      </c>
      <c r="AG23" s="19">
        <v>2.04</v>
      </c>
      <c r="AH23" s="19">
        <v>4.5</v>
      </c>
      <c r="AI23" s="20">
        <f t="shared" si="133"/>
        <v>2.85</v>
      </c>
      <c r="AJ23" s="19">
        <v>0</v>
      </c>
      <c r="AK23" s="19">
        <v>0</v>
      </c>
      <c r="AL23" s="20">
        <f t="shared" si="134"/>
        <v>0</v>
      </c>
      <c r="AM23" s="18">
        <v>2.48</v>
      </c>
      <c r="AN23" s="18">
        <v>4.5</v>
      </c>
      <c r="AO23" s="18">
        <v>0.15</v>
      </c>
      <c r="AP23" s="18">
        <v>0.22</v>
      </c>
      <c r="AQ23" s="18">
        <v>2.48</v>
      </c>
      <c r="AR23" s="18">
        <v>4.72</v>
      </c>
      <c r="AS23" s="18">
        <v>0.12</v>
      </c>
      <c r="AT23" s="18">
        <v>0.11</v>
      </c>
      <c r="AU23" s="18">
        <v>0</v>
      </c>
      <c r="AV23" s="18">
        <v>1</v>
      </c>
      <c r="AW23" s="18">
        <v>0</v>
      </c>
      <c r="AX23" s="18">
        <v>0</v>
      </c>
      <c r="AY23" s="18">
        <v>0</v>
      </c>
      <c r="AZ23" s="18">
        <v>0</v>
      </c>
      <c r="BA23" s="18">
        <v>2</v>
      </c>
      <c r="BB23" s="18">
        <v>0</v>
      </c>
      <c r="BC23" s="18">
        <v>0</v>
      </c>
      <c r="BD23" s="18">
        <v>0</v>
      </c>
      <c r="BE23" s="18">
        <v>0</v>
      </c>
      <c r="BF23" s="18">
        <v>1</v>
      </c>
      <c r="BG23" s="18">
        <v>0</v>
      </c>
      <c r="BH23" s="18">
        <v>0</v>
      </c>
      <c r="BI23" s="18">
        <v>0</v>
      </c>
      <c r="BJ23" s="18">
        <v>0</v>
      </c>
      <c r="BK23" s="18">
        <v>0</v>
      </c>
      <c r="BL23" s="18">
        <v>0</v>
      </c>
      <c r="BM23" s="18">
        <v>0</v>
      </c>
      <c r="BN23" s="18">
        <v>0</v>
      </c>
      <c r="BO23" s="18">
        <v>0</v>
      </c>
      <c r="BP23" s="18">
        <v>0</v>
      </c>
      <c r="BQ23" s="18">
        <v>2</v>
      </c>
      <c r="BR23" s="18">
        <v>0</v>
      </c>
      <c r="BS23" s="18">
        <v>0</v>
      </c>
      <c r="BT23" s="18">
        <v>0</v>
      </c>
      <c r="BU23" s="18">
        <v>0</v>
      </c>
      <c r="BV23" s="18">
        <v>0</v>
      </c>
      <c r="BW23" s="18">
        <v>0</v>
      </c>
      <c r="BX23" s="18">
        <v>0</v>
      </c>
      <c r="BY23" s="18">
        <v>0</v>
      </c>
      <c r="BZ23" s="18">
        <v>0</v>
      </c>
      <c r="CA23" s="16" t="e">
        <f>_xlfn.IFNA(IF(RIGHT(D23,2)="=G",0,INDEX(#REF!,MATCH(E23,#REF!,0))),0)</f>
        <v>#REF!</v>
      </c>
      <c r="CB23" s="16" t="s">
        <v>776</v>
      </c>
      <c r="CC23" s="18">
        <v>0</v>
      </c>
      <c r="CD23" s="18">
        <v>0</v>
      </c>
      <c r="CE23" s="18">
        <v>2.2400000000000002</v>
      </c>
      <c r="CF23" s="18">
        <v>0.93</v>
      </c>
      <c r="CG23" s="18">
        <v>0.12</v>
      </c>
      <c r="CH23" s="18">
        <v>5</v>
      </c>
      <c r="CI23" s="16" t="s">
        <v>98</v>
      </c>
      <c r="CJ23" s="18">
        <v>0</v>
      </c>
      <c r="CK23" s="20">
        <f t="shared" si="135"/>
        <v>3.24</v>
      </c>
      <c r="CL23" s="20">
        <f t="shared" si="136"/>
        <v>3.24</v>
      </c>
      <c r="CM23" s="18">
        <v>40.869999999999997</v>
      </c>
      <c r="CN23" s="21">
        <v>25.66</v>
      </c>
      <c r="CO23" s="18">
        <v>24.821000000000002</v>
      </c>
      <c r="CP23" s="22">
        <f t="shared" si="0"/>
        <v>25.66</v>
      </c>
      <c r="CQ23" s="22">
        <f t="shared" si="1"/>
        <v>22.42</v>
      </c>
      <c r="CR23" s="22">
        <f t="shared" si="137"/>
        <v>3.24</v>
      </c>
      <c r="CS23" s="22">
        <f t="shared" si="138"/>
        <v>22.52</v>
      </c>
      <c r="CT23" s="22">
        <f t="shared" si="2"/>
        <v>22.72</v>
      </c>
      <c r="CU23" s="23">
        <v>22.72</v>
      </c>
      <c r="CV23" s="22">
        <f t="shared" si="139"/>
        <v>2.7</v>
      </c>
      <c r="CW23" s="22">
        <f t="shared" si="3"/>
        <v>0</v>
      </c>
      <c r="CX23" s="22">
        <f t="shared" si="4"/>
        <v>0</v>
      </c>
      <c r="CY23" s="22">
        <f t="shared" si="5"/>
        <v>25.39</v>
      </c>
      <c r="CZ23" s="22">
        <f t="shared" si="6"/>
        <v>25.54</v>
      </c>
      <c r="DA23" s="24">
        <v>25.66</v>
      </c>
      <c r="DB23" s="20">
        <f t="shared" si="140"/>
        <v>3.24</v>
      </c>
      <c r="DC23" s="20">
        <f t="shared" si="141"/>
        <v>0</v>
      </c>
      <c r="DD23" s="20">
        <f t="shared" si="142"/>
        <v>3.24</v>
      </c>
      <c r="DE23" s="20">
        <f t="shared" si="7"/>
        <v>0.1</v>
      </c>
      <c r="DF23" s="20">
        <f t="shared" si="8"/>
        <v>0.2</v>
      </c>
      <c r="DG23" s="20">
        <f t="shared" si="9"/>
        <v>2.94</v>
      </c>
      <c r="DH23" s="20">
        <f t="shared" si="10"/>
        <v>0</v>
      </c>
      <c r="DI23" s="20">
        <f t="shared" si="11"/>
        <v>0</v>
      </c>
      <c r="DJ23" s="20">
        <f t="shared" si="12"/>
        <v>0</v>
      </c>
      <c r="DK23" s="20">
        <f t="shared" si="143"/>
        <v>3.24</v>
      </c>
      <c r="DL23" s="20">
        <f t="shared" si="144"/>
        <v>0</v>
      </c>
      <c r="DM23" s="20">
        <f t="shared" si="145"/>
        <v>0</v>
      </c>
      <c r="DN23" s="20">
        <f t="shared" si="146"/>
        <v>0</v>
      </c>
      <c r="DO23" s="18">
        <v>5.5400000000000009</v>
      </c>
      <c r="DP23" s="18">
        <v>0</v>
      </c>
      <c r="DQ23" s="18">
        <v>1</v>
      </c>
      <c r="DR23" s="18">
        <v>1</v>
      </c>
      <c r="DS23" s="25">
        <f t="shared" si="147"/>
        <v>5.54</v>
      </c>
      <c r="DT23" s="25">
        <f t="shared" si="148"/>
        <v>0</v>
      </c>
      <c r="DU23" s="25">
        <f t="shared" si="149"/>
        <v>17.95</v>
      </c>
      <c r="DV23" s="25">
        <f t="shared" si="150"/>
        <v>0</v>
      </c>
      <c r="DW23" s="25">
        <f t="shared" si="151"/>
        <v>17.95</v>
      </c>
      <c r="DX23" s="25">
        <f t="shared" si="152"/>
        <v>51.7</v>
      </c>
      <c r="DY23" s="25">
        <f t="shared" si="153"/>
        <v>0</v>
      </c>
      <c r="DZ23" s="25">
        <f t="shared" si="154"/>
        <v>51.7</v>
      </c>
      <c r="EA23" s="25">
        <f t="shared" si="155"/>
        <v>40.31</v>
      </c>
      <c r="EB23" s="25">
        <f t="shared" si="156"/>
        <v>0</v>
      </c>
      <c r="EC23" s="25">
        <f t="shared" si="157"/>
        <v>40.31</v>
      </c>
      <c r="ED23" s="25">
        <f t="shared" si="158"/>
        <v>11.39</v>
      </c>
      <c r="EE23" s="25">
        <f t="shared" si="158"/>
        <v>0</v>
      </c>
      <c r="EF23" s="25">
        <f t="shared" si="159"/>
        <v>11.39</v>
      </c>
      <c r="EG23" s="25">
        <f t="shared" si="160"/>
        <v>40.31</v>
      </c>
      <c r="EH23" s="25">
        <f t="shared" si="160"/>
        <v>0</v>
      </c>
      <c r="EI23" s="25">
        <f t="shared" si="161"/>
        <v>40.31</v>
      </c>
      <c r="EJ23" s="18">
        <v>1601.2</v>
      </c>
      <c r="EK23" s="18">
        <v>1581.33</v>
      </c>
      <c r="EL23" s="18" t="s">
        <v>794</v>
      </c>
      <c r="EM23" s="18" t="s">
        <v>796</v>
      </c>
      <c r="EN23" s="16" t="s">
        <v>774</v>
      </c>
      <c r="EO23" s="16" t="s">
        <v>131</v>
      </c>
      <c r="EP23" s="16" t="e">
        <f>IF(OR(EN23="Cống tròn",EN23="Cống hộp",EN23="Ống nhựa"),INDEX(#REF!,MATCH(E23,#REF!,0)),IF(OR(EN23="Rãnh xây",EN23="Rãnh bê tông"),INDEX(#REF!,MATCH(E23,#REF!,0)),0))</f>
        <v>#REF!</v>
      </c>
      <c r="EQ23" s="18">
        <v>18.250000000000117</v>
      </c>
      <c r="ER23" s="19">
        <v>1</v>
      </c>
      <c r="ES23" s="25">
        <f t="shared" si="162"/>
        <v>18</v>
      </c>
      <c r="ET23" s="1" t="e">
        <f>_xlfn.IFNA(IF(EN23="Cống tròn",INDEX(#REF!,MATCH(E23,#REF!,0)),IF(EN23="Cống hộp",INDEX(#REF!,MATCH(E23,#REF!,0)),EU23&amp;" ,"&amp;EV23)),0)</f>
        <v>#REF!</v>
      </c>
      <c r="EU23" s="16" t="s">
        <v>769</v>
      </c>
      <c r="EV23" s="16" t="s">
        <v>775</v>
      </c>
      <c r="EW23" s="16" t="e">
        <f>_xlfn.IFNA(INDEX(#REF!,MATCH(E23,#REF!,0)),0)</f>
        <v>#REF!</v>
      </c>
      <c r="EX23" s="16"/>
      <c r="EY23" s="18">
        <v>0</v>
      </c>
      <c r="EZ23" s="18">
        <v>0</v>
      </c>
      <c r="FA23" s="18">
        <v>0</v>
      </c>
      <c r="FB23" s="19">
        <v>0</v>
      </c>
      <c r="FC23" s="19">
        <v>0</v>
      </c>
      <c r="FD23" s="25">
        <f t="shared" si="13"/>
        <v>0</v>
      </c>
      <c r="FE23" s="25">
        <f t="shared" si="163"/>
        <v>0</v>
      </c>
      <c r="FF23" s="19">
        <v>0.14000000000000001</v>
      </c>
      <c r="FG23" s="19">
        <v>2</v>
      </c>
      <c r="FH23" s="19">
        <v>1.5</v>
      </c>
      <c r="FI23" s="25">
        <f t="shared" si="164"/>
        <v>1.78</v>
      </c>
      <c r="FJ23" s="19">
        <v>0</v>
      </c>
      <c r="FK23" s="19">
        <v>0</v>
      </c>
      <c r="FL23" s="19">
        <v>0.2</v>
      </c>
      <c r="FM23" s="19">
        <v>1.6</v>
      </c>
      <c r="FN23" s="19">
        <v>0</v>
      </c>
      <c r="FO23" s="25">
        <f t="shared" si="165"/>
        <v>1.98</v>
      </c>
      <c r="FP23" s="19">
        <v>1.4999999999999999E-2</v>
      </c>
      <c r="FQ23" s="19">
        <v>1</v>
      </c>
      <c r="FR23" s="25">
        <f t="shared" si="14"/>
        <v>17</v>
      </c>
      <c r="FS23" s="25">
        <f t="shared" si="15"/>
        <v>0.24</v>
      </c>
      <c r="FT23" s="25">
        <f t="shared" si="16"/>
        <v>17.239999999999998</v>
      </c>
      <c r="FU23" s="25">
        <f t="shared" si="17"/>
        <v>-1.0100000000001188</v>
      </c>
      <c r="FV23" s="25" t="str">
        <f t="shared" si="166"/>
        <v>Thêm 01</v>
      </c>
      <c r="FW23" s="25">
        <f t="shared" si="167"/>
        <v>0</v>
      </c>
      <c r="FX23" s="1"/>
      <c r="FY23" s="1"/>
      <c r="FZ23" s="1"/>
      <c r="GA23" s="1"/>
      <c r="GB23" s="19">
        <v>0</v>
      </c>
      <c r="GC23" s="19">
        <v>0</v>
      </c>
      <c r="GD23" s="19">
        <v>0</v>
      </c>
      <c r="GE23" s="19">
        <v>0</v>
      </c>
      <c r="GF23" s="19">
        <v>0</v>
      </c>
      <c r="GG23" s="19">
        <v>0</v>
      </c>
      <c r="GH23" s="19">
        <v>0</v>
      </c>
      <c r="GI23" s="19">
        <v>0</v>
      </c>
      <c r="GJ23" s="19">
        <v>0</v>
      </c>
      <c r="GK23" s="19">
        <v>0</v>
      </c>
      <c r="GL23" s="25">
        <f t="shared" si="18"/>
        <v>0</v>
      </c>
      <c r="GM23" s="25">
        <f t="shared" si="168"/>
        <v>0</v>
      </c>
      <c r="GN23" s="19">
        <v>0</v>
      </c>
      <c r="GO23" s="19">
        <v>0</v>
      </c>
      <c r="GP23" s="19">
        <v>0</v>
      </c>
      <c r="GQ23" s="19">
        <v>0</v>
      </c>
      <c r="GR23" s="1" t="e">
        <f>_xlfn.IFNA(INDEX(#REF!,MATCH(E23,#REF!,0)),0)</f>
        <v>#REF!</v>
      </c>
      <c r="GS23" s="1"/>
      <c r="GT23" s="19">
        <v>0</v>
      </c>
      <c r="GU23" s="19">
        <v>0</v>
      </c>
      <c r="GV23" s="19">
        <v>0</v>
      </c>
      <c r="GW23" s="19">
        <v>0</v>
      </c>
      <c r="GX23" s="25">
        <f t="shared" si="19"/>
        <v>0</v>
      </c>
      <c r="GY23" s="25">
        <f t="shared" si="20"/>
        <v>0</v>
      </c>
      <c r="GZ23" s="25">
        <f t="shared" si="169"/>
        <v>0</v>
      </c>
      <c r="HA23" s="1" t="e" cm="1">
        <f t="array" ref="HA23">INDEX(#REF!,MATCH(EJ23&amp;EK23&amp;HD23&amp;HE23&amp;HF23,#REF!&amp;#REF!&amp;#REF!&amp;#REF!&amp;#REF!,0))</f>
        <v>#REF!</v>
      </c>
      <c r="HB23" s="1"/>
      <c r="HC23" s="25">
        <f t="shared" si="170"/>
        <v>0</v>
      </c>
      <c r="HD23" s="19">
        <v>0</v>
      </c>
      <c r="HE23" s="19">
        <v>0</v>
      </c>
      <c r="HF23" s="19">
        <v>0</v>
      </c>
      <c r="HG23" s="1" t="e" cm="1">
        <f t="array" ref="HG23">INDEX(#REF!,MATCH(EJ23&amp;EK23&amp;HJ23&amp;HK23&amp;HL23,#REF!&amp;#REF!&amp;#REF!&amp;#REF!&amp;#REF!,0))</f>
        <v>#REF!</v>
      </c>
      <c r="HH23" s="1"/>
      <c r="HI23" s="25">
        <f t="shared" si="171"/>
        <v>0</v>
      </c>
      <c r="HJ23" s="25">
        <f t="shared" si="172"/>
        <v>0</v>
      </c>
      <c r="HK23" s="19">
        <v>0</v>
      </c>
      <c r="HL23" s="19">
        <v>0</v>
      </c>
      <c r="HM23" s="19">
        <v>0.01</v>
      </c>
      <c r="HN23" s="19">
        <v>1</v>
      </c>
      <c r="HO23" s="25">
        <f t="shared" si="173"/>
        <v>0</v>
      </c>
      <c r="HP23" s="25">
        <f t="shared" si="174"/>
        <v>0</v>
      </c>
      <c r="HQ23" s="25">
        <f t="shared" si="175"/>
        <v>0</v>
      </c>
      <c r="HR23" s="25">
        <f t="shared" si="176"/>
        <v>0</v>
      </c>
      <c r="HS23" s="25">
        <f t="shared" si="177"/>
        <v>0</v>
      </c>
      <c r="HT23" s="19">
        <v>0</v>
      </c>
      <c r="HU23" s="19">
        <v>0</v>
      </c>
      <c r="HV23" s="19">
        <v>0</v>
      </c>
      <c r="HW23" s="25">
        <f t="shared" si="178"/>
        <v>0</v>
      </c>
      <c r="HX23" s="19">
        <v>0</v>
      </c>
      <c r="HY23" s="19">
        <v>0</v>
      </c>
      <c r="HZ23" s="21">
        <v>25.66</v>
      </c>
      <c r="IA23" s="20">
        <f>ROUND(IF(EN23="Cống tròn",IF(EN23="Cống tròn",IF(EU23="Không có móng",IQ23-FF23,IF(EU23="Đế",IP23-FN23,IF(OR(EU23="Móng bê tông",EU23="Móng bê tông kết hợp đế"),II23-FJ23,0))),0),IF(EN23="Cống hộp",IF(AND(EN23="Cống hộp",EU23="Không có móng"),IQ23-GF23,IF(AND(EN23="Cống hộp",EU23="Móng bê tông"),IJ23-GB23,0)),IF(OR(EN23="Rãnh xây",EN23="Rãnh bê tông"),IF(OR(EN23="Rãnh xây",EN23="Rãnh bê tông"),IK23-GB23,0),IF(EN23="Ống nhựa",IF(AND(EN23="Ống nhựa",EU23="Không đắp cát"),IQ23-HT23,IF(AND(EN23="Ống nhựa",EU23="Đắp cát"),IH23-HX23,0)),IF(EN23="Rãnh thang",IF(EN23="Rãnh thang",IF(EU23="Móng bê tông",#REF!-#REF!,IQ23),0),0))))),2)</f>
        <v>22.68</v>
      </c>
      <c r="IB23" s="20">
        <f t="shared" si="179"/>
        <v>2.9800000000000004</v>
      </c>
      <c r="IC23" s="20">
        <f t="shared" si="21"/>
        <v>22.68</v>
      </c>
      <c r="ID23" s="20">
        <f t="shared" si="22"/>
        <v>0</v>
      </c>
      <c r="IE23" s="20">
        <f t="shared" si="23"/>
        <v>0</v>
      </c>
      <c r="IF23" s="20">
        <f t="shared" si="24"/>
        <v>0</v>
      </c>
      <c r="IG23" s="20">
        <f>IF(EN23="Rãnh thang",IF(AND(EN23="Rãnh thang",EU23="Móng bê tông"),IQ23-#REF!,0),IF(EN23="Ống nhựa",IF(AND(EN23="Ống nhựa",EU23="Đắp cát"),IQ23-HT23,0),IF(EN23="Cống tròn",IF(EN23="Cống tròn",IF(OR(EU23="Móng bê tông",EU23="Móng bê tông kết hợp đế"),IM23-FL23,0),0),IF(EN23="Cống hộp",IF(AND(EN23="Cống hộp",EU23="Móng bê tông"),IN23-GD23,0),IF(OR(EN23="Rãnh xây",EN23="Rãnh bê tông"),IF(AND(EN23="Rãnh xây",EU23="Móng bê tông"),IO23-GD23,IF(AND(EN23="Rãnh bê tông",EU23="Móng bê tông"),IO23-GD23,0)),0)))))</f>
        <v>22.68</v>
      </c>
      <c r="IH23" s="20">
        <f t="shared" si="25"/>
        <v>0</v>
      </c>
      <c r="II23" s="20">
        <f t="shared" si="26"/>
        <v>22.68</v>
      </c>
      <c r="IJ23" s="20">
        <f t="shared" si="27"/>
        <v>0</v>
      </c>
      <c r="IK23" s="20">
        <f t="shared" si="28"/>
        <v>0</v>
      </c>
      <c r="IL23" s="20">
        <f t="shared" si="29"/>
        <v>22.88</v>
      </c>
      <c r="IM23" s="20">
        <f t="shared" si="30"/>
        <v>22.88</v>
      </c>
      <c r="IN23" s="20">
        <f t="shared" si="31"/>
        <v>0</v>
      </c>
      <c r="IO23" s="20">
        <f t="shared" si="32"/>
        <v>0</v>
      </c>
      <c r="IP23" s="20">
        <f t="shared" si="33"/>
        <v>0</v>
      </c>
      <c r="IQ23" s="18">
        <v>23.02</v>
      </c>
      <c r="IR23" s="25">
        <f t="shared" si="180"/>
        <v>0</v>
      </c>
      <c r="IS23" s="25">
        <f t="shared" si="34"/>
        <v>0</v>
      </c>
      <c r="IT23" s="25">
        <f t="shared" si="35"/>
        <v>0</v>
      </c>
      <c r="IU23" s="25">
        <f>ROUND(IF(EN23="Cống tròn",IF(EN23="Cống tròn",IV23+FF23,0),IF(EN23="Cống hộp",IF(EN23="Cống hộp",IV23+GP23,0),IF(OR(EN23="Rãnh xây",EN23="Rãnh bê tông"),IF(OR(EN23="Rãnh xây",EN23="Rãnh bê tông"),IV23+GP23,0),IF(EN23="ống nhựa",IF(EN23="Ống nhựa",IV23+HT23,0),IF(EN23="Rãnh thang",IF(EN23="Rãnh thang",IQ23+#REF!,0),0))))),2)</f>
        <v>24.63</v>
      </c>
      <c r="IV23" s="19">
        <v>24.49</v>
      </c>
      <c r="IW23" s="25">
        <f t="shared" si="36"/>
        <v>24.63</v>
      </c>
      <c r="IX23" s="25">
        <f t="shared" si="37"/>
        <v>0</v>
      </c>
      <c r="IY23" s="25">
        <f t="shared" si="38"/>
        <v>0</v>
      </c>
      <c r="IZ23" s="25">
        <f t="shared" si="39"/>
        <v>0</v>
      </c>
      <c r="JA23" s="25">
        <f t="shared" si="40"/>
        <v>0</v>
      </c>
      <c r="JB23" s="21">
        <v>25.65</v>
      </c>
      <c r="JC23" s="20">
        <f>ROUND(IF(EN23="Cống tròn",IF(EN23="Cống tròn",IF(EU23="Không có móng",JS23-FF23,IF(EU23="Đế",JR23-FN23,IF(OR(EU23="Móng bê tông",EU23="Móng bê tông kết hợp đế"),JK23-FJ23,0))),0),IF(EN23="Cống hộp",IF(AND(EN23="Cống hộp",EU23="Không có móng"),JS23-GF23,IF(AND(EN23="Cống hộp",EU23="Móng bê tông"),JL23-GB23,0)),IF(OR(EN23="Rãnh xây",EN23="Rãnh bê tông"),IF(OR(EN23="Rãnh xây",EN23="Rãnh bê tông"),JM23-GB23,0),IF(EN23="Ống nhựa",IF(AND(EN23="Ống nhựa",EU23="Không đắp cát"),JS23-HT23,IF(AND(EN23="Ống nhựa",EU23="Đắp cát"),JJ23-HX23,0)),IF(EN23="Rãnh thang",IF(EN23="Rãnh thang",IF(EU23="Móng bê tông",#REF!-#REF!,JS23),0),0))))),2)</f>
        <v>22.65</v>
      </c>
      <c r="JD23" s="20">
        <f t="shared" si="181"/>
        <v>3</v>
      </c>
      <c r="JE23" s="20">
        <f t="shared" si="41"/>
        <v>22.65</v>
      </c>
      <c r="JF23" s="20">
        <f t="shared" si="42"/>
        <v>0</v>
      </c>
      <c r="JG23" s="20">
        <f t="shared" si="43"/>
        <v>0</v>
      </c>
      <c r="JH23" s="20">
        <f t="shared" si="44"/>
        <v>0</v>
      </c>
      <c r="JI23" s="20">
        <f>IF(EN23="Rãnh thang",IF(AND(EN23="Rãnh thang",EU23="Móng bê tông"),JS23-#REF!,0),IF(EN23="Ống nhựa",IF(AND(EN23="Ống nhựa",EU23="Đắp cát"),JS23-HT23,0),IF(EN23="Cống tròn",IF(EN23="Cống tròn",IF(OR(EU23="Móng bê tông",EU23="Móng bê tông kết hợp đế"),JO23-FL23,0),0),IF(EN23="Cống hộp",IF(AND(EN23="Cống hộp",EU23="Móng bê tông"),JP23-GD23,0),IF(OR(EN23="Rãnh xây",EN23="Rãnh bê tông"),IF(AND(EN23="Rãnh xây",EU23="Móng bê tông"),JQ23-GD23,IF(AND(EN23="Rãnh bê tông",EU23="Móng bê tông"),JQ23-GD23,0)),0)))))</f>
        <v>22.65</v>
      </c>
      <c r="JJ23" s="20">
        <f t="shared" si="45"/>
        <v>0</v>
      </c>
      <c r="JK23" s="20">
        <f t="shared" si="46"/>
        <v>22.65</v>
      </c>
      <c r="JL23" s="20">
        <f t="shared" si="47"/>
        <v>0</v>
      </c>
      <c r="JM23" s="20">
        <f t="shared" si="48"/>
        <v>0</v>
      </c>
      <c r="JN23" s="20">
        <f t="shared" si="49"/>
        <v>22.849999999999998</v>
      </c>
      <c r="JO23" s="20">
        <f t="shared" si="50"/>
        <v>22.849999999999998</v>
      </c>
      <c r="JP23" s="20">
        <f t="shared" si="51"/>
        <v>0</v>
      </c>
      <c r="JQ23" s="20">
        <f t="shared" si="52"/>
        <v>0</v>
      </c>
      <c r="JR23" s="20">
        <f t="shared" si="53"/>
        <v>0</v>
      </c>
      <c r="JS23" s="26">
        <v>22.99</v>
      </c>
      <c r="JT23" s="25">
        <f t="shared" si="182"/>
        <v>0</v>
      </c>
      <c r="JU23" s="25">
        <f t="shared" si="54"/>
        <v>0</v>
      </c>
      <c r="JV23" s="25">
        <f t="shared" si="55"/>
        <v>0</v>
      </c>
      <c r="JW23" s="25">
        <f>ROUND(IF(EN23="Cống tròn",IF(EN23="Cống tròn",JX23+FF23,0),IF(EN23="Cống hộp",IF(EN23="Cống hộp",JX23+GP23,0),IF(OR(EN23="Rãnh xây",EN23="Rãnh bê tông"),IF(OR(EN23="Rãnh xây",EN23="Rãnh bê tông"),JX23+GP23,0),IF(EN23="ống nhựa",IF(EN23="Ống nhựa",JX23+HT23,0),IF(EN23="Rãnh thang",IF(EN23="Rãnh thang",JS23+#REF!,0),0))))),2)</f>
        <v>24.63</v>
      </c>
      <c r="JX23" s="27">
        <v>24.49</v>
      </c>
      <c r="JY23" s="25">
        <f t="shared" si="56"/>
        <v>24.63</v>
      </c>
      <c r="JZ23" s="25">
        <f t="shared" si="57"/>
        <v>0</v>
      </c>
      <c r="KA23" s="25">
        <f t="shared" si="58"/>
        <v>0</v>
      </c>
      <c r="KB23" s="25">
        <f t="shared" si="59"/>
        <v>0</v>
      </c>
      <c r="KC23" s="25">
        <f t="shared" si="60"/>
        <v>0</v>
      </c>
      <c r="KD23" s="28" t="s">
        <v>98</v>
      </c>
      <c r="KE23" s="27">
        <v>0</v>
      </c>
      <c r="KF23" s="25">
        <f t="shared" si="61"/>
        <v>2.9800000000000004</v>
      </c>
      <c r="KG23" s="25">
        <f t="shared" si="183"/>
        <v>2.9800000000000004</v>
      </c>
      <c r="KH23" s="27">
        <v>0</v>
      </c>
      <c r="KI23" s="25">
        <f t="shared" si="62"/>
        <v>3</v>
      </c>
      <c r="KJ23" s="25">
        <f t="shared" si="184"/>
        <v>3</v>
      </c>
      <c r="KK23" s="25">
        <f t="shared" si="63"/>
        <v>0</v>
      </c>
      <c r="KL23" s="25">
        <f t="shared" si="64"/>
        <v>0</v>
      </c>
      <c r="KM23" s="25">
        <f t="shared" si="185"/>
        <v>0</v>
      </c>
      <c r="KN23" s="25">
        <f t="shared" si="65"/>
        <v>0</v>
      </c>
      <c r="KO23" s="25">
        <f t="shared" si="66"/>
        <v>0</v>
      </c>
      <c r="KP23" s="25">
        <f t="shared" si="186"/>
        <v>0</v>
      </c>
      <c r="KQ23" s="25">
        <f t="shared" si="67"/>
        <v>0.2</v>
      </c>
      <c r="KR23" s="25">
        <f t="shared" si="68"/>
        <v>0.2</v>
      </c>
      <c r="KS23" s="25">
        <f t="shared" si="187"/>
        <v>0.2</v>
      </c>
      <c r="KT23" s="25">
        <f t="shared" si="69"/>
        <v>0</v>
      </c>
      <c r="KU23" s="25">
        <f t="shared" si="70"/>
        <v>0</v>
      </c>
      <c r="KV23" s="25">
        <f t="shared" si="188"/>
        <v>0</v>
      </c>
      <c r="KW23" s="25">
        <f t="shared" si="71"/>
        <v>0</v>
      </c>
      <c r="KX23" s="25">
        <f t="shared" si="72"/>
        <v>0</v>
      </c>
      <c r="KY23" s="25">
        <f t="shared" si="189"/>
        <v>0</v>
      </c>
      <c r="KZ23" s="25">
        <f t="shared" si="73"/>
        <v>0</v>
      </c>
      <c r="LA23" s="25">
        <f t="shared" si="74"/>
        <v>0</v>
      </c>
      <c r="LB23" s="25">
        <f t="shared" si="190"/>
        <v>0</v>
      </c>
      <c r="LC23" s="25">
        <f t="shared" si="75"/>
        <v>1.98</v>
      </c>
      <c r="LD23" s="25">
        <f t="shared" si="76"/>
        <v>1.98</v>
      </c>
      <c r="LE23" s="25">
        <f t="shared" si="191"/>
        <v>1.98</v>
      </c>
      <c r="LF23" s="25">
        <f t="shared" si="77"/>
        <v>0</v>
      </c>
      <c r="LG23" s="25">
        <f t="shared" si="78"/>
        <v>0</v>
      </c>
      <c r="LH23" s="25">
        <f t="shared" si="192"/>
        <v>0</v>
      </c>
      <c r="LI23" s="25">
        <f t="shared" si="79"/>
        <v>0</v>
      </c>
      <c r="LJ23" s="25">
        <f t="shared" si="80"/>
        <v>0</v>
      </c>
      <c r="LK23" s="25">
        <f t="shared" si="193"/>
        <v>0</v>
      </c>
      <c r="LL23" s="25">
        <f t="shared" si="81"/>
        <v>0</v>
      </c>
      <c r="LM23" s="25">
        <f t="shared" si="82"/>
        <v>0</v>
      </c>
      <c r="LN23" s="25">
        <f t="shared" si="194"/>
        <v>0</v>
      </c>
      <c r="LO23" s="25">
        <f t="shared" si="83"/>
        <v>0</v>
      </c>
      <c r="LP23" s="25">
        <f t="shared" si="84"/>
        <v>0</v>
      </c>
      <c r="LQ23" s="25">
        <f t="shared" si="195"/>
        <v>0</v>
      </c>
      <c r="LR23" s="25">
        <f t="shared" si="85"/>
        <v>0</v>
      </c>
      <c r="LS23" s="25">
        <f t="shared" si="86"/>
        <v>0</v>
      </c>
      <c r="LT23" s="25">
        <f t="shared" si="196"/>
        <v>0</v>
      </c>
      <c r="LU23" s="25">
        <f t="shared" si="87"/>
        <v>0</v>
      </c>
      <c r="LV23" s="25">
        <f t="shared" si="88"/>
        <v>0</v>
      </c>
      <c r="LW23" s="25">
        <f t="shared" si="197"/>
        <v>0</v>
      </c>
      <c r="LX23" s="25">
        <f t="shared" si="89"/>
        <v>0</v>
      </c>
      <c r="LY23" s="25">
        <f t="shared" si="90"/>
        <v>0</v>
      </c>
      <c r="LZ23" s="25">
        <f t="shared" si="198"/>
        <v>0</v>
      </c>
      <c r="MA23" s="25">
        <f t="shared" si="91"/>
        <v>0</v>
      </c>
      <c r="MB23" s="25">
        <f t="shared" si="92"/>
        <v>0</v>
      </c>
      <c r="MC23" s="25">
        <f t="shared" si="199"/>
        <v>0</v>
      </c>
      <c r="MD23" s="25">
        <f t="shared" si="93"/>
        <v>0</v>
      </c>
      <c r="ME23" s="25">
        <f t="shared" si="94"/>
        <v>0</v>
      </c>
      <c r="MF23" s="25">
        <f t="shared" si="200"/>
        <v>0</v>
      </c>
      <c r="MG23" s="25">
        <f t="shared" si="95"/>
        <v>0</v>
      </c>
      <c r="MH23" s="25">
        <f t="shared" si="96"/>
        <v>0</v>
      </c>
      <c r="MI23" s="25">
        <f t="shared" si="201"/>
        <v>0</v>
      </c>
      <c r="MJ23" s="25">
        <f t="shared" si="97"/>
        <v>0</v>
      </c>
      <c r="MK23" s="25">
        <f t="shared" si="98"/>
        <v>0</v>
      </c>
      <c r="ML23" s="25">
        <f t="shared" si="202"/>
        <v>0</v>
      </c>
      <c r="MM23" s="25">
        <f t="shared" si="99"/>
        <v>0</v>
      </c>
      <c r="MN23" s="25">
        <f t="shared" si="100"/>
        <v>0</v>
      </c>
      <c r="MO23" s="25">
        <f t="shared" si="203"/>
        <v>0</v>
      </c>
      <c r="MP23" s="25">
        <f t="shared" si="101"/>
        <v>0</v>
      </c>
      <c r="MQ23" s="25">
        <f t="shared" si="102"/>
        <v>0</v>
      </c>
      <c r="MR23" s="25">
        <f t="shared" si="204"/>
        <v>0</v>
      </c>
      <c r="MS23" s="29">
        <v>1.98</v>
      </c>
      <c r="MT23" s="29">
        <v>0</v>
      </c>
      <c r="MU23" s="29">
        <v>1</v>
      </c>
      <c r="MV23" s="29">
        <v>1</v>
      </c>
      <c r="MW23" s="25">
        <f t="shared" si="103"/>
        <v>1.98</v>
      </c>
      <c r="MX23" s="25">
        <f t="shared" si="104"/>
        <v>5.9</v>
      </c>
      <c r="MY23" s="25">
        <f t="shared" si="105"/>
        <v>0</v>
      </c>
      <c r="MZ23" s="25">
        <f t="shared" si="106"/>
        <v>0</v>
      </c>
      <c r="NA23" s="25">
        <f t="shared" si="107"/>
        <v>1.98</v>
      </c>
      <c r="NB23" s="25">
        <f t="shared" si="108"/>
        <v>5.94</v>
      </c>
      <c r="NC23" s="25">
        <f t="shared" si="109"/>
        <v>0</v>
      </c>
      <c r="ND23" s="25">
        <f t="shared" si="110"/>
        <v>0</v>
      </c>
      <c r="NE23" s="25">
        <f t="shared" si="205"/>
        <v>1.98</v>
      </c>
      <c r="NF23" s="25">
        <f t="shared" si="205"/>
        <v>5.92</v>
      </c>
      <c r="NG23" s="25">
        <f t="shared" si="205"/>
        <v>0</v>
      </c>
      <c r="NH23" s="25">
        <f t="shared" si="205"/>
        <v>0</v>
      </c>
      <c r="NI23" s="25">
        <f t="shared" si="112"/>
        <v>108.04</v>
      </c>
      <c r="NJ23" s="25">
        <f t="shared" si="113"/>
        <v>0</v>
      </c>
      <c r="NK23" s="25">
        <f t="shared" si="114"/>
        <v>108.04</v>
      </c>
      <c r="NL23" s="25">
        <f t="shared" si="115"/>
        <v>62</v>
      </c>
      <c r="NM23" s="25">
        <f t="shared" si="116"/>
        <v>0</v>
      </c>
      <c r="NN23" s="25">
        <f t="shared" si="206"/>
        <v>62</v>
      </c>
      <c r="NO23" s="25">
        <f t="shared" si="117"/>
        <v>0</v>
      </c>
      <c r="NP23" s="25">
        <f t="shared" si="118"/>
        <v>0</v>
      </c>
      <c r="NQ23" s="25">
        <f t="shared" si="207"/>
        <v>0</v>
      </c>
      <c r="NR23" s="25">
        <f t="shared" si="119"/>
        <v>0</v>
      </c>
      <c r="NS23" s="25">
        <f t="shared" si="120"/>
        <v>0</v>
      </c>
      <c r="NT23" s="25">
        <f t="shared" si="208"/>
        <v>0</v>
      </c>
      <c r="NU23" s="25">
        <f t="shared" si="121"/>
        <v>0</v>
      </c>
      <c r="NV23" s="25">
        <f t="shared" si="122"/>
        <v>0</v>
      </c>
      <c r="NW23" s="25">
        <f t="shared" si="209"/>
        <v>0</v>
      </c>
      <c r="NX23" s="25">
        <f t="shared" si="210"/>
        <v>62</v>
      </c>
      <c r="NY23" s="25">
        <f t="shared" si="210"/>
        <v>0</v>
      </c>
      <c r="NZ23" s="25">
        <f t="shared" si="211"/>
        <v>62</v>
      </c>
      <c r="OA23" s="25">
        <f t="shared" si="212"/>
        <v>46.04</v>
      </c>
      <c r="OB23" s="25">
        <f t="shared" si="212"/>
        <v>0</v>
      </c>
      <c r="OC23" s="25">
        <f t="shared" si="213"/>
        <v>46.04</v>
      </c>
      <c r="OD23" s="25">
        <f t="shared" si="214"/>
        <v>62</v>
      </c>
      <c r="OE23" s="25">
        <f t="shared" si="214"/>
        <v>0</v>
      </c>
      <c r="OF23" s="25">
        <f t="shared" si="214"/>
        <v>62</v>
      </c>
      <c r="OG23" s="25">
        <f t="shared" si="124"/>
        <v>0</v>
      </c>
      <c r="OH23" s="25">
        <f t="shared" si="125"/>
        <v>0</v>
      </c>
      <c r="OI23" s="25">
        <f t="shared" si="126"/>
        <v>0</v>
      </c>
      <c r="OJ23" s="25">
        <f t="shared" si="127"/>
        <v>0</v>
      </c>
      <c r="OK23" s="25">
        <f t="shared" si="128"/>
        <v>0</v>
      </c>
      <c r="OL23" s="25">
        <f t="shared" si="129"/>
        <v>0</v>
      </c>
      <c r="OM23" s="25">
        <f t="shared" si="215"/>
        <v>0</v>
      </c>
      <c r="ON23" s="25">
        <f t="shared" si="215"/>
        <v>0</v>
      </c>
      <c r="OO23" s="25">
        <f t="shared" si="215"/>
        <v>0</v>
      </c>
      <c r="OP23" s="25">
        <f t="shared" si="130"/>
        <v>0</v>
      </c>
      <c r="OQ23" s="25">
        <f t="shared" si="131"/>
        <v>0</v>
      </c>
      <c r="OR23" s="25">
        <f t="shared" si="216"/>
        <v>0</v>
      </c>
      <c r="OS23" s="19">
        <v>536994.53</v>
      </c>
      <c r="OT23" s="19">
        <v>2371324.83</v>
      </c>
    </row>
    <row r="24" spans="1:410" ht="33" customHeight="1" x14ac:dyDescent="0.25">
      <c r="A24" s="18">
        <v>21</v>
      </c>
      <c r="B24" s="18" t="s">
        <v>763</v>
      </c>
      <c r="C24" s="18">
        <v>1581.33</v>
      </c>
      <c r="D24" s="16" t="e">
        <f>_xlfn.IFNA(INDEX(#REF!,MATCH(E24,#REF!,0)),0)</f>
        <v>#REF!</v>
      </c>
      <c r="E24" s="18" t="s">
        <v>796</v>
      </c>
      <c r="F24" s="16" t="s">
        <v>765</v>
      </c>
      <c r="G24" s="16" t="s">
        <v>766</v>
      </c>
      <c r="H24" s="16" t="s">
        <v>767</v>
      </c>
      <c r="I24" s="16" t="s">
        <v>768</v>
      </c>
      <c r="J24" s="16" t="s">
        <v>769</v>
      </c>
      <c r="K24" s="16" t="s">
        <v>770</v>
      </c>
      <c r="L24" s="16" t="s">
        <v>771</v>
      </c>
      <c r="M24" s="18">
        <v>1.64</v>
      </c>
      <c r="N24" s="18">
        <v>2.44</v>
      </c>
      <c r="O24" s="19">
        <v>2.04</v>
      </c>
      <c r="P24" s="19">
        <v>2.84</v>
      </c>
      <c r="Q24" s="19">
        <v>0.1</v>
      </c>
      <c r="R24" s="19">
        <v>1.8399999999999999</v>
      </c>
      <c r="S24" s="19">
        <v>2.64</v>
      </c>
      <c r="T24" s="18">
        <v>0.2</v>
      </c>
      <c r="U24" s="18">
        <v>0</v>
      </c>
      <c r="V24" s="18">
        <v>0</v>
      </c>
      <c r="W24" s="18">
        <v>0</v>
      </c>
      <c r="X24" s="18">
        <v>1.64</v>
      </c>
      <c r="Y24" s="18">
        <v>2.4</v>
      </c>
      <c r="Z24" s="20">
        <f t="shared" si="132"/>
        <v>2.7</v>
      </c>
      <c r="AA24" s="18">
        <v>0.22</v>
      </c>
      <c r="AB24" s="18">
        <v>0</v>
      </c>
      <c r="AC24" s="18">
        <v>0</v>
      </c>
      <c r="AD24" s="18">
        <v>0</v>
      </c>
      <c r="AE24" s="18">
        <v>0</v>
      </c>
      <c r="AF24" s="18">
        <v>0</v>
      </c>
      <c r="AG24" s="19">
        <v>1.2</v>
      </c>
      <c r="AH24" s="19">
        <v>2</v>
      </c>
      <c r="AI24" s="20">
        <f t="shared" si="133"/>
        <v>2.85</v>
      </c>
      <c r="AJ24" s="19">
        <v>0</v>
      </c>
      <c r="AK24" s="19">
        <v>0</v>
      </c>
      <c r="AL24" s="20">
        <f t="shared" si="134"/>
        <v>0</v>
      </c>
      <c r="AM24" s="18">
        <v>1.64</v>
      </c>
      <c r="AN24" s="18">
        <v>2</v>
      </c>
      <c r="AO24" s="18">
        <v>0.15</v>
      </c>
      <c r="AP24" s="18">
        <v>0.22</v>
      </c>
      <c r="AQ24" s="18">
        <v>1.64</v>
      </c>
      <c r="AR24" s="18">
        <v>2.2200000000000002</v>
      </c>
      <c r="AS24" s="18">
        <v>0.12</v>
      </c>
      <c r="AT24" s="18">
        <v>0.11</v>
      </c>
      <c r="AU24" s="18">
        <v>0</v>
      </c>
      <c r="AV24" s="18">
        <v>1</v>
      </c>
      <c r="AW24" s="18">
        <v>0</v>
      </c>
      <c r="AX24" s="18">
        <v>0</v>
      </c>
      <c r="AY24" s="18">
        <v>0</v>
      </c>
      <c r="AZ24" s="18">
        <v>0</v>
      </c>
      <c r="BA24" s="18">
        <v>2</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18">
        <v>0</v>
      </c>
      <c r="BU24" s="18">
        <v>0</v>
      </c>
      <c r="BV24" s="18">
        <v>0</v>
      </c>
      <c r="BW24" s="18">
        <v>0</v>
      </c>
      <c r="BX24" s="18">
        <v>0</v>
      </c>
      <c r="BY24" s="18">
        <v>0</v>
      </c>
      <c r="BZ24" s="18">
        <v>0</v>
      </c>
      <c r="CA24" s="16" t="e">
        <f>_xlfn.IFNA(IF(RIGHT(D24,2)="=G",0,INDEX(#REF!,MATCH(E24,#REF!,0))),0)</f>
        <v>#REF!</v>
      </c>
      <c r="CB24" s="16" t="s">
        <v>776</v>
      </c>
      <c r="CC24" s="18">
        <v>0</v>
      </c>
      <c r="CD24" s="18">
        <v>0</v>
      </c>
      <c r="CE24" s="18">
        <v>1.4</v>
      </c>
      <c r="CF24" s="18">
        <v>0.73</v>
      </c>
      <c r="CG24" s="18">
        <v>0.12</v>
      </c>
      <c r="CH24" s="18">
        <v>3</v>
      </c>
      <c r="CI24" s="16" t="s">
        <v>98</v>
      </c>
      <c r="CJ24" s="18">
        <v>0</v>
      </c>
      <c r="CK24" s="20">
        <f t="shared" si="135"/>
        <v>3.26</v>
      </c>
      <c r="CL24" s="20">
        <f t="shared" si="136"/>
        <v>3.26</v>
      </c>
      <c r="CM24" s="18">
        <v>36.159999999999997</v>
      </c>
      <c r="CN24" s="21">
        <v>25.65</v>
      </c>
      <c r="CO24" s="18">
        <v>24.811</v>
      </c>
      <c r="CP24" s="22">
        <f t="shared" si="0"/>
        <v>25.65</v>
      </c>
      <c r="CQ24" s="22">
        <f t="shared" si="1"/>
        <v>22.39</v>
      </c>
      <c r="CR24" s="22">
        <f t="shared" si="137"/>
        <v>3.26</v>
      </c>
      <c r="CS24" s="22">
        <f t="shared" si="138"/>
        <v>22.490000000000002</v>
      </c>
      <c r="CT24" s="22">
        <f t="shared" si="2"/>
        <v>22.69</v>
      </c>
      <c r="CU24" s="23">
        <v>22.69</v>
      </c>
      <c r="CV24" s="22">
        <f t="shared" si="139"/>
        <v>2.7</v>
      </c>
      <c r="CW24" s="22">
        <f t="shared" si="3"/>
        <v>0</v>
      </c>
      <c r="CX24" s="22">
        <f t="shared" si="4"/>
        <v>0</v>
      </c>
      <c r="CY24" s="22">
        <f t="shared" si="5"/>
        <v>25.38</v>
      </c>
      <c r="CZ24" s="22">
        <f t="shared" si="6"/>
        <v>25.53</v>
      </c>
      <c r="DA24" s="24">
        <v>25.65</v>
      </c>
      <c r="DB24" s="20">
        <f t="shared" si="140"/>
        <v>3.26</v>
      </c>
      <c r="DC24" s="20">
        <f t="shared" si="141"/>
        <v>0</v>
      </c>
      <c r="DD24" s="20">
        <f t="shared" si="142"/>
        <v>3.26</v>
      </c>
      <c r="DE24" s="20">
        <f t="shared" si="7"/>
        <v>0.1</v>
      </c>
      <c r="DF24" s="20">
        <f t="shared" si="8"/>
        <v>0.2</v>
      </c>
      <c r="DG24" s="20">
        <f t="shared" si="9"/>
        <v>2.96</v>
      </c>
      <c r="DH24" s="20">
        <f t="shared" si="10"/>
        <v>0</v>
      </c>
      <c r="DI24" s="20">
        <f t="shared" si="11"/>
        <v>0</v>
      </c>
      <c r="DJ24" s="20">
        <f t="shared" si="12"/>
        <v>0</v>
      </c>
      <c r="DK24" s="20">
        <f t="shared" si="143"/>
        <v>3.26</v>
      </c>
      <c r="DL24" s="20">
        <f t="shared" si="144"/>
        <v>0</v>
      </c>
      <c r="DM24" s="20">
        <f t="shared" si="145"/>
        <v>0</v>
      </c>
      <c r="DN24" s="20">
        <f t="shared" si="146"/>
        <v>0</v>
      </c>
      <c r="DO24" s="18">
        <v>3.04</v>
      </c>
      <c r="DP24" s="18">
        <v>0</v>
      </c>
      <c r="DQ24" s="18">
        <v>1</v>
      </c>
      <c r="DR24" s="18">
        <v>1</v>
      </c>
      <c r="DS24" s="25">
        <f t="shared" si="147"/>
        <v>3.04</v>
      </c>
      <c r="DT24" s="25">
        <f t="shared" si="148"/>
        <v>0</v>
      </c>
      <c r="DU24" s="25">
        <f t="shared" si="149"/>
        <v>9.91</v>
      </c>
      <c r="DV24" s="25">
        <f t="shared" si="150"/>
        <v>0</v>
      </c>
      <c r="DW24" s="25">
        <f t="shared" si="151"/>
        <v>9.91</v>
      </c>
      <c r="DX24" s="25">
        <f t="shared" si="152"/>
        <v>20.22</v>
      </c>
      <c r="DY24" s="25">
        <f t="shared" si="153"/>
        <v>0</v>
      </c>
      <c r="DZ24" s="25">
        <f t="shared" si="154"/>
        <v>20.22</v>
      </c>
      <c r="EA24" s="25">
        <f t="shared" si="155"/>
        <v>13.4</v>
      </c>
      <c r="EB24" s="25">
        <f t="shared" si="156"/>
        <v>0</v>
      </c>
      <c r="EC24" s="25">
        <f t="shared" si="157"/>
        <v>13.4</v>
      </c>
      <c r="ED24" s="25">
        <f t="shared" si="158"/>
        <v>6.82</v>
      </c>
      <c r="EE24" s="25">
        <f t="shared" si="158"/>
        <v>0</v>
      </c>
      <c r="EF24" s="25">
        <f t="shared" si="159"/>
        <v>6.82</v>
      </c>
      <c r="EG24" s="25">
        <f t="shared" si="160"/>
        <v>13.4</v>
      </c>
      <c r="EH24" s="25">
        <f t="shared" si="160"/>
        <v>0</v>
      </c>
      <c r="EI24" s="25">
        <f t="shared" si="161"/>
        <v>13.4</v>
      </c>
      <c r="EJ24" s="18">
        <v>1581.33</v>
      </c>
      <c r="EK24" s="18">
        <v>1542.63</v>
      </c>
      <c r="EL24" s="18" t="s">
        <v>796</v>
      </c>
      <c r="EM24" s="18" t="s">
        <v>797</v>
      </c>
      <c r="EN24" s="16" t="s">
        <v>774</v>
      </c>
      <c r="EO24" s="16" t="s">
        <v>131</v>
      </c>
      <c r="EP24" s="16" t="e">
        <f>IF(OR(EN24="Cống tròn",EN24="Cống hộp",EN24="Ống nhựa"),INDEX(#REF!,MATCH(E24,#REF!,0)),IF(OR(EN24="Rãnh xây",EN24="Rãnh bê tông"),INDEX(#REF!,MATCH(E24,#REF!,0)),0))</f>
        <v>#REF!</v>
      </c>
      <c r="EQ24" s="18">
        <v>37.499999999999815</v>
      </c>
      <c r="ER24" s="19">
        <v>1</v>
      </c>
      <c r="ES24" s="25">
        <f t="shared" si="162"/>
        <v>37</v>
      </c>
      <c r="ET24" s="1" t="e">
        <f>_xlfn.IFNA(IF(EN24="Cống tròn",INDEX(#REF!,MATCH(E24,#REF!,0)),IF(EN24="Cống hộp",INDEX(#REF!,MATCH(E24,#REF!,0)),EU24&amp;" ,"&amp;EV24)),0)</f>
        <v>#REF!</v>
      </c>
      <c r="EU24" s="16" t="s">
        <v>769</v>
      </c>
      <c r="EV24" s="16" t="s">
        <v>775</v>
      </c>
      <c r="EW24" s="16" t="e">
        <f>_xlfn.IFNA(INDEX(#REF!,MATCH(E24,#REF!,0)),0)</f>
        <v>#REF!</v>
      </c>
      <c r="EX24" s="16"/>
      <c r="EY24" s="18">
        <v>0</v>
      </c>
      <c r="EZ24" s="18">
        <v>0</v>
      </c>
      <c r="FA24" s="18">
        <v>0</v>
      </c>
      <c r="FB24" s="19">
        <v>0</v>
      </c>
      <c r="FC24" s="19">
        <v>0</v>
      </c>
      <c r="FD24" s="25">
        <f t="shared" si="13"/>
        <v>0</v>
      </c>
      <c r="FE24" s="25">
        <f t="shared" si="163"/>
        <v>0</v>
      </c>
      <c r="FF24" s="19">
        <v>0.14000000000000001</v>
      </c>
      <c r="FG24" s="19">
        <v>2</v>
      </c>
      <c r="FH24" s="19">
        <v>1.5</v>
      </c>
      <c r="FI24" s="25">
        <f t="shared" si="164"/>
        <v>1.78</v>
      </c>
      <c r="FJ24" s="19">
        <v>0</v>
      </c>
      <c r="FK24" s="19">
        <v>0</v>
      </c>
      <c r="FL24" s="19">
        <v>0.2</v>
      </c>
      <c r="FM24" s="19">
        <v>1.6</v>
      </c>
      <c r="FN24" s="19">
        <v>0</v>
      </c>
      <c r="FO24" s="25">
        <f t="shared" si="165"/>
        <v>1.98</v>
      </c>
      <c r="FP24" s="19">
        <v>1.4999999999999999E-2</v>
      </c>
      <c r="FQ24" s="19">
        <v>1</v>
      </c>
      <c r="FR24" s="25">
        <f t="shared" si="14"/>
        <v>36</v>
      </c>
      <c r="FS24" s="25">
        <f t="shared" si="15"/>
        <v>0.52500000000000002</v>
      </c>
      <c r="FT24" s="25">
        <f t="shared" si="16"/>
        <v>36.524999999999999</v>
      </c>
      <c r="FU24" s="25">
        <f t="shared" si="17"/>
        <v>-0.97499999999981668</v>
      </c>
      <c r="FV24" s="25" t="str">
        <f t="shared" si="166"/>
        <v>Thêm 01</v>
      </c>
      <c r="FW24" s="25">
        <f t="shared" si="167"/>
        <v>0.04</v>
      </c>
      <c r="FX24" s="1"/>
      <c r="FY24" s="1"/>
      <c r="FZ24" s="1"/>
      <c r="GA24" s="1"/>
      <c r="GB24" s="19">
        <v>0</v>
      </c>
      <c r="GC24" s="19">
        <v>0</v>
      </c>
      <c r="GD24" s="19">
        <v>0</v>
      </c>
      <c r="GE24" s="19">
        <v>0</v>
      </c>
      <c r="GF24" s="19">
        <v>0</v>
      </c>
      <c r="GG24" s="19">
        <v>0</v>
      </c>
      <c r="GH24" s="19">
        <v>0</v>
      </c>
      <c r="GI24" s="19">
        <v>0</v>
      </c>
      <c r="GJ24" s="19">
        <v>0</v>
      </c>
      <c r="GK24" s="19">
        <v>0</v>
      </c>
      <c r="GL24" s="25">
        <f t="shared" si="18"/>
        <v>0</v>
      </c>
      <c r="GM24" s="25">
        <f t="shared" si="168"/>
        <v>0</v>
      </c>
      <c r="GN24" s="19">
        <v>0</v>
      </c>
      <c r="GO24" s="19">
        <v>0</v>
      </c>
      <c r="GP24" s="19">
        <v>0</v>
      </c>
      <c r="GQ24" s="19">
        <v>0</v>
      </c>
      <c r="GR24" s="1" t="e">
        <f>_xlfn.IFNA(INDEX(#REF!,MATCH(E24,#REF!,0)),0)</f>
        <v>#REF!</v>
      </c>
      <c r="GS24" s="1"/>
      <c r="GT24" s="19">
        <v>0</v>
      </c>
      <c r="GU24" s="19">
        <v>0</v>
      </c>
      <c r="GV24" s="19">
        <v>0</v>
      </c>
      <c r="GW24" s="19">
        <v>0</v>
      </c>
      <c r="GX24" s="25">
        <f t="shared" si="19"/>
        <v>0</v>
      </c>
      <c r="GY24" s="25">
        <f t="shared" si="20"/>
        <v>0</v>
      </c>
      <c r="GZ24" s="25">
        <f t="shared" si="169"/>
        <v>0</v>
      </c>
      <c r="HA24" s="1" t="e" cm="1">
        <f t="array" ref="HA24">INDEX(#REF!,MATCH(EJ24&amp;EK24&amp;HD24&amp;HE24&amp;HF24,#REF!&amp;#REF!&amp;#REF!&amp;#REF!&amp;#REF!,0))</f>
        <v>#REF!</v>
      </c>
      <c r="HB24" s="1"/>
      <c r="HC24" s="25">
        <f t="shared" si="170"/>
        <v>0</v>
      </c>
      <c r="HD24" s="19">
        <v>0</v>
      </c>
      <c r="HE24" s="19">
        <v>0</v>
      </c>
      <c r="HF24" s="19">
        <v>0</v>
      </c>
      <c r="HG24" s="1" t="e" cm="1">
        <f t="array" ref="HG24">INDEX(#REF!,MATCH(EJ24&amp;EK24&amp;HJ24&amp;HK24&amp;HL24,#REF!&amp;#REF!&amp;#REF!&amp;#REF!&amp;#REF!,0))</f>
        <v>#REF!</v>
      </c>
      <c r="HH24" s="1"/>
      <c r="HI24" s="25">
        <f t="shared" si="171"/>
        <v>0</v>
      </c>
      <c r="HJ24" s="25">
        <f t="shared" si="172"/>
        <v>0</v>
      </c>
      <c r="HK24" s="19">
        <v>0</v>
      </c>
      <c r="HL24" s="19">
        <v>0</v>
      </c>
      <c r="HM24" s="19">
        <v>0.01</v>
      </c>
      <c r="HN24" s="19">
        <v>1</v>
      </c>
      <c r="HO24" s="25">
        <f t="shared" si="173"/>
        <v>0</v>
      </c>
      <c r="HP24" s="25">
        <f t="shared" si="174"/>
        <v>0</v>
      </c>
      <c r="HQ24" s="25">
        <f t="shared" si="175"/>
        <v>0</v>
      </c>
      <c r="HR24" s="25">
        <f t="shared" si="176"/>
        <v>0</v>
      </c>
      <c r="HS24" s="25">
        <f t="shared" si="177"/>
        <v>0</v>
      </c>
      <c r="HT24" s="19">
        <v>0</v>
      </c>
      <c r="HU24" s="19">
        <v>0</v>
      </c>
      <c r="HV24" s="19">
        <v>0</v>
      </c>
      <c r="HW24" s="25">
        <f t="shared" si="178"/>
        <v>0</v>
      </c>
      <c r="HX24" s="19">
        <v>0</v>
      </c>
      <c r="HY24" s="19">
        <v>0</v>
      </c>
      <c r="HZ24" s="21">
        <v>25.65</v>
      </c>
      <c r="IA24" s="20">
        <f>ROUND(IF(EN24="Cống tròn",IF(EN24="Cống tròn",IF(EU24="Không có móng",IQ24-FF24,IF(EU24="Đế",IP24-FN24,IF(OR(EU24="Móng bê tông",EU24="Móng bê tông kết hợp đế"),II24-FJ24,0))),0),IF(EN24="Cống hộp",IF(AND(EN24="Cống hộp",EU24="Không có móng"),IQ24-GF24,IF(AND(EN24="Cống hộp",EU24="Móng bê tông"),IJ24-GB24,0)),IF(OR(EN24="Rãnh xây",EN24="Rãnh bê tông"),IF(OR(EN24="Rãnh xây",EN24="Rãnh bê tông"),IK24-GB24,0),IF(EN24="Ống nhựa",IF(AND(EN24="Ống nhựa",EU24="Không đắp cát"),IQ24-HT24,IF(AND(EN24="Ống nhựa",EU24="Đắp cát"),IH24-HX24,0)),IF(EN24="Rãnh thang",IF(EN24="Rãnh thang",IF(EU24="Móng bê tông",#REF!-#REF!,IQ24),0),0))))),2)</f>
        <v>22.65</v>
      </c>
      <c r="IB24" s="20">
        <f t="shared" si="179"/>
        <v>3</v>
      </c>
      <c r="IC24" s="20">
        <f t="shared" si="21"/>
        <v>22.65</v>
      </c>
      <c r="ID24" s="20">
        <f t="shared" si="22"/>
        <v>0</v>
      </c>
      <c r="IE24" s="20">
        <f t="shared" si="23"/>
        <v>0</v>
      </c>
      <c r="IF24" s="20">
        <f t="shared" si="24"/>
        <v>0</v>
      </c>
      <c r="IG24" s="20">
        <f>IF(EN24="Rãnh thang",IF(AND(EN24="Rãnh thang",EU24="Móng bê tông"),IQ24-#REF!,0),IF(EN24="Ống nhựa",IF(AND(EN24="Ống nhựa",EU24="Đắp cát"),IQ24-HT24,0),IF(EN24="Cống tròn",IF(EN24="Cống tròn",IF(OR(EU24="Móng bê tông",EU24="Móng bê tông kết hợp đế"),IM24-FL24,0),0),IF(EN24="Cống hộp",IF(AND(EN24="Cống hộp",EU24="Móng bê tông"),IN24-GD24,0),IF(OR(EN24="Rãnh xây",EN24="Rãnh bê tông"),IF(AND(EN24="Rãnh xây",EU24="Móng bê tông"),IO24-GD24,IF(AND(EN24="Rãnh bê tông",EU24="Móng bê tông"),IO24-GD24,0)),0)))))</f>
        <v>22.65</v>
      </c>
      <c r="IH24" s="20">
        <f t="shared" si="25"/>
        <v>0</v>
      </c>
      <c r="II24" s="20">
        <f t="shared" si="26"/>
        <v>22.65</v>
      </c>
      <c r="IJ24" s="20">
        <f t="shared" si="27"/>
        <v>0</v>
      </c>
      <c r="IK24" s="20">
        <f t="shared" si="28"/>
        <v>0</v>
      </c>
      <c r="IL24" s="20">
        <f t="shared" si="29"/>
        <v>22.849999999999998</v>
      </c>
      <c r="IM24" s="20">
        <f t="shared" si="30"/>
        <v>22.849999999999998</v>
      </c>
      <c r="IN24" s="20">
        <f t="shared" si="31"/>
        <v>0</v>
      </c>
      <c r="IO24" s="20">
        <f t="shared" si="32"/>
        <v>0</v>
      </c>
      <c r="IP24" s="20">
        <f t="shared" si="33"/>
        <v>0</v>
      </c>
      <c r="IQ24" s="18">
        <v>22.99</v>
      </c>
      <c r="IR24" s="25">
        <f t="shared" si="180"/>
        <v>0</v>
      </c>
      <c r="IS24" s="25">
        <f t="shared" si="34"/>
        <v>0</v>
      </c>
      <c r="IT24" s="25">
        <f t="shared" si="35"/>
        <v>0</v>
      </c>
      <c r="IU24" s="25">
        <f>ROUND(IF(EN24="Cống tròn",IF(EN24="Cống tròn",IV24+FF24,0),IF(EN24="Cống hộp",IF(EN24="Cống hộp",IV24+GP24,0),IF(OR(EN24="Rãnh xây",EN24="Rãnh bê tông"),IF(OR(EN24="Rãnh xây",EN24="Rãnh bê tông"),IV24+GP24,0),IF(EN24="ống nhựa",IF(EN24="Ống nhựa",IV24+HT24,0),IF(EN24="Rãnh thang",IF(EN24="Rãnh thang",IQ24+#REF!,0),0))))),2)</f>
        <v>24.57</v>
      </c>
      <c r="IV24" s="19">
        <v>24.43</v>
      </c>
      <c r="IW24" s="25">
        <f t="shared" si="36"/>
        <v>24.57</v>
      </c>
      <c r="IX24" s="25">
        <f t="shared" si="37"/>
        <v>0</v>
      </c>
      <c r="IY24" s="25">
        <f t="shared" si="38"/>
        <v>0</v>
      </c>
      <c r="IZ24" s="25">
        <f t="shared" si="39"/>
        <v>0</v>
      </c>
      <c r="JA24" s="25">
        <f t="shared" si="40"/>
        <v>0</v>
      </c>
      <c r="JB24" s="21">
        <v>24.73</v>
      </c>
      <c r="JC24" s="20">
        <f>ROUND(IF(EN24="Cống tròn",IF(EN24="Cống tròn",IF(EU24="Không có móng",JS24-FF24,IF(EU24="Đế",JR24-FN24,IF(OR(EU24="Móng bê tông",EU24="Móng bê tông kết hợp đế"),JK24-FJ24,0))),0),IF(EN24="Cống hộp",IF(AND(EN24="Cống hộp",EU24="Không có móng"),JS24-GF24,IF(AND(EN24="Cống hộp",EU24="Móng bê tông"),JL24-GB24,0)),IF(OR(EN24="Rãnh xây",EN24="Rãnh bê tông"),IF(OR(EN24="Rãnh xây",EN24="Rãnh bê tông"),JM24-GB24,0),IF(EN24="Ống nhựa",IF(AND(EN24="Ống nhựa",EU24="Không đắp cát"),JS24-HT24,IF(AND(EN24="Ống nhựa",EU24="Đắp cát"),JJ24-HX24,0)),IF(EN24="Rãnh thang",IF(EN24="Rãnh thang",IF(EU24="Móng bê tông",#REF!-#REF!,JS24),0),0))))),2)</f>
        <v>22.59</v>
      </c>
      <c r="JD24" s="20">
        <f t="shared" si="181"/>
        <v>2.1400000000000006</v>
      </c>
      <c r="JE24" s="20">
        <f t="shared" si="41"/>
        <v>22.59</v>
      </c>
      <c r="JF24" s="20">
        <f t="shared" si="42"/>
        <v>0</v>
      </c>
      <c r="JG24" s="20">
        <f t="shared" si="43"/>
        <v>0</v>
      </c>
      <c r="JH24" s="20">
        <f t="shared" si="44"/>
        <v>0</v>
      </c>
      <c r="JI24" s="20">
        <f>IF(EN24="Rãnh thang",IF(AND(EN24="Rãnh thang",EU24="Móng bê tông"),JS24-#REF!,0),IF(EN24="Ống nhựa",IF(AND(EN24="Ống nhựa",EU24="Đắp cát"),JS24-HT24,0),IF(EN24="Cống tròn",IF(EN24="Cống tròn",IF(OR(EU24="Móng bê tông",EU24="Móng bê tông kết hợp đế"),JO24-FL24,0),0),IF(EN24="Cống hộp",IF(AND(EN24="Cống hộp",EU24="Móng bê tông"),JP24-GD24,0),IF(OR(EN24="Rãnh xây",EN24="Rãnh bê tông"),IF(AND(EN24="Rãnh xây",EU24="Móng bê tông"),JQ24-GD24,IF(AND(EN24="Rãnh bê tông",EU24="Móng bê tông"),JQ24-GD24,0)),0)))))</f>
        <v>22.59</v>
      </c>
      <c r="JJ24" s="20">
        <f t="shared" si="45"/>
        <v>0</v>
      </c>
      <c r="JK24" s="20">
        <f t="shared" si="46"/>
        <v>22.59</v>
      </c>
      <c r="JL24" s="20">
        <f t="shared" si="47"/>
        <v>0</v>
      </c>
      <c r="JM24" s="20">
        <f t="shared" si="48"/>
        <v>0</v>
      </c>
      <c r="JN24" s="20">
        <f t="shared" si="49"/>
        <v>22.79</v>
      </c>
      <c r="JO24" s="20">
        <f t="shared" si="50"/>
        <v>22.79</v>
      </c>
      <c r="JP24" s="20">
        <f t="shared" si="51"/>
        <v>0</v>
      </c>
      <c r="JQ24" s="20">
        <f t="shared" si="52"/>
        <v>0</v>
      </c>
      <c r="JR24" s="20">
        <f t="shared" si="53"/>
        <v>0</v>
      </c>
      <c r="JS24" s="26">
        <v>22.93</v>
      </c>
      <c r="JT24" s="25">
        <f t="shared" si="182"/>
        <v>0</v>
      </c>
      <c r="JU24" s="25">
        <f t="shared" si="54"/>
        <v>0</v>
      </c>
      <c r="JV24" s="25">
        <f t="shared" si="55"/>
        <v>0</v>
      </c>
      <c r="JW24" s="25">
        <f>ROUND(IF(EN24="Cống tròn",IF(EN24="Cống tròn",JX24+FF24,0),IF(EN24="Cống hộp",IF(EN24="Cống hộp",JX24+GP24,0),IF(OR(EN24="Rãnh xây",EN24="Rãnh bê tông"),IF(OR(EN24="Rãnh xây",EN24="Rãnh bê tông"),JX24+GP24,0),IF(EN24="ống nhựa",IF(EN24="Ống nhựa",JX24+HT24,0),IF(EN24="Rãnh thang",IF(EN24="Rãnh thang",JS24+#REF!,0),0))))),2)</f>
        <v>24.57</v>
      </c>
      <c r="JX24" s="27">
        <v>24.43</v>
      </c>
      <c r="JY24" s="25">
        <f t="shared" si="56"/>
        <v>24.57</v>
      </c>
      <c r="JZ24" s="25">
        <f t="shared" si="57"/>
        <v>0</v>
      </c>
      <c r="KA24" s="25">
        <f t="shared" si="58"/>
        <v>0</v>
      </c>
      <c r="KB24" s="25">
        <f t="shared" si="59"/>
        <v>0</v>
      </c>
      <c r="KC24" s="25">
        <f t="shared" si="60"/>
        <v>0</v>
      </c>
      <c r="KD24" s="28" t="s">
        <v>98</v>
      </c>
      <c r="KE24" s="27">
        <v>0</v>
      </c>
      <c r="KF24" s="25">
        <f t="shared" si="61"/>
        <v>3</v>
      </c>
      <c r="KG24" s="25">
        <f t="shared" si="183"/>
        <v>3</v>
      </c>
      <c r="KH24" s="27">
        <v>0</v>
      </c>
      <c r="KI24" s="25">
        <f t="shared" si="62"/>
        <v>2.1400000000000006</v>
      </c>
      <c r="KJ24" s="25">
        <f t="shared" si="184"/>
        <v>2.1400000000000006</v>
      </c>
      <c r="KK24" s="25">
        <f t="shared" si="63"/>
        <v>0</v>
      </c>
      <c r="KL24" s="25">
        <f t="shared" si="64"/>
        <v>0</v>
      </c>
      <c r="KM24" s="25">
        <f t="shared" si="185"/>
        <v>0</v>
      </c>
      <c r="KN24" s="25">
        <f t="shared" si="65"/>
        <v>0</v>
      </c>
      <c r="KO24" s="25">
        <f t="shared" si="66"/>
        <v>0</v>
      </c>
      <c r="KP24" s="25">
        <f t="shared" si="186"/>
        <v>0</v>
      </c>
      <c r="KQ24" s="25">
        <f t="shared" si="67"/>
        <v>0.2</v>
      </c>
      <c r="KR24" s="25">
        <f t="shared" si="68"/>
        <v>0.2</v>
      </c>
      <c r="KS24" s="25">
        <f t="shared" si="187"/>
        <v>0.2</v>
      </c>
      <c r="KT24" s="25">
        <f t="shared" si="69"/>
        <v>0</v>
      </c>
      <c r="KU24" s="25">
        <f t="shared" si="70"/>
        <v>0</v>
      </c>
      <c r="KV24" s="25">
        <f t="shared" si="188"/>
        <v>0</v>
      </c>
      <c r="KW24" s="25">
        <f t="shared" si="71"/>
        <v>0</v>
      </c>
      <c r="KX24" s="25">
        <f t="shared" si="72"/>
        <v>0</v>
      </c>
      <c r="KY24" s="25">
        <f t="shared" si="189"/>
        <v>0</v>
      </c>
      <c r="KZ24" s="25">
        <f t="shared" si="73"/>
        <v>0</v>
      </c>
      <c r="LA24" s="25">
        <f t="shared" si="74"/>
        <v>0</v>
      </c>
      <c r="LB24" s="25">
        <f t="shared" si="190"/>
        <v>0</v>
      </c>
      <c r="LC24" s="25">
        <f t="shared" si="75"/>
        <v>1.98</v>
      </c>
      <c r="LD24" s="25">
        <f t="shared" si="76"/>
        <v>1.98</v>
      </c>
      <c r="LE24" s="25">
        <f t="shared" si="191"/>
        <v>1.98</v>
      </c>
      <c r="LF24" s="25">
        <f t="shared" si="77"/>
        <v>0</v>
      </c>
      <c r="LG24" s="25">
        <f t="shared" si="78"/>
        <v>0</v>
      </c>
      <c r="LH24" s="25">
        <f t="shared" si="192"/>
        <v>0</v>
      </c>
      <c r="LI24" s="25">
        <f t="shared" si="79"/>
        <v>0</v>
      </c>
      <c r="LJ24" s="25">
        <f t="shared" si="80"/>
        <v>0</v>
      </c>
      <c r="LK24" s="25">
        <f t="shared" si="193"/>
        <v>0</v>
      </c>
      <c r="LL24" s="25">
        <f t="shared" si="81"/>
        <v>0</v>
      </c>
      <c r="LM24" s="25">
        <f t="shared" si="82"/>
        <v>0</v>
      </c>
      <c r="LN24" s="25">
        <f t="shared" si="194"/>
        <v>0</v>
      </c>
      <c r="LO24" s="25">
        <f t="shared" si="83"/>
        <v>0</v>
      </c>
      <c r="LP24" s="25">
        <f t="shared" si="84"/>
        <v>0</v>
      </c>
      <c r="LQ24" s="25">
        <f t="shared" si="195"/>
        <v>0</v>
      </c>
      <c r="LR24" s="25">
        <f t="shared" si="85"/>
        <v>0</v>
      </c>
      <c r="LS24" s="25">
        <f t="shared" si="86"/>
        <v>0</v>
      </c>
      <c r="LT24" s="25">
        <f t="shared" si="196"/>
        <v>0</v>
      </c>
      <c r="LU24" s="25">
        <f t="shared" si="87"/>
        <v>0</v>
      </c>
      <c r="LV24" s="25">
        <f t="shared" si="88"/>
        <v>0</v>
      </c>
      <c r="LW24" s="25">
        <f t="shared" si="197"/>
        <v>0</v>
      </c>
      <c r="LX24" s="25">
        <f t="shared" si="89"/>
        <v>0</v>
      </c>
      <c r="LY24" s="25">
        <f t="shared" si="90"/>
        <v>0</v>
      </c>
      <c r="LZ24" s="25">
        <f t="shared" si="198"/>
        <v>0</v>
      </c>
      <c r="MA24" s="25">
        <f t="shared" si="91"/>
        <v>0</v>
      </c>
      <c r="MB24" s="25">
        <f t="shared" si="92"/>
        <v>0</v>
      </c>
      <c r="MC24" s="25">
        <f t="shared" si="199"/>
        <v>0</v>
      </c>
      <c r="MD24" s="25">
        <f t="shared" si="93"/>
        <v>0</v>
      </c>
      <c r="ME24" s="25">
        <f t="shared" si="94"/>
        <v>0</v>
      </c>
      <c r="MF24" s="25">
        <f t="shared" si="200"/>
        <v>0</v>
      </c>
      <c r="MG24" s="25">
        <f t="shared" si="95"/>
        <v>0</v>
      </c>
      <c r="MH24" s="25">
        <f t="shared" si="96"/>
        <v>0</v>
      </c>
      <c r="MI24" s="25">
        <f t="shared" si="201"/>
        <v>0</v>
      </c>
      <c r="MJ24" s="25">
        <f t="shared" si="97"/>
        <v>0</v>
      </c>
      <c r="MK24" s="25">
        <f t="shared" si="98"/>
        <v>0</v>
      </c>
      <c r="ML24" s="25">
        <f t="shared" si="202"/>
        <v>0</v>
      </c>
      <c r="MM24" s="25">
        <f t="shared" si="99"/>
        <v>0</v>
      </c>
      <c r="MN24" s="25">
        <f t="shared" si="100"/>
        <v>0</v>
      </c>
      <c r="MO24" s="25">
        <f t="shared" si="203"/>
        <v>0</v>
      </c>
      <c r="MP24" s="25">
        <f t="shared" si="101"/>
        <v>0</v>
      </c>
      <c r="MQ24" s="25">
        <f t="shared" si="102"/>
        <v>0</v>
      </c>
      <c r="MR24" s="25">
        <f t="shared" si="204"/>
        <v>0</v>
      </c>
      <c r="MS24" s="29">
        <v>1.98</v>
      </c>
      <c r="MT24" s="29">
        <v>0</v>
      </c>
      <c r="MU24" s="29">
        <v>1</v>
      </c>
      <c r="MV24" s="29">
        <v>1</v>
      </c>
      <c r="MW24" s="25">
        <f t="shared" si="103"/>
        <v>1.98</v>
      </c>
      <c r="MX24" s="25">
        <f t="shared" si="104"/>
        <v>5.94</v>
      </c>
      <c r="MY24" s="25">
        <f t="shared" si="105"/>
        <v>0</v>
      </c>
      <c r="MZ24" s="25">
        <f t="shared" si="106"/>
        <v>0</v>
      </c>
      <c r="NA24" s="25">
        <f t="shared" si="107"/>
        <v>1.98</v>
      </c>
      <c r="NB24" s="25">
        <f t="shared" si="108"/>
        <v>4.24</v>
      </c>
      <c r="NC24" s="25">
        <f t="shared" si="109"/>
        <v>0</v>
      </c>
      <c r="ND24" s="25">
        <f t="shared" si="110"/>
        <v>0</v>
      </c>
      <c r="NE24" s="25">
        <f t="shared" si="205"/>
        <v>1.98</v>
      </c>
      <c r="NF24" s="25">
        <f t="shared" si="205"/>
        <v>5.09</v>
      </c>
      <c r="NG24" s="25">
        <f t="shared" si="205"/>
        <v>0</v>
      </c>
      <c r="NH24" s="25">
        <f t="shared" si="205"/>
        <v>0</v>
      </c>
      <c r="NI24" s="25">
        <f t="shared" si="112"/>
        <v>190.87</v>
      </c>
      <c r="NJ24" s="25">
        <f t="shared" si="113"/>
        <v>0</v>
      </c>
      <c r="NK24" s="25">
        <f t="shared" si="114"/>
        <v>190.87</v>
      </c>
      <c r="NL24" s="25">
        <f t="shared" si="115"/>
        <v>127.41</v>
      </c>
      <c r="NM24" s="25">
        <f t="shared" si="116"/>
        <v>0</v>
      </c>
      <c r="NN24" s="25">
        <f t="shared" si="206"/>
        <v>127.41</v>
      </c>
      <c r="NO24" s="25">
        <f t="shared" si="117"/>
        <v>0</v>
      </c>
      <c r="NP24" s="25">
        <f t="shared" si="118"/>
        <v>0</v>
      </c>
      <c r="NQ24" s="25">
        <f t="shared" si="207"/>
        <v>0</v>
      </c>
      <c r="NR24" s="25">
        <f t="shared" si="119"/>
        <v>0</v>
      </c>
      <c r="NS24" s="25">
        <f t="shared" si="120"/>
        <v>0</v>
      </c>
      <c r="NT24" s="25">
        <f t="shared" si="208"/>
        <v>0</v>
      </c>
      <c r="NU24" s="25">
        <f t="shared" si="121"/>
        <v>0</v>
      </c>
      <c r="NV24" s="25">
        <f t="shared" si="122"/>
        <v>0</v>
      </c>
      <c r="NW24" s="25">
        <f t="shared" si="209"/>
        <v>0</v>
      </c>
      <c r="NX24" s="25">
        <f t="shared" si="210"/>
        <v>127.41</v>
      </c>
      <c r="NY24" s="25">
        <f t="shared" si="210"/>
        <v>0</v>
      </c>
      <c r="NZ24" s="25">
        <f t="shared" si="211"/>
        <v>127.41</v>
      </c>
      <c r="OA24" s="25">
        <f t="shared" si="212"/>
        <v>63.46</v>
      </c>
      <c r="OB24" s="25">
        <f t="shared" si="212"/>
        <v>0</v>
      </c>
      <c r="OC24" s="25">
        <f t="shared" si="213"/>
        <v>63.46</v>
      </c>
      <c r="OD24" s="25">
        <f t="shared" si="214"/>
        <v>127.41</v>
      </c>
      <c r="OE24" s="25">
        <f t="shared" si="214"/>
        <v>0</v>
      </c>
      <c r="OF24" s="25">
        <f t="shared" si="214"/>
        <v>127.41</v>
      </c>
      <c r="OG24" s="25">
        <f t="shared" si="124"/>
        <v>0</v>
      </c>
      <c r="OH24" s="25">
        <f t="shared" si="125"/>
        <v>0</v>
      </c>
      <c r="OI24" s="25">
        <f t="shared" si="126"/>
        <v>0</v>
      </c>
      <c r="OJ24" s="25">
        <f t="shared" si="127"/>
        <v>0</v>
      </c>
      <c r="OK24" s="25">
        <f t="shared" si="128"/>
        <v>0</v>
      </c>
      <c r="OL24" s="25">
        <f t="shared" si="129"/>
        <v>0</v>
      </c>
      <c r="OM24" s="25">
        <f t="shared" si="215"/>
        <v>0</v>
      </c>
      <c r="ON24" s="25">
        <f t="shared" si="215"/>
        <v>0</v>
      </c>
      <c r="OO24" s="25">
        <f t="shared" si="215"/>
        <v>0</v>
      </c>
      <c r="OP24" s="25">
        <f t="shared" si="130"/>
        <v>0</v>
      </c>
      <c r="OQ24" s="25">
        <f t="shared" si="131"/>
        <v>0</v>
      </c>
      <c r="OR24" s="25">
        <f t="shared" si="216"/>
        <v>0</v>
      </c>
      <c r="OS24" s="19">
        <v>537014.4</v>
      </c>
      <c r="OT24" s="19">
        <v>2371326.09</v>
      </c>
    </row>
    <row r="25" spans="1:410" ht="33" customHeight="1" x14ac:dyDescent="0.25">
      <c r="A25" s="18">
        <v>22</v>
      </c>
      <c r="B25" s="18" t="s">
        <v>763</v>
      </c>
      <c r="C25" s="18">
        <v>1542.63</v>
      </c>
      <c r="D25" s="16" t="e">
        <f>_xlfn.IFNA(INDEX(#REF!,MATCH(E25,#REF!,0)),0)</f>
        <v>#REF!</v>
      </c>
      <c r="E25" s="18" t="s">
        <v>797</v>
      </c>
      <c r="F25" s="16" t="s">
        <v>765</v>
      </c>
      <c r="G25" s="16" t="s">
        <v>766</v>
      </c>
      <c r="H25" s="16" t="s">
        <v>767</v>
      </c>
      <c r="I25" s="16" t="s">
        <v>768</v>
      </c>
      <c r="J25" s="16" t="s">
        <v>769</v>
      </c>
      <c r="K25" s="16" t="s">
        <v>770</v>
      </c>
      <c r="L25" s="16" t="s">
        <v>771</v>
      </c>
      <c r="M25" s="18">
        <v>1.64</v>
      </c>
      <c r="N25" s="18">
        <v>2.44</v>
      </c>
      <c r="O25" s="19">
        <v>2.04</v>
      </c>
      <c r="P25" s="19">
        <v>2.84</v>
      </c>
      <c r="Q25" s="19">
        <v>0.1</v>
      </c>
      <c r="R25" s="19">
        <v>1.8399999999999999</v>
      </c>
      <c r="S25" s="19">
        <v>2.64</v>
      </c>
      <c r="T25" s="18">
        <v>0.2</v>
      </c>
      <c r="U25" s="18">
        <v>0</v>
      </c>
      <c r="V25" s="18">
        <v>0</v>
      </c>
      <c r="W25" s="18">
        <v>0</v>
      </c>
      <c r="X25" s="18">
        <v>1.64</v>
      </c>
      <c r="Y25" s="18">
        <v>2.4</v>
      </c>
      <c r="Z25" s="20">
        <f t="shared" si="132"/>
        <v>2.7</v>
      </c>
      <c r="AA25" s="18">
        <v>0.22</v>
      </c>
      <c r="AB25" s="18">
        <v>0</v>
      </c>
      <c r="AC25" s="18">
        <v>0</v>
      </c>
      <c r="AD25" s="18">
        <v>0</v>
      </c>
      <c r="AE25" s="18">
        <v>0</v>
      </c>
      <c r="AF25" s="18">
        <v>0</v>
      </c>
      <c r="AG25" s="19">
        <v>1.2</v>
      </c>
      <c r="AH25" s="19">
        <v>2</v>
      </c>
      <c r="AI25" s="20">
        <f t="shared" si="133"/>
        <v>2.85</v>
      </c>
      <c r="AJ25" s="19">
        <v>0</v>
      </c>
      <c r="AK25" s="19">
        <v>0</v>
      </c>
      <c r="AL25" s="20">
        <f t="shared" si="134"/>
        <v>0</v>
      </c>
      <c r="AM25" s="18">
        <v>1.64</v>
      </c>
      <c r="AN25" s="18">
        <v>2</v>
      </c>
      <c r="AO25" s="18">
        <v>0.15</v>
      </c>
      <c r="AP25" s="18">
        <v>0.22</v>
      </c>
      <c r="AQ25" s="18">
        <v>1.64</v>
      </c>
      <c r="AR25" s="18">
        <v>2.2200000000000002</v>
      </c>
      <c r="AS25" s="18">
        <v>0.12</v>
      </c>
      <c r="AT25" s="18">
        <v>0.11</v>
      </c>
      <c r="AU25" s="18">
        <v>0</v>
      </c>
      <c r="AV25" s="18">
        <v>1</v>
      </c>
      <c r="AW25" s="18">
        <v>0</v>
      </c>
      <c r="AX25" s="18">
        <v>0</v>
      </c>
      <c r="AY25" s="18">
        <v>0</v>
      </c>
      <c r="AZ25" s="18">
        <v>0</v>
      </c>
      <c r="BA25" s="18">
        <v>2</v>
      </c>
      <c r="BB25" s="18">
        <v>0</v>
      </c>
      <c r="BC25" s="18">
        <v>0</v>
      </c>
      <c r="BD25" s="18">
        <v>0</v>
      </c>
      <c r="BE25" s="18">
        <v>0</v>
      </c>
      <c r="BF25" s="18">
        <v>0</v>
      </c>
      <c r="BG25" s="18">
        <v>0</v>
      </c>
      <c r="BH25" s="18">
        <v>0</v>
      </c>
      <c r="BI25" s="18">
        <v>0</v>
      </c>
      <c r="BJ25" s="18">
        <v>0</v>
      </c>
      <c r="BK25" s="18">
        <v>0</v>
      </c>
      <c r="BL25" s="18">
        <v>0</v>
      </c>
      <c r="BM25" s="18">
        <v>0</v>
      </c>
      <c r="BN25" s="18">
        <v>0</v>
      </c>
      <c r="BO25" s="18">
        <v>0</v>
      </c>
      <c r="BP25" s="18">
        <v>0</v>
      </c>
      <c r="BQ25" s="18">
        <v>0</v>
      </c>
      <c r="BR25" s="18">
        <v>0</v>
      </c>
      <c r="BS25" s="18">
        <v>0</v>
      </c>
      <c r="BT25" s="18">
        <v>0</v>
      </c>
      <c r="BU25" s="18">
        <v>0</v>
      </c>
      <c r="BV25" s="18">
        <v>0</v>
      </c>
      <c r="BW25" s="18">
        <v>0</v>
      </c>
      <c r="BX25" s="18">
        <v>0</v>
      </c>
      <c r="BY25" s="18">
        <v>0</v>
      </c>
      <c r="BZ25" s="18">
        <v>0</v>
      </c>
      <c r="CA25" s="16" t="e">
        <f>_xlfn.IFNA(IF(RIGHT(D25,2)="=G",0,INDEX(#REF!,MATCH(E25,#REF!,0))),0)</f>
        <v>#REF!</v>
      </c>
      <c r="CB25" s="16" t="s">
        <v>776</v>
      </c>
      <c r="CC25" s="18">
        <v>0</v>
      </c>
      <c r="CD25" s="18">
        <v>0</v>
      </c>
      <c r="CE25" s="18">
        <v>1.4</v>
      </c>
      <c r="CF25" s="18">
        <v>0.73</v>
      </c>
      <c r="CG25" s="18">
        <v>0.12</v>
      </c>
      <c r="CH25" s="18">
        <v>3</v>
      </c>
      <c r="CI25" s="16" t="s">
        <v>98</v>
      </c>
      <c r="CJ25" s="18">
        <v>0</v>
      </c>
      <c r="CK25" s="20">
        <f t="shared" si="135"/>
        <v>2.4</v>
      </c>
      <c r="CL25" s="20">
        <f t="shared" si="136"/>
        <v>2.4</v>
      </c>
      <c r="CM25" s="18">
        <v>22.79</v>
      </c>
      <c r="CN25" s="21">
        <v>25.57</v>
      </c>
      <c r="CO25" s="18">
        <v>24.731000000000002</v>
      </c>
      <c r="CP25" s="22">
        <f t="shared" si="0"/>
        <v>24.73</v>
      </c>
      <c r="CQ25" s="22">
        <f t="shared" si="1"/>
        <v>22.33</v>
      </c>
      <c r="CR25" s="22">
        <f t="shared" si="137"/>
        <v>2.4</v>
      </c>
      <c r="CS25" s="22">
        <f t="shared" si="138"/>
        <v>22.43</v>
      </c>
      <c r="CT25" s="22">
        <f t="shared" si="2"/>
        <v>22.63</v>
      </c>
      <c r="CU25" s="23">
        <v>22.63</v>
      </c>
      <c r="CV25" s="22">
        <f t="shared" si="139"/>
        <v>2.7</v>
      </c>
      <c r="CW25" s="22">
        <f t="shared" si="3"/>
        <v>0</v>
      </c>
      <c r="CX25" s="22">
        <f t="shared" si="4"/>
        <v>0</v>
      </c>
      <c r="CY25" s="22">
        <f t="shared" si="5"/>
        <v>25.3</v>
      </c>
      <c r="CZ25" s="22">
        <f t="shared" si="6"/>
        <v>25.45</v>
      </c>
      <c r="DA25" s="24">
        <v>25.57</v>
      </c>
      <c r="DB25" s="20">
        <f t="shared" si="140"/>
        <v>3.24</v>
      </c>
      <c r="DC25" s="20">
        <f t="shared" si="141"/>
        <v>0.84</v>
      </c>
      <c r="DD25" s="20">
        <f t="shared" si="142"/>
        <v>2.4000000000000004</v>
      </c>
      <c r="DE25" s="20">
        <f t="shared" si="7"/>
        <v>0.1</v>
      </c>
      <c r="DF25" s="20">
        <f t="shared" si="8"/>
        <v>0.2</v>
      </c>
      <c r="DG25" s="20">
        <f t="shared" si="9"/>
        <v>2.1</v>
      </c>
      <c r="DH25" s="20">
        <f t="shared" si="10"/>
        <v>0</v>
      </c>
      <c r="DI25" s="20">
        <f t="shared" si="11"/>
        <v>0</v>
      </c>
      <c r="DJ25" s="20">
        <f t="shared" si="12"/>
        <v>0</v>
      </c>
      <c r="DK25" s="20">
        <f t="shared" si="143"/>
        <v>2.4000000000000004</v>
      </c>
      <c r="DL25" s="20">
        <f t="shared" si="144"/>
        <v>0</v>
      </c>
      <c r="DM25" s="20">
        <f t="shared" si="145"/>
        <v>0</v>
      </c>
      <c r="DN25" s="20">
        <f t="shared" si="146"/>
        <v>0</v>
      </c>
      <c r="DO25" s="18">
        <v>3.04</v>
      </c>
      <c r="DP25" s="18">
        <v>0</v>
      </c>
      <c r="DQ25" s="18">
        <v>1</v>
      </c>
      <c r="DR25" s="18">
        <v>1</v>
      </c>
      <c r="DS25" s="25">
        <f t="shared" si="147"/>
        <v>3.04</v>
      </c>
      <c r="DT25" s="25">
        <f t="shared" si="148"/>
        <v>0</v>
      </c>
      <c r="DU25" s="25">
        <f t="shared" si="149"/>
        <v>7.3</v>
      </c>
      <c r="DV25" s="25">
        <f t="shared" si="150"/>
        <v>0</v>
      </c>
      <c r="DW25" s="25">
        <f t="shared" si="151"/>
        <v>7.3</v>
      </c>
      <c r="DX25" s="25">
        <f t="shared" si="152"/>
        <v>14.89</v>
      </c>
      <c r="DY25" s="25">
        <f t="shared" si="153"/>
        <v>0</v>
      </c>
      <c r="DZ25" s="25">
        <f t="shared" si="154"/>
        <v>14.89</v>
      </c>
      <c r="EA25" s="25">
        <f t="shared" si="155"/>
        <v>9.9499999999999993</v>
      </c>
      <c r="EB25" s="25">
        <f t="shared" si="156"/>
        <v>0</v>
      </c>
      <c r="EC25" s="25">
        <f t="shared" si="157"/>
        <v>9.9499999999999993</v>
      </c>
      <c r="ED25" s="25">
        <f t="shared" si="158"/>
        <v>4.9400000000000004</v>
      </c>
      <c r="EE25" s="25">
        <f t="shared" si="158"/>
        <v>0</v>
      </c>
      <c r="EF25" s="25">
        <f t="shared" si="159"/>
        <v>4.9400000000000004</v>
      </c>
      <c r="EG25" s="25">
        <f t="shared" si="160"/>
        <v>9.9499999999999993</v>
      </c>
      <c r="EH25" s="25">
        <f t="shared" si="160"/>
        <v>0</v>
      </c>
      <c r="EI25" s="25">
        <f t="shared" si="161"/>
        <v>9.9499999999999993</v>
      </c>
      <c r="EJ25" s="18">
        <v>1542.63</v>
      </c>
      <c r="EK25" s="18">
        <v>1503.93</v>
      </c>
      <c r="EL25" s="18" t="s">
        <v>797</v>
      </c>
      <c r="EM25" s="18" t="s">
        <v>798</v>
      </c>
      <c r="EN25" s="16" t="s">
        <v>774</v>
      </c>
      <c r="EO25" s="16" t="s">
        <v>131</v>
      </c>
      <c r="EP25" s="16" t="e">
        <f>IF(OR(EN25="Cống tròn",EN25="Cống hộp",EN25="Ống nhựa"),INDEX(#REF!,MATCH(E25,#REF!,0)),IF(OR(EN25="Rãnh xây",EN25="Rãnh bê tông"),INDEX(#REF!,MATCH(E25,#REF!,0)),0))</f>
        <v>#REF!</v>
      </c>
      <c r="EQ25" s="18">
        <v>37.500000000000043</v>
      </c>
      <c r="ER25" s="19">
        <v>1</v>
      </c>
      <c r="ES25" s="25">
        <f t="shared" si="162"/>
        <v>37</v>
      </c>
      <c r="ET25" s="1" t="e">
        <f>_xlfn.IFNA(IF(EN25="Cống tròn",INDEX(#REF!,MATCH(E25,#REF!,0)),IF(EN25="Cống hộp",INDEX(#REF!,MATCH(E25,#REF!,0)),EU25&amp;" ,"&amp;EV25)),0)</f>
        <v>#REF!</v>
      </c>
      <c r="EU25" s="16" t="s">
        <v>769</v>
      </c>
      <c r="EV25" s="16" t="s">
        <v>775</v>
      </c>
      <c r="EW25" s="16" t="e">
        <f>_xlfn.IFNA(INDEX(#REF!,MATCH(E25,#REF!,0)),0)</f>
        <v>#REF!</v>
      </c>
      <c r="EX25" s="16"/>
      <c r="EY25" s="18">
        <v>0</v>
      </c>
      <c r="EZ25" s="18">
        <v>0</v>
      </c>
      <c r="FA25" s="18">
        <v>0</v>
      </c>
      <c r="FB25" s="19">
        <v>0</v>
      </c>
      <c r="FC25" s="19">
        <v>0</v>
      </c>
      <c r="FD25" s="25">
        <f t="shared" si="13"/>
        <v>0</v>
      </c>
      <c r="FE25" s="25">
        <f t="shared" si="163"/>
        <v>0</v>
      </c>
      <c r="FF25" s="19">
        <v>0.14000000000000001</v>
      </c>
      <c r="FG25" s="19">
        <v>2</v>
      </c>
      <c r="FH25" s="19">
        <v>1.5</v>
      </c>
      <c r="FI25" s="25">
        <f t="shared" si="164"/>
        <v>1.78</v>
      </c>
      <c r="FJ25" s="19">
        <v>0</v>
      </c>
      <c r="FK25" s="19">
        <v>0</v>
      </c>
      <c r="FL25" s="19">
        <v>0.2</v>
      </c>
      <c r="FM25" s="19">
        <v>1.6</v>
      </c>
      <c r="FN25" s="19">
        <v>0</v>
      </c>
      <c r="FO25" s="25">
        <f t="shared" si="165"/>
        <v>1.98</v>
      </c>
      <c r="FP25" s="19">
        <v>1.4999999999999999E-2</v>
      </c>
      <c r="FQ25" s="19">
        <v>1</v>
      </c>
      <c r="FR25" s="25">
        <f t="shared" si="14"/>
        <v>36</v>
      </c>
      <c r="FS25" s="25">
        <f t="shared" si="15"/>
        <v>0.52500000000000002</v>
      </c>
      <c r="FT25" s="25">
        <f t="shared" si="16"/>
        <v>36.524999999999999</v>
      </c>
      <c r="FU25" s="25">
        <f t="shared" si="17"/>
        <v>-0.97500000000004405</v>
      </c>
      <c r="FV25" s="25" t="str">
        <f t="shared" si="166"/>
        <v>Thêm 01</v>
      </c>
      <c r="FW25" s="25">
        <f t="shared" si="167"/>
        <v>0.04</v>
      </c>
      <c r="FX25" s="1"/>
      <c r="FY25" s="1"/>
      <c r="FZ25" s="1"/>
      <c r="GA25" s="1"/>
      <c r="GB25" s="19">
        <v>0</v>
      </c>
      <c r="GC25" s="19">
        <v>0</v>
      </c>
      <c r="GD25" s="19">
        <v>0</v>
      </c>
      <c r="GE25" s="19">
        <v>0</v>
      </c>
      <c r="GF25" s="19">
        <v>0</v>
      </c>
      <c r="GG25" s="19">
        <v>0</v>
      </c>
      <c r="GH25" s="19">
        <v>0</v>
      </c>
      <c r="GI25" s="19">
        <v>0</v>
      </c>
      <c r="GJ25" s="19">
        <v>0</v>
      </c>
      <c r="GK25" s="19">
        <v>0</v>
      </c>
      <c r="GL25" s="25">
        <f t="shared" si="18"/>
        <v>0</v>
      </c>
      <c r="GM25" s="25">
        <f t="shared" si="168"/>
        <v>0</v>
      </c>
      <c r="GN25" s="19">
        <v>0</v>
      </c>
      <c r="GO25" s="19">
        <v>0</v>
      </c>
      <c r="GP25" s="19">
        <v>0</v>
      </c>
      <c r="GQ25" s="19">
        <v>0</v>
      </c>
      <c r="GR25" s="1" t="e">
        <f>_xlfn.IFNA(INDEX(#REF!,MATCH(E25,#REF!,0)),0)</f>
        <v>#REF!</v>
      </c>
      <c r="GS25" s="1"/>
      <c r="GT25" s="19">
        <v>0</v>
      </c>
      <c r="GU25" s="19">
        <v>0</v>
      </c>
      <c r="GV25" s="19">
        <v>0</v>
      </c>
      <c r="GW25" s="19">
        <v>0</v>
      </c>
      <c r="GX25" s="25">
        <f t="shared" si="19"/>
        <v>0</v>
      </c>
      <c r="GY25" s="25">
        <f t="shared" si="20"/>
        <v>0</v>
      </c>
      <c r="GZ25" s="25">
        <f t="shared" si="169"/>
        <v>0</v>
      </c>
      <c r="HA25" s="1" t="e" cm="1">
        <f t="array" ref="HA25">INDEX(#REF!,MATCH(EJ25&amp;EK25&amp;HD25&amp;HE25&amp;HF25,#REF!&amp;#REF!&amp;#REF!&amp;#REF!&amp;#REF!,0))</f>
        <v>#REF!</v>
      </c>
      <c r="HB25" s="1"/>
      <c r="HC25" s="25">
        <f t="shared" si="170"/>
        <v>0</v>
      </c>
      <c r="HD25" s="19">
        <v>0</v>
      </c>
      <c r="HE25" s="19">
        <v>0</v>
      </c>
      <c r="HF25" s="19">
        <v>0</v>
      </c>
      <c r="HG25" s="1" t="e" cm="1">
        <f t="array" ref="HG25">INDEX(#REF!,MATCH(EJ25&amp;EK25&amp;HJ25&amp;HK25&amp;HL25,#REF!&amp;#REF!&amp;#REF!&amp;#REF!&amp;#REF!,0))</f>
        <v>#REF!</v>
      </c>
      <c r="HH25" s="1"/>
      <c r="HI25" s="25">
        <f t="shared" si="171"/>
        <v>0</v>
      </c>
      <c r="HJ25" s="25">
        <f t="shared" si="172"/>
        <v>0</v>
      </c>
      <c r="HK25" s="19">
        <v>0</v>
      </c>
      <c r="HL25" s="19">
        <v>0</v>
      </c>
      <c r="HM25" s="19">
        <v>0.01</v>
      </c>
      <c r="HN25" s="19">
        <v>1</v>
      </c>
      <c r="HO25" s="25">
        <f t="shared" si="173"/>
        <v>0</v>
      </c>
      <c r="HP25" s="25">
        <f t="shared" si="174"/>
        <v>0</v>
      </c>
      <c r="HQ25" s="25">
        <f t="shared" si="175"/>
        <v>0</v>
      </c>
      <c r="HR25" s="25">
        <f t="shared" si="176"/>
        <v>0</v>
      </c>
      <c r="HS25" s="25">
        <f t="shared" si="177"/>
        <v>0</v>
      </c>
      <c r="HT25" s="19">
        <v>0</v>
      </c>
      <c r="HU25" s="19">
        <v>0</v>
      </c>
      <c r="HV25" s="19">
        <v>0</v>
      </c>
      <c r="HW25" s="25">
        <f t="shared" si="178"/>
        <v>0</v>
      </c>
      <c r="HX25" s="19">
        <v>0</v>
      </c>
      <c r="HY25" s="19">
        <v>0</v>
      </c>
      <c r="HZ25" s="21">
        <v>24.73</v>
      </c>
      <c r="IA25" s="20">
        <f>ROUND(IF(EN25="Cống tròn",IF(EN25="Cống tròn",IF(EU25="Không có móng",IQ25-FF25,IF(EU25="Đế",IP25-FN25,IF(OR(EU25="Móng bê tông",EU25="Móng bê tông kết hợp đế"),II25-FJ25,0))),0),IF(EN25="Cống hộp",IF(AND(EN25="Cống hộp",EU25="Không có móng"),IQ25-GF25,IF(AND(EN25="Cống hộp",EU25="Móng bê tông"),IJ25-GB25,0)),IF(OR(EN25="Rãnh xây",EN25="Rãnh bê tông"),IF(OR(EN25="Rãnh xây",EN25="Rãnh bê tông"),IK25-GB25,0),IF(EN25="Ống nhựa",IF(AND(EN25="Ống nhựa",EU25="Không đắp cát"),IQ25-HT25,IF(AND(EN25="Ống nhựa",EU25="Đắp cát"),IH25-HX25,0)),IF(EN25="Rãnh thang",IF(EN25="Rãnh thang",IF(EU25="Móng bê tông",#REF!-#REF!,IQ25),0),0))))),2)</f>
        <v>22.59</v>
      </c>
      <c r="IB25" s="20">
        <f t="shared" si="179"/>
        <v>2.1400000000000006</v>
      </c>
      <c r="IC25" s="20">
        <f t="shared" si="21"/>
        <v>22.59</v>
      </c>
      <c r="ID25" s="20">
        <f t="shared" si="22"/>
        <v>0</v>
      </c>
      <c r="IE25" s="20">
        <f t="shared" si="23"/>
        <v>0</v>
      </c>
      <c r="IF25" s="20">
        <f t="shared" si="24"/>
        <v>0</v>
      </c>
      <c r="IG25" s="20">
        <f>IF(EN25="Rãnh thang",IF(AND(EN25="Rãnh thang",EU25="Móng bê tông"),IQ25-#REF!,0),IF(EN25="Ống nhựa",IF(AND(EN25="Ống nhựa",EU25="Đắp cát"),IQ25-HT25,0),IF(EN25="Cống tròn",IF(EN25="Cống tròn",IF(OR(EU25="Móng bê tông",EU25="Móng bê tông kết hợp đế"),IM25-FL25,0),0),IF(EN25="Cống hộp",IF(AND(EN25="Cống hộp",EU25="Móng bê tông"),IN25-GD25,0),IF(OR(EN25="Rãnh xây",EN25="Rãnh bê tông"),IF(AND(EN25="Rãnh xây",EU25="Móng bê tông"),IO25-GD25,IF(AND(EN25="Rãnh bê tông",EU25="Móng bê tông"),IO25-GD25,0)),0)))))</f>
        <v>22.59</v>
      </c>
      <c r="IH25" s="20">
        <f t="shared" si="25"/>
        <v>0</v>
      </c>
      <c r="II25" s="20">
        <f t="shared" si="26"/>
        <v>22.59</v>
      </c>
      <c r="IJ25" s="20">
        <f t="shared" si="27"/>
        <v>0</v>
      </c>
      <c r="IK25" s="20">
        <f t="shared" si="28"/>
        <v>0</v>
      </c>
      <c r="IL25" s="20">
        <f t="shared" si="29"/>
        <v>22.79</v>
      </c>
      <c r="IM25" s="20">
        <f t="shared" si="30"/>
        <v>22.79</v>
      </c>
      <c r="IN25" s="20">
        <f t="shared" si="31"/>
        <v>0</v>
      </c>
      <c r="IO25" s="20">
        <f t="shared" si="32"/>
        <v>0</v>
      </c>
      <c r="IP25" s="20">
        <f t="shared" si="33"/>
        <v>0</v>
      </c>
      <c r="IQ25" s="18">
        <v>22.93</v>
      </c>
      <c r="IR25" s="25">
        <f t="shared" si="180"/>
        <v>0</v>
      </c>
      <c r="IS25" s="25">
        <f t="shared" si="34"/>
        <v>0</v>
      </c>
      <c r="IT25" s="25">
        <f t="shared" si="35"/>
        <v>0</v>
      </c>
      <c r="IU25" s="25">
        <f>ROUND(IF(EN25="Cống tròn",IF(EN25="Cống tròn",IV25+FF25,0),IF(EN25="Cống hộp",IF(EN25="Cống hộp",IV25+GP25,0),IF(OR(EN25="Rãnh xây",EN25="Rãnh bê tông"),IF(OR(EN25="Rãnh xây",EN25="Rãnh bê tông"),IV25+GP25,0),IF(EN25="ống nhựa",IF(EN25="Ống nhựa",IV25+HT25,0),IF(EN25="Rãnh thang",IF(EN25="Rãnh thang",IQ25+#REF!,0),0))))),2)</f>
        <v>24.51</v>
      </c>
      <c r="IV25" s="19">
        <v>24.37</v>
      </c>
      <c r="IW25" s="25">
        <f t="shared" si="36"/>
        <v>24.51</v>
      </c>
      <c r="IX25" s="25">
        <f t="shared" si="37"/>
        <v>0</v>
      </c>
      <c r="IY25" s="25">
        <f t="shared" si="38"/>
        <v>0</v>
      </c>
      <c r="IZ25" s="25">
        <f t="shared" si="39"/>
        <v>0</v>
      </c>
      <c r="JA25" s="25">
        <f t="shared" si="40"/>
        <v>0</v>
      </c>
      <c r="JB25" s="21">
        <v>25.51</v>
      </c>
      <c r="JC25" s="20">
        <f>ROUND(IF(EN25="Cống tròn",IF(EN25="Cống tròn",IF(EU25="Không có móng",JS25-FF25,IF(EU25="Đế",JR25-FN25,IF(OR(EU25="Móng bê tông",EU25="Móng bê tông kết hợp đế"),JK25-FJ25,0))),0),IF(EN25="Cống hộp",IF(AND(EN25="Cống hộp",EU25="Không có móng"),JS25-GF25,IF(AND(EN25="Cống hộp",EU25="Móng bê tông"),JL25-GB25,0)),IF(OR(EN25="Rãnh xây",EN25="Rãnh bê tông"),IF(OR(EN25="Rãnh xây",EN25="Rãnh bê tông"),JM25-GB25,0),IF(EN25="Ống nhựa",IF(AND(EN25="Ống nhựa",EU25="Không đắp cát"),JS25-HT25,IF(AND(EN25="Ống nhựa",EU25="Đắp cát"),JJ25-HX25,0)),IF(EN25="Rãnh thang",IF(EN25="Rãnh thang",IF(EU25="Móng bê tông",#REF!-#REF!,JS25),0),0))))),2)</f>
        <v>22.53</v>
      </c>
      <c r="JD25" s="20">
        <f t="shared" si="181"/>
        <v>2.9800000000000004</v>
      </c>
      <c r="JE25" s="20">
        <f t="shared" si="41"/>
        <v>22.53</v>
      </c>
      <c r="JF25" s="20">
        <f t="shared" si="42"/>
        <v>0</v>
      </c>
      <c r="JG25" s="20">
        <f t="shared" si="43"/>
        <v>0</v>
      </c>
      <c r="JH25" s="20">
        <f t="shared" si="44"/>
        <v>0</v>
      </c>
      <c r="JI25" s="20">
        <f>IF(EN25="Rãnh thang",IF(AND(EN25="Rãnh thang",EU25="Móng bê tông"),JS25-#REF!,0),IF(EN25="Ống nhựa",IF(AND(EN25="Ống nhựa",EU25="Đắp cát"),JS25-HT25,0),IF(EN25="Cống tròn",IF(EN25="Cống tròn",IF(OR(EU25="Móng bê tông",EU25="Móng bê tông kết hợp đế"),JO25-FL25,0),0),IF(EN25="Cống hộp",IF(AND(EN25="Cống hộp",EU25="Móng bê tông"),JP25-GD25,0),IF(OR(EN25="Rãnh xây",EN25="Rãnh bê tông"),IF(AND(EN25="Rãnh xây",EU25="Móng bê tông"),JQ25-GD25,IF(AND(EN25="Rãnh bê tông",EU25="Móng bê tông"),JQ25-GD25,0)),0)))))</f>
        <v>22.53</v>
      </c>
      <c r="JJ25" s="20">
        <f t="shared" si="45"/>
        <v>0</v>
      </c>
      <c r="JK25" s="20">
        <f t="shared" si="46"/>
        <v>22.53</v>
      </c>
      <c r="JL25" s="20">
        <f t="shared" si="47"/>
        <v>0</v>
      </c>
      <c r="JM25" s="20">
        <f t="shared" si="48"/>
        <v>0</v>
      </c>
      <c r="JN25" s="20">
        <f t="shared" si="49"/>
        <v>22.73</v>
      </c>
      <c r="JO25" s="20">
        <f t="shared" si="50"/>
        <v>22.73</v>
      </c>
      <c r="JP25" s="20">
        <f t="shared" si="51"/>
        <v>0</v>
      </c>
      <c r="JQ25" s="20">
        <f t="shared" si="52"/>
        <v>0</v>
      </c>
      <c r="JR25" s="20">
        <f t="shared" si="53"/>
        <v>0</v>
      </c>
      <c r="JS25" s="26">
        <v>22.87</v>
      </c>
      <c r="JT25" s="25">
        <f t="shared" si="182"/>
        <v>0</v>
      </c>
      <c r="JU25" s="25">
        <f t="shared" si="54"/>
        <v>0</v>
      </c>
      <c r="JV25" s="25">
        <f t="shared" si="55"/>
        <v>0</v>
      </c>
      <c r="JW25" s="25">
        <f>ROUND(IF(EN25="Cống tròn",IF(EN25="Cống tròn",JX25+FF25,0),IF(EN25="Cống hộp",IF(EN25="Cống hộp",JX25+GP25,0),IF(OR(EN25="Rãnh xây",EN25="Rãnh bê tông"),IF(OR(EN25="Rãnh xây",EN25="Rãnh bê tông"),JX25+GP25,0),IF(EN25="ống nhựa",IF(EN25="Ống nhựa",JX25+HT25,0),IF(EN25="Rãnh thang",IF(EN25="Rãnh thang",JS25+#REF!,0),0))))),2)</f>
        <v>24.51</v>
      </c>
      <c r="JX25" s="27">
        <v>24.37</v>
      </c>
      <c r="JY25" s="25">
        <f t="shared" si="56"/>
        <v>24.51</v>
      </c>
      <c r="JZ25" s="25">
        <f t="shared" si="57"/>
        <v>0</v>
      </c>
      <c r="KA25" s="25">
        <f t="shared" si="58"/>
        <v>0</v>
      </c>
      <c r="KB25" s="25">
        <f t="shared" si="59"/>
        <v>0</v>
      </c>
      <c r="KC25" s="25">
        <f t="shared" si="60"/>
        <v>0</v>
      </c>
      <c r="KD25" s="28" t="s">
        <v>98</v>
      </c>
      <c r="KE25" s="27">
        <v>0</v>
      </c>
      <c r="KF25" s="25">
        <f t="shared" si="61"/>
        <v>2.1400000000000006</v>
      </c>
      <c r="KG25" s="25">
        <f t="shared" si="183"/>
        <v>2.1400000000000006</v>
      </c>
      <c r="KH25" s="27">
        <v>0</v>
      </c>
      <c r="KI25" s="25">
        <f t="shared" si="62"/>
        <v>2.9800000000000004</v>
      </c>
      <c r="KJ25" s="25">
        <f t="shared" si="184"/>
        <v>2.9800000000000004</v>
      </c>
      <c r="KK25" s="25">
        <f t="shared" si="63"/>
        <v>0</v>
      </c>
      <c r="KL25" s="25">
        <f t="shared" si="64"/>
        <v>0</v>
      </c>
      <c r="KM25" s="25">
        <f t="shared" si="185"/>
        <v>0</v>
      </c>
      <c r="KN25" s="25">
        <f t="shared" si="65"/>
        <v>0</v>
      </c>
      <c r="KO25" s="25">
        <f t="shared" si="66"/>
        <v>0</v>
      </c>
      <c r="KP25" s="25">
        <f t="shared" si="186"/>
        <v>0</v>
      </c>
      <c r="KQ25" s="25">
        <f t="shared" si="67"/>
        <v>0.2</v>
      </c>
      <c r="KR25" s="25">
        <f t="shared" si="68"/>
        <v>0.2</v>
      </c>
      <c r="KS25" s="25">
        <f t="shared" si="187"/>
        <v>0.2</v>
      </c>
      <c r="KT25" s="25">
        <f t="shared" si="69"/>
        <v>0</v>
      </c>
      <c r="KU25" s="25">
        <f t="shared" si="70"/>
        <v>0</v>
      </c>
      <c r="KV25" s="25">
        <f t="shared" si="188"/>
        <v>0</v>
      </c>
      <c r="KW25" s="25">
        <f t="shared" si="71"/>
        <v>0</v>
      </c>
      <c r="KX25" s="25">
        <f t="shared" si="72"/>
        <v>0</v>
      </c>
      <c r="KY25" s="25">
        <f t="shared" si="189"/>
        <v>0</v>
      </c>
      <c r="KZ25" s="25">
        <f t="shared" si="73"/>
        <v>0</v>
      </c>
      <c r="LA25" s="25">
        <f t="shared" si="74"/>
        <v>0</v>
      </c>
      <c r="LB25" s="25">
        <f t="shared" si="190"/>
        <v>0</v>
      </c>
      <c r="LC25" s="25">
        <f t="shared" si="75"/>
        <v>1.98</v>
      </c>
      <c r="LD25" s="25">
        <f t="shared" si="76"/>
        <v>1.98</v>
      </c>
      <c r="LE25" s="25">
        <f t="shared" si="191"/>
        <v>1.98</v>
      </c>
      <c r="LF25" s="25">
        <f t="shared" si="77"/>
        <v>0</v>
      </c>
      <c r="LG25" s="25">
        <f t="shared" si="78"/>
        <v>0</v>
      </c>
      <c r="LH25" s="25">
        <f t="shared" si="192"/>
        <v>0</v>
      </c>
      <c r="LI25" s="25">
        <f t="shared" si="79"/>
        <v>0</v>
      </c>
      <c r="LJ25" s="25">
        <f t="shared" si="80"/>
        <v>0</v>
      </c>
      <c r="LK25" s="25">
        <f t="shared" si="193"/>
        <v>0</v>
      </c>
      <c r="LL25" s="25">
        <f t="shared" si="81"/>
        <v>0</v>
      </c>
      <c r="LM25" s="25">
        <f t="shared" si="82"/>
        <v>0</v>
      </c>
      <c r="LN25" s="25">
        <f t="shared" si="194"/>
        <v>0</v>
      </c>
      <c r="LO25" s="25">
        <f t="shared" si="83"/>
        <v>0</v>
      </c>
      <c r="LP25" s="25">
        <f t="shared" si="84"/>
        <v>0</v>
      </c>
      <c r="LQ25" s="25">
        <f t="shared" si="195"/>
        <v>0</v>
      </c>
      <c r="LR25" s="25">
        <f t="shared" si="85"/>
        <v>0</v>
      </c>
      <c r="LS25" s="25">
        <f t="shared" si="86"/>
        <v>0</v>
      </c>
      <c r="LT25" s="25">
        <f t="shared" si="196"/>
        <v>0</v>
      </c>
      <c r="LU25" s="25">
        <f t="shared" si="87"/>
        <v>0</v>
      </c>
      <c r="LV25" s="25">
        <f t="shared" si="88"/>
        <v>0</v>
      </c>
      <c r="LW25" s="25">
        <f t="shared" si="197"/>
        <v>0</v>
      </c>
      <c r="LX25" s="25">
        <f t="shared" si="89"/>
        <v>0</v>
      </c>
      <c r="LY25" s="25">
        <f t="shared" si="90"/>
        <v>0</v>
      </c>
      <c r="LZ25" s="25">
        <f t="shared" si="198"/>
        <v>0</v>
      </c>
      <c r="MA25" s="25">
        <f t="shared" si="91"/>
        <v>0</v>
      </c>
      <c r="MB25" s="25">
        <f t="shared" si="92"/>
        <v>0</v>
      </c>
      <c r="MC25" s="25">
        <f t="shared" si="199"/>
        <v>0</v>
      </c>
      <c r="MD25" s="25">
        <f t="shared" si="93"/>
        <v>0</v>
      </c>
      <c r="ME25" s="25">
        <f t="shared" si="94"/>
        <v>0</v>
      </c>
      <c r="MF25" s="25">
        <f t="shared" si="200"/>
        <v>0</v>
      </c>
      <c r="MG25" s="25">
        <f t="shared" si="95"/>
        <v>0</v>
      </c>
      <c r="MH25" s="25">
        <f t="shared" si="96"/>
        <v>0</v>
      </c>
      <c r="MI25" s="25">
        <f t="shared" si="201"/>
        <v>0</v>
      </c>
      <c r="MJ25" s="25">
        <f t="shared" si="97"/>
        <v>0</v>
      </c>
      <c r="MK25" s="25">
        <f t="shared" si="98"/>
        <v>0</v>
      </c>
      <c r="ML25" s="25">
        <f t="shared" si="202"/>
        <v>0</v>
      </c>
      <c r="MM25" s="25">
        <f t="shared" si="99"/>
        <v>0</v>
      </c>
      <c r="MN25" s="25">
        <f t="shared" si="100"/>
        <v>0</v>
      </c>
      <c r="MO25" s="25">
        <f t="shared" si="203"/>
        <v>0</v>
      </c>
      <c r="MP25" s="25">
        <f t="shared" si="101"/>
        <v>0</v>
      </c>
      <c r="MQ25" s="25">
        <f t="shared" si="102"/>
        <v>0</v>
      </c>
      <c r="MR25" s="25">
        <f t="shared" si="204"/>
        <v>0</v>
      </c>
      <c r="MS25" s="29">
        <v>1.98</v>
      </c>
      <c r="MT25" s="29">
        <v>0</v>
      </c>
      <c r="MU25" s="29">
        <v>1</v>
      </c>
      <c r="MV25" s="29">
        <v>1</v>
      </c>
      <c r="MW25" s="25">
        <f t="shared" si="103"/>
        <v>1.98</v>
      </c>
      <c r="MX25" s="25">
        <f t="shared" si="104"/>
        <v>4.24</v>
      </c>
      <c r="MY25" s="25">
        <f t="shared" si="105"/>
        <v>0</v>
      </c>
      <c r="MZ25" s="25">
        <f t="shared" si="106"/>
        <v>0</v>
      </c>
      <c r="NA25" s="25">
        <f t="shared" si="107"/>
        <v>1.98</v>
      </c>
      <c r="NB25" s="25">
        <f t="shared" si="108"/>
        <v>5.9</v>
      </c>
      <c r="NC25" s="25">
        <f t="shared" si="109"/>
        <v>0</v>
      </c>
      <c r="ND25" s="25">
        <f t="shared" si="110"/>
        <v>0</v>
      </c>
      <c r="NE25" s="25">
        <f t="shared" si="205"/>
        <v>1.98</v>
      </c>
      <c r="NF25" s="25">
        <f t="shared" si="205"/>
        <v>5.07</v>
      </c>
      <c r="NG25" s="25">
        <f t="shared" si="205"/>
        <v>0</v>
      </c>
      <c r="NH25" s="25">
        <f t="shared" si="205"/>
        <v>0</v>
      </c>
      <c r="NI25" s="25">
        <f t="shared" si="112"/>
        <v>190.13</v>
      </c>
      <c r="NJ25" s="25">
        <f t="shared" si="113"/>
        <v>0</v>
      </c>
      <c r="NK25" s="25">
        <f t="shared" si="114"/>
        <v>190.13</v>
      </c>
      <c r="NL25" s="25">
        <f t="shared" si="115"/>
        <v>127.41</v>
      </c>
      <c r="NM25" s="25">
        <f t="shared" si="116"/>
        <v>0</v>
      </c>
      <c r="NN25" s="25">
        <f t="shared" si="206"/>
        <v>127.41</v>
      </c>
      <c r="NO25" s="25">
        <f t="shared" si="117"/>
        <v>0</v>
      </c>
      <c r="NP25" s="25">
        <f t="shared" si="118"/>
        <v>0</v>
      </c>
      <c r="NQ25" s="25">
        <f t="shared" si="207"/>
        <v>0</v>
      </c>
      <c r="NR25" s="25">
        <f t="shared" si="119"/>
        <v>0</v>
      </c>
      <c r="NS25" s="25">
        <f t="shared" si="120"/>
        <v>0</v>
      </c>
      <c r="NT25" s="25">
        <f t="shared" si="208"/>
        <v>0</v>
      </c>
      <c r="NU25" s="25">
        <f t="shared" si="121"/>
        <v>0</v>
      </c>
      <c r="NV25" s="25">
        <f t="shared" si="122"/>
        <v>0</v>
      </c>
      <c r="NW25" s="25">
        <f t="shared" si="209"/>
        <v>0</v>
      </c>
      <c r="NX25" s="25">
        <f t="shared" si="210"/>
        <v>127.41</v>
      </c>
      <c r="NY25" s="25">
        <f t="shared" si="210"/>
        <v>0</v>
      </c>
      <c r="NZ25" s="25">
        <f t="shared" si="211"/>
        <v>127.41</v>
      </c>
      <c r="OA25" s="25">
        <f t="shared" si="212"/>
        <v>62.72</v>
      </c>
      <c r="OB25" s="25">
        <f t="shared" si="212"/>
        <v>0</v>
      </c>
      <c r="OC25" s="25">
        <f t="shared" si="213"/>
        <v>62.72</v>
      </c>
      <c r="OD25" s="25">
        <f t="shared" si="214"/>
        <v>127.41</v>
      </c>
      <c r="OE25" s="25">
        <f t="shared" si="214"/>
        <v>0</v>
      </c>
      <c r="OF25" s="25">
        <f t="shared" si="214"/>
        <v>127.41</v>
      </c>
      <c r="OG25" s="25">
        <f t="shared" si="124"/>
        <v>0</v>
      </c>
      <c r="OH25" s="25">
        <f t="shared" si="125"/>
        <v>0</v>
      </c>
      <c r="OI25" s="25">
        <f t="shared" si="126"/>
        <v>0</v>
      </c>
      <c r="OJ25" s="25">
        <f t="shared" si="127"/>
        <v>0</v>
      </c>
      <c r="OK25" s="25">
        <f t="shared" si="128"/>
        <v>0</v>
      </c>
      <c r="OL25" s="25">
        <f t="shared" si="129"/>
        <v>0</v>
      </c>
      <c r="OM25" s="25">
        <f t="shared" si="215"/>
        <v>0</v>
      </c>
      <c r="ON25" s="25">
        <f t="shared" si="215"/>
        <v>0</v>
      </c>
      <c r="OO25" s="25">
        <f t="shared" si="215"/>
        <v>0</v>
      </c>
      <c r="OP25" s="25">
        <f t="shared" si="130"/>
        <v>0</v>
      </c>
      <c r="OQ25" s="25">
        <f t="shared" si="131"/>
        <v>0</v>
      </c>
      <c r="OR25" s="25">
        <f t="shared" si="216"/>
        <v>0</v>
      </c>
      <c r="OS25" s="19">
        <v>537053.1</v>
      </c>
      <c r="OT25" s="19">
        <v>2371326.09</v>
      </c>
    </row>
    <row r="26" spans="1:410" ht="33" customHeight="1" x14ac:dyDescent="0.25">
      <c r="A26" s="18">
        <v>23</v>
      </c>
      <c r="B26" s="18" t="s">
        <v>763</v>
      </c>
      <c r="C26" s="18">
        <v>1503.93</v>
      </c>
      <c r="D26" s="16" t="e">
        <f>_xlfn.IFNA(INDEX(#REF!,MATCH(E26,#REF!,0)),0)</f>
        <v>#REF!</v>
      </c>
      <c r="E26" s="18" t="s">
        <v>798</v>
      </c>
      <c r="F26" s="16" t="s">
        <v>765</v>
      </c>
      <c r="G26" s="16" t="s">
        <v>766</v>
      </c>
      <c r="H26" s="16" t="s">
        <v>767</v>
      </c>
      <c r="I26" s="16" t="s">
        <v>768</v>
      </c>
      <c r="J26" s="16" t="s">
        <v>769</v>
      </c>
      <c r="K26" s="16" t="s">
        <v>770</v>
      </c>
      <c r="L26" s="16" t="s">
        <v>771</v>
      </c>
      <c r="M26" s="18">
        <v>1.64</v>
      </c>
      <c r="N26" s="18">
        <v>2.44</v>
      </c>
      <c r="O26" s="19">
        <v>2.04</v>
      </c>
      <c r="P26" s="19">
        <v>2.84</v>
      </c>
      <c r="Q26" s="19">
        <v>0.1</v>
      </c>
      <c r="R26" s="19">
        <v>1.8399999999999999</v>
      </c>
      <c r="S26" s="19">
        <v>2.64</v>
      </c>
      <c r="T26" s="18">
        <v>0.2</v>
      </c>
      <c r="U26" s="18">
        <v>0</v>
      </c>
      <c r="V26" s="18">
        <v>0</v>
      </c>
      <c r="W26" s="18">
        <v>0</v>
      </c>
      <c r="X26" s="18">
        <v>1.64</v>
      </c>
      <c r="Y26" s="18">
        <v>2.4</v>
      </c>
      <c r="Z26" s="20">
        <f t="shared" si="132"/>
        <v>2.7</v>
      </c>
      <c r="AA26" s="18">
        <v>0.22</v>
      </c>
      <c r="AB26" s="18">
        <v>0</v>
      </c>
      <c r="AC26" s="18">
        <v>0</v>
      </c>
      <c r="AD26" s="18">
        <v>0</v>
      </c>
      <c r="AE26" s="18">
        <v>0</v>
      </c>
      <c r="AF26" s="18">
        <v>0</v>
      </c>
      <c r="AG26" s="19">
        <v>1.2</v>
      </c>
      <c r="AH26" s="19">
        <v>2</v>
      </c>
      <c r="AI26" s="20">
        <f t="shared" si="133"/>
        <v>2.85</v>
      </c>
      <c r="AJ26" s="19">
        <v>0</v>
      </c>
      <c r="AK26" s="19">
        <v>0</v>
      </c>
      <c r="AL26" s="20">
        <f t="shared" si="134"/>
        <v>0</v>
      </c>
      <c r="AM26" s="18">
        <v>1.64</v>
      </c>
      <c r="AN26" s="18">
        <v>2</v>
      </c>
      <c r="AO26" s="18">
        <v>0.15</v>
      </c>
      <c r="AP26" s="18">
        <v>0.22</v>
      </c>
      <c r="AQ26" s="18">
        <v>1.64</v>
      </c>
      <c r="AR26" s="18">
        <v>2.2200000000000002</v>
      </c>
      <c r="AS26" s="18">
        <v>0.12</v>
      </c>
      <c r="AT26" s="18">
        <v>0.11</v>
      </c>
      <c r="AU26" s="18">
        <v>0</v>
      </c>
      <c r="AV26" s="18">
        <v>1</v>
      </c>
      <c r="AW26" s="18">
        <v>0</v>
      </c>
      <c r="AX26" s="18">
        <v>0</v>
      </c>
      <c r="AY26" s="18">
        <v>0</v>
      </c>
      <c r="AZ26" s="18">
        <v>0</v>
      </c>
      <c r="BA26" s="18">
        <v>2</v>
      </c>
      <c r="BB26" s="18">
        <v>0</v>
      </c>
      <c r="BC26" s="18">
        <v>0</v>
      </c>
      <c r="BD26" s="18">
        <v>0</v>
      </c>
      <c r="BE26" s="18">
        <v>0</v>
      </c>
      <c r="BF26" s="18">
        <v>0</v>
      </c>
      <c r="BG26" s="18">
        <v>0</v>
      </c>
      <c r="BH26" s="18">
        <v>0</v>
      </c>
      <c r="BI26" s="18">
        <v>0</v>
      </c>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6" t="e">
        <f>_xlfn.IFNA(IF(RIGHT(D26,2)="=G",0,INDEX(#REF!,MATCH(E26,#REF!,0))),0)</f>
        <v>#REF!</v>
      </c>
      <c r="CB26" s="16" t="s">
        <v>776</v>
      </c>
      <c r="CC26" s="18">
        <v>0</v>
      </c>
      <c r="CD26" s="18">
        <v>0</v>
      </c>
      <c r="CE26" s="18">
        <v>1.4</v>
      </c>
      <c r="CF26" s="18">
        <v>0.73</v>
      </c>
      <c r="CG26" s="18">
        <v>0.12</v>
      </c>
      <c r="CH26" s="18">
        <v>3</v>
      </c>
      <c r="CI26" s="16" t="s">
        <v>98</v>
      </c>
      <c r="CJ26" s="18">
        <v>0</v>
      </c>
      <c r="CK26" s="20">
        <f t="shared" si="135"/>
        <v>3.24</v>
      </c>
      <c r="CL26" s="20">
        <f t="shared" si="136"/>
        <v>3.24</v>
      </c>
      <c r="CM26" s="18">
        <v>33.69</v>
      </c>
      <c r="CN26" s="21">
        <v>25.51</v>
      </c>
      <c r="CO26" s="18">
        <v>24.671000000000003</v>
      </c>
      <c r="CP26" s="22">
        <f t="shared" si="0"/>
        <v>25.51</v>
      </c>
      <c r="CQ26" s="22">
        <f t="shared" si="1"/>
        <v>22.27</v>
      </c>
      <c r="CR26" s="22">
        <f t="shared" si="137"/>
        <v>3.24</v>
      </c>
      <c r="CS26" s="22">
        <f t="shared" si="138"/>
        <v>22.37</v>
      </c>
      <c r="CT26" s="22">
        <f t="shared" si="2"/>
        <v>22.57</v>
      </c>
      <c r="CU26" s="23">
        <v>22.57</v>
      </c>
      <c r="CV26" s="22">
        <f t="shared" si="139"/>
        <v>2.7</v>
      </c>
      <c r="CW26" s="22">
        <f t="shared" si="3"/>
        <v>0</v>
      </c>
      <c r="CX26" s="22">
        <f t="shared" si="4"/>
        <v>0</v>
      </c>
      <c r="CY26" s="22">
        <f t="shared" si="5"/>
        <v>25.24</v>
      </c>
      <c r="CZ26" s="22">
        <f t="shared" si="6"/>
        <v>25.39</v>
      </c>
      <c r="DA26" s="24">
        <v>25.51</v>
      </c>
      <c r="DB26" s="20">
        <f t="shared" si="140"/>
        <v>3.24</v>
      </c>
      <c r="DC26" s="20">
        <f t="shared" si="141"/>
        <v>0</v>
      </c>
      <c r="DD26" s="20">
        <f t="shared" si="142"/>
        <v>3.24</v>
      </c>
      <c r="DE26" s="20">
        <f t="shared" si="7"/>
        <v>0.1</v>
      </c>
      <c r="DF26" s="20">
        <f t="shared" si="8"/>
        <v>0.2</v>
      </c>
      <c r="DG26" s="20">
        <f t="shared" si="9"/>
        <v>2.94</v>
      </c>
      <c r="DH26" s="20">
        <f t="shared" si="10"/>
        <v>0</v>
      </c>
      <c r="DI26" s="20">
        <f t="shared" si="11"/>
        <v>0</v>
      </c>
      <c r="DJ26" s="20">
        <f t="shared" si="12"/>
        <v>0</v>
      </c>
      <c r="DK26" s="20">
        <f t="shared" si="143"/>
        <v>3.24</v>
      </c>
      <c r="DL26" s="20">
        <f t="shared" si="144"/>
        <v>0</v>
      </c>
      <c r="DM26" s="20">
        <f t="shared" si="145"/>
        <v>0</v>
      </c>
      <c r="DN26" s="20">
        <f t="shared" si="146"/>
        <v>0</v>
      </c>
      <c r="DO26" s="18">
        <v>3.04</v>
      </c>
      <c r="DP26" s="18">
        <v>0</v>
      </c>
      <c r="DQ26" s="18">
        <v>1</v>
      </c>
      <c r="DR26" s="18">
        <v>1</v>
      </c>
      <c r="DS26" s="25">
        <f t="shared" si="147"/>
        <v>3.04</v>
      </c>
      <c r="DT26" s="25">
        <f t="shared" si="148"/>
        <v>0</v>
      </c>
      <c r="DU26" s="25">
        <f t="shared" si="149"/>
        <v>9.85</v>
      </c>
      <c r="DV26" s="25">
        <f t="shared" si="150"/>
        <v>0</v>
      </c>
      <c r="DW26" s="25">
        <f t="shared" si="151"/>
        <v>9.85</v>
      </c>
      <c r="DX26" s="25">
        <f t="shared" si="152"/>
        <v>20.09</v>
      </c>
      <c r="DY26" s="25">
        <f t="shared" si="153"/>
        <v>0</v>
      </c>
      <c r="DZ26" s="25">
        <f t="shared" si="154"/>
        <v>20.09</v>
      </c>
      <c r="EA26" s="25">
        <f t="shared" si="155"/>
        <v>13.32</v>
      </c>
      <c r="EB26" s="25">
        <f t="shared" si="156"/>
        <v>0</v>
      </c>
      <c r="EC26" s="25">
        <f t="shared" si="157"/>
        <v>13.32</v>
      </c>
      <c r="ED26" s="25">
        <f t="shared" si="158"/>
        <v>6.77</v>
      </c>
      <c r="EE26" s="25">
        <f t="shared" si="158"/>
        <v>0</v>
      </c>
      <c r="EF26" s="25">
        <f t="shared" si="159"/>
        <v>6.77</v>
      </c>
      <c r="EG26" s="25">
        <f t="shared" si="160"/>
        <v>13.32</v>
      </c>
      <c r="EH26" s="25">
        <f t="shared" si="160"/>
        <v>0</v>
      </c>
      <c r="EI26" s="25">
        <f t="shared" si="161"/>
        <v>13.32</v>
      </c>
      <c r="EJ26" s="18">
        <v>1503.93</v>
      </c>
      <c r="EK26" s="18">
        <v>1465.23</v>
      </c>
      <c r="EL26" s="18" t="s">
        <v>798</v>
      </c>
      <c r="EM26" s="18" t="s">
        <v>799</v>
      </c>
      <c r="EN26" s="16" t="s">
        <v>774</v>
      </c>
      <c r="EO26" s="16" t="s">
        <v>131</v>
      </c>
      <c r="EP26" s="16" t="e">
        <f>IF(OR(EN26="Cống tròn",EN26="Cống hộp",EN26="Ống nhựa"),INDEX(#REF!,MATCH(E26,#REF!,0)),IF(OR(EN26="Rãnh xây",EN26="Rãnh bê tông"),INDEX(#REF!,MATCH(E26,#REF!,0)),0))</f>
        <v>#REF!</v>
      </c>
      <c r="EQ26" s="18">
        <v>37.500000000000043</v>
      </c>
      <c r="ER26" s="19">
        <v>1</v>
      </c>
      <c r="ES26" s="25">
        <f t="shared" si="162"/>
        <v>37</v>
      </c>
      <c r="ET26" s="1" t="e">
        <f>_xlfn.IFNA(IF(EN26="Cống tròn",INDEX(#REF!,MATCH(E26,#REF!,0)),IF(EN26="Cống hộp",INDEX(#REF!,MATCH(E26,#REF!,0)),EU26&amp;" ,"&amp;EV26)),0)</f>
        <v>#REF!</v>
      </c>
      <c r="EU26" s="16" t="s">
        <v>769</v>
      </c>
      <c r="EV26" s="16" t="s">
        <v>775</v>
      </c>
      <c r="EW26" s="16" t="e">
        <f>_xlfn.IFNA(INDEX(#REF!,MATCH(E26,#REF!,0)),0)</f>
        <v>#REF!</v>
      </c>
      <c r="EX26" s="16"/>
      <c r="EY26" s="18">
        <v>0</v>
      </c>
      <c r="EZ26" s="18">
        <v>0</v>
      </c>
      <c r="FA26" s="18">
        <v>0</v>
      </c>
      <c r="FB26" s="19">
        <v>0</v>
      </c>
      <c r="FC26" s="19">
        <v>0</v>
      </c>
      <c r="FD26" s="25">
        <f t="shared" si="13"/>
        <v>0</v>
      </c>
      <c r="FE26" s="25">
        <f t="shared" si="163"/>
        <v>0</v>
      </c>
      <c r="FF26" s="19">
        <v>0.14000000000000001</v>
      </c>
      <c r="FG26" s="19">
        <v>2</v>
      </c>
      <c r="FH26" s="19">
        <v>1.5</v>
      </c>
      <c r="FI26" s="25">
        <f t="shared" si="164"/>
        <v>1.78</v>
      </c>
      <c r="FJ26" s="19">
        <v>0</v>
      </c>
      <c r="FK26" s="19">
        <v>0</v>
      </c>
      <c r="FL26" s="19">
        <v>0.2</v>
      </c>
      <c r="FM26" s="19">
        <v>1.6</v>
      </c>
      <c r="FN26" s="19">
        <v>0</v>
      </c>
      <c r="FO26" s="25">
        <f t="shared" si="165"/>
        <v>1.98</v>
      </c>
      <c r="FP26" s="19">
        <v>1.4999999999999999E-2</v>
      </c>
      <c r="FQ26" s="19">
        <v>1</v>
      </c>
      <c r="FR26" s="25">
        <f t="shared" si="14"/>
        <v>36</v>
      </c>
      <c r="FS26" s="25">
        <f t="shared" si="15"/>
        <v>0.52500000000000002</v>
      </c>
      <c r="FT26" s="25">
        <f t="shared" si="16"/>
        <v>36.524999999999999</v>
      </c>
      <c r="FU26" s="25">
        <f t="shared" si="17"/>
        <v>-0.97500000000004405</v>
      </c>
      <c r="FV26" s="25" t="str">
        <f t="shared" si="166"/>
        <v>Thêm 01</v>
      </c>
      <c r="FW26" s="25">
        <f t="shared" si="167"/>
        <v>0.04</v>
      </c>
      <c r="FX26" s="1"/>
      <c r="FY26" s="1"/>
      <c r="FZ26" s="1"/>
      <c r="GA26" s="1"/>
      <c r="GB26" s="19">
        <v>0</v>
      </c>
      <c r="GC26" s="19">
        <v>0</v>
      </c>
      <c r="GD26" s="19">
        <v>0</v>
      </c>
      <c r="GE26" s="19">
        <v>0</v>
      </c>
      <c r="GF26" s="19">
        <v>0</v>
      </c>
      <c r="GG26" s="19">
        <v>0</v>
      </c>
      <c r="GH26" s="19">
        <v>0</v>
      </c>
      <c r="GI26" s="19">
        <v>0</v>
      </c>
      <c r="GJ26" s="19">
        <v>0</v>
      </c>
      <c r="GK26" s="19">
        <v>0</v>
      </c>
      <c r="GL26" s="25">
        <f t="shared" si="18"/>
        <v>0</v>
      </c>
      <c r="GM26" s="25">
        <f t="shared" si="168"/>
        <v>0</v>
      </c>
      <c r="GN26" s="19">
        <v>0</v>
      </c>
      <c r="GO26" s="19">
        <v>0</v>
      </c>
      <c r="GP26" s="19">
        <v>0</v>
      </c>
      <c r="GQ26" s="19">
        <v>0</v>
      </c>
      <c r="GR26" s="1" t="e">
        <f>_xlfn.IFNA(INDEX(#REF!,MATCH(E26,#REF!,0)),0)</f>
        <v>#REF!</v>
      </c>
      <c r="GS26" s="1"/>
      <c r="GT26" s="19">
        <v>0</v>
      </c>
      <c r="GU26" s="19">
        <v>0</v>
      </c>
      <c r="GV26" s="19">
        <v>0</v>
      </c>
      <c r="GW26" s="19">
        <v>0</v>
      </c>
      <c r="GX26" s="25">
        <f t="shared" si="19"/>
        <v>0</v>
      </c>
      <c r="GY26" s="25">
        <f t="shared" si="20"/>
        <v>0</v>
      </c>
      <c r="GZ26" s="25">
        <f t="shared" si="169"/>
        <v>0</v>
      </c>
      <c r="HA26" s="1" t="e" cm="1">
        <f t="array" ref="HA26">INDEX(#REF!,MATCH(EJ26&amp;EK26&amp;HD26&amp;HE26&amp;HF26,#REF!&amp;#REF!&amp;#REF!&amp;#REF!&amp;#REF!,0))</f>
        <v>#REF!</v>
      </c>
      <c r="HB26" s="1"/>
      <c r="HC26" s="25">
        <f t="shared" si="170"/>
        <v>0</v>
      </c>
      <c r="HD26" s="19">
        <v>0</v>
      </c>
      <c r="HE26" s="19">
        <v>0</v>
      </c>
      <c r="HF26" s="19">
        <v>0</v>
      </c>
      <c r="HG26" s="1" t="e" cm="1">
        <f t="array" ref="HG26">INDEX(#REF!,MATCH(EJ26&amp;EK26&amp;HJ26&amp;HK26&amp;HL26,#REF!&amp;#REF!&amp;#REF!&amp;#REF!&amp;#REF!,0))</f>
        <v>#REF!</v>
      </c>
      <c r="HH26" s="1"/>
      <c r="HI26" s="25">
        <f t="shared" si="171"/>
        <v>0</v>
      </c>
      <c r="HJ26" s="25">
        <f t="shared" si="172"/>
        <v>0</v>
      </c>
      <c r="HK26" s="19">
        <v>0</v>
      </c>
      <c r="HL26" s="19">
        <v>0</v>
      </c>
      <c r="HM26" s="19">
        <v>0.01</v>
      </c>
      <c r="HN26" s="19">
        <v>1</v>
      </c>
      <c r="HO26" s="25">
        <f t="shared" si="173"/>
        <v>0</v>
      </c>
      <c r="HP26" s="25">
        <f t="shared" si="174"/>
        <v>0</v>
      </c>
      <c r="HQ26" s="25">
        <f t="shared" si="175"/>
        <v>0</v>
      </c>
      <c r="HR26" s="25">
        <f t="shared" si="176"/>
        <v>0</v>
      </c>
      <c r="HS26" s="25">
        <f t="shared" si="177"/>
        <v>0</v>
      </c>
      <c r="HT26" s="19">
        <v>0</v>
      </c>
      <c r="HU26" s="19">
        <v>0</v>
      </c>
      <c r="HV26" s="19">
        <v>0</v>
      </c>
      <c r="HW26" s="25">
        <f t="shared" si="178"/>
        <v>0</v>
      </c>
      <c r="HX26" s="19">
        <v>0</v>
      </c>
      <c r="HY26" s="19">
        <v>0</v>
      </c>
      <c r="HZ26" s="21">
        <v>25.51</v>
      </c>
      <c r="IA26" s="20">
        <f>ROUND(IF(EN26="Cống tròn",IF(EN26="Cống tròn",IF(EU26="Không có móng",IQ26-FF26,IF(EU26="Đế",IP26-FN26,IF(OR(EU26="Móng bê tông",EU26="Móng bê tông kết hợp đế"),II26-FJ26,0))),0),IF(EN26="Cống hộp",IF(AND(EN26="Cống hộp",EU26="Không có móng"),IQ26-GF26,IF(AND(EN26="Cống hộp",EU26="Móng bê tông"),IJ26-GB26,0)),IF(OR(EN26="Rãnh xây",EN26="Rãnh bê tông"),IF(OR(EN26="Rãnh xây",EN26="Rãnh bê tông"),IK26-GB26,0),IF(EN26="Ống nhựa",IF(AND(EN26="Ống nhựa",EU26="Không đắp cát"),IQ26-HT26,IF(AND(EN26="Ống nhựa",EU26="Đắp cát"),IH26-HX26,0)),IF(EN26="Rãnh thang",IF(EN26="Rãnh thang",IF(EU26="Móng bê tông",#REF!-#REF!,IQ26),0),0))))),2)</f>
        <v>22.53</v>
      </c>
      <c r="IB26" s="20">
        <f t="shared" si="179"/>
        <v>2.9800000000000004</v>
      </c>
      <c r="IC26" s="20">
        <f t="shared" si="21"/>
        <v>22.53</v>
      </c>
      <c r="ID26" s="20">
        <f t="shared" si="22"/>
        <v>0</v>
      </c>
      <c r="IE26" s="20">
        <f t="shared" si="23"/>
        <v>0</v>
      </c>
      <c r="IF26" s="20">
        <f t="shared" si="24"/>
        <v>0</v>
      </c>
      <c r="IG26" s="20">
        <f>IF(EN26="Rãnh thang",IF(AND(EN26="Rãnh thang",EU26="Móng bê tông"),IQ26-#REF!,0),IF(EN26="Ống nhựa",IF(AND(EN26="Ống nhựa",EU26="Đắp cát"),IQ26-HT26,0),IF(EN26="Cống tròn",IF(EN26="Cống tròn",IF(OR(EU26="Móng bê tông",EU26="Móng bê tông kết hợp đế"),IM26-FL26,0),0),IF(EN26="Cống hộp",IF(AND(EN26="Cống hộp",EU26="Móng bê tông"),IN26-GD26,0),IF(OR(EN26="Rãnh xây",EN26="Rãnh bê tông"),IF(AND(EN26="Rãnh xây",EU26="Móng bê tông"),IO26-GD26,IF(AND(EN26="Rãnh bê tông",EU26="Móng bê tông"),IO26-GD26,0)),0)))))</f>
        <v>22.53</v>
      </c>
      <c r="IH26" s="20">
        <f t="shared" si="25"/>
        <v>0</v>
      </c>
      <c r="II26" s="20">
        <f t="shared" si="26"/>
        <v>22.53</v>
      </c>
      <c r="IJ26" s="20">
        <f t="shared" si="27"/>
        <v>0</v>
      </c>
      <c r="IK26" s="20">
        <f t="shared" si="28"/>
        <v>0</v>
      </c>
      <c r="IL26" s="20">
        <f t="shared" si="29"/>
        <v>22.73</v>
      </c>
      <c r="IM26" s="20">
        <f t="shared" si="30"/>
        <v>22.73</v>
      </c>
      <c r="IN26" s="20">
        <f t="shared" si="31"/>
        <v>0</v>
      </c>
      <c r="IO26" s="20">
        <f t="shared" si="32"/>
        <v>0</v>
      </c>
      <c r="IP26" s="20">
        <f t="shared" si="33"/>
        <v>0</v>
      </c>
      <c r="IQ26" s="18">
        <v>22.87</v>
      </c>
      <c r="IR26" s="25">
        <f t="shared" si="180"/>
        <v>0</v>
      </c>
      <c r="IS26" s="25">
        <f t="shared" si="34"/>
        <v>0</v>
      </c>
      <c r="IT26" s="25">
        <f t="shared" si="35"/>
        <v>0</v>
      </c>
      <c r="IU26" s="25">
        <f>ROUND(IF(EN26="Cống tròn",IF(EN26="Cống tròn",IV26+FF26,0),IF(EN26="Cống hộp",IF(EN26="Cống hộp",IV26+GP26,0),IF(OR(EN26="Rãnh xây",EN26="Rãnh bê tông"),IF(OR(EN26="Rãnh xây",EN26="Rãnh bê tông"),IV26+GP26,0),IF(EN26="ống nhựa",IF(EN26="Ống nhựa",IV26+HT26,0),IF(EN26="Rãnh thang",IF(EN26="Rãnh thang",IQ26+#REF!,0),0))))),2)</f>
        <v>24.45</v>
      </c>
      <c r="IV26" s="19">
        <v>24.31</v>
      </c>
      <c r="IW26" s="25">
        <f t="shared" si="36"/>
        <v>24.45</v>
      </c>
      <c r="IX26" s="25">
        <f t="shared" si="37"/>
        <v>0</v>
      </c>
      <c r="IY26" s="25">
        <f t="shared" si="38"/>
        <v>0</v>
      </c>
      <c r="IZ26" s="25">
        <f t="shared" si="39"/>
        <v>0</v>
      </c>
      <c r="JA26" s="25">
        <f t="shared" si="40"/>
        <v>0</v>
      </c>
      <c r="JB26" s="21">
        <v>25.45</v>
      </c>
      <c r="JC26" s="20">
        <f>ROUND(IF(EN26="Cống tròn",IF(EN26="Cống tròn",IF(EU26="Không có móng",JS26-FF26,IF(EU26="Đế",JR26-FN26,IF(OR(EU26="Móng bê tông",EU26="Móng bê tông kết hợp đế"),JK26-FJ26,0))),0),IF(EN26="Cống hộp",IF(AND(EN26="Cống hộp",EU26="Không có móng"),JS26-GF26,IF(AND(EN26="Cống hộp",EU26="Móng bê tông"),JL26-GB26,0)),IF(OR(EN26="Rãnh xây",EN26="Rãnh bê tông"),IF(OR(EN26="Rãnh xây",EN26="Rãnh bê tông"),JM26-GB26,0),IF(EN26="Ống nhựa",IF(AND(EN26="Ống nhựa",EU26="Không đắp cát"),JS26-HT26,IF(AND(EN26="Ống nhựa",EU26="Đắp cát"),JJ26-HX26,0)),IF(EN26="Rãnh thang",IF(EN26="Rãnh thang",IF(EU26="Móng bê tông",#REF!-#REF!,JS26),0),0))))),2)</f>
        <v>22.47</v>
      </c>
      <c r="JD26" s="20">
        <f t="shared" si="181"/>
        <v>2.9800000000000004</v>
      </c>
      <c r="JE26" s="20">
        <f t="shared" si="41"/>
        <v>22.47</v>
      </c>
      <c r="JF26" s="20">
        <f t="shared" si="42"/>
        <v>0</v>
      </c>
      <c r="JG26" s="20">
        <f t="shared" si="43"/>
        <v>0</v>
      </c>
      <c r="JH26" s="20">
        <f t="shared" si="44"/>
        <v>0</v>
      </c>
      <c r="JI26" s="20">
        <f>IF(EN26="Rãnh thang",IF(AND(EN26="Rãnh thang",EU26="Móng bê tông"),JS26-#REF!,0),IF(EN26="Ống nhựa",IF(AND(EN26="Ống nhựa",EU26="Đắp cát"),JS26-HT26,0),IF(EN26="Cống tròn",IF(EN26="Cống tròn",IF(OR(EU26="Móng bê tông",EU26="Móng bê tông kết hợp đế"),JO26-FL26,0),0),IF(EN26="Cống hộp",IF(AND(EN26="Cống hộp",EU26="Móng bê tông"),JP26-GD26,0),IF(OR(EN26="Rãnh xây",EN26="Rãnh bê tông"),IF(AND(EN26="Rãnh xây",EU26="Móng bê tông"),JQ26-GD26,IF(AND(EN26="Rãnh bê tông",EU26="Móng bê tông"),JQ26-GD26,0)),0)))))</f>
        <v>22.47</v>
      </c>
      <c r="JJ26" s="20">
        <f t="shared" si="45"/>
        <v>0</v>
      </c>
      <c r="JK26" s="20">
        <f t="shared" si="46"/>
        <v>22.47</v>
      </c>
      <c r="JL26" s="20">
        <f t="shared" si="47"/>
        <v>0</v>
      </c>
      <c r="JM26" s="20">
        <f t="shared" si="48"/>
        <v>0</v>
      </c>
      <c r="JN26" s="20">
        <f t="shared" si="49"/>
        <v>22.669999999999998</v>
      </c>
      <c r="JO26" s="20">
        <f t="shared" si="50"/>
        <v>22.669999999999998</v>
      </c>
      <c r="JP26" s="20">
        <f t="shared" si="51"/>
        <v>0</v>
      </c>
      <c r="JQ26" s="20">
        <f t="shared" si="52"/>
        <v>0</v>
      </c>
      <c r="JR26" s="20">
        <f t="shared" si="53"/>
        <v>0</v>
      </c>
      <c r="JS26" s="26">
        <v>22.81</v>
      </c>
      <c r="JT26" s="25">
        <f t="shared" si="182"/>
        <v>0</v>
      </c>
      <c r="JU26" s="25">
        <f t="shared" si="54"/>
        <v>0</v>
      </c>
      <c r="JV26" s="25">
        <f t="shared" si="55"/>
        <v>0</v>
      </c>
      <c r="JW26" s="25">
        <f>ROUND(IF(EN26="Cống tròn",IF(EN26="Cống tròn",JX26+FF26,0),IF(EN26="Cống hộp",IF(EN26="Cống hộp",JX26+GP26,0),IF(OR(EN26="Rãnh xây",EN26="Rãnh bê tông"),IF(OR(EN26="Rãnh xây",EN26="Rãnh bê tông"),JX26+GP26,0),IF(EN26="ống nhựa",IF(EN26="Ống nhựa",JX26+HT26,0),IF(EN26="Rãnh thang",IF(EN26="Rãnh thang",JS26+#REF!,0),0))))),2)</f>
        <v>24.45</v>
      </c>
      <c r="JX26" s="27">
        <v>24.31</v>
      </c>
      <c r="JY26" s="25">
        <f t="shared" si="56"/>
        <v>24.45</v>
      </c>
      <c r="JZ26" s="25">
        <f t="shared" si="57"/>
        <v>0</v>
      </c>
      <c r="KA26" s="25">
        <f t="shared" si="58"/>
        <v>0</v>
      </c>
      <c r="KB26" s="25">
        <f t="shared" si="59"/>
        <v>0</v>
      </c>
      <c r="KC26" s="25">
        <f t="shared" si="60"/>
        <v>0</v>
      </c>
      <c r="KD26" s="28" t="s">
        <v>98</v>
      </c>
      <c r="KE26" s="27">
        <v>0</v>
      </c>
      <c r="KF26" s="25">
        <f t="shared" si="61"/>
        <v>2.9800000000000004</v>
      </c>
      <c r="KG26" s="25">
        <f t="shared" si="183"/>
        <v>2.9800000000000004</v>
      </c>
      <c r="KH26" s="27">
        <v>0</v>
      </c>
      <c r="KI26" s="25">
        <f t="shared" si="62"/>
        <v>2.9800000000000004</v>
      </c>
      <c r="KJ26" s="25">
        <f t="shared" si="184"/>
        <v>2.9800000000000004</v>
      </c>
      <c r="KK26" s="25">
        <f t="shared" si="63"/>
        <v>0</v>
      </c>
      <c r="KL26" s="25">
        <f t="shared" si="64"/>
        <v>0</v>
      </c>
      <c r="KM26" s="25">
        <f t="shared" si="185"/>
        <v>0</v>
      </c>
      <c r="KN26" s="25">
        <f t="shared" si="65"/>
        <v>0</v>
      </c>
      <c r="KO26" s="25">
        <f t="shared" si="66"/>
        <v>0</v>
      </c>
      <c r="KP26" s="25">
        <f t="shared" si="186"/>
        <v>0</v>
      </c>
      <c r="KQ26" s="25">
        <f t="shared" si="67"/>
        <v>0.2</v>
      </c>
      <c r="KR26" s="25">
        <f t="shared" si="68"/>
        <v>0.2</v>
      </c>
      <c r="KS26" s="25">
        <f t="shared" si="187"/>
        <v>0.2</v>
      </c>
      <c r="KT26" s="25">
        <f t="shared" si="69"/>
        <v>0</v>
      </c>
      <c r="KU26" s="25">
        <f t="shared" si="70"/>
        <v>0</v>
      </c>
      <c r="KV26" s="25">
        <f t="shared" si="188"/>
        <v>0</v>
      </c>
      <c r="KW26" s="25">
        <f t="shared" si="71"/>
        <v>0</v>
      </c>
      <c r="KX26" s="25">
        <f t="shared" si="72"/>
        <v>0</v>
      </c>
      <c r="KY26" s="25">
        <f t="shared" si="189"/>
        <v>0</v>
      </c>
      <c r="KZ26" s="25">
        <f t="shared" si="73"/>
        <v>0</v>
      </c>
      <c r="LA26" s="25">
        <f t="shared" si="74"/>
        <v>0</v>
      </c>
      <c r="LB26" s="25">
        <f t="shared" si="190"/>
        <v>0</v>
      </c>
      <c r="LC26" s="25">
        <f t="shared" si="75"/>
        <v>1.98</v>
      </c>
      <c r="LD26" s="25">
        <f t="shared" si="76"/>
        <v>1.98</v>
      </c>
      <c r="LE26" s="25">
        <f t="shared" si="191"/>
        <v>1.98</v>
      </c>
      <c r="LF26" s="25">
        <f t="shared" si="77"/>
        <v>0</v>
      </c>
      <c r="LG26" s="25">
        <f t="shared" si="78"/>
        <v>0</v>
      </c>
      <c r="LH26" s="25">
        <f t="shared" si="192"/>
        <v>0</v>
      </c>
      <c r="LI26" s="25">
        <f t="shared" si="79"/>
        <v>0</v>
      </c>
      <c r="LJ26" s="25">
        <f t="shared" si="80"/>
        <v>0</v>
      </c>
      <c r="LK26" s="25">
        <f t="shared" si="193"/>
        <v>0</v>
      </c>
      <c r="LL26" s="25">
        <f t="shared" si="81"/>
        <v>0</v>
      </c>
      <c r="LM26" s="25">
        <f t="shared" si="82"/>
        <v>0</v>
      </c>
      <c r="LN26" s="25">
        <f t="shared" si="194"/>
        <v>0</v>
      </c>
      <c r="LO26" s="25">
        <f t="shared" si="83"/>
        <v>0</v>
      </c>
      <c r="LP26" s="25">
        <f t="shared" si="84"/>
        <v>0</v>
      </c>
      <c r="LQ26" s="25">
        <f t="shared" si="195"/>
        <v>0</v>
      </c>
      <c r="LR26" s="25">
        <f t="shared" si="85"/>
        <v>0</v>
      </c>
      <c r="LS26" s="25">
        <f t="shared" si="86"/>
        <v>0</v>
      </c>
      <c r="LT26" s="25">
        <f t="shared" si="196"/>
        <v>0</v>
      </c>
      <c r="LU26" s="25">
        <f t="shared" si="87"/>
        <v>0</v>
      </c>
      <c r="LV26" s="25">
        <f t="shared" si="88"/>
        <v>0</v>
      </c>
      <c r="LW26" s="25">
        <f t="shared" si="197"/>
        <v>0</v>
      </c>
      <c r="LX26" s="25">
        <f t="shared" si="89"/>
        <v>0</v>
      </c>
      <c r="LY26" s="25">
        <f t="shared" si="90"/>
        <v>0</v>
      </c>
      <c r="LZ26" s="25">
        <f t="shared" si="198"/>
        <v>0</v>
      </c>
      <c r="MA26" s="25">
        <f t="shared" si="91"/>
        <v>0</v>
      </c>
      <c r="MB26" s="25">
        <f t="shared" si="92"/>
        <v>0</v>
      </c>
      <c r="MC26" s="25">
        <f t="shared" si="199"/>
        <v>0</v>
      </c>
      <c r="MD26" s="25">
        <f t="shared" si="93"/>
        <v>0</v>
      </c>
      <c r="ME26" s="25">
        <f t="shared" si="94"/>
        <v>0</v>
      </c>
      <c r="MF26" s="25">
        <f t="shared" si="200"/>
        <v>0</v>
      </c>
      <c r="MG26" s="25">
        <f t="shared" si="95"/>
        <v>0</v>
      </c>
      <c r="MH26" s="25">
        <f t="shared" si="96"/>
        <v>0</v>
      </c>
      <c r="MI26" s="25">
        <f t="shared" si="201"/>
        <v>0</v>
      </c>
      <c r="MJ26" s="25">
        <f t="shared" si="97"/>
        <v>0</v>
      </c>
      <c r="MK26" s="25">
        <f t="shared" si="98"/>
        <v>0</v>
      </c>
      <c r="ML26" s="25">
        <f t="shared" si="202"/>
        <v>0</v>
      </c>
      <c r="MM26" s="25">
        <f t="shared" si="99"/>
        <v>0</v>
      </c>
      <c r="MN26" s="25">
        <f t="shared" si="100"/>
        <v>0</v>
      </c>
      <c r="MO26" s="25">
        <f t="shared" si="203"/>
        <v>0</v>
      </c>
      <c r="MP26" s="25">
        <f t="shared" si="101"/>
        <v>0</v>
      </c>
      <c r="MQ26" s="25">
        <f t="shared" si="102"/>
        <v>0</v>
      </c>
      <c r="MR26" s="25">
        <f t="shared" si="204"/>
        <v>0</v>
      </c>
      <c r="MS26" s="29">
        <v>1.98</v>
      </c>
      <c r="MT26" s="29">
        <v>0</v>
      </c>
      <c r="MU26" s="29">
        <v>1</v>
      </c>
      <c r="MV26" s="29">
        <v>1</v>
      </c>
      <c r="MW26" s="25">
        <f t="shared" si="103"/>
        <v>1.98</v>
      </c>
      <c r="MX26" s="25">
        <f t="shared" si="104"/>
        <v>5.9</v>
      </c>
      <c r="MY26" s="25">
        <f t="shared" si="105"/>
        <v>0</v>
      </c>
      <c r="MZ26" s="25">
        <f t="shared" si="106"/>
        <v>0</v>
      </c>
      <c r="NA26" s="25">
        <f t="shared" si="107"/>
        <v>1.98</v>
      </c>
      <c r="NB26" s="25">
        <f t="shared" si="108"/>
        <v>5.9</v>
      </c>
      <c r="NC26" s="25">
        <f t="shared" si="109"/>
        <v>0</v>
      </c>
      <c r="ND26" s="25">
        <f t="shared" si="110"/>
        <v>0</v>
      </c>
      <c r="NE26" s="25">
        <f t="shared" si="205"/>
        <v>1.98</v>
      </c>
      <c r="NF26" s="25">
        <f t="shared" si="205"/>
        <v>5.9</v>
      </c>
      <c r="NG26" s="25">
        <f t="shared" si="205"/>
        <v>0</v>
      </c>
      <c r="NH26" s="25">
        <f t="shared" si="205"/>
        <v>0</v>
      </c>
      <c r="NI26" s="25">
        <f t="shared" si="112"/>
        <v>221.25</v>
      </c>
      <c r="NJ26" s="25">
        <f t="shared" si="113"/>
        <v>0</v>
      </c>
      <c r="NK26" s="25">
        <f t="shared" si="114"/>
        <v>221.25</v>
      </c>
      <c r="NL26" s="25">
        <f t="shared" si="115"/>
        <v>127.41</v>
      </c>
      <c r="NM26" s="25">
        <f t="shared" si="116"/>
        <v>0</v>
      </c>
      <c r="NN26" s="25">
        <f t="shared" si="206"/>
        <v>127.41</v>
      </c>
      <c r="NO26" s="25">
        <f t="shared" si="117"/>
        <v>0</v>
      </c>
      <c r="NP26" s="25">
        <f t="shared" si="118"/>
        <v>0</v>
      </c>
      <c r="NQ26" s="25">
        <f t="shared" si="207"/>
        <v>0</v>
      </c>
      <c r="NR26" s="25">
        <f t="shared" si="119"/>
        <v>0</v>
      </c>
      <c r="NS26" s="25">
        <f t="shared" si="120"/>
        <v>0</v>
      </c>
      <c r="NT26" s="25">
        <f t="shared" si="208"/>
        <v>0</v>
      </c>
      <c r="NU26" s="25">
        <f t="shared" si="121"/>
        <v>0</v>
      </c>
      <c r="NV26" s="25">
        <f t="shared" si="122"/>
        <v>0</v>
      </c>
      <c r="NW26" s="25">
        <f t="shared" si="209"/>
        <v>0</v>
      </c>
      <c r="NX26" s="25">
        <f t="shared" si="210"/>
        <v>127.41</v>
      </c>
      <c r="NY26" s="25">
        <f t="shared" si="210"/>
        <v>0</v>
      </c>
      <c r="NZ26" s="25">
        <f t="shared" si="211"/>
        <v>127.41</v>
      </c>
      <c r="OA26" s="25">
        <f t="shared" si="212"/>
        <v>93.84</v>
      </c>
      <c r="OB26" s="25">
        <f t="shared" si="212"/>
        <v>0</v>
      </c>
      <c r="OC26" s="25">
        <f t="shared" si="213"/>
        <v>93.84</v>
      </c>
      <c r="OD26" s="25">
        <f t="shared" si="214"/>
        <v>127.41</v>
      </c>
      <c r="OE26" s="25">
        <f t="shared" si="214"/>
        <v>0</v>
      </c>
      <c r="OF26" s="25">
        <f t="shared" si="214"/>
        <v>127.41</v>
      </c>
      <c r="OG26" s="25">
        <f t="shared" si="124"/>
        <v>0</v>
      </c>
      <c r="OH26" s="25">
        <f t="shared" si="125"/>
        <v>0</v>
      </c>
      <c r="OI26" s="25">
        <f t="shared" si="126"/>
        <v>0</v>
      </c>
      <c r="OJ26" s="25">
        <f t="shared" si="127"/>
        <v>0</v>
      </c>
      <c r="OK26" s="25">
        <f t="shared" si="128"/>
        <v>0</v>
      </c>
      <c r="OL26" s="25">
        <f t="shared" si="129"/>
        <v>0</v>
      </c>
      <c r="OM26" s="25">
        <f t="shared" si="215"/>
        <v>0</v>
      </c>
      <c r="ON26" s="25">
        <f t="shared" si="215"/>
        <v>0</v>
      </c>
      <c r="OO26" s="25">
        <f t="shared" si="215"/>
        <v>0</v>
      </c>
      <c r="OP26" s="25">
        <f t="shared" si="130"/>
        <v>0</v>
      </c>
      <c r="OQ26" s="25">
        <f t="shared" si="131"/>
        <v>0</v>
      </c>
      <c r="OR26" s="25">
        <f t="shared" si="216"/>
        <v>0</v>
      </c>
      <c r="OS26" s="19">
        <v>537091.80000000005</v>
      </c>
      <c r="OT26" s="19">
        <v>2371326.09</v>
      </c>
    </row>
    <row r="27" spans="1:410" ht="33" customHeight="1" x14ac:dyDescent="0.25">
      <c r="A27" s="18">
        <v>24</v>
      </c>
      <c r="B27" s="18" t="s">
        <v>763</v>
      </c>
      <c r="C27" s="18">
        <v>1465.23</v>
      </c>
      <c r="D27" s="16" t="e">
        <f>_xlfn.IFNA(INDEX(#REF!,MATCH(E27,#REF!,0)),0)</f>
        <v>#REF!</v>
      </c>
      <c r="E27" s="18" t="s">
        <v>799</v>
      </c>
      <c r="F27" s="16" t="s">
        <v>765</v>
      </c>
      <c r="G27" s="16" t="s">
        <v>766</v>
      </c>
      <c r="H27" s="16" t="s">
        <v>767</v>
      </c>
      <c r="I27" s="16" t="s">
        <v>768</v>
      </c>
      <c r="J27" s="16" t="s">
        <v>769</v>
      </c>
      <c r="K27" s="16" t="s">
        <v>770</v>
      </c>
      <c r="L27" s="16" t="s">
        <v>771</v>
      </c>
      <c r="M27" s="18">
        <v>1.64</v>
      </c>
      <c r="N27" s="18">
        <v>2.44</v>
      </c>
      <c r="O27" s="19">
        <v>2.04</v>
      </c>
      <c r="P27" s="19">
        <v>2.84</v>
      </c>
      <c r="Q27" s="19">
        <v>0.1</v>
      </c>
      <c r="R27" s="19">
        <v>1.8399999999999999</v>
      </c>
      <c r="S27" s="19">
        <v>2.64</v>
      </c>
      <c r="T27" s="18">
        <v>0.2</v>
      </c>
      <c r="U27" s="18">
        <v>0</v>
      </c>
      <c r="V27" s="18">
        <v>0</v>
      </c>
      <c r="W27" s="18">
        <v>0</v>
      </c>
      <c r="X27" s="18">
        <v>1.64</v>
      </c>
      <c r="Y27" s="18">
        <v>2.4</v>
      </c>
      <c r="Z27" s="20">
        <f t="shared" si="132"/>
        <v>2.7</v>
      </c>
      <c r="AA27" s="18">
        <v>0.22</v>
      </c>
      <c r="AB27" s="18">
        <v>0</v>
      </c>
      <c r="AC27" s="18">
        <v>0</v>
      </c>
      <c r="AD27" s="18">
        <v>0</v>
      </c>
      <c r="AE27" s="18">
        <v>0</v>
      </c>
      <c r="AF27" s="18">
        <v>0</v>
      </c>
      <c r="AG27" s="19">
        <v>1.2</v>
      </c>
      <c r="AH27" s="19">
        <v>2</v>
      </c>
      <c r="AI27" s="20">
        <f t="shared" si="133"/>
        <v>2.85</v>
      </c>
      <c r="AJ27" s="19">
        <v>0</v>
      </c>
      <c r="AK27" s="19">
        <v>0</v>
      </c>
      <c r="AL27" s="20">
        <f t="shared" si="134"/>
        <v>0</v>
      </c>
      <c r="AM27" s="18">
        <v>1.64</v>
      </c>
      <c r="AN27" s="18">
        <v>2</v>
      </c>
      <c r="AO27" s="18">
        <v>0.15</v>
      </c>
      <c r="AP27" s="18">
        <v>0.22</v>
      </c>
      <c r="AQ27" s="18">
        <v>1.64</v>
      </c>
      <c r="AR27" s="18">
        <v>2.2200000000000002</v>
      </c>
      <c r="AS27" s="18">
        <v>0.12</v>
      </c>
      <c r="AT27" s="18">
        <v>0.11</v>
      </c>
      <c r="AU27" s="18">
        <v>0</v>
      </c>
      <c r="AV27" s="18">
        <v>1</v>
      </c>
      <c r="AW27" s="18">
        <v>0</v>
      </c>
      <c r="AX27" s="18">
        <v>0</v>
      </c>
      <c r="AY27" s="18">
        <v>0</v>
      </c>
      <c r="AZ27" s="18">
        <v>0</v>
      </c>
      <c r="BA27" s="18">
        <v>2</v>
      </c>
      <c r="BB27" s="18">
        <v>0</v>
      </c>
      <c r="BC27" s="18">
        <v>0</v>
      </c>
      <c r="BD27" s="18">
        <v>0</v>
      </c>
      <c r="BE27" s="18">
        <v>0</v>
      </c>
      <c r="BF27" s="18">
        <v>0</v>
      </c>
      <c r="BG27" s="18">
        <v>0</v>
      </c>
      <c r="BH27" s="18">
        <v>0</v>
      </c>
      <c r="BI27" s="18">
        <v>0</v>
      </c>
      <c r="BJ27" s="18">
        <v>0</v>
      </c>
      <c r="BK27" s="18">
        <v>0</v>
      </c>
      <c r="BL27" s="18">
        <v>0</v>
      </c>
      <c r="BM27" s="18">
        <v>0</v>
      </c>
      <c r="BN27" s="18">
        <v>0</v>
      </c>
      <c r="BO27" s="18">
        <v>0</v>
      </c>
      <c r="BP27" s="18">
        <v>0</v>
      </c>
      <c r="BQ27" s="18">
        <v>0</v>
      </c>
      <c r="BR27" s="18">
        <v>0</v>
      </c>
      <c r="BS27" s="18">
        <v>0</v>
      </c>
      <c r="BT27" s="18">
        <v>0</v>
      </c>
      <c r="BU27" s="18">
        <v>0</v>
      </c>
      <c r="BV27" s="18">
        <v>0</v>
      </c>
      <c r="BW27" s="18">
        <v>0</v>
      </c>
      <c r="BX27" s="18">
        <v>0</v>
      </c>
      <c r="BY27" s="18">
        <v>0</v>
      </c>
      <c r="BZ27" s="18">
        <v>0</v>
      </c>
      <c r="CA27" s="16" t="e">
        <f>_xlfn.IFNA(IF(RIGHT(D27,2)="=G",0,INDEX(#REF!,MATCH(E27,#REF!,0))),0)</f>
        <v>#REF!</v>
      </c>
      <c r="CB27" s="16" t="s">
        <v>776</v>
      </c>
      <c r="CC27" s="18">
        <v>0</v>
      </c>
      <c r="CD27" s="18">
        <v>0</v>
      </c>
      <c r="CE27" s="18">
        <v>1.4</v>
      </c>
      <c r="CF27" s="18">
        <v>0.73</v>
      </c>
      <c r="CG27" s="18">
        <v>0.12</v>
      </c>
      <c r="CH27" s="18">
        <v>3</v>
      </c>
      <c r="CI27" s="16" t="s">
        <v>98</v>
      </c>
      <c r="CJ27" s="18">
        <v>0</v>
      </c>
      <c r="CK27" s="20">
        <f t="shared" si="135"/>
        <v>3.24</v>
      </c>
      <c r="CL27" s="20">
        <f t="shared" si="136"/>
        <v>3.24</v>
      </c>
      <c r="CM27" s="18">
        <v>41.61</v>
      </c>
      <c r="CN27" s="21">
        <v>25.45</v>
      </c>
      <c r="CO27" s="18">
        <v>24.611000000000001</v>
      </c>
      <c r="CP27" s="22">
        <f t="shared" si="0"/>
        <v>25.45</v>
      </c>
      <c r="CQ27" s="22">
        <f t="shared" si="1"/>
        <v>22.21</v>
      </c>
      <c r="CR27" s="22">
        <f t="shared" si="137"/>
        <v>3.24</v>
      </c>
      <c r="CS27" s="22">
        <f t="shared" si="138"/>
        <v>22.310000000000002</v>
      </c>
      <c r="CT27" s="22">
        <f t="shared" si="2"/>
        <v>22.51</v>
      </c>
      <c r="CU27" s="23">
        <v>22.51</v>
      </c>
      <c r="CV27" s="22">
        <f t="shared" si="139"/>
        <v>2.7</v>
      </c>
      <c r="CW27" s="22">
        <f t="shared" si="3"/>
        <v>0</v>
      </c>
      <c r="CX27" s="22">
        <f t="shared" si="4"/>
        <v>0</v>
      </c>
      <c r="CY27" s="22">
        <f t="shared" si="5"/>
        <v>25.18</v>
      </c>
      <c r="CZ27" s="22">
        <f t="shared" si="6"/>
        <v>25.33</v>
      </c>
      <c r="DA27" s="24">
        <v>25.45</v>
      </c>
      <c r="DB27" s="20">
        <f t="shared" si="140"/>
        <v>3.24</v>
      </c>
      <c r="DC27" s="20">
        <f t="shared" si="141"/>
        <v>0</v>
      </c>
      <c r="DD27" s="20">
        <f t="shared" si="142"/>
        <v>3.24</v>
      </c>
      <c r="DE27" s="20">
        <f t="shared" si="7"/>
        <v>0.1</v>
      </c>
      <c r="DF27" s="20">
        <f t="shared" si="8"/>
        <v>0.2</v>
      </c>
      <c r="DG27" s="20">
        <f t="shared" si="9"/>
        <v>2.94</v>
      </c>
      <c r="DH27" s="20">
        <f t="shared" si="10"/>
        <v>0</v>
      </c>
      <c r="DI27" s="20">
        <f t="shared" si="11"/>
        <v>0</v>
      </c>
      <c r="DJ27" s="20">
        <f t="shared" si="12"/>
        <v>0</v>
      </c>
      <c r="DK27" s="20">
        <f t="shared" si="143"/>
        <v>3.24</v>
      </c>
      <c r="DL27" s="20">
        <f t="shared" si="144"/>
        <v>0</v>
      </c>
      <c r="DM27" s="20">
        <f t="shared" si="145"/>
        <v>0</v>
      </c>
      <c r="DN27" s="20">
        <f t="shared" si="146"/>
        <v>0</v>
      </c>
      <c r="DO27" s="18">
        <v>3.04</v>
      </c>
      <c r="DP27" s="18">
        <v>0</v>
      </c>
      <c r="DQ27" s="18">
        <v>1</v>
      </c>
      <c r="DR27" s="18">
        <v>1</v>
      </c>
      <c r="DS27" s="25">
        <f t="shared" si="147"/>
        <v>3.04</v>
      </c>
      <c r="DT27" s="25">
        <f t="shared" si="148"/>
        <v>0</v>
      </c>
      <c r="DU27" s="25">
        <f t="shared" si="149"/>
        <v>9.85</v>
      </c>
      <c r="DV27" s="25">
        <f t="shared" si="150"/>
        <v>0</v>
      </c>
      <c r="DW27" s="25">
        <f t="shared" si="151"/>
        <v>9.85</v>
      </c>
      <c r="DX27" s="25">
        <f t="shared" si="152"/>
        <v>20.09</v>
      </c>
      <c r="DY27" s="25">
        <f t="shared" si="153"/>
        <v>0</v>
      </c>
      <c r="DZ27" s="25">
        <f t="shared" si="154"/>
        <v>20.09</v>
      </c>
      <c r="EA27" s="25">
        <f t="shared" si="155"/>
        <v>13.32</v>
      </c>
      <c r="EB27" s="25">
        <f t="shared" si="156"/>
        <v>0</v>
      </c>
      <c r="EC27" s="25">
        <f t="shared" si="157"/>
        <v>13.32</v>
      </c>
      <c r="ED27" s="25">
        <f t="shared" si="158"/>
        <v>6.77</v>
      </c>
      <c r="EE27" s="25">
        <f t="shared" si="158"/>
        <v>0</v>
      </c>
      <c r="EF27" s="25">
        <f t="shared" si="159"/>
        <v>6.77</v>
      </c>
      <c r="EG27" s="25">
        <f t="shared" si="160"/>
        <v>13.32</v>
      </c>
      <c r="EH27" s="25">
        <f t="shared" si="160"/>
        <v>0</v>
      </c>
      <c r="EI27" s="25">
        <f t="shared" si="161"/>
        <v>13.32</v>
      </c>
      <c r="EJ27" s="18">
        <v>1465.23</v>
      </c>
      <c r="EK27" s="18">
        <v>1426.53</v>
      </c>
      <c r="EL27" s="18" t="s">
        <v>799</v>
      </c>
      <c r="EM27" s="18" t="s">
        <v>800</v>
      </c>
      <c r="EN27" s="16" t="s">
        <v>774</v>
      </c>
      <c r="EO27" s="16" t="s">
        <v>131</v>
      </c>
      <c r="EP27" s="16" t="e">
        <f>IF(OR(EN27="Cống tròn",EN27="Cống hộp",EN27="Ống nhựa"),INDEX(#REF!,MATCH(E27,#REF!,0)),IF(OR(EN27="Rãnh xây",EN27="Rãnh bê tông"),INDEX(#REF!,MATCH(E27,#REF!,0)),0))</f>
        <v>#REF!</v>
      </c>
      <c r="EQ27" s="18">
        <v>37.500000000000043</v>
      </c>
      <c r="ER27" s="19">
        <v>1</v>
      </c>
      <c r="ES27" s="25">
        <f t="shared" si="162"/>
        <v>37</v>
      </c>
      <c r="ET27" s="1" t="e">
        <f>_xlfn.IFNA(IF(EN27="Cống tròn",INDEX(#REF!,MATCH(E27,#REF!,0)),IF(EN27="Cống hộp",INDEX(#REF!,MATCH(E27,#REF!,0)),EU27&amp;" ,"&amp;EV27)),0)</f>
        <v>#REF!</v>
      </c>
      <c r="EU27" s="16" t="s">
        <v>769</v>
      </c>
      <c r="EV27" s="16" t="s">
        <v>775</v>
      </c>
      <c r="EW27" s="16" t="e">
        <f>_xlfn.IFNA(INDEX(#REF!,MATCH(E27,#REF!,0)),0)</f>
        <v>#REF!</v>
      </c>
      <c r="EX27" s="16"/>
      <c r="EY27" s="18">
        <v>0</v>
      </c>
      <c r="EZ27" s="18">
        <v>0</v>
      </c>
      <c r="FA27" s="18">
        <v>0</v>
      </c>
      <c r="FB27" s="19">
        <v>0</v>
      </c>
      <c r="FC27" s="19">
        <v>0</v>
      </c>
      <c r="FD27" s="25">
        <f t="shared" si="13"/>
        <v>0</v>
      </c>
      <c r="FE27" s="25">
        <f t="shared" si="163"/>
        <v>0</v>
      </c>
      <c r="FF27" s="19">
        <v>0.14000000000000001</v>
      </c>
      <c r="FG27" s="19">
        <v>2</v>
      </c>
      <c r="FH27" s="19">
        <v>1.5</v>
      </c>
      <c r="FI27" s="25">
        <f t="shared" si="164"/>
        <v>1.78</v>
      </c>
      <c r="FJ27" s="19">
        <v>0</v>
      </c>
      <c r="FK27" s="19">
        <v>0</v>
      </c>
      <c r="FL27" s="19">
        <v>0.2</v>
      </c>
      <c r="FM27" s="19">
        <v>1.6</v>
      </c>
      <c r="FN27" s="19">
        <v>0</v>
      </c>
      <c r="FO27" s="25">
        <f t="shared" si="165"/>
        <v>1.98</v>
      </c>
      <c r="FP27" s="19">
        <v>1.4999999999999999E-2</v>
      </c>
      <c r="FQ27" s="19">
        <v>1</v>
      </c>
      <c r="FR27" s="25">
        <f t="shared" si="14"/>
        <v>36</v>
      </c>
      <c r="FS27" s="25">
        <f t="shared" si="15"/>
        <v>0.52500000000000002</v>
      </c>
      <c r="FT27" s="25">
        <f t="shared" si="16"/>
        <v>36.524999999999999</v>
      </c>
      <c r="FU27" s="25">
        <f t="shared" si="17"/>
        <v>-0.97500000000004405</v>
      </c>
      <c r="FV27" s="25" t="str">
        <f t="shared" si="166"/>
        <v>Thêm 01</v>
      </c>
      <c r="FW27" s="25">
        <f t="shared" si="167"/>
        <v>0.04</v>
      </c>
      <c r="FX27" s="1"/>
      <c r="FY27" s="1"/>
      <c r="FZ27" s="1"/>
      <c r="GA27" s="1"/>
      <c r="GB27" s="19">
        <v>0</v>
      </c>
      <c r="GC27" s="19">
        <v>0</v>
      </c>
      <c r="GD27" s="19">
        <v>0</v>
      </c>
      <c r="GE27" s="19">
        <v>0</v>
      </c>
      <c r="GF27" s="19">
        <v>0</v>
      </c>
      <c r="GG27" s="19">
        <v>0</v>
      </c>
      <c r="GH27" s="19">
        <v>0</v>
      </c>
      <c r="GI27" s="19">
        <v>0</v>
      </c>
      <c r="GJ27" s="19">
        <v>0</v>
      </c>
      <c r="GK27" s="19">
        <v>0</v>
      </c>
      <c r="GL27" s="25">
        <f t="shared" si="18"/>
        <v>0</v>
      </c>
      <c r="GM27" s="25">
        <f t="shared" si="168"/>
        <v>0</v>
      </c>
      <c r="GN27" s="19">
        <v>0</v>
      </c>
      <c r="GO27" s="19">
        <v>0</v>
      </c>
      <c r="GP27" s="19">
        <v>0</v>
      </c>
      <c r="GQ27" s="19">
        <v>0</v>
      </c>
      <c r="GR27" s="1" t="e">
        <f>_xlfn.IFNA(INDEX(#REF!,MATCH(E27,#REF!,0)),0)</f>
        <v>#REF!</v>
      </c>
      <c r="GS27" s="1"/>
      <c r="GT27" s="19">
        <v>0</v>
      </c>
      <c r="GU27" s="19">
        <v>0</v>
      </c>
      <c r="GV27" s="19">
        <v>0</v>
      </c>
      <c r="GW27" s="19">
        <v>0</v>
      </c>
      <c r="GX27" s="25">
        <f t="shared" si="19"/>
        <v>0</v>
      </c>
      <c r="GY27" s="25">
        <f t="shared" si="20"/>
        <v>0</v>
      </c>
      <c r="GZ27" s="25">
        <f t="shared" si="169"/>
        <v>0</v>
      </c>
      <c r="HA27" s="1" t="e" cm="1">
        <f t="array" ref="HA27">INDEX(#REF!,MATCH(EJ27&amp;EK27&amp;HD27&amp;HE27&amp;HF27,#REF!&amp;#REF!&amp;#REF!&amp;#REF!&amp;#REF!,0))</f>
        <v>#REF!</v>
      </c>
      <c r="HB27" s="1"/>
      <c r="HC27" s="25">
        <f t="shared" si="170"/>
        <v>0</v>
      </c>
      <c r="HD27" s="19">
        <v>0</v>
      </c>
      <c r="HE27" s="19">
        <v>0</v>
      </c>
      <c r="HF27" s="19">
        <v>0</v>
      </c>
      <c r="HG27" s="1" t="e" cm="1">
        <f t="array" ref="HG27">INDEX(#REF!,MATCH(EJ27&amp;EK27&amp;HJ27&amp;HK27&amp;HL27,#REF!&amp;#REF!&amp;#REF!&amp;#REF!&amp;#REF!,0))</f>
        <v>#REF!</v>
      </c>
      <c r="HH27" s="1"/>
      <c r="HI27" s="25">
        <f t="shared" si="171"/>
        <v>0</v>
      </c>
      <c r="HJ27" s="25">
        <f t="shared" si="172"/>
        <v>0</v>
      </c>
      <c r="HK27" s="19">
        <v>0</v>
      </c>
      <c r="HL27" s="19">
        <v>0</v>
      </c>
      <c r="HM27" s="19">
        <v>0.01</v>
      </c>
      <c r="HN27" s="19">
        <v>1</v>
      </c>
      <c r="HO27" s="25">
        <f t="shared" si="173"/>
        <v>0</v>
      </c>
      <c r="HP27" s="25">
        <f t="shared" si="174"/>
        <v>0</v>
      </c>
      <c r="HQ27" s="25">
        <f t="shared" si="175"/>
        <v>0</v>
      </c>
      <c r="HR27" s="25">
        <f t="shared" si="176"/>
        <v>0</v>
      </c>
      <c r="HS27" s="25">
        <f t="shared" si="177"/>
        <v>0</v>
      </c>
      <c r="HT27" s="19">
        <v>0</v>
      </c>
      <c r="HU27" s="19">
        <v>0</v>
      </c>
      <c r="HV27" s="19">
        <v>0</v>
      </c>
      <c r="HW27" s="25">
        <f t="shared" si="178"/>
        <v>0</v>
      </c>
      <c r="HX27" s="19">
        <v>0</v>
      </c>
      <c r="HY27" s="19">
        <v>0</v>
      </c>
      <c r="HZ27" s="21">
        <v>25.45</v>
      </c>
      <c r="IA27" s="20">
        <f>ROUND(IF(EN27="Cống tròn",IF(EN27="Cống tròn",IF(EU27="Không có móng",IQ27-FF27,IF(EU27="Đế",IP27-FN27,IF(OR(EU27="Móng bê tông",EU27="Móng bê tông kết hợp đế"),II27-FJ27,0))),0),IF(EN27="Cống hộp",IF(AND(EN27="Cống hộp",EU27="Không có móng"),IQ27-GF27,IF(AND(EN27="Cống hộp",EU27="Móng bê tông"),IJ27-GB27,0)),IF(OR(EN27="Rãnh xây",EN27="Rãnh bê tông"),IF(OR(EN27="Rãnh xây",EN27="Rãnh bê tông"),IK27-GB27,0),IF(EN27="Ống nhựa",IF(AND(EN27="Ống nhựa",EU27="Không đắp cát"),IQ27-HT27,IF(AND(EN27="Ống nhựa",EU27="Đắp cát"),IH27-HX27,0)),IF(EN27="Rãnh thang",IF(EN27="Rãnh thang",IF(EU27="Móng bê tông",#REF!-#REF!,IQ27),0),0))))),2)</f>
        <v>22.47</v>
      </c>
      <c r="IB27" s="20">
        <f t="shared" si="179"/>
        <v>2.9800000000000004</v>
      </c>
      <c r="IC27" s="20">
        <f t="shared" si="21"/>
        <v>22.47</v>
      </c>
      <c r="ID27" s="20">
        <f t="shared" si="22"/>
        <v>0</v>
      </c>
      <c r="IE27" s="20">
        <f t="shared" si="23"/>
        <v>0</v>
      </c>
      <c r="IF27" s="20">
        <f t="shared" si="24"/>
        <v>0</v>
      </c>
      <c r="IG27" s="20">
        <f>IF(EN27="Rãnh thang",IF(AND(EN27="Rãnh thang",EU27="Móng bê tông"),IQ27-#REF!,0),IF(EN27="Ống nhựa",IF(AND(EN27="Ống nhựa",EU27="Đắp cát"),IQ27-HT27,0),IF(EN27="Cống tròn",IF(EN27="Cống tròn",IF(OR(EU27="Móng bê tông",EU27="Móng bê tông kết hợp đế"),IM27-FL27,0),0),IF(EN27="Cống hộp",IF(AND(EN27="Cống hộp",EU27="Móng bê tông"),IN27-GD27,0),IF(OR(EN27="Rãnh xây",EN27="Rãnh bê tông"),IF(AND(EN27="Rãnh xây",EU27="Móng bê tông"),IO27-GD27,IF(AND(EN27="Rãnh bê tông",EU27="Móng bê tông"),IO27-GD27,0)),0)))))</f>
        <v>22.47</v>
      </c>
      <c r="IH27" s="20">
        <f t="shared" si="25"/>
        <v>0</v>
      </c>
      <c r="II27" s="20">
        <f t="shared" si="26"/>
        <v>22.47</v>
      </c>
      <c r="IJ27" s="20">
        <f t="shared" si="27"/>
        <v>0</v>
      </c>
      <c r="IK27" s="20">
        <f t="shared" si="28"/>
        <v>0</v>
      </c>
      <c r="IL27" s="20">
        <f t="shared" si="29"/>
        <v>22.669999999999998</v>
      </c>
      <c r="IM27" s="20">
        <f t="shared" si="30"/>
        <v>22.669999999999998</v>
      </c>
      <c r="IN27" s="20">
        <f t="shared" si="31"/>
        <v>0</v>
      </c>
      <c r="IO27" s="20">
        <f t="shared" si="32"/>
        <v>0</v>
      </c>
      <c r="IP27" s="20">
        <f t="shared" si="33"/>
        <v>0</v>
      </c>
      <c r="IQ27" s="18">
        <v>22.81</v>
      </c>
      <c r="IR27" s="25">
        <f t="shared" si="180"/>
        <v>0</v>
      </c>
      <c r="IS27" s="25">
        <f t="shared" si="34"/>
        <v>0</v>
      </c>
      <c r="IT27" s="25">
        <f t="shared" si="35"/>
        <v>0</v>
      </c>
      <c r="IU27" s="25">
        <f>ROUND(IF(EN27="Cống tròn",IF(EN27="Cống tròn",IV27+FF27,0),IF(EN27="Cống hộp",IF(EN27="Cống hộp",IV27+GP27,0),IF(OR(EN27="Rãnh xây",EN27="Rãnh bê tông"),IF(OR(EN27="Rãnh xây",EN27="Rãnh bê tông"),IV27+GP27,0),IF(EN27="ống nhựa",IF(EN27="Ống nhựa",IV27+HT27,0),IF(EN27="Rãnh thang",IF(EN27="Rãnh thang",IQ27+#REF!,0),0))))),2)</f>
        <v>24.39</v>
      </c>
      <c r="IV27" s="19">
        <v>24.25</v>
      </c>
      <c r="IW27" s="25">
        <f t="shared" si="36"/>
        <v>24.39</v>
      </c>
      <c r="IX27" s="25">
        <f t="shared" si="37"/>
        <v>0</v>
      </c>
      <c r="IY27" s="25">
        <f t="shared" si="38"/>
        <v>0</v>
      </c>
      <c r="IZ27" s="25">
        <f t="shared" si="39"/>
        <v>0</v>
      </c>
      <c r="JA27" s="25">
        <f t="shared" si="40"/>
        <v>0</v>
      </c>
      <c r="JB27" s="21">
        <v>25.39</v>
      </c>
      <c r="JC27" s="20">
        <f>ROUND(IF(EN27="Cống tròn",IF(EN27="Cống tròn",IF(EU27="Không có móng",JS27-FF27,IF(EU27="Đế",JR27-FN27,IF(OR(EU27="Móng bê tông",EU27="Móng bê tông kết hợp đế"),JK27-FJ27,0))),0),IF(EN27="Cống hộp",IF(AND(EN27="Cống hộp",EU27="Không có móng"),JS27-GF27,IF(AND(EN27="Cống hộp",EU27="Móng bê tông"),JL27-GB27,0)),IF(OR(EN27="Rãnh xây",EN27="Rãnh bê tông"),IF(OR(EN27="Rãnh xây",EN27="Rãnh bê tông"),JM27-GB27,0),IF(EN27="Ống nhựa",IF(AND(EN27="Ống nhựa",EU27="Không đắp cát"),JS27-HT27,IF(AND(EN27="Ống nhựa",EU27="Đắp cát"),JJ27-HX27,0)),IF(EN27="Rãnh thang",IF(EN27="Rãnh thang",IF(EU27="Móng bê tông",#REF!-#REF!,JS27),0),0))))),2)</f>
        <v>22.41</v>
      </c>
      <c r="JD27" s="20">
        <f t="shared" si="181"/>
        <v>2.9800000000000004</v>
      </c>
      <c r="JE27" s="20">
        <f t="shared" si="41"/>
        <v>22.41</v>
      </c>
      <c r="JF27" s="20">
        <f t="shared" si="42"/>
        <v>0</v>
      </c>
      <c r="JG27" s="20">
        <f t="shared" si="43"/>
        <v>0</v>
      </c>
      <c r="JH27" s="20">
        <f t="shared" si="44"/>
        <v>0</v>
      </c>
      <c r="JI27" s="20">
        <f>IF(EN27="Rãnh thang",IF(AND(EN27="Rãnh thang",EU27="Móng bê tông"),JS27-#REF!,0),IF(EN27="Ống nhựa",IF(AND(EN27="Ống nhựa",EU27="Đắp cát"),JS27-HT27,0),IF(EN27="Cống tròn",IF(EN27="Cống tròn",IF(OR(EU27="Móng bê tông",EU27="Móng bê tông kết hợp đế"),JO27-FL27,0),0),IF(EN27="Cống hộp",IF(AND(EN27="Cống hộp",EU27="Móng bê tông"),JP27-GD27,0),IF(OR(EN27="Rãnh xây",EN27="Rãnh bê tông"),IF(AND(EN27="Rãnh xây",EU27="Móng bê tông"),JQ27-GD27,IF(AND(EN27="Rãnh bê tông",EU27="Móng bê tông"),JQ27-GD27,0)),0)))))</f>
        <v>22.41</v>
      </c>
      <c r="JJ27" s="20">
        <f t="shared" si="45"/>
        <v>0</v>
      </c>
      <c r="JK27" s="20">
        <f t="shared" si="46"/>
        <v>22.41</v>
      </c>
      <c r="JL27" s="20">
        <f t="shared" si="47"/>
        <v>0</v>
      </c>
      <c r="JM27" s="20">
        <f t="shared" si="48"/>
        <v>0</v>
      </c>
      <c r="JN27" s="20">
        <f t="shared" si="49"/>
        <v>22.61</v>
      </c>
      <c r="JO27" s="20">
        <f t="shared" si="50"/>
        <v>22.61</v>
      </c>
      <c r="JP27" s="20">
        <f t="shared" si="51"/>
        <v>0</v>
      </c>
      <c r="JQ27" s="20">
        <f t="shared" si="52"/>
        <v>0</v>
      </c>
      <c r="JR27" s="20">
        <f t="shared" si="53"/>
        <v>0</v>
      </c>
      <c r="JS27" s="26">
        <v>22.75</v>
      </c>
      <c r="JT27" s="25">
        <f t="shared" si="182"/>
        <v>0</v>
      </c>
      <c r="JU27" s="25">
        <f t="shared" si="54"/>
        <v>0</v>
      </c>
      <c r="JV27" s="25">
        <f t="shared" si="55"/>
        <v>0</v>
      </c>
      <c r="JW27" s="25">
        <f>ROUND(IF(EN27="Cống tròn",IF(EN27="Cống tròn",JX27+FF27,0),IF(EN27="Cống hộp",IF(EN27="Cống hộp",JX27+GP27,0),IF(OR(EN27="Rãnh xây",EN27="Rãnh bê tông"),IF(OR(EN27="Rãnh xây",EN27="Rãnh bê tông"),JX27+GP27,0),IF(EN27="ống nhựa",IF(EN27="Ống nhựa",JX27+HT27,0),IF(EN27="Rãnh thang",IF(EN27="Rãnh thang",JS27+#REF!,0),0))))),2)</f>
        <v>24.39</v>
      </c>
      <c r="JX27" s="27">
        <v>24.25</v>
      </c>
      <c r="JY27" s="25">
        <f t="shared" si="56"/>
        <v>24.39</v>
      </c>
      <c r="JZ27" s="25">
        <f t="shared" si="57"/>
        <v>0</v>
      </c>
      <c r="KA27" s="25">
        <f t="shared" si="58"/>
        <v>0</v>
      </c>
      <c r="KB27" s="25">
        <f t="shared" si="59"/>
        <v>0</v>
      </c>
      <c r="KC27" s="25">
        <f t="shared" si="60"/>
        <v>0</v>
      </c>
      <c r="KD27" s="28" t="s">
        <v>98</v>
      </c>
      <c r="KE27" s="27">
        <v>0</v>
      </c>
      <c r="KF27" s="25">
        <f t="shared" si="61"/>
        <v>2.9800000000000004</v>
      </c>
      <c r="KG27" s="25">
        <f t="shared" si="183"/>
        <v>2.9800000000000004</v>
      </c>
      <c r="KH27" s="27">
        <v>0</v>
      </c>
      <c r="KI27" s="25">
        <f t="shared" si="62"/>
        <v>2.9800000000000004</v>
      </c>
      <c r="KJ27" s="25">
        <f t="shared" si="184"/>
        <v>2.9800000000000004</v>
      </c>
      <c r="KK27" s="25">
        <f t="shared" si="63"/>
        <v>0</v>
      </c>
      <c r="KL27" s="25">
        <f t="shared" si="64"/>
        <v>0</v>
      </c>
      <c r="KM27" s="25">
        <f t="shared" si="185"/>
        <v>0</v>
      </c>
      <c r="KN27" s="25">
        <f t="shared" si="65"/>
        <v>0</v>
      </c>
      <c r="KO27" s="25">
        <f t="shared" si="66"/>
        <v>0</v>
      </c>
      <c r="KP27" s="25">
        <f t="shared" si="186"/>
        <v>0</v>
      </c>
      <c r="KQ27" s="25">
        <f t="shared" si="67"/>
        <v>0.2</v>
      </c>
      <c r="KR27" s="25">
        <f t="shared" si="68"/>
        <v>0.2</v>
      </c>
      <c r="KS27" s="25">
        <f t="shared" si="187"/>
        <v>0.2</v>
      </c>
      <c r="KT27" s="25">
        <f t="shared" si="69"/>
        <v>0</v>
      </c>
      <c r="KU27" s="25">
        <f t="shared" si="70"/>
        <v>0</v>
      </c>
      <c r="KV27" s="25">
        <f t="shared" si="188"/>
        <v>0</v>
      </c>
      <c r="KW27" s="25">
        <f t="shared" si="71"/>
        <v>0</v>
      </c>
      <c r="KX27" s="25">
        <f t="shared" si="72"/>
        <v>0</v>
      </c>
      <c r="KY27" s="25">
        <f t="shared" si="189"/>
        <v>0</v>
      </c>
      <c r="KZ27" s="25">
        <f t="shared" si="73"/>
        <v>0</v>
      </c>
      <c r="LA27" s="25">
        <f t="shared" si="74"/>
        <v>0</v>
      </c>
      <c r="LB27" s="25">
        <f t="shared" si="190"/>
        <v>0</v>
      </c>
      <c r="LC27" s="25">
        <f t="shared" si="75"/>
        <v>1.98</v>
      </c>
      <c r="LD27" s="25">
        <f t="shared" si="76"/>
        <v>1.98</v>
      </c>
      <c r="LE27" s="25">
        <f t="shared" si="191"/>
        <v>1.98</v>
      </c>
      <c r="LF27" s="25">
        <f t="shared" si="77"/>
        <v>0</v>
      </c>
      <c r="LG27" s="25">
        <f t="shared" si="78"/>
        <v>0</v>
      </c>
      <c r="LH27" s="25">
        <f t="shared" si="192"/>
        <v>0</v>
      </c>
      <c r="LI27" s="25">
        <f t="shared" si="79"/>
        <v>0</v>
      </c>
      <c r="LJ27" s="25">
        <f t="shared" si="80"/>
        <v>0</v>
      </c>
      <c r="LK27" s="25">
        <f t="shared" si="193"/>
        <v>0</v>
      </c>
      <c r="LL27" s="25">
        <f t="shared" si="81"/>
        <v>0</v>
      </c>
      <c r="LM27" s="25">
        <f t="shared" si="82"/>
        <v>0</v>
      </c>
      <c r="LN27" s="25">
        <f t="shared" si="194"/>
        <v>0</v>
      </c>
      <c r="LO27" s="25">
        <f t="shared" si="83"/>
        <v>0</v>
      </c>
      <c r="LP27" s="25">
        <f t="shared" si="84"/>
        <v>0</v>
      </c>
      <c r="LQ27" s="25">
        <f t="shared" si="195"/>
        <v>0</v>
      </c>
      <c r="LR27" s="25">
        <f t="shared" si="85"/>
        <v>0</v>
      </c>
      <c r="LS27" s="25">
        <f t="shared" si="86"/>
        <v>0</v>
      </c>
      <c r="LT27" s="25">
        <f t="shared" si="196"/>
        <v>0</v>
      </c>
      <c r="LU27" s="25">
        <f t="shared" si="87"/>
        <v>0</v>
      </c>
      <c r="LV27" s="25">
        <f t="shared" si="88"/>
        <v>0</v>
      </c>
      <c r="LW27" s="25">
        <f t="shared" si="197"/>
        <v>0</v>
      </c>
      <c r="LX27" s="25">
        <f t="shared" si="89"/>
        <v>0</v>
      </c>
      <c r="LY27" s="25">
        <f t="shared" si="90"/>
        <v>0</v>
      </c>
      <c r="LZ27" s="25">
        <f t="shared" si="198"/>
        <v>0</v>
      </c>
      <c r="MA27" s="25">
        <f t="shared" si="91"/>
        <v>0</v>
      </c>
      <c r="MB27" s="25">
        <f t="shared" si="92"/>
        <v>0</v>
      </c>
      <c r="MC27" s="25">
        <f t="shared" si="199"/>
        <v>0</v>
      </c>
      <c r="MD27" s="25">
        <f t="shared" si="93"/>
        <v>0</v>
      </c>
      <c r="ME27" s="25">
        <f t="shared" si="94"/>
        <v>0</v>
      </c>
      <c r="MF27" s="25">
        <f t="shared" si="200"/>
        <v>0</v>
      </c>
      <c r="MG27" s="25">
        <f t="shared" si="95"/>
        <v>0</v>
      </c>
      <c r="MH27" s="25">
        <f t="shared" si="96"/>
        <v>0</v>
      </c>
      <c r="MI27" s="25">
        <f t="shared" si="201"/>
        <v>0</v>
      </c>
      <c r="MJ27" s="25">
        <f t="shared" si="97"/>
        <v>0</v>
      </c>
      <c r="MK27" s="25">
        <f t="shared" si="98"/>
        <v>0</v>
      </c>
      <c r="ML27" s="25">
        <f t="shared" si="202"/>
        <v>0</v>
      </c>
      <c r="MM27" s="25">
        <f t="shared" si="99"/>
        <v>0</v>
      </c>
      <c r="MN27" s="25">
        <f t="shared" si="100"/>
        <v>0</v>
      </c>
      <c r="MO27" s="25">
        <f t="shared" si="203"/>
        <v>0</v>
      </c>
      <c r="MP27" s="25">
        <f t="shared" si="101"/>
        <v>0</v>
      </c>
      <c r="MQ27" s="25">
        <f t="shared" si="102"/>
        <v>0</v>
      </c>
      <c r="MR27" s="25">
        <f t="shared" si="204"/>
        <v>0</v>
      </c>
      <c r="MS27" s="29">
        <v>1.98</v>
      </c>
      <c r="MT27" s="29">
        <v>0</v>
      </c>
      <c r="MU27" s="29">
        <v>1</v>
      </c>
      <c r="MV27" s="29">
        <v>1</v>
      </c>
      <c r="MW27" s="25">
        <f t="shared" si="103"/>
        <v>1.98</v>
      </c>
      <c r="MX27" s="25">
        <f t="shared" si="104"/>
        <v>5.9</v>
      </c>
      <c r="MY27" s="25">
        <f t="shared" si="105"/>
        <v>0</v>
      </c>
      <c r="MZ27" s="25">
        <f t="shared" si="106"/>
        <v>0</v>
      </c>
      <c r="NA27" s="25">
        <f t="shared" si="107"/>
        <v>1.98</v>
      </c>
      <c r="NB27" s="25">
        <f t="shared" si="108"/>
        <v>5.9</v>
      </c>
      <c r="NC27" s="25">
        <f t="shared" si="109"/>
        <v>0</v>
      </c>
      <c r="ND27" s="25">
        <f t="shared" si="110"/>
        <v>0</v>
      </c>
      <c r="NE27" s="25">
        <f t="shared" si="205"/>
        <v>1.98</v>
      </c>
      <c r="NF27" s="25">
        <f t="shared" si="205"/>
        <v>5.9</v>
      </c>
      <c r="NG27" s="25">
        <f t="shared" si="205"/>
        <v>0</v>
      </c>
      <c r="NH27" s="25">
        <f t="shared" si="205"/>
        <v>0</v>
      </c>
      <c r="NI27" s="25">
        <f t="shared" si="112"/>
        <v>221.25</v>
      </c>
      <c r="NJ27" s="25">
        <f t="shared" si="113"/>
        <v>0</v>
      </c>
      <c r="NK27" s="25">
        <f t="shared" si="114"/>
        <v>221.25</v>
      </c>
      <c r="NL27" s="25">
        <f t="shared" si="115"/>
        <v>127.41</v>
      </c>
      <c r="NM27" s="25">
        <f t="shared" si="116"/>
        <v>0</v>
      </c>
      <c r="NN27" s="25">
        <f t="shared" si="206"/>
        <v>127.41</v>
      </c>
      <c r="NO27" s="25">
        <f t="shared" si="117"/>
        <v>0</v>
      </c>
      <c r="NP27" s="25">
        <f t="shared" si="118"/>
        <v>0</v>
      </c>
      <c r="NQ27" s="25">
        <f t="shared" si="207"/>
        <v>0</v>
      </c>
      <c r="NR27" s="25">
        <f t="shared" si="119"/>
        <v>0</v>
      </c>
      <c r="NS27" s="25">
        <f t="shared" si="120"/>
        <v>0</v>
      </c>
      <c r="NT27" s="25">
        <f t="shared" si="208"/>
        <v>0</v>
      </c>
      <c r="NU27" s="25">
        <f t="shared" si="121"/>
        <v>0</v>
      </c>
      <c r="NV27" s="25">
        <f t="shared" si="122"/>
        <v>0</v>
      </c>
      <c r="NW27" s="25">
        <f t="shared" si="209"/>
        <v>0</v>
      </c>
      <c r="NX27" s="25">
        <f t="shared" si="210"/>
        <v>127.41</v>
      </c>
      <c r="NY27" s="25">
        <f t="shared" si="210"/>
        <v>0</v>
      </c>
      <c r="NZ27" s="25">
        <f t="shared" si="211"/>
        <v>127.41</v>
      </c>
      <c r="OA27" s="25">
        <f t="shared" si="212"/>
        <v>93.84</v>
      </c>
      <c r="OB27" s="25">
        <f t="shared" si="212"/>
        <v>0</v>
      </c>
      <c r="OC27" s="25">
        <f t="shared" si="213"/>
        <v>93.84</v>
      </c>
      <c r="OD27" s="25">
        <f t="shared" si="214"/>
        <v>127.41</v>
      </c>
      <c r="OE27" s="25">
        <f t="shared" si="214"/>
        <v>0</v>
      </c>
      <c r="OF27" s="25">
        <f t="shared" si="214"/>
        <v>127.41</v>
      </c>
      <c r="OG27" s="25">
        <f t="shared" si="124"/>
        <v>0</v>
      </c>
      <c r="OH27" s="25">
        <f t="shared" si="125"/>
        <v>0</v>
      </c>
      <c r="OI27" s="25">
        <f t="shared" si="126"/>
        <v>0</v>
      </c>
      <c r="OJ27" s="25">
        <f t="shared" si="127"/>
        <v>0</v>
      </c>
      <c r="OK27" s="25">
        <f t="shared" si="128"/>
        <v>0</v>
      </c>
      <c r="OL27" s="25">
        <f t="shared" si="129"/>
        <v>0</v>
      </c>
      <c r="OM27" s="25">
        <f t="shared" si="215"/>
        <v>0</v>
      </c>
      <c r="ON27" s="25">
        <f t="shared" si="215"/>
        <v>0</v>
      </c>
      <c r="OO27" s="25">
        <f t="shared" si="215"/>
        <v>0</v>
      </c>
      <c r="OP27" s="25">
        <f t="shared" si="130"/>
        <v>0</v>
      </c>
      <c r="OQ27" s="25">
        <f t="shared" si="131"/>
        <v>0</v>
      </c>
      <c r="OR27" s="25">
        <f t="shared" si="216"/>
        <v>0</v>
      </c>
      <c r="OS27" s="19">
        <v>537130.5</v>
      </c>
      <c r="OT27" s="19">
        <v>2371326.09</v>
      </c>
    </row>
    <row r="28" spans="1:410" ht="33" customHeight="1" x14ac:dyDescent="0.25">
      <c r="A28" s="18">
        <v>25</v>
      </c>
      <c r="B28" s="18" t="s">
        <v>763</v>
      </c>
      <c r="C28" s="18">
        <v>1426.53</v>
      </c>
      <c r="D28" s="16" t="e">
        <f>_xlfn.IFNA(INDEX(#REF!,MATCH(E28,#REF!,0)),0)</f>
        <v>#REF!</v>
      </c>
      <c r="E28" s="18" t="s">
        <v>800</v>
      </c>
      <c r="F28" s="16" t="s">
        <v>765</v>
      </c>
      <c r="G28" s="16" t="s">
        <v>766</v>
      </c>
      <c r="H28" s="16" t="s">
        <v>767</v>
      </c>
      <c r="I28" s="16" t="s">
        <v>768</v>
      </c>
      <c r="J28" s="16" t="s">
        <v>769</v>
      </c>
      <c r="K28" s="16" t="s">
        <v>770</v>
      </c>
      <c r="L28" s="16" t="s">
        <v>771</v>
      </c>
      <c r="M28" s="18">
        <v>1.64</v>
      </c>
      <c r="N28" s="18">
        <v>2.44</v>
      </c>
      <c r="O28" s="19">
        <v>2.04</v>
      </c>
      <c r="P28" s="19">
        <v>2.84</v>
      </c>
      <c r="Q28" s="19">
        <v>0.1</v>
      </c>
      <c r="R28" s="19">
        <v>1.8399999999999999</v>
      </c>
      <c r="S28" s="19">
        <v>2.64</v>
      </c>
      <c r="T28" s="18">
        <v>0.2</v>
      </c>
      <c r="U28" s="18">
        <v>0</v>
      </c>
      <c r="V28" s="18">
        <v>0</v>
      </c>
      <c r="W28" s="18">
        <v>0</v>
      </c>
      <c r="X28" s="18">
        <v>1.64</v>
      </c>
      <c r="Y28" s="18">
        <v>2.4</v>
      </c>
      <c r="Z28" s="20">
        <f t="shared" si="132"/>
        <v>2.7</v>
      </c>
      <c r="AA28" s="18">
        <v>0.22</v>
      </c>
      <c r="AB28" s="18">
        <v>0</v>
      </c>
      <c r="AC28" s="18">
        <v>0</v>
      </c>
      <c r="AD28" s="18">
        <v>0</v>
      </c>
      <c r="AE28" s="18">
        <v>0</v>
      </c>
      <c r="AF28" s="18">
        <v>0</v>
      </c>
      <c r="AG28" s="19">
        <v>1.2</v>
      </c>
      <c r="AH28" s="19">
        <v>2</v>
      </c>
      <c r="AI28" s="20">
        <f t="shared" si="133"/>
        <v>2.85</v>
      </c>
      <c r="AJ28" s="19">
        <v>0</v>
      </c>
      <c r="AK28" s="19">
        <v>0</v>
      </c>
      <c r="AL28" s="20">
        <f t="shared" si="134"/>
        <v>0</v>
      </c>
      <c r="AM28" s="18">
        <v>1.64</v>
      </c>
      <c r="AN28" s="18">
        <v>2</v>
      </c>
      <c r="AO28" s="18">
        <v>0.15</v>
      </c>
      <c r="AP28" s="18">
        <v>0.22</v>
      </c>
      <c r="AQ28" s="18">
        <v>1.64</v>
      </c>
      <c r="AR28" s="18">
        <v>2.2200000000000002</v>
      </c>
      <c r="AS28" s="18">
        <v>0.12</v>
      </c>
      <c r="AT28" s="18">
        <v>0.11</v>
      </c>
      <c r="AU28" s="18">
        <v>0</v>
      </c>
      <c r="AV28" s="18">
        <v>1</v>
      </c>
      <c r="AW28" s="18">
        <v>0</v>
      </c>
      <c r="AX28" s="18">
        <v>0</v>
      </c>
      <c r="AY28" s="18">
        <v>0</v>
      </c>
      <c r="AZ28" s="18">
        <v>0</v>
      </c>
      <c r="BA28" s="18">
        <v>2</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6" t="e">
        <f>_xlfn.IFNA(IF(RIGHT(D28,2)="=G",0,INDEX(#REF!,MATCH(E28,#REF!,0))),0)</f>
        <v>#REF!</v>
      </c>
      <c r="CB28" s="16" t="s">
        <v>776</v>
      </c>
      <c r="CC28" s="18">
        <v>0</v>
      </c>
      <c r="CD28" s="18">
        <v>0</v>
      </c>
      <c r="CE28" s="18">
        <v>1.4</v>
      </c>
      <c r="CF28" s="18">
        <v>0.73</v>
      </c>
      <c r="CG28" s="18">
        <v>0.12</v>
      </c>
      <c r="CH28" s="18">
        <v>3</v>
      </c>
      <c r="CI28" s="16" t="s">
        <v>98</v>
      </c>
      <c r="CJ28" s="18">
        <v>0</v>
      </c>
      <c r="CK28" s="20">
        <f t="shared" si="135"/>
        <v>3.24</v>
      </c>
      <c r="CL28" s="20">
        <f t="shared" si="136"/>
        <v>3.24</v>
      </c>
      <c r="CM28" s="18">
        <v>31.94</v>
      </c>
      <c r="CN28" s="21">
        <v>25.39</v>
      </c>
      <c r="CO28" s="18">
        <v>24.551000000000002</v>
      </c>
      <c r="CP28" s="22">
        <f t="shared" si="0"/>
        <v>25.39</v>
      </c>
      <c r="CQ28" s="22">
        <f t="shared" si="1"/>
        <v>22.15</v>
      </c>
      <c r="CR28" s="22">
        <f t="shared" si="137"/>
        <v>3.24</v>
      </c>
      <c r="CS28" s="22">
        <f t="shared" si="138"/>
        <v>22.25</v>
      </c>
      <c r="CT28" s="22">
        <f t="shared" si="2"/>
        <v>22.45</v>
      </c>
      <c r="CU28" s="23">
        <v>22.45</v>
      </c>
      <c r="CV28" s="22">
        <f t="shared" si="139"/>
        <v>2.7</v>
      </c>
      <c r="CW28" s="22">
        <f t="shared" si="3"/>
        <v>0</v>
      </c>
      <c r="CX28" s="22">
        <f t="shared" si="4"/>
        <v>0</v>
      </c>
      <c r="CY28" s="22">
        <f t="shared" si="5"/>
        <v>25.12</v>
      </c>
      <c r="CZ28" s="22">
        <f t="shared" si="6"/>
        <v>25.27</v>
      </c>
      <c r="DA28" s="24">
        <v>25.39</v>
      </c>
      <c r="DB28" s="20">
        <f t="shared" si="140"/>
        <v>3.24</v>
      </c>
      <c r="DC28" s="20">
        <f t="shared" si="141"/>
        <v>0</v>
      </c>
      <c r="DD28" s="20">
        <f t="shared" si="142"/>
        <v>3.24</v>
      </c>
      <c r="DE28" s="20">
        <f t="shared" si="7"/>
        <v>0.1</v>
      </c>
      <c r="DF28" s="20">
        <f t="shared" si="8"/>
        <v>0.2</v>
      </c>
      <c r="DG28" s="20">
        <f t="shared" si="9"/>
        <v>2.94</v>
      </c>
      <c r="DH28" s="20">
        <f t="shared" si="10"/>
        <v>0</v>
      </c>
      <c r="DI28" s="20">
        <f t="shared" si="11"/>
        <v>0</v>
      </c>
      <c r="DJ28" s="20">
        <f t="shared" si="12"/>
        <v>0</v>
      </c>
      <c r="DK28" s="20">
        <f t="shared" si="143"/>
        <v>3.24</v>
      </c>
      <c r="DL28" s="20">
        <f t="shared" si="144"/>
        <v>0</v>
      </c>
      <c r="DM28" s="20">
        <f t="shared" si="145"/>
        <v>0</v>
      </c>
      <c r="DN28" s="20">
        <f t="shared" si="146"/>
        <v>0</v>
      </c>
      <c r="DO28" s="18">
        <v>3.04</v>
      </c>
      <c r="DP28" s="18">
        <v>0</v>
      </c>
      <c r="DQ28" s="18">
        <v>1</v>
      </c>
      <c r="DR28" s="18">
        <v>1</v>
      </c>
      <c r="DS28" s="25">
        <f t="shared" si="147"/>
        <v>3.04</v>
      </c>
      <c r="DT28" s="25">
        <f t="shared" si="148"/>
        <v>0</v>
      </c>
      <c r="DU28" s="25">
        <f t="shared" si="149"/>
        <v>9.85</v>
      </c>
      <c r="DV28" s="25">
        <f t="shared" si="150"/>
        <v>0</v>
      </c>
      <c r="DW28" s="25">
        <f t="shared" si="151"/>
        <v>9.85</v>
      </c>
      <c r="DX28" s="25">
        <f t="shared" si="152"/>
        <v>20.09</v>
      </c>
      <c r="DY28" s="25">
        <f t="shared" si="153"/>
        <v>0</v>
      </c>
      <c r="DZ28" s="25">
        <f t="shared" si="154"/>
        <v>20.09</v>
      </c>
      <c r="EA28" s="25">
        <f t="shared" si="155"/>
        <v>13.32</v>
      </c>
      <c r="EB28" s="25">
        <f t="shared" si="156"/>
        <v>0</v>
      </c>
      <c r="EC28" s="25">
        <f t="shared" si="157"/>
        <v>13.32</v>
      </c>
      <c r="ED28" s="25">
        <f t="shared" si="158"/>
        <v>6.77</v>
      </c>
      <c r="EE28" s="25">
        <f t="shared" si="158"/>
        <v>0</v>
      </c>
      <c r="EF28" s="25">
        <f t="shared" si="159"/>
        <v>6.77</v>
      </c>
      <c r="EG28" s="25">
        <f t="shared" si="160"/>
        <v>13.32</v>
      </c>
      <c r="EH28" s="25">
        <f t="shared" si="160"/>
        <v>0</v>
      </c>
      <c r="EI28" s="25">
        <f t="shared" si="161"/>
        <v>13.32</v>
      </c>
      <c r="EJ28" s="18">
        <v>1426.53</v>
      </c>
      <c r="EK28" s="18">
        <v>1387.83</v>
      </c>
      <c r="EL28" s="18" t="s">
        <v>800</v>
      </c>
      <c r="EM28" s="18" t="s">
        <v>801</v>
      </c>
      <c r="EN28" s="16" t="s">
        <v>774</v>
      </c>
      <c r="EO28" s="16" t="s">
        <v>131</v>
      </c>
      <c r="EP28" s="16" t="e">
        <f>IF(OR(EN28="Cống tròn",EN28="Cống hộp",EN28="Ống nhựa"),INDEX(#REF!,MATCH(E28,#REF!,0)),IF(OR(EN28="Rãnh xây",EN28="Rãnh bê tông"),INDEX(#REF!,MATCH(E28,#REF!,0)),0))</f>
        <v>#REF!</v>
      </c>
      <c r="EQ28" s="18">
        <v>37.500000000000043</v>
      </c>
      <c r="ER28" s="19">
        <v>1</v>
      </c>
      <c r="ES28" s="25">
        <f t="shared" si="162"/>
        <v>37</v>
      </c>
      <c r="ET28" s="1" t="e">
        <f>_xlfn.IFNA(IF(EN28="Cống tròn",INDEX(#REF!,MATCH(E28,#REF!,0)),IF(EN28="Cống hộp",INDEX(#REF!,MATCH(E28,#REF!,0)),EU28&amp;" ,"&amp;EV28)),0)</f>
        <v>#REF!</v>
      </c>
      <c r="EU28" s="16" t="s">
        <v>769</v>
      </c>
      <c r="EV28" s="16" t="s">
        <v>775</v>
      </c>
      <c r="EW28" s="16" t="e">
        <f>_xlfn.IFNA(INDEX(#REF!,MATCH(E28,#REF!,0)),0)</f>
        <v>#REF!</v>
      </c>
      <c r="EX28" s="16"/>
      <c r="EY28" s="18">
        <v>0</v>
      </c>
      <c r="EZ28" s="18">
        <v>0</v>
      </c>
      <c r="FA28" s="18">
        <v>0</v>
      </c>
      <c r="FB28" s="19">
        <v>0</v>
      </c>
      <c r="FC28" s="19">
        <v>0</v>
      </c>
      <c r="FD28" s="25">
        <f t="shared" si="13"/>
        <v>0</v>
      </c>
      <c r="FE28" s="25">
        <f t="shared" si="163"/>
        <v>0</v>
      </c>
      <c r="FF28" s="19">
        <v>0.14000000000000001</v>
      </c>
      <c r="FG28" s="19">
        <v>2</v>
      </c>
      <c r="FH28" s="19">
        <v>1.5</v>
      </c>
      <c r="FI28" s="25">
        <f t="shared" si="164"/>
        <v>1.78</v>
      </c>
      <c r="FJ28" s="19">
        <v>0</v>
      </c>
      <c r="FK28" s="19">
        <v>0</v>
      </c>
      <c r="FL28" s="19">
        <v>0.2</v>
      </c>
      <c r="FM28" s="19">
        <v>1.6</v>
      </c>
      <c r="FN28" s="19">
        <v>0</v>
      </c>
      <c r="FO28" s="25">
        <f t="shared" si="165"/>
        <v>1.98</v>
      </c>
      <c r="FP28" s="19">
        <v>1.4999999999999999E-2</v>
      </c>
      <c r="FQ28" s="19">
        <v>1</v>
      </c>
      <c r="FR28" s="25">
        <f t="shared" si="14"/>
        <v>36</v>
      </c>
      <c r="FS28" s="25">
        <f t="shared" si="15"/>
        <v>0.52500000000000002</v>
      </c>
      <c r="FT28" s="25">
        <f t="shared" si="16"/>
        <v>36.524999999999999</v>
      </c>
      <c r="FU28" s="25">
        <f t="shared" si="17"/>
        <v>-0.97500000000004405</v>
      </c>
      <c r="FV28" s="25" t="str">
        <f t="shared" si="166"/>
        <v>Thêm 01</v>
      </c>
      <c r="FW28" s="25">
        <f t="shared" si="167"/>
        <v>0.04</v>
      </c>
      <c r="FX28" s="1"/>
      <c r="FY28" s="1"/>
      <c r="FZ28" s="1"/>
      <c r="GA28" s="1"/>
      <c r="GB28" s="19">
        <v>0</v>
      </c>
      <c r="GC28" s="19">
        <v>0</v>
      </c>
      <c r="GD28" s="19">
        <v>0</v>
      </c>
      <c r="GE28" s="19">
        <v>0</v>
      </c>
      <c r="GF28" s="19">
        <v>0</v>
      </c>
      <c r="GG28" s="19">
        <v>0</v>
      </c>
      <c r="GH28" s="19">
        <v>0</v>
      </c>
      <c r="GI28" s="19">
        <v>0</v>
      </c>
      <c r="GJ28" s="19">
        <v>0</v>
      </c>
      <c r="GK28" s="19">
        <v>0</v>
      </c>
      <c r="GL28" s="25">
        <f t="shared" si="18"/>
        <v>0</v>
      </c>
      <c r="GM28" s="25">
        <f t="shared" si="168"/>
        <v>0</v>
      </c>
      <c r="GN28" s="19">
        <v>0</v>
      </c>
      <c r="GO28" s="19">
        <v>0</v>
      </c>
      <c r="GP28" s="19">
        <v>0</v>
      </c>
      <c r="GQ28" s="19">
        <v>0</v>
      </c>
      <c r="GR28" s="1" t="e">
        <f>_xlfn.IFNA(INDEX(#REF!,MATCH(E28,#REF!,0)),0)</f>
        <v>#REF!</v>
      </c>
      <c r="GS28" s="1"/>
      <c r="GT28" s="19">
        <v>0</v>
      </c>
      <c r="GU28" s="19">
        <v>0</v>
      </c>
      <c r="GV28" s="19">
        <v>0</v>
      </c>
      <c r="GW28" s="19">
        <v>0</v>
      </c>
      <c r="GX28" s="25">
        <f t="shared" si="19"/>
        <v>0</v>
      </c>
      <c r="GY28" s="25">
        <f t="shared" si="20"/>
        <v>0</v>
      </c>
      <c r="GZ28" s="25">
        <f t="shared" si="169"/>
        <v>0</v>
      </c>
      <c r="HA28" s="1" t="e" cm="1">
        <f t="array" ref="HA28">INDEX(#REF!,MATCH(EJ28&amp;EK28&amp;HD28&amp;HE28&amp;HF28,#REF!&amp;#REF!&amp;#REF!&amp;#REF!&amp;#REF!,0))</f>
        <v>#REF!</v>
      </c>
      <c r="HB28" s="1"/>
      <c r="HC28" s="25">
        <f t="shared" si="170"/>
        <v>0</v>
      </c>
      <c r="HD28" s="19">
        <v>0</v>
      </c>
      <c r="HE28" s="19">
        <v>0</v>
      </c>
      <c r="HF28" s="19">
        <v>0</v>
      </c>
      <c r="HG28" s="1" t="e" cm="1">
        <f t="array" ref="HG28">INDEX(#REF!,MATCH(EJ28&amp;EK28&amp;HJ28&amp;HK28&amp;HL28,#REF!&amp;#REF!&amp;#REF!&amp;#REF!&amp;#REF!,0))</f>
        <v>#REF!</v>
      </c>
      <c r="HH28" s="1"/>
      <c r="HI28" s="25">
        <f t="shared" si="171"/>
        <v>0</v>
      </c>
      <c r="HJ28" s="25">
        <f t="shared" si="172"/>
        <v>0</v>
      </c>
      <c r="HK28" s="19">
        <v>0</v>
      </c>
      <c r="HL28" s="19">
        <v>0</v>
      </c>
      <c r="HM28" s="19">
        <v>0.01</v>
      </c>
      <c r="HN28" s="19">
        <v>1</v>
      </c>
      <c r="HO28" s="25">
        <f t="shared" si="173"/>
        <v>0</v>
      </c>
      <c r="HP28" s="25">
        <f t="shared" si="174"/>
        <v>0</v>
      </c>
      <c r="HQ28" s="25">
        <f t="shared" si="175"/>
        <v>0</v>
      </c>
      <c r="HR28" s="25">
        <f t="shared" si="176"/>
        <v>0</v>
      </c>
      <c r="HS28" s="25">
        <f t="shared" si="177"/>
        <v>0</v>
      </c>
      <c r="HT28" s="19">
        <v>0</v>
      </c>
      <c r="HU28" s="19">
        <v>0</v>
      </c>
      <c r="HV28" s="19">
        <v>0</v>
      </c>
      <c r="HW28" s="25">
        <f t="shared" si="178"/>
        <v>0</v>
      </c>
      <c r="HX28" s="19">
        <v>0</v>
      </c>
      <c r="HY28" s="19">
        <v>0</v>
      </c>
      <c r="HZ28" s="21">
        <v>25.39</v>
      </c>
      <c r="IA28" s="20">
        <f>ROUND(IF(EN28="Cống tròn",IF(EN28="Cống tròn",IF(EU28="Không có móng",IQ28-FF28,IF(EU28="Đế",IP28-FN28,IF(OR(EU28="Móng bê tông",EU28="Móng bê tông kết hợp đế"),II28-FJ28,0))),0),IF(EN28="Cống hộp",IF(AND(EN28="Cống hộp",EU28="Không có móng"),IQ28-GF28,IF(AND(EN28="Cống hộp",EU28="Móng bê tông"),IJ28-GB28,0)),IF(OR(EN28="Rãnh xây",EN28="Rãnh bê tông"),IF(OR(EN28="Rãnh xây",EN28="Rãnh bê tông"),IK28-GB28,0),IF(EN28="Ống nhựa",IF(AND(EN28="Ống nhựa",EU28="Không đắp cát"),IQ28-HT28,IF(AND(EN28="Ống nhựa",EU28="Đắp cát"),IH28-HX28,0)),IF(EN28="Rãnh thang",IF(EN28="Rãnh thang",IF(EU28="Móng bê tông",#REF!-#REF!,IQ28),0),0))))),2)</f>
        <v>22.41</v>
      </c>
      <c r="IB28" s="20">
        <f t="shared" si="179"/>
        <v>2.9800000000000004</v>
      </c>
      <c r="IC28" s="20">
        <f t="shared" si="21"/>
        <v>22.41</v>
      </c>
      <c r="ID28" s="20">
        <f t="shared" si="22"/>
        <v>0</v>
      </c>
      <c r="IE28" s="20">
        <f t="shared" si="23"/>
        <v>0</v>
      </c>
      <c r="IF28" s="20">
        <f t="shared" si="24"/>
        <v>0</v>
      </c>
      <c r="IG28" s="20">
        <f>IF(EN28="Rãnh thang",IF(AND(EN28="Rãnh thang",EU28="Móng bê tông"),IQ28-#REF!,0),IF(EN28="Ống nhựa",IF(AND(EN28="Ống nhựa",EU28="Đắp cát"),IQ28-HT28,0),IF(EN28="Cống tròn",IF(EN28="Cống tròn",IF(OR(EU28="Móng bê tông",EU28="Móng bê tông kết hợp đế"),IM28-FL28,0),0),IF(EN28="Cống hộp",IF(AND(EN28="Cống hộp",EU28="Móng bê tông"),IN28-GD28,0),IF(OR(EN28="Rãnh xây",EN28="Rãnh bê tông"),IF(AND(EN28="Rãnh xây",EU28="Móng bê tông"),IO28-GD28,IF(AND(EN28="Rãnh bê tông",EU28="Móng bê tông"),IO28-GD28,0)),0)))))</f>
        <v>22.41</v>
      </c>
      <c r="IH28" s="20">
        <f t="shared" si="25"/>
        <v>0</v>
      </c>
      <c r="II28" s="20">
        <f t="shared" si="26"/>
        <v>22.41</v>
      </c>
      <c r="IJ28" s="20">
        <f t="shared" si="27"/>
        <v>0</v>
      </c>
      <c r="IK28" s="20">
        <f t="shared" si="28"/>
        <v>0</v>
      </c>
      <c r="IL28" s="20">
        <f t="shared" si="29"/>
        <v>22.61</v>
      </c>
      <c r="IM28" s="20">
        <f t="shared" si="30"/>
        <v>22.61</v>
      </c>
      <c r="IN28" s="20">
        <f t="shared" si="31"/>
        <v>0</v>
      </c>
      <c r="IO28" s="20">
        <f t="shared" si="32"/>
        <v>0</v>
      </c>
      <c r="IP28" s="20">
        <f t="shared" si="33"/>
        <v>0</v>
      </c>
      <c r="IQ28" s="18">
        <v>22.75</v>
      </c>
      <c r="IR28" s="25">
        <f t="shared" si="180"/>
        <v>0</v>
      </c>
      <c r="IS28" s="25">
        <f t="shared" si="34"/>
        <v>0</v>
      </c>
      <c r="IT28" s="25">
        <f t="shared" si="35"/>
        <v>0</v>
      </c>
      <c r="IU28" s="25">
        <f>ROUND(IF(EN28="Cống tròn",IF(EN28="Cống tròn",IV28+FF28,0),IF(EN28="Cống hộp",IF(EN28="Cống hộp",IV28+GP28,0),IF(OR(EN28="Rãnh xây",EN28="Rãnh bê tông"),IF(OR(EN28="Rãnh xây",EN28="Rãnh bê tông"),IV28+GP28,0),IF(EN28="ống nhựa",IF(EN28="Ống nhựa",IV28+HT28,0),IF(EN28="Rãnh thang",IF(EN28="Rãnh thang",IQ28+#REF!,0),0))))),2)</f>
        <v>24.33</v>
      </c>
      <c r="IV28" s="19">
        <v>24.19</v>
      </c>
      <c r="IW28" s="25">
        <f t="shared" si="36"/>
        <v>24.33</v>
      </c>
      <c r="IX28" s="25">
        <f t="shared" si="37"/>
        <v>0</v>
      </c>
      <c r="IY28" s="25">
        <f t="shared" si="38"/>
        <v>0</v>
      </c>
      <c r="IZ28" s="25">
        <f t="shared" si="39"/>
        <v>0</v>
      </c>
      <c r="JA28" s="25">
        <f t="shared" si="40"/>
        <v>0</v>
      </c>
      <c r="JB28" s="21">
        <v>25.33</v>
      </c>
      <c r="JC28" s="20">
        <f>ROUND(IF(EN28="Cống tròn",IF(EN28="Cống tròn",IF(EU28="Không có móng",JS28-FF28,IF(EU28="Đế",JR28-FN28,IF(OR(EU28="Móng bê tông",EU28="Móng bê tông kết hợp đế"),JK28-FJ28,0))),0),IF(EN28="Cống hộp",IF(AND(EN28="Cống hộp",EU28="Không có móng"),JS28-GF28,IF(AND(EN28="Cống hộp",EU28="Móng bê tông"),JL28-GB28,0)),IF(OR(EN28="Rãnh xây",EN28="Rãnh bê tông"),IF(OR(EN28="Rãnh xây",EN28="Rãnh bê tông"),JM28-GB28,0),IF(EN28="Ống nhựa",IF(AND(EN28="Ống nhựa",EU28="Không đắp cát"),JS28-HT28,IF(AND(EN28="Ống nhựa",EU28="Đắp cát"),JJ28-HX28,0)),IF(EN28="Rãnh thang",IF(EN28="Rãnh thang",IF(EU28="Móng bê tông",#REF!-#REF!,JS28),0),0))))),2)</f>
        <v>22.35</v>
      </c>
      <c r="JD28" s="20">
        <f t="shared" si="181"/>
        <v>2.9799999999999969</v>
      </c>
      <c r="JE28" s="20">
        <f t="shared" si="41"/>
        <v>22.35</v>
      </c>
      <c r="JF28" s="20">
        <f t="shared" si="42"/>
        <v>0</v>
      </c>
      <c r="JG28" s="20">
        <f t="shared" si="43"/>
        <v>0</v>
      </c>
      <c r="JH28" s="20">
        <f t="shared" si="44"/>
        <v>0</v>
      </c>
      <c r="JI28" s="20">
        <f>IF(EN28="Rãnh thang",IF(AND(EN28="Rãnh thang",EU28="Móng bê tông"),JS28-#REF!,0),IF(EN28="Ống nhựa",IF(AND(EN28="Ống nhựa",EU28="Đắp cát"),JS28-HT28,0),IF(EN28="Cống tròn",IF(EN28="Cống tròn",IF(OR(EU28="Móng bê tông",EU28="Móng bê tông kết hợp đế"),JO28-FL28,0),0),IF(EN28="Cống hộp",IF(AND(EN28="Cống hộp",EU28="Móng bê tông"),JP28-GD28,0),IF(OR(EN28="Rãnh xây",EN28="Rãnh bê tông"),IF(AND(EN28="Rãnh xây",EU28="Móng bê tông"),JQ28-GD28,IF(AND(EN28="Rãnh bê tông",EU28="Móng bê tông"),JQ28-GD28,0)),0)))))</f>
        <v>22.35</v>
      </c>
      <c r="JJ28" s="20">
        <f t="shared" si="45"/>
        <v>0</v>
      </c>
      <c r="JK28" s="20">
        <f t="shared" si="46"/>
        <v>22.35</v>
      </c>
      <c r="JL28" s="20">
        <f t="shared" si="47"/>
        <v>0</v>
      </c>
      <c r="JM28" s="20">
        <f t="shared" si="48"/>
        <v>0</v>
      </c>
      <c r="JN28" s="20">
        <f t="shared" si="49"/>
        <v>22.55</v>
      </c>
      <c r="JO28" s="20">
        <f t="shared" si="50"/>
        <v>22.55</v>
      </c>
      <c r="JP28" s="20">
        <f t="shared" si="51"/>
        <v>0</v>
      </c>
      <c r="JQ28" s="20">
        <f t="shared" si="52"/>
        <v>0</v>
      </c>
      <c r="JR28" s="20">
        <f t="shared" si="53"/>
        <v>0</v>
      </c>
      <c r="JS28" s="26">
        <v>22.69</v>
      </c>
      <c r="JT28" s="25">
        <f t="shared" si="182"/>
        <v>0</v>
      </c>
      <c r="JU28" s="25">
        <f t="shared" si="54"/>
        <v>0</v>
      </c>
      <c r="JV28" s="25">
        <f t="shared" si="55"/>
        <v>0</v>
      </c>
      <c r="JW28" s="25">
        <f>ROUND(IF(EN28="Cống tròn",IF(EN28="Cống tròn",JX28+FF28,0),IF(EN28="Cống hộp",IF(EN28="Cống hộp",JX28+GP28,0),IF(OR(EN28="Rãnh xây",EN28="Rãnh bê tông"),IF(OR(EN28="Rãnh xây",EN28="Rãnh bê tông"),JX28+GP28,0),IF(EN28="ống nhựa",IF(EN28="Ống nhựa",JX28+HT28,0),IF(EN28="Rãnh thang",IF(EN28="Rãnh thang",JS28+#REF!,0),0))))),2)</f>
        <v>24.33</v>
      </c>
      <c r="JX28" s="27">
        <v>24.19</v>
      </c>
      <c r="JY28" s="25">
        <f t="shared" si="56"/>
        <v>24.33</v>
      </c>
      <c r="JZ28" s="25">
        <f t="shared" si="57"/>
        <v>0</v>
      </c>
      <c r="KA28" s="25">
        <f t="shared" si="58"/>
        <v>0</v>
      </c>
      <c r="KB28" s="25">
        <f t="shared" si="59"/>
        <v>0</v>
      </c>
      <c r="KC28" s="25">
        <f t="shared" si="60"/>
        <v>0</v>
      </c>
      <c r="KD28" s="28" t="s">
        <v>98</v>
      </c>
      <c r="KE28" s="27">
        <v>0</v>
      </c>
      <c r="KF28" s="25">
        <f t="shared" si="61"/>
        <v>2.9800000000000004</v>
      </c>
      <c r="KG28" s="25">
        <f t="shared" si="183"/>
        <v>2.9800000000000004</v>
      </c>
      <c r="KH28" s="27">
        <v>0</v>
      </c>
      <c r="KI28" s="25">
        <f t="shared" si="62"/>
        <v>2.9799999999999969</v>
      </c>
      <c r="KJ28" s="25">
        <f t="shared" si="184"/>
        <v>2.9799999999999969</v>
      </c>
      <c r="KK28" s="25">
        <f t="shared" si="63"/>
        <v>0</v>
      </c>
      <c r="KL28" s="25">
        <f t="shared" si="64"/>
        <v>0</v>
      </c>
      <c r="KM28" s="25">
        <f t="shared" si="185"/>
        <v>0</v>
      </c>
      <c r="KN28" s="25">
        <f t="shared" si="65"/>
        <v>0</v>
      </c>
      <c r="KO28" s="25">
        <f t="shared" si="66"/>
        <v>0</v>
      </c>
      <c r="KP28" s="25">
        <f t="shared" si="186"/>
        <v>0</v>
      </c>
      <c r="KQ28" s="25">
        <f t="shared" si="67"/>
        <v>0.2</v>
      </c>
      <c r="KR28" s="25">
        <f t="shared" si="68"/>
        <v>0.2</v>
      </c>
      <c r="KS28" s="25">
        <f t="shared" si="187"/>
        <v>0.2</v>
      </c>
      <c r="KT28" s="25">
        <f t="shared" si="69"/>
        <v>0</v>
      </c>
      <c r="KU28" s="25">
        <f t="shared" si="70"/>
        <v>0</v>
      </c>
      <c r="KV28" s="25">
        <f t="shared" si="188"/>
        <v>0</v>
      </c>
      <c r="KW28" s="25">
        <f t="shared" si="71"/>
        <v>0</v>
      </c>
      <c r="KX28" s="25">
        <f t="shared" si="72"/>
        <v>0</v>
      </c>
      <c r="KY28" s="25">
        <f t="shared" si="189"/>
        <v>0</v>
      </c>
      <c r="KZ28" s="25">
        <f t="shared" si="73"/>
        <v>0</v>
      </c>
      <c r="LA28" s="25">
        <f t="shared" si="74"/>
        <v>0</v>
      </c>
      <c r="LB28" s="25">
        <f t="shared" si="190"/>
        <v>0</v>
      </c>
      <c r="LC28" s="25">
        <f t="shared" si="75"/>
        <v>1.98</v>
      </c>
      <c r="LD28" s="25">
        <f t="shared" si="76"/>
        <v>1.98</v>
      </c>
      <c r="LE28" s="25">
        <f t="shared" si="191"/>
        <v>1.98</v>
      </c>
      <c r="LF28" s="25">
        <f t="shared" si="77"/>
        <v>0</v>
      </c>
      <c r="LG28" s="25">
        <f t="shared" si="78"/>
        <v>0</v>
      </c>
      <c r="LH28" s="25">
        <f t="shared" si="192"/>
        <v>0</v>
      </c>
      <c r="LI28" s="25">
        <f t="shared" si="79"/>
        <v>0</v>
      </c>
      <c r="LJ28" s="25">
        <f t="shared" si="80"/>
        <v>0</v>
      </c>
      <c r="LK28" s="25">
        <f t="shared" si="193"/>
        <v>0</v>
      </c>
      <c r="LL28" s="25">
        <f t="shared" si="81"/>
        <v>0</v>
      </c>
      <c r="LM28" s="25">
        <f t="shared" si="82"/>
        <v>0</v>
      </c>
      <c r="LN28" s="25">
        <f t="shared" si="194"/>
        <v>0</v>
      </c>
      <c r="LO28" s="25">
        <f t="shared" si="83"/>
        <v>0</v>
      </c>
      <c r="LP28" s="25">
        <f t="shared" si="84"/>
        <v>0</v>
      </c>
      <c r="LQ28" s="25">
        <f t="shared" si="195"/>
        <v>0</v>
      </c>
      <c r="LR28" s="25">
        <f t="shared" si="85"/>
        <v>0</v>
      </c>
      <c r="LS28" s="25">
        <f t="shared" si="86"/>
        <v>0</v>
      </c>
      <c r="LT28" s="25">
        <f t="shared" si="196"/>
        <v>0</v>
      </c>
      <c r="LU28" s="25">
        <f t="shared" si="87"/>
        <v>0</v>
      </c>
      <c r="LV28" s="25">
        <f t="shared" si="88"/>
        <v>0</v>
      </c>
      <c r="LW28" s="25">
        <f t="shared" si="197"/>
        <v>0</v>
      </c>
      <c r="LX28" s="25">
        <f t="shared" si="89"/>
        <v>0</v>
      </c>
      <c r="LY28" s="25">
        <f t="shared" si="90"/>
        <v>0</v>
      </c>
      <c r="LZ28" s="25">
        <f t="shared" si="198"/>
        <v>0</v>
      </c>
      <c r="MA28" s="25">
        <f t="shared" si="91"/>
        <v>0</v>
      </c>
      <c r="MB28" s="25">
        <f t="shared" si="92"/>
        <v>0</v>
      </c>
      <c r="MC28" s="25">
        <f t="shared" si="199"/>
        <v>0</v>
      </c>
      <c r="MD28" s="25">
        <f t="shared" si="93"/>
        <v>0</v>
      </c>
      <c r="ME28" s="25">
        <f t="shared" si="94"/>
        <v>0</v>
      </c>
      <c r="MF28" s="25">
        <f t="shared" si="200"/>
        <v>0</v>
      </c>
      <c r="MG28" s="25">
        <f t="shared" si="95"/>
        <v>0</v>
      </c>
      <c r="MH28" s="25">
        <f t="shared" si="96"/>
        <v>0</v>
      </c>
      <c r="MI28" s="25">
        <f t="shared" si="201"/>
        <v>0</v>
      </c>
      <c r="MJ28" s="25">
        <f t="shared" si="97"/>
        <v>0</v>
      </c>
      <c r="MK28" s="25">
        <f t="shared" si="98"/>
        <v>0</v>
      </c>
      <c r="ML28" s="25">
        <f t="shared" si="202"/>
        <v>0</v>
      </c>
      <c r="MM28" s="25">
        <f t="shared" si="99"/>
        <v>0</v>
      </c>
      <c r="MN28" s="25">
        <f t="shared" si="100"/>
        <v>0</v>
      </c>
      <c r="MO28" s="25">
        <f t="shared" si="203"/>
        <v>0</v>
      </c>
      <c r="MP28" s="25">
        <f t="shared" si="101"/>
        <v>0</v>
      </c>
      <c r="MQ28" s="25">
        <f t="shared" si="102"/>
        <v>0</v>
      </c>
      <c r="MR28" s="25">
        <f t="shared" si="204"/>
        <v>0</v>
      </c>
      <c r="MS28" s="29">
        <v>1.98</v>
      </c>
      <c r="MT28" s="29">
        <v>0</v>
      </c>
      <c r="MU28" s="29">
        <v>1</v>
      </c>
      <c r="MV28" s="29">
        <v>1</v>
      </c>
      <c r="MW28" s="25">
        <f t="shared" si="103"/>
        <v>1.98</v>
      </c>
      <c r="MX28" s="25">
        <f t="shared" si="104"/>
        <v>5.9</v>
      </c>
      <c r="MY28" s="25">
        <f t="shared" si="105"/>
        <v>0</v>
      </c>
      <c r="MZ28" s="25">
        <f t="shared" si="106"/>
        <v>0</v>
      </c>
      <c r="NA28" s="25">
        <f t="shared" si="107"/>
        <v>1.98</v>
      </c>
      <c r="NB28" s="25">
        <f t="shared" si="108"/>
        <v>5.9</v>
      </c>
      <c r="NC28" s="25">
        <f t="shared" si="109"/>
        <v>0</v>
      </c>
      <c r="ND28" s="25">
        <f t="shared" si="110"/>
        <v>0</v>
      </c>
      <c r="NE28" s="25">
        <f t="shared" si="205"/>
        <v>1.98</v>
      </c>
      <c r="NF28" s="25">
        <f t="shared" si="205"/>
        <v>5.9</v>
      </c>
      <c r="NG28" s="25">
        <f t="shared" si="205"/>
        <v>0</v>
      </c>
      <c r="NH28" s="25">
        <f t="shared" si="205"/>
        <v>0</v>
      </c>
      <c r="NI28" s="25">
        <f t="shared" si="112"/>
        <v>221.25</v>
      </c>
      <c r="NJ28" s="25">
        <f t="shared" si="113"/>
        <v>0</v>
      </c>
      <c r="NK28" s="25">
        <f t="shared" si="114"/>
        <v>221.25</v>
      </c>
      <c r="NL28" s="25">
        <f t="shared" si="115"/>
        <v>127.41</v>
      </c>
      <c r="NM28" s="25">
        <f t="shared" si="116"/>
        <v>0</v>
      </c>
      <c r="NN28" s="25">
        <f t="shared" si="206"/>
        <v>127.41</v>
      </c>
      <c r="NO28" s="25">
        <f t="shared" si="117"/>
        <v>0</v>
      </c>
      <c r="NP28" s="25">
        <f t="shared" si="118"/>
        <v>0</v>
      </c>
      <c r="NQ28" s="25">
        <f t="shared" si="207"/>
        <v>0</v>
      </c>
      <c r="NR28" s="25">
        <f t="shared" si="119"/>
        <v>0</v>
      </c>
      <c r="NS28" s="25">
        <f t="shared" si="120"/>
        <v>0</v>
      </c>
      <c r="NT28" s="25">
        <f t="shared" si="208"/>
        <v>0</v>
      </c>
      <c r="NU28" s="25">
        <f t="shared" si="121"/>
        <v>0</v>
      </c>
      <c r="NV28" s="25">
        <f t="shared" si="122"/>
        <v>0</v>
      </c>
      <c r="NW28" s="25">
        <f t="shared" si="209"/>
        <v>0</v>
      </c>
      <c r="NX28" s="25">
        <f t="shared" si="210"/>
        <v>127.41</v>
      </c>
      <c r="NY28" s="25">
        <f t="shared" si="210"/>
        <v>0</v>
      </c>
      <c r="NZ28" s="25">
        <f t="shared" si="211"/>
        <v>127.41</v>
      </c>
      <c r="OA28" s="25">
        <f t="shared" si="212"/>
        <v>93.84</v>
      </c>
      <c r="OB28" s="25">
        <f t="shared" si="212"/>
        <v>0</v>
      </c>
      <c r="OC28" s="25">
        <f t="shared" si="213"/>
        <v>93.84</v>
      </c>
      <c r="OD28" s="25">
        <f t="shared" si="214"/>
        <v>127.41</v>
      </c>
      <c r="OE28" s="25">
        <f t="shared" si="214"/>
        <v>0</v>
      </c>
      <c r="OF28" s="25">
        <f t="shared" si="214"/>
        <v>127.41</v>
      </c>
      <c r="OG28" s="25">
        <f t="shared" si="124"/>
        <v>0</v>
      </c>
      <c r="OH28" s="25">
        <f t="shared" si="125"/>
        <v>0</v>
      </c>
      <c r="OI28" s="25">
        <f t="shared" si="126"/>
        <v>0</v>
      </c>
      <c r="OJ28" s="25">
        <f t="shared" si="127"/>
        <v>0</v>
      </c>
      <c r="OK28" s="25">
        <f t="shared" si="128"/>
        <v>0</v>
      </c>
      <c r="OL28" s="25">
        <f t="shared" si="129"/>
        <v>0</v>
      </c>
      <c r="OM28" s="25">
        <f t="shared" si="215"/>
        <v>0</v>
      </c>
      <c r="ON28" s="25">
        <f t="shared" si="215"/>
        <v>0</v>
      </c>
      <c r="OO28" s="25">
        <f t="shared" si="215"/>
        <v>0</v>
      </c>
      <c r="OP28" s="25">
        <f t="shared" si="130"/>
        <v>0</v>
      </c>
      <c r="OQ28" s="25">
        <f t="shared" si="131"/>
        <v>0</v>
      </c>
      <c r="OR28" s="25">
        <f t="shared" si="216"/>
        <v>0</v>
      </c>
      <c r="OS28" s="19">
        <v>537169.19999999995</v>
      </c>
      <c r="OT28" s="19">
        <v>2371326.09</v>
      </c>
    </row>
    <row r="29" spans="1:410" ht="33" customHeight="1" x14ac:dyDescent="0.25">
      <c r="A29" s="18">
        <v>26</v>
      </c>
      <c r="B29" s="18" t="s">
        <v>763</v>
      </c>
      <c r="C29" s="18">
        <v>1387.83</v>
      </c>
      <c r="D29" s="16" t="e">
        <f>_xlfn.IFNA(INDEX(#REF!,MATCH(E29,#REF!,0)),0)</f>
        <v>#REF!</v>
      </c>
      <c r="E29" s="18" t="s">
        <v>801</v>
      </c>
      <c r="F29" s="16" t="s">
        <v>765</v>
      </c>
      <c r="G29" s="16" t="s">
        <v>766</v>
      </c>
      <c r="H29" s="16" t="s">
        <v>767</v>
      </c>
      <c r="I29" s="16" t="s">
        <v>768</v>
      </c>
      <c r="J29" s="16" t="s">
        <v>769</v>
      </c>
      <c r="K29" s="16" t="s">
        <v>770</v>
      </c>
      <c r="L29" s="16" t="s">
        <v>771</v>
      </c>
      <c r="M29" s="18">
        <v>1.64</v>
      </c>
      <c r="N29" s="18">
        <v>2.44</v>
      </c>
      <c r="O29" s="19">
        <v>2.04</v>
      </c>
      <c r="P29" s="19">
        <v>2.84</v>
      </c>
      <c r="Q29" s="19">
        <v>0.1</v>
      </c>
      <c r="R29" s="19">
        <v>1.8399999999999999</v>
      </c>
      <c r="S29" s="19">
        <v>2.64</v>
      </c>
      <c r="T29" s="18">
        <v>0.2</v>
      </c>
      <c r="U29" s="18">
        <v>0</v>
      </c>
      <c r="V29" s="18">
        <v>0</v>
      </c>
      <c r="W29" s="18">
        <v>0</v>
      </c>
      <c r="X29" s="18">
        <v>1.64</v>
      </c>
      <c r="Y29" s="18">
        <v>2.4</v>
      </c>
      <c r="Z29" s="20">
        <f t="shared" si="132"/>
        <v>2.7</v>
      </c>
      <c r="AA29" s="18">
        <v>0.22</v>
      </c>
      <c r="AB29" s="18">
        <v>0</v>
      </c>
      <c r="AC29" s="18">
        <v>0</v>
      </c>
      <c r="AD29" s="18">
        <v>0</v>
      </c>
      <c r="AE29" s="18">
        <v>0</v>
      </c>
      <c r="AF29" s="18">
        <v>0</v>
      </c>
      <c r="AG29" s="19">
        <v>1.2</v>
      </c>
      <c r="AH29" s="19">
        <v>2</v>
      </c>
      <c r="AI29" s="20">
        <f t="shared" si="133"/>
        <v>2.85</v>
      </c>
      <c r="AJ29" s="19">
        <v>0</v>
      </c>
      <c r="AK29" s="19">
        <v>0</v>
      </c>
      <c r="AL29" s="20">
        <f t="shared" si="134"/>
        <v>0</v>
      </c>
      <c r="AM29" s="18">
        <v>1.64</v>
      </c>
      <c r="AN29" s="18">
        <v>2</v>
      </c>
      <c r="AO29" s="18">
        <v>0.15</v>
      </c>
      <c r="AP29" s="18">
        <v>0.22</v>
      </c>
      <c r="AQ29" s="18">
        <v>1.64</v>
      </c>
      <c r="AR29" s="18">
        <v>2.2200000000000002</v>
      </c>
      <c r="AS29" s="18">
        <v>0.12</v>
      </c>
      <c r="AT29" s="18">
        <v>0.11</v>
      </c>
      <c r="AU29" s="18">
        <v>0</v>
      </c>
      <c r="AV29" s="18">
        <v>1</v>
      </c>
      <c r="AW29" s="18">
        <v>0</v>
      </c>
      <c r="AX29" s="18">
        <v>0</v>
      </c>
      <c r="AY29" s="18">
        <v>0</v>
      </c>
      <c r="AZ29" s="18">
        <v>0</v>
      </c>
      <c r="BA29" s="18">
        <v>2</v>
      </c>
      <c r="BB29" s="18">
        <v>0</v>
      </c>
      <c r="BC29" s="18">
        <v>0</v>
      </c>
      <c r="BD29" s="18">
        <v>0</v>
      </c>
      <c r="BE29" s="18">
        <v>0</v>
      </c>
      <c r="BF29" s="18">
        <v>0</v>
      </c>
      <c r="BG29" s="18">
        <v>0</v>
      </c>
      <c r="BH29" s="18">
        <v>0</v>
      </c>
      <c r="BI29" s="18">
        <v>0</v>
      </c>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6" t="e">
        <f>_xlfn.IFNA(IF(RIGHT(D29,2)="=G",0,INDEX(#REF!,MATCH(E29,#REF!,0))),0)</f>
        <v>#REF!</v>
      </c>
      <c r="CB29" s="16" t="s">
        <v>776</v>
      </c>
      <c r="CC29" s="18">
        <v>0</v>
      </c>
      <c r="CD29" s="18">
        <v>0</v>
      </c>
      <c r="CE29" s="18">
        <v>1.4</v>
      </c>
      <c r="CF29" s="18">
        <v>0.73</v>
      </c>
      <c r="CG29" s="18">
        <v>0.12</v>
      </c>
      <c r="CH29" s="18">
        <v>3</v>
      </c>
      <c r="CI29" s="16" t="s">
        <v>98</v>
      </c>
      <c r="CJ29" s="18">
        <v>0</v>
      </c>
      <c r="CK29" s="20">
        <f t="shared" si="135"/>
        <v>3.24</v>
      </c>
      <c r="CL29" s="20">
        <f t="shared" si="136"/>
        <v>3.24</v>
      </c>
      <c r="CM29" s="18">
        <v>29.78</v>
      </c>
      <c r="CN29" s="21">
        <v>25.33</v>
      </c>
      <c r="CO29" s="18">
        <v>24.491</v>
      </c>
      <c r="CP29" s="22">
        <f t="shared" si="0"/>
        <v>25.33</v>
      </c>
      <c r="CQ29" s="22">
        <f t="shared" si="1"/>
        <v>22.09</v>
      </c>
      <c r="CR29" s="22">
        <f t="shared" si="137"/>
        <v>3.24</v>
      </c>
      <c r="CS29" s="22">
        <f t="shared" si="138"/>
        <v>22.19</v>
      </c>
      <c r="CT29" s="22">
        <f t="shared" si="2"/>
        <v>22.39</v>
      </c>
      <c r="CU29" s="23">
        <v>22.39</v>
      </c>
      <c r="CV29" s="22">
        <f t="shared" si="139"/>
        <v>2.7</v>
      </c>
      <c r="CW29" s="22">
        <f t="shared" si="3"/>
        <v>0</v>
      </c>
      <c r="CX29" s="22">
        <f t="shared" si="4"/>
        <v>0</v>
      </c>
      <c r="CY29" s="22">
        <f t="shared" si="5"/>
        <v>25.06</v>
      </c>
      <c r="CZ29" s="22">
        <f t="shared" si="6"/>
        <v>25.21</v>
      </c>
      <c r="DA29" s="24">
        <v>25.33</v>
      </c>
      <c r="DB29" s="20">
        <f t="shared" si="140"/>
        <v>3.24</v>
      </c>
      <c r="DC29" s="20">
        <f t="shared" si="141"/>
        <v>0</v>
      </c>
      <c r="DD29" s="20">
        <f t="shared" si="142"/>
        <v>3.24</v>
      </c>
      <c r="DE29" s="20">
        <f t="shared" si="7"/>
        <v>0.1</v>
      </c>
      <c r="DF29" s="20">
        <f t="shared" si="8"/>
        <v>0.2</v>
      </c>
      <c r="DG29" s="20">
        <f t="shared" si="9"/>
        <v>2.94</v>
      </c>
      <c r="DH29" s="20">
        <f t="shared" si="10"/>
        <v>0</v>
      </c>
      <c r="DI29" s="20">
        <f t="shared" si="11"/>
        <v>0</v>
      </c>
      <c r="DJ29" s="20">
        <f t="shared" si="12"/>
        <v>0</v>
      </c>
      <c r="DK29" s="20">
        <f t="shared" si="143"/>
        <v>3.24</v>
      </c>
      <c r="DL29" s="20">
        <f t="shared" si="144"/>
        <v>0</v>
      </c>
      <c r="DM29" s="20">
        <f t="shared" si="145"/>
        <v>0</v>
      </c>
      <c r="DN29" s="20">
        <f t="shared" si="146"/>
        <v>0</v>
      </c>
      <c r="DO29" s="18">
        <v>3.04</v>
      </c>
      <c r="DP29" s="18">
        <v>0</v>
      </c>
      <c r="DQ29" s="18">
        <v>1</v>
      </c>
      <c r="DR29" s="18">
        <v>1</v>
      </c>
      <c r="DS29" s="25">
        <f t="shared" si="147"/>
        <v>3.04</v>
      </c>
      <c r="DT29" s="25">
        <f t="shared" si="148"/>
        <v>0</v>
      </c>
      <c r="DU29" s="25">
        <f t="shared" si="149"/>
        <v>9.85</v>
      </c>
      <c r="DV29" s="25">
        <f t="shared" si="150"/>
        <v>0</v>
      </c>
      <c r="DW29" s="25">
        <f t="shared" si="151"/>
        <v>9.85</v>
      </c>
      <c r="DX29" s="25">
        <f t="shared" si="152"/>
        <v>20.09</v>
      </c>
      <c r="DY29" s="25">
        <f t="shared" si="153"/>
        <v>0</v>
      </c>
      <c r="DZ29" s="25">
        <f t="shared" si="154"/>
        <v>20.09</v>
      </c>
      <c r="EA29" s="25">
        <f t="shared" si="155"/>
        <v>13.32</v>
      </c>
      <c r="EB29" s="25">
        <f t="shared" si="156"/>
        <v>0</v>
      </c>
      <c r="EC29" s="25">
        <f t="shared" si="157"/>
        <v>13.32</v>
      </c>
      <c r="ED29" s="25">
        <f t="shared" si="158"/>
        <v>6.77</v>
      </c>
      <c r="EE29" s="25">
        <f t="shared" si="158"/>
        <v>0</v>
      </c>
      <c r="EF29" s="25">
        <f t="shared" si="159"/>
        <v>6.77</v>
      </c>
      <c r="EG29" s="25">
        <f t="shared" si="160"/>
        <v>13.32</v>
      </c>
      <c r="EH29" s="25">
        <f t="shared" si="160"/>
        <v>0</v>
      </c>
      <c r="EI29" s="25">
        <f t="shared" si="161"/>
        <v>13.32</v>
      </c>
      <c r="EJ29" s="18">
        <v>1387.83</v>
      </c>
      <c r="EK29" s="18">
        <v>1349.13</v>
      </c>
      <c r="EL29" s="18" t="s">
        <v>801</v>
      </c>
      <c r="EM29" s="18" t="s">
        <v>802</v>
      </c>
      <c r="EN29" s="16" t="s">
        <v>774</v>
      </c>
      <c r="EO29" s="16" t="s">
        <v>131</v>
      </c>
      <c r="EP29" s="16" t="e">
        <f>IF(OR(EN29="Cống tròn",EN29="Cống hộp",EN29="Ống nhựa"),INDEX(#REF!,MATCH(E29,#REF!,0)),IF(OR(EN29="Rãnh xây",EN29="Rãnh bê tông"),INDEX(#REF!,MATCH(E29,#REF!,0)),0))</f>
        <v>#REF!</v>
      </c>
      <c r="EQ29" s="18">
        <v>37.499999999999815</v>
      </c>
      <c r="ER29" s="19">
        <v>1</v>
      </c>
      <c r="ES29" s="25">
        <f t="shared" si="162"/>
        <v>37</v>
      </c>
      <c r="ET29" s="1" t="e">
        <f>_xlfn.IFNA(IF(EN29="Cống tròn",INDEX(#REF!,MATCH(E29,#REF!,0)),IF(EN29="Cống hộp",INDEX(#REF!,MATCH(E29,#REF!,0)),EU29&amp;" ,"&amp;EV29)),0)</f>
        <v>#REF!</v>
      </c>
      <c r="EU29" s="16" t="s">
        <v>769</v>
      </c>
      <c r="EV29" s="16" t="s">
        <v>775</v>
      </c>
      <c r="EW29" s="16" t="e">
        <f>_xlfn.IFNA(INDEX(#REF!,MATCH(E29,#REF!,0)),0)</f>
        <v>#REF!</v>
      </c>
      <c r="EX29" s="16"/>
      <c r="EY29" s="18">
        <v>0</v>
      </c>
      <c r="EZ29" s="18">
        <v>0</v>
      </c>
      <c r="FA29" s="18">
        <v>0</v>
      </c>
      <c r="FB29" s="19">
        <v>0</v>
      </c>
      <c r="FC29" s="19">
        <v>0</v>
      </c>
      <c r="FD29" s="25">
        <f t="shared" si="13"/>
        <v>0</v>
      </c>
      <c r="FE29" s="25">
        <f t="shared" si="163"/>
        <v>0</v>
      </c>
      <c r="FF29" s="19">
        <v>0.14000000000000001</v>
      </c>
      <c r="FG29" s="19">
        <v>2</v>
      </c>
      <c r="FH29" s="19">
        <v>1.5</v>
      </c>
      <c r="FI29" s="25">
        <f t="shared" si="164"/>
        <v>1.78</v>
      </c>
      <c r="FJ29" s="19">
        <v>0</v>
      </c>
      <c r="FK29" s="19">
        <v>0</v>
      </c>
      <c r="FL29" s="19">
        <v>0.2</v>
      </c>
      <c r="FM29" s="19">
        <v>1.6</v>
      </c>
      <c r="FN29" s="19">
        <v>0</v>
      </c>
      <c r="FO29" s="25">
        <f t="shared" si="165"/>
        <v>1.98</v>
      </c>
      <c r="FP29" s="19">
        <v>1.4999999999999999E-2</v>
      </c>
      <c r="FQ29" s="19">
        <v>1</v>
      </c>
      <c r="FR29" s="25">
        <f t="shared" si="14"/>
        <v>36</v>
      </c>
      <c r="FS29" s="25">
        <f t="shared" si="15"/>
        <v>0.52500000000000002</v>
      </c>
      <c r="FT29" s="25">
        <f t="shared" si="16"/>
        <v>36.524999999999999</v>
      </c>
      <c r="FU29" s="25">
        <f t="shared" si="17"/>
        <v>-0.97499999999981668</v>
      </c>
      <c r="FV29" s="25" t="str">
        <f t="shared" si="166"/>
        <v>Thêm 01</v>
      </c>
      <c r="FW29" s="25">
        <f t="shared" si="167"/>
        <v>0.04</v>
      </c>
      <c r="FX29" s="1"/>
      <c r="FY29" s="1"/>
      <c r="FZ29" s="1"/>
      <c r="GA29" s="1"/>
      <c r="GB29" s="19">
        <v>0</v>
      </c>
      <c r="GC29" s="19">
        <v>0</v>
      </c>
      <c r="GD29" s="19">
        <v>0</v>
      </c>
      <c r="GE29" s="19">
        <v>0</v>
      </c>
      <c r="GF29" s="19">
        <v>0</v>
      </c>
      <c r="GG29" s="19">
        <v>0</v>
      </c>
      <c r="GH29" s="19">
        <v>0</v>
      </c>
      <c r="GI29" s="19">
        <v>0</v>
      </c>
      <c r="GJ29" s="19">
        <v>0</v>
      </c>
      <c r="GK29" s="19">
        <v>0</v>
      </c>
      <c r="GL29" s="25">
        <f t="shared" si="18"/>
        <v>0</v>
      </c>
      <c r="GM29" s="25">
        <f t="shared" si="168"/>
        <v>0</v>
      </c>
      <c r="GN29" s="19">
        <v>0</v>
      </c>
      <c r="GO29" s="19">
        <v>0</v>
      </c>
      <c r="GP29" s="19">
        <v>0</v>
      </c>
      <c r="GQ29" s="19">
        <v>0</v>
      </c>
      <c r="GR29" s="1" t="e">
        <f>_xlfn.IFNA(INDEX(#REF!,MATCH(E29,#REF!,0)),0)</f>
        <v>#REF!</v>
      </c>
      <c r="GS29" s="1"/>
      <c r="GT29" s="19">
        <v>0</v>
      </c>
      <c r="GU29" s="19">
        <v>0</v>
      </c>
      <c r="GV29" s="19">
        <v>0</v>
      </c>
      <c r="GW29" s="19">
        <v>0</v>
      </c>
      <c r="GX29" s="25">
        <f t="shared" si="19"/>
        <v>0</v>
      </c>
      <c r="GY29" s="25">
        <f t="shared" si="20"/>
        <v>0</v>
      </c>
      <c r="GZ29" s="25">
        <f t="shared" si="169"/>
        <v>0</v>
      </c>
      <c r="HA29" s="1" t="e" cm="1">
        <f t="array" ref="HA29">INDEX(#REF!,MATCH(EJ29&amp;EK29&amp;HD29&amp;HE29&amp;HF29,#REF!&amp;#REF!&amp;#REF!&amp;#REF!&amp;#REF!,0))</f>
        <v>#REF!</v>
      </c>
      <c r="HB29" s="1"/>
      <c r="HC29" s="25">
        <f t="shared" si="170"/>
        <v>0</v>
      </c>
      <c r="HD29" s="19">
        <v>0</v>
      </c>
      <c r="HE29" s="19">
        <v>0</v>
      </c>
      <c r="HF29" s="19">
        <v>0</v>
      </c>
      <c r="HG29" s="1" t="e" cm="1">
        <f t="array" ref="HG29">INDEX(#REF!,MATCH(EJ29&amp;EK29&amp;HJ29&amp;HK29&amp;HL29,#REF!&amp;#REF!&amp;#REF!&amp;#REF!&amp;#REF!,0))</f>
        <v>#REF!</v>
      </c>
      <c r="HH29" s="1"/>
      <c r="HI29" s="25">
        <f t="shared" si="171"/>
        <v>0</v>
      </c>
      <c r="HJ29" s="25">
        <f t="shared" si="172"/>
        <v>0</v>
      </c>
      <c r="HK29" s="19">
        <v>0</v>
      </c>
      <c r="HL29" s="19">
        <v>0</v>
      </c>
      <c r="HM29" s="19">
        <v>0.01</v>
      </c>
      <c r="HN29" s="19">
        <v>1</v>
      </c>
      <c r="HO29" s="25">
        <f t="shared" si="173"/>
        <v>0</v>
      </c>
      <c r="HP29" s="25">
        <f t="shared" si="174"/>
        <v>0</v>
      </c>
      <c r="HQ29" s="25">
        <f t="shared" si="175"/>
        <v>0</v>
      </c>
      <c r="HR29" s="25">
        <f t="shared" si="176"/>
        <v>0</v>
      </c>
      <c r="HS29" s="25">
        <f t="shared" si="177"/>
        <v>0</v>
      </c>
      <c r="HT29" s="19">
        <v>0</v>
      </c>
      <c r="HU29" s="19">
        <v>0</v>
      </c>
      <c r="HV29" s="19">
        <v>0</v>
      </c>
      <c r="HW29" s="25">
        <f t="shared" si="178"/>
        <v>0</v>
      </c>
      <c r="HX29" s="19">
        <v>0</v>
      </c>
      <c r="HY29" s="19">
        <v>0</v>
      </c>
      <c r="HZ29" s="21">
        <v>25.33</v>
      </c>
      <c r="IA29" s="20">
        <f>ROUND(IF(EN29="Cống tròn",IF(EN29="Cống tròn",IF(EU29="Không có móng",IQ29-FF29,IF(EU29="Đế",IP29-FN29,IF(OR(EU29="Móng bê tông",EU29="Móng bê tông kết hợp đế"),II29-FJ29,0))),0),IF(EN29="Cống hộp",IF(AND(EN29="Cống hộp",EU29="Không có móng"),IQ29-GF29,IF(AND(EN29="Cống hộp",EU29="Móng bê tông"),IJ29-GB29,0)),IF(OR(EN29="Rãnh xây",EN29="Rãnh bê tông"),IF(OR(EN29="Rãnh xây",EN29="Rãnh bê tông"),IK29-GB29,0),IF(EN29="Ống nhựa",IF(AND(EN29="Ống nhựa",EU29="Không đắp cát"),IQ29-HT29,IF(AND(EN29="Ống nhựa",EU29="Đắp cát"),IH29-HX29,0)),IF(EN29="Rãnh thang",IF(EN29="Rãnh thang",IF(EU29="Móng bê tông",#REF!-#REF!,IQ29),0),0))))),2)</f>
        <v>22.35</v>
      </c>
      <c r="IB29" s="20">
        <f t="shared" si="179"/>
        <v>2.9799999999999969</v>
      </c>
      <c r="IC29" s="20">
        <f t="shared" si="21"/>
        <v>22.35</v>
      </c>
      <c r="ID29" s="20">
        <f t="shared" si="22"/>
        <v>0</v>
      </c>
      <c r="IE29" s="20">
        <f t="shared" si="23"/>
        <v>0</v>
      </c>
      <c r="IF29" s="20">
        <f t="shared" si="24"/>
        <v>0</v>
      </c>
      <c r="IG29" s="20">
        <f>IF(EN29="Rãnh thang",IF(AND(EN29="Rãnh thang",EU29="Móng bê tông"),IQ29-#REF!,0),IF(EN29="Ống nhựa",IF(AND(EN29="Ống nhựa",EU29="Đắp cát"),IQ29-HT29,0),IF(EN29="Cống tròn",IF(EN29="Cống tròn",IF(OR(EU29="Móng bê tông",EU29="Móng bê tông kết hợp đế"),IM29-FL29,0),0),IF(EN29="Cống hộp",IF(AND(EN29="Cống hộp",EU29="Móng bê tông"),IN29-GD29,0),IF(OR(EN29="Rãnh xây",EN29="Rãnh bê tông"),IF(AND(EN29="Rãnh xây",EU29="Móng bê tông"),IO29-GD29,IF(AND(EN29="Rãnh bê tông",EU29="Móng bê tông"),IO29-GD29,0)),0)))))</f>
        <v>22.35</v>
      </c>
      <c r="IH29" s="20">
        <f t="shared" si="25"/>
        <v>0</v>
      </c>
      <c r="II29" s="20">
        <f t="shared" si="26"/>
        <v>22.35</v>
      </c>
      <c r="IJ29" s="20">
        <f t="shared" si="27"/>
        <v>0</v>
      </c>
      <c r="IK29" s="20">
        <f t="shared" si="28"/>
        <v>0</v>
      </c>
      <c r="IL29" s="20">
        <f t="shared" si="29"/>
        <v>22.55</v>
      </c>
      <c r="IM29" s="20">
        <f t="shared" si="30"/>
        <v>22.55</v>
      </c>
      <c r="IN29" s="20">
        <f t="shared" si="31"/>
        <v>0</v>
      </c>
      <c r="IO29" s="20">
        <f t="shared" si="32"/>
        <v>0</v>
      </c>
      <c r="IP29" s="20">
        <f t="shared" si="33"/>
        <v>0</v>
      </c>
      <c r="IQ29" s="18">
        <v>22.69</v>
      </c>
      <c r="IR29" s="25">
        <f t="shared" si="180"/>
        <v>0</v>
      </c>
      <c r="IS29" s="25">
        <f t="shared" si="34"/>
        <v>0</v>
      </c>
      <c r="IT29" s="25">
        <f t="shared" si="35"/>
        <v>0</v>
      </c>
      <c r="IU29" s="25">
        <f>ROUND(IF(EN29="Cống tròn",IF(EN29="Cống tròn",IV29+FF29,0),IF(EN29="Cống hộp",IF(EN29="Cống hộp",IV29+GP29,0),IF(OR(EN29="Rãnh xây",EN29="Rãnh bê tông"),IF(OR(EN29="Rãnh xây",EN29="Rãnh bê tông"),IV29+GP29,0),IF(EN29="ống nhựa",IF(EN29="Ống nhựa",IV29+HT29,0),IF(EN29="Rãnh thang",IF(EN29="Rãnh thang",IQ29+#REF!,0),0))))),2)</f>
        <v>24.26</v>
      </c>
      <c r="IV29" s="19">
        <v>24.12</v>
      </c>
      <c r="IW29" s="25">
        <f t="shared" si="36"/>
        <v>24.26</v>
      </c>
      <c r="IX29" s="25">
        <f t="shared" si="37"/>
        <v>0</v>
      </c>
      <c r="IY29" s="25">
        <f t="shared" si="38"/>
        <v>0</v>
      </c>
      <c r="IZ29" s="25">
        <f t="shared" si="39"/>
        <v>0</v>
      </c>
      <c r="JA29" s="25">
        <f t="shared" si="40"/>
        <v>0</v>
      </c>
      <c r="JB29" s="21">
        <v>25.27</v>
      </c>
      <c r="JC29" s="20">
        <f>ROUND(IF(EN29="Cống tròn",IF(EN29="Cống tròn",IF(EU29="Không có móng",JS29-FF29,IF(EU29="Đế",JR29-FN29,IF(OR(EU29="Móng bê tông",EU29="Móng bê tông kết hợp đế"),JK29-FJ29,0))),0),IF(EN29="Cống hộp",IF(AND(EN29="Cống hộp",EU29="Không có móng"),JS29-GF29,IF(AND(EN29="Cống hộp",EU29="Móng bê tông"),JL29-GB29,0)),IF(OR(EN29="Rãnh xây",EN29="Rãnh bê tông"),IF(OR(EN29="Rãnh xây",EN29="Rãnh bê tông"),JM29-GB29,0),IF(EN29="Ống nhựa",IF(AND(EN29="Ống nhựa",EU29="Không đắp cát"),JS29-HT29,IF(AND(EN29="Ống nhựa",EU29="Đắp cát"),JJ29-HX29,0)),IF(EN29="Rãnh thang",IF(EN29="Rãnh thang",IF(EU29="Móng bê tông",#REF!-#REF!,JS29),0),0))))),2)</f>
        <v>22.28</v>
      </c>
      <c r="JD29" s="20">
        <f t="shared" si="181"/>
        <v>2.9899999999999984</v>
      </c>
      <c r="JE29" s="20">
        <f t="shared" si="41"/>
        <v>22.28</v>
      </c>
      <c r="JF29" s="20">
        <f t="shared" si="42"/>
        <v>0</v>
      </c>
      <c r="JG29" s="20">
        <f t="shared" si="43"/>
        <v>0</v>
      </c>
      <c r="JH29" s="20">
        <f t="shared" si="44"/>
        <v>0</v>
      </c>
      <c r="JI29" s="20">
        <f>IF(EN29="Rãnh thang",IF(AND(EN29="Rãnh thang",EU29="Móng bê tông"),JS29-#REF!,0),IF(EN29="Ống nhựa",IF(AND(EN29="Ống nhựa",EU29="Đắp cát"),JS29-HT29,0),IF(EN29="Cống tròn",IF(EN29="Cống tròn",IF(OR(EU29="Móng bê tông",EU29="Móng bê tông kết hợp đế"),JO29-FL29,0),0),IF(EN29="Cống hộp",IF(AND(EN29="Cống hộp",EU29="Móng bê tông"),JP29-GD29,0),IF(OR(EN29="Rãnh xây",EN29="Rãnh bê tông"),IF(AND(EN29="Rãnh xây",EU29="Móng bê tông"),JQ29-GD29,IF(AND(EN29="Rãnh bê tông",EU29="Móng bê tông"),JQ29-GD29,0)),0)))))</f>
        <v>22.28</v>
      </c>
      <c r="JJ29" s="20">
        <f t="shared" si="45"/>
        <v>0</v>
      </c>
      <c r="JK29" s="20">
        <f t="shared" si="46"/>
        <v>22.28</v>
      </c>
      <c r="JL29" s="20">
        <f t="shared" si="47"/>
        <v>0</v>
      </c>
      <c r="JM29" s="20">
        <f t="shared" si="48"/>
        <v>0</v>
      </c>
      <c r="JN29" s="20">
        <f t="shared" si="49"/>
        <v>22.48</v>
      </c>
      <c r="JO29" s="20">
        <f t="shared" si="50"/>
        <v>22.48</v>
      </c>
      <c r="JP29" s="20">
        <f t="shared" si="51"/>
        <v>0</v>
      </c>
      <c r="JQ29" s="20">
        <f t="shared" si="52"/>
        <v>0</v>
      </c>
      <c r="JR29" s="20">
        <f t="shared" si="53"/>
        <v>0</v>
      </c>
      <c r="JS29" s="26">
        <v>22.62</v>
      </c>
      <c r="JT29" s="25">
        <f t="shared" si="182"/>
        <v>0</v>
      </c>
      <c r="JU29" s="25">
        <f t="shared" si="54"/>
        <v>0</v>
      </c>
      <c r="JV29" s="25">
        <f t="shared" si="55"/>
        <v>0</v>
      </c>
      <c r="JW29" s="25">
        <f>ROUND(IF(EN29="Cống tròn",IF(EN29="Cống tròn",JX29+FF29,0),IF(EN29="Cống hộp",IF(EN29="Cống hộp",JX29+GP29,0),IF(OR(EN29="Rãnh xây",EN29="Rãnh bê tông"),IF(OR(EN29="Rãnh xây",EN29="Rãnh bê tông"),JX29+GP29,0),IF(EN29="ống nhựa",IF(EN29="Ống nhựa",JX29+HT29,0),IF(EN29="Rãnh thang",IF(EN29="Rãnh thang",JS29+#REF!,0),0))))),2)</f>
        <v>24.26</v>
      </c>
      <c r="JX29" s="27">
        <v>24.12</v>
      </c>
      <c r="JY29" s="25">
        <f t="shared" si="56"/>
        <v>24.26</v>
      </c>
      <c r="JZ29" s="25">
        <f t="shared" si="57"/>
        <v>0</v>
      </c>
      <c r="KA29" s="25">
        <f t="shared" si="58"/>
        <v>0</v>
      </c>
      <c r="KB29" s="25">
        <f t="shared" si="59"/>
        <v>0</v>
      </c>
      <c r="KC29" s="25">
        <f t="shared" si="60"/>
        <v>0</v>
      </c>
      <c r="KD29" s="28" t="s">
        <v>98</v>
      </c>
      <c r="KE29" s="27">
        <v>0</v>
      </c>
      <c r="KF29" s="25">
        <f t="shared" si="61"/>
        <v>2.9799999999999969</v>
      </c>
      <c r="KG29" s="25">
        <f t="shared" si="183"/>
        <v>2.9799999999999969</v>
      </c>
      <c r="KH29" s="27">
        <v>0</v>
      </c>
      <c r="KI29" s="25">
        <f t="shared" si="62"/>
        <v>2.9899999999999984</v>
      </c>
      <c r="KJ29" s="25">
        <f t="shared" si="184"/>
        <v>2.9899999999999984</v>
      </c>
      <c r="KK29" s="25">
        <f t="shared" si="63"/>
        <v>0</v>
      </c>
      <c r="KL29" s="25">
        <f t="shared" si="64"/>
        <v>0</v>
      </c>
      <c r="KM29" s="25">
        <f t="shared" si="185"/>
        <v>0</v>
      </c>
      <c r="KN29" s="25">
        <f t="shared" si="65"/>
        <v>0</v>
      </c>
      <c r="KO29" s="25">
        <f t="shared" si="66"/>
        <v>0</v>
      </c>
      <c r="KP29" s="25">
        <f t="shared" si="186"/>
        <v>0</v>
      </c>
      <c r="KQ29" s="25">
        <f t="shared" si="67"/>
        <v>0.2</v>
      </c>
      <c r="KR29" s="25">
        <f t="shared" si="68"/>
        <v>0.2</v>
      </c>
      <c r="KS29" s="25">
        <f t="shared" si="187"/>
        <v>0.2</v>
      </c>
      <c r="KT29" s="25">
        <f t="shared" si="69"/>
        <v>0</v>
      </c>
      <c r="KU29" s="25">
        <f t="shared" si="70"/>
        <v>0</v>
      </c>
      <c r="KV29" s="25">
        <f t="shared" si="188"/>
        <v>0</v>
      </c>
      <c r="KW29" s="25">
        <f t="shared" si="71"/>
        <v>0</v>
      </c>
      <c r="KX29" s="25">
        <f t="shared" si="72"/>
        <v>0</v>
      </c>
      <c r="KY29" s="25">
        <f t="shared" si="189"/>
        <v>0</v>
      </c>
      <c r="KZ29" s="25">
        <f t="shared" si="73"/>
        <v>0</v>
      </c>
      <c r="LA29" s="25">
        <f t="shared" si="74"/>
        <v>0</v>
      </c>
      <c r="LB29" s="25">
        <f t="shared" si="190"/>
        <v>0</v>
      </c>
      <c r="LC29" s="25">
        <f t="shared" si="75"/>
        <v>1.98</v>
      </c>
      <c r="LD29" s="25">
        <f t="shared" si="76"/>
        <v>1.98</v>
      </c>
      <c r="LE29" s="25">
        <f t="shared" si="191"/>
        <v>1.98</v>
      </c>
      <c r="LF29" s="25">
        <f t="shared" si="77"/>
        <v>0</v>
      </c>
      <c r="LG29" s="25">
        <f t="shared" si="78"/>
        <v>0</v>
      </c>
      <c r="LH29" s="25">
        <f t="shared" si="192"/>
        <v>0</v>
      </c>
      <c r="LI29" s="25">
        <f t="shared" si="79"/>
        <v>0</v>
      </c>
      <c r="LJ29" s="25">
        <f t="shared" si="80"/>
        <v>0</v>
      </c>
      <c r="LK29" s="25">
        <f t="shared" si="193"/>
        <v>0</v>
      </c>
      <c r="LL29" s="25">
        <f t="shared" si="81"/>
        <v>0</v>
      </c>
      <c r="LM29" s="25">
        <f t="shared" si="82"/>
        <v>0</v>
      </c>
      <c r="LN29" s="25">
        <f t="shared" si="194"/>
        <v>0</v>
      </c>
      <c r="LO29" s="25">
        <f t="shared" si="83"/>
        <v>0</v>
      </c>
      <c r="LP29" s="25">
        <f t="shared" si="84"/>
        <v>0</v>
      </c>
      <c r="LQ29" s="25">
        <f t="shared" si="195"/>
        <v>0</v>
      </c>
      <c r="LR29" s="25">
        <f t="shared" si="85"/>
        <v>0</v>
      </c>
      <c r="LS29" s="25">
        <f t="shared" si="86"/>
        <v>0</v>
      </c>
      <c r="LT29" s="25">
        <f t="shared" si="196"/>
        <v>0</v>
      </c>
      <c r="LU29" s="25">
        <f t="shared" si="87"/>
        <v>0</v>
      </c>
      <c r="LV29" s="25">
        <f t="shared" si="88"/>
        <v>0</v>
      </c>
      <c r="LW29" s="25">
        <f t="shared" si="197"/>
        <v>0</v>
      </c>
      <c r="LX29" s="25">
        <f t="shared" si="89"/>
        <v>0</v>
      </c>
      <c r="LY29" s="25">
        <f t="shared" si="90"/>
        <v>0</v>
      </c>
      <c r="LZ29" s="25">
        <f t="shared" si="198"/>
        <v>0</v>
      </c>
      <c r="MA29" s="25">
        <f t="shared" si="91"/>
        <v>0</v>
      </c>
      <c r="MB29" s="25">
        <f t="shared" si="92"/>
        <v>0</v>
      </c>
      <c r="MC29" s="25">
        <f t="shared" si="199"/>
        <v>0</v>
      </c>
      <c r="MD29" s="25">
        <f t="shared" si="93"/>
        <v>0</v>
      </c>
      <c r="ME29" s="25">
        <f t="shared" si="94"/>
        <v>0</v>
      </c>
      <c r="MF29" s="25">
        <f t="shared" si="200"/>
        <v>0</v>
      </c>
      <c r="MG29" s="25">
        <f t="shared" si="95"/>
        <v>0</v>
      </c>
      <c r="MH29" s="25">
        <f t="shared" si="96"/>
        <v>0</v>
      </c>
      <c r="MI29" s="25">
        <f t="shared" si="201"/>
        <v>0</v>
      </c>
      <c r="MJ29" s="25">
        <f t="shared" si="97"/>
        <v>0</v>
      </c>
      <c r="MK29" s="25">
        <f t="shared" si="98"/>
        <v>0</v>
      </c>
      <c r="ML29" s="25">
        <f t="shared" si="202"/>
        <v>0</v>
      </c>
      <c r="MM29" s="25">
        <f t="shared" si="99"/>
        <v>0</v>
      </c>
      <c r="MN29" s="25">
        <f t="shared" si="100"/>
        <v>0</v>
      </c>
      <c r="MO29" s="25">
        <f t="shared" si="203"/>
        <v>0</v>
      </c>
      <c r="MP29" s="25">
        <f t="shared" si="101"/>
        <v>0</v>
      </c>
      <c r="MQ29" s="25">
        <f t="shared" si="102"/>
        <v>0</v>
      </c>
      <c r="MR29" s="25">
        <f t="shared" si="204"/>
        <v>0</v>
      </c>
      <c r="MS29" s="29">
        <v>1.98</v>
      </c>
      <c r="MT29" s="29">
        <v>0</v>
      </c>
      <c r="MU29" s="29">
        <v>1</v>
      </c>
      <c r="MV29" s="29">
        <v>1</v>
      </c>
      <c r="MW29" s="25">
        <f t="shared" si="103"/>
        <v>1.98</v>
      </c>
      <c r="MX29" s="25">
        <f t="shared" si="104"/>
        <v>5.9</v>
      </c>
      <c r="MY29" s="25">
        <f t="shared" si="105"/>
        <v>0</v>
      </c>
      <c r="MZ29" s="25">
        <f t="shared" si="106"/>
        <v>0</v>
      </c>
      <c r="NA29" s="25">
        <f t="shared" si="107"/>
        <v>1.98</v>
      </c>
      <c r="NB29" s="25">
        <f t="shared" si="108"/>
        <v>5.92</v>
      </c>
      <c r="NC29" s="25">
        <f t="shared" si="109"/>
        <v>0</v>
      </c>
      <c r="ND29" s="25">
        <f t="shared" si="110"/>
        <v>0</v>
      </c>
      <c r="NE29" s="25">
        <f t="shared" si="205"/>
        <v>1.98</v>
      </c>
      <c r="NF29" s="25">
        <f t="shared" si="205"/>
        <v>5.91</v>
      </c>
      <c r="NG29" s="25">
        <f t="shared" si="205"/>
        <v>0</v>
      </c>
      <c r="NH29" s="25">
        <f t="shared" si="205"/>
        <v>0</v>
      </c>
      <c r="NI29" s="25">
        <f t="shared" si="112"/>
        <v>221.62</v>
      </c>
      <c r="NJ29" s="25">
        <f t="shared" si="113"/>
        <v>0</v>
      </c>
      <c r="NK29" s="25">
        <f t="shared" si="114"/>
        <v>221.62</v>
      </c>
      <c r="NL29" s="25">
        <f t="shared" si="115"/>
        <v>127.41</v>
      </c>
      <c r="NM29" s="25">
        <f t="shared" si="116"/>
        <v>0</v>
      </c>
      <c r="NN29" s="25">
        <f t="shared" si="206"/>
        <v>127.41</v>
      </c>
      <c r="NO29" s="25">
        <f t="shared" si="117"/>
        <v>0</v>
      </c>
      <c r="NP29" s="25">
        <f t="shared" si="118"/>
        <v>0</v>
      </c>
      <c r="NQ29" s="25">
        <f t="shared" si="207"/>
        <v>0</v>
      </c>
      <c r="NR29" s="25">
        <f t="shared" si="119"/>
        <v>0</v>
      </c>
      <c r="NS29" s="25">
        <f t="shared" si="120"/>
        <v>0</v>
      </c>
      <c r="NT29" s="25">
        <f t="shared" si="208"/>
        <v>0</v>
      </c>
      <c r="NU29" s="25">
        <f t="shared" si="121"/>
        <v>0</v>
      </c>
      <c r="NV29" s="25">
        <f t="shared" si="122"/>
        <v>0</v>
      </c>
      <c r="NW29" s="25">
        <f t="shared" si="209"/>
        <v>0</v>
      </c>
      <c r="NX29" s="25">
        <f t="shared" si="210"/>
        <v>127.41</v>
      </c>
      <c r="NY29" s="25">
        <f t="shared" si="210"/>
        <v>0</v>
      </c>
      <c r="NZ29" s="25">
        <f t="shared" si="211"/>
        <v>127.41</v>
      </c>
      <c r="OA29" s="25">
        <f t="shared" si="212"/>
        <v>94.21</v>
      </c>
      <c r="OB29" s="25">
        <f t="shared" si="212"/>
        <v>0</v>
      </c>
      <c r="OC29" s="25">
        <f t="shared" si="213"/>
        <v>94.21</v>
      </c>
      <c r="OD29" s="25">
        <f t="shared" si="214"/>
        <v>127.41</v>
      </c>
      <c r="OE29" s="25">
        <f t="shared" si="214"/>
        <v>0</v>
      </c>
      <c r="OF29" s="25">
        <f t="shared" si="214"/>
        <v>127.41</v>
      </c>
      <c r="OG29" s="25">
        <f t="shared" si="124"/>
        <v>0</v>
      </c>
      <c r="OH29" s="25">
        <f t="shared" si="125"/>
        <v>0</v>
      </c>
      <c r="OI29" s="25">
        <f t="shared" si="126"/>
        <v>0</v>
      </c>
      <c r="OJ29" s="25">
        <f t="shared" si="127"/>
        <v>0</v>
      </c>
      <c r="OK29" s="25">
        <f t="shared" si="128"/>
        <v>0</v>
      </c>
      <c r="OL29" s="25">
        <f t="shared" si="129"/>
        <v>0</v>
      </c>
      <c r="OM29" s="25">
        <f t="shared" si="215"/>
        <v>0</v>
      </c>
      <c r="ON29" s="25">
        <f t="shared" si="215"/>
        <v>0</v>
      </c>
      <c r="OO29" s="25">
        <f t="shared" si="215"/>
        <v>0</v>
      </c>
      <c r="OP29" s="25">
        <f t="shared" si="130"/>
        <v>0</v>
      </c>
      <c r="OQ29" s="25">
        <f t="shared" si="131"/>
        <v>0</v>
      </c>
      <c r="OR29" s="25">
        <f t="shared" si="216"/>
        <v>0</v>
      </c>
      <c r="OS29" s="19">
        <v>537207.9</v>
      </c>
      <c r="OT29" s="19">
        <v>2371326.09</v>
      </c>
    </row>
    <row r="30" spans="1:410" ht="33" customHeight="1" x14ac:dyDescent="0.25">
      <c r="A30" s="18">
        <v>27</v>
      </c>
      <c r="B30" s="18" t="s">
        <v>763</v>
      </c>
      <c r="C30" s="18">
        <v>1349.13</v>
      </c>
      <c r="D30" s="16" t="e">
        <f>_xlfn.IFNA(INDEX(#REF!,MATCH(E30,#REF!,0)),0)</f>
        <v>#REF!</v>
      </c>
      <c r="E30" s="18" t="s">
        <v>802</v>
      </c>
      <c r="F30" s="16" t="s">
        <v>765</v>
      </c>
      <c r="G30" s="1" t="s">
        <v>766</v>
      </c>
      <c r="H30" s="1" t="s">
        <v>767</v>
      </c>
      <c r="I30" s="1" t="s">
        <v>768</v>
      </c>
      <c r="J30" s="1" t="s">
        <v>769</v>
      </c>
      <c r="K30" s="1" t="s">
        <v>770</v>
      </c>
      <c r="L30" s="1" t="s">
        <v>771</v>
      </c>
      <c r="M30" s="18">
        <v>1.64</v>
      </c>
      <c r="N30" s="18">
        <v>2.44</v>
      </c>
      <c r="O30" s="19">
        <v>2.04</v>
      </c>
      <c r="P30" s="19">
        <v>2.84</v>
      </c>
      <c r="Q30" s="19">
        <v>0.1</v>
      </c>
      <c r="R30" s="19">
        <v>1.8399999999999999</v>
      </c>
      <c r="S30" s="19">
        <v>2.64</v>
      </c>
      <c r="T30" s="18">
        <v>0.2</v>
      </c>
      <c r="U30" s="18">
        <v>0</v>
      </c>
      <c r="V30" s="18">
        <v>0</v>
      </c>
      <c r="W30" s="18">
        <v>0</v>
      </c>
      <c r="X30" s="18">
        <v>1.64</v>
      </c>
      <c r="Y30" s="18">
        <v>2.4</v>
      </c>
      <c r="Z30" s="20">
        <f t="shared" si="132"/>
        <v>2.7</v>
      </c>
      <c r="AA30" s="18">
        <v>0.22</v>
      </c>
      <c r="AB30" s="18">
        <v>0</v>
      </c>
      <c r="AC30" s="18">
        <v>0</v>
      </c>
      <c r="AD30" s="18">
        <v>0</v>
      </c>
      <c r="AE30" s="18">
        <v>0</v>
      </c>
      <c r="AF30" s="18">
        <v>0</v>
      </c>
      <c r="AG30" s="19">
        <v>1.2</v>
      </c>
      <c r="AH30" s="19">
        <v>2</v>
      </c>
      <c r="AI30" s="20">
        <f t="shared" si="133"/>
        <v>2.85</v>
      </c>
      <c r="AJ30" s="19">
        <v>0</v>
      </c>
      <c r="AK30" s="19">
        <v>0</v>
      </c>
      <c r="AL30" s="20">
        <f t="shared" si="134"/>
        <v>0</v>
      </c>
      <c r="AM30" s="18">
        <v>1.64</v>
      </c>
      <c r="AN30" s="18">
        <v>2</v>
      </c>
      <c r="AO30" s="18">
        <v>0.15</v>
      </c>
      <c r="AP30" s="18">
        <v>0.22</v>
      </c>
      <c r="AQ30" s="18">
        <v>1.64</v>
      </c>
      <c r="AR30" s="18">
        <v>2.2200000000000002</v>
      </c>
      <c r="AS30" s="18">
        <v>0.12</v>
      </c>
      <c r="AT30" s="18">
        <v>0.11</v>
      </c>
      <c r="AU30" s="18">
        <v>0</v>
      </c>
      <c r="AV30" s="18">
        <v>1</v>
      </c>
      <c r="AW30" s="18">
        <v>0</v>
      </c>
      <c r="AX30" s="18">
        <v>0</v>
      </c>
      <c r="AY30" s="18">
        <v>0</v>
      </c>
      <c r="AZ30" s="18">
        <v>0</v>
      </c>
      <c r="BA30" s="18">
        <v>2</v>
      </c>
      <c r="BB30" s="18">
        <v>0</v>
      </c>
      <c r="BC30" s="18">
        <v>0</v>
      </c>
      <c r="BD30" s="18">
        <v>0</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18">
        <v>0</v>
      </c>
      <c r="BU30" s="18">
        <v>0</v>
      </c>
      <c r="BV30" s="18">
        <v>0</v>
      </c>
      <c r="BW30" s="18">
        <v>0</v>
      </c>
      <c r="BX30" s="18">
        <v>0</v>
      </c>
      <c r="BY30" s="18">
        <v>0</v>
      </c>
      <c r="BZ30" s="18">
        <v>0</v>
      </c>
      <c r="CA30" s="16" t="e">
        <f>_xlfn.IFNA(IF(RIGHT(D30,2)="=G",0,INDEX(#REF!,MATCH(E30,#REF!,0))),0)</f>
        <v>#REF!</v>
      </c>
      <c r="CB30" s="16" t="s">
        <v>776</v>
      </c>
      <c r="CC30" s="18">
        <v>0</v>
      </c>
      <c r="CD30" s="18">
        <v>0</v>
      </c>
      <c r="CE30" s="18">
        <v>1.4</v>
      </c>
      <c r="CF30" s="18">
        <v>0.73</v>
      </c>
      <c r="CG30" s="18">
        <v>0.12</v>
      </c>
      <c r="CH30" s="18">
        <v>3</v>
      </c>
      <c r="CI30" s="16" t="s">
        <v>98</v>
      </c>
      <c r="CJ30" s="18">
        <v>0</v>
      </c>
      <c r="CK30" s="20">
        <f t="shared" si="135"/>
        <v>3.25</v>
      </c>
      <c r="CL30" s="20">
        <f t="shared" si="136"/>
        <v>3.25</v>
      </c>
      <c r="CM30" s="18">
        <v>36.67</v>
      </c>
      <c r="CN30" s="21">
        <v>25.27</v>
      </c>
      <c r="CO30" s="18">
        <v>24.431000000000001</v>
      </c>
      <c r="CP30" s="22">
        <f t="shared" si="0"/>
        <v>25.27</v>
      </c>
      <c r="CQ30" s="22">
        <f t="shared" si="1"/>
        <v>22.02</v>
      </c>
      <c r="CR30" s="22">
        <f t="shared" si="137"/>
        <v>3.25</v>
      </c>
      <c r="CS30" s="22">
        <f t="shared" si="138"/>
        <v>22.12</v>
      </c>
      <c r="CT30" s="22">
        <f t="shared" si="2"/>
        <v>22.32</v>
      </c>
      <c r="CU30" s="23">
        <v>22.32</v>
      </c>
      <c r="CV30" s="22">
        <f t="shared" si="139"/>
        <v>2.7</v>
      </c>
      <c r="CW30" s="22">
        <f t="shared" si="3"/>
        <v>0</v>
      </c>
      <c r="CX30" s="22">
        <f t="shared" si="4"/>
        <v>0</v>
      </c>
      <c r="CY30" s="22">
        <f t="shared" si="5"/>
        <v>25</v>
      </c>
      <c r="CZ30" s="22">
        <f t="shared" si="6"/>
        <v>25.15</v>
      </c>
      <c r="DA30" s="24">
        <v>25.27</v>
      </c>
      <c r="DB30" s="20">
        <f t="shared" si="140"/>
        <v>3.25</v>
      </c>
      <c r="DC30" s="20">
        <f t="shared" si="141"/>
        <v>0</v>
      </c>
      <c r="DD30" s="20">
        <f t="shared" si="142"/>
        <v>3.25</v>
      </c>
      <c r="DE30" s="20">
        <f t="shared" si="7"/>
        <v>0.1</v>
      </c>
      <c r="DF30" s="20">
        <f t="shared" si="8"/>
        <v>0.2</v>
      </c>
      <c r="DG30" s="20">
        <f t="shared" si="9"/>
        <v>2.95</v>
      </c>
      <c r="DH30" s="20">
        <f t="shared" si="10"/>
        <v>0</v>
      </c>
      <c r="DI30" s="20">
        <f t="shared" si="11"/>
        <v>0</v>
      </c>
      <c r="DJ30" s="20">
        <f t="shared" si="12"/>
        <v>0</v>
      </c>
      <c r="DK30" s="20">
        <f t="shared" si="143"/>
        <v>3.25</v>
      </c>
      <c r="DL30" s="20">
        <f t="shared" si="144"/>
        <v>0</v>
      </c>
      <c r="DM30" s="20">
        <f t="shared" si="145"/>
        <v>0</v>
      </c>
      <c r="DN30" s="20">
        <f t="shared" si="146"/>
        <v>0</v>
      </c>
      <c r="DO30" s="18">
        <v>3.04</v>
      </c>
      <c r="DP30" s="18">
        <v>0</v>
      </c>
      <c r="DQ30" s="18">
        <v>1</v>
      </c>
      <c r="DR30" s="18">
        <v>1</v>
      </c>
      <c r="DS30" s="25">
        <f t="shared" si="147"/>
        <v>3.04</v>
      </c>
      <c r="DT30" s="25">
        <f t="shared" si="148"/>
        <v>0</v>
      </c>
      <c r="DU30" s="25">
        <f t="shared" si="149"/>
        <v>9.8800000000000008</v>
      </c>
      <c r="DV30" s="25">
        <f t="shared" si="150"/>
        <v>0</v>
      </c>
      <c r="DW30" s="25">
        <f t="shared" si="151"/>
        <v>9.8800000000000008</v>
      </c>
      <c r="DX30" s="25">
        <f t="shared" si="152"/>
        <v>20.16</v>
      </c>
      <c r="DY30" s="25">
        <f t="shared" si="153"/>
        <v>0</v>
      </c>
      <c r="DZ30" s="25">
        <f t="shared" si="154"/>
        <v>20.16</v>
      </c>
      <c r="EA30" s="25">
        <f t="shared" si="155"/>
        <v>13.36</v>
      </c>
      <c r="EB30" s="25">
        <f t="shared" si="156"/>
        <v>0</v>
      </c>
      <c r="EC30" s="25">
        <f t="shared" si="157"/>
        <v>13.36</v>
      </c>
      <c r="ED30" s="25">
        <f t="shared" si="158"/>
        <v>6.8</v>
      </c>
      <c r="EE30" s="25">
        <f t="shared" si="158"/>
        <v>0</v>
      </c>
      <c r="EF30" s="25">
        <f t="shared" si="159"/>
        <v>6.8</v>
      </c>
      <c r="EG30" s="25">
        <f t="shared" si="160"/>
        <v>13.36</v>
      </c>
      <c r="EH30" s="25">
        <f t="shared" si="160"/>
        <v>0</v>
      </c>
      <c r="EI30" s="25">
        <f t="shared" si="161"/>
        <v>13.36</v>
      </c>
      <c r="EJ30" s="18">
        <v>1349.13</v>
      </c>
      <c r="EK30" s="18">
        <v>1310.43</v>
      </c>
      <c r="EL30" s="18" t="s">
        <v>802</v>
      </c>
      <c r="EM30" s="18" t="s">
        <v>803</v>
      </c>
      <c r="EN30" s="16" t="s">
        <v>774</v>
      </c>
      <c r="EO30" s="16" t="s">
        <v>131</v>
      </c>
      <c r="EP30" s="16" t="e">
        <f>IF(OR(EN30="Cống tròn",EN30="Cống hộp",EN30="Ống nhựa"),INDEX(#REF!,MATCH(E30,#REF!,0)),IF(OR(EN30="Rãnh xây",EN30="Rãnh bê tông"),INDEX(#REF!,MATCH(E30,#REF!,0)),0))</f>
        <v>#REF!</v>
      </c>
      <c r="EQ30" s="18">
        <v>37.500000000000043</v>
      </c>
      <c r="ER30" s="19">
        <v>1</v>
      </c>
      <c r="ES30" s="25">
        <f t="shared" si="162"/>
        <v>37</v>
      </c>
      <c r="ET30" s="1" t="e">
        <f>_xlfn.IFNA(IF(EN30="Cống tròn",INDEX(#REF!,MATCH(E30,#REF!,0)),IF(EN30="Cống hộp",INDEX(#REF!,MATCH(E30,#REF!,0)),EU30&amp;" ,"&amp;EV30)),0)</f>
        <v>#REF!</v>
      </c>
      <c r="EU30" s="16" t="s">
        <v>769</v>
      </c>
      <c r="EV30" s="16" t="s">
        <v>775</v>
      </c>
      <c r="EW30" s="16" t="e">
        <f>_xlfn.IFNA(INDEX(#REF!,MATCH(E30,#REF!,0)),0)</f>
        <v>#REF!</v>
      </c>
      <c r="EX30" s="16"/>
      <c r="EY30" s="18">
        <v>0</v>
      </c>
      <c r="EZ30" s="18">
        <v>0</v>
      </c>
      <c r="FA30" s="18">
        <v>0</v>
      </c>
      <c r="FB30" s="19">
        <v>0</v>
      </c>
      <c r="FC30" s="19">
        <v>0</v>
      </c>
      <c r="FD30" s="25">
        <f t="shared" si="13"/>
        <v>0</v>
      </c>
      <c r="FE30" s="25">
        <f t="shared" si="163"/>
        <v>0</v>
      </c>
      <c r="FF30" s="19">
        <v>0.14000000000000001</v>
      </c>
      <c r="FG30" s="19">
        <v>2</v>
      </c>
      <c r="FH30" s="19">
        <v>1.5</v>
      </c>
      <c r="FI30" s="25">
        <f t="shared" si="164"/>
        <v>1.78</v>
      </c>
      <c r="FJ30" s="19">
        <v>0</v>
      </c>
      <c r="FK30" s="19">
        <v>0</v>
      </c>
      <c r="FL30" s="19">
        <v>0.2</v>
      </c>
      <c r="FM30" s="19">
        <v>1.6</v>
      </c>
      <c r="FN30" s="19">
        <v>0</v>
      </c>
      <c r="FO30" s="25">
        <f t="shared" si="165"/>
        <v>1.98</v>
      </c>
      <c r="FP30" s="19">
        <v>1.4999999999999999E-2</v>
      </c>
      <c r="FQ30" s="19">
        <v>1</v>
      </c>
      <c r="FR30" s="25">
        <f t="shared" si="14"/>
        <v>36</v>
      </c>
      <c r="FS30" s="25">
        <f t="shared" si="15"/>
        <v>0.52500000000000002</v>
      </c>
      <c r="FT30" s="25">
        <f t="shared" si="16"/>
        <v>36.524999999999999</v>
      </c>
      <c r="FU30" s="25">
        <f t="shared" si="17"/>
        <v>-0.97500000000004405</v>
      </c>
      <c r="FV30" s="25" t="str">
        <f t="shared" si="166"/>
        <v>Thêm 01</v>
      </c>
      <c r="FW30" s="25">
        <f t="shared" si="167"/>
        <v>0.04</v>
      </c>
      <c r="FX30" s="1"/>
      <c r="FY30" s="1"/>
      <c r="FZ30" s="1"/>
      <c r="GA30" s="1"/>
      <c r="GB30" s="19">
        <v>0</v>
      </c>
      <c r="GC30" s="19">
        <v>0</v>
      </c>
      <c r="GD30" s="19">
        <v>0</v>
      </c>
      <c r="GE30" s="19">
        <v>0</v>
      </c>
      <c r="GF30" s="19">
        <v>0</v>
      </c>
      <c r="GG30" s="19">
        <v>0</v>
      </c>
      <c r="GH30" s="19">
        <v>0</v>
      </c>
      <c r="GI30" s="19">
        <v>0</v>
      </c>
      <c r="GJ30" s="19">
        <v>0</v>
      </c>
      <c r="GK30" s="19">
        <v>0</v>
      </c>
      <c r="GL30" s="25">
        <f t="shared" si="18"/>
        <v>0</v>
      </c>
      <c r="GM30" s="25">
        <f t="shared" si="168"/>
        <v>0</v>
      </c>
      <c r="GN30" s="19">
        <v>0</v>
      </c>
      <c r="GO30" s="19">
        <v>0</v>
      </c>
      <c r="GP30" s="19">
        <v>0</v>
      </c>
      <c r="GQ30" s="19">
        <v>0</v>
      </c>
      <c r="GR30" s="1" t="e">
        <f>_xlfn.IFNA(INDEX(#REF!,MATCH(E30,#REF!,0)),0)</f>
        <v>#REF!</v>
      </c>
      <c r="GS30" s="1"/>
      <c r="GT30" s="19">
        <v>0</v>
      </c>
      <c r="GU30" s="19">
        <v>0</v>
      </c>
      <c r="GV30" s="19">
        <v>0</v>
      </c>
      <c r="GW30" s="19">
        <v>0</v>
      </c>
      <c r="GX30" s="25">
        <f t="shared" si="19"/>
        <v>0</v>
      </c>
      <c r="GY30" s="25">
        <f t="shared" si="20"/>
        <v>0</v>
      </c>
      <c r="GZ30" s="25">
        <f t="shared" si="169"/>
        <v>0</v>
      </c>
      <c r="HA30" s="1" t="e" cm="1">
        <f t="array" ref="HA30">INDEX(#REF!,MATCH(EJ30&amp;EK30&amp;HD30&amp;HE30&amp;HF30,#REF!&amp;#REF!&amp;#REF!&amp;#REF!&amp;#REF!,0))</f>
        <v>#REF!</v>
      </c>
      <c r="HB30" s="1"/>
      <c r="HC30" s="25">
        <f t="shared" si="170"/>
        <v>0</v>
      </c>
      <c r="HD30" s="19">
        <v>0</v>
      </c>
      <c r="HE30" s="19">
        <v>0</v>
      </c>
      <c r="HF30" s="19">
        <v>0</v>
      </c>
      <c r="HG30" s="1" t="e" cm="1">
        <f t="array" ref="HG30">INDEX(#REF!,MATCH(EJ30&amp;EK30&amp;HJ30&amp;HK30&amp;HL30,#REF!&amp;#REF!&amp;#REF!&amp;#REF!&amp;#REF!,0))</f>
        <v>#REF!</v>
      </c>
      <c r="HH30" s="1"/>
      <c r="HI30" s="25">
        <f t="shared" si="171"/>
        <v>0</v>
      </c>
      <c r="HJ30" s="25">
        <f t="shared" si="172"/>
        <v>0</v>
      </c>
      <c r="HK30" s="19">
        <v>0</v>
      </c>
      <c r="HL30" s="19">
        <v>0</v>
      </c>
      <c r="HM30" s="19">
        <v>0.01</v>
      </c>
      <c r="HN30" s="19">
        <v>1</v>
      </c>
      <c r="HO30" s="25">
        <f t="shared" si="173"/>
        <v>0</v>
      </c>
      <c r="HP30" s="25">
        <f t="shared" si="174"/>
        <v>0</v>
      </c>
      <c r="HQ30" s="25">
        <f t="shared" si="175"/>
        <v>0</v>
      </c>
      <c r="HR30" s="25">
        <f t="shared" si="176"/>
        <v>0</v>
      </c>
      <c r="HS30" s="25">
        <f t="shared" si="177"/>
        <v>0</v>
      </c>
      <c r="HT30" s="19">
        <v>0</v>
      </c>
      <c r="HU30" s="19">
        <v>0</v>
      </c>
      <c r="HV30" s="19">
        <v>0</v>
      </c>
      <c r="HW30" s="25">
        <f t="shared" si="178"/>
        <v>0</v>
      </c>
      <c r="HX30" s="19">
        <v>0</v>
      </c>
      <c r="HY30" s="19">
        <v>0</v>
      </c>
      <c r="HZ30" s="21">
        <v>25.27</v>
      </c>
      <c r="IA30" s="20">
        <f>ROUND(IF(EN30="Cống tròn",IF(EN30="Cống tròn",IF(EU30="Không có móng",IQ30-FF30,IF(EU30="Đế",IP30-FN30,IF(OR(EU30="Móng bê tông",EU30="Móng bê tông kết hợp đế"),II30-FJ30,0))),0),IF(EN30="Cống hộp",IF(AND(EN30="Cống hộp",EU30="Không có móng"),IQ30-GF30,IF(AND(EN30="Cống hộp",EU30="Móng bê tông"),IJ30-GB30,0)),IF(OR(EN30="Rãnh xây",EN30="Rãnh bê tông"),IF(OR(EN30="Rãnh xây",EN30="Rãnh bê tông"),IK30-GB30,0),IF(EN30="Ống nhựa",IF(AND(EN30="Ống nhựa",EU30="Không đắp cát"),IQ30-HT30,IF(AND(EN30="Ống nhựa",EU30="Đắp cát"),IH30-HX30,0)),IF(EN30="Rãnh thang",IF(EN30="Rãnh thang",IF(EU30="Móng bê tông",#REF!-#REF!,IQ30),0),0))))),2)</f>
        <v>22.28</v>
      </c>
      <c r="IB30" s="20">
        <f t="shared" si="179"/>
        <v>2.9899999999999984</v>
      </c>
      <c r="IC30" s="20">
        <f t="shared" si="21"/>
        <v>22.28</v>
      </c>
      <c r="ID30" s="20">
        <f t="shared" si="22"/>
        <v>0</v>
      </c>
      <c r="IE30" s="20">
        <f t="shared" si="23"/>
        <v>0</v>
      </c>
      <c r="IF30" s="20">
        <f t="shared" si="24"/>
        <v>0</v>
      </c>
      <c r="IG30" s="20">
        <f>IF(EN30="Rãnh thang",IF(AND(EN30="Rãnh thang",EU30="Móng bê tông"),IQ30-#REF!,0),IF(EN30="Ống nhựa",IF(AND(EN30="Ống nhựa",EU30="Đắp cát"),IQ30-HT30,0),IF(EN30="Cống tròn",IF(EN30="Cống tròn",IF(OR(EU30="Móng bê tông",EU30="Móng bê tông kết hợp đế"),IM30-FL30,0),0),IF(EN30="Cống hộp",IF(AND(EN30="Cống hộp",EU30="Móng bê tông"),IN30-GD30,0),IF(OR(EN30="Rãnh xây",EN30="Rãnh bê tông"),IF(AND(EN30="Rãnh xây",EU30="Móng bê tông"),IO30-GD30,IF(AND(EN30="Rãnh bê tông",EU30="Móng bê tông"),IO30-GD30,0)),0)))))</f>
        <v>22.28</v>
      </c>
      <c r="IH30" s="20">
        <f t="shared" si="25"/>
        <v>0</v>
      </c>
      <c r="II30" s="20">
        <f t="shared" si="26"/>
        <v>22.28</v>
      </c>
      <c r="IJ30" s="20">
        <f t="shared" si="27"/>
        <v>0</v>
      </c>
      <c r="IK30" s="20">
        <f t="shared" si="28"/>
        <v>0</v>
      </c>
      <c r="IL30" s="20">
        <f t="shared" si="29"/>
        <v>22.48</v>
      </c>
      <c r="IM30" s="20">
        <f t="shared" si="30"/>
        <v>22.48</v>
      </c>
      <c r="IN30" s="20">
        <f t="shared" si="31"/>
        <v>0</v>
      </c>
      <c r="IO30" s="20">
        <f t="shared" si="32"/>
        <v>0</v>
      </c>
      <c r="IP30" s="20">
        <f t="shared" si="33"/>
        <v>0</v>
      </c>
      <c r="IQ30" s="18">
        <v>22.62</v>
      </c>
      <c r="IR30" s="25">
        <f t="shared" si="180"/>
        <v>0</v>
      </c>
      <c r="IS30" s="25">
        <f t="shared" si="34"/>
        <v>0</v>
      </c>
      <c r="IT30" s="25">
        <f t="shared" si="35"/>
        <v>0</v>
      </c>
      <c r="IU30" s="25">
        <f>ROUND(IF(EN30="Cống tròn",IF(EN30="Cống tròn",IV30+FF30,0),IF(EN30="Cống hộp",IF(EN30="Cống hộp",IV30+GP30,0),IF(OR(EN30="Rãnh xây",EN30="Rãnh bê tông"),IF(OR(EN30="Rãnh xây",EN30="Rãnh bê tông"),IV30+GP30,0),IF(EN30="ống nhựa",IF(EN30="Ống nhựa",IV30+HT30,0),IF(EN30="Rãnh thang",IF(EN30="Rãnh thang",IQ30+#REF!,0),0))))),2)</f>
        <v>24.2</v>
      </c>
      <c r="IV30" s="19">
        <v>24.06</v>
      </c>
      <c r="IW30" s="25">
        <f t="shared" si="36"/>
        <v>24.2</v>
      </c>
      <c r="IX30" s="25">
        <f t="shared" si="37"/>
        <v>0</v>
      </c>
      <c r="IY30" s="25">
        <f t="shared" si="38"/>
        <v>0</v>
      </c>
      <c r="IZ30" s="25">
        <f t="shared" si="39"/>
        <v>0</v>
      </c>
      <c r="JA30" s="25">
        <f t="shared" si="40"/>
        <v>0</v>
      </c>
      <c r="JB30" s="21">
        <v>25.21</v>
      </c>
      <c r="JC30" s="20">
        <f>ROUND(IF(EN30="Cống tròn",IF(EN30="Cống tròn",IF(EU30="Không có móng",JS30-FF30,IF(EU30="Đế",JR30-FN30,IF(OR(EU30="Móng bê tông",EU30="Móng bê tông kết hợp đế"),JK30-FJ30,0))),0),IF(EN30="Cống hộp",IF(AND(EN30="Cống hộp",EU30="Không có móng"),JS30-GF30,IF(AND(EN30="Cống hộp",EU30="Móng bê tông"),JL30-GB30,0)),IF(OR(EN30="Rãnh xây",EN30="Rãnh bê tông"),IF(OR(EN30="Rãnh xây",EN30="Rãnh bê tông"),JM30-GB30,0),IF(EN30="Ống nhựa",IF(AND(EN30="Ống nhựa",EU30="Không đắp cát"),JS30-HT30,IF(AND(EN30="Ống nhựa",EU30="Đắp cát"),JJ30-HX30,0)),IF(EN30="Rãnh thang",IF(EN30="Rãnh thang",IF(EU30="Móng bê tông",#REF!-#REF!,JS30),0),0))))),2)</f>
        <v>22.22</v>
      </c>
      <c r="JD30" s="20">
        <f t="shared" si="181"/>
        <v>2.990000000000002</v>
      </c>
      <c r="JE30" s="20">
        <f t="shared" si="41"/>
        <v>22.22</v>
      </c>
      <c r="JF30" s="20">
        <f t="shared" si="42"/>
        <v>0</v>
      </c>
      <c r="JG30" s="20">
        <f t="shared" si="43"/>
        <v>0</v>
      </c>
      <c r="JH30" s="20">
        <f t="shared" si="44"/>
        <v>0</v>
      </c>
      <c r="JI30" s="20">
        <f>IF(EN30="Rãnh thang",IF(AND(EN30="Rãnh thang",EU30="Móng bê tông"),JS30-#REF!,0),IF(EN30="Ống nhựa",IF(AND(EN30="Ống nhựa",EU30="Đắp cát"),JS30-HT30,0),IF(EN30="Cống tròn",IF(EN30="Cống tròn",IF(OR(EU30="Móng bê tông",EU30="Móng bê tông kết hợp đế"),JO30-FL30,0),0),IF(EN30="Cống hộp",IF(AND(EN30="Cống hộp",EU30="Móng bê tông"),JP30-GD30,0),IF(OR(EN30="Rãnh xây",EN30="Rãnh bê tông"),IF(AND(EN30="Rãnh xây",EU30="Móng bê tông"),JQ30-GD30,IF(AND(EN30="Rãnh bê tông",EU30="Móng bê tông"),JQ30-GD30,0)),0)))))</f>
        <v>22.22</v>
      </c>
      <c r="JJ30" s="20">
        <f t="shared" si="45"/>
        <v>0</v>
      </c>
      <c r="JK30" s="20">
        <f t="shared" si="46"/>
        <v>22.22</v>
      </c>
      <c r="JL30" s="20">
        <f t="shared" si="47"/>
        <v>0</v>
      </c>
      <c r="JM30" s="20">
        <f t="shared" si="48"/>
        <v>0</v>
      </c>
      <c r="JN30" s="20">
        <f t="shared" si="49"/>
        <v>22.419999999999998</v>
      </c>
      <c r="JO30" s="20">
        <f t="shared" si="50"/>
        <v>22.419999999999998</v>
      </c>
      <c r="JP30" s="20">
        <f t="shared" si="51"/>
        <v>0</v>
      </c>
      <c r="JQ30" s="20">
        <f t="shared" si="52"/>
        <v>0</v>
      </c>
      <c r="JR30" s="20">
        <f t="shared" si="53"/>
        <v>0</v>
      </c>
      <c r="JS30" s="26">
        <v>22.56</v>
      </c>
      <c r="JT30" s="25">
        <f t="shared" si="182"/>
        <v>0</v>
      </c>
      <c r="JU30" s="25">
        <f t="shared" si="54"/>
        <v>0</v>
      </c>
      <c r="JV30" s="25">
        <f t="shared" si="55"/>
        <v>0</v>
      </c>
      <c r="JW30" s="25">
        <f>ROUND(IF(EN30="Cống tròn",IF(EN30="Cống tròn",JX30+FF30,0),IF(EN30="Cống hộp",IF(EN30="Cống hộp",JX30+GP30,0),IF(OR(EN30="Rãnh xây",EN30="Rãnh bê tông"),IF(OR(EN30="Rãnh xây",EN30="Rãnh bê tông"),JX30+GP30,0),IF(EN30="ống nhựa",IF(EN30="Ống nhựa",JX30+HT30,0),IF(EN30="Rãnh thang",IF(EN30="Rãnh thang",JS30+#REF!,0),0))))),2)</f>
        <v>24.2</v>
      </c>
      <c r="JX30" s="27">
        <v>24.06</v>
      </c>
      <c r="JY30" s="25">
        <f t="shared" si="56"/>
        <v>24.2</v>
      </c>
      <c r="JZ30" s="25">
        <f t="shared" si="57"/>
        <v>0</v>
      </c>
      <c r="KA30" s="25">
        <f t="shared" si="58"/>
        <v>0</v>
      </c>
      <c r="KB30" s="25">
        <f t="shared" si="59"/>
        <v>0</v>
      </c>
      <c r="KC30" s="25">
        <f t="shared" si="60"/>
        <v>0</v>
      </c>
      <c r="KD30" s="28" t="s">
        <v>98</v>
      </c>
      <c r="KE30" s="27">
        <v>0</v>
      </c>
      <c r="KF30" s="25">
        <f t="shared" si="61"/>
        <v>2.9899999999999984</v>
      </c>
      <c r="KG30" s="25">
        <f t="shared" si="183"/>
        <v>2.9899999999999984</v>
      </c>
      <c r="KH30" s="27">
        <v>0</v>
      </c>
      <c r="KI30" s="25">
        <f t="shared" si="62"/>
        <v>2.990000000000002</v>
      </c>
      <c r="KJ30" s="25">
        <f t="shared" si="184"/>
        <v>2.990000000000002</v>
      </c>
      <c r="KK30" s="25">
        <f t="shared" si="63"/>
        <v>0</v>
      </c>
      <c r="KL30" s="25">
        <f t="shared" si="64"/>
        <v>0</v>
      </c>
      <c r="KM30" s="25">
        <f t="shared" si="185"/>
        <v>0</v>
      </c>
      <c r="KN30" s="25">
        <f t="shared" si="65"/>
        <v>0</v>
      </c>
      <c r="KO30" s="25">
        <f t="shared" si="66"/>
        <v>0</v>
      </c>
      <c r="KP30" s="25">
        <f t="shared" si="186"/>
        <v>0</v>
      </c>
      <c r="KQ30" s="25">
        <f t="shared" si="67"/>
        <v>0.2</v>
      </c>
      <c r="KR30" s="25">
        <f t="shared" si="68"/>
        <v>0.2</v>
      </c>
      <c r="KS30" s="25">
        <f t="shared" si="187"/>
        <v>0.2</v>
      </c>
      <c r="KT30" s="25">
        <f t="shared" si="69"/>
        <v>0</v>
      </c>
      <c r="KU30" s="25">
        <f t="shared" si="70"/>
        <v>0</v>
      </c>
      <c r="KV30" s="25">
        <f t="shared" si="188"/>
        <v>0</v>
      </c>
      <c r="KW30" s="25">
        <f t="shared" si="71"/>
        <v>0</v>
      </c>
      <c r="KX30" s="25">
        <f t="shared" si="72"/>
        <v>0</v>
      </c>
      <c r="KY30" s="25">
        <f t="shared" si="189"/>
        <v>0</v>
      </c>
      <c r="KZ30" s="25">
        <f t="shared" si="73"/>
        <v>0</v>
      </c>
      <c r="LA30" s="25">
        <f t="shared" si="74"/>
        <v>0</v>
      </c>
      <c r="LB30" s="25">
        <f t="shared" si="190"/>
        <v>0</v>
      </c>
      <c r="LC30" s="25">
        <f t="shared" si="75"/>
        <v>1.98</v>
      </c>
      <c r="LD30" s="25">
        <f t="shared" si="76"/>
        <v>1.98</v>
      </c>
      <c r="LE30" s="25">
        <f t="shared" si="191"/>
        <v>1.98</v>
      </c>
      <c r="LF30" s="25">
        <f t="shared" si="77"/>
        <v>0</v>
      </c>
      <c r="LG30" s="25">
        <f t="shared" si="78"/>
        <v>0</v>
      </c>
      <c r="LH30" s="25">
        <f t="shared" si="192"/>
        <v>0</v>
      </c>
      <c r="LI30" s="25">
        <f t="shared" si="79"/>
        <v>0</v>
      </c>
      <c r="LJ30" s="25">
        <f t="shared" si="80"/>
        <v>0</v>
      </c>
      <c r="LK30" s="25">
        <f t="shared" si="193"/>
        <v>0</v>
      </c>
      <c r="LL30" s="25">
        <f t="shared" si="81"/>
        <v>0</v>
      </c>
      <c r="LM30" s="25">
        <f t="shared" si="82"/>
        <v>0</v>
      </c>
      <c r="LN30" s="25">
        <f t="shared" si="194"/>
        <v>0</v>
      </c>
      <c r="LO30" s="25">
        <f t="shared" si="83"/>
        <v>0</v>
      </c>
      <c r="LP30" s="25">
        <f t="shared" si="84"/>
        <v>0</v>
      </c>
      <c r="LQ30" s="25">
        <f t="shared" si="195"/>
        <v>0</v>
      </c>
      <c r="LR30" s="25">
        <f t="shared" si="85"/>
        <v>0</v>
      </c>
      <c r="LS30" s="25">
        <f t="shared" si="86"/>
        <v>0</v>
      </c>
      <c r="LT30" s="25">
        <f t="shared" si="196"/>
        <v>0</v>
      </c>
      <c r="LU30" s="25">
        <f t="shared" si="87"/>
        <v>0</v>
      </c>
      <c r="LV30" s="25">
        <f t="shared" si="88"/>
        <v>0</v>
      </c>
      <c r="LW30" s="25">
        <f t="shared" si="197"/>
        <v>0</v>
      </c>
      <c r="LX30" s="25">
        <f t="shared" si="89"/>
        <v>0</v>
      </c>
      <c r="LY30" s="25">
        <f t="shared" si="90"/>
        <v>0</v>
      </c>
      <c r="LZ30" s="25">
        <f t="shared" si="198"/>
        <v>0</v>
      </c>
      <c r="MA30" s="25">
        <f t="shared" si="91"/>
        <v>0</v>
      </c>
      <c r="MB30" s="25">
        <f t="shared" si="92"/>
        <v>0</v>
      </c>
      <c r="MC30" s="25">
        <f t="shared" si="199"/>
        <v>0</v>
      </c>
      <c r="MD30" s="25">
        <f t="shared" si="93"/>
        <v>0</v>
      </c>
      <c r="ME30" s="25">
        <f t="shared" si="94"/>
        <v>0</v>
      </c>
      <c r="MF30" s="25">
        <f t="shared" si="200"/>
        <v>0</v>
      </c>
      <c r="MG30" s="25">
        <f t="shared" si="95"/>
        <v>0</v>
      </c>
      <c r="MH30" s="25">
        <f t="shared" si="96"/>
        <v>0</v>
      </c>
      <c r="MI30" s="25">
        <f t="shared" si="201"/>
        <v>0</v>
      </c>
      <c r="MJ30" s="25">
        <f t="shared" si="97"/>
        <v>0</v>
      </c>
      <c r="MK30" s="25">
        <f t="shared" si="98"/>
        <v>0</v>
      </c>
      <c r="ML30" s="25">
        <f t="shared" si="202"/>
        <v>0</v>
      </c>
      <c r="MM30" s="25">
        <f t="shared" si="99"/>
        <v>0</v>
      </c>
      <c r="MN30" s="25">
        <f t="shared" si="100"/>
        <v>0</v>
      </c>
      <c r="MO30" s="25">
        <f t="shared" si="203"/>
        <v>0</v>
      </c>
      <c r="MP30" s="25">
        <f t="shared" si="101"/>
        <v>0</v>
      </c>
      <c r="MQ30" s="25">
        <f t="shared" si="102"/>
        <v>0</v>
      </c>
      <c r="MR30" s="25">
        <f t="shared" si="204"/>
        <v>0</v>
      </c>
      <c r="MS30" s="29">
        <v>1.98</v>
      </c>
      <c r="MT30" s="29">
        <v>0</v>
      </c>
      <c r="MU30" s="29">
        <v>1</v>
      </c>
      <c r="MV30" s="29">
        <v>1</v>
      </c>
      <c r="MW30" s="25">
        <f t="shared" si="103"/>
        <v>1.98</v>
      </c>
      <c r="MX30" s="25">
        <f t="shared" si="104"/>
        <v>5.92</v>
      </c>
      <c r="MY30" s="25">
        <f t="shared" si="105"/>
        <v>0</v>
      </c>
      <c r="MZ30" s="25">
        <f t="shared" si="106"/>
        <v>0</v>
      </c>
      <c r="NA30" s="25">
        <f t="shared" si="107"/>
        <v>1.98</v>
      </c>
      <c r="NB30" s="25">
        <f t="shared" si="108"/>
        <v>5.92</v>
      </c>
      <c r="NC30" s="25">
        <f t="shared" si="109"/>
        <v>0</v>
      </c>
      <c r="ND30" s="25">
        <f t="shared" si="110"/>
        <v>0</v>
      </c>
      <c r="NE30" s="25">
        <f t="shared" si="205"/>
        <v>1.98</v>
      </c>
      <c r="NF30" s="25">
        <f t="shared" si="205"/>
        <v>5.92</v>
      </c>
      <c r="NG30" s="25">
        <f t="shared" si="205"/>
        <v>0</v>
      </c>
      <c r="NH30" s="25">
        <f t="shared" si="205"/>
        <v>0</v>
      </c>
      <c r="NI30" s="25">
        <f t="shared" si="112"/>
        <v>222</v>
      </c>
      <c r="NJ30" s="25">
        <f t="shared" si="113"/>
        <v>0</v>
      </c>
      <c r="NK30" s="25">
        <f t="shared" si="114"/>
        <v>222</v>
      </c>
      <c r="NL30" s="25">
        <f t="shared" si="115"/>
        <v>127.41</v>
      </c>
      <c r="NM30" s="25">
        <f t="shared" si="116"/>
        <v>0</v>
      </c>
      <c r="NN30" s="25">
        <f t="shared" si="206"/>
        <v>127.41</v>
      </c>
      <c r="NO30" s="25">
        <f t="shared" si="117"/>
        <v>0</v>
      </c>
      <c r="NP30" s="25">
        <f t="shared" si="118"/>
        <v>0</v>
      </c>
      <c r="NQ30" s="25">
        <f t="shared" si="207"/>
        <v>0</v>
      </c>
      <c r="NR30" s="25">
        <f t="shared" si="119"/>
        <v>0</v>
      </c>
      <c r="NS30" s="25">
        <f t="shared" si="120"/>
        <v>0</v>
      </c>
      <c r="NT30" s="25">
        <f t="shared" si="208"/>
        <v>0</v>
      </c>
      <c r="NU30" s="25">
        <f t="shared" si="121"/>
        <v>0</v>
      </c>
      <c r="NV30" s="25">
        <f t="shared" si="122"/>
        <v>0</v>
      </c>
      <c r="NW30" s="25">
        <f t="shared" si="209"/>
        <v>0</v>
      </c>
      <c r="NX30" s="25">
        <f t="shared" si="210"/>
        <v>127.41</v>
      </c>
      <c r="NY30" s="25">
        <f t="shared" si="210"/>
        <v>0</v>
      </c>
      <c r="NZ30" s="25">
        <f t="shared" si="211"/>
        <v>127.41</v>
      </c>
      <c r="OA30" s="25">
        <f t="shared" si="212"/>
        <v>94.59</v>
      </c>
      <c r="OB30" s="25">
        <f t="shared" si="212"/>
        <v>0</v>
      </c>
      <c r="OC30" s="25">
        <f t="shared" si="213"/>
        <v>94.59</v>
      </c>
      <c r="OD30" s="25">
        <f t="shared" si="214"/>
        <v>127.41</v>
      </c>
      <c r="OE30" s="25">
        <f t="shared" si="214"/>
        <v>0</v>
      </c>
      <c r="OF30" s="25">
        <f t="shared" si="214"/>
        <v>127.41</v>
      </c>
      <c r="OG30" s="25">
        <f t="shared" si="124"/>
        <v>0</v>
      </c>
      <c r="OH30" s="25">
        <f t="shared" si="125"/>
        <v>0</v>
      </c>
      <c r="OI30" s="25">
        <f t="shared" si="126"/>
        <v>0</v>
      </c>
      <c r="OJ30" s="25">
        <f t="shared" si="127"/>
        <v>0</v>
      </c>
      <c r="OK30" s="25">
        <f t="shared" si="128"/>
        <v>0</v>
      </c>
      <c r="OL30" s="25">
        <f t="shared" si="129"/>
        <v>0</v>
      </c>
      <c r="OM30" s="25">
        <f t="shared" si="215"/>
        <v>0</v>
      </c>
      <c r="ON30" s="25">
        <f t="shared" si="215"/>
        <v>0</v>
      </c>
      <c r="OO30" s="25">
        <f t="shared" si="215"/>
        <v>0</v>
      </c>
      <c r="OP30" s="25">
        <f t="shared" si="130"/>
        <v>0</v>
      </c>
      <c r="OQ30" s="25">
        <f t="shared" si="131"/>
        <v>0</v>
      </c>
      <c r="OR30" s="25">
        <f t="shared" si="216"/>
        <v>0</v>
      </c>
      <c r="OS30" s="19">
        <v>537246.6</v>
      </c>
      <c r="OT30" s="19">
        <v>2371326.09</v>
      </c>
    </row>
    <row r="31" spans="1:410" ht="33" customHeight="1" x14ac:dyDescent="0.25">
      <c r="A31" s="18">
        <v>28</v>
      </c>
      <c r="B31" s="18" t="s">
        <v>763</v>
      </c>
      <c r="C31" s="18">
        <v>1310.43</v>
      </c>
      <c r="D31" s="16" t="e">
        <f>_xlfn.IFNA(INDEX(#REF!,MATCH(E31,#REF!,0)),0)</f>
        <v>#REF!</v>
      </c>
      <c r="E31" s="18" t="s">
        <v>803</v>
      </c>
      <c r="F31" s="16" t="s">
        <v>765</v>
      </c>
      <c r="G31" s="1" t="s">
        <v>766</v>
      </c>
      <c r="H31" s="1" t="s">
        <v>767</v>
      </c>
      <c r="I31" s="1" t="s">
        <v>768</v>
      </c>
      <c r="J31" s="1" t="s">
        <v>769</v>
      </c>
      <c r="K31" s="1" t="s">
        <v>770</v>
      </c>
      <c r="L31" s="1" t="s">
        <v>771</v>
      </c>
      <c r="M31" s="18">
        <v>1.64</v>
      </c>
      <c r="N31" s="18">
        <v>2.44</v>
      </c>
      <c r="O31" s="19">
        <v>2.04</v>
      </c>
      <c r="P31" s="19">
        <v>2.84</v>
      </c>
      <c r="Q31" s="19">
        <v>0.1</v>
      </c>
      <c r="R31" s="19">
        <v>1.8399999999999999</v>
      </c>
      <c r="S31" s="19">
        <v>2.64</v>
      </c>
      <c r="T31" s="18">
        <v>0.2</v>
      </c>
      <c r="U31" s="18">
        <v>0</v>
      </c>
      <c r="V31" s="18">
        <v>0</v>
      </c>
      <c r="W31" s="18">
        <v>0</v>
      </c>
      <c r="X31" s="18">
        <v>1.64</v>
      </c>
      <c r="Y31" s="18">
        <v>2.4</v>
      </c>
      <c r="Z31" s="20">
        <f t="shared" si="132"/>
        <v>2.7</v>
      </c>
      <c r="AA31" s="18">
        <v>0.22</v>
      </c>
      <c r="AB31" s="18">
        <v>0</v>
      </c>
      <c r="AC31" s="18">
        <v>0</v>
      </c>
      <c r="AD31" s="18">
        <v>0</v>
      </c>
      <c r="AE31" s="18">
        <v>0</v>
      </c>
      <c r="AF31" s="18">
        <v>0</v>
      </c>
      <c r="AG31" s="19">
        <v>1.2</v>
      </c>
      <c r="AH31" s="19">
        <v>2</v>
      </c>
      <c r="AI31" s="20">
        <f t="shared" si="133"/>
        <v>2.85</v>
      </c>
      <c r="AJ31" s="19">
        <v>0</v>
      </c>
      <c r="AK31" s="19">
        <v>0</v>
      </c>
      <c r="AL31" s="20">
        <f t="shared" si="134"/>
        <v>0</v>
      </c>
      <c r="AM31" s="18">
        <v>1.64</v>
      </c>
      <c r="AN31" s="18">
        <v>2</v>
      </c>
      <c r="AO31" s="18">
        <v>0.15</v>
      </c>
      <c r="AP31" s="18">
        <v>0.22</v>
      </c>
      <c r="AQ31" s="18">
        <v>1.64</v>
      </c>
      <c r="AR31" s="18">
        <v>2.2200000000000002</v>
      </c>
      <c r="AS31" s="18">
        <v>0.12</v>
      </c>
      <c r="AT31" s="18">
        <v>0.11</v>
      </c>
      <c r="AU31" s="18">
        <v>0</v>
      </c>
      <c r="AV31" s="18">
        <v>1</v>
      </c>
      <c r="AW31" s="18">
        <v>0</v>
      </c>
      <c r="AX31" s="18">
        <v>0</v>
      </c>
      <c r="AY31" s="18">
        <v>0</v>
      </c>
      <c r="AZ31" s="18">
        <v>0</v>
      </c>
      <c r="BA31" s="18">
        <v>2</v>
      </c>
      <c r="BB31" s="18">
        <v>0</v>
      </c>
      <c r="BC31" s="18">
        <v>0</v>
      </c>
      <c r="BD31" s="18">
        <v>0</v>
      </c>
      <c r="BE31" s="18">
        <v>0</v>
      </c>
      <c r="BF31" s="18">
        <v>0</v>
      </c>
      <c r="BG31" s="18">
        <v>0</v>
      </c>
      <c r="BH31" s="18">
        <v>0</v>
      </c>
      <c r="BI31" s="18">
        <v>0</v>
      </c>
      <c r="BJ31" s="18">
        <v>0</v>
      </c>
      <c r="BK31" s="18">
        <v>0</v>
      </c>
      <c r="BL31" s="18">
        <v>0</v>
      </c>
      <c r="BM31" s="18">
        <v>0</v>
      </c>
      <c r="BN31" s="18">
        <v>0</v>
      </c>
      <c r="BO31" s="18">
        <v>0</v>
      </c>
      <c r="BP31" s="18">
        <v>0</v>
      </c>
      <c r="BQ31" s="18">
        <v>0</v>
      </c>
      <c r="BR31" s="18">
        <v>0</v>
      </c>
      <c r="BS31" s="18">
        <v>0</v>
      </c>
      <c r="BT31" s="18">
        <v>0</v>
      </c>
      <c r="BU31" s="18">
        <v>0</v>
      </c>
      <c r="BV31" s="18">
        <v>0</v>
      </c>
      <c r="BW31" s="18">
        <v>0</v>
      </c>
      <c r="BX31" s="18">
        <v>0</v>
      </c>
      <c r="BY31" s="18">
        <v>0</v>
      </c>
      <c r="BZ31" s="18">
        <v>0</v>
      </c>
      <c r="CA31" s="16" t="e">
        <f>_xlfn.IFNA(IF(RIGHT(D31,2)="=G",0,INDEX(#REF!,MATCH(E31,#REF!,0))),0)</f>
        <v>#REF!</v>
      </c>
      <c r="CB31" s="16" t="s">
        <v>776</v>
      </c>
      <c r="CC31" s="18">
        <v>0</v>
      </c>
      <c r="CD31" s="18">
        <v>0</v>
      </c>
      <c r="CE31" s="18">
        <v>1.4</v>
      </c>
      <c r="CF31" s="18">
        <v>0.73</v>
      </c>
      <c r="CG31" s="18">
        <v>0.12</v>
      </c>
      <c r="CH31" s="18">
        <v>3</v>
      </c>
      <c r="CI31" s="16" t="s">
        <v>98</v>
      </c>
      <c r="CJ31" s="18">
        <v>0</v>
      </c>
      <c r="CK31" s="20">
        <f t="shared" si="135"/>
        <v>3.25</v>
      </c>
      <c r="CL31" s="20">
        <f t="shared" si="136"/>
        <v>3.25</v>
      </c>
      <c r="CM31" s="18">
        <v>38.08</v>
      </c>
      <c r="CN31" s="21">
        <v>25.21</v>
      </c>
      <c r="CO31" s="18">
        <v>24.371000000000002</v>
      </c>
      <c r="CP31" s="22">
        <f t="shared" si="0"/>
        <v>25.21</v>
      </c>
      <c r="CQ31" s="22">
        <f t="shared" si="1"/>
        <v>21.96</v>
      </c>
      <c r="CR31" s="22">
        <f t="shared" si="137"/>
        <v>3.25</v>
      </c>
      <c r="CS31" s="22">
        <f t="shared" si="138"/>
        <v>22.060000000000002</v>
      </c>
      <c r="CT31" s="22">
        <f t="shared" si="2"/>
        <v>22.26</v>
      </c>
      <c r="CU31" s="23">
        <v>22.26</v>
      </c>
      <c r="CV31" s="22">
        <f t="shared" si="139"/>
        <v>2.7</v>
      </c>
      <c r="CW31" s="22">
        <f t="shared" si="3"/>
        <v>0</v>
      </c>
      <c r="CX31" s="22">
        <f t="shared" si="4"/>
        <v>0</v>
      </c>
      <c r="CY31" s="22">
        <f t="shared" si="5"/>
        <v>24.94</v>
      </c>
      <c r="CZ31" s="22">
        <f t="shared" si="6"/>
        <v>25.09</v>
      </c>
      <c r="DA31" s="24">
        <v>25.21</v>
      </c>
      <c r="DB31" s="20">
        <f t="shared" si="140"/>
        <v>3.25</v>
      </c>
      <c r="DC31" s="20">
        <f t="shared" si="141"/>
        <v>0</v>
      </c>
      <c r="DD31" s="20">
        <f t="shared" si="142"/>
        <v>3.25</v>
      </c>
      <c r="DE31" s="20">
        <f t="shared" si="7"/>
        <v>0.1</v>
      </c>
      <c r="DF31" s="20">
        <f t="shared" si="8"/>
        <v>0.2</v>
      </c>
      <c r="DG31" s="20">
        <f t="shared" si="9"/>
        <v>2.95</v>
      </c>
      <c r="DH31" s="20">
        <f t="shared" si="10"/>
        <v>0</v>
      </c>
      <c r="DI31" s="20">
        <f t="shared" si="11"/>
        <v>0</v>
      </c>
      <c r="DJ31" s="20">
        <f t="shared" si="12"/>
        <v>0</v>
      </c>
      <c r="DK31" s="20">
        <f t="shared" si="143"/>
        <v>3.25</v>
      </c>
      <c r="DL31" s="20">
        <f t="shared" si="144"/>
        <v>0</v>
      </c>
      <c r="DM31" s="20">
        <f t="shared" si="145"/>
        <v>0</v>
      </c>
      <c r="DN31" s="20">
        <f t="shared" si="146"/>
        <v>0</v>
      </c>
      <c r="DO31" s="18">
        <v>3.04</v>
      </c>
      <c r="DP31" s="18">
        <v>0</v>
      </c>
      <c r="DQ31" s="18">
        <v>1</v>
      </c>
      <c r="DR31" s="18">
        <v>1</v>
      </c>
      <c r="DS31" s="25">
        <f t="shared" si="147"/>
        <v>3.04</v>
      </c>
      <c r="DT31" s="25">
        <f t="shared" si="148"/>
        <v>0</v>
      </c>
      <c r="DU31" s="25">
        <f t="shared" si="149"/>
        <v>9.8800000000000008</v>
      </c>
      <c r="DV31" s="25">
        <f t="shared" si="150"/>
        <v>0</v>
      </c>
      <c r="DW31" s="25">
        <f t="shared" si="151"/>
        <v>9.8800000000000008</v>
      </c>
      <c r="DX31" s="25">
        <f t="shared" si="152"/>
        <v>20.16</v>
      </c>
      <c r="DY31" s="25">
        <f t="shared" si="153"/>
        <v>0</v>
      </c>
      <c r="DZ31" s="25">
        <f t="shared" si="154"/>
        <v>20.16</v>
      </c>
      <c r="EA31" s="25">
        <f t="shared" si="155"/>
        <v>13.36</v>
      </c>
      <c r="EB31" s="25">
        <f t="shared" si="156"/>
        <v>0</v>
      </c>
      <c r="EC31" s="25">
        <f t="shared" si="157"/>
        <v>13.36</v>
      </c>
      <c r="ED31" s="25">
        <f t="shared" si="158"/>
        <v>6.8</v>
      </c>
      <c r="EE31" s="25">
        <f t="shared" si="158"/>
        <v>0</v>
      </c>
      <c r="EF31" s="25">
        <f t="shared" si="159"/>
        <v>6.8</v>
      </c>
      <c r="EG31" s="25">
        <f t="shared" si="160"/>
        <v>13.36</v>
      </c>
      <c r="EH31" s="25">
        <f t="shared" si="160"/>
        <v>0</v>
      </c>
      <c r="EI31" s="25">
        <f t="shared" si="161"/>
        <v>13.36</v>
      </c>
      <c r="EJ31" s="18">
        <v>1310.43</v>
      </c>
      <c r="EK31" s="18">
        <v>1271.73</v>
      </c>
      <c r="EL31" s="18" t="s">
        <v>803</v>
      </c>
      <c r="EM31" s="18" t="s">
        <v>804</v>
      </c>
      <c r="EN31" s="16" t="s">
        <v>774</v>
      </c>
      <c r="EO31" s="16" t="s">
        <v>131</v>
      </c>
      <c r="EP31" s="16" t="e">
        <f>IF(OR(EN31="Cống tròn",EN31="Cống hộp",EN31="Ống nhựa"),INDEX(#REF!,MATCH(E31,#REF!,0)),IF(OR(EN31="Rãnh xây",EN31="Rãnh bê tông"),INDEX(#REF!,MATCH(E31,#REF!,0)),0))</f>
        <v>#REF!</v>
      </c>
      <c r="EQ31" s="18">
        <v>37.500000000000043</v>
      </c>
      <c r="ER31" s="19">
        <v>1</v>
      </c>
      <c r="ES31" s="25">
        <f t="shared" si="162"/>
        <v>37</v>
      </c>
      <c r="ET31" s="1" t="e">
        <f>_xlfn.IFNA(IF(EN31="Cống tròn",INDEX(#REF!,MATCH(E31,#REF!,0)),IF(EN31="Cống hộp",INDEX(#REF!,MATCH(E31,#REF!,0)),EU31&amp;" ,"&amp;EV31)),0)</f>
        <v>#REF!</v>
      </c>
      <c r="EU31" s="16" t="s">
        <v>769</v>
      </c>
      <c r="EV31" s="16" t="s">
        <v>775</v>
      </c>
      <c r="EW31" s="16" t="e">
        <f>_xlfn.IFNA(INDEX(#REF!,MATCH(E31,#REF!,0)),0)</f>
        <v>#REF!</v>
      </c>
      <c r="EX31" s="16"/>
      <c r="EY31" s="18">
        <v>0</v>
      </c>
      <c r="EZ31" s="18">
        <v>0</v>
      </c>
      <c r="FA31" s="18">
        <v>0</v>
      </c>
      <c r="FB31" s="19">
        <v>0</v>
      </c>
      <c r="FC31" s="19">
        <v>0</v>
      </c>
      <c r="FD31" s="25">
        <f t="shared" si="13"/>
        <v>0</v>
      </c>
      <c r="FE31" s="25">
        <f t="shared" si="163"/>
        <v>0</v>
      </c>
      <c r="FF31" s="19">
        <v>0.14000000000000001</v>
      </c>
      <c r="FG31" s="19">
        <v>2</v>
      </c>
      <c r="FH31" s="19">
        <v>1.5</v>
      </c>
      <c r="FI31" s="25">
        <f t="shared" si="164"/>
        <v>1.78</v>
      </c>
      <c r="FJ31" s="19">
        <v>0</v>
      </c>
      <c r="FK31" s="19">
        <v>0</v>
      </c>
      <c r="FL31" s="19">
        <v>0.2</v>
      </c>
      <c r="FM31" s="19">
        <v>1.6</v>
      </c>
      <c r="FN31" s="19">
        <v>0</v>
      </c>
      <c r="FO31" s="25">
        <f t="shared" si="165"/>
        <v>1.98</v>
      </c>
      <c r="FP31" s="19">
        <v>1.4999999999999999E-2</v>
      </c>
      <c r="FQ31" s="19">
        <v>1</v>
      </c>
      <c r="FR31" s="25">
        <f t="shared" si="14"/>
        <v>36</v>
      </c>
      <c r="FS31" s="25">
        <f t="shared" si="15"/>
        <v>0.52500000000000002</v>
      </c>
      <c r="FT31" s="25">
        <f t="shared" si="16"/>
        <v>36.524999999999999</v>
      </c>
      <c r="FU31" s="25">
        <f t="shared" si="17"/>
        <v>-0.97500000000004405</v>
      </c>
      <c r="FV31" s="25" t="str">
        <f t="shared" si="166"/>
        <v>Thêm 01</v>
      </c>
      <c r="FW31" s="25">
        <f t="shared" si="167"/>
        <v>0.04</v>
      </c>
      <c r="FX31" s="1"/>
      <c r="FY31" s="1"/>
      <c r="FZ31" s="1"/>
      <c r="GA31" s="1"/>
      <c r="GB31" s="19">
        <v>0</v>
      </c>
      <c r="GC31" s="19">
        <v>0</v>
      </c>
      <c r="GD31" s="19">
        <v>0</v>
      </c>
      <c r="GE31" s="19">
        <v>0</v>
      </c>
      <c r="GF31" s="19">
        <v>0</v>
      </c>
      <c r="GG31" s="19">
        <v>0</v>
      </c>
      <c r="GH31" s="19">
        <v>0</v>
      </c>
      <c r="GI31" s="19">
        <v>0</v>
      </c>
      <c r="GJ31" s="19">
        <v>0</v>
      </c>
      <c r="GK31" s="19">
        <v>0</v>
      </c>
      <c r="GL31" s="25">
        <f t="shared" si="18"/>
        <v>0</v>
      </c>
      <c r="GM31" s="25">
        <f t="shared" si="168"/>
        <v>0</v>
      </c>
      <c r="GN31" s="19">
        <v>0</v>
      </c>
      <c r="GO31" s="19">
        <v>0</v>
      </c>
      <c r="GP31" s="19">
        <v>0</v>
      </c>
      <c r="GQ31" s="19">
        <v>0</v>
      </c>
      <c r="GR31" s="1" t="e">
        <f>_xlfn.IFNA(INDEX(#REF!,MATCH(E31,#REF!,0)),0)</f>
        <v>#REF!</v>
      </c>
      <c r="GS31" s="1"/>
      <c r="GT31" s="19">
        <v>0</v>
      </c>
      <c r="GU31" s="19">
        <v>0</v>
      </c>
      <c r="GV31" s="19">
        <v>0</v>
      </c>
      <c r="GW31" s="19">
        <v>0</v>
      </c>
      <c r="GX31" s="25">
        <f t="shared" si="19"/>
        <v>0</v>
      </c>
      <c r="GY31" s="25">
        <f t="shared" si="20"/>
        <v>0</v>
      </c>
      <c r="GZ31" s="25">
        <f t="shared" si="169"/>
        <v>0</v>
      </c>
      <c r="HA31" s="1" t="e" cm="1">
        <f t="array" ref="HA31">INDEX(#REF!,MATCH(EJ31&amp;EK31&amp;HD31&amp;HE31&amp;HF31,#REF!&amp;#REF!&amp;#REF!&amp;#REF!&amp;#REF!,0))</f>
        <v>#REF!</v>
      </c>
      <c r="HB31" s="1"/>
      <c r="HC31" s="25">
        <f t="shared" si="170"/>
        <v>0</v>
      </c>
      <c r="HD31" s="19">
        <v>0</v>
      </c>
      <c r="HE31" s="19">
        <v>0</v>
      </c>
      <c r="HF31" s="19">
        <v>0</v>
      </c>
      <c r="HG31" s="1" t="e" cm="1">
        <f t="array" ref="HG31">INDEX(#REF!,MATCH(EJ31&amp;EK31&amp;HJ31&amp;HK31&amp;HL31,#REF!&amp;#REF!&amp;#REF!&amp;#REF!&amp;#REF!,0))</f>
        <v>#REF!</v>
      </c>
      <c r="HH31" s="1"/>
      <c r="HI31" s="25">
        <f t="shared" si="171"/>
        <v>0</v>
      </c>
      <c r="HJ31" s="25">
        <f t="shared" si="172"/>
        <v>0</v>
      </c>
      <c r="HK31" s="19">
        <v>0</v>
      </c>
      <c r="HL31" s="19">
        <v>0</v>
      </c>
      <c r="HM31" s="19">
        <v>0.01</v>
      </c>
      <c r="HN31" s="19">
        <v>1</v>
      </c>
      <c r="HO31" s="25">
        <f t="shared" si="173"/>
        <v>0</v>
      </c>
      <c r="HP31" s="25">
        <f t="shared" si="174"/>
        <v>0</v>
      </c>
      <c r="HQ31" s="25">
        <f t="shared" si="175"/>
        <v>0</v>
      </c>
      <c r="HR31" s="25">
        <f t="shared" si="176"/>
        <v>0</v>
      </c>
      <c r="HS31" s="25">
        <f t="shared" si="177"/>
        <v>0</v>
      </c>
      <c r="HT31" s="19">
        <v>0</v>
      </c>
      <c r="HU31" s="19">
        <v>0</v>
      </c>
      <c r="HV31" s="19">
        <v>0</v>
      </c>
      <c r="HW31" s="25">
        <f t="shared" si="178"/>
        <v>0</v>
      </c>
      <c r="HX31" s="19">
        <v>0</v>
      </c>
      <c r="HY31" s="19">
        <v>0</v>
      </c>
      <c r="HZ31" s="21">
        <v>25.21</v>
      </c>
      <c r="IA31" s="20">
        <f>ROUND(IF(EN31="Cống tròn",IF(EN31="Cống tròn",IF(EU31="Không có móng",IQ31-FF31,IF(EU31="Đế",IP31-FN31,IF(OR(EU31="Móng bê tông",EU31="Móng bê tông kết hợp đế"),II31-FJ31,0))),0),IF(EN31="Cống hộp",IF(AND(EN31="Cống hộp",EU31="Không có móng"),IQ31-GF31,IF(AND(EN31="Cống hộp",EU31="Móng bê tông"),IJ31-GB31,0)),IF(OR(EN31="Rãnh xây",EN31="Rãnh bê tông"),IF(OR(EN31="Rãnh xây",EN31="Rãnh bê tông"),IK31-GB31,0),IF(EN31="Ống nhựa",IF(AND(EN31="Ống nhựa",EU31="Không đắp cát"),IQ31-HT31,IF(AND(EN31="Ống nhựa",EU31="Đắp cát"),IH31-HX31,0)),IF(EN31="Rãnh thang",IF(EN31="Rãnh thang",IF(EU31="Móng bê tông",#REF!-#REF!,IQ31),0),0))))),2)</f>
        <v>22.22</v>
      </c>
      <c r="IB31" s="20">
        <f t="shared" si="179"/>
        <v>2.990000000000002</v>
      </c>
      <c r="IC31" s="20">
        <f t="shared" si="21"/>
        <v>22.22</v>
      </c>
      <c r="ID31" s="20">
        <f t="shared" si="22"/>
        <v>0</v>
      </c>
      <c r="IE31" s="20">
        <f t="shared" si="23"/>
        <v>0</v>
      </c>
      <c r="IF31" s="20">
        <f t="shared" si="24"/>
        <v>0</v>
      </c>
      <c r="IG31" s="20">
        <f>IF(EN31="Rãnh thang",IF(AND(EN31="Rãnh thang",EU31="Móng bê tông"),IQ31-#REF!,0),IF(EN31="Ống nhựa",IF(AND(EN31="Ống nhựa",EU31="Đắp cát"),IQ31-HT31,0),IF(EN31="Cống tròn",IF(EN31="Cống tròn",IF(OR(EU31="Móng bê tông",EU31="Móng bê tông kết hợp đế"),IM31-FL31,0),0),IF(EN31="Cống hộp",IF(AND(EN31="Cống hộp",EU31="Móng bê tông"),IN31-GD31,0),IF(OR(EN31="Rãnh xây",EN31="Rãnh bê tông"),IF(AND(EN31="Rãnh xây",EU31="Móng bê tông"),IO31-GD31,IF(AND(EN31="Rãnh bê tông",EU31="Móng bê tông"),IO31-GD31,0)),0)))))</f>
        <v>22.22</v>
      </c>
      <c r="IH31" s="20">
        <f t="shared" si="25"/>
        <v>0</v>
      </c>
      <c r="II31" s="20">
        <f t="shared" si="26"/>
        <v>22.22</v>
      </c>
      <c r="IJ31" s="20">
        <f t="shared" si="27"/>
        <v>0</v>
      </c>
      <c r="IK31" s="20">
        <f t="shared" si="28"/>
        <v>0</v>
      </c>
      <c r="IL31" s="20">
        <f t="shared" si="29"/>
        <v>22.419999999999998</v>
      </c>
      <c r="IM31" s="20">
        <f t="shared" si="30"/>
        <v>22.419999999999998</v>
      </c>
      <c r="IN31" s="20">
        <f t="shared" si="31"/>
        <v>0</v>
      </c>
      <c r="IO31" s="20">
        <f t="shared" si="32"/>
        <v>0</v>
      </c>
      <c r="IP31" s="20">
        <f t="shared" si="33"/>
        <v>0</v>
      </c>
      <c r="IQ31" s="18">
        <v>22.56</v>
      </c>
      <c r="IR31" s="25">
        <f t="shared" si="180"/>
        <v>0</v>
      </c>
      <c r="IS31" s="25">
        <f t="shared" si="34"/>
        <v>0</v>
      </c>
      <c r="IT31" s="25">
        <f t="shared" si="35"/>
        <v>0</v>
      </c>
      <c r="IU31" s="25">
        <f>ROUND(IF(EN31="Cống tròn",IF(EN31="Cống tròn",IV31+FF31,0),IF(EN31="Cống hộp",IF(EN31="Cống hộp",IV31+GP31,0),IF(OR(EN31="Rãnh xây",EN31="Rãnh bê tông"),IF(OR(EN31="Rãnh xây",EN31="Rãnh bê tông"),IV31+GP31,0),IF(EN31="ống nhựa",IF(EN31="Ống nhựa",IV31+HT31,0),IF(EN31="Rãnh thang",IF(EN31="Rãnh thang",IQ31+#REF!,0),0))))),2)</f>
        <v>24.14</v>
      </c>
      <c r="IV31" s="19">
        <v>24</v>
      </c>
      <c r="IW31" s="25">
        <f t="shared" si="36"/>
        <v>24.14</v>
      </c>
      <c r="IX31" s="25">
        <f t="shared" si="37"/>
        <v>0</v>
      </c>
      <c r="IY31" s="25">
        <f t="shared" si="38"/>
        <v>0</v>
      </c>
      <c r="IZ31" s="25">
        <f t="shared" si="39"/>
        <v>0</v>
      </c>
      <c r="JA31" s="25">
        <f t="shared" si="40"/>
        <v>0</v>
      </c>
      <c r="JB31" s="21">
        <v>25.15</v>
      </c>
      <c r="JC31" s="20">
        <f>ROUND(IF(EN31="Cống tròn",IF(EN31="Cống tròn",IF(EU31="Không có móng",JS31-FF31,IF(EU31="Đế",JR31-FN31,IF(OR(EU31="Móng bê tông",EU31="Móng bê tông kết hợp đế"),JK31-FJ31,0))),0),IF(EN31="Cống hộp",IF(AND(EN31="Cống hộp",EU31="Không có móng"),JS31-GF31,IF(AND(EN31="Cống hộp",EU31="Móng bê tông"),JL31-GB31,0)),IF(OR(EN31="Rãnh xây",EN31="Rãnh bê tông"),IF(OR(EN31="Rãnh xây",EN31="Rãnh bê tông"),JM31-GB31,0),IF(EN31="Ống nhựa",IF(AND(EN31="Ống nhựa",EU31="Không đắp cát"),JS31-HT31,IF(AND(EN31="Ống nhựa",EU31="Đắp cát"),JJ31-HX31,0)),IF(EN31="Rãnh thang",IF(EN31="Rãnh thang",IF(EU31="Móng bê tông",#REF!-#REF!,JS31),0),0))))),2)</f>
        <v>22.16</v>
      </c>
      <c r="JD31" s="20">
        <f t="shared" si="181"/>
        <v>2.9899999999999984</v>
      </c>
      <c r="JE31" s="20">
        <f t="shared" si="41"/>
        <v>22.16</v>
      </c>
      <c r="JF31" s="20">
        <f t="shared" si="42"/>
        <v>0</v>
      </c>
      <c r="JG31" s="20">
        <f t="shared" si="43"/>
        <v>0</v>
      </c>
      <c r="JH31" s="20">
        <f t="shared" si="44"/>
        <v>0</v>
      </c>
      <c r="JI31" s="20">
        <f>IF(EN31="Rãnh thang",IF(AND(EN31="Rãnh thang",EU31="Móng bê tông"),JS31-#REF!,0),IF(EN31="Ống nhựa",IF(AND(EN31="Ống nhựa",EU31="Đắp cát"),JS31-HT31,0),IF(EN31="Cống tròn",IF(EN31="Cống tròn",IF(OR(EU31="Móng bê tông",EU31="Móng bê tông kết hợp đế"),JO31-FL31,0),0),IF(EN31="Cống hộp",IF(AND(EN31="Cống hộp",EU31="Móng bê tông"),JP31-GD31,0),IF(OR(EN31="Rãnh xây",EN31="Rãnh bê tông"),IF(AND(EN31="Rãnh xây",EU31="Móng bê tông"),JQ31-GD31,IF(AND(EN31="Rãnh bê tông",EU31="Móng bê tông"),JQ31-GD31,0)),0)))))</f>
        <v>22.16</v>
      </c>
      <c r="JJ31" s="20">
        <f t="shared" si="45"/>
        <v>0</v>
      </c>
      <c r="JK31" s="20">
        <f t="shared" si="46"/>
        <v>22.16</v>
      </c>
      <c r="JL31" s="20">
        <f t="shared" si="47"/>
        <v>0</v>
      </c>
      <c r="JM31" s="20">
        <f t="shared" si="48"/>
        <v>0</v>
      </c>
      <c r="JN31" s="20">
        <f t="shared" si="49"/>
        <v>22.36</v>
      </c>
      <c r="JO31" s="20">
        <f t="shared" si="50"/>
        <v>22.36</v>
      </c>
      <c r="JP31" s="20">
        <f t="shared" si="51"/>
        <v>0</v>
      </c>
      <c r="JQ31" s="20">
        <f t="shared" si="52"/>
        <v>0</v>
      </c>
      <c r="JR31" s="20">
        <f t="shared" si="53"/>
        <v>0</v>
      </c>
      <c r="JS31" s="26">
        <v>22.5</v>
      </c>
      <c r="JT31" s="25">
        <f t="shared" si="182"/>
        <v>0</v>
      </c>
      <c r="JU31" s="25">
        <f t="shared" si="54"/>
        <v>0</v>
      </c>
      <c r="JV31" s="25">
        <f t="shared" si="55"/>
        <v>0</v>
      </c>
      <c r="JW31" s="25">
        <f>ROUND(IF(EN31="Cống tròn",IF(EN31="Cống tròn",JX31+FF31,0),IF(EN31="Cống hộp",IF(EN31="Cống hộp",JX31+GP31,0),IF(OR(EN31="Rãnh xây",EN31="Rãnh bê tông"),IF(OR(EN31="Rãnh xây",EN31="Rãnh bê tông"),JX31+GP31,0),IF(EN31="ống nhựa",IF(EN31="Ống nhựa",JX31+HT31,0),IF(EN31="Rãnh thang",IF(EN31="Rãnh thang",JS31+#REF!,0),0))))),2)</f>
        <v>24.14</v>
      </c>
      <c r="JX31" s="27">
        <v>24</v>
      </c>
      <c r="JY31" s="25">
        <f t="shared" si="56"/>
        <v>24.14</v>
      </c>
      <c r="JZ31" s="25">
        <f t="shared" si="57"/>
        <v>0</v>
      </c>
      <c r="KA31" s="25">
        <f t="shared" si="58"/>
        <v>0</v>
      </c>
      <c r="KB31" s="25">
        <f t="shared" si="59"/>
        <v>0</v>
      </c>
      <c r="KC31" s="25">
        <f t="shared" si="60"/>
        <v>0</v>
      </c>
      <c r="KD31" s="28" t="s">
        <v>98</v>
      </c>
      <c r="KE31" s="27">
        <v>0</v>
      </c>
      <c r="KF31" s="25">
        <f t="shared" si="61"/>
        <v>2.990000000000002</v>
      </c>
      <c r="KG31" s="25">
        <f t="shared" si="183"/>
        <v>2.990000000000002</v>
      </c>
      <c r="KH31" s="27">
        <v>0</v>
      </c>
      <c r="KI31" s="25">
        <f t="shared" si="62"/>
        <v>2.9899999999999984</v>
      </c>
      <c r="KJ31" s="25">
        <f t="shared" si="184"/>
        <v>2.9899999999999984</v>
      </c>
      <c r="KK31" s="25">
        <f t="shared" si="63"/>
        <v>0</v>
      </c>
      <c r="KL31" s="25">
        <f t="shared" si="64"/>
        <v>0</v>
      </c>
      <c r="KM31" s="25">
        <f t="shared" si="185"/>
        <v>0</v>
      </c>
      <c r="KN31" s="25">
        <f t="shared" si="65"/>
        <v>0</v>
      </c>
      <c r="KO31" s="25">
        <f t="shared" si="66"/>
        <v>0</v>
      </c>
      <c r="KP31" s="25">
        <f t="shared" si="186"/>
        <v>0</v>
      </c>
      <c r="KQ31" s="25">
        <f t="shared" si="67"/>
        <v>0.2</v>
      </c>
      <c r="KR31" s="25">
        <f t="shared" si="68"/>
        <v>0.2</v>
      </c>
      <c r="KS31" s="25">
        <f t="shared" si="187"/>
        <v>0.2</v>
      </c>
      <c r="KT31" s="25">
        <f t="shared" si="69"/>
        <v>0</v>
      </c>
      <c r="KU31" s="25">
        <f t="shared" si="70"/>
        <v>0</v>
      </c>
      <c r="KV31" s="25">
        <f t="shared" si="188"/>
        <v>0</v>
      </c>
      <c r="KW31" s="25">
        <f t="shared" si="71"/>
        <v>0</v>
      </c>
      <c r="KX31" s="25">
        <f t="shared" si="72"/>
        <v>0</v>
      </c>
      <c r="KY31" s="25">
        <f t="shared" si="189"/>
        <v>0</v>
      </c>
      <c r="KZ31" s="25">
        <f t="shared" si="73"/>
        <v>0</v>
      </c>
      <c r="LA31" s="25">
        <f t="shared" si="74"/>
        <v>0</v>
      </c>
      <c r="LB31" s="25">
        <f t="shared" si="190"/>
        <v>0</v>
      </c>
      <c r="LC31" s="25">
        <f t="shared" si="75"/>
        <v>1.98</v>
      </c>
      <c r="LD31" s="25">
        <f t="shared" si="76"/>
        <v>1.98</v>
      </c>
      <c r="LE31" s="25">
        <f t="shared" si="191"/>
        <v>1.98</v>
      </c>
      <c r="LF31" s="25">
        <f t="shared" si="77"/>
        <v>0</v>
      </c>
      <c r="LG31" s="25">
        <f t="shared" si="78"/>
        <v>0</v>
      </c>
      <c r="LH31" s="25">
        <f t="shared" si="192"/>
        <v>0</v>
      </c>
      <c r="LI31" s="25">
        <f t="shared" si="79"/>
        <v>0</v>
      </c>
      <c r="LJ31" s="25">
        <f t="shared" si="80"/>
        <v>0</v>
      </c>
      <c r="LK31" s="25">
        <f t="shared" si="193"/>
        <v>0</v>
      </c>
      <c r="LL31" s="25">
        <f t="shared" si="81"/>
        <v>0</v>
      </c>
      <c r="LM31" s="25">
        <f t="shared" si="82"/>
        <v>0</v>
      </c>
      <c r="LN31" s="25">
        <f t="shared" si="194"/>
        <v>0</v>
      </c>
      <c r="LO31" s="25">
        <f t="shared" si="83"/>
        <v>0</v>
      </c>
      <c r="LP31" s="25">
        <f t="shared" si="84"/>
        <v>0</v>
      </c>
      <c r="LQ31" s="25">
        <f t="shared" si="195"/>
        <v>0</v>
      </c>
      <c r="LR31" s="25">
        <f t="shared" si="85"/>
        <v>0</v>
      </c>
      <c r="LS31" s="25">
        <f t="shared" si="86"/>
        <v>0</v>
      </c>
      <c r="LT31" s="25">
        <f t="shared" si="196"/>
        <v>0</v>
      </c>
      <c r="LU31" s="25">
        <f t="shared" si="87"/>
        <v>0</v>
      </c>
      <c r="LV31" s="25">
        <f t="shared" si="88"/>
        <v>0</v>
      </c>
      <c r="LW31" s="25">
        <f t="shared" si="197"/>
        <v>0</v>
      </c>
      <c r="LX31" s="25">
        <f t="shared" si="89"/>
        <v>0</v>
      </c>
      <c r="LY31" s="25">
        <f t="shared" si="90"/>
        <v>0</v>
      </c>
      <c r="LZ31" s="25">
        <f t="shared" si="198"/>
        <v>0</v>
      </c>
      <c r="MA31" s="25">
        <f t="shared" si="91"/>
        <v>0</v>
      </c>
      <c r="MB31" s="25">
        <f t="shared" si="92"/>
        <v>0</v>
      </c>
      <c r="MC31" s="25">
        <f t="shared" si="199"/>
        <v>0</v>
      </c>
      <c r="MD31" s="25">
        <f t="shared" si="93"/>
        <v>0</v>
      </c>
      <c r="ME31" s="25">
        <f t="shared" si="94"/>
        <v>0</v>
      </c>
      <c r="MF31" s="25">
        <f t="shared" si="200"/>
        <v>0</v>
      </c>
      <c r="MG31" s="25">
        <f t="shared" si="95"/>
        <v>0</v>
      </c>
      <c r="MH31" s="25">
        <f t="shared" si="96"/>
        <v>0</v>
      </c>
      <c r="MI31" s="25">
        <f t="shared" si="201"/>
        <v>0</v>
      </c>
      <c r="MJ31" s="25">
        <f t="shared" si="97"/>
        <v>0</v>
      </c>
      <c r="MK31" s="25">
        <f t="shared" si="98"/>
        <v>0</v>
      </c>
      <c r="ML31" s="25">
        <f t="shared" si="202"/>
        <v>0</v>
      </c>
      <c r="MM31" s="25">
        <f t="shared" si="99"/>
        <v>0</v>
      </c>
      <c r="MN31" s="25">
        <f t="shared" si="100"/>
        <v>0</v>
      </c>
      <c r="MO31" s="25">
        <f t="shared" si="203"/>
        <v>0</v>
      </c>
      <c r="MP31" s="25">
        <f t="shared" si="101"/>
        <v>0</v>
      </c>
      <c r="MQ31" s="25">
        <f t="shared" si="102"/>
        <v>0</v>
      </c>
      <c r="MR31" s="25">
        <f t="shared" si="204"/>
        <v>0</v>
      </c>
      <c r="MS31" s="29">
        <v>1.98</v>
      </c>
      <c r="MT31" s="29">
        <v>0</v>
      </c>
      <c r="MU31" s="29">
        <v>1</v>
      </c>
      <c r="MV31" s="29">
        <v>1</v>
      </c>
      <c r="MW31" s="25">
        <f t="shared" si="103"/>
        <v>1.98</v>
      </c>
      <c r="MX31" s="25">
        <f t="shared" si="104"/>
        <v>5.92</v>
      </c>
      <c r="MY31" s="25">
        <f t="shared" si="105"/>
        <v>0</v>
      </c>
      <c r="MZ31" s="25">
        <f t="shared" si="106"/>
        <v>0</v>
      </c>
      <c r="NA31" s="25">
        <f t="shared" si="107"/>
        <v>1.98</v>
      </c>
      <c r="NB31" s="25">
        <f t="shared" si="108"/>
        <v>5.92</v>
      </c>
      <c r="NC31" s="25">
        <f t="shared" si="109"/>
        <v>0</v>
      </c>
      <c r="ND31" s="25">
        <f t="shared" si="110"/>
        <v>0</v>
      </c>
      <c r="NE31" s="25">
        <f t="shared" si="205"/>
        <v>1.98</v>
      </c>
      <c r="NF31" s="25">
        <f t="shared" si="205"/>
        <v>5.92</v>
      </c>
      <c r="NG31" s="25">
        <f t="shared" si="205"/>
        <v>0</v>
      </c>
      <c r="NH31" s="25">
        <f t="shared" si="205"/>
        <v>0</v>
      </c>
      <c r="NI31" s="25">
        <f t="shared" si="112"/>
        <v>222</v>
      </c>
      <c r="NJ31" s="25">
        <f t="shared" si="113"/>
        <v>0</v>
      </c>
      <c r="NK31" s="25">
        <f t="shared" si="114"/>
        <v>222</v>
      </c>
      <c r="NL31" s="25">
        <f t="shared" si="115"/>
        <v>127.41</v>
      </c>
      <c r="NM31" s="25">
        <f t="shared" si="116"/>
        <v>0</v>
      </c>
      <c r="NN31" s="25">
        <f t="shared" si="206"/>
        <v>127.41</v>
      </c>
      <c r="NO31" s="25">
        <f t="shared" si="117"/>
        <v>0</v>
      </c>
      <c r="NP31" s="25">
        <f t="shared" si="118"/>
        <v>0</v>
      </c>
      <c r="NQ31" s="25">
        <f t="shared" si="207"/>
        <v>0</v>
      </c>
      <c r="NR31" s="25">
        <f t="shared" si="119"/>
        <v>0</v>
      </c>
      <c r="NS31" s="25">
        <f t="shared" si="120"/>
        <v>0</v>
      </c>
      <c r="NT31" s="25">
        <f t="shared" si="208"/>
        <v>0</v>
      </c>
      <c r="NU31" s="25">
        <f t="shared" si="121"/>
        <v>0</v>
      </c>
      <c r="NV31" s="25">
        <f t="shared" si="122"/>
        <v>0</v>
      </c>
      <c r="NW31" s="25">
        <f t="shared" si="209"/>
        <v>0</v>
      </c>
      <c r="NX31" s="25">
        <f t="shared" si="210"/>
        <v>127.41</v>
      </c>
      <c r="NY31" s="25">
        <f t="shared" si="210"/>
        <v>0</v>
      </c>
      <c r="NZ31" s="25">
        <f t="shared" si="211"/>
        <v>127.41</v>
      </c>
      <c r="OA31" s="25">
        <f t="shared" si="212"/>
        <v>94.59</v>
      </c>
      <c r="OB31" s="25">
        <f t="shared" si="212"/>
        <v>0</v>
      </c>
      <c r="OC31" s="25">
        <f t="shared" si="213"/>
        <v>94.59</v>
      </c>
      <c r="OD31" s="25">
        <f t="shared" si="214"/>
        <v>127.41</v>
      </c>
      <c r="OE31" s="25">
        <f t="shared" si="214"/>
        <v>0</v>
      </c>
      <c r="OF31" s="25">
        <f t="shared" si="214"/>
        <v>127.41</v>
      </c>
      <c r="OG31" s="25">
        <f t="shared" si="124"/>
        <v>0</v>
      </c>
      <c r="OH31" s="25">
        <f t="shared" si="125"/>
        <v>0</v>
      </c>
      <c r="OI31" s="25">
        <f t="shared" si="126"/>
        <v>0</v>
      </c>
      <c r="OJ31" s="25">
        <f t="shared" si="127"/>
        <v>0</v>
      </c>
      <c r="OK31" s="25">
        <f t="shared" si="128"/>
        <v>0</v>
      </c>
      <c r="OL31" s="25">
        <f t="shared" si="129"/>
        <v>0</v>
      </c>
      <c r="OM31" s="25">
        <f t="shared" si="215"/>
        <v>0</v>
      </c>
      <c r="ON31" s="25">
        <f t="shared" si="215"/>
        <v>0</v>
      </c>
      <c r="OO31" s="25">
        <f t="shared" si="215"/>
        <v>0</v>
      </c>
      <c r="OP31" s="25">
        <f t="shared" si="130"/>
        <v>0</v>
      </c>
      <c r="OQ31" s="25">
        <f t="shared" si="131"/>
        <v>0</v>
      </c>
      <c r="OR31" s="25">
        <f t="shared" si="216"/>
        <v>0</v>
      </c>
      <c r="OS31" s="19">
        <v>537285.30000000005</v>
      </c>
      <c r="OT31" s="19">
        <v>2371326.09</v>
      </c>
    </row>
    <row r="32" spans="1:410" ht="33" customHeight="1" x14ac:dyDescent="0.25">
      <c r="A32" s="18">
        <v>29</v>
      </c>
      <c r="B32" s="18" t="s">
        <v>763</v>
      </c>
      <c r="C32" s="18">
        <v>1271.73</v>
      </c>
      <c r="D32" s="16" t="e">
        <f>_xlfn.IFNA(INDEX(#REF!,MATCH(E32,#REF!,0)),0)</f>
        <v>#REF!</v>
      </c>
      <c r="E32" s="18" t="s">
        <v>804</v>
      </c>
      <c r="F32" s="16" t="s">
        <v>765</v>
      </c>
      <c r="G32" s="1" t="s">
        <v>766</v>
      </c>
      <c r="H32" s="1" t="s">
        <v>767</v>
      </c>
      <c r="I32" s="1" t="s">
        <v>768</v>
      </c>
      <c r="J32" s="1" t="s">
        <v>769</v>
      </c>
      <c r="K32" s="1" t="s">
        <v>770</v>
      </c>
      <c r="L32" s="1" t="s">
        <v>771</v>
      </c>
      <c r="M32" s="18">
        <v>1.64</v>
      </c>
      <c r="N32" s="18">
        <v>2.44</v>
      </c>
      <c r="O32" s="19">
        <v>2.04</v>
      </c>
      <c r="P32" s="19">
        <v>2.84</v>
      </c>
      <c r="Q32" s="19">
        <v>0.1</v>
      </c>
      <c r="R32" s="19">
        <v>1.8399999999999999</v>
      </c>
      <c r="S32" s="19">
        <v>2.64</v>
      </c>
      <c r="T32" s="18">
        <v>0.2</v>
      </c>
      <c r="U32" s="18">
        <v>0</v>
      </c>
      <c r="V32" s="18">
        <v>0</v>
      </c>
      <c r="W32" s="18">
        <v>0</v>
      </c>
      <c r="X32" s="18">
        <v>1.64</v>
      </c>
      <c r="Y32" s="18">
        <v>2.4</v>
      </c>
      <c r="Z32" s="20">
        <f t="shared" si="132"/>
        <v>2.7</v>
      </c>
      <c r="AA32" s="18">
        <v>0.22</v>
      </c>
      <c r="AB32" s="18">
        <v>0</v>
      </c>
      <c r="AC32" s="18">
        <v>0</v>
      </c>
      <c r="AD32" s="18">
        <v>0</v>
      </c>
      <c r="AE32" s="18">
        <v>0</v>
      </c>
      <c r="AF32" s="18">
        <v>0</v>
      </c>
      <c r="AG32" s="19">
        <v>1.2</v>
      </c>
      <c r="AH32" s="19">
        <v>2</v>
      </c>
      <c r="AI32" s="20">
        <f t="shared" si="133"/>
        <v>2.85</v>
      </c>
      <c r="AJ32" s="19">
        <v>0</v>
      </c>
      <c r="AK32" s="19">
        <v>0</v>
      </c>
      <c r="AL32" s="20">
        <f t="shared" si="134"/>
        <v>0</v>
      </c>
      <c r="AM32" s="18">
        <v>1.64</v>
      </c>
      <c r="AN32" s="18">
        <v>2</v>
      </c>
      <c r="AO32" s="18">
        <v>0.15</v>
      </c>
      <c r="AP32" s="18">
        <v>0.22</v>
      </c>
      <c r="AQ32" s="18">
        <v>1.64</v>
      </c>
      <c r="AR32" s="18">
        <v>2.2200000000000002</v>
      </c>
      <c r="AS32" s="18">
        <v>0.12</v>
      </c>
      <c r="AT32" s="18">
        <v>0.11</v>
      </c>
      <c r="AU32" s="18">
        <v>0</v>
      </c>
      <c r="AV32" s="18">
        <v>1</v>
      </c>
      <c r="AW32" s="18">
        <v>0</v>
      </c>
      <c r="AX32" s="18">
        <v>0</v>
      </c>
      <c r="AY32" s="18">
        <v>0</v>
      </c>
      <c r="AZ32" s="18">
        <v>0</v>
      </c>
      <c r="BA32" s="18">
        <v>2</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6" t="e">
        <f>_xlfn.IFNA(IF(RIGHT(D32,2)="=G",0,INDEX(#REF!,MATCH(E32,#REF!,0))),0)</f>
        <v>#REF!</v>
      </c>
      <c r="CB32" s="16" t="s">
        <v>776</v>
      </c>
      <c r="CC32" s="18">
        <v>0</v>
      </c>
      <c r="CD32" s="18">
        <v>0</v>
      </c>
      <c r="CE32" s="18">
        <v>1.4</v>
      </c>
      <c r="CF32" s="18">
        <v>0.73</v>
      </c>
      <c r="CG32" s="18">
        <v>0.12</v>
      </c>
      <c r="CH32" s="18">
        <v>3</v>
      </c>
      <c r="CI32" s="16" t="s">
        <v>98</v>
      </c>
      <c r="CJ32" s="18">
        <v>0</v>
      </c>
      <c r="CK32" s="20">
        <f t="shared" si="135"/>
        <v>3.25</v>
      </c>
      <c r="CL32" s="20">
        <f t="shared" si="136"/>
        <v>3.25</v>
      </c>
      <c r="CM32" s="18">
        <v>30.29</v>
      </c>
      <c r="CN32" s="21">
        <v>25.15</v>
      </c>
      <c r="CO32" s="18">
        <v>24.311</v>
      </c>
      <c r="CP32" s="22">
        <f t="shared" si="0"/>
        <v>25.15</v>
      </c>
      <c r="CQ32" s="22">
        <f t="shared" si="1"/>
        <v>21.9</v>
      </c>
      <c r="CR32" s="22">
        <f t="shared" si="137"/>
        <v>3.25</v>
      </c>
      <c r="CS32" s="22">
        <f t="shared" si="138"/>
        <v>22</v>
      </c>
      <c r="CT32" s="22">
        <f t="shared" si="2"/>
        <v>22.2</v>
      </c>
      <c r="CU32" s="23">
        <v>22.2</v>
      </c>
      <c r="CV32" s="22">
        <f t="shared" si="139"/>
        <v>2.7</v>
      </c>
      <c r="CW32" s="22">
        <f t="shared" si="3"/>
        <v>0</v>
      </c>
      <c r="CX32" s="22">
        <f t="shared" si="4"/>
        <v>0</v>
      </c>
      <c r="CY32" s="22">
        <f t="shared" si="5"/>
        <v>24.88</v>
      </c>
      <c r="CZ32" s="22">
        <f t="shared" si="6"/>
        <v>25.03</v>
      </c>
      <c r="DA32" s="24">
        <v>25.15</v>
      </c>
      <c r="DB32" s="20">
        <f t="shared" si="140"/>
        <v>3.25</v>
      </c>
      <c r="DC32" s="20">
        <f t="shared" si="141"/>
        <v>0</v>
      </c>
      <c r="DD32" s="20">
        <f t="shared" si="142"/>
        <v>3.25</v>
      </c>
      <c r="DE32" s="20">
        <f t="shared" si="7"/>
        <v>0.1</v>
      </c>
      <c r="DF32" s="20">
        <f t="shared" si="8"/>
        <v>0.2</v>
      </c>
      <c r="DG32" s="20">
        <f t="shared" si="9"/>
        <v>2.95</v>
      </c>
      <c r="DH32" s="20">
        <f t="shared" si="10"/>
        <v>0</v>
      </c>
      <c r="DI32" s="20">
        <f t="shared" si="11"/>
        <v>0</v>
      </c>
      <c r="DJ32" s="20">
        <f t="shared" si="12"/>
        <v>0</v>
      </c>
      <c r="DK32" s="20">
        <f t="shared" si="143"/>
        <v>3.25</v>
      </c>
      <c r="DL32" s="20">
        <f t="shared" si="144"/>
        <v>0</v>
      </c>
      <c r="DM32" s="20">
        <f t="shared" si="145"/>
        <v>0</v>
      </c>
      <c r="DN32" s="20">
        <f t="shared" si="146"/>
        <v>0</v>
      </c>
      <c r="DO32" s="18">
        <v>3.04</v>
      </c>
      <c r="DP32" s="18">
        <v>0</v>
      </c>
      <c r="DQ32" s="18">
        <v>1</v>
      </c>
      <c r="DR32" s="18">
        <v>1</v>
      </c>
      <c r="DS32" s="25">
        <f t="shared" si="147"/>
        <v>3.04</v>
      </c>
      <c r="DT32" s="25">
        <f t="shared" si="148"/>
        <v>0</v>
      </c>
      <c r="DU32" s="25">
        <f t="shared" si="149"/>
        <v>9.8800000000000008</v>
      </c>
      <c r="DV32" s="25">
        <f t="shared" si="150"/>
        <v>0</v>
      </c>
      <c r="DW32" s="25">
        <f t="shared" si="151"/>
        <v>9.8800000000000008</v>
      </c>
      <c r="DX32" s="25">
        <f t="shared" si="152"/>
        <v>20.16</v>
      </c>
      <c r="DY32" s="25">
        <f t="shared" si="153"/>
        <v>0</v>
      </c>
      <c r="DZ32" s="25">
        <f t="shared" si="154"/>
        <v>20.16</v>
      </c>
      <c r="EA32" s="25">
        <f t="shared" si="155"/>
        <v>13.36</v>
      </c>
      <c r="EB32" s="25">
        <f t="shared" si="156"/>
        <v>0</v>
      </c>
      <c r="EC32" s="25">
        <f t="shared" si="157"/>
        <v>13.36</v>
      </c>
      <c r="ED32" s="25">
        <f t="shared" si="158"/>
        <v>6.8</v>
      </c>
      <c r="EE32" s="25">
        <f t="shared" si="158"/>
        <v>0</v>
      </c>
      <c r="EF32" s="25">
        <f t="shared" si="159"/>
        <v>6.8</v>
      </c>
      <c r="EG32" s="25">
        <f t="shared" si="160"/>
        <v>13.36</v>
      </c>
      <c r="EH32" s="25">
        <f t="shared" si="160"/>
        <v>0</v>
      </c>
      <c r="EI32" s="25">
        <f t="shared" si="161"/>
        <v>13.36</v>
      </c>
      <c r="EJ32" s="18">
        <v>1271.73</v>
      </c>
      <c r="EK32" s="18">
        <v>1233.03</v>
      </c>
      <c r="EL32" s="18" t="s">
        <v>804</v>
      </c>
      <c r="EM32" s="18" t="s">
        <v>805</v>
      </c>
      <c r="EN32" s="16" t="s">
        <v>774</v>
      </c>
      <c r="EO32" s="16" t="s">
        <v>131</v>
      </c>
      <c r="EP32" s="16" t="e">
        <f>IF(OR(EN32="Cống tròn",EN32="Cống hộp",EN32="Ống nhựa"),INDEX(#REF!,MATCH(E32,#REF!,0)),IF(OR(EN32="Rãnh xây",EN32="Rãnh bê tông"),INDEX(#REF!,MATCH(E32,#REF!,0)),0))</f>
        <v>#REF!</v>
      </c>
      <c r="EQ32" s="18">
        <v>37.500000000000043</v>
      </c>
      <c r="ER32" s="19">
        <v>1</v>
      </c>
      <c r="ES32" s="25">
        <f t="shared" si="162"/>
        <v>37</v>
      </c>
      <c r="ET32" s="1" t="e">
        <f>_xlfn.IFNA(IF(EN32="Cống tròn",INDEX(#REF!,MATCH(E32,#REF!,0)),IF(EN32="Cống hộp",INDEX(#REF!,MATCH(E32,#REF!,0)),EU32&amp;" ,"&amp;EV32)),0)</f>
        <v>#REF!</v>
      </c>
      <c r="EU32" s="16" t="s">
        <v>769</v>
      </c>
      <c r="EV32" s="16" t="s">
        <v>775</v>
      </c>
      <c r="EW32" s="16" t="e">
        <f>_xlfn.IFNA(INDEX(#REF!,MATCH(E32,#REF!,0)),0)</f>
        <v>#REF!</v>
      </c>
      <c r="EX32" s="16"/>
      <c r="EY32" s="18">
        <v>0</v>
      </c>
      <c r="EZ32" s="18">
        <v>0</v>
      </c>
      <c r="FA32" s="18">
        <v>0</v>
      </c>
      <c r="FB32" s="19">
        <v>0</v>
      </c>
      <c r="FC32" s="19">
        <v>0</v>
      </c>
      <c r="FD32" s="25">
        <f t="shared" si="13"/>
        <v>0</v>
      </c>
      <c r="FE32" s="25">
        <f t="shared" si="163"/>
        <v>0</v>
      </c>
      <c r="FF32" s="19">
        <v>0.14000000000000001</v>
      </c>
      <c r="FG32" s="19">
        <v>2</v>
      </c>
      <c r="FH32" s="19">
        <v>1.5</v>
      </c>
      <c r="FI32" s="25">
        <f t="shared" si="164"/>
        <v>1.78</v>
      </c>
      <c r="FJ32" s="19">
        <v>0</v>
      </c>
      <c r="FK32" s="19">
        <v>0</v>
      </c>
      <c r="FL32" s="19">
        <v>0.2</v>
      </c>
      <c r="FM32" s="19">
        <v>1.6</v>
      </c>
      <c r="FN32" s="19">
        <v>0</v>
      </c>
      <c r="FO32" s="25">
        <f t="shared" si="165"/>
        <v>1.98</v>
      </c>
      <c r="FP32" s="19">
        <v>1.4999999999999999E-2</v>
      </c>
      <c r="FQ32" s="19">
        <v>1</v>
      </c>
      <c r="FR32" s="25">
        <f t="shared" si="14"/>
        <v>36</v>
      </c>
      <c r="FS32" s="25">
        <f t="shared" si="15"/>
        <v>0.52500000000000002</v>
      </c>
      <c r="FT32" s="25">
        <f t="shared" si="16"/>
        <v>36.524999999999999</v>
      </c>
      <c r="FU32" s="25">
        <f t="shared" si="17"/>
        <v>-0.97500000000004405</v>
      </c>
      <c r="FV32" s="25" t="str">
        <f t="shared" si="166"/>
        <v>Thêm 01</v>
      </c>
      <c r="FW32" s="25">
        <f t="shared" si="167"/>
        <v>0.04</v>
      </c>
      <c r="FX32" s="1"/>
      <c r="FY32" s="1"/>
      <c r="FZ32" s="1"/>
      <c r="GA32" s="1"/>
      <c r="GB32" s="19">
        <v>0</v>
      </c>
      <c r="GC32" s="19">
        <v>0</v>
      </c>
      <c r="GD32" s="19">
        <v>0</v>
      </c>
      <c r="GE32" s="19">
        <v>0</v>
      </c>
      <c r="GF32" s="19">
        <v>0</v>
      </c>
      <c r="GG32" s="19">
        <v>0</v>
      </c>
      <c r="GH32" s="19">
        <v>0</v>
      </c>
      <c r="GI32" s="19">
        <v>0</v>
      </c>
      <c r="GJ32" s="19">
        <v>0</v>
      </c>
      <c r="GK32" s="19">
        <v>0</v>
      </c>
      <c r="GL32" s="25">
        <f t="shared" si="18"/>
        <v>0</v>
      </c>
      <c r="GM32" s="25">
        <f t="shared" si="168"/>
        <v>0</v>
      </c>
      <c r="GN32" s="19">
        <v>0</v>
      </c>
      <c r="GO32" s="19">
        <v>0</v>
      </c>
      <c r="GP32" s="19">
        <v>0</v>
      </c>
      <c r="GQ32" s="19">
        <v>0</v>
      </c>
      <c r="GR32" s="1" t="e">
        <f>_xlfn.IFNA(INDEX(#REF!,MATCH(E32,#REF!,0)),0)</f>
        <v>#REF!</v>
      </c>
      <c r="GS32" s="1"/>
      <c r="GT32" s="19">
        <v>0</v>
      </c>
      <c r="GU32" s="19">
        <v>0</v>
      </c>
      <c r="GV32" s="19">
        <v>0</v>
      </c>
      <c r="GW32" s="19">
        <v>0</v>
      </c>
      <c r="GX32" s="25">
        <f t="shared" si="19"/>
        <v>0</v>
      </c>
      <c r="GY32" s="25">
        <f t="shared" si="20"/>
        <v>0</v>
      </c>
      <c r="GZ32" s="25">
        <f t="shared" si="169"/>
        <v>0</v>
      </c>
      <c r="HA32" s="1" t="e" cm="1">
        <f t="array" ref="HA32">INDEX(#REF!,MATCH(EJ32&amp;EK32&amp;HD32&amp;HE32&amp;HF32,#REF!&amp;#REF!&amp;#REF!&amp;#REF!&amp;#REF!,0))</f>
        <v>#REF!</v>
      </c>
      <c r="HB32" s="1"/>
      <c r="HC32" s="25">
        <f t="shared" si="170"/>
        <v>0</v>
      </c>
      <c r="HD32" s="19">
        <v>0</v>
      </c>
      <c r="HE32" s="19">
        <v>0</v>
      </c>
      <c r="HF32" s="19">
        <v>0</v>
      </c>
      <c r="HG32" s="1" t="e" cm="1">
        <f t="array" ref="HG32">INDEX(#REF!,MATCH(EJ32&amp;EK32&amp;HJ32&amp;HK32&amp;HL32,#REF!&amp;#REF!&amp;#REF!&amp;#REF!&amp;#REF!,0))</f>
        <v>#REF!</v>
      </c>
      <c r="HH32" s="1"/>
      <c r="HI32" s="25">
        <f t="shared" si="171"/>
        <v>0</v>
      </c>
      <c r="HJ32" s="25">
        <f t="shared" si="172"/>
        <v>0</v>
      </c>
      <c r="HK32" s="19">
        <v>0</v>
      </c>
      <c r="HL32" s="19">
        <v>0</v>
      </c>
      <c r="HM32" s="19">
        <v>0.01</v>
      </c>
      <c r="HN32" s="19">
        <v>1</v>
      </c>
      <c r="HO32" s="25">
        <f t="shared" si="173"/>
        <v>0</v>
      </c>
      <c r="HP32" s="25">
        <f t="shared" si="174"/>
        <v>0</v>
      </c>
      <c r="HQ32" s="25">
        <f t="shared" si="175"/>
        <v>0</v>
      </c>
      <c r="HR32" s="25">
        <f t="shared" si="176"/>
        <v>0</v>
      </c>
      <c r="HS32" s="25">
        <f t="shared" si="177"/>
        <v>0</v>
      </c>
      <c r="HT32" s="19">
        <v>0</v>
      </c>
      <c r="HU32" s="19">
        <v>0</v>
      </c>
      <c r="HV32" s="19">
        <v>0</v>
      </c>
      <c r="HW32" s="25">
        <f t="shared" si="178"/>
        <v>0</v>
      </c>
      <c r="HX32" s="19">
        <v>0</v>
      </c>
      <c r="HY32" s="19">
        <v>0</v>
      </c>
      <c r="HZ32" s="21">
        <v>25.15</v>
      </c>
      <c r="IA32" s="20">
        <f>ROUND(IF(EN32="Cống tròn",IF(EN32="Cống tròn",IF(EU32="Không có móng",IQ32-FF32,IF(EU32="Đế",IP32-FN32,IF(OR(EU32="Móng bê tông",EU32="Móng bê tông kết hợp đế"),II32-FJ32,0))),0),IF(EN32="Cống hộp",IF(AND(EN32="Cống hộp",EU32="Không có móng"),IQ32-GF32,IF(AND(EN32="Cống hộp",EU32="Móng bê tông"),IJ32-GB32,0)),IF(OR(EN32="Rãnh xây",EN32="Rãnh bê tông"),IF(OR(EN32="Rãnh xây",EN32="Rãnh bê tông"),IK32-GB32,0),IF(EN32="Ống nhựa",IF(AND(EN32="Ống nhựa",EU32="Không đắp cát"),IQ32-HT32,IF(AND(EN32="Ống nhựa",EU32="Đắp cát"),IH32-HX32,0)),IF(EN32="Rãnh thang",IF(EN32="Rãnh thang",IF(EU32="Móng bê tông",#REF!-#REF!,IQ32),0),0))))),2)</f>
        <v>22.16</v>
      </c>
      <c r="IB32" s="20">
        <f t="shared" si="179"/>
        <v>2.9899999999999984</v>
      </c>
      <c r="IC32" s="20">
        <f t="shared" si="21"/>
        <v>22.16</v>
      </c>
      <c r="ID32" s="20">
        <f t="shared" si="22"/>
        <v>0</v>
      </c>
      <c r="IE32" s="20">
        <f t="shared" si="23"/>
        <v>0</v>
      </c>
      <c r="IF32" s="20">
        <f t="shared" si="24"/>
        <v>0</v>
      </c>
      <c r="IG32" s="20">
        <f>IF(EN32="Rãnh thang",IF(AND(EN32="Rãnh thang",EU32="Móng bê tông"),IQ32-#REF!,0),IF(EN32="Ống nhựa",IF(AND(EN32="Ống nhựa",EU32="Đắp cát"),IQ32-HT32,0),IF(EN32="Cống tròn",IF(EN32="Cống tròn",IF(OR(EU32="Móng bê tông",EU32="Móng bê tông kết hợp đế"),IM32-FL32,0),0),IF(EN32="Cống hộp",IF(AND(EN32="Cống hộp",EU32="Móng bê tông"),IN32-GD32,0),IF(OR(EN32="Rãnh xây",EN32="Rãnh bê tông"),IF(AND(EN32="Rãnh xây",EU32="Móng bê tông"),IO32-GD32,IF(AND(EN32="Rãnh bê tông",EU32="Móng bê tông"),IO32-GD32,0)),0)))))</f>
        <v>22.16</v>
      </c>
      <c r="IH32" s="20">
        <f t="shared" si="25"/>
        <v>0</v>
      </c>
      <c r="II32" s="20">
        <f t="shared" si="26"/>
        <v>22.16</v>
      </c>
      <c r="IJ32" s="20">
        <f t="shared" si="27"/>
        <v>0</v>
      </c>
      <c r="IK32" s="20">
        <f t="shared" si="28"/>
        <v>0</v>
      </c>
      <c r="IL32" s="20">
        <f t="shared" si="29"/>
        <v>22.36</v>
      </c>
      <c r="IM32" s="20">
        <f t="shared" si="30"/>
        <v>22.36</v>
      </c>
      <c r="IN32" s="20">
        <f t="shared" si="31"/>
        <v>0</v>
      </c>
      <c r="IO32" s="20">
        <f t="shared" si="32"/>
        <v>0</v>
      </c>
      <c r="IP32" s="20">
        <f t="shared" si="33"/>
        <v>0</v>
      </c>
      <c r="IQ32" s="18">
        <v>22.5</v>
      </c>
      <c r="IR32" s="25">
        <f t="shared" si="180"/>
        <v>0</v>
      </c>
      <c r="IS32" s="25">
        <f t="shared" si="34"/>
        <v>0</v>
      </c>
      <c r="IT32" s="25">
        <f t="shared" si="35"/>
        <v>0</v>
      </c>
      <c r="IU32" s="25">
        <f>ROUND(IF(EN32="Cống tròn",IF(EN32="Cống tròn",IV32+FF32,0),IF(EN32="Cống hộp",IF(EN32="Cống hộp",IV32+GP32,0),IF(OR(EN32="Rãnh xây",EN32="Rãnh bê tông"),IF(OR(EN32="Rãnh xây",EN32="Rãnh bê tông"),IV32+GP32,0),IF(EN32="ống nhựa",IF(EN32="Ống nhựa",IV32+HT32,0),IF(EN32="Rãnh thang",IF(EN32="Rãnh thang",IQ32+#REF!,0),0))))),2)</f>
        <v>24.08</v>
      </c>
      <c r="IV32" s="19">
        <v>23.94</v>
      </c>
      <c r="IW32" s="25">
        <f t="shared" si="36"/>
        <v>24.08</v>
      </c>
      <c r="IX32" s="25">
        <f t="shared" si="37"/>
        <v>0</v>
      </c>
      <c r="IY32" s="25">
        <f t="shared" si="38"/>
        <v>0</v>
      </c>
      <c r="IZ32" s="25">
        <f t="shared" si="39"/>
        <v>0</v>
      </c>
      <c r="JA32" s="25">
        <f t="shared" si="40"/>
        <v>0</v>
      </c>
      <c r="JB32" s="21">
        <v>25.08</v>
      </c>
      <c r="JC32" s="20">
        <f>ROUND(IF(EN32="Cống tròn",IF(EN32="Cống tròn",IF(EU32="Không có móng",JS32-FF32,IF(EU32="Đế",JR32-FN32,IF(OR(EU32="Móng bê tông",EU32="Móng bê tông kết hợp đế"),JK32-FJ32,0))),0),IF(EN32="Cống hộp",IF(AND(EN32="Cống hộp",EU32="Không có móng"),JS32-GF32,IF(AND(EN32="Cống hộp",EU32="Móng bê tông"),JL32-GB32,0)),IF(OR(EN32="Rãnh xây",EN32="Rãnh bê tông"),IF(OR(EN32="Rãnh xây",EN32="Rãnh bê tông"),JM32-GB32,0),IF(EN32="Ống nhựa",IF(AND(EN32="Ống nhựa",EU32="Không đắp cát"),JS32-HT32,IF(AND(EN32="Ống nhựa",EU32="Đắp cát"),JJ32-HX32,0)),IF(EN32="Rãnh thang",IF(EN32="Rãnh thang",IF(EU32="Móng bê tông",#REF!-#REF!,JS32),0),0))))),2)</f>
        <v>22.1</v>
      </c>
      <c r="JD32" s="20">
        <f t="shared" si="181"/>
        <v>2.9799999999999969</v>
      </c>
      <c r="JE32" s="20">
        <f t="shared" si="41"/>
        <v>22.1</v>
      </c>
      <c r="JF32" s="20">
        <f t="shared" si="42"/>
        <v>0</v>
      </c>
      <c r="JG32" s="20">
        <f t="shared" si="43"/>
        <v>0</v>
      </c>
      <c r="JH32" s="20">
        <f t="shared" si="44"/>
        <v>0</v>
      </c>
      <c r="JI32" s="20">
        <f>IF(EN32="Rãnh thang",IF(AND(EN32="Rãnh thang",EU32="Móng bê tông"),JS32-#REF!,0),IF(EN32="Ống nhựa",IF(AND(EN32="Ống nhựa",EU32="Đắp cát"),JS32-HT32,0),IF(EN32="Cống tròn",IF(EN32="Cống tròn",IF(OR(EU32="Móng bê tông",EU32="Móng bê tông kết hợp đế"),JO32-FL32,0),0),IF(EN32="Cống hộp",IF(AND(EN32="Cống hộp",EU32="Móng bê tông"),JP32-GD32,0),IF(OR(EN32="Rãnh xây",EN32="Rãnh bê tông"),IF(AND(EN32="Rãnh xây",EU32="Móng bê tông"),JQ32-GD32,IF(AND(EN32="Rãnh bê tông",EU32="Móng bê tông"),JQ32-GD32,0)),0)))))</f>
        <v>22.1</v>
      </c>
      <c r="JJ32" s="20">
        <f t="shared" si="45"/>
        <v>0</v>
      </c>
      <c r="JK32" s="20">
        <f t="shared" si="46"/>
        <v>22.1</v>
      </c>
      <c r="JL32" s="20">
        <f t="shared" si="47"/>
        <v>0</v>
      </c>
      <c r="JM32" s="20">
        <f t="shared" si="48"/>
        <v>0</v>
      </c>
      <c r="JN32" s="20">
        <f t="shared" si="49"/>
        <v>22.3</v>
      </c>
      <c r="JO32" s="20">
        <f t="shared" si="50"/>
        <v>22.3</v>
      </c>
      <c r="JP32" s="20">
        <f t="shared" si="51"/>
        <v>0</v>
      </c>
      <c r="JQ32" s="20">
        <f t="shared" si="52"/>
        <v>0</v>
      </c>
      <c r="JR32" s="20">
        <f t="shared" si="53"/>
        <v>0</v>
      </c>
      <c r="JS32" s="26">
        <v>22.44</v>
      </c>
      <c r="JT32" s="25">
        <f t="shared" si="182"/>
        <v>0</v>
      </c>
      <c r="JU32" s="25">
        <f t="shared" si="54"/>
        <v>0</v>
      </c>
      <c r="JV32" s="25">
        <f t="shared" si="55"/>
        <v>0</v>
      </c>
      <c r="JW32" s="25">
        <f>ROUND(IF(EN32="Cống tròn",IF(EN32="Cống tròn",JX32+FF32,0),IF(EN32="Cống hộp",IF(EN32="Cống hộp",JX32+GP32,0),IF(OR(EN32="Rãnh xây",EN32="Rãnh bê tông"),IF(OR(EN32="Rãnh xây",EN32="Rãnh bê tông"),JX32+GP32,0),IF(EN32="ống nhựa",IF(EN32="Ống nhựa",JX32+HT32,0),IF(EN32="Rãnh thang",IF(EN32="Rãnh thang",JS32+#REF!,0),0))))),2)</f>
        <v>24.08</v>
      </c>
      <c r="JX32" s="27">
        <v>23.94</v>
      </c>
      <c r="JY32" s="25">
        <f t="shared" si="56"/>
        <v>24.08</v>
      </c>
      <c r="JZ32" s="25">
        <f t="shared" si="57"/>
        <v>0</v>
      </c>
      <c r="KA32" s="25">
        <f t="shared" si="58"/>
        <v>0</v>
      </c>
      <c r="KB32" s="25">
        <f t="shared" si="59"/>
        <v>0</v>
      </c>
      <c r="KC32" s="25">
        <f t="shared" si="60"/>
        <v>0</v>
      </c>
      <c r="KD32" s="28" t="s">
        <v>98</v>
      </c>
      <c r="KE32" s="27">
        <v>0</v>
      </c>
      <c r="KF32" s="25">
        <f t="shared" si="61"/>
        <v>2.9899999999999984</v>
      </c>
      <c r="KG32" s="25">
        <f t="shared" si="183"/>
        <v>2.9899999999999984</v>
      </c>
      <c r="KH32" s="27">
        <v>0</v>
      </c>
      <c r="KI32" s="25">
        <f t="shared" si="62"/>
        <v>2.9799999999999969</v>
      </c>
      <c r="KJ32" s="25">
        <f t="shared" si="184"/>
        <v>2.9799999999999969</v>
      </c>
      <c r="KK32" s="25">
        <f t="shared" si="63"/>
        <v>0</v>
      </c>
      <c r="KL32" s="25">
        <f t="shared" si="64"/>
        <v>0</v>
      </c>
      <c r="KM32" s="25">
        <f t="shared" si="185"/>
        <v>0</v>
      </c>
      <c r="KN32" s="25">
        <f t="shared" si="65"/>
        <v>0</v>
      </c>
      <c r="KO32" s="25">
        <f t="shared" si="66"/>
        <v>0</v>
      </c>
      <c r="KP32" s="25">
        <f t="shared" si="186"/>
        <v>0</v>
      </c>
      <c r="KQ32" s="25">
        <f t="shared" si="67"/>
        <v>0.2</v>
      </c>
      <c r="KR32" s="25">
        <f t="shared" si="68"/>
        <v>0.2</v>
      </c>
      <c r="KS32" s="25">
        <f t="shared" si="187"/>
        <v>0.2</v>
      </c>
      <c r="KT32" s="25">
        <f t="shared" si="69"/>
        <v>0</v>
      </c>
      <c r="KU32" s="25">
        <f t="shared" si="70"/>
        <v>0</v>
      </c>
      <c r="KV32" s="25">
        <f t="shared" si="188"/>
        <v>0</v>
      </c>
      <c r="KW32" s="25">
        <f t="shared" si="71"/>
        <v>0</v>
      </c>
      <c r="KX32" s="25">
        <f t="shared" si="72"/>
        <v>0</v>
      </c>
      <c r="KY32" s="25">
        <f t="shared" si="189"/>
        <v>0</v>
      </c>
      <c r="KZ32" s="25">
        <f t="shared" si="73"/>
        <v>0</v>
      </c>
      <c r="LA32" s="25">
        <f t="shared" si="74"/>
        <v>0</v>
      </c>
      <c r="LB32" s="25">
        <f t="shared" si="190"/>
        <v>0</v>
      </c>
      <c r="LC32" s="25">
        <f t="shared" si="75"/>
        <v>1.98</v>
      </c>
      <c r="LD32" s="25">
        <f t="shared" si="76"/>
        <v>1.98</v>
      </c>
      <c r="LE32" s="25">
        <f t="shared" si="191"/>
        <v>1.98</v>
      </c>
      <c r="LF32" s="25">
        <f t="shared" si="77"/>
        <v>0</v>
      </c>
      <c r="LG32" s="25">
        <f t="shared" si="78"/>
        <v>0</v>
      </c>
      <c r="LH32" s="25">
        <f t="shared" si="192"/>
        <v>0</v>
      </c>
      <c r="LI32" s="25">
        <f t="shared" si="79"/>
        <v>0</v>
      </c>
      <c r="LJ32" s="25">
        <f t="shared" si="80"/>
        <v>0</v>
      </c>
      <c r="LK32" s="25">
        <f t="shared" si="193"/>
        <v>0</v>
      </c>
      <c r="LL32" s="25">
        <f t="shared" si="81"/>
        <v>0</v>
      </c>
      <c r="LM32" s="25">
        <f t="shared" si="82"/>
        <v>0</v>
      </c>
      <c r="LN32" s="25">
        <f t="shared" si="194"/>
        <v>0</v>
      </c>
      <c r="LO32" s="25">
        <f t="shared" si="83"/>
        <v>0</v>
      </c>
      <c r="LP32" s="25">
        <f t="shared" si="84"/>
        <v>0</v>
      </c>
      <c r="LQ32" s="25">
        <f t="shared" si="195"/>
        <v>0</v>
      </c>
      <c r="LR32" s="25">
        <f t="shared" si="85"/>
        <v>0</v>
      </c>
      <c r="LS32" s="25">
        <f t="shared" si="86"/>
        <v>0</v>
      </c>
      <c r="LT32" s="25">
        <f t="shared" si="196"/>
        <v>0</v>
      </c>
      <c r="LU32" s="25">
        <f t="shared" si="87"/>
        <v>0</v>
      </c>
      <c r="LV32" s="25">
        <f t="shared" si="88"/>
        <v>0</v>
      </c>
      <c r="LW32" s="25">
        <f t="shared" si="197"/>
        <v>0</v>
      </c>
      <c r="LX32" s="25">
        <f t="shared" si="89"/>
        <v>0</v>
      </c>
      <c r="LY32" s="25">
        <f t="shared" si="90"/>
        <v>0</v>
      </c>
      <c r="LZ32" s="25">
        <f t="shared" si="198"/>
        <v>0</v>
      </c>
      <c r="MA32" s="25">
        <f t="shared" si="91"/>
        <v>0</v>
      </c>
      <c r="MB32" s="25">
        <f t="shared" si="92"/>
        <v>0</v>
      </c>
      <c r="MC32" s="25">
        <f t="shared" si="199"/>
        <v>0</v>
      </c>
      <c r="MD32" s="25">
        <f t="shared" si="93"/>
        <v>0</v>
      </c>
      <c r="ME32" s="25">
        <f t="shared" si="94"/>
        <v>0</v>
      </c>
      <c r="MF32" s="25">
        <f t="shared" si="200"/>
        <v>0</v>
      </c>
      <c r="MG32" s="25">
        <f t="shared" si="95"/>
        <v>0</v>
      </c>
      <c r="MH32" s="25">
        <f t="shared" si="96"/>
        <v>0</v>
      </c>
      <c r="MI32" s="25">
        <f t="shared" si="201"/>
        <v>0</v>
      </c>
      <c r="MJ32" s="25">
        <f t="shared" si="97"/>
        <v>0</v>
      </c>
      <c r="MK32" s="25">
        <f t="shared" si="98"/>
        <v>0</v>
      </c>
      <c r="ML32" s="25">
        <f t="shared" si="202"/>
        <v>0</v>
      </c>
      <c r="MM32" s="25">
        <f t="shared" si="99"/>
        <v>0</v>
      </c>
      <c r="MN32" s="25">
        <f t="shared" si="100"/>
        <v>0</v>
      </c>
      <c r="MO32" s="25">
        <f t="shared" si="203"/>
        <v>0</v>
      </c>
      <c r="MP32" s="25">
        <f t="shared" si="101"/>
        <v>0</v>
      </c>
      <c r="MQ32" s="25">
        <f t="shared" si="102"/>
        <v>0</v>
      </c>
      <c r="MR32" s="25">
        <f t="shared" si="204"/>
        <v>0</v>
      </c>
      <c r="MS32" s="29">
        <v>1.98</v>
      </c>
      <c r="MT32" s="29">
        <v>0</v>
      </c>
      <c r="MU32" s="29">
        <v>1</v>
      </c>
      <c r="MV32" s="29">
        <v>1</v>
      </c>
      <c r="MW32" s="25">
        <f t="shared" si="103"/>
        <v>1.98</v>
      </c>
      <c r="MX32" s="25">
        <f t="shared" si="104"/>
        <v>5.92</v>
      </c>
      <c r="MY32" s="25">
        <f t="shared" si="105"/>
        <v>0</v>
      </c>
      <c r="MZ32" s="25">
        <f t="shared" si="106"/>
        <v>0</v>
      </c>
      <c r="NA32" s="25">
        <f t="shared" si="107"/>
        <v>1.98</v>
      </c>
      <c r="NB32" s="25">
        <f t="shared" si="108"/>
        <v>5.9</v>
      </c>
      <c r="NC32" s="25">
        <f t="shared" si="109"/>
        <v>0</v>
      </c>
      <c r="ND32" s="25">
        <f t="shared" si="110"/>
        <v>0</v>
      </c>
      <c r="NE32" s="25">
        <f t="shared" si="205"/>
        <v>1.98</v>
      </c>
      <c r="NF32" s="25">
        <f t="shared" si="205"/>
        <v>5.91</v>
      </c>
      <c r="NG32" s="25">
        <f t="shared" si="205"/>
        <v>0</v>
      </c>
      <c r="NH32" s="25">
        <f t="shared" si="205"/>
        <v>0</v>
      </c>
      <c r="NI32" s="25">
        <f t="shared" si="112"/>
        <v>221.63</v>
      </c>
      <c r="NJ32" s="25">
        <f t="shared" si="113"/>
        <v>0</v>
      </c>
      <c r="NK32" s="25">
        <f t="shared" si="114"/>
        <v>221.63</v>
      </c>
      <c r="NL32" s="25">
        <f t="shared" si="115"/>
        <v>127.41</v>
      </c>
      <c r="NM32" s="25">
        <f t="shared" si="116"/>
        <v>0</v>
      </c>
      <c r="NN32" s="25">
        <f t="shared" si="206"/>
        <v>127.41</v>
      </c>
      <c r="NO32" s="25">
        <f t="shared" si="117"/>
        <v>0</v>
      </c>
      <c r="NP32" s="25">
        <f t="shared" si="118"/>
        <v>0</v>
      </c>
      <c r="NQ32" s="25">
        <f t="shared" si="207"/>
        <v>0</v>
      </c>
      <c r="NR32" s="25">
        <f t="shared" si="119"/>
        <v>0</v>
      </c>
      <c r="NS32" s="25">
        <f t="shared" si="120"/>
        <v>0</v>
      </c>
      <c r="NT32" s="25">
        <f t="shared" si="208"/>
        <v>0</v>
      </c>
      <c r="NU32" s="25">
        <f t="shared" si="121"/>
        <v>0</v>
      </c>
      <c r="NV32" s="25">
        <f t="shared" si="122"/>
        <v>0</v>
      </c>
      <c r="NW32" s="25">
        <f t="shared" si="209"/>
        <v>0</v>
      </c>
      <c r="NX32" s="25">
        <f t="shared" si="210"/>
        <v>127.41</v>
      </c>
      <c r="NY32" s="25">
        <f t="shared" si="210"/>
        <v>0</v>
      </c>
      <c r="NZ32" s="25">
        <f t="shared" si="211"/>
        <v>127.41</v>
      </c>
      <c r="OA32" s="25">
        <f t="shared" si="212"/>
        <v>94.22</v>
      </c>
      <c r="OB32" s="25">
        <f t="shared" si="212"/>
        <v>0</v>
      </c>
      <c r="OC32" s="25">
        <f t="shared" si="213"/>
        <v>94.22</v>
      </c>
      <c r="OD32" s="25">
        <f t="shared" si="214"/>
        <v>127.41</v>
      </c>
      <c r="OE32" s="25">
        <f t="shared" si="214"/>
        <v>0</v>
      </c>
      <c r="OF32" s="25">
        <f t="shared" si="214"/>
        <v>127.41</v>
      </c>
      <c r="OG32" s="25">
        <f t="shared" si="124"/>
        <v>0</v>
      </c>
      <c r="OH32" s="25">
        <f t="shared" si="125"/>
        <v>0</v>
      </c>
      <c r="OI32" s="25">
        <f t="shared" si="126"/>
        <v>0</v>
      </c>
      <c r="OJ32" s="25">
        <f t="shared" si="127"/>
        <v>0</v>
      </c>
      <c r="OK32" s="25">
        <f t="shared" si="128"/>
        <v>0</v>
      </c>
      <c r="OL32" s="25">
        <f t="shared" si="129"/>
        <v>0</v>
      </c>
      <c r="OM32" s="25">
        <f t="shared" si="215"/>
        <v>0</v>
      </c>
      <c r="ON32" s="25">
        <f t="shared" si="215"/>
        <v>0</v>
      </c>
      <c r="OO32" s="25">
        <f t="shared" si="215"/>
        <v>0</v>
      </c>
      <c r="OP32" s="25">
        <f t="shared" si="130"/>
        <v>0</v>
      </c>
      <c r="OQ32" s="25">
        <f t="shared" si="131"/>
        <v>0</v>
      </c>
      <c r="OR32" s="25">
        <f t="shared" si="216"/>
        <v>0</v>
      </c>
      <c r="OS32" s="19">
        <v>537324</v>
      </c>
      <c r="OT32" s="19">
        <v>2371326.09</v>
      </c>
    </row>
    <row r="33" spans="1:410" ht="33" customHeight="1" x14ac:dyDescent="0.25">
      <c r="A33" s="18"/>
      <c r="B33" s="18" t="s">
        <v>763</v>
      </c>
      <c r="C33" s="18">
        <v>1233.03</v>
      </c>
      <c r="D33" s="16" t="e">
        <f>_xlfn.IFNA(INDEX(#REF!,MATCH(E33,#REF!,0)),0)</f>
        <v>#REF!</v>
      </c>
      <c r="E33" s="18" t="s">
        <v>805</v>
      </c>
      <c r="F33" s="16" t="s">
        <v>765</v>
      </c>
      <c r="G33" s="16" t="s">
        <v>766</v>
      </c>
      <c r="H33" s="16" t="s">
        <v>767</v>
      </c>
      <c r="I33" s="16" t="s">
        <v>768</v>
      </c>
      <c r="J33" s="16" t="s">
        <v>769</v>
      </c>
      <c r="K33" s="16" t="s">
        <v>770</v>
      </c>
      <c r="L33" s="16" t="s">
        <v>771</v>
      </c>
      <c r="M33" s="18">
        <v>1.64</v>
      </c>
      <c r="N33" s="18">
        <v>2.44</v>
      </c>
      <c r="O33" s="18">
        <v>2.04</v>
      </c>
      <c r="P33" s="18">
        <v>2.84</v>
      </c>
      <c r="Q33" s="18">
        <v>0.1</v>
      </c>
      <c r="R33" s="18">
        <v>1.8399999999999999</v>
      </c>
      <c r="S33" s="18">
        <v>2.64</v>
      </c>
      <c r="T33" s="18">
        <v>0.2</v>
      </c>
      <c r="U33" s="18">
        <v>0</v>
      </c>
      <c r="V33" s="18">
        <v>0</v>
      </c>
      <c r="W33" s="18">
        <v>0</v>
      </c>
      <c r="X33" s="18">
        <v>1.64</v>
      </c>
      <c r="Y33" s="18">
        <v>2.4</v>
      </c>
      <c r="Z33" s="20">
        <f t="shared" si="132"/>
        <v>2.7</v>
      </c>
      <c r="AA33" s="18">
        <v>0.22</v>
      </c>
      <c r="AB33" s="18">
        <v>0</v>
      </c>
      <c r="AC33" s="18">
        <v>0</v>
      </c>
      <c r="AD33" s="18">
        <v>0</v>
      </c>
      <c r="AE33" s="18">
        <v>0</v>
      </c>
      <c r="AF33" s="18">
        <v>0</v>
      </c>
      <c r="AG33" s="18">
        <v>1.2</v>
      </c>
      <c r="AH33" s="18">
        <v>2</v>
      </c>
      <c r="AI33" s="20">
        <f t="shared" si="133"/>
        <v>2.85</v>
      </c>
      <c r="AJ33" s="18">
        <v>0</v>
      </c>
      <c r="AK33" s="18">
        <v>0</v>
      </c>
      <c r="AL33" s="20">
        <f t="shared" si="134"/>
        <v>0</v>
      </c>
      <c r="AM33" s="18">
        <v>1.64</v>
      </c>
      <c r="AN33" s="18">
        <v>2</v>
      </c>
      <c r="AO33" s="18">
        <v>0.15</v>
      </c>
      <c r="AP33" s="18">
        <v>0.22</v>
      </c>
      <c r="AQ33" s="18">
        <v>1.64</v>
      </c>
      <c r="AR33" s="18">
        <v>2.2200000000000002</v>
      </c>
      <c r="AS33" s="18">
        <v>0.12</v>
      </c>
      <c r="AT33" s="18">
        <v>0.11</v>
      </c>
      <c r="AU33" s="18">
        <v>0</v>
      </c>
      <c r="AV33" s="18">
        <v>1</v>
      </c>
      <c r="AW33" s="18">
        <v>0</v>
      </c>
      <c r="AX33" s="18">
        <v>0</v>
      </c>
      <c r="AY33" s="18">
        <v>0</v>
      </c>
      <c r="AZ33" s="18">
        <v>0</v>
      </c>
      <c r="BA33" s="18">
        <v>2</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6" t="e">
        <f>_xlfn.IFNA(IF(RIGHT(D33,2)="=G",0,INDEX(#REF!,MATCH(E33,#REF!,0))),0)</f>
        <v>#REF!</v>
      </c>
      <c r="CB33" s="16" t="s">
        <v>776</v>
      </c>
      <c r="CC33" s="18">
        <v>0</v>
      </c>
      <c r="CD33" s="18">
        <v>0</v>
      </c>
      <c r="CE33" s="18">
        <v>1.4</v>
      </c>
      <c r="CF33" s="18">
        <v>0.73</v>
      </c>
      <c r="CG33" s="18">
        <v>0.12</v>
      </c>
      <c r="CH33" s="18">
        <v>3</v>
      </c>
      <c r="CI33" s="16" t="s">
        <v>98</v>
      </c>
      <c r="CJ33" s="18">
        <v>0</v>
      </c>
      <c r="CK33" s="20">
        <f t="shared" si="135"/>
        <v>3.24</v>
      </c>
      <c r="CL33" s="20">
        <f t="shared" si="136"/>
        <v>3.24</v>
      </c>
      <c r="CM33" s="18">
        <v>25.08</v>
      </c>
      <c r="CN33" s="18">
        <v>25.08</v>
      </c>
      <c r="CO33" s="18">
        <v>24.241</v>
      </c>
      <c r="CP33" s="22">
        <f t="shared" si="0"/>
        <v>25.08</v>
      </c>
      <c r="CQ33" s="22">
        <f t="shared" si="1"/>
        <v>21.84</v>
      </c>
      <c r="CR33" s="22">
        <f t="shared" si="137"/>
        <v>3.24</v>
      </c>
      <c r="CS33" s="22">
        <f t="shared" si="138"/>
        <v>21.94</v>
      </c>
      <c r="CT33" s="22">
        <f t="shared" si="2"/>
        <v>22.14</v>
      </c>
      <c r="CU33" s="18">
        <v>22.14</v>
      </c>
      <c r="CV33" s="22">
        <f t="shared" si="139"/>
        <v>2.7</v>
      </c>
      <c r="CW33" s="22">
        <f t="shared" si="3"/>
        <v>0</v>
      </c>
      <c r="CX33" s="22">
        <f t="shared" si="4"/>
        <v>0</v>
      </c>
      <c r="CY33" s="22">
        <f t="shared" si="5"/>
        <v>24.81</v>
      </c>
      <c r="CZ33" s="22">
        <f t="shared" si="6"/>
        <v>24.96</v>
      </c>
      <c r="DA33" s="18">
        <v>25.08</v>
      </c>
      <c r="DB33" s="20">
        <f t="shared" si="140"/>
        <v>3.24</v>
      </c>
      <c r="DC33" s="20">
        <f t="shared" si="141"/>
        <v>0</v>
      </c>
      <c r="DD33" s="20">
        <f t="shared" si="142"/>
        <v>3.24</v>
      </c>
      <c r="DE33" s="20">
        <f t="shared" si="7"/>
        <v>0.1</v>
      </c>
      <c r="DF33" s="20">
        <f t="shared" si="8"/>
        <v>0.2</v>
      </c>
      <c r="DG33" s="20">
        <f t="shared" si="9"/>
        <v>2.94</v>
      </c>
      <c r="DH33" s="20">
        <f t="shared" si="10"/>
        <v>0</v>
      </c>
      <c r="DI33" s="20">
        <f t="shared" si="11"/>
        <v>0</v>
      </c>
      <c r="DJ33" s="20">
        <f t="shared" si="12"/>
        <v>0</v>
      </c>
      <c r="DK33" s="20">
        <f t="shared" si="143"/>
        <v>3.24</v>
      </c>
      <c r="DL33" s="20">
        <f t="shared" si="144"/>
        <v>0</v>
      </c>
      <c r="DM33" s="20">
        <f t="shared" si="145"/>
        <v>0</v>
      </c>
      <c r="DN33" s="20">
        <f t="shared" si="146"/>
        <v>0</v>
      </c>
      <c r="DO33" s="18">
        <v>3.04</v>
      </c>
      <c r="DP33" s="18">
        <v>0</v>
      </c>
      <c r="DQ33" s="18">
        <v>1</v>
      </c>
      <c r="DR33" s="18">
        <v>1</v>
      </c>
      <c r="DS33" s="25">
        <f t="shared" si="147"/>
        <v>3.04</v>
      </c>
      <c r="DT33" s="25">
        <f t="shared" si="148"/>
        <v>0</v>
      </c>
      <c r="DU33" s="25">
        <f t="shared" si="149"/>
        <v>9.85</v>
      </c>
      <c r="DV33" s="25">
        <f t="shared" si="150"/>
        <v>0</v>
      </c>
      <c r="DW33" s="25">
        <f t="shared" si="151"/>
        <v>9.85</v>
      </c>
      <c r="DX33" s="25">
        <f t="shared" si="152"/>
        <v>20.09</v>
      </c>
      <c r="DY33" s="25">
        <f t="shared" si="153"/>
        <v>0</v>
      </c>
      <c r="DZ33" s="25">
        <f t="shared" si="154"/>
        <v>20.09</v>
      </c>
      <c r="EA33" s="25">
        <f t="shared" si="155"/>
        <v>13.32</v>
      </c>
      <c r="EB33" s="25">
        <f t="shared" si="156"/>
        <v>0</v>
      </c>
      <c r="EC33" s="25">
        <f t="shared" si="157"/>
        <v>13.32</v>
      </c>
      <c r="ED33" s="25">
        <f t="shared" si="158"/>
        <v>6.77</v>
      </c>
      <c r="EE33" s="25">
        <f t="shared" si="158"/>
        <v>0</v>
      </c>
      <c r="EF33" s="25">
        <f t="shared" si="159"/>
        <v>6.77</v>
      </c>
      <c r="EG33" s="25">
        <f t="shared" si="160"/>
        <v>13.32</v>
      </c>
      <c r="EH33" s="25">
        <f t="shared" si="160"/>
        <v>0</v>
      </c>
      <c r="EI33" s="25">
        <f t="shared" si="161"/>
        <v>13.32</v>
      </c>
      <c r="EJ33" s="18">
        <v>1233.03</v>
      </c>
      <c r="EK33" s="18">
        <v>1194.33</v>
      </c>
      <c r="EL33" s="18" t="s">
        <v>805</v>
      </c>
      <c r="EM33" s="18" t="s">
        <v>806</v>
      </c>
      <c r="EN33" s="16" t="s">
        <v>774</v>
      </c>
      <c r="EO33" s="16" t="s">
        <v>131</v>
      </c>
      <c r="EP33" s="16" t="e">
        <f>IF(OR(EN33="Cống tròn",EN33="Cống hộp",EN33="Ống nhựa"),INDEX(#REF!,MATCH(E33,#REF!,0)),IF(OR(EN33="Rãnh xây",EN33="Rãnh bê tông"),INDEX(#REF!,MATCH(E33,#REF!,0)),0))</f>
        <v>#REF!</v>
      </c>
      <c r="EQ33" s="18">
        <v>37.500000000000043</v>
      </c>
      <c r="ER33" s="18">
        <v>1</v>
      </c>
      <c r="ES33" s="25">
        <f t="shared" si="162"/>
        <v>37</v>
      </c>
      <c r="ET33" s="1" t="e">
        <f>_xlfn.IFNA(IF(EN33="Cống tròn",INDEX(#REF!,MATCH(E33,#REF!,0)),IF(EN33="Cống hộp",INDEX(#REF!,MATCH(E33,#REF!,0)),EU33&amp;" ,"&amp;EV33)),0)</f>
        <v>#REF!</v>
      </c>
      <c r="EU33" s="16" t="s">
        <v>769</v>
      </c>
      <c r="EV33" s="16" t="s">
        <v>775</v>
      </c>
      <c r="EW33" s="16" t="e">
        <f>_xlfn.IFNA(INDEX(#REF!,MATCH(E33,#REF!,0)),0)</f>
        <v>#REF!</v>
      </c>
      <c r="EX33" s="16"/>
      <c r="EY33" s="18">
        <v>0</v>
      </c>
      <c r="EZ33" s="18">
        <v>0</v>
      </c>
      <c r="FA33" s="18">
        <v>0</v>
      </c>
      <c r="FB33" s="19">
        <v>0</v>
      </c>
      <c r="FC33" s="19">
        <v>0</v>
      </c>
      <c r="FD33" s="25">
        <f t="shared" si="13"/>
        <v>0</v>
      </c>
      <c r="FE33" s="25">
        <f t="shared" si="163"/>
        <v>0</v>
      </c>
      <c r="FF33" s="18">
        <v>0.14000000000000001</v>
      </c>
      <c r="FG33" s="18">
        <v>2</v>
      </c>
      <c r="FH33" s="18">
        <v>1.5</v>
      </c>
      <c r="FI33" s="25">
        <f t="shared" si="164"/>
        <v>1.78</v>
      </c>
      <c r="FJ33" s="18">
        <v>0</v>
      </c>
      <c r="FK33" s="18">
        <v>0</v>
      </c>
      <c r="FL33" s="18">
        <v>0.2</v>
      </c>
      <c r="FM33" s="18">
        <v>1.6</v>
      </c>
      <c r="FN33" s="18">
        <v>0</v>
      </c>
      <c r="FO33" s="25">
        <f t="shared" si="165"/>
        <v>1.98</v>
      </c>
      <c r="FP33" s="18">
        <v>1.4999999999999999E-2</v>
      </c>
      <c r="FQ33" s="18">
        <v>1</v>
      </c>
      <c r="FR33" s="25">
        <f t="shared" si="14"/>
        <v>36</v>
      </c>
      <c r="FS33" s="25">
        <f t="shared" si="15"/>
        <v>0.52500000000000002</v>
      </c>
      <c r="FT33" s="25">
        <f t="shared" si="16"/>
        <v>36.524999999999999</v>
      </c>
      <c r="FU33" s="25">
        <f t="shared" si="17"/>
        <v>-0.97500000000004405</v>
      </c>
      <c r="FV33" s="25" t="str">
        <f t="shared" si="166"/>
        <v>Thêm 01</v>
      </c>
      <c r="FW33" s="25">
        <f t="shared" si="167"/>
        <v>0.04</v>
      </c>
      <c r="FX33" s="16"/>
      <c r="FY33" s="16"/>
      <c r="FZ33" s="16"/>
      <c r="GA33" s="16"/>
      <c r="GB33" s="19">
        <v>0</v>
      </c>
      <c r="GC33" s="19">
        <v>0</v>
      </c>
      <c r="GD33" s="19">
        <v>0</v>
      </c>
      <c r="GE33" s="19">
        <v>0</v>
      </c>
      <c r="GF33" s="19">
        <v>0</v>
      </c>
      <c r="GG33" s="19">
        <v>0</v>
      </c>
      <c r="GH33" s="19">
        <v>0</v>
      </c>
      <c r="GI33" s="19">
        <v>0</v>
      </c>
      <c r="GJ33" s="19">
        <v>0</v>
      </c>
      <c r="GK33" s="19">
        <v>0</v>
      </c>
      <c r="GL33" s="25">
        <f t="shared" si="18"/>
        <v>0</v>
      </c>
      <c r="GM33" s="25">
        <f t="shared" si="168"/>
        <v>0</v>
      </c>
      <c r="GN33" s="19">
        <v>0</v>
      </c>
      <c r="GO33" s="19">
        <v>0</v>
      </c>
      <c r="GP33" s="19">
        <v>0</v>
      </c>
      <c r="GQ33" s="19">
        <v>0</v>
      </c>
      <c r="GR33" s="1" t="e">
        <f>_xlfn.IFNA(INDEX(#REF!,MATCH(E33,#REF!,0)),0)</f>
        <v>#REF!</v>
      </c>
      <c r="GS33" s="16"/>
      <c r="GT33" s="18">
        <v>0</v>
      </c>
      <c r="GU33" s="18">
        <v>0</v>
      </c>
      <c r="GV33" s="18">
        <v>0</v>
      </c>
      <c r="GW33" s="18">
        <v>0</v>
      </c>
      <c r="GX33" s="25">
        <f t="shared" si="19"/>
        <v>0</v>
      </c>
      <c r="GY33" s="25">
        <f t="shared" si="20"/>
        <v>0</v>
      </c>
      <c r="GZ33" s="25">
        <f t="shared" si="169"/>
        <v>0</v>
      </c>
      <c r="HA33" s="1" t="e" cm="1">
        <f t="array" ref="HA33">INDEX(#REF!,MATCH(EJ33&amp;EK33&amp;HD33&amp;HE33&amp;HF33,#REF!&amp;#REF!&amp;#REF!&amp;#REF!&amp;#REF!,0))</f>
        <v>#REF!</v>
      </c>
      <c r="HB33" s="16"/>
      <c r="HC33" s="25">
        <f t="shared" si="170"/>
        <v>0</v>
      </c>
      <c r="HD33" s="18">
        <v>0</v>
      </c>
      <c r="HE33" s="18">
        <v>0</v>
      </c>
      <c r="HF33" s="18">
        <v>0</v>
      </c>
      <c r="HG33" s="1" t="e" cm="1">
        <f t="array" ref="HG33">INDEX(#REF!,MATCH(EJ33&amp;EK33&amp;HJ33&amp;HK33&amp;HL33,#REF!&amp;#REF!&amp;#REF!&amp;#REF!&amp;#REF!,0))</f>
        <v>#REF!</v>
      </c>
      <c r="HH33" s="16"/>
      <c r="HI33" s="25">
        <f t="shared" si="171"/>
        <v>0</v>
      </c>
      <c r="HJ33" s="25">
        <f t="shared" si="172"/>
        <v>0</v>
      </c>
      <c r="HK33" s="19">
        <v>0</v>
      </c>
      <c r="HL33" s="19">
        <v>0</v>
      </c>
      <c r="HM33" s="18">
        <v>0.01</v>
      </c>
      <c r="HN33" s="18">
        <v>1</v>
      </c>
      <c r="HO33" s="25">
        <f t="shared" si="173"/>
        <v>0</v>
      </c>
      <c r="HP33" s="25">
        <f t="shared" si="174"/>
        <v>0</v>
      </c>
      <c r="HQ33" s="25">
        <f t="shared" si="175"/>
        <v>0</v>
      </c>
      <c r="HR33" s="25">
        <f t="shared" si="176"/>
        <v>0</v>
      </c>
      <c r="HS33" s="25">
        <f t="shared" si="177"/>
        <v>0</v>
      </c>
      <c r="HT33" s="19">
        <v>0</v>
      </c>
      <c r="HU33" s="19">
        <v>0</v>
      </c>
      <c r="HV33" s="19">
        <v>0</v>
      </c>
      <c r="HW33" s="25">
        <f t="shared" si="178"/>
        <v>0</v>
      </c>
      <c r="HX33" s="19">
        <v>0</v>
      </c>
      <c r="HY33" s="19">
        <v>0</v>
      </c>
      <c r="HZ33" s="18">
        <v>25.08</v>
      </c>
      <c r="IA33" s="20">
        <f>ROUND(IF(EN33="Cống tròn",IF(EN33="Cống tròn",IF(EU33="Không có móng",IQ33-FF33,IF(EU33="Đế",IP33-FN33,IF(OR(EU33="Móng bê tông",EU33="Móng bê tông kết hợp đế"),II33-FJ33,0))),0),IF(EN33="Cống hộp",IF(AND(EN33="Cống hộp",EU33="Không có móng"),IQ33-GF33,IF(AND(EN33="Cống hộp",EU33="Móng bê tông"),IJ33-GB33,0)),IF(OR(EN33="Rãnh xây",EN33="Rãnh bê tông"),IF(OR(EN33="Rãnh xây",EN33="Rãnh bê tông"),IK33-GB33,0),IF(EN33="Ống nhựa",IF(AND(EN33="Ống nhựa",EU33="Không đắp cát"),IQ33-HT33,IF(AND(EN33="Ống nhựa",EU33="Đắp cát"),IH33-HX33,0)),IF(EN33="Rãnh thang",IF(EN33="Rãnh thang",IF(EU33="Móng bê tông",#REF!-#REF!,IQ33),0),0))))),2)</f>
        <v>22.1</v>
      </c>
      <c r="IB33" s="20">
        <f t="shared" si="179"/>
        <v>2.9799999999999969</v>
      </c>
      <c r="IC33" s="20">
        <f t="shared" si="21"/>
        <v>22.1</v>
      </c>
      <c r="ID33" s="20">
        <f t="shared" si="22"/>
        <v>0</v>
      </c>
      <c r="IE33" s="20">
        <f t="shared" si="23"/>
        <v>0</v>
      </c>
      <c r="IF33" s="20">
        <f t="shared" si="24"/>
        <v>0</v>
      </c>
      <c r="IG33" s="20">
        <f>IF(EN33="Rãnh thang",IF(AND(EN33="Rãnh thang",EU33="Móng bê tông"),IQ33-#REF!,0),IF(EN33="Ống nhựa",IF(AND(EN33="Ống nhựa",EU33="Đắp cát"),IQ33-HT33,0),IF(EN33="Cống tròn",IF(EN33="Cống tròn",IF(OR(EU33="Móng bê tông",EU33="Móng bê tông kết hợp đế"),IM33-FL33,0),0),IF(EN33="Cống hộp",IF(AND(EN33="Cống hộp",EU33="Móng bê tông"),IN33-GD33,0),IF(OR(EN33="Rãnh xây",EN33="Rãnh bê tông"),IF(AND(EN33="Rãnh xây",EU33="Móng bê tông"),IO33-GD33,IF(AND(EN33="Rãnh bê tông",EU33="Móng bê tông"),IO33-GD33,0)),0)))))</f>
        <v>22.1</v>
      </c>
      <c r="IH33" s="20">
        <f t="shared" si="25"/>
        <v>0</v>
      </c>
      <c r="II33" s="20">
        <f t="shared" si="26"/>
        <v>22.1</v>
      </c>
      <c r="IJ33" s="20">
        <f t="shared" si="27"/>
        <v>0</v>
      </c>
      <c r="IK33" s="20">
        <f t="shared" si="28"/>
        <v>0</v>
      </c>
      <c r="IL33" s="20">
        <f t="shared" si="29"/>
        <v>22.3</v>
      </c>
      <c r="IM33" s="20">
        <f t="shared" si="30"/>
        <v>22.3</v>
      </c>
      <c r="IN33" s="20">
        <f t="shared" si="31"/>
        <v>0</v>
      </c>
      <c r="IO33" s="20">
        <f t="shared" si="32"/>
        <v>0</v>
      </c>
      <c r="IP33" s="20">
        <f t="shared" si="33"/>
        <v>0</v>
      </c>
      <c r="IQ33" s="18">
        <v>22.44</v>
      </c>
      <c r="IR33" s="25">
        <f t="shared" si="180"/>
        <v>0</v>
      </c>
      <c r="IS33" s="25">
        <f t="shared" si="34"/>
        <v>0</v>
      </c>
      <c r="IT33" s="25">
        <f t="shared" si="35"/>
        <v>0</v>
      </c>
      <c r="IU33" s="25">
        <f>ROUND(IF(EN33="Cống tròn",IF(EN33="Cống tròn",IV33+FF33,0),IF(EN33="Cống hộp",IF(EN33="Cống hộp",IV33+GP33,0),IF(OR(EN33="Rãnh xây",EN33="Rãnh bê tông"),IF(OR(EN33="Rãnh xây",EN33="Rãnh bê tông"),IV33+GP33,0),IF(EN33="ống nhựa",IF(EN33="Ống nhựa",IV33+HT33,0),IF(EN33="Rãnh thang",IF(EN33="Rãnh thang",IQ33+#REF!,0),0))))),2)</f>
        <v>24.02</v>
      </c>
      <c r="IV33" s="18">
        <v>23.88</v>
      </c>
      <c r="IW33" s="25">
        <f t="shared" si="36"/>
        <v>24.02</v>
      </c>
      <c r="IX33" s="25">
        <f t="shared" si="37"/>
        <v>0</v>
      </c>
      <c r="IY33" s="25">
        <f t="shared" si="38"/>
        <v>0</v>
      </c>
      <c r="IZ33" s="25">
        <f t="shared" si="39"/>
        <v>0</v>
      </c>
      <c r="JA33" s="25">
        <f t="shared" si="40"/>
        <v>0</v>
      </c>
      <c r="JB33" s="18">
        <v>24.18</v>
      </c>
      <c r="JC33" s="20">
        <f>ROUND(IF(EN33="Cống tròn",IF(EN33="Cống tròn",IF(EU33="Không có móng",JS33-FF33,IF(EU33="Đế",JR33-FN33,IF(OR(EU33="Móng bê tông",EU33="Móng bê tông kết hợp đế"),JK33-FJ33,0))),0),IF(EN33="Cống hộp",IF(AND(EN33="Cống hộp",EU33="Không có móng"),JS33-GF33,IF(AND(EN33="Cống hộp",EU33="Móng bê tông"),JL33-GB33,0)),IF(OR(EN33="Rãnh xây",EN33="Rãnh bê tông"),IF(OR(EN33="Rãnh xây",EN33="Rãnh bê tông"),JM33-GB33,0),IF(EN33="Ống nhựa",IF(AND(EN33="Ống nhựa",EU33="Không đắp cát"),JS33-HT33,IF(AND(EN33="Ống nhựa",EU33="Đắp cát"),JJ33-HX33,0)),IF(EN33="Rãnh thang",IF(EN33="Rãnh thang",IF(EU33="Móng bê tông",#REF!-#REF!,JS33),0),0))))),2)</f>
        <v>22.04</v>
      </c>
      <c r="JD33" s="20">
        <f t="shared" si="181"/>
        <v>2.1400000000000006</v>
      </c>
      <c r="JE33" s="20">
        <f t="shared" si="41"/>
        <v>22.04</v>
      </c>
      <c r="JF33" s="20">
        <f t="shared" si="42"/>
        <v>0</v>
      </c>
      <c r="JG33" s="20">
        <f t="shared" si="43"/>
        <v>0</v>
      </c>
      <c r="JH33" s="20">
        <f t="shared" si="44"/>
        <v>0</v>
      </c>
      <c r="JI33" s="20">
        <f>IF(EN33="Rãnh thang",IF(AND(EN33="Rãnh thang",EU33="Móng bê tông"),JS33-#REF!,0),IF(EN33="Ống nhựa",IF(AND(EN33="Ống nhựa",EU33="Đắp cát"),JS33-HT33,0),IF(EN33="Cống tròn",IF(EN33="Cống tròn",IF(OR(EU33="Móng bê tông",EU33="Móng bê tông kết hợp đế"),JO33-FL33,0),0),IF(EN33="Cống hộp",IF(AND(EN33="Cống hộp",EU33="Móng bê tông"),JP33-GD33,0),IF(OR(EN33="Rãnh xây",EN33="Rãnh bê tông"),IF(AND(EN33="Rãnh xây",EU33="Móng bê tông"),JQ33-GD33,IF(AND(EN33="Rãnh bê tông",EU33="Móng bê tông"),JQ33-GD33,0)),0)))))</f>
        <v>22.04</v>
      </c>
      <c r="JJ33" s="20">
        <f t="shared" si="45"/>
        <v>0</v>
      </c>
      <c r="JK33" s="20">
        <f t="shared" si="46"/>
        <v>22.04</v>
      </c>
      <c r="JL33" s="20">
        <f t="shared" si="47"/>
        <v>0</v>
      </c>
      <c r="JM33" s="20">
        <f t="shared" si="48"/>
        <v>0</v>
      </c>
      <c r="JN33" s="20">
        <f t="shared" si="49"/>
        <v>22.24</v>
      </c>
      <c r="JO33" s="20">
        <f t="shared" si="50"/>
        <v>22.24</v>
      </c>
      <c r="JP33" s="20">
        <f t="shared" si="51"/>
        <v>0</v>
      </c>
      <c r="JQ33" s="20">
        <f t="shared" si="52"/>
        <v>0</v>
      </c>
      <c r="JR33" s="20">
        <f t="shared" si="53"/>
        <v>0</v>
      </c>
      <c r="JS33" s="26">
        <v>22.38</v>
      </c>
      <c r="JT33" s="25">
        <f t="shared" si="182"/>
        <v>0</v>
      </c>
      <c r="JU33" s="25">
        <f t="shared" si="54"/>
        <v>0</v>
      </c>
      <c r="JV33" s="25">
        <f t="shared" si="55"/>
        <v>0</v>
      </c>
      <c r="JW33" s="25">
        <f>ROUND(IF(EN33="Cống tròn",IF(EN33="Cống tròn",JX33+FF33,0),IF(EN33="Cống hộp",IF(EN33="Cống hộp",JX33+GP33,0),IF(OR(EN33="Rãnh xây",EN33="Rãnh bê tông"),IF(OR(EN33="Rãnh xây",EN33="Rãnh bê tông"),JX33+GP33,0),IF(EN33="ống nhựa",IF(EN33="Ống nhựa",JX33+HT33,0),IF(EN33="Rãnh thang",IF(EN33="Rãnh thang",JS33+#REF!,0),0))))),2)</f>
        <v>24.02</v>
      </c>
      <c r="JX33" s="27">
        <v>23.88</v>
      </c>
      <c r="JY33" s="25">
        <f t="shared" si="56"/>
        <v>24.02</v>
      </c>
      <c r="JZ33" s="25">
        <f t="shared" si="57"/>
        <v>0</v>
      </c>
      <c r="KA33" s="25">
        <f t="shared" si="58"/>
        <v>0</v>
      </c>
      <c r="KB33" s="25">
        <f t="shared" si="59"/>
        <v>0</v>
      </c>
      <c r="KC33" s="25">
        <f t="shared" si="60"/>
        <v>0</v>
      </c>
      <c r="KD33" s="28" t="s">
        <v>98</v>
      </c>
      <c r="KE33" s="27">
        <v>0</v>
      </c>
      <c r="KF33" s="25">
        <f t="shared" si="61"/>
        <v>2.9799999999999969</v>
      </c>
      <c r="KG33" s="25">
        <f t="shared" si="183"/>
        <v>2.9799999999999969</v>
      </c>
      <c r="KH33" s="27">
        <v>0</v>
      </c>
      <c r="KI33" s="25">
        <f t="shared" si="62"/>
        <v>2.1400000000000006</v>
      </c>
      <c r="KJ33" s="25">
        <f t="shared" si="184"/>
        <v>2.1400000000000006</v>
      </c>
      <c r="KK33" s="25">
        <f t="shared" si="63"/>
        <v>0</v>
      </c>
      <c r="KL33" s="25">
        <f t="shared" si="64"/>
        <v>0</v>
      </c>
      <c r="KM33" s="25">
        <f t="shared" si="185"/>
        <v>0</v>
      </c>
      <c r="KN33" s="25">
        <f t="shared" si="65"/>
        <v>0</v>
      </c>
      <c r="KO33" s="25">
        <f t="shared" si="66"/>
        <v>0</v>
      </c>
      <c r="KP33" s="25">
        <f t="shared" si="186"/>
        <v>0</v>
      </c>
      <c r="KQ33" s="25">
        <f t="shared" si="67"/>
        <v>0.2</v>
      </c>
      <c r="KR33" s="25">
        <f t="shared" si="68"/>
        <v>0.2</v>
      </c>
      <c r="KS33" s="25">
        <f t="shared" si="187"/>
        <v>0.2</v>
      </c>
      <c r="KT33" s="25">
        <f t="shared" si="69"/>
        <v>0</v>
      </c>
      <c r="KU33" s="25">
        <f t="shared" si="70"/>
        <v>0</v>
      </c>
      <c r="KV33" s="25">
        <f t="shared" si="188"/>
        <v>0</v>
      </c>
      <c r="KW33" s="25">
        <f t="shared" si="71"/>
        <v>0</v>
      </c>
      <c r="KX33" s="25">
        <f t="shared" si="72"/>
        <v>0</v>
      </c>
      <c r="KY33" s="25">
        <f t="shared" si="189"/>
        <v>0</v>
      </c>
      <c r="KZ33" s="25">
        <f t="shared" si="73"/>
        <v>0</v>
      </c>
      <c r="LA33" s="25">
        <f t="shared" si="74"/>
        <v>0</v>
      </c>
      <c r="LB33" s="25">
        <f t="shared" si="190"/>
        <v>0</v>
      </c>
      <c r="LC33" s="25">
        <f t="shared" si="75"/>
        <v>1.98</v>
      </c>
      <c r="LD33" s="25">
        <f t="shared" si="76"/>
        <v>1.98</v>
      </c>
      <c r="LE33" s="25">
        <f t="shared" si="191"/>
        <v>1.98</v>
      </c>
      <c r="LF33" s="25">
        <f t="shared" si="77"/>
        <v>0</v>
      </c>
      <c r="LG33" s="25">
        <f t="shared" si="78"/>
        <v>0</v>
      </c>
      <c r="LH33" s="25">
        <f t="shared" si="192"/>
        <v>0</v>
      </c>
      <c r="LI33" s="25">
        <f t="shared" si="79"/>
        <v>0</v>
      </c>
      <c r="LJ33" s="25">
        <f t="shared" si="80"/>
        <v>0</v>
      </c>
      <c r="LK33" s="25">
        <f t="shared" si="193"/>
        <v>0</v>
      </c>
      <c r="LL33" s="25">
        <f t="shared" si="81"/>
        <v>0</v>
      </c>
      <c r="LM33" s="25">
        <f t="shared" si="82"/>
        <v>0</v>
      </c>
      <c r="LN33" s="25">
        <f t="shared" si="194"/>
        <v>0</v>
      </c>
      <c r="LO33" s="25">
        <f t="shared" si="83"/>
        <v>0</v>
      </c>
      <c r="LP33" s="25">
        <f t="shared" si="84"/>
        <v>0</v>
      </c>
      <c r="LQ33" s="25">
        <f t="shared" si="195"/>
        <v>0</v>
      </c>
      <c r="LR33" s="25">
        <f t="shared" si="85"/>
        <v>0</v>
      </c>
      <c r="LS33" s="25">
        <f t="shared" si="86"/>
        <v>0</v>
      </c>
      <c r="LT33" s="25">
        <f t="shared" si="196"/>
        <v>0</v>
      </c>
      <c r="LU33" s="25">
        <f t="shared" si="87"/>
        <v>0</v>
      </c>
      <c r="LV33" s="25">
        <f t="shared" si="88"/>
        <v>0</v>
      </c>
      <c r="LW33" s="25">
        <f t="shared" si="197"/>
        <v>0</v>
      </c>
      <c r="LX33" s="25">
        <f t="shared" si="89"/>
        <v>0</v>
      </c>
      <c r="LY33" s="25">
        <f t="shared" si="90"/>
        <v>0</v>
      </c>
      <c r="LZ33" s="25">
        <f t="shared" si="198"/>
        <v>0</v>
      </c>
      <c r="MA33" s="25">
        <f t="shared" si="91"/>
        <v>0</v>
      </c>
      <c r="MB33" s="25">
        <f t="shared" si="92"/>
        <v>0</v>
      </c>
      <c r="MC33" s="25">
        <f t="shared" si="199"/>
        <v>0</v>
      </c>
      <c r="MD33" s="25">
        <f t="shared" si="93"/>
        <v>0</v>
      </c>
      <c r="ME33" s="25">
        <f t="shared" si="94"/>
        <v>0</v>
      </c>
      <c r="MF33" s="25">
        <f t="shared" si="200"/>
        <v>0</v>
      </c>
      <c r="MG33" s="25">
        <f t="shared" si="95"/>
        <v>0</v>
      </c>
      <c r="MH33" s="25">
        <f t="shared" si="96"/>
        <v>0</v>
      </c>
      <c r="MI33" s="25">
        <f t="shared" si="201"/>
        <v>0</v>
      </c>
      <c r="MJ33" s="25">
        <f t="shared" si="97"/>
        <v>0</v>
      </c>
      <c r="MK33" s="25">
        <f t="shared" si="98"/>
        <v>0</v>
      </c>
      <c r="ML33" s="25">
        <f t="shared" si="202"/>
        <v>0</v>
      </c>
      <c r="MM33" s="25">
        <f t="shared" si="99"/>
        <v>0</v>
      </c>
      <c r="MN33" s="25">
        <f t="shared" si="100"/>
        <v>0</v>
      </c>
      <c r="MO33" s="25">
        <f t="shared" si="203"/>
        <v>0</v>
      </c>
      <c r="MP33" s="25">
        <f t="shared" si="101"/>
        <v>0</v>
      </c>
      <c r="MQ33" s="25">
        <f t="shared" si="102"/>
        <v>0</v>
      </c>
      <c r="MR33" s="25">
        <f t="shared" si="204"/>
        <v>0</v>
      </c>
      <c r="MS33" s="29">
        <v>1.98</v>
      </c>
      <c r="MT33" s="29">
        <v>0</v>
      </c>
      <c r="MU33" s="29">
        <v>1</v>
      </c>
      <c r="MV33" s="29">
        <v>1</v>
      </c>
      <c r="MW33" s="25">
        <f t="shared" si="103"/>
        <v>1.98</v>
      </c>
      <c r="MX33" s="25">
        <f t="shared" si="104"/>
        <v>5.9</v>
      </c>
      <c r="MY33" s="25">
        <f t="shared" si="105"/>
        <v>0</v>
      </c>
      <c r="MZ33" s="25">
        <f t="shared" si="106"/>
        <v>0</v>
      </c>
      <c r="NA33" s="25">
        <f t="shared" si="107"/>
        <v>1.98</v>
      </c>
      <c r="NB33" s="25">
        <f t="shared" si="108"/>
        <v>4.24</v>
      </c>
      <c r="NC33" s="25">
        <f t="shared" si="109"/>
        <v>0</v>
      </c>
      <c r="ND33" s="25">
        <f t="shared" si="110"/>
        <v>0</v>
      </c>
      <c r="NE33" s="25">
        <f t="shared" si="205"/>
        <v>1.98</v>
      </c>
      <c r="NF33" s="25">
        <f t="shared" si="205"/>
        <v>5.07</v>
      </c>
      <c r="NG33" s="25">
        <f t="shared" si="205"/>
        <v>0</v>
      </c>
      <c r="NH33" s="25">
        <f t="shared" si="205"/>
        <v>0</v>
      </c>
      <c r="NI33" s="25">
        <f t="shared" si="112"/>
        <v>190.13</v>
      </c>
      <c r="NJ33" s="25">
        <f t="shared" si="113"/>
        <v>0</v>
      </c>
      <c r="NK33" s="25">
        <f t="shared" si="114"/>
        <v>190.13</v>
      </c>
      <c r="NL33" s="25">
        <f t="shared" si="115"/>
        <v>127.41</v>
      </c>
      <c r="NM33" s="25">
        <f t="shared" si="116"/>
        <v>0</v>
      </c>
      <c r="NN33" s="25">
        <f t="shared" si="206"/>
        <v>127.41</v>
      </c>
      <c r="NO33" s="25">
        <f t="shared" si="117"/>
        <v>0</v>
      </c>
      <c r="NP33" s="25">
        <f t="shared" si="118"/>
        <v>0</v>
      </c>
      <c r="NQ33" s="25">
        <f t="shared" si="207"/>
        <v>0</v>
      </c>
      <c r="NR33" s="25">
        <f t="shared" si="119"/>
        <v>0</v>
      </c>
      <c r="NS33" s="25">
        <f t="shared" si="120"/>
        <v>0</v>
      </c>
      <c r="NT33" s="25">
        <f t="shared" si="208"/>
        <v>0</v>
      </c>
      <c r="NU33" s="25">
        <f t="shared" si="121"/>
        <v>0</v>
      </c>
      <c r="NV33" s="25">
        <f t="shared" si="122"/>
        <v>0</v>
      </c>
      <c r="NW33" s="25">
        <f t="shared" si="209"/>
        <v>0</v>
      </c>
      <c r="NX33" s="25">
        <f t="shared" si="210"/>
        <v>127.41</v>
      </c>
      <c r="NY33" s="25">
        <f t="shared" si="210"/>
        <v>0</v>
      </c>
      <c r="NZ33" s="25">
        <f t="shared" si="211"/>
        <v>127.41</v>
      </c>
      <c r="OA33" s="25">
        <f t="shared" si="212"/>
        <v>62.72</v>
      </c>
      <c r="OB33" s="25">
        <f t="shared" si="212"/>
        <v>0</v>
      </c>
      <c r="OC33" s="25">
        <f t="shared" si="213"/>
        <v>62.72</v>
      </c>
      <c r="OD33" s="25">
        <f t="shared" si="214"/>
        <v>127.41</v>
      </c>
      <c r="OE33" s="25">
        <f t="shared" si="214"/>
        <v>0</v>
      </c>
      <c r="OF33" s="25">
        <f t="shared" si="214"/>
        <v>127.41</v>
      </c>
      <c r="OG33" s="25">
        <f t="shared" si="124"/>
        <v>0</v>
      </c>
      <c r="OH33" s="25">
        <f t="shared" si="125"/>
        <v>0</v>
      </c>
      <c r="OI33" s="25">
        <f t="shared" si="126"/>
        <v>0</v>
      </c>
      <c r="OJ33" s="25">
        <f t="shared" si="127"/>
        <v>0</v>
      </c>
      <c r="OK33" s="25">
        <f t="shared" si="128"/>
        <v>0</v>
      </c>
      <c r="OL33" s="25">
        <f t="shared" si="129"/>
        <v>0</v>
      </c>
      <c r="OM33" s="25">
        <f t="shared" si="215"/>
        <v>0</v>
      </c>
      <c r="ON33" s="25">
        <f t="shared" si="215"/>
        <v>0</v>
      </c>
      <c r="OO33" s="25">
        <f t="shared" si="215"/>
        <v>0</v>
      </c>
      <c r="OP33" s="25">
        <f t="shared" si="130"/>
        <v>0</v>
      </c>
      <c r="OQ33" s="25">
        <f t="shared" si="131"/>
        <v>0</v>
      </c>
      <c r="OR33" s="25">
        <f t="shared" si="216"/>
        <v>0</v>
      </c>
      <c r="OS33" s="19">
        <v>537362.69999999995</v>
      </c>
      <c r="OT33" s="19">
        <v>2371326.09</v>
      </c>
    </row>
    <row r="34" spans="1:410" ht="33" customHeight="1" x14ac:dyDescent="0.25">
      <c r="A34" s="18"/>
      <c r="B34" s="18" t="s">
        <v>763</v>
      </c>
      <c r="C34" s="18">
        <v>1194.33</v>
      </c>
      <c r="D34" s="16" t="e">
        <f>_xlfn.IFNA(INDEX(#REF!,MATCH(E34,#REF!,0)),0)</f>
        <v>#REF!</v>
      </c>
      <c r="E34" s="18" t="s">
        <v>806</v>
      </c>
      <c r="F34" s="16" t="s">
        <v>765</v>
      </c>
      <c r="G34" s="16" t="s">
        <v>766</v>
      </c>
      <c r="H34" s="16" t="s">
        <v>767</v>
      </c>
      <c r="I34" s="16" t="s">
        <v>768</v>
      </c>
      <c r="J34" s="16" t="s">
        <v>769</v>
      </c>
      <c r="K34" s="16" t="s">
        <v>770</v>
      </c>
      <c r="L34" s="16" t="s">
        <v>771</v>
      </c>
      <c r="M34" s="18">
        <v>1.64</v>
      </c>
      <c r="N34" s="18">
        <v>2.44</v>
      </c>
      <c r="O34" s="18">
        <v>2.04</v>
      </c>
      <c r="P34" s="18">
        <v>2.84</v>
      </c>
      <c r="Q34" s="18">
        <v>0.1</v>
      </c>
      <c r="R34" s="18">
        <v>1.8399999999999999</v>
      </c>
      <c r="S34" s="18">
        <v>2.64</v>
      </c>
      <c r="T34" s="18">
        <v>0.2</v>
      </c>
      <c r="U34" s="18">
        <v>0</v>
      </c>
      <c r="V34" s="18">
        <v>0</v>
      </c>
      <c r="W34" s="18">
        <v>0</v>
      </c>
      <c r="X34" s="18">
        <v>1.64</v>
      </c>
      <c r="Y34" s="18">
        <v>2.4</v>
      </c>
      <c r="Z34" s="20">
        <f t="shared" si="132"/>
        <v>2.7</v>
      </c>
      <c r="AA34" s="18">
        <v>0.22</v>
      </c>
      <c r="AB34" s="18">
        <v>0</v>
      </c>
      <c r="AC34" s="18">
        <v>0</v>
      </c>
      <c r="AD34" s="18">
        <v>0</v>
      </c>
      <c r="AE34" s="18">
        <v>0</v>
      </c>
      <c r="AF34" s="18">
        <v>0</v>
      </c>
      <c r="AG34" s="18">
        <v>1.2</v>
      </c>
      <c r="AH34" s="18">
        <v>2</v>
      </c>
      <c r="AI34" s="20">
        <f t="shared" si="133"/>
        <v>2.85</v>
      </c>
      <c r="AJ34" s="18">
        <v>0</v>
      </c>
      <c r="AK34" s="18">
        <v>0</v>
      </c>
      <c r="AL34" s="20">
        <f t="shared" si="134"/>
        <v>0</v>
      </c>
      <c r="AM34" s="18">
        <v>1.64</v>
      </c>
      <c r="AN34" s="18">
        <v>2</v>
      </c>
      <c r="AO34" s="18">
        <v>0.15</v>
      </c>
      <c r="AP34" s="18">
        <v>0.22</v>
      </c>
      <c r="AQ34" s="18">
        <v>1.64</v>
      </c>
      <c r="AR34" s="18">
        <v>2.2200000000000002</v>
      </c>
      <c r="AS34" s="18">
        <v>0.12</v>
      </c>
      <c r="AT34" s="18">
        <v>0.11</v>
      </c>
      <c r="AU34" s="18">
        <v>0</v>
      </c>
      <c r="AV34" s="18">
        <v>1</v>
      </c>
      <c r="AW34" s="18">
        <v>0</v>
      </c>
      <c r="AX34" s="18">
        <v>0</v>
      </c>
      <c r="AY34" s="18">
        <v>0</v>
      </c>
      <c r="AZ34" s="18">
        <v>0</v>
      </c>
      <c r="BA34" s="18">
        <v>2</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6" t="e">
        <f>_xlfn.IFNA(IF(RIGHT(D34,2)="=G",0,INDEX(#REF!,MATCH(E34,#REF!,0))),0)</f>
        <v>#REF!</v>
      </c>
      <c r="CB34" s="16" t="s">
        <v>776</v>
      </c>
      <c r="CC34" s="18">
        <v>0</v>
      </c>
      <c r="CD34" s="18">
        <v>0</v>
      </c>
      <c r="CE34" s="18">
        <v>1.4</v>
      </c>
      <c r="CF34" s="18">
        <v>0.73</v>
      </c>
      <c r="CG34" s="18">
        <v>0.12</v>
      </c>
      <c r="CH34" s="18">
        <v>3</v>
      </c>
      <c r="CI34" s="16" t="s">
        <v>98</v>
      </c>
      <c r="CJ34" s="18">
        <v>0</v>
      </c>
      <c r="CK34" s="20">
        <f t="shared" si="135"/>
        <v>2.4</v>
      </c>
      <c r="CL34" s="20">
        <f t="shared" si="136"/>
        <v>2.4</v>
      </c>
      <c r="CM34" s="18">
        <v>23.69</v>
      </c>
      <c r="CN34" s="18">
        <v>25.02</v>
      </c>
      <c r="CO34" s="18">
        <v>24.181000000000001</v>
      </c>
      <c r="CP34" s="22">
        <f t="shared" si="0"/>
        <v>24.18</v>
      </c>
      <c r="CQ34" s="22">
        <f t="shared" si="1"/>
        <v>21.78</v>
      </c>
      <c r="CR34" s="22">
        <f t="shared" si="137"/>
        <v>2.4</v>
      </c>
      <c r="CS34" s="22">
        <f t="shared" si="138"/>
        <v>21.88</v>
      </c>
      <c r="CT34" s="22">
        <f t="shared" si="2"/>
        <v>22.08</v>
      </c>
      <c r="CU34" s="18">
        <v>22.08</v>
      </c>
      <c r="CV34" s="22">
        <f t="shared" si="139"/>
        <v>2.7</v>
      </c>
      <c r="CW34" s="22">
        <f t="shared" si="3"/>
        <v>0</v>
      </c>
      <c r="CX34" s="22">
        <f t="shared" si="4"/>
        <v>0</v>
      </c>
      <c r="CY34" s="22">
        <f t="shared" si="5"/>
        <v>24.75</v>
      </c>
      <c r="CZ34" s="22">
        <f t="shared" si="6"/>
        <v>24.9</v>
      </c>
      <c r="DA34" s="18">
        <v>25.02</v>
      </c>
      <c r="DB34" s="20">
        <f t="shared" si="140"/>
        <v>3.24</v>
      </c>
      <c r="DC34" s="20">
        <f t="shared" si="141"/>
        <v>0.84</v>
      </c>
      <c r="DD34" s="20">
        <f t="shared" si="142"/>
        <v>2.4000000000000004</v>
      </c>
      <c r="DE34" s="20">
        <f t="shared" si="7"/>
        <v>0.1</v>
      </c>
      <c r="DF34" s="20">
        <f t="shared" si="8"/>
        <v>0.2</v>
      </c>
      <c r="DG34" s="20">
        <f t="shared" si="9"/>
        <v>2.1</v>
      </c>
      <c r="DH34" s="20">
        <f t="shared" si="10"/>
        <v>0</v>
      </c>
      <c r="DI34" s="20">
        <f t="shared" si="11"/>
        <v>0</v>
      </c>
      <c r="DJ34" s="20">
        <f t="shared" si="12"/>
        <v>0</v>
      </c>
      <c r="DK34" s="20">
        <f t="shared" si="143"/>
        <v>2.4000000000000004</v>
      </c>
      <c r="DL34" s="20">
        <f t="shared" si="144"/>
        <v>0</v>
      </c>
      <c r="DM34" s="20">
        <f t="shared" si="145"/>
        <v>0</v>
      </c>
      <c r="DN34" s="20">
        <f t="shared" si="146"/>
        <v>0</v>
      </c>
      <c r="DO34" s="18">
        <v>3.04</v>
      </c>
      <c r="DP34" s="18">
        <v>0</v>
      </c>
      <c r="DQ34" s="18">
        <v>1</v>
      </c>
      <c r="DR34" s="18">
        <v>1</v>
      </c>
      <c r="DS34" s="25">
        <f t="shared" si="147"/>
        <v>3.04</v>
      </c>
      <c r="DT34" s="25">
        <f t="shared" si="148"/>
        <v>0</v>
      </c>
      <c r="DU34" s="25">
        <f t="shared" si="149"/>
        <v>7.3</v>
      </c>
      <c r="DV34" s="25">
        <f t="shared" si="150"/>
        <v>0</v>
      </c>
      <c r="DW34" s="25">
        <f t="shared" si="151"/>
        <v>7.3</v>
      </c>
      <c r="DX34" s="25">
        <f t="shared" si="152"/>
        <v>14.89</v>
      </c>
      <c r="DY34" s="25">
        <f t="shared" si="153"/>
        <v>0</v>
      </c>
      <c r="DZ34" s="25">
        <f t="shared" si="154"/>
        <v>14.89</v>
      </c>
      <c r="EA34" s="25">
        <f t="shared" si="155"/>
        <v>9.9499999999999993</v>
      </c>
      <c r="EB34" s="25">
        <f t="shared" si="156"/>
        <v>0</v>
      </c>
      <c r="EC34" s="25">
        <f t="shared" si="157"/>
        <v>9.9499999999999993</v>
      </c>
      <c r="ED34" s="25">
        <f t="shared" si="158"/>
        <v>4.9400000000000004</v>
      </c>
      <c r="EE34" s="25">
        <f t="shared" si="158"/>
        <v>0</v>
      </c>
      <c r="EF34" s="25">
        <f t="shared" si="159"/>
        <v>4.9400000000000004</v>
      </c>
      <c r="EG34" s="25">
        <f t="shared" si="160"/>
        <v>9.9499999999999993</v>
      </c>
      <c r="EH34" s="25">
        <f t="shared" si="160"/>
        <v>0</v>
      </c>
      <c r="EI34" s="25">
        <f t="shared" si="161"/>
        <v>9.9499999999999993</v>
      </c>
      <c r="EJ34" s="18">
        <v>1194.33</v>
      </c>
      <c r="EK34" s="18">
        <v>1155.6300000000001</v>
      </c>
      <c r="EL34" s="18" t="s">
        <v>806</v>
      </c>
      <c r="EM34" s="18" t="s">
        <v>807</v>
      </c>
      <c r="EN34" s="16" t="s">
        <v>774</v>
      </c>
      <c r="EO34" s="16" t="s">
        <v>131</v>
      </c>
      <c r="EP34" s="16" t="e">
        <f>IF(OR(EN34="Cống tròn",EN34="Cống hộp",EN34="Ống nhựa"),INDEX(#REF!,MATCH(E34,#REF!,0)),IF(OR(EN34="Rãnh xây",EN34="Rãnh bê tông"),INDEX(#REF!,MATCH(E34,#REF!,0)),0))</f>
        <v>#REF!</v>
      </c>
      <c r="EQ34" s="18">
        <v>37.499999999999815</v>
      </c>
      <c r="ER34" s="18">
        <v>1</v>
      </c>
      <c r="ES34" s="25">
        <f t="shared" si="162"/>
        <v>37</v>
      </c>
      <c r="ET34" s="1" t="e">
        <f>_xlfn.IFNA(IF(EN34="Cống tròn",INDEX(#REF!,MATCH(E34,#REF!,0)),IF(EN34="Cống hộp",INDEX(#REF!,MATCH(E34,#REF!,0)),EU34&amp;" ,"&amp;EV34)),0)</f>
        <v>#REF!</v>
      </c>
      <c r="EU34" s="16" t="s">
        <v>769</v>
      </c>
      <c r="EV34" s="16" t="s">
        <v>775</v>
      </c>
      <c r="EW34" s="16" t="e">
        <f>_xlfn.IFNA(INDEX(#REF!,MATCH(E34,#REF!,0)),0)</f>
        <v>#REF!</v>
      </c>
      <c r="EX34" s="16"/>
      <c r="EY34" s="18">
        <v>0</v>
      </c>
      <c r="EZ34" s="18">
        <v>0</v>
      </c>
      <c r="FA34" s="18">
        <v>0</v>
      </c>
      <c r="FB34" s="19">
        <v>0</v>
      </c>
      <c r="FC34" s="19">
        <v>0</v>
      </c>
      <c r="FD34" s="25">
        <f t="shared" si="13"/>
        <v>0</v>
      </c>
      <c r="FE34" s="25">
        <f t="shared" si="163"/>
        <v>0</v>
      </c>
      <c r="FF34" s="18">
        <v>0.14000000000000001</v>
      </c>
      <c r="FG34" s="18">
        <v>2</v>
      </c>
      <c r="FH34" s="18">
        <v>1.5</v>
      </c>
      <c r="FI34" s="25">
        <f t="shared" si="164"/>
        <v>1.78</v>
      </c>
      <c r="FJ34" s="18">
        <v>0</v>
      </c>
      <c r="FK34" s="18">
        <v>0</v>
      </c>
      <c r="FL34" s="18">
        <v>0.2</v>
      </c>
      <c r="FM34" s="18">
        <v>1.6</v>
      </c>
      <c r="FN34" s="18">
        <v>0</v>
      </c>
      <c r="FO34" s="25">
        <f t="shared" si="165"/>
        <v>1.98</v>
      </c>
      <c r="FP34" s="18">
        <v>1.4999999999999999E-2</v>
      </c>
      <c r="FQ34" s="18">
        <v>1</v>
      </c>
      <c r="FR34" s="25">
        <f t="shared" si="14"/>
        <v>36</v>
      </c>
      <c r="FS34" s="25">
        <f t="shared" si="15"/>
        <v>0.52500000000000002</v>
      </c>
      <c r="FT34" s="25">
        <f t="shared" si="16"/>
        <v>36.524999999999999</v>
      </c>
      <c r="FU34" s="25">
        <f t="shared" si="17"/>
        <v>-0.97499999999981668</v>
      </c>
      <c r="FV34" s="25" t="str">
        <f t="shared" si="166"/>
        <v>Thêm 01</v>
      </c>
      <c r="FW34" s="25">
        <f t="shared" si="167"/>
        <v>0.04</v>
      </c>
      <c r="FX34" s="16"/>
      <c r="FY34" s="16"/>
      <c r="FZ34" s="16"/>
      <c r="GA34" s="16"/>
      <c r="GB34" s="19">
        <v>0</v>
      </c>
      <c r="GC34" s="19">
        <v>0</v>
      </c>
      <c r="GD34" s="19">
        <v>0</v>
      </c>
      <c r="GE34" s="19">
        <v>0</v>
      </c>
      <c r="GF34" s="19">
        <v>0</v>
      </c>
      <c r="GG34" s="19">
        <v>0</v>
      </c>
      <c r="GH34" s="19">
        <v>0</v>
      </c>
      <c r="GI34" s="19">
        <v>0</v>
      </c>
      <c r="GJ34" s="19">
        <v>0</v>
      </c>
      <c r="GK34" s="19">
        <v>0</v>
      </c>
      <c r="GL34" s="25">
        <f t="shared" si="18"/>
        <v>0</v>
      </c>
      <c r="GM34" s="25">
        <f t="shared" si="168"/>
        <v>0</v>
      </c>
      <c r="GN34" s="19">
        <v>0</v>
      </c>
      <c r="GO34" s="19">
        <v>0</v>
      </c>
      <c r="GP34" s="19">
        <v>0</v>
      </c>
      <c r="GQ34" s="19">
        <v>0</v>
      </c>
      <c r="GR34" s="1" t="e">
        <f>_xlfn.IFNA(INDEX(#REF!,MATCH(E34,#REF!,0)),0)</f>
        <v>#REF!</v>
      </c>
      <c r="GS34" s="16"/>
      <c r="GT34" s="18">
        <v>0</v>
      </c>
      <c r="GU34" s="18">
        <v>0</v>
      </c>
      <c r="GV34" s="18">
        <v>0</v>
      </c>
      <c r="GW34" s="18">
        <v>0</v>
      </c>
      <c r="GX34" s="25">
        <f t="shared" si="19"/>
        <v>0</v>
      </c>
      <c r="GY34" s="25">
        <f t="shared" si="20"/>
        <v>0</v>
      </c>
      <c r="GZ34" s="25">
        <f t="shared" si="169"/>
        <v>0</v>
      </c>
      <c r="HA34" s="1" t="e" cm="1">
        <f t="array" ref="HA34">INDEX(#REF!,MATCH(EJ34&amp;EK34&amp;HD34&amp;HE34&amp;HF34,#REF!&amp;#REF!&amp;#REF!&amp;#REF!&amp;#REF!,0))</f>
        <v>#REF!</v>
      </c>
      <c r="HB34" s="16"/>
      <c r="HC34" s="25">
        <f t="shared" si="170"/>
        <v>0</v>
      </c>
      <c r="HD34" s="18">
        <v>0</v>
      </c>
      <c r="HE34" s="18">
        <v>0</v>
      </c>
      <c r="HF34" s="18">
        <v>0</v>
      </c>
      <c r="HG34" s="1" t="e" cm="1">
        <f t="array" ref="HG34">INDEX(#REF!,MATCH(EJ34&amp;EK34&amp;HJ34&amp;HK34&amp;HL34,#REF!&amp;#REF!&amp;#REF!&amp;#REF!&amp;#REF!,0))</f>
        <v>#REF!</v>
      </c>
      <c r="HH34" s="16"/>
      <c r="HI34" s="25">
        <f t="shared" si="171"/>
        <v>0</v>
      </c>
      <c r="HJ34" s="25">
        <f t="shared" si="172"/>
        <v>0</v>
      </c>
      <c r="HK34" s="19">
        <v>0</v>
      </c>
      <c r="HL34" s="19">
        <v>0</v>
      </c>
      <c r="HM34" s="18">
        <v>0.01</v>
      </c>
      <c r="HN34" s="18">
        <v>1</v>
      </c>
      <c r="HO34" s="25">
        <f t="shared" si="173"/>
        <v>0</v>
      </c>
      <c r="HP34" s="25">
        <f t="shared" si="174"/>
        <v>0</v>
      </c>
      <c r="HQ34" s="25">
        <f t="shared" si="175"/>
        <v>0</v>
      </c>
      <c r="HR34" s="25">
        <f t="shared" si="176"/>
        <v>0</v>
      </c>
      <c r="HS34" s="25">
        <f t="shared" si="177"/>
        <v>0</v>
      </c>
      <c r="HT34" s="19">
        <v>0</v>
      </c>
      <c r="HU34" s="19">
        <v>0</v>
      </c>
      <c r="HV34" s="19">
        <v>0</v>
      </c>
      <c r="HW34" s="25">
        <f t="shared" si="178"/>
        <v>0</v>
      </c>
      <c r="HX34" s="19">
        <v>0</v>
      </c>
      <c r="HY34" s="19">
        <v>0</v>
      </c>
      <c r="HZ34" s="18">
        <v>24.18</v>
      </c>
      <c r="IA34" s="20">
        <f>ROUND(IF(EN34="Cống tròn",IF(EN34="Cống tròn",IF(EU34="Không có móng",IQ34-FF34,IF(EU34="Đế",IP34-FN34,IF(OR(EU34="Móng bê tông",EU34="Móng bê tông kết hợp đế"),II34-FJ34,0))),0),IF(EN34="Cống hộp",IF(AND(EN34="Cống hộp",EU34="Không có móng"),IQ34-GF34,IF(AND(EN34="Cống hộp",EU34="Móng bê tông"),IJ34-GB34,0)),IF(OR(EN34="Rãnh xây",EN34="Rãnh bê tông"),IF(OR(EN34="Rãnh xây",EN34="Rãnh bê tông"),IK34-GB34,0),IF(EN34="Ống nhựa",IF(AND(EN34="Ống nhựa",EU34="Không đắp cát"),IQ34-HT34,IF(AND(EN34="Ống nhựa",EU34="Đắp cát"),IH34-HX34,0)),IF(EN34="Rãnh thang",IF(EN34="Rãnh thang",IF(EU34="Móng bê tông",#REF!-#REF!,IQ34),0),0))))),2)</f>
        <v>22.04</v>
      </c>
      <c r="IB34" s="20">
        <f t="shared" si="179"/>
        <v>2.1400000000000006</v>
      </c>
      <c r="IC34" s="20">
        <f t="shared" si="21"/>
        <v>22.04</v>
      </c>
      <c r="ID34" s="20">
        <f t="shared" si="22"/>
        <v>0</v>
      </c>
      <c r="IE34" s="20">
        <f t="shared" si="23"/>
        <v>0</v>
      </c>
      <c r="IF34" s="20">
        <f t="shared" si="24"/>
        <v>0</v>
      </c>
      <c r="IG34" s="20">
        <f>IF(EN34="Rãnh thang",IF(AND(EN34="Rãnh thang",EU34="Móng bê tông"),IQ34-#REF!,0),IF(EN34="Ống nhựa",IF(AND(EN34="Ống nhựa",EU34="Đắp cát"),IQ34-HT34,0),IF(EN34="Cống tròn",IF(EN34="Cống tròn",IF(OR(EU34="Móng bê tông",EU34="Móng bê tông kết hợp đế"),IM34-FL34,0),0),IF(EN34="Cống hộp",IF(AND(EN34="Cống hộp",EU34="Móng bê tông"),IN34-GD34,0),IF(OR(EN34="Rãnh xây",EN34="Rãnh bê tông"),IF(AND(EN34="Rãnh xây",EU34="Móng bê tông"),IO34-GD34,IF(AND(EN34="Rãnh bê tông",EU34="Móng bê tông"),IO34-GD34,0)),0)))))</f>
        <v>22.04</v>
      </c>
      <c r="IH34" s="20">
        <f t="shared" si="25"/>
        <v>0</v>
      </c>
      <c r="II34" s="20">
        <f t="shared" si="26"/>
        <v>22.04</v>
      </c>
      <c r="IJ34" s="20">
        <f t="shared" si="27"/>
        <v>0</v>
      </c>
      <c r="IK34" s="20">
        <f t="shared" si="28"/>
        <v>0</v>
      </c>
      <c r="IL34" s="20">
        <f t="shared" si="29"/>
        <v>22.24</v>
      </c>
      <c r="IM34" s="20">
        <f t="shared" si="30"/>
        <v>22.24</v>
      </c>
      <c r="IN34" s="20">
        <f t="shared" si="31"/>
        <v>0</v>
      </c>
      <c r="IO34" s="20">
        <f t="shared" si="32"/>
        <v>0</v>
      </c>
      <c r="IP34" s="20">
        <f t="shared" si="33"/>
        <v>0</v>
      </c>
      <c r="IQ34" s="18">
        <v>22.38</v>
      </c>
      <c r="IR34" s="25">
        <f t="shared" si="180"/>
        <v>0</v>
      </c>
      <c r="IS34" s="25">
        <f t="shared" si="34"/>
        <v>0</v>
      </c>
      <c r="IT34" s="25">
        <f t="shared" si="35"/>
        <v>0</v>
      </c>
      <c r="IU34" s="25">
        <f>ROUND(IF(EN34="Cống tròn",IF(EN34="Cống tròn",IV34+FF34,0),IF(EN34="Cống hộp",IF(EN34="Cống hộp",IV34+GP34,0),IF(OR(EN34="Rãnh xây",EN34="Rãnh bê tông"),IF(OR(EN34="Rãnh xây",EN34="Rãnh bê tông"),IV34+GP34,0),IF(EN34="ống nhựa",IF(EN34="Ống nhựa",IV34+HT34,0),IF(EN34="Rãnh thang",IF(EN34="Rãnh thang",IQ34+#REF!,0),0))))),2)</f>
        <v>23.96</v>
      </c>
      <c r="IV34" s="18">
        <v>23.82</v>
      </c>
      <c r="IW34" s="25">
        <f t="shared" si="36"/>
        <v>23.96</v>
      </c>
      <c r="IX34" s="25">
        <f t="shared" si="37"/>
        <v>0</v>
      </c>
      <c r="IY34" s="25">
        <f t="shared" si="38"/>
        <v>0</v>
      </c>
      <c r="IZ34" s="25">
        <f t="shared" si="39"/>
        <v>0</v>
      </c>
      <c r="JA34" s="25">
        <f t="shared" si="40"/>
        <v>0</v>
      </c>
      <c r="JB34" s="18">
        <v>24.23</v>
      </c>
      <c r="JC34" s="20">
        <f>ROUND(IF(EN34="Cống tròn",IF(EN34="Cống tròn",IF(EU34="Không có móng",JS34-FF34,IF(EU34="Đế",JR34-FN34,IF(OR(EU34="Móng bê tông",EU34="Móng bê tông kết hợp đế"),JK34-FJ34,0))),0),IF(EN34="Cống hộp",IF(AND(EN34="Cống hộp",EU34="Không có móng"),JS34-GF34,IF(AND(EN34="Cống hộp",EU34="Móng bê tông"),JL34-GB34,0)),IF(OR(EN34="Rãnh xây",EN34="Rãnh bê tông"),IF(OR(EN34="Rãnh xây",EN34="Rãnh bê tông"),JM34-GB34,0),IF(EN34="Ống nhựa",IF(AND(EN34="Ống nhựa",EU34="Không đắp cát"),JS34-HT34,IF(AND(EN34="Ống nhựa",EU34="Đắp cát"),JJ34-HX34,0)),IF(EN34="Rãnh thang",IF(EN34="Rãnh thang",IF(EU34="Móng bê tông",#REF!-#REF!,JS34),0),0))))),2)</f>
        <v>21.98</v>
      </c>
      <c r="JD34" s="20">
        <f t="shared" si="181"/>
        <v>2.25</v>
      </c>
      <c r="JE34" s="20">
        <f t="shared" si="41"/>
        <v>21.98</v>
      </c>
      <c r="JF34" s="20">
        <f t="shared" si="42"/>
        <v>0</v>
      </c>
      <c r="JG34" s="20">
        <f t="shared" si="43"/>
        <v>0</v>
      </c>
      <c r="JH34" s="20">
        <f t="shared" si="44"/>
        <v>0</v>
      </c>
      <c r="JI34" s="20">
        <f>IF(EN34="Rãnh thang",IF(AND(EN34="Rãnh thang",EU34="Móng bê tông"),JS34-#REF!,0),IF(EN34="Ống nhựa",IF(AND(EN34="Ống nhựa",EU34="Đắp cát"),JS34-HT34,0),IF(EN34="Cống tròn",IF(EN34="Cống tròn",IF(OR(EU34="Móng bê tông",EU34="Móng bê tông kết hợp đế"),JO34-FL34,0),0),IF(EN34="Cống hộp",IF(AND(EN34="Cống hộp",EU34="Móng bê tông"),JP34-GD34,0),IF(OR(EN34="Rãnh xây",EN34="Rãnh bê tông"),IF(AND(EN34="Rãnh xây",EU34="Móng bê tông"),JQ34-GD34,IF(AND(EN34="Rãnh bê tông",EU34="Móng bê tông"),JQ34-GD34,0)),0)))))</f>
        <v>21.98</v>
      </c>
      <c r="JJ34" s="20">
        <f t="shared" si="45"/>
        <v>0</v>
      </c>
      <c r="JK34" s="20">
        <f t="shared" si="46"/>
        <v>21.98</v>
      </c>
      <c r="JL34" s="20">
        <f t="shared" si="47"/>
        <v>0</v>
      </c>
      <c r="JM34" s="20">
        <f t="shared" si="48"/>
        <v>0</v>
      </c>
      <c r="JN34" s="20">
        <f t="shared" si="49"/>
        <v>22.18</v>
      </c>
      <c r="JO34" s="20">
        <f t="shared" si="50"/>
        <v>22.18</v>
      </c>
      <c r="JP34" s="20">
        <f t="shared" si="51"/>
        <v>0</v>
      </c>
      <c r="JQ34" s="20">
        <f t="shared" si="52"/>
        <v>0</v>
      </c>
      <c r="JR34" s="20">
        <f t="shared" si="53"/>
        <v>0</v>
      </c>
      <c r="JS34" s="26">
        <v>22.32</v>
      </c>
      <c r="JT34" s="25">
        <f t="shared" si="182"/>
        <v>0</v>
      </c>
      <c r="JU34" s="25">
        <f t="shared" si="54"/>
        <v>0</v>
      </c>
      <c r="JV34" s="25">
        <f t="shared" si="55"/>
        <v>0</v>
      </c>
      <c r="JW34" s="25">
        <f>ROUND(IF(EN34="Cống tròn",IF(EN34="Cống tròn",JX34+FF34,0),IF(EN34="Cống hộp",IF(EN34="Cống hộp",JX34+GP34,0),IF(OR(EN34="Rãnh xây",EN34="Rãnh bê tông"),IF(OR(EN34="Rãnh xây",EN34="Rãnh bê tông"),JX34+GP34,0),IF(EN34="ống nhựa",IF(EN34="Ống nhựa",JX34+HT34,0),IF(EN34="Rãnh thang",IF(EN34="Rãnh thang",JS34+#REF!,0),0))))),2)</f>
        <v>23.96</v>
      </c>
      <c r="JX34" s="27">
        <v>23.82</v>
      </c>
      <c r="JY34" s="25">
        <f t="shared" si="56"/>
        <v>23.96</v>
      </c>
      <c r="JZ34" s="25">
        <f t="shared" si="57"/>
        <v>0</v>
      </c>
      <c r="KA34" s="25">
        <f t="shared" si="58"/>
        <v>0</v>
      </c>
      <c r="KB34" s="25">
        <f t="shared" si="59"/>
        <v>0</v>
      </c>
      <c r="KC34" s="25">
        <f t="shared" si="60"/>
        <v>0</v>
      </c>
      <c r="KD34" s="28" t="s">
        <v>98</v>
      </c>
      <c r="KE34" s="27">
        <v>0</v>
      </c>
      <c r="KF34" s="25">
        <f t="shared" si="61"/>
        <v>2.1400000000000006</v>
      </c>
      <c r="KG34" s="25">
        <f t="shared" si="183"/>
        <v>2.1400000000000006</v>
      </c>
      <c r="KH34" s="27">
        <v>0</v>
      </c>
      <c r="KI34" s="25">
        <f t="shared" si="62"/>
        <v>2.25</v>
      </c>
      <c r="KJ34" s="25">
        <f t="shared" si="184"/>
        <v>2.25</v>
      </c>
      <c r="KK34" s="25">
        <f t="shared" si="63"/>
        <v>0</v>
      </c>
      <c r="KL34" s="25">
        <f t="shared" si="64"/>
        <v>0</v>
      </c>
      <c r="KM34" s="25">
        <f t="shared" si="185"/>
        <v>0</v>
      </c>
      <c r="KN34" s="25">
        <f t="shared" si="65"/>
        <v>0</v>
      </c>
      <c r="KO34" s="25">
        <f t="shared" si="66"/>
        <v>0</v>
      </c>
      <c r="KP34" s="25">
        <f t="shared" si="186"/>
        <v>0</v>
      </c>
      <c r="KQ34" s="25">
        <f t="shared" si="67"/>
        <v>0.2</v>
      </c>
      <c r="KR34" s="25">
        <f t="shared" si="68"/>
        <v>0.2</v>
      </c>
      <c r="KS34" s="25">
        <f t="shared" si="187"/>
        <v>0.2</v>
      </c>
      <c r="KT34" s="25">
        <f t="shared" si="69"/>
        <v>0</v>
      </c>
      <c r="KU34" s="25">
        <f t="shared" si="70"/>
        <v>0</v>
      </c>
      <c r="KV34" s="25">
        <f t="shared" si="188"/>
        <v>0</v>
      </c>
      <c r="KW34" s="25">
        <f t="shared" si="71"/>
        <v>0</v>
      </c>
      <c r="KX34" s="25">
        <f t="shared" si="72"/>
        <v>0</v>
      </c>
      <c r="KY34" s="25">
        <f t="shared" si="189"/>
        <v>0</v>
      </c>
      <c r="KZ34" s="25">
        <f t="shared" si="73"/>
        <v>0</v>
      </c>
      <c r="LA34" s="25">
        <f t="shared" si="74"/>
        <v>0</v>
      </c>
      <c r="LB34" s="25">
        <f t="shared" si="190"/>
        <v>0</v>
      </c>
      <c r="LC34" s="25">
        <f t="shared" si="75"/>
        <v>1.98</v>
      </c>
      <c r="LD34" s="25">
        <f t="shared" si="76"/>
        <v>1.98</v>
      </c>
      <c r="LE34" s="25">
        <f t="shared" si="191"/>
        <v>1.98</v>
      </c>
      <c r="LF34" s="25">
        <f t="shared" si="77"/>
        <v>0</v>
      </c>
      <c r="LG34" s="25">
        <f t="shared" si="78"/>
        <v>0</v>
      </c>
      <c r="LH34" s="25">
        <f t="shared" si="192"/>
        <v>0</v>
      </c>
      <c r="LI34" s="25">
        <f t="shared" si="79"/>
        <v>0</v>
      </c>
      <c r="LJ34" s="25">
        <f t="shared" si="80"/>
        <v>0</v>
      </c>
      <c r="LK34" s="25">
        <f t="shared" si="193"/>
        <v>0</v>
      </c>
      <c r="LL34" s="25">
        <f t="shared" si="81"/>
        <v>0</v>
      </c>
      <c r="LM34" s="25">
        <f t="shared" si="82"/>
        <v>0</v>
      </c>
      <c r="LN34" s="25">
        <f t="shared" si="194"/>
        <v>0</v>
      </c>
      <c r="LO34" s="25">
        <f t="shared" si="83"/>
        <v>0</v>
      </c>
      <c r="LP34" s="25">
        <f t="shared" si="84"/>
        <v>0</v>
      </c>
      <c r="LQ34" s="25">
        <f t="shared" si="195"/>
        <v>0</v>
      </c>
      <c r="LR34" s="25">
        <f t="shared" si="85"/>
        <v>0</v>
      </c>
      <c r="LS34" s="25">
        <f t="shared" si="86"/>
        <v>0</v>
      </c>
      <c r="LT34" s="25">
        <f t="shared" si="196"/>
        <v>0</v>
      </c>
      <c r="LU34" s="25">
        <f t="shared" si="87"/>
        <v>0</v>
      </c>
      <c r="LV34" s="25">
        <f t="shared" si="88"/>
        <v>0</v>
      </c>
      <c r="LW34" s="25">
        <f t="shared" si="197"/>
        <v>0</v>
      </c>
      <c r="LX34" s="25">
        <f t="shared" si="89"/>
        <v>0</v>
      </c>
      <c r="LY34" s="25">
        <f t="shared" si="90"/>
        <v>0</v>
      </c>
      <c r="LZ34" s="25">
        <f t="shared" si="198"/>
        <v>0</v>
      </c>
      <c r="MA34" s="25">
        <f t="shared" si="91"/>
        <v>0</v>
      </c>
      <c r="MB34" s="25">
        <f t="shared" si="92"/>
        <v>0</v>
      </c>
      <c r="MC34" s="25">
        <f t="shared" si="199"/>
        <v>0</v>
      </c>
      <c r="MD34" s="25">
        <f t="shared" si="93"/>
        <v>0</v>
      </c>
      <c r="ME34" s="25">
        <f t="shared" si="94"/>
        <v>0</v>
      </c>
      <c r="MF34" s="25">
        <f t="shared" si="200"/>
        <v>0</v>
      </c>
      <c r="MG34" s="25">
        <f t="shared" si="95"/>
        <v>0</v>
      </c>
      <c r="MH34" s="25">
        <f t="shared" si="96"/>
        <v>0</v>
      </c>
      <c r="MI34" s="25">
        <f t="shared" si="201"/>
        <v>0</v>
      </c>
      <c r="MJ34" s="25">
        <f t="shared" si="97"/>
        <v>0</v>
      </c>
      <c r="MK34" s="25">
        <f t="shared" si="98"/>
        <v>0</v>
      </c>
      <c r="ML34" s="25">
        <f t="shared" si="202"/>
        <v>0</v>
      </c>
      <c r="MM34" s="25">
        <f t="shared" si="99"/>
        <v>0</v>
      </c>
      <c r="MN34" s="25">
        <f t="shared" si="100"/>
        <v>0</v>
      </c>
      <c r="MO34" s="25">
        <f t="shared" si="203"/>
        <v>0</v>
      </c>
      <c r="MP34" s="25">
        <f t="shared" si="101"/>
        <v>0</v>
      </c>
      <c r="MQ34" s="25">
        <f t="shared" si="102"/>
        <v>0</v>
      </c>
      <c r="MR34" s="25">
        <f t="shared" si="204"/>
        <v>0</v>
      </c>
      <c r="MS34" s="29">
        <v>1.98</v>
      </c>
      <c r="MT34" s="29">
        <v>0</v>
      </c>
      <c r="MU34" s="29">
        <v>1</v>
      </c>
      <c r="MV34" s="29">
        <v>1</v>
      </c>
      <c r="MW34" s="25">
        <f t="shared" si="103"/>
        <v>1.98</v>
      </c>
      <c r="MX34" s="25">
        <f t="shared" si="104"/>
        <v>4.24</v>
      </c>
      <c r="MY34" s="25">
        <f t="shared" si="105"/>
        <v>0</v>
      </c>
      <c r="MZ34" s="25">
        <f t="shared" si="106"/>
        <v>0</v>
      </c>
      <c r="NA34" s="25">
        <f t="shared" si="107"/>
        <v>1.98</v>
      </c>
      <c r="NB34" s="25">
        <f t="shared" si="108"/>
        <v>4.46</v>
      </c>
      <c r="NC34" s="25">
        <f t="shared" si="109"/>
        <v>0</v>
      </c>
      <c r="ND34" s="25">
        <f t="shared" si="110"/>
        <v>0</v>
      </c>
      <c r="NE34" s="25">
        <f t="shared" si="205"/>
        <v>1.98</v>
      </c>
      <c r="NF34" s="25">
        <f t="shared" si="205"/>
        <v>4.3499999999999996</v>
      </c>
      <c r="NG34" s="25">
        <f t="shared" si="205"/>
        <v>0</v>
      </c>
      <c r="NH34" s="25">
        <f t="shared" si="205"/>
        <v>0</v>
      </c>
      <c r="NI34" s="25">
        <f t="shared" si="112"/>
        <v>163.12</v>
      </c>
      <c r="NJ34" s="25">
        <f t="shared" si="113"/>
        <v>0</v>
      </c>
      <c r="NK34" s="25">
        <f t="shared" si="114"/>
        <v>163.12</v>
      </c>
      <c r="NL34" s="25">
        <f t="shared" si="115"/>
        <v>127.41</v>
      </c>
      <c r="NM34" s="25">
        <f t="shared" si="116"/>
        <v>0</v>
      </c>
      <c r="NN34" s="25">
        <f t="shared" si="206"/>
        <v>127.41</v>
      </c>
      <c r="NO34" s="25">
        <f t="shared" si="117"/>
        <v>0</v>
      </c>
      <c r="NP34" s="25">
        <f t="shared" si="118"/>
        <v>0</v>
      </c>
      <c r="NQ34" s="25">
        <f t="shared" si="207"/>
        <v>0</v>
      </c>
      <c r="NR34" s="25">
        <f t="shared" si="119"/>
        <v>0</v>
      </c>
      <c r="NS34" s="25">
        <f t="shared" si="120"/>
        <v>0</v>
      </c>
      <c r="NT34" s="25">
        <f t="shared" si="208"/>
        <v>0</v>
      </c>
      <c r="NU34" s="25">
        <f t="shared" si="121"/>
        <v>0</v>
      </c>
      <c r="NV34" s="25">
        <f t="shared" si="122"/>
        <v>0</v>
      </c>
      <c r="NW34" s="25">
        <f t="shared" si="209"/>
        <v>0</v>
      </c>
      <c r="NX34" s="25">
        <f t="shared" si="210"/>
        <v>127.41</v>
      </c>
      <c r="NY34" s="25">
        <f t="shared" si="210"/>
        <v>0</v>
      </c>
      <c r="NZ34" s="25">
        <f t="shared" si="211"/>
        <v>127.41</v>
      </c>
      <c r="OA34" s="25">
        <f t="shared" si="212"/>
        <v>35.71</v>
      </c>
      <c r="OB34" s="25">
        <f t="shared" si="212"/>
        <v>0</v>
      </c>
      <c r="OC34" s="25">
        <f t="shared" si="213"/>
        <v>35.71</v>
      </c>
      <c r="OD34" s="25">
        <f t="shared" si="214"/>
        <v>127.41</v>
      </c>
      <c r="OE34" s="25">
        <f t="shared" si="214"/>
        <v>0</v>
      </c>
      <c r="OF34" s="25">
        <f t="shared" si="214"/>
        <v>127.41</v>
      </c>
      <c r="OG34" s="25">
        <f t="shared" si="124"/>
        <v>0</v>
      </c>
      <c r="OH34" s="25">
        <f t="shared" si="125"/>
        <v>0</v>
      </c>
      <c r="OI34" s="25">
        <f t="shared" si="126"/>
        <v>0</v>
      </c>
      <c r="OJ34" s="25">
        <f t="shared" si="127"/>
        <v>0</v>
      </c>
      <c r="OK34" s="25">
        <f t="shared" si="128"/>
        <v>0</v>
      </c>
      <c r="OL34" s="25">
        <f t="shared" si="129"/>
        <v>0</v>
      </c>
      <c r="OM34" s="25">
        <f t="shared" si="215"/>
        <v>0</v>
      </c>
      <c r="ON34" s="25">
        <f t="shared" si="215"/>
        <v>0</v>
      </c>
      <c r="OO34" s="25">
        <f t="shared" si="215"/>
        <v>0</v>
      </c>
      <c r="OP34" s="25">
        <f t="shared" si="130"/>
        <v>0</v>
      </c>
      <c r="OQ34" s="25">
        <f t="shared" si="131"/>
        <v>0</v>
      </c>
      <c r="OR34" s="25">
        <f t="shared" si="216"/>
        <v>0</v>
      </c>
      <c r="OS34" s="19">
        <v>537401.4</v>
      </c>
      <c r="OT34" s="19">
        <v>2371326.09</v>
      </c>
    </row>
    <row r="35" spans="1:410" ht="33" customHeight="1" x14ac:dyDescent="0.25">
      <c r="A35" s="18"/>
      <c r="B35" s="18" t="s">
        <v>763</v>
      </c>
      <c r="C35" s="18">
        <v>1155.6300000000001</v>
      </c>
      <c r="D35" s="16" t="e">
        <f>_xlfn.IFNA(INDEX(#REF!,MATCH(E35,#REF!,0)),0)</f>
        <v>#REF!</v>
      </c>
      <c r="E35" s="18" t="s">
        <v>807</v>
      </c>
      <c r="F35" s="16" t="s">
        <v>765</v>
      </c>
      <c r="G35" s="16" t="s">
        <v>766</v>
      </c>
      <c r="H35" s="16" t="s">
        <v>767</v>
      </c>
      <c r="I35" s="16" t="s">
        <v>768</v>
      </c>
      <c r="J35" s="16" t="s">
        <v>769</v>
      </c>
      <c r="K35" s="16" t="s">
        <v>770</v>
      </c>
      <c r="L35" s="16" t="s">
        <v>771</v>
      </c>
      <c r="M35" s="18">
        <v>1.64</v>
      </c>
      <c r="N35" s="18">
        <v>2.44</v>
      </c>
      <c r="O35" s="18">
        <v>2.04</v>
      </c>
      <c r="P35" s="18">
        <v>2.84</v>
      </c>
      <c r="Q35" s="18">
        <v>0.1</v>
      </c>
      <c r="R35" s="18">
        <v>1.8399999999999999</v>
      </c>
      <c r="S35" s="18">
        <v>2.64</v>
      </c>
      <c r="T35" s="18">
        <v>0.2</v>
      </c>
      <c r="U35" s="18">
        <v>0</v>
      </c>
      <c r="V35" s="18">
        <v>0</v>
      </c>
      <c r="W35" s="18">
        <v>0</v>
      </c>
      <c r="X35" s="18">
        <v>1.64</v>
      </c>
      <c r="Y35" s="18">
        <v>2.4</v>
      </c>
      <c r="Z35" s="20">
        <f t="shared" si="132"/>
        <v>2.7</v>
      </c>
      <c r="AA35" s="18">
        <v>0.22</v>
      </c>
      <c r="AB35" s="18">
        <v>0</v>
      </c>
      <c r="AC35" s="18">
        <v>0</v>
      </c>
      <c r="AD35" s="18">
        <v>0</v>
      </c>
      <c r="AE35" s="18">
        <v>0</v>
      </c>
      <c r="AF35" s="18">
        <v>0</v>
      </c>
      <c r="AG35" s="18">
        <v>1.2</v>
      </c>
      <c r="AH35" s="18">
        <v>2</v>
      </c>
      <c r="AI35" s="20">
        <f t="shared" si="133"/>
        <v>2.85</v>
      </c>
      <c r="AJ35" s="18">
        <v>0</v>
      </c>
      <c r="AK35" s="18">
        <v>0</v>
      </c>
      <c r="AL35" s="20">
        <f t="shared" si="134"/>
        <v>0</v>
      </c>
      <c r="AM35" s="18">
        <v>1.64</v>
      </c>
      <c r="AN35" s="18">
        <v>2</v>
      </c>
      <c r="AO35" s="18">
        <v>0.15</v>
      </c>
      <c r="AP35" s="18">
        <v>0.22</v>
      </c>
      <c r="AQ35" s="18">
        <v>1.64</v>
      </c>
      <c r="AR35" s="18">
        <v>2.2200000000000002</v>
      </c>
      <c r="AS35" s="18">
        <v>0.12</v>
      </c>
      <c r="AT35" s="18">
        <v>0.11</v>
      </c>
      <c r="AU35" s="18">
        <v>0</v>
      </c>
      <c r="AV35" s="18">
        <v>1</v>
      </c>
      <c r="AW35" s="18">
        <v>0</v>
      </c>
      <c r="AX35" s="18">
        <v>0</v>
      </c>
      <c r="AY35" s="18">
        <v>0</v>
      </c>
      <c r="AZ35" s="18">
        <v>0</v>
      </c>
      <c r="BA35" s="18">
        <v>2</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18">
        <v>0</v>
      </c>
      <c r="BU35" s="18">
        <v>0</v>
      </c>
      <c r="BV35" s="18">
        <v>0</v>
      </c>
      <c r="BW35" s="18">
        <v>0</v>
      </c>
      <c r="BX35" s="18">
        <v>0</v>
      </c>
      <c r="BY35" s="18">
        <v>0</v>
      </c>
      <c r="BZ35" s="18">
        <v>0</v>
      </c>
      <c r="CA35" s="16" t="e">
        <f>_xlfn.IFNA(IF(RIGHT(D35,2)="=G",0,INDEX(#REF!,MATCH(E35,#REF!,0))),0)</f>
        <v>#REF!</v>
      </c>
      <c r="CB35" s="16" t="s">
        <v>776</v>
      </c>
      <c r="CC35" s="18">
        <v>0</v>
      </c>
      <c r="CD35" s="18">
        <v>0</v>
      </c>
      <c r="CE35" s="18">
        <v>1.4</v>
      </c>
      <c r="CF35" s="18">
        <v>0.73</v>
      </c>
      <c r="CG35" s="18">
        <v>0.12</v>
      </c>
      <c r="CH35" s="18">
        <v>3</v>
      </c>
      <c r="CI35" s="16" t="s">
        <v>98</v>
      </c>
      <c r="CJ35" s="18">
        <v>0</v>
      </c>
      <c r="CK35" s="20">
        <f t="shared" si="135"/>
        <v>2.5099999999999998</v>
      </c>
      <c r="CL35" s="20">
        <f t="shared" si="136"/>
        <v>2.5099999999999998</v>
      </c>
      <c r="CM35" s="18">
        <v>24.23</v>
      </c>
      <c r="CN35" s="18">
        <v>24.96</v>
      </c>
      <c r="CO35" s="18">
        <v>24.121000000000002</v>
      </c>
      <c r="CP35" s="22">
        <f t="shared" si="0"/>
        <v>24.23</v>
      </c>
      <c r="CQ35" s="22">
        <f t="shared" si="1"/>
        <v>21.72</v>
      </c>
      <c r="CR35" s="22">
        <f t="shared" si="137"/>
        <v>2.5099999999999998</v>
      </c>
      <c r="CS35" s="22">
        <f t="shared" si="138"/>
        <v>21.82</v>
      </c>
      <c r="CT35" s="22">
        <f t="shared" si="2"/>
        <v>22.02</v>
      </c>
      <c r="CU35" s="18">
        <v>22.02</v>
      </c>
      <c r="CV35" s="22">
        <f t="shared" si="139"/>
        <v>2.7</v>
      </c>
      <c r="CW35" s="22">
        <f t="shared" si="3"/>
        <v>0</v>
      </c>
      <c r="CX35" s="22">
        <f t="shared" si="4"/>
        <v>0</v>
      </c>
      <c r="CY35" s="22">
        <f t="shared" si="5"/>
        <v>24.69</v>
      </c>
      <c r="CZ35" s="22">
        <f t="shared" si="6"/>
        <v>24.84</v>
      </c>
      <c r="DA35" s="18">
        <v>24.96</v>
      </c>
      <c r="DB35" s="20">
        <f t="shared" si="140"/>
        <v>3.24</v>
      </c>
      <c r="DC35" s="20">
        <f t="shared" si="141"/>
        <v>0.73</v>
      </c>
      <c r="DD35" s="20">
        <f t="shared" si="142"/>
        <v>2.5100000000000002</v>
      </c>
      <c r="DE35" s="20">
        <f t="shared" si="7"/>
        <v>0.1</v>
      </c>
      <c r="DF35" s="20">
        <f t="shared" si="8"/>
        <v>0.2</v>
      </c>
      <c r="DG35" s="20">
        <f t="shared" si="9"/>
        <v>2.21</v>
      </c>
      <c r="DH35" s="20">
        <f t="shared" si="10"/>
        <v>0</v>
      </c>
      <c r="DI35" s="20">
        <f t="shared" si="11"/>
        <v>0</v>
      </c>
      <c r="DJ35" s="20">
        <f t="shared" si="12"/>
        <v>0</v>
      </c>
      <c r="DK35" s="20">
        <f t="shared" si="143"/>
        <v>2.5099999999999998</v>
      </c>
      <c r="DL35" s="20">
        <f t="shared" si="144"/>
        <v>0</v>
      </c>
      <c r="DM35" s="20">
        <f t="shared" si="145"/>
        <v>0</v>
      </c>
      <c r="DN35" s="20">
        <f t="shared" si="146"/>
        <v>0</v>
      </c>
      <c r="DO35" s="18">
        <v>3.04</v>
      </c>
      <c r="DP35" s="18">
        <v>0</v>
      </c>
      <c r="DQ35" s="18">
        <v>1</v>
      </c>
      <c r="DR35" s="18">
        <v>1</v>
      </c>
      <c r="DS35" s="25">
        <f t="shared" si="147"/>
        <v>3.04</v>
      </c>
      <c r="DT35" s="25">
        <f t="shared" si="148"/>
        <v>0</v>
      </c>
      <c r="DU35" s="25">
        <f t="shared" si="149"/>
        <v>7.63</v>
      </c>
      <c r="DV35" s="25">
        <f t="shared" si="150"/>
        <v>0</v>
      </c>
      <c r="DW35" s="25">
        <f t="shared" si="151"/>
        <v>7.63</v>
      </c>
      <c r="DX35" s="25">
        <f t="shared" si="152"/>
        <v>15.57</v>
      </c>
      <c r="DY35" s="25">
        <f t="shared" si="153"/>
        <v>0</v>
      </c>
      <c r="DZ35" s="25">
        <f t="shared" si="154"/>
        <v>15.57</v>
      </c>
      <c r="EA35" s="25">
        <f t="shared" si="155"/>
        <v>10.39</v>
      </c>
      <c r="EB35" s="25">
        <f t="shared" si="156"/>
        <v>0</v>
      </c>
      <c r="EC35" s="25">
        <f t="shared" si="157"/>
        <v>10.39</v>
      </c>
      <c r="ED35" s="25">
        <f t="shared" si="158"/>
        <v>5.18</v>
      </c>
      <c r="EE35" s="25">
        <f t="shared" si="158"/>
        <v>0</v>
      </c>
      <c r="EF35" s="25">
        <f t="shared" si="159"/>
        <v>5.18</v>
      </c>
      <c r="EG35" s="25">
        <f t="shared" si="160"/>
        <v>10.39</v>
      </c>
      <c r="EH35" s="25">
        <f t="shared" si="160"/>
        <v>0</v>
      </c>
      <c r="EI35" s="25">
        <f t="shared" si="161"/>
        <v>10.39</v>
      </c>
      <c r="EJ35" s="18">
        <v>1155.6300000000001</v>
      </c>
      <c r="EK35" s="18">
        <v>1113.93</v>
      </c>
      <c r="EL35" s="18" t="s">
        <v>807</v>
      </c>
      <c r="EM35" s="18" t="s">
        <v>808</v>
      </c>
      <c r="EN35" s="16" t="s">
        <v>774</v>
      </c>
      <c r="EO35" s="16" t="s">
        <v>131</v>
      </c>
      <c r="EP35" s="16" t="e">
        <f>IF(OR(EN35="Cống tròn",EN35="Cống hộp",EN35="Ống nhựa"),INDEX(#REF!,MATCH(E35,#REF!,0)),IF(OR(EN35="Rãnh xây",EN35="Rãnh bê tông"),INDEX(#REF!,MATCH(E35,#REF!,0)),0))</f>
        <v>#REF!</v>
      </c>
      <c r="EQ35" s="18">
        <v>40.500000000000043</v>
      </c>
      <c r="ER35" s="18">
        <v>1</v>
      </c>
      <c r="ES35" s="25">
        <f t="shared" si="162"/>
        <v>40</v>
      </c>
      <c r="ET35" s="1" t="e">
        <f>_xlfn.IFNA(IF(EN35="Cống tròn",INDEX(#REF!,MATCH(E35,#REF!,0)),IF(EN35="Cống hộp",INDEX(#REF!,MATCH(E35,#REF!,0)),EU35&amp;" ,"&amp;EV35)),0)</f>
        <v>#REF!</v>
      </c>
      <c r="EU35" s="16" t="s">
        <v>769</v>
      </c>
      <c r="EV35" s="16" t="s">
        <v>775</v>
      </c>
      <c r="EW35" s="16" t="e">
        <f>_xlfn.IFNA(INDEX(#REF!,MATCH(E35,#REF!,0)),0)</f>
        <v>#REF!</v>
      </c>
      <c r="EX35" s="16"/>
      <c r="EY35" s="18">
        <v>0</v>
      </c>
      <c r="EZ35" s="18">
        <v>0</v>
      </c>
      <c r="FA35" s="18">
        <v>0</v>
      </c>
      <c r="FB35" s="19">
        <v>0</v>
      </c>
      <c r="FC35" s="19">
        <v>0</v>
      </c>
      <c r="FD35" s="25">
        <f t="shared" si="13"/>
        <v>0</v>
      </c>
      <c r="FE35" s="25">
        <f t="shared" si="163"/>
        <v>0</v>
      </c>
      <c r="FF35" s="18">
        <v>0.14000000000000001</v>
      </c>
      <c r="FG35" s="18">
        <v>2</v>
      </c>
      <c r="FH35" s="18">
        <v>1.5</v>
      </c>
      <c r="FI35" s="25">
        <f t="shared" si="164"/>
        <v>1.78</v>
      </c>
      <c r="FJ35" s="18">
        <v>0</v>
      </c>
      <c r="FK35" s="18">
        <v>0</v>
      </c>
      <c r="FL35" s="18">
        <v>0.2</v>
      </c>
      <c r="FM35" s="18">
        <v>1.6</v>
      </c>
      <c r="FN35" s="18">
        <v>0</v>
      </c>
      <c r="FO35" s="25">
        <f t="shared" si="165"/>
        <v>1.98</v>
      </c>
      <c r="FP35" s="18">
        <v>1.4999999999999999E-2</v>
      </c>
      <c r="FQ35" s="18">
        <v>1</v>
      </c>
      <c r="FR35" s="25">
        <f t="shared" si="14"/>
        <v>39</v>
      </c>
      <c r="FS35" s="25">
        <f t="shared" si="15"/>
        <v>0.56999999999999995</v>
      </c>
      <c r="FT35" s="25">
        <f t="shared" si="16"/>
        <v>39.57</v>
      </c>
      <c r="FU35" s="25">
        <f t="shared" si="17"/>
        <v>-0.93000000000004235</v>
      </c>
      <c r="FV35" s="25" t="str">
        <f t="shared" si="166"/>
        <v>Thêm 01</v>
      </c>
      <c r="FW35" s="25">
        <f t="shared" si="167"/>
        <v>0.08</v>
      </c>
      <c r="FX35" s="16"/>
      <c r="FY35" s="16"/>
      <c r="FZ35" s="16"/>
      <c r="GA35" s="16"/>
      <c r="GB35" s="19">
        <v>0</v>
      </c>
      <c r="GC35" s="19">
        <v>0</v>
      </c>
      <c r="GD35" s="19">
        <v>0</v>
      </c>
      <c r="GE35" s="19">
        <v>0</v>
      </c>
      <c r="GF35" s="19">
        <v>0</v>
      </c>
      <c r="GG35" s="19">
        <v>0</v>
      </c>
      <c r="GH35" s="19">
        <v>0</v>
      </c>
      <c r="GI35" s="19">
        <v>0</v>
      </c>
      <c r="GJ35" s="19">
        <v>0</v>
      </c>
      <c r="GK35" s="19">
        <v>0</v>
      </c>
      <c r="GL35" s="25">
        <f t="shared" si="18"/>
        <v>0</v>
      </c>
      <c r="GM35" s="25">
        <f t="shared" si="168"/>
        <v>0</v>
      </c>
      <c r="GN35" s="19">
        <v>0</v>
      </c>
      <c r="GO35" s="19">
        <v>0</v>
      </c>
      <c r="GP35" s="19">
        <v>0</v>
      </c>
      <c r="GQ35" s="19">
        <v>0</v>
      </c>
      <c r="GR35" s="1" t="e">
        <f>_xlfn.IFNA(INDEX(#REF!,MATCH(E35,#REF!,0)),0)</f>
        <v>#REF!</v>
      </c>
      <c r="GS35" s="16"/>
      <c r="GT35" s="18">
        <v>0</v>
      </c>
      <c r="GU35" s="18">
        <v>0</v>
      </c>
      <c r="GV35" s="18">
        <v>0</v>
      </c>
      <c r="GW35" s="18">
        <v>0</v>
      </c>
      <c r="GX35" s="25">
        <f t="shared" si="19"/>
        <v>0</v>
      </c>
      <c r="GY35" s="25">
        <f t="shared" si="20"/>
        <v>0</v>
      </c>
      <c r="GZ35" s="25">
        <f t="shared" si="169"/>
        <v>0</v>
      </c>
      <c r="HA35" s="1" t="e" cm="1">
        <f t="array" ref="HA35">INDEX(#REF!,MATCH(EJ35&amp;EK35&amp;HD35&amp;HE35&amp;HF35,#REF!&amp;#REF!&amp;#REF!&amp;#REF!&amp;#REF!,0))</f>
        <v>#REF!</v>
      </c>
      <c r="HB35" s="16"/>
      <c r="HC35" s="25">
        <f t="shared" si="170"/>
        <v>0</v>
      </c>
      <c r="HD35" s="18">
        <v>0</v>
      </c>
      <c r="HE35" s="18">
        <v>0</v>
      </c>
      <c r="HF35" s="18">
        <v>0</v>
      </c>
      <c r="HG35" s="1" t="e" cm="1">
        <f t="array" ref="HG35">INDEX(#REF!,MATCH(EJ35&amp;EK35&amp;HJ35&amp;HK35&amp;HL35,#REF!&amp;#REF!&amp;#REF!&amp;#REF!&amp;#REF!,0))</f>
        <v>#REF!</v>
      </c>
      <c r="HH35" s="16"/>
      <c r="HI35" s="25">
        <f t="shared" si="171"/>
        <v>0</v>
      </c>
      <c r="HJ35" s="25">
        <f t="shared" si="172"/>
        <v>0</v>
      </c>
      <c r="HK35" s="19">
        <v>0</v>
      </c>
      <c r="HL35" s="19">
        <v>0</v>
      </c>
      <c r="HM35" s="18">
        <v>0.01</v>
      </c>
      <c r="HN35" s="18">
        <v>1</v>
      </c>
      <c r="HO35" s="25">
        <f t="shared" si="173"/>
        <v>0</v>
      </c>
      <c r="HP35" s="25">
        <f t="shared" si="174"/>
        <v>0</v>
      </c>
      <c r="HQ35" s="25">
        <f t="shared" si="175"/>
        <v>0</v>
      </c>
      <c r="HR35" s="25">
        <f t="shared" si="176"/>
        <v>0</v>
      </c>
      <c r="HS35" s="25">
        <f t="shared" si="177"/>
        <v>0</v>
      </c>
      <c r="HT35" s="19">
        <v>0</v>
      </c>
      <c r="HU35" s="19">
        <v>0</v>
      </c>
      <c r="HV35" s="19">
        <v>0</v>
      </c>
      <c r="HW35" s="25">
        <f t="shared" si="178"/>
        <v>0</v>
      </c>
      <c r="HX35" s="19">
        <v>0</v>
      </c>
      <c r="HY35" s="19">
        <v>0</v>
      </c>
      <c r="HZ35" s="18">
        <v>24.23</v>
      </c>
      <c r="IA35" s="20">
        <f>ROUND(IF(EN35="Cống tròn",IF(EN35="Cống tròn",IF(EU35="Không có móng",IQ35-FF35,IF(EU35="Đế",IP35-FN35,IF(OR(EU35="Móng bê tông",EU35="Móng bê tông kết hợp đế"),II35-FJ35,0))),0),IF(EN35="Cống hộp",IF(AND(EN35="Cống hộp",EU35="Không có móng"),IQ35-GF35,IF(AND(EN35="Cống hộp",EU35="Móng bê tông"),IJ35-GB35,0)),IF(OR(EN35="Rãnh xây",EN35="Rãnh bê tông"),IF(OR(EN35="Rãnh xây",EN35="Rãnh bê tông"),IK35-GB35,0),IF(EN35="Ống nhựa",IF(AND(EN35="Ống nhựa",EU35="Không đắp cát"),IQ35-HT35,IF(AND(EN35="Ống nhựa",EU35="Đắp cát"),IH35-HX35,0)),IF(EN35="Rãnh thang",IF(EN35="Rãnh thang",IF(EU35="Móng bê tông",#REF!-#REF!,IQ35),0),0))))),2)</f>
        <v>21.98</v>
      </c>
      <c r="IB35" s="20">
        <f t="shared" si="179"/>
        <v>2.25</v>
      </c>
      <c r="IC35" s="20">
        <f t="shared" si="21"/>
        <v>21.98</v>
      </c>
      <c r="ID35" s="20">
        <f t="shared" si="22"/>
        <v>0</v>
      </c>
      <c r="IE35" s="20">
        <f t="shared" si="23"/>
        <v>0</v>
      </c>
      <c r="IF35" s="20">
        <f t="shared" si="24"/>
        <v>0</v>
      </c>
      <c r="IG35" s="20">
        <f>IF(EN35="Rãnh thang",IF(AND(EN35="Rãnh thang",EU35="Móng bê tông"),IQ35-#REF!,0),IF(EN35="Ống nhựa",IF(AND(EN35="Ống nhựa",EU35="Đắp cát"),IQ35-HT35,0),IF(EN35="Cống tròn",IF(EN35="Cống tròn",IF(OR(EU35="Móng bê tông",EU35="Móng bê tông kết hợp đế"),IM35-FL35,0),0),IF(EN35="Cống hộp",IF(AND(EN35="Cống hộp",EU35="Móng bê tông"),IN35-GD35,0),IF(OR(EN35="Rãnh xây",EN35="Rãnh bê tông"),IF(AND(EN35="Rãnh xây",EU35="Móng bê tông"),IO35-GD35,IF(AND(EN35="Rãnh bê tông",EU35="Móng bê tông"),IO35-GD35,0)),0)))))</f>
        <v>21.98</v>
      </c>
      <c r="IH35" s="20">
        <f t="shared" si="25"/>
        <v>0</v>
      </c>
      <c r="II35" s="20">
        <f t="shared" si="26"/>
        <v>21.98</v>
      </c>
      <c r="IJ35" s="20">
        <f t="shared" si="27"/>
        <v>0</v>
      </c>
      <c r="IK35" s="20">
        <f t="shared" si="28"/>
        <v>0</v>
      </c>
      <c r="IL35" s="20">
        <f t="shared" si="29"/>
        <v>22.18</v>
      </c>
      <c r="IM35" s="20">
        <f t="shared" si="30"/>
        <v>22.18</v>
      </c>
      <c r="IN35" s="20">
        <f t="shared" si="31"/>
        <v>0</v>
      </c>
      <c r="IO35" s="20">
        <f t="shared" si="32"/>
        <v>0</v>
      </c>
      <c r="IP35" s="20">
        <f t="shared" si="33"/>
        <v>0</v>
      </c>
      <c r="IQ35" s="18">
        <v>22.32</v>
      </c>
      <c r="IR35" s="25">
        <f t="shared" si="180"/>
        <v>0</v>
      </c>
      <c r="IS35" s="25">
        <f t="shared" si="34"/>
        <v>0</v>
      </c>
      <c r="IT35" s="25">
        <f t="shared" si="35"/>
        <v>0</v>
      </c>
      <c r="IU35" s="25">
        <f>ROUND(IF(EN35="Cống tròn",IF(EN35="Cống tròn",IV35+FF35,0),IF(EN35="Cống hộp",IF(EN35="Cống hộp",IV35+GP35,0),IF(OR(EN35="Rãnh xây",EN35="Rãnh bê tông"),IF(OR(EN35="Rãnh xây",EN35="Rãnh bê tông"),IV35+GP35,0),IF(EN35="ống nhựa",IF(EN35="Ống nhựa",IV35+HT35,0),IF(EN35="Rãnh thang",IF(EN35="Rãnh thang",IQ35+#REF!,0),0))))),2)</f>
        <v>23.9</v>
      </c>
      <c r="IV35" s="18">
        <v>23.76</v>
      </c>
      <c r="IW35" s="25">
        <f t="shared" si="36"/>
        <v>23.9</v>
      </c>
      <c r="IX35" s="25">
        <f t="shared" si="37"/>
        <v>0</v>
      </c>
      <c r="IY35" s="25">
        <f t="shared" si="38"/>
        <v>0</v>
      </c>
      <c r="IZ35" s="25">
        <f t="shared" si="39"/>
        <v>0</v>
      </c>
      <c r="JA35" s="25">
        <f t="shared" si="40"/>
        <v>0</v>
      </c>
      <c r="JB35" s="18">
        <v>24.9</v>
      </c>
      <c r="JC35" s="20">
        <f>ROUND(IF(EN35="Cống tròn",IF(EN35="Cống tròn",IF(EU35="Không có móng",JS35-FF35,IF(EU35="Đế",JR35-FN35,IF(OR(EU35="Móng bê tông",EU35="Móng bê tông kết hợp đế"),JK35-FJ35,0))),0),IF(EN35="Cống hộp",IF(AND(EN35="Cống hộp",EU35="Không có móng"),JS35-GF35,IF(AND(EN35="Cống hộp",EU35="Móng bê tông"),JL35-GB35,0)),IF(OR(EN35="Rãnh xây",EN35="Rãnh bê tông"),IF(OR(EN35="Rãnh xây",EN35="Rãnh bê tông"),JM35-GB35,0),IF(EN35="Ống nhựa",IF(AND(EN35="Ống nhựa",EU35="Không đắp cát"),JS35-HT35,IF(AND(EN35="Ống nhựa",EU35="Đắp cát"),JJ35-HX35,0)),IF(EN35="Rãnh thang",IF(EN35="Rãnh thang",IF(EU35="Móng bê tông",#REF!-#REF!,JS35),0),0))))),2)</f>
        <v>21.92</v>
      </c>
      <c r="JD35" s="20">
        <f t="shared" si="181"/>
        <v>2.9799999999999969</v>
      </c>
      <c r="JE35" s="20">
        <f t="shared" si="41"/>
        <v>21.92</v>
      </c>
      <c r="JF35" s="20">
        <f t="shared" si="42"/>
        <v>0</v>
      </c>
      <c r="JG35" s="20">
        <f t="shared" si="43"/>
        <v>0</v>
      </c>
      <c r="JH35" s="20">
        <f t="shared" si="44"/>
        <v>0</v>
      </c>
      <c r="JI35" s="20">
        <f>IF(EN35="Rãnh thang",IF(AND(EN35="Rãnh thang",EU35="Móng bê tông"),JS35-#REF!,0),IF(EN35="Ống nhựa",IF(AND(EN35="Ống nhựa",EU35="Đắp cát"),JS35-HT35,0),IF(EN35="Cống tròn",IF(EN35="Cống tròn",IF(OR(EU35="Móng bê tông",EU35="Móng bê tông kết hợp đế"),JO35-FL35,0),0),IF(EN35="Cống hộp",IF(AND(EN35="Cống hộp",EU35="Móng bê tông"),JP35-GD35,0),IF(OR(EN35="Rãnh xây",EN35="Rãnh bê tông"),IF(AND(EN35="Rãnh xây",EU35="Móng bê tông"),JQ35-GD35,IF(AND(EN35="Rãnh bê tông",EU35="Móng bê tông"),JQ35-GD35,0)),0)))))</f>
        <v>21.92</v>
      </c>
      <c r="JJ35" s="20">
        <f t="shared" si="45"/>
        <v>0</v>
      </c>
      <c r="JK35" s="20">
        <f t="shared" si="46"/>
        <v>21.92</v>
      </c>
      <c r="JL35" s="20">
        <f t="shared" si="47"/>
        <v>0</v>
      </c>
      <c r="JM35" s="20">
        <f t="shared" si="48"/>
        <v>0</v>
      </c>
      <c r="JN35" s="20">
        <f t="shared" si="49"/>
        <v>22.12</v>
      </c>
      <c r="JO35" s="20">
        <f t="shared" si="50"/>
        <v>22.12</v>
      </c>
      <c r="JP35" s="20">
        <f t="shared" si="51"/>
        <v>0</v>
      </c>
      <c r="JQ35" s="20">
        <f t="shared" si="52"/>
        <v>0</v>
      </c>
      <c r="JR35" s="20">
        <f t="shared" si="53"/>
        <v>0</v>
      </c>
      <c r="JS35" s="26">
        <v>22.26</v>
      </c>
      <c r="JT35" s="25">
        <f t="shared" si="182"/>
        <v>0</v>
      </c>
      <c r="JU35" s="25">
        <f t="shared" si="54"/>
        <v>0</v>
      </c>
      <c r="JV35" s="25">
        <f t="shared" si="55"/>
        <v>0</v>
      </c>
      <c r="JW35" s="25">
        <f>ROUND(IF(EN35="Cống tròn",IF(EN35="Cống tròn",JX35+FF35,0),IF(EN35="Cống hộp",IF(EN35="Cống hộp",JX35+GP35,0),IF(OR(EN35="Rãnh xây",EN35="Rãnh bê tông"),IF(OR(EN35="Rãnh xây",EN35="Rãnh bê tông"),JX35+GP35,0),IF(EN35="ống nhựa",IF(EN35="Ống nhựa",JX35+HT35,0),IF(EN35="Rãnh thang",IF(EN35="Rãnh thang",JS35+#REF!,0),0))))),2)</f>
        <v>23.9</v>
      </c>
      <c r="JX35" s="27">
        <v>23.76</v>
      </c>
      <c r="JY35" s="25">
        <f t="shared" si="56"/>
        <v>23.9</v>
      </c>
      <c r="JZ35" s="25">
        <f t="shared" si="57"/>
        <v>0</v>
      </c>
      <c r="KA35" s="25">
        <f t="shared" si="58"/>
        <v>0</v>
      </c>
      <c r="KB35" s="25">
        <f t="shared" si="59"/>
        <v>0</v>
      </c>
      <c r="KC35" s="25">
        <f t="shared" si="60"/>
        <v>0</v>
      </c>
      <c r="KD35" s="28" t="s">
        <v>98</v>
      </c>
      <c r="KE35" s="27">
        <v>0</v>
      </c>
      <c r="KF35" s="25">
        <f t="shared" si="61"/>
        <v>2.25</v>
      </c>
      <c r="KG35" s="25">
        <f t="shared" si="183"/>
        <v>2.25</v>
      </c>
      <c r="KH35" s="27">
        <v>0</v>
      </c>
      <c r="KI35" s="25">
        <f t="shared" si="62"/>
        <v>2.9799999999999969</v>
      </c>
      <c r="KJ35" s="25">
        <f t="shared" si="184"/>
        <v>2.9799999999999969</v>
      </c>
      <c r="KK35" s="25">
        <f t="shared" si="63"/>
        <v>0</v>
      </c>
      <c r="KL35" s="25">
        <f t="shared" si="64"/>
        <v>0</v>
      </c>
      <c r="KM35" s="25">
        <f t="shared" si="185"/>
        <v>0</v>
      </c>
      <c r="KN35" s="25">
        <f t="shared" si="65"/>
        <v>0</v>
      </c>
      <c r="KO35" s="25">
        <f t="shared" si="66"/>
        <v>0</v>
      </c>
      <c r="KP35" s="25">
        <f t="shared" si="186"/>
        <v>0</v>
      </c>
      <c r="KQ35" s="25">
        <f t="shared" si="67"/>
        <v>0.2</v>
      </c>
      <c r="KR35" s="25">
        <f t="shared" si="68"/>
        <v>0.2</v>
      </c>
      <c r="KS35" s="25">
        <f t="shared" si="187"/>
        <v>0.2</v>
      </c>
      <c r="KT35" s="25">
        <f t="shared" si="69"/>
        <v>0</v>
      </c>
      <c r="KU35" s="25">
        <f t="shared" si="70"/>
        <v>0</v>
      </c>
      <c r="KV35" s="25">
        <f t="shared" si="188"/>
        <v>0</v>
      </c>
      <c r="KW35" s="25">
        <f t="shared" si="71"/>
        <v>0</v>
      </c>
      <c r="KX35" s="25">
        <f t="shared" si="72"/>
        <v>0</v>
      </c>
      <c r="KY35" s="25">
        <f t="shared" si="189"/>
        <v>0</v>
      </c>
      <c r="KZ35" s="25">
        <f t="shared" si="73"/>
        <v>0</v>
      </c>
      <c r="LA35" s="25">
        <f t="shared" si="74"/>
        <v>0</v>
      </c>
      <c r="LB35" s="25">
        <f t="shared" si="190"/>
        <v>0</v>
      </c>
      <c r="LC35" s="25">
        <f t="shared" si="75"/>
        <v>1.98</v>
      </c>
      <c r="LD35" s="25">
        <f t="shared" si="76"/>
        <v>1.98</v>
      </c>
      <c r="LE35" s="25">
        <f t="shared" si="191"/>
        <v>1.98</v>
      </c>
      <c r="LF35" s="25">
        <f t="shared" si="77"/>
        <v>0</v>
      </c>
      <c r="LG35" s="25">
        <f t="shared" si="78"/>
        <v>0</v>
      </c>
      <c r="LH35" s="25">
        <f t="shared" si="192"/>
        <v>0</v>
      </c>
      <c r="LI35" s="25">
        <f t="shared" si="79"/>
        <v>0</v>
      </c>
      <c r="LJ35" s="25">
        <f t="shared" si="80"/>
        <v>0</v>
      </c>
      <c r="LK35" s="25">
        <f t="shared" si="193"/>
        <v>0</v>
      </c>
      <c r="LL35" s="25">
        <f t="shared" si="81"/>
        <v>0</v>
      </c>
      <c r="LM35" s="25">
        <f t="shared" si="82"/>
        <v>0</v>
      </c>
      <c r="LN35" s="25">
        <f t="shared" si="194"/>
        <v>0</v>
      </c>
      <c r="LO35" s="25">
        <f t="shared" si="83"/>
        <v>0</v>
      </c>
      <c r="LP35" s="25">
        <f t="shared" si="84"/>
        <v>0</v>
      </c>
      <c r="LQ35" s="25">
        <f t="shared" si="195"/>
        <v>0</v>
      </c>
      <c r="LR35" s="25">
        <f t="shared" si="85"/>
        <v>0</v>
      </c>
      <c r="LS35" s="25">
        <f t="shared" si="86"/>
        <v>0</v>
      </c>
      <c r="LT35" s="25">
        <f t="shared" si="196"/>
        <v>0</v>
      </c>
      <c r="LU35" s="25">
        <f t="shared" si="87"/>
        <v>0</v>
      </c>
      <c r="LV35" s="25">
        <f t="shared" si="88"/>
        <v>0</v>
      </c>
      <c r="LW35" s="25">
        <f t="shared" si="197"/>
        <v>0</v>
      </c>
      <c r="LX35" s="25">
        <f t="shared" si="89"/>
        <v>0</v>
      </c>
      <c r="LY35" s="25">
        <f t="shared" si="90"/>
        <v>0</v>
      </c>
      <c r="LZ35" s="25">
        <f t="shared" si="198"/>
        <v>0</v>
      </c>
      <c r="MA35" s="25">
        <f t="shared" si="91"/>
        <v>0</v>
      </c>
      <c r="MB35" s="25">
        <f t="shared" si="92"/>
        <v>0</v>
      </c>
      <c r="MC35" s="25">
        <f t="shared" si="199"/>
        <v>0</v>
      </c>
      <c r="MD35" s="25">
        <f t="shared" si="93"/>
        <v>0</v>
      </c>
      <c r="ME35" s="25">
        <f t="shared" si="94"/>
        <v>0</v>
      </c>
      <c r="MF35" s="25">
        <f t="shared" si="200"/>
        <v>0</v>
      </c>
      <c r="MG35" s="25">
        <f t="shared" si="95"/>
        <v>0</v>
      </c>
      <c r="MH35" s="25">
        <f t="shared" si="96"/>
        <v>0</v>
      </c>
      <c r="MI35" s="25">
        <f t="shared" si="201"/>
        <v>0</v>
      </c>
      <c r="MJ35" s="25">
        <f t="shared" si="97"/>
        <v>0</v>
      </c>
      <c r="MK35" s="25">
        <f t="shared" si="98"/>
        <v>0</v>
      </c>
      <c r="ML35" s="25">
        <f t="shared" si="202"/>
        <v>0</v>
      </c>
      <c r="MM35" s="25">
        <f t="shared" si="99"/>
        <v>0</v>
      </c>
      <c r="MN35" s="25">
        <f t="shared" si="100"/>
        <v>0</v>
      </c>
      <c r="MO35" s="25">
        <f t="shared" si="203"/>
        <v>0</v>
      </c>
      <c r="MP35" s="25">
        <f t="shared" si="101"/>
        <v>0</v>
      </c>
      <c r="MQ35" s="25">
        <f t="shared" si="102"/>
        <v>0</v>
      </c>
      <c r="MR35" s="25">
        <f t="shared" si="204"/>
        <v>0</v>
      </c>
      <c r="MS35" s="29">
        <v>1.98</v>
      </c>
      <c r="MT35" s="29">
        <v>0</v>
      </c>
      <c r="MU35" s="29">
        <v>1</v>
      </c>
      <c r="MV35" s="29">
        <v>1</v>
      </c>
      <c r="MW35" s="25">
        <f t="shared" si="103"/>
        <v>1.98</v>
      </c>
      <c r="MX35" s="25">
        <f t="shared" si="104"/>
        <v>4.46</v>
      </c>
      <c r="MY35" s="25">
        <f t="shared" si="105"/>
        <v>0</v>
      </c>
      <c r="MZ35" s="25">
        <f t="shared" si="106"/>
        <v>0</v>
      </c>
      <c r="NA35" s="25">
        <f t="shared" si="107"/>
        <v>1.98</v>
      </c>
      <c r="NB35" s="25">
        <f t="shared" si="108"/>
        <v>5.9</v>
      </c>
      <c r="NC35" s="25">
        <f t="shared" si="109"/>
        <v>0</v>
      </c>
      <c r="ND35" s="25">
        <f t="shared" si="110"/>
        <v>0</v>
      </c>
      <c r="NE35" s="25">
        <f t="shared" si="205"/>
        <v>1.98</v>
      </c>
      <c r="NF35" s="25">
        <f t="shared" si="205"/>
        <v>5.18</v>
      </c>
      <c r="NG35" s="25">
        <f t="shared" si="205"/>
        <v>0</v>
      </c>
      <c r="NH35" s="25">
        <f t="shared" si="205"/>
        <v>0</v>
      </c>
      <c r="NI35" s="25">
        <f t="shared" si="112"/>
        <v>209.79</v>
      </c>
      <c r="NJ35" s="25">
        <f t="shared" si="113"/>
        <v>0</v>
      </c>
      <c r="NK35" s="25">
        <f t="shared" si="114"/>
        <v>209.79</v>
      </c>
      <c r="NL35" s="25">
        <f t="shared" si="115"/>
        <v>137.6</v>
      </c>
      <c r="NM35" s="25">
        <f t="shared" si="116"/>
        <v>0</v>
      </c>
      <c r="NN35" s="25">
        <f t="shared" si="206"/>
        <v>137.6</v>
      </c>
      <c r="NO35" s="25">
        <f t="shared" si="117"/>
        <v>0</v>
      </c>
      <c r="NP35" s="25">
        <f t="shared" si="118"/>
        <v>0</v>
      </c>
      <c r="NQ35" s="25">
        <f t="shared" si="207"/>
        <v>0</v>
      </c>
      <c r="NR35" s="25">
        <f t="shared" si="119"/>
        <v>0</v>
      </c>
      <c r="NS35" s="25">
        <f t="shared" si="120"/>
        <v>0</v>
      </c>
      <c r="NT35" s="25">
        <f t="shared" si="208"/>
        <v>0</v>
      </c>
      <c r="NU35" s="25">
        <f t="shared" si="121"/>
        <v>0</v>
      </c>
      <c r="NV35" s="25">
        <f t="shared" si="122"/>
        <v>0</v>
      </c>
      <c r="NW35" s="25">
        <f t="shared" si="209"/>
        <v>0</v>
      </c>
      <c r="NX35" s="25">
        <f t="shared" si="210"/>
        <v>137.6</v>
      </c>
      <c r="NY35" s="25">
        <f t="shared" si="210"/>
        <v>0</v>
      </c>
      <c r="NZ35" s="25">
        <f t="shared" si="211"/>
        <v>137.6</v>
      </c>
      <c r="OA35" s="25">
        <f t="shared" si="212"/>
        <v>72.19</v>
      </c>
      <c r="OB35" s="25">
        <f t="shared" si="212"/>
        <v>0</v>
      </c>
      <c r="OC35" s="25">
        <f t="shared" si="213"/>
        <v>72.19</v>
      </c>
      <c r="OD35" s="25">
        <f t="shared" si="214"/>
        <v>137.6</v>
      </c>
      <c r="OE35" s="25">
        <f t="shared" si="214"/>
        <v>0</v>
      </c>
      <c r="OF35" s="25">
        <f t="shared" si="214"/>
        <v>137.6</v>
      </c>
      <c r="OG35" s="25">
        <f t="shared" si="124"/>
        <v>0</v>
      </c>
      <c r="OH35" s="25">
        <f t="shared" si="125"/>
        <v>0</v>
      </c>
      <c r="OI35" s="25">
        <f t="shared" si="126"/>
        <v>0</v>
      </c>
      <c r="OJ35" s="25">
        <f t="shared" si="127"/>
        <v>0</v>
      </c>
      <c r="OK35" s="25">
        <f t="shared" si="128"/>
        <v>0</v>
      </c>
      <c r="OL35" s="25">
        <f t="shared" si="129"/>
        <v>0</v>
      </c>
      <c r="OM35" s="25">
        <f t="shared" si="215"/>
        <v>0</v>
      </c>
      <c r="ON35" s="25">
        <f t="shared" si="215"/>
        <v>0</v>
      </c>
      <c r="OO35" s="25">
        <f t="shared" si="215"/>
        <v>0</v>
      </c>
      <c r="OP35" s="25">
        <f t="shared" si="130"/>
        <v>0</v>
      </c>
      <c r="OQ35" s="25">
        <f t="shared" si="131"/>
        <v>0</v>
      </c>
      <c r="OR35" s="25">
        <f t="shared" si="216"/>
        <v>0</v>
      </c>
      <c r="OS35" s="19">
        <v>537440.1</v>
      </c>
      <c r="OT35" s="19">
        <v>2371326.09</v>
      </c>
    </row>
    <row r="36" spans="1:410" ht="33" customHeight="1" x14ac:dyDescent="0.25">
      <c r="A36" s="18"/>
      <c r="B36" s="18" t="s">
        <v>763</v>
      </c>
      <c r="C36" s="18">
        <v>1113.93</v>
      </c>
      <c r="D36" s="16" t="e">
        <f>_xlfn.IFNA(INDEX(#REF!,MATCH(E36,#REF!,0)),0)</f>
        <v>#REF!</v>
      </c>
      <c r="E36" s="18" t="s">
        <v>808</v>
      </c>
      <c r="F36" s="16" t="s">
        <v>765</v>
      </c>
      <c r="G36" s="16" t="s">
        <v>766</v>
      </c>
      <c r="H36" s="16" t="s">
        <v>767</v>
      </c>
      <c r="I36" s="16" t="s">
        <v>768</v>
      </c>
      <c r="J36" s="16" t="s">
        <v>769</v>
      </c>
      <c r="K36" s="16" t="s">
        <v>770</v>
      </c>
      <c r="L36" s="16" t="s">
        <v>771</v>
      </c>
      <c r="M36" s="18">
        <v>1.64</v>
      </c>
      <c r="N36" s="18">
        <v>2.44</v>
      </c>
      <c r="O36" s="18">
        <v>2.04</v>
      </c>
      <c r="P36" s="18">
        <v>2.84</v>
      </c>
      <c r="Q36" s="18">
        <v>0.1</v>
      </c>
      <c r="R36" s="18">
        <v>1.8399999999999999</v>
      </c>
      <c r="S36" s="18">
        <v>2.64</v>
      </c>
      <c r="T36" s="18">
        <v>0.2</v>
      </c>
      <c r="U36" s="18">
        <v>0</v>
      </c>
      <c r="V36" s="18">
        <v>0</v>
      </c>
      <c r="W36" s="18">
        <v>0</v>
      </c>
      <c r="X36" s="18">
        <v>1.64</v>
      </c>
      <c r="Y36" s="18">
        <v>2.4</v>
      </c>
      <c r="Z36" s="20">
        <f t="shared" si="132"/>
        <v>2.7</v>
      </c>
      <c r="AA36" s="18">
        <v>0.22</v>
      </c>
      <c r="AB36" s="18">
        <v>0</v>
      </c>
      <c r="AC36" s="18">
        <v>0</v>
      </c>
      <c r="AD36" s="18">
        <v>0</v>
      </c>
      <c r="AE36" s="18">
        <v>0</v>
      </c>
      <c r="AF36" s="18">
        <v>0</v>
      </c>
      <c r="AG36" s="18">
        <v>1.2</v>
      </c>
      <c r="AH36" s="18">
        <v>2</v>
      </c>
      <c r="AI36" s="20">
        <f t="shared" si="133"/>
        <v>2.85</v>
      </c>
      <c r="AJ36" s="18">
        <v>0</v>
      </c>
      <c r="AK36" s="18">
        <v>0</v>
      </c>
      <c r="AL36" s="20">
        <f t="shared" si="134"/>
        <v>0</v>
      </c>
      <c r="AM36" s="18">
        <v>1.64</v>
      </c>
      <c r="AN36" s="18">
        <v>2</v>
      </c>
      <c r="AO36" s="18">
        <v>0.15</v>
      </c>
      <c r="AP36" s="18">
        <v>0.22</v>
      </c>
      <c r="AQ36" s="18">
        <v>1.64</v>
      </c>
      <c r="AR36" s="18">
        <v>2.2200000000000002</v>
      </c>
      <c r="AS36" s="18">
        <v>0.12</v>
      </c>
      <c r="AT36" s="18">
        <v>0.11</v>
      </c>
      <c r="AU36" s="18">
        <v>0</v>
      </c>
      <c r="AV36" s="18">
        <v>1</v>
      </c>
      <c r="AW36" s="18">
        <v>0</v>
      </c>
      <c r="AX36" s="18">
        <v>0</v>
      </c>
      <c r="AY36" s="18">
        <v>0</v>
      </c>
      <c r="AZ36" s="18">
        <v>0</v>
      </c>
      <c r="BA36" s="18">
        <v>2</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6" t="e">
        <f>_xlfn.IFNA(IF(RIGHT(D36,2)="=G",0,INDEX(#REF!,MATCH(E36,#REF!,0))),0)</f>
        <v>#REF!</v>
      </c>
      <c r="CB36" s="16" t="s">
        <v>776</v>
      </c>
      <c r="CC36" s="18">
        <v>0</v>
      </c>
      <c r="CD36" s="18">
        <v>0</v>
      </c>
      <c r="CE36" s="18">
        <v>1.4</v>
      </c>
      <c r="CF36" s="18">
        <v>0.73</v>
      </c>
      <c r="CG36" s="18">
        <v>0.12</v>
      </c>
      <c r="CH36" s="18">
        <v>3</v>
      </c>
      <c r="CI36" s="16" t="s">
        <v>98</v>
      </c>
      <c r="CJ36" s="18">
        <v>0</v>
      </c>
      <c r="CK36" s="20">
        <f t="shared" si="135"/>
        <v>3.24</v>
      </c>
      <c r="CL36" s="20">
        <f t="shared" si="136"/>
        <v>3.24</v>
      </c>
      <c r="CM36" s="18">
        <v>26.99</v>
      </c>
      <c r="CN36" s="18">
        <v>24.9</v>
      </c>
      <c r="CO36" s="18">
        <v>24.061</v>
      </c>
      <c r="CP36" s="22">
        <f t="shared" si="0"/>
        <v>24.9</v>
      </c>
      <c r="CQ36" s="22">
        <f t="shared" si="1"/>
        <v>21.66</v>
      </c>
      <c r="CR36" s="22">
        <f t="shared" si="137"/>
        <v>3.24</v>
      </c>
      <c r="CS36" s="22">
        <f t="shared" si="138"/>
        <v>21.76</v>
      </c>
      <c r="CT36" s="22">
        <f t="shared" si="2"/>
        <v>21.96</v>
      </c>
      <c r="CU36" s="18">
        <v>21.96</v>
      </c>
      <c r="CV36" s="22">
        <f t="shared" si="139"/>
        <v>2.7</v>
      </c>
      <c r="CW36" s="22">
        <f t="shared" si="3"/>
        <v>0</v>
      </c>
      <c r="CX36" s="22">
        <f t="shared" si="4"/>
        <v>0</v>
      </c>
      <c r="CY36" s="22">
        <f t="shared" si="5"/>
        <v>24.63</v>
      </c>
      <c r="CZ36" s="22">
        <f t="shared" si="6"/>
        <v>24.78</v>
      </c>
      <c r="DA36" s="18">
        <v>24.9</v>
      </c>
      <c r="DB36" s="20">
        <f t="shared" si="140"/>
        <v>3.24</v>
      </c>
      <c r="DC36" s="20">
        <f t="shared" si="141"/>
        <v>0</v>
      </c>
      <c r="DD36" s="20">
        <f t="shared" si="142"/>
        <v>3.24</v>
      </c>
      <c r="DE36" s="20">
        <f t="shared" si="7"/>
        <v>0.1</v>
      </c>
      <c r="DF36" s="20">
        <f t="shared" si="8"/>
        <v>0.2</v>
      </c>
      <c r="DG36" s="20">
        <f t="shared" si="9"/>
        <v>2.94</v>
      </c>
      <c r="DH36" s="20">
        <f t="shared" si="10"/>
        <v>0</v>
      </c>
      <c r="DI36" s="20">
        <f t="shared" si="11"/>
        <v>0</v>
      </c>
      <c r="DJ36" s="20">
        <f t="shared" si="12"/>
        <v>0</v>
      </c>
      <c r="DK36" s="20">
        <f t="shared" si="143"/>
        <v>3.24</v>
      </c>
      <c r="DL36" s="20">
        <f t="shared" si="144"/>
        <v>0</v>
      </c>
      <c r="DM36" s="20">
        <f t="shared" si="145"/>
        <v>0</v>
      </c>
      <c r="DN36" s="20">
        <f t="shared" si="146"/>
        <v>0</v>
      </c>
      <c r="DO36" s="18">
        <v>3.04</v>
      </c>
      <c r="DP36" s="18">
        <v>0</v>
      </c>
      <c r="DQ36" s="18">
        <v>1</v>
      </c>
      <c r="DR36" s="18">
        <v>1</v>
      </c>
      <c r="DS36" s="25">
        <f t="shared" si="147"/>
        <v>3.04</v>
      </c>
      <c r="DT36" s="25">
        <f t="shared" si="148"/>
        <v>0</v>
      </c>
      <c r="DU36" s="25">
        <f t="shared" si="149"/>
        <v>9.85</v>
      </c>
      <c r="DV36" s="25">
        <f t="shared" si="150"/>
        <v>0</v>
      </c>
      <c r="DW36" s="25">
        <f t="shared" si="151"/>
        <v>9.85</v>
      </c>
      <c r="DX36" s="25">
        <f t="shared" si="152"/>
        <v>20.09</v>
      </c>
      <c r="DY36" s="25">
        <f t="shared" si="153"/>
        <v>0</v>
      </c>
      <c r="DZ36" s="25">
        <f t="shared" si="154"/>
        <v>20.09</v>
      </c>
      <c r="EA36" s="25">
        <f t="shared" si="155"/>
        <v>13.32</v>
      </c>
      <c r="EB36" s="25">
        <f t="shared" si="156"/>
        <v>0</v>
      </c>
      <c r="EC36" s="25">
        <f t="shared" si="157"/>
        <v>13.32</v>
      </c>
      <c r="ED36" s="25">
        <f t="shared" si="158"/>
        <v>6.77</v>
      </c>
      <c r="EE36" s="25">
        <f t="shared" si="158"/>
        <v>0</v>
      </c>
      <c r="EF36" s="25">
        <f t="shared" si="159"/>
        <v>6.77</v>
      </c>
      <c r="EG36" s="25">
        <f t="shared" si="160"/>
        <v>13.32</v>
      </c>
      <c r="EH36" s="25">
        <f t="shared" si="160"/>
        <v>0</v>
      </c>
      <c r="EI36" s="25">
        <f t="shared" si="161"/>
        <v>13.32</v>
      </c>
      <c r="EJ36" s="18">
        <v>1113.93</v>
      </c>
      <c r="EK36" s="18">
        <v>1078.22</v>
      </c>
      <c r="EL36" s="18" t="s">
        <v>808</v>
      </c>
      <c r="EM36" s="18" t="s">
        <v>809</v>
      </c>
      <c r="EN36" s="16" t="s">
        <v>774</v>
      </c>
      <c r="EO36" s="16" t="s">
        <v>131</v>
      </c>
      <c r="EP36" s="16" t="e">
        <f>IF(OR(EN36="Cống tròn",EN36="Cống hộp",EN36="Ống nhựa"),INDEX(#REF!,MATCH(E36,#REF!,0)),IF(OR(EN36="Rãnh xây",EN36="Rãnh bê tông"),INDEX(#REF!,MATCH(E36,#REF!,0)),0))</f>
        <v>#REF!</v>
      </c>
      <c r="EQ36" s="18">
        <v>34.410000000000032</v>
      </c>
      <c r="ER36" s="18">
        <v>1</v>
      </c>
      <c r="ES36" s="25">
        <f t="shared" si="162"/>
        <v>34</v>
      </c>
      <c r="ET36" s="1" t="e">
        <f>_xlfn.IFNA(IF(EN36="Cống tròn",INDEX(#REF!,MATCH(E36,#REF!,0)),IF(EN36="Cống hộp",INDEX(#REF!,MATCH(E36,#REF!,0)),EU36&amp;" ,"&amp;EV36)),0)</f>
        <v>#REF!</v>
      </c>
      <c r="EU36" s="16" t="s">
        <v>769</v>
      </c>
      <c r="EV36" s="16" t="s">
        <v>775</v>
      </c>
      <c r="EW36" s="16" t="e">
        <f>_xlfn.IFNA(INDEX(#REF!,MATCH(E36,#REF!,0)),0)</f>
        <v>#REF!</v>
      </c>
      <c r="EX36" s="16"/>
      <c r="EY36" s="18">
        <v>0</v>
      </c>
      <c r="EZ36" s="18">
        <v>0</v>
      </c>
      <c r="FA36" s="18">
        <v>0</v>
      </c>
      <c r="FB36" s="19">
        <v>0</v>
      </c>
      <c r="FC36" s="19">
        <v>0</v>
      </c>
      <c r="FD36" s="25">
        <f t="shared" si="13"/>
        <v>0</v>
      </c>
      <c r="FE36" s="25">
        <f t="shared" si="163"/>
        <v>0</v>
      </c>
      <c r="FF36" s="18">
        <v>0.14000000000000001</v>
      </c>
      <c r="FG36" s="18">
        <v>2</v>
      </c>
      <c r="FH36" s="18">
        <v>1.5</v>
      </c>
      <c r="FI36" s="25">
        <f t="shared" si="164"/>
        <v>1.78</v>
      </c>
      <c r="FJ36" s="18">
        <v>0</v>
      </c>
      <c r="FK36" s="18">
        <v>0</v>
      </c>
      <c r="FL36" s="18">
        <v>0.2</v>
      </c>
      <c r="FM36" s="18">
        <v>1.6</v>
      </c>
      <c r="FN36" s="18">
        <v>0</v>
      </c>
      <c r="FO36" s="25">
        <f t="shared" si="165"/>
        <v>1.98</v>
      </c>
      <c r="FP36" s="18">
        <v>1.4999999999999999E-2</v>
      </c>
      <c r="FQ36" s="18">
        <v>1</v>
      </c>
      <c r="FR36" s="25">
        <f t="shared" si="14"/>
        <v>33</v>
      </c>
      <c r="FS36" s="25">
        <f t="shared" si="15"/>
        <v>0.48</v>
      </c>
      <c r="FT36" s="25">
        <f t="shared" si="16"/>
        <v>33.479999999999997</v>
      </c>
      <c r="FU36" s="25">
        <f t="shared" si="17"/>
        <v>-0.93000000000003524</v>
      </c>
      <c r="FV36" s="25" t="str">
        <f t="shared" si="166"/>
        <v>Thêm 01</v>
      </c>
      <c r="FW36" s="25">
        <f t="shared" si="167"/>
        <v>0.08</v>
      </c>
      <c r="FX36" s="16"/>
      <c r="FY36" s="16"/>
      <c r="FZ36" s="16"/>
      <c r="GA36" s="16"/>
      <c r="GB36" s="19">
        <v>0</v>
      </c>
      <c r="GC36" s="19">
        <v>0</v>
      </c>
      <c r="GD36" s="19">
        <v>0</v>
      </c>
      <c r="GE36" s="19">
        <v>0</v>
      </c>
      <c r="GF36" s="19">
        <v>0</v>
      </c>
      <c r="GG36" s="19">
        <v>0</v>
      </c>
      <c r="GH36" s="19">
        <v>0</v>
      </c>
      <c r="GI36" s="19">
        <v>0</v>
      </c>
      <c r="GJ36" s="19">
        <v>0</v>
      </c>
      <c r="GK36" s="19">
        <v>0</v>
      </c>
      <c r="GL36" s="25">
        <f t="shared" si="18"/>
        <v>0</v>
      </c>
      <c r="GM36" s="25">
        <f t="shared" si="168"/>
        <v>0</v>
      </c>
      <c r="GN36" s="19">
        <v>0</v>
      </c>
      <c r="GO36" s="19">
        <v>0</v>
      </c>
      <c r="GP36" s="19">
        <v>0</v>
      </c>
      <c r="GQ36" s="19">
        <v>0</v>
      </c>
      <c r="GR36" s="1" t="e">
        <f>_xlfn.IFNA(INDEX(#REF!,MATCH(E36,#REF!,0)),0)</f>
        <v>#REF!</v>
      </c>
      <c r="GS36" s="16"/>
      <c r="GT36" s="18">
        <v>0</v>
      </c>
      <c r="GU36" s="18">
        <v>0</v>
      </c>
      <c r="GV36" s="18">
        <v>0</v>
      </c>
      <c r="GW36" s="18">
        <v>0</v>
      </c>
      <c r="GX36" s="25">
        <f t="shared" si="19"/>
        <v>0</v>
      </c>
      <c r="GY36" s="25">
        <f t="shared" si="20"/>
        <v>0</v>
      </c>
      <c r="GZ36" s="25">
        <f t="shared" si="169"/>
        <v>0</v>
      </c>
      <c r="HA36" s="1" t="e" cm="1">
        <f t="array" ref="HA36">INDEX(#REF!,MATCH(EJ36&amp;EK36&amp;HD36&amp;HE36&amp;HF36,#REF!&amp;#REF!&amp;#REF!&amp;#REF!&amp;#REF!,0))</f>
        <v>#REF!</v>
      </c>
      <c r="HB36" s="16"/>
      <c r="HC36" s="25">
        <f t="shared" si="170"/>
        <v>0</v>
      </c>
      <c r="HD36" s="18">
        <v>0</v>
      </c>
      <c r="HE36" s="18">
        <v>0</v>
      </c>
      <c r="HF36" s="18">
        <v>0</v>
      </c>
      <c r="HG36" s="1" t="e" cm="1">
        <f t="array" ref="HG36">INDEX(#REF!,MATCH(EJ36&amp;EK36&amp;HJ36&amp;HK36&amp;HL36,#REF!&amp;#REF!&amp;#REF!&amp;#REF!&amp;#REF!,0))</f>
        <v>#REF!</v>
      </c>
      <c r="HH36" s="16"/>
      <c r="HI36" s="25">
        <f t="shared" si="171"/>
        <v>0</v>
      </c>
      <c r="HJ36" s="25">
        <f t="shared" si="172"/>
        <v>0</v>
      </c>
      <c r="HK36" s="19">
        <v>0</v>
      </c>
      <c r="HL36" s="19">
        <v>0</v>
      </c>
      <c r="HM36" s="18">
        <v>0.01</v>
      </c>
      <c r="HN36" s="18">
        <v>1</v>
      </c>
      <c r="HO36" s="25">
        <f t="shared" si="173"/>
        <v>0</v>
      </c>
      <c r="HP36" s="25">
        <f t="shared" si="174"/>
        <v>0</v>
      </c>
      <c r="HQ36" s="25">
        <f t="shared" si="175"/>
        <v>0</v>
      </c>
      <c r="HR36" s="25">
        <f t="shared" si="176"/>
        <v>0</v>
      </c>
      <c r="HS36" s="25">
        <f t="shared" si="177"/>
        <v>0</v>
      </c>
      <c r="HT36" s="19">
        <v>0</v>
      </c>
      <c r="HU36" s="19">
        <v>0</v>
      </c>
      <c r="HV36" s="19">
        <v>0</v>
      </c>
      <c r="HW36" s="25">
        <f t="shared" si="178"/>
        <v>0</v>
      </c>
      <c r="HX36" s="19">
        <v>0</v>
      </c>
      <c r="HY36" s="19">
        <v>0</v>
      </c>
      <c r="HZ36" s="18">
        <v>24.9</v>
      </c>
      <c r="IA36" s="20">
        <f>ROUND(IF(EN36="Cống tròn",IF(EN36="Cống tròn",IF(EU36="Không có móng",IQ36-FF36,IF(EU36="Đế",IP36-FN36,IF(OR(EU36="Móng bê tông",EU36="Móng bê tông kết hợp đế"),II36-FJ36,0))),0),IF(EN36="Cống hộp",IF(AND(EN36="Cống hộp",EU36="Không có móng"),IQ36-GF36,IF(AND(EN36="Cống hộp",EU36="Móng bê tông"),IJ36-GB36,0)),IF(OR(EN36="Rãnh xây",EN36="Rãnh bê tông"),IF(OR(EN36="Rãnh xây",EN36="Rãnh bê tông"),IK36-GB36,0),IF(EN36="Ống nhựa",IF(AND(EN36="Ống nhựa",EU36="Không đắp cát"),IQ36-HT36,IF(AND(EN36="Ống nhựa",EU36="Đắp cát"),IH36-HX36,0)),IF(EN36="Rãnh thang",IF(EN36="Rãnh thang",IF(EU36="Móng bê tông",#REF!-#REF!,IQ36),0),0))))),2)</f>
        <v>21.92</v>
      </c>
      <c r="IB36" s="20">
        <f t="shared" si="179"/>
        <v>2.9799999999999969</v>
      </c>
      <c r="IC36" s="20">
        <f t="shared" si="21"/>
        <v>21.92</v>
      </c>
      <c r="ID36" s="20">
        <f t="shared" si="22"/>
        <v>0</v>
      </c>
      <c r="IE36" s="20">
        <f t="shared" si="23"/>
        <v>0</v>
      </c>
      <c r="IF36" s="20">
        <f t="shared" si="24"/>
        <v>0</v>
      </c>
      <c r="IG36" s="20">
        <f>IF(EN36="Rãnh thang",IF(AND(EN36="Rãnh thang",EU36="Móng bê tông"),IQ36-#REF!,0),IF(EN36="Ống nhựa",IF(AND(EN36="Ống nhựa",EU36="Đắp cát"),IQ36-HT36,0),IF(EN36="Cống tròn",IF(EN36="Cống tròn",IF(OR(EU36="Móng bê tông",EU36="Móng bê tông kết hợp đế"),IM36-FL36,0),0),IF(EN36="Cống hộp",IF(AND(EN36="Cống hộp",EU36="Móng bê tông"),IN36-GD36,0),IF(OR(EN36="Rãnh xây",EN36="Rãnh bê tông"),IF(AND(EN36="Rãnh xây",EU36="Móng bê tông"),IO36-GD36,IF(AND(EN36="Rãnh bê tông",EU36="Móng bê tông"),IO36-GD36,0)),0)))))</f>
        <v>21.92</v>
      </c>
      <c r="IH36" s="20">
        <f t="shared" si="25"/>
        <v>0</v>
      </c>
      <c r="II36" s="20">
        <f t="shared" si="26"/>
        <v>21.92</v>
      </c>
      <c r="IJ36" s="20">
        <f t="shared" si="27"/>
        <v>0</v>
      </c>
      <c r="IK36" s="20">
        <f t="shared" si="28"/>
        <v>0</v>
      </c>
      <c r="IL36" s="20">
        <f t="shared" si="29"/>
        <v>22.12</v>
      </c>
      <c r="IM36" s="20">
        <f t="shared" si="30"/>
        <v>22.12</v>
      </c>
      <c r="IN36" s="20">
        <f t="shared" si="31"/>
        <v>0</v>
      </c>
      <c r="IO36" s="20">
        <f t="shared" si="32"/>
        <v>0</v>
      </c>
      <c r="IP36" s="20">
        <f t="shared" si="33"/>
        <v>0</v>
      </c>
      <c r="IQ36" s="18">
        <v>22.26</v>
      </c>
      <c r="IR36" s="25">
        <f t="shared" si="180"/>
        <v>0</v>
      </c>
      <c r="IS36" s="25">
        <f t="shared" si="34"/>
        <v>0</v>
      </c>
      <c r="IT36" s="25">
        <f t="shared" si="35"/>
        <v>0</v>
      </c>
      <c r="IU36" s="25">
        <f>ROUND(IF(EN36="Cống tròn",IF(EN36="Cống tròn",IV36+FF36,0),IF(EN36="Cống hộp",IF(EN36="Cống hộp",IV36+GP36,0),IF(OR(EN36="Rãnh xây",EN36="Rãnh bê tông"),IF(OR(EN36="Rãnh xây",EN36="Rãnh bê tông"),IV36+GP36,0),IF(EN36="ống nhựa",IF(EN36="Ống nhựa",IV36+HT36,0),IF(EN36="Rãnh thang",IF(EN36="Rãnh thang",IQ36+#REF!,0),0))))),2)</f>
        <v>23.77</v>
      </c>
      <c r="IV36" s="18">
        <v>23.63</v>
      </c>
      <c r="IW36" s="25">
        <f t="shared" si="36"/>
        <v>23.77</v>
      </c>
      <c r="IX36" s="25">
        <f t="shared" si="37"/>
        <v>0</v>
      </c>
      <c r="IY36" s="25">
        <f t="shared" si="38"/>
        <v>0</v>
      </c>
      <c r="IZ36" s="25">
        <f t="shared" si="39"/>
        <v>0</v>
      </c>
      <c r="JA36" s="25">
        <f t="shared" si="40"/>
        <v>0</v>
      </c>
      <c r="JB36" s="18">
        <v>24</v>
      </c>
      <c r="JC36" s="20">
        <f>ROUND(IF(EN36="Cống tròn",IF(EN36="Cống tròn",IF(EU36="Không có móng",JS36-FF36,IF(EU36="Đế",JR36-FN36,IF(OR(EU36="Móng bê tông",EU36="Móng bê tông kết hợp đế"),JK36-FJ36,0))),0),IF(EN36="Cống hộp",IF(AND(EN36="Cống hộp",EU36="Không có móng"),JS36-GF36,IF(AND(EN36="Cống hộp",EU36="Móng bê tông"),JL36-GB36,0)),IF(OR(EN36="Rãnh xây",EN36="Rãnh bê tông"),IF(OR(EN36="Rãnh xây",EN36="Rãnh bê tông"),JM36-GB36,0),IF(EN36="Ống nhựa",IF(AND(EN36="Ống nhựa",EU36="Không đắp cát"),JS36-HT36,IF(AND(EN36="Ống nhựa",EU36="Đắp cát"),JJ36-HX36,0)),IF(EN36="Rãnh thang",IF(EN36="Rãnh thang",IF(EU36="Móng bê tông",#REF!-#REF!,JS36),0),0))))),2)</f>
        <v>21.79</v>
      </c>
      <c r="JD36" s="20">
        <f t="shared" si="181"/>
        <v>2.2100000000000009</v>
      </c>
      <c r="JE36" s="20">
        <f t="shared" si="41"/>
        <v>21.79</v>
      </c>
      <c r="JF36" s="20">
        <f t="shared" si="42"/>
        <v>0</v>
      </c>
      <c r="JG36" s="20">
        <f t="shared" si="43"/>
        <v>0</v>
      </c>
      <c r="JH36" s="20">
        <f t="shared" si="44"/>
        <v>0</v>
      </c>
      <c r="JI36" s="20">
        <f>IF(EN36="Rãnh thang",IF(AND(EN36="Rãnh thang",EU36="Móng bê tông"),JS36-#REF!,0),IF(EN36="Ống nhựa",IF(AND(EN36="Ống nhựa",EU36="Đắp cát"),JS36-HT36,0),IF(EN36="Cống tròn",IF(EN36="Cống tròn",IF(OR(EU36="Móng bê tông",EU36="Móng bê tông kết hợp đế"),JO36-FL36,0),0),IF(EN36="Cống hộp",IF(AND(EN36="Cống hộp",EU36="Móng bê tông"),JP36-GD36,0),IF(OR(EN36="Rãnh xây",EN36="Rãnh bê tông"),IF(AND(EN36="Rãnh xây",EU36="Móng bê tông"),JQ36-GD36,IF(AND(EN36="Rãnh bê tông",EU36="Móng bê tông"),JQ36-GD36,0)),0)))))</f>
        <v>21.79</v>
      </c>
      <c r="JJ36" s="20">
        <f t="shared" si="45"/>
        <v>0</v>
      </c>
      <c r="JK36" s="20">
        <f t="shared" si="46"/>
        <v>21.79</v>
      </c>
      <c r="JL36" s="20">
        <f t="shared" si="47"/>
        <v>0</v>
      </c>
      <c r="JM36" s="20">
        <f t="shared" si="48"/>
        <v>0</v>
      </c>
      <c r="JN36" s="20">
        <f t="shared" si="49"/>
        <v>21.99</v>
      </c>
      <c r="JO36" s="20">
        <f t="shared" si="50"/>
        <v>21.99</v>
      </c>
      <c r="JP36" s="20">
        <f t="shared" si="51"/>
        <v>0</v>
      </c>
      <c r="JQ36" s="20">
        <f t="shared" si="52"/>
        <v>0</v>
      </c>
      <c r="JR36" s="20">
        <f t="shared" si="53"/>
        <v>0</v>
      </c>
      <c r="JS36" s="26">
        <v>22.13</v>
      </c>
      <c r="JT36" s="25">
        <f t="shared" si="182"/>
        <v>0</v>
      </c>
      <c r="JU36" s="25">
        <f t="shared" si="54"/>
        <v>0</v>
      </c>
      <c r="JV36" s="25">
        <f t="shared" si="55"/>
        <v>0</v>
      </c>
      <c r="JW36" s="25">
        <f>ROUND(IF(EN36="Cống tròn",IF(EN36="Cống tròn",JX36+FF36,0),IF(EN36="Cống hộp",IF(EN36="Cống hộp",JX36+GP36,0),IF(OR(EN36="Rãnh xây",EN36="Rãnh bê tông"),IF(OR(EN36="Rãnh xây",EN36="Rãnh bê tông"),JX36+GP36,0),IF(EN36="ống nhựa",IF(EN36="Ống nhựa",JX36+HT36,0),IF(EN36="Rãnh thang",IF(EN36="Rãnh thang",JS36+#REF!,0),0))))),2)</f>
        <v>23.77</v>
      </c>
      <c r="JX36" s="27">
        <v>23.63</v>
      </c>
      <c r="JY36" s="25">
        <f t="shared" si="56"/>
        <v>23.77</v>
      </c>
      <c r="JZ36" s="25">
        <f t="shared" si="57"/>
        <v>0</v>
      </c>
      <c r="KA36" s="25">
        <f t="shared" si="58"/>
        <v>0</v>
      </c>
      <c r="KB36" s="25">
        <f t="shared" si="59"/>
        <v>0</v>
      </c>
      <c r="KC36" s="25">
        <f t="shared" si="60"/>
        <v>0</v>
      </c>
      <c r="KD36" s="28" t="s">
        <v>98</v>
      </c>
      <c r="KE36" s="27">
        <v>0</v>
      </c>
      <c r="KF36" s="25">
        <f t="shared" si="61"/>
        <v>2.9799999999999969</v>
      </c>
      <c r="KG36" s="25">
        <f t="shared" si="183"/>
        <v>2.9799999999999969</v>
      </c>
      <c r="KH36" s="27">
        <v>0</v>
      </c>
      <c r="KI36" s="25">
        <f t="shared" si="62"/>
        <v>2.2100000000000009</v>
      </c>
      <c r="KJ36" s="25">
        <f t="shared" si="184"/>
        <v>2.2100000000000009</v>
      </c>
      <c r="KK36" s="25">
        <f t="shared" si="63"/>
        <v>0</v>
      </c>
      <c r="KL36" s="25">
        <f t="shared" si="64"/>
        <v>0</v>
      </c>
      <c r="KM36" s="25">
        <f t="shared" si="185"/>
        <v>0</v>
      </c>
      <c r="KN36" s="25">
        <f t="shared" si="65"/>
        <v>0</v>
      </c>
      <c r="KO36" s="25">
        <f t="shared" si="66"/>
        <v>0</v>
      </c>
      <c r="KP36" s="25">
        <f t="shared" si="186"/>
        <v>0</v>
      </c>
      <c r="KQ36" s="25">
        <f t="shared" si="67"/>
        <v>0.2</v>
      </c>
      <c r="KR36" s="25">
        <f t="shared" si="68"/>
        <v>0.2</v>
      </c>
      <c r="KS36" s="25">
        <f t="shared" si="187"/>
        <v>0.2</v>
      </c>
      <c r="KT36" s="25">
        <f t="shared" si="69"/>
        <v>0</v>
      </c>
      <c r="KU36" s="25">
        <f t="shared" si="70"/>
        <v>0</v>
      </c>
      <c r="KV36" s="25">
        <f t="shared" si="188"/>
        <v>0</v>
      </c>
      <c r="KW36" s="25">
        <f t="shared" si="71"/>
        <v>0</v>
      </c>
      <c r="KX36" s="25">
        <f t="shared" si="72"/>
        <v>0</v>
      </c>
      <c r="KY36" s="25">
        <f t="shared" si="189"/>
        <v>0</v>
      </c>
      <c r="KZ36" s="25">
        <f t="shared" si="73"/>
        <v>0</v>
      </c>
      <c r="LA36" s="25">
        <f t="shared" si="74"/>
        <v>0</v>
      </c>
      <c r="LB36" s="25">
        <f t="shared" si="190"/>
        <v>0</v>
      </c>
      <c r="LC36" s="25">
        <f t="shared" si="75"/>
        <v>1.98</v>
      </c>
      <c r="LD36" s="25">
        <f t="shared" si="76"/>
        <v>1.98</v>
      </c>
      <c r="LE36" s="25">
        <f t="shared" si="191"/>
        <v>1.98</v>
      </c>
      <c r="LF36" s="25">
        <f t="shared" si="77"/>
        <v>0</v>
      </c>
      <c r="LG36" s="25">
        <f t="shared" si="78"/>
        <v>0</v>
      </c>
      <c r="LH36" s="25">
        <f t="shared" si="192"/>
        <v>0</v>
      </c>
      <c r="LI36" s="25">
        <f t="shared" si="79"/>
        <v>0</v>
      </c>
      <c r="LJ36" s="25">
        <f t="shared" si="80"/>
        <v>0</v>
      </c>
      <c r="LK36" s="25">
        <f t="shared" si="193"/>
        <v>0</v>
      </c>
      <c r="LL36" s="25">
        <f t="shared" si="81"/>
        <v>0</v>
      </c>
      <c r="LM36" s="25">
        <f t="shared" si="82"/>
        <v>0</v>
      </c>
      <c r="LN36" s="25">
        <f t="shared" si="194"/>
        <v>0</v>
      </c>
      <c r="LO36" s="25">
        <f t="shared" si="83"/>
        <v>0</v>
      </c>
      <c r="LP36" s="25">
        <f t="shared" si="84"/>
        <v>0</v>
      </c>
      <c r="LQ36" s="25">
        <f t="shared" si="195"/>
        <v>0</v>
      </c>
      <c r="LR36" s="25">
        <f t="shared" si="85"/>
        <v>0</v>
      </c>
      <c r="LS36" s="25">
        <f t="shared" si="86"/>
        <v>0</v>
      </c>
      <c r="LT36" s="25">
        <f t="shared" si="196"/>
        <v>0</v>
      </c>
      <c r="LU36" s="25">
        <f t="shared" si="87"/>
        <v>0</v>
      </c>
      <c r="LV36" s="25">
        <f t="shared" si="88"/>
        <v>0</v>
      </c>
      <c r="LW36" s="25">
        <f t="shared" si="197"/>
        <v>0</v>
      </c>
      <c r="LX36" s="25">
        <f t="shared" si="89"/>
        <v>0</v>
      </c>
      <c r="LY36" s="25">
        <f t="shared" si="90"/>
        <v>0</v>
      </c>
      <c r="LZ36" s="25">
        <f t="shared" si="198"/>
        <v>0</v>
      </c>
      <c r="MA36" s="25">
        <f t="shared" si="91"/>
        <v>0</v>
      </c>
      <c r="MB36" s="25">
        <f t="shared" si="92"/>
        <v>0</v>
      </c>
      <c r="MC36" s="25">
        <f t="shared" si="199"/>
        <v>0</v>
      </c>
      <c r="MD36" s="25">
        <f t="shared" si="93"/>
        <v>0</v>
      </c>
      <c r="ME36" s="25">
        <f t="shared" si="94"/>
        <v>0</v>
      </c>
      <c r="MF36" s="25">
        <f t="shared" si="200"/>
        <v>0</v>
      </c>
      <c r="MG36" s="25">
        <f t="shared" si="95"/>
        <v>0</v>
      </c>
      <c r="MH36" s="25">
        <f t="shared" si="96"/>
        <v>0</v>
      </c>
      <c r="MI36" s="25">
        <f t="shared" si="201"/>
        <v>0</v>
      </c>
      <c r="MJ36" s="25">
        <f t="shared" si="97"/>
        <v>0</v>
      </c>
      <c r="MK36" s="25">
        <f t="shared" si="98"/>
        <v>0</v>
      </c>
      <c r="ML36" s="25">
        <f t="shared" si="202"/>
        <v>0</v>
      </c>
      <c r="MM36" s="25">
        <f t="shared" si="99"/>
        <v>0</v>
      </c>
      <c r="MN36" s="25">
        <f t="shared" si="100"/>
        <v>0</v>
      </c>
      <c r="MO36" s="25">
        <f t="shared" si="203"/>
        <v>0</v>
      </c>
      <c r="MP36" s="25">
        <f t="shared" si="101"/>
        <v>0</v>
      </c>
      <c r="MQ36" s="25">
        <f t="shared" si="102"/>
        <v>0</v>
      </c>
      <c r="MR36" s="25">
        <f t="shared" si="204"/>
        <v>0</v>
      </c>
      <c r="MS36" s="29">
        <v>1.98</v>
      </c>
      <c r="MT36" s="29">
        <v>0</v>
      </c>
      <c r="MU36" s="29">
        <v>1</v>
      </c>
      <c r="MV36" s="29">
        <v>1</v>
      </c>
      <c r="MW36" s="25">
        <f t="shared" si="103"/>
        <v>1.98</v>
      </c>
      <c r="MX36" s="25">
        <f t="shared" si="104"/>
        <v>5.9</v>
      </c>
      <c r="MY36" s="25">
        <f t="shared" si="105"/>
        <v>0</v>
      </c>
      <c r="MZ36" s="25">
        <f t="shared" si="106"/>
        <v>0</v>
      </c>
      <c r="NA36" s="25">
        <f t="shared" si="107"/>
        <v>1.98</v>
      </c>
      <c r="NB36" s="25">
        <f t="shared" si="108"/>
        <v>4.38</v>
      </c>
      <c r="NC36" s="25">
        <f t="shared" si="109"/>
        <v>0</v>
      </c>
      <c r="ND36" s="25">
        <f t="shared" si="110"/>
        <v>0</v>
      </c>
      <c r="NE36" s="25">
        <f t="shared" si="205"/>
        <v>1.98</v>
      </c>
      <c r="NF36" s="25">
        <f t="shared" si="205"/>
        <v>5.1400000000000006</v>
      </c>
      <c r="NG36" s="25">
        <f t="shared" si="205"/>
        <v>0</v>
      </c>
      <c r="NH36" s="25">
        <f t="shared" si="205"/>
        <v>0</v>
      </c>
      <c r="NI36" s="25">
        <f t="shared" si="112"/>
        <v>176.87</v>
      </c>
      <c r="NJ36" s="25">
        <f t="shared" si="113"/>
        <v>0</v>
      </c>
      <c r="NK36" s="25">
        <f t="shared" si="114"/>
        <v>176.87</v>
      </c>
      <c r="NL36" s="25">
        <f t="shared" si="115"/>
        <v>116.91</v>
      </c>
      <c r="NM36" s="25">
        <f t="shared" si="116"/>
        <v>0</v>
      </c>
      <c r="NN36" s="25">
        <f t="shared" si="206"/>
        <v>116.91</v>
      </c>
      <c r="NO36" s="25">
        <f t="shared" si="117"/>
        <v>0</v>
      </c>
      <c r="NP36" s="25">
        <f t="shared" si="118"/>
        <v>0</v>
      </c>
      <c r="NQ36" s="25">
        <f t="shared" si="207"/>
        <v>0</v>
      </c>
      <c r="NR36" s="25">
        <f t="shared" si="119"/>
        <v>0</v>
      </c>
      <c r="NS36" s="25">
        <f t="shared" si="120"/>
        <v>0</v>
      </c>
      <c r="NT36" s="25">
        <f t="shared" si="208"/>
        <v>0</v>
      </c>
      <c r="NU36" s="25">
        <f t="shared" si="121"/>
        <v>0</v>
      </c>
      <c r="NV36" s="25">
        <f t="shared" si="122"/>
        <v>0</v>
      </c>
      <c r="NW36" s="25">
        <f t="shared" si="209"/>
        <v>0</v>
      </c>
      <c r="NX36" s="25">
        <f t="shared" si="210"/>
        <v>116.91</v>
      </c>
      <c r="NY36" s="25">
        <f t="shared" si="210"/>
        <v>0</v>
      </c>
      <c r="NZ36" s="25">
        <f t="shared" si="211"/>
        <v>116.91</v>
      </c>
      <c r="OA36" s="25">
        <f t="shared" si="212"/>
        <v>59.96</v>
      </c>
      <c r="OB36" s="25">
        <f t="shared" si="212"/>
        <v>0</v>
      </c>
      <c r="OC36" s="25">
        <f t="shared" si="213"/>
        <v>59.96</v>
      </c>
      <c r="OD36" s="25">
        <f t="shared" si="214"/>
        <v>116.91</v>
      </c>
      <c r="OE36" s="25">
        <f t="shared" si="214"/>
        <v>0</v>
      </c>
      <c r="OF36" s="25">
        <f t="shared" si="214"/>
        <v>116.91</v>
      </c>
      <c r="OG36" s="25">
        <f t="shared" si="124"/>
        <v>0</v>
      </c>
      <c r="OH36" s="25">
        <f t="shared" si="125"/>
        <v>0</v>
      </c>
      <c r="OI36" s="25">
        <f t="shared" si="126"/>
        <v>0</v>
      </c>
      <c r="OJ36" s="25">
        <f t="shared" si="127"/>
        <v>0</v>
      </c>
      <c r="OK36" s="25">
        <f t="shared" si="128"/>
        <v>0</v>
      </c>
      <c r="OL36" s="25">
        <f t="shared" si="129"/>
        <v>0</v>
      </c>
      <c r="OM36" s="25">
        <f t="shared" si="215"/>
        <v>0</v>
      </c>
      <c r="ON36" s="25">
        <f t="shared" si="215"/>
        <v>0</v>
      </c>
      <c r="OO36" s="25">
        <f t="shared" si="215"/>
        <v>0</v>
      </c>
      <c r="OP36" s="25">
        <f t="shared" si="130"/>
        <v>0</v>
      </c>
      <c r="OQ36" s="25">
        <f t="shared" si="131"/>
        <v>0</v>
      </c>
      <c r="OR36" s="25">
        <f t="shared" si="216"/>
        <v>0</v>
      </c>
      <c r="OS36" s="19">
        <v>537478.80000000005</v>
      </c>
      <c r="OT36" s="19">
        <v>2371326.09</v>
      </c>
    </row>
    <row r="37" spans="1:410" ht="33" customHeight="1" x14ac:dyDescent="0.25">
      <c r="A37" s="18"/>
      <c r="B37" s="18" t="s">
        <v>763</v>
      </c>
      <c r="C37" s="18">
        <v>1078.22</v>
      </c>
      <c r="D37" s="16" t="e">
        <f>_xlfn.IFNA(INDEX(#REF!,MATCH(E37,#REF!,0)),0)</f>
        <v>#REF!</v>
      </c>
      <c r="E37" s="18" t="s">
        <v>809</v>
      </c>
      <c r="F37" s="16" t="s">
        <v>765</v>
      </c>
      <c r="G37" s="16" t="s">
        <v>810</v>
      </c>
      <c r="H37" s="16" t="s">
        <v>767</v>
      </c>
      <c r="I37" s="16" t="s">
        <v>768</v>
      </c>
      <c r="J37" s="16" t="s">
        <v>811</v>
      </c>
      <c r="K37" s="16" t="s">
        <v>770</v>
      </c>
      <c r="L37" s="16" t="s">
        <v>771</v>
      </c>
      <c r="M37" s="18">
        <v>1.8399999999999999</v>
      </c>
      <c r="N37" s="18">
        <v>2.44</v>
      </c>
      <c r="O37" s="18">
        <v>2.2399999999999998</v>
      </c>
      <c r="P37" s="18">
        <v>2.84</v>
      </c>
      <c r="Q37" s="18">
        <v>0.1</v>
      </c>
      <c r="R37" s="18">
        <v>2.04</v>
      </c>
      <c r="S37" s="18">
        <v>2.64</v>
      </c>
      <c r="T37" s="18">
        <v>0.2</v>
      </c>
      <c r="U37" s="18">
        <v>0</v>
      </c>
      <c r="V37" s="18">
        <v>0</v>
      </c>
      <c r="W37" s="18">
        <v>0</v>
      </c>
      <c r="X37" s="18">
        <v>1.8399999999999999</v>
      </c>
      <c r="Y37" s="18">
        <v>2.4</v>
      </c>
      <c r="Z37" s="20">
        <f t="shared" si="132"/>
        <v>2.9</v>
      </c>
      <c r="AA37" s="18">
        <v>0.22</v>
      </c>
      <c r="AB37" s="18">
        <v>0</v>
      </c>
      <c r="AC37" s="18">
        <v>0</v>
      </c>
      <c r="AD37" s="18">
        <v>0</v>
      </c>
      <c r="AE37" s="18">
        <v>0</v>
      </c>
      <c r="AF37" s="18">
        <v>0</v>
      </c>
      <c r="AG37" s="18">
        <v>1.4</v>
      </c>
      <c r="AH37" s="18">
        <v>2</v>
      </c>
      <c r="AI37" s="20">
        <f t="shared" si="133"/>
        <v>3.05</v>
      </c>
      <c r="AJ37" s="18">
        <v>0</v>
      </c>
      <c r="AK37" s="18">
        <v>0</v>
      </c>
      <c r="AL37" s="20">
        <f t="shared" si="134"/>
        <v>0</v>
      </c>
      <c r="AM37" s="18">
        <v>1.8399999999999999</v>
      </c>
      <c r="AN37" s="18">
        <v>2</v>
      </c>
      <c r="AO37" s="18">
        <v>0.15</v>
      </c>
      <c r="AP37" s="18">
        <v>0.22</v>
      </c>
      <c r="AQ37" s="18">
        <v>0</v>
      </c>
      <c r="AR37" s="18">
        <v>0</v>
      </c>
      <c r="AS37" s="18">
        <v>0</v>
      </c>
      <c r="AT37" s="18">
        <v>0</v>
      </c>
      <c r="AU37" s="18">
        <v>0</v>
      </c>
      <c r="AV37" s="18">
        <v>1</v>
      </c>
      <c r="AW37" s="18">
        <v>0</v>
      </c>
      <c r="AX37" s="18">
        <v>0</v>
      </c>
      <c r="AY37" s="18">
        <v>0</v>
      </c>
      <c r="AZ37" s="18">
        <v>0</v>
      </c>
      <c r="BA37" s="18">
        <v>2</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6" t="e">
        <f>_xlfn.IFNA(IF(RIGHT(D37,2)="=G",0,INDEX(#REF!,MATCH(E37,#REF!,0))),0)</f>
        <v>#REF!</v>
      </c>
      <c r="CB37" s="16" t="s">
        <v>776</v>
      </c>
      <c r="CC37" s="18">
        <v>0</v>
      </c>
      <c r="CD37" s="18">
        <v>0</v>
      </c>
      <c r="CE37" s="18">
        <v>1.84</v>
      </c>
      <c r="CF37" s="18">
        <v>0.8</v>
      </c>
      <c r="CG37" s="18">
        <v>0.12</v>
      </c>
      <c r="CH37" s="18">
        <v>3</v>
      </c>
      <c r="CI37" s="16" t="s">
        <v>98</v>
      </c>
      <c r="CJ37" s="18">
        <v>0</v>
      </c>
      <c r="CK37" s="20">
        <f t="shared" si="135"/>
        <v>2.4700000000000002</v>
      </c>
      <c r="CL37" s="20">
        <f t="shared" si="136"/>
        <v>2.4700000000000002</v>
      </c>
      <c r="CM37" s="18">
        <v>20.8</v>
      </c>
      <c r="CN37" s="18">
        <v>24.84</v>
      </c>
      <c r="CO37" s="18">
        <v>24.001000000000001</v>
      </c>
      <c r="CP37" s="22">
        <f t="shared" si="0"/>
        <v>24</v>
      </c>
      <c r="CQ37" s="22">
        <f t="shared" si="1"/>
        <v>21.53</v>
      </c>
      <c r="CR37" s="22">
        <f t="shared" si="137"/>
        <v>2.4700000000000002</v>
      </c>
      <c r="CS37" s="22">
        <f t="shared" si="138"/>
        <v>21.63</v>
      </c>
      <c r="CT37" s="22">
        <f t="shared" si="2"/>
        <v>21.83</v>
      </c>
      <c r="CU37" s="18">
        <v>21.83</v>
      </c>
      <c r="CV37" s="22">
        <f t="shared" si="139"/>
        <v>2.9</v>
      </c>
      <c r="CW37" s="22">
        <f t="shared" si="3"/>
        <v>0</v>
      </c>
      <c r="CX37" s="22">
        <f t="shared" si="4"/>
        <v>0</v>
      </c>
      <c r="CY37" s="22">
        <f t="shared" si="5"/>
        <v>24.69</v>
      </c>
      <c r="CZ37" s="22">
        <f t="shared" si="6"/>
        <v>24.84</v>
      </c>
      <c r="DA37" s="18">
        <v>24.84</v>
      </c>
      <c r="DB37" s="20">
        <f t="shared" si="140"/>
        <v>3.31</v>
      </c>
      <c r="DC37" s="20">
        <f t="shared" si="141"/>
        <v>0.84</v>
      </c>
      <c r="DD37" s="20">
        <f t="shared" si="142"/>
        <v>2.4700000000000002</v>
      </c>
      <c r="DE37" s="20">
        <f t="shared" si="7"/>
        <v>0.1</v>
      </c>
      <c r="DF37" s="20">
        <f t="shared" si="8"/>
        <v>0.2</v>
      </c>
      <c r="DG37" s="20">
        <f t="shared" si="9"/>
        <v>2.17</v>
      </c>
      <c r="DH37" s="20">
        <f t="shared" si="10"/>
        <v>0</v>
      </c>
      <c r="DI37" s="20">
        <f t="shared" si="11"/>
        <v>0</v>
      </c>
      <c r="DJ37" s="20">
        <f t="shared" si="12"/>
        <v>0</v>
      </c>
      <c r="DK37" s="20">
        <f t="shared" si="143"/>
        <v>2.4699999999999998</v>
      </c>
      <c r="DL37" s="20">
        <f t="shared" si="144"/>
        <v>0</v>
      </c>
      <c r="DM37" s="20">
        <f t="shared" si="145"/>
        <v>0</v>
      </c>
      <c r="DN37" s="20">
        <f t="shared" si="146"/>
        <v>0</v>
      </c>
      <c r="DO37" s="18">
        <v>3.04</v>
      </c>
      <c r="DP37" s="18">
        <v>0</v>
      </c>
      <c r="DQ37" s="18">
        <v>1</v>
      </c>
      <c r="DR37" s="18">
        <v>1</v>
      </c>
      <c r="DS37" s="25">
        <f t="shared" si="147"/>
        <v>3.04</v>
      </c>
      <c r="DT37" s="25">
        <f t="shared" si="148"/>
        <v>0</v>
      </c>
      <c r="DU37" s="25">
        <f t="shared" si="149"/>
        <v>7.51</v>
      </c>
      <c r="DV37" s="25">
        <f t="shared" si="150"/>
        <v>0</v>
      </c>
      <c r="DW37" s="25">
        <f t="shared" si="151"/>
        <v>7.51</v>
      </c>
      <c r="DX37" s="25">
        <f t="shared" si="152"/>
        <v>16.82</v>
      </c>
      <c r="DY37" s="25">
        <f t="shared" si="153"/>
        <v>0</v>
      </c>
      <c r="DZ37" s="25">
        <f t="shared" si="154"/>
        <v>16.82</v>
      </c>
      <c r="EA37" s="25">
        <f t="shared" si="155"/>
        <v>11.46</v>
      </c>
      <c r="EB37" s="25">
        <f t="shared" si="156"/>
        <v>0</v>
      </c>
      <c r="EC37" s="25">
        <f t="shared" si="157"/>
        <v>11.46</v>
      </c>
      <c r="ED37" s="25">
        <f t="shared" si="158"/>
        <v>5.36</v>
      </c>
      <c r="EE37" s="25">
        <f t="shared" si="158"/>
        <v>0</v>
      </c>
      <c r="EF37" s="25">
        <f t="shared" si="159"/>
        <v>5.36</v>
      </c>
      <c r="EG37" s="25">
        <f t="shared" si="160"/>
        <v>11.46</v>
      </c>
      <c r="EH37" s="25">
        <f t="shared" si="160"/>
        <v>0</v>
      </c>
      <c r="EI37" s="25">
        <f t="shared" si="161"/>
        <v>11.46</v>
      </c>
      <c r="EJ37" s="18">
        <v>1078.22</v>
      </c>
      <c r="EK37" s="18">
        <v>1028.82</v>
      </c>
      <c r="EL37" s="18" t="s">
        <v>809</v>
      </c>
      <c r="EM37" s="18" t="s">
        <v>812</v>
      </c>
      <c r="EN37" s="16" t="s">
        <v>774</v>
      </c>
      <c r="EO37" s="16" t="s">
        <v>131</v>
      </c>
      <c r="EP37" s="16" t="e">
        <f>IF(OR(EN37="Cống tròn",EN37="Cống hộp",EN37="Ống nhựa"),INDEX(#REF!,MATCH(E37,#REF!,0)),IF(OR(EN37="Rãnh xây",EN37="Rãnh bê tông"),INDEX(#REF!,MATCH(E37,#REF!,0)),0))</f>
        <v>#REF!</v>
      </c>
      <c r="EQ37" s="18">
        <v>48.000000000000085</v>
      </c>
      <c r="ER37" s="18">
        <v>1</v>
      </c>
      <c r="ES37" s="25">
        <f t="shared" si="162"/>
        <v>48</v>
      </c>
      <c r="ET37" s="1" t="e">
        <f>_xlfn.IFNA(IF(EN37="Cống tròn",INDEX(#REF!,MATCH(E37,#REF!,0)),IF(EN37="Cống hộp",INDEX(#REF!,MATCH(E37,#REF!,0)),EU37&amp;" ,"&amp;EV37)),0)</f>
        <v>#REF!</v>
      </c>
      <c r="EU37" s="16" t="s">
        <v>769</v>
      </c>
      <c r="EV37" s="16" t="s">
        <v>775</v>
      </c>
      <c r="EW37" s="16" t="e">
        <f>_xlfn.IFNA(INDEX(#REF!,MATCH(E37,#REF!,0)),0)</f>
        <v>#REF!</v>
      </c>
      <c r="EX37" s="16"/>
      <c r="EY37" s="18">
        <v>0</v>
      </c>
      <c r="EZ37" s="18">
        <v>0</v>
      </c>
      <c r="FA37" s="18">
        <v>0</v>
      </c>
      <c r="FB37" s="19">
        <v>0</v>
      </c>
      <c r="FC37" s="19">
        <v>0</v>
      </c>
      <c r="FD37" s="25">
        <f t="shared" si="13"/>
        <v>0</v>
      </c>
      <c r="FE37" s="25">
        <f t="shared" si="163"/>
        <v>0</v>
      </c>
      <c r="FF37" s="18">
        <v>0.14000000000000001</v>
      </c>
      <c r="FG37" s="18">
        <v>2</v>
      </c>
      <c r="FH37" s="18">
        <v>1.5</v>
      </c>
      <c r="FI37" s="25">
        <f t="shared" si="164"/>
        <v>1.78</v>
      </c>
      <c r="FJ37" s="18">
        <v>0</v>
      </c>
      <c r="FK37" s="18">
        <v>0</v>
      </c>
      <c r="FL37" s="18">
        <v>0.2</v>
      </c>
      <c r="FM37" s="18">
        <v>1.6</v>
      </c>
      <c r="FN37" s="18">
        <v>0</v>
      </c>
      <c r="FO37" s="25">
        <f t="shared" si="165"/>
        <v>1.98</v>
      </c>
      <c r="FP37" s="18">
        <v>1.4999999999999999E-2</v>
      </c>
      <c r="FQ37" s="18">
        <v>1</v>
      </c>
      <c r="FR37" s="25">
        <f t="shared" si="14"/>
        <v>47</v>
      </c>
      <c r="FS37" s="25">
        <f t="shared" si="15"/>
        <v>0.69</v>
      </c>
      <c r="FT37" s="25">
        <f t="shared" si="16"/>
        <v>47.69</v>
      </c>
      <c r="FU37" s="25">
        <f t="shared" si="17"/>
        <v>-0.31000000000008754</v>
      </c>
      <c r="FV37" s="25" t="str">
        <f t="shared" si="166"/>
        <v>Thêm 01</v>
      </c>
      <c r="FW37" s="25">
        <f t="shared" si="167"/>
        <v>0.7</v>
      </c>
      <c r="FX37" s="16"/>
      <c r="FY37" s="16"/>
      <c r="FZ37" s="16"/>
      <c r="GA37" s="16"/>
      <c r="GB37" s="19">
        <v>0</v>
      </c>
      <c r="GC37" s="19">
        <v>0</v>
      </c>
      <c r="GD37" s="19">
        <v>0</v>
      </c>
      <c r="GE37" s="19">
        <v>0</v>
      </c>
      <c r="GF37" s="19">
        <v>0</v>
      </c>
      <c r="GG37" s="19">
        <v>0</v>
      </c>
      <c r="GH37" s="19">
        <v>0</v>
      </c>
      <c r="GI37" s="19">
        <v>0</v>
      </c>
      <c r="GJ37" s="19">
        <v>0</v>
      </c>
      <c r="GK37" s="19">
        <v>0</v>
      </c>
      <c r="GL37" s="25">
        <f t="shared" si="18"/>
        <v>0</v>
      </c>
      <c r="GM37" s="25">
        <f t="shared" si="168"/>
        <v>0</v>
      </c>
      <c r="GN37" s="19">
        <v>0</v>
      </c>
      <c r="GO37" s="19">
        <v>0</v>
      </c>
      <c r="GP37" s="19">
        <v>0</v>
      </c>
      <c r="GQ37" s="19">
        <v>0</v>
      </c>
      <c r="GR37" s="1" t="e">
        <f>_xlfn.IFNA(INDEX(#REF!,MATCH(E37,#REF!,0)),0)</f>
        <v>#REF!</v>
      </c>
      <c r="GS37" s="16"/>
      <c r="GT37" s="18">
        <v>0</v>
      </c>
      <c r="GU37" s="18">
        <v>0</v>
      </c>
      <c r="GV37" s="18">
        <v>0</v>
      </c>
      <c r="GW37" s="18">
        <v>0</v>
      </c>
      <c r="GX37" s="25">
        <f t="shared" si="19"/>
        <v>0</v>
      </c>
      <c r="GY37" s="25">
        <f t="shared" si="20"/>
        <v>0</v>
      </c>
      <c r="GZ37" s="25">
        <f t="shared" si="169"/>
        <v>0</v>
      </c>
      <c r="HA37" s="1" t="e" cm="1">
        <f t="array" ref="HA37">INDEX(#REF!,MATCH(EJ37&amp;EK37&amp;HD37&amp;HE37&amp;HF37,#REF!&amp;#REF!&amp;#REF!&amp;#REF!&amp;#REF!,0))</f>
        <v>#REF!</v>
      </c>
      <c r="HB37" s="16"/>
      <c r="HC37" s="25">
        <f t="shared" si="170"/>
        <v>0</v>
      </c>
      <c r="HD37" s="18">
        <v>0</v>
      </c>
      <c r="HE37" s="18">
        <v>0</v>
      </c>
      <c r="HF37" s="18">
        <v>0</v>
      </c>
      <c r="HG37" s="1" t="e" cm="1">
        <f t="array" ref="HG37">INDEX(#REF!,MATCH(EJ37&amp;EK37&amp;HJ37&amp;HK37&amp;HL37,#REF!&amp;#REF!&amp;#REF!&amp;#REF!&amp;#REF!,0))</f>
        <v>#REF!</v>
      </c>
      <c r="HH37" s="16"/>
      <c r="HI37" s="25">
        <f t="shared" si="171"/>
        <v>0</v>
      </c>
      <c r="HJ37" s="25">
        <f t="shared" si="172"/>
        <v>0</v>
      </c>
      <c r="HK37" s="19">
        <v>0</v>
      </c>
      <c r="HL37" s="19">
        <v>0</v>
      </c>
      <c r="HM37" s="18">
        <v>0.01</v>
      </c>
      <c r="HN37" s="18">
        <v>1</v>
      </c>
      <c r="HO37" s="25">
        <f t="shared" si="173"/>
        <v>0</v>
      </c>
      <c r="HP37" s="25">
        <f t="shared" si="174"/>
        <v>0</v>
      </c>
      <c r="HQ37" s="25">
        <f t="shared" si="175"/>
        <v>0</v>
      </c>
      <c r="HR37" s="25">
        <f t="shared" si="176"/>
        <v>0</v>
      </c>
      <c r="HS37" s="25">
        <f t="shared" si="177"/>
        <v>0</v>
      </c>
      <c r="HT37" s="19">
        <v>0</v>
      </c>
      <c r="HU37" s="19">
        <v>0</v>
      </c>
      <c r="HV37" s="19">
        <v>0</v>
      </c>
      <c r="HW37" s="25">
        <f t="shared" si="178"/>
        <v>0</v>
      </c>
      <c r="HX37" s="19">
        <v>0</v>
      </c>
      <c r="HY37" s="19">
        <v>0</v>
      </c>
      <c r="HZ37" s="18">
        <v>24</v>
      </c>
      <c r="IA37" s="20">
        <f>ROUND(IF(EN37="Cống tròn",IF(EN37="Cống tròn",IF(EU37="Không có móng",IQ37-FF37,IF(EU37="Đế",IP37-FN37,IF(OR(EU37="Móng bê tông",EU37="Móng bê tông kết hợp đế"),II37-FJ37,0))),0),IF(EN37="Cống hộp",IF(AND(EN37="Cống hộp",EU37="Không có móng"),IQ37-GF37,IF(AND(EN37="Cống hộp",EU37="Móng bê tông"),IJ37-GB37,0)),IF(OR(EN37="Rãnh xây",EN37="Rãnh bê tông"),IF(OR(EN37="Rãnh xây",EN37="Rãnh bê tông"),IK37-GB37,0),IF(EN37="Ống nhựa",IF(AND(EN37="Ống nhựa",EU37="Không đắp cát"),IQ37-HT37,IF(AND(EN37="Ống nhựa",EU37="Đắp cát"),IH37-HX37,0)),IF(EN37="Rãnh thang",IF(EN37="Rãnh thang",IF(EU37="Móng bê tông",#REF!-#REF!,IQ37),0),0))))),2)</f>
        <v>21.79</v>
      </c>
      <c r="IB37" s="20">
        <f t="shared" si="179"/>
        <v>2.2100000000000009</v>
      </c>
      <c r="IC37" s="20">
        <f t="shared" si="21"/>
        <v>21.79</v>
      </c>
      <c r="ID37" s="20">
        <f t="shared" si="22"/>
        <v>0</v>
      </c>
      <c r="IE37" s="20">
        <f t="shared" si="23"/>
        <v>0</v>
      </c>
      <c r="IF37" s="20">
        <f t="shared" si="24"/>
        <v>0</v>
      </c>
      <c r="IG37" s="20">
        <f>IF(EN37="Rãnh thang",IF(AND(EN37="Rãnh thang",EU37="Móng bê tông"),IQ37-#REF!,0),IF(EN37="Ống nhựa",IF(AND(EN37="Ống nhựa",EU37="Đắp cát"),IQ37-HT37,0),IF(EN37="Cống tròn",IF(EN37="Cống tròn",IF(OR(EU37="Móng bê tông",EU37="Móng bê tông kết hợp đế"),IM37-FL37,0),0),IF(EN37="Cống hộp",IF(AND(EN37="Cống hộp",EU37="Móng bê tông"),IN37-GD37,0),IF(OR(EN37="Rãnh xây",EN37="Rãnh bê tông"),IF(AND(EN37="Rãnh xây",EU37="Móng bê tông"),IO37-GD37,IF(AND(EN37="Rãnh bê tông",EU37="Móng bê tông"),IO37-GD37,0)),0)))))</f>
        <v>21.79</v>
      </c>
      <c r="IH37" s="20">
        <f t="shared" si="25"/>
        <v>0</v>
      </c>
      <c r="II37" s="20">
        <f t="shared" si="26"/>
        <v>21.79</v>
      </c>
      <c r="IJ37" s="20">
        <f t="shared" si="27"/>
        <v>0</v>
      </c>
      <c r="IK37" s="20">
        <f t="shared" si="28"/>
        <v>0</v>
      </c>
      <c r="IL37" s="20">
        <f t="shared" si="29"/>
        <v>21.99</v>
      </c>
      <c r="IM37" s="20">
        <f t="shared" si="30"/>
        <v>21.99</v>
      </c>
      <c r="IN37" s="20">
        <f t="shared" si="31"/>
        <v>0</v>
      </c>
      <c r="IO37" s="20">
        <f t="shared" si="32"/>
        <v>0</v>
      </c>
      <c r="IP37" s="20">
        <f t="shared" si="33"/>
        <v>0</v>
      </c>
      <c r="IQ37" s="18">
        <v>22.13</v>
      </c>
      <c r="IR37" s="25">
        <f t="shared" si="180"/>
        <v>0</v>
      </c>
      <c r="IS37" s="25">
        <f t="shared" si="34"/>
        <v>0</v>
      </c>
      <c r="IT37" s="25">
        <f t="shared" si="35"/>
        <v>0</v>
      </c>
      <c r="IU37" s="25">
        <f>ROUND(IF(EN37="Cống tròn",IF(EN37="Cống tròn",IV37+FF37,0),IF(EN37="Cống hộp",IF(EN37="Cống hộp",IV37+GP37,0),IF(OR(EN37="Rãnh xây",EN37="Rãnh bê tông"),IF(OR(EN37="Rãnh xây",EN37="Rãnh bê tông"),IV37+GP37,0),IF(EN37="ống nhựa",IF(EN37="Ống nhựa",IV37+HT37,0),IF(EN37="Rãnh thang",IF(EN37="Rãnh thang",IQ37+#REF!,0),0))))),2)</f>
        <v>23.69</v>
      </c>
      <c r="IV37" s="18">
        <v>23.55</v>
      </c>
      <c r="IW37" s="25">
        <f t="shared" si="36"/>
        <v>23.69</v>
      </c>
      <c r="IX37" s="25">
        <f t="shared" si="37"/>
        <v>0</v>
      </c>
      <c r="IY37" s="25">
        <f t="shared" si="38"/>
        <v>0</v>
      </c>
      <c r="IZ37" s="25">
        <f t="shared" si="39"/>
        <v>0</v>
      </c>
      <c r="JA37" s="25">
        <f t="shared" si="40"/>
        <v>0</v>
      </c>
      <c r="JB37" s="18">
        <v>23.92</v>
      </c>
      <c r="JC37" s="20">
        <f>ROUND(IF(EN37="Cống tròn",IF(EN37="Cống tròn",IF(EU37="Không có móng",JS37-FF37,IF(EU37="Đế",JR37-FN37,IF(OR(EU37="Móng bê tông",EU37="Móng bê tông kết hợp đế"),JK37-FJ37,0))),0),IF(EN37="Cống hộp",IF(AND(EN37="Cống hộp",EU37="Không có móng"),JS37-GF37,IF(AND(EN37="Cống hộp",EU37="Móng bê tông"),JL37-GB37,0)),IF(OR(EN37="Rãnh xây",EN37="Rãnh bê tông"),IF(OR(EN37="Rãnh xây",EN37="Rãnh bê tông"),JM37-GB37,0),IF(EN37="Ống nhựa",IF(AND(EN37="Ống nhựa",EU37="Không đắp cát"),JS37-HT37,IF(AND(EN37="Ống nhựa",EU37="Đắp cát"),JJ37-HX37,0)),IF(EN37="Rãnh thang",IF(EN37="Rãnh thang",IF(EU37="Móng bê tông",#REF!-#REF!,JS37),0),0))))),2)</f>
        <v>21.71</v>
      </c>
      <c r="JD37" s="20">
        <f t="shared" si="181"/>
        <v>2.2100000000000009</v>
      </c>
      <c r="JE37" s="20">
        <f t="shared" si="41"/>
        <v>21.71</v>
      </c>
      <c r="JF37" s="20">
        <f t="shared" si="42"/>
        <v>0</v>
      </c>
      <c r="JG37" s="20">
        <f t="shared" si="43"/>
        <v>0</v>
      </c>
      <c r="JH37" s="20">
        <f t="shared" si="44"/>
        <v>0</v>
      </c>
      <c r="JI37" s="20">
        <f>IF(EN37="Rãnh thang",IF(AND(EN37="Rãnh thang",EU37="Móng bê tông"),JS37-#REF!,0),IF(EN37="Ống nhựa",IF(AND(EN37="Ống nhựa",EU37="Đắp cát"),JS37-HT37,0),IF(EN37="Cống tròn",IF(EN37="Cống tròn",IF(OR(EU37="Móng bê tông",EU37="Móng bê tông kết hợp đế"),JO37-FL37,0),0),IF(EN37="Cống hộp",IF(AND(EN37="Cống hộp",EU37="Móng bê tông"),JP37-GD37,0),IF(OR(EN37="Rãnh xây",EN37="Rãnh bê tông"),IF(AND(EN37="Rãnh xây",EU37="Móng bê tông"),JQ37-GD37,IF(AND(EN37="Rãnh bê tông",EU37="Móng bê tông"),JQ37-GD37,0)),0)))))</f>
        <v>21.71</v>
      </c>
      <c r="JJ37" s="20">
        <f t="shared" si="45"/>
        <v>0</v>
      </c>
      <c r="JK37" s="20">
        <f t="shared" si="46"/>
        <v>21.71</v>
      </c>
      <c r="JL37" s="20">
        <f t="shared" si="47"/>
        <v>0</v>
      </c>
      <c r="JM37" s="20">
        <f t="shared" si="48"/>
        <v>0</v>
      </c>
      <c r="JN37" s="20">
        <f t="shared" si="49"/>
        <v>21.91</v>
      </c>
      <c r="JO37" s="20">
        <f t="shared" si="50"/>
        <v>21.91</v>
      </c>
      <c r="JP37" s="20">
        <f t="shared" si="51"/>
        <v>0</v>
      </c>
      <c r="JQ37" s="20">
        <f t="shared" si="52"/>
        <v>0</v>
      </c>
      <c r="JR37" s="20">
        <f t="shared" si="53"/>
        <v>0</v>
      </c>
      <c r="JS37" s="26">
        <v>22.05</v>
      </c>
      <c r="JT37" s="25">
        <f t="shared" si="182"/>
        <v>0</v>
      </c>
      <c r="JU37" s="25">
        <f t="shared" si="54"/>
        <v>0</v>
      </c>
      <c r="JV37" s="25">
        <f t="shared" si="55"/>
        <v>0</v>
      </c>
      <c r="JW37" s="25">
        <f>ROUND(IF(EN37="Cống tròn",IF(EN37="Cống tròn",JX37+FF37,0),IF(EN37="Cống hộp",IF(EN37="Cống hộp",JX37+GP37,0),IF(OR(EN37="Rãnh xây",EN37="Rãnh bê tông"),IF(OR(EN37="Rãnh xây",EN37="Rãnh bê tông"),JX37+GP37,0),IF(EN37="ống nhựa",IF(EN37="Ống nhựa",JX37+HT37,0),IF(EN37="Rãnh thang",IF(EN37="Rãnh thang",JS37+#REF!,0),0))))),2)</f>
        <v>23.69</v>
      </c>
      <c r="JX37" s="27">
        <v>23.55</v>
      </c>
      <c r="JY37" s="25">
        <f t="shared" si="56"/>
        <v>23.69</v>
      </c>
      <c r="JZ37" s="25">
        <f t="shared" si="57"/>
        <v>0</v>
      </c>
      <c r="KA37" s="25">
        <f t="shared" si="58"/>
        <v>0</v>
      </c>
      <c r="KB37" s="25">
        <f t="shared" si="59"/>
        <v>0</v>
      </c>
      <c r="KC37" s="25">
        <f t="shared" si="60"/>
        <v>0</v>
      </c>
      <c r="KD37" s="28" t="s">
        <v>98</v>
      </c>
      <c r="KE37" s="27">
        <v>0</v>
      </c>
      <c r="KF37" s="25">
        <f t="shared" si="61"/>
        <v>2.2100000000000009</v>
      </c>
      <c r="KG37" s="25">
        <f t="shared" si="183"/>
        <v>2.2100000000000009</v>
      </c>
      <c r="KH37" s="27">
        <v>0</v>
      </c>
      <c r="KI37" s="25">
        <f t="shared" si="62"/>
        <v>2.2100000000000009</v>
      </c>
      <c r="KJ37" s="25">
        <f t="shared" si="184"/>
        <v>2.2100000000000009</v>
      </c>
      <c r="KK37" s="25">
        <f t="shared" si="63"/>
        <v>0</v>
      </c>
      <c r="KL37" s="25">
        <f t="shared" si="64"/>
        <v>0</v>
      </c>
      <c r="KM37" s="25">
        <f t="shared" si="185"/>
        <v>0</v>
      </c>
      <c r="KN37" s="25">
        <f t="shared" si="65"/>
        <v>0</v>
      </c>
      <c r="KO37" s="25">
        <f t="shared" si="66"/>
        <v>0</v>
      </c>
      <c r="KP37" s="25">
        <f t="shared" si="186"/>
        <v>0</v>
      </c>
      <c r="KQ37" s="25">
        <f t="shared" si="67"/>
        <v>0.2</v>
      </c>
      <c r="KR37" s="25">
        <f t="shared" si="68"/>
        <v>0.2</v>
      </c>
      <c r="KS37" s="25">
        <f t="shared" si="187"/>
        <v>0.2</v>
      </c>
      <c r="KT37" s="25">
        <f t="shared" si="69"/>
        <v>0</v>
      </c>
      <c r="KU37" s="25">
        <f t="shared" si="70"/>
        <v>0</v>
      </c>
      <c r="KV37" s="25">
        <f t="shared" si="188"/>
        <v>0</v>
      </c>
      <c r="KW37" s="25">
        <f t="shared" si="71"/>
        <v>0</v>
      </c>
      <c r="KX37" s="25">
        <f t="shared" si="72"/>
        <v>0</v>
      </c>
      <c r="KY37" s="25">
        <f t="shared" si="189"/>
        <v>0</v>
      </c>
      <c r="KZ37" s="25">
        <f t="shared" si="73"/>
        <v>0</v>
      </c>
      <c r="LA37" s="25">
        <f t="shared" si="74"/>
        <v>0</v>
      </c>
      <c r="LB37" s="25">
        <f t="shared" si="190"/>
        <v>0</v>
      </c>
      <c r="LC37" s="25">
        <f t="shared" si="75"/>
        <v>1.98</v>
      </c>
      <c r="LD37" s="25">
        <f t="shared" si="76"/>
        <v>1.98</v>
      </c>
      <c r="LE37" s="25">
        <f t="shared" si="191"/>
        <v>1.98</v>
      </c>
      <c r="LF37" s="25">
        <f t="shared" si="77"/>
        <v>0</v>
      </c>
      <c r="LG37" s="25">
        <f t="shared" si="78"/>
        <v>0</v>
      </c>
      <c r="LH37" s="25">
        <f t="shared" si="192"/>
        <v>0</v>
      </c>
      <c r="LI37" s="25">
        <f t="shared" si="79"/>
        <v>0</v>
      </c>
      <c r="LJ37" s="25">
        <f t="shared" si="80"/>
        <v>0</v>
      </c>
      <c r="LK37" s="25">
        <f t="shared" si="193"/>
        <v>0</v>
      </c>
      <c r="LL37" s="25">
        <f t="shared" si="81"/>
        <v>0</v>
      </c>
      <c r="LM37" s="25">
        <f t="shared" si="82"/>
        <v>0</v>
      </c>
      <c r="LN37" s="25">
        <f t="shared" si="194"/>
        <v>0</v>
      </c>
      <c r="LO37" s="25">
        <f t="shared" si="83"/>
        <v>0</v>
      </c>
      <c r="LP37" s="25">
        <f t="shared" si="84"/>
        <v>0</v>
      </c>
      <c r="LQ37" s="25">
        <f t="shared" si="195"/>
        <v>0</v>
      </c>
      <c r="LR37" s="25">
        <f t="shared" si="85"/>
        <v>0</v>
      </c>
      <c r="LS37" s="25">
        <f t="shared" si="86"/>
        <v>0</v>
      </c>
      <c r="LT37" s="25">
        <f t="shared" si="196"/>
        <v>0</v>
      </c>
      <c r="LU37" s="25">
        <f t="shared" si="87"/>
        <v>0</v>
      </c>
      <c r="LV37" s="25">
        <f t="shared" si="88"/>
        <v>0</v>
      </c>
      <c r="LW37" s="25">
        <f t="shared" si="197"/>
        <v>0</v>
      </c>
      <c r="LX37" s="25">
        <f t="shared" si="89"/>
        <v>0</v>
      </c>
      <c r="LY37" s="25">
        <f t="shared" si="90"/>
        <v>0</v>
      </c>
      <c r="LZ37" s="25">
        <f t="shared" si="198"/>
        <v>0</v>
      </c>
      <c r="MA37" s="25">
        <f t="shared" si="91"/>
        <v>0</v>
      </c>
      <c r="MB37" s="25">
        <f t="shared" si="92"/>
        <v>0</v>
      </c>
      <c r="MC37" s="25">
        <f t="shared" si="199"/>
        <v>0</v>
      </c>
      <c r="MD37" s="25">
        <f t="shared" si="93"/>
        <v>0</v>
      </c>
      <c r="ME37" s="25">
        <f t="shared" si="94"/>
        <v>0</v>
      </c>
      <c r="MF37" s="25">
        <f t="shared" si="200"/>
        <v>0</v>
      </c>
      <c r="MG37" s="25">
        <f t="shared" si="95"/>
        <v>0</v>
      </c>
      <c r="MH37" s="25">
        <f t="shared" si="96"/>
        <v>0</v>
      </c>
      <c r="MI37" s="25">
        <f t="shared" si="201"/>
        <v>0</v>
      </c>
      <c r="MJ37" s="25">
        <f t="shared" si="97"/>
        <v>0</v>
      </c>
      <c r="MK37" s="25">
        <f t="shared" si="98"/>
        <v>0</v>
      </c>
      <c r="ML37" s="25">
        <f t="shared" si="202"/>
        <v>0</v>
      </c>
      <c r="MM37" s="25">
        <f t="shared" si="99"/>
        <v>0</v>
      </c>
      <c r="MN37" s="25">
        <f t="shared" si="100"/>
        <v>0</v>
      </c>
      <c r="MO37" s="25">
        <f t="shared" si="203"/>
        <v>0</v>
      </c>
      <c r="MP37" s="25">
        <f t="shared" si="101"/>
        <v>0</v>
      </c>
      <c r="MQ37" s="25">
        <f t="shared" si="102"/>
        <v>0</v>
      </c>
      <c r="MR37" s="25">
        <f t="shared" si="204"/>
        <v>0</v>
      </c>
      <c r="MS37" s="29">
        <v>1.98</v>
      </c>
      <c r="MT37" s="29">
        <v>0</v>
      </c>
      <c r="MU37" s="29">
        <v>1</v>
      </c>
      <c r="MV37" s="29">
        <v>1</v>
      </c>
      <c r="MW37" s="25">
        <f t="shared" si="103"/>
        <v>1.98</v>
      </c>
      <c r="MX37" s="25">
        <f t="shared" si="104"/>
        <v>4.38</v>
      </c>
      <c r="MY37" s="25">
        <f t="shared" si="105"/>
        <v>0</v>
      </c>
      <c r="MZ37" s="25">
        <f t="shared" si="106"/>
        <v>0</v>
      </c>
      <c r="NA37" s="25">
        <f t="shared" si="107"/>
        <v>1.98</v>
      </c>
      <c r="NB37" s="25">
        <f t="shared" si="108"/>
        <v>4.38</v>
      </c>
      <c r="NC37" s="25">
        <f t="shared" si="109"/>
        <v>0</v>
      </c>
      <c r="ND37" s="25">
        <f t="shared" si="110"/>
        <v>0</v>
      </c>
      <c r="NE37" s="25">
        <f t="shared" si="205"/>
        <v>1.98</v>
      </c>
      <c r="NF37" s="25">
        <f t="shared" si="205"/>
        <v>4.38</v>
      </c>
      <c r="NG37" s="25">
        <f t="shared" si="205"/>
        <v>0</v>
      </c>
      <c r="NH37" s="25">
        <f t="shared" si="205"/>
        <v>0</v>
      </c>
      <c r="NI37" s="25">
        <f t="shared" si="112"/>
        <v>210.24</v>
      </c>
      <c r="NJ37" s="25">
        <f t="shared" si="113"/>
        <v>0</v>
      </c>
      <c r="NK37" s="25">
        <f t="shared" si="114"/>
        <v>210.24</v>
      </c>
      <c r="NL37" s="25">
        <f t="shared" si="115"/>
        <v>163.08000000000001</v>
      </c>
      <c r="NM37" s="25">
        <f t="shared" si="116"/>
        <v>0</v>
      </c>
      <c r="NN37" s="25">
        <f t="shared" si="206"/>
        <v>163.08000000000001</v>
      </c>
      <c r="NO37" s="25">
        <f t="shared" si="117"/>
        <v>0</v>
      </c>
      <c r="NP37" s="25">
        <f t="shared" si="118"/>
        <v>0</v>
      </c>
      <c r="NQ37" s="25">
        <f t="shared" si="207"/>
        <v>0</v>
      </c>
      <c r="NR37" s="25">
        <f t="shared" si="119"/>
        <v>0</v>
      </c>
      <c r="NS37" s="25">
        <f t="shared" si="120"/>
        <v>0</v>
      </c>
      <c r="NT37" s="25">
        <f t="shared" si="208"/>
        <v>0</v>
      </c>
      <c r="NU37" s="25">
        <f t="shared" si="121"/>
        <v>0</v>
      </c>
      <c r="NV37" s="25">
        <f t="shared" si="122"/>
        <v>0</v>
      </c>
      <c r="NW37" s="25">
        <f t="shared" si="209"/>
        <v>0</v>
      </c>
      <c r="NX37" s="25">
        <f t="shared" si="210"/>
        <v>163.08000000000001</v>
      </c>
      <c r="NY37" s="25">
        <f t="shared" si="210"/>
        <v>0</v>
      </c>
      <c r="NZ37" s="25">
        <f t="shared" si="211"/>
        <v>163.08000000000001</v>
      </c>
      <c r="OA37" s="25">
        <f t="shared" si="212"/>
        <v>47.16</v>
      </c>
      <c r="OB37" s="25">
        <f t="shared" si="212"/>
        <v>0</v>
      </c>
      <c r="OC37" s="25">
        <f t="shared" si="213"/>
        <v>47.16</v>
      </c>
      <c r="OD37" s="25">
        <f t="shared" si="214"/>
        <v>163.08000000000001</v>
      </c>
      <c r="OE37" s="25">
        <f t="shared" si="214"/>
        <v>0</v>
      </c>
      <c r="OF37" s="25">
        <f t="shared" si="214"/>
        <v>163.08000000000001</v>
      </c>
      <c r="OG37" s="25">
        <f t="shared" si="124"/>
        <v>0</v>
      </c>
      <c r="OH37" s="25">
        <f t="shared" si="125"/>
        <v>0</v>
      </c>
      <c r="OI37" s="25">
        <f t="shared" si="126"/>
        <v>0</v>
      </c>
      <c r="OJ37" s="25">
        <f t="shared" si="127"/>
        <v>0</v>
      </c>
      <c r="OK37" s="25">
        <f t="shared" si="128"/>
        <v>0</v>
      </c>
      <c r="OL37" s="25">
        <f t="shared" si="129"/>
        <v>0</v>
      </c>
      <c r="OM37" s="25">
        <f t="shared" si="215"/>
        <v>0</v>
      </c>
      <c r="ON37" s="25">
        <f t="shared" si="215"/>
        <v>0</v>
      </c>
      <c r="OO37" s="25">
        <f t="shared" si="215"/>
        <v>0</v>
      </c>
      <c r="OP37" s="25">
        <f t="shared" si="130"/>
        <v>0</v>
      </c>
      <c r="OQ37" s="25">
        <f t="shared" si="131"/>
        <v>0</v>
      </c>
      <c r="OR37" s="25">
        <f t="shared" si="216"/>
        <v>0</v>
      </c>
      <c r="OS37" s="19">
        <v>537517.51</v>
      </c>
      <c r="OT37" s="19">
        <v>2371326.09</v>
      </c>
    </row>
    <row r="38" spans="1:410" ht="33" customHeight="1" x14ac:dyDescent="0.25">
      <c r="A38" s="18"/>
      <c r="B38" s="18" t="s">
        <v>763</v>
      </c>
      <c r="C38" s="18">
        <v>1028.82</v>
      </c>
      <c r="D38" s="16" t="e">
        <f>_xlfn.IFNA(INDEX(#REF!,MATCH(E38,#REF!,0)),0)</f>
        <v>#REF!</v>
      </c>
      <c r="E38" s="18" t="s">
        <v>812</v>
      </c>
      <c r="F38" s="16" t="s">
        <v>765</v>
      </c>
      <c r="G38" s="16" t="s">
        <v>810</v>
      </c>
      <c r="H38" s="16" t="s">
        <v>767</v>
      </c>
      <c r="I38" s="16" t="s">
        <v>768</v>
      </c>
      <c r="J38" s="16" t="s">
        <v>811</v>
      </c>
      <c r="K38" s="16" t="s">
        <v>770</v>
      </c>
      <c r="L38" s="16" t="s">
        <v>771</v>
      </c>
      <c r="M38" s="18">
        <v>1.8399999999999999</v>
      </c>
      <c r="N38" s="18">
        <v>2.44</v>
      </c>
      <c r="O38" s="18">
        <v>2.2399999999999998</v>
      </c>
      <c r="P38" s="18">
        <v>2.84</v>
      </c>
      <c r="Q38" s="18">
        <v>0.1</v>
      </c>
      <c r="R38" s="18">
        <v>2.04</v>
      </c>
      <c r="S38" s="18">
        <v>2.64</v>
      </c>
      <c r="T38" s="18">
        <v>0.2</v>
      </c>
      <c r="U38" s="18">
        <v>0</v>
      </c>
      <c r="V38" s="18">
        <v>0</v>
      </c>
      <c r="W38" s="18">
        <v>0</v>
      </c>
      <c r="X38" s="18">
        <v>1.8399999999999999</v>
      </c>
      <c r="Y38" s="18">
        <v>2.4</v>
      </c>
      <c r="Z38" s="20">
        <f t="shared" si="132"/>
        <v>2.9</v>
      </c>
      <c r="AA38" s="18">
        <v>0.22</v>
      </c>
      <c r="AB38" s="18">
        <v>0</v>
      </c>
      <c r="AC38" s="18">
        <v>0</v>
      </c>
      <c r="AD38" s="18">
        <v>0</v>
      </c>
      <c r="AE38" s="18">
        <v>0</v>
      </c>
      <c r="AF38" s="18">
        <v>0</v>
      </c>
      <c r="AG38" s="18">
        <v>1.4</v>
      </c>
      <c r="AH38" s="18">
        <v>2</v>
      </c>
      <c r="AI38" s="20">
        <f t="shared" si="133"/>
        <v>3.05</v>
      </c>
      <c r="AJ38" s="18">
        <v>0</v>
      </c>
      <c r="AK38" s="18">
        <v>0</v>
      </c>
      <c r="AL38" s="20">
        <f t="shared" si="134"/>
        <v>0</v>
      </c>
      <c r="AM38" s="18">
        <v>1.8399999999999999</v>
      </c>
      <c r="AN38" s="18">
        <v>2</v>
      </c>
      <c r="AO38" s="18">
        <v>0.15</v>
      </c>
      <c r="AP38" s="18">
        <v>0.22</v>
      </c>
      <c r="AQ38" s="18">
        <v>0</v>
      </c>
      <c r="AR38" s="18">
        <v>0</v>
      </c>
      <c r="AS38" s="18">
        <v>0</v>
      </c>
      <c r="AT38" s="18">
        <v>0</v>
      </c>
      <c r="AU38" s="18">
        <v>0</v>
      </c>
      <c r="AV38" s="18">
        <v>1</v>
      </c>
      <c r="AW38" s="18">
        <v>0</v>
      </c>
      <c r="AX38" s="18">
        <v>0</v>
      </c>
      <c r="AY38" s="18">
        <v>0</v>
      </c>
      <c r="AZ38" s="18">
        <v>0</v>
      </c>
      <c r="BA38" s="18">
        <v>2</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6" t="e">
        <f>_xlfn.IFNA(IF(RIGHT(D38,2)="=G",0,INDEX(#REF!,MATCH(E38,#REF!,0))),0)</f>
        <v>#REF!</v>
      </c>
      <c r="CB38" s="16" t="s">
        <v>776</v>
      </c>
      <c r="CC38" s="18">
        <v>0</v>
      </c>
      <c r="CD38" s="18">
        <v>0</v>
      </c>
      <c r="CE38" s="18">
        <v>1.84</v>
      </c>
      <c r="CF38" s="18">
        <v>0.8</v>
      </c>
      <c r="CG38" s="18">
        <v>0.12</v>
      </c>
      <c r="CH38" s="18">
        <v>3</v>
      </c>
      <c r="CI38" s="16" t="s">
        <v>98</v>
      </c>
      <c r="CJ38" s="18">
        <v>0</v>
      </c>
      <c r="CK38" s="20">
        <f t="shared" si="135"/>
        <v>2.4700000000000002</v>
      </c>
      <c r="CL38" s="20">
        <f t="shared" si="136"/>
        <v>2.4700000000000002</v>
      </c>
      <c r="CM38" s="18">
        <v>19.54</v>
      </c>
      <c r="CN38" s="18">
        <v>24.76</v>
      </c>
      <c r="CO38" s="18">
        <v>23.921000000000003</v>
      </c>
      <c r="CP38" s="22">
        <f t="shared" si="0"/>
        <v>23.92</v>
      </c>
      <c r="CQ38" s="22">
        <f t="shared" si="1"/>
        <v>21.45</v>
      </c>
      <c r="CR38" s="22">
        <f t="shared" si="137"/>
        <v>2.4700000000000002</v>
      </c>
      <c r="CS38" s="22">
        <f t="shared" si="138"/>
        <v>21.55</v>
      </c>
      <c r="CT38" s="22">
        <f t="shared" si="2"/>
        <v>21.75</v>
      </c>
      <c r="CU38" s="18">
        <v>21.75</v>
      </c>
      <c r="CV38" s="22">
        <f t="shared" si="139"/>
        <v>2.9</v>
      </c>
      <c r="CW38" s="22">
        <f t="shared" si="3"/>
        <v>0</v>
      </c>
      <c r="CX38" s="22">
        <f t="shared" si="4"/>
        <v>0</v>
      </c>
      <c r="CY38" s="22">
        <f t="shared" si="5"/>
        <v>24.61</v>
      </c>
      <c r="CZ38" s="22">
        <f t="shared" si="6"/>
        <v>24.76</v>
      </c>
      <c r="DA38" s="18">
        <v>24.76</v>
      </c>
      <c r="DB38" s="20">
        <f t="shared" si="140"/>
        <v>3.31</v>
      </c>
      <c r="DC38" s="20">
        <f t="shared" si="141"/>
        <v>0.84</v>
      </c>
      <c r="DD38" s="20">
        <f t="shared" si="142"/>
        <v>2.4700000000000002</v>
      </c>
      <c r="DE38" s="20">
        <f t="shared" si="7"/>
        <v>0.1</v>
      </c>
      <c r="DF38" s="20">
        <f t="shared" si="8"/>
        <v>0.2</v>
      </c>
      <c r="DG38" s="20">
        <f t="shared" si="9"/>
        <v>2.17</v>
      </c>
      <c r="DH38" s="20">
        <f t="shared" si="10"/>
        <v>0</v>
      </c>
      <c r="DI38" s="20">
        <f t="shared" si="11"/>
        <v>0</v>
      </c>
      <c r="DJ38" s="20">
        <f t="shared" si="12"/>
        <v>0</v>
      </c>
      <c r="DK38" s="20">
        <f t="shared" si="143"/>
        <v>2.4699999999999998</v>
      </c>
      <c r="DL38" s="20">
        <f t="shared" si="144"/>
        <v>0</v>
      </c>
      <c r="DM38" s="20">
        <f t="shared" si="145"/>
        <v>0</v>
      </c>
      <c r="DN38" s="20">
        <f t="shared" si="146"/>
        <v>0</v>
      </c>
      <c r="DO38" s="18">
        <v>3.04</v>
      </c>
      <c r="DP38" s="18">
        <v>0</v>
      </c>
      <c r="DQ38" s="18">
        <v>1</v>
      </c>
      <c r="DR38" s="18">
        <v>1</v>
      </c>
      <c r="DS38" s="25">
        <f t="shared" si="147"/>
        <v>3.04</v>
      </c>
      <c r="DT38" s="25">
        <f t="shared" si="148"/>
        <v>0</v>
      </c>
      <c r="DU38" s="25">
        <f t="shared" si="149"/>
        <v>7.51</v>
      </c>
      <c r="DV38" s="25">
        <f t="shared" si="150"/>
        <v>0</v>
      </c>
      <c r="DW38" s="25">
        <f t="shared" si="151"/>
        <v>7.51</v>
      </c>
      <c r="DX38" s="25">
        <f t="shared" si="152"/>
        <v>16.82</v>
      </c>
      <c r="DY38" s="25">
        <f t="shared" si="153"/>
        <v>0</v>
      </c>
      <c r="DZ38" s="25">
        <f t="shared" si="154"/>
        <v>16.82</v>
      </c>
      <c r="EA38" s="25">
        <f t="shared" si="155"/>
        <v>11.46</v>
      </c>
      <c r="EB38" s="25">
        <f t="shared" si="156"/>
        <v>0</v>
      </c>
      <c r="EC38" s="25">
        <f t="shared" si="157"/>
        <v>11.46</v>
      </c>
      <c r="ED38" s="25">
        <f t="shared" si="158"/>
        <v>5.36</v>
      </c>
      <c r="EE38" s="25">
        <f t="shared" si="158"/>
        <v>0</v>
      </c>
      <c r="EF38" s="25">
        <f t="shared" si="159"/>
        <v>5.36</v>
      </c>
      <c r="EG38" s="25">
        <f t="shared" si="160"/>
        <v>11.46</v>
      </c>
      <c r="EH38" s="25">
        <f t="shared" si="160"/>
        <v>0</v>
      </c>
      <c r="EI38" s="25">
        <f t="shared" si="161"/>
        <v>11.46</v>
      </c>
      <c r="EJ38" s="18">
        <v>1028.82</v>
      </c>
      <c r="EK38" s="18">
        <v>979.51</v>
      </c>
      <c r="EL38" s="18" t="s">
        <v>812</v>
      </c>
      <c r="EM38" s="18" t="s">
        <v>813</v>
      </c>
      <c r="EN38" s="16" t="s">
        <v>774</v>
      </c>
      <c r="EO38" s="16" t="s">
        <v>131</v>
      </c>
      <c r="EP38" s="16" t="e">
        <f>IF(OR(EN38="Cống tròn",EN38="Cống hộp",EN38="Ống nhựa"),INDEX(#REF!,MATCH(E38,#REF!,0)),IF(OR(EN38="Rãnh xây",EN38="Rãnh bê tông"),INDEX(#REF!,MATCH(E38,#REF!,0)),0))</f>
        <v>#REF!</v>
      </c>
      <c r="EQ38" s="18">
        <v>47.90999999999994</v>
      </c>
      <c r="ER38" s="18">
        <v>1</v>
      </c>
      <c r="ES38" s="25">
        <f t="shared" si="162"/>
        <v>48</v>
      </c>
      <c r="ET38" s="1" t="e">
        <f>_xlfn.IFNA(IF(EN38="Cống tròn",INDEX(#REF!,MATCH(E38,#REF!,0)),IF(EN38="Cống hộp",INDEX(#REF!,MATCH(E38,#REF!,0)),EU38&amp;" ,"&amp;EV38)),0)</f>
        <v>#REF!</v>
      </c>
      <c r="EU38" s="16" t="s">
        <v>769</v>
      </c>
      <c r="EV38" s="16" t="s">
        <v>775</v>
      </c>
      <c r="EW38" s="16" t="e">
        <f>_xlfn.IFNA(INDEX(#REF!,MATCH(E38,#REF!,0)),0)</f>
        <v>#REF!</v>
      </c>
      <c r="EX38" s="16"/>
      <c r="EY38" s="18">
        <v>0</v>
      </c>
      <c r="EZ38" s="18">
        <v>0</v>
      </c>
      <c r="FA38" s="18">
        <v>0</v>
      </c>
      <c r="FB38" s="19">
        <v>0</v>
      </c>
      <c r="FC38" s="19">
        <v>0</v>
      </c>
      <c r="FD38" s="25">
        <f t="shared" si="13"/>
        <v>0</v>
      </c>
      <c r="FE38" s="25">
        <f t="shared" si="163"/>
        <v>0</v>
      </c>
      <c r="FF38" s="18">
        <v>0.14000000000000001</v>
      </c>
      <c r="FG38" s="18">
        <v>2</v>
      </c>
      <c r="FH38" s="18">
        <v>1.5</v>
      </c>
      <c r="FI38" s="25">
        <f t="shared" si="164"/>
        <v>1.78</v>
      </c>
      <c r="FJ38" s="18">
        <v>0</v>
      </c>
      <c r="FK38" s="18">
        <v>0</v>
      </c>
      <c r="FL38" s="18">
        <v>0.2</v>
      </c>
      <c r="FM38" s="18">
        <v>1.6</v>
      </c>
      <c r="FN38" s="18">
        <v>0</v>
      </c>
      <c r="FO38" s="25">
        <f t="shared" si="165"/>
        <v>1.98</v>
      </c>
      <c r="FP38" s="18">
        <v>1.4999999999999999E-2</v>
      </c>
      <c r="FQ38" s="18">
        <v>1</v>
      </c>
      <c r="FR38" s="25">
        <f t="shared" si="14"/>
        <v>47</v>
      </c>
      <c r="FS38" s="25">
        <f t="shared" si="15"/>
        <v>0.69</v>
      </c>
      <c r="FT38" s="25">
        <f t="shared" si="16"/>
        <v>47.69</v>
      </c>
      <c r="FU38" s="25">
        <f t="shared" si="17"/>
        <v>-0.21999999999994202</v>
      </c>
      <c r="FV38" s="25" t="str">
        <f t="shared" si="166"/>
        <v>Thêm 01</v>
      </c>
      <c r="FW38" s="25">
        <f t="shared" si="167"/>
        <v>0.8</v>
      </c>
      <c r="FX38" s="16"/>
      <c r="FY38" s="16"/>
      <c r="FZ38" s="16"/>
      <c r="GA38" s="16"/>
      <c r="GB38" s="19">
        <v>0</v>
      </c>
      <c r="GC38" s="19">
        <v>0</v>
      </c>
      <c r="GD38" s="19">
        <v>0</v>
      </c>
      <c r="GE38" s="19">
        <v>0</v>
      </c>
      <c r="GF38" s="19">
        <v>0</v>
      </c>
      <c r="GG38" s="19">
        <v>0</v>
      </c>
      <c r="GH38" s="19">
        <v>0</v>
      </c>
      <c r="GI38" s="19">
        <v>0</v>
      </c>
      <c r="GJ38" s="19">
        <v>0</v>
      </c>
      <c r="GK38" s="19">
        <v>0</v>
      </c>
      <c r="GL38" s="25">
        <f t="shared" si="18"/>
        <v>0</v>
      </c>
      <c r="GM38" s="25">
        <f t="shared" si="168"/>
        <v>0</v>
      </c>
      <c r="GN38" s="19">
        <v>0</v>
      </c>
      <c r="GO38" s="19">
        <v>0</v>
      </c>
      <c r="GP38" s="19">
        <v>0</v>
      </c>
      <c r="GQ38" s="19">
        <v>0</v>
      </c>
      <c r="GR38" s="1" t="e">
        <f>_xlfn.IFNA(INDEX(#REF!,MATCH(E38,#REF!,0)),0)</f>
        <v>#REF!</v>
      </c>
      <c r="GS38" s="16"/>
      <c r="GT38" s="18">
        <v>0</v>
      </c>
      <c r="GU38" s="18">
        <v>0</v>
      </c>
      <c r="GV38" s="18">
        <v>0</v>
      </c>
      <c r="GW38" s="18">
        <v>0</v>
      </c>
      <c r="GX38" s="25">
        <f t="shared" si="19"/>
        <v>0</v>
      </c>
      <c r="GY38" s="25">
        <f t="shared" si="20"/>
        <v>0</v>
      </c>
      <c r="GZ38" s="25">
        <f t="shared" si="169"/>
        <v>0</v>
      </c>
      <c r="HA38" s="1" t="e" cm="1">
        <f t="array" ref="HA38">INDEX(#REF!,MATCH(EJ38&amp;EK38&amp;HD38&amp;HE38&amp;HF38,#REF!&amp;#REF!&amp;#REF!&amp;#REF!&amp;#REF!,0))</f>
        <v>#REF!</v>
      </c>
      <c r="HB38" s="16"/>
      <c r="HC38" s="25">
        <f t="shared" si="170"/>
        <v>0</v>
      </c>
      <c r="HD38" s="18">
        <v>0</v>
      </c>
      <c r="HE38" s="18">
        <v>0</v>
      </c>
      <c r="HF38" s="18">
        <v>0</v>
      </c>
      <c r="HG38" s="1" t="e" cm="1">
        <f t="array" ref="HG38">INDEX(#REF!,MATCH(EJ38&amp;EK38&amp;HJ38&amp;HK38&amp;HL38,#REF!&amp;#REF!&amp;#REF!&amp;#REF!&amp;#REF!,0))</f>
        <v>#REF!</v>
      </c>
      <c r="HH38" s="16"/>
      <c r="HI38" s="25">
        <f t="shared" si="171"/>
        <v>0</v>
      </c>
      <c r="HJ38" s="25">
        <f t="shared" si="172"/>
        <v>0</v>
      </c>
      <c r="HK38" s="19">
        <v>0</v>
      </c>
      <c r="HL38" s="19">
        <v>0</v>
      </c>
      <c r="HM38" s="18">
        <v>0.01</v>
      </c>
      <c r="HN38" s="18">
        <v>1</v>
      </c>
      <c r="HO38" s="25">
        <f t="shared" si="173"/>
        <v>0</v>
      </c>
      <c r="HP38" s="25">
        <f t="shared" si="174"/>
        <v>0</v>
      </c>
      <c r="HQ38" s="25">
        <f t="shared" si="175"/>
        <v>0</v>
      </c>
      <c r="HR38" s="25">
        <f t="shared" si="176"/>
        <v>0</v>
      </c>
      <c r="HS38" s="25">
        <f t="shared" si="177"/>
        <v>0</v>
      </c>
      <c r="HT38" s="19">
        <v>0</v>
      </c>
      <c r="HU38" s="19">
        <v>0</v>
      </c>
      <c r="HV38" s="19">
        <v>0</v>
      </c>
      <c r="HW38" s="25">
        <f t="shared" si="178"/>
        <v>0</v>
      </c>
      <c r="HX38" s="19">
        <v>0</v>
      </c>
      <c r="HY38" s="19">
        <v>0</v>
      </c>
      <c r="HZ38" s="18">
        <v>23.92</v>
      </c>
      <c r="IA38" s="20">
        <f>ROUND(IF(EN38="Cống tròn",IF(EN38="Cống tròn",IF(EU38="Không có móng",IQ38-FF38,IF(EU38="Đế",IP38-FN38,IF(OR(EU38="Móng bê tông",EU38="Móng bê tông kết hợp đế"),II38-FJ38,0))),0),IF(EN38="Cống hộp",IF(AND(EN38="Cống hộp",EU38="Không có móng"),IQ38-GF38,IF(AND(EN38="Cống hộp",EU38="Móng bê tông"),IJ38-GB38,0)),IF(OR(EN38="Rãnh xây",EN38="Rãnh bê tông"),IF(OR(EN38="Rãnh xây",EN38="Rãnh bê tông"),IK38-GB38,0),IF(EN38="Ống nhựa",IF(AND(EN38="Ống nhựa",EU38="Không đắp cát"),IQ38-HT38,IF(AND(EN38="Ống nhựa",EU38="Đắp cát"),IH38-HX38,0)),IF(EN38="Rãnh thang",IF(EN38="Rãnh thang",IF(EU38="Móng bê tông",#REF!-#REF!,IQ38),0),0))))),2)</f>
        <v>21.71</v>
      </c>
      <c r="IB38" s="20">
        <f t="shared" si="179"/>
        <v>2.2100000000000009</v>
      </c>
      <c r="IC38" s="20">
        <f t="shared" si="21"/>
        <v>21.71</v>
      </c>
      <c r="ID38" s="20">
        <f t="shared" si="22"/>
        <v>0</v>
      </c>
      <c r="IE38" s="20">
        <f t="shared" si="23"/>
        <v>0</v>
      </c>
      <c r="IF38" s="20">
        <f t="shared" si="24"/>
        <v>0</v>
      </c>
      <c r="IG38" s="20">
        <f>IF(EN38="Rãnh thang",IF(AND(EN38="Rãnh thang",EU38="Móng bê tông"),IQ38-#REF!,0),IF(EN38="Ống nhựa",IF(AND(EN38="Ống nhựa",EU38="Đắp cát"),IQ38-HT38,0),IF(EN38="Cống tròn",IF(EN38="Cống tròn",IF(OR(EU38="Móng bê tông",EU38="Móng bê tông kết hợp đế"),IM38-FL38,0),0),IF(EN38="Cống hộp",IF(AND(EN38="Cống hộp",EU38="Móng bê tông"),IN38-GD38,0),IF(OR(EN38="Rãnh xây",EN38="Rãnh bê tông"),IF(AND(EN38="Rãnh xây",EU38="Móng bê tông"),IO38-GD38,IF(AND(EN38="Rãnh bê tông",EU38="Móng bê tông"),IO38-GD38,0)),0)))))</f>
        <v>21.71</v>
      </c>
      <c r="IH38" s="20">
        <f t="shared" si="25"/>
        <v>0</v>
      </c>
      <c r="II38" s="20">
        <f t="shared" si="26"/>
        <v>21.71</v>
      </c>
      <c r="IJ38" s="20">
        <f t="shared" si="27"/>
        <v>0</v>
      </c>
      <c r="IK38" s="20">
        <f t="shared" si="28"/>
        <v>0</v>
      </c>
      <c r="IL38" s="20">
        <f t="shared" si="29"/>
        <v>21.91</v>
      </c>
      <c r="IM38" s="20">
        <f t="shared" si="30"/>
        <v>21.91</v>
      </c>
      <c r="IN38" s="20">
        <f t="shared" si="31"/>
        <v>0</v>
      </c>
      <c r="IO38" s="20">
        <f t="shared" si="32"/>
        <v>0</v>
      </c>
      <c r="IP38" s="20">
        <f t="shared" si="33"/>
        <v>0</v>
      </c>
      <c r="IQ38" s="18">
        <v>22.05</v>
      </c>
      <c r="IR38" s="25">
        <f t="shared" si="180"/>
        <v>0</v>
      </c>
      <c r="IS38" s="25">
        <f t="shared" si="34"/>
        <v>0</v>
      </c>
      <c r="IT38" s="25">
        <f t="shared" si="35"/>
        <v>0</v>
      </c>
      <c r="IU38" s="25">
        <f>ROUND(IF(EN38="Cống tròn",IF(EN38="Cống tròn",IV38+FF38,0),IF(EN38="Cống hộp",IF(EN38="Cống hộp",IV38+GP38,0),IF(OR(EN38="Rãnh xây",EN38="Rãnh bê tông"),IF(OR(EN38="Rãnh xây",EN38="Rãnh bê tông"),IV38+GP38,0),IF(EN38="ống nhựa",IF(EN38="Ống nhựa",IV38+HT38,0),IF(EN38="Rãnh thang",IF(EN38="Rãnh thang",IQ38+#REF!,0),0))))),2)</f>
        <v>23.61</v>
      </c>
      <c r="IV38" s="18">
        <v>23.47</v>
      </c>
      <c r="IW38" s="25">
        <f t="shared" si="36"/>
        <v>23.61</v>
      </c>
      <c r="IX38" s="25">
        <f t="shared" si="37"/>
        <v>0</v>
      </c>
      <c r="IY38" s="25">
        <f t="shared" si="38"/>
        <v>0</v>
      </c>
      <c r="IZ38" s="25">
        <f t="shared" si="39"/>
        <v>0</v>
      </c>
      <c r="JA38" s="25">
        <f t="shared" si="40"/>
        <v>0</v>
      </c>
      <c r="JB38" s="18">
        <v>23.85</v>
      </c>
      <c r="JC38" s="20">
        <f>ROUND(IF(EN38="Cống tròn",IF(EN38="Cống tròn",IF(EU38="Không có móng",JS38-FF38,IF(EU38="Đế",JR38-FN38,IF(OR(EU38="Móng bê tông",EU38="Móng bê tông kết hợp đế"),JK38-FJ38,0))),0),IF(EN38="Cống hộp",IF(AND(EN38="Cống hộp",EU38="Không có móng"),JS38-GF38,IF(AND(EN38="Cống hộp",EU38="Móng bê tông"),JL38-GB38,0)),IF(OR(EN38="Rãnh xây",EN38="Rãnh bê tông"),IF(OR(EN38="Rãnh xây",EN38="Rãnh bê tông"),JM38-GB38,0),IF(EN38="Ống nhựa",IF(AND(EN38="Ống nhựa",EU38="Không đắp cát"),JS38-HT38,IF(AND(EN38="Ống nhựa",EU38="Đắp cát"),JJ38-HX38,0)),IF(EN38="Rãnh thang",IF(EN38="Rãnh thang",IF(EU38="Móng bê tông",#REF!-#REF!,JS38),0),0))))),2)</f>
        <v>21.63</v>
      </c>
      <c r="JD38" s="20">
        <f t="shared" si="181"/>
        <v>2.2200000000000024</v>
      </c>
      <c r="JE38" s="20">
        <f t="shared" si="41"/>
        <v>21.63</v>
      </c>
      <c r="JF38" s="20">
        <f t="shared" si="42"/>
        <v>0</v>
      </c>
      <c r="JG38" s="20">
        <f t="shared" si="43"/>
        <v>0</v>
      </c>
      <c r="JH38" s="20">
        <f t="shared" si="44"/>
        <v>0</v>
      </c>
      <c r="JI38" s="20">
        <f>IF(EN38="Rãnh thang",IF(AND(EN38="Rãnh thang",EU38="Móng bê tông"),JS38-#REF!,0),IF(EN38="Ống nhựa",IF(AND(EN38="Ống nhựa",EU38="Đắp cát"),JS38-HT38,0),IF(EN38="Cống tròn",IF(EN38="Cống tròn",IF(OR(EU38="Móng bê tông",EU38="Móng bê tông kết hợp đế"),JO38-FL38,0),0),IF(EN38="Cống hộp",IF(AND(EN38="Cống hộp",EU38="Móng bê tông"),JP38-GD38,0),IF(OR(EN38="Rãnh xây",EN38="Rãnh bê tông"),IF(AND(EN38="Rãnh xây",EU38="Móng bê tông"),JQ38-GD38,IF(AND(EN38="Rãnh bê tông",EU38="Móng bê tông"),JQ38-GD38,0)),0)))))</f>
        <v>21.63</v>
      </c>
      <c r="JJ38" s="20">
        <f t="shared" si="45"/>
        <v>0</v>
      </c>
      <c r="JK38" s="20">
        <f t="shared" si="46"/>
        <v>21.63</v>
      </c>
      <c r="JL38" s="20">
        <f t="shared" si="47"/>
        <v>0</v>
      </c>
      <c r="JM38" s="20">
        <f t="shared" si="48"/>
        <v>0</v>
      </c>
      <c r="JN38" s="20">
        <f t="shared" si="49"/>
        <v>21.83</v>
      </c>
      <c r="JO38" s="20">
        <f t="shared" si="50"/>
        <v>21.83</v>
      </c>
      <c r="JP38" s="20">
        <f t="shared" si="51"/>
        <v>0</v>
      </c>
      <c r="JQ38" s="20">
        <f t="shared" si="52"/>
        <v>0</v>
      </c>
      <c r="JR38" s="20">
        <f t="shared" si="53"/>
        <v>0</v>
      </c>
      <c r="JS38" s="26">
        <v>21.97</v>
      </c>
      <c r="JT38" s="25">
        <f t="shared" si="182"/>
        <v>0</v>
      </c>
      <c r="JU38" s="25">
        <f t="shared" si="54"/>
        <v>0</v>
      </c>
      <c r="JV38" s="25">
        <f t="shared" si="55"/>
        <v>0</v>
      </c>
      <c r="JW38" s="25">
        <f>ROUND(IF(EN38="Cống tròn",IF(EN38="Cống tròn",JX38+FF38,0),IF(EN38="Cống hộp",IF(EN38="Cống hộp",JX38+GP38,0),IF(OR(EN38="Rãnh xây",EN38="Rãnh bê tông"),IF(OR(EN38="Rãnh xây",EN38="Rãnh bê tông"),JX38+GP38,0),IF(EN38="ống nhựa",IF(EN38="Ống nhựa",JX38+HT38,0),IF(EN38="Rãnh thang",IF(EN38="Rãnh thang",JS38+#REF!,0),0))))),2)</f>
        <v>23.61</v>
      </c>
      <c r="JX38" s="27">
        <v>23.47</v>
      </c>
      <c r="JY38" s="25">
        <f t="shared" si="56"/>
        <v>23.61</v>
      </c>
      <c r="JZ38" s="25">
        <f t="shared" si="57"/>
        <v>0</v>
      </c>
      <c r="KA38" s="25">
        <f t="shared" si="58"/>
        <v>0</v>
      </c>
      <c r="KB38" s="25">
        <f t="shared" si="59"/>
        <v>0</v>
      </c>
      <c r="KC38" s="25">
        <f t="shared" si="60"/>
        <v>0</v>
      </c>
      <c r="KD38" s="28" t="s">
        <v>98</v>
      </c>
      <c r="KE38" s="27">
        <v>0</v>
      </c>
      <c r="KF38" s="25">
        <f t="shared" si="61"/>
        <v>2.2100000000000009</v>
      </c>
      <c r="KG38" s="25">
        <f t="shared" si="183"/>
        <v>2.2100000000000009</v>
      </c>
      <c r="KH38" s="27">
        <v>0</v>
      </c>
      <c r="KI38" s="25">
        <f t="shared" si="62"/>
        <v>2.2200000000000024</v>
      </c>
      <c r="KJ38" s="25">
        <f t="shared" si="184"/>
        <v>2.2200000000000024</v>
      </c>
      <c r="KK38" s="25">
        <f t="shared" si="63"/>
        <v>0</v>
      </c>
      <c r="KL38" s="25">
        <f t="shared" si="64"/>
        <v>0</v>
      </c>
      <c r="KM38" s="25">
        <f t="shared" si="185"/>
        <v>0</v>
      </c>
      <c r="KN38" s="25">
        <f t="shared" si="65"/>
        <v>0</v>
      </c>
      <c r="KO38" s="25">
        <f t="shared" si="66"/>
        <v>0</v>
      </c>
      <c r="KP38" s="25">
        <f t="shared" si="186"/>
        <v>0</v>
      </c>
      <c r="KQ38" s="25">
        <f t="shared" si="67"/>
        <v>0.2</v>
      </c>
      <c r="KR38" s="25">
        <f t="shared" si="68"/>
        <v>0.2</v>
      </c>
      <c r="KS38" s="25">
        <f t="shared" si="187"/>
        <v>0.2</v>
      </c>
      <c r="KT38" s="25">
        <f t="shared" si="69"/>
        <v>0</v>
      </c>
      <c r="KU38" s="25">
        <f t="shared" si="70"/>
        <v>0</v>
      </c>
      <c r="KV38" s="25">
        <f t="shared" si="188"/>
        <v>0</v>
      </c>
      <c r="KW38" s="25">
        <f t="shared" si="71"/>
        <v>0</v>
      </c>
      <c r="KX38" s="25">
        <f t="shared" si="72"/>
        <v>0</v>
      </c>
      <c r="KY38" s="25">
        <f t="shared" si="189"/>
        <v>0</v>
      </c>
      <c r="KZ38" s="25">
        <f t="shared" si="73"/>
        <v>0</v>
      </c>
      <c r="LA38" s="25">
        <f t="shared" si="74"/>
        <v>0</v>
      </c>
      <c r="LB38" s="25">
        <f t="shared" si="190"/>
        <v>0</v>
      </c>
      <c r="LC38" s="25">
        <f t="shared" si="75"/>
        <v>1.98</v>
      </c>
      <c r="LD38" s="25">
        <f t="shared" si="76"/>
        <v>1.98</v>
      </c>
      <c r="LE38" s="25">
        <f t="shared" si="191"/>
        <v>1.98</v>
      </c>
      <c r="LF38" s="25">
        <f t="shared" si="77"/>
        <v>0</v>
      </c>
      <c r="LG38" s="25">
        <f t="shared" si="78"/>
        <v>0</v>
      </c>
      <c r="LH38" s="25">
        <f t="shared" si="192"/>
        <v>0</v>
      </c>
      <c r="LI38" s="25">
        <f t="shared" si="79"/>
        <v>0</v>
      </c>
      <c r="LJ38" s="25">
        <f t="shared" si="80"/>
        <v>0</v>
      </c>
      <c r="LK38" s="25">
        <f t="shared" si="193"/>
        <v>0</v>
      </c>
      <c r="LL38" s="25">
        <f t="shared" si="81"/>
        <v>0</v>
      </c>
      <c r="LM38" s="25">
        <f t="shared" si="82"/>
        <v>0</v>
      </c>
      <c r="LN38" s="25">
        <f t="shared" si="194"/>
        <v>0</v>
      </c>
      <c r="LO38" s="25">
        <f t="shared" si="83"/>
        <v>0</v>
      </c>
      <c r="LP38" s="25">
        <f t="shared" si="84"/>
        <v>0</v>
      </c>
      <c r="LQ38" s="25">
        <f t="shared" si="195"/>
        <v>0</v>
      </c>
      <c r="LR38" s="25">
        <f t="shared" si="85"/>
        <v>0</v>
      </c>
      <c r="LS38" s="25">
        <f t="shared" si="86"/>
        <v>0</v>
      </c>
      <c r="LT38" s="25">
        <f t="shared" si="196"/>
        <v>0</v>
      </c>
      <c r="LU38" s="25">
        <f t="shared" si="87"/>
        <v>0</v>
      </c>
      <c r="LV38" s="25">
        <f t="shared" si="88"/>
        <v>0</v>
      </c>
      <c r="LW38" s="25">
        <f t="shared" si="197"/>
        <v>0</v>
      </c>
      <c r="LX38" s="25">
        <f t="shared" si="89"/>
        <v>0</v>
      </c>
      <c r="LY38" s="25">
        <f t="shared" si="90"/>
        <v>0</v>
      </c>
      <c r="LZ38" s="25">
        <f t="shared" si="198"/>
        <v>0</v>
      </c>
      <c r="MA38" s="25">
        <f t="shared" si="91"/>
        <v>0</v>
      </c>
      <c r="MB38" s="25">
        <f t="shared" si="92"/>
        <v>0</v>
      </c>
      <c r="MC38" s="25">
        <f t="shared" si="199"/>
        <v>0</v>
      </c>
      <c r="MD38" s="25">
        <f t="shared" si="93"/>
        <v>0</v>
      </c>
      <c r="ME38" s="25">
        <f t="shared" si="94"/>
        <v>0</v>
      </c>
      <c r="MF38" s="25">
        <f t="shared" si="200"/>
        <v>0</v>
      </c>
      <c r="MG38" s="25">
        <f t="shared" si="95"/>
        <v>0</v>
      </c>
      <c r="MH38" s="25">
        <f t="shared" si="96"/>
        <v>0</v>
      </c>
      <c r="MI38" s="25">
        <f t="shared" si="201"/>
        <v>0</v>
      </c>
      <c r="MJ38" s="25">
        <f t="shared" si="97"/>
        <v>0</v>
      </c>
      <c r="MK38" s="25">
        <f t="shared" si="98"/>
        <v>0</v>
      </c>
      <c r="ML38" s="25">
        <f t="shared" si="202"/>
        <v>0</v>
      </c>
      <c r="MM38" s="25">
        <f t="shared" si="99"/>
        <v>0</v>
      </c>
      <c r="MN38" s="25">
        <f t="shared" si="100"/>
        <v>0</v>
      </c>
      <c r="MO38" s="25">
        <f t="shared" si="203"/>
        <v>0</v>
      </c>
      <c r="MP38" s="25">
        <f t="shared" si="101"/>
        <v>0</v>
      </c>
      <c r="MQ38" s="25">
        <f t="shared" si="102"/>
        <v>0</v>
      </c>
      <c r="MR38" s="25">
        <f t="shared" si="204"/>
        <v>0</v>
      </c>
      <c r="MS38" s="29">
        <v>1.98</v>
      </c>
      <c r="MT38" s="29">
        <v>0</v>
      </c>
      <c r="MU38" s="29">
        <v>1</v>
      </c>
      <c r="MV38" s="29">
        <v>1</v>
      </c>
      <c r="MW38" s="25">
        <f t="shared" si="103"/>
        <v>1.98</v>
      </c>
      <c r="MX38" s="25">
        <f t="shared" si="104"/>
        <v>4.38</v>
      </c>
      <c r="MY38" s="25">
        <f t="shared" si="105"/>
        <v>0</v>
      </c>
      <c r="MZ38" s="25">
        <f t="shared" si="106"/>
        <v>0</v>
      </c>
      <c r="NA38" s="25">
        <f t="shared" si="107"/>
        <v>1.98</v>
      </c>
      <c r="NB38" s="25">
        <f t="shared" si="108"/>
        <v>4.4000000000000004</v>
      </c>
      <c r="NC38" s="25">
        <f t="shared" si="109"/>
        <v>0</v>
      </c>
      <c r="ND38" s="25">
        <f t="shared" si="110"/>
        <v>0</v>
      </c>
      <c r="NE38" s="25">
        <f t="shared" si="205"/>
        <v>1.98</v>
      </c>
      <c r="NF38" s="25">
        <f t="shared" si="205"/>
        <v>4.3900000000000006</v>
      </c>
      <c r="NG38" s="25">
        <f t="shared" si="205"/>
        <v>0</v>
      </c>
      <c r="NH38" s="25">
        <f t="shared" si="205"/>
        <v>0</v>
      </c>
      <c r="NI38" s="25">
        <f t="shared" si="112"/>
        <v>210.32</v>
      </c>
      <c r="NJ38" s="25">
        <f t="shared" si="113"/>
        <v>0</v>
      </c>
      <c r="NK38" s="25">
        <f t="shared" si="114"/>
        <v>210.32</v>
      </c>
      <c r="NL38" s="25">
        <f t="shared" si="115"/>
        <v>162.77000000000001</v>
      </c>
      <c r="NM38" s="25">
        <f t="shared" si="116"/>
        <v>0</v>
      </c>
      <c r="NN38" s="25">
        <f t="shared" si="206"/>
        <v>162.77000000000001</v>
      </c>
      <c r="NO38" s="25">
        <f t="shared" si="117"/>
        <v>0</v>
      </c>
      <c r="NP38" s="25">
        <f t="shared" si="118"/>
        <v>0</v>
      </c>
      <c r="NQ38" s="25">
        <f t="shared" si="207"/>
        <v>0</v>
      </c>
      <c r="NR38" s="25">
        <f t="shared" si="119"/>
        <v>0</v>
      </c>
      <c r="NS38" s="25">
        <f t="shared" si="120"/>
        <v>0</v>
      </c>
      <c r="NT38" s="25">
        <f t="shared" si="208"/>
        <v>0</v>
      </c>
      <c r="NU38" s="25">
        <f t="shared" si="121"/>
        <v>0</v>
      </c>
      <c r="NV38" s="25">
        <f t="shared" si="122"/>
        <v>0</v>
      </c>
      <c r="NW38" s="25">
        <f t="shared" si="209"/>
        <v>0</v>
      </c>
      <c r="NX38" s="25">
        <f t="shared" si="210"/>
        <v>162.77000000000001</v>
      </c>
      <c r="NY38" s="25">
        <f t="shared" si="210"/>
        <v>0</v>
      </c>
      <c r="NZ38" s="25">
        <f t="shared" si="211"/>
        <v>162.77000000000001</v>
      </c>
      <c r="OA38" s="25">
        <f t="shared" si="212"/>
        <v>47.55</v>
      </c>
      <c r="OB38" s="25">
        <f t="shared" si="212"/>
        <v>0</v>
      </c>
      <c r="OC38" s="25">
        <f t="shared" si="213"/>
        <v>47.55</v>
      </c>
      <c r="OD38" s="25">
        <f t="shared" si="214"/>
        <v>162.77000000000001</v>
      </c>
      <c r="OE38" s="25">
        <f t="shared" si="214"/>
        <v>0</v>
      </c>
      <c r="OF38" s="25">
        <f t="shared" si="214"/>
        <v>162.77000000000001</v>
      </c>
      <c r="OG38" s="25">
        <f t="shared" si="124"/>
        <v>0</v>
      </c>
      <c r="OH38" s="25">
        <f t="shared" si="125"/>
        <v>0</v>
      </c>
      <c r="OI38" s="25">
        <f t="shared" si="126"/>
        <v>0</v>
      </c>
      <c r="OJ38" s="25">
        <f t="shared" si="127"/>
        <v>0</v>
      </c>
      <c r="OK38" s="25">
        <f t="shared" si="128"/>
        <v>0</v>
      </c>
      <c r="OL38" s="25">
        <f t="shared" si="129"/>
        <v>0</v>
      </c>
      <c r="OM38" s="25">
        <f t="shared" si="215"/>
        <v>0</v>
      </c>
      <c r="ON38" s="25">
        <f t="shared" si="215"/>
        <v>0</v>
      </c>
      <c r="OO38" s="25">
        <f t="shared" si="215"/>
        <v>0</v>
      </c>
      <c r="OP38" s="25">
        <f t="shared" si="130"/>
        <v>0</v>
      </c>
      <c r="OQ38" s="25">
        <f t="shared" si="131"/>
        <v>0</v>
      </c>
      <c r="OR38" s="25">
        <f t="shared" si="216"/>
        <v>0</v>
      </c>
      <c r="OS38" s="19">
        <v>537566.91</v>
      </c>
      <c r="OT38" s="19">
        <v>2371326.09</v>
      </c>
    </row>
    <row r="39" spans="1:410" ht="33" customHeight="1" x14ac:dyDescent="0.25">
      <c r="A39" s="18"/>
      <c r="B39" s="18" t="s">
        <v>763</v>
      </c>
      <c r="C39" s="18">
        <v>979.51</v>
      </c>
      <c r="D39" s="16" t="e">
        <f>_xlfn.IFNA(INDEX(#REF!,MATCH(E39,#REF!,0)),0)</f>
        <v>#REF!</v>
      </c>
      <c r="E39" s="18" t="s">
        <v>813</v>
      </c>
      <c r="F39" s="16" t="s">
        <v>765</v>
      </c>
      <c r="G39" s="16" t="s">
        <v>810</v>
      </c>
      <c r="H39" s="16" t="s">
        <v>767</v>
      </c>
      <c r="I39" s="16" t="s">
        <v>768</v>
      </c>
      <c r="J39" s="16" t="s">
        <v>811</v>
      </c>
      <c r="K39" s="16" t="s">
        <v>770</v>
      </c>
      <c r="L39" s="16" t="s">
        <v>771</v>
      </c>
      <c r="M39" s="18">
        <v>1.8399999999999999</v>
      </c>
      <c r="N39" s="18">
        <v>2.44</v>
      </c>
      <c r="O39" s="18">
        <v>2.2399999999999998</v>
      </c>
      <c r="P39" s="18">
        <v>2.84</v>
      </c>
      <c r="Q39" s="18">
        <v>0.1</v>
      </c>
      <c r="R39" s="18">
        <v>2.04</v>
      </c>
      <c r="S39" s="18">
        <v>2.64</v>
      </c>
      <c r="T39" s="18">
        <v>0.2</v>
      </c>
      <c r="U39" s="18">
        <v>0</v>
      </c>
      <c r="V39" s="18">
        <v>0</v>
      </c>
      <c r="W39" s="18">
        <v>0</v>
      </c>
      <c r="X39" s="18">
        <v>1.8399999999999999</v>
      </c>
      <c r="Y39" s="18">
        <v>2.4</v>
      </c>
      <c r="Z39" s="20">
        <f t="shared" si="132"/>
        <v>2.9</v>
      </c>
      <c r="AA39" s="18">
        <v>0.22</v>
      </c>
      <c r="AB39" s="18">
        <v>0</v>
      </c>
      <c r="AC39" s="18">
        <v>0</v>
      </c>
      <c r="AD39" s="18">
        <v>0</v>
      </c>
      <c r="AE39" s="18">
        <v>0</v>
      </c>
      <c r="AF39" s="18">
        <v>0</v>
      </c>
      <c r="AG39" s="18">
        <v>1.4</v>
      </c>
      <c r="AH39" s="18">
        <v>2</v>
      </c>
      <c r="AI39" s="20">
        <f t="shared" si="133"/>
        <v>3.05</v>
      </c>
      <c r="AJ39" s="18">
        <v>0</v>
      </c>
      <c r="AK39" s="18">
        <v>0</v>
      </c>
      <c r="AL39" s="20">
        <f t="shared" si="134"/>
        <v>0</v>
      </c>
      <c r="AM39" s="18">
        <v>1.8399999999999999</v>
      </c>
      <c r="AN39" s="18">
        <v>2</v>
      </c>
      <c r="AO39" s="18">
        <v>0.15</v>
      </c>
      <c r="AP39" s="18">
        <v>0.22</v>
      </c>
      <c r="AQ39" s="18">
        <v>0</v>
      </c>
      <c r="AR39" s="18">
        <v>0</v>
      </c>
      <c r="AS39" s="18">
        <v>0</v>
      </c>
      <c r="AT39" s="18">
        <v>0</v>
      </c>
      <c r="AU39" s="18">
        <v>0</v>
      </c>
      <c r="AV39" s="18">
        <v>1</v>
      </c>
      <c r="AW39" s="18">
        <v>0</v>
      </c>
      <c r="AX39" s="18">
        <v>0</v>
      </c>
      <c r="AY39" s="18">
        <v>0</v>
      </c>
      <c r="AZ39" s="18">
        <v>0</v>
      </c>
      <c r="BA39" s="18">
        <v>2</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6" t="e">
        <f>_xlfn.IFNA(IF(RIGHT(D39,2)="=G",0,INDEX(#REF!,MATCH(E39,#REF!,0))),0)</f>
        <v>#REF!</v>
      </c>
      <c r="CB39" s="16" t="s">
        <v>776</v>
      </c>
      <c r="CC39" s="18">
        <v>0</v>
      </c>
      <c r="CD39" s="18">
        <v>0</v>
      </c>
      <c r="CE39" s="18">
        <v>1.84</v>
      </c>
      <c r="CF39" s="18">
        <v>0.8</v>
      </c>
      <c r="CG39" s="18">
        <v>0.12</v>
      </c>
      <c r="CH39" s="18">
        <v>3</v>
      </c>
      <c r="CI39" s="16" t="s">
        <v>98</v>
      </c>
      <c r="CJ39" s="18">
        <v>0</v>
      </c>
      <c r="CK39" s="20">
        <f t="shared" si="135"/>
        <v>2.48</v>
      </c>
      <c r="CL39" s="20">
        <f t="shared" si="136"/>
        <v>2.48</v>
      </c>
      <c r="CM39" s="18">
        <v>19.71</v>
      </c>
      <c r="CN39" s="18">
        <v>24.69</v>
      </c>
      <c r="CO39" s="18">
        <v>23.851000000000003</v>
      </c>
      <c r="CP39" s="22">
        <f t="shared" si="0"/>
        <v>23.85</v>
      </c>
      <c r="CQ39" s="22">
        <f t="shared" si="1"/>
        <v>21.37</v>
      </c>
      <c r="CR39" s="22">
        <f t="shared" si="137"/>
        <v>2.48</v>
      </c>
      <c r="CS39" s="22">
        <f t="shared" si="138"/>
        <v>21.470000000000002</v>
      </c>
      <c r="CT39" s="22">
        <f t="shared" si="2"/>
        <v>21.67</v>
      </c>
      <c r="CU39" s="18">
        <v>21.67</v>
      </c>
      <c r="CV39" s="22">
        <f t="shared" si="139"/>
        <v>2.9</v>
      </c>
      <c r="CW39" s="22">
        <f t="shared" si="3"/>
        <v>0</v>
      </c>
      <c r="CX39" s="22">
        <f t="shared" si="4"/>
        <v>0</v>
      </c>
      <c r="CY39" s="22">
        <f t="shared" si="5"/>
        <v>24.54</v>
      </c>
      <c r="CZ39" s="22">
        <f t="shared" si="6"/>
        <v>24.69</v>
      </c>
      <c r="DA39" s="18">
        <v>24.69</v>
      </c>
      <c r="DB39" s="20">
        <f t="shared" si="140"/>
        <v>3.32</v>
      </c>
      <c r="DC39" s="20">
        <f t="shared" si="141"/>
        <v>0.84</v>
      </c>
      <c r="DD39" s="20">
        <f t="shared" si="142"/>
        <v>2.48</v>
      </c>
      <c r="DE39" s="20">
        <f t="shared" si="7"/>
        <v>0.1</v>
      </c>
      <c r="DF39" s="20">
        <f t="shared" si="8"/>
        <v>0.2</v>
      </c>
      <c r="DG39" s="20">
        <f t="shared" si="9"/>
        <v>2.1800000000000002</v>
      </c>
      <c r="DH39" s="20">
        <f t="shared" si="10"/>
        <v>0</v>
      </c>
      <c r="DI39" s="20">
        <f t="shared" si="11"/>
        <v>0</v>
      </c>
      <c r="DJ39" s="20">
        <f t="shared" si="12"/>
        <v>0</v>
      </c>
      <c r="DK39" s="20">
        <f t="shared" si="143"/>
        <v>2.4800000000000004</v>
      </c>
      <c r="DL39" s="20">
        <f t="shared" si="144"/>
        <v>0</v>
      </c>
      <c r="DM39" s="20">
        <f t="shared" si="145"/>
        <v>0</v>
      </c>
      <c r="DN39" s="20">
        <f t="shared" si="146"/>
        <v>0</v>
      </c>
      <c r="DO39" s="18">
        <v>3.04</v>
      </c>
      <c r="DP39" s="18">
        <v>0</v>
      </c>
      <c r="DQ39" s="18">
        <v>1</v>
      </c>
      <c r="DR39" s="18">
        <v>1</v>
      </c>
      <c r="DS39" s="25">
        <f t="shared" si="147"/>
        <v>3.04</v>
      </c>
      <c r="DT39" s="25">
        <f t="shared" si="148"/>
        <v>0</v>
      </c>
      <c r="DU39" s="25">
        <f t="shared" si="149"/>
        <v>7.54</v>
      </c>
      <c r="DV39" s="25">
        <f t="shared" si="150"/>
        <v>0</v>
      </c>
      <c r="DW39" s="25">
        <f t="shared" si="151"/>
        <v>7.54</v>
      </c>
      <c r="DX39" s="25">
        <f t="shared" si="152"/>
        <v>16.89</v>
      </c>
      <c r="DY39" s="25">
        <f t="shared" si="153"/>
        <v>0</v>
      </c>
      <c r="DZ39" s="25">
        <f t="shared" si="154"/>
        <v>16.89</v>
      </c>
      <c r="EA39" s="25">
        <f t="shared" si="155"/>
        <v>11.5</v>
      </c>
      <c r="EB39" s="25">
        <f t="shared" si="156"/>
        <v>0</v>
      </c>
      <c r="EC39" s="25">
        <f t="shared" si="157"/>
        <v>11.5</v>
      </c>
      <c r="ED39" s="25">
        <f t="shared" si="158"/>
        <v>5.39</v>
      </c>
      <c r="EE39" s="25">
        <f t="shared" si="158"/>
        <v>0</v>
      </c>
      <c r="EF39" s="25">
        <f t="shared" si="159"/>
        <v>5.39</v>
      </c>
      <c r="EG39" s="25">
        <f t="shared" si="160"/>
        <v>11.5</v>
      </c>
      <c r="EH39" s="25">
        <f t="shared" si="160"/>
        <v>0</v>
      </c>
      <c r="EI39" s="25">
        <f t="shared" si="161"/>
        <v>11.5</v>
      </c>
      <c r="EJ39" s="18">
        <v>979.51</v>
      </c>
      <c r="EK39" s="18">
        <v>929.22</v>
      </c>
      <c r="EL39" s="18" t="s">
        <v>813</v>
      </c>
      <c r="EM39" s="18" t="s">
        <v>814</v>
      </c>
      <c r="EN39" s="16" t="s">
        <v>774</v>
      </c>
      <c r="EO39" s="16" t="s">
        <v>131</v>
      </c>
      <c r="EP39" s="16" t="e">
        <f>IF(OR(EN39="Cống tròn",EN39="Cống hộp",EN39="Ống nhựa"),INDEX(#REF!,MATCH(E39,#REF!,0)),IF(OR(EN39="Rãnh xây",EN39="Rãnh bê tông"),INDEX(#REF!,MATCH(E39,#REF!,0)),0))</f>
        <v>#REF!</v>
      </c>
      <c r="EQ39" s="18">
        <v>48.889999999999958</v>
      </c>
      <c r="ER39" s="18">
        <v>1</v>
      </c>
      <c r="ES39" s="25">
        <f t="shared" si="162"/>
        <v>49</v>
      </c>
      <c r="ET39" s="1" t="e">
        <f>_xlfn.IFNA(IF(EN39="Cống tròn",INDEX(#REF!,MATCH(E39,#REF!,0)),IF(EN39="Cống hộp",INDEX(#REF!,MATCH(E39,#REF!,0)),EU39&amp;" ,"&amp;EV39)),0)</f>
        <v>#REF!</v>
      </c>
      <c r="EU39" s="16" t="s">
        <v>769</v>
      </c>
      <c r="EV39" s="16" t="s">
        <v>775</v>
      </c>
      <c r="EW39" s="16" t="e">
        <f>_xlfn.IFNA(INDEX(#REF!,MATCH(E39,#REF!,0)),0)</f>
        <v>#REF!</v>
      </c>
      <c r="EX39" s="16"/>
      <c r="EY39" s="18">
        <v>0</v>
      </c>
      <c r="EZ39" s="18">
        <v>0</v>
      </c>
      <c r="FA39" s="18">
        <v>0</v>
      </c>
      <c r="FB39" s="19">
        <v>0</v>
      </c>
      <c r="FC39" s="19">
        <v>0</v>
      </c>
      <c r="FD39" s="25">
        <f t="shared" si="13"/>
        <v>0</v>
      </c>
      <c r="FE39" s="25">
        <f t="shared" si="163"/>
        <v>0</v>
      </c>
      <c r="FF39" s="18">
        <v>0.14000000000000001</v>
      </c>
      <c r="FG39" s="18">
        <v>2</v>
      </c>
      <c r="FH39" s="18">
        <v>1.5</v>
      </c>
      <c r="FI39" s="25">
        <f t="shared" si="164"/>
        <v>1.78</v>
      </c>
      <c r="FJ39" s="18">
        <v>0</v>
      </c>
      <c r="FK39" s="18">
        <v>0</v>
      </c>
      <c r="FL39" s="18">
        <v>0.2</v>
      </c>
      <c r="FM39" s="18">
        <v>1.6</v>
      </c>
      <c r="FN39" s="18">
        <v>0</v>
      </c>
      <c r="FO39" s="25">
        <f t="shared" si="165"/>
        <v>1.98</v>
      </c>
      <c r="FP39" s="18">
        <v>1.4999999999999999E-2</v>
      </c>
      <c r="FQ39" s="18">
        <v>1</v>
      </c>
      <c r="FR39" s="25">
        <f t="shared" si="14"/>
        <v>48</v>
      </c>
      <c r="FS39" s="25">
        <f t="shared" si="15"/>
        <v>0.70499999999999996</v>
      </c>
      <c r="FT39" s="25">
        <f t="shared" si="16"/>
        <v>48.704999999999998</v>
      </c>
      <c r="FU39" s="25">
        <f t="shared" si="17"/>
        <v>-0.18499999999995964</v>
      </c>
      <c r="FV39" s="25" t="str">
        <f t="shared" si="166"/>
        <v>Thêm 01</v>
      </c>
      <c r="FW39" s="25">
        <f t="shared" si="167"/>
        <v>0.83</v>
      </c>
      <c r="FX39" s="16"/>
      <c r="FY39" s="16"/>
      <c r="FZ39" s="16"/>
      <c r="GA39" s="16"/>
      <c r="GB39" s="19">
        <v>0</v>
      </c>
      <c r="GC39" s="19">
        <v>0</v>
      </c>
      <c r="GD39" s="19">
        <v>0</v>
      </c>
      <c r="GE39" s="19">
        <v>0</v>
      </c>
      <c r="GF39" s="19">
        <v>0</v>
      </c>
      <c r="GG39" s="19">
        <v>0</v>
      </c>
      <c r="GH39" s="19">
        <v>0</v>
      </c>
      <c r="GI39" s="19">
        <v>0</v>
      </c>
      <c r="GJ39" s="19">
        <v>0</v>
      </c>
      <c r="GK39" s="19">
        <v>0</v>
      </c>
      <c r="GL39" s="25">
        <f t="shared" si="18"/>
        <v>0</v>
      </c>
      <c r="GM39" s="25">
        <f t="shared" si="168"/>
        <v>0</v>
      </c>
      <c r="GN39" s="19">
        <v>0</v>
      </c>
      <c r="GO39" s="19">
        <v>0</v>
      </c>
      <c r="GP39" s="19">
        <v>0</v>
      </c>
      <c r="GQ39" s="19">
        <v>0</v>
      </c>
      <c r="GR39" s="1" t="e">
        <f>_xlfn.IFNA(INDEX(#REF!,MATCH(E39,#REF!,0)),0)</f>
        <v>#REF!</v>
      </c>
      <c r="GS39" s="16"/>
      <c r="GT39" s="18">
        <v>0</v>
      </c>
      <c r="GU39" s="18">
        <v>0</v>
      </c>
      <c r="GV39" s="18">
        <v>0</v>
      </c>
      <c r="GW39" s="18">
        <v>0</v>
      </c>
      <c r="GX39" s="25">
        <f t="shared" si="19"/>
        <v>0</v>
      </c>
      <c r="GY39" s="25">
        <f t="shared" si="20"/>
        <v>0</v>
      </c>
      <c r="GZ39" s="25">
        <f t="shared" si="169"/>
        <v>0</v>
      </c>
      <c r="HA39" s="1" t="e" cm="1">
        <f t="array" ref="HA39">INDEX(#REF!,MATCH(EJ39&amp;EK39&amp;HD39&amp;HE39&amp;HF39,#REF!&amp;#REF!&amp;#REF!&amp;#REF!&amp;#REF!,0))</f>
        <v>#REF!</v>
      </c>
      <c r="HB39" s="16"/>
      <c r="HC39" s="25">
        <f t="shared" si="170"/>
        <v>0</v>
      </c>
      <c r="HD39" s="18">
        <v>0</v>
      </c>
      <c r="HE39" s="18">
        <v>0</v>
      </c>
      <c r="HF39" s="18">
        <v>0</v>
      </c>
      <c r="HG39" s="1" t="e" cm="1">
        <f t="array" ref="HG39">INDEX(#REF!,MATCH(EJ39&amp;EK39&amp;HJ39&amp;HK39&amp;HL39,#REF!&amp;#REF!&amp;#REF!&amp;#REF!&amp;#REF!,0))</f>
        <v>#REF!</v>
      </c>
      <c r="HH39" s="16"/>
      <c r="HI39" s="25">
        <f t="shared" si="171"/>
        <v>0</v>
      </c>
      <c r="HJ39" s="25">
        <f t="shared" si="172"/>
        <v>0</v>
      </c>
      <c r="HK39" s="19">
        <v>0</v>
      </c>
      <c r="HL39" s="19">
        <v>0</v>
      </c>
      <c r="HM39" s="18">
        <v>0.01</v>
      </c>
      <c r="HN39" s="18">
        <v>1</v>
      </c>
      <c r="HO39" s="25">
        <f t="shared" si="173"/>
        <v>0</v>
      </c>
      <c r="HP39" s="25">
        <f t="shared" si="174"/>
        <v>0</v>
      </c>
      <c r="HQ39" s="25">
        <f t="shared" si="175"/>
        <v>0</v>
      </c>
      <c r="HR39" s="25">
        <f t="shared" si="176"/>
        <v>0</v>
      </c>
      <c r="HS39" s="25">
        <f t="shared" si="177"/>
        <v>0</v>
      </c>
      <c r="HT39" s="19">
        <v>0</v>
      </c>
      <c r="HU39" s="19">
        <v>0</v>
      </c>
      <c r="HV39" s="19">
        <v>0</v>
      </c>
      <c r="HW39" s="25">
        <f t="shared" si="178"/>
        <v>0</v>
      </c>
      <c r="HX39" s="19">
        <v>0</v>
      </c>
      <c r="HY39" s="19">
        <v>0</v>
      </c>
      <c r="HZ39" s="18">
        <v>23.85</v>
      </c>
      <c r="IA39" s="20">
        <f>ROUND(IF(EN39="Cống tròn",IF(EN39="Cống tròn",IF(EU39="Không có móng",IQ39-FF39,IF(EU39="Đế",IP39-FN39,IF(OR(EU39="Móng bê tông",EU39="Móng bê tông kết hợp đế"),II39-FJ39,0))),0),IF(EN39="Cống hộp",IF(AND(EN39="Cống hộp",EU39="Không có móng"),IQ39-GF39,IF(AND(EN39="Cống hộp",EU39="Móng bê tông"),IJ39-GB39,0)),IF(OR(EN39="Rãnh xây",EN39="Rãnh bê tông"),IF(OR(EN39="Rãnh xây",EN39="Rãnh bê tông"),IK39-GB39,0),IF(EN39="Ống nhựa",IF(AND(EN39="Ống nhựa",EU39="Không đắp cát"),IQ39-HT39,IF(AND(EN39="Ống nhựa",EU39="Đắp cát"),IH39-HX39,0)),IF(EN39="Rãnh thang",IF(EN39="Rãnh thang",IF(EU39="Móng bê tông",#REF!-#REF!,IQ39),0),0))))),2)</f>
        <v>21.63</v>
      </c>
      <c r="IB39" s="20">
        <f t="shared" si="179"/>
        <v>2.2200000000000024</v>
      </c>
      <c r="IC39" s="20">
        <f t="shared" si="21"/>
        <v>21.63</v>
      </c>
      <c r="ID39" s="20">
        <f t="shared" si="22"/>
        <v>0</v>
      </c>
      <c r="IE39" s="20">
        <f t="shared" si="23"/>
        <v>0</v>
      </c>
      <c r="IF39" s="20">
        <f t="shared" si="24"/>
        <v>0</v>
      </c>
      <c r="IG39" s="20">
        <f>IF(EN39="Rãnh thang",IF(AND(EN39="Rãnh thang",EU39="Móng bê tông"),IQ39-#REF!,0),IF(EN39="Ống nhựa",IF(AND(EN39="Ống nhựa",EU39="Đắp cát"),IQ39-HT39,0),IF(EN39="Cống tròn",IF(EN39="Cống tròn",IF(OR(EU39="Móng bê tông",EU39="Móng bê tông kết hợp đế"),IM39-FL39,0),0),IF(EN39="Cống hộp",IF(AND(EN39="Cống hộp",EU39="Móng bê tông"),IN39-GD39,0),IF(OR(EN39="Rãnh xây",EN39="Rãnh bê tông"),IF(AND(EN39="Rãnh xây",EU39="Móng bê tông"),IO39-GD39,IF(AND(EN39="Rãnh bê tông",EU39="Móng bê tông"),IO39-GD39,0)),0)))))</f>
        <v>21.63</v>
      </c>
      <c r="IH39" s="20">
        <f t="shared" si="25"/>
        <v>0</v>
      </c>
      <c r="II39" s="20">
        <f t="shared" si="26"/>
        <v>21.63</v>
      </c>
      <c r="IJ39" s="20">
        <f t="shared" si="27"/>
        <v>0</v>
      </c>
      <c r="IK39" s="20">
        <f t="shared" si="28"/>
        <v>0</v>
      </c>
      <c r="IL39" s="20">
        <f t="shared" si="29"/>
        <v>21.83</v>
      </c>
      <c r="IM39" s="20">
        <f t="shared" si="30"/>
        <v>21.83</v>
      </c>
      <c r="IN39" s="20">
        <f t="shared" si="31"/>
        <v>0</v>
      </c>
      <c r="IO39" s="20">
        <f t="shared" si="32"/>
        <v>0</v>
      </c>
      <c r="IP39" s="20">
        <f t="shared" si="33"/>
        <v>0</v>
      </c>
      <c r="IQ39" s="18">
        <v>21.97</v>
      </c>
      <c r="IR39" s="25">
        <f t="shared" si="180"/>
        <v>0</v>
      </c>
      <c r="IS39" s="25">
        <f t="shared" si="34"/>
        <v>0</v>
      </c>
      <c r="IT39" s="25">
        <f t="shared" si="35"/>
        <v>0</v>
      </c>
      <c r="IU39" s="25">
        <f>ROUND(IF(EN39="Cống tròn",IF(EN39="Cống tròn",IV39+FF39,0),IF(EN39="Cống hộp",IF(EN39="Cống hộp",IV39+GP39,0),IF(OR(EN39="Rãnh xây",EN39="Rãnh bê tông"),IF(OR(EN39="Rãnh xây",EN39="Rãnh bê tông"),IV39+GP39,0),IF(EN39="ống nhựa",IF(EN39="Ống nhựa",IV39+HT39,0),IF(EN39="Rãnh thang",IF(EN39="Rãnh thang",IQ39+#REF!,0),0))))),2)</f>
        <v>23.53</v>
      </c>
      <c r="IV39" s="18">
        <v>23.39</v>
      </c>
      <c r="IW39" s="25">
        <f t="shared" si="36"/>
        <v>23.53</v>
      </c>
      <c r="IX39" s="25">
        <f t="shared" si="37"/>
        <v>0</v>
      </c>
      <c r="IY39" s="25">
        <f t="shared" si="38"/>
        <v>0</v>
      </c>
      <c r="IZ39" s="25">
        <f t="shared" si="39"/>
        <v>0</v>
      </c>
      <c r="JA39" s="25">
        <f t="shared" si="40"/>
        <v>0</v>
      </c>
      <c r="JB39" s="18">
        <v>23.77</v>
      </c>
      <c r="JC39" s="20">
        <f>ROUND(IF(EN39="Cống tròn",IF(EN39="Cống tròn",IF(EU39="Không có móng",JS39-FF39,IF(EU39="Đế",JR39-FN39,IF(OR(EU39="Móng bê tông",EU39="Móng bê tông kết hợp đế"),JK39-FJ39,0))),0),IF(EN39="Cống hộp",IF(AND(EN39="Cống hộp",EU39="Không có móng"),JS39-GF39,IF(AND(EN39="Cống hộp",EU39="Móng bê tông"),JL39-GB39,0)),IF(OR(EN39="Rãnh xây",EN39="Rãnh bê tông"),IF(OR(EN39="Rãnh xây",EN39="Rãnh bê tông"),JM39-GB39,0),IF(EN39="Ống nhựa",IF(AND(EN39="Ống nhựa",EU39="Không đắp cát"),JS39-HT39,IF(AND(EN39="Ống nhựa",EU39="Đắp cát"),JJ39-HX39,0)),IF(EN39="Rãnh thang",IF(EN39="Rãnh thang",IF(EU39="Móng bê tông",#REF!-#REF!,JS39),0),0))))),2)</f>
        <v>21.55</v>
      </c>
      <c r="JD39" s="20">
        <f t="shared" si="181"/>
        <v>2.2199999999999989</v>
      </c>
      <c r="JE39" s="20">
        <f t="shared" si="41"/>
        <v>21.55</v>
      </c>
      <c r="JF39" s="20">
        <f t="shared" si="42"/>
        <v>0</v>
      </c>
      <c r="JG39" s="20">
        <f t="shared" si="43"/>
        <v>0</v>
      </c>
      <c r="JH39" s="20">
        <f t="shared" si="44"/>
        <v>0</v>
      </c>
      <c r="JI39" s="20">
        <f>IF(EN39="Rãnh thang",IF(AND(EN39="Rãnh thang",EU39="Móng bê tông"),JS39-#REF!,0),IF(EN39="Ống nhựa",IF(AND(EN39="Ống nhựa",EU39="Đắp cát"),JS39-HT39,0),IF(EN39="Cống tròn",IF(EN39="Cống tròn",IF(OR(EU39="Móng bê tông",EU39="Móng bê tông kết hợp đế"),JO39-FL39,0),0),IF(EN39="Cống hộp",IF(AND(EN39="Cống hộp",EU39="Móng bê tông"),JP39-GD39,0),IF(OR(EN39="Rãnh xây",EN39="Rãnh bê tông"),IF(AND(EN39="Rãnh xây",EU39="Móng bê tông"),JQ39-GD39,IF(AND(EN39="Rãnh bê tông",EU39="Móng bê tông"),JQ39-GD39,0)),0)))))</f>
        <v>21.55</v>
      </c>
      <c r="JJ39" s="20">
        <f t="shared" si="45"/>
        <v>0</v>
      </c>
      <c r="JK39" s="20">
        <f t="shared" si="46"/>
        <v>21.55</v>
      </c>
      <c r="JL39" s="20">
        <f t="shared" si="47"/>
        <v>0</v>
      </c>
      <c r="JM39" s="20">
        <f t="shared" si="48"/>
        <v>0</v>
      </c>
      <c r="JN39" s="20">
        <f t="shared" si="49"/>
        <v>21.75</v>
      </c>
      <c r="JO39" s="20">
        <f t="shared" si="50"/>
        <v>21.75</v>
      </c>
      <c r="JP39" s="20">
        <f t="shared" si="51"/>
        <v>0</v>
      </c>
      <c r="JQ39" s="20">
        <f t="shared" si="52"/>
        <v>0</v>
      </c>
      <c r="JR39" s="20">
        <f t="shared" si="53"/>
        <v>0</v>
      </c>
      <c r="JS39" s="26">
        <v>21.89</v>
      </c>
      <c r="JT39" s="25">
        <f t="shared" si="182"/>
        <v>0</v>
      </c>
      <c r="JU39" s="25">
        <f t="shared" si="54"/>
        <v>0</v>
      </c>
      <c r="JV39" s="25">
        <f t="shared" si="55"/>
        <v>0</v>
      </c>
      <c r="JW39" s="25">
        <f>ROUND(IF(EN39="Cống tròn",IF(EN39="Cống tròn",JX39+FF39,0),IF(EN39="Cống hộp",IF(EN39="Cống hộp",JX39+GP39,0),IF(OR(EN39="Rãnh xây",EN39="Rãnh bê tông"),IF(OR(EN39="Rãnh xây",EN39="Rãnh bê tông"),JX39+GP39,0),IF(EN39="ống nhựa",IF(EN39="Ống nhựa",JX39+HT39,0),IF(EN39="Rãnh thang",IF(EN39="Rãnh thang",JS39+#REF!,0),0))))),2)</f>
        <v>23.53</v>
      </c>
      <c r="JX39" s="27">
        <v>23.39</v>
      </c>
      <c r="JY39" s="25">
        <f t="shared" si="56"/>
        <v>23.53</v>
      </c>
      <c r="JZ39" s="25">
        <f t="shared" si="57"/>
        <v>0</v>
      </c>
      <c r="KA39" s="25">
        <f t="shared" si="58"/>
        <v>0</v>
      </c>
      <c r="KB39" s="25">
        <f t="shared" si="59"/>
        <v>0</v>
      </c>
      <c r="KC39" s="25">
        <f t="shared" si="60"/>
        <v>0</v>
      </c>
      <c r="KD39" s="28" t="s">
        <v>98</v>
      </c>
      <c r="KE39" s="27">
        <v>0</v>
      </c>
      <c r="KF39" s="25">
        <f t="shared" si="61"/>
        <v>2.2200000000000024</v>
      </c>
      <c r="KG39" s="25">
        <f t="shared" si="183"/>
        <v>2.2200000000000024</v>
      </c>
      <c r="KH39" s="27">
        <v>0</v>
      </c>
      <c r="KI39" s="25">
        <f t="shared" si="62"/>
        <v>2.2199999999999989</v>
      </c>
      <c r="KJ39" s="25">
        <f t="shared" si="184"/>
        <v>2.2199999999999989</v>
      </c>
      <c r="KK39" s="25">
        <f t="shared" si="63"/>
        <v>0</v>
      </c>
      <c r="KL39" s="25">
        <f t="shared" si="64"/>
        <v>0</v>
      </c>
      <c r="KM39" s="25">
        <f t="shared" si="185"/>
        <v>0</v>
      </c>
      <c r="KN39" s="25">
        <f t="shared" si="65"/>
        <v>0</v>
      </c>
      <c r="KO39" s="25">
        <f t="shared" si="66"/>
        <v>0</v>
      </c>
      <c r="KP39" s="25">
        <f t="shared" si="186"/>
        <v>0</v>
      </c>
      <c r="KQ39" s="25">
        <f t="shared" si="67"/>
        <v>0.2</v>
      </c>
      <c r="KR39" s="25">
        <f t="shared" si="68"/>
        <v>0.2</v>
      </c>
      <c r="KS39" s="25">
        <f t="shared" si="187"/>
        <v>0.2</v>
      </c>
      <c r="KT39" s="25">
        <f t="shared" si="69"/>
        <v>0</v>
      </c>
      <c r="KU39" s="25">
        <f t="shared" si="70"/>
        <v>0</v>
      </c>
      <c r="KV39" s="25">
        <f t="shared" si="188"/>
        <v>0</v>
      </c>
      <c r="KW39" s="25">
        <f t="shared" si="71"/>
        <v>0</v>
      </c>
      <c r="KX39" s="25">
        <f t="shared" si="72"/>
        <v>0</v>
      </c>
      <c r="KY39" s="25">
        <f t="shared" si="189"/>
        <v>0</v>
      </c>
      <c r="KZ39" s="25">
        <f t="shared" si="73"/>
        <v>0</v>
      </c>
      <c r="LA39" s="25">
        <f t="shared" si="74"/>
        <v>0</v>
      </c>
      <c r="LB39" s="25">
        <f t="shared" si="190"/>
        <v>0</v>
      </c>
      <c r="LC39" s="25">
        <f t="shared" si="75"/>
        <v>1.98</v>
      </c>
      <c r="LD39" s="25">
        <f t="shared" si="76"/>
        <v>1.98</v>
      </c>
      <c r="LE39" s="25">
        <f t="shared" si="191"/>
        <v>1.98</v>
      </c>
      <c r="LF39" s="25">
        <f t="shared" si="77"/>
        <v>0</v>
      </c>
      <c r="LG39" s="25">
        <f t="shared" si="78"/>
        <v>0</v>
      </c>
      <c r="LH39" s="25">
        <f t="shared" si="192"/>
        <v>0</v>
      </c>
      <c r="LI39" s="25">
        <f t="shared" si="79"/>
        <v>0</v>
      </c>
      <c r="LJ39" s="25">
        <f t="shared" si="80"/>
        <v>0</v>
      </c>
      <c r="LK39" s="25">
        <f t="shared" si="193"/>
        <v>0</v>
      </c>
      <c r="LL39" s="25">
        <f t="shared" si="81"/>
        <v>0</v>
      </c>
      <c r="LM39" s="25">
        <f t="shared" si="82"/>
        <v>0</v>
      </c>
      <c r="LN39" s="25">
        <f t="shared" si="194"/>
        <v>0</v>
      </c>
      <c r="LO39" s="25">
        <f t="shared" si="83"/>
        <v>0</v>
      </c>
      <c r="LP39" s="25">
        <f t="shared" si="84"/>
        <v>0</v>
      </c>
      <c r="LQ39" s="25">
        <f t="shared" si="195"/>
        <v>0</v>
      </c>
      <c r="LR39" s="25">
        <f t="shared" si="85"/>
        <v>0</v>
      </c>
      <c r="LS39" s="25">
        <f t="shared" si="86"/>
        <v>0</v>
      </c>
      <c r="LT39" s="25">
        <f t="shared" si="196"/>
        <v>0</v>
      </c>
      <c r="LU39" s="25">
        <f t="shared" si="87"/>
        <v>0</v>
      </c>
      <c r="LV39" s="25">
        <f t="shared" si="88"/>
        <v>0</v>
      </c>
      <c r="LW39" s="25">
        <f t="shared" si="197"/>
        <v>0</v>
      </c>
      <c r="LX39" s="25">
        <f t="shared" si="89"/>
        <v>0</v>
      </c>
      <c r="LY39" s="25">
        <f t="shared" si="90"/>
        <v>0</v>
      </c>
      <c r="LZ39" s="25">
        <f t="shared" si="198"/>
        <v>0</v>
      </c>
      <c r="MA39" s="25">
        <f t="shared" si="91"/>
        <v>0</v>
      </c>
      <c r="MB39" s="25">
        <f t="shared" si="92"/>
        <v>0</v>
      </c>
      <c r="MC39" s="25">
        <f t="shared" si="199"/>
        <v>0</v>
      </c>
      <c r="MD39" s="25">
        <f t="shared" si="93"/>
        <v>0</v>
      </c>
      <c r="ME39" s="25">
        <f t="shared" si="94"/>
        <v>0</v>
      </c>
      <c r="MF39" s="25">
        <f t="shared" si="200"/>
        <v>0</v>
      </c>
      <c r="MG39" s="25">
        <f t="shared" si="95"/>
        <v>0</v>
      </c>
      <c r="MH39" s="25">
        <f t="shared" si="96"/>
        <v>0</v>
      </c>
      <c r="MI39" s="25">
        <f t="shared" si="201"/>
        <v>0</v>
      </c>
      <c r="MJ39" s="25">
        <f t="shared" si="97"/>
        <v>0</v>
      </c>
      <c r="MK39" s="25">
        <f t="shared" si="98"/>
        <v>0</v>
      </c>
      <c r="ML39" s="25">
        <f t="shared" si="202"/>
        <v>0</v>
      </c>
      <c r="MM39" s="25">
        <f t="shared" si="99"/>
        <v>0</v>
      </c>
      <c r="MN39" s="25">
        <f t="shared" si="100"/>
        <v>0</v>
      </c>
      <c r="MO39" s="25">
        <f t="shared" si="203"/>
        <v>0</v>
      </c>
      <c r="MP39" s="25">
        <f t="shared" si="101"/>
        <v>0</v>
      </c>
      <c r="MQ39" s="25">
        <f t="shared" si="102"/>
        <v>0</v>
      </c>
      <c r="MR39" s="25">
        <f t="shared" si="204"/>
        <v>0</v>
      </c>
      <c r="MS39" s="29">
        <v>1.98</v>
      </c>
      <c r="MT39" s="29">
        <v>0</v>
      </c>
      <c r="MU39" s="29">
        <v>1</v>
      </c>
      <c r="MV39" s="29">
        <v>1</v>
      </c>
      <c r="MW39" s="25">
        <f t="shared" si="103"/>
        <v>1.98</v>
      </c>
      <c r="MX39" s="25">
        <f t="shared" si="104"/>
        <v>4.4000000000000004</v>
      </c>
      <c r="MY39" s="25">
        <f t="shared" si="105"/>
        <v>0</v>
      </c>
      <c r="MZ39" s="25">
        <f t="shared" si="106"/>
        <v>0</v>
      </c>
      <c r="NA39" s="25">
        <f t="shared" si="107"/>
        <v>1.98</v>
      </c>
      <c r="NB39" s="25">
        <f t="shared" si="108"/>
        <v>4.4000000000000004</v>
      </c>
      <c r="NC39" s="25">
        <f t="shared" si="109"/>
        <v>0</v>
      </c>
      <c r="ND39" s="25">
        <f t="shared" si="110"/>
        <v>0</v>
      </c>
      <c r="NE39" s="25">
        <f t="shared" si="205"/>
        <v>1.98</v>
      </c>
      <c r="NF39" s="25">
        <f t="shared" si="205"/>
        <v>4.4000000000000004</v>
      </c>
      <c r="NG39" s="25">
        <f t="shared" si="205"/>
        <v>0</v>
      </c>
      <c r="NH39" s="25">
        <f t="shared" si="205"/>
        <v>0</v>
      </c>
      <c r="NI39" s="25">
        <f t="shared" si="112"/>
        <v>215.12</v>
      </c>
      <c r="NJ39" s="25">
        <f t="shared" si="113"/>
        <v>0</v>
      </c>
      <c r="NK39" s="25">
        <f t="shared" si="114"/>
        <v>215.12</v>
      </c>
      <c r="NL39" s="25">
        <f t="shared" si="115"/>
        <v>166.1</v>
      </c>
      <c r="NM39" s="25">
        <f t="shared" si="116"/>
        <v>0</v>
      </c>
      <c r="NN39" s="25">
        <f t="shared" si="206"/>
        <v>166.1</v>
      </c>
      <c r="NO39" s="25">
        <f t="shared" si="117"/>
        <v>0</v>
      </c>
      <c r="NP39" s="25">
        <f t="shared" si="118"/>
        <v>0</v>
      </c>
      <c r="NQ39" s="25">
        <f t="shared" si="207"/>
        <v>0</v>
      </c>
      <c r="NR39" s="25">
        <f t="shared" si="119"/>
        <v>0</v>
      </c>
      <c r="NS39" s="25">
        <f t="shared" si="120"/>
        <v>0</v>
      </c>
      <c r="NT39" s="25">
        <f t="shared" si="208"/>
        <v>0</v>
      </c>
      <c r="NU39" s="25">
        <f t="shared" si="121"/>
        <v>0</v>
      </c>
      <c r="NV39" s="25">
        <f t="shared" si="122"/>
        <v>0</v>
      </c>
      <c r="NW39" s="25">
        <f t="shared" si="209"/>
        <v>0</v>
      </c>
      <c r="NX39" s="25">
        <f t="shared" si="210"/>
        <v>166.1</v>
      </c>
      <c r="NY39" s="25">
        <f t="shared" si="210"/>
        <v>0</v>
      </c>
      <c r="NZ39" s="25">
        <f t="shared" si="211"/>
        <v>166.1</v>
      </c>
      <c r="OA39" s="25">
        <f t="shared" si="212"/>
        <v>49.02</v>
      </c>
      <c r="OB39" s="25">
        <f t="shared" si="212"/>
        <v>0</v>
      </c>
      <c r="OC39" s="25">
        <f t="shared" si="213"/>
        <v>49.02</v>
      </c>
      <c r="OD39" s="25">
        <f t="shared" si="214"/>
        <v>166.1</v>
      </c>
      <c r="OE39" s="25">
        <f t="shared" si="214"/>
        <v>0</v>
      </c>
      <c r="OF39" s="25">
        <f t="shared" si="214"/>
        <v>166.1</v>
      </c>
      <c r="OG39" s="25">
        <f t="shared" si="124"/>
        <v>0</v>
      </c>
      <c r="OH39" s="25">
        <f t="shared" si="125"/>
        <v>0</v>
      </c>
      <c r="OI39" s="25">
        <f t="shared" si="126"/>
        <v>0</v>
      </c>
      <c r="OJ39" s="25">
        <f t="shared" si="127"/>
        <v>0</v>
      </c>
      <c r="OK39" s="25">
        <f t="shared" si="128"/>
        <v>0</v>
      </c>
      <c r="OL39" s="25">
        <f t="shared" si="129"/>
        <v>0</v>
      </c>
      <c r="OM39" s="25">
        <f t="shared" si="215"/>
        <v>0</v>
      </c>
      <c r="ON39" s="25">
        <f t="shared" si="215"/>
        <v>0</v>
      </c>
      <c r="OO39" s="25">
        <f t="shared" si="215"/>
        <v>0</v>
      </c>
      <c r="OP39" s="25">
        <f t="shared" si="130"/>
        <v>0</v>
      </c>
      <c r="OQ39" s="25">
        <f t="shared" si="131"/>
        <v>0</v>
      </c>
      <c r="OR39" s="25">
        <f t="shared" si="216"/>
        <v>0</v>
      </c>
      <c r="OS39" s="19">
        <v>537616.22</v>
      </c>
      <c r="OT39" s="19">
        <v>2371326.09</v>
      </c>
    </row>
    <row r="40" spans="1:410" ht="33" customHeight="1" x14ac:dyDescent="0.25">
      <c r="A40" s="18"/>
      <c r="B40" s="18" t="s">
        <v>763</v>
      </c>
      <c r="C40" s="18">
        <v>929.22</v>
      </c>
      <c r="D40" s="16" t="e">
        <f>_xlfn.IFNA(INDEX(#REF!,MATCH(E40,#REF!,0)),0)</f>
        <v>#REF!</v>
      </c>
      <c r="E40" s="18" t="s">
        <v>814</v>
      </c>
      <c r="F40" s="16" t="s">
        <v>765</v>
      </c>
      <c r="G40" s="16" t="s">
        <v>810</v>
      </c>
      <c r="H40" s="16" t="s">
        <v>767</v>
      </c>
      <c r="I40" s="16" t="s">
        <v>768</v>
      </c>
      <c r="J40" s="16" t="s">
        <v>811</v>
      </c>
      <c r="K40" s="16" t="s">
        <v>770</v>
      </c>
      <c r="L40" s="16" t="s">
        <v>771</v>
      </c>
      <c r="M40" s="18">
        <v>1.8399999999999999</v>
      </c>
      <c r="N40" s="18">
        <v>2.44</v>
      </c>
      <c r="O40" s="18">
        <v>2.2399999999999998</v>
      </c>
      <c r="P40" s="18">
        <v>2.84</v>
      </c>
      <c r="Q40" s="18">
        <v>0.1</v>
      </c>
      <c r="R40" s="18">
        <v>2.04</v>
      </c>
      <c r="S40" s="18">
        <v>2.64</v>
      </c>
      <c r="T40" s="18">
        <v>0.2</v>
      </c>
      <c r="U40" s="18">
        <v>0</v>
      </c>
      <c r="V40" s="18">
        <v>0</v>
      </c>
      <c r="W40" s="18">
        <v>0</v>
      </c>
      <c r="X40" s="18">
        <v>1.8399999999999999</v>
      </c>
      <c r="Y40" s="18">
        <v>2.4</v>
      </c>
      <c r="Z40" s="20">
        <f t="shared" si="132"/>
        <v>2.9</v>
      </c>
      <c r="AA40" s="18">
        <v>0.22</v>
      </c>
      <c r="AB40" s="18">
        <v>0</v>
      </c>
      <c r="AC40" s="18">
        <v>0</v>
      </c>
      <c r="AD40" s="18">
        <v>0</v>
      </c>
      <c r="AE40" s="18">
        <v>0</v>
      </c>
      <c r="AF40" s="18">
        <v>0</v>
      </c>
      <c r="AG40" s="18">
        <v>1.4</v>
      </c>
      <c r="AH40" s="18">
        <v>2</v>
      </c>
      <c r="AI40" s="20">
        <f t="shared" si="133"/>
        <v>3.05</v>
      </c>
      <c r="AJ40" s="18">
        <v>0</v>
      </c>
      <c r="AK40" s="18">
        <v>0</v>
      </c>
      <c r="AL40" s="20">
        <f t="shared" si="134"/>
        <v>0</v>
      </c>
      <c r="AM40" s="18">
        <v>1.8399999999999999</v>
      </c>
      <c r="AN40" s="18">
        <v>2</v>
      </c>
      <c r="AO40" s="18">
        <v>0.15</v>
      </c>
      <c r="AP40" s="18">
        <v>0.22</v>
      </c>
      <c r="AQ40" s="18">
        <v>0</v>
      </c>
      <c r="AR40" s="18">
        <v>0</v>
      </c>
      <c r="AS40" s="18">
        <v>0</v>
      </c>
      <c r="AT40" s="18">
        <v>0</v>
      </c>
      <c r="AU40" s="18">
        <v>0</v>
      </c>
      <c r="AV40" s="18">
        <v>1</v>
      </c>
      <c r="AW40" s="18">
        <v>0</v>
      </c>
      <c r="AX40" s="18">
        <v>0</v>
      </c>
      <c r="AY40" s="18">
        <v>0</v>
      </c>
      <c r="AZ40" s="18">
        <v>0</v>
      </c>
      <c r="BA40" s="18">
        <v>2</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0</v>
      </c>
      <c r="BW40" s="18">
        <v>0</v>
      </c>
      <c r="BX40" s="18">
        <v>0</v>
      </c>
      <c r="BY40" s="18">
        <v>0</v>
      </c>
      <c r="BZ40" s="18">
        <v>0</v>
      </c>
      <c r="CA40" s="16" t="e">
        <f>_xlfn.IFNA(IF(RIGHT(D40,2)="=G",0,INDEX(#REF!,MATCH(E40,#REF!,0))),0)</f>
        <v>#REF!</v>
      </c>
      <c r="CB40" s="16" t="s">
        <v>776</v>
      </c>
      <c r="CC40" s="18">
        <v>0</v>
      </c>
      <c r="CD40" s="18">
        <v>0</v>
      </c>
      <c r="CE40" s="18">
        <v>1.84</v>
      </c>
      <c r="CF40" s="18">
        <v>0.8</v>
      </c>
      <c r="CG40" s="18">
        <v>0.12</v>
      </c>
      <c r="CH40" s="18">
        <v>3</v>
      </c>
      <c r="CI40" s="16" t="s">
        <v>98</v>
      </c>
      <c r="CJ40" s="18">
        <v>0</v>
      </c>
      <c r="CK40" s="20">
        <f t="shared" si="135"/>
        <v>2.48</v>
      </c>
      <c r="CL40" s="20">
        <f t="shared" si="136"/>
        <v>2.48</v>
      </c>
      <c r="CM40" s="18">
        <v>19.829999999999998</v>
      </c>
      <c r="CN40" s="18">
        <v>24.61</v>
      </c>
      <c r="CO40" s="18">
        <v>23.771000000000001</v>
      </c>
      <c r="CP40" s="22">
        <f t="shared" si="0"/>
        <v>23.77</v>
      </c>
      <c r="CQ40" s="22">
        <f t="shared" si="1"/>
        <v>21.29</v>
      </c>
      <c r="CR40" s="22">
        <f t="shared" si="137"/>
        <v>2.48</v>
      </c>
      <c r="CS40" s="22">
        <f t="shared" si="138"/>
        <v>21.39</v>
      </c>
      <c r="CT40" s="22">
        <f t="shared" si="2"/>
        <v>21.59</v>
      </c>
      <c r="CU40" s="18">
        <v>21.59</v>
      </c>
      <c r="CV40" s="22">
        <f t="shared" si="139"/>
        <v>2.9</v>
      </c>
      <c r="CW40" s="22">
        <f t="shared" si="3"/>
        <v>0</v>
      </c>
      <c r="CX40" s="22">
        <f t="shared" si="4"/>
        <v>0</v>
      </c>
      <c r="CY40" s="22">
        <f t="shared" si="5"/>
        <v>24.46</v>
      </c>
      <c r="CZ40" s="22">
        <f t="shared" si="6"/>
        <v>24.61</v>
      </c>
      <c r="DA40" s="18">
        <v>24.61</v>
      </c>
      <c r="DB40" s="20">
        <f t="shared" si="140"/>
        <v>3.32</v>
      </c>
      <c r="DC40" s="20">
        <f t="shared" si="141"/>
        <v>0.84</v>
      </c>
      <c r="DD40" s="20">
        <f t="shared" si="142"/>
        <v>2.48</v>
      </c>
      <c r="DE40" s="20">
        <f t="shared" si="7"/>
        <v>0.1</v>
      </c>
      <c r="DF40" s="20">
        <f t="shared" si="8"/>
        <v>0.2</v>
      </c>
      <c r="DG40" s="20">
        <f t="shared" si="9"/>
        <v>2.1800000000000002</v>
      </c>
      <c r="DH40" s="20">
        <f t="shared" si="10"/>
        <v>0</v>
      </c>
      <c r="DI40" s="20">
        <f t="shared" si="11"/>
        <v>0</v>
      </c>
      <c r="DJ40" s="20">
        <f t="shared" si="12"/>
        <v>0</v>
      </c>
      <c r="DK40" s="20">
        <f t="shared" si="143"/>
        <v>2.4800000000000004</v>
      </c>
      <c r="DL40" s="20">
        <f t="shared" si="144"/>
        <v>0</v>
      </c>
      <c r="DM40" s="20">
        <f t="shared" si="145"/>
        <v>0</v>
      </c>
      <c r="DN40" s="20">
        <f t="shared" si="146"/>
        <v>0</v>
      </c>
      <c r="DO40" s="18">
        <v>3.04</v>
      </c>
      <c r="DP40" s="18">
        <v>0</v>
      </c>
      <c r="DQ40" s="18">
        <v>1</v>
      </c>
      <c r="DR40" s="18">
        <v>1</v>
      </c>
      <c r="DS40" s="25">
        <f t="shared" si="147"/>
        <v>3.04</v>
      </c>
      <c r="DT40" s="25">
        <f t="shared" si="148"/>
        <v>0</v>
      </c>
      <c r="DU40" s="25">
        <f t="shared" si="149"/>
        <v>7.54</v>
      </c>
      <c r="DV40" s="25">
        <f t="shared" si="150"/>
        <v>0</v>
      </c>
      <c r="DW40" s="25">
        <f t="shared" si="151"/>
        <v>7.54</v>
      </c>
      <c r="DX40" s="25">
        <f t="shared" si="152"/>
        <v>16.89</v>
      </c>
      <c r="DY40" s="25">
        <f t="shared" si="153"/>
        <v>0</v>
      </c>
      <c r="DZ40" s="25">
        <f t="shared" si="154"/>
        <v>16.89</v>
      </c>
      <c r="EA40" s="25">
        <f t="shared" si="155"/>
        <v>11.5</v>
      </c>
      <c r="EB40" s="25">
        <f t="shared" si="156"/>
        <v>0</v>
      </c>
      <c r="EC40" s="25">
        <f t="shared" si="157"/>
        <v>11.5</v>
      </c>
      <c r="ED40" s="25">
        <f t="shared" si="158"/>
        <v>5.39</v>
      </c>
      <c r="EE40" s="25">
        <f t="shared" si="158"/>
        <v>0</v>
      </c>
      <c r="EF40" s="25">
        <f t="shared" si="159"/>
        <v>5.39</v>
      </c>
      <c r="EG40" s="25">
        <f t="shared" si="160"/>
        <v>11.5</v>
      </c>
      <c r="EH40" s="25">
        <f t="shared" si="160"/>
        <v>0</v>
      </c>
      <c r="EI40" s="25">
        <f t="shared" si="161"/>
        <v>11.5</v>
      </c>
      <c r="EJ40" s="18">
        <v>929.22</v>
      </c>
      <c r="EK40" s="18">
        <v>879.38</v>
      </c>
      <c r="EL40" s="18" t="s">
        <v>814</v>
      </c>
      <c r="EM40" s="18" t="s">
        <v>815</v>
      </c>
      <c r="EN40" s="16" t="s">
        <v>774</v>
      </c>
      <c r="EO40" s="16" t="s">
        <v>131</v>
      </c>
      <c r="EP40" s="16" t="e">
        <f>IF(OR(EN40="Cống tròn",EN40="Cống hộp",EN40="Ống nhựa"),INDEX(#REF!,MATCH(E40,#REF!,0)),IF(OR(EN40="Rãnh xây",EN40="Rãnh bê tông"),INDEX(#REF!,MATCH(E40,#REF!,0)),0))</f>
        <v>#REF!</v>
      </c>
      <c r="EQ40" s="18">
        <v>48.440000000000026</v>
      </c>
      <c r="ER40" s="18">
        <v>1</v>
      </c>
      <c r="ES40" s="25">
        <f t="shared" si="162"/>
        <v>48</v>
      </c>
      <c r="ET40" s="1" t="e">
        <f>_xlfn.IFNA(IF(EN40="Cống tròn",INDEX(#REF!,MATCH(E40,#REF!,0)),IF(EN40="Cống hộp",INDEX(#REF!,MATCH(E40,#REF!,0)),EU40&amp;" ,"&amp;EV40)),0)</f>
        <v>#REF!</v>
      </c>
      <c r="EU40" s="16" t="s">
        <v>769</v>
      </c>
      <c r="EV40" s="16" t="s">
        <v>775</v>
      </c>
      <c r="EW40" s="16" t="e">
        <f>_xlfn.IFNA(INDEX(#REF!,MATCH(E40,#REF!,0)),0)</f>
        <v>#REF!</v>
      </c>
      <c r="EX40" s="16"/>
      <c r="EY40" s="18">
        <v>0</v>
      </c>
      <c r="EZ40" s="18">
        <v>0</v>
      </c>
      <c r="FA40" s="18">
        <v>0</v>
      </c>
      <c r="FB40" s="19">
        <v>0</v>
      </c>
      <c r="FC40" s="19">
        <v>0</v>
      </c>
      <c r="FD40" s="25">
        <f t="shared" si="13"/>
        <v>0</v>
      </c>
      <c r="FE40" s="25">
        <f t="shared" si="163"/>
        <v>0</v>
      </c>
      <c r="FF40" s="18">
        <v>0.14000000000000001</v>
      </c>
      <c r="FG40" s="18">
        <v>2</v>
      </c>
      <c r="FH40" s="18">
        <v>1.5</v>
      </c>
      <c r="FI40" s="25">
        <f t="shared" si="164"/>
        <v>1.78</v>
      </c>
      <c r="FJ40" s="18">
        <v>0</v>
      </c>
      <c r="FK40" s="18">
        <v>0</v>
      </c>
      <c r="FL40" s="18">
        <v>0.2</v>
      </c>
      <c r="FM40" s="18">
        <v>1.6</v>
      </c>
      <c r="FN40" s="18">
        <v>0</v>
      </c>
      <c r="FO40" s="25">
        <f t="shared" si="165"/>
        <v>1.98</v>
      </c>
      <c r="FP40" s="18">
        <v>1.4999999999999999E-2</v>
      </c>
      <c r="FQ40" s="18">
        <v>1</v>
      </c>
      <c r="FR40" s="25">
        <f t="shared" si="14"/>
        <v>47</v>
      </c>
      <c r="FS40" s="25">
        <f t="shared" si="15"/>
        <v>0.69</v>
      </c>
      <c r="FT40" s="25">
        <f t="shared" si="16"/>
        <v>47.69</v>
      </c>
      <c r="FU40" s="25">
        <f t="shared" si="17"/>
        <v>-0.75000000000002842</v>
      </c>
      <c r="FV40" s="25" t="str">
        <f t="shared" si="166"/>
        <v>Thêm 01</v>
      </c>
      <c r="FW40" s="25">
        <f t="shared" si="167"/>
        <v>0.26</v>
      </c>
      <c r="FX40" s="16"/>
      <c r="FY40" s="16"/>
      <c r="FZ40" s="16"/>
      <c r="GA40" s="16"/>
      <c r="GB40" s="19">
        <v>0</v>
      </c>
      <c r="GC40" s="19">
        <v>0</v>
      </c>
      <c r="GD40" s="19">
        <v>0</v>
      </c>
      <c r="GE40" s="19">
        <v>0</v>
      </c>
      <c r="GF40" s="19">
        <v>0</v>
      </c>
      <c r="GG40" s="19">
        <v>0</v>
      </c>
      <c r="GH40" s="19">
        <v>0</v>
      </c>
      <c r="GI40" s="19">
        <v>0</v>
      </c>
      <c r="GJ40" s="19">
        <v>0</v>
      </c>
      <c r="GK40" s="19">
        <v>0</v>
      </c>
      <c r="GL40" s="25">
        <f t="shared" si="18"/>
        <v>0</v>
      </c>
      <c r="GM40" s="25">
        <f t="shared" si="168"/>
        <v>0</v>
      </c>
      <c r="GN40" s="19">
        <v>0</v>
      </c>
      <c r="GO40" s="19">
        <v>0</v>
      </c>
      <c r="GP40" s="19">
        <v>0</v>
      </c>
      <c r="GQ40" s="19">
        <v>0</v>
      </c>
      <c r="GR40" s="1" t="e">
        <f>_xlfn.IFNA(INDEX(#REF!,MATCH(E40,#REF!,0)),0)</f>
        <v>#REF!</v>
      </c>
      <c r="GS40" s="16"/>
      <c r="GT40" s="18">
        <v>0</v>
      </c>
      <c r="GU40" s="18">
        <v>0</v>
      </c>
      <c r="GV40" s="18">
        <v>0</v>
      </c>
      <c r="GW40" s="18">
        <v>0</v>
      </c>
      <c r="GX40" s="25">
        <f t="shared" si="19"/>
        <v>0</v>
      </c>
      <c r="GY40" s="25">
        <f t="shared" si="20"/>
        <v>0</v>
      </c>
      <c r="GZ40" s="25">
        <f t="shared" si="169"/>
        <v>0</v>
      </c>
      <c r="HA40" s="1" t="e" cm="1">
        <f t="array" ref="HA40">INDEX(#REF!,MATCH(EJ40&amp;EK40&amp;HD40&amp;HE40&amp;HF40,#REF!&amp;#REF!&amp;#REF!&amp;#REF!&amp;#REF!,0))</f>
        <v>#REF!</v>
      </c>
      <c r="HB40" s="16"/>
      <c r="HC40" s="25">
        <f t="shared" si="170"/>
        <v>0</v>
      </c>
      <c r="HD40" s="18">
        <v>0</v>
      </c>
      <c r="HE40" s="18">
        <v>0</v>
      </c>
      <c r="HF40" s="18">
        <v>0</v>
      </c>
      <c r="HG40" s="1" t="e" cm="1">
        <f t="array" ref="HG40">INDEX(#REF!,MATCH(EJ40&amp;EK40&amp;HJ40&amp;HK40&amp;HL40,#REF!&amp;#REF!&amp;#REF!&amp;#REF!&amp;#REF!,0))</f>
        <v>#REF!</v>
      </c>
      <c r="HH40" s="16"/>
      <c r="HI40" s="25">
        <f t="shared" si="171"/>
        <v>0</v>
      </c>
      <c r="HJ40" s="25">
        <f t="shared" si="172"/>
        <v>0</v>
      </c>
      <c r="HK40" s="19">
        <v>0</v>
      </c>
      <c r="HL40" s="19">
        <v>0</v>
      </c>
      <c r="HM40" s="18">
        <v>0.01</v>
      </c>
      <c r="HN40" s="18">
        <v>1</v>
      </c>
      <c r="HO40" s="25">
        <f t="shared" si="173"/>
        <v>0</v>
      </c>
      <c r="HP40" s="25">
        <f t="shared" si="174"/>
        <v>0</v>
      </c>
      <c r="HQ40" s="25">
        <f t="shared" si="175"/>
        <v>0</v>
      </c>
      <c r="HR40" s="25">
        <f t="shared" si="176"/>
        <v>0</v>
      </c>
      <c r="HS40" s="25">
        <f t="shared" si="177"/>
        <v>0</v>
      </c>
      <c r="HT40" s="19">
        <v>0</v>
      </c>
      <c r="HU40" s="19">
        <v>0</v>
      </c>
      <c r="HV40" s="19">
        <v>0</v>
      </c>
      <c r="HW40" s="25">
        <f t="shared" si="178"/>
        <v>0</v>
      </c>
      <c r="HX40" s="19">
        <v>0</v>
      </c>
      <c r="HY40" s="19">
        <v>0</v>
      </c>
      <c r="HZ40" s="18">
        <v>23.77</v>
      </c>
      <c r="IA40" s="20">
        <f>ROUND(IF(EN40="Cống tròn",IF(EN40="Cống tròn",IF(EU40="Không có móng",IQ40-FF40,IF(EU40="Đế",IP40-FN40,IF(OR(EU40="Móng bê tông",EU40="Móng bê tông kết hợp đế"),II40-FJ40,0))),0),IF(EN40="Cống hộp",IF(AND(EN40="Cống hộp",EU40="Không có móng"),IQ40-GF40,IF(AND(EN40="Cống hộp",EU40="Móng bê tông"),IJ40-GB40,0)),IF(OR(EN40="Rãnh xây",EN40="Rãnh bê tông"),IF(OR(EN40="Rãnh xây",EN40="Rãnh bê tông"),IK40-GB40,0),IF(EN40="Ống nhựa",IF(AND(EN40="Ống nhựa",EU40="Không đắp cát"),IQ40-HT40,IF(AND(EN40="Ống nhựa",EU40="Đắp cát"),IH40-HX40,0)),IF(EN40="Rãnh thang",IF(EN40="Rãnh thang",IF(EU40="Móng bê tông",#REF!-#REF!,IQ40),0),0))))),2)</f>
        <v>21.55</v>
      </c>
      <c r="IB40" s="20">
        <f t="shared" si="179"/>
        <v>2.2199999999999989</v>
      </c>
      <c r="IC40" s="20">
        <f t="shared" si="21"/>
        <v>21.55</v>
      </c>
      <c r="ID40" s="20">
        <f t="shared" si="22"/>
        <v>0</v>
      </c>
      <c r="IE40" s="20">
        <f t="shared" si="23"/>
        <v>0</v>
      </c>
      <c r="IF40" s="20">
        <f t="shared" si="24"/>
        <v>0</v>
      </c>
      <c r="IG40" s="20">
        <f>IF(EN40="Rãnh thang",IF(AND(EN40="Rãnh thang",EU40="Móng bê tông"),IQ40-#REF!,0),IF(EN40="Ống nhựa",IF(AND(EN40="Ống nhựa",EU40="Đắp cát"),IQ40-HT40,0),IF(EN40="Cống tròn",IF(EN40="Cống tròn",IF(OR(EU40="Móng bê tông",EU40="Móng bê tông kết hợp đế"),IM40-FL40,0),0),IF(EN40="Cống hộp",IF(AND(EN40="Cống hộp",EU40="Móng bê tông"),IN40-GD40,0),IF(OR(EN40="Rãnh xây",EN40="Rãnh bê tông"),IF(AND(EN40="Rãnh xây",EU40="Móng bê tông"),IO40-GD40,IF(AND(EN40="Rãnh bê tông",EU40="Móng bê tông"),IO40-GD40,0)),0)))))</f>
        <v>21.55</v>
      </c>
      <c r="IH40" s="20">
        <f t="shared" si="25"/>
        <v>0</v>
      </c>
      <c r="II40" s="20">
        <f t="shared" si="26"/>
        <v>21.55</v>
      </c>
      <c r="IJ40" s="20">
        <f t="shared" si="27"/>
        <v>0</v>
      </c>
      <c r="IK40" s="20">
        <f t="shared" si="28"/>
        <v>0</v>
      </c>
      <c r="IL40" s="20">
        <f t="shared" si="29"/>
        <v>21.75</v>
      </c>
      <c r="IM40" s="20">
        <f t="shared" si="30"/>
        <v>21.75</v>
      </c>
      <c r="IN40" s="20">
        <f t="shared" si="31"/>
        <v>0</v>
      </c>
      <c r="IO40" s="20">
        <f t="shared" si="32"/>
        <v>0</v>
      </c>
      <c r="IP40" s="20">
        <f t="shared" si="33"/>
        <v>0</v>
      </c>
      <c r="IQ40" s="18">
        <v>21.89</v>
      </c>
      <c r="IR40" s="25">
        <f t="shared" si="180"/>
        <v>0</v>
      </c>
      <c r="IS40" s="25">
        <f t="shared" si="34"/>
        <v>0</v>
      </c>
      <c r="IT40" s="25">
        <f t="shared" si="35"/>
        <v>0</v>
      </c>
      <c r="IU40" s="25">
        <f>ROUND(IF(EN40="Cống tròn",IF(EN40="Cống tròn",IV40+FF40,0),IF(EN40="Cống hộp",IF(EN40="Cống hộp",IV40+GP40,0),IF(OR(EN40="Rãnh xây",EN40="Rãnh bê tông"),IF(OR(EN40="Rãnh xây",EN40="Rãnh bê tông"),IV40+GP40,0),IF(EN40="ống nhựa",IF(EN40="Ống nhựa",IV40+HT40,0),IF(EN40="Rãnh thang",IF(EN40="Rãnh thang",IQ40+#REF!,0),0))))),2)</f>
        <v>23.45</v>
      </c>
      <c r="IV40" s="18">
        <v>23.31</v>
      </c>
      <c r="IW40" s="25">
        <f t="shared" si="36"/>
        <v>23.45</v>
      </c>
      <c r="IX40" s="25">
        <f t="shared" si="37"/>
        <v>0</v>
      </c>
      <c r="IY40" s="25">
        <f t="shared" si="38"/>
        <v>0</v>
      </c>
      <c r="IZ40" s="25">
        <f t="shared" si="39"/>
        <v>0</v>
      </c>
      <c r="JA40" s="25">
        <f t="shared" si="40"/>
        <v>0</v>
      </c>
      <c r="JB40" s="18">
        <v>23.69</v>
      </c>
      <c r="JC40" s="20">
        <f>ROUND(IF(EN40="Cống tròn",IF(EN40="Cống tròn",IF(EU40="Không có móng",JS40-FF40,IF(EU40="Đế",JR40-FN40,IF(OR(EU40="Móng bê tông",EU40="Móng bê tông kết hợp đế"),JK40-FJ40,0))),0),IF(EN40="Cống hộp",IF(AND(EN40="Cống hộp",EU40="Không có móng"),JS40-GF40,IF(AND(EN40="Cống hộp",EU40="Móng bê tông"),JL40-GB40,0)),IF(OR(EN40="Rãnh xây",EN40="Rãnh bê tông"),IF(OR(EN40="Rãnh xây",EN40="Rãnh bê tông"),JM40-GB40,0),IF(EN40="Ống nhựa",IF(AND(EN40="Ống nhựa",EU40="Không đắp cát"),JS40-HT40,IF(AND(EN40="Ống nhựa",EU40="Đắp cát"),JJ40-HX40,0)),IF(EN40="Rãnh thang",IF(EN40="Rãnh thang",IF(EU40="Móng bê tông",#REF!-#REF!,JS40),0),0))))),2)</f>
        <v>21.47</v>
      </c>
      <c r="JD40" s="20">
        <f t="shared" si="181"/>
        <v>2.2200000000000024</v>
      </c>
      <c r="JE40" s="20">
        <f t="shared" si="41"/>
        <v>21.47</v>
      </c>
      <c r="JF40" s="20">
        <f t="shared" si="42"/>
        <v>0</v>
      </c>
      <c r="JG40" s="20">
        <f t="shared" si="43"/>
        <v>0</v>
      </c>
      <c r="JH40" s="20">
        <f t="shared" si="44"/>
        <v>0</v>
      </c>
      <c r="JI40" s="20">
        <f>IF(EN40="Rãnh thang",IF(AND(EN40="Rãnh thang",EU40="Móng bê tông"),JS40-#REF!,0),IF(EN40="Ống nhựa",IF(AND(EN40="Ống nhựa",EU40="Đắp cát"),JS40-HT40,0),IF(EN40="Cống tròn",IF(EN40="Cống tròn",IF(OR(EU40="Móng bê tông",EU40="Móng bê tông kết hợp đế"),JO40-FL40,0),0),IF(EN40="Cống hộp",IF(AND(EN40="Cống hộp",EU40="Móng bê tông"),JP40-GD40,0),IF(OR(EN40="Rãnh xây",EN40="Rãnh bê tông"),IF(AND(EN40="Rãnh xây",EU40="Móng bê tông"),JQ40-GD40,IF(AND(EN40="Rãnh bê tông",EU40="Móng bê tông"),JQ40-GD40,0)),0)))))</f>
        <v>21.47</v>
      </c>
      <c r="JJ40" s="20">
        <f t="shared" si="45"/>
        <v>0</v>
      </c>
      <c r="JK40" s="20">
        <f t="shared" si="46"/>
        <v>21.47</v>
      </c>
      <c r="JL40" s="20">
        <f t="shared" si="47"/>
        <v>0</v>
      </c>
      <c r="JM40" s="20">
        <f t="shared" si="48"/>
        <v>0</v>
      </c>
      <c r="JN40" s="20">
        <f t="shared" si="49"/>
        <v>21.669999999999998</v>
      </c>
      <c r="JO40" s="20">
        <f t="shared" si="50"/>
        <v>21.669999999999998</v>
      </c>
      <c r="JP40" s="20">
        <f t="shared" si="51"/>
        <v>0</v>
      </c>
      <c r="JQ40" s="20">
        <f t="shared" si="52"/>
        <v>0</v>
      </c>
      <c r="JR40" s="20">
        <f t="shared" si="53"/>
        <v>0</v>
      </c>
      <c r="JS40" s="26">
        <v>21.81</v>
      </c>
      <c r="JT40" s="25">
        <f t="shared" si="182"/>
        <v>0</v>
      </c>
      <c r="JU40" s="25">
        <f t="shared" si="54"/>
        <v>0</v>
      </c>
      <c r="JV40" s="25">
        <f t="shared" si="55"/>
        <v>0</v>
      </c>
      <c r="JW40" s="25">
        <f>ROUND(IF(EN40="Cống tròn",IF(EN40="Cống tròn",JX40+FF40,0),IF(EN40="Cống hộp",IF(EN40="Cống hộp",JX40+GP40,0),IF(OR(EN40="Rãnh xây",EN40="Rãnh bê tông"),IF(OR(EN40="Rãnh xây",EN40="Rãnh bê tông"),JX40+GP40,0),IF(EN40="ống nhựa",IF(EN40="Ống nhựa",JX40+HT40,0),IF(EN40="Rãnh thang",IF(EN40="Rãnh thang",JS40+#REF!,0),0))))),2)</f>
        <v>23.45</v>
      </c>
      <c r="JX40" s="27">
        <v>23.31</v>
      </c>
      <c r="JY40" s="25">
        <f t="shared" si="56"/>
        <v>23.45</v>
      </c>
      <c r="JZ40" s="25">
        <f t="shared" si="57"/>
        <v>0</v>
      </c>
      <c r="KA40" s="25">
        <f t="shared" si="58"/>
        <v>0</v>
      </c>
      <c r="KB40" s="25">
        <f t="shared" si="59"/>
        <v>0</v>
      </c>
      <c r="KC40" s="25">
        <f t="shared" si="60"/>
        <v>0</v>
      </c>
      <c r="KD40" s="28" t="s">
        <v>98</v>
      </c>
      <c r="KE40" s="27">
        <v>0</v>
      </c>
      <c r="KF40" s="25">
        <f t="shared" si="61"/>
        <v>2.2199999999999989</v>
      </c>
      <c r="KG40" s="25">
        <f t="shared" si="183"/>
        <v>2.2199999999999989</v>
      </c>
      <c r="KH40" s="27">
        <v>0</v>
      </c>
      <c r="KI40" s="25">
        <f t="shared" si="62"/>
        <v>2.2200000000000024</v>
      </c>
      <c r="KJ40" s="25">
        <f t="shared" si="184"/>
        <v>2.2200000000000024</v>
      </c>
      <c r="KK40" s="25">
        <f t="shared" si="63"/>
        <v>0</v>
      </c>
      <c r="KL40" s="25">
        <f t="shared" si="64"/>
        <v>0</v>
      </c>
      <c r="KM40" s="25">
        <f t="shared" si="185"/>
        <v>0</v>
      </c>
      <c r="KN40" s="25">
        <f t="shared" si="65"/>
        <v>0</v>
      </c>
      <c r="KO40" s="25">
        <f t="shared" si="66"/>
        <v>0</v>
      </c>
      <c r="KP40" s="25">
        <f t="shared" si="186"/>
        <v>0</v>
      </c>
      <c r="KQ40" s="25">
        <f t="shared" si="67"/>
        <v>0.2</v>
      </c>
      <c r="KR40" s="25">
        <f t="shared" si="68"/>
        <v>0.2</v>
      </c>
      <c r="KS40" s="25">
        <f t="shared" si="187"/>
        <v>0.2</v>
      </c>
      <c r="KT40" s="25">
        <f t="shared" si="69"/>
        <v>0</v>
      </c>
      <c r="KU40" s="25">
        <f t="shared" si="70"/>
        <v>0</v>
      </c>
      <c r="KV40" s="25">
        <f t="shared" si="188"/>
        <v>0</v>
      </c>
      <c r="KW40" s="25">
        <f t="shared" si="71"/>
        <v>0</v>
      </c>
      <c r="KX40" s="25">
        <f t="shared" si="72"/>
        <v>0</v>
      </c>
      <c r="KY40" s="25">
        <f t="shared" si="189"/>
        <v>0</v>
      </c>
      <c r="KZ40" s="25">
        <f t="shared" si="73"/>
        <v>0</v>
      </c>
      <c r="LA40" s="25">
        <f t="shared" si="74"/>
        <v>0</v>
      </c>
      <c r="LB40" s="25">
        <f t="shared" si="190"/>
        <v>0</v>
      </c>
      <c r="LC40" s="25">
        <f t="shared" si="75"/>
        <v>1.98</v>
      </c>
      <c r="LD40" s="25">
        <f t="shared" si="76"/>
        <v>1.98</v>
      </c>
      <c r="LE40" s="25">
        <f t="shared" si="191"/>
        <v>1.98</v>
      </c>
      <c r="LF40" s="25">
        <f t="shared" si="77"/>
        <v>0</v>
      </c>
      <c r="LG40" s="25">
        <f t="shared" si="78"/>
        <v>0</v>
      </c>
      <c r="LH40" s="25">
        <f t="shared" si="192"/>
        <v>0</v>
      </c>
      <c r="LI40" s="25">
        <f t="shared" si="79"/>
        <v>0</v>
      </c>
      <c r="LJ40" s="25">
        <f t="shared" si="80"/>
        <v>0</v>
      </c>
      <c r="LK40" s="25">
        <f t="shared" si="193"/>
        <v>0</v>
      </c>
      <c r="LL40" s="25">
        <f t="shared" si="81"/>
        <v>0</v>
      </c>
      <c r="LM40" s="25">
        <f t="shared" si="82"/>
        <v>0</v>
      </c>
      <c r="LN40" s="25">
        <f t="shared" si="194"/>
        <v>0</v>
      </c>
      <c r="LO40" s="25">
        <f t="shared" si="83"/>
        <v>0</v>
      </c>
      <c r="LP40" s="25">
        <f t="shared" si="84"/>
        <v>0</v>
      </c>
      <c r="LQ40" s="25">
        <f t="shared" si="195"/>
        <v>0</v>
      </c>
      <c r="LR40" s="25">
        <f t="shared" si="85"/>
        <v>0</v>
      </c>
      <c r="LS40" s="25">
        <f t="shared" si="86"/>
        <v>0</v>
      </c>
      <c r="LT40" s="25">
        <f t="shared" si="196"/>
        <v>0</v>
      </c>
      <c r="LU40" s="25">
        <f t="shared" si="87"/>
        <v>0</v>
      </c>
      <c r="LV40" s="25">
        <f t="shared" si="88"/>
        <v>0</v>
      </c>
      <c r="LW40" s="25">
        <f t="shared" si="197"/>
        <v>0</v>
      </c>
      <c r="LX40" s="25">
        <f t="shared" si="89"/>
        <v>0</v>
      </c>
      <c r="LY40" s="25">
        <f t="shared" si="90"/>
        <v>0</v>
      </c>
      <c r="LZ40" s="25">
        <f t="shared" si="198"/>
        <v>0</v>
      </c>
      <c r="MA40" s="25">
        <f t="shared" si="91"/>
        <v>0</v>
      </c>
      <c r="MB40" s="25">
        <f t="shared" si="92"/>
        <v>0</v>
      </c>
      <c r="MC40" s="25">
        <f t="shared" si="199"/>
        <v>0</v>
      </c>
      <c r="MD40" s="25">
        <f t="shared" si="93"/>
        <v>0</v>
      </c>
      <c r="ME40" s="25">
        <f t="shared" si="94"/>
        <v>0</v>
      </c>
      <c r="MF40" s="25">
        <f t="shared" si="200"/>
        <v>0</v>
      </c>
      <c r="MG40" s="25">
        <f t="shared" si="95"/>
        <v>0</v>
      </c>
      <c r="MH40" s="25">
        <f t="shared" si="96"/>
        <v>0</v>
      </c>
      <c r="MI40" s="25">
        <f t="shared" si="201"/>
        <v>0</v>
      </c>
      <c r="MJ40" s="25">
        <f t="shared" si="97"/>
        <v>0</v>
      </c>
      <c r="MK40" s="25">
        <f t="shared" si="98"/>
        <v>0</v>
      </c>
      <c r="ML40" s="25">
        <f t="shared" si="202"/>
        <v>0</v>
      </c>
      <c r="MM40" s="25">
        <f t="shared" si="99"/>
        <v>0</v>
      </c>
      <c r="MN40" s="25">
        <f t="shared" si="100"/>
        <v>0</v>
      </c>
      <c r="MO40" s="25">
        <f t="shared" si="203"/>
        <v>0</v>
      </c>
      <c r="MP40" s="25">
        <f t="shared" si="101"/>
        <v>0</v>
      </c>
      <c r="MQ40" s="25">
        <f t="shared" si="102"/>
        <v>0</v>
      </c>
      <c r="MR40" s="25">
        <f t="shared" si="204"/>
        <v>0</v>
      </c>
      <c r="MS40" s="29">
        <v>1.98</v>
      </c>
      <c r="MT40" s="29">
        <v>0</v>
      </c>
      <c r="MU40" s="29">
        <v>1</v>
      </c>
      <c r="MV40" s="29">
        <v>1</v>
      </c>
      <c r="MW40" s="25">
        <f t="shared" si="103"/>
        <v>1.98</v>
      </c>
      <c r="MX40" s="25">
        <f t="shared" si="104"/>
        <v>4.4000000000000004</v>
      </c>
      <c r="MY40" s="25">
        <f t="shared" si="105"/>
        <v>0</v>
      </c>
      <c r="MZ40" s="25">
        <f t="shared" si="106"/>
        <v>0</v>
      </c>
      <c r="NA40" s="25">
        <f t="shared" si="107"/>
        <v>1.98</v>
      </c>
      <c r="NB40" s="25">
        <f t="shared" si="108"/>
        <v>4.4000000000000004</v>
      </c>
      <c r="NC40" s="25">
        <f t="shared" si="109"/>
        <v>0</v>
      </c>
      <c r="ND40" s="25">
        <f t="shared" si="110"/>
        <v>0</v>
      </c>
      <c r="NE40" s="25">
        <f t="shared" si="205"/>
        <v>1.98</v>
      </c>
      <c r="NF40" s="25">
        <f t="shared" si="205"/>
        <v>4.4000000000000004</v>
      </c>
      <c r="NG40" s="25">
        <f t="shared" si="205"/>
        <v>0</v>
      </c>
      <c r="NH40" s="25">
        <f t="shared" si="205"/>
        <v>0</v>
      </c>
      <c r="NI40" s="25">
        <f t="shared" si="112"/>
        <v>213.14</v>
      </c>
      <c r="NJ40" s="25">
        <f t="shared" si="113"/>
        <v>0</v>
      </c>
      <c r="NK40" s="25">
        <f t="shared" si="114"/>
        <v>213.14</v>
      </c>
      <c r="NL40" s="25">
        <f t="shared" si="115"/>
        <v>164.58</v>
      </c>
      <c r="NM40" s="25">
        <f t="shared" si="116"/>
        <v>0</v>
      </c>
      <c r="NN40" s="25">
        <f t="shared" si="206"/>
        <v>164.58</v>
      </c>
      <c r="NO40" s="25">
        <f t="shared" si="117"/>
        <v>0</v>
      </c>
      <c r="NP40" s="25">
        <f t="shared" si="118"/>
        <v>0</v>
      </c>
      <c r="NQ40" s="25">
        <f t="shared" si="207"/>
        <v>0</v>
      </c>
      <c r="NR40" s="25">
        <f t="shared" si="119"/>
        <v>0</v>
      </c>
      <c r="NS40" s="25">
        <f t="shared" si="120"/>
        <v>0</v>
      </c>
      <c r="NT40" s="25">
        <f t="shared" si="208"/>
        <v>0</v>
      </c>
      <c r="NU40" s="25">
        <f t="shared" si="121"/>
        <v>0</v>
      </c>
      <c r="NV40" s="25">
        <f t="shared" si="122"/>
        <v>0</v>
      </c>
      <c r="NW40" s="25">
        <f t="shared" si="209"/>
        <v>0</v>
      </c>
      <c r="NX40" s="25">
        <f t="shared" si="210"/>
        <v>164.58</v>
      </c>
      <c r="NY40" s="25">
        <f t="shared" si="210"/>
        <v>0</v>
      </c>
      <c r="NZ40" s="25">
        <f t="shared" si="211"/>
        <v>164.58</v>
      </c>
      <c r="OA40" s="25">
        <f t="shared" si="212"/>
        <v>48.56</v>
      </c>
      <c r="OB40" s="25">
        <f t="shared" si="212"/>
        <v>0</v>
      </c>
      <c r="OC40" s="25">
        <f t="shared" si="213"/>
        <v>48.56</v>
      </c>
      <c r="OD40" s="25">
        <f t="shared" si="214"/>
        <v>164.58</v>
      </c>
      <c r="OE40" s="25">
        <f t="shared" si="214"/>
        <v>0</v>
      </c>
      <c r="OF40" s="25">
        <f t="shared" si="214"/>
        <v>164.58</v>
      </c>
      <c r="OG40" s="25">
        <f t="shared" si="124"/>
        <v>0</v>
      </c>
      <c r="OH40" s="25">
        <f t="shared" si="125"/>
        <v>0</v>
      </c>
      <c r="OI40" s="25">
        <f t="shared" si="126"/>
        <v>0</v>
      </c>
      <c r="OJ40" s="25">
        <f t="shared" si="127"/>
        <v>0</v>
      </c>
      <c r="OK40" s="25">
        <f t="shared" si="128"/>
        <v>0</v>
      </c>
      <c r="OL40" s="25">
        <f t="shared" si="129"/>
        <v>0</v>
      </c>
      <c r="OM40" s="25">
        <f t="shared" si="215"/>
        <v>0</v>
      </c>
      <c r="ON40" s="25">
        <f t="shared" si="215"/>
        <v>0</v>
      </c>
      <c r="OO40" s="25">
        <f t="shared" si="215"/>
        <v>0</v>
      </c>
      <c r="OP40" s="25">
        <f t="shared" si="130"/>
        <v>0</v>
      </c>
      <c r="OQ40" s="25">
        <f t="shared" si="131"/>
        <v>0</v>
      </c>
      <c r="OR40" s="25">
        <f t="shared" si="216"/>
        <v>0</v>
      </c>
      <c r="OS40" s="19">
        <v>537666.51</v>
      </c>
      <c r="OT40" s="19">
        <v>2371326.09</v>
      </c>
    </row>
    <row r="41" spans="1:410" ht="33" customHeight="1" x14ac:dyDescent="0.25">
      <c r="A41" s="18"/>
      <c r="B41" s="18" t="s">
        <v>763</v>
      </c>
      <c r="C41" s="18">
        <v>879.38</v>
      </c>
      <c r="D41" s="16" t="e">
        <f>_xlfn.IFNA(INDEX(#REF!,MATCH(E41,#REF!,0)),0)</f>
        <v>#REF!</v>
      </c>
      <c r="E41" s="18" t="s">
        <v>815</v>
      </c>
      <c r="F41" s="16" t="s">
        <v>765</v>
      </c>
      <c r="G41" s="16" t="s">
        <v>810</v>
      </c>
      <c r="H41" s="16" t="s">
        <v>767</v>
      </c>
      <c r="I41" s="16" t="s">
        <v>768</v>
      </c>
      <c r="J41" s="16" t="s">
        <v>811</v>
      </c>
      <c r="K41" s="16" t="s">
        <v>770</v>
      </c>
      <c r="L41" s="16" t="s">
        <v>771</v>
      </c>
      <c r="M41" s="18">
        <v>1.8399999999999999</v>
      </c>
      <c r="N41" s="18">
        <v>2.44</v>
      </c>
      <c r="O41" s="18">
        <v>2.2399999999999998</v>
      </c>
      <c r="P41" s="18">
        <v>2.84</v>
      </c>
      <c r="Q41" s="18">
        <v>0.1</v>
      </c>
      <c r="R41" s="18">
        <v>2.04</v>
      </c>
      <c r="S41" s="18">
        <v>2.64</v>
      </c>
      <c r="T41" s="18">
        <v>0.2</v>
      </c>
      <c r="U41" s="18">
        <v>0</v>
      </c>
      <c r="V41" s="18">
        <v>0</v>
      </c>
      <c r="W41" s="18">
        <v>0</v>
      </c>
      <c r="X41" s="18">
        <v>1.8399999999999999</v>
      </c>
      <c r="Y41" s="18">
        <v>2.4</v>
      </c>
      <c r="Z41" s="20">
        <f t="shared" si="132"/>
        <v>2.9</v>
      </c>
      <c r="AA41" s="18">
        <v>0.22</v>
      </c>
      <c r="AB41" s="18">
        <v>0</v>
      </c>
      <c r="AC41" s="18">
        <v>0</v>
      </c>
      <c r="AD41" s="18">
        <v>0</v>
      </c>
      <c r="AE41" s="18">
        <v>0</v>
      </c>
      <c r="AF41" s="18">
        <v>0</v>
      </c>
      <c r="AG41" s="18">
        <v>1.4</v>
      </c>
      <c r="AH41" s="18">
        <v>2</v>
      </c>
      <c r="AI41" s="20">
        <f t="shared" si="133"/>
        <v>3.05</v>
      </c>
      <c r="AJ41" s="18">
        <v>0</v>
      </c>
      <c r="AK41" s="18">
        <v>0</v>
      </c>
      <c r="AL41" s="20">
        <f t="shared" si="134"/>
        <v>0</v>
      </c>
      <c r="AM41" s="18">
        <v>1.8399999999999999</v>
      </c>
      <c r="AN41" s="18">
        <v>2</v>
      </c>
      <c r="AO41" s="18">
        <v>0.15</v>
      </c>
      <c r="AP41" s="18">
        <v>0.22</v>
      </c>
      <c r="AQ41" s="18">
        <v>0</v>
      </c>
      <c r="AR41" s="18">
        <v>0</v>
      </c>
      <c r="AS41" s="18">
        <v>0</v>
      </c>
      <c r="AT41" s="18">
        <v>0</v>
      </c>
      <c r="AU41" s="18">
        <v>0</v>
      </c>
      <c r="AV41" s="18">
        <v>1</v>
      </c>
      <c r="AW41" s="18">
        <v>0</v>
      </c>
      <c r="AX41" s="18">
        <v>0</v>
      </c>
      <c r="AY41" s="18">
        <v>0</v>
      </c>
      <c r="AZ41" s="18">
        <v>0</v>
      </c>
      <c r="BA41" s="18">
        <v>2</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6" t="e">
        <f>_xlfn.IFNA(IF(RIGHT(D41,2)="=G",0,INDEX(#REF!,MATCH(E41,#REF!,0))),0)</f>
        <v>#REF!</v>
      </c>
      <c r="CB41" s="16" t="s">
        <v>776</v>
      </c>
      <c r="CC41" s="18">
        <v>0</v>
      </c>
      <c r="CD41" s="18">
        <v>0</v>
      </c>
      <c r="CE41" s="18">
        <v>1.84</v>
      </c>
      <c r="CF41" s="18">
        <v>0.8</v>
      </c>
      <c r="CG41" s="18">
        <v>0.12</v>
      </c>
      <c r="CH41" s="18">
        <v>3</v>
      </c>
      <c r="CI41" s="16" t="s">
        <v>98</v>
      </c>
      <c r="CJ41" s="18">
        <v>0</v>
      </c>
      <c r="CK41" s="20">
        <f t="shared" si="135"/>
        <v>2.48</v>
      </c>
      <c r="CL41" s="20">
        <f t="shared" si="136"/>
        <v>2.48</v>
      </c>
      <c r="CM41" s="18">
        <v>20.32</v>
      </c>
      <c r="CN41" s="18">
        <v>24.53</v>
      </c>
      <c r="CO41" s="18">
        <v>23.691000000000003</v>
      </c>
      <c r="CP41" s="22">
        <f t="shared" si="0"/>
        <v>23.69</v>
      </c>
      <c r="CQ41" s="22">
        <f t="shared" si="1"/>
        <v>21.21</v>
      </c>
      <c r="CR41" s="22">
        <f t="shared" si="137"/>
        <v>2.48</v>
      </c>
      <c r="CS41" s="22">
        <f t="shared" si="138"/>
        <v>21.310000000000002</v>
      </c>
      <c r="CT41" s="22">
        <f t="shared" si="2"/>
        <v>21.51</v>
      </c>
      <c r="CU41" s="18">
        <v>21.51</v>
      </c>
      <c r="CV41" s="22">
        <f t="shared" si="139"/>
        <v>2.9</v>
      </c>
      <c r="CW41" s="22">
        <f t="shared" si="3"/>
        <v>0</v>
      </c>
      <c r="CX41" s="22">
        <f t="shared" si="4"/>
        <v>0</v>
      </c>
      <c r="CY41" s="22">
        <f t="shared" si="5"/>
        <v>24.38</v>
      </c>
      <c r="CZ41" s="22">
        <f t="shared" si="6"/>
        <v>24.53</v>
      </c>
      <c r="DA41" s="18">
        <v>24.53</v>
      </c>
      <c r="DB41" s="20">
        <f t="shared" si="140"/>
        <v>3.32</v>
      </c>
      <c r="DC41" s="20">
        <f t="shared" si="141"/>
        <v>0.84</v>
      </c>
      <c r="DD41" s="20">
        <f t="shared" si="142"/>
        <v>2.48</v>
      </c>
      <c r="DE41" s="20">
        <f t="shared" si="7"/>
        <v>0.1</v>
      </c>
      <c r="DF41" s="20">
        <f t="shared" si="8"/>
        <v>0.2</v>
      </c>
      <c r="DG41" s="20">
        <f t="shared" si="9"/>
        <v>2.1800000000000002</v>
      </c>
      <c r="DH41" s="20">
        <f t="shared" si="10"/>
        <v>0</v>
      </c>
      <c r="DI41" s="20">
        <f t="shared" si="11"/>
        <v>0</v>
      </c>
      <c r="DJ41" s="20">
        <f t="shared" si="12"/>
        <v>0</v>
      </c>
      <c r="DK41" s="20">
        <f t="shared" si="143"/>
        <v>2.4800000000000004</v>
      </c>
      <c r="DL41" s="20">
        <f t="shared" si="144"/>
        <v>0</v>
      </c>
      <c r="DM41" s="20">
        <f t="shared" si="145"/>
        <v>0</v>
      </c>
      <c r="DN41" s="20">
        <f t="shared" si="146"/>
        <v>0</v>
      </c>
      <c r="DO41" s="18">
        <v>3.04</v>
      </c>
      <c r="DP41" s="18">
        <v>0</v>
      </c>
      <c r="DQ41" s="18">
        <v>1</v>
      </c>
      <c r="DR41" s="18">
        <v>1</v>
      </c>
      <c r="DS41" s="25">
        <f t="shared" si="147"/>
        <v>3.04</v>
      </c>
      <c r="DT41" s="25">
        <f t="shared" si="148"/>
        <v>0</v>
      </c>
      <c r="DU41" s="25">
        <f t="shared" si="149"/>
        <v>7.54</v>
      </c>
      <c r="DV41" s="25">
        <f t="shared" si="150"/>
        <v>0</v>
      </c>
      <c r="DW41" s="25">
        <f t="shared" si="151"/>
        <v>7.54</v>
      </c>
      <c r="DX41" s="25">
        <f t="shared" si="152"/>
        <v>16.89</v>
      </c>
      <c r="DY41" s="25">
        <f t="shared" si="153"/>
        <v>0</v>
      </c>
      <c r="DZ41" s="25">
        <f t="shared" si="154"/>
        <v>16.89</v>
      </c>
      <c r="EA41" s="25">
        <f t="shared" si="155"/>
        <v>11.5</v>
      </c>
      <c r="EB41" s="25">
        <f t="shared" si="156"/>
        <v>0</v>
      </c>
      <c r="EC41" s="25">
        <f t="shared" si="157"/>
        <v>11.5</v>
      </c>
      <c r="ED41" s="25">
        <f t="shared" si="158"/>
        <v>5.39</v>
      </c>
      <c r="EE41" s="25">
        <f t="shared" si="158"/>
        <v>0</v>
      </c>
      <c r="EF41" s="25">
        <f t="shared" si="159"/>
        <v>5.39</v>
      </c>
      <c r="EG41" s="25">
        <f t="shared" si="160"/>
        <v>11.5</v>
      </c>
      <c r="EH41" s="25">
        <f t="shared" si="160"/>
        <v>0</v>
      </c>
      <c r="EI41" s="25">
        <f t="shared" si="161"/>
        <v>11.5</v>
      </c>
      <c r="EJ41" s="18">
        <v>879.38</v>
      </c>
      <c r="EK41" s="18">
        <v>835.36</v>
      </c>
      <c r="EL41" s="18" t="s">
        <v>815</v>
      </c>
      <c r="EM41" s="18" t="s">
        <v>816</v>
      </c>
      <c r="EN41" s="16" t="s">
        <v>774</v>
      </c>
      <c r="EO41" s="16" t="s">
        <v>131</v>
      </c>
      <c r="EP41" s="16" t="e">
        <f>IF(OR(EN41="Cống tròn",EN41="Cống hộp",EN41="Ống nhựa"),INDEX(#REF!,MATCH(E41,#REF!,0)),IF(OR(EN41="Rãnh xây",EN41="Rãnh bê tông"),INDEX(#REF!,MATCH(E41,#REF!,0)),0))</f>
        <v>#REF!</v>
      </c>
      <c r="EQ41" s="18">
        <v>42.619999999999976</v>
      </c>
      <c r="ER41" s="18">
        <v>1</v>
      </c>
      <c r="ES41" s="25">
        <f t="shared" si="162"/>
        <v>42</v>
      </c>
      <c r="ET41" s="1" t="e">
        <f>_xlfn.IFNA(IF(EN41="Cống tròn",INDEX(#REF!,MATCH(E41,#REF!,0)),IF(EN41="Cống hộp",INDEX(#REF!,MATCH(E41,#REF!,0)),EU41&amp;" ,"&amp;EV41)),0)</f>
        <v>#REF!</v>
      </c>
      <c r="EU41" s="16" t="s">
        <v>769</v>
      </c>
      <c r="EV41" s="16" t="s">
        <v>775</v>
      </c>
      <c r="EW41" s="16" t="e">
        <f>_xlfn.IFNA(INDEX(#REF!,MATCH(E41,#REF!,0)),0)</f>
        <v>#REF!</v>
      </c>
      <c r="EX41" s="16"/>
      <c r="EY41" s="18">
        <v>0</v>
      </c>
      <c r="EZ41" s="18">
        <v>0</v>
      </c>
      <c r="FA41" s="18">
        <v>0</v>
      </c>
      <c r="FB41" s="19">
        <v>0</v>
      </c>
      <c r="FC41" s="19">
        <v>0</v>
      </c>
      <c r="FD41" s="25">
        <f t="shared" si="13"/>
        <v>0</v>
      </c>
      <c r="FE41" s="25">
        <f t="shared" si="163"/>
        <v>0</v>
      </c>
      <c r="FF41" s="18">
        <v>0.14000000000000001</v>
      </c>
      <c r="FG41" s="18">
        <v>2</v>
      </c>
      <c r="FH41" s="18">
        <v>1.5</v>
      </c>
      <c r="FI41" s="25">
        <f t="shared" si="164"/>
        <v>1.78</v>
      </c>
      <c r="FJ41" s="18">
        <v>0</v>
      </c>
      <c r="FK41" s="18">
        <v>0</v>
      </c>
      <c r="FL41" s="18">
        <v>0.2</v>
      </c>
      <c r="FM41" s="18">
        <v>1.6</v>
      </c>
      <c r="FN41" s="18">
        <v>0</v>
      </c>
      <c r="FO41" s="25">
        <f t="shared" si="165"/>
        <v>1.98</v>
      </c>
      <c r="FP41" s="18">
        <v>1.4999999999999999E-2</v>
      </c>
      <c r="FQ41" s="18">
        <v>1</v>
      </c>
      <c r="FR41" s="25">
        <f t="shared" si="14"/>
        <v>41</v>
      </c>
      <c r="FS41" s="25">
        <f t="shared" si="15"/>
        <v>0.6</v>
      </c>
      <c r="FT41" s="25">
        <f t="shared" si="16"/>
        <v>41.6</v>
      </c>
      <c r="FU41" s="25">
        <f t="shared" si="17"/>
        <v>-1.0199999999999747</v>
      </c>
      <c r="FV41" s="25" t="str">
        <f t="shared" si="166"/>
        <v>Thêm 01</v>
      </c>
      <c r="FW41" s="25">
        <f t="shared" si="167"/>
        <v>0</v>
      </c>
      <c r="FX41" s="16"/>
      <c r="FY41" s="16"/>
      <c r="FZ41" s="16"/>
      <c r="GA41" s="16"/>
      <c r="GB41" s="19">
        <v>0</v>
      </c>
      <c r="GC41" s="19">
        <v>0</v>
      </c>
      <c r="GD41" s="19">
        <v>0</v>
      </c>
      <c r="GE41" s="19">
        <v>0</v>
      </c>
      <c r="GF41" s="19">
        <v>0</v>
      </c>
      <c r="GG41" s="19">
        <v>0</v>
      </c>
      <c r="GH41" s="19">
        <v>0</v>
      </c>
      <c r="GI41" s="19">
        <v>0</v>
      </c>
      <c r="GJ41" s="19">
        <v>0</v>
      </c>
      <c r="GK41" s="19">
        <v>0</v>
      </c>
      <c r="GL41" s="25">
        <f t="shared" si="18"/>
        <v>0</v>
      </c>
      <c r="GM41" s="25">
        <f t="shared" si="168"/>
        <v>0</v>
      </c>
      <c r="GN41" s="19">
        <v>0</v>
      </c>
      <c r="GO41" s="19">
        <v>0</v>
      </c>
      <c r="GP41" s="19">
        <v>0</v>
      </c>
      <c r="GQ41" s="19">
        <v>0</v>
      </c>
      <c r="GR41" s="1" t="e">
        <f>_xlfn.IFNA(INDEX(#REF!,MATCH(E41,#REF!,0)),0)</f>
        <v>#REF!</v>
      </c>
      <c r="GS41" s="16"/>
      <c r="GT41" s="18">
        <v>0</v>
      </c>
      <c r="GU41" s="18">
        <v>0</v>
      </c>
      <c r="GV41" s="18">
        <v>0</v>
      </c>
      <c r="GW41" s="18">
        <v>0</v>
      </c>
      <c r="GX41" s="25">
        <f t="shared" si="19"/>
        <v>0</v>
      </c>
      <c r="GY41" s="25">
        <f t="shared" si="20"/>
        <v>0</v>
      </c>
      <c r="GZ41" s="25">
        <f t="shared" si="169"/>
        <v>0</v>
      </c>
      <c r="HA41" s="1" t="e" cm="1">
        <f t="array" ref="HA41">INDEX(#REF!,MATCH(EJ41&amp;EK41&amp;HD41&amp;HE41&amp;HF41,#REF!&amp;#REF!&amp;#REF!&amp;#REF!&amp;#REF!,0))</f>
        <v>#REF!</v>
      </c>
      <c r="HB41" s="16"/>
      <c r="HC41" s="25">
        <f t="shared" si="170"/>
        <v>0</v>
      </c>
      <c r="HD41" s="18">
        <v>0</v>
      </c>
      <c r="HE41" s="18">
        <v>0</v>
      </c>
      <c r="HF41" s="18">
        <v>0</v>
      </c>
      <c r="HG41" s="1" t="e" cm="1">
        <f t="array" ref="HG41">INDEX(#REF!,MATCH(EJ41&amp;EK41&amp;HJ41&amp;HK41&amp;HL41,#REF!&amp;#REF!&amp;#REF!&amp;#REF!&amp;#REF!,0))</f>
        <v>#REF!</v>
      </c>
      <c r="HH41" s="16"/>
      <c r="HI41" s="25">
        <f t="shared" si="171"/>
        <v>0</v>
      </c>
      <c r="HJ41" s="25">
        <f t="shared" si="172"/>
        <v>0</v>
      </c>
      <c r="HK41" s="19">
        <v>0</v>
      </c>
      <c r="HL41" s="19">
        <v>0</v>
      </c>
      <c r="HM41" s="18">
        <v>0.01</v>
      </c>
      <c r="HN41" s="18">
        <v>1</v>
      </c>
      <c r="HO41" s="25">
        <f t="shared" si="173"/>
        <v>0</v>
      </c>
      <c r="HP41" s="25">
        <f t="shared" si="174"/>
        <v>0</v>
      </c>
      <c r="HQ41" s="25">
        <f t="shared" si="175"/>
        <v>0</v>
      </c>
      <c r="HR41" s="25">
        <f t="shared" si="176"/>
        <v>0</v>
      </c>
      <c r="HS41" s="25">
        <f t="shared" si="177"/>
        <v>0</v>
      </c>
      <c r="HT41" s="19">
        <v>0</v>
      </c>
      <c r="HU41" s="19">
        <v>0</v>
      </c>
      <c r="HV41" s="19">
        <v>0</v>
      </c>
      <c r="HW41" s="25">
        <f t="shared" si="178"/>
        <v>0</v>
      </c>
      <c r="HX41" s="19">
        <v>0</v>
      </c>
      <c r="HY41" s="19">
        <v>0</v>
      </c>
      <c r="HZ41" s="18">
        <v>23.69</v>
      </c>
      <c r="IA41" s="20">
        <f>ROUND(IF(EN41="Cống tròn",IF(EN41="Cống tròn",IF(EU41="Không có móng",IQ41-FF41,IF(EU41="Đế",IP41-FN41,IF(OR(EU41="Móng bê tông",EU41="Móng bê tông kết hợp đế"),II41-FJ41,0))),0),IF(EN41="Cống hộp",IF(AND(EN41="Cống hộp",EU41="Không có móng"),IQ41-GF41,IF(AND(EN41="Cống hộp",EU41="Móng bê tông"),IJ41-GB41,0)),IF(OR(EN41="Rãnh xây",EN41="Rãnh bê tông"),IF(OR(EN41="Rãnh xây",EN41="Rãnh bê tông"),IK41-GB41,0),IF(EN41="Ống nhựa",IF(AND(EN41="Ống nhựa",EU41="Không đắp cát"),IQ41-HT41,IF(AND(EN41="Ống nhựa",EU41="Đắp cát"),IH41-HX41,0)),IF(EN41="Rãnh thang",IF(EN41="Rãnh thang",IF(EU41="Móng bê tông",#REF!-#REF!,IQ41),0),0))))),2)</f>
        <v>21.47</v>
      </c>
      <c r="IB41" s="20">
        <f t="shared" si="179"/>
        <v>2.2200000000000024</v>
      </c>
      <c r="IC41" s="20">
        <f t="shared" si="21"/>
        <v>21.47</v>
      </c>
      <c r="ID41" s="20">
        <f t="shared" si="22"/>
        <v>0</v>
      </c>
      <c r="IE41" s="20">
        <f t="shared" si="23"/>
        <v>0</v>
      </c>
      <c r="IF41" s="20">
        <f t="shared" si="24"/>
        <v>0</v>
      </c>
      <c r="IG41" s="20">
        <f>IF(EN41="Rãnh thang",IF(AND(EN41="Rãnh thang",EU41="Móng bê tông"),IQ41-#REF!,0),IF(EN41="Ống nhựa",IF(AND(EN41="Ống nhựa",EU41="Đắp cát"),IQ41-HT41,0),IF(EN41="Cống tròn",IF(EN41="Cống tròn",IF(OR(EU41="Móng bê tông",EU41="Móng bê tông kết hợp đế"),IM41-FL41,0),0),IF(EN41="Cống hộp",IF(AND(EN41="Cống hộp",EU41="Móng bê tông"),IN41-GD41,0),IF(OR(EN41="Rãnh xây",EN41="Rãnh bê tông"),IF(AND(EN41="Rãnh xây",EU41="Móng bê tông"),IO41-GD41,IF(AND(EN41="Rãnh bê tông",EU41="Móng bê tông"),IO41-GD41,0)),0)))))</f>
        <v>21.47</v>
      </c>
      <c r="IH41" s="20">
        <f t="shared" si="25"/>
        <v>0</v>
      </c>
      <c r="II41" s="20">
        <f t="shared" si="26"/>
        <v>21.47</v>
      </c>
      <c r="IJ41" s="20">
        <f t="shared" si="27"/>
        <v>0</v>
      </c>
      <c r="IK41" s="20">
        <f t="shared" si="28"/>
        <v>0</v>
      </c>
      <c r="IL41" s="20">
        <f t="shared" si="29"/>
        <v>21.669999999999998</v>
      </c>
      <c r="IM41" s="20">
        <f t="shared" si="30"/>
        <v>21.669999999999998</v>
      </c>
      <c r="IN41" s="20">
        <f t="shared" si="31"/>
        <v>0</v>
      </c>
      <c r="IO41" s="20">
        <f t="shared" si="32"/>
        <v>0</v>
      </c>
      <c r="IP41" s="20">
        <f t="shared" si="33"/>
        <v>0</v>
      </c>
      <c r="IQ41" s="18">
        <v>21.81</v>
      </c>
      <c r="IR41" s="25">
        <f t="shared" si="180"/>
        <v>0</v>
      </c>
      <c r="IS41" s="25">
        <f t="shared" si="34"/>
        <v>0</v>
      </c>
      <c r="IT41" s="25">
        <f t="shared" si="35"/>
        <v>0</v>
      </c>
      <c r="IU41" s="25">
        <f>ROUND(IF(EN41="Cống tròn",IF(EN41="Cống tròn",IV41+FF41,0),IF(EN41="Cống hộp",IF(EN41="Cống hộp",IV41+GP41,0),IF(OR(EN41="Rãnh xây",EN41="Rãnh bê tông"),IF(OR(EN41="Rãnh xây",EN41="Rãnh bê tông"),IV41+GP41,0),IF(EN41="ống nhựa",IF(EN41="Ống nhựa",IV41+HT41,0),IF(EN41="Rãnh thang",IF(EN41="Rãnh thang",IQ41+#REF!,0),0))))),2)</f>
        <v>23.39</v>
      </c>
      <c r="IV41" s="18">
        <v>23.25</v>
      </c>
      <c r="IW41" s="25">
        <f t="shared" si="36"/>
        <v>23.39</v>
      </c>
      <c r="IX41" s="25">
        <f t="shared" si="37"/>
        <v>0</v>
      </c>
      <c r="IY41" s="25">
        <f t="shared" si="38"/>
        <v>0</v>
      </c>
      <c r="IZ41" s="25">
        <f t="shared" si="39"/>
        <v>0</v>
      </c>
      <c r="JA41" s="25">
        <f t="shared" si="40"/>
        <v>0</v>
      </c>
      <c r="JB41" s="18">
        <v>23.62</v>
      </c>
      <c r="JC41" s="20">
        <f>ROUND(IF(EN41="Cống tròn",IF(EN41="Cống tròn",IF(EU41="Không có móng",JS41-FF41,IF(EU41="Đế",JR41-FN41,IF(OR(EU41="Móng bê tông",EU41="Móng bê tông kết hợp đế"),JK41-FJ41,0))),0),IF(EN41="Cống hộp",IF(AND(EN41="Cống hộp",EU41="Không có móng"),JS41-GF41,IF(AND(EN41="Cống hộp",EU41="Móng bê tông"),JL41-GB41,0)),IF(OR(EN41="Rãnh xây",EN41="Rãnh bê tông"),IF(OR(EN41="Rãnh xây",EN41="Rãnh bê tông"),JM41-GB41,0),IF(EN41="Ống nhựa",IF(AND(EN41="Ống nhựa",EU41="Không đắp cát"),JS41-HT41,IF(AND(EN41="Ống nhựa",EU41="Đắp cát"),JJ41-HX41,0)),IF(EN41="Rãnh thang",IF(EN41="Rãnh thang",IF(EU41="Móng bê tông",#REF!-#REF!,JS41),0),0))))),2)</f>
        <v>21.41</v>
      </c>
      <c r="JD41" s="20">
        <f t="shared" si="181"/>
        <v>2.2100000000000009</v>
      </c>
      <c r="JE41" s="20">
        <f t="shared" si="41"/>
        <v>21.41</v>
      </c>
      <c r="JF41" s="20">
        <f t="shared" si="42"/>
        <v>0</v>
      </c>
      <c r="JG41" s="20">
        <f t="shared" si="43"/>
        <v>0</v>
      </c>
      <c r="JH41" s="20">
        <f t="shared" si="44"/>
        <v>0</v>
      </c>
      <c r="JI41" s="20">
        <f>IF(EN41="Rãnh thang",IF(AND(EN41="Rãnh thang",EU41="Móng bê tông"),JS41-#REF!,0),IF(EN41="Ống nhựa",IF(AND(EN41="Ống nhựa",EU41="Đắp cát"),JS41-HT41,0),IF(EN41="Cống tròn",IF(EN41="Cống tròn",IF(OR(EU41="Móng bê tông",EU41="Móng bê tông kết hợp đế"),JO41-FL41,0),0),IF(EN41="Cống hộp",IF(AND(EN41="Cống hộp",EU41="Móng bê tông"),JP41-GD41,0),IF(OR(EN41="Rãnh xây",EN41="Rãnh bê tông"),IF(AND(EN41="Rãnh xây",EU41="Móng bê tông"),JQ41-GD41,IF(AND(EN41="Rãnh bê tông",EU41="Móng bê tông"),JQ41-GD41,0)),0)))))</f>
        <v>21.41</v>
      </c>
      <c r="JJ41" s="20">
        <f t="shared" si="45"/>
        <v>0</v>
      </c>
      <c r="JK41" s="20">
        <f t="shared" si="46"/>
        <v>21.41</v>
      </c>
      <c r="JL41" s="20">
        <f t="shared" si="47"/>
        <v>0</v>
      </c>
      <c r="JM41" s="20">
        <f t="shared" si="48"/>
        <v>0</v>
      </c>
      <c r="JN41" s="20">
        <f t="shared" si="49"/>
        <v>21.61</v>
      </c>
      <c r="JO41" s="20">
        <f t="shared" si="50"/>
        <v>21.61</v>
      </c>
      <c r="JP41" s="20">
        <f t="shared" si="51"/>
        <v>0</v>
      </c>
      <c r="JQ41" s="20">
        <f t="shared" si="52"/>
        <v>0</v>
      </c>
      <c r="JR41" s="20">
        <f t="shared" si="53"/>
        <v>0</v>
      </c>
      <c r="JS41" s="26">
        <v>21.75</v>
      </c>
      <c r="JT41" s="25">
        <f t="shared" si="182"/>
        <v>0</v>
      </c>
      <c r="JU41" s="25">
        <f t="shared" si="54"/>
        <v>0</v>
      </c>
      <c r="JV41" s="25">
        <f t="shared" si="55"/>
        <v>0</v>
      </c>
      <c r="JW41" s="25">
        <f>ROUND(IF(EN41="Cống tròn",IF(EN41="Cống tròn",JX41+FF41,0),IF(EN41="Cống hộp",IF(EN41="Cống hộp",JX41+GP41,0),IF(OR(EN41="Rãnh xây",EN41="Rãnh bê tông"),IF(OR(EN41="Rãnh xây",EN41="Rãnh bê tông"),JX41+GP41,0),IF(EN41="ống nhựa",IF(EN41="Ống nhựa",JX41+HT41,0),IF(EN41="Rãnh thang",IF(EN41="Rãnh thang",JS41+#REF!,0),0))))),2)</f>
        <v>23.39</v>
      </c>
      <c r="JX41" s="27">
        <v>23.25</v>
      </c>
      <c r="JY41" s="25">
        <f t="shared" si="56"/>
        <v>23.39</v>
      </c>
      <c r="JZ41" s="25">
        <f t="shared" si="57"/>
        <v>0</v>
      </c>
      <c r="KA41" s="25">
        <f t="shared" si="58"/>
        <v>0</v>
      </c>
      <c r="KB41" s="25">
        <f t="shared" si="59"/>
        <v>0</v>
      </c>
      <c r="KC41" s="25">
        <f t="shared" si="60"/>
        <v>0</v>
      </c>
      <c r="KD41" s="28" t="s">
        <v>98</v>
      </c>
      <c r="KE41" s="27">
        <v>0</v>
      </c>
      <c r="KF41" s="25">
        <f t="shared" si="61"/>
        <v>2.2200000000000024</v>
      </c>
      <c r="KG41" s="25">
        <f t="shared" si="183"/>
        <v>2.2200000000000024</v>
      </c>
      <c r="KH41" s="27">
        <v>0</v>
      </c>
      <c r="KI41" s="25">
        <f t="shared" si="62"/>
        <v>2.2100000000000009</v>
      </c>
      <c r="KJ41" s="25">
        <f t="shared" si="184"/>
        <v>2.2100000000000009</v>
      </c>
      <c r="KK41" s="25">
        <f t="shared" si="63"/>
        <v>0</v>
      </c>
      <c r="KL41" s="25">
        <f t="shared" si="64"/>
        <v>0</v>
      </c>
      <c r="KM41" s="25">
        <f t="shared" si="185"/>
        <v>0</v>
      </c>
      <c r="KN41" s="25">
        <f t="shared" si="65"/>
        <v>0</v>
      </c>
      <c r="KO41" s="25">
        <f t="shared" si="66"/>
        <v>0</v>
      </c>
      <c r="KP41" s="25">
        <f t="shared" si="186"/>
        <v>0</v>
      </c>
      <c r="KQ41" s="25">
        <f t="shared" si="67"/>
        <v>0.2</v>
      </c>
      <c r="KR41" s="25">
        <f t="shared" si="68"/>
        <v>0.2</v>
      </c>
      <c r="KS41" s="25">
        <f t="shared" si="187"/>
        <v>0.2</v>
      </c>
      <c r="KT41" s="25">
        <f t="shared" si="69"/>
        <v>0</v>
      </c>
      <c r="KU41" s="25">
        <f t="shared" si="70"/>
        <v>0</v>
      </c>
      <c r="KV41" s="25">
        <f t="shared" si="188"/>
        <v>0</v>
      </c>
      <c r="KW41" s="25">
        <f t="shared" si="71"/>
        <v>0</v>
      </c>
      <c r="KX41" s="25">
        <f t="shared" si="72"/>
        <v>0</v>
      </c>
      <c r="KY41" s="25">
        <f t="shared" si="189"/>
        <v>0</v>
      </c>
      <c r="KZ41" s="25">
        <f t="shared" si="73"/>
        <v>0</v>
      </c>
      <c r="LA41" s="25">
        <f t="shared" si="74"/>
        <v>0</v>
      </c>
      <c r="LB41" s="25">
        <f t="shared" si="190"/>
        <v>0</v>
      </c>
      <c r="LC41" s="25">
        <f t="shared" si="75"/>
        <v>1.98</v>
      </c>
      <c r="LD41" s="25">
        <f t="shared" si="76"/>
        <v>1.98</v>
      </c>
      <c r="LE41" s="25">
        <f t="shared" si="191"/>
        <v>1.98</v>
      </c>
      <c r="LF41" s="25">
        <f t="shared" si="77"/>
        <v>0</v>
      </c>
      <c r="LG41" s="25">
        <f t="shared" si="78"/>
        <v>0</v>
      </c>
      <c r="LH41" s="25">
        <f t="shared" si="192"/>
        <v>0</v>
      </c>
      <c r="LI41" s="25">
        <f t="shared" si="79"/>
        <v>0</v>
      </c>
      <c r="LJ41" s="25">
        <f t="shared" si="80"/>
        <v>0</v>
      </c>
      <c r="LK41" s="25">
        <f t="shared" si="193"/>
        <v>0</v>
      </c>
      <c r="LL41" s="25">
        <f t="shared" si="81"/>
        <v>0</v>
      </c>
      <c r="LM41" s="25">
        <f t="shared" si="82"/>
        <v>0</v>
      </c>
      <c r="LN41" s="25">
        <f t="shared" si="194"/>
        <v>0</v>
      </c>
      <c r="LO41" s="25">
        <f t="shared" si="83"/>
        <v>0</v>
      </c>
      <c r="LP41" s="25">
        <f t="shared" si="84"/>
        <v>0</v>
      </c>
      <c r="LQ41" s="25">
        <f t="shared" si="195"/>
        <v>0</v>
      </c>
      <c r="LR41" s="25">
        <f t="shared" si="85"/>
        <v>0</v>
      </c>
      <c r="LS41" s="25">
        <f t="shared" si="86"/>
        <v>0</v>
      </c>
      <c r="LT41" s="25">
        <f t="shared" si="196"/>
        <v>0</v>
      </c>
      <c r="LU41" s="25">
        <f t="shared" si="87"/>
        <v>0</v>
      </c>
      <c r="LV41" s="25">
        <f t="shared" si="88"/>
        <v>0</v>
      </c>
      <c r="LW41" s="25">
        <f t="shared" si="197"/>
        <v>0</v>
      </c>
      <c r="LX41" s="25">
        <f t="shared" si="89"/>
        <v>0</v>
      </c>
      <c r="LY41" s="25">
        <f t="shared" si="90"/>
        <v>0</v>
      </c>
      <c r="LZ41" s="25">
        <f t="shared" si="198"/>
        <v>0</v>
      </c>
      <c r="MA41" s="25">
        <f t="shared" si="91"/>
        <v>0</v>
      </c>
      <c r="MB41" s="25">
        <f t="shared" si="92"/>
        <v>0</v>
      </c>
      <c r="MC41" s="25">
        <f t="shared" si="199"/>
        <v>0</v>
      </c>
      <c r="MD41" s="25">
        <f t="shared" si="93"/>
        <v>0</v>
      </c>
      <c r="ME41" s="25">
        <f t="shared" si="94"/>
        <v>0</v>
      </c>
      <c r="MF41" s="25">
        <f t="shared" si="200"/>
        <v>0</v>
      </c>
      <c r="MG41" s="25">
        <f t="shared" si="95"/>
        <v>0</v>
      </c>
      <c r="MH41" s="25">
        <f t="shared" si="96"/>
        <v>0</v>
      </c>
      <c r="MI41" s="25">
        <f t="shared" si="201"/>
        <v>0</v>
      </c>
      <c r="MJ41" s="25">
        <f t="shared" si="97"/>
        <v>0</v>
      </c>
      <c r="MK41" s="25">
        <f t="shared" si="98"/>
        <v>0</v>
      </c>
      <c r="ML41" s="25">
        <f t="shared" si="202"/>
        <v>0</v>
      </c>
      <c r="MM41" s="25">
        <f t="shared" si="99"/>
        <v>0</v>
      </c>
      <c r="MN41" s="25">
        <f t="shared" si="100"/>
        <v>0</v>
      </c>
      <c r="MO41" s="25">
        <f t="shared" si="203"/>
        <v>0</v>
      </c>
      <c r="MP41" s="25">
        <f t="shared" si="101"/>
        <v>0</v>
      </c>
      <c r="MQ41" s="25">
        <f t="shared" si="102"/>
        <v>0</v>
      </c>
      <c r="MR41" s="25">
        <f t="shared" si="204"/>
        <v>0</v>
      </c>
      <c r="MS41" s="29">
        <v>1.98</v>
      </c>
      <c r="MT41" s="29">
        <v>0</v>
      </c>
      <c r="MU41" s="29">
        <v>1</v>
      </c>
      <c r="MV41" s="29">
        <v>1</v>
      </c>
      <c r="MW41" s="25">
        <f t="shared" si="103"/>
        <v>1.98</v>
      </c>
      <c r="MX41" s="25">
        <f t="shared" si="104"/>
        <v>4.4000000000000004</v>
      </c>
      <c r="MY41" s="25">
        <f t="shared" si="105"/>
        <v>0</v>
      </c>
      <c r="MZ41" s="25">
        <f t="shared" si="106"/>
        <v>0</v>
      </c>
      <c r="NA41" s="25">
        <f t="shared" si="107"/>
        <v>1.98</v>
      </c>
      <c r="NB41" s="25">
        <f t="shared" si="108"/>
        <v>4.38</v>
      </c>
      <c r="NC41" s="25">
        <f t="shared" si="109"/>
        <v>0</v>
      </c>
      <c r="ND41" s="25">
        <f t="shared" si="110"/>
        <v>0</v>
      </c>
      <c r="NE41" s="25">
        <f t="shared" si="205"/>
        <v>1.98</v>
      </c>
      <c r="NF41" s="25">
        <f t="shared" si="205"/>
        <v>4.3900000000000006</v>
      </c>
      <c r="NG41" s="25">
        <f t="shared" si="205"/>
        <v>0</v>
      </c>
      <c r="NH41" s="25">
        <f t="shared" si="205"/>
        <v>0</v>
      </c>
      <c r="NI41" s="25">
        <f t="shared" si="112"/>
        <v>187.1</v>
      </c>
      <c r="NJ41" s="25">
        <f t="shared" si="113"/>
        <v>0</v>
      </c>
      <c r="NK41" s="25">
        <f t="shared" si="114"/>
        <v>187.1</v>
      </c>
      <c r="NL41" s="25">
        <f t="shared" si="115"/>
        <v>144.80000000000001</v>
      </c>
      <c r="NM41" s="25">
        <f t="shared" si="116"/>
        <v>0</v>
      </c>
      <c r="NN41" s="25">
        <f t="shared" si="206"/>
        <v>144.80000000000001</v>
      </c>
      <c r="NO41" s="25">
        <f t="shared" si="117"/>
        <v>0</v>
      </c>
      <c r="NP41" s="25">
        <f t="shared" si="118"/>
        <v>0</v>
      </c>
      <c r="NQ41" s="25">
        <f t="shared" si="207"/>
        <v>0</v>
      </c>
      <c r="NR41" s="25">
        <f t="shared" si="119"/>
        <v>0</v>
      </c>
      <c r="NS41" s="25">
        <f t="shared" si="120"/>
        <v>0</v>
      </c>
      <c r="NT41" s="25">
        <f t="shared" si="208"/>
        <v>0</v>
      </c>
      <c r="NU41" s="25">
        <f t="shared" si="121"/>
        <v>0</v>
      </c>
      <c r="NV41" s="25">
        <f t="shared" si="122"/>
        <v>0</v>
      </c>
      <c r="NW41" s="25">
        <f t="shared" si="209"/>
        <v>0</v>
      </c>
      <c r="NX41" s="25">
        <f t="shared" si="210"/>
        <v>144.80000000000001</v>
      </c>
      <c r="NY41" s="25">
        <f t="shared" si="210"/>
        <v>0</v>
      </c>
      <c r="NZ41" s="25">
        <f t="shared" si="211"/>
        <v>144.80000000000001</v>
      </c>
      <c r="OA41" s="25">
        <f t="shared" si="212"/>
        <v>42.3</v>
      </c>
      <c r="OB41" s="25">
        <f t="shared" si="212"/>
        <v>0</v>
      </c>
      <c r="OC41" s="25">
        <f t="shared" si="213"/>
        <v>42.3</v>
      </c>
      <c r="OD41" s="25">
        <f t="shared" si="214"/>
        <v>144.80000000000001</v>
      </c>
      <c r="OE41" s="25">
        <f t="shared" si="214"/>
        <v>0</v>
      </c>
      <c r="OF41" s="25">
        <f t="shared" si="214"/>
        <v>144.80000000000001</v>
      </c>
      <c r="OG41" s="25">
        <f t="shared" si="124"/>
        <v>0</v>
      </c>
      <c r="OH41" s="25">
        <f t="shared" si="125"/>
        <v>0</v>
      </c>
      <c r="OI41" s="25">
        <f t="shared" si="126"/>
        <v>0</v>
      </c>
      <c r="OJ41" s="25">
        <f t="shared" si="127"/>
        <v>0</v>
      </c>
      <c r="OK41" s="25">
        <f t="shared" si="128"/>
        <v>0</v>
      </c>
      <c r="OL41" s="25">
        <f t="shared" si="129"/>
        <v>0</v>
      </c>
      <c r="OM41" s="25">
        <f t="shared" si="215"/>
        <v>0</v>
      </c>
      <c r="ON41" s="25">
        <f t="shared" si="215"/>
        <v>0</v>
      </c>
      <c r="OO41" s="25">
        <f t="shared" si="215"/>
        <v>0</v>
      </c>
      <c r="OP41" s="25">
        <f t="shared" si="130"/>
        <v>0</v>
      </c>
      <c r="OQ41" s="25">
        <f t="shared" si="131"/>
        <v>0</v>
      </c>
      <c r="OR41" s="25">
        <f t="shared" si="216"/>
        <v>0</v>
      </c>
      <c r="OS41" s="19">
        <v>537716.34</v>
      </c>
      <c r="OT41" s="19">
        <v>2371326.09</v>
      </c>
    </row>
    <row r="42" spans="1:410" ht="33" customHeight="1" x14ac:dyDescent="0.25">
      <c r="A42" s="18"/>
      <c r="B42" s="18" t="s">
        <v>763</v>
      </c>
      <c r="C42" s="18">
        <v>835.36</v>
      </c>
      <c r="D42" s="16" t="e">
        <f>_xlfn.IFNA(INDEX(#REF!,MATCH(E42,#REF!,0)),0)</f>
        <v>#REF!</v>
      </c>
      <c r="E42" s="18" t="s">
        <v>816</v>
      </c>
      <c r="F42" s="16" t="s">
        <v>765</v>
      </c>
      <c r="G42" s="16" t="s">
        <v>810</v>
      </c>
      <c r="H42" s="16" t="s">
        <v>767</v>
      </c>
      <c r="I42" s="16" t="s">
        <v>768</v>
      </c>
      <c r="J42" s="16" t="s">
        <v>811</v>
      </c>
      <c r="K42" s="16" t="s">
        <v>770</v>
      </c>
      <c r="L42" s="16" t="s">
        <v>771</v>
      </c>
      <c r="M42" s="18">
        <v>1.8399999999999999</v>
      </c>
      <c r="N42" s="18">
        <v>2.44</v>
      </c>
      <c r="O42" s="18">
        <v>2.2399999999999998</v>
      </c>
      <c r="P42" s="18">
        <v>2.84</v>
      </c>
      <c r="Q42" s="18">
        <v>0.1</v>
      </c>
      <c r="R42" s="18">
        <v>2.04</v>
      </c>
      <c r="S42" s="18">
        <v>2.64</v>
      </c>
      <c r="T42" s="18">
        <v>0.2</v>
      </c>
      <c r="U42" s="18">
        <v>0</v>
      </c>
      <c r="V42" s="18">
        <v>0</v>
      </c>
      <c r="W42" s="18">
        <v>0</v>
      </c>
      <c r="X42" s="18">
        <v>1.8399999999999999</v>
      </c>
      <c r="Y42" s="18">
        <v>2.4</v>
      </c>
      <c r="Z42" s="20">
        <f t="shared" si="132"/>
        <v>2.9</v>
      </c>
      <c r="AA42" s="18">
        <v>0.22</v>
      </c>
      <c r="AB42" s="18">
        <v>0</v>
      </c>
      <c r="AC42" s="18">
        <v>0</v>
      </c>
      <c r="AD42" s="18">
        <v>0</v>
      </c>
      <c r="AE42" s="18">
        <v>0</v>
      </c>
      <c r="AF42" s="18">
        <v>0</v>
      </c>
      <c r="AG42" s="18">
        <v>1.4</v>
      </c>
      <c r="AH42" s="18">
        <v>2</v>
      </c>
      <c r="AI42" s="20">
        <f t="shared" si="133"/>
        <v>3.05</v>
      </c>
      <c r="AJ42" s="18">
        <v>0</v>
      </c>
      <c r="AK42" s="18">
        <v>0</v>
      </c>
      <c r="AL42" s="20">
        <f t="shared" si="134"/>
        <v>0</v>
      </c>
      <c r="AM42" s="18">
        <v>1.8399999999999999</v>
      </c>
      <c r="AN42" s="18">
        <v>2</v>
      </c>
      <c r="AO42" s="18">
        <v>0.15</v>
      </c>
      <c r="AP42" s="18">
        <v>0.22</v>
      </c>
      <c r="AQ42" s="18">
        <v>0</v>
      </c>
      <c r="AR42" s="18">
        <v>0</v>
      </c>
      <c r="AS42" s="18">
        <v>0</v>
      </c>
      <c r="AT42" s="18">
        <v>0</v>
      </c>
      <c r="AU42" s="18">
        <v>0</v>
      </c>
      <c r="AV42" s="18">
        <v>1</v>
      </c>
      <c r="AW42" s="18">
        <v>0</v>
      </c>
      <c r="AX42" s="18">
        <v>0</v>
      </c>
      <c r="AY42" s="18">
        <v>0</v>
      </c>
      <c r="AZ42" s="18">
        <v>0</v>
      </c>
      <c r="BA42" s="18">
        <v>2</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6" t="e">
        <f>_xlfn.IFNA(IF(RIGHT(D42,2)="=G",0,INDEX(#REF!,MATCH(E42,#REF!,0))),0)</f>
        <v>#REF!</v>
      </c>
      <c r="CB42" s="16" t="s">
        <v>776</v>
      </c>
      <c r="CC42" s="18">
        <v>0</v>
      </c>
      <c r="CD42" s="18">
        <v>0</v>
      </c>
      <c r="CE42" s="18">
        <v>1.84</v>
      </c>
      <c r="CF42" s="18">
        <v>0.8</v>
      </c>
      <c r="CG42" s="18">
        <v>0.12</v>
      </c>
      <c r="CH42" s="18">
        <v>3</v>
      </c>
      <c r="CI42" s="16" t="s">
        <v>98</v>
      </c>
      <c r="CJ42" s="18">
        <v>0</v>
      </c>
      <c r="CK42" s="20">
        <f t="shared" si="135"/>
        <v>2.4700000000000002</v>
      </c>
      <c r="CL42" s="20">
        <f t="shared" si="136"/>
        <v>2.4700000000000002</v>
      </c>
      <c r="CM42" s="18">
        <v>19.37</v>
      </c>
      <c r="CN42" s="18">
        <v>24.46</v>
      </c>
      <c r="CO42" s="18">
        <v>23.621000000000002</v>
      </c>
      <c r="CP42" s="22">
        <f t="shared" si="0"/>
        <v>23.62</v>
      </c>
      <c r="CQ42" s="22">
        <f t="shared" si="1"/>
        <v>21.15</v>
      </c>
      <c r="CR42" s="22">
        <f t="shared" si="137"/>
        <v>2.4700000000000002</v>
      </c>
      <c r="CS42" s="22">
        <f t="shared" si="138"/>
        <v>21.25</v>
      </c>
      <c r="CT42" s="22">
        <f t="shared" si="2"/>
        <v>21.45</v>
      </c>
      <c r="CU42" s="18">
        <v>21.45</v>
      </c>
      <c r="CV42" s="22">
        <f t="shared" si="139"/>
        <v>2.9</v>
      </c>
      <c r="CW42" s="22">
        <f t="shared" si="3"/>
        <v>0</v>
      </c>
      <c r="CX42" s="22">
        <f t="shared" si="4"/>
        <v>0</v>
      </c>
      <c r="CY42" s="22">
        <f t="shared" si="5"/>
        <v>24.31</v>
      </c>
      <c r="CZ42" s="22">
        <f t="shared" si="6"/>
        <v>24.46</v>
      </c>
      <c r="DA42" s="18">
        <v>24.46</v>
      </c>
      <c r="DB42" s="20">
        <f t="shared" si="140"/>
        <v>3.31</v>
      </c>
      <c r="DC42" s="20">
        <f t="shared" si="141"/>
        <v>0.84</v>
      </c>
      <c r="DD42" s="20">
        <f t="shared" si="142"/>
        <v>2.4700000000000002</v>
      </c>
      <c r="DE42" s="20">
        <f t="shared" si="7"/>
        <v>0.1</v>
      </c>
      <c r="DF42" s="20">
        <f t="shared" si="8"/>
        <v>0.2</v>
      </c>
      <c r="DG42" s="20">
        <f t="shared" si="9"/>
        <v>2.17</v>
      </c>
      <c r="DH42" s="20">
        <f t="shared" si="10"/>
        <v>0</v>
      </c>
      <c r="DI42" s="20">
        <f t="shared" si="11"/>
        <v>0</v>
      </c>
      <c r="DJ42" s="20">
        <f t="shared" si="12"/>
        <v>0</v>
      </c>
      <c r="DK42" s="20">
        <f t="shared" si="143"/>
        <v>2.4699999999999998</v>
      </c>
      <c r="DL42" s="20">
        <f t="shared" si="144"/>
        <v>0</v>
      </c>
      <c r="DM42" s="20">
        <f t="shared" si="145"/>
        <v>0</v>
      </c>
      <c r="DN42" s="20">
        <f t="shared" si="146"/>
        <v>0</v>
      </c>
      <c r="DO42" s="18">
        <v>3.04</v>
      </c>
      <c r="DP42" s="18">
        <v>0</v>
      </c>
      <c r="DQ42" s="18">
        <v>1</v>
      </c>
      <c r="DR42" s="18">
        <v>1</v>
      </c>
      <c r="DS42" s="25">
        <f t="shared" si="147"/>
        <v>3.04</v>
      </c>
      <c r="DT42" s="25">
        <f t="shared" si="148"/>
        <v>0</v>
      </c>
      <c r="DU42" s="25">
        <f t="shared" si="149"/>
        <v>7.51</v>
      </c>
      <c r="DV42" s="25">
        <f t="shared" si="150"/>
        <v>0</v>
      </c>
      <c r="DW42" s="25">
        <f t="shared" si="151"/>
        <v>7.51</v>
      </c>
      <c r="DX42" s="25">
        <f t="shared" si="152"/>
        <v>16.82</v>
      </c>
      <c r="DY42" s="25">
        <f t="shared" si="153"/>
        <v>0</v>
      </c>
      <c r="DZ42" s="25">
        <f t="shared" si="154"/>
        <v>16.82</v>
      </c>
      <c r="EA42" s="25">
        <f t="shared" si="155"/>
        <v>11.46</v>
      </c>
      <c r="EB42" s="25">
        <f t="shared" si="156"/>
        <v>0</v>
      </c>
      <c r="EC42" s="25">
        <f t="shared" si="157"/>
        <v>11.46</v>
      </c>
      <c r="ED42" s="25">
        <f t="shared" si="158"/>
        <v>5.36</v>
      </c>
      <c r="EE42" s="25">
        <f t="shared" si="158"/>
        <v>0</v>
      </c>
      <c r="EF42" s="25">
        <f t="shared" si="159"/>
        <v>5.36</v>
      </c>
      <c r="EG42" s="25">
        <f t="shared" si="160"/>
        <v>11.46</v>
      </c>
      <c r="EH42" s="25">
        <f t="shared" si="160"/>
        <v>0</v>
      </c>
      <c r="EI42" s="25">
        <f t="shared" si="161"/>
        <v>11.46</v>
      </c>
      <c r="EJ42" s="18">
        <v>835.36</v>
      </c>
      <c r="EK42" s="18">
        <v>755.04</v>
      </c>
      <c r="EL42" s="18" t="s">
        <v>816</v>
      </c>
      <c r="EM42" s="18" t="s">
        <v>817</v>
      </c>
      <c r="EN42" s="16" t="s">
        <v>774</v>
      </c>
      <c r="EO42" s="16" t="s">
        <v>131</v>
      </c>
      <c r="EP42" s="16" t="e">
        <f>IF(OR(EN42="Cống tròn",EN42="Cống hộp",EN42="Ống nhựa"),INDEX(#REF!,MATCH(E42,#REF!,0)),IF(OR(EN42="Rãnh xây",EN42="Rãnh bê tông"),INDEX(#REF!,MATCH(E42,#REF!,0)),0))</f>
        <v>#REF!</v>
      </c>
      <c r="EQ42" s="18">
        <v>78.920000000000044</v>
      </c>
      <c r="ER42" s="18">
        <v>1</v>
      </c>
      <c r="ES42" s="25">
        <f t="shared" si="162"/>
        <v>78</v>
      </c>
      <c r="ET42" s="1" t="e">
        <f>_xlfn.IFNA(IF(EN42="Cống tròn",INDEX(#REF!,MATCH(E42,#REF!,0)),IF(EN42="Cống hộp",INDEX(#REF!,MATCH(E42,#REF!,0)),EU42&amp;" ,"&amp;EV42)),0)</f>
        <v>#REF!</v>
      </c>
      <c r="EU42" s="16" t="s">
        <v>769</v>
      </c>
      <c r="EV42" s="16" t="s">
        <v>775</v>
      </c>
      <c r="EW42" s="16" t="e">
        <f>_xlfn.IFNA(INDEX(#REF!,MATCH(E42,#REF!,0)),0)</f>
        <v>#REF!</v>
      </c>
      <c r="EX42" s="16"/>
      <c r="EY42" s="18">
        <v>0</v>
      </c>
      <c r="EZ42" s="18">
        <v>0</v>
      </c>
      <c r="FA42" s="18">
        <v>0</v>
      </c>
      <c r="FB42" s="19">
        <v>0</v>
      </c>
      <c r="FC42" s="19">
        <v>0</v>
      </c>
      <c r="FD42" s="25">
        <f t="shared" si="13"/>
        <v>0</v>
      </c>
      <c r="FE42" s="25">
        <f t="shared" si="163"/>
        <v>0</v>
      </c>
      <c r="FF42" s="18">
        <v>0.14000000000000001</v>
      </c>
      <c r="FG42" s="18">
        <v>2</v>
      </c>
      <c r="FH42" s="18">
        <v>1.5</v>
      </c>
      <c r="FI42" s="25">
        <f t="shared" si="164"/>
        <v>1.78</v>
      </c>
      <c r="FJ42" s="18">
        <v>0</v>
      </c>
      <c r="FK42" s="18">
        <v>0</v>
      </c>
      <c r="FL42" s="18">
        <v>0.2</v>
      </c>
      <c r="FM42" s="18">
        <v>1.6</v>
      </c>
      <c r="FN42" s="18">
        <v>0</v>
      </c>
      <c r="FO42" s="25">
        <f t="shared" si="165"/>
        <v>1.98</v>
      </c>
      <c r="FP42" s="18">
        <v>1.4999999999999999E-2</v>
      </c>
      <c r="FQ42" s="18">
        <v>1</v>
      </c>
      <c r="FR42" s="25">
        <f t="shared" si="14"/>
        <v>77</v>
      </c>
      <c r="FS42" s="25">
        <f t="shared" si="15"/>
        <v>1.1399999999999999</v>
      </c>
      <c r="FT42" s="25">
        <f t="shared" si="16"/>
        <v>78.14</v>
      </c>
      <c r="FU42" s="25">
        <f t="shared" si="17"/>
        <v>-0.78000000000004377</v>
      </c>
      <c r="FV42" s="25" t="str">
        <f t="shared" si="166"/>
        <v>Thêm 01</v>
      </c>
      <c r="FW42" s="25">
        <f t="shared" si="167"/>
        <v>0.23</v>
      </c>
      <c r="FX42" s="16"/>
      <c r="FY42" s="16"/>
      <c r="FZ42" s="16"/>
      <c r="GA42" s="16"/>
      <c r="GB42" s="19">
        <v>0</v>
      </c>
      <c r="GC42" s="19">
        <v>0</v>
      </c>
      <c r="GD42" s="19">
        <v>0</v>
      </c>
      <c r="GE42" s="19">
        <v>0</v>
      </c>
      <c r="GF42" s="19">
        <v>0</v>
      </c>
      <c r="GG42" s="19">
        <v>0</v>
      </c>
      <c r="GH42" s="19">
        <v>0</v>
      </c>
      <c r="GI42" s="19">
        <v>0</v>
      </c>
      <c r="GJ42" s="19">
        <v>0</v>
      </c>
      <c r="GK42" s="19">
        <v>0</v>
      </c>
      <c r="GL42" s="25">
        <f t="shared" si="18"/>
        <v>0</v>
      </c>
      <c r="GM42" s="25">
        <f t="shared" si="168"/>
        <v>0</v>
      </c>
      <c r="GN42" s="19">
        <v>0</v>
      </c>
      <c r="GO42" s="19">
        <v>0</v>
      </c>
      <c r="GP42" s="19">
        <v>0</v>
      </c>
      <c r="GQ42" s="19">
        <v>0</v>
      </c>
      <c r="GR42" s="1" t="e">
        <f>_xlfn.IFNA(INDEX(#REF!,MATCH(E42,#REF!,0)),0)</f>
        <v>#REF!</v>
      </c>
      <c r="GS42" s="16"/>
      <c r="GT42" s="18">
        <v>0</v>
      </c>
      <c r="GU42" s="18">
        <v>0</v>
      </c>
      <c r="GV42" s="18">
        <v>0</v>
      </c>
      <c r="GW42" s="18">
        <v>0</v>
      </c>
      <c r="GX42" s="25">
        <f t="shared" si="19"/>
        <v>0</v>
      </c>
      <c r="GY42" s="25">
        <f t="shared" si="20"/>
        <v>0</v>
      </c>
      <c r="GZ42" s="25">
        <f t="shared" si="169"/>
        <v>0</v>
      </c>
      <c r="HA42" s="1" t="e" cm="1">
        <f t="array" ref="HA42">INDEX(#REF!,MATCH(EJ42&amp;EK42&amp;HD42&amp;HE42&amp;HF42,#REF!&amp;#REF!&amp;#REF!&amp;#REF!&amp;#REF!,0))</f>
        <v>#REF!</v>
      </c>
      <c r="HB42" s="16"/>
      <c r="HC42" s="25">
        <f t="shared" si="170"/>
        <v>0</v>
      </c>
      <c r="HD42" s="18">
        <v>0</v>
      </c>
      <c r="HE42" s="18">
        <v>0</v>
      </c>
      <c r="HF42" s="18">
        <v>0</v>
      </c>
      <c r="HG42" s="1" t="e" cm="1">
        <f t="array" ref="HG42">INDEX(#REF!,MATCH(EJ42&amp;EK42&amp;HJ42&amp;HK42&amp;HL42,#REF!&amp;#REF!&amp;#REF!&amp;#REF!&amp;#REF!,0))</f>
        <v>#REF!</v>
      </c>
      <c r="HH42" s="16"/>
      <c r="HI42" s="25">
        <f t="shared" si="171"/>
        <v>0</v>
      </c>
      <c r="HJ42" s="25">
        <f t="shared" si="172"/>
        <v>0</v>
      </c>
      <c r="HK42" s="19">
        <v>0</v>
      </c>
      <c r="HL42" s="19">
        <v>0</v>
      </c>
      <c r="HM42" s="18">
        <v>0.01</v>
      </c>
      <c r="HN42" s="18">
        <v>1</v>
      </c>
      <c r="HO42" s="25">
        <f t="shared" si="173"/>
        <v>0</v>
      </c>
      <c r="HP42" s="25">
        <f t="shared" si="174"/>
        <v>0</v>
      </c>
      <c r="HQ42" s="25">
        <f t="shared" si="175"/>
        <v>0</v>
      </c>
      <c r="HR42" s="25">
        <f t="shared" si="176"/>
        <v>0</v>
      </c>
      <c r="HS42" s="25">
        <f t="shared" si="177"/>
        <v>0</v>
      </c>
      <c r="HT42" s="19">
        <v>0</v>
      </c>
      <c r="HU42" s="19">
        <v>0</v>
      </c>
      <c r="HV42" s="19">
        <v>0</v>
      </c>
      <c r="HW42" s="25">
        <f t="shared" si="178"/>
        <v>0</v>
      </c>
      <c r="HX42" s="19">
        <v>0</v>
      </c>
      <c r="HY42" s="19">
        <v>0</v>
      </c>
      <c r="HZ42" s="18">
        <v>23.62</v>
      </c>
      <c r="IA42" s="20">
        <f>ROUND(IF(EN42="Cống tròn",IF(EN42="Cống tròn",IF(EU42="Không có móng",IQ42-FF42,IF(EU42="Đế",IP42-FN42,IF(OR(EU42="Móng bê tông",EU42="Móng bê tông kết hợp đế"),II42-FJ42,0))),0),IF(EN42="Cống hộp",IF(AND(EN42="Cống hộp",EU42="Không có móng"),IQ42-GF42,IF(AND(EN42="Cống hộp",EU42="Móng bê tông"),IJ42-GB42,0)),IF(OR(EN42="Rãnh xây",EN42="Rãnh bê tông"),IF(OR(EN42="Rãnh xây",EN42="Rãnh bê tông"),IK42-GB42,0),IF(EN42="Ống nhựa",IF(AND(EN42="Ống nhựa",EU42="Không đắp cát"),IQ42-HT42,IF(AND(EN42="Ống nhựa",EU42="Đắp cát"),IH42-HX42,0)),IF(EN42="Rãnh thang",IF(EN42="Rãnh thang",IF(EU42="Móng bê tông",#REF!-#REF!,IQ42),0),0))))),2)</f>
        <v>21.41</v>
      </c>
      <c r="IB42" s="20">
        <f t="shared" si="179"/>
        <v>2.2100000000000009</v>
      </c>
      <c r="IC42" s="20">
        <f t="shared" si="21"/>
        <v>21.41</v>
      </c>
      <c r="ID42" s="20">
        <f t="shared" si="22"/>
        <v>0</v>
      </c>
      <c r="IE42" s="20">
        <f t="shared" si="23"/>
        <v>0</v>
      </c>
      <c r="IF42" s="20">
        <f t="shared" si="24"/>
        <v>0</v>
      </c>
      <c r="IG42" s="20">
        <f>IF(EN42="Rãnh thang",IF(AND(EN42="Rãnh thang",EU42="Móng bê tông"),IQ42-#REF!,0),IF(EN42="Ống nhựa",IF(AND(EN42="Ống nhựa",EU42="Đắp cát"),IQ42-HT42,0),IF(EN42="Cống tròn",IF(EN42="Cống tròn",IF(OR(EU42="Móng bê tông",EU42="Móng bê tông kết hợp đế"),IM42-FL42,0),0),IF(EN42="Cống hộp",IF(AND(EN42="Cống hộp",EU42="Móng bê tông"),IN42-GD42,0),IF(OR(EN42="Rãnh xây",EN42="Rãnh bê tông"),IF(AND(EN42="Rãnh xây",EU42="Móng bê tông"),IO42-GD42,IF(AND(EN42="Rãnh bê tông",EU42="Móng bê tông"),IO42-GD42,0)),0)))))</f>
        <v>21.41</v>
      </c>
      <c r="IH42" s="20">
        <f t="shared" si="25"/>
        <v>0</v>
      </c>
      <c r="II42" s="20">
        <f t="shared" si="26"/>
        <v>21.41</v>
      </c>
      <c r="IJ42" s="20">
        <f t="shared" si="27"/>
        <v>0</v>
      </c>
      <c r="IK42" s="20">
        <f t="shared" si="28"/>
        <v>0</v>
      </c>
      <c r="IL42" s="20">
        <f t="shared" si="29"/>
        <v>21.61</v>
      </c>
      <c r="IM42" s="20">
        <f t="shared" si="30"/>
        <v>21.61</v>
      </c>
      <c r="IN42" s="20">
        <f t="shared" si="31"/>
        <v>0</v>
      </c>
      <c r="IO42" s="20">
        <f t="shared" si="32"/>
        <v>0</v>
      </c>
      <c r="IP42" s="20">
        <f t="shared" si="33"/>
        <v>0</v>
      </c>
      <c r="IQ42" s="18">
        <v>21.75</v>
      </c>
      <c r="IR42" s="25">
        <f t="shared" si="180"/>
        <v>0</v>
      </c>
      <c r="IS42" s="25">
        <f t="shared" si="34"/>
        <v>0</v>
      </c>
      <c r="IT42" s="25">
        <f t="shared" si="35"/>
        <v>0</v>
      </c>
      <c r="IU42" s="25">
        <f>ROUND(IF(EN42="Cống tròn",IF(EN42="Cống tròn",IV42+FF42,0),IF(EN42="Cống hộp",IF(EN42="Cống hộp",IV42+GP42,0),IF(OR(EN42="Rãnh xây",EN42="Rãnh bê tông"),IF(OR(EN42="Rãnh xây",EN42="Rãnh bê tông"),IV42+GP42,0),IF(EN42="ống nhựa",IF(EN42="Ống nhựa",IV42+HT42,0),IF(EN42="Rãnh thang",IF(EN42="Rãnh thang",IQ42+#REF!,0),0))))),2)</f>
        <v>23.34</v>
      </c>
      <c r="IV42" s="18">
        <v>23.2</v>
      </c>
      <c r="IW42" s="25">
        <f t="shared" si="36"/>
        <v>23.34</v>
      </c>
      <c r="IX42" s="25">
        <f t="shared" si="37"/>
        <v>0</v>
      </c>
      <c r="IY42" s="25">
        <f t="shared" si="38"/>
        <v>0</v>
      </c>
      <c r="IZ42" s="25">
        <f t="shared" si="39"/>
        <v>0</v>
      </c>
      <c r="JA42" s="25">
        <f t="shared" si="40"/>
        <v>0</v>
      </c>
      <c r="JB42" s="18">
        <v>23.49</v>
      </c>
      <c r="JC42" s="20">
        <f>ROUND(IF(EN42="Cống tròn",IF(EN42="Cống tròn",IF(EU42="Không có móng",JS42-FF42,IF(EU42="Đế",JR42-FN42,IF(OR(EU42="Móng bê tông",EU42="Móng bê tông kết hợp đế"),JK42-FJ42,0))),0),IF(EN42="Cống hộp",IF(AND(EN42="Cống hộp",EU42="Không có móng"),JS42-GF42,IF(AND(EN42="Cống hộp",EU42="Móng bê tông"),JL42-GB42,0)),IF(OR(EN42="Rãnh xây",EN42="Rãnh bê tông"),IF(OR(EN42="Rãnh xây",EN42="Rãnh bê tông"),JM42-GB42,0),IF(EN42="Ống nhựa",IF(AND(EN42="Ống nhựa",EU42="Không đắp cát"),JS42-HT42,IF(AND(EN42="Ống nhựa",EU42="Đắp cát"),JJ42-HX42,0)),IF(EN42="Rãnh thang",IF(EN42="Rãnh thang",IF(EU42="Móng bê tông",#REF!-#REF!,JS42),0),0))))),2)</f>
        <v>21.36</v>
      </c>
      <c r="JD42" s="20">
        <f t="shared" si="181"/>
        <v>2.129999999999999</v>
      </c>
      <c r="JE42" s="20">
        <f t="shared" si="41"/>
        <v>21.36</v>
      </c>
      <c r="JF42" s="20">
        <f t="shared" si="42"/>
        <v>0</v>
      </c>
      <c r="JG42" s="20">
        <f t="shared" si="43"/>
        <v>0</v>
      </c>
      <c r="JH42" s="20">
        <f t="shared" si="44"/>
        <v>0</v>
      </c>
      <c r="JI42" s="20">
        <f>IF(EN42="Rãnh thang",IF(AND(EN42="Rãnh thang",EU42="Móng bê tông"),JS42-#REF!,0),IF(EN42="Ống nhựa",IF(AND(EN42="Ống nhựa",EU42="Đắp cát"),JS42-HT42,0),IF(EN42="Cống tròn",IF(EN42="Cống tròn",IF(OR(EU42="Móng bê tông",EU42="Móng bê tông kết hợp đế"),JO42-FL42,0),0),IF(EN42="Cống hộp",IF(AND(EN42="Cống hộp",EU42="Móng bê tông"),JP42-GD42,0),IF(OR(EN42="Rãnh xây",EN42="Rãnh bê tông"),IF(AND(EN42="Rãnh xây",EU42="Móng bê tông"),JQ42-GD42,IF(AND(EN42="Rãnh bê tông",EU42="Móng bê tông"),JQ42-GD42,0)),0)))))</f>
        <v>21.36</v>
      </c>
      <c r="JJ42" s="20">
        <f t="shared" si="45"/>
        <v>0</v>
      </c>
      <c r="JK42" s="20">
        <f t="shared" si="46"/>
        <v>21.36</v>
      </c>
      <c r="JL42" s="20">
        <f t="shared" si="47"/>
        <v>0</v>
      </c>
      <c r="JM42" s="20">
        <f t="shared" si="48"/>
        <v>0</v>
      </c>
      <c r="JN42" s="20">
        <f t="shared" si="49"/>
        <v>21.56</v>
      </c>
      <c r="JO42" s="20">
        <f t="shared" si="50"/>
        <v>21.56</v>
      </c>
      <c r="JP42" s="20">
        <f t="shared" si="51"/>
        <v>0</v>
      </c>
      <c r="JQ42" s="20">
        <f t="shared" si="52"/>
        <v>0</v>
      </c>
      <c r="JR42" s="20">
        <f t="shared" si="53"/>
        <v>0</v>
      </c>
      <c r="JS42" s="26">
        <v>21.7</v>
      </c>
      <c r="JT42" s="25">
        <f t="shared" si="182"/>
        <v>0</v>
      </c>
      <c r="JU42" s="25">
        <f t="shared" si="54"/>
        <v>0</v>
      </c>
      <c r="JV42" s="25">
        <f t="shared" si="55"/>
        <v>0</v>
      </c>
      <c r="JW42" s="25">
        <f>ROUND(IF(EN42="Cống tròn",IF(EN42="Cống tròn",JX42+FF42,0),IF(EN42="Cống hộp",IF(EN42="Cống hộp",JX42+GP42,0),IF(OR(EN42="Rãnh xây",EN42="Rãnh bê tông"),IF(OR(EN42="Rãnh xây",EN42="Rãnh bê tông"),JX42+GP42,0),IF(EN42="ống nhựa",IF(EN42="Ống nhựa",JX42+HT42,0),IF(EN42="Rãnh thang",IF(EN42="Rãnh thang",JS42+#REF!,0),0))))),2)</f>
        <v>23.34</v>
      </c>
      <c r="JX42" s="27">
        <v>23.2</v>
      </c>
      <c r="JY42" s="25">
        <f t="shared" si="56"/>
        <v>23.34</v>
      </c>
      <c r="JZ42" s="25">
        <f t="shared" si="57"/>
        <v>0</v>
      </c>
      <c r="KA42" s="25">
        <f t="shared" si="58"/>
        <v>0</v>
      </c>
      <c r="KB42" s="25">
        <f t="shared" si="59"/>
        <v>0</v>
      </c>
      <c r="KC42" s="25">
        <f t="shared" si="60"/>
        <v>0</v>
      </c>
      <c r="KD42" s="28" t="s">
        <v>98</v>
      </c>
      <c r="KE42" s="27">
        <v>0</v>
      </c>
      <c r="KF42" s="25">
        <f t="shared" si="61"/>
        <v>2.2100000000000009</v>
      </c>
      <c r="KG42" s="25">
        <f t="shared" si="183"/>
        <v>2.2100000000000009</v>
      </c>
      <c r="KH42" s="27">
        <v>0</v>
      </c>
      <c r="KI42" s="25">
        <f t="shared" si="62"/>
        <v>2.129999999999999</v>
      </c>
      <c r="KJ42" s="25">
        <f t="shared" si="184"/>
        <v>2.129999999999999</v>
      </c>
      <c r="KK42" s="25">
        <f t="shared" si="63"/>
        <v>0</v>
      </c>
      <c r="KL42" s="25">
        <f t="shared" si="64"/>
        <v>0</v>
      </c>
      <c r="KM42" s="25">
        <f t="shared" si="185"/>
        <v>0</v>
      </c>
      <c r="KN42" s="25">
        <f t="shared" si="65"/>
        <v>0</v>
      </c>
      <c r="KO42" s="25">
        <f t="shared" si="66"/>
        <v>0</v>
      </c>
      <c r="KP42" s="25">
        <f t="shared" si="186"/>
        <v>0</v>
      </c>
      <c r="KQ42" s="25">
        <f t="shared" si="67"/>
        <v>0.2</v>
      </c>
      <c r="KR42" s="25">
        <f t="shared" si="68"/>
        <v>0.2</v>
      </c>
      <c r="KS42" s="25">
        <f t="shared" si="187"/>
        <v>0.2</v>
      </c>
      <c r="KT42" s="25">
        <f t="shared" si="69"/>
        <v>0</v>
      </c>
      <c r="KU42" s="25">
        <f t="shared" si="70"/>
        <v>0</v>
      </c>
      <c r="KV42" s="25">
        <f t="shared" si="188"/>
        <v>0</v>
      </c>
      <c r="KW42" s="25">
        <f t="shared" si="71"/>
        <v>0</v>
      </c>
      <c r="KX42" s="25">
        <f t="shared" si="72"/>
        <v>0</v>
      </c>
      <c r="KY42" s="25">
        <f t="shared" si="189"/>
        <v>0</v>
      </c>
      <c r="KZ42" s="25">
        <f t="shared" si="73"/>
        <v>0</v>
      </c>
      <c r="LA42" s="25">
        <f t="shared" si="74"/>
        <v>0</v>
      </c>
      <c r="LB42" s="25">
        <f t="shared" si="190"/>
        <v>0</v>
      </c>
      <c r="LC42" s="25">
        <f t="shared" si="75"/>
        <v>1.98</v>
      </c>
      <c r="LD42" s="25">
        <f t="shared" si="76"/>
        <v>1.98</v>
      </c>
      <c r="LE42" s="25">
        <f t="shared" si="191"/>
        <v>1.98</v>
      </c>
      <c r="LF42" s="25">
        <f t="shared" si="77"/>
        <v>0</v>
      </c>
      <c r="LG42" s="25">
        <f t="shared" si="78"/>
        <v>0</v>
      </c>
      <c r="LH42" s="25">
        <f t="shared" si="192"/>
        <v>0</v>
      </c>
      <c r="LI42" s="25">
        <f t="shared" si="79"/>
        <v>0</v>
      </c>
      <c r="LJ42" s="25">
        <f t="shared" si="80"/>
        <v>0</v>
      </c>
      <c r="LK42" s="25">
        <f t="shared" si="193"/>
        <v>0</v>
      </c>
      <c r="LL42" s="25">
        <f t="shared" si="81"/>
        <v>0</v>
      </c>
      <c r="LM42" s="25">
        <f t="shared" si="82"/>
        <v>0</v>
      </c>
      <c r="LN42" s="25">
        <f t="shared" si="194"/>
        <v>0</v>
      </c>
      <c r="LO42" s="25">
        <f t="shared" si="83"/>
        <v>0</v>
      </c>
      <c r="LP42" s="25">
        <f t="shared" si="84"/>
        <v>0</v>
      </c>
      <c r="LQ42" s="25">
        <f t="shared" si="195"/>
        <v>0</v>
      </c>
      <c r="LR42" s="25">
        <f t="shared" si="85"/>
        <v>0</v>
      </c>
      <c r="LS42" s="25">
        <f t="shared" si="86"/>
        <v>0</v>
      </c>
      <c r="LT42" s="25">
        <f t="shared" si="196"/>
        <v>0</v>
      </c>
      <c r="LU42" s="25">
        <f t="shared" si="87"/>
        <v>0</v>
      </c>
      <c r="LV42" s="25">
        <f t="shared" si="88"/>
        <v>0</v>
      </c>
      <c r="LW42" s="25">
        <f t="shared" si="197"/>
        <v>0</v>
      </c>
      <c r="LX42" s="25">
        <f t="shared" si="89"/>
        <v>0</v>
      </c>
      <c r="LY42" s="25">
        <f t="shared" si="90"/>
        <v>0</v>
      </c>
      <c r="LZ42" s="25">
        <f t="shared" si="198"/>
        <v>0</v>
      </c>
      <c r="MA42" s="25">
        <f t="shared" si="91"/>
        <v>0</v>
      </c>
      <c r="MB42" s="25">
        <f t="shared" si="92"/>
        <v>0</v>
      </c>
      <c r="MC42" s="25">
        <f t="shared" si="199"/>
        <v>0</v>
      </c>
      <c r="MD42" s="25">
        <f t="shared" si="93"/>
        <v>0</v>
      </c>
      <c r="ME42" s="25">
        <f t="shared" si="94"/>
        <v>0</v>
      </c>
      <c r="MF42" s="25">
        <f t="shared" si="200"/>
        <v>0</v>
      </c>
      <c r="MG42" s="25">
        <f t="shared" si="95"/>
        <v>0</v>
      </c>
      <c r="MH42" s="25">
        <f t="shared" si="96"/>
        <v>0</v>
      </c>
      <c r="MI42" s="25">
        <f t="shared" si="201"/>
        <v>0</v>
      </c>
      <c r="MJ42" s="25">
        <f t="shared" si="97"/>
        <v>0</v>
      </c>
      <c r="MK42" s="25">
        <f t="shared" si="98"/>
        <v>0</v>
      </c>
      <c r="ML42" s="25">
        <f t="shared" si="202"/>
        <v>0</v>
      </c>
      <c r="MM42" s="25">
        <f t="shared" si="99"/>
        <v>0</v>
      </c>
      <c r="MN42" s="25">
        <f t="shared" si="100"/>
        <v>0</v>
      </c>
      <c r="MO42" s="25">
        <f t="shared" si="203"/>
        <v>0</v>
      </c>
      <c r="MP42" s="25">
        <f t="shared" si="101"/>
        <v>0</v>
      </c>
      <c r="MQ42" s="25">
        <f t="shared" si="102"/>
        <v>0</v>
      </c>
      <c r="MR42" s="25">
        <f t="shared" si="204"/>
        <v>0</v>
      </c>
      <c r="MS42" s="29">
        <v>1.98</v>
      </c>
      <c r="MT42" s="29">
        <v>0</v>
      </c>
      <c r="MU42" s="29">
        <v>1</v>
      </c>
      <c r="MV42" s="29">
        <v>1</v>
      </c>
      <c r="MW42" s="25">
        <f t="shared" si="103"/>
        <v>1.98</v>
      </c>
      <c r="MX42" s="25">
        <f t="shared" si="104"/>
        <v>4.38</v>
      </c>
      <c r="MY42" s="25">
        <f t="shared" si="105"/>
        <v>0</v>
      </c>
      <c r="MZ42" s="25">
        <f t="shared" si="106"/>
        <v>0</v>
      </c>
      <c r="NA42" s="25">
        <f t="shared" si="107"/>
        <v>1.98</v>
      </c>
      <c r="NB42" s="25">
        <f t="shared" si="108"/>
        <v>4.22</v>
      </c>
      <c r="NC42" s="25">
        <f t="shared" si="109"/>
        <v>0</v>
      </c>
      <c r="ND42" s="25">
        <f t="shared" si="110"/>
        <v>0</v>
      </c>
      <c r="NE42" s="25">
        <f t="shared" si="205"/>
        <v>1.98</v>
      </c>
      <c r="NF42" s="25">
        <f t="shared" si="205"/>
        <v>4.3</v>
      </c>
      <c r="NG42" s="25">
        <f t="shared" si="205"/>
        <v>0</v>
      </c>
      <c r="NH42" s="25">
        <f t="shared" si="205"/>
        <v>0</v>
      </c>
      <c r="NI42" s="25">
        <f t="shared" si="112"/>
        <v>339.36</v>
      </c>
      <c r="NJ42" s="25">
        <f t="shared" si="113"/>
        <v>0</v>
      </c>
      <c r="NK42" s="25">
        <f t="shared" si="114"/>
        <v>339.36</v>
      </c>
      <c r="NL42" s="25">
        <f t="shared" si="115"/>
        <v>268.13</v>
      </c>
      <c r="NM42" s="25">
        <f t="shared" si="116"/>
        <v>0</v>
      </c>
      <c r="NN42" s="25">
        <f t="shared" si="206"/>
        <v>268.13</v>
      </c>
      <c r="NO42" s="25">
        <f t="shared" si="117"/>
        <v>0</v>
      </c>
      <c r="NP42" s="25">
        <f t="shared" si="118"/>
        <v>0</v>
      </c>
      <c r="NQ42" s="25">
        <f t="shared" si="207"/>
        <v>0</v>
      </c>
      <c r="NR42" s="25">
        <f t="shared" si="119"/>
        <v>0</v>
      </c>
      <c r="NS42" s="25">
        <f t="shared" si="120"/>
        <v>0</v>
      </c>
      <c r="NT42" s="25">
        <f t="shared" si="208"/>
        <v>0</v>
      </c>
      <c r="NU42" s="25">
        <f t="shared" si="121"/>
        <v>0</v>
      </c>
      <c r="NV42" s="25">
        <f t="shared" si="122"/>
        <v>0</v>
      </c>
      <c r="NW42" s="25">
        <f t="shared" si="209"/>
        <v>0</v>
      </c>
      <c r="NX42" s="25">
        <f t="shared" si="210"/>
        <v>268.13</v>
      </c>
      <c r="NY42" s="25">
        <f t="shared" si="210"/>
        <v>0</v>
      </c>
      <c r="NZ42" s="25">
        <f t="shared" si="211"/>
        <v>268.13</v>
      </c>
      <c r="OA42" s="25">
        <f t="shared" si="212"/>
        <v>71.23</v>
      </c>
      <c r="OB42" s="25">
        <f t="shared" si="212"/>
        <v>0</v>
      </c>
      <c r="OC42" s="25">
        <f t="shared" si="213"/>
        <v>71.23</v>
      </c>
      <c r="OD42" s="25">
        <f t="shared" si="214"/>
        <v>268.13</v>
      </c>
      <c r="OE42" s="25">
        <f t="shared" si="214"/>
        <v>0</v>
      </c>
      <c r="OF42" s="25">
        <f t="shared" si="214"/>
        <v>268.13</v>
      </c>
      <c r="OG42" s="25">
        <f t="shared" si="124"/>
        <v>0</v>
      </c>
      <c r="OH42" s="25">
        <f t="shared" si="125"/>
        <v>0</v>
      </c>
      <c r="OI42" s="25">
        <f t="shared" si="126"/>
        <v>0</v>
      </c>
      <c r="OJ42" s="25">
        <f t="shared" si="127"/>
        <v>0</v>
      </c>
      <c r="OK42" s="25">
        <f t="shared" si="128"/>
        <v>0</v>
      </c>
      <c r="OL42" s="25">
        <f t="shared" si="129"/>
        <v>0</v>
      </c>
      <c r="OM42" s="25">
        <f t="shared" si="215"/>
        <v>0</v>
      </c>
      <c r="ON42" s="25">
        <f t="shared" si="215"/>
        <v>0</v>
      </c>
      <c r="OO42" s="25">
        <f t="shared" si="215"/>
        <v>0</v>
      </c>
      <c r="OP42" s="25">
        <f t="shared" si="130"/>
        <v>0</v>
      </c>
      <c r="OQ42" s="25">
        <f t="shared" si="131"/>
        <v>0</v>
      </c>
      <c r="OR42" s="25">
        <f t="shared" si="216"/>
        <v>0</v>
      </c>
      <c r="OS42" s="19">
        <v>537760.37</v>
      </c>
      <c r="OT42" s="19">
        <v>2371326.09</v>
      </c>
    </row>
    <row r="43" spans="1:410" ht="33" customHeight="1" x14ac:dyDescent="0.25">
      <c r="A43" s="18"/>
      <c r="B43" s="18" t="s">
        <v>763</v>
      </c>
      <c r="C43" s="18">
        <v>755.04</v>
      </c>
      <c r="D43" s="16" t="e">
        <f>_xlfn.IFNA(INDEX(#REF!,MATCH(E43,#REF!,0)),0)</f>
        <v>#REF!</v>
      </c>
      <c r="E43" s="18" t="s">
        <v>817</v>
      </c>
      <c r="F43" s="16" t="s">
        <v>765</v>
      </c>
      <c r="G43" s="16" t="s">
        <v>810</v>
      </c>
      <c r="H43" s="16" t="s">
        <v>767</v>
      </c>
      <c r="I43" s="16" t="s">
        <v>768</v>
      </c>
      <c r="J43" s="16" t="s">
        <v>811</v>
      </c>
      <c r="K43" s="16" t="s">
        <v>770</v>
      </c>
      <c r="L43" s="16" t="s">
        <v>771</v>
      </c>
      <c r="M43" s="18">
        <v>1.8399999999999999</v>
      </c>
      <c r="N43" s="18">
        <v>2.44</v>
      </c>
      <c r="O43" s="18">
        <v>2.2399999999999998</v>
      </c>
      <c r="P43" s="18">
        <v>2.84</v>
      </c>
      <c r="Q43" s="18">
        <v>0.1</v>
      </c>
      <c r="R43" s="18">
        <v>2.04</v>
      </c>
      <c r="S43" s="18">
        <v>2.64</v>
      </c>
      <c r="T43" s="18">
        <v>0.2</v>
      </c>
      <c r="U43" s="18">
        <v>0</v>
      </c>
      <c r="V43" s="18">
        <v>0</v>
      </c>
      <c r="W43" s="18">
        <v>0</v>
      </c>
      <c r="X43" s="18">
        <v>1.8399999999999999</v>
      </c>
      <c r="Y43" s="18">
        <v>2.4</v>
      </c>
      <c r="Z43" s="20">
        <f t="shared" si="132"/>
        <v>2.8</v>
      </c>
      <c r="AA43" s="18">
        <v>0.22</v>
      </c>
      <c r="AB43" s="18">
        <v>0</v>
      </c>
      <c r="AC43" s="18">
        <v>0</v>
      </c>
      <c r="AD43" s="18">
        <v>0</v>
      </c>
      <c r="AE43" s="18">
        <v>0</v>
      </c>
      <c r="AF43" s="18">
        <v>0</v>
      </c>
      <c r="AG43" s="18">
        <v>1.4</v>
      </c>
      <c r="AH43" s="18">
        <v>2</v>
      </c>
      <c r="AI43" s="20">
        <f t="shared" si="133"/>
        <v>2.9499999999999997</v>
      </c>
      <c r="AJ43" s="18">
        <v>0</v>
      </c>
      <c r="AK43" s="18">
        <v>0</v>
      </c>
      <c r="AL43" s="20">
        <f t="shared" si="134"/>
        <v>0</v>
      </c>
      <c r="AM43" s="18">
        <v>1.8399999999999999</v>
      </c>
      <c r="AN43" s="18">
        <v>2</v>
      </c>
      <c r="AO43" s="18">
        <v>0.15</v>
      </c>
      <c r="AP43" s="18">
        <v>0.22</v>
      </c>
      <c r="AQ43" s="18">
        <v>0</v>
      </c>
      <c r="AR43" s="18">
        <v>0</v>
      </c>
      <c r="AS43" s="18">
        <v>0</v>
      </c>
      <c r="AT43" s="18">
        <v>0</v>
      </c>
      <c r="AU43" s="18">
        <v>0</v>
      </c>
      <c r="AV43" s="18">
        <v>1</v>
      </c>
      <c r="AW43" s="18">
        <v>0</v>
      </c>
      <c r="AX43" s="18">
        <v>0</v>
      </c>
      <c r="AY43" s="18">
        <v>0</v>
      </c>
      <c r="AZ43" s="18">
        <v>0</v>
      </c>
      <c r="BA43" s="18">
        <v>2</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6" t="e">
        <f>_xlfn.IFNA(IF(RIGHT(D43,2)="=G",0,INDEX(#REF!,MATCH(E43,#REF!,0))),0)</f>
        <v>#REF!</v>
      </c>
      <c r="CB43" s="16" t="s">
        <v>776</v>
      </c>
      <c r="CC43" s="18">
        <v>0</v>
      </c>
      <c r="CD43" s="18">
        <v>0</v>
      </c>
      <c r="CE43" s="18">
        <v>1.84</v>
      </c>
      <c r="CF43" s="18">
        <v>0.8</v>
      </c>
      <c r="CG43" s="18">
        <v>0.12</v>
      </c>
      <c r="CH43" s="18">
        <v>3</v>
      </c>
      <c r="CI43" s="16" t="s">
        <v>98</v>
      </c>
      <c r="CJ43" s="18">
        <v>0</v>
      </c>
      <c r="CK43" s="20">
        <f t="shared" si="135"/>
        <v>2.39</v>
      </c>
      <c r="CL43" s="20">
        <f t="shared" si="136"/>
        <v>2.39</v>
      </c>
      <c r="CM43" s="18">
        <v>19.920000000000002</v>
      </c>
      <c r="CN43" s="18">
        <v>24.33</v>
      </c>
      <c r="CO43" s="18">
        <v>23.491</v>
      </c>
      <c r="CP43" s="22">
        <f t="shared" si="0"/>
        <v>23.49</v>
      </c>
      <c r="CQ43" s="22">
        <f t="shared" si="1"/>
        <v>21.1</v>
      </c>
      <c r="CR43" s="22">
        <f t="shared" si="137"/>
        <v>2.39</v>
      </c>
      <c r="CS43" s="22">
        <f t="shared" si="138"/>
        <v>21.2</v>
      </c>
      <c r="CT43" s="22">
        <f t="shared" si="2"/>
        <v>21.4</v>
      </c>
      <c r="CU43" s="18">
        <v>21.4</v>
      </c>
      <c r="CV43" s="22">
        <f t="shared" si="139"/>
        <v>2.8</v>
      </c>
      <c r="CW43" s="22">
        <f t="shared" si="3"/>
        <v>0</v>
      </c>
      <c r="CX43" s="22">
        <f t="shared" si="4"/>
        <v>0</v>
      </c>
      <c r="CY43" s="22">
        <f t="shared" si="5"/>
        <v>24.18</v>
      </c>
      <c r="CZ43" s="22">
        <f t="shared" si="6"/>
        <v>24.33</v>
      </c>
      <c r="DA43" s="18">
        <v>24.33</v>
      </c>
      <c r="DB43" s="20">
        <f t="shared" si="140"/>
        <v>3.23</v>
      </c>
      <c r="DC43" s="20">
        <f t="shared" si="141"/>
        <v>0.84</v>
      </c>
      <c r="DD43" s="20">
        <f t="shared" si="142"/>
        <v>2.39</v>
      </c>
      <c r="DE43" s="20">
        <f t="shared" si="7"/>
        <v>0.1</v>
      </c>
      <c r="DF43" s="20">
        <f t="shared" si="8"/>
        <v>0.2</v>
      </c>
      <c r="DG43" s="20">
        <f t="shared" si="9"/>
        <v>2.09</v>
      </c>
      <c r="DH43" s="20">
        <f t="shared" si="10"/>
        <v>0</v>
      </c>
      <c r="DI43" s="20">
        <f t="shared" si="11"/>
        <v>0</v>
      </c>
      <c r="DJ43" s="20">
        <f t="shared" si="12"/>
        <v>0</v>
      </c>
      <c r="DK43" s="20">
        <f t="shared" si="143"/>
        <v>2.3899999999999997</v>
      </c>
      <c r="DL43" s="20">
        <f t="shared" si="144"/>
        <v>0</v>
      </c>
      <c r="DM43" s="20">
        <f t="shared" si="145"/>
        <v>0</v>
      </c>
      <c r="DN43" s="20">
        <f t="shared" si="146"/>
        <v>0</v>
      </c>
      <c r="DO43" s="18">
        <v>3.04</v>
      </c>
      <c r="DP43" s="18">
        <v>0</v>
      </c>
      <c r="DQ43" s="18">
        <v>1</v>
      </c>
      <c r="DR43" s="18">
        <v>1</v>
      </c>
      <c r="DS43" s="25">
        <f t="shared" si="147"/>
        <v>3.04</v>
      </c>
      <c r="DT43" s="25">
        <f t="shared" si="148"/>
        <v>0</v>
      </c>
      <c r="DU43" s="25">
        <f t="shared" si="149"/>
        <v>7.27</v>
      </c>
      <c r="DV43" s="25">
        <f t="shared" si="150"/>
        <v>0</v>
      </c>
      <c r="DW43" s="25">
        <f t="shared" si="151"/>
        <v>7.27</v>
      </c>
      <c r="DX43" s="25">
        <f t="shared" si="152"/>
        <v>16.28</v>
      </c>
      <c r="DY43" s="25">
        <f t="shared" si="153"/>
        <v>0</v>
      </c>
      <c r="DZ43" s="25">
        <f t="shared" si="154"/>
        <v>16.28</v>
      </c>
      <c r="EA43" s="25">
        <f t="shared" si="155"/>
        <v>11.1</v>
      </c>
      <c r="EB43" s="25">
        <f t="shared" si="156"/>
        <v>0</v>
      </c>
      <c r="EC43" s="25">
        <f t="shared" si="157"/>
        <v>11.1</v>
      </c>
      <c r="ED43" s="25">
        <f t="shared" si="158"/>
        <v>5.18</v>
      </c>
      <c r="EE43" s="25">
        <f t="shared" si="158"/>
        <v>0</v>
      </c>
      <c r="EF43" s="25">
        <f t="shared" si="159"/>
        <v>5.18</v>
      </c>
      <c r="EG43" s="25">
        <f t="shared" si="160"/>
        <v>11.1</v>
      </c>
      <c r="EH43" s="25">
        <f t="shared" si="160"/>
        <v>0</v>
      </c>
      <c r="EI43" s="25">
        <f t="shared" si="161"/>
        <v>11.1</v>
      </c>
      <c r="EJ43" s="18">
        <v>755.04</v>
      </c>
      <c r="EK43" s="18">
        <v>704.55</v>
      </c>
      <c r="EL43" s="18" t="s">
        <v>817</v>
      </c>
      <c r="EM43" s="18" t="s">
        <v>818</v>
      </c>
      <c r="EN43" s="16" t="s">
        <v>774</v>
      </c>
      <c r="EO43" s="16" t="s">
        <v>131</v>
      </c>
      <c r="EP43" s="16" t="e">
        <f>IF(OR(EN43="Cống tròn",EN43="Cống hộp",EN43="Ống nhựa"),INDEX(#REF!,MATCH(E43,#REF!,0)),IF(OR(EN43="Rãnh xây",EN43="Rãnh bê tông"),INDEX(#REF!,MATCH(E43,#REF!,0)),0))</f>
        <v>#REF!</v>
      </c>
      <c r="EQ43" s="18">
        <v>48.77</v>
      </c>
      <c r="ER43" s="18">
        <v>1</v>
      </c>
      <c r="ES43" s="25">
        <f t="shared" si="162"/>
        <v>48</v>
      </c>
      <c r="ET43" s="1" t="e">
        <f>_xlfn.IFNA(IF(EN43="Cống tròn",INDEX(#REF!,MATCH(E43,#REF!,0)),IF(EN43="Cống hộp",INDEX(#REF!,MATCH(E43,#REF!,0)),EU43&amp;" ,"&amp;EV43)),0)</f>
        <v>#REF!</v>
      </c>
      <c r="EU43" s="16" t="s">
        <v>769</v>
      </c>
      <c r="EV43" s="16" t="s">
        <v>775</v>
      </c>
      <c r="EW43" s="16" t="e">
        <f>_xlfn.IFNA(INDEX(#REF!,MATCH(E43,#REF!,0)),0)</f>
        <v>#REF!</v>
      </c>
      <c r="EX43" s="16"/>
      <c r="EY43" s="18">
        <v>0</v>
      </c>
      <c r="EZ43" s="18">
        <v>0</v>
      </c>
      <c r="FA43" s="18">
        <v>0</v>
      </c>
      <c r="FB43" s="19">
        <v>0</v>
      </c>
      <c r="FC43" s="19">
        <v>0</v>
      </c>
      <c r="FD43" s="25">
        <f t="shared" si="13"/>
        <v>0</v>
      </c>
      <c r="FE43" s="25">
        <f t="shared" si="163"/>
        <v>0</v>
      </c>
      <c r="FF43" s="18">
        <v>0.14000000000000001</v>
      </c>
      <c r="FG43" s="18">
        <v>2</v>
      </c>
      <c r="FH43" s="18">
        <v>1.5</v>
      </c>
      <c r="FI43" s="25">
        <f t="shared" si="164"/>
        <v>1.78</v>
      </c>
      <c r="FJ43" s="18">
        <v>0</v>
      </c>
      <c r="FK43" s="18">
        <v>0</v>
      </c>
      <c r="FL43" s="18">
        <v>0.2</v>
      </c>
      <c r="FM43" s="18">
        <v>1.6</v>
      </c>
      <c r="FN43" s="18">
        <v>0</v>
      </c>
      <c r="FO43" s="25">
        <f t="shared" si="165"/>
        <v>1.98</v>
      </c>
      <c r="FP43" s="18">
        <v>1.4999999999999999E-2</v>
      </c>
      <c r="FQ43" s="18">
        <v>1</v>
      </c>
      <c r="FR43" s="25">
        <f t="shared" si="14"/>
        <v>48</v>
      </c>
      <c r="FS43" s="25">
        <f t="shared" si="15"/>
        <v>0.70499999999999996</v>
      </c>
      <c r="FT43" s="25">
        <f t="shared" si="16"/>
        <v>48.704999999999998</v>
      </c>
      <c r="FU43" s="25">
        <f t="shared" si="17"/>
        <v>-6.5000000000004832E-2</v>
      </c>
      <c r="FV43" s="25" t="str">
        <f t="shared" si="166"/>
        <v>Đủ</v>
      </c>
      <c r="FW43" s="25">
        <f t="shared" si="167"/>
        <v>-7.0000000000000007E-2</v>
      </c>
      <c r="FX43" s="16"/>
      <c r="FY43" s="16"/>
      <c r="FZ43" s="16"/>
      <c r="GA43" s="16"/>
      <c r="GB43" s="19">
        <v>0</v>
      </c>
      <c r="GC43" s="19">
        <v>0</v>
      </c>
      <c r="GD43" s="19">
        <v>0</v>
      </c>
      <c r="GE43" s="19">
        <v>0</v>
      </c>
      <c r="GF43" s="19">
        <v>0</v>
      </c>
      <c r="GG43" s="19">
        <v>0</v>
      </c>
      <c r="GH43" s="19">
        <v>0</v>
      </c>
      <c r="GI43" s="19">
        <v>0</v>
      </c>
      <c r="GJ43" s="19">
        <v>0</v>
      </c>
      <c r="GK43" s="19">
        <v>0</v>
      </c>
      <c r="GL43" s="25">
        <f t="shared" si="18"/>
        <v>0</v>
      </c>
      <c r="GM43" s="25">
        <f t="shared" si="168"/>
        <v>0</v>
      </c>
      <c r="GN43" s="19">
        <v>0</v>
      </c>
      <c r="GO43" s="19">
        <v>0</v>
      </c>
      <c r="GP43" s="19">
        <v>0</v>
      </c>
      <c r="GQ43" s="19">
        <v>0</v>
      </c>
      <c r="GR43" s="1" t="e">
        <f>_xlfn.IFNA(INDEX(#REF!,MATCH(E43,#REF!,0)),0)</f>
        <v>#REF!</v>
      </c>
      <c r="GS43" s="16"/>
      <c r="GT43" s="18">
        <v>0</v>
      </c>
      <c r="GU43" s="18">
        <v>0</v>
      </c>
      <c r="GV43" s="18">
        <v>0</v>
      </c>
      <c r="GW43" s="18">
        <v>0</v>
      </c>
      <c r="GX43" s="25">
        <f t="shared" si="19"/>
        <v>0</v>
      </c>
      <c r="GY43" s="25">
        <f t="shared" si="20"/>
        <v>0</v>
      </c>
      <c r="GZ43" s="25">
        <f t="shared" si="169"/>
        <v>0</v>
      </c>
      <c r="HA43" s="1" t="e" cm="1">
        <f t="array" ref="HA43">INDEX(#REF!,MATCH(EJ43&amp;EK43&amp;HD43&amp;HE43&amp;HF43,#REF!&amp;#REF!&amp;#REF!&amp;#REF!&amp;#REF!,0))</f>
        <v>#REF!</v>
      </c>
      <c r="HB43" s="16"/>
      <c r="HC43" s="25">
        <f t="shared" si="170"/>
        <v>0</v>
      </c>
      <c r="HD43" s="18">
        <v>0</v>
      </c>
      <c r="HE43" s="18">
        <v>0</v>
      </c>
      <c r="HF43" s="18">
        <v>0</v>
      </c>
      <c r="HG43" s="1" t="e" cm="1">
        <f t="array" ref="HG43">INDEX(#REF!,MATCH(EJ43&amp;EK43&amp;HJ43&amp;HK43&amp;HL43,#REF!&amp;#REF!&amp;#REF!&amp;#REF!&amp;#REF!,0))</f>
        <v>#REF!</v>
      </c>
      <c r="HH43" s="16"/>
      <c r="HI43" s="25">
        <f t="shared" si="171"/>
        <v>0</v>
      </c>
      <c r="HJ43" s="25">
        <f t="shared" si="172"/>
        <v>0</v>
      </c>
      <c r="HK43" s="19">
        <v>0</v>
      </c>
      <c r="HL43" s="19">
        <v>0</v>
      </c>
      <c r="HM43" s="18">
        <v>0.01</v>
      </c>
      <c r="HN43" s="18">
        <v>1</v>
      </c>
      <c r="HO43" s="25">
        <f t="shared" si="173"/>
        <v>0</v>
      </c>
      <c r="HP43" s="25">
        <f t="shared" si="174"/>
        <v>0</v>
      </c>
      <c r="HQ43" s="25">
        <f t="shared" si="175"/>
        <v>0</v>
      </c>
      <c r="HR43" s="25">
        <f t="shared" si="176"/>
        <v>0</v>
      </c>
      <c r="HS43" s="25">
        <f t="shared" si="177"/>
        <v>0</v>
      </c>
      <c r="HT43" s="19">
        <v>0</v>
      </c>
      <c r="HU43" s="19">
        <v>0</v>
      </c>
      <c r="HV43" s="19">
        <v>0</v>
      </c>
      <c r="HW43" s="25">
        <f t="shared" si="178"/>
        <v>0</v>
      </c>
      <c r="HX43" s="19">
        <v>0</v>
      </c>
      <c r="HY43" s="19">
        <v>0</v>
      </c>
      <c r="HZ43" s="18">
        <v>23.49</v>
      </c>
      <c r="IA43" s="20">
        <f>ROUND(IF(EN43="Cống tròn",IF(EN43="Cống tròn",IF(EU43="Không có móng",IQ43-FF43,IF(EU43="Đế",IP43-FN43,IF(OR(EU43="Móng bê tông",EU43="Móng bê tông kết hợp đế"),II43-FJ43,0))),0),IF(EN43="Cống hộp",IF(AND(EN43="Cống hộp",EU43="Không có móng"),IQ43-GF43,IF(AND(EN43="Cống hộp",EU43="Móng bê tông"),IJ43-GB43,0)),IF(OR(EN43="Rãnh xây",EN43="Rãnh bê tông"),IF(OR(EN43="Rãnh xây",EN43="Rãnh bê tông"),IK43-GB43,0),IF(EN43="Ống nhựa",IF(AND(EN43="Ống nhựa",EU43="Không đắp cát"),IQ43-HT43,IF(AND(EN43="Ống nhựa",EU43="Đắp cát"),IH43-HX43,0)),IF(EN43="Rãnh thang",IF(EN43="Rãnh thang",IF(EU43="Móng bê tông",#REF!-#REF!,IQ43),0),0))))),2)</f>
        <v>21.36</v>
      </c>
      <c r="IB43" s="20">
        <f t="shared" si="179"/>
        <v>2.129999999999999</v>
      </c>
      <c r="IC43" s="20">
        <f t="shared" si="21"/>
        <v>21.36</v>
      </c>
      <c r="ID43" s="20">
        <f t="shared" si="22"/>
        <v>0</v>
      </c>
      <c r="IE43" s="20">
        <f t="shared" si="23"/>
        <v>0</v>
      </c>
      <c r="IF43" s="20">
        <f t="shared" si="24"/>
        <v>0</v>
      </c>
      <c r="IG43" s="20">
        <f>IF(EN43="Rãnh thang",IF(AND(EN43="Rãnh thang",EU43="Móng bê tông"),IQ43-#REF!,0),IF(EN43="Ống nhựa",IF(AND(EN43="Ống nhựa",EU43="Đắp cát"),IQ43-HT43,0),IF(EN43="Cống tròn",IF(EN43="Cống tròn",IF(OR(EU43="Móng bê tông",EU43="Móng bê tông kết hợp đế"),IM43-FL43,0),0),IF(EN43="Cống hộp",IF(AND(EN43="Cống hộp",EU43="Móng bê tông"),IN43-GD43,0),IF(OR(EN43="Rãnh xây",EN43="Rãnh bê tông"),IF(AND(EN43="Rãnh xây",EU43="Móng bê tông"),IO43-GD43,IF(AND(EN43="Rãnh bê tông",EU43="Móng bê tông"),IO43-GD43,0)),0)))))</f>
        <v>21.36</v>
      </c>
      <c r="IH43" s="20">
        <f t="shared" si="25"/>
        <v>0</v>
      </c>
      <c r="II43" s="20">
        <f t="shared" si="26"/>
        <v>21.36</v>
      </c>
      <c r="IJ43" s="20">
        <f t="shared" si="27"/>
        <v>0</v>
      </c>
      <c r="IK43" s="20">
        <f t="shared" si="28"/>
        <v>0</v>
      </c>
      <c r="IL43" s="20">
        <f t="shared" si="29"/>
        <v>21.56</v>
      </c>
      <c r="IM43" s="20">
        <f t="shared" si="30"/>
        <v>21.56</v>
      </c>
      <c r="IN43" s="20">
        <f t="shared" si="31"/>
        <v>0</v>
      </c>
      <c r="IO43" s="20">
        <f t="shared" si="32"/>
        <v>0</v>
      </c>
      <c r="IP43" s="20">
        <f t="shared" si="33"/>
        <v>0</v>
      </c>
      <c r="IQ43" s="18">
        <v>21.7</v>
      </c>
      <c r="IR43" s="25">
        <f t="shared" si="180"/>
        <v>0</v>
      </c>
      <c r="IS43" s="25">
        <f t="shared" si="34"/>
        <v>0</v>
      </c>
      <c r="IT43" s="25">
        <f t="shared" si="35"/>
        <v>0</v>
      </c>
      <c r="IU43" s="25">
        <f>ROUND(IF(EN43="Cống tròn",IF(EN43="Cống tròn",IV43+FF43,0),IF(EN43="Cống hộp",IF(EN43="Cống hộp",IV43+GP43,0),IF(OR(EN43="Rãnh xây",EN43="Rãnh bê tông"),IF(OR(EN43="Rãnh xây",EN43="Rãnh bê tông"),IV43+GP43,0),IF(EN43="ống nhựa",IF(EN43="Ống nhựa",IV43+HT43,0),IF(EN43="Rãnh thang",IF(EN43="Rãnh thang",IQ43+#REF!,0),0))))),2)</f>
        <v>23.26</v>
      </c>
      <c r="IV43" s="18">
        <v>23.12</v>
      </c>
      <c r="IW43" s="25">
        <f t="shared" si="36"/>
        <v>23.26</v>
      </c>
      <c r="IX43" s="25">
        <f t="shared" si="37"/>
        <v>0</v>
      </c>
      <c r="IY43" s="25">
        <f t="shared" si="38"/>
        <v>0</v>
      </c>
      <c r="IZ43" s="25">
        <f t="shared" si="39"/>
        <v>0</v>
      </c>
      <c r="JA43" s="25">
        <f t="shared" si="40"/>
        <v>0</v>
      </c>
      <c r="JB43" s="18">
        <v>23.39</v>
      </c>
      <c r="JC43" s="20">
        <f>ROUND(IF(EN43="Cống tròn",IF(EN43="Cống tròn",IF(EU43="Không có móng",JS43-FF43,IF(EU43="Đế",JR43-FN43,IF(OR(EU43="Móng bê tông",EU43="Móng bê tông kết hợp đế"),JK43-FJ43,0))),0),IF(EN43="Cống hộp",IF(AND(EN43="Cống hộp",EU43="Không có móng"),JS43-GF43,IF(AND(EN43="Cống hộp",EU43="Móng bê tông"),JL43-GB43,0)),IF(OR(EN43="Rãnh xây",EN43="Rãnh bê tông"),IF(OR(EN43="Rãnh xây",EN43="Rãnh bê tông"),JM43-GB43,0),IF(EN43="Ống nhựa",IF(AND(EN43="Ống nhựa",EU43="Không đắp cát"),JS43-HT43,IF(AND(EN43="Ống nhựa",EU43="Đắp cát"),JJ43-HX43,0)),IF(EN43="Rãnh thang",IF(EN43="Rãnh thang",IF(EU43="Móng bê tông",#REF!-#REF!,JS43),0),0))))),2)</f>
        <v>21.28</v>
      </c>
      <c r="JD43" s="20">
        <f t="shared" si="181"/>
        <v>2.1099999999999994</v>
      </c>
      <c r="JE43" s="20">
        <f t="shared" si="41"/>
        <v>21.28</v>
      </c>
      <c r="JF43" s="20">
        <f t="shared" si="42"/>
        <v>0</v>
      </c>
      <c r="JG43" s="20">
        <f t="shared" si="43"/>
        <v>0</v>
      </c>
      <c r="JH43" s="20">
        <f t="shared" si="44"/>
        <v>0</v>
      </c>
      <c r="JI43" s="20">
        <f>IF(EN43="Rãnh thang",IF(AND(EN43="Rãnh thang",EU43="Móng bê tông"),JS43-#REF!,0),IF(EN43="Ống nhựa",IF(AND(EN43="Ống nhựa",EU43="Đắp cát"),JS43-HT43,0),IF(EN43="Cống tròn",IF(EN43="Cống tròn",IF(OR(EU43="Móng bê tông",EU43="Móng bê tông kết hợp đế"),JO43-FL43,0),0),IF(EN43="Cống hộp",IF(AND(EN43="Cống hộp",EU43="Móng bê tông"),JP43-GD43,0),IF(OR(EN43="Rãnh xây",EN43="Rãnh bê tông"),IF(AND(EN43="Rãnh xây",EU43="Móng bê tông"),JQ43-GD43,IF(AND(EN43="Rãnh bê tông",EU43="Móng bê tông"),JQ43-GD43,0)),0)))))</f>
        <v>21.28</v>
      </c>
      <c r="JJ43" s="20">
        <f t="shared" si="45"/>
        <v>0</v>
      </c>
      <c r="JK43" s="20">
        <f t="shared" si="46"/>
        <v>21.28</v>
      </c>
      <c r="JL43" s="20">
        <f t="shared" si="47"/>
        <v>0</v>
      </c>
      <c r="JM43" s="20">
        <f t="shared" si="48"/>
        <v>0</v>
      </c>
      <c r="JN43" s="20">
        <f t="shared" si="49"/>
        <v>21.48</v>
      </c>
      <c r="JO43" s="20">
        <f t="shared" si="50"/>
        <v>21.48</v>
      </c>
      <c r="JP43" s="20">
        <f t="shared" si="51"/>
        <v>0</v>
      </c>
      <c r="JQ43" s="20">
        <f t="shared" si="52"/>
        <v>0</v>
      </c>
      <c r="JR43" s="20">
        <f t="shared" si="53"/>
        <v>0</v>
      </c>
      <c r="JS43" s="26">
        <v>21.62</v>
      </c>
      <c r="JT43" s="25">
        <f t="shared" si="182"/>
        <v>0</v>
      </c>
      <c r="JU43" s="25">
        <f t="shared" si="54"/>
        <v>0</v>
      </c>
      <c r="JV43" s="25">
        <f t="shared" si="55"/>
        <v>0</v>
      </c>
      <c r="JW43" s="25">
        <f>ROUND(IF(EN43="Cống tròn",IF(EN43="Cống tròn",JX43+FF43,0),IF(EN43="Cống hộp",IF(EN43="Cống hộp",JX43+GP43,0),IF(OR(EN43="Rãnh xây",EN43="Rãnh bê tông"),IF(OR(EN43="Rãnh xây",EN43="Rãnh bê tông"),JX43+GP43,0),IF(EN43="ống nhựa",IF(EN43="Ống nhựa",JX43+HT43,0),IF(EN43="Rãnh thang",IF(EN43="Rãnh thang",JS43+#REF!,0),0))))),2)</f>
        <v>23.26</v>
      </c>
      <c r="JX43" s="27">
        <v>23.12</v>
      </c>
      <c r="JY43" s="25">
        <f t="shared" si="56"/>
        <v>23.26</v>
      </c>
      <c r="JZ43" s="25">
        <f t="shared" si="57"/>
        <v>0</v>
      </c>
      <c r="KA43" s="25">
        <f t="shared" si="58"/>
        <v>0</v>
      </c>
      <c r="KB43" s="25">
        <f t="shared" si="59"/>
        <v>0</v>
      </c>
      <c r="KC43" s="25">
        <f t="shared" si="60"/>
        <v>0</v>
      </c>
      <c r="KD43" s="28" t="s">
        <v>98</v>
      </c>
      <c r="KE43" s="27">
        <v>0</v>
      </c>
      <c r="KF43" s="25">
        <f t="shared" si="61"/>
        <v>2.129999999999999</v>
      </c>
      <c r="KG43" s="25">
        <f t="shared" si="183"/>
        <v>2.129999999999999</v>
      </c>
      <c r="KH43" s="27">
        <v>0</v>
      </c>
      <c r="KI43" s="25">
        <f t="shared" si="62"/>
        <v>2.1099999999999994</v>
      </c>
      <c r="KJ43" s="25">
        <f t="shared" si="184"/>
        <v>2.1099999999999994</v>
      </c>
      <c r="KK43" s="25">
        <f t="shared" si="63"/>
        <v>0</v>
      </c>
      <c r="KL43" s="25">
        <f t="shared" si="64"/>
        <v>0</v>
      </c>
      <c r="KM43" s="25">
        <f t="shared" si="185"/>
        <v>0</v>
      </c>
      <c r="KN43" s="25">
        <f t="shared" si="65"/>
        <v>0</v>
      </c>
      <c r="KO43" s="25">
        <f t="shared" si="66"/>
        <v>0</v>
      </c>
      <c r="KP43" s="25">
        <f t="shared" si="186"/>
        <v>0</v>
      </c>
      <c r="KQ43" s="25">
        <f t="shared" si="67"/>
        <v>0.2</v>
      </c>
      <c r="KR43" s="25">
        <f t="shared" si="68"/>
        <v>0.2</v>
      </c>
      <c r="KS43" s="25">
        <f t="shared" si="187"/>
        <v>0.2</v>
      </c>
      <c r="KT43" s="25">
        <f t="shared" si="69"/>
        <v>0</v>
      </c>
      <c r="KU43" s="25">
        <f t="shared" si="70"/>
        <v>0</v>
      </c>
      <c r="KV43" s="25">
        <f t="shared" si="188"/>
        <v>0</v>
      </c>
      <c r="KW43" s="25">
        <f t="shared" si="71"/>
        <v>0</v>
      </c>
      <c r="KX43" s="25">
        <f t="shared" si="72"/>
        <v>0</v>
      </c>
      <c r="KY43" s="25">
        <f t="shared" si="189"/>
        <v>0</v>
      </c>
      <c r="KZ43" s="25">
        <f t="shared" si="73"/>
        <v>0</v>
      </c>
      <c r="LA43" s="25">
        <f t="shared" si="74"/>
        <v>0</v>
      </c>
      <c r="LB43" s="25">
        <f t="shared" si="190"/>
        <v>0</v>
      </c>
      <c r="LC43" s="25">
        <f t="shared" si="75"/>
        <v>1.98</v>
      </c>
      <c r="LD43" s="25">
        <f t="shared" si="76"/>
        <v>1.98</v>
      </c>
      <c r="LE43" s="25">
        <f t="shared" si="191"/>
        <v>1.98</v>
      </c>
      <c r="LF43" s="25">
        <f t="shared" si="77"/>
        <v>0</v>
      </c>
      <c r="LG43" s="25">
        <f t="shared" si="78"/>
        <v>0</v>
      </c>
      <c r="LH43" s="25">
        <f t="shared" si="192"/>
        <v>0</v>
      </c>
      <c r="LI43" s="25">
        <f t="shared" si="79"/>
        <v>0</v>
      </c>
      <c r="LJ43" s="25">
        <f t="shared" si="80"/>
        <v>0</v>
      </c>
      <c r="LK43" s="25">
        <f t="shared" si="193"/>
        <v>0</v>
      </c>
      <c r="LL43" s="25">
        <f t="shared" si="81"/>
        <v>0</v>
      </c>
      <c r="LM43" s="25">
        <f t="shared" si="82"/>
        <v>0</v>
      </c>
      <c r="LN43" s="25">
        <f t="shared" si="194"/>
        <v>0</v>
      </c>
      <c r="LO43" s="25">
        <f t="shared" si="83"/>
        <v>0</v>
      </c>
      <c r="LP43" s="25">
        <f t="shared" si="84"/>
        <v>0</v>
      </c>
      <c r="LQ43" s="25">
        <f t="shared" si="195"/>
        <v>0</v>
      </c>
      <c r="LR43" s="25">
        <f t="shared" si="85"/>
        <v>0</v>
      </c>
      <c r="LS43" s="25">
        <f t="shared" si="86"/>
        <v>0</v>
      </c>
      <c r="LT43" s="25">
        <f t="shared" si="196"/>
        <v>0</v>
      </c>
      <c r="LU43" s="25">
        <f t="shared" si="87"/>
        <v>0</v>
      </c>
      <c r="LV43" s="25">
        <f t="shared" si="88"/>
        <v>0</v>
      </c>
      <c r="LW43" s="25">
        <f t="shared" si="197"/>
        <v>0</v>
      </c>
      <c r="LX43" s="25">
        <f t="shared" si="89"/>
        <v>0</v>
      </c>
      <c r="LY43" s="25">
        <f t="shared" si="90"/>
        <v>0</v>
      </c>
      <c r="LZ43" s="25">
        <f t="shared" si="198"/>
        <v>0</v>
      </c>
      <c r="MA43" s="25">
        <f t="shared" si="91"/>
        <v>0</v>
      </c>
      <c r="MB43" s="25">
        <f t="shared" si="92"/>
        <v>0</v>
      </c>
      <c r="MC43" s="25">
        <f t="shared" si="199"/>
        <v>0</v>
      </c>
      <c r="MD43" s="25">
        <f t="shared" si="93"/>
        <v>0</v>
      </c>
      <c r="ME43" s="25">
        <f t="shared" si="94"/>
        <v>0</v>
      </c>
      <c r="MF43" s="25">
        <f t="shared" si="200"/>
        <v>0</v>
      </c>
      <c r="MG43" s="25">
        <f t="shared" si="95"/>
        <v>0</v>
      </c>
      <c r="MH43" s="25">
        <f t="shared" si="96"/>
        <v>0</v>
      </c>
      <c r="MI43" s="25">
        <f t="shared" si="201"/>
        <v>0</v>
      </c>
      <c r="MJ43" s="25">
        <f t="shared" si="97"/>
        <v>0</v>
      </c>
      <c r="MK43" s="25">
        <f t="shared" si="98"/>
        <v>0</v>
      </c>
      <c r="ML43" s="25">
        <f t="shared" si="202"/>
        <v>0</v>
      </c>
      <c r="MM43" s="25">
        <f t="shared" si="99"/>
        <v>0</v>
      </c>
      <c r="MN43" s="25">
        <f t="shared" si="100"/>
        <v>0</v>
      </c>
      <c r="MO43" s="25">
        <f t="shared" si="203"/>
        <v>0</v>
      </c>
      <c r="MP43" s="25">
        <f t="shared" si="101"/>
        <v>0</v>
      </c>
      <c r="MQ43" s="25">
        <f t="shared" si="102"/>
        <v>0</v>
      </c>
      <c r="MR43" s="25">
        <f t="shared" si="204"/>
        <v>0</v>
      </c>
      <c r="MS43" s="29">
        <v>1.98</v>
      </c>
      <c r="MT43" s="29">
        <v>0</v>
      </c>
      <c r="MU43" s="29">
        <v>1</v>
      </c>
      <c r="MV43" s="29">
        <v>1</v>
      </c>
      <c r="MW43" s="25">
        <f t="shared" si="103"/>
        <v>1.98</v>
      </c>
      <c r="MX43" s="25">
        <f t="shared" si="104"/>
        <v>4.22</v>
      </c>
      <c r="MY43" s="25">
        <f t="shared" si="105"/>
        <v>0</v>
      </c>
      <c r="MZ43" s="25">
        <f t="shared" si="106"/>
        <v>0</v>
      </c>
      <c r="NA43" s="25">
        <f t="shared" si="107"/>
        <v>1.98</v>
      </c>
      <c r="NB43" s="25">
        <f t="shared" si="108"/>
        <v>4.18</v>
      </c>
      <c r="NC43" s="25">
        <f t="shared" si="109"/>
        <v>0</v>
      </c>
      <c r="ND43" s="25">
        <f t="shared" si="110"/>
        <v>0</v>
      </c>
      <c r="NE43" s="25">
        <f t="shared" si="205"/>
        <v>1.98</v>
      </c>
      <c r="NF43" s="25">
        <f t="shared" si="205"/>
        <v>4.1999999999999993</v>
      </c>
      <c r="NG43" s="25">
        <f t="shared" si="205"/>
        <v>0</v>
      </c>
      <c r="NH43" s="25">
        <f t="shared" si="205"/>
        <v>0</v>
      </c>
      <c r="NI43" s="25">
        <f t="shared" si="112"/>
        <v>204.83</v>
      </c>
      <c r="NJ43" s="25">
        <f t="shared" si="113"/>
        <v>0</v>
      </c>
      <c r="NK43" s="25">
        <f t="shared" si="114"/>
        <v>204.83</v>
      </c>
      <c r="NL43" s="25">
        <f t="shared" si="115"/>
        <v>165.7</v>
      </c>
      <c r="NM43" s="25">
        <f t="shared" si="116"/>
        <v>0</v>
      </c>
      <c r="NN43" s="25">
        <f t="shared" si="206"/>
        <v>165.7</v>
      </c>
      <c r="NO43" s="25">
        <f t="shared" si="117"/>
        <v>0</v>
      </c>
      <c r="NP43" s="25">
        <f t="shared" si="118"/>
        <v>0</v>
      </c>
      <c r="NQ43" s="25">
        <f t="shared" si="207"/>
        <v>0</v>
      </c>
      <c r="NR43" s="25">
        <f t="shared" si="119"/>
        <v>0</v>
      </c>
      <c r="NS43" s="25">
        <f t="shared" si="120"/>
        <v>0</v>
      </c>
      <c r="NT43" s="25">
        <f t="shared" si="208"/>
        <v>0</v>
      </c>
      <c r="NU43" s="25">
        <f t="shared" si="121"/>
        <v>0</v>
      </c>
      <c r="NV43" s="25">
        <f t="shared" si="122"/>
        <v>0</v>
      </c>
      <c r="NW43" s="25">
        <f t="shared" si="209"/>
        <v>0</v>
      </c>
      <c r="NX43" s="25">
        <f t="shared" si="210"/>
        <v>165.7</v>
      </c>
      <c r="NY43" s="25">
        <f t="shared" si="210"/>
        <v>0</v>
      </c>
      <c r="NZ43" s="25">
        <f t="shared" si="211"/>
        <v>165.7</v>
      </c>
      <c r="OA43" s="25">
        <f t="shared" si="212"/>
        <v>39.130000000000003</v>
      </c>
      <c r="OB43" s="25">
        <f t="shared" si="212"/>
        <v>0</v>
      </c>
      <c r="OC43" s="25">
        <f t="shared" si="213"/>
        <v>39.130000000000003</v>
      </c>
      <c r="OD43" s="25">
        <f t="shared" si="214"/>
        <v>165.7</v>
      </c>
      <c r="OE43" s="25">
        <f t="shared" si="214"/>
        <v>0</v>
      </c>
      <c r="OF43" s="25">
        <f t="shared" si="214"/>
        <v>165.7</v>
      </c>
      <c r="OG43" s="25">
        <f t="shared" si="124"/>
        <v>0</v>
      </c>
      <c r="OH43" s="25">
        <f t="shared" si="125"/>
        <v>0</v>
      </c>
      <c r="OI43" s="25">
        <f t="shared" si="126"/>
        <v>0</v>
      </c>
      <c r="OJ43" s="25">
        <f t="shared" si="127"/>
        <v>0</v>
      </c>
      <c r="OK43" s="25">
        <f t="shared" si="128"/>
        <v>0</v>
      </c>
      <c r="OL43" s="25">
        <f t="shared" si="129"/>
        <v>0</v>
      </c>
      <c r="OM43" s="25">
        <f t="shared" si="215"/>
        <v>0</v>
      </c>
      <c r="ON43" s="25">
        <f t="shared" si="215"/>
        <v>0</v>
      </c>
      <c r="OO43" s="25">
        <f t="shared" si="215"/>
        <v>0</v>
      </c>
      <c r="OP43" s="25">
        <f t="shared" si="130"/>
        <v>0</v>
      </c>
      <c r="OQ43" s="25">
        <f t="shared" si="131"/>
        <v>0</v>
      </c>
      <c r="OR43" s="25">
        <f t="shared" si="216"/>
        <v>0</v>
      </c>
      <c r="OS43" s="19">
        <v>537840.68000000005</v>
      </c>
      <c r="OT43" s="19">
        <v>2371326.1</v>
      </c>
    </row>
    <row r="44" spans="1:410" ht="33" customHeight="1" x14ac:dyDescent="0.25">
      <c r="A44" s="18"/>
      <c r="B44" s="18" t="s">
        <v>763</v>
      </c>
      <c r="C44" s="18">
        <v>704.55</v>
      </c>
      <c r="D44" s="16" t="e">
        <f>_xlfn.IFNA(INDEX(#REF!,MATCH(E44,#REF!,0)),0)</f>
        <v>#REF!</v>
      </c>
      <c r="E44" s="18" t="s">
        <v>818</v>
      </c>
      <c r="F44" s="16" t="s">
        <v>765</v>
      </c>
      <c r="G44" s="16" t="s">
        <v>819</v>
      </c>
      <c r="H44" s="16" t="s">
        <v>820</v>
      </c>
      <c r="I44" s="16" t="s">
        <v>768</v>
      </c>
      <c r="J44" s="16" t="s">
        <v>811</v>
      </c>
      <c r="K44" s="16" t="s">
        <v>770</v>
      </c>
      <c r="L44" s="16" t="s">
        <v>771</v>
      </c>
      <c r="M44" s="18">
        <v>2.44</v>
      </c>
      <c r="N44" s="18">
        <v>4.5</v>
      </c>
      <c r="O44" s="18">
        <v>2.84</v>
      </c>
      <c r="P44" s="18">
        <v>4.9000000000000004</v>
      </c>
      <c r="Q44" s="18">
        <v>0.1</v>
      </c>
      <c r="R44" s="18">
        <v>2.64</v>
      </c>
      <c r="S44" s="18">
        <v>4.7</v>
      </c>
      <c r="T44" s="18">
        <v>0.2</v>
      </c>
      <c r="U44" s="18">
        <v>0</v>
      </c>
      <c r="V44" s="18">
        <v>0</v>
      </c>
      <c r="W44" s="18">
        <v>0</v>
      </c>
      <c r="X44" s="18">
        <v>2.44</v>
      </c>
      <c r="Y44" s="18">
        <v>4.5</v>
      </c>
      <c r="Z44" s="20">
        <f t="shared" si="132"/>
        <v>3.3</v>
      </c>
      <c r="AA44" s="18">
        <v>0.2</v>
      </c>
      <c r="AB44" s="18">
        <v>0</v>
      </c>
      <c r="AC44" s="18">
        <v>0</v>
      </c>
      <c r="AD44" s="18">
        <v>0</v>
      </c>
      <c r="AE44" s="18">
        <v>0</v>
      </c>
      <c r="AF44" s="18">
        <v>0</v>
      </c>
      <c r="AG44" s="18">
        <v>0</v>
      </c>
      <c r="AH44" s="18">
        <v>0</v>
      </c>
      <c r="AI44" s="20">
        <f t="shared" si="133"/>
        <v>0</v>
      </c>
      <c r="AJ44" s="18">
        <v>0</v>
      </c>
      <c r="AK44" s="18">
        <v>0</v>
      </c>
      <c r="AL44" s="20">
        <f t="shared" si="134"/>
        <v>0</v>
      </c>
      <c r="AM44" s="18">
        <v>0</v>
      </c>
      <c r="AN44" s="18">
        <v>0</v>
      </c>
      <c r="AO44" s="18">
        <v>0</v>
      </c>
      <c r="AP44" s="18">
        <v>0</v>
      </c>
      <c r="AQ44" s="18">
        <v>0</v>
      </c>
      <c r="AR44" s="18">
        <v>0</v>
      </c>
      <c r="AS44" s="18">
        <v>0</v>
      </c>
      <c r="AT44" s="18">
        <v>0</v>
      </c>
      <c r="AU44" s="18">
        <v>0</v>
      </c>
      <c r="AV44" s="18">
        <v>1</v>
      </c>
      <c r="AW44" s="18">
        <v>0</v>
      </c>
      <c r="AX44" s="18">
        <v>0</v>
      </c>
      <c r="AY44" s="18">
        <v>0</v>
      </c>
      <c r="AZ44" s="18">
        <v>0</v>
      </c>
      <c r="BA44" s="18">
        <v>2</v>
      </c>
      <c r="BB44" s="18">
        <v>0</v>
      </c>
      <c r="BC44" s="18">
        <v>0</v>
      </c>
      <c r="BD44" s="18">
        <v>0</v>
      </c>
      <c r="BE44" s="18">
        <v>0</v>
      </c>
      <c r="BF44" s="18">
        <v>1</v>
      </c>
      <c r="BG44" s="18">
        <v>0</v>
      </c>
      <c r="BH44" s="18">
        <v>0</v>
      </c>
      <c r="BI44" s="18">
        <v>0</v>
      </c>
      <c r="BJ44" s="18">
        <v>0</v>
      </c>
      <c r="BK44" s="18">
        <v>0</v>
      </c>
      <c r="BL44" s="18">
        <v>0</v>
      </c>
      <c r="BM44" s="18">
        <v>0</v>
      </c>
      <c r="BN44" s="18">
        <v>0</v>
      </c>
      <c r="BO44" s="18">
        <v>0</v>
      </c>
      <c r="BP44" s="18">
        <v>0</v>
      </c>
      <c r="BQ44" s="18">
        <v>2</v>
      </c>
      <c r="BR44" s="18">
        <v>0</v>
      </c>
      <c r="BS44" s="18">
        <v>0</v>
      </c>
      <c r="BT44" s="18">
        <v>0</v>
      </c>
      <c r="BU44" s="18">
        <v>0</v>
      </c>
      <c r="BV44" s="18">
        <v>0</v>
      </c>
      <c r="BW44" s="18">
        <v>0</v>
      </c>
      <c r="BX44" s="18">
        <v>0</v>
      </c>
      <c r="BY44" s="18">
        <v>0</v>
      </c>
      <c r="BZ44" s="18">
        <v>0</v>
      </c>
      <c r="CA44" s="16" t="e">
        <f>_xlfn.IFNA(IF(RIGHT(D44,2)="=G",0,INDEX(#REF!,MATCH(E44,#REF!,0))),0)</f>
        <v>#REF!</v>
      </c>
      <c r="CB44" s="16" t="s">
        <v>776</v>
      </c>
      <c r="CC44" s="18">
        <v>0</v>
      </c>
      <c r="CD44" s="18">
        <v>0</v>
      </c>
      <c r="CE44" s="18">
        <v>2.44</v>
      </c>
      <c r="CF44" s="18">
        <v>0.9</v>
      </c>
      <c r="CG44" s="18">
        <v>0.12</v>
      </c>
      <c r="CH44" s="18">
        <v>5</v>
      </c>
      <c r="CI44" s="16" t="s">
        <v>98</v>
      </c>
      <c r="CJ44" s="18">
        <v>0</v>
      </c>
      <c r="CK44" s="20">
        <f t="shared" si="135"/>
        <v>2.77</v>
      </c>
      <c r="CL44" s="20">
        <f t="shared" si="136"/>
        <v>2.77</v>
      </c>
      <c r="CM44" s="18">
        <v>18.88</v>
      </c>
      <c r="CN44" s="18">
        <v>24.23</v>
      </c>
      <c r="CO44" s="18">
        <v>23.391000000000002</v>
      </c>
      <c r="CP44" s="22">
        <f t="shared" si="0"/>
        <v>23.39</v>
      </c>
      <c r="CQ44" s="22">
        <f t="shared" si="1"/>
        <v>20.62</v>
      </c>
      <c r="CR44" s="22">
        <f t="shared" si="137"/>
        <v>2.77</v>
      </c>
      <c r="CS44" s="22">
        <f t="shared" si="138"/>
        <v>20.720000000000002</v>
      </c>
      <c r="CT44" s="22">
        <f t="shared" si="2"/>
        <v>20.92</v>
      </c>
      <c r="CU44" s="18">
        <v>20.92</v>
      </c>
      <c r="CV44" s="22">
        <f t="shared" si="139"/>
        <v>3.3</v>
      </c>
      <c r="CW44" s="22">
        <f t="shared" si="3"/>
        <v>0</v>
      </c>
      <c r="CX44" s="22">
        <f t="shared" si="4"/>
        <v>0</v>
      </c>
      <c r="CY44" s="22">
        <f t="shared" si="5"/>
        <v>24.23</v>
      </c>
      <c r="CZ44" s="22">
        <f t="shared" si="6"/>
        <v>24.23</v>
      </c>
      <c r="DA44" s="18">
        <v>24.23</v>
      </c>
      <c r="DB44" s="20">
        <f t="shared" si="140"/>
        <v>3.61</v>
      </c>
      <c r="DC44" s="20">
        <f t="shared" si="141"/>
        <v>0.84</v>
      </c>
      <c r="DD44" s="20">
        <f t="shared" si="142"/>
        <v>2.77</v>
      </c>
      <c r="DE44" s="20">
        <f t="shared" si="7"/>
        <v>0.1</v>
      </c>
      <c r="DF44" s="20">
        <f t="shared" si="8"/>
        <v>0.2</v>
      </c>
      <c r="DG44" s="20">
        <f t="shared" si="9"/>
        <v>2.4700000000000002</v>
      </c>
      <c r="DH44" s="20">
        <f t="shared" si="10"/>
        <v>0</v>
      </c>
      <c r="DI44" s="20">
        <f t="shared" si="11"/>
        <v>0</v>
      </c>
      <c r="DJ44" s="20">
        <f t="shared" si="12"/>
        <v>0</v>
      </c>
      <c r="DK44" s="20">
        <f t="shared" si="143"/>
        <v>2.7700000000000005</v>
      </c>
      <c r="DL44" s="20">
        <f t="shared" si="144"/>
        <v>0</v>
      </c>
      <c r="DM44" s="20">
        <f t="shared" si="145"/>
        <v>0</v>
      </c>
      <c r="DN44" s="20">
        <f t="shared" si="146"/>
        <v>0</v>
      </c>
      <c r="DO44" s="18">
        <v>5.1000000000000005</v>
      </c>
      <c r="DP44" s="18">
        <v>0</v>
      </c>
      <c r="DQ44" s="18">
        <v>1</v>
      </c>
      <c r="DR44" s="18">
        <v>1</v>
      </c>
      <c r="DS44" s="25">
        <f t="shared" si="147"/>
        <v>5.0999999999999996</v>
      </c>
      <c r="DT44" s="25">
        <f t="shared" si="148"/>
        <v>0</v>
      </c>
      <c r="DU44" s="25">
        <f t="shared" si="149"/>
        <v>14.13</v>
      </c>
      <c r="DV44" s="25">
        <f t="shared" si="150"/>
        <v>0</v>
      </c>
      <c r="DW44" s="25">
        <f t="shared" si="151"/>
        <v>14.13</v>
      </c>
      <c r="DX44" s="25">
        <f t="shared" si="152"/>
        <v>40.130000000000003</v>
      </c>
      <c r="DY44" s="25">
        <f t="shared" si="153"/>
        <v>0</v>
      </c>
      <c r="DZ44" s="25">
        <f t="shared" si="154"/>
        <v>40.130000000000003</v>
      </c>
      <c r="EA44" s="25">
        <f t="shared" si="155"/>
        <v>30.99</v>
      </c>
      <c r="EB44" s="25">
        <f t="shared" si="156"/>
        <v>0</v>
      </c>
      <c r="EC44" s="25">
        <f t="shared" si="157"/>
        <v>30.99</v>
      </c>
      <c r="ED44" s="25">
        <f t="shared" si="158"/>
        <v>9.14</v>
      </c>
      <c r="EE44" s="25">
        <f t="shared" si="158"/>
        <v>0</v>
      </c>
      <c r="EF44" s="25">
        <f t="shared" si="159"/>
        <v>9.14</v>
      </c>
      <c r="EG44" s="25">
        <f t="shared" si="160"/>
        <v>30.99</v>
      </c>
      <c r="EH44" s="25">
        <f t="shared" si="160"/>
        <v>0</v>
      </c>
      <c r="EI44" s="25">
        <f t="shared" si="161"/>
        <v>30.99</v>
      </c>
      <c r="EJ44" s="18">
        <v>704.55</v>
      </c>
      <c r="EK44" s="18">
        <v>664.68</v>
      </c>
      <c r="EL44" s="18" t="s">
        <v>818</v>
      </c>
      <c r="EM44" s="18" t="s">
        <v>821</v>
      </c>
      <c r="EN44" s="16" t="s">
        <v>774</v>
      </c>
      <c r="EO44" s="16" t="s">
        <v>795</v>
      </c>
      <c r="EP44" s="16" t="e">
        <f>IF(OR(EN44="Cống tròn",EN44="Cống hộp",EN44="Ống nhựa"),INDEX(#REF!,MATCH(E44,#REF!,0)),IF(OR(EN44="Rãnh xây",EN44="Rãnh bê tông"),INDEX(#REF!,MATCH(E44,#REF!,0)),0))</f>
        <v>#REF!</v>
      </c>
      <c r="EQ44" s="18">
        <v>37.83</v>
      </c>
      <c r="ER44" s="18">
        <v>1</v>
      </c>
      <c r="ES44" s="25">
        <f t="shared" si="162"/>
        <v>38</v>
      </c>
      <c r="ET44" s="1" t="e">
        <f>_xlfn.IFNA(IF(EN44="Cống tròn",INDEX(#REF!,MATCH(E44,#REF!,0)),IF(EN44="Cống hộp",INDEX(#REF!,MATCH(E44,#REF!,0)),EU44&amp;" ,"&amp;EV44)),0)</f>
        <v>#REF!</v>
      </c>
      <c r="EU44" s="16" t="s">
        <v>769</v>
      </c>
      <c r="EV44" s="16" t="s">
        <v>775</v>
      </c>
      <c r="EW44" s="16" t="e">
        <f>_xlfn.IFNA(INDEX(#REF!,MATCH(E44,#REF!,0)),0)</f>
        <v>#REF!</v>
      </c>
      <c r="EX44" s="16"/>
      <c r="EY44" s="18">
        <v>0</v>
      </c>
      <c r="EZ44" s="18">
        <v>0</v>
      </c>
      <c r="FA44" s="18">
        <v>0</v>
      </c>
      <c r="FB44" s="19">
        <v>0</v>
      </c>
      <c r="FC44" s="19">
        <v>0</v>
      </c>
      <c r="FD44" s="25">
        <f t="shared" si="13"/>
        <v>0</v>
      </c>
      <c r="FE44" s="25">
        <f t="shared" si="163"/>
        <v>0</v>
      </c>
      <c r="FF44" s="18">
        <v>0.14000000000000001</v>
      </c>
      <c r="FG44" s="18"/>
      <c r="FH44" s="18">
        <v>1.5</v>
      </c>
      <c r="FI44" s="25">
        <f t="shared" si="164"/>
        <v>1.5</v>
      </c>
      <c r="FJ44" s="18">
        <v>0</v>
      </c>
      <c r="FK44" s="18">
        <v>0</v>
      </c>
      <c r="FL44" s="18">
        <v>0.2</v>
      </c>
      <c r="FM44" s="18">
        <v>1.6</v>
      </c>
      <c r="FN44" s="18">
        <v>0</v>
      </c>
      <c r="FO44" s="25">
        <f t="shared" si="165"/>
        <v>1.7</v>
      </c>
      <c r="FP44" s="18">
        <v>1.4999999999999999E-2</v>
      </c>
      <c r="FQ44" s="18">
        <v>1</v>
      </c>
      <c r="FR44" s="25">
        <f t="shared" si="14"/>
        <v>37</v>
      </c>
      <c r="FS44" s="25">
        <f t="shared" si="15"/>
        <v>0.54</v>
      </c>
      <c r="FT44" s="25">
        <f t="shared" si="16"/>
        <v>37.54</v>
      </c>
      <c r="FU44" s="25">
        <f t="shared" si="17"/>
        <v>-0.28999999999999915</v>
      </c>
      <c r="FV44" s="25" t="str">
        <f t="shared" si="166"/>
        <v>Thêm 01</v>
      </c>
      <c r="FW44" s="25">
        <f t="shared" si="167"/>
        <v>0.73</v>
      </c>
      <c r="FX44" s="16"/>
      <c r="FY44" s="16"/>
      <c r="FZ44" s="16"/>
      <c r="GA44" s="16"/>
      <c r="GB44" s="19">
        <v>0</v>
      </c>
      <c r="GC44" s="19">
        <v>0</v>
      </c>
      <c r="GD44" s="19">
        <v>0</v>
      </c>
      <c r="GE44" s="19">
        <v>0</v>
      </c>
      <c r="GF44" s="19">
        <v>0</v>
      </c>
      <c r="GG44" s="19">
        <v>0</v>
      </c>
      <c r="GH44" s="19">
        <v>0</v>
      </c>
      <c r="GI44" s="19">
        <v>0</v>
      </c>
      <c r="GJ44" s="19">
        <v>0</v>
      </c>
      <c r="GK44" s="19">
        <v>0</v>
      </c>
      <c r="GL44" s="25">
        <f t="shared" si="18"/>
        <v>0</v>
      </c>
      <c r="GM44" s="25">
        <f t="shared" si="168"/>
        <v>0</v>
      </c>
      <c r="GN44" s="19">
        <v>0</v>
      </c>
      <c r="GO44" s="19">
        <v>0</v>
      </c>
      <c r="GP44" s="19">
        <v>0</v>
      </c>
      <c r="GQ44" s="19">
        <v>0</v>
      </c>
      <c r="GR44" s="1" t="e">
        <f>_xlfn.IFNA(INDEX(#REF!,MATCH(E44,#REF!,0)),0)</f>
        <v>#REF!</v>
      </c>
      <c r="GS44" s="16"/>
      <c r="GT44" s="18">
        <v>0</v>
      </c>
      <c r="GU44" s="18">
        <v>0</v>
      </c>
      <c r="GV44" s="18">
        <v>0</v>
      </c>
      <c r="GW44" s="18">
        <v>0</v>
      </c>
      <c r="GX44" s="25">
        <f t="shared" si="19"/>
        <v>0</v>
      </c>
      <c r="GY44" s="25">
        <f t="shared" si="20"/>
        <v>0</v>
      </c>
      <c r="GZ44" s="25">
        <f t="shared" si="169"/>
        <v>0</v>
      </c>
      <c r="HA44" s="1" t="e" cm="1">
        <f t="array" ref="HA44">INDEX(#REF!,MATCH(EJ44&amp;EK44&amp;HD44&amp;HE44&amp;HF44,#REF!&amp;#REF!&amp;#REF!&amp;#REF!&amp;#REF!,0))</f>
        <v>#REF!</v>
      </c>
      <c r="HB44" s="16"/>
      <c r="HC44" s="25">
        <f t="shared" si="170"/>
        <v>0</v>
      </c>
      <c r="HD44" s="18">
        <v>0</v>
      </c>
      <c r="HE44" s="18">
        <v>0</v>
      </c>
      <c r="HF44" s="18">
        <v>0</v>
      </c>
      <c r="HG44" s="1" t="e" cm="1">
        <f t="array" ref="HG44">INDEX(#REF!,MATCH(EJ44&amp;EK44&amp;HJ44&amp;HK44&amp;HL44,#REF!&amp;#REF!&amp;#REF!&amp;#REF!&amp;#REF!,0))</f>
        <v>#REF!</v>
      </c>
      <c r="HH44" s="16"/>
      <c r="HI44" s="25">
        <f t="shared" si="171"/>
        <v>0</v>
      </c>
      <c r="HJ44" s="25">
        <f t="shared" si="172"/>
        <v>0</v>
      </c>
      <c r="HK44" s="19">
        <v>0</v>
      </c>
      <c r="HL44" s="19">
        <v>0</v>
      </c>
      <c r="HM44" s="18">
        <v>0.01</v>
      </c>
      <c r="HN44" s="18">
        <v>1</v>
      </c>
      <c r="HO44" s="25">
        <f t="shared" si="173"/>
        <v>0</v>
      </c>
      <c r="HP44" s="25">
        <f t="shared" si="174"/>
        <v>0</v>
      </c>
      <c r="HQ44" s="25">
        <f t="shared" si="175"/>
        <v>0</v>
      </c>
      <c r="HR44" s="25">
        <f t="shared" si="176"/>
        <v>0</v>
      </c>
      <c r="HS44" s="25">
        <f t="shared" si="177"/>
        <v>0</v>
      </c>
      <c r="HT44" s="19">
        <v>0</v>
      </c>
      <c r="HU44" s="19">
        <v>0</v>
      </c>
      <c r="HV44" s="19">
        <v>0</v>
      </c>
      <c r="HW44" s="25">
        <f t="shared" si="178"/>
        <v>0</v>
      </c>
      <c r="HX44" s="19">
        <v>0</v>
      </c>
      <c r="HY44" s="19">
        <v>0</v>
      </c>
      <c r="HZ44" s="18">
        <v>23.39</v>
      </c>
      <c r="IA44" s="20">
        <f>ROUND(IF(EN44="Cống tròn",IF(EN44="Cống tròn",IF(EU44="Không có móng",IQ44-FF44,IF(EU44="Đế",IP44-FN44,IF(OR(EU44="Móng bê tông",EU44="Móng bê tông kết hợp đế"),II44-FJ44,0))),0),IF(EN44="Cống hộp",IF(AND(EN44="Cống hộp",EU44="Không có móng"),IQ44-GF44,IF(AND(EN44="Cống hộp",EU44="Móng bê tông"),IJ44-GB44,0)),IF(OR(EN44="Rãnh xây",EN44="Rãnh bê tông"),IF(OR(EN44="Rãnh xây",EN44="Rãnh bê tông"),IK44-GB44,0),IF(EN44="Ống nhựa",IF(AND(EN44="Ống nhựa",EU44="Không đắp cát"),IQ44-HT44,IF(AND(EN44="Ống nhựa",EU44="Đắp cát"),IH44-HX44,0)),IF(EN44="Rãnh thang",IF(EN44="Rãnh thang",IF(EU44="Móng bê tông",#REF!-#REF!,IQ44),0),0))))),2)</f>
        <v>21.28</v>
      </c>
      <c r="IB44" s="20">
        <f t="shared" si="179"/>
        <v>2.1099999999999994</v>
      </c>
      <c r="IC44" s="20">
        <f t="shared" si="21"/>
        <v>21.28</v>
      </c>
      <c r="ID44" s="20">
        <f t="shared" si="22"/>
        <v>0</v>
      </c>
      <c r="IE44" s="20">
        <f t="shared" si="23"/>
        <v>0</v>
      </c>
      <c r="IF44" s="20">
        <f t="shared" si="24"/>
        <v>0</v>
      </c>
      <c r="IG44" s="20">
        <f>IF(EN44="Rãnh thang",IF(AND(EN44="Rãnh thang",EU44="Móng bê tông"),IQ44-#REF!,0),IF(EN44="Ống nhựa",IF(AND(EN44="Ống nhựa",EU44="Đắp cát"),IQ44-HT44,0),IF(EN44="Cống tròn",IF(EN44="Cống tròn",IF(OR(EU44="Móng bê tông",EU44="Móng bê tông kết hợp đế"),IM44-FL44,0),0),IF(EN44="Cống hộp",IF(AND(EN44="Cống hộp",EU44="Móng bê tông"),IN44-GD44,0),IF(OR(EN44="Rãnh xây",EN44="Rãnh bê tông"),IF(AND(EN44="Rãnh xây",EU44="Móng bê tông"),IO44-GD44,IF(AND(EN44="Rãnh bê tông",EU44="Móng bê tông"),IO44-GD44,0)),0)))))</f>
        <v>21.28</v>
      </c>
      <c r="IH44" s="20">
        <f t="shared" si="25"/>
        <v>0</v>
      </c>
      <c r="II44" s="20">
        <f t="shared" si="26"/>
        <v>21.28</v>
      </c>
      <c r="IJ44" s="20">
        <f t="shared" si="27"/>
        <v>0</v>
      </c>
      <c r="IK44" s="20">
        <f t="shared" si="28"/>
        <v>0</v>
      </c>
      <c r="IL44" s="20">
        <f t="shared" si="29"/>
        <v>21.48</v>
      </c>
      <c r="IM44" s="20">
        <f t="shared" si="30"/>
        <v>21.48</v>
      </c>
      <c r="IN44" s="20">
        <f t="shared" si="31"/>
        <v>0</v>
      </c>
      <c r="IO44" s="20">
        <f t="shared" si="32"/>
        <v>0</v>
      </c>
      <c r="IP44" s="20">
        <f t="shared" si="33"/>
        <v>0</v>
      </c>
      <c r="IQ44" s="18">
        <v>21.62</v>
      </c>
      <c r="IR44" s="25">
        <f t="shared" si="180"/>
        <v>0</v>
      </c>
      <c r="IS44" s="25">
        <f t="shared" si="34"/>
        <v>0</v>
      </c>
      <c r="IT44" s="25">
        <f t="shared" si="35"/>
        <v>0</v>
      </c>
      <c r="IU44" s="25">
        <f>ROUND(IF(EN44="Cống tròn",IF(EN44="Cống tròn",IV44+FF44,0),IF(EN44="Cống hộp",IF(EN44="Cống hộp",IV44+GP44,0),IF(OR(EN44="Rãnh xây",EN44="Rãnh bê tông"),IF(OR(EN44="Rãnh xây",EN44="Rãnh bê tông"),IV44+GP44,0),IF(EN44="ống nhựa",IF(EN44="Ống nhựa",IV44+HT44,0),IF(EN44="Rãnh thang",IF(EN44="Rãnh thang",IQ44+#REF!,0),0))))),2)</f>
        <v>23.17</v>
      </c>
      <c r="IV44" s="18">
        <v>23.03</v>
      </c>
      <c r="IW44" s="25">
        <f t="shared" si="36"/>
        <v>23.17</v>
      </c>
      <c r="IX44" s="25">
        <f t="shared" si="37"/>
        <v>0</v>
      </c>
      <c r="IY44" s="25">
        <f t="shared" si="38"/>
        <v>0</v>
      </c>
      <c r="IZ44" s="25">
        <f t="shared" si="39"/>
        <v>0</v>
      </c>
      <c r="JA44" s="25">
        <f t="shared" si="40"/>
        <v>0</v>
      </c>
      <c r="JB44" s="18">
        <v>23.27</v>
      </c>
      <c r="JC44" s="20">
        <f>ROUND(IF(EN44="Cống tròn",IF(EN44="Cống tròn",IF(EU44="Không có móng",JS44-FF44,IF(EU44="Đế",JR44-FN44,IF(OR(EU44="Móng bê tông",EU44="Móng bê tông kết hợp đế"),JK44-FJ44,0))),0),IF(EN44="Cống hộp",IF(AND(EN44="Cống hộp",EU44="Không có móng"),JS44-GF44,IF(AND(EN44="Cống hộp",EU44="Móng bê tông"),JL44-GB44,0)),IF(OR(EN44="Rãnh xây",EN44="Rãnh bê tông"),IF(OR(EN44="Rãnh xây",EN44="Rãnh bê tông"),JM44-GB44,0),IF(EN44="Ống nhựa",IF(AND(EN44="Ống nhựa",EU44="Không đắp cát"),JS44-HT44,IF(AND(EN44="Ống nhựa",EU44="Đắp cát"),JJ44-HX44,0)),IF(EN44="Rãnh thang",IF(EN44="Rãnh thang",IF(EU44="Móng bê tông",#REF!-#REF!,JS44),0),0))))),2)</f>
        <v>21.19</v>
      </c>
      <c r="JD44" s="20">
        <f t="shared" si="181"/>
        <v>2.0799999999999983</v>
      </c>
      <c r="JE44" s="20">
        <f t="shared" si="41"/>
        <v>21.19</v>
      </c>
      <c r="JF44" s="20">
        <f t="shared" si="42"/>
        <v>0</v>
      </c>
      <c r="JG44" s="20">
        <f t="shared" si="43"/>
        <v>0</v>
      </c>
      <c r="JH44" s="20">
        <f t="shared" si="44"/>
        <v>0</v>
      </c>
      <c r="JI44" s="20">
        <f>IF(EN44="Rãnh thang",IF(AND(EN44="Rãnh thang",EU44="Móng bê tông"),JS44-#REF!,0),IF(EN44="Ống nhựa",IF(AND(EN44="Ống nhựa",EU44="Đắp cát"),JS44-HT44,0),IF(EN44="Cống tròn",IF(EN44="Cống tròn",IF(OR(EU44="Móng bê tông",EU44="Móng bê tông kết hợp đế"),JO44-FL44,0),0),IF(EN44="Cống hộp",IF(AND(EN44="Cống hộp",EU44="Móng bê tông"),JP44-GD44,0),IF(OR(EN44="Rãnh xây",EN44="Rãnh bê tông"),IF(AND(EN44="Rãnh xây",EU44="Móng bê tông"),JQ44-GD44,IF(AND(EN44="Rãnh bê tông",EU44="Móng bê tông"),JQ44-GD44,0)),0)))))</f>
        <v>21.19</v>
      </c>
      <c r="JJ44" s="20">
        <f t="shared" si="45"/>
        <v>0</v>
      </c>
      <c r="JK44" s="20">
        <f t="shared" si="46"/>
        <v>21.19</v>
      </c>
      <c r="JL44" s="20">
        <f t="shared" si="47"/>
        <v>0</v>
      </c>
      <c r="JM44" s="20">
        <f t="shared" si="48"/>
        <v>0</v>
      </c>
      <c r="JN44" s="20">
        <f t="shared" si="49"/>
        <v>21.39</v>
      </c>
      <c r="JO44" s="20">
        <f t="shared" si="50"/>
        <v>21.39</v>
      </c>
      <c r="JP44" s="20">
        <f t="shared" si="51"/>
        <v>0</v>
      </c>
      <c r="JQ44" s="20">
        <f t="shared" si="52"/>
        <v>0</v>
      </c>
      <c r="JR44" s="20">
        <f t="shared" si="53"/>
        <v>0</v>
      </c>
      <c r="JS44" s="26">
        <v>21.53</v>
      </c>
      <c r="JT44" s="25">
        <f t="shared" si="182"/>
        <v>0</v>
      </c>
      <c r="JU44" s="25">
        <f t="shared" si="54"/>
        <v>0</v>
      </c>
      <c r="JV44" s="25">
        <f t="shared" si="55"/>
        <v>0</v>
      </c>
      <c r="JW44" s="25">
        <f>ROUND(IF(EN44="Cống tròn",IF(EN44="Cống tròn",JX44+FF44,0),IF(EN44="Cống hộp",IF(EN44="Cống hộp",JX44+GP44,0),IF(OR(EN44="Rãnh xây",EN44="Rãnh bê tông"),IF(OR(EN44="Rãnh xây",EN44="Rãnh bê tông"),JX44+GP44,0),IF(EN44="ống nhựa",IF(EN44="Ống nhựa",JX44+HT44,0),IF(EN44="Rãnh thang",IF(EN44="Rãnh thang",JS44+#REF!,0),0))))),2)</f>
        <v>23.17</v>
      </c>
      <c r="JX44" s="27">
        <v>23.03</v>
      </c>
      <c r="JY44" s="25">
        <f t="shared" si="56"/>
        <v>23.17</v>
      </c>
      <c r="JZ44" s="25">
        <f t="shared" si="57"/>
        <v>0</v>
      </c>
      <c r="KA44" s="25">
        <f t="shared" si="58"/>
        <v>0</v>
      </c>
      <c r="KB44" s="25">
        <f t="shared" si="59"/>
        <v>0</v>
      </c>
      <c r="KC44" s="25">
        <f t="shared" si="60"/>
        <v>0</v>
      </c>
      <c r="KD44" s="28" t="s">
        <v>98</v>
      </c>
      <c r="KE44" s="27">
        <v>0</v>
      </c>
      <c r="KF44" s="25">
        <f t="shared" si="61"/>
        <v>2.1099999999999994</v>
      </c>
      <c r="KG44" s="25">
        <f t="shared" si="183"/>
        <v>2.1099999999999994</v>
      </c>
      <c r="KH44" s="27">
        <v>0</v>
      </c>
      <c r="KI44" s="25">
        <f t="shared" si="62"/>
        <v>2.0799999999999983</v>
      </c>
      <c r="KJ44" s="25">
        <f t="shared" si="184"/>
        <v>2.0799999999999983</v>
      </c>
      <c r="KK44" s="25">
        <f t="shared" si="63"/>
        <v>0</v>
      </c>
      <c r="KL44" s="25">
        <f t="shared" si="64"/>
        <v>0</v>
      </c>
      <c r="KM44" s="25">
        <f t="shared" si="185"/>
        <v>0</v>
      </c>
      <c r="KN44" s="25">
        <f t="shared" si="65"/>
        <v>0</v>
      </c>
      <c r="KO44" s="25">
        <f t="shared" si="66"/>
        <v>0</v>
      </c>
      <c r="KP44" s="25">
        <f t="shared" si="186"/>
        <v>0</v>
      </c>
      <c r="KQ44" s="25">
        <f t="shared" si="67"/>
        <v>0.2</v>
      </c>
      <c r="KR44" s="25">
        <f t="shared" si="68"/>
        <v>0.2</v>
      </c>
      <c r="KS44" s="25">
        <f t="shared" si="187"/>
        <v>0.2</v>
      </c>
      <c r="KT44" s="25">
        <f t="shared" si="69"/>
        <v>0</v>
      </c>
      <c r="KU44" s="25">
        <f t="shared" si="70"/>
        <v>0</v>
      </c>
      <c r="KV44" s="25">
        <f t="shared" si="188"/>
        <v>0</v>
      </c>
      <c r="KW44" s="25">
        <f t="shared" si="71"/>
        <v>0</v>
      </c>
      <c r="KX44" s="25">
        <f t="shared" si="72"/>
        <v>0</v>
      </c>
      <c r="KY44" s="25">
        <f t="shared" si="189"/>
        <v>0</v>
      </c>
      <c r="KZ44" s="25">
        <f t="shared" si="73"/>
        <v>0</v>
      </c>
      <c r="LA44" s="25">
        <f t="shared" si="74"/>
        <v>0</v>
      </c>
      <c r="LB44" s="25">
        <f t="shared" si="190"/>
        <v>0</v>
      </c>
      <c r="LC44" s="25">
        <f t="shared" si="75"/>
        <v>1.7</v>
      </c>
      <c r="LD44" s="25">
        <f t="shared" si="76"/>
        <v>1.7</v>
      </c>
      <c r="LE44" s="25">
        <f t="shared" si="191"/>
        <v>1.7</v>
      </c>
      <c r="LF44" s="25">
        <f t="shared" si="77"/>
        <v>0</v>
      </c>
      <c r="LG44" s="25">
        <f t="shared" si="78"/>
        <v>0</v>
      </c>
      <c r="LH44" s="25">
        <f t="shared" si="192"/>
        <v>0</v>
      </c>
      <c r="LI44" s="25">
        <f t="shared" si="79"/>
        <v>0</v>
      </c>
      <c r="LJ44" s="25">
        <f t="shared" si="80"/>
        <v>0</v>
      </c>
      <c r="LK44" s="25">
        <f t="shared" si="193"/>
        <v>0</v>
      </c>
      <c r="LL44" s="25">
        <f t="shared" si="81"/>
        <v>0</v>
      </c>
      <c r="LM44" s="25">
        <f t="shared" si="82"/>
        <v>0</v>
      </c>
      <c r="LN44" s="25">
        <f t="shared" si="194"/>
        <v>0</v>
      </c>
      <c r="LO44" s="25">
        <f t="shared" si="83"/>
        <v>0</v>
      </c>
      <c r="LP44" s="25">
        <f t="shared" si="84"/>
        <v>0</v>
      </c>
      <c r="LQ44" s="25">
        <f t="shared" si="195"/>
        <v>0</v>
      </c>
      <c r="LR44" s="25">
        <f t="shared" si="85"/>
        <v>0</v>
      </c>
      <c r="LS44" s="25">
        <f t="shared" si="86"/>
        <v>0</v>
      </c>
      <c r="LT44" s="25">
        <f t="shared" si="196"/>
        <v>0</v>
      </c>
      <c r="LU44" s="25">
        <f t="shared" si="87"/>
        <v>0</v>
      </c>
      <c r="LV44" s="25">
        <f t="shared" si="88"/>
        <v>0</v>
      </c>
      <c r="LW44" s="25">
        <f t="shared" si="197"/>
        <v>0</v>
      </c>
      <c r="LX44" s="25">
        <f t="shared" si="89"/>
        <v>0</v>
      </c>
      <c r="LY44" s="25">
        <f t="shared" si="90"/>
        <v>0</v>
      </c>
      <c r="LZ44" s="25">
        <f t="shared" si="198"/>
        <v>0</v>
      </c>
      <c r="MA44" s="25">
        <f t="shared" si="91"/>
        <v>0</v>
      </c>
      <c r="MB44" s="25">
        <f t="shared" si="92"/>
        <v>0</v>
      </c>
      <c r="MC44" s="25">
        <f t="shared" si="199"/>
        <v>0</v>
      </c>
      <c r="MD44" s="25">
        <f t="shared" si="93"/>
        <v>0</v>
      </c>
      <c r="ME44" s="25">
        <f t="shared" si="94"/>
        <v>0</v>
      </c>
      <c r="MF44" s="25">
        <f t="shared" si="200"/>
        <v>0</v>
      </c>
      <c r="MG44" s="25">
        <f t="shared" si="95"/>
        <v>0</v>
      </c>
      <c r="MH44" s="25">
        <f t="shared" si="96"/>
        <v>0</v>
      </c>
      <c r="MI44" s="25">
        <f t="shared" si="201"/>
        <v>0</v>
      </c>
      <c r="MJ44" s="25">
        <f t="shared" si="97"/>
        <v>0</v>
      </c>
      <c r="MK44" s="25">
        <f t="shared" si="98"/>
        <v>0</v>
      </c>
      <c r="ML44" s="25">
        <f t="shared" si="202"/>
        <v>0</v>
      </c>
      <c r="MM44" s="25">
        <f t="shared" si="99"/>
        <v>0</v>
      </c>
      <c r="MN44" s="25">
        <f t="shared" si="100"/>
        <v>0</v>
      </c>
      <c r="MO44" s="25">
        <f t="shared" si="203"/>
        <v>0</v>
      </c>
      <c r="MP44" s="25">
        <f t="shared" si="101"/>
        <v>0</v>
      </c>
      <c r="MQ44" s="25">
        <f t="shared" si="102"/>
        <v>0</v>
      </c>
      <c r="MR44" s="25">
        <f t="shared" si="204"/>
        <v>0</v>
      </c>
      <c r="MS44" s="29">
        <v>0.2</v>
      </c>
      <c r="MT44" s="29">
        <v>0</v>
      </c>
      <c r="MU44" s="29">
        <v>1</v>
      </c>
      <c r="MV44" s="29">
        <v>1</v>
      </c>
      <c r="MW44" s="25">
        <f t="shared" si="103"/>
        <v>0.2</v>
      </c>
      <c r="MX44" s="25">
        <f t="shared" si="104"/>
        <v>0.42</v>
      </c>
      <c r="MY44" s="25">
        <f t="shared" si="105"/>
        <v>0</v>
      </c>
      <c r="MZ44" s="25">
        <f t="shared" si="106"/>
        <v>0</v>
      </c>
      <c r="NA44" s="25">
        <f t="shared" si="107"/>
        <v>0.2</v>
      </c>
      <c r="NB44" s="25">
        <f t="shared" si="108"/>
        <v>0.42</v>
      </c>
      <c r="NC44" s="25">
        <f t="shared" si="109"/>
        <v>0</v>
      </c>
      <c r="ND44" s="25">
        <f t="shared" si="110"/>
        <v>0</v>
      </c>
      <c r="NE44" s="25">
        <f t="shared" si="205"/>
        <v>0.2</v>
      </c>
      <c r="NF44" s="25">
        <f t="shared" si="205"/>
        <v>0.42</v>
      </c>
      <c r="NG44" s="25">
        <f t="shared" si="205"/>
        <v>0</v>
      </c>
      <c r="NH44" s="25">
        <f t="shared" si="205"/>
        <v>0</v>
      </c>
      <c r="NI44" s="25">
        <f t="shared" si="112"/>
        <v>15.89</v>
      </c>
      <c r="NJ44" s="25">
        <f t="shared" si="113"/>
        <v>0</v>
      </c>
      <c r="NK44" s="25">
        <f t="shared" si="114"/>
        <v>15.89</v>
      </c>
      <c r="NL44" s="25">
        <f t="shared" si="115"/>
        <v>97.93</v>
      </c>
      <c r="NM44" s="25">
        <f t="shared" si="116"/>
        <v>0</v>
      </c>
      <c r="NN44" s="25">
        <f t="shared" si="206"/>
        <v>97.93</v>
      </c>
      <c r="NO44" s="25">
        <f t="shared" si="117"/>
        <v>0</v>
      </c>
      <c r="NP44" s="25">
        <f t="shared" si="118"/>
        <v>0</v>
      </c>
      <c r="NQ44" s="25">
        <f t="shared" si="207"/>
        <v>0</v>
      </c>
      <c r="NR44" s="25">
        <f t="shared" si="119"/>
        <v>0</v>
      </c>
      <c r="NS44" s="25">
        <f t="shared" si="120"/>
        <v>0</v>
      </c>
      <c r="NT44" s="25">
        <f t="shared" si="208"/>
        <v>0</v>
      </c>
      <c r="NU44" s="25">
        <f t="shared" si="121"/>
        <v>0</v>
      </c>
      <c r="NV44" s="25">
        <f t="shared" si="122"/>
        <v>0</v>
      </c>
      <c r="NW44" s="25">
        <f t="shared" si="209"/>
        <v>0</v>
      </c>
      <c r="NX44" s="25">
        <f t="shared" si="210"/>
        <v>97.93</v>
      </c>
      <c r="NY44" s="25">
        <f t="shared" si="210"/>
        <v>0</v>
      </c>
      <c r="NZ44" s="25">
        <f t="shared" si="211"/>
        <v>97.93</v>
      </c>
      <c r="OA44" s="25">
        <f t="shared" si="212"/>
        <v>-82.04</v>
      </c>
      <c r="OB44" s="25">
        <f t="shared" si="212"/>
        <v>0</v>
      </c>
      <c r="OC44" s="25">
        <f t="shared" si="213"/>
        <v>-82.04</v>
      </c>
      <c r="OD44" s="25">
        <f t="shared" si="214"/>
        <v>97.93</v>
      </c>
      <c r="OE44" s="25">
        <f t="shared" si="214"/>
        <v>0</v>
      </c>
      <c r="OF44" s="25">
        <f t="shared" si="214"/>
        <v>97.93</v>
      </c>
      <c r="OG44" s="25">
        <f t="shared" si="124"/>
        <v>0</v>
      </c>
      <c r="OH44" s="25">
        <f t="shared" si="125"/>
        <v>0</v>
      </c>
      <c r="OI44" s="25">
        <f t="shared" si="126"/>
        <v>0</v>
      </c>
      <c r="OJ44" s="25">
        <f t="shared" si="127"/>
        <v>0</v>
      </c>
      <c r="OK44" s="25">
        <f t="shared" si="128"/>
        <v>0</v>
      </c>
      <c r="OL44" s="25">
        <f t="shared" si="129"/>
        <v>0</v>
      </c>
      <c r="OM44" s="25">
        <f t="shared" si="215"/>
        <v>0</v>
      </c>
      <c r="ON44" s="25">
        <f t="shared" si="215"/>
        <v>0</v>
      </c>
      <c r="OO44" s="25">
        <f t="shared" si="215"/>
        <v>0</v>
      </c>
      <c r="OP44" s="25">
        <f t="shared" si="130"/>
        <v>0</v>
      </c>
      <c r="OQ44" s="25">
        <f t="shared" si="131"/>
        <v>0</v>
      </c>
      <c r="OR44" s="25">
        <f t="shared" si="216"/>
        <v>0</v>
      </c>
      <c r="OS44" s="19">
        <v>537895.98</v>
      </c>
      <c r="OT44" s="19">
        <v>2371325.1800000002</v>
      </c>
    </row>
    <row r="45" spans="1:410" ht="33" customHeight="1" x14ac:dyDescent="0.25">
      <c r="A45" s="18"/>
      <c r="B45" s="18" t="s">
        <v>763</v>
      </c>
      <c r="C45" s="18">
        <v>664.68</v>
      </c>
      <c r="D45" s="16" t="e">
        <f>_xlfn.IFNA(INDEX(#REF!,MATCH(E45,#REF!,0)),0)</f>
        <v>#REF!</v>
      </c>
      <c r="E45" s="18" t="s">
        <v>821</v>
      </c>
      <c r="F45" s="16" t="s">
        <v>765</v>
      </c>
      <c r="G45" s="16" t="s">
        <v>819</v>
      </c>
      <c r="H45" s="16" t="s">
        <v>820</v>
      </c>
      <c r="I45" s="16" t="s">
        <v>768</v>
      </c>
      <c r="J45" s="16" t="s">
        <v>811</v>
      </c>
      <c r="K45" s="16" t="s">
        <v>770</v>
      </c>
      <c r="L45" s="16" t="s">
        <v>771</v>
      </c>
      <c r="M45" s="18">
        <v>2.44</v>
      </c>
      <c r="N45" s="18">
        <v>4.5</v>
      </c>
      <c r="O45" s="18">
        <v>2.84</v>
      </c>
      <c r="P45" s="18">
        <v>4.9000000000000004</v>
      </c>
      <c r="Q45" s="18">
        <v>0.1</v>
      </c>
      <c r="R45" s="18">
        <v>2.64</v>
      </c>
      <c r="S45" s="18">
        <v>4.7</v>
      </c>
      <c r="T45" s="18">
        <v>0.2</v>
      </c>
      <c r="U45" s="18">
        <v>0</v>
      </c>
      <c r="V45" s="18">
        <v>0</v>
      </c>
      <c r="W45" s="18">
        <v>0</v>
      </c>
      <c r="X45" s="18">
        <v>2.44</v>
      </c>
      <c r="Y45" s="18">
        <v>4.5</v>
      </c>
      <c r="Z45" s="20">
        <f t="shared" si="132"/>
        <v>3.3</v>
      </c>
      <c r="AA45" s="18">
        <v>0.2</v>
      </c>
      <c r="AB45" s="18">
        <v>0</v>
      </c>
      <c r="AC45" s="18">
        <v>0</v>
      </c>
      <c r="AD45" s="18">
        <v>0</v>
      </c>
      <c r="AE45" s="18">
        <v>0</v>
      </c>
      <c r="AF45" s="18">
        <v>0</v>
      </c>
      <c r="AG45" s="18">
        <v>0</v>
      </c>
      <c r="AH45" s="18">
        <v>0</v>
      </c>
      <c r="AI45" s="20">
        <f t="shared" si="133"/>
        <v>0</v>
      </c>
      <c r="AJ45" s="18">
        <v>0</v>
      </c>
      <c r="AK45" s="18">
        <v>0</v>
      </c>
      <c r="AL45" s="20">
        <f t="shared" si="134"/>
        <v>0</v>
      </c>
      <c r="AM45" s="18">
        <v>0</v>
      </c>
      <c r="AN45" s="18">
        <v>0</v>
      </c>
      <c r="AO45" s="18">
        <v>0</v>
      </c>
      <c r="AP45" s="18">
        <v>0</v>
      </c>
      <c r="AQ45" s="18">
        <v>0</v>
      </c>
      <c r="AR45" s="18">
        <v>0</v>
      </c>
      <c r="AS45" s="18">
        <v>0</v>
      </c>
      <c r="AT45" s="18">
        <v>0</v>
      </c>
      <c r="AU45" s="18">
        <v>0</v>
      </c>
      <c r="AV45" s="18">
        <v>1</v>
      </c>
      <c r="AW45" s="18">
        <v>0</v>
      </c>
      <c r="AX45" s="18">
        <v>0</v>
      </c>
      <c r="AY45" s="18">
        <v>0</v>
      </c>
      <c r="AZ45" s="18">
        <v>0</v>
      </c>
      <c r="BA45" s="18">
        <v>2</v>
      </c>
      <c r="BB45" s="18">
        <v>0</v>
      </c>
      <c r="BC45" s="18">
        <v>0</v>
      </c>
      <c r="BD45" s="18">
        <v>0</v>
      </c>
      <c r="BE45" s="18">
        <v>0</v>
      </c>
      <c r="BF45" s="18">
        <v>1</v>
      </c>
      <c r="BG45" s="18">
        <v>0</v>
      </c>
      <c r="BH45" s="18">
        <v>0</v>
      </c>
      <c r="BI45" s="18">
        <v>0</v>
      </c>
      <c r="BJ45" s="18">
        <v>0</v>
      </c>
      <c r="BK45" s="18">
        <v>0</v>
      </c>
      <c r="BL45" s="18">
        <v>0</v>
      </c>
      <c r="BM45" s="18">
        <v>0</v>
      </c>
      <c r="BN45" s="18">
        <v>0</v>
      </c>
      <c r="BO45" s="18">
        <v>0</v>
      </c>
      <c r="BP45" s="18">
        <v>0</v>
      </c>
      <c r="BQ45" s="18">
        <v>2</v>
      </c>
      <c r="BR45" s="18">
        <v>0</v>
      </c>
      <c r="BS45" s="18">
        <v>0</v>
      </c>
      <c r="BT45" s="18">
        <v>0</v>
      </c>
      <c r="BU45" s="18">
        <v>0</v>
      </c>
      <c r="BV45" s="18">
        <v>0</v>
      </c>
      <c r="BW45" s="18">
        <v>0</v>
      </c>
      <c r="BX45" s="18">
        <v>0</v>
      </c>
      <c r="BY45" s="18">
        <v>0</v>
      </c>
      <c r="BZ45" s="18">
        <v>0</v>
      </c>
      <c r="CA45" s="16" t="e">
        <f>_xlfn.IFNA(IF(RIGHT(D45,2)="=G",0,INDEX(#REF!,MATCH(E45,#REF!,0))),0)</f>
        <v>#REF!</v>
      </c>
      <c r="CB45" s="16" t="s">
        <v>776</v>
      </c>
      <c r="CC45" s="18">
        <v>0</v>
      </c>
      <c r="CD45" s="18">
        <v>0</v>
      </c>
      <c r="CE45" s="18">
        <v>2.44</v>
      </c>
      <c r="CF45" s="18">
        <v>0.9</v>
      </c>
      <c r="CG45" s="18">
        <v>0.12</v>
      </c>
      <c r="CH45" s="18">
        <v>5</v>
      </c>
      <c r="CI45" s="16" t="s">
        <v>98</v>
      </c>
      <c r="CJ45" s="18">
        <v>0</v>
      </c>
      <c r="CK45" s="20">
        <f t="shared" si="135"/>
        <v>2.74</v>
      </c>
      <c r="CL45" s="20">
        <f t="shared" si="136"/>
        <v>2.74</v>
      </c>
      <c r="CM45" s="18">
        <v>19.73</v>
      </c>
      <c r="CN45" s="18">
        <v>24.11</v>
      </c>
      <c r="CO45" s="18">
        <v>23.271000000000001</v>
      </c>
      <c r="CP45" s="22">
        <f t="shared" si="0"/>
        <v>23.27</v>
      </c>
      <c r="CQ45" s="22">
        <f t="shared" si="1"/>
        <v>20.53</v>
      </c>
      <c r="CR45" s="22">
        <f t="shared" si="137"/>
        <v>2.74</v>
      </c>
      <c r="CS45" s="22">
        <f t="shared" si="138"/>
        <v>20.63</v>
      </c>
      <c r="CT45" s="22">
        <f t="shared" si="2"/>
        <v>20.83</v>
      </c>
      <c r="CU45" s="18">
        <v>20.83</v>
      </c>
      <c r="CV45" s="22">
        <f t="shared" si="139"/>
        <v>3.3</v>
      </c>
      <c r="CW45" s="22">
        <f t="shared" si="3"/>
        <v>0</v>
      </c>
      <c r="CX45" s="22">
        <f t="shared" si="4"/>
        <v>0</v>
      </c>
      <c r="CY45" s="22">
        <f t="shared" si="5"/>
        <v>24.11</v>
      </c>
      <c r="CZ45" s="22">
        <f t="shared" si="6"/>
        <v>24.11</v>
      </c>
      <c r="DA45" s="18">
        <v>24.11</v>
      </c>
      <c r="DB45" s="20">
        <f t="shared" si="140"/>
        <v>3.58</v>
      </c>
      <c r="DC45" s="20">
        <f t="shared" si="141"/>
        <v>0.84</v>
      </c>
      <c r="DD45" s="20">
        <f t="shared" si="142"/>
        <v>2.74</v>
      </c>
      <c r="DE45" s="20">
        <f t="shared" si="7"/>
        <v>0.1</v>
      </c>
      <c r="DF45" s="20">
        <f t="shared" si="8"/>
        <v>0.2</v>
      </c>
      <c r="DG45" s="20">
        <f t="shared" si="9"/>
        <v>2.44</v>
      </c>
      <c r="DH45" s="20">
        <f t="shared" si="10"/>
        <v>0</v>
      </c>
      <c r="DI45" s="20">
        <f t="shared" si="11"/>
        <v>0</v>
      </c>
      <c r="DJ45" s="20">
        <f t="shared" si="12"/>
        <v>0</v>
      </c>
      <c r="DK45" s="20">
        <f t="shared" si="143"/>
        <v>2.74</v>
      </c>
      <c r="DL45" s="20">
        <f t="shared" si="144"/>
        <v>0</v>
      </c>
      <c r="DM45" s="20">
        <f t="shared" si="145"/>
        <v>0</v>
      </c>
      <c r="DN45" s="20">
        <f t="shared" si="146"/>
        <v>0</v>
      </c>
      <c r="DO45" s="18">
        <v>5.1000000000000005</v>
      </c>
      <c r="DP45" s="18">
        <v>0</v>
      </c>
      <c r="DQ45" s="18">
        <v>1</v>
      </c>
      <c r="DR45" s="18">
        <v>1</v>
      </c>
      <c r="DS45" s="25">
        <f t="shared" si="147"/>
        <v>5.0999999999999996</v>
      </c>
      <c r="DT45" s="25">
        <f t="shared" si="148"/>
        <v>0</v>
      </c>
      <c r="DU45" s="25">
        <f t="shared" si="149"/>
        <v>13.97</v>
      </c>
      <c r="DV45" s="25">
        <f t="shared" si="150"/>
        <v>0</v>
      </c>
      <c r="DW45" s="25">
        <f t="shared" si="151"/>
        <v>13.97</v>
      </c>
      <c r="DX45" s="25">
        <f t="shared" si="152"/>
        <v>39.67</v>
      </c>
      <c r="DY45" s="25">
        <f t="shared" si="153"/>
        <v>0</v>
      </c>
      <c r="DZ45" s="25">
        <f t="shared" si="154"/>
        <v>39.67</v>
      </c>
      <c r="EA45" s="25">
        <f t="shared" si="155"/>
        <v>30.66</v>
      </c>
      <c r="EB45" s="25">
        <f t="shared" si="156"/>
        <v>0</v>
      </c>
      <c r="EC45" s="25">
        <f t="shared" si="157"/>
        <v>30.66</v>
      </c>
      <c r="ED45" s="25">
        <f t="shared" si="158"/>
        <v>9.01</v>
      </c>
      <c r="EE45" s="25">
        <f t="shared" si="158"/>
        <v>0</v>
      </c>
      <c r="EF45" s="25">
        <f t="shared" si="159"/>
        <v>9.01</v>
      </c>
      <c r="EG45" s="25">
        <f t="shared" si="160"/>
        <v>30.66</v>
      </c>
      <c r="EH45" s="25">
        <f t="shared" si="160"/>
        <v>0</v>
      </c>
      <c r="EI45" s="25">
        <f t="shared" si="161"/>
        <v>30.66</v>
      </c>
      <c r="EJ45" s="18">
        <v>664.68</v>
      </c>
      <c r="EK45" s="18">
        <v>629.16</v>
      </c>
      <c r="EL45" s="18" t="s">
        <v>821</v>
      </c>
      <c r="EM45" s="18" t="s">
        <v>822</v>
      </c>
      <c r="EN45" s="16" t="s">
        <v>774</v>
      </c>
      <c r="EO45" s="16" t="s">
        <v>131</v>
      </c>
      <c r="EP45" s="16" t="e">
        <f>IF(OR(EN45="Cống tròn",EN45="Cống hộp",EN45="Ống nhựa"),INDEX(#REF!,MATCH(E45,#REF!,0)),IF(OR(EN45="Rãnh xây",EN45="Rãnh bê tông"),INDEX(#REF!,MATCH(E45,#REF!,0)),0))</f>
        <v>#REF!</v>
      </c>
      <c r="EQ45" s="18">
        <v>33.799999999999976</v>
      </c>
      <c r="ER45" s="18">
        <v>1</v>
      </c>
      <c r="ES45" s="25">
        <f t="shared" si="162"/>
        <v>34</v>
      </c>
      <c r="ET45" s="1" t="e">
        <f>_xlfn.IFNA(IF(EN45="Cống tròn",INDEX(#REF!,MATCH(E45,#REF!,0)),IF(EN45="Cống hộp",INDEX(#REF!,MATCH(E45,#REF!,0)),EU45&amp;" ,"&amp;EV45)),0)</f>
        <v>#REF!</v>
      </c>
      <c r="EU45" s="16" t="s">
        <v>769</v>
      </c>
      <c r="EV45" s="16" t="s">
        <v>775</v>
      </c>
      <c r="EW45" s="16" t="e">
        <f>_xlfn.IFNA(INDEX(#REF!,MATCH(E45,#REF!,0)),0)</f>
        <v>#REF!</v>
      </c>
      <c r="EX45" s="16"/>
      <c r="EY45" s="18">
        <v>0</v>
      </c>
      <c r="EZ45" s="18">
        <v>0</v>
      </c>
      <c r="FA45" s="18">
        <v>0</v>
      </c>
      <c r="FB45" s="19">
        <v>0</v>
      </c>
      <c r="FC45" s="19">
        <v>0</v>
      </c>
      <c r="FD45" s="25">
        <f t="shared" si="13"/>
        <v>0</v>
      </c>
      <c r="FE45" s="25">
        <f t="shared" si="163"/>
        <v>0</v>
      </c>
      <c r="FF45" s="18">
        <v>0.14000000000000001</v>
      </c>
      <c r="FG45" s="18">
        <v>2</v>
      </c>
      <c r="FH45" s="18">
        <v>1.5</v>
      </c>
      <c r="FI45" s="25">
        <f t="shared" si="164"/>
        <v>1.78</v>
      </c>
      <c r="FJ45" s="18">
        <v>0</v>
      </c>
      <c r="FK45" s="18">
        <v>0</v>
      </c>
      <c r="FL45" s="18">
        <v>0.2</v>
      </c>
      <c r="FM45" s="18">
        <v>1.6</v>
      </c>
      <c r="FN45" s="18">
        <v>0</v>
      </c>
      <c r="FO45" s="25">
        <f t="shared" si="165"/>
        <v>1.98</v>
      </c>
      <c r="FP45" s="18">
        <v>1.4999999999999999E-2</v>
      </c>
      <c r="FQ45" s="18">
        <v>1</v>
      </c>
      <c r="FR45" s="25">
        <f t="shared" si="14"/>
        <v>33</v>
      </c>
      <c r="FS45" s="25">
        <f t="shared" si="15"/>
        <v>0.48</v>
      </c>
      <c r="FT45" s="25">
        <f t="shared" si="16"/>
        <v>33.479999999999997</v>
      </c>
      <c r="FU45" s="25">
        <f t="shared" si="17"/>
        <v>-0.31999999999997897</v>
      </c>
      <c r="FV45" s="25" t="str">
        <f t="shared" si="166"/>
        <v>Thêm 01</v>
      </c>
      <c r="FW45" s="25">
        <f t="shared" si="167"/>
        <v>0.7</v>
      </c>
      <c r="FX45" s="16"/>
      <c r="FY45" s="16"/>
      <c r="FZ45" s="16"/>
      <c r="GA45" s="16"/>
      <c r="GB45" s="19">
        <v>0</v>
      </c>
      <c r="GC45" s="19">
        <v>0</v>
      </c>
      <c r="GD45" s="19">
        <v>0</v>
      </c>
      <c r="GE45" s="19">
        <v>0</v>
      </c>
      <c r="GF45" s="19">
        <v>0</v>
      </c>
      <c r="GG45" s="19">
        <v>0</v>
      </c>
      <c r="GH45" s="19">
        <v>0</v>
      </c>
      <c r="GI45" s="19">
        <v>0</v>
      </c>
      <c r="GJ45" s="19">
        <v>0</v>
      </c>
      <c r="GK45" s="19">
        <v>0</v>
      </c>
      <c r="GL45" s="25">
        <f t="shared" si="18"/>
        <v>0</v>
      </c>
      <c r="GM45" s="25">
        <f t="shared" si="168"/>
        <v>0</v>
      </c>
      <c r="GN45" s="19">
        <v>0</v>
      </c>
      <c r="GO45" s="19">
        <v>0</v>
      </c>
      <c r="GP45" s="19">
        <v>0</v>
      </c>
      <c r="GQ45" s="19">
        <v>0</v>
      </c>
      <c r="GR45" s="1" t="e">
        <f>_xlfn.IFNA(INDEX(#REF!,MATCH(E45,#REF!,0)),0)</f>
        <v>#REF!</v>
      </c>
      <c r="GS45" s="16"/>
      <c r="GT45" s="18">
        <v>0</v>
      </c>
      <c r="GU45" s="18">
        <v>0</v>
      </c>
      <c r="GV45" s="18">
        <v>0</v>
      </c>
      <c r="GW45" s="18">
        <v>0</v>
      </c>
      <c r="GX45" s="25">
        <f t="shared" si="19"/>
        <v>0</v>
      </c>
      <c r="GY45" s="25">
        <f t="shared" si="20"/>
        <v>0</v>
      </c>
      <c r="GZ45" s="25">
        <f t="shared" si="169"/>
        <v>0</v>
      </c>
      <c r="HA45" s="1" t="e" cm="1">
        <f t="array" ref="HA45">INDEX(#REF!,MATCH(EJ45&amp;EK45&amp;HD45&amp;HE45&amp;HF45,#REF!&amp;#REF!&amp;#REF!&amp;#REF!&amp;#REF!,0))</f>
        <v>#REF!</v>
      </c>
      <c r="HB45" s="16"/>
      <c r="HC45" s="25">
        <f t="shared" si="170"/>
        <v>0</v>
      </c>
      <c r="HD45" s="18">
        <v>0</v>
      </c>
      <c r="HE45" s="18">
        <v>0</v>
      </c>
      <c r="HF45" s="18">
        <v>0</v>
      </c>
      <c r="HG45" s="1" t="e" cm="1">
        <f t="array" ref="HG45">INDEX(#REF!,MATCH(EJ45&amp;EK45&amp;HJ45&amp;HK45&amp;HL45,#REF!&amp;#REF!&amp;#REF!&amp;#REF!&amp;#REF!,0))</f>
        <v>#REF!</v>
      </c>
      <c r="HH45" s="16"/>
      <c r="HI45" s="25">
        <f t="shared" si="171"/>
        <v>0</v>
      </c>
      <c r="HJ45" s="25">
        <f t="shared" si="172"/>
        <v>0</v>
      </c>
      <c r="HK45" s="19">
        <v>0</v>
      </c>
      <c r="HL45" s="19">
        <v>0</v>
      </c>
      <c r="HM45" s="18">
        <v>0.01</v>
      </c>
      <c r="HN45" s="18">
        <v>1</v>
      </c>
      <c r="HO45" s="25">
        <f t="shared" si="173"/>
        <v>0</v>
      </c>
      <c r="HP45" s="25">
        <f t="shared" si="174"/>
        <v>0</v>
      </c>
      <c r="HQ45" s="25">
        <f t="shared" si="175"/>
        <v>0</v>
      </c>
      <c r="HR45" s="25">
        <f t="shared" si="176"/>
        <v>0</v>
      </c>
      <c r="HS45" s="25">
        <f t="shared" si="177"/>
        <v>0</v>
      </c>
      <c r="HT45" s="19">
        <v>0</v>
      </c>
      <c r="HU45" s="19">
        <v>0</v>
      </c>
      <c r="HV45" s="19">
        <v>0</v>
      </c>
      <c r="HW45" s="25">
        <f t="shared" si="178"/>
        <v>0</v>
      </c>
      <c r="HX45" s="19">
        <v>0</v>
      </c>
      <c r="HY45" s="19">
        <v>0</v>
      </c>
      <c r="HZ45" s="18">
        <v>23.27</v>
      </c>
      <c r="IA45" s="20">
        <f>ROUND(IF(EN45="Cống tròn",IF(EN45="Cống tròn",IF(EU45="Không có móng",IQ45-FF45,IF(EU45="Đế",IP45-FN45,IF(OR(EU45="Móng bê tông",EU45="Móng bê tông kết hợp đế"),II45-FJ45,0))),0),IF(EN45="Cống hộp",IF(AND(EN45="Cống hộp",EU45="Không có móng"),IQ45-GF45,IF(AND(EN45="Cống hộp",EU45="Móng bê tông"),IJ45-GB45,0)),IF(OR(EN45="Rãnh xây",EN45="Rãnh bê tông"),IF(OR(EN45="Rãnh xây",EN45="Rãnh bê tông"),IK45-GB45,0),IF(EN45="Ống nhựa",IF(AND(EN45="Ống nhựa",EU45="Không đắp cát"),IQ45-HT45,IF(AND(EN45="Ống nhựa",EU45="Đắp cát"),IH45-HX45,0)),IF(EN45="Rãnh thang",IF(EN45="Rãnh thang",IF(EU45="Móng bê tông",#REF!-#REF!,IQ45),0),0))))),2)</f>
        <v>21.19</v>
      </c>
      <c r="IB45" s="20">
        <f t="shared" si="179"/>
        <v>2.0799999999999983</v>
      </c>
      <c r="IC45" s="20">
        <f t="shared" si="21"/>
        <v>21.19</v>
      </c>
      <c r="ID45" s="20">
        <f t="shared" si="22"/>
        <v>0</v>
      </c>
      <c r="IE45" s="20">
        <f t="shared" si="23"/>
        <v>0</v>
      </c>
      <c r="IF45" s="20">
        <f t="shared" si="24"/>
        <v>0</v>
      </c>
      <c r="IG45" s="20">
        <f>IF(EN45="Rãnh thang",IF(AND(EN45="Rãnh thang",EU45="Móng bê tông"),IQ45-#REF!,0),IF(EN45="Ống nhựa",IF(AND(EN45="Ống nhựa",EU45="Đắp cát"),IQ45-HT45,0),IF(EN45="Cống tròn",IF(EN45="Cống tròn",IF(OR(EU45="Móng bê tông",EU45="Móng bê tông kết hợp đế"),IM45-FL45,0),0),IF(EN45="Cống hộp",IF(AND(EN45="Cống hộp",EU45="Móng bê tông"),IN45-GD45,0),IF(OR(EN45="Rãnh xây",EN45="Rãnh bê tông"),IF(AND(EN45="Rãnh xây",EU45="Móng bê tông"),IO45-GD45,IF(AND(EN45="Rãnh bê tông",EU45="Móng bê tông"),IO45-GD45,0)),0)))))</f>
        <v>21.19</v>
      </c>
      <c r="IH45" s="20">
        <f t="shared" si="25"/>
        <v>0</v>
      </c>
      <c r="II45" s="20">
        <f t="shared" si="26"/>
        <v>21.19</v>
      </c>
      <c r="IJ45" s="20">
        <f t="shared" si="27"/>
        <v>0</v>
      </c>
      <c r="IK45" s="20">
        <f t="shared" si="28"/>
        <v>0</v>
      </c>
      <c r="IL45" s="20">
        <f t="shared" si="29"/>
        <v>21.39</v>
      </c>
      <c r="IM45" s="20">
        <f t="shared" si="30"/>
        <v>21.39</v>
      </c>
      <c r="IN45" s="20">
        <f t="shared" si="31"/>
        <v>0</v>
      </c>
      <c r="IO45" s="20">
        <f t="shared" si="32"/>
        <v>0</v>
      </c>
      <c r="IP45" s="20">
        <f t="shared" si="33"/>
        <v>0</v>
      </c>
      <c r="IQ45" s="18">
        <v>21.53</v>
      </c>
      <c r="IR45" s="25">
        <f t="shared" si="180"/>
        <v>0</v>
      </c>
      <c r="IS45" s="25">
        <f t="shared" si="34"/>
        <v>0</v>
      </c>
      <c r="IT45" s="25">
        <f t="shared" si="35"/>
        <v>0</v>
      </c>
      <c r="IU45" s="25">
        <f>ROUND(IF(EN45="Cống tròn",IF(EN45="Cống tròn",IV45+FF45,0),IF(EN45="Cống hộp",IF(EN45="Cống hộp",IV45+GP45,0),IF(OR(EN45="Rãnh xây",EN45="Rãnh bê tông"),IF(OR(EN45="Rãnh xây",EN45="Rãnh bê tông"),IV45+GP45,0),IF(EN45="ống nhựa",IF(EN45="Ống nhựa",IV45+HT45,0),IF(EN45="Rãnh thang",IF(EN45="Rãnh thang",IQ45+#REF!,0),0))))),2)</f>
        <v>23.11</v>
      </c>
      <c r="IV45" s="18">
        <v>22.97</v>
      </c>
      <c r="IW45" s="25">
        <f t="shared" si="36"/>
        <v>23.11</v>
      </c>
      <c r="IX45" s="25">
        <f t="shared" si="37"/>
        <v>0</v>
      </c>
      <c r="IY45" s="25">
        <f t="shared" si="38"/>
        <v>0</v>
      </c>
      <c r="IZ45" s="25">
        <f t="shared" si="39"/>
        <v>0</v>
      </c>
      <c r="JA45" s="25">
        <f t="shared" si="40"/>
        <v>0</v>
      </c>
      <c r="JB45" s="18">
        <v>23.24</v>
      </c>
      <c r="JC45" s="20">
        <f>ROUND(IF(EN45="Cống tròn",IF(EN45="Cống tròn",IF(EU45="Không có móng",JS45-FF45,IF(EU45="Đế",JR45-FN45,IF(OR(EU45="Móng bê tông",EU45="Móng bê tông kết hợp đế"),JK45-FJ45,0))),0),IF(EN45="Cống hộp",IF(AND(EN45="Cống hộp",EU45="Không có móng"),JS45-GF45,IF(AND(EN45="Cống hộp",EU45="Móng bê tông"),JL45-GB45,0)),IF(OR(EN45="Rãnh xây",EN45="Rãnh bê tông"),IF(OR(EN45="Rãnh xây",EN45="Rãnh bê tông"),JM45-GB45,0),IF(EN45="Ống nhựa",IF(AND(EN45="Ống nhựa",EU45="Không đắp cát"),JS45-HT45,IF(AND(EN45="Ống nhựa",EU45="Đắp cát"),JJ45-HX45,0)),IF(EN45="Rãnh thang",IF(EN45="Rãnh thang",IF(EU45="Móng bê tông",#REF!-#REF!,JS45),0),0))))),2)</f>
        <v>21.13</v>
      </c>
      <c r="JD45" s="20">
        <f t="shared" si="181"/>
        <v>2.1099999999999994</v>
      </c>
      <c r="JE45" s="20">
        <f t="shared" si="41"/>
        <v>21.13</v>
      </c>
      <c r="JF45" s="20">
        <f t="shared" si="42"/>
        <v>0</v>
      </c>
      <c r="JG45" s="20">
        <f t="shared" si="43"/>
        <v>0</v>
      </c>
      <c r="JH45" s="20">
        <f t="shared" si="44"/>
        <v>0</v>
      </c>
      <c r="JI45" s="20">
        <f>IF(EN45="Rãnh thang",IF(AND(EN45="Rãnh thang",EU45="Móng bê tông"),JS45-#REF!,0),IF(EN45="Ống nhựa",IF(AND(EN45="Ống nhựa",EU45="Đắp cát"),JS45-HT45,0),IF(EN45="Cống tròn",IF(EN45="Cống tròn",IF(OR(EU45="Móng bê tông",EU45="Móng bê tông kết hợp đế"),JO45-FL45,0),0),IF(EN45="Cống hộp",IF(AND(EN45="Cống hộp",EU45="Móng bê tông"),JP45-GD45,0),IF(OR(EN45="Rãnh xây",EN45="Rãnh bê tông"),IF(AND(EN45="Rãnh xây",EU45="Móng bê tông"),JQ45-GD45,IF(AND(EN45="Rãnh bê tông",EU45="Móng bê tông"),JQ45-GD45,0)),0)))))</f>
        <v>21.13</v>
      </c>
      <c r="JJ45" s="20">
        <f t="shared" si="45"/>
        <v>0</v>
      </c>
      <c r="JK45" s="20">
        <f t="shared" si="46"/>
        <v>21.13</v>
      </c>
      <c r="JL45" s="20">
        <f t="shared" si="47"/>
        <v>0</v>
      </c>
      <c r="JM45" s="20">
        <f t="shared" si="48"/>
        <v>0</v>
      </c>
      <c r="JN45" s="20">
        <f t="shared" si="49"/>
        <v>21.33</v>
      </c>
      <c r="JO45" s="20">
        <f t="shared" si="50"/>
        <v>21.33</v>
      </c>
      <c r="JP45" s="20">
        <f t="shared" si="51"/>
        <v>0</v>
      </c>
      <c r="JQ45" s="20">
        <f t="shared" si="52"/>
        <v>0</v>
      </c>
      <c r="JR45" s="20">
        <f t="shared" si="53"/>
        <v>0</v>
      </c>
      <c r="JS45" s="26">
        <v>21.47</v>
      </c>
      <c r="JT45" s="25">
        <f t="shared" si="182"/>
        <v>0</v>
      </c>
      <c r="JU45" s="25">
        <f t="shared" si="54"/>
        <v>0</v>
      </c>
      <c r="JV45" s="25">
        <f t="shared" si="55"/>
        <v>0</v>
      </c>
      <c r="JW45" s="25">
        <f>ROUND(IF(EN45="Cống tròn",IF(EN45="Cống tròn",JX45+FF45,0),IF(EN45="Cống hộp",IF(EN45="Cống hộp",JX45+GP45,0),IF(OR(EN45="Rãnh xây",EN45="Rãnh bê tông"),IF(OR(EN45="Rãnh xây",EN45="Rãnh bê tông"),JX45+GP45,0),IF(EN45="ống nhựa",IF(EN45="Ống nhựa",JX45+HT45,0),IF(EN45="Rãnh thang",IF(EN45="Rãnh thang",JS45+#REF!,0),0))))),2)</f>
        <v>23.11</v>
      </c>
      <c r="JX45" s="27">
        <v>22.97</v>
      </c>
      <c r="JY45" s="25">
        <f t="shared" si="56"/>
        <v>23.11</v>
      </c>
      <c r="JZ45" s="25">
        <f t="shared" si="57"/>
        <v>0</v>
      </c>
      <c r="KA45" s="25">
        <f t="shared" si="58"/>
        <v>0</v>
      </c>
      <c r="KB45" s="25">
        <f t="shared" si="59"/>
        <v>0</v>
      </c>
      <c r="KC45" s="25">
        <f t="shared" si="60"/>
        <v>0</v>
      </c>
      <c r="KD45" s="28" t="s">
        <v>98</v>
      </c>
      <c r="KE45" s="27">
        <v>0</v>
      </c>
      <c r="KF45" s="25">
        <f t="shared" si="61"/>
        <v>2.0799999999999983</v>
      </c>
      <c r="KG45" s="25">
        <f t="shared" si="183"/>
        <v>2.0799999999999983</v>
      </c>
      <c r="KH45" s="27">
        <v>0</v>
      </c>
      <c r="KI45" s="25">
        <f t="shared" si="62"/>
        <v>2.1099999999999994</v>
      </c>
      <c r="KJ45" s="25">
        <f t="shared" si="184"/>
        <v>2.1099999999999994</v>
      </c>
      <c r="KK45" s="25">
        <f t="shared" si="63"/>
        <v>0</v>
      </c>
      <c r="KL45" s="25">
        <f t="shared" si="64"/>
        <v>0</v>
      </c>
      <c r="KM45" s="25">
        <f t="shared" si="185"/>
        <v>0</v>
      </c>
      <c r="KN45" s="25">
        <f t="shared" si="65"/>
        <v>0</v>
      </c>
      <c r="KO45" s="25">
        <f t="shared" si="66"/>
        <v>0</v>
      </c>
      <c r="KP45" s="25">
        <f t="shared" si="186"/>
        <v>0</v>
      </c>
      <c r="KQ45" s="25">
        <f t="shared" si="67"/>
        <v>0.2</v>
      </c>
      <c r="KR45" s="25">
        <f t="shared" si="68"/>
        <v>0.2</v>
      </c>
      <c r="KS45" s="25">
        <f t="shared" si="187"/>
        <v>0.2</v>
      </c>
      <c r="KT45" s="25">
        <f t="shared" si="69"/>
        <v>0</v>
      </c>
      <c r="KU45" s="25">
        <f t="shared" si="70"/>
        <v>0</v>
      </c>
      <c r="KV45" s="25">
        <f t="shared" si="188"/>
        <v>0</v>
      </c>
      <c r="KW45" s="25">
        <f t="shared" si="71"/>
        <v>0</v>
      </c>
      <c r="KX45" s="25">
        <f t="shared" si="72"/>
        <v>0</v>
      </c>
      <c r="KY45" s="25">
        <f t="shared" si="189"/>
        <v>0</v>
      </c>
      <c r="KZ45" s="25">
        <f t="shared" si="73"/>
        <v>0</v>
      </c>
      <c r="LA45" s="25">
        <f t="shared" si="74"/>
        <v>0</v>
      </c>
      <c r="LB45" s="25">
        <f t="shared" si="190"/>
        <v>0</v>
      </c>
      <c r="LC45" s="25">
        <f t="shared" si="75"/>
        <v>1.98</v>
      </c>
      <c r="LD45" s="25">
        <f t="shared" si="76"/>
        <v>1.98</v>
      </c>
      <c r="LE45" s="25">
        <f t="shared" si="191"/>
        <v>1.98</v>
      </c>
      <c r="LF45" s="25">
        <f t="shared" si="77"/>
        <v>0</v>
      </c>
      <c r="LG45" s="25">
        <f t="shared" si="78"/>
        <v>0</v>
      </c>
      <c r="LH45" s="25">
        <f t="shared" si="192"/>
        <v>0</v>
      </c>
      <c r="LI45" s="25">
        <f t="shared" si="79"/>
        <v>0</v>
      </c>
      <c r="LJ45" s="25">
        <f t="shared" si="80"/>
        <v>0</v>
      </c>
      <c r="LK45" s="25">
        <f t="shared" si="193"/>
        <v>0</v>
      </c>
      <c r="LL45" s="25">
        <f t="shared" si="81"/>
        <v>0</v>
      </c>
      <c r="LM45" s="25">
        <f t="shared" si="82"/>
        <v>0</v>
      </c>
      <c r="LN45" s="25">
        <f t="shared" si="194"/>
        <v>0</v>
      </c>
      <c r="LO45" s="25">
        <f t="shared" si="83"/>
        <v>0</v>
      </c>
      <c r="LP45" s="25">
        <f t="shared" si="84"/>
        <v>0</v>
      </c>
      <c r="LQ45" s="25">
        <f t="shared" si="195"/>
        <v>0</v>
      </c>
      <c r="LR45" s="25">
        <f t="shared" si="85"/>
        <v>0</v>
      </c>
      <c r="LS45" s="25">
        <f t="shared" si="86"/>
        <v>0</v>
      </c>
      <c r="LT45" s="25">
        <f t="shared" si="196"/>
        <v>0</v>
      </c>
      <c r="LU45" s="25">
        <f t="shared" si="87"/>
        <v>0</v>
      </c>
      <c r="LV45" s="25">
        <f t="shared" si="88"/>
        <v>0</v>
      </c>
      <c r="LW45" s="25">
        <f t="shared" si="197"/>
        <v>0</v>
      </c>
      <c r="LX45" s="25">
        <f t="shared" si="89"/>
        <v>0</v>
      </c>
      <c r="LY45" s="25">
        <f t="shared" si="90"/>
        <v>0</v>
      </c>
      <c r="LZ45" s="25">
        <f t="shared" si="198"/>
        <v>0</v>
      </c>
      <c r="MA45" s="25">
        <f t="shared" si="91"/>
        <v>0</v>
      </c>
      <c r="MB45" s="25">
        <f t="shared" si="92"/>
        <v>0</v>
      </c>
      <c r="MC45" s="25">
        <f t="shared" si="199"/>
        <v>0</v>
      </c>
      <c r="MD45" s="25">
        <f t="shared" si="93"/>
        <v>0</v>
      </c>
      <c r="ME45" s="25">
        <f t="shared" si="94"/>
        <v>0</v>
      </c>
      <c r="MF45" s="25">
        <f t="shared" si="200"/>
        <v>0</v>
      </c>
      <c r="MG45" s="25">
        <f t="shared" si="95"/>
        <v>0</v>
      </c>
      <c r="MH45" s="25">
        <f t="shared" si="96"/>
        <v>0</v>
      </c>
      <c r="MI45" s="25">
        <f t="shared" si="201"/>
        <v>0</v>
      </c>
      <c r="MJ45" s="25">
        <f t="shared" si="97"/>
        <v>0</v>
      </c>
      <c r="MK45" s="25">
        <f t="shared" si="98"/>
        <v>0</v>
      </c>
      <c r="ML45" s="25">
        <f t="shared" si="202"/>
        <v>0</v>
      </c>
      <c r="MM45" s="25">
        <f t="shared" si="99"/>
        <v>0</v>
      </c>
      <c r="MN45" s="25">
        <f t="shared" si="100"/>
        <v>0</v>
      </c>
      <c r="MO45" s="25">
        <f t="shared" si="203"/>
        <v>0</v>
      </c>
      <c r="MP45" s="25">
        <f t="shared" si="101"/>
        <v>0</v>
      </c>
      <c r="MQ45" s="25">
        <f t="shared" si="102"/>
        <v>0</v>
      </c>
      <c r="MR45" s="25">
        <f t="shared" si="204"/>
        <v>0</v>
      </c>
      <c r="MS45" s="29">
        <v>1.98</v>
      </c>
      <c r="MT45" s="29">
        <v>0</v>
      </c>
      <c r="MU45" s="29">
        <v>1</v>
      </c>
      <c r="MV45" s="29">
        <v>1</v>
      </c>
      <c r="MW45" s="25">
        <f t="shared" si="103"/>
        <v>1.98</v>
      </c>
      <c r="MX45" s="25">
        <f t="shared" si="104"/>
        <v>4.12</v>
      </c>
      <c r="MY45" s="25">
        <f t="shared" si="105"/>
        <v>0</v>
      </c>
      <c r="MZ45" s="25">
        <f t="shared" si="106"/>
        <v>0</v>
      </c>
      <c r="NA45" s="25">
        <f t="shared" si="107"/>
        <v>1.98</v>
      </c>
      <c r="NB45" s="25">
        <f t="shared" si="108"/>
        <v>4.18</v>
      </c>
      <c r="NC45" s="25">
        <f t="shared" si="109"/>
        <v>0</v>
      </c>
      <c r="ND45" s="25">
        <f t="shared" si="110"/>
        <v>0</v>
      </c>
      <c r="NE45" s="25">
        <f t="shared" si="205"/>
        <v>1.98</v>
      </c>
      <c r="NF45" s="25">
        <f t="shared" si="205"/>
        <v>4.1500000000000004</v>
      </c>
      <c r="NG45" s="25">
        <f t="shared" si="205"/>
        <v>0</v>
      </c>
      <c r="NH45" s="25">
        <f t="shared" si="205"/>
        <v>0</v>
      </c>
      <c r="NI45" s="25">
        <f t="shared" si="112"/>
        <v>140.27000000000001</v>
      </c>
      <c r="NJ45" s="25">
        <f t="shared" si="113"/>
        <v>0</v>
      </c>
      <c r="NK45" s="25">
        <f t="shared" si="114"/>
        <v>140.27000000000001</v>
      </c>
      <c r="NL45" s="25">
        <f t="shared" si="115"/>
        <v>114.84</v>
      </c>
      <c r="NM45" s="25">
        <f t="shared" si="116"/>
        <v>0</v>
      </c>
      <c r="NN45" s="25">
        <f t="shared" si="206"/>
        <v>114.84</v>
      </c>
      <c r="NO45" s="25">
        <f t="shared" si="117"/>
        <v>0</v>
      </c>
      <c r="NP45" s="25">
        <f t="shared" si="118"/>
        <v>0</v>
      </c>
      <c r="NQ45" s="25">
        <f t="shared" si="207"/>
        <v>0</v>
      </c>
      <c r="NR45" s="25">
        <f t="shared" si="119"/>
        <v>0</v>
      </c>
      <c r="NS45" s="25">
        <f t="shared" si="120"/>
        <v>0</v>
      </c>
      <c r="NT45" s="25">
        <f t="shared" si="208"/>
        <v>0</v>
      </c>
      <c r="NU45" s="25">
        <f t="shared" si="121"/>
        <v>0</v>
      </c>
      <c r="NV45" s="25">
        <f t="shared" si="122"/>
        <v>0</v>
      </c>
      <c r="NW45" s="25">
        <f t="shared" si="209"/>
        <v>0</v>
      </c>
      <c r="NX45" s="25">
        <f t="shared" si="210"/>
        <v>114.84</v>
      </c>
      <c r="NY45" s="25">
        <f t="shared" si="210"/>
        <v>0</v>
      </c>
      <c r="NZ45" s="25">
        <f t="shared" si="211"/>
        <v>114.84</v>
      </c>
      <c r="OA45" s="25">
        <f t="shared" si="212"/>
        <v>25.43</v>
      </c>
      <c r="OB45" s="25">
        <f t="shared" si="212"/>
        <v>0</v>
      </c>
      <c r="OC45" s="25">
        <f t="shared" si="213"/>
        <v>25.43</v>
      </c>
      <c r="OD45" s="25">
        <f t="shared" si="214"/>
        <v>114.84</v>
      </c>
      <c r="OE45" s="25">
        <f t="shared" si="214"/>
        <v>0</v>
      </c>
      <c r="OF45" s="25">
        <f t="shared" si="214"/>
        <v>114.84</v>
      </c>
      <c r="OG45" s="25">
        <f t="shared" si="124"/>
        <v>0</v>
      </c>
      <c r="OH45" s="25">
        <f t="shared" si="125"/>
        <v>0</v>
      </c>
      <c r="OI45" s="25">
        <f t="shared" si="126"/>
        <v>0</v>
      </c>
      <c r="OJ45" s="25">
        <f t="shared" si="127"/>
        <v>0</v>
      </c>
      <c r="OK45" s="25">
        <f t="shared" si="128"/>
        <v>0</v>
      </c>
      <c r="OL45" s="25">
        <f t="shared" si="129"/>
        <v>0</v>
      </c>
      <c r="OM45" s="25">
        <f t="shared" si="215"/>
        <v>0</v>
      </c>
      <c r="ON45" s="25">
        <f t="shared" si="215"/>
        <v>0</v>
      </c>
      <c r="OO45" s="25">
        <f t="shared" si="215"/>
        <v>0</v>
      </c>
      <c r="OP45" s="25">
        <f t="shared" si="130"/>
        <v>0</v>
      </c>
      <c r="OQ45" s="25">
        <f t="shared" si="131"/>
        <v>0</v>
      </c>
      <c r="OR45" s="25">
        <f t="shared" si="216"/>
        <v>0</v>
      </c>
      <c r="OS45" s="19">
        <v>537926.61</v>
      </c>
      <c r="OT45" s="19">
        <v>2371325.0699999998</v>
      </c>
    </row>
    <row r="46" spans="1:410" ht="33" customHeight="1" x14ac:dyDescent="0.25">
      <c r="A46" s="18"/>
      <c r="B46" s="18" t="s">
        <v>763</v>
      </c>
      <c r="C46" s="18">
        <v>629.16</v>
      </c>
      <c r="D46" s="16" t="e">
        <f>_xlfn.IFNA(INDEX(#REF!,MATCH(E46,#REF!,0)),0)</f>
        <v>#REF!</v>
      </c>
      <c r="E46" s="18" t="s">
        <v>822</v>
      </c>
      <c r="F46" s="16" t="s">
        <v>765</v>
      </c>
      <c r="G46" s="16" t="s">
        <v>819</v>
      </c>
      <c r="H46" s="16" t="s">
        <v>820</v>
      </c>
      <c r="I46" s="16" t="s">
        <v>768</v>
      </c>
      <c r="J46" s="16" t="s">
        <v>811</v>
      </c>
      <c r="K46" s="16" t="s">
        <v>770</v>
      </c>
      <c r="L46" s="16" t="s">
        <v>771</v>
      </c>
      <c r="M46" s="18">
        <v>1.7999999999999998</v>
      </c>
      <c r="N46" s="18">
        <v>2.4</v>
      </c>
      <c r="O46" s="18">
        <v>2.1999999999999997</v>
      </c>
      <c r="P46" s="18">
        <v>2.8</v>
      </c>
      <c r="Q46" s="18">
        <v>0.1</v>
      </c>
      <c r="R46" s="18">
        <v>1.9999999999999998</v>
      </c>
      <c r="S46" s="18">
        <v>2.6</v>
      </c>
      <c r="T46" s="18">
        <v>0.2</v>
      </c>
      <c r="U46" s="18">
        <v>0</v>
      </c>
      <c r="V46" s="18">
        <v>0</v>
      </c>
      <c r="W46" s="18">
        <v>0</v>
      </c>
      <c r="X46" s="18">
        <v>1.7999999999999998</v>
      </c>
      <c r="Y46" s="18">
        <v>2.4</v>
      </c>
      <c r="Z46" s="20">
        <f t="shared" si="132"/>
        <v>3.3</v>
      </c>
      <c r="AA46" s="18">
        <v>0.2</v>
      </c>
      <c r="AB46" s="18">
        <v>0</v>
      </c>
      <c r="AC46" s="18">
        <v>0</v>
      </c>
      <c r="AD46" s="18">
        <v>0</v>
      </c>
      <c r="AE46" s="18">
        <v>0</v>
      </c>
      <c r="AF46" s="18">
        <v>0</v>
      </c>
      <c r="AG46" s="18">
        <v>0</v>
      </c>
      <c r="AH46" s="18">
        <v>0</v>
      </c>
      <c r="AI46" s="20">
        <f t="shared" si="133"/>
        <v>0</v>
      </c>
      <c r="AJ46" s="18">
        <v>0</v>
      </c>
      <c r="AK46" s="18">
        <v>0</v>
      </c>
      <c r="AL46" s="20">
        <f t="shared" si="134"/>
        <v>0</v>
      </c>
      <c r="AM46" s="18">
        <v>0</v>
      </c>
      <c r="AN46" s="18">
        <v>0</v>
      </c>
      <c r="AO46" s="18">
        <v>0</v>
      </c>
      <c r="AP46" s="18">
        <v>0</v>
      </c>
      <c r="AQ46" s="18">
        <v>0</v>
      </c>
      <c r="AR46" s="18">
        <v>0</v>
      </c>
      <c r="AS46" s="18">
        <v>0</v>
      </c>
      <c r="AT46" s="18">
        <v>0</v>
      </c>
      <c r="AU46" s="18">
        <v>0</v>
      </c>
      <c r="AV46" s="18">
        <v>1</v>
      </c>
      <c r="AW46" s="18">
        <v>0</v>
      </c>
      <c r="AX46" s="18">
        <v>0</v>
      </c>
      <c r="AY46" s="18">
        <v>0</v>
      </c>
      <c r="AZ46" s="18">
        <v>0</v>
      </c>
      <c r="BA46" s="18">
        <v>2</v>
      </c>
      <c r="BB46" s="18">
        <v>0</v>
      </c>
      <c r="BC46" s="18">
        <v>0</v>
      </c>
      <c r="BD46" s="18">
        <v>0</v>
      </c>
      <c r="BE46" s="18">
        <v>0</v>
      </c>
      <c r="BF46" s="18">
        <v>0</v>
      </c>
      <c r="BG46" s="18">
        <v>0</v>
      </c>
      <c r="BH46" s="18">
        <v>0</v>
      </c>
      <c r="BI46" s="18">
        <v>0</v>
      </c>
      <c r="BJ46" s="18">
        <v>0</v>
      </c>
      <c r="BK46" s="18">
        <v>0</v>
      </c>
      <c r="BL46" s="18">
        <v>0</v>
      </c>
      <c r="BM46" s="18">
        <v>0</v>
      </c>
      <c r="BN46" s="18">
        <v>0</v>
      </c>
      <c r="BO46" s="18">
        <v>0</v>
      </c>
      <c r="BP46" s="18">
        <v>2</v>
      </c>
      <c r="BQ46" s="18">
        <v>0</v>
      </c>
      <c r="BR46" s="18">
        <v>0</v>
      </c>
      <c r="BS46" s="18">
        <v>0</v>
      </c>
      <c r="BT46" s="18">
        <v>0</v>
      </c>
      <c r="BU46" s="18">
        <v>0</v>
      </c>
      <c r="BV46" s="18">
        <v>0</v>
      </c>
      <c r="BW46" s="18">
        <v>0</v>
      </c>
      <c r="BX46" s="18">
        <v>0</v>
      </c>
      <c r="BY46" s="18">
        <v>0</v>
      </c>
      <c r="BZ46" s="18">
        <v>0</v>
      </c>
      <c r="CA46" s="16" t="e">
        <f>_xlfn.IFNA(IF(RIGHT(D46,2)="=G",0,INDEX(#REF!,MATCH(E46,#REF!,0))),0)</f>
        <v>#REF!</v>
      </c>
      <c r="CB46" s="16" t="s">
        <v>776</v>
      </c>
      <c r="CC46" s="18">
        <v>0</v>
      </c>
      <c r="CD46" s="18">
        <v>0</v>
      </c>
      <c r="CE46" s="18">
        <v>1.84</v>
      </c>
      <c r="CF46" s="18">
        <v>0.8</v>
      </c>
      <c r="CG46" s="18">
        <v>0.12</v>
      </c>
      <c r="CH46" s="18">
        <v>3</v>
      </c>
      <c r="CI46" s="16" t="s">
        <v>98</v>
      </c>
      <c r="CJ46" s="18">
        <v>0</v>
      </c>
      <c r="CK46" s="20">
        <f t="shared" si="135"/>
        <v>2.77</v>
      </c>
      <c r="CL46" s="20">
        <f t="shared" si="136"/>
        <v>2.77</v>
      </c>
      <c r="CM46" s="18">
        <v>19.77</v>
      </c>
      <c r="CN46" s="18">
        <v>24.08</v>
      </c>
      <c r="CO46" s="18">
        <v>23.241</v>
      </c>
      <c r="CP46" s="22">
        <f t="shared" si="0"/>
        <v>23.24</v>
      </c>
      <c r="CQ46" s="22">
        <f t="shared" si="1"/>
        <v>20.47</v>
      </c>
      <c r="CR46" s="22">
        <f t="shared" si="137"/>
        <v>2.77</v>
      </c>
      <c r="CS46" s="22">
        <f t="shared" si="138"/>
        <v>20.57</v>
      </c>
      <c r="CT46" s="22">
        <f t="shared" si="2"/>
        <v>20.77</v>
      </c>
      <c r="CU46" s="18">
        <v>20.77</v>
      </c>
      <c r="CV46" s="22">
        <f t="shared" si="139"/>
        <v>3.3</v>
      </c>
      <c r="CW46" s="22">
        <f t="shared" si="3"/>
        <v>0</v>
      </c>
      <c r="CX46" s="22">
        <f t="shared" si="4"/>
        <v>0</v>
      </c>
      <c r="CY46" s="22">
        <f t="shared" si="5"/>
        <v>24.08</v>
      </c>
      <c r="CZ46" s="22">
        <f t="shared" si="6"/>
        <v>24.08</v>
      </c>
      <c r="DA46" s="18">
        <v>24.08</v>
      </c>
      <c r="DB46" s="20">
        <f t="shared" si="140"/>
        <v>3.61</v>
      </c>
      <c r="DC46" s="20">
        <f t="shared" si="141"/>
        <v>0.84</v>
      </c>
      <c r="DD46" s="20">
        <f t="shared" si="142"/>
        <v>2.77</v>
      </c>
      <c r="DE46" s="20">
        <f t="shared" si="7"/>
        <v>0.1</v>
      </c>
      <c r="DF46" s="20">
        <f t="shared" si="8"/>
        <v>0.2</v>
      </c>
      <c r="DG46" s="20">
        <f t="shared" si="9"/>
        <v>2.4700000000000002</v>
      </c>
      <c r="DH46" s="20">
        <f t="shared" si="10"/>
        <v>0</v>
      </c>
      <c r="DI46" s="20">
        <f t="shared" si="11"/>
        <v>0</v>
      </c>
      <c r="DJ46" s="20">
        <f t="shared" si="12"/>
        <v>0</v>
      </c>
      <c r="DK46" s="20">
        <f t="shared" si="143"/>
        <v>2.7700000000000005</v>
      </c>
      <c r="DL46" s="20">
        <f t="shared" si="144"/>
        <v>0</v>
      </c>
      <c r="DM46" s="20">
        <f t="shared" si="145"/>
        <v>0</v>
      </c>
      <c r="DN46" s="20">
        <f t="shared" si="146"/>
        <v>0</v>
      </c>
      <c r="DO46" s="18">
        <v>3</v>
      </c>
      <c r="DP46" s="18">
        <v>0</v>
      </c>
      <c r="DQ46" s="18">
        <v>1</v>
      </c>
      <c r="DR46" s="18">
        <v>1</v>
      </c>
      <c r="DS46" s="25">
        <f t="shared" si="147"/>
        <v>3</v>
      </c>
      <c r="DT46" s="25">
        <f t="shared" si="148"/>
        <v>0</v>
      </c>
      <c r="DU46" s="25">
        <f t="shared" si="149"/>
        <v>8.31</v>
      </c>
      <c r="DV46" s="25">
        <f t="shared" si="150"/>
        <v>0</v>
      </c>
      <c r="DW46" s="25">
        <f t="shared" si="151"/>
        <v>8.31</v>
      </c>
      <c r="DX46" s="25">
        <f t="shared" si="152"/>
        <v>18.28</v>
      </c>
      <c r="DY46" s="25">
        <f t="shared" si="153"/>
        <v>0</v>
      </c>
      <c r="DZ46" s="25">
        <f t="shared" si="154"/>
        <v>18.28</v>
      </c>
      <c r="EA46" s="25">
        <f t="shared" si="155"/>
        <v>12.33</v>
      </c>
      <c r="EB46" s="25">
        <f t="shared" si="156"/>
        <v>0</v>
      </c>
      <c r="EC46" s="25">
        <f t="shared" si="157"/>
        <v>12.33</v>
      </c>
      <c r="ED46" s="25">
        <f t="shared" si="158"/>
        <v>5.95</v>
      </c>
      <c r="EE46" s="25">
        <f t="shared" si="158"/>
        <v>0</v>
      </c>
      <c r="EF46" s="25">
        <f t="shared" si="159"/>
        <v>5.95</v>
      </c>
      <c r="EG46" s="25">
        <f t="shared" si="160"/>
        <v>12.33</v>
      </c>
      <c r="EH46" s="25">
        <f t="shared" si="160"/>
        <v>0</v>
      </c>
      <c r="EI46" s="25">
        <f t="shared" si="161"/>
        <v>12.33</v>
      </c>
      <c r="EJ46" s="18">
        <v>629.16</v>
      </c>
      <c r="EK46" s="18">
        <v>579.53</v>
      </c>
      <c r="EL46" s="18" t="s">
        <v>822</v>
      </c>
      <c r="EM46" s="18" t="s">
        <v>823</v>
      </c>
      <c r="EN46" s="16" t="s">
        <v>774</v>
      </c>
      <c r="EO46" s="16" t="s">
        <v>131</v>
      </c>
      <c r="EP46" s="16" t="e">
        <f>IF(OR(EN46="Cống tròn",EN46="Cống hộp",EN46="Ống nhựa"),INDEX(#REF!,MATCH(E46,#REF!,0)),IF(OR(EN46="Rãnh xây",EN46="Rãnh bê tông"),INDEX(#REF!,MATCH(E46,#REF!,0)),0))</f>
        <v>#REF!</v>
      </c>
      <c r="EQ46" s="18">
        <v>48.22999999999999</v>
      </c>
      <c r="ER46" s="18">
        <v>1</v>
      </c>
      <c r="ES46" s="25">
        <f t="shared" si="162"/>
        <v>48</v>
      </c>
      <c r="ET46" s="1" t="e">
        <f>_xlfn.IFNA(IF(EN46="Cống tròn",INDEX(#REF!,MATCH(E46,#REF!,0)),IF(EN46="Cống hộp",INDEX(#REF!,MATCH(E46,#REF!,0)),EU46&amp;" ,"&amp;EV46)),0)</f>
        <v>#REF!</v>
      </c>
      <c r="EU46" s="16" t="s">
        <v>769</v>
      </c>
      <c r="EV46" s="16" t="s">
        <v>775</v>
      </c>
      <c r="EW46" s="16" t="e">
        <f>_xlfn.IFNA(INDEX(#REF!,MATCH(E46,#REF!,0)),0)</f>
        <v>#REF!</v>
      </c>
      <c r="EX46" s="16"/>
      <c r="EY46" s="18">
        <v>0</v>
      </c>
      <c r="EZ46" s="18">
        <v>0</v>
      </c>
      <c r="FA46" s="18">
        <v>0</v>
      </c>
      <c r="FB46" s="19">
        <v>0</v>
      </c>
      <c r="FC46" s="19">
        <v>0</v>
      </c>
      <c r="FD46" s="25">
        <f t="shared" si="13"/>
        <v>0</v>
      </c>
      <c r="FE46" s="25">
        <f t="shared" si="163"/>
        <v>0</v>
      </c>
      <c r="FF46" s="18">
        <v>0.14000000000000001</v>
      </c>
      <c r="FG46" s="18">
        <v>2</v>
      </c>
      <c r="FH46" s="18">
        <v>1.5</v>
      </c>
      <c r="FI46" s="25">
        <f t="shared" si="164"/>
        <v>1.78</v>
      </c>
      <c r="FJ46" s="18">
        <v>0</v>
      </c>
      <c r="FK46" s="18">
        <v>0</v>
      </c>
      <c r="FL46" s="18">
        <v>0.2</v>
      </c>
      <c r="FM46" s="18">
        <v>1.6</v>
      </c>
      <c r="FN46" s="18">
        <v>0</v>
      </c>
      <c r="FO46" s="25">
        <f t="shared" si="165"/>
        <v>1.98</v>
      </c>
      <c r="FP46" s="18">
        <v>1.4999999999999999E-2</v>
      </c>
      <c r="FQ46" s="18">
        <v>1</v>
      </c>
      <c r="FR46" s="25">
        <f t="shared" si="14"/>
        <v>47</v>
      </c>
      <c r="FS46" s="25">
        <f t="shared" si="15"/>
        <v>0.69</v>
      </c>
      <c r="FT46" s="25">
        <f t="shared" si="16"/>
        <v>47.69</v>
      </c>
      <c r="FU46" s="25">
        <f t="shared" si="17"/>
        <v>-0.53999999999999204</v>
      </c>
      <c r="FV46" s="25" t="str">
        <f t="shared" si="166"/>
        <v>Thêm 01</v>
      </c>
      <c r="FW46" s="25">
        <f t="shared" si="167"/>
        <v>0.48</v>
      </c>
      <c r="FX46" s="16"/>
      <c r="FY46" s="16"/>
      <c r="FZ46" s="16"/>
      <c r="GA46" s="16"/>
      <c r="GB46" s="19">
        <v>0</v>
      </c>
      <c r="GC46" s="19">
        <v>0</v>
      </c>
      <c r="GD46" s="19">
        <v>0</v>
      </c>
      <c r="GE46" s="19">
        <v>0</v>
      </c>
      <c r="GF46" s="19">
        <v>0</v>
      </c>
      <c r="GG46" s="19">
        <v>0</v>
      </c>
      <c r="GH46" s="19">
        <v>0</v>
      </c>
      <c r="GI46" s="19">
        <v>0</v>
      </c>
      <c r="GJ46" s="19">
        <v>0</v>
      </c>
      <c r="GK46" s="19">
        <v>0</v>
      </c>
      <c r="GL46" s="25">
        <f t="shared" si="18"/>
        <v>0</v>
      </c>
      <c r="GM46" s="25">
        <f t="shared" si="168"/>
        <v>0</v>
      </c>
      <c r="GN46" s="19">
        <v>0</v>
      </c>
      <c r="GO46" s="19">
        <v>0</v>
      </c>
      <c r="GP46" s="19">
        <v>0</v>
      </c>
      <c r="GQ46" s="19">
        <v>0</v>
      </c>
      <c r="GR46" s="1" t="e">
        <f>_xlfn.IFNA(INDEX(#REF!,MATCH(E46,#REF!,0)),0)</f>
        <v>#REF!</v>
      </c>
      <c r="GS46" s="16"/>
      <c r="GT46" s="18">
        <v>0</v>
      </c>
      <c r="GU46" s="18">
        <v>0</v>
      </c>
      <c r="GV46" s="18">
        <v>0</v>
      </c>
      <c r="GW46" s="18">
        <v>0</v>
      </c>
      <c r="GX46" s="25">
        <f t="shared" si="19"/>
        <v>0</v>
      </c>
      <c r="GY46" s="25">
        <f t="shared" si="20"/>
        <v>0</v>
      </c>
      <c r="GZ46" s="25">
        <f t="shared" si="169"/>
        <v>0</v>
      </c>
      <c r="HA46" s="1" t="e" cm="1">
        <f t="array" ref="HA46">INDEX(#REF!,MATCH(EJ46&amp;EK46&amp;HD46&amp;HE46&amp;HF46,#REF!&amp;#REF!&amp;#REF!&amp;#REF!&amp;#REF!,0))</f>
        <v>#REF!</v>
      </c>
      <c r="HB46" s="16"/>
      <c r="HC46" s="25">
        <f t="shared" si="170"/>
        <v>0</v>
      </c>
      <c r="HD46" s="18">
        <v>0</v>
      </c>
      <c r="HE46" s="18">
        <v>0</v>
      </c>
      <c r="HF46" s="18">
        <v>0</v>
      </c>
      <c r="HG46" s="1" t="e" cm="1">
        <f t="array" ref="HG46">INDEX(#REF!,MATCH(EJ46&amp;EK46&amp;HJ46&amp;HK46&amp;HL46,#REF!&amp;#REF!&amp;#REF!&amp;#REF!&amp;#REF!,0))</f>
        <v>#REF!</v>
      </c>
      <c r="HH46" s="16"/>
      <c r="HI46" s="25">
        <f t="shared" si="171"/>
        <v>0</v>
      </c>
      <c r="HJ46" s="25">
        <f t="shared" si="172"/>
        <v>0</v>
      </c>
      <c r="HK46" s="19">
        <v>0</v>
      </c>
      <c r="HL46" s="19">
        <v>0</v>
      </c>
      <c r="HM46" s="18">
        <v>0.01</v>
      </c>
      <c r="HN46" s="18">
        <v>1</v>
      </c>
      <c r="HO46" s="25">
        <f t="shared" si="173"/>
        <v>0</v>
      </c>
      <c r="HP46" s="25">
        <f t="shared" si="174"/>
        <v>0</v>
      </c>
      <c r="HQ46" s="25">
        <f t="shared" si="175"/>
        <v>0</v>
      </c>
      <c r="HR46" s="25">
        <f t="shared" si="176"/>
        <v>0</v>
      </c>
      <c r="HS46" s="25">
        <f t="shared" si="177"/>
        <v>0</v>
      </c>
      <c r="HT46" s="19">
        <v>0</v>
      </c>
      <c r="HU46" s="19">
        <v>0</v>
      </c>
      <c r="HV46" s="19">
        <v>0</v>
      </c>
      <c r="HW46" s="25">
        <f t="shared" si="178"/>
        <v>0</v>
      </c>
      <c r="HX46" s="19">
        <v>0</v>
      </c>
      <c r="HY46" s="19">
        <v>0</v>
      </c>
      <c r="HZ46" s="18">
        <v>23.24</v>
      </c>
      <c r="IA46" s="20">
        <f>ROUND(IF(EN46="Cống tròn",IF(EN46="Cống tròn",IF(EU46="Không có móng",IQ46-FF46,IF(EU46="Đế",IP46-FN46,IF(OR(EU46="Móng bê tông",EU46="Móng bê tông kết hợp đế"),II46-FJ46,0))),0),IF(EN46="Cống hộp",IF(AND(EN46="Cống hộp",EU46="Không có móng"),IQ46-GF46,IF(AND(EN46="Cống hộp",EU46="Móng bê tông"),IJ46-GB46,0)),IF(OR(EN46="Rãnh xây",EN46="Rãnh bê tông"),IF(OR(EN46="Rãnh xây",EN46="Rãnh bê tông"),IK46-GB46,0),IF(EN46="Ống nhựa",IF(AND(EN46="Ống nhựa",EU46="Không đắp cát"),IQ46-HT46,IF(AND(EN46="Ống nhựa",EU46="Đắp cát"),IH46-HX46,0)),IF(EN46="Rãnh thang",IF(EN46="Rãnh thang",IF(EU46="Móng bê tông",#REF!-#REF!,IQ46),0),0))))),2)</f>
        <v>21.13</v>
      </c>
      <c r="IB46" s="20">
        <f t="shared" si="179"/>
        <v>2.1099999999999994</v>
      </c>
      <c r="IC46" s="20">
        <f t="shared" si="21"/>
        <v>21.13</v>
      </c>
      <c r="ID46" s="20">
        <f t="shared" si="22"/>
        <v>0</v>
      </c>
      <c r="IE46" s="20">
        <f t="shared" si="23"/>
        <v>0</v>
      </c>
      <c r="IF46" s="20">
        <f t="shared" si="24"/>
        <v>0</v>
      </c>
      <c r="IG46" s="20">
        <f>IF(EN46="Rãnh thang",IF(AND(EN46="Rãnh thang",EU46="Móng bê tông"),IQ46-#REF!,0),IF(EN46="Ống nhựa",IF(AND(EN46="Ống nhựa",EU46="Đắp cát"),IQ46-HT46,0),IF(EN46="Cống tròn",IF(EN46="Cống tròn",IF(OR(EU46="Móng bê tông",EU46="Móng bê tông kết hợp đế"),IM46-FL46,0),0),IF(EN46="Cống hộp",IF(AND(EN46="Cống hộp",EU46="Móng bê tông"),IN46-GD46,0),IF(OR(EN46="Rãnh xây",EN46="Rãnh bê tông"),IF(AND(EN46="Rãnh xây",EU46="Móng bê tông"),IO46-GD46,IF(AND(EN46="Rãnh bê tông",EU46="Móng bê tông"),IO46-GD46,0)),0)))))</f>
        <v>21.13</v>
      </c>
      <c r="IH46" s="20">
        <f t="shared" si="25"/>
        <v>0</v>
      </c>
      <c r="II46" s="20">
        <f t="shared" si="26"/>
        <v>21.13</v>
      </c>
      <c r="IJ46" s="20">
        <f t="shared" si="27"/>
        <v>0</v>
      </c>
      <c r="IK46" s="20">
        <f t="shared" si="28"/>
        <v>0</v>
      </c>
      <c r="IL46" s="20">
        <f t="shared" si="29"/>
        <v>21.33</v>
      </c>
      <c r="IM46" s="20">
        <f t="shared" si="30"/>
        <v>21.33</v>
      </c>
      <c r="IN46" s="20">
        <f t="shared" si="31"/>
        <v>0</v>
      </c>
      <c r="IO46" s="20">
        <f t="shared" si="32"/>
        <v>0</v>
      </c>
      <c r="IP46" s="20">
        <f t="shared" si="33"/>
        <v>0</v>
      </c>
      <c r="IQ46" s="18">
        <v>21.47</v>
      </c>
      <c r="IR46" s="25">
        <f t="shared" si="180"/>
        <v>0</v>
      </c>
      <c r="IS46" s="25">
        <f t="shared" si="34"/>
        <v>0</v>
      </c>
      <c r="IT46" s="25">
        <f t="shared" si="35"/>
        <v>0</v>
      </c>
      <c r="IU46" s="25">
        <f>ROUND(IF(EN46="Cống tròn",IF(EN46="Cống tròn",IV46+FF46,0),IF(EN46="Cống hộp",IF(EN46="Cống hộp",IV46+GP46,0),IF(OR(EN46="Rãnh xây",EN46="Rãnh bê tông"),IF(OR(EN46="Rãnh xây",EN46="Rãnh bê tông"),IV46+GP46,0),IF(EN46="ống nhựa",IF(EN46="Ống nhựa",IV46+HT46,0),IF(EN46="Rãnh thang",IF(EN46="Rãnh thang",IQ46+#REF!,0),0))))),2)</f>
        <v>23</v>
      </c>
      <c r="IV46" s="18">
        <v>22.86</v>
      </c>
      <c r="IW46" s="25">
        <f t="shared" si="36"/>
        <v>23</v>
      </c>
      <c r="IX46" s="25">
        <f t="shared" si="37"/>
        <v>0</v>
      </c>
      <c r="IY46" s="25">
        <f t="shared" si="38"/>
        <v>0</v>
      </c>
      <c r="IZ46" s="25">
        <f t="shared" si="39"/>
        <v>0</v>
      </c>
      <c r="JA46" s="25">
        <f t="shared" si="40"/>
        <v>0</v>
      </c>
      <c r="JB46" s="18">
        <v>23.11</v>
      </c>
      <c r="JC46" s="20">
        <f>ROUND(IF(EN46="Cống tròn",IF(EN46="Cống tròn",IF(EU46="Không có móng",JS46-FF46,IF(EU46="Đế",JR46-FN46,IF(OR(EU46="Móng bê tông",EU46="Móng bê tông kết hợp đế"),JK46-FJ46,0))),0),IF(EN46="Cống hộp",IF(AND(EN46="Cống hộp",EU46="Không có móng"),JS46-GF46,IF(AND(EN46="Cống hộp",EU46="Móng bê tông"),JL46-GB46,0)),IF(OR(EN46="Rãnh xây",EN46="Rãnh bê tông"),IF(OR(EN46="Rãnh xây",EN46="Rãnh bê tông"),JM46-GB46,0),IF(EN46="Ống nhựa",IF(AND(EN46="Ống nhựa",EU46="Không đắp cát"),JS46-HT46,IF(AND(EN46="Ống nhựa",EU46="Đắp cát"),JJ46-HX46,0)),IF(EN46="Rãnh thang",IF(EN46="Rãnh thang",IF(EU46="Móng bê tông",#REF!-#REF!,JS46),0),0))))),2)</f>
        <v>21.02</v>
      </c>
      <c r="JD46" s="20">
        <f t="shared" si="181"/>
        <v>2.09</v>
      </c>
      <c r="JE46" s="20">
        <f t="shared" si="41"/>
        <v>21.02</v>
      </c>
      <c r="JF46" s="20">
        <f t="shared" si="42"/>
        <v>0</v>
      </c>
      <c r="JG46" s="20">
        <f t="shared" si="43"/>
        <v>0</v>
      </c>
      <c r="JH46" s="20">
        <f t="shared" si="44"/>
        <v>0</v>
      </c>
      <c r="JI46" s="20">
        <f>IF(EN46="Rãnh thang",IF(AND(EN46="Rãnh thang",EU46="Móng bê tông"),JS46-#REF!,0),IF(EN46="Ống nhựa",IF(AND(EN46="Ống nhựa",EU46="Đắp cát"),JS46-HT46,0),IF(EN46="Cống tròn",IF(EN46="Cống tròn",IF(OR(EU46="Móng bê tông",EU46="Móng bê tông kết hợp đế"),JO46-FL46,0),0),IF(EN46="Cống hộp",IF(AND(EN46="Cống hộp",EU46="Móng bê tông"),JP46-GD46,0),IF(OR(EN46="Rãnh xây",EN46="Rãnh bê tông"),IF(AND(EN46="Rãnh xây",EU46="Móng bê tông"),JQ46-GD46,IF(AND(EN46="Rãnh bê tông",EU46="Móng bê tông"),JQ46-GD46,0)),0)))))</f>
        <v>21.02</v>
      </c>
      <c r="JJ46" s="20">
        <f t="shared" si="45"/>
        <v>0</v>
      </c>
      <c r="JK46" s="20">
        <f t="shared" si="46"/>
        <v>21.02</v>
      </c>
      <c r="JL46" s="20">
        <f t="shared" si="47"/>
        <v>0</v>
      </c>
      <c r="JM46" s="20">
        <f t="shared" si="48"/>
        <v>0</v>
      </c>
      <c r="JN46" s="20">
        <f t="shared" si="49"/>
        <v>21.22</v>
      </c>
      <c r="JO46" s="20">
        <f t="shared" si="50"/>
        <v>21.22</v>
      </c>
      <c r="JP46" s="20">
        <f t="shared" si="51"/>
        <v>0</v>
      </c>
      <c r="JQ46" s="20">
        <f t="shared" si="52"/>
        <v>0</v>
      </c>
      <c r="JR46" s="20">
        <f t="shared" si="53"/>
        <v>0</v>
      </c>
      <c r="JS46" s="26">
        <v>21.36</v>
      </c>
      <c r="JT46" s="25">
        <f t="shared" si="182"/>
        <v>0</v>
      </c>
      <c r="JU46" s="25">
        <f t="shared" si="54"/>
        <v>0</v>
      </c>
      <c r="JV46" s="25">
        <f t="shared" si="55"/>
        <v>0</v>
      </c>
      <c r="JW46" s="25">
        <f>ROUND(IF(EN46="Cống tròn",IF(EN46="Cống tròn",JX46+FF46,0),IF(EN46="Cống hộp",IF(EN46="Cống hộp",JX46+GP46,0),IF(OR(EN46="Rãnh xây",EN46="Rãnh bê tông"),IF(OR(EN46="Rãnh xây",EN46="Rãnh bê tông"),JX46+GP46,0),IF(EN46="ống nhựa",IF(EN46="Ống nhựa",JX46+HT46,0),IF(EN46="Rãnh thang",IF(EN46="Rãnh thang",JS46+#REF!,0),0))))),2)</f>
        <v>23</v>
      </c>
      <c r="JX46" s="27">
        <v>22.86</v>
      </c>
      <c r="JY46" s="25">
        <f t="shared" si="56"/>
        <v>23</v>
      </c>
      <c r="JZ46" s="25">
        <f t="shared" si="57"/>
        <v>0</v>
      </c>
      <c r="KA46" s="25">
        <f t="shared" si="58"/>
        <v>0</v>
      </c>
      <c r="KB46" s="25">
        <f t="shared" si="59"/>
        <v>0</v>
      </c>
      <c r="KC46" s="25">
        <f t="shared" si="60"/>
        <v>0</v>
      </c>
      <c r="KD46" s="28" t="s">
        <v>98</v>
      </c>
      <c r="KE46" s="27">
        <v>0</v>
      </c>
      <c r="KF46" s="25">
        <f t="shared" si="61"/>
        <v>2.1099999999999994</v>
      </c>
      <c r="KG46" s="25">
        <f t="shared" si="183"/>
        <v>2.1099999999999994</v>
      </c>
      <c r="KH46" s="27">
        <v>0</v>
      </c>
      <c r="KI46" s="25">
        <f t="shared" si="62"/>
        <v>2.09</v>
      </c>
      <c r="KJ46" s="25">
        <f t="shared" si="184"/>
        <v>2.09</v>
      </c>
      <c r="KK46" s="25">
        <f t="shared" si="63"/>
        <v>0</v>
      </c>
      <c r="KL46" s="25">
        <f t="shared" si="64"/>
        <v>0</v>
      </c>
      <c r="KM46" s="25">
        <f t="shared" si="185"/>
        <v>0</v>
      </c>
      <c r="KN46" s="25">
        <f t="shared" si="65"/>
        <v>0</v>
      </c>
      <c r="KO46" s="25">
        <f t="shared" si="66"/>
        <v>0</v>
      </c>
      <c r="KP46" s="25">
        <f t="shared" si="186"/>
        <v>0</v>
      </c>
      <c r="KQ46" s="25">
        <f t="shared" si="67"/>
        <v>0.2</v>
      </c>
      <c r="KR46" s="25">
        <f t="shared" si="68"/>
        <v>0.2</v>
      </c>
      <c r="KS46" s="25">
        <f t="shared" si="187"/>
        <v>0.2</v>
      </c>
      <c r="KT46" s="25">
        <f t="shared" si="69"/>
        <v>0</v>
      </c>
      <c r="KU46" s="25">
        <f t="shared" si="70"/>
        <v>0</v>
      </c>
      <c r="KV46" s="25">
        <f t="shared" si="188"/>
        <v>0</v>
      </c>
      <c r="KW46" s="25">
        <f t="shared" si="71"/>
        <v>0</v>
      </c>
      <c r="KX46" s="25">
        <f t="shared" si="72"/>
        <v>0</v>
      </c>
      <c r="KY46" s="25">
        <f t="shared" si="189"/>
        <v>0</v>
      </c>
      <c r="KZ46" s="25">
        <f t="shared" si="73"/>
        <v>0</v>
      </c>
      <c r="LA46" s="25">
        <f t="shared" si="74"/>
        <v>0</v>
      </c>
      <c r="LB46" s="25">
        <f t="shared" si="190"/>
        <v>0</v>
      </c>
      <c r="LC46" s="25">
        <f t="shared" si="75"/>
        <v>1.98</v>
      </c>
      <c r="LD46" s="25">
        <f t="shared" si="76"/>
        <v>1.98</v>
      </c>
      <c r="LE46" s="25">
        <f t="shared" si="191"/>
        <v>1.98</v>
      </c>
      <c r="LF46" s="25">
        <f t="shared" si="77"/>
        <v>0</v>
      </c>
      <c r="LG46" s="25">
        <f t="shared" si="78"/>
        <v>0</v>
      </c>
      <c r="LH46" s="25">
        <f t="shared" si="192"/>
        <v>0</v>
      </c>
      <c r="LI46" s="25">
        <f t="shared" si="79"/>
        <v>0</v>
      </c>
      <c r="LJ46" s="25">
        <f t="shared" si="80"/>
        <v>0</v>
      </c>
      <c r="LK46" s="25">
        <f t="shared" si="193"/>
        <v>0</v>
      </c>
      <c r="LL46" s="25">
        <f t="shared" si="81"/>
        <v>0</v>
      </c>
      <c r="LM46" s="25">
        <f t="shared" si="82"/>
        <v>0</v>
      </c>
      <c r="LN46" s="25">
        <f t="shared" si="194"/>
        <v>0</v>
      </c>
      <c r="LO46" s="25">
        <f t="shared" si="83"/>
        <v>0</v>
      </c>
      <c r="LP46" s="25">
        <f t="shared" si="84"/>
        <v>0</v>
      </c>
      <c r="LQ46" s="25">
        <f t="shared" si="195"/>
        <v>0</v>
      </c>
      <c r="LR46" s="25">
        <f t="shared" si="85"/>
        <v>0</v>
      </c>
      <c r="LS46" s="25">
        <f t="shared" si="86"/>
        <v>0</v>
      </c>
      <c r="LT46" s="25">
        <f t="shared" si="196"/>
        <v>0</v>
      </c>
      <c r="LU46" s="25">
        <f t="shared" si="87"/>
        <v>0</v>
      </c>
      <c r="LV46" s="25">
        <f t="shared" si="88"/>
        <v>0</v>
      </c>
      <c r="LW46" s="25">
        <f t="shared" si="197"/>
        <v>0</v>
      </c>
      <c r="LX46" s="25">
        <f t="shared" si="89"/>
        <v>0</v>
      </c>
      <c r="LY46" s="25">
        <f t="shared" si="90"/>
        <v>0</v>
      </c>
      <c r="LZ46" s="25">
        <f t="shared" si="198"/>
        <v>0</v>
      </c>
      <c r="MA46" s="25">
        <f t="shared" si="91"/>
        <v>0</v>
      </c>
      <c r="MB46" s="25">
        <f t="shared" si="92"/>
        <v>0</v>
      </c>
      <c r="MC46" s="25">
        <f t="shared" si="199"/>
        <v>0</v>
      </c>
      <c r="MD46" s="25">
        <f t="shared" si="93"/>
        <v>0</v>
      </c>
      <c r="ME46" s="25">
        <f t="shared" si="94"/>
        <v>0</v>
      </c>
      <c r="MF46" s="25">
        <f t="shared" si="200"/>
        <v>0</v>
      </c>
      <c r="MG46" s="25">
        <f t="shared" si="95"/>
        <v>0</v>
      </c>
      <c r="MH46" s="25">
        <f t="shared" si="96"/>
        <v>0</v>
      </c>
      <c r="MI46" s="25">
        <f t="shared" si="201"/>
        <v>0</v>
      </c>
      <c r="MJ46" s="25">
        <f t="shared" si="97"/>
        <v>0</v>
      </c>
      <c r="MK46" s="25">
        <f t="shared" si="98"/>
        <v>0</v>
      </c>
      <c r="ML46" s="25">
        <f t="shared" si="202"/>
        <v>0</v>
      </c>
      <c r="MM46" s="25">
        <f t="shared" si="99"/>
        <v>0</v>
      </c>
      <c r="MN46" s="25">
        <f t="shared" si="100"/>
        <v>0</v>
      </c>
      <c r="MO46" s="25">
        <f t="shared" si="203"/>
        <v>0</v>
      </c>
      <c r="MP46" s="25">
        <f t="shared" si="101"/>
        <v>0</v>
      </c>
      <c r="MQ46" s="25">
        <f t="shared" si="102"/>
        <v>0</v>
      </c>
      <c r="MR46" s="25">
        <f t="shared" si="204"/>
        <v>0</v>
      </c>
      <c r="MS46" s="29">
        <v>1.98</v>
      </c>
      <c r="MT46" s="29">
        <v>0</v>
      </c>
      <c r="MU46" s="29">
        <v>1</v>
      </c>
      <c r="MV46" s="29">
        <v>1</v>
      </c>
      <c r="MW46" s="25">
        <f t="shared" si="103"/>
        <v>1.98</v>
      </c>
      <c r="MX46" s="25">
        <f t="shared" si="104"/>
        <v>4.18</v>
      </c>
      <c r="MY46" s="25">
        <f t="shared" si="105"/>
        <v>0</v>
      </c>
      <c r="MZ46" s="25">
        <f t="shared" si="106"/>
        <v>0</v>
      </c>
      <c r="NA46" s="25">
        <f t="shared" si="107"/>
        <v>1.98</v>
      </c>
      <c r="NB46" s="25">
        <f t="shared" si="108"/>
        <v>4.1399999999999997</v>
      </c>
      <c r="NC46" s="25">
        <f t="shared" si="109"/>
        <v>0</v>
      </c>
      <c r="ND46" s="25">
        <f t="shared" si="110"/>
        <v>0</v>
      </c>
      <c r="NE46" s="25">
        <f t="shared" si="205"/>
        <v>1.98</v>
      </c>
      <c r="NF46" s="25">
        <f t="shared" si="205"/>
        <v>4.16</v>
      </c>
      <c r="NG46" s="25">
        <f t="shared" si="205"/>
        <v>0</v>
      </c>
      <c r="NH46" s="25">
        <f t="shared" si="205"/>
        <v>0</v>
      </c>
      <c r="NI46" s="25">
        <f t="shared" si="112"/>
        <v>200.64</v>
      </c>
      <c r="NJ46" s="25">
        <f t="shared" si="113"/>
        <v>0</v>
      </c>
      <c r="NK46" s="25">
        <f t="shared" si="114"/>
        <v>200.64</v>
      </c>
      <c r="NL46" s="25">
        <f t="shared" si="115"/>
        <v>163.86</v>
      </c>
      <c r="NM46" s="25">
        <f t="shared" si="116"/>
        <v>0</v>
      </c>
      <c r="NN46" s="25">
        <f t="shared" si="206"/>
        <v>163.86</v>
      </c>
      <c r="NO46" s="25">
        <f t="shared" si="117"/>
        <v>0</v>
      </c>
      <c r="NP46" s="25">
        <f t="shared" si="118"/>
        <v>0</v>
      </c>
      <c r="NQ46" s="25">
        <f t="shared" si="207"/>
        <v>0</v>
      </c>
      <c r="NR46" s="25">
        <f t="shared" si="119"/>
        <v>0</v>
      </c>
      <c r="NS46" s="25">
        <f t="shared" si="120"/>
        <v>0</v>
      </c>
      <c r="NT46" s="25">
        <f t="shared" si="208"/>
        <v>0</v>
      </c>
      <c r="NU46" s="25">
        <f t="shared" si="121"/>
        <v>0</v>
      </c>
      <c r="NV46" s="25">
        <f t="shared" si="122"/>
        <v>0</v>
      </c>
      <c r="NW46" s="25">
        <f t="shared" si="209"/>
        <v>0</v>
      </c>
      <c r="NX46" s="25">
        <f t="shared" si="210"/>
        <v>163.86</v>
      </c>
      <c r="NY46" s="25">
        <f t="shared" si="210"/>
        <v>0</v>
      </c>
      <c r="NZ46" s="25">
        <f t="shared" si="211"/>
        <v>163.86</v>
      </c>
      <c r="OA46" s="25">
        <f t="shared" si="212"/>
        <v>36.78</v>
      </c>
      <c r="OB46" s="25">
        <f t="shared" si="212"/>
        <v>0</v>
      </c>
      <c r="OC46" s="25">
        <f t="shared" si="213"/>
        <v>36.78</v>
      </c>
      <c r="OD46" s="25">
        <f t="shared" si="214"/>
        <v>163.86</v>
      </c>
      <c r="OE46" s="25">
        <f t="shared" si="214"/>
        <v>0</v>
      </c>
      <c r="OF46" s="25">
        <f t="shared" si="214"/>
        <v>163.86</v>
      </c>
      <c r="OG46" s="25">
        <f t="shared" si="124"/>
        <v>0</v>
      </c>
      <c r="OH46" s="25">
        <f t="shared" si="125"/>
        <v>0</v>
      </c>
      <c r="OI46" s="25">
        <f t="shared" si="126"/>
        <v>0</v>
      </c>
      <c r="OJ46" s="25">
        <f t="shared" si="127"/>
        <v>0</v>
      </c>
      <c r="OK46" s="25">
        <f t="shared" si="128"/>
        <v>0</v>
      </c>
      <c r="OL46" s="25">
        <f t="shared" si="129"/>
        <v>0</v>
      </c>
      <c r="OM46" s="25">
        <f t="shared" si="215"/>
        <v>0</v>
      </c>
      <c r="ON46" s="25">
        <f t="shared" si="215"/>
        <v>0</v>
      </c>
      <c r="OO46" s="25">
        <f t="shared" si="215"/>
        <v>0</v>
      </c>
      <c r="OP46" s="25">
        <f t="shared" si="130"/>
        <v>0</v>
      </c>
      <c r="OQ46" s="25">
        <f t="shared" si="131"/>
        <v>0</v>
      </c>
      <c r="OR46" s="25">
        <f t="shared" si="216"/>
        <v>0</v>
      </c>
      <c r="OS46" s="19">
        <v>537966.56000000006</v>
      </c>
      <c r="OT46" s="19">
        <v>2371326.1</v>
      </c>
    </row>
    <row r="47" spans="1:410" ht="33" customHeight="1" x14ac:dyDescent="0.25">
      <c r="A47" s="18"/>
      <c r="B47" s="18" t="s">
        <v>763</v>
      </c>
      <c r="C47" s="18">
        <v>579.53</v>
      </c>
      <c r="D47" s="16" t="e">
        <f>_xlfn.IFNA(INDEX(#REF!,MATCH(E47,#REF!,0)),0)</f>
        <v>#REF!</v>
      </c>
      <c r="E47" s="18" t="s">
        <v>823</v>
      </c>
      <c r="F47" s="16" t="s">
        <v>765</v>
      </c>
      <c r="G47" s="16" t="s">
        <v>819</v>
      </c>
      <c r="H47" s="16" t="s">
        <v>820</v>
      </c>
      <c r="I47" s="16" t="s">
        <v>768</v>
      </c>
      <c r="J47" s="16" t="s">
        <v>811</v>
      </c>
      <c r="K47" s="16" t="s">
        <v>770</v>
      </c>
      <c r="L47" s="16" t="s">
        <v>771</v>
      </c>
      <c r="M47" s="18">
        <v>1.7999999999999998</v>
      </c>
      <c r="N47" s="18">
        <v>2.4</v>
      </c>
      <c r="O47" s="18">
        <v>2.1999999999999997</v>
      </c>
      <c r="P47" s="18">
        <v>2.8</v>
      </c>
      <c r="Q47" s="18">
        <v>0.1</v>
      </c>
      <c r="R47" s="18">
        <v>1.9999999999999998</v>
      </c>
      <c r="S47" s="18">
        <v>2.6</v>
      </c>
      <c r="T47" s="18">
        <v>0.2</v>
      </c>
      <c r="U47" s="18">
        <v>0</v>
      </c>
      <c r="V47" s="18">
        <v>0</v>
      </c>
      <c r="W47" s="18">
        <v>0</v>
      </c>
      <c r="X47" s="18">
        <v>1.7999999999999998</v>
      </c>
      <c r="Y47" s="18">
        <v>2.4</v>
      </c>
      <c r="Z47" s="20">
        <f t="shared" si="132"/>
        <v>2.9</v>
      </c>
      <c r="AA47" s="18">
        <v>0.2</v>
      </c>
      <c r="AB47" s="18">
        <v>0</v>
      </c>
      <c r="AC47" s="18">
        <v>0</v>
      </c>
      <c r="AD47" s="18">
        <v>0</v>
      </c>
      <c r="AE47" s="18">
        <v>0</v>
      </c>
      <c r="AF47" s="18">
        <v>0</v>
      </c>
      <c r="AG47" s="18">
        <v>0</v>
      </c>
      <c r="AH47" s="18">
        <v>0</v>
      </c>
      <c r="AI47" s="20">
        <f t="shared" si="133"/>
        <v>0</v>
      </c>
      <c r="AJ47" s="18">
        <v>0</v>
      </c>
      <c r="AK47" s="18">
        <v>0</v>
      </c>
      <c r="AL47" s="20">
        <f t="shared" si="134"/>
        <v>0</v>
      </c>
      <c r="AM47" s="18">
        <v>0</v>
      </c>
      <c r="AN47" s="18">
        <v>0</v>
      </c>
      <c r="AO47" s="18">
        <v>0</v>
      </c>
      <c r="AP47" s="18">
        <v>0</v>
      </c>
      <c r="AQ47" s="18">
        <v>0</v>
      </c>
      <c r="AR47" s="18">
        <v>0</v>
      </c>
      <c r="AS47" s="18">
        <v>0</v>
      </c>
      <c r="AT47" s="18">
        <v>0</v>
      </c>
      <c r="AU47" s="18">
        <v>0</v>
      </c>
      <c r="AV47" s="18">
        <v>1</v>
      </c>
      <c r="AW47" s="18">
        <v>0</v>
      </c>
      <c r="AX47" s="18">
        <v>0</v>
      </c>
      <c r="AY47" s="18">
        <v>0</v>
      </c>
      <c r="AZ47" s="18">
        <v>0</v>
      </c>
      <c r="BA47" s="18">
        <v>2</v>
      </c>
      <c r="BB47" s="18">
        <v>0</v>
      </c>
      <c r="BC47" s="18">
        <v>0</v>
      </c>
      <c r="BD47" s="18">
        <v>0</v>
      </c>
      <c r="BE47" s="18">
        <v>0</v>
      </c>
      <c r="BF47" s="18">
        <v>0</v>
      </c>
      <c r="BG47" s="18">
        <v>0</v>
      </c>
      <c r="BH47" s="18">
        <v>0</v>
      </c>
      <c r="BI47" s="18">
        <v>0</v>
      </c>
      <c r="BJ47" s="18">
        <v>0</v>
      </c>
      <c r="BK47" s="18">
        <v>0</v>
      </c>
      <c r="BL47" s="18">
        <v>0</v>
      </c>
      <c r="BM47" s="18">
        <v>0</v>
      </c>
      <c r="BN47" s="18">
        <v>0</v>
      </c>
      <c r="BO47" s="18">
        <v>0</v>
      </c>
      <c r="BP47" s="18">
        <v>0</v>
      </c>
      <c r="BQ47" s="18">
        <v>0</v>
      </c>
      <c r="BR47" s="18">
        <v>0</v>
      </c>
      <c r="BS47" s="18">
        <v>0</v>
      </c>
      <c r="BT47" s="18">
        <v>0</v>
      </c>
      <c r="BU47" s="18">
        <v>0</v>
      </c>
      <c r="BV47" s="18">
        <v>0</v>
      </c>
      <c r="BW47" s="18">
        <v>0</v>
      </c>
      <c r="BX47" s="18">
        <v>0</v>
      </c>
      <c r="BY47" s="18">
        <v>0</v>
      </c>
      <c r="BZ47" s="18">
        <v>0</v>
      </c>
      <c r="CA47" s="16" t="e">
        <f>_xlfn.IFNA(IF(RIGHT(D47,2)="=G",0,INDEX(#REF!,MATCH(E47,#REF!,0))),0)</f>
        <v>#REF!</v>
      </c>
      <c r="CB47" s="16" t="s">
        <v>776</v>
      </c>
      <c r="CC47" s="18">
        <v>0</v>
      </c>
      <c r="CD47" s="18">
        <v>0</v>
      </c>
      <c r="CE47" s="18">
        <v>1.84</v>
      </c>
      <c r="CF47" s="18">
        <v>0.8</v>
      </c>
      <c r="CG47" s="18">
        <v>0.12</v>
      </c>
      <c r="CH47" s="18">
        <v>3</v>
      </c>
      <c r="CI47" s="16" t="s">
        <v>98</v>
      </c>
      <c r="CJ47" s="18">
        <v>0</v>
      </c>
      <c r="CK47" s="20">
        <f t="shared" si="135"/>
        <v>2.35</v>
      </c>
      <c r="CL47" s="20">
        <f t="shared" si="136"/>
        <v>2.35</v>
      </c>
      <c r="CM47" s="18">
        <v>19.95</v>
      </c>
      <c r="CN47" s="18">
        <v>23.95</v>
      </c>
      <c r="CO47" s="18">
        <v>23.111000000000001</v>
      </c>
      <c r="CP47" s="22">
        <f t="shared" si="0"/>
        <v>23.11</v>
      </c>
      <c r="CQ47" s="22">
        <f t="shared" si="1"/>
        <v>20.76</v>
      </c>
      <c r="CR47" s="22">
        <f t="shared" si="137"/>
        <v>2.35</v>
      </c>
      <c r="CS47" s="22">
        <f t="shared" si="138"/>
        <v>20.86</v>
      </c>
      <c r="CT47" s="22">
        <f t="shared" si="2"/>
        <v>21.06</v>
      </c>
      <c r="CU47" s="18">
        <v>21.06</v>
      </c>
      <c r="CV47" s="22">
        <f t="shared" si="139"/>
        <v>2.9</v>
      </c>
      <c r="CW47" s="22">
        <f t="shared" si="3"/>
        <v>0</v>
      </c>
      <c r="CX47" s="22">
        <f t="shared" si="4"/>
        <v>0</v>
      </c>
      <c r="CY47" s="22">
        <f t="shared" si="5"/>
        <v>23.95</v>
      </c>
      <c r="CZ47" s="22">
        <f t="shared" si="6"/>
        <v>23.95</v>
      </c>
      <c r="DA47" s="18">
        <v>23.95</v>
      </c>
      <c r="DB47" s="20">
        <f t="shared" si="140"/>
        <v>3.19</v>
      </c>
      <c r="DC47" s="20">
        <f t="shared" si="141"/>
        <v>0.84</v>
      </c>
      <c r="DD47" s="20">
        <f t="shared" si="142"/>
        <v>2.35</v>
      </c>
      <c r="DE47" s="20">
        <f t="shared" si="7"/>
        <v>0.1</v>
      </c>
      <c r="DF47" s="20">
        <f t="shared" si="8"/>
        <v>0.2</v>
      </c>
      <c r="DG47" s="20">
        <f t="shared" si="9"/>
        <v>2.0499999999999998</v>
      </c>
      <c r="DH47" s="20">
        <f t="shared" si="10"/>
        <v>0</v>
      </c>
      <c r="DI47" s="20">
        <f t="shared" si="11"/>
        <v>0</v>
      </c>
      <c r="DJ47" s="20">
        <f t="shared" si="12"/>
        <v>0</v>
      </c>
      <c r="DK47" s="20">
        <f t="shared" si="143"/>
        <v>2.3499999999999996</v>
      </c>
      <c r="DL47" s="20">
        <f t="shared" si="144"/>
        <v>0</v>
      </c>
      <c r="DM47" s="20">
        <f t="shared" si="145"/>
        <v>0</v>
      </c>
      <c r="DN47" s="20">
        <f t="shared" si="146"/>
        <v>0</v>
      </c>
      <c r="DO47" s="18">
        <v>3</v>
      </c>
      <c r="DP47" s="18">
        <v>0</v>
      </c>
      <c r="DQ47" s="18">
        <v>1</v>
      </c>
      <c r="DR47" s="18">
        <v>1</v>
      </c>
      <c r="DS47" s="25">
        <f t="shared" si="147"/>
        <v>3</v>
      </c>
      <c r="DT47" s="25">
        <f t="shared" si="148"/>
        <v>0</v>
      </c>
      <c r="DU47" s="25">
        <f t="shared" si="149"/>
        <v>7.05</v>
      </c>
      <c r="DV47" s="25">
        <f t="shared" si="150"/>
        <v>0</v>
      </c>
      <c r="DW47" s="25">
        <f t="shared" si="151"/>
        <v>7.05</v>
      </c>
      <c r="DX47" s="25">
        <f t="shared" si="152"/>
        <v>15.51</v>
      </c>
      <c r="DY47" s="25">
        <f t="shared" si="153"/>
        <v>0</v>
      </c>
      <c r="DZ47" s="25">
        <f t="shared" si="154"/>
        <v>15.51</v>
      </c>
      <c r="EA47" s="25">
        <f t="shared" si="155"/>
        <v>10.51</v>
      </c>
      <c r="EB47" s="25">
        <f t="shared" si="156"/>
        <v>0</v>
      </c>
      <c r="EC47" s="25">
        <f t="shared" si="157"/>
        <v>10.51</v>
      </c>
      <c r="ED47" s="25">
        <f t="shared" si="158"/>
        <v>5</v>
      </c>
      <c r="EE47" s="25">
        <f t="shared" si="158"/>
        <v>0</v>
      </c>
      <c r="EF47" s="25">
        <f t="shared" si="159"/>
        <v>5</v>
      </c>
      <c r="EG47" s="25">
        <f t="shared" si="160"/>
        <v>10.51</v>
      </c>
      <c r="EH47" s="25">
        <f t="shared" si="160"/>
        <v>0</v>
      </c>
      <c r="EI47" s="25">
        <f t="shared" si="161"/>
        <v>10.51</v>
      </c>
      <c r="EJ47" s="18">
        <v>579.53</v>
      </c>
      <c r="EK47" s="18">
        <v>528.75</v>
      </c>
      <c r="EL47" s="18" t="s">
        <v>823</v>
      </c>
      <c r="EM47" s="18" t="s">
        <v>824</v>
      </c>
      <c r="EN47" s="16" t="s">
        <v>774</v>
      </c>
      <c r="EO47" s="16" t="s">
        <v>131</v>
      </c>
      <c r="EP47" s="16" t="e">
        <f>IF(OR(EN47="Cống tròn",EN47="Cống hộp",EN47="Ống nhựa"),INDEX(#REF!,MATCH(E47,#REF!,0)),IF(OR(EN47="Rãnh xây",EN47="Rãnh bê tông"),INDEX(#REF!,MATCH(E47,#REF!,0)),0))</f>
        <v>#REF!</v>
      </c>
      <c r="EQ47" s="18">
        <v>49.379999999999967</v>
      </c>
      <c r="ER47" s="18">
        <v>1</v>
      </c>
      <c r="ES47" s="25">
        <f t="shared" si="162"/>
        <v>49</v>
      </c>
      <c r="ET47" s="1" t="e">
        <f>_xlfn.IFNA(IF(EN47="Cống tròn",INDEX(#REF!,MATCH(E47,#REF!,0)),IF(EN47="Cống hộp",INDEX(#REF!,MATCH(E47,#REF!,0)),EU47&amp;" ,"&amp;EV47)),0)</f>
        <v>#REF!</v>
      </c>
      <c r="EU47" s="16" t="s">
        <v>769</v>
      </c>
      <c r="EV47" s="16" t="s">
        <v>775</v>
      </c>
      <c r="EW47" s="16" t="e">
        <f>_xlfn.IFNA(INDEX(#REF!,MATCH(E47,#REF!,0)),0)</f>
        <v>#REF!</v>
      </c>
      <c r="EX47" s="16"/>
      <c r="EY47" s="18">
        <v>0</v>
      </c>
      <c r="EZ47" s="18">
        <v>0</v>
      </c>
      <c r="FA47" s="18">
        <v>0</v>
      </c>
      <c r="FB47" s="19">
        <v>0</v>
      </c>
      <c r="FC47" s="19">
        <v>0</v>
      </c>
      <c r="FD47" s="25">
        <f t="shared" si="13"/>
        <v>0</v>
      </c>
      <c r="FE47" s="25">
        <f t="shared" si="163"/>
        <v>0</v>
      </c>
      <c r="FF47" s="18">
        <v>0.14000000000000001</v>
      </c>
      <c r="FG47" s="18">
        <v>2</v>
      </c>
      <c r="FH47" s="18">
        <v>1.5</v>
      </c>
      <c r="FI47" s="25">
        <f t="shared" si="164"/>
        <v>1.78</v>
      </c>
      <c r="FJ47" s="18">
        <v>0</v>
      </c>
      <c r="FK47" s="18">
        <v>0</v>
      </c>
      <c r="FL47" s="18">
        <v>0.2</v>
      </c>
      <c r="FM47" s="18">
        <v>1.6</v>
      </c>
      <c r="FN47" s="18">
        <v>0</v>
      </c>
      <c r="FO47" s="25">
        <f t="shared" si="165"/>
        <v>1.98</v>
      </c>
      <c r="FP47" s="18">
        <v>1.4999999999999999E-2</v>
      </c>
      <c r="FQ47" s="18">
        <v>1</v>
      </c>
      <c r="FR47" s="25">
        <f t="shared" si="14"/>
        <v>48</v>
      </c>
      <c r="FS47" s="25">
        <f t="shared" si="15"/>
        <v>0.70499999999999996</v>
      </c>
      <c r="FT47" s="25">
        <f t="shared" si="16"/>
        <v>48.704999999999998</v>
      </c>
      <c r="FU47" s="25">
        <f t="shared" si="17"/>
        <v>-0.67499999999996874</v>
      </c>
      <c r="FV47" s="25" t="str">
        <f t="shared" si="166"/>
        <v>Thêm 01</v>
      </c>
      <c r="FW47" s="25">
        <f t="shared" si="167"/>
        <v>0.34</v>
      </c>
      <c r="FX47" s="16"/>
      <c r="FY47" s="16"/>
      <c r="FZ47" s="16"/>
      <c r="GA47" s="16"/>
      <c r="GB47" s="19">
        <v>0</v>
      </c>
      <c r="GC47" s="19">
        <v>0</v>
      </c>
      <c r="GD47" s="19">
        <v>0</v>
      </c>
      <c r="GE47" s="19">
        <v>0</v>
      </c>
      <c r="GF47" s="19">
        <v>0</v>
      </c>
      <c r="GG47" s="19">
        <v>0</v>
      </c>
      <c r="GH47" s="19">
        <v>0</v>
      </c>
      <c r="GI47" s="19">
        <v>0</v>
      </c>
      <c r="GJ47" s="19">
        <v>0</v>
      </c>
      <c r="GK47" s="19">
        <v>0</v>
      </c>
      <c r="GL47" s="25">
        <f t="shared" si="18"/>
        <v>0</v>
      </c>
      <c r="GM47" s="25">
        <f t="shared" si="168"/>
        <v>0</v>
      </c>
      <c r="GN47" s="19">
        <v>0</v>
      </c>
      <c r="GO47" s="19">
        <v>0</v>
      </c>
      <c r="GP47" s="19">
        <v>0</v>
      </c>
      <c r="GQ47" s="19">
        <v>0</v>
      </c>
      <c r="GR47" s="1" t="e">
        <f>_xlfn.IFNA(INDEX(#REF!,MATCH(E47,#REF!,0)),0)</f>
        <v>#REF!</v>
      </c>
      <c r="GS47" s="16"/>
      <c r="GT47" s="18">
        <v>0</v>
      </c>
      <c r="GU47" s="18">
        <v>0</v>
      </c>
      <c r="GV47" s="18">
        <v>0</v>
      </c>
      <c r="GW47" s="18">
        <v>0</v>
      </c>
      <c r="GX47" s="25">
        <f t="shared" si="19"/>
        <v>0</v>
      </c>
      <c r="GY47" s="25">
        <f t="shared" si="20"/>
        <v>0</v>
      </c>
      <c r="GZ47" s="25">
        <f t="shared" si="169"/>
        <v>0</v>
      </c>
      <c r="HA47" s="1" t="e" cm="1">
        <f t="array" ref="HA47">INDEX(#REF!,MATCH(EJ47&amp;EK47&amp;HD47&amp;HE47&amp;HF47,#REF!&amp;#REF!&amp;#REF!&amp;#REF!&amp;#REF!,0))</f>
        <v>#REF!</v>
      </c>
      <c r="HB47" s="16"/>
      <c r="HC47" s="25">
        <f t="shared" si="170"/>
        <v>0</v>
      </c>
      <c r="HD47" s="18">
        <v>0</v>
      </c>
      <c r="HE47" s="18">
        <v>0</v>
      </c>
      <c r="HF47" s="18">
        <v>0</v>
      </c>
      <c r="HG47" s="1" t="e" cm="1">
        <f t="array" ref="HG47">INDEX(#REF!,MATCH(EJ47&amp;EK47&amp;HJ47&amp;HK47&amp;HL47,#REF!&amp;#REF!&amp;#REF!&amp;#REF!&amp;#REF!,0))</f>
        <v>#REF!</v>
      </c>
      <c r="HH47" s="16"/>
      <c r="HI47" s="25">
        <f t="shared" si="171"/>
        <v>0</v>
      </c>
      <c r="HJ47" s="25">
        <f t="shared" si="172"/>
        <v>0</v>
      </c>
      <c r="HK47" s="19">
        <v>0</v>
      </c>
      <c r="HL47" s="19">
        <v>0</v>
      </c>
      <c r="HM47" s="18">
        <v>0.01</v>
      </c>
      <c r="HN47" s="18">
        <v>1</v>
      </c>
      <c r="HO47" s="25">
        <f t="shared" si="173"/>
        <v>0</v>
      </c>
      <c r="HP47" s="25">
        <f t="shared" si="174"/>
        <v>0</v>
      </c>
      <c r="HQ47" s="25">
        <f t="shared" si="175"/>
        <v>0</v>
      </c>
      <c r="HR47" s="25">
        <f t="shared" si="176"/>
        <v>0</v>
      </c>
      <c r="HS47" s="25">
        <f t="shared" si="177"/>
        <v>0</v>
      </c>
      <c r="HT47" s="19">
        <v>0</v>
      </c>
      <c r="HU47" s="19">
        <v>0</v>
      </c>
      <c r="HV47" s="19">
        <v>0</v>
      </c>
      <c r="HW47" s="25">
        <f t="shared" si="178"/>
        <v>0</v>
      </c>
      <c r="HX47" s="19">
        <v>0</v>
      </c>
      <c r="HY47" s="19">
        <v>0</v>
      </c>
      <c r="HZ47" s="18">
        <v>23.11</v>
      </c>
      <c r="IA47" s="20">
        <f>ROUND(IF(EN47="Cống tròn",IF(EN47="Cống tròn",IF(EU47="Không có móng",IQ47-FF47,IF(EU47="Đế",IP47-FN47,IF(OR(EU47="Móng bê tông",EU47="Móng bê tông kết hợp đế"),II47-FJ47,0))),0),IF(EN47="Cống hộp",IF(AND(EN47="Cống hộp",EU47="Không có móng"),IQ47-GF47,IF(AND(EN47="Cống hộp",EU47="Móng bê tông"),IJ47-GB47,0)),IF(OR(EN47="Rãnh xây",EN47="Rãnh bê tông"),IF(OR(EN47="Rãnh xây",EN47="Rãnh bê tông"),IK47-GB47,0),IF(EN47="Ống nhựa",IF(AND(EN47="Ống nhựa",EU47="Không đắp cát"),IQ47-HT47,IF(AND(EN47="Ống nhựa",EU47="Đắp cát"),IH47-HX47,0)),IF(EN47="Rãnh thang",IF(EN47="Rãnh thang",IF(EU47="Móng bê tông",#REF!-#REF!,IQ47),0),0))))),2)</f>
        <v>21.02</v>
      </c>
      <c r="IB47" s="20">
        <f t="shared" si="179"/>
        <v>2.09</v>
      </c>
      <c r="IC47" s="20">
        <f t="shared" si="21"/>
        <v>21.02</v>
      </c>
      <c r="ID47" s="20">
        <f t="shared" si="22"/>
        <v>0</v>
      </c>
      <c r="IE47" s="20">
        <f t="shared" si="23"/>
        <v>0</v>
      </c>
      <c r="IF47" s="20">
        <f t="shared" si="24"/>
        <v>0</v>
      </c>
      <c r="IG47" s="20">
        <f>IF(EN47="Rãnh thang",IF(AND(EN47="Rãnh thang",EU47="Móng bê tông"),IQ47-#REF!,0),IF(EN47="Ống nhựa",IF(AND(EN47="Ống nhựa",EU47="Đắp cát"),IQ47-HT47,0),IF(EN47="Cống tròn",IF(EN47="Cống tròn",IF(OR(EU47="Móng bê tông",EU47="Móng bê tông kết hợp đế"),IM47-FL47,0),0),IF(EN47="Cống hộp",IF(AND(EN47="Cống hộp",EU47="Móng bê tông"),IN47-GD47,0),IF(OR(EN47="Rãnh xây",EN47="Rãnh bê tông"),IF(AND(EN47="Rãnh xây",EU47="Móng bê tông"),IO47-GD47,IF(AND(EN47="Rãnh bê tông",EU47="Móng bê tông"),IO47-GD47,0)),0)))))</f>
        <v>21.02</v>
      </c>
      <c r="IH47" s="20">
        <f t="shared" si="25"/>
        <v>0</v>
      </c>
      <c r="II47" s="20">
        <f t="shared" si="26"/>
        <v>21.02</v>
      </c>
      <c r="IJ47" s="20">
        <f t="shared" si="27"/>
        <v>0</v>
      </c>
      <c r="IK47" s="20">
        <f t="shared" si="28"/>
        <v>0</v>
      </c>
      <c r="IL47" s="20">
        <f t="shared" si="29"/>
        <v>21.22</v>
      </c>
      <c r="IM47" s="20">
        <f t="shared" si="30"/>
        <v>21.22</v>
      </c>
      <c r="IN47" s="20">
        <f t="shared" si="31"/>
        <v>0</v>
      </c>
      <c r="IO47" s="20">
        <f t="shared" si="32"/>
        <v>0</v>
      </c>
      <c r="IP47" s="20">
        <f t="shared" si="33"/>
        <v>0</v>
      </c>
      <c r="IQ47" s="18">
        <v>21.36</v>
      </c>
      <c r="IR47" s="25">
        <f t="shared" si="180"/>
        <v>0</v>
      </c>
      <c r="IS47" s="25">
        <f t="shared" si="34"/>
        <v>0</v>
      </c>
      <c r="IT47" s="25">
        <f t="shared" si="35"/>
        <v>0</v>
      </c>
      <c r="IU47" s="25">
        <f>ROUND(IF(EN47="Cống tròn",IF(EN47="Cống tròn",IV47+FF47,0),IF(EN47="Cống hộp",IF(EN47="Cống hộp",IV47+GP47,0),IF(OR(EN47="Rãnh xây",EN47="Rãnh bê tông"),IF(OR(EN47="Rãnh xây",EN47="Rãnh bê tông"),IV47+GP47,0),IF(EN47="ống nhựa",IF(EN47="Ống nhựa",IV47+HT47,0),IF(EN47="Rãnh thang",IF(EN47="Rãnh thang",IQ47+#REF!,0),0))))),2)</f>
        <v>22.87</v>
      </c>
      <c r="IV47" s="18">
        <v>22.73</v>
      </c>
      <c r="IW47" s="25">
        <f t="shared" si="36"/>
        <v>22.87</v>
      </c>
      <c r="IX47" s="25">
        <f t="shared" si="37"/>
        <v>0</v>
      </c>
      <c r="IY47" s="25">
        <f t="shared" si="38"/>
        <v>0</v>
      </c>
      <c r="IZ47" s="25">
        <f t="shared" si="39"/>
        <v>0</v>
      </c>
      <c r="JA47" s="25">
        <f t="shared" si="40"/>
        <v>0</v>
      </c>
      <c r="JB47" s="18">
        <v>22.98</v>
      </c>
      <c r="JC47" s="20">
        <f>ROUND(IF(EN47="Cống tròn",IF(EN47="Cống tròn",IF(EU47="Không có móng",JS47-FF47,IF(EU47="Đế",JR47-FN47,IF(OR(EU47="Móng bê tông",EU47="Móng bê tông kết hợp đế"),JK47-FJ47,0))),0),IF(EN47="Cống hộp",IF(AND(EN47="Cống hộp",EU47="Không có móng"),JS47-GF47,IF(AND(EN47="Cống hộp",EU47="Móng bê tông"),JL47-GB47,0)),IF(OR(EN47="Rãnh xây",EN47="Rãnh bê tông"),IF(OR(EN47="Rãnh xây",EN47="Rãnh bê tông"),JM47-GB47,0),IF(EN47="Ống nhựa",IF(AND(EN47="Ống nhựa",EU47="Không đắp cát"),JS47-HT47,IF(AND(EN47="Ống nhựa",EU47="Đắp cát"),JJ47-HX47,0)),IF(EN47="Rãnh thang",IF(EN47="Rãnh thang",IF(EU47="Móng bê tông",#REF!-#REF!,JS47),0),0))))),2)</f>
        <v>20.89</v>
      </c>
      <c r="JD47" s="20">
        <f t="shared" si="181"/>
        <v>2.09</v>
      </c>
      <c r="JE47" s="20">
        <f t="shared" si="41"/>
        <v>20.89</v>
      </c>
      <c r="JF47" s="20">
        <f t="shared" si="42"/>
        <v>0</v>
      </c>
      <c r="JG47" s="20">
        <f t="shared" si="43"/>
        <v>0</v>
      </c>
      <c r="JH47" s="20">
        <f t="shared" si="44"/>
        <v>0</v>
      </c>
      <c r="JI47" s="20">
        <f>IF(EN47="Rãnh thang",IF(AND(EN47="Rãnh thang",EU47="Móng bê tông"),JS47-#REF!,0),IF(EN47="Ống nhựa",IF(AND(EN47="Ống nhựa",EU47="Đắp cát"),JS47-HT47,0),IF(EN47="Cống tròn",IF(EN47="Cống tròn",IF(OR(EU47="Móng bê tông",EU47="Móng bê tông kết hợp đế"),JO47-FL47,0),0),IF(EN47="Cống hộp",IF(AND(EN47="Cống hộp",EU47="Móng bê tông"),JP47-GD47,0),IF(OR(EN47="Rãnh xây",EN47="Rãnh bê tông"),IF(AND(EN47="Rãnh xây",EU47="Móng bê tông"),JQ47-GD47,IF(AND(EN47="Rãnh bê tông",EU47="Móng bê tông"),JQ47-GD47,0)),0)))))</f>
        <v>20.89</v>
      </c>
      <c r="JJ47" s="20">
        <f t="shared" si="45"/>
        <v>0</v>
      </c>
      <c r="JK47" s="20">
        <f t="shared" si="46"/>
        <v>20.89</v>
      </c>
      <c r="JL47" s="20">
        <f t="shared" si="47"/>
        <v>0</v>
      </c>
      <c r="JM47" s="20">
        <f t="shared" si="48"/>
        <v>0</v>
      </c>
      <c r="JN47" s="20">
        <f t="shared" si="49"/>
        <v>21.09</v>
      </c>
      <c r="JO47" s="20">
        <f t="shared" si="50"/>
        <v>21.09</v>
      </c>
      <c r="JP47" s="20">
        <f t="shared" si="51"/>
        <v>0</v>
      </c>
      <c r="JQ47" s="20">
        <f t="shared" si="52"/>
        <v>0</v>
      </c>
      <c r="JR47" s="20">
        <f t="shared" si="53"/>
        <v>0</v>
      </c>
      <c r="JS47" s="26">
        <v>21.23</v>
      </c>
      <c r="JT47" s="25">
        <f t="shared" si="182"/>
        <v>0</v>
      </c>
      <c r="JU47" s="25">
        <f t="shared" si="54"/>
        <v>0</v>
      </c>
      <c r="JV47" s="25">
        <f t="shared" si="55"/>
        <v>0</v>
      </c>
      <c r="JW47" s="25">
        <f>ROUND(IF(EN47="Cống tròn",IF(EN47="Cống tròn",JX47+FF47,0),IF(EN47="Cống hộp",IF(EN47="Cống hộp",JX47+GP47,0),IF(OR(EN47="Rãnh xây",EN47="Rãnh bê tông"),IF(OR(EN47="Rãnh xây",EN47="Rãnh bê tông"),JX47+GP47,0),IF(EN47="ống nhựa",IF(EN47="Ống nhựa",JX47+HT47,0),IF(EN47="Rãnh thang",IF(EN47="Rãnh thang",JS47+#REF!,0),0))))),2)</f>
        <v>22.87</v>
      </c>
      <c r="JX47" s="27">
        <v>22.73</v>
      </c>
      <c r="JY47" s="25">
        <f t="shared" si="56"/>
        <v>22.87</v>
      </c>
      <c r="JZ47" s="25">
        <f t="shared" si="57"/>
        <v>0</v>
      </c>
      <c r="KA47" s="25">
        <f t="shared" si="58"/>
        <v>0</v>
      </c>
      <c r="KB47" s="25">
        <f t="shared" si="59"/>
        <v>0</v>
      </c>
      <c r="KC47" s="25">
        <f t="shared" si="60"/>
        <v>0</v>
      </c>
      <c r="KD47" s="28" t="s">
        <v>98</v>
      </c>
      <c r="KE47" s="27">
        <v>0</v>
      </c>
      <c r="KF47" s="25">
        <f t="shared" si="61"/>
        <v>2.09</v>
      </c>
      <c r="KG47" s="25">
        <f t="shared" si="183"/>
        <v>2.09</v>
      </c>
      <c r="KH47" s="27">
        <v>0</v>
      </c>
      <c r="KI47" s="25">
        <f t="shared" si="62"/>
        <v>2.09</v>
      </c>
      <c r="KJ47" s="25">
        <f t="shared" si="184"/>
        <v>2.09</v>
      </c>
      <c r="KK47" s="25">
        <f t="shared" si="63"/>
        <v>0</v>
      </c>
      <c r="KL47" s="25">
        <f t="shared" si="64"/>
        <v>0</v>
      </c>
      <c r="KM47" s="25">
        <f t="shared" si="185"/>
        <v>0</v>
      </c>
      <c r="KN47" s="25">
        <f t="shared" si="65"/>
        <v>0</v>
      </c>
      <c r="KO47" s="25">
        <f t="shared" si="66"/>
        <v>0</v>
      </c>
      <c r="KP47" s="25">
        <f t="shared" si="186"/>
        <v>0</v>
      </c>
      <c r="KQ47" s="25">
        <f t="shared" si="67"/>
        <v>0.2</v>
      </c>
      <c r="KR47" s="25">
        <f t="shared" si="68"/>
        <v>0.2</v>
      </c>
      <c r="KS47" s="25">
        <f t="shared" si="187"/>
        <v>0.2</v>
      </c>
      <c r="KT47" s="25">
        <f t="shared" si="69"/>
        <v>0</v>
      </c>
      <c r="KU47" s="25">
        <f t="shared" si="70"/>
        <v>0</v>
      </c>
      <c r="KV47" s="25">
        <f t="shared" si="188"/>
        <v>0</v>
      </c>
      <c r="KW47" s="25">
        <f t="shared" si="71"/>
        <v>0</v>
      </c>
      <c r="KX47" s="25">
        <f t="shared" si="72"/>
        <v>0</v>
      </c>
      <c r="KY47" s="25">
        <f t="shared" si="189"/>
        <v>0</v>
      </c>
      <c r="KZ47" s="25">
        <f t="shared" si="73"/>
        <v>0</v>
      </c>
      <c r="LA47" s="25">
        <f t="shared" si="74"/>
        <v>0</v>
      </c>
      <c r="LB47" s="25">
        <f t="shared" si="190"/>
        <v>0</v>
      </c>
      <c r="LC47" s="25">
        <f t="shared" si="75"/>
        <v>1.98</v>
      </c>
      <c r="LD47" s="25">
        <f t="shared" si="76"/>
        <v>1.98</v>
      </c>
      <c r="LE47" s="25">
        <f t="shared" si="191"/>
        <v>1.98</v>
      </c>
      <c r="LF47" s="25">
        <f t="shared" si="77"/>
        <v>0</v>
      </c>
      <c r="LG47" s="25">
        <f t="shared" si="78"/>
        <v>0</v>
      </c>
      <c r="LH47" s="25">
        <f t="shared" si="192"/>
        <v>0</v>
      </c>
      <c r="LI47" s="25">
        <f t="shared" si="79"/>
        <v>0</v>
      </c>
      <c r="LJ47" s="25">
        <f t="shared" si="80"/>
        <v>0</v>
      </c>
      <c r="LK47" s="25">
        <f t="shared" si="193"/>
        <v>0</v>
      </c>
      <c r="LL47" s="25">
        <f t="shared" si="81"/>
        <v>0</v>
      </c>
      <c r="LM47" s="25">
        <f t="shared" si="82"/>
        <v>0</v>
      </c>
      <c r="LN47" s="25">
        <f t="shared" si="194"/>
        <v>0</v>
      </c>
      <c r="LO47" s="25">
        <f t="shared" si="83"/>
        <v>0</v>
      </c>
      <c r="LP47" s="25">
        <f t="shared" si="84"/>
        <v>0</v>
      </c>
      <c r="LQ47" s="25">
        <f t="shared" si="195"/>
        <v>0</v>
      </c>
      <c r="LR47" s="25">
        <f t="shared" si="85"/>
        <v>0</v>
      </c>
      <c r="LS47" s="25">
        <f t="shared" si="86"/>
        <v>0</v>
      </c>
      <c r="LT47" s="25">
        <f t="shared" si="196"/>
        <v>0</v>
      </c>
      <c r="LU47" s="25">
        <f t="shared" si="87"/>
        <v>0</v>
      </c>
      <c r="LV47" s="25">
        <f t="shared" si="88"/>
        <v>0</v>
      </c>
      <c r="LW47" s="25">
        <f t="shared" si="197"/>
        <v>0</v>
      </c>
      <c r="LX47" s="25">
        <f t="shared" si="89"/>
        <v>0</v>
      </c>
      <c r="LY47" s="25">
        <f t="shared" si="90"/>
        <v>0</v>
      </c>
      <c r="LZ47" s="25">
        <f t="shared" si="198"/>
        <v>0</v>
      </c>
      <c r="MA47" s="25">
        <f t="shared" si="91"/>
        <v>0</v>
      </c>
      <c r="MB47" s="25">
        <f t="shared" si="92"/>
        <v>0</v>
      </c>
      <c r="MC47" s="25">
        <f t="shared" si="199"/>
        <v>0</v>
      </c>
      <c r="MD47" s="25">
        <f t="shared" si="93"/>
        <v>0</v>
      </c>
      <c r="ME47" s="25">
        <f t="shared" si="94"/>
        <v>0</v>
      </c>
      <c r="MF47" s="25">
        <f t="shared" si="200"/>
        <v>0</v>
      </c>
      <c r="MG47" s="25">
        <f t="shared" si="95"/>
        <v>0</v>
      </c>
      <c r="MH47" s="25">
        <f t="shared" si="96"/>
        <v>0</v>
      </c>
      <c r="MI47" s="25">
        <f t="shared" si="201"/>
        <v>0</v>
      </c>
      <c r="MJ47" s="25">
        <f t="shared" si="97"/>
        <v>0</v>
      </c>
      <c r="MK47" s="25">
        <f t="shared" si="98"/>
        <v>0</v>
      </c>
      <c r="ML47" s="25">
        <f t="shared" si="202"/>
        <v>0</v>
      </c>
      <c r="MM47" s="25">
        <f t="shared" si="99"/>
        <v>0</v>
      </c>
      <c r="MN47" s="25">
        <f t="shared" si="100"/>
        <v>0</v>
      </c>
      <c r="MO47" s="25">
        <f t="shared" si="203"/>
        <v>0</v>
      </c>
      <c r="MP47" s="25">
        <f t="shared" si="101"/>
        <v>0</v>
      </c>
      <c r="MQ47" s="25">
        <f t="shared" si="102"/>
        <v>0</v>
      </c>
      <c r="MR47" s="25">
        <f t="shared" si="204"/>
        <v>0</v>
      </c>
      <c r="MS47" s="29">
        <v>1.98</v>
      </c>
      <c r="MT47" s="29">
        <v>0</v>
      </c>
      <c r="MU47" s="29">
        <v>1</v>
      </c>
      <c r="MV47" s="29">
        <v>1</v>
      </c>
      <c r="MW47" s="25">
        <f t="shared" si="103"/>
        <v>1.98</v>
      </c>
      <c r="MX47" s="25">
        <f t="shared" si="104"/>
        <v>4.1399999999999997</v>
      </c>
      <c r="MY47" s="25">
        <f t="shared" si="105"/>
        <v>0</v>
      </c>
      <c r="MZ47" s="25">
        <f t="shared" si="106"/>
        <v>0</v>
      </c>
      <c r="NA47" s="25">
        <f t="shared" si="107"/>
        <v>1.98</v>
      </c>
      <c r="NB47" s="25">
        <f t="shared" si="108"/>
        <v>4.1399999999999997</v>
      </c>
      <c r="NC47" s="25">
        <f t="shared" si="109"/>
        <v>0</v>
      </c>
      <c r="ND47" s="25">
        <f t="shared" si="110"/>
        <v>0</v>
      </c>
      <c r="NE47" s="25">
        <f t="shared" si="205"/>
        <v>1.98</v>
      </c>
      <c r="NF47" s="25">
        <f t="shared" si="205"/>
        <v>4.1399999999999997</v>
      </c>
      <c r="NG47" s="25">
        <f t="shared" si="205"/>
        <v>0</v>
      </c>
      <c r="NH47" s="25">
        <f t="shared" si="205"/>
        <v>0</v>
      </c>
      <c r="NI47" s="25">
        <f t="shared" si="112"/>
        <v>204.43</v>
      </c>
      <c r="NJ47" s="25">
        <f t="shared" si="113"/>
        <v>0</v>
      </c>
      <c r="NK47" s="25">
        <f t="shared" si="114"/>
        <v>204.43</v>
      </c>
      <c r="NL47" s="25">
        <f t="shared" si="115"/>
        <v>167.77</v>
      </c>
      <c r="NM47" s="25">
        <f t="shared" si="116"/>
        <v>0</v>
      </c>
      <c r="NN47" s="25">
        <f t="shared" si="206"/>
        <v>167.77</v>
      </c>
      <c r="NO47" s="25">
        <f t="shared" si="117"/>
        <v>0</v>
      </c>
      <c r="NP47" s="25">
        <f t="shared" si="118"/>
        <v>0</v>
      </c>
      <c r="NQ47" s="25">
        <f t="shared" si="207"/>
        <v>0</v>
      </c>
      <c r="NR47" s="25">
        <f t="shared" si="119"/>
        <v>0</v>
      </c>
      <c r="NS47" s="25">
        <f t="shared" si="120"/>
        <v>0</v>
      </c>
      <c r="NT47" s="25">
        <f t="shared" si="208"/>
        <v>0</v>
      </c>
      <c r="NU47" s="25">
        <f t="shared" si="121"/>
        <v>0</v>
      </c>
      <c r="NV47" s="25">
        <f t="shared" si="122"/>
        <v>0</v>
      </c>
      <c r="NW47" s="25">
        <f t="shared" si="209"/>
        <v>0</v>
      </c>
      <c r="NX47" s="25">
        <f t="shared" si="210"/>
        <v>167.77</v>
      </c>
      <c r="NY47" s="25">
        <f t="shared" si="210"/>
        <v>0</v>
      </c>
      <c r="NZ47" s="25">
        <f t="shared" si="211"/>
        <v>167.77</v>
      </c>
      <c r="OA47" s="25">
        <f t="shared" si="212"/>
        <v>36.659999999999997</v>
      </c>
      <c r="OB47" s="25">
        <f t="shared" si="212"/>
        <v>0</v>
      </c>
      <c r="OC47" s="25">
        <f t="shared" si="213"/>
        <v>36.659999999999997</v>
      </c>
      <c r="OD47" s="25">
        <f t="shared" si="214"/>
        <v>167.77</v>
      </c>
      <c r="OE47" s="25">
        <f t="shared" si="214"/>
        <v>0</v>
      </c>
      <c r="OF47" s="25">
        <f t="shared" si="214"/>
        <v>167.77</v>
      </c>
      <c r="OG47" s="25">
        <f t="shared" si="124"/>
        <v>0</v>
      </c>
      <c r="OH47" s="25">
        <f t="shared" si="125"/>
        <v>0</v>
      </c>
      <c r="OI47" s="25">
        <f t="shared" si="126"/>
        <v>0</v>
      </c>
      <c r="OJ47" s="25">
        <f t="shared" si="127"/>
        <v>0</v>
      </c>
      <c r="OK47" s="25">
        <f t="shared" si="128"/>
        <v>0</v>
      </c>
      <c r="OL47" s="25">
        <f t="shared" si="129"/>
        <v>0</v>
      </c>
      <c r="OM47" s="25">
        <f t="shared" si="215"/>
        <v>0</v>
      </c>
      <c r="ON47" s="25">
        <f t="shared" si="215"/>
        <v>0</v>
      </c>
      <c r="OO47" s="25">
        <f t="shared" si="215"/>
        <v>0</v>
      </c>
      <c r="OP47" s="25">
        <f t="shared" si="130"/>
        <v>0</v>
      </c>
      <c r="OQ47" s="25">
        <f t="shared" si="131"/>
        <v>0</v>
      </c>
      <c r="OR47" s="25">
        <f t="shared" si="216"/>
        <v>0</v>
      </c>
      <c r="OS47" s="19">
        <v>538016.19999999995</v>
      </c>
      <c r="OT47" s="19">
        <v>2371326.1</v>
      </c>
    </row>
    <row r="48" spans="1:410" ht="33" customHeight="1" x14ac:dyDescent="0.25">
      <c r="A48" s="18"/>
      <c r="B48" s="18" t="s">
        <v>763</v>
      </c>
      <c r="C48" s="18">
        <v>528.75</v>
      </c>
      <c r="D48" s="16" t="e">
        <f>_xlfn.IFNA(INDEX(#REF!,MATCH(E48,#REF!,0)),0)</f>
        <v>#REF!</v>
      </c>
      <c r="E48" s="18" t="s">
        <v>824</v>
      </c>
      <c r="F48" s="16" t="s">
        <v>765</v>
      </c>
      <c r="G48" s="16" t="s">
        <v>810</v>
      </c>
      <c r="H48" s="16" t="s">
        <v>767</v>
      </c>
      <c r="I48" s="16" t="s">
        <v>768</v>
      </c>
      <c r="J48" s="16" t="s">
        <v>811</v>
      </c>
      <c r="K48" s="16" t="s">
        <v>770</v>
      </c>
      <c r="L48" s="16" t="s">
        <v>771</v>
      </c>
      <c r="M48" s="18">
        <v>1.8399999999999999</v>
      </c>
      <c r="N48" s="18">
        <v>2.44</v>
      </c>
      <c r="O48" s="18">
        <v>2.2399999999999998</v>
      </c>
      <c r="P48" s="18">
        <v>2.84</v>
      </c>
      <c r="Q48" s="18">
        <v>0.1</v>
      </c>
      <c r="R48" s="18">
        <v>2.04</v>
      </c>
      <c r="S48" s="18">
        <v>2.64</v>
      </c>
      <c r="T48" s="18">
        <v>0.2</v>
      </c>
      <c r="U48" s="18">
        <v>0</v>
      </c>
      <c r="V48" s="18">
        <v>0</v>
      </c>
      <c r="W48" s="18">
        <v>0</v>
      </c>
      <c r="X48" s="18">
        <v>1.8399999999999999</v>
      </c>
      <c r="Y48" s="18">
        <v>2.4</v>
      </c>
      <c r="Z48" s="20">
        <f t="shared" si="132"/>
        <v>2.7</v>
      </c>
      <c r="AA48" s="18">
        <v>0.22</v>
      </c>
      <c r="AB48" s="18">
        <v>0</v>
      </c>
      <c r="AC48" s="18">
        <v>0</v>
      </c>
      <c r="AD48" s="18">
        <v>0</v>
      </c>
      <c r="AE48" s="18">
        <v>0</v>
      </c>
      <c r="AF48" s="18">
        <v>0</v>
      </c>
      <c r="AG48" s="18">
        <v>1.4</v>
      </c>
      <c r="AH48" s="18">
        <v>2</v>
      </c>
      <c r="AI48" s="20">
        <f t="shared" si="133"/>
        <v>2.85</v>
      </c>
      <c r="AJ48" s="18">
        <v>0</v>
      </c>
      <c r="AK48" s="18">
        <v>0</v>
      </c>
      <c r="AL48" s="20">
        <f t="shared" si="134"/>
        <v>0</v>
      </c>
      <c r="AM48" s="18">
        <v>1.8399999999999999</v>
      </c>
      <c r="AN48" s="18">
        <v>2</v>
      </c>
      <c r="AO48" s="18">
        <v>0.15</v>
      </c>
      <c r="AP48" s="18">
        <v>0.22</v>
      </c>
      <c r="AQ48" s="18">
        <v>0</v>
      </c>
      <c r="AR48" s="18">
        <v>0</v>
      </c>
      <c r="AS48" s="18">
        <v>0</v>
      </c>
      <c r="AT48" s="18">
        <v>0</v>
      </c>
      <c r="AU48" s="18">
        <v>0</v>
      </c>
      <c r="AV48" s="18">
        <v>1</v>
      </c>
      <c r="AW48" s="18">
        <v>0</v>
      </c>
      <c r="AX48" s="18">
        <v>0</v>
      </c>
      <c r="AY48" s="18">
        <v>0</v>
      </c>
      <c r="AZ48" s="18">
        <v>0</v>
      </c>
      <c r="BA48" s="18">
        <v>2</v>
      </c>
      <c r="BB48" s="18">
        <v>0</v>
      </c>
      <c r="BC48" s="18">
        <v>0</v>
      </c>
      <c r="BD48" s="18">
        <v>0</v>
      </c>
      <c r="BE48" s="18">
        <v>0</v>
      </c>
      <c r="BF48" s="18">
        <v>0</v>
      </c>
      <c r="BG48" s="18">
        <v>0</v>
      </c>
      <c r="BH48" s="18">
        <v>0</v>
      </c>
      <c r="BI48" s="18">
        <v>0</v>
      </c>
      <c r="BJ48" s="18">
        <v>0</v>
      </c>
      <c r="BK48" s="18">
        <v>0</v>
      </c>
      <c r="BL48" s="18">
        <v>0</v>
      </c>
      <c r="BM48" s="18">
        <v>0</v>
      </c>
      <c r="BN48" s="18">
        <v>0</v>
      </c>
      <c r="BO48" s="18">
        <v>0</v>
      </c>
      <c r="BP48" s="18">
        <v>0</v>
      </c>
      <c r="BQ48" s="18">
        <v>0</v>
      </c>
      <c r="BR48" s="18">
        <v>0</v>
      </c>
      <c r="BS48" s="18">
        <v>0</v>
      </c>
      <c r="BT48" s="18">
        <v>0</v>
      </c>
      <c r="BU48" s="18">
        <v>0</v>
      </c>
      <c r="BV48" s="18">
        <v>0</v>
      </c>
      <c r="BW48" s="18">
        <v>0</v>
      </c>
      <c r="BX48" s="18">
        <v>0</v>
      </c>
      <c r="BY48" s="18">
        <v>0</v>
      </c>
      <c r="BZ48" s="18">
        <v>0</v>
      </c>
      <c r="CA48" s="16" t="e">
        <f>_xlfn.IFNA(IF(RIGHT(D48,2)="=G",0,INDEX(#REF!,MATCH(E48,#REF!,0))),0)</f>
        <v>#REF!</v>
      </c>
      <c r="CB48" s="16" t="s">
        <v>776</v>
      </c>
      <c r="CC48" s="18">
        <v>0</v>
      </c>
      <c r="CD48" s="18">
        <v>0</v>
      </c>
      <c r="CE48" s="18">
        <v>1.84</v>
      </c>
      <c r="CF48" s="18">
        <v>0.8</v>
      </c>
      <c r="CG48" s="18">
        <v>0.12</v>
      </c>
      <c r="CH48" s="18">
        <v>3</v>
      </c>
      <c r="CI48" s="16" t="s">
        <v>98</v>
      </c>
      <c r="CJ48" s="18">
        <v>0</v>
      </c>
      <c r="CK48" s="20">
        <f t="shared" si="135"/>
        <v>2.35</v>
      </c>
      <c r="CL48" s="20">
        <f t="shared" si="136"/>
        <v>2.35</v>
      </c>
      <c r="CM48" s="18">
        <v>20.12</v>
      </c>
      <c r="CN48" s="18">
        <v>23.82</v>
      </c>
      <c r="CO48" s="18">
        <v>22.981000000000002</v>
      </c>
      <c r="CP48" s="22">
        <f t="shared" si="0"/>
        <v>22.98</v>
      </c>
      <c r="CQ48" s="22">
        <f t="shared" si="1"/>
        <v>20.63</v>
      </c>
      <c r="CR48" s="22">
        <f t="shared" si="137"/>
        <v>2.35</v>
      </c>
      <c r="CS48" s="22">
        <f t="shared" si="138"/>
        <v>20.73</v>
      </c>
      <c r="CT48" s="22">
        <f t="shared" si="2"/>
        <v>20.93</v>
      </c>
      <c r="CU48" s="18">
        <v>20.93</v>
      </c>
      <c r="CV48" s="22">
        <f t="shared" si="139"/>
        <v>2.7</v>
      </c>
      <c r="CW48" s="22">
        <f t="shared" si="3"/>
        <v>0</v>
      </c>
      <c r="CX48" s="22">
        <f t="shared" si="4"/>
        <v>0</v>
      </c>
      <c r="CY48" s="22">
        <f t="shared" si="5"/>
        <v>23.67</v>
      </c>
      <c r="CZ48" s="22">
        <f t="shared" si="6"/>
        <v>23.82</v>
      </c>
      <c r="DA48" s="18">
        <v>23.82</v>
      </c>
      <c r="DB48" s="20">
        <f t="shared" si="140"/>
        <v>3.19</v>
      </c>
      <c r="DC48" s="20">
        <f t="shared" si="141"/>
        <v>0.84</v>
      </c>
      <c r="DD48" s="20">
        <f t="shared" si="142"/>
        <v>2.35</v>
      </c>
      <c r="DE48" s="20">
        <f t="shared" si="7"/>
        <v>0.1</v>
      </c>
      <c r="DF48" s="20">
        <f t="shared" si="8"/>
        <v>0.2</v>
      </c>
      <c r="DG48" s="20">
        <f t="shared" si="9"/>
        <v>2.0499999999999998</v>
      </c>
      <c r="DH48" s="20">
        <f t="shared" si="10"/>
        <v>0</v>
      </c>
      <c r="DI48" s="20">
        <f t="shared" si="11"/>
        <v>0</v>
      </c>
      <c r="DJ48" s="20">
        <f t="shared" si="12"/>
        <v>0</v>
      </c>
      <c r="DK48" s="20">
        <f t="shared" si="143"/>
        <v>2.3499999999999996</v>
      </c>
      <c r="DL48" s="20">
        <f t="shared" si="144"/>
        <v>0</v>
      </c>
      <c r="DM48" s="20">
        <f t="shared" si="145"/>
        <v>0</v>
      </c>
      <c r="DN48" s="20">
        <f t="shared" si="146"/>
        <v>0</v>
      </c>
      <c r="DO48" s="18">
        <v>3.04</v>
      </c>
      <c r="DP48" s="18">
        <v>0</v>
      </c>
      <c r="DQ48" s="18">
        <v>1</v>
      </c>
      <c r="DR48" s="18">
        <v>1</v>
      </c>
      <c r="DS48" s="25">
        <f t="shared" si="147"/>
        <v>3.04</v>
      </c>
      <c r="DT48" s="25">
        <f t="shared" si="148"/>
        <v>0</v>
      </c>
      <c r="DU48" s="25">
        <f t="shared" si="149"/>
        <v>7.14</v>
      </c>
      <c r="DV48" s="25">
        <f t="shared" si="150"/>
        <v>0</v>
      </c>
      <c r="DW48" s="25">
        <f t="shared" si="151"/>
        <v>7.14</v>
      </c>
      <c r="DX48" s="25">
        <f t="shared" si="152"/>
        <v>15.99</v>
      </c>
      <c r="DY48" s="25">
        <f t="shared" si="153"/>
        <v>0</v>
      </c>
      <c r="DZ48" s="25">
        <f t="shared" si="154"/>
        <v>15.99</v>
      </c>
      <c r="EA48" s="25">
        <f t="shared" si="155"/>
        <v>10.92</v>
      </c>
      <c r="EB48" s="25">
        <f t="shared" si="156"/>
        <v>0</v>
      </c>
      <c r="EC48" s="25">
        <f t="shared" si="157"/>
        <v>10.92</v>
      </c>
      <c r="ED48" s="25">
        <f t="shared" si="158"/>
        <v>5.07</v>
      </c>
      <c r="EE48" s="25">
        <f t="shared" si="158"/>
        <v>0</v>
      </c>
      <c r="EF48" s="25">
        <f t="shared" si="159"/>
        <v>5.07</v>
      </c>
      <c r="EG48" s="25">
        <f t="shared" si="160"/>
        <v>10.92</v>
      </c>
      <c r="EH48" s="25">
        <f t="shared" si="160"/>
        <v>0</v>
      </c>
      <c r="EI48" s="25">
        <f t="shared" si="161"/>
        <v>10.92</v>
      </c>
      <c r="EJ48" s="18">
        <v>528.75</v>
      </c>
      <c r="EK48" s="18">
        <v>478.86</v>
      </c>
      <c r="EL48" s="18" t="s">
        <v>824</v>
      </c>
      <c r="EM48" s="18" t="s">
        <v>825</v>
      </c>
      <c r="EN48" s="16" t="s">
        <v>774</v>
      </c>
      <c r="EO48" s="16" t="s">
        <v>131</v>
      </c>
      <c r="EP48" s="16" t="e">
        <f>IF(OR(EN48="Cống tròn",EN48="Cống hộp",EN48="Ống nhựa"),INDEX(#REF!,MATCH(E48,#REF!,0)),IF(OR(EN48="Rãnh xây",EN48="Rãnh bê tông"),INDEX(#REF!,MATCH(E48,#REF!,0)),0))</f>
        <v>#REF!</v>
      </c>
      <c r="EQ48" s="18">
        <v>48.189999999999984</v>
      </c>
      <c r="ER48" s="18">
        <v>1</v>
      </c>
      <c r="ES48" s="25">
        <f t="shared" si="162"/>
        <v>48</v>
      </c>
      <c r="ET48" s="1" t="e">
        <f>_xlfn.IFNA(IF(EN48="Cống tròn",INDEX(#REF!,MATCH(E48,#REF!,0)),IF(EN48="Cống hộp",INDEX(#REF!,MATCH(E48,#REF!,0)),EU48&amp;" ,"&amp;EV48)),0)</f>
        <v>#REF!</v>
      </c>
      <c r="EU48" s="16" t="s">
        <v>769</v>
      </c>
      <c r="EV48" s="16" t="s">
        <v>775</v>
      </c>
      <c r="EW48" s="16" t="e">
        <f>_xlfn.IFNA(INDEX(#REF!,MATCH(E48,#REF!,0)),0)</f>
        <v>#REF!</v>
      </c>
      <c r="EX48" s="16"/>
      <c r="EY48" s="18">
        <v>0</v>
      </c>
      <c r="EZ48" s="18">
        <v>0</v>
      </c>
      <c r="FA48" s="18">
        <v>0</v>
      </c>
      <c r="FB48" s="19">
        <v>0</v>
      </c>
      <c r="FC48" s="19">
        <v>0</v>
      </c>
      <c r="FD48" s="25">
        <f t="shared" si="13"/>
        <v>0</v>
      </c>
      <c r="FE48" s="25">
        <f t="shared" si="163"/>
        <v>0</v>
      </c>
      <c r="FF48" s="18">
        <v>0.14000000000000001</v>
      </c>
      <c r="FG48" s="18">
        <v>2</v>
      </c>
      <c r="FH48" s="18">
        <v>1.5</v>
      </c>
      <c r="FI48" s="25">
        <f t="shared" si="164"/>
        <v>1.78</v>
      </c>
      <c r="FJ48" s="18">
        <v>0</v>
      </c>
      <c r="FK48" s="18">
        <v>0</v>
      </c>
      <c r="FL48" s="18">
        <v>0.2</v>
      </c>
      <c r="FM48" s="18">
        <v>1.6</v>
      </c>
      <c r="FN48" s="18">
        <v>0</v>
      </c>
      <c r="FO48" s="25">
        <f t="shared" si="165"/>
        <v>1.98</v>
      </c>
      <c r="FP48" s="18">
        <v>1.4999999999999999E-2</v>
      </c>
      <c r="FQ48" s="18">
        <v>1</v>
      </c>
      <c r="FR48" s="25">
        <f t="shared" si="14"/>
        <v>47</v>
      </c>
      <c r="FS48" s="25">
        <f t="shared" si="15"/>
        <v>0.69</v>
      </c>
      <c r="FT48" s="25">
        <f t="shared" si="16"/>
        <v>47.69</v>
      </c>
      <c r="FU48" s="25">
        <f t="shared" si="17"/>
        <v>-0.49999999999998579</v>
      </c>
      <c r="FV48" s="25" t="str">
        <f t="shared" si="166"/>
        <v>Thêm 01</v>
      </c>
      <c r="FW48" s="25">
        <f t="shared" si="167"/>
        <v>0.52</v>
      </c>
      <c r="FX48" s="16"/>
      <c r="FY48" s="16"/>
      <c r="FZ48" s="16"/>
      <c r="GA48" s="16"/>
      <c r="GB48" s="19">
        <v>0</v>
      </c>
      <c r="GC48" s="19">
        <v>0</v>
      </c>
      <c r="GD48" s="19">
        <v>0</v>
      </c>
      <c r="GE48" s="19">
        <v>0</v>
      </c>
      <c r="GF48" s="19">
        <v>0</v>
      </c>
      <c r="GG48" s="19">
        <v>0</v>
      </c>
      <c r="GH48" s="19">
        <v>0</v>
      </c>
      <c r="GI48" s="19">
        <v>0</v>
      </c>
      <c r="GJ48" s="19">
        <v>0</v>
      </c>
      <c r="GK48" s="19">
        <v>0</v>
      </c>
      <c r="GL48" s="25">
        <f t="shared" si="18"/>
        <v>0</v>
      </c>
      <c r="GM48" s="25">
        <f t="shared" si="168"/>
        <v>0</v>
      </c>
      <c r="GN48" s="19">
        <v>0</v>
      </c>
      <c r="GO48" s="19">
        <v>0</v>
      </c>
      <c r="GP48" s="19">
        <v>0</v>
      </c>
      <c r="GQ48" s="19">
        <v>0</v>
      </c>
      <c r="GR48" s="1" t="e">
        <f>_xlfn.IFNA(INDEX(#REF!,MATCH(E48,#REF!,0)),0)</f>
        <v>#REF!</v>
      </c>
      <c r="GS48" s="16"/>
      <c r="GT48" s="18">
        <v>0</v>
      </c>
      <c r="GU48" s="18">
        <v>0</v>
      </c>
      <c r="GV48" s="18">
        <v>0</v>
      </c>
      <c r="GW48" s="18">
        <v>0</v>
      </c>
      <c r="GX48" s="25">
        <f t="shared" si="19"/>
        <v>0</v>
      </c>
      <c r="GY48" s="25">
        <f t="shared" si="20"/>
        <v>0</v>
      </c>
      <c r="GZ48" s="25">
        <f t="shared" si="169"/>
        <v>0</v>
      </c>
      <c r="HA48" s="1" t="e" cm="1">
        <f t="array" ref="HA48">INDEX(#REF!,MATCH(EJ48&amp;EK48&amp;HD48&amp;HE48&amp;HF48,#REF!&amp;#REF!&amp;#REF!&amp;#REF!&amp;#REF!,0))</f>
        <v>#REF!</v>
      </c>
      <c r="HB48" s="16"/>
      <c r="HC48" s="25">
        <f t="shared" si="170"/>
        <v>0</v>
      </c>
      <c r="HD48" s="18">
        <v>0</v>
      </c>
      <c r="HE48" s="18">
        <v>0</v>
      </c>
      <c r="HF48" s="18">
        <v>0</v>
      </c>
      <c r="HG48" s="1" t="e" cm="1">
        <f t="array" ref="HG48">INDEX(#REF!,MATCH(EJ48&amp;EK48&amp;HJ48&amp;HK48&amp;HL48,#REF!&amp;#REF!&amp;#REF!&amp;#REF!&amp;#REF!,0))</f>
        <v>#REF!</v>
      </c>
      <c r="HH48" s="16"/>
      <c r="HI48" s="25">
        <f t="shared" si="171"/>
        <v>0</v>
      </c>
      <c r="HJ48" s="25">
        <f t="shared" si="172"/>
        <v>0</v>
      </c>
      <c r="HK48" s="19">
        <v>0</v>
      </c>
      <c r="HL48" s="19">
        <v>0</v>
      </c>
      <c r="HM48" s="18">
        <v>0.01</v>
      </c>
      <c r="HN48" s="18">
        <v>1</v>
      </c>
      <c r="HO48" s="25">
        <f t="shared" si="173"/>
        <v>0</v>
      </c>
      <c r="HP48" s="25">
        <f t="shared" si="174"/>
        <v>0</v>
      </c>
      <c r="HQ48" s="25">
        <f t="shared" si="175"/>
        <v>0</v>
      </c>
      <c r="HR48" s="25">
        <f t="shared" si="176"/>
        <v>0</v>
      </c>
      <c r="HS48" s="25">
        <f t="shared" si="177"/>
        <v>0</v>
      </c>
      <c r="HT48" s="19">
        <v>0</v>
      </c>
      <c r="HU48" s="19">
        <v>0</v>
      </c>
      <c r="HV48" s="19">
        <v>0</v>
      </c>
      <c r="HW48" s="25">
        <f t="shared" si="178"/>
        <v>0</v>
      </c>
      <c r="HX48" s="19">
        <v>0</v>
      </c>
      <c r="HY48" s="19">
        <v>0</v>
      </c>
      <c r="HZ48" s="18">
        <v>22.98</v>
      </c>
      <c r="IA48" s="20">
        <f>ROUND(IF(EN48="Cống tròn",IF(EN48="Cống tròn",IF(EU48="Không có móng",IQ48-FF48,IF(EU48="Đế",IP48-FN48,IF(OR(EU48="Móng bê tông",EU48="Móng bê tông kết hợp đế"),II48-FJ48,0))),0),IF(EN48="Cống hộp",IF(AND(EN48="Cống hộp",EU48="Không có móng"),IQ48-GF48,IF(AND(EN48="Cống hộp",EU48="Móng bê tông"),IJ48-GB48,0)),IF(OR(EN48="Rãnh xây",EN48="Rãnh bê tông"),IF(OR(EN48="Rãnh xây",EN48="Rãnh bê tông"),IK48-GB48,0),IF(EN48="Ống nhựa",IF(AND(EN48="Ống nhựa",EU48="Không đắp cát"),IQ48-HT48,IF(AND(EN48="Ống nhựa",EU48="Đắp cát"),IH48-HX48,0)),IF(EN48="Rãnh thang",IF(EN48="Rãnh thang",IF(EU48="Móng bê tông",#REF!-#REF!,IQ48),0),0))))),2)</f>
        <v>20.89</v>
      </c>
      <c r="IB48" s="20">
        <f t="shared" si="179"/>
        <v>2.09</v>
      </c>
      <c r="IC48" s="20">
        <f t="shared" si="21"/>
        <v>20.89</v>
      </c>
      <c r="ID48" s="20">
        <f t="shared" si="22"/>
        <v>0</v>
      </c>
      <c r="IE48" s="20">
        <f t="shared" si="23"/>
        <v>0</v>
      </c>
      <c r="IF48" s="20">
        <f t="shared" si="24"/>
        <v>0</v>
      </c>
      <c r="IG48" s="20">
        <f>IF(EN48="Rãnh thang",IF(AND(EN48="Rãnh thang",EU48="Móng bê tông"),IQ48-#REF!,0),IF(EN48="Ống nhựa",IF(AND(EN48="Ống nhựa",EU48="Đắp cát"),IQ48-HT48,0),IF(EN48="Cống tròn",IF(EN48="Cống tròn",IF(OR(EU48="Móng bê tông",EU48="Móng bê tông kết hợp đế"),IM48-FL48,0),0),IF(EN48="Cống hộp",IF(AND(EN48="Cống hộp",EU48="Móng bê tông"),IN48-GD48,0),IF(OR(EN48="Rãnh xây",EN48="Rãnh bê tông"),IF(AND(EN48="Rãnh xây",EU48="Móng bê tông"),IO48-GD48,IF(AND(EN48="Rãnh bê tông",EU48="Móng bê tông"),IO48-GD48,0)),0)))))</f>
        <v>20.89</v>
      </c>
      <c r="IH48" s="20">
        <f t="shared" si="25"/>
        <v>0</v>
      </c>
      <c r="II48" s="20">
        <f t="shared" si="26"/>
        <v>20.89</v>
      </c>
      <c r="IJ48" s="20">
        <f t="shared" si="27"/>
        <v>0</v>
      </c>
      <c r="IK48" s="20">
        <f t="shared" si="28"/>
        <v>0</v>
      </c>
      <c r="IL48" s="20">
        <f t="shared" si="29"/>
        <v>21.09</v>
      </c>
      <c r="IM48" s="20">
        <f t="shared" si="30"/>
        <v>21.09</v>
      </c>
      <c r="IN48" s="20">
        <f t="shared" si="31"/>
        <v>0</v>
      </c>
      <c r="IO48" s="20">
        <f t="shared" si="32"/>
        <v>0</v>
      </c>
      <c r="IP48" s="20">
        <f t="shared" si="33"/>
        <v>0</v>
      </c>
      <c r="IQ48" s="18">
        <v>21.23</v>
      </c>
      <c r="IR48" s="25">
        <f t="shared" si="180"/>
        <v>0</v>
      </c>
      <c r="IS48" s="25">
        <f t="shared" si="34"/>
        <v>0</v>
      </c>
      <c r="IT48" s="25">
        <f t="shared" si="35"/>
        <v>0</v>
      </c>
      <c r="IU48" s="25">
        <f>ROUND(IF(EN48="Cống tròn",IF(EN48="Cống tròn",IV48+FF48,0),IF(EN48="Cống hộp",IF(EN48="Cống hộp",IV48+GP48,0),IF(OR(EN48="Rãnh xây",EN48="Rãnh bê tông"),IF(OR(EN48="Rãnh xây",EN48="Rãnh bê tông"),IV48+GP48,0),IF(EN48="ống nhựa",IF(EN48="Ống nhựa",IV48+HT48,0),IF(EN48="Rãnh thang",IF(EN48="Rãnh thang",IQ48+#REF!,0),0))))),2)</f>
        <v>22.74</v>
      </c>
      <c r="IV48" s="18">
        <v>22.6</v>
      </c>
      <c r="IW48" s="25">
        <f t="shared" si="36"/>
        <v>22.74</v>
      </c>
      <c r="IX48" s="25">
        <f t="shared" si="37"/>
        <v>0</v>
      </c>
      <c r="IY48" s="25">
        <f t="shared" si="38"/>
        <v>0</v>
      </c>
      <c r="IZ48" s="25">
        <f t="shared" si="39"/>
        <v>0</v>
      </c>
      <c r="JA48" s="25">
        <f t="shared" si="40"/>
        <v>0</v>
      </c>
      <c r="JB48" s="18">
        <v>22.85</v>
      </c>
      <c r="JC48" s="20">
        <f>ROUND(IF(EN48="Cống tròn",IF(EN48="Cống tròn",IF(EU48="Không có móng",JS48-FF48,IF(EU48="Đế",JR48-FN48,IF(OR(EU48="Móng bê tông",EU48="Móng bê tông kết hợp đế"),JK48-FJ48,0))),0),IF(EN48="Cống hộp",IF(AND(EN48="Cống hộp",EU48="Không có móng"),JS48-GF48,IF(AND(EN48="Cống hộp",EU48="Móng bê tông"),JL48-GB48,0)),IF(OR(EN48="Rãnh xây",EN48="Rãnh bê tông"),IF(OR(EN48="Rãnh xây",EN48="Rãnh bê tông"),JM48-GB48,0),IF(EN48="Ống nhựa",IF(AND(EN48="Ống nhựa",EU48="Không đắp cát"),JS48-HT48,IF(AND(EN48="Ống nhựa",EU48="Đắp cát"),JJ48-HX48,0)),IF(EN48="Rãnh thang",IF(EN48="Rãnh thang",IF(EU48="Móng bê tông",#REF!-#REF!,JS48),0),0))))),2)</f>
        <v>20.76</v>
      </c>
      <c r="JD48" s="20">
        <f t="shared" si="181"/>
        <v>2.09</v>
      </c>
      <c r="JE48" s="20">
        <f t="shared" si="41"/>
        <v>20.76</v>
      </c>
      <c r="JF48" s="20">
        <f t="shared" si="42"/>
        <v>0</v>
      </c>
      <c r="JG48" s="20">
        <f t="shared" si="43"/>
        <v>0</v>
      </c>
      <c r="JH48" s="20">
        <f t="shared" si="44"/>
        <v>0</v>
      </c>
      <c r="JI48" s="20">
        <f>IF(EN48="Rãnh thang",IF(AND(EN48="Rãnh thang",EU48="Móng bê tông"),JS48-#REF!,0),IF(EN48="Ống nhựa",IF(AND(EN48="Ống nhựa",EU48="Đắp cát"),JS48-HT48,0),IF(EN48="Cống tròn",IF(EN48="Cống tròn",IF(OR(EU48="Móng bê tông",EU48="Móng bê tông kết hợp đế"),JO48-FL48,0),0),IF(EN48="Cống hộp",IF(AND(EN48="Cống hộp",EU48="Móng bê tông"),JP48-GD48,0),IF(OR(EN48="Rãnh xây",EN48="Rãnh bê tông"),IF(AND(EN48="Rãnh xây",EU48="Móng bê tông"),JQ48-GD48,IF(AND(EN48="Rãnh bê tông",EU48="Móng bê tông"),JQ48-GD48,0)),0)))))</f>
        <v>20.76</v>
      </c>
      <c r="JJ48" s="20">
        <f t="shared" si="45"/>
        <v>0</v>
      </c>
      <c r="JK48" s="20">
        <f t="shared" si="46"/>
        <v>20.76</v>
      </c>
      <c r="JL48" s="20">
        <f t="shared" si="47"/>
        <v>0</v>
      </c>
      <c r="JM48" s="20">
        <f t="shared" si="48"/>
        <v>0</v>
      </c>
      <c r="JN48" s="20">
        <f t="shared" si="49"/>
        <v>20.96</v>
      </c>
      <c r="JO48" s="20">
        <f t="shared" si="50"/>
        <v>20.96</v>
      </c>
      <c r="JP48" s="20">
        <f t="shared" si="51"/>
        <v>0</v>
      </c>
      <c r="JQ48" s="20">
        <f t="shared" si="52"/>
        <v>0</v>
      </c>
      <c r="JR48" s="20">
        <f t="shared" si="53"/>
        <v>0</v>
      </c>
      <c r="JS48" s="26">
        <v>21.1</v>
      </c>
      <c r="JT48" s="25">
        <f t="shared" si="182"/>
        <v>0</v>
      </c>
      <c r="JU48" s="25">
        <f t="shared" si="54"/>
        <v>0</v>
      </c>
      <c r="JV48" s="25">
        <f t="shared" si="55"/>
        <v>0</v>
      </c>
      <c r="JW48" s="25">
        <f>ROUND(IF(EN48="Cống tròn",IF(EN48="Cống tròn",JX48+FF48,0),IF(EN48="Cống hộp",IF(EN48="Cống hộp",JX48+GP48,0),IF(OR(EN48="Rãnh xây",EN48="Rãnh bê tông"),IF(OR(EN48="Rãnh xây",EN48="Rãnh bê tông"),JX48+GP48,0),IF(EN48="ống nhựa",IF(EN48="Ống nhựa",JX48+HT48,0),IF(EN48="Rãnh thang",IF(EN48="Rãnh thang",JS48+#REF!,0),0))))),2)</f>
        <v>22.74</v>
      </c>
      <c r="JX48" s="27">
        <v>22.6</v>
      </c>
      <c r="JY48" s="25">
        <f t="shared" si="56"/>
        <v>22.74</v>
      </c>
      <c r="JZ48" s="25">
        <f t="shared" si="57"/>
        <v>0</v>
      </c>
      <c r="KA48" s="25">
        <f t="shared" si="58"/>
        <v>0</v>
      </c>
      <c r="KB48" s="25">
        <f t="shared" si="59"/>
        <v>0</v>
      </c>
      <c r="KC48" s="25">
        <f t="shared" si="60"/>
        <v>0</v>
      </c>
      <c r="KD48" s="28" t="s">
        <v>98</v>
      </c>
      <c r="KE48" s="27">
        <v>0</v>
      </c>
      <c r="KF48" s="25">
        <f t="shared" si="61"/>
        <v>2.09</v>
      </c>
      <c r="KG48" s="25">
        <f t="shared" si="183"/>
        <v>2.09</v>
      </c>
      <c r="KH48" s="27">
        <v>0</v>
      </c>
      <c r="KI48" s="25">
        <f t="shared" si="62"/>
        <v>2.09</v>
      </c>
      <c r="KJ48" s="25">
        <f t="shared" si="184"/>
        <v>2.09</v>
      </c>
      <c r="KK48" s="25">
        <f t="shared" si="63"/>
        <v>0</v>
      </c>
      <c r="KL48" s="25">
        <f t="shared" si="64"/>
        <v>0</v>
      </c>
      <c r="KM48" s="25">
        <f t="shared" si="185"/>
        <v>0</v>
      </c>
      <c r="KN48" s="25">
        <f t="shared" si="65"/>
        <v>0</v>
      </c>
      <c r="KO48" s="25">
        <f t="shared" si="66"/>
        <v>0</v>
      </c>
      <c r="KP48" s="25">
        <f t="shared" si="186"/>
        <v>0</v>
      </c>
      <c r="KQ48" s="25">
        <f t="shared" si="67"/>
        <v>0.2</v>
      </c>
      <c r="KR48" s="25">
        <f t="shared" si="68"/>
        <v>0.2</v>
      </c>
      <c r="KS48" s="25">
        <f t="shared" si="187"/>
        <v>0.2</v>
      </c>
      <c r="KT48" s="25">
        <f t="shared" si="69"/>
        <v>0</v>
      </c>
      <c r="KU48" s="25">
        <f t="shared" si="70"/>
        <v>0</v>
      </c>
      <c r="KV48" s="25">
        <f t="shared" si="188"/>
        <v>0</v>
      </c>
      <c r="KW48" s="25">
        <f t="shared" si="71"/>
        <v>0</v>
      </c>
      <c r="KX48" s="25">
        <f t="shared" si="72"/>
        <v>0</v>
      </c>
      <c r="KY48" s="25">
        <f t="shared" si="189"/>
        <v>0</v>
      </c>
      <c r="KZ48" s="25">
        <f t="shared" si="73"/>
        <v>0</v>
      </c>
      <c r="LA48" s="25">
        <f t="shared" si="74"/>
        <v>0</v>
      </c>
      <c r="LB48" s="25">
        <f t="shared" si="190"/>
        <v>0</v>
      </c>
      <c r="LC48" s="25">
        <f t="shared" si="75"/>
        <v>1.98</v>
      </c>
      <c r="LD48" s="25">
        <f t="shared" si="76"/>
        <v>1.98</v>
      </c>
      <c r="LE48" s="25">
        <f t="shared" si="191"/>
        <v>1.98</v>
      </c>
      <c r="LF48" s="25">
        <f t="shared" si="77"/>
        <v>0</v>
      </c>
      <c r="LG48" s="25">
        <f t="shared" si="78"/>
        <v>0</v>
      </c>
      <c r="LH48" s="25">
        <f t="shared" si="192"/>
        <v>0</v>
      </c>
      <c r="LI48" s="25">
        <f t="shared" si="79"/>
        <v>0</v>
      </c>
      <c r="LJ48" s="25">
        <f t="shared" si="80"/>
        <v>0</v>
      </c>
      <c r="LK48" s="25">
        <f t="shared" si="193"/>
        <v>0</v>
      </c>
      <c r="LL48" s="25">
        <f t="shared" si="81"/>
        <v>0</v>
      </c>
      <c r="LM48" s="25">
        <f t="shared" si="82"/>
        <v>0</v>
      </c>
      <c r="LN48" s="25">
        <f t="shared" si="194"/>
        <v>0</v>
      </c>
      <c r="LO48" s="25">
        <f t="shared" si="83"/>
        <v>0</v>
      </c>
      <c r="LP48" s="25">
        <f t="shared" si="84"/>
        <v>0</v>
      </c>
      <c r="LQ48" s="25">
        <f t="shared" si="195"/>
        <v>0</v>
      </c>
      <c r="LR48" s="25">
        <f t="shared" si="85"/>
        <v>0</v>
      </c>
      <c r="LS48" s="25">
        <f t="shared" si="86"/>
        <v>0</v>
      </c>
      <c r="LT48" s="25">
        <f t="shared" si="196"/>
        <v>0</v>
      </c>
      <c r="LU48" s="25">
        <f t="shared" si="87"/>
        <v>0</v>
      </c>
      <c r="LV48" s="25">
        <f t="shared" si="88"/>
        <v>0</v>
      </c>
      <c r="LW48" s="25">
        <f t="shared" si="197"/>
        <v>0</v>
      </c>
      <c r="LX48" s="25">
        <f t="shared" si="89"/>
        <v>0</v>
      </c>
      <c r="LY48" s="25">
        <f t="shared" si="90"/>
        <v>0</v>
      </c>
      <c r="LZ48" s="25">
        <f t="shared" si="198"/>
        <v>0</v>
      </c>
      <c r="MA48" s="25">
        <f t="shared" si="91"/>
        <v>0</v>
      </c>
      <c r="MB48" s="25">
        <f t="shared" si="92"/>
        <v>0</v>
      </c>
      <c r="MC48" s="25">
        <f t="shared" si="199"/>
        <v>0</v>
      </c>
      <c r="MD48" s="25">
        <f t="shared" si="93"/>
        <v>0</v>
      </c>
      <c r="ME48" s="25">
        <f t="shared" si="94"/>
        <v>0</v>
      </c>
      <c r="MF48" s="25">
        <f t="shared" si="200"/>
        <v>0</v>
      </c>
      <c r="MG48" s="25">
        <f t="shared" si="95"/>
        <v>0</v>
      </c>
      <c r="MH48" s="25">
        <f t="shared" si="96"/>
        <v>0</v>
      </c>
      <c r="MI48" s="25">
        <f t="shared" si="201"/>
        <v>0</v>
      </c>
      <c r="MJ48" s="25">
        <f t="shared" si="97"/>
        <v>0</v>
      </c>
      <c r="MK48" s="25">
        <f t="shared" si="98"/>
        <v>0</v>
      </c>
      <c r="ML48" s="25">
        <f t="shared" si="202"/>
        <v>0</v>
      </c>
      <c r="MM48" s="25">
        <f t="shared" si="99"/>
        <v>0</v>
      </c>
      <c r="MN48" s="25">
        <f t="shared" si="100"/>
        <v>0</v>
      </c>
      <c r="MO48" s="25">
        <f t="shared" si="203"/>
        <v>0</v>
      </c>
      <c r="MP48" s="25">
        <f t="shared" si="101"/>
        <v>0</v>
      </c>
      <c r="MQ48" s="25">
        <f t="shared" si="102"/>
        <v>0</v>
      </c>
      <c r="MR48" s="25">
        <f t="shared" si="204"/>
        <v>0</v>
      </c>
      <c r="MS48" s="29">
        <v>1.98</v>
      </c>
      <c r="MT48" s="29">
        <v>0</v>
      </c>
      <c r="MU48" s="29">
        <v>1</v>
      </c>
      <c r="MV48" s="29">
        <v>1</v>
      </c>
      <c r="MW48" s="25">
        <f t="shared" si="103"/>
        <v>1.98</v>
      </c>
      <c r="MX48" s="25">
        <f t="shared" si="104"/>
        <v>4.1399999999999997</v>
      </c>
      <c r="MY48" s="25">
        <f t="shared" si="105"/>
        <v>0</v>
      </c>
      <c r="MZ48" s="25">
        <f t="shared" si="106"/>
        <v>0</v>
      </c>
      <c r="NA48" s="25">
        <f t="shared" si="107"/>
        <v>1.98</v>
      </c>
      <c r="NB48" s="25">
        <f t="shared" si="108"/>
        <v>4.1399999999999997</v>
      </c>
      <c r="NC48" s="25">
        <f t="shared" si="109"/>
        <v>0</v>
      </c>
      <c r="ND48" s="25">
        <f t="shared" si="110"/>
        <v>0</v>
      </c>
      <c r="NE48" s="25">
        <f t="shared" si="205"/>
        <v>1.98</v>
      </c>
      <c r="NF48" s="25">
        <f t="shared" si="205"/>
        <v>4.1399999999999997</v>
      </c>
      <c r="NG48" s="25">
        <f t="shared" si="205"/>
        <v>0</v>
      </c>
      <c r="NH48" s="25">
        <f t="shared" si="205"/>
        <v>0</v>
      </c>
      <c r="NI48" s="25">
        <f t="shared" si="112"/>
        <v>199.51</v>
      </c>
      <c r="NJ48" s="25">
        <f t="shared" si="113"/>
        <v>0</v>
      </c>
      <c r="NK48" s="25">
        <f t="shared" si="114"/>
        <v>199.51</v>
      </c>
      <c r="NL48" s="25">
        <f t="shared" si="115"/>
        <v>163.72999999999999</v>
      </c>
      <c r="NM48" s="25">
        <f t="shared" si="116"/>
        <v>0</v>
      </c>
      <c r="NN48" s="25">
        <f t="shared" si="206"/>
        <v>163.72999999999999</v>
      </c>
      <c r="NO48" s="25">
        <f t="shared" si="117"/>
        <v>0</v>
      </c>
      <c r="NP48" s="25">
        <f t="shared" si="118"/>
        <v>0</v>
      </c>
      <c r="NQ48" s="25">
        <f t="shared" si="207"/>
        <v>0</v>
      </c>
      <c r="NR48" s="25">
        <f t="shared" si="119"/>
        <v>0</v>
      </c>
      <c r="NS48" s="25">
        <f t="shared" si="120"/>
        <v>0</v>
      </c>
      <c r="NT48" s="25">
        <f t="shared" si="208"/>
        <v>0</v>
      </c>
      <c r="NU48" s="25">
        <f t="shared" si="121"/>
        <v>0</v>
      </c>
      <c r="NV48" s="25">
        <f t="shared" si="122"/>
        <v>0</v>
      </c>
      <c r="NW48" s="25">
        <f t="shared" si="209"/>
        <v>0</v>
      </c>
      <c r="NX48" s="25">
        <f t="shared" si="210"/>
        <v>163.72999999999999</v>
      </c>
      <c r="NY48" s="25">
        <f t="shared" si="210"/>
        <v>0</v>
      </c>
      <c r="NZ48" s="25">
        <f t="shared" si="211"/>
        <v>163.72999999999999</v>
      </c>
      <c r="OA48" s="25">
        <f t="shared" si="212"/>
        <v>35.78</v>
      </c>
      <c r="OB48" s="25">
        <f t="shared" si="212"/>
        <v>0</v>
      </c>
      <c r="OC48" s="25">
        <f t="shared" si="213"/>
        <v>35.78</v>
      </c>
      <c r="OD48" s="25">
        <f t="shared" si="214"/>
        <v>163.72999999999999</v>
      </c>
      <c r="OE48" s="25">
        <f t="shared" si="214"/>
        <v>0</v>
      </c>
      <c r="OF48" s="25">
        <f t="shared" si="214"/>
        <v>163.72999999999999</v>
      </c>
      <c r="OG48" s="25">
        <f t="shared" si="124"/>
        <v>0</v>
      </c>
      <c r="OH48" s="25">
        <f t="shared" si="125"/>
        <v>0</v>
      </c>
      <c r="OI48" s="25">
        <f t="shared" si="126"/>
        <v>0</v>
      </c>
      <c r="OJ48" s="25">
        <f t="shared" si="127"/>
        <v>0</v>
      </c>
      <c r="OK48" s="25">
        <f t="shared" si="128"/>
        <v>0</v>
      </c>
      <c r="OL48" s="25">
        <f t="shared" si="129"/>
        <v>0</v>
      </c>
      <c r="OM48" s="25">
        <f t="shared" si="215"/>
        <v>0</v>
      </c>
      <c r="ON48" s="25">
        <f t="shared" si="215"/>
        <v>0</v>
      </c>
      <c r="OO48" s="25">
        <f t="shared" si="215"/>
        <v>0</v>
      </c>
      <c r="OP48" s="25">
        <f t="shared" si="130"/>
        <v>0</v>
      </c>
      <c r="OQ48" s="25">
        <f t="shared" si="131"/>
        <v>0</v>
      </c>
      <c r="OR48" s="25">
        <f t="shared" si="216"/>
        <v>0</v>
      </c>
      <c r="OS48" s="19">
        <v>538066.98</v>
      </c>
      <c r="OT48" s="19">
        <v>2371326.1</v>
      </c>
    </row>
    <row r="49" spans="1:410" ht="33" customHeight="1" x14ac:dyDescent="0.25">
      <c r="A49" s="18"/>
      <c r="B49" s="18" t="s">
        <v>763</v>
      </c>
      <c r="C49" s="18">
        <v>478.86</v>
      </c>
      <c r="D49" s="16" t="e">
        <f>_xlfn.IFNA(INDEX(#REF!,MATCH(E49,#REF!,0)),0)</f>
        <v>#REF!</v>
      </c>
      <c r="E49" s="18" t="s">
        <v>825</v>
      </c>
      <c r="F49" s="16" t="s">
        <v>765</v>
      </c>
      <c r="G49" s="16" t="s">
        <v>819</v>
      </c>
      <c r="H49" s="16" t="s">
        <v>820</v>
      </c>
      <c r="I49" s="16" t="s">
        <v>768</v>
      </c>
      <c r="J49" s="16" t="s">
        <v>811</v>
      </c>
      <c r="K49" s="16" t="s">
        <v>770</v>
      </c>
      <c r="L49" s="16" t="s">
        <v>771</v>
      </c>
      <c r="M49" s="18">
        <v>2.4</v>
      </c>
      <c r="N49" s="18">
        <v>2.4</v>
      </c>
      <c r="O49" s="18">
        <v>2.8</v>
      </c>
      <c r="P49" s="18">
        <v>2.8</v>
      </c>
      <c r="Q49" s="18">
        <v>0.1</v>
      </c>
      <c r="R49" s="18">
        <v>2.6</v>
      </c>
      <c r="S49" s="18">
        <v>2.6</v>
      </c>
      <c r="T49" s="18">
        <v>0.2</v>
      </c>
      <c r="U49" s="18">
        <v>0</v>
      </c>
      <c r="V49" s="18">
        <v>0</v>
      </c>
      <c r="W49" s="18">
        <v>0</v>
      </c>
      <c r="X49" s="18">
        <v>2.4</v>
      </c>
      <c r="Y49" s="18">
        <v>2.4</v>
      </c>
      <c r="Z49" s="20">
        <f t="shared" si="132"/>
        <v>2.9</v>
      </c>
      <c r="AA49" s="18">
        <v>0.2</v>
      </c>
      <c r="AB49" s="18">
        <v>0</v>
      </c>
      <c r="AC49" s="18">
        <v>0</v>
      </c>
      <c r="AD49" s="18">
        <v>0</v>
      </c>
      <c r="AE49" s="18">
        <v>0</v>
      </c>
      <c r="AF49" s="18">
        <v>0</v>
      </c>
      <c r="AG49" s="18">
        <v>0</v>
      </c>
      <c r="AH49" s="18">
        <v>0</v>
      </c>
      <c r="AI49" s="20">
        <f t="shared" si="133"/>
        <v>0</v>
      </c>
      <c r="AJ49" s="18">
        <v>0</v>
      </c>
      <c r="AK49" s="18">
        <v>0</v>
      </c>
      <c r="AL49" s="20">
        <f t="shared" si="134"/>
        <v>0</v>
      </c>
      <c r="AM49" s="18">
        <v>0</v>
      </c>
      <c r="AN49" s="18">
        <v>0</v>
      </c>
      <c r="AO49" s="18">
        <v>0</v>
      </c>
      <c r="AP49" s="18">
        <v>0</v>
      </c>
      <c r="AQ49" s="18">
        <v>0</v>
      </c>
      <c r="AR49" s="18">
        <v>0</v>
      </c>
      <c r="AS49" s="18">
        <v>0</v>
      </c>
      <c r="AT49" s="18">
        <v>0</v>
      </c>
      <c r="AU49" s="18">
        <v>0</v>
      </c>
      <c r="AV49" s="18">
        <v>1</v>
      </c>
      <c r="AW49" s="18">
        <v>0</v>
      </c>
      <c r="AX49" s="18">
        <v>0</v>
      </c>
      <c r="AY49" s="18">
        <v>0</v>
      </c>
      <c r="AZ49" s="18">
        <v>1</v>
      </c>
      <c r="BA49" s="18">
        <v>1</v>
      </c>
      <c r="BB49" s="18">
        <v>0</v>
      </c>
      <c r="BC49" s="18">
        <v>0</v>
      </c>
      <c r="BD49" s="18">
        <v>0</v>
      </c>
      <c r="BE49" s="18">
        <v>0</v>
      </c>
      <c r="BF49" s="18">
        <v>0</v>
      </c>
      <c r="BG49" s="18">
        <v>0</v>
      </c>
      <c r="BH49" s="18">
        <v>0</v>
      </c>
      <c r="BI49" s="18">
        <v>0</v>
      </c>
      <c r="BJ49" s="18">
        <v>0</v>
      </c>
      <c r="BK49" s="18">
        <v>0</v>
      </c>
      <c r="BL49" s="18">
        <v>0</v>
      </c>
      <c r="BM49" s="18">
        <v>0</v>
      </c>
      <c r="BN49" s="18">
        <v>0</v>
      </c>
      <c r="BO49" s="18">
        <v>0</v>
      </c>
      <c r="BP49" s="18">
        <v>0</v>
      </c>
      <c r="BQ49" s="18">
        <v>0</v>
      </c>
      <c r="BR49" s="18">
        <v>0</v>
      </c>
      <c r="BS49" s="18">
        <v>0</v>
      </c>
      <c r="BT49" s="18">
        <v>0</v>
      </c>
      <c r="BU49" s="18">
        <v>0</v>
      </c>
      <c r="BV49" s="18">
        <v>0</v>
      </c>
      <c r="BW49" s="18">
        <v>0</v>
      </c>
      <c r="BX49" s="18">
        <v>0</v>
      </c>
      <c r="BY49" s="18">
        <v>0</v>
      </c>
      <c r="BZ49" s="18">
        <v>0</v>
      </c>
      <c r="CA49" s="16" t="e">
        <f>_xlfn.IFNA(IF(RIGHT(D49,2)="=G",0,INDEX(#REF!,MATCH(E49,#REF!,0))),0)</f>
        <v>#REF!</v>
      </c>
      <c r="CB49" s="16" t="s">
        <v>776</v>
      </c>
      <c r="CC49" s="18">
        <v>0</v>
      </c>
      <c r="CD49" s="18">
        <v>0</v>
      </c>
      <c r="CE49" s="18">
        <v>2.4</v>
      </c>
      <c r="CF49" s="18">
        <v>0.79</v>
      </c>
      <c r="CG49" s="18">
        <v>0.12</v>
      </c>
      <c r="CH49" s="18">
        <v>3</v>
      </c>
      <c r="CI49" s="16" t="s">
        <v>98</v>
      </c>
      <c r="CJ49" s="18">
        <v>0</v>
      </c>
      <c r="CK49" s="20">
        <f t="shared" si="135"/>
        <v>2.35</v>
      </c>
      <c r="CL49" s="20">
        <f t="shared" si="136"/>
        <v>2.35</v>
      </c>
      <c r="CM49" s="18">
        <v>20.11</v>
      </c>
      <c r="CN49" s="18">
        <v>23.69</v>
      </c>
      <c r="CO49" s="18">
        <v>22.851000000000003</v>
      </c>
      <c r="CP49" s="22">
        <f t="shared" si="0"/>
        <v>22.85</v>
      </c>
      <c r="CQ49" s="22">
        <f t="shared" si="1"/>
        <v>20.5</v>
      </c>
      <c r="CR49" s="22">
        <f t="shared" si="137"/>
        <v>2.35</v>
      </c>
      <c r="CS49" s="22">
        <f t="shared" si="138"/>
        <v>20.6</v>
      </c>
      <c r="CT49" s="22">
        <f t="shared" si="2"/>
        <v>20.8</v>
      </c>
      <c r="CU49" s="18">
        <v>20.8</v>
      </c>
      <c r="CV49" s="22">
        <f t="shared" si="139"/>
        <v>2.9</v>
      </c>
      <c r="CW49" s="22">
        <f t="shared" si="3"/>
        <v>0</v>
      </c>
      <c r="CX49" s="22">
        <f t="shared" si="4"/>
        <v>0</v>
      </c>
      <c r="CY49" s="22">
        <f t="shared" si="5"/>
        <v>23.69</v>
      </c>
      <c r="CZ49" s="22">
        <f t="shared" si="6"/>
        <v>23.69</v>
      </c>
      <c r="DA49" s="18">
        <v>23.69</v>
      </c>
      <c r="DB49" s="20">
        <f t="shared" si="140"/>
        <v>3.19</v>
      </c>
      <c r="DC49" s="20">
        <f t="shared" si="141"/>
        <v>0.84</v>
      </c>
      <c r="DD49" s="20">
        <f t="shared" si="142"/>
        <v>2.35</v>
      </c>
      <c r="DE49" s="20">
        <f t="shared" si="7"/>
        <v>0.1</v>
      </c>
      <c r="DF49" s="20">
        <f t="shared" si="8"/>
        <v>0.2</v>
      </c>
      <c r="DG49" s="20">
        <f t="shared" si="9"/>
        <v>2.0499999999999998</v>
      </c>
      <c r="DH49" s="20">
        <f t="shared" si="10"/>
        <v>0</v>
      </c>
      <c r="DI49" s="20">
        <f t="shared" si="11"/>
        <v>0</v>
      </c>
      <c r="DJ49" s="20">
        <f t="shared" si="12"/>
        <v>0</v>
      </c>
      <c r="DK49" s="20">
        <f t="shared" si="143"/>
        <v>2.3499999999999996</v>
      </c>
      <c r="DL49" s="20">
        <f t="shared" si="144"/>
        <v>0</v>
      </c>
      <c r="DM49" s="20">
        <f t="shared" si="145"/>
        <v>0</v>
      </c>
      <c r="DN49" s="20">
        <f t="shared" si="146"/>
        <v>0</v>
      </c>
      <c r="DO49" s="18">
        <v>3</v>
      </c>
      <c r="DP49" s="18">
        <v>0</v>
      </c>
      <c r="DQ49" s="18">
        <v>1</v>
      </c>
      <c r="DR49" s="18">
        <v>1</v>
      </c>
      <c r="DS49" s="25">
        <f t="shared" si="147"/>
        <v>3</v>
      </c>
      <c r="DT49" s="25">
        <f t="shared" si="148"/>
        <v>0</v>
      </c>
      <c r="DU49" s="25">
        <f t="shared" si="149"/>
        <v>7.05</v>
      </c>
      <c r="DV49" s="25">
        <f t="shared" si="150"/>
        <v>0</v>
      </c>
      <c r="DW49" s="25">
        <f t="shared" si="151"/>
        <v>7.05</v>
      </c>
      <c r="DX49" s="25">
        <f t="shared" si="152"/>
        <v>19.739999999999998</v>
      </c>
      <c r="DY49" s="25">
        <f t="shared" si="153"/>
        <v>0</v>
      </c>
      <c r="DZ49" s="25">
        <f t="shared" si="154"/>
        <v>19.739999999999998</v>
      </c>
      <c r="EA49" s="25">
        <f t="shared" si="155"/>
        <v>13.94</v>
      </c>
      <c r="EB49" s="25">
        <f t="shared" si="156"/>
        <v>0</v>
      </c>
      <c r="EC49" s="25">
        <f t="shared" si="157"/>
        <v>13.94</v>
      </c>
      <c r="ED49" s="25">
        <f t="shared" si="158"/>
        <v>5.8</v>
      </c>
      <c r="EE49" s="25">
        <f t="shared" si="158"/>
        <v>0</v>
      </c>
      <c r="EF49" s="25">
        <f t="shared" si="159"/>
        <v>5.8</v>
      </c>
      <c r="EG49" s="25">
        <f t="shared" si="160"/>
        <v>13.94</v>
      </c>
      <c r="EH49" s="25">
        <f t="shared" si="160"/>
        <v>0</v>
      </c>
      <c r="EI49" s="25">
        <f t="shared" si="161"/>
        <v>13.94</v>
      </c>
      <c r="EJ49" s="18">
        <v>478.86</v>
      </c>
      <c r="EK49" s="18">
        <v>478.86</v>
      </c>
      <c r="EL49" s="18" t="s">
        <v>825</v>
      </c>
      <c r="EM49" s="18" t="s">
        <v>826</v>
      </c>
      <c r="EN49" s="16" t="s">
        <v>774</v>
      </c>
      <c r="EO49" s="16" t="s">
        <v>795</v>
      </c>
      <c r="EP49" s="16" t="e">
        <f>IF(OR(EN49="Cống tròn",EN49="Cống hộp",EN49="Ống nhựa"),INDEX(#REF!,MATCH(E49,#REF!,0)),IF(OR(EN49="Rãnh xây",EN49="Rãnh bê tông"),INDEX(#REF!,MATCH(E49,#REF!,0)),0))</f>
        <v>#REF!</v>
      </c>
      <c r="EQ49" s="18">
        <v>17.04</v>
      </c>
      <c r="ER49" s="18">
        <v>1</v>
      </c>
      <c r="ES49" s="25">
        <f t="shared" si="162"/>
        <v>17</v>
      </c>
      <c r="ET49" s="1" t="e">
        <f>_xlfn.IFNA(IF(EN49="Cống tròn",INDEX(#REF!,MATCH(E49,#REF!,0)),IF(EN49="Cống hộp",INDEX(#REF!,MATCH(E49,#REF!,0)),EU49&amp;" ,"&amp;EV49)),0)</f>
        <v>#REF!</v>
      </c>
      <c r="EU49" s="16" t="s">
        <v>769</v>
      </c>
      <c r="EV49" s="16" t="s">
        <v>775</v>
      </c>
      <c r="EW49" s="16" t="e">
        <f>_xlfn.IFNA(INDEX(#REF!,MATCH(E49,#REF!,0)),0)</f>
        <v>#REF!</v>
      </c>
      <c r="EX49" s="16"/>
      <c r="EY49" s="18">
        <v>0</v>
      </c>
      <c r="EZ49" s="18">
        <v>0</v>
      </c>
      <c r="FA49" s="18">
        <v>0</v>
      </c>
      <c r="FB49" s="19">
        <v>0</v>
      </c>
      <c r="FC49" s="19">
        <v>0</v>
      </c>
      <c r="FD49" s="25">
        <f t="shared" si="13"/>
        <v>0</v>
      </c>
      <c r="FE49" s="25">
        <f t="shared" si="163"/>
        <v>0</v>
      </c>
      <c r="FF49" s="18">
        <v>0.14000000000000001</v>
      </c>
      <c r="FG49" s="18">
        <v>2</v>
      </c>
      <c r="FH49" s="18">
        <v>1.5</v>
      </c>
      <c r="FI49" s="25">
        <f t="shared" si="164"/>
        <v>1.78</v>
      </c>
      <c r="FJ49" s="18">
        <v>0</v>
      </c>
      <c r="FK49" s="18">
        <v>0</v>
      </c>
      <c r="FL49" s="18">
        <v>0.2</v>
      </c>
      <c r="FM49" s="18">
        <v>1.6</v>
      </c>
      <c r="FN49" s="18">
        <v>0</v>
      </c>
      <c r="FO49" s="25">
        <f t="shared" si="165"/>
        <v>1.98</v>
      </c>
      <c r="FP49" s="18">
        <v>1.4999999999999999E-2</v>
      </c>
      <c r="FQ49" s="18">
        <v>1</v>
      </c>
      <c r="FR49" s="25">
        <f t="shared" si="14"/>
        <v>16</v>
      </c>
      <c r="FS49" s="25">
        <f t="shared" si="15"/>
        <v>0.22499999999999998</v>
      </c>
      <c r="FT49" s="25">
        <f t="shared" si="16"/>
        <v>16.225000000000001</v>
      </c>
      <c r="FU49" s="25">
        <f t="shared" si="17"/>
        <v>-0.81499999999999773</v>
      </c>
      <c r="FV49" s="25" t="str">
        <f t="shared" si="166"/>
        <v>Thêm 01</v>
      </c>
      <c r="FW49" s="25">
        <f t="shared" si="167"/>
        <v>0.2</v>
      </c>
      <c r="FX49" s="16"/>
      <c r="FY49" s="16"/>
      <c r="FZ49" s="16"/>
      <c r="GA49" s="16"/>
      <c r="GB49" s="19">
        <v>0</v>
      </c>
      <c r="GC49" s="19">
        <v>0</v>
      </c>
      <c r="GD49" s="19">
        <v>0</v>
      </c>
      <c r="GE49" s="19">
        <v>0</v>
      </c>
      <c r="GF49" s="19">
        <v>0</v>
      </c>
      <c r="GG49" s="19">
        <v>0</v>
      </c>
      <c r="GH49" s="19">
        <v>0</v>
      </c>
      <c r="GI49" s="19">
        <v>0</v>
      </c>
      <c r="GJ49" s="19">
        <v>0</v>
      </c>
      <c r="GK49" s="19">
        <v>0</v>
      </c>
      <c r="GL49" s="25">
        <f t="shared" si="18"/>
        <v>0</v>
      </c>
      <c r="GM49" s="25">
        <f t="shared" si="168"/>
        <v>0</v>
      </c>
      <c r="GN49" s="19">
        <v>0</v>
      </c>
      <c r="GO49" s="19">
        <v>0</v>
      </c>
      <c r="GP49" s="19">
        <v>0</v>
      </c>
      <c r="GQ49" s="19">
        <v>0</v>
      </c>
      <c r="GR49" s="1" t="e">
        <f>_xlfn.IFNA(INDEX(#REF!,MATCH(E49,#REF!,0)),0)</f>
        <v>#REF!</v>
      </c>
      <c r="GS49" s="16"/>
      <c r="GT49" s="18">
        <v>0</v>
      </c>
      <c r="GU49" s="18">
        <v>0</v>
      </c>
      <c r="GV49" s="18">
        <v>0</v>
      </c>
      <c r="GW49" s="18">
        <v>0</v>
      </c>
      <c r="GX49" s="25">
        <f t="shared" si="19"/>
        <v>0</v>
      </c>
      <c r="GY49" s="25">
        <f t="shared" si="20"/>
        <v>0</v>
      </c>
      <c r="GZ49" s="25">
        <f t="shared" si="169"/>
        <v>0</v>
      </c>
      <c r="HA49" s="1" t="e" cm="1">
        <f t="array" ref="HA49">INDEX(#REF!,MATCH(EJ49&amp;EK49&amp;HD49&amp;HE49&amp;HF49,#REF!&amp;#REF!&amp;#REF!&amp;#REF!&amp;#REF!,0))</f>
        <v>#REF!</v>
      </c>
      <c r="HB49" s="16"/>
      <c r="HC49" s="25">
        <f t="shared" si="170"/>
        <v>0</v>
      </c>
      <c r="HD49" s="18">
        <v>0</v>
      </c>
      <c r="HE49" s="18">
        <v>0</v>
      </c>
      <c r="HF49" s="18">
        <v>0</v>
      </c>
      <c r="HG49" s="1" t="e" cm="1">
        <f t="array" ref="HG49">INDEX(#REF!,MATCH(EJ49&amp;EK49&amp;HJ49&amp;HK49&amp;HL49,#REF!&amp;#REF!&amp;#REF!&amp;#REF!&amp;#REF!,0))</f>
        <v>#REF!</v>
      </c>
      <c r="HH49" s="16"/>
      <c r="HI49" s="25">
        <f t="shared" si="171"/>
        <v>0</v>
      </c>
      <c r="HJ49" s="25">
        <f t="shared" si="172"/>
        <v>0</v>
      </c>
      <c r="HK49" s="19">
        <v>0</v>
      </c>
      <c r="HL49" s="19">
        <v>0</v>
      </c>
      <c r="HM49" s="18">
        <v>0.01</v>
      </c>
      <c r="HN49" s="18">
        <v>1</v>
      </c>
      <c r="HO49" s="25">
        <f t="shared" si="173"/>
        <v>0</v>
      </c>
      <c r="HP49" s="25">
        <f t="shared" si="174"/>
        <v>0</v>
      </c>
      <c r="HQ49" s="25">
        <f t="shared" si="175"/>
        <v>0</v>
      </c>
      <c r="HR49" s="25">
        <f t="shared" si="176"/>
        <v>0</v>
      </c>
      <c r="HS49" s="25">
        <f t="shared" si="177"/>
        <v>0</v>
      </c>
      <c r="HT49" s="19">
        <v>0</v>
      </c>
      <c r="HU49" s="19">
        <v>0</v>
      </c>
      <c r="HV49" s="19">
        <v>0</v>
      </c>
      <c r="HW49" s="25">
        <f t="shared" si="178"/>
        <v>0</v>
      </c>
      <c r="HX49" s="19">
        <v>0</v>
      </c>
      <c r="HY49" s="19">
        <v>0</v>
      </c>
      <c r="HZ49" s="18">
        <v>22.85</v>
      </c>
      <c r="IA49" s="20">
        <f>ROUND(IF(EN49="Cống tròn",IF(EN49="Cống tròn",IF(EU49="Không có móng",IQ49-FF49,IF(EU49="Đế",IP49-FN49,IF(OR(EU49="Móng bê tông",EU49="Móng bê tông kết hợp đế"),II49-FJ49,0))),0),IF(EN49="Cống hộp",IF(AND(EN49="Cống hộp",EU49="Không có móng"),IQ49-GF49,IF(AND(EN49="Cống hộp",EU49="Móng bê tông"),IJ49-GB49,0)),IF(OR(EN49="Rãnh xây",EN49="Rãnh bê tông"),IF(OR(EN49="Rãnh xây",EN49="Rãnh bê tông"),IK49-GB49,0),IF(EN49="Ống nhựa",IF(AND(EN49="Ống nhựa",EU49="Không đắp cát"),IQ49-HT49,IF(AND(EN49="Ống nhựa",EU49="Đắp cát"),IH49-HX49,0)),IF(EN49="Rãnh thang",IF(EN49="Rãnh thang",IF(EU49="Móng bê tông",#REF!-#REF!,IQ49),0),0))))),2)</f>
        <v>20.76</v>
      </c>
      <c r="IB49" s="20">
        <f t="shared" si="179"/>
        <v>2.09</v>
      </c>
      <c r="IC49" s="20">
        <f t="shared" si="21"/>
        <v>20.76</v>
      </c>
      <c r="ID49" s="20">
        <f t="shared" si="22"/>
        <v>0</v>
      </c>
      <c r="IE49" s="20">
        <f t="shared" si="23"/>
        <v>0</v>
      </c>
      <c r="IF49" s="20">
        <f t="shared" si="24"/>
        <v>0</v>
      </c>
      <c r="IG49" s="20">
        <f>IF(EN49="Rãnh thang",IF(AND(EN49="Rãnh thang",EU49="Móng bê tông"),IQ49-#REF!,0),IF(EN49="Ống nhựa",IF(AND(EN49="Ống nhựa",EU49="Đắp cát"),IQ49-HT49,0),IF(EN49="Cống tròn",IF(EN49="Cống tròn",IF(OR(EU49="Móng bê tông",EU49="Móng bê tông kết hợp đế"),IM49-FL49,0),0),IF(EN49="Cống hộp",IF(AND(EN49="Cống hộp",EU49="Móng bê tông"),IN49-GD49,0),IF(OR(EN49="Rãnh xây",EN49="Rãnh bê tông"),IF(AND(EN49="Rãnh xây",EU49="Móng bê tông"),IO49-GD49,IF(AND(EN49="Rãnh bê tông",EU49="Móng bê tông"),IO49-GD49,0)),0)))))</f>
        <v>20.76</v>
      </c>
      <c r="IH49" s="20">
        <f t="shared" si="25"/>
        <v>0</v>
      </c>
      <c r="II49" s="20">
        <f t="shared" si="26"/>
        <v>20.76</v>
      </c>
      <c r="IJ49" s="20">
        <f t="shared" si="27"/>
        <v>0</v>
      </c>
      <c r="IK49" s="20">
        <f t="shared" si="28"/>
        <v>0</v>
      </c>
      <c r="IL49" s="20">
        <f t="shared" si="29"/>
        <v>20.96</v>
      </c>
      <c r="IM49" s="20">
        <f t="shared" si="30"/>
        <v>20.96</v>
      </c>
      <c r="IN49" s="20">
        <f t="shared" si="31"/>
        <v>0</v>
      </c>
      <c r="IO49" s="20">
        <f t="shared" si="32"/>
        <v>0</v>
      </c>
      <c r="IP49" s="20">
        <f t="shared" si="33"/>
        <v>0</v>
      </c>
      <c r="IQ49" s="18">
        <v>21.1</v>
      </c>
      <c r="IR49" s="25">
        <f t="shared" si="180"/>
        <v>0</v>
      </c>
      <c r="IS49" s="25">
        <f t="shared" si="34"/>
        <v>0</v>
      </c>
      <c r="IT49" s="25">
        <f t="shared" si="35"/>
        <v>0</v>
      </c>
      <c r="IU49" s="25">
        <f>ROUND(IF(EN49="Cống tròn",IF(EN49="Cống tròn",IV49+FF49,0),IF(EN49="Cống hộp",IF(EN49="Cống hộp",IV49+GP49,0),IF(OR(EN49="Rãnh xây",EN49="Rãnh bê tông"),IF(OR(EN49="Rãnh xây",EN49="Rãnh bê tông"),IV49+GP49,0),IF(EN49="ống nhựa",IF(EN49="Ống nhựa",IV49+HT49,0),IF(EN49="Rãnh thang",IF(EN49="Rãnh thang",IQ49+#REF!,0),0))))),2)</f>
        <v>22.61</v>
      </c>
      <c r="IV49" s="18">
        <v>22.47</v>
      </c>
      <c r="IW49" s="25">
        <f t="shared" si="36"/>
        <v>22.61</v>
      </c>
      <c r="IX49" s="25">
        <f t="shared" si="37"/>
        <v>0</v>
      </c>
      <c r="IY49" s="25">
        <f t="shared" si="38"/>
        <v>0</v>
      </c>
      <c r="IZ49" s="25">
        <f t="shared" si="39"/>
        <v>0</v>
      </c>
      <c r="JA49" s="25">
        <f t="shared" si="40"/>
        <v>0</v>
      </c>
      <c r="JB49" s="18">
        <v>22.85</v>
      </c>
      <c r="JC49" s="20">
        <f>ROUND(IF(EN49="Cống tròn",IF(EN49="Cống tròn",IF(EU49="Không có móng",JS49-FF49,IF(EU49="Đế",JR49-FN49,IF(OR(EU49="Móng bê tông",EU49="Móng bê tông kết hợp đế"),JK49-FJ49,0))),0),IF(EN49="Cống hộp",IF(AND(EN49="Cống hộp",EU49="Không có móng"),JS49-GF49,IF(AND(EN49="Cống hộp",EU49="Móng bê tông"),JL49-GB49,0)),IF(OR(EN49="Rãnh xây",EN49="Rãnh bê tông"),IF(OR(EN49="Rãnh xây",EN49="Rãnh bê tông"),JM49-GB49,0),IF(EN49="Ống nhựa",IF(AND(EN49="Ống nhựa",EU49="Không đắp cát"),JS49-HT49,IF(AND(EN49="Ống nhựa",EU49="Đắp cát"),JJ49-HX49,0)),IF(EN49="Rãnh thang",IF(EN49="Rãnh thang",IF(EU49="Móng bê tông",#REF!-#REF!,JS49),0),0))))),2)</f>
        <v>20.63</v>
      </c>
      <c r="JD49" s="20">
        <f t="shared" si="181"/>
        <v>2.2200000000000024</v>
      </c>
      <c r="JE49" s="20">
        <f t="shared" si="41"/>
        <v>20.63</v>
      </c>
      <c r="JF49" s="20">
        <f t="shared" si="42"/>
        <v>0</v>
      </c>
      <c r="JG49" s="20">
        <f t="shared" si="43"/>
        <v>0</v>
      </c>
      <c r="JH49" s="20">
        <f t="shared" si="44"/>
        <v>0</v>
      </c>
      <c r="JI49" s="20">
        <f>IF(EN49="Rãnh thang",IF(AND(EN49="Rãnh thang",EU49="Móng bê tông"),JS49-#REF!,0),IF(EN49="Ống nhựa",IF(AND(EN49="Ống nhựa",EU49="Đắp cát"),JS49-HT49,0),IF(EN49="Cống tròn",IF(EN49="Cống tròn",IF(OR(EU49="Móng bê tông",EU49="Móng bê tông kết hợp đế"),JO49-FL49,0),0),IF(EN49="Cống hộp",IF(AND(EN49="Cống hộp",EU49="Móng bê tông"),JP49-GD49,0),IF(OR(EN49="Rãnh xây",EN49="Rãnh bê tông"),IF(AND(EN49="Rãnh xây",EU49="Móng bê tông"),JQ49-GD49,IF(AND(EN49="Rãnh bê tông",EU49="Móng bê tông"),JQ49-GD49,0)),0)))))</f>
        <v>20.63</v>
      </c>
      <c r="JJ49" s="20">
        <f t="shared" si="45"/>
        <v>0</v>
      </c>
      <c r="JK49" s="20">
        <f t="shared" si="46"/>
        <v>20.63</v>
      </c>
      <c r="JL49" s="20">
        <f t="shared" si="47"/>
        <v>0</v>
      </c>
      <c r="JM49" s="20">
        <f t="shared" si="48"/>
        <v>0</v>
      </c>
      <c r="JN49" s="20">
        <f t="shared" si="49"/>
        <v>20.83</v>
      </c>
      <c r="JO49" s="20">
        <f t="shared" si="50"/>
        <v>20.83</v>
      </c>
      <c r="JP49" s="20">
        <f t="shared" si="51"/>
        <v>0</v>
      </c>
      <c r="JQ49" s="20">
        <f t="shared" si="52"/>
        <v>0</v>
      </c>
      <c r="JR49" s="20">
        <f t="shared" si="53"/>
        <v>0</v>
      </c>
      <c r="JS49" s="26">
        <v>20.97</v>
      </c>
      <c r="JT49" s="25">
        <f t="shared" si="182"/>
        <v>0</v>
      </c>
      <c r="JU49" s="25">
        <f t="shared" si="54"/>
        <v>0</v>
      </c>
      <c r="JV49" s="25">
        <f t="shared" si="55"/>
        <v>0</v>
      </c>
      <c r="JW49" s="25">
        <f>ROUND(IF(EN49="Cống tròn",IF(EN49="Cống tròn",JX49+FF49,0),IF(EN49="Cống hộp",IF(EN49="Cống hộp",JX49+GP49,0),IF(OR(EN49="Rãnh xây",EN49="Rãnh bê tông"),IF(OR(EN49="Rãnh xây",EN49="Rãnh bê tông"),JX49+GP49,0),IF(EN49="ống nhựa",IF(EN49="Ống nhựa",JX49+HT49,0),IF(EN49="Rãnh thang",IF(EN49="Rãnh thang",JS49+#REF!,0),0))))),2)</f>
        <v>22.61</v>
      </c>
      <c r="JX49" s="27">
        <v>22.47</v>
      </c>
      <c r="JY49" s="25">
        <f t="shared" si="56"/>
        <v>22.61</v>
      </c>
      <c r="JZ49" s="25">
        <f t="shared" si="57"/>
        <v>0</v>
      </c>
      <c r="KA49" s="25">
        <f t="shared" si="58"/>
        <v>0</v>
      </c>
      <c r="KB49" s="25">
        <f t="shared" si="59"/>
        <v>0</v>
      </c>
      <c r="KC49" s="25">
        <f t="shared" si="60"/>
        <v>0</v>
      </c>
      <c r="KD49" s="28" t="s">
        <v>98</v>
      </c>
      <c r="KE49" s="27">
        <v>0</v>
      </c>
      <c r="KF49" s="25">
        <f t="shared" si="61"/>
        <v>2.09</v>
      </c>
      <c r="KG49" s="25">
        <f t="shared" si="183"/>
        <v>2.09</v>
      </c>
      <c r="KH49" s="27">
        <v>0</v>
      </c>
      <c r="KI49" s="25">
        <f t="shared" si="62"/>
        <v>2.2200000000000024</v>
      </c>
      <c r="KJ49" s="25">
        <f t="shared" si="184"/>
        <v>2.2200000000000024</v>
      </c>
      <c r="KK49" s="25">
        <f t="shared" si="63"/>
        <v>0</v>
      </c>
      <c r="KL49" s="25">
        <f t="shared" si="64"/>
        <v>0</v>
      </c>
      <c r="KM49" s="25">
        <f t="shared" si="185"/>
        <v>0</v>
      </c>
      <c r="KN49" s="25">
        <f t="shared" si="65"/>
        <v>0</v>
      </c>
      <c r="KO49" s="25">
        <f t="shared" si="66"/>
        <v>0</v>
      </c>
      <c r="KP49" s="25">
        <f t="shared" si="186"/>
        <v>0</v>
      </c>
      <c r="KQ49" s="25">
        <f t="shared" si="67"/>
        <v>0.2</v>
      </c>
      <c r="KR49" s="25">
        <f t="shared" si="68"/>
        <v>0.2</v>
      </c>
      <c r="KS49" s="25">
        <f t="shared" si="187"/>
        <v>0.2</v>
      </c>
      <c r="KT49" s="25">
        <f t="shared" si="69"/>
        <v>0</v>
      </c>
      <c r="KU49" s="25">
        <f t="shared" si="70"/>
        <v>0</v>
      </c>
      <c r="KV49" s="25">
        <f t="shared" si="188"/>
        <v>0</v>
      </c>
      <c r="KW49" s="25">
        <f t="shared" si="71"/>
        <v>0</v>
      </c>
      <c r="KX49" s="25">
        <f t="shared" si="72"/>
        <v>0</v>
      </c>
      <c r="KY49" s="25">
        <f t="shared" si="189"/>
        <v>0</v>
      </c>
      <c r="KZ49" s="25">
        <f t="shared" si="73"/>
        <v>0</v>
      </c>
      <c r="LA49" s="25">
        <f t="shared" si="74"/>
        <v>0</v>
      </c>
      <c r="LB49" s="25">
        <f t="shared" si="190"/>
        <v>0</v>
      </c>
      <c r="LC49" s="25">
        <f t="shared" si="75"/>
        <v>1.98</v>
      </c>
      <c r="LD49" s="25">
        <f t="shared" si="76"/>
        <v>1.98</v>
      </c>
      <c r="LE49" s="25">
        <f t="shared" si="191"/>
        <v>1.98</v>
      </c>
      <c r="LF49" s="25">
        <f t="shared" si="77"/>
        <v>0</v>
      </c>
      <c r="LG49" s="25">
        <f t="shared" si="78"/>
        <v>0</v>
      </c>
      <c r="LH49" s="25">
        <f t="shared" si="192"/>
        <v>0</v>
      </c>
      <c r="LI49" s="25">
        <f t="shared" si="79"/>
        <v>0</v>
      </c>
      <c r="LJ49" s="25">
        <f t="shared" si="80"/>
        <v>0</v>
      </c>
      <c r="LK49" s="25">
        <f t="shared" si="193"/>
        <v>0</v>
      </c>
      <c r="LL49" s="25">
        <f t="shared" si="81"/>
        <v>0</v>
      </c>
      <c r="LM49" s="25">
        <f t="shared" si="82"/>
        <v>0</v>
      </c>
      <c r="LN49" s="25">
        <f t="shared" si="194"/>
        <v>0</v>
      </c>
      <c r="LO49" s="25">
        <f t="shared" si="83"/>
        <v>0</v>
      </c>
      <c r="LP49" s="25">
        <f t="shared" si="84"/>
        <v>0</v>
      </c>
      <c r="LQ49" s="25">
        <f t="shared" si="195"/>
        <v>0</v>
      </c>
      <c r="LR49" s="25">
        <f t="shared" si="85"/>
        <v>0</v>
      </c>
      <c r="LS49" s="25">
        <f t="shared" si="86"/>
        <v>0</v>
      </c>
      <c r="LT49" s="25">
        <f t="shared" si="196"/>
        <v>0</v>
      </c>
      <c r="LU49" s="25">
        <f t="shared" si="87"/>
        <v>0</v>
      </c>
      <c r="LV49" s="25">
        <f t="shared" si="88"/>
        <v>0</v>
      </c>
      <c r="LW49" s="25">
        <f t="shared" si="197"/>
        <v>0</v>
      </c>
      <c r="LX49" s="25">
        <f t="shared" si="89"/>
        <v>0</v>
      </c>
      <c r="LY49" s="25">
        <f t="shared" si="90"/>
        <v>0</v>
      </c>
      <c r="LZ49" s="25">
        <f t="shared" si="198"/>
        <v>0</v>
      </c>
      <c r="MA49" s="25">
        <f t="shared" si="91"/>
        <v>0</v>
      </c>
      <c r="MB49" s="25">
        <f t="shared" si="92"/>
        <v>0</v>
      </c>
      <c r="MC49" s="25">
        <f t="shared" si="199"/>
        <v>0</v>
      </c>
      <c r="MD49" s="25">
        <f t="shared" si="93"/>
        <v>0</v>
      </c>
      <c r="ME49" s="25">
        <f t="shared" si="94"/>
        <v>0</v>
      </c>
      <c r="MF49" s="25">
        <f t="shared" si="200"/>
        <v>0</v>
      </c>
      <c r="MG49" s="25">
        <f t="shared" si="95"/>
        <v>0</v>
      </c>
      <c r="MH49" s="25">
        <f t="shared" si="96"/>
        <v>0</v>
      </c>
      <c r="MI49" s="25">
        <f t="shared" si="201"/>
        <v>0</v>
      </c>
      <c r="MJ49" s="25">
        <f t="shared" si="97"/>
        <v>0</v>
      </c>
      <c r="MK49" s="25">
        <f t="shared" si="98"/>
        <v>0</v>
      </c>
      <c r="ML49" s="25">
        <f t="shared" si="202"/>
        <v>0</v>
      </c>
      <c r="MM49" s="25">
        <f t="shared" si="99"/>
        <v>0</v>
      </c>
      <c r="MN49" s="25">
        <f t="shared" si="100"/>
        <v>0</v>
      </c>
      <c r="MO49" s="25">
        <f t="shared" si="203"/>
        <v>0</v>
      </c>
      <c r="MP49" s="25">
        <f t="shared" si="101"/>
        <v>0</v>
      </c>
      <c r="MQ49" s="25">
        <f t="shared" si="102"/>
        <v>0</v>
      </c>
      <c r="MR49" s="25">
        <f t="shared" si="204"/>
        <v>0</v>
      </c>
      <c r="MS49" s="29">
        <v>1.98</v>
      </c>
      <c r="MT49" s="29">
        <v>0</v>
      </c>
      <c r="MU49" s="29">
        <v>1</v>
      </c>
      <c r="MV49" s="29">
        <v>1</v>
      </c>
      <c r="MW49" s="25">
        <f t="shared" si="103"/>
        <v>1.98</v>
      </c>
      <c r="MX49" s="25">
        <f t="shared" si="104"/>
        <v>4.1399999999999997</v>
      </c>
      <c r="MY49" s="25">
        <f t="shared" si="105"/>
        <v>0</v>
      </c>
      <c r="MZ49" s="25">
        <f t="shared" si="106"/>
        <v>0</v>
      </c>
      <c r="NA49" s="25">
        <f t="shared" si="107"/>
        <v>1.98</v>
      </c>
      <c r="NB49" s="25">
        <f t="shared" si="108"/>
        <v>4.4000000000000004</v>
      </c>
      <c r="NC49" s="25">
        <f t="shared" si="109"/>
        <v>0</v>
      </c>
      <c r="ND49" s="25">
        <f t="shared" si="110"/>
        <v>0</v>
      </c>
      <c r="NE49" s="25">
        <f t="shared" si="205"/>
        <v>1.98</v>
      </c>
      <c r="NF49" s="25">
        <f t="shared" si="205"/>
        <v>4.2699999999999996</v>
      </c>
      <c r="NG49" s="25">
        <f t="shared" si="205"/>
        <v>0</v>
      </c>
      <c r="NH49" s="25">
        <f t="shared" si="205"/>
        <v>0</v>
      </c>
      <c r="NI49" s="25">
        <f t="shared" si="112"/>
        <v>72.760000000000005</v>
      </c>
      <c r="NJ49" s="25">
        <f t="shared" si="113"/>
        <v>0</v>
      </c>
      <c r="NK49" s="25">
        <f t="shared" si="114"/>
        <v>72.760000000000005</v>
      </c>
      <c r="NL49" s="25">
        <f t="shared" si="115"/>
        <v>57.89</v>
      </c>
      <c r="NM49" s="25">
        <f t="shared" si="116"/>
        <v>0</v>
      </c>
      <c r="NN49" s="25">
        <f t="shared" si="206"/>
        <v>57.89</v>
      </c>
      <c r="NO49" s="25">
        <f t="shared" si="117"/>
        <v>0</v>
      </c>
      <c r="NP49" s="25">
        <f t="shared" si="118"/>
        <v>0</v>
      </c>
      <c r="NQ49" s="25">
        <f t="shared" si="207"/>
        <v>0</v>
      </c>
      <c r="NR49" s="25">
        <f t="shared" si="119"/>
        <v>0</v>
      </c>
      <c r="NS49" s="25">
        <f t="shared" si="120"/>
        <v>0</v>
      </c>
      <c r="NT49" s="25">
        <f t="shared" si="208"/>
        <v>0</v>
      </c>
      <c r="NU49" s="25">
        <f t="shared" si="121"/>
        <v>0</v>
      </c>
      <c r="NV49" s="25">
        <f t="shared" si="122"/>
        <v>0</v>
      </c>
      <c r="NW49" s="25">
        <f t="shared" si="209"/>
        <v>0</v>
      </c>
      <c r="NX49" s="25">
        <f t="shared" si="210"/>
        <v>57.89</v>
      </c>
      <c r="NY49" s="25">
        <f t="shared" si="210"/>
        <v>0</v>
      </c>
      <c r="NZ49" s="25">
        <f t="shared" si="211"/>
        <v>57.89</v>
      </c>
      <c r="OA49" s="25">
        <f t="shared" si="212"/>
        <v>14.87</v>
      </c>
      <c r="OB49" s="25">
        <f t="shared" si="212"/>
        <v>0</v>
      </c>
      <c r="OC49" s="25">
        <f t="shared" si="213"/>
        <v>14.87</v>
      </c>
      <c r="OD49" s="25">
        <f t="shared" si="214"/>
        <v>57.89</v>
      </c>
      <c r="OE49" s="25">
        <f t="shared" si="214"/>
        <v>0</v>
      </c>
      <c r="OF49" s="25">
        <f t="shared" si="214"/>
        <v>57.89</v>
      </c>
      <c r="OG49" s="25">
        <f t="shared" si="124"/>
        <v>0</v>
      </c>
      <c r="OH49" s="25">
        <f t="shared" si="125"/>
        <v>0</v>
      </c>
      <c r="OI49" s="25">
        <f t="shared" si="126"/>
        <v>0</v>
      </c>
      <c r="OJ49" s="25">
        <f t="shared" si="127"/>
        <v>0</v>
      </c>
      <c r="OK49" s="25">
        <f t="shared" si="128"/>
        <v>0</v>
      </c>
      <c r="OL49" s="25">
        <f t="shared" si="129"/>
        <v>0</v>
      </c>
      <c r="OM49" s="25">
        <f t="shared" si="215"/>
        <v>0</v>
      </c>
      <c r="ON49" s="25">
        <f t="shared" si="215"/>
        <v>0</v>
      </c>
      <c r="OO49" s="25">
        <f t="shared" si="215"/>
        <v>0</v>
      </c>
      <c r="OP49" s="25">
        <f t="shared" si="130"/>
        <v>0</v>
      </c>
      <c r="OQ49" s="25">
        <f t="shared" si="131"/>
        <v>0</v>
      </c>
      <c r="OR49" s="25">
        <f t="shared" si="216"/>
        <v>0</v>
      </c>
      <c r="OS49" s="19">
        <v>538116.87</v>
      </c>
      <c r="OT49" s="19">
        <v>2371326.1</v>
      </c>
    </row>
    <row r="50" spans="1:410" ht="33" customHeight="1" x14ac:dyDescent="0.25">
      <c r="A50" s="18"/>
      <c r="B50" s="18" t="s">
        <v>763</v>
      </c>
      <c r="C50" s="18">
        <v>478.86</v>
      </c>
      <c r="D50" s="16" t="e">
        <f>_xlfn.IFNA(INDEX(#REF!,MATCH(E50,#REF!,0)),0)</f>
        <v>#REF!</v>
      </c>
      <c r="E50" s="18" t="s">
        <v>827</v>
      </c>
      <c r="F50" s="16" t="s">
        <v>765</v>
      </c>
      <c r="G50" s="16" t="s">
        <v>819</v>
      </c>
      <c r="H50" s="16" t="s">
        <v>820</v>
      </c>
      <c r="I50" s="16" t="s">
        <v>768</v>
      </c>
      <c r="J50" s="16" t="s">
        <v>811</v>
      </c>
      <c r="K50" s="16" t="s">
        <v>770</v>
      </c>
      <c r="L50" s="16" t="s">
        <v>771</v>
      </c>
      <c r="M50" s="18">
        <v>2.4</v>
      </c>
      <c r="N50" s="18">
        <v>2.4</v>
      </c>
      <c r="O50" s="18">
        <v>2.8</v>
      </c>
      <c r="P50" s="18">
        <v>2.8</v>
      </c>
      <c r="Q50" s="18">
        <v>0.1</v>
      </c>
      <c r="R50" s="18">
        <v>2.6</v>
      </c>
      <c r="S50" s="18">
        <v>2.6</v>
      </c>
      <c r="T50" s="18">
        <v>0.2</v>
      </c>
      <c r="U50" s="18">
        <v>0</v>
      </c>
      <c r="V50" s="18">
        <v>0</v>
      </c>
      <c r="W50" s="18">
        <v>0</v>
      </c>
      <c r="X50" s="18">
        <v>2.4</v>
      </c>
      <c r="Y50" s="18">
        <v>2.4</v>
      </c>
      <c r="Z50" s="20">
        <f t="shared" si="132"/>
        <v>3</v>
      </c>
      <c r="AA50" s="18">
        <v>0.2</v>
      </c>
      <c r="AB50" s="18">
        <v>0</v>
      </c>
      <c r="AC50" s="18">
        <v>0</v>
      </c>
      <c r="AD50" s="18">
        <v>0</v>
      </c>
      <c r="AE50" s="18">
        <v>0</v>
      </c>
      <c r="AF50" s="18">
        <v>0</v>
      </c>
      <c r="AG50" s="18">
        <v>0</v>
      </c>
      <c r="AH50" s="18">
        <v>0</v>
      </c>
      <c r="AI50" s="20">
        <f t="shared" si="133"/>
        <v>0</v>
      </c>
      <c r="AJ50" s="18">
        <v>0</v>
      </c>
      <c r="AK50" s="18">
        <v>0</v>
      </c>
      <c r="AL50" s="20">
        <f t="shared" si="134"/>
        <v>0</v>
      </c>
      <c r="AM50" s="18">
        <v>0</v>
      </c>
      <c r="AN50" s="18">
        <v>0</v>
      </c>
      <c r="AO50" s="18">
        <v>0</v>
      </c>
      <c r="AP50" s="18">
        <v>0</v>
      </c>
      <c r="AQ50" s="18">
        <v>0</v>
      </c>
      <c r="AR50" s="18">
        <v>0</v>
      </c>
      <c r="AS50" s="18">
        <v>0</v>
      </c>
      <c r="AT50" s="18">
        <v>0</v>
      </c>
      <c r="AU50" s="18">
        <v>0</v>
      </c>
      <c r="AV50" s="18">
        <v>1</v>
      </c>
      <c r="AW50" s="18">
        <v>0</v>
      </c>
      <c r="AX50" s="18">
        <v>0</v>
      </c>
      <c r="AY50" s="18">
        <v>0</v>
      </c>
      <c r="AZ50" s="18">
        <v>2</v>
      </c>
      <c r="BA50" s="18">
        <v>1</v>
      </c>
      <c r="BB50" s="18">
        <v>0</v>
      </c>
      <c r="BC50" s="18">
        <v>0</v>
      </c>
      <c r="BD50" s="18">
        <v>0</v>
      </c>
      <c r="BE50" s="18">
        <v>0</v>
      </c>
      <c r="BF50" s="18">
        <v>0</v>
      </c>
      <c r="BG50" s="18">
        <v>0</v>
      </c>
      <c r="BH50" s="18">
        <v>0</v>
      </c>
      <c r="BI50" s="18">
        <v>0</v>
      </c>
      <c r="BJ50" s="18">
        <v>0</v>
      </c>
      <c r="BK50" s="18">
        <v>0</v>
      </c>
      <c r="BL50" s="18">
        <v>0</v>
      </c>
      <c r="BM50" s="18">
        <v>0</v>
      </c>
      <c r="BN50" s="18">
        <v>0</v>
      </c>
      <c r="BO50" s="18">
        <v>0</v>
      </c>
      <c r="BP50" s="18">
        <v>0</v>
      </c>
      <c r="BQ50" s="18">
        <v>0</v>
      </c>
      <c r="BR50" s="18">
        <v>0</v>
      </c>
      <c r="BS50" s="18">
        <v>0</v>
      </c>
      <c r="BT50" s="18">
        <v>0</v>
      </c>
      <c r="BU50" s="18">
        <v>0</v>
      </c>
      <c r="BV50" s="18">
        <v>0</v>
      </c>
      <c r="BW50" s="18">
        <v>0</v>
      </c>
      <c r="BX50" s="18">
        <v>0</v>
      </c>
      <c r="BY50" s="18">
        <v>0</v>
      </c>
      <c r="BZ50" s="18">
        <v>0</v>
      </c>
      <c r="CA50" s="16" t="e">
        <f>_xlfn.IFNA(IF(RIGHT(D50,2)="=G",0,INDEX(#REF!,MATCH(E50,#REF!,0))),0)</f>
        <v>#REF!</v>
      </c>
      <c r="CB50" s="16"/>
      <c r="CC50" s="18"/>
      <c r="CD50" s="18"/>
      <c r="CE50" s="18"/>
      <c r="CF50" s="18"/>
      <c r="CG50" s="18"/>
      <c r="CH50" s="18"/>
      <c r="CI50" s="16" t="s">
        <v>98</v>
      </c>
      <c r="CJ50" s="18">
        <v>0</v>
      </c>
      <c r="CK50" s="20">
        <f t="shared" si="135"/>
        <v>2.48</v>
      </c>
      <c r="CL50" s="20">
        <f t="shared" si="136"/>
        <v>2.48</v>
      </c>
      <c r="CM50" s="18">
        <v>20.93</v>
      </c>
      <c r="CN50" s="18">
        <v>23.69</v>
      </c>
      <c r="CO50" s="18">
        <v>22.851000000000003</v>
      </c>
      <c r="CP50" s="22">
        <f t="shared" si="0"/>
        <v>22.85</v>
      </c>
      <c r="CQ50" s="22">
        <f t="shared" si="1"/>
        <v>20.37</v>
      </c>
      <c r="CR50" s="22">
        <f t="shared" si="137"/>
        <v>2.48</v>
      </c>
      <c r="CS50" s="22">
        <f t="shared" si="138"/>
        <v>20.470000000000002</v>
      </c>
      <c r="CT50" s="22">
        <f t="shared" si="2"/>
        <v>20.67</v>
      </c>
      <c r="CU50" s="18">
        <v>20.67</v>
      </c>
      <c r="CV50" s="22">
        <f t="shared" si="139"/>
        <v>3</v>
      </c>
      <c r="CW50" s="22">
        <f t="shared" si="3"/>
        <v>0</v>
      </c>
      <c r="CX50" s="22">
        <f t="shared" si="4"/>
        <v>0</v>
      </c>
      <c r="CY50" s="22">
        <f t="shared" si="5"/>
        <v>23.69</v>
      </c>
      <c r="CZ50" s="22">
        <f t="shared" si="6"/>
        <v>23.69</v>
      </c>
      <c r="DA50" s="18">
        <v>23.69</v>
      </c>
      <c r="DB50" s="20">
        <f t="shared" si="140"/>
        <v>3.32</v>
      </c>
      <c r="DC50" s="20">
        <f t="shared" si="141"/>
        <v>0.84</v>
      </c>
      <c r="DD50" s="20">
        <f t="shared" si="142"/>
        <v>2.48</v>
      </c>
      <c r="DE50" s="20">
        <f t="shared" si="7"/>
        <v>0.1</v>
      </c>
      <c r="DF50" s="20">
        <f t="shared" si="8"/>
        <v>0.2</v>
      </c>
      <c r="DG50" s="20">
        <f t="shared" si="9"/>
        <v>2.1800000000000002</v>
      </c>
      <c r="DH50" s="20">
        <f t="shared" si="10"/>
        <v>0</v>
      </c>
      <c r="DI50" s="20">
        <f t="shared" si="11"/>
        <v>0</v>
      </c>
      <c r="DJ50" s="20">
        <f t="shared" si="12"/>
        <v>0</v>
      </c>
      <c r="DK50" s="20">
        <f t="shared" si="143"/>
        <v>2.4800000000000004</v>
      </c>
      <c r="DL50" s="20">
        <f t="shared" si="144"/>
        <v>0</v>
      </c>
      <c r="DM50" s="20">
        <f t="shared" si="145"/>
        <v>0</v>
      </c>
      <c r="DN50" s="20">
        <f t="shared" si="146"/>
        <v>0</v>
      </c>
      <c r="DO50" s="18">
        <v>3</v>
      </c>
      <c r="DP50" s="18">
        <v>0</v>
      </c>
      <c r="DQ50" s="18">
        <v>1</v>
      </c>
      <c r="DR50" s="18">
        <v>1</v>
      </c>
      <c r="DS50" s="25">
        <f t="shared" si="147"/>
        <v>3</v>
      </c>
      <c r="DT50" s="25">
        <f t="shared" si="148"/>
        <v>0</v>
      </c>
      <c r="DU50" s="25">
        <f t="shared" si="149"/>
        <v>7.44</v>
      </c>
      <c r="DV50" s="25">
        <f t="shared" si="150"/>
        <v>0</v>
      </c>
      <c r="DW50" s="25">
        <f t="shared" si="151"/>
        <v>7.44</v>
      </c>
      <c r="DX50" s="25">
        <f t="shared" si="152"/>
        <v>0</v>
      </c>
      <c r="DY50" s="25">
        <f t="shared" si="153"/>
        <v>0</v>
      </c>
      <c r="DZ50" s="25">
        <f t="shared" si="154"/>
        <v>0</v>
      </c>
      <c r="EA50" s="25">
        <f t="shared" si="155"/>
        <v>0</v>
      </c>
      <c r="EB50" s="25">
        <f t="shared" si="156"/>
        <v>0</v>
      </c>
      <c r="EC50" s="25">
        <f t="shared" si="157"/>
        <v>0</v>
      </c>
      <c r="ED50" s="25">
        <f t="shared" si="158"/>
        <v>0</v>
      </c>
      <c r="EE50" s="25">
        <f t="shared" si="158"/>
        <v>0</v>
      </c>
      <c r="EF50" s="25">
        <f t="shared" si="159"/>
        <v>0</v>
      </c>
      <c r="EG50" s="25">
        <f t="shared" si="160"/>
        <v>0</v>
      </c>
      <c r="EH50" s="25">
        <f t="shared" si="160"/>
        <v>0</v>
      </c>
      <c r="EI50" s="25">
        <f t="shared" si="161"/>
        <v>0</v>
      </c>
      <c r="EJ50" s="18"/>
      <c r="EK50" s="18"/>
      <c r="EL50" s="18"/>
      <c r="EM50" s="18"/>
      <c r="EN50" s="16"/>
      <c r="EO50" s="16"/>
      <c r="EP50" s="16">
        <f>IF(OR(EN50="Cống tròn",EN50="Cống hộp",EN50="Ống nhựa"),INDEX(#REF!,MATCH(E50,#REF!,0)),IF(OR(EN50="Rãnh xây",EN50="Rãnh bê tông"),INDEX(#REF!,MATCH(E50,#REF!,0)),0))</f>
        <v>0</v>
      </c>
      <c r="EQ50" s="18"/>
      <c r="ER50" s="18"/>
      <c r="ES50" s="25">
        <f t="shared" si="162"/>
        <v>0</v>
      </c>
      <c r="ET50" s="1" t="str">
        <f>_xlfn.IFNA(IF(EN50="Cống tròn",INDEX(#REF!,MATCH(E50,#REF!,0)),IF(EN50="Cống hộp",INDEX(#REF!,MATCH(E50,#REF!,0)),EU50&amp;" ,"&amp;EV50)),0)</f>
        <v xml:space="preserve"> ,</v>
      </c>
      <c r="EU50" s="16"/>
      <c r="EV50" s="16"/>
      <c r="EW50" s="16" t="e">
        <f>_xlfn.IFNA(INDEX(#REF!,MATCH(E50,#REF!,0)),0)</f>
        <v>#REF!</v>
      </c>
      <c r="EX50" s="16"/>
      <c r="EY50" s="18">
        <v>0</v>
      </c>
      <c r="EZ50" s="18">
        <v>0</v>
      </c>
      <c r="FA50" s="18">
        <v>0</v>
      </c>
      <c r="FB50" s="19">
        <v>0</v>
      </c>
      <c r="FC50" s="19">
        <v>0</v>
      </c>
      <c r="FD50" s="25">
        <f t="shared" si="13"/>
        <v>0</v>
      </c>
      <c r="FE50" s="25">
        <f t="shared" si="163"/>
        <v>0</v>
      </c>
      <c r="FF50" s="18">
        <v>0</v>
      </c>
      <c r="FG50" s="18">
        <v>0</v>
      </c>
      <c r="FH50" s="18">
        <v>0</v>
      </c>
      <c r="FI50" s="25">
        <f t="shared" si="164"/>
        <v>0</v>
      </c>
      <c r="FJ50" s="18">
        <v>0</v>
      </c>
      <c r="FK50" s="18">
        <v>0</v>
      </c>
      <c r="FL50" s="18">
        <v>0</v>
      </c>
      <c r="FM50" s="18">
        <v>0</v>
      </c>
      <c r="FN50" s="18">
        <v>0</v>
      </c>
      <c r="FO50" s="25">
        <f t="shared" si="165"/>
        <v>0</v>
      </c>
      <c r="FP50" s="18">
        <v>0</v>
      </c>
      <c r="FQ50" s="18">
        <v>0</v>
      </c>
      <c r="FR50" s="25">
        <f t="shared" si="14"/>
        <v>0</v>
      </c>
      <c r="FS50" s="25">
        <f t="shared" si="15"/>
        <v>0</v>
      </c>
      <c r="FT50" s="25">
        <f t="shared" si="16"/>
        <v>0</v>
      </c>
      <c r="FU50" s="25">
        <f t="shared" si="17"/>
        <v>0</v>
      </c>
      <c r="FV50" s="25" t="str">
        <f t="shared" si="166"/>
        <v>Đủ</v>
      </c>
      <c r="FW50" s="25">
        <f t="shared" si="167"/>
        <v>0</v>
      </c>
      <c r="FX50" s="16"/>
      <c r="FY50" s="16"/>
      <c r="FZ50" s="16"/>
      <c r="GA50" s="16"/>
      <c r="GB50" s="19">
        <v>0</v>
      </c>
      <c r="GC50" s="19">
        <v>0</v>
      </c>
      <c r="GD50" s="19">
        <v>0</v>
      </c>
      <c r="GE50" s="19">
        <v>0</v>
      </c>
      <c r="GF50" s="19">
        <v>0</v>
      </c>
      <c r="GG50" s="19">
        <v>0</v>
      </c>
      <c r="GH50" s="19">
        <v>0</v>
      </c>
      <c r="GI50" s="19">
        <v>0</v>
      </c>
      <c r="GJ50" s="19">
        <v>0</v>
      </c>
      <c r="GK50" s="19">
        <v>0</v>
      </c>
      <c r="GL50" s="25">
        <f t="shared" si="18"/>
        <v>0</v>
      </c>
      <c r="GM50" s="25">
        <f t="shared" si="168"/>
        <v>0</v>
      </c>
      <c r="GN50" s="19">
        <v>0</v>
      </c>
      <c r="GO50" s="19">
        <v>0</v>
      </c>
      <c r="GP50" s="19">
        <v>0</v>
      </c>
      <c r="GQ50" s="19">
        <v>0</v>
      </c>
      <c r="GR50" s="1" t="e">
        <f>_xlfn.IFNA(INDEX(#REF!,MATCH(E50,#REF!,0)),0)</f>
        <v>#REF!</v>
      </c>
      <c r="GS50" s="16"/>
      <c r="GT50" s="18">
        <v>0</v>
      </c>
      <c r="GU50" s="18">
        <v>0</v>
      </c>
      <c r="GV50" s="18">
        <v>0</v>
      </c>
      <c r="GW50" s="18">
        <v>0</v>
      </c>
      <c r="GX50" s="25">
        <f t="shared" si="19"/>
        <v>0</v>
      </c>
      <c r="GY50" s="25">
        <f t="shared" si="20"/>
        <v>0</v>
      </c>
      <c r="GZ50" s="25">
        <f t="shared" si="169"/>
        <v>0</v>
      </c>
      <c r="HA50" s="1" t="e" cm="1">
        <f t="array" ref="HA50">INDEX(#REF!,MATCH(EJ50&amp;EK50&amp;HD50&amp;HE50&amp;HF50,#REF!&amp;#REF!&amp;#REF!&amp;#REF!&amp;#REF!,0))</f>
        <v>#REF!</v>
      </c>
      <c r="HB50" s="16"/>
      <c r="HC50" s="25">
        <f t="shared" si="170"/>
        <v>0</v>
      </c>
      <c r="HD50" s="18">
        <v>0</v>
      </c>
      <c r="HE50" s="18">
        <v>0</v>
      </c>
      <c r="HF50" s="18">
        <v>0</v>
      </c>
      <c r="HG50" s="1" t="e" cm="1">
        <f t="array" ref="HG50">INDEX(#REF!,MATCH(EJ50&amp;EK50&amp;HJ50&amp;HK50&amp;HL50,#REF!&amp;#REF!&amp;#REF!&amp;#REF!&amp;#REF!,0))</f>
        <v>#REF!</v>
      </c>
      <c r="HH50" s="16"/>
      <c r="HI50" s="25">
        <f t="shared" si="171"/>
        <v>0</v>
      </c>
      <c r="HJ50" s="25">
        <f t="shared" si="172"/>
        <v>0</v>
      </c>
      <c r="HK50" s="19">
        <v>0</v>
      </c>
      <c r="HL50" s="19">
        <v>0</v>
      </c>
      <c r="HM50" s="18">
        <v>0.01</v>
      </c>
      <c r="HN50" s="18">
        <v>1</v>
      </c>
      <c r="HO50" s="25">
        <f t="shared" si="173"/>
        <v>0</v>
      </c>
      <c r="HP50" s="25">
        <f t="shared" si="174"/>
        <v>0</v>
      </c>
      <c r="HQ50" s="25">
        <f t="shared" si="175"/>
        <v>0</v>
      </c>
      <c r="HR50" s="25">
        <f t="shared" si="176"/>
        <v>0</v>
      </c>
      <c r="HS50" s="25">
        <f t="shared" si="177"/>
        <v>0</v>
      </c>
      <c r="HT50" s="19">
        <v>0</v>
      </c>
      <c r="HU50" s="19">
        <v>0</v>
      </c>
      <c r="HV50" s="19">
        <v>0</v>
      </c>
      <c r="HW50" s="25">
        <f t="shared" si="178"/>
        <v>0</v>
      </c>
      <c r="HX50" s="19">
        <v>0</v>
      </c>
      <c r="HY50" s="19">
        <v>0</v>
      </c>
      <c r="HZ50" s="18">
        <v>0</v>
      </c>
      <c r="IA50" s="20">
        <f>ROUND(IF(EN50="Cống tròn",IF(EN50="Cống tròn",IF(EU50="Không có móng",IQ50-FF50,IF(EU50="Đế",IP50-FN50,IF(OR(EU50="Móng bê tông",EU50="Móng bê tông kết hợp đế"),II50-FJ50,0))),0),IF(EN50="Cống hộp",IF(AND(EN50="Cống hộp",EU50="Không có móng"),IQ50-GF50,IF(AND(EN50="Cống hộp",EU50="Móng bê tông"),IJ50-GB50,0)),IF(OR(EN50="Rãnh xây",EN50="Rãnh bê tông"),IF(OR(EN50="Rãnh xây",EN50="Rãnh bê tông"),IK50-GB50,0),IF(EN50="Ống nhựa",IF(AND(EN50="Ống nhựa",EU50="Không đắp cát"),IQ50-HT50,IF(AND(EN50="Ống nhựa",EU50="Đắp cát"),IH50-HX50,0)),IF(EN50="Rãnh thang",IF(EN50="Rãnh thang",IF(EU50="Móng bê tông",#REF!-#REF!,IQ50),0),0))))),2)</f>
        <v>0</v>
      </c>
      <c r="IB50" s="20">
        <f t="shared" si="179"/>
        <v>0</v>
      </c>
      <c r="IC50" s="20">
        <f t="shared" si="21"/>
        <v>0</v>
      </c>
      <c r="ID50" s="20">
        <f t="shared" si="22"/>
        <v>0</v>
      </c>
      <c r="IE50" s="20">
        <f t="shared" si="23"/>
        <v>0</v>
      </c>
      <c r="IF50" s="20">
        <f t="shared" si="24"/>
        <v>0</v>
      </c>
      <c r="IG50" s="20">
        <f>IF(EN50="Rãnh thang",IF(AND(EN50="Rãnh thang",EU50="Móng bê tông"),IQ50-#REF!,0),IF(EN50="Ống nhựa",IF(AND(EN50="Ống nhựa",EU50="Đắp cát"),IQ50-HT50,0),IF(EN50="Cống tròn",IF(EN50="Cống tròn",IF(OR(EU50="Móng bê tông",EU50="Móng bê tông kết hợp đế"),IM50-FL50,0),0),IF(EN50="Cống hộp",IF(AND(EN50="Cống hộp",EU50="Móng bê tông"),IN50-GD50,0),IF(OR(EN50="Rãnh xây",EN50="Rãnh bê tông"),IF(AND(EN50="Rãnh xây",EU50="Móng bê tông"),IO50-GD50,IF(AND(EN50="Rãnh bê tông",EU50="Móng bê tông"),IO50-GD50,0)),0)))))</f>
        <v>0</v>
      </c>
      <c r="IH50" s="20">
        <f t="shared" si="25"/>
        <v>0</v>
      </c>
      <c r="II50" s="20">
        <f t="shared" si="26"/>
        <v>0</v>
      </c>
      <c r="IJ50" s="20">
        <f t="shared" si="27"/>
        <v>0</v>
      </c>
      <c r="IK50" s="20">
        <f t="shared" si="28"/>
        <v>0</v>
      </c>
      <c r="IL50" s="20">
        <f t="shared" si="29"/>
        <v>0</v>
      </c>
      <c r="IM50" s="20">
        <f t="shared" si="30"/>
        <v>0</v>
      </c>
      <c r="IN50" s="20">
        <f t="shared" si="31"/>
        <v>0</v>
      </c>
      <c r="IO50" s="20">
        <f t="shared" si="32"/>
        <v>0</v>
      </c>
      <c r="IP50" s="20">
        <f t="shared" si="33"/>
        <v>0</v>
      </c>
      <c r="IQ50" s="18">
        <v>0</v>
      </c>
      <c r="IR50" s="25">
        <f t="shared" si="180"/>
        <v>0</v>
      </c>
      <c r="IS50" s="25">
        <f t="shared" si="34"/>
        <v>0</v>
      </c>
      <c r="IT50" s="25">
        <f t="shared" si="35"/>
        <v>0</v>
      </c>
      <c r="IU50" s="25">
        <f>ROUND(IF(EN50="Cống tròn",IF(EN50="Cống tròn",IV50+FF50,0),IF(EN50="Cống hộp",IF(EN50="Cống hộp",IV50+GP50,0),IF(OR(EN50="Rãnh xây",EN50="Rãnh bê tông"),IF(OR(EN50="Rãnh xây",EN50="Rãnh bê tông"),IV50+GP50,0),IF(EN50="ống nhựa",IF(EN50="Ống nhựa",IV50+HT50,0),IF(EN50="Rãnh thang",IF(EN50="Rãnh thang",IQ50+#REF!,0),0))))),2)</f>
        <v>0</v>
      </c>
      <c r="IV50" s="18">
        <v>0</v>
      </c>
      <c r="IW50" s="25">
        <f t="shared" si="36"/>
        <v>0</v>
      </c>
      <c r="IX50" s="25">
        <f t="shared" si="37"/>
        <v>0</v>
      </c>
      <c r="IY50" s="25">
        <f t="shared" si="38"/>
        <v>0</v>
      </c>
      <c r="IZ50" s="25">
        <f t="shared" si="39"/>
        <v>0</v>
      </c>
      <c r="JA50" s="25">
        <f t="shared" si="40"/>
        <v>0</v>
      </c>
      <c r="JB50" s="18">
        <v>0</v>
      </c>
      <c r="JC50" s="20">
        <f>ROUND(IF(EN50="Cống tròn",IF(EN50="Cống tròn",IF(EU50="Không có móng",JS50-FF50,IF(EU50="Đế",JR50-FN50,IF(OR(EU50="Móng bê tông",EU50="Móng bê tông kết hợp đế"),JK50-FJ50,0))),0),IF(EN50="Cống hộp",IF(AND(EN50="Cống hộp",EU50="Không có móng"),JS50-GF50,IF(AND(EN50="Cống hộp",EU50="Móng bê tông"),JL50-GB50,0)),IF(OR(EN50="Rãnh xây",EN50="Rãnh bê tông"),IF(OR(EN50="Rãnh xây",EN50="Rãnh bê tông"),JM50-GB50,0),IF(EN50="Ống nhựa",IF(AND(EN50="Ống nhựa",EU50="Không đắp cát"),JS50-HT50,IF(AND(EN50="Ống nhựa",EU50="Đắp cát"),JJ50-HX50,0)),IF(EN50="Rãnh thang",IF(EN50="Rãnh thang",IF(EU50="Móng bê tông",#REF!-#REF!,JS50),0),0))))),2)</f>
        <v>0</v>
      </c>
      <c r="JD50" s="20">
        <f t="shared" si="181"/>
        <v>0</v>
      </c>
      <c r="JE50" s="20">
        <f t="shared" si="41"/>
        <v>0</v>
      </c>
      <c r="JF50" s="20">
        <f t="shared" si="42"/>
        <v>0</v>
      </c>
      <c r="JG50" s="20">
        <f t="shared" si="43"/>
        <v>0</v>
      </c>
      <c r="JH50" s="20">
        <f t="shared" si="44"/>
        <v>0</v>
      </c>
      <c r="JI50" s="20">
        <f>IF(EN50="Rãnh thang",IF(AND(EN50="Rãnh thang",EU50="Móng bê tông"),JS50-#REF!,0),IF(EN50="Ống nhựa",IF(AND(EN50="Ống nhựa",EU50="Đắp cát"),JS50-HT50,0),IF(EN50="Cống tròn",IF(EN50="Cống tròn",IF(OR(EU50="Móng bê tông",EU50="Móng bê tông kết hợp đế"),JO50-FL50,0),0),IF(EN50="Cống hộp",IF(AND(EN50="Cống hộp",EU50="Móng bê tông"),JP50-GD50,0),IF(OR(EN50="Rãnh xây",EN50="Rãnh bê tông"),IF(AND(EN50="Rãnh xây",EU50="Móng bê tông"),JQ50-GD50,IF(AND(EN50="Rãnh bê tông",EU50="Móng bê tông"),JQ50-GD50,0)),0)))))</f>
        <v>0</v>
      </c>
      <c r="JJ50" s="20">
        <f t="shared" si="45"/>
        <v>0</v>
      </c>
      <c r="JK50" s="20">
        <f t="shared" si="46"/>
        <v>0</v>
      </c>
      <c r="JL50" s="20">
        <f t="shared" si="47"/>
        <v>0</v>
      </c>
      <c r="JM50" s="20">
        <f t="shared" si="48"/>
        <v>0</v>
      </c>
      <c r="JN50" s="20">
        <f t="shared" si="49"/>
        <v>0</v>
      </c>
      <c r="JO50" s="20">
        <f t="shared" si="50"/>
        <v>0</v>
      </c>
      <c r="JP50" s="20">
        <f t="shared" si="51"/>
        <v>0</v>
      </c>
      <c r="JQ50" s="20">
        <f t="shared" si="52"/>
        <v>0</v>
      </c>
      <c r="JR50" s="20">
        <f t="shared" si="53"/>
        <v>0</v>
      </c>
      <c r="JS50" s="26">
        <v>0</v>
      </c>
      <c r="JT50" s="25">
        <f t="shared" si="182"/>
        <v>0</v>
      </c>
      <c r="JU50" s="25">
        <f t="shared" si="54"/>
        <v>0</v>
      </c>
      <c r="JV50" s="25">
        <f t="shared" si="55"/>
        <v>0</v>
      </c>
      <c r="JW50" s="25">
        <f>ROUND(IF(EN50="Cống tròn",IF(EN50="Cống tròn",JX50+FF50,0),IF(EN50="Cống hộp",IF(EN50="Cống hộp",JX50+GP50,0),IF(OR(EN50="Rãnh xây",EN50="Rãnh bê tông"),IF(OR(EN50="Rãnh xây",EN50="Rãnh bê tông"),JX50+GP50,0),IF(EN50="ống nhựa",IF(EN50="Ống nhựa",JX50+HT50,0),IF(EN50="Rãnh thang",IF(EN50="Rãnh thang",JS50+#REF!,0),0))))),2)</f>
        <v>0</v>
      </c>
      <c r="JX50" s="27">
        <v>0</v>
      </c>
      <c r="JY50" s="25">
        <f t="shared" si="56"/>
        <v>0</v>
      </c>
      <c r="JZ50" s="25">
        <f t="shared" si="57"/>
        <v>0</v>
      </c>
      <c r="KA50" s="25">
        <f t="shared" si="58"/>
        <v>0</v>
      </c>
      <c r="KB50" s="25">
        <f t="shared" si="59"/>
        <v>0</v>
      </c>
      <c r="KC50" s="25">
        <f t="shared" si="60"/>
        <v>0</v>
      </c>
      <c r="KD50" s="28" t="s">
        <v>98</v>
      </c>
      <c r="KE50" s="27">
        <v>0</v>
      </c>
      <c r="KF50" s="25">
        <f t="shared" si="61"/>
        <v>0</v>
      </c>
      <c r="KG50" s="25">
        <f t="shared" si="183"/>
        <v>0</v>
      </c>
      <c r="KH50" s="27">
        <v>0</v>
      </c>
      <c r="KI50" s="25">
        <f t="shared" si="62"/>
        <v>0</v>
      </c>
      <c r="KJ50" s="25">
        <f t="shared" si="184"/>
        <v>0</v>
      </c>
      <c r="KK50" s="25">
        <f t="shared" si="63"/>
        <v>0</v>
      </c>
      <c r="KL50" s="25">
        <f t="shared" si="64"/>
        <v>0</v>
      </c>
      <c r="KM50" s="25">
        <f t="shared" si="185"/>
        <v>0</v>
      </c>
      <c r="KN50" s="25">
        <f t="shared" si="65"/>
        <v>0</v>
      </c>
      <c r="KO50" s="25">
        <f t="shared" si="66"/>
        <v>0</v>
      </c>
      <c r="KP50" s="25">
        <f t="shared" si="186"/>
        <v>0</v>
      </c>
      <c r="KQ50" s="25">
        <f t="shared" si="67"/>
        <v>0</v>
      </c>
      <c r="KR50" s="25">
        <f t="shared" si="68"/>
        <v>0</v>
      </c>
      <c r="KS50" s="25">
        <f t="shared" si="187"/>
        <v>0</v>
      </c>
      <c r="KT50" s="25">
        <f t="shared" si="69"/>
        <v>0</v>
      </c>
      <c r="KU50" s="25">
        <f t="shared" si="70"/>
        <v>0</v>
      </c>
      <c r="KV50" s="25">
        <f t="shared" si="188"/>
        <v>0</v>
      </c>
      <c r="KW50" s="25">
        <f t="shared" si="71"/>
        <v>0</v>
      </c>
      <c r="KX50" s="25">
        <f t="shared" si="72"/>
        <v>0</v>
      </c>
      <c r="KY50" s="25">
        <f t="shared" si="189"/>
        <v>0</v>
      </c>
      <c r="KZ50" s="25">
        <f t="shared" si="73"/>
        <v>0</v>
      </c>
      <c r="LA50" s="25">
        <f t="shared" si="74"/>
        <v>0</v>
      </c>
      <c r="LB50" s="25">
        <f t="shared" si="190"/>
        <v>0</v>
      </c>
      <c r="LC50" s="25">
        <f t="shared" si="75"/>
        <v>0</v>
      </c>
      <c r="LD50" s="25">
        <f t="shared" si="76"/>
        <v>0</v>
      </c>
      <c r="LE50" s="25">
        <f t="shared" si="191"/>
        <v>0</v>
      </c>
      <c r="LF50" s="25">
        <f t="shared" si="77"/>
        <v>0</v>
      </c>
      <c r="LG50" s="25">
        <f t="shared" si="78"/>
        <v>0</v>
      </c>
      <c r="LH50" s="25">
        <f t="shared" si="192"/>
        <v>0</v>
      </c>
      <c r="LI50" s="25">
        <f t="shared" si="79"/>
        <v>0</v>
      </c>
      <c r="LJ50" s="25">
        <f t="shared" si="80"/>
        <v>0</v>
      </c>
      <c r="LK50" s="25">
        <f t="shared" si="193"/>
        <v>0</v>
      </c>
      <c r="LL50" s="25">
        <f t="shared" si="81"/>
        <v>0</v>
      </c>
      <c r="LM50" s="25">
        <f t="shared" si="82"/>
        <v>0</v>
      </c>
      <c r="LN50" s="25">
        <f t="shared" si="194"/>
        <v>0</v>
      </c>
      <c r="LO50" s="25">
        <f t="shared" si="83"/>
        <v>0</v>
      </c>
      <c r="LP50" s="25">
        <f t="shared" si="84"/>
        <v>0</v>
      </c>
      <c r="LQ50" s="25">
        <f t="shared" si="195"/>
        <v>0</v>
      </c>
      <c r="LR50" s="25">
        <f t="shared" si="85"/>
        <v>0</v>
      </c>
      <c r="LS50" s="25">
        <f t="shared" si="86"/>
        <v>0</v>
      </c>
      <c r="LT50" s="25">
        <f t="shared" si="196"/>
        <v>0</v>
      </c>
      <c r="LU50" s="25">
        <f t="shared" si="87"/>
        <v>0</v>
      </c>
      <c r="LV50" s="25">
        <f t="shared" si="88"/>
        <v>0</v>
      </c>
      <c r="LW50" s="25">
        <f t="shared" si="197"/>
        <v>0</v>
      </c>
      <c r="LX50" s="25">
        <f t="shared" si="89"/>
        <v>0</v>
      </c>
      <c r="LY50" s="25">
        <f t="shared" si="90"/>
        <v>0</v>
      </c>
      <c r="LZ50" s="25">
        <f t="shared" si="198"/>
        <v>0</v>
      </c>
      <c r="MA50" s="25">
        <f t="shared" si="91"/>
        <v>0</v>
      </c>
      <c r="MB50" s="25">
        <f t="shared" si="92"/>
        <v>0</v>
      </c>
      <c r="MC50" s="25">
        <f t="shared" si="199"/>
        <v>0</v>
      </c>
      <c r="MD50" s="25">
        <f t="shared" si="93"/>
        <v>0</v>
      </c>
      <c r="ME50" s="25">
        <f t="shared" si="94"/>
        <v>0</v>
      </c>
      <c r="MF50" s="25">
        <f t="shared" si="200"/>
        <v>0</v>
      </c>
      <c r="MG50" s="25">
        <f t="shared" si="95"/>
        <v>0</v>
      </c>
      <c r="MH50" s="25">
        <f t="shared" si="96"/>
        <v>0</v>
      </c>
      <c r="MI50" s="25">
        <f t="shared" si="201"/>
        <v>0</v>
      </c>
      <c r="MJ50" s="25">
        <f t="shared" si="97"/>
        <v>0</v>
      </c>
      <c r="MK50" s="25">
        <f t="shared" si="98"/>
        <v>0</v>
      </c>
      <c r="ML50" s="25">
        <f t="shared" si="202"/>
        <v>0</v>
      </c>
      <c r="MM50" s="25">
        <f t="shared" si="99"/>
        <v>0</v>
      </c>
      <c r="MN50" s="25">
        <f t="shared" si="100"/>
        <v>0</v>
      </c>
      <c r="MO50" s="25">
        <f t="shared" si="203"/>
        <v>0</v>
      </c>
      <c r="MP50" s="25">
        <f t="shared" si="101"/>
        <v>0</v>
      </c>
      <c r="MQ50" s="25">
        <f t="shared" si="102"/>
        <v>0</v>
      </c>
      <c r="MR50" s="25">
        <f t="shared" si="204"/>
        <v>0</v>
      </c>
      <c r="MS50" s="29">
        <v>0</v>
      </c>
      <c r="MT50" s="29">
        <v>0</v>
      </c>
      <c r="MU50" s="29">
        <v>1</v>
      </c>
      <c r="MV50" s="29">
        <v>1</v>
      </c>
      <c r="MW50" s="25">
        <f t="shared" si="103"/>
        <v>0</v>
      </c>
      <c r="MX50" s="25">
        <f t="shared" si="104"/>
        <v>0</v>
      </c>
      <c r="MY50" s="25">
        <f t="shared" si="105"/>
        <v>0</v>
      </c>
      <c r="MZ50" s="25">
        <f t="shared" si="106"/>
        <v>0</v>
      </c>
      <c r="NA50" s="25">
        <f t="shared" si="107"/>
        <v>0</v>
      </c>
      <c r="NB50" s="25">
        <f t="shared" si="108"/>
        <v>0</v>
      </c>
      <c r="NC50" s="25">
        <f t="shared" si="109"/>
        <v>0</v>
      </c>
      <c r="ND50" s="25">
        <f t="shared" si="110"/>
        <v>0</v>
      </c>
      <c r="NE50" s="25">
        <f t="shared" si="205"/>
        <v>0</v>
      </c>
      <c r="NF50" s="25">
        <f t="shared" si="205"/>
        <v>0</v>
      </c>
      <c r="NG50" s="25">
        <f t="shared" si="205"/>
        <v>0</v>
      </c>
      <c r="NH50" s="25">
        <f t="shared" si="205"/>
        <v>0</v>
      </c>
      <c r="NI50" s="25">
        <f t="shared" si="112"/>
        <v>0</v>
      </c>
      <c r="NJ50" s="25">
        <f t="shared" si="113"/>
        <v>0</v>
      </c>
      <c r="NK50" s="25">
        <f t="shared" si="114"/>
        <v>0</v>
      </c>
      <c r="NL50" s="25">
        <f t="shared" si="115"/>
        <v>0</v>
      </c>
      <c r="NM50" s="25">
        <f t="shared" si="116"/>
        <v>0</v>
      </c>
      <c r="NN50" s="25">
        <f t="shared" si="206"/>
        <v>0</v>
      </c>
      <c r="NO50" s="25">
        <f t="shared" si="117"/>
        <v>0</v>
      </c>
      <c r="NP50" s="25">
        <f t="shared" si="118"/>
        <v>0</v>
      </c>
      <c r="NQ50" s="25">
        <f t="shared" si="207"/>
        <v>0</v>
      </c>
      <c r="NR50" s="25">
        <f t="shared" si="119"/>
        <v>0</v>
      </c>
      <c r="NS50" s="25">
        <f t="shared" si="120"/>
        <v>0</v>
      </c>
      <c r="NT50" s="25">
        <f t="shared" si="208"/>
        <v>0</v>
      </c>
      <c r="NU50" s="25">
        <f t="shared" si="121"/>
        <v>0</v>
      </c>
      <c r="NV50" s="25">
        <f t="shared" si="122"/>
        <v>0</v>
      </c>
      <c r="NW50" s="25">
        <f t="shared" si="209"/>
        <v>0</v>
      </c>
      <c r="NX50" s="25">
        <f t="shared" si="210"/>
        <v>0</v>
      </c>
      <c r="NY50" s="25">
        <f t="shared" si="210"/>
        <v>0</v>
      </c>
      <c r="NZ50" s="25">
        <f t="shared" si="211"/>
        <v>0</v>
      </c>
      <c r="OA50" s="25">
        <f t="shared" si="212"/>
        <v>0</v>
      </c>
      <c r="OB50" s="25">
        <f t="shared" si="212"/>
        <v>0</v>
      </c>
      <c r="OC50" s="25">
        <f t="shared" si="213"/>
        <v>0</v>
      </c>
      <c r="OD50" s="25">
        <f t="shared" si="214"/>
        <v>0</v>
      </c>
      <c r="OE50" s="25">
        <f t="shared" si="214"/>
        <v>0</v>
      </c>
      <c r="OF50" s="25">
        <f t="shared" si="214"/>
        <v>0</v>
      </c>
      <c r="OG50" s="25">
        <f t="shared" si="124"/>
        <v>0</v>
      </c>
      <c r="OH50" s="25">
        <f t="shared" si="125"/>
        <v>0</v>
      </c>
      <c r="OI50" s="25">
        <f t="shared" si="126"/>
        <v>0</v>
      </c>
      <c r="OJ50" s="25">
        <f t="shared" si="127"/>
        <v>0</v>
      </c>
      <c r="OK50" s="25">
        <f t="shared" si="128"/>
        <v>0</v>
      </c>
      <c r="OL50" s="25">
        <f t="shared" si="129"/>
        <v>0</v>
      </c>
      <c r="OM50" s="25">
        <f t="shared" si="215"/>
        <v>0</v>
      </c>
      <c r="ON50" s="25">
        <f t="shared" si="215"/>
        <v>0</v>
      </c>
      <c r="OO50" s="25">
        <f t="shared" si="215"/>
        <v>0</v>
      </c>
      <c r="OP50" s="25">
        <f t="shared" si="130"/>
        <v>0</v>
      </c>
      <c r="OQ50" s="25">
        <f t="shared" si="131"/>
        <v>0</v>
      </c>
      <c r="OR50" s="25">
        <f t="shared" si="216"/>
        <v>0</v>
      </c>
      <c r="OS50" s="19">
        <v>538116.87</v>
      </c>
      <c r="OT50" s="19">
        <v>2371345.14</v>
      </c>
    </row>
    <row r="51" spans="1:410" ht="33" customHeight="1" x14ac:dyDescent="0.25">
      <c r="A51" s="18"/>
      <c r="B51" s="18" t="s">
        <v>763</v>
      </c>
      <c r="C51" s="18">
        <v>400.59</v>
      </c>
      <c r="D51" s="16" t="e">
        <f>_xlfn.IFNA(INDEX(#REF!,MATCH(E51,#REF!,0)),0)</f>
        <v>#REF!</v>
      </c>
      <c r="E51" s="18" t="s">
        <v>828</v>
      </c>
      <c r="F51" s="16" t="s">
        <v>765</v>
      </c>
      <c r="G51" s="16" t="s">
        <v>810</v>
      </c>
      <c r="H51" s="16" t="s">
        <v>767</v>
      </c>
      <c r="I51" s="16" t="s">
        <v>768</v>
      </c>
      <c r="J51" s="16" t="s">
        <v>811</v>
      </c>
      <c r="K51" s="16" t="s">
        <v>770</v>
      </c>
      <c r="L51" s="16" t="s">
        <v>771</v>
      </c>
      <c r="M51" s="18">
        <v>1.8399999999999999</v>
      </c>
      <c r="N51" s="18">
        <v>1.8399999999999999</v>
      </c>
      <c r="O51" s="18">
        <v>2.2399999999999998</v>
      </c>
      <c r="P51" s="18">
        <v>2.2399999999999998</v>
      </c>
      <c r="Q51" s="18">
        <v>0.1</v>
      </c>
      <c r="R51" s="18">
        <v>2.04</v>
      </c>
      <c r="S51" s="18">
        <v>2.04</v>
      </c>
      <c r="T51" s="18">
        <v>0.2</v>
      </c>
      <c r="U51" s="18">
        <v>0</v>
      </c>
      <c r="V51" s="18">
        <v>0</v>
      </c>
      <c r="W51" s="18">
        <v>0</v>
      </c>
      <c r="X51" s="18">
        <v>1.8399999999999999</v>
      </c>
      <c r="Y51" s="18">
        <v>1.7999999999999998</v>
      </c>
      <c r="Z51" s="20">
        <f t="shared" si="132"/>
        <v>1.7</v>
      </c>
      <c r="AA51" s="18">
        <v>0.22</v>
      </c>
      <c r="AB51" s="18">
        <v>0</v>
      </c>
      <c r="AC51" s="18">
        <v>0</v>
      </c>
      <c r="AD51" s="18">
        <v>0</v>
      </c>
      <c r="AE51" s="18">
        <v>0</v>
      </c>
      <c r="AF51" s="18">
        <v>0</v>
      </c>
      <c r="AG51" s="18">
        <v>1.4</v>
      </c>
      <c r="AH51" s="18">
        <v>1.4</v>
      </c>
      <c r="AI51" s="20">
        <f t="shared" si="133"/>
        <v>1.8499999999999999</v>
      </c>
      <c r="AJ51" s="18">
        <v>0</v>
      </c>
      <c r="AK51" s="18">
        <v>0</v>
      </c>
      <c r="AL51" s="20">
        <f t="shared" si="134"/>
        <v>0</v>
      </c>
      <c r="AM51" s="18">
        <v>1.8399999999999999</v>
      </c>
      <c r="AN51" s="18">
        <v>1.4</v>
      </c>
      <c r="AO51" s="18">
        <v>0.15</v>
      </c>
      <c r="AP51" s="18">
        <v>0.22</v>
      </c>
      <c r="AQ51" s="18">
        <v>0</v>
      </c>
      <c r="AR51" s="18">
        <v>0</v>
      </c>
      <c r="AS51" s="18">
        <v>0</v>
      </c>
      <c r="AT51" s="18">
        <v>0</v>
      </c>
      <c r="AU51" s="18">
        <v>0</v>
      </c>
      <c r="AV51" s="18">
        <v>1</v>
      </c>
      <c r="AW51" s="18">
        <v>0</v>
      </c>
      <c r="AX51" s="18">
        <v>0</v>
      </c>
      <c r="AY51" s="18">
        <v>0</v>
      </c>
      <c r="AZ51" s="18">
        <v>0</v>
      </c>
      <c r="BA51" s="18">
        <v>0</v>
      </c>
      <c r="BB51" s="18">
        <v>0</v>
      </c>
      <c r="BC51" s="18">
        <v>0</v>
      </c>
      <c r="BD51" s="18">
        <v>0</v>
      </c>
      <c r="BE51" s="18">
        <v>1</v>
      </c>
      <c r="BF51" s="18">
        <v>0</v>
      </c>
      <c r="BG51" s="18">
        <v>0</v>
      </c>
      <c r="BH51" s="18">
        <v>0</v>
      </c>
      <c r="BI51" s="18">
        <v>0</v>
      </c>
      <c r="BJ51" s="18">
        <v>0</v>
      </c>
      <c r="BK51" s="18">
        <v>0</v>
      </c>
      <c r="BL51" s="18">
        <v>0</v>
      </c>
      <c r="BM51" s="18">
        <v>0</v>
      </c>
      <c r="BN51" s="18">
        <v>0</v>
      </c>
      <c r="BO51" s="18">
        <v>0</v>
      </c>
      <c r="BP51" s="18">
        <v>0</v>
      </c>
      <c r="BQ51" s="18">
        <v>0</v>
      </c>
      <c r="BR51" s="18">
        <v>0</v>
      </c>
      <c r="BS51" s="18">
        <v>0</v>
      </c>
      <c r="BT51" s="18">
        <v>0</v>
      </c>
      <c r="BU51" s="18">
        <v>0</v>
      </c>
      <c r="BV51" s="18">
        <v>0</v>
      </c>
      <c r="BW51" s="18">
        <v>0</v>
      </c>
      <c r="BX51" s="18">
        <v>0</v>
      </c>
      <c r="BY51" s="18">
        <v>0</v>
      </c>
      <c r="BZ51" s="18">
        <v>0</v>
      </c>
      <c r="CA51" s="16" t="e">
        <f>_xlfn.IFNA(IF(RIGHT(D51,2)="=G",0,INDEX(#REF!,MATCH(E51,#REF!,0))),0)</f>
        <v>#REF!</v>
      </c>
      <c r="CB51" s="16" t="s">
        <v>776</v>
      </c>
      <c r="CC51" s="18">
        <v>0</v>
      </c>
      <c r="CD51" s="18">
        <v>0</v>
      </c>
      <c r="CE51" s="18">
        <v>1.84</v>
      </c>
      <c r="CF51" s="18">
        <v>0.9</v>
      </c>
      <c r="CG51" s="18">
        <v>0.12</v>
      </c>
      <c r="CH51" s="18">
        <v>2</v>
      </c>
      <c r="CI51" s="16" t="s">
        <v>98</v>
      </c>
      <c r="CJ51" s="18">
        <v>0</v>
      </c>
      <c r="CK51" s="20">
        <f t="shared" si="135"/>
        <v>1.35</v>
      </c>
      <c r="CL51" s="20">
        <f t="shared" si="136"/>
        <v>1.35</v>
      </c>
      <c r="CM51" s="18">
        <v>19.940000000000001</v>
      </c>
      <c r="CN51" s="18">
        <v>23.48</v>
      </c>
      <c r="CO51" s="18">
        <v>22.641000000000002</v>
      </c>
      <c r="CP51" s="22">
        <f t="shared" si="0"/>
        <v>22.64</v>
      </c>
      <c r="CQ51" s="22">
        <f t="shared" si="1"/>
        <v>21.29</v>
      </c>
      <c r="CR51" s="22">
        <f t="shared" si="137"/>
        <v>1.35</v>
      </c>
      <c r="CS51" s="22">
        <f t="shared" si="138"/>
        <v>21.39</v>
      </c>
      <c r="CT51" s="22">
        <f t="shared" si="2"/>
        <v>21.59</v>
      </c>
      <c r="CU51" s="18">
        <v>21.59</v>
      </c>
      <c r="CV51" s="22">
        <f t="shared" si="139"/>
        <v>1.7</v>
      </c>
      <c r="CW51" s="22">
        <f t="shared" si="3"/>
        <v>0</v>
      </c>
      <c r="CX51" s="22">
        <f t="shared" si="4"/>
        <v>0</v>
      </c>
      <c r="CY51" s="22">
        <f t="shared" si="5"/>
        <v>23.33</v>
      </c>
      <c r="CZ51" s="22">
        <f t="shared" si="6"/>
        <v>23.48</v>
      </c>
      <c r="DA51" s="18">
        <v>23.48</v>
      </c>
      <c r="DB51" s="20">
        <f t="shared" si="140"/>
        <v>2.19</v>
      </c>
      <c r="DC51" s="20">
        <f t="shared" si="141"/>
        <v>0.84</v>
      </c>
      <c r="DD51" s="20">
        <f t="shared" si="142"/>
        <v>1.35</v>
      </c>
      <c r="DE51" s="20">
        <f t="shared" si="7"/>
        <v>0.1</v>
      </c>
      <c r="DF51" s="20">
        <f t="shared" si="8"/>
        <v>0.2</v>
      </c>
      <c r="DG51" s="20">
        <f t="shared" si="9"/>
        <v>1.05</v>
      </c>
      <c r="DH51" s="20">
        <f t="shared" si="10"/>
        <v>0</v>
      </c>
      <c r="DI51" s="20">
        <f t="shared" si="11"/>
        <v>0</v>
      </c>
      <c r="DJ51" s="20">
        <f t="shared" si="12"/>
        <v>0</v>
      </c>
      <c r="DK51" s="20">
        <f t="shared" si="143"/>
        <v>1.35</v>
      </c>
      <c r="DL51" s="20">
        <f t="shared" si="144"/>
        <v>0</v>
      </c>
      <c r="DM51" s="20">
        <f t="shared" si="145"/>
        <v>0</v>
      </c>
      <c r="DN51" s="20">
        <f t="shared" si="146"/>
        <v>0</v>
      </c>
      <c r="DO51" s="18">
        <v>2.44</v>
      </c>
      <c r="DP51" s="18">
        <v>0</v>
      </c>
      <c r="DQ51" s="18">
        <v>1</v>
      </c>
      <c r="DR51" s="18">
        <v>1</v>
      </c>
      <c r="DS51" s="25">
        <f t="shared" si="147"/>
        <v>2.44</v>
      </c>
      <c r="DT51" s="25">
        <f t="shared" si="148"/>
        <v>0</v>
      </c>
      <c r="DU51" s="25">
        <f t="shared" si="149"/>
        <v>3.29</v>
      </c>
      <c r="DV51" s="25">
        <f t="shared" si="150"/>
        <v>0</v>
      </c>
      <c r="DW51" s="25">
        <f t="shared" si="151"/>
        <v>3.29</v>
      </c>
      <c r="DX51" s="25">
        <f t="shared" si="152"/>
        <v>7.37</v>
      </c>
      <c r="DY51" s="25">
        <f t="shared" si="153"/>
        <v>0</v>
      </c>
      <c r="DZ51" s="25">
        <f t="shared" si="154"/>
        <v>7.37</v>
      </c>
      <c r="EA51" s="25">
        <f t="shared" si="155"/>
        <v>4.8899999999999997</v>
      </c>
      <c r="EB51" s="25">
        <f t="shared" si="156"/>
        <v>0</v>
      </c>
      <c r="EC51" s="25">
        <f t="shared" si="157"/>
        <v>4.8899999999999997</v>
      </c>
      <c r="ED51" s="25">
        <f t="shared" si="158"/>
        <v>2.48</v>
      </c>
      <c r="EE51" s="25">
        <f t="shared" si="158"/>
        <v>0</v>
      </c>
      <c r="EF51" s="25">
        <f t="shared" si="159"/>
        <v>2.48</v>
      </c>
      <c r="EG51" s="25">
        <f t="shared" si="160"/>
        <v>4.8899999999999997</v>
      </c>
      <c r="EH51" s="25">
        <f t="shared" si="160"/>
        <v>0</v>
      </c>
      <c r="EI51" s="25">
        <f t="shared" si="161"/>
        <v>4.8899999999999997</v>
      </c>
      <c r="EJ51" s="18">
        <v>400.59</v>
      </c>
      <c r="EK51" s="18">
        <v>346.6</v>
      </c>
      <c r="EL51" s="18" t="s">
        <v>828</v>
      </c>
      <c r="EM51" s="18" t="s">
        <v>829</v>
      </c>
      <c r="EN51" s="16" t="s">
        <v>774</v>
      </c>
      <c r="EO51" s="16" t="s">
        <v>132</v>
      </c>
      <c r="EP51" s="16" t="e">
        <f>IF(OR(EN51="Cống tròn",EN51="Cống hộp",EN51="Ống nhựa"),INDEX(#REF!,MATCH(E51,#REF!,0)),IF(OR(EN51="Rãnh xây",EN51="Rãnh bê tông"),INDEX(#REF!,MATCH(E51,#REF!,0)),0))</f>
        <v>#REF!</v>
      </c>
      <c r="EQ51" s="18">
        <v>52.589999999999947</v>
      </c>
      <c r="ER51" s="18">
        <v>1</v>
      </c>
      <c r="ES51" s="25">
        <f t="shared" si="162"/>
        <v>52</v>
      </c>
      <c r="ET51" s="1" t="e">
        <f>_xlfn.IFNA(IF(EN51="Cống tròn",INDEX(#REF!,MATCH(E51,#REF!,0)),IF(EN51="Cống hộp",INDEX(#REF!,MATCH(E51,#REF!,0)),EU51&amp;" ,"&amp;EV51)),0)</f>
        <v>#REF!</v>
      </c>
      <c r="EU51" s="16" t="s">
        <v>769</v>
      </c>
      <c r="EV51" s="16" t="s">
        <v>775</v>
      </c>
      <c r="EW51" s="16" t="e">
        <f>_xlfn.IFNA(INDEX(#REF!,MATCH(E51,#REF!,0)),0)</f>
        <v>#REF!</v>
      </c>
      <c r="EX51" s="16"/>
      <c r="EY51" s="18">
        <v>0</v>
      </c>
      <c r="EZ51" s="18">
        <v>0</v>
      </c>
      <c r="FA51" s="18">
        <v>0</v>
      </c>
      <c r="FB51" s="19">
        <v>0</v>
      </c>
      <c r="FC51" s="19">
        <v>0</v>
      </c>
      <c r="FD51" s="25">
        <f t="shared" si="13"/>
        <v>0</v>
      </c>
      <c r="FE51" s="25">
        <f t="shared" si="163"/>
        <v>0</v>
      </c>
      <c r="FF51" s="18">
        <v>0.1</v>
      </c>
      <c r="FG51" s="18">
        <v>2</v>
      </c>
      <c r="FH51" s="18">
        <v>1</v>
      </c>
      <c r="FI51" s="25">
        <f t="shared" si="164"/>
        <v>1.2</v>
      </c>
      <c r="FJ51" s="18">
        <v>0</v>
      </c>
      <c r="FK51" s="18">
        <v>0</v>
      </c>
      <c r="FL51" s="18">
        <v>0.2</v>
      </c>
      <c r="FM51" s="18">
        <v>1.4</v>
      </c>
      <c r="FN51" s="18">
        <v>0</v>
      </c>
      <c r="FO51" s="25">
        <f t="shared" si="165"/>
        <v>1.4</v>
      </c>
      <c r="FP51" s="18">
        <v>1.4999999999999999E-2</v>
      </c>
      <c r="FQ51" s="18">
        <v>1</v>
      </c>
      <c r="FR51" s="25">
        <f t="shared" si="14"/>
        <v>51</v>
      </c>
      <c r="FS51" s="25">
        <f t="shared" si="15"/>
        <v>0.75</v>
      </c>
      <c r="FT51" s="25">
        <f t="shared" si="16"/>
        <v>51.75</v>
      </c>
      <c r="FU51" s="25">
        <f t="shared" si="17"/>
        <v>-0.83999999999994657</v>
      </c>
      <c r="FV51" s="25" t="str">
        <f t="shared" si="166"/>
        <v>Thêm 01</v>
      </c>
      <c r="FW51" s="25">
        <f t="shared" si="167"/>
        <v>0.18</v>
      </c>
      <c r="FX51" s="16"/>
      <c r="FY51" s="16"/>
      <c r="FZ51" s="16"/>
      <c r="GA51" s="16"/>
      <c r="GB51" s="19">
        <v>0</v>
      </c>
      <c r="GC51" s="19">
        <v>0</v>
      </c>
      <c r="GD51" s="19">
        <v>0</v>
      </c>
      <c r="GE51" s="19">
        <v>0</v>
      </c>
      <c r="GF51" s="19">
        <v>0</v>
      </c>
      <c r="GG51" s="19">
        <v>0</v>
      </c>
      <c r="GH51" s="19">
        <v>0</v>
      </c>
      <c r="GI51" s="19">
        <v>0</v>
      </c>
      <c r="GJ51" s="19">
        <v>0</v>
      </c>
      <c r="GK51" s="19">
        <v>0</v>
      </c>
      <c r="GL51" s="25">
        <f t="shared" si="18"/>
        <v>0</v>
      </c>
      <c r="GM51" s="25">
        <f t="shared" si="168"/>
        <v>0</v>
      </c>
      <c r="GN51" s="19">
        <v>0</v>
      </c>
      <c r="GO51" s="19">
        <v>0</v>
      </c>
      <c r="GP51" s="19">
        <v>0</v>
      </c>
      <c r="GQ51" s="19">
        <v>0</v>
      </c>
      <c r="GR51" s="1" t="e">
        <f>_xlfn.IFNA(INDEX(#REF!,MATCH(E51,#REF!,0)),0)</f>
        <v>#REF!</v>
      </c>
      <c r="GS51" s="16"/>
      <c r="GT51" s="18">
        <v>0</v>
      </c>
      <c r="GU51" s="18">
        <v>0</v>
      </c>
      <c r="GV51" s="18">
        <v>0</v>
      </c>
      <c r="GW51" s="18">
        <v>0</v>
      </c>
      <c r="GX51" s="25">
        <f t="shared" si="19"/>
        <v>0</v>
      </c>
      <c r="GY51" s="25">
        <f t="shared" si="20"/>
        <v>0</v>
      </c>
      <c r="GZ51" s="25">
        <f t="shared" si="169"/>
        <v>0</v>
      </c>
      <c r="HA51" s="1" t="e" cm="1">
        <f t="array" ref="HA51">INDEX(#REF!,MATCH(EJ51&amp;EK51&amp;HD51&amp;HE51&amp;HF51,#REF!&amp;#REF!&amp;#REF!&amp;#REF!&amp;#REF!,0))</f>
        <v>#REF!</v>
      </c>
      <c r="HB51" s="16"/>
      <c r="HC51" s="25">
        <f t="shared" si="170"/>
        <v>0</v>
      </c>
      <c r="HD51" s="18">
        <v>0</v>
      </c>
      <c r="HE51" s="18">
        <v>0</v>
      </c>
      <c r="HF51" s="18">
        <v>0</v>
      </c>
      <c r="HG51" s="1" t="e" cm="1">
        <f t="array" ref="HG51">INDEX(#REF!,MATCH(EJ51&amp;EK51&amp;HJ51&amp;HK51&amp;HL51,#REF!&amp;#REF!&amp;#REF!&amp;#REF!&amp;#REF!,0))</f>
        <v>#REF!</v>
      </c>
      <c r="HH51" s="16"/>
      <c r="HI51" s="25">
        <f t="shared" si="171"/>
        <v>0</v>
      </c>
      <c r="HJ51" s="25">
        <f t="shared" si="172"/>
        <v>0</v>
      </c>
      <c r="HK51" s="19">
        <v>0</v>
      </c>
      <c r="HL51" s="19">
        <v>0</v>
      </c>
      <c r="HM51" s="18">
        <v>0.01</v>
      </c>
      <c r="HN51" s="18">
        <v>1</v>
      </c>
      <c r="HO51" s="25">
        <f t="shared" si="173"/>
        <v>0</v>
      </c>
      <c r="HP51" s="25">
        <f t="shared" si="174"/>
        <v>0</v>
      </c>
      <c r="HQ51" s="25">
        <f t="shared" si="175"/>
        <v>0</v>
      </c>
      <c r="HR51" s="25">
        <f t="shared" si="176"/>
        <v>0</v>
      </c>
      <c r="HS51" s="25">
        <f t="shared" si="177"/>
        <v>0</v>
      </c>
      <c r="HT51" s="19">
        <v>0</v>
      </c>
      <c r="HU51" s="19">
        <v>0</v>
      </c>
      <c r="HV51" s="19">
        <v>0</v>
      </c>
      <c r="HW51" s="25">
        <f t="shared" si="178"/>
        <v>0</v>
      </c>
      <c r="HX51" s="19">
        <v>0</v>
      </c>
      <c r="HY51" s="19">
        <v>0</v>
      </c>
      <c r="HZ51" s="18">
        <v>22.64</v>
      </c>
      <c r="IA51" s="20">
        <f>ROUND(IF(EN51="Cống tròn",IF(EN51="Cống tròn",IF(EU51="Không có móng",IQ51-FF51,IF(EU51="Đế",IP51-FN51,IF(OR(EU51="Móng bê tông",EU51="Móng bê tông kết hợp đế"),II51-FJ51,0))),0),IF(EN51="Cống hộp",IF(AND(EN51="Cống hộp",EU51="Không có móng"),IQ51-GF51,IF(AND(EN51="Cống hộp",EU51="Móng bê tông"),IJ51-GB51,0)),IF(OR(EN51="Rãnh xây",EN51="Rãnh bê tông"),IF(OR(EN51="Rãnh xây",EN51="Rãnh bê tông"),IK51-GB51,0),IF(EN51="Ống nhựa",IF(AND(EN51="Ống nhựa",EU51="Không đắp cát"),IQ51-HT51,IF(AND(EN51="Ống nhựa",EU51="Đắp cát"),IH51-HX51,0)),IF(EN51="Rãnh thang",IF(EN51="Rãnh thang",IF(EU51="Móng bê tông",#REF!-#REF!,IQ51),0),0))))),2)</f>
        <v>21.59</v>
      </c>
      <c r="IB51" s="20">
        <f t="shared" si="179"/>
        <v>1.0500000000000007</v>
      </c>
      <c r="IC51" s="20">
        <f t="shared" si="21"/>
        <v>21.59</v>
      </c>
      <c r="ID51" s="20">
        <f t="shared" si="22"/>
        <v>0</v>
      </c>
      <c r="IE51" s="20">
        <f t="shared" si="23"/>
        <v>0</v>
      </c>
      <c r="IF51" s="20">
        <f t="shared" si="24"/>
        <v>0</v>
      </c>
      <c r="IG51" s="20">
        <f>IF(EN51="Rãnh thang",IF(AND(EN51="Rãnh thang",EU51="Móng bê tông"),IQ51-#REF!,0),IF(EN51="Ống nhựa",IF(AND(EN51="Ống nhựa",EU51="Đắp cát"),IQ51-HT51,0),IF(EN51="Cống tròn",IF(EN51="Cống tròn",IF(OR(EU51="Móng bê tông",EU51="Móng bê tông kết hợp đế"),IM51-FL51,0),0),IF(EN51="Cống hộp",IF(AND(EN51="Cống hộp",EU51="Móng bê tông"),IN51-GD51,0),IF(OR(EN51="Rãnh xây",EN51="Rãnh bê tông"),IF(AND(EN51="Rãnh xây",EU51="Móng bê tông"),IO51-GD51,IF(AND(EN51="Rãnh bê tông",EU51="Móng bê tông"),IO51-GD51,0)),0)))))</f>
        <v>21.59</v>
      </c>
      <c r="IH51" s="20">
        <f t="shared" si="25"/>
        <v>0</v>
      </c>
      <c r="II51" s="20">
        <f t="shared" si="26"/>
        <v>21.59</v>
      </c>
      <c r="IJ51" s="20">
        <f t="shared" si="27"/>
        <v>0</v>
      </c>
      <c r="IK51" s="20">
        <f t="shared" si="28"/>
        <v>0</v>
      </c>
      <c r="IL51" s="20">
        <f t="shared" si="29"/>
        <v>21.79</v>
      </c>
      <c r="IM51" s="20">
        <f t="shared" si="30"/>
        <v>21.79</v>
      </c>
      <c r="IN51" s="20">
        <f t="shared" si="31"/>
        <v>0</v>
      </c>
      <c r="IO51" s="20">
        <f t="shared" si="32"/>
        <v>0</v>
      </c>
      <c r="IP51" s="20">
        <f t="shared" si="33"/>
        <v>0</v>
      </c>
      <c r="IQ51" s="18">
        <v>21.89</v>
      </c>
      <c r="IR51" s="25">
        <f t="shared" si="180"/>
        <v>0</v>
      </c>
      <c r="IS51" s="25">
        <f t="shared" si="34"/>
        <v>0</v>
      </c>
      <c r="IT51" s="25">
        <f t="shared" si="35"/>
        <v>0</v>
      </c>
      <c r="IU51" s="25">
        <f>ROUND(IF(EN51="Cống tròn",IF(EN51="Cống tròn",IV51+FF51,0),IF(EN51="Cống hộp",IF(EN51="Cống hộp",IV51+GP51,0),IF(OR(EN51="Rãnh xây",EN51="Rãnh bê tông"),IF(OR(EN51="Rãnh xây",EN51="Rãnh bê tông"),IV51+GP51,0),IF(EN51="ống nhựa",IF(EN51="Ống nhựa",IV51+HT51,0),IF(EN51="Rãnh thang",IF(EN51="Rãnh thang",IQ51+#REF!,0),0))))),2)</f>
        <v>22.85</v>
      </c>
      <c r="IV51" s="18">
        <v>22.75</v>
      </c>
      <c r="IW51" s="25">
        <f t="shared" si="36"/>
        <v>22.85</v>
      </c>
      <c r="IX51" s="25">
        <f t="shared" si="37"/>
        <v>0</v>
      </c>
      <c r="IY51" s="25">
        <f t="shared" si="38"/>
        <v>0</v>
      </c>
      <c r="IZ51" s="25">
        <f t="shared" si="39"/>
        <v>0</v>
      </c>
      <c r="JA51" s="25">
        <f t="shared" si="40"/>
        <v>0</v>
      </c>
      <c r="JB51" s="18">
        <v>22.5</v>
      </c>
      <c r="JC51" s="20">
        <f>ROUND(IF(EN51="Cống tròn",IF(EN51="Cống tròn",IF(EU51="Không có móng",JS51-FF51,IF(EU51="Đế",JR51-FN51,IF(OR(EU51="Móng bê tông",EU51="Móng bê tông kết hợp đế"),JK51-FJ51,0))),0),IF(EN51="Cống hộp",IF(AND(EN51="Cống hộp",EU51="Không có móng"),JS51-GF51,IF(AND(EN51="Cống hộp",EU51="Móng bê tông"),JL51-GB51,0)),IF(OR(EN51="Rãnh xây",EN51="Rãnh bê tông"),IF(OR(EN51="Rãnh xây",EN51="Rãnh bê tông"),JM51-GB51,0),IF(EN51="Ống nhựa",IF(AND(EN51="Ống nhựa",EU51="Không đắp cát"),JS51-HT51,IF(AND(EN51="Ống nhựa",EU51="Đắp cát"),JJ51-HX51,0)),IF(EN51="Rãnh thang",IF(EN51="Rãnh thang",IF(EU51="Móng bê tông",#REF!-#REF!,JS51),0),0))))),2)</f>
        <v>21.45</v>
      </c>
      <c r="JD51" s="20">
        <f t="shared" si="181"/>
        <v>1.0500000000000007</v>
      </c>
      <c r="JE51" s="20">
        <f t="shared" si="41"/>
        <v>21.45</v>
      </c>
      <c r="JF51" s="20">
        <f t="shared" si="42"/>
        <v>0</v>
      </c>
      <c r="JG51" s="20">
        <f t="shared" si="43"/>
        <v>0</v>
      </c>
      <c r="JH51" s="20">
        <f t="shared" si="44"/>
        <v>0</v>
      </c>
      <c r="JI51" s="20">
        <f>IF(EN51="Rãnh thang",IF(AND(EN51="Rãnh thang",EU51="Móng bê tông"),JS51-#REF!,0),IF(EN51="Ống nhựa",IF(AND(EN51="Ống nhựa",EU51="Đắp cát"),JS51-HT51,0),IF(EN51="Cống tròn",IF(EN51="Cống tròn",IF(OR(EU51="Móng bê tông",EU51="Móng bê tông kết hợp đế"),JO51-FL51,0),0),IF(EN51="Cống hộp",IF(AND(EN51="Cống hộp",EU51="Móng bê tông"),JP51-GD51,0),IF(OR(EN51="Rãnh xây",EN51="Rãnh bê tông"),IF(AND(EN51="Rãnh xây",EU51="Móng bê tông"),JQ51-GD51,IF(AND(EN51="Rãnh bê tông",EU51="Móng bê tông"),JQ51-GD51,0)),0)))))</f>
        <v>21.45</v>
      </c>
      <c r="JJ51" s="20">
        <f t="shared" si="45"/>
        <v>0</v>
      </c>
      <c r="JK51" s="20">
        <f t="shared" si="46"/>
        <v>21.45</v>
      </c>
      <c r="JL51" s="20">
        <f t="shared" si="47"/>
        <v>0</v>
      </c>
      <c r="JM51" s="20">
        <f t="shared" si="48"/>
        <v>0</v>
      </c>
      <c r="JN51" s="20">
        <f t="shared" si="49"/>
        <v>21.65</v>
      </c>
      <c r="JO51" s="20">
        <f t="shared" si="50"/>
        <v>21.65</v>
      </c>
      <c r="JP51" s="20">
        <f t="shared" si="51"/>
        <v>0</v>
      </c>
      <c r="JQ51" s="20">
        <f t="shared" si="52"/>
        <v>0</v>
      </c>
      <c r="JR51" s="20">
        <f t="shared" si="53"/>
        <v>0</v>
      </c>
      <c r="JS51" s="26">
        <v>21.75</v>
      </c>
      <c r="JT51" s="25">
        <f t="shared" si="182"/>
        <v>0</v>
      </c>
      <c r="JU51" s="25">
        <f t="shared" si="54"/>
        <v>0</v>
      </c>
      <c r="JV51" s="25">
        <f t="shared" si="55"/>
        <v>0</v>
      </c>
      <c r="JW51" s="25">
        <f>ROUND(IF(EN51="Cống tròn",IF(EN51="Cống tròn",JX51+FF51,0),IF(EN51="Cống hộp",IF(EN51="Cống hộp",JX51+GP51,0),IF(OR(EN51="Rãnh xây",EN51="Rãnh bê tông"),IF(OR(EN51="Rãnh xây",EN51="Rãnh bê tông"),JX51+GP51,0),IF(EN51="ống nhựa",IF(EN51="Ống nhựa",JX51+HT51,0),IF(EN51="Rãnh thang",IF(EN51="Rãnh thang",JS51+#REF!,0),0))))),2)</f>
        <v>22.85</v>
      </c>
      <c r="JX51" s="27">
        <v>22.75</v>
      </c>
      <c r="JY51" s="25">
        <f t="shared" si="56"/>
        <v>22.85</v>
      </c>
      <c r="JZ51" s="25">
        <f t="shared" si="57"/>
        <v>0</v>
      </c>
      <c r="KA51" s="25">
        <f t="shared" si="58"/>
        <v>0</v>
      </c>
      <c r="KB51" s="25">
        <f t="shared" si="59"/>
        <v>0</v>
      </c>
      <c r="KC51" s="25">
        <f t="shared" si="60"/>
        <v>0</v>
      </c>
      <c r="KD51" s="28" t="s">
        <v>98</v>
      </c>
      <c r="KE51" s="27">
        <v>0</v>
      </c>
      <c r="KF51" s="25">
        <f t="shared" si="61"/>
        <v>1.0500000000000007</v>
      </c>
      <c r="KG51" s="25">
        <f t="shared" si="183"/>
        <v>1.0500000000000007</v>
      </c>
      <c r="KH51" s="27">
        <v>0</v>
      </c>
      <c r="KI51" s="25">
        <f t="shared" si="62"/>
        <v>1.0500000000000007</v>
      </c>
      <c r="KJ51" s="25">
        <f t="shared" si="184"/>
        <v>1.0500000000000007</v>
      </c>
      <c r="KK51" s="25">
        <f t="shared" si="63"/>
        <v>0</v>
      </c>
      <c r="KL51" s="25">
        <f t="shared" si="64"/>
        <v>0</v>
      </c>
      <c r="KM51" s="25">
        <f t="shared" si="185"/>
        <v>0</v>
      </c>
      <c r="KN51" s="25">
        <f t="shared" si="65"/>
        <v>0</v>
      </c>
      <c r="KO51" s="25">
        <f t="shared" si="66"/>
        <v>0</v>
      </c>
      <c r="KP51" s="25">
        <f t="shared" si="186"/>
        <v>0</v>
      </c>
      <c r="KQ51" s="25">
        <f t="shared" si="67"/>
        <v>0.2</v>
      </c>
      <c r="KR51" s="25">
        <f t="shared" si="68"/>
        <v>0.2</v>
      </c>
      <c r="KS51" s="25">
        <f t="shared" si="187"/>
        <v>0.2</v>
      </c>
      <c r="KT51" s="25">
        <f t="shared" si="69"/>
        <v>0</v>
      </c>
      <c r="KU51" s="25">
        <f t="shared" si="70"/>
        <v>0</v>
      </c>
      <c r="KV51" s="25">
        <f t="shared" si="188"/>
        <v>0</v>
      </c>
      <c r="KW51" s="25">
        <f t="shared" si="71"/>
        <v>0</v>
      </c>
      <c r="KX51" s="25">
        <f t="shared" si="72"/>
        <v>0</v>
      </c>
      <c r="KY51" s="25">
        <f t="shared" si="189"/>
        <v>0</v>
      </c>
      <c r="KZ51" s="25">
        <f t="shared" si="73"/>
        <v>0</v>
      </c>
      <c r="LA51" s="25">
        <f t="shared" si="74"/>
        <v>0</v>
      </c>
      <c r="LB51" s="25">
        <f t="shared" si="190"/>
        <v>0</v>
      </c>
      <c r="LC51" s="25">
        <f t="shared" si="75"/>
        <v>0.85000000000000075</v>
      </c>
      <c r="LD51" s="25">
        <f t="shared" si="76"/>
        <v>0.85000000000000075</v>
      </c>
      <c r="LE51" s="25">
        <f t="shared" si="191"/>
        <v>0.85000000000000075</v>
      </c>
      <c r="LF51" s="25">
        <f t="shared" si="77"/>
        <v>0</v>
      </c>
      <c r="LG51" s="25">
        <f t="shared" si="78"/>
        <v>0</v>
      </c>
      <c r="LH51" s="25">
        <f t="shared" si="192"/>
        <v>0</v>
      </c>
      <c r="LI51" s="25">
        <f t="shared" si="79"/>
        <v>0</v>
      </c>
      <c r="LJ51" s="25">
        <f t="shared" si="80"/>
        <v>0</v>
      </c>
      <c r="LK51" s="25">
        <f t="shared" si="193"/>
        <v>0</v>
      </c>
      <c r="LL51" s="25">
        <f t="shared" si="81"/>
        <v>0</v>
      </c>
      <c r="LM51" s="25">
        <f t="shared" si="82"/>
        <v>0</v>
      </c>
      <c r="LN51" s="25">
        <f t="shared" si="194"/>
        <v>0</v>
      </c>
      <c r="LO51" s="25">
        <f t="shared" si="83"/>
        <v>0</v>
      </c>
      <c r="LP51" s="25">
        <f t="shared" si="84"/>
        <v>0</v>
      </c>
      <c r="LQ51" s="25">
        <f t="shared" si="195"/>
        <v>0</v>
      </c>
      <c r="LR51" s="25">
        <f t="shared" si="85"/>
        <v>0</v>
      </c>
      <c r="LS51" s="25">
        <f t="shared" si="86"/>
        <v>0</v>
      </c>
      <c r="LT51" s="25">
        <f t="shared" si="196"/>
        <v>0</v>
      </c>
      <c r="LU51" s="25">
        <f t="shared" si="87"/>
        <v>0</v>
      </c>
      <c r="LV51" s="25">
        <f t="shared" si="88"/>
        <v>0</v>
      </c>
      <c r="LW51" s="25">
        <f t="shared" si="197"/>
        <v>0</v>
      </c>
      <c r="LX51" s="25">
        <f t="shared" si="89"/>
        <v>0</v>
      </c>
      <c r="LY51" s="25">
        <f t="shared" si="90"/>
        <v>0</v>
      </c>
      <c r="LZ51" s="25">
        <f t="shared" si="198"/>
        <v>0</v>
      </c>
      <c r="MA51" s="25">
        <f t="shared" si="91"/>
        <v>0</v>
      </c>
      <c r="MB51" s="25">
        <f t="shared" si="92"/>
        <v>0</v>
      </c>
      <c r="MC51" s="25">
        <f t="shared" si="199"/>
        <v>0</v>
      </c>
      <c r="MD51" s="25">
        <f t="shared" si="93"/>
        <v>0</v>
      </c>
      <c r="ME51" s="25">
        <f t="shared" si="94"/>
        <v>0</v>
      </c>
      <c r="MF51" s="25">
        <f t="shared" si="200"/>
        <v>0</v>
      </c>
      <c r="MG51" s="25">
        <f t="shared" si="95"/>
        <v>0</v>
      </c>
      <c r="MH51" s="25">
        <f t="shared" si="96"/>
        <v>0</v>
      </c>
      <c r="MI51" s="25">
        <f t="shared" si="201"/>
        <v>0</v>
      </c>
      <c r="MJ51" s="25">
        <f t="shared" si="97"/>
        <v>0</v>
      </c>
      <c r="MK51" s="25">
        <f t="shared" si="98"/>
        <v>0</v>
      </c>
      <c r="ML51" s="25">
        <f t="shared" si="202"/>
        <v>0</v>
      </c>
      <c r="MM51" s="25">
        <f t="shared" si="99"/>
        <v>0</v>
      </c>
      <c r="MN51" s="25">
        <f t="shared" si="100"/>
        <v>0</v>
      </c>
      <c r="MO51" s="25">
        <f t="shared" si="203"/>
        <v>0</v>
      </c>
      <c r="MP51" s="25">
        <f t="shared" si="101"/>
        <v>0</v>
      </c>
      <c r="MQ51" s="25">
        <f t="shared" si="102"/>
        <v>0</v>
      </c>
      <c r="MR51" s="25">
        <f t="shared" si="204"/>
        <v>0</v>
      </c>
      <c r="MS51" s="29">
        <v>1.4</v>
      </c>
      <c r="MT51" s="29">
        <v>0</v>
      </c>
      <c r="MU51" s="29">
        <v>1</v>
      </c>
      <c r="MV51" s="29">
        <v>1</v>
      </c>
      <c r="MW51" s="25">
        <f t="shared" si="103"/>
        <v>1.4</v>
      </c>
      <c r="MX51" s="25">
        <f t="shared" si="104"/>
        <v>1.47</v>
      </c>
      <c r="MY51" s="25">
        <f t="shared" si="105"/>
        <v>0</v>
      </c>
      <c r="MZ51" s="25">
        <f t="shared" si="106"/>
        <v>0</v>
      </c>
      <c r="NA51" s="25">
        <f t="shared" si="107"/>
        <v>1.4</v>
      </c>
      <c r="NB51" s="25">
        <f t="shared" si="108"/>
        <v>1.47</v>
      </c>
      <c r="NC51" s="25">
        <f t="shared" si="109"/>
        <v>0</v>
      </c>
      <c r="ND51" s="25">
        <f t="shared" si="110"/>
        <v>0</v>
      </c>
      <c r="NE51" s="25">
        <f t="shared" si="205"/>
        <v>1.4</v>
      </c>
      <c r="NF51" s="25">
        <f t="shared" si="205"/>
        <v>1.47</v>
      </c>
      <c r="NG51" s="25">
        <f t="shared" si="205"/>
        <v>0</v>
      </c>
      <c r="NH51" s="25">
        <f t="shared" si="205"/>
        <v>0</v>
      </c>
      <c r="NI51" s="25">
        <f t="shared" si="112"/>
        <v>77.31</v>
      </c>
      <c r="NJ51" s="25">
        <f t="shared" si="113"/>
        <v>0</v>
      </c>
      <c r="NK51" s="25">
        <f t="shared" si="114"/>
        <v>77.31</v>
      </c>
      <c r="NL51" s="25">
        <f t="shared" si="115"/>
        <v>44.55</v>
      </c>
      <c r="NM51" s="25">
        <f t="shared" si="116"/>
        <v>0</v>
      </c>
      <c r="NN51" s="25">
        <f t="shared" si="206"/>
        <v>44.55</v>
      </c>
      <c r="NO51" s="25">
        <f t="shared" si="117"/>
        <v>0</v>
      </c>
      <c r="NP51" s="25">
        <f t="shared" si="118"/>
        <v>0</v>
      </c>
      <c r="NQ51" s="25">
        <f t="shared" si="207"/>
        <v>0</v>
      </c>
      <c r="NR51" s="25">
        <f t="shared" si="119"/>
        <v>0</v>
      </c>
      <c r="NS51" s="25">
        <f t="shared" si="120"/>
        <v>0</v>
      </c>
      <c r="NT51" s="25">
        <f t="shared" si="208"/>
        <v>0</v>
      </c>
      <c r="NU51" s="25">
        <f t="shared" si="121"/>
        <v>0</v>
      </c>
      <c r="NV51" s="25">
        <f t="shared" si="122"/>
        <v>0</v>
      </c>
      <c r="NW51" s="25">
        <f t="shared" si="209"/>
        <v>0</v>
      </c>
      <c r="NX51" s="25">
        <f t="shared" si="210"/>
        <v>44.55</v>
      </c>
      <c r="NY51" s="25">
        <f t="shared" si="210"/>
        <v>0</v>
      </c>
      <c r="NZ51" s="25">
        <f t="shared" si="211"/>
        <v>44.55</v>
      </c>
      <c r="OA51" s="25">
        <f t="shared" si="212"/>
        <v>32.76</v>
      </c>
      <c r="OB51" s="25">
        <f t="shared" si="212"/>
        <v>0</v>
      </c>
      <c r="OC51" s="25">
        <f t="shared" si="213"/>
        <v>32.76</v>
      </c>
      <c r="OD51" s="25">
        <f t="shared" si="214"/>
        <v>44.55</v>
      </c>
      <c r="OE51" s="25">
        <f t="shared" si="214"/>
        <v>0</v>
      </c>
      <c r="OF51" s="25">
        <f t="shared" si="214"/>
        <v>44.55</v>
      </c>
      <c r="OG51" s="25">
        <f t="shared" si="124"/>
        <v>0</v>
      </c>
      <c r="OH51" s="25">
        <f t="shared" si="125"/>
        <v>0</v>
      </c>
      <c r="OI51" s="25">
        <f t="shared" si="126"/>
        <v>0</v>
      </c>
      <c r="OJ51" s="25">
        <f t="shared" si="127"/>
        <v>0</v>
      </c>
      <c r="OK51" s="25">
        <f t="shared" si="128"/>
        <v>0</v>
      </c>
      <c r="OL51" s="25">
        <f t="shared" si="129"/>
        <v>0</v>
      </c>
      <c r="OM51" s="25">
        <f t="shared" si="215"/>
        <v>0</v>
      </c>
      <c r="ON51" s="25">
        <f t="shared" si="215"/>
        <v>0</v>
      </c>
      <c r="OO51" s="25">
        <f t="shared" si="215"/>
        <v>0</v>
      </c>
      <c r="OP51" s="25">
        <f t="shared" si="130"/>
        <v>0</v>
      </c>
      <c r="OQ51" s="25">
        <f t="shared" si="131"/>
        <v>0</v>
      </c>
      <c r="OR51" s="25">
        <f t="shared" si="216"/>
        <v>0</v>
      </c>
      <c r="OS51" s="19">
        <v>538195.14</v>
      </c>
      <c r="OT51" s="19">
        <v>2371326.09</v>
      </c>
    </row>
    <row r="52" spans="1:410" ht="33" customHeight="1" x14ac:dyDescent="0.25">
      <c r="A52" s="18"/>
      <c r="B52" s="18" t="s">
        <v>763</v>
      </c>
      <c r="C52" s="18">
        <v>346.6</v>
      </c>
      <c r="D52" s="16" t="e">
        <f>_xlfn.IFNA(INDEX(#REF!,MATCH(E52,#REF!,0)),0)</f>
        <v>#REF!</v>
      </c>
      <c r="E52" s="18" t="s">
        <v>829</v>
      </c>
      <c r="F52" s="16" t="s">
        <v>765</v>
      </c>
      <c r="G52" s="16" t="s">
        <v>810</v>
      </c>
      <c r="H52" s="16" t="s">
        <v>767</v>
      </c>
      <c r="I52" s="16" t="s">
        <v>768</v>
      </c>
      <c r="J52" s="16" t="s">
        <v>811</v>
      </c>
      <c r="K52" s="16" t="s">
        <v>770</v>
      </c>
      <c r="L52" s="16" t="s">
        <v>771</v>
      </c>
      <c r="M52" s="18">
        <v>1.8399999999999999</v>
      </c>
      <c r="N52" s="18">
        <v>1.8399999999999999</v>
      </c>
      <c r="O52" s="18">
        <v>2.2399999999999998</v>
      </c>
      <c r="P52" s="18">
        <v>2.2399999999999998</v>
      </c>
      <c r="Q52" s="18">
        <v>0.1</v>
      </c>
      <c r="R52" s="18">
        <v>2.04</v>
      </c>
      <c r="S52" s="18">
        <v>2.04</v>
      </c>
      <c r="T52" s="18">
        <v>0.2</v>
      </c>
      <c r="U52" s="18">
        <v>0</v>
      </c>
      <c r="V52" s="18">
        <v>0</v>
      </c>
      <c r="W52" s="18">
        <v>0</v>
      </c>
      <c r="X52" s="18">
        <v>1.8399999999999999</v>
      </c>
      <c r="Y52" s="18">
        <v>1.7999999999999998</v>
      </c>
      <c r="Z52" s="20">
        <f t="shared" si="132"/>
        <v>1.7</v>
      </c>
      <c r="AA52" s="18">
        <v>0.22</v>
      </c>
      <c r="AB52" s="18">
        <v>0</v>
      </c>
      <c r="AC52" s="18">
        <v>0</v>
      </c>
      <c r="AD52" s="18">
        <v>0</v>
      </c>
      <c r="AE52" s="18">
        <v>0</v>
      </c>
      <c r="AF52" s="18">
        <v>0</v>
      </c>
      <c r="AG52" s="18">
        <v>1.4</v>
      </c>
      <c r="AH52" s="18">
        <v>1.4</v>
      </c>
      <c r="AI52" s="20">
        <f t="shared" si="133"/>
        <v>1.8499999999999999</v>
      </c>
      <c r="AJ52" s="18">
        <v>0</v>
      </c>
      <c r="AK52" s="18">
        <v>0</v>
      </c>
      <c r="AL52" s="20">
        <f t="shared" si="134"/>
        <v>0</v>
      </c>
      <c r="AM52" s="18">
        <v>1.8399999999999999</v>
      </c>
      <c r="AN52" s="18">
        <v>1.4</v>
      </c>
      <c r="AO52" s="18">
        <v>0.15</v>
      </c>
      <c r="AP52" s="18">
        <v>0.22</v>
      </c>
      <c r="AQ52" s="18">
        <v>0</v>
      </c>
      <c r="AR52" s="18">
        <v>0</v>
      </c>
      <c r="AS52" s="18">
        <v>0</v>
      </c>
      <c r="AT52" s="18">
        <v>0</v>
      </c>
      <c r="AU52" s="18">
        <v>0</v>
      </c>
      <c r="AV52" s="18">
        <v>1</v>
      </c>
      <c r="AW52" s="18">
        <v>0</v>
      </c>
      <c r="AX52" s="18">
        <v>0</v>
      </c>
      <c r="AY52" s="18">
        <v>0</v>
      </c>
      <c r="AZ52" s="18">
        <v>0</v>
      </c>
      <c r="BA52" s="18">
        <v>0</v>
      </c>
      <c r="BB52" s="18">
        <v>0</v>
      </c>
      <c r="BC52" s="18">
        <v>0</v>
      </c>
      <c r="BD52" s="18">
        <v>0</v>
      </c>
      <c r="BE52" s="18">
        <v>2</v>
      </c>
      <c r="BF52" s="18">
        <v>0</v>
      </c>
      <c r="BG52" s="18">
        <v>0</v>
      </c>
      <c r="BH52" s="18">
        <v>0</v>
      </c>
      <c r="BI52" s="18">
        <v>0</v>
      </c>
      <c r="BJ52" s="18">
        <v>0</v>
      </c>
      <c r="BK52" s="18">
        <v>0</v>
      </c>
      <c r="BL52" s="18">
        <v>0</v>
      </c>
      <c r="BM52" s="18">
        <v>0</v>
      </c>
      <c r="BN52" s="18">
        <v>0</v>
      </c>
      <c r="BO52" s="18">
        <v>0</v>
      </c>
      <c r="BP52" s="18">
        <v>0</v>
      </c>
      <c r="BQ52" s="18">
        <v>0</v>
      </c>
      <c r="BR52" s="18">
        <v>0</v>
      </c>
      <c r="BS52" s="18">
        <v>0</v>
      </c>
      <c r="BT52" s="18">
        <v>0</v>
      </c>
      <c r="BU52" s="18">
        <v>0</v>
      </c>
      <c r="BV52" s="18">
        <v>0</v>
      </c>
      <c r="BW52" s="18">
        <v>0</v>
      </c>
      <c r="BX52" s="18">
        <v>0</v>
      </c>
      <c r="BY52" s="18">
        <v>0</v>
      </c>
      <c r="BZ52" s="18">
        <v>0</v>
      </c>
      <c r="CA52" s="16" t="e">
        <f>_xlfn.IFNA(IF(RIGHT(D52,2)="=G",0,INDEX(#REF!,MATCH(E52,#REF!,0))),0)</f>
        <v>#REF!</v>
      </c>
      <c r="CB52" s="16" t="s">
        <v>776</v>
      </c>
      <c r="CC52" s="18">
        <v>0</v>
      </c>
      <c r="CD52" s="18">
        <v>0</v>
      </c>
      <c r="CE52" s="18">
        <v>1.84</v>
      </c>
      <c r="CF52" s="18">
        <v>0.9</v>
      </c>
      <c r="CG52" s="18">
        <v>0.12</v>
      </c>
      <c r="CH52" s="18">
        <v>2</v>
      </c>
      <c r="CI52" s="16" t="s">
        <v>98</v>
      </c>
      <c r="CJ52" s="18">
        <v>0</v>
      </c>
      <c r="CK52" s="20">
        <f t="shared" si="135"/>
        <v>1.35</v>
      </c>
      <c r="CL52" s="20">
        <f t="shared" si="136"/>
        <v>1.35</v>
      </c>
      <c r="CM52" s="18">
        <v>20.350000000000001</v>
      </c>
      <c r="CN52" s="18">
        <v>23.34</v>
      </c>
      <c r="CO52" s="18">
        <v>22.501000000000001</v>
      </c>
      <c r="CP52" s="22">
        <f t="shared" si="0"/>
        <v>22.5</v>
      </c>
      <c r="CQ52" s="22">
        <f t="shared" si="1"/>
        <v>21.15</v>
      </c>
      <c r="CR52" s="22">
        <f t="shared" si="137"/>
        <v>1.35</v>
      </c>
      <c r="CS52" s="22">
        <f t="shared" si="138"/>
        <v>21.25</v>
      </c>
      <c r="CT52" s="22">
        <f t="shared" si="2"/>
        <v>21.45</v>
      </c>
      <c r="CU52" s="18">
        <v>21.45</v>
      </c>
      <c r="CV52" s="22">
        <f t="shared" si="139"/>
        <v>1.7</v>
      </c>
      <c r="CW52" s="22">
        <f t="shared" si="3"/>
        <v>0</v>
      </c>
      <c r="CX52" s="22">
        <f t="shared" si="4"/>
        <v>0</v>
      </c>
      <c r="CY52" s="22">
        <f t="shared" si="5"/>
        <v>23.19</v>
      </c>
      <c r="CZ52" s="22">
        <f t="shared" si="6"/>
        <v>23.34</v>
      </c>
      <c r="DA52" s="18">
        <v>23.34</v>
      </c>
      <c r="DB52" s="20">
        <f t="shared" si="140"/>
        <v>2.19</v>
      </c>
      <c r="DC52" s="20">
        <f t="shared" si="141"/>
        <v>0.84</v>
      </c>
      <c r="DD52" s="20">
        <f t="shared" si="142"/>
        <v>1.35</v>
      </c>
      <c r="DE52" s="20">
        <f t="shared" si="7"/>
        <v>0.1</v>
      </c>
      <c r="DF52" s="20">
        <f t="shared" si="8"/>
        <v>0.2</v>
      </c>
      <c r="DG52" s="20">
        <f t="shared" si="9"/>
        <v>1.05</v>
      </c>
      <c r="DH52" s="20">
        <f t="shared" si="10"/>
        <v>0</v>
      </c>
      <c r="DI52" s="20">
        <f t="shared" si="11"/>
        <v>0</v>
      </c>
      <c r="DJ52" s="20">
        <f t="shared" si="12"/>
        <v>0</v>
      </c>
      <c r="DK52" s="20">
        <f t="shared" si="143"/>
        <v>1.35</v>
      </c>
      <c r="DL52" s="20">
        <f t="shared" si="144"/>
        <v>0</v>
      </c>
      <c r="DM52" s="20">
        <f t="shared" si="145"/>
        <v>0</v>
      </c>
      <c r="DN52" s="20">
        <f t="shared" si="146"/>
        <v>0</v>
      </c>
      <c r="DO52" s="18">
        <v>2.44</v>
      </c>
      <c r="DP52" s="18">
        <v>0</v>
      </c>
      <c r="DQ52" s="18">
        <v>1</v>
      </c>
      <c r="DR52" s="18">
        <v>1</v>
      </c>
      <c r="DS52" s="25">
        <f t="shared" si="147"/>
        <v>2.44</v>
      </c>
      <c r="DT52" s="25">
        <f t="shared" si="148"/>
        <v>0</v>
      </c>
      <c r="DU52" s="25">
        <f t="shared" si="149"/>
        <v>3.29</v>
      </c>
      <c r="DV52" s="25">
        <f t="shared" si="150"/>
        <v>0</v>
      </c>
      <c r="DW52" s="25">
        <f t="shared" si="151"/>
        <v>3.29</v>
      </c>
      <c r="DX52" s="25">
        <f t="shared" si="152"/>
        <v>7.37</v>
      </c>
      <c r="DY52" s="25">
        <f t="shared" si="153"/>
        <v>0</v>
      </c>
      <c r="DZ52" s="25">
        <f t="shared" si="154"/>
        <v>7.37</v>
      </c>
      <c r="EA52" s="25">
        <f t="shared" si="155"/>
        <v>4.8899999999999997</v>
      </c>
      <c r="EB52" s="25">
        <f t="shared" si="156"/>
        <v>0</v>
      </c>
      <c r="EC52" s="25">
        <f t="shared" si="157"/>
        <v>4.8899999999999997</v>
      </c>
      <c r="ED52" s="25">
        <f t="shared" si="158"/>
        <v>2.48</v>
      </c>
      <c r="EE52" s="25">
        <f t="shared" si="158"/>
        <v>0</v>
      </c>
      <c r="EF52" s="25">
        <f t="shared" si="159"/>
        <v>2.48</v>
      </c>
      <c r="EG52" s="25">
        <f t="shared" si="160"/>
        <v>4.8899999999999997</v>
      </c>
      <c r="EH52" s="25">
        <f t="shared" si="160"/>
        <v>0</v>
      </c>
      <c r="EI52" s="25">
        <f t="shared" si="161"/>
        <v>4.8899999999999997</v>
      </c>
      <c r="EJ52" s="18">
        <v>346.6</v>
      </c>
      <c r="EK52" s="18">
        <v>295.57</v>
      </c>
      <c r="EL52" s="18" t="s">
        <v>829</v>
      </c>
      <c r="EM52" s="18" t="s">
        <v>830</v>
      </c>
      <c r="EN52" s="16" t="s">
        <v>774</v>
      </c>
      <c r="EO52" s="16" t="s">
        <v>132</v>
      </c>
      <c r="EP52" s="16" t="e">
        <f>IF(OR(EN52="Cống tròn",EN52="Cống hộp",EN52="Ống nhựa"),INDEX(#REF!,MATCH(E52,#REF!,0)),IF(OR(EN52="Rãnh xây",EN52="Rãnh bê tông"),INDEX(#REF!,MATCH(E52,#REF!,0)),0))</f>
        <v>#REF!</v>
      </c>
      <c r="EQ52" s="18">
        <v>49.630000000000024</v>
      </c>
      <c r="ER52" s="18">
        <v>1</v>
      </c>
      <c r="ES52" s="25">
        <f t="shared" si="162"/>
        <v>49</v>
      </c>
      <c r="ET52" s="1" t="e">
        <f>_xlfn.IFNA(IF(EN52="Cống tròn",INDEX(#REF!,MATCH(E52,#REF!,0)),IF(EN52="Cống hộp",INDEX(#REF!,MATCH(E52,#REF!,0)),EU52&amp;" ,"&amp;EV52)),0)</f>
        <v>#REF!</v>
      </c>
      <c r="EU52" s="16" t="s">
        <v>769</v>
      </c>
      <c r="EV52" s="16" t="s">
        <v>775</v>
      </c>
      <c r="EW52" s="16" t="e">
        <f>_xlfn.IFNA(INDEX(#REF!,MATCH(E52,#REF!,0)),0)</f>
        <v>#REF!</v>
      </c>
      <c r="EX52" s="16"/>
      <c r="EY52" s="18">
        <v>0</v>
      </c>
      <c r="EZ52" s="18">
        <v>0</v>
      </c>
      <c r="FA52" s="18">
        <v>0</v>
      </c>
      <c r="FB52" s="19">
        <v>0</v>
      </c>
      <c r="FC52" s="19">
        <v>0</v>
      </c>
      <c r="FD52" s="25">
        <f t="shared" si="13"/>
        <v>0</v>
      </c>
      <c r="FE52" s="25">
        <f t="shared" si="163"/>
        <v>0</v>
      </c>
      <c r="FF52" s="18">
        <v>0.1</v>
      </c>
      <c r="FG52" s="18">
        <v>2</v>
      </c>
      <c r="FH52" s="18">
        <v>1</v>
      </c>
      <c r="FI52" s="25">
        <f t="shared" si="164"/>
        <v>1.2</v>
      </c>
      <c r="FJ52" s="18">
        <v>0</v>
      </c>
      <c r="FK52" s="18">
        <v>0</v>
      </c>
      <c r="FL52" s="18">
        <v>0.2</v>
      </c>
      <c r="FM52" s="18">
        <v>1.4</v>
      </c>
      <c r="FN52" s="18">
        <v>0</v>
      </c>
      <c r="FO52" s="25">
        <f t="shared" si="165"/>
        <v>1.4</v>
      </c>
      <c r="FP52" s="18">
        <v>1.4999999999999999E-2</v>
      </c>
      <c r="FQ52" s="18">
        <v>1</v>
      </c>
      <c r="FR52" s="25">
        <f t="shared" si="14"/>
        <v>48</v>
      </c>
      <c r="FS52" s="25">
        <f t="shared" si="15"/>
        <v>0.70499999999999996</v>
      </c>
      <c r="FT52" s="25">
        <f t="shared" si="16"/>
        <v>48.704999999999998</v>
      </c>
      <c r="FU52" s="25">
        <f t="shared" si="17"/>
        <v>-0.92500000000002558</v>
      </c>
      <c r="FV52" s="25" t="str">
        <f t="shared" si="166"/>
        <v>Thêm 01</v>
      </c>
      <c r="FW52" s="25">
        <f t="shared" si="167"/>
        <v>0.09</v>
      </c>
      <c r="FX52" s="16"/>
      <c r="FY52" s="16"/>
      <c r="FZ52" s="16"/>
      <c r="GA52" s="16"/>
      <c r="GB52" s="19">
        <v>0</v>
      </c>
      <c r="GC52" s="19">
        <v>0</v>
      </c>
      <c r="GD52" s="19">
        <v>0</v>
      </c>
      <c r="GE52" s="19">
        <v>0</v>
      </c>
      <c r="GF52" s="19">
        <v>0</v>
      </c>
      <c r="GG52" s="19">
        <v>0</v>
      </c>
      <c r="GH52" s="19">
        <v>0</v>
      </c>
      <c r="GI52" s="19">
        <v>0</v>
      </c>
      <c r="GJ52" s="19">
        <v>0</v>
      </c>
      <c r="GK52" s="19">
        <v>0</v>
      </c>
      <c r="GL52" s="25">
        <f t="shared" si="18"/>
        <v>0</v>
      </c>
      <c r="GM52" s="25">
        <f t="shared" si="168"/>
        <v>0</v>
      </c>
      <c r="GN52" s="19">
        <v>0</v>
      </c>
      <c r="GO52" s="19">
        <v>0</v>
      </c>
      <c r="GP52" s="19">
        <v>0</v>
      </c>
      <c r="GQ52" s="19">
        <v>0</v>
      </c>
      <c r="GR52" s="1" t="e">
        <f>_xlfn.IFNA(INDEX(#REF!,MATCH(E52,#REF!,0)),0)</f>
        <v>#REF!</v>
      </c>
      <c r="GS52" s="16"/>
      <c r="GT52" s="18">
        <v>0</v>
      </c>
      <c r="GU52" s="18">
        <v>0</v>
      </c>
      <c r="GV52" s="18">
        <v>0</v>
      </c>
      <c r="GW52" s="18">
        <v>0</v>
      </c>
      <c r="GX52" s="25">
        <f t="shared" si="19"/>
        <v>0</v>
      </c>
      <c r="GY52" s="25">
        <f t="shared" si="20"/>
        <v>0</v>
      </c>
      <c r="GZ52" s="25">
        <f t="shared" si="169"/>
        <v>0</v>
      </c>
      <c r="HA52" s="1" t="e" cm="1">
        <f t="array" ref="HA52">INDEX(#REF!,MATCH(EJ52&amp;EK52&amp;HD52&amp;HE52&amp;HF52,#REF!&amp;#REF!&amp;#REF!&amp;#REF!&amp;#REF!,0))</f>
        <v>#REF!</v>
      </c>
      <c r="HB52" s="16"/>
      <c r="HC52" s="25">
        <f t="shared" si="170"/>
        <v>0</v>
      </c>
      <c r="HD52" s="18">
        <v>0</v>
      </c>
      <c r="HE52" s="18">
        <v>0</v>
      </c>
      <c r="HF52" s="18">
        <v>0</v>
      </c>
      <c r="HG52" s="1" t="e" cm="1">
        <f t="array" ref="HG52">INDEX(#REF!,MATCH(EJ52&amp;EK52&amp;HJ52&amp;HK52&amp;HL52,#REF!&amp;#REF!&amp;#REF!&amp;#REF!&amp;#REF!,0))</f>
        <v>#REF!</v>
      </c>
      <c r="HH52" s="16"/>
      <c r="HI52" s="25">
        <f t="shared" si="171"/>
        <v>0</v>
      </c>
      <c r="HJ52" s="25">
        <f t="shared" si="172"/>
        <v>0</v>
      </c>
      <c r="HK52" s="19">
        <v>0</v>
      </c>
      <c r="HL52" s="19">
        <v>0</v>
      </c>
      <c r="HM52" s="18">
        <v>0.01</v>
      </c>
      <c r="HN52" s="18">
        <v>1</v>
      </c>
      <c r="HO52" s="25">
        <f t="shared" si="173"/>
        <v>0</v>
      </c>
      <c r="HP52" s="25">
        <f t="shared" si="174"/>
        <v>0</v>
      </c>
      <c r="HQ52" s="25">
        <f t="shared" si="175"/>
        <v>0</v>
      </c>
      <c r="HR52" s="25">
        <f t="shared" si="176"/>
        <v>0</v>
      </c>
      <c r="HS52" s="25">
        <f t="shared" si="177"/>
        <v>0</v>
      </c>
      <c r="HT52" s="19">
        <v>0</v>
      </c>
      <c r="HU52" s="19">
        <v>0</v>
      </c>
      <c r="HV52" s="19">
        <v>0</v>
      </c>
      <c r="HW52" s="25">
        <f t="shared" si="178"/>
        <v>0</v>
      </c>
      <c r="HX52" s="19">
        <v>0</v>
      </c>
      <c r="HY52" s="19">
        <v>0</v>
      </c>
      <c r="HZ52" s="18">
        <v>22.5</v>
      </c>
      <c r="IA52" s="20">
        <f>ROUND(IF(EN52="Cống tròn",IF(EN52="Cống tròn",IF(EU52="Không có móng",IQ52-FF52,IF(EU52="Đế",IP52-FN52,IF(OR(EU52="Móng bê tông",EU52="Móng bê tông kết hợp đế"),II52-FJ52,0))),0),IF(EN52="Cống hộp",IF(AND(EN52="Cống hộp",EU52="Không có móng"),IQ52-GF52,IF(AND(EN52="Cống hộp",EU52="Móng bê tông"),IJ52-GB52,0)),IF(OR(EN52="Rãnh xây",EN52="Rãnh bê tông"),IF(OR(EN52="Rãnh xây",EN52="Rãnh bê tông"),IK52-GB52,0),IF(EN52="Ống nhựa",IF(AND(EN52="Ống nhựa",EU52="Không đắp cát"),IQ52-HT52,IF(AND(EN52="Ống nhựa",EU52="Đắp cát"),IH52-HX52,0)),IF(EN52="Rãnh thang",IF(EN52="Rãnh thang",IF(EU52="Móng bê tông",#REF!-#REF!,IQ52),0),0))))),2)</f>
        <v>21.45</v>
      </c>
      <c r="IB52" s="20">
        <f t="shared" si="179"/>
        <v>1.0500000000000007</v>
      </c>
      <c r="IC52" s="20">
        <f t="shared" si="21"/>
        <v>21.45</v>
      </c>
      <c r="ID52" s="20">
        <f t="shared" si="22"/>
        <v>0</v>
      </c>
      <c r="IE52" s="20">
        <f t="shared" si="23"/>
        <v>0</v>
      </c>
      <c r="IF52" s="20">
        <f t="shared" si="24"/>
        <v>0</v>
      </c>
      <c r="IG52" s="20">
        <f>IF(EN52="Rãnh thang",IF(AND(EN52="Rãnh thang",EU52="Móng bê tông"),IQ52-#REF!,0),IF(EN52="Ống nhựa",IF(AND(EN52="Ống nhựa",EU52="Đắp cát"),IQ52-HT52,0),IF(EN52="Cống tròn",IF(EN52="Cống tròn",IF(OR(EU52="Móng bê tông",EU52="Móng bê tông kết hợp đế"),IM52-FL52,0),0),IF(EN52="Cống hộp",IF(AND(EN52="Cống hộp",EU52="Móng bê tông"),IN52-GD52,0),IF(OR(EN52="Rãnh xây",EN52="Rãnh bê tông"),IF(AND(EN52="Rãnh xây",EU52="Móng bê tông"),IO52-GD52,IF(AND(EN52="Rãnh bê tông",EU52="Móng bê tông"),IO52-GD52,0)),0)))))</f>
        <v>21.45</v>
      </c>
      <c r="IH52" s="20">
        <f t="shared" si="25"/>
        <v>0</v>
      </c>
      <c r="II52" s="20">
        <f t="shared" si="26"/>
        <v>21.45</v>
      </c>
      <c r="IJ52" s="20">
        <f t="shared" si="27"/>
        <v>0</v>
      </c>
      <c r="IK52" s="20">
        <f t="shared" si="28"/>
        <v>0</v>
      </c>
      <c r="IL52" s="20">
        <f t="shared" si="29"/>
        <v>21.65</v>
      </c>
      <c r="IM52" s="20">
        <f t="shared" si="30"/>
        <v>21.65</v>
      </c>
      <c r="IN52" s="20">
        <f t="shared" si="31"/>
        <v>0</v>
      </c>
      <c r="IO52" s="20">
        <f t="shared" si="32"/>
        <v>0</v>
      </c>
      <c r="IP52" s="20">
        <f t="shared" si="33"/>
        <v>0</v>
      </c>
      <c r="IQ52" s="18">
        <v>21.75</v>
      </c>
      <c r="IR52" s="25">
        <f t="shared" si="180"/>
        <v>0</v>
      </c>
      <c r="IS52" s="25">
        <f t="shared" si="34"/>
        <v>0</v>
      </c>
      <c r="IT52" s="25">
        <f t="shared" si="35"/>
        <v>0</v>
      </c>
      <c r="IU52" s="25">
        <f>ROUND(IF(EN52="Cống tròn",IF(EN52="Cống tròn",IV52+FF52,0),IF(EN52="Cống hộp",IF(EN52="Cống hộp",IV52+GP52,0),IF(OR(EN52="Rãnh xây",EN52="Rãnh bê tông"),IF(OR(EN52="Rãnh xây",EN52="Rãnh bê tông"),IV52+GP52,0),IF(EN52="ống nhựa",IF(EN52="Ống nhựa",IV52+HT52,0),IF(EN52="Rãnh thang",IF(EN52="Rãnh thang",IQ52+#REF!,0),0))))),2)</f>
        <v>22.72</v>
      </c>
      <c r="IV52" s="18">
        <v>22.62</v>
      </c>
      <c r="IW52" s="25">
        <f t="shared" si="36"/>
        <v>22.72</v>
      </c>
      <c r="IX52" s="25">
        <f t="shared" si="37"/>
        <v>0</v>
      </c>
      <c r="IY52" s="25">
        <f t="shared" si="38"/>
        <v>0</v>
      </c>
      <c r="IZ52" s="25">
        <f t="shared" si="39"/>
        <v>0</v>
      </c>
      <c r="JA52" s="25">
        <f t="shared" si="40"/>
        <v>0</v>
      </c>
      <c r="JB52" s="18">
        <v>22.37</v>
      </c>
      <c r="JC52" s="20">
        <f>ROUND(IF(EN52="Cống tròn",IF(EN52="Cống tròn",IF(EU52="Không có móng",JS52-FF52,IF(EU52="Đế",JR52-FN52,IF(OR(EU52="Móng bê tông",EU52="Móng bê tông kết hợp đế"),JK52-FJ52,0))),0),IF(EN52="Cống hộp",IF(AND(EN52="Cống hộp",EU52="Không có móng"),JS52-GF52,IF(AND(EN52="Cống hộp",EU52="Móng bê tông"),JL52-GB52,0)),IF(OR(EN52="Rãnh xây",EN52="Rãnh bê tông"),IF(OR(EN52="Rãnh xây",EN52="Rãnh bê tông"),JM52-GB52,0),IF(EN52="Ống nhựa",IF(AND(EN52="Ống nhựa",EU52="Không đắp cát"),JS52-HT52,IF(AND(EN52="Ống nhựa",EU52="Đắp cát"),JJ52-HX52,0)),IF(EN52="Rãnh thang",IF(EN52="Rãnh thang",IF(EU52="Móng bê tông",#REF!-#REF!,JS52),0),0))))),2)</f>
        <v>21.32</v>
      </c>
      <c r="JD52" s="20">
        <f t="shared" si="181"/>
        <v>1.0500000000000007</v>
      </c>
      <c r="JE52" s="20">
        <f t="shared" si="41"/>
        <v>21.32</v>
      </c>
      <c r="JF52" s="20">
        <f t="shared" si="42"/>
        <v>0</v>
      </c>
      <c r="JG52" s="20">
        <f t="shared" si="43"/>
        <v>0</v>
      </c>
      <c r="JH52" s="20">
        <f t="shared" si="44"/>
        <v>0</v>
      </c>
      <c r="JI52" s="20">
        <f>IF(EN52="Rãnh thang",IF(AND(EN52="Rãnh thang",EU52="Móng bê tông"),JS52-#REF!,0),IF(EN52="Ống nhựa",IF(AND(EN52="Ống nhựa",EU52="Đắp cát"),JS52-HT52,0),IF(EN52="Cống tròn",IF(EN52="Cống tròn",IF(OR(EU52="Móng bê tông",EU52="Móng bê tông kết hợp đế"),JO52-FL52,0),0),IF(EN52="Cống hộp",IF(AND(EN52="Cống hộp",EU52="Móng bê tông"),JP52-GD52,0),IF(OR(EN52="Rãnh xây",EN52="Rãnh bê tông"),IF(AND(EN52="Rãnh xây",EU52="Móng bê tông"),JQ52-GD52,IF(AND(EN52="Rãnh bê tông",EU52="Móng bê tông"),JQ52-GD52,0)),0)))))</f>
        <v>21.32</v>
      </c>
      <c r="JJ52" s="20">
        <f t="shared" si="45"/>
        <v>0</v>
      </c>
      <c r="JK52" s="20">
        <f t="shared" si="46"/>
        <v>21.32</v>
      </c>
      <c r="JL52" s="20">
        <f t="shared" si="47"/>
        <v>0</v>
      </c>
      <c r="JM52" s="20">
        <f t="shared" si="48"/>
        <v>0</v>
      </c>
      <c r="JN52" s="20">
        <f t="shared" si="49"/>
        <v>21.52</v>
      </c>
      <c r="JO52" s="20">
        <f t="shared" si="50"/>
        <v>21.52</v>
      </c>
      <c r="JP52" s="20">
        <f t="shared" si="51"/>
        <v>0</v>
      </c>
      <c r="JQ52" s="20">
        <f t="shared" si="52"/>
        <v>0</v>
      </c>
      <c r="JR52" s="20">
        <f t="shared" si="53"/>
        <v>0</v>
      </c>
      <c r="JS52" s="26">
        <v>21.62</v>
      </c>
      <c r="JT52" s="25">
        <f t="shared" si="182"/>
        <v>0</v>
      </c>
      <c r="JU52" s="25">
        <f t="shared" si="54"/>
        <v>0</v>
      </c>
      <c r="JV52" s="25">
        <f t="shared" si="55"/>
        <v>0</v>
      </c>
      <c r="JW52" s="25">
        <f>ROUND(IF(EN52="Cống tròn",IF(EN52="Cống tròn",JX52+FF52,0),IF(EN52="Cống hộp",IF(EN52="Cống hộp",JX52+GP52,0),IF(OR(EN52="Rãnh xây",EN52="Rãnh bê tông"),IF(OR(EN52="Rãnh xây",EN52="Rãnh bê tông"),JX52+GP52,0),IF(EN52="ống nhựa",IF(EN52="Ống nhựa",JX52+HT52,0),IF(EN52="Rãnh thang",IF(EN52="Rãnh thang",JS52+#REF!,0),0))))),2)</f>
        <v>22.72</v>
      </c>
      <c r="JX52" s="27">
        <v>22.62</v>
      </c>
      <c r="JY52" s="25">
        <f t="shared" si="56"/>
        <v>22.72</v>
      </c>
      <c r="JZ52" s="25">
        <f t="shared" si="57"/>
        <v>0</v>
      </c>
      <c r="KA52" s="25">
        <f t="shared" si="58"/>
        <v>0</v>
      </c>
      <c r="KB52" s="25">
        <f t="shared" si="59"/>
        <v>0</v>
      </c>
      <c r="KC52" s="25">
        <f t="shared" si="60"/>
        <v>0</v>
      </c>
      <c r="KD52" s="28" t="s">
        <v>98</v>
      </c>
      <c r="KE52" s="27">
        <v>0</v>
      </c>
      <c r="KF52" s="25">
        <f t="shared" si="61"/>
        <v>1.0500000000000007</v>
      </c>
      <c r="KG52" s="25">
        <f t="shared" si="183"/>
        <v>1.0500000000000007</v>
      </c>
      <c r="KH52" s="27">
        <v>0</v>
      </c>
      <c r="KI52" s="25">
        <f t="shared" si="62"/>
        <v>1.0500000000000007</v>
      </c>
      <c r="KJ52" s="25">
        <f t="shared" si="184"/>
        <v>1.0500000000000007</v>
      </c>
      <c r="KK52" s="25">
        <f t="shared" si="63"/>
        <v>0</v>
      </c>
      <c r="KL52" s="25">
        <f t="shared" si="64"/>
        <v>0</v>
      </c>
      <c r="KM52" s="25">
        <f t="shared" si="185"/>
        <v>0</v>
      </c>
      <c r="KN52" s="25">
        <f t="shared" si="65"/>
        <v>0</v>
      </c>
      <c r="KO52" s="25">
        <f t="shared" si="66"/>
        <v>0</v>
      </c>
      <c r="KP52" s="25">
        <f t="shared" si="186"/>
        <v>0</v>
      </c>
      <c r="KQ52" s="25">
        <f t="shared" si="67"/>
        <v>0.2</v>
      </c>
      <c r="KR52" s="25">
        <f t="shared" si="68"/>
        <v>0.2</v>
      </c>
      <c r="KS52" s="25">
        <f t="shared" si="187"/>
        <v>0.2</v>
      </c>
      <c r="KT52" s="25">
        <f t="shared" si="69"/>
        <v>0</v>
      </c>
      <c r="KU52" s="25">
        <f t="shared" si="70"/>
        <v>0</v>
      </c>
      <c r="KV52" s="25">
        <f t="shared" si="188"/>
        <v>0</v>
      </c>
      <c r="KW52" s="25">
        <f t="shared" si="71"/>
        <v>0</v>
      </c>
      <c r="KX52" s="25">
        <f t="shared" si="72"/>
        <v>0</v>
      </c>
      <c r="KY52" s="25">
        <f t="shared" si="189"/>
        <v>0</v>
      </c>
      <c r="KZ52" s="25">
        <f t="shared" si="73"/>
        <v>0</v>
      </c>
      <c r="LA52" s="25">
        <f t="shared" si="74"/>
        <v>0</v>
      </c>
      <c r="LB52" s="25">
        <f t="shared" si="190"/>
        <v>0</v>
      </c>
      <c r="LC52" s="25">
        <f t="shared" si="75"/>
        <v>0.85000000000000075</v>
      </c>
      <c r="LD52" s="25">
        <f t="shared" si="76"/>
        <v>0.85000000000000075</v>
      </c>
      <c r="LE52" s="25">
        <f t="shared" si="191"/>
        <v>0.85000000000000075</v>
      </c>
      <c r="LF52" s="25">
        <f t="shared" si="77"/>
        <v>0</v>
      </c>
      <c r="LG52" s="25">
        <f t="shared" si="78"/>
        <v>0</v>
      </c>
      <c r="LH52" s="25">
        <f t="shared" si="192"/>
        <v>0</v>
      </c>
      <c r="LI52" s="25">
        <f t="shared" si="79"/>
        <v>0</v>
      </c>
      <c r="LJ52" s="25">
        <f t="shared" si="80"/>
        <v>0</v>
      </c>
      <c r="LK52" s="25">
        <f t="shared" si="193"/>
        <v>0</v>
      </c>
      <c r="LL52" s="25">
        <f t="shared" si="81"/>
        <v>0</v>
      </c>
      <c r="LM52" s="25">
        <f t="shared" si="82"/>
        <v>0</v>
      </c>
      <c r="LN52" s="25">
        <f t="shared" si="194"/>
        <v>0</v>
      </c>
      <c r="LO52" s="25">
        <f t="shared" si="83"/>
        <v>0</v>
      </c>
      <c r="LP52" s="25">
        <f t="shared" si="84"/>
        <v>0</v>
      </c>
      <c r="LQ52" s="25">
        <f t="shared" si="195"/>
        <v>0</v>
      </c>
      <c r="LR52" s="25">
        <f t="shared" si="85"/>
        <v>0</v>
      </c>
      <c r="LS52" s="25">
        <f t="shared" si="86"/>
        <v>0</v>
      </c>
      <c r="LT52" s="25">
        <f t="shared" si="196"/>
        <v>0</v>
      </c>
      <c r="LU52" s="25">
        <f t="shared" si="87"/>
        <v>0</v>
      </c>
      <c r="LV52" s="25">
        <f t="shared" si="88"/>
        <v>0</v>
      </c>
      <c r="LW52" s="25">
        <f t="shared" si="197"/>
        <v>0</v>
      </c>
      <c r="LX52" s="25">
        <f t="shared" si="89"/>
        <v>0</v>
      </c>
      <c r="LY52" s="25">
        <f t="shared" si="90"/>
        <v>0</v>
      </c>
      <c r="LZ52" s="25">
        <f t="shared" si="198"/>
        <v>0</v>
      </c>
      <c r="MA52" s="25">
        <f t="shared" si="91"/>
        <v>0</v>
      </c>
      <c r="MB52" s="25">
        <f t="shared" si="92"/>
        <v>0</v>
      </c>
      <c r="MC52" s="25">
        <f t="shared" si="199"/>
        <v>0</v>
      </c>
      <c r="MD52" s="25">
        <f t="shared" si="93"/>
        <v>0</v>
      </c>
      <c r="ME52" s="25">
        <f t="shared" si="94"/>
        <v>0</v>
      </c>
      <c r="MF52" s="25">
        <f t="shared" si="200"/>
        <v>0</v>
      </c>
      <c r="MG52" s="25">
        <f t="shared" si="95"/>
        <v>0</v>
      </c>
      <c r="MH52" s="25">
        <f t="shared" si="96"/>
        <v>0</v>
      </c>
      <c r="MI52" s="25">
        <f t="shared" si="201"/>
        <v>0</v>
      </c>
      <c r="MJ52" s="25">
        <f t="shared" si="97"/>
        <v>0</v>
      </c>
      <c r="MK52" s="25">
        <f t="shared" si="98"/>
        <v>0</v>
      </c>
      <c r="ML52" s="25">
        <f t="shared" si="202"/>
        <v>0</v>
      </c>
      <c r="MM52" s="25">
        <f t="shared" si="99"/>
        <v>0</v>
      </c>
      <c r="MN52" s="25">
        <f t="shared" si="100"/>
        <v>0</v>
      </c>
      <c r="MO52" s="25">
        <f t="shared" si="203"/>
        <v>0</v>
      </c>
      <c r="MP52" s="25">
        <f t="shared" si="101"/>
        <v>0</v>
      </c>
      <c r="MQ52" s="25">
        <f t="shared" si="102"/>
        <v>0</v>
      </c>
      <c r="MR52" s="25">
        <f t="shared" si="204"/>
        <v>0</v>
      </c>
      <c r="MS52" s="29">
        <v>1.4</v>
      </c>
      <c r="MT52" s="29">
        <v>0</v>
      </c>
      <c r="MU52" s="29">
        <v>1</v>
      </c>
      <c r="MV52" s="29">
        <v>1</v>
      </c>
      <c r="MW52" s="25">
        <f t="shared" si="103"/>
        <v>1.4</v>
      </c>
      <c r="MX52" s="25">
        <f t="shared" si="104"/>
        <v>1.47</v>
      </c>
      <c r="MY52" s="25">
        <f t="shared" si="105"/>
        <v>0</v>
      </c>
      <c r="MZ52" s="25">
        <f t="shared" si="106"/>
        <v>0</v>
      </c>
      <c r="NA52" s="25">
        <f t="shared" si="107"/>
        <v>1.4</v>
      </c>
      <c r="NB52" s="25">
        <f t="shared" si="108"/>
        <v>1.47</v>
      </c>
      <c r="NC52" s="25">
        <f t="shared" si="109"/>
        <v>0</v>
      </c>
      <c r="ND52" s="25">
        <f t="shared" si="110"/>
        <v>0</v>
      </c>
      <c r="NE52" s="25">
        <f t="shared" si="205"/>
        <v>1.4</v>
      </c>
      <c r="NF52" s="25">
        <f t="shared" si="205"/>
        <v>1.47</v>
      </c>
      <c r="NG52" s="25">
        <f t="shared" si="205"/>
        <v>0</v>
      </c>
      <c r="NH52" s="25">
        <f t="shared" si="205"/>
        <v>0</v>
      </c>
      <c r="NI52" s="25">
        <f t="shared" si="112"/>
        <v>72.959999999999994</v>
      </c>
      <c r="NJ52" s="25">
        <f t="shared" si="113"/>
        <v>0</v>
      </c>
      <c r="NK52" s="25">
        <f t="shared" si="114"/>
        <v>72.959999999999994</v>
      </c>
      <c r="NL52" s="25">
        <f t="shared" si="115"/>
        <v>42.04</v>
      </c>
      <c r="NM52" s="25">
        <f t="shared" si="116"/>
        <v>0</v>
      </c>
      <c r="NN52" s="25">
        <f t="shared" si="206"/>
        <v>42.04</v>
      </c>
      <c r="NO52" s="25">
        <f t="shared" si="117"/>
        <v>0</v>
      </c>
      <c r="NP52" s="25">
        <f t="shared" si="118"/>
        <v>0</v>
      </c>
      <c r="NQ52" s="25">
        <f t="shared" si="207"/>
        <v>0</v>
      </c>
      <c r="NR52" s="25">
        <f t="shared" si="119"/>
        <v>0</v>
      </c>
      <c r="NS52" s="25">
        <f t="shared" si="120"/>
        <v>0</v>
      </c>
      <c r="NT52" s="25">
        <f t="shared" si="208"/>
        <v>0</v>
      </c>
      <c r="NU52" s="25">
        <f t="shared" si="121"/>
        <v>0</v>
      </c>
      <c r="NV52" s="25">
        <f t="shared" si="122"/>
        <v>0</v>
      </c>
      <c r="NW52" s="25">
        <f t="shared" si="209"/>
        <v>0</v>
      </c>
      <c r="NX52" s="25">
        <f t="shared" si="210"/>
        <v>42.04</v>
      </c>
      <c r="NY52" s="25">
        <f t="shared" si="210"/>
        <v>0</v>
      </c>
      <c r="NZ52" s="25">
        <f t="shared" si="211"/>
        <v>42.04</v>
      </c>
      <c r="OA52" s="25">
        <f t="shared" si="212"/>
        <v>30.92</v>
      </c>
      <c r="OB52" s="25">
        <f t="shared" si="212"/>
        <v>0</v>
      </c>
      <c r="OC52" s="25">
        <f t="shared" si="213"/>
        <v>30.92</v>
      </c>
      <c r="OD52" s="25">
        <f t="shared" si="214"/>
        <v>42.04</v>
      </c>
      <c r="OE52" s="25">
        <f t="shared" si="214"/>
        <v>0</v>
      </c>
      <c r="OF52" s="25">
        <f t="shared" si="214"/>
        <v>42.04</v>
      </c>
      <c r="OG52" s="25">
        <f t="shared" si="124"/>
        <v>0</v>
      </c>
      <c r="OH52" s="25">
        <f t="shared" si="125"/>
        <v>0</v>
      </c>
      <c r="OI52" s="25">
        <f t="shared" si="126"/>
        <v>0</v>
      </c>
      <c r="OJ52" s="25">
        <f t="shared" si="127"/>
        <v>0</v>
      </c>
      <c r="OK52" s="25">
        <f t="shared" si="128"/>
        <v>0</v>
      </c>
      <c r="OL52" s="25">
        <f t="shared" si="129"/>
        <v>0</v>
      </c>
      <c r="OM52" s="25">
        <f t="shared" si="215"/>
        <v>0</v>
      </c>
      <c r="ON52" s="25">
        <f t="shared" si="215"/>
        <v>0</v>
      </c>
      <c r="OO52" s="25">
        <f t="shared" si="215"/>
        <v>0</v>
      </c>
      <c r="OP52" s="25">
        <f t="shared" si="130"/>
        <v>0</v>
      </c>
      <c r="OQ52" s="25">
        <f t="shared" si="131"/>
        <v>0</v>
      </c>
      <c r="OR52" s="25">
        <f t="shared" si="216"/>
        <v>0</v>
      </c>
      <c r="OS52" s="19">
        <v>538249.13</v>
      </c>
      <c r="OT52" s="19">
        <v>2371326.08</v>
      </c>
    </row>
    <row r="53" spans="1:410" ht="33" customHeight="1" x14ac:dyDescent="0.25">
      <c r="A53" s="18"/>
      <c r="B53" s="18" t="s">
        <v>763</v>
      </c>
      <c r="C53" s="18">
        <v>295.57</v>
      </c>
      <c r="D53" s="16" t="e">
        <f>_xlfn.IFNA(INDEX(#REF!,MATCH(E53,#REF!,0)),0)</f>
        <v>#REF!</v>
      </c>
      <c r="E53" s="18" t="s">
        <v>830</v>
      </c>
      <c r="F53" s="16" t="s">
        <v>765</v>
      </c>
      <c r="G53" s="16" t="s">
        <v>810</v>
      </c>
      <c r="H53" s="16" t="s">
        <v>767</v>
      </c>
      <c r="I53" s="16" t="s">
        <v>768</v>
      </c>
      <c r="J53" s="16" t="s">
        <v>811</v>
      </c>
      <c r="K53" s="16" t="s">
        <v>770</v>
      </c>
      <c r="L53" s="16" t="s">
        <v>771</v>
      </c>
      <c r="M53" s="18">
        <v>1.8399999999999999</v>
      </c>
      <c r="N53" s="18">
        <v>1.8399999999999999</v>
      </c>
      <c r="O53" s="18">
        <v>2.2399999999999998</v>
      </c>
      <c r="P53" s="18">
        <v>2.2399999999999998</v>
      </c>
      <c r="Q53" s="18">
        <v>0.1</v>
      </c>
      <c r="R53" s="18">
        <v>2.04</v>
      </c>
      <c r="S53" s="18">
        <v>2.04</v>
      </c>
      <c r="T53" s="18">
        <v>0.2</v>
      </c>
      <c r="U53" s="18">
        <v>0</v>
      </c>
      <c r="V53" s="18">
        <v>0</v>
      </c>
      <c r="W53" s="18">
        <v>0</v>
      </c>
      <c r="X53" s="18">
        <v>1.8399999999999999</v>
      </c>
      <c r="Y53" s="18">
        <v>1.7999999999999998</v>
      </c>
      <c r="Z53" s="20">
        <f t="shared" si="132"/>
        <v>1.7</v>
      </c>
      <c r="AA53" s="18">
        <v>0.22</v>
      </c>
      <c r="AB53" s="18">
        <v>0</v>
      </c>
      <c r="AC53" s="18">
        <v>0</v>
      </c>
      <c r="AD53" s="18">
        <v>0</v>
      </c>
      <c r="AE53" s="18">
        <v>0</v>
      </c>
      <c r="AF53" s="18">
        <v>0</v>
      </c>
      <c r="AG53" s="18">
        <v>1.4</v>
      </c>
      <c r="AH53" s="18">
        <v>1.4</v>
      </c>
      <c r="AI53" s="20">
        <f t="shared" si="133"/>
        <v>1.8499999999999999</v>
      </c>
      <c r="AJ53" s="18">
        <v>0</v>
      </c>
      <c r="AK53" s="18">
        <v>0</v>
      </c>
      <c r="AL53" s="20">
        <f t="shared" si="134"/>
        <v>0</v>
      </c>
      <c r="AM53" s="18">
        <v>1.8399999999999999</v>
      </c>
      <c r="AN53" s="18">
        <v>1.4</v>
      </c>
      <c r="AO53" s="18">
        <v>0.15</v>
      </c>
      <c r="AP53" s="18">
        <v>0.22</v>
      </c>
      <c r="AQ53" s="18">
        <v>0</v>
      </c>
      <c r="AR53" s="18">
        <v>0</v>
      </c>
      <c r="AS53" s="18">
        <v>0</v>
      </c>
      <c r="AT53" s="18">
        <v>0</v>
      </c>
      <c r="AU53" s="18">
        <v>0</v>
      </c>
      <c r="AV53" s="18">
        <v>1</v>
      </c>
      <c r="AW53" s="18">
        <v>0</v>
      </c>
      <c r="AX53" s="18">
        <v>0</v>
      </c>
      <c r="AY53" s="18">
        <v>0</v>
      </c>
      <c r="AZ53" s="18">
        <v>0</v>
      </c>
      <c r="BA53" s="18">
        <v>0</v>
      </c>
      <c r="BB53" s="18">
        <v>0</v>
      </c>
      <c r="BC53" s="18">
        <v>0</v>
      </c>
      <c r="BD53" s="18">
        <v>0</v>
      </c>
      <c r="BE53" s="18">
        <v>2</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6" t="e">
        <f>_xlfn.IFNA(IF(RIGHT(D53,2)="=G",0,INDEX(#REF!,MATCH(E53,#REF!,0))),0)</f>
        <v>#REF!</v>
      </c>
      <c r="CB53" s="16" t="s">
        <v>776</v>
      </c>
      <c r="CC53" s="18">
        <v>0</v>
      </c>
      <c r="CD53" s="18">
        <v>0</v>
      </c>
      <c r="CE53" s="18">
        <v>1.84</v>
      </c>
      <c r="CF53" s="18">
        <v>0.9</v>
      </c>
      <c r="CG53" s="18">
        <v>0.12</v>
      </c>
      <c r="CH53" s="18">
        <v>2</v>
      </c>
      <c r="CI53" s="16" t="s">
        <v>98</v>
      </c>
      <c r="CJ53" s="18">
        <v>0</v>
      </c>
      <c r="CK53" s="20">
        <f t="shared" si="135"/>
        <v>1.35</v>
      </c>
      <c r="CL53" s="20">
        <f t="shared" si="136"/>
        <v>1.35</v>
      </c>
      <c r="CM53" s="18">
        <v>20.190000000000001</v>
      </c>
      <c r="CN53" s="18">
        <v>23.21</v>
      </c>
      <c r="CO53" s="18">
        <v>22.371000000000002</v>
      </c>
      <c r="CP53" s="22">
        <f t="shared" si="0"/>
        <v>22.37</v>
      </c>
      <c r="CQ53" s="22">
        <f t="shared" si="1"/>
        <v>21.02</v>
      </c>
      <c r="CR53" s="22">
        <f t="shared" si="137"/>
        <v>1.35</v>
      </c>
      <c r="CS53" s="22">
        <f t="shared" si="138"/>
        <v>21.12</v>
      </c>
      <c r="CT53" s="22">
        <f t="shared" si="2"/>
        <v>21.32</v>
      </c>
      <c r="CU53" s="18">
        <v>21.32</v>
      </c>
      <c r="CV53" s="22">
        <f t="shared" si="139"/>
        <v>1.7</v>
      </c>
      <c r="CW53" s="22">
        <f t="shared" si="3"/>
        <v>0</v>
      </c>
      <c r="CX53" s="22">
        <f t="shared" si="4"/>
        <v>0</v>
      </c>
      <c r="CY53" s="22">
        <f t="shared" si="5"/>
        <v>23.06</v>
      </c>
      <c r="CZ53" s="22">
        <f t="shared" si="6"/>
        <v>23.21</v>
      </c>
      <c r="DA53" s="18">
        <v>23.21</v>
      </c>
      <c r="DB53" s="20">
        <f t="shared" si="140"/>
        <v>2.19</v>
      </c>
      <c r="DC53" s="20">
        <f t="shared" si="141"/>
        <v>0.84</v>
      </c>
      <c r="DD53" s="20">
        <f t="shared" si="142"/>
        <v>1.35</v>
      </c>
      <c r="DE53" s="20">
        <f t="shared" si="7"/>
        <v>0.1</v>
      </c>
      <c r="DF53" s="20">
        <f t="shared" si="8"/>
        <v>0.2</v>
      </c>
      <c r="DG53" s="20">
        <f t="shared" si="9"/>
        <v>1.05</v>
      </c>
      <c r="DH53" s="20">
        <f t="shared" si="10"/>
        <v>0</v>
      </c>
      <c r="DI53" s="20">
        <f t="shared" si="11"/>
        <v>0</v>
      </c>
      <c r="DJ53" s="20">
        <f t="shared" si="12"/>
        <v>0</v>
      </c>
      <c r="DK53" s="20">
        <f t="shared" si="143"/>
        <v>1.35</v>
      </c>
      <c r="DL53" s="20">
        <f t="shared" si="144"/>
        <v>0</v>
      </c>
      <c r="DM53" s="20">
        <f t="shared" si="145"/>
        <v>0</v>
      </c>
      <c r="DN53" s="20">
        <f t="shared" si="146"/>
        <v>0</v>
      </c>
      <c r="DO53" s="18">
        <v>2.44</v>
      </c>
      <c r="DP53" s="18">
        <v>0</v>
      </c>
      <c r="DQ53" s="18">
        <v>1</v>
      </c>
      <c r="DR53" s="18">
        <v>1</v>
      </c>
      <c r="DS53" s="25">
        <f t="shared" si="147"/>
        <v>2.44</v>
      </c>
      <c r="DT53" s="25">
        <f t="shared" si="148"/>
        <v>0</v>
      </c>
      <c r="DU53" s="25">
        <f t="shared" si="149"/>
        <v>3.29</v>
      </c>
      <c r="DV53" s="25">
        <f t="shared" si="150"/>
        <v>0</v>
      </c>
      <c r="DW53" s="25">
        <f t="shared" si="151"/>
        <v>3.29</v>
      </c>
      <c r="DX53" s="25">
        <f t="shared" si="152"/>
        <v>7.37</v>
      </c>
      <c r="DY53" s="25">
        <f t="shared" si="153"/>
        <v>0</v>
      </c>
      <c r="DZ53" s="25">
        <f t="shared" si="154"/>
        <v>7.37</v>
      </c>
      <c r="EA53" s="25">
        <f t="shared" si="155"/>
        <v>4.8899999999999997</v>
      </c>
      <c r="EB53" s="25">
        <f t="shared" si="156"/>
        <v>0</v>
      </c>
      <c r="EC53" s="25">
        <f t="shared" si="157"/>
        <v>4.8899999999999997</v>
      </c>
      <c r="ED53" s="25">
        <f t="shared" si="158"/>
        <v>2.48</v>
      </c>
      <c r="EE53" s="25">
        <f t="shared" si="158"/>
        <v>0</v>
      </c>
      <c r="EF53" s="25">
        <f t="shared" si="159"/>
        <v>2.48</v>
      </c>
      <c r="EG53" s="25">
        <f t="shared" si="160"/>
        <v>4.8899999999999997</v>
      </c>
      <c r="EH53" s="25">
        <f t="shared" si="160"/>
        <v>0</v>
      </c>
      <c r="EI53" s="25">
        <f t="shared" si="161"/>
        <v>4.8899999999999997</v>
      </c>
      <c r="EJ53" s="18">
        <v>295.57</v>
      </c>
      <c r="EK53" s="18">
        <v>245.41</v>
      </c>
      <c r="EL53" s="18" t="s">
        <v>830</v>
      </c>
      <c r="EM53" s="18" t="s">
        <v>831</v>
      </c>
      <c r="EN53" s="16" t="s">
        <v>774</v>
      </c>
      <c r="EO53" s="16" t="s">
        <v>132</v>
      </c>
      <c r="EP53" s="16" t="e">
        <f>IF(OR(EN53="Cống tròn",EN53="Cống hộp",EN53="Ống nhựa"),INDEX(#REF!,MATCH(E53,#REF!,0)),IF(OR(EN53="Rãnh xây",EN53="Rãnh bê tông"),INDEX(#REF!,MATCH(E53,#REF!,0)),0))</f>
        <v>#REF!</v>
      </c>
      <c r="EQ53" s="18">
        <v>48.759999999999991</v>
      </c>
      <c r="ER53" s="18">
        <v>1</v>
      </c>
      <c r="ES53" s="25">
        <f t="shared" si="162"/>
        <v>48</v>
      </c>
      <c r="ET53" s="1" t="e">
        <f>_xlfn.IFNA(IF(EN53="Cống tròn",INDEX(#REF!,MATCH(E53,#REF!,0)),IF(EN53="Cống hộp",INDEX(#REF!,MATCH(E53,#REF!,0)),EU53&amp;" ,"&amp;EV53)),0)</f>
        <v>#REF!</v>
      </c>
      <c r="EU53" s="16" t="s">
        <v>769</v>
      </c>
      <c r="EV53" s="16" t="s">
        <v>775</v>
      </c>
      <c r="EW53" s="16" t="e">
        <f>_xlfn.IFNA(INDEX(#REF!,MATCH(E53,#REF!,0)),0)</f>
        <v>#REF!</v>
      </c>
      <c r="EX53" s="16"/>
      <c r="EY53" s="18">
        <v>0</v>
      </c>
      <c r="EZ53" s="18">
        <v>0</v>
      </c>
      <c r="FA53" s="18">
        <v>0</v>
      </c>
      <c r="FB53" s="19">
        <v>0</v>
      </c>
      <c r="FC53" s="19">
        <v>0</v>
      </c>
      <c r="FD53" s="25">
        <f t="shared" si="13"/>
        <v>0</v>
      </c>
      <c r="FE53" s="25">
        <f t="shared" si="163"/>
        <v>0</v>
      </c>
      <c r="FF53" s="18">
        <v>0.1</v>
      </c>
      <c r="FG53" s="18">
        <v>2</v>
      </c>
      <c r="FH53" s="18">
        <v>1</v>
      </c>
      <c r="FI53" s="25">
        <f t="shared" si="164"/>
        <v>1.2</v>
      </c>
      <c r="FJ53" s="18">
        <v>0</v>
      </c>
      <c r="FK53" s="18">
        <v>0</v>
      </c>
      <c r="FL53" s="18">
        <v>0.2</v>
      </c>
      <c r="FM53" s="18">
        <v>1.4</v>
      </c>
      <c r="FN53" s="18">
        <v>0</v>
      </c>
      <c r="FO53" s="25">
        <f t="shared" si="165"/>
        <v>1.4</v>
      </c>
      <c r="FP53" s="18">
        <v>1.4999999999999999E-2</v>
      </c>
      <c r="FQ53" s="18">
        <v>1</v>
      </c>
      <c r="FR53" s="25">
        <f t="shared" si="14"/>
        <v>48</v>
      </c>
      <c r="FS53" s="25">
        <f t="shared" si="15"/>
        <v>0.70499999999999996</v>
      </c>
      <c r="FT53" s="25">
        <f t="shared" si="16"/>
        <v>48.704999999999998</v>
      </c>
      <c r="FU53" s="25">
        <f t="shared" si="17"/>
        <v>-5.499999999999261E-2</v>
      </c>
      <c r="FV53" s="25" t="str">
        <f t="shared" si="166"/>
        <v>Đủ</v>
      </c>
      <c r="FW53" s="25">
        <f t="shared" si="167"/>
        <v>-0.05</v>
      </c>
      <c r="FX53" s="16"/>
      <c r="FY53" s="16"/>
      <c r="FZ53" s="16"/>
      <c r="GA53" s="16"/>
      <c r="GB53" s="19">
        <v>0</v>
      </c>
      <c r="GC53" s="19">
        <v>0</v>
      </c>
      <c r="GD53" s="19">
        <v>0</v>
      </c>
      <c r="GE53" s="19">
        <v>0</v>
      </c>
      <c r="GF53" s="19">
        <v>0</v>
      </c>
      <c r="GG53" s="19">
        <v>0</v>
      </c>
      <c r="GH53" s="19">
        <v>0</v>
      </c>
      <c r="GI53" s="19">
        <v>0</v>
      </c>
      <c r="GJ53" s="19">
        <v>0</v>
      </c>
      <c r="GK53" s="19">
        <v>0</v>
      </c>
      <c r="GL53" s="25">
        <f t="shared" si="18"/>
        <v>0</v>
      </c>
      <c r="GM53" s="25">
        <f t="shared" si="168"/>
        <v>0</v>
      </c>
      <c r="GN53" s="19">
        <v>0</v>
      </c>
      <c r="GO53" s="19">
        <v>0</v>
      </c>
      <c r="GP53" s="19">
        <v>0</v>
      </c>
      <c r="GQ53" s="19">
        <v>0</v>
      </c>
      <c r="GR53" s="1" t="e">
        <f>_xlfn.IFNA(INDEX(#REF!,MATCH(E53,#REF!,0)),0)</f>
        <v>#REF!</v>
      </c>
      <c r="GS53" s="16"/>
      <c r="GT53" s="18">
        <v>0</v>
      </c>
      <c r="GU53" s="18">
        <v>0</v>
      </c>
      <c r="GV53" s="18">
        <v>0</v>
      </c>
      <c r="GW53" s="18">
        <v>0</v>
      </c>
      <c r="GX53" s="25">
        <f t="shared" si="19"/>
        <v>0</v>
      </c>
      <c r="GY53" s="25">
        <f t="shared" si="20"/>
        <v>0</v>
      </c>
      <c r="GZ53" s="25">
        <f t="shared" si="169"/>
        <v>0</v>
      </c>
      <c r="HA53" s="1" t="e" cm="1">
        <f t="array" ref="HA53">INDEX(#REF!,MATCH(EJ53&amp;EK53&amp;HD53&amp;HE53&amp;HF53,#REF!&amp;#REF!&amp;#REF!&amp;#REF!&amp;#REF!,0))</f>
        <v>#REF!</v>
      </c>
      <c r="HB53" s="16"/>
      <c r="HC53" s="25">
        <f t="shared" si="170"/>
        <v>0</v>
      </c>
      <c r="HD53" s="18">
        <v>0</v>
      </c>
      <c r="HE53" s="18">
        <v>0</v>
      </c>
      <c r="HF53" s="18">
        <v>0</v>
      </c>
      <c r="HG53" s="1" t="e" cm="1">
        <f t="array" ref="HG53">INDEX(#REF!,MATCH(EJ53&amp;EK53&amp;HJ53&amp;HK53&amp;HL53,#REF!&amp;#REF!&amp;#REF!&amp;#REF!&amp;#REF!,0))</f>
        <v>#REF!</v>
      </c>
      <c r="HH53" s="16"/>
      <c r="HI53" s="25">
        <f t="shared" si="171"/>
        <v>0</v>
      </c>
      <c r="HJ53" s="25">
        <f t="shared" si="172"/>
        <v>0</v>
      </c>
      <c r="HK53" s="19">
        <v>0</v>
      </c>
      <c r="HL53" s="19">
        <v>0</v>
      </c>
      <c r="HM53" s="18">
        <v>0.01</v>
      </c>
      <c r="HN53" s="18">
        <v>1</v>
      </c>
      <c r="HO53" s="25">
        <f t="shared" si="173"/>
        <v>0</v>
      </c>
      <c r="HP53" s="25">
        <f t="shared" si="174"/>
        <v>0</v>
      </c>
      <c r="HQ53" s="25">
        <f t="shared" si="175"/>
        <v>0</v>
      </c>
      <c r="HR53" s="25">
        <f t="shared" si="176"/>
        <v>0</v>
      </c>
      <c r="HS53" s="25">
        <f t="shared" si="177"/>
        <v>0</v>
      </c>
      <c r="HT53" s="19">
        <v>0</v>
      </c>
      <c r="HU53" s="19">
        <v>0</v>
      </c>
      <c r="HV53" s="19">
        <v>0</v>
      </c>
      <c r="HW53" s="25">
        <f t="shared" si="178"/>
        <v>0</v>
      </c>
      <c r="HX53" s="19">
        <v>0</v>
      </c>
      <c r="HY53" s="19">
        <v>0</v>
      </c>
      <c r="HZ53" s="18">
        <v>22.37</v>
      </c>
      <c r="IA53" s="20">
        <f>ROUND(IF(EN53="Cống tròn",IF(EN53="Cống tròn",IF(EU53="Không có móng",IQ53-FF53,IF(EU53="Đế",IP53-FN53,IF(OR(EU53="Móng bê tông",EU53="Móng bê tông kết hợp đế"),II53-FJ53,0))),0),IF(EN53="Cống hộp",IF(AND(EN53="Cống hộp",EU53="Không có móng"),IQ53-GF53,IF(AND(EN53="Cống hộp",EU53="Móng bê tông"),IJ53-GB53,0)),IF(OR(EN53="Rãnh xây",EN53="Rãnh bê tông"),IF(OR(EN53="Rãnh xây",EN53="Rãnh bê tông"),IK53-GB53,0),IF(EN53="Ống nhựa",IF(AND(EN53="Ống nhựa",EU53="Không đắp cát"),IQ53-HT53,IF(AND(EN53="Ống nhựa",EU53="Đắp cát"),IH53-HX53,0)),IF(EN53="Rãnh thang",IF(EN53="Rãnh thang",IF(EU53="Móng bê tông",#REF!-#REF!,IQ53),0),0))))),2)</f>
        <v>21.32</v>
      </c>
      <c r="IB53" s="20">
        <f t="shared" si="179"/>
        <v>1.0500000000000007</v>
      </c>
      <c r="IC53" s="20">
        <f t="shared" si="21"/>
        <v>21.32</v>
      </c>
      <c r="ID53" s="20">
        <f t="shared" si="22"/>
        <v>0</v>
      </c>
      <c r="IE53" s="20">
        <f t="shared" si="23"/>
        <v>0</v>
      </c>
      <c r="IF53" s="20">
        <f t="shared" si="24"/>
        <v>0</v>
      </c>
      <c r="IG53" s="20">
        <f>IF(EN53="Rãnh thang",IF(AND(EN53="Rãnh thang",EU53="Móng bê tông"),IQ53-#REF!,0),IF(EN53="Ống nhựa",IF(AND(EN53="Ống nhựa",EU53="Đắp cát"),IQ53-HT53,0),IF(EN53="Cống tròn",IF(EN53="Cống tròn",IF(OR(EU53="Móng bê tông",EU53="Móng bê tông kết hợp đế"),IM53-FL53,0),0),IF(EN53="Cống hộp",IF(AND(EN53="Cống hộp",EU53="Móng bê tông"),IN53-GD53,0),IF(OR(EN53="Rãnh xây",EN53="Rãnh bê tông"),IF(AND(EN53="Rãnh xây",EU53="Móng bê tông"),IO53-GD53,IF(AND(EN53="Rãnh bê tông",EU53="Móng bê tông"),IO53-GD53,0)),0)))))</f>
        <v>21.32</v>
      </c>
      <c r="IH53" s="20">
        <f t="shared" si="25"/>
        <v>0</v>
      </c>
      <c r="II53" s="20">
        <f t="shared" si="26"/>
        <v>21.32</v>
      </c>
      <c r="IJ53" s="20">
        <f t="shared" si="27"/>
        <v>0</v>
      </c>
      <c r="IK53" s="20">
        <f t="shared" si="28"/>
        <v>0</v>
      </c>
      <c r="IL53" s="20">
        <f t="shared" si="29"/>
        <v>21.52</v>
      </c>
      <c r="IM53" s="20">
        <f t="shared" si="30"/>
        <v>21.52</v>
      </c>
      <c r="IN53" s="20">
        <f t="shared" si="31"/>
        <v>0</v>
      </c>
      <c r="IO53" s="20">
        <f t="shared" si="32"/>
        <v>0</v>
      </c>
      <c r="IP53" s="20">
        <f t="shared" si="33"/>
        <v>0</v>
      </c>
      <c r="IQ53" s="18">
        <v>21.62</v>
      </c>
      <c r="IR53" s="25">
        <f t="shared" si="180"/>
        <v>0</v>
      </c>
      <c r="IS53" s="25">
        <f t="shared" si="34"/>
        <v>0</v>
      </c>
      <c r="IT53" s="25">
        <f t="shared" si="35"/>
        <v>0</v>
      </c>
      <c r="IU53" s="25">
        <f>ROUND(IF(EN53="Cống tròn",IF(EN53="Cống tròn",IV53+FF53,0),IF(EN53="Cống hộp",IF(EN53="Cống hộp",IV53+GP53,0),IF(OR(EN53="Rãnh xây",EN53="Rãnh bê tông"),IF(OR(EN53="Rãnh xây",EN53="Rãnh bê tông"),IV53+GP53,0),IF(EN53="ống nhựa",IF(EN53="Ống nhựa",IV53+HT53,0),IF(EN53="Rãnh thang",IF(EN53="Rãnh thang",IQ53+#REF!,0),0))))),2)</f>
        <v>22.59</v>
      </c>
      <c r="IV53" s="18">
        <v>22.49</v>
      </c>
      <c r="IW53" s="25">
        <f t="shared" si="36"/>
        <v>22.59</v>
      </c>
      <c r="IX53" s="25">
        <f t="shared" si="37"/>
        <v>0</v>
      </c>
      <c r="IY53" s="25">
        <f t="shared" si="38"/>
        <v>0</v>
      </c>
      <c r="IZ53" s="25">
        <f t="shared" si="39"/>
        <v>0</v>
      </c>
      <c r="JA53" s="25">
        <f t="shared" si="40"/>
        <v>0</v>
      </c>
      <c r="JB53" s="18">
        <v>22.24</v>
      </c>
      <c r="JC53" s="20">
        <f>ROUND(IF(EN53="Cống tròn",IF(EN53="Cống tròn",IF(EU53="Không có móng",JS53-FF53,IF(EU53="Đế",JR53-FN53,IF(OR(EU53="Móng bê tông",EU53="Móng bê tông kết hợp đế"),JK53-FJ53,0))),0),IF(EN53="Cống hộp",IF(AND(EN53="Cống hộp",EU53="Không có móng"),JS53-GF53,IF(AND(EN53="Cống hộp",EU53="Móng bê tông"),JL53-GB53,0)),IF(OR(EN53="Rãnh xây",EN53="Rãnh bê tông"),IF(OR(EN53="Rãnh xây",EN53="Rãnh bê tông"),JM53-GB53,0),IF(EN53="Ống nhựa",IF(AND(EN53="Ống nhựa",EU53="Không đắp cát"),JS53-HT53,IF(AND(EN53="Ống nhựa",EU53="Đắp cát"),JJ53-HX53,0)),IF(EN53="Rãnh thang",IF(EN53="Rãnh thang",IF(EU53="Móng bê tông",#REF!-#REF!,JS53),0),0))))),2)</f>
        <v>21.19</v>
      </c>
      <c r="JD53" s="20">
        <f t="shared" si="181"/>
        <v>1.0499999999999972</v>
      </c>
      <c r="JE53" s="20">
        <f t="shared" si="41"/>
        <v>21.189999999999998</v>
      </c>
      <c r="JF53" s="20">
        <f t="shared" si="42"/>
        <v>0</v>
      </c>
      <c r="JG53" s="20">
        <f t="shared" si="43"/>
        <v>0</v>
      </c>
      <c r="JH53" s="20">
        <f t="shared" si="44"/>
        <v>0</v>
      </c>
      <c r="JI53" s="20">
        <f>IF(EN53="Rãnh thang",IF(AND(EN53="Rãnh thang",EU53="Móng bê tông"),JS53-#REF!,0),IF(EN53="Ống nhựa",IF(AND(EN53="Ống nhựa",EU53="Đắp cát"),JS53-HT53,0),IF(EN53="Cống tròn",IF(EN53="Cống tròn",IF(OR(EU53="Móng bê tông",EU53="Móng bê tông kết hợp đế"),JO53-FL53,0),0),IF(EN53="Cống hộp",IF(AND(EN53="Cống hộp",EU53="Móng bê tông"),JP53-GD53,0),IF(OR(EN53="Rãnh xây",EN53="Rãnh bê tông"),IF(AND(EN53="Rãnh xây",EU53="Móng bê tông"),JQ53-GD53,IF(AND(EN53="Rãnh bê tông",EU53="Móng bê tông"),JQ53-GD53,0)),0)))))</f>
        <v>21.189999999999998</v>
      </c>
      <c r="JJ53" s="20">
        <f t="shared" si="45"/>
        <v>0</v>
      </c>
      <c r="JK53" s="20">
        <f t="shared" si="46"/>
        <v>21.189999999999998</v>
      </c>
      <c r="JL53" s="20">
        <f t="shared" si="47"/>
        <v>0</v>
      </c>
      <c r="JM53" s="20">
        <f t="shared" si="48"/>
        <v>0</v>
      </c>
      <c r="JN53" s="20">
        <f t="shared" si="49"/>
        <v>21.389999999999997</v>
      </c>
      <c r="JO53" s="20">
        <f t="shared" si="50"/>
        <v>21.389999999999997</v>
      </c>
      <c r="JP53" s="20">
        <f t="shared" si="51"/>
        <v>0</v>
      </c>
      <c r="JQ53" s="20">
        <f t="shared" si="52"/>
        <v>0</v>
      </c>
      <c r="JR53" s="20">
        <f t="shared" si="53"/>
        <v>0</v>
      </c>
      <c r="JS53" s="26">
        <v>21.49</v>
      </c>
      <c r="JT53" s="25">
        <f t="shared" si="182"/>
        <v>0</v>
      </c>
      <c r="JU53" s="25">
        <f t="shared" si="54"/>
        <v>0</v>
      </c>
      <c r="JV53" s="25">
        <f t="shared" si="55"/>
        <v>0</v>
      </c>
      <c r="JW53" s="25">
        <f>ROUND(IF(EN53="Cống tròn",IF(EN53="Cống tròn",JX53+FF53,0),IF(EN53="Cống hộp",IF(EN53="Cống hộp",JX53+GP53,0),IF(OR(EN53="Rãnh xây",EN53="Rãnh bê tông"),IF(OR(EN53="Rãnh xây",EN53="Rãnh bê tông"),JX53+GP53,0),IF(EN53="ống nhựa",IF(EN53="Ống nhựa",JX53+HT53,0),IF(EN53="Rãnh thang",IF(EN53="Rãnh thang",JS53+#REF!,0),0))))),2)</f>
        <v>22.59</v>
      </c>
      <c r="JX53" s="27">
        <v>22.49</v>
      </c>
      <c r="JY53" s="25">
        <f t="shared" si="56"/>
        <v>22.59</v>
      </c>
      <c r="JZ53" s="25">
        <f t="shared" si="57"/>
        <v>0</v>
      </c>
      <c r="KA53" s="25">
        <f t="shared" si="58"/>
        <v>0</v>
      </c>
      <c r="KB53" s="25">
        <f t="shared" si="59"/>
        <v>0</v>
      </c>
      <c r="KC53" s="25">
        <f t="shared" si="60"/>
        <v>0</v>
      </c>
      <c r="KD53" s="28" t="s">
        <v>98</v>
      </c>
      <c r="KE53" s="27">
        <v>0</v>
      </c>
      <c r="KF53" s="25">
        <f t="shared" si="61"/>
        <v>1.0500000000000007</v>
      </c>
      <c r="KG53" s="25">
        <f t="shared" si="183"/>
        <v>1.0500000000000007</v>
      </c>
      <c r="KH53" s="27">
        <v>0</v>
      </c>
      <c r="KI53" s="25">
        <f t="shared" si="62"/>
        <v>1.0499999999999972</v>
      </c>
      <c r="KJ53" s="25">
        <f t="shared" si="184"/>
        <v>1.0499999999999972</v>
      </c>
      <c r="KK53" s="25">
        <f t="shared" si="63"/>
        <v>0</v>
      </c>
      <c r="KL53" s="25">
        <f t="shared" si="64"/>
        <v>0</v>
      </c>
      <c r="KM53" s="25">
        <f t="shared" si="185"/>
        <v>0</v>
      </c>
      <c r="KN53" s="25">
        <f t="shared" si="65"/>
        <v>0</v>
      </c>
      <c r="KO53" s="25">
        <f t="shared" si="66"/>
        <v>0</v>
      </c>
      <c r="KP53" s="25">
        <f t="shared" si="186"/>
        <v>0</v>
      </c>
      <c r="KQ53" s="25">
        <f t="shared" si="67"/>
        <v>0.2</v>
      </c>
      <c r="KR53" s="25">
        <f t="shared" si="68"/>
        <v>0.2</v>
      </c>
      <c r="KS53" s="25">
        <f t="shared" si="187"/>
        <v>0.2</v>
      </c>
      <c r="KT53" s="25">
        <f t="shared" si="69"/>
        <v>0</v>
      </c>
      <c r="KU53" s="25">
        <f t="shared" si="70"/>
        <v>0</v>
      </c>
      <c r="KV53" s="25">
        <f t="shared" si="188"/>
        <v>0</v>
      </c>
      <c r="KW53" s="25">
        <f t="shared" si="71"/>
        <v>0</v>
      </c>
      <c r="KX53" s="25">
        <f t="shared" si="72"/>
        <v>0</v>
      </c>
      <c r="KY53" s="25">
        <f t="shared" si="189"/>
        <v>0</v>
      </c>
      <c r="KZ53" s="25">
        <f t="shared" si="73"/>
        <v>0</v>
      </c>
      <c r="LA53" s="25">
        <f t="shared" si="74"/>
        <v>0</v>
      </c>
      <c r="LB53" s="25">
        <f t="shared" si="190"/>
        <v>0</v>
      </c>
      <c r="LC53" s="25">
        <f t="shared" si="75"/>
        <v>0.85000000000000075</v>
      </c>
      <c r="LD53" s="25">
        <f t="shared" si="76"/>
        <v>0.8499999999999972</v>
      </c>
      <c r="LE53" s="25">
        <f t="shared" si="191"/>
        <v>0.84999999999999898</v>
      </c>
      <c r="LF53" s="25">
        <f t="shared" si="77"/>
        <v>0</v>
      </c>
      <c r="LG53" s="25">
        <f t="shared" si="78"/>
        <v>0</v>
      </c>
      <c r="LH53" s="25">
        <f t="shared" si="192"/>
        <v>0</v>
      </c>
      <c r="LI53" s="25">
        <f t="shared" si="79"/>
        <v>0</v>
      </c>
      <c r="LJ53" s="25">
        <f t="shared" si="80"/>
        <v>0</v>
      </c>
      <c r="LK53" s="25">
        <f t="shared" si="193"/>
        <v>0</v>
      </c>
      <c r="LL53" s="25">
        <f t="shared" si="81"/>
        <v>0</v>
      </c>
      <c r="LM53" s="25">
        <f t="shared" si="82"/>
        <v>0</v>
      </c>
      <c r="LN53" s="25">
        <f t="shared" si="194"/>
        <v>0</v>
      </c>
      <c r="LO53" s="25">
        <f t="shared" si="83"/>
        <v>0</v>
      </c>
      <c r="LP53" s="25">
        <f t="shared" si="84"/>
        <v>0</v>
      </c>
      <c r="LQ53" s="25">
        <f t="shared" si="195"/>
        <v>0</v>
      </c>
      <c r="LR53" s="25">
        <f t="shared" si="85"/>
        <v>0</v>
      </c>
      <c r="LS53" s="25">
        <f t="shared" si="86"/>
        <v>0</v>
      </c>
      <c r="LT53" s="25">
        <f t="shared" si="196"/>
        <v>0</v>
      </c>
      <c r="LU53" s="25">
        <f t="shared" si="87"/>
        <v>0</v>
      </c>
      <c r="LV53" s="25">
        <f t="shared" si="88"/>
        <v>0</v>
      </c>
      <c r="LW53" s="25">
        <f t="shared" si="197"/>
        <v>0</v>
      </c>
      <c r="LX53" s="25">
        <f t="shared" si="89"/>
        <v>0</v>
      </c>
      <c r="LY53" s="25">
        <f t="shared" si="90"/>
        <v>0</v>
      </c>
      <c r="LZ53" s="25">
        <f t="shared" si="198"/>
        <v>0</v>
      </c>
      <c r="MA53" s="25">
        <f t="shared" si="91"/>
        <v>0</v>
      </c>
      <c r="MB53" s="25">
        <f t="shared" si="92"/>
        <v>0</v>
      </c>
      <c r="MC53" s="25">
        <f t="shared" si="199"/>
        <v>0</v>
      </c>
      <c r="MD53" s="25">
        <f t="shared" si="93"/>
        <v>0</v>
      </c>
      <c r="ME53" s="25">
        <f t="shared" si="94"/>
        <v>0</v>
      </c>
      <c r="MF53" s="25">
        <f t="shared" si="200"/>
        <v>0</v>
      </c>
      <c r="MG53" s="25">
        <f t="shared" si="95"/>
        <v>0</v>
      </c>
      <c r="MH53" s="25">
        <f t="shared" si="96"/>
        <v>0</v>
      </c>
      <c r="MI53" s="25">
        <f t="shared" si="201"/>
        <v>0</v>
      </c>
      <c r="MJ53" s="25">
        <f t="shared" si="97"/>
        <v>0</v>
      </c>
      <c r="MK53" s="25">
        <f t="shared" si="98"/>
        <v>0</v>
      </c>
      <c r="ML53" s="25">
        <f t="shared" si="202"/>
        <v>0</v>
      </c>
      <c r="MM53" s="25">
        <f t="shared" si="99"/>
        <v>0</v>
      </c>
      <c r="MN53" s="25">
        <f t="shared" si="100"/>
        <v>0</v>
      </c>
      <c r="MO53" s="25">
        <f t="shared" si="203"/>
        <v>0</v>
      </c>
      <c r="MP53" s="25">
        <f t="shared" si="101"/>
        <v>0</v>
      </c>
      <c r="MQ53" s="25">
        <f t="shared" si="102"/>
        <v>0</v>
      </c>
      <c r="MR53" s="25">
        <f t="shared" si="204"/>
        <v>0</v>
      </c>
      <c r="MS53" s="29">
        <v>1.4</v>
      </c>
      <c r="MT53" s="29">
        <v>0</v>
      </c>
      <c r="MU53" s="29">
        <v>1</v>
      </c>
      <c r="MV53" s="29">
        <v>1</v>
      </c>
      <c r="MW53" s="25">
        <f t="shared" si="103"/>
        <v>1.4</v>
      </c>
      <c r="MX53" s="25">
        <f t="shared" si="104"/>
        <v>1.47</v>
      </c>
      <c r="MY53" s="25">
        <f t="shared" si="105"/>
        <v>0</v>
      </c>
      <c r="MZ53" s="25">
        <f t="shared" si="106"/>
        <v>0</v>
      </c>
      <c r="NA53" s="25">
        <f t="shared" si="107"/>
        <v>1.4</v>
      </c>
      <c r="NB53" s="25">
        <f t="shared" si="108"/>
        <v>1.47</v>
      </c>
      <c r="NC53" s="25">
        <f t="shared" si="109"/>
        <v>0</v>
      </c>
      <c r="ND53" s="25">
        <f t="shared" si="110"/>
        <v>0</v>
      </c>
      <c r="NE53" s="25">
        <f t="shared" si="205"/>
        <v>1.4</v>
      </c>
      <c r="NF53" s="25">
        <f t="shared" si="205"/>
        <v>1.47</v>
      </c>
      <c r="NG53" s="25">
        <f t="shared" si="205"/>
        <v>0</v>
      </c>
      <c r="NH53" s="25">
        <f t="shared" si="205"/>
        <v>0</v>
      </c>
      <c r="NI53" s="25">
        <f t="shared" si="112"/>
        <v>71.680000000000007</v>
      </c>
      <c r="NJ53" s="25">
        <f t="shared" si="113"/>
        <v>0</v>
      </c>
      <c r="NK53" s="25">
        <f t="shared" si="114"/>
        <v>71.680000000000007</v>
      </c>
      <c r="NL53" s="25">
        <f t="shared" si="115"/>
        <v>41.31</v>
      </c>
      <c r="NM53" s="25">
        <f t="shared" si="116"/>
        <v>0</v>
      </c>
      <c r="NN53" s="25">
        <f t="shared" si="206"/>
        <v>41.31</v>
      </c>
      <c r="NO53" s="25">
        <f t="shared" si="117"/>
        <v>0</v>
      </c>
      <c r="NP53" s="25">
        <f t="shared" si="118"/>
        <v>0</v>
      </c>
      <c r="NQ53" s="25">
        <f t="shared" si="207"/>
        <v>0</v>
      </c>
      <c r="NR53" s="25">
        <f t="shared" si="119"/>
        <v>0</v>
      </c>
      <c r="NS53" s="25">
        <f t="shared" si="120"/>
        <v>0</v>
      </c>
      <c r="NT53" s="25">
        <f t="shared" si="208"/>
        <v>0</v>
      </c>
      <c r="NU53" s="25">
        <f t="shared" si="121"/>
        <v>0</v>
      </c>
      <c r="NV53" s="25">
        <f t="shared" si="122"/>
        <v>0</v>
      </c>
      <c r="NW53" s="25">
        <f t="shared" si="209"/>
        <v>0</v>
      </c>
      <c r="NX53" s="25">
        <f t="shared" si="210"/>
        <v>41.31</v>
      </c>
      <c r="NY53" s="25">
        <f t="shared" si="210"/>
        <v>0</v>
      </c>
      <c r="NZ53" s="25">
        <f t="shared" si="211"/>
        <v>41.31</v>
      </c>
      <c r="OA53" s="25">
        <f t="shared" si="212"/>
        <v>30.37</v>
      </c>
      <c r="OB53" s="25">
        <f t="shared" si="212"/>
        <v>0</v>
      </c>
      <c r="OC53" s="25">
        <f t="shared" si="213"/>
        <v>30.37</v>
      </c>
      <c r="OD53" s="25">
        <f t="shared" si="214"/>
        <v>41.31</v>
      </c>
      <c r="OE53" s="25">
        <f t="shared" si="214"/>
        <v>0</v>
      </c>
      <c r="OF53" s="25">
        <f t="shared" si="214"/>
        <v>41.31</v>
      </c>
      <c r="OG53" s="25">
        <f t="shared" si="124"/>
        <v>0</v>
      </c>
      <c r="OH53" s="25">
        <f t="shared" si="125"/>
        <v>0</v>
      </c>
      <c r="OI53" s="25">
        <f t="shared" si="126"/>
        <v>0</v>
      </c>
      <c r="OJ53" s="25">
        <f t="shared" si="127"/>
        <v>0</v>
      </c>
      <c r="OK53" s="25">
        <f t="shared" si="128"/>
        <v>0</v>
      </c>
      <c r="OL53" s="25">
        <f t="shared" si="129"/>
        <v>0</v>
      </c>
      <c r="OM53" s="25">
        <f t="shared" si="215"/>
        <v>0</v>
      </c>
      <c r="ON53" s="25">
        <f t="shared" si="215"/>
        <v>0</v>
      </c>
      <c r="OO53" s="25">
        <f t="shared" si="215"/>
        <v>0</v>
      </c>
      <c r="OP53" s="25">
        <f t="shared" si="130"/>
        <v>0</v>
      </c>
      <c r="OQ53" s="25">
        <f t="shared" si="131"/>
        <v>0</v>
      </c>
      <c r="OR53" s="25">
        <f t="shared" si="216"/>
        <v>0</v>
      </c>
      <c r="OS53" s="19">
        <v>538300.16000000003</v>
      </c>
      <c r="OT53" s="19">
        <v>2371326.0699999998</v>
      </c>
    </row>
    <row r="54" spans="1:410" ht="33" customHeight="1" x14ac:dyDescent="0.25">
      <c r="A54" s="18"/>
      <c r="B54" s="18" t="s">
        <v>763</v>
      </c>
      <c r="C54" s="18">
        <v>245.41</v>
      </c>
      <c r="D54" s="16" t="e">
        <f>_xlfn.IFNA(INDEX(#REF!,MATCH(E54,#REF!,0)),0)</f>
        <v>#REF!</v>
      </c>
      <c r="E54" s="18" t="s">
        <v>831</v>
      </c>
      <c r="F54" s="16" t="s">
        <v>765</v>
      </c>
      <c r="G54" s="16" t="s">
        <v>810</v>
      </c>
      <c r="H54" s="16" t="s">
        <v>767</v>
      </c>
      <c r="I54" s="16" t="s">
        <v>768</v>
      </c>
      <c r="J54" s="16" t="s">
        <v>811</v>
      </c>
      <c r="K54" s="16" t="s">
        <v>770</v>
      </c>
      <c r="L54" s="16" t="s">
        <v>771</v>
      </c>
      <c r="M54" s="18">
        <v>1.8399999999999999</v>
      </c>
      <c r="N54" s="18">
        <v>1.8399999999999999</v>
      </c>
      <c r="O54" s="18">
        <v>2.2399999999999998</v>
      </c>
      <c r="P54" s="18">
        <v>2.2399999999999998</v>
      </c>
      <c r="Q54" s="18">
        <v>0.1</v>
      </c>
      <c r="R54" s="18">
        <v>2.04</v>
      </c>
      <c r="S54" s="18">
        <v>2.04</v>
      </c>
      <c r="T54" s="18">
        <v>0.2</v>
      </c>
      <c r="U54" s="18">
        <v>0</v>
      </c>
      <c r="V54" s="18">
        <v>0</v>
      </c>
      <c r="W54" s="18">
        <v>0</v>
      </c>
      <c r="X54" s="18">
        <v>1.8399999999999999</v>
      </c>
      <c r="Y54" s="18">
        <v>1.7999999999999998</v>
      </c>
      <c r="Z54" s="20">
        <f t="shared" si="132"/>
        <v>1.7</v>
      </c>
      <c r="AA54" s="18">
        <v>0.22</v>
      </c>
      <c r="AB54" s="18">
        <v>0</v>
      </c>
      <c r="AC54" s="18">
        <v>0</v>
      </c>
      <c r="AD54" s="18">
        <v>0</v>
      </c>
      <c r="AE54" s="18">
        <v>0</v>
      </c>
      <c r="AF54" s="18">
        <v>0</v>
      </c>
      <c r="AG54" s="18">
        <v>1.4</v>
      </c>
      <c r="AH54" s="18">
        <v>1.4</v>
      </c>
      <c r="AI54" s="20">
        <f t="shared" si="133"/>
        <v>1.8499999999999999</v>
      </c>
      <c r="AJ54" s="18">
        <v>0</v>
      </c>
      <c r="AK54" s="18">
        <v>0</v>
      </c>
      <c r="AL54" s="20">
        <f t="shared" si="134"/>
        <v>0</v>
      </c>
      <c r="AM54" s="18">
        <v>1.8399999999999999</v>
      </c>
      <c r="AN54" s="18">
        <v>1.4</v>
      </c>
      <c r="AO54" s="18">
        <v>0.15</v>
      </c>
      <c r="AP54" s="18">
        <v>0.22</v>
      </c>
      <c r="AQ54" s="18">
        <v>0</v>
      </c>
      <c r="AR54" s="18">
        <v>0</v>
      </c>
      <c r="AS54" s="18">
        <v>0</v>
      </c>
      <c r="AT54" s="18">
        <v>0</v>
      </c>
      <c r="AU54" s="18">
        <v>0</v>
      </c>
      <c r="AV54" s="18">
        <v>1</v>
      </c>
      <c r="AW54" s="18">
        <v>0</v>
      </c>
      <c r="AX54" s="18">
        <v>0</v>
      </c>
      <c r="AY54" s="18">
        <v>0</v>
      </c>
      <c r="AZ54" s="18">
        <v>0</v>
      </c>
      <c r="BA54" s="18">
        <v>0</v>
      </c>
      <c r="BB54" s="18">
        <v>0</v>
      </c>
      <c r="BC54" s="18">
        <v>0</v>
      </c>
      <c r="BD54" s="18">
        <v>0</v>
      </c>
      <c r="BE54" s="18">
        <v>2</v>
      </c>
      <c r="BF54" s="18">
        <v>0</v>
      </c>
      <c r="BG54" s="18">
        <v>0</v>
      </c>
      <c r="BH54" s="18">
        <v>0</v>
      </c>
      <c r="BI54" s="18">
        <v>0</v>
      </c>
      <c r="BJ54" s="18">
        <v>0</v>
      </c>
      <c r="BK54" s="18">
        <v>0</v>
      </c>
      <c r="BL54" s="18">
        <v>0</v>
      </c>
      <c r="BM54" s="18">
        <v>0</v>
      </c>
      <c r="BN54" s="18">
        <v>0</v>
      </c>
      <c r="BO54" s="18">
        <v>0</v>
      </c>
      <c r="BP54" s="18">
        <v>0</v>
      </c>
      <c r="BQ54" s="18">
        <v>0</v>
      </c>
      <c r="BR54" s="18">
        <v>0</v>
      </c>
      <c r="BS54" s="18">
        <v>0</v>
      </c>
      <c r="BT54" s="18">
        <v>0</v>
      </c>
      <c r="BU54" s="18">
        <v>0</v>
      </c>
      <c r="BV54" s="18">
        <v>0</v>
      </c>
      <c r="BW54" s="18">
        <v>0</v>
      </c>
      <c r="BX54" s="18">
        <v>0</v>
      </c>
      <c r="BY54" s="18">
        <v>0</v>
      </c>
      <c r="BZ54" s="18">
        <v>0</v>
      </c>
      <c r="CA54" s="16" t="e">
        <f>_xlfn.IFNA(IF(RIGHT(D54,2)="=G",0,INDEX(#REF!,MATCH(E54,#REF!,0))),0)</f>
        <v>#REF!</v>
      </c>
      <c r="CB54" s="16" t="s">
        <v>776</v>
      </c>
      <c r="CC54" s="18">
        <v>0</v>
      </c>
      <c r="CD54" s="18">
        <v>0</v>
      </c>
      <c r="CE54" s="18">
        <v>1.84</v>
      </c>
      <c r="CF54" s="18">
        <v>0.9</v>
      </c>
      <c r="CG54" s="18">
        <v>0.12</v>
      </c>
      <c r="CH54" s="18">
        <v>2</v>
      </c>
      <c r="CI54" s="16" t="s">
        <v>98</v>
      </c>
      <c r="CJ54" s="18">
        <v>0</v>
      </c>
      <c r="CK54" s="20">
        <f t="shared" si="135"/>
        <v>1.35</v>
      </c>
      <c r="CL54" s="20">
        <f t="shared" si="136"/>
        <v>1.35</v>
      </c>
      <c r="CM54" s="18">
        <v>20.14</v>
      </c>
      <c r="CN54" s="18">
        <v>23.08</v>
      </c>
      <c r="CO54" s="18">
        <v>22.241</v>
      </c>
      <c r="CP54" s="22">
        <f t="shared" si="0"/>
        <v>22.24</v>
      </c>
      <c r="CQ54" s="22">
        <f t="shared" si="1"/>
        <v>20.89</v>
      </c>
      <c r="CR54" s="22">
        <f t="shared" si="137"/>
        <v>1.35</v>
      </c>
      <c r="CS54" s="22">
        <f t="shared" si="138"/>
        <v>20.990000000000002</v>
      </c>
      <c r="CT54" s="22">
        <f t="shared" si="2"/>
        <v>21.19</v>
      </c>
      <c r="CU54" s="18">
        <v>21.19</v>
      </c>
      <c r="CV54" s="22">
        <f t="shared" si="139"/>
        <v>1.7</v>
      </c>
      <c r="CW54" s="22">
        <f t="shared" si="3"/>
        <v>0</v>
      </c>
      <c r="CX54" s="22">
        <f t="shared" si="4"/>
        <v>0</v>
      </c>
      <c r="CY54" s="22">
        <f t="shared" si="5"/>
        <v>22.93</v>
      </c>
      <c r="CZ54" s="22">
        <f t="shared" si="6"/>
        <v>23.08</v>
      </c>
      <c r="DA54" s="18">
        <v>23.08</v>
      </c>
      <c r="DB54" s="20">
        <f t="shared" si="140"/>
        <v>2.19</v>
      </c>
      <c r="DC54" s="20">
        <f t="shared" si="141"/>
        <v>0.84</v>
      </c>
      <c r="DD54" s="20">
        <f t="shared" si="142"/>
        <v>1.35</v>
      </c>
      <c r="DE54" s="20">
        <f t="shared" si="7"/>
        <v>0.1</v>
      </c>
      <c r="DF54" s="20">
        <f t="shared" si="8"/>
        <v>0.2</v>
      </c>
      <c r="DG54" s="20">
        <f t="shared" si="9"/>
        <v>1.05</v>
      </c>
      <c r="DH54" s="20">
        <f t="shared" si="10"/>
        <v>0</v>
      </c>
      <c r="DI54" s="20">
        <f t="shared" si="11"/>
        <v>0</v>
      </c>
      <c r="DJ54" s="20">
        <f t="shared" si="12"/>
        <v>0</v>
      </c>
      <c r="DK54" s="20">
        <f t="shared" si="143"/>
        <v>1.35</v>
      </c>
      <c r="DL54" s="20">
        <f t="shared" si="144"/>
        <v>0</v>
      </c>
      <c r="DM54" s="20">
        <f t="shared" si="145"/>
        <v>0</v>
      </c>
      <c r="DN54" s="20">
        <f t="shared" si="146"/>
        <v>0</v>
      </c>
      <c r="DO54" s="18">
        <v>2.44</v>
      </c>
      <c r="DP54" s="18">
        <v>0</v>
      </c>
      <c r="DQ54" s="18">
        <v>1</v>
      </c>
      <c r="DR54" s="18">
        <v>1</v>
      </c>
      <c r="DS54" s="25">
        <f t="shared" si="147"/>
        <v>2.44</v>
      </c>
      <c r="DT54" s="25">
        <f t="shared" si="148"/>
        <v>0</v>
      </c>
      <c r="DU54" s="25">
        <f t="shared" si="149"/>
        <v>3.29</v>
      </c>
      <c r="DV54" s="25">
        <f t="shared" si="150"/>
        <v>0</v>
      </c>
      <c r="DW54" s="25">
        <f t="shared" si="151"/>
        <v>3.29</v>
      </c>
      <c r="DX54" s="25">
        <f t="shared" si="152"/>
        <v>7.37</v>
      </c>
      <c r="DY54" s="25">
        <f t="shared" si="153"/>
        <v>0</v>
      </c>
      <c r="DZ54" s="25">
        <f t="shared" si="154"/>
        <v>7.37</v>
      </c>
      <c r="EA54" s="25">
        <f t="shared" si="155"/>
        <v>4.8899999999999997</v>
      </c>
      <c r="EB54" s="25">
        <f t="shared" si="156"/>
        <v>0</v>
      </c>
      <c r="EC54" s="25">
        <f t="shared" si="157"/>
        <v>4.8899999999999997</v>
      </c>
      <c r="ED54" s="25">
        <f t="shared" si="158"/>
        <v>2.48</v>
      </c>
      <c r="EE54" s="25">
        <f t="shared" si="158"/>
        <v>0</v>
      </c>
      <c r="EF54" s="25">
        <f t="shared" si="159"/>
        <v>2.48</v>
      </c>
      <c r="EG54" s="25">
        <f t="shared" si="160"/>
        <v>4.8899999999999997</v>
      </c>
      <c r="EH54" s="25">
        <f t="shared" si="160"/>
        <v>0</v>
      </c>
      <c r="EI54" s="25">
        <f t="shared" si="161"/>
        <v>4.8899999999999997</v>
      </c>
      <c r="EJ54" s="18">
        <v>245.41</v>
      </c>
      <c r="EK54" s="18">
        <v>183.13</v>
      </c>
      <c r="EL54" s="18" t="s">
        <v>831</v>
      </c>
      <c r="EM54" s="18" t="s">
        <v>832</v>
      </c>
      <c r="EN54" s="16" t="s">
        <v>774</v>
      </c>
      <c r="EO54" s="16" t="s">
        <v>132</v>
      </c>
      <c r="EP54" s="16" t="e">
        <f>IF(OR(EN54="Cống tròn",EN54="Cống hộp",EN54="Ống nhựa"),INDEX(#REF!,MATCH(E54,#REF!,0)),IF(OR(EN54="Rãnh xây",EN54="Rãnh bê tông"),INDEX(#REF!,MATCH(E54,#REF!,0)),0))</f>
        <v>#REF!</v>
      </c>
      <c r="EQ54" s="18">
        <v>60.559999999999995</v>
      </c>
      <c r="ER54" s="18">
        <v>1</v>
      </c>
      <c r="ES54" s="25">
        <f t="shared" si="162"/>
        <v>60</v>
      </c>
      <c r="ET54" s="1" t="e">
        <f>_xlfn.IFNA(IF(EN54="Cống tròn",INDEX(#REF!,MATCH(E54,#REF!,0)),IF(EN54="Cống hộp",INDEX(#REF!,MATCH(E54,#REF!,0)),EU54&amp;" ,"&amp;EV54)),0)</f>
        <v>#REF!</v>
      </c>
      <c r="EU54" s="16" t="s">
        <v>769</v>
      </c>
      <c r="EV54" s="16" t="s">
        <v>775</v>
      </c>
      <c r="EW54" s="16" t="e">
        <f>_xlfn.IFNA(INDEX(#REF!,MATCH(E54,#REF!,0)),0)</f>
        <v>#REF!</v>
      </c>
      <c r="EX54" s="16"/>
      <c r="EY54" s="18">
        <v>0</v>
      </c>
      <c r="EZ54" s="18">
        <v>0</v>
      </c>
      <c r="FA54" s="18">
        <v>0</v>
      </c>
      <c r="FB54" s="19">
        <v>0</v>
      </c>
      <c r="FC54" s="19">
        <v>0</v>
      </c>
      <c r="FD54" s="25">
        <f t="shared" si="13"/>
        <v>0</v>
      </c>
      <c r="FE54" s="25">
        <f t="shared" si="163"/>
        <v>0</v>
      </c>
      <c r="FF54" s="18">
        <v>0.1</v>
      </c>
      <c r="FG54" s="18">
        <v>2</v>
      </c>
      <c r="FH54" s="18">
        <v>1</v>
      </c>
      <c r="FI54" s="25">
        <f t="shared" si="164"/>
        <v>1.2</v>
      </c>
      <c r="FJ54" s="18">
        <v>0</v>
      </c>
      <c r="FK54" s="18">
        <v>0</v>
      </c>
      <c r="FL54" s="18">
        <v>0.2</v>
      </c>
      <c r="FM54" s="18">
        <v>1.4</v>
      </c>
      <c r="FN54" s="18">
        <v>0</v>
      </c>
      <c r="FO54" s="25">
        <f t="shared" si="165"/>
        <v>1.4</v>
      </c>
      <c r="FP54" s="18">
        <v>1.4999999999999999E-2</v>
      </c>
      <c r="FQ54" s="18">
        <v>1</v>
      </c>
      <c r="FR54" s="25">
        <f t="shared" si="14"/>
        <v>59</v>
      </c>
      <c r="FS54" s="25">
        <f t="shared" si="15"/>
        <v>0.87</v>
      </c>
      <c r="FT54" s="25">
        <f t="shared" si="16"/>
        <v>59.87</v>
      </c>
      <c r="FU54" s="25">
        <f t="shared" si="17"/>
        <v>-0.68999999999999773</v>
      </c>
      <c r="FV54" s="25" t="str">
        <f t="shared" si="166"/>
        <v>Thêm 01</v>
      </c>
      <c r="FW54" s="25">
        <f t="shared" si="167"/>
        <v>0.33</v>
      </c>
      <c r="FX54" s="16"/>
      <c r="FY54" s="16"/>
      <c r="FZ54" s="16"/>
      <c r="GA54" s="16"/>
      <c r="GB54" s="19">
        <v>0</v>
      </c>
      <c r="GC54" s="19">
        <v>0</v>
      </c>
      <c r="GD54" s="19">
        <v>0</v>
      </c>
      <c r="GE54" s="19">
        <v>0</v>
      </c>
      <c r="GF54" s="19">
        <v>0</v>
      </c>
      <c r="GG54" s="19">
        <v>0</v>
      </c>
      <c r="GH54" s="19">
        <v>0</v>
      </c>
      <c r="GI54" s="19">
        <v>0</v>
      </c>
      <c r="GJ54" s="19">
        <v>0</v>
      </c>
      <c r="GK54" s="19">
        <v>0</v>
      </c>
      <c r="GL54" s="25">
        <f t="shared" si="18"/>
        <v>0</v>
      </c>
      <c r="GM54" s="25">
        <f t="shared" si="168"/>
        <v>0</v>
      </c>
      <c r="GN54" s="19">
        <v>0</v>
      </c>
      <c r="GO54" s="19">
        <v>0</v>
      </c>
      <c r="GP54" s="19">
        <v>0</v>
      </c>
      <c r="GQ54" s="19">
        <v>0</v>
      </c>
      <c r="GR54" s="1" t="e">
        <f>_xlfn.IFNA(INDEX(#REF!,MATCH(E54,#REF!,0)),0)</f>
        <v>#REF!</v>
      </c>
      <c r="GS54" s="16"/>
      <c r="GT54" s="18">
        <v>0</v>
      </c>
      <c r="GU54" s="18">
        <v>0</v>
      </c>
      <c r="GV54" s="18">
        <v>0</v>
      </c>
      <c r="GW54" s="18">
        <v>0</v>
      </c>
      <c r="GX54" s="25">
        <f t="shared" si="19"/>
        <v>0</v>
      </c>
      <c r="GY54" s="25">
        <f t="shared" si="20"/>
        <v>0</v>
      </c>
      <c r="GZ54" s="25">
        <f t="shared" si="169"/>
        <v>0</v>
      </c>
      <c r="HA54" s="1" t="e" cm="1">
        <f t="array" ref="HA54">INDEX(#REF!,MATCH(EJ54&amp;EK54&amp;HD54&amp;HE54&amp;HF54,#REF!&amp;#REF!&amp;#REF!&amp;#REF!&amp;#REF!,0))</f>
        <v>#REF!</v>
      </c>
      <c r="HB54" s="16"/>
      <c r="HC54" s="25">
        <f t="shared" si="170"/>
        <v>0</v>
      </c>
      <c r="HD54" s="18">
        <v>0</v>
      </c>
      <c r="HE54" s="18">
        <v>0</v>
      </c>
      <c r="HF54" s="18">
        <v>0</v>
      </c>
      <c r="HG54" s="1" t="e" cm="1">
        <f t="array" ref="HG54">INDEX(#REF!,MATCH(EJ54&amp;EK54&amp;HJ54&amp;HK54&amp;HL54,#REF!&amp;#REF!&amp;#REF!&amp;#REF!&amp;#REF!,0))</f>
        <v>#REF!</v>
      </c>
      <c r="HH54" s="16"/>
      <c r="HI54" s="25">
        <f t="shared" si="171"/>
        <v>0</v>
      </c>
      <c r="HJ54" s="25">
        <f t="shared" si="172"/>
        <v>0</v>
      </c>
      <c r="HK54" s="19">
        <v>0</v>
      </c>
      <c r="HL54" s="19">
        <v>0</v>
      </c>
      <c r="HM54" s="18">
        <v>0.01</v>
      </c>
      <c r="HN54" s="18">
        <v>1</v>
      </c>
      <c r="HO54" s="25">
        <f t="shared" si="173"/>
        <v>0</v>
      </c>
      <c r="HP54" s="25">
        <f t="shared" si="174"/>
        <v>0</v>
      </c>
      <c r="HQ54" s="25">
        <f t="shared" si="175"/>
        <v>0</v>
      </c>
      <c r="HR54" s="25">
        <f t="shared" si="176"/>
        <v>0</v>
      </c>
      <c r="HS54" s="25">
        <f t="shared" si="177"/>
        <v>0</v>
      </c>
      <c r="HT54" s="19">
        <v>0</v>
      </c>
      <c r="HU54" s="19">
        <v>0</v>
      </c>
      <c r="HV54" s="19">
        <v>0</v>
      </c>
      <c r="HW54" s="25">
        <f t="shared" si="178"/>
        <v>0</v>
      </c>
      <c r="HX54" s="19">
        <v>0</v>
      </c>
      <c r="HY54" s="19">
        <v>0</v>
      </c>
      <c r="HZ54" s="18">
        <v>22.24</v>
      </c>
      <c r="IA54" s="20">
        <f>ROUND(IF(EN54="Cống tròn",IF(EN54="Cống tròn",IF(EU54="Không có móng",IQ54-FF54,IF(EU54="Đế",IP54-FN54,IF(OR(EU54="Móng bê tông",EU54="Móng bê tông kết hợp đế"),II54-FJ54,0))),0),IF(EN54="Cống hộp",IF(AND(EN54="Cống hộp",EU54="Không có móng"),IQ54-GF54,IF(AND(EN54="Cống hộp",EU54="Móng bê tông"),IJ54-GB54,0)),IF(OR(EN54="Rãnh xây",EN54="Rãnh bê tông"),IF(OR(EN54="Rãnh xây",EN54="Rãnh bê tông"),IK54-GB54,0),IF(EN54="Ống nhựa",IF(AND(EN54="Ống nhựa",EU54="Không đắp cát"),IQ54-HT54,IF(AND(EN54="Ống nhựa",EU54="Đắp cát"),IH54-HX54,0)),IF(EN54="Rãnh thang",IF(EN54="Rãnh thang",IF(EU54="Móng bê tông",#REF!-#REF!,IQ54),0),0))))),2)</f>
        <v>21.19</v>
      </c>
      <c r="IB54" s="20">
        <f t="shared" si="179"/>
        <v>1.0499999999999972</v>
      </c>
      <c r="IC54" s="20">
        <f t="shared" si="21"/>
        <v>21.189999999999998</v>
      </c>
      <c r="ID54" s="20">
        <f t="shared" si="22"/>
        <v>0</v>
      </c>
      <c r="IE54" s="20">
        <f t="shared" si="23"/>
        <v>0</v>
      </c>
      <c r="IF54" s="20">
        <f t="shared" si="24"/>
        <v>0</v>
      </c>
      <c r="IG54" s="20">
        <f>IF(EN54="Rãnh thang",IF(AND(EN54="Rãnh thang",EU54="Móng bê tông"),IQ54-#REF!,0),IF(EN54="Ống nhựa",IF(AND(EN54="Ống nhựa",EU54="Đắp cát"),IQ54-HT54,0),IF(EN54="Cống tròn",IF(EN54="Cống tròn",IF(OR(EU54="Móng bê tông",EU54="Móng bê tông kết hợp đế"),IM54-FL54,0),0),IF(EN54="Cống hộp",IF(AND(EN54="Cống hộp",EU54="Móng bê tông"),IN54-GD54,0),IF(OR(EN54="Rãnh xây",EN54="Rãnh bê tông"),IF(AND(EN54="Rãnh xây",EU54="Móng bê tông"),IO54-GD54,IF(AND(EN54="Rãnh bê tông",EU54="Móng bê tông"),IO54-GD54,0)),0)))))</f>
        <v>21.189999999999998</v>
      </c>
      <c r="IH54" s="20">
        <f t="shared" si="25"/>
        <v>0</v>
      </c>
      <c r="II54" s="20">
        <f t="shared" si="26"/>
        <v>21.189999999999998</v>
      </c>
      <c r="IJ54" s="20">
        <f t="shared" si="27"/>
        <v>0</v>
      </c>
      <c r="IK54" s="20">
        <f t="shared" si="28"/>
        <v>0</v>
      </c>
      <c r="IL54" s="20">
        <f t="shared" si="29"/>
        <v>21.389999999999997</v>
      </c>
      <c r="IM54" s="20">
        <f t="shared" si="30"/>
        <v>21.389999999999997</v>
      </c>
      <c r="IN54" s="20">
        <f t="shared" si="31"/>
        <v>0</v>
      </c>
      <c r="IO54" s="20">
        <f t="shared" si="32"/>
        <v>0</v>
      </c>
      <c r="IP54" s="20">
        <f t="shared" si="33"/>
        <v>0</v>
      </c>
      <c r="IQ54" s="18">
        <v>21.49</v>
      </c>
      <c r="IR54" s="25">
        <f t="shared" si="180"/>
        <v>0</v>
      </c>
      <c r="IS54" s="25">
        <f t="shared" si="34"/>
        <v>0</v>
      </c>
      <c r="IT54" s="25">
        <f t="shared" si="35"/>
        <v>0</v>
      </c>
      <c r="IU54" s="25">
        <f>ROUND(IF(EN54="Cống tròn",IF(EN54="Cống tròn",IV54+FF54,0),IF(EN54="Cống hộp",IF(EN54="Cống hộp",IV54+GP54,0),IF(OR(EN54="Rãnh xây",EN54="Rãnh bê tông"),IF(OR(EN54="Rãnh xây",EN54="Rãnh bê tông"),IV54+GP54,0),IF(EN54="ống nhựa",IF(EN54="Ống nhựa",IV54+HT54,0),IF(EN54="Rãnh thang",IF(EN54="Rãnh thang",IQ54+#REF!,0),0))))),2)</f>
        <v>21.9</v>
      </c>
      <c r="IV54" s="18">
        <v>21.8</v>
      </c>
      <c r="IW54" s="25">
        <f t="shared" si="36"/>
        <v>21.9</v>
      </c>
      <c r="IX54" s="25">
        <f t="shared" si="37"/>
        <v>0</v>
      </c>
      <c r="IY54" s="25">
        <f t="shared" si="38"/>
        <v>0</v>
      </c>
      <c r="IZ54" s="25">
        <f t="shared" si="39"/>
        <v>0</v>
      </c>
      <c r="JA54" s="25">
        <f t="shared" si="40"/>
        <v>0</v>
      </c>
      <c r="JB54" s="18">
        <v>22.01</v>
      </c>
      <c r="JC54" s="20">
        <f>ROUND(IF(EN54="Cống tròn",IF(EN54="Cống tròn",IF(EU54="Không có móng",JS54-FF54,IF(EU54="Đế",JR54-FN54,IF(OR(EU54="Móng bê tông",EU54="Móng bê tông kết hợp đế"),JK54-FJ54,0))),0),IF(EN54="Cống hộp",IF(AND(EN54="Cống hộp",EU54="Không có móng"),JS54-GF54,IF(AND(EN54="Cống hộp",EU54="Móng bê tông"),JL54-GB54,0)),IF(OR(EN54="Rãnh xây",EN54="Rãnh bê tông"),IF(OR(EN54="Rãnh xây",EN54="Rãnh bê tông"),JM54-GB54,0),IF(EN54="Ống nhựa",IF(AND(EN54="Ống nhựa",EU54="Không đắp cát"),JS54-HT54,IF(AND(EN54="Ống nhựa",EU54="Đắp cát"),JJ54-HX54,0)),IF(EN54="Rãnh thang",IF(EN54="Rãnh thang",IF(EU54="Móng bê tông",#REF!-#REF!,JS54),0),0))))),2)</f>
        <v>20.5</v>
      </c>
      <c r="JD54" s="20">
        <f t="shared" si="181"/>
        <v>1.5100000000000016</v>
      </c>
      <c r="JE54" s="20">
        <f t="shared" si="41"/>
        <v>20.5</v>
      </c>
      <c r="JF54" s="20">
        <f t="shared" si="42"/>
        <v>0</v>
      </c>
      <c r="JG54" s="20">
        <f t="shared" si="43"/>
        <v>0</v>
      </c>
      <c r="JH54" s="20">
        <f t="shared" si="44"/>
        <v>0</v>
      </c>
      <c r="JI54" s="20">
        <f>IF(EN54="Rãnh thang",IF(AND(EN54="Rãnh thang",EU54="Móng bê tông"),JS54-#REF!,0),IF(EN54="Ống nhựa",IF(AND(EN54="Ống nhựa",EU54="Đắp cát"),JS54-HT54,0),IF(EN54="Cống tròn",IF(EN54="Cống tròn",IF(OR(EU54="Móng bê tông",EU54="Móng bê tông kết hợp đế"),JO54-FL54,0),0),IF(EN54="Cống hộp",IF(AND(EN54="Cống hộp",EU54="Móng bê tông"),JP54-GD54,0),IF(OR(EN54="Rãnh xây",EN54="Rãnh bê tông"),IF(AND(EN54="Rãnh xây",EU54="Móng bê tông"),JQ54-GD54,IF(AND(EN54="Rãnh bê tông",EU54="Móng bê tông"),JQ54-GD54,0)),0)))))</f>
        <v>20.5</v>
      </c>
      <c r="JJ54" s="20">
        <f t="shared" si="45"/>
        <v>0</v>
      </c>
      <c r="JK54" s="20">
        <f t="shared" si="46"/>
        <v>20.5</v>
      </c>
      <c r="JL54" s="20">
        <f t="shared" si="47"/>
        <v>0</v>
      </c>
      <c r="JM54" s="20">
        <f t="shared" si="48"/>
        <v>0</v>
      </c>
      <c r="JN54" s="20">
        <f t="shared" si="49"/>
        <v>20.7</v>
      </c>
      <c r="JO54" s="20">
        <f t="shared" si="50"/>
        <v>20.7</v>
      </c>
      <c r="JP54" s="20">
        <f t="shared" si="51"/>
        <v>0</v>
      </c>
      <c r="JQ54" s="20">
        <f t="shared" si="52"/>
        <v>0</v>
      </c>
      <c r="JR54" s="20">
        <f t="shared" si="53"/>
        <v>0</v>
      </c>
      <c r="JS54" s="26">
        <v>20.8</v>
      </c>
      <c r="JT54" s="25">
        <f t="shared" si="182"/>
        <v>0</v>
      </c>
      <c r="JU54" s="25">
        <f t="shared" si="54"/>
        <v>0</v>
      </c>
      <c r="JV54" s="25">
        <f t="shared" si="55"/>
        <v>0</v>
      </c>
      <c r="JW54" s="25">
        <f>ROUND(IF(EN54="Cống tròn",IF(EN54="Cống tròn",JX54+FF54,0),IF(EN54="Cống hộp",IF(EN54="Cống hộp",JX54+GP54,0),IF(OR(EN54="Rãnh xây",EN54="Rãnh bê tông"),IF(OR(EN54="Rãnh xây",EN54="Rãnh bê tông"),JX54+GP54,0),IF(EN54="ống nhựa",IF(EN54="Ống nhựa",JX54+HT54,0),IF(EN54="Rãnh thang",IF(EN54="Rãnh thang",JS54+#REF!,0),0))))),2)</f>
        <v>21.9</v>
      </c>
      <c r="JX54" s="27">
        <v>21.8</v>
      </c>
      <c r="JY54" s="25">
        <f t="shared" si="56"/>
        <v>21.9</v>
      </c>
      <c r="JZ54" s="25">
        <f t="shared" si="57"/>
        <v>0</v>
      </c>
      <c r="KA54" s="25">
        <f t="shared" si="58"/>
        <v>0</v>
      </c>
      <c r="KB54" s="25">
        <f t="shared" si="59"/>
        <v>0</v>
      </c>
      <c r="KC54" s="25">
        <f t="shared" si="60"/>
        <v>0</v>
      </c>
      <c r="KD54" s="28" t="s">
        <v>98</v>
      </c>
      <c r="KE54" s="27">
        <v>0</v>
      </c>
      <c r="KF54" s="25">
        <f t="shared" si="61"/>
        <v>1.0499999999999972</v>
      </c>
      <c r="KG54" s="25">
        <f t="shared" si="183"/>
        <v>1.0499999999999972</v>
      </c>
      <c r="KH54" s="27">
        <v>0</v>
      </c>
      <c r="KI54" s="25">
        <f t="shared" si="62"/>
        <v>1.5100000000000016</v>
      </c>
      <c r="KJ54" s="25">
        <f t="shared" si="184"/>
        <v>1.5100000000000016</v>
      </c>
      <c r="KK54" s="25">
        <f t="shared" si="63"/>
        <v>0</v>
      </c>
      <c r="KL54" s="25">
        <f t="shared" si="64"/>
        <v>0</v>
      </c>
      <c r="KM54" s="25">
        <f t="shared" si="185"/>
        <v>0</v>
      </c>
      <c r="KN54" s="25">
        <f t="shared" si="65"/>
        <v>0</v>
      </c>
      <c r="KO54" s="25">
        <f t="shared" si="66"/>
        <v>0</v>
      </c>
      <c r="KP54" s="25">
        <f t="shared" si="186"/>
        <v>0</v>
      </c>
      <c r="KQ54" s="25">
        <f t="shared" si="67"/>
        <v>0.2</v>
      </c>
      <c r="KR54" s="25">
        <f t="shared" si="68"/>
        <v>0.2</v>
      </c>
      <c r="KS54" s="25">
        <f t="shared" si="187"/>
        <v>0.2</v>
      </c>
      <c r="KT54" s="25">
        <f t="shared" si="69"/>
        <v>0</v>
      </c>
      <c r="KU54" s="25">
        <f t="shared" si="70"/>
        <v>0</v>
      </c>
      <c r="KV54" s="25">
        <f t="shared" si="188"/>
        <v>0</v>
      </c>
      <c r="KW54" s="25">
        <f t="shared" si="71"/>
        <v>0</v>
      </c>
      <c r="KX54" s="25">
        <f t="shared" si="72"/>
        <v>0</v>
      </c>
      <c r="KY54" s="25">
        <f t="shared" si="189"/>
        <v>0</v>
      </c>
      <c r="KZ54" s="25">
        <f t="shared" si="73"/>
        <v>0</v>
      </c>
      <c r="LA54" s="25">
        <f t="shared" si="74"/>
        <v>0</v>
      </c>
      <c r="LB54" s="25">
        <f t="shared" si="190"/>
        <v>0</v>
      </c>
      <c r="LC54" s="25">
        <f t="shared" si="75"/>
        <v>0.8499999999999972</v>
      </c>
      <c r="LD54" s="25">
        <f t="shared" si="76"/>
        <v>1.4</v>
      </c>
      <c r="LE54" s="25">
        <f t="shared" si="191"/>
        <v>1.1249999999999987</v>
      </c>
      <c r="LF54" s="25">
        <f t="shared" si="77"/>
        <v>0</v>
      </c>
      <c r="LG54" s="25">
        <f t="shared" si="78"/>
        <v>0</v>
      </c>
      <c r="LH54" s="25">
        <f t="shared" si="192"/>
        <v>0</v>
      </c>
      <c r="LI54" s="25">
        <f t="shared" si="79"/>
        <v>0</v>
      </c>
      <c r="LJ54" s="25">
        <f t="shared" si="80"/>
        <v>0</v>
      </c>
      <c r="LK54" s="25">
        <f t="shared" si="193"/>
        <v>0</v>
      </c>
      <c r="LL54" s="25">
        <f t="shared" si="81"/>
        <v>0</v>
      </c>
      <c r="LM54" s="25">
        <f t="shared" si="82"/>
        <v>0</v>
      </c>
      <c r="LN54" s="25">
        <f t="shared" si="194"/>
        <v>0</v>
      </c>
      <c r="LO54" s="25">
        <f t="shared" si="83"/>
        <v>0</v>
      </c>
      <c r="LP54" s="25">
        <f t="shared" si="84"/>
        <v>0</v>
      </c>
      <c r="LQ54" s="25">
        <f t="shared" si="195"/>
        <v>0</v>
      </c>
      <c r="LR54" s="25">
        <f t="shared" si="85"/>
        <v>0</v>
      </c>
      <c r="LS54" s="25">
        <f t="shared" si="86"/>
        <v>0</v>
      </c>
      <c r="LT54" s="25">
        <f t="shared" si="196"/>
        <v>0</v>
      </c>
      <c r="LU54" s="25">
        <f t="shared" si="87"/>
        <v>0</v>
      </c>
      <c r="LV54" s="25">
        <f t="shared" si="88"/>
        <v>0</v>
      </c>
      <c r="LW54" s="25">
        <f t="shared" si="197"/>
        <v>0</v>
      </c>
      <c r="LX54" s="25">
        <f t="shared" si="89"/>
        <v>0</v>
      </c>
      <c r="LY54" s="25">
        <f t="shared" si="90"/>
        <v>0</v>
      </c>
      <c r="LZ54" s="25">
        <f t="shared" si="198"/>
        <v>0</v>
      </c>
      <c r="MA54" s="25">
        <f t="shared" si="91"/>
        <v>0</v>
      </c>
      <c r="MB54" s="25">
        <f t="shared" si="92"/>
        <v>0</v>
      </c>
      <c r="MC54" s="25">
        <f t="shared" si="199"/>
        <v>0</v>
      </c>
      <c r="MD54" s="25">
        <f t="shared" si="93"/>
        <v>0</v>
      </c>
      <c r="ME54" s="25">
        <f t="shared" si="94"/>
        <v>0</v>
      </c>
      <c r="MF54" s="25">
        <f t="shared" si="200"/>
        <v>0</v>
      </c>
      <c r="MG54" s="25">
        <f t="shared" si="95"/>
        <v>0</v>
      </c>
      <c r="MH54" s="25">
        <f t="shared" si="96"/>
        <v>0</v>
      </c>
      <c r="MI54" s="25">
        <f t="shared" si="201"/>
        <v>0</v>
      </c>
      <c r="MJ54" s="25">
        <f t="shared" si="97"/>
        <v>0</v>
      </c>
      <c r="MK54" s="25">
        <f t="shared" si="98"/>
        <v>0</v>
      </c>
      <c r="ML54" s="25">
        <f t="shared" si="202"/>
        <v>0</v>
      </c>
      <c r="MM54" s="25">
        <f t="shared" si="99"/>
        <v>0</v>
      </c>
      <c r="MN54" s="25">
        <f t="shared" si="100"/>
        <v>0</v>
      </c>
      <c r="MO54" s="25">
        <f t="shared" si="203"/>
        <v>0</v>
      </c>
      <c r="MP54" s="25">
        <f t="shared" si="101"/>
        <v>0</v>
      </c>
      <c r="MQ54" s="25">
        <f t="shared" si="102"/>
        <v>0</v>
      </c>
      <c r="MR54" s="25">
        <f t="shared" si="204"/>
        <v>0</v>
      </c>
      <c r="MS54" s="29">
        <v>1.4</v>
      </c>
      <c r="MT54" s="29">
        <v>0</v>
      </c>
      <c r="MU54" s="29">
        <v>1</v>
      </c>
      <c r="MV54" s="29">
        <v>1</v>
      </c>
      <c r="MW54" s="25">
        <f t="shared" si="103"/>
        <v>1.4</v>
      </c>
      <c r="MX54" s="25">
        <f t="shared" si="104"/>
        <v>1.47</v>
      </c>
      <c r="MY54" s="25">
        <f t="shared" si="105"/>
        <v>0</v>
      </c>
      <c r="MZ54" s="25">
        <f t="shared" si="106"/>
        <v>0</v>
      </c>
      <c r="NA54" s="25">
        <f t="shared" si="107"/>
        <v>1.4</v>
      </c>
      <c r="NB54" s="25">
        <f t="shared" si="108"/>
        <v>2.11</v>
      </c>
      <c r="NC54" s="25">
        <f t="shared" si="109"/>
        <v>0</v>
      </c>
      <c r="ND54" s="25">
        <f t="shared" si="110"/>
        <v>0</v>
      </c>
      <c r="NE54" s="25">
        <f t="shared" si="205"/>
        <v>1.4</v>
      </c>
      <c r="NF54" s="25">
        <f t="shared" si="205"/>
        <v>1.79</v>
      </c>
      <c r="NG54" s="25">
        <f t="shared" si="205"/>
        <v>0</v>
      </c>
      <c r="NH54" s="25">
        <f t="shared" si="205"/>
        <v>0</v>
      </c>
      <c r="NI54" s="25">
        <f t="shared" si="112"/>
        <v>108.4</v>
      </c>
      <c r="NJ54" s="25">
        <f t="shared" si="113"/>
        <v>0</v>
      </c>
      <c r="NK54" s="25">
        <f t="shared" si="114"/>
        <v>108.4</v>
      </c>
      <c r="NL54" s="25">
        <f t="shared" si="115"/>
        <v>77.12</v>
      </c>
      <c r="NM54" s="25">
        <f t="shared" si="116"/>
        <v>0</v>
      </c>
      <c r="NN54" s="25">
        <f t="shared" si="206"/>
        <v>77.12</v>
      </c>
      <c r="NO54" s="25">
        <f t="shared" si="117"/>
        <v>0</v>
      </c>
      <c r="NP54" s="25">
        <f t="shared" si="118"/>
        <v>0</v>
      </c>
      <c r="NQ54" s="25">
        <f t="shared" si="207"/>
        <v>0</v>
      </c>
      <c r="NR54" s="25">
        <f t="shared" si="119"/>
        <v>0</v>
      </c>
      <c r="NS54" s="25">
        <f t="shared" si="120"/>
        <v>0</v>
      </c>
      <c r="NT54" s="25">
        <f t="shared" si="208"/>
        <v>0</v>
      </c>
      <c r="NU54" s="25">
        <f t="shared" si="121"/>
        <v>0</v>
      </c>
      <c r="NV54" s="25">
        <f t="shared" si="122"/>
        <v>0</v>
      </c>
      <c r="NW54" s="25">
        <f t="shared" si="209"/>
        <v>0</v>
      </c>
      <c r="NX54" s="25">
        <f t="shared" si="210"/>
        <v>77.12</v>
      </c>
      <c r="NY54" s="25">
        <f t="shared" si="210"/>
        <v>0</v>
      </c>
      <c r="NZ54" s="25">
        <f t="shared" si="211"/>
        <v>77.12</v>
      </c>
      <c r="OA54" s="25">
        <f t="shared" si="212"/>
        <v>31.28</v>
      </c>
      <c r="OB54" s="25">
        <f t="shared" si="212"/>
        <v>0</v>
      </c>
      <c r="OC54" s="25">
        <f t="shared" si="213"/>
        <v>31.28</v>
      </c>
      <c r="OD54" s="25">
        <f t="shared" si="214"/>
        <v>77.12</v>
      </c>
      <c r="OE54" s="25">
        <f t="shared" si="214"/>
        <v>0</v>
      </c>
      <c r="OF54" s="25">
        <f t="shared" si="214"/>
        <v>77.12</v>
      </c>
      <c r="OG54" s="25">
        <f t="shared" si="124"/>
        <v>0</v>
      </c>
      <c r="OH54" s="25">
        <f t="shared" si="125"/>
        <v>0</v>
      </c>
      <c r="OI54" s="25">
        <f t="shared" si="126"/>
        <v>0</v>
      </c>
      <c r="OJ54" s="25">
        <f t="shared" si="127"/>
        <v>0</v>
      </c>
      <c r="OK54" s="25">
        <f t="shared" si="128"/>
        <v>0</v>
      </c>
      <c r="OL54" s="25">
        <f t="shared" si="129"/>
        <v>0</v>
      </c>
      <c r="OM54" s="25">
        <f t="shared" si="215"/>
        <v>0</v>
      </c>
      <c r="ON54" s="25">
        <f t="shared" si="215"/>
        <v>0</v>
      </c>
      <c r="OO54" s="25">
        <f t="shared" si="215"/>
        <v>0</v>
      </c>
      <c r="OP54" s="25">
        <f t="shared" si="130"/>
        <v>0</v>
      </c>
      <c r="OQ54" s="25">
        <f t="shared" si="131"/>
        <v>0</v>
      </c>
      <c r="OR54" s="25">
        <f t="shared" si="216"/>
        <v>0</v>
      </c>
      <c r="OS54" s="19">
        <v>538350.31999999995</v>
      </c>
      <c r="OT54" s="19">
        <v>2371326.06</v>
      </c>
    </row>
    <row r="55" spans="1:410" ht="33" customHeight="1" x14ac:dyDescent="0.25">
      <c r="A55" s="18"/>
      <c r="B55" s="18" t="s">
        <v>763</v>
      </c>
      <c r="C55" s="18">
        <v>183.13</v>
      </c>
      <c r="D55" s="16" t="e">
        <f>_xlfn.IFNA(INDEX(#REF!,MATCH(E55,#REF!,0)),0)</f>
        <v>#REF!</v>
      </c>
      <c r="E55" s="18" t="s">
        <v>832</v>
      </c>
      <c r="F55" s="16" t="s">
        <v>765</v>
      </c>
      <c r="G55" s="16" t="s">
        <v>819</v>
      </c>
      <c r="H55" s="16" t="s">
        <v>820</v>
      </c>
      <c r="I55" s="16" t="s">
        <v>768</v>
      </c>
      <c r="J55" s="16" t="s">
        <v>811</v>
      </c>
      <c r="K55" s="16" t="s">
        <v>770</v>
      </c>
      <c r="L55" s="16" t="s">
        <v>771</v>
      </c>
      <c r="M55" s="18">
        <v>2.44</v>
      </c>
      <c r="N55" s="18">
        <v>4.5</v>
      </c>
      <c r="O55" s="18">
        <v>2.84</v>
      </c>
      <c r="P55" s="18">
        <v>4.9000000000000004</v>
      </c>
      <c r="Q55" s="18">
        <v>0.1</v>
      </c>
      <c r="R55" s="18">
        <v>2.64</v>
      </c>
      <c r="S55" s="18">
        <v>4.7</v>
      </c>
      <c r="T55" s="18">
        <v>0.2</v>
      </c>
      <c r="U55" s="18">
        <v>0</v>
      </c>
      <c r="V55" s="18">
        <v>0</v>
      </c>
      <c r="W55" s="18">
        <v>0</v>
      </c>
      <c r="X55" s="18">
        <v>2.44</v>
      </c>
      <c r="Y55" s="18">
        <v>4.5</v>
      </c>
      <c r="Z55" s="20">
        <f t="shared" si="132"/>
        <v>2.8</v>
      </c>
      <c r="AA55" s="18">
        <v>0.2</v>
      </c>
      <c r="AB55" s="18">
        <v>0</v>
      </c>
      <c r="AC55" s="18">
        <v>0</v>
      </c>
      <c r="AD55" s="18">
        <v>0</v>
      </c>
      <c r="AE55" s="18">
        <v>0</v>
      </c>
      <c r="AF55" s="18">
        <v>0</v>
      </c>
      <c r="AG55" s="18">
        <v>0</v>
      </c>
      <c r="AH55" s="18">
        <v>0</v>
      </c>
      <c r="AI55" s="20">
        <f t="shared" si="133"/>
        <v>0</v>
      </c>
      <c r="AJ55" s="18">
        <v>0</v>
      </c>
      <c r="AK55" s="18">
        <v>0</v>
      </c>
      <c r="AL55" s="20">
        <f t="shared" si="134"/>
        <v>0</v>
      </c>
      <c r="AM55" s="18">
        <v>0</v>
      </c>
      <c r="AN55" s="18">
        <v>0</v>
      </c>
      <c r="AO55" s="18">
        <v>0</v>
      </c>
      <c r="AP55" s="18">
        <v>0</v>
      </c>
      <c r="AQ55" s="18">
        <v>0</v>
      </c>
      <c r="AR55" s="18">
        <v>0</v>
      </c>
      <c r="AS55" s="18">
        <v>0</v>
      </c>
      <c r="AT55" s="18">
        <v>0</v>
      </c>
      <c r="AU55" s="18">
        <v>0</v>
      </c>
      <c r="AV55" s="18">
        <v>1</v>
      </c>
      <c r="AW55" s="18">
        <v>0</v>
      </c>
      <c r="AX55" s="18">
        <v>0</v>
      </c>
      <c r="AY55" s="18">
        <v>0</v>
      </c>
      <c r="AZ55" s="18">
        <v>0</v>
      </c>
      <c r="BA55" s="18">
        <v>0</v>
      </c>
      <c r="BB55" s="18">
        <v>0</v>
      </c>
      <c r="BC55" s="18">
        <v>0</v>
      </c>
      <c r="BD55" s="18">
        <v>0</v>
      </c>
      <c r="BE55" s="18">
        <v>2</v>
      </c>
      <c r="BF55" s="18">
        <v>1</v>
      </c>
      <c r="BG55" s="18">
        <v>0</v>
      </c>
      <c r="BH55" s="18">
        <v>0</v>
      </c>
      <c r="BI55" s="18">
        <v>0</v>
      </c>
      <c r="BJ55" s="18">
        <v>0</v>
      </c>
      <c r="BK55" s="18">
        <v>0</v>
      </c>
      <c r="BL55" s="18">
        <v>0</v>
      </c>
      <c r="BM55" s="18">
        <v>0</v>
      </c>
      <c r="BN55" s="18">
        <v>0</v>
      </c>
      <c r="BO55" s="18">
        <v>0</v>
      </c>
      <c r="BP55" s="18">
        <v>0</v>
      </c>
      <c r="BQ55" s="18">
        <v>0</v>
      </c>
      <c r="BR55" s="18">
        <v>0</v>
      </c>
      <c r="BS55" s="18">
        <v>0</v>
      </c>
      <c r="BT55" s="18">
        <v>0</v>
      </c>
      <c r="BU55" s="18">
        <v>0</v>
      </c>
      <c r="BV55" s="18">
        <v>0</v>
      </c>
      <c r="BW55" s="18">
        <v>0</v>
      </c>
      <c r="BX55" s="18">
        <v>0</v>
      </c>
      <c r="BY55" s="18">
        <v>0</v>
      </c>
      <c r="BZ55" s="18">
        <v>0</v>
      </c>
      <c r="CA55" s="16" t="e">
        <f>_xlfn.IFNA(IF(RIGHT(D55,2)="=G",0,INDEX(#REF!,MATCH(E55,#REF!,0))),0)</f>
        <v>#REF!</v>
      </c>
      <c r="CB55" s="16" t="s">
        <v>776</v>
      </c>
      <c r="CC55" s="18">
        <v>0</v>
      </c>
      <c r="CD55" s="18">
        <v>0</v>
      </c>
      <c r="CE55" s="18">
        <v>2.44</v>
      </c>
      <c r="CF55" s="18">
        <v>0.9</v>
      </c>
      <c r="CG55" s="18">
        <v>0.12</v>
      </c>
      <c r="CH55" s="18">
        <v>5</v>
      </c>
      <c r="CI55" s="16" t="s">
        <v>98</v>
      </c>
      <c r="CJ55" s="18">
        <v>0</v>
      </c>
      <c r="CK55" s="20">
        <f t="shared" si="135"/>
        <v>2.21</v>
      </c>
      <c r="CL55" s="20">
        <f t="shared" si="136"/>
        <v>2.21</v>
      </c>
      <c r="CM55" s="18">
        <v>20.56</v>
      </c>
      <c r="CN55" s="18">
        <v>22.85</v>
      </c>
      <c r="CO55" s="18">
        <v>22.011000000000003</v>
      </c>
      <c r="CP55" s="22">
        <f t="shared" si="0"/>
        <v>22.01</v>
      </c>
      <c r="CQ55" s="22">
        <f t="shared" si="1"/>
        <v>19.8</v>
      </c>
      <c r="CR55" s="22">
        <f t="shared" si="137"/>
        <v>2.21</v>
      </c>
      <c r="CS55" s="22">
        <f t="shared" si="138"/>
        <v>19.900000000000002</v>
      </c>
      <c r="CT55" s="22">
        <f t="shared" si="2"/>
        <v>20.100000000000001</v>
      </c>
      <c r="CU55" s="18">
        <v>20.100000000000001</v>
      </c>
      <c r="CV55" s="22">
        <f t="shared" si="139"/>
        <v>2.8</v>
      </c>
      <c r="CW55" s="22">
        <f t="shared" si="3"/>
        <v>0</v>
      </c>
      <c r="CX55" s="22">
        <f t="shared" si="4"/>
        <v>0</v>
      </c>
      <c r="CY55" s="22">
        <f t="shared" si="5"/>
        <v>22.85</v>
      </c>
      <c r="CZ55" s="22">
        <f t="shared" si="6"/>
        <v>22.85</v>
      </c>
      <c r="DA55" s="18">
        <v>22.85</v>
      </c>
      <c r="DB55" s="20">
        <f t="shared" si="140"/>
        <v>3.05</v>
      </c>
      <c r="DC55" s="20">
        <f t="shared" si="141"/>
        <v>0.84</v>
      </c>
      <c r="DD55" s="20">
        <f t="shared" si="142"/>
        <v>2.21</v>
      </c>
      <c r="DE55" s="20">
        <f t="shared" si="7"/>
        <v>0.1</v>
      </c>
      <c r="DF55" s="20">
        <f t="shared" si="8"/>
        <v>0.2</v>
      </c>
      <c r="DG55" s="20">
        <f t="shared" si="9"/>
        <v>1.91</v>
      </c>
      <c r="DH55" s="20">
        <f t="shared" si="10"/>
        <v>0</v>
      </c>
      <c r="DI55" s="20">
        <f t="shared" si="11"/>
        <v>0</v>
      </c>
      <c r="DJ55" s="20">
        <f t="shared" si="12"/>
        <v>0</v>
      </c>
      <c r="DK55" s="20">
        <f t="shared" si="143"/>
        <v>2.21</v>
      </c>
      <c r="DL55" s="20">
        <f t="shared" si="144"/>
        <v>0</v>
      </c>
      <c r="DM55" s="20">
        <f t="shared" si="145"/>
        <v>0</v>
      </c>
      <c r="DN55" s="20">
        <f t="shared" si="146"/>
        <v>0</v>
      </c>
      <c r="DO55" s="18">
        <v>5.1000000000000005</v>
      </c>
      <c r="DP55" s="18">
        <v>0</v>
      </c>
      <c r="DQ55" s="18">
        <v>1</v>
      </c>
      <c r="DR55" s="18">
        <v>1</v>
      </c>
      <c r="DS55" s="25">
        <f t="shared" si="147"/>
        <v>5.0999999999999996</v>
      </c>
      <c r="DT55" s="25">
        <f t="shared" si="148"/>
        <v>0</v>
      </c>
      <c r="DU55" s="25">
        <f t="shared" si="149"/>
        <v>11.27</v>
      </c>
      <c r="DV55" s="25">
        <f t="shared" si="150"/>
        <v>0</v>
      </c>
      <c r="DW55" s="25">
        <f t="shared" si="151"/>
        <v>11.27</v>
      </c>
      <c r="DX55" s="25">
        <f t="shared" si="152"/>
        <v>32.01</v>
      </c>
      <c r="DY55" s="25">
        <f t="shared" si="153"/>
        <v>0</v>
      </c>
      <c r="DZ55" s="25">
        <f t="shared" si="154"/>
        <v>32.01</v>
      </c>
      <c r="EA55" s="25">
        <f t="shared" si="155"/>
        <v>24.85</v>
      </c>
      <c r="EB55" s="25">
        <f t="shared" si="156"/>
        <v>0</v>
      </c>
      <c r="EC55" s="25">
        <f t="shared" si="157"/>
        <v>24.85</v>
      </c>
      <c r="ED55" s="25">
        <f t="shared" si="158"/>
        <v>7.16</v>
      </c>
      <c r="EE55" s="25">
        <f t="shared" si="158"/>
        <v>0</v>
      </c>
      <c r="EF55" s="25">
        <f t="shared" si="159"/>
        <v>7.16</v>
      </c>
      <c r="EG55" s="25">
        <f t="shared" si="160"/>
        <v>24.85</v>
      </c>
      <c r="EH55" s="25">
        <f t="shared" si="160"/>
        <v>0</v>
      </c>
      <c r="EI55" s="25">
        <f t="shared" si="161"/>
        <v>24.85</v>
      </c>
      <c r="EJ55" s="18">
        <v>183.13</v>
      </c>
      <c r="EK55" s="18">
        <v>151.37</v>
      </c>
      <c r="EL55" s="18" t="s">
        <v>832</v>
      </c>
      <c r="EM55" s="18" t="s">
        <v>833</v>
      </c>
      <c r="EN55" s="16" t="s">
        <v>774</v>
      </c>
      <c r="EO55" s="16" t="s">
        <v>834</v>
      </c>
      <c r="EP55" s="16" t="e">
        <f>IF(OR(EN55="Cống tròn",EN55="Cống hộp",EN55="Ống nhựa"),INDEX(#REF!,MATCH(E55,#REF!,0)),IF(OR(EN55="Rãnh xây",EN55="Rãnh bê tông"),INDEX(#REF!,MATCH(E55,#REF!,0)),0))</f>
        <v>#REF!</v>
      </c>
      <c r="EQ55" s="18">
        <v>29.29999999999999</v>
      </c>
      <c r="ER55" s="18">
        <v>1</v>
      </c>
      <c r="ES55" s="25">
        <f t="shared" si="162"/>
        <v>29</v>
      </c>
      <c r="ET55" s="1" t="e">
        <f>_xlfn.IFNA(IF(EN55="Cống tròn",INDEX(#REF!,MATCH(E55,#REF!,0)),IF(EN55="Cống hộp",INDEX(#REF!,MATCH(E55,#REF!,0)),EU55&amp;" ,"&amp;EV55)),0)</f>
        <v>#REF!</v>
      </c>
      <c r="EU55" s="16" t="s">
        <v>769</v>
      </c>
      <c r="EV55" s="16" t="s">
        <v>775</v>
      </c>
      <c r="EW55" s="16" t="e">
        <f>_xlfn.IFNA(INDEX(#REF!,MATCH(E55,#REF!,0)),0)</f>
        <v>#REF!</v>
      </c>
      <c r="EX55" s="16"/>
      <c r="EY55" s="18">
        <v>0</v>
      </c>
      <c r="EZ55" s="18">
        <v>0</v>
      </c>
      <c r="FA55" s="18">
        <v>0</v>
      </c>
      <c r="FB55" s="19">
        <v>0</v>
      </c>
      <c r="FC55" s="19">
        <v>0</v>
      </c>
      <c r="FD55" s="25">
        <f t="shared" si="13"/>
        <v>0</v>
      </c>
      <c r="FE55" s="25">
        <f t="shared" si="163"/>
        <v>0</v>
      </c>
      <c r="FF55" s="18">
        <v>0.1</v>
      </c>
      <c r="FG55" s="18">
        <v>2</v>
      </c>
      <c r="FH55" s="18">
        <v>1</v>
      </c>
      <c r="FI55" s="25">
        <f t="shared" si="164"/>
        <v>1.2</v>
      </c>
      <c r="FJ55" s="18">
        <v>0</v>
      </c>
      <c r="FK55" s="18">
        <v>0</v>
      </c>
      <c r="FL55" s="18">
        <v>0.2</v>
      </c>
      <c r="FM55" s="18">
        <v>1.4</v>
      </c>
      <c r="FN55" s="18">
        <v>0</v>
      </c>
      <c r="FO55" s="25">
        <f t="shared" si="165"/>
        <v>1.4</v>
      </c>
      <c r="FP55" s="18">
        <v>1.4999999999999999E-2</v>
      </c>
      <c r="FQ55" s="18">
        <v>1</v>
      </c>
      <c r="FR55" s="25">
        <f t="shared" si="14"/>
        <v>28</v>
      </c>
      <c r="FS55" s="25">
        <f t="shared" si="15"/>
        <v>0.40499999999999997</v>
      </c>
      <c r="FT55" s="25">
        <f t="shared" si="16"/>
        <v>28.405000000000001</v>
      </c>
      <c r="FU55" s="25">
        <f t="shared" si="17"/>
        <v>-0.89499999999998892</v>
      </c>
      <c r="FV55" s="25" t="str">
        <f t="shared" si="166"/>
        <v>Thêm 01</v>
      </c>
      <c r="FW55" s="25">
        <f t="shared" si="167"/>
        <v>0.12</v>
      </c>
      <c r="FX55" s="16"/>
      <c r="FY55" s="16"/>
      <c r="FZ55" s="16"/>
      <c r="GA55" s="16"/>
      <c r="GB55" s="19">
        <v>0</v>
      </c>
      <c r="GC55" s="19">
        <v>0</v>
      </c>
      <c r="GD55" s="19">
        <v>0</v>
      </c>
      <c r="GE55" s="19">
        <v>0</v>
      </c>
      <c r="GF55" s="19">
        <v>0</v>
      </c>
      <c r="GG55" s="19">
        <v>0</v>
      </c>
      <c r="GH55" s="19">
        <v>0</v>
      </c>
      <c r="GI55" s="19">
        <v>0</v>
      </c>
      <c r="GJ55" s="19">
        <v>0</v>
      </c>
      <c r="GK55" s="19">
        <v>0</v>
      </c>
      <c r="GL55" s="25">
        <f t="shared" si="18"/>
        <v>0</v>
      </c>
      <c r="GM55" s="25">
        <f t="shared" si="168"/>
        <v>0</v>
      </c>
      <c r="GN55" s="19">
        <v>0</v>
      </c>
      <c r="GO55" s="19">
        <v>0</v>
      </c>
      <c r="GP55" s="19">
        <v>0</v>
      </c>
      <c r="GQ55" s="19">
        <v>0</v>
      </c>
      <c r="GR55" s="1" t="e">
        <f>_xlfn.IFNA(INDEX(#REF!,MATCH(E55,#REF!,0)),0)</f>
        <v>#REF!</v>
      </c>
      <c r="GS55" s="16"/>
      <c r="GT55" s="18">
        <v>0</v>
      </c>
      <c r="GU55" s="18">
        <v>0</v>
      </c>
      <c r="GV55" s="18">
        <v>0</v>
      </c>
      <c r="GW55" s="18">
        <v>0</v>
      </c>
      <c r="GX55" s="25">
        <f t="shared" si="19"/>
        <v>0</v>
      </c>
      <c r="GY55" s="25">
        <f t="shared" si="20"/>
        <v>0</v>
      </c>
      <c r="GZ55" s="25">
        <f t="shared" si="169"/>
        <v>0</v>
      </c>
      <c r="HA55" s="1" t="e" cm="1">
        <f t="array" ref="HA55">INDEX(#REF!,MATCH(EJ55&amp;EK55&amp;HD55&amp;HE55&amp;HF55,#REF!&amp;#REF!&amp;#REF!&amp;#REF!&amp;#REF!,0))</f>
        <v>#REF!</v>
      </c>
      <c r="HB55" s="16"/>
      <c r="HC55" s="25">
        <f t="shared" si="170"/>
        <v>0</v>
      </c>
      <c r="HD55" s="18">
        <v>0</v>
      </c>
      <c r="HE55" s="18">
        <v>0</v>
      </c>
      <c r="HF55" s="18">
        <v>0</v>
      </c>
      <c r="HG55" s="1" t="e" cm="1">
        <f t="array" ref="HG55">INDEX(#REF!,MATCH(EJ55&amp;EK55&amp;HJ55&amp;HK55&amp;HL55,#REF!&amp;#REF!&amp;#REF!&amp;#REF!&amp;#REF!,0))</f>
        <v>#REF!</v>
      </c>
      <c r="HH55" s="16"/>
      <c r="HI55" s="25">
        <f t="shared" si="171"/>
        <v>0</v>
      </c>
      <c r="HJ55" s="25">
        <f t="shared" si="172"/>
        <v>0</v>
      </c>
      <c r="HK55" s="19">
        <v>0</v>
      </c>
      <c r="HL55" s="19">
        <v>0</v>
      </c>
      <c r="HM55" s="18">
        <v>0.01</v>
      </c>
      <c r="HN55" s="18">
        <v>1</v>
      </c>
      <c r="HO55" s="25">
        <f t="shared" si="173"/>
        <v>0</v>
      </c>
      <c r="HP55" s="25">
        <f t="shared" si="174"/>
        <v>0</v>
      </c>
      <c r="HQ55" s="25">
        <f t="shared" si="175"/>
        <v>0</v>
      </c>
      <c r="HR55" s="25">
        <f t="shared" si="176"/>
        <v>0</v>
      </c>
      <c r="HS55" s="25">
        <f t="shared" si="177"/>
        <v>0</v>
      </c>
      <c r="HT55" s="19">
        <v>0</v>
      </c>
      <c r="HU55" s="19">
        <v>0</v>
      </c>
      <c r="HV55" s="19">
        <v>0</v>
      </c>
      <c r="HW55" s="25">
        <f t="shared" si="178"/>
        <v>0</v>
      </c>
      <c r="HX55" s="19">
        <v>0</v>
      </c>
      <c r="HY55" s="19">
        <v>0</v>
      </c>
      <c r="HZ55" s="18">
        <v>22.01</v>
      </c>
      <c r="IA55" s="20">
        <f>ROUND(IF(EN55="Cống tròn",IF(EN55="Cống tròn",IF(EU55="Không có móng",IQ55-FF55,IF(EU55="Đế",IP55-FN55,IF(OR(EU55="Móng bê tông",EU55="Móng bê tông kết hợp đế"),II55-FJ55,0))),0),IF(EN55="Cống hộp",IF(AND(EN55="Cống hộp",EU55="Không có móng"),IQ55-GF55,IF(AND(EN55="Cống hộp",EU55="Móng bê tông"),IJ55-GB55,0)),IF(OR(EN55="Rãnh xây",EN55="Rãnh bê tông"),IF(OR(EN55="Rãnh xây",EN55="Rãnh bê tông"),IK55-GB55,0),IF(EN55="Ống nhựa",IF(AND(EN55="Ống nhựa",EU55="Không đắp cát"),IQ55-HT55,IF(AND(EN55="Ống nhựa",EU55="Đắp cát"),IH55-HX55,0)),IF(EN55="Rãnh thang",IF(EN55="Rãnh thang",IF(EU55="Móng bê tông",#REF!-#REF!,IQ55),0),0))))),2)</f>
        <v>20.5</v>
      </c>
      <c r="IB55" s="20">
        <f t="shared" si="179"/>
        <v>1.5100000000000016</v>
      </c>
      <c r="IC55" s="20">
        <f t="shared" si="21"/>
        <v>20.5</v>
      </c>
      <c r="ID55" s="20">
        <f t="shared" si="22"/>
        <v>0</v>
      </c>
      <c r="IE55" s="20">
        <f t="shared" si="23"/>
        <v>0</v>
      </c>
      <c r="IF55" s="20">
        <f t="shared" si="24"/>
        <v>0</v>
      </c>
      <c r="IG55" s="20">
        <f>IF(EN55="Rãnh thang",IF(AND(EN55="Rãnh thang",EU55="Móng bê tông"),IQ55-#REF!,0),IF(EN55="Ống nhựa",IF(AND(EN55="Ống nhựa",EU55="Đắp cát"),IQ55-HT55,0),IF(EN55="Cống tròn",IF(EN55="Cống tròn",IF(OR(EU55="Móng bê tông",EU55="Móng bê tông kết hợp đế"),IM55-FL55,0),0),IF(EN55="Cống hộp",IF(AND(EN55="Cống hộp",EU55="Móng bê tông"),IN55-GD55,0),IF(OR(EN55="Rãnh xây",EN55="Rãnh bê tông"),IF(AND(EN55="Rãnh xây",EU55="Móng bê tông"),IO55-GD55,IF(AND(EN55="Rãnh bê tông",EU55="Móng bê tông"),IO55-GD55,0)),0)))))</f>
        <v>20.5</v>
      </c>
      <c r="IH55" s="20">
        <f t="shared" si="25"/>
        <v>0</v>
      </c>
      <c r="II55" s="20">
        <f t="shared" si="26"/>
        <v>20.5</v>
      </c>
      <c r="IJ55" s="20">
        <f t="shared" si="27"/>
        <v>0</v>
      </c>
      <c r="IK55" s="20">
        <f t="shared" si="28"/>
        <v>0</v>
      </c>
      <c r="IL55" s="20">
        <f t="shared" si="29"/>
        <v>20.7</v>
      </c>
      <c r="IM55" s="20">
        <f t="shared" si="30"/>
        <v>20.7</v>
      </c>
      <c r="IN55" s="20">
        <f t="shared" si="31"/>
        <v>0</v>
      </c>
      <c r="IO55" s="20">
        <f t="shared" si="32"/>
        <v>0</v>
      </c>
      <c r="IP55" s="20">
        <f t="shared" si="33"/>
        <v>0</v>
      </c>
      <c r="IQ55" s="18">
        <v>20.8</v>
      </c>
      <c r="IR55" s="25">
        <f t="shared" si="180"/>
        <v>0</v>
      </c>
      <c r="IS55" s="25">
        <f t="shared" si="34"/>
        <v>0</v>
      </c>
      <c r="IT55" s="25">
        <f t="shared" si="35"/>
        <v>0</v>
      </c>
      <c r="IU55" s="25">
        <f>ROUND(IF(EN55="Cống tròn",IF(EN55="Cống tròn",IV55+FF55,0),IF(EN55="Cống hộp",IF(EN55="Cống hộp",IV55+GP55,0),IF(OR(EN55="Rãnh xây",EN55="Rãnh bê tông"),IF(OR(EN55="Rãnh xây",EN55="Rãnh bê tông"),IV55+GP55,0),IF(EN55="ống nhựa",IF(EN55="Ống nhựa",IV55+HT55,0),IF(EN55="Rãnh thang",IF(EN55="Rãnh thang",IQ55+#REF!,0),0))))),2)</f>
        <v>21.81</v>
      </c>
      <c r="IV55" s="18">
        <v>21.71</v>
      </c>
      <c r="IW55" s="25">
        <f t="shared" si="36"/>
        <v>21.81</v>
      </c>
      <c r="IX55" s="25">
        <f t="shared" si="37"/>
        <v>0</v>
      </c>
      <c r="IY55" s="25">
        <f t="shared" si="38"/>
        <v>0</v>
      </c>
      <c r="IZ55" s="25">
        <f t="shared" si="39"/>
        <v>0</v>
      </c>
      <c r="JA55" s="25">
        <f t="shared" si="40"/>
        <v>0</v>
      </c>
      <c r="JB55" s="18">
        <v>21.93</v>
      </c>
      <c r="JC55" s="20">
        <f>ROUND(IF(EN55="Cống tròn",IF(EN55="Cống tròn",IF(EU55="Không có móng",JS55-FF55,IF(EU55="Đế",JR55-FN55,IF(OR(EU55="Móng bê tông",EU55="Móng bê tông kết hợp đế"),JK55-FJ55,0))),0),IF(EN55="Cống hộp",IF(AND(EN55="Cống hộp",EU55="Không có móng"),JS55-GF55,IF(AND(EN55="Cống hộp",EU55="Móng bê tông"),JL55-GB55,0)),IF(OR(EN55="Rãnh xây",EN55="Rãnh bê tông"),IF(OR(EN55="Rãnh xây",EN55="Rãnh bê tông"),JM55-GB55,0),IF(EN55="Ống nhựa",IF(AND(EN55="Ống nhựa",EU55="Không đắp cát"),JS55-HT55,IF(AND(EN55="Ống nhựa",EU55="Đắp cát"),JJ55-HX55,0)),IF(EN55="Rãnh thang",IF(EN55="Rãnh thang",IF(EU55="Móng bê tông",#REF!-#REF!,JS55),0),0))))),2)</f>
        <v>20.41</v>
      </c>
      <c r="JD55" s="20">
        <f t="shared" si="181"/>
        <v>1.5199999999999996</v>
      </c>
      <c r="JE55" s="20">
        <f t="shared" si="41"/>
        <v>20.41</v>
      </c>
      <c r="JF55" s="20">
        <f t="shared" si="42"/>
        <v>0</v>
      </c>
      <c r="JG55" s="20">
        <f t="shared" si="43"/>
        <v>0</v>
      </c>
      <c r="JH55" s="20">
        <f t="shared" si="44"/>
        <v>0</v>
      </c>
      <c r="JI55" s="20">
        <f>IF(EN55="Rãnh thang",IF(AND(EN55="Rãnh thang",EU55="Móng bê tông"),JS55-#REF!,0),IF(EN55="Ống nhựa",IF(AND(EN55="Ống nhựa",EU55="Đắp cát"),JS55-HT55,0),IF(EN55="Cống tròn",IF(EN55="Cống tròn",IF(OR(EU55="Móng bê tông",EU55="Móng bê tông kết hợp đế"),JO55-FL55,0),0),IF(EN55="Cống hộp",IF(AND(EN55="Cống hộp",EU55="Móng bê tông"),JP55-GD55,0),IF(OR(EN55="Rãnh xây",EN55="Rãnh bê tông"),IF(AND(EN55="Rãnh xây",EU55="Móng bê tông"),JQ55-GD55,IF(AND(EN55="Rãnh bê tông",EU55="Móng bê tông"),JQ55-GD55,0)),0)))))</f>
        <v>20.41</v>
      </c>
      <c r="JJ55" s="20">
        <f t="shared" si="45"/>
        <v>0</v>
      </c>
      <c r="JK55" s="20">
        <f t="shared" si="46"/>
        <v>20.41</v>
      </c>
      <c r="JL55" s="20">
        <f t="shared" si="47"/>
        <v>0</v>
      </c>
      <c r="JM55" s="20">
        <f t="shared" si="48"/>
        <v>0</v>
      </c>
      <c r="JN55" s="20">
        <f t="shared" si="49"/>
        <v>20.61</v>
      </c>
      <c r="JO55" s="20">
        <f t="shared" si="50"/>
        <v>20.61</v>
      </c>
      <c r="JP55" s="20">
        <f t="shared" si="51"/>
        <v>0</v>
      </c>
      <c r="JQ55" s="20">
        <f t="shared" si="52"/>
        <v>0</v>
      </c>
      <c r="JR55" s="20">
        <f t="shared" si="53"/>
        <v>0</v>
      </c>
      <c r="JS55" s="26">
        <v>20.71</v>
      </c>
      <c r="JT55" s="25">
        <f t="shared" si="182"/>
        <v>0</v>
      </c>
      <c r="JU55" s="25">
        <f t="shared" si="54"/>
        <v>0</v>
      </c>
      <c r="JV55" s="25">
        <f t="shared" si="55"/>
        <v>0</v>
      </c>
      <c r="JW55" s="25">
        <f>ROUND(IF(EN55="Cống tròn",IF(EN55="Cống tròn",JX55+FF55,0),IF(EN55="Cống hộp",IF(EN55="Cống hộp",JX55+GP55,0),IF(OR(EN55="Rãnh xây",EN55="Rãnh bê tông"),IF(OR(EN55="Rãnh xây",EN55="Rãnh bê tông"),JX55+GP55,0),IF(EN55="ống nhựa",IF(EN55="Ống nhựa",JX55+HT55,0),IF(EN55="Rãnh thang",IF(EN55="Rãnh thang",JS55+#REF!,0),0))))),2)</f>
        <v>21.81</v>
      </c>
      <c r="JX55" s="27">
        <v>21.71</v>
      </c>
      <c r="JY55" s="25">
        <f t="shared" si="56"/>
        <v>21.81</v>
      </c>
      <c r="JZ55" s="25">
        <f t="shared" si="57"/>
        <v>0</v>
      </c>
      <c r="KA55" s="25">
        <f t="shared" si="58"/>
        <v>0</v>
      </c>
      <c r="KB55" s="25">
        <f t="shared" si="59"/>
        <v>0</v>
      </c>
      <c r="KC55" s="25">
        <f t="shared" si="60"/>
        <v>0</v>
      </c>
      <c r="KD55" s="28" t="s">
        <v>98</v>
      </c>
      <c r="KE55" s="27">
        <v>0</v>
      </c>
      <c r="KF55" s="25">
        <f t="shared" si="61"/>
        <v>1.5100000000000016</v>
      </c>
      <c r="KG55" s="25">
        <f t="shared" si="183"/>
        <v>1.5100000000000016</v>
      </c>
      <c r="KH55" s="27">
        <v>0</v>
      </c>
      <c r="KI55" s="25">
        <f t="shared" si="62"/>
        <v>1.5199999999999996</v>
      </c>
      <c r="KJ55" s="25">
        <f t="shared" si="184"/>
        <v>1.5199999999999996</v>
      </c>
      <c r="KK55" s="25">
        <f t="shared" si="63"/>
        <v>0</v>
      </c>
      <c r="KL55" s="25">
        <f t="shared" si="64"/>
        <v>0</v>
      </c>
      <c r="KM55" s="25">
        <f t="shared" si="185"/>
        <v>0</v>
      </c>
      <c r="KN55" s="25">
        <f t="shared" si="65"/>
        <v>0</v>
      </c>
      <c r="KO55" s="25">
        <f t="shared" si="66"/>
        <v>0</v>
      </c>
      <c r="KP55" s="25">
        <f t="shared" si="186"/>
        <v>0</v>
      </c>
      <c r="KQ55" s="25">
        <f t="shared" si="67"/>
        <v>0.2</v>
      </c>
      <c r="KR55" s="25">
        <f t="shared" si="68"/>
        <v>0.2</v>
      </c>
      <c r="KS55" s="25">
        <f t="shared" si="187"/>
        <v>0.2</v>
      </c>
      <c r="KT55" s="25">
        <f t="shared" si="69"/>
        <v>0</v>
      </c>
      <c r="KU55" s="25">
        <f t="shared" si="70"/>
        <v>0</v>
      </c>
      <c r="KV55" s="25">
        <f t="shared" si="188"/>
        <v>0</v>
      </c>
      <c r="KW55" s="25">
        <f t="shared" si="71"/>
        <v>0</v>
      </c>
      <c r="KX55" s="25">
        <f t="shared" si="72"/>
        <v>0</v>
      </c>
      <c r="KY55" s="25">
        <f t="shared" si="189"/>
        <v>0</v>
      </c>
      <c r="KZ55" s="25">
        <f t="shared" si="73"/>
        <v>0</v>
      </c>
      <c r="LA55" s="25">
        <f t="shared" si="74"/>
        <v>0</v>
      </c>
      <c r="LB55" s="25">
        <f t="shared" si="190"/>
        <v>0</v>
      </c>
      <c r="LC55" s="25">
        <f t="shared" si="75"/>
        <v>1.4</v>
      </c>
      <c r="LD55" s="25">
        <f t="shared" si="76"/>
        <v>1.4</v>
      </c>
      <c r="LE55" s="25">
        <f t="shared" si="191"/>
        <v>1.4</v>
      </c>
      <c r="LF55" s="25">
        <f t="shared" si="77"/>
        <v>0</v>
      </c>
      <c r="LG55" s="25">
        <f t="shared" si="78"/>
        <v>0</v>
      </c>
      <c r="LH55" s="25">
        <f t="shared" si="192"/>
        <v>0</v>
      </c>
      <c r="LI55" s="25">
        <f t="shared" si="79"/>
        <v>0</v>
      </c>
      <c r="LJ55" s="25">
        <f t="shared" si="80"/>
        <v>0</v>
      </c>
      <c r="LK55" s="25">
        <f t="shared" si="193"/>
        <v>0</v>
      </c>
      <c r="LL55" s="25">
        <f t="shared" si="81"/>
        <v>0</v>
      </c>
      <c r="LM55" s="25">
        <f t="shared" si="82"/>
        <v>0</v>
      </c>
      <c r="LN55" s="25">
        <f t="shared" si="194"/>
        <v>0</v>
      </c>
      <c r="LO55" s="25">
        <f t="shared" si="83"/>
        <v>0</v>
      </c>
      <c r="LP55" s="25">
        <f t="shared" si="84"/>
        <v>0</v>
      </c>
      <c r="LQ55" s="25">
        <f t="shared" si="195"/>
        <v>0</v>
      </c>
      <c r="LR55" s="25">
        <f t="shared" si="85"/>
        <v>0</v>
      </c>
      <c r="LS55" s="25">
        <f t="shared" si="86"/>
        <v>0</v>
      </c>
      <c r="LT55" s="25">
        <f t="shared" si="196"/>
        <v>0</v>
      </c>
      <c r="LU55" s="25">
        <f t="shared" si="87"/>
        <v>0</v>
      </c>
      <c r="LV55" s="25">
        <f t="shared" si="88"/>
        <v>0</v>
      </c>
      <c r="LW55" s="25">
        <f t="shared" si="197"/>
        <v>0</v>
      </c>
      <c r="LX55" s="25">
        <f t="shared" si="89"/>
        <v>0</v>
      </c>
      <c r="LY55" s="25">
        <f t="shared" si="90"/>
        <v>0</v>
      </c>
      <c r="LZ55" s="25">
        <f t="shared" si="198"/>
        <v>0</v>
      </c>
      <c r="MA55" s="25">
        <f t="shared" si="91"/>
        <v>0</v>
      </c>
      <c r="MB55" s="25">
        <f t="shared" si="92"/>
        <v>0</v>
      </c>
      <c r="MC55" s="25">
        <f t="shared" si="199"/>
        <v>0</v>
      </c>
      <c r="MD55" s="25">
        <f t="shared" si="93"/>
        <v>0</v>
      </c>
      <c r="ME55" s="25">
        <f t="shared" si="94"/>
        <v>0</v>
      </c>
      <c r="MF55" s="25">
        <f t="shared" si="200"/>
        <v>0</v>
      </c>
      <c r="MG55" s="25">
        <f t="shared" si="95"/>
        <v>0</v>
      </c>
      <c r="MH55" s="25">
        <f t="shared" si="96"/>
        <v>0</v>
      </c>
      <c r="MI55" s="25">
        <f t="shared" si="201"/>
        <v>0</v>
      </c>
      <c r="MJ55" s="25">
        <f t="shared" si="97"/>
        <v>0</v>
      </c>
      <c r="MK55" s="25">
        <f t="shared" si="98"/>
        <v>0</v>
      </c>
      <c r="ML55" s="25">
        <f t="shared" si="202"/>
        <v>0</v>
      </c>
      <c r="MM55" s="25">
        <f t="shared" si="99"/>
        <v>0</v>
      </c>
      <c r="MN55" s="25">
        <f t="shared" si="100"/>
        <v>0</v>
      </c>
      <c r="MO55" s="25">
        <f t="shared" si="203"/>
        <v>0</v>
      </c>
      <c r="MP55" s="25">
        <f t="shared" si="101"/>
        <v>0</v>
      </c>
      <c r="MQ55" s="25">
        <f t="shared" si="102"/>
        <v>0</v>
      </c>
      <c r="MR55" s="25">
        <f t="shared" si="204"/>
        <v>0</v>
      </c>
      <c r="MS55" s="29">
        <v>1.4</v>
      </c>
      <c r="MT55" s="29">
        <v>0</v>
      </c>
      <c r="MU55" s="29">
        <v>1</v>
      </c>
      <c r="MV55" s="29">
        <v>1</v>
      </c>
      <c r="MW55" s="25">
        <f t="shared" si="103"/>
        <v>1.4</v>
      </c>
      <c r="MX55" s="25">
        <f t="shared" si="104"/>
        <v>2.11</v>
      </c>
      <c r="MY55" s="25">
        <f t="shared" si="105"/>
        <v>0</v>
      </c>
      <c r="MZ55" s="25">
        <f t="shared" si="106"/>
        <v>0</v>
      </c>
      <c r="NA55" s="25">
        <f t="shared" si="107"/>
        <v>1.4</v>
      </c>
      <c r="NB55" s="25">
        <f t="shared" si="108"/>
        <v>2.13</v>
      </c>
      <c r="NC55" s="25">
        <f t="shared" si="109"/>
        <v>0</v>
      </c>
      <c r="ND55" s="25">
        <f t="shared" si="110"/>
        <v>0</v>
      </c>
      <c r="NE55" s="25">
        <f t="shared" si="205"/>
        <v>1.4</v>
      </c>
      <c r="NF55" s="25">
        <f t="shared" si="205"/>
        <v>2.12</v>
      </c>
      <c r="NG55" s="25">
        <f t="shared" si="205"/>
        <v>0</v>
      </c>
      <c r="NH55" s="25">
        <f t="shared" si="205"/>
        <v>0</v>
      </c>
      <c r="NI55" s="25">
        <f t="shared" si="112"/>
        <v>62.12</v>
      </c>
      <c r="NJ55" s="25">
        <f t="shared" si="113"/>
        <v>0</v>
      </c>
      <c r="NK55" s="25">
        <f t="shared" si="114"/>
        <v>62.12</v>
      </c>
      <c r="NL55" s="25">
        <f t="shared" si="115"/>
        <v>53.28</v>
      </c>
      <c r="NM55" s="25">
        <f t="shared" si="116"/>
        <v>0</v>
      </c>
      <c r="NN55" s="25">
        <f t="shared" si="206"/>
        <v>53.28</v>
      </c>
      <c r="NO55" s="25">
        <f t="shared" si="117"/>
        <v>0</v>
      </c>
      <c r="NP55" s="25">
        <f t="shared" si="118"/>
        <v>0</v>
      </c>
      <c r="NQ55" s="25">
        <f t="shared" si="207"/>
        <v>0</v>
      </c>
      <c r="NR55" s="25">
        <f t="shared" si="119"/>
        <v>0</v>
      </c>
      <c r="NS55" s="25">
        <f t="shared" si="120"/>
        <v>0</v>
      </c>
      <c r="NT55" s="25">
        <f t="shared" si="208"/>
        <v>0</v>
      </c>
      <c r="NU55" s="25">
        <f t="shared" si="121"/>
        <v>0</v>
      </c>
      <c r="NV55" s="25">
        <f t="shared" si="122"/>
        <v>0</v>
      </c>
      <c r="NW55" s="25">
        <f t="shared" si="209"/>
        <v>0</v>
      </c>
      <c r="NX55" s="25">
        <f t="shared" si="210"/>
        <v>53.28</v>
      </c>
      <c r="NY55" s="25">
        <f t="shared" si="210"/>
        <v>0</v>
      </c>
      <c r="NZ55" s="25">
        <f t="shared" si="211"/>
        <v>53.28</v>
      </c>
      <c r="OA55" s="25">
        <f t="shared" si="212"/>
        <v>8.84</v>
      </c>
      <c r="OB55" s="25">
        <f t="shared" si="212"/>
        <v>0</v>
      </c>
      <c r="OC55" s="25">
        <f t="shared" si="213"/>
        <v>8.84</v>
      </c>
      <c r="OD55" s="25">
        <f t="shared" si="214"/>
        <v>53.28</v>
      </c>
      <c r="OE55" s="25">
        <f t="shared" si="214"/>
        <v>0</v>
      </c>
      <c r="OF55" s="25">
        <f t="shared" si="214"/>
        <v>53.28</v>
      </c>
      <c r="OG55" s="25">
        <f t="shared" si="124"/>
        <v>0</v>
      </c>
      <c r="OH55" s="25">
        <f t="shared" si="125"/>
        <v>0</v>
      </c>
      <c r="OI55" s="25">
        <f t="shared" si="126"/>
        <v>0</v>
      </c>
      <c r="OJ55" s="25">
        <f t="shared" si="127"/>
        <v>0</v>
      </c>
      <c r="OK55" s="25">
        <f t="shared" si="128"/>
        <v>0</v>
      </c>
      <c r="OL55" s="25">
        <f t="shared" si="129"/>
        <v>0</v>
      </c>
      <c r="OM55" s="25">
        <f t="shared" si="215"/>
        <v>0</v>
      </c>
      <c r="ON55" s="25">
        <f t="shared" si="215"/>
        <v>0</v>
      </c>
      <c r="OO55" s="25">
        <f t="shared" si="215"/>
        <v>0</v>
      </c>
      <c r="OP55" s="25">
        <f t="shared" si="130"/>
        <v>0</v>
      </c>
      <c r="OQ55" s="25">
        <f t="shared" si="131"/>
        <v>0</v>
      </c>
      <c r="OR55" s="25">
        <f t="shared" si="216"/>
        <v>0</v>
      </c>
      <c r="OS55" s="19">
        <v>538412.57999999996</v>
      </c>
      <c r="OT55" s="19">
        <v>2371325.182</v>
      </c>
    </row>
    <row r="56" spans="1:410" ht="33" customHeight="1" x14ac:dyDescent="0.25">
      <c r="A56" s="18"/>
      <c r="B56" s="18" t="s">
        <v>763</v>
      </c>
      <c r="C56" s="18">
        <v>151.37</v>
      </c>
      <c r="D56" s="16" t="e">
        <f>_xlfn.IFNA(INDEX(#REF!,MATCH(E56,#REF!,0)),0)</f>
        <v>#REF!</v>
      </c>
      <c r="E56" s="18" t="s">
        <v>833</v>
      </c>
      <c r="F56" s="16" t="s">
        <v>765</v>
      </c>
      <c r="G56" s="16" t="s">
        <v>819</v>
      </c>
      <c r="H56" s="16" t="s">
        <v>820</v>
      </c>
      <c r="I56" s="16" t="s">
        <v>768</v>
      </c>
      <c r="J56" s="16" t="s">
        <v>811</v>
      </c>
      <c r="K56" s="16" t="s">
        <v>770</v>
      </c>
      <c r="L56" s="16" t="s">
        <v>771</v>
      </c>
      <c r="M56" s="18">
        <v>3.28</v>
      </c>
      <c r="N56" s="18">
        <v>3.88</v>
      </c>
      <c r="O56" s="18">
        <v>3.6799999999999997</v>
      </c>
      <c r="P56" s="18">
        <v>4.28</v>
      </c>
      <c r="Q56" s="18">
        <v>0.1</v>
      </c>
      <c r="R56" s="18">
        <v>3.48</v>
      </c>
      <c r="S56" s="18">
        <v>4.08</v>
      </c>
      <c r="T56" s="18">
        <v>0.2</v>
      </c>
      <c r="U56" s="18">
        <v>0</v>
      </c>
      <c r="V56" s="18">
        <v>0</v>
      </c>
      <c r="W56" s="18">
        <v>0</v>
      </c>
      <c r="X56" s="18">
        <v>3.28</v>
      </c>
      <c r="Y56" s="18">
        <v>3.8800000000000003</v>
      </c>
      <c r="Z56" s="20">
        <f t="shared" si="132"/>
        <v>2.8</v>
      </c>
      <c r="AA56" s="18">
        <v>0.2</v>
      </c>
      <c r="AB56" s="18">
        <v>0</v>
      </c>
      <c r="AC56" s="18">
        <v>0</v>
      </c>
      <c r="AD56" s="18">
        <v>0</v>
      </c>
      <c r="AE56" s="18">
        <v>0</v>
      </c>
      <c r="AF56" s="18">
        <v>0</v>
      </c>
      <c r="AG56" s="18">
        <v>0</v>
      </c>
      <c r="AH56" s="18">
        <v>0</v>
      </c>
      <c r="AI56" s="20">
        <f t="shared" si="133"/>
        <v>0</v>
      </c>
      <c r="AJ56" s="18">
        <v>0</v>
      </c>
      <c r="AK56" s="18">
        <v>0</v>
      </c>
      <c r="AL56" s="20">
        <f t="shared" si="134"/>
        <v>0</v>
      </c>
      <c r="AM56" s="18">
        <v>0</v>
      </c>
      <c r="AN56" s="18">
        <v>0</v>
      </c>
      <c r="AO56" s="18">
        <v>0</v>
      </c>
      <c r="AP56" s="18">
        <v>0</v>
      </c>
      <c r="AQ56" s="18">
        <v>0</v>
      </c>
      <c r="AR56" s="18">
        <v>0</v>
      </c>
      <c r="AS56" s="18">
        <v>0</v>
      </c>
      <c r="AT56" s="18">
        <v>0</v>
      </c>
      <c r="AU56" s="18">
        <v>0</v>
      </c>
      <c r="AV56" s="18">
        <v>1</v>
      </c>
      <c r="AW56" s="18">
        <v>0</v>
      </c>
      <c r="AX56" s="18">
        <v>0</v>
      </c>
      <c r="AY56" s="18">
        <v>0</v>
      </c>
      <c r="AZ56" s="18">
        <v>0</v>
      </c>
      <c r="BA56" s="18">
        <v>0</v>
      </c>
      <c r="BB56" s="18">
        <v>0</v>
      </c>
      <c r="BC56" s="18">
        <v>0</v>
      </c>
      <c r="BD56" s="18">
        <v>0</v>
      </c>
      <c r="BE56" s="18">
        <v>2</v>
      </c>
      <c r="BF56" s="18">
        <v>1</v>
      </c>
      <c r="BG56" s="18">
        <v>0</v>
      </c>
      <c r="BH56" s="18">
        <v>0</v>
      </c>
      <c r="BI56" s="18">
        <v>0</v>
      </c>
      <c r="BJ56" s="18">
        <v>0</v>
      </c>
      <c r="BK56" s="18">
        <v>0</v>
      </c>
      <c r="BL56" s="18">
        <v>0</v>
      </c>
      <c r="BM56" s="18">
        <v>0</v>
      </c>
      <c r="BN56" s="18">
        <v>0</v>
      </c>
      <c r="BO56" s="18">
        <v>0</v>
      </c>
      <c r="BP56" s="18">
        <v>1</v>
      </c>
      <c r="BQ56" s="18">
        <v>1</v>
      </c>
      <c r="BR56" s="18">
        <v>0</v>
      </c>
      <c r="BS56" s="18">
        <v>0</v>
      </c>
      <c r="BT56" s="18">
        <v>0</v>
      </c>
      <c r="BU56" s="18">
        <v>0</v>
      </c>
      <c r="BV56" s="18">
        <v>0</v>
      </c>
      <c r="BW56" s="18">
        <v>0</v>
      </c>
      <c r="BX56" s="18">
        <v>0</v>
      </c>
      <c r="BY56" s="18">
        <v>0</v>
      </c>
      <c r="BZ56" s="18">
        <v>0</v>
      </c>
      <c r="CA56" s="16" t="e">
        <f>_xlfn.IFNA(IF(RIGHT(D56,2)="=G",0,INDEX(#REF!,MATCH(E56,#REF!,0))),0)</f>
        <v>#REF!</v>
      </c>
      <c r="CB56" s="16" t="s">
        <v>776</v>
      </c>
      <c r="CC56" s="18">
        <v>0</v>
      </c>
      <c r="CD56" s="18">
        <v>0</v>
      </c>
      <c r="CE56" s="18">
        <v>3.28</v>
      </c>
      <c r="CF56" s="18">
        <v>0.77</v>
      </c>
      <c r="CG56" s="18">
        <v>0.12</v>
      </c>
      <c r="CH56" s="18">
        <v>5</v>
      </c>
      <c r="CI56" s="16" t="s">
        <v>98</v>
      </c>
      <c r="CJ56" s="18">
        <v>0</v>
      </c>
      <c r="CK56" s="20">
        <f t="shared" si="135"/>
        <v>2.2200000000000002</v>
      </c>
      <c r="CL56" s="20">
        <f t="shared" si="136"/>
        <v>2.2200000000000002</v>
      </c>
      <c r="CM56" s="18">
        <v>21.23</v>
      </c>
      <c r="CN56" s="18">
        <v>22.77</v>
      </c>
      <c r="CO56" s="18">
        <v>21.931000000000001</v>
      </c>
      <c r="CP56" s="22">
        <f t="shared" si="0"/>
        <v>21.93</v>
      </c>
      <c r="CQ56" s="22">
        <f t="shared" si="1"/>
        <v>19.71</v>
      </c>
      <c r="CR56" s="22">
        <f t="shared" si="137"/>
        <v>2.2200000000000002</v>
      </c>
      <c r="CS56" s="22">
        <f t="shared" si="138"/>
        <v>19.810000000000002</v>
      </c>
      <c r="CT56" s="22">
        <f t="shared" si="2"/>
        <v>20.010000000000002</v>
      </c>
      <c r="CU56" s="18">
        <v>20.010000000000002</v>
      </c>
      <c r="CV56" s="22">
        <f t="shared" si="139"/>
        <v>2.8</v>
      </c>
      <c r="CW56" s="22">
        <f t="shared" si="3"/>
        <v>0</v>
      </c>
      <c r="CX56" s="22">
        <f t="shared" si="4"/>
        <v>0</v>
      </c>
      <c r="CY56" s="22">
        <f t="shared" si="5"/>
        <v>22.77</v>
      </c>
      <c r="CZ56" s="22">
        <f t="shared" si="6"/>
        <v>22.77</v>
      </c>
      <c r="DA56" s="18">
        <v>22.77</v>
      </c>
      <c r="DB56" s="20">
        <f t="shared" si="140"/>
        <v>3.06</v>
      </c>
      <c r="DC56" s="20">
        <f t="shared" si="141"/>
        <v>0.84</v>
      </c>
      <c r="DD56" s="20">
        <f t="shared" si="142"/>
        <v>2.2200000000000002</v>
      </c>
      <c r="DE56" s="20">
        <f t="shared" si="7"/>
        <v>0.1</v>
      </c>
      <c r="DF56" s="20">
        <f t="shared" si="8"/>
        <v>0.2</v>
      </c>
      <c r="DG56" s="20">
        <f t="shared" si="9"/>
        <v>1.92</v>
      </c>
      <c r="DH56" s="20">
        <f t="shared" si="10"/>
        <v>0</v>
      </c>
      <c r="DI56" s="20">
        <f t="shared" si="11"/>
        <v>0</v>
      </c>
      <c r="DJ56" s="20">
        <f t="shared" si="12"/>
        <v>0</v>
      </c>
      <c r="DK56" s="20">
        <f t="shared" si="143"/>
        <v>2.2199999999999998</v>
      </c>
      <c r="DL56" s="20">
        <f t="shared" si="144"/>
        <v>0</v>
      </c>
      <c r="DM56" s="20">
        <f t="shared" si="145"/>
        <v>0</v>
      </c>
      <c r="DN56" s="20">
        <f t="shared" si="146"/>
        <v>0</v>
      </c>
      <c r="DO56" s="18">
        <v>4.4800000000000004</v>
      </c>
      <c r="DP56" s="18">
        <v>0</v>
      </c>
      <c r="DQ56" s="18">
        <v>1</v>
      </c>
      <c r="DR56" s="18">
        <v>1</v>
      </c>
      <c r="DS56" s="25">
        <f t="shared" si="147"/>
        <v>4.4800000000000004</v>
      </c>
      <c r="DT56" s="25">
        <f t="shared" si="148"/>
        <v>0</v>
      </c>
      <c r="DU56" s="25">
        <f t="shared" si="149"/>
        <v>9.9499999999999993</v>
      </c>
      <c r="DV56" s="25">
        <f t="shared" si="150"/>
        <v>0</v>
      </c>
      <c r="DW56" s="25">
        <f t="shared" si="151"/>
        <v>9.9499999999999993</v>
      </c>
      <c r="DX56" s="25">
        <f t="shared" si="152"/>
        <v>36.619999999999997</v>
      </c>
      <c r="DY56" s="25">
        <f t="shared" si="153"/>
        <v>0</v>
      </c>
      <c r="DZ56" s="25">
        <f t="shared" si="154"/>
        <v>36.619999999999997</v>
      </c>
      <c r="EA56" s="25">
        <f t="shared" si="155"/>
        <v>28.85</v>
      </c>
      <c r="EB56" s="25">
        <f t="shared" si="156"/>
        <v>0</v>
      </c>
      <c r="EC56" s="25">
        <f t="shared" si="157"/>
        <v>28.85</v>
      </c>
      <c r="ED56" s="25">
        <f t="shared" si="158"/>
        <v>7.77</v>
      </c>
      <c r="EE56" s="25">
        <f t="shared" si="158"/>
        <v>0</v>
      </c>
      <c r="EF56" s="25">
        <f t="shared" si="159"/>
        <v>7.77</v>
      </c>
      <c r="EG56" s="25">
        <f t="shared" si="160"/>
        <v>28.85</v>
      </c>
      <c r="EH56" s="25">
        <f t="shared" si="160"/>
        <v>0</v>
      </c>
      <c r="EI56" s="25">
        <f t="shared" si="161"/>
        <v>28.85</v>
      </c>
      <c r="EJ56" s="18">
        <v>151.37</v>
      </c>
      <c r="EK56" s="18">
        <v>103.25</v>
      </c>
      <c r="EL56" s="18" t="s">
        <v>833</v>
      </c>
      <c r="EM56" s="18" t="s">
        <v>835</v>
      </c>
      <c r="EN56" s="16" t="s">
        <v>774</v>
      </c>
      <c r="EO56" s="16" t="s">
        <v>132</v>
      </c>
      <c r="EP56" s="16" t="e">
        <f>IF(OR(EN56="Cống tròn",EN56="Cống hộp",EN56="Ống nhựa"),INDEX(#REF!,MATCH(E56,#REF!,0)),IF(OR(EN56="Rãnh xây",EN56="Rãnh bê tông"),INDEX(#REF!,MATCH(E56,#REF!,0)),0))</f>
        <v>#REF!</v>
      </c>
      <c r="EQ56" s="18">
        <v>45.980000000000004</v>
      </c>
      <c r="ER56" s="18">
        <v>1</v>
      </c>
      <c r="ES56" s="25">
        <f t="shared" si="162"/>
        <v>46</v>
      </c>
      <c r="ET56" s="1" t="e">
        <f>_xlfn.IFNA(IF(EN56="Cống tròn",INDEX(#REF!,MATCH(E56,#REF!,0)),IF(EN56="Cống hộp",INDEX(#REF!,MATCH(E56,#REF!,0)),EU56&amp;" ,"&amp;EV56)),0)</f>
        <v>#REF!</v>
      </c>
      <c r="EU56" s="16" t="s">
        <v>769</v>
      </c>
      <c r="EV56" s="16" t="s">
        <v>775</v>
      </c>
      <c r="EW56" s="16" t="e">
        <f>_xlfn.IFNA(INDEX(#REF!,MATCH(E56,#REF!,0)),0)</f>
        <v>#REF!</v>
      </c>
      <c r="EX56" s="16"/>
      <c r="EY56" s="18">
        <v>0</v>
      </c>
      <c r="EZ56" s="18">
        <v>0</v>
      </c>
      <c r="FA56" s="18">
        <v>0</v>
      </c>
      <c r="FB56" s="19">
        <v>0</v>
      </c>
      <c r="FC56" s="19">
        <v>0</v>
      </c>
      <c r="FD56" s="25">
        <f t="shared" si="13"/>
        <v>0</v>
      </c>
      <c r="FE56" s="25">
        <f t="shared" si="163"/>
        <v>0</v>
      </c>
      <c r="FF56" s="18">
        <v>0.1</v>
      </c>
      <c r="FG56" s="18">
        <v>2</v>
      </c>
      <c r="FH56" s="18">
        <v>1</v>
      </c>
      <c r="FI56" s="25">
        <f t="shared" si="164"/>
        <v>1.2</v>
      </c>
      <c r="FJ56" s="18">
        <v>0</v>
      </c>
      <c r="FK56" s="18">
        <v>0</v>
      </c>
      <c r="FL56" s="18">
        <v>0.2</v>
      </c>
      <c r="FM56" s="18">
        <v>1.4</v>
      </c>
      <c r="FN56" s="18">
        <v>0</v>
      </c>
      <c r="FO56" s="25">
        <f t="shared" si="165"/>
        <v>1.4</v>
      </c>
      <c r="FP56" s="18">
        <v>1.4999999999999999E-2</v>
      </c>
      <c r="FQ56" s="18">
        <v>1</v>
      </c>
      <c r="FR56" s="25">
        <f t="shared" si="14"/>
        <v>45</v>
      </c>
      <c r="FS56" s="25">
        <f t="shared" si="15"/>
        <v>0.65999999999999992</v>
      </c>
      <c r="FT56" s="25">
        <f t="shared" si="16"/>
        <v>45.66</v>
      </c>
      <c r="FU56" s="25">
        <f t="shared" si="17"/>
        <v>-0.32000000000000739</v>
      </c>
      <c r="FV56" s="25" t="str">
        <f t="shared" si="166"/>
        <v>Thêm 01</v>
      </c>
      <c r="FW56" s="25">
        <f t="shared" si="167"/>
        <v>0.69</v>
      </c>
      <c r="FX56" s="16"/>
      <c r="FY56" s="16"/>
      <c r="FZ56" s="16"/>
      <c r="GA56" s="16"/>
      <c r="GB56" s="19">
        <v>0</v>
      </c>
      <c r="GC56" s="19">
        <v>0</v>
      </c>
      <c r="GD56" s="19">
        <v>0</v>
      </c>
      <c r="GE56" s="19">
        <v>0</v>
      </c>
      <c r="GF56" s="19">
        <v>0</v>
      </c>
      <c r="GG56" s="19">
        <v>0</v>
      </c>
      <c r="GH56" s="19">
        <v>0</v>
      </c>
      <c r="GI56" s="19">
        <v>0</v>
      </c>
      <c r="GJ56" s="19">
        <v>0</v>
      </c>
      <c r="GK56" s="19">
        <v>0</v>
      </c>
      <c r="GL56" s="25">
        <f t="shared" si="18"/>
        <v>0</v>
      </c>
      <c r="GM56" s="25">
        <f t="shared" si="168"/>
        <v>0</v>
      </c>
      <c r="GN56" s="19">
        <v>0</v>
      </c>
      <c r="GO56" s="19">
        <v>0</v>
      </c>
      <c r="GP56" s="19">
        <v>0</v>
      </c>
      <c r="GQ56" s="19">
        <v>0</v>
      </c>
      <c r="GR56" s="1" t="e">
        <f>_xlfn.IFNA(INDEX(#REF!,MATCH(E56,#REF!,0)),0)</f>
        <v>#REF!</v>
      </c>
      <c r="GS56" s="16"/>
      <c r="GT56" s="18">
        <v>0</v>
      </c>
      <c r="GU56" s="18">
        <v>0</v>
      </c>
      <c r="GV56" s="18">
        <v>0</v>
      </c>
      <c r="GW56" s="18">
        <v>0</v>
      </c>
      <c r="GX56" s="25">
        <f t="shared" si="19"/>
        <v>0</v>
      </c>
      <c r="GY56" s="25">
        <f t="shared" si="20"/>
        <v>0</v>
      </c>
      <c r="GZ56" s="25">
        <f t="shared" si="169"/>
        <v>0</v>
      </c>
      <c r="HA56" s="1" t="e" cm="1">
        <f t="array" ref="HA56">INDEX(#REF!,MATCH(EJ56&amp;EK56&amp;HD56&amp;HE56&amp;HF56,#REF!&amp;#REF!&amp;#REF!&amp;#REF!&amp;#REF!,0))</f>
        <v>#REF!</v>
      </c>
      <c r="HB56" s="16"/>
      <c r="HC56" s="25">
        <f t="shared" si="170"/>
        <v>0</v>
      </c>
      <c r="HD56" s="18">
        <v>0</v>
      </c>
      <c r="HE56" s="18">
        <v>0</v>
      </c>
      <c r="HF56" s="18">
        <v>0</v>
      </c>
      <c r="HG56" s="1" t="e" cm="1">
        <f t="array" ref="HG56">INDEX(#REF!,MATCH(EJ56&amp;EK56&amp;HJ56&amp;HK56&amp;HL56,#REF!&amp;#REF!&amp;#REF!&amp;#REF!&amp;#REF!,0))</f>
        <v>#REF!</v>
      </c>
      <c r="HH56" s="16"/>
      <c r="HI56" s="25">
        <f t="shared" si="171"/>
        <v>0</v>
      </c>
      <c r="HJ56" s="25">
        <f t="shared" si="172"/>
        <v>0</v>
      </c>
      <c r="HK56" s="19">
        <v>0</v>
      </c>
      <c r="HL56" s="19">
        <v>0</v>
      </c>
      <c r="HM56" s="18">
        <v>0.01</v>
      </c>
      <c r="HN56" s="18">
        <v>1</v>
      </c>
      <c r="HO56" s="25">
        <f t="shared" si="173"/>
        <v>0</v>
      </c>
      <c r="HP56" s="25">
        <f t="shared" si="174"/>
        <v>0</v>
      </c>
      <c r="HQ56" s="25">
        <f t="shared" si="175"/>
        <v>0</v>
      </c>
      <c r="HR56" s="25">
        <f t="shared" si="176"/>
        <v>0</v>
      </c>
      <c r="HS56" s="25">
        <f t="shared" si="177"/>
        <v>0</v>
      </c>
      <c r="HT56" s="19">
        <v>0</v>
      </c>
      <c r="HU56" s="19">
        <v>0</v>
      </c>
      <c r="HV56" s="19">
        <v>0</v>
      </c>
      <c r="HW56" s="25">
        <f t="shared" si="178"/>
        <v>0</v>
      </c>
      <c r="HX56" s="19">
        <v>0</v>
      </c>
      <c r="HY56" s="19">
        <v>0</v>
      </c>
      <c r="HZ56" s="18">
        <v>21.93</v>
      </c>
      <c r="IA56" s="20">
        <f>ROUND(IF(EN56="Cống tròn",IF(EN56="Cống tròn",IF(EU56="Không có móng",IQ56-FF56,IF(EU56="Đế",IP56-FN56,IF(OR(EU56="Móng bê tông",EU56="Móng bê tông kết hợp đế"),II56-FJ56,0))),0),IF(EN56="Cống hộp",IF(AND(EN56="Cống hộp",EU56="Không có móng"),IQ56-GF56,IF(AND(EN56="Cống hộp",EU56="Móng bê tông"),IJ56-GB56,0)),IF(OR(EN56="Rãnh xây",EN56="Rãnh bê tông"),IF(OR(EN56="Rãnh xây",EN56="Rãnh bê tông"),IK56-GB56,0),IF(EN56="Ống nhựa",IF(AND(EN56="Ống nhựa",EU56="Không đắp cát"),IQ56-HT56,IF(AND(EN56="Ống nhựa",EU56="Đắp cát"),IH56-HX56,0)),IF(EN56="Rãnh thang",IF(EN56="Rãnh thang",IF(EU56="Móng bê tông",#REF!-#REF!,IQ56),0),0))))),2)</f>
        <v>20.41</v>
      </c>
      <c r="IB56" s="20">
        <f t="shared" si="179"/>
        <v>1.5199999999999996</v>
      </c>
      <c r="IC56" s="20">
        <f t="shared" si="21"/>
        <v>20.41</v>
      </c>
      <c r="ID56" s="20">
        <f t="shared" si="22"/>
        <v>0</v>
      </c>
      <c r="IE56" s="20">
        <f t="shared" si="23"/>
        <v>0</v>
      </c>
      <c r="IF56" s="20">
        <f t="shared" si="24"/>
        <v>0</v>
      </c>
      <c r="IG56" s="20">
        <f>IF(EN56="Rãnh thang",IF(AND(EN56="Rãnh thang",EU56="Móng bê tông"),IQ56-#REF!,0),IF(EN56="Ống nhựa",IF(AND(EN56="Ống nhựa",EU56="Đắp cát"),IQ56-HT56,0),IF(EN56="Cống tròn",IF(EN56="Cống tròn",IF(OR(EU56="Móng bê tông",EU56="Móng bê tông kết hợp đế"),IM56-FL56,0),0),IF(EN56="Cống hộp",IF(AND(EN56="Cống hộp",EU56="Móng bê tông"),IN56-GD56,0),IF(OR(EN56="Rãnh xây",EN56="Rãnh bê tông"),IF(AND(EN56="Rãnh xây",EU56="Móng bê tông"),IO56-GD56,IF(AND(EN56="Rãnh bê tông",EU56="Móng bê tông"),IO56-GD56,0)),0)))))</f>
        <v>20.41</v>
      </c>
      <c r="IH56" s="20">
        <f t="shared" si="25"/>
        <v>0</v>
      </c>
      <c r="II56" s="20">
        <f t="shared" si="26"/>
        <v>20.41</v>
      </c>
      <c r="IJ56" s="20">
        <f t="shared" si="27"/>
        <v>0</v>
      </c>
      <c r="IK56" s="20">
        <f t="shared" si="28"/>
        <v>0</v>
      </c>
      <c r="IL56" s="20">
        <f t="shared" si="29"/>
        <v>20.61</v>
      </c>
      <c r="IM56" s="20">
        <f t="shared" si="30"/>
        <v>20.61</v>
      </c>
      <c r="IN56" s="20">
        <f t="shared" si="31"/>
        <v>0</v>
      </c>
      <c r="IO56" s="20">
        <f t="shared" si="32"/>
        <v>0</v>
      </c>
      <c r="IP56" s="20">
        <f t="shared" si="33"/>
        <v>0</v>
      </c>
      <c r="IQ56" s="18">
        <v>20.71</v>
      </c>
      <c r="IR56" s="25">
        <f t="shared" si="180"/>
        <v>0</v>
      </c>
      <c r="IS56" s="25">
        <f t="shared" si="34"/>
        <v>0</v>
      </c>
      <c r="IT56" s="25">
        <f t="shared" si="35"/>
        <v>0</v>
      </c>
      <c r="IU56" s="25">
        <f>ROUND(IF(EN56="Cống tròn",IF(EN56="Cống tròn",IV56+FF56,0),IF(EN56="Cống hộp",IF(EN56="Cống hộp",IV56+GP56,0),IF(OR(EN56="Rãnh xây",EN56="Rãnh bê tông"),IF(OR(EN56="Rãnh xây",EN56="Rãnh bê tông"),IV56+GP56,0),IF(EN56="ống nhựa",IF(EN56="Ống nhựa",IV56+HT56,0),IF(EN56="Rãnh thang",IF(EN56="Rãnh thang",IQ56+#REF!,0),0))))),2)</f>
        <v>21.66</v>
      </c>
      <c r="IV56" s="18">
        <v>21.56</v>
      </c>
      <c r="IW56" s="25">
        <f t="shared" si="36"/>
        <v>21.66</v>
      </c>
      <c r="IX56" s="25">
        <f t="shared" si="37"/>
        <v>0</v>
      </c>
      <c r="IY56" s="25">
        <f t="shared" si="38"/>
        <v>0</v>
      </c>
      <c r="IZ56" s="25">
        <f t="shared" si="39"/>
        <v>0</v>
      </c>
      <c r="JA56" s="25">
        <f t="shared" si="40"/>
        <v>0</v>
      </c>
      <c r="JB56" s="18">
        <v>22.02</v>
      </c>
      <c r="JC56" s="20">
        <f>ROUND(IF(EN56="Cống tròn",IF(EN56="Cống tròn",IF(EU56="Không có móng",JS56-FF56,IF(EU56="Đế",JR56-FN56,IF(OR(EU56="Móng bê tông",EU56="Móng bê tông kết hợp đế"),JK56-FJ56,0))),0),IF(EN56="Cống hộp",IF(AND(EN56="Cống hộp",EU56="Không có móng"),JS56-GF56,IF(AND(EN56="Cống hộp",EU56="Móng bê tông"),JL56-GB56,0)),IF(OR(EN56="Rãnh xây",EN56="Rãnh bê tông"),IF(OR(EN56="Rãnh xây",EN56="Rãnh bê tông"),JM56-GB56,0),IF(EN56="Ống nhựa",IF(AND(EN56="Ống nhựa",EU56="Không đắp cát"),JS56-HT56,IF(AND(EN56="Ống nhựa",EU56="Đắp cát"),JJ56-HX56,0)),IF(EN56="Rãnh thang",IF(EN56="Rãnh thang",IF(EU56="Móng bê tông",#REF!-#REF!,JS56),0),0))))),2)</f>
        <v>20.260000000000002</v>
      </c>
      <c r="JD56" s="20">
        <f t="shared" si="181"/>
        <v>1.759999999999998</v>
      </c>
      <c r="JE56" s="20">
        <f t="shared" si="41"/>
        <v>20.259999999999998</v>
      </c>
      <c r="JF56" s="20">
        <f t="shared" si="42"/>
        <v>0</v>
      </c>
      <c r="JG56" s="20">
        <f t="shared" si="43"/>
        <v>0</v>
      </c>
      <c r="JH56" s="20">
        <f t="shared" si="44"/>
        <v>0</v>
      </c>
      <c r="JI56" s="20">
        <f>IF(EN56="Rãnh thang",IF(AND(EN56="Rãnh thang",EU56="Móng bê tông"),JS56-#REF!,0),IF(EN56="Ống nhựa",IF(AND(EN56="Ống nhựa",EU56="Đắp cát"),JS56-HT56,0),IF(EN56="Cống tròn",IF(EN56="Cống tròn",IF(OR(EU56="Móng bê tông",EU56="Móng bê tông kết hợp đế"),JO56-FL56,0),0),IF(EN56="Cống hộp",IF(AND(EN56="Cống hộp",EU56="Móng bê tông"),JP56-GD56,0),IF(OR(EN56="Rãnh xây",EN56="Rãnh bê tông"),IF(AND(EN56="Rãnh xây",EU56="Móng bê tông"),JQ56-GD56,IF(AND(EN56="Rãnh bê tông",EU56="Móng bê tông"),JQ56-GD56,0)),0)))))</f>
        <v>20.259999999999998</v>
      </c>
      <c r="JJ56" s="20">
        <f t="shared" si="45"/>
        <v>0</v>
      </c>
      <c r="JK56" s="20">
        <f t="shared" si="46"/>
        <v>20.259999999999998</v>
      </c>
      <c r="JL56" s="20">
        <f t="shared" si="47"/>
        <v>0</v>
      </c>
      <c r="JM56" s="20">
        <f t="shared" si="48"/>
        <v>0</v>
      </c>
      <c r="JN56" s="20">
        <f t="shared" si="49"/>
        <v>20.459999999999997</v>
      </c>
      <c r="JO56" s="20">
        <f t="shared" si="50"/>
        <v>20.459999999999997</v>
      </c>
      <c r="JP56" s="20">
        <f t="shared" si="51"/>
        <v>0</v>
      </c>
      <c r="JQ56" s="20">
        <f t="shared" si="52"/>
        <v>0</v>
      </c>
      <c r="JR56" s="20">
        <f t="shared" si="53"/>
        <v>0</v>
      </c>
      <c r="JS56" s="26">
        <v>20.56</v>
      </c>
      <c r="JT56" s="25">
        <f t="shared" si="182"/>
        <v>0</v>
      </c>
      <c r="JU56" s="25">
        <f t="shared" si="54"/>
        <v>0</v>
      </c>
      <c r="JV56" s="25">
        <f t="shared" si="55"/>
        <v>0</v>
      </c>
      <c r="JW56" s="25">
        <f>ROUND(IF(EN56="Cống tròn",IF(EN56="Cống tròn",JX56+FF56,0),IF(EN56="Cống hộp",IF(EN56="Cống hộp",JX56+GP56,0),IF(OR(EN56="Rãnh xây",EN56="Rãnh bê tông"),IF(OR(EN56="Rãnh xây",EN56="Rãnh bê tông"),JX56+GP56,0),IF(EN56="ống nhựa",IF(EN56="Ống nhựa",JX56+HT56,0),IF(EN56="Rãnh thang",IF(EN56="Rãnh thang",JS56+#REF!,0),0))))),2)</f>
        <v>21.66</v>
      </c>
      <c r="JX56" s="27">
        <v>21.56</v>
      </c>
      <c r="JY56" s="25">
        <f t="shared" si="56"/>
        <v>21.66</v>
      </c>
      <c r="JZ56" s="25">
        <f t="shared" si="57"/>
        <v>0</v>
      </c>
      <c r="KA56" s="25">
        <f t="shared" si="58"/>
        <v>0</v>
      </c>
      <c r="KB56" s="25">
        <f t="shared" si="59"/>
        <v>0</v>
      </c>
      <c r="KC56" s="25">
        <f t="shared" si="60"/>
        <v>0</v>
      </c>
      <c r="KD56" s="28" t="s">
        <v>98</v>
      </c>
      <c r="KE56" s="27">
        <v>0</v>
      </c>
      <c r="KF56" s="25">
        <f t="shared" si="61"/>
        <v>1.5199999999999996</v>
      </c>
      <c r="KG56" s="25">
        <f t="shared" si="183"/>
        <v>1.5199999999999996</v>
      </c>
      <c r="KH56" s="27">
        <v>0</v>
      </c>
      <c r="KI56" s="25">
        <f t="shared" si="62"/>
        <v>1.759999999999998</v>
      </c>
      <c r="KJ56" s="25">
        <f t="shared" si="184"/>
        <v>1.759999999999998</v>
      </c>
      <c r="KK56" s="25">
        <f t="shared" si="63"/>
        <v>0</v>
      </c>
      <c r="KL56" s="25">
        <f t="shared" si="64"/>
        <v>0</v>
      </c>
      <c r="KM56" s="25">
        <f t="shared" si="185"/>
        <v>0</v>
      </c>
      <c r="KN56" s="25">
        <f t="shared" si="65"/>
        <v>0</v>
      </c>
      <c r="KO56" s="25">
        <f t="shared" si="66"/>
        <v>0</v>
      </c>
      <c r="KP56" s="25">
        <f t="shared" si="186"/>
        <v>0</v>
      </c>
      <c r="KQ56" s="25">
        <f t="shared" si="67"/>
        <v>0.2</v>
      </c>
      <c r="KR56" s="25">
        <f t="shared" si="68"/>
        <v>0.2</v>
      </c>
      <c r="KS56" s="25">
        <f t="shared" si="187"/>
        <v>0.2</v>
      </c>
      <c r="KT56" s="25">
        <f t="shared" si="69"/>
        <v>0</v>
      </c>
      <c r="KU56" s="25">
        <f t="shared" si="70"/>
        <v>0</v>
      </c>
      <c r="KV56" s="25">
        <f t="shared" si="188"/>
        <v>0</v>
      </c>
      <c r="KW56" s="25">
        <f t="shared" si="71"/>
        <v>0</v>
      </c>
      <c r="KX56" s="25">
        <f t="shared" si="72"/>
        <v>0</v>
      </c>
      <c r="KY56" s="25">
        <f t="shared" si="189"/>
        <v>0</v>
      </c>
      <c r="KZ56" s="25">
        <f t="shared" si="73"/>
        <v>0</v>
      </c>
      <c r="LA56" s="25">
        <f t="shared" si="74"/>
        <v>0</v>
      </c>
      <c r="LB56" s="25">
        <f t="shared" si="190"/>
        <v>0</v>
      </c>
      <c r="LC56" s="25">
        <f t="shared" si="75"/>
        <v>1.4</v>
      </c>
      <c r="LD56" s="25">
        <f t="shared" si="76"/>
        <v>1.4</v>
      </c>
      <c r="LE56" s="25">
        <f t="shared" si="191"/>
        <v>1.4</v>
      </c>
      <c r="LF56" s="25">
        <f t="shared" si="77"/>
        <v>0</v>
      </c>
      <c r="LG56" s="25">
        <f t="shared" si="78"/>
        <v>0</v>
      </c>
      <c r="LH56" s="25">
        <f t="shared" si="192"/>
        <v>0</v>
      </c>
      <c r="LI56" s="25">
        <f t="shared" si="79"/>
        <v>0</v>
      </c>
      <c r="LJ56" s="25">
        <f t="shared" si="80"/>
        <v>0</v>
      </c>
      <c r="LK56" s="25">
        <f t="shared" si="193"/>
        <v>0</v>
      </c>
      <c r="LL56" s="25">
        <f t="shared" si="81"/>
        <v>0</v>
      </c>
      <c r="LM56" s="25">
        <f t="shared" si="82"/>
        <v>0</v>
      </c>
      <c r="LN56" s="25">
        <f t="shared" si="194"/>
        <v>0</v>
      </c>
      <c r="LO56" s="25">
        <f t="shared" si="83"/>
        <v>0</v>
      </c>
      <c r="LP56" s="25">
        <f t="shared" si="84"/>
        <v>0</v>
      </c>
      <c r="LQ56" s="25">
        <f t="shared" si="195"/>
        <v>0</v>
      </c>
      <c r="LR56" s="25">
        <f t="shared" si="85"/>
        <v>0</v>
      </c>
      <c r="LS56" s="25">
        <f t="shared" si="86"/>
        <v>0</v>
      </c>
      <c r="LT56" s="25">
        <f t="shared" si="196"/>
        <v>0</v>
      </c>
      <c r="LU56" s="25">
        <f t="shared" si="87"/>
        <v>0</v>
      </c>
      <c r="LV56" s="25">
        <f t="shared" si="88"/>
        <v>0</v>
      </c>
      <c r="LW56" s="25">
        <f t="shared" si="197"/>
        <v>0</v>
      </c>
      <c r="LX56" s="25">
        <f t="shared" si="89"/>
        <v>0</v>
      </c>
      <c r="LY56" s="25">
        <f t="shared" si="90"/>
        <v>0</v>
      </c>
      <c r="LZ56" s="25">
        <f t="shared" si="198"/>
        <v>0</v>
      </c>
      <c r="MA56" s="25">
        <f t="shared" si="91"/>
        <v>0</v>
      </c>
      <c r="MB56" s="25">
        <f t="shared" si="92"/>
        <v>0</v>
      </c>
      <c r="MC56" s="25">
        <f t="shared" si="199"/>
        <v>0</v>
      </c>
      <c r="MD56" s="25">
        <f t="shared" si="93"/>
        <v>0</v>
      </c>
      <c r="ME56" s="25">
        <f t="shared" si="94"/>
        <v>0</v>
      </c>
      <c r="MF56" s="25">
        <f t="shared" si="200"/>
        <v>0</v>
      </c>
      <c r="MG56" s="25">
        <f t="shared" si="95"/>
        <v>0</v>
      </c>
      <c r="MH56" s="25">
        <f t="shared" si="96"/>
        <v>0</v>
      </c>
      <c r="MI56" s="25">
        <f t="shared" si="201"/>
        <v>0</v>
      </c>
      <c r="MJ56" s="25">
        <f t="shared" si="97"/>
        <v>0</v>
      </c>
      <c r="MK56" s="25">
        <f t="shared" si="98"/>
        <v>0</v>
      </c>
      <c r="ML56" s="25">
        <f t="shared" si="202"/>
        <v>0</v>
      </c>
      <c r="MM56" s="25">
        <f t="shared" si="99"/>
        <v>0</v>
      </c>
      <c r="MN56" s="25">
        <f t="shared" si="100"/>
        <v>0</v>
      </c>
      <c r="MO56" s="25">
        <f t="shared" si="203"/>
        <v>0</v>
      </c>
      <c r="MP56" s="25">
        <f t="shared" si="101"/>
        <v>0</v>
      </c>
      <c r="MQ56" s="25">
        <f t="shared" si="102"/>
        <v>0</v>
      </c>
      <c r="MR56" s="25">
        <f t="shared" si="204"/>
        <v>0</v>
      </c>
      <c r="MS56" s="29">
        <v>1.4</v>
      </c>
      <c r="MT56" s="29">
        <v>0</v>
      </c>
      <c r="MU56" s="29">
        <v>1</v>
      </c>
      <c r="MV56" s="29">
        <v>1</v>
      </c>
      <c r="MW56" s="25">
        <f t="shared" si="103"/>
        <v>1.4</v>
      </c>
      <c r="MX56" s="25">
        <f t="shared" si="104"/>
        <v>2.13</v>
      </c>
      <c r="MY56" s="25">
        <f t="shared" si="105"/>
        <v>0</v>
      </c>
      <c r="MZ56" s="25">
        <f t="shared" si="106"/>
        <v>0</v>
      </c>
      <c r="NA56" s="25">
        <f t="shared" si="107"/>
        <v>1.4</v>
      </c>
      <c r="NB56" s="25">
        <f t="shared" si="108"/>
        <v>2.46</v>
      </c>
      <c r="NC56" s="25">
        <f t="shared" si="109"/>
        <v>0</v>
      </c>
      <c r="ND56" s="25">
        <f t="shared" si="110"/>
        <v>0</v>
      </c>
      <c r="NE56" s="25">
        <f t="shared" si="205"/>
        <v>1.4</v>
      </c>
      <c r="NF56" s="25">
        <f t="shared" si="205"/>
        <v>2.2949999999999999</v>
      </c>
      <c r="NG56" s="25">
        <f t="shared" si="205"/>
        <v>0</v>
      </c>
      <c r="NH56" s="25">
        <f t="shared" si="205"/>
        <v>0</v>
      </c>
      <c r="NI56" s="25">
        <f t="shared" si="112"/>
        <v>105.52</v>
      </c>
      <c r="NJ56" s="25">
        <f t="shared" si="113"/>
        <v>0</v>
      </c>
      <c r="NK56" s="25">
        <f t="shared" si="114"/>
        <v>105.52</v>
      </c>
      <c r="NL56" s="25">
        <f t="shared" si="115"/>
        <v>83.62</v>
      </c>
      <c r="NM56" s="25">
        <f t="shared" si="116"/>
        <v>0</v>
      </c>
      <c r="NN56" s="25">
        <f t="shared" si="206"/>
        <v>83.62</v>
      </c>
      <c r="NO56" s="25">
        <f t="shared" si="117"/>
        <v>0</v>
      </c>
      <c r="NP56" s="25">
        <f t="shared" si="118"/>
        <v>0</v>
      </c>
      <c r="NQ56" s="25">
        <f t="shared" si="207"/>
        <v>0</v>
      </c>
      <c r="NR56" s="25">
        <f t="shared" si="119"/>
        <v>0</v>
      </c>
      <c r="NS56" s="25">
        <f t="shared" si="120"/>
        <v>0</v>
      </c>
      <c r="NT56" s="25">
        <f t="shared" si="208"/>
        <v>0</v>
      </c>
      <c r="NU56" s="25">
        <f t="shared" si="121"/>
        <v>0</v>
      </c>
      <c r="NV56" s="25">
        <f t="shared" si="122"/>
        <v>0</v>
      </c>
      <c r="NW56" s="25">
        <f t="shared" si="209"/>
        <v>0</v>
      </c>
      <c r="NX56" s="25">
        <f t="shared" si="210"/>
        <v>83.62</v>
      </c>
      <c r="NY56" s="25">
        <f t="shared" si="210"/>
        <v>0</v>
      </c>
      <c r="NZ56" s="25">
        <f t="shared" si="211"/>
        <v>83.62</v>
      </c>
      <c r="OA56" s="25">
        <f t="shared" si="212"/>
        <v>21.9</v>
      </c>
      <c r="OB56" s="25">
        <f t="shared" si="212"/>
        <v>0</v>
      </c>
      <c r="OC56" s="25">
        <f t="shared" si="213"/>
        <v>21.9</v>
      </c>
      <c r="OD56" s="25">
        <f t="shared" si="214"/>
        <v>83.62</v>
      </c>
      <c r="OE56" s="25">
        <f t="shared" si="214"/>
        <v>0</v>
      </c>
      <c r="OF56" s="25">
        <f t="shared" si="214"/>
        <v>83.62</v>
      </c>
      <c r="OG56" s="25">
        <f t="shared" si="124"/>
        <v>0</v>
      </c>
      <c r="OH56" s="25">
        <f t="shared" si="125"/>
        <v>0</v>
      </c>
      <c r="OI56" s="25">
        <f t="shared" si="126"/>
        <v>0</v>
      </c>
      <c r="OJ56" s="25">
        <f t="shared" si="127"/>
        <v>0</v>
      </c>
      <c r="OK56" s="25">
        <f t="shared" si="128"/>
        <v>0</v>
      </c>
      <c r="OL56" s="25">
        <f t="shared" si="129"/>
        <v>0</v>
      </c>
      <c r="OM56" s="25">
        <f t="shared" si="215"/>
        <v>0</v>
      </c>
      <c r="ON56" s="25">
        <f t="shared" si="215"/>
        <v>0</v>
      </c>
      <c r="OO56" s="25">
        <f t="shared" si="215"/>
        <v>0</v>
      </c>
      <c r="OP56" s="25">
        <f t="shared" si="130"/>
        <v>0</v>
      </c>
      <c r="OQ56" s="25">
        <f t="shared" si="131"/>
        <v>0</v>
      </c>
      <c r="OR56" s="25">
        <f t="shared" si="216"/>
        <v>0</v>
      </c>
      <c r="OS56" s="19">
        <v>538444.826</v>
      </c>
      <c r="OT56" s="19">
        <v>2371325.0929999999</v>
      </c>
    </row>
    <row r="57" spans="1:410" ht="33" customHeight="1" x14ac:dyDescent="0.25">
      <c r="A57" s="18"/>
      <c r="B57" s="18" t="s">
        <v>763</v>
      </c>
      <c r="C57" s="18">
        <v>103.25</v>
      </c>
      <c r="D57" s="16" t="e">
        <f>_xlfn.IFNA(INDEX(#REF!,MATCH(E57,#REF!,0)),0)</f>
        <v>#REF!</v>
      </c>
      <c r="E57" s="18" t="s">
        <v>835</v>
      </c>
      <c r="F57" s="16" t="s">
        <v>765</v>
      </c>
      <c r="G57" s="16" t="s">
        <v>810</v>
      </c>
      <c r="H57" s="16" t="s">
        <v>767</v>
      </c>
      <c r="I57" s="16" t="s">
        <v>768</v>
      </c>
      <c r="J57" s="16" t="s">
        <v>811</v>
      </c>
      <c r="K57" s="16" t="s">
        <v>770</v>
      </c>
      <c r="L57" s="16" t="s">
        <v>771</v>
      </c>
      <c r="M57" s="18">
        <v>1.8399999999999999</v>
      </c>
      <c r="N57" s="18">
        <v>1.8399999999999999</v>
      </c>
      <c r="O57" s="18">
        <v>2.2399999999999998</v>
      </c>
      <c r="P57" s="18">
        <v>2.2399999999999998</v>
      </c>
      <c r="Q57" s="18">
        <v>0.1</v>
      </c>
      <c r="R57" s="18">
        <v>2.04</v>
      </c>
      <c r="S57" s="18">
        <v>2.04</v>
      </c>
      <c r="T57" s="18">
        <v>0.2</v>
      </c>
      <c r="U57" s="18">
        <v>0</v>
      </c>
      <c r="V57" s="18">
        <v>0</v>
      </c>
      <c r="W57" s="18">
        <v>0</v>
      </c>
      <c r="X57" s="18">
        <v>1.8399999999999999</v>
      </c>
      <c r="Y57" s="18">
        <v>1.7999999999999998</v>
      </c>
      <c r="Z57" s="20">
        <f t="shared" si="132"/>
        <v>2.2999999999999998</v>
      </c>
      <c r="AA57" s="18">
        <v>0.22</v>
      </c>
      <c r="AB57" s="18">
        <v>0</v>
      </c>
      <c r="AC57" s="18">
        <v>0</v>
      </c>
      <c r="AD57" s="18">
        <v>0</v>
      </c>
      <c r="AE57" s="18">
        <v>0</v>
      </c>
      <c r="AF57" s="18">
        <v>0</v>
      </c>
      <c r="AG57" s="18">
        <v>1.4</v>
      </c>
      <c r="AH57" s="18">
        <v>1.4</v>
      </c>
      <c r="AI57" s="20">
        <f t="shared" si="133"/>
        <v>2.4499999999999997</v>
      </c>
      <c r="AJ57" s="18">
        <v>0</v>
      </c>
      <c r="AK57" s="18">
        <v>0</v>
      </c>
      <c r="AL57" s="20">
        <f t="shared" si="134"/>
        <v>0</v>
      </c>
      <c r="AM57" s="18">
        <v>1.8399999999999999</v>
      </c>
      <c r="AN57" s="18">
        <v>1.4</v>
      </c>
      <c r="AO57" s="18">
        <v>0.15</v>
      </c>
      <c r="AP57" s="18">
        <v>0.22</v>
      </c>
      <c r="AQ57" s="18">
        <v>0</v>
      </c>
      <c r="AR57" s="18">
        <v>0</v>
      </c>
      <c r="AS57" s="18">
        <v>0</v>
      </c>
      <c r="AT57" s="18">
        <v>0</v>
      </c>
      <c r="AU57" s="18">
        <v>0</v>
      </c>
      <c r="AV57" s="18">
        <v>1</v>
      </c>
      <c r="AW57" s="18">
        <v>0</v>
      </c>
      <c r="AX57" s="18">
        <v>0</v>
      </c>
      <c r="AY57" s="18">
        <v>0</v>
      </c>
      <c r="AZ57" s="18">
        <v>0</v>
      </c>
      <c r="BA57" s="18">
        <v>0</v>
      </c>
      <c r="BB57" s="18">
        <v>0</v>
      </c>
      <c r="BC57" s="18">
        <v>0</v>
      </c>
      <c r="BD57" s="18">
        <v>0</v>
      </c>
      <c r="BE57" s="18">
        <v>2</v>
      </c>
      <c r="BF57" s="18">
        <v>0</v>
      </c>
      <c r="BG57" s="18">
        <v>0</v>
      </c>
      <c r="BH57" s="18">
        <v>0</v>
      </c>
      <c r="BI57" s="18">
        <v>0</v>
      </c>
      <c r="BJ57" s="18">
        <v>0</v>
      </c>
      <c r="BK57" s="18">
        <v>0</v>
      </c>
      <c r="BL57" s="18">
        <v>0</v>
      </c>
      <c r="BM57" s="18">
        <v>0</v>
      </c>
      <c r="BN57" s="18">
        <v>0</v>
      </c>
      <c r="BO57" s="18">
        <v>0</v>
      </c>
      <c r="BP57" s="18">
        <v>0</v>
      </c>
      <c r="BQ57" s="18">
        <v>0</v>
      </c>
      <c r="BR57" s="18">
        <v>0</v>
      </c>
      <c r="BS57" s="18">
        <v>0</v>
      </c>
      <c r="BT57" s="18">
        <v>0</v>
      </c>
      <c r="BU57" s="18">
        <v>0</v>
      </c>
      <c r="BV57" s="18">
        <v>0</v>
      </c>
      <c r="BW57" s="18">
        <v>0</v>
      </c>
      <c r="BX57" s="18">
        <v>0</v>
      </c>
      <c r="BY57" s="18">
        <v>0</v>
      </c>
      <c r="BZ57" s="18">
        <v>0</v>
      </c>
      <c r="CA57" s="16" t="e">
        <f>_xlfn.IFNA(IF(RIGHT(D57,2)="=G",0,INDEX(#REF!,MATCH(E57,#REF!,0))),0)</f>
        <v>#REF!</v>
      </c>
      <c r="CB57" s="16" t="s">
        <v>776</v>
      </c>
      <c r="CC57" s="18">
        <v>0</v>
      </c>
      <c r="CD57" s="18">
        <v>0</v>
      </c>
      <c r="CE57" s="18">
        <v>1.84</v>
      </c>
      <c r="CF57" s="18">
        <v>0.9</v>
      </c>
      <c r="CG57" s="18">
        <v>0.12</v>
      </c>
      <c r="CH57" s="18">
        <v>2</v>
      </c>
      <c r="CI57" s="16" t="s">
        <v>98</v>
      </c>
      <c r="CJ57" s="18">
        <v>0</v>
      </c>
      <c r="CK57" s="20">
        <f t="shared" si="135"/>
        <v>2.06</v>
      </c>
      <c r="CL57" s="20">
        <f t="shared" si="136"/>
        <v>2.06</v>
      </c>
      <c r="CM57" s="18">
        <v>22.02</v>
      </c>
      <c r="CN57" s="18">
        <v>22.69</v>
      </c>
      <c r="CO57" s="18">
        <v>21.851000000000003</v>
      </c>
      <c r="CP57" s="22">
        <f t="shared" si="0"/>
        <v>22.02</v>
      </c>
      <c r="CQ57" s="22">
        <f t="shared" si="1"/>
        <v>19.96</v>
      </c>
      <c r="CR57" s="22">
        <f t="shared" si="137"/>
        <v>2.06</v>
      </c>
      <c r="CS57" s="22">
        <f t="shared" si="138"/>
        <v>20.060000000000002</v>
      </c>
      <c r="CT57" s="22">
        <f t="shared" si="2"/>
        <v>20.260000000000002</v>
      </c>
      <c r="CU57" s="18">
        <v>20.260000000000002</v>
      </c>
      <c r="CV57" s="22">
        <f t="shared" si="139"/>
        <v>2.2999999999999998</v>
      </c>
      <c r="CW57" s="22">
        <f t="shared" si="3"/>
        <v>0</v>
      </c>
      <c r="CX57" s="22">
        <f t="shared" si="4"/>
        <v>0</v>
      </c>
      <c r="CY57" s="22">
        <f t="shared" si="5"/>
        <v>22.54</v>
      </c>
      <c r="CZ57" s="22">
        <f t="shared" si="6"/>
        <v>22.69</v>
      </c>
      <c r="DA57" s="18">
        <v>22.69</v>
      </c>
      <c r="DB57" s="20">
        <f t="shared" si="140"/>
        <v>2.73</v>
      </c>
      <c r="DC57" s="20">
        <f t="shared" si="141"/>
        <v>0.67</v>
      </c>
      <c r="DD57" s="20">
        <f t="shared" si="142"/>
        <v>2.06</v>
      </c>
      <c r="DE57" s="20">
        <f t="shared" si="7"/>
        <v>0.1</v>
      </c>
      <c r="DF57" s="20">
        <f t="shared" si="8"/>
        <v>0.2</v>
      </c>
      <c r="DG57" s="20">
        <f t="shared" si="9"/>
        <v>1.76</v>
      </c>
      <c r="DH57" s="20">
        <f t="shared" si="10"/>
        <v>0</v>
      </c>
      <c r="DI57" s="20">
        <f t="shared" si="11"/>
        <v>0</v>
      </c>
      <c r="DJ57" s="20">
        <f t="shared" si="12"/>
        <v>0</v>
      </c>
      <c r="DK57" s="20">
        <f t="shared" si="143"/>
        <v>2.06</v>
      </c>
      <c r="DL57" s="20">
        <f t="shared" si="144"/>
        <v>0</v>
      </c>
      <c r="DM57" s="20">
        <f t="shared" si="145"/>
        <v>0</v>
      </c>
      <c r="DN57" s="20">
        <f t="shared" si="146"/>
        <v>0</v>
      </c>
      <c r="DO57" s="18">
        <v>2.44</v>
      </c>
      <c r="DP57" s="18">
        <v>0</v>
      </c>
      <c r="DQ57" s="18">
        <v>1</v>
      </c>
      <c r="DR57" s="18">
        <v>1</v>
      </c>
      <c r="DS57" s="25">
        <f t="shared" si="147"/>
        <v>2.44</v>
      </c>
      <c r="DT57" s="25">
        <f t="shared" si="148"/>
        <v>0</v>
      </c>
      <c r="DU57" s="25">
        <f t="shared" si="149"/>
        <v>5.03</v>
      </c>
      <c r="DV57" s="25">
        <f t="shared" si="150"/>
        <v>0</v>
      </c>
      <c r="DW57" s="25">
        <f t="shared" si="151"/>
        <v>5.03</v>
      </c>
      <c r="DX57" s="25">
        <f t="shared" si="152"/>
        <v>11.27</v>
      </c>
      <c r="DY57" s="25">
        <f t="shared" si="153"/>
        <v>0</v>
      </c>
      <c r="DZ57" s="25">
        <f t="shared" si="154"/>
        <v>11.27</v>
      </c>
      <c r="EA57" s="25">
        <f t="shared" si="155"/>
        <v>7.29</v>
      </c>
      <c r="EB57" s="25">
        <f t="shared" si="156"/>
        <v>0</v>
      </c>
      <c r="EC57" s="25">
        <f t="shared" si="157"/>
        <v>7.29</v>
      </c>
      <c r="ED57" s="25">
        <f t="shared" si="158"/>
        <v>3.98</v>
      </c>
      <c r="EE57" s="25">
        <f t="shared" si="158"/>
        <v>0</v>
      </c>
      <c r="EF57" s="25">
        <f t="shared" si="159"/>
        <v>3.98</v>
      </c>
      <c r="EG57" s="25">
        <f t="shared" si="160"/>
        <v>7.29</v>
      </c>
      <c r="EH57" s="25">
        <f t="shared" si="160"/>
        <v>0</v>
      </c>
      <c r="EI57" s="25">
        <f t="shared" si="161"/>
        <v>7.29</v>
      </c>
      <c r="EJ57" s="18">
        <v>103.25</v>
      </c>
      <c r="EK57" s="18">
        <v>52.24</v>
      </c>
      <c r="EL57" s="18" t="s">
        <v>835</v>
      </c>
      <c r="EM57" s="18" t="s">
        <v>836</v>
      </c>
      <c r="EN57" s="16" t="s">
        <v>774</v>
      </c>
      <c r="EO57" s="16" t="s">
        <v>132</v>
      </c>
      <c r="EP57" s="16" t="e">
        <f>IF(OR(EN57="Cống tròn",EN57="Cống hộp",EN57="Ống nhựa"),INDEX(#REF!,MATCH(E57,#REF!,0)),IF(OR(EN57="Rãnh xây",EN57="Rãnh bê tông"),INDEX(#REF!,MATCH(E57,#REF!,0)),0))</f>
        <v>#REF!</v>
      </c>
      <c r="EQ57" s="18">
        <v>49.609999999999992</v>
      </c>
      <c r="ER57" s="18">
        <v>1</v>
      </c>
      <c r="ES57" s="25">
        <f t="shared" si="162"/>
        <v>49</v>
      </c>
      <c r="ET57" s="1" t="e">
        <f>_xlfn.IFNA(IF(EN57="Cống tròn",INDEX(#REF!,MATCH(E57,#REF!,0)),IF(EN57="Cống hộp",INDEX(#REF!,MATCH(E57,#REF!,0)),EU57&amp;" ,"&amp;EV57)),0)</f>
        <v>#REF!</v>
      </c>
      <c r="EU57" s="16" t="s">
        <v>769</v>
      </c>
      <c r="EV57" s="16" t="s">
        <v>775</v>
      </c>
      <c r="EW57" s="16" t="e">
        <f>_xlfn.IFNA(INDEX(#REF!,MATCH(E57,#REF!,0)),0)</f>
        <v>#REF!</v>
      </c>
      <c r="EX57" s="16"/>
      <c r="EY57" s="18">
        <v>0</v>
      </c>
      <c r="EZ57" s="18">
        <v>0</v>
      </c>
      <c r="FA57" s="18">
        <v>0</v>
      </c>
      <c r="FB57" s="19">
        <v>0</v>
      </c>
      <c r="FC57" s="19">
        <v>0</v>
      </c>
      <c r="FD57" s="25">
        <f t="shared" si="13"/>
        <v>0</v>
      </c>
      <c r="FE57" s="25">
        <f t="shared" si="163"/>
        <v>0</v>
      </c>
      <c r="FF57" s="18">
        <v>0.1</v>
      </c>
      <c r="FG57" s="18">
        <v>2</v>
      </c>
      <c r="FH57" s="18">
        <v>1</v>
      </c>
      <c r="FI57" s="25">
        <f t="shared" si="164"/>
        <v>1.2</v>
      </c>
      <c r="FJ57" s="18">
        <v>0</v>
      </c>
      <c r="FK57" s="18">
        <v>0</v>
      </c>
      <c r="FL57" s="18">
        <v>0.2</v>
      </c>
      <c r="FM57" s="18">
        <v>1.4</v>
      </c>
      <c r="FN57" s="18">
        <v>0</v>
      </c>
      <c r="FO57" s="25">
        <f t="shared" si="165"/>
        <v>1.4</v>
      </c>
      <c r="FP57" s="18">
        <v>1.4999999999999999E-2</v>
      </c>
      <c r="FQ57" s="18">
        <v>1</v>
      </c>
      <c r="FR57" s="25">
        <f t="shared" si="14"/>
        <v>48</v>
      </c>
      <c r="FS57" s="25">
        <f t="shared" si="15"/>
        <v>0.70499999999999996</v>
      </c>
      <c r="FT57" s="25">
        <f t="shared" si="16"/>
        <v>48.704999999999998</v>
      </c>
      <c r="FU57" s="25">
        <f t="shared" si="17"/>
        <v>-0.90499999999999403</v>
      </c>
      <c r="FV57" s="25" t="str">
        <f t="shared" si="166"/>
        <v>Thêm 01</v>
      </c>
      <c r="FW57" s="25">
        <f t="shared" si="167"/>
        <v>0.11</v>
      </c>
      <c r="FX57" s="16"/>
      <c r="FY57" s="16"/>
      <c r="FZ57" s="16"/>
      <c r="GA57" s="16"/>
      <c r="GB57" s="19">
        <v>0</v>
      </c>
      <c r="GC57" s="19">
        <v>0</v>
      </c>
      <c r="GD57" s="19">
        <v>0</v>
      </c>
      <c r="GE57" s="19">
        <v>0</v>
      </c>
      <c r="GF57" s="19">
        <v>0</v>
      </c>
      <c r="GG57" s="19">
        <v>0</v>
      </c>
      <c r="GH57" s="19">
        <v>0</v>
      </c>
      <c r="GI57" s="19">
        <v>0</v>
      </c>
      <c r="GJ57" s="19">
        <v>0</v>
      </c>
      <c r="GK57" s="19">
        <v>0</v>
      </c>
      <c r="GL57" s="25">
        <f t="shared" si="18"/>
        <v>0</v>
      </c>
      <c r="GM57" s="25">
        <f t="shared" si="168"/>
        <v>0</v>
      </c>
      <c r="GN57" s="19">
        <v>0</v>
      </c>
      <c r="GO57" s="19">
        <v>0</v>
      </c>
      <c r="GP57" s="19">
        <v>0</v>
      </c>
      <c r="GQ57" s="19">
        <v>0</v>
      </c>
      <c r="GR57" s="1" t="e">
        <f>_xlfn.IFNA(INDEX(#REF!,MATCH(E57,#REF!,0)),0)</f>
        <v>#REF!</v>
      </c>
      <c r="GS57" s="16"/>
      <c r="GT57" s="18">
        <v>0</v>
      </c>
      <c r="GU57" s="18">
        <v>0</v>
      </c>
      <c r="GV57" s="18">
        <v>0</v>
      </c>
      <c r="GW57" s="18">
        <v>0</v>
      </c>
      <c r="GX57" s="25">
        <f t="shared" si="19"/>
        <v>0</v>
      </c>
      <c r="GY57" s="25">
        <f t="shared" si="20"/>
        <v>0</v>
      </c>
      <c r="GZ57" s="25">
        <f t="shared" si="169"/>
        <v>0</v>
      </c>
      <c r="HA57" s="1" t="e" cm="1">
        <f t="array" ref="HA57">INDEX(#REF!,MATCH(EJ57&amp;EK57&amp;HD57&amp;HE57&amp;HF57,#REF!&amp;#REF!&amp;#REF!&amp;#REF!&amp;#REF!,0))</f>
        <v>#REF!</v>
      </c>
      <c r="HB57" s="16"/>
      <c r="HC57" s="25">
        <f t="shared" si="170"/>
        <v>0</v>
      </c>
      <c r="HD57" s="18">
        <v>0</v>
      </c>
      <c r="HE57" s="18">
        <v>0</v>
      </c>
      <c r="HF57" s="18">
        <v>0</v>
      </c>
      <c r="HG57" s="1" t="e" cm="1">
        <f t="array" ref="HG57">INDEX(#REF!,MATCH(EJ57&amp;EK57&amp;HJ57&amp;HK57&amp;HL57,#REF!&amp;#REF!&amp;#REF!&amp;#REF!&amp;#REF!,0))</f>
        <v>#REF!</v>
      </c>
      <c r="HH57" s="16"/>
      <c r="HI57" s="25">
        <f t="shared" si="171"/>
        <v>0</v>
      </c>
      <c r="HJ57" s="25">
        <f t="shared" si="172"/>
        <v>0</v>
      </c>
      <c r="HK57" s="19">
        <v>0</v>
      </c>
      <c r="HL57" s="19">
        <v>0</v>
      </c>
      <c r="HM57" s="18">
        <v>0.01</v>
      </c>
      <c r="HN57" s="18">
        <v>1</v>
      </c>
      <c r="HO57" s="25">
        <f t="shared" si="173"/>
        <v>0</v>
      </c>
      <c r="HP57" s="25">
        <f t="shared" si="174"/>
        <v>0</v>
      </c>
      <c r="HQ57" s="25">
        <f t="shared" si="175"/>
        <v>0</v>
      </c>
      <c r="HR57" s="25">
        <f t="shared" si="176"/>
        <v>0</v>
      </c>
      <c r="HS57" s="25">
        <f t="shared" si="177"/>
        <v>0</v>
      </c>
      <c r="HT57" s="19">
        <v>0</v>
      </c>
      <c r="HU57" s="19">
        <v>0</v>
      </c>
      <c r="HV57" s="19">
        <v>0</v>
      </c>
      <c r="HW57" s="25">
        <f t="shared" si="178"/>
        <v>0</v>
      </c>
      <c r="HX57" s="19">
        <v>0</v>
      </c>
      <c r="HY57" s="19">
        <v>0</v>
      </c>
      <c r="HZ57" s="18">
        <v>22.02</v>
      </c>
      <c r="IA57" s="20">
        <f>ROUND(IF(EN57="Cống tròn",IF(EN57="Cống tròn",IF(EU57="Không có móng",IQ57-FF57,IF(EU57="Đế",IP57-FN57,IF(OR(EU57="Móng bê tông",EU57="Móng bê tông kết hợp đế"),II57-FJ57,0))),0),IF(EN57="Cống hộp",IF(AND(EN57="Cống hộp",EU57="Không có móng"),IQ57-GF57,IF(AND(EN57="Cống hộp",EU57="Móng bê tông"),IJ57-GB57,0)),IF(OR(EN57="Rãnh xây",EN57="Rãnh bê tông"),IF(OR(EN57="Rãnh xây",EN57="Rãnh bê tông"),IK57-GB57,0),IF(EN57="Ống nhựa",IF(AND(EN57="Ống nhựa",EU57="Không đắp cát"),IQ57-HT57,IF(AND(EN57="Ống nhựa",EU57="Đắp cát"),IH57-HX57,0)),IF(EN57="Rãnh thang",IF(EN57="Rãnh thang",IF(EU57="Móng bê tông",#REF!-#REF!,IQ57),0),0))))),2)</f>
        <v>20.260000000000002</v>
      </c>
      <c r="IB57" s="20">
        <f t="shared" si="179"/>
        <v>1.759999999999998</v>
      </c>
      <c r="IC57" s="20">
        <f t="shared" si="21"/>
        <v>20.259999999999998</v>
      </c>
      <c r="ID57" s="20">
        <f t="shared" si="22"/>
        <v>0</v>
      </c>
      <c r="IE57" s="20">
        <f t="shared" si="23"/>
        <v>0</v>
      </c>
      <c r="IF57" s="20">
        <f t="shared" si="24"/>
        <v>0</v>
      </c>
      <c r="IG57" s="20">
        <f>IF(EN57="Rãnh thang",IF(AND(EN57="Rãnh thang",EU57="Móng bê tông"),IQ57-#REF!,0),IF(EN57="Ống nhựa",IF(AND(EN57="Ống nhựa",EU57="Đắp cát"),IQ57-HT57,0),IF(EN57="Cống tròn",IF(EN57="Cống tròn",IF(OR(EU57="Móng bê tông",EU57="Móng bê tông kết hợp đế"),IM57-FL57,0),0),IF(EN57="Cống hộp",IF(AND(EN57="Cống hộp",EU57="Móng bê tông"),IN57-GD57,0),IF(OR(EN57="Rãnh xây",EN57="Rãnh bê tông"),IF(AND(EN57="Rãnh xây",EU57="Móng bê tông"),IO57-GD57,IF(AND(EN57="Rãnh bê tông",EU57="Móng bê tông"),IO57-GD57,0)),0)))))</f>
        <v>20.259999999999998</v>
      </c>
      <c r="IH57" s="20">
        <f t="shared" si="25"/>
        <v>0</v>
      </c>
      <c r="II57" s="20">
        <f t="shared" si="26"/>
        <v>20.259999999999998</v>
      </c>
      <c r="IJ57" s="20">
        <f t="shared" si="27"/>
        <v>0</v>
      </c>
      <c r="IK57" s="20">
        <f t="shared" si="28"/>
        <v>0</v>
      </c>
      <c r="IL57" s="20">
        <f t="shared" si="29"/>
        <v>20.459999999999997</v>
      </c>
      <c r="IM57" s="20">
        <f t="shared" si="30"/>
        <v>20.459999999999997</v>
      </c>
      <c r="IN57" s="20">
        <f t="shared" si="31"/>
        <v>0</v>
      </c>
      <c r="IO57" s="20">
        <f t="shared" si="32"/>
        <v>0</v>
      </c>
      <c r="IP57" s="20">
        <f t="shared" si="33"/>
        <v>0</v>
      </c>
      <c r="IQ57" s="18">
        <v>20.56</v>
      </c>
      <c r="IR57" s="25">
        <f t="shared" si="180"/>
        <v>0</v>
      </c>
      <c r="IS57" s="25">
        <f t="shared" si="34"/>
        <v>0</v>
      </c>
      <c r="IT57" s="25">
        <f t="shared" si="35"/>
        <v>0</v>
      </c>
      <c r="IU57" s="25">
        <f>ROUND(IF(EN57="Cống tròn",IF(EN57="Cống tròn",IV57+FF57,0),IF(EN57="Cống hộp",IF(EN57="Cống hộp",IV57+GP57,0),IF(OR(EN57="Rãnh xây",EN57="Rãnh bê tông"),IF(OR(EN57="Rãnh xây",EN57="Rãnh bê tông"),IV57+GP57,0),IF(EN57="ống nhựa",IF(EN57="Ống nhựa",IV57+HT57,0),IF(EN57="Rãnh thang",IF(EN57="Rãnh thang",IQ57+#REF!,0),0))))),2)</f>
        <v>21.52</v>
      </c>
      <c r="IV57" s="18">
        <v>21.42</v>
      </c>
      <c r="IW57" s="25">
        <f t="shared" si="36"/>
        <v>21.52</v>
      </c>
      <c r="IX57" s="25">
        <f t="shared" si="37"/>
        <v>0</v>
      </c>
      <c r="IY57" s="25">
        <f t="shared" si="38"/>
        <v>0</v>
      </c>
      <c r="IZ57" s="25">
        <f t="shared" si="39"/>
        <v>0</v>
      </c>
      <c r="JA57" s="25">
        <f t="shared" si="40"/>
        <v>0</v>
      </c>
      <c r="JB57" s="18">
        <v>21.72</v>
      </c>
      <c r="JC57" s="20">
        <f>ROUND(IF(EN57="Cống tròn",IF(EN57="Cống tròn",IF(EU57="Không có móng",JS57-FF57,IF(EU57="Đế",JR57-FN57,IF(OR(EU57="Móng bê tông",EU57="Móng bê tông kết hợp đế"),JK57-FJ57,0))),0),IF(EN57="Cống hộp",IF(AND(EN57="Cống hộp",EU57="Không có móng"),JS57-GF57,IF(AND(EN57="Cống hộp",EU57="Móng bê tông"),JL57-GB57,0)),IF(OR(EN57="Rãnh xây",EN57="Rãnh bê tông"),IF(OR(EN57="Rãnh xây",EN57="Rãnh bê tông"),JM57-GB57,0),IF(EN57="Ống nhựa",IF(AND(EN57="Ống nhựa",EU57="Không đắp cát"),JS57-HT57,IF(AND(EN57="Ống nhựa",EU57="Đắp cát"),JJ57-HX57,0)),IF(EN57="Rãnh thang",IF(EN57="Rãnh thang",IF(EU57="Móng bê tông",#REF!-#REF!,JS57),0),0))))),2)</f>
        <v>20.12</v>
      </c>
      <c r="JD57" s="20">
        <f t="shared" si="181"/>
        <v>1.5999999999999979</v>
      </c>
      <c r="JE57" s="20">
        <f t="shared" si="41"/>
        <v>20.12</v>
      </c>
      <c r="JF57" s="20">
        <f t="shared" si="42"/>
        <v>0</v>
      </c>
      <c r="JG57" s="20">
        <f t="shared" si="43"/>
        <v>0</v>
      </c>
      <c r="JH57" s="20">
        <f t="shared" si="44"/>
        <v>0</v>
      </c>
      <c r="JI57" s="20">
        <f>IF(EN57="Rãnh thang",IF(AND(EN57="Rãnh thang",EU57="Móng bê tông"),JS57-#REF!,0),IF(EN57="Ống nhựa",IF(AND(EN57="Ống nhựa",EU57="Đắp cát"),JS57-HT57,0),IF(EN57="Cống tròn",IF(EN57="Cống tròn",IF(OR(EU57="Móng bê tông",EU57="Móng bê tông kết hợp đế"),JO57-FL57,0),0),IF(EN57="Cống hộp",IF(AND(EN57="Cống hộp",EU57="Móng bê tông"),JP57-GD57,0),IF(OR(EN57="Rãnh xây",EN57="Rãnh bê tông"),IF(AND(EN57="Rãnh xây",EU57="Móng bê tông"),JQ57-GD57,IF(AND(EN57="Rãnh bê tông",EU57="Móng bê tông"),JQ57-GD57,0)),0)))))</f>
        <v>20.12</v>
      </c>
      <c r="JJ57" s="20">
        <f t="shared" si="45"/>
        <v>0</v>
      </c>
      <c r="JK57" s="20">
        <f t="shared" si="46"/>
        <v>20.12</v>
      </c>
      <c r="JL57" s="20">
        <f t="shared" si="47"/>
        <v>0</v>
      </c>
      <c r="JM57" s="20">
        <f t="shared" si="48"/>
        <v>0</v>
      </c>
      <c r="JN57" s="20">
        <f t="shared" si="49"/>
        <v>20.32</v>
      </c>
      <c r="JO57" s="20">
        <f t="shared" si="50"/>
        <v>20.32</v>
      </c>
      <c r="JP57" s="20">
        <f t="shared" si="51"/>
        <v>0</v>
      </c>
      <c r="JQ57" s="20">
        <f t="shared" si="52"/>
        <v>0</v>
      </c>
      <c r="JR57" s="20">
        <f t="shared" si="53"/>
        <v>0</v>
      </c>
      <c r="JS57" s="26">
        <v>20.420000000000002</v>
      </c>
      <c r="JT57" s="25">
        <f t="shared" si="182"/>
        <v>0</v>
      </c>
      <c r="JU57" s="25">
        <f t="shared" si="54"/>
        <v>0</v>
      </c>
      <c r="JV57" s="25">
        <f t="shared" si="55"/>
        <v>0</v>
      </c>
      <c r="JW57" s="25">
        <f>ROUND(IF(EN57="Cống tròn",IF(EN57="Cống tròn",JX57+FF57,0),IF(EN57="Cống hộp",IF(EN57="Cống hộp",JX57+GP57,0),IF(OR(EN57="Rãnh xây",EN57="Rãnh bê tông"),IF(OR(EN57="Rãnh xây",EN57="Rãnh bê tông"),JX57+GP57,0),IF(EN57="ống nhựa",IF(EN57="Ống nhựa",JX57+HT57,0),IF(EN57="Rãnh thang",IF(EN57="Rãnh thang",JS57+#REF!,0),0))))),2)</f>
        <v>21.52</v>
      </c>
      <c r="JX57" s="27">
        <v>21.42</v>
      </c>
      <c r="JY57" s="25">
        <f t="shared" si="56"/>
        <v>21.52</v>
      </c>
      <c r="JZ57" s="25">
        <f t="shared" si="57"/>
        <v>0</v>
      </c>
      <c r="KA57" s="25">
        <f t="shared" si="58"/>
        <v>0</v>
      </c>
      <c r="KB57" s="25">
        <f t="shared" si="59"/>
        <v>0</v>
      </c>
      <c r="KC57" s="25">
        <f t="shared" si="60"/>
        <v>0</v>
      </c>
      <c r="KD57" s="28" t="s">
        <v>98</v>
      </c>
      <c r="KE57" s="27">
        <v>0</v>
      </c>
      <c r="KF57" s="25">
        <f t="shared" si="61"/>
        <v>1.759999999999998</v>
      </c>
      <c r="KG57" s="25">
        <f t="shared" si="183"/>
        <v>1.759999999999998</v>
      </c>
      <c r="KH57" s="27">
        <v>0</v>
      </c>
      <c r="KI57" s="25">
        <f t="shared" si="62"/>
        <v>1.5999999999999979</v>
      </c>
      <c r="KJ57" s="25">
        <f t="shared" si="184"/>
        <v>1.5999999999999979</v>
      </c>
      <c r="KK57" s="25">
        <f t="shared" si="63"/>
        <v>0</v>
      </c>
      <c r="KL57" s="25">
        <f t="shared" si="64"/>
        <v>0</v>
      </c>
      <c r="KM57" s="25">
        <f t="shared" si="185"/>
        <v>0</v>
      </c>
      <c r="KN57" s="25">
        <f t="shared" si="65"/>
        <v>0</v>
      </c>
      <c r="KO57" s="25">
        <f t="shared" si="66"/>
        <v>0</v>
      </c>
      <c r="KP57" s="25">
        <f t="shared" si="186"/>
        <v>0</v>
      </c>
      <c r="KQ57" s="25">
        <f t="shared" si="67"/>
        <v>0.2</v>
      </c>
      <c r="KR57" s="25">
        <f t="shared" si="68"/>
        <v>0.2</v>
      </c>
      <c r="KS57" s="25">
        <f t="shared" si="187"/>
        <v>0.2</v>
      </c>
      <c r="KT57" s="25">
        <f t="shared" si="69"/>
        <v>0</v>
      </c>
      <c r="KU57" s="25">
        <f t="shared" si="70"/>
        <v>0</v>
      </c>
      <c r="KV57" s="25">
        <f t="shared" si="188"/>
        <v>0</v>
      </c>
      <c r="KW57" s="25">
        <f t="shared" si="71"/>
        <v>0</v>
      </c>
      <c r="KX57" s="25">
        <f t="shared" si="72"/>
        <v>0</v>
      </c>
      <c r="KY57" s="25">
        <f t="shared" si="189"/>
        <v>0</v>
      </c>
      <c r="KZ57" s="25">
        <f t="shared" si="73"/>
        <v>0</v>
      </c>
      <c r="LA57" s="25">
        <f t="shared" si="74"/>
        <v>0</v>
      </c>
      <c r="LB57" s="25">
        <f t="shared" si="190"/>
        <v>0</v>
      </c>
      <c r="LC57" s="25">
        <f t="shared" si="75"/>
        <v>1.4</v>
      </c>
      <c r="LD57" s="25">
        <f t="shared" si="76"/>
        <v>1.4</v>
      </c>
      <c r="LE57" s="25">
        <f t="shared" si="191"/>
        <v>1.4</v>
      </c>
      <c r="LF57" s="25">
        <f t="shared" si="77"/>
        <v>0</v>
      </c>
      <c r="LG57" s="25">
        <f t="shared" si="78"/>
        <v>0</v>
      </c>
      <c r="LH57" s="25">
        <f t="shared" si="192"/>
        <v>0</v>
      </c>
      <c r="LI57" s="25">
        <f t="shared" si="79"/>
        <v>0</v>
      </c>
      <c r="LJ57" s="25">
        <f t="shared" si="80"/>
        <v>0</v>
      </c>
      <c r="LK57" s="25">
        <f t="shared" si="193"/>
        <v>0</v>
      </c>
      <c r="LL57" s="25">
        <f t="shared" si="81"/>
        <v>0</v>
      </c>
      <c r="LM57" s="25">
        <f t="shared" si="82"/>
        <v>0</v>
      </c>
      <c r="LN57" s="25">
        <f t="shared" si="194"/>
        <v>0</v>
      </c>
      <c r="LO57" s="25">
        <f t="shared" si="83"/>
        <v>0</v>
      </c>
      <c r="LP57" s="25">
        <f t="shared" si="84"/>
        <v>0</v>
      </c>
      <c r="LQ57" s="25">
        <f t="shared" si="195"/>
        <v>0</v>
      </c>
      <c r="LR57" s="25">
        <f t="shared" si="85"/>
        <v>0</v>
      </c>
      <c r="LS57" s="25">
        <f t="shared" si="86"/>
        <v>0</v>
      </c>
      <c r="LT57" s="25">
        <f t="shared" si="196"/>
        <v>0</v>
      </c>
      <c r="LU57" s="25">
        <f t="shared" si="87"/>
        <v>0</v>
      </c>
      <c r="LV57" s="25">
        <f t="shared" si="88"/>
        <v>0</v>
      </c>
      <c r="LW57" s="25">
        <f t="shared" si="197"/>
        <v>0</v>
      </c>
      <c r="LX57" s="25">
        <f t="shared" si="89"/>
        <v>0</v>
      </c>
      <c r="LY57" s="25">
        <f t="shared" si="90"/>
        <v>0</v>
      </c>
      <c r="LZ57" s="25">
        <f t="shared" si="198"/>
        <v>0</v>
      </c>
      <c r="MA57" s="25">
        <f t="shared" si="91"/>
        <v>0</v>
      </c>
      <c r="MB57" s="25">
        <f t="shared" si="92"/>
        <v>0</v>
      </c>
      <c r="MC57" s="25">
        <f t="shared" si="199"/>
        <v>0</v>
      </c>
      <c r="MD57" s="25">
        <f t="shared" si="93"/>
        <v>0</v>
      </c>
      <c r="ME57" s="25">
        <f t="shared" si="94"/>
        <v>0</v>
      </c>
      <c r="MF57" s="25">
        <f t="shared" si="200"/>
        <v>0</v>
      </c>
      <c r="MG57" s="25">
        <f t="shared" si="95"/>
        <v>0</v>
      </c>
      <c r="MH57" s="25">
        <f t="shared" si="96"/>
        <v>0</v>
      </c>
      <c r="MI57" s="25">
        <f t="shared" si="201"/>
        <v>0</v>
      </c>
      <c r="MJ57" s="25">
        <f t="shared" si="97"/>
        <v>0</v>
      </c>
      <c r="MK57" s="25">
        <f t="shared" si="98"/>
        <v>0</v>
      </c>
      <c r="ML57" s="25">
        <f t="shared" si="202"/>
        <v>0</v>
      </c>
      <c r="MM57" s="25">
        <f t="shared" si="99"/>
        <v>0</v>
      </c>
      <c r="MN57" s="25">
        <f t="shared" si="100"/>
        <v>0</v>
      </c>
      <c r="MO57" s="25">
        <f t="shared" si="203"/>
        <v>0</v>
      </c>
      <c r="MP57" s="25">
        <f t="shared" si="101"/>
        <v>0</v>
      </c>
      <c r="MQ57" s="25">
        <f t="shared" si="102"/>
        <v>0</v>
      </c>
      <c r="MR57" s="25">
        <f t="shared" si="204"/>
        <v>0</v>
      </c>
      <c r="MS57" s="29">
        <v>1.4</v>
      </c>
      <c r="MT57" s="29">
        <v>0</v>
      </c>
      <c r="MU57" s="29">
        <v>1</v>
      </c>
      <c r="MV57" s="29">
        <v>1</v>
      </c>
      <c r="MW57" s="25">
        <f t="shared" si="103"/>
        <v>1.4</v>
      </c>
      <c r="MX57" s="25">
        <f t="shared" si="104"/>
        <v>2.46</v>
      </c>
      <c r="MY57" s="25">
        <f t="shared" si="105"/>
        <v>0</v>
      </c>
      <c r="MZ57" s="25">
        <f t="shared" si="106"/>
        <v>0</v>
      </c>
      <c r="NA57" s="25">
        <f t="shared" si="107"/>
        <v>1.4</v>
      </c>
      <c r="NB57" s="25">
        <f t="shared" si="108"/>
        <v>2.2400000000000002</v>
      </c>
      <c r="NC57" s="25">
        <f t="shared" si="109"/>
        <v>0</v>
      </c>
      <c r="ND57" s="25">
        <f t="shared" si="110"/>
        <v>0</v>
      </c>
      <c r="NE57" s="25">
        <f t="shared" si="205"/>
        <v>1.4</v>
      </c>
      <c r="NF57" s="25">
        <f t="shared" si="205"/>
        <v>2.35</v>
      </c>
      <c r="NG57" s="25">
        <f t="shared" si="205"/>
        <v>0</v>
      </c>
      <c r="NH57" s="25">
        <f t="shared" si="205"/>
        <v>0</v>
      </c>
      <c r="NI57" s="25">
        <f t="shared" si="112"/>
        <v>116.58</v>
      </c>
      <c r="NJ57" s="25">
        <f t="shared" si="113"/>
        <v>0</v>
      </c>
      <c r="NK57" s="25">
        <f t="shared" si="114"/>
        <v>116.58</v>
      </c>
      <c r="NL57" s="25">
        <f t="shared" si="115"/>
        <v>90.22</v>
      </c>
      <c r="NM57" s="25">
        <f t="shared" si="116"/>
        <v>0</v>
      </c>
      <c r="NN57" s="25">
        <f t="shared" si="206"/>
        <v>90.22</v>
      </c>
      <c r="NO57" s="25">
        <f t="shared" si="117"/>
        <v>0</v>
      </c>
      <c r="NP57" s="25">
        <f t="shared" si="118"/>
        <v>0</v>
      </c>
      <c r="NQ57" s="25">
        <f t="shared" si="207"/>
        <v>0</v>
      </c>
      <c r="NR57" s="25">
        <f t="shared" si="119"/>
        <v>0</v>
      </c>
      <c r="NS57" s="25">
        <f t="shared" si="120"/>
        <v>0</v>
      </c>
      <c r="NT57" s="25">
        <f t="shared" si="208"/>
        <v>0</v>
      </c>
      <c r="NU57" s="25">
        <f t="shared" si="121"/>
        <v>0</v>
      </c>
      <c r="NV57" s="25">
        <f t="shared" si="122"/>
        <v>0</v>
      </c>
      <c r="NW57" s="25">
        <f t="shared" si="209"/>
        <v>0</v>
      </c>
      <c r="NX57" s="25">
        <f t="shared" si="210"/>
        <v>90.22</v>
      </c>
      <c r="NY57" s="25">
        <f t="shared" si="210"/>
        <v>0</v>
      </c>
      <c r="NZ57" s="25">
        <f t="shared" si="211"/>
        <v>90.22</v>
      </c>
      <c r="OA57" s="25">
        <f t="shared" si="212"/>
        <v>26.36</v>
      </c>
      <c r="OB57" s="25">
        <f t="shared" si="212"/>
        <v>0</v>
      </c>
      <c r="OC57" s="25">
        <f t="shared" si="213"/>
        <v>26.36</v>
      </c>
      <c r="OD57" s="25">
        <f t="shared" si="214"/>
        <v>90.22</v>
      </c>
      <c r="OE57" s="25">
        <f t="shared" si="214"/>
        <v>0</v>
      </c>
      <c r="OF57" s="25">
        <f t="shared" si="214"/>
        <v>90.22</v>
      </c>
      <c r="OG57" s="25">
        <f t="shared" si="124"/>
        <v>0</v>
      </c>
      <c r="OH57" s="25">
        <f t="shared" si="125"/>
        <v>0</v>
      </c>
      <c r="OI57" s="25">
        <f t="shared" si="126"/>
        <v>0</v>
      </c>
      <c r="OJ57" s="25">
        <f t="shared" si="127"/>
        <v>0</v>
      </c>
      <c r="OK57" s="25">
        <f t="shared" si="128"/>
        <v>0</v>
      </c>
      <c r="OL57" s="25">
        <f t="shared" si="129"/>
        <v>0</v>
      </c>
      <c r="OM57" s="25">
        <f t="shared" si="215"/>
        <v>0</v>
      </c>
      <c r="ON57" s="25">
        <f t="shared" si="215"/>
        <v>0</v>
      </c>
      <c r="OO57" s="25">
        <f t="shared" si="215"/>
        <v>0</v>
      </c>
      <c r="OP57" s="25">
        <f t="shared" si="130"/>
        <v>0</v>
      </c>
      <c r="OQ57" s="25">
        <f t="shared" si="131"/>
        <v>0</v>
      </c>
      <c r="OR57" s="25">
        <f t="shared" si="216"/>
        <v>0</v>
      </c>
      <c r="OS57" s="19">
        <v>538492.48</v>
      </c>
      <c r="OT57" s="19">
        <v>2371326.0299999998</v>
      </c>
    </row>
    <row r="58" spans="1:410" ht="33" customHeight="1" x14ac:dyDescent="0.25">
      <c r="A58" s="18"/>
      <c r="B58" s="18" t="s">
        <v>763</v>
      </c>
      <c r="C58" s="18">
        <v>52.24</v>
      </c>
      <c r="D58" s="16" t="e">
        <f>_xlfn.IFNA(INDEX(#REF!,MATCH(E58,#REF!,0)),0)</f>
        <v>#REF!</v>
      </c>
      <c r="E58" s="18" t="s">
        <v>836</v>
      </c>
      <c r="F58" s="16" t="s">
        <v>765</v>
      </c>
      <c r="G58" s="16" t="s">
        <v>810</v>
      </c>
      <c r="H58" s="16" t="s">
        <v>767</v>
      </c>
      <c r="I58" s="16" t="s">
        <v>768</v>
      </c>
      <c r="J58" s="16" t="s">
        <v>811</v>
      </c>
      <c r="K58" s="16" t="s">
        <v>770</v>
      </c>
      <c r="L58" s="16" t="s">
        <v>771</v>
      </c>
      <c r="M58" s="18">
        <v>1.8399999999999999</v>
      </c>
      <c r="N58" s="18">
        <v>1.8399999999999999</v>
      </c>
      <c r="O58" s="18">
        <v>2.2399999999999998</v>
      </c>
      <c r="P58" s="18">
        <v>2.2399999999999998</v>
      </c>
      <c r="Q58" s="18">
        <v>0.1</v>
      </c>
      <c r="R58" s="18">
        <v>2.04</v>
      </c>
      <c r="S58" s="18">
        <v>2.04</v>
      </c>
      <c r="T58" s="18">
        <v>0.2</v>
      </c>
      <c r="U58" s="18">
        <v>0</v>
      </c>
      <c r="V58" s="18">
        <v>0</v>
      </c>
      <c r="W58" s="18">
        <v>0</v>
      </c>
      <c r="X58" s="18">
        <v>1.8399999999999999</v>
      </c>
      <c r="Y58" s="18">
        <v>1.7999999999999998</v>
      </c>
      <c r="Z58" s="20">
        <f t="shared" si="132"/>
        <v>2.2999999999999998</v>
      </c>
      <c r="AA58" s="18">
        <v>0.22</v>
      </c>
      <c r="AB58" s="18">
        <v>0</v>
      </c>
      <c r="AC58" s="18">
        <v>0</v>
      </c>
      <c r="AD58" s="18">
        <v>0</v>
      </c>
      <c r="AE58" s="18">
        <v>0</v>
      </c>
      <c r="AF58" s="18">
        <v>0</v>
      </c>
      <c r="AG58" s="18">
        <v>1.4</v>
      </c>
      <c r="AH58" s="18">
        <v>1.4</v>
      </c>
      <c r="AI58" s="20">
        <f t="shared" si="133"/>
        <v>2.4499999999999997</v>
      </c>
      <c r="AJ58" s="18">
        <v>0</v>
      </c>
      <c r="AK58" s="18">
        <v>0</v>
      </c>
      <c r="AL58" s="20">
        <f t="shared" si="134"/>
        <v>0</v>
      </c>
      <c r="AM58" s="18">
        <v>1.8399999999999999</v>
      </c>
      <c r="AN58" s="18">
        <v>1.4</v>
      </c>
      <c r="AO58" s="18">
        <v>0.15</v>
      </c>
      <c r="AP58" s="18">
        <v>0.22</v>
      </c>
      <c r="AQ58" s="18">
        <v>0</v>
      </c>
      <c r="AR58" s="18">
        <v>0</v>
      </c>
      <c r="AS58" s="18">
        <v>0</v>
      </c>
      <c r="AT58" s="18">
        <v>0</v>
      </c>
      <c r="AU58" s="18">
        <v>0</v>
      </c>
      <c r="AV58" s="18">
        <v>1</v>
      </c>
      <c r="AW58" s="18">
        <v>0</v>
      </c>
      <c r="AX58" s="18">
        <v>0</v>
      </c>
      <c r="AY58" s="18">
        <v>0</v>
      </c>
      <c r="AZ58" s="18">
        <v>0</v>
      </c>
      <c r="BA58" s="18">
        <v>0</v>
      </c>
      <c r="BB58" s="18">
        <v>0</v>
      </c>
      <c r="BC58" s="18">
        <v>0</v>
      </c>
      <c r="BD58" s="18">
        <v>0</v>
      </c>
      <c r="BE58" s="18">
        <v>2</v>
      </c>
      <c r="BF58" s="18">
        <v>0</v>
      </c>
      <c r="BG58" s="18">
        <v>0</v>
      </c>
      <c r="BH58" s="18">
        <v>0</v>
      </c>
      <c r="BI58" s="18">
        <v>0</v>
      </c>
      <c r="BJ58" s="18">
        <v>0</v>
      </c>
      <c r="BK58" s="18">
        <v>0</v>
      </c>
      <c r="BL58" s="18">
        <v>0</v>
      </c>
      <c r="BM58" s="18">
        <v>0</v>
      </c>
      <c r="BN58" s="18">
        <v>0</v>
      </c>
      <c r="BO58" s="18">
        <v>0</v>
      </c>
      <c r="BP58" s="18">
        <v>0</v>
      </c>
      <c r="BQ58" s="18">
        <v>0</v>
      </c>
      <c r="BR58" s="18">
        <v>0</v>
      </c>
      <c r="BS58" s="18">
        <v>0</v>
      </c>
      <c r="BT58" s="18">
        <v>0</v>
      </c>
      <c r="BU58" s="18">
        <v>0</v>
      </c>
      <c r="BV58" s="18">
        <v>0</v>
      </c>
      <c r="BW58" s="18">
        <v>0</v>
      </c>
      <c r="BX58" s="18">
        <v>0</v>
      </c>
      <c r="BY58" s="18">
        <v>0</v>
      </c>
      <c r="BZ58" s="18">
        <v>0</v>
      </c>
      <c r="CA58" s="16" t="e">
        <f>_xlfn.IFNA(IF(RIGHT(D58,2)="=G",0,INDEX(#REF!,MATCH(E58,#REF!,0))),0)</f>
        <v>#REF!</v>
      </c>
      <c r="CB58" s="16" t="s">
        <v>776</v>
      </c>
      <c r="CC58" s="18">
        <v>0</v>
      </c>
      <c r="CD58" s="18">
        <v>0</v>
      </c>
      <c r="CE58" s="18">
        <v>1.84</v>
      </c>
      <c r="CF58" s="18">
        <v>0.9</v>
      </c>
      <c r="CG58" s="18">
        <v>0.12</v>
      </c>
      <c r="CH58" s="18">
        <v>2</v>
      </c>
      <c r="CI58" s="16" t="s">
        <v>98</v>
      </c>
      <c r="CJ58" s="18">
        <v>0</v>
      </c>
      <c r="CK58" s="20">
        <f t="shared" si="135"/>
        <v>1.9</v>
      </c>
      <c r="CL58" s="20">
        <f t="shared" si="136"/>
        <v>1.9</v>
      </c>
      <c r="CM58" s="18">
        <v>20.85</v>
      </c>
      <c r="CN58" s="18">
        <v>22.56</v>
      </c>
      <c r="CO58" s="18">
        <v>21.721</v>
      </c>
      <c r="CP58" s="22">
        <f t="shared" si="0"/>
        <v>21.72</v>
      </c>
      <c r="CQ58" s="22">
        <f t="shared" si="1"/>
        <v>19.82</v>
      </c>
      <c r="CR58" s="22">
        <f t="shared" si="137"/>
        <v>1.9</v>
      </c>
      <c r="CS58" s="22">
        <f t="shared" si="138"/>
        <v>19.920000000000002</v>
      </c>
      <c r="CT58" s="22">
        <f t="shared" si="2"/>
        <v>20.12</v>
      </c>
      <c r="CU58" s="18">
        <v>20.12</v>
      </c>
      <c r="CV58" s="22">
        <f t="shared" si="139"/>
        <v>2.2999999999999998</v>
      </c>
      <c r="CW58" s="22">
        <f t="shared" si="3"/>
        <v>0</v>
      </c>
      <c r="CX58" s="22">
        <f t="shared" si="4"/>
        <v>0</v>
      </c>
      <c r="CY58" s="22">
        <f t="shared" si="5"/>
        <v>22.41</v>
      </c>
      <c r="CZ58" s="22">
        <f t="shared" si="6"/>
        <v>22.56</v>
      </c>
      <c r="DA58" s="18">
        <v>22.56</v>
      </c>
      <c r="DB58" s="20">
        <f t="shared" si="140"/>
        <v>2.74</v>
      </c>
      <c r="DC58" s="20">
        <f t="shared" si="141"/>
        <v>0.84</v>
      </c>
      <c r="DD58" s="20">
        <f t="shared" si="142"/>
        <v>1.9000000000000004</v>
      </c>
      <c r="DE58" s="20">
        <f t="shared" si="7"/>
        <v>0.1</v>
      </c>
      <c r="DF58" s="20">
        <f t="shared" si="8"/>
        <v>0.2</v>
      </c>
      <c r="DG58" s="20">
        <f t="shared" si="9"/>
        <v>1.6</v>
      </c>
      <c r="DH58" s="20">
        <f t="shared" si="10"/>
        <v>0</v>
      </c>
      <c r="DI58" s="20">
        <f t="shared" si="11"/>
        <v>0</v>
      </c>
      <c r="DJ58" s="20">
        <f t="shared" si="12"/>
        <v>0</v>
      </c>
      <c r="DK58" s="20">
        <f t="shared" si="143"/>
        <v>1.9000000000000001</v>
      </c>
      <c r="DL58" s="20">
        <f t="shared" si="144"/>
        <v>0</v>
      </c>
      <c r="DM58" s="20">
        <f t="shared" si="145"/>
        <v>0</v>
      </c>
      <c r="DN58" s="20">
        <f t="shared" si="146"/>
        <v>0</v>
      </c>
      <c r="DO58" s="18">
        <v>2.44</v>
      </c>
      <c r="DP58" s="18">
        <v>0</v>
      </c>
      <c r="DQ58" s="18">
        <v>1</v>
      </c>
      <c r="DR58" s="18">
        <v>1</v>
      </c>
      <c r="DS58" s="25">
        <f t="shared" si="147"/>
        <v>2.44</v>
      </c>
      <c r="DT58" s="25">
        <f t="shared" si="148"/>
        <v>0</v>
      </c>
      <c r="DU58" s="25">
        <f t="shared" si="149"/>
        <v>4.6399999999999997</v>
      </c>
      <c r="DV58" s="25">
        <f t="shared" si="150"/>
        <v>0</v>
      </c>
      <c r="DW58" s="25">
        <f t="shared" si="151"/>
        <v>4.6399999999999997</v>
      </c>
      <c r="DX58" s="25">
        <f t="shared" si="152"/>
        <v>10.39</v>
      </c>
      <c r="DY58" s="25">
        <f t="shared" si="153"/>
        <v>0</v>
      </c>
      <c r="DZ58" s="25">
        <f t="shared" si="154"/>
        <v>10.39</v>
      </c>
      <c r="EA58" s="25">
        <f t="shared" si="155"/>
        <v>6.75</v>
      </c>
      <c r="EB58" s="25">
        <f t="shared" si="156"/>
        <v>0</v>
      </c>
      <c r="EC58" s="25">
        <f t="shared" si="157"/>
        <v>6.75</v>
      </c>
      <c r="ED58" s="25">
        <f t="shared" si="158"/>
        <v>3.64</v>
      </c>
      <c r="EE58" s="25">
        <f t="shared" si="158"/>
        <v>0</v>
      </c>
      <c r="EF58" s="25">
        <f t="shared" si="159"/>
        <v>3.64</v>
      </c>
      <c r="EG58" s="25">
        <f t="shared" si="160"/>
        <v>6.75</v>
      </c>
      <c r="EH58" s="25">
        <f t="shared" si="160"/>
        <v>0</v>
      </c>
      <c r="EI58" s="25">
        <f t="shared" si="161"/>
        <v>6.75</v>
      </c>
      <c r="EJ58" s="18">
        <v>52.24</v>
      </c>
      <c r="EK58" s="18">
        <v>29.12</v>
      </c>
      <c r="EL58" s="18" t="s">
        <v>836</v>
      </c>
      <c r="EM58" s="18" t="s">
        <v>837</v>
      </c>
      <c r="EN58" s="16" t="s">
        <v>774</v>
      </c>
      <c r="EO58" s="16" t="s">
        <v>132</v>
      </c>
      <c r="EP58" s="16" t="e">
        <f>IF(OR(EN58="Cống tròn",EN58="Cống hộp",EN58="Ống nhựa"),INDEX(#REF!,MATCH(E58,#REF!,0)),IF(OR(EN58="Rãnh xây",EN58="Rãnh bê tông"),INDEX(#REF!,MATCH(E58,#REF!,0)),0))</f>
        <v>#REF!</v>
      </c>
      <c r="EQ58" s="18">
        <v>21.92</v>
      </c>
      <c r="ER58" s="18">
        <v>1</v>
      </c>
      <c r="ES58" s="25">
        <f t="shared" si="162"/>
        <v>22</v>
      </c>
      <c r="ET58" s="1" t="e">
        <f>_xlfn.IFNA(IF(EN58="Cống tròn",INDEX(#REF!,MATCH(E58,#REF!,0)),IF(EN58="Cống hộp",INDEX(#REF!,MATCH(E58,#REF!,0)),EU58&amp;" ,"&amp;EV58)),0)</f>
        <v>#REF!</v>
      </c>
      <c r="EU58" s="16" t="s">
        <v>769</v>
      </c>
      <c r="EV58" s="16" t="s">
        <v>775</v>
      </c>
      <c r="EW58" s="16" t="e">
        <f>_xlfn.IFNA(INDEX(#REF!,MATCH(E58,#REF!,0)),0)</f>
        <v>#REF!</v>
      </c>
      <c r="EX58" s="16"/>
      <c r="EY58" s="18">
        <v>0</v>
      </c>
      <c r="EZ58" s="18">
        <v>0</v>
      </c>
      <c r="FA58" s="18">
        <v>0</v>
      </c>
      <c r="FB58" s="19">
        <v>0</v>
      </c>
      <c r="FC58" s="19">
        <v>0</v>
      </c>
      <c r="FD58" s="25">
        <f t="shared" si="13"/>
        <v>0</v>
      </c>
      <c r="FE58" s="25">
        <f t="shared" si="163"/>
        <v>0</v>
      </c>
      <c r="FF58" s="18">
        <v>0.1</v>
      </c>
      <c r="FG58" s="18">
        <v>2</v>
      </c>
      <c r="FH58" s="18">
        <v>1</v>
      </c>
      <c r="FI58" s="25">
        <f t="shared" si="164"/>
        <v>1.2</v>
      </c>
      <c r="FJ58" s="18">
        <v>0</v>
      </c>
      <c r="FK58" s="18">
        <v>0</v>
      </c>
      <c r="FL58" s="18">
        <v>0.2</v>
      </c>
      <c r="FM58" s="18">
        <v>1.4</v>
      </c>
      <c r="FN58" s="18">
        <v>0</v>
      </c>
      <c r="FO58" s="25">
        <f t="shared" si="165"/>
        <v>1.4</v>
      </c>
      <c r="FP58" s="18">
        <v>1.4999999999999999E-2</v>
      </c>
      <c r="FQ58" s="18">
        <v>1</v>
      </c>
      <c r="FR58" s="25">
        <f t="shared" si="14"/>
        <v>21</v>
      </c>
      <c r="FS58" s="25">
        <f t="shared" si="15"/>
        <v>0.3</v>
      </c>
      <c r="FT58" s="25">
        <f t="shared" si="16"/>
        <v>21.3</v>
      </c>
      <c r="FU58" s="25">
        <f t="shared" si="17"/>
        <v>-0.62000000000000099</v>
      </c>
      <c r="FV58" s="25" t="str">
        <f t="shared" si="166"/>
        <v>Thêm 01</v>
      </c>
      <c r="FW58" s="25">
        <f t="shared" si="167"/>
        <v>0.4</v>
      </c>
      <c r="FX58" s="16"/>
      <c r="FY58" s="16"/>
      <c r="FZ58" s="16"/>
      <c r="GA58" s="16"/>
      <c r="GB58" s="19">
        <v>0</v>
      </c>
      <c r="GC58" s="19">
        <v>0</v>
      </c>
      <c r="GD58" s="19">
        <v>0</v>
      </c>
      <c r="GE58" s="19">
        <v>0</v>
      </c>
      <c r="GF58" s="19">
        <v>0</v>
      </c>
      <c r="GG58" s="19">
        <v>0</v>
      </c>
      <c r="GH58" s="19">
        <v>0</v>
      </c>
      <c r="GI58" s="19">
        <v>0</v>
      </c>
      <c r="GJ58" s="19">
        <v>0</v>
      </c>
      <c r="GK58" s="19">
        <v>0</v>
      </c>
      <c r="GL58" s="25">
        <f t="shared" si="18"/>
        <v>0</v>
      </c>
      <c r="GM58" s="25">
        <f t="shared" si="168"/>
        <v>0</v>
      </c>
      <c r="GN58" s="19">
        <v>0</v>
      </c>
      <c r="GO58" s="19">
        <v>0</v>
      </c>
      <c r="GP58" s="19">
        <v>0</v>
      </c>
      <c r="GQ58" s="19">
        <v>0</v>
      </c>
      <c r="GR58" s="1" t="e">
        <f>_xlfn.IFNA(INDEX(#REF!,MATCH(E58,#REF!,0)),0)</f>
        <v>#REF!</v>
      </c>
      <c r="GS58" s="16"/>
      <c r="GT58" s="18">
        <v>0</v>
      </c>
      <c r="GU58" s="18">
        <v>0</v>
      </c>
      <c r="GV58" s="18">
        <v>0</v>
      </c>
      <c r="GW58" s="18">
        <v>0</v>
      </c>
      <c r="GX58" s="25">
        <f t="shared" si="19"/>
        <v>0</v>
      </c>
      <c r="GY58" s="25">
        <f t="shared" si="20"/>
        <v>0</v>
      </c>
      <c r="GZ58" s="25">
        <f t="shared" si="169"/>
        <v>0</v>
      </c>
      <c r="HA58" s="1" t="e" cm="1">
        <f t="array" ref="HA58">INDEX(#REF!,MATCH(EJ58&amp;EK58&amp;HD58&amp;HE58&amp;HF58,#REF!&amp;#REF!&amp;#REF!&amp;#REF!&amp;#REF!,0))</f>
        <v>#REF!</v>
      </c>
      <c r="HB58" s="16"/>
      <c r="HC58" s="25">
        <f t="shared" si="170"/>
        <v>0</v>
      </c>
      <c r="HD58" s="18">
        <v>0</v>
      </c>
      <c r="HE58" s="18">
        <v>0</v>
      </c>
      <c r="HF58" s="18">
        <v>0</v>
      </c>
      <c r="HG58" s="1" t="e" cm="1">
        <f t="array" ref="HG58">INDEX(#REF!,MATCH(EJ58&amp;EK58&amp;HJ58&amp;HK58&amp;HL58,#REF!&amp;#REF!&amp;#REF!&amp;#REF!&amp;#REF!,0))</f>
        <v>#REF!</v>
      </c>
      <c r="HH58" s="16"/>
      <c r="HI58" s="25">
        <f t="shared" si="171"/>
        <v>0</v>
      </c>
      <c r="HJ58" s="25">
        <f t="shared" si="172"/>
        <v>0</v>
      </c>
      <c r="HK58" s="19">
        <v>0</v>
      </c>
      <c r="HL58" s="19">
        <v>0</v>
      </c>
      <c r="HM58" s="18">
        <v>0.01</v>
      </c>
      <c r="HN58" s="18">
        <v>1</v>
      </c>
      <c r="HO58" s="25">
        <f t="shared" si="173"/>
        <v>0</v>
      </c>
      <c r="HP58" s="25">
        <f t="shared" si="174"/>
        <v>0</v>
      </c>
      <c r="HQ58" s="25">
        <f t="shared" si="175"/>
        <v>0</v>
      </c>
      <c r="HR58" s="25">
        <f t="shared" si="176"/>
        <v>0</v>
      </c>
      <c r="HS58" s="25">
        <f t="shared" si="177"/>
        <v>0</v>
      </c>
      <c r="HT58" s="19">
        <v>0</v>
      </c>
      <c r="HU58" s="19">
        <v>0</v>
      </c>
      <c r="HV58" s="19">
        <v>0</v>
      </c>
      <c r="HW58" s="25">
        <f t="shared" si="178"/>
        <v>0</v>
      </c>
      <c r="HX58" s="19">
        <v>0</v>
      </c>
      <c r="HY58" s="19">
        <v>0</v>
      </c>
      <c r="HZ58" s="18">
        <v>21.72</v>
      </c>
      <c r="IA58" s="20">
        <f>ROUND(IF(EN58="Cống tròn",IF(EN58="Cống tròn",IF(EU58="Không có móng",IQ58-FF58,IF(EU58="Đế",IP58-FN58,IF(OR(EU58="Móng bê tông",EU58="Móng bê tông kết hợp đế"),II58-FJ58,0))),0),IF(EN58="Cống hộp",IF(AND(EN58="Cống hộp",EU58="Không có móng"),IQ58-GF58,IF(AND(EN58="Cống hộp",EU58="Móng bê tông"),IJ58-GB58,0)),IF(OR(EN58="Rãnh xây",EN58="Rãnh bê tông"),IF(OR(EN58="Rãnh xây",EN58="Rãnh bê tông"),IK58-GB58,0),IF(EN58="Ống nhựa",IF(AND(EN58="Ống nhựa",EU58="Không đắp cát"),IQ58-HT58,IF(AND(EN58="Ống nhựa",EU58="Đắp cát"),IH58-HX58,0)),IF(EN58="Rãnh thang",IF(EN58="Rãnh thang",IF(EU58="Móng bê tông",#REF!-#REF!,IQ58),0),0))))),2)</f>
        <v>20.12</v>
      </c>
      <c r="IB58" s="20">
        <f t="shared" si="179"/>
        <v>1.5999999999999979</v>
      </c>
      <c r="IC58" s="20">
        <f t="shared" si="21"/>
        <v>20.12</v>
      </c>
      <c r="ID58" s="20">
        <f t="shared" si="22"/>
        <v>0</v>
      </c>
      <c r="IE58" s="20">
        <f t="shared" si="23"/>
        <v>0</v>
      </c>
      <c r="IF58" s="20">
        <f t="shared" si="24"/>
        <v>0</v>
      </c>
      <c r="IG58" s="20">
        <f>IF(EN58="Rãnh thang",IF(AND(EN58="Rãnh thang",EU58="Móng bê tông"),IQ58-#REF!,0),IF(EN58="Ống nhựa",IF(AND(EN58="Ống nhựa",EU58="Đắp cát"),IQ58-HT58,0),IF(EN58="Cống tròn",IF(EN58="Cống tròn",IF(OR(EU58="Móng bê tông",EU58="Móng bê tông kết hợp đế"),IM58-FL58,0),0),IF(EN58="Cống hộp",IF(AND(EN58="Cống hộp",EU58="Móng bê tông"),IN58-GD58,0),IF(OR(EN58="Rãnh xây",EN58="Rãnh bê tông"),IF(AND(EN58="Rãnh xây",EU58="Móng bê tông"),IO58-GD58,IF(AND(EN58="Rãnh bê tông",EU58="Móng bê tông"),IO58-GD58,0)),0)))))</f>
        <v>20.12</v>
      </c>
      <c r="IH58" s="20">
        <f t="shared" si="25"/>
        <v>0</v>
      </c>
      <c r="II58" s="20">
        <f t="shared" si="26"/>
        <v>20.12</v>
      </c>
      <c r="IJ58" s="20">
        <f t="shared" si="27"/>
        <v>0</v>
      </c>
      <c r="IK58" s="20">
        <f t="shared" si="28"/>
        <v>0</v>
      </c>
      <c r="IL58" s="20">
        <f t="shared" si="29"/>
        <v>20.32</v>
      </c>
      <c r="IM58" s="20">
        <f t="shared" si="30"/>
        <v>20.32</v>
      </c>
      <c r="IN58" s="20">
        <f t="shared" si="31"/>
        <v>0</v>
      </c>
      <c r="IO58" s="20">
        <f t="shared" si="32"/>
        <v>0</v>
      </c>
      <c r="IP58" s="20">
        <f t="shared" si="33"/>
        <v>0</v>
      </c>
      <c r="IQ58" s="18">
        <v>20.420000000000002</v>
      </c>
      <c r="IR58" s="25">
        <f t="shared" si="180"/>
        <v>0</v>
      </c>
      <c r="IS58" s="25">
        <f t="shared" si="34"/>
        <v>0</v>
      </c>
      <c r="IT58" s="25">
        <f t="shared" si="35"/>
        <v>0</v>
      </c>
      <c r="IU58" s="25">
        <f>ROUND(IF(EN58="Cống tròn",IF(EN58="Cống tròn",IV58+FF58,0),IF(EN58="Cống hộp",IF(EN58="Cống hộp",IV58+GP58,0),IF(OR(EN58="Rãnh xây",EN58="Rãnh bê tông"),IF(OR(EN58="Rãnh xây",EN58="Rãnh bê tông"),IV58+GP58,0),IF(EN58="ống nhựa",IF(EN58="Ống nhựa",IV58+HT58,0),IF(EN58="Rãnh thang",IF(EN58="Rãnh thang",IQ58+#REF!,0),0))))),2)</f>
        <v>21.46</v>
      </c>
      <c r="IV58" s="18">
        <v>21.36</v>
      </c>
      <c r="IW58" s="25">
        <f t="shared" si="36"/>
        <v>21.46</v>
      </c>
      <c r="IX58" s="25">
        <f t="shared" si="37"/>
        <v>0</v>
      </c>
      <c r="IY58" s="25">
        <f t="shared" si="38"/>
        <v>0</v>
      </c>
      <c r="IZ58" s="25">
        <f t="shared" si="39"/>
        <v>0</v>
      </c>
      <c r="JA58" s="25">
        <f t="shared" si="40"/>
        <v>0</v>
      </c>
      <c r="JB58" s="18">
        <v>22.53</v>
      </c>
      <c r="JC58" s="20">
        <f>ROUND(IF(EN58="Cống tròn",IF(EN58="Cống tròn",IF(EU58="Không có móng",JS58-FF58,IF(EU58="Đế",JR58-FN58,IF(OR(EU58="Móng bê tông",EU58="Móng bê tông kết hợp đế"),JK58-FJ58,0))),0),IF(EN58="Cống hộp",IF(AND(EN58="Cống hộp",EU58="Không có móng"),JS58-GF58,IF(AND(EN58="Cống hộp",EU58="Móng bê tông"),JL58-GB58,0)),IF(OR(EN58="Rãnh xây",EN58="Rãnh bê tông"),IF(OR(EN58="Rãnh xây",EN58="Rãnh bê tông"),JM58-GB58,0),IF(EN58="Ống nhựa",IF(AND(EN58="Ống nhựa",EU58="Không đắp cát"),JS58-HT58,IF(AND(EN58="Ống nhựa",EU58="Đắp cát"),JJ58-HX58,0)),IF(EN58="Rãnh thang",IF(EN58="Rãnh thang",IF(EU58="Móng bê tông",#REF!-#REF!,JS58),0),0))))),2)</f>
        <v>20.059999999999999</v>
      </c>
      <c r="JD58" s="20">
        <f t="shared" si="181"/>
        <v>2.4700000000000024</v>
      </c>
      <c r="JE58" s="20">
        <f t="shared" si="41"/>
        <v>20.059999999999999</v>
      </c>
      <c r="JF58" s="20">
        <f t="shared" si="42"/>
        <v>0</v>
      </c>
      <c r="JG58" s="20">
        <f t="shared" si="43"/>
        <v>0</v>
      </c>
      <c r="JH58" s="20">
        <f t="shared" si="44"/>
        <v>0</v>
      </c>
      <c r="JI58" s="20">
        <f>IF(EN58="Rãnh thang",IF(AND(EN58="Rãnh thang",EU58="Móng bê tông"),JS58-#REF!,0),IF(EN58="Ống nhựa",IF(AND(EN58="Ống nhựa",EU58="Đắp cát"),JS58-HT58,0),IF(EN58="Cống tròn",IF(EN58="Cống tròn",IF(OR(EU58="Móng bê tông",EU58="Móng bê tông kết hợp đế"),JO58-FL58,0),0),IF(EN58="Cống hộp",IF(AND(EN58="Cống hộp",EU58="Móng bê tông"),JP58-GD58,0),IF(OR(EN58="Rãnh xây",EN58="Rãnh bê tông"),IF(AND(EN58="Rãnh xây",EU58="Móng bê tông"),JQ58-GD58,IF(AND(EN58="Rãnh bê tông",EU58="Móng bê tông"),JQ58-GD58,0)),0)))))</f>
        <v>20.059999999999999</v>
      </c>
      <c r="JJ58" s="20">
        <f t="shared" si="45"/>
        <v>0</v>
      </c>
      <c r="JK58" s="20">
        <f t="shared" si="46"/>
        <v>20.059999999999999</v>
      </c>
      <c r="JL58" s="20">
        <f t="shared" si="47"/>
        <v>0</v>
      </c>
      <c r="JM58" s="20">
        <f t="shared" si="48"/>
        <v>0</v>
      </c>
      <c r="JN58" s="20">
        <f t="shared" si="49"/>
        <v>20.259999999999998</v>
      </c>
      <c r="JO58" s="20">
        <f t="shared" si="50"/>
        <v>20.259999999999998</v>
      </c>
      <c r="JP58" s="20">
        <f t="shared" si="51"/>
        <v>0</v>
      </c>
      <c r="JQ58" s="20">
        <f t="shared" si="52"/>
        <v>0</v>
      </c>
      <c r="JR58" s="20">
        <f t="shared" si="53"/>
        <v>0</v>
      </c>
      <c r="JS58" s="26">
        <v>20.36</v>
      </c>
      <c r="JT58" s="25">
        <f t="shared" si="182"/>
        <v>0</v>
      </c>
      <c r="JU58" s="25">
        <f t="shared" si="54"/>
        <v>0</v>
      </c>
      <c r="JV58" s="25">
        <f t="shared" si="55"/>
        <v>0</v>
      </c>
      <c r="JW58" s="25">
        <f>ROUND(IF(EN58="Cống tròn",IF(EN58="Cống tròn",JX58+FF58,0),IF(EN58="Cống hộp",IF(EN58="Cống hộp",JX58+GP58,0),IF(OR(EN58="Rãnh xây",EN58="Rãnh bê tông"),IF(OR(EN58="Rãnh xây",EN58="Rãnh bê tông"),JX58+GP58,0),IF(EN58="ống nhựa",IF(EN58="Ống nhựa",JX58+HT58,0),IF(EN58="Rãnh thang",IF(EN58="Rãnh thang",JS58+#REF!,0),0))))),2)</f>
        <v>21.46</v>
      </c>
      <c r="JX58" s="27">
        <v>21.36</v>
      </c>
      <c r="JY58" s="25">
        <f t="shared" si="56"/>
        <v>21.46</v>
      </c>
      <c r="JZ58" s="25">
        <f t="shared" si="57"/>
        <v>0</v>
      </c>
      <c r="KA58" s="25">
        <f t="shared" si="58"/>
        <v>0</v>
      </c>
      <c r="KB58" s="25">
        <f t="shared" si="59"/>
        <v>0</v>
      </c>
      <c r="KC58" s="25">
        <f t="shared" si="60"/>
        <v>0</v>
      </c>
      <c r="KD58" s="28" t="s">
        <v>98</v>
      </c>
      <c r="KE58" s="27">
        <v>0</v>
      </c>
      <c r="KF58" s="25">
        <f t="shared" si="61"/>
        <v>1.5999999999999979</v>
      </c>
      <c r="KG58" s="25">
        <f t="shared" si="183"/>
        <v>1.5999999999999979</v>
      </c>
      <c r="KH58" s="27">
        <v>0</v>
      </c>
      <c r="KI58" s="25">
        <f t="shared" si="62"/>
        <v>2.4700000000000024</v>
      </c>
      <c r="KJ58" s="25">
        <f t="shared" si="184"/>
        <v>2.4700000000000024</v>
      </c>
      <c r="KK58" s="25">
        <f t="shared" si="63"/>
        <v>0</v>
      </c>
      <c r="KL58" s="25">
        <f t="shared" si="64"/>
        <v>0</v>
      </c>
      <c r="KM58" s="25">
        <f t="shared" si="185"/>
        <v>0</v>
      </c>
      <c r="KN58" s="25">
        <f t="shared" si="65"/>
        <v>0</v>
      </c>
      <c r="KO58" s="25">
        <f t="shared" si="66"/>
        <v>0</v>
      </c>
      <c r="KP58" s="25">
        <f t="shared" si="186"/>
        <v>0</v>
      </c>
      <c r="KQ58" s="25">
        <f t="shared" si="67"/>
        <v>0.2</v>
      </c>
      <c r="KR58" s="25">
        <f t="shared" si="68"/>
        <v>0.2</v>
      </c>
      <c r="KS58" s="25">
        <f t="shared" si="187"/>
        <v>0.2</v>
      </c>
      <c r="KT58" s="25">
        <f t="shared" si="69"/>
        <v>0</v>
      </c>
      <c r="KU58" s="25">
        <f t="shared" si="70"/>
        <v>0</v>
      </c>
      <c r="KV58" s="25">
        <f t="shared" si="188"/>
        <v>0</v>
      </c>
      <c r="KW58" s="25">
        <f t="shared" si="71"/>
        <v>0</v>
      </c>
      <c r="KX58" s="25">
        <f t="shared" si="72"/>
        <v>0</v>
      </c>
      <c r="KY58" s="25">
        <f t="shared" si="189"/>
        <v>0</v>
      </c>
      <c r="KZ58" s="25">
        <f t="shared" si="73"/>
        <v>0</v>
      </c>
      <c r="LA58" s="25">
        <f t="shared" si="74"/>
        <v>0</v>
      </c>
      <c r="LB58" s="25">
        <f t="shared" si="190"/>
        <v>0</v>
      </c>
      <c r="LC58" s="25">
        <f t="shared" si="75"/>
        <v>1.4</v>
      </c>
      <c r="LD58" s="25">
        <f t="shared" si="76"/>
        <v>1.4</v>
      </c>
      <c r="LE58" s="25">
        <f t="shared" si="191"/>
        <v>1.4</v>
      </c>
      <c r="LF58" s="25">
        <f t="shared" si="77"/>
        <v>0</v>
      </c>
      <c r="LG58" s="25">
        <f t="shared" si="78"/>
        <v>0</v>
      </c>
      <c r="LH58" s="25">
        <f t="shared" si="192"/>
        <v>0</v>
      </c>
      <c r="LI58" s="25">
        <f t="shared" si="79"/>
        <v>0</v>
      </c>
      <c r="LJ58" s="25">
        <f t="shared" si="80"/>
        <v>0</v>
      </c>
      <c r="LK58" s="25">
        <f t="shared" si="193"/>
        <v>0</v>
      </c>
      <c r="LL58" s="25">
        <f t="shared" si="81"/>
        <v>0</v>
      </c>
      <c r="LM58" s="25">
        <f t="shared" si="82"/>
        <v>0</v>
      </c>
      <c r="LN58" s="25">
        <f t="shared" si="194"/>
        <v>0</v>
      </c>
      <c r="LO58" s="25">
        <f t="shared" si="83"/>
        <v>0</v>
      </c>
      <c r="LP58" s="25">
        <f t="shared" si="84"/>
        <v>0</v>
      </c>
      <c r="LQ58" s="25">
        <f t="shared" si="195"/>
        <v>0</v>
      </c>
      <c r="LR58" s="25">
        <f t="shared" si="85"/>
        <v>0</v>
      </c>
      <c r="LS58" s="25">
        <f t="shared" si="86"/>
        <v>0</v>
      </c>
      <c r="LT58" s="25">
        <f t="shared" si="196"/>
        <v>0</v>
      </c>
      <c r="LU58" s="25">
        <f t="shared" si="87"/>
        <v>0</v>
      </c>
      <c r="LV58" s="25">
        <f t="shared" si="88"/>
        <v>0</v>
      </c>
      <c r="LW58" s="25">
        <f t="shared" si="197"/>
        <v>0</v>
      </c>
      <c r="LX58" s="25">
        <f t="shared" si="89"/>
        <v>0</v>
      </c>
      <c r="LY58" s="25">
        <f t="shared" si="90"/>
        <v>0</v>
      </c>
      <c r="LZ58" s="25">
        <f t="shared" si="198"/>
        <v>0</v>
      </c>
      <c r="MA58" s="25">
        <f t="shared" si="91"/>
        <v>0</v>
      </c>
      <c r="MB58" s="25">
        <f t="shared" si="92"/>
        <v>0</v>
      </c>
      <c r="MC58" s="25">
        <f t="shared" si="199"/>
        <v>0</v>
      </c>
      <c r="MD58" s="25">
        <f t="shared" si="93"/>
        <v>0</v>
      </c>
      <c r="ME58" s="25">
        <f t="shared" si="94"/>
        <v>0</v>
      </c>
      <c r="MF58" s="25">
        <f t="shared" si="200"/>
        <v>0</v>
      </c>
      <c r="MG58" s="25">
        <f t="shared" si="95"/>
        <v>0</v>
      </c>
      <c r="MH58" s="25">
        <f t="shared" si="96"/>
        <v>0</v>
      </c>
      <c r="MI58" s="25">
        <f t="shared" si="201"/>
        <v>0</v>
      </c>
      <c r="MJ58" s="25">
        <f t="shared" si="97"/>
        <v>0</v>
      </c>
      <c r="MK58" s="25">
        <f t="shared" si="98"/>
        <v>0</v>
      </c>
      <c r="ML58" s="25">
        <f t="shared" si="202"/>
        <v>0</v>
      </c>
      <c r="MM58" s="25">
        <f t="shared" si="99"/>
        <v>0</v>
      </c>
      <c r="MN58" s="25">
        <f t="shared" si="100"/>
        <v>0</v>
      </c>
      <c r="MO58" s="25">
        <f t="shared" si="203"/>
        <v>0</v>
      </c>
      <c r="MP58" s="25">
        <f t="shared" si="101"/>
        <v>0</v>
      </c>
      <c r="MQ58" s="25">
        <f t="shared" si="102"/>
        <v>0</v>
      </c>
      <c r="MR58" s="25">
        <f t="shared" si="204"/>
        <v>0</v>
      </c>
      <c r="MS58" s="29">
        <v>1.4</v>
      </c>
      <c r="MT58" s="29">
        <v>0</v>
      </c>
      <c r="MU58" s="29">
        <v>1</v>
      </c>
      <c r="MV58" s="29">
        <v>1</v>
      </c>
      <c r="MW58" s="25">
        <f t="shared" si="103"/>
        <v>1.4</v>
      </c>
      <c r="MX58" s="25">
        <f t="shared" si="104"/>
        <v>2.2400000000000002</v>
      </c>
      <c r="MY58" s="25">
        <f t="shared" si="105"/>
        <v>0</v>
      </c>
      <c r="MZ58" s="25">
        <f t="shared" si="106"/>
        <v>0</v>
      </c>
      <c r="NA58" s="25">
        <f t="shared" si="107"/>
        <v>1.4</v>
      </c>
      <c r="NB58" s="25">
        <f t="shared" si="108"/>
        <v>3.46</v>
      </c>
      <c r="NC58" s="25">
        <f t="shared" si="109"/>
        <v>0</v>
      </c>
      <c r="ND58" s="25">
        <f t="shared" si="110"/>
        <v>0</v>
      </c>
      <c r="NE58" s="25">
        <f t="shared" si="205"/>
        <v>1.4</v>
      </c>
      <c r="NF58" s="25">
        <f t="shared" si="205"/>
        <v>2.85</v>
      </c>
      <c r="NG58" s="25">
        <f t="shared" si="205"/>
        <v>0</v>
      </c>
      <c r="NH58" s="25">
        <f t="shared" si="205"/>
        <v>0</v>
      </c>
      <c r="NI58" s="25">
        <f t="shared" si="112"/>
        <v>62.47</v>
      </c>
      <c r="NJ58" s="25">
        <f t="shared" si="113"/>
        <v>0</v>
      </c>
      <c r="NK58" s="25">
        <f t="shared" si="114"/>
        <v>62.47</v>
      </c>
      <c r="NL58" s="25">
        <f t="shared" si="115"/>
        <v>39.86</v>
      </c>
      <c r="NM58" s="25">
        <f t="shared" si="116"/>
        <v>0</v>
      </c>
      <c r="NN58" s="25">
        <f t="shared" si="206"/>
        <v>39.86</v>
      </c>
      <c r="NO58" s="25">
        <f t="shared" si="117"/>
        <v>0</v>
      </c>
      <c r="NP58" s="25">
        <f t="shared" si="118"/>
        <v>0</v>
      </c>
      <c r="NQ58" s="25">
        <f t="shared" si="207"/>
        <v>0</v>
      </c>
      <c r="NR58" s="25">
        <f t="shared" si="119"/>
        <v>0</v>
      </c>
      <c r="NS58" s="25">
        <f t="shared" si="120"/>
        <v>0</v>
      </c>
      <c r="NT58" s="25">
        <f t="shared" si="208"/>
        <v>0</v>
      </c>
      <c r="NU58" s="25">
        <f t="shared" si="121"/>
        <v>0</v>
      </c>
      <c r="NV58" s="25">
        <f t="shared" si="122"/>
        <v>0</v>
      </c>
      <c r="NW58" s="25">
        <f t="shared" si="209"/>
        <v>0</v>
      </c>
      <c r="NX58" s="25">
        <f t="shared" si="210"/>
        <v>39.86</v>
      </c>
      <c r="NY58" s="25">
        <f t="shared" si="210"/>
        <v>0</v>
      </c>
      <c r="NZ58" s="25">
        <f t="shared" si="211"/>
        <v>39.86</v>
      </c>
      <c r="OA58" s="25">
        <f t="shared" si="212"/>
        <v>22.61</v>
      </c>
      <c r="OB58" s="25">
        <f t="shared" si="212"/>
        <v>0</v>
      </c>
      <c r="OC58" s="25">
        <f t="shared" si="213"/>
        <v>22.61</v>
      </c>
      <c r="OD58" s="25">
        <f t="shared" si="214"/>
        <v>39.86</v>
      </c>
      <c r="OE58" s="25">
        <f t="shared" si="214"/>
        <v>0</v>
      </c>
      <c r="OF58" s="25">
        <f t="shared" si="214"/>
        <v>39.86</v>
      </c>
      <c r="OG58" s="25">
        <f t="shared" si="124"/>
        <v>0</v>
      </c>
      <c r="OH58" s="25">
        <f t="shared" si="125"/>
        <v>0</v>
      </c>
      <c r="OI58" s="25">
        <f t="shared" si="126"/>
        <v>0</v>
      </c>
      <c r="OJ58" s="25">
        <f t="shared" si="127"/>
        <v>0</v>
      </c>
      <c r="OK58" s="25">
        <f t="shared" si="128"/>
        <v>0</v>
      </c>
      <c r="OL58" s="25">
        <f t="shared" si="129"/>
        <v>0</v>
      </c>
      <c r="OM58" s="25">
        <f t="shared" si="215"/>
        <v>0</v>
      </c>
      <c r="ON58" s="25">
        <f t="shared" si="215"/>
        <v>0</v>
      </c>
      <c r="OO58" s="25">
        <f t="shared" si="215"/>
        <v>0</v>
      </c>
      <c r="OP58" s="25">
        <f t="shared" si="130"/>
        <v>0</v>
      </c>
      <c r="OQ58" s="25">
        <f t="shared" si="131"/>
        <v>0</v>
      </c>
      <c r="OR58" s="25">
        <f t="shared" si="216"/>
        <v>0</v>
      </c>
      <c r="OS58" s="19">
        <v>538543.49</v>
      </c>
      <c r="OT58" s="19">
        <v>2371326.02</v>
      </c>
    </row>
    <row r="59" spans="1:410" ht="33" customHeight="1" x14ac:dyDescent="0.25">
      <c r="A59" s="18"/>
      <c r="B59" s="18" t="s">
        <v>838</v>
      </c>
      <c r="C59" s="18">
        <v>430.34</v>
      </c>
      <c r="D59" s="16" t="e">
        <f>_xlfn.IFNA(INDEX(#REF!,MATCH(E59,#REF!,0)),0)</f>
        <v>#REF!</v>
      </c>
      <c r="E59" s="18" t="s">
        <v>839</v>
      </c>
      <c r="F59" s="16" t="s">
        <v>765</v>
      </c>
      <c r="G59" s="16" t="s">
        <v>810</v>
      </c>
      <c r="H59" s="16" t="s">
        <v>767</v>
      </c>
      <c r="I59" s="16" t="s">
        <v>768</v>
      </c>
      <c r="J59" s="16" t="s">
        <v>811</v>
      </c>
      <c r="K59" s="16" t="s">
        <v>770</v>
      </c>
      <c r="L59" s="16" t="s">
        <v>771</v>
      </c>
      <c r="M59" s="18">
        <v>1.8399999999999999</v>
      </c>
      <c r="N59" s="18">
        <v>1.8399999999999999</v>
      </c>
      <c r="O59" s="18">
        <v>2.2399999999999998</v>
      </c>
      <c r="P59" s="18">
        <v>2.2399999999999998</v>
      </c>
      <c r="Q59" s="18">
        <v>0.1</v>
      </c>
      <c r="R59" s="18">
        <v>2.04</v>
      </c>
      <c r="S59" s="18">
        <v>2.04</v>
      </c>
      <c r="T59" s="18">
        <v>0.2</v>
      </c>
      <c r="U59" s="18">
        <v>0</v>
      </c>
      <c r="V59" s="18">
        <v>0</v>
      </c>
      <c r="W59" s="18">
        <v>0</v>
      </c>
      <c r="X59" s="18">
        <v>1.8399999999999999</v>
      </c>
      <c r="Y59" s="18">
        <v>1.7999999999999998</v>
      </c>
      <c r="Z59" s="20">
        <f t="shared" si="132"/>
        <v>1.8</v>
      </c>
      <c r="AA59" s="18">
        <v>0.22</v>
      </c>
      <c r="AB59" s="18">
        <v>0</v>
      </c>
      <c r="AC59" s="18">
        <v>0</v>
      </c>
      <c r="AD59" s="18">
        <v>0</v>
      </c>
      <c r="AE59" s="18">
        <v>0</v>
      </c>
      <c r="AF59" s="18">
        <v>0</v>
      </c>
      <c r="AG59" s="18">
        <v>1.4</v>
      </c>
      <c r="AH59" s="18">
        <v>1.4</v>
      </c>
      <c r="AI59" s="20">
        <f t="shared" si="133"/>
        <v>1.95</v>
      </c>
      <c r="AJ59" s="18">
        <v>0</v>
      </c>
      <c r="AK59" s="18">
        <v>0</v>
      </c>
      <c r="AL59" s="20">
        <f t="shared" si="134"/>
        <v>0</v>
      </c>
      <c r="AM59" s="18">
        <v>1.8399999999999999</v>
      </c>
      <c r="AN59" s="18">
        <v>1.4</v>
      </c>
      <c r="AO59" s="18">
        <v>0.15</v>
      </c>
      <c r="AP59" s="18">
        <v>0.22</v>
      </c>
      <c r="AQ59" s="18">
        <v>0</v>
      </c>
      <c r="AR59" s="18">
        <v>0</v>
      </c>
      <c r="AS59" s="18">
        <v>0</v>
      </c>
      <c r="AT59" s="18">
        <v>0</v>
      </c>
      <c r="AU59" s="18">
        <v>0</v>
      </c>
      <c r="AV59" s="18">
        <v>1</v>
      </c>
      <c r="AW59" s="18">
        <v>0</v>
      </c>
      <c r="AX59" s="18">
        <v>0</v>
      </c>
      <c r="AY59" s="18">
        <v>0</v>
      </c>
      <c r="AZ59" s="18">
        <v>0</v>
      </c>
      <c r="BA59" s="18">
        <v>0</v>
      </c>
      <c r="BB59" s="18">
        <v>0</v>
      </c>
      <c r="BC59" s="18">
        <v>0</v>
      </c>
      <c r="BD59" s="18">
        <v>0</v>
      </c>
      <c r="BE59" s="18">
        <v>1</v>
      </c>
      <c r="BF59" s="18">
        <v>0</v>
      </c>
      <c r="BG59" s="18">
        <v>0</v>
      </c>
      <c r="BH59" s="18">
        <v>0</v>
      </c>
      <c r="BI59" s="18">
        <v>0</v>
      </c>
      <c r="BJ59" s="18">
        <v>0</v>
      </c>
      <c r="BK59" s="18">
        <v>0</v>
      </c>
      <c r="BL59" s="18">
        <v>0</v>
      </c>
      <c r="BM59" s="18">
        <v>0</v>
      </c>
      <c r="BN59" s="18">
        <v>0</v>
      </c>
      <c r="BO59" s="18">
        <v>0</v>
      </c>
      <c r="BP59" s="18">
        <v>0</v>
      </c>
      <c r="BQ59" s="18">
        <v>0</v>
      </c>
      <c r="BR59" s="18">
        <v>0</v>
      </c>
      <c r="BS59" s="18">
        <v>0</v>
      </c>
      <c r="BT59" s="18">
        <v>0</v>
      </c>
      <c r="BU59" s="18">
        <v>0</v>
      </c>
      <c r="BV59" s="18">
        <v>0</v>
      </c>
      <c r="BW59" s="18">
        <v>0</v>
      </c>
      <c r="BX59" s="18">
        <v>0</v>
      </c>
      <c r="BY59" s="18">
        <v>0</v>
      </c>
      <c r="BZ59" s="18">
        <v>0</v>
      </c>
      <c r="CA59" s="16" t="e">
        <f>_xlfn.IFNA(IF(RIGHT(D59,2)="=G",0,INDEX(#REF!,MATCH(E59,#REF!,0))),0)</f>
        <v>#REF!</v>
      </c>
      <c r="CB59" s="16" t="s">
        <v>776</v>
      </c>
      <c r="CC59" s="18">
        <v>0</v>
      </c>
      <c r="CD59" s="18">
        <v>0</v>
      </c>
      <c r="CE59" s="18">
        <v>1.84</v>
      </c>
      <c r="CF59" s="18">
        <v>0.9</v>
      </c>
      <c r="CG59" s="18">
        <v>0.12</v>
      </c>
      <c r="CH59" s="18">
        <v>2</v>
      </c>
      <c r="CI59" s="16" t="s">
        <v>98</v>
      </c>
      <c r="CJ59" s="18">
        <v>0</v>
      </c>
      <c r="CK59" s="20">
        <f t="shared" si="135"/>
        <v>2.2000000000000002</v>
      </c>
      <c r="CL59" s="20">
        <f t="shared" si="136"/>
        <v>2.2000000000000002</v>
      </c>
      <c r="CM59" s="18">
        <v>52.78</v>
      </c>
      <c r="CN59" s="18">
        <v>46.6</v>
      </c>
      <c r="CO59" s="18">
        <v>45.761000000000003</v>
      </c>
      <c r="CP59" s="22">
        <f t="shared" si="0"/>
        <v>46.6</v>
      </c>
      <c r="CQ59" s="22">
        <f t="shared" si="1"/>
        <v>44.4</v>
      </c>
      <c r="CR59" s="22">
        <f t="shared" si="137"/>
        <v>2.2000000000000002</v>
      </c>
      <c r="CS59" s="22">
        <f t="shared" si="138"/>
        <v>44.5</v>
      </c>
      <c r="CT59" s="22">
        <f t="shared" si="2"/>
        <v>44.7</v>
      </c>
      <c r="CU59" s="18">
        <v>44.7</v>
      </c>
      <c r="CV59" s="22">
        <f t="shared" si="139"/>
        <v>1.8</v>
      </c>
      <c r="CW59" s="22">
        <f t="shared" si="3"/>
        <v>0</v>
      </c>
      <c r="CX59" s="22">
        <f t="shared" si="4"/>
        <v>0</v>
      </c>
      <c r="CY59" s="22">
        <f t="shared" si="5"/>
        <v>46.45</v>
      </c>
      <c r="CZ59" s="22">
        <f t="shared" si="6"/>
        <v>46.6</v>
      </c>
      <c r="DA59" s="18">
        <v>46.6</v>
      </c>
      <c r="DB59" s="20">
        <f t="shared" si="140"/>
        <v>2.2000000000000002</v>
      </c>
      <c r="DC59" s="20">
        <f t="shared" si="141"/>
        <v>0</v>
      </c>
      <c r="DD59" s="20">
        <f t="shared" si="142"/>
        <v>2.2000000000000002</v>
      </c>
      <c r="DE59" s="20">
        <f t="shared" si="7"/>
        <v>0.1</v>
      </c>
      <c r="DF59" s="20">
        <f t="shared" si="8"/>
        <v>0.2</v>
      </c>
      <c r="DG59" s="20">
        <f t="shared" si="9"/>
        <v>1.9</v>
      </c>
      <c r="DH59" s="20">
        <f t="shared" si="10"/>
        <v>0</v>
      </c>
      <c r="DI59" s="20">
        <f t="shared" si="11"/>
        <v>0</v>
      </c>
      <c r="DJ59" s="20">
        <f t="shared" si="12"/>
        <v>0</v>
      </c>
      <c r="DK59" s="20">
        <f t="shared" si="143"/>
        <v>2.2000000000000002</v>
      </c>
      <c r="DL59" s="20">
        <f t="shared" si="144"/>
        <v>0</v>
      </c>
      <c r="DM59" s="20">
        <f t="shared" si="145"/>
        <v>0</v>
      </c>
      <c r="DN59" s="20">
        <f t="shared" si="146"/>
        <v>0</v>
      </c>
      <c r="DO59" s="18">
        <v>2.44</v>
      </c>
      <c r="DP59" s="18">
        <v>0</v>
      </c>
      <c r="DQ59" s="18">
        <v>1</v>
      </c>
      <c r="DR59" s="18">
        <v>1</v>
      </c>
      <c r="DS59" s="25">
        <f t="shared" si="147"/>
        <v>2.44</v>
      </c>
      <c r="DT59" s="25">
        <f t="shared" si="148"/>
        <v>0</v>
      </c>
      <c r="DU59" s="25">
        <f t="shared" si="149"/>
        <v>5.37</v>
      </c>
      <c r="DV59" s="25">
        <f t="shared" si="150"/>
        <v>0</v>
      </c>
      <c r="DW59" s="25">
        <f t="shared" si="151"/>
        <v>5.37</v>
      </c>
      <c r="DX59" s="25">
        <f t="shared" si="152"/>
        <v>12.03</v>
      </c>
      <c r="DY59" s="25">
        <f t="shared" si="153"/>
        <v>0</v>
      </c>
      <c r="DZ59" s="25">
        <f t="shared" si="154"/>
        <v>12.03</v>
      </c>
      <c r="EA59" s="25">
        <f t="shared" si="155"/>
        <v>7.77</v>
      </c>
      <c r="EB59" s="25">
        <f t="shared" si="156"/>
        <v>0</v>
      </c>
      <c r="EC59" s="25">
        <f t="shared" si="157"/>
        <v>7.77</v>
      </c>
      <c r="ED59" s="25">
        <f t="shared" si="158"/>
        <v>4.26</v>
      </c>
      <c r="EE59" s="25">
        <f t="shared" si="158"/>
        <v>0</v>
      </c>
      <c r="EF59" s="25">
        <f t="shared" si="159"/>
        <v>4.26</v>
      </c>
      <c r="EG59" s="25">
        <f t="shared" si="160"/>
        <v>7.77</v>
      </c>
      <c r="EH59" s="25">
        <f t="shared" si="160"/>
        <v>0</v>
      </c>
      <c r="EI59" s="25">
        <f t="shared" si="161"/>
        <v>7.77</v>
      </c>
      <c r="EJ59" s="18">
        <v>430.34</v>
      </c>
      <c r="EK59" s="18">
        <v>405.38</v>
      </c>
      <c r="EL59" s="18" t="s">
        <v>839</v>
      </c>
      <c r="EM59" s="18" t="s">
        <v>840</v>
      </c>
      <c r="EN59" s="16" t="s">
        <v>774</v>
      </c>
      <c r="EO59" s="16" t="s">
        <v>132</v>
      </c>
      <c r="EP59" s="16" t="e">
        <f>IF(OR(EN59="Cống tròn",EN59="Cống hộp",EN59="Ống nhựa"),INDEX(#REF!,MATCH(E59,#REF!,0)),IF(OR(EN59="Rãnh xây",EN59="Rãnh bê tông"),INDEX(#REF!,MATCH(E59,#REF!,0)),0))</f>
        <v>#REF!</v>
      </c>
      <c r="EQ59" s="18">
        <v>23.559999999999981</v>
      </c>
      <c r="ER59" s="18">
        <v>1</v>
      </c>
      <c r="ES59" s="25">
        <f t="shared" si="162"/>
        <v>24</v>
      </c>
      <c r="ET59" s="1" t="e">
        <f>_xlfn.IFNA(IF(EN59="Cống tròn",INDEX(#REF!,MATCH(E59,#REF!,0)),IF(EN59="Cống hộp",INDEX(#REF!,MATCH(E59,#REF!,0)),EU59&amp;" ,"&amp;EV59)),0)</f>
        <v>#REF!</v>
      </c>
      <c r="EU59" s="16" t="s">
        <v>769</v>
      </c>
      <c r="EV59" s="16" t="s">
        <v>775</v>
      </c>
      <c r="EW59" s="16" t="e">
        <f>_xlfn.IFNA(INDEX(#REF!,MATCH(E59,#REF!,0)),0)</f>
        <v>#REF!</v>
      </c>
      <c r="EX59" s="16"/>
      <c r="EY59" s="18">
        <v>0</v>
      </c>
      <c r="EZ59" s="18">
        <v>0</v>
      </c>
      <c r="FA59" s="18">
        <v>0</v>
      </c>
      <c r="FB59" s="19">
        <v>0</v>
      </c>
      <c r="FC59" s="19">
        <v>0</v>
      </c>
      <c r="FD59" s="25">
        <f t="shared" si="13"/>
        <v>0</v>
      </c>
      <c r="FE59" s="25">
        <f t="shared" si="163"/>
        <v>0</v>
      </c>
      <c r="FF59" s="18">
        <v>0.1</v>
      </c>
      <c r="FG59" s="18">
        <v>2</v>
      </c>
      <c r="FH59" s="18">
        <v>1</v>
      </c>
      <c r="FI59" s="25">
        <f t="shared" si="164"/>
        <v>1.2</v>
      </c>
      <c r="FJ59" s="18">
        <v>0</v>
      </c>
      <c r="FK59" s="18">
        <v>0</v>
      </c>
      <c r="FL59" s="18">
        <v>0.2</v>
      </c>
      <c r="FM59" s="18">
        <v>1.4</v>
      </c>
      <c r="FN59" s="18">
        <v>0</v>
      </c>
      <c r="FO59" s="25">
        <f t="shared" si="165"/>
        <v>1.4</v>
      </c>
      <c r="FP59" s="18">
        <v>1.4999999999999999E-2</v>
      </c>
      <c r="FQ59" s="18">
        <v>1</v>
      </c>
      <c r="FR59" s="25">
        <f t="shared" si="14"/>
        <v>23</v>
      </c>
      <c r="FS59" s="25">
        <f t="shared" si="15"/>
        <v>0.32999999999999996</v>
      </c>
      <c r="FT59" s="25">
        <f t="shared" si="16"/>
        <v>23.33</v>
      </c>
      <c r="FU59" s="25">
        <f t="shared" si="17"/>
        <v>-0.22999999999998266</v>
      </c>
      <c r="FV59" s="25" t="str">
        <f t="shared" si="166"/>
        <v>Thêm 01</v>
      </c>
      <c r="FW59" s="25">
        <f t="shared" si="167"/>
        <v>0.79</v>
      </c>
      <c r="FX59" s="16"/>
      <c r="FY59" s="16"/>
      <c r="FZ59" s="16"/>
      <c r="GA59" s="16"/>
      <c r="GB59" s="19">
        <v>0</v>
      </c>
      <c r="GC59" s="19">
        <v>0</v>
      </c>
      <c r="GD59" s="19">
        <v>0</v>
      </c>
      <c r="GE59" s="19">
        <v>0</v>
      </c>
      <c r="GF59" s="19">
        <v>0</v>
      </c>
      <c r="GG59" s="19">
        <v>0</v>
      </c>
      <c r="GH59" s="19">
        <v>0</v>
      </c>
      <c r="GI59" s="19">
        <v>0</v>
      </c>
      <c r="GJ59" s="19">
        <v>0</v>
      </c>
      <c r="GK59" s="19">
        <v>0</v>
      </c>
      <c r="GL59" s="25">
        <f t="shared" si="18"/>
        <v>0</v>
      </c>
      <c r="GM59" s="25">
        <f t="shared" si="168"/>
        <v>0</v>
      </c>
      <c r="GN59" s="19">
        <v>0</v>
      </c>
      <c r="GO59" s="19">
        <v>0</v>
      </c>
      <c r="GP59" s="19">
        <v>0</v>
      </c>
      <c r="GQ59" s="19">
        <v>0</v>
      </c>
      <c r="GR59" s="1" t="e">
        <f>_xlfn.IFNA(INDEX(#REF!,MATCH(E59,#REF!,0)),0)</f>
        <v>#REF!</v>
      </c>
      <c r="GS59" s="16"/>
      <c r="GT59" s="18">
        <v>0</v>
      </c>
      <c r="GU59" s="18">
        <v>0</v>
      </c>
      <c r="GV59" s="18">
        <v>0</v>
      </c>
      <c r="GW59" s="18">
        <v>0</v>
      </c>
      <c r="GX59" s="25">
        <f t="shared" si="19"/>
        <v>0</v>
      </c>
      <c r="GY59" s="25">
        <f t="shared" si="20"/>
        <v>0</v>
      </c>
      <c r="GZ59" s="25">
        <f t="shared" si="169"/>
        <v>0</v>
      </c>
      <c r="HA59" s="1" t="e" cm="1">
        <f t="array" ref="HA59">INDEX(#REF!,MATCH(EJ59&amp;EK59&amp;HD59&amp;HE59&amp;HF59,#REF!&amp;#REF!&amp;#REF!&amp;#REF!&amp;#REF!,0))</f>
        <v>#REF!</v>
      </c>
      <c r="HB59" s="16"/>
      <c r="HC59" s="25">
        <f t="shared" si="170"/>
        <v>0</v>
      </c>
      <c r="HD59" s="18">
        <v>0</v>
      </c>
      <c r="HE59" s="18">
        <v>0</v>
      </c>
      <c r="HF59" s="18">
        <v>0</v>
      </c>
      <c r="HG59" s="1" t="e" cm="1">
        <f t="array" ref="HG59">INDEX(#REF!,MATCH(EJ59&amp;EK59&amp;HJ59&amp;HK59&amp;HL59,#REF!&amp;#REF!&amp;#REF!&amp;#REF!&amp;#REF!,0))</f>
        <v>#REF!</v>
      </c>
      <c r="HH59" s="16"/>
      <c r="HI59" s="25">
        <f t="shared" si="171"/>
        <v>0</v>
      </c>
      <c r="HJ59" s="25">
        <f t="shared" si="172"/>
        <v>0</v>
      </c>
      <c r="HK59" s="19">
        <v>0</v>
      </c>
      <c r="HL59" s="19">
        <v>0</v>
      </c>
      <c r="HM59" s="18">
        <v>0.01</v>
      </c>
      <c r="HN59" s="18">
        <v>1</v>
      </c>
      <c r="HO59" s="25">
        <f t="shared" si="173"/>
        <v>0</v>
      </c>
      <c r="HP59" s="25">
        <f t="shared" si="174"/>
        <v>0</v>
      </c>
      <c r="HQ59" s="25">
        <f t="shared" si="175"/>
        <v>0</v>
      </c>
      <c r="HR59" s="25">
        <f t="shared" si="176"/>
        <v>0</v>
      </c>
      <c r="HS59" s="25">
        <f t="shared" si="177"/>
        <v>0</v>
      </c>
      <c r="HT59" s="19">
        <v>0</v>
      </c>
      <c r="HU59" s="19">
        <v>0</v>
      </c>
      <c r="HV59" s="19">
        <v>0</v>
      </c>
      <c r="HW59" s="25">
        <f t="shared" si="178"/>
        <v>0</v>
      </c>
      <c r="HX59" s="19">
        <v>0</v>
      </c>
      <c r="HY59" s="19">
        <v>0</v>
      </c>
      <c r="HZ59" s="18">
        <v>46.6</v>
      </c>
      <c r="IA59" s="20">
        <f>ROUND(IF(EN59="Cống tròn",IF(EN59="Cống tròn",IF(EU59="Không có móng",IQ59-FF59,IF(EU59="Đế",IP59-FN59,IF(OR(EU59="Móng bê tông",EU59="Móng bê tông kết hợp đế"),II59-FJ59,0))),0),IF(EN59="Cống hộp",IF(AND(EN59="Cống hộp",EU59="Không có móng"),IQ59-GF59,IF(AND(EN59="Cống hộp",EU59="Móng bê tông"),IJ59-GB59,0)),IF(OR(EN59="Rãnh xây",EN59="Rãnh bê tông"),IF(OR(EN59="Rãnh xây",EN59="Rãnh bê tông"),IK59-GB59,0),IF(EN59="Ống nhựa",IF(AND(EN59="Ống nhựa",EU59="Không đắp cát"),IQ59-HT59,IF(AND(EN59="Ống nhựa",EU59="Đắp cát"),IH59-HX59,0)),IF(EN59="Rãnh thang",IF(EN59="Rãnh thang",IF(EU59="Móng bê tông",#REF!-#REF!,IQ59),0),0))))),2)</f>
        <v>44.7</v>
      </c>
      <c r="IB59" s="20">
        <f t="shared" si="179"/>
        <v>1.8999999999999986</v>
      </c>
      <c r="IC59" s="20">
        <f t="shared" si="21"/>
        <v>44.699999999999996</v>
      </c>
      <c r="ID59" s="20">
        <f t="shared" si="22"/>
        <v>0</v>
      </c>
      <c r="IE59" s="20">
        <f t="shared" si="23"/>
        <v>0</v>
      </c>
      <c r="IF59" s="20">
        <f t="shared" si="24"/>
        <v>0</v>
      </c>
      <c r="IG59" s="20">
        <f>IF(EN59="Rãnh thang",IF(AND(EN59="Rãnh thang",EU59="Móng bê tông"),IQ59-#REF!,0),IF(EN59="Ống nhựa",IF(AND(EN59="Ống nhựa",EU59="Đắp cát"),IQ59-HT59,0),IF(EN59="Cống tròn",IF(EN59="Cống tròn",IF(OR(EU59="Móng bê tông",EU59="Móng bê tông kết hợp đế"),IM59-FL59,0),0),IF(EN59="Cống hộp",IF(AND(EN59="Cống hộp",EU59="Móng bê tông"),IN59-GD59,0),IF(OR(EN59="Rãnh xây",EN59="Rãnh bê tông"),IF(AND(EN59="Rãnh xây",EU59="Móng bê tông"),IO59-GD59,IF(AND(EN59="Rãnh bê tông",EU59="Móng bê tông"),IO59-GD59,0)),0)))))</f>
        <v>44.699999999999996</v>
      </c>
      <c r="IH59" s="20">
        <f t="shared" si="25"/>
        <v>0</v>
      </c>
      <c r="II59" s="20">
        <f t="shared" si="26"/>
        <v>44.699999999999996</v>
      </c>
      <c r="IJ59" s="20">
        <f t="shared" si="27"/>
        <v>0</v>
      </c>
      <c r="IK59" s="20">
        <f t="shared" si="28"/>
        <v>0</v>
      </c>
      <c r="IL59" s="20">
        <f t="shared" si="29"/>
        <v>44.9</v>
      </c>
      <c r="IM59" s="20">
        <f t="shared" si="30"/>
        <v>44.9</v>
      </c>
      <c r="IN59" s="20">
        <f t="shared" si="31"/>
        <v>0</v>
      </c>
      <c r="IO59" s="20">
        <f t="shared" si="32"/>
        <v>0</v>
      </c>
      <c r="IP59" s="20">
        <f t="shared" si="33"/>
        <v>0</v>
      </c>
      <c r="IQ59" s="18">
        <v>45</v>
      </c>
      <c r="IR59" s="25">
        <f t="shared" si="180"/>
        <v>0</v>
      </c>
      <c r="IS59" s="25">
        <f t="shared" si="34"/>
        <v>0</v>
      </c>
      <c r="IT59" s="25">
        <f t="shared" si="35"/>
        <v>0</v>
      </c>
      <c r="IU59" s="25">
        <f>ROUND(IF(EN59="Cống tròn",IF(EN59="Cống tròn",IV59+FF59,0),IF(EN59="Cống hộp",IF(EN59="Cống hộp",IV59+GP59,0),IF(OR(EN59="Rãnh xây",EN59="Rãnh bê tông"),IF(OR(EN59="Rãnh xây",EN59="Rãnh bê tông"),IV59+GP59,0),IF(EN59="ống nhựa",IF(EN59="Ống nhựa",IV59+HT59,0),IF(EN59="Rãnh thang",IF(EN59="Rãnh thang",IQ59+#REF!,0),0))))),2)</f>
        <v>45.95</v>
      </c>
      <c r="IV59" s="18">
        <v>45.85</v>
      </c>
      <c r="IW59" s="25">
        <f t="shared" si="36"/>
        <v>45.95</v>
      </c>
      <c r="IX59" s="25">
        <f t="shared" si="37"/>
        <v>0</v>
      </c>
      <c r="IY59" s="25">
        <f t="shared" si="38"/>
        <v>0</v>
      </c>
      <c r="IZ59" s="25">
        <f t="shared" si="39"/>
        <v>0</v>
      </c>
      <c r="JA59" s="25">
        <f t="shared" si="40"/>
        <v>0</v>
      </c>
      <c r="JB59" s="18">
        <v>45.59</v>
      </c>
      <c r="JC59" s="20">
        <f>ROUND(IF(EN59="Cống tròn",IF(EN59="Cống tròn",IF(EU59="Không có móng",JS59-FF59,IF(EU59="Đế",JR59-FN59,IF(OR(EU59="Móng bê tông",EU59="Móng bê tông kết hợp đế"),JK59-FJ59,0))),0),IF(EN59="Cống hộp",IF(AND(EN59="Cống hộp",EU59="Không có móng"),JS59-GF59,IF(AND(EN59="Cống hộp",EU59="Móng bê tông"),JL59-GB59,0)),IF(OR(EN59="Rãnh xây",EN59="Rãnh bê tông"),IF(OR(EN59="Rãnh xây",EN59="Rãnh bê tông"),JM59-GB59,0),IF(EN59="Ống nhựa",IF(AND(EN59="Ống nhựa",EU59="Không đắp cát"),JS59-HT59,IF(AND(EN59="Ống nhựa",EU59="Đắp cát"),JJ59-HX59,0)),IF(EN59="Rãnh thang",IF(EN59="Rãnh thang",IF(EU59="Móng bê tông",#REF!-#REF!,JS59),0),0))))),2)</f>
        <v>44.55</v>
      </c>
      <c r="JD59" s="20">
        <f t="shared" si="181"/>
        <v>1.0400000000000063</v>
      </c>
      <c r="JE59" s="20">
        <f t="shared" si="41"/>
        <v>44.55</v>
      </c>
      <c r="JF59" s="20">
        <f t="shared" si="42"/>
        <v>0</v>
      </c>
      <c r="JG59" s="20">
        <f t="shared" si="43"/>
        <v>0</v>
      </c>
      <c r="JH59" s="20">
        <f t="shared" si="44"/>
        <v>0</v>
      </c>
      <c r="JI59" s="20">
        <f>IF(EN59="Rãnh thang",IF(AND(EN59="Rãnh thang",EU59="Móng bê tông"),JS59-#REF!,0),IF(EN59="Ống nhựa",IF(AND(EN59="Ống nhựa",EU59="Đắp cát"),JS59-HT59,0),IF(EN59="Cống tròn",IF(EN59="Cống tròn",IF(OR(EU59="Móng bê tông",EU59="Móng bê tông kết hợp đế"),JO59-FL59,0),0),IF(EN59="Cống hộp",IF(AND(EN59="Cống hộp",EU59="Móng bê tông"),JP59-GD59,0),IF(OR(EN59="Rãnh xây",EN59="Rãnh bê tông"),IF(AND(EN59="Rãnh xây",EU59="Móng bê tông"),JQ59-GD59,IF(AND(EN59="Rãnh bê tông",EU59="Móng bê tông"),JQ59-GD59,0)),0)))))</f>
        <v>44.55</v>
      </c>
      <c r="JJ59" s="20">
        <f t="shared" si="45"/>
        <v>0</v>
      </c>
      <c r="JK59" s="20">
        <f t="shared" si="46"/>
        <v>44.55</v>
      </c>
      <c r="JL59" s="20">
        <f t="shared" si="47"/>
        <v>0</v>
      </c>
      <c r="JM59" s="20">
        <f t="shared" si="48"/>
        <v>0</v>
      </c>
      <c r="JN59" s="20">
        <f t="shared" si="49"/>
        <v>44.75</v>
      </c>
      <c r="JO59" s="20">
        <f t="shared" si="50"/>
        <v>44.75</v>
      </c>
      <c r="JP59" s="20">
        <f t="shared" si="51"/>
        <v>0</v>
      </c>
      <c r="JQ59" s="20">
        <f t="shared" si="52"/>
        <v>0</v>
      </c>
      <c r="JR59" s="20">
        <f t="shared" si="53"/>
        <v>0</v>
      </c>
      <c r="JS59" s="26">
        <v>44.85</v>
      </c>
      <c r="JT59" s="25">
        <f t="shared" si="182"/>
        <v>0</v>
      </c>
      <c r="JU59" s="25">
        <f t="shared" si="54"/>
        <v>0</v>
      </c>
      <c r="JV59" s="25">
        <f t="shared" si="55"/>
        <v>0</v>
      </c>
      <c r="JW59" s="25">
        <f>ROUND(IF(EN59="Cống tròn",IF(EN59="Cống tròn",JX59+FF59,0),IF(EN59="Cống hộp",IF(EN59="Cống hộp",JX59+GP59,0),IF(OR(EN59="Rãnh xây",EN59="Rãnh bê tông"),IF(OR(EN59="Rãnh xây",EN59="Rãnh bê tông"),JX59+GP59,0),IF(EN59="ống nhựa",IF(EN59="Ống nhựa",JX59+HT59,0),IF(EN59="Rãnh thang",IF(EN59="Rãnh thang",JS59+#REF!,0),0))))),2)</f>
        <v>45.95</v>
      </c>
      <c r="JX59" s="27">
        <v>45.85</v>
      </c>
      <c r="JY59" s="25">
        <f t="shared" si="56"/>
        <v>45.95</v>
      </c>
      <c r="JZ59" s="25">
        <f t="shared" si="57"/>
        <v>0</v>
      </c>
      <c r="KA59" s="25">
        <f t="shared" si="58"/>
        <v>0</v>
      </c>
      <c r="KB59" s="25">
        <f t="shared" si="59"/>
        <v>0</v>
      </c>
      <c r="KC59" s="25">
        <f t="shared" si="60"/>
        <v>0</v>
      </c>
      <c r="KD59" s="28" t="s">
        <v>98</v>
      </c>
      <c r="KE59" s="27">
        <v>0</v>
      </c>
      <c r="KF59" s="25">
        <f t="shared" si="61"/>
        <v>1.8999999999999986</v>
      </c>
      <c r="KG59" s="25">
        <f t="shared" si="183"/>
        <v>1.8999999999999986</v>
      </c>
      <c r="KH59" s="27">
        <v>0</v>
      </c>
      <c r="KI59" s="25">
        <f t="shared" si="62"/>
        <v>1.0400000000000063</v>
      </c>
      <c r="KJ59" s="25">
        <f t="shared" si="184"/>
        <v>1.0400000000000063</v>
      </c>
      <c r="KK59" s="25">
        <f t="shared" si="63"/>
        <v>0</v>
      </c>
      <c r="KL59" s="25">
        <f t="shared" si="64"/>
        <v>0</v>
      </c>
      <c r="KM59" s="25">
        <f t="shared" si="185"/>
        <v>0</v>
      </c>
      <c r="KN59" s="25">
        <f t="shared" si="65"/>
        <v>0</v>
      </c>
      <c r="KO59" s="25">
        <f t="shared" si="66"/>
        <v>0</v>
      </c>
      <c r="KP59" s="25">
        <f t="shared" si="186"/>
        <v>0</v>
      </c>
      <c r="KQ59" s="25">
        <f t="shared" si="67"/>
        <v>0.2</v>
      </c>
      <c r="KR59" s="25">
        <f t="shared" si="68"/>
        <v>0.2</v>
      </c>
      <c r="KS59" s="25">
        <f t="shared" si="187"/>
        <v>0.2</v>
      </c>
      <c r="KT59" s="25">
        <f t="shared" si="69"/>
        <v>0</v>
      </c>
      <c r="KU59" s="25">
        <f t="shared" si="70"/>
        <v>0</v>
      </c>
      <c r="KV59" s="25">
        <f t="shared" si="188"/>
        <v>0</v>
      </c>
      <c r="KW59" s="25">
        <f t="shared" si="71"/>
        <v>0</v>
      </c>
      <c r="KX59" s="25">
        <f t="shared" si="72"/>
        <v>0</v>
      </c>
      <c r="KY59" s="25">
        <f t="shared" si="189"/>
        <v>0</v>
      </c>
      <c r="KZ59" s="25">
        <f t="shared" si="73"/>
        <v>0</v>
      </c>
      <c r="LA59" s="25">
        <f t="shared" si="74"/>
        <v>0</v>
      </c>
      <c r="LB59" s="25">
        <f t="shared" si="190"/>
        <v>0</v>
      </c>
      <c r="LC59" s="25">
        <f t="shared" si="75"/>
        <v>1.4</v>
      </c>
      <c r="LD59" s="25">
        <f t="shared" si="76"/>
        <v>0.8400000000000063</v>
      </c>
      <c r="LE59" s="25">
        <f t="shared" si="191"/>
        <v>1.1200000000000032</v>
      </c>
      <c r="LF59" s="25">
        <f t="shared" si="77"/>
        <v>0</v>
      </c>
      <c r="LG59" s="25">
        <f t="shared" si="78"/>
        <v>0</v>
      </c>
      <c r="LH59" s="25">
        <f t="shared" si="192"/>
        <v>0</v>
      </c>
      <c r="LI59" s="25">
        <f t="shared" si="79"/>
        <v>0</v>
      </c>
      <c r="LJ59" s="25">
        <f t="shared" si="80"/>
        <v>0</v>
      </c>
      <c r="LK59" s="25">
        <f t="shared" si="193"/>
        <v>0</v>
      </c>
      <c r="LL59" s="25">
        <f t="shared" si="81"/>
        <v>0</v>
      </c>
      <c r="LM59" s="25">
        <f t="shared" si="82"/>
        <v>0</v>
      </c>
      <c r="LN59" s="25">
        <f t="shared" si="194"/>
        <v>0</v>
      </c>
      <c r="LO59" s="25">
        <f t="shared" si="83"/>
        <v>0</v>
      </c>
      <c r="LP59" s="25">
        <f t="shared" si="84"/>
        <v>0</v>
      </c>
      <c r="LQ59" s="25">
        <f t="shared" si="195"/>
        <v>0</v>
      </c>
      <c r="LR59" s="25">
        <f t="shared" si="85"/>
        <v>0</v>
      </c>
      <c r="LS59" s="25">
        <f t="shared" si="86"/>
        <v>0</v>
      </c>
      <c r="LT59" s="25">
        <f t="shared" si="196"/>
        <v>0</v>
      </c>
      <c r="LU59" s="25">
        <f t="shared" si="87"/>
        <v>0</v>
      </c>
      <c r="LV59" s="25">
        <f t="shared" si="88"/>
        <v>0</v>
      </c>
      <c r="LW59" s="25">
        <f t="shared" si="197"/>
        <v>0</v>
      </c>
      <c r="LX59" s="25">
        <f t="shared" si="89"/>
        <v>0</v>
      </c>
      <c r="LY59" s="25">
        <f t="shared" si="90"/>
        <v>0</v>
      </c>
      <c r="LZ59" s="25">
        <f t="shared" si="198"/>
        <v>0</v>
      </c>
      <c r="MA59" s="25">
        <f t="shared" si="91"/>
        <v>0</v>
      </c>
      <c r="MB59" s="25">
        <f t="shared" si="92"/>
        <v>0</v>
      </c>
      <c r="MC59" s="25">
        <f t="shared" si="199"/>
        <v>0</v>
      </c>
      <c r="MD59" s="25">
        <f t="shared" si="93"/>
        <v>0</v>
      </c>
      <c r="ME59" s="25">
        <f t="shared" si="94"/>
        <v>0</v>
      </c>
      <c r="MF59" s="25">
        <f t="shared" si="200"/>
        <v>0</v>
      </c>
      <c r="MG59" s="25">
        <f t="shared" si="95"/>
        <v>0</v>
      </c>
      <c r="MH59" s="25">
        <f t="shared" si="96"/>
        <v>0</v>
      </c>
      <c r="MI59" s="25">
        <f t="shared" si="201"/>
        <v>0</v>
      </c>
      <c r="MJ59" s="25">
        <f t="shared" si="97"/>
        <v>0</v>
      </c>
      <c r="MK59" s="25">
        <f t="shared" si="98"/>
        <v>0</v>
      </c>
      <c r="ML59" s="25">
        <f t="shared" si="202"/>
        <v>0</v>
      </c>
      <c r="MM59" s="25">
        <f t="shared" si="99"/>
        <v>0</v>
      </c>
      <c r="MN59" s="25">
        <f t="shared" si="100"/>
        <v>0</v>
      </c>
      <c r="MO59" s="25">
        <f t="shared" si="203"/>
        <v>0</v>
      </c>
      <c r="MP59" s="25">
        <f t="shared" si="101"/>
        <v>0</v>
      </c>
      <c r="MQ59" s="25">
        <f t="shared" si="102"/>
        <v>0</v>
      </c>
      <c r="MR59" s="25">
        <f t="shared" si="204"/>
        <v>0</v>
      </c>
      <c r="MS59" s="29">
        <v>1.4</v>
      </c>
      <c r="MT59" s="29">
        <v>0</v>
      </c>
      <c r="MU59" s="29">
        <v>1</v>
      </c>
      <c r="MV59" s="29">
        <v>1</v>
      </c>
      <c r="MW59" s="25">
        <f t="shared" si="103"/>
        <v>1.4</v>
      </c>
      <c r="MX59" s="25">
        <f t="shared" si="104"/>
        <v>2.66</v>
      </c>
      <c r="MY59" s="25">
        <f t="shared" si="105"/>
        <v>0</v>
      </c>
      <c r="MZ59" s="25">
        <f t="shared" si="106"/>
        <v>0</v>
      </c>
      <c r="NA59" s="25">
        <f t="shared" si="107"/>
        <v>1.4</v>
      </c>
      <c r="NB59" s="25">
        <f t="shared" si="108"/>
        <v>1.46</v>
      </c>
      <c r="NC59" s="25">
        <f t="shared" si="109"/>
        <v>0</v>
      </c>
      <c r="ND59" s="25">
        <f t="shared" si="110"/>
        <v>0</v>
      </c>
      <c r="NE59" s="25">
        <f t="shared" si="205"/>
        <v>1.4</v>
      </c>
      <c r="NF59" s="25">
        <f t="shared" si="205"/>
        <v>2.06</v>
      </c>
      <c r="NG59" s="25">
        <f t="shared" si="205"/>
        <v>0</v>
      </c>
      <c r="NH59" s="25">
        <f t="shared" si="205"/>
        <v>0</v>
      </c>
      <c r="NI59" s="25">
        <f t="shared" si="112"/>
        <v>48.53</v>
      </c>
      <c r="NJ59" s="25">
        <f t="shared" si="113"/>
        <v>0</v>
      </c>
      <c r="NK59" s="25">
        <f t="shared" si="114"/>
        <v>48.53</v>
      </c>
      <c r="NL59" s="25">
        <f t="shared" si="115"/>
        <v>29.8</v>
      </c>
      <c r="NM59" s="25">
        <f t="shared" si="116"/>
        <v>0</v>
      </c>
      <c r="NN59" s="25">
        <f t="shared" si="206"/>
        <v>29.8</v>
      </c>
      <c r="NO59" s="25">
        <f t="shared" si="117"/>
        <v>0</v>
      </c>
      <c r="NP59" s="25">
        <f t="shared" si="118"/>
        <v>0</v>
      </c>
      <c r="NQ59" s="25">
        <f t="shared" si="207"/>
        <v>0</v>
      </c>
      <c r="NR59" s="25">
        <f t="shared" si="119"/>
        <v>0</v>
      </c>
      <c r="NS59" s="25">
        <f t="shared" si="120"/>
        <v>0</v>
      </c>
      <c r="NT59" s="25">
        <f t="shared" si="208"/>
        <v>0</v>
      </c>
      <c r="NU59" s="25">
        <f t="shared" si="121"/>
        <v>0</v>
      </c>
      <c r="NV59" s="25">
        <f t="shared" si="122"/>
        <v>0</v>
      </c>
      <c r="NW59" s="25">
        <f t="shared" si="209"/>
        <v>0</v>
      </c>
      <c r="NX59" s="25">
        <f t="shared" si="210"/>
        <v>29.8</v>
      </c>
      <c r="NY59" s="25">
        <f t="shared" si="210"/>
        <v>0</v>
      </c>
      <c r="NZ59" s="25">
        <f t="shared" si="211"/>
        <v>29.8</v>
      </c>
      <c r="OA59" s="25">
        <f t="shared" si="212"/>
        <v>18.73</v>
      </c>
      <c r="OB59" s="25">
        <f t="shared" si="212"/>
        <v>0</v>
      </c>
      <c r="OC59" s="25">
        <f t="shared" si="213"/>
        <v>18.73</v>
      </c>
      <c r="OD59" s="25">
        <f t="shared" si="214"/>
        <v>29.8</v>
      </c>
      <c r="OE59" s="25">
        <f t="shared" si="214"/>
        <v>0</v>
      </c>
      <c r="OF59" s="25">
        <f t="shared" si="214"/>
        <v>29.8</v>
      </c>
      <c r="OG59" s="25">
        <f t="shared" si="124"/>
        <v>0</v>
      </c>
      <c r="OH59" s="25">
        <f t="shared" si="125"/>
        <v>0</v>
      </c>
      <c r="OI59" s="25">
        <f t="shared" si="126"/>
        <v>0</v>
      </c>
      <c r="OJ59" s="25">
        <f t="shared" si="127"/>
        <v>0</v>
      </c>
      <c r="OK59" s="25">
        <f t="shared" si="128"/>
        <v>0</v>
      </c>
      <c r="OL59" s="25">
        <f t="shared" si="129"/>
        <v>0</v>
      </c>
      <c r="OM59" s="25">
        <f t="shared" si="215"/>
        <v>0</v>
      </c>
      <c r="ON59" s="25">
        <f t="shared" si="215"/>
        <v>0</v>
      </c>
      <c r="OO59" s="25">
        <f t="shared" si="215"/>
        <v>0</v>
      </c>
      <c r="OP59" s="25">
        <f t="shared" si="130"/>
        <v>0</v>
      </c>
      <c r="OQ59" s="25">
        <f t="shared" si="131"/>
        <v>0</v>
      </c>
      <c r="OR59" s="25">
        <f t="shared" si="216"/>
        <v>0</v>
      </c>
      <c r="OS59" s="19">
        <v>535775.79</v>
      </c>
      <c r="OT59" s="19">
        <v>2370992.5</v>
      </c>
    </row>
    <row r="60" spans="1:410" ht="33" customHeight="1" x14ac:dyDescent="0.25">
      <c r="A60" s="18"/>
      <c r="B60" s="18" t="s">
        <v>838</v>
      </c>
      <c r="C60" s="18">
        <v>405.38</v>
      </c>
      <c r="D60" s="16" t="e">
        <f>_xlfn.IFNA(INDEX(#REF!,MATCH(E60,#REF!,0)),0)</f>
        <v>#REF!</v>
      </c>
      <c r="E60" s="18" t="s">
        <v>840</v>
      </c>
      <c r="F60" s="16" t="s">
        <v>765</v>
      </c>
      <c r="G60" s="16" t="s">
        <v>810</v>
      </c>
      <c r="H60" s="16" t="s">
        <v>767</v>
      </c>
      <c r="I60" s="16" t="s">
        <v>768</v>
      </c>
      <c r="J60" s="16" t="s">
        <v>811</v>
      </c>
      <c r="K60" s="16" t="s">
        <v>770</v>
      </c>
      <c r="L60" s="16" t="s">
        <v>771</v>
      </c>
      <c r="M60" s="18">
        <v>1.8399999999999999</v>
      </c>
      <c r="N60" s="18">
        <v>1.8399999999999999</v>
      </c>
      <c r="O60" s="18">
        <v>2.2399999999999998</v>
      </c>
      <c r="P60" s="18">
        <v>2.2399999999999998</v>
      </c>
      <c r="Q60" s="18">
        <v>0.1</v>
      </c>
      <c r="R60" s="18">
        <v>2.04</v>
      </c>
      <c r="S60" s="18">
        <v>2.04</v>
      </c>
      <c r="T60" s="18">
        <v>0.2</v>
      </c>
      <c r="U60" s="18">
        <v>0</v>
      </c>
      <c r="V60" s="18">
        <v>0</v>
      </c>
      <c r="W60" s="18">
        <v>0</v>
      </c>
      <c r="X60" s="18">
        <v>1.8399999999999999</v>
      </c>
      <c r="Y60" s="18">
        <v>1.7999999999999998</v>
      </c>
      <c r="Z60" s="20">
        <f t="shared" si="132"/>
        <v>1.7</v>
      </c>
      <c r="AA60" s="18">
        <v>0.22</v>
      </c>
      <c r="AB60" s="18">
        <v>0</v>
      </c>
      <c r="AC60" s="18">
        <v>0</v>
      </c>
      <c r="AD60" s="18">
        <v>0</v>
      </c>
      <c r="AE60" s="18">
        <v>0</v>
      </c>
      <c r="AF60" s="18">
        <v>0</v>
      </c>
      <c r="AG60" s="18">
        <v>1.4</v>
      </c>
      <c r="AH60" s="18">
        <v>1.4</v>
      </c>
      <c r="AI60" s="20">
        <f t="shared" si="133"/>
        <v>1.8499999999999999</v>
      </c>
      <c r="AJ60" s="18">
        <v>0</v>
      </c>
      <c r="AK60" s="18">
        <v>0</v>
      </c>
      <c r="AL60" s="20">
        <f t="shared" si="134"/>
        <v>0</v>
      </c>
      <c r="AM60" s="18">
        <v>1.8399999999999999</v>
      </c>
      <c r="AN60" s="18">
        <v>1.4</v>
      </c>
      <c r="AO60" s="18">
        <v>0.15</v>
      </c>
      <c r="AP60" s="18">
        <v>0.22</v>
      </c>
      <c r="AQ60" s="18">
        <v>0</v>
      </c>
      <c r="AR60" s="18">
        <v>0</v>
      </c>
      <c r="AS60" s="18">
        <v>0</v>
      </c>
      <c r="AT60" s="18">
        <v>0</v>
      </c>
      <c r="AU60" s="18">
        <v>0</v>
      </c>
      <c r="AV60" s="18">
        <v>1</v>
      </c>
      <c r="AW60" s="18">
        <v>0</v>
      </c>
      <c r="AX60" s="18">
        <v>0</v>
      </c>
      <c r="AY60" s="18">
        <v>0</v>
      </c>
      <c r="AZ60" s="18">
        <v>0</v>
      </c>
      <c r="BA60" s="18">
        <v>0</v>
      </c>
      <c r="BB60" s="18">
        <v>0</v>
      </c>
      <c r="BC60" s="18">
        <v>0</v>
      </c>
      <c r="BD60" s="18">
        <v>0</v>
      </c>
      <c r="BE60" s="18">
        <v>2</v>
      </c>
      <c r="BF60" s="18">
        <v>0</v>
      </c>
      <c r="BG60" s="18">
        <v>0</v>
      </c>
      <c r="BH60" s="18">
        <v>0</v>
      </c>
      <c r="BI60" s="18">
        <v>0</v>
      </c>
      <c r="BJ60" s="18">
        <v>0</v>
      </c>
      <c r="BK60" s="18">
        <v>0</v>
      </c>
      <c r="BL60" s="18">
        <v>0</v>
      </c>
      <c r="BM60" s="18">
        <v>0</v>
      </c>
      <c r="BN60" s="18">
        <v>0</v>
      </c>
      <c r="BO60" s="18">
        <v>0</v>
      </c>
      <c r="BP60" s="18">
        <v>0</v>
      </c>
      <c r="BQ60" s="18">
        <v>0</v>
      </c>
      <c r="BR60" s="18">
        <v>0</v>
      </c>
      <c r="BS60" s="18">
        <v>0</v>
      </c>
      <c r="BT60" s="18">
        <v>0</v>
      </c>
      <c r="BU60" s="18">
        <v>0</v>
      </c>
      <c r="BV60" s="18">
        <v>0</v>
      </c>
      <c r="BW60" s="18">
        <v>0</v>
      </c>
      <c r="BX60" s="18">
        <v>0</v>
      </c>
      <c r="BY60" s="18">
        <v>0</v>
      </c>
      <c r="BZ60" s="18">
        <v>0</v>
      </c>
      <c r="CA60" s="16" t="e">
        <f>_xlfn.IFNA(IF(RIGHT(D60,2)="=G",0,INDEX(#REF!,MATCH(E60,#REF!,0))),0)</f>
        <v>#REF!</v>
      </c>
      <c r="CB60" s="16" t="s">
        <v>776</v>
      </c>
      <c r="CC60" s="18">
        <v>0</v>
      </c>
      <c r="CD60" s="18">
        <v>0</v>
      </c>
      <c r="CE60" s="18">
        <v>1.84</v>
      </c>
      <c r="CF60" s="18">
        <v>0.9</v>
      </c>
      <c r="CG60" s="18">
        <v>0.12</v>
      </c>
      <c r="CH60" s="18">
        <v>2</v>
      </c>
      <c r="CI60" s="16" t="s">
        <v>98</v>
      </c>
      <c r="CJ60" s="18">
        <v>0</v>
      </c>
      <c r="CK60" s="20">
        <f t="shared" si="135"/>
        <v>1.34</v>
      </c>
      <c r="CL60" s="20">
        <f t="shared" si="136"/>
        <v>1.34</v>
      </c>
      <c r="CM60" s="18">
        <v>43.03</v>
      </c>
      <c r="CN60" s="18">
        <v>46.43</v>
      </c>
      <c r="CO60" s="18">
        <v>45.591000000000001</v>
      </c>
      <c r="CP60" s="22">
        <f t="shared" si="0"/>
        <v>45.59</v>
      </c>
      <c r="CQ60" s="22">
        <f t="shared" si="1"/>
        <v>44.25</v>
      </c>
      <c r="CR60" s="22">
        <f t="shared" si="137"/>
        <v>1.34</v>
      </c>
      <c r="CS60" s="22">
        <f t="shared" si="138"/>
        <v>44.349999999999994</v>
      </c>
      <c r="CT60" s="22">
        <f t="shared" si="2"/>
        <v>44.55</v>
      </c>
      <c r="CU60" s="18">
        <v>44.55</v>
      </c>
      <c r="CV60" s="22">
        <f t="shared" si="139"/>
        <v>1.7</v>
      </c>
      <c r="CW60" s="22">
        <f t="shared" si="3"/>
        <v>0</v>
      </c>
      <c r="CX60" s="22">
        <f t="shared" si="4"/>
        <v>0</v>
      </c>
      <c r="CY60" s="22">
        <f t="shared" si="5"/>
        <v>46.28</v>
      </c>
      <c r="CZ60" s="22">
        <f t="shared" si="6"/>
        <v>46.43</v>
      </c>
      <c r="DA60" s="18">
        <v>46.43</v>
      </c>
      <c r="DB60" s="20">
        <f t="shared" si="140"/>
        <v>2.1800000000000002</v>
      </c>
      <c r="DC60" s="20">
        <f t="shared" si="141"/>
        <v>0.84</v>
      </c>
      <c r="DD60" s="20">
        <f t="shared" si="142"/>
        <v>1.3400000000000003</v>
      </c>
      <c r="DE60" s="20">
        <f t="shared" si="7"/>
        <v>0.1</v>
      </c>
      <c r="DF60" s="20">
        <f t="shared" si="8"/>
        <v>0.2</v>
      </c>
      <c r="DG60" s="20">
        <f t="shared" si="9"/>
        <v>1.04</v>
      </c>
      <c r="DH60" s="20">
        <f t="shared" si="10"/>
        <v>0</v>
      </c>
      <c r="DI60" s="20">
        <f t="shared" si="11"/>
        <v>0</v>
      </c>
      <c r="DJ60" s="20">
        <f t="shared" si="12"/>
        <v>0</v>
      </c>
      <c r="DK60" s="20">
        <f t="shared" si="143"/>
        <v>1.34</v>
      </c>
      <c r="DL60" s="20">
        <f t="shared" si="144"/>
        <v>0</v>
      </c>
      <c r="DM60" s="20">
        <f t="shared" si="145"/>
        <v>0</v>
      </c>
      <c r="DN60" s="20">
        <f t="shared" si="146"/>
        <v>0</v>
      </c>
      <c r="DO60" s="18">
        <v>2.44</v>
      </c>
      <c r="DP60" s="18">
        <v>0</v>
      </c>
      <c r="DQ60" s="18">
        <v>1</v>
      </c>
      <c r="DR60" s="18">
        <v>1</v>
      </c>
      <c r="DS60" s="25">
        <f t="shared" si="147"/>
        <v>2.44</v>
      </c>
      <c r="DT60" s="25">
        <f t="shared" si="148"/>
        <v>0</v>
      </c>
      <c r="DU60" s="25">
        <f t="shared" si="149"/>
        <v>3.27</v>
      </c>
      <c r="DV60" s="25">
        <f t="shared" si="150"/>
        <v>0</v>
      </c>
      <c r="DW60" s="25">
        <f t="shared" si="151"/>
        <v>3.27</v>
      </c>
      <c r="DX60" s="25">
        <f t="shared" si="152"/>
        <v>7.32</v>
      </c>
      <c r="DY60" s="25">
        <f t="shared" si="153"/>
        <v>0</v>
      </c>
      <c r="DZ60" s="25">
        <f t="shared" si="154"/>
        <v>7.32</v>
      </c>
      <c r="EA60" s="25">
        <f t="shared" si="155"/>
        <v>4.8600000000000003</v>
      </c>
      <c r="EB60" s="25">
        <f t="shared" si="156"/>
        <v>0</v>
      </c>
      <c r="EC60" s="25">
        <f t="shared" si="157"/>
        <v>4.8600000000000003</v>
      </c>
      <c r="ED60" s="25">
        <f t="shared" si="158"/>
        <v>2.46</v>
      </c>
      <c r="EE60" s="25">
        <f t="shared" si="158"/>
        <v>0</v>
      </c>
      <c r="EF60" s="25">
        <f t="shared" si="159"/>
        <v>2.46</v>
      </c>
      <c r="EG60" s="25">
        <f t="shared" si="160"/>
        <v>4.8600000000000003</v>
      </c>
      <c r="EH60" s="25">
        <f t="shared" si="160"/>
        <v>0</v>
      </c>
      <c r="EI60" s="25">
        <f t="shared" si="161"/>
        <v>4.8600000000000003</v>
      </c>
      <c r="EJ60" s="18">
        <v>405.38</v>
      </c>
      <c r="EK60" s="18">
        <v>355.38</v>
      </c>
      <c r="EL60" s="18" t="s">
        <v>840</v>
      </c>
      <c r="EM60" s="18" t="s">
        <v>841</v>
      </c>
      <c r="EN60" s="16" t="s">
        <v>774</v>
      </c>
      <c r="EO60" s="16" t="s">
        <v>132</v>
      </c>
      <c r="EP60" s="16" t="e">
        <f>IF(OR(EN60="Cống tròn",EN60="Cống hộp",EN60="Ống nhựa"),INDEX(#REF!,MATCH(E60,#REF!,0)),IF(OR(EN60="Rãnh xây",EN60="Rãnh bê tông"),INDEX(#REF!,MATCH(E60,#REF!,0)),0))</f>
        <v>#REF!</v>
      </c>
      <c r="EQ60" s="18">
        <v>48.599999999999994</v>
      </c>
      <c r="ER60" s="18">
        <v>1</v>
      </c>
      <c r="ES60" s="25">
        <f t="shared" si="162"/>
        <v>48</v>
      </c>
      <c r="ET60" s="1" t="e">
        <f>_xlfn.IFNA(IF(EN60="Cống tròn",INDEX(#REF!,MATCH(E60,#REF!,0)),IF(EN60="Cống hộp",INDEX(#REF!,MATCH(E60,#REF!,0)),EU60&amp;" ,"&amp;EV60)),0)</f>
        <v>#REF!</v>
      </c>
      <c r="EU60" s="16" t="s">
        <v>769</v>
      </c>
      <c r="EV60" s="16" t="s">
        <v>775</v>
      </c>
      <c r="EW60" s="16" t="e">
        <f>_xlfn.IFNA(INDEX(#REF!,MATCH(E60,#REF!,0)),0)</f>
        <v>#REF!</v>
      </c>
      <c r="EX60" s="16"/>
      <c r="EY60" s="18">
        <v>0</v>
      </c>
      <c r="EZ60" s="18">
        <v>0</v>
      </c>
      <c r="FA60" s="18">
        <v>0</v>
      </c>
      <c r="FB60" s="19">
        <v>0</v>
      </c>
      <c r="FC60" s="19">
        <v>0</v>
      </c>
      <c r="FD60" s="25">
        <f t="shared" si="13"/>
        <v>0</v>
      </c>
      <c r="FE60" s="25">
        <f t="shared" si="163"/>
        <v>0</v>
      </c>
      <c r="FF60" s="18">
        <v>0.1</v>
      </c>
      <c r="FG60" s="18">
        <v>2</v>
      </c>
      <c r="FH60" s="18">
        <v>1</v>
      </c>
      <c r="FI60" s="25">
        <f t="shared" si="164"/>
        <v>1.2</v>
      </c>
      <c r="FJ60" s="18">
        <v>0</v>
      </c>
      <c r="FK60" s="18">
        <v>0</v>
      </c>
      <c r="FL60" s="18">
        <v>0.2</v>
      </c>
      <c r="FM60" s="18">
        <v>1.4</v>
      </c>
      <c r="FN60" s="18">
        <v>0</v>
      </c>
      <c r="FO60" s="25">
        <f t="shared" si="165"/>
        <v>1.4</v>
      </c>
      <c r="FP60" s="18">
        <v>1.4999999999999999E-2</v>
      </c>
      <c r="FQ60" s="18">
        <v>1</v>
      </c>
      <c r="FR60" s="25">
        <f t="shared" si="14"/>
        <v>47</v>
      </c>
      <c r="FS60" s="25">
        <f t="shared" si="15"/>
        <v>0.69</v>
      </c>
      <c r="FT60" s="25">
        <f t="shared" si="16"/>
        <v>47.69</v>
      </c>
      <c r="FU60" s="25">
        <f t="shared" si="17"/>
        <v>-0.90999999999999659</v>
      </c>
      <c r="FV60" s="25" t="str">
        <f t="shared" si="166"/>
        <v>Thêm 01</v>
      </c>
      <c r="FW60" s="25">
        <f t="shared" si="167"/>
        <v>0.11</v>
      </c>
      <c r="FX60" s="16"/>
      <c r="FY60" s="16"/>
      <c r="FZ60" s="16"/>
      <c r="GA60" s="16"/>
      <c r="GB60" s="19">
        <v>0</v>
      </c>
      <c r="GC60" s="19">
        <v>0</v>
      </c>
      <c r="GD60" s="19">
        <v>0</v>
      </c>
      <c r="GE60" s="19">
        <v>0</v>
      </c>
      <c r="GF60" s="19">
        <v>0</v>
      </c>
      <c r="GG60" s="19">
        <v>0</v>
      </c>
      <c r="GH60" s="19">
        <v>0</v>
      </c>
      <c r="GI60" s="19">
        <v>0</v>
      </c>
      <c r="GJ60" s="19">
        <v>0</v>
      </c>
      <c r="GK60" s="19">
        <v>0</v>
      </c>
      <c r="GL60" s="25">
        <f t="shared" si="18"/>
        <v>0</v>
      </c>
      <c r="GM60" s="25">
        <f t="shared" si="168"/>
        <v>0</v>
      </c>
      <c r="GN60" s="19">
        <v>0</v>
      </c>
      <c r="GO60" s="19">
        <v>0</v>
      </c>
      <c r="GP60" s="19">
        <v>0</v>
      </c>
      <c r="GQ60" s="19">
        <v>0</v>
      </c>
      <c r="GR60" s="1" t="e">
        <f>_xlfn.IFNA(INDEX(#REF!,MATCH(E60,#REF!,0)),0)</f>
        <v>#REF!</v>
      </c>
      <c r="GS60" s="16"/>
      <c r="GT60" s="18">
        <v>0</v>
      </c>
      <c r="GU60" s="18">
        <v>0</v>
      </c>
      <c r="GV60" s="18">
        <v>0</v>
      </c>
      <c r="GW60" s="18">
        <v>0</v>
      </c>
      <c r="GX60" s="25">
        <f t="shared" si="19"/>
        <v>0</v>
      </c>
      <c r="GY60" s="25">
        <f t="shared" si="20"/>
        <v>0</v>
      </c>
      <c r="GZ60" s="25">
        <f t="shared" si="169"/>
        <v>0</v>
      </c>
      <c r="HA60" s="1" t="e" cm="1">
        <f t="array" ref="HA60">INDEX(#REF!,MATCH(EJ60&amp;EK60&amp;HD60&amp;HE60&amp;HF60,#REF!&amp;#REF!&amp;#REF!&amp;#REF!&amp;#REF!,0))</f>
        <v>#REF!</v>
      </c>
      <c r="HB60" s="16"/>
      <c r="HC60" s="25">
        <f t="shared" si="170"/>
        <v>0</v>
      </c>
      <c r="HD60" s="18">
        <v>0</v>
      </c>
      <c r="HE60" s="18">
        <v>0</v>
      </c>
      <c r="HF60" s="18">
        <v>0</v>
      </c>
      <c r="HG60" s="1" t="e" cm="1">
        <f t="array" ref="HG60">INDEX(#REF!,MATCH(EJ60&amp;EK60&amp;HJ60&amp;HK60&amp;HL60,#REF!&amp;#REF!&amp;#REF!&amp;#REF!&amp;#REF!,0))</f>
        <v>#REF!</v>
      </c>
      <c r="HH60" s="16"/>
      <c r="HI60" s="25">
        <f t="shared" si="171"/>
        <v>0</v>
      </c>
      <c r="HJ60" s="25">
        <f t="shared" si="172"/>
        <v>0</v>
      </c>
      <c r="HK60" s="19">
        <v>0</v>
      </c>
      <c r="HL60" s="19">
        <v>0</v>
      </c>
      <c r="HM60" s="18">
        <v>0.01</v>
      </c>
      <c r="HN60" s="18">
        <v>1</v>
      </c>
      <c r="HO60" s="25">
        <f t="shared" si="173"/>
        <v>0</v>
      </c>
      <c r="HP60" s="25">
        <f t="shared" si="174"/>
        <v>0</v>
      </c>
      <c r="HQ60" s="25">
        <f t="shared" si="175"/>
        <v>0</v>
      </c>
      <c r="HR60" s="25">
        <f t="shared" si="176"/>
        <v>0</v>
      </c>
      <c r="HS60" s="25">
        <f t="shared" si="177"/>
        <v>0</v>
      </c>
      <c r="HT60" s="19">
        <v>0</v>
      </c>
      <c r="HU60" s="19">
        <v>0</v>
      </c>
      <c r="HV60" s="19">
        <v>0</v>
      </c>
      <c r="HW60" s="25">
        <f t="shared" si="178"/>
        <v>0</v>
      </c>
      <c r="HX60" s="19">
        <v>0</v>
      </c>
      <c r="HY60" s="19">
        <v>0</v>
      </c>
      <c r="HZ60" s="18">
        <v>45.59</v>
      </c>
      <c r="IA60" s="20">
        <f>ROUND(IF(EN60="Cống tròn",IF(EN60="Cống tròn",IF(EU60="Không có móng",IQ60-FF60,IF(EU60="Đế",IP60-FN60,IF(OR(EU60="Móng bê tông",EU60="Móng bê tông kết hợp đế"),II60-FJ60,0))),0),IF(EN60="Cống hộp",IF(AND(EN60="Cống hộp",EU60="Không có móng"),IQ60-GF60,IF(AND(EN60="Cống hộp",EU60="Móng bê tông"),IJ60-GB60,0)),IF(OR(EN60="Rãnh xây",EN60="Rãnh bê tông"),IF(OR(EN60="Rãnh xây",EN60="Rãnh bê tông"),IK60-GB60,0),IF(EN60="Ống nhựa",IF(AND(EN60="Ống nhựa",EU60="Không đắp cát"),IQ60-HT60,IF(AND(EN60="Ống nhựa",EU60="Đắp cát"),IH60-HX60,0)),IF(EN60="Rãnh thang",IF(EN60="Rãnh thang",IF(EU60="Móng bê tông",#REF!-#REF!,IQ60),0),0))))),2)</f>
        <v>44.55</v>
      </c>
      <c r="IB60" s="20">
        <f t="shared" si="179"/>
        <v>1.0400000000000063</v>
      </c>
      <c r="IC60" s="20">
        <f t="shared" si="21"/>
        <v>44.55</v>
      </c>
      <c r="ID60" s="20">
        <f t="shared" si="22"/>
        <v>0</v>
      </c>
      <c r="IE60" s="20">
        <f t="shared" si="23"/>
        <v>0</v>
      </c>
      <c r="IF60" s="20">
        <f t="shared" si="24"/>
        <v>0</v>
      </c>
      <c r="IG60" s="20">
        <f>IF(EN60="Rãnh thang",IF(AND(EN60="Rãnh thang",EU60="Móng bê tông"),IQ60-#REF!,0),IF(EN60="Ống nhựa",IF(AND(EN60="Ống nhựa",EU60="Đắp cát"),IQ60-HT60,0),IF(EN60="Cống tròn",IF(EN60="Cống tròn",IF(OR(EU60="Móng bê tông",EU60="Móng bê tông kết hợp đế"),IM60-FL60,0),0),IF(EN60="Cống hộp",IF(AND(EN60="Cống hộp",EU60="Móng bê tông"),IN60-GD60,0),IF(OR(EN60="Rãnh xây",EN60="Rãnh bê tông"),IF(AND(EN60="Rãnh xây",EU60="Móng bê tông"),IO60-GD60,IF(AND(EN60="Rãnh bê tông",EU60="Móng bê tông"),IO60-GD60,0)),0)))))</f>
        <v>44.55</v>
      </c>
      <c r="IH60" s="20">
        <f t="shared" si="25"/>
        <v>0</v>
      </c>
      <c r="II60" s="20">
        <f t="shared" si="26"/>
        <v>44.55</v>
      </c>
      <c r="IJ60" s="20">
        <f t="shared" si="27"/>
        <v>0</v>
      </c>
      <c r="IK60" s="20">
        <f t="shared" si="28"/>
        <v>0</v>
      </c>
      <c r="IL60" s="20">
        <f t="shared" si="29"/>
        <v>44.75</v>
      </c>
      <c r="IM60" s="20">
        <f t="shared" si="30"/>
        <v>44.75</v>
      </c>
      <c r="IN60" s="20">
        <f t="shared" si="31"/>
        <v>0</v>
      </c>
      <c r="IO60" s="20">
        <f t="shared" si="32"/>
        <v>0</v>
      </c>
      <c r="IP60" s="20">
        <f t="shared" si="33"/>
        <v>0</v>
      </c>
      <c r="IQ60" s="18">
        <v>44.85</v>
      </c>
      <c r="IR60" s="25">
        <f t="shared" si="180"/>
        <v>0</v>
      </c>
      <c r="IS60" s="25">
        <f t="shared" si="34"/>
        <v>0</v>
      </c>
      <c r="IT60" s="25">
        <f t="shared" si="35"/>
        <v>0</v>
      </c>
      <c r="IU60" s="25">
        <f>ROUND(IF(EN60="Cống tròn",IF(EN60="Cống tròn",IV60+FF60,0),IF(EN60="Cống hộp",IF(EN60="Cống hộp",IV60+GP60,0),IF(OR(EN60="Rãnh xây",EN60="Rãnh bê tông"),IF(OR(EN60="Rãnh xây",EN60="Rãnh bê tông"),IV60+GP60,0),IF(EN60="ống nhựa",IF(EN60="Ống nhựa",IV60+HT60,0),IF(EN60="Rãnh thang",IF(EN60="Rãnh thang",IQ60+#REF!,0),0))))),2)</f>
        <v>45.41</v>
      </c>
      <c r="IV60" s="18">
        <v>45.31</v>
      </c>
      <c r="IW60" s="25">
        <f t="shared" si="36"/>
        <v>45.41</v>
      </c>
      <c r="IX60" s="25">
        <f t="shared" si="37"/>
        <v>0</v>
      </c>
      <c r="IY60" s="25">
        <f t="shared" si="38"/>
        <v>0</v>
      </c>
      <c r="IZ60" s="25">
        <f t="shared" si="39"/>
        <v>0</v>
      </c>
      <c r="JA60" s="25">
        <f t="shared" si="40"/>
        <v>0</v>
      </c>
      <c r="JB60" s="18">
        <v>45.06</v>
      </c>
      <c r="JC60" s="20">
        <f>ROUND(IF(EN60="Cống tròn",IF(EN60="Cống tròn",IF(EU60="Không có móng",JS60-FF60,IF(EU60="Đế",JR60-FN60,IF(OR(EU60="Móng bê tông",EU60="Móng bê tông kết hợp đế"),JK60-FJ60,0))),0),IF(EN60="Cống hộp",IF(AND(EN60="Cống hộp",EU60="Không có móng"),JS60-GF60,IF(AND(EN60="Cống hộp",EU60="Móng bê tông"),JL60-GB60,0)),IF(OR(EN60="Rãnh xây",EN60="Rãnh bê tông"),IF(OR(EN60="Rãnh xây",EN60="Rãnh bê tông"),JM60-GB60,0),IF(EN60="Ống nhựa",IF(AND(EN60="Ống nhựa",EU60="Không đắp cát"),JS60-HT60,IF(AND(EN60="Ống nhựa",EU60="Đắp cát"),JJ60-HX60,0)),IF(EN60="Rãnh thang",IF(EN60="Rãnh thang",IF(EU60="Móng bê tông",#REF!-#REF!,JS60),0),0))))),2)</f>
        <v>44.01</v>
      </c>
      <c r="JD60" s="20">
        <f t="shared" si="181"/>
        <v>1.0500000000000043</v>
      </c>
      <c r="JE60" s="20">
        <f t="shared" si="41"/>
        <v>44.01</v>
      </c>
      <c r="JF60" s="20">
        <f t="shared" si="42"/>
        <v>0</v>
      </c>
      <c r="JG60" s="20">
        <f t="shared" si="43"/>
        <v>0</v>
      </c>
      <c r="JH60" s="20">
        <f t="shared" si="44"/>
        <v>0</v>
      </c>
      <c r="JI60" s="20">
        <f>IF(EN60="Rãnh thang",IF(AND(EN60="Rãnh thang",EU60="Móng bê tông"),JS60-#REF!,0),IF(EN60="Ống nhựa",IF(AND(EN60="Ống nhựa",EU60="Đắp cát"),JS60-HT60,0),IF(EN60="Cống tròn",IF(EN60="Cống tròn",IF(OR(EU60="Móng bê tông",EU60="Móng bê tông kết hợp đế"),JO60-FL60,0),0),IF(EN60="Cống hộp",IF(AND(EN60="Cống hộp",EU60="Móng bê tông"),JP60-GD60,0),IF(OR(EN60="Rãnh xây",EN60="Rãnh bê tông"),IF(AND(EN60="Rãnh xây",EU60="Móng bê tông"),JQ60-GD60,IF(AND(EN60="Rãnh bê tông",EU60="Móng bê tông"),JQ60-GD60,0)),0)))))</f>
        <v>44.01</v>
      </c>
      <c r="JJ60" s="20">
        <f t="shared" si="45"/>
        <v>0</v>
      </c>
      <c r="JK60" s="20">
        <f t="shared" si="46"/>
        <v>44.01</v>
      </c>
      <c r="JL60" s="20">
        <f t="shared" si="47"/>
        <v>0</v>
      </c>
      <c r="JM60" s="20">
        <f t="shared" si="48"/>
        <v>0</v>
      </c>
      <c r="JN60" s="20">
        <f t="shared" si="49"/>
        <v>44.21</v>
      </c>
      <c r="JO60" s="20">
        <f t="shared" si="50"/>
        <v>44.21</v>
      </c>
      <c r="JP60" s="20">
        <f t="shared" si="51"/>
        <v>0</v>
      </c>
      <c r="JQ60" s="20">
        <f t="shared" si="52"/>
        <v>0</v>
      </c>
      <c r="JR60" s="20">
        <f t="shared" si="53"/>
        <v>0</v>
      </c>
      <c r="JS60" s="26">
        <v>44.31</v>
      </c>
      <c r="JT60" s="25">
        <f t="shared" si="182"/>
        <v>0</v>
      </c>
      <c r="JU60" s="25">
        <f t="shared" si="54"/>
        <v>0</v>
      </c>
      <c r="JV60" s="25">
        <f t="shared" si="55"/>
        <v>0</v>
      </c>
      <c r="JW60" s="25">
        <f>ROUND(IF(EN60="Cống tròn",IF(EN60="Cống tròn",JX60+FF60,0),IF(EN60="Cống hộp",IF(EN60="Cống hộp",JX60+GP60,0),IF(OR(EN60="Rãnh xây",EN60="Rãnh bê tông"),IF(OR(EN60="Rãnh xây",EN60="Rãnh bê tông"),JX60+GP60,0),IF(EN60="ống nhựa",IF(EN60="Ống nhựa",JX60+HT60,0),IF(EN60="Rãnh thang",IF(EN60="Rãnh thang",JS60+#REF!,0),0))))),2)</f>
        <v>45.41</v>
      </c>
      <c r="JX60" s="27">
        <v>45.31</v>
      </c>
      <c r="JY60" s="25">
        <f t="shared" si="56"/>
        <v>45.41</v>
      </c>
      <c r="JZ60" s="25">
        <f t="shared" si="57"/>
        <v>0</v>
      </c>
      <c r="KA60" s="25">
        <f t="shared" si="58"/>
        <v>0</v>
      </c>
      <c r="KB60" s="25">
        <f t="shared" si="59"/>
        <v>0</v>
      </c>
      <c r="KC60" s="25">
        <f t="shared" si="60"/>
        <v>0</v>
      </c>
      <c r="KD60" s="28" t="s">
        <v>98</v>
      </c>
      <c r="KE60" s="27">
        <v>0</v>
      </c>
      <c r="KF60" s="25">
        <f t="shared" si="61"/>
        <v>1.0400000000000063</v>
      </c>
      <c r="KG60" s="25">
        <f t="shared" si="183"/>
        <v>1.0400000000000063</v>
      </c>
      <c r="KH60" s="27">
        <v>0</v>
      </c>
      <c r="KI60" s="25">
        <f t="shared" si="62"/>
        <v>1.0500000000000043</v>
      </c>
      <c r="KJ60" s="25">
        <f t="shared" si="184"/>
        <v>1.0500000000000043</v>
      </c>
      <c r="KK60" s="25">
        <f t="shared" si="63"/>
        <v>0</v>
      </c>
      <c r="KL60" s="25">
        <f t="shared" si="64"/>
        <v>0</v>
      </c>
      <c r="KM60" s="25">
        <f t="shared" si="185"/>
        <v>0</v>
      </c>
      <c r="KN60" s="25">
        <f t="shared" si="65"/>
        <v>0</v>
      </c>
      <c r="KO60" s="25">
        <f t="shared" si="66"/>
        <v>0</v>
      </c>
      <c r="KP60" s="25">
        <f t="shared" si="186"/>
        <v>0</v>
      </c>
      <c r="KQ60" s="25">
        <f t="shared" si="67"/>
        <v>0.2</v>
      </c>
      <c r="KR60" s="25">
        <f t="shared" si="68"/>
        <v>0.2</v>
      </c>
      <c r="KS60" s="25">
        <f t="shared" si="187"/>
        <v>0.2</v>
      </c>
      <c r="KT60" s="25">
        <f t="shared" si="69"/>
        <v>0</v>
      </c>
      <c r="KU60" s="25">
        <f t="shared" si="70"/>
        <v>0</v>
      </c>
      <c r="KV60" s="25">
        <f t="shared" si="188"/>
        <v>0</v>
      </c>
      <c r="KW60" s="25">
        <f t="shared" si="71"/>
        <v>0</v>
      </c>
      <c r="KX60" s="25">
        <f t="shared" si="72"/>
        <v>0</v>
      </c>
      <c r="KY60" s="25">
        <f t="shared" si="189"/>
        <v>0</v>
      </c>
      <c r="KZ60" s="25">
        <f t="shared" si="73"/>
        <v>0</v>
      </c>
      <c r="LA60" s="25">
        <f t="shared" si="74"/>
        <v>0</v>
      </c>
      <c r="LB60" s="25">
        <f t="shared" si="190"/>
        <v>0</v>
      </c>
      <c r="LC60" s="25">
        <f t="shared" si="75"/>
        <v>0.8400000000000063</v>
      </c>
      <c r="LD60" s="25">
        <f t="shared" si="76"/>
        <v>0.85000000000000431</v>
      </c>
      <c r="LE60" s="25">
        <f t="shared" si="191"/>
        <v>0.8450000000000053</v>
      </c>
      <c r="LF60" s="25">
        <f t="shared" si="77"/>
        <v>0</v>
      </c>
      <c r="LG60" s="25">
        <f t="shared" si="78"/>
        <v>0</v>
      </c>
      <c r="LH60" s="25">
        <f t="shared" si="192"/>
        <v>0</v>
      </c>
      <c r="LI60" s="25">
        <f t="shared" si="79"/>
        <v>0</v>
      </c>
      <c r="LJ60" s="25">
        <f t="shared" si="80"/>
        <v>0</v>
      </c>
      <c r="LK60" s="25">
        <f t="shared" si="193"/>
        <v>0</v>
      </c>
      <c r="LL60" s="25">
        <f t="shared" si="81"/>
        <v>0</v>
      </c>
      <c r="LM60" s="25">
        <f t="shared" si="82"/>
        <v>0</v>
      </c>
      <c r="LN60" s="25">
        <f t="shared" si="194"/>
        <v>0</v>
      </c>
      <c r="LO60" s="25">
        <f t="shared" si="83"/>
        <v>0</v>
      </c>
      <c r="LP60" s="25">
        <f t="shared" si="84"/>
        <v>0</v>
      </c>
      <c r="LQ60" s="25">
        <f t="shared" si="195"/>
        <v>0</v>
      </c>
      <c r="LR60" s="25">
        <f t="shared" si="85"/>
        <v>0</v>
      </c>
      <c r="LS60" s="25">
        <f t="shared" si="86"/>
        <v>0</v>
      </c>
      <c r="LT60" s="25">
        <f t="shared" si="196"/>
        <v>0</v>
      </c>
      <c r="LU60" s="25">
        <f t="shared" si="87"/>
        <v>0</v>
      </c>
      <c r="LV60" s="25">
        <f t="shared" si="88"/>
        <v>0</v>
      </c>
      <c r="LW60" s="25">
        <f t="shared" si="197"/>
        <v>0</v>
      </c>
      <c r="LX60" s="25">
        <f t="shared" si="89"/>
        <v>0</v>
      </c>
      <c r="LY60" s="25">
        <f t="shared" si="90"/>
        <v>0</v>
      </c>
      <c r="LZ60" s="25">
        <f t="shared" si="198"/>
        <v>0</v>
      </c>
      <c r="MA60" s="25">
        <f t="shared" si="91"/>
        <v>0</v>
      </c>
      <c r="MB60" s="25">
        <f t="shared" si="92"/>
        <v>0</v>
      </c>
      <c r="MC60" s="25">
        <f t="shared" si="199"/>
        <v>0</v>
      </c>
      <c r="MD60" s="25">
        <f t="shared" si="93"/>
        <v>0</v>
      </c>
      <c r="ME60" s="25">
        <f t="shared" si="94"/>
        <v>0</v>
      </c>
      <c r="MF60" s="25">
        <f t="shared" si="200"/>
        <v>0</v>
      </c>
      <c r="MG60" s="25">
        <f t="shared" si="95"/>
        <v>0</v>
      </c>
      <c r="MH60" s="25">
        <f t="shared" si="96"/>
        <v>0</v>
      </c>
      <c r="MI60" s="25">
        <f t="shared" si="201"/>
        <v>0</v>
      </c>
      <c r="MJ60" s="25">
        <f t="shared" si="97"/>
        <v>0</v>
      </c>
      <c r="MK60" s="25">
        <f t="shared" si="98"/>
        <v>0</v>
      </c>
      <c r="ML60" s="25">
        <f t="shared" si="202"/>
        <v>0</v>
      </c>
      <c r="MM60" s="25">
        <f t="shared" si="99"/>
        <v>0</v>
      </c>
      <c r="MN60" s="25">
        <f t="shared" si="100"/>
        <v>0</v>
      </c>
      <c r="MO60" s="25">
        <f t="shared" si="203"/>
        <v>0</v>
      </c>
      <c r="MP60" s="25">
        <f t="shared" si="101"/>
        <v>0</v>
      </c>
      <c r="MQ60" s="25">
        <f t="shared" si="102"/>
        <v>0</v>
      </c>
      <c r="MR60" s="25">
        <f t="shared" si="204"/>
        <v>0</v>
      </c>
      <c r="MS60" s="29">
        <v>1.4</v>
      </c>
      <c r="MT60" s="29">
        <v>0</v>
      </c>
      <c r="MU60" s="29">
        <v>1</v>
      </c>
      <c r="MV60" s="29">
        <v>1</v>
      </c>
      <c r="MW60" s="25">
        <f t="shared" si="103"/>
        <v>1.4</v>
      </c>
      <c r="MX60" s="25">
        <f t="shared" si="104"/>
        <v>1.46</v>
      </c>
      <c r="MY60" s="25">
        <f t="shared" si="105"/>
        <v>0</v>
      </c>
      <c r="MZ60" s="25">
        <f t="shared" si="106"/>
        <v>0</v>
      </c>
      <c r="NA60" s="25">
        <f t="shared" si="107"/>
        <v>1.4</v>
      </c>
      <c r="NB60" s="25">
        <f t="shared" si="108"/>
        <v>1.47</v>
      </c>
      <c r="NC60" s="25">
        <f t="shared" si="109"/>
        <v>0</v>
      </c>
      <c r="ND60" s="25">
        <f t="shared" si="110"/>
        <v>0</v>
      </c>
      <c r="NE60" s="25">
        <f t="shared" si="205"/>
        <v>1.4</v>
      </c>
      <c r="NF60" s="25">
        <f t="shared" si="205"/>
        <v>1.4649999999999999</v>
      </c>
      <c r="NG60" s="25">
        <f t="shared" si="205"/>
        <v>0</v>
      </c>
      <c r="NH60" s="25">
        <f t="shared" si="205"/>
        <v>0</v>
      </c>
      <c r="NI60" s="25">
        <f t="shared" si="112"/>
        <v>71.2</v>
      </c>
      <c r="NJ60" s="25">
        <f t="shared" si="113"/>
        <v>0</v>
      </c>
      <c r="NK60" s="25">
        <f t="shared" si="114"/>
        <v>71.2</v>
      </c>
      <c r="NL60" s="25">
        <f t="shared" si="115"/>
        <v>40.85</v>
      </c>
      <c r="NM60" s="25">
        <f t="shared" si="116"/>
        <v>0</v>
      </c>
      <c r="NN60" s="25">
        <f t="shared" si="206"/>
        <v>40.85</v>
      </c>
      <c r="NO60" s="25">
        <f t="shared" si="117"/>
        <v>0</v>
      </c>
      <c r="NP60" s="25">
        <f t="shared" si="118"/>
        <v>0</v>
      </c>
      <c r="NQ60" s="25">
        <f t="shared" si="207"/>
        <v>0</v>
      </c>
      <c r="NR60" s="25">
        <f t="shared" si="119"/>
        <v>0</v>
      </c>
      <c r="NS60" s="25">
        <f t="shared" si="120"/>
        <v>0</v>
      </c>
      <c r="NT60" s="25">
        <f t="shared" si="208"/>
        <v>0</v>
      </c>
      <c r="NU60" s="25">
        <f t="shared" si="121"/>
        <v>0</v>
      </c>
      <c r="NV60" s="25">
        <f t="shared" si="122"/>
        <v>0</v>
      </c>
      <c r="NW60" s="25">
        <f t="shared" si="209"/>
        <v>0</v>
      </c>
      <c r="NX60" s="25">
        <f t="shared" si="210"/>
        <v>40.85</v>
      </c>
      <c r="NY60" s="25">
        <f t="shared" si="210"/>
        <v>0</v>
      </c>
      <c r="NZ60" s="25">
        <f t="shared" si="211"/>
        <v>40.85</v>
      </c>
      <c r="OA60" s="25">
        <f t="shared" si="212"/>
        <v>30.35</v>
      </c>
      <c r="OB60" s="25">
        <f t="shared" si="212"/>
        <v>0</v>
      </c>
      <c r="OC60" s="25">
        <f t="shared" si="213"/>
        <v>30.35</v>
      </c>
      <c r="OD60" s="25">
        <f t="shared" si="214"/>
        <v>40.85</v>
      </c>
      <c r="OE60" s="25">
        <f t="shared" si="214"/>
        <v>0</v>
      </c>
      <c r="OF60" s="25">
        <f t="shared" si="214"/>
        <v>40.85</v>
      </c>
      <c r="OG60" s="25">
        <f t="shared" si="124"/>
        <v>0</v>
      </c>
      <c r="OH60" s="25">
        <f t="shared" si="125"/>
        <v>0</v>
      </c>
      <c r="OI60" s="25">
        <f t="shared" si="126"/>
        <v>0</v>
      </c>
      <c r="OJ60" s="25">
        <f t="shared" si="127"/>
        <v>0</v>
      </c>
      <c r="OK60" s="25">
        <f t="shared" si="128"/>
        <v>0</v>
      </c>
      <c r="OL60" s="25">
        <f t="shared" si="129"/>
        <v>0</v>
      </c>
      <c r="OM60" s="25">
        <f t="shared" si="215"/>
        <v>0</v>
      </c>
      <c r="ON60" s="25">
        <f t="shared" si="215"/>
        <v>0</v>
      </c>
      <c r="OO60" s="25">
        <f t="shared" si="215"/>
        <v>0</v>
      </c>
      <c r="OP60" s="25">
        <f t="shared" si="130"/>
        <v>0</v>
      </c>
      <c r="OQ60" s="25">
        <f t="shared" si="131"/>
        <v>0</v>
      </c>
      <c r="OR60" s="25">
        <f t="shared" si="216"/>
        <v>0</v>
      </c>
      <c r="OS60" s="19">
        <v>535800.75</v>
      </c>
      <c r="OT60" s="19">
        <v>2370992.4900000002</v>
      </c>
    </row>
    <row r="61" spans="1:410" ht="33" customHeight="1" x14ac:dyDescent="0.25">
      <c r="A61" s="18"/>
      <c r="B61" s="18" t="s">
        <v>838</v>
      </c>
      <c r="C61" s="18">
        <v>355.38</v>
      </c>
      <c r="D61" s="16" t="e">
        <f>_xlfn.IFNA(INDEX(#REF!,MATCH(E61,#REF!,0)),0)</f>
        <v>#REF!</v>
      </c>
      <c r="E61" s="18" t="s">
        <v>841</v>
      </c>
      <c r="F61" s="16" t="s">
        <v>765</v>
      </c>
      <c r="G61" s="16" t="s">
        <v>810</v>
      </c>
      <c r="H61" s="16" t="s">
        <v>767</v>
      </c>
      <c r="I61" s="16" t="s">
        <v>768</v>
      </c>
      <c r="J61" s="16" t="s">
        <v>811</v>
      </c>
      <c r="K61" s="16" t="s">
        <v>770</v>
      </c>
      <c r="L61" s="16" t="s">
        <v>771</v>
      </c>
      <c r="M61" s="18">
        <v>1.8399999999999999</v>
      </c>
      <c r="N61" s="18">
        <v>1.8399999999999999</v>
      </c>
      <c r="O61" s="18">
        <v>2.2399999999999998</v>
      </c>
      <c r="P61" s="18">
        <v>2.2399999999999998</v>
      </c>
      <c r="Q61" s="18">
        <v>0.1</v>
      </c>
      <c r="R61" s="18">
        <v>2.04</v>
      </c>
      <c r="S61" s="18">
        <v>2.04</v>
      </c>
      <c r="T61" s="18">
        <v>0.2</v>
      </c>
      <c r="U61" s="18">
        <v>0</v>
      </c>
      <c r="V61" s="18">
        <v>0</v>
      </c>
      <c r="W61" s="18">
        <v>0</v>
      </c>
      <c r="X61" s="18">
        <v>1.8399999999999999</v>
      </c>
      <c r="Y61" s="18">
        <v>1.7999999999999998</v>
      </c>
      <c r="Z61" s="20">
        <f t="shared" si="132"/>
        <v>1.7</v>
      </c>
      <c r="AA61" s="18">
        <v>0.22</v>
      </c>
      <c r="AB61" s="18">
        <v>0</v>
      </c>
      <c r="AC61" s="18">
        <v>0</v>
      </c>
      <c r="AD61" s="18">
        <v>0</v>
      </c>
      <c r="AE61" s="18">
        <v>0</v>
      </c>
      <c r="AF61" s="18">
        <v>0</v>
      </c>
      <c r="AG61" s="18">
        <v>1.4</v>
      </c>
      <c r="AH61" s="18">
        <v>1.4</v>
      </c>
      <c r="AI61" s="20">
        <f t="shared" si="133"/>
        <v>1.8499999999999999</v>
      </c>
      <c r="AJ61" s="18">
        <v>0</v>
      </c>
      <c r="AK61" s="18">
        <v>0</v>
      </c>
      <c r="AL61" s="20">
        <f t="shared" si="134"/>
        <v>0</v>
      </c>
      <c r="AM61" s="18">
        <v>1.8399999999999999</v>
      </c>
      <c r="AN61" s="18">
        <v>1.4</v>
      </c>
      <c r="AO61" s="18">
        <v>0.15</v>
      </c>
      <c r="AP61" s="18">
        <v>0.22</v>
      </c>
      <c r="AQ61" s="18">
        <v>0</v>
      </c>
      <c r="AR61" s="18">
        <v>0</v>
      </c>
      <c r="AS61" s="18">
        <v>0</v>
      </c>
      <c r="AT61" s="18">
        <v>0</v>
      </c>
      <c r="AU61" s="18">
        <v>0</v>
      </c>
      <c r="AV61" s="18">
        <v>1</v>
      </c>
      <c r="AW61" s="18">
        <v>0</v>
      </c>
      <c r="AX61" s="18">
        <v>0</v>
      </c>
      <c r="AY61" s="18">
        <v>0</v>
      </c>
      <c r="AZ61" s="18">
        <v>0</v>
      </c>
      <c r="BA61" s="18">
        <v>0</v>
      </c>
      <c r="BB61" s="18">
        <v>0</v>
      </c>
      <c r="BC61" s="18">
        <v>0</v>
      </c>
      <c r="BD61" s="18">
        <v>0</v>
      </c>
      <c r="BE61" s="18">
        <v>2</v>
      </c>
      <c r="BF61" s="18">
        <v>0</v>
      </c>
      <c r="BG61" s="18">
        <v>0</v>
      </c>
      <c r="BH61" s="18">
        <v>0</v>
      </c>
      <c r="BI61" s="18">
        <v>0</v>
      </c>
      <c r="BJ61" s="18">
        <v>0</v>
      </c>
      <c r="BK61" s="18">
        <v>0</v>
      </c>
      <c r="BL61" s="18">
        <v>0</v>
      </c>
      <c r="BM61" s="18">
        <v>0</v>
      </c>
      <c r="BN61" s="18">
        <v>0</v>
      </c>
      <c r="BO61" s="18">
        <v>0</v>
      </c>
      <c r="BP61" s="18">
        <v>0</v>
      </c>
      <c r="BQ61" s="18">
        <v>0</v>
      </c>
      <c r="BR61" s="18">
        <v>0</v>
      </c>
      <c r="BS61" s="18">
        <v>0</v>
      </c>
      <c r="BT61" s="18">
        <v>0</v>
      </c>
      <c r="BU61" s="18">
        <v>0</v>
      </c>
      <c r="BV61" s="18">
        <v>0</v>
      </c>
      <c r="BW61" s="18">
        <v>0</v>
      </c>
      <c r="BX61" s="18">
        <v>0</v>
      </c>
      <c r="BY61" s="18">
        <v>0</v>
      </c>
      <c r="BZ61" s="18">
        <v>0</v>
      </c>
      <c r="CA61" s="16" t="e">
        <f>_xlfn.IFNA(IF(RIGHT(D61,2)="=G",0,INDEX(#REF!,MATCH(E61,#REF!,0))),0)</f>
        <v>#REF!</v>
      </c>
      <c r="CB61" s="16" t="s">
        <v>776</v>
      </c>
      <c r="CC61" s="18">
        <v>0</v>
      </c>
      <c r="CD61" s="18">
        <v>0</v>
      </c>
      <c r="CE61" s="18">
        <v>1.84</v>
      </c>
      <c r="CF61" s="18">
        <v>0.9</v>
      </c>
      <c r="CG61" s="18">
        <v>0.12</v>
      </c>
      <c r="CH61" s="18">
        <v>2</v>
      </c>
      <c r="CI61" s="16" t="s">
        <v>98</v>
      </c>
      <c r="CJ61" s="18">
        <v>0</v>
      </c>
      <c r="CK61" s="20">
        <f t="shared" si="135"/>
        <v>1.35</v>
      </c>
      <c r="CL61" s="20">
        <f t="shared" si="136"/>
        <v>1.35</v>
      </c>
      <c r="CM61" s="18">
        <v>38.79</v>
      </c>
      <c r="CN61" s="18">
        <v>45.9</v>
      </c>
      <c r="CO61" s="18">
        <v>45.061</v>
      </c>
      <c r="CP61" s="22">
        <f t="shared" si="0"/>
        <v>45.06</v>
      </c>
      <c r="CQ61" s="22">
        <f t="shared" si="1"/>
        <v>43.71</v>
      </c>
      <c r="CR61" s="22">
        <f t="shared" si="137"/>
        <v>1.35</v>
      </c>
      <c r="CS61" s="22">
        <f t="shared" si="138"/>
        <v>43.809999999999995</v>
      </c>
      <c r="CT61" s="22">
        <f t="shared" si="2"/>
        <v>44.01</v>
      </c>
      <c r="CU61" s="18">
        <v>44.01</v>
      </c>
      <c r="CV61" s="22">
        <f t="shared" si="139"/>
        <v>1.7</v>
      </c>
      <c r="CW61" s="22">
        <f t="shared" si="3"/>
        <v>0</v>
      </c>
      <c r="CX61" s="22">
        <f t="shared" si="4"/>
        <v>0</v>
      </c>
      <c r="CY61" s="22">
        <f t="shared" si="5"/>
        <v>45.75</v>
      </c>
      <c r="CZ61" s="22">
        <f t="shared" si="6"/>
        <v>45.9</v>
      </c>
      <c r="DA61" s="18">
        <v>45.9</v>
      </c>
      <c r="DB61" s="20">
        <f t="shared" si="140"/>
        <v>2.19</v>
      </c>
      <c r="DC61" s="20">
        <f t="shared" si="141"/>
        <v>0.84</v>
      </c>
      <c r="DD61" s="20">
        <f t="shared" si="142"/>
        <v>1.35</v>
      </c>
      <c r="DE61" s="20">
        <f t="shared" si="7"/>
        <v>0.1</v>
      </c>
      <c r="DF61" s="20">
        <f t="shared" si="8"/>
        <v>0.2</v>
      </c>
      <c r="DG61" s="20">
        <f t="shared" si="9"/>
        <v>1.05</v>
      </c>
      <c r="DH61" s="20">
        <f t="shared" si="10"/>
        <v>0</v>
      </c>
      <c r="DI61" s="20">
        <f t="shared" si="11"/>
        <v>0</v>
      </c>
      <c r="DJ61" s="20">
        <f t="shared" si="12"/>
        <v>0</v>
      </c>
      <c r="DK61" s="20">
        <f t="shared" si="143"/>
        <v>1.35</v>
      </c>
      <c r="DL61" s="20">
        <f t="shared" si="144"/>
        <v>0</v>
      </c>
      <c r="DM61" s="20">
        <f t="shared" si="145"/>
        <v>0</v>
      </c>
      <c r="DN61" s="20">
        <f t="shared" si="146"/>
        <v>0</v>
      </c>
      <c r="DO61" s="18">
        <v>2.44</v>
      </c>
      <c r="DP61" s="18">
        <v>0</v>
      </c>
      <c r="DQ61" s="18">
        <v>1</v>
      </c>
      <c r="DR61" s="18">
        <v>1</v>
      </c>
      <c r="DS61" s="25">
        <f t="shared" si="147"/>
        <v>2.44</v>
      </c>
      <c r="DT61" s="25">
        <f t="shared" si="148"/>
        <v>0</v>
      </c>
      <c r="DU61" s="25">
        <f t="shared" si="149"/>
        <v>3.29</v>
      </c>
      <c r="DV61" s="25">
        <f t="shared" si="150"/>
        <v>0</v>
      </c>
      <c r="DW61" s="25">
        <f t="shared" si="151"/>
        <v>3.29</v>
      </c>
      <c r="DX61" s="25">
        <f t="shared" si="152"/>
        <v>7.37</v>
      </c>
      <c r="DY61" s="25">
        <f t="shared" si="153"/>
        <v>0</v>
      </c>
      <c r="DZ61" s="25">
        <f t="shared" si="154"/>
        <v>7.37</v>
      </c>
      <c r="EA61" s="25">
        <f t="shared" si="155"/>
        <v>4.8899999999999997</v>
      </c>
      <c r="EB61" s="25">
        <f t="shared" si="156"/>
        <v>0</v>
      </c>
      <c r="EC61" s="25">
        <f t="shared" si="157"/>
        <v>4.8899999999999997</v>
      </c>
      <c r="ED61" s="25">
        <f t="shared" si="158"/>
        <v>2.48</v>
      </c>
      <c r="EE61" s="25">
        <f t="shared" si="158"/>
        <v>0</v>
      </c>
      <c r="EF61" s="25">
        <f t="shared" si="159"/>
        <v>2.48</v>
      </c>
      <c r="EG61" s="25">
        <f t="shared" si="160"/>
        <v>4.8899999999999997</v>
      </c>
      <c r="EH61" s="25">
        <f t="shared" si="160"/>
        <v>0</v>
      </c>
      <c r="EI61" s="25">
        <f t="shared" si="161"/>
        <v>4.8899999999999997</v>
      </c>
      <c r="EJ61" s="18">
        <v>355.38</v>
      </c>
      <c r="EK61" s="18">
        <v>305.38</v>
      </c>
      <c r="EL61" s="18" t="s">
        <v>841</v>
      </c>
      <c r="EM61" s="18" t="s">
        <v>842</v>
      </c>
      <c r="EN61" s="16" t="s">
        <v>774</v>
      </c>
      <c r="EO61" s="16" t="s">
        <v>132</v>
      </c>
      <c r="EP61" s="16" t="e">
        <f>IF(OR(EN61="Cống tròn",EN61="Cống hộp",EN61="Ống nhựa"),INDEX(#REF!,MATCH(E61,#REF!,0)),IF(OR(EN61="Rãnh xây",EN61="Rãnh bê tông"),INDEX(#REF!,MATCH(E61,#REF!,0)),0))</f>
        <v>#REF!</v>
      </c>
      <c r="EQ61" s="18">
        <v>48.599999999999994</v>
      </c>
      <c r="ER61" s="18">
        <v>1</v>
      </c>
      <c r="ES61" s="25">
        <f t="shared" si="162"/>
        <v>48</v>
      </c>
      <c r="ET61" s="1" t="e">
        <f>_xlfn.IFNA(IF(EN61="Cống tròn",INDEX(#REF!,MATCH(E61,#REF!,0)),IF(EN61="Cống hộp",INDEX(#REF!,MATCH(E61,#REF!,0)),EU61&amp;" ,"&amp;EV61)),0)</f>
        <v>#REF!</v>
      </c>
      <c r="EU61" s="16" t="s">
        <v>769</v>
      </c>
      <c r="EV61" s="16" t="s">
        <v>775</v>
      </c>
      <c r="EW61" s="16" t="e">
        <f>_xlfn.IFNA(INDEX(#REF!,MATCH(E61,#REF!,0)),0)</f>
        <v>#REF!</v>
      </c>
      <c r="EX61" s="16"/>
      <c r="EY61" s="18">
        <v>0</v>
      </c>
      <c r="EZ61" s="18">
        <v>0</v>
      </c>
      <c r="FA61" s="18">
        <v>0</v>
      </c>
      <c r="FB61" s="19">
        <v>0</v>
      </c>
      <c r="FC61" s="19">
        <v>0</v>
      </c>
      <c r="FD61" s="25">
        <f t="shared" si="13"/>
        <v>0</v>
      </c>
      <c r="FE61" s="25">
        <f t="shared" si="163"/>
        <v>0</v>
      </c>
      <c r="FF61" s="18">
        <v>0.1</v>
      </c>
      <c r="FG61" s="18">
        <v>2</v>
      </c>
      <c r="FH61" s="18">
        <v>1</v>
      </c>
      <c r="FI61" s="25">
        <f t="shared" si="164"/>
        <v>1.2</v>
      </c>
      <c r="FJ61" s="18">
        <v>0</v>
      </c>
      <c r="FK61" s="18">
        <v>0</v>
      </c>
      <c r="FL61" s="18">
        <v>0.2</v>
      </c>
      <c r="FM61" s="18">
        <v>1.4</v>
      </c>
      <c r="FN61" s="18">
        <v>0</v>
      </c>
      <c r="FO61" s="25">
        <f t="shared" si="165"/>
        <v>1.4</v>
      </c>
      <c r="FP61" s="18">
        <v>1.4999999999999999E-2</v>
      </c>
      <c r="FQ61" s="18">
        <v>1</v>
      </c>
      <c r="FR61" s="25">
        <f t="shared" si="14"/>
        <v>47</v>
      </c>
      <c r="FS61" s="25">
        <f t="shared" si="15"/>
        <v>0.69</v>
      </c>
      <c r="FT61" s="25">
        <f t="shared" si="16"/>
        <v>47.69</v>
      </c>
      <c r="FU61" s="25">
        <f t="shared" si="17"/>
        <v>-0.90999999999999659</v>
      </c>
      <c r="FV61" s="25" t="str">
        <f t="shared" si="166"/>
        <v>Thêm 01</v>
      </c>
      <c r="FW61" s="25">
        <f t="shared" si="167"/>
        <v>0.11</v>
      </c>
      <c r="FX61" s="16"/>
      <c r="FY61" s="16"/>
      <c r="FZ61" s="16"/>
      <c r="GA61" s="16"/>
      <c r="GB61" s="19">
        <v>0</v>
      </c>
      <c r="GC61" s="19">
        <v>0</v>
      </c>
      <c r="GD61" s="19">
        <v>0</v>
      </c>
      <c r="GE61" s="19">
        <v>0</v>
      </c>
      <c r="GF61" s="19">
        <v>0</v>
      </c>
      <c r="GG61" s="19">
        <v>0</v>
      </c>
      <c r="GH61" s="19">
        <v>0</v>
      </c>
      <c r="GI61" s="19">
        <v>0</v>
      </c>
      <c r="GJ61" s="19">
        <v>0</v>
      </c>
      <c r="GK61" s="19">
        <v>0</v>
      </c>
      <c r="GL61" s="25">
        <f t="shared" si="18"/>
        <v>0</v>
      </c>
      <c r="GM61" s="25">
        <f t="shared" si="168"/>
        <v>0</v>
      </c>
      <c r="GN61" s="19">
        <v>0</v>
      </c>
      <c r="GO61" s="19">
        <v>0</v>
      </c>
      <c r="GP61" s="19">
        <v>0</v>
      </c>
      <c r="GQ61" s="19">
        <v>0</v>
      </c>
      <c r="GR61" s="1" t="e">
        <f>_xlfn.IFNA(INDEX(#REF!,MATCH(E61,#REF!,0)),0)</f>
        <v>#REF!</v>
      </c>
      <c r="GS61" s="16"/>
      <c r="GT61" s="18">
        <v>0</v>
      </c>
      <c r="GU61" s="18">
        <v>0</v>
      </c>
      <c r="GV61" s="18">
        <v>0</v>
      </c>
      <c r="GW61" s="18">
        <v>0</v>
      </c>
      <c r="GX61" s="25">
        <f t="shared" si="19"/>
        <v>0</v>
      </c>
      <c r="GY61" s="25">
        <f t="shared" si="20"/>
        <v>0</v>
      </c>
      <c r="GZ61" s="25">
        <f t="shared" si="169"/>
        <v>0</v>
      </c>
      <c r="HA61" s="1" t="e" cm="1">
        <f t="array" ref="HA61">INDEX(#REF!,MATCH(EJ61&amp;EK61&amp;HD61&amp;HE61&amp;HF61,#REF!&amp;#REF!&amp;#REF!&amp;#REF!&amp;#REF!,0))</f>
        <v>#REF!</v>
      </c>
      <c r="HB61" s="16"/>
      <c r="HC61" s="25">
        <f t="shared" si="170"/>
        <v>0</v>
      </c>
      <c r="HD61" s="18">
        <v>0</v>
      </c>
      <c r="HE61" s="18">
        <v>0</v>
      </c>
      <c r="HF61" s="18">
        <v>0</v>
      </c>
      <c r="HG61" s="1" t="e" cm="1">
        <f t="array" ref="HG61">INDEX(#REF!,MATCH(EJ61&amp;EK61&amp;HJ61&amp;HK61&amp;HL61,#REF!&amp;#REF!&amp;#REF!&amp;#REF!&amp;#REF!,0))</f>
        <v>#REF!</v>
      </c>
      <c r="HH61" s="16"/>
      <c r="HI61" s="25">
        <f t="shared" si="171"/>
        <v>0</v>
      </c>
      <c r="HJ61" s="25">
        <f t="shared" si="172"/>
        <v>0</v>
      </c>
      <c r="HK61" s="19">
        <v>0</v>
      </c>
      <c r="HL61" s="19">
        <v>0</v>
      </c>
      <c r="HM61" s="18">
        <v>0.01</v>
      </c>
      <c r="HN61" s="18">
        <v>1</v>
      </c>
      <c r="HO61" s="25">
        <f t="shared" si="173"/>
        <v>0</v>
      </c>
      <c r="HP61" s="25">
        <f t="shared" si="174"/>
        <v>0</v>
      </c>
      <c r="HQ61" s="25">
        <f t="shared" si="175"/>
        <v>0</v>
      </c>
      <c r="HR61" s="25">
        <f t="shared" si="176"/>
        <v>0</v>
      </c>
      <c r="HS61" s="25">
        <f t="shared" si="177"/>
        <v>0</v>
      </c>
      <c r="HT61" s="19">
        <v>0</v>
      </c>
      <c r="HU61" s="19">
        <v>0</v>
      </c>
      <c r="HV61" s="19">
        <v>0</v>
      </c>
      <c r="HW61" s="25">
        <f t="shared" si="178"/>
        <v>0</v>
      </c>
      <c r="HX61" s="19">
        <v>0</v>
      </c>
      <c r="HY61" s="19">
        <v>0</v>
      </c>
      <c r="HZ61" s="18">
        <v>45.06</v>
      </c>
      <c r="IA61" s="20">
        <f>ROUND(IF(EN61="Cống tròn",IF(EN61="Cống tròn",IF(EU61="Không có móng",IQ61-FF61,IF(EU61="Đế",IP61-FN61,IF(OR(EU61="Móng bê tông",EU61="Móng bê tông kết hợp đế"),II61-FJ61,0))),0),IF(EN61="Cống hộp",IF(AND(EN61="Cống hộp",EU61="Không có móng"),IQ61-GF61,IF(AND(EN61="Cống hộp",EU61="Móng bê tông"),IJ61-GB61,0)),IF(OR(EN61="Rãnh xây",EN61="Rãnh bê tông"),IF(OR(EN61="Rãnh xây",EN61="Rãnh bê tông"),IK61-GB61,0),IF(EN61="Ống nhựa",IF(AND(EN61="Ống nhựa",EU61="Không đắp cát"),IQ61-HT61,IF(AND(EN61="Ống nhựa",EU61="Đắp cát"),IH61-HX61,0)),IF(EN61="Rãnh thang",IF(EN61="Rãnh thang",IF(EU61="Móng bê tông",#REF!-#REF!,IQ61),0),0))))),2)</f>
        <v>44.01</v>
      </c>
      <c r="IB61" s="20">
        <f t="shared" si="179"/>
        <v>1.0500000000000043</v>
      </c>
      <c r="IC61" s="20">
        <f t="shared" si="21"/>
        <v>44.01</v>
      </c>
      <c r="ID61" s="20">
        <f t="shared" si="22"/>
        <v>0</v>
      </c>
      <c r="IE61" s="20">
        <f t="shared" si="23"/>
        <v>0</v>
      </c>
      <c r="IF61" s="20">
        <f t="shared" si="24"/>
        <v>0</v>
      </c>
      <c r="IG61" s="20">
        <f>IF(EN61="Rãnh thang",IF(AND(EN61="Rãnh thang",EU61="Móng bê tông"),IQ61-#REF!,0),IF(EN61="Ống nhựa",IF(AND(EN61="Ống nhựa",EU61="Đắp cát"),IQ61-HT61,0),IF(EN61="Cống tròn",IF(EN61="Cống tròn",IF(OR(EU61="Móng bê tông",EU61="Móng bê tông kết hợp đế"),IM61-FL61,0),0),IF(EN61="Cống hộp",IF(AND(EN61="Cống hộp",EU61="Móng bê tông"),IN61-GD61,0),IF(OR(EN61="Rãnh xây",EN61="Rãnh bê tông"),IF(AND(EN61="Rãnh xây",EU61="Móng bê tông"),IO61-GD61,IF(AND(EN61="Rãnh bê tông",EU61="Móng bê tông"),IO61-GD61,0)),0)))))</f>
        <v>44.01</v>
      </c>
      <c r="IH61" s="20">
        <f t="shared" si="25"/>
        <v>0</v>
      </c>
      <c r="II61" s="20">
        <f t="shared" si="26"/>
        <v>44.01</v>
      </c>
      <c r="IJ61" s="20">
        <f t="shared" si="27"/>
        <v>0</v>
      </c>
      <c r="IK61" s="20">
        <f t="shared" si="28"/>
        <v>0</v>
      </c>
      <c r="IL61" s="20">
        <f t="shared" si="29"/>
        <v>44.21</v>
      </c>
      <c r="IM61" s="20">
        <f t="shared" si="30"/>
        <v>44.21</v>
      </c>
      <c r="IN61" s="20">
        <f t="shared" si="31"/>
        <v>0</v>
      </c>
      <c r="IO61" s="20">
        <f t="shared" si="32"/>
        <v>0</v>
      </c>
      <c r="IP61" s="20">
        <f t="shared" si="33"/>
        <v>0</v>
      </c>
      <c r="IQ61" s="18">
        <v>44.31</v>
      </c>
      <c r="IR61" s="25">
        <f t="shared" si="180"/>
        <v>0</v>
      </c>
      <c r="IS61" s="25">
        <f t="shared" si="34"/>
        <v>0</v>
      </c>
      <c r="IT61" s="25">
        <f t="shared" si="35"/>
        <v>0</v>
      </c>
      <c r="IU61" s="25">
        <f>ROUND(IF(EN61="Cống tròn",IF(EN61="Cống tròn",IV61+FF61,0),IF(EN61="Cống hộp",IF(EN61="Cống hộp",IV61+GP61,0),IF(OR(EN61="Rãnh xây",EN61="Rãnh bê tông"),IF(OR(EN61="Rãnh xây",EN61="Rãnh bê tông"),IV61+GP61,0),IF(EN61="ống nhựa",IF(EN61="Ống nhựa",IV61+HT61,0),IF(EN61="Rãnh thang",IF(EN61="Rãnh thang",IQ61+#REF!,0),0))))),2)</f>
        <v>44.86</v>
      </c>
      <c r="IV61" s="18">
        <v>44.76</v>
      </c>
      <c r="IW61" s="25">
        <f t="shared" si="36"/>
        <v>44.86</v>
      </c>
      <c r="IX61" s="25">
        <f t="shared" si="37"/>
        <v>0</v>
      </c>
      <c r="IY61" s="25">
        <f t="shared" si="38"/>
        <v>0</v>
      </c>
      <c r="IZ61" s="25">
        <f t="shared" si="39"/>
        <v>0</v>
      </c>
      <c r="JA61" s="25">
        <f t="shared" si="40"/>
        <v>0</v>
      </c>
      <c r="JB61" s="18">
        <v>44.51</v>
      </c>
      <c r="JC61" s="20">
        <f>ROUND(IF(EN61="Cống tròn",IF(EN61="Cống tròn",IF(EU61="Không có móng",JS61-FF61,IF(EU61="Đế",JR61-FN61,IF(OR(EU61="Móng bê tông",EU61="Móng bê tông kết hợp đế"),JK61-FJ61,0))),0),IF(EN61="Cống hộp",IF(AND(EN61="Cống hộp",EU61="Không có móng"),JS61-GF61,IF(AND(EN61="Cống hộp",EU61="Móng bê tông"),JL61-GB61,0)),IF(OR(EN61="Rãnh xây",EN61="Rãnh bê tông"),IF(OR(EN61="Rãnh xây",EN61="Rãnh bê tông"),JM61-GB61,0),IF(EN61="Ống nhựa",IF(AND(EN61="Ống nhựa",EU61="Không đắp cát"),JS61-HT61,IF(AND(EN61="Ống nhựa",EU61="Đắp cát"),JJ61-HX61,0)),IF(EN61="Rãnh thang",IF(EN61="Rãnh thang",IF(EU61="Móng bê tông",#REF!-#REF!,JS61),0),0))))),2)</f>
        <v>43.46</v>
      </c>
      <c r="JD61" s="20">
        <f t="shared" si="181"/>
        <v>1.0499999999999972</v>
      </c>
      <c r="JE61" s="20">
        <f t="shared" si="41"/>
        <v>43.459999999999994</v>
      </c>
      <c r="JF61" s="20">
        <f t="shared" si="42"/>
        <v>0</v>
      </c>
      <c r="JG61" s="20">
        <f t="shared" si="43"/>
        <v>0</v>
      </c>
      <c r="JH61" s="20">
        <f t="shared" si="44"/>
        <v>0</v>
      </c>
      <c r="JI61" s="20">
        <f>IF(EN61="Rãnh thang",IF(AND(EN61="Rãnh thang",EU61="Móng bê tông"),JS61-#REF!,0),IF(EN61="Ống nhựa",IF(AND(EN61="Ống nhựa",EU61="Đắp cát"),JS61-HT61,0),IF(EN61="Cống tròn",IF(EN61="Cống tròn",IF(OR(EU61="Móng bê tông",EU61="Móng bê tông kết hợp đế"),JO61-FL61,0),0),IF(EN61="Cống hộp",IF(AND(EN61="Cống hộp",EU61="Móng bê tông"),JP61-GD61,0),IF(OR(EN61="Rãnh xây",EN61="Rãnh bê tông"),IF(AND(EN61="Rãnh xây",EU61="Móng bê tông"),JQ61-GD61,IF(AND(EN61="Rãnh bê tông",EU61="Móng bê tông"),JQ61-GD61,0)),0)))))</f>
        <v>43.459999999999994</v>
      </c>
      <c r="JJ61" s="20">
        <f t="shared" si="45"/>
        <v>0</v>
      </c>
      <c r="JK61" s="20">
        <f t="shared" si="46"/>
        <v>43.459999999999994</v>
      </c>
      <c r="JL61" s="20">
        <f t="shared" si="47"/>
        <v>0</v>
      </c>
      <c r="JM61" s="20">
        <f t="shared" si="48"/>
        <v>0</v>
      </c>
      <c r="JN61" s="20">
        <f t="shared" si="49"/>
        <v>43.66</v>
      </c>
      <c r="JO61" s="20">
        <f t="shared" si="50"/>
        <v>43.66</v>
      </c>
      <c r="JP61" s="20">
        <f t="shared" si="51"/>
        <v>0</v>
      </c>
      <c r="JQ61" s="20">
        <f t="shared" si="52"/>
        <v>0</v>
      </c>
      <c r="JR61" s="20">
        <f t="shared" si="53"/>
        <v>0</v>
      </c>
      <c r="JS61" s="26">
        <v>43.76</v>
      </c>
      <c r="JT61" s="25">
        <f t="shared" si="182"/>
        <v>0</v>
      </c>
      <c r="JU61" s="25">
        <f t="shared" si="54"/>
        <v>0</v>
      </c>
      <c r="JV61" s="25">
        <f t="shared" si="55"/>
        <v>0</v>
      </c>
      <c r="JW61" s="25">
        <f>ROUND(IF(EN61="Cống tròn",IF(EN61="Cống tròn",JX61+FF61,0),IF(EN61="Cống hộp",IF(EN61="Cống hộp",JX61+GP61,0),IF(OR(EN61="Rãnh xây",EN61="Rãnh bê tông"),IF(OR(EN61="Rãnh xây",EN61="Rãnh bê tông"),JX61+GP61,0),IF(EN61="ống nhựa",IF(EN61="Ống nhựa",JX61+HT61,0),IF(EN61="Rãnh thang",IF(EN61="Rãnh thang",JS61+#REF!,0),0))))),2)</f>
        <v>44.86</v>
      </c>
      <c r="JX61" s="27">
        <v>44.76</v>
      </c>
      <c r="JY61" s="25">
        <f t="shared" si="56"/>
        <v>44.86</v>
      </c>
      <c r="JZ61" s="25">
        <f t="shared" si="57"/>
        <v>0</v>
      </c>
      <c r="KA61" s="25">
        <f t="shared" si="58"/>
        <v>0</v>
      </c>
      <c r="KB61" s="25">
        <f t="shared" si="59"/>
        <v>0</v>
      </c>
      <c r="KC61" s="25">
        <f t="shared" si="60"/>
        <v>0</v>
      </c>
      <c r="KD61" s="28" t="s">
        <v>98</v>
      </c>
      <c r="KE61" s="27">
        <v>0</v>
      </c>
      <c r="KF61" s="25">
        <f t="shared" si="61"/>
        <v>1.0500000000000043</v>
      </c>
      <c r="KG61" s="25">
        <f t="shared" si="183"/>
        <v>1.0500000000000043</v>
      </c>
      <c r="KH61" s="27">
        <v>0</v>
      </c>
      <c r="KI61" s="25">
        <f t="shared" si="62"/>
        <v>1.0499999999999972</v>
      </c>
      <c r="KJ61" s="25">
        <f t="shared" si="184"/>
        <v>1.0499999999999972</v>
      </c>
      <c r="KK61" s="25">
        <f t="shared" si="63"/>
        <v>0</v>
      </c>
      <c r="KL61" s="25">
        <f t="shared" si="64"/>
        <v>0</v>
      </c>
      <c r="KM61" s="25">
        <f t="shared" si="185"/>
        <v>0</v>
      </c>
      <c r="KN61" s="25">
        <f t="shared" si="65"/>
        <v>0</v>
      </c>
      <c r="KO61" s="25">
        <f t="shared" si="66"/>
        <v>0</v>
      </c>
      <c r="KP61" s="25">
        <f t="shared" si="186"/>
        <v>0</v>
      </c>
      <c r="KQ61" s="25">
        <f t="shared" si="67"/>
        <v>0.2</v>
      </c>
      <c r="KR61" s="25">
        <f t="shared" si="68"/>
        <v>0.2</v>
      </c>
      <c r="KS61" s="25">
        <f t="shared" si="187"/>
        <v>0.2</v>
      </c>
      <c r="KT61" s="25">
        <f t="shared" si="69"/>
        <v>0</v>
      </c>
      <c r="KU61" s="25">
        <f t="shared" si="70"/>
        <v>0</v>
      </c>
      <c r="KV61" s="25">
        <f t="shared" si="188"/>
        <v>0</v>
      </c>
      <c r="KW61" s="25">
        <f t="shared" si="71"/>
        <v>0</v>
      </c>
      <c r="KX61" s="25">
        <f t="shared" si="72"/>
        <v>0</v>
      </c>
      <c r="KY61" s="25">
        <f t="shared" si="189"/>
        <v>0</v>
      </c>
      <c r="KZ61" s="25">
        <f t="shared" si="73"/>
        <v>0</v>
      </c>
      <c r="LA61" s="25">
        <f t="shared" si="74"/>
        <v>0</v>
      </c>
      <c r="LB61" s="25">
        <f t="shared" si="190"/>
        <v>0</v>
      </c>
      <c r="LC61" s="25">
        <f t="shared" si="75"/>
        <v>0.85000000000000431</v>
      </c>
      <c r="LD61" s="25">
        <f t="shared" si="76"/>
        <v>0.8499999999999972</v>
      </c>
      <c r="LE61" s="25">
        <f t="shared" si="191"/>
        <v>0.85000000000000075</v>
      </c>
      <c r="LF61" s="25">
        <f t="shared" si="77"/>
        <v>0</v>
      </c>
      <c r="LG61" s="25">
        <f t="shared" si="78"/>
        <v>0</v>
      </c>
      <c r="LH61" s="25">
        <f t="shared" si="192"/>
        <v>0</v>
      </c>
      <c r="LI61" s="25">
        <f t="shared" si="79"/>
        <v>0</v>
      </c>
      <c r="LJ61" s="25">
        <f t="shared" si="80"/>
        <v>0</v>
      </c>
      <c r="LK61" s="25">
        <f t="shared" si="193"/>
        <v>0</v>
      </c>
      <c r="LL61" s="25">
        <f t="shared" si="81"/>
        <v>0</v>
      </c>
      <c r="LM61" s="25">
        <f t="shared" si="82"/>
        <v>0</v>
      </c>
      <c r="LN61" s="25">
        <f t="shared" si="194"/>
        <v>0</v>
      </c>
      <c r="LO61" s="25">
        <f t="shared" si="83"/>
        <v>0</v>
      </c>
      <c r="LP61" s="25">
        <f t="shared" si="84"/>
        <v>0</v>
      </c>
      <c r="LQ61" s="25">
        <f t="shared" si="195"/>
        <v>0</v>
      </c>
      <c r="LR61" s="25">
        <f t="shared" si="85"/>
        <v>0</v>
      </c>
      <c r="LS61" s="25">
        <f t="shared" si="86"/>
        <v>0</v>
      </c>
      <c r="LT61" s="25">
        <f t="shared" si="196"/>
        <v>0</v>
      </c>
      <c r="LU61" s="25">
        <f t="shared" si="87"/>
        <v>0</v>
      </c>
      <c r="LV61" s="25">
        <f t="shared" si="88"/>
        <v>0</v>
      </c>
      <c r="LW61" s="25">
        <f t="shared" si="197"/>
        <v>0</v>
      </c>
      <c r="LX61" s="25">
        <f t="shared" si="89"/>
        <v>0</v>
      </c>
      <c r="LY61" s="25">
        <f t="shared" si="90"/>
        <v>0</v>
      </c>
      <c r="LZ61" s="25">
        <f t="shared" si="198"/>
        <v>0</v>
      </c>
      <c r="MA61" s="25">
        <f t="shared" si="91"/>
        <v>0</v>
      </c>
      <c r="MB61" s="25">
        <f t="shared" si="92"/>
        <v>0</v>
      </c>
      <c r="MC61" s="25">
        <f t="shared" si="199"/>
        <v>0</v>
      </c>
      <c r="MD61" s="25">
        <f t="shared" si="93"/>
        <v>0</v>
      </c>
      <c r="ME61" s="25">
        <f t="shared" si="94"/>
        <v>0</v>
      </c>
      <c r="MF61" s="25">
        <f t="shared" si="200"/>
        <v>0</v>
      </c>
      <c r="MG61" s="25">
        <f t="shared" si="95"/>
        <v>0</v>
      </c>
      <c r="MH61" s="25">
        <f t="shared" si="96"/>
        <v>0</v>
      </c>
      <c r="MI61" s="25">
        <f t="shared" si="201"/>
        <v>0</v>
      </c>
      <c r="MJ61" s="25">
        <f t="shared" si="97"/>
        <v>0</v>
      </c>
      <c r="MK61" s="25">
        <f t="shared" si="98"/>
        <v>0</v>
      </c>
      <c r="ML61" s="25">
        <f t="shared" si="202"/>
        <v>0</v>
      </c>
      <c r="MM61" s="25">
        <f t="shared" si="99"/>
        <v>0</v>
      </c>
      <c r="MN61" s="25">
        <f t="shared" si="100"/>
        <v>0</v>
      </c>
      <c r="MO61" s="25">
        <f t="shared" si="203"/>
        <v>0</v>
      </c>
      <c r="MP61" s="25">
        <f t="shared" si="101"/>
        <v>0</v>
      </c>
      <c r="MQ61" s="25">
        <f t="shared" si="102"/>
        <v>0</v>
      </c>
      <c r="MR61" s="25">
        <f t="shared" si="204"/>
        <v>0</v>
      </c>
      <c r="MS61" s="29">
        <v>1.4</v>
      </c>
      <c r="MT61" s="29">
        <v>0</v>
      </c>
      <c r="MU61" s="29">
        <v>1</v>
      </c>
      <c r="MV61" s="29">
        <v>1</v>
      </c>
      <c r="MW61" s="25">
        <f t="shared" si="103"/>
        <v>1.4</v>
      </c>
      <c r="MX61" s="25">
        <f t="shared" si="104"/>
        <v>1.47</v>
      </c>
      <c r="MY61" s="25">
        <f t="shared" si="105"/>
        <v>0</v>
      </c>
      <c r="MZ61" s="25">
        <f t="shared" si="106"/>
        <v>0</v>
      </c>
      <c r="NA61" s="25">
        <f t="shared" si="107"/>
        <v>1.4</v>
      </c>
      <c r="NB61" s="25">
        <f t="shared" si="108"/>
        <v>1.47</v>
      </c>
      <c r="NC61" s="25">
        <f t="shared" si="109"/>
        <v>0</v>
      </c>
      <c r="ND61" s="25">
        <f t="shared" si="110"/>
        <v>0</v>
      </c>
      <c r="NE61" s="25">
        <f t="shared" si="205"/>
        <v>1.4</v>
      </c>
      <c r="NF61" s="25">
        <f t="shared" si="205"/>
        <v>1.47</v>
      </c>
      <c r="NG61" s="25">
        <f t="shared" si="205"/>
        <v>0</v>
      </c>
      <c r="NH61" s="25">
        <f t="shared" si="205"/>
        <v>0</v>
      </c>
      <c r="NI61" s="25">
        <f t="shared" si="112"/>
        <v>71.44</v>
      </c>
      <c r="NJ61" s="25">
        <f t="shared" si="113"/>
        <v>0</v>
      </c>
      <c r="NK61" s="25">
        <f t="shared" si="114"/>
        <v>71.44</v>
      </c>
      <c r="NL61" s="25">
        <f t="shared" si="115"/>
        <v>41.17</v>
      </c>
      <c r="NM61" s="25">
        <f t="shared" si="116"/>
        <v>0</v>
      </c>
      <c r="NN61" s="25">
        <f t="shared" si="206"/>
        <v>41.17</v>
      </c>
      <c r="NO61" s="25">
        <f t="shared" si="117"/>
        <v>0</v>
      </c>
      <c r="NP61" s="25">
        <f t="shared" si="118"/>
        <v>0</v>
      </c>
      <c r="NQ61" s="25">
        <f t="shared" si="207"/>
        <v>0</v>
      </c>
      <c r="NR61" s="25">
        <f t="shared" si="119"/>
        <v>0</v>
      </c>
      <c r="NS61" s="25">
        <f t="shared" si="120"/>
        <v>0</v>
      </c>
      <c r="NT61" s="25">
        <f t="shared" si="208"/>
        <v>0</v>
      </c>
      <c r="NU61" s="25">
        <f t="shared" si="121"/>
        <v>0</v>
      </c>
      <c r="NV61" s="25">
        <f t="shared" si="122"/>
        <v>0</v>
      </c>
      <c r="NW61" s="25">
        <f t="shared" si="209"/>
        <v>0</v>
      </c>
      <c r="NX61" s="25">
        <f t="shared" si="210"/>
        <v>41.17</v>
      </c>
      <c r="NY61" s="25">
        <f t="shared" si="210"/>
        <v>0</v>
      </c>
      <c r="NZ61" s="25">
        <f t="shared" si="211"/>
        <v>41.17</v>
      </c>
      <c r="OA61" s="25">
        <f t="shared" si="212"/>
        <v>30.27</v>
      </c>
      <c r="OB61" s="25">
        <f t="shared" si="212"/>
        <v>0</v>
      </c>
      <c r="OC61" s="25">
        <f t="shared" si="213"/>
        <v>30.27</v>
      </c>
      <c r="OD61" s="25">
        <f t="shared" si="214"/>
        <v>41.17</v>
      </c>
      <c r="OE61" s="25">
        <f t="shared" si="214"/>
        <v>0</v>
      </c>
      <c r="OF61" s="25">
        <f t="shared" si="214"/>
        <v>41.17</v>
      </c>
      <c r="OG61" s="25">
        <f t="shared" si="124"/>
        <v>0</v>
      </c>
      <c r="OH61" s="25">
        <f t="shared" si="125"/>
        <v>0</v>
      </c>
      <c r="OI61" s="25">
        <f t="shared" si="126"/>
        <v>0</v>
      </c>
      <c r="OJ61" s="25">
        <f t="shared" si="127"/>
        <v>0</v>
      </c>
      <c r="OK61" s="25">
        <f t="shared" si="128"/>
        <v>0</v>
      </c>
      <c r="OL61" s="25">
        <f t="shared" si="129"/>
        <v>0</v>
      </c>
      <c r="OM61" s="25">
        <f t="shared" si="215"/>
        <v>0</v>
      </c>
      <c r="ON61" s="25">
        <f t="shared" si="215"/>
        <v>0</v>
      </c>
      <c r="OO61" s="25">
        <f t="shared" si="215"/>
        <v>0</v>
      </c>
      <c r="OP61" s="25">
        <f t="shared" si="130"/>
        <v>0</v>
      </c>
      <c r="OQ61" s="25">
        <f t="shared" si="131"/>
        <v>0</v>
      </c>
      <c r="OR61" s="25">
        <f t="shared" si="216"/>
        <v>0</v>
      </c>
      <c r="OS61" s="19">
        <v>535850.75</v>
      </c>
      <c r="OT61" s="19">
        <v>2370992.5</v>
      </c>
    </row>
    <row r="62" spans="1:410" ht="33" customHeight="1" x14ac:dyDescent="0.25">
      <c r="A62" s="18"/>
      <c r="B62" s="18" t="s">
        <v>838</v>
      </c>
      <c r="C62" s="18">
        <v>305.38</v>
      </c>
      <c r="D62" s="16" t="e">
        <f>_xlfn.IFNA(INDEX(#REF!,MATCH(E62,#REF!,0)),0)</f>
        <v>#REF!</v>
      </c>
      <c r="E62" s="18" t="s">
        <v>842</v>
      </c>
      <c r="F62" s="16" t="s">
        <v>765</v>
      </c>
      <c r="G62" s="16" t="s">
        <v>810</v>
      </c>
      <c r="H62" s="16" t="s">
        <v>767</v>
      </c>
      <c r="I62" s="16" t="s">
        <v>768</v>
      </c>
      <c r="J62" s="16" t="s">
        <v>811</v>
      </c>
      <c r="K62" s="16" t="s">
        <v>770</v>
      </c>
      <c r="L62" s="16" t="s">
        <v>771</v>
      </c>
      <c r="M62" s="18">
        <v>1.8399999999999999</v>
      </c>
      <c r="N62" s="18">
        <v>1.8399999999999999</v>
      </c>
      <c r="O62" s="18">
        <v>2.2399999999999998</v>
      </c>
      <c r="P62" s="18">
        <v>2.2399999999999998</v>
      </c>
      <c r="Q62" s="18">
        <v>0.1</v>
      </c>
      <c r="R62" s="18">
        <v>2.04</v>
      </c>
      <c r="S62" s="18">
        <v>2.04</v>
      </c>
      <c r="T62" s="18">
        <v>0.2</v>
      </c>
      <c r="U62" s="18">
        <v>0</v>
      </c>
      <c r="V62" s="18">
        <v>0</v>
      </c>
      <c r="W62" s="18">
        <v>0</v>
      </c>
      <c r="X62" s="18">
        <v>1.8399999999999999</v>
      </c>
      <c r="Y62" s="18">
        <v>1.7999999999999998</v>
      </c>
      <c r="Z62" s="20">
        <f t="shared" si="132"/>
        <v>1.7</v>
      </c>
      <c r="AA62" s="18">
        <v>0.22</v>
      </c>
      <c r="AB62" s="18">
        <v>0</v>
      </c>
      <c r="AC62" s="18">
        <v>0</v>
      </c>
      <c r="AD62" s="18">
        <v>0</v>
      </c>
      <c r="AE62" s="18">
        <v>0</v>
      </c>
      <c r="AF62" s="18">
        <v>0</v>
      </c>
      <c r="AG62" s="18">
        <v>1.4</v>
      </c>
      <c r="AH62" s="18">
        <v>1.4</v>
      </c>
      <c r="AI62" s="20">
        <f t="shared" si="133"/>
        <v>1.8499999999999999</v>
      </c>
      <c r="AJ62" s="18">
        <v>0</v>
      </c>
      <c r="AK62" s="18">
        <v>0</v>
      </c>
      <c r="AL62" s="20">
        <f t="shared" si="134"/>
        <v>0</v>
      </c>
      <c r="AM62" s="18">
        <v>1.8399999999999999</v>
      </c>
      <c r="AN62" s="18">
        <v>1.4</v>
      </c>
      <c r="AO62" s="18">
        <v>0.15</v>
      </c>
      <c r="AP62" s="18">
        <v>0.22</v>
      </c>
      <c r="AQ62" s="18">
        <v>0</v>
      </c>
      <c r="AR62" s="18">
        <v>0</v>
      </c>
      <c r="AS62" s="18">
        <v>0</v>
      </c>
      <c r="AT62" s="18">
        <v>0</v>
      </c>
      <c r="AU62" s="18">
        <v>0</v>
      </c>
      <c r="AV62" s="18">
        <v>1</v>
      </c>
      <c r="AW62" s="18">
        <v>0</v>
      </c>
      <c r="AX62" s="18">
        <v>0</v>
      </c>
      <c r="AY62" s="18">
        <v>0</v>
      </c>
      <c r="AZ62" s="18">
        <v>0</v>
      </c>
      <c r="BA62" s="18">
        <v>0</v>
      </c>
      <c r="BB62" s="18">
        <v>0</v>
      </c>
      <c r="BC62" s="18">
        <v>0</v>
      </c>
      <c r="BD62" s="18">
        <v>0</v>
      </c>
      <c r="BE62" s="18">
        <v>2</v>
      </c>
      <c r="BF62" s="18">
        <v>0</v>
      </c>
      <c r="BG62" s="18">
        <v>0</v>
      </c>
      <c r="BH62" s="18">
        <v>0</v>
      </c>
      <c r="BI62" s="18">
        <v>0</v>
      </c>
      <c r="BJ62" s="18">
        <v>0</v>
      </c>
      <c r="BK62" s="18">
        <v>0</v>
      </c>
      <c r="BL62" s="18">
        <v>0</v>
      </c>
      <c r="BM62" s="18">
        <v>0</v>
      </c>
      <c r="BN62" s="18">
        <v>0</v>
      </c>
      <c r="BO62" s="18">
        <v>0</v>
      </c>
      <c r="BP62" s="18">
        <v>0</v>
      </c>
      <c r="BQ62" s="18">
        <v>0</v>
      </c>
      <c r="BR62" s="18">
        <v>0</v>
      </c>
      <c r="BS62" s="18">
        <v>0</v>
      </c>
      <c r="BT62" s="18">
        <v>0</v>
      </c>
      <c r="BU62" s="18">
        <v>0</v>
      </c>
      <c r="BV62" s="18">
        <v>0</v>
      </c>
      <c r="BW62" s="18">
        <v>0</v>
      </c>
      <c r="BX62" s="18">
        <v>0</v>
      </c>
      <c r="BY62" s="18">
        <v>0</v>
      </c>
      <c r="BZ62" s="18">
        <v>0</v>
      </c>
      <c r="CA62" s="16" t="e">
        <f>_xlfn.IFNA(IF(RIGHT(D62,2)="=G",0,INDEX(#REF!,MATCH(E62,#REF!,0))),0)</f>
        <v>#REF!</v>
      </c>
      <c r="CB62" s="16" t="s">
        <v>776</v>
      </c>
      <c r="CC62" s="18">
        <v>0</v>
      </c>
      <c r="CD62" s="18">
        <v>0</v>
      </c>
      <c r="CE62" s="18">
        <v>1.84</v>
      </c>
      <c r="CF62" s="18">
        <v>0.9</v>
      </c>
      <c r="CG62" s="18">
        <v>0.12</v>
      </c>
      <c r="CH62" s="18">
        <v>2</v>
      </c>
      <c r="CI62" s="16" t="s">
        <v>98</v>
      </c>
      <c r="CJ62" s="18">
        <v>0</v>
      </c>
      <c r="CK62" s="20">
        <f t="shared" si="135"/>
        <v>1.35</v>
      </c>
      <c r="CL62" s="20">
        <f t="shared" si="136"/>
        <v>1.35</v>
      </c>
      <c r="CM62" s="18">
        <v>36.42</v>
      </c>
      <c r="CN62" s="18">
        <v>45.35</v>
      </c>
      <c r="CO62" s="18">
        <v>44.511000000000003</v>
      </c>
      <c r="CP62" s="22">
        <f t="shared" si="0"/>
        <v>44.51</v>
      </c>
      <c r="CQ62" s="22">
        <f t="shared" si="1"/>
        <v>43.16</v>
      </c>
      <c r="CR62" s="22">
        <f t="shared" si="137"/>
        <v>1.35</v>
      </c>
      <c r="CS62" s="22">
        <f t="shared" si="138"/>
        <v>43.26</v>
      </c>
      <c r="CT62" s="22">
        <f t="shared" si="2"/>
        <v>43.46</v>
      </c>
      <c r="CU62" s="18">
        <v>43.46</v>
      </c>
      <c r="CV62" s="22">
        <f t="shared" si="139"/>
        <v>1.7</v>
      </c>
      <c r="CW62" s="22">
        <f t="shared" si="3"/>
        <v>0</v>
      </c>
      <c r="CX62" s="22">
        <f t="shared" si="4"/>
        <v>0</v>
      </c>
      <c r="CY62" s="22">
        <f t="shared" si="5"/>
        <v>45.2</v>
      </c>
      <c r="CZ62" s="22">
        <f t="shared" si="6"/>
        <v>45.35</v>
      </c>
      <c r="DA62" s="18">
        <v>45.35</v>
      </c>
      <c r="DB62" s="20">
        <f t="shared" si="140"/>
        <v>2.19</v>
      </c>
      <c r="DC62" s="20">
        <f t="shared" si="141"/>
        <v>0.84</v>
      </c>
      <c r="DD62" s="20">
        <f t="shared" si="142"/>
        <v>1.35</v>
      </c>
      <c r="DE62" s="20">
        <f t="shared" si="7"/>
        <v>0.1</v>
      </c>
      <c r="DF62" s="20">
        <f t="shared" si="8"/>
        <v>0.2</v>
      </c>
      <c r="DG62" s="20">
        <f t="shared" si="9"/>
        <v>1.05</v>
      </c>
      <c r="DH62" s="20">
        <f t="shared" si="10"/>
        <v>0</v>
      </c>
      <c r="DI62" s="20">
        <f t="shared" si="11"/>
        <v>0</v>
      </c>
      <c r="DJ62" s="20">
        <f t="shared" si="12"/>
        <v>0</v>
      </c>
      <c r="DK62" s="20">
        <f t="shared" si="143"/>
        <v>1.35</v>
      </c>
      <c r="DL62" s="20">
        <f t="shared" si="144"/>
        <v>0</v>
      </c>
      <c r="DM62" s="20">
        <f t="shared" si="145"/>
        <v>0</v>
      </c>
      <c r="DN62" s="20">
        <f t="shared" si="146"/>
        <v>0</v>
      </c>
      <c r="DO62" s="18">
        <v>2.44</v>
      </c>
      <c r="DP62" s="18">
        <v>0</v>
      </c>
      <c r="DQ62" s="18">
        <v>1</v>
      </c>
      <c r="DR62" s="18">
        <v>1</v>
      </c>
      <c r="DS62" s="25">
        <f t="shared" si="147"/>
        <v>2.44</v>
      </c>
      <c r="DT62" s="25">
        <f t="shared" si="148"/>
        <v>0</v>
      </c>
      <c r="DU62" s="25">
        <f t="shared" si="149"/>
        <v>3.29</v>
      </c>
      <c r="DV62" s="25">
        <f t="shared" si="150"/>
        <v>0</v>
      </c>
      <c r="DW62" s="25">
        <f t="shared" si="151"/>
        <v>3.29</v>
      </c>
      <c r="DX62" s="25">
        <f t="shared" si="152"/>
        <v>7.37</v>
      </c>
      <c r="DY62" s="25">
        <f t="shared" si="153"/>
        <v>0</v>
      </c>
      <c r="DZ62" s="25">
        <f t="shared" si="154"/>
        <v>7.37</v>
      </c>
      <c r="EA62" s="25">
        <f t="shared" si="155"/>
        <v>4.8899999999999997</v>
      </c>
      <c r="EB62" s="25">
        <f t="shared" si="156"/>
        <v>0</v>
      </c>
      <c r="EC62" s="25">
        <f t="shared" si="157"/>
        <v>4.8899999999999997</v>
      </c>
      <c r="ED62" s="25">
        <f t="shared" si="158"/>
        <v>2.48</v>
      </c>
      <c r="EE62" s="25">
        <f t="shared" si="158"/>
        <v>0</v>
      </c>
      <c r="EF62" s="25">
        <f t="shared" si="159"/>
        <v>2.48</v>
      </c>
      <c r="EG62" s="25">
        <f t="shared" si="160"/>
        <v>4.8899999999999997</v>
      </c>
      <c r="EH62" s="25">
        <f t="shared" si="160"/>
        <v>0</v>
      </c>
      <c r="EI62" s="25">
        <f t="shared" si="161"/>
        <v>4.8899999999999997</v>
      </c>
      <c r="EJ62" s="18">
        <v>305.38</v>
      </c>
      <c r="EK62" s="18">
        <v>255.37</v>
      </c>
      <c r="EL62" s="18" t="s">
        <v>842</v>
      </c>
      <c r="EM62" s="18" t="s">
        <v>843</v>
      </c>
      <c r="EN62" s="16" t="s">
        <v>774</v>
      </c>
      <c r="EO62" s="16" t="s">
        <v>132</v>
      </c>
      <c r="EP62" s="16" t="e">
        <f>IF(OR(EN62="Cống tròn",EN62="Cống hộp",EN62="Ống nhựa"),INDEX(#REF!,MATCH(E62,#REF!,0)),IF(OR(EN62="Rãnh xây",EN62="Rãnh bê tông"),INDEX(#REF!,MATCH(E62,#REF!,0)),0))</f>
        <v>#REF!</v>
      </c>
      <c r="EQ62" s="18">
        <v>48.609999999999985</v>
      </c>
      <c r="ER62" s="18">
        <v>1</v>
      </c>
      <c r="ES62" s="25">
        <f t="shared" si="162"/>
        <v>48</v>
      </c>
      <c r="ET62" s="1" t="e">
        <f>_xlfn.IFNA(IF(EN62="Cống tròn",INDEX(#REF!,MATCH(E62,#REF!,0)),IF(EN62="Cống hộp",INDEX(#REF!,MATCH(E62,#REF!,0)),EU62&amp;" ,"&amp;EV62)),0)</f>
        <v>#REF!</v>
      </c>
      <c r="EU62" s="16" t="s">
        <v>769</v>
      </c>
      <c r="EV62" s="16" t="s">
        <v>775</v>
      </c>
      <c r="EW62" s="16" t="e">
        <f>_xlfn.IFNA(INDEX(#REF!,MATCH(E62,#REF!,0)),0)</f>
        <v>#REF!</v>
      </c>
      <c r="EX62" s="16"/>
      <c r="EY62" s="18">
        <v>0</v>
      </c>
      <c r="EZ62" s="18">
        <v>0</v>
      </c>
      <c r="FA62" s="18">
        <v>0</v>
      </c>
      <c r="FB62" s="19">
        <v>0</v>
      </c>
      <c r="FC62" s="19">
        <v>0</v>
      </c>
      <c r="FD62" s="25">
        <f t="shared" si="13"/>
        <v>0</v>
      </c>
      <c r="FE62" s="25">
        <f t="shared" si="163"/>
        <v>0</v>
      </c>
      <c r="FF62" s="18">
        <v>0.1</v>
      </c>
      <c r="FG62" s="18">
        <v>2</v>
      </c>
      <c r="FH62" s="18">
        <v>1</v>
      </c>
      <c r="FI62" s="25">
        <f t="shared" si="164"/>
        <v>1.2</v>
      </c>
      <c r="FJ62" s="18">
        <v>0</v>
      </c>
      <c r="FK62" s="18">
        <v>0</v>
      </c>
      <c r="FL62" s="18">
        <v>0.2</v>
      </c>
      <c r="FM62" s="18">
        <v>1.4</v>
      </c>
      <c r="FN62" s="18">
        <v>0</v>
      </c>
      <c r="FO62" s="25">
        <f t="shared" si="165"/>
        <v>1.4</v>
      </c>
      <c r="FP62" s="18">
        <v>1.4999999999999999E-2</v>
      </c>
      <c r="FQ62" s="18">
        <v>1</v>
      </c>
      <c r="FR62" s="25">
        <f t="shared" si="14"/>
        <v>47</v>
      </c>
      <c r="FS62" s="25">
        <f t="shared" si="15"/>
        <v>0.69</v>
      </c>
      <c r="FT62" s="25">
        <f t="shared" si="16"/>
        <v>47.69</v>
      </c>
      <c r="FU62" s="25">
        <f t="shared" si="17"/>
        <v>-0.91999999999998749</v>
      </c>
      <c r="FV62" s="25" t="str">
        <f t="shared" si="166"/>
        <v>Thêm 01</v>
      </c>
      <c r="FW62" s="25">
        <f t="shared" si="167"/>
        <v>0.1</v>
      </c>
      <c r="FX62" s="16"/>
      <c r="FY62" s="16"/>
      <c r="FZ62" s="16"/>
      <c r="GA62" s="16"/>
      <c r="GB62" s="19">
        <v>0</v>
      </c>
      <c r="GC62" s="19">
        <v>0</v>
      </c>
      <c r="GD62" s="19">
        <v>0</v>
      </c>
      <c r="GE62" s="19">
        <v>0</v>
      </c>
      <c r="GF62" s="19">
        <v>0</v>
      </c>
      <c r="GG62" s="19">
        <v>0</v>
      </c>
      <c r="GH62" s="19">
        <v>0</v>
      </c>
      <c r="GI62" s="19">
        <v>0</v>
      </c>
      <c r="GJ62" s="19">
        <v>0</v>
      </c>
      <c r="GK62" s="19">
        <v>0</v>
      </c>
      <c r="GL62" s="25">
        <f t="shared" si="18"/>
        <v>0</v>
      </c>
      <c r="GM62" s="25">
        <f t="shared" si="168"/>
        <v>0</v>
      </c>
      <c r="GN62" s="19">
        <v>0</v>
      </c>
      <c r="GO62" s="19">
        <v>0</v>
      </c>
      <c r="GP62" s="19">
        <v>0</v>
      </c>
      <c r="GQ62" s="19">
        <v>0</v>
      </c>
      <c r="GR62" s="1" t="e">
        <f>_xlfn.IFNA(INDEX(#REF!,MATCH(E62,#REF!,0)),0)</f>
        <v>#REF!</v>
      </c>
      <c r="GS62" s="16"/>
      <c r="GT62" s="18">
        <v>0</v>
      </c>
      <c r="GU62" s="18">
        <v>0</v>
      </c>
      <c r="GV62" s="18">
        <v>0</v>
      </c>
      <c r="GW62" s="18">
        <v>0</v>
      </c>
      <c r="GX62" s="25">
        <f t="shared" si="19"/>
        <v>0</v>
      </c>
      <c r="GY62" s="25">
        <f t="shared" si="20"/>
        <v>0</v>
      </c>
      <c r="GZ62" s="25">
        <f t="shared" si="169"/>
        <v>0</v>
      </c>
      <c r="HA62" s="1" t="e" cm="1">
        <f t="array" ref="HA62">INDEX(#REF!,MATCH(EJ62&amp;EK62&amp;HD62&amp;HE62&amp;HF62,#REF!&amp;#REF!&amp;#REF!&amp;#REF!&amp;#REF!,0))</f>
        <v>#REF!</v>
      </c>
      <c r="HB62" s="16"/>
      <c r="HC62" s="25">
        <f t="shared" si="170"/>
        <v>0</v>
      </c>
      <c r="HD62" s="18">
        <v>0</v>
      </c>
      <c r="HE62" s="18">
        <v>0</v>
      </c>
      <c r="HF62" s="18">
        <v>0</v>
      </c>
      <c r="HG62" s="1" t="e" cm="1">
        <f t="array" ref="HG62">INDEX(#REF!,MATCH(EJ62&amp;EK62&amp;HJ62&amp;HK62&amp;HL62,#REF!&amp;#REF!&amp;#REF!&amp;#REF!&amp;#REF!,0))</f>
        <v>#REF!</v>
      </c>
      <c r="HH62" s="16"/>
      <c r="HI62" s="25">
        <f t="shared" si="171"/>
        <v>0</v>
      </c>
      <c r="HJ62" s="25">
        <f t="shared" si="172"/>
        <v>0</v>
      </c>
      <c r="HK62" s="19">
        <v>0</v>
      </c>
      <c r="HL62" s="19">
        <v>0</v>
      </c>
      <c r="HM62" s="18">
        <v>0.01</v>
      </c>
      <c r="HN62" s="18">
        <v>1</v>
      </c>
      <c r="HO62" s="25">
        <f t="shared" si="173"/>
        <v>0</v>
      </c>
      <c r="HP62" s="25">
        <f t="shared" si="174"/>
        <v>0</v>
      </c>
      <c r="HQ62" s="25">
        <f t="shared" si="175"/>
        <v>0</v>
      </c>
      <c r="HR62" s="25">
        <f t="shared" si="176"/>
        <v>0</v>
      </c>
      <c r="HS62" s="25">
        <f t="shared" si="177"/>
        <v>0</v>
      </c>
      <c r="HT62" s="19">
        <v>0</v>
      </c>
      <c r="HU62" s="19">
        <v>0</v>
      </c>
      <c r="HV62" s="19">
        <v>0</v>
      </c>
      <c r="HW62" s="25">
        <f t="shared" si="178"/>
        <v>0</v>
      </c>
      <c r="HX62" s="19">
        <v>0</v>
      </c>
      <c r="HY62" s="19">
        <v>0</v>
      </c>
      <c r="HZ62" s="18">
        <v>44.51</v>
      </c>
      <c r="IA62" s="20">
        <f>ROUND(IF(EN62="Cống tròn",IF(EN62="Cống tròn",IF(EU62="Không có móng",IQ62-FF62,IF(EU62="Đế",IP62-FN62,IF(OR(EU62="Móng bê tông",EU62="Móng bê tông kết hợp đế"),II62-FJ62,0))),0),IF(EN62="Cống hộp",IF(AND(EN62="Cống hộp",EU62="Không có móng"),IQ62-GF62,IF(AND(EN62="Cống hộp",EU62="Móng bê tông"),IJ62-GB62,0)),IF(OR(EN62="Rãnh xây",EN62="Rãnh bê tông"),IF(OR(EN62="Rãnh xây",EN62="Rãnh bê tông"),IK62-GB62,0),IF(EN62="Ống nhựa",IF(AND(EN62="Ống nhựa",EU62="Không đắp cát"),IQ62-HT62,IF(AND(EN62="Ống nhựa",EU62="Đắp cát"),IH62-HX62,0)),IF(EN62="Rãnh thang",IF(EN62="Rãnh thang",IF(EU62="Móng bê tông",#REF!-#REF!,IQ62),0),0))))),2)</f>
        <v>43.46</v>
      </c>
      <c r="IB62" s="20">
        <f t="shared" si="179"/>
        <v>1.0499999999999972</v>
      </c>
      <c r="IC62" s="20">
        <f t="shared" si="21"/>
        <v>43.459999999999994</v>
      </c>
      <c r="ID62" s="20">
        <f t="shared" si="22"/>
        <v>0</v>
      </c>
      <c r="IE62" s="20">
        <f t="shared" si="23"/>
        <v>0</v>
      </c>
      <c r="IF62" s="20">
        <f t="shared" si="24"/>
        <v>0</v>
      </c>
      <c r="IG62" s="20">
        <f>IF(EN62="Rãnh thang",IF(AND(EN62="Rãnh thang",EU62="Móng bê tông"),IQ62-#REF!,0),IF(EN62="Ống nhựa",IF(AND(EN62="Ống nhựa",EU62="Đắp cát"),IQ62-HT62,0),IF(EN62="Cống tròn",IF(EN62="Cống tròn",IF(OR(EU62="Móng bê tông",EU62="Móng bê tông kết hợp đế"),IM62-FL62,0),0),IF(EN62="Cống hộp",IF(AND(EN62="Cống hộp",EU62="Móng bê tông"),IN62-GD62,0),IF(OR(EN62="Rãnh xây",EN62="Rãnh bê tông"),IF(AND(EN62="Rãnh xây",EU62="Móng bê tông"),IO62-GD62,IF(AND(EN62="Rãnh bê tông",EU62="Móng bê tông"),IO62-GD62,0)),0)))))</f>
        <v>43.459999999999994</v>
      </c>
      <c r="IH62" s="20">
        <f t="shared" si="25"/>
        <v>0</v>
      </c>
      <c r="II62" s="20">
        <f t="shared" si="26"/>
        <v>43.459999999999994</v>
      </c>
      <c r="IJ62" s="20">
        <f t="shared" si="27"/>
        <v>0</v>
      </c>
      <c r="IK62" s="20">
        <f t="shared" si="28"/>
        <v>0</v>
      </c>
      <c r="IL62" s="20">
        <f t="shared" si="29"/>
        <v>43.66</v>
      </c>
      <c r="IM62" s="20">
        <f t="shared" si="30"/>
        <v>43.66</v>
      </c>
      <c r="IN62" s="20">
        <f t="shared" si="31"/>
        <v>0</v>
      </c>
      <c r="IO62" s="20">
        <f t="shared" si="32"/>
        <v>0</v>
      </c>
      <c r="IP62" s="20">
        <f t="shared" si="33"/>
        <v>0</v>
      </c>
      <c r="IQ62" s="18">
        <v>43.76</v>
      </c>
      <c r="IR62" s="25">
        <f t="shared" si="180"/>
        <v>0</v>
      </c>
      <c r="IS62" s="25">
        <f t="shared" si="34"/>
        <v>0</v>
      </c>
      <c r="IT62" s="25">
        <f t="shared" si="35"/>
        <v>0</v>
      </c>
      <c r="IU62" s="25">
        <f>ROUND(IF(EN62="Cống tròn",IF(EN62="Cống tròn",IV62+FF62,0),IF(EN62="Cống hộp",IF(EN62="Cống hộp",IV62+GP62,0),IF(OR(EN62="Rãnh xây",EN62="Rãnh bê tông"),IF(OR(EN62="Rãnh xây",EN62="Rãnh bê tông"),IV62+GP62,0),IF(EN62="ống nhựa",IF(EN62="Ống nhựa",IV62+HT62,0),IF(EN62="Rãnh thang",IF(EN62="Rãnh thang",IQ62+#REF!,0),0))))),2)</f>
        <v>44.31</v>
      </c>
      <c r="IV62" s="18">
        <v>44.21</v>
      </c>
      <c r="IW62" s="25">
        <f t="shared" si="36"/>
        <v>44.31</v>
      </c>
      <c r="IX62" s="25">
        <f t="shared" si="37"/>
        <v>0</v>
      </c>
      <c r="IY62" s="25">
        <f t="shared" si="38"/>
        <v>0</v>
      </c>
      <c r="IZ62" s="25">
        <f t="shared" si="39"/>
        <v>0</v>
      </c>
      <c r="JA62" s="25">
        <f t="shared" si="40"/>
        <v>0</v>
      </c>
      <c r="JB62" s="18">
        <v>43.97</v>
      </c>
      <c r="JC62" s="20">
        <f>ROUND(IF(EN62="Cống tròn",IF(EN62="Cống tròn",IF(EU62="Không có móng",JS62-FF62,IF(EU62="Đế",JR62-FN62,IF(OR(EU62="Móng bê tông",EU62="Móng bê tông kết hợp đế"),JK62-FJ62,0))),0),IF(EN62="Cống hộp",IF(AND(EN62="Cống hộp",EU62="Không có móng"),JS62-GF62,IF(AND(EN62="Cống hộp",EU62="Móng bê tông"),JL62-GB62,0)),IF(OR(EN62="Rãnh xây",EN62="Rãnh bê tông"),IF(OR(EN62="Rãnh xây",EN62="Rãnh bê tông"),JM62-GB62,0),IF(EN62="Ống nhựa",IF(AND(EN62="Ống nhựa",EU62="Không đắp cát"),JS62-HT62,IF(AND(EN62="Ống nhựa",EU62="Đắp cát"),JJ62-HX62,0)),IF(EN62="Rãnh thang",IF(EN62="Rãnh thang",IF(EU62="Móng bê tông",#REF!-#REF!,JS62),0),0))))),2)</f>
        <v>42.91</v>
      </c>
      <c r="JD62" s="20">
        <f t="shared" si="181"/>
        <v>1.0600000000000023</v>
      </c>
      <c r="JE62" s="20">
        <f t="shared" si="41"/>
        <v>42.91</v>
      </c>
      <c r="JF62" s="20">
        <f t="shared" si="42"/>
        <v>0</v>
      </c>
      <c r="JG62" s="20">
        <f t="shared" si="43"/>
        <v>0</v>
      </c>
      <c r="JH62" s="20">
        <f t="shared" si="44"/>
        <v>0</v>
      </c>
      <c r="JI62" s="20">
        <f>IF(EN62="Rãnh thang",IF(AND(EN62="Rãnh thang",EU62="Móng bê tông"),JS62-#REF!,0),IF(EN62="Ống nhựa",IF(AND(EN62="Ống nhựa",EU62="Đắp cát"),JS62-HT62,0),IF(EN62="Cống tròn",IF(EN62="Cống tròn",IF(OR(EU62="Móng bê tông",EU62="Móng bê tông kết hợp đế"),JO62-FL62,0),0),IF(EN62="Cống hộp",IF(AND(EN62="Cống hộp",EU62="Móng bê tông"),JP62-GD62,0),IF(OR(EN62="Rãnh xây",EN62="Rãnh bê tông"),IF(AND(EN62="Rãnh xây",EU62="Móng bê tông"),JQ62-GD62,IF(AND(EN62="Rãnh bê tông",EU62="Móng bê tông"),JQ62-GD62,0)),0)))))</f>
        <v>42.91</v>
      </c>
      <c r="JJ62" s="20">
        <f t="shared" si="45"/>
        <v>0</v>
      </c>
      <c r="JK62" s="20">
        <f t="shared" si="46"/>
        <v>42.91</v>
      </c>
      <c r="JL62" s="20">
        <f t="shared" si="47"/>
        <v>0</v>
      </c>
      <c r="JM62" s="20">
        <f t="shared" si="48"/>
        <v>0</v>
      </c>
      <c r="JN62" s="20">
        <f t="shared" si="49"/>
        <v>43.11</v>
      </c>
      <c r="JO62" s="20">
        <f t="shared" si="50"/>
        <v>43.11</v>
      </c>
      <c r="JP62" s="20">
        <f t="shared" si="51"/>
        <v>0</v>
      </c>
      <c r="JQ62" s="20">
        <f t="shared" si="52"/>
        <v>0</v>
      </c>
      <c r="JR62" s="20">
        <f t="shared" si="53"/>
        <v>0</v>
      </c>
      <c r="JS62" s="26">
        <v>43.21</v>
      </c>
      <c r="JT62" s="25">
        <f t="shared" si="182"/>
        <v>0</v>
      </c>
      <c r="JU62" s="25">
        <f t="shared" si="54"/>
        <v>0</v>
      </c>
      <c r="JV62" s="25">
        <f t="shared" si="55"/>
        <v>0</v>
      </c>
      <c r="JW62" s="25">
        <f>ROUND(IF(EN62="Cống tròn",IF(EN62="Cống tròn",JX62+FF62,0),IF(EN62="Cống hộp",IF(EN62="Cống hộp",JX62+GP62,0),IF(OR(EN62="Rãnh xây",EN62="Rãnh bê tông"),IF(OR(EN62="Rãnh xây",EN62="Rãnh bê tông"),JX62+GP62,0),IF(EN62="ống nhựa",IF(EN62="Ống nhựa",JX62+HT62,0),IF(EN62="Rãnh thang",IF(EN62="Rãnh thang",JS62+#REF!,0),0))))),2)</f>
        <v>44.31</v>
      </c>
      <c r="JX62" s="27">
        <v>44.21</v>
      </c>
      <c r="JY62" s="25">
        <f t="shared" si="56"/>
        <v>44.31</v>
      </c>
      <c r="JZ62" s="25">
        <f t="shared" si="57"/>
        <v>0</v>
      </c>
      <c r="KA62" s="25">
        <f t="shared" si="58"/>
        <v>0</v>
      </c>
      <c r="KB62" s="25">
        <f t="shared" si="59"/>
        <v>0</v>
      </c>
      <c r="KC62" s="25">
        <f t="shared" si="60"/>
        <v>0</v>
      </c>
      <c r="KD62" s="28" t="s">
        <v>98</v>
      </c>
      <c r="KE62" s="27">
        <v>0</v>
      </c>
      <c r="KF62" s="25">
        <f t="shared" si="61"/>
        <v>1.0499999999999972</v>
      </c>
      <c r="KG62" s="25">
        <f t="shared" si="183"/>
        <v>1.0499999999999972</v>
      </c>
      <c r="KH62" s="27">
        <v>0</v>
      </c>
      <c r="KI62" s="25">
        <f t="shared" si="62"/>
        <v>1.0600000000000023</v>
      </c>
      <c r="KJ62" s="25">
        <f t="shared" si="184"/>
        <v>1.0600000000000023</v>
      </c>
      <c r="KK62" s="25">
        <f t="shared" si="63"/>
        <v>0</v>
      </c>
      <c r="KL62" s="25">
        <f t="shared" si="64"/>
        <v>0</v>
      </c>
      <c r="KM62" s="25">
        <f t="shared" si="185"/>
        <v>0</v>
      </c>
      <c r="KN62" s="25">
        <f t="shared" si="65"/>
        <v>0</v>
      </c>
      <c r="KO62" s="25">
        <f t="shared" si="66"/>
        <v>0</v>
      </c>
      <c r="KP62" s="25">
        <f t="shared" si="186"/>
        <v>0</v>
      </c>
      <c r="KQ62" s="25">
        <f t="shared" si="67"/>
        <v>0.2</v>
      </c>
      <c r="KR62" s="25">
        <f t="shared" si="68"/>
        <v>0.2</v>
      </c>
      <c r="KS62" s="25">
        <f t="shared" si="187"/>
        <v>0.2</v>
      </c>
      <c r="KT62" s="25">
        <f t="shared" si="69"/>
        <v>0</v>
      </c>
      <c r="KU62" s="25">
        <f t="shared" si="70"/>
        <v>0</v>
      </c>
      <c r="KV62" s="25">
        <f t="shared" si="188"/>
        <v>0</v>
      </c>
      <c r="KW62" s="25">
        <f t="shared" si="71"/>
        <v>0</v>
      </c>
      <c r="KX62" s="25">
        <f t="shared" si="72"/>
        <v>0</v>
      </c>
      <c r="KY62" s="25">
        <f t="shared" si="189"/>
        <v>0</v>
      </c>
      <c r="KZ62" s="25">
        <f t="shared" si="73"/>
        <v>0</v>
      </c>
      <c r="LA62" s="25">
        <f t="shared" si="74"/>
        <v>0</v>
      </c>
      <c r="LB62" s="25">
        <f t="shared" si="190"/>
        <v>0</v>
      </c>
      <c r="LC62" s="25">
        <f t="shared" si="75"/>
        <v>0.8499999999999972</v>
      </c>
      <c r="LD62" s="25">
        <f t="shared" si="76"/>
        <v>0.86000000000000232</v>
      </c>
      <c r="LE62" s="25">
        <f t="shared" si="191"/>
        <v>0.85499999999999976</v>
      </c>
      <c r="LF62" s="25">
        <f t="shared" si="77"/>
        <v>0</v>
      </c>
      <c r="LG62" s="25">
        <f t="shared" si="78"/>
        <v>0</v>
      </c>
      <c r="LH62" s="25">
        <f t="shared" si="192"/>
        <v>0</v>
      </c>
      <c r="LI62" s="25">
        <f t="shared" si="79"/>
        <v>0</v>
      </c>
      <c r="LJ62" s="25">
        <f t="shared" si="80"/>
        <v>0</v>
      </c>
      <c r="LK62" s="25">
        <f t="shared" si="193"/>
        <v>0</v>
      </c>
      <c r="LL62" s="25">
        <f t="shared" si="81"/>
        <v>0</v>
      </c>
      <c r="LM62" s="25">
        <f t="shared" si="82"/>
        <v>0</v>
      </c>
      <c r="LN62" s="25">
        <f t="shared" si="194"/>
        <v>0</v>
      </c>
      <c r="LO62" s="25">
        <f t="shared" si="83"/>
        <v>0</v>
      </c>
      <c r="LP62" s="25">
        <f t="shared" si="84"/>
        <v>0</v>
      </c>
      <c r="LQ62" s="25">
        <f t="shared" si="195"/>
        <v>0</v>
      </c>
      <c r="LR62" s="25">
        <f t="shared" si="85"/>
        <v>0</v>
      </c>
      <c r="LS62" s="25">
        <f t="shared" si="86"/>
        <v>0</v>
      </c>
      <c r="LT62" s="25">
        <f t="shared" si="196"/>
        <v>0</v>
      </c>
      <c r="LU62" s="25">
        <f t="shared" si="87"/>
        <v>0</v>
      </c>
      <c r="LV62" s="25">
        <f t="shared" si="88"/>
        <v>0</v>
      </c>
      <c r="LW62" s="25">
        <f t="shared" si="197"/>
        <v>0</v>
      </c>
      <c r="LX62" s="25">
        <f t="shared" si="89"/>
        <v>0</v>
      </c>
      <c r="LY62" s="25">
        <f t="shared" si="90"/>
        <v>0</v>
      </c>
      <c r="LZ62" s="25">
        <f t="shared" si="198"/>
        <v>0</v>
      </c>
      <c r="MA62" s="25">
        <f t="shared" si="91"/>
        <v>0</v>
      </c>
      <c r="MB62" s="25">
        <f t="shared" si="92"/>
        <v>0</v>
      </c>
      <c r="MC62" s="25">
        <f t="shared" si="199"/>
        <v>0</v>
      </c>
      <c r="MD62" s="25">
        <f t="shared" si="93"/>
        <v>0</v>
      </c>
      <c r="ME62" s="25">
        <f t="shared" si="94"/>
        <v>0</v>
      </c>
      <c r="MF62" s="25">
        <f t="shared" si="200"/>
        <v>0</v>
      </c>
      <c r="MG62" s="25">
        <f t="shared" si="95"/>
        <v>0</v>
      </c>
      <c r="MH62" s="25">
        <f t="shared" si="96"/>
        <v>0</v>
      </c>
      <c r="MI62" s="25">
        <f t="shared" si="201"/>
        <v>0</v>
      </c>
      <c r="MJ62" s="25">
        <f t="shared" si="97"/>
        <v>0</v>
      </c>
      <c r="MK62" s="25">
        <f t="shared" si="98"/>
        <v>0</v>
      </c>
      <c r="ML62" s="25">
        <f t="shared" si="202"/>
        <v>0</v>
      </c>
      <c r="MM62" s="25">
        <f t="shared" si="99"/>
        <v>0</v>
      </c>
      <c r="MN62" s="25">
        <f t="shared" si="100"/>
        <v>0</v>
      </c>
      <c r="MO62" s="25">
        <f t="shared" si="203"/>
        <v>0</v>
      </c>
      <c r="MP62" s="25">
        <f t="shared" si="101"/>
        <v>0</v>
      </c>
      <c r="MQ62" s="25">
        <f t="shared" si="102"/>
        <v>0</v>
      </c>
      <c r="MR62" s="25">
        <f t="shared" si="204"/>
        <v>0</v>
      </c>
      <c r="MS62" s="29">
        <v>1.4</v>
      </c>
      <c r="MT62" s="29">
        <v>0</v>
      </c>
      <c r="MU62" s="29">
        <v>1</v>
      </c>
      <c r="MV62" s="29">
        <v>1</v>
      </c>
      <c r="MW62" s="25">
        <f t="shared" si="103"/>
        <v>1.4</v>
      </c>
      <c r="MX62" s="25">
        <f t="shared" si="104"/>
        <v>1.47</v>
      </c>
      <c r="MY62" s="25">
        <f t="shared" si="105"/>
        <v>0</v>
      </c>
      <c r="MZ62" s="25">
        <f t="shared" si="106"/>
        <v>0</v>
      </c>
      <c r="NA62" s="25">
        <f t="shared" si="107"/>
        <v>1.4</v>
      </c>
      <c r="NB62" s="25">
        <f t="shared" si="108"/>
        <v>1.48</v>
      </c>
      <c r="NC62" s="25">
        <f t="shared" si="109"/>
        <v>0</v>
      </c>
      <c r="ND62" s="25">
        <f t="shared" si="110"/>
        <v>0</v>
      </c>
      <c r="NE62" s="25">
        <f t="shared" si="205"/>
        <v>1.4</v>
      </c>
      <c r="NF62" s="25">
        <f t="shared" si="205"/>
        <v>1.4750000000000001</v>
      </c>
      <c r="NG62" s="25">
        <f t="shared" si="205"/>
        <v>0</v>
      </c>
      <c r="NH62" s="25">
        <f t="shared" si="205"/>
        <v>0</v>
      </c>
      <c r="NI62" s="25">
        <f t="shared" si="112"/>
        <v>71.7</v>
      </c>
      <c r="NJ62" s="25">
        <f t="shared" si="113"/>
        <v>0</v>
      </c>
      <c r="NK62" s="25">
        <f t="shared" si="114"/>
        <v>71.7</v>
      </c>
      <c r="NL62" s="25">
        <f t="shared" si="115"/>
        <v>41.51</v>
      </c>
      <c r="NM62" s="25">
        <f t="shared" si="116"/>
        <v>0</v>
      </c>
      <c r="NN62" s="25">
        <f t="shared" si="206"/>
        <v>41.51</v>
      </c>
      <c r="NO62" s="25">
        <f t="shared" si="117"/>
        <v>0</v>
      </c>
      <c r="NP62" s="25">
        <f t="shared" si="118"/>
        <v>0</v>
      </c>
      <c r="NQ62" s="25">
        <f t="shared" si="207"/>
        <v>0</v>
      </c>
      <c r="NR62" s="25">
        <f t="shared" si="119"/>
        <v>0</v>
      </c>
      <c r="NS62" s="25">
        <f t="shared" si="120"/>
        <v>0</v>
      </c>
      <c r="NT62" s="25">
        <f t="shared" si="208"/>
        <v>0</v>
      </c>
      <c r="NU62" s="25">
        <f t="shared" si="121"/>
        <v>0</v>
      </c>
      <c r="NV62" s="25">
        <f t="shared" si="122"/>
        <v>0</v>
      </c>
      <c r="NW62" s="25">
        <f t="shared" si="209"/>
        <v>0</v>
      </c>
      <c r="NX62" s="25">
        <f t="shared" si="210"/>
        <v>41.51</v>
      </c>
      <c r="NY62" s="25">
        <f t="shared" si="210"/>
        <v>0</v>
      </c>
      <c r="NZ62" s="25">
        <f t="shared" si="211"/>
        <v>41.51</v>
      </c>
      <c r="OA62" s="25">
        <f t="shared" si="212"/>
        <v>30.19</v>
      </c>
      <c r="OB62" s="25">
        <f t="shared" si="212"/>
        <v>0</v>
      </c>
      <c r="OC62" s="25">
        <f t="shared" si="213"/>
        <v>30.19</v>
      </c>
      <c r="OD62" s="25">
        <f t="shared" si="214"/>
        <v>41.51</v>
      </c>
      <c r="OE62" s="25">
        <f t="shared" si="214"/>
        <v>0</v>
      </c>
      <c r="OF62" s="25">
        <f t="shared" si="214"/>
        <v>41.51</v>
      </c>
      <c r="OG62" s="25">
        <f t="shared" si="124"/>
        <v>0</v>
      </c>
      <c r="OH62" s="25">
        <f t="shared" si="125"/>
        <v>0</v>
      </c>
      <c r="OI62" s="25">
        <f t="shared" si="126"/>
        <v>0</v>
      </c>
      <c r="OJ62" s="25">
        <f t="shared" si="127"/>
        <v>0</v>
      </c>
      <c r="OK62" s="25">
        <f t="shared" si="128"/>
        <v>0</v>
      </c>
      <c r="OL62" s="25">
        <f t="shared" si="129"/>
        <v>0</v>
      </c>
      <c r="OM62" s="25">
        <f t="shared" si="215"/>
        <v>0</v>
      </c>
      <c r="ON62" s="25">
        <f t="shared" si="215"/>
        <v>0</v>
      </c>
      <c r="OO62" s="25">
        <f t="shared" si="215"/>
        <v>0</v>
      </c>
      <c r="OP62" s="25">
        <f t="shared" si="130"/>
        <v>0</v>
      </c>
      <c r="OQ62" s="25">
        <f t="shared" si="131"/>
        <v>0</v>
      </c>
      <c r="OR62" s="25">
        <f t="shared" si="216"/>
        <v>0</v>
      </c>
      <c r="OS62" s="19">
        <v>535900.75</v>
      </c>
      <c r="OT62" s="19">
        <v>2370992.48</v>
      </c>
    </row>
    <row r="63" spans="1:410" ht="33" customHeight="1" x14ac:dyDescent="0.25">
      <c r="A63" s="18"/>
      <c r="B63" s="18" t="s">
        <v>838</v>
      </c>
      <c r="C63" s="18">
        <v>255.37</v>
      </c>
      <c r="D63" s="16" t="e">
        <f>_xlfn.IFNA(INDEX(#REF!,MATCH(E63,#REF!,0)),0)</f>
        <v>#REF!</v>
      </c>
      <c r="E63" s="18" t="s">
        <v>843</v>
      </c>
      <c r="F63" s="16" t="s">
        <v>765</v>
      </c>
      <c r="G63" s="16" t="s">
        <v>810</v>
      </c>
      <c r="H63" s="16" t="s">
        <v>767</v>
      </c>
      <c r="I63" s="16" t="s">
        <v>768</v>
      </c>
      <c r="J63" s="16" t="s">
        <v>811</v>
      </c>
      <c r="K63" s="16" t="s">
        <v>770</v>
      </c>
      <c r="L63" s="16" t="s">
        <v>771</v>
      </c>
      <c r="M63" s="18">
        <v>1.8399999999999999</v>
      </c>
      <c r="N63" s="18">
        <v>1.8399999999999999</v>
      </c>
      <c r="O63" s="18">
        <v>2.2399999999999998</v>
      </c>
      <c r="P63" s="18">
        <v>2.2399999999999998</v>
      </c>
      <c r="Q63" s="18">
        <v>0.1</v>
      </c>
      <c r="R63" s="18">
        <v>2.04</v>
      </c>
      <c r="S63" s="18">
        <v>2.04</v>
      </c>
      <c r="T63" s="18">
        <v>0.2</v>
      </c>
      <c r="U63" s="18">
        <v>0</v>
      </c>
      <c r="V63" s="18">
        <v>0</v>
      </c>
      <c r="W63" s="18">
        <v>0</v>
      </c>
      <c r="X63" s="18">
        <v>1.8399999999999999</v>
      </c>
      <c r="Y63" s="18">
        <v>1.7999999999999998</v>
      </c>
      <c r="Z63" s="20">
        <f t="shared" si="132"/>
        <v>1.8</v>
      </c>
      <c r="AA63" s="18">
        <v>0.22</v>
      </c>
      <c r="AB63" s="18">
        <v>0</v>
      </c>
      <c r="AC63" s="18">
        <v>0</v>
      </c>
      <c r="AD63" s="18">
        <v>0</v>
      </c>
      <c r="AE63" s="18">
        <v>0</v>
      </c>
      <c r="AF63" s="18">
        <v>0</v>
      </c>
      <c r="AG63" s="18">
        <v>1.4</v>
      </c>
      <c r="AH63" s="18">
        <v>1.4</v>
      </c>
      <c r="AI63" s="20">
        <f t="shared" si="133"/>
        <v>1.95</v>
      </c>
      <c r="AJ63" s="18">
        <v>0</v>
      </c>
      <c r="AK63" s="18">
        <v>0</v>
      </c>
      <c r="AL63" s="20">
        <f t="shared" si="134"/>
        <v>0</v>
      </c>
      <c r="AM63" s="18">
        <v>1.8399999999999999</v>
      </c>
      <c r="AN63" s="18">
        <v>1.4</v>
      </c>
      <c r="AO63" s="18">
        <v>0.15</v>
      </c>
      <c r="AP63" s="18">
        <v>0.22</v>
      </c>
      <c r="AQ63" s="18">
        <v>0</v>
      </c>
      <c r="AR63" s="18">
        <v>0</v>
      </c>
      <c r="AS63" s="18">
        <v>0</v>
      </c>
      <c r="AT63" s="18">
        <v>0</v>
      </c>
      <c r="AU63" s="18">
        <v>0</v>
      </c>
      <c r="AV63" s="18">
        <v>1</v>
      </c>
      <c r="AW63" s="18">
        <v>0</v>
      </c>
      <c r="AX63" s="18">
        <v>0</v>
      </c>
      <c r="AY63" s="18">
        <v>0</v>
      </c>
      <c r="AZ63" s="18">
        <v>0</v>
      </c>
      <c r="BA63" s="18">
        <v>0</v>
      </c>
      <c r="BB63" s="18">
        <v>0</v>
      </c>
      <c r="BC63" s="18">
        <v>0</v>
      </c>
      <c r="BD63" s="18">
        <v>0</v>
      </c>
      <c r="BE63" s="18">
        <v>2</v>
      </c>
      <c r="BF63" s="18">
        <v>0</v>
      </c>
      <c r="BG63" s="18">
        <v>0</v>
      </c>
      <c r="BH63" s="18">
        <v>0</v>
      </c>
      <c r="BI63" s="18">
        <v>0</v>
      </c>
      <c r="BJ63" s="18">
        <v>0</v>
      </c>
      <c r="BK63" s="18">
        <v>0</v>
      </c>
      <c r="BL63" s="18">
        <v>0</v>
      </c>
      <c r="BM63" s="18">
        <v>0</v>
      </c>
      <c r="BN63" s="18">
        <v>0</v>
      </c>
      <c r="BO63" s="18">
        <v>0</v>
      </c>
      <c r="BP63" s="18">
        <v>0</v>
      </c>
      <c r="BQ63" s="18">
        <v>0</v>
      </c>
      <c r="BR63" s="18">
        <v>0</v>
      </c>
      <c r="BS63" s="18">
        <v>0</v>
      </c>
      <c r="BT63" s="18">
        <v>0</v>
      </c>
      <c r="BU63" s="18">
        <v>0</v>
      </c>
      <c r="BV63" s="18">
        <v>0</v>
      </c>
      <c r="BW63" s="18">
        <v>0</v>
      </c>
      <c r="BX63" s="18">
        <v>0</v>
      </c>
      <c r="BY63" s="18">
        <v>0</v>
      </c>
      <c r="BZ63" s="18">
        <v>0</v>
      </c>
      <c r="CA63" s="16" t="e">
        <f>_xlfn.IFNA(IF(RIGHT(D63,2)="=G",0,INDEX(#REF!,MATCH(E63,#REF!,0))),0)</f>
        <v>#REF!</v>
      </c>
      <c r="CB63" s="16" t="s">
        <v>776</v>
      </c>
      <c r="CC63" s="18">
        <v>0</v>
      </c>
      <c r="CD63" s="18">
        <v>0</v>
      </c>
      <c r="CE63" s="18">
        <v>1.84</v>
      </c>
      <c r="CF63" s="18">
        <v>0.9</v>
      </c>
      <c r="CG63" s="18">
        <v>0.12</v>
      </c>
      <c r="CH63" s="18">
        <v>2</v>
      </c>
      <c r="CI63" s="16" t="s">
        <v>98</v>
      </c>
      <c r="CJ63" s="18">
        <v>0</v>
      </c>
      <c r="CK63" s="20">
        <f t="shared" si="135"/>
        <v>1.36</v>
      </c>
      <c r="CL63" s="20">
        <f t="shared" si="136"/>
        <v>1.36</v>
      </c>
      <c r="CM63" s="18">
        <v>36.11</v>
      </c>
      <c r="CN63" s="18">
        <v>44.81</v>
      </c>
      <c r="CO63" s="18">
        <v>43.971000000000004</v>
      </c>
      <c r="CP63" s="22">
        <f t="shared" si="0"/>
        <v>43.97</v>
      </c>
      <c r="CQ63" s="22">
        <f t="shared" si="1"/>
        <v>42.61</v>
      </c>
      <c r="CR63" s="22">
        <f t="shared" si="137"/>
        <v>1.36</v>
      </c>
      <c r="CS63" s="22">
        <f t="shared" si="138"/>
        <v>42.709999999999994</v>
      </c>
      <c r="CT63" s="22">
        <f t="shared" si="2"/>
        <v>42.91</v>
      </c>
      <c r="CU63" s="18">
        <v>42.91</v>
      </c>
      <c r="CV63" s="22">
        <f t="shared" si="139"/>
        <v>1.8</v>
      </c>
      <c r="CW63" s="22">
        <f t="shared" si="3"/>
        <v>0</v>
      </c>
      <c r="CX63" s="22">
        <f t="shared" si="4"/>
        <v>0</v>
      </c>
      <c r="CY63" s="22">
        <f t="shared" si="5"/>
        <v>44.66</v>
      </c>
      <c r="CZ63" s="22">
        <f t="shared" si="6"/>
        <v>44.81</v>
      </c>
      <c r="DA63" s="18">
        <v>44.81</v>
      </c>
      <c r="DB63" s="20">
        <f t="shared" si="140"/>
        <v>2.2000000000000002</v>
      </c>
      <c r="DC63" s="20">
        <f t="shared" si="141"/>
        <v>0.84</v>
      </c>
      <c r="DD63" s="20">
        <f t="shared" si="142"/>
        <v>1.3600000000000003</v>
      </c>
      <c r="DE63" s="20">
        <f t="shared" si="7"/>
        <v>0.1</v>
      </c>
      <c r="DF63" s="20">
        <f t="shared" si="8"/>
        <v>0.2</v>
      </c>
      <c r="DG63" s="20">
        <f t="shared" si="9"/>
        <v>1.06</v>
      </c>
      <c r="DH63" s="20">
        <f t="shared" si="10"/>
        <v>0</v>
      </c>
      <c r="DI63" s="20">
        <f t="shared" si="11"/>
        <v>0</v>
      </c>
      <c r="DJ63" s="20">
        <f t="shared" si="12"/>
        <v>0</v>
      </c>
      <c r="DK63" s="20">
        <f t="shared" si="143"/>
        <v>1.36</v>
      </c>
      <c r="DL63" s="20">
        <f t="shared" si="144"/>
        <v>0</v>
      </c>
      <c r="DM63" s="20">
        <f t="shared" si="145"/>
        <v>0</v>
      </c>
      <c r="DN63" s="20">
        <f t="shared" si="146"/>
        <v>0</v>
      </c>
      <c r="DO63" s="18">
        <v>2.44</v>
      </c>
      <c r="DP63" s="18">
        <v>0</v>
      </c>
      <c r="DQ63" s="18">
        <v>1</v>
      </c>
      <c r="DR63" s="18">
        <v>1</v>
      </c>
      <c r="DS63" s="25">
        <f t="shared" si="147"/>
        <v>2.44</v>
      </c>
      <c r="DT63" s="25">
        <f t="shared" si="148"/>
        <v>0</v>
      </c>
      <c r="DU63" s="25">
        <f t="shared" si="149"/>
        <v>3.32</v>
      </c>
      <c r="DV63" s="25">
        <f t="shared" si="150"/>
        <v>0</v>
      </c>
      <c r="DW63" s="25">
        <f t="shared" si="151"/>
        <v>3.32</v>
      </c>
      <c r="DX63" s="25">
        <f t="shared" si="152"/>
        <v>7.44</v>
      </c>
      <c r="DY63" s="25">
        <f t="shared" si="153"/>
        <v>0</v>
      </c>
      <c r="DZ63" s="25">
        <f t="shared" si="154"/>
        <v>7.44</v>
      </c>
      <c r="EA63" s="25">
        <f t="shared" si="155"/>
        <v>4.92</v>
      </c>
      <c r="EB63" s="25">
        <f t="shared" si="156"/>
        <v>0</v>
      </c>
      <c r="EC63" s="25">
        <f t="shared" si="157"/>
        <v>4.92</v>
      </c>
      <c r="ED63" s="25">
        <f t="shared" si="158"/>
        <v>2.52</v>
      </c>
      <c r="EE63" s="25">
        <f t="shared" si="158"/>
        <v>0</v>
      </c>
      <c r="EF63" s="25">
        <f t="shared" si="159"/>
        <v>2.52</v>
      </c>
      <c r="EG63" s="25">
        <f t="shared" si="160"/>
        <v>4.92</v>
      </c>
      <c r="EH63" s="25">
        <f t="shared" si="160"/>
        <v>0</v>
      </c>
      <c r="EI63" s="25">
        <f t="shared" si="161"/>
        <v>4.92</v>
      </c>
      <c r="EJ63" s="18">
        <v>255.37</v>
      </c>
      <c r="EK63" s="18">
        <v>205.37</v>
      </c>
      <c r="EL63" s="18" t="s">
        <v>843</v>
      </c>
      <c r="EM63" s="18" t="s">
        <v>844</v>
      </c>
      <c r="EN63" s="16" t="s">
        <v>774</v>
      </c>
      <c r="EO63" s="16" t="s">
        <v>132</v>
      </c>
      <c r="EP63" s="16" t="e">
        <f>IF(OR(EN63="Cống tròn",EN63="Cống hộp",EN63="Ống nhựa"),INDEX(#REF!,MATCH(E63,#REF!,0)),IF(OR(EN63="Rãnh xây",EN63="Rãnh bê tông"),INDEX(#REF!,MATCH(E63,#REF!,0)),0))</f>
        <v>#REF!</v>
      </c>
      <c r="EQ63" s="18">
        <v>48.599999999999994</v>
      </c>
      <c r="ER63" s="18">
        <v>1</v>
      </c>
      <c r="ES63" s="25">
        <f t="shared" si="162"/>
        <v>48</v>
      </c>
      <c r="ET63" s="1" t="e">
        <f>_xlfn.IFNA(IF(EN63="Cống tròn",INDEX(#REF!,MATCH(E63,#REF!,0)),IF(EN63="Cống hộp",INDEX(#REF!,MATCH(E63,#REF!,0)),EU63&amp;" ,"&amp;EV63)),0)</f>
        <v>#REF!</v>
      </c>
      <c r="EU63" s="16" t="s">
        <v>769</v>
      </c>
      <c r="EV63" s="16" t="s">
        <v>775</v>
      </c>
      <c r="EW63" s="16" t="e">
        <f>_xlfn.IFNA(INDEX(#REF!,MATCH(E63,#REF!,0)),0)</f>
        <v>#REF!</v>
      </c>
      <c r="EX63" s="16"/>
      <c r="EY63" s="18">
        <v>0</v>
      </c>
      <c r="EZ63" s="18">
        <v>0</v>
      </c>
      <c r="FA63" s="18">
        <v>0</v>
      </c>
      <c r="FB63" s="19">
        <v>0</v>
      </c>
      <c r="FC63" s="19">
        <v>0</v>
      </c>
      <c r="FD63" s="25">
        <f t="shared" si="13"/>
        <v>0</v>
      </c>
      <c r="FE63" s="25">
        <f t="shared" si="163"/>
        <v>0</v>
      </c>
      <c r="FF63" s="18">
        <v>0.1</v>
      </c>
      <c r="FG63" s="18">
        <v>2</v>
      </c>
      <c r="FH63" s="18">
        <v>1</v>
      </c>
      <c r="FI63" s="25">
        <f t="shared" si="164"/>
        <v>1.2</v>
      </c>
      <c r="FJ63" s="18">
        <v>0</v>
      </c>
      <c r="FK63" s="18">
        <v>0</v>
      </c>
      <c r="FL63" s="18">
        <v>0.2</v>
      </c>
      <c r="FM63" s="18">
        <v>1.4</v>
      </c>
      <c r="FN63" s="18">
        <v>0</v>
      </c>
      <c r="FO63" s="25">
        <f t="shared" si="165"/>
        <v>1.4</v>
      </c>
      <c r="FP63" s="18">
        <v>1.4999999999999999E-2</v>
      </c>
      <c r="FQ63" s="18">
        <v>1</v>
      </c>
      <c r="FR63" s="25">
        <f t="shared" si="14"/>
        <v>47</v>
      </c>
      <c r="FS63" s="25">
        <f t="shared" si="15"/>
        <v>0.69</v>
      </c>
      <c r="FT63" s="25">
        <f t="shared" si="16"/>
        <v>47.69</v>
      </c>
      <c r="FU63" s="25">
        <f t="shared" si="17"/>
        <v>-0.90999999999999659</v>
      </c>
      <c r="FV63" s="25" t="str">
        <f t="shared" si="166"/>
        <v>Thêm 01</v>
      </c>
      <c r="FW63" s="25">
        <f t="shared" si="167"/>
        <v>0.11</v>
      </c>
      <c r="FX63" s="16"/>
      <c r="FY63" s="16"/>
      <c r="FZ63" s="16"/>
      <c r="GA63" s="16"/>
      <c r="GB63" s="19">
        <v>0</v>
      </c>
      <c r="GC63" s="19">
        <v>0</v>
      </c>
      <c r="GD63" s="19">
        <v>0</v>
      </c>
      <c r="GE63" s="19">
        <v>0</v>
      </c>
      <c r="GF63" s="19">
        <v>0</v>
      </c>
      <c r="GG63" s="19">
        <v>0</v>
      </c>
      <c r="GH63" s="19">
        <v>0</v>
      </c>
      <c r="GI63" s="19">
        <v>0</v>
      </c>
      <c r="GJ63" s="19">
        <v>0</v>
      </c>
      <c r="GK63" s="19">
        <v>0</v>
      </c>
      <c r="GL63" s="25">
        <f t="shared" si="18"/>
        <v>0</v>
      </c>
      <c r="GM63" s="25">
        <f t="shared" si="168"/>
        <v>0</v>
      </c>
      <c r="GN63" s="19">
        <v>0</v>
      </c>
      <c r="GO63" s="19">
        <v>0</v>
      </c>
      <c r="GP63" s="19">
        <v>0</v>
      </c>
      <c r="GQ63" s="19">
        <v>0</v>
      </c>
      <c r="GR63" s="1" t="e">
        <f>_xlfn.IFNA(INDEX(#REF!,MATCH(E63,#REF!,0)),0)</f>
        <v>#REF!</v>
      </c>
      <c r="GS63" s="16"/>
      <c r="GT63" s="18">
        <v>0</v>
      </c>
      <c r="GU63" s="18">
        <v>0</v>
      </c>
      <c r="GV63" s="18">
        <v>0</v>
      </c>
      <c r="GW63" s="18">
        <v>0</v>
      </c>
      <c r="GX63" s="25">
        <f t="shared" si="19"/>
        <v>0</v>
      </c>
      <c r="GY63" s="25">
        <f t="shared" si="20"/>
        <v>0</v>
      </c>
      <c r="GZ63" s="25">
        <f t="shared" si="169"/>
        <v>0</v>
      </c>
      <c r="HA63" s="1" t="e" cm="1">
        <f t="array" ref="HA63">INDEX(#REF!,MATCH(EJ63&amp;EK63&amp;HD63&amp;HE63&amp;HF63,#REF!&amp;#REF!&amp;#REF!&amp;#REF!&amp;#REF!,0))</f>
        <v>#REF!</v>
      </c>
      <c r="HB63" s="16"/>
      <c r="HC63" s="25">
        <f t="shared" si="170"/>
        <v>0</v>
      </c>
      <c r="HD63" s="18">
        <v>0</v>
      </c>
      <c r="HE63" s="18">
        <v>0</v>
      </c>
      <c r="HF63" s="18">
        <v>0</v>
      </c>
      <c r="HG63" s="1" t="e" cm="1">
        <f t="array" ref="HG63">INDEX(#REF!,MATCH(EJ63&amp;EK63&amp;HJ63&amp;HK63&amp;HL63,#REF!&amp;#REF!&amp;#REF!&amp;#REF!&amp;#REF!,0))</f>
        <v>#REF!</v>
      </c>
      <c r="HH63" s="16"/>
      <c r="HI63" s="25">
        <f t="shared" si="171"/>
        <v>0</v>
      </c>
      <c r="HJ63" s="25">
        <f t="shared" si="172"/>
        <v>0</v>
      </c>
      <c r="HK63" s="19">
        <v>0</v>
      </c>
      <c r="HL63" s="19">
        <v>0</v>
      </c>
      <c r="HM63" s="18">
        <v>0.01</v>
      </c>
      <c r="HN63" s="18">
        <v>1</v>
      </c>
      <c r="HO63" s="25">
        <f t="shared" si="173"/>
        <v>0</v>
      </c>
      <c r="HP63" s="25">
        <f t="shared" si="174"/>
        <v>0</v>
      </c>
      <c r="HQ63" s="25">
        <f t="shared" si="175"/>
        <v>0</v>
      </c>
      <c r="HR63" s="25">
        <f t="shared" si="176"/>
        <v>0</v>
      </c>
      <c r="HS63" s="25">
        <f t="shared" si="177"/>
        <v>0</v>
      </c>
      <c r="HT63" s="19">
        <v>0</v>
      </c>
      <c r="HU63" s="19">
        <v>0</v>
      </c>
      <c r="HV63" s="19">
        <v>0</v>
      </c>
      <c r="HW63" s="25">
        <f t="shared" si="178"/>
        <v>0</v>
      </c>
      <c r="HX63" s="19">
        <v>0</v>
      </c>
      <c r="HY63" s="19">
        <v>0</v>
      </c>
      <c r="HZ63" s="18">
        <v>43.97</v>
      </c>
      <c r="IA63" s="20">
        <f>ROUND(IF(EN63="Cống tròn",IF(EN63="Cống tròn",IF(EU63="Không có móng",IQ63-FF63,IF(EU63="Đế",IP63-FN63,IF(OR(EU63="Móng bê tông",EU63="Móng bê tông kết hợp đế"),II63-FJ63,0))),0),IF(EN63="Cống hộp",IF(AND(EN63="Cống hộp",EU63="Không có móng"),IQ63-GF63,IF(AND(EN63="Cống hộp",EU63="Móng bê tông"),IJ63-GB63,0)),IF(OR(EN63="Rãnh xây",EN63="Rãnh bê tông"),IF(OR(EN63="Rãnh xây",EN63="Rãnh bê tông"),IK63-GB63,0),IF(EN63="Ống nhựa",IF(AND(EN63="Ống nhựa",EU63="Không đắp cát"),IQ63-HT63,IF(AND(EN63="Ống nhựa",EU63="Đắp cát"),IH63-HX63,0)),IF(EN63="Rãnh thang",IF(EN63="Rãnh thang",IF(EU63="Móng bê tông",#REF!-#REF!,IQ63),0),0))))),2)</f>
        <v>42.91</v>
      </c>
      <c r="IB63" s="20">
        <f t="shared" si="179"/>
        <v>1.0600000000000023</v>
      </c>
      <c r="IC63" s="20">
        <f t="shared" si="21"/>
        <v>42.91</v>
      </c>
      <c r="ID63" s="20">
        <f t="shared" si="22"/>
        <v>0</v>
      </c>
      <c r="IE63" s="20">
        <f t="shared" si="23"/>
        <v>0</v>
      </c>
      <c r="IF63" s="20">
        <f t="shared" si="24"/>
        <v>0</v>
      </c>
      <c r="IG63" s="20">
        <f>IF(EN63="Rãnh thang",IF(AND(EN63="Rãnh thang",EU63="Móng bê tông"),IQ63-#REF!,0),IF(EN63="Ống nhựa",IF(AND(EN63="Ống nhựa",EU63="Đắp cát"),IQ63-HT63,0),IF(EN63="Cống tròn",IF(EN63="Cống tròn",IF(OR(EU63="Móng bê tông",EU63="Móng bê tông kết hợp đế"),IM63-FL63,0),0),IF(EN63="Cống hộp",IF(AND(EN63="Cống hộp",EU63="Móng bê tông"),IN63-GD63,0),IF(OR(EN63="Rãnh xây",EN63="Rãnh bê tông"),IF(AND(EN63="Rãnh xây",EU63="Móng bê tông"),IO63-GD63,IF(AND(EN63="Rãnh bê tông",EU63="Móng bê tông"),IO63-GD63,0)),0)))))</f>
        <v>42.91</v>
      </c>
      <c r="IH63" s="20">
        <f t="shared" si="25"/>
        <v>0</v>
      </c>
      <c r="II63" s="20">
        <f t="shared" si="26"/>
        <v>42.91</v>
      </c>
      <c r="IJ63" s="20">
        <f t="shared" si="27"/>
        <v>0</v>
      </c>
      <c r="IK63" s="20">
        <f t="shared" si="28"/>
        <v>0</v>
      </c>
      <c r="IL63" s="20">
        <f t="shared" si="29"/>
        <v>43.11</v>
      </c>
      <c r="IM63" s="20">
        <f t="shared" si="30"/>
        <v>43.11</v>
      </c>
      <c r="IN63" s="20">
        <f t="shared" si="31"/>
        <v>0</v>
      </c>
      <c r="IO63" s="20">
        <f t="shared" si="32"/>
        <v>0</v>
      </c>
      <c r="IP63" s="20">
        <f t="shared" si="33"/>
        <v>0</v>
      </c>
      <c r="IQ63" s="18">
        <v>43.21</v>
      </c>
      <c r="IR63" s="25">
        <f t="shared" si="180"/>
        <v>0</v>
      </c>
      <c r="IS63" s="25">
        <f t="shared" si="34"/>
        <v>0</v>
      </c>
      <c r="IT63" s="25">
        <f t="shared" si="35"/>
        <v>0</v>
      </c>
      <c r="IU63" s="25">
        <f>ROUND(IF(EN63="Cống tròn",IF(EN63="Cống tròn",IV63+FF63,0),IF(EN63="Cống hộp",IF(EN63="Cống hộp",IV63+GP63,0),IF(OR(EN63="Rãnh xây",EN63="Rãnh bê tông"),IF(OR(EN63="Rãnh xây",EN63="Rãnh bê tông"),IV63+GP63,0),IF(EN63="ống nhựa",IF(EN63="Ống nhựa",IV63+HT63,0),IF(EN63="Rãnh thang",IF(EN63="Rãnh thang",IQ63+#REF!,0),0))))),2)</f>
        <v>43.77</v>
      </c>
      <c r="IV63" s="18">
        <v>43.67</v>
      </c>
      <c r="IW63" s="25">
        <f t="shared" si="36"/>
        <v>43.77</v>
      </c>
      <c r="IX63" s="25">
        <f t="shared" si="37"/>
        <v>0</v>
      </c>
      <c r="IY63" s="25">
        <f t="shared" si="38"/>
        <v>0</v>
      </c>
      <c r="IZ63" s="25">
        <f t="shared" si="39"/>
        <v>0</v>
      </c>
      <c r="JA63" s="25">
        <f t="shared" si="40"/>
        <v>0</v>
      </c>
      <c r="JB63" s="18">
        <v>43.38</v>
      </c>
      <c r="JC63" s="20">
        <f>ROUND(IF(EN63="Cống tròn",IF(EN63="Cống tròn",IF(EU63="Không có móng",JS63-FF63,IF(EU63="Đế",JR63-FN63,IF(OR(EU63="Móng bê tông",EU63="Móng bê tông kết hợp đế"),JK63-FJ63,0))),0),IF(EN63="Cống hộp",IF(AND(EN63="Cống hộp",EU63="Không có móng"),JS63-GF63,IF(AND(EN63="Cống hộp",EU63="Móng bê tông"),JL63-GB63,0)),IF(OR(EN63="Rãnh xây",EN63="Rãnh bê tông"),IF(OR(EN63="Rãnh xây",EN63="Rãnh bê tông"),JM63-GB63,0),IF(EN63="Ống nhựa",IF(AND(EN63="Ống nhựa",EU63="Không đắp cát"),JS63-HT63,IF(AND(EN63="Ống nhựa",EU63="Đắp cát"),JJ63-HX63,0)),IF(EN63="Rãnh thang",IF(EN63="Rãnh thang",IF(EU63="Móng bê tông",#REF!-#REF!,JS63),0),0))))),2)</f>
        <v>42.37</v>
      </c>
      <c r="JD63" s="20">
        <f t="shared" si="181"/>
        <v>1.0100000000000051</v>
      </c>
      <c r="JE63" s="20">
        <f t="shared" si="41"/>
        <v>42.37</v>
      </c>
      <c r="JF63" s="20">
        <f t="shared" si="42"/>
        <v>0</v>
      </c>
      <c r="JG63" s="20">
        <f t="shared" si="43"/>
        <v>0</v>
      </c>
      <c r="JH63" s="20">
        <f t="shared" si="44"/>
        <v>0</v>
      </c>
      <c r="JI63" s="20">
        <f>IF(EN63="Rãnh thang",IF(AND(EN63="Rãnh thang",EU63="Móng bê tông"),JS63-#REF!,0),IF(EN63="Ống nhựa",IF(AND(EN63="Ống nhựa",EU63="Đắp cát"),JS63-HT63,0),IF(EN63="Cống tròn",IF(EN63="Cống tròn",IF(OR(EU63="Móng bê tông",EU63="Móng bê tông kết hợp đế"),JO63-FL63,0),0),IF(EN63="Cống hộp",IF(AND(EN63="Cống hộp",EU63="Móng bê tông"),JP63-GD63,0),IF(OR(EN63="Rãnh xây",EN63="Rãnh bê tông"),IF(AND(EN63="Rãnh xây",EU63="Móng bê tông"),JQ63-GD63,IF(AND(EN63="Rãnh bê tông",EU63="Móng bê tông"),JQ63-GD63,0)),0)))))</f>
        <v>42.37</v>
      </c>
      <c r="JJ63" s="20">
        <f t="shared" si="45"/>
        <v>0</v>
      </c>
      <c r="JK63" s="20">
        <f t="shared" si="46"/>
        <v>42.37</v>
      </c>
      <c r="JL63" s="20">
        <f t="shared" si="47"/>
        <v>0</v>
      </c>
      <c r="JM63" s="20">
        <f t="shared" si="48"/>
        <v>0</v>
      </c>
      <c r="JN63" s="20">
        <f t="shared" si="49"/>
        <v>42.57</v>
      </c>
      <c r="JO63" s="20">
        <f t="shared" si="50"/>
        <v>42.57</v>
      </c>
      <c r="JP63" s="20">
        <f t="shared" si="51"/>
        <v>0</v>
      </c>
      <c r="JQ63" s="20">
        <f t="shared" si="52"/>
        <v>0</v>
      </c>
      <c r="JR63" s="20">
        <f t="shared" si="53"/>
        <v>0</v>
      </c>
      <c r="JS63" s="26">
        <v>42.67</v>
      </c>
      <c r="JT63" s="25">
        <f t="shared" si="182"/>
        <v>0</v>
      </c>
      <c r="JU63" s="25">
        <f t="shared" si="54"/>
        <v>0</v>
      </c>
      <c r="JV63" s="25">
        <f t="shared" si="55"/>
        <v>0</v>
      </c>
      <c r="JW63" s="25">
        <f>ROUND(IF(EN63="Cống tròn",IF(EN63="Cống tròn",JX63+FF63,0),IF(EN63="Cống hộp",IF(EN63="Cống hộp",JX63+GP63,0),IF(OR(EN63="Rãnh xây",EN63="Rãnh bê tông"),IF(OR(EN63="Rãnh xây",EN63="Rãnh bê tông"),JX63+GP63,0),IF(EN63="ống nhựa",IF(EN63="Ống nhựa",JX63+HT63,0),IF(EN63="Rãnh thang",IF(EN63="Rãnh thang",JS63+#REF!,0),0))))),2)</f>
        <v>43.77</v>
      </c>
      <c r="JX63" s="27">
        <v>43.67</v>
      </c>
      <c r="JY63" s="25">
        <f t="shared" si="56"/>
        <v>43.77</v>
      </c>
      <c r="JZ63" s="25">
        <f t="shared" si="57"/>
        <v>0</v>
      </c>
      <c r="KA63" s="25">
        <f t="shared" si="58"/>
        <v>0</v>
      </c>
      <c r="KB63" s="25">
        <f t="shared" si="59"/>
        <v>0</v>
      </c>
      <c r="KC63" s="25">
        <f t="shared" si="60"/>
        <v>0</v>
      </c>
      <c r="KD63" s="28" t="s">
        <v>98</v>
      </c>
      <c r="KE63" s="27">
        <v>0</v>
      </c>
      <c r="KF63" s="25">
        <f t="shared" si="61"/>
        <v>1.0600000000000023</v>
      </c>
      <c r="KG63" s="25">
        <f t="shared" si="183"/>
        <v>1.0600000000000023</v>
      </c>
      <c r="KH63" s="27">
        <v>0</v>
      </c>
      <c r="KI63" s="25">
        <f t="shared" si="62"/>
        <v>1.0100000000000051</v>
      </c>
      <c r="KJ63" s="25">
        <f t="shared" si="184"/>
        <v>1.0100000000000051</v>
      </c>
      <c r="KK63" s="25">
        <f t="shared" si="63"/>
        <v>0</v>
      </c>
      <c r="KL63" s="25">
        <f t="shared" si="64"/>
        <v>0</v>
      </c>
      <c r="KM63" s="25">
        <f t="shared" si="185"/>
        <v>0</v>
      </c>
      <c r="KN63" s="25">
        <f t="shared" si="65"/>
        <v>0</v>
      </c>
      <c r="KO63" s="25">
        <f t="shared" si="66"/>
        <v>0</v>
      </c>
      <c r="KP63" s="25">
        <f t="shared" si="186"/>
        <v>0</v>
      </c>
      <c r="KQ63" s="25">
        <f t="shared" si="67"/>
        <v>0.2</v>
      </c>
      <c r="KR63" s="25">
        <f t="shared" si="68"/>
        <v>0.2</v>
      </c>
      <c r="KS63" s="25">
        <f t="shared" si="187"/>
        <v>0.2</v>
      </c>
      <c r="KT63" s="25">
        <f t="shared" si="69"/>
        <v>0</v>
      </c>
      <c r="KU63" s="25">
        <f t="shared" si="70"/>
        <v>0</v>
      </c>
      <c r="KV63" s="25">
        <f t="shared" si="188"/>
        <v>0</v>
      </c>
      <c r="KW63" s="25">
        <f t="shared" si="71"/>
        <v>0</v>
      </c>
      <c r="KX63" s="25">
        <f t="shared" si="72"/>
        <v>0</v>
      </c>
      <c r="KY63" s="25">
        <f t="shared" si="189"/>
        <v>0</v>
      </c>
      <c r="KZ63" s="25">
        <f t="shared" si="73"/>
        <v>0</v>
      </c>
      <c r="LA63" s="25">
        <f t="shared" si="74"/>
        <v>0</v>
      </c>
      <c r="LB63" s="25">
        <f t="shared" si="190"/>
        <v>0</v>
      </c>
      <c r="LC63" s="25">
        <f t="shared" si="75"/>
        <v>0.86000000000000232</v>
      </c>
      <c r="LD63" s="25">
        <f t="shared" si="76"/>
        <v>0.81000000000000516</v>
      </c>
      <c r="LE63" s="25">
        <f t="shared" si="191"/>
        <v>0.83500000000000374</v>
      </c>
      <c r="LF63" s="25">
        <f t="shared" si="77"/>
        <v>0</v>
      </c>
      <c r="LG63" s="25">
        <f t="shared" si="78"/>
        <v>0</v>
      </c>
      <c r="LH63" s="25">
        <f t="shared" si="192"/>
        <v>0</v>
      </c>
      <c r="LI63" s="25">
        <f t="shared" si="79"/>
        <v>0</v>
      </c>
      <c r="LJ63" s="25">
        <f t="shared" si="80"/>
        <v>0</v>
      </c>
      <c r="LK63" s="25">
        <f t="shared" si="193"/>
        <v>0</v>
      </c>
      <c r="LL63" s="25">
        <f t="shared" si="81"/>
        <v>0</v>
      </c>
      <c r="LM63" s="25">
        <f t="shared" si="82"/>
        <v>0</v>
      </c>
      <c r="LN63" s="25">
        <f t="shared" si="194"/>
        <v>0</v>
      </c>
      <c r="LO63" s="25">
        <f t="shared" si="83"/>
        <v>0</v>
      </c>
      <c r="LP63" s="25">
        <f t="shared" si="84"/>
        <v>0</v>
      </c>
      <c r="LQ63" s="25">
        <f t="shared" si="195"/>
        <v>0</v>
      </c>
      <c r="LR63" s="25">
        <f t="shared" si="85"/>
        <v>0</v>
      </c>
      <c r="LS63" s="25">
        <f t="shared" si="86"/>
        <v>0</v>
      </c>
      <c r="LT63" s="25">
        <f t="shared" si="196"/>
        <v>0</v>
      </c>
      <c r="LU63" s="25">
        <f t="shared" si="87"/>
        <v>0</v>
      </c>
      <c r="LV63" s="25">
        <f t="shared" si="88"/>
        <v>0</v>
      </c>
      <c r="LW63" s="25">
        <f t="shared" si="197"/>
        <v>0</v>
      </c>
      <c r="LX63" s="25">
        <f t="shared" si="89"/>
        <v>0</v>
      </c>
      <c r="LY63" s="25">
        <f t="shared" si="90"/>
        <v>0</v>
      </c>
      <c r="LZ63" s="25">
        <f t="shared" si="198"/>
        <v>0</v>
      </c>
      <c r="MA63" s="25">
        <f t="shared" si="91"/>
        <v>0</v>
      </c>
      <c r="MB63" s="25">
        <f t="shared" si="92"/>
        <v>0</v>
      </c>
      <c r="MC63" s="25">
        <f t="shared" si="199"/>
        <v>0</v>
      </c>
      <c r="MD63" s="25">
        <f t="shared" si="93"/>
        <v>0</v>
      </c>
      <c r="ME63" s="25">
        <f t="shared" si="94"/>
        <v>0</v>
      </c>
      <c r="MF63" s="25">
        <f t="shared" si="200"/>
        <v>0</v>
      </c>
      <c r="MG63" s="25">
        <f t="shared" si="95"/>
        <v>0</v>
      </c>
      <c r="MH63" s="25">
        <f t="shared" si="96"/>
        <v>0</v>
      </c>
      <c r="MI63" s="25">
        <f t="shared" si="201"/>
        <v>0</v>
      </c>
      <c r="MJ63" s="25">
        <f t="shared" si="97"/>
        <v>0</v>
      </c>
      <c r="MK63" s="25">
        <f t="shared" si="98"/>
        <v>0</v>
      </c>
      <c r="ML63" s="25">
        <f t="shared" si="202"/>
        <v>0</v>
      </c>
      <c r="MM63" s="25">
        <f t="shared" si="99"/>
        <v>0</v>
      </c>
      <c r="MN63" s="25">
        <f t="shared" si="100"/>
        <v>0</v>
      </c>
      <c r="MO63" s="25">
        <f t="shared" si="203"/>
        <v>0</v>
      </c>
      <c r="MP63" s="25">
        <f t="shared" si="101"/>
        <v>0</v>
      </c>
      <c r="MQ63" s="25">
        <f t="shared" si="102"/>
        <v>0</v>
      </c>
      <c r="MR63" s="25">
        <f t="shared" si="204"/>
        <v>0</v>
      </c>
      <c r="MS63" s="29">
        <v>1.4</v>
      </c>
      <c r="MT63" s="29">
        <v>0</v>
      </c>
      <c r="MU63" s="29">
        <v>1</v>
      </c>
      <c r="MV63" s="29">
        <v>1</v>
      </c>
      <c r="MW63" s="25">
        <f t="shared" si="103"/>
        <v>1.4</v>
      </c>
      <c r="MX63" s="25">
        <f t="shared" si="104"/>
        <v>1.48</v>
      </c>
      <c r="MY63" s="25">
        <f t="shared" si="105"/>
        <v>0</v>
      </c>
      <c r="MZ63" s="25">
        <f t="shared" si="106"/>
        <v>0</v>
      </c>
      <c r="NA63" s="25">
        <f t="shared" si="107"/>
        <v>1.4</v>
      </c>
      <c r="NB63" s="25">
        <f t="shared" si="108"/>
        <v>1.41</v>
      </c>
      <c r="NC63" s="25">
        <f t="shared" si="109"/>
        <v>0</v>
      </c>
      <c r="ND63" s="25">
        <f t="shared" si="110"/>
        <v>0</v>
      </c>
      <c r="NE63" s="25">
        <f t="shared" si="205"/>
        <v>1.4</v>
      </c>
      <c r="NF63" s="25">
        <f t="shared" si="205"/>
        <v>1.4449999999999998</v>
      </c>
      <c r="NG63" s="25">
        <f t="shared" si="205"/>
        <v>0</v>
      </c>
      <c r="NH63" s="25">
        <f t="shared" si="205"/>
        <v>0</v>
      </c>
      <c r="NI63" s="25">
        <f t="shared" si="112"/>
        <v>70.23</v>
      </c>
      <c r="NJ63" s="25">
        <f t="shared" si="113"/>
        <v>0</v>
      </c>
      <c r="NK63" s="25">
        <f t="shared" si="114"/>
        <v>70.23</v>
      </c>
      <c r="NL63" s="25">
        <f t="shared" si="115"/>
        <v>40.21</v>
      </c>
      <c r="NM63" s="25">
        <f t="shared" si="116"/>
        <v>0</v>
      </c>
      <c r="NN63" s="25">
        <f t="shared" si="206"/>
        <v>40.21</v>
      </c>
      <c r="NO63" s="25">
        <f t="shared" si="117"/>
        <v>0</v>
      </c>
      <c r="NP63" s="25">
        <f t="shared" si="118"/>
        <v>0</v>
      </c>
      <c r="NQ63" s="25">
        <f t="shared" si="207"/>
        <v>0</v>
      </c>
      <c r="NR63" s="25">
        <f t="shared" si="119"/>
        <v>0</v>
      </c>
      <c r="NS63" s="25">
        <f t="shared" si="120"/>
        <v>0</v>
      </c>
      <c r="NT63" s="25">
        <f t="shared" si="208"/>
        <v>0</v>
      </c>
      <c r="NU63" s="25">
        <f t="shared" si="121"/>
        <v>0</v>
      </c>
      <c r="NV63" s="25">
        <f t="shared" si="122"/>
        <v>0</v>
      </c>
      <c r="NW63" s="25">
        <f t="shared" si="209"/>
        <v>0</v>
      </c>
      <c r="NX63" s="25">
        <f t="shared" si="210"/>
        <v>40.21</v>
      </c>
      <c r="NY63" s="25">
        <f t="shared" si="210"/>
        <v>0</v>
      </c>
      <c r="NZ63" s="25">
        <f t="shared" si="211"/>
        <v>40.21</v>
      </c>
      <c r="OA63" s="25">
        <f t="shared" si="212"/>
        <v>30.02</v>
      </c>
      <c r="OB63" s="25">
        <f t="shared" si="212"/>
        <v>0</v>
      </c>
      <c r="OC63" s="25">
        <f t="shared" si="213"/>
        <v>30.02</v>
      </c>
      <c r="OD63" s="25">
        <f t="shared" si="214"/>
        <v>40.21</v>
      </c>
      <c r="OE63" s="25">
        <f t="shared" si="214"/>
        <v>0</v>
      </c>
      <c r="OF63" s="25">
        <f t="shared" si="214"/>
        <v>40.21</v>
      </c>
      <c r="OG63" s="25">
        <f t="shared" si="124"/>
        <v>0</v>
      </c>
      <c r="OH63" s="25">
        <f t="shared" si="125"/>
        <v>0</v>
      </c>
      <c r="OI63" s="25">
        <f t="shared" si="126"/>
        <v>0</v>
      </c>
      <c r="OJ63" s="25">
        <f t="shared" si="127"/>
        <v>0</v>
      </c>
      <c r="OK63" s="25">
        <f t="shared" si="128"/>
        <v>0</v>
      </c>
      <c r="OL63" s="25">
        <f t="shared" si="129"/>
        <v>0</v>
      </c>
      <c r="OM63" s="25">
        <f t="shared" si="215"/>
        <v>0</v>
      </c>
      <c r="ON63" s="25">
        <f t="shared" si="215"/>
        <v>0</v>
      </c>
      <c r="OO63" s="25">
        <f t="shared" si="215"/>
        <v>0</v>
      </c>
      <c r="OP63" s="25">
        <f t="shared" si="130"/>
        <v>0</v>
      </c>
      <c r="OQ63" s="25">
        <f t="shared" si="131"/>
        <v>0</v>
      </c>
      <c r="OR63" s="25">
        <f t="shared" si="216"/>
        <v>0</v>
      </c>
      <c r="OS63" s="19">
        <v>535950.75</v>
      </c>
      <c r="OT63" s="19">
        <v>2370992.48</v>
      </c>
    </row>
    <row r="64" spans="1:410" ht="33" customHeight="1" x14ac:dyDescent="0.25">
      <c r="A64" s="18"/>
      <c r="B64" s="18" t="s">
        <v>838</v>
      </c>
      <c r="C64" s="18">
        <v>205.37</v>
      </c>
      <c r="D64" s="16" t="e">
        <f>_xlfn.IFNA(INDEX(#REF!,MATCH(E64,#REF!,0)),0)</f>
        <v>#REF!</v>
      </c>
      <c r="E64" s="18" t="s">
        <v>844</v>
      </c>
      <c r="F64" s="16" t="s">
        <v>765</v>
      </c>
      <c r="G64" s="16" t="s">
        <v>810</v>
      </c>
      <c r="H64" s="16" t="s">
        <v>767</v>
      </c>
      <c r="I64" s="16" t="s">
        <v>768</v>
      </c>
      <c r="J64" s="16" t="s">
        <v>811</v>
      </c>
      <c r="K64" s="16" t="s">
        <v>770</v>
      </c>
      <c r="L64" s="16" t="s">
        <v>771</v>
      </c>
      <c r="M64" s="18">
        <v>1.8399999999999999</v>
      </c>
      <c r="N64" s="18">
        <v>1.8399999999999999</v>
      </c>
      <c r="O64" s="18">
        <v>2.2399999999999998</v>
      </c>
      <c r="P64" s="18">
        <v>2.2399999999999998</v>
      </c>
      <c r="Q64" s="18">
        <v>0.1</v>
      </c>
      <c r="R64" s="18">
        <v>2.04</v>
      </c>
      <c r="S64" s="18">
        <v>2.04</v>
      </c>
      <c r="T64" s="18">
        <v>0.2</v>
      </c>
      <c r="U64" s="18">
        <v>0</v>
      </c>
      <c r="V64" s="18">
        <v>0</v>
      </c>
      <c r="W64" s="18">
        <v>0</v>
      </c>
      <c r="X64" s="18">
        <v>1.8399999999999999</v>
      </c>
      <c r="Y64" s="18">
        <v>1.7999999999999998</v>
      </c>
      <c r="Z64" s="20">
        <f t="shared" si="132"/>
        <v>1.7</v>
      </c>
      <c r="AA64" s="18">
        <v>0.22</v>
      </c>
      <c r="AB64" s="18">
        <v>0</v>
      </c>
      <c r="AC64" s="18">
        <v>0</v>
      </c>
      <c r="AD64" s="18">
        <v>0</v>
      </c>
      <c r="AE64" s="18">
        <v>0</v>
      </c>
      <c r="AF64" s="18">
        <v>0</v>
      </c>
      <c r="AG64" s="18">
        <v>1.4</v>
      </c>
      <c r="AH64" s="18">
        <v>1.4</v>
      </c>
      <c r="AI64" s="20">
        <f t="shared" si="133"/>
        <v>1.8499999999999999</v>
      </c>
      <c r="AJ64" s="18">
        <v>0</v>
      </c>
      <c r="AK64" s="18">
        <v>0</v>
      </c>
      <c r="AL64" s="20">
        <f t="shared" si="134"/>
        <v>0</v>
      </c>
      <c r="AM64" s="18">
        <v>1.8399999999999999</v>
      </c>
      <c r="AN64" s="18">
        <v>1.4</v>
      </c>
      <c r="AO64" s="18">
        <v>0.15</v>
      </c>
      <c r="AP64" s="18">
        <v>0.22</v>
      </c>
      <c r="AQ64" s="18">
        <v>0</v>
      </c>
      <c r="AR64" s="18">
        <v>0</v>
      </c>
      <c r="AS64" s="18">
        <v>0</v>
      </c>
      <c r="AT64" s="18">
        <v>0</v>
      </c>
      <c r="AU64" s="18">
        <v>0</v>
      </c>
      <c r="AV64" s="18">
        <v>1</v>
      </c>
      <c r="AW64" s="18">
        <v>0</v>
      </c>
      <c r="AX64" s="18">
        <v>0</v>
      </c>
      <c r="AY64" s="18">
        <v>0</v>
      </c>
      <c r="AZ64" s="18">
        <v>0</v>
      </c>
      <c r="BA64" s="18">
        <v>0</v>
      </c>
      <c r="BB64" s="18">
        <v>0</v>
      </c>
      <c r="BC64" s="18">
        <v>0</v>
      </c>
      <c r="BD64" s="18">
        <v>0</v>
      </c>
      <c r="BE64" s="18">
        <v>2</v>
      </c>
      <c r="BF64" s="18">
        <v>0</v>
      </c>
      <c r="BG64" s="18">
        <v>0</v>
      </c>
      <c r="BH64" s="18">
        <v>0</v>
      </c>
      <c r="BI64" s="18">
        <v>0</v>
      </c>
      <c r="BJ64" s="18">
        <v>0</v>
      </c>
      <c r="BK64" s="18">
        <v>0</v>
      </c>
      <c r="BL64" s="18">
        <v>0</v>
      </c>
      <c r="BM64" s="18">
        <v>0</v>
      </c>
      <c r="BN64" s="18">
        <v>0</v>
      </c>
      <c r="BO64" s="18">
        <v>0</v>
      </c>
      <c r="BP64" s="18">
        <v>0</v>
      </c>
      <c r="BQ64" s="18">
        <v>0</v>
      </c>
      <c r="BR64" s="18">
        <v>0</v>
      </c>
      <c r="BS64" s="18">
        <v>0</v>
      </c>
      <c r="BT64" s="18">
        <v>0</v>
      </c>
      <c r="BU64" s="18">
        <v>0</v>
      </c>
      <c r="BV64" s="18">
        <v>0</v>
      </c>
      <c r="BW64" s="18">
        <v>0</v>
      </c>
      <c r="BX64" s="18">
        <v>0</v>
      </c>
      <c r="BY64" s="18">
        <v>0</v>
      </c>
      <c r="BZ64" s="18">
        <v>0</v>
      </c>
      <c r="CA64" s="16" t="e">
        <f>_xlfn.IFNA(IF(RIGHT(D64,2)="=G",0,INDEX(#REF!,MATCH(E64,#REF!,0))),0)</f>
        <v>#REF!</v>
      </c>
      <c r="CB64" s="16" t="s">
        <v>776</v>
      </c>
      <c r="CC64" s="18">
        <v>0</v>
      </c>
      <c r="CD64" s="18">
        <v>0</v>
      </c>
      <c r="CE64" s="18">
        <v>1.84</v>
      </c>
      <c r="CF64" s="18">
        <v>0.9</v>
      </c>
      <c r="CG64" s="18">
        <v>0.12</v>
      </c>
      <c r="CH64" s="18">
        <v>2</v>
      </c>
      <c r="CI64" s="16" t="s">
        <v>98</v>
      </c>
      <c r="CJ64" s="18">
        <v>0</v>
      </c>
      <c r="CK64" s="20">
        <f t="shared" si="135"/>
        <v>1.31</v>
      </c>
      <c r="CL64" s="20">
        <f t="shared" si="136"/>
        <v>1.31</v>
      </c>
      <c r="CM64" s="18">
        <v>34.049999999999997</v>
      </c>
      <c r="CN64" s="18">
        <v>44.22</v>
      </c>
      <c r="CO64" s="18">
        <v>43.381</v>
      </c>
      <c r="CP64" s="22">
        <f t="shared" si="0"/>
        <v>43.38</v>
      </c>
      <c r="CQ64" s="22">
        <f t="shared" si="1"/>
        <v>42.07</v>
      </c>
      <c r="CR64" s="22">
        <f t="shared" si="137"/>
        <v>1.31</v>
      </c>
      <c r="CS64" s="22">
        <f t="shared" si="138"/>
        <v>42.169999999999995</v>
      </c>
      <c r="CT64" s="22">
        <f t="shared" si="2"/>
        <v>42.37</v>
      </c>
      <c r="CU64" s="18">
        <v>42.37</v>
      </c>
      <c r="CV64" s="22">
        <f t="shared" si="139"/>
        <v>1.7</v>
      </c>
      <c r="CW64" s="22">
        <f t="shared" si="3"/>
        <v>0</v>
      </c>
      <c r="CX64" s="22">
        <f t="shared" si="4"/>
        <v>0</v>
      </c>
      <c r="CY64" s="22">
        <f t="shared" si="5"/>
        <v>44.07</v>
      </c>
      <c r="CZ64" s="22">
        <f t="shared" si="6"/>
        <v>44.22</v>
      </c>
      <c r="DA64" s="18">
        <v>44.22</v>
      </c>
      <c r="DB64" s="20">
        <f t="shared" si="140"/>
        <v>2.15</v>
      </c>
      <c r="DC64" s="20">
        <f t="shared" si="141"/>
        <v>0.84</v>
      </c>
      <c r="DD64" s="20">
        <f t="shared" si="142"/>
        <v>1.31</v>
      </c>
      <c r="DE64" s="20">
        <f t="shared" si="7"/>
        <v>0.1</v>
      </c>
      <c r="DF64" s="20">
        <f t="shared" si="8"/>
        <v>0.2</v>
      </c>
      <c r="DG64" s="20">
        <f t="shared" si="9"/>
        <v>1.01</v>
      </c>
      <c r="DH64" s="20">
        <f t="shared" si="10"/>
        <v>0</v>
      </c>
      <c r="DI64" s="20">
        <f t="shared" si="11"/>
        <v>0</v>
      </c>
      <c r="DJ64" s="20">
        <f t="shared" si="12"/>
        <v>0</v>
      </c>
      <c r="DK64" s="20">
        <f t="shared" si="143"/>
        <v>1.31</v>
      </c>
      <c r="DL64" s="20">
        <f t="shared" si="144"/>
        <v>0</v>
      </c>
      <c r="DM64" s="20">
        <f t="shared" si="145"/>
        <v>0</v>
      </c>
      <c r="DN64" s="20">
        <f t="shared" si="146"/>
        <v>0</v>
      </c>
      <c r="DO64" s="18">
        <v>2.44</v>
      </c>
      <c r="DP64" s="18">
        <v>0</v>
      </c>
      <c r="DQ64" s="18">
        <v>1</v>
      </c>
      <c r="DR64" s="18">
        <v>1</v>
      </c>
      <c r="DS64" s="25">
        <f t="shared" si="147"/>
        <v>2.44</v>
      </c>
      <c r="DT64" s="25">
        <f t="shared" si="148"/>
        <v>0</v>
      </c>
      <c r="DU64" s="25">
        <f t="shared" si="149"/>
        <v>3.2</v>
      </c>
      <c r="DV64" s="25">
        <f t="shared" si="150"/>
        <v>0</v>
      </c>
      <c r="DW64" s="25">
        <f t="shared" si="151"/>
        <v>3.2</v>
      </c>
      <c r="DX64" s="25">
        <f t="shared" si="152"/>
        <v>7.17</v>
      </c>
      <c r="DY64" s="25">
        <f t="shared" si="153"/>
        <v>0</v>
      </c>
      <c r="DZ64" s="25">
        <f t="shared" si="154"/>
        <v>7.17</v>
      </c>
      <c r="EA64" s="25">
        <f t="shared" si="155"/>
        <v>4.75</v>
      </c>
      <c r="EB64" s="25">
        <f t="shared" si="156"/>
        <v>0</v>
      </c>
      <c r="EC64" s="25">
        <f t="shared" si="157"/>
        <v>4.75</v>
      </c>
      <c r="ED64" s="25">
        <f t="shared" si="158"/>
        <v>2.42</v>
      </c>
      <c r="EE64" s="25">
        <f t="shared" si="158"/>
        <v>0</v>
      </c>
      <c r="EF64" s="25">
        <f t="shared" si="159"/>
        <v>2.42</v>
      </c>
      <c r="EG64" s="25">
        <f t="shared" si="160"/>
        <v>4.75</v>
      </c>
      <c r="EH64" s="25">
        <f t="shared" si="160"/>
        <v>0</v>
      </c>
      <c r="EI64" s="25">
        <f t="shared" si="161"/>
        <v>4.75</v>
      </c>
      <c r="EJ64" s="18">
        <v>205.37</v>
      </c>
      <c r="EK64" s="18">
        <v>150.38</v>
      </c>
      <c r="EL64" s="18" t="s">
        <v>844</v>
      </c>
      <c r="EM64" s="18" t="s">
        <v>845</v>
      </c>
      <c r="EN64" s="16" t="s">
        <v>774</v>
      </c>
      <c r="EO64" s="16" t="s">
        <v>132</v>
      </c>
      <c r="EP64" s="16" t="e">
        <f>IF(OR(EN64="Cống tròn",EN64="Cống hộp",EN64="Ống nhựa"),INDEX(#REF!,MATCH(E64,#REF!,0)),IF(OR(EN64="Rãnh xây",EN64="Rãnh bê tông"),INDEX(#REF!,MATCH(E64,#REF!,0)),0))</f>
        <v>#REF!</v>
      </c>
      <c r="EQ64" s="18">
        <v>53.590000000000011</v>
      </c>
      <c r="ER64" s="18">
        <v>1</v>
      </c>
      <c r="ES64" s="25">
        <f t="shared" si="162"/>
        <v>53</v>
      </c>
      <c r="ET64" s="1" t="e">
        <f>_xlfn.IFNA(IF(EN64="Cống tròn",INDEX(#REF!,MATCH(E64,#REF!,0)),IF(EN64="Cống hộp",INDEX(#REF!,MATCH(E64,#REF!,0)),EU64&amp;" ,"&amp;EV64)),0)</f>
        <v>#REF!</v>
      </c>
      <c r="EU64" s="16" t="s">
        <v>769</v>
      </c>
      <c r="EV64" s="16" t="s">
        <v>775</v>
      </c>
      <c r="EW64" s="16" t="e">
        <f>_xlfn.IFNA(INDEX(#REF!,MATCH(E64,#REF!,0)),0)</f>
        <v>#REF!</v>
      </c>
      <c r="EX64" s="16"/>
      <c r="EY64" s="18">
        <v>0</v>
      </c>
      <c r="EZ64" s="18">
        <v>0</v>
      </c>
      <c r="FA64" s="18">
        <v>0</v>
      </c>
      <c r="FB64" s="19">
        <v>0</v>
      </c>
      <c r="FC64" s="19">
        <v>0</v>
      </c>
      <c r="FD64" s="25">
        <f t="shared" si="13"/>
        <v>0</v>
      </c>
      <c r="FE64" s="25">
        <f t="shared" si="163"/>
        <v>0</v>
      </c>
      <c r="FF64" s="18">
        <v>0.1</v>
      </c>
      <c r="FG64" s="18">
        <v>2</v>
      </c>
      <c r="FH64" s="18">
        <v>1</v>
      </c>
      <c r="FI64" s="25">
        <f t="shared" si="164"/>
        <v>1.2</v>
      </c>
      <c r="FJ64" s="18">
        <v>0</v>
      </c>
      <c r="FK64" s="18">
        <v>0</v>
      </c>
      <c r="FL64" s="18">
        <v>0.2</v>
      </c>
      <c r="FM64" s="18">
        <v>1.4</v>
      </c>
      <c r="FN64" s="18">
        <v>0</v>
      </c>
      <c r="FO64" s="25">
        <f t="shared" si="165"/>
        <v>1.4</v>
      </c>
      <c r="FP64" s="18">
        <v>1.4999999999999999E-2</v>
      </c>
      <c r="FQ64" s="18">
        <v>1</v>
      </c>
      <c r="FR64" s="25">
        <f t="shared" si="14"/>
        <v>52</v>
      </c>
      <c r="FS64" s="25">
        <f t="shared" si="15"/>
        <v>0.76500000000000001</v>
      </c>
      <c r="FT64" s="25">
        <f t="shared" si="16"/>
        <v>52.765000000000001</v>
      </c>
      <c r="FU64" s="25">
        <f t="shared" si="17"/>
        <v>-0.82500000000000995</v>
      </c>
      <c r="FV64" s="25" t="str">
        <f t="shared" si="166"/>
        <v>Thêm 01</v>
      </c>
      <c r="FW64" s="25">
        <f t="shared" si="167"/>
        <v>0.19</v>
      </c>
      <c r="FX64" s="16"/>
      <c r="FY64" s="16"/>
      <c r="FZ64" s="16"/>
      <c r="GA64" s="16"/>
      <c r="GB64" s="19">
        <v>0</v>
      </c>
      <c r="GC64" s="19">
        <v>0</v>
      </c>
      <c r="GD64" s="19">
        <v>0</v>
      </c>
      <c r="GE64" s="19">
        <v>0</v>
      </c>
      <c r="GF64" s="19">
        <v>0</v>
      </c>
      <c r="GG64" s="19">
        <v>0</v>
      </c>
      <c r="GH64" s="19">
        <v>0</v>
      </c>
      <c r="GI64" s="19">
        <v>0</v>
      </c>
      <c r="GJ64" s="19">
        <v>0</v>
      </c>
      <c r="GK64" s="19">
        <v>0</v>
      </c>
      <c r="GL64" s="25">
        <f t="shared" si="18"/>
        <v>0</v>
      </c>
      <c r="GM64" s="25">
        <f t="shared" si="168"/>
        <v>0</v>
      </c>
      <c r="GN64" s="19">
        <v>0</v>
      </c>
      <c r="GO64" s="19">
        <v>0</v>
      </c>
      <c r="GP64" s="19">
        <v>0</v>
      </c>
      <c r="GQ64" s="19">
        <v>0</v>
      </c>
      <c r="GR64" s="1" t="e">
        <f>_xlfn.IFNA(INDEX(#REF!,MATCH(E64,#REF!,0)),0)</f>
        <v>#REF!</v>
      </c>
      <c r="GS64" s="16"/>
      <c r="GT64" s="18">
        <v>0</v>
      </c>
      <c r="GU64" s="18">
        <v>0</v>
      </c>
      <c r="GV64" s="18">
        <v>0</v>
      </c>
      <c r="GW64" s="18">
        <v>0</v>
      </c>
      <c r="GX64" s="25">
        <f t="shared" si="19"/>
        <v>0</v>
      </c>
      <c r="GY64" s="25">
        <f t="shared" si="20"/>
        <v>0</v>
      </c>
      <c r="GZ64" s="25">
        <f t="shared" si="169"/>
        <v>0</v>
      </c>
      <c r="HA64" s="1" t="e" cm="1">
        <f t="array" ref="HA64">INDEX(#REF!,MATCH(EJ64&amp;EK64&amp;HD64&amp;HE64&amp;HF64,#REF!&amp;#REF!&amp;#REF!&amp;#REF!&amp;#REF!,0))</f>
        <v>#REF!</v>
      </c>
      <c r="HB64" s="16"/>
      <c r="HC64" s="25">
        <f t="shared" si="170"/>
        <v>0</v>
      </c>
      <c r="HD64" s="18">
        <v>0</v>
      </c>
      <c r="HE64" s="18">
        <v>0</v>
      </c>
      <c r="HF64" s="18">
        <v>0</v>
      </c>
      <c r="HG64" s="1" t="e" cm="1">
        <f t="array" ref="HG64">INDEX(#REF!,MATCH(EJ64&amp;EK64&amp;HJ64&amp;HK64&amp;HL64,#REF!&amp;#REF!&amp;#REF!&amp;#REF!&amp;#REF!,0))</f>
        <v>#REF!</v>
      </c>
      <c r="HH64" s="16"/>
      <c r="HI64" s="25">
        <f t="shared" si="171"/>
        <v>0</v>
      </c>
      <c r="HJ64" s="25">
        <f t="shared" si="172"/>
        <v>0</v>
      </c>
      <c r="HK64" s="19">
        <v>0</v>
      </c>
      <c r="HL64" s="19">
        <v>0</v>
      </c>
      <c r="HM64" s="18">
        <v>0.01</v>
      </c>
      <c r="HN64" s="18">
        <v>1</v>
      </c>
      <c r="HO64" s="25">
        <f t="shared" si="173"/>
        <v>0</v>
      </c>
      <c r="HP64" s="25">
        <f t="shared" si="174"/>
        <v>0</v>
      </c>
      <c r="HQ64" s="25">
        <f t="shared" si="175"/>
        <v>0</v>
      </c>
      <c r="HR64" s="25">
        <f t="shared" si="176"/>
        <v>0</v>
      </c>
      <c r="HS64" s="25">
        <f t="shared" si="177"/>
        <v>0</v>
      </c>
      <c r="HT64" s="19">
        <v>0</v>
      </c>
      <c r="HU64" s="19">
        <v>0</v>
      </c>
      <c r="HV64" s="19">
        <v>0</v>
      </c>
      <c r="HW64" s="25">
        <f t="shared" si="178"/>
        <v>0</v>
      </c>
      <c r="HX64" s="19">
        <v>0</v>
      </c>
      <c r="HY64" s="19">
        <v>0</v>
      </c>
      <c r="HZ64" s="18">
        <v>43.38</v>
      </c>
      <c r="IA64" s="20">
        <f>ROUND(IF(EN64="Cống tròn",IF(EN64="Cống tròn",IF(EU64="Không có móng",IQ64-FF64,IF(EU64="Đế",IP64-FN64,IF(OR(EU64="Móng bê tông",EU64="Móng bê tông kết hợp đế"),II64-FJ64,0))),0),IF(EN64="Cống hộp",IF(AND(EN64="Cống hộp",EU64="Không có móng"),IQ64-GF64,IF(AND(EN64="Cống hộp",EU64="Móng bê tông"),IJ64-GB64,0)),IF(OR(EN64="Rãnh xây",EN64="Rãnh bê tông"),IF(OR(EN64="Rãnh xây",EN64="Rãnh bê tông"),IK64-GB64,0),IF(EN64="Ống nhựa",IF(AND(EN64="Ống nhựa",EU64="Không đắp cát"),IQ64-HT64,IF(AND(EN64="Ống nhựa",EU64="Đắp cát"),IH64-HX64,0)),IF(EN64="Rãnh thang",IF(EN64="Rãnh thang",IF(EU64="Móng bê tông",#REF!-#REF!,IQ64),0),0))))),2)</f>
        <v>42.37</v>
      </c>
      <c r="IB64" s="20">
        <f t="shared" si="179"/>
        <v>1.0100000000000051</v>
      </c>
      <c r="IC64" s="20">
        <f t="shared" si="21"/>
        <v>42.37</v>
      </c>
      <c r="ID64" s="20">
        <f t="shared" si="22"/>
        <v>0</v>
      </c>
      <c r="IE64" s="20">
        <f t="shared" si="23"/>
        <v>0</v>
      </c>
      <c r="IF64" s="20">
        <f t="shared" si="24"/>
        <v>0</v>
      </c>
      <c r="IG64" s="20">
        <f>IF(EN64="Rãnh thang",IF(AND(EN64="Rãnh thang",EU64="Móng bê tông"),IQ64-#REF!,0),IF(EN64="Ống nhựa",IF(AND(EN64="Ống nhựa",EU64="Đắp cát"),IQ64-HT64,0),IF(EN64="Cống tròn",IF(EN64="Cống tròn",IF(OR(EU64="Móng bê tông",EU64="Móng bê tông kết hợp đế"),IM64-FL64,0),0),IF(EN64="Cống hộp",IF(AND(EN64="Cống hộp",EU64="Móng bê tông"),IN64-GD64,0),IF(OR(EN64="Rãnh xây",EN64="Rãnh bê tông"),IF(AND(EN64="Rãnh xây",EU64="Móng bê tông"),IO64-GD64,IF(AND(EN64="Rãnh bê tông",EU64="Móng bê tông"),IO64-GD64,0)),0)))))</f>
        <v>42.37</v>
      </c>
      <c r="IH64" s="20">
        <f t="shared" si="25"/>
        <v>0</v>
      </c>
      <c r="II64" s="20">
        <f t="shared" si="26"/>
        <v>42.37</v>
      </c>
      <c r="IJ64" s="20">
        <f t="shared" si="27"/>
        <v>0</v>
      </c>
      <c r="IK64" s="20">
        <f t="shared" si="28"/>
        <v>0</v>
      </c>
      <c r="IL64" s="20">
        <f t="shared" si="29"/>
        <v>42.57</v>
      </c>
      <c r="IM64" s="20">
        <f t="shared" si="30"/>
        <v>42.57</v>
      </c>
      <c r="IN64" s="20">
        <f t="shared" si="31"/>
        <v>0</v>
      </c>
      <c r="IO64" s="20">
        <f t="shared" si="32"/>
        <v>0</v>
      </c>
      <c r="IP64" s="20">
        <f t="shared" si="33"/>
        <v>0</v>
      </c>
      <c r="IQ64" s="18">
        <v>42.67</v>
      </c>
      <c r="IR64" s="25">
        <f t="shared" si="180"/>
        <v>0</v>
      </c>
      <c r="IS64" s="25">
        <f t="shared" si="34"/>
        <v>0</v>
      </c>
      <c r="IT64" s="25">
        <f t="shared" si="35"/>
        <v>0</v>
      </c>
      <c r="IU64" s="25">
        <f>ROUND(IF(EN64="Cống tròn",IF(EN64="Cống tròn",IV64+FF64,0),IF(EN64="Cống hộp",IF(EN64="Cống hộp",IV64+GP64,0),IF(OR(EN64="Rãnh xây",EN64="Rãnh bê tông"),IF(OR(EN64="Rãnh xây",EN64="Rãnh bê tông"),IV64+GP64,0),IF(EN64="ống nhựa",IF(EN64="Ống nhựa",IV64+HT64,0),IF(EN64="Rãnh thang",IF(EN64="Rãnh thang",IQ64+#REF!,0),0))))),2)</f>
        <v>43.1</v>
      </c>
      <c r="IV64" s="18">
        <v>43</v>
      </c>
      <c r="IW64" s="25">
        <f t="shared" si="36"/>
        <v>43.1</v>
      </c>
      <c r="IX64" s="25">
        <f t="shared" si="37"/>
        <v>0</v>
      </c>
      <c r="IY64" s="25">
        <f t="shared" si="38"/>
        <v>0</v>
      </c>
      <c r="IZ64" s="25">
        <f t="shared" si="39"/>
        <v>0</v>
      </c>
      <c r="JA64" s="25">
        <f t="shared" si="40"/>
        <v>0</v>
      </c>
      <c r="JB64" s="18">
        <v>42.08</v>
      </c>
      <c r="JC64" s="20">
        <f>ROUND(IF(EN64="Cống tròn",IF(EN64="Cống tròn",IF(EU64="Không có móng",JS64-FF64,IF(EU64="Đế",JR64-FN64,IF(OR(EU64="Móng bê tông",EU64="Móng bê tông kết hợp đế"),JK64-FJ64,0))),0),IF(EN64="Cống hộp",IF(AND(EN64="Cống hộp",EU64="Không có móng"),JS64-GF64,IF(AND(EN64="Cống hộp",EU64="Móng bê tông"),JL64-GB64,0)),IF(OR(EN64="Rãnh xây",EN64="Rãnh bê tông"),IF(OR(EN64="Rãnh xây",EN64="Rãnh bê tông"),JM64-GB64,0),IF(EN64="Ống nhựa",IF(AND(EN64="Ống nhựa",EU64="Không đắp cát"),JS64-HT64,IF(AND(EN64="Ống nhựa",EU64="Đắp cát"),JJ64-HX64,0)),IF(EN64="Rãnh thang",IF(EN64="Rãnh thang",IF(EU64="Móng bê tông",#REF!-#REF!,JS64),0),0))))),2)</f>
        <v>41.7</v>
      </c>
      <c r="JD64" s="20">
        <f t="shared" si="181"/>
        <v>0.37999999999999545</v>
      </c>
      <c r="JE64" s="20">
        <f t="shared" si="41"/>
        <v>41.699999999999996</v>
      </c>
      <c r="JF64" s="20">
        <f t="shared" si="42"/>
        <v>0</v>
      </c>
      <c r="JG64" s="20">
        <f t="shared" si="43"/>
        <v>0</v>
      </c>
      <c r="JH64" s="20">
        <f t="shared" si="44"/>
        <v>0</v>
      </c>
      <c r="JI64" s="20">
        <f>IF(EN64="Rãnh thang",IF(AND(EN64="Rãnh thang",EU64="Móng bê tông"),JS64-#REF!,0),IF(EN64="Ống nhựa",IF(AND(EN64="Ống nhựa",EU64="Đắp cát"),JS64-HT64,0),IF(EN64="Cống tròn",IF(EN64="Cống tròn",IF(OR(EU64="Móng bê tông",EU64="Móng bê tông kết hợp đế"),JO64-FL64,0),0),IF(EN64="Cống hộp",IF(AND(EN64="Cống hộp",EU64="Móng bê tông"),JP64-GD64,0),IF(OR(EN64="Rãnh xây",EN64="Rãnh bê tông"),IF(AND(EN64="Rãnh xây",EU64="Móng bê tông"),JQ64-GD64,IF(AND(EN64="Rãnh bê tông",EU64="Móng bê tông"),JQ64-GD64,0)),0)))))</f>
        <v>41.699999999999996</v>
      </c>
      <c r="JJ64" s="20">
        <f t="shared" si="45"/>
        <v>0</v>
      </c>
      <c r="JK64" s="20">
        <f t="shared" si="46"/>
        <v>41.699999999999996</v>
      </c>
      <c r="JL64" s="20">
        <f t="shared" si="47"/>
        <v>0</v>
      </c>
      <c r="JM64" s="20">
        <f t="shared" si="48"/>
        <v>0</v>
      </c>
      <c r="JN64" s="20">
        <f t="shared" si="49"/>
        <v>41.9</v>
      </c>
      <c r="JO64" s="20">
        <f t="shared" si="50"/>
        <v>41.9</v>
      </c>
      <c r="JP64" s="20">
        <f t="shared" si="51"/>
        <v>0</v>
      </c>
      <c r="JQ64" s="20">
        <f t="shared" si="52"/>
        <v>0</v>
      </c>
      <c r="JR64" s="20">
        <f t="shared" si="53"/>
        <v>0</v>
      </c>
      <c r="JS64" s="26">
        <v>42</v>
      </c>
      <c r="JT64" s="25">
        <f t="shared" si="182"/>
        <v>0</v>
      </c>
      <c r="JU64" s="25">
        <f t="shared" si="54"/>
        <v>0</v>
      </c>
      <c r="JV64" s="25">
        <f t="shared" si="55"/>
        <v>0</v>
      </c>
      <c r="JW64" s="25">
        <f>ROUND(IF(EN64="Cống tròn",IF(EN64="Cống tròn",JX64+FF64,0),IF(EN64="Cống hộp",IF(EN64="Cống hộp",JX64+GP64,0),IF(OR(EN64="Rãnh xây",EN64="Rãnh bê tông"),IF(OR(EN64="Rãnh xây",EN64="Rãnh bê tông"),JX64+GP64,0),IF(EN64="ống nhựa",IF(EN64="Ống nhựa",JX64+HT64,0),IF(EN64="Rãnh thang",IF(EN64="Rãnh thang",JS64+#REF!,0),0))))),2)</f>
        <v>43.1</v>
      </c>
      <c r="JX64" s="27">
        <v>43</v>
      </c>
      <c r="JY64" s="25">
        <f t="shared" si="56"/>
        <v>43.1</v>
      </c>
      <c r="JZ64" s="25">
        <f t="shared" si="57"/>
        <v>0</v>
      </c>
      <c r="KA64" s="25">
        <f t="shared" si="58"/>
        <v>0</v>
      </c>
      <c r="KB64" s="25">
        <f t="shared" si="59"/>
        <v>0</v>
      </c>
      <c r="KC64" s="25">
        <f t="shared" si="60"/>
        <v>0</v>
      </c>
      <c r="KD64" s="28" t="s">
        <v>98</v>
      </c>
      <c r="KE64" s="27">
        <v>0</v>
      </c>
      <c r="KF64" s="25">
        <f t="shared" si="61"/>
        <v>1.0100000000000051</v>
      </c>
      <c r="KG64" s="25">
        <f t="shared" si="183"/>
        <v>1.0100000000000051</v>
      </c>
      <c r="KH64" s="27">
        <v>0</v>
      </c>
      <c r="KI64" s="25">
        <f t="shared" si="62"/>
        <v>0.37999999999999545</v>
      </c>
      <c r="KJ64" s="25">
        <f t="shared" si="184"/>
        <v>0.37999999999999545</v>
      </c>
      <c r="KK64" s="25">
        <f t="shared" si="63"/>
        <v>0</v>
      </c>
      <c r="KL64" s="25">
        <f t="shared" si="64"/>
        <v>0</v>
      </c>
      <c r="KM64" s="25">
        <f t="shared" si="185"/>
        <v>0</v>
      </c>
      <c r="KN64" s="25">
        <f t="shared" si="65"/>
        <v>0</v>
      </c>
      <c r="KO64" s="25">
        <f t="shared" si="66"/>
        <v>0</v>
      </c>
      <c r="KP64" s="25">
        <f t="shared" si="186"/>
        <v>0</v>
      </c>
      <c r="KQ64" s="25">
        <f t="shared" si="67"/>
        <v>0.2</v>
      </c>
      <c r="KR64" s="25">
        <f t="shared" si="68"/>
        <v>0.2</v>
      </c>
      <c r="KS64" s="25">
        <f t="shared" si="187"/>
        <v>0.2</v>
      </c>
      <c r="KT64" s="25">
        <f t="shared" si="69"/>
        <v>0</v>
      </c>
      <c r="KU64" s="25">
        <f t="shared" si="70"/>
        <v>0</v>
      </c>
      <c r="KV64" s="25">
        <f t="shared" si="188"/>
        <v>0</v>
      </c>
      <c r="KW64" s="25">
        <f t="shared" si="71"/>
        <v>0</v>
      </c>
      <c r="KX64" s="25">
        <f t="shared" si="72"/>
        <v>0</v>
      </c>
      <c r="KY64" s="25">
        <f t="shared" si="189"/>
        <v>0</v>
      </c>
      <c r="KZ64" s="25">
        <f t="shared" si="73"/>
        <v>0</v>
      </c>
      <c r="LA64" s="25">
        <f t="shared" si="74"/>
        <v>0</v>
      </c>
      <c r="LB64" s="25">
        <f t="shared" si="190"/>
        <v>0</v>
      </c>
      <c r="LC64" s="25">
        <f t="shared" si="75"/>
        <v>0.81000000000000516</v>
      </c>
      <c r="LD64" s="25">
        <f t="shared" si="76"/>
        <v>0.17999999999999544</v>
      </c>
      <c r="LE64" s="25">
        <f t="shared" si="191"/>
        <v>0.49500000000000033</v>
      </c>
      <c r="LF64" s="25">
        <f t="shared" si="77"/>
        <v>0</v>
      </c>
      <c r="LG64" s="25">
        <f t="shared" si="78"/>
        <v>0</v>
      </c>
      <c r="LH64" s="25">
        <f t="shared" si="192"/>
        <v>0</v>
      </c>
      <c r="LI64" s="25">
        <f t="shared" si="79"/>
        <v>0</v>
      </c>
      <c r="LJ64" s="25">
        <f t="shared" si="80"/>
        <v>0</v>
      </c>
      <c r="LK64" s="25">
        <f t="shared" si="193"/>
        <v>0</v>
      </c>
      <c r="LL64" s="25">
        <f t="shared" si="81"/>
        <v>0</v>
      </c>
      <c r="LM64" s="25">
        <f t="shared" si="82"/>
        <v>0</v>
      </c>
      <c r="LN64" s="25">
        <f t="shared" si="194"/>
        <v>0</v>
      </c>
      <c r="LO64" s="25">
        <f t="shared" si="83"/>
        <v>0</v>
      </c>
      <c r="LP64" s="25">
        <f t="shared" si="84"/>
        <v>0</v>
      </c>
      <c r="LQ64" s="25">
        <f t="shared" si="195"/>
        <v>0</v>
      </c>
      <c r="LR64" s="25">
        <f t="shared" si="85"/>
        <v>0</v>
      </c>
      <c r="LS64" s="25">
        <f t="shared" si="86"/>
        <v>0</v>
      </c>
      <c r="LT64" s="25">
        <f t="shared" si="196"/>
        <v>0</v>
      </c>
      <c r="LU64" s="25">
        <f t="shared" si="87"/>
        <v>0</v>
      </c>
      <c r="LV64" s="25">
        <f t="shared" si="88"/>
        <v>0</v>
      </c>
      <c r="LW64" s="25">
        <f t="shared" si="197"/>
        <v>0</v>
      </c>
      <c r="LX64" s="25">
        <f t="shared" si="89"/>
        <v>0</v>
      </c>
      <c r="LY64" s="25">
        <f t="shared" si="90"/>
        <v>0</v>
      </c>
      <c r="LZ64" s="25">
        <f t="shared" si="198"/>
        <v>0</v>
      </c>
      <c r="MA64" s="25">
        <f t="shared" si="91"/>
        <v>0</v>
      </c>
      <c r="MB64" s="25">
        <f t="shared" si="92"/>
        <v>0</v>
      </c>
      <c r="MC64" s="25">
        <f t="shared" si="199"/>
        <v>0</v>
      </c>
      <c r="MD64" s="25">
        <f t="shared" si="93"/>
        <v>0</v>
      </c>
      <c r="ME64" s="25">
        <f t="shared" si="94"/>
        <v>0</v>
      </c>
      <c r="MF64" s="25">
        <f t="shared" si="200"/>
        <v>0</v>
      </c>
      <c r="MG64" s="25">
        <f t="shared" si="95"/>
        <v>0</v>
      </c>
      <c r="MH64" s="25">
        <f t="shared" si="96"/>
        <v>0</v>
      </c>
      <c r="MI64" s="25">
        <f t="shared" si="201"/>
        <v>0</v>
      </c>
      <c r="MJ64" s="25">
        <f t="shared" si="97"/>
        <v>0</v>
      </c>
      <c r="MK64" s="25">
        <f t="shared" si="98"/>
        <v>0</v>
      </c>
      <c r="ML64" s="25">
        <f t="shared" si="202"/>
        <v>0</v>
      </c>
      <c r="MM64" s="25">
        <f t="shared" si="99"/>
        <v>0</v>
      </c>
      <c r="MN64" s="25">
        <f t="shared" si="100"/>
        <v>0</v>
      </c>
      <c r="MO64" s="25">
        <f t="shared" si="203"/>
        <v>0</v>
      </c>
      <c r="MP64" s="25">
        <f t="shared" si="101"/>
        <v>0</v>
      </c>
      <c r="MQ64" s="25">
        <f t="shared" si="102"/>
        <v>0</v>
      </c>
      <c r="MR64" s="25">
        <f t="shared" si="204"/>
        <v>0</v>
      </c>
      <c r="MS64" s="29">
        <v>1.4</v>
      </c>
      <c r="MT64" s="29">
        <v>0</v>
      </c>
      <c r="MU64" s="29">
        <v>1</v>
      </c>
      <c r="MV64" s="29">
        <v>1</v>
      </c>
      <c r="MW64" s="25">
        <f t="shared" si="103"/>
        <v>1.4</v>
      </c>
      <c r="MX64" s="25">
        <f t="shared" si="104"/>
        <v>1.41</v>
      </c>
      <c r="MY64" s="25">
        <f t="shared" si="105"/>
        <v>0</v>
      </c>
      <c r="MZ64" s="25">
        <f t="shared" si="106"/>
        <v>0</v>
      </c>
      <c r="NA64" s="25">
        <f t="shared" si="107"/>
        <v>1.4</v>
      </c>
      <c r="NB64" s="25">
        <f t="shared" si="108"/>
        <v>0.53</v>
      </c>
      <c r="NC64" s="25">
        <f t="shared" si="109"/>
        <v>0</v>
      </c>
      <c r="ND64" s="25">
        <f t="shared" si="110"/>
        <v>0</v>
      </c>
      <c r="NE64" s="25">
        <f t="shared" si="205"/>
        <v>1.4</v>
      </c>
      <c r="NF64" s="25">
        <f t="shared" si="205"/>
        <v>0.97</v>
      </c>
      <c r="NG64" s="25">
        <f t="shared" si="205"/>
        <v>0</v>
      </c>
      <c r="NH64" s="25">
        <f t="shared" si="205"/>
        <v>0</v>
      </c>
      <c r="NI64" s="25">
        <f t="shared" si="112"/>
        <v>51.98</v>
      </c>
      <c r="NJ64" s="25">
        <f t="shared" si="113"/>
        <v>0</v>
      </c>
      <c r="NK64" s="25">
        <f t="shared" si="114"/>
        <v>51.98</v>
      </c>
      <c r="NL64" s="25">
        <f t="shared" si="115"/>
        <v>25.31</v>
      </c>
      <c r="NM64" s="25">
        <f t="shared" si="116"/>
        <v>0</v>
      </c>
      <c r="NN64" s="25">
        <f t="shared" si="206"/>
        <v>25.31</v>
      </c>
      <c r="NO64" s="25">
        <f t="shared" si="117"/>
        <v>0</v>
      </c>
      <c r="NP64" s="25">
        <f t="shared" si="118"/>
        <v>0</v>
      </c>
      <c r="NQ64" s="25">
        <f t="shared" si="207"/>
        <v>0</v>
      </c>
      <c r="NR64" s="25">
        <f t="shared" si="119"/>
        <v>0</v>
      </c>
      <c r="NS64" s="25">
        <f t="shared" si="120"/>
        <v>0</v>
      </c>
      <c r="NT64" s="25">
        <f t="shared" si="208"/>
        <v>0</v>
      </c>
      <c r="NU64" s="25">
        <f t="shared" si="121"/>
        <v>0</v>
      </c>
      <c r="NV64" s="25">
        <f t="shared" si="122"/>
        <v>0</v>
      </c>
      <c r="NW64" s="25">
        <f t="shared" si="209"/>
        <v>0</v>
      </c>
      <c r="NX64" s="25">
        <f t="shared" si="210"/>
        <v>25.31</v>
      </c>
      <c r="NY64" s="25">
        <f t="shared" si="210"/>
        <v>0</v>
      </c>
      <c r="NZ64" s="25">
        <f t="shared" si="211"/>
        <v>25.31</v>
      </c>
      <c r="OA64" s="25">
        <f t="shared" si="212"/>
        <v>26.67</v>
      </c>
      <c r="OB64" s="25">
        <f t="shared" si="212"/>
        <v>0</v>
      </c>
      <c r="OC64" s="25">
        <f t="shared" si="213"/>
        <v>26.67</v>
      </c>
      <c r="OD64" s="25">
        <f t="shared" si="214"/>
        <v>25.31</v>
      </c>
      <c r="OE64" s="25">
        <f t="shared" si="214"/>
        <v>0</v>
      </c>
      <c r="OF64" s="25">
        <f t="shared" si="214"/>
        <v>25.31</v>
      </c>
      <c r="OG64" s="25">
        <f t="shared" si="124"/>
        <v>0</v>
      </c>
      <c r="OH64" s="25">
        <f t="shared" si="125"/>
        <v>0</v>
      </c>
      <c r="OI64" s="25">
        <f t="shared" si="126"/>
        <v>0</v>
      </c>
      <c r="OJ64" s="25">
        <f t="shared" si="127"/>
        <v>0</v>
      </c>
      <c r="OK64" s="25">
        <f t="shared" si="128"/>
        <v>0</v>
      </c>
      <c r="OL64" s="25">
        <f t="shared" si="129"/>
        <v>0</v>
      </c>
      <c r="OM64" s="25">
        <f t="shared" si="215"/>
        <v>0</v>
      </c>
      <c r="ON64" s="25">
        <f t="shared" si="215"/>
        <v>0</v>
      </c>
      <c r="OO64" s="25">
        <f t="shared" si="215"/>
        <v>0</v>
      </c>
      <c r="OP64" s="25">
        <f t="shared" si="130"/>
        <v>0</v>
      </c>
      <c r="OQ64" s="25">
        <f t="shared" si="131"/>
        <v>0</v>
      </c>
      <c r="OR64" s="25">
        <f t="shared" si="216"/>
        <v>0</v>
      </c>
      <c r="OS64" s="19">
        <v>536000.75</v>
      </c>
      <c r="OT64" s="19">
        <v>2370992.5</v>
      </c>
    </row>
    <row r="65" spans="1:410" ht="33" customHeight="1" x14ac:dyDescent="0.25">
      <c r="A65" s="18"/>
      <c r="B65" s="18" t="s">
        <v>838</v>
      </c>
      <c r="C65" s="18">
        <v>150.38</v>
      </c>
      <c r="D65" s="16" t="e">
        <f>_xlfn.IFNA(INDEX(#REF!,MATCH(E65,#REF!,0)),0)</f>
        <v>#REF!</v>
      </c>
      <c r="E65" s="18" t="s">
        <v>845</v>
      </c>
      <c r="F65" s="16" t="s">
        <v>765</v>
      </c>
      <c r="G65" s="16" t="s">
        <v>810</v>
      </c>
      <c r="H65" s="16" t="s">
        <v>767</v>
      </c>
      <c r="I65" s="16" t="s">
        <v>768</v>
      </c>
      <c r="J65" s="16" t="s">
        <v>811</v>
      </c>
      <c r="K65" s="16" t="s">
        <v>770</v>
      </c>
      <c r="L65" s="16" t="s">
        <v>771</v>
      </c>
      <c r="M65" s="18">
        <v>1.8399999999999999</v>
      </c>
      <c r="N65" s="18">
        <v>1.8399999999999999</v>
      </c>
      <c r="O65" s="18">
        <v>2.2399999999999998</v>
      </c>
      <c r="P65" s="18">
        <v>2.2399999999999998</v>
      </c>
      <c r="Q65" s="18">
        <v>0.1</v>
      </c>
      <c r="R65" s="18">
        <v>2.04</v>
      </c>
      <c r="S65" s="18">
        <v>2.04</v>
      </c>
      <c r="T65" s="18">
        <v>0.2</v>
      </c>
      <c r="U65" s="18">
        <v>0</v>
      </c>
      <c r="V65" s="18">
        <v>0</v>
      </c>
      <c r="W65" s="18">
        <v>0</v>
      </c>
      <c r="X65" s="18">
        <v>1.8399999999999999</v>
      </c>
      <c r="Y65" s="18">
        <v>1.7999999999999998</v>
      </c>
      <c r="Z65" s="20">
        <f t="shared" si="132"/>
        <v>1.1000000000000001</v>
      </c>
      <c r="AA65" s="18">
        <v>0.22</v>
      </c>
      <c r="AB65" s="18">
        <v>0</v>
      </c>
      <c r="AC65" s="18">
        <v>0</v>
      </c>
      <c r="AD65" s="18">
        <v>0</v>
      </c>
      <c r="AE65" s="18">
        <v>0</v>
      </c>
      <c r="AF65" s="18">
        <v>0</v>
      </c>
      <c r="AG65" s="18">
        <v>1.4</v>
      </c>
      <c r="AH65" s="18">
        <v>1.4</v>
      </c>
      <c r="AI65" s="20">
        <f t="shared" si="133"/>
        <v>1.25</v>
      </c>
      <c r="AJ65" s="18">
        <v>0</v>
      </c>
      <c r="AK65" s="18">
        <v>0</v>
      </c>
      <c r="AL65" s="20">
        <f t="shared" si="134"/>
        <v>0</v>
      </c>
      <c r="AM65" s="18">
        <v>1.8399999999999999</v>
      </c>
      <c r="AN65" s="18">
        <v>1.4</v>
      </c>
      <c r="AO65" s="18">
        <v>0.15</v>
      </c>
      <c r="AP65" s="18">
        <v>0.22</v>
      </c>
      <c r="AQ65" s="18">
        <v>0</v>
      </c>
      <c r="AR65" s="18">
        <v>0</v>
      </c>
      <c r="AS65" s="18">
        <v>0</v>
      </c>
      <c r="AT65" s="18">
        <v>0</v>
      </c>
      <c r="AU65" s="18">
        <v>0</v>
      </c>
      <c r="AV65" s="18">
        <v>1</v>
      </c>
      <c r="AW65" s="18">
        <v>0</v>
      </c>
      <c r="AX65" s="18">
        <v>0</v>
      </c>
      <c r="AY65" s="18">
        <v>0</v>
      </c>
      <c r="AZ65" s="18">
        <v>0</v>
      </c>
      <c r="BA65" s="18">
        <v>0</v>
      </c>
      <c r="BB65" s="18">
        <v>0</v>
      </c>
      <c r="BC65" s="18">
        <v>0</v>
      </c>
      <c r="BD65" s="18">
        <v>0</v>
      </c>
      <c r="BE65" s="18">
        <v>2</v>
      </c>
      <c r="BF65" s="18">
        <v>0</v>
      </c>
      <c r="BG65" s="18">
        <v>0</v>
      </c>
      <c r="BH65" s="18">
        <v>0</v>
      </c>
      <c r="BI65" s="18">
        <v>0</v>
      </c>
      <c r="BJ65" s="18">
        <v>0</v>
      </c>
      <c r="BK65" s="18">
        <v>0</v>
      </c>
      <c r="BL65" s="18">
        <v>0</v>
      </c>
      <c r="BM65" s="18">
        <v>0</v>
      </c>
      <c r="BN65" s="18">
        <v>0</v>
      </c>
      <c r="BO65" s="18">
        <v>0</v>
      </c>
      <c r="BP65" s="18">
        <v>0</v>
      </c>
      <c r="BQ65" s="18">
        <v>0</v>
      </c>
      <c r="BR65" s="18">
        <v>0</v>
      </c>
      <c r="BS65" s="18">
        <v>0</v>
      </c>
      <c r="BT65" s="18">
        <v>0</v>
      </c>
      <c r="BU65" s="18">
        <v>0</v>
      </c>
      <c r="BV65" s="18">
        <v>0</v>
      </c>
      <c r="BW65" s="18">
        <v>0</v>
      </c>
      <c r="BX65" s="18">
        <v>0</v>
      </c>
      <c r="BY65" s="18">
        <v>0</v>
      </c>
      <c r="BZ65" s="18">
        <v>0</v>
      </c>
      <c r="CA65" s="16" t="e">
        <f>_xlfn.IFNA(IF(RIGHT(D65,2)="=G",0,INDEX(#REF!,MATCH(E65,#REF!,0))),0)</f>
        <v>#REF!</v>
      </c>
      <c r="CB65" s="16" t="s">
        <v>776</v>
      </c>
      <c r="CC65" s="18">
        <v>0</v>
      </c>
      <c r="CD65" s="18">
        <v>0</v>
      </c>
      <c r="CE65" s="18">
        <v>1.84</v>
      </c>
      <c r="CF65" s="18">
        <v>0.9</v>
      </c>
      <c r="CG65" s="18">
        <v>0.12</v>
      </c>
      <c r="CH65" s="18">
        <v>2</v>
      </c>
      <c r="CI65" s="16" t="s">
        <v>98</v>
      </c>
      <c r="CJ65" s="18">
        <v>0</v>
      </c>
      <c r="CK65" s="20">
        <f t="shared" si="135"/>
        <v>0.68</v>
      </c>
      <c r="CL65" s="20">
        <f t="shared" si="136"/>
        <v>0.68</v>
      </c>
      <c r="CM65" s="18">
        <v>40.08</v>
      </c>
      <c r="CN65" s="18">
        <v>42.92</v>
      </c>
      <c r="CO65" s="18">
        <v>42.081000000000003</v>
      </c>
      <c r="CP65" s="22">
        <f t="shared" si="0"/>
        <v>42.08</v>
      </c>
      <c r="CQ65" s="22">
        <f t="shared" si="1"/>
        <v>41.4</v>
      </c>
      <c r="CR65" s="22">
        <f t="shared" si="137"/>
        <v>0.68</v>
      </c>
      <c r="CS65" s="22">
        <f t="shared" si="138"/>
        <v>41.5</v>
      </c>
      <c r="CT65" s="22">
        <f t="shared" si="2"/>
        <v>41.7</v>
      </c>
      <c r="CU65" s="18">
        <v>41.7</v>
      </c>
      <c r="CV65" s="22">
        <f t="shared" si="139"/>
        <v>1.1000000000000001</v>
      </c>
      <c r="CW65" s="22">
        <f t="shared" si="3"/>
        <v>0</v>
      </c>
      <c r="CX65" s="22">
        <f t="shared" si="4"/>
        <v>0</v>
      </c>
      <c r="CY65" s="22">
        <f t="shared" si="5"/>
        <v>42.77</v>
      </c>
      <c r="CZ65" s="22">
        <f t="shared" si="6"/>
        <v>42.92</v>
      </c>
      <c r="DA65" s="18">
        <v>42.92</v>
      </c>
      <c r="DB65" s="20">
        <f t="shared" si="140"/>
        <v>1.52</v>
      </c>
      <c r="DC65" s="20">
        <f t="shared" si="141"/>
        <v>0.84</v>
      </c>
      <c r="DD65" s="20">
        <f t="shared" si="142"/>
        <v>0.68</v>
      </c>
      <c r="DE65" s="20">
        <f t="shared" si="7"/>
        <v>0.1</v>
      </c>
      <c r="DF65" s="20">
        <f t="shared" si="8"/>
        <v>0.2</v>
      </c>
      <c r="DG65" s="20">
        <f t="shared" si="9"/>
        <v>0.38</v>
      </c>
      <c r="DH65" s="20">
        <f t="shared" si="10"/>
        <v>0</v>
      </c>
      <c r="DI65" s="20">
        <f t="shared" si="11"/>
        <v>0</v>
      </c>
      <c r="DJ65" s="20">
        <f t="shared" si="12"/>
        <v>0</v>
      </c>
      <c r="DK65" s="20">
        <f t="shared" si="143"/>
        <v>0.68</v>
      </c>
      <c r="DL65" s="20">
        <f t="shared" si="144"/>
        <v>0</v>
      </c>
      <c r="DM65" s="20">
        <f t="shared" si="145"/>
        <v>0</v>
      </c>
      <c r="DN65" s="20">
        <f t="shared" si="146"/>
        <v>0</v>
      </c>
      <c r="DO65" s="18">
        <v>2.44</v>
      </c>
      <c r="DP65" s="18">
        <v>0</v>
      </c>
      <c r="DQ65" s="18">
        <v>1</v>
      </c>
      <c r="DR65" s="18">
        <v>1</v>
      </c>
      <c r="DS65" s="25">
        <f t="shared" si="147"/>
        <v>2.44</v>
      </c>
      <c r="DT65" s="25">
        <f t="shared" si="148"/>
        <v>0</v>
      </c>
      <c r="DU65" s="25">
        <f t="shared" si="149"/>
        <v>1.66</v>
      </c>
      <c r="DV65" s="25">
        <f t="shared" si="150"/>
        <v>0</v>
      </c>
      <c r="DW65" s="25">
        <f t="shared" si="151"/>
        <v>1.66</v>
      </c>
      <c r="DX65" s="25">
        <f t="shared" si="152"/>
        <v>3.72</v>
      </c>
      <c r="DY65" s="25">
        <f t="shared" si="153"/>
        <v>0</v>
      </c>
      <c r="DZ65" s="25">
        <f t="shared" si="154"/>
        <v>3.72</v>
      </c>
      <c r="EA65" s="25">
        <f t="shared" si="155"/>
        <v>2.62</v>
      </c>
      <c r="EB65" s="25">
        <f t="shared" si="156"/>
        <v>0</v>
      </c>
      <c r="EC65" s="25">
        <f t="shared" si="157"/>
        <v>2.62</v>
      </c>
      <c r="ED65" s="25">
        <f t="shared" si="158"/>
        <v>1.1000000000000001</v>
      </c>
      <c r="EE65" s="25">
        <f t="shared" si="158"/>
        <v>0</v>
      </c>
      <c r="EF65" s="25">
        <f t="shared" si="159"/>
        <v>1.1000000000000001</v>
      </c>
      <c r="EG65" s="25">
        <f t="shared" si="160"/>
        <v>2.62</v>
      </c>
      <c r="EH65" s="25">
        <f t="shared" si="160"/>
        <v>0</v>
      </c>
      <c r="EI65" s="25">
        <f t="shared" si="161"/>
        <v>2.62</v>
      </c>
      <c r="EJ65" s="18">
        <v>150.38</v>
      </c>
      <c r="EK65" s="18">
        <v>95.37</v>
      </c>
      <c r="EL65" s="18" t="s">
        <v>845</v>
      </c>
      <c r="EM65" s="18" t="s">
        <v>846</v>
      </c>
      <c r="EN65" s="16" t="s">
        <v>774</v>
      </c>
      <c r="EO65" s="16" t="s">
        <v>132</v>
      </c>
      <c r="EP65" s="16" t="e">
        <f>IF(OR(EN65="Cống tròn",EN65="Cống hộp",EN65="Ống nhựa"),INDEX(#REF!,MATCH(E65,#REF!,0)),IF(OR(EN65="Rãnh xây",EN65="Rãnh bê tông"),INDEX(#REF!,MATCH(E65,#REF!,0)),0))</f>
        <v>#REF!</v>
      </c>
      <c r="EQ65" s="18">
        <v>8.61</v>
      </c>
      <c r="ER65" s="18">
        <v>1</v>
      </c>
      <c r="ES65" s="25">
        <f t="shared" si="162"/>
        <v>9</v>
      </c>
      <c r="ET65" s="1" t="e">
        <f>_xlfn.IFNA(IF(EN65="Cống tròn",INDEX(#REF!,MATCH(E65,#REF!,0)),IF(EN65="Cống hộp",INDEX(#REF!,MATCH(E65,#REF!,0)),EU65&amp;" ,"&amp;EV65)),0)</f>
        <v>#REF!</v>
      </c>
      <c r="EU65" s="16" t="s">
        <v>769</v>
      </c>
      <c r="EV65" s="16" t="s">
        <v>775</v>
      </c>
      <c r="EW65" s="16" t="e">
        <f>_xlfn.IFNA(INDEX(#REF!,MATCH(E65,#REF!,0)),0)</f>
        <v>#REF!</v>
      </c>
      <c r="EX65" s="16"/>
      <c r="EY65" s="18">
        <v>0</v>
      </c>
      <c r="EZ65" s="18">
        <v>0</v>
      </c>
      <c r="FA65" s="18">
        <v>0</v>
      </c>
      <c r="FB65" s="19">
        <v>0</v>
      </c>
      <c r="FC65" s="19">
        <v>0</v>
      </c>
      <c r="FD65" s="25">
        <f t="shared" si="13"/>
        <v>0</v>
      </c>
      <c r="FE65" s="25">
        <f t="shared" si="163"/>
        <v>0</v>
      </c>
      <c r="FF65" s="18">
        <v>0.1</v>
      </c>
      <c r="FG65" s="18">
        <v>2</v>
      </c>
      <c r="FH65" s="18">
        <v>1</v>
      </c>
      <c r="FI65" s="25">
        <f t="shared" si="164"/>
        <v>1.2</v>
      </c>
      <c r="FJ65" s="18">
        <v>0</v>
      </c>
      <c r="FK65" s="18">
        <v>0</v>
      </c>
      <c r="FL65" s="18">
        <v>0.2</v>
      </c>
      <c r="FM65" s="18">
        <v>1.4</v>
      </c>
      <c r="FN65" s="18">
        <v>0</v>
      </c>
      <c r="FO65" s="25">
        <f t="shared" si="165"/>
        <v>1.4</v>
      </c>
      <c r="FP65" s="18">
        <v>1.4999999999999999E-2</v>
      </c>
      <c r="FQ65" s="18">
        <v>1</v>
      </c>
      <c r="FR65" s="25">
        <f t="shared" si="14"/>
        <v>8</v>
      </c>
      <c r="FS65" s="25">
        <f t="shared" si="15"/>
        <v>0.105</v>
      </c>
      <c r="FT65" s="25">
        <f t="shared" si="16"/>
        <v>8.1050000000000004</v>
      </c>
      <c r="FU65" s="25">
        <f t="shared" si="17"/>
        <v>-0.50499999999999901</v>
      </c>
      <c r="FV65" s="25" t="str">
        <f t="shared" si="166"/>
        <v>Thêm 01</v>
      </c>
      <c r="FW65" s="25">
        <f t="shared" si="167"/>
        <v>0.51</v>
      </c>
      <c r="FX65" s="16"/>
      <c r="FY65" s="16"/>
      <c r="FZ65" s="16"/>
      <c r="GA65" s="16"/>
      <c r="GB65" s="19">
        <v>0</v>
      </c>
      <c r="GC65" s="19">
        <v>0</v>
      </c>
      <c r="GD65" s="19">
        <v>0</v>
      </c>
      <c r="GE65" s="19">
        <v>0</v>
      </c>
      <c r="GF65" s="19">
        <v>0</v>
      </c>
      <c r="GG65" s="19">
        <v>0</v>
      </c>
      <c r="GH65" s="19">
        <v>0</v>
      </c>
      <c r="GI65" s="19">
        <v>0</v>
      </c>
      <c r="GJ65" s="19">
        <v>0</v>
      </c>
      <c r="GK65" s="19">
        <v>0</v>
      </c>
      <c r="GL65" s="25">
        <f t="shared" si="18"/>
        <v>0</v>
      </c>
      <c r="GM65" s="25">
        <f t="shared" si="168"/>
        <v>0</v>
      </c>
      <c r="GN65" s="19">
        <v>0</v>
      </c>
      <c r="GO65" s="19">
        <v>0</v>
      </c>
      <c r="GP65" s="19">
        <v>0</v>
      </c>
      <c r="GQ65" s="19">
        <v>0</v>
      </c>
      <c r="GR65" s="1" t="e">
        <f>_xlfn.IFNA(INDEX(#REF!,MATCH(E65,#REF!,0)),0)</f>
        <v>#REF!</v>
      </c>
      <c r="GS65" s="16"/>
      <c r="GT65" s="18">
        <v>0</v>
      </c>
      <c r="GU65" s="18">
        <v>0</v>
      </c>
      <c r="GV65" s="18">
        <v>0</v>
      </c>
      <c r="GW65" s="18">
        <v>0</v>
      </c>
      <c r="GX65" s="25">
        <f t="shared" si="19"/>
        <v>0</v>
      </c>
      <c r="GY65" s="25">
        <f t="shared" si="20"/>
        <v>0</v>
      </c>
      <c r="GZ65" s="25">
        <f t="shared" si="169"/>
        <v>0</v>
      </c>
      <c r="HA65" s="1" t="e" cm="1">
        <f t="array" ref="HA65">INDEX(#REF!,MATCH(EJ65&amp;EK65&amp;HD65&amp;HE65&amp;HF65,#REF!&amp;#REF!&amp;#REF!&amp;#REF!&amp;#REF!,0))</f>
        <v>#REF!</v>
      </c>
      <c r="HB65" s="16"/>
      <c r="HC65" s="25">
        <f t="shared" si="170"/>
        <v>0</v>
      </c>
      <c r="HD65" s="18">
        <v>0</v>
      </c>
      <c r="HE65" s="18">
        <v>0</v>
      </c>
      <c r="HF65" s="18">
        <v>0</v>
      </c>
      <c r="HG65" s="1" t="e" cm="1">
        <f t="array" ref="HG65">INDEX(#REF!,MATCH(EJ65&amp;EK65&amp;HJ65&amp;HK65&amp;HL65,#REF!&amp;#REF!&amp;#REF!&amp;#REF!&amp;#REF!,0))</f>
        <v>#REF!</v>
      </c>
      <c r="HH65" s="16"/>
      <c r="HI65" s="25">
        <f t="shared" si="171"/>
        <v>0</v>
      </c>
      <c r="HJ65" s="25">
        <f t="shared" si="172"/>
        <v>0</v>
      </c>
      <c r="HK65" s="19">
        <v>0</v>
      </c>
      <c r="HL65" s="19">
        <v>0</v>
      </c>
      <c r="HM65" s="18">
        <v>0.01</v>
      </c>
      <c r="HN65" s="18">
        <v>1</v>
      </c>
      <c r="HO65" s="25">
        <f t="shared" si="173"/>
        <v>0</v>
      </c>
      <c r="HP65" s="25">
        <f t="shared" si="174"/>
        <v>0</v>
      </c>
      <c r="HQ65" s="25">
        <f t="shared" si="175"/>
        <v>0</v>
      </c>
      <c r="HR65" s="25">
        <f t="shared" si="176"/>
        <v>0</v>
      </c>
      <c r="HS65" s="25">
        <f t="shared" si="177"/>
        <v>0</v>
      </c>
      <c r="HT65" s="19">
        <v>0</v>
      </c>
      <c r="HU65" s="19">
        <v>0</v>
      </c>
      <c r="HV65" s="19">
        <v>0</v>
      </c>
      <c r="HW65" s="25">
        <f t="shared" si="178"/>
        <v>0</v>
      </c>
      <c r="HX65" s="19">
        <v>0</v>
      </c>
      <c r="HY65" s="19">
        <v>0</v>
      </c>
      <c r="HZ65" s="18">
        <v>42.08</v>
      </c>
      <c r="IA65" s="20">
        <f>ROUND(IF(EN65="Cống tròn",IF(EN65="Cống tròn",IF(EU65="Không có móng",IQ65-FF65,IF(EU65="Đế",IP65-FN65,IF(OR(EU65="Móng bê tông",EU65="Móng bê tông kết hợp đế"),II65-FJ65,0))),0),IF(EN65="Cống hộp",IF(AND(EN65="Cống hộp",EU65="Không có móng"),IQ65-GF65,IF(AND(EN65="Cống hộp",EU65="Móng bê tông"),IJ65-GB65,0)),IF(OR(EN65="Rãnh xây",EN65="Rãnh bê tông"),IF(OR(EN65="Rãnh xây",EN65="Rãnh bê tông"),IK65-GB65,0),IF(EN65="Ống nhựa",IF(AND(EN65="Ống nhựa",EU65="Không đắp cát"),IQ65-HT65,IF(AND(EN65="Ống nhựa",EU65="Đắp cát"),IH65-HX65,0)),IF(EN65="Rãnh thang",IF(EN65="Rãnh thang",IF(EU65="Móng bê tông",#REF!-#REF!,IQ65),0),0))))),2)</f>
        <v>41.7</v>
      </c>
      <c r="IB65" s="20">
        <f t="shared" si="179"/>
        <v>0.37999999999999545</v>
      </c>
      <c r="IC65" s="20">
        <f t="shared" si="21"/>
        <v>41.699999999999996</v>
      </c>
      <c r="ID65" s="20">
        <f t="shared" si="22"/>
        <v>0</v>
      </c>
      <c r="IE65" s="20">
        <f t="shared" si="23"/>
        <v>0</v>
      </c>
      <c r="IF65" s="20">
        <f t="shared" si="24"/>
        <v>0</v>
      </c>
      <c r="IG65" s="20">
        <f>IF(EN65="Rãnh thang",IF(AND(EN65="Rãnh thang",EU65="Móng bê tông"),IQ65-#REF!,0),IF(EN65="Ống nhựa",IF(AND(EN65="Ống nhựa",EU65="Đắp cát"),IQ65-HT65,0),IF(EN65="Cống tròn",IF(EN65="Cống tròn",IF(OR(EU65="Móng bê tông",EU65="Móng bê tông kết hợp đế"),IM65-FL65,0),0),IF(EN65="Cống hộp",IF(AND(EN65="Cống hộp",EU65="Móng bê tông"),IN65-GD65,0),IF(OR(EN65="Rãnh xây",EN65="Rãnh bê tông"),IF(AND(EN65="Rãnh xây",EU65="Móng bê tông"),IO65-GD65,IF(AND(EN65="Rãnh bê tông",EU65="Móng bê tông"),IO65-GD65,0)),0)))))</f>
        <v>41.699999999999996</v>
      </c>
      <c r="IH65" s="20">
        <f t="shared" si="25"/>
        <v>0</v>
      </c>
      <c r="II65" s="20">
        <f t="shared" si="26"/>
        <v>41.699999999999996</v>
      </c>
      <c r="IJ65" s="20">
        <f t="shared" si="27"/>
        <v>0</v>
      </c>
      <c r="IK65" s="20">
        <f t="shared" si="28"/>
        <v>0</v>
      </c>
      <c r="IL65" s="20">
        <f t="shared" si="29"/>
        <v>41.9</v>
      </c>
      <c r="IM65" s="20">
        <f t="shared" si="30"/>
        <v>41.9</v>
      </c>
      <c r="IN65" s="20">
        <f t="shared" si="31"/>
        <v>0</v>
      </c>
      <c r="IO65" s="20">
        <f t="shared" si="32"/>
        <v>0</v>
      </c>
      <c r="IP65" s="20">
        <f t="shared" si="33"/>
        <v>0</v>
      </c>
      <c r="IQ65" s="18">
        <v>42</v>
      </c>
      <c r="IR65" s="25">
        <f t="shared" si="180"/>
        <v>0</v>
      </c>
      <c r="IS65" s="25">
        <f t="shared" si="34"/>
        <v>0</v>
      </c>
      <c r="IT65" s="25">
        <f t="shared" si="35"/>
        <v>0</v>
      </c>
      <c r="IU65" s="25">
        <f>ROUND(IF(EN65="Cống tròn",IF(EN65="Cống tròn",IV65+FF65,0),IF(EN65="Cống hộp",IF(EN65="Cống hộp",IV65+GP65,0),IF(OR(EN65="Rãnh xây",EN65="Rãnh bê tông"),IF(OR(EN65="Rãnh xây",EN65="Rãnh bê tông"),IV65+GP65,0),IF(EN65="ống nhựa",IF(EN65="Ống nhựa",IV65+HT65,0),IF(EN65="Rãnh thang",IF(EN65="Rãnh thang",IQ65+#REF!,0),0))))),2)</f>
        <v>41.07</v>
      </c>
      <c r="IV65" s="18">
        <v>40.97</v>
      </c>
      <c r="IW65" s="25">
        <f t="shared" si="36"/>
        <v>41.07</v>
      </c>
      <c r="IX65" s="25">
        <f t="shared" si="37"/>
        <v>0</v>
      </c>
      <c r="IY65" s="25">
        <f t="shared" si="38"/>
        <v>0</v>
      </c>
      <c r="IZ65" s="25">
        <f t="shared" si="39"/>
        <v>0</v>
      </c>
      <c r="JA65" s="25">
        <f t="shared" si="40"/>
        <v>0</v>
      </c>
      <c r="JB65" s="18">
        <v>40.119999999999997</v>
      </c>
      <c r="JC65" s="20">
        <f>ROUND(IF(EN65="Cống tròn",IF(EN65="Cống tròn",IF(EU65="Không có móng",JS65-FF65,IF(EU65="Đế",JR65-FN65,IF(OR(EU65="Móng bê tông",EU65="Móng bê tông kết hợp đế"),JK65-FJ65,0))),0),IF(EN65="Cống hộp",IF(AND(EN65="Cống hộp",EU65="Không có móng"),JS65-GF65,IF(AND(EN65="Cống hộp",EU65="Móng bê tông"),JL65-GB65,0)),IF(OR(EN65="Rãnh xây",EN65="Rãnh bê tông"),IF(OR(EN65="Rãnh xây",EN65="Rãnh bê tông"),JM65-GB65,0),IF(EN65="Ống nhựa",IF(AND(EN65="Ống nhựa",EU65="Không đắp cát"),JS65-HT65,IF(AND(EN65="Ống nhựa",EU65="Đắp cát"),JJ65-HX65,0)),IF(EN65="Rãnh thang",IF(EN65="Rãnh thang",IF(EU65="Móng bê tông",#REF!-#REF!,JS65),0),0))))),2)</f>
        <v>39.67</v>
      </c>
      <c r="JD65" s="20">
        <f t="shared" si="181"/>
        <v>0.44999999999999574</v>
      </c>
      <c r="JE65" s="20">
        <f t="shared" si="41"/>
        <v>39.669999999999995</v>
      </c>
      <c r="JF65" s="20">
        <f t="shared" si="42"/>
        <v>0</v>
      </c>
      <c r="JG65" s="20">
        <f t="shared" si="43"/>
        <v>0</v>
      </c>
      <c r="JH65" s="20">
        <f t="shared" si="44"/>
        <v>0</v>
      </c>
      <c r="JI65" s="20">
        <f>IF(EN65="Rãnh thang",IF(AND(EN65="Rãnh thang",EU65="Móng bê tông"),JS65-#REF!,0),IF(EN65="Ống nhựa",IF(AND(EN65="Ống nhựa",EU65="Đắp cát"),JS65-HT65,0),IF(EN65="Cống tròn",IF(EN65="Cống tròn",IF(OR(EU65="Móng bê tông",EU65="Móng bê tông kết hợp đế"),JO65-FL65,0),0),IF(EN65="Cống hộp",IF(AND(EN65="Cống hộp",EU65="Móng bê tông"),JP65-GD65,0),IF(OR(EN65="Rãnh xây",EN65="Rãnh bê tông"),IF(AND(EN65="Rãnh xây",EU65="Móng bê tông"),JQ65-GD65,IF(AND(EN65="Rãnh bê tông",EU65="Móng bê tông"),JQ65-GD65,0)),0)))))</f>
        <v>39.669999999999995</v>
      </c>
      <c r="JJ65" s="20">
        <f t="shared" si="45"/>
        <v>0</v>
      </c>
      <c r="JK65" s="20">
        <f t="shared" si="46"/>
        <v>39.669999999999995</v>
      </c>
      <c r="JL65" s="20">
        <f t="shared" si="47"/>
        <v>0</v>
      </c>
      <c r="JM65" s="20">
        <f t="shared" si="48"/>
        <v>0</v>
      </c>
      <c r="JN65" s="20">
        <f t="shared" si="49"/>
        <v>39.869999999999997</v>
      </c>
      <c r="JO65" s="20">
        <f t="shared" si="50"/>
        <v>39.869999999999997</v>
      </c>
      <c r="JP65" s="20">
        <f t="shared" si="51"/>
        <v>0</v>
      </c>
      <c r="JQ65" s="20">
        <f t="shared" si="52"/>
        <v>0</v>
      </c>
      <c r="JR65" s="20">
        <f t="shared" si="53"/>
        <v>0</v>
      </c>
      <c r="JS65" s="26">
        <v>39.97</v>
      </c>
      <c r="JT65" s="25">
        <f t="shared" si="182"/>
        <v>0</v>
      </c>
      <c r="JU65" s="25">
        <f t="shared" si="54"/>
        <v>0</v>
      </c>
      <c r="JV65" s="25">
        <f t="shared" si="55"/>
        <v>0</v>
      </c>
      <c r="JW65" s="25">
        <f>ROUND(IF(EN65="Cống tròn",IF(EN65="Cống tròn",JX65+FF65,0),IF(EN65="Cống hộp",IF(EN65="Cống hộp",JX65+GP65,0),IF(OR(EN65="Rãnh xây",EN65="Rãnh bê tông"),IF(OR(EN65="Rãnh xây",EN65="Rãnh bê tông"),JX65+GP65,0),IF(EN65="ống nhựa",IF(EN65="Ống nhựa",JX65+HT65,0),IF(EN65="Rãnh thang",IF(EN65="Rãnh thang",JS65+#REF!,0),0))))),2)</f>
        <v>41.07</v>
      </c>
      <c r="JX65" s="27">
        <v>40.97</v>
      </c>
      <c r="JY65" s="25">
        <f t="shared" si="56"/>
        <v>41.07</v>
      </c>
      <c r="JZ65" s="25">
        <f t="shared" si="57"/>
        <v>0</v>
      </c>
      <c r="KA65" s="25">
        <f t="shared" si="58"/>
        <v>0</v>
      </c>
      <c r="KB65" s="25">
        <f t="shared" si="59"/>
        <v>0</v>
      </c>
      <c r="KC65" s="25">
        <f t="shared" si="60"/>
        <v>0</v>
      </c>
      <c r="KD65" s="28" t="s">
        <v>98</v>
      </c>
      <c r="KE65" s="27">
        <v>0</v>
      </c>
      <c r="KF65" s="25">
        <f t="shared" si="61"/>
        <v>0.37999999999999545</v>
      </c>
      <c r="KG65" s="25">
        <f t="shared" si="183"/>
        <v>0.37999999999999545</v>
      </c>
      <c r="KH65" s="27">
        <v>0</v>
      </c>
      <c r="KI65" s="25">
        <f t="shared" si="62"/>
        <v>0.44999999999999574</v>
      </c>
      <c r="KJ65" s="25">
        <f t="shared" si="184"/>
        <v>0.44999999999999574</v>
      </c>
      <c r="KK65" s="25">
        <f t="shared" si="63"/>
        <v>0</v>
      </c>
      <c r="KL65" s="25">
        <f t="shared" si="64"/>
        <v>0</v>
      </c>
      <c r="KM65" s="25">
        <f t="shared" si="185"/>
        <v>0</v>
      </c>
      <c r="KN65" s="25">
        <f t="shared" si="65"/>
        <v>0</v>
      </c>
      <c r="KO65" s="25">
        <f t="shared" si="66"/>
        <v>0</v>
      </c>
      <c r="KP65" s="25">
        <f t="shared" si="186"/>
        <v>0</v>
      </c>
      <c r="KQ65" s="25">
        <f t="shared" si="67"/>
        <v>0.2</v>
      </c>
      <c r="KR65" s="25">
        <f t="shared" si="68"/>
        <v>0.2</v>
      </c>
      <c r="KS65" s="25">
        <f t="shared" si="187"/>
        <v>0.2</v>
      </c>
      <c r="KT65" s="25">
        <f t="shared" si="69"/>
        <v>0</v>
      </c>
      <c r="KU65" s="25">
        <f t="shared" si="70"/>
        <v>0</v>
      </c>
      <c r="KV65" s="25">
        <f t="shared" si="188"/>
        <v>0</v>
      </c>
      <c r="KW65" s="25">
        <f t="shared" si="71"/>
        <v>0</v>
      </c>
      <c r="KX65" s="25">
        <f t="shared" si="72"/>
        <v>0</v>
      </c>
      <c r="KY65" s="25">
        <f t="shared" si="189"/>
        <v>0</v>
      </c>
      <c r="KZ65" s="25">
        <f t="shared" si="73"/>
        <v>0</v>
      </c>
      <c r="LA65" s="25">
        <f t="shared" si="74"/>
        <v>0</v>
      </c>
      <c r="LB65" s="25">
        <f t="shared" si="190"/>
        <v>0</v>
      </c>
      <c r="LC65" s="25">
        <f t="shared" si="75"/>
        <v>0.17999999999999544</v>
      </c>
      <c r="LD65" s="25">
        <f t="shared" si="76"/>
        <v>0.24999999999999573</v>
      </c>
      <c r="LE65" s="25">
        <f t="shared" si="191"/>
        <v>0.21499999999999558</v>
      </c>
      <c r="LF65" s="25">
        <f t="shared" si="77"/>
        <v>0</v>
      </c>
      <c r="LG65" s="25">
        <f t="shared" si="78"/>
        <v>0</v>
      </c>
      <c r="LH65" s="25">
        <f t="shared" si="192"/>
        <v>0</v>
      </c>
      <c r="LI65" s="25">
        <f t="shared" si="79"/>
        <v>0</v>
      </c>
      <c r="LJ65" s="25">
        <f t="shared" si="80"/>
        <v>0</v>
      </c>
      <c r="LK65" s="25">
        <f t="shared" si="193"/>
        <v>0</v>
      </c>
      <c r="LL65" s="25">
        <f t="shared" si="81"/>
        <v>0</v>
      </c>
      <c r="LM65" s="25">
        <f t="shared" si="82"/>
        <v>0</v>
      </c>
      <c r="LN65" s="25">
        <f t="shared" si="194"/>
        <v>0</v>
      </c>
      <c r="LO65" s="25">
        <f t="shared" si="83"/>
        <v>0</v>
      </c>
      <c r="LP65" s="25">
        <f t="shared" si="84"/>
        <v>0</v>
      </c>
      <c r="LQ65" s="25">
        <f t="shared" si="195"/>
        <v>0</v>
      </c>
      <c r="LR65" s="25">
        <f t="shared" si="85"/>
        <v>0</v>
      </c>
      <c r="LS65" s="25">
        <f t="shared" si="86"/>
        <v>0</v>
      </c>
      <c r="LT65" s="25">
        <f t="shared" si="196"/>
        <v>0</v>
      </c>
      <c r="LU65" s="25">
        <f t="shared" si="87"/>
        <v>0</v>
      </c>
      <c r="LV65" s="25">
        <f t="shared" si="88"/>
        <v>0</v>
      </c>
      <c r="LW65" s="25">
        <f t="shared" si="197"/>
        <v>0</v>
      </c>
      <c r="LX65" s="25">
        <f t="shared" si="89"/>
        <v>0</v>
      </c>
      <c r="LY65" s="25">
        <f t="shared" si="90"/>
        <v>0</v>
      </c>
      <c r="LZ65" s="25">
        <f t="shared" si="198"/>
        <v>0</v>
      </c>
      <c r="MA65" s="25">
        <f t="shared" si="91"/>
        <v>0</v>
      </c>
      <c r="MB65" s="25">
        <f t="shared" si="92"/>
        <v>0</v>
      </c>
      <c r="MC65" s="25">
        <f t="shared" si="199"/>
        <v>0</v>
      </c>
      <c r="MD65" s="25">
        <f t="shared" si="93"/>
        <v>0</v>
      </c>
      <c r="ME65" s="25">
        <f t="shared" si="94"/>
        <v>0</v>
      </c>
      <c r="MF65" s="25">
        <f t="shared" si="200"/>
        <v>0</v>
      </c>
      <c r="MG65" s="25">
        <f t="shared" si="95"/>
        <v>0</v>
      </c>
      <c r="MH65" s="25">
        <f t="shared" si="96"/>
        <v>0</v>
      </c>
      <c r="MI65" s="25">
        <f t="shared" si="201"/>
        <v>0</v>
      </c>
      <c r="MJ65" s="25">
        <f t="shared" si="97"/>
        <v>0</v>
      </c>
      <c r="MK65" s="25">
        <f t="shared" si="98"/>
        <v>0</v>
      </c>
      <c r="ML65" s="25">
        <f t="shared" si="202"/>
        <v>0</v>
      </c>
      <c r="MM65" s="25">
        <f t="shared" si="99"/>
        <v>0</v>
      </c>
      <c r="MN65" s="25">
        <f t="shared" si="100"/>
        <v>0</v>
      </c>
      <c r="MO65" s="25">
        <f t="shared" si="203"/>
        <v>0</v>
      </c>
      <c r="MP65" s="25">
        <f t="shared" si="101"/>
        <v>0</v>
      </c>
      <c r="MQ65" s="25">
        <f t="shared" si="102"/>
        <v>0</v>
      </c>
      <c r="MR65" s="25">
        <f t="shared" si="204"/>
        <v>0</v>
      </c>
      <c r="MS65" s="29">
        <v>1.4</v>
      </c>
      <c r="MT65" s="29">
        <v>0</v>
      </c>
      <c r="MU65" s="29">
        <v>1</v>
      </c>
      <c r="MV65" s="29">
        <v>1</v>
      </c>
      <c r="MW65" s="25">
        <f t="shared" si="103"/>
        <v>1.4</v>
      </c>
      <c r="MX65" s="25">
        <f t="shared" si="104"/>
        <v>0.53</v>
      </c>
      <c r="MY65" s="25">
        <f t="shared" si="105"/>
        <v>0</v>
      </c>
      <c r="MZ65" s="25">
        <f t="shared" si="106"/>
        <v>0</v>
      </c>
      <c r="NA65" s="25">
        <f t="shared" si="107"/>
        <v>1.4</v>
      </c>
      <c r="NB65" s="25">
        <f t="shared" si="108"/>
        <v>0.63</v>
      </c>
      <c r="NC65" s="25">
        <f t="shared" si="109"/>
        <v>0</v>
      </c>
      <c r="ND65" s="25">
        <f t="shared" si="110"/>
        <v>0</v>
      </c>
      <c r="NE65" s="25">
        <f t="shared" si="205"/>
        <v>1.4</v>
      </c>
      <c r="NF65" s="25">
        <f t="shared" si="205"/>
        <v>0.58000000000000007</v>
      </c>
      <c r="NG65" s="25">
        <f t="shared" si="205"/>
        <v>0</v>
      </c>
      <c r="NH65" s="25">
        <f t="shared" si="205"/>
        <v>0</v>
      </c>
      <c r="NI65" s="25">
        <f t="shared" si="112"/>
        <v>4.99</v>
      </c>
      <c r="NJ65" s="25">
        <f t="shared" si="113"/>
        <v>0</v>
      </c>
      <c r="NK65" s="25">
        <f t="shared" si="114"/>
        <v>4.99</v>
      </c>
      <c r="NL65" s="25">
        <f t="shared" si="115"/>
        <v>2.72</v>
      </c>
      <c r="NM65" s="25">
        <f t="shared" si="116"/>
        <v>0</v>
      </c>
      <c r="NN65" s="25">
        <f t="shared" si="206"/>
        <v>2.72</v>
      </c>
      <c r="NO65" s="25">
        <f t="shared" si="117"/>
        <v>0</v>
      </c>
      <c r="NP65" s="25">
        <f t="shared" si="118"/>
        <v>0</v>
      </c>
      <c r="NQ65" s="25">
        <f t="shared" si="207"/>
        <v>0</v>
      </c>
      <c r="NR65" s="25">
        <f t="shared" si="119"/>
        <v>0</v>
      </c>
      <c r="NS65" s="25">
        <f t="shared" si="120"/>
        <v>0</v>
      </c>
      <c r="NT65" s="25">
        <f t="shared" si="208"/>
        <v>0</v>
      </c>
      <c r="NU65" s="25">
        <f t="shared" si="121"/>
        <v>0</v>
      </c>
      <c r="NV65" s="25">
        <f t="shared" si="122"/>
        <v>0</v>
      </c>
      <c r="NW65" s="25">
        <f t="shared" si="209"/>
        <v>0</v>
      </c>
      <c r="NX65" s="25">
        <f t="shared" si="210"/>
        <v>2.72</v>
      </c>
      <c r="NY65" s="25">
        <f t="shared" si="210"/>
        <v>0</v>
      </c>
      <c r="NZ65" s="25">
        <f t="shared" si="211"/>
        <v>2.72</v>
      </c>
      <c r="OA65" s="25">
        <f t="shared" si="212"/>
        <v>2.27</v>
      </c>
      <c r="OB65" s="25">
        <f t="shared" si="212"/>
        <v>0</v>
      </c>
      <c r="OC65" s="25">
        <f t="shared" si="213"/>
        <v>2.27</v>
      </c>
      <c r="OD65" s="25">
        <f t="shared" si="214"/>
        <v>2.72</v>
      </c>
      <c r="OE65" s="25">
        <f t="shared" si="214"/>
        <v>0</v>
      </c>
      <c r="OF65" s="25">
        <f t="shared" si="214"/>
        <v>2.72</v>
      </c>
      <c r="OG65" s="25">
        <f t="shared" si="124"/>
        <v>0</v>
      </c>
      <c r="OH65" s="25">
        <f t="shared" si="125"/>
        <v>0</v>
      </c>
      <c r="OI65" s="25">
        <f t="shared" si="126"/>
        <v>0</v>
      </c>
      <c r="OJ65" s="25">
        <f t="shared" si="127"/>
        <v>0</v>
      </c>
      <c r="OK65" s="25">
        <f t="shared" si="128"/>
        <v>0</v>
      </c>
      <c r="OL65" s="25">
        <f t="shared" si="129"/>
        <v>0</v>
      </c>
      <c r="OM65" s="25">
        <f t="shared" si="215"/>
        <v>0</v>
      </c>
      <c r="ON65" s="25">
        <f t="shared" si="215"/>
        <v>0</v>
      </c>
      <c r="OO65" s="25">
        <f t="shared" si="215"/>
        <v>0</v>
      </c>
      <c r="OP65" s="25">
        <f t="shared" si="130"/>
        <v>0</v>
      </c>
      <c r="OQ65" s="25">
        <f t="shared" si="131"/>
        <v>0</v>
      </c>
      <c r="OR65" s="25">
        <f t="shared" si="216"/>
        <v>0</v>
      </c>
      <c r="OS65" s="19">
        <v>536055.75</v>
      </c>
      <c r="OT65" s="19">
        <v>2370992.4700000002</v>
      </c>
    </row>
    <row r="66" spans="1:410" ht="33" customHeight="1" x14ac:dyDescent="0.25">
      <c r="A66" s="18"/>
      <c r="B66" s="18" t="s">
        <v>838</v>
      </c>
      <c r="C66" s="18">
        <v>95.37</v>
      </c>
      <c r="D66" s="16" t="e">
        <f>_xlfn.IFNA(INDEX(#REF!,MATCH(E66,#REF!,0)),0)</f>
        <v>#REF!</v>
      </c>
      <c r="E66" s="18" t="s">
        <v>846</v>
      </c>
      <c r="F66" s="16" t="s">
        <v>765</v>
      </c>
      <c r="G66" s="16" t="s">
        <v>810</v>
      </c>
      <c r="H66" s="16" t="s">
        <v>767</v>
      </c>
      <c r="I66" s="16" t="s">
        <v>768</v>
      </c>
      <c r="J66" s="16" t="s">
        <v>811</v>
      </c>
      <c r="K66" s="16" t="s">
        <v>770</v>
      </c>
      <c r="L66" s="16" t="s">
        <v>771</v>
      </c>
      <c r="M66" s="18">
        <v>1.8399999999999999</v>
      </c>
      <c r="N66" s="18">
        <v>1.8399999999999999</v>
      </c>
      <c r="O66" s="18">
        <v>2.2399999999999998</v>
      </c>
      <c r="P66" s="18">
        <v>2.2399999999999998</v>
      </c>
      <c r="Q66" s="18">
        <v>0.1</v>
      </c>
      <c r="R66" s="18">
        <v>2.04</v>
      </c>
      <c r="S66" s="18">
        <v>2.04</v>
      </c>
      <c r="T66" s="18">
        <v>0.2</v>
      </c>
      <c r="U66" s="18">
        <v>0</v>
      </c>
      <c r="V66" s="18">
        <v>0</v>
      </c>
      <c r="W66" s="18">
        <v>0</v>
      </c>
      <c r="X66" s="18">
        <v>1.8399999999999999</v>
      </c>
      <c r="Y66" s="18">
        <v>1.7999999999999998</v>
      </c>
      <c r="Z66" s="20">
        <f t="shared" si="132"/>
        <v>1.1000000000000001</v>
      </c>
      <c r="AA66" s="18">
        <v>0.22</v>
      </c>
      <c r="AB66" s="18">
        <v>0</v>
      </c>
      <c r="AC66" s="18">
        <v>0</v>
      </c>
      <c r="AD66" s="18">
        <v>0</v>
      </c>
      <c r="AE66" s="18">
        <v>0</v>
      </c>
      <c r="AF66" s="18">
        <v>0</v>
      </c>
      <c r="AG66" s="18">
        <v>1.4</v>
      </c>
      <c r="AH66" s="18">
        <v>1.4</v>
      </c>
      <c r="AI66" s="20">
        <f t="shared" si="133"/>
        <v>1.25</v>
      </c>
      <c r="AJ66" s="18">
        <v>0</v>
      </c>
      <c r="AK66" s="18">
        <v>0</v>
      </c>
      <c r="AL66" s="20">
        <f t="shared" si="134"/>
        <v>0</v>
      </c>
      <c r="AM66" s="18">
        <v>1.8399999999999999</v>
      </c>
      <c r="AN66" s="18">
        <v>1.4</v>
      </c>
      <c r="AO66" s="18">
        <v>0.15</v>
      </c>
      <c r="AP66" s="18">
        <v>0.22</v>
      </c>
      <c r="AQ66" s="18">
        <v>0</v>
      </c>
      <c r="AR66" s="18">
        <v>0</v>
      </c>
      <c r="AS66" s="18">
        <v>0</v>
      </c>
      <c r="AT66" s="18">
        <v>0</v>
      </c>
      <c r="AU66" s="18">
        <v>0</v>
      </c>
      <c r="AV66" s="18">
        <v>1</v>
      </c>
      <c r="AW66" s="18">
        <v>0</v>
      </c>
      <c r="AX66" s="18">
        <v>0</v>
      </c>
      <c r="AY66" s="18">
        <v>0</v>
      </c>
      <c r="AZ66" s="18">
        <v>0</v>
      </c>
      <c r="BA66" s="18">
        <v>0</v>
      </c>
      <c r="BB66" s="18">
        <v>0</v>
      </c>
      <c r="BC66" s="18">
        <v>0</v>
      </c>
      <c r="BD66" s="18">
        <v>0</v>
      </c>
      <c r="BE66" s="18">
        <v>2</v>
      </c>
      <c r="BF66" s="18">
        <v>0</v>
      </c>
      <c r="BG66" s="18">
        <v>0</v>
      </c>
      <c r="BH66" s="18">
        <v>0</v>
      </c>
      <c r="BI66" s="18">
        <v>0</v>
      </c>
      <c r="BJ66" s="18">
        <v>0</v>
      </c>
      <c r="BK66" s="18">
        <v>0</v>
      </c>
      <c r="BL66" s="18">
        <v>0</v>
      </c>
      <c r="BM66" s="18">
        <v>0</v>
      </c>
      <c r="BN66" s="18">
        <v>0</v>
      </c>
      <c r="BO66" s="18">
        <v>0</v>
      </c>
      <c r="BP66" s="18">
        <v>0</v>
      </c>
      <c r="BQ66" s="18">
        <v>0</v>
      </c>
      <c r="BR66" s="18">
        <v>0</v>
      </c>
      <c r="BS66" s="18">
        <v>0</v>
      </c>
      <c r="BT66" s="18">
        <v>0</v>
      </c>
      <c r="BU66" s="18">
        <v>0</v>
      </c>
      <c r="BV66" s="18">
        <v>0</v>
      </c>
      <c r="BW66" s="18">
        <v>0</v>
      </c>
      <c r="BX66" s="18">
        <v>0</v>
      </c>
      <c r="BY66" s="18">
        <v>0</v>
      </c>
      <c r="BZ66" s="18">
        <v>0</v>
      </c>
      <c r="CA66" s="16" t="e">
        <f>_xlfn.IFNA(IF(RIGHT(D66,2)="=G",0,INDEX(#REF!,MATCH(E66,#REF!,0))),0)</f>
        <v>#REF!</v>
      </c>
      <c r="CB66" s="16" t="s">
        <v>776</v>
      </c>
      <c r="CC66" s="18">
        <v>0</v>
      </c>
      <c r="CD66" s="18">
        <v>0</v>
      </c>
      <c r="CE66" s="18">
        <v>1.84</v>
      </c>
      <c r="CF66" s="18">
        <v>0.9</v>
      </c>
      <c r="CG66" s="18">
        <v>0.12</v>
      </c>
      <c r="CH66" s="18">
        <v>2</v>
      </c>
      <c r="CI66" s="16" t="s">
        <v>98</v>
      </c>
      <c r="CJ66" s="18">
        <v>0</v>
      </c>
      <c r="CK66" s="20">
        <f t="shared" si="135"/>
        <v>0.75</v>
      </c>
      <c r="CL66" s="20">
        <f t="shared" si="136"/>
        <v>0.75</v>
      </c>
      <c r="CM66" s="18">
        <v>36.97</v>
      </c>
      <c r="CN66" s="18">
        <v>40.96</v>
      </c>
      <c r="CO66" s="18">
        <v>40.121000000000002</v>
      </c>
      <c r="CP66" s="22">
        <f t="shared" si="0"/>
        <v>40.119999999999997</v>
      </c>
      <c r="CQ66" s="22">
        <f t="shared" si="1"/>
        <v>39.369999999999997</v>
      </c>
      <c r="CR66" s="22">
        <f t="shared" si="137"/>
        <v>0.75</v>
      </c>
      <c r="CS66" s="22">
        <f t="shared" si="138"/>
        <v>39.47</v>
      </c>
      <c r="CT66" s="22">
        <f t="shared" si="2"/>
        <v>39.67</v>
      </c>
      <c r="CU66" s="18">
        <v>39.67</v>
      </c>
      <c r="CV66" s="22">
        <f t="shared" si="139"/>
        <v>1.1000000000000001</v>
      </c>
      <c r="CW66" s="22">
        <f t="shared" si="3"/>
        <v>0</v>
      </c>
      <c r="CX66" s="22">
        <f t="shared" si="4"/>
        <v>0</v>
      </c>
      <c r="CY66" s="22">
        <f t="shared" si="5"/>
        <v>40.81</v>
      </c>
      <c r="CZ66" s="22">
        <f t="shared" si="6"/>
        <v>40.96</v>
      </c>
      <c r="DA66" s="18">
        <v>40.96</v>
      </c>
      <c r="DB66" s="20">
        <f t="shared" si="140"/>
        <v>1.59</v>
      </c>
      <c r="DC66" s="20">
        <f t="shared" si="141"/>
        <v>0.84</v>
      </c>
      <c r="DD66" s="20">
        <f t="shared" si="142"/>
        <v>0.75000000000000011</v>
      </c>
      <c r="DE66" s="20">
        <f t="shared" si="7"/>
        <v>0.1</v>
      </c>
      <c r="DF66" s="20">
        <f t="shared" si="8"/>
        <v>0.2</v>
      </c>
      <c r="DG66" s="20">
        <f t="shared" si="9"/>
        <v>0.45</v>
      </c>
      <c r="DH66" s="20">
        <f t="shared" si="10"/>
        <v>0</v>
      </c>
      <c r="DI66" s="20">
        <f t="shared" si="11"/>
        <v>0</v>
      </c>
      <c r="DJ66" s="20">
        <f t="shared" si="12"/>
        <v>0</v>
      </c>
      <c r="DK66" s="20">
        <f t="shared" si="143"/>
        <v>0.75</v>
      </c>
      <c r="DL66" s="20">
        <f t="shared" si="144"/>
        <v>0</v>
      </c>
      <c r="DM66" s="20">
        <f t="shared" si="145"/>
        <v>0</v>
      </c>
      <c r="DN66" s="20">
        <f t="shared" si="146"/>
        <v>0</v>
      </c>
      <c r="DO66" s="18">
        <v>2.44</v>
      </c>
      <c r="DP66" s="18">
        <v>0</v>
      </c>
      <c r="DQ66" s="18">
        <v>1</v>
      </c>
      <c r="DR66" s="18">
        <v>1</v>
      </c>
      <c r="DS66" s="25">
        <f t="shared" si="147"/>
        <v>2.44</v>
      </c>
      <c r="DT66" s="25">
        <f t="shared" si="148"/>
        <v>0</v>
      </c>
      <c r="DU66" s="25">
        <f t="shared" si="149"/>
        <v>1.83</v>
      </c>
      <c r="DV66" s="25">
        <f t="shared" si="150"/>
        <v>0</v>
      </c>
      <c r="DW66" s="25">
        <f t="shared" si="151"/>
        <v>1.83</v>
      </c>
      <c r="DX66" s="25">
        <f t="shared" si="152"/>
        <v>4.0999999999999996</v>
      </c>
      <c r="DY66" s="25">
        <f t="shared" si="153"/>
        <v>0</v>
      </c>
      <c r="DZ66" s="25">
        <f t="shared" si="154"/>
        <v>4.0999999999999996</v>
      </c>
      <c r="EA66" s="25">
        <f t="shared" si="155"/>
        <v>2.86</v>
      </c>
      <c r="EB66" s="25">
        <f t="shared" si="156"/>
        <v>0</v>
      </c>
      <c r="EC66" s="25">
        <f t="shared" si="157"/>
        <v>2.86</v>
      </c>
      <c r="ED66" s="25">
        <f t="shared" si="158"/>
        <v>1.24</v>
      </c>
      <c r="EE66" s="25">
        <f t="shared" si="158"/>
        <v>0</v>
      </c>
      <c r="EF66" s="25">
        <f t="shared" si="159"/>
        <v>1.24</v>
      </c>
      <c r="EG66" s="25">
        <f t="shared" si="160"/>
        <v>2.86</v>
      </c>
      <c r="EH66" s="25">
        <f t="shared" si="160"/>
        <v>0</v>
      </c>
      <c r="EI66" s="25">
        <f t="shared" si="161"/>
        <v>2.86</v>
      </c>
      <c r="EJ66" s="18">
        <v>95.37</v>
      </c>
      <c r="EK66" s="18">
        <v>40.409999999999997</v>
      </c>
      <c r="EL66" s="18" t="s">
        <v>846</v>
      </c>
      <c r="EM66" s="18" t="s">
        <v>847</v>
      </c>
      <c r="EN66" s="16" t="s">
        <v>774</v>
      </c>
      <c r="EO66" s="16" t="s">
        <v>132</v>
      </c>
      <c r="EP66" s="16" t="e">
        <f>IF(OR(EN66="Cống tròn",EN66="Cống hộp",EN66="Ống nhựa"),INDEX(#REF!,MATCH(E66,#REF!,0)),IF(OR(EN66="Rãnh xây",EN66="Rãnh bê tông"),INDEX(#REF!,MATCH(E66,#REF!,0)),0))</f>
        <v>#REF!</v>
      </c>
      <c r="EQ66" s="18">
        <v>53.56</v>
      </c>
      <c r="ER66" s="18">
        <v>1</v>
      </c>
      <c r="ES66" s="25">
        <f t="shared" si="162"/>
        <v>53</v>
      </c>
      <c r="ET66" s="1" t="e">
        <f>_xlfn.IFNA(IF(EN66="Cống tròn",INDEX(#REF!,MATCH(E66,#REF!,0)),IF(EN66="Cống hộp",INDEX(#REF!,MATCH(E66,#REF!,0)),EU66&amp;" ,"&amp;EV66)),0)</f>
        <v>#REF!</v>
      </c>
      <c r="EU66" s="16" t="s">
        <v>769</v>
      </c>
      <c r="EV66" s="16" t="s">
        <v>775</v>
      </c>
      <c r="EW66" s="16" t="e">
        <f>_xlfn.IFNA(INDEX(#REF!,MATCH(E66,#REF!,0)),0)</f>
        <v>#REF!</v>
      </c>
      <c r="EX66" s="16"/>
      <c r="EY66" s="18">
        <v>0</v>
      </c>
      <c r="EZ66" s="18">
        <v>0</v>
      </c>
      <c r="FA66" s="18">
        <v>0</v>
      </c>
      <c r="FB66" s="19">
        <v>0</v>
      </c>
      <c r="FC66" s="19">
        <v>0</v>
      </c>
      <c r="FD66" s="25">
        <f t="shared" si="13"/>
        <v>0</v>
      </c>
      <c r="FE66" s="25">
        <f t="shared" si="163"/>
        <v>0</v>
      </c>
      <c r="FF66" s="18">
        <v>0.1</v>
      </c>
      <c r="FG66" s="18">
        <v>2</v>
      </c>
      <c r="FH66" s="18">
        <v>1</v>
      </c>
      <c r="FI66" s="25">
        <f t="shared" si="164"/>
        <v>1.2</v>
      </c>
      <c r="FJ66" s="18">
        <v>0</v>
      </c>
      <c r="FK66" s="18">
        <v>0</v>
      </c>
      <c r="FL66" s="18">
        <v>0.2</v>
      </c>
      <c r="FM66" s="18">
        <v>1.4</v>
      </c>
      <c r="FN66" s="18">
        <v>0</v>
      </c>
      <c r="FO66" s="25">
        <f t="shared" si="165"/>
        <v>1.4</v>
      </c>
      <c r="FP66" s="18">
        <v>1.4999999999999999E-2</v>
      </c>
      <c r="FQ66" s="18">
        <v>1</v>
      </c>
      <c r="FR66" s="25">
        <f t="shared" si="14"/>
        <v>52</v>
      </c>
      <c r="FS66" s="25">
        <f t="shared" si="15"/>
        <v>0.76500000000000001</v>
      </c>
      <c r="FT66" s="25">
        <f t="shared" si="16"/>
        <v>52.765000000000001</v>
      </c>
      <c r="FU66" s="25">
        <f t="shared" si="17"/>
        <v>-0.79500000000000171</v>
      </c>
      <c r="FV66" s="25" t="str">
        <f t="shared" si="166"/>
        <v>Thêm 01</v>
      </c>
      <c r="FW66" s="25">
        <f t="shared" si="167"/>
        <v>0.22</v>
      </c>
      <c r="FX66" s="16"/>
      <c r="FY66" s="16"/>
      <c r="FZ66" s="16"/>
      <c r="GA66" s="16"/>
      <c r="GB66" s="19">
        <v>0</v>
      </c>
      <c r="GC66" s="19">
        <v>0</v>
      </c>
      <c r="GD66" s="19">
        <v>0</v>
      </c>
      <c r="GE66" s="19">
        <v>0</v>
      </c>
      <c r="GF66" s="19">
        <v>0</v>
      </c>
      <c r="GG66" s="19">
        <v>0</v>
      </c>
      <c r="GH66" s="19">
        <v>0</v>
      </c>
      <c r="GI66" s="19">
        <v>0</v>
      </c>
      <c r="GJ66" s="19">
        <v>0</v>
      </c>
      <c r="GK66" s="19">
        <v>0</v>
      </c>
      <c r="GL66" s="25">
        <f t="shared" si="18"/>
        <v>0</v>
      </c>
      <c r="GM66" s="25">
        <f t="shared" si="168"/>
        <v>0</v>
      </c>
      <c r="GN66" s="19">
        <v>0</v>
      </c>
      <c r="GO66" s="19">
        <v>0</v>
      </c>
      <c r="GP66" s="19">
        <v>0</v>
      </c>
      <c r="GQ66" s="19">
        <v>0</v>
      </c>
      <c r="GR66" s="1" t="e">
        <f>_xlfn.IFNA(INDEX(#REF!,MATCH(E66,#REF!,0)),0)</f>
        <v>#REF!</v>
      </c>
      <c r="GS66" s="16"/>
      <c r="GT66" s="18">
        <v>0</v>
      </c>
      <c r="GU66" s="18">
        <v>0</v>
      </c>
      <c r="GV66" s="18">
        <v>0</v>
      </c>
      <c r="GW66" s="18">
        <v>0</v>
      </c>
      <c r="GX66" s="25">
        <f t="shared" si="19"/>
        <v>0</v>
      </c>
      <c r="GY66" s="25">
        <f t="shared" si="20"/>
        <v>0</v>
      </c>
      <c r="GZ66" s="25">
        <f t="shared" si="169"/>
        <v>0</v>
      </c>
      <c r="HA66" s="1" t="e" cm="1">
        <f t="array" ref="HA66">INDEX(#REF!,MATCH(EJ66&amp;EK66&amp;HD66&amp;HE66&amp;HF66,#REF!&amp;#REF!&amp;#REF!&amp;#REF!&amp;#REF!,0))</f>
        <v>#REF!</v>
      </c>
      <c r="HB66" s="16"/>
      <c r="HC66" s="25">
        <f t="shared" si="170"/>
        <v>0</v>
      </c>
      <c r="HD66" s="18">
        <v>0</v>
      </c>
      <c r="HE66" s="18">
        <v>0</v>
      </c>
      <c r="HF66" s="18">
        <v>0</v>
      </c>
      <c r="HG66" s="1" t="e" cm="1">
        <f t="array" ref="HG66">INDEX(#REF!,MATCH(EJ66&amp;EK66&amp;HJ66&amp;HK66&amp;HL66,#REF!&amp;#REF!&amp;#REF!&amp;#REF!&amp;#REF!,0))</f>
        <v>#REF!</v>
      </c>
      <c r="HH66" s="16"/>
      <c r="HI66" s="25">
        <f t="shared" si="171"/>
        <v>0</v>
      </c>
      <c r="HJ66" s="25">
        <f t="shared" si="172"/>
        <v>0</v>
      </c>
      <c r="HK66" s="19">
        <v>0</v>
      </c>
      <c r="HL66" s="19">
        <v>0</v>
      </c>
      <c r="HM66" s="18">
        <v>0.01</v>
      </c>
      <c r="HN66" s="18">
        <v>1</v>
      </c>
      <c r="HO66" s="25">
        <f t="shared" si="173"/>
        <v>0</v>
      </c>
      <c r="HP66" s="25">
        <f t="shared" si="174"/>
        <v>0</v>
      </c>
      <c r="HQ66" s="25">
        <f t="shared" si="175"/>
        <v>0</v>
      </c>
      <c r="HR66" s="25">
        <f t="shared" si="176"/>
        <v>0</v>
      </c>
      <c r="HS66" s="25">
        <f t="shared" si="177"/>
        <v>0</v>
      </c>
      <c r="HT66" s="19">
        <v>0</v>
      </c>
      <c r="HU66" s="19">
        <v>0</v>
      </c>
      <c r="HV66" s="19">
        <v>0</v>
      </c>
      <c r="HW66" s="25">
        <f t="shared" si="178"/>
        <v>0</v>
      </c>
      <c r="HX66" s="19">
        <v>0</v>
      </c>
      <c r="HY66" s="19">
        <v>0</v>
      </c>
      <c r="HZ66" s="18">
        <v>40.119999999999997</v>
      </c>
      <c r="IA66" s="20">
        <f>ROUND(IF(EN66="Cống tròn",IF(EN66="Cống tròn",IF(EU66="Không có móng",IQ66-FF66,IF(EU66="Đế",IP66-FN66,IF(OR(EU66="Móng bê tông",EU66="Móng bê tông kết hợp đế"),II66-FJ66,0))),0),IF(EN66="Cống hộp",IF(AND(EN66="Cống hộp",EU66="Không có móng"),IQ66-GF66,IF(AND(EN66="Cống hộp",EU66="Móng bê tông"),IJ66-GB66,0)),IF(OR(EN66="Rãnh xây",EN66="Rãnh bê tông"),IF(OR(EN66="Rãnh xây",EN66="Rãnh bê tông"),IK66-GB66,0),IF(EN66="Ống nhựa",IF(AND(EN66="Ống nhựa",EU66="Không đắp cát"),IQ66-HT66,IF(AND(EN66="Ống nhựa",EU66="Đắp cát"),IH66-HX66,0)),IF(EN66="Rãnh thang",IF(EN66="Rãnh thang",IF(EU66="Móng bê tông",#REF!-#REF!,IQ66),0),0))))),2)</f>
        <v>39.67</v>
      </c>
      <c r="IB66" s="20">
        <f t="shared" si="179"/>
        <v>0.44999999999999574</v>
      </c>
      <c r="IC66" s="20">
        <f t="shared" si="21"/>
        <v>39.669999999999995</v>
      </c>
      <c r="ID66" s="20">
        <f t="shared" si="22"/>
        <v>0</v>
      </c>
      <c r="IE66" s="20">
        <f t="shared" si="23"/>
        <v>0</v>
      </c>
      <c r="IF66" s="20">
        <f t="shared" si="24"/>
        <v>0</v>
      </c>
      <c r="IG66" s="20">
        <f>IF(EN66="Rãnh thang",IF(AND(EN66="Rãnh thang",EU66="Móng bê tông"),IQ66-#REF!,0),IF(EN66="Ống nhựa",IF(AND(EN66="Ống nhựa",EU66="Đắp cát"),IQ66-HT66,0),IF(EN66="Cống tròn",IF(EN66="Cống tròn",IF(OR(EU66="Móng bê tông",EU66="Móng bê tông kết hợp đế"),IM66-FL66,0),0),IF(EN66="Cống hộp",IF(AND(EN66="Cống hộp",EU66="Móng bê tông"),IN66-GD66,0),IF(OR(EN66="Rãnh xây",EN66="Rãnh bê tông"),IF(AND(EN66="Rãnh xây",EU66="Móng bê tông"),IO66-GD66,IF(AND(EN66="Rãnh bê tông",EU66="Móng bê tông"),IO66-GD66,0)),0)))))</f>
        <v>39.669999999999995</v>
      </c>
      <c r="IH66" s="20">
        <f t="shared" si="25"/>
        <v>0</v>
      </c>
      <c r="II66" s="20">
        <f t="shared" si="26"/>
        <v>39.669999999999995</v>
      </c>
      <c r="IJ66" s="20">
        <f t="shared" si="27"/>
        <v>0</v>
      </c>
      <c r="IK66" s="20">
        <f t="shared" si="28"/>
        <v>0</v>
      </c>
      <c r="IL66" s="20">
        <f t="shared" si="29"/>
        <v>39.869999999999997</v>
      </c>
      <c r="IM66" s="20">
        <f t="shared" si="30"/>
        <v>39.869999999999997</v>
      </c>
      <c r="IN66" s="20">
        <f t="shared" si="31"/>
        <v>0</v>
      </c>
      <c r="IO66" s="20">
        <f t="shared" si="32"/>
        <v>0</v>
      </c>
      <c r="IP66" s="20">
        <f t="shared" si="33"/>
        <v>0</v>
      </c>
      <c r="IQ66" s="18">
        <v>39.97</v>
      </c>
      <c r="IR66" s="25">
        <f t="shared" si="180"/>
        <v>0</v>
      </c>
      <c r="IS66" s="25">
        <f t="shared" si="34"/>
        <v>0</v>
      </c>
      <c r="IT66" s="25">
        <f t="shared" si="35"/>
        <v>0</v>
      </c>
      <c r="IU66" s="25">
        <f>ROUND(IF(EN66="Cống tròn",IF(EN66="Cống tròn",IV66+FF66,0),IF(EN66="Cống hộp",IF(EN66="Cống hộp",IV66+GP66,0),IF(OR(EN66="Rãnh xây",EN66="Rãnh bê tông"),IF(OR(EN66="Rãnh xây",EN66="Rãnh bê tông"),IV66+GP66,0),IF(EN66="ống nhựa",IF(EN66="Ống nhựa",IV66+HT66,0),IF(EN66="Rãnh thang",IF(EN66="Rãnh thang",IQ66+#REF!,0),0))))),2)</f>
        <v>38.869999999999997</v>
      </c>
      <c r="IV66" s="18">
        <v>38.770000000000003</v>
      </c>
      <c r="IW66" s="25">
        <f t="shared" si="36"/>
        <v>38.869999999999997</v>
      </c>
      <c r="IX66" s="25">
        <f t="shared" si="37"/>
        <v>0</v>
      </c>
      <c r="IY66" s="25">
        <f t="shared" si="38"/>
        <v>0</v>
      </c>
      <c r="IZ66" s="25">
        <f t="shared" si="39"/>
        <v>0</v>
      </c>
      <c r="JA66" s="25">
        <f t="shared" si="40"/>
        <v>0</v>
      </c>
      <c r="JB66" s="18">
        <v>38.21</v>
      </c>
      <c r="JC66" s="20">
        <f>ROUND(IF(EN66="Cống tròn",IF(EN66="Cống tròn",IF(EU66="Không có móng",JS66-FF66,IF(EU66="Đế",JR66-FN66,IF(OR(EU66="Móng bê tông",EU66="Móng bê tông kết hợp đế"),JK66-FJ66,0))),0),IF(EN66="Cống hộp",IF(AND(EN66="Cống hộp",EU66="Không có móng"),JS66-GF66,IF(AND(EN66="Cống hộp",EU66="Móng bê tông"),JL66-GB66,0)),IF(OR(EN66="Rãnh xây",EN66="Rãnh bê tông"),IF(OR(EN66="Rãnh xây",EN66="Rãnh bê tông"),JM66-GB66,0),IF(EN66="Ống nhựa",IF(AND(EN66="Ống nhựa",EU66="Không đắp cát"),JS66-HT66,IF(AND(EN66="Ống nhựa",EU66="Đắp cát"),JJ66-HX66,0)),IF(EN66="Rãnh thang",IF(EN66="Rãnh thang",IF(EU66="Móng bê tông",#REF!-#REF!,JS66),0),0))))),2)</f>
        <v>37.47</v>
      </c>
      <c r="JD66" s="20">
        <f t="shared" si="181"/>
        <v>0.74000000000000199</v>
      </c>
      <c r="JE66" s="20">
        <f t="shared" si="41"/>
        <v>37.47</v>
      </c>
      <c r="JF66" s="20">
        <f t="shared" si="42"/>
        <v>0</v>
      </c>
      <c r="JG66" s="20">
        <f t="shared" si="43"/>
        <v>0</v>
      </c>
      <c r="JH66" s="20">
        <f t="shared" si="44"/>
        <v>0</v>
      </c>
      <c r="JI66" s="20">
        <f>IF(EN66="Rãnh thang",IF(AND(EN66="Rãnh thang",EU66="Móng bê tông"),JS66-#REF!,0),IF(EN66="Ống nhựa",IF(AND(EN66="Ống nhựa",EU66="Đắp cát"),JS66-HT66,0),IF(EN66="Cống tròn",IF(EN66="Cống tròn",IF(OR(EU66="Móng bê tông",EU66="Móng bê tông kết hợp đế"),JO66-FL66,0),0),IF(EN66="Cống hộp",IF(AND(EN66="Cống hộp",EU66="Móng bê tông"),JP66-GD66,0),IF(OR(EN66="Rãnh xây",EN66="Rãnh bê tông"),IF(AND(EN66="Rãnh xây",EU66="Móng bê tông"),JQ66-GD66,IF(AND(EN66="Rãnh bê tông",EU66="Móng bê tông"),JQ66-GD66,0)),0)))))</f>
        <v>37.47</v>
      </c>
      <c r="JJ66" s="20">
        <f t="shared" si="45"/>
        <v>0</v>
      </c>
      <c r="JK66" s="20">
        <f t="shared" si="46"/>
        <v>37.47</v>
      </c>
      <c r="JL66" s="20">
        <f t="shared" si="47"/>
        <v>0</v>
      </c>
      <c r="JM66" s="20">
        <f t="shared" si="48"/>
        <v>0</v>
      </c>
      <c r="JN66" s="20">
        <f t="shared" si="49"/>
        <v>37.67</v>
      </c>
      <c r="JO66" s="20">
        <f t="shared" si="50"/>
        <v>37.67</v>
      </c>
      <c r="JP66" s="20">
        <f t="shared" si="51"/>
        <v>0</v>
      </c>
      <c r="JQ66" s="20">
        <f t="shared" si="52"/>
        <v>0</v>
      </c>
      <c r="JR66" s="20">
        <f t="shared" si="53"/>
        <v>0</v>
      </c>
      <c r="JS66" s="26">
        <v>37.770000000000003</v>
      </c>
      <c r="JT66" s="25">
        <f t="shared" si="182"/>
        <v>0</v>
      </c>
      <c r="JU66" s="25">
        <f t="shared" si="54"/>
        <v>0</v>
      </c>
      <c r="JV66" s="25">
        <f t="shared" si="55"/>
        <v>0</v>
      </c>
      <c r="JW66" s="25">
        <f>ROUND(IF(EN66="Cống tròn",IF(EN66="Cống tròn",JX66+FF66,0),IF(EN66="Cống hộp",IF(EN66="Cống hộp",JX66+GP66,0),IF(OR(EN66="Rãnh xây",EN66="Rãnh bê tông"),IF(OR(EN66="Rãnh xây",EN66="Rãnh bê tông"),JX66+GP66,0),IF(EN66="ống nhựa",IF(EN66="Ống nhựa",JX66+HT66,0),IF(EN66="Rãnh thang",IF(EN66="Rãnh thang",JS66+#REF!,0),0))))),2)</f>
        <v>38.869999999999997</v>
      </c>
      <c r="JX66" s="27">
        <v>38.770000000000003</v>
      </c>
      <c r="JY66" s="25">
        <f t="shared" si="56"/>
        <v>38.869999999999997</v>
      </c>
      <c r="JZ66" s="25">
        <f t="shared" si="57"/>
        <v>0</v>
      </c>
      <c r="KA66" s="25">
        <f t="shared" si="58"/>
        <v>0</v>
      </c>
      <c r="KB66" s="25">
        <f t="shared" si="59"/>
        <v>0</v>
      </c>
      <c r="KC66" s="25">
        <f t="shared" si="60"/>
        <v>0</v>
      </c>
      <c r="KD66" s="28" t="s">
        <v>98</v>
      </c>
      <c r="KE66" s="27">
        <v>0</v>
      </c>
      <c r="KF66" s="25">
        <f t="shared" si="61"/>
        <v>0.44999999999999574</v>
      </c>
      <c r="KG66" s="25">
        <f t="shared" si="183"/>
        <v>0.44999999999999574</v>
      </c>
      <c r="KH66" s="27">
        <v>0</v>
      </c>
      <c r="KI66" s="25">
        <f t="shared" si="62"/>
        <v>0.74000000000000199</v>
      </c>
      <c r="KJ66" s="25">
        <f t="shared" si="184"/>
        <v>0.74000000000000199</v>
      </c>
      <c r="KK66" s="25">
        <f t="shared" si="63"/>
        <v>0</v>
      </c>
      <c r="KL66" s="25">
        <f t="shared" si="64"/>
        <v>0</v>
      </c>
      <c r="KM66" s="25">
        <f t="shared" si="185"/>
        <v>0</v>
      </c>
      <c r="KN66" s="25">
        <f t="shared" si="65"/>
        <v>0</v>
      </c>
      <c r="KO66" s="25">
        <f t="shared" si="66"/>
        <v>0</v>
      </c>
      <c r="KP66" s="25">
        <f t="shared" si="186"/>
        <v>0</v>
      </c>
      <c r="KQ66" s="25">
        <f t="shared" si="67"/>
        <v>0.2</v>
      </c>
      <c r="KR66" s="25">
        <f t="shared" si="68"/>
        <v>0.2</v>
      </c>
      <c r="KS66" s="25">
        <f t="shared" si="187"/>
        <v>0.2</v>
      </c>
      <c r="KT66" s="25">
        <f t="shared" si="69"/>
        <v>0</v>
      </c>
      <c r="KU66" s="25">
        <f t="shared" si="70"/>
        <v>0</v>
      </c>
      <c r="KV66" s="25">
        <f t="shared" si="188"/>
        <v>0</v>
      </c>
      <c r="KW66" s="25">
        <f t="shared" si="71"/>
        <v>0</v>
      </c>
      <c r="KX66" s="25">
        <f t="shared" si="72"/>
        <v>0</v>
      </c>
      <c r="KY66" s="25">
        <f t="shared" si="189"/>
        <v>0</v>
      </c>
      <c r="KZ66" s="25">
        <f t="shared" si="73"/>
        <v>0</v>
      </c>
      <c r="LA66" s="25">
        <f t="shared" si="74"/>
        <v>0</v>
      </c>
      <c r="LB66" s="25">
        <f t="shared" si="190"/>
        <v>0</v>
      </c>
      <c r="LC66" s="25">
        <f t="shared" si="75"/>
        <v>0.24999999999999573</v>
      </c>
      <c r="LD66" s="25">
        <f t="shared" si="76"/>
        <v>0.54000000000000203</v>
      </c>
      <c r="LE66" s="25">
        <f t="shared" si="191"/>
        <v>0.39499999999999891</v>
      </c>
      <c r="LF66" s="25">
        <f t="shared" si="77"/>
        <v>0</v>
      </c>
      <c r="LG66" s="25">
        <f t="shared" si="78"/>
        <v>0</v>
      </c>
      <c r="LH66" s="25">
        <f t="shared" si="192"/>
        <v>0</v>
      </c>
      <c r="LI66" s="25">
        <f t="shared" si="79"/>
        <v>0</v>
      </c>
      <c r="LJ66" s="25">
        <f t="shared" si="80"/>
        <v>0</v>
      </c>
      <c r="LK66" s="25">
        <f t="shared" si="193"/>
        <v>0</v>
      </c>
      <c r="LL66" s="25">
        <f t="shared" si="81"/>
        <v>0</v>
      </c>
      <c r="LM66" s="25">
        <f t="shared" si="82"/>
        <v>0</v>
      </c>
      <c r="LN66" s="25">
        <f t="shared" si="194"/>
        <v>0</v>
      </c>
      <c r="LO66" s="25">
        <f t="shared" si="83"/>
        <v>0</v>
      </c>
      <c r="LP66" s="25">
        <f t="shared" si="84"/>
        <v>0</v>
      </c>
      <c r="LQ66" s="25">
        <f t="shared" si="195"/>
        <v>0</v>
      </c>
      <c r="LR66" s="25">
        <f t="shared" si="85"/>
        <v>0</v>
      </c>
      <c r="LS66" s="25">
        <f t="shared" si="86"/>
        <v>0</v>
      </c>
      <c r="LT66" s="25">
        <f t="shared" si="196"/>
        <v>0</v>
      </c>
      <c r="LU66" s="25">
        <f t="shared" si="87"/>
        <v>0</v>
      </c>
      <c r="LV66" s="25">
        <f t="shared" si="88"/>
        <v>0</v>
      </c>
      <c r="LW66" s="25">
        <f t="shared" si="197"/>
        <v>0</v>
      </c>
      <c r="LX66" s="25">
        <f t="shared" si="89"/>
        <v>0</v>
      </c>
      <c r="LY66" s="25">
        <f t="shared" si="90"/>
        <v>0</v>
      </c>
      <c r="LZ66" s="25">
        <f t="shared" si="198"/>
        <v>0</v>
      </c>
      <c r="MA66" s="25">
        <f t="shared" si="91"/>
        <v>0</v>
      </c>
      <c r="MB66" s="25">
        <f t="shared" si="92"/>
        <v>0</v>
      </c>
      <c r="MC66" s="25">
        <f t="shared" si="199"/>
        <v>0</v>
      </c>
      <c r="MD66" s="25">
        <f t="shared" si="93"/>
        <v>0</v>
      </c>
      <c r="ME66" s="25">
        <f t="shared" si="94"/>
        <v>0</v>
      </c>
      <c r="MF66" s="25">
        <f t="shared" si="200"/>
        <v>0</v>
      </c>
      <c r="MG66" s="25">
        <f t="shared" si="95"/>
        <v>0</v>
      </c>
      <c r="MH66" s="25">
        <f t="shared" si="96"/>
        <v>0</v>
      </c>
      <c r="MI66" s="25">
        <f t="shared" si="201"/>
        <v>0</v>
      </c>
      <c r="MJ66" s="25">
        <f t="shared" si="97"/>
        <v>0</v>
      </c>
      <c r="MK66" s="25">
        <f t="shared" si="98"/>
        <v>0</v>
      </c>
      <c r="ML66" s="25">
        <f t="shared" si="202"/>
        <v>0</v>
      </c>
      <c r="MM66" s="25">
        <f t="shared" si="99"/>
        <v>0</v>
      </c>
      <c r="MN66" s="25">
        <f t="shared" si="100"/>
        <v>0</v>
      </c>
      <c r="MO66" s="25">
        <f t="shared" si="203"/>
        <v>0</v>
      </c>
      <c r="MP66" s="25">
        <f t="shared" si="101"/>
        <v>0</v>
      </c>
      <c r="MQ66" s="25">
        <f t="shared" si="102"/>
        <v>0</v>
      </c>
      <c r="MR66" s="25">
        <f t="shared" si="204"/>
        <v>0</v>
      </c>
      <c r="MS66" s="29">
        <v>1.4</v>
      </c>
      <c r="MT66" s="29">
        <v>0</v>
      </c>
      <c r="MU66" s="29">
        <v>1</v>
      </c>
      <c r="MV66" s="29">
        <v>1</v>
      </c>
      <c r="MW66" s="25">
        <f t="shared" si="103"/>
        <v>1.4</v>
      </c>
      <c r="MX66" s="25">
        <f t="shared" si="104"/>
        <v>0.63</v>
      </c>
      <c r="MY66" s="25">
        <f t="shared" si="105"/>
        <v>0</v>
      </c>
      <c r="MZ66" s="25">
        <f t="shared" si="106"/>
        <v>0</v>
      </c>
      <c r="NA66" s="25">
        <f t="shared" si="107"/>
        <v>1.4</v>
      </c>
      <c r="NB66" s="25">
        <f t="shared" si="108"/>
        <v>1.04</v>
      </c>
      <c r="NC66" s="25">
        <f t="shared" si="109"/>
        <v>0</v>
      </c>
      <c r="ND66" s="25">
        <f t="shared" si="110"/>
        <v>0</v>
      </c>
      <c r="NE66" s="25">
        <f t="shared" si="205"/>
        <v>1.4</v>
      </c>
      <c r="NF66" s="25">
        <f t="shared" si="205"/>
        <v>0.83499999999999996</v>
      </c>
      <c r="NG66" s="25">
        <f t="shared" si="205"/>
        <v>0</v>
      </c>
      <c r="NH66" s="25">
        <f t="shared" si="205"/>
        <v>0</v>
      </c>
      <c r="NI66" s="25">
        <f t="shared" si="112"/>
        <v>44.72</v>
      </c>
      <c r="NJ66" s="25">
        <f t="shared" si="113"/>
        <v>0</v>
      </c>
      <c r="NK66" s="25">
        <f t="shared" si="114"/>
        <v>44.72</v>
      </c>
      <c r="NL66" s="25">
        <f t="shared" si="115"/>
        <v>21.56</v>
      </c>
      <c r="NM66" s="25">
        <f t="shared" si="116"/>
        <v>0</v>
      </c>
      <c r="NN66" s="25">
        <f t="shared" si="206"/>
        <v>21.56</v>
      </c>
      <c r="NO66" s="25">
        <f t="shared" si="117"/>
        <v>0</v>
      </c>
      <c r="NP66" s="25">
        <f t="shared" si="118"/>
        <v>0</v>
      </c>
      <c r="NQ66" s="25">
        <f t="shared" si="207"/>
        <v>0</v>
      </c>
      <c r="NR66" s="25">
        <f t="shared" si="119"/>
        <v>0</v>
      </c>
      <c r="NS66" s="25">
        <f t="shared" si="120"/>
        <v>0</v>
      </c>
      <c r="NT66" s="25">
        <f t="shared" si="208"/>
        <v>0</v>
      </c>
      <c r="NU66" s="25">
        <f t="shared" si="121"/>
        <v>0</v>
      </c>
      <c r="NV66" s="25">
        <f t="shared" si="122"/>
        <v>0</v>
      </c>
      <c r="NW66" s="25">
        <f t="shared" si="209"/>
        <v>0</v>
      </c>
      <c r="NX66" s="25">
        <f t="shared" si="210"/>
        <v>21.56</v>
      </c>
      <c r="NY66" s="25">
        <f t="shared" si="210"/>
        <v>0</v>
      </c>
      <c r="NZ66" s="25">
        <f t="shared" si="211"/>
        <v>21.56</v>
      </c>
      <c r="OA66" s="25">
        <f t="shared" si="212"/>
        <v>23.16</v>
      </c>
      <c r="OB66" s="25">
        <f t="shared" si="212"/>
        <v>0</v>
      </c>
      <c r="OC66" s="25">
        <f t="shared" si="213"/>
        <v>23.16</v>
      </c>
      <c r="OD66" s="25">
        <f t="shared" si="214"/>
        <v>21.56</v>
      </c>
      <c r="OE66" s="25">
        <f t="shared" si="214"/>
        <v>0</v>
      </c>
      <c r="OF66" s="25">
        <f t="shared" si="214"/>
        <v>21.56</v>
      </c>
      <c r="OG66" s="25">
        <f t="shared" si="124"/>
        <v>0</v>
      </c>
      <c r="OH66" s="25">
        <f t="shared" si="125"/>
        <v>0</v>
      </c>
      <c r="OI66" s="25">
        <f t="shared" si="126"/>
        <v>0</v>
      </c>
      <c r="OJ66" s="25">
        <f t="shared" si="127"/>
        <v>0</v>
      </c>
      <c r="OK66" s="25">
        <f t="shared" si="128"/>
        <v>0</v>
      </c>
      <c r="OL66" s="25">
        <f t="shared" si="129"/>
        <v>0</v>
      </c>
      <c r="OM66" s="25">
        <f t="shared" si="215"/>
        <v>0</v>
      </c>
      <c r="ON66" s="25">
        <f t="shared" si="215"/>
        <v>0</v>
      </c>
      <c r="OO66" s="25">
        <f t="shared" si="215"/>
        <v>0</v>
      </c>
      <c r="OP66" s="25">
        <f t="shared" si="130"/>
        <v>0</v>
      </c>
      <c r="OQ66" s="25">
        <f t="shared" si="131"/>
        <v>0</v>
      </c>
      <c r="OR66" s="25">
        <f t="shared" si="216"/>
        <v>0</v>
      </c>
      <c r="OS66" s="19">
        <v>536110.75</v>
      </c>
      <c r="OT66" s="19">
        <v>2370992.4700000002</v>
      </c>
    </row>
    <row r="67" spans="1:410" ht="33" customHeight="1" x14ac:dyDescent="0.25">
      <c r="A67" s="18"/>
      <c r="B67" s="18" t="s">
        <v>838</v>
      </c>
      <c r="C67" s="18">
        <v>40.409999999999997</v>
      </c>
      <c r="D67" s="16" t="e">
        <f>_xlfn.IFNA(INDEX(#REF!,MATCH(E67,#REF!,0)),0)</f>
        <v>#REF!</v>
      </c>
      <c r="E67" s="18" t="s">
        <v>847</v>
      </c>
      <c r="F67" s="16" t="s">
        <v>765</v>
      </c>
      <c r="G67" s="16" t="s">
        <v>810</v>
      </c>
      <c r="H67" s="16" t="s">
        <v>767</v>
      </c>
      <c r="I67" s="16" t="s">
        <v>768</v>
      </c>
      <c r="J67" s="16" t="s">
        <v>811</v>
      </c>
      <c r="K67" s="16" t="s">
        <v>770</v>
      </c>
      <c r="L67" s="16" t="s">
        <v>771</v>
      </c>
      <c r="M67" s="18">
        <v>1.8399999999999999</v>
      </c>
      <c r="N67" s="18">
        <v>1.8399999999999999</v>
      </c>
      <c r="O67" s="18">
        <v>2.2399999999999998</v>
      </c>
      <c r="P67" s="18">
        <v>2.2399999999999998</v>
      </c>
      <c r="Q67" s="18">
        <v>0.1</v>
      </c>
      <c r="R67" s="18">
        <v>2.04</v>
      </c>
      <c r="S67" s="18">
        <v>2.04</v>
      </c>
      <c r="T67" s="18">
        <v>0.2</v>
      </c>
      <c r="U67" s="18">
        <v>0</v>
      </c>
      <c r="V67" s="18">
        <v>0</v>
      </c>
      <c r="W67" s="18">
        <v>0</v>
      </c>
      <c r="X67" s="18">
        <v>1.8399999999999999</v>
      </c>
      <c r="Y67" s="18">
        <v>1.7999999999999998</v>
      </c>
      <c r="Z67" s="20">
        <f t="shared" si="132"/>
        <v>1.4</v>
      </c>
      <c r="AA67" s="18">
        <v>0.22</v>
      </c>
      <c r="AB67" s="18">
        <v>0</v>
      </c>
      <c r="AC67" s="18">
        <v>0</v>
      </c>
      <c r="AD67" s="18">
        <v>0</v>
      </c>
      <c r="AE67" s="18">
        <v>0</v>
      </c>
      <c r="AF67" s="18">
        <v>0</v>
      </c>
      <c r="AG67" s="18">
        <v>1.4</v>
      </c>
      <c r="AH67" s="18">
        <v>1.4</v>
      </c>
      <c r="AI67" s="20">
        <f t="shared" si="133"/>
        <v>1.5499999999999998</v>
      </c>
      <c r="AJ67" s="18">
        <v>0</v>
      </c>
      <c r="AK67" s="18">
        <v>0</v>
      </c>
      <c r="AL67" s="20">
        <f t="shared" si="134"/>
        <v>0</v>
      </c>
      <c r="AM67" s="18">
        <v>1.8399999999999999</v>
      </c>
      <c r="AN67" s="18">
        <v>1.4</v>
      </c>
      <c r="AO67" s="18">
        <v>0.15</v>
      </c>
      <c r="AP67" s="18">
        <v>0.22</v>
      </c>
      <c r="AQ67" s="18">
        <v>0</v>
      </c>
      <c r="AR67" s="18">
        <v>0</v>
      </c>
      <c r="AS67" s="18">
        <v>0</v>
      </c>
      <c r="AT67" s="18">
        <v>0</v>
      </c>
      <c r="AU67" s="18">
        <v>0</v>
      </c>
      <c r="AV67" s="18">
        <v>1</v>
      </c>
      <c r="AW67" s="18">
        <v>0</v>
      </c>
      <c r="AX67" s="18">
        <v>0</v>
      </c>
      <c r="AY67" s="18">
        <v>0</v>
      </c>
      <c r="AZ67" s="18">
        <v>0</v>
      </c>
      <c r="BA67" s="18">
        <v>0</v>
      </c>
      <c r="BB67" s="18">
        <v>0</v>
      </c>
      <c r="BC67" s="18">
        <v>0</v>
      </c>
      <c r="BD67" s="18">
        <v>0</v>
      </c>
      <c r="BE67" s="18">
        <v>2</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6" t="e">
        <f>_xlfn.IFNA(IF(RIGHT(D67,2)="=G",0,INDEX(#REF!,MATCH(E67,#REF!,0))),0)</f>
        <v>#REF!</v>
      </c>
      <c r="CB67" s="16" t="s">
        <v>776</v>
      </c>
      <c r="CC67" s="18">
        <v>0</v>
      </c>
      <c r="CD67" s="18">
        <v>0</v>
      </c>
      <c r="CE67" s="18">
        <v>1.84</v>
      </c>
      <c r="CF67" s="18">
        <v>0.9</v>
      </c>
      <c r="CG67" s="18">
        <v>0.12</v>
      </c>
      <c r="CH67" s="18">
        <v>2</v>
      </c>
      <c r="CI67" s="16" t="s">
        <v>98</v>
      </c>
      <c r="CJ67" s="18">
        <v>0</v>
      </c>
      <c r="CK67" s="20">
        <f t="shared" si="135"/>
        <v>1.04</v>
      </c>
      <c r="CL67" s="20">
        <f t="shared" si="136"/>
        <v>1.04</v>
      </c>
      <c r="CM67" s="18">
        <v>34.950000000000003</v>
      </c>
      <c r="CN67" s="18">
        <v>39.049999999999997</v>
      </c>
      <c r="CO67" s="18">
        <v>38.210999999999999</v>
      </c>
      <c r="CP67" s="22">
        <f t="shared" si="0"/>
        <v>38.21</v>
      </c>
      <c r="CQ67" s="22">
        <f t="shared" si="1"/>
        <v>37.17</v>
      </c>
      <c r="CR67" s="22">
        <f t="shared" si="137"/>
        <v>1.04</v>
      </c>
      <c r="CS67" s="22">
        <f t="shared" si="138"/>
        <v>37.269999999999996</v>
      </c>
      <c r="CT67" s="22">
        <f t="shared" si="2"/>
        <v>37.47</v>
      </c>
      <c r="CU67" s="18">
        <v>37.47</v>
      </c>
      <c r="CV67" s="22">
        <f t="shared" si="139"/>
        <v>1.4</v>
      </c>
      <c r="CW67" s="22">
        <f t="shared" si="3"/>
        <v>0</v>
      </c>
      <c r="CX67" s="22">
        <f t="shared" si="4"/>
        <v>0</v>
      </c>
      <c r="CY67" s="22">
        <f t="shared" si="5"/>
        <v>38.9</v>
      </c>
      <c r="CZ67" s="22">
        <f t="shared" si="6"/>
        <v>39.049999999999997</v>
      </c>
      <c r="DA67" s="18">
        <v>39.049999999999997</v>
      </c>
      <c r="DB67" s="20">
        <f t="shared" si="140"/>
        <v>1.88</v>
      </c>
      <c r="DC67" s="20">
        <f t="shared" si="141"/>
        <v>0.84</v>
      </c>
      <c r="DD67" s="20">
        <f t="shared" si="142"/>
        <v>1.04</v>
      </c>
      <c r="DE67" s="20">
        <f t="shared" si="7"/>
        <v>0.1</v>
      </c>
      <c r="DF67" s="20">
        <f t="shared" si="8"/>
        <v>0.2</v>
      </c>
      <c r="DG67" s="20">
        <f t="shared" si="9"/>
        <v>0.74</v>
      </c>
      <c r="DH67" s="20">
        <f t="shared" si="10"/>
        <v>0</v>
      </c>
      <c r="DI67" s="20">
        <f t="shared" si="11"/>
        <v>0</v>
      </c>
      <c r="DJ67" s="20">
        <f t="shared" si="12"/>
        <v>0</v>
      </c>
      <c r="DK67" s="20">
        <f t="shared" si="143"/>
        <v>1.04</v>
      </c>
      <c r="DL67" s="20">
        <f t="shared" si="144"/>
        <v>0</v>
      </c>
      <c r="DM67" s="20">
        <f t="shared" si="145"/>
        <v>0</v>
      </c>
      <c r="DN67" s="20">
        <f t="shared" si="146"/>
        <v>0</v>
      </c>
      <c r="DO67" s="18">
        <v>2.44</v>
      </c>
      <c r="DP67" s="18">
        <v>0</v>
      </c>
      <c r="DQ67" s="18">
        <v>1</v>
      </c>
      <c r="DR67" s="18">
        <v>1</v>
      </c>
      <c r="DS67" s="25">
        <f t="shared" si="147"/>
        <v>2.44</v>
      </c>
      <c r="DT67" s="25">
        <f t="shared" si="148"/>
        <v>0</v>
      </c>
      <c r="DU67" s="25">
        <f t="shared" si="149"/>
        <v>2.54</v>
      </c>
      <c r="DV67" s="25">
        <f t="shared" si="150"/>
        <v>0</v>
      </c>
      <c r="DW67" s="25">
        <f t="shared" si="151"/>
        <v>2.54</v>
      </c>
      <c r="DX67" s="25">
        <f t="shared" si="152"/>
        <v>5.69</v>
      </c>
      <c r="DY67" s="25">
        <f t="shared" si="153"/>
        <v>0</v>
      </c>
      <c r="DZ67" s="25">
        <f t="shared" si="154"/>
        <v>5.69</v>
      </c>
      <c r="EA67" s="25">
        <f t="shared" si="155"/>
        <v>3.84</v>
      </c>
      <c r="EB67" s="25">
        <f t="shared" si="156"/>
        <v>0</v>
      </c>
      <c r="EC67" s="25">
        <f t="shared" si="157"/>
        <v>3.84</v>
      </c>
      <c r="ED67" s="25">
        <f t="shared" si="158"/>
        <v>1.85</v>
      </c>
      <c r="EE67" s="25">
        <f t="shared" si="158"/>
        <v>0</v>
      </c>
      <c r="EF67" s="25">
        <f t="shared" si="159"/>
        <v>1.85</v>
      </c>
      <c r="EG67" s="25">
        <f t="shared" si="160"/>
        <v>3.84</v>
      </c>
      <c r="EH67" s="25">
        <f t="shared" si="160"/>
        <v>0</v>
      </c>
      <c r="EI67" s="25">
        <f t="shared" si="161"/>
        <v>3.84</v>
      </c>
      <c r="EJ67" s="18">
        <v>40.409999999999997</v>
      </c>
      <c r="EK67" s="18">
        <v>-5.82</v>
      </c>
      <c r="EL67" s="18" t="s">
        <v>847</v>
      </c>
      <c r="EM67" s="18" t="s">
        <v>848</v>
      </c>
      <c r="EN67" s="16" t="s">
        <v>774</v>
      </c>
      <c r="EO67" s="16" t="s">
        <v>132</v>
      </c>
      <c r="EP67" s="16" t="e">
        <f>IF(OR(EN67="Cống tròn",EN67="Cống hộp",EN67="Ống nhựa"),INDEX(#REF!,MATCH(E67,#REF!,0)),IF(OR(EN67="Rãnh xây",EN67="Rãnh bê tông"),INDEX(#REF!,MATCH(E67,#REF!,0)),0))</f>
        <v>#REF!</v>
      </c>
      <c r="EQ67" s="18">
        <v>44.529999999999994</v>
      </c>
      <c r="ER67" s="18">
        <v>1</v>
      </c>
      <c r="ES67" s="25">
        <f t="shared" si="162"/>
        <v>44</v>
      </c>
      <c r="ET67" s="1" t="e">
        <f>_xlfn.IFNA(IF(EN67="Cống tròn",INDEX(#REF!,MATCH(E67,#REF!,0)),IF(EN67="Cống hộp",INDEX(#REF!,MATCH(E67,#REF!,0)),EU67&amp;" ,"&amp;EV67)),0)</f>
        <v>#REF!</v>
      </c>
      <c r="EU67" s="16" t="s">
        <v>769</v>
      </c>
      <c r="EV67" s="16" t="s">
        <v>775</v>
      </c>
      <c r="EW67" s="16" t="e">
        <f>_xlfn.IFNA(INDEX(#REF!,MATCH(E67,#REF!,0)),0)</f>
        <v>#REF!</v>
      </c>
      <c r="EX67" s="16"/>
      <c r="EY67" s="18">
        <v>0</v>
      </c>
      <c r="EZ67" s="18">
        <v>0</v>
      </c>
      <c r="FA67" s="18">
        <v>0</v>
      </c>
      <c r="FB67" s="19">
        <v>0</v>
      </c>
      <c r="FC67" s="19">
        <v>0</v>
      </c>
      <c r="FD67" s="25">
        <f t="shared" si="13"/>
        <v>0</v>
      </c>
      <c r="FE67" s="25">
        <f t="shared" si="163"/>
        <v>0</v>
      </c>
      <c r="FF67" s="18">
        <v>0.1</v>
      </c>
      <c r="FG67" s="18">
        <v>2</v>
      </c>
      <c r="FH67" s="18">
        <v>1</v>
      </c>
      <c r="FI67" s="25">
        <f t="shared" si="164"/>
        <v>1.2</v>
      </c>
      <c r="FJ67" s="18">
        <v>0</v>
      </c>
      <c r="FK67" s="18">
        <v>0</v>
      </c>
      <c r="FL67" s="18">
        <v>0.2</v>
      </c>
      <c r="FM67" s="18">
        <v>1.4</v>
      </c>
      <c r="FN67" s="18">
        <v>0</v>
      </c>
      <c r="FO67" s="25">
        <f t="shared" si="165"/>
        <v>1.4</v>
      </c>
      <c r="FP67" s="18">
        <v>1.4999999999999999E-2</v>
      </c>
      <c r="FQ67" s="18">
        <v>1</v>
      </c>
      <c r="FR67" s="25">
        <f t="shared" si="14"/>
        <v>43</v>
      </c>
      <c r="FS67" s="25">
        <f t="shared" si="15"/>
        <v>0.63</v>
      </c>
      <c r="FT67" s="25">
        <f t="shared" si="16"/>
        <v>43.63</v>
      </c>
      <c r="FU67" s="25">
        <f t="shared" si="17"/>
        <v>-0.89999999999999147</v>
      </c>
      <c r="FV67" s="25" t="str">
        <f t="shared" si="166"/>
        <v>Thêm 01</v>
      </c>
      <c r="FW67" s="25">
        <f t="shared" si="167"/>
        <v>0.12</v>
      </c>
      <c r="FX67" s="16"/>
      <c r="FY67" s="16"/>
      <c r="FZ67" s="16"/>
      <c r="GA67" s="16"/>
      <c r="GB67" s="19">
        <v>0</v>
      </c>
      <c r="GC67" s="19">
        <v>0</v>
      </c>
      <c r="GD67" s="19">
        <v>0</v>
      </c>
      <c r="GE67" s="19">
        <v>0</v>
      </c>
      <c r="GF67" s="19">
        <v>0</v>
      </c>
      <c r="GG67" s="19">
        <v>0</v>
      </c>
      <c r="GH67" s="19">
        <v>0</v>
      </c>
      <c r="GI67" s="19">
        <v>0</v>
      </c>
      <c r="GJ67" s="19">
        <v>0</v>
      </c>
      <c r="GK67" s="19">
        <v>0</v>
      </c>
      <c r="GL67" s="25">
        <f t="shared" si="18"/>
        <v>0</v>
      </c>
      <c r="GM67" s="25">
        <f t="shared" si="168"/>
        <v>0</v>
      </c>
      <c r="GN67" s="19">
        <v>0</v>
      </c>
      <c r="GO67" s="19">
        <v>0</v>
      </c>
      <c r="GP67" s="19">
        <v>0</v>
      </c>
      <c r="GQ67" s="19">
        <v>0</v>
      </c>
      <c r="GR67" s="1" t="e">
        <f>_xlfn.IFNA(INDEX(#REF!,MATCH(E67,#REF!,0)),0)</f>
        <v>#REF!</v>
      </c>
      <c r="GS67" s="16"/>
      <c r="GT67" s="18">
        <v>0</v>
      </c>
      <c r="GU67" s="18">
        <v>0</v>
      </c>
      <c r="GV67" s="18">
        <v>0</v>
      </c>
      <c r="GW67" s="18">
        <v>0</v>
      </c>
      <c r="GX67" s="25">
        <f t="shared" si="19"/>
        <v>0</v>
      </c>
      <c r="GY67" s="25">
        <f t="shared" si="20"/>
        <v>0</v>
      </c>
      <c r="GZ67" s="25">
        <f t="shared" si="169"/>
        <v>0</v>
      </c>
      <c r="HA67" s="1" t="e" cm="1">
        <f t="array" ref="HA67">INDEX(#REF!,MATCH(EJ67&amp;EK67&amp;HD67&amp;HE67&amp;HF67,#REF!&amp;#REF!&amp;#REF!&amp;#REF!&amp;#REF!,0))</f>
        <v>#REF!</v>
      </c>
      <c r="HB67" s="16"/>
      <c r="HC67" s="25">
        <f t="shared" si="170"/>
        <v>0</v>
      </c>
      <c r="HD67" s="18">
        <v>0</v>
      </c>
      <c r="HE67" s="18">
        <v>0</v>
      </c>
      <c r="HF67" s="18">
        <v>0</v>
      </c>
      <c r="HG67" s="1" t="e" cm="1">
        <f t="array" ref="HG67">INDEX(#REF!,MATCH(EJ67&amp;EK67&amp;HJ67&amp;HK67&amp;HL67,#REF!&amp;#REF!&amp;#REF!&amp;#REF!&amp;#REF!,0))</f>
        <v>#REF!</v>
      </c>
      <c r="HH67" s="16"/>
      <c r="HI67" s="25">
        <f t="shared" si="171"/>
        <v>0</v>
      </c>
      <c r="HJ67" s="25">
        <f t="shared" si="172"/>
        <v>0</v>
      </c>
      <c r="HK67" s="19">
        <v>0</v>
      </c>
      <c r="HL67" s="19">
        <v>0</v>
      </c>
      <c r="HM67" s="18">
        <v>0.01</v>
      </c>
      <c r="HN67" s="18">
        <v>1</v>
      </c>
      <c r="HO67" s="25">
        <f t="shared" si="173"/>
        <v>0</v>
      </c>
      <c r="HP67" s="25">
        <f t="shared" si="174"/>
        <v>0</v>
      </c>
      <c r="HQ67" s="25">
        <f t="shared" si="175"/>
        <v>0</v>
      </c>
      <c r="HR67" s="25">
        <f t="shared" si="176"/>
        <v>0</v>
      </c>
      <c r="HS67" s="25">
        <f t="shared" si="177"/>
        <v>0</v>
      </c>
      <c r="HT67" s="19">
        <v>0</v>
      </c>
      <c r="HU67" s="19">
        <v>0</v>
      </c>
      <c r="HV67" s="19">
        <v>0</v>
      </c>
      <c r="HW67" s="25">
        <f t="shared" si="178"/>
        <v>0</v>
      </c>
      <c r="HX67" s="19">
        <v>0</v>
      </c>
      <c r="HY67" s="19">
        <v>0</v>
      </c>
      <c r="HZ67" s="18">
        <v>38.21</v>
      </c>
      <c r="IA67" s="20">
        <f>ROUND(IF(EN67="Cống tròn",IF(EN67="Cống tròn",IF(EU67="Không có móng",IQ67-FF67,IF(EU67="Đế",IP67-FN67,IF(OR(EU67="Móng bê tông",EU67="Móng bê tông kết hợp đế"),II67-FJ67,0))),0),IF(EN67="Cống hộp",IF(AND(EN67="Cống hộp",EU67="Không có móng"),IQ67-GF67,IF(AND(EN67="Cống hộp",EU67="Móng bê tông"),IJ67-GB67,0)),IF(OR(EN67="Rãnh xây",EN67="Rãnh bê tông"),IF(OR(EN67="Rãnh xây",EN67="Rãnh bê tông"),IK67-GB67,0),IF(EN67="Ống nhựa",IF(AND(EN67="Ống nhựa",EU67="Không đắp cát"),IQ67-HT67,IF(AND(EN67="Ống nhựa",EU67="Đắp cát"),IH67-HX67,0)),IF(EN67="Rãnh thang",IF(EN67="Rãnh thang",IF(EU67="Móng bê tông",#REF!-#REF!,IQ67),0),0))))),2)</f>
        <v>37.47</v>
      </c>
      <c r="IB67" s="20">
        <f t="shared" si="179"/>
        <v>0.74000000000000199</v>
      </c>
      <c r="IC67" s="20">
        <f t="shared" si="21"/>
        <v>37.47</v>
      </c>
      <c r="ID67" s="20">
        <f t="shared" si="22"/>
        <v>0</v>
      </c>
      <c r="IE67" s="20">
        <f t="shared" si="23"/>
        <v>0</v>
      </c>
      <c r="IF67" s="20">
        <f t="shared" si="24"/>
        <v>0</v>
      </c>
      <c r="IG67" s="20">
        <f>IF(EN67="Rãnh thang",IF(AND(EN67="Rãnh thang",EU67="Móng bê tông"),IQ67-#REF!,0),IF(EN67="Ống nhựa",IF(AND(EN67="Ống nhựa",EU67="Đắp cát"),IQ67-HT67,0),IF(EN67="Cống tròn",IF(EN67="Cống tròn",IF(OR(EU67="Móng bê tông",EU67="Móng bê tông kết hợp đế"),IM67-FL67,0),0),IF(EN67="Cống hộp",IF(AND(EN67="Cống hộp",EU67="Móng bê tông"),IN67-GD67,0),IF(OR(EN67="Rãnh xây",EN67="Rãnh bê tông"),IF(AND(EN67="Rãnh xây",EU67="Móng bê tông"),IO67-GD67,IF(AND(EN67="Rãnh bê tông",EU67="Móng bê tông"),IO67-GD67,0)),0)))))</f>
        <v>37.47</v>
      </c>
      <c r="IH67" s="20">
        <f t="shared" si="25"/>
        <v>0</v>
      </c>
      <c r="II67" s="20">
        <f t="shared" si="26"/>
        <v>37.47</v>
      </c>
      <c r="IJ67" s="20">
        <f t="shared" si="27"/>
        <v>0</v>
      </c>
      <c r="IK67" s="20">
        <f t="shared" si="28"/>
        <v>0</v>
      </c>
      <c r="IL67" s="20">
        <f t="shared" si="29"/>
        <v>37.67</v>
      </c>
      <c r="IM67" s="20">
        <f t="shared" si="30"/>
        <v>37.67</v>
      </c>
      <c r="IN67" s="20">
        <f t="shared" si="31"/>
        <v>0</v>
      </c>
      <c r="IO67" s="20">
        <f t="shared" si="32"/>
        <v>0</v>
      </c>
      <c r="IP67" s="20">
        <f t="shared" si="33"/>
        <v>0</v>
      </c>
      <c r="IQ67" s="18">
        <v>37.770000000000003</v>
      </c>
      <c r="IR67" s="25">
        <f t="shared" si="180"/>
        <v>0</v>
      </c>
      <c r="IS67" s="25">
        <f t="shared" si="34"/>
        <v>0</v>
      </c>
      <c r="IT67" s="25">
        <f t="shared" si="35"/>
        <v>0</v>
      </c>
      <c r="IU67" s="25">
        <f>ROUND(IF(EN67="Cống tròn",IF(EN67="Cống tròn",IV67+FF67,0),IF(EN67="Cống hộp",IF(EN67="Cống hộp",IV67+GP67,0),IF(OR(EN67="Rãnh xây",EN67="Rãnh bê tông"),IF(OR(EN67="Rãnh xây",EN67="Rãnh bê tông"),IV67+GP67,0),IF(EN67="ống nhựa",IF(EN67="Ống nhựa",IV67+HT67,0),IF(EN67="Rãnh thang",IF(EN67="Rãnh thang",IQ67+#REF!,0),0))))),2)</f>
        <v>36.61</v>
      </c>
      <c r="IV67" s="18">
        <v>36.51</v>
      </c>
      <c r="IW67" s="25">
        <f t="shared" si="36"/>
        <v>36.61</v>
      </c>
      <c r="IX67" s="25">
        <f t="shared" si="37"/>
        <v>0</v>
      </c>
      <c r="IY67" s="25">
        <f t="shared" si="38"/>
        <v>0</v>
      </c>
      <c r="IZ67" s="25">
        <f t="shared" si="39"/>
        <v>0</v>
      </c>
      <c r="JA67" s="25">
        <f t="shared" si="40"/>
        <v>0</v>
      </c>
      <c r="JB67" s="18">
        <v>36.659999999999997</v>
      </c>
      <c r="JC67" s="20">
        <f>ROUND(IF(EN67="Cống tròn",IF(EN67="Cống tròn",IF(EU67="Không có móng",JS67-FF67,IF(EU67="Đế",JR67-FN67,IF(OR(EU67="Móng bê tông",EU67="Móng bê tông kết hợp đế"),JK67-FJ67,0))),0),IF(EN67="Cống hộp",IF(AND(EN67="Cống hộp",EU67="Không có móng"),JS67-GF67,IF(AND(EN67="Cống hộp",EU67="Móng bê tông"),JL67-GB67,0)),IF(OR(EN67="Rãnh xây",EN67="Rãnh bê tông"),IF(OR(EN67="Rãnh xây",EN67="Rãnh bê tông"),JM67-GB67,0),IF(EN67="Ống nhựa",IF(AND(EN67="Ống nhựa",EU67="Không đắp cát"),JS67-HT67,IF(AND(EN67="Ống nhựa",EU67="Đắp cát"),JJ67-HX67,0)),IF(EN67="Rãnh thang",IF(EN67="Rãnh thang",IF(EU67="Móng bê tông",#REF!-#REF!,JS67),0),0))))),2)</f>
        <v>35.21</v>
      </c>
      <c r="JD67" s="20">
        <f t="shared" si="181"/>
        <v>1.4499999999999957</v>
      </c>
      <c r="JE67" s="20">
        <f t="shared" si="41"/>
        <v>35.209999999999994</v>
      </c>
      <c r="JF67" s="20">
        <f t="shared" si="42"/>
        <v>0</v>
      </c>
      <c r="JG67" s="20">
        <f t="shared" si="43"/>
        <v>0</v>
      </c>
      <c r="JH67" s="20">
        <f t="shared" si="44"/>
        <v>0</v>
      </c>
      <c r="JI67" s="20">
        <f>IF(EN67="Rãnh thang",IF(AND(EN67="Rãnh thang",EU67="Móng bê tông"),JS67-#REF!,0),IF(EN67="Ống nhựa",IF(AND(EN67="Ống nhựa",EU67="Đắp cát"),JS67-HT67,0),IF(EN67="Cống tròn",IF(EN67="Cống tròn",IF(OR(EU67="Móng bê tông",EU67="Móng bê tông kết hợp đế"),JO67-FL67,0),0),IF(EN67="Cống hộp",IF(AND(EN67="Cống hộp",EU67="Móng bê tông"),JP67-GD67,0),IF(OR(EN67="Rãnh xây",EN67="Rãnh bê tông"),IF(AND(EN67="Rãnh xây",EU67="Móng bê tông"),JQ67-GD67,IF(AND(EN67="Rãnh bê tông",EU67="Móng bê tông"),JQ67-GD67,0)),0)))))</f>
        <v>35.209999999999994</v>
      </c>
      <c r="JJ67" s="20">
        <f t="shared" si="45"/>
        <v>0</v>
      </c>
      <c r="JK67" s="20">
        <f t="shared" si="46"/>
        <v>35.209999999999994</v>
      </c>
      <c r="JL67" s="20">
        <f t="shared" si="47"/>
        <v>0</v>
      </c>
      <c r="JM67" s="20">
        <f t="shared" si="48"/>
        <v>0</v>
      </c>
      <c r="JN67" s="20">
        <f t="shared" si="49"/>
        <v>35.409999999999997</v>
      </c>
      <c r="JO67" s="20">
        <f t="shared" si="50"/>
        <v>35.409999999999997</v>
      </c>
      <c r="JP67" s="20">
        <f t="shared" si="51"/>
        <v>0</v>
      </c>
      <c r="JQ67" s="20">
        <f t="shared" si="52"/>
        <v>0</v>
      </c>
      <c r="JR67" s="20">
        <f t="shared" si="53"/>
        <v>0</v>
      </c>
      <c r="JS67" s="26">
        <v>35.51</v>
      </c>
      <c r="JT67" s="25">
        <f t="shared" si="182"/>
        <v>0</v>
      </c>
      <c r="JU67" s="25">
        <f t="shared" si="54"/>
        <v>0</v>
      </c>
      <c r="JV67" s="25">
        <f t="shared" si="55"/>
        <v>0</v>
      </c>
      <c r="JW67" s="25">
        <f>ROUND(IF(EN67="Cống tròn",IF(EN67="Cống tròn",JX67+FF67,0),IF(EN67="Cống hộp",IF(EN67="Cống hộp",JX67+GP67,0),IF(OR(EN67="Rãnh xây",EN67="Rãnh bê tông"),IF(OR(EN67="Rãnh xây",EN67="Rãnh bê tông"),JX67+GP67,0),IF(EN67="ống nhựa",IF(EN67="Ống nhựa",JX67+HT67,0),IF(EN67="Rãnh thang",IF(EN67="Rãnh thang",JS67+#REF!,0),0))))),2)</f>
        <v>36.61</v>
      </c>
      <c r="JX67" s="27">
        <v>36.51</v>
      </c>
      <c r="JY67" s="25">
        <f t="shared" si="56"/>
        <v>36.61</v>
      </c>
      <c r="JZ67" s="25">
        <f t="shared" si="57"/>
        <v>0</v>
      </c>
      <c r="KA67" s="25">
        <f t="shared" si="58"/>
        <v>0</v>
      </c>
      <c r="KB67" s="25">
        <f t="shared" si="59"/>
        <v>0</v>
      </c>
      <c r="KC67" s="25">
        <f t="shared" si="60"/>
        <v>0</v>
      </c>
      <c r="KD67" s="28" t="s">
        <v>98</v>
      </c>
      <c r="KE67" s="27">
        <v>0</v>
      </c>
      <c r="KF67" s="25">
        <f t="shared" si="61"/>
        <v>0.74000000000000199</v>
      </c>
      <c r="KG67" s="25">
        <f t="shared" si="183"/>
        <v>0.74000000000000199</v>
      </c>
      <c r="KH67" s="27">
        <v>0</v>
      </c>
      <c r="KI67" s="25">
        <f t="shared" si="62"/>
        <v>1.4499999999999957</v>
      </c>
      <c r="KJ67" s="25">
        <f t="shared" si="184"/>
        <v>1.4499999999999957</v>
      </c>
      <c r="KK67" s="25">
        <f t="shared" si="63"/>
        <v>0</v>
      </c>
      <c r="KL67" s="25">
        <f t="shared" si="64"/>
        <v>0</v>
      </c>
      <c r="KM67" s="25">
        <f t="shared" si="185"/>
        <v>0</v>
      </c>
      <c r="KN67" s="25">
        <f t="shared" si="65"/>
        <v>0</v>
      </c>
      <c r="KO67" s="25">
        <f t="shared" si="66"/>
        <v>0</v>
      </c>
      <c r="KP67" s="25">
        <f t="shared" si="186"/>
        <v>0</v>
      </c>
      <c r="KQ67" s="25">
        <f t="shared" si="67"/>
        <v>0.2</v>
      </c>
      <c r="KR67" s="25">
        <f t="shared" si="68"/>
        <v>0.2</v>
      </c>
      <c r="KS67" s="25">
        <f t="shared" si="187"/>
        <v>0.2</v>
      </c>
      <c r="KT67" s="25">
        <f t="shared" si="69"/>
        <v>0</v>
      </c>
      <c r="KU67" s="25">
        <f t="shared" si="70"/>
        <v>0</v>
      </c>
      <c r="KV67" s="25">
        <f t="shared" si="188"/>
        <v>0</v>
      </c>
      <c r="KW67" s="25">
        <f t="shared" si="71"/>
        <v>0</v>
      </c>
      <c r="KX67" s="25">
        <f t="shared" si="72"/>
        <v>0</v>
      </c>
      <c r="KY67" s="25">
        <f t="shared" si="189"/>
        <v>0</v>
      </c>
      <c r="KZ67" s="25">
        <f t="shared" si="73"/>
        <v>0</v>
      </c>
      <c r="LA67" s="25">
        <f t="shared" si="74"/>
        <v>0</v>
      </c>
      <c r="LB67" s="25">
        <f t="shared" si="190"/>
        <v>0</v>
      </c>
      <c r="LC67" s="25">
        <f t="shared" si="75"/>
        <v>0.54000000000000203</v>
      </c>
      <c r="LD67" s="25">
        <f t="shared" si="76"/>
        <v>1.4</v>
      </c>
      <c r="LE67" s="25">
        <f t="shared" si="191"/>
        <v>0.97000000000000097</v>
      </c>
      <c r="LF67" s="25">
        <f t="shared" si="77"/>
        <v>0</v>
      </c>
      <c r="LG67" s="25">
        <f t="shared" si="78"/>
        <v>0</v>
      </c>
      <c r="LH67" s="25">
        <f t="shared" si="192"/>
        <v>0</v>
      </c>
      <c r="LI67" s="25">
        <f t="shared" si="79"/>
        <v>0</v>
      </c>
      <c r="LJ67" s="25">
        <f t="shared" si="80"/>
        <v>0</v>
      </c>
      <c r="LK67" s="25">
        <f t="shared" si="193"/>
        <v>0</v>
      </c>
      <c r="LL67" s="25">
        <f t="shared" si="81"/>
        <v>0</v>
      </c>
      <c r="LM67" s="25">
        <f t="shared" si="82"/>
        <v>0</v>
      </c>
      <c r="LN67" s="25">
        <f t="shared" si="194"/>
        <v>0</v>
      </c>
      <c r="LO67" s="25">
        <f t="shared" si="83"/>
        <v>0</v>
      </c>
      <c r="LP67" s="25">
        <f t="shared" si="84"/>
        <v>0</v>
      </c>
      <c r="LQ67" s="25">
        <f t="shared" si="195"/>
        <v>0</v>
      </c>
      <c r="LR67" s="25">
        <f t="shared" si="85"/>
        <v>0</v>
      </c>
      <c r="LS67" s="25">
        <f t="shared" si="86"/>
        <v>0</v>
      </c>
      <c r="LT67" s="25">
        <f t="shared" si="196"/>
        <v>0</v>
      </c>
      <c r="LU67" s="25">
        <f t="shared" si="87"/>
        <v>0</v>
      </c>
      <c r="LV67" s="25">
        <f t="shared" si="88"/>
        <v>0</v>
      </c>
      <c r="LW67" s="25">
        <f t="shared" si="197"/>
        <v>0</v>
      </c>
      <c r="LX67" s="25">
        <f t="shared" si="89"/>
        <v>0</v>
      </c>
      <c r="LY67" s="25">
        <f t="shared" si="90"/>
        <v>0</v>
      </c>
      <c r="LZ67" s="25">
        <f t="shared" si="198"/>
        <v>0</v>
      </c>
      <c r="MA67" s="25">
        <f t="shared" si="91"/>
        <v>0</v>
      </c>
      <c r="MB67" s="25">
        <f t="shared" si="92"/>
        <v>0</v>
      </c>
      <c r="MC67" s="25">
        <f t="shared" si="199"/>
        <v>0</v>
      </c>
      <c r="MD67" s="25">
        <f t="shared" si="93"/>
        <v>0</v>
      </c>
      <c r="ME67" s="25">
        <f t="shared" si="94"/>
        <v>0</v>
      </c>
      <c r="MF67" s="25">
        <f t="shared" si="200"/>
        <v>0</v>
      </c>
      <c r="MG67" s="25">
        <f t="shared" si="95"/>
        <v>0</v>
      </c>
      <c r="MH67" s="25">
        <f t="shared" si="96"/>
        <v>0</v>
      </c>
      <c r="MI67" s="25">
        <f t="shared" si="201"/>
        <v>0</v>
      </c>
      <c r="MJ67" s="25">
        <f t="shared" si="97"/>
        <v>0</v>
      </c>
      <c r="MK67" s="25">
        <f t="shared" si="98"/>
        <v>0</v>
      </c>
      <c r="ML67" s="25">
        <f t="shared" si="202"/>
        <v>0</v>
      </c>
      <c r="MM67" s="25">
        <f t="shared" si="99"/>
        <v>0</v>
      </c>
      <c r="MN67" s="25">
        <f t="shared" si="100"/>
        <v>0</v>
      </c>
      <c r="MO67" s="25">
        <f t="shared" si="203"/>
        <v>0</v>
      </c>
      <c r="MP67" s="25">
        <f t="shared" si="101"/>
        <v>0</v>
      </c>
      <c r="MQ67" s="25">
        <f t="shared" si="102"/>
        <v>0</v>
      </c>
      <c r="MR67" s="25">
        <f t="shared" si="204"/>
        <v>0</v>
      </c>
      <c r="MS67" s="29">
        <v>1.4</v>
      </c>
      <c r="MT67" s="29">
        <v>0</v>
      </c>
      <c r="MU67" s="29">
        <v>1</v>
      </c>
      <c r="MV67" s="29">
        <v>1</v>
      </c>
      <c r="MW67" s="25">
        <f t="shared" si="103"/>
        <v>1.4</v>
      </c>
      <c r="MX67" s="25">
        <f t="shared" si="104"/>
        <v>1.04</v>
      </c>
      <c r="MY67" s="25">
        <f t="shared" si="105"/>
        <v>0</v>
      </c>
      <c r="MZ67" s="25">
        <f t="shared" si="106"/>
        <v>0</v>
      </c>
      <c r="NA67" s="25">
        <f t="shared" si="107"/>
        <v>1.4</v>
      </c>
      <c r="NB67" s="25">
        <f t="shared" si="108"/>
        <v>2.0299999999999998</v>
      </c>
      <c r="NC67" s="25">
        <f t="shared" si="109"/>
        <v>0</v>
      </c>
      <c r="ND67" s="25">
        <f t="shared" si="110"/>
        <v>0</v>
      </c>
      <c r="NE67" s="25">
        <f t="shared" si="205"/>
        <v>1.4</v>
      </c>
      <c r="NF67" s="25">
        <f t="shared" si="205"/>
        <v>1.5349999999999999</v>
      </c>
      <c r="NG67" s="25">
        <f t="shared" si="205"/>
        <v>0</v>
      </c>
      <c r="NH67" s="25">
        <f t="shared" si="205"/>
        <v>0</v>
      </c>
      <c r="NI67" s="25">
        <f t="shared" si="112"/>
        <v>68.349999999999994</v>
      </c>
      <c r="NJ67" s="25">
        <f t="shared" si="113"/>
        <v>0</v>
      </c>
      <c r="NK67" s="25">
        <f t="shared" si="114"/>
        <v>68.349999999999994</v>
      </c>
      <c r="NL67" s="25">
        <f t="shared" si="115"/>
        <v>45.36</v>
      </c>
      <c r="NM67" s="25">
        <f t="shared" si="116"/>
        <v>0</v>
      </c>
      <c r="NN67" s="25">
        <f t="shared" si="206"/>
        <v>45.36</v>
      </c>
      <c r="NO67" s="25">
        <f t="shared" si="117"/>
        <v>0</v>
      </c>
      <c r="NP67" s="25">
        <f t="shared" si="118"/>
        <v>0</v>
      </c>
      <c r="NQ67" s="25">
        <f t="shared" si="207"/>
        <v>0</v>
      </c>
      <c r="NR67" s="25">
        <f t="shared" si="119"/>
        <v>0</v>
      </c>
      <c r="NS67" s="25">
        <f t="shared" si="120"/>
        <v>0</v>
      </c>
      <c r="NT67" s="25">
        <f t="shared" si="208"/>
        <v>0</v>
      </c>
      <c r="NU67" s="25">
        <f t="shared" si="121"/>
        <v>0</v>
      </c>
      <c r="NV67" s="25">
        <f t="shared" si="122"/>
        <v>0</v>
      </c>
      <c r="NW67" s="25">
        <f t="shared" si="209"/>
        <v>0</v>
      </c>
      <c r="NX67" s="25">
        <f t="shared" si="210"/>
        <v>45.36</v>
      </c>
      <c r="NY67" s="25">
        <f t="shared" si="210"/>
        <v>0</v>
      </c>
      <c r="NZ67" s="25">
        <f t="shared" si="211"/>
        <v>45.36</v>
      </c>
      <c r="OA67" s="25">
        <f t="shared" si="212"/>
        <v>22.99</v>
      </c>
      <c r="OB67" s="25">
        <f t="shared" si="212"/>
        <v>0</v>
      </c>
      <c r="OC67" s="25">
        <f t="shared" si="213"/>
        <v>22.99</v>
      </c>
      <c r="OD67" s="25">
        <f t="shared" si="214"/>
        <v>45.36</v>
      </c>
      <c r="OE67" s="25">
        <f t="shared" si="214"/>
        <v>0</v>
      </c>
      <c r="OF67" s="25">
        <f t="shared" si="214"/>
        <v>45.36</v>
      </c>
      <c r="OG67" s="25">
        <f t="shared" si="124"/>
        <v>0</v>
      </c>
      <c r="OH67" s="25">
        <f t="shared" si="125"/>
        <v>0</v>
      </c>
      <c r="OI67" s="25">
        <f t="shared" si="126"/>
        <v>0</v>
      </c>
      <c r="OJ67" s="25">
        <f t="shared" si="127"/>
        <v>0</v>
      </c>
      <c r="OK67" s="25">
        <f t="shared" si="128"/>
        <v>0</v>
      </c>
      <c r="OL67" s="25">
        <f t="shared" si="129"/>
        <v>0</v>
      </c>
      <c r="OM67" s="25">
        <f t="shared" si="215"/>
        <v>0</v>
      </c>
      <c r="ON67" s="25">
        <f t="shared" si="215"/>
        <v>0</v>
      </c>
      <c r="OO67" s="25">
        <f t="shared" si="215"/>
        <v>0</v>
      </c>
      <c r="OP67" s="25">
        <f t="shared" si="130"/>
        <v>0</v>
      </c>
      <c r="OQ67" s="25">
        <f t="shared" si="131"/>
        <v>0</v>
      </c>
      <c r="OR67" s="25">
        <f t="shared" si="216"/>
        <v>0</v>
      </c>
      <c r="OS67" s="19">
        <v>536165.72</v>
      </c>
      <c r="OT67" s="19">
        <v>2370992.46</v>
      </c>
    </row>
    <row r="68" spans="1:410" ht="33" customHeight="1" x14ac:dyDescent="0.25">
      <c r="A68" s="18"/>
      <c r="B68" s="18" t="s">
        <v>838</v>
      </c>
      <c r="C68" s="18">
        <v>-5.82</v>
      </c>
      <c r="D68" s="16" t="e">
        <f>_xlfn.IFNA(INDEX(#REF!,MATCH(E68,#REF!,0)),0)</f>
        <v>#REF!</v>
      </c>
      <c r="E68" s="18" t="s">
        <v>848</v>
      </c>
      <c r="F68" s="16" t="s">
        <v>765</v>
      </c>
      <c r="G68" s="16" t="s">
        <v>766</v>
      </c>
      <c r="H68" s="16" t="s">
        <v>767</v>
      </c>
      <c r="I68" s="16" t="s">
        <v>768</v>
      </c>
      <c r="J68" s="16" t="s">
        <v>811</v>
      </c>
      <c r="K68" s="16" t="s">
        <v>770</v>
      </c>
      <c r="L68" s="16" t="s">
        <v>771</v>
      </c>
      <c r="M68" s="18">
        <v>2.44</v>
      </c>
      <c r="N68" s="18">
        <v>4.5</v>
      </c>
      <c r="O68" s="18">
        <v>2.84</v>
      </c>
      <c r="P68" s="18">
        <v>4.9000000000000004</v>
      </c>
      <c r="Q68" s="18">
        <v>0.1</v>
      </c>
      <c r="R68" s="18">
        <v>2.64</v>
      </c>
      <c r="S68" s="18">
        <v>4.7</v>
      </c>
      <c r="T68" s="18">
        <v>0.2</v>
      </c>
      <c r="U68" s="18">
        <v>0</v>
      </c>
      <c r="V68" s="18">
        <v>0</v>
      </c>
      <c r="W68" s="18">
        <v>0</v>
      </c>
      <c r="X68" s="18">
        <v>2.44</v>
      </c>
      <c r="Y68" s="18">
        <v>4.46</v>
      </c>
      <c r="Z68" s="20">
        <f t="shared" si="132"/>
        <v>2.4</v>
      </c>
      <c r="AA68" s="18">
        <v>0.22</v>
      </c>
      <c r="AB68" s="18">
        <v>0</v>
      </c>
      <c r="AC68" s="18">
        <v>0</v>
      </c>
      <c r="AD68" s="18">
        <v>0</v>
      </c>
      <c r="AE68" s="18">
        <v>0</v>
      </c>
      <c r="AF68" s="18">
        <v>0</v>
      </c>
      <c r="AG68" s="18">
        <v>2</v>
      </c>
      <c r="AH68" s="18">
        <v>4.0599999999999996</v>
      </c>
      <c r="AI68" s="20">
        <f t="shared" si="133"/>
        <v>2.5499999999999998</v>
      </c>
      <c r="AJ68" s="18">
        <v>0</v>
      </c>
      <c r="AK68" s="18">
        <v>0</v>
      </c>
      <c r="AL68" s="20">
        <f t="shared" si="134"/>
        <v>0</v>
      </c>
      <c r="AM68" s="18">
        <v>2.44</v>
      </c>
      <c r="AN68" s="18">
        <v>4.0599999999999996</v>
      </c>
      <c r="AO68" s="18">
        <v>0.15</v>
      </c>
      <c r="AP68" s="18">
        <v>0.22</v>
      </c>
      <c r="AQ68" s="18">
        <v>2.44</v>
      </c>
      <c r="AR68" s="18">
        <v>4.2799999999999994</v>
      </c>
      <c r="AS68" s="18">
        <v>0.12</v>
      </c>
      <c r="AT68" s="18">
        <v>0.11</v>
      </c>
      <c r="AU68" s="18">
        <v>0</v>
      </c>
      <c r="AV68" s="18">
        <v>1</v>
      </c>
      <c r="AW68" s="18">
        <v>0</v>
      </c>
      <c r="AX68" s="18">
        <v>0</v>
      </c>
      <c r="AY68" s="18">
        <v>0</v>
      </c>
      <c r="AZ68" s="18">
        <v>0</v>
      </c>
      <c r="BA68" s="18">
        <v>0</v>
      </c>
      <c r="BB68" s="18">
        <v>0</v>
      </c>
      <c r="BC68" s="18">
        <v>0</v>
      </c>
      <c r="BD68" s="18">
        <v>0</v>
      </c>
      <c r="BE68" s="18">
        <v>2</v>
      </c>
      <c r="BF68" s="18">
        <v>1</v>
      </c>
      <c r="BG68" s="18">
        <v>0</v>
      </c>
      <c r="BH68" s="18">
        <v>0</v>
      </c>
      <c r="BI68" s="18">
        <v>0</v>
      </c>
      <c r="BJ68" s="18">
        <v>0</v>
      </c>
      <c r="BK68" s="18">
        <v>0</v>
      </c>
      <c r="BL68" s="18">
        <v>0</v>
      </c>
      <c r="BM68" s="18">
        <v>0</v>
      </c>
      <c r="BN68" s="18">
        <v>0</v>
      </c>
      <c r="BO68" s="18">
        <v>0</v>
      </c>
      <c r="BP68" s="18">
        <v>0</v>
      </c>
      <c r="BQ68" s="18">
        <v>0</v>
      </c>
      <c r="BR68" s="18">
        <v>0</v>
      </c>
      <c r="BS68" s="18">
        <v>0</v>
      </c>
      <c r="BT68" s="18">
        <v>0</v>
      </c>
      <c r="BU68" s="18">
        <v>0</v>
      </c>
      <c r="BV68" s="18">
        <v>0</v>
      </c>
      <c r="BW68" s="18">
        <v>0</v>
      </c>
      <c r="BX68" s="18">
        <v>0</v>
      </c>
      <c r="BY68" s="18">
        <v>0</v>
      </c>
      <c r="BZ68" s="18">
        <v>0</v>
      </c>
      <c r="CA68" s="16" t="e">
        <f>_xlfn.IFNA(IF(RIGHT(D68,2)="=G",0,INDEX(#REF!,MATCH(E68,#REF!,0))),0)</f>
        <v>#REF!</v>
      </c>
      <c r="CB68" s="16" t="s">
        <v>776</v>
      </c>
      <c r="CC68" s="18">
        <v>0</v>
      </c>
      <c r="CD68" s="18">
        <v>0</v>
      </c>
      <c r="CE68" s="18">
        <v>2.44</v>
      </c>
      <c r="CF68" s="18">
        <v>1.06</v>
      </c>
      <c r="CG68" s="18">
        <v>0.12</v>
      </c>
      <c r="CH68" s="18">
        <v>4</v>
      </c>
      <c r="CI68" s="16" t="s">
        <v>98</v>
      </c>
      <c r="CJ68" s="18">
        <v>0</v>
      </c>
      <c r="CK68" s="20">
        <f t="shared" ref="CK68:CK131" si="217">IF(CI68="",0,IF(CI68="Đào đá",0,CR68-CJ68))</f>
        <v>2.15</v>
      </c>
      <c r="CL68" s="20">
        <f t="shared" si="136"/>
        <v>2.15</v>
      </c>
      <c r="CM68" s="18">
        <v>28.22</v>
      </c>
      <c r="CN68" s="18">
        <v>37.5</v>
      </c>
      <c r="CO68" s="18">
        <v>36.661000000000001</v>
      </c>
      <c r="CP68" s="22">
        <f t="shared" ref="CP68:CP131" si="218">ROUND(IF(CM68&lt;CO68,CO68,IF(CM68&gt;=CN68,CN68,CM68)),2)</f>
        <v>36.659999999999997</v>
      </c>
      <c r="CQ68" s="22">
        <f t="shared" ref="CQ68:CQ131" si="219">ROUND(IF(I68="Có móng",CS68-Q68,IF(AND(F68="Lắp đặt",I68="Không có móng"),CU68-W68,CU68)),2)</f>
        <v>34.51</v>
      </c>
      <c r="CR68" s="22">
        <f t="shared" si="137"/>
        <v>2.15</v>
      </c>
      <c r="CS68" s="22">
        <f t="shared" ref="CS68:CS131" si="220">IF(I68="Không có móng",0,CT68-T68)</f>
        <v>34.61</v>
      </c>
      <c r="CT68" s="22">
        <f t="shared" ref="CT68:CT131" si="221">IF(AND(F68="Lắp đặt",I68="Có móng"),CU68-W68,CU68)</f>
        <v>34.81</v>
      </c>
      <c r="CU68" s="18">
        <v>34.81</v>
      </c>
      <c r="CV68" s="22">
        <f t="shared" si="139"/>
        <v>2.4</v>
      </c>
      <c r="CW68" s="22">
        <f t="shared" ref="CW68:CW131" si="222">ROUND(IF(AF68&gt;0,CU68+AF68,0),2)</f>
        <v>0</v>
      </c>
      <c r="CX68" s="22">
        <f t="shared" ref="CX68:CX131" si="223">ROUND(IF(AF68&gt;0,CW68+AD68,0),2)</f>
        <v>0</v>
      </c>
      <c r="CY68" s="22">
        <f t="shared" ref="CY68:CY131" si="224">ROUND(CZ68-AO68,2)</f>
        <v>37.229999999999997</v>
      </c>
      <c r="CZ68" s="22">
        <f t="shared" ref="CZ68:CZ131" si="225">ROUND(DA68-AS68,2)</f>
        <v>37.380000000000003</v>
      </c>
      <c r="DA68" s="18">
        <v>37.5</v>
      </c>
      <c r="DB68" s="20">
        <f t="shared" si="140"/>
        <v>2.99</v>
      </c>
      <c r="DC68" s="20">
        <f t="shared" si="141"/>
        <v>0.84</v>
      </c>
      <c r="DD68" s="20">
        <f t="shared" si="142"/>
        <v>2.1500000000000004</v>
      </c>
      <c r="DE68" s="20">
        <f t="shared" ref="DE68:DE131" si="226">ROUND(IF(OR(CI68="Đào đất",CI68="Đào đất + đào đá"),IF(CK68&gt;=Q68,Q68,CK68),0),2)</f>
        <v>0.1</v>
      </c>
      <c r="DF68" s="20">
        <f t="shared" ref="DF68:DF131" si="227">ROUND(IF(OR(CI68="Đào đất",CI68="Đào đất + đào đá"),IF(CK68&lt;=Q68,0,IF(CK68&gt;=Q68+T68,T68,CK68-Q68)),0),2)</f>
        <v>0.2</v>
      </c>
      <c r="DG68" s="20">
        <f t="shared" ref="DG68:DG131" si="228">ROUND(IF(OR(CI68="Đào đất",CI68="Đào đất + đào đá"),IF(CK68&lt;=Q68+T68,0,IF(CK68&gt;=Q68+T68+Z68+AD68+AO68+AS68,Z68+AD68+AO68+AS68,CK68-(Q68+T68))),0),2)</f>
        <v>1.85</v>
      </c>
      <c r="DH68" s="20">
        <f t="shared" ref="DH68:DH131" si="229">IF(CI68="Đào đá",IF(CJ68&gt;=Q68,Q68,CJ68),IF(CI68="Đào đất + Đào đá",IF(CL68&gt;=Q68,IF(DE68&lt;Q68,Q68-DE68,0),CJ68),0))</f>
        <v>0</v>
      </c>
      <c r="DI68" s="20">
        <f t="shared" ref="DI68:DI131" si="230">IF(CI68="Đào đá",IF(CJ68&lt;=Q68,0,IF(CJ68&gt;=Q68+T68,T68,CJ68-Q68)),IF(CI68="Đào đất + Đào đá",IF(CL68&gt;=Q68+T68,IF(DF68&lt;T68,T68-DF68,0),CJ68-DH68),0))</f>
        <v>0</v>
      </c>
      <c r="DJ68" s="20">
        <f t="shared" ref="DJ68:DJ131" si="231">IF(CI68="Đào đá",IF(CJ68&lt;=Q68+T68,0,IF(CJ68&gt;=Q68+T68+Z68+AD68+AO68+AS68,Z68+AD68+AO68+AS68,CJ68-(Q68+T68))),IF(CI68="Đào đất + Đào đá",IF(CL68&gt;=Q68+T68+Z68+AD68+AO68+AS68,IF(DG68&lt;Z68+AD68+AO68+AS68,Z68+AD68+AO68+AS68-DG68,0),CJ68-(DH68+DI68)),0))</f>
        <v>0</v>
      </c>
      <c r="DK68" s="20">
        <f t="shared" si="143"/>
        <v>2.1500000000000004</v>
      </c>
      <c r="DL68" s="20">
        <f t="shared" si="144"/>
        <v>0</v>
      </c>
      <c r="DM68" s="20">
        <f t="shared" si="145"/>
        <v>0</v>
      </c>
      <c r="DN68" s="20">
        <f t="shared" si="146"/>
        <v>0</v>
      </c>
      <c r="DO68" s="18">
        <v>5.1000000000000005</v>
      </c>
      <c r="DP68" s="18">
        <v>0</v>
      </c>
      <c r="DQ68" s="18">
        <v>1</v>
      </c>
      <c r="DR68" s="18">
        <v>1</v>
      </c>
      <c r="DS68" s="25">
        <f t="shared" si="147"/>
        <v>5.0999999999999996</v>
      </c>
      <c r="DT68" s="25">
        <f t="shared" si="148"/>
        <v>0</v>
      </c>
      <c r="DU68" s="25">
        <f t="shared" si="149"/>
        <v>10.97</v>
      </c>
      <c r="DV68" s="25">
        <f t="shared" si="150"/>
        <v>0</v>
      </c>
      <c r="DW68" s="25">
        <f t="shared" si="151"/>
        <v>10.97</v>
      </c>
      <c r="DX68" s="25">
        <f t="shared" si="152"/>
        <v>31.15</v>
      </c>
      <c r="DY68" s="25">
        <f t="shared" si="153"/>
        <v>0</v>
      </c>
      <c r="DZ68" s="25">
        <f t="shared" si="154"/>
        <v>31.15</v>
      </c>
      <c r="EA68" s="25">
        <f t="shared" si="155"/>
        <v>24.19</v>
      </c>
      <c r="EB68" s="25">
        <f t="shared" si="156"/>
        <v>0</v>
      </c>
      <c r="EC68" s="25">
        <f t="shared" si="157"/>
        <v>24.19</v>
      </c>
      <c r="ED68" s="25">
        <f t="shared" si="158"/>
        <v>6.96</v>
      </c>
      <c r="EE68" s="25">
        <f t="shared" si="158"/>
        <v>0</v>
      </c>
      <c r="EF68" s="25">
        <f t="shared" si="159"/>
        <v>6.96</v>
      </c>
      <c r="EG68" s="25">
        <f t="shared" si="160"/>
        <v>24.19</v>
      </c>
      <c r="EH68" s="25">
        <f t="shared" si="160"/>
        <v>0</v>
      </c>
      <c r="EI68" s="25">
        <f t="shared" si="161"/>
        <v>24.19</v>
      </c>
      <c r="EJ68" s="18">
        <v>-5.82</v>
      </c>
      <c r="EK68" s="18">
        <v>-35.49</v>
      </c>
      <c r="EL68" s="18" t="s">
        <v>848</v>
      </c>
      <c r="EM68" s="18" t="s">
        <v>849</v>
      </c>
      <c r="EN68" s="16" t="s">
        <v>774</v>
      </c>
      <c r="EO68" s="16" t="s">
        <v>834</v>
      </c>
      <c r="EP68" s="16" t="e">
        <f>IF(OR(EN68="Cống tròn",EN68="Cống hộp",EN68="Ống nhựa"),INDEX(#REF!,MATCH(E68,#REF!,0)),IF(OR(EN68="Rãnh xây",EN68="Rãnh bê tông"),INDEX(#REF!,MATCH(E68,#REF!,0)),0))</f>
        <v>#REF!</v>
      </c>
      <c r="EQ68" s="18">
        <v>27.67</v>
      </c>
      <c r="ER68" s="18">
        <v>1</v>
      </c>
      <c r="ES68" s="25">
        <f t="shared" si="162"/>
        <v>28</v>
      </c>
      <c r="ET68" s="1" t="e">
        <f>_xlfn.IFNA(IF(EN68="Cống tròn",INDEX(#REF!,MATCH(E68,#REF!,0)),IF(EN68="Cống hộp",INDEX(#REF!,MATCH(E68,#REF!,0)),EU68&amp;" ,"&amp;EV68)),0)</f>
        <v>#REF!</v>
      </c>
      <c r="EU68" s="16" t="s">
        <v>769</v>
      </c>
      <c r="EV68" s="16" t="s">
        <v>775</v>
      </c>
      <c r="EW68" s="16" t="e">
        <f>_xlfn.IFNA(INDEX(#REF!,MATCH(E68,#REF!,0)),0)</f>
        <v>#REF!</v>
      </c>
      <c r="EX68" s="16"/>
      <c r="EY68" s="18">
        <v>0</v>
      </c>
      <c r="EZ68" s="18">
        <v>0</v>
      </c>
      <c r="FA68" s="18">
        <v>0</v>
      </c>
      <c r="FB68" s="19">
        <v>0</v>
      </c>
      <c r="FC68" s="19">
        <v>0</v>
      </c>
      <c r="FD68" s="25">
        <f t="shared" ref="FD68:FD131" si="232">FB68*ES68</f>
        <v>0</v>
      </c>
      <c r="FE68" s="25">
        <f t="shared" si="163"/>
        <v>0</v>
      </c>
      <c r="FF68" s="18">
        <v>0.1</v>
      </c>
      <c r="FG68" s="18">
        <v>2</v>
      </c>
      <c r="FH68" s="18">
        <v>1</v>
      </c>
      <c r="FI68" s="25">
        <f t="shared" si="164"/>
        <v>1.2</v>
      </c>
      <c r="FJ68" s="18">
        <v>0</v>
      </c>
      <c r="FK68" s="18">
        <v>0</v>
      </c>
      <c r="FL68" s="18">
        <v>0.2</v>
      </c>
      <c r="FM68" s="18">
        <v>1.4</v>
      </c>
      <c r="FN68" s="18">
        <v>0</v>
      </c>
      <c r="FO68" s="25">
        <f t="shared" si="165"/>
        <v>1.4</v>
      </c>
      <c r="FP68" s="18">
        <v>1.4999999999999999E-2</v>
      </c>
      <c r="FQ68" s="18">
        <v>1</v>
      </c>
      <c r="FR68" s="25">
        <f t="shared" ref="FR68:FR131" si="233">IF(OR(EN68="Cống tròn",EN68="Cống hộp"),INT(EQ68/(ER68+FP68)),0)</f>
        <v>27</v>
      </c>
      <c r="FS68" s="25">
        <f t="shared" ref="FS68:FS131" si="234">IF(OR(EN68="Cống tròn",EN68="Cống hộp"),(FR68-FQ68)*FP68,0)</f>
        <v>0.39</v>
      </c>
      <c r="FT68" s="25">
        <f t="shared" ref="FT68:FT131" si="235">IF(OR(EN68="Cống tròn",EN68="Cống hộp"),(FR68*ER68)+FS68,0)</f>
        <v>27.39</v>
      </c>
      <c r="FU68" s="25">
        <f t="shared" ref="FU68:FU131" si="236">IF(OR(EN68="Cống tròn",EN68="Cống hộp"),FT68-EQ68,0)</f>
        <v>-0.28000000000000114</v>
      </c>
      <c r="FV68" s="25" t="str">
        <f t="shared" si="166"/>
        <v>Thêm 01</v>
      </c>
      <c r="FW68" s="25">
        <f t="shared" si="167"/>
        <v>0.73</v>
      </c>
      <c r="FX68" s="16"/>
      <c r="FY68" s="16"/>
      <c r="FZ68" s="16"/>
      <c r="GA68" s="16"/>
      <c r="GB68" s="19">
        <v>0</v>
      </c>
      <c r="GC68" s="19">
        <v>0</v>
      </c>
      <c r="GD68" s="19">
        <v>0</v>
      </c>
      <c r="GE68" s="19">
        <v>0</v>
      </c>
      <c r="GF68" s="19">
        <v>0</v>
      </c>
      <c r="GG68" s="19">
        <v>0</v>
      </c>
      <c r="GH68" s="19">
        <v>0</v>
      </c>
      <c r="GI68" s="19">
        <v>0</v>
      </c>
      <c r="GJ68" s="19">
        <v>0</v>
      </c>
      <c r="GK68" s="19">
        <v>0</v>
      </c>
      <c r="GL68" s="25">
        <f t="shared" ref="GL68:GL131" si="237">ROUND(IF(OR(EN68="Rãnh xây",EN68="Rãnh bê tông"),(IR68+JT68)/2,0),2)</f>
        <v>0</v>
      </c>
      <c r="GM68" s="25">
        <f t="shared" si="168"/>
        <v>0</v>
      </c>
      <c r="GN68" s="19">
        <v>0</v>
      </c>
      <c r="GO68" s="19">
        <v>0</v>
      </c>
      <c r="GP68" s="19">
        <v>0</v>
      </c>
      <c r="GQ68" s="19">
        <v>0</v>
      </c>
      <c r="GR68" s="1" t="e">
        <f>_xlfn.IFNA(INDEX(#REF!,MATCH(E68,#REF!,0)),0)</f>
        <v>#REF!</v>
      </c>
      <c r="GS68" s="16"/>
      <c r="GT68" s="18">
        <v>0</v>
      </c>
      <c r="GU68" s="18">
        <v>0</v>
      </c>
      <c r="GV68" s="18">
        <v>0</v>
      </c>
      <c r="GW68" s="18">
        <v>0</v>
      </c>
      <c r="GX68" s="25">
        <f t="shared" ref="GX68:GX131" si="238">IF(AND(FZ68="Có",FX68="Tường xây gạch"),IF(FY68="Không mũ mố",GM68,GM68+GN68+GP68),IF(AND(FZ68="Không",FY68="Mũ mố xây gạch"),GP68,0))</f>
        <v>0</v>
      </c>
      <c r="GY68" s="25">
        <f t="shared" ref="GY68:GY131" si="239">IF(AND(GA68="Có",FX68="Tường xây gạch"),IF(FY68="Không mũ mố",GM68,GM68+GN68+GP68),IF(AND(GA68="Không",FY68="Mũ mố xây gạch"),GP68+GQ68,0))</f>
        <v>0</v>
      </c>
      <c r="GZ68" s="25">
        <f t="shared" si="169"/>
        <v>0</v>
      </c>
      <c r="HA68" s="1" t="e" cm="1">
        <f t="array" ref="HA68">INDEX(#REF!,MATCH(EJ68&amp;EK68&amp;HD68&amp;HE68&amp;HF68,#REF!&amp;#REF!&amp;#REF!&amp;#REF!&amp;#REF!,0))</f>
        <v>#REF!</v>
      </c>
      <c r="HB68" s="16"/>
      <c r="HC68" s="25">
        <f t="shared" si="170"/>
        <v>0</v>
      </c>
      <c r="HD68" s="18">
        <v>0</v>
      </c>
      <c r="HE68" s="18">
        <v>0</v>
      </c>
      <c r="HF68" s="18">
        <v>0</v>
      </c>
      <c r="HG68" s="1" t="e" cm="1">
        <f t="array" ref="HG68">INDEX(#REF!,MATCH(EJ68&amp;EK68&amp;HJ68&amp;HK68&amp;HL68,#REF!&amp;#REF!&amp;#REF!&amp;#REF!&amp;#REF!,0))</f>
        <v>#REF!</v>
      </c>
      <c r="HH68" s="16"/>
      <c r="HI68" s="25">
        <f t="shared" si="171"/>
        <v>0</v>
      </c>
      <c r="HJ68" s="25">
        <f t="shared" si="172"/>
        <v>0</v>
      </c>
      <c r="HK68" s="19">
        <v>0</v>
      </c>
      <c r="HL68" s="19">
        <v>0</v>
      </c>
      <c r="HM68" s="18">
        <v>0.01</v>
      </c>
      <c r="HN68" s="18">
        <v>1</v>
      </c>
      <c r="HO68" s="25">
        <f t="shared" si="173"/>
        <v>0</v>
      </c>
      <c r="HP68" s="25">
        <f t="shared" si="174"/>
        <v>0</v>
      </c>
      <c r="HQ68" s="25">
        <f t="shared" si="175"/>
        <v>0</v>
      </c>
      <c r="HR68" s="25">
        <f t="shared" si="176"/>
        <v>0</v>
      </c>
      <c r="HS68" s="25">
        <f t="shared" si="177"/>
        <v>0</v>
      </c>
      <c r="HT68" s="19">
        <v>0</v>
      </c>
      <c r="HU68" s="19">
        <v>0</v>
      </c>
      <c r="HV68" s="19">
        <v>0</v>
      </c>
      <c r="HW68" s="25">
        <f t="shared" si="178"/>
        <v>0</v>
      </c>
      <c r="HX68" s="19">
        <v>0</v>
      </c>
      <c r="HY68" s="19">
        <v>0</v>
      </c>
      <c r="HZ68" s="18">
        <v>36.659999999999997</v>
      </c>
      <c r="IA68" s="20">
        <f>ROUND(IF(EN68="Cống tròn",IF(EN68="Cống tròn",IF(EU68="Không có móng",IQ68-FF68,IF(EU68="Đế",IP68-FN68,IF(OR(EU68="Móng bê tông",EU68="Móng bê tông kết hợp đế"),II68-FJ68,0))),0),IF(EN68="Cống hộp",IF(AND(EN68="Cống hộp",EU68="Không có móng"),IQ68-GF68,IF(AND(EN68="Cống hộp",EU68="Móng bê tông"),IJ68-GB68,0)),IF(OR(EN68="Rãnh xây",EN68="Rãnh bê tông"),IF(OR(EN68="Rãnh xây",EN68="Rãnh bê tông"),IK68-GB68,0),IF(EN68="Ống nhựa",IF(AND(EN68="Ống nhựa",EU68="Không đắp cát"),IQ68-HT68,IF(AND(EN68="Ống nhựa",EU68="Đắp cát"),IH68-HX68,0)),IF(EN68="Rãnh thang",IF(EN68="Rãnh thang",IF(EU68="Móng bê tông",#REF!-#REF!,IQ68),0),0))))),2)</f>
        <v>35.21</v>
      </c>
      <c r="IB68" s="20">
        <f t="shared" si="179"/>
        <v>1.4499999999999957</v>
      </c>
      <c r="IC68" s="20">
        <f t="shared" ref="IC68:IC131" si="240">IF(EN68="Cống tròn",IF(EU68="Không có móng",IQ68-FF68,IF(EU68="Đế",IP68-FN68,IF(OR(EU68="Móng bê tông",EU68="Móng bê tông kết hợp đế"),II68-FJ68,0))),0)</f>
        <v>35.209999999999994</v>
      </c>
      <c r="ID68" s="20">
        <f t="shared" ref="ID68:ID131" si="241">IF(AND(EN68="Cống hộp",EU68="Không có móng"),IQ68-GF68,IF(AND(EN68="Cống hộp",EU68="Móng bê tông"),IJ68-GB68,0))</f>
        <v>0</v>
      </c>
      <c r="IE68" s="20">
        <f t="shared" ref="IE68:IE131" si="242">IF(OR(EN68="Rãnh xây",EN68="Rãnh bê tông"),IK68-GB68,0)</f>
        <v>0</v>
      </c>
      <c r="IF68" s="20">
        <f t="shared" ref="IF68:IF131" si="243">IF(AND(EN68="Ống nhựa",EU68="Không đắp cát"),IQ68-HT68,IF(AND(EN68="Ống nhựa",EU68="Đắp cát"),IH68-HX68,0))</f>
        <v>0</v>
      </c>
      <c r="IG68" s="20">
        <f>IF(EN68="Rãnh thang",IF(AND(EN68="Rãnh thang",EU68="Móng bê tông"),IQ68-#REF!,0),IF(EN68="Ống nhựa",IF(AND(EN68="Ống nhựa",EU68="Đắp cát"),IQ68-HT68,0),IF(EN68="Cống tròn",IF(EN68="Cống tròn",IF(OR(EU68="Móng bê tông",EU68="Móng bê tông kết hợp đế"),IM68-FL68,0),0),IF(EN68="Cống hộp",IF(AND(EN68="Cống hộp",EU68="Móng bê tông"),IN68-GD68,0),IF(OR(EN68="Rãnh xây",EN68="Rãnh bê tông"),IF(AND(EN68="Rãnh xây",EU68="Móng bê tông"),IO68-GD68,IF(AND(EN68="Rãnh bê tông",EU68="Móng bê tông"),IO68-GD68,0)),0)))))</f>
        <v>35.209999999999994</v>
      </c>
      <c r="IH68" s="20">
        <f t="shared" ref="IH68:IH131" si="244">IF(AND(EN68="Ống nhựa",EU68="Đắp cát"),IQ68-HT68,0)</f>
        <v>0</v>
      </c>
      <c r="II68" s="20">
        <f t="shared" ref="II68:II131" si="245">IF(EN68="Cống tròn",IF(OR(EU68="Móng bê tông",EU68="Móng bê tông kết hợp đế"),IM68-FL68,0),0)</f>
        <v>35.209999999999994</v>
      </c>
      <c r="IJ68" s="20">
        <f t="shared" ref="IJ68:IJ131" si="246">IF(AND(EN68="Cống hộp",EU68="Móng bê tông"),IN68-GD68,0)</f>
        <v>0</v>
      </c>
      <c r="IK68" s="20">
        <f t="shared" ref="IK68:IK131" si="247">IF(AND(EN68="Rãnh xây",EU68="Móng bê tông"),IO68-GD68,IF(AND(EN68="Rãnh bê tông",EU68="Móng bê tông"),IO68-GD68,0))</f>
        <v>0</v>
      </c>
      <c r="IL68" s="20">
        <f t="shared" ref="IL68:IL131" si="248">IF(EN68="Rãnh thang",IF(AND(EN68="Rãnh thang",EU68="Móng bê tông"),IQ68,0),IF(EN68="Cống tròn",IF(EN68="Cống tròn",IF(EU68="Móng bê tông",IQ68-FF68,IF(EU68="Móng bê tông kết hợp đế",IP68-FN68,0)),0),IF(EN68="Cống hộp",IF(AND(EN68="Cống hộp",EU68="Móng bê tông"),IQ68-GF68,0),IF(OR(EN68="Rãnh xây",EN68="Rãnh bê tông"),IF(AND(EN68="Rãnh xây",EU68="Móng bê tông"),IQ68,IF(AND(EN68="Rãnh bê tông",EU68="Móng bê tông"),IQ68,0)),0))))</f>
        <v>35.409999999999997</v>
      </c>
      <c r="IM68" s="20">
        <f t="shared" ref="IM68:IM131" si="249">IF(EN68="Cống tròn",IF(EU68="Móng bê tông",IQ68-FF68,IF(EU68="Móng bê tông kết hợp đế",IP68-FN68,0)),0)</f>
        <v>35.409999999999997</v>
      </c>
      <c r="IN68" s="20">
        <f t="shared" ref="IN68:IN131" si="250">IF(AND(EN68="Cống hộp",EU68="Móng bê tông"),IQ68-GF68,0)</f>
        <v>0</v>
      </c>
      <c r="IO68" s="20">
        <f t="shared" ref="IO68:IO131" si="251">IF(AND(EN68="Rãnh xây",EU68="Móng bê tông"),IQ68,IF(AND(EN68="Rãnh bê tông",EU68="Móng bê tông"),IQ68,0))</f>
        <v>0</v>
      </c>
      <c r="IP68" s="20">
        <f t="shared" ref="IP68:IP131" si="252">IF(OR(EU68="Móng bê tông kết hợp đế",EU68="Đế"),IQ68-FF68,0)</f>
        <v>0</v>
      </c>
      <c r="IQ68" s="18">
        <v>35.51</v>
      </c>
      <c r="IR68" s="25">
        <f t="shared" si="180"/>
        <v>0</v>
      </c>
      <c r="IS68" s="25">
        <f t="shared" ref="IS68:IS131" si="253">ROUND(IF(OR(EN68="Rãnh xây",EN68="Rãnh bê tông",EN68="Cống hộp"),IT68-GN68,0),2)</f>
        <v>0</v>
      </c>
      <c r="IT68" s="25">
        <f t="shared" ref="IT68:IT131" si="254">ROUND(IF(EN68="Cống hộp",IX68-GP68,IF(OR(EN68="Rãnh xây",EN68="Rãnh bê tông"),IY68-GP68,0)),2)</f>
        <v>0</v>
      </c>
      <c r="IU68" s="25">
        <f>ROUND(IF(EN68="Cống tròn",IF(EN68="Cống tròn",IV68+FF68,0),IF(EN68="Cống hộp",IF(EN68="Cống hộp",IV68+GP68,0),IF(OR(EN68="Rãnh xây",EN68="Rãnh bê tông"),IF(OR(EN68="Rãnh xây",EN68="Rãnh bê tông"),IV68+GP68,0),IF(EN68="ống nhựa",IF(EN68="Ống nhựa",IV68+HT68,0),IF(EN68="Rãnh thang",IF(EN68="Rãnh thang",IQ68+#REF!,0),0))))),2)</f>
        <v>35.68</v>
      </c>
      <c r="IV68" s="18">
        <v>35.58</v>
      </c>
      <c r="IW68" s="25">
        <f t="shared" ref="IW68:IW131" si="255">ROUND(IF(EN68="Cống tròn",IV68+FF68,0),2)</f>
        <v>35.68</v>
      </c>
      <c r="IX68" s="25">
        <f t="shared" ref="IX68:IX131" si="256">ROUND(IF(EN68="Cống hộp",IV68+GP68,0),2)</f>
        <v>0</v>
      </c>
      <c r="IY68" s="25">
        <f t="shared" ref="IY68:IY131" si="257">ROUND(IF(OR(EN68="Rãnh xây",EN68="Rãnh bê tông"),IV68+GP68,0),2)</f>
        <v>0</v>
      </c>
      <c r="IZ68" s="25">
        <f t="shared" ref="IZ68:IZ131" si="258">ROUND(IF(EN68="Ống nhựa",IV68+HT68,0),2)</f>
        <v>0</v>
      </c>
      <c r="JA68" s="25">
        <f t="shared" ref="JA68:JA131" si="259">ROUND(IF(EN68="Ống nhựa",IZ68+HY68,0),2)</f>
        <v>0</v>
      </c>
      <c r="JB68" s="18">
        <v>35.590000000000003</v>
      </c>
      <c r="JC68" s="20">
        <f>ROUND(IF(EN68="Cống tròn",IF(EN68="Cống tròn",IF(EU68="Không có móng",JS68-FF68,IF(EU68="Đế",JR68-FN68,IF(OR(EU68="Móng bê tông",EU68="Móng bê tông kết hợp đế"),JK68-FJ68,0))),0),IF(EN68="Cống hộp",IF(AND(EN68="Cống hộp",EU68="Không có móng"),JS68-GF68,IF(AND(EN68="Cống hộp",EU68="Móng bê tông"),JL68-GB68,0)),IF(OR(EN68="Rãnh xây",EN68="Rãnh bê tông"),IF(OR(EN68="Rãnh xây",EN68="Rãnh bê tông"),JM68-GB68,0),IF(EN68="Ống nhựa",IF(AND(EN68="Ống nhựa",EU68="Không đắp cát"),JS68-HT68,IF(AND(EN68="Ống nhựa",EU68="Đắp cát"),JJ68-HX68,0)),IF(EN68="Rãnh thang",IF(EN68="Rãnh thang",IF(EU68="Móng bê tông",#REF!-#REF!,JS68),0),0))))),2)</f>
        <v>34.28</v>
      </c>
      <c r="JD68" s="20">
        <f t="shared" si="181"/>
        <v>1.3100000000000023</v>
      </c>
      <c r="JE68" s="20">
        <f t="shared" ref="JE68:JE131" si="260">IF(EN68="Cống tròn",IF(EU68="Không có móng",JS68-FF68,IF(EU68="Đế",JR68-FN68,IF(OR(EU68="Móng bê tông",EU68="Móng bê tông kết hợp đế"),JK68-FJ68,0))),0)</f>
        <v>34.279999999999994</v>
      </c>
      <c r="JF68" s="20">
        <f t="shared" ref="JF68:JF131" si="261">IF(AND(EN68="Cống hộp",EU68="Không có móng"),JS68-GF68,IF(AND(EN68="Cống hộp",EU68="Móng bê tông"),JL68-GB68,0))</f>
        <v>0</v>
      </c>
      <c r="JG68" s="20">
        <f t="shared" ref="JG68:JG131" si="262">IF(OR(EN68="Rãnh xây",EN68="Rãnh bê tông"),JM68-GB68,0)</f>
        <v>0</v>
      </c>
      <c r="JH68" s="20">
        <f t="shared" ref="JH68:JH131" si="263">IF(AND(EN68="Ống nhựa",EU68="Không đắp cát"),JS68-HT68,IF(AND(EN68="Ống nhựa",EU68="Đắp cát"),JJ68-HX68,0))</f>
        <v>0</v>
      </c>
      <c r="JI68" s="20">
        <f>IF(EN68="Rãnh thang",IF(AND(EN68="Rãnh thang",EU68="Móng bê tông"),JS68-#REF!,0),IF(EN68="Ống nhựa",IF(AND(EN68="Ống nhựa",EU68="Đắp cát"),JS68-HT68,0),IF(EN68="Cống tròn",IF(EN68="Cống tròn",IF(OR(EU68="Móng bê tông",EU68="Móng bê tông kết hợp đế"),JO68-FL68,0),0),IF(EN68="Cống hộp",IF(AND(EN68="Cống hộp",EU68="Móng bê tông"),JP68-GD68,0),IF(OR(EN68="Rãnh xây",EN68="Rãnh bê tông"),IF(AND(EN68="Rãnh xây",EU68="Móng bê tông"),JQ68-GD68,IF(AND(EN68="Rãnh bê tông",EU68="Móng bê tông"),JQ68-GD68,0)),0)))))</f>
        <v>34.279999999999994</v>
      </c>
      <c r="JJ68" s="20">
        <f t="shared" ref="JJ68:JJ131" si="264">IF(AND(EN68="Ống nhựa",EU68="Đắp cát"),JS68-HT68,0)</f>
        <v>0</v>
      </c>
      <c r="JK68" s="20">
        <f t="shared" ref="JK68:JK131" si="265">IF(EN68="Cống tròn",IF(OR(EU68="Móng bê tông",EU68="Móng bê tông kết hợp đế"),JO68-FL68,0),0)</f>
        <v>34.279999999999994</v>
      </c>
      <c r="JL68" s="20">
        <f t="shared" ref="JL68:JL131" si="266">IF(AND(EN68="Cống hộp",EU68="Móng bê tông"),JP68-GD68,0)</f>
        <v>0</v>
      </c>
      <c r="JM68" s="20">
        <f t="shared" ref="JM68:JM131" si="267">IF(AND(EN68="Rãnh xây",EU68="Móng bê tông"),JQ68-GD68,IF(AND(EN68="Rãnh bê tông",EU68="Móng bê tông"),JQ68-GD68,0))</f>
        <v>0</v>
      </c>
      <c r="JN68" s="20">
        <f t="shared" ref="JN68:JN131" si="268">IF(EN68="Rãnh thang",IF(AND(EN68="Rãnh thang",EU68="Móng bê tông"),JS68,0),IF(EN68="Cống tròn",IF(EN68="Cống tròn",IF(EU68="Móng bê tông",JS68-FF68,IF(EU68="Móng bê tông kết hợp đế",JR68-FN68,0)),0),IF(EN68="Cống hộp",IF(AND(EN68="Cống hộp",EU68="Móng bê tông"),JS68-GF68,0),IF(OR(EN68="Rãnh xây",EN68="Rãnh bê tông"),IF(AND(EN68="Rãnh xây",EU68="Móng bê tông"),JS68,IF(AND(EN68="Rãnh bê tông",EU68="Móng bê tông"),JS68,0)),0))))</f>
        <v>34.479999999999997</v>
      </c>
      <c r="JO68" s="20">
        <f t="shared" ref="JO68:JO131" si="269">IF(EN68="Cống tròn",IF(EU68="Móng bê tông",JS68-FF68,IF(EU68="Móng bê tông kết hợp đế",JR68-FN68,0)),0)</f>
        <v>34.479999999999997</v>
      </c>
      <c r="JP68" s="20">
        <f t="shared" ref="JP68:JP131" si="270">IF(AND(EN68="Cống hộp",EU68="Móng bê tông"),JS68-GF68,0)</f>
        <v>0</v>
      </c>
      <c r="JQ68" s="20">
        <f t="shared" ref="JQ68:JQ131" si="271">IF(AND(EN68="Rãnh xây",EU68="Móng bê tông"),JS68,IF(AND(EN68="Rãnh bê tông",EU68="Móng bê tông"),JS68,0))</f>
        <v>0</v>
      </c>
      <c r="JR68" s="20">
        <f t="shared" ref="JR68:JR131" si="272">IF(OR(EU68="Móng bê tông kết hợp đế",EU68="Đế"),JS68-FF68,0)</f>
        <v>0</v>
      </c>
      <c r="JS68" s="26">
        <v>34.58</v>
      </c>
      <c r="JT68" s="25">
        <f t="shared" si="182"/>
        <v>0</v>
      </c>
      <c r="JU68" s="25">
        <f t="shared" ref="JU68:JU131" si="273">ROUND(IF(OR(EN68="Rãnh xây",EN68="Rãnh bê tông",EN68="Cống hộp"),JV68-GN68,0),2)</f>
        <v>0</v>
      </c>
      <c r="JV68" s="25">
        <f t="shared" ref="JV68:JV131" si="274">ROUND(IF(EN68="Cống hộp",JZ68-GP68,IF(OR(EN68="Rãnh xây",EN68="Rãnh bê tông"),KA68-GP68,0)),2)</f>
        <v>0</v>
      </c>
      <c r="JW68" s="25">
        <f>ROUND(IF(EN68="Cống tròn",IF(EN68="Cống tròn",JX68+FF68,0),IF(EN68="Cống hộp",IF(EN68="Cống hộp",JX68+GP68,0),IF(OR(EN68="Rãnh xây",EN68="Rãnh bê tông"),IF(OR(EN68="Rãnh xây",EN68="Rãnh bê tông"),JX68+GP68,0),IF(EN68="ống nhựa",IF(EN68="Ống nhựa",JX68+HT68,0),IF(EN68="Rãnh thang",IF(EN68="Rãnh thang",JS68+#REF!,0),0))))),2)</f>
        <v>35.68</v>
      </c>
      <c r="JX68" s="27">
        <v>35.58</v>
      </c>
      <c r="JY68" s="25">
        <f t="shared" ref="JY68:JY131" si="275">ROUND(IF(EN68="Cống tròn",JX68+FF68,0),2)</f>
        <v>35.68</v>
      </c>
      <c r="JZ68" s="25">
        <f t="shared" ref="JZ68:JZ131" si="276">ROUND(IF(EN68="Cống hộp",JX68+GP68,0),2)</f>
        <v>0</v>
      </c>
      <c r="KA68" s="25">
        <f t="shared" ref="KA68:KA131" si="277">ROUND(IF(OR(EN68="Rãnh xây",EN68="Rãnh bê tông"),JX68+GP68,0),2)</f>
        <v>0</v>
      </c>
      <c r="KB68" s="25">
        <f t="shared" ref="KB68:KB131" si="278">ROUND(IF(EN68="Ống nhựa",JX68+HT68,0),2)</f>
        <v>0</v>
      </c>
      <c r="KC68" s="25">
        <f t="shared" ref="KC68:KC131" si="279">ROUND(IF(EN68="Ống nhựa",KB68+HY68,0),2)</f>
        <v>0</v>
      </c>
      <c r="KD68" s="28" t="s">
        <v>98</v>
      </c>
      <c r="KE68" s="27">
        <v>0</v>
      </c>
      <c r="KF68" s="25">
        <f t="shared" ref="KF68:KF131" si="280">IF(KD68="",0,IF(KD68="Đào đá",0,IB68-KE68))</f>
        <v>1.4499999999999957</v>
      </c>
      <c r="KG68" s="25">
        <f t="shared" si="183"/>
        <v>1.4499999999999957</v>
      </c>
      <c r="KH68" s="27">
        <v>0</v>
      </c>
      <c r="KI68" s="25">
        <f t="shared" ref="KI68:KI131" si="281">IF(KD68="",0,IF(KD68="Đào đá",0,JD68-KH68))</f>
        <v>1.3100000000000023</v>
      </c>
      <c r="KJ68" s="25">
        <f t="shared" si="184"/>
        <v>1.3100000000000023</v>
      </c>
      <c r="KK68" s="25">
        <f t="shared" ref="KK68:KK131" si="282">IF(OR(KD68="Đào đất",KD68="Đào đất + đào đá"),IF(KF68&gt;=FJ68,FJ68,KF68),0)</f>
        <v>0</v>
      </c>
      <c r="KL68" s="25">
        <f t="shared" ref="KL68:KL131" si="283">IF(OR(KD68="Đào đất",KD68="Đào đất + đào đá"),IF(KI68&gt;=FJ68,FJ68,KI68),0)</f>
        <v>0</v>
      </c>
      <c r="KM68" s="25">
        <f t="shared" si="185"/>
        <v>0</v>
      </c>
      <c r="KN68" s="25">
        <f t="shared" ref="KN68:KN131" si="284">IF(KD68="Đào đá",IF(KE68&gt;=FJ68,FJ68,KE68),IF(KD68="Đào đất + Đào đá",IF(KG68&gt;=FJ68,IF(KK68&lt;FJ68,FJ68-KK68,0),KE68),0))</f>
        <v>0</v>
      </c>
      <c r="KO68" s="25">
        <f t="shared" ref="KO68:KO131" si="285">IF(KD68="Đào đá",IF(KH68&gt;=FJ68,FJ68,KH68),IF(KD68="Đào đất + Đào đá",IF(KJ68&gt;=FJ68,IF(KL68&lt;FJ68,FJ68-KL68,0),KH68),0))</f>
        <v>0</v>
      </c>
      <c r="KP68" s="25">
        <f t="shared" si="186"/>
        <v>0</v>
      </c>
      <c r="KQ68" s="25">
        <f t="shared" ref="KQ68:KQ131" si="286">IF(OR(KD68="Đào đất",KD68="Đào đất + đào đá"),IF(KF68&lt;=FJ68,0,IF(KF68&gt;=FJ68+FL68,FL68,KF68-FJ68)),0)</f>
        <v>0.2</v>
      </c>
      <c r="KR68" s="25">
        <f t="shared" ref="KR68:KR131" si="287">IF(OR(KD68="Đào đất",KD68="Đào đất + đào đá"),IF(KI68&lt;=FJ68,0,IF(KI68&gt;=FJ68+FL68,FL68,KI68-FJ68)),0)</f>
        <v>0.2</v>
      </c>
      <c r="KS68" s="25">
        <f t="shared" si="187"/>
        <v>0.2</v>
      </c>
      <c r="KT68" s="25">
        <f t="shared" ref="KT68:KT131" si="288">IF(KD68="Đào đá",IF(KE68&lt;=FJ68,0,IF(KE68&gt;=FJ68+FL68,FL68,KE68-FJ68)),IF(KD68="Đào đất + Đào đá",IF(KG68&gt;=FJ68+FL68,IF(KQ68&lt;FL68,FL68-KQ68,0),KE68-KN68),0))</f>
        <v>0</v>
      </c>
      <c r="KU68" s="25">
        <f t="shared" ref="KU68:KU131" si="289">IF(KD68="Đào đá",IF(KH68&lt;=FJ68,0,IF(KH68&gt;=FJ68+FL68,FL68,KH68-FJ68)),IF(KD68="Đào đất + Đào đá",IF(KJ68&gt;=FJ68+FL68,IF(KR68&lt;FL68,FL68-KR68,0),KH68-KO68),0))</f>
        <v>0</v>
      </c>
      <c r="KV68" s="25">
        <f t="shared" si="188"/>
        <v>0</v>
      </c>
      <c r="KW68" s="25">
        <f t="shared" ref="KW68:KW131" si="290">IF(OR(KD68="Đào đất",KD68="Đào đất + đào đá"),IF(KF68&lt;=FJ68+FL68,0,IF(KF68&gt;=FJ68+FL68+FN68,FN68,KF68-(FJ68+FL68))),0)</f>
        <v>0</v>
      </c>
      <c r="KX68" s="25">
        <f t="shared" ref="KX68:KX131" si="291">IF(OR(KD68="Đào đất",KD68="Đào đất + đào đá"),IF(KI68&lt;=FJ68+FL68,0,IF(KI68&gt;=FJ68+FL68+FN68,FN68,KI68-(FJ68+FL68))),0)</f>
        <v>0</v>
      </c>
      <c r="KY68" s="25">
        <f t="shared" si="189"/>
        <v>0</v>
      </c>
      <c r="KZ68" s="25">
        <f t="shared" ref="KZ68:KZ131" si="292">IF(KD68="Đào đá",IF(KE68&lt;=FJ68+FL68,0,IF(KE68&gt;=FJ68+FL68+FN68,FN68,KE68-(FJ68+FL68))),IF(KD68="Đào đất + Đào đá",IF(KG68&gt;=FJ68+FL68+FN68,IF(KW68&lt;FN68,FN68-KW68,0),KE68-(KN68+KT68)),0))</f>
        <v>0</v>
      </c>
      <c r="LA68" s="25">
        <f t="shared" ref="LA68:LA131" si="293">IF(KD68="Đào đá",IF(KH68&lt;=FJ68+FL68,0,IF(KH68&gt;=FJ68+FL68+FN68,FN68,KH68-(FJ68+FL68))),IF(KD68="Đào đất + Đào đá",IF(KJ68&gt;=FJ68+FL68+FN68,IF(KX68&lt;FN68,FN68-KX68,0),KH68-(KO68+KU68)),0))</f>
        <v>0</v>
      </c>
      <c r="LB68" s="25">
        <f t="shared" si="190"/>
        <v>0</v>
      </c>
      <c r="LC68" s="25">
        <f t="shared" ref="LC68:LC131" si="294">IF(OR(KD68="Đào đất",KD68="Đào đất + đào đá"),IF(KF68&lt;=FJ68+FL68+FN68,0,IF(KF68&gt;=FO68,FO68,KF68-(FJ68+FL68+FN68))),0)</f>
        <v>1.4</v>
      </c>
      <c r="LD68" s="25">
        <f t="shared" ref="LD68:LD131" si="295">IF(OR(KD68="Đào đất",KD68="Đào đất + đào đá"),IF(KI68&lt;=FJ68+FL68+FN68,0,IF(KI68&gt;=FO68,FO68,KI68-(FJ68+FL68+FN68))),0)</f>
        <v>1.1100000000000023</v>
      </c>
      <c r="LE68" s="25">
        <f t="shared" si="191"/>
        <v>1.2550000000000012</v>
      </c>
      <c r="LF68" s="25">
        <f t="shared" ref="LF68:LF131" si="296">IF(KD68="Đào đá",IF(KE68&lt;=FJ68+FL68+FN68,0,IF(KE68&gt;=FO68,FO68,KE68-(FJ68+FL68+FN68))),IF(KD68="Đào đất + Đào đá",IF(KG68&gt;=FO68,IF(LC68&lt;FI68,FI68-LC68,0),KE68-(KN68+KT68+KZ68)),0))</f>
        <v>0</v>
      </c>
      <c r="LG68" s="25">
        <f t="shared" ref="LG68:LG131" si="297">IF(KD68="Đào đá",IF(KH68&lt;=FJ68+FL68+FN68,0,IF(KH68&gt;=FO68,FO68,KH68-(FJ68+FL68+FN68))),IF(KD68="Đào đất + Đào đá",IF(KJ68&gt;=FO68,IF(LD68&lt;FI68,FI68-LD68,0),KH68-(KO68+KU68+LA68)),0))</f>
        <v>0</v>
      </c>
      <c r="LH68" s="25">
        <f t="shared" si="192"/>
        <v>0</v>
      </c>
      <c r="LI68" s="25">
        <f t="shared" ref="LI68:LI131" si="298">IF(OR(KD68="Đào đất",KD68="Đào đất + Đào đá"),IF(KF68&gt;=GB68,GB68,KF68),0)</f>
        <v>0</v>
      </c>
      <c r="LJ68" s="25">
        <f t="shared" ref="LJ68:LJ131" si="299">IF(OR(KD68="Đào đất",KD68="Đào đất + Đào đá"),IF(KI68&gt;=GB68,GB68,KI68),0)</f>
        <v>0</v>
      </c>
      <c r="LK68" s="25">
        <f t="shared" si="193"/>
        <v>0</v>
      </c>
      <c r="LL68" s="25">
        <f t="shared" ref="LL68:LL131" si="300">IF(KD68="Đào đá",IF(KE68&gt;=GB68,GB68,KE68),IF(KD68="Đào đất + Đào đá",IF(KG68&gt;=GB68,IF(LI68&lt;GB68,GB68-LI68,0),KE68),0))</f>
        <v>0</v>
      </c>
      <c r="LM68" s="25">
        <f t="shared" ref="LM68:LM131" si="301">IF(KD68="Đào đá",IF(KH68&gt;=GB68,GB68,KH68),IF(KD68="Đào đất + Đào đá",IF(KJ68&gt;=GB68,IF(LJ68&lt;GB68,GB68-LJ68,0),KH68),0))</f>
        <v>0</v>
      </c>
      <c r="LN68" s="25">
        <f t="shared" si="194"/>
        <v>0</v>
      </c>
      <c r="LO68" s="25">
        <f t="shared" ref="LO68:LO131" si="302">IF(OR(KD68="Đào đất",KD68="Đào đất + Đào đá"),IF(KF68&lt;=GB68,0,IF(KF68&gt;=GB68+GD68,GD68,KF68-GB68)),0)</f>
        <v>0</v>
      </c>
      <c r="LP68" s="25">
        <f t="shared" ref="LP68:LP131" si="303">IF(OR(KD68="Đào đất",KD68="Đào đất + Đào đá"),IF(KI68&lt;=GB68,0,IF(KI68&gt;=GB68+GD68,GD68,KI68-GB68)),0)</f>
        <v>0</v>
      </c>
      <c r="LQ68" s="25">
        <f t="shared" si="195"/>
        <v>0</v>
      </c>
      <c r="LR68" s="25">
        <f t="shared" ref="LR68:LR131" si="304">IF(KD68="Đào đá",IF(KE68&lt;=GB68,0,IF(KE68&gt;=GB68+GD68,GD68,KE68-GB68)),IF(KD68="Đào đất + Đào đá",IF(KG68&gt;=GB68+GD68,IF(LO68&lt;GD68,GD68-LO68,0),KE68-LL68),0))</f>
        <v>0</v>
      </c>
      <c r="LS68" s="25">
        <f t="shared" ref="LS68:LS131" si="305">IF(KD68="Đào đá",IF(KH68&lt;=GB68,0,IF(KH68&gt;=GB68+GD68,GD68,KH68-GB68)),IF(KD68="Đào đất + Đào đá",IF(KJ68&gt;=GB68+GD68,IF(LP68&lt;GD68,GD68-LP68,0),KH68-LM68),0))</f>
        <v>0</v>
      </c>
      <c r="LT68" s="25">
        <f t="shared" si="196"/>
        <v>0</v>
      </c>
      <c r="LU68" s="25">
        <f t="shared" ref="LU68:LU131" si="306">IF(OR(KD68="Đào đất",KD68="Đào đất + Đào đá"),IF(KF68&lt;=GB68+GD68,0,IF(KF68&gt;=GZ68-(GB68+GD68),GZ68-(GB68+GD68),KF68-(GB68+GD68))),0)</f>
        <v>0</v>
      </c>
      <c r="LV68" s="25">
        <f t="shared" ref="LV68:LV131" si="307">IF(OR(KD68="Đào đất",KD68="Đào đất + Đào đá"),IF(KI68&lt;=GB68+GD68,0,IF(KI68&gt;=GZ68-(GB68+GD68),GZ68-(GB68+GD68),KI68-(GB68+GD68))),0)</f>
        <v>0</v>
      </c>
      <c r="LW68" s="25">
        <f t="shared" si="197"/>
        <v>0</v>
      </c>
      <c r="LX68" s="25">
        <f t="shared" ref="LX68:LX131" si="308">IF(KD68="Đào đá",IF(KE68&lt;=GB68+GD68,0,IF(KE68&gt;=GZ68,GZ68-(GB68+GD68),KE68-(GB68+GD68))),IF(KD68="Đào đất + Đào đá",IF(KG68&gt;=GZ68,IF(LU68&lt;GZ68-(GB68+GD68),(GZ68-(GB68+GD68))-LU68,0),KE68-(LL68+LR68)),0))</f>
        <v>0</v>
      </c>
      <c r="LY68" s="25">
        <f t="shared" ref="LY68:LY131" si="309">IF(KD68="Đào đá",IF(KH68&lt;=GB68+GD68,0,IF(KH68&gt;=GZ68,GZ68-(GB68+GD68),KH68-(GB68+GD68))),IF(KD68="Đào đất + Đào đá",IF(KJ68&gt;=GZ68,IF(LV68&lt;GZ68-(GB68+GD68),(GZ68-(GB68+GD68))-LV68,0),KH68-(LM68+LS68)),0))</f>
        <v>0</v>
      </c>
      <c r="LZ68" s="25">
        <f t="shared" si="198"/>
        <v>0</v>
      </c>
      <c r="MA68" s="25">
        <f t="shared" ref="MA68:MA131" si="310">IF(OR(KD68="Đào đất",KD68="Đào đất + Đào đá"),IF(KF68&gt;=HX68,HX68,KF68),0)</f>
        <v>0</v>
      </c>
      <c r="MB68" s="25">
        <f t="shared" ref="MB68:MB131" si="311">IF(OR(KD68="Đào đất",KD68="Đào đất + Đào đá"),IF(KI68&gt;=HX68,HX68,KI68),0)</f>
        <v>0</v>
      </c>
      <c r="MC68" s="25">
        <f t="shared" si="199"/>
        <v>0</v>
      </c>
      <c r="MD68" s="25">
        <f t="shared" ref="MD68:MD131" si="312">IF(KD68="Đào đá",IF(KE68&gt;=HX68,HX68,KE68),IF(KD68="Đào đất + Đào đá",IF(KG68&gt;=HX68,IF(MA68&lt;HX68,HX68-MA68,0),KE68),0))</f>
        <v>0</v>
      </c>
      <c r="ME68" s="25">
        <f t="shared" ref="ME68:ME131" si="313">IF(KD68="Đào đá",IF(KH68&gt;=HX68,HX68,KH68),IF(KD68="Đào đất + Đào đá",IF(KJ68&gt;=HX68,IF(MB68&lt;HX68,HX68-MB68,0),KH68),0))</f>
        <v>0</v>
      </c>
      <c r="MF68" s="25">
        <f t="shared" si="200"/>
        <v>0</v>
      </c>
      <c r="MG68" s="25">
        <f t="shared" ref="MG68:MG131" si="314">IF(OR(KD68="Đào đất",KD68="Đào đất + Đào đá"),IF(KF68&lt;=HX68,0,IF(KF68&gt;=HX68+HW68,HW68,KF68-HX68)),0)</f>
        <v>0</v>
      </c>
      <c r="MH68" s="25">
        <f t="shared" ref="MH68:MH131" si="315">IF(OR(KD68="Đào đất",KD68="Đào đất + Đào đá"),IF(KI68&lt;=HX68,0,IF(KI68&gt;=HX68+HW68,HW68,KI68-HX68)),0)</f>
        <v>0</v>
      </c>
      <c r="MI68" s="25">
        <f t="shared" si="201"/>
        <v>0</v>
      </c>
      <c r="MJ68" s="25">
        <f t="shared" ref="MJ68:MJ131" si="316">IF(KD68="Đào đá",IF(KE68&lt;=HX68,0,IF(KE68&gt;=HX68+HW68,HW68,KE68-HX68)),IF(KD68="Đào đất + Đào đá",IF(KG68&gt;=HW68+HX68,IF(MG68&lt;HW68,HW68-MG68,0),KE68-MD68),0))</f>
        <v>0</v>
      </c>
      <c r="MK68" s="25">
        <f t="shared" ref="MK68:MK131" si="317">IF(KD68="Đào đá",IF(KH68&lt;=HX68,0,IF(KH68&gt;=HX68+HW68,HW68,KH68-HX68)),IF(KD68="Đào đất + Đào đá",IF(KJ68&gt;=HW68+HX68,IF(MH68&lt;HW68,HW68-MH68,0),KH68-ME68),0))</f>
        <v>0</v>
      </c>
      <c r="ML68" s="25">
        <f t="shared" si="202"/>
        <v>0</v>
      </c>
      <c r="MM68" s="25">
        <f t="shared" ref="MM68:MM131" si="318">IF(OR(KD68="Đào đất",KD68="Đào đất + Đào đá"),IF(KF68&lt;=HX68+HW68,0,IF(KF68&gt;=HW68+HX68+HY68,HY68,KF68-(HW68+HX68))),0)</f>
        <v>0</v>
      </c>
      <c r="MN68" s="25">
        <f t="shared" ref="MN68:MN131" si="319">IF(OR(KD68="Đào đất",KD68="Đào đất + Đào đá"),IF(KI68&lt;=HX68+HW68,0,IF(KI68&gt;=HW68+HX68+HY68,HY68,KI68-(HW68+HX68))),0)</f>
        <v>0</v>
      </c>
      <c r="MO68" s="25">
        <f t="shared" si="203"/>
        <v>0</v>
      </c>
      <c r="MP68" s="25">
        <f t="shared" ref="MP68:MP131" si="320">IF(KD68="Đào đá",IF(KE68&lt;=HW68+HX68,0,IF(KE68&gt;=HW68+HX68+HY68,HY68,KE68-(HW68+HX68))),IF(KD68="Đào đất + Đào đá",IF(KG68&gt;=HW68+HX68+HY68,IF(MM68&lt;HY68,HY68-MM68,0),KE68-(MD68+MJ68)),0))</f>
        <v>0</v>
      </c>
      <c r="MQ68" s="25">
        <f t="shared" ref="MQ68:MQ131" si="321">IF(KD68="Đào đá",IF(KH68&lt;=HW68+HX68,0,IF(KH68&gt;=HW68+HX68+HY68,HY68,KH68-(HW68+HX68))),IF(KD68="Đào đất + Đào đá",IF(KJ68&gt;=HW68+HX68+HY68,IF(MN68&lt;HY68,HY68-MN68,0),KH68-(MD68+MJ68)),0))</f>
        <v>0</v>
      </c>
      <c r="MR68" s="25">
        <f t="shared" si="204"/>
        <v>0</v>
      </c>
      <c r="MS68" s="29">
        <v>1.4</v>
      </c>
      <c r="MT68" s="29">
        <v>0</v>
      </c>
      <c r="MU68" s="29">
        <v>1</v>
      </c>
      <c r="MV68" s="29">
        <v>1</v>
      </c>
      <c r="MW68" s="25">
        <f t="shared" ref="MW68:MW131" si="322">ROUND(IF(KF68&gt;0,(KF68*MT68*(MU68+MV68))+MS68,0),2)</f>
        <v>1.4</v>
      </c>
      <c r="MX68" s="25">
        <f t="shared" ref="MX68:MX131" si="323">ROUND((MW68+MS68)*(KF68/2),2)</f>
        <v>2.0299999999999998</v>
      </c>
      <c r="MY68" s="25">
        <f t="shared" ref="MY68:MY131" si="324">ROUND(IF(KE68&gt;0,IF(MW68&gt;0,(KE68*MT68*(MU68+MV68))+MW68,(KE68*MT68*(MU68+MV68))+MS68),0),2)</f>
        <v>0</v>
      </c>
      <c r="MZ68" s="25">
        <f t="shared" ref="MZ68:MZ131" si="325">ROUND(IF(MW68&gt;0,(MY68+MW68)*(KE68/2),(MY68+MS68)*(KE68/2)),2)</f>
        <v>0</v>
      </c>
      <c r="NA68" s="25">
        <f t="shared" ref="NA68:NA131" si="326">ROUND(IF(KI68&gt;0,(KI68*MT68*(MU68+MV68))+MS68,0),2)</f>
        <v>1.4</v>
      </c>
      <c r="NB68" s="25">
        <f t="shared" ref="NB68:NB131" si="327">ROUND((NA68+MS68)*(KI68/2),2)</f>
        <v>1.83</v>
      </c>
      <c r="NC68" s="25">
        <f t="shared" ref="NC68:NC131" si="328">ROUND(IF(KH68&gt;0,IF(NA68&gt;0,(KH68*MT68*(MU68+MV68))+NA68,(KH68*MT68*(MU68+MV68))+MS68),0),2)</f>
        <v>0</v>
      </c>
      <c r="ND68" s="25">
        <f t="shared" ref="ND68:ND131" si="329">ROUND(IF(NA68&gt;0,(NC68+NA68)*(KH68/2),(NC68+MS68)*(KH68/2)),2)</f>
        <v>0</v>
      </c>
      <c r="NE68" s="25">
        <f t="shared" si="205"/>
        <v>1.4</v>
      </c>
      <c r="NF68" s="25">
        <f t="shared" si="205"/>
        <v>1.93</v>
      </c>
      <c r="NG68" s="25">
        <f t="shared" si="205"/>
        <v>0</v>
      </c>
      <c r="NH68" s="25">
        <f t="shared" si="205"/>
        <v>0</v>
      </c>
      <c r="NI68" s="25">
        <f t="shared" ref="NI68:NI131" si="330">ROUND(((MX68+NB68)/2)*EQ68,2)</f>
        <v>53.4</v>
      </c>
      <c r="NJ68" s="25">
        <f t="shared" ref="NJ68:NJ131" si="331">ROUND(((MZ68+ND68)/2)*EQ68,2)</f>
        <v>0</v>
      </c>
      <c r="NK68" s="25">
        <f t="shared" ref="NK68:NK131" si="332">ROUND(NI68+NJ68,2)</f>
        <v>53.4</v>
      </c>
      <c r="NL68" s="25">
        <f t="shared" ref="NL68:NL131" si="333">ROUND((((KM68*FK68)+(FM68*KS68)+((3.14*LE68*LE68)/4))*EQ68)+(KY68*FC68*FD68),2)</f>
        <v>41.96</v>
      </c>
      <c r="NM68" s="25">
        <f t="shared" ref="NM68:NM131" si="334">ROUND((((KP68*FK68)+(FM68*KV68)+((3.14*LH68*LH68)/4))*EQ68)+(LB68*FC68*FD68),2)</f>
        <v>0</v>
      </c>
      <c r="NN68" s="25">
        <f t="shared" si="206"/>
        <v>41.96</v>
      </c>
      <c r="NO68" s="25">
        <f t="shared" ref="NO68:NO131" si="335">ROUND(IF(EN68="Cống hộp",((LK68*GC68)+(GE68*LQ68)+(LW68*((GH68*GI68)+GJ68)))*EQ68,0),2)</f>
        <v>0</v>
      </c>
      <c r="NP68" s="25">
        <f t="shared" ref="NP68:NP131" si="336">ROUND(IF(EN68="Cống hộp",((LN68*GC68)+(GE68*LT68)+(LZ68*((GH68*GI68)+GJ68)))*EQ68,0),2)</f>
        <v>0</v>
      </c>
      <c r="NQ68" s="25">
        <f t="shared" si="207"/>
        <v>0</v>
      </c>
      <c r="NR68" s="25">
        <f t="shared" ref="NR68:NR131" si="337">ROUND(IF(OR(EN68="Rãnh xây",EN68="Rãnh bê tông"),((LK68*GC68)+(GE68*LQ68)+(LW68*((GH68*GI68)+GJ68)))*EQ68,0),2)</f>
        <v>0</v>
      </c>
      <c r="NS68" s="25">
        <f t="shared" ref="NS68:NS131" si="338">ROUND(IF(OR(EN68="Rãnh xây",EN68="Rãnh bê tông"),((LN68*GC68)+(GE68*LT68)+(LZ68*((GH68*GI68)+GJ68)))*EQ68,0),2)</f>
        <v>0</v>
      </c>
      <c r="NT68" s="25">
        <f t="shared" si="208"/>
        <v>0</v>
      </c>
      <c r="NU68" s="25">
        <f t="shared" ref="NU68:NU131" si="339">ROUND((((((MC68+MI68+MO68)*MT68*(MU68+MV68))+MS68)+MS68)*((MC68+MI68+MO68)/2))*EQ68,2)</f>
        <v>0</v>
      </c>
      <c r="NV68" s="25">
        <f t="shared" ref="NV68:NV131" si="340">ROUND((((((MF68+ML68+MR68)*MT68*(MU68+MV68))+MS68)+MS68)*((MF68+ML68+MR68)/2))*EQ68,2)</f>
        <v>0</v>
      </c>
      <c r="NW68" s="25">
        <f t="shared" si="209"/>
        <v>0</v>
      </c>
      <c r="NX68" s="25">
        <f t="shared" si="210"/>
        <v>41.96</v>
      </c>
      <c r="NY68" s="25">
        <f t="shared" si="210"/>
        <v>0</v>
      </c>
      <c r="NZ68" s="25">
        <f t="shared" si="211"/>
        <v>41.96</v>
      </c>
      <c r="OA68" s="25">
        <f t="shared" si="212"/>
        <v>11.44</v>
      </c>
      <c r="OB68" s="25">
        <f t="shared" si="212"/>
        <v>0</v>
      </c>
      <c r="OC68" s="25">
        <f t="shared" si="213"/>
        <v>11.44</v>
      </c>
      <c r="OD68" s="25">
        <f t="shared" si="214"/>
        <v>41.96</v>
      </c>
      <c r="OE68" s="25">
        <f t="shared" si="214"/>
        <v>0</v>
      </c>
      <c r="OF68" s="25">
        <f t="shared" si="214"/>
        <v>41.96</v>
      </c>
      <c r="OG68" s="25">
        <f t="shared" ref="OG68:OG131" si="341">ROUND(IF(AND(EN68="Ống nhựa",EU68="Đắp cát"),HW68+HX68+HY68,0),2)</f>
        <v>0</v>
      </c>
      <c r="OH68" s="25">
        <f t="shared" ref="OH68:OH131" si="342">ROUND(IF(AND(EN68="Ống nhựa",EU68="Đắp cát"),(OG68*MT68*(MU68+MV68))+MS68,0),2)</f>
        <v>0</v>
      </c>
      <c r="OI68" s="25">
        <f t="shared" ref="OI68:OI131" si="343">ROUND(IF(AND(EN68="Ống nhựa",EU68="Đắp cát"),(OH68+MS68)*((HW68+HX68+HY68)/2),0),2)</f>
        <v>0</v>
      </c>
      <c r="OJ68" s="25">
        <f t="shared" ref="OJ68:OJ131" si="344">ROUND(IF(AND(EN68="Ống nhựa",EU68="Đắp cát"),HW68+HX68+HY68,0),2)</f>
        <v>0</v>
      </c>
      <c r="OK68" s="25">
        <f t="shared" ref="OK68:OK131" si="345">ROUND(IF(AND(EN68="Ống nhựa",EU68="Đắp cát"),(OJ68*MT68*(MU68+MV68))+MS68,0),2)</f>
        <v>0</v>
      </c>
      <c r="OL68" s="25">
        <f t="shared" ref="OL68:OL131" si="346">ROUND(IF(AND(EN68="Ống nhựa",EU68="Đắp cát"),(OK68+MS68)*((HW68+HX68+HY68)/2),0),2)</f>
        <v>0</v>
      </c>
      <c r="OM68" s="25">
        <f t="shared" si="215"/>
        <v>0</v>
      </c>
      <c r="ON68" s="25">
        <f t="shared" si="215"/>
        <v>0</v>
      </c>
      <c r="OO68" s="25">
        <f t="shared" si="215"/>
        <v>0</v>
      </c>
      <c r="OP68" s="25">
        <f t="shared" ref="OP68:OP131" si="347">ROUND(((OI68+OL68)/2)*EQ68,2)</f>
        <v>0</v>
      </c>
      <c r="OQ68" s="25">
        <f t="shared" ref="OQ68:OQ131" si="348">ROUND(IF(AND(EN68="Ống nhựa",EU68="Đắp cát"),((3.14*HW68*HW68)/4)*EQ68,0),2)</f>
        <v>0</v>
      </c>
      <c r="OR68" s="25">
        <f t="shared" si="216"/>
        <v>0</v>
      </c>
      <c r="OS68" s="19">
        <v>536211.897</v>
      </c>
      <c r="OT68" s="19">
        <v>2370989.608</v>
      </c>
    </row>
    <row r="69" spans="1:410" ht="33" customHeight="1" x14ac:dyDescent="0.25">
      <c r="A69" s="18"/>
      <c r="B69" s="18" t="s">
        <v>838</v>
      </c>
      <c r="C69" s="18">
        <v>-35.49</v>
      </c>
      <c r="D69" s="16" t="e">
        <f>_xlfn.IFNA(INDEX(#REF!,MATCH(E69,#REF!,0)),0)</f>
        <v>#REF!</v>
      </c>
      <c r="E69" s="18" t="s">
        <v>849</v>
      </c>
      <c r="F69" s="16" t="s">
        <v>765</v>
      </c>
      <c r="G69" s="16" t="s">
        <v>766</v>
      </c>
      <c r="H69" s="16" t="s">
        <v>767</v>
      </c>
      <c r="I69" s="16" t="s">
        <v>768</v>
      </c>
      <c r="J69" s="16" t="s">
        <v>811</v>
      </c>
      <c r="K69" s="16" t="s">
        <v>770</v>
      </c>
      <c r="L69" s="16" t="s">
        <v>771</v>
      </c>
      <c r="M69" s="18">
        <v>2.44</v>
      </c>
      <c r="N69" s="18">
        <v>4.5</v>
      </c>
      <c r="O69" s="18">
        <v>2.84</v>
      </c>
      <c r="P69" s="18">
        <v>4.9000000000000004</v>
      </c>
      <c r="Q69" s="18">
        <v>0.1</v>
      </c>
      <c r="R69" s="18">
        <v>2.64</v>
      </c>
      <c r="S69" s="18">
        <v>4.7</v>
      </c>
      <c r="T69" s="18">
        <v>0.2</v>
      </c>
      <c r="U69" s="18">
        <v>0</v>
      </c>
      <c r="V69" s="18">
        <v>0</v>
      </c>
      <c r="W69" s="18">
        <v>0</v>
      </c>
      <c r="X69" s="18">
        <v>2.44</v>
      </c>
      <c r="Y69" s="18">
        <v>4.46</v>
      </c>
      <c r="Z69" s="20">
        <f t="shared" ref="Z69:Z132" si="349">CV69</f>
        <v>2.2999999999999998</v>
      </c>
      <c r="AA69" s="18">
        <v>0.22</v>
      </c>
      <c r="AB69" s="18">
        <v>0</v>
      </c>
      <c r="AC69" s="18">
        <v>0</v>
      </c>
      <c r="AD69" s="18">
        <v>0</v>
      </c>
      <c r="AE69" s="18">
        <v>0</v>
      </c>
      <c r="AF69" s="18">
        <v>0</v>
      </c>
      <c r="AG69" s="18">
        <v>2</v>
      </c>
      <c r="AH69" s="18">
        <v>4.0599999999999996</v>
      </c>
      <c r="AI69" s="20">
        <f t="shared" ref="AI69:AI132" si="350">IF(AND(K69="Có",H69="Tường xây gạch"),IF(G69="Không có mũ mố",Z69+AD69,Z69+AD69+AO69),0)</f>
        <v>2.4499999999999997</v>
      </c>
      <c r="AJ69" s="18">
        <v>0</v>
      </c>
      <c r="AK69" s="18">
        <v>0</v>
      </c>
      <c r="AL69" s="20">
        <f t="shared" ref="AL69:AL132" si="351">IF(AND(L69="Có",H69="Tường xây gạch"),IF(G69="Mũ mố xây gạch",Z69+AD69+AO69+AS69,IF(OR(G69="Mũ mố bê tông",G69="Mũ mố bê tông cốt thép"),Z69+AD69+AO69+AS69,IF(G69="Không mũ mố trên",Z69+AD69+AO69,Z69+AD69))),0)</f>
        <v>0</v>
      </c>
      <c r="AM69" s="18">
        <v>2.44</v>
      </c>
      <c r="AN69" s="18">
        <v>4.0599999999999996</v>
      </c>
      <c r="AO69" s="18">
        <v>0.15</v>
      </c>
      <c r="AP69" s="18">
        <v>0.22</v>
      </c>
      <c r="AQ69" s="18">
        <v>2.44</v>
      </c>
      <c r="AR69" s="18">
        <v>4.2799999999999994</v>
      </c>
      <c r="AS69" s="18">
        <v>0.12</v>
      </c>
      <c r="AT69" s="18">
        <v>0.11</v>
      </c>
      <c r="AU69" s="18">
        <v>0</v>
      </c>
      <c r="AV69" s="18">
        <v>1</v>
      </c>
      <c r="AW69" s="18">
        <v>0</v>
      </c>
      <c r="AX69" s="18">
        <v>0</v>
      </c>
      <c r="AY69" s="18">
        <v>0</v>
      </c>
      <c r="AZ69" s="18">
        <v>0</v>
      </c>
      <c r="BA69" s="18">
        <v>0</v>
      </c>
      <c r="BB69" s="18">
        <v>0</v>
      </c>
      <c r="BC69" s="18">
        <v>0</v>
      </c>
      <c r="BD69" s="18">
        <v>0</v>
      </c>
      <c r="BE69" s="18">
        <v>1</v>
      </c>
      <c r="BF69" s="18">
        <v>1</v>
      </c>
      <c r="BG69" s="18">
        <v>0</v>
      </c>
      <c r="BH69" s="18">
        <v>0</v>
      </c>
      <c r="BI69" s="18">
        <v>0</v>
      </c>
      <c r="BJ69" s="18">
        <v>0</v>
      </c>
      <c r="BK69" s="18">
        <v>0</v>
      </c>
      <c r="BL69" s="18">
        <v>0</v>
      </c>
      <c r="BM69" s="18">
        <v>0</v>
      </c>
      <c r="BN69" s="18">
        <v>0</v>
      </c>
      <c r="BO69" s="18">
        <v>0</v>
      </c>
      <c r="BP69" s="18">
        <v>0</v>
      </c>
      <c r="BQ69" s="18">
        <v>0</v>
      </c>
      <c r="BR69" s="18">
        <v>0</v>
      </c>
      <c r="BS69" s="18">
        <v>0</v>
      </c>
      <c r="BT69" s="18">
        <v>0</v>
      </c>
      <c r="BU69" s="18">
        <v>0</v>
      </c>
      <c r="BV69" s="18">
        <v>0</v>
      </c>
      <c r="BW69" s="18">
        <v>0</v>
      </c>
      <c r="BX69" s="18">
        <v>0</v>
      </c>
      <c r="BY69" s="18">
        <v>0</v>
      </c>
      <c r="BZ69" s="18">
        <v>0</v>
      </c>
      <c r="CA69" s="16" t="e">
        <f>_xlfn.IFNA(IF(RIGHT(D69,2)="=G",0,INDEX(#REF!,MATCH(E69,#REF!,0))),0)</f>
        <v>#REF!</v>
      </c>
      <c r="CB69" s="16" t="s">
        <v>776</v>
      </c>
      <c r="CC69" s="18">
        <v>0</v>
      </c>
      <c r="CD69" s="18">
        <v>0</v>
      </c>
      <c r="CE69" s="18">
        <v>2.44</v>
      </c>
      <c r="CF69" s="18">
        <v>1.06</v>
      </c>
      <c r="CG69" s="18">
        <v>0.12</v>
      </c>
      <c r="CH69" s="18">
        <v>4</v>
      </c>
      <c r="CI69" s="16" t="s">
        <v>98</v>
      </c>
      <c r="CJ69" s="18">
        <v>0</v>
      </c>
      <c r="CK69" s="20">
        <f t="shared" si="217"/>
        <v>2.0099999999999998</v>
      </c>
      <c r="CL69" s="20">
        <f t="shared" ref="CL69:CL132" si="352">CJ69+CK69</f>
        <v>2.0099999999999998</v>
      </c>
      <c r="CM69" s="18">
        <v>32.04</v>
      </c>
      <c r="CN69" s="18">
        <v>36.43</v>
      </c>
      <c r="CO69" s="18">
        <v>35.591000000000001</v>
      </c>
      <c r="CP69" s="22">
        <f t="shared" si="218"/>
        <v>35.590000000000003</v>
      </c>
      <c r="CQ69" s="22">
        <f t="shared" si="219"/>
        <v>33.58</v>
      </c>
      <c r="CR69" s="22">
        <f t="shared" ref="CR69:CR132" si="353">ROUND(CP69-CQ69,2)</f>
        <v>2.0099999999999998</v>
      </c>
      <c r="CS69" s="22">
        <f t="shared" si="220"/>
        <v>33.68</v>
      </c>
      <c r="CT69" s="22">
        <f t="shared" si="221"/>
        <v>33.880000000000003</v>
      </c>
      <c r="CU69" s="18">
        <v>33.880000000000003</v>
      </c>
      <c r="CV69" s="22">
        <f t="shared" ref="CV69:CV132" si="354">ROUND(IF(AF69&gt;0,CY69-CU69-AD69,CY69-CU69),1)</f>
        <v>2.2999999999999998</v>
      </c>
      <c r="CW69" s="22">
        <f t="shared" si="222"/>
        <v>0</v>
      </c>
      <c r="CX69" s="22">
        <f t="shared" si="223"/>
        <v>0</v>
      </c>
      <c r="CY69" s="22">
        <f t="shared" si="224"/>
        <v>36.159999999999997</v>
      </c>
      <c r="CZ69" s="22">
        <f t="shared" si="225"/>
        <v>36.31</v>
      </c>
      <c r="DA69" s="18">
        <v>36.43</v>
      </c>
      <c r="DB69" s="20">
        <f t="shared" ref="DB69:DB132" si="355">ROUND(DA69-CQ69,2)</f>
        <v>2.85</v>
      </c>
      <c r="DC69" s="20">
        <f t="shared" ref="DC69:DC132" si="356">ROUND(DA69-CP69,2)</f>
        <v>0.84</v>
      </c>
      <c r="DD69" s="20">
        <f t="shared" ref="DD69:DD132" si="357">DB69-DC69</f>
        <v>2.0100000000000002</v>
      </c>
      <c r="DE69" s="20">
        <f t="shared" si="226"/>
        <v>0.1</v>
      </c>
      <c r="DF69" s="20">
        <f t="shared" si="227"/>
        <v>0.2</v>
      </c>
      <c r="DG69" s="20">
        <f t="shared" si="228"/>
        <v>1.71</v>
      </c>
      <c r="DH69" s="20">
        <f t="shared" si="229"/>
        <v>0</v>
      </c>
      <c r="DI69" s="20">
        <f t="shared" si="230"/>
        <v>0</v>
      </c>
      <c r="DJ69" s="20">
        <f t="shared" si="231"/>
        <v>0</v>
      </c>
      <c r="DK69" s="20">
        <f t="shared" ref="DK69:DK132" si="358">DE69+DF69+DG69</f>
        <v>2.0099999999999998</v>
      </c>
      <c r="DL69" s="20">
        <f t="shared" ref="DL69:DL132" si="359">DH69+DI69+DJ69</f>
        <v>0</v>
      </c>
      <c r="DM69" s="20">
        <f t="shared" ref="DM69:DM132" si="360">CK69-DK69</f>
        <v>0</v>
      </c>
      <c r="DN69" s="20">
        <f t="shared" ref="DN69:DN132" si="361">CJ69-DL69</f>
        <v>0</v>
      </c>
      <c r="DO69" s="18">
        <v>5.1000000000000005</v>
      </c>
      <c r="DP69" s="18">
        <v>0</v>
      </c>
      <c r="DQ69" s="18">
        <v>1</v>
      </c>
      <c r="DR69" s="18">
        <v>1</v>
      </c>
      <c r="DS69" s="25">
        <f t="shared" ref="DS69:DS132" si="362">ROUND(IF(OR(CI69="Đào đất",CI69="Đào đất + đào đá"),(CK69*DP69*(DQ69+DR69))+DO69,0),2)</f>
        <v>5.0999999999999996</v>
      </c>
      <c r="DT69" s="25">
        <f t="shared" ref="DT69:DT132" si="363">ROUND(IF(OR(CI69="Đào đá",CI69="Đào đất + đào đá"),IF(DS69&gt;0,(CJ69*DP69*(DQ69+DR69))+DS69,(CJ69*DP69*(DQ69+DR69))+DO69),0),2)</f>
        <v>0</v>
      </c>
      <c r="DU69" s="25">
        <f t="shared" ref="DU69:DU132" si="364">ROUND((DS69+DO69)*(CK69/2),2)</f>
        <v>10.25</v>
      </c>
      <c r="DV69" s="25">
        <f t="shared" ref="DV69:DV132" si="365">ROUND(IF(DS69&gt;0,(DT69+DS69)*(CJ69/2),(DT69+DO69)*(CJ69/2)),2)</f>
        <v>0</v>
      </c>
      <c r="DW69" s="25">
        <f t="shared" ref="DW69:DW132" si="366">ROUND(DU69+DV69,2)</f>
        <v>10.25</v>
      </c>
      <c r="DX69" s="25">
        <f t="shared" ref="DX69:DX132" si="367">ROUND(IF(RIGHT(E69,2)="=G",0,IF(O69&gt;0,DU69*O69,DU69*M69)),2)</f>
        <v>29.11</v>
      </c>
      <c r="DY69" s="25">
        <f t="shared" ref="DY69:DY132" si="368">ROUND(IF(RIGHT(E69,2)="=G",0,IF(O69&gt;0,DV69*O69,DV69*M69)),2)</f>
        <v>0</v>
      </c>
      <c r="DZ69" s="25">
        <f t="shared" ref="DZ69:DZ132" si="369">ROUND(DX69+DY69,2)</f>
        <v>29.11</v>
      </c>
      <c r="EA69" s="25">
        <f t="shared" ref="EA69:EA132" si="370">ROUND(IF(RIGHT(E69,2)="=G",0,IF(O69&gt;0,(DE69*O69*P69)+(R69*S69*DF69)+(DG69*M69*N69),(DE69*M69*N69)+(M69*N69*DF69)+(DG69*M69*N69))),2)</f>
        <v>22.65</v>
      </c>
      <c r="EB69" s="25">
        <f t="shared" ref="EB69:EB132" si="371">ROUND(IF(RIGHT(E69,2)="=G",0,IF(O69&gt;0,(DH69*O69*P69)+(R69*S69*DI69)+(DJ69*M69*N69),(DH69*M69*N69)+(M69*N69*DI69)+(DJ69*M69*N69))),2)</f>
        <v>0</v>
      </c>
      <c r="EC69" s="25">
        <f t="shared" ref="EC69:EC132" si="372">ROUND(EA69+EB69,2)</f>
        <v>22.65</v>
      </c>
      <c r="ED69" s="25">
        <f t="shared" ref="ED69:EE132" si="373">ROUND(DX69-EA69,2)</f>
        <v>6.46</v>
      </c>
      <c r="EE69" s="25">
        <f t="shared" si="373"/>
        <v>0</v>
      </c>
      <c r="EF69" s="25">
        <f t="shared" ref="EF69:EF132" si="374">ROUND(ED69+EE69,2)</f>
        <v>6.46</v>
      </c>
      <c r="EG69" s="25">
        <f t="shared" ref="EG69:EH132" si="375">EA69</f>
        <v>22.65</v>
      </c>
      <c r="EH69" s="25">
        <f t="shared" si="375"/>
        <v>0</v>
      </c>
      <c r="EI69" s="25">
        <f t="shared" ref="EI69:EI132" si="376">EG69+EH69</f>
        <v>22.65</v>
      </c>
      <c r="EJ69" s="18"/>
      <c r="EK69" s="18"/>
      <c r="EL69" s="18"/>
      <c r="EM69" s="18"/>
      <c r="EN69" s="16"/>
      <c r="EO69" s="16"/>
      <c r="EP69" s="16">
        <f>IF(OR(EN69="Cống tròn",EN69="Cống hộp",EN69="Ống nhựa"),INDEX(#REF!,MATCH(E69,#REF!,0)),IF(OR(EN69="Rãnh xây",EN69="Rãnh bê tông"),INDEX(#REF!,MATCH(E69,#REF!,0)),0))</f>
        <v>0</v>
      </c>
      <c r="EQ69" s="18"/>
      <c r="ER69" s="18"/>
      <c r="ES69" s="25">
        <f t="shared" ref="ES69:ES132" si="377">IF(OR(EN69="Cống tròn",EN69="Cống hộp"),IF(FV69="Thêm 01",FR69+FQ69,FR69),0)</f>
        <v>0</v>
      </c>
      <c r="ET69" s="1" t="str">
        <f>_xlfn.IFNA(IF(EN69="Cống tròn",INDEX(#REF!,MATCH(E69,#REF!,0)),IF(EN69="Cống hộp",INDEX(#REF!,MATCH(E69,#REF!,0)),EU69&amp;" ,"&amp;EV69)),0)</f>
        <v xml:space="preserve"> ,</v>
      </c>
      <c r="EU69" s="16"/>
      <c r="EV69" s="16"/>
      <c r="EW69" s="16" t="e">
        <f>_xlfn.IFNA(INDEX(#REF!,MATCH(E69,#REF!,0)),0)</f>
        <v>#REF!</v>
      </c>
      <c r="EX69" s="16"/>
      <c r="EY69" s="18">
        <v>0</v>
      </c>
      <c r="EZ69" s="18">
        <v>0</v>
      </c>
      <c r="FA69" s="18">
        <v>0</v>
      </c>
      <c r="FB69" s="19">
        <v>0</v>
      </c>
      <c r="FC69" s="19">
        <v>0</v>
      </c>
      <c r="FD69" s="25">
        <f t="shared" si="232"/>
        <v>0</v>
      </c>
      <c r="FE69" s="25">
        <f t="shared" ref="FE69:FE132" si="378">ROUND(FC69*FD69,2)</f>
        <v>0</v>
      </c>
      <c r="FF69" s="18">
        <v>0</v>
      </c>
      <c r="FG69" s="18">
        <v>0</v>
      </c>
      <c r="FH69" s="18">
        <v>0</v>
      </c>
      <c r="FI69" s="25">
        <f t="shared" ref="FI69:FI132" si="379">ROUND((FF69*FG69)+FH69,2)</f>
        <v>0</v>
      </c>
      <c r="FJ69" s="18">
        <v>0</v>
      </c>
      <c r="FK69" s="18">
        <v>0</v>
      </c>
      <c r="FL69" s="18">
        <v>0</v>
      </c>
      <c r="FM69" s="18">
        <v>0</v>
      </c>
      <c r="FN69" s="18">
        <v>0</v>
      </c>
      <c r="FO69" s="25">
        <f t="shared" ref="FO69:FO132" si="380">ROUND(FI69+FJ69+FL69+FN69,2)</f>
        <v>0</v>
      </c>
      <c r="FP69" s="18">
        <v>0</v>
      </c>
      <c r="FQ69" s="18">
        <v>0</v>
      </c>
      <c r="FR69" s="25">
        <f t="shared" si="233"/>
        <v>0</v>
      </c>
      <c r="FS69" s="25">
        <f t="shared" si="234"/>
        <v>0</v>
      </c>
      <c r="FT69" s="25">
        <f t="shared" si="235"/>
        <v>0</v>
      </c>
      <c r="FU69" s="25">
        <f t="shared" si="236"/>
        <v>0</v>
      </c>
      <c r="FV69" s="25" t="str">
        <f t="shared" ref="FV69:FV132" si="381">IF(FU69&lt;-0.1,"Thêm 01","Đủ")</f>
        <v>Đủ</v>
      </c>
      <c r="FW69" s="25">
        <f t="shared" ref="FW69:FW132" si="382">ROUND(IF(OR(EN69="Cống tròn",EN69="Cống hộp"),(((ES69-FQ69)*FP69)+(ES69*ER69))-EQ69,0),2)</f>
        <v>0</v>
      </c>
      <c r="FX69" s="16"/>
      <c r="FY69" s="16"/>
      <c r="FZ69" s="16"/>
      <c r="GA69" s="16"/>
      <c r="GB69" s="19">
        <v>0</v>
      </c>
      <c r="GC69" s="19">
        <v>0</v>
      </c>
      <c r="GD69" s="19">
        <v>0</v>
      </c>
      <c r="GE69" s="19">
        <v>0</v>
      </c>
      <c r="GF69" s="19">
        <v>0</v>
      </c>
      <c r="GG69" s="19">
        <v>0</v>
      </c>
      <c r="GH69" s="19">
        <v>0</v>
      </c>
      <c r="GI69" s="19">
        <v>0</v>
      </c>
      <c r="GJ69" s="19">
        <v>0</v>
      </c>
      <c r="GK69" s="19">
        <v>0</v>
      </c>
      <c r="GL69" s="25">
        <f t="shared" si="237"/>
        <v>0</v>
      </c>
      <c r="GM69" s="25">
        <f t="shared" ref="GM69:GM132" si="383">ROUND(GK69+GL69,2)</f>
        <v>0</v>
      </c>
      <c r="GN69" s="19">
        <v>0</v>
      </c>
      <c r="GO69" s="19">
        <v>0</v>
      </c>
      <c r="GP69" s="19">
        <v>0</v>
      </c>
      <c r="GQ69" s="19">
        <v>0</v>
      </c>
      <c r="GR69" s="1" t="e">
        <f>_xlfn.IFNA(INDEX(#REF!,MATCH(E69,#REF!,0)),0)</f>
        <v>#REF!</v>
      </c>
      <c r="GS69" s="16"/>
      <c r="GT69" s="18">
        <v>0</v>
      </c>
      <c r="GU69" s="18">
        <v>0</v>
      </c>
      <c r="GV69" s="18">
        <v>0</v>
      </c>
      <c r="GW69" s="18">
        <v>0</v>
      </c>
      <c r="GX69" s="25">
        <f t="shared" si="238"/>
        <v>0</v>
      </c>
      <c r="GY69" s="25">
        <f t="shared" si="239"/>
        <v>0</v>
      </c>
      <c r="GZ69" s="25">
        <f t="shared" ref="GZ69:GZ132" si="384">ROUND(GB69+GD69+GF69+GM69+GN69+GP69,2)</f>
        <v>0</v>
      </c>
      <c r="HA69" s="1" t="e" cm="1">
        <f t="array" ref="HA69">INDEX(#REF!,MATCH(EJ69&amp;EK69&amp;HD69&amp;HE69&amp;HF69,#REF!&amp;#REF!&amp;#REF!&amp;#REF!&amp;#REF!,0))</f>
        <v>#REF!</v>
      </c>
      <c r="HB69" s="16"/>
      <c r="HC69" s="25">
        <f t="shared" ref="HC69:HC132" si="385">IF(OR(EN69="Rãnh xây",EN69="Rãnh bê tông",EN69="Cống hộp"),HO69,0)</f>
        <v>0</v>
      </c>
      <c r="HD69" s="18">
        <v>0</v>
      </c>
      <c r="HE69" s="18">
        <v>0</v>
      </c>
      <c r="HF69" s="18">
        <v>0</v>
      </c>
      <c r="HG69" s="1" t="e" cm="1">
        <f t="array" ref="HG69">INDEX(#REF!,MATCH(EJ69&amp;EK69&amp;HJ69&amp;HK69&amp;HL69,#REF!&amp;#REF!&amp;#REF!&amp;#REF!&amp;#REF!,0))</f>
        <v>#REF!</v>
      </c>
      <c r="HH69" s="16"/>
      <c r="HI69" s="25">
        <f t="shared" ref="HI69:HI132" si="386">IF(OR(EN69="Cống hộp",EN69="Rãnh xây",EN69="Rãnh bê tông"),IF(HS69="Thêm 01",1,0),0)</f>
        <v>0</v>
      </c>
      <c r="HJ69" s="25">
        <f t="shared" ref="HJ69:HJ132" si="387">ROUND(ABS(IF(HS69="Thêm 01",AVERAGEIFS($HR$7:$HR$992,$EN$7:$EN$992,EN69,$HS$7:$HS$992,"Thêm 01"),0)),2)</f>
        <v>0</v>
      </c>
      <c r="HK69" s="19">
        <v>0</v>
      </c>
      <c r="HL69" s="19">
        <v>0</v>
      </c>
      <c r="HM69" s="18">
        <v>0.01</v>
      </c>
      <c r="HN69" s="18">
        <v>1</v>
      </c>
      <c r="HO69" s="25">
        <f t="shared" ref="HO69:HO132" si="388">IF(OR(EN69="Rãnh xây",EN69="Rãnh bê tông",EN69="Cống hộp"),IF(HD69&gt;0,INT(EQ69/(HD69+HM69)),0),0)</f>
        <v>0</v>
      </c>
      <c r="HP69" s="25">
        <f t="shared" ref="HP69:HP132" si="389">IF(OR(EN69="Rãnh xây",EN69="Rãnh bê tông",EN69="Cống hộp"),IF(HD69&gt;0,HO69*HM69,0),0)</f>
        <v>0</v>
      </c>
      <c r="HQ69" s="25">
        <f t="shared" ref="HQ69:HQ132" si="390">IF(OR(EN69="Rãnh xây",EN69="Rãnh bê tông",EN69="Cống hộp"),IF(HD69&gt;0,(HO69*HD69)+HP69,0),0)</f>
        <v>0</v>
      </c>
      <c r="HR69" s="25">
        <f t="shared" ref="HR69:HR132" si="391">IF(OR(EN69="Rãnh xây",EN69="Rãnh bê tông",EN69="Cống hộp"),IF(HD69&gt;0,HQ69-EQ69,0),0)</f>
        <v>0</v>
      </c>
      <c r="HS69" s="25">
        <f t="shared" ref="HS69:HS132" si="392">IF(OR(EN69="Rãnh xây",EN69="Rãnh bê tông",EN69="Cống hộp"),IF(HR69&gt;=-0.02,"Đủ","Thêm 01"),0)</f>
        <v>0</v>
      </c>
      <c r="HT69" s="19">
        <v>0</v>
      </c>
      <c r="HU69" s="19">
        <v>0</v>
      </c>
      <c r="HV69" s="19">
        <v>0</v>
      </c>
      <c r="HW69" s="25">
        <f t="shared" ref="HW69:HW132" si="393">ROUND((HT69*HU69)+HV69,2)</f>
        <v>0</v>
      </c>
      <c r="HX69" s="19">
        <v>0</v>
      </c>
      <c r="HY69" s="19">
        <v>0</v>
      </c>
      <c r="HZ69" s="18">
        <v>0</v>
      </c>
      <c r="IA69" s="20">
        <f>ROUND(IF(EN69="Cống tròn",IF(EN69="Cống tròn",IF(EU69="Không có móng",IQ69-FF69,IF(EU69="Đế",IP69-FN69,IF(OR(EU69="Móng bê tông",EU69="Móng bê tông kết hợp đế"),II69-FJ69,0))),0),IF(EN69="Cống hộp",IF(AND(EN69="Cống hộp",EU69="Không có móng"),IQ69-GF69,IF(AND(EN69="Cống hộp",EU69="Móng bê tông"),IJ69-GB69,0)),IF(OR(EN69="Rãnh xây",EN69="Rãnh bê tông"),IF(OR(EN69="Rãnh xây",EN69="Rãnh bê tông"),IK69-GB69,0),IF(EN69="Ống nhựa",IF(AND(EN69="Ống nhựa",EU69="Không đắp cát"),IQ69-HT69,IF(AND(EN69="Ống nhựa",EU69="Đắp cát"),IH69-HX69,0)),IF(EN69="Rãnh thang",IF(EN69="Rãnh thang",IF(EU69="Móng bê tông",#REF!-#REF!,IQ69),0),0))))),2)</f>
        <v>0</v>
      </c>
      <c r="IB69" s="20">
        <f t="shared" ref="IB69:IB132" si="394">IF(IA69&gt;0,HZ69-IA69,0)</f>
        <v>0</v>
      </c>
      <c r="IC69" s="20">
        <f t="shared" si="240"/>
        <v>0</v>
      </c>
      <c r="ID69" s="20">
        <f t="shared" si="241"/>
        <v>0</v>
      </c>
      <c r="IE69" s="20">
        <f t="shared" si="242"/>
        <v>0</v>
      </c>
      <c r="IF69" s="20">
        <f t="shared" si="243"/>
        <v>0</v>
      </c>
      <c r="IG69" s="20">
        <f>IF(EN69="Rãnh thang",IF(AND(EN69="Rãnh thang",EU69="Móng bê tông"),IQ69-#REF!,0),IF(EN69="Ống nhựa",IF(AND(EN69="Ống nhựa",EU69="Đắp cát"),IQ69-HT69,0),IF(EN69="Cống tròn",IF(EN69="Cống tròn",IF(OR(EU69="Móng bê tông",EU69="Móng bê tông kết hợp đế"),IM69-FL69,0),0),IF(EN69="Cống hộp",IF(AND(EN69="Cống hộp",EU69="Móng bê tông"),IN69-GD69,0),IF(OR(EN69="Rãnh xây",EN69="Rãnh bê tông"),IF(AND(EN69="Rãnh xây",EU69="Móng bê tông"),IO69-GD69,IF(AND(EN69="Rãnh bê tông",EU69="Móng bê tông"),IO69-GD69,0)),0)))))</f>
        <v>0</v>
      </c>
      <c r="IH69" s="20">
        <f t="shared" si="244"/>
        <v>0</v>
      </c>
      <c r="II69" s="20">
        <f t="shared" si="245"/>
        <v>0</v>
      </c>
      <c r="IJ69" s="20">
        <f t="shared" si="246"/>
        <v>0</v>
      </c>
      <c r="IK69" s="20">
        <f t="shared" si="247"/>
        <v>0</v>
      </c>
      <c r="IL69" s="20">
        <f t="shared" si="248"/>
        <v>0</v>
      </c>
      <c r="IM69" s="20">
        <f t="shared" si="249"/>
        <v>0</v>
      </c>
      <c r="IN69" s="20">
        <f t="shared" si="250"/>
        <v>0</v>
      </c>
      <c r="IO69" s="20">
        <f t="shared" si="251"/>
        <v>0</v>
      </c>
      <c r="IP69" s="20">
        <f t="shared" si="252"/>
        <v>0</v>
      </c>
      <c r="IQ69" s="18">
        <v>0</v>
      </c>
      <c r="IR69" s="25">
        <f t="shared" ref="IR69:IR132" si="395">ROUND(IF(OR(EN69="Rãnh xây",EN69="Rãnh bê tông",EN69="Cống hộp"),IS69-IQ69,0),1)</f>
        <v>0</v>
      </c>
      <c r="IS69" s="25">
        <f t="shared" si="253"/>
        <v>0</v>
      </c>
      <c r="IT69" s="25">
        <f t="shared" si="254"/>
        <v>0</v>
      </c>
      <c r="IU69" s="25">
        <f>ROUND(IF(EN69="Cống tròn",IF(EN69="Cống tròn",IV69+FF69,0),IF(EN69="Cống hộp",IF(EN69="Cống hộp",IV69+GP69,0),IF(OR(EN69="Rãnh xây",EN69="Rãnh bê tông"),IF(OR(EN69="Rãnh xây",EN69="Rãnh bê tông"),IV69+GP69,0),IF(EN69="ống nhựa",IF(EN69="Ống nhựa",IV69+HT69,0),IF(EN69="Rãnh thang",IF(EN69="Rãnh thang",IQ69+#REF!,0),0))))),2)</f>
        <v>0</v>
      </c>
      <c r="IV69" s="18">
        <v>0</v>
      </c>
      <c r="IW69" s="25">
        <f t="shared" si="255"/>
        <v>0</v>
      </c>
      <c r="IX69" s="25">
        <f t="shared" si="256"/>
        <v>0</v>
      </c>
      <c r="IY69" s="25">
        <f t="shared" si="257"/>
        <v>0</v>
      </c>
      <c r="IZ69" s="25">
        <f t="shared" si="258"/>
        <v>0</v>
      </c>
      <c r="JA69" s="25">
        <f t="shared" si="259"/>
        <v>0</v>
      </c>
      <c r="JB69" s="18">
        <v>0</v>
      </c>
      <c r="JC69" s="20">
        <f>ROUND(IF(EN69="Cống tròn",IF(EN69="Cống tròn",IF(EU69="Không có móng",JS69-FF69,IF(EU69="Đế",JR69-FN69,IF(OR(EU69="Móng bê tông",EU69="Móng bê tông kết hợp đế"),JK69-FJ69,0))),0),IF(EN69="Cống hộp",IF(AND(EN69="Cống hộp",EU69="Không có móng"),JS69-GF69,IF(AND(EN69="Cống hộp",EU69="Móng bê tông"),JL69-GB69,0)),IF(OR(EN69="Rãnh xây",EN69="Rãnh bê tông"),IF(OR(EN69="Rãnh xây",EN69="Rãnh bê tông"),JM69-GB69,0),IF(EN69="Ống nhựa",IF(AND(EN69="Ống nhựa",EU69="Không đắp cát"),JS69-HT69,IF(AND(EN69="Ống nhựa",EU69="Đắp cát"),JJ69-HX69,0)),IF(EN69="Rãnh thang",IF(EN69="Rãnh thang",IF(EU69="Móng bê tông",#REF!-#REF!,JS69),0),0))))),2)</f>
        <v>0</v>
      </c>
      <c r="JD69" s="20">
        <f t="shared" ref="JD69:JD132" si="396">IF(JC69&gt;0,JB69-JC69,0)</f>
        <v>0</v>
      </c>
      <c r="JE69" s="20">
        <f t="shared" si="260"/>
        <v>0</v>
      </c>
      <c r="JF69" s="20">
        <f t="shared" si="261"/>
        <v>0</v>
      </c>
      <c r="JG69" s="20">
        <f t="shared" si="262"/>
        <v>0</v>
      </c>
      <c r="JH69" s="20">
        <f t="shared" si="263"/>
        <v>0</v>
      </c>
      <c r="JI69" s="20">
        <f>IF(EN69="Rãnh thang",IF(AND(EN69="Rãnh thang",EU69="Móng bê tông"),JS69-#REF!,0),IF(EN69="Ống nhựa",IF(AND(EN69="Ống nhựa",EU69="Đắp cát"),JS69-HT69,0),IF(EN69="Cống tròn",IF(EN69="Cống tròn",IF(OR(EU69="Móng bê tông",EU69="Móng bê tông kết hợp đế"),JO69-FL69,0),0),IF(EN69="Cống hộp",IF(AND(EN69="Cống hộp",EU69="Móng bê tông"),JP69-GD69,0),IF(OR(EN69="Rãnh xây",EN69="Rãnh bê tông"),IF(AND(EN69="Rãnh xây",EU69="Móng bê tông"),JQ69-GD69,IF(AND(EN69="Rãnh bê tông",EU69="Móng bê tông"),JQ69-GD69,0)),0)))))</f>
        <v>0</v>
      </c>
      <c r="JJ69" s="20">
        <f t="shared" si="264"/>
        <v>0</v>
      </c>
      <c r="JK69" s="20">
        <f t="shared" si="265"/>
        <v>0</v>
      </c>
      <c r="JL69" s="20">
        <f t="shared" si="266"/>
        <v>0</v>
      </c>
      <c r="JM69" s="20">
        <f t="shared" si="267"/>
        <v>0</v>
      </c>
      <c r="JN69" s="20">
        <f t="shared" si="268"/>
        <v>0</v>
      </c>
      <c r="JO69" s="20">
        <f t="shared" si="269"/>
        <v>0</v>
      </c>
      <c r="JP69" s="20">
        <f t="shared" si="270"/>
        <v>0</v>
      </c>
      <c r="JQ69" s="20">
        <f t="shared" si="271"/>
        <v>0</v>
      </c>
      <c r="JR69" s="20">
        <f t="shared" si="272"/>
        <v>0</v>
      </c>
      <c r="JS69" s="26">
        <v>0</v>
      </c>
      <c r="JT69" s="25">
        <f t="shared" ref="JT69:JT132" si="397">ROUND(IF(OR(EN69="Rãnh xây",EN69="Rãnh bê tông",EN69="Cống hộp"),JU69-JS69,0),1)</f>
        <v>0</v>
      </c>
      <c r="JU69" s="25">
        <f t="shared" si="273"/>
        <v>0</v>
      </c>
      <c r="JV69" s="25">
        <f t="shared" si="274"/>
        <v>0</v>
      </c>
      <c r="JW69" s="25">
        <f>ROUND(IF(EN69="Cống tròn",IF(EN69="Cống tròn",JX69+FF69,0),IF(EN69="Cống hộp",IF(EN69="Cống hộp",JX69+GP69,0),IF(OR(EN69="Rãnh xây",EN69="Rãnh bê tông"),IF(OR(EN69="Rãnh xây",EN69="Rãnh bê tông"),JX69+GP69,0),IF(EN69="ống nhựa",IF(EN69="Ống nhựa",JX69+HT69,0),IF(EN69="Rãnh thang",IF(EN69="Rãnh thang",JS69+#REF!,0),0))))),2)</f>
        <v>0</v>
      </c>
      <c r="JX69" s="27">
        <v>0</v>
      </c>
      <c r="JY69" s="25">
        <f t="shared" si="275"/>
        <v>0</v>
      </c>
      <c r="JZ69" s="25">
        <f t="shared" si="276"/>
        <v>0</v>
      </c>
      <c r="KA69" s="25">
        <f t="shared" si="277"/>
        <v>0</v>
      </c>
      <c r="KB69" s="25">
        <f t="shared" si="278"/>
        <v>0</v>
      </c>
      <c r="KC69" s="25">
        <f t="shared" si="279"/>
        <v>0</v>
      </c>
      <c r="KD69" s="28" t="s">
        <v>98</v>
      </c>
      <c r="KE69" s="27">
        <v>0</v>
      </c>
      <c r="KF69" s="25">
        <f t="shared" si="280"/>
        <v>0</v>
      </c>
      <c r="KG69" s="25">
        <f t="shared" ref="KG69:KG132" si="398">KE69+KF69</f>
        <v>0</v>
      </c>
      <c r="KH69" s="27">
        <v>0</v>
      </c>
      <c r="KI69" s="25">
        <f t="shared" si="281"/>
        <v>0</v>
      </c>
      <c r="KJ69" s="25">
        <f t="shared" ref="KJ69:KJ132" si="399">KH69+KI69</f>
        <v>0</v>
      </c>
      <c r="KK69" s="25">
        <f t="shared" si="282"/>
        <v>0</v>
      </c>
      <c r="KL69" s="25">
        <f t="shared" si="283"/>
        <v>0</v>
      </c>
      <c r="KM69" s="25">
        <f t="shared" ref="KM69:KM132" si="400">(KK69+KL69)/2</f>
        <v>0</v>
      </c>
      <c r="KN69" s="25">
        <f t="shared" si="284"/>
        <v>0</v>
      </c>
      <c r="KO69" s="25">
        <f t="shared" si="285"/>
        <v>0</v>
      </c>
      <c r="KP69" s="25">
        <f t="shared" ref="KP69:KP132" si="401">(KN69+KO69)/2</f>
        <v>0</v>
      </c>
      <c r="KQ69" s="25">
        <f t="shared" si="286"/>
        <v>0</v>
      </c>
      <c r="KR69" s="25">
        <f t="shared" si="287"/>
        <v>0</v>
      </c>
      <c r="KS69" s="25">
        <f t="shared" ref="KS69:KS132" si="402">(KQ69+KR69)/2</f>
        <v>0</v>
      </c>
      <c r="KT69" s="25">
        <f t="shared" si="288"/>
        <v>0</v>
      </c>
      <c r="KU69" s="25">
        <f t="shared" si="289"/>
        <v>0</v>
      </c>
      <c r="KV69" s="25">
        <f t="shared" ref="KV69:KV132" si="403">(KT69+KU69)/2</f>
        <v>0</v>
      </c>
      <c r="KW69" s="25">
        <f t="shared" si="290"/>
        <v>0</v>
      </c>
      <c r="KX69" s="25">
        <f t="shared" si="291"/>
        <v>0</v>
      </c>
      <c r="KY69" s="25">
        <f t="shared" ref="KY69:KY132" si="404">(KW69+KX69)/2</f>
        <v>0</v>
      </c>
      <c r="KZ69" s="25">
        <f t="shared" si="292"/>
        <v>0</v>
      </c>
      <c r="LA69" s="25">
        <f t="shared" si="293"/>
        <v>0</v>
      </c>
      <c r="LB69" s="25">
        <f t="shared" ref="LB69:LB132" si="405">(KZ69+LA69)/2</f>
        <v>0</v>
      </c>
      <c r="LC69" s="25">
        <f t="shared" si="294"/>
        <v>0</v>
      </c>
      <c r="LD69" s="25">
        <f t="shared" si="295"/>
        <v>0</v>
      </c>
      <c r="LE69" s="25">
        <f t="shared" ref="LE69:LE132" si="406">(LC69+LD69)/2</f>
        <v>0</v>
      </c>
      <c r="LF69" s="25">
        <f t="shared" si="296"/>
        <v>0</v>
      </c>
      <c r="LG69" s="25">
        <f t="shared" si="297"/>
        <v>0</v>
      </c>
      <c r="LH69" s="25">
        <f t="shared" ref="LH69:LH132" si="407">(LF69+LG69)/2</f>
        <v>0</v>
      </c>
      <c r="LI69" s="25">
        <f t="shared" si="298"/>
        <v>0</v>
      </c>
      <c r="LJ69" s="25">
        <f t="shared" si="299"/>
        <v>0</v>
      </c>
      <c r="LK69" s="25">
        <f t="shared" ref="LK69:LK132" si="408">(LI69+LJ69)/2</f>
        <v>0</v>
      </c>
      <c r="LL69" s="25">
        <f t="shared" si="300"/>
        <v>0</v>
      </c>
      <c r="LM69" s="25">
        <f t="shared" si="301"/>
        <v>0</v>
      </c>
      <c r="LN69" s="25">
        <f t="shared" ref="LN69:LN132" si="409">(LL69+LM69)/2</f>
        <v>0</v>
      </c>
      <c r="LO69" s="25">
        <f t="shared" si="302"/>
        <v>0</v>
      </c>
      <c r="LP69" s="25">
        <f t="shared" si="303"/>
        <v>0</v>
      </c>
      <c r="LQ69" s="25">
        <f t="shared" ref="LQ69:LQ132" si="410">(LO69+LP69)/2</f>
        <v>0</v>
      </c>
      <c r="LR69" s="25">
        <f t="shared" si="304"/>
        <v>0</v>
      </c>
      <c r="LS69" s="25">
        <f t="shared" si="305"/>
        <v>0</v>
      </c>
      <c r="LT69" s="25">
        <f t="shared" ref="LT69:LT132" si="411">(LR69+LS69)/2</f>
        <v>0</v>
      </c>
      <c r="LU69" s="25">
        <f t="shared" si="306"/>
        <v>0</v>
      </c>
      <c r="LV69" s="25">
        <f t="shared" si="307"/>
        <v>0</v>
      </c>
      <c r="LW69" s="25">
        <f t="shared" ref="LW69:LW132" si="412">(LU69+LV69)/2</f>
        <v>0</v>
      </c>
      <c r="LX69" s="25">
        <f t="shared" si="308"/>
        <v>0</v>
      </c>
      <c r="LY69" s="25">
        <f t="shared" si="309"/>
        <v>0</v>
      </c>
      <c r="LZ69" s="25">
        <f t="shared" ref="LZ69:LZ132" si="413">(LX69+LY69)/2</f>
        <v>0</v>
      </c>
      <c r="MA69" s="25">
        <f t="shared" si="310"/>
        <v>0</v>
      </c>
      <c r="MB69" s="25">
        <f t="shared" si="311"/>
        <v>0</v>
      </c>
      <c r="MC69" s="25">
        <f t="shared" ref="MC69:MC132" si="414">(MA69+MB69)/2</f>
        <v>0</v>
      </c>
      <c r="MD69" s="25">
        <f t="shared" si="312"/>
        <v>0</v>
      </c>
      <c r="ME69" s="25">
        <f t="shared" si="313"/>
        <v>0</v>
      </c>
      <c r="MF69" s="25">
        <f t="shared" ref="MF69:MF132" si="415">(MD69+ME69)/2</f>
        <v>0</v>
      </c>
      <c r="MG69" s="25">
        <f t="shared" si="314"/>
        <v>0</v>
      </c>
      <c r="MH69" s="25">
        <f t="shared" si="315"/>
        <v>0</v>
      </c>
      <c r="MI69" s="25">
        <f t="shared" ref="MI69:MI132" si="416">(MG69+MH69)/2</f>
        <v>0</v>
      </c>
      <c r="MJ69" s="25">
        <f t="shared" si="316"/>
        <v>0</v>
      </c>
      <c r="MK69" s="25">
        <f t="shared" si="317"/>
        <v>0</v>
      </c>
      <c r="ML69" s="25">
        <f t="shared" ref="ML69:ML132" si="417">(MJ69+MK69)/2</f>
        <v>0</v>
      </c>
      <c r="MM69" s="25">
        <f t="shared" si="318"/>
        <v>0</v>
      </c>
      <c r="MN69" s="25">
        <f t="shared" si="319"/>
        <v>0</v>
      </c>
      <c r="MO69" s="25">
        <f t="shared" ref="MO69:MO132" si="418">(MM69+MN69)/2</f>
        <v>0</v>
      </c>
      <c r="MP69" s="25">
        <f t="shared" si="320"/>
        <v>0</v>
      </c>
      <c r="MQ69" s="25">
        <f t="shared" si="321"/>
        <v>0</v>
      </c>
      <c r="MR69" s="25">
        <f t="shared" ref="MR69:MR132" si="419">(MP69+MQ69)/2</f>
        <v>0</v>
      </c>
      <c r="MS69" s="29">
        <v>0</v>
      </c>
      <c r="MT69" s="29">
        <v>0</v>
      </c>
      <c r="MU69" s="29">
        <v>1</v>
      </c>
      <c r="MV69" s="29">
        <v>1</v>
      </c>
      <c r="MW69" s="25">
        <f t="shared" si="322"/>
        <v>0</v>
      </c>
      <c r="MX69" s="25">
        <f t="shared" si="323"/>
        <v>0</v>
      </c>
      <c r="MY69" s="25">
        <f t="shared" si="324"/>
        <v>0</v>
      </c>
      <c r="MZ69" s="25">
        <f t="shared" si="325"/>
        <v>0</v>
      </c>
      <c r="NA69" s="25">
        <f t="shared" si="326"/>
        <v>0</v>
      </c>
      <c r="NB69" s="25">
        <f t="shared" si="327"/>
        <v>0</v>
      </c>
      <c r="NC69" s="25">
        <f t="shared" si="328"/>
        <v>0</v>
      </c>
      <c r="ND69" s="25">
        <f t="shared" si="329"/>
        <v>0</v>
      </c>
      <c r="NE69" s="25">
        <f t="shared" ref="NE69:NH132" si="420">(MW69+NA69)/2</f>
        <v>0</v>
      </c>
      <c r="NF69" s="25">
        <f t="shared" si="420"/>
        <v>0</v>
      </c>
      <c r="NG69" s="25">
        <f t="shared" si="420"/>
        <v>0</v>
      </c>
      <c r="NH69" s="25">
        <f t="shared" si="420"/>
        <v>0</v>
      </c>
      <c r="NI69" s="25">
        <f t="shared" si="330"/>
        <v>0</v>
      </c>
      <c r="NJ69" s="25">
        <f t="shared" si="331"/>
        <v>0</v>
      </c>
      <c r="NK69" s="25">
        <f t="shared" si="332"/>
        <v>0</v>
      </c>
      <c r="NL69" s="25">
        <f t="shared" si="333"/>
        <v>0</v>
      </c>
      <c r="NM69" s="25">
        <f t="shared" si="334"/>
        <v>0</v>
      </c>
      <c r="NN69" s="25">
        <f t="shared" ref="NN69:NN132" si="421">ROUND(NL69+NM69,2)</f>
        <v>0</v>
      </c>
      <c r="NO69" s="25">
        <f t="shared" si="335"/>
        <v>0</v>
      </c>
      <c r="NP69" s="25">
        <f t="shared" si="336"/>
        <v>0</v>
      </c>
      <c r="NQ69" s="25">
        <f t="shared" ref="NQ69:NQ132" si="422">ROUND(NO69+NP69,2)</f>
        <v>0</v>
      </c>
      <c r="NR69" s="25">
        <f t="shared" si="337"/>
        <v>0</v>
      </c>
      <c r="NS69" s="25">
        <f t="shared" si="338"/>
        <v>0</v>
      </c>
      <c r="NT69" s="25">
        <f t="shared" ref="NT69:NT132" si="423">ROUND(NR69+NS69,2)</f>
        <v>0</v>
      </c>
      <c r="NU69" s="25">
        <f t="shared" si="339"/>
        <v>0</v>
      </c>
      <c r="NV69" s="25">
        <f t="shared" si="340"/>
        <v>0</v>
      </c>
      <c r="NW69" s="25">
        <f t="shared" ref="NW69:NW132" si="424">ROUND(NU69+NV69,2)</f>
        <v>0</v>
      </c>
      <c r="NX69" s="25">
        <f t="shared" ref="NX69:NY132" si="425">ROUND(NL69+NO69+NR69+NU69,2)</f>
        <v>0</v>
      </c>
      <c r="NY69" s="25">
        <f t="shared" si="425"/>
        <v>0</v>
      </c>
      <c r="NZ69" s="25">
        <f t="shared" ref="NZ69:NZ132" si="426">ROUND(NX69+NY69,2)</f>
        <v>0</v>
      </c>
      <c r="OA69" s="25">
        <f t="shared" ref="OA69:OB132" si="427">ROUND(NI69-NX69,2)</f>
        <v>0</v>
      </c>
      <c r="OB69" s="25">
        <f t="shared" si="427"/>
        <v>0</v>
      </c>
      <c r="OC69" s="25">
        <f t="shared" ref="OC69:OC132" si="428">ROUND(OA69+OB69,2)</f>
        <v>0</v>
      </c>
      <c r="OD69" s="25">
        <f t="shared" ref="OD69:OF132" si="429">NX69</f>
        <v>0</v>
      </c>
      <c r="OE69" s="25">
        <f t="shared" si="429"/>
        <v>0</v>
      </c>
      <c r="OF69" s="25">
        <f t="shared" si="429"/>
        <v>0</v>
      </c>
      <c r="OG69" s="25">
        <f t="shared" si="341"/>
        <v>0</v>
      </c>
      <c r="OH69" s="25">
        <f t="shared" si="342"/>
        <v>0</v>
      </c>
      <c r="OI69" s="25">
        <f t="shared" si="343"/>
        <v>0</v>
      </c>
      <c r="OJ69" s="25">
        <f t="shared" si="344"/>
        <v>0</v>
      </c>
      <c r="OK69" s="25">
        <f t="shared" si="345"/>
        <v>0</v>
      </c>
      <c r="OL69" s="25">
        <f t="shared" si="346"/>
        <v>0</v>
      </c>
      <c r="OM69" s="25">
        <f t="shared" ref="OM69:OO132" si="430">(OG69+OJ69)/2</f>
        <v>0</v>
      </c>
      <c r="ON69" s="25">
        <f t="shared" si="430"/>
        <v>0</v>
      </c>
      <c r="OO69" s="25">
        <f t="shared" si="430"/>
        <v>0</v>
      </c>
      <c r="OP69" s="25">
        <f t="shared" si="347"/>
        <v>0</v>
      </c>
      <c r="OQ69" s="25">
        <f t="shared" si="348"/>
        <v>0</v>
      </c>
      <c r="OR69" s="25">
        <f t="shared" ref="OR69:OR132" si="431">OP69-OQ69</f>
        <v>0</v>
      </c>
      <c r="OS69" s="19">
        <v>536241.61100000003</v>
      </c>
      <c r="OT69" s="19">
        <v>2370989.608</v>
      </c>
    </row>
    <row r="70" spans="1:410" ht="33" customHeight="1" x14ac:dyDescent="0.25">
      <c r="A70" s="18"/>
      <c r="B70" s="18" t="s">
        <v>850</v>
      </c>
      <c r="C70" s="18">
        <v>2787.67</v>
      </c>
      <c r="D70" s="16" t="e">
        <f>_xlfn.IFNA(INDEX(#REF!,MATCH(E70,#REF!,0)),0)</f>
        <v>#REF!</v>
      </c>
      <c r="E70" s="18" t="s">
        <v>851</v>
      </c>
      <c r="F70" s="16" t="s">
        <v>765</v>
      </c>
      <c r="G70" s="16" t="s">
        <v>766</v>
      </c>
      <c r="H70" s="16" t="s">
        <v>767</v>
      </c>
      <c r="I70" s="16" t="s">
        <v>768</v>
      </c>
      <c r="J70" s="16" t="s">
        <v>769</v>
      </c>
      <c r="K70" s="16" t="s">
        <v>770</v>
      </c>
      <c r="L70" s="16" t="s">
        <v>771</v>
      </c>
      <c r="M70" s="18">
        <v>1.64</v>
      </c>
      <c r="N70" s="18">
        <v>1.94</v>
      </c>
      <c r="O70" s="18">
        <v>2.04</v>
      </c>
      <c r="P70" s="18">
        <v>2.34</v>
      </c>
      <c r="Q70" s="18">
        <v>0.1</v>
      </c>
      <c r="R70" s="18">
        <v>1.8399999999999999</v>
      </c>
      <c r="S70" s="18">
        <v>2.14</v>
      </c>
      <c r="T70" s="18">
        <v>0.2</v>
      </c>
      <c r="U70" s="18">
        <v>0</v>
      </c>
      <c r="V70" s="18">
        <v>0</v>
      </c>
      <c r="W70" s="18">
        <v>0</v>
      </c>
      <c r="X70" s="18">
        <v>1.64</v>
      </c>
      <c r="Y70" s="18">
        <v>1.9</v>
      </c>
      <c r="Z70" s="20">
        <f t="shared" si="349"/>
        <v>2.1</v>
      </c>
      <c r="AA70" s="18">
        <v>0.22</v>
      </c>
      <c r="AB70" s="18">
        <v>0</v>
      </c>
      <c r="AC70" s="18">
        <v>0</v>
      </c>
      <c r="AD70" s="18">
        <v>0</v>
      </c>
      <c r="AE70" s="18">
        <v>0</v>
      </c>
      <c r="AF70" s="18">
        <v>0</v>
      </c>
      <c r="AG70" s="18">
        <v>1.2</v>
      </c>
      <c r="AH70" s="18">
        <v>1.5</v>
      </c>
      <c r="AI70" s="20">
        <f t="shared" si="350"/>
        <v>2.25</v>
      </c>
      <c r="AJ70" s="18">
        <v>0</v>
      </c>
      <c r="AK70" s="18">
        <v>0</v>
      </c>
      <c r="AL70" s="20">
        <f t="shared" si="351"/>
        <v>0</v>
      </c>
      <c r="AM70" s="18">
        <v>1.64</v>
      </c>
      <c r="AN70" s="18">
        <v>1.5</v>
      </c>
      <c r="AO70" s="18">
        <v>0.15</v>
      </c>
      <c r="AP70" s="18">
        <v>0.22</v>
      </c>
      <c r="AQ70" s="18">
        <v>1.64</v>
      </c>
      <c r="AR70" s="18">
        <v>1.72</v>
      </c>
      <c r="AS70" s="18">
        <v>0.12</v>
      </c>
      <c r="AT70" s="18">
        <v>0.11</v>
      </c>
      <c r="AU70" s="18">
        <v>0</v>
      </c>
      <c r="AV70" s="18">
        <v>1</v>
      </c>
      <c r="AW70" s="18">
        <v>0</v>
      </c>
      <c r="AX70" s="18">
        <v>0</v>
      </c>
      <c r="AY70" s="18">
        <v>0</v>
      </c>
      <c r="AZ70" s="18">
        <v>0</v>
      </c>
      <c r="BA70" s="18">
        <v>0</v>
      </c>
      <c r="BB70" s="18">
        <v>0</v>
      </c>
      <c r="BC70" s="18">
        <v>0</v>
      </c>
      <c r="BD70" s="18">
        <v>0</v>
      </c>
      <c r="BE70" s="18">
        <v>1</v>
      </c>
      <c r="BF70" s="18">
        <v>0</v>
      </c>
      <c r="BG70" s="18">
        <v>0</v>
      </c>
      <c r="BH70" s="18">
        <v>0</v>
      </c>
      <c r="BI70" s="18">
        <v>0</v>
      </c>
      <c r="BJ70" s="18">
        <v>0</v>
      </c>
      <c r="BK70" s="18">
        <v>0</v>
      </c>
      <c r="BL70" s="18">
        <v>0</v>
      </c>
      <c r="BM70" s="18">
        <v>0</v>
      </c>
      <c r="BN70" s="18">
        <v>0</v>
      </c>
      <c r="BO70" s="18">
        <v>0</v>
      </c>
      <c r="BP70" s="18">
        <v>0</v>
      </c>
      <c r="BQ70" s="18">
        <v>0</v>
      </c>
      <c r="BR70" s="18">
        <v>0</v>
      </c>
      <c r="BS70" s="18">
        <v>0</v>
      </c>
      <c r="BT70" s="18">
        <v>0</v>
      </c>
      <c r="BU70" s="18">
        <v>0</v>
      </c>
      <c r="BV70" s="18">
        <v>0</v>
      </c>
      <c r="BW70" s="18">
        <v>0</v>
      </c>
      <c r="BX70" s="18">
        <v>0</v>
      </c>
      <c r="BY70" s="18">
        <v>0</v>
      </c>
      <c r="BZ70" s="18">
        <v>0</v>
      </c>
      <c r="CA70" s="16" t="e">
        <f>_xlfn.IFNA(IF(RIGHT(D70,2)="=G",0,INDEX(#REF!,MATCH(E70,#REF!,0))),0)</f>
        <v>#REF!</v>
      </c>
      <c r="CB70" s="16" t="s">
        <v>776</v>
      </c>
      <c r="CC70" s="18">
        <v>0</v>
      </c>
      <c r="CD70" s="18">
        <v>0</v>
      </c>
      <c r="CE70" s="18">
        <v>1.4</v>
      </c>
      <c r="CF70" s="18">
        <v>0.85</v>
      </c>
      <c r="CG70" s="18">
        <v>0.12</v>
      </c>
      <c r="CH70" s="18">
        <v>2</v>
      </c>
      <c r="CI70" s="16" t="s">
        <v>98</v>
      </c>
      <c r="CJ70" s="18">
        <v>0</v>
      </c>
      <c r="CK70" s="20">
        <f t="shared" si="217"/>
        <v>2.68</v>
      </c>
      <c r="CL70" s="20">
        <f t="shared" si="352"/>
        <v>2.68</v>
      </c>
      <c r="CM70" s="18">
        <v>50.54</v>
      </c>
      <c r="CN70" s="18">
        <v>36.409999999999997</v>
      </c>
      <c r="CO70" s="18">
        <v>35.570999999999998</v>
      </c>
      <c r="CP70" s="22">
        <f t="shared" si="218"/>
        <v>36.409999999999997</v>
      </c>
      <c r="CQ70" s="22">
        <f t="shared" si="219"/>
        <v>33.729999999999997</v>
      </c>
      <c r="CR70" s="22">
        <f t="shared" si="353"/>
        <v>2.68</v>
      </c>
      <c r="CS70" s="22">
        <f t="shared" si="220"/>
        <v>33.83</v>
      </c>
      <c r="CT70" s="22">
        <f t="shared" si="221"/>
        <v>34.03</v>
      </c>
      <c r="CU70" s="18">
        <v>34.03</v>
      </c>
      <c r="CV70" s="22">
        <f t="shared" si="354"/>
        <v>2.1</v>
      </c>
      <c r="CW70" s="22">
        <f t="shared" si="222"/>
        <v>0</v>
      </c>
      <c r="CX70" s="22">
        <f t="shared" si="223"/>
        <v>0</v>
      </c>
      <c r="CY70" s="22">
        <f t="shared" si="224"/>
        <v>36.14</v>
      </c>
      <c r="CZ70" s="22">
        <f t="shared" si="225"/>
        <v>36.29</v>
      </c>
      <c r="DA70" s="18">
        <v>36.409999999999997</v>
      </c>
      <c r="DB70" s="20">
        <f t="shared" si="355"/>
        <v>2.68</v>
      </c>
      <c r="DC70" s="20">
        <f t="shared" si="356"/>
        <v>0</v>
      </c>
      <c r="DD70" s="20">
        <f t="shared" si="357"/>
        <v>2.68</v>
      </c>
      <c r="DE70" s="20">
        <f t="shared" si="226"/>
        <v>0.1</v>
      </c>
      <c r="DF70" s="20">
        <f t="shared" si="227"/>
        <v>0.2</v>
      </c>
      <c r="DG70" s="20">
        <f t="shared" si="228"/>
        <v>2.37</v>
      </c>
      <c r="DH70" s="20">
        <f t="shared" si="229"/>
        <v>0</v>
      </c>
      <c r="DI70" s="20">
        <f t="shared" si="230"/>
        <v>0</v>
      </c>
      <c r="DJ70" s="20">
        <f t="shared" si="231"/>
        <v>0</v>
      </c>
      <c r="DK70" s="20">
        <f t="shared" si="358"/>
        <v>2.67</v>
      </c>
      <c r="DL70" s="20">
        <f t="shared" si="359"/>
        <v>0</v>
      </c>
      <c r="DM70" s="20">
        <f t="shared" si="360"/>
        <v>1.0000000000000231E-2</v>
      </c>
      <c r="DN70" s="20">
        <f t="shared" si="361"/>
        <v>0</v>
      </c>
      <c r="DO70" s="18">
        <v>2.54</v>
      </c>
      <c r="DP70" s="18">
        <v>0</v>
      </c>
      <c r="DQ70" s="18">
        <v>1</v>
      </c>
      <c r="DR70" s="18">
        <v>1</v>
      </c>
      <c r="DS70" s="25">
        <f t="shared" si="362"/>
        <v>2.54</v>
      </c>
      <c r="DT70" s="25">
        <f t="shared" si="363"/>
        <v>0</v>
      </c>
      <c r="DU70" s="25">
        <f t="shared" si="364"/>
        <v>6.81</v>
      </c>
      <c r="DV70" s="25">
        <f t="shared" si="365"/>
        <v>0</v>
      </c>
      <c r="DW70" s="25">
        <f t="shared" si="366"/>
        <v>6.81</v>
      </c>
      <c r="DX70" s="25">
        <f t="shared" si="367"/>
        <v>13.89</v>
      </c>
      <c r="DY70" s="25">
        <f t="shared" si="368"/>
        <v>0</v>
      </c>
      <c r="DZ70" s="25">
        <f t="shared" si="369"/>
        <v>13.89</v>
      </c>
      <c r="EA70" s="25">
        <f t="shared" si="370"/>
        <v>8.81</v>
      </c>
      <c r="EB70" s="25">
        <f t="shared" si="371"/>
        <v>0</v>
      </c>
      <c r="EC70" s="25">
        <f t="shared" si="372"/>
        <v>8.81</v>
      </c>
      <c r="ED70" s="25">
        <f t="shared" si="373"/>
        <v>5.08</v>
      </c>
      <c r="EE70" s="25">
        <f t="shared" si="373"/>
        <v>0</v>
      </c>
      <c r="EF70" s="25">
        <f t="shared" si="374"/>
        <v>5.08</v>
      </c>
      <c r="EG70" s="25">
        <f t="shared" si="375"/>
        <v>8.81</v>
      </c>
      <c r="EH70" s="25">
        <f t="shared" si="375"/>
        <v>0</v>
      </c>
      <c r="EI70" s="25">
        <f t="shared" si="376"/>
        <v>8.81</v>
      </c>
      <c r="EJ70" s="18">
        <v>2787.67</v>
      </c>
      <c r="EK70" s="18">
        <v>2749.94</v>
      </c>
      <c r="EL70" s="18" t="s">
        <v>851</v>
      </c>
      <c r="EM70" s="18" t="s">
        <v>852</v>
      </c>
      <c r="EN70" s="16" t="s">
        <v>774</v>
      </c>
      <c r="EO70" s="16" t="s">
        <v>132</v>
      </c>
      <c r="EP70" s="16" t="e">
        <f>IF(OR(EN70="Cống tròn",EN70="Cống hộp",EN70="Ống nhựa"),INDEX(#REF!,MATCH(E70,#REF!,0)),IF(OR(EN70="Rãnh xây",EN70="Rãnh bê tông"),INDEX(#REF!,MATCH(E70,#REF!,0)),0))</f>
        <v>#REF!</v>
      </c>
      <c r="EQ70" s="18">
        <v>36.530000000000015</v>
      </c>
      <c r="ER70" s="18">
        <v>1</v>
      </c>
      <c r="ES70" s="25">
        <f t="shared" si="377"/>
        <v>36</v>
      </c>
      <c r="ET70" s="1" t="e">
        <f>_xlfn.IFNA(IF(EN70="Cống tròn",INDEX(#REF!,MATCH(E70,#REF!,0)),IF(EN70="Cống hộp",INDEX(#REF!,MATCH(E70,#REF!,0)),EU70&amp;" ,"&amp;EV70)),0)</f>
        <v>#REF!</v>
      </c>
      <c r="EU70" s="16" t="s">
        <v>769</v>
      </c>
      <c r="EV70" s="16" t="s">
        <v>775</v>
      </c>
      <c r="EW70" s="16" t="e">
        <f>_xlfn.IFNA(INDEX(#REF!,MATCH(E70,#REF!,0)),0)</f>
        <v>#REF!</v>
      </c>
      <c r="EX70" s="16"/>
      <c r="EY70" s="18">
        <v>0</v>
      </c>
      <c r="EZ70" s="18">
        <v>0</v>
      </c>
      <c r="FA70" s="18">
        <v>0</v>
      </c>
      <c r="FB70" s="19">
        <v>0</v>
      </c>
      <c r="FC70" s="19">
        <v>0</v>
      </c>
      <c r="FD70" s="25">
        <f t="shared" si="232"/>
        <v>0</v>
      </c>
      <c r="FE70" s="25">
        <f t="shared" si="378"/>
        <v>0</v>
      </c>
      <c r="FF70" s="18">
        <v>0.1</v>
      </c>
      <c r="FG70" s="18">
        <v>2</v>
      </c>
      <c r="FH70" s="18">
        <v>1</v>
      </c>
      <c r="FI70" s="25">
        <f t="shared" si="379"/>
        <v>1.2</v>
      </c>
      <c r="FJ70" s="18">
        <v>0</v>
      </c>
      <c r="FK70" s="18">
        <v>0</v>
      </c>
      <c r="FL70" s="18">
        <v>0.2</v>
      </c>
      <c r="FM70" s="18">
        <v>1.4</v>
      </c>
      <c r="FN70" s="18">
        <v>0</v>
      </c>
      <c r="FO70" s="25">
        <f t="shared" si="380"/>
        <v>1.4</v>
      </c>
      <c r="FP70" s="18">
        <v>1.4999999999999999E-2</v>
      </c>
      <c r="FQ70" s="18">
        <v>1</v>
      </c>
      <c r="FR70" s="25">
        <f t="shared" si="233"/>
        <v>35</v>
      </c>
      <c r="FS70" s="25">
        <f t="shared" si="234"/>
        <v>0.51</v>
      </c>
      <c r="FT70" s="25">
        <f t="shared" si="235"/>
        <v>35.51</v>
      </c>
      <c r="FU70" s="25">
        <f t="shared" si="236"/>
        <v>-1.0200000000000173</v>
      </c>
      <c r="FV70" s="25" t="str">
        <f t="shared" si="381"/>
        <v>Thêm 01</v>
      </c>
      <c r="FW70" s="25">
        <f t="shared" si="382"/>
        <v>-0.01</v>
      </c>
      <c r="FX70" s="16"/>
      <c r="FY70" s="16"/>
      <c r="FZ70" s="16"/>
      <c r="GA70" s="16"/>
      <c r="GB70" s="19">
        <v>0</v>
      </c>
      <c r="GC70" s="19">
        <v>0</v>
      </c>
      <c r="GD70" s="19">
        <v>0</v>
      </c>
      <c r="GE70" s="19">
        <v>0</v>
      </c>
      <c r="GF70" s="19">
        <v>0</v>
      </c>
      <c r="GG70" s="19">
        <v>0</v>
      </c>
      <c r="GH70" s="19">
        <v>0</v>
      </c>
      <c r="GI70" s="19">
        <v>0</v>
      </c>
      <c r="GJ70" s="19">
        <v>0</v>
      </c>
      <c r="GK70" s="19">
        <v>0</v>
      </c>
      <c r="GL70" s="25">
        <f t="shared" si="237"/>
        <v>0</v>
      </c>
      <c r="GM70" s="25">
        <f t="shared" si="383"/>
        <v>0</v>
      </c>
      <c r="GN70" s="19">
        <v>0</v>
      </c>
      <c r="GO70" s="19">
        <v>0</v>
      </c>
      <c r="GP70" s="19">
        <v>0</v>
      </c>
      <c r="GQ70" s="19">
        <v>0</v>
      </c>
      <c r="GR70" s="1" t="e">
        <f>_xlfn.IFNA(INDEX(#REF!,MATCH(E70,#REF!,0)),0)</f>
        <v>#REF!</v>
      </c>
      <c r="GS70" s="16"/>
      <c r="GT70" s="18">
        <v>0</v>
      </c>
      <c r="GU70" s="18">
        <v>0</v>
      </c>
      <c r="GV70" s="18">
        <v>0</v>
      </c>
      <c r="GW70" s="18">
        <v>0</v>
      </c>
      <c r="GX70" s="25">
        <f t="shared" si="238"/>
        <v>0</v>
      </c>
      <c r="GY70" s="25">
        <f t="shared" si="239"/>
        <v>0</v>
      </c>
      <c r="GZ70" s="25">
        <f t="shared" si="384"/>
        <v>0</v>
      </c>
      <c r="HA70" s="1" t="e" cm="1">
        <f t="array" ref="HA70">INDEX(#REF!,MATCH(EJ70&amp;EK70&amp;HD70&amp;HE70&amp;HF70,#REF!&amp;#REF!&amp;#REF!&amp;#REF!&amp;#REF!,0))</f>
        <v>#REF!</v>
      </c>
      <c r="HB70" s="16"/>
      <c r="HC70" s="25">
        <f t="shared" si="385"/>
        <v>0</v>
      </c>
      <c r="HD70" s="18">
        <v>0</v>
      </c>
      <c r="HE70" s="18">
        <v>0</v>
      </c>
      <c r="HF70" s="18">
        <v>0</v>
      </c>
      <c r="HG70" s="1" t="e" cm="1">
        <f t="array" ref="HG70">INDEX(#REF!,MATCH(EJ70&amp;EK70&amp;HJ70&amp;HK70&amp;HL70,#REF!&amp;#REF!&amp;#REF!&amp;#REF!&amp;#REF!,0))</f>
        <v>#REF!</v>
      </c>
      <c r="HH70" s="16"/>
      <c r="HI70" s="25">
        <f t="shared" si="386"/>
        <v>0</v>
      </c>
      <c r="HJ70" s="25">
        <f t="shared" si="387"/>
        <v>0</v>
      </c>
      <c r="HK70" s="19">
        <v>0</v>
      </c>
      <c r="HL70" s="19">
        <v>0</v>
      </c>
      <c r="HM70" s="18">
        <v>0.01</v>
      </c>
      <c r="HN70" s="18">
        <v>1</v>
      </c>
      <c r="HO70" s="25">
        <f t="shared" si="388"/>
        <v>0</v>
      </c>
      <c r="HP70" s="25">
        <f t="shared" si="389"/>
        <v>0</v>
      </c>
      <c r="HQ70" s="25">
        <f t="shared" si="390"/>
        <v>0</v>
      </c>
      <c r="HR70" s="25">
        <f t="shared" si="391"/>
        <v>0</v>
      </c>
      <c r="HS70" s="25">
        <f t="shared" si="392"/>
        <v>0</v>
      </c>
      <c r="HT70" s="19">
        <v>0</v>
      </c>
      <c r="HU70" s="19">
        <v>0</v>
      </c>
      <c r="HV70" s="19">
        <v>0</v>
      </c>
      <c r="HW70" s="25">
        <f t="shared" si="393"/>
        <v>0</v>
      </c>
      <c r="HX70" s="19">
        <v>0</v>
      </c>
      <c r="HY70" s="19">
        <v>0</v>
      </c>
      <c r="HZ70" s="18">
        <v>36.409999999999997</v>
      </c>
      <c r="IA70" s="20">
        <f>ROUND(IF(EN70="Cống tròn",IF(EN70="Cống tròn",IF(EU70="Không có móng",IQ70-FF70,IF(EU70="Đế",IP70-FN70,IF(OR(EU70="Móng bê tông",EU70="Móng bê tông kết hợp đế"),II70-FJ70,0))),0),IF(EN70="Cống hộp",IF(AND(EN70="Cống hộp",EU70="Không có móng"),IQ70-GF70,IF(AND(EN70="Cống hộp",EU70="Móng bê tông"),IJ70-GB70,0)),IF(OR(EN70="Rãnh xây",EN70="Rãnh bê tông"),IF(OR(EN70="Rãnh xây",EN70="Rãnh bê tông"),IK70-GB70,0),IF(EN70="Ống nhựa",IF(AND(EN70="Ống nhựa",EU70="Không đắp cát"),IQ70-HT70,IF(AND(EN70="Ống nhựa",EU70="Đắp cát"),IH70-HX70,0)),IF(EN70="Rãnh thang",IF(EN70="Rãnh thang",IF(EU70="Móng bê tông",#REF!-#REF!,IQ70),0),0))))),2)</f>
        <v>34.03</v>
      </c>
      <c r="IB70" s="20">
        <f t="shared" si="394"/>
        <v>2.3799999999999955</v>
      </c>
      <c r="IC70" s="20">
        <f t="shared" si="240"/>
        <v>34.029999999999994</v>
      </c>
      <c r="ID70" s="20">
        <f t="shared" si="241"/>
        <v>0</v>
      </c>
      <c r="IE70" s="20">
        <f t="shared" si="242"/>
        <v>0</v>
      </c>
      <c r="IF70" s="20">
        <f t="shared" si="243"/>
        <v>0</v>
      </c>
      <c r="IG70" s="20">
        <f>IF(EN70="Rãnh thang",IF(AND(EN70="Rãnh thang",EU70="Móng bê tông"),IQ70-#REF!,0),IF(EN70="Ống nhựa",IF(AND(EN70="Ống nhựa",EU70="Đắp cát"),IQ70-HT70,0),IF(EN70="Cống tròn",IF(EN70="Cống tròn",IF(OR(EU70="Móng bê tông",EU70="Móng bê tông kết hợp đế"),IM70-FL70,0),0),IF(EN70="Cống hộp",IF(AND(EN70="Cống hộp",EU70="Móng bê tông"),IN70-GD70,0),IF(OR(EN70="Rãnh xây",EN70="Rãnh bê tông"),IF(AND(EN70="Rãnh xây",EU70="Móng bê tông"),IO70-GD70,IF(AND(EN70="Rãnh bê tông",EU70="Móng bê tông"),IO70-GD70,0)),0)))))</f>
        <v>34.029999999999994</v>
      </c>
      <c r="IH70" s="20">
        <f t="shared" si="244"/>
        <v>0</v>
      </c>
      <c r="II70" s="20">
        <f t="shared" si="245"/>
        <v>34.029999999999994</v>
      </c>
      <c r="IJ70" s="20">
        <f t="shared" si="246"/>
        <v>0</v>
      </c>
      <c r="IK70" s="20">
        <f t="shared" si="247"/>
        <v>0</v>
      </c>
      <c r="IL70" s="20">
        <f t="shared" si="248"/>
        <v>34.229999999999997</v>
      </c>
      <c r="IM70" s="20">
        <f t="shared" si="249"/>
        <v>34.229999999999997</v>
      </c>
      <c r="IN70" s="20">
        <f t="shared" si="250"/>
        <v>0</v>
      </c>
      <c r="IO70" s="20">
        <f t="shared" si="251"/>
        <v>0</v>
      </c>
      <c r="IP70" s="20">
        <f t="shared" si="252"/>
        <v>0</v>
      </c>
      <c r="IQ70" s="18">
        <v>34.33</v>
      </c>
      <c r="IR70" s="25">
        <f t="shared" si="395"/>
        <v>0</v>
      </c>
      <c r="IS70" s="25">
        <f t="shared" si="253"/>
        <v>0</v>
      </c>
      <c r="IT70" s="25">
        <f t="shared" si="254"/>
        <v>0</v>
      </c>
      <c r="IU70" s="25">
        <f>ROUND(IF(EN70="Cống tròn",IF(EN70="Cống tròn",IV70+FF70,0),IF(EN70="Cống hộp",IF(EN70="Cống hộp",IV70+GP70,0),IF(OR(EN70="Rãnh xây",EN70="Rãnh bê tông"),IF(OR(EN70="Rãnh xây",EN70="Rãnh bê tông"),IV70+GP70,0),IF(EN70="ống nhựa",IF(EN70="Ống nhựa",IV70+HT70,0),IF(EN70="Rãnh thang",IF(EN70="Rãnh thang",IQ70+#REF!,0),0))))),2)</f>
        <v>33.99</v>
      </c>
      <c r="IV70" s="18">
        <v>33.89</v>
      </c>
      <c r="IW70" s="25">
        <f t="shared" si="255"/>
        <v>33.99</v>
      </c>
      <c r="IX70" s="25">
        <f t="shared" si="256"/>
        <v>0</v>
      </c>
      <c r="IY70" s="25">
        <f t="shared" si="257"/>
        <v>0</v>
      </c>
      <c r="IZ70" s="25">
        <f t="shared" si="258"/>
        <v>0</v>
      </c>
      <c r="JA70" s="25">
        <f t="shared" si="259"/>
        <v>0</v>
      </c>
      <c r="JB70" s="18">
        <v>34.99</v>
      </c>
      <c r="JC70" s="20">
        <f>ROUND(IF(EN70="Cống tròn",IF(EN70="Cống tròn",IF(EU70="Không có móng",JS70-FF70,IF(EU70="Đế",JR70-FN70,IF(OR(EU70="Móng bê tông",EU70="Móng bê tông kết hợp đế"),JK70-FJ70,0))),0),IF(EN70="Cống hộp",IF(AND(EN70="Cống hộp",EU70="Không có móng"),JS70-GF70,IF(AND(EN70="Cống hộp",EU70="Móng bê tông"),JL70-GB70,0)),IF(OR(EN70="Rãnh xây",EN70="Rãnh bê tông"),IF(OR(EN70="Rãnh xây",EN70="Rãnh bê tông"),JM70-GB70,0),IF(EN70="Ống nhựa",IF(AND(EN70="Ống nhựa",EU70="Không đắp cát"),JS70-HT70,IF(AND(EN70="Ống nhựa",EU70="Đắp cát"),JJ70-HX70,0)),IF(EN70="Rãnh thang",IF(EN70="Rãnh thang",IF(EU70="Móng bê tông",#REF!-#REF!,JS70),0),0))))),2)</f>
        <v>32.590000000000003</v>
      </c>
      <c r="JD70" s="20">
        <f t="shared" si="396"/>
        <v>2.3999999999999986</v>
      </c>
      <c r="JE70" s="20">
        <f t="shared" si="260"/>
        <v>32.589999999999996</v>
      </c>
      <c r="JF70" s="20">
        <f t="shared" si="261"/>
        <v>0</v>
      </c>
      <c r="JG70" s="20">
        <f t="shared" si="262"/>
        <v>0</v>
      </c>
      <c r="JH70" s="20">
        <f t="shared" si="263"/>
        <v>0</v>
      </c>
      <c r="JI70" s="20">
        <f>IF(EN70="Rãnh thang",IF(AND(EN70="Rãnh thang",EU70="Móng bê tông"),JS70-#REF!,0),IF(EN70="Ống nhựa",IF(AND(EN70="Ống nhựa",EU70="Đắp cát"),JS70-HT70,0),IF(EN70="Cống tròn",IF(EN70="Cống tròn",IF(OR(EU70="Móng bê tông",EU70="Móng bê tông kết hợp đế"),JO70-FL70,0),0),IF(EN70="Cống hộp",IF(AND(EN70="Cống hộp",EU70="Móng bê tông"),JP70-GD70,0),IF(OR(EN70="Rãnh xây",EN70="Rãnh bê tông"),IF(AND(EN70="Rãnh xây",EU70="Móng bê tông"),JQ70-GD70,IF(AND(EN70="Rãnh bê tông",EU70="Móng bê tông"),JQ70-GD70,0)),0)))))</f>
        <v>32.589999999999996</v>
      </c>
      <c r="JJ70" s="20">
        <f t="shared" si="264"/>
        <v>0</v>
      </c>
      <c r="JK70" s="20">
        <f t="shared" si="265"/>
        <v>32.589999999999996</v>
      </c>
      <c r="JL70" s="20">
        <f t="shared" si="266"/>
        <v>0</v>
      </c>
      <c r="JM70" s="20">
        <f t="shared" si="267"/>
        <v>0</v>
      </c>
      <c r="JN70" s="20">
        <f t="shared" si="268"/>
        <v>32.79</v>
      </c>
      <c r="JO70" s="20">
        <f t="shared" si="269"/>
        <v>32.79</v>
      </c>
      <c r="JP70" s="20">
        <f t="shared" si="270"/>
        <v>0</v>
      </c>
      <c r="JQ70" s="20">
        <f t="shared" si="271"/>
        <v>0</v>
      </c>
      <c r="JR70" s="20">
        <f t="shared" si="272"/>
        <v>0</v>
      </c>
      <c r="JS70" s="26">
        <v>32.89</v>
      </c>
      <c r="JT70" s="25">
        <f t="shared" si="397"/>
        <v>0</v>
      </c>
      <c r="JU70" s="25">
        <f t="shared" si="273"/>
        <v>0</v>
      </c>
      <c r="JV70" s="25">
        <f t="shared" si="274"/>
        <v>0</v>
      </c>
      <c r="JW70" s="25">
        <f>ROUND(IF(EN70="Cống tròn",IF(EN70="Cống tròn",JX70+FF70,0),IF(EN70="Cống hộp",IF(EN70="Cống hộp",JX70+GP70,0),IF(OR(EN70="Rãnh xây",EN70="Rãnh bê tông"),IF(OR(EN70="Rãnh xây",EN70="Rãnh bê tông"),JX70+GP70,0),IF(EN70="ống nhựa",IF(EN70="Ống nhựa",JX70+HT70,0),IF(EN70="Rãnh thang",IF(EN70="Rãnh thang",JS70+#REF!,0),0))))),2)</f>
        <v>33.99</v>
      </c>
      <c r="JX70" s="27">
        <v>33.89</v>
      </c>
      <c r="JY70" s="25">
        <f t="shared" si="275"/>
        <v>33.99</v>
      </c>
      <c r="JZ70" s="25">
        <f t="shared" si="276"/>
        <v>0</v>
      </c>
      <c r="KA70" s="25">
        <f t="shared" si="277"/>
        <v>0</v>
      </c>
      <c r="KB70" s="25">
        <f t="shared" si="278"/>
        <v>0</v>
      </c>
      <c r="KC70" s="25">
        <f t="shared" si="279"/>
        <v>0</v>
      </c>
      <c r="KD70" s="28" t="s">
        <v>98</v>
      </c>
      <c r="KE70" s="27">
        <v>0</v>
      </c>
      <c r="KF70" s="25">
        <f t="shared" si="280"/>
        <v>2.3799999999999955</v>
      </c>
      <c r="KG70" s="25">
        <f t="shared" si="398"/>
        <v>2.3799999999999955</v>
      </c>
      <c r="KH70" s="27">
        <v>0</v>
      </c>
      <c r="KI70" s="25">
        <f t="shared" si="281"/>
        <v>2.3999999999999986</v>
      </c>
      <c r="KJ70" s="25">
        <f t="shared" si="399"/>
        <v>2.3999999999999986</v>
      </c>
      <c r="KK70" s="25">
        <f t="shared" si="282"/>
        <v>0</v>
      </c>
      <c r="KL70" s="25">
        <f t="shared" si="283"/>
        <v>0</v>
      </c>
      <c r="KM70" s="25">
        <f t="shared" si="400"/>
        <v>0</v>
      </c>
      <c r="KN70" s="25">
        <f t="shared" si="284"/>
        <v>0</v>
      </c>
      <c r="KO70" s="25">
        <f t="shared" si="285"/>
        <v>0</v>
      </c>
      <c r="KP70" s="25">
        <f t="shared" si="401"/>
        <v>0</v>
      </c>
      <c r="KQ70" s="25">
        <f t="shared" si="286"/>
        <v>0.2</v>
      </c>
      <c r="KR70" s="25">
        <f t="shared" si="287"/>
        <v>0.2</v>
      </c>
      <c r="KS70" s="25">
        <f t="shared" si="402"/>
        <v>0.2</v>
      </c>
      <c r="KT70" s="25">
        <f t="shared" si="288"/>
        <v>0</v>
      </c>
      <c r="KU70" s="25">
        <f t="shared" si="289"/>
        <v>0</v>
      </c>
      <c r="KV70" s="25">
        <f t="shared" si="403"/>
        <v>0</v>
      </c>
      <c r="KW70" s="25">
        <f t="shared" si="290"/>
        <v>0</v>
      </c>
      <c r="KX70" s="25">
        <f t="shared" si="291"/>
        <v>0</v>
      </c>
      <c r="KY70" s="25">
        <f t="shared" si="404"/>
        <v>0</v>
      </c>
      <c r="KZ70" s="25">
        <f t="shared" si="292"/>
        <v>0</v>
      </c>
      <c r="LA70" s="25">
        <f t="shared" si="293"/>
        <v>0</v>
      </c>
      <c r="LB70" s="25">
        <f t="shared" si="405"/>
        <v>0</v>
      </c>
      <c r="LC70" s="25">
        <f t="shared" si="294"/>
        <v>1.4</v>
      </c>
      <c r="LD70" s="25">
        <f t="shared" si="295"/>
        <v>1.4</v>
      </c>
      <c r="LE70" s="25">
        <f t="shared" si="406"/>
        <v>1.4</v>
      </c>
      <c r="LF70" s="25">
        <f t="shared" si="296"/>
        <v>0</v>
      </c>
      <c r="LG70" s="25">
        <f t="shared" si="297"/>
        <v>0</v>
      </c>
      <c r="LH70" s="25">
        <f t="shared" si="407"/>
        <v>0</v>
      </c>
      <c r="LI70" s="25">
        <f t="shared" si="298"/>
        <v>0</v>
      </c>
      <c r="LJ70" s="25">
        <f t="shared" si="299"/>
        <v>0</v>
      </c>
      <c r="LK70" s="25">
        <f t="shared" si="408"/>
        <v>0</v>
      </c>
      <c r="LL70" s="25">
        <f t="shared" si="300"/>
        <v>0</v>
      </c>
      <c r="LM70" s="25">
        <f t="shared" si="301"/>
        <v>0</v>
      </c>
      <c r="LN70" s="25">
        <f t="shared" si="409"/>
        <v>0</v>
      </c>
      <c r="LO70" s="25">
        <f t="shared" si="302"/>
        <v>0</v>
      </c>
      <c r="LP70" s="25">
        <f t="shared" si="303"/>
        <v>0</v>
      </c>
      <c r="LQ70" s="25">
        <f t="shared" si="410"/>
        <v>0</v>
      </c>
      <c r="LR70" s="25">
        <f t="shared" si="304"/>
        <v>0</v>
      </c>
      <c r="LS70" s="25">
        <f t="shared" si="305"/>
        <v>0</v>
      </c>
      <c r="LT70" s="25">
        <f t="shared" si="411"/>
        <v>0</v>
      </c>
      <c r="LU70" s="25">
        <f t="shared" si="306"/>
        <v>0</v>
      </c>
      <c r="LV70" s="25">
        <f t="shared" si="307"/>
        <v>0</v>
      </c>
      <c r="LW70" s="25">
        <f t="shared" si="412"/>
        <v>0</v>
      </c>
      <c r="LX70" s="25">
        <f t="shared" si="308"/>
        <v>0</v>
      </c>
      <c r="LY70" s="25">
        <f t="shared" si="309"/>
        <v>0</v>
      </c>
      <c r="LZ70" s="25">
        <f t="shared" si="413"/>
        <v>0</v>
      </c>
      <c r="MA70" s="25">
        <f t="shared" si="310"/>
        <v>0</v>
      </c>
      <c r="MB70" s="25">
        <f t="shared" si="311"/>
        <v>0</v>
      </c>
      <c r="MC70" s="25">
        <f t="shared" si="414"/>
        <v>0</v>
      </c>
      <c r="MD70" s="25">
        <f t="shared" si="312"/>
        <v>0</v>
      </c>
      <c r="ME70" s="25">
        <f t="shared" si="313"/>
        <v>0</v>
      </c>
      <c r="MF70" s="25">
        <f t="shared" si="415"/>
        <v>0</v>
      </c>
      <c r="MG70" s="25">
        <f t="shared" si="314"/>
        <v>0</v>
      </c>
      <c r="MH70" s="25">
        <f t="shared" si="315"/>
        <v>0</v>
      </c>
      <c r="MI70" s="25">
        <f t="shared" si="416"/>
        <v>0</v>
      </c>
      <c r="MJ70" s="25">
        <f t="shared" si="316"/>
        <v>0</v>
      </c>
      <c r="MK70" s="25">
        <f t="shared" si="317"/>
        <v>0</v>
      </c>
      <c r="ML70" s="25">
        <f t="shared" si="417"/>
        <v>0</v>
      </c>
      <c r="MM70" s="25">
        <f t="shared" si="318"/>
        <v>0</v>
      </c>
      <c r="MN70" s="25">
        <f t="shared" si="319"/>
        <v>0</v>
      </c>
      <c r="MO70" s="25">
        <f t="shared" si="418"/>
        <v>0</v>
      </c>
      <c r="MP70" s="25">
        <f t="shared" si="320"/>
        <v>0</v>
      </c>
      <c r="MQ70" s="25">
        <f t="shared" si="321"/>
        <v>0</v>
      </c>
      <c r="MR70" s="25">
        <f t="shared" si="419"/>
        <v>0</v>
      </c>
      <c r="MS70" s="29">
        <v>1.4</v>
      </c>
      <c r="MT70" s="29">
        <v>0</v>
      </c>
      <c r="MU70" s="29">
        <v>1</v>
      </c>
      <c r="MV70" s="29">
        <v>1</v>
      </c>
      <c r="MW70" s="25">
        <f t="shared" si="322"/>
        <v>1.4</v>
      </c>
      <c r="MX70" s="25">
        <f t="shared" si="323"/>
        <v>3.33</v>
      </c>
      <c r="MY70" s="25">
        <f t="shared" si="324"/>
        <v>0</v>
      </c>
      <c r="MZ70" s="25">
        <f t="shared" si="325"/>
        <v>0</v>
      </c>
      <c r="NA70" s="25">
        <f t="shared" si="326"/>
        <v>1.4</v>
      </c>
      <c r="NB70" s="25">
        <f t="shared" si="327"/>
        <v>3.36</v>
      </c>
      <c r="NC70" s="25">
        <f t="shared" si="328"/>
        <v>0</v>
      </c>
      <c r="ND70" s="25">
        <f t="shared" si="329"/>
        <v>0</v>
      </c>
      <c r="NE70" s="25">
        <f t="shared" si="420"/>
        <v>1.4</v>
      </c>
      <c r="NF70" s="25">
        <f t="shared" si="420"/>
        <v>3.3449999999999998</v>
      </c>
      <c r="NG70" s="25">
        <f t="shared" si="420"/>
        <v>0</v>
      </c>
      <c r="NH70" s="25">
        <f t="shared" si="420"/>
        <v>0</v>
      </c>
      <c r="NI70" s="25">
        <f t="shared" si="330"/>
        <v>122.19</v>
      </c>
      <c r="NJ70" s="25">
        <f t="shared" si="331"/>
        <v>0</v>
      </c>
      <c r="NK70" s="25">
        <f t="shared" si="332"/>
        <v>122.19</v>
      </c>
      <c r="NL70" s="25">
        <f t="shared" si="333"/>
        <v>66.430000000000007</v>
      </c>
      <c r="NM70" s="25">
        <f t="shared" si="334"/>
        <v>0</v>
      </c>
      <c r="NN70" s="25">
        <f t="shared" si="421"/>
        <v>66.430000000000007</v>
      </c>
      <c r="NO70" s="25">
        <f t="shared" si="335"/>
        <v>0</v>
      </c>
      <c r="NP70" s="25">
        <f t="shared" si="336"/>
        <v>0</v>
      </c>
      <c r="NQ70" s="25">
        <f t="shared" si="422"/>
        <v>0</v>
      </c>
      <c r="NR70" s="25">
        <f t="shared" si="337"/>
        <v>0</v>
      </c>
      <c r="NS70" s="25">
        <f t="shared" si="338"/>
        <v>0</v>
      </c>
      <c r="NT70" s="25">
        <f t="shared" si="423"/>
        <v>0</v>
      </c>
      <c r="NU70" s="25">
        <f t="shared" si="339"/>
        <v>0</v>
      </c>
      <c r="NV70" s="25">
        <f t="shared" si="340"/>
        <v>0</v>
      </c>
      <c r="NW70" s="25">
        <f t="shared" si="424"/>
        <v>0</v>
      </c>
      <c r="NX70" s="25">
        <f t="shared" si="425"/>
        <v>66.430000000000007</v>
      </c>
      <c r="NY70" s="25">
        <f t="shared" si="425"/>
        <v>0</v>
      </c>
      <c r="NZ70" s="25">
        <f t="shared" si="426"/>
        <v>66.430000000000007</v>
      </c>
      <c r="OA70" s="25">
        <f t="shared" si="427"/>
        <v>55.76</v>
      </c>
      <c r="OB70" s="25">
        <f t="shared" si="427"/>
        <v>0</v>
      </c>
      <c r="OC70" s="25">
        <f t="shared" si="428"/>
        <v>55.76</v>
      </c>
      <c r="OD70" s="25">
        <f t="shared" si="429"/>
        <v>66.430000000000007</v>
      </c>
      <c r="OE70" s="25">
        <f t="shared" si="429"/>
        <v>0</v>
      </c>
      <c r="OF70" s="25">
        <f t="shared" si="429"/>
        <v>66.430000000000007</v>
      </c>
      <c r="OG70" s="25">
        <f t="shared" si="341"/>
        <v>0</v>
      </c>
      <c r="OH70" s="25">
        <f t="shared" si="342"/>
        <v>0</v>
      </c>
      <c r="OI70" s="25">
        <f t="shared" si="343"/>
        <v>0</v>
      </c>
      <c r="OJ70" s="25">
        <f t="shared" si="344"/>
        <v>0</v>
      </c>
      <c r="OK70" s="25">
        <f t="shared" si="345"/>
        <v>0</v>
      </c>
      <c r="OL70" s="25">
        <f t="shared" si="346"/>
        <v>0</v>
      </c>
      <c r="OM70" s="25">
        <f t="shared" si="430"/>
        <v>0</v>
      </c>
      <c r="ON70" s="25">
        <f t="shared" si="430"/>
        <v>0</v>
      </c>
      <c r="OO70" s="25">
        <f t="shared" si="430"/>
        <v>0</v>
      </c>
      <c r="OP70" s="25">
        <f t="shared" si="347"/>
        <v>0</v>
      </c>
      <c r="OQ70" s="25">
        <f t="shared" si="348"/>
        <v>0</v>
      </c>
      <c r="OR70" s="25">
        <f t="shared" si="431"/>
        <v>0</v>
      </c>
      <c r="OS70" s="19">
        <v>536259.69799999997</v>
      </c>
      <c r="OT70" s="19">
        <v>2370663.338</v>
      </c>
    </row>
    <row r="71" spans="1:410" ht="33" customHeight="1" x14ac:dyDescent="0.25">
      <c r="A71" s="18"/>
      <c r="B71" s="18" t="s">
        <v>850</v>
      </c>
      <c r="C71" s="18">
        <v>2749.94</v>
      </c>
      <c r="D71" s="16" t="e">
        <f>_xlfn.IFNA(INDEX(#REF!,MATCH(E71,#REF!,0)),0)</f>
        <v>#REF!</v>
      </c>
      <c r="E71" s="18" t="s">
        <v>852</v>
      </c>
      <c r="F71" s="16" t="s">
        <v>765</v>
      </c>
      <c r="G71" s="16" t="s">
        <v>766</v>
      </c>
      <c r="H71" s="16" t="s">
        <v>767</v>
      </c>
      <c r="I71" s="16" t="s">
        <v>768</v>
      </c>
      <c r="J71" s="16" t="s">
        <v>769</v>
      </c>
      <c r="K71" s="16" t="s">
        <v>770</v>
      </c>
      <c r="L71" s="16" t="s">
        <v>771</v>
      </c>
      <c r="M71" s="18">
        <v>1.64</v>
      </c>
      <c r="N71" s="18">
        <v>1.94</v>
      </c>
      <c r="O71" s="18">
        <v>2.04</v>
      </c>
      <c r="P71" s="18">
        <v>2.34</v>
      </c>
      <c r="Q71" s="18">
        <v>0.1</v>
      </c>
      <c r="R71" s="18">
        <v>1.8399999999999999</v>
      </c>
      <c r="S71" s="18">
        <v>2.14</v>
      </c>
      <c r="T71" s="18">
        <v>0.2</v>
      </c>
      <c r="U71" s="18">
        <v>0</v>
      </c>
      <c r="V71" s="18">
        <v>0</v>
      </c>
      <c r="W71" s="18">
        <v>0</v>
      </c>
      <c r="X71" s="18">
        <v>1.64</v>
      </c>
      <c r="Y71" s="18">
        <v>1.9</v>
      </c>
      <c r="Z71" s="20">
        <f t="shared" si="349"/>
        <v>2.1</v>
      </c>
      <c r="AA71" s="18">
        <v>0.22</v>
      </c>
      <c r="AB71" s="18">
        <v>0</v>
      </c>
      <c r="AC71" s="18">
        <v>0</v>
      </c>
      <c r="AD71" s="18">
        <v>0</v>
      </c>
      <c r="AE71" s="18">
        <v>0</v>
      </c>
      <c r="AF71" s="18">
        <v>0</v>
      </c>
      <c r="AG71" s="18">
        <v>1.2</v>
      </c>
      <c r="AH71" s="18">
        <v>1.5</v>
      </c>
      <c r="AI71" s="20">
        <f t="shared" si="350"/>
        <v>2.25</v>
      </c>
      <c r="AJ71" s="18">
        <v>0</v>
      </c>
      <c r="AK71" s="18">
        <v>0</v>
      </c>
      <c r="AL71" s="20">
        <f t="shared" si="351"/>
        <v>0</v>
      </c>
      <c r="AM71" s="18">
        <v>1.64</v>
      </c>
      <c r="AN71" s="18">
        <v>1.5</v>
      </c>
      <c r="AO71" s="18">
        <v>0.15</v>
      </c>
      <c r="AP71" s="18">
        <v>0.22</v>
      </c>
      <c r="AQ71" s="18">
        <v>1.64</v>
      </c>
      <c r="AR71" s="18">
        <v>1.72</v>
      </c>
      <c r="AS71" s="18">
        <v>0.12</v>
      </c>
      <c r="AT71" s="18">
        <v>0.11</v>
      </c>
      <c r="AU71" s="18">
        <v>0</v>
      </c>
      <c r="AV71" s="18">
        <v>1</v>
      </c>
      <c r="AW71" s="18">
        <v>0</v>
      </c>
      <c r="AX71" s="18">
        <v>0</v>
      </c>
      <c r="AY71" s="18">
        <v>0</v>
      </c>
      <c r="AZ71" s="18">
        <v>0</v>
      </c>
      <c r="BA71" s="18">
        <v>0</v>
      </c>
      <c r="BB71" s="18">
        <v>0</v>
      </c>
      <c r="BC71" s="18">
        <v>0</v>
      </c>
      <c r="BD71" s="18">
        <v>0</v>
      </c>
      <c r="BE71" s="18">
        <v>2</v>
      </c>
      <c r="BF71" s="18">
        <v>0</v>
      </c>
      <c r="BG71" s="18">
        <v>0</v>
      </c>
      <c r="BH71" s="18">
        <v>0</v>
      </c>
      <c r="BI71" s="18">
        <v>0</v>
      </c>
      <c r="BJ71" s="18">
        <v>0</v>
      </c>
      <c r="BK71" s="18">
        <v>0</v>
      </c>
      <c r="BL71" s="18">
        <v>0</v>
      </c>
      <c r="BM71" s="18">
        <v>0</v>
      </c>
      <c r="BN71" s="18">
        <v>0</v>
      </c>
      <c r="BO71" s="18">
        <v>0</v>
      </c>
      <c r="BP71" s="18">
        <v>0</v>
      </c>
      <c r="BQ71" s="18">
        <v>0</v>
      </c>
      <c r="BR71" s="18">
        <v>0</v>
      </c>
      <c r="BS71" s="18">
        <v>0</v>
      </c>
      <c r="BT71" s="18">
        <v>0</v>
      </c>
      <c r="BU71" s="18">
        <v>0</v>
      </c>
      <c r="BV71" s="18">
        <v>0</v>
      </c>
      <c r="BW71" s="18">
        <v>0</v>
      </c>
      <c r="BX71" s="18">
        <v>0</v>
      </c>
      <c r="BY71" s="18">
        <v>0</v>
      </c>
      <c r="BZ71" s="18">
        <v>0</v>
      </c>
      <c r="CA71" s="16" t="e">
        <f>_xlfn.IFNA(IF(RIGHT(D71,2)="=G",0,INDEX(#REF!,MATCH(E71,#REF!,0))),0)</f>
        <v>#REF!</v>
      </c>
      <c r="CB71" s="16" t="s">
        <v>776</v>
      </c>
      <c r="CC71" s="18">
        <v>0</v>
      </c>
      <c r="CD71" s="18">
        <v>0</v>
      </c>
      <c r="CE71" s="18">
        <v>1.4</v>
      </c>
      <c r="CF71" s="18">
        <v>0.85</v>
      </c>
      <c r="CG71" s="18">
        <v>0.12</v>
      </c>
      <c r="CH71" s="18">
        <v>2</v>
      </c>
      <c r="CI71" s="16" t="s">
        <v>98</v>
      </c>
      <c r="CJ71" s="18">
        <v>0</v>
      </c>
      <c r="CK71" s="20">
        <f t="shared" si="217"/>
        <v>2.7</v>
      </c>
      <c r="CL71" s="20">
        <f t="shared" si="352"/>
        <v>2.7</v>
      </c>
      <c r="CM71" s="18">
        <v>52.47</v>
      </c>
      <c r="CN71" s="18">
        <v>34.99</v>
      </c>
      <c r="CO71" s="18">
        <v>34.151000000000003</v>
      </c>
      <c r="CP71" s="22">
        <f t="shared" si="218"/>
        <v>34.99</v>
      </c>
      <c r="CQ71" s="22">
        <f t="shared" si="219"/>
        <v>32.29</v>
      </c>
      <c r="CR71" s="22">
        <f t="shared" si="353"/>
        <v>2.7</v>
      </c>
      <c r="CS71" s="22">
        <f t="shared" si="220"/>
        <v>32.39</v>
      </c>
      <c r="CT71" s="22">
        <f t="shared" si="221"/>
        <v>32.590000000000003</v>
      </c>
      <c r="CU71" s="18">
        <v>32.590000000000003</v>
      </c>
      <c r="CV71" s="22">
        <f t="shared" si="354"/>
        <v>2.1</v>
      </c>
      <c r="CW71" s="22">
        <f t="shared" si="222"/>
        <v>0</v>
      </c>
      <c r="CX71" s="22">
        <f t="shared" si="223"/>
        <v>0</v>
      </c>
      <c r="CY71" s="22">
        <f t="shared" si="224"/>
        <v>34.72</v>
      </c>
      <c r="CZ71" s="22">
        <f t="shared" si="225"/>
        <v>34.869999999999997</v>
      </c>
      <c r="DA71" s="18">
        <v>34.99</v>
      </c>
      <c r="DB71" s="20">
        <f t="shared" si="355"/>
        <v>2.7</v>
      </c>
      <c r="DC71" s="20">
        <f t="shared" si="356"/>
        <v>0</v>
      </c>
      <c r="DD71" s="20">
        <f t="shared" si="357"/>
        <v>2.7</v>
      </c>
      <c r="DE71" s="20">
        <f t="shared" si="226"/>
        <v>0.1</v>
      </c>
      <c r="DF71" s="20">
        <f t="shared" si="227"/>
        <v>0.2</v>
      </c>
      <c r="DG71" s="20">
        <f t="shared" si="228"/>
        <v>2.37</v>
      </c>
      <c r="DH71" s="20">
        <f t="shared" si="229"/>
        <v>0</v>
      </c>
      <c r="DI71" s="20">
        <f t="shared" si="230"/>
        <v>0</v>
      </c>
      <c r="DJ71" s="20">
        <f t="shared" si="231"/>
        <v>0</v>
      </c>
      <c r="DK71" s="20">
        <f t="shared" si="358"/>
        <v>2.67</v>
      </c>
      <c r="DL71" s="20">
        <f t="shared" si="359"/>
        <v>0</v>
      </c>
      <c r="DM71" s="20">
        <f t="shared" si="360"/>
        <v>3.0000000000000249E-2</v>
      </c>
      <c r="DN71" s="20">
        <f t="shared" si="361"/>
        <v>0</v>
      </c>
      <c r="DO71" s="18">
        <v>2.54</v>
      </c>
      <c r="DP71" s="18">
        <v>0</v>
      </c>
      <c r="DQ71" s="18">
        <v>1</v>
      </c>
      <c r="DR71" s="18">
        <v>1</v>
      </c>
      <c r="DS71" s="25">
        <f t="shared" si="362"/>
        <v>2.54</v>
      </c>
      <c r="DT71" s="25">
        <f t="shared" si="363"/>
        <v>0</v>
      </c>
      <c r="DU71" s="25">
        <f t="shared" si="364"/>
        <v>6.86</v>
      </c>
      <c r="DV71" s="25">
        <f t="shared" si="365"/>
        <v>0</v>
      </c>
      <c r="DW71" s="25">
        <f t="shared" si="366"/>
        <v>6.86</v>
      </c>
      <c r="DX71" s="25">
        <f t="shared" si="367"/>
        <v>13.99</v>
      </c>
      <c r="DY71" s="25">
        <f t="shared" si="368"/>
        <v>0</v>
      </c>
      <c r="DZ71" s="25">
        <f t="shared" si="369"/>
        <v>13.99</v>
      </c>
      <c r="EA71" s="25">
        <f t="shared" si="370"/>
        <v>8.81</v>
      </c>
      <c r="EB71" s="25">
        <f t="shared" si="371"/>
        <v>0</v>
      </c>
      <c r="EC71" s="25">
        <f t="shared" si="372"/>
        <v>8.81</v>
      </c>
      <c r="ED71" s="25">
        <f t="shared" si="373"/>
        <v>5.18</v>
      </c>
      <c r="EE71" s="25">
        <f t="shared" si="373"/>
        <v>0</v>
      </c>
      <c r="EF71" s="25">
        <f t="shared" si="374"/>
        <v>5.18</v>
      </c>
      <c r="EG71" s="25">
        <f t="shared" si="375"/>
        <v>8.81</v>
      </c>
      <c r="EH71" s="25">
        <f t="shared" si="375"/>
        <v>0</v>
      </c>
      <c r="EI71" s="25">
        <f t="shared" si="376"/>
        <v>8.81</v>
      </c>
      <c r="EJ71" s="18">
        <v>2749.94</v>
      </c>
      <c r="EK71" s="18">
        <v>2711.24</v>
      </c>
      <c r="EL71" s="18" t="s">
        <v>852</v>
      </c>
      <c r="EM71" s="18" t="s">
        <v>853</v>
      </c>
      <c r="EN71" s="16" t="s">
        <v>774</v>
      </c>
      <c r="EO71" s="16" t="s">
        <v>132</v>
      </c>
      <c r="EP71" s="16" t="e">
        <f>IF(OR(EN71="Cống tròn",EN71="Cống hộp",EN71="Ống nhựa"),INDEX(#REF!,MATCH(E71,#REF!,0)),IF(OR(EN71="Rãnh xây",EN71="Rãnh bê tông"),INDEX(#REF!,MATCH(E71,#REF!,0)),0))</f>
        <v>#REF!</v>
      </c>
      <c r="EQ71" s="18">
        <v>37.50000000000027</v>
      </c>
      <c r="ER71" s="18">
        <v>1</v>
      </c>
      <c r="ES71" s="25">
        <f t="shared" si="377"/>
        <v>37</v>
      </c>
      <c r="ET71" s="1" t="e">
        <f>_xlfn.IFNA(IF(EN71="Cống tròn",INDEX(#REF!,MATCH(E71,#REF!,0)),IF(EN71="Cống hộp",INDEX(#REF!,MATCH(E71,#REF!,0)),EU71&amp;" ,"&amp;EV71)),0)</f>
        <v>#REF!</v>
      </c>
      <c r="EU71" s="16" t="s">
        <v>769</v>
      </c>
      <c r="EV71" s="16" t="s">
        <v>775</v>
      </c>
      <c r="EW71" s="16" t="e">
        <f>_xlfn.IFNA(INDEX(#REF!,MATCH(E71,#REF!,0)),0)</f>
        <v>#REF!</v>
      </c>
      <c r="EX71" s="16"/>
      <c r="EY71" s="18">
        <v>0</v>
      </c>
      <c r="EZ71" s="18">
        <v>0</v>
      </c>
      <c r="FA71" s="18">
        <v>0</v>
      </c>
      <c r="FB71" s="19">
        <v>0</v>
      </c>
      <c r="FC71" s="19">
        <v>0</v>
      </c>
      <c r="FD71" s="25">
        <f t="shared" si="232"/>
        <v>0</v>
      </c>
      <c r="FE71" s="25">
        <f t="shared" si="378"/>
        <v>0</v>
      </c>
      <c r="FF71" s="18">
        <v>0.1</v>
      </c>
      <c r="FG71" s="18">
        <v>2</v>
      </c>
      <c r="FH71" s="18">
        <v>1</v>
      </c>
      <c r="FI71" s="25">
        <f t="shared" si="379"/>
        <v>1.2</v>
      </c>
      <c r="FJ71" s="18">
        <v>0</v>
      </c>
      <c r="FK71" s="18">
        <v>0</v>
      </c>
      <c r="FL71" s="18">
        <v>0.2</v>
      </c>
      <c r="FM71" s="18">
        <v>1.4</v>
      </c>
      <c r="FN71" s="18">
        <v>0</v>
      </c>
      <c r="FO71" s="25">
        <f t="shared" si="380"/>
        <v>1.4</v>
      </c>
      <c r="FP71" s="18">
        <v>1.4999999999999999E-2</v>
      </c>
      <c r="FQ71" s="18">
        <v>1</v>
      </c>
      <c r="FR71" s="25">
        <f t="shared" si="233"/>
        <v>36</v>
      </c>
      <c r="FS71" s="25">
        <f t="shared" si="234"/>
        <v>0.52500000000000002</v>
      </c>
      <c r="FT71" s="25">
        <f t="shared" si="235"/>
        <v>36.524999999999999</v>
      </c>
      <c r="FU71" s="25">
        <f t="shared" si="236"/>
        <v>-0.97500000000027143</v>
      </c>
      <c r="FV71" s="25" t="str">
        <f t="shared" si="381"/>
        <v>Thêm 01</v>
      </c>
      <c r="FW71" s="25">
        <f t="shared" si="382"/>
        <v>0.04</v>
      </c>
      <c r="FX71" s="16"/>
      <c r="FY71" s="16"/>
      <c r="FZ71" s="16"/>
      <c r="GA71" s="16"/>
      <c r="GB71" s="19">
        <v>0</v>
      </c>
      <c r="GC71" s="19">
        <v>0</v>
      </c>
      <c r="GD71" s="19">
        <v>0</v>
      </c>
      <c r="GE71" s="19">
        <v>0</v>
      </c>
      <c r="GF71" s="19">
        <v>0</v>
      </c>
      <c r="GG71" s="19">
        <v>0</v>
      </c>
      <c r="GH71" s="19">
        <v>0</v>
      </c>
      <c r="GI71" s="19">
        <v>0</v>
      </c>
      <c r="GJ71" s="19">
        <v>0</v>
      </c>
      <c r="GK71" s="19">
        <v>0</v>
      </c>
      <c r="GL71" s="25">
        <f t="shared" si="237"/>
        <v>0</v>
      </c>
      <c r="GM71" s="25">
        <f t="shared" si="383"/>
        <v>0</v>
      </c>
      <c r="GN71" s="19">
        <v>0</v>
      </c>
      <c r="GO71" s="19">
        <v>0</v>
      </c>
      <c r="GP71" s="19">
        <v>0</v>
      </c>
      <c r="GQ71" s="19">
        <v>0</v>
      </c>
      <c r="GR71" s="1" t="e">
        <f>_xlfn.IFNA(INDEX(#REF!,MATCH(E71,#REF!,0)),0)</f>
        <v>#REF!</v>
      </c>
      <c r="GS71" s="16"/>
      <c r="GT71" s="18">
        <v>0</v>
      </c>
      <c r="GU71" s="18">
        <v>0</v>
      </c>
      <c r="GV71" s="18">
        <v>0</v>
      </c>
      <c r="GW71" s="18">
        <v>0</v>
      </c>
      <c r="GX71" s="25">
        <f t="shared" si="238"/>
        <v>0</v>
      </c>
      <c r="GY71" s="25">
        <f t="shared" si="239"/>
        <v>0</v>
      </c>
      <c r="GZ71" s="25">
        <f t="shared" si="384"/>
        <v>0</v>
      </c>
      <c r="HA71" s="1" t="e" cm="1">
        <f t="array" ref="HA71">INDEX(#REF!,MATCH(EJ71&amp;EK71&amp;HD71&amp;HE71&amp;HF71,#REF!&amp;#REF!&amp;#REF!&amp;#REF!&amp;#REF!,0))</f>
        <v>#REF!</v>
      </c>
      <c r="HB71" s="16"/>
      <c r="HC71" s="25">
        <f t="shared" si="385"/>
        <v>0</v>
      </c>
      <c r="HD71" s="18">
        <v>0</v>
      </c>
      <c r="HE71" s="18">
        <v>0</v>
      </c>
      <c r="HF71" s="18">
        <v>0</v>
      </c>
      <c r="HG71" s="1" t="e" cm="1">
        <f t="array" ref="HG71">INDEX(#REF!,MATCH(EJ71&amp;EK71&amp;HJ71&amp;HK71&amp;HL71,#REF!&amp;#REF!&amp;#REF!&amp;#REF!&amp;#REF!,0))</f>
        <v>#REF!</v>
      </c>
      <c r="HH71" s="16"/>
      <c r="HI71" s="25">
        <f t="shared" si="386"/>
        <v>0</v>
      </c>
      <c r="HJ71" s="25">
        <f t="shared" si="387"/>
        <v>0</v>
      </c>
      <c r="HK71" s="19">
        <v>0</v>
      </c>
      <c r="HL71" s="19">
        <v>0</v>
      </c>
      <c r="HM71" s="18">
        <v>0.01</v>
      </c>
      <c r="HN71" s="18">
        <v>1</v>
      </c>
      <c r="HO71" s="25">
        <f t="shared" si="388"/>
        <v>0</v>
      </c>
      <c r="HP71" s="25">
        <f t="shared" si="389"/>
        <v>0</v>
      </c>
      <c r="HQ71" s="25">
        <f t="shared" si="390"/>
        <v>0</v>
      </c>
      <c r="HR71" s="25">
        <f t="shared" si="391"/>
        <v>0</v>
      </c>
      <c r="HS71" s="25">
        <f t="shared" si="392"/>
        <v>0</v>
      </c>
      <c r="HT71" s="19">
        <v>0</v>
      </c>
      <c r="HU71" s="19">
        <v>0</v>
      </c>
      <c r="HV71" s="19">
        <v>0</v>
      </c>
      <c r="HW71" s="25">
        <f t="shared" si="393"/>
        <v>0</v>
      </c>
      <c r="HX71" s="19">
        <v>0</v>
      </c>
      <c r="HY71" s="19">
        <v>0</v>
      </c>
      <c r="HZ71" s="18">
        <v>34.99</v>
      </c>
      <c r="IA71" s="20">
        <f>ROUND(IF(EN71="Cống tròn",IF(EN71="Cống tròn",IF(EU71="Không có móng",IQ71-FF71,IF(EU71="Đế",IP71-FN71,IF(OR(EU71="Móng bê tông",EU71="Móng bê tông kết hợp đế"),II71-FJ71,0))),0),IF(EN71="Cống hộp",IF(AND(EN71="Cống hộp",EU71="Không có móng"),IQ71-GF71,IF(AND(EN71="Cống hộp",EU71="Móng bê tông"),IJ71-GB71,0)),IF(OR(EN71="Rãnh xây",EN71="Rãnh bê tông"),IF(OR(EN71="Rãnh xây",EN71="Rãnh bê tông"),IK71-GB71,0),IF(EN71="Ống nhựa",IF(AND(EN71="Ống nhựa",EU71="Không đắp cát"),IQ71-HT71,IF(AND(EN71="Ống nhựa",EU71="Đắp cát"),IH71-HX71,0)),IF(EN71="Rãnh thang",IF(EN71="Rãnh thang",IF(EU71="Móng bê tông",#REF!-#REF!,IQ71),0),0))))),2)</f>
        <v>32.590000000000003</v>
      </c>
      <c r="IB71" s="20">
        <f t="shared" si="394"/>
        <v>2.3999999999999986</v>
      </c>
      <c r="IC71" s="20">
        <f t="shared" si="240"/>
        <v>32.589999999999996</v>
      </c>
      <c r="ID71" s="20">
        <f t="shared" si="241"/>
        <v>0</v>
      </c>
      <c r="IE71" s="20">
        <f t="shared" si="242"/>
        <v>0</v>
      </c>
      <c r="IF71" s="20">
        <f t="shared" si="243"/>
        <v>0</v>
      </c>
      <c r="IG71" s="20">
        <f>IF(EN71="Rãnh thang",IF(AND(EN71="Rãnh thang",EU71="Móng bê tông"),IQ71-#REF!,0),IF(EN71="Ống nhựa",IF(AND(EN71="Ống nhựa",EU71="Đắp cát"),IQ71-HT71,0),IF(EN71="Cống tròn",IF(EN71="Cống tròn",IF(OR(EU71="Móng bê tông",EU71="Móng bê tông kết hợp đế"),IM71-FL71,0),0),IF(EN71="Cống hộp",IF(AND(EN71="Cống hộp",EU71="Móng bê tông"),IN71-GD71,0),IF(OR(EN71="Rãnh xây",EN71="Rãnh bê tông"),IF(AND(EN71="Rãnh xây",EU71="Móng bê tông"),IO71-GD71,IF(AND(EN71="Rãnh bê tông",EU71="Móng bê tông"),IO71-GD71,0)),0)))))</f>
        <v>32.589999999999996</v>
      </c>
      <c r="IH71" s="20">
        <f t="shared" si="244"/>
        <v>0</v>
      </c>
      <c r="II71" s="20">
        <f t="shared" si="245"/>
        <v>32.589999999999996</v>
      </c>
      <c r="IJ71" s="20">
        <f t="shared" si="246"/>
        <v>0</v>
      </c>
      <c r="IK71" s="20">
        <f t="shared" si="247"/>
        <v>0</v>
      </c>
      <c r="IL71" s="20">
        <f t="shared" si="248"/>
        <v>32.79</v>
      </c>
      <c r="IM71" s="20">
        <f t="shared" si="249"/>
        <v>32.79</v>
      </c>
      <c r="IN71" s="20">
        <f t="shared" si="250"/>
        <v>0</v>
      </c>
      <c r="IO71" s="20">
        <f t="shared" si="251"/>
        <v>0</v>
      </c>
      <c r="IP71" s="20">
        <f t="shared" si="252"/>
        <v>0</v>
      </c>
      <c r="IQ71" s="18">
        <v>32.89</v>
      </c>
      <c r="IR71" s="25">
        <f t="shared" si="395"/>
        <v>0</v>
      </c>
      <c r="IS71" s="25">
        <f t="shared" si="253"/>
        <v>0</v>
      </c>
      <c r="IT71" s="25">
        <f t="shared" si="254"/>
        <v>0</v>
      </c>
      <c r="IU71" s="25">
        <f>ROUND(IF(EN71="Cống tròn",IF(EN71="Cống tròn",IV71+FF71,0),IF(EN71="Cống hộp",IF(EN71="Cống hộp",IV71+GP71,0),IF(OR(EN71="Rãnh xây",EN71="Rãnh bê tông"),IF(OR(EN71="Rãnh xây",EN71="Rãnh bê tông"),IV71+GP71,0),IF(EN71="ống nhựa",IF(EN71="Ống nhựa",IV71+HT71,0),IF(EN71="Rãnh thang",IF(EN71="Rãnh thang",IQ71+#REF!,0),0))))),2)</f>
        <v>32.54</v>
      </c>
      <c r="IV71" s="18">
        <v>32.44</v>
      </c>
      <c r="IW71" s="25">
        <f t="shared" si="255"/>
        <v>32.54</v>
      </c>
      <c r="IX71" s="25">
        <f t="shared" si="256"/>
        <v>0</v>
      </c>
      <c r="IY71" s="25">
        <f t="shared" si="257"/>
        <v>0</v>
      </c>
      <c r="IZ71" s="25">
        <f t="shared" si="258"/>
        <v>0</v>
      </c>
      <c r="JA71" s="25">
        <f t="shared" si="259"/>
        <v>0</v>
      </c>
      <c r="JB71" s="18">
        <v>33.54</v>
      </c>
      <c r="JC71" s="20">
        <f>ROUND(IF(EN71="Cống tròn",IF(EN71="Cống tròn",IF(EU71="Không có móng",JS71-FF71,IF(EU71="Đế",JR71-FN71,IF(OR(EU71="Móng bê tông",EU71="Móng bê tông kết hợp đế"),JK71-FJ71,0))),0),IF(EN71="Cống hộp",IF(AND(EN71="Cống hộp",EU71="Không có móng"),JS71-GF71,IF(AND(EN71="Cống hộp",EU71="Móng bê tông"),JL71-GB71,0)),IF(OR(EN71="Rãnh xây",EN71="Rãnh bê tông"),IF(OR(EN71="Rãnh xây",EN71="Rãnh bê tông"),JM71-GB71,0),IF(EN71="Ống nhựa",IF(AND(EN71="Ống nhựa",EU71="Không đắp cát"),JS71-HT71,IF(AND(EN71="Ống nhựa",EU71="Đắp cát"),JJ71-HX71,0)),IF(EN71="Rãnh thang",IF(EN71="Rãnh thang",IF(EU71="Móng bê tông",#REF!-#REF!,JS71),0),0))))),2)</f>
        <v>31.14</v>
      </c>
      <c r="JD71" s="20">
        <f t="shared" si="396"/>
        <v>2.3999999999999986</v>
      </c>
      <c r="JE71" s="20">
        <f t="shared" si="260"/>
        <v>31.14</v>
      </c>
      <c r="JF71" s="20">
        <f t="shared" si="261"/>
        <v>0</v>
      </c>
      <c r="JG71" s="20">
        <f t="shared" si="262"/>
        <v>0</v>
      </c>
      <c r="JH71" s="20">
        <f t="shared" si="263"/>
        <v>0</v>
      </c>
      <c r="JI71" s="20">
        <f>IF(EN71="Rãnh thang",IF(AND(EN71="Rãnh thang",EU71="Móng bê tông"),JS71-#REF!,0),IF(EN71="Ống nhựa",IF(AND(EN71="Ống nhựa",EU71="Đắp cát"),JS71-HT71,0),IF(EN71="Cống tròn",IF(EN71="Cống tròn",IF(OR(EU71="Móng bê tông",EU71="Móng bê tông kết hợp đế"),JO71-FL71,0),0),IF(EN71="Cống hộp",IF(AND(EN71="Cống hộp",EU71="Móng bê tông"),JP71-GD71,0),IF(OR(EN71="Rãnh xây",EN71="Rãnh bê tông"),IF(AND(EN71="Rãnh xây",EU71="Móng bê tông"),JQ71-GD71,IF(AND(EN71="Rãnh bê tông",EU71="Móng bê tông"),JQ71-GD71,0)),0)))))</f>
        <v>31.14</v>
      </c>
      <c r="JJ71" s="20">
        <f t="shared" si="264"/>
        <v>0</v>
      </c>
      <c r="JK71" s="20">
        <f t="shared" si="265"/>
        <v>31.14</v>
      </c>
      <c r="JL71" s="20">
        <f t="shared" si="266"/>
        <v>0</v>
      </c>
      <c r="JM71" s="20">
        <f t="shared" si="267"/>
        <v>0</v>
      </c>
      <c r="JN71" s="20">
        <f t="shared" si="268"/>
        <v>31.34</v>
      </c>
      <c r="JO71" s="20">
        <f t="shared" si="269"/>
        <v>31.34</v>
      </c>
      <c r="JP71" s="20">
        <f t="shared" si="270"/>
        <v>0</v>
      </c>
      <c r="JQ71" s="20">
        <f t="shared" si="271"/>
        <v>0</v>
      </c>
      <c r="JR71" s="20">
        <f t="shared" si="272"/>
        <v>0</v>
      </c>
      <c r="JS71" s="26">
        <v>31.44</v>
      </c>
      <c r="JT71" s="25">
        <f t="shared" si="397"/>
        <v>0</v>
      </c>
      <c r="JU71" s="25">
        <f t="shared" si="273"/>
        <v>0</v>
      </c>
      <c r="JV71" s="25">
        <f t="shared" si="274"/>
        <v>0</v>
      </c>
      <c r="JW71" s="25">
        <f>ROUND(IF(EN71="Cống tròn",IF(EN71="Cống tròn",JX71+FF71,0),IF(EN71="Cống hộp",IF(EN71="Cống hộp",JX71+GP71,0),IF(OR(EN71="Rãnh xây",EN71="Rãnh bê tông"),IF(OR(EN71="Rãnh xây",EN71="Rãnh bê tông"),JX71+GP71,0),IF(EN71="ống nhựa",IF(EN71="Ống nhựa",JX71+HT71,0),IF(EN71="Rãnh thang",IF(EN71="Rãnh thang",JS71+#REF!,0),0))))),2)</f>
        <v>32.54</v>
      </c>
      <c r="JX71" s="27">
        <v>32.44</v>
      </c>
      <c r="JY71" s="25">
        <f t="shared" si="275"/>
        <v>32.54</v>
      </c>
      <c r="JZ71" s="25">
        <f t="shared" si="276"/>
        <v>0</v>
      </c>
      <c r="KA71" s="25">
        <f t="shared" si="277"/>
        <v>0</v>
      </c>
      <c r="KB71" s="25">
        <f t="shared" si="278"/>
        <v>0</v>
      </c>
      <c r="KC71" s="25">
        <f t="shared" si="279"/>
        <v>0</v>
      </c>
      <c r="KD71" s="28" t="s">
        <v>98</v>
      </c>
      <c r="KE71" s="27">
        <v>0</v>
      </c>
      <c r="KF71" s="25">
        <f t="shared" si="280"/>
        <v>2.3999999999999986</v>
      </c>
      <c r="KG71" s="25">
        <f t="shared" si="398"/>
        <v>2.3999999999999986</v>
      </c>
      <c r="KH71" s="27">
        <v>0</v>
      </c>
      <c r="KI71" s="25">
        <f t="shared" si="281"/>
        <v>2.3999999999999986</v>
      </c>
      <c r="KJ71" s="25">
        <f t="shared" si="399"/>
        <v>2.3999999999999986</v>
      </c>
      <c r="KK71" s="25">
        <f t="shared" si="282"/>
        <v>0</v>
      </c>
      <c r="KL71" s="25">
        <f t="shared" si="283"/>
        <v>0</v>
      </c>
      <c r="KM71" s="25">
        <f t="shared" si="400"/>
        <v>0</v>
      </c>
      <c r="KN71" s="25">
        <f t="shared" si="284"/>
        <v>0</v>
      </c>
      <c r="KO71" s="25">
        <f t="shared" si="285"/>
        <v>0</v>
      </c>
      <c r="KP71" s="25">
        <f t="shared" si="401"/>
        <v>0</v>
      </c>
      <c r="KQ71" s="25">
        <f t="shared" si="286"/>
        <v>0.2</v>
      </c>
      <c r="KR71" s="25">
        <f t="shared" si="287"/>
        <v>0.2</v>
      </c>
      <c r="KS71" s="25">
        <f t="shared" si="402"/>
        <v>0.2</v>
      </c>
      <c r="KT71" s="25">
        <f t="shared" si="288"/>
        <v>0</v>
      </c>
      <c r="KU71" s="25">
        <f t="shared" si="289"/>
        <v>0</v>
      </c>
      <c r="KV71" s="25">
        <f t="shared" si="403"/>
        <v>0</v>
      </c>
      <c r="KW71" s="25">
        <f t="shared" si="290"/>
        <v>0</v>
      </c>
      <c r="KX71" s="25">
        <f t="shared" si="291"/>
        <v>0</v>
      </c>
      <c r="KY71" s="25">
        <f t="shared" si="404"/>
        <v>0</v>
      </c>
      <c r="KZ71" s="25">
        <f t="shared" si="292"/>
        <v>0</v>
      </c>
      <c r="LA71" s="25">
        <f t="shared" si="293"/>
        <v>0</v>
      </c>
      <c r="LB71" s="25">
        <f t="shared" si="405"/>
        <v>0</v>
      </c>
      <c r="LC71" s="25">
        <f t="shared" si="294"/>
        <v>1.4</v>
      </c>
      <c r="LD71" s="25">
        <f t="shared" si="295"/>
        <v>1.4</v>
      </c>
      <c r="LE71" s="25">
        <f t="shared" si="406"/>
        <v>1.4</v>
      </c>
      <c r="LF71" s="25">
        <f t="shared" si="296"/>
        <v>0</v>
      </c>
      <c r="LG71" s="25">
        <f t="shared" si="297"/>
        <v>0</v>
      </c>
      <c r="LH71" s="25">
        <f t="shared" si="407"/>
        <v>0</v>
      </c>
      <c r="LI71" s="25">
        <f t="shared" si="298"/>
        <v>0</v>
      </c>
      <c r="LJ71" s="25">
        <f t="shared" si="299"/>
        <v>0</v>
      </c>
      <c r="LK71" s="25">
        <f t="shared" si="408"/>
        <v>0</v>
      </c>
      <c r="LL71" s="25">
        <f t="shared" si="300"/>
        <v>0</v>
      </c>
      <c r="LM71" s="25">
        <f t="shared" si="301"/>
        <v>0</v>
      </c>
      <c r="LN71" s="25">
        <f t="shared" si="409"/>
        <v>0</v>
      </c>
      <c r="LO71" s="25">
        <f t="shared" si="302"/>
        <v>0</v>
      </c>
      <c r="LP71" s="25">
        <f t="shared" si="303"/>
        <v>0</v>
      </c>
      <c r="LQ71" s="25">
        <f t="shared" si="410"/>
        <v>0</v>
      </c>
      <c r="LR71" s="25">
        <f t="shared" si="304"/>
        <v>0</v>
      </c>
      <c r="LS71" s="25">
        <f t="shared" si="305"/>
        <v>0</v>
      </c>
      <c r="LT71" s="25">
        <f t="shared" si="411"/>
        <v>0</v>
      </c>
      <c r="LU71" s="25">
        <f t="shared" si="306"/>
        <v>0</v>
      </c>
      <c r="LV71" s="25">
        <f t="shared" si="307"/>
        <v>0</v>
      </c>
      <c r="LW71" s="25">
        <f t="shared" si="412"/>
        <v>0</v>
      </c>
      <c r="LX71" s="25">
        <f t="shared" si="308"/>
        <v>0</v>
      </c>
      <c r="LY71" s="25">
        <f t="shared" si="309"/>
        <v>0</v>
      </c>
      <c r="LZ71" s="25">
        <f t="shared" si="413"/>
        <v>0</v>
      </c>
      <c r="MA71" s="25">
        <f t="shared" si="310"/>
        <v>0</v>
      </c>
      <c r="MB71" s="25">
        <f t="shared" si="311"/>
        <v>0</v>
      </c>
      <c r="MC71" s="25">
        <f t="shared" si="414"/>
        <v>0</v>
      </c>
      <c r="MD71" s="25">
        <f t="shared" si="312"/>
        <v>0</v>
      </c>
      <c r="ME71" s="25">
        <f t="shared" si="313"/>
        <v>0</v>
      </c>
      <c r="MF71" s="25">
        <f t="shared" si="415"/>
        <v>0</v>
      </c>
      <c r="MG71" s="25">
        <f t="shared" si="314"/>
        <v>0</v>
      </c>
      <c r="MH71" s="25">
        <f t="shared" si="315"/>
        <v>0</v>
      </c>
      <c r="MI71" s="25">
        <f t="shared" si="416"/>
        <v>0</v>
      </c>
      <c r="MJ71" s="25">
        <f t="shared" si="316"/>
        <v>0</v>
      </c>
      <c r="MK71" s="25">
        <f t="shared" si="317"/>
        <v>0</v>
      </c>
      <c r="ML71" s="25">
        <f t="shared" si="417"/>
        <v>0</v>
      </c>
      <c r="MM71" s="25">
        <f t="shared" si="318"/>
        <v>0</v>
      </c>
      <c r="MN71" s="25">
        <f t="shared" si="319"/>
        <v>0</v>
      </c>
      <c r="MO71" s="25">
        <f t="shared" si="418"/>
        <v>0</v>
      </c>
      <c r="MP71" s="25">
        <f t="shared" si="320"/>
        <v>0</v>
      </c>
      <c r="MQ71" s="25">
        <f t="shared" si="321"/>
        <v>0</v>
      </c>
      <c r="MR71" s="25">
        <f t="shared" si="419"/>
        <v>0</v>
      </c>
      <c r="MS71" s="29">
        <v>1.4</v>
      </c>
      <c r="MT71" s="29">
        <v>0</v>
      </c>
      <c r="MU71" s="29">
        <v>1</v>
      </c>
      <c r="MV71" s="29">
        <v>1</v>
      </c>
      <c r="MW71" s="25">
        <f t="shared" si="322"/>
        <v>1.4</v>
      </c>
      <c r="MX71" s="25">
        <f t="shared" si="323"/>
        <v>3.36</v>
      </c>
      <c r="MY71" s="25">
        <f t="shared" si="324"/>
        <v>0</v>
      </c>
      <c r="MZ71" s="25">
        <f t="shared" si="325"/>
        <v>0</v>
      </c>
      <c r="NA71" s="25">
        <f t="shared" si="326"/>
        <v>1.4</v>
      </c>
      <c r="NB71" s="25">
        <f t="shared" si="327"/>
        <v>3.36</v>
      </c>
      <c r="NC71" s="25">
        <f t="shared" si="328"/>
        <v>0</v>
      </c>
      <c r="ND71" s="25">
        <f t="shared" si="329"/>
        <v>0</v>
      </c>
      <c r="NE71" s="25">
        <f t="shared" si="420"/>
        <v>1.4</v>
      </c>
      <c r="NF71" s="25">
        <f t="shared" si="420"/>
        <v>3.36</v>
      </c>
      <c r="NG71" s="25">
        <f t="shared" si="420"/>
        <v>0</v>
      </c>
      <c r="NH71" s="25">
        <f t="shared" si="420"/>
        <v>0</v>
      </c>
      <c r="NI71" s="25">
        <f t="shared" si="330"/>
        <v>126</v>
      </c>
      <c r="NJ71" s="25">
        <f t="shared" si="331"/>
        <v>0</v>
      </c>
      <c r="NK71" s="25">
        <f t="shared" si="332"/>
        <v>126</v>
      </c>
      <c r="NL71" s="25">
        <f t="shared" si="333"/>
        <v>68.2</v>
      </c>
      <c r="NM71" s="25">
        <f t="shared" si="334"/>
        <v>0</v>
      </c>
      <c r="NN71" s="25">
        <f t="shared" si="421"/>
        <v>68.2</v>
      </c>
      <c r="NO71" s="25">
        <f t="shared" si="335"/>
        <v>0</v>
      </c>
      <c r="NP71" s="25">
        <f t="shared" si="336"/>
        <v>0</v>
      </c>
      <c r="NQ71" s="25">
        <f t="shared" si="422"/>
        <v>0</v>
      </c>
      <c r="NR71" s="25">
        <f t="shared" si="337"/>
        <v>0</v>
      </c>
      <c r="NS71" s="25">
        <f t="shared" si="338"/>
        <v>0</v>
      </c>
      <c r="NT71" s="25">
        <f t="shared" si="423"/>
        <v>0</v>
      </c>
      <c r="NU71" s="25">
        <f t="shared" si="339"/>
        <v>0</v>
      </c>
      <c r="NV71" s="25">
        <f t="shared" si="340"/>
        <v>0</v>
      </c>
      <c r="NW71" s="25">
        <f t="shared" si="424"/>
        <v>0</v>
      </c>
      <c r="NX71" s="25">
        <f t="shared" si="425"/>
        <v>68.2</v>
      </c>
      <c r="NY71" s="25">
        <f t="shared" si="425"/>
        <v>0</v>
      </c>
      <c r="NZ71" s="25">
        <f t="shared" si="426"/>
        <v>68.2</v>
      </c>
      <c r="OA71" s="25">
        <f t="shared" si="427"/>
        <v>57.8</v>
      </c>
      <c r="OB71" s="25">
        <f t="shared" si="427"/>
        <v>0</v>
      </c>
      <c r="OC71" s="25">
        <f t="shared" si="428"/>
        <v>57.8</v>
      </c>
      <c r="OD71" s="25">
        <f t="shared" si="429"/>
        <v>68.2</v>
      </c>
      <c r="OE71" s="25">
        <f t="shared" si="429"/>
        <v>0</v>
      </c>
      <c r="OF71" s="25">
        <f t="shared" si="429"/>
        <v>68.2</v>
      </c>
      <c r="OG71" s="25">
        <f t="shared" si="341"/>
        <v>0</v>
      </c>
      <c r="OH71" s="25">
        <f t="shared" si="342"/>
        <v>0</v>
      </c>
      <c r="OI71" s="25">
        <f t="shared" si="343"/>
        <v>0</v>
      </c>
      <c r="OJ71" s="25">
        <f t="shared" si="344"/>
        <v>0</v>
      </c>
      <c r="OK71" s="25">
        <f t="shared" si="345"/>
        <v>0</v>
      </c>
      <c r="OL71" s="25">
        <f t="shared" si="346"/>
        <v>0</v>
      </c>
      <c r="OM71" s="25">
        <f t="shared" si="430"/>
        <v>0</v>
      </c>
      <c r="ON71" s="25">
        <f t="shared" si="430"/>
        <v>0</v>
      </c>
      <c r="OO71" s="25">
        <f t="shared" si="430"/>
        <v>0</v>
      </c>
      <c r="OP71" s="25">
        <f t="shared" si="347"/>
        <v>0</v>
      </c>
      <c r="OQ71" s="25">
        <f t="shared" si="348"/>
        <v>0</v>
      </c>
      <c r="OR71" s="25">
        <f t="shared" si="431"/>
        <v>0</v>
      </c>
      <c r="OS71" s="19">
        <v>536297.43000000005</v>
      </c>
      <c r="OT71" s="19">
        <v>2370663.34</v>
      </c>
    </row>
    <row r="72" spans="1:410" ht="33" customHeight="1" x14ac:dyDescent="0.25">
      <c r="A72" s="18"/>
      <c r="B72" s="18" t="s">
        <v>850</v>
      </c>
      <c r="C72" s="18">
        <v>2711.24</v>
      </c>
      <c r="D72" s="16" t="e">
        <f>_xlfn.IFNA(INDEX(#REF!,MATCH(E72,#REF!,0)),0)</f>
        <v>#REF!</v>
      </c>
      <c r="E72" s="18" t="s">
        <v>853</v>
      </c>
      <c r="F72" s="16" t="s">
        <v>765</v>
      </c>
      <c r="G72" s="16" t="s">
        <v>766</v>
      </c>
      <c r="H72" s="16" t="s">
        <v>767</v>
      </c>
      <c r="I72" s="16" t="s">
        <v>768</v>
      </c>
      <c r="J72" s="16" t="s">
        <v>769</v>
      </c>
      <c r="K72" s="16" t="s">
        <v>770</v>
      </c>
      <c r="L72" s="16" t="s">
        <v>771</v>
      </c>
      <c r="M72" s="18">
        <v>1.64</v>
      </c>
      <c r="N72" s="18">
        <v>1.94</v>
      </c>
      <c r="O72" s="18">
        <v>2.04</v>
      </c>
      <c r="P72" s="18">
        <v>2.34</v>
      </c>
      <c r="Q72" s="18">
        <v>0.1</v>
      </c>
      <c r="R72" s="18">
        <v>1.8399999999999999</v>
      </c>
      <c r="S72" s="18">
        <v>2.14</v>
      </c>
      <c r="T72" s="18">
        <v>0.2</v>
      </c>
      <c r="U72" s="18">
        <v>0</v>
      </c>
      <c r="V72" s="18">
        <v>0</v>
      </c>
      <c r="W72" s="18">
        <v>0</v>
      </c>
      <c r="X72" s="18">
        <v>1.64</v>
      </c>
      <c r="Y72" s="18">
        <v>1.9</v>
      </c>
      <c r="Z72" s="20">
        <f t="shared" si="349"/>
        <v>2.1</v>
      </c>
      <c r="AA72" s="18">
        <v>0.22</v>
      </c>
      <c r="AB72" s="18">
        <v>0</v>
      </c>
      <c r="AC72" s="18">
        <v>0</v>
      </c>
      <c r="AD72" s="18">
        <v>0</v>
      </c>
      <c r="AE72" s="18">
        <v>0</v>
      </c>
      <c r="AF72" s="18">
        <v>0</v>
      </c>
      <c r="AG72" s="18">
        <v>1.2</v>
      </c>
      <c r="AH72" s="18">
        <v>1.5</v>
      </c>
      <c r="AI72" s="20">
        <f t="shared" si="350"/>
        <v>2.25</v>
      </c>
      <c r="AJ72" s="18">
        <v>0</v>
      </c>
      <c r="AK72" s="18">
        <v>0</v>
      </c>
      <c r="AL72" s="20">
        <f t="shared" si="351"/>
        <v>0</v>
      </c>
      <c r="AM72" s="18">
        <v>1.64</v>
      </c>
      <c r="AN72" s="18">
        <v>1.5</v>
      </c>
      <c r="AO72" s="18">
        <v>0.15</v>
      </c>
      <c r="AP72" s="18">
        <v>0.22</v>
      </c>
      <c r="AQ72" s="18">
        <v>1.64</v>
      </c>
      <c r="AR72" s="18">
        <v>1.72</v>
      </c>
      <c r="AS72" s="18">
        <v>0.12</v>
      </c>
      <c r="AT72" s="18">
        <v>0.11</v>
      </c>
      <c r="AU72" s="18">
        <v>0</v>
      </c>
      <c r="AV72" s="18">
        <v>1</v>
      </c>
      <c r="AW72" s="18">
        <v>0</v>
      </c>
      <c r="AX72" s="18">
        <v>0</v>
      </c>
      <c r="AY72" s="18">
        <v>0</v>
      </c>
      <c r="AZ72" s="18">
        <v>0</v>
      </c>
      <c r="BA72" s="18">
        <v>0</v>
      </c>
      <c r="BB72" s="18">
        <v>0</v>
      </c>
      <c r="BC72" s="18">
        <v>0</v>
      </c>
      <c r="BD72" s="18">
        <v>0</v>
      </c>
      <c r="BE72" s="18">
        <v>2</v>
      </c>
      <c r="BF72" s="18">
        <v>0</v>
      </c>
      <c r="BG72" s="18">
        <v>0</v>
      </c>
      <c r="BH72" s="18">
        <v>0</v>
      </c>
      <c r="BI72" s="18">
        <v>0</v>
      </c>
      <c r="BJ72" s="18">
        <v>0</v>
      </c>
      <c r="BK72" s="18">
        <v>0</v>
      </c>
      <c r="BL72" s="18">
        <v>0</v>
      </c>
      <c r="BM72" s="18">
        <v>0</v>
      </c>
      <c r="BN72" s="18">
        <v>0</v>
      </c>
      <c r="BO72" s="18">
        <v>0</v>
      </c>
      <c r="BP72" s="18">
        <v>0</v>
      </c>
      <c r="BQ72" s="18">
        <v>0</v>
      </c>
      <c r="BR72" s="18">
        <v>0</v>
      </c>
      <c r="BS72" s="18">
        <v>0</v>
      </c>
      <c r="BT72" s="18">
        <v>0</v>
      </c>
      <c r="BU72" s="18">
        <v>0</v>
      </c>
      <c r="BV72" s="18">
        <v>0</v>
      </c>
      <c r="BW72" s="18">
        <v>0</v>
      </c>
      <c r="BX72" s="18">
        <v>0</v>
      </c>
      <c r="BY72" s="18">
        <v>0</v>
      </c>
      <c r="BZ72" s="18">
        <v>0</v>
      </c>
      <c r="CA72" s="16" t="e">
        <f>_xlfn.IFNA(IF(RIGHT(D72,2)="=G",0,INDEX(#REF!,MATCH(E72,#REF!,0))),0)</f>
        <v>#REF!</v>
      </c>
      <c r="CB72" s="16" t="s">
        <v>776</v>
      </c>
      <c r="CC72" s="18">
        <v>0</v>
      </c>
      <c r="CD72" s="18">
        <v>0</v>
      </c>
      <c r="CE72" s="18">
        <v>1.4</v>
      </c>
      <c r="CF72" s="18">
        <v>0.85</v>
      </c>
      <c r="CG72" s="18">
        <v>0.12</v>
      </c>
      <c r="CH72" s="18">
        <v>2</v>
      </c>
      <c r="CI72" s="16" t="s">
        <v>98</v>
      </c>
      <c r="CJ72" s="18">
        <v>0</v>
      </c>
      <c r="CK72" s="20">
        <f t="shared" si="217"/>
        <v>2.7</v>
      </c>
      <c r="CL72" s="20">
        <f t="shared" si="352"/>
        <v>2.7</v>
      </c>
      <c r="CM72" s="18">
        <v>52.19</v>
      </c>
      <c r="CN72" s="18">
        <v>33.54</v>
      </c>
      <c r="CO72" s="18">
        <v>32.701000000000001</v>
      </c>
      <c r="CP72" s="22">
        <f t="shared" si="218"/>
        <v>33.54</v>
      </c>
      <c r="CQ72" s="22">
        <f t="shared" si="219"/>
        <v>30.84</v>
      </c>
      <c r="CR72" s="22">
        <f t="shared" si="353"/>
        <v>2.7</v>
      </c>
      <c r="CS72" s="22">
        <f t="shared" si="220"/>
        <v>30.94</v>
      </c>
      <c r="CT72" s="22">
        <f t="shared" si="221"/>
        <v>31.14</v>
      </c>
      <c r="CU72" s="18">
        <v>31.14</v>
      </c>
      <c r="CV72" s="22">
        <f t="shared" si="354"/>
        <v>2.1</v>
      </c>
      <c r="CW72" s="22">
        <f t="shared" si="222"/>
        <v>0</v>
      </c>
      <c r="CX72" s="22">
        <f t="shared" si="223"/>
        <v>0</v>
      </c>
      <c r="CY72" s="22">
        <f t="shared" si="224"/>
        <v>33.270000000000003</v>
      </c>
      <c r="CZ72" s="22">
        <f t="shared" si="225"/>
        <v>33.42</v>
      </c>
      <c r="DA72" s="18">
        <v>33.54</v>
      </c>
      <c r="DB72" s="20">
        <f t="shared" si="355"/>
        <v>2.7</v>
      </c>
      <c r="DC72" s="20">
        <f t="shared" si="356"/>
        <v>0</v>
      </c>
      <c r="DD72" s="20">
        <f t="shared" si="357"/>
        <v>2.7</v>
      </c>
      <c r="DE72" s="20">
        <f t="shared" si="226"/>
        <v>0.1</v>
      </c>
      <c r="DF72" s="20">
        <f t="shared" si="227"/>
        <v>0.2</v>
      </c>
      <c r="DG72" s="20">
        <f t="shared" si="228"/>
        <v>2.37</v>
      </c>
      <c r="DH72" s="20">
        <f t="shared" si="229"/>
        <v>0</v>
      </c>
      <c r="DI72" s="20">
        <f t="shared" si="230"/>
        <v>0</v>
      </c>
      <c r="DJ72" s="20">
        <f t="shared" si="231"/>
        <v>0</v>
      </c>
      <c r="DK72" s="20">
        <f t="shared" si="358"/>
        <v>2.67</v>
      </c>
      <c r="DL72" s="20">
        <f t="shared" si="359"/>
        <v>0</v>
      </c>
      <c r="DM72" s="20">
        <f t="shared" si="360"/>
        <v>3.0000000000000249E-2</v>
      </c>
      <c r="DN72" s="20">
        <f t="shared" si="361"/>
        <v>0</v>
      </c>
      <c r="DO72" s="18">
        <v>2.54</v>
      </c>
      <c r="DP72" s="18">
        <v>0</v>
      </c>
      <c r="DQ72" s="18">
        <v>1</v>
      </c>
      <c r="DR72" s="18">
        <v>1</v>
      </c>
      <c r="DS72" s="25">
        <f t="shared" si="362"/>
        <v>2.54</v>
      </c>
      <c r="DT72" s="25">
        <f t="shared" si="363"/>
        <v>0</v>
      </c>
      <c r="DU72" s="25">
        <f t="shared" si="364"/>
        <v>6.86</v>
      </c>
      <c r="DV72" s="25">
        <f t="shared" si="365"/>
        <v>0</v>
      </c>
      <c r="DW72" s="25">
        <f t="shared" si="366"/>
        <v>6.86</v>
      </c>
      <c r="DX72" s="25">
        <f t="shared" si="367"/>
        <v>13.99</v>
      </c>
      <c r="DY72" s="25">
        <f t="shared" si="368"/>
        <v>0</v>
      </c>
      <c r="DZ72" s="25">
        <f t="shared" si="369"/>
        <v>13.99</v>
      </c>
      <c r="EA72" s="25">
        <f t="shared" si="370"/>
        <v>8.81</v>
      </c>
      <c r="EB72" s="25">
        <f t="shared" si="371"/>
        <v>0</v>
      </c>
      <c r="EC72" s="25">
        <f t="shared" si="372"/>
        <v>8.81</v>
      </c>
      <c r="ED72" s="25">
        <f t="shared" si="373"/>
        <v>5.18</v>
      </c>
      <c r="EE72" s="25">
        <f t="shared" si="373"/>
        <v>0</v>
      </c>
      <c r="EF72" s="25">
        <f t="shared" si="374"/>
        <v>5.18</v>
      </c>
      <c r="EG72" s="25">
        <f t="shared" si="375"/>
        <v>8.81</v>
      </c>
      <c r="EH72" s="25">
        <f t="shared" si="375"/>
        <v>0</v>
      </c>
      <c r="EI72" s="25">
        <f t="shared" si="376"/>
        <v>8.81</v>
      </c>
      <c r="EJ72" s="18">
        <v>2711.24</v>
      </c>
      <c r="EK72" s="18">
        <v>2672.54</v>
      </c>
      <c r="EL72" s="18" t="s">
        <v>853</v>
      </c>
      <c r="EM72" s="18" t="s">
        <v>854</v>
      </c>
      <c r="EN72" s="16" t="s">
        <v>774</v>
      </c>
      <c r="EO72" s="16" t="s">
        <v>132</v>
      </c>
      <c r="EP72" s="16" t="e">
        <f>IF(OR(EN72="Cống tròn",EN72="Cống hộp",EN72="Ống nhựa"),INDEX(#REF!,MATCH(E72,#REF!,0)),IF(OR(EN72="Rãnh xây",EN72="Rãnh bê tông"),INDEX(#REF!,MATCH(E72,#REF!,0)),0))</f>
        <v>#REF!</v>
      </c>
      <c r="EQ72" s="18">
        <v>37.499999999999815</v>
      </c>
      <c r="ER72" s="18">
        <v>1</v>
      </c>
      <c r="ES72" s="25">
        <f t="shared" si="377"/>
        <v>37</v>
      </c>
      <c r="ET72" s="1" t="e">
        <f>_xlfn.IFNA(IF(EN72="Cống tròn",INDEX(#REF!,MATCH(E72,#REF!,0)),IF(EN72="Cống hộp",INDEX(#REF!,MATCH(E72,#REF!,0)),EU72&amp;" ,"&amp;EV72)),0)</f>
        <v>#REF!</v>
      </c>
      <c r="EU72" s="16" t="s">
        <v>769</v>
      </c>
      <c r="EV72" s="16" t="s">
        <v>775</v>
      </c>
      <c r="EW72" s="16" t="e">
        <f>_xlfn.IFNA(INDEX(#REF!,MATCH(E72,#REF!,0)),0)</f>
        <v>#REF!</v>
      </c>
      <c r="EX72" s="16"/>
      <c r="EY72" s="18">
        <v>0</v>
      </c>
      <c r="EZ72" s="18">
        <v>0</v>
      </c>
      <c r="FA72" s="18">
        <v>0</v>
      </c>
      <c r="FB72" s="19">
        <v>0</v>
      </c>
      <c r="FC72" s="19">
        <v>0</v>
      </c>
      <c r="FD72" s="25">
        <f t="shared" si="232"/>
        <v>0</v>
      </c>
      <c r="FE72" s="25">
        <f t="shared" si="378"/>
        <v>0</v>
      </c>
      <c r="FF72" s="18">
        <v>0.1</v>
      </c>
      <c r="FG72" s="18">
        <v>2</v>
      </c>
      <c r="FH72" s="18">
        <v>1</v>
      </c>
      <c r="FI72" s="25">
        <f t="shared" si="379"/>
        <v>1.2</v>
      </c>
      <c r="FJ72" s="18">
        <v>0</v>
      </c>
      <c r="FK72" s="18">
        <v>0</v>
      </c>
      <c r="FL72" s="18">
        <v>0.2</v>
      </c>
      <c r="FM72" s="18">
        <v>1.4</v>
      </c>
      <c r="FN72" s="18">
        <v>0</v>
      </c>
      <c r="FO72" s="25">
        <f t="shared" si="380"/>
        <v>1.4</v>
      </c>
      <c r="FP72" s="18">
        <v>1.4999999999999999E-2</v>
      </c>
      <c r="FQ72" s="18">
        <v>1</v>
      </c>
      <c r="FR72" s="25">
        <f t="shared" si="233"/>
        <v>36</v>
      </c>
      <c r="FS72" s="25">
        <f t="shared" si="234"/>
        <v>0.52500000000000002</v>
      </c>
      <c r="FT72" s="25">
        <f t="shared" si="235"/>
        <v>36.524999999999999</v>
      </c>
      <c r="FU72" s="25">
        <f t="shared" si="236"/>
        <v>-0.97499999999981668</v>
      </c>
      <c r="FV72" s="25" t="str">
        <f t="shared" si="381"/>
        <v>Thêm 01</v>
      </c>
      <c r="FW72" s="25">
        <f t="shared" si="382"/>
        <v>0.04</v>
      </c>
      <c r="FX72" s="16"/>
      <c r="FY72" s="16"/>
      <c r="FZ72" s="16"/>
      <c r="GA72" s="16"/>
      <c r="GB72" s="19">
        <v>0</v>
      </c>
      <c r="GC72" s="19">
        <v>0</v>
      </c>
      <c r="GD72" s="19">
        <v>0</v>
      </c>
      <c r="GE72" s="19">
        <v>0</v>
      </c>
      <c r="GF72" s="19">
        <v>0</v>
      </c>
      <c r="GG72" s="19">
        <v>0</v>
      </c>
      <c r="GH72" s="19">
        <v>0</v>
      </c>
      <c r="GI72" s="19">
        <v>0</v>
      </c>
      <c r="GJ72" s="19">
        <v>0</v>
      </c>
      <c r="GK72" s="19">
        <v>0</v>
      </c>
      <c r="GL72" s="25">
        <f t="shared" si="237"/>
        <v>0</v>
      </c>
      <c r="GM72" s="25">
        <f t="shared" si="383"/>
        <v>0</v>
      </c>
      <c r="GN72" s="19">
        <v>0</v>
      </c>
      <c r="GO72" s="19">
        <v>0</v>
      </c>
      <c r="GP72" s="19">
        <v>0</v>
      </c>
      <c r="GQ72" s="19">
        <v>0</v>
      </c>
      <c r="GR72" s="1" t="e">
        <f>_xlfn.IFNA(INDEX(#REF!,MATCH(E72,#REF!,0)),0)</f>
        <v>#REF!</v>
      </c>
      <c r="GS72" s="16"/>
      <c r="GT72" s="18">
        <v>0</v>
      </c>
      <c r="GU72" s="18">
        <v>0</v>
      </c>
      <c r="GV72" s="18">
        <v>0</v>
      </c>
      <c r="GW72" s="18">
        <v>0</v>
      </c>
      <c r="GX72" s="25">
        <f t="shared" si="238"/>
        <v>0</v>
      </c>
      <c r="GY72" s="25">
        <f t="shared" si="239"/>
        <v>0</v>
      </c>
      <c r="GZ72" s="25">
        <f t="shared" si="384"/>
        <v>0</v>
      </c>
      <c r="HA72" s="1" t="e" cm="1">
        <f t="array" ref="HA72">INDEX(#REF!,MATCH(EJ72&amp;EK72&amp;HD72&amp;HE72&amp;HF72,#REF!&amp;#REF!&amp;#REF!&amp;#REF!&amp;#REF!,0))</f>
        <v>#REF!</v>
      </c>
      <c r="HB72" s="16"/>
      <c r="HC72" s="25">
        <f t="shared" si="385"/>
        <v>0</v>
      </c>
      <c r="HD72" s="18">
        <v>0</v>
      </c>
      <c r="HE72" s="18">
        <v>0</v>
      </c>
      <c r="HF72" s="18">
        <v>0</v>
      </c>
      <c r="HG72" s="1" t="e" cm="1">
        <f t="array" ref="HG72">INDEX(#REF!,MATCH(EJ72&amp;EK72&amp;HJ72&amp;HK72&amp;HL72,#REF!&amp;#REF!&amp;#REF!&amp;#REF!&amp;#REF!,0))</f>
        <v>#REF!</v>
      </c>
      <c r="HH72" s="16"/>
      <c r="HI72" s="25">
        <f t="shared" si="386"/>
        <v>0</v>
      </c>
      <c r="HJ72" s="25">
        <f t="shared" si="387"/>
        <v>0</v>
      </c>
      <c r="HK72" s="19">
        <v>0</v>
      </c>
      <c r="HL72" s="19">
        <v>0</v>
      </c>
      <c r="HM72" s="18">
        <v>0.01</v>
      </c>
      <c r="HN72" s="18">
        <v>1</v>
      </c>
      <c r="HO72" s="25">
        <f t="shared" si="388"/>
        <v>0</v>
      </c>
      <c r="HP72" s="25">
        <f t="shared" si="389"/>
        <v>0</v>
      </c>
      <c r="HQ72" s="25">
        <f t="shared" si="390"/>
        <v>0</v>
      </c>
      <c r="HR72" s="25">
        <f t="shared" si="391"/>
        <v>0</v>
      </c>
      <c r="HS72" s="25">
        <f t="shared" si="392"/>
        <v>0</v>
      </c>
      <c r="HT72" s="19">
        <v>0</v>
      </c>
      <c r="HU72" s="19">
        <v>0</v>
      </c>
      <c r="HV72" s="19">
        <v>0</v>
      </c>
      <c r="HW72" s="25">
        <f t="shared" si="393"/>
        <v>0</v>
      </c>
      <c r="HX72" s="19">
        <v>0</v>
      </c>
      <c r="HY72" s="19">
        <v>0</v>
      </c>
      <c r="HZ72" s="18">
        <v>33.54</v>
      </c>
      <c r="IA72" s="20">
        <f>ROUND(IF(EN72="Cống tròn",IF(EN72="Cống tròn",IF(EU72="Không có móng",IQ72-FF72,IF(EU72="Đế",IP72-FN72,IF(OR(EU72="Móng bê tông",EU72="Móng bê tông kết hợp đế"),II72-FJ72,0))),0),IF(EN72="Cống hộp",IF(AND(EN72="Cống hộp",EU72="Không có móng"),IQ72-GF72,IF(AND(EN72="Cống hộp",EU72="Móng bê tông"),IJ72-GB72,0)),IF(OR(EN72="Rãnh xây",EN72="Rãnh bê tông"),IF(OR(EN72="Rãnh xây",EN72="Rãnh bê tông"),IK72-GB72,0),IF(EN72="Ống nhựa",IF(AND(EN72="Ống nhựa",EU72="Không đắp cát"),IQ72-HT72,IF(AND(EN72="Ống nhựa",EU72="Đắp cát"),IH72-HX72,0)),IF(EN72="Rãnh thang",IF(EN72="Rãnh thang",IF(EU72="Móng bê tông",#REF!-#REF!,IQ72),0),0))))),2)</f>
        <v>31.14</v>
      </c>
      <c r="IB72" s="20">
        <f t="shared" si="394"/>
        <v>2.3999999999999986</v>
      </c>
      <c r="IC72" s="20">
        <f t="shared" si="240"/>
        <v>31.14</v>
      </c>
      <c r="ID72" s="20">
        <f t="shared" si="241"/>
        <v>0</v>
      </c>
      <c r="IE72" s="20">
        <f t="shared" si="242"/>
        <v>0</v>
      </c>
      <c r="IF72" s="20">
        <f t="shared" si="243"/>
        <v>0</v>
      </c>
      <c r="IG72" s="20">
        <f>IF(EN72="Rãnh thang",IF(AND(EN72="Rãnh thang",EU72="Móng bê tông"),IQ72-#REF!,0),IF(EN72="Ống nhựa",IF(AND(EN72="Ống nhựa",EU72="Đắp cát"),IQ72-HT72,0),IF(EN72="Cống tròn",IF(EN72="Cống tròn",IF(OR(EU72="Móng bê tông",EU72="Móng bê tông kết hợp đế"),IM72-FL72,0),0),IF(EN72="Cống hộp",IF(AND(EN72="Cống hộp",EU72="Móng bê tông"),IN72-GD72,0),IF(OR(EN72="Rãnh xây",EN72="Rãnh bê tông"),IF(AND(EN72="Rãnh xây",EU72="Móng bê tông"),IO72-GD72,IF(AND(EN72="Rãnh bê tông",EU72="Móng bê tông"),IO72-GD72,0)),0)))))</f>
        <v>31.14</v>
      </c>
      <c r="IH72" s="20">
        <f t="shared" si="244"/>
        <v>0</v>
      </c>
      <c r="II72" s="20">
        <f t="shared" si="245"/>
        <v>31.14</v>
      </c>
      <c r="IJ72" s="20">
        <f t="shared" si="246"/>
        <v>0</v>
      </c>
      <c r="IK72" s="20">
        <f t="shared" si="247"/>
        <v>0</v>
      </c>
      <c r="IL72" s="20">
        <f t="shared" si="248"/>
        <v>31.34</v>
      </c>
      <c r="IM72" s="20">
        <f t="shared" si="249"/>
        <v>31.34</v>
      </c>
      <c r="IN72" s="20">
        <f t="shared" si="250"/>
        <v>0</v>
      </c>
      <c r="IO72" s="20">
        <f t="shared" si="251"/>
        <v>0</v>
      </c>
      <c r="IP72" s="20">
        <f t="shared" si="252"/>
        <v>0</v>
      </c>
      <c r="IQ72" s="18">
        <v>31.44</v>
      </c>
      <c r="IR72" s="25">
        <f t="shared" si="395"/>
        <v>0</v>
      </c>
      <c r="IS72" s="25">
        <f t="shared" si="253"/>
        <v>0</v>
      </c>
      <c r="IT72" s="25">
        <f t="shared" si="254"/>
        <v>0</v>
      </c>
      <c r="IU72" s="25">
        <f>ROUND(IF(EN72="Cống tròn",IF(EN72="Cống tròn",IV72+FF72,0),IF(EN72="Cống hộp",IF(EN72="Cống hộp",IV72+GP72,0),IF(OR(EN72="Rãnh xây",EN72="Rãnh bê tông"),IF(OR(EN72="Rãnh xây",EN72="Rãnh bê tông"),IV72+GP72,0),IF(EN72="ống nhựa",IF(EN72="Ống nhựa",IV72+HT72,0),IF(EN72="Rãnh thang",IF(EN72="Rãnh thang",IQ72+#REF!,0),0))))),2)</f>
        <v>31.09</v>
      </c>
      <c r="IV72" s="18">
        <v>30.99</v>
      </c>
      <c r="IW72" s="25">
        <f t="shared" si="255"/>
        <v>31.09</v>
      </c>
      <c r="IX72" s="25">
        <f t="shared" si="256"/>
        <v>0</v>
      </c>
      <c r="IY72" s="25">
        <f t="shared" si="257"/>
        <v>0</v>
      </c>
      <c r="IZ72" s="25">
        <f t="shared" si="258"/>
        <v>0</v>
      </c>
      <c r="JA72" s="25">
        <f t="shared" si="259"/>
        <v>0</v>
      </c>
      <c r="JB72" s="18">
        <v>32.090000000000003</v>
      </c>
      <c r="JC72" s="20">
        <f>ROUND(IF(EN72="Cống tròn",IF(EN72="Cống tròn",IF(EU72="Không có móng",JS72-FF72,IF(EU72="Đế",JR72-FN72,IF(OR(EU72="Móng bê tông",EU72="Móng bê tông kết hợp đế"),JK72-FJ72,0))),0),IF(EN72="Cống hộp",IF(AND(EN72="Cống hộp",EU72="Không có móng"),JS72-GF72,IF(AND(EN72="Cống hộp",EU72="Móng bê tông"),JL72-GB72,0)),IF(OR(EN72="Rãnh xây",EN72="Rãnh bê tông"),IF(OR(EN72="Rãnh xây",EN72="Rãnh bê tông"),JM72-GB72,0),IF(EN72="Ống nhựa",IF(AND(EN72="Ống nhựa",EU72="Không đắp cát"),JS72-HT72,IF(AND(EN72="Ống nhựa",EU72="Đắp cát"),JJ72-HX72,0)),IF(EN72="Rãnh thang",IF(EN72="Rãnh thang",IF(EU72="Móng bê tông",#REF!-#REF!,JS72),0),0))))),2)</f>
        <v>29.69</v>
      </c>
      <c r="JD72" s="20">
        <f t="shared" si="396"/>
        <v>2.4000000000000021</v>
      </c>
      <c r="JE72" s="20">
        <f t="shared" si="260"/>
        <v>29.689999999999998</v>
      </c>
      <c r="JF72" s="20">
        <f t="shared" si="261"/>
        <v>0</v>
      </c>
      <c r="JG72" s="20">
        <f t="shared" si="262"/>
        <v>0</v>
      </c>
      <c r="JH72" s="20">
        <f t="shared" si="263"/>
        <v>0</v>
      </c>
      <c r="JI72" s="20">
        <f>IF(EN72="Rãnh thang",IF(AND(EN72="Rãnh thang",EU72="Móng bê tông"),JS72-#REF!,0),IF(EN72="Ống nhựa",IF(AND(EN72="Ống nhựa",EU72="Đắp cát"),JS72-HT72,0),IF(EN72="Cống tròn",IF(EN72="Cống tròn",IF(OR(EU72="Móng bê tông",EU72="Móng bê tông kết hợp đế"),JO72-FL72,0),0),IF(EN72="Cống hộp",IF(AND(EN72="Cống hộp",EU72="Móng bê tông"),JP72-GD72,0),IF(OR(EN72="Rãnh xây",EN72="Rãnh bê tông"),IF(AND(EN72="Rãnh xây",EU72="Móng bê tông"),JQ72-GD72,IF(AND(EN72="Rãnh bê tông",EU72="Móng bê tông"),JQ72-GD72,0)),0)))))</f>
        <v>29.689999999999998</v>
      </c>
      <c r="JJ72" s="20">
        <f t="shared" si="264"/>
        <v>0</v>
      </c>
      <c r="JK72" s="20">
        <f t="shared" si="265"/>
        <v>29.689999999999998</v>
      </c>
      <c r="JL72" s="20">
        <f t="shared" si="266"/>
        <v>0</v>
      </c>
      <c r="JM72" s="20">
        <f t="shared" si="267"/>
        <v>0</v>
      </c>
      <c r="JN72" s="20">
        <f t="shared" si="268"/>
        <v>29.889999999999997</v>
      </c>
      <c r="JO72" s="20">
        <f t="shared" si="269"/>
        <v>29.889999999999997</v>
      </c>
      <c r="JP72" s="20">
        <f t="shared" si="270"/>
        <v>0</v>
      </c>
      <c r="JQ72" s="20">
        <f t="shared" si="271"/>
        <v>0</v>
      </c>
      <c r="JR72" s="20">
        <f t="shared" si="272"/>
        <v>0</v>
      </c>
      <c r="JS72" s="26">
        <v>29.99</v>
      </c>
      <c r="JT72" s="25">
        <f t="shared" si="397"/>
        <v>0</v>
      </c>
      <c r="JU72" s="25">
        <f t="shared" si="273"/>
        <v>0</v>
      </c>
      <c r="JV72" s="25">
        <f t="shared" si="274"/>
        <v>0</v>
      </c>
      <c r="JW72" s="25">
        <f>ROUND(IF(EN72="Cống tròn",IF(EN72="Cống tròn",JX72+FF72,0),IF(EN72="Cống hộp",IF(EN72="Cống hộp",JX72+GP72,0),IF(OR(EN72="Rãnh xây",EN72="Rãnh bê tông"),IF(OR(EN72="Rãnh xây",EN72="Rãnh bê tông"),JX72+GP72,0),IF(EN72="ống nhựa",IF(EN72="Ống nhựa",JX72+HT72,0),IF(EN72="Rãnh thang",IF(EN72="Rãnh thang",JS72+#REF!,0),0))))),2)</f>
        <v>31.09</v>
      </c>
      <c r="JX72" s="27">
        <v>30.99</v>
      </c>
      <c r="JY72" s="25">
        <f t="shared" si="275"/>
        <v>31.09</v>
      </c>
      <c r="JZ72" s="25">
        <f t="shared" si="276"/>
        <v>0</v>
      </c>
      <c r="KA72" s="25">
        <f t="shared" si="277"/>
        <v>0</v>
      </c>
      <c r="KB72" s="25">
        <f t="shared" si="278"/>
        <v>0</v>
      </c>
      <c r="KC72" s="25">
        <f t="shared" si="279"/>
        <v>0</v>
      </c>
      <c r="KD72" s="28" t="s">
        <v>98</v>
      </c>
      <c r="KE72" s="27">
        <v>0</v>
      </c>
      <c r="KF72" s="25">
        <f t="shared" si="280"/>
        <v>2.3999999999999986</v>
      </c>
      <c r="KG72" s="25">
        <f t="shared" si="398"/>
        <v>2.3999999999999986</v>
      </c>
      <c r="KH72" s="27">
        <v>0</v>
      </c>
      <c r="KI72" s="25">
        <f t="shared" si="281"/>
        <v>2.4000000000000021</v>
      </c>
      <c r="KJ72" s="25">
        <f t="shared" si="399"/>
        <v>2.4000000000000021</v>
      </c>
      <c r="KK72" s="25">
        <f t="shared" si="282"/>
        <v>0</v>
      </c>
      <c r="KL72" s="25">
        <f t="shared" si="283"/>
        <v>0</v>
      </c>
      <c r="KM72" s="25">
        <f t="shared" si="400"/>
        <v>0</v>
      </c>
      <c r="KN72" s="25">
        <f t="shared" si="284"/>
        <v>0</v>
      </c>
      <c r="KO72" s="25">
        <f t="shared" si="285"/>
        <v>0</v>
      </c>
      <c r="KP72" s="25">
        <f t="shared" si="401"/>
        <v>0</v>
      </c>
      <c r="KQ72" s="25">
        <f t="shared" si="286"/>
        <v>0.2</v>
      </c>
      <c r="KR72" s="25">
        <f t="shared" si="287"/>
        <v>0.2</v>
      </c>
      <c r="KS72" s="25">
        <f t="shared" si="402"/>
        <v>0.2</v>
      </c>
      <c r="KT72" s="25">
        <f t="shared" si="288"/>
        <v>0</v>
      </c>
      <c r="KU72" s="25">
        <f t="shared" si="289"/>
        <v>0</v>
      </c>
      <c r="KV72" s="25">
        <f t="shared" si="403"/>
        <v>0</v>
      </c>
      <c r="KW72" s="25">
        <f t="shared" si="290"/>
        <v>0</v>
      </c>
      <c r="KX72" s="25">
        <f t="shared" si="291"/>
        <v>0</v>
      </c>
      <c r="KY72" s="25">
        <f t="shared" si="404"/>
        <v>0</v>
      </c>
      <c r="KZ72" s="25">
        <f t="shared" si="292"/>
        <v>0</v>
      </c>
      <c r="LA72" s="25">
        <f t="shared" si="293"/>
        <v>0</v>
      </c>
      <c r="LB72" s="25">
        <f t="shared" si="405"/>
        <v>0</v>
      </c>
      <c r="LC72" s="25">
        <f t="shared" si="294"/>
        <v>1.4</v>
      </c>
      <c r="LD72" s="25">
        <f t="shared" si="295"/>
        <v>1.4</v>
      </c>
      <c r="LE72" s="25">
        <f t="shared" si="406"/>
        <v>1.4</v>
      </c>
      <c r="LF72" s="25">
        <f t="shared" si="296"/>
        <v>0</v>
      </c>
      <c r="LG72" s="25">
        <f t="shared" si="297"/>
        <v>0</v>
      </c>
      <c r="LH72" s="25">
        <f t="shared" si="407"/>
        <v>0</v>
      </c>
      <c r="LI72" s="25">
        <f t="shared" si="298"/>
        <v>0</v>
      </c>
      <c r="LJ72" s="25">
        <f t="shared" si="299"/>
        <v>0</v>
      </c>
      <c r="LK72" s="25">
        <f t="shared" si="408"/>
        <v>0</v>
      </c>
      <c r="LL72" s="25">
        <f t="shared" si="300"/>
        <v>0</v>
      </c>
      <c r="LM72" s="25">
        <f t="shared" si="301"/>
        <v>0</v>
      </c>
      <c r="LN72" s="25">
        <f t="shared" si="409"/>
        <v>0</v>
      </c>
      <c r="LO72" s="25">
        <f t="shared" si="302"/>
        <v>0</v>
      </c>
      <c r="LP72" s="25">
        <f t="shared" si="303"/>
        <v>0</v>
      </c>
      <c r="LQ72" s="25">
        <f t="shared" si="410"/>
        <v>0</v>
      </c>
      <c r="LR72" s="25">
        <f t="shared" si="304"/>
        <v>0</v>
      </c>
      <c r="LS72" s="25">
        <f t="shared" si="305"/>
        <v>0</v>
      </c>
      <c r="LT72" s="25">
        <f t="shared" si="411"/>
        <v>0</v>
      </c>
      <c r="LU72" s="25">
        <f t="shared" si="306"/>
        <v>0</v>
      </c>
      <c r="LV72" s="25">
        <f t="shared" si="307"/>
        <v>0</v>
      </c>
      <c r="LW72" s="25">
        <f t="shared" si="412"/>
        <v>0</v>
      </c>
      <c r="LX72" s="25">
        <f t="shared" si="308"/>
        <v>0</v>
      </c>
      <c r="LY72" s="25">
        <f t="shared" si="309"/>
        <v>0</v>
      </c>
      <c r="LZ72" s="25">
        <f t="shared" si="413"/>
        <v>0</v>
      </c>
      <c r="MA72" s="25">
        <f t="shared" si="310"/>
        <v>0</v>
      </c>
      <c r="MB72" s="25">
        <f t="shared" si="311"/>
        <v>0</v>
      </c>
      <c r="MC72" s="25">
        <f t="shared" si="414"/>
        <v>0</v>
      </c>
      <c r="MD72" s="25">
        <f t="shared" si="312"/>
        <v>0</v>
      </c>
      <c r="ME72" s="25">
        <f t="shared" si="313"/>
        <v>0</v>
      </c>
      <c r="MF72" s="25">
        <f t="shared" si="415"/>
        <v>0</v>
      </c>
      <c r="MG72" s="25">
        <f t="shared" si="314"/>
        <v>0</v>
      </c>
      <c r="MH72" s="25">
        <f t="shared" si="315"/>
        <v>0</v>
      </c>
      <c r="MI72" s="25">
        <f t="shared" si="416"/>
        <v>0</v>
      </c>
      <c r="MJ72" s="25">
        <f t="shared" si="316"/>
        <v>0</v>
      </c>
      <c r="MK72" s="25">
        <f t="shared" si="317"/>
        <v>0</v>
      </c>
      <c r="ML72" s="25">
        <f t="shared" si="417"/>
        <v>0</v>
      </c>
      <c r="MM72" s="25">
        <f t="shared" si="318"/>
        <v>0</v>
      </c>
      <c r="MN72" s="25">
        <f t="shared" si="319"/>
        <v>0</v>
      </c>
      <c r="MO72" s="25">
        <f t="shared" si="418"/>
        <v>0</v>
      </c>
      <c r="MP72" s="25">
        <f t="shared" si="320"/>
        <v>0</v>
      </c>
      <c r="MQ72" s="25">
        <f t="shared" si="321"/>
        <v>0</v>
      </c>
      <c r="MR72" s="25">
        <f t="shared" si="419"/>
        <v>0</v>
      </c>
      <c r="MS72" s="29">
        <v>1.4</v>
      </c>
      <c r="MT72" s="29">
        <v>0</v>
      </c>
      <c r="MU72" s="29">
        <v>1</v>
      </c>
      <c r="MV72" s="29">
        <v>1</v>
      </c>
      <c r="MW72" s="25">
        <f t="shared" si="322"/>
        <v>1.4</v>
      </c>
      <c r="MX72" s="25">
        <f t="shared" si="323"/>
        <v>3.36</v>
      </c>
      <c r="MY72" s="25">
        <f t="shared" si="324"/>
        <v>0</v>
      </c>
      <c r="MZ72" s="25">
        <f t="shared" si="325"/>
        <v>0</v>
      </c>
      <c r="NA72" s="25">
        <f t="shared" si="326"/>
        <v>1.4</v>
      </c>
      <c r="NB72" s="25">
        <f t="shared" si="327"/>
        <v>3.36</v>
      </c>
      <c r="NC72" s="25">
        <f t="shared" si="328"/>
        <v>0</v>
      </c>
      <c r="ND72" s="25">
        <f t="shared" si="329"/>
        <v>0</v>
      </c>
      <c r="NE72" s="25">
        <f t="shared" si="420"/>
        <v>1.4</v>
      </c>
      <c r="NF72" s="25">
        <f t="shared" si="420"/>
        <v>3.36</v>
      </c>
      <c r="NG72" s="25">
        <f t="shared" si="420"/>
        <v>0</v>
      </c>
      <c r="NH72" s="25">
        <f t="shared" si="420"/>
        <v>0</v>
      </c>
      <c r="NI72" s="25">
        <f t="shared" si="330"/>
        <v>126</v>
      </c>
      <c r="NJ72" s="25">
        <f t="shared" si="331"/>
        <v>0</v>
      </c>
      <c r="NK72" s="25">
        <f t="shared" si="332"/>
        <v>126</v>
      </c>
      <c r="NL72" s="25">
        <f t="shared" si="333"/>
        <v>68.2</v>
      </c>
      <c r="NM72" s="25">
        <f t="shared" si="334"/>
        <v>0</v>
      </c>
      <c r="NN72" s="25">
        <f t="shared" si="421"/>
        <v>68.2</v>
      </c>
      <c r="NO72" s="25">
        <f t="shared" si="335"/>
        <v>0</v>
      </c>
      <c r="NP72" s="25">
        <f t="shared" si="336"/>
        <v>0</v>
      </c>
      <c r="NQ72" s="25">
        <f t="shared" si="422"/>
        <v>0</v>
      </c>
      <c r="NR72" s="25">
        <f t="shared" si="337"/>
        <v>0</v>
      </c>
      <c r="NS72" s="25">
        <f t="shared" si="338"/>
        <v>0</v>
      </c>
      <c r="NT72" s="25">
        <f t="shared" si="423"/>
        <v>0</v>
      </c>
      <c r="NU72" s="25">
        <f t="shared" si="339"/>
        <v>0</v>
      </c>
      <c r="NV72" s="25">
        <f t="shared" si="340"/>
        <v>0</v>
      </c>
      <c r="NW72" s="25">
        <f t="shared" si="424"/>
        <v>0</v>
      </c>
      <c r="NX72" s="25">
        <f t="shared" si="425"/>
        <v>68.2</v>
      </c>
      <c r="NY72" s="25">
        <f t="shared" si="425"/>
        <v>0</v>
      </c>
      <c r="NZ72" s="25">
        <f t="shared" si="426"/>
        <v>68.2</v>
      </c>
      <c r="OA72" s="25">
        <f t="shared" si="427"/>
        <v>57.8</v>
      </c>
      <c r="OB72" s="25">
        <f t="shared" si="427"/>
        <v>0</v>
      </c>
      <c r="OC72" s="25">
        <f t="shared" si="428"/>
        <v>57.8</v>
      </c>
      <c r="OD72" s="25">
        <f t="shared" si="429"/>
        <v>68.2</v>
      </c>
      <c r="OE72" s="25">
        <f t="shared" si="429"/>
        <v>0</v>
      </c>
      <c r="OF72" s="25">
        <f t="shared" si="429"/>
        <v>68.2</v>
      </c>
      <c r="OG72" s="25">
        <f t="shared" si="341"/>
        <v>0</v>
      </c>
      <c r="OH72" s="25">
        <f t="shared" si="342"/>
        <v>0</v>
      </c>
      <c r="OI72" s="25">
        <f t="shared" si="343"/>
        <v>0</v>
      </c>
      <c r="OJ72" s="25">
        <f t="shared" si="344"/>
        <v>0</v>
      </c>
      <c r="OK72" s="25">
        <f t="shared" si="345"/>
        <v>0</v>
      </c>
      <c r="OL72" s="25">
        <f t="shared" si="346"/>
        <v>0</v>
      </c>
      <c r="OM72" s="25">
        <f t="shared" si="430"/>
        <v>0</v>
      </c>
      <c r="ON72" s="25">
        <f t="shared" si="430"/>
        <v>0</v>
      </c>
      <c r="OO72" s="25">
        <f t="shared" si="430"/>
        <v>0</v>
      </c>
      <c r="OP72" s="25">
        <f t="shared" si="347"/>
        <v>0</v>
      </c>
      <c r="OQ72" s="25">
        <f t="shared" si="348"/>
        <v>0</v>
      </c>
      <c r="OR72" s="25">
        <f t="shared" si="431"/>
        <v>0</v>
      </c>
      <c r="OS72" s="19">
        <v>536336.13</v>
      </c>
      <c r="OT72" s="19">
        <v>2370663.34</v>
      </c>
    </row>
    <row r="73" spans="1:410" ht="33" customHeight="1" x14ac:dyDescent="0.25">
      <c r="A73" s="18"/>
      <c r="B73" s="18" t="s">
        <v>850</v>
      </c>
      <c r="C73" s="18">
        <v>2672.54</v>
      </c>
      <c r="D73" s="16" t="e">
        <f>_xlfn.IFNA(INDEX(#REF!,MATCH(E73,#REF!,0)),0)</f>
        <v>#REF!</v>
      </c>
      <c r="E73" s="18" t="s">
        <v>854</v>
      </c>
      <c r="F73" s="16" t="s">
        <v>765</v>
      </c>
      <c r="G73" s="16" t="s">
        <v>766</v>
      </c>
      <c r="H73" s="16" t="s">
        <v>767</v>
      </c>
      <c r="I73" s="16" t="s">
        <v>768</v>
      </c>
      <c r="J73" s="16" t="s">
        <v>769</v>
      </c>
      <c r="K73" s="16" t="s">
        <v>770</v>
      </c>
      <c r="L73" s="16" t="s">
        <v>771</v>
      </c>
      <c r="M73" s="18">
        <v>1.64</v>
      </c>
      <c r="N73" s="18">
        <v>1.94</v>
      </c>
      <c r="O73" s="18">
        <v>2.04</v>
      </c>
      <c r="P73" s="18">
        <v>2.34</v>
      </c>
      <c r="Q73" s="18">
        <v>0.1</v>
      </c>
      <c r="R73" s="18">
        <v>1.8399999999999999</v>
      </c>
      <c r="S73" s="18">
        <v>2.14</v>
      </c>
      <c r="T73" s="18">
        <v>0.2</v>
      </c>
      <c r="U73" s="18">
        <v>0</v>
      </c>
      <c r="V73" s="18">
        <v>0</v>
      </c>
      <c r="W73" s="18">
        <v>0</v>
      </c>
      <c r="X73" s="18">
        <v>1.64</v>
      </c>
      <c r="Y73" s="18">
        <v>1.9</v>
      </c>
      <c r="Z73" s="20">
        <f t="shared" si="349"/>
        <v>2.1</v>
      </c>
      <c r="AA73" s="18">
        <v>0.22</v>
      </c>
      <c r="AB73" s="18">
        <v>0</v>
      </c>
      <c r="AC73" s="18">
        <v>0</v>
      </c>
      <c r="AD73" s="18">
        <v>0</v>
      </c>
      <c r="AE73" s="18">
        <v>0</v>
      </c>
      <c r="AF73" s="18">
        <v>0</v>
      </c>
      <c r="AG73" s="18">
        <v>1.2</v>
      </c>
      <c r="AH73" s="18">
        <v>1.5</v>
      </c>
      <c r="AI73" s="20">
        <f t="shared" si="350"/>
        <v>2.25</v>
      </c>
      <c r="AJ73" s="18">
        <v>0</v>
      </c>
      <c r="AK73" s="18">
        <v>0</v>
      </c>
      <c r="AL73" s="20">
        <f t="shared" si="351"/>
        <v>0</v>
      </c>
      <c r="AM73" s="18">
        <v>1.64</v>
      </c>
      <c r="AN73" s="18">
        <v>1.5</v>
      </c>
      <c r="AO73" s="18">
        <v>0.15</v>
      </c>
      <c r="AP73" s="18">
        <v>0.22</v>
      </c>
      <c r="AQ73" s="18">
        <v>1.64</v>
      </c>
      <c r="AR73" s="18">
        <v>1.72</v>
      </c>
      <c r="AS73" s="18">
        <v>0.12</v>
      </c>
      <c r="AT73" s="18">
        <v>0.11</v>
      </c>
      <c r="AU73" s="18">
        <v>0</v>
      </c>
      <c r="AV73" s="18">
        <v>1</v>
      </c>
      <c r="AW73" s="18">
        <v>0</v>
      </c>
      <c r="AX73" s="18">
        <v>0</v>
      </c>
      <c r="AY73" s="18">
        <v>0</v>
      </c>
      <c r="AZ73" s="18">
        <v>0</v>
      </c>
      <c r="BA73" s="18">
        <v>0</v>
      </c>
      <c r="BB73" s="18">
        <v>0</v>
      </c>
      <c r="BC73" s="18">
        <v>0</v>
      </c>
      <c r="BD73" s="18">
        <v>0</v>
      </c>
      <c r="BE73" s="18">
        <v>2</v>
      </c>
      <c r="BF73" s="18">
        <v>0</v>
      </c>
      <c r="BG73" s="18">
        <v>0</v>
      </c>
      <c r="BH73" s="18">
        <v>0</v>
      </c>
      <c r="BI73" s="18">
        <v>0</v>
      </c>
      <c r="BJ73" s="18">
        <v>0</v>
      </c>
      <c r="BK73" s="18">
        <v>0</v>
      </c>
      <c r="BL73" s="18">
        <v>0</v>
      </c>
      <c r="BM73" s="18">
        <v>0</v>
      </c>
      <c r="BN73" s="18">
        <v>0</v>
      </c>
      <c r="BO73" s="18">
        <v>0</v>
      </c>
      <c r="BP73" s="18">
        <v>0</v>
      </c>
      <c r="BQ73" s="18">
        <v>0</v>
      </c>
      <c r="BR73" s="18">
        <v>0</v>
      </c>
      <c r="BS73" s="18">
        <v>0</v>
      </c>
      <c r="BT73" s="18">
        <v>0</v>
      </c>
      <c r="BU73" s="18">
        <v>0</v>
      </c>
      <c r="BV73" s="18">
        <v>0</v>
      </c>
      <c r="BW73" s="18">
        <v>0</v>
      </c>
      <c r="BX73" s="18">
        <v>0</v>
      </c>
      <c r="BY73" s="18">
        <v>0</v>
      </c>
      <c r="BZ73" s="18">
        <v>0</v>
      </c>
      <c r="CA73" s="16" t="e">
        <f>_xlfn.IFNA(IF(RIGHT(D73,2)="=G",0,INDEX(#REF!,MATCH(E73,#REF!,0))),0)</f>
        <v>#REF!</v>
      </c>
      <c r="CB73" s="16" t="s">
        <v>776</v>
      </c>
      <c r="CC73" s="18">
        <v>0</v>
      </c>
      <c r="CD73" s="18">
        <v>0</v>
      </c>
      <c r="CE73" s="18">
        <v>1.4</v>
      </c>
      <c r="CF73" s="18">
        <v>0.85</v>
      </c>
      <c r="CG73" s="18">
        <v>0.12</v>
      </c>
      <c r="CH73" s="18">
        <v>2</v>
      </c>
      <c r="CI73" s="16" t="s">
        <v>98</v>
      </c>
      <c r="CJ73" s="18">
        <v>0</v>
      </c>
      <c r="CK73" s="20">
        <f t="shared" si="217"/>
        <v>2.7</v>
      </c>
      <c r="CL73" s="20">
        <f t="shared" si="352"/>
        <v>2.7</v>
      </c>
      <c r="CM73" s="18">
        <v>50.24</v>
      </c>
      <c r="CN73" s="18">
        <v>32.090000000000003</v>
      </c>
      <c r="CO73" s="18">
        <v>31.251000000000005</v>
      </c>
      <c r="CP73" s="22">
        <f t="shared" si="218"/>
        <v>32.090000000000003</v>
      </c>
      <c r="CQ73" s="22">
        <f t="shared" si="219"/>
        <v>29.39</v>
      </c>
      <c r="CR73" s="22">
        <f t="shared" si="353"/>
        <v>2.7</v>
      </c>
      <c r="CS73" s="22">
        <f t="shared" si="220"/>
        <v>29.490000000000002</v>
      </c>
      <c r="CT73" s="22">
        <f t="shared" si="221"/>
        <v>29.69</v>
      </c>
      <c r="CU73" s="18">
        <v>29.69</v>
      </c>
      <c r="CV73" s="22">
        <f t="shared" si="354"/>
        <v>2.1</v>
      </c>
      <c r="CW73" s="22">
        <f t="shared" si="222"/>
        <v>0</v>
      </c>
      <c r="CX73" s="22">
        <f t="shared" si="223"/>
        <v>0</v>
      </c>
      <c r="CY73" s="22">
        <f t="shared" si="224"/>
        <v>31.82</v>
      </c>
      <c r="CZ73" s="22">
        <f t="shared" si="225"/>
        <v>31.97</v>
      </c>
      <c r="DA73" s="18">
        <v>32.090000000000003</v>
      </c>
      <c r="DB73" s="20">
        <f t="shared" si="355"/>
        <v>2.7</v>
      </c>
      <c r="DC73" s="20">
        <f t="shared" si="356"/>
        <v>0</v>
      </c>
      <c r="DD73" s="20">
        <f t="shared" si="357"/>
        <v>2.7</v>
      </c>
      <c r="DE73" s="20">
        <f t="shared" si="226"/>
        <v>0.1</v>
      </c>
      <c r="DF73" s="20">
        <f t="shared" si="227"/>
        <v>0.2</v>
      </c>
      <c r="DG73" s="20">
        <f t="shared" si="228"/>
        <v>2.37</v>
      </c>
      <c r="DH73" s="20">
        <f t="shared" si="229"/>
        <v>0</v>
      </c>
      <c r="DI73" s="20">
        <f t="shared" si="230"/>
        <v>0</v>
      </c>
      <c r="DJ73" s="20">
        <f t="shared" si="231"/>
        <v>0</v>
      </c>
      <c r="DK73" s="20">
        <f t="shared" si="358"/>
        <v>2.67</v>
      </c>
      <c r="DL73" s="20">
        <f t="shared" si="359"/>
        <v>0</v>
      </c>
      <c r="DM73" s="20">
        <f t="shared" si="360"/>
        <v>3.0000000000000249E-2</v>
      </c>
      <c r="DN73" s="20">
        <f t="shared" si="361"/>
        <v>0</v>
      </c>
      <c r="DO73" s="18">
        <v>2.54</v>
      </c>
      <c r="DP73" s="18">
        <v>0</v>
      </c>
      <c r="DQ73" s="18">
        <v>1</v>
      </c>
      <c r="DR73" s="18">
        <v>1</v>
      </c>
      <c r="DS73" s="25">
        <f t="shared" si="362"/>
        <v>2.54</v>
      </c>
      <c r="DT73" s="25">
        <f t="shared" si="363"/>
        <v>0</v>
      </c>
      <c r="DU73" s="25">
        <f t="shared" si="364"/>
        <v>6.86</v>
      </c>
      <c r="DV73" s="25">
        <f t="shared" si="365"/>
        <v>0</v>
      </c>
      <c r="DW73" s="25">
        <f t="shared" si="366"/>
        <v>6.86</v>
      </c>
      <c r="DX73" s="25">
        <f t="shared" si="367"/>
        <v>13.99</v>
      </c>
      <c r="DY73" s="25">
        <f t="shared" si="368"/>
        <v>0</v>
      </c>
      <c r="DZ73" s="25">
        <f t="shared" si="369"/>
        <v>13.99</v>
      </c>
      <c r="EA73" s="25">
        <f t="shared" si="370"/>
        <v>8.81</v>
      </c>
      <c r="EB73" s="25">
        <f t="shared" si="371"/>
        <v>0</v>
      </c>
      <c r="EC73" s="25">
        <f t="shared" si="372"/>
        <v>8.81</v>
      </c>
      <c r="ED73" s="25">
        <f t="shared" si="373"/>
        <v>5.18</v>
      </c>
      <c r="EE73" s="25">
        <f t="shared" si="373"/>
        <v>0</v>
      </c>
      <c r="EF73" s="25">
        <f t="shared" si="374"/>
        <v>5.18</v>
      </c>
      <c r="EG73" s="25">
        <f t="shared" si="375"/>
        <v>8.81</v>
      </c>
      <c r="EH73" s="25">
        <f t="shared" si="375"/>
        <v>0</v>
      </c>
      <c r="EI73" s="25">
        <f t="shared" si="376"/>
        <v>8.81</v>
      </c>
      <c r="EJ73" s="18">
        <v>2672.54</v>
      </c>
      <c r="EK73" s="18">
        <v>2633.84</v>
      </c>
      <c r="EL73" s="18" t="s">
        <v>854</v>
      </c>
      <c r="EM73" s="18" t="s">
        <v>855</v>
      </c>
      <c r="EN73" s="16" t="s">
        <v>774</v>
      </c>
      <c r="EO73" s="16" t="s">
        <v>132</v>
      </c>
      <c r="EP73" s="16" t="e">
        <f>IF(OR(EN73="Cống tròn",EN73="Cống hộp",EN73="Ống nhựa"),INDEX(#REF!,MATCH(E73,#REF!,0)),IF(OR(EN73="Rãnh xây",EN73="Rãnh bê tông"),INDEX(#REF!,MATCH(E73,#REF!,0)),0))</f>
        <v>#REF!</v>
      </c>
      <c r="EQ73" s="18">
        <v>37.499999999999815</v>
      </c>
      <c r="ER73" s="18">
        <v>1</v>
      </c>
      <c r="ES73" s="25">
        <f t="shared" si="377"/>
        <v>37</v>
      </c>
      <c r="ET73" s="1" t="e">
        <f>_xlfn.IFNA(IF(EN73="Cống tròn",INDEX(#REF!,MATCH(E73,#REF!,0)),IF(EN73="Cống hộp",INDEX(#REF!,MATCH(E73,#REF!,0)),EU73&amp;" ,"&amp;EV73)),0)</f>
        <v>#REF!</v>
      </c>
      <c r="EU73" s="16" t="s">
        <v>769</v>
      </c>
      <c r="EV73" s="16" t="s">
        <v>775</v>
      </c>
      <c r="EW73" s="16" t="e">
        <f>_xlfn.IFNA(INDEX(#REF!,MATCH(E73,#REF!,0)),0)</f>
        <v>#REF!</v>
      </c>
      <c r="EX73" s="16"/>
      <c r="EY73" s="18">
        <v>0</v>
      </c>
      <c r="EZ73" s="18">
        <v>0</v>
      </c>
      <c r="FA73" s="18">
        <v>0</v>
      </c>
      <c r="FB73" s="19">
        <v>0</v>
      </c>
      <c r="FC73" s="19">
        <v>0</v>
      </c>
      <c r="FD73" s="25">
        <f t="shared" si="232"/>
        <v>0</v>
      </c>
      <c r="FE73" s="25">
        <f t="shared" si="378"/>
        <v>0</v>
      </c>
      <c r="FF73" s="18">
        <v>0.1</v>
      </c>
      <c r="FG73" s="18">
        <v>2</v>
      </c>
      <c r="FH73" s="18">
        <v>1</v>
      </c>
      <c r="FI73" s="25">
        <f t="shared" si="379"/>
        <v>1.2</v>
      </c>
      <c r="FJ73" s="18">
        <v>0</v>
      </c>
      <c r="FK73" s="18">
        <v>0</v>
      </c>
      <c r="FL73" s="18">
        <v>0.2</v>
      </c>
      <c r="FM73" s="18">
        <v>1.4</v>
      </c>
      <c r="FN73" s="18">
        <v>0</v>
      </c>
      <c r="FO73" s="25">
        <f t="shared" si="380"/>
        <v>1.4</v>
      </c>
      <c r="FP73" s="18">
        <v>1.4999999999999999E-2</v>
      </c>
      <c r="FQ73" s="18">
        <v>1</v>
      </c>
      <c r="FR73" s="25">
        <f t="shared" si="233"/>
        <v>36</v>
      </c>
      <c r="FS73" s="25">
        <f t="shared" si="234"/>
        <v>0.52500000000000002</v>
      </c>
      <c r="FT73" s="25">
        <f t="shared" si="235"/>
        <v>36.524999999999999</v>
      </c>
      <c r="FU73" s="25">
        <f t="shared" si="236"/>
        <v>-0.97499999999981668</v>
      </c>
      <c r="FV73" s="25" t="str">
        <f t="shared" si="381"/>
        <v>Thêm 01</v>
      </c>
      <c r="FW73" s="25">
        <f t="shared" si="382"/>
        <v>0.04</v>
      </c>
      <c r="FX73" s="16"/>
      <c r="FY73" s="16"/>
      <c r="FZ73" s="16"/>
      <c r="GA73" s="16"/>
      <c r="GB73" s="19">
        <v>0</v>
      </c>
      <c r="GC73" s="19">
        <v>0</v>
      </c>
      <c r="GD73" s="19">
        <v>0</v>
      </c>
      <c r="GE73" s="19">
        <v>0</v>
      </c>
      <c r="GF73" s="19">
        <v>0</v>
      </c>
      <c r="GG73" s="19">
        <v>0</v>
      </c>
      <c r="GH73" s="19">
        <v>0</v>
      </c>
      <c r="GI73" s="19">
        <v>0</v>
      </c>
      <c r="GJ73" s="19">
        <v>0</v>
      </c>
      <c r="GK73" s="19">
        <v>0</v>
      </c>
      <c r="GL73" s="25">
        <f t="shared" si="237"/>
        <v>0</v>
      </c>
      <c r="GM73" s="25">
        <f t="shared" si="383"/>
        <v>0</v>
      </c>
      <c r="GN73" s="19">
        <v>0</v>
      </c>
      <c r="GO73" s="19">
        <v>0</v>
      </c>
      <c r="GP73" s="19">
        <v>0</v>
      </c>
      <c r="GQ73" s="19">
        <v>0</v>
      </c>
      <c r="GR73" s="1" t="e">
        <f>_xlfn.IFNA(INDEX(#REF!,MATCH(E73,#REF!,0)),0)</f>
        <v>#REF!</v>
      </c>
      <c r="GS73" s="16"/>
      <c r="GT73" s="18">
        <v>0</v>
      </c>
      <c r="GU73" s="18">
        <v>0</v>
      </c>
      <c r="GV73" s="18">
        <v>0</v>
      </c>
      <c r="GW73" s="18">
        <v>0</v>
      </c>
      <c r="GX73" s="25">
        <f t="shared" si="238"/>
        <v>0</v>
      </c>
      <c r="GY73" s="25">
        <f t="shared" si="239"/>
        <v>0</v>
      </c>
      <c r="GZ73" s="25">
        <f t="shared" si="384"/>
        <v>0</v>
      </c>
      <c r="HA73" s="1" t="e" cm="1">
        <f t="array" ref="HA73">INDEX(#REF!,MATCH(EJ73&amp;EK73&amp;HD73&amp;HE73&amp;HF73,#REF!&amp;#REF!&amp;#REF!&amp;#REF!&amp;#REF!,0))</f>
        <v>#REF!</v>
      </c>
      <c r="HB73" s="16"/>
      <c r="HC73" s="25">
        <f t="shared" si="385"/>
        <v>0</v>
      </c>
      <c r="HD73" s="18">
        <v>0</v>
      </c>
      <c r="HE73" s="18">
        <v>0</v>
      </c>
      <c r="HF73" s="18">
        <v>0</v>
      </c>
      <c r="HG73" s="1" t="e" cm="1">
        <f t="array" ref="HG73">INDEX(#REF!,MATCH(EJ73&amp;EK73&amp;HJ73&amp;HK73&amp;HL73,#REF!&amp;#REF!&amp;#REF!&amp;#REF!&amp;#REF!,0))</f>
        <v>#REF!</v>
      </c>
      <c r="HH73" s="16"/>
      <c r="HI73" s="25">
        <f t="shared" si="386"/>
        <v>0</v>
      </c>
      <c r="HJ73" s="25">
        <f t="shared" si="387"/>
        <v>0</v>
      </c>
      <c r="HK73" s="19">
        <v>0</v>
      </c>
      <c r="HL73" s="19">
        <v>0</v>
      </c>
      <c r="HM73" s="18">
        <v>0.01</v>
      </c>
      <c r="HN73" s="18">
        <v>1</v>
      </c>
      <c r="HO73" s="25">
        <f t="shared" si="388"/>
        <v>0</v>
      </c>
      <c r="HP73" s="25">
        <f t="shared" si="389"/>
        <v>0</v>
      </c>
      <c r="HQ73" s="25">
        <f t="shared" si="390"/>
        <v>0</v>
      </c>
      <c r="HR73" s="25">
        <f t="shared" si="391"/>
        <v>0</v>
      </c>
      <c r="HS73" s="25">
        <f t="shared" si="392"/>
        <v>0</v>
      </c>
      <c r="HT73" s="19">
        <v>0</v>
      </c>
      <c r="HU73" s="19">
        <v>0</v>
      </c>
      <c r="HV73" s="19">
        <v>0</v>
      </c>
      <c r="HW73" s="25">
        <f t="shared" si="393"/>
        <v>0</v>
      </c>
      <c r="HX73" s="19">
        <v>0</v>
      </c>
      <c r="HY73" s="19">
        <v>0</v>
      </c>
      <c r="HZ73" s="18">
        <v>32.090000000000003</v>
      </c>
      <c r="IA73" s="20">
        <f>ROUND(IF(EN73="Cống tròn",IF(EN73="Cống tròn",IF(EU73="Không có móng",IQ73-FF73,IF(EU73="Đế",IP73-FN73,IF(OR(EU73="Móng bê tông",EU73="Móng bê tông kết hợp đế"),II73-FJ73,0))),0),IF(EN73="Cống hộp",IF(AND(EN73="Cống hộp",EU73="Không có móng"),IQ73-GF73,IF(AND(EN73="Cống hộp",EU73="Móng bê tông"),IJ73-GB73,0)),IF(OR(EN73="Rãnh xây",EN73="Rãnh bê tông"),IF(OR(EN73="Rãnh xây",EN73="Rãnh bê tông"),IK73-GB73,0),IF(EN73="Ống nhựa",IF(AND(EN73="Ống nhựa",EU73="Không đắp cát"),IQ73-HT73,IF(AND(EN73="Ống nhựa",EU73="Đắp cát"),IH73-HX73,0)),IF(EN73="Rãnh thang",IF(EN73="Rãnh thang",IF(EU73="Móng bê tông",#REF!-#REF!,IQ73),0),0))))),2)</f>
        <v>29.69</v>
      </c>
      <c r="IB73" s="20">
        <f t="shared" si="394"/>
        <v>2.4000000000000021</v>
      </c>
      <c r="IC73" s="20">
        <f t="shared" si="240"/>
        <v>29.689999999999998</v>
      </c>
      <c r="ID73" s="20">
        <f t="shared" si="241"/>
        <v>0</v>
      </c>
      <c r="IE73" s="20">
        <f t="shared" si="242"/>
        <v>0</v>
      </c>
      <c r="IF73" s="20">
        <f t="shared" si="243"/>
        <v>0</v>
      </c>
      <c r="IG73" s="20">
        <f>IF(EN73="Rãnh thang",IF(AND(EN73="Rãnh thang",EU73="Móng bê tông"),IQ73-#REF!,0),IF(EN73="Ống nhựa",IF(AND(EN73="Ống nhựa",EU73="Đắp cát"),IQ73-HT73,0),IF(EN73="Cống tròn",IF(EN73="Cống tròn",IF(OR(EU73="Móng bê tông",EU73="Móng bê tông kết hợp đế"),IM73-FL73,0),0),IF(EN73="Cống hộp",IF(AND(EN73="Cống hộp",EU73="Móng bê tông"),IN73-GD73,0),IF(OR(EN73="Rãnh xây",EN73="Rãnh bê tông"),IF(AND(EN73="Rãnh xây",EU73="Móng bê tông"),IO73-GD73,IF(AND(EN73="Rãnh bê tông",EU73="Móng bê tông"),IO73-GD73,0)),0)))))</f>
        <v>29.689999999999998</v>
      </c>
      <c r="IH73" s="20">
        <f t="shared" si="244"/>
        <v>0</v>
      </c>
      <c r="II73" s="20">
        <f t="shared" si="245"/>
        <v>29.689999999999998</v>
      </c>
      <c r="IJ73" s="20">
        <f t="shared" si="246"/>
        <v>0</v>
      </c>
      <c r="IK73" s="20">
        <f t="shared" si="247"/>
        <v>0</v>
      </c>
      <c r="IL73" s="20">
        <f t="shared" si="248"/>
        <v>29.889999999999997</v>
      </c>
      <c r="IM73" s="20">
        <f t="shared" si="249"/>
        <v>29.889999999999997</v>
      </c>
      <c r="IN73" s="20">
        <f t="shared" si="250"/>
        <v>0</v>
      </c>
      <c r="IO73" s="20">
        <f t="shared" si="251"/>
        <v>0</v>
      </c>
      <c r="IP73" s="20">
        <f t="shared" si="252"/>
        <v>0</v>
      </c>
      <c r="IQ73" s="18">
        <v>29.99</v>
      </c>
      <c r="IR73" s="25">
        <f t="shared" si="395"/>
        <v>0</v>
      </c>
      <c r="IS73" s="25">
        <f t="shared" si="253"/>
        <v>0</v>
      </c>
      <c r="IT73" s="25">
        <f t="shared" si="254"/>
        <v>0</v>
      </c>
      <c r="IU73" s="25">
        <f>ROUND(IF(EN73="Cống tròn",IF(EN73="Cống tròn",IV73+FF73,0),IF(EN73="Cống hộp",IF(EN73="Cống hộp",IV73+GP73,0),IF(OR(EN73="Rãnh xây",EN73="Rãnh bê tông"),IF(OR(EN73="Rãnh xây",EN73="Rãnh bê tông"),IV73+GP73,0),IF(EN73="ống nhựa",IF(EN73="Ống nhựa",IV73+HT73,0),IF(EN73="Rãnh thang",IF(EN73="Rãnh thang",IQ73+#REF!,0),0))))),2)</f>
        <v>29.64</v>
      </c>
      <c r="IV73" s="18">
        <v>29.54</v>
      </c>
      <c r="IW73" s="25">
        <f t="shared" si="255"/>
        <v>29.64</v>
      </c>
      <c r="IX73" s="25">
        <f t="shared" si="256"/>
        <v>0</v>
      </c>
      <c r="IY73" s="25">
        <f t="shared" si="257"/>
        <v>0</v>
      </c>
      <c r="IZ73" s="25">
        <f t="shared" si="258"/>
        <v>0</v>
      </c>
      <c r="JA73" s="25">
        <f t="shared" si="259"/>
        <v>0</v>
      </c>
      <c r="JB73" s="18">
        <v>30.64</v>
      </c>
      <c r="JC73" s="20">
        <f>ROUND(IF(EN73="Cống tròn",IF(EN73="Cống tròn",IF(EU73="Không có móng",JS73-FF73,IF(EU73="Đế",JR73-FN73,IF(OR(EU73="Móng bê tông",EU73="Móng bê tông kết hợp đế"),JK73-FJ73,0))),0),IF(EN73="Cống hộp",IF(AND(EN73="Cống hộp",EU73="Không có móng"),JS73-GF73,IF(AND(EN73="Cống hộp",EU73="Móng bê tông"),JL73-GB73,0)),IF(OR(EN73="Rãnh xây",EN73="Rãnh bê tông"),IF(OR(EN73="Rãnh xây",EN73="Rãnh bê tông"),JM73-GB73,0),IF(EN73="Ống nhựa",IF(AND(EN73="Ống nhựa",EU73="Không đắp cát"),JS73-HT73,IF(AND(EN73="Ống nhựa",EU73="Đắp cát"),JJ73-HX73,0)),IF(EN73="Rãnh thang",IF(EN73="Rãnh thang",IF(EU73="Móng bê tông",#REF!-#REF!,JS73),0),0))))),2)</f>
        <v>28.24</v>
      </c>
      <c r="JD73" s="20">
        <f t="shared" si="396"/>
        <v>2.4000000000000021</v>
      </c>
      <c r="JE73" s="20">
        <f t="shared" si="260"/>
        <v>28.24</v>
      </c>
      <c r="JF73" s="20">
        <f t="shared" si="261"/>
        <v>0</v>
      </c>
      <c r="JG73" s="20">
        <f t="shared" si="262"/>
        <v>0</v>
      </c>
      <c r="JH73" s="20">
        <f t="shared" si="263"/>
        <v>0</v>
      </c>
      <c r="JI73" s="20">
        <f>IF(EN73="Rãnh thang",IF(AND(EN73="Rãnh thang",EU73="Móng bê tông"),JS73-#REF!,0),IF(EN73="Ống nhựa",IF(AND(EN73="Ống nhựa",EU73="Đắp cát"),JS73-HT73,0),IF(EN73="Cống tròn",IF(EN73="Cống tròn",IF(OR(EU73="Móng bê tông",EU73="Móng bê tông kết hợp đế"),JO73-FL73,0),0),IF(EN73="Cống hộp",IF(AND(EN73="Cống hộp",EU73="Móng bê tông"),JP73-GD73,0),IF(OR(EN73="Rãnh xây",EN73="Rãnh bê tông"),IF(AND(EN73="Rãnh xây",EU73="Móng bê tông"),JQ73-GD73,IF(AND(EN73="Rãnh bê tông",EU73="Móng bê tông"),JQ73-GD73,0)),0)))))</f>
        <v>28.24</v>
      </c>
      <c r="JJ73" s="20">
        <f t="shared" si="264"/>
        <v>0</v>
      </c>
      <c r="JK73" s="20">
        <f t="shared" si="265"/>
        <v>28.24</v>
      </c>
      <c r="JL73" s="20">
        <f t="shared" si="266"/>
        <v>0</v>
      </c>
      <c r="JM73" s="20">
        <f t="shared" si="267"/>
        <v>0</v>
      </c>
      <c r="JN73" s="20">
        <f t="shared" si="268"/>
        <v>28.439999999999998</v>
      </c>
      <c r="JO73" s="20">
        <f t="shared" si="269"/>
        <v>28.439999999999998</v>
      </c>
      <c r="JP73" s="20">
        <f t="shared" si="270"/>
        <v>0</v>
      </c>
      <c r="JQ73" s="20">
        <f t="shared" si="271"/>
        <v>0</v>
      </c>
      <c r="JR73" s="20">
        <f t="shared" si="272"/>
        <v>0</v>
      </c>
      <c r="JS73" s="26">
        <v>28.54</v>
      </c>
      <c r="JT73" s="25">
        <f t="shared" si="397"/>
        <v>0</v>
      </c>
      <c r="JU73" s="25">
        <f t="shared" si="273"/>
        <v>0</v>
      </c>
      <c r="JV73" s="25">
        <f t="shared" si="274"/>
        <v>0</v>
      </c>
      <c r="JW73" s="25">
        <f>ROUND(IF(EN73="Cống tròn",IF(EN73="Cống tròn",JX73+FF73,0),IF(EN73="Cống hộp",IF(EN73="Cống hộp",JX73+GP73,0),IF(OR(EN73="Rãnh xây",EN73="Rãnh bê tông"),IF(OR(EN73="Rãnh xây",EN73="Rãnh bê tông"),JX73+GP73,0),IF(EN73="ống nhựa",IF(EN73="Ống nhựa",JX73+HT73,0),IF(EN73="Rãnh thang",IF(EN73="Rãnh thang",JS73+#REF!,0),0))))),2)</f>
        <v>29.64</v>
      </c>
      <c r="JX73" s="27">
        <v>29.54</v>
      </c>
      <c r="JY73" s="25">
        <f t="shared" si="275"/>
        <v>29.64</v>
      </c>
      <c r="JZ73" s="25">
        <f t="shared" si="276"/>
        <v>0</v>
      </c>
      <c r="KA73" s="25">
        <f t="shared" si="277"/>
        <v>0</v>
      </c>
      <c r="KB73" s="25">
        <f t="shared" si="278"/>
        <v>0</v>
      </c>
      <c r="KC73" s="25">
        <f t="shared" si="279"/>
        <v>0</v>
      </c>
      <c r="KD73" s="28" t="s">
        <v>98</v>
      </c>
      <c r="KE73" s="27">
        <v>0</v>
      </c>
      <c r="KF73" s="25">
        <f t="shared" si="280"/>
        <v>2.4000000000000021</v>
      </c>
      <c r="KG73" s="25">
        <f t="shared" si="398"/>
        <v>2.4000000000000021</v>
      </c>
      <c r="KH73" s="27">
        <v>0</v>
      </c>
      <c r="KI73" s="25">
        <f t="shared" si="281"/>
        <v>2.4000000000000021</v>
      </c>
      <c r="KJ73" s="25">
        <f t="shared" si="399"/>
        <v>2.4000000000000021</v>
      </c>
      <c r="KK73" s="25">
        <f t="shared" si="282"/>
        <v>0</v>
      </c>
      <c r="KL73" s="25">
        <f t="shared" si="283"/>
        <v>0</v>
      </c>
      <c r="KM73" s="25">
        <f t="shared" si="400"/>
        <v>0</v>
      </c>
      <c r="KN73" s="25">
        <f t="shared" si="284"/>
        <v>0</v>
      </c>
      <c r="KO73" s="25">
        <f t="shared" si="285"/>
        <v>0</v>
      </c>
      <c r="KP73" s="25">
        <f t="shared" si="401"/>
        <v>0</v>
      </c>
      <c r="KQ73" s="25">
        <f t="shared" si="286"/>
        <v>0.2</v>
      </c>
      <c r="KR73" s="25">
        <f t="shared" si="287"/>
        <v>0.2</v>
      </c>
      <c r="KS73" s="25">
        <f t="shared" si="402"/>
        <v>0.2</v>
      </c>
      <c r="KT73" s="25">
        <f t="shared" si="288"/>
        <v>0</v>
      </c>
      <c r="KU73" s="25">
        <f t="shared" si="289"/>
        <v>0</v>
      </c>
      <c r="KV73" s="25">
        <f t="shared" si="403"/>
        <v>0</v>
      </c>
      <c r="KW73" s="25">
        <f t="shared" si="290"/>
        <v>0</v>
      </c>
      <c r="KX73" s="25">
        <f t="shared" si="291"/>
        <v>0</v>
      </c>
      <c r="KY73" s="25">
        <f t="shared" si="404"/>
        <v>0</v>
      </c>
      <c r="KZ73" s="25">
        <f t="shared" si="292"/>
        <v>0</v>
      </c>
      <c r="LA73" s="25">
        <f t="shared" si="293"/>
        <v>0</v>
      </c>
      <c r="LB73" s="25">
        <f t="shared" si="405"/>
        <v>0</v>
      </c>
      <c r="LC73" s="25">
        <f t="shared" si="294"/>
        <v>1.4</v>
      </c>
      <c r="LD73" s="25">
        <f t="shared" si="295"/>
        <v>1.4</v>
      </c>
      <c r="LE73" s="25">
        <f t="shared" si="406"/>
        <v>1.4</v>
      </c>
      <c r="LF73" s="25">
        <f t="shared" si="296"/>
        <v>0</v>
      </c>
      <c r="LG73" s="25">
        <f t="shared" si="297"/>
        <v>0</v>
      </c>
      <c r="LH73" s="25">
        <f t="shared" si="407"/>
        <v>0</v>
      </c>
      <c r="LI73" s="25">
        <f t="shared" si="298"/>
        <v>0</v>
      </c>
      <c r="LJ73" s="25">
        <f t="shared" si="299"/>
        <v>0</v>
      </c>
      <c r="LK73" s="25">
        <f t="shared" si="408"/>
        <v>0</v>
      </c>
      <c r="LL73" s="25">
        <f t="shared" si="300"/>
        <v>0</v>
      </c>
      <c r="LM73" s="25">
        <f t="shared" si="301"/>
        <v>0</v>
      </c>
      <c r="LN73" s="25">
        <f t="shared" si="409"/>
        <v>0</v>
      </c>
      <c r="LO73" s="25">
        <f t="shared" si="302"/>
        <v>0</v>
      </c>
      <c r="LP73" s="25">
        <f t="shared" si="303"/>
        <v>0</v>
      </c>
      <c r="LQ73" s="25">
        <f t="shared" si="410"/>
        <v>0</v>
      </c>
      <c r="LR73" s="25">
        <f t="shared" si="304"/>
        <v>0</v>
      </c>
      <c r="LS73" s="25">
        <f t="shared" si="305"/>
        <v>0</v>
      </c>
      <c r="LT73" s="25">
        <f t="shared" si="411"/>
        <v>0</v>
      </c>
      <c r="LU73" s="25">
        <f t="shared" si="306"/>
        <v>0</v>
      </c>
      <c r="LV73" s="25">
        <f t="shared" si="307"/>
        <v>0</v>
      </c>
      <c r="LW73" s="25">
        <f t="shared" si="412"/>
        <v>0</v>
      </c>
      <c r="LX73" s="25">
        <f t="shared" si="308"/>
        <v>0</v>
      </c>
      <c r="LY73" s="25">
        <f t="shared" si="309"/>
        <v>0</v>
      </c>
      <c r="LZ73" s="25">
        <f t="shared" si="413"/>
        <v>0</v>
      </c>
      <c r="MA73" s="25">
        <f t="shared" si="310"/>
        <v>0</v>
      </c>
      <c r="MB73" s="25">
        <f t="shared" si="311"/>
        <v>0</v>
      </c>
      <c r="MC73" s="25">
        <f t="shared" si="414"/>
        <v>0</v>
      </c>
      <c r="MD73" s="25">
        <f t="shared" si="312"/>
        <v>0</v>
      </c>
      <c r="ME73" s="25">
        <f t="shared" si="313"/>
        <v>0</v>
      </c>
      <c r="MF73" s="25">
        <f t="shared" si="415"/>
        <v>0</v>
      </c>
      <c r="MG73" s="25">
        <f t="shared" si="314"/>
        <v>0</v>
      </c>
      <c r="MH73" s="25">
        <f t="shared" si="315"/>
        <v>0</v>
      </c>
      <c r="MI73" s="25">
        <f t="shared" si="416"/>
        <v>0</v>
      </c>
      <c r="MJ73" s="25">
        <f t="shared" si="316"/>
        <v>0</v>
      </c>
      <c r="MK73" s="25">
        <f t="shared" si="317"/>
        <v>0</v>
      </c>
      <c r="ML73" s="25">
        <f t="shared" si="417"/>
        <v>0</v>
      </c>
      <c r="MM73" s="25">
        <f t="shared" si="318"/>
        <v>0</v>
      </c>
      <c r="MN73" s="25">
        <f t="shared" si="319"/>
        <v>0</v>
      </c>
      <c r="MO73" s="25">
        <f t="shared" si="418"/>
        <v>0</v>
      </c>
      <c r="MP73" s="25">
        <f t="shared" si="320"/>
        <v>0</v>
      </c>
      <c r="MQ73" s="25">
        <f t="shared" si="321"/>
        <v>0</v>
      </c>
      <c r="MR73" s="25">
        <f t="shared" si="419"/>
        <v>0</v>
      </c>
      <c r="MS73" s="29">
        <v>1.4</v>
      </c>
      <c r="MT73" s="29">
        <v>0</v>
      </c>
      <c r="MU73" s="29">
        <v>1</v>
      </c>
      <c r="MV73" s="29">
        <v>1</v>
      </c>
      <c r="MW73" s="25">
        <f t="shared" si="322"/>
        <v>1.4</v>
      </c>
      <c r="MX73" s="25">
        <f t="shared" si="323"/>
        <v>3.36</v>
      </c>
      <c r="MY73" s="25">
        <f t="shared" si="324"/>
        <v>0</v>
      </c>
      <c r="MZ73" s="25">
        <f t="shared" si="325"/>
        <v>0</v>
      </c>
      <c r="NA73" s="25">
        <f t="shared" si="326"/>
        <v>1.4</v>
      </c>
      <c r="NB73" s="25">
        <f t="shared" si="327"/>
        <v>3.36</v>
      </c>
      <c r="NC73" s="25">
        <f t="shared" si="328"/>
        <v>0</v>
      </c>
      <c r="ND73" s="25">
        <f t="shared" si="329"/>
        <v>0</v>
      </c>
      <c r="NE73" s="25">
        <f t="shared" si="420"/>
        <v>1.4</v>
      </c>
      <c r="NF73" s="25">
        <f t="shared" si="420"/>
        <v>3.36</v>
      </c>
      <c r="NG73" s="25">
        <f t="shared" si="420"/>
        <v>0</v>
      </c>
      <c r="NH73" s="25">
        <f t="shared" si="420"/>
        <v>0</v>
      </c>
      <c r="NI73" s="25">
        <f t="shared" si="330"/>
        <v>126</v>
      </c>
      <c r="NJ73" s="25">
        <f t="shared" si="331"/>
        <v>0</v>
      </c>
      <c r="NK73" s="25">
        <f t="shared" si="332"/>
        <v>126</v>
      </c>
      <c r="NL73" s="25">
        <f t="shared" si="333"/>
        <v>68.2</v>
      </c>
      <c r="NM73" s="25">
        <f t="shared" si="334"/>
        <v>0</v>
      </c>
      <c r="NN73" s="25">
        <f t="shared" si="421"/>
        <v>68.2</v>
      </c>
      <c r="NO73" s="25">
        <f t="shared" si="335"/>
        <v>0</v>
      </c>
      <c r="NP73" s="25">
        <f t="shared" si="336"/>
        <v>0</v>
      </c>
      <c r="NQ73" s="25">
        <f t="shared" si="422"/>
        <v>0</v>
      </c>
      <c r="NR73" s="25">
        <f t="shared" si="337"/>
        <v>0</v>
      </c>
      <c r="NS73" s="25">
        <f t="shared" si="338"/>
        <v>0</v>
      </c>
      <c r="NT73" s="25">
        <f t="shared" si="423"/>
        <v>0</v>
      </c>
      <c r="NU73" s="25">
        <f t="shared" si="339"/>
        <v>0</v>
      </c>
      <c r="NV73" s="25">
        <f t="shared" si="340"/>
        <v>0</v>
      </c>
      <c r="NW73" s="25">
        <f t="shared" si="424"/>
        <v>0</v>
      </c>
      <c r="NX73" s="25">
        <f t="shared" si="425"/>
        <v>68.2</v>
      </c>
      <c r="NY73" s="25">
        <f t="shared" si="425"/>
        <v>0</v>
      </c>
      <c r="NZ73" s="25">
        <f t="shared" si="426"/>
        <v>68.2</v>
      </c>
      <c r="OA73" s="25">
        <f t="shared" si="427"/>
        <v>57.8</v>
      </c>
      <c r="OB73" s="25">
        <f t="shared" si="427"/>
        <v>0</v>
      </c>
      <c r="OC73" s="25">
        <f t="shared" si="428"/>
        <v>57.8</v>
      </c>
      <c r="OD73" s="25">
        <f t="shared" si="429"/>
        <v>68.2</v>
      </c>
      <c r="OE73" s="25">
        <f t="shared" si="429"/>
        <v>0</v>
      </c>
      <c r="OF73" s="25">
        <f t="shared" si="429"/>
        <v>68.2</v>
      </c>
      <c r="OG73" s="25">
        <f t="shared" si="341"/>
        <v>0</v>
      </c>
      <c r="OH73" s="25">
        <f t="shared" si="342"/>
        <v>0</v>
      </c>
      <c r="OI73" s="25">
        <f t="shared" si="343"/>
        <v>0</v>
      </c>
      <c r="OJ73" s="25">
        <f t="shared" si="344"/>
        <v>0</v>
      </c>
      <c r="OK73" s="25">
        <f t="shared" si="345"/>
        <v>0</v>
      </c>
      <c r="OL73" s="25">
        <f t="shared" si="346"/>
        <v>0</v>
      </c>
      <c r="OM73" s="25">
        <f t="shared" si="430"/>
        <v>0</v>
      </c>
      <c r="ON73" s="25">
        <f t="shared" si="430"/>
        <v>0</v>
      </c>
      <c r="OO73" s="25">
        <f t="shared" si="430"/>
        <v>0</v>
      </c>
      <c r="OP73" s="25">
        <f t="shared" si="347"/>
        <v>0</v>
      </c>
      <c r="OQ73" s="25">
        <f t="shared" si="348"/>
        <v>0</v>
      </c>
      <c r="OR73" s="25">
        <f t="shared" si="431"/>
        <v>0</v>
      </c>
      <c r="OS73" s="19">
        <v>536374.82999999996</v>
      </c>
      <c r="OT73" s="19">
        <v>2370663.34</v>
      </c>
    </row>
    <row r="74" spans="1:410" ht="33" customHeight="1" x14ac:dyDescent="0.25">
      <c r="A74" s="18"/>
      <c r="B74" s="18" t="s">
        <v>850</v>
      </c>
      <c r="C74" s="18">
        <v>2633.84</v>
      </c>
      <c r="D74" s="16" t="e">
        <f>_xlfn.IFNA(INDEX(#REF!,MATCH(E74,#REF!,0)),0)</f>
        <v>#REF!</v>
      </c>
      <c r="E74" s="18" t="s">
        <v>855</v>
      </c>
      <c r="F74" s="16" t="s">
        <v>765</v>
      </c>
      <c r="G74" s="16" t="s">
        <v>766</v>
      </c>
      <c r="H74" s="16" t="s">
        <v>767</v>
      </c>
      <c r="I74" s="16" t="s">
        <v>768</v>
      </c>
      <c r="J74" s="16" t="s">
        <v>769</v>
      </c>
      <c r="K74" s="16" t="s">
        <v>770</v>
      </c>
      <c r="L74" s="16" t="s">
        <v>771</v>
      </c>
      <c r="M74" s="18">
        <v>1.64</v>
      </c>
      <c r="N74" s="18">
        <v>1.94</v>
      </c>
      <c r="O74" s="18">
        <v>2.04</v>
      </c>
      <c r="P74" s="18">
        <v>2.34</v>
      </c>
      <c r="Q74" s="18">
        <v>0.1</v>
      </c>
      <c r="R74" s="18">
        <v>1.8399999999999999</v>
      </c>
      <c r="S74" s="18">
        <v>2.14</v>
      </c>
      <c r="T74" s="18">
        <v>0.2</v>
      </c>
      <c r="U74" s="18">
        <v>0</v>
      </c>
      <c r="V74" s="18">
        <v>0</v>
      </c>
      <c r="W74" s="18">
        <v>0</v>
      </c>
      <c r="X74" s="18">
        <v>1.64</v>
      </c>
      <c r="Y74" s="18">
        <v>1.9</v>
      </c>
      <c r="Z74" s="20">
        <f t="shared" si="349"/>
        <v>2.1</v>
      </c>
      <c r="AA74" s="18">
        <v>0.22</v>
      </c>
      <c r="AB74" s="18">
        <v>0</v>
      </c>
      <c r="AC74" s="18">
        <v>0</v>
      </c>
      <c r="AD74" s="18">
        <v>0</v>
      </c>
      <c r="AE74" s="18">
        <v>0</v>
      </c>
      <c r="AF74" s="18">
        <v>0</v>
      </c>
      <c r="AG74" s="18">
        <v>1.2</v>
      </c>
      <c r="AH74" s="18">
        <v>1.5</v>
      </c>
      <c r="AI74" s="20">
        <f t="shared" si="350"/>
        <v>2.25</v>
      </c>
      <c r="AJ74" s="18">
        <v>0</v>
      </c>
      <c r="AK74" s="18">
        <v>0</v>
      </c>
      <c r="AL74" s="20">
        <f t="shared" si="351"/>
        <v>0</v>
      </c>
      <c r="AM74" s="18">
        <v>1.64</v>
      </c>
      <c r="AN74" s="18">
        <v>1.5</v>
      </c>
      <c r="AO74" s="18">
        <v>0.15</v>
      </c>
      <c r="AP74" s="18">
        <v>0.22</v>
      </c>
      <c r="AQ74" s="18">
        <v>1.64</v>
      </c>
      <c r="AR74" s="18">
        <v>1.72</v>
      </c>
      <c r="AS74" s="18">
        <v>0.12</v>
      </c>
      <c r="AT74" s="18">
        <v>0.11</v>
      </c>
      <c r="AU74" s="18">
        <v>0</v>
      </c>
      <c r="AV74" s="18">
        <v>1</v>
      </c>
      <c r="AW74" s="18">
        <v>0</v>
      </c>
      <c r="AX74" s="18">
        <v>0</v>
      </c>
      <c r="AY74" s="18">
        <v>0</v>
      </c>
      <c r="AZ74" s="18">
        <v>0</v>
      </c>
      <c r="BA74" s="18">
        <v>0</v>
      </c>
      <c r="BB74" s="18">
        <v>0</v>
      </c>
      <c r="BC74" s="18">
        <v>0</v>
      </c>
      <c r="BD74" s="18">
        <v>0</v>
      </c>
      <c r="BE74" s="18">
        <v>2</v>
      </c>
      <c r="BF74" s="18">
        <v>0</v>
      </c>
      <c r="BG74" s="18">
        <v>0</v>
      </c>
      <c r="BH74" s="18">
        <v>0</v>
      </c>
      <c r="BI74" s="18">
        <v>0</v>
      </c>
      <c r="BJ74" s="18">
        <v>0</v>
      </c>
      <c r="BK74" s="18">
        <v>0</v>
      </c>
      <c r="BL74" s="18">
        <v>0</v>
      </c>
      <c r="BM74" s="18">
        <v>0</v>
      </c>
      <c r="BN74" s="18">
        <v>0</v>
      </c>
      <c r="BO74" s="18">
        <v>0</v>
      </c>
      <c r="BP74" s="18">
        <v>0</v>
      </c>
      <c r="BQ74" s="18">
        <v>0</v>
      </c>
      <c r="BR74" s="18">
        <v>0</v>
      </c>
      <c r="BS74" s="18">
        <v>0</v>
      </c>
      <c r="BT74" s="18">
        <v>0</v>
      </c>
      <c r="BU74" s="18">
        <v>0</v>
      </c>
      <c r="BV74" s="18">
        <v>0</v>
      </c>
      <c r="BW74" s="18">
        <v>0</v>
      </c>
      <c r="BX74" s="18">
        <v>0</v>
      </c>
      <c r="BY74" s="18">
        <v>0</v>
      </c>
      <c r="BZ74" s="18">
        <v>0</v>
      </c>
      <c r="CA74" s="16" t="e">
        <f>_xlfn.IFNA(IF(RIGHT(D74,2)="=G",0,INDEX(#REF!,MATCH(E74,#REF!,0))),0)</f>
        <v>#REF!</v>
      </c>
      <c r="CB74" s="16" t="s">
        <v>776</v>
      </c>
      <c r="CC74" s="18">
        <v>0</v>
      </c>
      <c r="CD74" s="18">
        <v>0</v>
      </c>
      <c r="CE74" s="18">
        <v>1.4</v>
      </c>
      <c r="CF74" s="18">
        <v>0.85</v>
      </c>
      <c r="CG74" s="18">
        <v>0.12</v>
      </c>
      <c r="CH74" s="18">
        <v>2</v>
      </c>
      <c r="CI74" s="16" t="s">
        <v>98</v>
      </c>
      <c r="CJ74" s="18">
        <v>0</v>
      </c>
      <c r="CK74" s="20">
        <f t="shared" si="217"/>
        <v>2.7</v>
      </c>
      <c r="CL74" s="20">
        <f t="shared" si="352"/>
        <v>2.7</v>
      </c>
      <c r="CM74" s="18">
        <v>40.71</v>
      </c>
      <c r="CN74" s="18">
        <v>30.64</v>
      </c>
      <c r="CO74" s="18">
        <v>29.801000000000002</v>
      </c>
      <c r="CP74" s="22">
        <f t="shared" si="218"/>
        <v>30.64</v>
      </c>
      <c r="CQ74" s="22">
        <f t="shared" si="219"/>
        <v>27.94</v>
      </c>
      <c r="CR74" s="22">
        <f t="shared" si="353"/>
        <v>2.7</v>
      </c>
      <c r="CS74" s="22">
        <f t="shared" si="220"/>
        <v>28.04</v>
      </c>
      <c r="CT74" s="22">
        <f t="shared" si="221"/>
        <v>28.24</v>
      </c>
      <c r="CU74" s="18">
        <v>28.24</v>
      </c>
      <c r="CV74" s="22">
        <f t="shared" si="354"/>
        <v>2.1</v>
      </c>
      <c r="CW74" s="22">
        <f t="shared" si="222"/>
        <v>0</v>
      </c>
      <c r="CX74" s="22">
        <f t="shared" si="223"/>
        <v>0</v>
      </c>
      <c r="CY74" s="22">
        <f t="shared" si="224"/>
        <v>30.37</v>
      </c>
      <c r="CZ74" s="22">
        <f t="shared" si="225"/>
        <v>30.52</v>
      </c>
      <c r="DA74" s="18">
        <v>30.64</v>
      </c>
      <c r="DB74" s="20">
        <f t="shared" si="355"/>
        <v>2.7</v>
      </c>
      <c r="DC74" s="20">
        <f t="shared" si="356"/>
        <v>0</v>
      </c>
      <c r="DD74" s="20">
        <f t="shared" si="357"/>
        <v>2.7</v>
      </c>
      <c r="DE74" s="20">
        <f t="shared" si="226"/>
        <v>0.1</v>
      </c>
      <c r="DF74" s="20">
        <f t="shared" si="227"/>
        <v>0.2</v>
      </c>
      <c r="DG74" s="20">
        <f t="shared" si="228"/>
        <v>2.37</v>
      </c>
      <c r="DH74" s="20">
        <f t="shared" si="229"/>
        <v>0</v>
      </c>
      <c r="DI74" s="20">
        <f t="shared" si="230"/>
        <v>0</v>
      </c>
      <c r="DJ74" s="20">
        <f t="shared" si="231"/>
        <v>0</v>
      </c>
      <c r="DK74" s="20">
        <f t="shared" si="358"/>
        <v>2.67</v>
      </c>
      <c r="DL74" s="20">
        <f t="shared" si="359"/>
        <v>0</v>
      </c>
      <c r="DM74" s="20">
        <f t="shared" si="360"/>
        <v>3.0000000000000249E-2</v>
      </c>
      <c r="DN74" s="20">
        <f t="shared" si="361"/>
        <v>0</v>
      </c>
      <c r="DO74" s="18">
        <v>2.54</v>
      </c>
      <c r="DP74" s="18">
        <v>0</v>
      </c>
      <c r="DQ74" s="18">
        <v>1</v>
      </c>
      <c r="DR74" s="18">
        <v>1</v>
      </c>
      <c r="DS74" s="25">
        <f t="shared" si="362"/>
        <v>2.54</v>
      </c>
      <c r="DT74" s="25">
        <f t="shared" si="363"/>
        <v>0</v>
      </c>
      <c r="DU74" s="25">
        <f t="shared" si="364"/>
        <v>6.86</v>
      </c>
      <c r="DV74" s="25">
        <f t="shared" si="365"/>
        <v>0</v>
      </c>
      <c r="DW74" s="25">
        <f t="shared" si="366"/>
        <v>6.86</v>
      </c>
      <c r="DX74" s="25">
        <f t="shared" si="367"/>
        <v>13.99</v>
      </c>
      <c r="DY74" s="25">
        <f t="shared" si="368"/>
        <v>0</v>
      </c>
      <c r="DZ74" s="25">
        <f t="shared" si="369"/>
        <v>13.99</v>
      </c>
      <c r="EA74" s="25">
        <f t="shared" si="370"/>
        <v>8.81</v>
      </c>
      <c r="EB74" s="25">
        <f t="shared" si="371"/>
        <v>0</v>
      </c>
      <c r="EC74" s="25">
        <f t="shared" si="372"/>
        <v>8.81</v>
      </c>
      <c r="ED74" s="25">
        <f t="shared" si="373"/>
        <v>5.18</v>
      </c>
      <c r="EE74" s="25">
        <f t="shared" si="373"/>
        <v>0</v>
      </c>
      <c r="EF74" s="25">
        <f t="shared" si="374"/>
        <v>5.18</v>
      </c>
      <c r="EG74" s="25">
        <f t="shared" si="375"/>
        <v>8.81</v>
      </c>
      <c r="EH74" s="25">
        <f t="shared" si="375"/>
        <v>0</v>
      </c>
      <c r="EI74" s="25">
        <f t="shared" si="376"/>
        <v>8.81</v>
      </c>
      <c r="EJ74" s="18">
        <v>2633.84</v>
      </c>
      <c r="EK74" s="18">
        <v>2595.14</v>
      </c>
      <c r="EL74" s="18" t="s">
        <v>855</v>
      </c>
      <c r="EM74" s="18" t="s">
        <v>856</v>
      </c>
      <c r="EN74" s="16" t="s">
        <v>774</v>
      </c>
      <c r="EO74" s="16" t="s">
        <v>132</v>
      </c>
      <c r="EP74" s="16" t="e">
        <f>IF(OR(EN74="Cống tròn",EN74="Cống hộp",EN74="Ống nhựa"),INDEX(#REF!,MATCH(E74,#REF!,0)),IF(OR(EN74="Rãnh xây",EN74="Rãnh bê tông"),INDEX(#REF!,MATCH(E74,#REF!,0)),0))</f>
        <v>#REF!</v>
      </c>
      <c r="EQ74" s="18">
        <v>37.50000000000027</v>
      </c>
      <c r="ER74" s="18">
        <v>1</v>
      </c>
      <c r="ES74" s="25">
        <f t="shared" si="377"/>
        <v>37</v>
      </c>
      <c r="ET74" s="1" t="e">
        <f>_xlfn.IFNA(IF(EN74="Cống tròn",INDEX(#REF!,MATCH(E74,#REF!,0)),IF(EN74="Cống hộp",INDEX(#REF!,MATCH(E74,#REF!,0)),EU74&amp;" ,"&amp;EV74)),0)</f>
        <v>#REF!</v>
      </c>
      <c r="EU74" s="16" t="s">
        <v>769</v>
      </c>
      <c r="EV74" s="16" t="s">
        <v>775</v>
      </c>
      <c r="EW74" s="16" t="e">
        <f>_xlfn.IFNA(INDEX(#REF!,MATCH(E74,#REF!,0)),0)</f>
        <v>#REF!</v>
      </c>
      <c r="EX74" s="16"/>
      <c r="EY74" s="18">
        <v>0</v>
      </c>
      <c r="EZ74" s="18">
        <v>0</v>
      </c>
      <c r="FA74" s="18">
        <v>0</v>
      </c>
      <c r="FB74" s="19">
        <v>0</v>
      </c>
      <c r="FC74" s="19">
        <v>0</v>
      </c>
      <c r="FD74" s="25">
        <f t="shared" si="232"/>
        <v>0</v>
      </c>
      <c r="FE74" s="25">
        <f t="shared" si="378"/>
        <v>0</v>
      </c>
      <c r="FF74" s="18">
        <v>0.1</v>
      </c>
      <c r="FG74" s="18">
        <v>2</v>
      </c>
      <c r="FH74" s="18">
        <v>1</v>
      </c>
      <c r="FI74" s="25">
        <f t="shared" si="379"/>
        <v>1.2</v>
      </c>
      <c r="FJ74" s="18">
        <v>0</v>
      </c>
      <c r="FK74" s="18">
        <v>0</v>
      </c>
      <c r="FL74" s="18">
        <v>0.2</v>
      </c>
      <c r="FM74" s="18">
        <v>1.4</v>
      </c>
      <c r="FN74" s="18">
        <v>0</v>
      </c>
      <c r="FO74" s="25">
        <f t="shared" si="380"/>
        <v>1.4</v>
      </c>
      <c r="FP74" s="18">
        <v>1.4999999999999999E-2</v>
      </c>
      <c r="FQ74" s="18">
        <v>1</v>
      </c>
      <c r="FR74" s="25">
        <f t="shared" si="233"/>
        <v>36</v>
      </c>
      <c r="FS74" s="25">
        <f t="shared" si="234"/>
        <v>0.52500000000000002</v>
      </c>
      <c r="FT74" s="25">
        <f t="shared" si="235"/>
        <v>36.524999999999999</v>
      </c>
      <c r="FU74" s="25">
        <f t="shared" si="236"/>
        <v>-0.97500000000027143</v>
      </c>
      <c r="FV74" s="25" t="str">
        <f t="shared" si="381"/>
        <v>Thêm 01</v>
      </c>
      <c r="FW74" s="25">
        <f t="shared" si="382"/>
        <v>0.04</v>
      </c>
      <c r="FX74" s="16"/>
      <c r="FY74" s="16"/>
      <c r="FZ74" s="16"/>
      <c r="GA74" s="16"/>
      <c r="GB74" s="19">
        <v>0</v>
      </c>
      <c r="GC74" s="19">
        <v>0</v>
      </c>
      <c r="GD74" s="19">
        <v>0</v>
      </c>
      <c r="GE74" s="19">
        <v>0</v>
      </c>
      <c r="GF74" s="19">
        <v>0</v>
      </c>
      <c r="GG74" s="19">
        <v>0</v>
      </c>
      <c r="GH74" s="19">
        <v>0</v>
      </c>
      <c r="GI74" s="19">
        <v>0</v>
      </c>
      <c r="GJ74" s="19">
        <v>0</v>
      </c>
      <c r="GK74" s="19">
        <v>0</v>
      </c>
      <c r="GL74" s="25">
        <f t="shared" si="237"/>
        <v>0</v>
      </c>
      <c r="GM74" s="25">
        <f t="shared" si="383"/>
        <v>0</v>
      </c>
      <c r="GN74" s="19">
        <v>0</v>
      </c>
      <c r="GO74" s="19">
        <v>0</v>
      </c>
      <c r="GP74" s="19">
        <v>0</v>
      </c>
      <c r="GQ74" s="19">
        <v>0</v>
      </c>
      <c r="GR74" s="1" t="e">
        <f>_xlfn.IFNA(INDEX(#REF!,MATCH(E74,#REF!,0)),0)</f>
        <v>#REF!</v>
      </c>
      <c r="GS74" s="16"/>
      <c r="GT74" s="18">
        <v>0</v>
      </c>
      <c r="GU74" s="18">
        <v>0</v>
      </c>
      <c r="GV74" s="18">
        <v>0</v>
      </c>
      <c r="GW74" s="18">
        <v>0</v>
      </c>
      <c r="GX74" s="25">
        <f t="shared" si="238"/>
        <v>0</v>
      </c>
      <c r="GY74" s="25">
        <f t="shared" si="239"/>
        <v>0</v>
      </c>
      <c r="GZ74" s="25">
        <f t="shared" si="384"/>
        <v>0</v>
      </c>
      <c r="HA74" s="1" t="e" cm="1">
        <f t="array" ref="HA74">INDEX(#REF!,MATCH(EJ74&amp;EK74&amp;HD74&amp;HE74&amp;HF74,#REF!&amp;#REF!&amp;#REF!&amp;#REF!&amp;#REF!,0))</f>
        <v>#REF!</v>
      </c>
      <c r="HB74" s="16"/>
      <c r="HC74" s="25">
        <f t="shared" si="385"/>
        <v>0</v>
      </c>
      <c r="HD74" s="18">
        <v>0</v>
      </c>
      <c r="HE74" s="18">
        <v>0</v>
      </c>
      <c r="HF74" s="18">
        <v>0</v>
      </c>
      <c r="HG74" s="1" t="e" cm="1">
        <f t="array" ref="HG74">INDEX(#REF!,MATCH(EJ74&amp;EK74&amp;HJ74&amp;HK74&amp;HL74,#REF!&amp;#REF!&amp;#REF!&amp;#REF!&amp;#REF!,0))</f>
        <v>#REF!</v>
      </c>
      <c r="HH74" s="16"/>
      <c r="HI74" s="25">
        <f t="shared" si="386"/>
        <v>0</v>
      </c>
      <c r="HJ74" s="25">
        <f t="shared" si="387"/>
        <v>0</v>
      </c>
      <c r="HK74" s="19">
        <v>0</v>
      </c>
      <c r="HL74" s="19">
        <v>0</v>
      </c>
      <c r="HM74" s="18">
        <v>0.01</v>
      </c>
      <c r="HN74" s="18">
        <v>1</v>
      </c>
      <c r="HO74" s="25">
        <f t="shared" si="388"/>
        <v>0</v>
      </c>
      <c r="HP74" s="25">
        <f t="shared" si="389"/>
        <v>0</v>
      </c>
      <c r="HQ74" s="25">
        <f t="shared" si="390"/>
        <v>0</v>
      </c>
      <c r="HR74" s="25">
        <f t="shared" si="391"/>
        <v>0</v>
      </c>
      <c r="HS74" s="25">
        <f t="shared" si="392"/>
        <v>0</v>
      </c>
      <c r="HT74" s="19">
        <v>0</v>
      </c>
      <c r="HU74" s="19">
        <v>0</v>
      </c>
      <c r="HV74" s="19">
        <v>0</v>
      </c>
      <c r="HW74" s="25">
        <f t="shared" si="393"/>
        <v>0</v>
      </c>
      <c r="HX74" s="19">
        <v>0</v>
      </c>
      <c r="HY74" s="19">
        <v>0</v>
      </c>
      <c r="HZ74" s="18">
        <v>30.64</v>
      </c>
      <c r="IA74" s="20">
        <f>ROUND(IF(EN74="Cống tròn",IF(EN74="Cống tròn",IF(EU74="Không có móng",IQ74-FF74,IF(EU74="Đế",IP74-FN74,IF(OR(EU74="Móng bê tông",EU74="Móng bê tông kết hợp đế"),II74-FJ74,0))),0),IF(EN74="Cống hộp",IF(AND(EN74="Cống hộp",EU74="Không có móng"),IQ74-GF74,IF(AND(EN74="Cống hộp",EU74="Móng bê tông"),IJ74-GB74,0)),IF(OR(EN74="Rãnh xây",EN74="Rãnh bê tông"),IF(OR(EN74="Rãnh xây",EN74="Rãnh bê tông"),IK74-GB74,0),IF(EN74="Ống nhựa",IF(AND(EN74="Ống nhựa",EU74="Không đắp cát"),IQ74-HT74,IF(AND(EN74="Ống nhựa",EU74="Đắp cát"),IH74-HX74,0)),IF(EN74="Rãnh thang",IF(EN74="Rãnh thang",IF(EU74="Móng bê tông",#REF!-#REF!,IQ74),0),0))))),2)</f>
        <v>28.24</v>
      </c>
      <c r="IB74" s="20">
        <f t="shared" si="394"/>
        <v>2.4000000000000021</v>
      </c>
      <c r="IC74" s="20">
        <f t="shared" si="240"/>
        <v>28.24</v>
      </c>
      <c r="ID74" s="20">
        <f t="shared" si="241"/>
        <v>0</v>
      </c>
      <c r="IE74" s="20">
        <f t="shared" si="242"/>
        <v>0</v>
      </c>
      <c r="IF74" s="20">
        <f t="shared" si="243"/>
        <v>0</v>
      </c>
      <c r="IG74" s="20">
        <f>IF(EN74="Rãnh thang",IF(AND(EN74="Rãnh thang",EU74="Móng bê tông"),IQ74-#REF!,0),IF(EN74="Ống nhựa",IF(AND(EN74="Ống nhựa",EU74="Đắp cát"),IQ74-HT74,0),IF(EN74="Cống tròn",IF(EN74="Cống tròn",IF(OR(EU74="Móng bê tông",EU74="Móng bê tông kết hợp đế"),IM74-FL74,0),0),IF(EN74="Cống hộp",IF(AND(EN74="Cống hộp",EU74="Móng bê tông"),IN74-GD74,0),IF(OR(EN74="Rãnh xây",EN74="Rãnh bê tông"),IF(AND(EN74="Rãnh xây",EU74="Móng bê tông"),IO74-GD74,IF(AND(EN74="Rãnh bê tông",EU74="Móng bê tông"),IO74-GD74,0)),0)))))</f>
        <v>28.24</v>
      </c>
      <c r="IH74" s="20">
        <f t="shared" si="244"/>
        <v>0</v>
      </c>
      <c r="II74" s="20">
        <f t="shared" si="245"/>
        <v>28.24</v>
      </c>
      <c r="IJ74" s="20">
        <f t="shared" si="246"/>
        <v>0</v>
      </c>
      <c r="IK74" s="20">
        <f t="shared" si="247"/>
        <v>0</v>
      </c>
      <c r="IL74" s="20">
        <f t="shared" si="248"/>
        <v>28.439999999999998</v>
      </c>
      <c r="IM74" s="20">
        <f t="shared" si="249"/>
        <v>28.439999999999998</v>
      </c>
      <c r="IN74" s="20">
        <f t="shared" si="250"/>
        <v>0</v>
      </c>
      <c r="IO74" s="20">
        <f t="shared" si="251"/>
        <v>0</v>
      </c>
      <c r="IP74" s="20">
        <f t="shared" si="252"/>
        <v>0</v>
      </c>
      <c r="IQ74" s="18">
        <v>28.54</v>
      </c>
      <c r="IR74" s="25">
        <f t="shared" si="395"/>
        <v>0</v>
      </c>
      <c r="IS74" s="25">
        <f t="shared" si="253"/>
        <v>0</v>
      </c>
      <c r="IT74" s="25">
        <f t="shared" si="254"/>
        <v>0</v>
      </c>
      <c r="IU74" s="25">
        <f>ROUND(IF(EN74="Cống tròn",IF(EN74="Cống tròn",IV74+FF74,0),IF(EN74="Cống hộp",IF(EN74="Cống hộp",IV74+GP74,0),IF(OR(EN74="Rãnh xây",EN74="Rãnh bê tông"),IF(OR(EN74="Rãnh xây",EN74="Rãnh bê tông"),IV74+GP74,0),IF(EN74="ống nhựa",IF(EN74="Ống nhựa",IV74+HT74,0),IF(EN74="Rãnh thang",IF(EN74="Rãnh thang",IQ74+#REF!,0),0))))),2)</f>
        <v>28.3</v>
      </c>
      <c r="IV74" s="18">
        <v>28.2</v>
      </c>
      <c r="IW74" s="25">
        <f t="shared" si="255"/>
        <v>28.3</v>
      </c>
      <c r="IX74" s="25">
        <f t="shared" si="256"/>
        <v>0</v>
      </c>
      <c r="IY74" s="25">
        <f t="shared" si="257"/>
        <v>0</v>
      </c>
      <c r="IZ74" s="25">
        <f t="shared" si="258"/>
        <v>0</v>
      </c>
      <c r="JA74" s="25">
        <f t="shared" si="259"/>
        <v>0</v>
      </c>
      <c r="JB74" s="18">
        <v>29.3</v>
      </c>
      <c r="JC74" s="20">
        <f>ROUND(IF(EN74="Cống tròn",IF(EN74="Cống tròn",IF(EU74="Không có móng",JS74-FF74,IF(EU74="Đế",JR74-FN74,IF(OR(EU74="Móng bê tông",EU74="Móng bê tông kết hợp đế"),JK74-FJ74,0))),0),IF(EN74="Cống hộp",IF(AND(EN74="Cống hộp",EU74="Không có móng"),JS74-GF74,IF(AND(EN74="Cống hộp",EU74="Móng bê tông"),JL74-GB74,0)),IF(OR(EN74="Rãnh xây",EN74="Rãnh bê tông"),IF(OR(EN74="Rãnh xây",EN74="Rãnh bê tông"),JM74-GB74,0),IF(EN74="Ống nhựa",IF(AND(EN74="Ống nhựa",EU74="Không đắp cát"),JS74-HT74,IF(AND(EN74="Ống nhựa",EU74="Đắp cát"),JJ74-HX74,0)),IF(EN74="Rãnh thang",IF(EN74="Rãnh thang",IF(EU74="Móng bê tông",#REF!-#REF!,JS74),0),0))))),2)</f>
        <v>26.9</v>
      </c>
      <c r="JD74" s="20">
        <f t="shared" si="396"/>
        <v>2.4000000000000021</v>
      </c>
      <c r="JE74" s="20">
        <f t="shared" si="260"/>
        <v>26.9</v>
      </c>
      <c r="JF74" s="20">
        <f t="shared" si="261"/>
        <v>0</v>
      </c>
      <c r="JG74" s="20">
        <f t="shared" si="262"/>
        <v>0</v>
      </c>
      <c r="JH74" s="20">
        <f t="shared" si="263"/>
        <v>0</v>
      </c>
      <c r="JI74" s="20">
        <f>IF(EN74="Rãnh thang",IF(AND(EN74="Rãnh thang",EU74="Móng bê tông"),JS74-#REF!,0),IF(EN74="Ống nhựa",IF(AND(EN74="Ống nhựa",EU74="Đắp cát"),JS74-HT74,0),IF(EN74="Cống tròn",IF(EN74="Cống tròn",IF(OR(EU74="Móng bê tông",EU74="Móng bê tông kết hợp đế"),JO74-FL74,0),0),IF(EN74="Cống hộp",IF(AND(EN74="Cống hộp",EU74="Móng bê tông"),JP74-GD74,0),IF(OR(EN74="Rãnh xây",EN74="Rãnh bê tông"),IF(AND(EN74="Rãnh xây",EU74="Móng bê tông"),JQ74-GD74,IF(AND(EN74="Rãnh bê tông",EU74="Móng bê tông"),JQ74-GD74,0)),0)))))</f>
        <v>26.9</v>
      </c>
      <c r="JJ74" s="20">
        <f t="shared" si="264"/>
        <v>0</v>
      </c>
      <c r="JK74" s="20">
        <f t="shared" si="265"/>
        <v>26.9</v>
      </c>
      <c r="JL74" s="20">
        <f t="shared" si="266"/>
        <v>0</v>
      </c>
      <c r="JM74" s="20">
        <f t="shared" si="267"/>
        <v>0</v>
      </c>
      <c r="JN74" s="20">
        <f t="shared" si="268"/>
        <v>27.099999999999998</v>
      </c>
      <c r="JO74" s="20">
        <f t="shared" si="269"/>
        <v>27.099999999999998</v>
      </c>
      <c r="JP74" s="20">
        <f t="shared" si="270"/>
        <v>0</v>
      </c>
      <c r="JQ74" s="20">
        <f t="shared" si="271"/>
        <v>0</v>
      </c>
      <c r="JR74" s="20">
        <f t="shared" si="272"/>
        <v>0</v>
      </c>
      <c r="JS74" s="26">
        <v>27.2</v>
      </c>
      <c r="JT74" s="25">
        <f t="shared" si="397"/>
        <v>0</v>
      </c>
      <c r="JU74" s="25">
        <f t="shared" si="273"/>
        <v>0</v>
      </c>
      <c r="JV74" s="25">
        <f t="shared" si="274"/>
        <v>0</v>
      </c>
      <c r="JW74" s="25">
        <f>ROUND(IF(EN74="Cống tròn",IF(EN74="Cống tròn",JX74+FF74,0),IF(EN74="Cống hộp",IF(EN74="Cống hộp",JX74+GP74,0),IF(OR(EN74="Rãnh xây",EN74="Rãnh bê tông"),IF(OR(EN74="Rãnh xây",EN74="Rãnh bê tông"),JX74+GP74,0),IF(EN74="ống nhựa",IF(EN74="Ống nhựa",JX74+HT74,0),IF(EN74="Rãnh thang",IF(EN74="Rãnh thang",JS74+#REF!,0),0))))),2)</f>
        <v>28.3</v>
      </c>
      <c r="JX74" s="27">
        <v>28.2</v>
      </c>
      <c r="JY74" s="25">
        <f t="shared" si="275"/>
        <v>28.3</v>
      </c>
      <c r="JZ74" s="25">
        <f t="shared" si="276"/>
        <v>0</v>
      </c>
      <c r="KA74" s="25">
        <f t="shared" si="277"/>
        <v>0</v>
      </c>
      <c r="KB74" s="25">
        <f t="shared" si="278"/>
        <v>0</v>
      </c>
      <c r="KC74" s="25">
        <f t="shared" si="279"/>
        <v>0</v>
      </c>
      <c r="KD74" s="28" t="s">
        <v>98</v>
      </c>
      <c r="KE74" s="27">
        <v>0</v>
      </c>
      <c r="KF74" s="25">
        <f t="shared" si="280"/>
        <v>2.4000000000000021</v>
      </c>
      <c r="KG74" s="25">
        <f t="shared" si="398"/>
        <v>2.4000000000000021</v>
      </c>
      <c r="KH74" s="27">
        <v>0</v>
      </c>
      <c r="KI74" s="25">
        <f t="shared" si="281"/>
        <v>2.4000000000000021</v>
      </c>
      <c r="KJ74" s="25">
        <f t="shared" si="399"/>
        <v>2.4000000000000021</v>
      </c>
      <c r="KK74" s="25">
        <f t="shared" si="282"/>
        <v>0</v>
      </c>
      <c r="KL74" s="25">
        <f t="shared" si="283"/>
        <v>0</v>
      </c>
      <c r="KM74" s="25">
        <f t="shared" si="400"/>
        <v>0</v>
      </c>
      <c r="KN74" s="25">
        <f t="shared" si="284"/>
        <v>0</v>
      </c>
      <c r="KO74" s="25">
        <f t="shared" si="285"/>
        <v>0</v>
      </c>
      <c r="KP74" s="25">
        <f t="shared" si="401"/>
        <v>0</v>
      </c>
      <c r="KQ74" s="25">
        <f t="shared" si="286"/>
        <v>0.2</v>
      </c>
      <c r="KR74" s="25">
        <f t="shared" si="287"/>
        <v>0.2</v>
      </c>
      <c r="KS74" s="25">
        <f t="shared" si="402"/>
        <v>0.2</v>
      </c>
      <c r="KT74" s="25">
        <f t="shared" si="288"/>
        <v>0</v>
      </c>
      <c r="KU74" s="25">
        <f t="shared" si="289"/>
        <v>0</v>
      </c>
      <c r="KV74" s="25">
        <f t="shared" si="403"/>
        <v>0</v>
      </c>
      <c r="KW74" s="25">
        <f t="shared" si="290"/>
        <v>0</v>
      </c>
      <c r="KX74" s="25">
        <f t="shared" si="291"/>
        <v>0</v>
      </c>
      <c r="KY74" s="25">
        <f t="shared" si="404"/>
        <v>0</v>
      </c>
      <c r="KZ74" s="25">
        <f t="shared" si="292"/>
        <v>0</v>
      </c>
      <c r="LA74" s="25">
        <f t="shared" si="293"/>
        <v>0</v>
      </c>
      <c r="LB74" s="25">
        <f t="shared" si="405"/>
        <v>0</v>
      </c>
      <c r="LC74" s="25">
        <f t="shared" si="294"/>
        <v>1.4</v>
      </c>
      <c r="LD74" s="25">
        <f t="shared" si="295"/>
        <v>1.4</v>
      </c>
      <c r="LE74" s="25">
        <f t="shared" si="406"/>
        <v>1.4</v>
      </c>
      <c r="LF74" s="25">
        <f t="shared" si="296"/>
        <v>0</v>
      </c>
      <c r="LG74" s="25">
        <f t="shared" si="297"/>
        <v>0</v>
      </c>
      <c r="LH74" s="25">
        <f t="shared" si="407"/>
        <v>0</v>
      </c>
      <c r="LI74" s="25">
        <f t="shared" si="298"/>
        <v>0</v>
      </c>
      <c r="LJ74" s="25">
        <f t="shared" si="299"/>
        <v>0</v>
      </c>
      <c r="LK74" s="25">
        <f t="shared" si="408"/>
        <v>0</v>
      </c>
      <c r="LL74" s="25">
        <f t="shared" si="300"/>
        <v>0</v>
      </c>
      <c r="LM74" s="25">
        <f t="shared" si="301"/>
        <v>0</v>
      </c>
      <c r="LN74" s="25">
        <f t="shared" si="409"/>
        <v>0</v>
      </c>
      <c r="LO74" s="25">
        <f t="shared" si="302"/>
        <v>0</v>
      </c>
      <c r="LP74" s="25">
        <f t="shared" si="303"/>
        <v>0</v>
      </c>
      <c r="LQ74" s="25">
        <f t="shared" si="410"/>
        <v>0</v>
      </c>
      <c r="LR74" s="25">
        <f t="shared" si="304"/>
        <v>0</v>
      </c>
      <c r="LS74" s="25">
        <f t="shared" si="305"/>
        <v>0</v>
      </c>
      <c r="LT74" s="25">
        <f t="shared" si="411"/>
        <v>0</v>
      </c>
      <c r="LU74" s="25">
        <f t="shared" si="306"/>
        <v>0</v>
      </c>
      <c r="LV74" s="25">
        <f t="shared" si="307"/>
        <v>0</v>
      </c>
      <c r="LW74" s="25">
        <f t="shared" si="412"/>
        <v>0</v>
      </c>
      <c r="LX74" s="25">
        <f t="shared" si="308"/>
        <v>0</v>
      </c>
      <c r="LY74" s="25">
        <f t="shared" si="309"/>
        <v>0</v>
      </c>
      <c r="LZ74" s="25">
        <f t="shared" si="413"/>
        <v>0</v>
      </c>
      <c r="MA74" s="25">
        <f t="shared" si="310"/>
        <v>0</v>
      </c>
      <c r="MB74" s="25">
        <f t="shared" si="311"/>
        <v>0</v>
      </c>
      <c r="MC74" s="25">
        <f t="shared" si="414"/>
        <v>0</v>
      </c>
      <c r="MD74" s="25">
        <f t="shared" si="312"/>
        <v>0</v>
      </c>
      <c r="ME74" s="25">
        <f t="shared" si="313"/>
        <v>0</v>
      </c>
      <c r="MF74" s="25">
        <f t="shared" si="415"/>
        <v>0</v>
      </c>
      <c r="MG74" s="25">
        <f t="shared" si="314"/>
        <v>0</v>
      </c>
      <c r="MH74" s="25">
        <f t="shared" si="315"/>
        <v>0</v>
      </c>
      <c r="MI74" s="25">
        <f t="shared" si="416"/>
        <v>0</v>
      </c>
      <c r="MJ74" s="25">
        <f t="shared" si="316"/>
        <v>0</v>
      </c>
      <c r="MK74" s="25">
        <f t="shared" si="317"/>
        <v>0</v>
      </c>
      <c r="ML74" s="25">
        <f t="shared" si="417"/>
        <v>0</v>
      </c>
      <c r="MM74" s="25">
        <f t="shared" si="318"/>
        <v>0</v>
      </c>
      <c r="MN74" s="25">
        <f t="shared" si="319"/>
        <v>0</v>
      </c>
      <c r="MO74" s="25">
        <f t="shared" si="418"/>
        <v>0</v>
      </c>
      <c r="MP74" s="25">
        <f t="shared" si="320"/>
        <v>0</v>
      </c>
      <c r="MQ74" s="25">
        <f t="shared" si="321"/>
        <v>0</v>
      </c>
      <c r="MR74" s="25">
        <f t="shared" si="419"/>
        <v>0</v>
      </c>
      <c r="MS74" s="29">
        <v>1.4</v>
      </c>
      <c r="MT74" s="29">
        <v>0</v>
      </c>
      <c r="MU74" s="29">
        <v>1</v>
      </c>
      <c r="MV74" s="29">
        <v>1</v>
      </c>
      <c r="MW74" s="25">
        <f t="shared" si="322"/>
        <v>1.4</v>
      </c>
      <c r="MX74" s="25">
        <f t="shared" si="323"/>
        <v>3.36</v>
      </c>
      <c r="MY74" s="25">
        <f t="shared" si="324"/>
        <v>0</v>
      </c>
      <c r="MZ74" s="25">
        <f t="shared" si="325"/>
        <v>0</v>
      </c>
      <c r="NA74" s="25">
        <f t="shared" si="326"/>
        <v>1.4</v>
      </c>
      <c r="NB74" s="25">
        <f t="shared" si="327"/>
        <v>3.36</v>
      </c>
      <c r="NC74" s="25">
        <f t="shared" si="328"/>
        <v>0</v>
      </c>
      <c r="ND74" s="25">
        <f t="shared" si="329"/>
        <v>0</v>
      </c>
      <c r="NE74" s="25">
        <f t="shared" si="420"/>
        <v>1.4</v>
      </c>
      <c r="NF74" s="25">
        <f t="shared" si="420"/>
        <v>3.36</v>
      </c>
      <c r="NG74" s="25">
        <f t="shared" si="420"/>
        <v>0</v>
      </c>
      <c r="NH74" s="25">
        <f t="shared" si="420"/>
        <v>0</v>
      </c>
      <c r="NI74" s="25">
        <f t="shared" si="330"/>
        <v>126</v>
      </c>
      <c r="NJ74" s="25">
        <f t="shared" si="331"/>
        <v>0</v>
      </c>
      <c r="NK74" s="25">
        <f t="shared" si="332"/>
        <v>126</v>
      </c>
      <c r="NL74" s="25">
        <f t="shared" si="333"/>
        <v>68.2</v>
      </c>
      <c r="NM74" s="25">
        <f t="shared" si="334"/>
        <v>0</v>
      </c>
      <c r="NN74" s="25">
        <f t="shared" si="421"/>
        <v>68.2</v>
      </c>
      <c r="NO74" s="25">
        <f t="shared" si="335"/>
        <v>0</v>
      </c>
      <c r="NP74" s="25">
        <f t="shared" si="336"/>
        <v>0</v>
      </c>
      <c r="NQ74" s="25">
        <f t="shared" si="422"/>
        <v>0</v>
      </c>
      <c r="NR74" s="25">
        <f t="shared" si="337"/>
        <v>0</v>
      </c>
      <c r="NS74" s="25">
        <f t="shared" si="338"/>
        <v>0</v>
      </c>
      <c r="NT74" s="25">
        <f t="shared" si="423"/>
        <v>0</v>
      </c>
      <c r="NU74" s="25">
        <f t="shared" si="339"/>
        <v>0</v>
      </c>
      <c r="NV74" s="25">
        <f t="shared" si="340"/>
        <v>0</v>
      </c>
      <c r="NW74" s="25">
        <f t="shared" si="424"/>
        <v>0</v>
      </c>
      <c r="NX74" s="25">
        <f t="shared" si="425"/>
        <v>68.2</v>
      </c>
      <c r="NY74" s="25">
        <f t="shared" si="425"/>
        <v>0</v>
      </c>
      <c r="NZ74" s="25">
        <f t="shared" si="426"/>
        <v>68.2</v>
      </c>
      <c r="OA74" s="25">
        <f t="shared" si="427"/>
        <v>57.8</v>
      </c>
      <c r="OB74" s="25">
        <f t="shared" si="427"/>
        <v>0</v>
      </c>
      <c r="OC74" s="25">
        <f t="shared" si="428"/>
        <v>57.8</v>
      </c>
      <c r="OD74" s="25">
        <f t="shared" si="429"/>
        <v>68.2</v>
      </c>
      <c r="OE74" s="25">
        <f t="shared" si="429"/>
        <v>0</v>
      </c>
      <c r="OF74" s="25">
        <f t="shared" si="429"/>
        <v>68.2</v>
      </c>
      <c r="OG74" s="25">
        <f t="shared" si="341"/>
        <v>0</v>
      </c>
      <c r="OH74" s="25">
        <f t="shared" si="342"/>
        <v>0</v>
      </c>
      <c r="OI74" s="25">
        <f t="shared" si="343"/>
        <v>0</v>
      </c>
      <c r="OJ74" s="25">
        <f t="shared" si="344"/>
        <v>0</v>
      </c>
      <c r="OK74" s="25">
        <f t="shared" si="345"/>
        <v>0</v>
      </c>
      <c r="OL74" s="25">
        <f t="shared" si="346"/>
        <v>0</v>
      </c>
      <c r="OM74" s="25">
        <f t="shared" si="430"/>
        <v>0</v>
      </c>
      <c r="ON74" s="25">
        <f t="shared" si="430"/>
        <v>0</v>
      </c>
      <c r="OO74" s="25">
        <f t="shared" si="430"/>
        <v>0</v>
      </c>
      <c r="OP74" s="25">
        <f t="shared" si="347"/>
        <v>0</v>
      </c>
      <c r="OQ74" s="25">
        <f t="shared" si="348"/>
        <v>0</v>
      </c>
      <c r="OR74" s="25">
        <f t="shared" si="431"/>
        <v>0</v>
      </c>
      <c r="OS74" s="19">
        <v>536413.53</v>
      </c>
      <c r="OT74" s="19">
        <v>2370663.34</v>
      </c>
    </row>
    <row r="75" spans="1:410" ht="33" customHeight="1" x14ac:dyDescent="0.25">
      <c r="A75" s="18"/>
      <c r="B75" s="18" t="s">
        <v>850</v>
      </c>
      <c r="C75" s="18">
        <v>2595.14</v>
      </c>
      <c r="D75" s="16" t="e">
        <f>_xlfn.IFNA(INDEX(#REF!,MATCH(E75,#REF!,0)),0)</f>
        <v>#REF!</v>
      </c>
      <c r="E75" s="18" t="s">
        <v>856</v>
      </c>
      <c r="F75" s="16" t="s">
        <v>765</v>
      </c>
      <c r="G75" s="16" t="s">
        <v>766</v>
      </c>
      <c r="H75" s="16" t="s">
        <v>767</v>
      </c>
      <c r="I75" s="16" t="s">
        <v>768</v>
      </c>
      <c r="J75" s="16" t="s">
        <v>769</v>
      </c>
      <c r="K75" s="16" t="s">
        <v>770</v>
      </c>
      <c r="L75" s="16" t="s">
        <v>771</v>
      </c>
      <c r="M75" s="18">
        <v>1.64</v>
      </c>
      <c r="N75" s="18">
        <v>1.94</v>
      </c>
      <c r="O75" s="18">
        <v>2.04</v>
      </c>
      <c r="P75" s="18">
        <v>2.34</v>
      </c>
      <c r="Q75" s="18">
        <v>0.1</v>
      </c>
      <c r="R75" s="18">
        <v>1.8399999999999999</v>
      </c>
      <c r="S75" s="18">
        <v>2.14</v>
      </c>
      <c r="T75" s="18">
        <v>0.2</v>
      </c>
      <c r="U75" s="18">
        <v>0</v>
      </c>
      <c r="V75" s="18">
        <v>0</v>
      </c>
      <c r="W75" s="18">
        <v>0</v>
      </c>
      <c r="X75" s="18">
        <v>1.64</v>
      </c>
      <c r="Y75" s="18">
        <v>1.9</v>
      </c>
      <c r="Z75" s="20">
        <f t="shared" si="349"/>
        <v>2.1</v>
      </c>
      <c r="AA75" s="18">
        <v>0.22</v>
      </c>
      <c r="AB75" s="18">
        <v>0</v>
      </c>
      <c r="AC75" s="18">
        <v>0</v>
      </c>
      <c r="AD75" s="18">
        <v>0</v>
      </c>
      <c r="AE75" s="18">
        <v>0</v>
      </c>
      <c r="AF75" s="18">
        <v>0</v>
      </c>
      <c r="AG75" s="18">
        <v>1.2</v>
      </c>
      <c r="AH75" s="18">
        <v>1.5</v>
      </c>
      <c r="AI75" s="20">
        <f t="shared" si="350"/>
        <v>2.25</v>
      </c>
      <c r="AJ75" s="18">
        <v>0</v>
      </c>
      <c r="AK75" s="18">
        <v>0</v>
      </c>
      <c r="AL75" s="20">
        <f t="shared" si="351"/>
        <v>0</v>
      </c>
      <c r="AM75" s="18">
        <v>1.64</v>
      </c>
      <c r="AN75" s="18">
        <v>1.5</v>
      </c>
      <c r="AO75" s="18">
        <v>0.15</v>
      </c>
      <c r="AP75" s="18">
        <v>0.22</v>
      </c>
      <c r="AQ75" s="18">
        <v>1.64</v>
      </c>
      <c r="AR75" s="18">
        <v>1.72</v>
      </c>
      <c r="AS75" s="18">
        <v>0.12</v>
      </c>
      <c r="AT75" s="18">
        <v>0.11</v>
      </c>
      <c r="AU75" s="18">
        <v>0</v>
      </c>
      <c r="AV75" s="18">
        <v>1</v>
      </c>
      <c r="AW75" s="18">
        <v>0</v>
      </c>
      <c r="AX75" s="18">
        <v>0</v>
      </c>
      <c r="AY75" s="18">
        <v>0</v>
      </c>
      <c r="AZ75" s="18">
        <v>0</v>
      </c>
      <c r="BA75" s="18">
        <v>0</v>
      </c>
      <c r="BB75" s="18">
        <v>0</v>
      </c>
      <c r="BC75" s="18">
        <v>0</v>
      </c>
      <c r="BD75" s="18">
        <v>0</v>
      </c>
      <c r="BE75" s="18">
        <v>2</v>
      </c>
      <c r="BF75" s="18">
        <v>0</v>
      </c>
      <c r="BG75" s="18">
        <v>0</v>
      </c>
      <c r="BH75" s="18">
        <v>0</v>
      </c>
      <c r="BI75" s="18">
        <v>0</v>
      </c>
      <c r="BJ75" s="18">
        <v>0</v>
      </c>
      <c r="BK75" s="18">
        <v>0</v>
      </c>
      <c r="BL75" s="18">
        <v>0</v>
      </c>
      <c r="BM75" s="18">
        <v>0</v>
      </c>
      <c r="BN75" s="18">
        <v>0</v>
      </c>
      <c r="BO75" s="18">
        <v>0</v>
      </c>
      <c r="BP75" s="18">
        <v>0</v>
      </c>
      <c r="BQ75" s="18">
        <v>0</v>
      </c>
      <c r="BR75" s="18">
        <v>0</v>
      </c>
      <c r="BS75" s="18">
        <v>0</v>
      </c>
      <c r="BT75" s="18">
        <v>0</v>
      </c>
      <c r="BU75" s="18">
        <v>0</v>
      </c>
      <c r="BV75" s="18">
        <v>0</v>
      </c>
      <c r="BW75" s="18">
        <v>0</v>
      </c>
      <c r="BX75" s="18">
        <v>0</v>
      </c>
      <c r="BY75" s="18">
        <v>0</v>
      </c>
      <c r="BZ75" s="18">
        <v>0</v>
      </c>
      <c r="CA75" s="16" t="e">
        <f>_xlfn.IFNA(IF(RIGHT(D75,2)="=G",0,INDEX(#REF!,MATCH(E75,#REF!,0))),0)</f>
        <v>#REF!</v>
      </c>
      <c r="CB75" s="16" t="s">
        <v>776</v>
      </c>
      <c r="CC75" s="18">
        <v>0</v>
      </c>
      <c r="CD75" s="18">
        <v>0</v>
      </c>
      <c r="CE75" s="18">
        <v>1.4</v>
      </c>
      <c r="CF75" s="18">
        <v>0.85</v>
      </c>
      <c r="CG75" s="18">
        <v>0.12</v>
      </c>
      <c r="CH75" s="18">
        <v>2</v>
      </c>
      <c r="CI75" s="16" t="s">
        <v>98</v>
      </c>
      <c r="CJ75" s="18">
        <v>0</v>
      </c>
      <c r="CK75" s="20">
        <f t="shared" si="217"/>
        <v>2.7</v>
      </c>
      <c r="CL75" s="20">
        <f t="shared" si="352"/>
        <v>2.7</v>
      </c>
      <c r="CM75" s="18">
        <v>35.24</v>
      </c>
      <c r="CN75" s="18">
        <v>29.3</v>
      </c>
      <c r="CO75" s="18">
        <v>28.461000000000002</v>
      </c>
      <c r="CP75" s="22">
        <f t="shared" si="218"/>
        <v>29.3</v>
      </c>
      <c r="CQ75" s="22">
        <f t="shared" si="219"/>
        <v>26.6</v>
      </c>
      <c r="CR75" s="22">
        <f t="shared" si="353"/>
        <v>2.7</v>
      </c>
      <c r="CS75" s="22">
        <f t="shared" si="220"/>
        <v>26.7</v>
      </c>
      <c r="CT75" s="22">
        <f t="shared" si="221"/>
        <v>26.9</v>
      </c>
      <c r="CU75" s="18">
        <v>26.9</v>
      </c>
      <c r="CV75" s="22">
        <f t="shared" si="354"/>
        <v>2.1</v>
      </c>
      <c r="CW75" s="22">
        <f t="shared" si="222"/>
        <v>0</v>
      </c>
      <c r="CX75" s="22">
        <f t="shared" si="223"/>
        <v>0</v>
      </c>
      <c r="CY75" s="22">
        <f t="shared" si="224"/>
        <v>29.03</v>
      </c>
      <c r="CZ75" s="22">
        <f t="shared" si="225"/>
        <v>29.18</v>
      </c>
      <c r="DA75" s="18">
        <v>29.3</v>
      </c>
      <c r="DB75" s="20">
        <f t="shared" si="355"/>
        <v>2.7</v>
      </c>
      <c r="DC75" s="20">
        <f t="shared" si="356"/>
        <v>0</v>
      </c>
      <c r="DD75" s="20">
        <f t="shared" si="357"/>
        <v>2.7</v>
      </c>
      <c r="DE75" s="20">
        <f t="shared" si="226"/>
        <v>0.1</v>
      </c>
      <c r="DF75" s="20">
        <f t="shared" si="227"/>
        <v>0.2</v>
      </c>
      <c r="DG75" s="20">
        <f t="shared" si="228"/>
        <v>2.37</v>
      </c>
      <c r="DH75" s="20">
        <f t="shared" si="229"/>
        <v>0</v>
      </c>
      <c r="DI75" s="20">
        <f t="shared" si="230"/>
        <v>0</v>
      </c>
      <c r="DJ75" s="20">
        <f t="shared" si="231"/>
        <v>0</v>
      </c>
      <c r="DK75" s="20">
        <f t="shared" si="358"/>
        <v>2.67</v>
      </c>
      <c r="DL75" s="20">
        <f t="shared" si="359"/>
        <v>0</v>
      </c>
      <c r="DM75" s="20">
        <f t="shared" si="360"/>
        <v>3.0000000000000249E-2</v>
      </c>
      <c r="DN75" s="20">
        <f t="shared" si="361"/>
        <v>0</v>
      </c>
      <c r="DO75" s="18">
        <v>2.54</v>
      </c>
      <c r="DP75" s="18">
        <v>0</v>
      </c>
      <c r="DQ75" s="18">
        <v>1</v>
      </c>
      <c r="DR75" s="18">
        <v>1</v>
      </c>
      <c r="DS75" s="25">
        <f t="shared" si="362"/>
        <v>2.54</v>
      </c>
      <c r="DT75" s="25">
        <f t="shared" si="363"/>
        <v>0</v>
      </c>
      <c r="DU75" s="25">
        <f t="shared" si="364"/>
        <v>6.86</v>
      </c>
      <c r="DV75" s="25">
        <f t="shared" si="365"/>
        <v>0</v>
      </c>
      <c r="DW75" s="25">
        <f t="shared" si="366"/>
        <v>6.86</v>
      </c>
      <c r="DX75" s="25">
        <f t="shared" si="367"/>
        <v>13.99</v>
      </c>
      <c r="DY75" s="25">
        <f t="shared" si="368"/>
        <v>0</v>
      </c>
      <c r="DZ75" s="25">
        <f t="shared" si="369"/>
        <v>13.99</v>
      </c>
      <c r="EA75" s="25">
        <f t="shared" si="370"/>
        <v>8.81</v>
      </c>
      <c r="EB75" s="25">
        <f t="shared" si="371"/>
        <v>0</v>
      </c>
      <c r="EC75" s="25">
        <f t="shared" si="372"/>
        <v>8.81</v>
      </c>
      <c r="ED75" s="25">
        <f t="shared" si="373"/>
        <v>5.18</v>
      </c>
      <c r="EE75" s="25">
        <f t="shared" si="373"/>
        <v>0</v>
      </c>
      <c r="EF75" s="25">
        <f t="shared" si="374"/>
        <v>5.18</v>
      </c>
      <c r="EG75" s="25">
        <f t="shared" si="375"/>
        <v>8.81</v>
      </c>
      <c r="EH75" s="25">
        <f t="shared" si="375"/>
        <v>0</v>
      </c>
      <c r="EI75" s="25">
        <f t="shared" si="376"/>
        <v>8.81</v>
      </c>
      <c r="EJ75" s="18">
        <v>2595.14</v>
      </c>
      <c r="EK75" s="18">
        <v>2556.44</v>
      </c>
      <c r="EL75" s="18" t="s">
        <v>856</v>
      </c>
      <c r="EM75" s="18" t="s">
        <v>857</v>
      </c>
      <c r="EN75" s="16" t="s">
        <v>774</v>
      </c>
      <c r="EO75" s="16" t="s">
        <v>132</v>
      </c>
      <c r="EP75" s="16" t="e">
        <f>IF(OR(EN75="Cống tròn",EN75="Cống hộp",EN75="Ống nhựa"),INDEX(#REF!,MATCH(E75,#REF!,0)),IF(OR(EN75="Rãnh xây",EN75="Rãnh bê tông"),INDEX(#REF!,MATCH(E75,#REF!,0)),0))</f>
        <v>#REF!</v>
      </c>
      <c r="EQ75" s="18">
        <v>37.499999999999815</v>
      </c>
      <c r="ER75" s="18">
        <v>1</v>
      </c>
      <c r="ES75" s="25">
        <f t="shared" si="377"/>
        <v>37</v>
      </c>
      <c r="ET75" s="1" t="e">
        <f>_xlfn.IFNA(IF(EN75="Cống tròn",INDEX(#REF!,MATCH(E75,#REF!,0)),IF(EN75="Cống hộp",INDEX(#REF!,MATCH(E75,#REF!,0)),EU75&amp;" ,"&amp;EV75)),0)</f>
        <v>#REF!</v>
      </c>
      <c r="EU75" s="16" t="s">
        <v>769</v>
      </c>
      <c r="EV75" s="16" t="s">
        <v>775</v>
      </c>
      <c r="EW75" s="16" t="e">
        <f>_xlfn.IFNA(INDEX(#REF!,MATCH(E75,#REF!,0)),0)</f>
        <v>#REF!</v>
      </c>
      <c r="EX75" s="16"/>
      <c r="EY75" s="18">
        <v>0</v>
      </c>
      <c r="EZ75" s="18">
        <v>0</v>
      </c>
      <c r="FA75" s="18">
        <v>0</v>
      </c>
      <c r="FB75" s="19">
        <v>0</v>
      </c>
      <c r="FC75" s="19">
        <v>0</v>
      </c>
      <c r="FD75" s="25">
        <f t="shared" si="232"/>
        <v>0</v>
      </c>
      <c r="FE75" s="25">
        <f t="shared" si="378"/>
        <v>0</v>
      </c>
      <c r="FF75" s="18">
        <v>0.1</v>
      </c>
      <c r="FG75" s="18">
        <v>2</v>
      </c>
      <c r="FH75" s="18">
        <v>1</v>
      </c>
      <c r="FI75" s="25">
        <f t="shared" si="379"/>
        <v>1.2</v>
      </c>
      <c r="FJ75" s="18">
        <v>0</v>
      </c>
      <c r="FK75" s="18">
        <v>0</v>
      </c>
      <c r="FL75" s="18">
        <v>0.2</v>
      </c>
      <c r="FM75" s="18">
        <v>1.4</v>
      </c>
      <c r="FN75" s="18">
        <v>0</v>
      </c>
      <c r="FO75" s="25">
        <f t="shared" si="380"/>
        <v>1.4</v>
      </c>
      <c r="FP75" s="18">
        <v>1.4999999999999999E-2</v>
      </c>
      <c r="FQ75" s="18">
        <v>1</v>
      </c>
      <c r="FR75" s="25">
        <f t="shared" si="233"/>
        <v>36</v>
      </c>
      <c r="FS75" s="25">
        <f t="shared" si="234"/>
        <v>0.52500000000000002</v>
      </c>
      <c r="FT75" s="25">
        <f t="shared" si="235"/>
        <v>36.524999999999999</v>
      </c>
      <c r="FU75" s="25">
        <f t="shared" si="236"/>
        <v>-0.97499999999981668</v>
      </c>
      <c r="FV75" s="25" t="str">
        <f t="shared" si="381"/>
        <v>Thêm 01</v>
      </c>
      <c r="FW75" s="25">
        <f t="shared" si="382"/>
        <v>0.04</v>
      </c>
      <c r="FX75" s="16"/>
      <c r="FY75" s="16"/>
      <c r="FZ75" s="16"/>
      <c r="GA75" s="16"/>
      <c r="GB75" s="19">
        <v>0</v>
      </c>
      <c r="GC75" s="19">
        <v>0</v>
      </c>
      <c r="GD75" s="19">
        <v>0</v>
      </c>
      <c r="GE75" s="19">
        <v>0</v>
      </c>
      <c r="GF75" s="19">
        <v>0</v>
      </c>
      <c r="GG75" s="19">
        <v>0</v>
      </c>
      <c r="GH75" s="19">
        <v>0</v>
      </c>
      <c r="GI75" s="19">
        <v>0</v>
      </c>
      <c r="GJ75" s="19">
        <v>0</v>
      </c>
      <c r="GK75" s="19">
        <v>0</v>
      </c>
      <c r="GL75" s="25">
        <f t="shared" si="237"/>
        <v>0</v>
      </c>
      <c r="GM75" s="25">
        <f t="shared" si="383"/>
        <v>0</v>
      </c>
      <c r="GN75" s="19">
        <v>0</v>
      </c>
      <c r="GO75" s="19">
        <v>0</v>
      </c>
      <c r="GP75" s="19">
        <v>0</v>
      </c>
      <c r="GQ75" s="19">
        <v>0</v>
      </c>
      <c r="GR75" s="1" t="e">
        <f>_xlfn.IFNA(INDEX(#REF!,MATCH(E75,#REF!,0)),0)</f>
        <v>#REF!</v>
      </c>
      <c r="GS75" s="16"/>
      <c r="GT75" s="18">
        <v>0</v>
      </c>
      <c r="GU75" s="18">
        <v>0</v>
      </c>
      <c r="GV75" s="18">
        <v>0</v>
      </c>
      <c r="GW75" s="18">
        <v>0</v>
      </c>
      <c r="GX75" s="25">
        <f t="shared" si="238"/>
        <v>0</v>
      </c>
      <c r="GY75" s="25">
        <f t="shared" si="239"/>
        <v>0</v>
      </c>
      <c r="GZ75" s="25">
        <f t="shared" si="384"/>
        <v>0</v>
      </c>
      <c r="HA75" s="1" t="e" cm="1">
        <f t="array" ref="HA75">INDEX(#REF!,MATCH(EJ75&amp;EK75&amp;HD75&amp;HE75&amp;HF75,#REF!&amp;#REF!&amp;#REF!&amp;#REF!&amp;#REF!,0))</f>
        <v>#REF!</v>
      </c>
      <c r="HB75" s="16"/>
      <c r="HC75" s="25">
        <f t="shared" si="385"/>
        <v>0</v>
      </c>
      <c r="HD75" s="18">
        <v>0</v>
      </c>
      <c r="HE75" s="18">
        <v>0</v>
      </c>
      <c r="HF75" s="18">
        <v>0</v>
      </c>
      <c r="HG75" s="1" t="e" cm="1">
        <f t="array" ref="HG75">INDEX(#REF!,MATCH(EJ75&amp;EK75&amp;HJ75&amp;HK75&amp;HL75,#REF!&amp;#REF!&amp;#REF!&amp;#REF!&amp;#REF!,0))</f>
        <v>#REF!</v>
      </c>
      <c r="HH75" s="16"/>
      <c r="HI75" s="25">
        <f t="shared" si="386"/>
        <v>0</v>
      </c>
      <c r="HJ75" s="25">
        <f t="shared" si="387"/>
        <v>0</v>
      </c>
      <c r="HK75" s="19">
        <v>0</v>
      </c>
      <c r="HL75" s="19">
        <v>0</v>
      </c>
      <c r="HM75" s="18">
        <v>0.01</v>
      </c>
      <c r="HN75" s="18">
        <v>1</v>
      </c>
      <c r="HO75" s="25">
        <f t="shared" si="388"/>
        <v>0</v>
      </c>
      <c r="HP75" s="25">
        <f t="shared" si="389"/>
        <v>0</v>
      </c>
      <c r="HQ75" s="25">
        <f t="shared" si="390"/>
        <v>0</v>
      </c>
      <c r="HR75" s="25">
        <f t="shared" si="391"/>
        <v>0</v>
      </c>
      <c r="HS75" s="25">
        <f t="shared" si="392"/>
        <v>0</v>
      </c>
      <c r="HT75" s="19">
        <v>0</v>
      </c>
      <c r="HU75" s="19">
        <v>0</v>
      </c>
      <c r="HV75" s="19">
        <v>0</v>
      </c>
      <c r="HW75" s="25">
        <f t="shared" si="393"/>
        <v>0</v>
      </c>
      <c r="HX75" s="19">
        <v>0</v>
      </c>
      <c r="HY75" s="19">
        <v>0</v>
      </c>
      <c r="HZ75" s="18">
        <v>29.3</v>
      </c>
      <c r="IA75" s="20">
        <f>ROUND(IF(EN75="Cống tròn",IF(EN75="Cống tròn",IF(EU75="Không có móng",IQ75-FF75,IF(EU75="Đế",IP75-FN75,IF(OR(EU75="Móng bê tông",EU75="Móng bê tông kết hợp đế"),II75-FJ75,0))),0),IF(EN75="Cống hộp",IF(AND(EN75="Cống hộp",EU75="Không có móng"),IQ75-GF75,IF(AND(EN75="Cống hộp",EU75="Móng bê tông"),IJ75-GB75,0)),IF(OR(EN75="Rãnh xây",EN75="Rãnh bê tông"),IF(OR(EN75="Rãnh xây",EN75="Rãnh bê tông"),IK75-GB75,0),IF(EN75="Ống nhựa",IF(AND(EN75="Ống nhựa",EU75="Không đắp cát"),IQ75-HT75,IF(AND(EN75="Ống nhựa",EU75="Đắp cát"),IH75-HX75,0)),IF(EN75="Rãnh thang",IF(EN75="Rãnh thang",IF(EU75="Móng bê tông",#REF!-#REF!,IQ75),0),0))))),2)</f>
        <v>26.9</v>
      </c>
      <c r="IB75" s="20">
        <f t="shared" si="394"/>
        <v>2.4000000000000021</v>
      </c>
      <c r="IC75" s="20">
        <f t="shared" si="240"/>
        <v>26.9</v>
      </c>
      <c r="ID75" s="20">
        <f t="shared" si="241"/>
        <v>0</v>
      </c>
      <c r="IE75" s="20">
        <f t="shared" si="242"/>
        <v>0</v>
      </c>
      <c r="IF75" s="20">
        <f t="shared" si="243"/>
        <v>0</v>
      </c>
      <c r="IG75" s="20">
        <f>IF(EN75="Rãnh thang",IF(AND(EN75="Rãnh thang",EU75="Móng bê tông"),IQ75-#REF!,0),IF(EN75="Ống nhựa",IF(AND(EN75="Ống nhựa",EU75="Đắp cát"),IQ75-HT75,0),IF(EN75="Cống tròn",IF(EN75="Cống tròn",IF(OR(EU75="Móng bê tông",EU75="Móng bê tông kết hợp đế"),IM75-FL75,0),0),IF(EN75="Cống hộp",IF(AND(EN75="Cống hộp",EU75="Móng bê tông"),IN75-GD75,0),IF(OR(EN75="Rãnh xây",EN75="Rãnh bê tông"),IF(AND(EN75="Rãnh xây",EU75="Móng bê tông"),IO75-GD75,IF(AND(EN75="Rãnh bê tông",EU75="Móng bê tông"),IO75-GD75,0)),0)))))</f>
        <v>26.9</v>
      </c>
      <c r="IH75" s="20">
        <f t="shared" si="244"/>
        <v>0</v>
      </c>
      <c r="II75" s="20">
        <f t="shared" si="245"/>
        <v>26.9</v>
      </c>
      <c r="IJ75" s="20">
        <f t="shared" si="246"/>
        <v>0</v>
      </c>
      <c r="IK75" s="20">
        <f t="shared" si="247"/>
        <v>0</v>
      </c>
      <c r="IL75" s="20">
        <f t="shared" si="248"/>
        <v>27.099999999999998</v>
      </c>
      <c r="IM75" s="20">
        <f t="shared" si="249"/>
        <v>27.099999999999998</v>
      </c>
      <c r="IN75" s="20">
        <f t="shared" si="250"/>
        <v>0</v>
      </c>
      <c r="IO75" s="20">
        <f t="shared" si="251"/>
        <v>0</v>
      </c>
      <c r="IP75" s="20">
        <f t="shared" si="252"/>
        <v>0</v>
      </c>
      <c r="IQ75" s="18">
        <v>27.2</v>
      </c>
      <c r="IR75" s="25">
        <f t="shared" si="395"/>
        <v>0</v>
      </c>
      <c r="IS75" s="25">
        <f t="shared" si="253"/>
        <v>0</v>
      </c>
      <c r="IT75" s="25">
        <f t="shared" si="254"/>
        <v>0</v>
      </c>
      <c r="IU75" s="25">
        <f>ROUND(IF(EN75="Cống tròn",IF(EN75="Cống tròn",IV75+FF75,0),IF(EN75="Cống hộp",IF(EN75="Cống hộp",IV75+GP75,0),IF(OR(EN75="Rãnh xây",EN75="Rãnh bê tông"),IF(OR(EN75="Rãnh xây",EN75="Rãnh bê tông"),IV75+GP75,0),IF(EN75="ống nhựa",IF(EN75="Ống nhựa",IV75+HT75,0),IF(EN75="Rãnh thang",IF(EN75="Rãnh thang",IQ75+#REF!,0),0))))),2)</f>
        <v>27.58</v>
      </c>
      <c r="IV75" s="18">
        <v>27.48</v>
      </c>
      <c r="IW75" s="25">
        <f t="shared" si="255"/>
        <v>27.58</v>
      </c>
      <c r="IX75" s="25">
        <f t="shared" si="256"/>
        <v>0</v>
      </c>
      <c r="IY75" s="25">
        <f t="shared" si="257"/>
        <v>0</v>
      </c>
      <c r="IZ75" s="25">
        <f t="shared" si="258"/>
        <v>0</v>
      </c>
      <c r="JA75" s="25">
        <f t="shared" si="259"/>
        <v>0</v>
      </c>
      <c r="JB75" s="18">
        <v>28.58</v>
      </c>
      <c r="JC75" s="20">
        <f>ROUND(IF(EN75="Cống tròn",IF(EN75="Cống tròn",IF(EU75="Không có móng",JS75-FF75,IF(EU75="Đế",JR75-FN75,IF(OR(EU75="Móng bê tông",EU75="Móng bê tông kết hợp đế"),JK75-FJ75,0))),0),IF(EN75="Cống hộp",IF(AND(EN75="Cống hộp",EU75="Không có móng"),JS75-GF75,IF(AND(EN75="Cống hộp",EU75="Móng bê tông"),JL75-GB75,0)),IF(OR(EN75="Rãnh xây",EN75="Rãnh bê tông"),IF(OR(EN75="Rãnh xây",EN75="Rãnh bê tông"),JM75-GB75,0),IF(EN75="Ống nhựa",IF(AND(EN75="Ống nhựa",EU75="Không đắp cát"),JS75-HT75,IF(AND(EN75="Ống nhựa",EU75="Đắp cát"),JJ75-HX75,0)),IF(EN75="Rãnh thang",IF(EN75="Rãnh thang",IF(EU75="Móng bê tông",#REF!-#REF!,JS75),0),0))))),2)</f>
        <v>26.18</v>
      </c>
      <c r="JD75" s="20">
        <f t="shared" si="396"/>
        <v>2.3999999999999986</v>
      </c>
      <c r="JE75" s="20">
        <f t="shared" si="260"/>
        <v>26.18</v>
      </c>
      <c r="JF75" s="20">
        <f t="shared" si="261"/>
        <v>0</v>
      </c>
      <c r="JG75" s="20">
        <f t="shared" si="262"/>
        <v>0</v>
      </c>
      <c r="JH75" s="20">
        <f t="shared" si="263"/>
        <v>0</v>
      </c>
      <c r="JI75" s="20">
        <f>IF(EN75="Rãnh thang",IF(AND(EN75="Rãnh thang",EU75="Móng bê tông"),JS75-#REF!,0),IF(EN75="Ống nhựa",IF(AND(EN75="Ống nhựa",EU75="Đắp cát"),JS75-HT75,0),IF(EN75="Cống tròn",IF(EN75="Cống tròn",IF(OR(EU75="Móng bê tông",EU75="Móng bê tông kết hợp đế"),JO75-FL75,0),0),IF(EN75="Cống hộp",IF(AND(EN75="Cống hộp",EU75="Móng bê tông"),JP75-GD75,0),IF(OR(EN75="Rãnh xây",EN75="Rãnh bê tông"),IF(AND(EN75="Rãnh xây",EU75="Móng bê tông"),JQ75-GD75,IF(AND(EN75="Rãnh bê tông",EU75="Móng bê tông"),JQ75-GD75,0)),0)))))</f>
        <v>26.18</v>
      </c>
      <c r="JJ75" s="20">
        <f t="shared" si="264"/>
        <v>0</v>
      </c>
      <c r="JK75" s="20">
        <f t="shared" si="265"/>
        <v>26.18</v>
      </c>
      <c r="JL75" s="20">
        <f t="shared" si="266"/>
        <v>0</v>
      </c>
      <c r="JM75" s="20">
        <f t="shared" si="267"/>
        <v>0</v>
      </c>
      <c r="JN75" s="20">
        <f t="shared" si="268"/>
        <v>26.38</v>
      </c>
      <c r="JO75" s="20">
        <f t="shared" si="269"/>
        <v>26.38</v>
      </c>
      <c r="JP75" s="20">
        <f t="shared" si="270"/>
        <v>0</v>
      </c>
      <c r="JQ75" s="20">
        <f t="shared" si="271"/>
        <v>0</v>
      </c>
      <c r="JR75" s="20">
        <f t="shared" si="272"/>
        <v>0</v>
      </c>
      <c r="JS75" s="26">
        <v>26.48</v>
      </c>
      <c r="JT75" s="25">
        <f t="shared" si="397"/>
        <v>0</v>
      </c>
      <c r="JU75" s="25">
        <f t="shared" si="273"/>
        <v>0</v>
      </c>
      <c r="JV75" s="25">
        <f t="shared" si="274"/>
        <v>0</v>
      </c>
      <c r="JW75" s="25">
        <f>ROUND(IF(EN75="Cống tròn",IF(EN75="Cống tròn",JX75+FF75,0),IF(EN75="Cống hộp",IF(EN75="Cống hộp",JX75+GP75,0),IF(OR(EN75="Rãnh xây",EN75="Rãnh bê tông"),IF(OR(EN75="Rãnh xây",EN75="Rãnh bê tông"),JX75+GP75,0),IF(EN75="ống nhựa",IF(EN75="Ống nhựa",JX75+HT75,0),IF(EN75="Rãnh thang",IF(EN75="Rãnh thang",JS75+#REF!,0),0))))),2)</f>
        <v>27.58</v>
      </c>
      <c r="JX75" s="27">
        <v>27.48</v>
      </c>
      <c r="JY75" s="25">
        <f t="shared" si="275"/>
        <v>27.58</v>
      </c>
      <c r="JZ75" s="25">
        <f t="shared" si="276"/>
        <v>0</v>
      </c>
      <c r="KA75" s="25">
        <f t="shared" si="277"/>
        <v>0</v>
      </c>
      <c r="KB75" s="25">
        <f t="shared" si="278"/>
        <v>0</v>
      </c>
      <c r="KC75" s="25">
        <f t="shared" si="279"/>
        <v>0</v>
      </c>
      <c r="KD75" s="28" t="s">
        <v>98</v>
      </c>
      <c r="KE75" s="27">
        <v>0</v>
      </c>
      <c r="KF75" s="25">
        <f t="shared" si="280"/>
        <v>2.4000000000000021</v>
      </c>
      <c r="KG75" s="25">
        <f t="shared" si="398"/>
        <v>2.4000000000000021</v>
      </c>
      <c r="KH75" s="27">
        <v>0</v>
      </c>
      <c r="KI75" s="25">
        <f t="shared" si="281"/>
        <v>2.3999999999999986</v>
      </c>
      <c r="KJ75" s="25">
        <f t="shared" si="399"/>
        <v>2.3999999999999986</v>
      </c>
      <c r="KK75" s="25">
        <f t="shared" si="282"/>
        <v>0</v>
      </c>
      <c r="KL75" s="25">
        <f t="shared" si="283"/>
        <v>0</v>
      </c>
      <c r="KM75" s="25">
        <f t="shared" si="400"/>
        <v>0</v>
      </c>
      <c r="KN75" s="25">
        <f t="shared" si="284"/>
        <v>0</v>
      </c>
      <c r="KO75" s="25">
        <f t="shared" si="285"/>
        <v>0</v>
      </c>
      <c r="KP75" s="25">
        <f t="shared" si="401"/>
        <v>0</v>
      </c>
      <c r="KQ75" s="25">
        <f t="shared" si="286"/>
        <v>0.2</v>
      </c>
      <c r="KR75" s="25">
        <f t="shared" si="287"/>
        <v>0.2</v>
      </c>
      <c r="KS75" s="25">
        <f t="shared" si="402"/>
        <v>0.2</v>
      </c>
      <c r="KT75" s="25">
        <f t="shared" si="288"/>
        <v>0</v>
      </c>
      <c r="KU75" s="25">
        <f t="shared" si="289"/>
        <v>0</v>
      </c>
      <c r="KV75" s="25">
        <f t="shared" si="403"/>
        <v>0</v>
      </c>
      <c r="KW75" s="25">
        <f t="shared" si="290"/>
        <v>0</v>
      </c>
      <c r="KX75" s="25">
        <f t="shared" si="291"/>
        <v>0</v>
      </c>
      <c r="KY75" s="25">
        <f t="shared" si="404"/>
        <v>0</v>
      </c>
      <c r="KZ75" s="25">
        <f t="shared" si="292"/>
        <v>0</v>
      </c>
      <c r="LA75" s="25">
        <f t="shared" si="293"/>
        <v>0</v>
      </c>
      <c r="LB75" s="25">
        <f t="shared" si="405"/>
        <v>0</v>
      </c>
      <c r="LC75" s="25">
        <f t="shared" si="294"/>
        <v>1.4</v>
      </c>
      <c r="LD75" s="25">
        <f t="shared" si="295"/>
        <v>1.4</v>
      </c>
      <c r="LE75" s="25">
        <f t="shared" si="406"/>
        <v>1.4</v>
      </c>
      <c r="LF75" s="25">
        <f t="shared" si="296"/>
        <v>0</v>
      </c>
      <c r="LG75" s="25">
        <f t="shared" si="297"/>
        <v>0</v>
      </c>
      <c r="LH75" s="25">
        <f t="shared" si="407"/>
        <v>0</v>
      </c>
      <c r="LI75" s="25">
        <f t="shared" si="298"/>
        <v>0</v>
      </c>
      <c r="LJ75" s="25">
        <f t="shared" si="299"/>
        <v>0</v>
      </c>
      <c r="LK75" s="25">
        <f t="shared" si="408"/>
        <v>0</v>
      </c>
      <c r="LL75" s="25">
        <f t="shared" si="300"/>
        <v>0</v>
      </c>
      <c r="LM75" s="25">
        <f t="shared" si="301"/>
        <v>0</v>
      </c>
      <c r="LN75" s="25">
        <f t="shared" si="409"/>
        <v>0</v>
      </c>
      <c r="LO75" s="25">
        <f t="shared" si="302"/>
        <v>0</v>
      </c>
      <c r="LP75" s="25">
        <f t="shared" si="303"/>
        <v>0</v>
      </c>
      <c r="LQ75" s="25">
        <f t="shared" si="410"/>
        <v>0</v>
      </c>
      <c r="LR75" s="25">
        <f t="shared" si="304"/>
        <v>0</v>
      </c>
      <c r="LS75" s="25">
        <f t="shared" si="305"/>
        <v>0</v>
      </c>
      <c r="LT75" s="25">
        <f t="shared" si="411"/>
        <v>0</v>
      </c>
      <c r="LU75" s="25">
        <f t="shared" si="306"/>
        <v>0</v>
      </c>
      <c r="LV75" s="25">
        <f t="shared" si="307"/>
        <v>0</v>
      </c>
      <c r="LW75" s="25">
        <f t="shared" si="412"/>
        <v>0</v>
      </c>
      <c r="LX75" s="25">
        <f t="shared" si="308"/>
        <v>0</v>
      </c>
      <c r="LY75" s="25">
        <f t="shared" si="309"/>
        <v>0</v>
      </c>
      <c r="LZ75" s="25">
        <f t="shared" si="413"/>
        <v>0</v>
      </c>
      <c r="MA75" s="25">
        <f t="shared" si="310"/>
        <v>0</v>
      </c>
      <c r="MB75" s="25">
        <f t="shared" si="311"/>
        <v>0</v>
      </c>
      <c r="MC75" s="25">
        <f t="shared" si="414"/>
        <v>0</v>
      </c>
      <c r="MD75" s="25">
        <f t="shared" si="312"/>
        <v>0</v>
      </c>
      <c r="ME75" s="25">
        <f t="shared" si="313"/>
        <v>0</v>
      </c>
      <c r="MF75" s="25">
        <f t="shared" si="415"/>
        <v>0</v>
      </c>
      <c r="MG75" s="25">
        <f t="shared" si="314"/>
        <v>0</v>
      </c>
      <c r="MH75" s="25">
        <f t="shared" si="315"/>
        <v>0</v>
      </c>
      <c r="MI75" s="25">
        <f t="shared" si="416"/>
        <v>0</v>
      </c>
      <c r="MJ75" s="25">
        <f t="shared" si="316"/>
        <v>0</v>
      </c>
      <c r="MK75" s="25">
        <f t="shared" si="317"/>
        <v>0</v>
      </c>
      <c r="ML75" s="25">
        <f t="shared" si="417"/>
        <v>0</v>
      </c>
      <c r="MM75" s="25">
        <f t="shared" si="318"/>
        <v>0</v>
      </c>
      <c r="MN75" s="25">
        <f t="shared" si="319"/>
        <v>0</v>
      </c>
      <c r="MO75" s="25">
        <f t="shared" si="418"/>
        <v>0</v>
      </c>
      <c r="MP75" s="25">
        <f t="shared" si="320"/>
        <v>0</v>
      </c>
      <c r="MQ75" s="25">
        <f t="shared" si="321"/>
        <v>0</v>
      </c>
      <c r="MR75" s="25">
        <f t="shared" si="419"/>
        <v>0</v>
      </c>
      <c r="MS75" s="29">
        <v>1.4</v>
      </c>
      <c r="MT75" s="29">
        <v>0</v>
      </c>
      <c r="MU75" s="29">
        <v>1</v>
      </c>
      <c r="MV75" s="29">
        <v>1</v>
      </c>
      <c r="MW75" s="25">
        <f t="shared" si="322"/>
        <v>1.4</v>
      </c>
      <c r="MX75" s="25">
        <f t="shared" si="323"/>
        <v>3.36</v>
      </c>
      <c r="MY75" s="25">
        <f t="shared" si="324"/>
        <v>0</v>
      </c>
      <c r="MZ75" s="25">
        <f t="shared" si="325"/>
        <v>0</v>
      </c>
      <c r="NA75" s="25">
        <f t="shared" si="326"/>
        <v>1.4</v>
      </c>
      <c r="NB75" s="25">
        <f t="shared" si="327"/>
        <v>3.36</v>
      </c>
      <c r="NC75" s="25">
        <f t="shared" si="328"/>
        <v>0</v>
      </c>
      <c r="ND75" s="25">
        <f t="shared" si="329"/>
        <v>0</v>
      </c>
      <c r="NE75" s="25">
        <f t="shared" si="420"/>
        <v>1.4</v>
      </c>
      <c r="NF75" s="25">
        <f t="shared" si="420"/>
        <v>3.36</v>
      </c>
      <c r="NG75" s="25">
        <f t="shared" si="420"/>
        <v>0</v>
      </c>
      <c r="NH75" s="25">
        <f t="shared" si="420"/>
        <v>0</v>
      </c>
      <c r="NI75" s="25">
        <f t="shared" si="330"/>
        <v>126</v>
      </c>
      <c r="NJ75" s="25">
        <f t="shared" si="331"/>
        <v>0</v>
      </c>
      <c r="NK75" s="25">
        <f t="shared" si="332"/>
        <v>126</v>
      </c>
      <c r="NL75" s="25">
        <f t="shared" si="333"/>
        <v>68.2</v>
      </c>
      <c r="NM75" s="25">
        <f t="shared" si="334"/>
        <v>0</v>
      </c>
      <c r="NN75" s="25">
        <f t="shared" si="421"/>
        <v>68.2</v>
      </c>
      <c r="NO75" s="25">
        <f t="shared" si="335"/>
        <v>0</v>
      </c>
      <c r="NP75" s="25">
        <f t="shared" si="336"/>
        <v>0</v>
      </c>
      <c r="NQ75" s="25">
        <f t="shared" si="422"/>
        <v>0</v>
      </c>
      <c r="NR75" s="25">
        <f t="shared" si="337"/>
        <v>0</v>
      </c>
      <c r="NS75" s="25">
        <f t="shared" si="338"/>
        <v>0</v>
      </c>
      <c r="NT75" s="25">
        <f t="shared" si="423"/>
        <v>0</v>
      </c>
      <c r="NU75" s="25">
        <f t="shared" si="339"/>
        <v>0</v>
      </c>
      <c r="NV75" s="25">
        <f t="shared" si="340"/>
        <v>0</v>
      </c>
      <c r="NW75" s="25">
        <f t="shared" si="424"/>
        <v>0</v>
      </c>
      <c r="NX75" s="25">
        <f t="shared" si="425"/>
        <v>68.2</v>
      </c>
      <c r="NY75" s="25">
        <f t="shared" si="425"/>
        <v>0</v>
      </c>
      <c r="NZ75" s="25">
        <f t="shared" si="426"/>
        <v>68.2</v>
      </c>
      <c r="OA75" s="25">
        <f t="shared" si="427"/>
        <v>57.8</v>
      </c>
      <c r="OB75" s="25">
        <f t="shared" si="427"/>
        <v>0</v>
      </c>
      <c r="OC75" s="25">
        <f t="shared" si="428"/>
        <v>57.8</v>
      </c>
      <c r="OD75" s="25">
        <f t="shared" si="429"/>
        <v>68.2</v>
      </c>
      <c r="OE75" s="25">
        <f t="shared" si="429"/>
        <v>0</v>
      </c>
      <c r="OF75" s="25">
        <f t="shared" si="429"/>
        <v>68.2</v>
      </c>
      <c r="OG75" s="25">
        <f t="shared" si="341"/>
        <v>0</v>
      </c>
      <c r="OH75" s="25">
        <f t="shared" si="342"/>
        <v>0</v>
      </c>
      <c r="OI75" s="25">
        <f t="shared" si="343"/>
        <v>0</v>
      </c>
      <c r="OJ75" s="25">
        <f t="shared" si="344"/>
        <v>0</v>
      </c>
      <c r="OK75" s="25">
        <f t="shared" si="345"/>
        <v>0</v>
      </c>
      <c r="OL75" s="25">
        <f t="shared" si="346"/>
        <v>0</v>
      </c>
      <c r="OM75" s="25">
        <f t="shared" si="430"/>
        <v>0</v>
      </c>
      <c r="ON75" s="25">
        <f t="shared" si="430"/>
        <v>0</v>
      </c>
      <c r="OO75" s="25">
        <f t="shared" si="430"/>
        <v>0</v>
      </c>
      <c r="OP75" s="25">
        <f t="shared" si="347"/>
        <v>0</v>
      </c>
      <c r="OQ75" s="25">
        <f t="shared" si="348"/>
        <v>0</v>
      </c>
      <c r="OR75" s="25">
        <f t="shared" si="431"/>
        <v>0</v>
      </c>
      <c r="OS75" s="19">
        <v>536452.22</v>
      </c>
      <c r="OT75" s="19">
        <v>2370663.2999999998</v>
      </c>
    </row>
    <row r="76" spans="1:410" ht="33" customHeight="1" x14ac:dyDescent="0.25">
      <c r="A76" s="18"/>
      <c r="B76" s="18" t="s">
        <v>850</v>
      </c>
      <c r="C76" s="18">
        <v>2556.44</v>
      </c>
      <c r="D76" s="16" t="e">
        <f>_xlfn.IFNA(INDEX(#REF!,MATCH(E76,#REF!,0)),0)</f>
        <v>#REF!</v>
      </c>
      <c r="E76" s="18" t="s">
        <v>857</v>
      </c>
      <c r="F76" s="16" t="s">
        <v>765</v>
      </c>
      <c r="G76" s="16" t="s">
        <v>766</v>
      </c>
      <c r="H76" s="16" t="s">
        <v>767</v>
      </c>
      <c r="I76" s="16" t="s">
        <v>768</v>
      </c>
      <c r="J76" s="16" t="s">
        <v>769</v>
      </c>
      <c r="K76" s="16" t="s">
        <v>770</v>
      </c>
      <c r="L76" s="16" t="s">
        <v>771</v>
      </c>
      <c r="M76" s="18">
        <v>1.64</v>
      </c>
      <c r="N76" s="18">
        <v>1.94</v>
      </c>
      <c r="O76" s="18">
        <v>2.04</v>
      </c>
      <c r="P76" s="18">
        <v>2.34</v>
      </c>
      <c r="Q76" s="18">
        <v>0.1</v>
      </c>
      <c r="R76" s="18">
        <v>1.8399999999999999</v>
      </c>
      <c r="S76" s="18">
        <v>2.14</v>
      </c>
      <c r="T76" s="18">
        <v>0.2</v>
      </c>
      <c r="U76" s="18">
        <v>0</v>
      </c>
      <c r="V76" s="18">
        <v>0</v>
      </c>
      <c r="W76" s="18">
        <v>0</v>
      </c>
      <c r="X76" s="18">
        <v>1.64</v>
      </c>
      <c r="Y76" s="18">
        <v>1.9</v>
      </c>
      <c r="Z76" s="20">
        <f t="shared" si="349"/>
        <v>2.1</v>
      </c>
      <c r="AA76" s="18">
        <v>0.22</v>
      </c>
      <c r="AB76" s="18">
        <v>0</v>
      </c>
      <c r="AC76" s="18">
        <v>0</v>
      </c>
      <c r="AD76" s="18">
        <v>0</v>
      </c>
      <c r="AE76" s="18">
        <v>0</v>
      </c>
      <c r="AF76" s="18">
        <v>0</v>
      </c>
      <c r="AG76" s="18">
        <v>1.2</v>
      </c>
      <c r="AH76" s="18">
        <v>1.5</v>
      </c>
      <c r="AI76" s="20">
        <f t="shared" si="350"/>
        <v>2.25</v>
      </c>
      <c r="AJ76" s="18">
        <v>0</v>
      </c>
      <c r="AK76" s="18">
        <v>0</v>
      </c>
      <c r="AL76" s="20">
        <f t="shared" si="351"/>
        <v>0</v>
      </c>
      <c r="AM76" s="18">
        <v>1.64</v>
      </c>
      <c r="AN76" s="18">
        <v>1.5</v>
      </c>
      <c r="AO76" s="18">
        <v>0.15</v>
      </c>
      <c r="AP76" s="18">
        <v>0.22</v>
      </c>
      <c r="AQ76" s="18">
        <v>1.64</v>
      </c>
      <c r="AR76" s="18">
        <v>1.72</v>
      </c>
      <c r="AS76" s="18">
        <v>0.12</v>
      </c>
      <c r="AT76" s="18">
        <v>0.11</v>
      </c>
      <c r="AU76" s="18">
        <v>0</v>
      </c>
      <c r="AV76" s="18">
        <v>1</v>
      </c>
      <c r="AW76" s="18">
        <v>0</v>
      </c>
      <c r="AX76" s="18">
        <v>0</v>
      </c>
      <c r="AY76" s="18">
        <v>0</v>
      </c>
      <c r="AZ76" s="18">
        <v>0</v>
      </c>
      <c r="BA76" s="18">
        <v>0</v>
      </c>
      <c r="BB76" s="18">
        <v>0</v>
      </c>
      <c r="BC76" s="18">
        <v>0</v>
      </c>
      <c r="BD76" s="18">
        <v>0</v>
      </c>
      <c r="BE76" s="18">
        <v>2</v>
      </c>
      <c r="BF76" s="18">
        <v>0</v>
      </c>
      <c r="BG76" s="18">
        <v>0</v>
      </c>
      <c r="BH76" s="18">
        <v>0</v>
      </c>
      <c r="BI76" s="18">
        <v>0</v>
      </c>
      <c r="BJ76" s="18">
        <v>0</v>
      </c>
      <c r="BK76" s="18">
        <v>0</v>
      </c>
      <c r="BL76" s="18">
        <v>0</v>
      </c>
      <c r="BM76" s="18">
        <v>0</v>
      </c>
      <c r="BN76" s="18">
        <v>0</v>
      </c>
      <c r="BO76" s="18">
        <v>0</v>
      </c>
      <c r="BP76" s="18">
        <v>0</v>
      </c>
      <c r="BQ76" s="18">
        <v>0</v>
      </c>
      <c r="BR76" s="18">
        <v>0</v>
      </c>
      <c r="BS76" s="18">
        <v>0</v>
      </c>
      <c r="BT76" s="18">
        <v>0</v>
      </c>
      <c r="BU76" s="18">
        <v>0</v>
      </c>
      <c r="BV76" s="18">
        <v>0</v>
      </c>
      <c r="BW76" s="18">
        <v>0</v>
      </c>
      <c r="BX76" s="18">
        <v>0</v>
      </c>
      <c r="BY76" s="18">
        <v>0</v>
      </c>
      <c r="BZ76" s="18">
        <v>0</v>
      </c>
      <c r="CA76" s="16" t="e">
        <f>_xlfn.IFNA(IF(RIGHT(D76,2)="=G",0,INDEX(#REF!,MATCH(E76,#REF!,0))),0)</f>
        <v>#REF!</v>
      </c>
      <c r="CB76" s="16" t="s">
        <v>776</v>
      </c>
      <c r="CC76" s="18">
        <v>0</v>
      </c>
      <c r="CD76" s="18">
        <v>0</v>
      </c>
      <c r="CE76" s="18">
        <v>1.4</v>
      </c>
      <c r="CF76" s="18">
        <v>0.85</v>
      </c>
      <c r="CG76" s="18">
        <v>0.12</v>
      </c>
      <c r="CH76" s="18">
        <v>2</v>
      </c>
      <c r="CI76" s="16" t="s">
        <v>98</v>
      </c>
      <c r="CJ76" s="18">
        <v>0</v>
      </c>
      <c r="CK76" s="20">
        <f t="shared" si="217"/>
        <v>2.7</v>
      </c>
      <c r="CL76" s="20">
        <f t="shared" si="352"/>
        <v>2.7</v>
      </c>
      <c r="CM76" s="18">
        <v>44.9</v>
      </c>
      <c r="CN76" s="18">
        <v>28.58</v>
      </c>
      <c r="CO76" s="18">
        <v>27.741</v>
      </c>
      <c r="CP76" s="22">
        <f t="shared" si="218"/>
        <v>28.58</v>
      </c>
      <c r="CQ76" s="22">
        <f t="shared" si="219"/>
        <v>25.88</v>
      </c>
      <c r="CR76" s="22">
        <f t="shared" si="353"/>
        <v>2.7</v>
      </c>
      <c r="CS76" s="22">
        <f t="shared" si="220"/>
        <v>25.98</v>
      </c>
      <c r="CT76" s="22">
        <f t="shared" si="221"/>
        <v>26.18</v>
      </c>
      <c r="CU76" s="18">
        <v>26.18</v>
      </c>
      <c r="CV76" s="22">
        <f t="shared" si="354"/>
        <v>2.1</v>
      </c>
      <c r="CW76" s="22">
        <f t="shared" si="222"/>
        <v>0</v>
      </c>
      <c r="CX76" s="22">
        <f t="shared" si="223"/>
        <v>0</v>
      </c>
      <c r="CY76" s="22">
        <f t="shared" si="224"/>
        <v>28.31</v>
      </c>
      <c r="CZ76" s="22">
        <f t="shared" si="225"/>
        <v>28.46</v>
      </c>
      <c r="DA76" s="18">
        <v>28.58</v>
      </c>
      <c r="DB76" s="20">
        <f t="shared" si="355"/>
        <v>2.7</v>
      </c>
      <c r="DC76" s="20">
        <f t="shared" si="356"/>
        <v>0</v>
      </c>
      <c r="DD76" s="20">
        <f t="shared" si="357"/>
        <v>2.7</v>
      </c>
      <c r="DE76" s="20">
        <f t="shared" si="226"/>
        <v>0.1</v>
      </c>
      <c r="DF76" s="20">
        <f t="shared" si="227"/>
        <v>0.2</v>
      </c>
      <c r="DG76" s="20">
        <f t="shared" si="228"/>
        <v>2.37</v>
      </c>
      <c r="DH76" s="20">
        <f t="shared" si="229"/>
        <v>0</v>
      </c>
      <c r="DI76" s="20">
        <f t="shared" si="230"/>
        <v>0</v>
      </c>
      <c r="DJ76" s="20">
        <f t="shared" si="231"/>
        <v>0</v>
      </c>
      <c r="DK76" s="20">
        <f t="shared" si="358"/>
        <v>2.67</v>
      </c>
      <c r="DL76" s="20">
        <f t="shared" si="359"/>
        <v>0</v>
      </c>
      <c r="DM76" s="20">
        <f t="shared" si="360"/>
        <v>3.0000000000000249E-2</v>
      </c>
      <c r="DN76" s="20">
        <f t="shared" si="361"/>
        <v>0</v>
      </c>
      <c r="DO76" s="18">
        <v>2.54</v>
      </c>
      <c r="DP76" s="18">
        <v>0</v>
      </c>
      <c r="DQ76" s="18">
        <v>1</v>
      </c>
      <c r="DR76" s="18">
        <v>1</v>
      </c>
      <c r="DS76" s="25">
        <f t="shared" si="362"/>
        <v>2.54</v>
      </c>
      <c r="DT76" s="25">
        <f t="shared" si="363"/>
        <v>0</v>
      </c>
      <c r="DU76" s="25">
        <f t="shared" si="364"/>
        <v>6.86</v>
      </c>
      <c r="DV76" s="25">
        <f t="shared" si="365"/>
        <v>0</v>
      </c>
      <c r="DW76" s="25">
        <f t="shared" si="366"/>
        <v>6.86</v>
      </c>
      <c r="DX76" s="25">
        <f t="shared" si="367"/>
        <v>13.99</v>
      </c>
      <c r="DY76" s="25">
        <f t="shared" si="368"/>
        <v>0</v>
      </c>
      <c r="DZ76" s="25">
        <f t="shared" si="369"/>
        <v>13.99</v>
      </c>
      <c r="EA76" s="25">
        <f t="shared" si="370"/>
        <v>8.81</v>
      </c>
      <c r="EB76" s="25">
        <f t="shared" si="371"/>
        <v>0</v>
      </c>
      <c r="EC76" s="25">
        <f t="shared" si="372"/>
        <v>8.81</v>
      </c>
      <c r="ED76" s="25">
        <f t="shared" si="373"/>
        <v>5.18</v>
      </c>
      <c r="EE76" s="25">
        <f t="shared" si="373"/>
        <v>0</v>
      </c>
      <c r="EF76" s="25">
        <f t="shared" si="374"/>
        <v>5.18</v>
      </c>
      <c r="EG76" s="25">
        <f t="shared" si="375"/>
        <v>8.81</v>
      </c>
      <c r="EH76" s="25">
        <f t="shared" si="375"/>
        <v>0</v>
      </c>
      <c r="EI76" s="25">
        <f t="shared" si="376"/>
        <v>8.81</v>
      </c>
      <c r="EJ76" s="18">
        <v>2556.44</v>
      </c>
      <c r="EK76" s="18">
        <v>2517.7399999999998</v>
      </c>
      <c r="EL76" s="18" t="s">
        <v>857</v>
      </c>
      <c r="EM76" s="18" t="s">
        <v>858</v>
      </c>
      <c r="EN76" s="16" t="s">
        <v>774</v>
      </c>
      <c r="EO76" s="16" t="s">
        <v>132</v>
      </c>
      <c r="EP76" s="16" t="e">
        <f>IF(OR(EN76="Cống tròn",EN76="Cống hộp",EN76="Ống nhựa"),INDEX(#REF!,MATCH(E76,#REF!,0)),IF(OR(EN76="Rãnh xây",EN76="Rãnh bê tông"),INDEX(#REF!,MATCH(E76,#REF!,0)),0))</f>
        <v>#REF!</v>
      </c>
      <c r="EQ76" s="18">
        <v>37.50000000000027</v>
      </c>
      <c r="ER76" s="18">
        <v>1</v>
      </c>
      <c r="ES76" s="25">
        <f t="shared" si="377"/>
        <v>37</v>
      </c>
      <c r="ET76" s="1" t="e">
        <f>_xlfn.IFNA(IF(EN76="Cống tròn",INDEX(#REF!,MATCH(E76,#REF!,0)),IF(EN76="Cống hộp",INDEX(#REF!,MATCH(E76,#REF!,0)),EU76&amp;" ,"&amp;EV76)),0)</f>
        <v>#REF!</v>
      </c>
      <c r="EU76" s="16" t="s">
        <v>769</v>
      </c>
      <c r="EV76" s="16" t="s">
        <v>775</v>
      </c>
      <c r="EW76" s="16" t="e">
        <f>_xlfn.IFNA(INDEX(#REF!,MATCH(E76,#REF!,0)),0)</f>
        <v>#REF!</v>
      </c>
      <c r="EX76" s="16"/>
      <c r="EY76" s="18">
        <v>0</v>
      </c>
      <c r="EZ76" s="18">
        <v>0</v>
      </c>
      <c r="FA76" s="18">
        <v>0</v>
      </c>
      <c r="FB76" s="19">
        <v>0</v>
      </c>
      <c r="FC76" s="19">
        <v>0</v>
      </c>
      <c r="FD76" s="25">
        <f t="shared" si="232"/>
        <v>0</v>
      </c>
      <c r="FE76" s="25">
        <f t="shared" si="378"/>
        <v>0</v>
      </c>
      <c r="FF76" s="18">
        <v>0.1</v>
      </c>
      <c r="FG76" s="18">
        <v>2</v>
      </c>
      <c r="FH76" s="18">
        <v>1</v>
      </c>
      <c r="FI76" s="25">
        <f t="shared" si="379"/>
        <v>1.2</v>
      </c>
      <c r="FJ76" s="18">
        <v>0</v>
      </c>
      <c r="FK76" s="18">
        <v>0</v>
      </c>
      <c r="FL76" s="18">
        <v>0.2</v>
      </c>
      <c r="FM76" s="18">
        <v>1.4</v>
      </c>
      <c r="FN76" s="18">
        <v>0</v>
      </c>
      <c r="FO76" s="25">
        <f t="shared" si="380"/>
        <v>1.4</v>
      </c>
      <c r="FP76" s="18">
        <v>1.4999999999999999E-2</v>
      </c>
      <c r="FQ76" s="18">
        <v>1</v>
      </c>
      <c r="FR76" s="25">
        <f t="shared" si="233"/>
        <v>36</v>
      </c>
      <c r="FS76" s="25">
        <f t="shared" si="234"/>
        <v>0.52500000000000002</v>
      </c>
      <c r="FT76" s="25">
        <f t="shared" si="235"/>
        <v>36.524999999999999</v>
      </c>
      <c r="FU76" s="25">
        <f t="shared" si="236"/>
        <v>-0.97500000000027143</v>
      </c>
      <c r="FV76" s="25" t="str">
        <f t="shared" si="381"/>
        <v>Thêm 01</v>
      </c>
      <c r="FW76" s="25">
        <f t="shared" si="382"/>
        <v>0.04</v>
      </c>
      <c r="FX76" s="16"/>
      <c r="FY76" s="16"/>
      <c r="FZ76" s="16"/>
      <c r="GA76" s="16"/>
      <c r="GB76" s="19">
        <v>0</v>
      </c>
      <c r="GC76" s="19">
        <v>0</v>
      </c>
      <c r="GD76" s="19">
        <v>0</v>
      </c>
      <c r="GE76" s="19">
        <v>0</v>
      </c>
      <c r="GF76" s="19">
        <v>0</v>
      </c>
      <c r="GG76" s="19">
        <v>0</v>
      </c>
      <c r="GH76" s="19">
        <v>0</v>
      </c>
      <c r="GI76" s="19">
        <v>0</v>
      </c>
      <c r="GJ76" s="19">
        <v>0</v>
      </c>
      <c r="GK76" s="19">
        <v>0</v>
      </c>
      <c r="GL76" s="25">
        <f t="shared" si="237"/>
        <v>0</v>
      </c>
      <c r="GM76" s="25">
        <f t="shared" si="383"/>
        <v>0</v>
      </c>
      <c r="GN76" s="19">
        <v>0</v>
      </c>
      <c r="GO76" s="19">
        <v>0</v>
      </c>
      <c r="GP76" s="19">
        <v>0</v>
      </c>
      <c r="GQ76" s="19">
        <v>0</v>
      </c>
      <c r="GR76" s="1" t="e">
        <f>_xlfn.IFNA(INDEX(#REF!,MATCH(E76,#REF!,0)),0)</f>
        <v>#REF!</v>
      </c>
      <c r="GS76" s="16"/>
      <c r="GT76" s="18">
        <v>0</v>
      </c>
      <c r="GU76" s="18">
        <v>0</v>
      </c>
      <c r="GV76" s="18">
        <v>0</v>
      </c>
      <c r="GW76" s="18">
        <v>0</v>
      </c>
      <c r="GX76" s="25">
        <f t="shared" si="238"/>
        <v>0</v>
      </c>
      <c r="GY76" s="25">
        <f t="shared" si="239"/>
        <v>0</v>
      </c>
      <c r="GZ76" s="25">
        <f t="shared" si="384"/>
        <v>0</v>
      </c>
      <c r="HA76" s="1" t="e" cm="1">
        <f t="array" ref="HA76">INDEX(#REF!,MATCH(EJ76&amp;EK76&amp;HD76&amp;HE76&amp;HF76,#REF!&amp;#REF!&amp;#REF!&amp;#REF!&amp;#REF!,0))</f>
        <v>#REF!</v>
      </c>
      <c r="HB76" s="16"/>
      <c r="HC76" s="25">
        <f t="shared" si="385"/>
        <v>0</v>
      </c>
      <c r="HD76" s="18">
        <v>0</v>
      </c>
      <c r="HE76" s="18">
        <v>0</v>
      </c>
      <c r="HF76" s="18">
        <v>0</v>
      </c>
      <c r="HG76" s="1" t="e" cm="1">
        <f t="array" ref="HG76">INDEX(#REF!,MATCH(EJ76&amp;EK76&amp;HJ76&amp;HK76&amp;HL76,#REF!&amp;#REF!&amp;#REF!&amp;#REF!&amp;#REF!,0))</f>
        <v>#REF!</v>
      </c>
      <c r="HH76" s="16"/>
      <c r="HI76" s="25">
        <f t="shared" si="386"/>
        <v>0</v>
      </c>
      <c r="HJ76" s="25">
        <f t="shared" si="387"/>
        <v>0</v>
      </c>
      <c r="HK76" s="19">
        <v>0</v>
      </c>
      <c r="HL76" s="19">
        <v>0</v>
      </c>
      <c r="HM76" s="18">
        <v>0.01</v>
      </c>
      <c r="HN76" s="18">
        <v>1</v>
      </c>
      <c r="HO76" s="25">
        <f t="shared" si="388"/>
        <v>0</v>
      </c>
      <c r="HP76" s="25">
        <f t="shared" si="389"/>
        <v>0</v>
      </c>
      <c r="HQ76" s="25">
        <f t="shared" si="390"/>
        <v>0</v>
      </c>
      <c r="HR76" s="25">
        <f t="shared" si="391"/>
        <v>0</v>
      </c>
      <c r="HS76" s="25">
        <f t="shared" si="392"/>
        <v>0</v>
      </c>
      <c r="HT76" s="19">
        <v>0</v>
      </c>
      <c r="HU76" s="19">
        <v>0</v>
      </c>
      <c r="HV76" s="19">
        <v>0</v>
      </c>
      <c r="HW76" s="25">
        <f t="shared" si="393"/>
        <v>0</v>
      </c>
      <c r="HX76" s="19">
        <v>0</v>
      </c>
      <c r="HY76" s="19">
        <v>0</v>
      </c>
      <c r="HZ76" s="18">
        <v>28.58</v>
      </c>
      <c r="IA76" s="20">
        <f>ROUND(IF(EN76="Cống tròn",IF(EN76="Cống tròn",IF(EU76="Không có móng",IQ76-FF76,IF(EU76="Đế",IP76-FN76,IF(OR(EU76="Móng bê tông",EU76="Móng bê tông kết hợp đế"),II76-FJ76,0))),0),IF(EN76="Cống hộp",IF(AND(EN76="Cống hộp",EU76="Không có móng"),IQ76-GF76,IF(AND(EN76="Cống hộp",EU76="Móng bê tông"),IJ76-GB76,0)),IF(OR(EN76="Rãnh xây",EN76="Rãnh bê tông"),IF(OR(EN76="Rãnh xây",EN76="Rãnh bê tông"),IK76-GB76,0),IF(EN76="Ống nhựa",IF(AND(EN76="Ống nhựa",EU76="Không đắp cát"),IQ76-HT76,IF(AND(EN76="Ống nhựa",EU76="Đắp cát"),IH76-HX76,0)),IF(EN76="Rãnh thang",IF(EN76="Rãnh thang",IF(EU76="Móng bê tông",#REF!-#REF!,IQ76),0),0))))),2)</f>
        <v>26.18</v>
      </c>
      <c r="IB76" s="20">
        <f t="shared" si="394"/>
        <v>2.3999999999999986</v>
      </c>
      <c r="IC76" s="20">
        <f t="shared" si="240"/>
        <v>26.18</v>
      </c>
      <c r="ID76" s="20">
        <f t="shared" si="241"/>
        <v>0</v>
      </c>
      <c r="IE76" s="20">
        <f t="shared" si="242"/>
        <v>0</v>
      </c>
      <c r="IF76" s="20">
        <f t="shared" si="243"/>
        <v>0</v>
      </c>
      <c r="IG76" s="20">
        <f>IF(EN76="Rãnh thang",IF(AND(EN76="Rãnh thang",EU76="Móng bê tông"),IQ76-#REF!,0),IF(EN76="Ống nhựa",IF(AND(EN76="Ống nhựa",EU76="Đắp cát"),IQ76-HT76,0),IF(EN76="Cống tròn",IF(EN76="Cống tròn",IF(OR(EU76="Móng bê tông",EU76="Móng bê tông kết hợp đế"),IM76-FL76,0),0),IF(EN76="Cống hộp",IF(AND(EN76="Cống hộp",EU76="Móng bê tông"),IN76-GD76,0),IF(OR(EN76="Rãnh xây",EN76="Rãnh bê tông"),IF(AND(EN76="Rãnh xây",EU76="Móng bê tông"),IO76-GD76,IF(AND(EN76="Rãnh bê tông",EU76="Móng bê tông"),IO76-GD76,0)),0)))))</f>
        <v>26.18</v>
      </c>
      <c r="IH76" s="20">
        <f t="shared" si="244"/>
        <v>0</v>
      </c>
      <c r="II76" s="20">
        <f t="shared" si="245"/>
        <v>26.18</v>
      </c>
      <c r="IJ76" s="20">
        <f t="shared" si="246"/>
        <v>0</v>
      </c>
      <c r="IK76" s="20">
        <f t="shared" si="247"/>
        <v>0</v>
      </c>
      <c r="IL76" s="20">
        <f t="shared" si="248"/>
        <v>26.38</v>
      </c>
      <c r="IM76" s="20">
        <f t="shared" si="249"/>
        <v>26.38</v>
      </c>
      <c r="IN76" s="20">
        <f t="shared" si="250"/>
        <v>0</v>
      </c>
      <c r="IO76" s="20">
        <f t="shared" si="251"/>
        <v>0</v>
      </c>
      <c r="IP76" s="20">
        <f t="shared" si="252"/>
        <v>0</v>
      </c>
      <c r="IQ76" s="18">
        <v>26.48</v>
      </c>
      <c r="IR76" s="25">
        <f t="shared" si="395"/>
        <v>0</v>
      </c>
      <c r="IS76" s="25">
        <f t="shared" si="253"/>
        <v>0</v>
      </c>
      <c r="IT76" s="25">
        <f t="shared" si="254"/>
        <v>0</v>
      </c>
      <c r="IU76" s="25">
        <f>ROUND(IF(EN76="Cống tròn",IF(EN76="Cống tròn",IV76+FF76,0),IF(EN76="Cống hộp",IF(EN76="Cống hộp",IV76+GP76,0),IF(OR(EN76="Rãnh xây",EN76="Rãnh bê tông"),IF(OR(EN76="Rãnh xây",EN76="Rãnh bê tông"),IV76+GP76,0),IF(EN76="ống nhựa",IF(EN76="Ống nhựa",IV76+HT76,0),IF(EN76="Rãnh thang",IF(EN76="Rãnh thang",IQ76+#REF!,0),0))))),2)</f>
        <v>27.41</v>
      </c>
      <c r="IV76" s="18">
        <v>27.31</v>
      </c>
      <c r="IW76" s="25">
        <f t="shared" si="255"/>
        <v>27.41</v>
      </c>
      <c r="IX76" s="25">
        <f t="shared" si="256"/>
        <v>0</v>
      </c>
      <c r="IY76" s="25">
        <f t="shared" si="257"/>
        <v>0</v>
      </c>
      <c r="IZ76" s="25">
        <f t="shared" si="258"/>
        <v>0</v>
      </c>
      <c r="JA76" s="25">
        <f t="shared" si="259"/>
        <v>0</v>
      </c>
      <c r="JB76" s="18">
        <v>28.41</v>
      </c>
      <c r="JC76" s="20">
        <f>ROUND(IF(EN76="Cống tròn",IF(EN76="Cống tròn",IF(EU76="Không có móng",JS76-FF76,IF(EU76="Đế",JR76-FN76,IF(OR(EU76="Móng bê tông",EU76="Móng bê tông kết hợp đế"),JK76-FJ76,0))),0),IF(EN76="Cống hộp",IF(AND(EN76="Cống hộp",EU76="Không có móng"),JS76-GF76,IF(AND(EN76="Cống hộp",EU76="Móng bê tông"),JL76-GB76,0)),IF(OR(EN76="Rãnh xây",EN76="Rãnh bê tông"),IF(OR(EN76="Rãnh xây",EN76="Rãnh bê tông"),JM76-GB76,0),IF(EN76="Ống nhựa",IF(AND(EN76="Ống nhựa",EU76="Không đắp cát"),JS76-HT76,IF(AND(EN76="Ống nhựa",EU76="Đắp cát"),JJ76-HX76,0)),IF(EN76="Rãnh thang",IF(EN76="Rãnh thang",IF(EU76="Móng bê tông",#REF!-#REF!,JS76),0),0))))),2)</f>
        <v>26.01</v>
      </c>
      <c r="JD76" s="20">
        <f t="shared" si="396"/>
        <v>2.3999999999999986</v>
      </c>
      <c r="JE76" s="20">
        <f t="shared" si="260"/>
        <v>26.009999999999998</v>
      </c>
      <c r="JF76" s="20">
        <f t="shared" si="261"/>
        <v>0</v>
      </c>
      <c r="JG76" s="20">
        <f t="shared" si="262"/>
        <v>0</v>
      </c>
      <c r="JH76" s="20">
        <f t="shared" si="263"/>
        <v>0</v>
      </c>
      <c r="JI76" s="20">
        <f>IF(EN76="Rãnh thang",IF(AND(EN76="Rãnh thang",EU76="Móng bê tông"),JS76-#REF!,0),IF(EN76="Ống nhựa",IF(AND(EN76="Ống nhựa",EU76="Đắp cát"),JS76-HT76,0),IF(EN76="Cống tròn",IF(EN76="Cống tròn",IF(OR(EU76="Móng bê tông",EU76="Móng bê tông kết hợp đế"),JO76-FL76,0),0),IF(EN76="Cống hộp",IF(AND(EN76="Cống hộp",EU76="Móng bê tông"),JP76-GD76,0),IF(OR(EN76="Rãnh xây",EN76="Rãnh bê tông"),IF(AND(EN76="Rãnh xây",EU76="Móng bê tông"),JQ76-GD76,IF(AND(EN76="Rãnh bê tông",EU76="Móng bê tông"),JQ76-GD76,0)),0)))))</f>
        <v>26.009999999999998</v>
      </c>
      <c r="JJ76" s="20">
        <f t="shared" si="264"/>
        <v>0</v>
      </c>
      <c r="JK76" s="20">
        <f t="shared" si="265"/>
        <v>26.009999999999998</v>
      </c>
      <c r="JL76" s="20">
        <f t="shared" si="266"/>
        <v>0</v>
      </c>
      <c r="JM76" s="20">
        <f t="shared" si="267"/>
        <v>0</v>
      </c>
      <c r="JN76" s="20">
        <f t="shared" si="268"/>
        <v>26.209999999999997</v>
      </c>
      <c r="JO76" s="20">
        <f t="shared" si="269"/>
        <v>26.209999999999997</v>
      </c>
      <c r="JP76" s="20">
        <f t="shared" si="270"/>
        <v>0</v>
      </c>
      <c r="JQ76" s="20">
        <f t="shared" si="271"/>
        <v>0</v>
      </c>
      <c r="JR76" s="20">
        <f t="shared" si="272"/>
        <v>0</v>
      </c>
      <c r="JS76" s="26">
        <v>26.31</v>
      </c>
      <c r="JT76" s="25">
        <f t="shared" si="397"/>
        <v>0</v>
      </c>
      <c r="JU76" s="25">
        <f t="shared" si="273"/>
        <v>0</v>
      </c>
      <c r="JV76" s="25">
        <f t="shared" si="274"/>
        <v>0</v>
      </c>
      <c r="JW76" s="25">
        <f>ROUND(IF(EN76="Cống tròn",IF(EN76="Cống tròn",JX76+FF76,0),IF(EN76="Cống hộp",IF(EN76="Cống hộp",JX76+GP76,0),IF(OR(EN76="Rãnh xây",EN76="Rãnh bê tông"),IF(OR(EN76="Rãnh xây",EN76="Rãnh bê tông"),JX76+GP76,0),IF(EN76="ống nhựa",IF(EN76="Ống nhựa",JX76+HT76,0),IF(EN76="Rãnh thang",IF(EN76="Rãnh thang",JS76+#REF!,0),0))))),2)</f>
        <v>27.41</v>
      </c>
      <c r="JX76" s="27">
        <v>27.31</v>
      </c>
      <c r="JY76" s="25">
        <f t="shared" si="275"/>
        <v>27.41</v>
      </c>
      <c r="JZ76" s="25">
        <f t="shared" si="276"/>
        <v>0</v>
      </c>
      <c r="KA76" s="25">
        <f t="shared" si="277"/>
        <v>0</v>
      </c>
      <c r="KB76" s="25">
        <f t="shared" si="278"/>
        <v>0</v>
      </c>
      <c r="KC76" s="25">
        <f t="shared" si="279"/>
        <v>0</v>
      </c>
      <c r="KD76" s="28" t="s">
        <v>98</v>
      </c>
      <c r="KE76" s="27">
        <v>0</v>
      </c>
      <c r="KF76" s="25">
        <f t="shared" si="280"/>
        <v>2.3999999999999986</v>
      </c>
      <c r="KG76" s="25">
        <f t="shared" si="398"/>
        <v>2.3999999999999986</v>
      </c>
      <c r="KH76" s="27">
        <v>0</v>
      </c>
      <c r="KI76" s="25">
        <f t="shared" si="281"/>
        <v>2.3999999999999986</v>
      </c>
      <c r="KJ76" s="25">
        <f t="shared" si="399"/>
        <v>2.3999999999999986</v>
      </c>
      <c r="KK76" s="25">
        <f t="shared" si="282"/>
        <v>0</v>
      </c>
      <c r="KL76" s="25">
        <f t="shared" si="283"/>
        <v>0</v>
      </c>
      <c r="KM76" s="25">
        <f t="shared" si="400"/>
        <v>0</v>
      </c>
      <c r="KN76" s="25">
        <f t="shared" si="284"/>
        <v>0</v>
      </c>
      <c r="KO76" s="25">
        <f t="shared" si="285"/>
        <v>0</v>
      </c>
      <c r="KP76" s="25">
        <f t="shared" si="401"/>
        <v>0</v>
      </c>
      <c r="KQ76" s="25">
        <f t="shared" si="286"/>
        <v>0.2</v>
      </c>
      <c r="KR76" s="25">
        <f t="shared" si="287"/>
        <v>0.2</v>
      </c>
      <c r="KS76" s="25">
        <f t="shared" si="402"/>
        <v>0.2</v>
      </c>
      <c r="KT76" s="25">
        <f t="shared" si="288"/>
        <v>0</v>
      </c>
      <c r="KU76" s="25">
        <f t="shared" si="289"/>
        <v>0</v>
      </c>
      <c r="KV76" s="25">
        <f t="shared" si="403"/>
        <v>0</v>
      </c>
      <c r="KW76" s="25">
        <f t="shared" si="290"/>
        <v>0</v>
      </c>
      <c r="KX76" s="25">
        <f t="shared" si="291"/>
        <v>0</v>
      </c>
      <c r="KY76" s="25">
        <f t="shared" si="404"/>
        <v>0</v>
      </c>
      <c r="KZ76" s="25">
        <f t="shared" si="292"/>
        <v>0</v>
      </c>
      <c r="LA76" s="25">
        <f t="shared" si="293"/>
        <v>0</v>
      </c>
      <c r="LB76" s="25">
        <f t="shared" si="405"/>
        <v>0</v>
      </c>
      <c r="LC76" s="25">
        <f t="shared" si="294"/>
        <v>1.4</v>
      </c>
      <c r="LD76" s="25">
        <f t="shared" si="295"/>
        <v>1.4</v>
      </c>
      <c r="LE76" s="25">
        <f t="shared" si="406"/>
        <v>1.4</v>
      </c>
      <c r="LF76" s="25">
        <f t="shared" si="296"/>
        <v>0</v>
      </c>
      <c r="LG76" s="25">
        <f t="shared" si="297"/>
        <v>0</v>
      </c>
      <c r="LH76" s="25">
        <f t="shared" si="407"/>
        <v>0</v>
      </c>
      <c r="LI76" s="25">
        <f t="shared" si="298"/>
        <v>0</v>
      </c>
      <c r="LJ76" s="25">
        <f t="shared" si="299"/>
        <v>0</v>
      </c>
      <c r="LK76" s="25">
        <f t="shared" si="408"/>
        <v>0</v>
      </c>
      <c r="LL76" s="25">
        <f t="shared" si="300"/>
        <v>0</v>
      </c>
      <c r="LM76" s="25">
        <f t="shared" si="301"/>
        <v>0</v>
      </c>
      <c r="LN76" s="25">
        <f t="shared" si="409"/>
        <v>0</v>
      </c>
      <c r="LO76" s="25">
        <f t="shared" si="302"/>
        <v>0</v>
      </c>
      <c r="LP76" s="25">
        <f t="shared" si="303"/>
        <v>0</v>
      </c>
      <c r="LQ76" s="25">
        <f t="shared" si="410"/>
        <v>0</v>
      </c>
      <c r="LR76" s="25">
        <f t="shared" si="304"/>
        <v>0</v>
      </c>
      <c r="LS76" s="25">
        <f t="shared" si="305"/>
        <v>0</v>
      </c>
      <c r="LT76" s="25">
        <f t="shared" si="411"/>
        <v>0</v>
      </c>
      <c r="LU76" s="25">
        <f t="shared" si="306"/>
        <v>0</v>
      </c>
      <c r="LV76" s="25">
        <f t="shared" si="307"/>
        <v>0</v>
      </c>
      <c r="LW76" s="25">
        <f t="shared" si="412"/>
        <v>0</v>
      </c>
      <c r="LX76" s="25">
        <f t="shared" si="308"/>
        <v>0</v>
      </c>
      <c r="LY76" s="25">
        <f t="shared" si="309"/>
        <v>0</v>
      </c>
      <c r="LZ76" s="25">
        <f t="shared" si="413"/>
        <v>0</v>
      </c>
      <c r="MA76" s="25">
        <f t="shared" si="310"/>
        <v>0</v>
      </c>
      <c r="MB76" s="25">
        <f t="shared" si="311"/>
        <v>0</v>
      </c>
      <c r="MC76" s="25">
        <f t="shared" si="414"/>
        <v>0</v>
      </c>
      <c r="MD76" s="25">
        <f t="shared" si="312"/>
        <v>0</v>
      </c>
      <c r="ME76" s="25">
        <f t="shared" si="313"/>
        <v>0</v>
      </c>
      <c r="MF76" s="25">
        <f t="shared" si="415"/>
        <v>0</v>
      </c>
      <c r="MG76" s="25">
        <f t="shared" si="314"/>
        <v>0</v>
      </c>
      <c r="MH76" s="25">
        <f t="shared" si="315"/>
        <v>0</v>
      </c>
      <c r="MI76" s="25">
        <f t="shared" si="416"/>
        <v>0</v>
      </c>
      <c r="MJ76" s="25">
        <f t="shared" si="316"/>
        <v>0</v>
      </c>
      <c r="MK76" s="25">
        <f t="shared" si="317"/>
        <v>0</v>
      </c>
      <c r="ML76" s="25">
        <f t="shared" si="417"/>
        <v>0</v>
      </c>
      <c r="MM76" s="25">
        <f t="shared" si="318"/>
        <v>0</v>
      </c>
      <c r="MN76" s="25">
        <f t="shared" si="319"/>
        <v>0</v>
      </c>
      <c r="MO76" s="25">
        <f t="shared" si="418"/>
        <v>0</v>
      </c>
      <c r="MP76" s="25">
        <f t="shared" si="320"/>
        <v>0</v>
      </c>
      <c r="MQ76" s="25">
        <f t="shared" si="321"/>
        <v>0</v>
      </c>
      <c r="MR76" s="25">
        <f t="shared" si="419"/>
        <v>0</v>
      </c>
      <c r="MS76" s="29">
        <v>1.4</v>
      </c>
      <c r="MT76" s="29">
        <v>0</v>
      </c>
      <c r="MU76" s="29">
        <v>1</v>
      </c>
      <c r="MV76" s="29">
        <v>1</v>
      </c>
      <c r="MW76" s="25">
        <f t="shared" si="322"/>
        <v>1.4</v>
      </c>
      <c r="MX76" s="25">
        <f t="shared" si="323"/>
        <v>3.36</v>
      </c>
      <c r="MY76" s="25">
        <f t="shared" si="324"/>
        <v>0</v>
      </c>
      <c r="MZ76" s="25">
        <f t="shared" si="325"/>
        <v>0</v>
      </c>
      <c r="NA76" s="25">
        <f t="shared" si="326"/>
        <v>1.4</v>
      </c>
      <c r="NB76" s="25">
        <f t="shared" si="327"/>
        <v>3.36</v>
      </c>
      <c r="NC76" s="25">
        <f t="shared" si="328"/>
        <v>0</v>
      </c>
      <c r="ND76" s="25">
        <f t="shared" si="329"/>
        <v>0</v>
      </c>
      <c r="NE76" s="25">
        <f t="shared" si="420"/>
        <v>1.4</v>
      </c>
      <c r="NF76" s="25">
        <f t="shared" si="420"/>
        <v>3.36</v>
      </c>
      <c r="NG76" s="25">
        <f t="shared" si="420"/>
        <v>0</v>
      </c>
      <c r="NH76" s="25">
        <f t="shared" si="420"/>
        <v>0</v>
      </c>
      <c r="NI76" s="25">
        <f t="shared" si="330"/>
        <v>126</v>
      </c>
      <c r="NJ76" s="25">
        <f t="shared" si="331"/>
        <v>0</v>
      </c>
      <c r="NK76" s="25">
        <f t="shared" si="332"/>
        <v>126</v>
      </c>
      <c r="NL76" s="25">
        <f t="shared" si="333"/>
        <v>68.2</v>
      </c>
      <c r="NM76" s="25">
        <f t="shared" si="334"/>
        <v>0</v>
      </c>
      <c r="NN76" s="25">
        <f t="shared" si="421"/>
        <v>68.2</v>
      </c>
      <c r="NO76" s="25">
        <f t="shared" si="335"/>
        <v>0</v>
      </c>
      <c r="NP76" s="25">
        <f t="shared" si="336"/>
        <v>0</v>
      </c>
      <c r="NQ76" s="25">
        <f t="shared" si="422"/>
        <v>0</v>
      </c>
      <c r="NR76" s="25">
        <f t="shared" si="337"/>
        <v>0</v>
      </c>
      <c r="NS76" s="25">
        <f t="shared" si="338"/>
        <v>0</v>
      </c>
      <c r="NT76" s="25">
        <f t="shared" si="423"/>
        <v>0</v>
      </c>
      <c r="NU76" s="25">
        <f t="shared" si="339"/>
        <v>0</v>
      </c>
      <c r="NV76" s="25">
        <f t="shared" si="340"/>
        <v>0</v>
      </c>
      <c r="NW76" s="25">
        <f t="shared" si="424"/>
        <v>0</v>
      </c>
      <c r="NX76" s="25">
        <f t="shared" si="425"/>
        <v>68.2</v>
      </c>
      <c r="NY76" s="25">
        <f t="shared" si="425"/>
        <v>0</v>
      </c>
      <c r="NZ76" s="25">
        <f t="shared" si="426"/>
        <v>68.2</v>
      </c>
      <c r="OA76" s="25">
        <f t="shared" si="427"/>
        <v>57.8</v>
      </c>
      <c r="OB76" s="25">
        <f t="shared" si="427"/>
        <v>0</v>
      </c>
      <c r="OC76" s="25">
        <f t="shared" si="428"/>
        <v>57.8</v>
      </c>
      <c r="OD76" s="25">
        <f t="shared" si="429"/>
        <v>68.2</v>
      </c>
      <c r="OE76" s="25">
        <f t="shared" si="429"/>
        <v>0</v>
      </c>
      <c r="OF76" s="25">
        <f t="shared" si="429"/>
        <v>68.2</v>
      </c>
      <c r="OG76" s="25">
        <f t="shared" si="341"/>
        <v>0</v>
      </c>
      <c r="OH76" s="25">
        <f t="shared" si="342"/>
        <v>0</v>
      </c>
      <c r="OI76" s="25">
        <f t="shared" si="343"/>
        <v>0</v>
      </c>
      <c r="OJ76" s="25">
        <f t="shared" si="344"/>
        <v>0</v>
      </c>
      <c r="OK76" s="25">
        <f t="shared" si="345"/>
        <v>0</v>
      </c>
      <c r="OL76" s="25">
        <f t="shared" si="346"/>
        <v>0</v>
      </c>
      <c r="OM76" s="25">
        <f t="shared" si="430"/>
        <v>0</v>
      </c>
      <c r="ON76" s="25">
        <f t="shared" si="430"/>
        <v>0</v>
      </c>
      <c r="OO76" s="25">
        <f t="shared" si="430"/>
        <v>0</v>
      </c>
      <c r="OP76" s="25">
        <f t="shared" si="347"/>
        <v>0</v>
      </c>
      <c r="OQ76" s="25">
        <f t="shared" si="348"/>
        <v>0</v>
      </c>
      <c r="OR76" s="25">
        <f t="shared" si="431"/>
        <v>0</v>
      </c>
      <c r="OS76" s="19">
        <v>536490.93000000005</v>
      </c>
      <c r="OT76" s="19">
        <v>2370663.2999999998</v>
      </c>
    </row>
    <row r="77" spans="1:410" ht="33" customHeight="1" x14ac:dyDescent="0.25">
      <c r="A77" s="18"/>
      <c r="B77" s="18" t="s">
        <v>850</v>
      </c>
      <c r="C77" s="18">
        <v>2517.7399999999998</v>
      </c>
      <c r="D77" s="16" t="e">
        <f>_xlfn.IFNA(INDEX(#REF!,MATCH(E77,#REF!,0)),0)</f>
        <v>#REF!</v>
      </c>
      <c r="E77" s="18" t="s">
        <v>858</v>
      </c>
      <c r="F77" s="16" t="s">
        <v>765</v>
      </c>
      <c r="G77" s="16" t="s">
        <v>766</v>
      </c>
      <c r="H77" s="16" t="s">
        <v>767</v>
      </c>
      <c r="I77" s="16" t="s">
        <v>768</v>
      </c>
      <c r="J77" s="16" t="s">
        <v>769</v>
      </c>
      <c r="K77" s="16" t="s">
        <v>770</v>
      </c>
      <c r="L77" s="16" t="s">
        <v>771</v>
      </c>
      <c r="M77" s="18">
        <v>1.64</v>
      </c>
      <c r="N77" s="18">
        <v>1.94</v>
      </c>
      <c r="O77" s="18">
        <v>2.04</v>
      </c>
      <c r="P77" s="18">
        <v>2.34</v>
      </c>
      <c r="Q77" s="18">
        <v>0.1</v>
      </c>
      <c r="R77" s="18">
        <v>1.8399999999999999</v>
      </c>
      <c r="S77" s="18">
        <v>2.14</v>
      </c>
      <c r="T77" s="18">
        <v>0.2</v>
      </c>
      <c r="U77" s="18">
        <v>0</v>
      </c>
      <c r="V77" s="18">
        <v>0</v>
      </c>
      <c r="W77" s="18">
        <v>0</v>
      </c>
      <c r="X77" s="18">
        <v>1.64</v>
      </c>
      <c r="Y77" s="18">
        <v>1.9</v>
      </c>
      <c r="Z77" s="20">
        <f t="shared" si="349"/>
        <v>2.1</v>
      </c>
      <c r="AA77" s="18">
        <v>0.22</v>
      </c>
      <c r="AB77" s="18">
        <v>0</v>
      </c>
      <c r="AC77" s="18">
        <v>0</v>
      </c>
      <c r="AD77" s="18">
        <v>0</v>
      </c>
      <c r="AE77" s="18">
        <v>0</v>
      </c>
      <c r="AF77" s="18">
        <v>0</v>
      </c>
      <c r="AG77" s="18">
        <v>1.2</v>
      </c>
      <c r="AH77" s="18">
        <v>1.5</v>
      </c>
      <c r="AI77" s="20">
        <f t="shared" si="350"/>
        <v>2.25</v>
      </c>
      <c r="AJ77" s="18">
        <v>0</v>
      </c>
      <c r="AK77" s="18">
        <v>0</v>
      </c>
      <c r="AL77" s="20">
        <f t="shared" si="351"/>
        <v>0</v>
      </c>
      <c r="AM77" s="18">
        <v>1.64</v>
      </c>
      <c r="AN77" s="18">
        <v>1.5</v>
      </c>
      <c r="AO77" s="18">
        <v>0.15</v>
      </c>
      <c r="AP77" s="18">
        <v>0.22</v>
      </c>
      <c r="AQ77" s="18">
        <v>1.64</v>
      </c>
      <c r="AR77" s="18">
        <v>1.72</v>
      </c>
      <c r="AS77" s="18">
        <v>0.12</v>
      </c>
      <c r="AT77" s="18">
        <v>0.11</v>
      </c>
      <c r="AU77" s="18">
        <v>0</v>
      </c>
      <c r="AV77" s="18">
        <v>1</v>
      </c>
      <c r="AW77" s="18">
        <v>0</v>
      </c>
      <c r="AX77" s="18">
        <v>0</v>
      </c>
      <c r="AY77" s="18">
        <v>0</v>
      </c>
      <c r="AZ77" s="18">
        <v>0</v>
      </c>
      <c r="BA77" s="18">
        <v>0</v>
      </c>
      <c r="BB77" s="18">
        <v>0</v>
      </c>
      <c r="BC77" s="18">
        <v>0</v>
      </c>
      <c r="BD77" s="18">
        <v>0</v>
      </c>
      <c r="BE77" s="18">
        <v>2</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6" t="e">
        <f>_xlfn.IFNA(IF(RIGHT(D77,2)="=G",0,INDEX(#REF!,MATCH(E77,#REF!,0))),0)</f>
        <v>#REF!</v>
      </c>
      <c r="CB77" s="16" t="s">
        <v>776</v>
      </c>
      <c r="CC77" s="18">
        <v>0</v>
      </c>
      <c r="CD77" s="18">
        <v>0</v>
      </c>
      <c r="CE77" s="18">
        <v>1.4</v>
      </c>
      <c r="CF77" s="18">
        <v>0.85</v>
      </c>
      <c r="CG77" s="18">
        <v>0.12</v>
      </c>
      <c r="CH77" s="18">
        <v>2</v>
      </c>
      <c r="CI77" s="16" t="s">
        <v>98</v>
      </c>
      <c r="CJ77" s="18">
        <v>0</v>
      </c>
      <c r="CK77" s="20">
        <f t="shared" si="217"/>
        <v>2.7</v>
      </c>
      <c r="CL77" s="20">
        <f t="shared" si="352"/>
        <v>2.7</v>
      </c>
      <c r="CM77" s="18">
        <v>46.95</v>
      </c>
      <c r="CN77" s="18">
        <v>28.41</v>
      </c>
      <c r="CO77" s="18">
        <v>27.571000000000002</v>
      </c>
      <c r="CP77" s="22">
        <f t="shared" si="218"/>
        <v>28.41</v>
      </c>
      <c r="CQ77" s="22">
        <f t="shared" si="219"/>
        <v>25.71</v>
      </c>
      <c r="CR77" s="22">
        <f t="shared" si="353"/>
        <v>2.7</v>
      </c>
      <c r="CS77" s="22">
        <f t="shared" si="220"/>
        <v>25.810000000000002</v>
      </c>
      <c r="CT77" s="22">
        <f t="shared" si="221"/>
        <v>26.01</v>
      </c>
      <c r="CU77" s="18">
        <v>26.01</v>
      </c>
      <c r="CV77" s="22">
        <f t="shared" si="354"/>
        <v>2.1</v>
      </c>
      <c r="CW77" s="22">
        <f t="shared" si="222"/>
        <v>0</v>
      </c>
      <c r="CX77" s="22">
        <f t="shared" si="223"/>
        <v>0</v>
      </c>
      <c r="CY77" s="22">
        <f t="shared" si="224"/>
        <v>28.14</v>
      </c>
      <c r="CZ77" s="22">
        <f t="shared" si="225"/>
        <v>28.29</v>
      </c>
      <c r="DA77" s="18">
        <v>28.41</v>
      </c>
      <c r="DB77" s="20">
        <f t="shared" si="355"/>
        <v>2.7</v>
      </c>
      <c r="DC77" s="20">
        <f t="shared" si="356"/>
        <v>0</v>
      </c>
      <c r="DD77" s="20">
        <f t="shared" si="357"/>
        <v>2.7</v>
      </c>
      <c r="DE77" s="20">
        <f t="shared" si="226"/>
        <v>0.1</v>
      </c>
      <c r="DF77" s="20">
        <f t="shared" si="227"/>
        <v>0.2</v>
      </c>
      <c r="DG77" s="20">
        <f t="shared" si="228"/>
        <v>2.37</v>
      </c>
      <c r="DH77" s="20">
        <f t="shared" si="229"/>
        <v>0</v>
      </c>
      <c r="DI77" s="20">
        <f t="shared" si="230"/>
        <v>0</v>
      </c>
      <c r="DJ77" s="20">
        <f t="shared" si="231"/>
        <v>0</v>
      </c>
      <c r="DK77" s="20">
        <f t="shared" si="358"/>
        <v>2.67</v>
      </c>
      <c r="DL77" s="20">
        <f t="shared" si="359"/>
        <v>0</v>
      </c>
      <c r="DM77" s="20">
        <f t="shared" si="360"/>
        <v>3.0000000000000249E-2</v>
      </c>
      <c r="DN77" s="20">
        <f t="shared" si="361"/>
        <v>0</v>
      </c>
      <c r="DO77" s="18">
        <v>2.54</v>
      </c>
      <c r="DP77" s="18">
        <v>0</v>
      </c>
      <c r="DQ77" s="18">
        <v>1</v>
      </c>
      <c r="DR77" s="18">
        <v>1</v>
      </c>
      <c r="DS77" s="25">
        <f t="shared" si="362"/>
        <v>2.54</v>
      </c>
      <c r="DT77" s="25">
        <f t="shared" si="363"/>
        <v>0</v>
      </c>
      <c r="DU77" s="25">
        <f t="shared" si="364"/>
        <v>6.86</v>
      </c>
      <c r="DV77" s="25">
        <f t="shared" si="365"/>
        <v>0</v>
      </c>
      <c r="DW77" s="25">
        <f t="shared" si="366"/>
        <v>6.86</v>
      </c>
      <c r="DX77" s="25">
        <f t="shared" si="367"/>
        <v>13.99</v>
      </c>
      <c r="DY77" s="25">
        <f t="shared" si="368"/>
        <v>0</v>
      </c>
      <c r="DZ77" s="25">
        <f t="shared" si="369"/>
        <v>13.99</v>
      </c>
      <c r="EA77" s="25">
        <f t="shared" si="370"/>
        <v>8.81</v>
      </c>
      <c r="EB77" s="25">
        <f t="shared" si="371"/>
        <v>0</v>
      </c>
      <c r="EC77" s="25">
        <f t="shared" si="372"/>
        <v>8.81</v>
      </c>
      <c r="ED77" s="25">
        <f t="shared" si="373"/>
        <v>5.18</v>
      </c>
      <c r="EE77" s="25">
        <f t="shared" si="373"/>
        <v>0</v>
      </c>
      <c r="EF77" s="25">
        <f t="shared" si="374"/>
        <v>5.18</v>
      </c>
      <c r="EG77" s="25">
        <f t="shared" si="375"/>
        <v>8.81</v>
      </c>
      <c r="EH77" s="25">
        <f t="shared" si="375"/>
        <v>0</v>
      </c>
      <c r="EI77" s="25">
        <f t="shared" si="376"/>
        <v>8.81</v>
      </c>
      <c r="EJ77" s="18">
        <v>2517.7399999999998</v>
      </c>
      <c r="EK77" s="18">
        <v>2479.0500000000002</v>
      </c>
      <c r="EL77" s="18" t="s">
        <v>858</v>
      </c>
      <c r="EM77" s="18" t="s">
        <v>859</v>
      </c>
      <c r="EN77" s="16" t="s">
        <v>774</v>
      </c>
      <c r="EO77" s="16" t="s">
        <v>132</v>
      </c>
      <c r="EP77" s="16" t="e">
        <f>IF(OR(EN77="Cống tròn",EN77="Cống hộp",EN77="Ống nhựa"),INDEX(#REF!,MATCH(E77,#REF!,0)),IF(OR(EN77="Rãnh xây",EN77="Rãnh bê tông"),INDEX(#REF!,MATCH(E77,#REF!,0)),0))</f>
        <v>#REF!</v>
      </c>
      <c r="EQ77" s="18">
        <v>37.489999999999597</v>
      </c>
      <c r="ER77" s="18">
        <v>1</v>
      </c>
      <c r="ES77" s="25">
        <f t="shared" si="377"/>
        <v>37</v>
      </c>
      <c r="ET77" s="1" t="e">
        <f>_xlfn.IFNA(IF(EN77="Cống tròn",INDEX(#REF!,MATCH(E77,#REF!,0)),IF(EN77="Cống hộp",INDEX(#REF!,MATCH(E77,#REF!,0)),EU77&amp;" ,"&amp;EV77)),0)</f>
        <v>#REF!</v>
      </c>
      <c r="EU77" s="16" t="s">
        <v>769</v>
      </c>
      <c r="EV77" s="16" t="s">
        <v>775</v>
      </c>
      <c r="EW77" s="16" t="e">
        <f>_xlfn.IFNA(INDEX(#REF!,MATCH(E77,#REF!,0)),0)</f>
        <v>#REF!</v>
      </c>
      <c r="EX77" s="16"/>
      <c r="EY77" s="18">
        <v>0</v>
      </c>
      <c r="EZ77" s="18">
        <v>0</v>
      </c>
      <c r="FA77" s="18">
        <v>0</v>
      </c>
      <c r="FB77" s="19">
        <v>0</v>
      </c>
      <c r="FC77" s="19">
        <v>0</v>
      </c>
      <c r="FD77" s="25">
        <f t="shared" si="232"/>
        <v>0</v>
      </c>
      <c r="FE77" s="25">
        <f t="shared" si="378"/>
        <v>0</v>
      </c>
      <c r="FF77" s="18">
        <v>0.1</v>
      </c>
      <c r="FG77" s="18">
        <v>2</v>
      </c>
      <c r="FH77" s="18">
        <v>1</v>
      </c>
      <c r="FI77" s="25">
        <f t="shared" si="379"/>
        <v>1.2</v>
      </c>
      <c r="FJ77" s="18">
        <v>0</v>
      </c>
      <c r="FK77" s="18">
        <v>0</v>
      </c>
      <c r="FL77" s="18">
        <v>0.2</v>
      </c>
      <c r="FM77" s="18">
        <v>1.4</v>
      </c>
      <c r="FN77" s="18">
        <v>0</v>
      </c>
      <c r="FO77" s="25">
        <f t="shared" si="380"/>
        <v>1.4</v>
      </c>
      <c r="FP77" s="18">
        <v>1.4999999999999999E-2</v>
      </c>
      <c r="FQ77" s="18">
        <v>1</v>
      </c>
      <c r="FR77" s="25">
        <f t="shared" si="233"/>
        <v>36</v>
      </c>
      <c r="FS77" s="25">
        <f t="shared" si="234"/>
        <v>0.52500000000000002</v>
      </c>
      <c r="FT77" s="25">
        <f t="shared" si="235"/>
        <v>36.524999999999999</v>
      </c>
      <c r="FU77" s="25">
        <f t="shared" si="236"/>
        <v>-0.9649999999995984</v>
      </c>
      <c r="FV77" s="25" t="str">
        <f t="shared" si="381"/>
        <v>Thêm 01</v>
      </c>
      <c r="FW77" s="25">
        <f t="shared" si="382"/>
        <v>0.05</v>
      </c>
      <c r="FX77" s="16"/>
      <c r="FY77" s="16"/>
      <c r="FZ77" s="16"/>
      <c r="GA77" s="16"/>
      <c r="GB77" s="19">
        <v>0</v>
      </c>
      <c r="GC77" s="19">
        <v>0</v>
      </c>
      <c r="GD77" s="19">
        <v>0</v>
      </c>
      <c r="GE77" s="19">
        <v>0</v>
      </c>
      <c r="GF77" s="19">
        <v>0</v>
      </c>
      <c r="GG77" s="19">
        <v>0</v>
      </c>
      <c r="GH77" s="19">
        <v>0</v>
      </c>
      <c r="GI77" s="19">
        <v>0</v>
      </c>
      <c r="GJ77" s="19">
        <v>0</v>
      </c>
      <c r="GK77" s="19">
        <v>0</v>
      </c>
      <c r="GL77" s="25">
        <f t="shared" si="237"/>
        <v>0</v>
      </c>
      <c r="GM77" s="25">
        <f t="shared" si="383"/>
        <v>0</v>
      </c>
      <c r="GN77" s="19">
        <v>0</v>
      </c>
      <c r="GO77" s="19">
        <v>0</v>
      </c>
      <c r="GP77" s="19">
        <v>0</v>
      </c>
      <c r="GQ77" s="19">
        <v>0</v>
      </c>
      <c r="GR77" s="1" t="e">
        <f>_xlfn.IFNA(INDEX(#REF!,MATCH(E77,#REF!,0)),0)</f>
        <v>#REF!</v>
      </c>
      <c r="GS77" s="16"/>
      <c r="GT77" s="18">
        <v>0</v>
      </c>
      <c r="GU77" s="18">
        <v>0</v>
      </c>
      <c r="GV77" s="18">
        <v>0</v>
      </c>
      <c r="GW77" s="18">
        <v>0</v>
      </c>
      <c r="GX77" s="25">
        <f t="shared" si="238"/>
        <v>0</v>
      </c>
      <c r="GY77" s="25">
        <f t="shared" si="239"/>
        <v>0</v>
      </c>
      <c r="GZ77" s="25">
        <f t="shared" si="384"/>
        <v>0</v>
      </c>
      <c r="HA77" s="1" t="e" cm="1">
        <f t="array" ref="HA77">INDEX(#REF!,MATCH(EJ77&amp;EK77&amp;HD77&amp;HE77&amp;HF77,#REF!&amp;#REF!&amp;#REF!&amp;#REF!&amp;#REF!,0))</f>
        <v>#REF!</v>
      </c>
      <c r="HB77" s="16"/>
      <c r="HC77" s="25">
        <f t="shared" si="385"/>
        <v>0</v>
      </c>
      <c r="HD77" s="18">
        <v>0</v>
      </c>
      <c r="HE77" s="18">
        <v>0</v>
      </c>
      <c r="HF77" s="18">
        <v>0</v>
      </c>
      <c r="HG77" s="1" t="e" cm="1">
        <f t="array" ref="HG77">INDEX(#REF!,MATCH(EJ77&amp;EK77&amp;HJ77&amp;HK77&amp;HL77,#REF!&amp;#REF!&amp;#REF!&amp;#REF!&amp;#REF!,0))</f>
        <v>#REF!</v>
      </c>
      <c r="HH77" s="16"/>
      <c r="HI77" s="25">
        <f t="shared" si="386"/>
        <v>0</v>
      </c>
      <c r="HJ77" s="25">
        <f t="shared" si="387"/>
        <v>0</v>
      </c>
      <c r="HK77" s="19">
        <v>0</v>
      </c>
      <c r="HL77" s="19">
        <v>0</v>
      </c>
      <c r="HM77" s="18">
        <v>0.01</v>
      </c>
      <c r="HN77" s="18">
        <v>1</v>
      </c>
      <c r="HO77" s="25">
        <f t="shared" si="388"/>
        <v>0</v>
      </c>
      <c r="HP77" s="25">
        <f t="shared" si="389"/>
        <v>0</v>
      </c>
      <c r="HQ77" s="25">
        <f t="shared" si="390"/>
        <v>0</v>
      </c>
      <c r="HR77" s="25">
        <f t="shared" si="391"/>
        <v>0</v>
      </c>
      <c r="HS77" s="25">
        <f t="shared" si="392"/>
        <v>0</v>
      </c>
      <c r="HT77" s="19">
        <v>0</v>
      </c>
      <c r="HU77" s="19">
        <v>0</v>
      </c>
      <c r="HV77" s="19">
        <v>0</v>
      </c>
      <c r="HW77" s="25">
        <f t="shared" si="393"/>
        <v>0</v>
      </c>
      <c r="HX77" s="19">
        <v>0</v>
      </c>
      <c r="HY77" s="19">
        <v>0</v>
      </c>
      <c r="HZ77" s="18">
        <v>28.41</v>
      </c>
      <c r="IA77" s="20">
        <f>ROUND(IF(EN77="Cống tròn",IF(EN77="Cống tròn",IF(EU77="Không có móng",IQ77-FF77,IF(EU77="Đế",IP77-FN77,IF(OR(EU77="Móng bê tông",EU77="Móng bê tông kết hợp đế"),II77-FJ77,0))),0),IF(EN77="Cống hộp",IF(AND(EN77="Cống hộp",EU77="Không có móng"),IQ77-GF77,IF(AND(EN77="Cống hộp",EU77="Móng bê tông"),IJ77-GB77,0)),IF(OR(EN77="Rãnh xây",EN77="Rãnh bê tông"),IF(OR(EN77="Rãnh xây",EN77="Rãnh bê tông"),IK77-GB77,0),IF(EN77="Ống nhựa",IF(AND(EN77="Ống nhựa",EU77="Không đắp cát"),IQ77-HT77,IF(AND(EN77="Ống nhựa",EU77="Đắp cát"),IH77-HX77,0)),IF(EN77="Rãnh thang",IF(EN77="Rãnh thang",IF(EU77="Móng bê tông",#REF!-#REF!,IQ77),0),0))))),2)</f>
        <v>26.01</v>
      </c>
      <c r="IB77" s="20">
        <f t="shared" si="394"/>
        <v>2.3999999999999986</v>
      </c>
      <c r="IC77" s="20">
        <f t="shared" si="240"/>
        <v>26.009999999999998</v>
      </c>
      <c r="ID77" s="20">
        <f t="shared" si="241"/>
        <v>0</v>
      </c>
      <c r="IE77" s="20">
        <f t="shared" si="242"/>
        <v>0</v>
      </c>
      <c r="IF77" s="20">
        <f t="shared" si="243"/>
        <v>0</v>
      </c>
      <c r="IG77" s="20">
        <f>IF(EN77="Rãnh thang",IF(AND(EN77="Rãnh thang",EU77="Móng bê tông"),IQ77-#REF!,0),IF(EN77="Ống nhựa",IF(AND(EN77="Ống nhựa",EU77="Đắp cát"),IQ77-HT77,0),IF(EN77="Cống tròn",IF(EN77="Cống tròn",IF(OR(EU77="Móng bê tông",EU77="Móng bê tông kết hợp đế"),IM77-FL77,0),0),IF(EN77="Cống hộp",IF(AND(EN77="Cống hộp",EU77="Móng bê tông"),IN77-GD77,0),IF(OR(EN77="Rãnh xây",EN77="Rãnh bê tông"),IF(AND(EN77="Rãnh xây",EU77="Móng bê tông"),IO77-GD77,IF(AND(EN77="Rãnh bê tông",EU77="Móng bê tông"),IO77-GD77,0)),0)))))</f>
        <v>26.009999999999998</v>
      </c>
      <c r="IH77" s="20">
        <f t="shared" si="244"/>
        <v>0</v>
      </c>
      <c r="II77" s="20">
        <f t="shared" si="245"/>
        <v>26.009999999999998</v>
      </c>
      <c r="IJ77" s="20">
        <f t="shared" si="246"/>
        <v>0</v>
      </c>
      <c r="IK77" s="20">
        <f t="shared" si="247"/>
        <v>0</v>
      </c>
      <c r="IL77" s="20">
        <f t="shared" si="248"/>
        <v>26.209999999999997</v>
      </c>
      <c r="IM77" s="20">
        <f t="shared" si="249"/>
        <v>26.209999999999997</v>
      </c>
      <c r="IN77" s="20">
        <f t="shared" si="250"/>
        <v>0</v>
      </c>
      <c r="IO77" s="20">
        <f t="shared" si="251"/>
        <v>0</v>
      </c>
      <c r="IP77" s="20">
        <f t="shared" si="252"/>
        <v>0</v>
      </c>
      <c r="IQ77" s="18">
        <v>26.31</v>
      </c>
      <c r="IR77" s="25">
        <f t="shared" si="395"/>
        <v>0</v>
      </c>
      <c r="IS77" s="25">
        <f t="shared" si="253"/>
        <v>0</v>
      </c>
      <c r="IT77" s="25">
        <f t="shared" si="254"/>
        <v>0</v>
      </c>
      <c r="IU77" s="25">
        <f>ROUND(IF(EN77="Cống tròn",IF(EN77="Cống tròn",IV77+FF77,0),IF(EN77="Cống hộp",IF(EN77="Cống hộp",IV77+GP77,0),IF(OR(EN77="Rãnh xây",EN77="Rãnh bê tông"),IF(OR(EN77="Rãnh xây",EN77="Rãnh bê tông"),IV77+GP77,0),IF(EN77="ống nhựa",IF(EN77="Ống nhựa",IV77+HT77,0),IF(EN77="Rãnh thang",IF(EN77="Rãnh thang",IQ77+#REF!,0),0))))),2)</f>
        <v>27.27</v>
      </c>
      <c r="IV77" s="18">
        <v>27.17</v>
      </c>
      <c r="IW77" s="25">
        <f t="shared" si="255"/>
        <v>27.27</v>
      </c>
      <c r="IX77" s="25">
        <f t="shared" si="256"/>
        <v>0</v>
      </c>
      <c r="IY77" s="25">
        <f t="shared" si="257"/>
        <v>0</v>
      </c>
      <c r="IZ77" s="25">
        <f t="shared" si="258"/>
        <v>0</v>
      </c>
      <c r="JA77" s="25">
        <f t="shared" si="259"/>
        <v>0</v>
      </c>
      <c r="JB77" s="18">
        <v>28.27</v>
      </c>
      <c r="JC77" s="20">
        <f>ROUND(IF(EN77="Cống tròn",IF(EN77="Cống tròn",IF(EU77="Không có móng",JS77-FF77,IF(EU77="Đế",JR77-FN77,IF(OR(EU77="Móng bê tông",EU77="Móng bê tông kết hợp đế"),JK77-FJ77,0))),0),IF(EN77="Cống hộp",IF(AND(EN77="Cống hộp",EU77="Không có móng"),JS77-GF77,IF(AND(EN77="Cống hộp",EU77="Móng bê tông"),JL77-GB77,0)),IF(OR(EN77="Rãnh xây",EN77="Rãnh bê tông"),IF(OR(EN77="Rãnh xây",EN77="Rãnh bê tông"),JM77-GB77,0),IF(EN77="Ống nhựa",IF(AND(EN77="Ống nhựa",EU77="Không đắp cát"),JS77-HT77,IF(AND(EN77="Ống nhựa",EU77="Đắp cát"),JJ77-HX77,0)),IF(EN77="Rãnh thang",IF(EN77="Rãnh thang",IF(EU77="Móng bê tông",#REF!-#REF!,JS77),0),0))))),2)</f>
        <v>25.87</v>
      </c>
      <c r="JD77" s="20">
        <f t="shared" si="396"/>
        <v>2.3999999999999986</v>
      </c>
      <c r="JE77" s="20">
        <f t="shared" si="260"/>
        <v>25.87</v>
      </c>
      <c r="JF77" s="20">
        <f t="shared" si="261"/>
        <v>0</v>
      </c>
      <c r="JG77" s="20">
        <f t="shared" si="262"/>
        <v>0</v>
      </c>
      <c r="JH77" s="20">
        <f t="shared" si="263"/>
        <v>0</v>
      </c>
      <c r="JI77" s="20">
        <f>IF(EN77="Rãnh thang",IF(AND(EN77="Rãnh thang",EU77="Móng bê tông"),JS77-#REF!,0),IF(EN77="Ống nhựa",IF(AND(EN77="Ống nhựa",EU77="Đắp cát"),JS77-HT77,0),IF(EN77="Cống tròn",IF(EN77="Cống tròn",IF(OR(EU77="Móng bê tông",EU77="Móng bê tông kết hợp đế"),JO77-FL77,0),0),IF(EN77="Cống hộp",IF(AND(EN77="Cống hộp",EU77="Móng bê tông"),JP77-GD77,0),IF(OR(EN77="Rãnh xây",EN77="Rãnh bê tông"),IF(AND(EN77="Rãnh xây",EU77="Móng bê tông"),JQ77-GD77,IF(AND(EN77="Rãnh bê tông",EU77="Móng bê tông"),JQ77-GD77,0)),0)))))</f>
        <v>25.87</v>
      </c>
      <c r="JJ77" s="20">
        <f t="shared" si="264"/>
        <v>0</v>
      </c>
      <c r="JK77" s="20">
        <f t="shared" si="265"/>
        <v>25.87</v>
      </c>
      <c r="JL77" s="20">
        <f t="shared" si="266"/>
        <v>0</v>
      </c>
      <c r="JM77" s="20">
        <f t="shared" si="267"/>
        <v>0</v>
      </c>
      <c r="JN77" s="20">
        <f t="shared" si="268"/>
        <v>26.07</v>
      </c>
      <c r="JO77" s="20">
        <f t="shared" si="269"/>
        <v>26.07</v>
      </c>
      <c r="JP77" s="20">
        <f t="shared" si="270"/>
        <v>0</v>
      </c>
      <c r="JQ77" s="20">
        <f t="shared" si="271"/>
        <v>0</v>
      </c>
      <c r="JR77" s="20">
        <f t="shared" si="272"/>
        <v>0</v>
      </c>
      <c r="JS77" s="26">
        <v>26.17</v>
      </c>
      <c r="JT77" s="25">
        <f t="shared" si="397"/>
        <v>0</v>
      </c>
      <c r="JU77" s="25">
        <f t="shared" si="273"/>
        <v>0</v>
      </c>
      <c r="JV77" s="25">
        <f t="shared" si="274"/>
        <v>0</v>
      </c>
      <c r="JW77" s="25">
        <f>ROUND(IF(EN77="Cống tròn",IF(EN77="Cống tròn",JX77+FF77,0),IF(EN77="Cống hộp",IF(EN77="Cống hộp",JX77+GP77,0),IF(OR(EN77="Rãnh xây",EN77="Rãnh bê tông"),IF(OR(EN77="Rãnh xây",EN77="Rãnh bê tông"),JX77+GP77,0),IF(EN77="ống nhựa",IF(EN77="Ống nhựa",JX77+HT77,0),IF(EN77="Rãnh thang",IF(EN77="Rãnh thang",JS77+#REF!,0),0))))),2)</f>
        <v>27.27</v>
      </c>
      <c r="JX77" s="27">
        <v>27.17</v>
      </c>
      <c r="JY77" s="25">
        <f t="shared" si="275"/>
        <v>27.27</v>
      </c>
      <c r="JZ77" s="25">
        <f t="shared" si="276"/>
        <v>0</v>
      </c>
      <c r="KA77" s="25">
        <f t="shared" si="277"/>
        <v>0</v>
      </c>
      <c r="KB77" s="25">
        <f t="shared" si="278"/>
        <v>0</v>
      </c>
      <c r="KC77" s="25">
        <f t="shared" si="279"/>
        <v>0</v>
      </c>
      <c r="KD77" s="28" t="s">
        <v>98</v>
      </c>
      <c r="KE77" s="27">
        <v>0</v>
      </c>
      <c r="KF77" s="25">
        <f t="shared" si="280"/>
        <v>2.3999999999999986</v>
      </c>
      <c r="KG77" s="25">
        <f t="shared" si="398"/>
        <v>2.3999999999999986</v>
      </c>
      <c r="KH77" s="27">
        <v>0</v>
      </c>
      <c r="KI77" s="25">
        <f t="shared" si="281"/>
        <v>2.3999999999999986</v>
      </c>
      <c r="KJ77" s="25">
        <f t="shared" si="399"/>
        <v>2.3999999999999986</v>
      </c>
      <c r="KK77" s="25">
        <f t="shared" si="282"/>
        <v>0</v>
      </c>
      <c r="KL77" s="25">
        <f t="shared" si="283"/>
        <v>0</v>
      </c>
      <c r="KM77" s="25">
        <f t="shared" si="400"/>
        <v>0</v>
      </c>
      <c r="KN77" s="25">
        <f t="shared" si="284"/>
        <v>0</v>
      </c>
      <c r="KO77" s="25">
        <f t="shared" si="285"/>
        <v>0</v>
      </c>
      <c r="KP77" s="25">
        <f t="shared" si="401"/>
        <v>0</v>
      </c>
      <c r="KQ77" s="25">
        <f t="shared" si="286"/>
        <v>0.2</v>
      </c>
      <c r="KR77" s="25">
        <f t="shared" si="287"/>
        <v>0.2</v>
      </c>
      <c r="KS77" s="25">
        <f t="shared" si="402"/>
        <v>0.2</v>
      </c>
      <c r="KT77" s="25">
        <f t="shared" si="288"/>
        <v>0</v>
      </c>
      <c r="KU77" s="25">
        <f t="shared" si="289"/>
        <v>0</v>
      </c>
      <c r="KV77" s="25">
        <f t="shared" si="403"/>
        <v>0</v>
      </c>
      <c r="KW77" s="25">
        <f t="shared" si="290"/>
        <v>0</v>
      </c>
      <c r="KX77" s="25">
        <f t="shared" si="291"/>
        <v>0</v>
      </c>
      <c r="KY77" s="25">
        <f t="shared" si="404"/>
        <v>0</v>
      </c>
      <c r="KZ77" s="25">
        <f t="shared" si="292"/>
        <v>0</v>
      </c>
      <c r="LA77" s="25">
        <f t="shared" si="293"/>
        <v>0</v>
      </c>
      <c r="LB77" s="25">
        <f t="shared" si="405"/>
        <v>0</v>
      </c>
      <c r="LC77" s="25">
        <f t="shared" si="294"/>
        <v>1.4</v>
      </c>
      <c r="LD77" s="25">
        <f t="shared" si="295"/>
        <v>1.4</v>
      </c>
      <c r="LE77" s="25">
        <f t="shared" si="406"/>
        <v>1.4</v>
      </c>
      <c r="LF77" s="25">
        <f t="shared" si="296"/>
        <v>0</v>
      </c>
      <c r="LG77" s="25">
        <f t="shared" si="297"/>
        <v>0</v>
      </c>
      <c r="LH77" s="25">
        <f t="shared" si="407"/>
        <v>0</v>
      </c>
      <c r="LI77" s="25">
        <f t="shared" si="298"/>
        <v>0</v>
      </c>
      <c r="LJ77" s="25">
        <f t="shared" si="299"/>
        <v>0</v>
      </c>
      <c r="LK77" s="25">
        <f t="shared" si="408"/>
        <v>0</v>
      </c>
      <c r="LL77" s="25">
        <f t="shared" si="300"/>
        <v>0</v>
      </c>
      <c r="LM77" s="25">
        <f t="shared" si="301"/>
        <v>0</v>
      </c>
      <c r="LN77" s="25">
        <f t="shared" si="409"/>
        <v>0</v>
      </c>
      <c r="LO77" s="25">
        <f t="shared" si="302"/>
        <v>0</v>
      </c>
      <c r="LP77" s="25">
        <f t="shared" si="303"/>
        <v>0</v>
      </c>
      <c r="LQ77" s="25">
        <f t="shared" si="410"/>
        <v>0</v>
      </c>
      <c r="LR77" s="25">
        <f t="shared" si="304"/>
        <v>0</v>
      </c>
      <c r="LS77" s="25">
        <f t="shared" si="305"/>
        <v>0</v>
      </c>
      <c r="LT77" s="25">
        <f t="shared" si="411"/>
        <v>0</v>
      </c>
      <c r="LU77" s="25">
        <f t="shared" si="306"/>
        <v>0</v>
      </c>
      <c r="LV77" s="25">
        <f t="shared" si="307"/>
        <v>0</v>
      </c>
      <c r="LW77" s="25">
        <f t="shared" si="412"/>
        <v>0</v>
      </c>
      <c r="LX77" s="25">
        <f t="shared" si="308"/>
        <v>0</v>
      </c>
      <c r="LY77" s="25">
        <f t="shared" si="309"/>
        <v>0</v>
      </c>
      <c r="LZ77" s="25">
        <f t="shared" si="413"/>
        <v>0</v>
      </c>
      <c r="MA77" s="25">
        <f t="shared" si="310"/>
        <v>0</v>
      </c>
      <c r="MB77" s="25">
        <f t="shared" si="311"/>
        <v>0</v>
      </c>
      <c r="MC77" s="25">
        <f t="shared" si="414"/>
        <v>0</v>
      </c>
      <c r="MD77" s="25">
        <f t="shared" si="312"/>
        <v>0</v>
      </c>
      <c r="ME77" s="25">
        <f t="shared" si="313"/>
        <v>0</v>
      </c>
      <c r="MF77" s="25">
        <f t="shared" si="415"/>
        <v>0</v>
      </c>
      <c r="MG77" s="25">
        <f t="shared" si="314"/>
        <v>0</v>
      </c>
      <c r="MH77" s="25">
        <f t="shared" si="315"/>
        <v>0</v>
      </c>
      <c r="MI77" s="25">
        <f t="shared" si="416"/>
        <v>0</v>
      </c>
      <c r="MJ77" s="25">
        <f t="shared" si="316"/>
        <v>0</v>
      </c>
      <c r="MK77" s="25">
        <f t="shared" si="317"/>
        <v>0</v>
      </c>
      <c r="ML77" s="25">
        <f t="shared" si="417"/>
        <v>0</v>
      </c>
      <c r="MM77" s="25">
        <f t="shared" si="318"/>
        <v>0</v>
      </c>
      <c r="MN77" s="25">
        <f t="shared" si="319"/>
        <v>0</v>
      </c>
      <c r="MO77" s="25">
        <f t="shared" si="418"/>
        <v>0</v>
      </c>
      <c r="MP77" s="25">
        <f t="shared" si="320"/>
        <v>0</v>
      </c>
      <c r="MQ77" s="25">
        <f t="shared" si="321"/>
        <v>0</v>
      </c>
      <c r="MR77" s="25">
        <f t="shared" si="419"/>
        <v>0</v>
      </c>
      <c r="MS77" s="29">
        <v>1.4</v>
      </c>
      <c r="MT77" s="29">
        <v>0</v>
      </c>
      <c r="MU77" s="29">
        <v>1</v>
      </c>
      <c r="MV77" s="29">
        <v>1</v>
      </c>
      <c r="MW77" s="25">
        <f t="shared" si="322"/>
        <v>1.4</v>
      </c>
      <c r="MX77" s="25">
        <f t="shared" si="323"/>
        <v>3.36</v>
      </c>
      <c r="MY77" s="25">
        <f t="shared" si="324"/>
        <v>0</v>
      </c>
      <c r="MZ77" s="25">
        <f t="shared" si="325"/>
        <v>0</v>
      </c>
      <c r="NA77" s="25">
        <f t="shared" si="326"/>
        <v>1.4</v>
      </c>
      <c r="NB77" s="25">
        <f t="shared" si="327"/>
        <v>3.36</v>
      </c>
      <c r="NC77" s="25">
        <f t="shared" si="328"/>
        <v>0</v>
      </c>
      <c r="ND77" s="25">
        <f t="shared" si="329"/>
        <v>0</v>
      </c>
      <c r="NE77" s="25">
        <f t="shared" si="420"/>
        <v>1.4</v>
      </c>
      <c r="NF77" s="25">
        <f t="shared" si="420"/>
        <v>3.36</v>
      </c>
      <c r="NG77" s="25">
        <f t="shared" si="420"/>
        <v>0</v>
      </c>
      <c r="NH77" s="25">
        <f t="shared" si="420"/>
        <v>0</v>
      </c>
      <c r="NI77" s="25">
        <f t="shared" si="330"/>
        <v>125.97</v>
      </c>
      <c r="NJ77" s="25">
        <f t="shared" si="331"/>
        <v>0</v>
      </c>
      <c r="NK77" s="25">
        <f t="shared" si="332"/>
        <v>125.97</v>
      </c>
      <c r="NL77" s="25">
        <f t="shared" si="333"/>
        <v>68.180000000000007</v>
      </c>
      <c r="NM77" s="25">
        <f t="shared" si="334"/>
        <v>0</v>
      </c>
      <c r="NN77" s="25">
        <f t="shared" si="421"/>
        <v>68.180000000000007</v>
      </c>
      <c r="NO77" s="25">
        <f t="shared" si="335"/>
        <v>0</v>
      </c>
      <c r="NP77" s="25">
        <f t="shared" si="336"/>
        <v>0</v>
      </c>
      <c r="NQ77" s="25">
        <f t="shared" si="422"/>
        <v>0</v>
      </c>
      <c r="NR77" s="25">
        <f t="shared" si="337"/>
        <v>0</v>
      </c>
      <c r="NS77" s="25">
        <f t="shared" si="338"/>
        <v>0</v>
      </c>
      <c r="NT77" s="25">
        <f t="shared" si="423"/>
        <v>0</v>
      </c>
      <c r="NU77" s="25">
        <f t="shared" si="339"/>
        <v>0</v>
      </c>
      <c r="NV77" s="25">
        <f t="shared" si="340"/>
        <v>0</v>
      </c>
      <c r="NW77" s="25">
        <f t="shared" si="424"/>
        <v>0</v>
      </c>
      <c r="NX77" s="25">
        <f t="shared" si="425"/>
        <v>68.180000000000007</v>
      </c>
      <c r="NY77" s="25">
        <f t="shared" si="425"/>
        <v>0</v>
      </c>
      <c r="NZ77" s="25">
        <f t="shared" si="426"/>
        <v>68.180000000000007</v>
      </c>
      <c r="OA77" s="25">
        <f t="shared" si="427"/>
        <v>57.79</v>
      </c>
      <c r="OB77" s="25">
        <f t="shared" si="427"/>
        <v>0</v>
      </c>
      <c r="OC77" s="25">
        <f t="shared" si="428"/>
        <v>57.79</v>
      </c>
      <c r="OD77" s="25">
        <f t="shared" si="429"/>
        <v>68.180000000000007</v>
      </c>
      <c r="OE77" s="25">
        <f t="shared" si="429"/>
        <v>0</v>
      </c>
      <c r="OF77" s="25">
        <f t="shared" si="429"/>
        <v>68.180000000000007</v>
      </c>
      <c r="OG77" s="25">
        <f t="shared" si="341"/>
        <v>0</v>
      </c>
      <c r="OH77" s="25">
        <f t="shared" si="342"/>
        <v>0</v>
      </c>
      <c r="OI77" s="25">
        <f t="shared" si="343"/>
        <v>0</v>
      </c>
      <c r="OJ77" s="25">
        <f t="shared" si="344"/>
        <v>0</v>
      </c>
      <c r="OK77" s="25">
        <f t="shared" si="345"/>
        <v>0</v>
      </c>
      <c r="OL77" s="25">
        <f t="shared" si="346"/>
        <v>0</v>
      </c>
      <c r="OM77" s="25">
        <f t="shared" si="430"/>
        <v>0</v>
      </c>
      <c r="ON77" s="25">
        <f t="shared" si="430"/>
        <v>0</v>
      </c>
      <c r="OO77" s="25">
        <f t="shared" si="430"/>
        <v>0</v>
      </c>
      <c r="OP77" s="25">
        <f t="shared" si="347"/>
        <v>0</v>
      </c>
      <c r="OQ77" s="25">
        <f t="shared" si="348"/>
        <v>0</v>
      </c>
      <c r="OR77" s="25">
        <f t="shared" si="431"/>
        <v>0</v>
      </c>
      <c r="OS77" s="19">
        <v>536529.63</v>
      </c>
      <c r="OT77" s="19">
        <v>2370663.29</v>
      </c>
    </row>
    <row r="78" spans="1:410" ht="33" customHeight="1" x14ac:dyDescent="0.25">
      <c r="A78" s="18"/>
      <c r="B78" s="18" t="s">
        <v>850</v>
      </c>
      <c r="C78" s="18">
        <v>2479.0500000000002</v>
      </c>
      <c r="D78" s="16" t="e">
        <f>_xlfn.IFNA(INDEX(#REF!,MATCH(E78,#REF!,0)),0)</f>
        <v>#REF!</v>
      </c>
      <c r="E78" s="18" t="s">
        <v>859</v>
      </c>
      <c r="F78" s="16" t="s">
        <v>765</v>
      </c>
      <c r="G78" s="16" t="s">
        <v>766</v>
      </c>
      <c r="H78" s="16" t="s">
        <v>767</v>
      </c>
      <c r="I78" s="16" t="s">
        <v>768</v>
      </c>
      <c r="J78" s="16" t="s">
        <v>769</v>
      </c>
      <c r="K78" s="16" t="s">
        <v>770</v>
      </c>
      <c r="L78" s="16" t="s">
        <v>771</v>
      </c>
      <c r="M78" s="18">
        <v>1.64</v>
      </c>
      <c r="N78" s="18">
        <v>1.94</v>
      </c>
      <c r="O78" s="18">
        <v>2.04</v>
      </c>
      <c r="P78" s="18">
        <v>2.34</v>
      </c>
      <c r="Q78" s="18">
        <v>0.1</v>
      </c>
      <c r="R78" s="18">
        <v>1.8399999999999999</v>
      </c>
      <c r="S78" s="18">
        <v>2.14</v>
      </c>
      <c r="T78" s="18">
        <v>0.2</v>
      </c>
      <c r="U78" s="18">
        <v>0</v>
      </c>
      <c r="V78" s="18">
        <v>0</v>
      </c>
      <c r="W78" s="18">
        <v>0</v>
      </c>
      <c r="X78" s="18">
        <v>1.64</v>
      </c>
      <c r="Y78" s="18">
        <v>1.9</v>
      </c>
      <c r="Z78" s="20">
        <f t="shared" si="349"/>
        <v>2.1</v>
      </c>
      <c r="AA78" s="18">
        <v>0.22</v>
      </c>
      <c r="AB78" s="18">
        <v>0</v>
      </c>
      <c r="AC78" s="18">
        <v>0</v>
      </c>
      <c r="AD78" s="18">
        <v>0</v>
      </c>
      <c r="AE78" s="18">
        <v>0</v>
      </c>
      <c r="AF78" s="18">
        <v>0</v>
      </c>
      <c r="AG78" s="18">
        <v>1.2</v>
      </c>
      <c r="AH78" s="18">
        <v>1.5</v>
      </c>
      <c r="AI78" s="20">
        <f t="shared" si="350"/>
        <v>2.25</v>
      </c>
      <c r="AJ78" s="18">
        <v>0</v>
      </c>
      <c r="AK78" s="18">
        <v>0</v>
      </c>
      <c r="AL78" s="20">
        <f t="shared" si="351"/>
        <v>0</v>
      </c>
      <c r="AM78" s="18">
        <v>1.64</v>
      </c>
      <c r="AN78" s="18">
        <v>1.5</v>
      </c>
      <c r="AO78" s="18">
        <v>0.15</v>
      </c>
      <c r="AP78" s="18">
        <v>0.22</v>
      </c>
      <c r="AQ78" s="18">
        <v>1.64</v>
      </c>
      <c r="AR78" s="18">
        <v>1.72</v>
      </c>
      <c r="AS78" s="18">
        <v>0.12</v>
      </c>
      <c r="AT78" s="18">
        <v>0.11</v>
      </c>
      <c r="AU78" s="18">
        <v>0</v>
      </c>
      <c r="AV78" s="18">
        <v>1</v>
      </c>
      <c r="AW78" s="18">
        <v>0</v>
      </c>
      <c r="AX78" s="18">
        <v>0</v>
      </c>
      <c r="AY78" s="18">
        <v>0</v>
      </c>
      <c r="AZ78" s="18">
        <v>0</v>
      </c>
      <c r="BA78" s="18">
        <v>0</v>
      </c>
      <c r="BB78" s="18">
        <v>0</v>
      </c>
      <c r="BC78" s="18">
        <v>0</v>
      </c>
      <c r="BD78" s="18">
        <v>0</v>
      </c>
      <c r="BE78" s="18">
        <v>2</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6" t="e">
        <f>_xlfn.IFNA(IF(RIGHT(D78,2)="=G",0,INDEX(#REF!,MATCH(E78,#REF!,0))),0)</f>
        <v>#REF!</v>
      </c>
      <c r="CB78" s="16" t="s">
        <v>776</v>
      </c>
      <c r="CC78" s="18">
        <v>0</v>
      </c>
      <c r="CD78" s="18">
        <v>0</v>
      </c>
      <c r="CE78" s="18">
        <v>1.4</v>
      </c>
      <c r="CF78" s="18">
        <v>0.85</v>
      </c>
      <c r="CG78" s="18">
        <v>0.12</v>
      </c>
      <c r="CH78" s="18">
        <v>2</v>
      </c>
      <c r="CI78" s="16" t="s">
        <v>98</v>
      </c>
      <c r="CJ78" s="18">
        <v>0</v>
      </c>
      <c r="CK78" s="20">
        <f t="shared" si="217"/>
        <v>2.7</v>
      </c>
      <c r="CL78" s="20">
        <f t="shared" si="352"/>
        <v>2.7</v>
      </c>
      <c r="CM78" s="18">
        <v>39.57</v>
      </c>
      <c r="CN78" s="18">
        <v>28.27</v>
      </c>
      <c r="CO78" s="18">
        <v>27.431000000000001</v>
      </c>
      <c r="CP78" s="22">
        <f t="shared" si="218"/>
        <v>28.27</v>
      </c>
      <c r="CQ78" s="22">
        <f t="shared" si="219"/>
        <v>25.57</v>
      </c>
      <c r="CR78" s="22">
        <f t="shared" si="353"/>
        <v>2.7</v>
      </c>
      <c r="CS78" s="22">
        <f t="shared" si="220"/>
        <v>25.67</v>
      </c>
      <c r="CT78" s="22">
        <f t="shared" si="221"/>
        <v>25.87</v>
      </c>
      <c r="CU78" s="18">
        <v>25.87</v>
      </c>
      <c r="CV78" s="22">
        <f t="shared" si="354"/>
        <v>2.1</v>
      </c>
      <c r="CW78" s="22">
        <f t="shared" si="222"/>
        <v>0</v>
      </c>
      <c r="CX78" s="22">
        <f t="shared" si="223"/>
        <v>0</v>
      </c>
      <c r="CY78" s="22">
        <f t="shared" si="224"/>
        <v>28</v>
      </c>
      <c r="CZ78" s="22">
        <f t="shared" si="225"/>
        <v>28.15</v>
      </c>
      <c r="DA78" s="18">
        <v>28.27</v>
      </c>
      <c r="DB78" s="20">
        <f t="shared" si="355"/>
        <v>2.7</v>
      </c>
      <c r="DC78" s="20">
        <f t="shared" si="356"/>
        <v>0</v>
      </c>
      <c r="DD78" s="20">
        <f t="shared" si="357"/>
        <v>2.7</v>
      </c>
      <c r="DE78" s="20">
        <f t="shared" si="226"/>
        <v>0.1</v>
      </c>
      <c r="DF78" s="20">
        <f t="shared" si="227"/>
        <v>0.2</v>
      </c>
      <c r="DG78" s="20">
        <f t="shared" si="228"/>
        <v>2.37</v>
      </c>
      <c r="DH78" s="20">
        <f t="shared" si="229"/>
        <v>0</v>
      </c>
      <c r="DI78" s="20">
        <f t="shared" si="230"/>
        <v>0</v>
      </c>
      <c r="DJ78" s="20">
        <f t="shared" si="231"/>
        <v>0</v>
      </c>
      <c r="DK78" s="20">
        <f t="shared" si="358"/>
        <v>2.67</v>
      </c>
      <c r="DL78" s="20">
        <f t="shared" si="359"/>
        <v>0</v>
      </c>
      <c r="DM78" s="20">
        <f t="shared" si="360"/>
        <v>3.0000000000000249E-2</v>
      </c>
      <c r="DN78" s="20">
        <f t="shared" si="361"/>
        <v>0</v>
      </c>
      <c r="DO78" s="18">
        <v>2.54</v>
      </c>
      <c r="DP78" s="18">
        <v>0</v>
      </c>
      <c r="DQ78" s="18">
        <v>1</v>
      </c>
      <c r="DR78" s="18">
        <v>1</v>
      </c>
      <c r="DS78" s="25">
        <f t="shared" si="362"/>
        <v>2.54</v>
      </c>
      <c r="DT78" s="25">
        <f t="shared" si="363"/>
        <v>0</v>
      </c>
      <c r="DU78" s="25">
        <f t="shared" si="364"/>
        <v>6.86</v>
      </c>
      <c r="DV78" s="25">
        <f t="shared" si="365"/>
        <v>0</v>
      </c>
      <c r="DW78" s="25">
        <f t="shared" si="366"/>
        <v>6.86</v>
      </c>
      <c r="DX78" s="25">
        <f t="shared" si="367"/>
        <v>13.99</v>
      </c>
      <c r="DY78" s="25">
        <f t="shared" si="368"/>
        <v>0</v>
      </c>
      <c r="DZ78" s="25">
        <f t="shared" si="369"/>
        <v>13.99</v>
      </c>
      <c r="EA78" s="25">
        <f t="shared" si="370"/>
        <v>8.81</v>
      </c>
      <c r="EB78" s="25">
        <f t="shared" si="371"/>
        <v>0</v>
      </c>
      <c r="EC78" s="25">
        <f t="shared" si="372"/>
        <v>8.81</v>
      </c>
      <c r="ED78" s="25">
        <f t="shared" si="373"/>
        <v>5.18</v>
      </c>
      <c r="EE78" s="25">
        <f t="shared" si="373"/>
        <v>0</v>
      </c>
      <c r="EF78" s="25">
        <f t="shared" si="374"/>
        <v>5.18</v>
      </c>
      <c r="EG78" s="25">
        <f t="shared" si="375"/>
        <v>8.81</v>
      </c>
      <c r="EH78" s="25">
        <f t="shared" si="375"/>
        <v>0</v>
      </c>
      <c r="EI78" s="25">
        <f t="shared" si="376"/>
        <v>8.81</v>
      </c>
      <c r="EJ78" s="18">
        <v>2479.0500000000002</v>
      </c>
      <c r="EK78" s="18">
        <v>2440.34</v>
      </c>
      <c r="EL78" s="18" t="s">
        <v>859</v>
      </c>
      <c r="EM78" s="18" t="s">
        <v>860</v>
      </c>
      <c r="EN78" s="16" t="s">
        <v>774</v>
      </c>
      <c r="EO78" s="16" t="s">
        <v>132</v>
      </c>
      <c r="EP78" s="16" t="e">
        <f>IF(OR(EN78="Cống tròn",EN78="Cống hộp",EN78="Ống nhựa"),INDEX(#REF!,MATCH(E78,#REF!,0)),IF(OR(EN78="Rãnh xây",EN78="Rãnh bê tông"),INDEX(#REF!,MATCH(E78,#REF!,0)),0))</f>
        <v>#REF!</v>
      </c>
      <c r="EQ78" s="18">
        <v>37.510000000000034</v>
      </c>
      <c r="ER78" s="18">
        <v>1</v>
      </c>
      <c r="ES78" s="25">
        <f t="shared" si="377"/>
        <v>37</v>
      </c>
      <c r="ET78" s="1" t="e">
        <f>_xlfn.IFNA(IF(EN78="Cống tròn",INDEX(#REF!,MATCH(E78,#REF!,0)),IF(EN78="Cống hộp",INDEX(#REF!,MATCH(E78,#REF!,0)),EU78&amp;" ,"&amp;EV78)),0)</f>
        <v>#REF!</v>
      </c>
      <c r="EU78" s="16" t="s">
        <v>769</v>
      </c>
      <c r="EV78" s="16" t="s">
        <v>775</v>
      </c>
      <c r="EW78" s="16" t="e">
        <f>_xlfn.IFNA(INDEX(#REF!,MATCH(E78,#REF!,0)),0)</f>
        <v>#REF!</v>
      </c>
      <c r="EX78" s="16"/>
      <c r="EY78" s="18">
        <v>0</v>
      </c>
      <c r="EZ78" s="18">
        <v>0</v>
      </c>
      <c r="FA78" s="18">
        <v>0</v>
      </c>
      <c r="FB78" s="19">
        <v>0</v>
      </c>
      <c r="FC78" s="19">
        <v>0</v>
      </c>
      <c r="FD78" s="25">
        <f t="shared" si="232"/>
        <v>0</v>
      </c>
      <c r="FE78" s="25">
        <f t="shared" si="378"/>
        <v>0</v>
      </c>
      <c r="FF78" s="18">
        <v>0.1</v>
      </c>
      <c r="FG78" s="18">
        <v>2</v>
      </c>
      <c r="FH78" s="18">
        <v>1</v>
      </c>
      <c r="FI78" s="25">
        <f t="shared" si="379"/>
        <v>1.2</v>
      </c>
      <c r="FJ78" s="18">
        <v>0</v>
      </c>
      <c r="FK78" s="18">
        <v>0</v>
      </c>
      <c r="FL78" s="18">
        <v>0.2</v>
      </c>
      <c r="FM78" s="18">
        <v>1.4</v>
      </c>
      <c r="FN78" s="18">
        <v>0</v>
      </c>
      <c r="FO78" s="25">
        <f t="shared" si="380"/>
        <v>1.4</v>
      </c>
      <c r="FP78" s="18">
        <v>1.4999999999999999E-2</v>
      </c>
      <c r="FQ78" s="18">
        <v>1</v>
      </c>
      <c r="FR78" s="25">
        <f t="shared" si="233"/>
        <v>36</v>
      </c>
      <c r="FS78" s="25">
        <f t="shared" si="234"/>
        <v>0.52500000000000002</v>
      </c>
      <c r="FT78" s="25">
        <f t="shared" si="235"/>
        <v>36.524999999999999</v>
      </c>
      <c r="FU78" s="25">
        <f t="shared" si="236"/>
        <v>-0.98500000000003496</v>
      </c>
      <c r="FV78" s="25" t="str">
        <f t="shared" si="381"/>
        <v>Thêm 01</v>
      </c>
      <c r="FW78" s="25">
        <f t="shared" si="382"/>
        <v>0.03</v>
      </c>
      <c r="FX78" s="16"/>
      <c r="FY78" s="16"/>
      <c r="FZ78" s="16"/>
      <c r="GA78" s="16"/>
      <c r="GB78" s="19">
        <v>0</v>
      </c>
      <c r="GC78" s="19">
        <v>0</v>
      </c>
      <c r="GD78" s="19">
        <v>0</v>
      </c>
      <c r="GE78" s="19">
        <v>0</v>
      </c>
      <c r="GF78" s="19">
        <v>0</v>
      </c>
      <c r="GG78" s="19">
        <v>0</v>
      </c>
      <c r="GH78" s="19">
        <v>0</v>
      </c>
      <c r="GI78" s="19">
        <v>0</v>
      </c>
      <c r="GJ78" s="19">
        <v>0</v>
      </c>
      <c r="GK78" s="19">
        <v>0</v>
      </c>
      <c r="GL78" s="25">
        <f t="shared" si="237"/>
        <v>0</v>
      </c>
      <c r="GM78" s="25">
        <f t="shared" si="383"/>
        <v>0</v>
      </c>
      <c r="GN78" s="19">
        <v>0</v>
      </c>
      <c r="GO78" s="19">
        <v>0</v>
      </c>
      <c r="GP78" s="19">
        <v>0</v>
      </c>
      <c r="GQ78" s="19">
        <v>0</v>
      </c>
      <c r="GR78" s="1" t="e">
        <f>_xlfn.IFNA(INDEX(#REF!,MATCH(E78,#REF!,0)),0)</f>
        <v>#REF!</v>
      </c>
      <c r="GS78" s="16"/>
      <c r="GT78" s="18">
        <v>0</v>
      </c>
      <c r="GU78" s="18">
        <v>0</v>
      </c>
      <c r="GV78" s="18">
        <v>0</v>
      </c>
      <c r="GW78" s="18">
        <v>0</v>
      </c>
      <c r="GX78" s="25">
        <f t="shared" si="238"/>
        <v>0</v>
      </c>
      <c r="GY78" s="25">
        <f t="shared" si="239"/>
        <v>0</v>
      </c>
      <c r="GZ78" s="25">
        <f t="shared" si="384"/>
        <v>0</v>
      </c>
      <c r="HA78" s="1" t="e" cm="1">
        <f t="array" ref="HA78">INDEX(#REF!,MATCH(EJ78&amp;EK78&amp;HD78&amp;HE78&amp;HF78,#REF!&amp;#REF!&amp;#REF!&amp;#REF!&amp;#REF!,0))</f>
        <v>#REF!</v>
      </c>
      <c r="HB78" s="16"/>
      <c r="HC78" s="25">
        <f t="shared" si="385"/>
        <v>0</v>
      </c>
      <c r="HD78" s="18">
        <v>0</v>
      </c>
      <c r="HE78" s="18">
        <v>0</v>
      </c>
      <c r="HF78" s="18">
        <v>0</v>
      </c>
      <c r="HG78" s="1" t="e" cm="1">
        <f t="array" ref="HG78">INDEX(#REF!,MATCH(EJ78&amp;EK78&amp;HJ78&amp;HK78&amp;HL78,#REF!&amp;#REF!&amp;#REF!&amp;#REF!&amp;#REF!,0))</f>
        <v>#REF!</v>
      </c>
      <c r="HH78" s="16"/>
      <c r="HI78" s="25">
        <f t="shared" si="386"/>
        <v>0</v>
      </c>
      <c r="HJ78" s="25">
        <f t="shared" si="387"/>
        <v>0</v>
      </c>
      <c r="HK78" s="19">
        <v>0</v>
      </c>
      <c r="HL78" s="19">
        <v>0</v>
      </c>
      <c r="HM78" s="18">
        <v>0.01</v>
      </c>
      <c r="HN78" s="18">
        <v>1</v>
      </c>
      <c r="HO78" s="25">
        <f t="shared" si="388"/>
        <v>0</v>
      </c>
      <c r="HP78" s="25">
        <f t="shared" si="389"/>
        <v>0</v>
      </c>
      <c r="HQ78" s="25">
        <f t="shared" si="390"/>
        <v>0</v>
      </c>
      <c r="HR78" s="25">
        <f t="shared" si="391"/>
        <v>0</v>
      </c>
      <c r="HS78" s="25">
        <f t="shared" si="392"/>
        <v>0</v>
      </c>
      <c r="HT78" s="19">
        <v>0</v>
      </c>
      <c r="HU78" s="19">
        <v>0</v>
      </c>
      <c r="HV78" s="19">
        <v>0</v>
      </c>
      <c r="HW78" s="25">
        <f t="shared" si="393"/>
        <v>0</v>
      </c>
      <c r="HX78" s="19">
        <v>0</v>
      </c>
      <c r="HY78" s="19">
        <v>0</v>
      </c>
      <c r="HZ78" s="18">
        <v>28.27</v>
      </c>
      <c r="IA78" s="20">
        <f>ROUND(IF(EN78="Cống tròn",IF(EN78="Cống tròn",IF(EU78="Không có móng",IQ78-FF78,IF(EU78="Đế",IP78-FN78,IF(OR(EU78="Móng bê tông",EU78="Móng bê tông kết hợp đế"),II78-FJ78,0))),0),IF(EN78="Cống hộp",IF(AND(EN78="Cống hộp",EU78="Không có móng"),IQ78-GF78,IF(AND(EN78="Cống hộp",EU78="Móng bê tông"),IJ78-GB78,0)),IF(OR(EN78="Rãnh xây",EN78="Rãnh bê tông"),IF(OR(EN78="Rãnh xây",EN78="Rãnh bê tông"),IK78-GB78,0),IF(EN78="Ống nhựa",IF(AND(EN78="Ống nhựa",EU78="Không đắp cát"),IQ78-HT78,IF(AND(EN78="Ống nhựa",EU78="Đắp cát"),IH78-HX78,0)),IF(EN78="Rãnh thang",IF(EN78="Rãnh thang",IF(EU78="Móng bê tông",#REF!-#REF!,IQ78),0),0))))),2)</f>
        <v>25.87</v>
      </c>
      <c r="IB78" s="20">
        <f t="shared" si="394"/>
        <v>2.3999999999999986</v>
      </c>
      <c r="IC78" s="20">
        <f t="shared" si="240"/>
        <v>25.87</v>
      </c>
      <c r="ID78" s="20">
        <f t="shared" si="241"/>
        <v>0</v>
      </c>
      <c r="IE78" s="20">
        <f t="shared" si="242"/>
        <v>0</v>
      </c>
      <c r="IF78" s="20">
        <f t="shared" si="243"/>
        <v>0</v>
      </c>
      <c r="IG78" s="20">
        <f>IF(EN78="Rãnh thang",IF(AND(EN78="Rãnh thang",EU78="Móng bê tông"),IQ78-#REF!,0),IF(EN78="Ống nhựa",IF(AND(EN78="Ống nhựa",EU78="Đắp cát"),IQ78-HT78,0),IF(EN78="Cống tròn",IF(EN78="Cống tròn",IF(OR(EU78="Móng bê tông",EU78="Móng bê tông kết hợp đế"),IM78-FL78,0),0),IF(EN78="Cống hộp",IF(AND(EN78="Cống hộp",EU78="Móng bê tông"),IN78-GD78,0),IF(OR(EN78="Rãnh xây",EN78="Rãnh bê tông"),IF(AND(EN78="Rãnh xây",EU78="Móng bê tông"),IO78-GD78,IF(AND(EN78="Rãnh bê tông",EU78="Móng bê tông"),IO78-GD78,0)),0)))))</f>
        <v>25.87</v>
      </c>
      <c r="IH78" s="20">
        <f t="shared" si="244"/>
        <v>0</v>
      </c>
      <c r="II78" s="20">
        <f t="shared" si="245"/>
        <v>25.87</v>
      </c>
      <c r="IJ78" s="20">
        <f t="shared" si="246"/>
        <v>0</v>
      </c>
      <c r="IK78" s="20">
        <f t="shared" si="247"/>
        <v>0</v>
      </c>
      <c r="IL78" s="20">
        <f t="shared" si="248"/>
        <v>26.07</v>
      </c>
      <c r="IM78" s="20">
        <f t="shared" si="249"/>
        <v>26.07</v>
      </c>
      <c r="IN78" s="20">
        <f t="shared" si="250"/>
        <v>0</v>
      </c>
      <c r="IO78" s="20">
        <f t="shared" si="251"/>
        <v>0</v>
      </c>
      <c r="IP78" s="20">
        <f t="shared" si="252"/>
        <v>0</v>
      </c>
      <c r="IQ78" s="18">
        <v>26.17</v>
      </c>
      <c r="IR78" s="25">
        <f t="shared" si="395"/>
        <v>0</v>
      </c>
      <c r="IS78" s="25">
        <f t="shared" si="253"/>
        <v>0</v>
      </c>
      <c r="IT78" s="25">
        <f t="shared" si="254"/>
        <v>0</v>
      </c>
      <c r="IU78" s="25">
        <f>ROUND(IF(EN78="Cống tròn",IF(EN78="Cống tròn",IV78+FF78,0),IF(EN78="Cống hộp",IF(EN78="Cống hộp",IV78+GP78,0),IF(OR(EN78="Rãnh xây",EN78="Rãnh bê tông"),IF(OR(EN78="Rãnh xây",EN78="Rãnh bê tông"),IV78+GP78,0),IF(EN78="ống nhựa",IF(EN78="Ống nhựa",IV78+HT78,0),IF(EN78="Rãnh thang",IF(EN78="Rãnh thang",IQ78+#REF!,0),0))))),2)</f>
        <v>27.13</v>
      </c>
      <c r="IV78" s="18">
        <v>27.03</v>
      </c>
      <c r="IW78" s="25">
        <f t="shared" si="255"/>
        <v>27.13</v>
      </c>
      <c r="IX78" s="25">
        <f t="shared" si="256"/>
        <v>0</v>
      </c>
      <c r="IY78" s="25">
        <f t="shared" si="257"/>
        <v>0</v>
      </c>
      <c r="IZ78" s="25">
        <f t="shared" si="258"/>
        <v>0</v>
      </c>
      <c r="JA78" s="25">
        <f t="shared" si="259"/>
        <v>0</v>
      </c>
      <c r="JB78" s="18">
        <v>28.13</v>
      </c>
      <c r="JC78" s="20">
        <f>ROUND(IF(EN78="Cống tròn",IF(EN78="Cống tròn",IF(EU78="Không có móng",JS78-FF78,IF(EU78="Đế",JR78-FN78,IF(OR(EU78="Móng bê tông",EU78="Móng bê tông kết hợp đế"),JK78-FJ78,0))),0),IF(EN78="Cống hộp",IF(AND(EN78="Cống hộp",EU78="Không có móng"),JS78-GF78,IF(AND(EN78="Cống hộp",EU78="Móng bê tông"),JL78-GB78,0)),IF(OR(EN78="Rãnh xây",EN78="Rãnh bê tông"),IF(OR(EN78="Rãnh xây",EN78="Rãnh bê tông"),JM78-GB78,0),IF(EN78="Ống nhựa",IF(AND(EN78="Ống nhựa",EU78="Không đắp cát"),JS78-HT78,IF(AND(EN78="Ống nhựa",EU78="Đắp cát"),JJ78-HX78,0)),IF(EN78="Rãnh thang",IF(EN78="Rãnh thang",IF(EU78="Móng bê tông",#REF!-#REF!,JS78),0),0))))),2)</f>
        <v>25.73</v>
      </c>
      <c r="JD78" s="20">
        <f t="shared" si="396"/>
        <v>2.3999999999999986</v>
      </c>
      <c r="JE78" s="20">
        <f t="shared" si="260"/>
        <v>25.73</v>
      </c>
      <c r="JF78" s="20">
        <f t="shared" si="261"/>
        <v>0</v>
      </c>
      <c r="JG78" s="20">
        <f t="shared" si="262"/>
        <v>0</v>
      </c>
      <c r="JH78" s="20">
        <f t="shared" si="263"/>
        <v>0</v>
      </c>
      <c r="JI78" s="20">
        <f>IF(EN78="Rãnh thang",IF(AND(EN78="Rãnh thang",EU78="Móng bê tông"),JS78-#REF!,0),IF(EN78="Ống nhựa",IF(AND(EN78="Ống nhựa",EU78="Đắp cát"),JS78-HT78,0),IF(EN78="Cống tròn",IF(EN78="Cống tròn",IF(OR(EU78="Móng bê tông",EU78="Móng bê tông kết hợp đế"),JO78-FL78,0),0),IF(EN78="Cống hộp",IF(AND(EN78="Cống hộp",EU78="Móng bê tông"),JP78-GD78,0),IF(OR(EN78="Rãnh xây",EN78="Rãnh bê tông"),IF(AND(EN78="Rãnh xây",EU78="Móng bê tông"),JQ78-GD78,IF(AND(EN78="Rãnh bê tông",EU78="Móng bê tông"),JQ78-GD78,0)),0)))))</f>
        <v>25.73</v>
      </c>
      <c r="JJ78" s="20">
        <f t="shared" si="264"/>
        <v>0</v>
      </c>
      <c r="JK78" s="20">
        <f t="shared" si="265"/>
        <v>25.73</v>
      </c>
      <c r="JL78" s="20">
        <f t="shared" si="266"/>
        <v>0</v>
      </c>
      <c r="JM78" s="20">
        <f t="shared" si="267"/>
        <v>0</v>
      </c>
      <c r="JN78" s="20">
        <f t="shared" si="268"/>
        <v>25.93</v>
      </c>
      <c r="JO78" s="20">
        <f t="shared" si="269"/>
        <v>25.93</v>
      </c>
      <c r="JP78" s="20">
        <f t="shared" si="270"/>
        <v>0</v>
      </c>
      <c r="JQ78" s="20">
        <f t="shared" si="271"/>
        <v>0</v>
      </c>
      <c r="JR78" s="20">
        <f t="shared" si="272"/>
        <v>0</v>
      </c>
      <c r="JS78" s="26">
        <v>26.03</v>
      </c>
      <c r="JT78" s="25">
        <f t="shared" si="397"/>
        <v>0</v>
      </c>
      <c r="JU78" s="25">
        <f t="shared" si="273"/>
        <v>0</v>
      </c>
      <c r="JV78" s="25">
        <f t="shared" si="274"/>
        <v>0</v>
      </c>
      <c r="JW78" s="25">
        <f>ROUND(IF(EN78="Cống tròn",IF(EN78="Cống tròn",JX78+FF78,0),IF(EN78="Cống hộp",IF(EN78="Cống hộp",JX78+GP78,0),IF(OR(EN78="Rãnh xây",EN78="Rãnh bê tông"),IF(OR(EN78="Rãnh xây",EN78="Rãnh bê tông"),JX78+GP78,0),IF(EN78="ống nhựa",IF(EN78="Ống nhựa",JX78+HT78,0),IF(EN78="Rãnh thang",IF(EN78="Rãnh thang",JS78+#REF!,0),0))))),2)</f>
        <v>27.13</v>
      </c>
      <c r="JX78" s="27">
        <v>27.03</v>
      </c>
      <c r="JY78" s="25">
        <f t="shared" si="275"/>
        <v>27.13</v>
      </c>
      <c r="JZ78" s="25">
        <f t="shared" si="276"/>
        <v>0</v>
      </c>
      <c r="KA78" s="25">
        <f t="shared" si="277"/>
        <v>0</v>
      </c>
      <c r="KB78" s="25">
        <f t="shared" si="278"/>
        <v>0</v>
      </c>
      <c r="KC78" s="25">
        <f t="shared" si="279"/>
        <v>0</v>
      </c>
      <c r="KD78" s="28" t="s">
        <v>98</v>
      </c>
      <c r="KE78" s="27">
        <v>0</v>
      </c>
      <c r="KF78" s="25">
        <f t="shared" si="280"/>
        <v>2.3999999999999986</v>
      </c>
      <c r="KG78" s="25">
        <f t="shared" si="398"/>
        <v>2.3999999999999986</v>
      </c>
      <c r="KH78" s="27">
        <v>0</v>
      </c>
      <c r="KI78" s="25">
        <f t="shared" si="281"/>
        <v>2.3999999999999986</v>
      </c>
      <c r="KJ78" s="25">
        <f t="shared" si="399"/>
        <v>2.3999999999999986</v>
      </c>
      <c r="KK78" s="25">
        <f t="shared" si="282"/>
        <v>0</v>
      </c>
      <c r="KL78" s="25">
        <f t="shared" si="283"/>
        <v>0</v>
      </c>
      <c r="KM78" s="25">
        <f t="shared" si="400"/>
        <v>0</v>
      </c>
      <c r="KN78" s="25">
        <f t="shared" si="284"/>
        <v>0</v>
      </c>
      <c r="KO78" s="25">
        <f t="shared" si="285"/>
        <v>0</v>
      </c>
      <c r="KP78" s="25">
        <f t="shared" si="401"/>
        <v>0</v>
      </c>
      <c r="KQ78" s="25">
        <f t="shared" si="286"/>
        <v>0.2</v>
      </c>
      <c r="KR78" s="25">
        <f t="shared" si="287"/>
        <v>0.2</v>
      </c>
      <c r="KS78" s="25">
        <f t="shared" si="402"/>
        <v>0.2</v>
      </c>
      <c r="KT78" s="25">
        <f t="shared" si="288"/>
        <v>0</v>
      </c>
      <c r="KU78" s="25">
        <f t="shared" si="289"/>
        <v>0</v>
      </c>
      <c r="KV78" s="25">
        <f t="shared" si="403"/>
        <v>0</v>
      </c>
      <c r="KW78" s="25">
        <f t="shared" si="290"/>
        <v>0</v>
      </c>
      <c r="KX78" s="25">
        <f t="shared" si="291"/>
        <v>0</v>
      </c>
      <c r="KY78" s="25">
        <f t="shared" si="404"/>
        <v>0</v>
      </c>
      <c r="KZ78" s="25">
        <f t="shared" si="292"/>
        <v>0</v>
      </c>
      <c r="LA78" s="25">
        <f t="shared" si="293"/>
        <v>0</v>
      </c>
      <c r="LB78" s="25">
        <f t="shared" si="405"/>
        <v>0</v>
      </c>
      <c r="LC78" s="25">
        <f t="shared" si="294"/>
        <v>1.4</v>
      </c>
      <c r="LD78" s="25">
        <f t="shared" si="295"/>
        <v>1.4</v>
      </c>
      <c r="LE78" s="25">
        <f t="shared" si="406"/>
        <v>1.4</v>
      </c>
      <c r="LF78" s="25">
        <f t="shared" si="296"/>
        <v>0</v>
      </c>
      <c r="LG78" s="25">
        <f t="shared" si="297"/>
        <v>0</v>
      </c>
      <c r="LH78" s="25">
        <f t="shared" si="407"/>
        <v>0</v>
      </c>
      <c r="LI78" s="25">
        <f t="shared" si="298"/>
        <v>0</v>
      </c>
      <c r="LJ78" s="25">
        <f t="shared" si="299"/>
        <v>0</v>
      </c>
      <c r="LK78" s="25">
        <f t="shared" si="408"/>
        <v>0</v>
      </c>
      <c r="LL78" s="25">
        <f t="shared" si="300"/>
        <v>0</v>
      </c>
      <c r="LM78" s="25">
        <f t="shared" si="301"/>
        <v>0</v>
      </c>
      <c r="LN78" s="25">
        <f t="shared" si="409"/>
        <v>0</v>
      </c>
      <c r="LO78" s="25">
        <f t="shared" si="302"/>
        <v>0</v>
      </c>
      <c r="LP78" s="25">
        <f t="shared" si="303"/>
        <v>0</v>
      </c>
      <c r="LQ78" s="25">
        <f t="shared" si="410"/>
        <v>0</v>
      </c>
      <c r="LR78" s="25">
        <f t="shared" si="304"/>
        <v>0</v>
      </c>
      <c r="LS78" s="25">
        <f t="shared" si="305"/>
        <v>0</v>
      </c>
      <c r="LT78" s="25">
        <f t="shared" si="411"/>
        <v>0</v>
      </c>
      <c r="LU78" s="25">
        <f t="shared" si="306"/>
        <v>0</v>
      </c>
      <c r="LV78" s="25">
        <f t="shared" si="307"/>
        <v>0</v>
      </c>
      <c r="LW78" s="25">
        <f t="shared" si="412"/>
        <v>0</v>
      </c>
      <c r="LX78" s="25">
        <f t="shared" si="308"/>
        <v>0</v>
      </c>
      <c r="LY78" s="25">
        <f t="shared" si="309"/>
        <v>0</v>
      </c>
      <c r="LZ78" s="25">
        <f t="shared" si="413"/>
        <v>0</v>
      </c>
      <c r="MA78" s="25">
        <f t="shared" si="310"/>
        <v>0</v>
      </c>
      <c r="MB78" s="25">
        <f t="shared" si="311"/>
        <v>0</v>
      </c>
      <c r="MC78" s="25">
        <f t="shared" si="414"/>
        <v>0</v>
      </c>
      <c r="MD78" s="25">
        <f t="shared" si="312"/>
        <v>0</v>
      </c>
      <c r="ME78" s="25">
        <f t="shared" si="313"/>
        <v>0</v>
      </c>
      <c r="MF78" s="25">
        <f t="shared" si="415"/>
        <v>0</v>
      </c>
      <c r="MG78" s="25">
        <f t="shared" si="314"/>
        <v>0</v>
      </c>
      <c r="MH78" s="25">
        <f t="shared" si="315"/>
        <v>0</v>
      </c>
      <c r="MI78" s="25">
        <f t="shared" si="416"/>
        <v>0</v>
      </c>
      <c r="MJ78" s="25">
        <f t="shared" si="316"/>
        <v>0</v>
      </c>
      <c r="MK78" s="25">
        <f t="shared" si="317"/>
        <v>0</v>
      </c>
      <c r="ML78" s="25">
        <f t="shared" si="417"/>
        <v>0</v>
      </c>
      <c r="MM78" s="25">
        <f t="shared" si="318"/>
        <v>0</v>
      </c>
      <c r="MN78" s="25">
        <f t="shared" si="319"/>
        <v>0</v>
      </c>
      <c r="MO78" s="25">
        <f t="shared" si="418"/>
        <v>0</v>
      </c>
      <c r="MP78" s="25">
        <f t="shared" si="320"/>
        <v>0</v>
      </c>
      <c r="MQ78" s="25">
        <f t="shared" si="321"/>
        <v>0</v>
      </c>
      <c r="MR78" s="25">
        <f t="shared" si="419"/>
        <v>0</v>
      </c>
      <c r="MS78" s="29">
        <v>1.4</v>
      </c>
      <c r="MT78" s="29">
        <v>0</v>
      </c>
      <c r="MU78" s="29">
        <v>1</v>
      </c>
      <c r="MV78" s="29">
        <v>1</v>
      </c>
      <c r="MW78" s="25">
        <f t="shared" si="322"/>
        <v>1.4</v>
      </c>
      <c r="MX78" s="25">
        <f t="shared" si="323"/>
        <v>3.36</v>
      </c>
      <c r="MY78" s="25">
        <f t="shared" si="324"/>
        <v>0</v>
      </c>
      <c r="MZ78" s="25">
        <f t="shared" si="325"/>
        <v>0</v>
      </c>
      <c r="NA78" s="25">
        <f t="shared" si="326"/>
        <v>1.4</v>
      </c>
      <c r="NB78" s="25">
        <f t="shared" si="327"/>
        <v>3.36</v>
      </c>
      <c r="NC78" s="25">
        <f t="shared" si="328"/>
        <v>0</v>
      </c>
      <c r="ND78" s="25">
        <f t="shared" si="329"/>
        <v>0</v>
      </c>
      <c r="NE78" s="25">
        <f t="shared" si="420"/>
        <v>1.4</v>
      </c>
      <c r="NF78" s="25">
        <f t="shared" si="420"/>
        <v>3.36</v>
      </c>
      <c r="NG78" s="25">
        <f t="shared" si="420"/>
        <v>0</v>
      </c>
      <c r="NH78" s="25">
        <f t="shared" si="420"/>
        <v>0</v>
      </c>
      <c r="NI78" s="25">
        <f t="shared" si="330"/>
        <v>126.03</v>
      </c>
      <c r="NJ78" s="25">
        <f t="shared" si="331"/>
        <v>0</v>
      </c>
      <c r="NK78" s="25">
        <f t="shared" si="332"/>
        <v>126.03</v>
      </c>
      <c r="NL78" s="25">
        <f t="shared" si="333"/>
        <v>68.22</v>
      </c>
      <c r="NM78" s="25">
        <f t="shared" si="334"/>
        <v>0</v>
      </c>
      <c r="NN78" s="25">
        <f t="shared" si="421"/>
        <v>68.22</v>
      </c>
      <c r="NO78" s="25">
        <f t="shared" si="335"/>
        <v>0</v>
      </c>
      <c r="NP78" s="25">
        <f t="shared" si="336"/>
        <v>0</v>
      </c>
      <c r="NQ78" s="25">
        <f t="shared" si="422"/>
        <v>0</v>
      </c>
      <c r="NR78" s="25">
        <f t="shared" si="337"/>
        <v>0</v>
      </c>
      <c r="NS78" s="25">
        <f t="shared" si="338"/>
        <v>0</v>
      </c>
      <c r="NT78" s="25">
        <f t="shared" si="423"/>
        <v>0</v>
      </c>
      <c r="NU78" s="25">
        <f t="shared" si="339"/>
        <v>0</v>
      </c>
      <c r="NV78" s="25">
        <f t="shared" si="340"/>
        <v>0</v>
      </c>
      <c r="NW78" s="25">
        <f t="shared" si="424"/>
        <v>0</v>
      </c>
      <c r="NX78" s="25">
        <f t="shared" si="425"/>
        <v>68.22</v>
      </c>
      <c r="NY78" s="25">
        <f t="shared" si="425"/>
        <v>0</v>
      </c>
      <c r="NZ78" s="25">
        <f t="shared" si="426"/>
        <v>68.22</v>
      </c>
      <c r="OA78" s="25">
        <f t="shared" si="427"/>
        <v>57.81</v>
      </c>
      <c r="OB78" s="25">
        <f t="shared" si="427"/>
        <v>0</v>
      </c>
      <c r="OC78" s="25">
        <f t="shared" si="428"/>
        <v>57.81</v>
      </c>
      <c r="OD78" s="25">
        <f t="shared" si="429"/>
        <v>68.22</v>
      </c>
      <c r="OE78" s="25">
        <f t="shared" si="429"/>
        <v>0</v>
      </c>
      <c r="OF78" s="25">
        <f t="shared" si="429"/>
        <v>68.22</v>
      </c>
      <c r="OG78" s="25">
        <f t="shared" si="341"/>
        <v>0</v>
      </c>
      <c r="OH78" s="25">
        <f t="shared" si="342"/>
        <v>0</v>
      </c>
      <c r="OI78" s="25">
        <f t="shared" si="343"/>
        <v>0</v>
      </c>
      <c r="OJ78" s="25">
        <f t="shared" si="344"/>
        <v>0</v>
      </c>
      <c r="OK78" s="25">
        <f t="shared" si="345"/>
        <v>0</v>
      </c>
      <c r="OL78" s="25">
        <f t="shared" si="346"/>
        <v>0</v>
      </c>
      <c r="OM78" s="25">
        <f t="shared" si="430"/>
        <v>0</v>
      </c>
      <c r="ON78" s="25">
        <f t="shared" si="430"/>
        <v>0</v>
      </c>
      <c r="OO78" s="25">
        <f t="shared" si="430"/>
        <v>0</v>
      </c>
      <c r="OP78" s="25">
        <f t="shared" si="347"/>
        <v>0</v>
      </c>
      <c r="OQ78" s="25">
        <f t="shared" si="348"/>
        <v>0</v>
      </c>
      <c r="OR78" s="25">
        <f t="shared" si="431"/>
        <v>0</v>
      </c>
      <c r="OS78" s="19">
        <v>536568.31000000006</v>
      </c>
      <c r="OT78" s="19">
        <v>2370663.2799999998</v>
      </c>
    </row>
    <row r="79" spans="1:410" ht="33" customHeight="1" x14ac:dyDescent="0.25">
      <c r="A79" s="18"/>
      <c r="B79" s="18" t="s">
        <v>850</v>
      </c>
      <c r="C79" s="18">
        <v>2440.34</v>
      </c>
      <c r="D79" s="16" t="e">
        <f>_xlfn.IFNA(INDEX(#REF!,MATCH(E79,#REF!,0)),0)</f>
        <v>#REF!</v>
      </c>
      <c r="E79" s="18" t="s">
        <v>860</v>
      </c>
      <c r="F79" s="16" t="s">
        <v>765</v>
      </c>
      <c r="G79" s="16" t="s">
        <v>766</v>
      </c>
      <c r="H79" s="16" t="s">
        <v>767</v>
      </c>
      <c r="I79" s="16" t="s">
        <v>768</v>
      </c>
      <c r="J79" s="16" t="s">
        <v>769</v>
      </c>
      <c r="K79" s="16" t="s">
        <v>770</v>
      </c>
      <c r="L79" s="16" t="s">
        <v>771</v>
      </c>
      <c r="M79" s="18">
        <v>1.64</v>
      </c>
      <c r="N79" s="18">
        <v>1.94</v>
      </c>
      <c r="O79" s="18">
        <v>2.04</v>
      </c>
      <c r="P79" s="18">
        <v>2.34</v>
      </c>
      <c r="Q79" s="18">
        <v>0.1</v>
      </c>
      <c r="R79" s="18">
        <v>1.8399999999999999</v>
      </c>
      <c r="S79" s="18">
        <v>2.14</v>
      </c>
      <c r="T79" s="18">
        <v>0.2</v>
      </c>
      <c r="U79" s="18">
        <v>0</v>
      </c>
      <c r="V79" s="18">
        <v>0</v>
      </c>
      <c r="W79" s="18">
        <v>0</v>
      </c>
      <c r="X79" s="18">
        <v>1.64</v>
      </c>
      <c r="Y79" s="18">
        <v>1.9</v>
      </c>
      <c r="Z79" s="20">
        <f t="shared" si="349"/>
        <v>2.1</v>
      </c>
      <c r="AA79" s="18">
        <v>0.22</v>
      </c>
      <c r="AB79" s="18">
        <v>0</v>
      </c>
      <c r="AC79" s="18">
        <v>0</v>
      </c>
      <c r="AD79" s="18">
        <v>0</v>
      </c>
      <c r="AE79" s="18">
        <v>0</v>
      </c>
      <c r="AF79" s="18">
        <v>0</v>
      </c>
      <c r="AG79" s="18">
        <v>1.2</v>
      </c>
      <c r="AH79" s="18">
        <v>1.5</v>
      </c>
      <c r="AI79" s="20">
        <f t="shared" si="350"/>
        <v>2.25</v>
      </c>
      <c r="AJ79" s="18">
        <v>0</v>
      </c>
      <c r="AK79" s="18">
        <v>0</v>
      </c>
      <c r="AL79" s="20">
        <f t="shared" si="351"/>
        <v>0</v>
      </c>
      <c r="AM79" s="18">
        <v>1.64</v>
      </c>
      <c r="AN79" s="18">
        <v>1.5</v>
      </c>
      <c r="AO79" s="18">
        <v>0.15</v>
      </c>
      <c r="AP79" s="18">
        <v>0.22</v>
      </c>
      <c r="AQ79" s="18">
        <v>1.64</v>
      </c>
      <c r="AR79" s="18">
        <v>1.72</v>
      </c>
      <c r="AS79" s="18">
        <v>0.12</v>
      </c>
      <c r="AT79" s="18">
        <v>0.11</v>
      </c>
      <c r="AU79" s="18">
        <v>0</v>
      </c>
      <c r="AV79" s="18">
        <v>1</v>
      </c>
      <c r="AW79" s="18">
        <v>0</v>
      </c>
      <c r="AX79" s="18">
        <v>0</v>
      </c>
      <c r="AY79" s="18">
        <v>0</v>
      </c>
      <c r="AZ79" s="18">
        <v>0</v>
      </c>
      <c r="BA79" s="18">
        <v>0</v>
      </c>
      <c r="BB79" s="18">
        <v>0</v>
      </c>
      <c r="BC79" s="18">
        <v>0</v>
      </c>
      <c r="BD79" s="18">
        <v>0</v>
      </c>
      <c r="BE79" s="18">
        <v>2</v>
      </c>
      <c r="BF79" s="18">
        <v>0</v>
      </c>
      <c r="BG79" s="18">
        <v>0</v>
      </c>
      <c r="BH79" s="18">
        <v>0</v>
      </c>
      <c r="BI79" s="18">
        <v>0</v>
      </c>
      <c r="BJ79" s="18">
        <v>0</v>
      </c>
      <c r="BK79" s="18">
        <v>0</v>
      </c>
      <c r="BL79" s="18">
        <v>0</v>
      </c>
      <c r="BM79" s="18">
        <v>0</v>
      </c>
      <c r="BN79" s="18">
        <v>0</v>
      </c>
      <c r="BO79" s="18">
        <v>0</v>
      </c>
      <c r="BP79" s="18">
        <v>0</v>
      </c>
      <c r="BQ79" s="18">
        <v>0</v>
      </c>
      <c r="BR79" s="18">
        <v>0</v>
      </c>
      <c r="BS79" s="18">
        <v>0</v>
      </c>
      <c r="BT79" s="18">
        <v>0</v>
      </c>
      <c r="BU79" s="18">
        <v>0</v>
      </c>
      <c r="BV79" s="18">
        <v>0</v>
      </c>
      <c r="BW79" s="18">
        <v>0</v>
      </c>
      <c r="BX79" s="18">
        <v>0</v>
      </c>
      <c r="BY79" s="18">
        <v>0</v>
      </c>
      <c r="BZ79" s="18">
        <v>0</v>
      </c>
      <c r="CA79" s="16" t="e">
        <f>_xlfn.IFNA(IF(RIGHT(D79,2)="=G",0,INDEX(#REF!,MATCH(E79,#REF!,0))),0)</f>
        <v>#REF!</v>
      </c>
      <c r="CB79" s="16" t="s">
        <v>776</v>
      </c>
      <c r="CC79" s="18">
        <v>0</v>
      </c>
      <c r="CD79" s="18">
        <v>0</v>
      </c>
      <c r="CE79" s="18">
        <v>1.4</v>
      </c>
      <c r="CF79" s="18">
        <v>0.85</v>
      </c>
      <c r="CG79" s="18">
        <v>0.12</v>
      </c>
      <c r="CH79" s="18">
        <v>2</v>
      </c>
      <c r="CI79" s="16" t="s">
        <v>98</v>
      </c>
      <c r="CJ79" s="18">
        <v>0</v>
      </c>
      <c r="CK79" s="20">
        <f t="shared" si="217"/>
        <v>2.7</v>
      </c>
      <c r="CL79" s="20">
        <f t="shared" si="352"/>
        <v>2.7</v>
      </c>
      <c r="CM79" s="18">
        <v>32.15</v>
      </c>
      <c r="CN79" s="18">
        <v>28.13</v>
      </c>
      <c r="CO79" s="18">
        <v>27.291</v>
      </c>
      <c r="CP79" s="22">
        <f t="shared" si="218"/>
        <v>28.13</v>
      </c>
      <c r="CQ79" s="22">
        <f t="shared" si="219"/>
        <v>25.43</v>
      </c>
      <c r="CR79" s="22">
        <f t="shared" si="353"/>
        <v>2.7</v>
      </c>
      <c r="CS79" s="22">
        <f t="shared" si="220"/>
        <v>25.53</v>
      </c>
      <c r="CT79" s="22">
        <f t="shared" si="221"/>
        <v>25.73</v>
      </c>
      <c r="CU79" s="18">
        <v>25.73</v>
      </c>
      <c r="CV79" s="22">
        <f t="shared" si="354"/>
        <v>2.1</v>
      </c>
      <c r="CW79" s="22">
        <f t="shared" si="222"/>
        <v>0</v>
      </c>
      <c r="CX79" s="22">
        <f t="shared" si="223"/>
        <v>0</v>
      </c>
      <c r="CY79" s="22">
        <f t="shared" si="224"/>
        <v>27.86</v>
      </c>
      <c r="CZ79" s="22">
        <f t="shared" si="225"/>
        <v>28.01</v>
      </c>
      <c r="DA79" s="18">
        <v>28.13</v>
      </c>
      <c r="DB79" s="20">
        <f t="shared" si="355"/>
        <v>2.7</v>
      </c>
      <c r="DC79" s="20">
        <f t="shared" si="356"/>
        <v>0</v>
      </c>
      <c r="DD79" s="20">
        <f t="shared" si="357"/>
        <v>2.7</v>
      </c>
      <c r="DE79" s="20">
        <f t="shared" si="226"/>
        <v>0.1</v>
      </c>
      <c r="DF79" s="20">
        <f t="shared" si="227"/>
        <v>0.2</v>
      </c>
      <c r="DG79" s="20">
        <f t="shared" si="228"/>
        <v>2.37</v>
      </c>
      <c r="DH79" s="20">
        <f t="shared" si="229"/>
        <v>0</v>
      </c>
      <c r="DI79" s="20">
        <f t="shared" si="230"/>
        <v>0</v>
      </c>
      <c r="DJ79" s="20">
        <f t="shared" si="231"/>
        <v>0</v>
      </c>
      <c r="DK79" s="20">
        <f t="shared" si="358"/>
        <v>2.67</v>
      </c>
      <c r="DL79" s="20">
        <f t="shared" si="359"/>
        <v>0</v>
      </c>
      <c r="DM79" s="20">
        <f t="shared" si="360"/>
        <v>3.0000000000000249E-2</v>
      </c>
      <c r="DN79" s="20">
        <f t="shared" si="361"/>
        <v>0</v>
      </c>
      <c r="DO79" s="18">
        <v>2.54</v>
      </c>
      <c r="DP79" s="18">
        <v>0</v>
      </c>
      <c r="DQ79" s="18">
        <v>1</v>
      </c>
      <c r="DR79" s="18">
        <v>1</v>
      </c>
      <c r="DS79" s="25">
        <f t="shared" si="362"/>
        <v>2.54</v>
      </c>
      <c r="DT79" s="25">
        <f t="shared" si="363"/>
        <v>0</v>
      </c>
      <c r="DU79" s="25">
        <f t="shared" si="364"/>
        <v>6.86</v>
      </c>
      <c r="DV79" s="25">
        <f t="shared" si="365"/>
        <v>0</v>
      </c>
      <c r="DW79" s="25">
        <f t="shared" si="366"/>
        <v>6.86</v>
      </c>
      <c r="DX79" s="25">
        <f t="shared" si="367"/>
        <v>13.99</v>
      </c>
      <c r="DY79" s="25">
        <f t="shared" si="368"/>
        <v>0</v>
      </c>
      <c r="DZ79" s="25">
        <f t="shared" si="369"/>
        <v>13.99</v>
      </c>
      <c r="EA79" s="25">
        <f t="shared" si="370"/>
        <v>8.81</v>
      </c>
      <c r="EB79" s="25">
        <f t="shared" si="371"/>
        <v>0</v>
      </c>
      <c r="EC79" s="25">
        <f t="shared" si="372"/>
        <v>8.81</v>
      </c>
      <c r="ED79" s="25">
        <f t="shared" si="373"/>
        <v>5.18</v>
      </c>
      <c r="EE79" s="25">
        <f t="shared" si="373"/>
        <v>0</v>
      </c>
      <c r="EF79" s="25">
        <f t="shared" si="374"/>
        <v>5.18</v>
      </c>
      <c r="EG79" s="25">
        <f t="shared" si="375"/>
        <v>8.81</v>
      </c>
      <c r="EH79" s="25">
        <f t="shared" si="375"/>
        <v>0</v>
      </c>
      <c r="EI79" s="25">
        <f t="shared" si="376"/>
        <v>8.81</v>
      </c>
      <c r="EJ79" s="18">
        <v>2440.34</v>
      </c>
      <c r="EK79" s="18">
        <v>2399.9699999999998</v>
      </c>
      <c r="EL79" s="18" t="s">
        <v>860</v>
      </c>
      <c r="EM79" s="18" t="s">
        <v>861</v>
      </c>
      <c r="EN79" s="16" t="s">
        <v>774</v>
      </c>
      <c r="EO79" s="16" t="s">
        <v>132</v>
      </c>
      <c r="EP79" s="16" t="e">
        <f>IF(OR(EN79="Cống tròn",EN79="Cống hộp",EN79="Ống nhựa"),INDEX(#REF!,MATCH(E79,#REF!,0)),IF(OR(EN79="Rãnh xây",EN79="Rãnh bê tông"),INDEX(#REF!,MATCH(E79,#REF!,0)),0))</f>
        <v>#REF!</v>
      </c>
      <c r="EQ79" s="18">
        <v>38.520000000000344</v>
      </c>
      <c r="ER79" s="18">
        <v>1</v>
      </c>
      <c r="ES79" s="25">
        <f t="shared" si="377"/>
        <v>38</v>
      </c>
      <c r="ET79" s="1" t="e">
        <f>_xlfn.IFNA(IF(EN79="Cống tròn",INDEX(#REF!,MATCH(E79,#REF!,0)),IF(EN79="Cống hộp",INDEX(#REF!,MATCH(E79,#REF!,0)),EU79&amp;" ,"&amp;EV79)),0)</f>
        <v>#REF!</v>
      </c>
      <c r="EU79" s="16" t="s">
        <v>769</v>
      </c>
      <c r="EV79" s="16" t="s">
        <v>775</v>
      </c>
      <c r="EW79" s="16" t="e">
        <f>_xlfn.IFNA(INDEX(#REF!,MATCH(E79,#REF!,0)),0)</f>
        <v>#REF!</v>
      </c>
      <c r="EX79" s="16"/>
      <c r="EY79" s="18">
        <v>0</v>
      </c>
      <c r="EZ79" s="18">
        <v>0</v>
      </c>
      <c r="FA79" s="18">
        <v>0</v>
      </c>
      <c r="FB79" s="19">
        <v>0</v>
      </c>
      <c r="FC79" s="19">
        <v>0</v>
      </c>
      <c r="FD79" s="25">
        <f t="shared" si="232"/>
        <v>0</v>
      </c>
      <c r="FE79" s="25">
        <f t="shared" si="378"/>
        <v>0</v>
      </c>
      <c r="FF79" s="18">
        <v>0.1</v>
      </c>
      <c r="FG79" s="18">
        <v>2</v>
      </c>
      <c r="FH79" s="18">
        <v>1</v>
      </c>
      <c r="FI79" s="25">
        <f t="shared" si="379"/>
        <v>1.2</v>
      </c>
      <c r="FJ79" s="18">
        <v>0</v>
      </c>
      <c r="FK79" s="18">
        <v>0</v>
      </c>
      <c r="FL79" s="18">
        <v>0.2</v>
      </c>
      <c r="FM79" s="18">
        <v>1.4</v>
      </c>
      <c r="FN79" s="18">
        <v>0</v>
      </c>
      <c r="FO79" s="25">
        <f t="shared" si="380"/>
        <v>1.4</v>
      </c>
      <c r="FP79" s="18">
        <v>1.4999999999999999E-2</v>
      </c>
      <c r="FQ79" s="18">
        <v>1</v>
      </c>
      <c r="FR79" s="25">
        <f t="shared" si="233"/>
        <v>37</v>
      </c>
      <c r="FS79" s="25">
        <f t="shared" si="234"/>
        <v>0.54</v>
      </c>
      <c r="FT79" s="25">
        <f t="shared" si="235"/>
        <v>37.54</v>
      </c>
      <c r="FU79" s="25">
        <f t="shared" si="236"/>
        <v>-0.98000000000034504</v>
      </c>
      <c r="FV79" s="25" t="str">
        <f t="shared" si="381"/>
        <v>Thêm 01</v>
      </c>
      <c r="FW79" s="25">
        <f t="shared" si="382"/>
        <v>0.03</v>
      </c>
      <c r="FX79" s="16"/>
      <c r="FY79" s="16"/>
      <c r="FZ79" s="16"/>
      <c r="GA79" s="16"/>
      <c r="GB79" s="19">
        <v>0</v>
      </c>
      <c r="GC79" s="19">
        <v>0</v>
      </c>
      <c r="GD79" s="19">
        <v>0</v>
      </c>
      <c r="GE79" s="19">
        <v>0</v>
      </c>
      <c r="GF79" s="19">
        <v>0</v>
      </c>
      <c r="GG79" s="19">
        <v>0</v>
      </c>
      <c r="GH79" s="19">
        <v>0</v>
      </c>
      <c r="GI79" s="19">
        <v>0</v>
      </c>
      <c r="GJ79" s="19">
        <v>0</v>
      </c>
      <c r="GK79" s="19">
        <v>0</v>
      </c>
      <c r="GL79" s="25">
        <f t="shared" si="237"/>
        <v>0</v>
      </c>
      <c r="GM79" s="25">
        <f t="shared" si="383"/>
        <v>0</v>
      </c>
      <c r="GN79" s="19">
        <v>0</v>
      </c>
      <c r="GO79" s="19">
        <v>0</v>
      </c>
      <c r="GP79" s="19">
        <v>0</v>
      </c>
      <c r="GQ79" s="19">
        <v>0</v>
      </c>
      <c r="GR79" s="1" t="e">
        <f>_xlfn.IFNA(INDEX(#REF!,MATCH(E79,#REF!,0)),0)</f>
        <v>#REF!</v>
      </c>
      <c r="GS79" s="16"/>
      <c r="GT79" s="18">
        <v>0</v>
      </c>
      <c r="GU79" s="18">
        <v>0</v>
      </c>
      <c r="GV79" s="18">
        <v>0</v>
      </c>
      <c r="GW79" s="18">
        <v>0</v>
      </c>
      <c r="GX79" s="25">
        <f t="shared" si="238"/>
        <v>0</v>
      </c>
      <c r="GY79" s="25">
        <f t="shared" si="239"/>
        <v>0</v>
      </c>
      <c r="GZ79" s="25">
        <f t="shared" si="384"/>
        <v>0</v>
      </c>
      <c r="HA79" s="1" t="e" cm="1">
        <f t="array" ref="HA79">INDEX(#REF!,MATCH(EJ79&amp;EK79&amp;HD79&amp;HE79&amp;HF79,#REF!&amp;#REF!&amp;#REF!&amp;#REF!&amp;#REF!,0))</f>
        <v>#REF!</v>
      </c>
      <c r="HB79" s="16"/>
      <c r="HC79" s="25">
        <f t="shared" si="385"/>
        <v>0</v>
      </c>
      <c r="HD79" s="18">
        <v>0</v>
      </c>
      <c r="HE79" s="18">
        <v>0</v>
      </c>
      <c r="HF79" s="18">
        <v>0</v>
      </c>
      <c r="HG79" s="1" t="e" cm="1">
        <f t="array" ref="HG79">INDEX(#REF!,MATCH(EJ79&amp;EK79&amp;HJ79&amp;HK79&amp;HL79,#REF!&amp;#REF!&amp;#REF!&amp;#REF!&amp;#REF!,0))</f>
        <v>#REF!</v>
      </c>
      <c r="HH79" s="16"/>
      <c r="HI79" s="25">
        <f t="shared" si="386"/>
        <v>0</v>
      </c>
      <c r="HJ79" s="25">
        <f t="shared" si="387"/>
        <v>0</v>
      </c>
      <c r="HK79" s="19">
        <v>0</v>
      </c>
      <c r="HL79" s="19">
        <v>0</v>
      </c>
      <c r="HM79" s="18">
        <v>0.01</v>
      </c>
      <c r="HN79" s="18">
        <v>1</v>
      </c>
      <c r="HO79" s="25">
        <f t="shared" si="388"/>
        <v>0</v>
      </c>
      <c r="HP79" s="25">
        <f t="shared" si="389"/>
        <v>0</v>
      </c>
      <c r="HQ79" s="25">
        <f t="shared" si="390"/>
        <v>0</v>
      </c>
      <c r="HR79" s="25">
        <f t="shared" si="391"/>
        <v>0</v>
      </c>
      <c r="HS79" s="25">
        <f t="shared" si="392"/>
        <v>0</v>
      </c>
      <c r="HT79" s="19">
        <v>0</v>
      </c>
      <c r="HU79" s="19">
        <v>0</v>
      </c>
      <c r="HV79" s="19">
        <v>0</v>
      </c>
      <c r="HW79" s="25">
        <f t="shared" si="393"/>
        <v>0</v>
      </c>
      <c r="HX79" s="19">
        <v>0</v>
      </c>
      <c r="HY79" s="19">
        <v>0</v>
      </c>
      <c r="HZ79" s="18">
        <v>28.13</v>
      </c>
      <c r="IA79" s="20">
        <f>ROUND(IF(EN79="Cống tròn",IF(EN79="Cống tròn",IF(EU79="Không có móng",IQ79-FF79,IF(EU79="Đế",IP79-FN79,IF(OR(EU79="Móng bê tông",EU79="Móng bê tông kết hợp đế"),II79-FJ79,0))),0),IF(EN79="Cống hộp",IF(AND(EN79="Cống hộp",EU79="Không có móng"),IQ79-GF79,IF(AND(EN79="Cống hộp",EU79="Móng bê tông"),IJ79-GB79,0)),IF(OR(EN79="Rãnh xây",EN79="Rãnh bê tông"),IF(OR(EN79="Rãnh xây",EN79="Rãnh bê tông"),IK79-GB79,0),IF(EN79="Ống nhựa",IF(AND(EN79="Ống nhựa",EU79="Không đắp cát"),IQ79-HT79,IF(AND(EN79="Ống nhựa",EU79="Đắp cát"),IH79-HX79,0)),IF(EN79="Rãnh thang",IF(EN79="Rãnh thang",IF(EU79="Móng bê tông",#REF!-#REF!,IQ79),0),0))))),2)</f>
        <v>25.73</v>
      </c>
      <c r="IB79" s="20">
        <f t="shared" si="394"/>
        <v>2.3999999999999986</v>
      </c>
      <c r="IC79" s="20">
        <f t="shared" si="240"/>
        <v>25.73</v>
      </c>
      <c r="ID79" s="20">
        <f t="shared" si="241"/>
        <v>0</v>
      </c>
      <c r="IE79" s="20">
        <f t="shared" si="242"/>
        <v>0</v>
      </c>
      <c r="IF79" s="20">
        <f t="shared" si="243"/>
        <v>0</v>
      </c>
      <c r="IG79" s="20">
        <f>IF(EN79="Rãnh thang",IF(AND(EN79="Rãnh thang",EU79="Móng bê tông"),IQ79-#REF!,0),IF(EN79="Ống nhựa",IF(AND(EN79="Ống nhựa",EU79="Đắp cát"),IQ79-HT79,0),IF(EN79="Cống tròn",IF(EN79="Cống tròn",IF(OR(EU79="Móng bê tông",EU79="Móng bê tông kết hợp đế"),IM79-FL79,0),0),IF(EN79="Cống hộp",IF(AND(EN79="Cống hộp",EU79="Móng bê tông"),IN79-GD79,0),IF(OR(EN79="Rãnh xây",EN79="Rãnh bê tông"),IF(AND(EN79="Rãnh xây",EU79="Móng bê tông"),IO79-GD79,IF(AND(EN79="Rãnh bê tông",EU79="Móng bê tông"),IO79-GD79,0)),0)))))</f>
        <v>25.73</v>
      </c>
      <c r="IH79" s="20">
        <f t="shared" si="244"/>
        <v>0</v>
      </c>
      <c r="II79" s="20">
        <f t="shared" si="245"/>
        <v>25.73</v>
      </c>
      <c r="IJ79" s="20">
        <f t="shared" si="246"/>
        <v>0</v>
      </c>
      <c r="IK79" s="20">
        <f t="shared" si="247"/>
        <v>0</v>
      </c>
      <c r="IL79" s="20">
        <f t="shared" si="248"/>
        <v>25.93</v>
      </c>
      <c r="IM79" s="20">
        <f t="shared" si="249"/>
        <v>25.93</v>
      </c>
      <c r="IN79" s="20">
        <f t="shared" si="250"/>
        <v>0</v>
      </c>
      <c r="IO79" s="20">
        <f t="shared" si="251"/>
        <v>0</v>
      </c>
      <c r="IP79" s="20">
        <f t="shared" si="252"/>
        <v>0</v>
      </c>
      <c r="IQ79" s="18">
        <v>26.03</v>
      </c>
      <c r="IR79" s="25">
        <f t="shared" si="395"/>
        <v>0</v>
      </c>
      <c r="IS79" s="25">
        <f t="shared" si="253"/>
        <v>0</v>
      </c>
      <c r="IT79" s="25">
        <f t="shared" si="254"/>
        <v>0</v>
      </c>
      <c r="IU79" s="25">
        <f>ROUND(IF(EN79="Cống tròn",IF(EN79="Cống tròn",IV79+FF79,0),IF(EN79="Cống hộp",IF(EN79="Cống hộp",IV79+GP79,0),IF(OR(EN79="Rãnh xây",EN79="Rãnh bê tông"),IF(OR(EN79="Rãnh xây",EN79="Rãnh bê tông"),IV79+GP79,0),IF(EN79="ống nhựa",IF(EN79="Ống nhựa",IV79+HT79,0),IF(EN79="Rãnh thang",IF(EN79="Rãnh thang",IQ79+#REF!,0),0))))),2)</f>
        <v>26.98</v>
      </c>
      <c r="IV79" s="18">
        <v>26.88</v>
      </c>
      <c r="IW79" s="25">
        <f t="shared" si="255"/>
        <v>26.98</v>
      </c>
      <c r="IX79" s="25">
        <f t="shared" si="256"/>
        <v>0</v>
      </c>
      <c r="IY79" s="25">
        <f t="shared" si="257"/>
        <v>0</v>
      </c>
      <c r="IZ79" s="25">
        <f t="shared" si="258"/>
        <v>0</v>
      </c>
      <c r="JA79" s="25">
        <f t="shared" si="259"/>
        <v>0</v>
      </c>
      <c r="JB79" s="18">
        <v>27.98</v>
      </c>
      <c r="JC79" s="20">
        <f>ROUND(IF(EN79="Cống tròn",IF(EN79="Cống tròn",IF(EU79="Không có móng",JS79-FF79,IF(EU79="Đế",JR79-FN79,IF(OR(EU79="Móng bê tông",EU79="Móng bê tông kết hợp đế"),JK79-FJ79,0))),0),IF(EN79="Cống hộp",IF(AND(EN79="Cống hộp",EU79="Không có móng"),JS79-GF79,IF(AND(EN79="Cống hộp",EU79="Móng bê tông"),JL79-GB79,0)),IF(OR(EN79="Rãnh xây",EN79="Rãnh bê tông"),IF(OR(EN79="Rãnh xây",EN79="Rãnh bê tông"),JM79-GB79,0),IF(EN79="Ống nhựa",IF(AND(EN79="Ống nhựa",EU79="Không đắp cát"),JS79-HT79,IF(AND(EN79="Ống nhựa",EU79="Đắp cát"),JJ79-HX79,0)),IF(EN79="Rãnh thang",IF(EN79="Rãnh thang",IF(EU79="Móng bê tông",#REF!-#REF!,JS79),0),0))))),2)</f>
        <v>25.58</v>
      </c>
      <c r="JD79" s="20">
        <f t="shared" si="396"/>
        <v>2.4000000000000021</v>
      </c>
      <c r="JE79" s="20">
        <f t="shared" si="260"/>
        <v>25.58</v>
      </c>
      <c r="JF79" s="20">
        <f t="shared" si="261"/>
        <v>0</v>
      </c>
      <c r="JG79" s="20">
        <f t="shared" si="262"/>
        <v>0</v>
      </c>
      <c r="JH79" s="20">
        <f t="shared" si="263"/>
        <v>0</v>
      </c>
      <c r="JI79" s="20">
        <f>IF(EN79="Rãnh thang",IF(AND(EN79="Rãnh thang",EU79="Móng bê tông"),JS79-#REF!,0),IF(EN79="Ống nhựa",IF(AND(EN79="Ống nhựa",EU79="Đắp cát"),JS79-HT79,0),IF(EN79="Cống tròn",IF(EN79="Cống tròn",IF(OR(EU79="Móng bê tông",EU79="Móng bê tông kết hợp đế"),JO79-FL79,0),0),IF(EN79="Cống hộp",IF(AND(EN79="Cống hộp",EU79="Móng bê tông"),JP79-GD79,0),IF(OR(EN79="Rãnh xây",EN79="Rãnh bê tông"),IF(AND(EN79="Rãnh xây",EU79="Móng bê tông"),JQ79-GD79,IF(AND(EN79="Rãnh bê tông",EU79="Móng bê tông"),JQ79-GD79,0)),0)))))</f>
        <v>25.58</v>
      </c>
      <c r="JJ79" s="20">
        <f t="shared" si="264"/>
        <v>0</v>
      </c>
      <c r="JK79" s="20">
        <f t="shared" si="265"/>
        <v>25.58</v>
      </c>
      <c r="JL79" s="20">
        <f t="shared" si="266"/>
        <v>0</v>
      </c>
      <c r="JM79" s="20">
        <f t="shared" si="267"/>
        <v>0</v>
      </c>
      <c r="JN79" s="20">
        <f t="shared" si="268"/>
        <v>25.779999999999998</v>
      </c>
      <c r="JO79" s="20">
        <f t="shared" si="269"/>
        <v>25.779999999999998</v>
      </c>
      <c r="JP79" s="20">
        <f t="shared" si="270"/>
        <v>0</v>
      </c>
      <c r="JQ79" s="20">
        <f t="shared" si="271"/>
        <v>0</v>
      </c>
      <c r="JR79" s="20">
        <f t="shared" si="272"/>
        <v>0</v>
      </c>
      <c r="JS79" s="26">
        <v>25.88</v>
      </c>
      <c r="JT79" s="25">
        <f t="shared" si="397"/>
        <v>0</v>
      </c>
      <c r="JU79" s="25">
        <f t="shared" si="273"/>
        <v>0</v>
      </c>
      <c r="JV79" s="25">
        <f t="shared" si="274"/>
        <v>0</v>
      </c>
      <c r="JW79" s="25">
        <f>ROUND(IF(EN79="Cống tròn",IF(EN79="Cống tròn",JX79+FF79,0),IF(EN79="Cống hộp",IF(EN79="Cống hộp",JX79+GP79,0),IF(OR(EN79="Rãnh xây",EN79="Rãnh bê tông"),IF(OR(EN79="Rãnh xây",EN79="Rãnh bê tông"),JX79+GP79,0),IF(EN79="ống nhựa",IF(EN79="Ống nhựa",JX79+HT79,0),IF(EN79="Rãnh thang",IF(EN79="Rãnh thang",JS79+#REF!,0),0))))),2)</f>
        <v>26.98</v>
      </c>
      <c r="JX79" s="27">
        <v>26.88</v>
      </c>
      <c r="JY79" s="25">
        <f t="shared" si="275"/>
        <v>26.98</v>
      </c>
      <c r="JZ79" s="25">
        <f t="shared" si="276"/>
        <v>0</v>
      </c>
      <c r="KA79" s="25">
        <f t="shared" si="277"/>
        <v>0</v>
      </c>
      <c r="KB79" s="25">
        <f t="shared" si="278"/>
        <v>0</v>
      </c>
      <c r="KC79" s="25">
        <f t="shared" si="279"/>
        <v>0</v>
      </c>
      <c r="KD79" s="28" t="s">
        <v>98</v>
      </c>
      <c r="KE79" s="27">
        <v>0</v>
      </c>
      <c r="KF79" s="25">
        <f t="shared" si="280"/>
        <v>2.3999999999999986</v>
      </c>
      <c r="KG79" s="25">
        <f t="shared" si="398"/>
        <v>2.3999999999999986</v>
      </c>
      <c r="KH79" s="27">
        <v>0</v>
      </c>
      <c r="KI79" s="25">
        <f t="shared" si="281"/>
        <v>2.4000000000000021</v>
      </c>
      <c r="KJ79" s="25">
        <f t="shared" si="399"/>
        <v>2.4000000000000021</v>
      </c>
      <c r="KK79" s="25">
        <f t="shared" si="282"/>
        <v>0</v>
      </c>
      <c r="KL79" s="25">
        <f t="shared" si="283"/>
        <v>0</v>
      </c>
      <c r="KM79" s="25">
        <f t="shared" si="400"/>
        <v>0</v>
      </c>
      <c r="KN79" s="25">
        <f t="shared" si="284"/>
        <v>0</v>
      </c>
      <c r="KO79" s="25">
        <f t="shared" si="285"/>
        <v>0</v>
      </c>
      <c r="KP79" s="25">
        <f t="shared" si="401"/>
        <v>0</v>
      </c>
      <c r="KQ79" s="25">
        <f t="shared" si="286"/>
        <v>0.2</v>
      </c>
      <c r="KR79" s="25">
        <f t="shared" si="287"/>
        <v>0.2</v>
      </c>
      <c r="KS79" s="25">
        <f t="shared" si="402"/>
        <v>0.2</v>
      </c>
      <c r="KT79" s="25">
        <f t="shared" si="288"/>
        <v>0</v>
      </c>
      <c r="KU79" s="25">
        <f t="shared" si="289"/>
        <v>0</v>
      </c>
      <c r="KV79" s="25">
        <f t="shared" si="403"/>
        <v>0</v>
      </c>
      <c r="KW79" s="25">
        <f t="shared" si="290"/>
        <v>0</v>
      </c>
      <c r="KX79" s="25">
        <f t="shared" si="291"/>
        <v>0</v>
      </c>
      <c r="KY79" s="25">
        <f t="shared" si="404"/>
        <v>0</v>
      </c>
      <c r="KZ79" s="25">
        <f t="shared" si="292"/>
        <v>0</v>
      </c>
      <c r="LA79" s="25">
        <f t="shared" si="293"/>
        <v>0</v>
      </c>
      <c r="LB79" s="25">
        <f t="shared" si="405"/>
        <v>0</v>
      </c>
      <c r="LC79" s="25">
        <f t="shared" si="294"/>
        <v>1.4</v>
      </c>
      <c r="LD79" s="25">
        <f t="shared" si="295"/>
        <v>1.4</v>
      </c>
      <c r="LE79" s="25">
        <f t="shared" si="406"/>
        <v>1.4</v>
      </c>
      <c r="LF79" s="25">
        <f t="shared" si="296"/>
        <v>0</v>
      </c>
      <c r="LG79" s="25">
        <f t="shared" si="297"/>
        <v>0</v>
      </c>
      <c r="LH79" s="25">
        <f t="shared" si="407"/>
        <v>0</v>
      </c>
      <c r="LI79" s="25">
        <f t="shared" si="298"/>
        <v>0</v>
      </c>
      <c r="LJ79" s="25">
        <f t="shared" si="299"/>
        <v>0</v>
      </c>
      <c r="LK79" s="25">
        <f t="shared" si="408"/>
        <v>0</v>
      </c>
      <c r="LL79" s="25">
        <f t="shared" si="300"/>
        <v>0</v>
      </c>
      <c r="LM79" s="25">
        <f t="shared" si="301"/>
        <v>0</v>
      </c>
      <c r="LN79" s="25">
        <f t="shared" si="409"/>
        <v>0</v>
      </c>
      <c r="LO79" s="25">
        <f t="shared" si="302"/>
        <v>0</v>
      </c>
      <c r="LP79" s="25">
        <f t="shared" si="303"/>
        <v>0</v>
      </c>
      <c r="LQ79" s="25">
        <f t="shared" si="410"/>
        <v>0</v>
      </c>
      <c r="LR79" s="25">
        <f t="shared" si="304"/>
        <v>0</v>
      </c>
      <c r="LS79" s="25">
        <f t="shared" si="305"/>
        <v>0</v>
      </c>
      <c r="LT79" s="25">
        <f t="shared" si="411"/>
        <v>0</v>
      </c>
      <c r="LU79" s="25">
        <f t="shared" si="306"/>
        <v>0</v>
      </c>
      <c r="LV79" s="25">
        <f t="shared" si="307"/>
        <v>0</v>
      </c>
      <c r="LW79" s="25">
        <f t="shared" si="412"/>
        <v>0</v>
      </c>
      <c r="LX79" s="25">
        <f t="shared" si="308"/>
        <v>0</v>
      </c>
      <c r="LY79" s="25">
        <f t="shared" si="309"/>
        <v>0</v>
      </c>
      <c r="LZ79" s="25">
        <f t="shared" si="413"/>
        <v>0</v>
      </c>
      <c r="MA79" s="25">
        <f t="shared" si="310"/>
        <v>0</v>
      </c>
      <c r="MB79" s="25">
        <f t="shared" si="311"/>
        <v>0</v>
      </c>
      <c r="MC79" s="25">
        <f t="shared" si="414"/>
        <v>0</v>
      </c>
      <c r="MD79" s="25">
        <f t="shared" si="312"/>
        <v>0</v>
      </c>
      <c r="ME79" s="25">
        <f t="shared" si="313"/>
        <v>0</v>
      </c>
      <c r="MF79" s="25">
        <f t="shared" si="415"/>
        <v>0</v>
      </c>
      <c r="MG79" s="25">
        <f t="shared" si="314"/>
        <v>0</v>
      </c>
      <c r="MH79" s="25">
        <f t="shared" si="315"/>
        <v>0</v>
      </c>
      <c r="MI79" s="25">
        <f t="shared" si="416"/>
        <v>0</v>
      </c>
      <c r="MJ79" s="25">
        <f t="shared" si="316"/>
        <v>0</v>
      </c>
      <c r="MK79" s="25">
        <f t="shared" si="317"/>
        <v>0</v>
      </c>
      <c r="ML79" s="25">
        <f t="shared" si="417"/>
        <v>0</v>
      </c>
      <c r="MM79" s="25">
        <f t="shared" si="318"/>
        <v>0</v>
      </c>
      <c r="MN79" s="25">
        <f t="shared" si="319"/>
        <v>0</v>
      </c>
      <c r="MO79" s="25">
        <f t="shared" si="418"/>
        <v>0</v>
      </c>
      <c r="MP79" s="25">
        <f t="shared" si="320"/>
        <v>0</v>
      </c>
      <c r="MQ79" s="25">
        <f t="shared" si="321"/>
        <v>0</v>
      </c>
      <c r="MR79" s="25">
        <f t="shared" si="419"/>
        <v>0</v>
      </c>
      <c r="MS79" s="29">
        <v>1.4</v>
      </c>
      <c r="MT79" s="29">
        <v>0</v>
      </c>
      <c r="MU79" s="29">
        <v>1</v>
      </c>
      <c r="MV79" s="29">
        <v>1</v>
      </c>
      <c r="MW79" s="25">
        <f t="shared" si="322"/>
        <v>1.4</v>
      </c>
      <c r="MX79" s="25">
        <f t="shared" si="323"/>
        <v>3.36</v>
      </c>
      <c r="MY79" s="25">
        <f t="shared" si="324"/>
        <v>0</v>
      </c>
      <c r="MZ79" s="25">
        <f t="shared" si="325"/>
        <v>0</v>
      </c>
      <c r="NA79" s="25">
        <f t="shared" si="326"/>
        <v>1.4</v>
      </c>
      <c r="NB79" s="25">
        <f t="shared" si="327"/>
        <v>3.36</v>
      </c>
      <c r="NC79" s="25">
        <f t="shared" si="328"/>
        <v>0</v>
      </c>
      <c r="ND79" s="25">
        <f t="shared" si="329"/>
        <v>0</v>
      </c>
      <c r="NE79" s="25">
        <f t="shared" si="420"/>
        <v>1.4</v>
      </c>
      <c r="NF79" s="25">
        <f t="shared" si="420"/>
        <v>3.36</v>
      </c>
      <c r="NG79" s="25">
        <f t="shared" si="420"/>
        <v>0</v>
      </c>
      <c r="NH79" s="25">
        <f t="shared" si="420"/>
        <v>0</v>
      </c>
      <c r="NI79" s="25">
        <f t="shared" si="330"/>
        <v>129.43</v>
      </c>
      <c r="NJ79" s="25">
        <f t="shared" si="331"/>
        <v>0</v>
      </c>
      <c r="NK79" s="25">
        <f t="shared" si="332"/>
        <v>129.43</v>
      </c>
      <c r="NL79" s="25">
        <f t="shared" si="333"/>
        <v>70.05</v>
      </c>
      <c r="NM79" s="25">
        <f t="shared" si="334"/>
        <v>0</v>
      </c>
      <c r="NN79" s="25">
        <f t="shared" si="421"/>
        <v>70.05</v>
      </c>
      <c r="NO79" s="25">
        <f t="shared" si="335"/>
        <v>0</v>
      </c>
      <c r="NP79" s="25">
        <f t="shared" si="336"/>
        <v>0</v>
      </c>
      <c r="NQ79" s="25">
        <f t="shared" si="422"/>
        <v>0</v>
      </c>
      <c r="NR79" s="25">
        <f t="shared" si="337"/>
        <v>0</v>
      </c>
      <c r="NS79" s="25">
        <f t="shared" si="338"/>
        <v>0</v>
      </c>
      <c r="NT79" s="25">
        <f t="shared" si="423"/>
        <v>0</v>
      </c>
      <c r="NU79" s="25">
        <f t="shared" si="339"/>
        <v>0</v>
      </c>
      <c r="NV79" s="25">
        <f t="shared" si="340"/>
        <v>0</v>
      </c>
      <c r="NW79" s="25">
        <f t="shared" si="424"/>
        <v>0</v>
      </c>
      <c r="NX79" s="25">
        <f t="shared" si="425"/>
        <v>70.05</v>
      </c>
      <c r="NY79" s="25">
        <f t="shared" si="425"/>
        <v>0</v>
      </c>
      <c r="NZ79" s="25">
        <f t="shared" si="426"/>
        <v>70.05</v>
      </c>
      <c r="OA79" s="25">
        <f t="shared" si="427"/>
        <v>59.38</v>
      </c>
      <c r="OB79" s="25">
        <f t="shared" si="427"/>
        <v>0</v>
      </c>
      <c r="OC79" s="25">
        <f t="shared" si="428"/>
        <v>59.38</v>
      </c>
      <c r="OD79" s="25">
        <f t="shared" si="429"/>
        <v>70.05</v>
      </c>
      <c r="OE79" s="25">
        <f t="shared" si="429"/>
        <v>0</v>
      </c>
      <c r="OF79" s="25">
        <f t="shared" si="429"/>
        <v>70.05</v>
      </c>
      <c r="OG79" s="25">
        <f t="shared" si="341"/>
        <v>0</v>
      </c>
      <c r="OH79" s="25">
        <f t="shared" si="342"/>
        <v>0</v>
      </c>
      <c r="OI79" s="25">
        <f t="shared" si="343"/>
        <v>0</v>
      </c>
      <c r="OJ79" s="25">
        <f t="shared" si="344"/>
        <v>0</v>
      </c>
      <c r="OK79" s="25">
        <f t="shared" si="345"/>
        <v>0</v>
      </c>
      <c r="OL79" s="25">
        <f t="shared" si="346"/>
        <v>0</v>
      </c>
      <c r="OM79" s="25">
        <f t="shared" si="430"/>
        <v>0</v>
      </c>
      <c r="ON79" s="25">
        <f t="shared" si="430"/>
        <v>0</v>
      </c>
      <c r="OO79" s="25">
        <f t="shared" si="430"/>
        <v>0</v>
      </c>
      <c r="OP79" s="25">
        <f t="shared" si="347"/>
        <v>0</v>
      </c>
      <c r="OQ79" s="25">
        <f t="shared" si="348"/>
        <v>0</v>
      </c>
      <c r="OR79" s="25">
        <f t="shared" si="431"/>
        <v>0</v>
      </c>
      <c r="OS79" s="19">
        <v>536607.02</v>
      </c>
      <c r="OT79" s="19">
        <v>2370663.27</v>
      </c>
    </row>
    <row r="80" spans="1:410" ht="33" customHeight="1" x14ac:dyDescent="0.25">
      <c r="A80" s="18"/>
      <c r="B80" s="18" t="s">
        <v>850</v>
      </c>
      <c r="C80" s="18">
        <v>2399.9699999999998</v>
      </c>
      <c r="D80" s="16" t="e">
        <f>_xlfn.IFNA(INDEX(#REF!,MATCH(E80,#REF!,0)),0)</f>
        <v>#REF!</v>
      </c>
      <c r="E80" s="18" t="s">
        <v>861</v>
      </c>
      <c r="F80" s="16" t="s">
        <v>765</v>
      </c>
      <c r="G80" s="16" t="s">
        <v>766</v>
      </c>
      <c r="H80" s="16" t="s">
        <v>767</v>
      </c>
      <c r="I80" s="16" t="s">
        <v>768</v>
      </c>
      <c r="J80" s="16" t="s">
        <v>769</v>
      </c>
      <c r="K80" s="16" t="s">
        <v>770</v>
      </c>
      <c r="L80" s="16" t="s">
        <v>771</v>
      </c>
      <c r="M80" s="18">
        <v>2.94</v>
      </c>
      <c r="N80" s="18">
        <v>1.94</v>
      </c>
      <c r="O80" s="18">
        <v>3.34</v>
      </c>
      <c r="P80" s="18">
        <v>2.34</v>
      </c>
      <c r="Q80" s="18">
        <v>0.1</v>
      </c>
      <c r="R80" s="18">
        <v>3.14</v>
      </c>
      <c r="S80" s="18">
        <v>2.14</v>
      </c>
      <c r="T80" s="18">
        <v>0.2</v>
      </c>
      <c r="U80" s="18">
        <v>0</v>
      </c>
      <c r="V80" s="18">
        <v>0</v>
      </c>
      <c r="W80" s="18">
        <v>0</v>
      </c>
      <c r="X80" s="18">
        <v>2.94</v>
      </c>
      <c r="Y80" s="18">
        <v>1.9</v>
      </c>
      <c r="Z80" s="20">
        <f t="shared" si="349"/>
        <v>2.1</v>
      </c>
      <c r="AA80" s="18">
        <v>0.22</v>
      </c>
      <c r="AB80" s="18">
        <v>0</v>
      </c>
      <c r="AC80" s="18">
        <v>0</v>
      </c>
      <c r="AD80" s="18">
        <v>0</v>
      </c>
      <c r="AE80" s="18">
        <v>0</v>
      </c>
      <c r="AF80" s="18">
        <v>0</v>
      </c>
      <c r="AG80" s="18">
        <v>2.5</v>
      </c>
      <c r="AH80" s="18">
        <v>1.5</v>
      </c>
      <c r="AI80" s="20">
        <f t="shared" si="350"/>
        <v>2.25</v>
      </c>
      <c r="AJ80" s="18">
        <v>0</v>
      </c>
      <c r="AK80" s="18">
        <v>0</v>
      </c>
      <c r="AL80" s="20">
        <f t="shared" si="351"/>
        <v>0</v>
      </c>
      <c r="AM80" s="18">
        <v>2.94</v>
      </c>
      <c r="AN80" s="18">
        <v>1.5</v>
      </c>
      <c r="AO80" s="18">
        <v>0.15</v>
      </c>
      <c r="AP80" s="18">
        <v>0.22</v>
      </c>
      <c r="AQ80" s="18">
        <v>2.94</v>
      </c>
      <c r="AR80" s="18">
        <v>1.72</v>
      </c>
      <c r="AS80" s="18">
        <v>0.12</v>
      </c>
      <c r="AT80" s="18">
        <v>0.11</v>
      </c>
      <c r="AU80" s="18">
        <v>0</v>
      </c>
      <c r="AV80" s="18">
        <v>1</v>
      </c>
      <c r="AW80" s="18">
        <v>0</v>
      </c>
      <c r="AX80" s="18">
        <v>0</v>
      </c>
      <c r="AY80" s="18">
        <v>0</v>
      </c>
      <c r="AZ80" s="18">
        <v>0</v>
      </c>
      <c r="BA80" s="18">
        <v>0</v>
      </c>
      <c r="BB80" s="18">
        <v>0</v>
      </c>
      <c r="BC80" s="18">
        <v>0</v>
      </c>
      <c r="BD80" s="18">
        <v>0</v>
      </c>
      <c r="BE80" s="18">
        <v>2</v>
      </c>
      <c r="BF80" s="18">
        <v>0</v>
      </c>
      <c r="BG80" s="18">
        <v>0</v>
      </c>
      <c r="BH80" s="18">
        <v>0</v>
      </c>
      <c r="BI80" s="18">
        <v>0</v>
      </c>
      <c r="BJ80" s="18">
        <v>0</v>
      </c>
      <c r="BK80" s="18">
        <v>0</v>
      </c>
      <c r="BL80" s="18">
        <v>0</v>
      </c>
      <c r="BM80" s="18">
        <v>0</v>
      </c>
      <c r="BN80" s="18">
        <v>0</v>
      </c>
      <c r="BO80" s="18">
        <v>0</v>
      </c>
      <c r="BP80" s="18">
        <v>2</v>
      </c>
      <c r="BQ80" s="18">
        <v>0</v>
      </c>
      <c r="BR80" s="18">
        <v>0</v>
      </c>
      <c r="BS80" s="18">
        <v>0</v>
      </c>
      <c r="BT80" s="18">
        <v>0</v>
      </c>
      <c r="BU80" s="18">
        <v>0</v>
      </c>
      <c r="BV80" s="18">
        <v>0</v>
      </c>
      <c r="BW80" s="18">
        <v>0</v>
      </c>
      <c r="BX80" s="18">
        <v>0</v>
      </c>
      <c r="BY80" s="18">
        <v>0</v>
      </c>
      <c r="BZ80" s="18">
        <v>0</v>
      </c>
      <c r="CA80" s="16" t="e">
        <f>_xlfn.IFNA(IF(RIGHT(D80,2)="=G",0,INDEX(#REF!,MATCH(E80,#REF!,0))),0)</f>
        <v>#REF!</v>
      </c>
      <c r="CB80" s="16" t="s">
        <v>776</v>
      </c>
      <c r="CC80" s="18">
        <v>0</v>
      </c>
      <c r="CD80" s="18">
        <v>0</v>
      </c>
      <c r="CE80" s="18">
        <v>1.7</v>
      </c>
      <c r="CF80" s="18">
        <v>0.89</v>
      </c>
      <c r="CG80" s="18">
        <v>0.12</v>
      </c>
      <c r="CH80" s="18">
        <v>3</v>
      </c>
      <c r="CI80" s="16" t="s">
        <v>98</v>
      </c>
      <c r="CJ80" s="18">
        <v>0</v>
      </c>
      <c r="CK80" s="20">
        <f t="shared" si="217"/>
        <v>2.7</v>
      </c>
      <c r="CL80" s="20">
        <f t="shared" si="352"/>
        <v>2.7</v>
      </c>
      <c r="CM80" s="18">
        <v>29.34</v>
      </c>
      <c r="CN80" s="18">
        <v>27.98</v>
      </c>
      <c r="CO80" s="18">
        <v>27.141000000000002</v>
      </c>
      <c r="CP80" s="22">
        <f t="shared" si="218"/>
        <v>27.98</v>
      </c>
      <c r="CQ80" s="22">
        <f t="shared" si="219"/>
        <v>25.28</v>
      </c>
      <c r="CR80" s="22">
        <f t="shared" si="353"/>
        <v>2.7</v>
      </c>
      <c r="CS80" s="22">
        <f t="shared" si="220"/>
        <v>25.38</v>
      </c>
      <c r="CT80" s="22">
        <f t="shared" si="221"/>
        <v>25.58</v>
      </c>
      <c r="CU80" s="18">
        <v>25.58</v>
      </c>
      <c r="CV80" s="22">
        <f t="shared" si="354"/>
        <v>2.1</v>
      </c>
      <c r="CW80" s="22">
        <f t="shared" si="222"/>
        <v>0</v>
      </c>
      <c r="CX80" s="22">
        <f t="shared" si="223"/>
        <v>0</v>
      </c>
      <c r="CY80" s="22">
        <f t="shared" si="224"/>
        <v>27.71</v>
      </c>
      <c r="CZ80" s="22">
        <f t="shared" si="225"/>
        <v>27.86</v>
      </c>
      <c r="DA80" s="18">
        <v>27.98</v>
      </c>
      <c r="DB80" s="20">
        <f t="shared" si="355"/>
        <v>2.7</v>
      </c>
      <c r="DC80" s="20">
        <f t="shared" si="356"/>
        <v>0</v>
      </c>
      <c r="DD80" s="20">
        <f t="shared" si="357"/>
        <v>2.7</v>
      </c>
      <c r="DE80" s="20">
        <f t="shared" si="226"/>
        <v>0.1</v>
      </c>
      <c r="DF80" s="20">
        <f t="shared" si="227"/>
        <v>0.2</v>
      </c>
      <c r="DG80" s="20">
        <f t="shared" si="228"/>
        <v>2.37</v>
      </c>
      <c r="DH80" s="20">
        <f t="shared" si="229"/>
        <v>0</v>
      </c>
      <c r="DI80" s="20">
        <f t="shared" si="230"/>
        <v>0</v>
      </c>
      <c r="DJ80" s="20">
        <f t="shared" si="231"/>
        <v>0</v>
      </c>
      <c r="DK80" s="20">
        <f t="shared" si="358"/>
        <v>2.67</v>
      </c>
      <c r="DL80" s="20">
        <f t="shared" si="359"/>
        <v>0</v>
      </c>
      <c r="DM80" s="20">
        <f t="shared" si="360"/>
        <v>3.0000000000000249E-2</v>
      </c>
      <c r="DN80" s="20">
        <f t="shared" si="361"/>
        <v>0</v>
      </c>
      <c r="DO80" s="18">
        <v>2.54</v>
      </c>
      <c r="DP80" s="18">
        <v>0</v>
      </c>
      <c r="DQ80" s="18">
        <v>1</v>
      </c>
      <c r="DR80" s="18">
        <v>1</v>
      </c>
      <c r="DS80" s="25">
        <f t="shared" si="362"/>
        <v>2.54</v>
      </c>
      <c r="DT80" s="25">
        <f t="shared" si="363"/>
        <v>0</v>
      </c>
      <c r="DU80" s="25">
        <f t="shared" si="364"/>
        <v>6.86</v>
      </c>
      <c r="DV80" s="25">
        <f t="shared" si="365"/>
        <v>0</v>
      </c>
      <c r="DW80" s="25">
        <f t="shared" si="366"/>
        <v>6.86</v>
      </c>
      <c r="DX80" s="25">
        <f t="shared" si="367"/>
        <v>22.91</v>
      </c>
      <c r="DY80" s="25">
        <f t="shared" si="368"/>
        <v>0</v>
      </c>
      <c r="DZ80" s="25">
        <f t="shared" si="369"/>
        <v>22.91</v>
      </c>
      <c r="EA80" s="25">
        <f t="shared" si="370"/>
        <v>15.64</v>
      </c>
      <c r="EB80" s="25">
        <f t="shared" si="371"/>
        <v>0</v>
      </c>
      <c r="EC80" s="25">
        <f t="shared" si="372"/>
        <v>15.64</v>
      </c>
      <c r="ED80" s="25">
        <f t="shared" si="373"/>
        <v>7.27</v>
      </c>
      <c r="EE80" s="25">
        <f t="shared" si="373"/>
        <v>0</v>
      </c>
      <c r="EF80" s="25">
        <f t="shared" si="374"/>
        <v>7.27</v>
      </c>
      <c r="EG80" s="25">
        <f t="shared" si="375"/>
        <v>15.64</v>
      </c>
      <c r="EH80" s="25">
        <f t="shared" si="375"/>
        <v>0</v>
      </c>
      <c r="EI80" s="25">
        <f t="shared" si="376"/>
        <v>15.64</v>
      </c>
      <c r="EJ80" s="18">
        <v>2399.9699999999998</v>
      </c>
      <c r="EK80" s="18">
        <v>2358.5500000000002</v>
      </c>
      <c r="EL80" s="18" t="s">
        <v>861</v>
      </c>
      <c r="EM80" s="18" t="s">
        <v>862</v>
      </c>
      <c r="EN80" s="16" t="s">
        <v>774</v>
      </c>
      <c r="EO80" s="16" t="s">
        <v>132</v>
      </c>
      <c r="EP80" s="16" t="e">
        <f>IF(OR(EN80="Cống tròn",EN80="Cống hộp",EN80="Ống nhựa"),INDEX(#REF!,MATCH(E80,#REF!,0)),IF(OR(EN80="Rãnh xây",EN80="Rãnh bê tông"),INDEX(#REF!,MATCH(E80,#REF!,0)),0))</f>
        <v>#REF!</v>
      </c>
      <c r="EQ80" s="18">
        <v>39.569999999999617</v>
      </c>
      <c r="ER80" s="18">
        <v>1</v>
      </c>
      <c r="ES80" s="25">
        <f t="shared" si="377"/>
        <v>39</v>
      </c>
      <c r="ET80" s="1" t="e">
        <f>_xlfn.IFNA(IF(EN80="Cống tròn",INDEX(#REF!,MATCH(E80,#REF!,0)),IF(EN80="Cống hộp",INDEX(#REF!,MATCH(E80,#REF!,0)),EU80&amp;" ,"&amp;EV80)),0)</f>
        <v>#REF!</v>
      </c>
      <c r="EU80" s="16" t="s">
        <v>769</v>
      </c>
      <c r="EV80" s="16" t="s">
        <v>775</v>
      </c>
      <c r="EW80" s="16" t="e">
        <f>_xlfn.IFNA(INDEX(#REF!,MATCH(E80,#REF!,0)),0)</f>
        <v>#REF!</v>
      </c>
      <c r="EX80" s="16"/>
      <c r="EY80" s="18">
        <v>0</v>
      </c>
      <c r="EZ80" s="18">
        <v>0</v>
      </c>
      <c r="FA80" s="18">
        <v>0</v>
      </c>
      <c r="FB80" s="19">
        <v>0</v>
      </c>
      <c r="FC80" s="19">
        <v>0</v>
      </c>
      <c r="FD80" s="25">
        <f t="shared" si="232"/>
        <v>0</v>
      </c>
      <c r="FE80" s="25">
        <f t="shared" si="378"/>
        <v>0</v>
      </c>
      <c r="FF80" s="18">
        <v>0.1</v>
      </c>
      <c r="FG80" s="18">
        <v>2</v>
      </c>
      <c r="FH80" s="18">
        <v>1</v>
      </c>
      <c r="FI80" s="25">
        <f t="shared" si="379"/>
        <v>1.2</v>
      </c>
      <c r="FJ80" s="18">
        <v>0</v>
      </c>
      <c r="FK80" s="18">
        <v>0</v>
      </c>
      <c r="FL80" s="18">
        <v>0.2</v>
      </c>
      <c r="FM80" s="18">
        <v>1.4</v>
      </c>
      <c r="FN80" s="18">
        <v>0</v>
      </c>
      <c r="FO80" s="25">
        <f t="shared" si="380"/>
        <v>1.4</v>
      </c>
      <c r="FP80" s="18">
        <v>1.4999999999999999E-2</v>
      </c>
      <c r="FQ80" s="18">
        <v>1</v>
      </c>
      <c r="FR80" s="25">
        <f t="shared" si="233"/>
        <v>38</v>
      </c>
      <c r="FS80" s="25">
        <f t="shared" si="234"/>
        <v>0.55499999999999994</v>
      </c>
      <c r="FT80" s="25">
        <f t="shared" si="235"/>
        <v>38.555</v>
      </c>
      <c r="FU80" s="25">
        <f t="shared" si="236"/>
        <v>-1.0149999999996169</v>
      </c>
      <c r="FV80" s="25" t="str">
        <f t="shared" si="381"/>
        <v>Thêm 01</v>
      </c>
      <c r="FW80" s="25">
        <f t="shared" si="382"/>
        <v>0</v>
      </c>
      <c r="FX80" s="16"/>
      <c r="FY80" s="16"/>
      <c r="FZ80" s="16"/>
      <c r="GA80" s="16"/>
      <c r="GB80" s="19">
        <v>0</v>
      </c>
      <c r="GC80" s="19">
        <v>0</v>
      </c>
      <c r="GD80" s="19">
        <v>0</v>
      </c>
      <c r="GE80" s="19">
        <v>0</v>
      </c>
      <c r="GF80" s="19">
        <v>0</v>
      </c>
      <c r="GG80" s="19">
        <v>0</v>
      </c>
      <c r="GH80" s="19">
        <v>0</v>
      </c>
      <c r="GI80" s="19">
        <v>0</v>
      </c>
      <c r="GJ80" s="19">
        <v>0</v>
      </c>
      <c r="GK80" s="19">
        <v>0</v>
      </c>
      <c r="GL80" s="25">
        <f t="shared" si="237"/>
        <v>0</v>
      </c>
      <c r="GM80" s="25">
        <f t="shared" si="383"/>
        <v>0</v>
      </c>
      <c r="GN80" s="19">
        <v>0</v>
      </c>
      <c r="GO80" s="19">
        <v>0</v>
      </c>
      <c r="GP80" s="19">
        <v>0</v>
      </c>
      <c r="GQ80" s="19">
        <v>0</v>
      </c>
      <c r="GR80" s="1" t="e">
        <f>_xlfn.IFNA(INDEX(#REF!,MATCH(E80,#REF!,0)),0)</f>
        <v>#REF!</v>
      </c>
      <c r="GS80" s="16"/>
      <c r="GT80" s="18">
        <v>0</v>
      </c>
      <c r="GU80" s="18">
        <v>0</v>
      </c>
      <c r="GV80" s="18">
        <v>0</v>
      </c>
      <c r="GW80" s="18">
        <v>0</v>
      </c>
      <c r="GX80" s="25">
        <f t="shared" si="238"/>
        <v>0</v>
      </c>
      <c r="GY80" s="25">
        <f t="shared" si="239"/>
        <v>0</v>
      </c>
      <c r="GZ80" s="25">
        <f t="shared" si="384"/>
        <v>0</v>
      </c>
      <c r="HA80" s="1" t="e" cm="1">
        <f t="array" ref="HA80">INDEX(#REF!,MATCH(EJ80&amp;EK80&amp;HD80&amp;HE80&amp;HF80,#REF!&amp;#REF!&amp;#REF!&amp;#REF!&amp;#REF!,0))</f>
        <v>#REF!</v>
      </c>
      <c r="HB80" s="16"/>
      <c r="HC80" s="25">
        <f t="shared" si="385"/>
        <v>0</v>
      </c>
      <c r="HD80" s="18">
        <v>0</v>
      </c>
      <c r="HE80" s="18">
        <v>0</v>
      </c>
      <c r="HF80" s="18">
        <v>0</v>
      </c>
      <c r="HG80" s="1" t="e" cm="1">
        <f t="array" ref="HG80">INDEX(#REF!,MATCH(EJ80&amp;EK80&amp;HJ80&amp;HK80&amp;HL80,#REF!&amp;#REF!&amp;#REF!&amp;#REF!&amp;#REF!,0))</f>
        <v>#REF!</v>
      </c>
      <c r="HH80" s="16"/>
      <c r="HI80" s="25">
        <f t="shared" si="386"/>
        <v>0</v>
      </c>
      <c r="HJ80" s="25">
        <f t="shared" si="387"/>
        <v>0</v>
      </c>
      <c r="HK80" s="19">
        <v>0</v>
      </c>
      <c r="HL80" s="19">
        <v>0</v>
      </c>
      <c r="HM80" s="18">
        <v>0.01</v>
      </c>
      <c r="HN80" s="18">
        <v>1</v>
      </c>
      <c r="HO80" s="25">
        <f t="shared" si="388"/>
        <v>0</v>
      </c>
      <c r="HP80" s="25">
        <f t="shared" si="389"/>
        <v>0</v>
      </c>
      <c r="HQ80" s="25">
        <f t="shared" si="390"/>
        <v>0</v>
      </c>
      <c r="HR80" s="25">
        <f t="shared" si="391"/>
        <v>0</v>
      </c>
      <c r="HS80" s="25">
        <f t="shared" si="392"/>
        <v>0</v>
      </c>
      <c r="HT80" s="19">
        <v>0</v>
      </c>
      <c r="HU80" s="19">
        <v>0</v>
      </c>
      <c r="HV80" s="19">
        <v>0</v>
      </c>
      <c r="HW80" s="25">
        <f t="shared" si="393"/>
        <v>0</v>
      </c>
      <c r="HX80" s="19">
        <v>0</v>
      </c>
      <c r="HY80" s="19">
        <v>0</v>
      </c>
      <c r="HZ80" s="18">
        <v>27.98</v>
      </c>
      <c r="IA80" s="20">
        <f>ROUND(IF(EN80="Cống tròn",IF(EN80="Cống tròn",IF(EU80="Không có móng",IQ80-FF80,IF(EU80="Đế",IP80-FN80,IF(OR(EU80="Móng bê tông",EU80="Móng bê tông kết hợp đế"),II80-FJ80,0))),0),IF(EN80="Cống hộp",IF(AND(EN80="Cống hộp",EU80="Không có móng"),IQ80-GF80,IF(AND(EN80="Cống hộp",EU80="Móng bê tông"),IJ80-GB80,0)),IF(OR(EN80="Rãnh xây",EN80="Rãnh bê tông"),IF(OR(EN80="Rãnh xây",EN80="Rãnh bê tông"),IK80-GB80,0),IF(EN80="Ống nhựa",IF(AND(EN80="Ống nhựa",EU80="Không đắp cát"),IQ80-HT80,IF(AND(EN80="Ống nhựa",EU80="Đắp cát"),IH80-HX80,0)),IF(EN80="Rãnh thang",IF(EN80="Rãnh thang",IF(EU80="Móng bê tông",#REF!-#REF!,IQ80),0),0))))),2)</f>
        <v>25.58</v>
      </c>
      <c r="IB80" s="20">
        <f t="shared" si="394"/>
        <v>2.4000000000000021</v>
      </c>
      <c r="IC80" s="20">
        <f t="shared" si="240"/>
        <v>25.58</v>
      </c>
      <c r="ID80" s="20">
        <f t="shared" si="241"/>
        <v>0</v>
      </c>
      <c r="IE80" s="20">
        <f t="shared" si="242"/>
        <v>0</v>
      </c>
      <c r="IF80" s="20">
        <f t="shared" si="243"/>
        <v>0</v>
      </c>
      <c r="IG80" s="20">
        <f>IF(EN80="Rãnh thang",IF(AND(EN80="Rãnh thang",EU80="Móng bê tông"),IQ80-#REF!,0),IF(EN80="Ống nhựa",IF(AND(EN80="Ống nhựa",EU80="Đắp cát"),IQ80-HT80,0),IF(EN80="Cống tròn",IF(EN80="Cống tròn",IF(OR(EU80="Móng bê tông",EU80="Móng bê tông kết hợp đế"),IM80-FL80,0),0),IF(EN80="Cống hộp",IF(AND(EN80="Cống hộp",EU80="Móng bê tông"),IN80-GD80,0),IF(OR(EN80="Rãnh xây",EN80="Rãnh bê tông"),IF(AND(EN80="Rãnh xây",EU80="Móng bê tông"),IO80-GD80,IF(AND(EN80="Rãnh bê tông",EU80="Móng bê tông"),IO80-GD80,0)),0)))))</f>
        <v>25.58</v>
      </c>
      <c r="IH80" s="20">
        <f t="shared" si="244"/>
        <v>0</v>
      </c>
      <c r="II80" s="20">
        <f t="shared" si="245"/>
        <v>25.58</v>
      </c>
      <c r="IJ80" s="20">
        <f t="shared" si="246"/>
        <v>0</v>
      </c>
      <c r="IK80" s="20">
        <f t="shared" si="247"/>
        <v>0</v>
      </c>
      <c r="IL80" s="20">
        <f t="shared" si="248"/>
        <v>25.779999999999998</v>
      </c>
      <c r="IM80" s="20">
        <f t="shared" si="249"/>
        <v>25.779999999999998</v>
      </c>
      <c r="IN80" s="20">
        <f t="shared" si="250"/>
        <v>0</v>
      </c>
      <c r="IO80" s="20">
        <f t="shared" si="251"/>
        <v>0</v>
      </c>
      <c r="IP80" s="20">
        <f t="shared" si="252"/>
        <v>0</v>
      </c>
      <c r="IQ80" s="18">
        <v>25.88</v>
      </c>
      <c r="IR80" s="25">
        <f t="shared" si="395"/>
        <v>0</v>
      </c>
      <c r="IS80" s="25">
        <f t="shared" si="253"/>
        <v>0</v>
      </c>
      <c r="IT80" s="25">
        <f t="shared" si="254"/>
        <v>0</v>
      </c>
      <c r="IU80" s="25">
        <f>ROUND(IF(EN80="Cống tròn",IF(EN80="Cống tròn",IV80+FF80,0),IF(EN80="Cống hộp",IF(EN80="Cống hộp",IV80+GP80,0),IF(OR(EN80="Rãnh xây",EN80="Rãnh bê tông"),IF(OR(EN80="Rãnh xây",EN80="Rãnh bê tông"),IV80+GP80,0),IF(EN80="ống nhựa",IF(EN80="Ống nhựa",IV80+HT80,0),IF(EN80="Rãnh thang",IF(EN80="Rãnh thang",IQ80+#REF!,0),0))))),2)</f>
        <v>26.83</v>
      </c>
      <c r="IV80" s="18">
        <v>26.73</v>
      </c>
      <c r="IW80" s="25">
        <f t="shared" si="255"/>
        <v>26.83</v>
      </c>
      <c r="IX80" s="25">
        <f t="shared" si="256"/>
        <v>0</v>
      </c>
      <c r="IY80" s="25">
        <f t="shared" si="257"/>
        <v>0</v>
      </c>
      <c r="IZ80" s="25">
        <f t="shared" si="258"/>
        <v>0</v>
      </c>
      <c r="JA80" s="25">
        <f t="shared" si="259"/>
        <v>0</v>
      </c>
      <c r="JB80" s="18">
        <v>27.75</v>
      </c>
      <c r="JC80" s="20">
        <f>ROUND(IF(EN80="Cống tròn",IF(EN80="Cống tròn",IF(EU80="Không có móng",JS80-FF80,IF(EU80="Đế",JR80-FN80,IF(OR(EU80="Móng bê tông",EU80="Móng bê tông kết hợp đế"),JK80-FJ80,0))),0),IF(EN80="Cống hộp",IF(AND(EN80="Cống hộp",EU80="Không có móng"),JS80-GF80,IF(AND(EN80="Cống hộp",EU80="Móng bê tông"),JL80-GB80,0)),IF(OR(EN80="Rãnh xây",EN80="Rãnh bê tông"),IF(OR(EN80="Rãnh xây",EN80="Rãnh bê tông"),JM80-GB80,0),IF(EN80="Ống nhựa",IF(AND(EN80="Ống nhựa",EU80="Không đắp cát"),JS80-HT80,IF(AND(EN80="Ống nhựa",EU80="Đắp cát"),JJ80-HX80,0)),IF(EN80="Rãnh thang",IF(EN80="Rãnh thang",IF(EU80="Móng bê tông",#REF!-#REF!,JS80),0),0))))),2)</f>
        <v>25.43</v>
      </c>
      <c r="JD80" s="20">
        <f t="shared" si="396"/>
        <v>2.3200000000000003</v>
      </c>
      <c r="JE80" s="20">
        <f t="shared" si="260"/>
        <v>25.43</v>
      </c>
      <c r="JF80" s="20">
        <f t="shared" si="261"/>
        <v>0</v>
      </c>
      <c r="JG80" s="20">
        <f t="shared" si="262"/>
        <v>0</v>
      </c>
      <c r="JH80" s="20">
        <f t="shared" si="263"/>
        <v>0</v>
      </c>
      <c r="JI80" s="20">
        <f>IF(EN80="Rãnh thang",IF(AND(EN80="Rãnh thang",EU80="Móng bê tông"),JS80-#REF!,0),IF(EN80="Ống nhựa",IF(AND(EN80="Ống nhựa",EU80="Đắp cát"),JS80-HT80,0),IF(EN80="Cống tròn",IF(EN80="Cống tròn",IF(OR(EU80="Móng bê tông",EU80="Móng bê tông kết hợp đế"),JO80-FL80,0),0),IF(EN80="Cống hộp",IF(AND(EN80="Cống hộp",EU80="Móng bê tông"),JP80-GD80,0),IF(OR(EN80="Rãnh xây",EN80="Rãnh bê tông"),IF(AND(EN80="Rãnh xây",EU80="Móng bê tông"),JQ80-GD80,IF(AND(EN80="Rãnh bê tông",EU80="Móng bê tông"),JQ80-GD80,0)),0)))))</f>
        <v>25.43</v>
      </c>
      <c r="JJ80" s="20">
        <f t="shared" si="264"/>
        <v>0</v>
      </c>
      <c r="JK80" s="20">
        <f t="shared" si="265"/>
        <v>25.43</v>
      </c>
      <c r="JL80" s="20">
        <f t="shared" si="266"/>
        <v>0</v>
      </c>
      <c r="JM80" s="20">
        <f t="shared" si="267"/>
        <v>0</v>
      </c>
      <c r="JN80" s="20">
        <f t="shared" si="268"/>
        <v>25.63</v>
      </c>
      <c r="JO80" s="20">
        <f t="shared" si="269"/>
        <v>25.63</v>
      </c>
      <c r="JP80" s="20">
        <f t="shared" si="270"/>
        <v>0</v>
      </c>
      <c r="JQ80" s="20">
        <f t="shared" si="271"/>
        <v>0</v>
      </c>
      <c r="JR80" s="20">
        <f t="shared" si="272"/>
        <v>0</v>
      </c>
      <c r="JS80" s="26">
        <v>25.73</v>
      </c>
      <c r="JT80" s="25">
        <f t="shared" si="397"/>
        <v>0</v>
      </c>
      <c r="JU80" s="25">
        <f t="shared" si="273"/>
        <v>0</v>
      </c>
      <c r="JV80" s="25">
        <f t="shared" si="274"/>
        <v>0</v>
      </c>
      <c r="JW80" s="25">
        <f>ROUND(IF(EN80="Cống tròn",IF(EN80="Cống tròn",JX80+FF80,0),IF(EN80="Cống hộp",IF(EN80="Cống hộp",JX80+GP80,0),IF(OR(EN80="Rãnh xây",EN80="Rãnh bê tông"),IF(OR(EN80="Rãnh xây",EN80="Rãnh bê tông"),JX80+GP80,0),IF(EN80="ống nhựa",IF(EN80="Ống nhựa",JX80+HT80,0),IF(EN80="Rãnh thang",IF(EN80="Rãnh thang",JS80+#REF!,0),0))))),2)</f>
        <v>26.83</v>
      </c>
      <c r="JX80" s="27">
        <v>26.73</v>
      </c>
      <c r="JY80" s="25">
        <f t="shared" si="275"/>
        <v>26.83</v>
      </c>
      <c r="JZ80" s="25">
        <f t="shared" si="276"/>
        <v>0</v>
      </c>
      <c r="KA80" s="25">
        <f t="shared" si="277"/>
        <v>0</v>
      </c>
      <c r="KB80" s="25">
        <f t="shared" si="278"/>
        <v>0</v>
      </c>
      <c r="KC80" s="25">
        <f t="shared" si="279"/>
        <v>0</v>
      </c>
      <c r="KD80" s="28" t="s">
        <v>98</v>
      </c>
      <c r="KE80" s="27">
        <v>0</v>
      </c>
      <c r="KF80" s="25">
        <f t="shared" si="280"/>
        <v>2.4000000000000021</v>
      </c>
      <c r="KG80" s="25">
        <f t="shared" si="398"/>
        <v>2.4000000000000021</v>
      </c>
      <c r="KH80" s="27">
        <v>0</v>
      </c>
      <c r="KI80" s="25">
        <f t="shared" si="281"/>
        <v>2.3200000000000003</v>
      </c>
      <c r="KJ80" s="25">
        <f t="shared" si="399"/>
        <v>2.3200000000000003</v>
      </c>
      <c r="KK80" s="25">
        <f t="shared" si="282"/>
        <v>0</v>
      </c>
      <c r="KL80" s="25">
        <f t="shared" si="283"/>
        <v>0</v>
      </c>
      <c r="KM80" s="25">
        <f t="shared" si="400"/>
        <v>0</v>
      </c>
      <c r="KN80" s="25">
        <f t="shared" si="284"/>
        <v>0</v>
      </c>
      <c r="KO80" s="25">
        <f t="shared" si="285"/>
        <v>0</v>
      </c>
      <c r="KP80" s="25">
        <f t="shared" si="401"/>
        <v>0</v>
      </c>
      <c r="KQ80" s="25">
        <f t="shared" si="286"/>
        <v>0.2</v>
      </c>
      <c r="KR80" s="25">
        <f t="shared" si="287"/>
        <v>0.2</v>
      </c>
      <c r="KS80" s="25">
        <f t="shared" si="402"/>
        <v>0.2</v>
      </c>
      <c r="KT80" s="25">
        <f t="shared" si="288"/>
        <v>0</v>
      </c>
      <c r="KU80" s="25">
        <f t="shared" si="289"/>
        <v>0</v>
      </c>
      <c r="KV80" s="25">
        <f t="shared" si="403"/>
        <v>0</v>
      </c>
      <c r="KW80" s="25">
        <f t="shared" si="290"/>
        <v>0</v>
      </c>
      <c r="KX80" s="25">
        <f t="shared" si="291"/>
        <v>0</v>
      </c>
      <c r="KY80" s="25">
        <f t="shared" si="404"/>
        <v>0</v>
      </c>
      <c r="KZ80" s="25">
        <f t="shared" si="292"/>
        <v>0</v>
      </c>
      <c r="LA80" s="25">
        <f t="shared" si="293"/>
        <v>0</v>
      </c>
      <c r="LB80" s="25">
        <f t="shared" si="405"/>
        <v>0</v>
      </c>
      <c r="LC80" s="25">
        <f t="shared" si="294"/>
        <v>1.4</v>
      </c>
      <c r="LD80" s="25">
        <f t="shared" si="295"/>
        <v>1.4</v>
      </c>
      <c r="LE80" s="25">
        <f t="shared" si="406"/>
        <v>1.4</v>
      </c>
      <c r="LF80" s="25">
        <f t="shared" si="296"/>
        <v>0</v>
      </c>
      <c r="LG80" s="25">
        <f t="shared" si="297"/>
        <v>0</v>
      </c>
      <c r="LH80" s="25">
        <f t="shared" si="407"/>
        <v>0</v>
      </c>
      <c r="LI80" s="25">
        <f t="shared" si="298"/>
        <v>0</v>
      </c>
      <c r="LJ80" s="25">
        <f t="shared" si="299"/>
        <v>0</v>
      </c>
      <c r="LK80" s="25">
        <f t="shared" si="408"/>
        <v>0</v>
      </c>
      <c r="LL80" s="25">
        <f t="shared" si="300"/>
        <v>0</v>
      </c>
      <c r="LM80" s="25">
        <f t="shared" si="301"/>
        <v>0</v>
      </c>
      <c r="LN80" s="25">
        <f t="shared" si="409"/>
        <v>0</v>
      </c>
      <c r="LO80" s="25">
        <f t="shared" si="302"/>
        <v>0</v>
      </c>
      <c r="LP80" s="25">
        <f t="shared" si="303"/>
        <v>0</v>
      </c>
      <c r="LQ80" s="25">
        <f t="shared" si="410"/>
        <v>0</v>
      </c>
      <c r="LR80" s="25">
        <f t="shared" si="304"/>
        <v>0</v>
      </c>
      <c r="LS80" s="25">
        <f t="shared" si="305"/>
        <v>0</v>
      </c>
      <c r="LT80" s="25">
        <f t="shared" si="411"/>
        <v>0</v>
      </c>
      <c r="LU80" s="25">
        <f t="shared" si="306"/>
        <v>0</v>
      </c>
      <c r="LV80" s="25">
        <f t="shared" si="307"/>
        <v>0</v>
      </c>
      <c r="LW80" s="25">
        <f t="shared" si="412"/>
        <v>0</v>
      </c>
      <c r="LX80" s="25">
        <f t="shared" si="308"/>
        <v>0</v>
      </c>
      <c r="LY80" s="25">
        <f t="shared" si="309"/>
        <v>0</v>
      </c>
      <c r="LZ80" s="25">
        <f t="shared" si="413"/>
        <v>0</v>
      </c>
      <c r="MA80" s="25">
        <f t="shared" si="310"/>
        <v>0</v>
      </c>
      <c r="MB80" s="25">
        <f t="shared" si="311"/>
        <v>0</v>
      </c>
      <c r="MC80" s="25">
        <f t="shared" si="414"/>
        <v>0</v>
      </c>
      <c r="MD80" s="25">
        <f t="shared" si="312"/>
        <v>0</v>
      </c>
      <c r="ME80" s="25">
        <f t="shared" si="313"/>
        <v>0</v>
      </c>
      <c r="MF80" s="25">
        <f t="shared" si="415"/>
        <v>0</v>
      </c>
      <c r="MG80" s="25">
        <f t="shared" si="314"/>
        <v>0</v>
      </c>
      <c r="MH80" s="25">
        <f t="shared" si="315"/>
        <v>0</v>
      </c>
      <c r="MI80" s="25">
        <f t="shared" si="416"/>
        <v>0</v>
      </c>
      <c r="MJ80" s="25">
        <f t="shared" si="316"/>
        <v>0</v>
      </c>
      <c r="MK80" s="25">
        <f t="shared" si="317"/>
        <v>0</v>
      </c>
      <c r="ML80" s="25">
        <f t="shared" si="417"/>
        <v>0</v>
      </c>
      <c r="MM80" s="25">
        <f t="shared" si="318"/>
        <v>0</v>
      </c>
      <c r="MN80" s="25">
        <f t="shared" si="319"/>
        <v>0</v>
      </c>
      <c r="MO80" s="25">
        <f t="shared" si="418"/>
        <v>0</v>
      </c>
      <c r="MP80" s="25">
        <f t="shared" si="320"/>
        <v>0</v>
      </c>
      <c r="MQ80" s="25">
        <f t="shared" si="321"/>
        <v>0</v>
      </c>
      <c r="MR80" s="25">
        <f t="shared" si="419"/>
        <v>0</v>
      </c>
      <c r="MS80" s="29">
        <v>1.4</v>
      </c>
      <c r="MT80" s="29">
        <v>0</v>
      </c>
      <c r="MU80" s="29">
        <v>1</v>
      </c>
      <c r="MV80" s="29">
        <v>1</v>
      </c>
      <c r="MW80" s="25">
        <f t="shared" si="322"/>
        <v>1.4</v>
      </c>
      <c r="MX80" s="25">
        <f t="shared" si="323"/>
        <v>3.36</v>
      </c>
      <c r="MY80" s="25">
        <f t="shared" si="324"/>
        <v>0</v>
      </c>
      <c r="MZ80" s="25">
        <f t="shared" si="325"/>
        <v>0</v>
      </c>
      <c r="NA80" s="25">
        <f t="shared" si="326"/>
        <v>1.4</v>
      </c>
      <c r="NB80" s="25">
        <f t="shared" si="327"/>
        <v>3.25</v>
      </c>
      <c r="NC80" s="25">
        <f t="shared" si="328"/>
        <v>0</v>
      </c>
      <c r="ND80" s="25">
        <f t="shared" si="329"/>
        <v>0</v>
      </c>
      <c r="NE80" s="25">
        <f t="shared" si="420"/>
        <v>1.4</v>
      </c>
      <c r="NF80" s="25">
        <f t="shared" si="420"/>
        <v>3.3049999999999997</v>
      </c>
      <c r="NG80" s="25">
        <f t="shared" si="420"/>
        <v>0</v>
      </c>
      <c r="NH80" s="25">
        <f t="shared" si="420"/>
        <v>0</v>
      </c>
      <c r="NI80" s="25">
        <f t="shared" si="330"/>
        <v>130.78</v>
      </c>
      <c r="NJ80" s="25">
        <f t="shared" si="331"/>
        <v>0</v>
      </c>
      <c r="NK80" s="25">
        <f t="shared" si="332"/>
        <v>130.78</v>
      </c>
      <c r="NL80" s="25">
        <f t="shared" si="333"/>
        <v>71.959999999999994</v>
      </c>
      <c r="NM80" s="25">
        <f t="shared" si="334"/>
        <v>0</v>
      </c>
      <c r="NN80" s="25">
        <f t="shared" si="421"/>
        <v>71.959999999999994</v>
      </c>
      <c r="NO80" s="25">
        <f t="shared" si="335"/>
        <v>0</v>
      </c>
      <c r="NP80" s="25">
        <f t="shared" si="336"/>
        <v>0</v>
      </c>
      <c r="NQ80" s="25">
        <f t="shared" si="422"/>
        <v>0</v>
      </c>
      <c r="NR80" s="25">
        <f t="shared" si="337"/>
        <v>0</v>
      </c>
      <c r="NS80" s="25">
        <f t="shared" si="338"/>
        <v>0</v>
      </c>
      <c r="NT80" s="25">
        <f t="shared" si="423"/>
        <v>0</v>
      </c>
      <c r="NU80" s="25">
        <f t="shared" si="339"/>
        <v>0</v>
      </c>
      <c r="NV80" s="25">
        <f t="shared" si="340"/>
        <v>0</v>
      </c>
      <c r="NW80" s="25">
        <f t="shared" si="424"/>
        <v>0</v>
      </c>
      <c r="NX80" s="25">
        <f t="shared" si="425"/>
        <v>71.959999999999994</v>
      </c>
      <c r="NY80" s="25">
        <f t="shared" si="425"/>
        <v>0</v>
      </c>
      <c r="NZ80" s="25">
        <f t="shared" si="426"/>
        <v>71.959999999999994</v>
      </c>
      <c r="OA80" s="25">
        <f t="shared" si="427"/>
        <v>58.82</v>
      </c>
      <c r="OB80" s="25">
        <f t="shared" si="427"/>
        <v>0</v>
      </c>
      <c r="OC80" s="25">
        <f t="shared" si="428"/>
        <v>58.82</v>
      </c>
      <c r="OD80" s="25">
        <f t="shared" si="429"/>
        <v>71.959999999999994</v>
      </c>
      <c r="OE80" s="25">
        <f t="shared" si="429"/>
        <v>0</v>
      </c>
      <c r="OF80" s="25">
        <f t="shared" si="429"/>
        <v>71.959999999999994</v>
      </c>
      <c r="OG80" s="25">
        <f t="shared" si="341"/>
        <v>0</v>
      </c>
      <c r="OH80" s="25">
        <f t="shared" si="342"/>
        <v>0</v>
      </c>
      <c r="OI80" s="25">
        <f t="shared" si="343"/>
        <v>0</v>
      </c>
      <c r="OJ80" s="25">
        <f t="shared" si="344"/>
        <v>0</v>
      </c>
      <c r="OK80" s="25">
        <f t="shared" si="345"/>
        <v>0</v>
      </c>
      <c r="OL80" s="25">
        <f t="shared" si="346"/>
        <v>0</v>
      </c>
      <c r="OM80" s="25">
        <f t="shared" si="430"/>
        <v>0</v>
      </c>
      <c r="ON80" s="25">
        <f t="shared" si="430"/>
        <v>0</v>
      </c>
      <c r="OO80" s="25">
        <f t="shared" si="430"/>
        <v>0</v>
      </c>
      <c r="OP80" s="25">
        <f t="shared" si="347"/>
        <v>0</v>
      </c>
      <c r="OQ80" s="25">
        <f t="shared" si="348"/>
        <v>0</v>
      </c>
      <c r="OR80" s="25">
        <f t="shared" si="431"/>
        <v>0</v>
      </c>
      <c r="OS80" s="19">
        <v>536647.40700000001</v>
      </c>
      <c r="OT80" s="19">
        <v>2370663.2889999999</v>
      </c>
    </row>
    <row r="81" spans="1:410" ht="33" customHeight="1" x14ac:dyDescent="0.25">
      <c r="A81" s="18"/>
      <c r="B81" s="18" t="s">
        <v>850</v>
      </c>
      <c r="C81" s="18">
        <v>2358.5500000000002</v>
      </c>
      <c r="D81" s="16" t="e">
        <f>_xlfn.IFNA(INDEX(#REF!,MATCH(E81,#REF!,0)),0)</f>
        <v>#REF!</v>
      </c>
      <c r="E81" s="18" t="s">
        <v>862</v>
      </c>
      <c r="F81" s="16" t="s">
        <v>765</v>
      </c>
      <c r="G81" s="16" t="s">
        <v>766</v>
      </c>
      <c r="H81" s="16" t="s">
        <v>767</v>
      </c>
      <c r="I81" s="16" t="s">
        <v>768</v>
      </c>
      <c r="J81" s="16" t="s">
        <v>769</v>
      </c>
      <c r="K81" s="16" t="s">
        <v>770</v>
      </c>
      <c r="L81" s="16" t="s">
        <v>771</v>
      </c>
      <c r="M81" s="18">
        <v>1.64</v>
      </c>
      <c r="N81" s="18">
        <v>1.94</v>
      </c>
      <c r="O81" s="18">
        <v>2.04</v>
      </c>
      <c r="P81" s="18">
        <v>2.34</v>
      </c>
      <c r="Q81" s="18">
        <v>0.1</v>
      </c>
      <c r="R81" s="18">
        <v>1.8399999999999999</v>
      </c>
      <c r="S81" s="18">
        <v>2.14</v>
      </c>
      <c r="T81" s="18">
        <v>0.2</v>
      </c>
      <c r="U81" s="18">
        <v>0</v>
      </c>
      <c r="V81" s="18">
        <v>0</v>
      </c>
      <c r="W81" s="18">
        <v>0</v>
      </c>
      <c r="X81" s="18">
        <v>1.64</v>
      </c>
      <c r="Y81" s="18">
        <v>1.9</v>
      </c>
      <c r="Z81" s="20">
        <f t="shared" si="349"/>
        <v>2.1</v>
      </c>
      <c r="AA81" s="18">
        <v>0.22</v>
      </c>
      <c r="AB81" s="18">
        <v>0</v>
      </c>
      <c r="AC81" s="18">
        <v>0</v>
      </c>
      <c r="AD81" s="18">
        <v>0</v>
      </c>
      <c r="AE81" s="18">
        <v>0</v>
      </c>
      <c r="AF81" s="18">
        <v>0</v>
      </c>
      <c r="AG81" s="18">
        <v>1.2</v>
      </c>
      <c r="AH81" s="18">
        <v>1.5</v>
      </c>
      <c r="AI81" s="20">
        <f t="shared" si="350"/>
        <v>2.25</v>
      </c>
      <c r="AJ81" s="18">
        <v>0</v>
      </c>
      <c r="AK81" s="18">
        <v>0</v>
      </c>
      <c r="AL81" s="20">
        <f t="shared" si="351"/>
        <v>0</v>
      </c>
      <c r="AM81" s="18">
        <v>1.64</v>
      </c>
      <c r="AN81" s="18">
        <v>1.5</v>
      </c>
      <c r="AO81" s="18">
        <v>0.15</v>
      </c>
      <c r="AP81" s="18">
        <v>0.22</v>
      </c>
      <c r="AQ81" s="18">
        <v>1.64</v>
      </c>
      <c r="AR81" s="18">
        <v>1.72</v>
      </c>
      <c r="AS81" s="18">
        <v>0.12</v>
      </c>
      <c r="AT81" s="18">
        <v>0.11</v>
      </c>
      <c r="AU81" s="18">
        <v>0</v>
      </c>
      <c r="AV81" s="18">
        <v>1</v>
      </c>
      <c r="AW81" s="18">
        <v>0</v>
      </c>
      <c r="AX81" s="18">
        <v>0</v>
      </c>
      <c r="AY81" s="18">
        <v>0</v>
      </c>
      <c r="AZ81" s="18">
        <v>0</v>
      </c>
      <c r="BA81" s="18">
        <v>0</v>
      </c>
      <c r="BB81" s="18">
        <v>0</v>
      </c>
      <c r="BC81" s="18">
        <v>0</v>
      </c>
      <c r="BD81" s="18">
        <v>0</v>
      </c>
      <c r="BE81" s="18">
        <v>2</v>
      </c>
      <c r="BF81" s="18">
        <v>0</v>
      </c>
      <c r="BG81" s="18">
        <v>0</v>
      </c>
      <c r="BH81" s="18">
        <v>0</v>
      </c>
      <c r="BI81" s="18">
        <v>0</v>
      </c>
      <c r="BJ81" s="18">
        <v>0</v>
      </c>
      <c r="BK81" s="18">
        <v>0</v>
      </c>
      <c r="BL81" s="18">
        <v>0</v>
      </c>
      <c r="BM81" s="18">
        <v>0</v>
      </c>
      <c r="BN81" s="18">
        <v>0</v>
      </c>
      <c r="BO81" s="18">
        <v>0</v>
      </c>
      <c r="BP81" s="18">
        <v>0</v>
      </c>
      <c r="BQ81" s="18">
        <v>0</v>
      </c>
      <c r="BR81" s="18">
        <v>0</v>
      </c>
      <c r="BS81" s="18">
        <v>0</v>
      </c>
      <c r="BT81" s="18">
        <v>0</v>
      </c>
      <c r="BU81" s="18">
        <v>0</v>
      </c>
      <c r="BV81" s="18">
        <v>0</v>
      </c>
      <c r="BW81" s="18">
        <v>0</v>
      </c>
      <c r="BX81" s="18">
        <v>0</v>
      </c>
      <c r="BY81" s="18">
        <v>0</v>
      </c>
      <c r="BZ81" s="18">
        <v>0</v>
      </c>
      <c r="CA81" s="16" t="e">
        <f>_xlfn.IFNA(IF(RIGHT(D81,2)="=G",0,INDEX(#REF!,MATCH(E81,#REF!,0))),0)</f>
        <v>#REF!</v>
      </c>
      <c r="CB81" s="16" t="s">
        <v>776</v>
      </c>
      <c r="CC81" s="18">
        <v>0</v>
      </c>
      <c r="CD81" s="18">
        <v>0</v>
      </c>
      <c r="CE81" s="18">
        <v>1.4</v>
      </c>
      <c r="CF81" s="18">
        <v>0.85</v>
      </c>
      <c r="CG81" s="18">
        <v>0.12</v>
      </c>
      <c r="CH81" s="18">
        <v>2</v>
      </c>
      <c r="CI81" s="16" t="s">
        <v>98</v>
      </c>
      <c r="CJ81" s="18">
        <v>0</v>
      </c>
      <c r="CK81" s="20">
        <f t="shared" si="217"/>
        <v>2.62</v>
      </c>
      <c r="CL81" s="20">
        <f t="shared" si="352"/>
        <v>2.62</v>
      </c>
      <c r="CM81" s="18">
        <v>27.75</v>
      </c>
      <c r="CN81" s="18">
        <v>27.83</v>
      </c>
      <c r="CO81" s="18">
        <v>26.991</v>
      </c>
      <c r="CP81" s="22">
        <f t="shared" si="218"/>
        <v>27.75</v>
      </c>
      <c r="CQ81" s="22">
        <f t="shared" si="219"/>
        <v>25.13</v>
      </c>
      <c r="CR81" s="22">
        <f t="shared" si="353"/>
        <v>2.62</v>
      </c>
      <c r="CS81" s="22">
        <f t="shared" si="220"/>
        <v>25.23</v>
      </c>
      <c r="CT81" s="22">
        <f t="shared" si="221"/>
        <v>25.43</v>
      </c>
      <c r="CU81" s="18">
        <v>25.43</v>
      </c>
      <c r="CV81" s="22">
        <f t="shared" si="354"/>
        <v>2.1</v>
      </c>
      <c r="CW81" s="22">
        <f t="shared" si="222"/>
        <v>0</v>
      </c>
      <c r="CX81" s="22">
        <f t="shared" si="223"/>
        <v>0</v>
      </c>
      <c r="CY81" s="22">
        <f t="shared" si="224"/>
        <v>27.56</v>
      </c>
      <c r="CZ81" s="22">
        <f t="shared" si="225"/>
        <v>27.71</v>
      </c>
      <c r="DA81" s="18">
        <v>27.83</v>
      </c>
      <c r="DB81" s="20">
        <f t="shared" si="355"/>
        <v>2.7</v>
      </c>
      <c r="DC81" s="20">
        <f t="shared" si="356"/>
        <v>0.08</v>
      </c>
      <c r="DD81" s="20">
        <f t="shared" si="357"/>
        <v>2.62</v>
      </c>
      <c r="DE81" s="20">
        <f t="shared" si="226"/>
        <v>0.1</v>
      </c>
      <c r="DF81" s="20">
        <f t="shared" si="227"/>
        <v>0.2</v>
      </c>
      <c r="DG81" s="20">
        <f t="shared" si="228"/>
        <v>2.3199999999999998</v>
      </c>
      <c r="DH81" s="20">
        <f t="shared" si="229"/>
        <v>0</v>
      </c>
      <c r="DI81" s="20">
        <f t="shared" si="230"/>
        <v>0</v>
      </c>
      <c r="DJ81" s="20">
        <f t="shared" si="231"/>
        <v>0</v>
      </c>
      <c r="DK81" s="20">
        <f t="shared" si="358"/>
        <v>2.62</v>
      </c>
      <c r="DL81" s="20">
        <f t="shared" si="359"/>
        <v>0</v>
      </c>
      <c r="DM81" s="20">
        <f t="shared" si="360"/>
        <v>0</v>
      </c>
      <c r="DN81" s="20">
        <f t="shared" si="361"/>
        <v>0</v>
      </c>
      <c r="DO81" s="18">
        <v>2.54</v>
      </c>
      <c r="DP81" s="18">
        <v>0</v>
      </c>
      <c r="DQ81" s="18">
        <v>1</v>
      </c>
      <c r="DR81" s="18">
        <v>1</v>
      </c>
      <c r="DS81" s="25">
        <f t="shared" si="362"/>
        <v>2.54</v>
      </c>
      <c r="DT81" s="25">
        <f t="shared" si="363"/>
        <v>0</v>
      </c>
      <c r="DU81" s="25">
        <f t="shared" si="364"/>
        <v>6.65</v>
      </c>
      <c r="DV81" s="25">
        <f t="shared" si="365"/>
        <v>0</v>
      </c>
      <c r="DW81" s="25">
        <f t="shared" si="366"/>
        <v>6.65</v>
      </c>
      <c r="DX81" s="25">
        <f t="shared" si="367"/>
        <v>13.57</v>
      </c>
      <c r="DY81" s="25">
        <f t="shared" si="368"/>
        <v>0</v>
      </c>
      <c r="DZ81" s="25">
        <f t="shared" si="369"/>
        <v>13.57</v>
      </c>
      <c r="EA81" s="25">
        <f t="shared" si="370"/>
        <v>8.65</v>
      </c>
      <c r="EB81" s="25">
        <f t="shared" si="371"/>
        <v>0</v>
      </c>
      <c r="EC81" s="25">
        <f t="shared" si="372"/>
        <v>8.65</v>
      </c>
      <c r="ED81" s="25">
        <f t="shared" si="373"/>
        <v>4.92</v>
      </c>
      <c r="EE81" s="25">
        <f t="shared" si="373"/>
        <v>0</v>
      </c>
      <c r="EF81" s="25">
        <f t="shared" si="374"/>
        <v>4.92</v>
      </c>
      <c r="EG81" s="25">
        <f t="shared" si="375"/>
        <v>8.65</v>
      </c>
      <c r="EH81" s="25">
        <f t="shared" si="375"/>
        <v>0</v>
      </c>
      <c r="EI81" s="25">
        <f t="shared" si="376"/>
        <v>8.65</v>
      </c>
      <c r="EJ81" s="18">
        <v>2358.5500000000002</v>
      </c>
      <c r="EK81" s="18">
        <v>2319.85</v>
      </c>
      <c r="EL81" s="18" t="s">
        <v>862</v>
      </c>
      <c r="EM81" s="18" t="s">
        <v>863</v>
      </c>
      <c r="EN81" s="16" t="s">
        <v>774</v>
      </c>
      <c r="EO81" s="16" t="s">
        <v>132</v>
      </c>
      <c r="EP81" s="16" t="e">
        <f>IF(OR(EN81="Cống tròn",EN81="Cống hộp",EN81="Ống nhựa"),INDEX(#REF!,MATCH(E81,#REF!,0)),IF(OR(EN81="Rãnh xây",EN81="Rãnh bê tông"),INDEX(#REF!,MATCH(E81,#REF!,0)),0))</f>
        <v>#REF!</v>
      </c>
      <c r="EQ81" s="18">
        <v>37.50000000000027</v>
      </c>
      <c r="ER81" s="18">
        <v>1</v>
      </c>
      <c r="ES81" s="25">
        <f t="shared" si="377"/>
        <v>37</v>
      </c>
      <c r="ET81" s="1" t="e">
        <f>_xlfn.IFNA(IF(EN81="Cống tròn",INDEX(#REF!,MATCH(E81,#REF!,0)),IF(EN81="Cống hộp",INDEX(#REF!,MATCH(E81,#REF!,0)),EU81&amp;" ,"&amp;EV81)),0)</f>
        <v>#REF!</v>
      </c>
      <c r="EU81" s="16" t="s">
        <v>769</v>
      </c>
      <c r="EV81" s="16" t="s">
        <v>775</v>
      </c>
      <c r="EW81" s="16" t="e">
        <f>_xlfn.IFNA(INDEX(#REF!,MATCH(E81,#REF!,0)),0)</f>
        <v>#REF!</v>
      </c>
      <c r="EX81" s="16"/>
      <c r="EY81" s="18">
        <v>0</v>
      </c>
      <c r="EZ81" s="18">
        <v>0</v>
      </c>
      <c r="FA81" s="18">
        <v>0</v>
      </c>
      <c r="FB81" s="19">
        <v>0</v>
      </c>
      <c r="FC81" s="19">
        <v>0</v>
      </c>
      <c r="FD81" s="25">
        <f t="shared" si="232"/>
        <v>0</v>
      </c>
      <c r="FE81" s="25">
        <f t="shared" si="378"/>
        <v>0</v>
      </c>
      <c r="FF81" s="18">
        <v>0.1</v>
      </c>
      <c r="FG81" s="18">
        <v>2</v>
      </c>
      <c r="FH81" s="18">
        <v>1</v>
      </c>
      <c r="FI81" s="25">
        <f t="shared" si="379"/>
        <v>1.2</v>
      </c>
      <c r="FJ81" s="18">
        <v>0</v>
      </c>
      <c r="FK81" s="18">
        <v>0</v>
      </c>
      <c r="FL81" s="18">
        <v>0.2</v>
      </c>
      <c r="FM81" s="18">
        <v>1.4</v>
      </c>
      <c r="FN81" s="18">
        <v>0</v>
      </c>
      <c r="FO81" s="25">
        <f t="shared" si="380"/>
        <v>1.4</v>
      </c>
      <c r="FP81" s="18">
        <v>1.4999999999999999E-2</v>
      </c>
      <c r="FQ81" s="18">
        <v>1</v>
      </c>
      <c r="FR81" s="25">
        <f t="shared" si="233"/>
        <v>36</v>
      </c>
      <c r="FS81" s="25">
        <f t="shared" si="234"/>
        <v>0.52500000000000002</v>
      </c>
      <c r="FT81" s="25">
        <f t="shared" si="235"/>
        <v>36.524999999999999</v>
      </c>
      <c r="FU81" s="25">
        <f t="shared" si="236"/>
        <v>-0.97500000000027143</v>
      </c>
      <c r="FV81" s="25" t="str">
        <f t="shared" si="381"/>
        <v>Thêm 01</v>
      </c>
      <c r="FW81" s="25">
        <f t="shared" si="382"/>
        <v>0.04</v>
      </c>
      <c r="FX81" s="16"/>
      <c r="FY81" s="16"/>
      <c r="FZ81" s="16"/>
      <c r="GA81" s="16"/>
      <c r="GB81" s="19">
        <v>0</v>
      </c>
      <c r="GC81" s="19">
        <v>0</v>
      </c>
      <c r="GD81" s="19">
        <v>0</v>
      </c>
      <c r="GE81" s="19">
        <v>0</v>
      </c>
      <c r="GF81" s="19">
        <v>0</v>
      </c>
      <c r="GG81" s="19">
        <v>0</v>
      </c>
      <c r="GH81" s="19">
        <v>0</v>
      </c>
      <c r="GI81" s="19">
        <v>0</v>
      </c>
      <c r="GJ81" s="19">
        <v>0</v>
      </c>
      <c r="GK81" s="19">
        <v>0</v>
      </c>
      <c r="GL81" s="25">
        <f t="shared" si="237"/>
        <v>0</v>
      </c>
      <c r="GM81" s="25">
        <f t="shared" si="383"/>
        <v>0</v>
      </c>
      <c r="GN81" s="19">
        <v>0</v>
      </c>
      <c r="GO81" s="19">
        <v>0</v>
      </c>
      <c r="GP81" s="19">
        <v>0</v>
      </c>
      <c r="GQ81" s="19">
        <v>0</v>
      </c>
      <c r="GR81" s="1" t="e">
        <f>_xlfn.IFNA(INDEX(#REF!,MATCH(E81,#REF!,0)),0)</f>
        <v>#REF!</v>
      </c>
      <c r="GS81" s="16"/>
      <c r="GT81" s="18">
        <v>0</v>
      </c>
      <c r="GU81" s="18">
        <v>0</v>
      </c>
      <c r="GV81" s="18">
        <v>0</v>
      </c>
      <c r="GW81" s="18">
        <v>0</v>
      </c>
      <c r="GX81" s="25">
        <f t="shared" si="238"/>
        <v>0</v>
      </c>
      <c r="GY81" s="25">
        <f t="shared" si="239"/>
        <v>0</v>
      </c>
      <c r="GZ81" s="25">
        <f t="shared" si="384"/>
        <v>0</v>
      </c>
      <c r="HA81" s="1" t="e" cm="1">
        <f t="array" ref="HA81">INDEX(#REF!,MATCH(EJ81&amp;EK81&amp;HD81&amp;HE81&amp;HF81,#REF!&amp;#REF!&amp;#REF!&amp;#REF!&amp;#REF!,0))</f>
        <v>#REF!</v>
      </c>
      <c r="HB81" s="16"/>
      <c r="HC81" s="25">
        <f t="shared" si="385"/>
        <v>0</v>
      </c>
      <c r="HD81" s="18">
        <v>0</v>
      </c>
      <c r="HE81" s="18">
        <v>0</v>
      </c>
      <c r="HF81" s="18">
        <v>0</v>
      </c>
      <c r="HG81" s="1" t="e" cm="1">
        <f t="array" ref="HG81">INDEX(#REF!,MATCH(EJ81&amp;EK81&amp;HJ81&amp;HK81&amp;HL81,#REF!&amp;#REF!&amp;#REF!&amp;#REF!&amp;#REF!,0))</f>
        <v>#REF!</v>
      </c>
      <c r="HH81" s="16"/>
      <c r="HI81" s="25">
        <f t="shared" si="386"/>
        <v>0</v>
      </c>
      <c r="HJ81" s="25">
        <f t="shared" si="387"/>
        <v>0</v>
      </c>
      <c r="HK81" s="19">
        <v>0</v>
      </c>
      <c r="HL81" s="19">
        <v>0</v>
      </c>
      <c r="HM81" s="18">
        <v>0.01</v>
      </c>
      <c r="HN81" s="18">
        <v>1</v>
      </c>
      <c r="HO81" s="25">
        <f t="shared" si="388"/>
        <v>0</v>
      </c>
      <c r="HP81" s="25">
        <f t="shared" si="389"/>
        <v>0</v>
      </c>
      <c r="HQ81" s="25">
        <f t="shared" si="390"/>
        <v>0</v>
      </c>
      <c r="HR81" s="25">
        <f t="shared" si="391"/>
        <v>0</v>
      </c>
      <c r="HS81" s="25">
        <f t="shared" si="392"/>
        <v>0</v>
      </c>
      <c r="HT81" s="19">
        <v>0</v>
      </c>
      <c r="HU81" s="19">
        <v>0</v>
      </c>
      <c r="HV81" s="19">
        <v>0</v>
      </c>
      <c r="HW81" s="25">
        <f t="shared" si="393"/>
        <v>0</v>
      </c>
      <c r="HX81" s="19">
        <v>0</v>
      </c>
      <c r="HY81" s="19">
        <v>0</v>
      </c>
      <c r="HZ81" s="18">
        <v>27.75</v>
      </c>
      <c r="IA81" s="20">
        <f>ROUND(IF(EN81="Cống tròn",IF(EN81="Cống tròn",IF(EU81="Không có móng",IQ81-FF81,IF(EU81="Đế",IP81-FN81,IF(OR(EU81="Móng bê tông",EU81="Móng bê tông kết hợp đế"),II81-FJ81,0))),0),IF(EN81="Cống hộp",IF(AND(EN81="Cống hộp",EU81="Không có móng"),IQ81-GF81,IF(AND(EN81="Cống hộp",EU81="Móng bê tông"),IJ81-GB81,0)),IF(OR(EN81="Rãnh xây",EN81="Rãnh bê tông"),IF(OR(EN81="Rãnh xây",EN81="Rãnh bê tông"),IK81-GB81,0),IF(EN81="Ống nhựa",IF(AND(EN81="Ống nhựa",EU81="Không đắp cát"),IQ81-HT81,IF(AND(EN81="Ống nhựa",EU81="Đắp cát"),IH81-HX81,0)),IF(EN81="Rãnh thang",IF(EN81="Rãnh thang",IF(EU81="Móng bê tông",#REF!-#REF!,IQ81),0),0))))),2)</f>
        <v>25.43</v>
      </c>
      <c r="IB81" s="20">
        <f t="shared" si="394"/>
        <v>2.3200000000000003</v>
      </c>
      <c r="IC81" s="20">
        <f t="shared" si="240"/>
        <v>25.43</v>
      </c>
      <c r="ID81" s="20">
        <f t="shared" si="241"/>
        <v>0</v>
      </c>
      <c r="IE81" s="20">
        <f t="shared" si="242"/>
        <v>0</v>
      </c>
      <c r="IF81" s="20">
        <f t="shared" si="243"/>
        <v>0</v>
      </c>
      <c r="IG81" s="20">
        <f>IF(EN81="Rãnh thang",IF(AND(EN81="Rãnh thang",EU81="Móng bê tông"),IQ81-#REF!,0),IF(EN81="Ống nhựa",IF(AND(EN81="Ống nhựa",EU81="Đắp cát"),IQ81-HT81,0),IF(EN81="Cống tròn",IF(EN81="Cống tròn",IF(OR(EU81="Móng bê tông",EU81="Móng bê tông kết hợp đế"),IM81-FL81,0),0),IF(EN81="Cống hộp",IF(AND(EN81="Cống hộp",EU81="Móng bê tông"),IN81-GD81,0),IF(OR(EN81="Rãnh xây",EN81="Rãnh bê tông"),IF(AND(EN81="Rãnh xây",EU81="Móng bê tông"),IO81-GD81,IF(AND(EN81="Rãnh bê tông",EU81="Móng bê tông"),IO81-GD81,0)),0)))))</f>
        <v>25.43</v>
      </c>
      <c r="IH81" s="20">
        <f t="shared" si="244"/>
        <v>0</v>
      </c>
      <c r="II81" s="20">
        <f t="shared" si="245"/>
        <v>25.43</v>
      </c>
      <c r="IJ81" s="20">
        <f t="shared" si="246"/>
        <v>0</v>
      </c>
      <c r="IK81" s="20">
        <f t="shared" si="247"/>
        <v>0</v>
      </c>
      <c r="IL81" s="20">
        <f t="shared" si="248"/>
        <v>25.63</v>
      </c>
      <c r="IM81" s="20">
        <f t="shared" si="249"/>
        <v>25.63</v>
      </c>
      <c r="IN81" s="20">
        <f t="shared" si="250"/>
        <v>0</v>
      </c>
      <c r="IO81" s="20">
        <f t="shared" si="251"/>
        <v>0</v>
      </c>
      <c r="IP81" s="20">
        <f t="shared" si="252"/>
        <v>0</v>
      </c>
      <c r="IQ81" s="18">
        <v>25.73</v>
      </c>
      <c r="IR81" s="25">
        <f t="shared" si="395"/>
        <v>0</v>
      </c>
      <c r="IS81" s="25">
        <f t="shared" si="253"/>
        <v>0</v>
      </c>
      <c r="IT81" s="25">
        <f t="shared" si="254"/>
        <v>0</v>
      </c>
      <c r="IU81" s="25">
        <f>ROUND(IF(EN81="Cống tròn",IF(EN81="Cống tròn",IV81+FF81,0),IF(EN81="Cống hộp",IF(EN81="Cống hộp",IV81+GP81,0),IF(OR(EN81="Rãnh xây",EN81="Rãnh bê tông"),IF(OR(EN81="Rãnh xây",EN81="Rãnh bê tông"),IV81+GP81,0),IF(EN81="ống nhựa",IF(EN81="Ống nhựa",IV81+HT81,0),IF(EN81="Rãnh thang",IF(EN81="Rãnh thang",IQ81+#REF!,0),0))))),2)</f>
        <v>26.69</v>
      </c>
      <c r="IV81" s="18">
        <v>26.59</v>
      </c>
      <c r="IW81" s="25">
        <f t="shared" si="255"/>
        <v>26.69</v>
      </c>
      <c r="IX81" s="25">
        <f t="shared" si="256"/>
        <v>0</v>
      </c>
      <c r="IY81" s="25">
        <f t="shared" si="257"/>
        <v>0</v>
      </c>
      <c r="IZ81" s="25">
        <f t="shared" si="258"/>
        <v>0</v>
      </c>
      <c r="JA81" s="25">
        <f t="shared" si="259"/>
        <v>0</v>
      </c>
      <c r="JB81" s="18">
        <v>26.85</v>
      </c>
      <c r="JC81" s="20">
        <f>ROUND(IF(EN81="Cống tròn",IF(EN81="Cống tròn",IF(EU81="Không có móng",JS81-FF81,IF(EU81="Đế",JR81-FN81,IF(OR(EU81="Móng bê tông",EU81="Móng bê tông kết hợp đế"),JK81-FJ81,0))),0),IF(EN81="Cống hộp",IF(AND(EN81="Cống hộp",EU81="Không có móng"),JS81-GF81,IF(AND(EN81="Cống hộp",EU81="Móng bê tông"),JL81-GB81,0)),IF(OR(EN81="Rãnh xây",EN81="Rãnh bê tông"),IF(OR(EN81="Rãnh xây",EN81="Rãnh bê tông"),JM81-GB81,0),IF(EN81="Ống nhựa",IF(AND(EN81="Ống nhựa",EU81="Không đắp cát"),JS81-HT81,IF(AND(EN81="Ống nhựa",EU81="Đắp cát"),JJ81-HX81,0)),IF(EN81="Rãnh thang",IF(EN81="Rãnh thang",IF(EU81="Móng bê tông",#REF!-#REF!,JS81),0),0))))),2)</f>
        <v>25.29</v>
      </c>
      <c r="JD81" s="20">
        <f t="shared" si="396"/>
        <v>1.5600000000000023</v>
      </c>
      <c r="JE81" s="20">
        <f t="shared" si="260"/>
        <v>25.29</v>
      </c>
      <c r="JF81" s="20">
        <f t="shared" si="261"/>
        <v>0</v>
      </c>
      <c r="JG81" s="20">
        <f t="shared" si="262"/>
        <v>0</v>
      </c>
      <c r="JH81" s="20">
        <f t="shared" si="263"/>
        <v>0</v>
      </c>
      <c r="JI81" s="20">
        <f>IF(EN81="Rãnh thang",IF(AND(EN81="Rãnh thang",EU81="Móng bê tông"),JS81-#REF!,0),IF(EN81="Ống nhựa",IF(AND(EN81="Ống nhựa",EU81="Đắp cát"),JS81-HT81,0),IF(EN81="Cống tròn",IF(EN81="Cống tròn",IF(OR(EU81="Móng bê tông",EU81="Móng bê tông kết hợp đế"),JO81-FL81,0),0),IF(EN81="Cống hộp",IF(AND(EN81="Cống hộp",EU81="Móng bê tông"),JP81-GD81,0),IF(OR(EN81="Rãnh xây",EN81="Rãnh bê tông"),IF(AND(EN81="Rãnh xây",EU81="Móng bê tông"),JQ81-GD81,IF(AND(EN81="Rãnh bê tông",EU81="Móng bê tông"),JQ81-GD81,0)),0)))))</f>
        <v>25.29</v>
      </c>
      <c r="JJ81" s="20">
        <f t="shared" si="264"/>
        <v>0</v>
      </c>
      <c r="JK81" s="20">
        <f t="shared" si="265"/>
        <v>25.29</v>
      </c>
      <c r="JL81" s="20">
        <f t="shared" si="266"/>
        <v>0</v>
      </c>
      <c r="JM81" s="20">
        <f t="shared" si="267"/>
        <v>0</v>
      </c>
      <c r="JN81" s="20">
        <f t="shared" si="268"/>
        <v>25.49</v>
      </c>
      <c r="JO81" s="20">
        <f t="shared" si="269"/>
        <v>25.49</v>
      </c>
      <c r="JP81" s="20">
        <f t="shared" si="270"/>
        <v>0</v>
      </c>
      <c r="JQ81" s="20">
        <f t="shared" si="271"/>
        <v>0</v>
      </c>
      <c r="JR81" s="20">
        <f t="shared" si="272"/>
        <v>0</v>
      </c>
      <c r="JS81" s="26">
        <v>25.59</v>
      </c>
      <c r="JT81" s="25">
        <f t="shared" si="397"/>
        <v>0</v>
      </c>
      <c r="JU81" s="25">
        <f t="shared" si="273"/>
        <v>0</v>
      </c>
      <c r="JV81" s="25">
        <f t="shared" si="274"/>
        <v>0</v>
      </c>
      <c r="JW81" s="25">
        <f>ROUND(IF(EN81="Cống tròn",IF(EN81="Cống tròn",JX81+FF81,0),IF(EN81="Cống hộp",IF(EN81="Cống hộp",JX81+GP81,0),IF(OR(EN81="Rãnh xây",EN81="Rãnh bê tông"),IF(OR(EN81="Rãnh xây",EN81="Rãnh bê tông"),JX81+GP81,0),IF(EN81="ống nhựa",IF(EN81="Ống nhựa",JX81+HT81,0),IF(EN81="Rãnh thang",IF(EN81="Rãnh thang",JS81+#REF!,0),0))))),2)</f>
        <v>26.69</v>
      </c>
      <c r="JX81" s="27">
        <v>26.59</v>
      </c>
      <c r="JY81" s="25">
        <f t="shared" si="275"/>
        <v>26.69</v>
      </c>
      <c r="JZ81" s="25">
        <f t="shared" si="276"/>
        <v>0</v>
      </c>
      <c r="KA81" s="25">
        <f t="shared" si="277"/>
        <v>0</v>
      </c>
      <c r="KB81" s="25">
        <f t="shared" si="278"/>
        <v>0</v>
      </c>
      <c r="KC81" s="25">
        <f t="shared" si="279"/>
        <v>0</v>
      </c>
      <c r="KD81" s="28" t="s">
        <v>98</v>
      </c>
      <c r="KE81" s="27">
        <v>0</v>
      </c>
      <c r="KF81" s="25">
        <f t="shared" si="280"/>
        <v>2.3200000000000003</v>
      </c>
      <c r="KG81" s="25">
        <f t="shared" si="398"/>
        <v>2.3200000000000003</v>
      </c>
      <c r="KH81" s="27">
        <v>0</v>
      </c>
      <c r="KI81" s="25">
        <f t="shared" si="281"/>
        <v>1.5600000000000023</v>
      </c>
      <c r="KJ81" s="25">
        <f t="shared" si="399"/>
        <v>1.5600000000000023</v>
      </c>
      <c r="KK81" s="25">
        <f t="shared" si="282"/>
        <v>0</v>
      </c>
      <c r="KL81" s="25">
        <f t="shared" si="283"/>
        <v>0</v>
      </c>
      <c r="KM81" s="25">
        <f t="shared" si="400"/>
        <v>0</v>
      </c>
      <c r="KN81" s="25">
        <f t="shared" si="284"/>
        <v>0</v>
      </c>
      <c r="KO81" s="25">
        <f t="shared" si="285"/>
        <v>0</v>
      </c>
      <c r="KP81" s="25">
        <f t="shared" si="401"/>
        <v>0</v>
      </c>
      <c r="KQ81" s="25">
        <f t="shared" si="286"/>
        <v>0.2</v>
      </c>
      <c r="KR81" s="25">
        <f t="shared" si="287"/>
        <v>0.2</v>
      </c>
      <c r="KS81" s="25">
        <f t="shared" si="402"/>
        <v>0.2</v>
      </c>
      <c r="KT81" s="25">
        <f t="shared" si="288"/>
        <v>0</v>
      </c>
      <c r="KU81" s="25">
        <f t="shared" si="289"/>
        <v>0</v>
      </c>
      <c r="KV81" s="25">
        <f t="shared" si="403"/>
        <v>0</v>
      </c>
      <c r="KW81" s="25">
        <f t="shared" si="290"/>
        <v>0</v>
      </c>
      <c r="KX81" s="25">
        <f t="shared" si="291"/>
        <v>0</v>
      </c>
      <c r="KY81" s="25">
        <f t="shared" si="404"/>
        <v>0</v>
      </c>
      <c r="KZ81" s="25">
        <f t="shared" si="292"/>
        <v>0</v>
      </c>
      <c r="LA81" s="25">
        <f t="shared" si="293"/>
        <v>0</v>
      </c>
      <c r="LB81" s="25">
        <f t="shared" si="405"/>
        <v>0</v>
      </c>
      <c r="LC81" s="25">
        <f t="shared" si="294"/>
        <v>1.4</v>
      </c>
      <c r="LD81" s="25">
        <f t="shared" si="295"/>
        <v>1.4</v>
      </c>
      <c r="LE81" s="25">
        <f t="shared" si="406"/>
        <v>1.4</v>
      </c>
      <c r="LF81" s="25">
        <f t="shared" si="296"/>
        <v>0</v>
      </c>
      <c r="LG81" s="25">
        <f t="shared" si="297"/>
        <v>0</v>
      </c>
      <c r="LH81" s="25">
        <f t="shared" si="407"/>
        <v>0</v>
      </c>
      <c r="LI81" s="25">
        <f t="shared" si="298"/>
        <v>0</v>
      </c>
      <c r="LJ81" s="25">
        <f t="shared" si="299"/>
        <v>0</v>
      </c>
      <c r="LK81" s="25">
        <f t="shared" si="408"/>
        <v>0</v>
      </c>
      <c r="LL81" s="25">
        <f t="shared" si="300"/>
        <v>0</v>
      </c>
      <c r="LM81" s="25">
        <f t="shared" si="301"/>
        <v>0</v>
      </c>
      <c r="LN81" s="25">
        <f t="shared" si="409"/>
        <v>0</v>
      </c>
      <c r="LO81" s="25">
        <f t="shared" si="302"/>
        <v>0</v>
      </c>
      <c r="LP81" s="25">
        <f t="shared" si="303"/>
        <v>0</v>
      </c>
      <c r="LQ81" s="25">
        <f t="shared" si="410"/>
        <v>0</v>
      </c>
      <c r="LR81" s="25">
        <f t="shared" si="304"/>
        <v>0</v>
      </c>
      <c r="LS81" s="25">
        <f t="shared" si="305"/>
        <v>0</v>
      </c>
      <c r="LT81" s="25">
        <f t="shared" si="411"/>
        <v>0</v>
      </c>
      <c r="LU81" s="25">
        <f t="shared" si="306"/>
        <v>0</v>
      </c>
      <c r="LV81" s="25">
        <f t="shared" si="307"/>
        <v>0</v>
      </c>
      <c r="LW81" s="25">
        <f t="shared" si="412"/>
        <v>0</v>
      </c>
      <c r="LX81" s="25">
        <f t="shared" si="308"/>
        <v>0</v>
      </c>
      <c r="LY81" s="25">
        <f t="shared" si="309"/>
        <v>0</v>
      </c>
      <c r="LZ81" s="25">
        <f t="shared" si="413"/>
        <v>0</v>
      </c>
      <c r="MA81" s="25">
        <f t="shared" si="310"/>
        <v>0</v>
      </c>
      <c r="MB81" s="25">
        <f t="shared" si="311"/>
        <v>0</v>
      </c>
      <c r="MC81" s="25">
        <f t="shared" si="414"/>
        <v>0</v>
      </c>
      <c r="MD81" s="25">
        <f t="shared" si="312"/>
        <v>0</v>
      </c>
      <c r="ME81" s="25">
        <f t="shared" si="313"/>
        <v>0</v>
      </c>
      <c r="MF81" s="25">
        <f t="shared" si="415"/>
        <v>0</v>
      </c>
      <c r="MG81" s="25">
        <f t="shared" si="314"/>
        <v>0</v>
      </c>
      <c r="MH81" s="25">
        <f t="shared" si="315"/>
        <v>0</v>
      </c>
      <c r="MI81" s="25">
        <f t="shared" si="416"/>
        <v>0</v>
      </c>
      <c r="MJ81" s="25">
        <f t="shared" si="316"/>
        <v>0</v>
      </c>
      <c r="MK81" s="25">
        <f t="shared" si="317"/>
        <v>0</v>
      </c>
      <c r="ML81" s="25">
        <f t="shared" si="417"/>
        <v>0</v>
      </c>
      <c r="MM81" s="25">
        <f t="shared" si="318"/>
        <v>0</v>
      </c>
      <c r="MN81" s="25">
        <f t="shared" si="319"/>
        <v>0</v>
      </c>
      <c r="MO81" s="25">
        <f t="shared" si="418"/>
        <v>0</v>
      </c>
      <c r="MP81" s="25">
        <f t="shared" si="320"/>
        <v>0</v>
      </c>
      <c r="MQ81" s="25">
        <f t="shared" si="321"/>
        <v>0</v>
      </c>
      <c r="MR81" s="25">
        <f t="shared" si="419"/>
        <v>0</v>
      </c>
      <c r="MS81" s="29">
        <v>1.4</v>
      </c>
      <c r="MT81" s="29">
        <v>0</v>
      </c>
      <c r="MU81" s="29">
        <v>1</v>
      </c>
      <c r="MV81" s="29">
        <v>1</v>
      </c>
      <c r="MW81" s="25">
        <f t="shared" si="322"/>
        <v>1.4</v>
      </c>
      <c r="MX81" s="25">
        <f t="shared" si="323"/>
        <v>3.25</v>
      </c>
      <c r="MY81" s="25">
        <f t="shared" si="324"/>
        <v>0</v>
      </c>
      <c r="MZ81" s="25">
        <f t="shared" si="325"/>
        <v>0</v>
      </c>
      <c r="NA81" s="25">
        <f t="shared" si="326"/>
        <v>1.4</v>
      </c>
      <c r="NB81" s="25">
        <f t="shared" si="327"/>
        <v>2.1800000000000002</v>
      </c>
      <c r="NC81" s="25">
        <f t="shared" si="328"/>
        <v>0</v>
      </c>
      <c r="ND81" s="25">
        <f t="shared" si="329"/>
        <v>0</v>
      </c>
      <c r="NE81" s="25">
        <f t="shared" si="420"/>
        <v>1.4</v>
      </c>
      <c r="NF81" s="25">
        <f t="shared" si="420"/>
        <v>2.7149999999999999</v>
      </c>
      <c r="NG81" s="25">
        <f t="shared" si="420"/>
        <v>0</v>
      </c>
      <c r="NH81" s="25">
        <f t="shared" si="420"/>
        <v>0</v>
      </c>
      <c r="NI81" s="25">
        <f t="shared" si="330"/>
        <v>101.81</v>
      </c>
      <c r="NJ81" s="25">
        <f t="shared" si="331"/>
        <v>0</v>
      </c>
      <c r="NK81" s="25">
        <f t="shared" si="332"/>
        <v>101.81</v>
      </c>
      <c r="NL81" s="25">
        <f t="shared" si="333"/>
        <v>68.2</v>
      </c>
      <c r="NM81" s="25">
        <f t="shared" si="334"/>
        <v>0</v>
      </c>
      <c r="NN81" s="25">
        <f t="shared" si="421"/>
        <v>68.2</v>
      </c>
      <c r="NO81" s="25">
        <f t="shared" si="335"/>
        <v>0</v>
      </c>
      <c r="NP81" s="25">
        <f t="shared" si="336"/>
        <v>0</v>
      </c>
      <c r="NQ81" s="25">
        <f t="shared" si="422"/>
        <v>0</v>
      </c>
      <c r="NR81" s="25">
        <f t="shared" si="337"/>
        <v>0</v>
      </c>
      <c r="NS81" s="25">
        <f t="shared" si="338"/>
        <v>0</v>
      </c>
      <c r="NT81" s="25">
        <f t="shared" si="423"/>
        <v>0</v>
      </c>
      <c r="NU81" s="25">
        <f t="shared" si="339"/>
        <v>0</v>
      </c>
      <c r="NV81" s="25">
        <f t="shared" si="340"/>
        <v>0</v>
      </c>
      <c r="NW81" s="25">
        <f t="shared" si="424"/>
        <v>0</v>
      </c>
      <c r="NX81" s="25">
        <f t="shared" si="425"/>
        <v>68.2</v>
      </c>
      <c r="NY81" s="25">
        <f t="shared" si="425"/>
        <v>0</v>
      </c>
      <c r="NZ81" s="25">
        <f t="shared" si="426"/>
        <v>68.2</v>
      </c>
      <c r="OA81" s="25">
        <f t="shared" si="427"/>
        <v>33.61</v>
      </c>
      <c r="OB81" s="25">
        <f t="shared" si="427"/>
        <v>0</v>
      </c>
      <c r="OC81" s="25">
        <f t="shared" si="428"/>
        <v>33.61</v>
      </c>
      <c r="OD81" s="25">
        <f t="shared" si="429"/>
        <v>68.2</v>
      </c>
      <c r="OE81" s="25">
        <f t="shared" si="429"/>
        <v>0</v>
      </c>
      <c r="OF81" s="25">
        <f t="shared" si="429"/>
        <v>68.2</v>
      </c>
      <c r="OG81" s="25">
        <f t="shared" si="341"/>
        <v>0</v>
      </c>
      <c r="OH81" s="25">
        <f t="shared" si="342"/>
        <v>0</v>
      </c>
      <c r="OI81" s="25">
        <f t="shared" si="343"/>
        <v>0</v>
      </c>
      <c r="OJ81" s="25">
        <f t="shared" si="344"/>
        <v>0</v>
      </c>
      <c r="OK81" s="25">
        <f t="shared" si="345"/>
        <v>0</v>
      </c>
      <c r="OL81" s="25">
        <f t="shared" si="346"/>
        <v>0</v>
      </c>
      <c r="OM81" s="25">
        <f t="shared" si="430"/>
        <v>0</v>
      </c>
      <c r="ON81" s="25">
        <f t="shared" si="430"/>
        <v>0</v>
      </c>
      <c r="OO81" s="25">
        <f t="shared" si="430"/>
        <v>0</v>
      </c>
      <c r="OP81" s="25">
        <f t="shared" si="347"/>
        <v>0</v>
      </c>
      <c r="OQ81" s="25">
        <f t="shared" si="348"/>
        <v>0</v>
      </c>
      <c r="OR81" s="25">
        <f t="shared" si="431"/>
        <v>0</v>
      </c>
      <c r="OS81" s="19">
        <v>536688.81000000006</v>
      </c>
      <c r="OT81" s="19">
        <v>2370663.2599999998</v>
      </c>
    </row>
    <row r="82" spans="1:410" ht="33" customHeight="1" x14ac:dyDescent="0.25">
      <c r="A82" s="18"/>
      <c r="B82" s="18" t="s">
        <v>850</v>
      </c>
      <c r="C82" s="18">
        <v>2319.85</v>
      </c>
      <c r="D82" s="16" t="e">
        <f>_xlfn.IFNA(INDEX(#REF!,MATCH(E82,#REF!,0)),0)</f>
        <v>#REF!</v>
      </c>
      <c r="E82" s="18" t="s">
        <v>863</v>
      </c>
      <c r="F82" s="16" t="s">
        <v>765</v>
      </c>
      <c r="G82" s="16" t="s">
        <v>766</v>
      </c>
      <c r="H82" s="16" t="s">
        <v>767</v>
      </c>
      <c r="I82" s="16" t="s">
        <v>768</v>
      </c>
      <c r="J82" s="16" t="s">
        <v>769</v>
      </c>
      <c r="K82" s="16" t="s">
        <v>770</v>
      </c>
      <c r="L82" s="16" t="s">
        <v>771</v>
      </c>
      <c r="M82" s="18">
        <v>1.64</v>
      </c>
      <c r="N82" s="18">
        <v>1.94</v>
      </c>
      <c r="O82" s="18">
        <v>2.04</v>
      </c>
      <c r="P82" s="18">
        <v>2.34</v>
      </c>
      <c r="Q82" s="18">
        <v>0.1</v>
      </c>
      <c r="R82" s="18">
        <v>1.8399999999999999</v>
      </c>
      <c r="S82" s="18">
        <v>2.14</v>
      </c>
      <c r="T82" s="18">
        <v>0.2</v>
      </c>
      <c r="U82" s="18">
        <v>0</v>
      </c>
      <c r="V82" s="18">
        <v>0</v>
      </c>
      <c r="W82" s="18">
        <v>0</v>
      </c>
      <c r="X82" s="18">
        <v>1.64</v>
      </c>
      <c r="Y82" s="18">
        <v>1.9</v>
      </c>
      <c r="Z82" s="20">
        <f t="shared" si="349"/>
        <v>2.1</v>
      </c>
      <c r="AA82" s="18">
        <v>0.22</v>
      </c>
      <c r="AB82" s="18">
        <v>0</v>
      </c>
      <c r="AC82" s="18">
        <v>0</v>
      </c>
      <c r="AD82" s="18">
        <v>0</v>
      </c>
      <c r="AE82" s="18">
        <v>0</v>
      </c>
      <c r="AF82" s="18">
        <v>0</v>
      </c>
      <c r="AG82" s="18">
        <v>1.2</v>
      </c>
      <c r="AH82" s="18">
        <v>1.5</v>
      </c>
      <c r="AI82" s="20">
        <f t="shared" si="350"/>
        <v>2.25</v>
      </c>
      <c r="AJ82" s="18">
        <v>0</v>
      </c>
      <c r="AK82" s="18">
        <v>0</v>
      </c>
      <c r="AL82" s="20">
        <f t="shared" si="351"/>
        <v>0</v>
      </c>
      <c r="AM82" s="18">
        <v>1.64</v>
      </c>
      <c r="AN82" s="18">
        <v>1.5</v>
      </c>
      <c r="AO82" s="18">
        <v>0.15</v>
      </c>
      <c r="AP82" s="18">
        <v>0.22</v>
      </c>
      <c r="AQ82" s="18">
        <v>1.64</v>
      </c>
      <c r="AR82" s="18">
        <v>1.72</v>
      </c>
      <c r="AS82" s="18">
        <v>0.12</v>
      </c>
      <c r="AT82" s="18">
        <v>0.11</v>
      </c>
      <c r="AU82" s="18">
        <v>0</v>
      </c>
      <c r="AV82" s="18">
        <v>1</v>
      </c>
      <c r="AW82" s="18">
        <v>0</v>
      </c>
      <c r="AX82" s="18">
        <v>0</v>
      </c>
      <c r="AY82" s="18">
        <v>0</v>
      </c>
      <c r="AZ82" s="18">
        <v>0</v>
      </c>
      <c r="BA82" s="18">
        <v>0</v>
      </c>
      <c r="BB82" s="18">
        <v>0</v>
      </c>
      <c r="BC82" s="18">
        <v>0</v>
      </c>
      <c r="BD82" s="18">
        <v>0</v>
      </c>
      <c r="BE82" s="18">
        <v>2</v>
      </c>
      <c r="BF82" s="18">
        <v>0</v>
      </c>
      <c r="BG82" s="18">
        <v>0</v>
      </c>
      <c r="BH82" s="18">
        <v>0</v>
      </c>
      <c r="BI82" s="18">
        <v>0</v>
      </c>
      <c r="BJ82" s="18">
        <v>0</v>
      </c>
      <c r="BK82" s="18">
        <v>0</v>
      </c>
      <c r="BL82" s="18">
        <v>0</v>
      </c>
      <c r="BM82" s="18">
        <v>0</v>
      </c>
      <c r="BN82" s="18">
        <v>0</v>
      </c>
      <c r="BO82" s="18">
        <v>0</v>
      </c>
      <c r="BP82" s="18">
        <v>0</v>
      </c>
      <c r="BQ82" s="18">
        <v>0</v>
      </c>
      <c r="BR82" s="18">
        <v>0</v>
      </c>
      <c r="BS82" s="18">
        <v>0</v>
      </c>
      <c r="BT82" s="18">
        <v>0</v>
      </c>
      <c r="BU82" s="18">
        <v>0</v>
      </c>
      <c r="BV82" s="18">
        <v>0</v>
      </c>
      <c r="BW82" s="18">
        <v>0</v>
      </c>
      <c r="BX82" s="18">
        <v>0</v>
      </c>
      <c r="BY82" s="18">
        <v>0</v>
      </c>
      <c r="BZ82" s="18">
        <v>0</v>
      </c>
      <c r="CA82" s="16" t="e">
        <f>_xlfn.IFNA(IF(RIGHT(D82,2)="=G",0,INDEX(#REF!,MATCH(E82,#REF!,0))),0)</f>
        <v>#REF!</v>
      </c>
      <c r="CB82" s="16" t="s">
        <v>776</v>
      </c>
      <c r="CC82" s="18">
        <v>0</v>
      </c>
      <c r="CD82" s="18">
        <v>0</v>
      </c>
      <c r="CE82" s="18">
        <v>1.4</v>
      </c>
      <c r="CF82" s="18">
        <v>0.85</v>
      </c>
      <c r="CG82" s="18">
        <v>0.12</v>
      </c>
      <c r="CH82" s="18">
        <v>2</v>
      </c>
      <c r="CI82" s="16" t="s">
        <v>98</v>
      </c>
      <c r="CJ82" s="18">
        <v>0</v>
      </c>
      <c r="CK82" s="20">
        <f t="shared" si="217"/>
        <v>1.86</v>
      </c>
      <c r="CL82" s="20">
        <f t="shared" si="352"/>
        <v>1.86</v>
      </c>
      <c r="CM82" s="18">
        <v>24.53</v>
      </c>
      <c r="CN82" s="18">
        <v>27.69</v>
      </c>
      <c r="CO82" s="18">
        <v>26.851000000000003</v>
      </c>
      <c r="CP82" s="22">
        <f t="shared" si="218"/>
        <v>26.85</v>
      </c>
      <c r="CQ82" s="22">
        <f t="shared" si="219"/>
        <v>24.99</v>
      </c>
      <c r="CR82" s="22">
        <f t="shared" si="353"/>
        <v>1.86</v>
      </c>
      <c r="CS82" s="22">
        <f t="shared" si="220"/>
        <v>25.09</v>
      </c>
      <c r="CT82" s="22">
        <f t="shared" si="221"/>
        <v>25.29</v>
      </c>
      <c r="CU82" s="18">
        <v>25.29</v>
      </c>
      <c r="CV82" s="22">
        <f t="shared" si="354"/>
        <v>2.1</v>
      </c>
      <c r="CW82" s="22">
        <f t="shared" si="222"/>
        <v>0</v>
      </c>
      <c r="CX82" s="22">
        <f t="shared" si="223"/>
        <v>0</v>
      </c>
      <c r="CY82" s="22">
        <f t="shared" si="224"/>
        <v>27.42</v>
      </c>
      <c r="CZ82" s="22">
        <f t="shared" si="225"/>
        <v>27.57</v>
      </c>
      <c r="DA82" s="18">
        <v>27.69</v>
      </c>
      <c r="DB82" s="20">
        <f t="shared" si="355"/>
        <v>2.7</v>
      </c>
      <c r="DC82" s="20">
        <f t="shared" si="356"/>
        <v>0.84</v>
      </c>
      <c r="DD82" s="20">
        <f t="shared" si="357"/>
        <v>1.8600000000000003</v>
      </c>
      <c r="DE82" s="20">
        <f t="shared" si="226"/>
        <v>0.1</v>
      </c>
      <c r="DF82" s="20">
        <f t="shared" si="227"/>
        <v>0.2</v>
      </c>
      <c r="DG82" s="20">
        <f t="shared" si="228"/>
        <v>1.56</v>
      </c>
      <c r="DH82" s="20">
        <f t="shared" si="229"/>
        <v>0</v>
      </c>
      <c r="DI82" s="20">
        <f t="shared" si="230"/>
        <v>0</v>
      </c>
      <c r="DJ82" s="20">
        <f t="shared" si="231"/>
        <v>0</v>
      </c>
      <c r="DK82" s="20">
        <f t="shared" si="358"/>
        <v>1.86</v>
      </c>
      <c r="DL82" s="20">
        <f t="shared" si="359"/>
        <v>0</v>
      </c>
      <c r="DM82" s="20">
        <f t="shared" si="360"/>
        <v>0</v>
      </c>
      <c r="DN82" s="20">
        <f t="shared" si="361"/>
        <v>0</v>
      </c>
      <c r="DO82" s="18">
        <v>2.54</v>
      </c>
      <c r="DP82" s="18">
        <v>0</v>
      </c>
      <c r="DQ82" s="18">
        <v>1</v>
      </c>
      <c r="DR82" s="18">
        <v>1</v>
      </c>
      <c r="DS82" s="25">
        <f t="shared" si="362"/>
        <v>2.54</v>
      </c>
      <c r="DT82" s="25">
        <f t="shared" si="363"/>
        <v>0</v>
      </c>
      <c r="DU82" s="25">
        <f t="shared" si="364"/>
        <v>4.72</v>
      </c>
      <c r="DV82" s="25">
        <f t="shared" si="365"/>
        <v>0</v>
      </c>
      <c r="DW82" s="25">
        <f t="shared" si="366"/>
        <v>4.72</v>
      </c>
      <c r="DX82" s="25">
        <f t="shared" si="367"/>
        <v>9.6300000000000008</v>
      </c>
      <c r="DY82" s="25">
        <f t="shared" si="368"/>
        <v>0</v>
      </c>
      <c r="DZ82" s="25">
        <f t="shared" si="369"/>
        <v>9.6300000000000008</v>
      </c>
      <c r="EA82" s="25">
        <f t="shared" si="370"/>
        <v>6.23</v>
      </c>
      <c r="EB82" s="25">
        <f t="shared" si="371"/>
        <v>0</v>
      </c>
      <c r="EC82" s="25">
        <f t="shared" si="372"/>
        <v>6.23</v>
      </c>
      <c r="ED82" s="25">
        <f t="shared" si="373"/>
        <v>3.4</v>
      </c>
      <c r="EE82" s="25">
        <f t="shared" si="373"/>
        <v>0</v>
      </c>
      <c r="EF82" s="25">
        <f t="shared" si="374"/>
        <v>3.4</v>
      </c>
      <c r="EG82" s="25">
        <f t="shared" si="375"/>
        <v>6.23</v>
      </c>
      <c r="EH82" s="25">
        <f t="shared" si="375"/>
        <v>0</v>
      </c>
      <c r="EI82" s="25">
        <f t="shared" si="376"/>
        <v>6.23</v>
      </c>
      <c r="EJ82" s="18">
        <v>2319.85</v>
      </c>
      <c r="EK82" s="18">
        <v>2281.15</v>
      </c>
      <c r="EL82" s="18" t="s">
        <v>863</v>
      </c>
      <c r="EM82" s="18" t="s">
        <v>864</v>
      </c>
      <c r="EN82" s="16" t="s">
        <v>774</v>
      </c>
      <c r="EO82" s="16" t="s">
        <v>132</v>
      </c>
      <c r="EP82" s="16" t="e">
        <f>IF(OR(EN82="Cống tròn",EN82="Cống hộp",EN82="Ống nhựa"),INDEX(#REF!,MATCH(E82,#REF!,0)),IF(OR(EN82="Rãnh xây",EN82="Rãnh bê tông"),INDEX(#REF!,MATCH(E82,#REF!,0)),0))</f>
        <v>#REF!</v>
      </c>
      <c r="EQ82" s="18">
        <v>37.499999999999815</v>
      </c>
      <c r="ER82" s="18">
        <v>1</v>
      </c>
      <c r="ES82" s="25">
        <f t="shared" si="377"/>
        <v>37</v>
      </c>
      <c r="ET82" s="1" t="e">
        <f>_xlfn.IFNA(IF(EN82="Cống tròn",INDEX(#REF!,MATCH(E82,#REF!,0)),IF(EN82="Cống hộp",INDEX(#REF!,MATCH(E82,#REF!,0)),EU82&amp;" ,"&amp;EV82)),0)</f>
        <v>#REF!</v>
      </c>
      <c r="EU82" s="16" t="s">
        <v>769</v>
      </c>
      <c r="EV82" s="16" t="s">
        <v>775</v>
      </c>
      <c r="EW82" s="16" t="e">
        <f>_xlfn.IFNA(INDEX(#REF!,MATCH(E82,#REF!,0)),0)</f>
        <v>#REF!</v>
      </c>
      <c r="EX82" s="16"/>
      <c r="EY82" s="18">
        <v>0</v>
      </c>
      <c r="EZ82" s="18">
        <v>0</v>
      </c>
      <c r="FA82" s="18">
        <v>0</v>
      </c>
      <c r="FB82" s="19">
        <v>0</v>
      </c>
      <c r="FC82" s="19">
        <v>0</v>
      </c>
      <c r="FD82" s="25">
        <f t="shared" si="232"/>
        <v>0</v>
      </c>
      <c r="FE82" s="25">
        <f t="shared" si="378"/>
        <v>0</v>
      </c>
      <c r="FF82" s="18">
        <v>0.1</v>
      </c>
      <c r="FG82" s="18">
        <v>2</v>
      </c>
      <c r="FH82" s="18">
        <v>1</v>
      </c>
      <c r="FI82" s="25">
        <f t="shared" si="379"/>
        <v>1.2</v>
      </c>
      <c r="FJ82" s="18">
        <v>0</v>
      </c>
      <c r="FK82" s="18">
        <v>0</v>
      </c>
      <c r="FL82" s="18">
        <v>0.2</v>
      </c>
      <c r="FM82" s="18">
        <v>1.4</v>
      </c>
      <c r="FN82" s="18">
        <v>0</v>
      </c>
      <c r="FO82" s="25">
        <f t="shared" si="380"/>
        <v>1.4</v>
      </c>
      <c r="FP82" s="18">
        <v>1.4999999999999999E-2</v>
      </c>
      <c r="FQ82" s="18">
        <v>1</v>
      </c>
      <c r="FR82" s="25">
        <f t="shared" si="233"/>
        <v>36</v>
      </c>
      <c r="FS82" s="25">
        <f t="shared" si="234"/>
        <v>0.52500000000000002</v>
      </c>
      <c r="FT82" s="25">
        <f t="shared" si="235"/>
        <v>36.524999999999999</v>
      </c>
      <c r="FU82" s="25">
        <f t="shared" si="236"/>
        <v>-0.97499999999981668</v>
      </c>
      <c r="FV82" s="25" t="str">
        <f t="shared" si="381"/>
        <v>Thêm 01</v>
      </c>
      <c r="FW82" s="25">
        <f t="shared" si="382"/>
        <v>0.04</v>
      </c>
      <c r="FX82" s="16"/>
      <c r="FY82" s="16"/>
      <c r="FZ82" s="16"/>
      <c r="GA82" s="16"/>
      <c r="GB82" s="19">
        <v>0</v>
      </c>
      <c r="GC82" s="19">
        <v>0</v>
      </c>
      <c r="GD82" s="19">
        <v>0</v>
      </c>
      <c r="GE82" s="19">
        <v>0</v>
      </c>
      <c r="GF82" s="19">
        <v>0</v>
      </c>
      <c r="GG82" s="19">
        <v>0</v>
      </c>
      <c r="GH82" s="19">
        <v>0</v>
      </c>
      <c r="GI82" s="19">
        <v>0</v>
      </c>
      <c r="GJ82" s="19">
        <v>0</v>
      </c>
      <c r="GK82" s="19">
        <v>0</v>
      </c>
      <c r="GL82" s="25">
        <f t="shared" si="237"/>
        <v>0</v>
      </c>
      <c r="GM82" s="25">
        <f t="shared" si="383"/>
        <v>0</v>
      </c>
      <c r="GN82" s="19">
        <v>0</v>
      </c>
      <c r="GO82" s="19">
        <v>0</v>
      </c>
      <c r="GP82" s="19">
        <v>0</v>
      </c>
      <c r="GQ82" s="19">
        <v>0</v>
      </c>
      <c r="GR82" s="1" t="e">
        <f>_xlfn.IFNA(INDEX(#REF!,MATCH(E82,#REF!,0)),0)</f>
        <v>#REF!</v>
      </c>
      <c r="GS82" s="16"/>
      <c r="GT82" s="18">
        <v>0</v>
      </c>
      <c r="GU82" s="18">
        <v>0</v>
      </c>
      <c r="GV82" s="18">
        <v>0</v>
      </c>
      <c r="GW82" s="18">
        <v>0</v>
      </c>
      <c r="GX82" s="25">
        <f t="shared" si="238"/>
        <v>0</v>
      </c>
      <c r="GY82" s="25">
        <f t="shared" si="239"/>
        <v>0</v>
      </c>
      <c r="GZ82" s="25">
        <f t="shared" si="384"/>
        <v>0</v>
      </c>
      <c r="HA82" s="1" t="e" cm="1">
        <f t="array" ref="HA82">INDEX(#REF!,MATCH(EJ82&amp;EK82&amp;HD82&amp;HE82&amp;HF82,#REF!&amp;#REF!&amp;#REF!&amp;#REF!&amp;#REF!,0))</f>
        <v>#REF!</v>
      </c>
      <c r="HB82" s="16"/>
      <c r="HC82" s="25">
        <f t="shared" si="385"/>
        <v>0</v>
      </c>
      <c r="HD82" s="18">
        <v>0</v>
      </c>
      <c r="HE82" s="18">
        <v>0</v>
      </c>
      <c r="HF82" s="18">
        <v>0</v>
      </c>
      <c r="HG82" s="1" t="e" cm="1">
        <f t="array" ref="HG82">INDEX(#REF!,MATCH(EJ82&amp;EK82&amp;HJ82&amp;HK82&amp;HL82,#REF!&amp;#REF!&amp;#REF!&amp;#REF!&amp;#REF!,0))</f>
        <v>#REF!</v>
      </c>
      <c r="HH82" s="16"/>
      <c r="HI82" s="25">
        <f t="shared" si="386"/>
        <v>0</v>
      </c>
      <c r="HJ82" s="25">
        <f t="shared" si="387"/>
        <v>0</v>
      </c>
      <c r="HK82" s="19">
        <v>0</v>
      </c>
      <c r="HL82" s="19">
        <v>0</v>
      </c>
      <c r="HM82" s="18">
        <v>0.01</v>
      </c>
      <c r="HN82" s="18">
        <v>1</v>
      </c>
      <c r="HO82" s="25">
        <f t="shared" si="388"/>
        <v>0</v>
      </c>
      <c r="HP82" s="25">
        <f t="shared" si="389"/>
        <v>0</v>
      </c>
      <c r="HQ82" s="25">
        <f t="shared" si="390"/>
        <v>0</v>
      </c>
      <c r="HR82" s="25">
        <f t="shared" si="391"/>
        <v>0</v>
      </c>
      <c r="HS82" s="25">
        <f t="shared" si="392"/>
        <v>0</v>
      </c>
      <c r="HT82" s="19">
        <v>0</v>
      </c>
      <c r="HU82" s="19">
        <v>0</v>
      </c>
      <c r="HV82" s="19">
        <v>0</v>
      </c>
      <c r="HW82" s="25">
        <f t="shared" si="393"/>
        <v>0</v>
      </c>
      <c r="HX82" s="19">
        <v>0</v>
      </c>
      <c r="HY82" s="19">
        <v>0</v>
      </c>
      <c r="HZ82" s="18">
        <v>26.85</v>
      </c>
      <c r="IA82" s="20">
        <f>ROUND(IF(EN82="Cống tròn",IF(EN82="Cống tròn",IF(EU82="Không có móng",IQ82-FF82,IF(EU82="Đế",IP82-FN82,IF(OR(EU82="Móng bê tông",EU82="Móng bê tông kết hợp đế"),II82-FJ82,0))),0),IF(EN82="Cống hộp",IF(AND(EN82="Cống hộp",EU82="Không có móng"),IQ82-GF82,IF(AND(EN82="Cống hộp",EU82="Móng bê tông"),IJ82-GB82,0)),IF(OR(EN82="Rãnh xây",EN82="Rãnh bê tông"),IF(OR(EN82="Rãnh xây",EN82="Rãnh bê tông"),IK82-GB82,0),IF(EN82="Ống nhựa",IF(AND(EN82="Ống nhựa",EU82="Không đắp cát"),IQ82-HT82,IF(AND(EN82="Ống nhựa",EU82="Đắp cát"),IH82-HX82,0)),IF(EN82="Rãnh thang",IF(EN82="Rãnh thang",IF(EU82="Móng bê tông",#REF!-#REF!,IQ82),0),0))))),2)</f>
        <v>25.29</v>
      </c>
      <c r="IB82" s="20">
        <f t="shared" si="394"/>
        <v>1.5600000000000023</v>
      </c>
      <c r="IC82" s="20">
        <f t="shared" si="240"/>
        <v>25.29</v>
      </c>
      <c r="ID82" s="20">
        <f t="shared" si="241"/>
        <v>0</v>
      </c>
      <c r="IE82" s="20">
        <f t="shared" si="242"/>
        <v>0</v>
      </c>
      <c r="IF82" s="20">
        <f t="shared" si="243"/>
        <v>0</v>
      </c>
      <c r="IG82" s="20">
        <f>IF(EN82="Rãnh thang",IF(AND(EN82="Rãnh thang",EU82="Móng bê tông"),IQ82-#REF!,0),IF(EN82="Ống nhựa",IF(AND(EN82="Ống nhựa",EU82="Đắp cát"),IQ82-HT82,0),IF(EN82="Cống tròn",IF(EN82="Cống tròn",IF(OR(EU82="Móng bê tông",EU82="Móng bê tông kết hợp đế"),IM82-FL82,0),0),IF(EN82="Cống hộp",IF(AND(EN82="Cống hộp",EU82="Móng bê tông"),IN82-GD82,0),IF(OR(EN82="Rãnh xây",EN82="Rãnh bê tông"),IF(AND(EN82="Rãnh xây",EU82="Móng bê tông"),IO82-GD82,IF(AND(EN82="Rãnh bê tông",EU82="Móng bê tông"),IO82-GD82,0)),0)))))</f>
        <v>25.29</v>
      </c>
      <c r="IH82" s="20">
        <f t="shared" si="244"/>
        <v>0</v>
      </c>
      <c r="II82" s="20">
        <f t="shared" si="245"/>
        <v>25.29</v>
      </c>
      <c r="IJ82" s="20">
        <f t="shared" si="246"/>
        <v>0</v>
      </c>
      <c r="IK82" s="20">
        <f t="shared" si="247"/>
        <v>0</v>
      </c>
      <c r="IL82" s="20">
        <f t="shared" si="248"/>
        <v>25.49</v>
      </c>
      <c r="IM82" s="20">
        <f t="shared" si="249"/>
        <v>25.49</v>
      </c>
      <c r="IN82" s="20">
        <f t="shared" si="250"/>
        <v>0</v>
      </c>
      <c r="IO82" s="20">
        <f t="shared" si="251"/>
        <v>0</v>
      </c>
      <c r="IP82" s="20">
        <f t="shared" si="252"/>
        <v>0</v>
      </c>
      <c r="IQ82" s="18">
        <v>25.59</v>
      </c>
      <c r="IR82" s="25">
        <f t="shared" si="395"/>
        <v>0</v>
      </c>
      <c r="IS82" s="25">
        <f t="shared" si="253"/>
        <v>0</v>
      </c>
      <c r="IT82" s="25">
        <f t="shared" si="254"/>
        <v>0</v>
      </c>
      <c r="IU82" s="25">
        <f>ROUND(IF(EN82="Cống tròn",IF(EN82="Cống tròn",IV82+FF82,0),IF(EN82="Cống hộp",IF(EN82="Cống hộp",IV82+GP82,0),IF(OR(EN82="Rãnh xây",EN82="Rãnh bê tông"),IF(OR(EN82="Rãnh xây",EN82="Rãnh bê tông"),IV82+GP82,0),IF(EN82="ống nhựa",IF(EN82="Ống nhựa",IV82+HT82,0),IF(EN82="Rãnh thang",IF(EN82="Rãnh thang",IQ82+#REF!,0),0))))),2)</f>
        <v>26.55</v>
      </c>
      <c r="IV82" s="18">
        <v>26.45</v>
      </c>
      <c r="IW82" s="25">
        <f t="shared" si="255"/>
        <v>26.55</v>
      </c>
      <c r="IX82" s="25">
        <f t="shared" si="256"/>
        <v>0</v>
      </c>
      <c r="IY82" s="25">
        <f t="shared" si="257"/>
        <v>0</v>
      </c>
      <c r="IZ82" s="25">
        <f t="shared" si="258"/>
        <v>0</v>
      </c>
      <c r="JA82" s="25">
        <f t="shared" si="259"/>
        <v>0</v>
      </c>
      <c r="JB82" s="18">
        <v>26.71</v>
      </c>
      <c r="JC82" s="20">
        <f>ROUND(IF(EN82="Cống tròn",IF(EN82="Cống tròn",IF(EU82="Không có móng",JS82-FF82,IF(EU82="Đế",JR82-FN82,IF(OR(EU82="Móng bê tông",EU82="Móng bê tông kết hợp đế"),JK82-FJ82,0))),0),IF(EN82="Cống hộp",IF(AND(EN82="Cống hộp",EU82="Không có móng"),JS82-GF82,IF(AND(EN82="Cống hộp",EU82="Móng bê tông"),JL82-GB82,0)),IF(OR(EN82="Rãnh xây",EN82="Rãnh bê tông"),IF(OR(EN82="Rãnh xây",EN82="Rãnh bê tông"),JM82-GB82,0),IF(EN82="Ống nhựa",IF(AND(EN82="Ống nhựa",EU82="Không đắp cát"),JS82-HT82,IF(AND(EN82="Ống nhựa",EU82="Đắp cát"),JJ82-HX82,0)),IF(EN82="Rãnh thang",IF(EN82="Rãnh thang",IF(EU82="Móng bê tông",#REF!-#REF!,JS82),0),0))))),2)</f>
        <v>25.15</v>
      </c>
      <c r="JD82" s="20">
        <f t="shared" si="396"/>
        <v>1.5600000000000023</v>
      </c>
      <c r="JE82" s="20">
        <f t="shared" si="260"/>
        <v>25.15</v>
      </c>
      <c r="JF82" s="20">
        <f t="shared" si="261"/>
        <v>0</v>
      </c>
      <c r="JG82" s="20">
        <f t="shared" si="262"/>
        <v>0</v>
      </c>
      <c r="JH82" s="20">
        <f t="shared" si="263"/>
        <v>0</v>
      </c>
      <c r="JI82" s="20">
        <f>IF(EN82="Rãnh thang",IF(AND(EN82="Rãnh thang",EU82="Móng bê tông"),JS82-#REF!,0),IF(EN82="Ống nhựa",IF(AND(EN82="Ống nhựa",EU82="Đắp cát"),JS82-HT82,0),IF(EN82="Cống tròn",IF(EN82="Cống tròn",IF(OR(EU82="Móng bê tông",EU82="Móng bê tông kết hợp đế"),JO82-FL82,0),0),IF(EN82="Cống hộp",IF(AND(EN82="Cống hộp",EU82="Móng bê tông"),JP82-GD82,0),IF(OR(EN82="Rãnh xây",EN82="Rãnh bê tông"),IF(AND(EN82="Rãnh xây",EU82="Móng bê tông"),JQ82-GD82,IF(AND(EN82="Rãnh bê tông",EU82="Móng bê tông"),JQ82-GD82,0)),0)))))</f>
        <v>25.15</v>
      </c>
      <c r="JJ82" s="20">
        <f t="shared" si="264"/>
        <v>0</v>
      </c>
      <c r="JK82" s="20">
        <f t="shared" si="265"/>
        <v>25.15</v>
      </c>
      <c r="JL82" s="20">
        <f t="shared" si="266"/>
        <v>0</v>
      </c>
      <c r="JM82" s="20">
        <f t="shared" si="267"/>
        <v>0</v>
      </c>
      <c r="JN82" s="20">
        <f t="shared" si="268"/>
        <v>25.349999999999998</v>
      </c>
      <c r="JO82" s="20">
        <f t="shared" si="269"/>
        <v>25.349999999999998</v>
      </c>
      <c r="JP82" s="20">
        <f t="shared" si="270"/>
        <v>0</v>
      </c>
      <c r="JQ82" s="20">
        <f t="shared" si="271"/>
        <v>0</v>
      </c>
      <c r="JR82" s="20">
        <f t="shared" si="272"/>
        <v>0</v>
      </c>
      <c r="JS82" s="26">
        <v>25.45</v>
      </c>
      <c r="JT82" s="25">
        <f t="shared" si="397"/>
        <v>0</v>
      </c>
      <c r="JU82" s="25">
        <f t="shared" si="273"/>
        <v>0</v>
      </c>
      <c r="JV82" s="25">
        <f t="shared" si="274"/>
        <v>0</v>
      </c>
      <c r="JW82" s="25">
        <f>ROUND(IF(EN82="Cống tròn",IF(EN82="Cống tròn",JX82+FF82,0),IF(EN82="Cống hộp",IF(EN82="Cống hộp",JX82+GP82,0),IF(OR(EN82="Rãnh xây",EN82="Rãnh bê tông"),IF(OR(EN82="Rãnh xây",EN82="Rãnh bê tông"),JX82+GP82,0),IF(EN82="ống nhựa",IF(EN82="Ống nhựa",JX82+HT82,0),IF(EN82="Rãnh thang",IF(EN82="Rãnh thang",JS82+#REF!,0),0))))),2)</f>
        <v>26.55</v>
      </c>
      <c r="JX82" s="27">
        <v>26.45</v>
      </c>
      <c r="JY82" s="25">
        <f t="shared" si="275"/>
        <v>26.55</v>
      </c>
      <c r="JZ82" s="25">
        <f t="shared" si="276"/>
        <v>0</v>
      </c>
      <c r="KA82" s="25">
        <f t="shared" si="277"/>
        <v>0</v>
      </c>
      <c r="KB82" s="25">
        <f t="shared" si="278"/>
        <v>0</v>
      </c>
      <c r="KC82" s="25">
        <f t="shared" si="279"/>
        <v>0</v>
      </c>
      <c r="KD82" s="28" t="s">
        <v>98</v>
      </c>
      <c r="KE82" s="27">
        <v>0</v>
      </c>
      <c r="KF82" s="25">
        <f t="shared" si="280"/>
        <v>1.5600000000000023</v>
      </c>
      <c r="KG82" s="25">
        <f t="shared" si="398"/>
        <v>1.5600000000000023</v>
      </c>
      <c r="KH82" s="27">
        <v>0</v>
      </c>
      <c r="KI82" s="25">
        <f t="shared" si="281"/>
        <v>1.5600000000000023</v>
      </c>
      <c r="KJ82" s="25">
        <f t="shared" si="399"/>
        <v>1.5600000000000023</v>
      </c>
      <c r="KK82" s="25">
        <f t="shared" si="282"/>
        <v>0</v>
      </c>
      <c r="KL82" s="25">
        <f t="shared" si="283"/>
        <v>0</v>
      </c>
      <c r="KM82" s="25">
        <f t="shared" si="400"/>
        <v>0</v>
      </c>
      <c r="KN82" s="25">
        <f t="shared" si="284"/>
        <v>0</v>
      </c>
      <c r="KO82" s="25">
        <f t="shared" si="285"/>
        <v>0</v>
      </c>
      <c r="KP82" s="25">
        <f t="shared" si="401"/>
        <v>0</v>
      </c>
      <c r="KQ82" s="25">
        <f t="shared" si="286"/>
        <v>0.2</v>
      </c>
      <c r="KR82" s="25">
        <f t="shared" si="287"/>
        <v>0.2</v>
      </c>
      <c r="KS82" s="25">
        <f t="shared" si="402"/>
        <v>0.2</v>
      </c>
      <c r="KT82" s="25">
        <f t="shared" si="288"/>
        <v>0</v>
      </c>
      <c r="KU82" s="25">
        <f t="shared" si="289"/>
        <v>0</v>
      </c>
      <c r="KV82" s="25">
        <f t="shared" si="403"/>
        <v>0</v>
      </c>
      <c r="KW82" s="25">
        <f t="shared" si="290"/>
        <v>0</v>
      </c>
      <c r="KX82" s="25">
        <f t="shared" si="291"/>
        <v>0</v>
      </c>
      <c r="KY82" s="25">
        <f t="shared" si="404"/>
        <v>0</v>
      </c>
      <c r="KZ82" s="25">
        <f t="shared" si="292"/>
        <v>0</v>
      </c>
      <c r="LA82" s="25">
        <f t="shared" si="293"/>
        <v>0</v>
      </c>
      <c r="LB82" s="25">
        <f t="shared" si="405"/>
        <v>0</v>
      </c>
      <c r="LC82" s="25">
        <f t="shared" si="294"/>
        <v>1.4</v>
      </c>
      <c r="LD82" s="25">
        <f t="shared" si="295"/>
        <v>1.4</v>
      </c>
      <c r="LE82" s="25">
        <f t="shared" si="406"/>
        <v>1.4</v>
      </c>
      <c r="LF82" s="25">
        <f t="shared" si="296"/>
        <v>0</v>
      </c>
      <c r="LG82" s="25">
        <f t="shared" si="297"/>
        <v>0</v>
      </c>
      <c r="LH82" s="25">
        <f t="shared" si="407"/>
        <v>0</v>
      </c>
      <c r="LI82" s="25">
        <f t="shared" si="298"/>
        <v>0</v>
      </c>
      <c r="LJ82" s="25">
        <f t="shared" si="299"/>
        <v>0</v>
      </c>
      <c r="LK82" s="25">
        <f t="shared" si="408"/>
        <v>0</v>
      </c>
      <c r="LL82" s="25">
        <f t="shared" si="300"/>
        <v>0</v>
      </c>
      <c r="LM82" s="25">
        <f t="shared" si="301"/>
        <v>0</v>
      </c>
      <c r="LN82" s="25">
        <f t="shared" si="409"/>
        <v>0</v>
      </c>
      <c r="LO82" s="25">
        <f t="shared" si="302"/>
        <v>0</v>
      </c>
      <c r="LP82" s="25">
        <f t="shared" si="303"/>
        <v>0</v>
      </c>
      <c r="LQ82" s="25">
        <f t="shared" si="410"/>
        <v>0</v>
      </c>
      <c r="LR82" s="25">
        <f t="shared" si="304"/>
        <v>0</v>
      </c>
      <c r="LS82" s="25">
        <f t="shared" si="305"/>
        <v>0</v>
      </c>
      <c r="LT82" s="25">
        <f t="shared" si="411"/>
        <v>0</v>
      </c>
      <c r="LU82" s="25">
        <f t="shared" si="306"/>
        <v>0</v>
      </c>
      <c r="LV82" s="25">
        <f t="shared" si="307"/>
        <v>0</v>
      </c>
      <c r="LW82" s="25">
        <f t="shared" si="412"/>
        <v>0</v>
      </c>
      <c r="LX82" s="25">
        <f t="shared" si="308"/>
        <v>0</v>
      </c>
      <c r="LY82" s="25">
        <f t="shared" si="309"/>
        <v>0</v>
      </c>
      <c r="LZ82" s="25">
        <f t="shared" si="413"/>
        <v>0</v>
      </c>
      <c r="MA82" s="25">
        <f t="shared" si="310"/>
        <v>0</v>
      </c>
      <c r="MB82" s="25">
        <f t="shared" si="311"/>
        <v>0</v>
      </c>
      <c r="MC82" s="25">
        <f t="shared" si="414"/>
        <v>0</v>
      </c>
      <c r="MD82" s="25">
        <f t="shared" si="312"/>
        <v>0</v>
      </c>
      <c r="ME82" s="25">
        <f t="shared" si="313"/>
        <v>0</v>
      </c>
      <c r="MF82" s="25">
        <f t="shared" si="415"/>
        <v>0</v>
      </c>
      <c r="MG82" s="25">
        <f t="shared" si="314"/>
        <v>0</v>
      </c>
      <c r="MH82" s="25">
        <f t="shared" si="315"/>
        <v>0</v>
      </c>
      <c r="MI82" s="25">
        <f t="shared" si="416"/>
        <v>0</v>
      </c>
      <c r="MJ82" s="25">
        <f t="shared" si="316"/>
        <v>0</v>
      </c>
      <c r="MK82" s="25">
        <f t="shared" si="317"/>
        <v>0</v>
      </c>
      <c r="ML82" s="25">
        <f t="shared" si="417"/>
        <v>0</v>
      </c>
      <c r="MM82" s="25">
        <f t="shared" si="318"/>
        <v>0</v>
      </c>
      <c r="MN82" s="25">
        <f t="shared" si="319"/>
        <v>0</v>
      </c>
      <c r="MO82" s="25">
        <f t="shared" si="418"/>
        <v>0</v>
      </c>
      <c r="MP82" s="25">
        <f t="shared" si="320"/>
        <v>0</v>
      </c>
      <c r="MQ82" s="25">
        <f t="shared" si="321"/>
        <v>0</v>
      </c>
      <c r="MR82" s="25">
        <f t="shared" si="419"/>
        <v>0</v>
      </c>
      <c r="MS82" s="29">
        <v>1.4</v>
      </c>
      <c r="MT82" s="29">
        <v>0</v>
      </c>
      <c r="MU82" s="29">
        <v>1</v>
      </c>
      <c r="MV82" s="29">
        <v>1</v>
      </c>
      <c r="MW82" s="25">
        <f t="shared" si="322"/>
        <v>1.4</v>
      </c>
      <c r="MX82" s="25">
        <f t="shared" si="323"/>
        <v>2.1800000000000002</v>
      </c>
      <c r="MY82" s="25">
        <f t="shared" si="324"/>
        <v>0</v>
      </c>
      <c r="MZ82" s="25">
        <f t="shared" si="325"/>
        <v>0</v>
      </c>
      <c r="NA82" s="25">
        <f t="shared" si="326"/>
        <v>1.4</v>
      </c>
      <c r="NB82" s="25">
        <f t="shared" si="327"/>
        <v>2.1800000000000002</v>
      </c>
      <c r="NC82" s="25">
        <f t="shared" si="328"/>
        <v>0</v>
      </c>
      <c r="ND82" s="25">
        <f t="shared" si="329"/>
        <v>0</v>
      </c>
      <c r="NE82" s="25">
        <f t="shared" si="420"/>
        <v>1.4</v>
      </c>
      <c r="NF82" s="25">
        <f t="shared" si="420"/>
        <v>2.1800000000000002</v>
      </c>
      <c r="NG82" s="25">
        <f t="shared" si="420"/>
        <v>0</v>
      </c>
      <c r="NH82" s="25">
        <f t="shared" si="420"/>
        <v>0</v>
      </c>
      <c r="NI82" s="25">
        <f t="shared" si="330"/>
        <v>81.75</v>
      </c>
      <c r="NJ82" s="25">
        <f t="shared" si="331"/>
        <v>0</v>
      </c>
      <c r="NK82" s="25">
        <f t="shared" si="332"/>
        <v>81.75</v>
      </c>
      <c r="NL82" s="25">
        <f t="shared" si="333"/>
        <v>68.2</v>
      </c>
      <c r="NM82" s="25">
        <f t="shared" si="334"/>
        <v>0</v>
      </c>
      <c r="NN82" s="25">
        <f t="shared" si="421"/>
        <v>68.2</v>
      </c>
      <c r="NO82" s="25">
        <f t="shared" si="335"/>
        <v>0</v>
      </c>
      <c r="NP82" s="25">
        <f t="shared" si="336"/>
        <v>0</v>
      </c>
      <c r="NQ82" s="25">
        <f t="shared" si="422"/>
        <v>0</v>
      </c>
      <c r="NR82" s="25">
        <f t="shared" si="337"/>
        <v>0</v>
      </c>
      <c r="NS82" s="25">
        <f t="shared" si="338"/>
        <v>0</v>
      </c>
      <c r="NT82" s="25">
        <f t="shared" si="423"/>
        <v>0</v>
      </c>
      <c r="NU82" s="25">
        <f t="shared" si="339"/>
        <v>0</v>
      </c>
      <c r="NV82" s="25">
        <f t="shared" si="340"/>
        <v>0</v>
      </c>
      <c r="NW82" s="25">
        <f t="shared" si="424"/>
        <v>0</v>
      </c>
      <c r="NX82" s="25">
        <f t="shared" si="425"/>
        <v>68.2</v>
      </c>
      <c r="NY82" s="25">
        <f t="shared" si="425"/>
        <v>0</v>
      </c>
      <c r="NZ82" s="25">
        <f t="shared" si="426"/>
        <v>68.2</v>
      </c>
      <c r="OA82" s="25">
        <f t="shared" si="427"/>
        <v>13.55</v>
      </c>
      <c r="OB82" s="25">
        <f t="shared" si="427"/>
        <v>0</v>
      </c>
      <c r="OC82" s="25">
        <f t="shared" si="428"/>
        <v>13.55</v>
      </c>
      <c r="OD82" s="25">
        <f t="shared" si="429"/>
        <v>68.2</v>
      </c>
      <c r="OE82" s="25">
        <f t="shared" si="429"/>
        <v>0</v>
      </c>
      <c r="OF82" s="25">
        <f t="shared" si="429"/>
        <v>68.2</v>
      </c>
      <c r="OG82" s="25">
        <f t="shared" si="341"/>
        <v>0</v>
      </c>
      <c r="OH82" s="25">
        <f t="shared" si="342"/>
        <v>0</v>
      </c>
      <c r="OI82" s="25">
        <f t="shared" si="343"/>
        <v>0</v>
      </c>
      <c r="OJ82" s="25">
        <f t="shared" si="344"/>
        <v>0</v>
      </c>
      <c r="OK82" s="25">
        <f t="shared" si="345"/>
        <v>0</v>
      </c>
      <c r="OL82" s="25">
        <f t="shared" si="346"/>
        <v>0</v>
      </c>
      <c r="OM82" s="25">
        <f t="shared" si="430"/>
        <v>0</v>
      </c>
      <c r="ON82" s="25">
        <f t="shared" si="430"/>
        <v>0</v>
      </c>
      <c r="OO82" s="25">
        <f t="shared" si="430"/>
        <v>0</v>
      </c>
      <c r="OP82" s="25">
        <f t="shared" si="347"/>
        <v>0</v>
      </c>
      <c r="OQ82" s="25">
        <f t="shared" si="348"/>
        <v>0</v>
      </c>
      <c r="OR82" s="25">
        <f t="shared" si="431"/>
        <v>0</v>
      </c>
      <c r="OS82" s="19">
        <v>536727.52</v>
      </c>
      <c r="OT82" s="19">
        <v>2370663.25</v>
      </c>
    </row>
    <row r="83" spans="1:410" ht="33" customHeight="1" x14ac:dyDescent="0.25">
      <c r="A83" s="18"/>
      <c r="B83" s="18" t="s">
        <v>850</v>
      </c>
      <c r="C83" s="18">
        <v>2281.15</v>
      </c>
      <c r="D83" s="16" t="e">
        <f>_xlfn.IFNA(INDEX(#REF!,MATCH(E83,#REF!,0)),0)</f>
        <v>#REF!</v>
      </c>
      <c r="E83" s="18" t="s">
        <v>864</v>
      </c>
      <c r="F83" s="16" t="s">
        <v>765</v>
      </c>
      <c r="G83" s="16" t="s">
        <v>766</v>
      </c>
      <c r="H83" s="16" t="s">
        <v>767</v>
      </c>
      <c r="I83" s="16" t="s">
        <v>768</v>
      </c>
      <c r="J83" s="16" t="s">
        <v>769</v>
      </c>
      <c r="K83" s="16" t="s">
        <v>770</v>
      </c>
      <c r="L83" s="16" t="s">
        <v>771</v>
      </c>
      <c r="M83" s="18">
        <v>1.64</v>
      </c>
      <c r="N83" s="18">
        <v>1.94</v>
      </c>
      <c r="O83" s="18">
        <v>2.04</v>
      </c>
      <c r="P83" s="18">
        <v>2.34</v>
      </c>
      <c r="Q83" s="18">
        <v>0.1</v>
      </c>
      <c r="R83" s="18">
        <v>1.8399999999999999</v>
      </c>
      <c r="S83" s="18">
        <v>2.14</v>
      </c>
      <c r="T83" s="18">
        <v>0.2</v>
      </c>
      <c r="U83" s="18">
        <v>0</v>
      </c>
      <c r="V83" s="18">
        <v>0</v>
      </c>
      <c r="W83" s="18">
        <v>0</v>
      </c>
      <c r="X83" s="18">
        <v>1.64</v>
      </c>
      <c r="Y83" s="18">
        <v>1.9</v>
      </c>
      <c r="Z83" s="20">
        <f t="shared" si="349"/>
        <v>2.1</v>
      </c>
      <c r="AA83" s="18">
        <v>0.22</v>
      </c>
      <c r="AB83" s="18">
        <v>0</v>
      </c>
      <c r="AC83" s="18">
        <v>0</v>
      </c>
      <c r="AD83" s="18">
        <v>0</v>
      </c>
      <c r="AE83" s="18">
        <v>0</v>
      </c>
      <c r="AF83" s="18">
        <v>0</v>
      </c>
      <c r="AG83" s="18">
        <v>1.2</v>
      </c>
      <c r="AH83" s="18">
        <v>1.5</v>
      </c>
      <c r="AI83" s="20">
        <f t="shared" si="350"/>
        <v>2.25</v>
      </c>
      <c r="AJ83" s="18">
        <v>0</v>
      </c>
      <c r="AK83" s="18">
        <v>0</v>
      </c>
      <c r="AL83" s="20">
        <f t="shared" si="351"/>
        <v>0</v>
      </c>
      <c r="AM83" s="18">
        <v>1.64</v>
      </c>
      <c r="AN83" s="18">
        <v>1.5</v>
      </c>
      <c r="AO83" s="18">
        <v>0.15</v>
      </c>
      <c r="AP83" s="18">
        <v>0.22</v>
      </c>
      <c r="AQ83" s="18">
        <v>1.64</v>
      </c>
      <c r="AR83" s="18">
        <v>1.72</v>
      </c>
      <c r="AS83" s="18">
        <v>0.12</v>
      </c>
      <c r="AT83" s="18">
        <v>0.11</v>
      </c>
      <c r="AU83" s="18">
        <v>0</v>
      </c>
      <c r="AV83" s="18">
        <v>1</v>
      </c>
      <c r="AW83" s="18">
        <v>0</v>
      </c>
      <c r="AX83" s="18">
        <v>0</v>
      </c>
      <c r="AY83" s="18">
        <v>0</v>
      </c>
      <c r="AZ83" s="18">
        <v>0</v>
      </c>
      <c r="BA83" s="18">
        <v>0</v>
      </c>
      <c r="BB83" s="18">
        <v>0</v>
      </c>
      <c r="BC83" s="18">
        <v>0</v>
      </c>
      <c r="BD83" s="18">
        <v>0</v>
      </c>
      <c r="BE83" s="18">
        <v>2</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6" t="e">
        <f>_xlfn.IFNA(IF(RIGHT(D83,2)="=G",0,INDEX(#REF!,MATCH(E83,#REF!,0))),0)</f>
        <v>#REF!</v>
      </c>
      <c r="CB83" s="16" t="s">
        <v>776</v>
      </c>
      <c r="CC83" s="18">
        <v>0</v>
      </c>
      <c r="CD83" s="18">
        <v>0</v>
      </c>
      <c r="CE83" s="18">
        <v>1.4</v>
      </c>
      <c r="CF83" s="18">
        <v>0.85</v>
      </c>
      <c r="CG83" s="18">
        <v>0.12</v>
      </c>
      <c r="CH83" s="18">
        <v>2</v>
      </c>
      <c r="CI83" s="16" t="s">
        <v>98</v>
      </c>
      <c r="CJ83" s="18">
        <v>0</v>
      </c>
      <c r="CK83" s="20">
        <f t="shared" si="217"/>
        <v>1.86</v>
      </c>
      <c r="CL83" s="20">
        <f t="shared" si="352"/>
        <v>1.86</v>
      </c>
      <c r="CM83" s="18">
        <v>24.19</v>
      </c>
      <c r="CN83" s="18">
        <v>27.55</v>
      </c>
      <c r="CO83" s="18">
        <v>26.711000000000002</v>
      </c>
      <c r="CP83" s="22">
        <f t="shared" si="218"/>
        <v>26.71</v>
      </c>
      <c r="CQ83" s="22">
        <f t="shared" si="219"/>
        <v>24.85</v>
      </c>
      <c r="CR83" s="22">
        <f t="shared" si="353"/>
        <v>1.86</v>
      </c>
      <c r="CS83" s="22">
        <f t="shared" si="220"/>
        <v>24.95</v>
      </c>
      <c r="CT83" s="22">
        <f t="shared" si="221"/>
        <v>25.15</v>
      </c>
      <c r="CU83" s="18">
        <v>25.15</v>
      </c>
      <c r="CV83" s="22">
        <f t="shared" si="354"/>
        <v>2.1</v>
      </c>
      <c r="CW83" s="22">
        <f t="shared" si="222"/>
        <v>0</v>
      </c>
      <c r="CX83" s="22">
        <f t="shared" si="223"/>
        <v>0</v>
      </c>
      <c r="CY83" s="22">
        <f t="shared" si="224"/>
        <v>27.28</v>
      </c>
      <c r="CZ83" s="22">
        <f t="shared" si="225"/>
        <v>27.43</v>
      </c>
      <c r="DA83" s="18">
        <v>27.55</v>
      </c>
      <c r="DB83" s="20">
        <f t="shared" si="355"/>
        <v>2.7</v>
      </c>
      <c r="DC83" s="20">
        <f t="shared" si="356"/>
        <v>0.84</v>
      </c>
      <c r="DD83" s="20">
        <f t="shared" si="357"/>
        <v>1.8600000000000003</v>
      </c>
      <c r="DE83" s="20">
        <f t="shared" si="226"/>
        <v>0.1</v>
      </c>
      <c r="DF83" s="20">
        <f t="shared" si="227"/>
        <v>0.2</v>
      </c>
      <c r="DG83" s="20">
        <f t="shared" si="228"/>
        <v>1.56</v>
      </c>
      <c r="DH83" s="20">
        <f t="shared" si="229"/>
        <v>0</v>
      </c>
      <c r="DI83" s="20">
        <f t="shared" si="230"/>
        <v>0</v>
      </c>
      <c r="DJ83" s="20">
        <f t="shared" si="231"/>
        <v>0</v>
      </c>
      <c r="DK83" s="20">
        <f t="shared" si="358"/>
        <v>1.86</v>
      </c>
      <c r="DL83" s="20">
        <f t="shared" si="359"/>
        <v>0</v>
      </c>
      <c r="DM83" s="20">
        <f t="shared" si="360"/>
        <v>0</v>
      </c>
      <c r="DN83" s="20">
        <f t="shared" si="361"/>
        <v>0</v>
      </c>
      <c r="DO83" s="18">
        <v>2.54</v>
      </c>
      <c r="DP83" s="18">
        <v>0</v>
      </c>
      <c r="DQ83" s="18">
        <v>1</v>
      </c>
      <c r="DR83" s="18">
        <v>1</v>
      </c>
      <c r="DS83" s="25">
        <f t="shared" si="362"/>
        <v>2.54</v>
      </c>
      <c r="DT83" s="25">
        <f t="shared" si="363"/>
        <v>0</v>
      </c>
      <c r="DU83" s="25">
        <f t="shared" si="364"/>
        <v>4.72</v>
      </c>
      <c r="DV83" s="25">
        <f t="shared" si="365"/>
        <v>0</v>
      </c>
      <c r="DW83" s="25">
        <f t="shared" si="366"/>
        <v>4.72</v>
      </c>
      <c r="DX83" s="25">
        <f t="shared" si="367"/>
        <v>9.6300000000000008</v>
      </c>
      <c r="DY83" s="25">
        <f t="shared" si="368"/>
        <v>0</v>
      </c>
      <c r="DZ83" s="25">
        <f t="shared" si="369"/>
        <v>9.6300000000000008</v>
      </c>
      <c r="EA83" s="25">
        <f t="shared" si="370"/>
        <v>6.23</v>
      </c>
      <c r="EB83" s="25">
        <f t="shared" si="371"/>
        <v>0</v>
      </c>
      <c r="EC83" s="25">
        <f t="shared" si="372"/>
        <v>6.23</v>
      </c>
      <c r="ED83" s="25">
        <f t="shared" si="373"/>
        <v>3.4</v>
      </c>
      <c r="EE83" s="25">
        <f t="shared" si="373"/>
        <v>0</v>
      </c>
      <c r="EF83" s="25">
        <f t="shared" si="374"/>
        <v>3.4</v>
      </c>
      <c r="EG83" s="25">
        <f t="shared" si="375"/>
        <v>6.23</v>
      </c>
      <c r="EH83" s="25">
        <f t="shared" si="375"/>
        <v>0</v>
      </c>
      <c r="EI83" s="25">
        <f t="shared" si="376"/>
        <v>6.23</v>
      </c>
      <c r="EJ83" s="18">
        <v>2281.15</v>
      </c>
      <c r="EK83" s="18">
        <v>2242.4499999999998</v>
      </c>
      <c r="EL83" s="18" t="s">
        <v>864</v>
      </c>
      <c r="EM83" s="18" t="s">
        <v>865</v>
      </c>
      <c r="EN83" s="16" t="s">
        <v>774</v>
      </c>
      <c r="EO83" s="16" t="s">
        <v>132</v>
      </c>
      <c r="EP83" s="16" t="e">
        <f>IF(OR(EN83="Cống tròn",EN83="Cống hộp",EN83="Ống nhựa"),INDEX(#REF!,MATCH(E83,#REF!,0)),IF(OR(EN83="Rãnh xây",EN83="Rãnh bê tông"),INDEX(#REF!,MATCH(E83,#REF!,0)),0))</f>
        <v>#REF!</v>
      </c>
      <c r="EQ83" s="18">
        <v>37.50000000000027</v>
      </c>
      <c r="ER83" s="18">
        <v>1</v>
      </c>
      <c r="ES83" s="25">
        <f t="shared" si="377"/>
        <v>37</v>
      </c>
      <c r="ET83" s="1" t="e">
        <f>_xlfn.IFNA(IF(EN83="Cống tròn",INDEX(#REF!,MATCH(E83,#REF!,0)),IF(EN83="Cống hộp",INDEX(#REF!,MATCH(E83,#REF!,0)),EU83&amp;" ,"&amp;EV83)),0)</f>
        <v>#REF!</v>
      </c>
      <c r="EU83" s="16" t="s">
        <v>769</v>
      </c>
      <c r="EV83" s="16" t="s">
        <v>775</v>
      </c>
      <c r="EW83" s="16" t="e">
        <f>_xlfn.IFNA(INDEX(#REF!,MATCH(E83,#REF!,0)),0)</f>
        <v>#REF!</v>
      </c>
      <c r="EX83" s="16"/>
      <c r="EY83" s="18">
        <v>0</v>
      </c>
      <c r="EZ83" s="18">
        <v>0</v>
      </c>
      <c r="FA83" s="18">
        <v>0</v>
      </c>
      <c r="FB83" s="19">
        <v>0</v>
      </c>
      <c r="FC83" s="19">
        <v>0</v>
      </c>
      <c r="FD83" s="25">
        <f t="shared" si="232"/>
        <v>0</v>
      </c>
      <c r="FE83" s="25">
        <f t="shared" si="378"/>
        <v>0</v>
      </c>
      <c r="FF83" s="18">
        <v>0.1</v>
      </c>
      <c r="FG83" s="18">
        <v>2</v>
      </c>
      <c r="FH83" s="18">
        <v>1</v>
      </c>
      <c r="FI83" s="25">
        <f t="shared" si="379"/>
        <v>1.2</v>
      </c>
      <c r="FJ83" s="18">
        <v>0</v>
      </c>
      <c r="FK83" s="18">
        <v>0</v>
      </c>
      <c r="FL83" s="18">
        <v>0.2</v>
      </c>
      <c r="FM83" s="18">
        <v>1.4</v>
      </c>
      <c r="FN83" s="18">
        <v>0</v>
      </c>
      <c r="FO83" s="25">
        <f t="shared" si="380"/>
        <v>1.4</v>
      </c>
      <c r="FP83" s="18">
        <v>1.4999999999999999E-2</v>
      </c>
      <c r="FQ83" s="18">
        <v>1</v>
      </c>
      <c r="FR83" s="25">
        <f t="shared" si="233"/>
        <v>36</v>
      </c>
      <c r="FS83" s="25">
        <f t="shared" si="234"/>
        <v>0.52500000000000002</v>
      </c>
      <c r="FT83" s="25">
        <f t="shared" si="235"/>
        <v>36.524999999999999</v>
      </c>
      <c r="FU83" s="25">
        <f t="shared" si="236"/>
        <v>-0.97500000000027143</v>
      </c>
      <c r="FV83" s="25" t="str">
        <f t="shared" si="381"/>
        <v>Thêm 01</v>
      </c>
      <c r="FW83" s="25">
        <f t="shared" si="382"/>
        <v>0.04</v>
      </c>
      <c r="FX83" s="16"/>
      <c r="FY83" s="16"/>
      <c r="FZ83" s="16"/>
      <c r="GA83" s="16"/>
      <c r="GB83" s="19">
        <v>0</v>
      </c>
      <c r="GC83" s="19">
        <v>0</v>
      </c>
      <c r="GD83" s="19">
        <v>0</v>
      </c>
      <c r="GE83" s="19">
        <v>0</v>
      </c>
      <c r="GF83" s="19">
        <v>0</v>
      </c>
      <c r="GG83" s="19">
        <v>0</v>
      </c>
      <c r="GH83" s="19">
        <v>0</v>
      </c>
      <c r="GI83" s="19">
        <v>0</v>
      </c>
      <c r="GJ83" s="19">
        <v>0</v>
      </c>
      <c r="GK83" s="19">
        <v>0</v>
      </c>
      <c r="GL83" s="25">
        <f t="shared" si="237"/>
        <v>0</v>
      </c>
      <c r="GM83" s="25">
        <f t="shared" si="383"/>
        <v>0</v>
      </c>
      <c r="GN83" s="19">
        <v>0</v>
      </c>
      <c r="GO83" s="19">
        <v>0</v>
      </c>
      <c r="GP83" s="19">
        <v>0</v>
      </c>
      <c r="GQ83" s="19">
        <v>0</v>
      </c>
      <c r="GR83" s="1" t="e">
        <f>_xlfn.IFNA(INDEX(#REF!,MATCH(E83,#REF!,0)),0)</f>
        <v>#REF!</v>
      </c>
      <c r="GS83" s="16"/>
      <c r="GT83" s="18">
        <v>0</v>
      </c>
      <c r="GU83" s="18">
        <v>0</v>
      </c>
      <c r="GV83" s="18">
        <v>0</v>
      </c>
      <c r="GW83" s="18">
        <v>0</v>
      </c>
      <c r="GX83" s="25">
        <f t="shared" si="238"/>
        <v>0</v>
      </c>
      <c r="GY83" s="25">
        <f t="shared" si="239"/>
        <v>0</v>
      </c>
      <c r="GZ83" s="25">
        <f t="shared" si="384"/>
        <v>0</v>
      </c>
      <c r="HA83" s="1" t="e" cm="1">
        <f t="array" ref="HA83">INDEX(#REF!,MATCH(EJ83&amp;EK83&amp;HD83&amp;HE83&amp;HF83,#REF!&amp;#REF!&amp;#REF!&amp;#REF!&amp;#REF!,0))</f>
        <v>#REF!</v>
      </c>
      <c r="HB83" s="16"/>
      <c r="HC83" s="25">
        <f t="shared" si="385"/>
        <v>0</v>
      </c>
      <c r="HD83" s="18">
        <v>0</v>
      </c>
      <c r="HE83" s="18">
        <v>0</v>
      </c>
      <c r="HF83" s="18">
        <v>0</v>
      </c>
      <c r="HG83" s="1" t="e" cm="1">
        <f t="array" ref="HG83">INDEX(#REF!,MATCH(EJ83&amp;EK83&amp;HJ83&amp;HK83&amp;HL83,#REF!&amp;#REF!&amp;#REF!&amp;#REF!&amp;#REF!,0))</f>
        <v>#REF!</v>
      </c>
      <c r="HH83" s="16"/>
      <c r="HI83" s="25">
        <f t="shared" si="386"/>
        <v>0</v>
      </c>
      <c r="HJ83" s="25">
        <f t="shared" si="387"/>
        <v>0</v>
      </c>
      <c r="HK83" s="19">
        <v>0</v>
      </c>
      <c r="HL83" s="19">
        <v>0</v>
      </c>
      <c r="HM83" s="18">
        <v>0.01</v>
      </c>
      <c r="HN83" s="18">
        <v>1</v>
      </c>
      <c r="HO83" s="25">
        <f t="shared" si="388"/>
        <v>0</v>
      </c>
      <c r="HP83" s="25">
        <f t="shared" si="389"/>
        <v>0</v>
      </c>
      <c r="HQ83" s="25">
        <f t="shared" si="390"/>
        <v>0</v>
      </c>
      <c r="HR83" s="25">
        <f t="shared" si="391"/>
        <v>0</v>
      </c>
      <c r="HS83" s="25">
        <f t="shared" si="392"/>
        <v>0</v>
      </c>
      <c r="HT83" s="19">
        <v>0</v>
      </c>
      <c r="HU83" s="19">
        <v>0</v>
      </c>
      <c r="HV83" s="19">
        <v>0</v>
      </c>
      <c r="HW83" s="25">
        <f t="shared" si="393"/>
        <v>0</v>
      </c>
      <c r="HX83" s="19">
        <v>0</v>
      </c>
      <c r="HY83" s="19">
        <v>0</v>
      </c>
      <c r="HZ83" s="18">
        <v>26.71</v>
      </c>
      <c r="IA83" s="20">
        <f>ROUND(IF(EN83="Cống tròn",IF(EN83="Cống tròn",IF(EU83="Không có móng",IQ83-FF83,IF(EU83="Đế",IP83-FN83,IF(OR(EU83="Móng bê tông",EU83="Móng bê tông kết hợp đế"),II83-FJ83,0))),0),IF(EN83="Cống hộp",IF(AND(EN83="Cống hộp",EU83="Không có móng"),IQ83-GF83,IF(AND(EN83="Cống hộp",EU83="Móng bê tông"),IJ83-GB83,0)),IF(OR(EN83="Rãnh xây",EN83="Rãnh bê tông"),IF(OR(EN83="Rãnh xây",EN83="Rãnh bê tông"),IK83-GB83,0),IF(EN83="Ống nhựa",IF(AND(EN83="Ống nhựa",EU83="Không đắp cát"),IQ83-HT83,IF(AND(EN83="Ống nhựa",EU83="Đắp cát"),IH83-HX83,0)),IF(EN83="Rãnh thang",IF(EN83="Rãnh thang",IF(EU83="Móng bê tông",#REF!-#REF!,IQ83),0),0))))),2)</f>
        <v>25.15</v>
      </c>
      <c r="IB83" s="20">
        <f t="shared" si="394"/>
        <v>1.5600000000000023</v>
      </c>
      <c r="IC83" s="20">
        <f t="shared" si="240"/>
        <v>25.15</v>
      </c>
      <c r="ID83" s="20">
        <f t="shared" si="241"/>
        <v>0</v>
      </c>
      <c r="IE83" s="20">
        <f t="shared" si="242"/>
        <v>0</v>
      </c>
      <c r="IF83" s="20">
        <f t="shared" si="243"/>
        <v>0</v>
      </c>
      <c r="IG83" s="20">
        <f>IF(EN83="Rãnh thang",IF(AND(EN83="Rãnh thang",EU83="Móng bê tông"),IQ83-#REF!,0),IF(EN83="Ống nhựa",IF(AND(EN83="Ống nhựa",EU83="Đắp cát"),IQ83-HT83,0),IF(EN83="Cống tròn",IF(EN83="Cống tròn",IF(OR(EU83="Móng bê tông",EU83="Móng bê tông kết hợp đế"),IM83-FL83,0),0),IF(EN83="Cống hộp",IF(AND(EN83="Cống hộp",EU83="Móng bê tông"),IN83-GD83,0),IF(OR(EN83="Rãnh xây",EN83="Rãnh bê tông"),IF(AND(EN83="Rãnh xây",EU83="Móng bê tông"),IO83-GD83,IF(AND(EN83="Rãnh bê tông",EU83="Móng bê tông"),IO83-GD83,0)),0)))))</f>
        <v>25.15</v>
      </c>
      <c r="IH83" s="20">
        <f t="shared" si="244"/>
        <v>0</v>
      </c>
      <c r="II83" s="20">
        <f t="shared" si="245"/>
        <v>25.15</v>
      </c>
      <c r="IJ83" s="20">
        <f t="shared" si="246"/>
        <v>0</v>
      </c>
      <c r="IK83" s="20">
        <f t="shared" si="247"/>
        <v>0</v>
      </c>
      <c r="IL83" s="20">
        <f t="shared" si="248"/>
        <v>25.349999999999998</v>
      </c>
      <c r="IM83" s="20">
        <f t="shared" si="249"/>
        <v>25.349999999999998</v>
      </c>
      <c r="IN83" s="20">
        <f t="shared" si="250"/>
        <v>0</v>
      </c>
      <c r="IO83" s="20">
        <f t="shared" si="251"/>
        <v>0</v>
      </c>
      <c r="IP83" s="20">
        <f t="shared" si="252"/>
        <v>0</v>
      </c>
      <c r="IQ83" s="18">
        <v>25.45</v>
      </c>
      <c r="IR83" s="25">
        <f t="shared" si="395"/>
        <v>0</v>
      </c>
      <c r="IS83" s="25">
        <f t="shared" si="253"/>
        <v>0</v>
      </c>
      <c r="IT83" s="25">
        <f t="shared" si="254"/>
        <v>0</v>
      </c>
      <c r="IU83" s="25">
        <f>ROUND(IF(EN83="Cống tròn",IF(EN83="Cống tròn",IV83+FF83,0),IF(EN83="Cống hộp",IF(EN83="Cống hộp",IV83+GP83,0),IF(OR(EN83="Rãnh xây",EN83="Rãnh bê tông"),IF(OR(EN83="Rãnh xây",EN83="Rãnh bê tông"),IV83+GP83,0),IF(EN83="ống nhựa",IF(EN83="Ống nhựa",IV83+HT83,0),IF(EN83="Rãnh thang",IF(EN83="Rãnh thang",IQ83+#REF!,0),0))))),2)</f>
        <v>26.41</v>
      </c>
      <c r="IV83" s="18">
        <v>26.31</v>
      </c>
      <c r="IW83" s="25">
        <f t="shared" si="255"/>
        <v>26.41</v>
      </c>
      <c r="IX83" s="25">
        <f t="shared" si="256"/>
        <v>0</v>
      </c>
      <c r="IY83" s="25">
        <f t="shared" si="257"/>
        <v>0</v>
      </c>
      <c r="IZ83" s="25">
        <f t="shared" si="258"/>
        <v>0</v>
      </c>
      <c r="JA83" s="25">
        <f t="shared" si="259"/>
        <v>0</v>
      </c>
      <c r="JB83" s="18">
        <v>26.57</v>
      </c>
      <c r="JC83" s="20">
        <f>ROUND(IF(EN83="Cống tròn",IF(EN83="Cống tròn",IF(EU83="Không có móng",JS83-FF83,IF(EU83="Đế",JR83-FN83,IF(OR(EU83="Móng bê tông",EU83="Móng bê tông kết hợp đế"),JK83-FJ83,0))),0),IF(EN83="Cống hộp",IF(AND(EN83="Cống hộp",EU83="Không có móng"),JS83-GF83,IF(AND(EN83="Cống hộp",EU83="Móng bê tông"),JL83-GB83,0)),IF(OR(EN83="Rãnh xây",EN83="Rãnh bê tông"),IF(OR(EN83="Rãnh xây",EN83="Rãnh bê tông"),JM83-GB83,0),IF(EN83="Ống nhựa",IF(AND(EN83="Ống nhựa",EU83="Không đắp cát"),JS83-HT83,IF(AND(EN83="Ống nhựa",EU83="Đắp cát"),JJ83-HX83,0)),IF(EN83="Rãnh thang",IF(EN83="Rãnh thang",IF(EU83="Móng bê tông",#REF!-#REF!,JS83),0),0))))),2)</f>
        <v>25.01</v>
      </c>
      <c r="JD83" s="20">
        <f t="shared" si="396"/>
        <v>1.5599999999999987</v>
      </c>
      <c r="JE83" s="20">
        <f t="shared" si="260"/>
        <v>25.009999999999998</v>
      </c>
      <c r="JF83" s="20">
        <f t="shared" si="261"/>
        <v>0</v>
      </c>
      <c r="JG83" s="20">
        <f t="shared" si="262"/>
        <v>0</v>
      </c>
      <c r="JH83" s="20">
        <f t="shared" si="263"/>
        <v>0</v>
      </c>
      <c r="JI83" s="20">
        <f>IF(EN83="Rãnh thang",IF(AND(EN83="Rãnh thang",EU83="Móng bê tông"),JS83-#REF!,0),IF(EN83="Ống nhựa",IF(AND(EN83="Ống nhựa",EU83="Đắp cát"),JS83-HT83,0),IF(EN83="Cống tròn",IF(EN83="Cống tròn",IF(OR(EU83="Móng bê tông",EU83="Móng bê tông kết hợp đế"),JO83-FL83,0),0),IF(EN83="Cống hộp",IF(AND(EN83="Cống hộp",EU83="Móng bê tông"),JP83-GD83,0),IF(OR(EN83="Rãnh xây",EN83="Rãnh bê tông"),IF(AND(EN83="Rãnh xây",EU83="Móng bê tông"),JQ83-GD83,IF(AND(EN83="Rãnh bê tông",EU83="Móng bê tông"),JQ83-GD83,0)),0)))))</f>
        <v>25.009999999999998</v>
      </c>
      <c r="JJ83" s="20">
        <f t="shared" si="264"/>
        <v>0</v>
      </c>
      <c r="JK83" s="20">
        <f t="shared" si="265"/>
        <v>25.009999999999998</v>
      </c>
      <c r="JL83" s="20">
        <f t="shared" si="266"/>
        <v>0</v>
      </c>
      <c r="JM83" s="20">
        <f t="shared" si="267"/>
        <v>0</v>
      </c>
      <c r="JN83" s="20">
        <f t="shared" si="268"/>
        <v>25.209999999999997</v>
      </c>
      <c r="JO83" s="20">
        <f t="shared" si="269"/>
        <v>25.209999999999997</v>
      </c>
      <c r="JP83" s="20">
        <f t="shared" si="270"/>
        <v>0</v>
      </c>
      <c r="JQ83" s="20">
        <f t="shared" si="271"/>
        <v>0</v>
      </c>
      <c r="JR83" s="20">
        <f t="shared" si="272"/>
        <v>0</v>
      </c>
      <c r="JS83" s="26">
        <v>25.31</v>
      </c>
      <c r="JT83" s="25">
        <f t="shared" si="397"/>
        <v>0</v>
      </c>
      <c r="JU83" s="25">
        <f t="shared" si="273"/>
        <v>0</v>
      </c>
      <c r="JV83" s="25">
        <f t="shared" si="274"/>
        <v>0</v>
      </c>
      <c r="JW83" s="25">
        <f>ROUND(IF(EN83="Cống tròn",IF(EN83="Cống tròn",JX83+FF83,0),IF(EN83="Cống hộp",IF(EN83="Cống hộp",JX83+GP83,0),IF(OR(EN83="Rãnh xây",EN83="Rãnh bê tông"),IF(OR(EN83="Rãnh xây",EN83="Rãnh bê tông"),JX83+GP83,0),IF(EN83="ống nhựa",IF(EN83="Ống nhựa",JX83+HT83,0),IF(EN83="Rãnh thang",IF(EN83="Rãnh thang",JS83+#REF!,0),0))))),2)</f>
        <v>26.41</v>
      </c>
      <c r="JX83" s="27">
        <v>26.31</v>
      </c>
      <c r="JY83" s="25">
        <f t="shared" si="275"/>
        <v>26.41</v>
      </c>
      <c r="JZ83" s="25">
        <f t="shared" si="276"/>
        <v>0</v>
      </c>
      <c r="KA83" s="25">
        <f t="shared" si="277"/>
        <v>0</v>
      </c>
      <c r="KB83" s="25">
        <f t="shared" si="278"/>
        <v>0</v>
      </c>
      <c r="KC83" s="25">
        <f t="shared" si="279"/>
        <v>0</v>
      </c>
      <c r="KD83" s="28" t="s">
        <v>98</v>
      </c>
      <c r="KE83" s="27">
        <v>0</v>
      </c>
      <c r="KF83" s="25">
        <f t="shared" si="280"/>
        <v>1.5600000000000023</v>
      </c>
      <c r="KG83" s="25">
        <f t="shared" si="398"/>
        <v>1.5600000000000023</v>
      </c>
      <c r="KH83" s="27">
        <v>0</v>
      </c>
      <c r="KI83" s="25">
        <f t="shared" si="281"/>
        <v>1.5599999999999987</v>
      </c>
      <c r="KJ83" s="25">
        <f t="shared" si="399"/>
        <v>1.5599999999999987</v>
      </c>
      <c r="KK83" s="25">
        <f t="shared" si="282"/>
        <v>0</v>
      </c>
      <c r="KL83" s="25">
        <f t="shared" si="283"/>
        <v>0</v>
      </c>
      <c r="KM83" s="25">
        <f t="shared" si="400"/>
        <v>0</v>
      </c>
      <c r="KN83" s="25">
        <f t="shared" si="284"/>
        <v>0</v>
      </c>
      <c r="KO83" s="25">
        <f t="shared" si="285"/>
        <v>0</v>
      </c>
      <c r="KP83" s="25">
        <f t="shared" si="401"/>
        <v>0</v>
      </c>
      <c r="KQ83" s="25">
        <f t="shared" si="286"/>
        <v>0.2</v>
      </c>
      <c r="KR83" s="25">
        <f t="shared" si="287"/>
        <v>0.2</v>
      </c>
      <c r="KS83" s="25">
        <f t="shared" si="402"/>
        <v>0.2</v>
      </c>
      <c r="KT83" s="25">
        <f t="shared" si="288"/>
        <v>0</v>
      </c>
      <c r="KU83" s="25">
        <f t="shared" si="289"/>
        <v>0</v>
      </c>
      <c r="KV83" s="25">
        <f t="shared" si="403"/>
        <v>0</v>
      </c>
      <c r="KW83" s="25">
        <f t="shared" si="290"/>
        <v>0</v>
      </c>
      <c r="KX83" s="25">
        <f t="shared" si="291"/>
        <v>0</v>
      </c>
      <c r="KY83" s="25">
        <f t="shared" si="404"/>
        <v>0</v>
      </c>
      <c r="KZ83" s="25">
        <f t="shared" si="292"/>
        <v>0</v>
      </c>
      <c r="LA83" s="25">
        <f t="shared" si="293"/>
        <v>0</v>
      </c>
      <c r="LB83" s="25">
        <f t="shared" si="405"/>
        <v>0</v>
      </c>
      <c r="LC83" s="25">
        <f t="shared" si="294"/>
        <v>1.4</v>
      </c>
      <c r="LD83" s="25">
        <f t="shared" si="295"/>
        <v>1.4</v>
      </c>
      <c r="LE83" s="25">
        <f t="shared" si="406"/>
        <v>1.4</v>
      </c>
      <c r="LF83" s="25">
        <f t="shared" si="296"/>
        <v>0</v>
      </c>
      <c r="LG83" s="25">
        <f t="shared" si="297"/>
        <v>0</v>
      </c>
      <c r="LH83" s="25">
        <f t="shared" si="407"/>
        <v>0</v>
      </c>
      <c r="LI83" s="25">
        <f t="shared" si="298"/>
        <v>0</v>
      </c>
      <c r="LJ83" s="25">
        <f t="shared" si="299"/>
        <v>0</v>
      </c>
      <c r="LK83" s="25">
        <f t="shared" si="408"/>
        <v>0</v>
      </c>
      <c r="LL83" s="25">
        <f t="shared" si="300"/>
        <v>0</v>
      </c>
      <c r="LM83" s="25">
        <f t="shared" si="301"/>
        <v>0</v>
      </c>
      <c r="LN83" s="25">
        <f t="shared" si="409"/>
        <v>0</v>
      </c>
      <c r="LO83" s="25">
        <f t="shared" si="302"/>
        <v>0</v>
      </c>
      <c r="LP83" s="25">
        <f t="shared" si="303"/>
        <v>0</v>
      </c>
      <c r="LQ83" s="25">
        <f t="shared" si="410"/>
        <v>0</v>
      </c>
      <c r="LR83" s="25">
        <f t="shared" si="304"/>
        <v>0</v>
      </c>
      <c r="LS83" s="25">
        <f t="shared" si="305"/>
        <v>0</v>
      </c>
      <c r="LT83" s="25">
        <f t="shared" si="411"/>
        <v>0</v>
      </c>
      <c r="LU83" s="25">
        <f t="shared" si="306"/>
        <v>0</v>
      </c>
      <c r="LV83" s="25">
        <f t="shared" si="307"/>
        <v>0</v>
      </c>
      <c r="LW83" s="25">
        <f t="shared" si="412"/>
        <v>0</v>
      </c>
      <c r="LX83" s="25">
        <f t="shared" si="308"/>
        <v>0</v>
      </c>
      <c r="LY83" s="25">
        <f t="shared" si="309"/>
        <v>0</v>
      </c>
      <c r="LZ83" s="25">
        <f t="shared" si="413"/>
        <v>0</v>
      </c>
      <c r="MA83" s="25">
        <f t="shared" si="310"/>
        <v>0</v>
      </c>
      <c r="MB83" s="25">
        <f t="shared" si="311"/>
        <v>0</v>
      </c>
      <c r="MC83" s="25">
        <f t="shared" si="414"/>
        <v>0</v>
      </c>
      <c r="MD83" s="25">
        <f t="shared" si="312"/>
        <v>0</v>
      </c>
      <c r="ME83" s="25">
        <f t="shared" si="313"/>
        <v>0</v>
      </c>
      <c r="MF83" s="25">
        <f t="shared" si="415"/>
        <v>0</v>
      </c>
      <c r="MG83" s="25">
        <f t="shared" si="314"/>
        <v>0</v>
      </c>
      <c r="MH83" s="25">
        <f t="shared" si="315"/>
        <v>0</v>
      </c>
      <c r="MI83" s="25">
        <f t="shared" si="416"/>
        <v>0</v>
      </c>
      <c r="MJ83" s="25">
        <f t="shared" si="316"/>
        <v>0</v>
      </c>
      <c r="MK83" s="25">
        <f t="shared" si="317"/>
        <v>0</v>
      </c>
      <c r="ML83" s="25">
        <f t="shared" si="417"/>
        <v>0</v>
      </c>
      <c r="MM83" s="25">
        <f t="shared" si="318"/>
        <v>0</v>
      </c>
      <c r="MN83" s="25">
        <f t="shared" si="319"/>
        <v>0</v>
      </c>
      <c r="MO83" s="25">
        <f t="shared" si="418"/>
        <v>0</v>
      </c>
      <c r="MP83" s="25">
        <f t="shared" si="320"/>
        <v>0</v>
      </c>
      <c r="MQ83" s="25">
        <f t="shared" si="321"/>
        <v>0</v>
      </c>
      <c r="MR83" s="25">
        <f t="shared" si="419"/>
        <v>0</v>
      </c>
      <c r="MS83" s="29">
        <v>1.4</v>
      </c>
      <c r="MT83" s="29">
        <v>0</v>
      </c>
      <c r="MU83" s="29">
        <v>1</v>
      </c>
      <c r="MV83" s="29">
        <v>1</v>
      </c>
      <c r="MW83" s="25">
        <f t="shared" si="322"/>
        <v>1.4</v>
      </c>
      <c r="MX83" s="25">
        <f t="shared" si="323"/>
        <v>2.1800000000000002</v>
      </c>
      <c r="MY83" s="25">
        <f t="shared" si="324"/>
        <v>0</v>
      </c>
      <c r="MZ83" s="25">
        <f t="shared" si="325"/>
        <v>0</v>
      </c>
      <c r="NA83" s="25">
        <f t="shared" si="326"/>
        <v>1.4</v>
      </c>
      <c r="NB83" s="25">
        <f t="shared" si="327"/>
        <v>2.1800000000000002</v>
      </c>
      <c r="NC83" s="25">
        <f t="shared" si="328"/>
        <v>0</v>
      </c>
      <c r="ND83" s="25">
        <f t="shared" si="329"/>
        <v>0</v>
      </c>
      <c r="NE83" s="25">
        <f t="shared" si="420"/>
        <v>1.4</v>
      </c>
      <c r="NF83" s="25">
        <f t="shared" si="420"/>
        <v>2.1800000000000002</v>
      </c>
      <c r="NG83" s="25">
        <f t="shared" si="420"/>
        <v>0</v>
      </c>
      <c r="NH83" s="25">
        <f t="shared" si="420"/>
        <v>0</v>
      </c>
      <c r="NI83" s="25">
        <f t="shared" si="330"/>
        <v>81.75</v>
      </c>
      <c r="NJ83" s="25">
        <f t="shared" si="331"/>
        <v>0</v>
      </c>
      <c r="NK83" s="25">
        <f t="shared" si="332"/>
        <v>81.75</v>
      </c>
      <c r="NL83" s="25">
        <f t="shared" si="333"/>
        <v>68.2</v>
      </c>
      <c r="NM83" s="25">
        <f t="shared" si="334"/>
        <v>0</v>
      </c>
      <c r="NN83" s="25">
        <f t="shared" si="421"/>
        <v>68.2</v>
      </c>
      <c r="NO83" s="25">
        <f t="shared" si="335"/>
        <v>0</v>
      </c>
      <c r="NP83" s="25">
        <f t="shared" si="336"/>
        <v>0</v>
      </c>
      <c r="NQ83" s="25">
        <f t="shared" si="422"/>
        <v>0</v>
      </c>
      <c r="NR83" s="25">
        <f t="shared" si="337"/>
        <v>0</v>
      </c>
      <c r="NS83" s="25">
        <f t="shared" si="338"/>
        <v>0</v>
      </c>
      <c r="NT83" s="25">
        <f t="shared" si="423"/>
        <v>0</v>
      </c>
      <c r="NU83" s="25">
        <f t="shared" si="339"/>
        <v>0</v>
      </c>
      <c r="NV83" s="25">
        <f t="shared" si="340"/>
        <v>0</v>
      </c>
      <c r="NW83" s="25">
        <f t="shared" si="424"/>
        <v>0</v>
      </c>
      <c r="NX83" s="25">
        <f t="shared" si="425"/>
        <v>68.2</v>
      </c>
      <c r="NY83" s="25">
        <f t="shared" si="425"/>
        <v>0</v>
      </c>
      <c r="NZ83" s="25">
        <f t="shared" si="426"/>
        <v>68.2</v>
      </c>
      <c r="OA83" s="25">
        <f t="shared" si="427"/>
        <v>13.55</v>
      </c>
      <c r="OB83" s="25">
        <f t="shared" si="427"/>
        <v>0</v>
      </c>
      <c r="OC83" s="25">
        <f t="shared" si="428"/>
        <v>13.55</v>
      </c>
      <c r="OD83" s="25">
        <f t="shared" si="429"/>
        <v>68.2</v>
      </c>
      <c r="OE83" s="25">
        <f t="shared" si="429"/>
        <v>0</v>
      </c>
      <c r="OF83" s="25">
        <f t="shared" si="429"/>
        <v>68.2</v>
      </c>
      <c r="OG83" s="25">
        <f t="shared" si="341"/>
        <v>0</v>
      </c>
      <c r="OH83" s="25">
        <f t="shared" si="342"/>
        <v>0</v>
      </c>
      <c r="OI83" s="25">
        <f t="shared" si="343"/>
        <v>0</v>
      </c>
      <c r="OJ83" s="25">
        <f t="shared" si="344"/>
        <v>0</v>
      </c>
      <c r="OK83" s="25">
        <f t="shared" si="345"/>
        <v>0</v>
      </c>
      <c r="OL83" s="25">
        <f t="shared" si="346"/>
        <v>0</v>
      </c>
      <c r="OM83" s="25">
        <f t="shared" si="430"/>
        <v>0</v>
      </c>
      <c r="ON83" s="25">
        <f t="shared" si="430"/>
        <v>0</v>
      </c>
      <c r="OO83" s="25">
        <f t="shared" si="430"/>
        <v>0</v>
      </c>
      <c r="OP83" s="25">
        <f t="shared" si="347"/>
        <v>0</v>
      </c>
      <c r="OQ83" s="25">
        <f t="shared" si="348"/>
        <v>0</v>
      </c>
      <c r="OR83" s="25">
        <f t="shared" si="431"/>
        <v>0</v>
      </c>
      <c r="OS83" s="19">
        <v>536766.21</v>
      </c>
      <c r="OT83" s="19">
        <v>2370663.2400000002</v>
      </c>
    </row>
    <row r="84" spans="1:410" ht="33" customHeight="1" x14ac:dyDescent="0.25">
      <c r="A84" s="18"/>
      <c r="B84" s="18" t="s">
        <v>850</v>
      </c>
      <c r="C84" s="18">
        <v>2242.4499999999998</v>
      </c>
      <c r="D84" s="16" t="e">
        <f>_xlfn.IFNA(INDEX(#REF!,MATCH(E84,#REF!,0)),0)</f>
        <v>#REF!</v>
      </c>
      <c r="E84" s="18" t="s">
        <v>865</v>
      </c>
      <c r="F84" s="16" t="s">
        <v>765</v>
      </c>
      <c r="G84" s="16" t="s">
        <v>766</v>
      </c>
      <c r="H84" s="16" t="s">
        <v>767</v>
      </c>
      <c r="I84" s="16" t="s">
        <v>768</v>
      </c>
      <c r="J84" s="16" t="s">
        <v>769</v>
      </c>
      <c r="K84" s="16" t="s">
        <v>770</v>
      </c>
      <c r="L84" s="16" t="s">
        <v>771</v>
      </c>
      <c r="M84" s="18">
        <v>1.64</v>
      </c>
      <c r="N84" s="18">
        <v>1.94</v>
      </c>
      <c r="O84" s="18">
        <v>2.04</v>
      </c>
      <c r="P84" s="18">
        <v>2.34</v>
      </c>
      <c r="Q84" s="18">
        <v>0.1</v>
      </c>
      <c r="R84" s="18">
        <v>1.8399999999999999</v>
      </c>
      <c r="S84" s="18">
        <v>2.14</v>
      </c>
      <c r="T84" s="18">
        <v>0.2</v>
      </c>
      <c r="U84" s="18">
        <v>0</v>
      </c>
      <c r="V84" s="18">
        <v>0</v>
      </c>
      <c r="W84" s="18">
        <v>0</v>
      </c>
      <c r="X84" s="18">
        <v>1.64</v>
      </c>
      <c r="Y84" s="18">
        <v>1.9</v>
      </c>
      <c r="Z84" s="20">
        <f t="shared" si="349"/>
        <v>2.1</v>
      </c>
      <c r="AA84" s="18">
        <v>0.22</v>
      </c>
      <c r="AB84" s="18">
        <v>0</v>
      </c>
      <c r="AC84" s="18">
        <v>0</v>
      </c>
      <c r="AD84" s="18">
        <v>0</v>
      </c>
      <c r="AE84" s="18">
        <v>0</v>
      </c>
      <c r="AF84" s="18">
        <v>0</v>
      </c>
      <c r="AG84" s="18">
        <v>1.2</v>
      </c>
      <c r="AH84" s="18">
        <v>1.5</v>
      </c>
      <c r="AI84" s="20">
        <f t="shared" si="350"/>
        <v>2.25</v>
      </c>
      <c r="AJ84" s="18">
        <v>0</v>
      </c>
      <c r="AK84" s="18">
        <v>0</v>
      </c>
      <c r="AL84" s="20">
        <f t="shared" si="351"/>
        <v>0</v>
      </c>
      <c r="AM84" s="18">
        <v>1.64</v>
      </c>
      <c r="AN84" s="18">
        <v>1.5</v>
      </c>
      <c r="AO84" s="18">
        <v>0.15</v>
      </c>
      <c r="AP84" s="18">
        <v>0.22</v>
      </c>
      <c r="AQ84" s="18">
        <v>1.64</v>
      </c>
      <c r="AR84" s="18">
        <v>1.72</v>
      </c>
      <c r="AS84" s="18">
        <v>0.12</v>
      </c>
      <c r="AT84" s="18">
        <v>0.11</v>
      </c>
      <c r="AU84" s="18">
        <v>0</v>
      </c>
      <c r="AV84" s="18">
        <v>1</v>
      </c>
      <c r="AW84" s="18">
        <v>0</v>
      </c>
      <c r="AX84" s="18">
        <v>0</v>
      </c>
      <c r="AY84" s="18">
        <v>0</v>
      </c>
      <c r="AZ84" s="18">
        <v>0</v>
      </c>
      <c r="BA84" s="18">
        <v>0</v>
      </c>
      <c r="BB84" s="18">
        <v>0</v>
      </c>
      <c r="BC84" s="18">
        <v>0</v>
      </c>
      <c r="BD84" s="18">
        <v>0</v>
      </c>
      <c r="BE84" s="18">
        <v>2</v>
      </c>
      <c r="BF84" s="18">
        <v>0</v>
      </c>
      <c r="BG84" s="18">
        <v>0</v>
      </c>
      <c r="BH84" s="18">
        <v>0</v>
      </c>
      <c r="BI84" s="18">
        <v>0</v>
      </c>
      <c r="BJ84" s="18">
        <v>0</v>
      </c>
      <c r="BK84" s="18">
        <v>0</v>
      </c>
      <c r="BL84" s="18">
        <v>0</v>
      </c>
      <c r="BM84" s="18">
        <v>0</v>
      </c>
      <c r="BN84" s="18">
        <v>0</v>
      </c>
      <c r="BO84" s="18">
        <v>0</v>
      </c>
      <c r="BP84" s="18">
        <v>0</v>
      </c>
      <c r="BQ84" s="18">
        <v>0</v>
      </c>
      <c r="BR84" s="18">
        <v>0</v>
      </c>
      <c r="BS84" s="18">
        <v>0</v>
      </c>
      <c r="BT84" s="18">
        <v>0</v>
      </c>
      <c r="BU84" s="18">
        <v>0</v>
      </c>
      <c r="BV84" s="18">
        <v>0</v>
      </c>
      <c r="BW84" s="18">
        <v>0</v>
      </c>
      <c r="BX84" s="18">
        <v>0</v>
      </c>
      <c r="BY84" s="18">
        <v>0</v>
      </c>
      <c r="BZ84" s="18">
        <v>0</v>
      </c>
      <c r="CA84" s="16" t="e">
        <f>_xlfn.IFNA(IF(RIGHT(D84,2)="=G",0,INDEX(#REF!,MATCH(E84,#REF!,0))),0)</f>
        <v>#REF!</v>
      </c>
      <c r="CB84" s="16" t="s">
        <v>776</v>
      </c>
      <c r="CC84" s="18">
        <v>0</v>
      </c>
      <c r="CD84" s="18">
        <v>0</v>
      </c>
      <c r="CE84" s="18">
        <v>1.4</v>
      </c>
      <c r="CF84" s="18">
        <v>0.85</v>
      </c>
      <c r="CG84" s="18">
        <v>0.12</v>
      </c>
      <c r="CH84" s="18">
        <v>2</v>
      </c>
      <c r="CI84" s="16" t="s">
        <v>98</v>
      </c>
      <c r="CJ84" s="18">
        <v>0</v>
      </c>
      <c r="CK84" s="20">
        <f t="shared" si="217"/>
        <v>1.86</v>
      </c>
      <c r="CL84" s="20">
        <f t="shared" si="352"/>
        <v>1.86</v>
      </c>
      <c r="CM84" s="18">
        <v>23.57</v>
      </c>
      <c r="CN84" s="18">
        <v>27.41</v>
      </c>
      <c r="CO84" s="18">
        <v>26.571000000000002</v>
      </c>
      <c r="CP84" s="22">
        <f t="shared" si="218"/>
        <v>26.57</v>
      </c>
      <c r="CQ84" s="22">
        <f t="shared" si="219"/>
        <v>24.71</v>
      </c>
      <c r="CR84" s="22">
        <f t="shared" si="353"/>
        <v>1.86</v>
      </c>
      <c r="CS84" s="22">
        <f t="shared" si="220"/>
        <v>24.810000000000002</v>
      </c>
      <c r="CT84" s="22">
        <f t="shared" si="221"/>
        <v>25.01</v>
      </c>
      <c r="CU84" s="18">
        <v>25.01</v>
      </c>
      <c r="CV84" s="22">
        <f t="shared" si="354"/>
        <v>2.1</v>
      </c>
      <c r="CW84" s="22">
        <f t="shared" si="222"/>
        <v>0</v>
      </c>
      <c r="CX84" s="22">
        <f t="shared" si="223"/>
        <v>0</v>
      </c>
      <c r="CY84" s="22">
        <f t="shared" si="224"/>
        <v>27.14</v>
      </c>
      <c r="CZ84" s="22">
        <f t="shared" si="225"/>
        <v>27.29</v>
      </c>
      <c r="DA84" s="18">
        <v>27.41</v>
      </c>
      <c r="DB84" s="20">
        <f t="shared" si="355"/>
        <v>2.7</v>
      </c>
      <c r="DC84" s="20">
        <f t="shared" si="356"/>
        <v>0.84</v>
      </c>
      <c r="DD84" s="20">
        <f t="shared" si="357"/>
        <v>1.8600000000000003</v>
      </c>
      <c r="DE84" s="20">
        <f t="shared" si="226"/>
        <v>0.1</v>
      </c>
      <c r="DF84" s="20">
        <f t="shared" si="227"/>
        <v>0.2</v>
      </c>
      <c r="DG84" s="20">
        <f t="shared" si="228"/>
        <v>1.56</v>
      </c>
      <c r="DH84" s="20">
        <f t="shared" si="229"/>
        <v>0</v>
      </c>
      <c r="DI84" s="20">
        <f t="shared" si="230"/>
        <v>0</v>
      </c>
      <c r="DJ84" s="20">
        <f t="shared" si="231"/>
        <v>0</v>
      </c>
      <c r="DK84" s="20">
        <f t="shared" si="358"/>
        <v>1.86</v>
      </c>
      <c r="DL84" s="20">
        <f t="shared" si="359"/>
        <v>0</v>
      </c>
      <c r="DM84" s="20">
        <f t="shared" si="360"/>
        <v>0</v>
      </c>
      <c r="DN84" s="20">
        <f t="shared" si="361"/>
        <v>0</v>
      </c>
      <c r="DO84" s="18">
        <v>2.54</v>
      </c>
      <c r="DP84" s="18">
        <v>0</v>
      </c>
      <c r="DQ84" s="18">
        <v>1</v>
      </c>
      <c r="DR84" s="18">
        <v>1</v>
      </c>
      <c r="DS84" s="25">
        <f t="shared" si="362"/>
        <v>2.54</v>
      </c>
      <c r="DT84" s="25">
        <f t="shared" si="363"/>
        <v>0</v>
      </c>
      <c r="DU84" s="25">
        <f t="shared" si="364"/>
        <v>4.72</v>
      </c>
      <c r="DV84" s="25">
        <f t="shared" si="365"/>
        <v>0</v>
      </c>
      <c r="DW84" s="25">
        <f t="shared" si="366"/>
        <v>4.72</v>
      </c>
      <c r="DX84" s="25">
        <f t="shared" si="367"/>
        <v>9.6300000000000008</v>
      </c>
      <c r="DY84" s="25">
        <f t="shared" si="368"/>
        <v>0</v>
      </c>
      <c r="DZ84" s="25">
        <f t="shared" si="369"/>
        <v>9.6300000000000008</v>
      </c>
      <c r="EA84" s="25">
        <f t="shared" si="370"/>
        <v>6.23</v>
      </c>
      <c r="EB84" s="25">
        <f t="shared" si="371"/>
        <v>0</v>
      </c>
      <c r="EC84" s="25">
        <f t="shared" si="372"/>
        <v>6.23</v>
      </c>
      <c r="ED84" s="25">
        <f t="shared" si="373"/>
        <v>3.4</v>
      </c>
      <c r="EE84" s="25">
        <f t="shared" si="373"/>
        <v>0</v>
      </c>
      <c r="EF84" s="25">
        <f t="shared" si="374"/>
        <v>3.4</v>
      </c>
      <c r="EG84" s="25">
        <f t="shared" si="375"/>
        <v>6.23</v>
      </c>
      <c r="EH84" s="25">
        <f t="shared" si="375"/>
        <v>0</v>
      </c>
      <c r="EI84" s="25">
        <f t="shared" si="376"/>
        <v>6.23</v>
      </c>
      <c r="EJ84" s="18">
        <v>2242.4499999999998</v>
      </c>
      <c r="EK84" s="18">
        <v>2203.75</v>
      </c>
      <c r="EL84" s="18" t="s">
        <v>865</v>
      </c>
      <c r="EM84" s="18" t="s">
        <v>866</v>
      </c>
      <c r="EN84" s="16" t="s">
        <v>774</v>
      </c>
      <c r="EO84" s="16" t="s">
        <v>132</v>
      </c>
      <c r="EP84" s="16" t="e">
        <f>IF(OR(EN84="Cống tròn",EN84="Cống hộp",EN84="Ống nhựa"),INDEX(#REF!,MATCH(E84,#REF!,0)),IF(OR(EN84="Rãnh xây",EN84="Rãnh bê tông"),INDEX(#REF!,MATCH(E84,#REF!,0)),0))</f>
        <v>#REF!</v>
      </c>
      <c r="EQ84" s="18">
        <v>37.499999999999815</v>
      </c>
      <c r="ER84" s="18">
        <v>1</v>
      </c>
      <c r="ES84" s="25">
        <f t="shared" si="377"/>
        <v>37</v>
      </c>
      <c r="ET84" s="1" t="e">
        <f>_xlfn.IFNA(IF(EN84="Cống tròn",INDEX(#REF!,MATCH(E84,#REF!,0)),IF(EN84="Cống hộp",INDEX(#REF!,MATCH(E84,#REF!,0)),EU84&amp;" ,"&amp;EV84)),0)</f>
        <v>#REF!</v>
      </c>
      <c r="EU84" s="16" t="s">
        <v>769</v>
      </c>
      <c r="EV84" s="16" t="s">
        <v>775</v>
      </c>
      <c r="EW84" s="16" t="e">
        <f>_xlfn.IFNA(INDEX(#REF!,MATCH(E84,#REF!,0)),0)</f>
        <v>#REF!</v>
      </c>
      <c r="EX84" s="16"/>
      <c r="EY84" s="18">
        <v>0</v>
      </c>
      <c r="EZ84" s="18">
        <v>0</v>
      </c>
      <c r="FA84" s="18">
        <v>0</v>
      </c>
      <c r="FB84" s="19">
        <v>0</v>
      </c>
      <c r="FC84" s="19">
        <v>0</v>
      </c>
      <c r="FD84" s="25">
        <f t="shared" si="232"/>
        <v>0</v>
      </c>
      <c r="FE84" s="25">
        <f t="shared" si="378"/>
        <v>0</v>
      </c>
      <c r="FF84" s="18">
        <v>0.1</v>
      </c>
      <c r="FG84" s="18">
        <v>2</v>
      </c>
      <c r="FH84" s="18">
        <v>1</v>
      </c>
      <c r="FI84" s="25">
        <f t="shared" si="379"/>
        <v>1.2</v>
      </c>
      <c r="FJ84" s="18">
        <v>0</v>
      </c>
      <c r="FK84" s="18">
        <v>0</v>
      </c>
      <c r="FL84" s="18">
        <v>0.2</v>
      </c>
      <c r="FM84" s="18">
        <v>1.4</v>
      </c>
      <c r="FN84" s="18">
        <v>0</v>
      </c>
      <c r="FO84" s="25">
        <f t="shared" si="380"/>
        <v>1.4</v>
      </c>
      <c r="FP84" s="18">
        <v>1.4999999999999999E-2</v>
      </c>
      <c r="FQ84" s="18">
        <v>1</v>
      </c>
      <c r="FR84" s="25">
        <f t="shared" si="233"/>
        <v>36</v>
      </c>
      <c r="FS84" s="25">
        <f t="shared" si="234"/>
        <v>0.52500000000000002</v>
      </c>
      <c r="FT84" s="25">
        <f t="shared" si="235"/>
        <v>36.524999999999999</v>
      </c>
      <c r="FU84" s="25">
        <f t="shared" si="236"/>
        <v>-0.97499999999981668</v>
      </c>
      <c r="FV84" s="25" t="str">
        <f t="shared" si="381"/>
        <v>Thêm 01</v>
      </c>
      <c r="FW84" s="25">
        <f t="shared" si="382"/>
        <v>0.04</v>
      </c>
      <c r="FX84" s="16"/>
      <c r="FY84" s="16"/>
      <c r="FZ84" s="16"/>
      <c r="GA84" s="16"/>
      <c r="GB84" s="19">
        <v>0</v>
      </c>
      <c r="GC84" s="19">
        <v>0</v>
      </c>
      <c r="GD84" s="19">
        <v>0</v>
      </c>
      <c r="GE84" s="19">
        <v>0</v>
      </c>
      <c r="GF84" s="19">
        <v>0</v>
      </c>
      <c r="GG84" s="19">
        <v>0</v>
      </c>
      <c r="GH84" s="19">
        <v>0</v>
      </c>
      <c r="GI84" s="19">
        <v>0</v>
      </c>
      <c r="GJ84" s="19">
        <v>0</v>
      </c>
      <c r="GK84" s="19">
        <v>0</v>
      </c>
      <c r="GL84" s="25">
        <f t="shared" si="237"/>
        <v>0</v>
      </c>
      <c r="GM84" s="25">
        <f t="shared" si="383"/>
        <v>0</v>
      </c>
      <c r="GN84" s="19">
        <v>0</v>
      </c>
      <c r="GO84" s="19">
        <v>0</v>
      </c>
      <c r="GP84" s="19">
        <v>0</v>
      </c>
      <c r="GQ84" s="19">
        <v>0</v>
      </c>
      <c r="GR84" s="1" t="e">
        <f>_xlfn.IFNA(INDEX(#REF!,MATCH(E84,#REF!,0)),0)</f>
        <v>#REF!</v>
      </c>
      <c r="GS84" s="16"/>
      <c r="GT84" s="18">
        <v>0</v>
      </c>
      <c r="GU84" s="18">
        <v>0</v>
      </c>
      <c r="GV84" s="18">
        <v>0</v>
      </c>
      <c r="GW84" s="18">
        <v>0</v>
      </c>
      <c r="GX84" s="25">
        <f t="shared" si="238"/>
        <v>0</v>
      </c>
      <c r="GY84" s="25">
        <f t="shared" si="239"/>
        <v>0</v>
      </c>
      <c r="GZ84" s="25">
        <f t="shared" si="384"/>
        <v>0</v>
      </c>
      <c r="HA84" s="1" t="e" cm="1">
        <f t="array" ref="HA84">INDEX(#REF!,MATCH(EJ84&amp;EK84&amp;HD84&amp;HE84&amp;HF84,#REF!&amp;#REF!&amp;#REF!&amp;#REF!&amp;#REF!,0))</f>
        <v>#REF!</v>
      </c>
      <c r="HB84" s="16"/>
      <c r="HC84" s="25">
        <f t="shared" si="385"/>
        <v>0</v>
      </c>
      <c r="HD84" s="18">
        <v>0</v>
      </c>
      <c r="HE84" s="18">
        <v>0</v>
      </c>
      <c r="HF84" s="18">
        <v>0</v>
      </c>
      <c r="HG84" s="1" t="e" cm="1">
        <f t="array" ref="HG84">INDEX(#REF!,MATCH(EJ84&amp;EK84&amp;HJ84&amp;HK84&amp;HL84,#REF!&amp;#REF!&amp;#REF!&amp;#REF!&amp;#REF!,0))</f>
        <v>#REF!</v>
      </c>
      <c r="HH84" s="16"/>
      <c r="HI84" s="25">
        <f t="shared" si="386"/>
        <v>0</v>
      </c>
      <c r="HJ84" s="25">
        <f t="shared" si="387"/>
        <v>0</v>
      </c>
      <c r="HK84" s="19">
        <v>0</v>
      </c>
      <c r="HL84" s="19">
        <v>0</v>
      </c>
      <c r="HM84" s="18">
        <v>0.01</v>
      </c>
      <c r="HN84" s="18">
        <v>1</v>
      </c>
      <c r="HO84" s="25">
        <f t="shared" si="388"/>
        <v>0</v>
      </c>
      <c r="HP84" s="25">
        <f t="shared" si="389"/>
        <v>0</v>
      </c>
      <c r="HQ84" s="25">
        <f t="shared" si="390"/>
        <v>0</v>
      </c>
      <c r="HR84" s="25">
        <f t="shared" si="391"/>
        <v>0</v>
      </c>
      <c r="HS84" s="25">
        <f t="shared" si="392"/>
        <v>0</v>
      </c>
      <c r="HT84" s="19">
        <v>0</v>
      </c>
      <c r="HU84" s="19">
        <v>0</v>
      </c>
      <c r="HV84" s="19">
        <v>0</v>
      </c>
      <c r="HW84" s="25">
        <f t="shared" si="393"/>
        <v>0</v>
      </c>
      <c r="HX84" s="19">
        <v>0</v>
      </c>
      <c r="HY84" s="19">
        <v>0</v>
      </c>
      <c r="HZ84" s="18">
        <v>26.57</v>
      </c>
      <c r="IA84" s="20">
        <f>ROUND(IF(EN84="Cống tròn",IF(EN84="Cống tròn",IF(EU84="Không có móng",IQ84-FF84,IF(EU84="Đế",IP84-FN84,IF(OR(EU84="Móng bê tông",EU84="Móng bê tông kết hợp đế"),II84-FJ84,0))),0),IF(EN84="Cống hộp",IF(AND(EN84="Cống hộp",EU84="Không có móng"),IQ84-GF84,IF(AND(EN84="Cống hộp",EU84="Móng bê tông"),IJ84-GB84,0)),IF(OR(EN84="Rãnh xây",EN84="Rãnh bê tông"),IF(OR(EN84="Rãnh xây",EN84="Rãnh bê tông"),IK84-GB84,0),IF(EN84="Ống nhựa",IF(AND(EN84="Ống nhựa",EU84="Không đắp cát"),IQ84-HT84,IF(AND(EN84="Ống nhựa",EU84="Đắp cát"),IH84-HX84,0)),IF(EN84="Rãnh thang",IF(EN84="Rãnh thang",IF(EU84="Móng bê tông",#REF!-#REF!,IQ84),0),0))))),2)</f>
        <v>25.01</v>
      </c>
      <c r="IB84" s="20">
        <f t="shared" si="394"/>
        <v>1.5599999999999987</v>
      </c>
      <c r="IC84" s="20">
        <f t="shared" si="240"/>
        <v>25.009999999999998</v>
      </c>
      <c r="ID84" s="20">
        <f t="shared" si="241"/>
        <v>0</v>
      </c>
      <c r="IE84" s="20">
        <f t="shared" si="242"/>
        <v>0</v>
      </c>
      <c r="IF84" s="20">
        <f t="shared" si="243"/>
        <v>0</v>
      </c>
      <c r="IG84" s="20">
        <f>IF(EN84="Rãnh thang",IF(AND(EN84="Rãnh thang",EU84="Móng bê tông"),IQ84-#REF!,0),IF(EN84="Ống nhựa",IF(AND(EN84="Ống nhựa",EU84="Đắp cát"),IQ84-HT84,0),IF(EN84="Cống tròn",IF(EN84="Cống tròn",IF(OR(EU84="Móng bê tông",EU84="Móng bê tông kết hợp đế"),IM84-FL84,0),0),IF(EN84="Cống hộp",IF(AND(EN84="Cống hộp",EU84="Móng bê tông"),IN84-GD84,0),IF(OR(EN84="Rãnh xây",EN84="Rãnh bê tông"),IF(AND(EN84="Rãnh xây",EU84="Móng bê tông"),IO84-GD84,IF(AND(EN84="Rãnh bê tông",EU84="Móng bê tông"),IO84-GD84,0)),0)))))</f>
        <v>25.009999999999998</v>
      </c>
      <c r="IH84" s="20">
        <f t="shared" si="244"/>
        <v>0</v>
      </c>
      <c r="II84" s="20">
        <f t="shared" si="245"/>
        <v>25.009999999999998</v>
      </c>
      <c r="IJ84" s="20">
        <f t="shared" si="246"/>
        <v>0</v>
      </c>
      <c r="IK84" s="20">
        <f t="shared" si="247"/>
        <v>0</v>
      </c>
      <c r="IL84" s="20">
        <f t="shared" si="248"/>
        <v>25.209999999999997</v>
      </c>
      <c r="IM84" s="20">
        <f t="shared" si="249"/>
        <v>25.209999999999997</v>
      </c>
      <c r="IN84" s="20">
        <f t="shared" si="250"/>
        <v>0</v>
      </c>
      <c r="IO84" s="20">
        <f t="shared" si="251"/>
        <v>0</v>
      </c>
      <c r="IP84" s="20">
        <f t="shared" si="252"/>
        <v>0</v>
      </c>
      <c r="IQ84" s="18">
        <v>25.31</v>
      </c>
      <c r="IR84" s="25">
        <f t="shared" si="395"/>
        <v>0</v>
      </c>
      <c r="IS84" s="25">
        <f t="shared" si="253"/>
        <v>0</v>
      </c>
      <c r="IT84" s="25">
        <f t="shared" si="254"/>
        <v>0</v>
      </c>
      <c r="IU84" s="25">
        <f>ROUND(IF(EN84="Cống tròn",IF(EN84="Cống tròn",IV84+FF84,0),IF(EN84="Cống hộp",IF(EN84="Cống hộp",IV84+GP84,0),IF(OR(EN84="Rãnh xây",EN84="Rãnh bê tông"),IF(OR(EN84="Rãnh xây",EN84="Rãnh bê tông"),IV84+GP84,0),IF(EN84="ống nhựa",IF(EN84="Ống nhựa",IV84+HT84,0),IF(EN84="Rãnh thang",IF(EN84="Rãnh thang",IQ84+#REF!,0),0))))),2)</f>
        <v>26.27</v>
      </c>
      <c r="IV84" s="18">
        <v>26.17</v>
      </c>
      <c r="IW84" s="25">
        <f t="shared" si="255"/>
        <v>26.27</v>
      </c>
      <c r="IX84" s="25">
        <f t="shared" si="256"/>
        <v>0</v>
      </c>
      <c r="IY84" s="25">
        <f t="shared" si="257"/>
        <v>0</v>
      </c>
      <c r="IZ84" s="25">
        <f t="shared" si="258"/>
        <v>0</v>
      </c>
      <c r="JA84" s="25">
        <f t="shared" si="259"/>
        <v>0</v>
      </c>
      <c r="JB84" s="18">
        <v>26.43</v>
      </c>
      <c r="JC84" s="20">
        <f>ROUND(IF(EN84="Cống tròn",IF(EN84="Cống tròn",IF(EU84="Không có móng",JS84-FF84,IF(EU84="Đế",JR84-FN84,IF(OR(EU84="Móng bê tông",EU84="Móng bê tông kết hợp đế"),JK84-FJ84,0))),0),IF(EN84="Cống hộp",IF(AND(EN84="Cống hộp",EU84="Không có móng"),JS84-GF84,IF(AND(EN84="Cống hộp",EU84="Móng bê tông"),JL84-GB84,0)),IF(OR(EN84="Rãnh xây",EN84="Rãnh bê tông"),IF(OR(EN84="Rãnh xây",EN84="Rãnh bê tông"),JM84-GB84,0),IF(EN84="Ống nhựa",IF(AND(EN84="Ống nhựa",EU84="Không đắp cát"),JS84-HT84,IF(AND(EN84="Ống nhựa",EU84="Đắp cát"),JJ84-HX84,0)),IF(EN84="Rãnh thang",IF(EN84="Rãnh thang",IF(EU84="Móng bê tông",#REF!-#REF!,JS84),0),0))))),2)</f>
        <v>24.87</v>
      </c>
      <c r="JD84" s="20">
        <f t="shared" si="396"/>
        <v>1.5599999999999987</v>
      </c>
      <c r="JE84" s="20">
        <f t="shared" si="260"/>
        <v>24.87</v>
      </c>
      <c r="JF84" s="20">
        <f t="shared" si="261"/>
        <v>0</v>
      </c>
      <c r="JG84" s="20">
        <f t="shared" si="262"/>
        <v>0</v>
      </c>
      <c r="JH84" s="20">
        <f t="shared" si="263"/>
        <v>0</v>
      </c>
      <c r="JI84" s="20">
        <f>IF(EN84="Rãnh thang",IF(AND(EN84="Rãnh thang",EU84="Móng bê tông"),JS84-#REF!,0),IF(EN84="Ống nhựa",IF(AND(EN84="Ống nhựa",EU84="Đắp cát"),JS84-HT84,0),IF(EN84="Cống tròn",IF(EN84="Cống tròn",IF(OR(EU84="Móng bê tông",EU84="Móng bê tông kết hợp đế"),JO84-FL84,0),0),IF(EN84="Cống hộp",IF(AND(EN84="Cống hộp",EU84="Móng bê tông"),JP84-GD84,0),IF(OR(EN84="Rãnh xây",EN84="Rãnh bê tông"),IF(AND(EN84="Rãnh xây",EU84="Móng bê tông"),JQ84-GD84,IF(AND(EN84="Rãnh bê tông",EU84="Móng bê tông"),JQ84-GD84,0)),0)))))</f>
        <v>24.87</v>
      </c>
      <c r="JJ84" s="20">
        <f t="shared" si="264"/>
        <v>0</v>
      </c>
      <c r="JK84" s="20">
        <f t="shared" si="265"/>
        <v>24.87</v>
      </c>
      <c r="JL84" s="20">
        <f t="shared" si="266"/>
        <v>0</v>
      </c>
      <c r="JM84" s="20">
        <f t="shared" si="267"/>
        <v>0</v>
      </c>
      <c r="JN84" s="20">
        <f t="shared" si="268"/>
        <v>25.07</v>
      </c>
      <c r="JO84" s="20">
        <f t="shared" si="269"/>
        <v>25.07</v>
      </c>
      <c r="JP84" s="20">
        <f t="shared" si="270"/>
        <v>0</v>
      </c>
      <c r="JQ84" s="20">
        <f t="shared" si="271"/>
        <v>0</v>
      </c>
      <c r="JR84" s="20">
        <f t="shared" si="272"/>
        <v>0</v>
      </c>
      <c r="JS84" s="26">
        <v>25.17</v>
      </c>
      <c r="JT84" s="25">
        <f t="shared" si="397"/>
        <v>0</v>
      </c>
      <c r="JU84" s="25">
        <f t="shared" si="273"/>
        <v>0</v>
      </c>
      <c r="JV84" s="25">
        <f t="shared" si="274"/>
        <v>0</v>
      </c>
      <c r="JW84" s="25">
        <f>ROUND(IF(EN84="Cống tròn",IF(EN84="Cống tròn",JX84+FF84,0),IF(EN84="Cống hộp",IF(EN84="Cống hộp",JX84+GP84,0),IF(OR(EN84="Rãnh xây",EN84="Rãnh bê tông"),IF(OR(EN84="Rãnh xây",EN84="Rãnh bê tông"),JX84+GP84,0),IF(EN84="ống nhựa",IF(EN84="Ống nhựa",JX84+HT84,0),IF(EN84="Rãnh thang",IF(EN84="Rãnh thang",JS84+#REF!,0),0))))),2)</f>
        <v>26.27</v>
      </c>
      <c r="JX84" s="27">
        <v>26.17</v>
      </c>
      <c r="JY84" s="25">
        <f t="shared" si="275"/>
        <v>26.27</v>
      </c>
      <c r="JZ84" s="25">
        <f t="shared" si="276"/>
        <v>0</v>
      </c>
      <c r="KA84" s="25">
        <f t="shared" si="277"/>
        <v>0</v>
      </c>
      <c r="KB84" s="25">
        <f t="shared" si="278"/>
        <v>0</v>
      </c>
      <c r="KC84" s="25">
        <f t="shared" si="279"/>
        <v>0</v>
      </c>
      <c r="KD84" s="28" t="s">
        <v>98</v>
      </c>
      <c r="KE84" s="27">
        <v>0</v>
      </c>
      <c r="KF84" s="25">
        <f t="shared" si="280"/>
        <v>1.5599999999999987</v>
      </c>
      <c r="KG84" s="25">
        <f t="shared" si="398"/>
        <v>1.5599999999999987</v>
      </c>
      <c r="KH84" s="27">
        <v>0</v>
      </c>
      <c r="KI84" s="25">
        <f t="shared" si="281"/>
        <v>1.5599999999999987</v>
      </c>
      <c r="KJ84" s="25">
        <f t="shared" si="399"/>
        <v>1.5599999999999987</v>
      </c>
      <c r="KK84" s="25">
        <f t="shared" si="282"/>
        <v>0</v>
      </c>
      <c r="KL84" s="25">
        <f t="shared" si="283"/>
        <v>0</v>
      </c>
      <c r="KM84" s="25">
        <f t="shared" si="400"/>
        <v>0</v>
      </c>
      <c r="KN84" s="25">
        <f t="shared" si="284"/>
        <v>0</v>
      </c>
      <c r="KO84" s="25">
        <f t="shared" si="285"/>
        <v>0</v>
      </c>
      <c r="KP84" s="25">
        <f t="shared" si="401"/>
        <v>0</v>
      </c>
      <c r="KQ84" s="25">
        <f t="shared" si="286"/>
        <v>0.2</v>
      </c>
      <c r="KR84" s="25">
        <f t="shared" si="287"/>
        <v>0.2</v>
      </c>
      <c r="KS84" s="25">
        <f t="shared" si="402"/>
        <v>0.2</v>
      </c>
      <c r="KT84" s="25">
        <f t="shared" si="288"/>
        <v>0</v>
      </c>
      <c r="KU84" s="25">
        <f t="shared" si="289"/>
        <v>0</v>
      </c>
      <c r="KV84" s="25">
        <f t="shared" si="403"/>
        <v>0</v>
      </c>
      <c r="KW84" s="25">
        <f t="shared" si="290"/>
        <v>0</v>
      </c>
      <c r="KX84" s="25">
        <f t="shared" si="291"/>
        <v>0</v>
      </c>
      <c r="KY84" s="25">
        <f t="shared" si="404"/>
        <v>0</v>
      </c>
      <c r="KZ84" s="25">
        <f t="shared" si="292"/>
        <v>0</v>
      </c>
      <c r="LA84" s="25">
        <f t="shared" si="293"/>
        <v>0</v>
      </c>
      <c r="LB84" s="25">
        <f t="shared" si="405"/>
        <v>0</v>
      </c>
      <c r="LC84" s="25">
        <f t="shared" si="294"/>
        <v>1.4</v>
      </c>
      <c r="LD84" s="25">
        <f t="shared" si="295"/>
        <v>1.4</v>
      </c>
      <c r="LE84" s="25">
        <f t="shared" si="406"/>
        <v>1.4</v>
      </c>
      <c r="LF84" s="25">
        <f t="shared" si="296"/>
        <v>0</v>
      </c>
      <c r="LG84" s="25">
        <f t="shared" si="297"/>
        <v>0</v>
      </c>
      <c r="LH84" s="25">
        <f t="shared" si="407"/>
        <v>0</v>
      </c>
      <c r="LI84" s="25">
        <f t="shared" si="298"/>
        <v>0</v>
      </c>
      <c r="LJ84" s="25">
        <f t="shared" si="299"/>
        <v>0</v>
      </c>
      <c r="LK84" s="25">
        <f t="shared" si="408"/>
        <v>0</v>
      </c>
      <c r="LL84" s="25">
        <f t="shared" si="300"/>
        <v>0</v>
      </c>
      <c r="LM84" s="25">
        <f t="shared" si="301"/>
        <v>0</v>
      </c>
      <c r="LN84" s="25">
        <f t="shared" si="409"/>
        <v>0</v>
      </c>
      <c r="LO84" s="25">
        <f t="shared" si="302"/>
        <v>0</v>
      </c>
      <c r="LP84" s="25">
        <f t="shared" si="303"/>
        <v>0</v>
      </c>
      <c r="LQ84" s="25">
        <f t="shared" si="410"/>
        <v>0</v>
      </c>
      <c r="LR84" s="25">
        <f t="shared" si="304"/>
        <v>0</v>
      </c>
      <c r="LS84" s="25">
        <f t="shared" si="305"/>
        <v>0</v>
      </c>
      <c r="LT84" s="25">
        <f t="shared" si="411"/>
        <v>0</v>
      </c>
      <c r="LU84" s="25">
        <f t="shared" si="306"/>
        <v>0</v>
      </c>
      <c r="LV84" s="25">
        <f t="shared" si="307"/>
        <v>0</v>
      </c>
      <c r="LW84" s="25">
        <f t="shared" si="412"/>
        <v>0</v>
      </c>
      <c r="LX84" s="25">
        <f t="shared" si="308"/>
        <v>0</v>
      </c>
      <c r="LY84" s="25">
        <f t="shared" si="309"/>
        <v>0</v>
      </c>
      <c r="LZ84" s="25">
        <f t="shared" si="413"/>
        <v>0</v>
      </c>
      <c r="MA84" s="25">
        <f t="shared" si="310"/>
        <v>0</v>
      </c>
      <c r="MB84" s="25">
        <f t="shared" si="311"/>
        <v>0</v>
      </c>
      <c r="MC84" s="25">
        <f t="shared" si="414"/>
        <v>0</v>
      </c>
      <c r="MD84" s="25">
        <f t="shared" si="312"/>
        <v>0</v>
      </c>
      <c r="ME84" s="25">
        <f t="shared" si="313"/>
        <v>0</v>
      </c>
      <c r="MF84" s="25">
        <f t="shared" si="415"/>
        <v>0</v>
      </c>
      <c r="MG84" s="25">
        <f t="shared" si="314"/>
        <v>0</v>
      </c>
      <c r="MH84" s="25">
        <f t="shared" si="315"/>
        <v>0</v>
      </c>
      <c r="MI84" s="25">
        <f t="shared" si="416"/>
        <v>0</v>
      </c>
      <c r="MJ84" s="25">
        <f t="shared" si="316"/>
        <v>0</v>
      </c>
      <c r="MK84" s="25">
        <f t="shared" si="317"/>
        <v>0</v>
      </c>
      <c r="ML84" s="25">
        <f t="shared" si="417"/>
        <v>0</v>
      </c>
      <c r="MM84" s="25">
        <f t="shared" si="318"/>
        <v>0</v>
      </c>
      <c r="MN84" s="25">
        <f t="shared" si="319"/>
        <v>0</v>
      </c>
      <c r="MO84" s="25">
        <f t="shared" si="418"/>
        <v>0</v>
      </c>
      <c r="MP84" s="25">
        <f t="shared" si="320"/>
        <v>0</v>
      </c>
      <c r="MQ84" s="25">
        <f t="shared" si="321"/>
        <v>0</v>
      </c>
      <c r="MR84" s="25">
        <f t="shared" si="419"/>
        <v>0</v>
      </c>
      <c r="MS84" s="29">
        <v>1.4</v>
      </c>
      <c r="MT84" s="29">
        <v>0</v>
      </c>
      <c r="MU84" s="29">
        <v>1</v>
      </c>
      <c r="MV84" s="29">
        <v>1</v>
      </c>
      <c r="MW84" s="25">
        <f t="shared" si="322"/>
        <v>1.4</v>
      </c>
      <c r="MX84" s="25">
        <f t="shared" si="323"/>
        <v>2.1800000000000002</v>
      </c>
      <c r="MY84" s="25">
        <f t="shared" si="324"/>
        <v>0</v>
      </c>
      <c r="MZ84" s="25">
        <f t="shared" si="325"/>
        <v>0</v>
      </c>
      <c r="NA84" s="25">
        <f t="shared" si="326"/>
        <v>1.4</v>
      </c>
      <c r="NB84" s="25">
        <f t="shared" si="327"/>
        <v>2.1800000000000002</v>
      </c>
      <c r="NC84" s="25">
        <f t="shared" si="328"/>
        <v>0</v>
      </c>
      <c r="ND84" s="25">
        <f t="shared" si="329"/>
        <v>0</v>
      </c>
      <c r="NE84" s="25">
        <f t="shared" si="420"/>
        <v>1.4</v>
      </c>
      <c r="NF84" s="25">
        <f t="shared" si="420"/>
        <v>2.1800000000000002</v>
      </c>
      <c r="NG84" s="25">
        <f t="shared" si="420"/>
        <v>0</v>
      </c>
      <c r="NH84" s="25">
        <f t="shared" si="420"/>
        <v>0</v>
      </c>
      <c r="NI84" s="25">
        <f t="shared" si="330"/>
        <v>81.75</v>
      </c>
      <c r="NJ84" s="25">
        <f t="shared" si="331"/>
        <v>0</v>
      </c>
      <c r="NK84" s="25">
        <f t="shared" si="332"/>
        <v>81.75</v>
      </c>
      <c r="NL84" s="25">
        <f t="shared" si="333"/>
        <v>68.2</v>
      </c>
      <c r="NM84" s="25">
        <f t="shared" si="334"/>
        <v>0</v>
      </c>
      <c r="NN84" s="25">
        <f t="shared" si="421"/>
        <v>68.2</v>
      </c>
      <c r="NO84" s="25">
        <f t="shared" si="335"/>
        <v>0</v>
      </c>
      <c r="NP84" s="25">
        <f t="shared" si="336"/>
        <v>0</v>
      </c>
      <c r="NQ84" s="25">
        <f t="shared" si="422"/>
        <v>0</v>
      </c>
      <c r="NR84" s="25">
        <f t="shared" si="337"/>
        <v>0</v>
      </c>
      <c r="NS84" s="25">
        <f t="shared" si="338"/>
        <v>0</v>
      </c>
      <c r="NT84" s="25">
        <f t="shared" si="423"/>
        <v>0</v>
      </c>
      <c r="NU84" s="25">
        <f t="shared" si="339"/>
        <v>0</v>
      </c>
      <c r="NV84" s="25">
        <f t="shared" si="340"/>
        <v>0</v>
      </c>
      <c r="NW84" s="25">
        <f t="shared" si="424"/>
        <v>0</v>
      </c>
      <c r="NX84" s="25">
        <f t="shared" si="425"/>
        <v>68.2</v>
      </c>
      <c r="NY84" s="25">
        <f t="shared" si="425"/>
        <v>0</v>
      </c>
      <c r="NZ84" s="25">
        <f t="shared" si="426"/>
        <v>68.2</v>
      </c>
      <c r="OA84" s="25">
        <f t="shared" si="427"/>
        <v>13.55</v>
      </c>
      <c r="OB84" s="25">
        <f t="shared" si="427"/>
        <v>0</v>
      </c>
      <c r="OC84" s="25">
        <f t="shared" si="428"/>
        <v>13.55</v>
      </c>
      <c r="OD84" s="25">
        <f t="shared" si="429"/>
        <v>68.2</v>
      </c>
      <c r="OE84" s="25">
        <f t="shared" si="429"/>
        <v>0</v>
      </c>
      <c r="OF84" s="25">
        <f t="shared" si="429"/>
        <v>68.2</v>
      </c>
      <c r="OG84" s="25">
        <f t="shared" si="341"/>
        <v>0</v>
      </c>
      <c r="OH84" s="25">
        <f t="shared" si="342"/>
        <v>0</v>
      </c>
      <c r="OI84" s="25">
        <f t="shared" si="343"/>
        <v>0</v>
      </c>
      <c r="OJ84" s="25">
        <f t="shared" si="344"/>
        <v>0</v>
      </c>
      <c r="OK84" s="25">
        <f t="shared" si="345"/>
        <v>0</v>
      </c>
      <c r="OL84" s="25">
        <f t="shared" si="346"/>
        <v>0</v>
      </c>
      <c r="OM84" s="25">
        <f t="shared" si="430"/>
        <v>0</v>
      </c>
      <c r="ON84" s="25">
        <f t="shared" si="430"/>
        <v>0</v>
      </c>
      <c r="OO84" s="25">
        <f t="shared" si="430"/>
        <v>0</v>
      </c>
      <c r="OP84" s="25">
        <f t="shared" si="347"/>
        <v>0</v>
      </c>
      <c r="OQ84" s="25">
        <f t="shared" si="348"/>
        <v>0</v>
      </c>
      <c r="OR84" s="25">
        <f t="shared" si="431"/>
        <v>0</v>
      </c>
      <c r="OS84" s="19">
        <v>536804.91</v>
      </c>
      <c r="OT84" s="19">
        <v>2370663.2400000002</v>
      </c>
    </row>
    <row r="85" spans="1:410" ht="33" customHeight="1" x14ac:dyDescent="0.25">
      <c r="A85" s="18"/>
      <c r="B85" s="18" t="s">
        <v>850</v>
      </c>
      <c r="C85" s="18">
        <v>2203.75</v>
      </c>
      <c r="D85" s="16" t="e">
        <f>_xlfn.IFNA(INDEX(#REF!,MATCH(E85,#REF!,0)),0)</f>
        <v>#REF!</v>
      </c>
      <c r="E85" s="18" t="s">
        <v>866</v>
      </c>
      <c r="F85" s="16" t="s">
        <v>765</v>
      </c>
      <c r="G85" s="16" t="s">
        <v>766</v>
      </c>
      <c r="H85" s="16" t="s">
        <v>767</v>
      </c>
      <c r="I85" s="16" t="s">
        <v>768</v>
      </c>
      <c r="J85" s="16" t="s">
        <v>769</v>
      </c>
      <c r="K85" s="16" t="s">
        <v>770</v>
      </c>
      <c r="L85" s="16" t="s">
        <v>771</v>
      </c>
      <c r="M85" s="18">
        <v>1.64</v>
      </c>
      <c r="N85" s="18">
        <v>1.94</v>
      </c>
      <c r="O85" s="18">
        <v>2.04</v>
      </c>
      <c r="P85" s="18">
        <v>2.34</v>
      </c>
      <c r="Q85" s="18">
        <v>0.1</v>
      </c>
      <c r="R85" s="18">
        <v>1.8399999999999999</v>
      </c>
      <c r="S85" s="18">
        <v>2.14</v>
      </c>
      <c r="T85" s="18">
        <v>0.2</v>
      </c>
      <c r="U85" s="18">
        <v>0</v>
      </c>
      <c r="V85" s="18">
        <v>0</v>
      </c>
      <c r="W85" s="18">
        <v>0</v>
      </c>
      <c r="X85" s="18">
        <v>1.64</v>
      </c>
      <c r="Y85" s="18">
        <v>1.9</v>
      </c>
      <c r="Z85" s="20">
        <f t="shared" si="349"/>
        <v>2.1</v>
      </c>
      <c r="AA85" s="18">
        <v>0.22</v>
      </c>
      <c r="AB85" s="18">
        <v>0</v>
      </c>
      <c r="AC85" s="18">
        <v>0</v>
      </c>
      <c r="AD85" s="18">
        <v>0</v>
      </c>
      <c r="AE85" s="18">
        <v>0</v>
      </c>
      <c r="AF85" s="18">
        <v>0</v>
      </c>
      <c r="AG85" s="18">
        <v>1.2</v>
      </c>
      <c r="AH85" s="18">
        <v>1.5</v>
      </c>
      <c r="AI85" s="20">
        <f t="shared" si="350"/>
        <v>2.25</v>
      </c>
      <c r="AJ85" s="18">
        <v>0</v>
      </c>
      <c r="AK85" s="18">
        <v>0</v>
      </c>
      <c r="AL85" s="20">
        <f t="shared" si="351"/>
        <v>0</v>
      </c>
      <c r="AM85" s="18">
        <v>1.64</v>
      </c>
      <c r="AN85" s="18">
        <v>1.5</v>
      </c>
      <c r="AO85" s="18">
        <v>0.15</v>
      </c>
      <c r="AP85" s="18">
        <v>0.22</v>
      </c>
      <c r="AQ85" s="18">
        <v>1.64</v>
      </c>
      <c r="AR85" s="18">
        <v>1.72</v>
      </c>
      <c r="AS85" s="18">
        <v>0.12</v>
      </c>
      <c r="AT85" s="18">
        <v>0.11</v>
      </c>
      <c r="AU85" s="18">
        <v>0</v>
      </c>
      <c r="AV85" s="18">
        <v>1</v>
      </c>
      <c r="AW85" s="18">
        <v>0</v>
      </c>
      <c r="AX85" s="18">
        <v>0</v>
      </c>
      <c r="AY85" s="18">
        <v>0</v>
      </c>
      <c r="AZ85" s="18">
        <v>0</v>
      </c>
      <c r="BA85" s="18">
        <v>0</v>
      </c>
      <c r="BB85" s="18">
        <v>0</v>
      </c>
      <c r="BC85" s="18">
        <v>0</v>
      </c>
      <c r="BD85" s="18">
        <v>0</v>
      </c>
      <c r="BE85" s="18">
        <v>2</v>
      </c>
      <c r="BF85" s="18">
        <v>0</v>
      </c>
      <c r="BG85" s="18">
        <v>0</v>
      </c>
      <c r="BH85" s="18">
        <v>0</v>
      </c>
      <c r="BI85" s="18">
        <v>0</v>
      </c>
      <c r="BJ85" s="18">
        <v>0</v>
      </c>
      <c r="BK85" s="18">
        <v>0</v>
      </c>
      <c r="BL85" s="18">
        <v>0</v>
      </c>
      <c r="BM85" s="18">
        <v>0</v>
      </c>
      <c r="BN85" s="18">
        <v>0</v>
      </c>
      <c r="BO85" s="18">
        <v>0</v>
      </c>
      <c r="BP85" s="18">
        <v>0</v>
      </c>
      <c r="BQ85" s="18">
        <v>0</v>
      </c>
      <c r="BR85" s="18">
        <v>0</v>
      </c>
      <c r="BS85" s="18">
        <v>0</v>
      </c>
      <c r="BT85" s="18">
        <v>0</v>
      </c>
      <c r="BU85" s="18">
        <v>0</v>
      </c>
      <c r="BV85" s="18">
        <v>0</v>
      </c>
      <c r="BW85" s="18">
        <v>0</v>
      </c>
      <c r="BX85" s="18">
        <v>0</v>
      </c>
      <c r="BY85" s="18">
        <v>0</v>
      </c>
      <c r="BZ85" s="18">
        <v>0</v>
      </c>
      <c r="CA85" s="16" t="e">
        <f>_xlfn.IFNA(IF(RIGHT(D85,2)="=G",0,INDEX(#REF!,MATCH(E85,#REF!,0))),0)</f>
        <v>#REF!</v>
      </c>
      <c r="CB85" s="16" t="s">
        <v>776</v>
      </c>
      <c r="CC85" s="18">
        <v>0</v>
      </c>
      <c r="CD85" s="18">
        <v>0</v>
      </c>
      <c r="CE85" s="18">
        <v>1.4</v>
      </c>
      <c r="CF85" s="18">
        <v>0.85</v>
      </c>
      <c r="CG85" s="18">
        <v>0.12</v>
      </c>
      <c r="CH85" s="18">
        <v>2</v>
      </c>
      <c r="CI85" s="16" t="s">
        <v>98</v>
      </c>
      <c r="CJ85" s="18">
        <v>0</v>
      </c>
      <c r="CK85" s="20">
        <f t="shared" si="217"/>
        <v>1.86</v>
      </c>
      <c r="CL85" s="20">
        <f t="shared" si="352"/>
        <v>1.86</v>
      </c>
      <c r="CM85" s="18">
        <v>26.05</v>
      </c>
      <c r="CN85" s="18">
        <v>27.27</v>
      </c>
      <c r="CO85" s="18">
        <v>26.431000000000001</v>
      </c>
      <c r="CP85" s="22">
        <f t="shared" si="218"/>
        <v>26.43</v>
      </c>
      <c r="CQ85" s="22">
        <f t="shared" si="219"/>
        <v>24.57</v>
      </c>
      <c r="CR85" s="22">
        <f t="shared" si="353"/>
        <v>1.86</v>
      </c>
      <c r="CS85" s="22">
        <f t="shared" si="220"/>
        <v>24.67</v>
      </c>
      <c r="CT85" s="22">
        <f t="shared" si="221"/>
        <v>24.87</v>
      </c>
      <c r="CU85" s="18">
        <v>24.87</v>
      </c>
      <c r="CV85" s="22">
        <f t="shared" si="354"/>
        <v>2.1</v>
      </c>
      <c r="CW85" s="22">
        <f t="shared" si="222"/>
        <v>0</v>
      </c>
      <c r="CX85" s="22">
        <f t="shared" si="223"/>
        <v>0</v>
      </c>
      <c r="CY85" s="22">
        <f t="shared" si="224"/>
        <v>27</v>
      </c>
      <c r="CZ85" s="22">
        <f t="shared" si="225"/>
        <v>27.15</v>
      </c>
      <c r="DA85" s="18">
        <v>27.27</v>
      </c>
      <c r="DB85" s="20">
        <f t="shared" si="355"/>
        <v>2.7</v>
      </c>
      <c r="DC85" s="20">
        <f t="shared" si="356"/>
        <v>0.84</v>
      </c>
      <c r="DD85" s="20">
        <f t="shared" si="357"/>
        <v>1.8600000000000003</v>
      </c>
      <c r="DE85" s="20">
        <f t="shared" si="226"/>
        <v>0.1</v>
      </c>
      <c r="DF85" s="20">
        <f t="shared" si="227"/>
        <v>0.2</v>
      </c>
      <c r="DG85" s="20">
        <f t="shared" si="228"/>
        <v>1.56</v>
      </c>
      <c r="DH85" s="20">
        <f t="shared" si="229"/>
        <v>0</v>
      </c>
      <c r="DI85" s="20">
        <f t="shared" si="230"/>
        <v>0</v>
      </c>
      <c r="DJ85" s="20">
        <f t="shared" si="231"/>
        <v>0</v>
      </c>
      <c r="DK85" s="20">
        <f t="shared" si="358"/>
        <v>1.86</v>
      </c>
      <c r="DL85" s="20">
        <f t="shared" si="359"/>
        <v>0</v>
      </c>
      <c r="DM85" s="20">
        <f t="shared" si="360"/>
        <v>0</v>
      </c>
      <c r="DN85" s="20">
        <f t="shared" si="361"/>
        <v>0</v>
      </c>
      <c r="DO85" s="18">
        <v>2.54</v>
      </c>
      <c r="DP85" s="18">
        <v>0</v>
      </c>
      <c r="DQ85" s="18">
        <v>1</v>
      </c>
      <c r="DR85" s="18">
        <v>1</v>
      </c>
      <c r="DS85" s="25">
        <f t="shared" si="362"/>
        <v>2.54</v>
      </c>
      <c r="DT85" s="25">
        <f t="shared" si="363"/>
        <v>0</v>
      </c>
      <c r="DU85" s="25">
        <f t="shared" si="364"/>
        <v>4.72</v>
      </c>
      <c r="DV85" s="25">
        <f t="shared" si="365"/>
        <v>0</v>
      </c>
      <c r="DW85" s="25">
        <f t="shared" si="366"/>
        <v>4.72</v>
      </c>
      <c r="DX85" s="25">
        <f t="shared" si="367"/>
        <v>9.6300000000000008</v>
      </c>
      <c r="DY85" s="25">
        <f t="shared" si="368"/>
        <v>0</v>
      </c>
      <c r="DZ85" s="25">
        <f t="shared" si="369"/>
        <v>9.6300000000000008</v>
      </c>
      <c r="EA85" s="25">
        <f t="shared" si="370"/>
        <v>6.23</v>
      </c>
      <c r="EB85" s="25">
        <f t="shared" si="371"/>
        <v>0</v>
      </c>
      <c r="EC85" s="25">
        <f t="shared" si="372"/>
        <v>6.23</v>
      </c>
      <c r="ED85" s="25">
        <f t="shared" si="373"/>
        <v>3.4</v>
      </c>
      <c r="EE85" s="25">
        <f t="shared" si="373"/>
        <v>0</v>
      </c>
      <c r="EF85" s="25">
        <f t="shared" si="374"/>
        <v>3.4</v>
      </c>
      <c r="EG85" s="25">
        <f t="shared" si="375"/>
        <v>6.23</v>
      </c>
      <c r="EH85" s="25">
        <f t="shared" si="375"/>
        <v>0</v>
      </c>
      <c r="EI85" s="25">
        <f t="shared" si="376"/>
        <v>6.23</v>
      </c>
      <c r="EJ85" s="18">
        <v>2203.75</v>
      </c>
      <c r="EK85" s="18">
        <v>2165.06</v>
      </c>
      <c r="EL85" s="18" t="s">
        <v>866</v>
      </c>
      <c r="EM85" s="18" t="s">
        <v>867</v>
      </c>
      <c r="EN85" s="16" t="s">
        <v>774</v>
      </c>
      <c r="EO85" s="16" t="s">
        <v>132</v>
      </c>
      <c r="EP85" s="16" t="e">
        <f>IF(OR(EN85="Cống tròn",EN85="Cống hộp",EN85="Ống nhựa"),INDEX(#REF!,MATCH(E85,#REF!,0)),IF(OR(EN85="Rãnh xây",EN85="Rãnh bê tông"),INDEX(#REF!,MATCH(E85,#REF!,0)),0))</f>
        <v>#REF!</v>
      </c>
      <c r="EQ85" s="18">
        <v>37.490000000000052</v>
      </c>
      <c r="ER85" s="18">
        <v>1</v>
      </c>
      <c r="ES85" s="25">
        <f t="shared" si="377"/>
        <v>37</v>
      </c>
      <c r="ET85" s="1" t="e">
        <f>_xlfn.IFNA(IF(EN85="Cống tròn",INDEX(#REF!,MATCH(E85,#REF!,0)),IF(EN85="Cống hộp",INDEX(#REF!,MATCH(E85,#REF!,0)),EU85&amp;" ,"&amp;EV85)),0)</f>
        <v>#REF!</v>
      </c>
      <c r="EU85" s="16" t="s">
        <v>769</v>
      </c>
      <c r="EV85" s="16" t="s">
        <v>775</v>
      </c>
      <c r="EW85" s="16" t="e">
        <f>_xlfn.IFNA(INDEX(#REF!,MATCH(E85,#REF!,0)),0)</f>
        <v>#REF!</v>
      </c>
      <c r="EX85" s="16"/>
      <c r="EY85" s="18">
        <v>0</v>
      </c>
      <c r="EZ85" s="18">
        <v>0</v>
      </c>
      <c r="FA85" s="18">
        <v>0</v>
      </c>
      <c r="FB85" s="19">
        <v>0</v>
      </c>
      <c r="FC85" s="19">
        <v>0</v>
      </c>
      <c r="FD85" s="25">
        <f t="shared" si="232"/>
        <v>0</v>
      </c>
      <c r="FE85" s="25">
        <f t="shared" si="378"/>
        <v>0</v>
      </c>
      <c r="FF85" s="18">
        <v>0.1</v>
      </c>
      <c r="FG85" s="18">
        <v>2</v>
      </c>
      <c r="FH85" s="18">
        <v>1</v>
      </c>
      <c r="FI85" s="25">
        <f t="shared" si="379"/>
        <v>1.2</v>
      </c>
      <c r="FJ85" s="18">
        <v>0</v>
      </c>
      <c r="FK85" s="18">
        <v>0</v>
      </c>
      <c r="FL85" s="18">
        <v>0.2</v>
      </c>
      <c r="FM85" s="18">
        <v>1.4</v>
      </c>
      <c r="FN85" s="18">
        <v>0</v>
      </c>
      <c r="FO85" s="25">
        <f t="shared" si="380"/>
        <v>1.4</v>
      </c>
      <c r="FP85" s="18">
        <v>1.4999999999999999E-2</v>
      </c>
      <c r="FQ85" s="18">
        <v>1</v>
      </c>
      <c r="FR85" s="25">
        <f t="shared" si="233"/>
        <v>36</v>
      </c>
      <c r="FS85" s="25">
        <f t="shared" si="234"/>
        <v>0.52500000000000002</v>
      </c>
      <c r="FT85" s="25">
        <f t="shared" si="235"/>
        <v>36.524999999999999</v>
      </c>
      <c r="FU85" s="25">
        <f t="shared" si="236"/>
        <v>-0.96500000000005315</v>
      </c>
      <c r="FV85" s="25" t="str">
        <f t="shared" si="381"/>
        <v>Thêm 01</v>
      </c>
      <c r="FW85" s="25">
        <f t="shared" si="382"/>
        <v>0.05</v>
      </c>
      <c r="FX85" s="16"/>
      <c r="FY85" s="16"/>
      <c r="FZ85" s="16"/>
      <c r="GA85" s="16"/>
      <c r="GB85" s="19">
        <v>0</v>
      </c>
      <c r="GC85" s="19">
        <v>0</v>
      </c>
      <c r="GD85" s="19">
        <v>0</v>
      </c>
      <c r="GE85" s="19">
        <v>0</v>
      </c>
      <c r="GF85" s="19">
        <v>0</v>
      </c>
      <c r="GG85" s="19">
        <v>0</v>
      </c>
      <c r="GH85" s="19">
        <v>0</v>
      </c>
      <c r="GI85" s="19">
        <v>0</v>
      </c>
      <c r="GJ85" s="19">
        <v>0</v>
      </c>
      <c r="GK85" s="19">
        <v>0</v>
      </c>
      <c r="GL85" s="25">
        <f t="shared" si="237"/>
        <v>0</v>
      </c>
      <c r="GM85" s="25">
        <f t="shared" si="383"/>
        <v>0</v>
      </c>
      <c r="GN85" s="19">
        <v>0</v>
      </c>
      <c r="GO85" s="19">
        <v>0</v>
      </c>
      <c r="GP85" s="19">
        <v>0</v>
      </c>
      <c r="GQ85" s="19">
        <v>0</v>
      </c>
      <c r="GR85" s="1" t="e">
        <f>_xlfn.IFNA(INDEX(#REF!,MATCH(E85,#REF!,0)),0)</f>
        <v>#REF!</v>
      </c>
      <c r="GS85" s="16"/>
      <c r="GT85" s="18">
        <v>0</v>
      </c>
      <c r="GU85" s="18">
        <v>0</v>
      </c>
      <c r="GV85" s="18">
        <v>0</v>
      </c>
      <c r="GW85" s="18">
        <v>0</v>
      </c>
      <c r="GX85" s="25">
        <f t="shared" si="238"/>
        <v>0</v>
      </c>
      <c r="GY85" s="25">
        <f t="shared" si="239"/>
        <v>0</v>
      </c>
      <c r="GZ85" s="25">
        <f t="shared" si="384"/>
        <v>0</v>
      </c>
      <c r="HA85" s="1" t="e" cm="1">
        <f t="array" ref="HA85">INDEX(#REF!,MATCH(EJ85&amp;EK85&amp;HD85&amp;HE85&amp;HF85,#REF!&amp;#REF!&amp;#REF!&amp;#REF!&amp;#REF!,0))</f>
        <v>#REF!</v>
      </c>
      <c r="HB85" s="16"/>
      <c r="HC85" s="25">
        <f t="shared" si="385"/>
        <v>0</v>
      </c>
      <c r="HD85" s="18">
        <v>0</v>
      </c>
      <c r="HE85" s="18">
        <v>0</v>
      </c>
      <c r="HF85" s="18">
        <v>0</v>
      </c>
      <c r="HG85" s="1" t="e" cm="1">
        <f t="array" ref="HG85">INDEX(#REF!,MATCH(EJ85&amp;EK85&amp;HJ85&amp;HK85&amp;HL85,#REF!&amp;#REF!&amp;#REF!&amp;#REF!&amp;#REF!,0))</f>
        <v>#REF!</v>
      </c>
      <c r="HH85" s="16"/>
      <c r="HI85" s="25">
        <f t="shared" si="386"/>
        <v>0</v>
      </c>
      <c r="HJ85" s="25">
        <f t="shared" si="387"/>
        <v>0</v>
      </c>
      <c r="HK85" s="19">
        <v>0</v>
      </c>
      <c r="HL85" s="19">
        <v>0</v>
      </c>
      <c r="HM85" s="18">
        <v>0.01</v>
      </c>
      <c r="HN85" s="18">
        <v>1</v>
      </c>
      <c r="HO85" s="25">
        <f t="shared" si="388"/>
        <v>0</v>
      </c>
      <c r="HP85" s="25">
        <f t="shared" si="389"/>
        <v>0</v>
      </c>
      <c r="HQ85" s="25">
        <f t="shared" si="390"/>
        <v>0</v>
      </c>
      <c r="HR85" s="25">
        <f t="shared" si="391"/>
        <v>0</v>
      </c>
      <c r="HS85" s="25">
        <f t="shared" si="392"/>
        <v>0</v>
      </c>
      <c r="HT85" s="19">
        <v>0</v>
      </c>
      <c r="HU85" s="19">
        <v>0</v>
      </c>
      <c r="HV85" s="19">
        <v>0</v>
      </c>
      <c r="HW85" s="25">
        <f t="shared" si="393"/>
        <v>0</v>
      </c>
      <c r="HX85" s="19">
        <v>0</v>
      </c>
      <c r="HY85" s="19">
        <v>0</v>
      </c>
      <c r="HZ85" s="18">
        <v>26.43</v>
      </c>
      <c r="IA85" s="20">
        <f>ROUND(IF(EN85="Cống tròn",IF(EN85="Cống tròn",IF(EU85="Không có móng",IQ85-FF85,IF(EU85="Đế",IP85-FN85,IF(OR(EU85="Móng bê tông",EU85="Móng bê tông kết hợp đế"),II85-FJ85,0))),0),IF(EN85="Cống hộp",IF(AND(EN85="Cống hộp",EU85="Không có móng"),IQ85-GF85,IF(AND(EN85="Cống hộp",EU85="Móng bê tông"),IJ85-GB85,0)),IF(OR(EN85="Rãnh xây",EN85="Rãnh bê tông"),IF(OR(EN85="Rãnh xây",EN85="Rãnh bê tông"),IK85-GB85,0),IF(EN85="Ống nhựa",IF(AND(EN85="Ống nhựa",EU85="Không đắp cát"),IQ85-HT85,IF(AND(EN85="Ống nhựa",EU85="Đắp cát"),IH85-HX85,0)),IF(EN85="Rãnh thang",IF(EN85="Rãnh thang",IF(EU85="Móng bê tông",#REF!-#REF!,IQ85),0),0))))),2)</f>
        <v>24.87</v>
      </c>
      <c r="IB85" s="20">
        <f t="shared" si="394"/>
        <v>1.5599999999999987</v>
      </c>
      <c r="IC85" s="20">
        <f t="shared" si="240"/>
        <v>24.87</v>
      </c>
      <c r="ID85" s="20">
        <f t="shared" si="241"/>
        <v>0</v>
      </c>
      <c r="IE85" s="20">
        <f t="shared" si="242"/>
        <v>0</v>
      </c>
      <c r="IF85" s="20">
        <f t="shared" si="243"/>
        <v>0</v>
      </c>
      <c r="IG85" s="20">
        <f>IF(EN85="Rãnh thang",IF(AND(EN85="Rãnh thang",EU85="Móng bê tông"),IQ85-#REF!,0),IF(EN85="Ống nhựa",IF(AND(EN85="Ống nhựa",EU85="Đắp cát"),IQ85-HT85,0),IF(EN85="Cống tròn",IF(EN85="Cống tròn",IF(OR(EU85="Móng bê tông",EU85="Móng bê tông kết hợp đế"),IM85-FL85,0),0),IF(EN85="Cống hộp",IF(AND(EN85="Cống hộp",EU85="Móng bê tông"),IN85-GD85,0),IF(OR(EN85="Rãnh xây",EN85="Rãnh bê tông"),IF(AND(EN85="Rãnh xây",EU85="Móng bê tông"),IO85-GD85,IF(AND(EN85="Rãnh bê tông",EU85="Móng bê tông"),IO85-GD85,0)),0)))))</f>
        <v>24.87</v>
      </c>
      <c r="IH85" s="20">
        <f t="shared" si="244"/>
        <v>0</v>
      </c>
      <c r="II85" s="20">
        <f t="shared" si="245"/>
        <v>24.87</v>
      </c>
      <c r="IJ85" s="20">
        <f t="shared" si="246"/>
        <v>0</v>
      </c>
      <c r="IK85" s="20">
        <f t="shared" si="247"/>
        <v>0</v>
      </c>
      <c r="IL85" s="20">
        <f t="shared" si="248"/>
        <v>25.07</v>
      </c>
      <c r="IM85" s="20">
        <f t="shared" si="249"/>
        <v>25.07</v>
      </c>
      <c r="IN85" s="20">
        <f t="shared" si="250"/>
        <v>0</v>
      </c>
      <c r="IO85" s="20">
        <f t="shared" si="251"/>
        <v>0</v>
      </c>
      <c r="IP85" s="20">
        <f t="shared" si="252"/>
        <v>0</v>
      </c>
      <c r="IQ85" s="18">
        <v>25.17</v>
      </c>
      <c r="IR85" s="25">
        <f t="shared" si="395"/>
        <v>0</v>
      </c>
      <c r="IS85" s="25">
        <f t="shared" si="253"/>
        <v>0</v>
      </c>
      <c r="IT85" s="25">
        <f t="shared" si="254"/>
        <v>0</v>
      </c>
      <c r="IU85" s="25">
        <f>ROUND(IF(EN85="Cống tròn",IF(EN85="Cống tròn",IV85+FF85,0),IF(EN85="Cống hộp",IF(EN85="Cống hộp",IV85+GP85,0),IF(OR(EN85="Rãnh xây",EN85="Rãnh bê tông"),IF(OR(EN85="Rãnh xây",EN85="Rãnh bê tông"),IV85+GP85,0),IF(EN85="ống nhựa",IF(EN85="Ống nhựa",IV85+HT85,0),IF(EN85="Rãnh thang",IF(EN85="Rãnh thang",IQ85+#REF!,0),0))))),2)</f>
        <v>26.13</v>
      </c>
      <c r="IV85" s="18">
        <v>26.03</v>
      </c>
      <c r="IW85" s="25">
        <f t="shared" si="255"/>
        <v>26.13</v>
      </c>
      <c r="IX85" s="25">
        <f t="shared" si="256"/>
        <v>0</v>
      </c>
      <c r="IY85" s="25">
        <f t="shared" si="257"/>
        <v>0</v>
      </c>
      <c r="IZ85" s="25">
        <f t="shared" si="258"/>
        <v>0</v>
      </c>
      <c r="JA85" s="25">
        <f t="shared" si="259"/>
        <v>0</v>
      </c>
      <c r="JB85" s="18">
        <v>27.13</v>
      </c>
      <c r="JC85" s="20">
        <f>ROUND(IF(EN85="Cống tròn",IF(EN85="Cống tròn",IF(EU85="Không có móng",JS85-FF85,IF(EU85="Đế",JR85-FN85,IF(OR(EU85="Móng bê tông",EU85="Móng bê tông kết hợp đế"),JK85-FJ85,0))),0),IF(EN85="Cống hộp",IF(AND(EN85="Cống hộp",EU85="Không có móng"),JS85-GF85,IF(AND(EN85="Cống hộp",EU85="Móng bê tông"),JL85-GB85,0)),IF(OR(EN85="Rãnh xây",EN85="Rãnh bê tông"),IF(OR(EN85="Rãnh xây",EN85="Rãnh bê tông"),JM85-GB85,0),IF(EN85="Ống nhựa",IF(AND(EN85="Ống nhựa",EU85="Không đắp cát"),JS85-HT85,IF(AND(EN85="Ống nhựa",EU85="Đắp cát"),JJ85-HX85,0)),IF(EN85="Rãnh thang",IF(EN85="Rãnh thang",IF(EU85="Móng bê tông",#REF!-#REF!,JS85),0),0))))),2)</f>
        <v>24.73</v>
      </c>
      <c r="JD85" s="20">
        <f t="shared" si="396"/>
        <v>2.3999999999999986</v>
      </c>
      <c r="JE85" s="20">
        <f t="shared" si="260"/>
        <v>24.73</v>
      </c>
      <c r="JF85" s="20">
        <f t="shared" si="261"/>
        <v>0</v>
      </c>
      <c r="JG85" s="20">
        <f t="shared" si="262"/>
        <v>0</v>
      </c>
      <c r="JH85" s="20">
        <f t="shared" si="263"/>
        <v>0</v>
      </c>
      <c r="JI85" s="20">
        <f>IF(EN85="Rãnh thang",IF(AND(EN85="Rãnh thang",EU85="Móng bê tông"),JS85-#REF!,0),IF(EN85="Ống nhựa",IF(AND(EN85="Ống nhựa",EU85="Đắp cát"),JS85-HT85,0),IF(EN85="Cống tròn",IF(EN85="Cống tròn",IF(OR(EU85="Móng bê tông",EU85="Móng bê tông kết hợp đế"),JO85-FL85,0),0),IF(EN85="Cống hộp",IF(AND(EN85="Cống hộp",EU85="Móng bê tông"),JP85-GD85,0),IF(OR(EN85="Rãnh xây",EN85="Rãnh bê tông"),IF(AND(EN85="Rãnh xây",EU85="Móng bê tông"),JQ85-GD85,IF(AND(EN85="Rãnh bê tông",EU85="Móng bê tông"),JQ85-GD85,0)),0)))))</f>
        <v>24.73</v>
      </c>
      <c r="JJ85" s="20">
        <f t="shared" si="264"/>
        <v>0</v>
      </c>
      <c r="JK85" s="20">
        <f t="shared" si="265"/>
        <v>24.73</v>
      </c>
      <c r="JL85" s="20">
        <f t="shared" si="266"/>
        <v>0</v>
      </c>
      <c r="JM85" s="20">
        <f t="shared" si="267"/>
        <v>0</v>
      </c>
      <c r="JN85" s="20">
        <f t="shared" si="268"/>
        <v>24.93</v>
      </c>
      <c r="JO85" s="20">
        <f t="shared" si="269"/>
        <v>24.93</v>
      </c>
      <c r="JP85" s="20">
        <f t="shared" si="270"/>
        <v>0</v>
      </c>
      <c r="JQ85" s="20">
        <f t="shared" si="271"/>
        <v>0</v>
      </c>
      <c r="JR85" s="20">
        <f t="shared" si="272"/>
        <v>0</v>
      </c>
      <c r="JS85" s="26">
        <v>25.03</v>
      </c>
      <c r="JT85" s="25">
        <f t="shared" si="397"/>
        <v>0</v>
      </c>
      <c r="JU85" s="25">
        <f t="shared" si="273"/>
        <v>0</v>
      </c>
      <c r="JV85" s="25">
        <f t="shared" si="274"/>
        <v>0</v>
      </c>
      <c r="JW85" s="25">
        <f>ROUND(IF(EN85="Cống tròn",IF(EN85="Cống tròn",JX85+FF85,0),IF(EN85="Cống hộp",IF(EN85="Cống hộp",JX85+GP85,0),IF(OR(EN85="Rãnh xây",EN85="Rãnh bê tông"),IF(OR(EN85="Rãnh xây",EN85="Rãnh bê tông"),JX85+GP85,0),IF(EN85="ống nhựa",IF(EN85="Ống nhựa",JX85+HT85,0),IF(EN85="Rãnh thang",IF(EN85="Rãnh thang",JS85+#REF!,0),0))))),2)</f>
        <v>26.13</v>
      </c>
      <c r="JX85" s="27">
        <v>26.03</v>
      </c>
      <c r="JY85" s="25">
        <f t="shared" si="275"/>
        <v>26.13</v>
      </c>
      <c r="JZ85" s="25">
        <f t="shared" si="276"/>
        <v>0</v>
      </c>
      <c r="KA85" s="25">
        <f t="shared" si="277"/>
        <v>0</v>
      </c>
      <c r="KB85" s="25">
        <f t="shared" si="278"/>
        <v>0</v>
      </c>
      <c r="KC85" s="25">
        <f t="shared" si="279"/>
        <v>0</v>
      </c>
      <c r="KD85" s="28" t="s">
        <v>98</v>
      </c>
      <c r="KE85" s="27">
        <v>0</v>
      </c>
      <c r="KF85" s="25">
        <f t="shared" si="280"/>
        <v>1.5599999999999987</v>
      </c>
      <c r="KG85" s="25">
        <f t="shared" si="398"/>
        <v>1.5599999999999987</v>
      </c>
      <c r="KH85" s="27">
        <v>0</v>
      </c>
      <c r="KI85" s="25">
        <f t="shared" si="281"/>
        <v>2.3999999999999986</v>
      </c>
      <c r="KJ85" s="25">
        <f t="shared" si="399"/>
        <v>2.3999999999999986</v>
      </c>
      <c r="KK85" s="25">
        <f t="shared" si="282"/>
        <v>0</v>
      </c>
      <c r="KL85" s="25">
        <f t="shared" si="283"/>
        <v>0</v>
      </c>
      <c r="KM85" s="25">
        <f t="shared" si="400"/>
        <v>0</v>
      </c>
      <c r="KN85" s="25">
        <f t="shared" si="284"/>
        <v>0</v>
      </c>
      <c r="KO85" s="25">
        <f t="shared" si="285"/>
        <v>0</v>
      </c>
      <c r="KP85" s="25">
        <f t="shared" si="401"/>
        <v>0</v>
      </c>
      <c r="KQ85" s="25">
        <f t="shared" si="286"/>
        <v>0.2</v>
      </c>
      <c r="KR85" s="25">
        <f t="shared" si="287"/>
        <v>0.2</v>
      </c>
      <c r="KS85" s="25">
        <f t="shared" si="402"/>
        <v>0.2</v>
      </c>
      <c r="KT85" s="25">
        <f t="shared" si="288"/>
        <v>0</v>
      </c>
      <c r="KU85" s="25">
        <f t="shared" si="289"/>
        <v>0</v>
      </c>
      <c r="KV85" s="25">
        <f t="shared" si="403"/>
        <v>0</v>
      </c>
      <c r="KW85" s="25">
        <f t="shared" si="290"/>
        <v>0</v>
      </c>
      <c r="KX85" s="25">
        <f t="shared" si="291"/>
        <v>0</v>
      </c>
      <c r="KY85" s="25">
        <f t="shared" si="404"/>
        <v>0</v>
      </c>
      <c r="KZ85" s="25">
        <f t="shared" si="292"/>
        <v>0</v>
      </c>
      <c r="LA85" s="25">
        <f t="shared" si="293"/>
        <v>0</v>
      </c>
      <c r="LB85" s="25">
        <f t="shared" si="405"/>
        <v>0</v>
      </c>
      <c r="LC85" s="25">
        <f t="shared" si="294"/>
        <v>1.4</v>
      </c>
      <c r="LD85" s="25">
        <f t="shared" si="295"/>
        <v>1.4</v>
      </c>
      <c r="LE85" s="25">
        <f t="shared" si="406"/>
        <v>1.4</v>
      </c>
      <c r="LF85" s="25">
        <f t="shared" si="296"/>
        <v>0</v>
      </c>
      <c r="LG85" s="25">
        <f t="shared" si="297"/>
        <v>0</v>
      </c>
      <c r="LH85" s="25">
        <f t="shared" si="407"/>
        <v>0</v>
      </c>
      <c r="LI85" s="25">
        <f t="shared" si="298"/>
        <v>0</v>
      </c>
      <c r="LJ85" s="25">
        <f t="shared" si="299"/>
        <v>0</v>
      </c>
      <c r="LK85" s="25">
        <f t="shared" si="408"/>
        <v>0</v>
      </c>
      <c r="LL85" s="25">
        <f t="shared" si="300"/>
        <v>0</v>
      </c>
      <c r="LM85" s="25">
        <f t="shared" si="301"/>
        <v>0</v>
      </c>
      <c r="LN85" s="25">
        <f t="shared" si="409"/>
        <v>0</v>
      </c>
      <c r="LO85" s="25">
        <f t="shared" si="302"/>
        <v>0</v>
      </c>
      <c r="LP85" s="25">
        <f t="shared" si="303"/>
        <v>0</v>
      </c>
      <c r="LQ85" s="25">
        <f t="shared" si="410"/>
        <v>0</v>
      </c>
      <c r="LR85" s="25">
        <f t="shared" si="304"/>
        <v>0</v>
      </c>
      <c r="LS85" s="25">
        <f t="shared" si="305"/>
        <v>0</v>
      </c>
      <c r="LT85" s="25">
        <f t="shared" si="411"/>
        <v>0</v>
      </c>
      <c r="LU85" s="25">
        <f t="shared" si="306"/>
        <v>0</v>
      </c>
      <c r="LV85" s="25">
        <f t="shared" si="307"/>
        <v>0</v>
      </c>
      <c r="LW85" s="25">
        <f t="shared" si="412"/>
        <v>0</v>
      </c>
      <c r="LX85" s="25">
        <f t="shared" si="308"/>
        <v>0</v>
      </c>
      <c r="LY85" s="25">
        <f t="shared" si="309"/>
        <v>0</v>
      </c>
      <c r="LZ85" s="25">
        <f t="shared" si="413"/>
        <v>0</v>
      </c>
      <c r="MA85" s="25">
        <f t="shared" si="310"/>
        <v>0</v>
      </c>
      <c r="MB85" s="25">
        <f t="shared" si="311"/>
        <v>0</v>
      </c>
      <c r="MC85" s="25">
        <f t="shared" si="414"/>
        <v>0</v>
      </c>
      <c r="MD85" s="25">
        <f t="shared" si="312"/>
        <v>0</v>
      </c>
      <c r="ME85" s="25">
        <f t="shared" si="313"/>
        <v>0</v>
      </c>
      <c r="MF85" s="25">
        <f t="shared" si="415"/>
        <v>0</v>
      </c>
      <c r="MG85" s="25">
        <f t="shared" si="314"/>
        <v>0</v>
      </c>
      <c r="MH85" s="25">
        <f t="shared" si="315"/>
        <v>0</v>
      </c>
      <c r="MI85" s="25">
        <f t="shared" si="416"/>
        <v>0</v>
      </c>
      <c r="MJ85" s="25">
        <f t="shared" si="316"/>
        <v>0</v>
      </c>
      <c r="MK85" s="25">
        <f t="shared" si="317"/>
        <v>0</v>
      </c>
      <c r="ML85" s="25">
        <f t="shared" si="417"/>
        <v>0</v>
      </c>
      <c r="MM85" s="25">
        <f t="shared" si="318"/>
        <v>0</v>
      </c>
      <c r="MN85" s="25">
        <f t="shared" si="319"/>
        <v>0</v>
      </c>
      <c r="MO85" s="25">
        <f t="shared" si="418"/>
        <v>0</v>
      </c>
      <c r="MP85" s="25">
        <f t="shared" si="320"/>
        <v>0</v>
      </c>
      <c r="MQ85" s="25">
        <f t="shared" si="321"/>
        <v>0</v>
      </c>
      <c r="MR85" s="25">
        <f t="shared" si="419"/>
        <v>0</v>
      </c>
      <c r="MS85" s="29">
        <v>1.4</v>
      </c>
      <c r="MT85" s="29">
        <v>0</v>
      </c>
      <c r="MU85" s="29">
        <v>1</v>
      </c>
      <c r="MV85" s="29">
        <v>1</v>
      </c>
      <c r="MW85" s="25">
        <f t="shared" si="322"/>
        <v>1.4</v>
      </c>
      <c r="MX85" s="25">
        <f t="shared" si="323"/>
        <v>2.1800000000000002</v>
      </c>
      <c r="MY85" s="25">
        <f t="shared" si="324"/>
        <v>0</v>
      </c>
      <c r="MZ85" s="25">
        <f t="shared" si="325"/>
        <v>0</v>
      </c>
      <c r="NA85" s="25">
        <f t="shared" si="326"/>
        <v>1.4</v>
      </c>
      <c r="NB85" s="25">
        <f t="shared" si="327"/>
        <v>3.36</v>
      </c>
      <c r="NC85" s="25">
        <f t="shared" si="328"/>
        <v>0</v>
      </c>
      <c r="ND85" s="25">
        <f t="shared" si="329"/>
        <v>0</v>
      </c>
      <c r="NE85" s="25">
        <f t="shared" si="420"/>
        <v>1.4</v>
      </c>
      <c r="NF85" s="25">
        <f t="shared" si="420"/>
        <v>2.77</v>
      </c>
      <c r="NG85" s="25">
        <f t="shared" si="420"/>
        <v>0</v>
      </c>
      <c r="NH85" s="25">
        <f t="shared" si="420"/>
        <v>0</v>
      </c>
      <c r="NI85" s="25">
        <f t="shared" si="330"/>
        <v>103.85</v>
      </c>
      <c r="NJ85" s="25">
        <f t="shared" si="331"/>
        <v>0</v>
      </c>
      <c r="NK85" s="25">
        <f t="shared" si="332"/>
        <v>103.85</v>
      </c>
      <c r="NL85" s="25">
        <f t="shared" si="333"/>
        <v>68.180000000000007</v>
      </c>
      <c r="NM85" s="25">
        <f t="shared" si="334"/>
        <v>0</v>
      </c>
      <c r="NN85" s="25">
        <f t="shared" si="421"/>
        <v>68.180000000000007</v>
      </c>
      <c r="NO85" s="25">
        <f t="shared" si="335"/>
        <v>0</v>
      </c>
      <c r="NP85" s="25">
        <f t="shared" si="336"/>
        <v>0</v>
      </c>
      <c r="NQ85" s="25">
        <f t="shared" si="422"/>
        <v>0</v>
      </c>
      <c r="NR85" s="25">
        <f t="shared" si="337"/>
        <v>0</v>
      </c>
      <c r="NS85" s="25">
        <f t="shared" si="338"/>
        <v>0</v>
      </c>
      <c r="NT85" s="25">
        <f t="shared" si="423"/>
        <v>0</v>
      </c>
      <c r="NU85" s="25">
        <f t="shared" si="339"/>
        <v>0</v>
      </c>
      <c r="NV85" s="25">
        <f t="shared" si="340"/>
        <v>0</v>
      </c>
      <c r="NW85" s="25">
        <f t="shared" si="424"/>
        <v>0</v>
      </c>
      <c r="NX85" s="25">
        <f t="shared" si="425"/>
        <v>68.180000000000007</v>
      </c>
      <c r="NY85" s="25">
        <f t="shared" si="425"/>
        <v>0</v>
      </c>
      <c r="NZ85" s="25">
        <f t="shared" si="426"/>
        <v>68.180000000000007</v>
      </c>
      <c r="OA85" s="25">
        <f t="shared" si="427"/>
        <v>35.67</v>
      </c>
      <c r="OB85" s="25">
        <f t="shared" si="427"/>
        <v>0</v>
      </c>
      <c r="OC85" s="25">
        <f t="shared" si="428"/>
        <v>35.67</v>
      </c>
      <c r="OD85" s="25">
        <f t="shared" si="429"/>
        <v>68.180000000000007</v>
      </c>
      <c r="OE85" s="25">
        <f t="shared" si="429"/>
        <v>0</v>
      </c>
      <c r="OF85" s="25">
        <f t="shared" si="429"/>
        <v>68.180000000000007</v>
      </c>
      <c r="OG85" s="25">
        <f t="shared" si="341"/>
        <v>0</v>
      </c>
      <c r="OH85" s="25">
        <f t="shared" si="342"/>
        <v>0</v>
      </c>
      <c r="OI85" s="25">
        <f t="shared" si="343"/>
        <v>0</v>
      </c>
      <c r="OJ85" s="25">
        <f t="shared" si="344"/>
        <v>0</v>
      </c>
      <c r="OK85" s="25">
        <f t="shared" si="345"/>
        <v>0</v>
      </c>
      <c r="OL85" s="25">
        <f t="shared" si="346"/>
        <v>0</v>
      </c>
      <c r="OM85" s="25">
        <f t="shared" si="430"/>
        <v>0</v>
      </c>
      <c r="ON85" s="25">
        <f t="shared" si="430"/>
        <v>0</v>
      </c>
      <c r="OO85" s="25">
        <f t="shared" si="430"/>
        <v>0</v>
      </c>
      <c r="OP85" s="25">
        <f t="shared" si="347"/>
        <v>0</v>
      </c>
      <c r="OQ85" s="25">
        <f t="shared" si="348"/>
        <v>0</v>
      </c>
      <c r="OR85" s="25">
        <f t="shared" si="431"/>
        <v>0</v>
      </c>
      <c r="OS85" s="19">
        <v>536843.61</v>
      </c>
      <c r="OT85" s="19">
        <v>2370663.23</v>
      </c>
    </row>
    <row r="86" spans="1:410" ht="33" customHeight="1" x14ac:dyDescent="0.25">
      <c r="A86" s="18"/>
      <c r="B86" s="18" t="s">
        <v>850</v>
      </c>
      <c r="C86" s="18">
        <v>2165.06</v>
      </c>
      <c r="D86" s="16" t="e">
        <f>_xlfn.IFNA(INDEX(#REF!,MATCH(E86,#REF!,0)),0)</f>
        <v>#REF!</v>
      </c>
      <c r="E86" s="18" t="s">
        <v>867</v>
      </c>
      <c r="F86" s="16" t="s">
        <v>765</v>
      </c>
      <c r="G86" s="16" t="s">
        <v>766</v>
      </c>
      <c r="H86" s="16" t="s">
        <v>767</v>
      </c>
      <c r="I86" s="16" t="s">
        <v>768</v>
      </c>
      <c r="J86" s="16" t="s">
        <v>769</v>
      </c>
      <c r="K86" s="16" t="s">
        <v>770</v>
      </c>
      <c r="L86" s="16" t="s">
        <v>771</v>
      </c>
      <c r="M86" s="18">
        <v>1.64</v>
      </c>
      <c r="N86" s="18">
        <v>1.94</v>
      </c>
      <c r="O86" s="18">
        <v>2.04</v>
      </c>
      <c r="P86" s="18">
        <v>2.34</v>
      </c>
      <c r="Q86" s="18">
        <v>0.1</v>
      </c>
      <c r="R86" s="18">
        <v>1.8399999999999999</v>
      </c>
      <c r="S86" s="18">
        <v>2.14</v>
      </c>
      <c r="T86" s="18">
        <v>0.2</v>
      </c>
      <c r="U86" s="18">
        <v>0</v>
      </c>
      <c r="V86" s="18">
        <v>0</v>
      </c>
      <c r="W86" s="18">
        <v>0</v>
      </c>
      <c r="X86" s="18">
        <v>1.64</v>
      </c>
      <c r="Y86" s="18">
        <v>1.9</v>
      </c>
      <c r="Z86" s="20">
        <f t="shared" si="349"/>
        <v>2.1</v>
      </c>
      <c r="AA86" s="18">
        <v>0.22</v>
      </c>
      <c r="AB86" s="18">
        <v>0</v>
      </c>
      <c r="AC86" s="18">
        <v>0</v>
      </c>
      <c r="AD86" s="18">
        <v>0</v>
      </c>
      <c r="AE86" s="18">
        <v>0</v>
      </c>
      <c r="AF86" s="18">
        <v>0</v>
      </c>
      <c r="AG86" s="18">
        <v>1.2</v>
      </c>
      <c r="AH86" s="18">
        <v>1.5</v>
      </c>
      <c r="AI86" s="20">
        <f t="shared" si="350"/>
        <v>2.25</v>
      </c>
      <c r="AJ86" s="18">
        <v>0</v>
      </c>
      <c r="AK86" s="18">
        <v>0</v>
      </c>
      <c r="AL86" s="20">
        <f t="shared" si="351"/>
        <v>0</v>
      </c>
      <c r="AM86" s="18">
        <v>1.64</v>
      </c>
      <c r="AN86" s="18">
        <v>1.5</v>
      </c>
      <c r="AO86" s="18">
        <v>0.15</v>
      </c>
      <c r="AP86" s="18">
        <v>0.22</v>
      </c>
      <c r="AQ86" s="18">
        <v>1.64</v>
      </c>
      <c r="AR86" s="18">
        <v>1.72</v>
      </c>
      <c r="AS86" s="18">
        <v>0.12</v>
      </c>
      <c r="AT86" s="18">
        <v>0.11</v>
      </c>
      <c r="AU86" s="18">
        <v>0</v>
      </c>
      <c r="AV86" s="18">
        <v>1</v>
      </c>
      <c r="AW86" s="18">
        <v>0</v>
      </c>
      <c r="AX86" s="18">
        <v>0</v>
      </c>
      <c r="AY86" s="18">
        <v>0</v>
      </c>
      <c r="AZ86" s="18">
        <v>0</v>
      </c>
      <c r="BA86" s="18">
        <v>0</v>
      </c>
      <c r="BB86" s="18">
        <v>0</v>
      </c>
      <c r="BC86" s="18">
        <v>0</v>
      </c>
      <c r="BD86" s="18">
        <v>0</v>
      </c>
      <c r="BE86" s="18">
        <v>2</v>
      </c>
      <c r="BF86" s="18">
        <v>0</v>
      </c>
      <c r="BG86" s="18">
        <v>0</v>
      </c>
      <c r="BH86" s="18">
        <v>0</v>
      </c>
      <c r="BI86" s="18">
        <v>0</v>
      </c>
      <c r="BJ86" s="18">
        <v>0</v>
      </c>
      <c r="BK86" s="18">
        <v>0</v>
      </c>
      <c r="BL86" s="18">
        <v>0</v>
      </c>
      <c r="BM86" s="18">
        <v>0</v>
      </c>
      <c r="BN86" s="18">
        <v>0</v>
      </c>
      <c r="BO86" s="18">
        <v>0</v>
      </c>
      <c r="BP86" s="18">
        <v>0</v>
      </c>
      <c r="BQ86" s="18">
        <v>0</v>
      </c>
      <c r="BR86" s="18">
        <v>0</v>
      </c>
      <c r="BS86" s="18">
        <v>0</v>
      </c>
      <c r="BT86" s="18">
        <v>0</v>
      </c>
      <c r="BU86" s="18">
        <v>0</v>
      </c>
      <c r="BV86" s="18">
        <v>0</v>
      </c>
      <c r="BW86" s="18">
        <v>0</v>
      </c>
      <c r="BX86" s="18">
        <v>0</v>
      </c>
      <c r="BY86" s="18">
        <v>0</v>
      </c>
      <c r="BZ86" s="18">
        <v>0</v>
      </c>
      <c r="CA86" s="16" t="e">
        <f>_xlfn.IFNA(IF(RIGHT(D86,2)="=G",0,INDEX(#REF!,MATCH(E86,#REF!,0))),0)</f>
        <v>#REF!</v>
      </c>
      <c r="CB86" s="16" t="s">
        <v>776</v>
      </c>
      <c r="CC86" s="18">
        <v>0</v>
      </c>
      <c r="CD86" s="18">
        <v>0</v>
      </c>
      <c r="CE86" s="18">
        <v>1.4</v>
      </c>
      <c r="CF86" s="18">
        <v>0.85</v>
      </c>
      <c r="CG86" s="18">
        <v>0.12</v>
      </c>
      <c r="CH86" s="18">
        <v>2</v>
      </c>
      <c r="CI86" s="16" t="s">
        <v>98</v>
      </c>
      <c r="CJ86" s="18">
        <v>0</v>
      </c>
      <c r="CK86" s="20">
        <f t="shared" si="217"/>
        <v>2.7</v>
      </c>
      <c r="CL86" s="20">
        <f t="shared" si="352"/>
        <v>2.7</v>
      </c>
      <c r="CM86" s="18">
        <v>30.79</v>
      </c>
      <c r="CN86" s="18">
        <v>27.13</v>
      </c>
      <c r="CO86" s="18">
        <v>26.291</v>
      </c>
      <c r="CP86" s="22">
        <f t="shared" si="218"/>
        <v>27.13</v>
      </c>
      <c r="CQ86" s="22">
        <f t="shared" si="219"/>
        <v>24.43</v>
      </c>
      <c r="CR86" s="22">
        <f t="shared" si="353"/>
        <v>2.7</v>
      </c>
      <c r="CS86" s="22">
        <f t="shared" si="220"/>
        <v>24.53</v>
      </c>
      <c r="CT86" s="22">
        <f t="shared" si="221"/>
        <v>24.73</v>
      </c>
      <c r="CU86" s="18">
        <v>24.73</v>
      </c>
      <c r="CV86" s="22">
        <f t="shared" si="354"/>
        <v>2.1</v>
      </c>
      <c r="CW86" s="22">
        <f t="shared" si="222"/>
        <v>0</v>
      </c>
      <c r="CX86" s="22">
        <f t="shared" si="223"/>
        <v>0</v>
      </c>
      <c r="CY86" s="22">
        <f t="shared" si="224"/>
        <v>26.86</v>
      </c>
      <c r="CZ86" s="22">
        <f t="shared" si="225"/>
        <v>27.01</v>
      </c>
      <c r="DA86" s="18">
        <v>27.13</v>
      </c>
      <c r="DB86" s="20">
        <f t="shared" si="355"/>
        <v>2.7</v>
      </c>
      <c r="DC86" s="20">
        <f t="shared" si="356"/>
        <v>0</v>
      </c>
      <c r="DD86" s="20">
        <f t="shared" si="357"/>
        <v>2.7</v>
      </c>
      <c r="DE86" s="20">
        <f t="shared" si="226"/>
        <v>0.1</v>
      </c>
      <c r="DF86" s="20">
        <f t="shared" si="227"/>
        <v>0.2</v>
      </c>
      <c r="DG86" s="20">
        <f t="shared" si="228"/>
        <v>2.37</v>
      </c>
      <c r="DH86" s="20">
        <f t="shared" si="229"/>
        <v>0</v>
      </c>
      <c r="DI86" s="20">
        <f t="shared" si="230"/>
        <v>0</v>
      </c>
      <c r="DJ86" s="20">
        <f t="shared" si="231"/>
        <v>0</v>
      </c>
      <c r="DK86" s="20">
        <f t="shared" si="358"/>
        <v>2.67</v>
      </c>
      <c r="DL86" s="20">
        <f t="shared" si="359"/>
        <v>0</v>
      </c>
      <c r="DM86" s="20">
        <f t="shared" si="360"/>
        <v>3.0000000000000249E-2</v>
      </c>
      <c r="DN86" s="20">
        <f t="shared" si="361"/>
        <v>0</v>
      </c>
      <c r="DO86" s="18">
        <v>2.54</v>
      </c>
      <c r="DP86" s="18">
        <v>0</v>
      </c>
      <c r="DQ86" s="18">
        <v>1</v>
      </c>
      <c r="DR86" s="18">
        <v>1</v>
      </c>
      <c r="DS86" s="25">
        <f t="shared" si="362"/>
        <v>2.54</v>
      </c>
      <c r="DT86" s="25">
        <f t="shared" si="363"/>
        <v>0</v>
      </c>
      <c r="DU86" s="25">
        <f t="shared" si="364"/>
        <v>6.86</v>
      </c>
      <c r="DV86" s="25">
        <f t="shared" si="365"/>
        <v>0</v>
      </c>
      <c r="DW86" s="25">
        <f t="shared" si="366"/>
        <v>6.86</v>
      </c>
      <c r="DX86" s="25">
        <f t="shared" si="367"/>
        <v>13.99</v>
      </c>
      <c r="DY86" s="25">
        <f t="shared" si="368"/>
        <v>0</v>
      </c>
      <c r="DZ86" s="25">
        <f t="shared" si="369"/>
        <v>13.99</v>
      </c>
      <c r="EA86" s="25">
        <f t="shared" si="370"/>
        <v>8.81</v>
      </c>
      <c r="EB86" s="25">
        <f t="shared" si="371"/>
        <v>0</v>
      </c>
      <c r="EC86" s="25">
        <f t="shared" si="372"/>
        <v>8.81</v>
      </c>
      <c r="ED86" s="25">
        <f t="shared" si="373"/>
        <v>5.18</v>
      </c>
      <c r="EE86" s="25">
        <f t="shared" si="373"/>
        <v>0</v>
      </c>
      <c r="EF86" s="25">
        <f t="shared" si="374"/>
        <v>5.18</v>
      </c>
      <c r="EG86" s="25">
        <f t="shared" si="375"/>
        <v>8.81</v>
      </c>
      <c r="EH86" s="25">
        <f t="shared" si="375"/>
        <v>0</v>
      </c>
      <c r="EI86" s="25">
        <f t="shared" si="376"/>
        <v>8.81</v>
      </c>
      <c r="EJ86" s="18">
        <v>2165.06</v>
      </c>
      <c r="EK86" s="18">
        <v>2126.35</v>
      </c>
      <c r="EL86" s="18" t="s">
        <v>867</v>
      </c>
      <c r="EM86" s="18" t="s">
        <v>868</v>
      </c>
      <c r="EN86" s="16" t="s">
        <v>774</v>
      </c>
      <c r="EO86" s="16" t="s">
        <v>132</v>
      </c>
      <c r="EP86" s="16" t="e">
        <f>IF(OR(EN86="Cống tròn",EN86="Cống hộp",EN86="Ống nhựa"),INDEX(#REF!,MATCH(E86,#REF!,0)),IF(OR(EN86="Rãnh xây",EN86="Rãnh bê tông"),INDEX(#REF!,MATCH(E86,#REF!,0)),0))</f>
        <v>#REF!</v>
      </c>
      <c r="EQ86" s="18">
        <v>37.510000000000034</v>
      </c>
      <c r="ER86" s="18">
        <v>1</v>
      </c>
      <c r="ES86" s="25">
        <f t="shared" si="377"/>
        <v>37</v>
      </c>
      <c r="ET86" s="1" t="e">
        <f>_xlfn.IFNA(IF(EN86="Cống tròn",INDEX(#REF!,MATCH(E86,#REF!,0)),IF(EN86="Cống hộp",INDEX(#REF!,MATCH(E86,#REF!,0)),EU86&amp;" ,"&amp;EV86)),0)</f>
        <v>#REF!</v>
      </c>
      <c r="EU86" s="16" t="s">
        <v>769</v>
      </c>
      <c r="EV86" s="16" t="s">
        <v>775</v>
      </c>
      <c r="EW86" s="16" t="e">
        <f>_xlfn.IFNA(INDEX(#REF!,MATCH(E86,#REF!,0)),0)</f>
        <v>#REF!</v>
      </c>
      <c r="EX86" s="16"/>
      <c r="EY86" s="18">
        <v>0</v>
      </c>
      <c r="EZ86" s="18">
        <v>0</v>
      </c>
      <c r="FA86" s="18">
        <v>0</v>
      </c>
      <c r="FB86" s="19">
        <v>0</v>
      </c>
      <c r="FC86" s="19">
        <v>0</v>
      </c>
      <c r="FD86" s="25">
        <f t="shared" si="232"/>
        <v>0</v>
      </c>
      <c r="FE86" s="25">
        <f t="shared" si="378"/>
        <v>0</v>
      </c>
      <c r="FF86" s="18">
        <v>0.1</v>
      </c>
      <c r="FG86" s="18">
        <v>2</v>
      </c>
      <c r="FH86" s="18">
        <v>1</v>
      </c>
      <c r="FI86" s="25">
        <f t="shared" si="379"/>
        <v>1.2</v>
      </c>
      <c r="FJ86" s="18">
        <v>0</v>
      </c>
      <c r="FK86" s="18">
        <v>0</v>
      </c>
      <c r="FL86" s="18">
        <v>0.2</v>
      </c>
      <c r="FM86" s="18">
        <v>1.4</v>
      </c>
      <c r="FN86" s="18">
        <v>0</v>
      </c>
      <c r="FO86" s="25">
        <f t="shared" si="380"/>
        <v>1.4</v>
      </c>
      <c r="FP86" s="18">
        <v>1.4999999999999999E-2</v>
      </c>
      <c r="FQ86" s="18">
        <v>1</v>
      </c>
      <c r="FR86" s="25">
        <f t="shared" si="233"/>
        <v>36</v>
      </c>
      <c r="FS86" s="25">
        <f t="shared" si="234"/>
        <v>0.52500000000000002</v>
      </c>
      <c r="FT86" s="25">
        <f t="shared" si="235"/>
        <v>36.524999999999999</v>
      </c>
      <c r="FU86" s="25">
        <f t="shared" si="236"/>
        <v>-0.98500000000003496</v>
      </c>
      <c r="FV86" s="25" t="str">
        <f t="shared" si="381"/>
        <v>Thêm 01</v>
      </c>
      <c r="FW86" s="25">
        <f t="shared" si="382"/>
        <v>0.03</v>
      </c>
      <c r="FX86" s="16"/>
      <c r="FY86" s="16"/>
      <c r="FZ86" s="16"/>
      <c r="GA86" s="16"/>
      <c r="GB86" s="19">
        <v>0</v>
      </c>
      <c r="GC86" s="19">
        <v>0</v>
      </c>
      <c r="GD86" s="19">
        <v>0</v>
      </c>
      <c r="GE86" s="19">
        <v>0</v>
      </c>
      <c r="GF86" s="19">
        <v>0</v>
      </c>
      <c r="GG86" s="19">
        <v>0</v>
      </c>
      <c r="GH86" s="19">
        <v>0</v>
      </c>
      <c r="GI86" s="19">
        <v>0</v>
      </c>
      <c r="GJ86" s="19">
        <v>0</v>
      </c>
      <c r="GK86" s="19">
        <v>0</v>
      </c>
      <c r="GL86" s="25">
        <f t="shared" si="237"/>
        <v>0</v>
      </c>
      <c r="GM86" s="25">
        <f t="shared" si="383"/>
        <v>0</v>
      </c>
      <c r="GN86" s="19">
        <v>0</v>
      </c>
      <c r="GO86" s="19">
        <v>0</v>
      </c>
      <c r="GP86" s="19">
        <v>0</v>
      </c>
      <c r="GQ86" s="19">
        <v>0</v>
      </c>
      <c r="GR86" s="1" t="e">
        <f>_xlfn.IFNA(INDEX(#REF!,MATCH(E86,#REF!,0)),0)</f>
        <v>#REF!</v>
      </c>
      <c r="GS86" s="16"/>
      <c r="GT86" s="18">
        <v>0</v>
      </c>
      <c r="GU86" s="18">
        <v>0</v>
      </c>
      <c r="GV86" s="18">
        <v>0</v>
      </c>
      <c r="GW86" s="18">
        <v>0</v>
      </c>
      <c r="GX86" s="25">
        <f t="shared" si="238"/>
        <v>0</v>
      </c>
      <c r="GY86" s="25">
        <f t="shared" si="239"/>
        <v>0</v>
      </c>
      <c r="GZ86" s="25">
        <f t="shared" si="384"/>
        <v>0</v>
      </c>
      <c r="HA86" s="1" t="e" cm="1">
        <f t="array" ref="HA86">INDEX(#REF!,MATCH(EJ86&amp;EK86&amp;HD86&amp;HE86&amp;HF86,#REF!&amp;#REF!&amp;#REF!&amp;#REF!&amp;#REF!,0))</f>
        <v>#REF!</v>
      </c>
      <c r="HB86" s="16"/>
      <c r="HC86" s="25">
        <f t="shared" si="385"/>
        <v>0</v>
      </c>
      <c r="HD86" s="18">
        <v>0</v>
      </c>
      <c r="HE86" s="18">
        <v>0</v>
      </c>
      <c r="HF86" s="18">
        <v>0</v>
      </c>
      <c r="HG86" s="1" t="e" cm="1">
        <f t="array" ref="HG86">INDEX(#REF!,MATCH(EJ86&amp;EK86&amp;HJ86&amp;HK86&amp;HL86,#REF!&amp;#REF!&amp;#REF!&amp;#REF!&amp;#REF!,0))</f>
        <v>#REF!</v>
      </c>
      <c r="HH86" s="16"/>
      <c r="HI86" s="25">
        <f t="shared" si="386"/>
        <v>0</v>
      </c>
      <c r="HJ86" s="25">
        <f t="shared" si="387"/>
        <v>0</v>
      </c>
      <c r="HK86" s="19">
        <v>0</v>
      </c>
      <c r="HL86" s="19">
        <v>0</v>
      </c>
      <c r="HM86" s="18">
        <v>0.01</v>
      </c>
      <c r="HN86" s="18">
        <v>1</v>
      </c>
      <c r="HO86" s="25">
        <f t="shared" si="388"/>
        <v>0</v>
      </c>
      <c r="HP86" s="25">
        <f t="shared" si="389"/>
        <v>0</v>
      </c>
      <c r="HQ86" s="25">
        <f t="shared" si="390"/>
        <v>0</v>
      </c>
      <c r="HR86" s="25">
        <f t="shared" si="391"/>
        <v>0</v>
      </c>
      <c r="HS86" s="25">
        <f t="shared" si="392"/>
        <v>0</v>
      </c>
      <c r="HT86" s="19">
        <v>0</v>
      </c>
      <c r="HU86" s="19">
        <v>0</v>
      </c>
      <c r="HV86" s="19">
        <v>0</v>
      </c>
      <c r="HW86" s="25">
        <f t="shared" si="393"/>
        <v>0</v>
      </c>
      <c r="HX86" s="19">
        <v>0</v>
      </c>
      <c r="HY86" s="19">
        <v>0</v>
      </c>
      <c r="HZ86" s="18">
        <v>27.13</v>
      </c>
      <c r="IA86" s="20">
        <f>ROUND(IF(EN86="Cống tròn",IF(EN86="Cống tròn",IF(EU86="Không có móng",IQ86-FF86,IF(EU86="Đế",IP86-FN86,IF(OR(EU86="Móng bê tông",EU86="Móng bê tông kết hợp đế"),II86-FJ86,0))),0),IF(EN86="Cống hộp",IF(AND(EN86="Cống hộp",EU86="Không có móng"),IQ86-GF86,IF(AND(EN86="Cống hộp",EU86="Móng bê tông"),IJ86-GB86,0)),IF(OR(EN86="Rãnh xây",EN86="Rãnh bê tông"),IF(OR(EN86="Rãnh xây",EN86="Rãnh bê tông"),IK86-GB86,0),IF(EN86="Ống nhựa",IF(AND(EN86="Ống nhựa",EU86="Không đắp cát"),IQ86-HT86,IF(AND(EN86="Ống nhựa",EU86="Đắp cát"),IH86-HX86,0)),IF(EN86="Rãnh thang",IF(EN86="Rãnh thang",IF(EU86="Móng bê tông",#REF!-#REF!,IQ86),0),0))))),2)</f>
        <v>24.73</v>
      </c>
      <c r="IB86" s="20">
        <f t="shared" si="394"/>
        <v>2.3999999999999986</v>
      </c>
      <c r="IC86" s="20">
        <f t="shared" si="240"/>
        <v>24.73</v>
      </c>
      <c r="ID86" s="20">
        <f t="shared" si="241"/>
        <v>0</v>
      </c>
      <c r="IE86" s="20">
        <f t="shared" si="242"/>
        <v>0</v>
      </c>
      <c r="IF86" s="20">
        <f t="shared" si="243"/>
        <v>0</v>
      </c>
      <c r="IG86" s="20">
        <f>IF(EN86="Rãnh thang",IF(AND(EN86="Rãnh thang",EU86="Móng bê tông"),IQ86-#REF!,0),IF(EN86="Ống nhựa",IF(AND(EN86="Ống nhựa",EU86="Đắp cát"),IQ86-HT86,0),IF(EN86="Cống tròn",IF(EN86="Cống tròn",IF(OR(EU86="Móng bê tông",EU86="Móng bê tông kết hợp đế"),IM86-FL86,0),0),IF(EN86="Cống hộp",IF(AND(EN86="Cống hộp",EU86="Móng bê tông"),IN86-GD86,0),IF(OR(EN86="Rãnh xây",EN86="Rãnh bê tông"),IF(AND(EN86="Rãnh xây",EU86="Móng bê tông"),IO86-GD86,IF(AND(EN86="Rãnh bê tông",EU86="Móng bê tông"),IO86-GD86,0)),0)))))</f>
        <v>24.73</v>
      </c>
      <c r="IH86" s="20">
        <f t="shared" si="244"/>
        <v>0</v>
      </c>
      <c r="II86" s="20">
        <f t="shared" si="245"/>
        <v>24.73</v>
      </c>
      <c r="IJ86" s="20">
        <f t="shared" si="246"/>
        <v>0</v>
      </c>
      <c r="IK86" s="20">
        <f t="shared" si="247"/>
        <v>0</v>
      </c>
      <c r="IL86" s="20">
        <f t="shared" si="248"/>
        <v>24.93</v>
      </c>
      <c r="IM86" s="20">
        <f t="shared" si="249"/>
        <v>24.93</v>
      </c>
      <c r="IN86" s="20">
        <f t="shared" si="250"/>
        <v>0</v>
      </c>
      <c r="IO86" s="20">
        <f t="shared" si="251"/>
        <v>0</v>
      </c>
      <c r="IP86" s="20">
        <f t="shared" si="252"/>
        <v>0</v>
      </c>
      <c r="IQ86" s="18">
        <v>25.03</v>
      </c>
      <c r="IR86" s="25">
        <f t="shared" si="395"/>
        <v>0</v>
      </c>
      <c r="IS86" s="25">
        <f t="shared" si="253"/>
        <v>0</v>
      </c>
      <c r="IT86" s="25">
        <f t="shared" si="254"/>
        <v>0</v>
      </c>
      <c r="IU86" s="25">
        <f>ROUND(IF(EN86="Cống tròn",IF(EN86="Cống tròn",IV86+FF86,0),IF(EN86="Cống hộp",IF(EN86="Cống hộp",IV86+GP86,0),IF(OR(EN86="Rãnh xây",EN86="Rãnh bê tông"),IF(OR(EN86="Rãnh xây",EN86="Rãnh bê tông"),IV86+GP86,0),IF(EN86="ống nhựa",IF(EN86="Ống nhựa",IV86+HT86,0),IF(EN86="Rãnh thang",IF(EN86="Rãnh thang",IQ86+#REF!,0),0))))),2)</f>
        <v>25.99</v>
      </c>
      <c r="IV86" s="18">
        <v>25.89</v>
      </c>
      <c r="IW86" s="25">
        <f t="shared" si="255"/>
        <v>25.99</v>
      </c>
      <c r="IX86" s="25">
        <f t="shared" si="256"/>
        <v>0</v>
      </c>
      <c r="IY86" s="25">
        <f t="shared" si="257"/>
        <v>0</v>
      </c>
      <c r="IZ86" s="25">
        <f t="shared" si="258"/>
        <v>0</v>
      </c>
      <c r="JA86" s="25">
        <f t="shared" si="259"/>
        <v>0</v>
      </c>
      <c r="JB86" s="18">
        <v>26.99</v>
      </c>
      <c r="JC86" s="20">
        <f>ROUND(IF(EN86="Cống tròn",IF(EN86="Cống tròn",IF(EU86="Không có móng",JS86-FF86,IF(EU86="Đế",JR86-FN86,IF(OR(EU86="Móng bê tông",EU86="Móng bê tông kết hợp đế"),JK86-FJ86,0))),0),IF(EN86="Cống hộp",IF(AND(EN86="Cống hộp",EU86="Không có móng"),JS86-GF86,IF(AND(EN86="Cống hộp",EU86="Móng bê tông"),JL86-GB86,0)),IF(OR(EN86="Rãnh xây",EN86="Rãnh bê tông"),IF(OR(EN86="Rãnh xây",EN86="Rãnh bê tông"),JM86-GB86,0),IF(EN86="Ống nhựa",IF(AND(EN86="Ống nhựa",EU86="Không đắp cát"),JS86-HT86,IF(AND(EN86="Ống nhựa",EU86="Đắp cát"),JJ86-HX86,0)),IF(EN86="Rãnh thang",IF(EN86="Rãnh thang",IF(EU86="Móng bê tông",#REF!-#REF!,JS86),0),0))))),2)</f>
        <v>24.59</v>
      </c>
      <c r="JD86" s="20">
        <f t="shared" si="396"/>
        <v>2.3999999999999986</v>
      </c>
      <c r="JE86" s="20">
        <f t="shared" si="260"/>
        <v>24.59</v>
      </c>
      <c r="JF86" s="20">
        <f t="shared" si="261"/>
        <v>0</v>
      </c>
      <c r="JG86" s="20">
        <f t="shared" si="262"/>
        <v>0</v>
      </c>
      <c r="JH86" s="20">
        <f t="shared" si="263"/>
        <v>0</v>
      </c>
      <c r="JI86" s="20">
        <f>IF(EN86="Rãnh thang",IF(AND(EN86="Rãnh thang",EU86="Móng bê tông"),JS86-#REF!,0),IF(EN86="Ống nhựa",IF(AND(EN86="Ống nhựa",EU86="Đắp cát"),JS86-HT86,0),IF(EN86="Cống tròn",IF(EN86="Cống tròn",IF(OR(EU86="Móng bê tông",EU86="Móng bê tông kết hợp đế"),JO86-FL86,0),0),IF(EN86="Cống hộp",IF(AND(EN86="Cống hộp",EU86="Móng bê tông"),JP86-GD86,0),IF(OR(EN86="Rãnh xây",EN86="Rãnh bê tông"),IF(AND(EN86="Rãnh xây",EU86="Móng bê tông"),JQ86-GD86,IF(AND(EN86="Rãnh bê tông",EU86="Móng bê tông"),JQ86-GD86,0)),0)))))</f>
        <v>24.59</v>
      </c>
      <c r="JJ86" s="20">
        <f t="shared" si="264"/>
        <v>0</v>
      </c>
      <c r="JK86" s="20">
        <f t="shared" si="265"/>
        <v>24.59</v>
      </c>
      <c r="JL86" s="20">
        <f t="shared" si="266"/>
        <v>0</v>
      </c>
      <c r="JM86" s="20">
        <f t="shared" si="267"/>
        <v>0</v>
      </c>
      <c r="JN86" s="20">
        <f t="shared" si="268"/>
        <v>24.79</v>
      </c>
      <c r="JO86" s="20">
        <f t="shared" si="269"/>
        <v>24.79</v>
      </c>
      <c r="JP86" s="20">
        <f t="shared" si="270"/>
        <v>0</v>
      </c>
      <c r="JQ86" s="20">
        <f t="shared" si="271"/>
        <v>0</v>
      </c>
      <c r="JR86" s="20">
        <f t="shared" si="272"/>
        <v>0</v>
      </c>
      <c r="JS86" s="26">
        <v>24.89</v>
      </c>
      <c r="JT86" s="25">
        <f t="shared" si="397"/>
        <v>0</v>
      </c>
      <c r="JU86" s="25">
        <f t="shared" si="273"/>
        <v>0</v>
      </c>
      <c r="JV86" s="25">
        <f t="shared" si="274"/>
        <v>0</v>
      </c>
      <c r="JW86" s="25">
        <f>ROUND(IF(EN86="Cống tròn",IF(EN86="Cống tròn",JX86+FF86,0),IF(EN86="Cống hộp",IF(EN86="Cống hộp",JX86+GP86,0),IF(OR(EN86="Rãnh xây",EN86="Rãnh bê tông"),IF(OR(EN86="Rãnh xây",EN86="Rãnh bê tông"),JX86+GP86,0),IF(EN86="ống nhựa",IF(EN86="Ống nhựa",JX86+HT86,0),IF(EN86="Rãnh thang",IF(EN86="Rãnh thang",JS86+#REF!,0),0))))),2)</f>
        <v>25.99</v>
      </c>
      <c r="JX86" s="27">
        <v>25.89</v>
      </c>
      <c r="JY86" s="25">
        <f t="shared" si="275"/>
        <v>25.99</v>
      </c>
      <c r="JZ86" s="25">
        <f t="shared" si="276"/>
        <v>0</v>
      </c>
      <c r="KA86" s="25">
        <f t="shared" si="277"/>
        <v>0</v>
      </c>
      <c r="KB86" s="25">
        <f t="shared" si="278"/>
        <v>0</v>
      </c>
      <c r="KC86" s="25">
        <f t="shared" si="279"/>
        <v>0</v>
      </c>
      <c r="KD86" s="28" t="s">
        <v>98</v>
      </c>
      <c r="KE86" s="27">
        <v>0</v>
      </c>
      <c r="KF86" s="25">
        <f t="shared" si="280"/>
        <v>2.3999999999999986</v>
      </c>
      <c r="KG86" s="25">
        <f t="shared" si="398"/>
        <v>2.3999999999999986</v>
      </c>
      <c r="KH86" s="27">
        <v>0</v>
      </c>
      <c r="KI86" s="25">
        <f t="shared" si="281"/>
        <v>2.3999999999999986</v>
      </c>
      <c r="KJ86" s="25">
        <f t="shared" si="399"/>
        <v>2.3999999999999986</v>
      </c>
      <c r="KK86" s="25">
        <f t="shared" si="282"/>
        <v>0</v>
      </c>
      <c r="KL86" s="25">
        <f t="shared" si="283"/>
        <v>0</v>
      </c>
      <c r="KM86" s="25">
        <f t="shared" si="400"/>
        <v>0</v>
      </c>
      <c r="KN86" s="25">
        <f t="shared" si="284"/>
        <v>0</v>
      </c>
      <c r="KO86" s="25">
        <f t="shared" si="285"/>
        <v>0</v>
      </c>
      <c r="KP86" s="25">
        <f t="shared" si="401"/>
        <v>0</v>
      </c>
      <c r="KQ86" s="25">
        <f t="shared" si="286"/>
        <v>0.2</v>
      </c>
      <c r="KR86" s="25">
        <f t="shared" si="287"/>
        <v>0.2</v>
      </c>
      <c r="KS86" s="25">
        <f t="shared" si="402"/>
        <v>0.2</v>
      </c>
      <c r="KT86" s="25">
        <f t="shared" si="288"/>
        <v>0</v>
      </c>
      <c r="KU86" s="25">
        <f t="shared" si="289"/>
        <v>0</v>
      </c>
      <c r="KV86" s="25">
        <f t="shared" si="403"/>
        <v>0</v>
      </c>
      <c r="KW86" s="25">
        <f t="shared" si="290"/>
        <v>0</v>
      </c>
      <c r="KX86" s="25">
        <f t="shared" si="291"/>
        <v>0</v>
      </c>
      <c r="KY86" s="25">
        <f t="shared" si="404"/>
        <v>0</v>
      </c>
      <c r="KZ86" s="25">
        <f t="shared" si="292"/>
        <v>0</v>
      </c>
      <c r="LA86" s="25">
        <f t="shared" si="293"/>
        <v>0</v>
      </c>
      <c r="LB86" s="25">
        <f t="shared" si="405"/>
        <v>0</v>
      </c>
      <c r="LC86" s="25">
        <f t="shared" si="294"/>
        <v>1.4</v>
      </c>
      <c r="LD86" s="25">
        <f t="shared" si="295"/>
        <v>1.4</v>
      </c>
      <c r="LE86" s="25">
        <f t="shared" si="406"/>
        <v>1.4</v>
      </c>
      <c r="LF86" s="25">
        <f t="shared" si="296"/>
        <v>0</v>
      </c>
      <c r="LG86" s="25">
        <f t="shared" si="297"/>
        <v>0</v>
      </c>
      <c r="LH86" s="25">
        <f t="shared" si="407"/>
        <v>0</v>
      </c>
      <c r="LI86" s="25">
        <f t="shared" si="298"/>
        <v>0</v>
      </c>
      <c r="LJ86" s="25">
        <f t="shared" si="299"/>
        <v>0</v>
      </c>
      <c r="LK86" s="25">
        <f t="shared" si="408"/>
        <v>0</v>
      </c>
      <c r="LL86" s="25">
        <f t="shared" si="300"/>
        <v>0</v>
      </c>
      <c r="LM86" s="25">
        <f t="shared" si="301"/>
        <v>0</v>
      </c>
      <c r="LN86" s="25">
        <f t="shared" si="409"/>
        <v>0</v>
      </c>
      <c r="LO86" s="25">
        <f t="shared" si="302"/>
        <v>0</v>
      </c>
      <c r="LP86" s="25">
        <f t="shared" si="303"/>
        <v>0</v>
      </c>
      <c r="LQ86" s="25">
        <f t="shared" si="410"/>
        <v>0</v>
      </c>
      <c r="LR86" s="25">
        <f t="shared" si="304"/>
        <v>0</v>
      </c>
      <c r="LS86" s="25">
        <f t="shared" si="305"/>
        <v>0</v>
      </c>
      <c r="LT86" s="25">
        <f t="shared" si="411"/>
        <v>0</v>
      </c>
      <c r="LU86" s="25">
        <f t="shared" si="306"/>
        <v>0</v>
      </c>
      <c r="LV86" s="25">
        <f t="shared" si="307"/>
        <v>0</v>
      </c>
      <c r="LW86" s="25">
        <f t="shared" si="412"/>
        <v>0</v>
      </c>
      <c r="LX86" s="25">
        <f t="shared" si="308"/>
        <v>0</v>
      </c>
      <c r="LY86" s="25">
        <f t="shared" si="309"/>
        <v>0</v>
      </c>
      <c r="LZ86" s="25">
        <f t="shared" si="413"/>
        <v>0</v>
      </c>
      <c r="MA86" s="25">
        <f t="shared" si="310"/>
        <v>0</v>
      </c>
      <c r="MB86" s="25">
        <f t="shared" si="311"/>
        <v>0</v>
      </c>
      <c r="MC86" s="25">
        <f t="shared" si="414"/>
        <v>0</v>
      </c>
      <c r="MD86" s="25">
        <f t="shared" si="312"/>
        <v>0</v>
      </c>
      <c r="ME86" s="25">
        <f t="shared" si="313"/>
        <v>0</v>
      </c>
      <c r="MF86" s="25">
        <f t="shared" si="415"/>
        <v>0</v>
      </c>
      <c r="MG86" s="25">
        <f t="shared" si="314"/>
        <v>0</v>
      </c>
      <c r="MH86" s="25">
        <f t="shared" si="315"/>
        <v>0</v>
      </c>
      <c r="MI86" s="25">
        <f t="shared" si="416"/>
        <v>0</v>
      </c>
      <c r="MJ86" s="25">
        <f t="shared" si="316"/>
        <v>0</v>
      </c>
      <c r="MK86" s="25">
        <f t="shared" si="317"/>
        <v>0</v>
      </c>
      <c r="ML86" s="25">
        <f t="shared" si="417"/>
        <v>0</v>
      </c>
      <c r="MM86" s="25">
        <f t="shared" si="318"/>
        <v>0</v>
      </c>
      <c r="MN86" s="25">
        <f t="shared" si="319"/>
        <v>0</v>
      </c>
      <c r="MO86" s="25">
        <f t="shared" si="418"/>
        <v>0</v>
      </c>
      <c r="MP86" s="25">
        <f t="shared" si="320"/>
        <v>0</v>
      </c>
      <c r="MQ86" s="25">
        <f t="shared" si="321"/>
        <v>0</v>
      </c>
      <c r="MR86" s="25">
        <f t="shared" si="419"/>
        <v>0</v>
      </c>
      <c r="MS86" s="29">
        <v>1.4</v>
      </c>
      <c r="MT86" s="29">
        <v>0</v>
      </c>
      <c r="MU86" s="29">
        <v>1</v>
      </c>
      <c r="MV86" s="29">
        <v>1</v>
      </c>
      <c r="MW86" s="25">
        <f t="shared" si="322"/>
        <v>1.4</v>
      </c>
      <c r="MX86" s="25">
        <f t="shared" si="323"/>
        <v>3.36</v>
      </c>
      <c r="MY86" s="25">
        <f t="shared" si="324"/>
        <v>0</v>
      </c>
      <c r="MZ86" s="25">
        <f t="shared" si="325"/>
        <v>0</v>
      </c>
      <c r="NA86" s="25">
        <f t="shared" si="326"/>
        <v>1.4</v>
      </c>
      <c r="NB86" s="25">
        <f t="shared" si="327"/>
        <v>3.36</v>
      </c>
      <c r="NC86" s="25">
        <f t="shared" si="328"/>
        <v>0</v>
      </c>
      <c r="ND86" s="25">
        <f t="shared" si="329"/>
        <v>0</v>
      </c>
      <c r="NE86" s="25">
        <f t="shared" si="420"/>
        <v>1.4</v>
      </c>
      <c r="NF86" s="25">
        <f t="shared" si="420"/>
        <v>3.36</v>
      </c>
      <c r="NG86" s="25">
        <f t="shared" si="420"/>
        <v>0</v>
      </c>
      <c r="NH86" s="25">
        <f t="shared" si="420"/>
        <v>0</v>
      </c>
      <c r="NI86" s="25">
        <f t="shared" si="330"/>
        <v>126.03</v>
      </c>
      <c r="NJ86" s="25">
        <f t="shared" si="331"/>
        <v>0</v>
      </c>
      <c r="NK86" s="25">
        <f t="shared" si="332"/>
        <v>126.03</v>
      </c>
      <c r="NL86" s="25">
        <f t="shared" si="333"/>
        <v>68.22</v>
      </c>
      <c r="NM86" s="25">
        <f t="shared" si="334"/>
        <v>0</v>
      </c>
      <c r="NN86" s="25">
        <f t="shared" si="421"/>
        <v>68.22</v>
      </c>
      <c r="NO86" s="25">
        <f t="shared" si="335"/>
        <v>0</v>
      </c>
      <c r="NP86" s="25">
        <f t="shared" si="336"/>
        <v>0</v>
      </c>
      <c r="NQ86" s="25">
        <f t="shared" si="422"/>
        <v>0</v>
      </c>
      <c r="NR86" s="25">
        <f t="shared" si="337"/>
        <v>0</v>
      </c>
      <c r="NS86" s="25">
        <f t="shared" si="338"/>
        <v>0</v>
      </c>
      <c r="NT86" s="25">
        <f t="shared" si="423"/>
        <v>0</v>
      </c>
      <c r="NU86" s="25">
        <f t="shared" si="339"/>
        <v>0</v>
      </c>
      <c r="NV86" s="25">
        <f t="shared" si="340"/>
        <v>0</v>
      </c>
      <c r="NW86" s="25">
        <f t="shared" si="424"/>
        <v>0</v>
      </c>
      <c r="NX86" s="25">
        <f t="shared" si="425"/>
        <v>68.22</v>
      </c>
      <c r="NY86" s="25">
        <f t="shared" si="425"/>
        <v>0</v>
      </c>
      <c r="NZ86" s="25">
        <f t="shared" si="426"/>
        <v>68.22</v>
      </c>
      <c r="OA86" s="25">
        <f t="shared" si="427"/>
        <v>57.81</v>
      </c>
      <c r="OB86" s="25">
        <f t="shared" si="427"/>
        <v>0</v>
      </c>
      <c r="OC86" s="25">
        <f t="shared" si="428"/>
        <v>57.81</v>
      </c>
      <c r="OD86" s="25">
        <f t="shared" si="429"/>
        <v>68.22</v>
      </c>
      <c r="OE86" s="25">
        <f t="shared" si="429"/>
        <v>0</v>
      </c>
      <c r="OF86" s="25">
        <f t="shared" si="429"/>
        <v>68.22</v>
      </c>
      <c r="OG86" s="25">
        <f t="shared" si="341"/>
        <v>0</v>
      </c>
      <c r="OH86" s="25">
        <f t="shared" si="342"/>
        <v>0</v>
      </c>
      <c r="OI86" s="25">
        <f t="shared" si="343"/>
        <v>0</v>
      </c>
      <c r="OJ86" s="25">
        <f t="shared" si="344"/>
        <v>0</v>
      </c>
      <c r="OK86" s="25">
        <f t="shared" si="345"/>
        <v>0</v>
      </c>
      <c r="OL86" s="25">
        <f t="shared" si="346"/>
        <v>0</v>
      </c>
      <c r="OM86" s="25">
        <f t="shared" si="430"/>
        <v>0</v>
      </c>
      <c r="ON86" s="25">
        <f t="shared" si="430"/>
        <v>0</v>
      </c>
      <c r="OO86" s="25">
        <f t="shared" si="430"/>
        <v>0</v>
      </c>
      <c r="OP86" s="25">
        <f t="shared" si="347"/>
        <v>0</v>
      </c>
      <c r="OQ86" s="25">
        <f t="shared" si="348"/>
        <v>0</v>
      </c>
      <c r="OR86" s="25">
        <f t="shared" si="431"/>
        <v>0</v>
      </c>
      <c r="OS86" s="19">
        <v>536882.31000000006</v>
      </c>
      <c r="OT86" s="19">
        <v>2370663.2200000002</v>
      </c>
    </row>
    <row r="87" spans="1:410" ht="33" customHeight="1" x14ac:dyDescent="0.25">
      <c r="A87" s="18"/>
      <c r="B87" s="18" t="s">
        <v>850</v>
      </c>
      <c r="C87" s="18">
        <v>2126.35</v>
      </c>
      <c r="D87" s="16" t="e">
        <f>_xlfn.IFNA(INDEX(#REF!,MATCH(E87,#REF!,0)),0)</f>
        <v>#REF!</v>
      </c>
      <c r="E87" s="18" t="s">
        <v>868</v>
      </c>
      <c r="F87" s="16" t="s">
        <v>765</v>
      </c>
      <c r="G87" s="16" t="s">
        <v>766</v>
      </c>
      <c r="H87" s="16" t="s">
        <v>767</v>
      </c>
      <c r="I87" s="16" t="s">
        <v>768</v>
      </c>
      <c r="J87" s="16" t="s">
        <v>769</v>
      </c>
      <c r="K87" s="16" t="s">
        <v>770</v>
      </c>
      <c r="L87" s="16" t="s">
        <v>771</v>
      </c>
      <c r="M87" s="18">
        <v>1.64</v>
      </c>
      <c r="N87" s="18">
        <v>1.94</v>
      </c>
      <c r="O87" s="18">
        <v>2.04</v>
      </c>
      <c r="P87" s="18">
        <v>2.34</v>
      </c>
      <c r="Q87" s="18">
        <v>0.1</v>
      </c>
      <c r="R87" s="18">
        <v>1.8399999999999999</v>
      </c>
      <c r="S87" s="18">
        <v>2.14</v>
      </c>
      <c r="T87" s="18">
        <v>0.2</v>
      </c>
      <c r="U87" s="18">
        <v>0</v>
      </c>
      <c r="V87" s="18">
        <v>0</v>
      </c>
      <c r="W87" s="18">
        <v>0</v>
      </c>
      <c r="X87" s="18">
        <v>1.64</v>
      </c>
      <c r="Y87" s="18">
        <v>1.9</v>
      </c>
      <c r="Z87" s="20">
        <f t="shared" si="349"/>
        <v>2.1</v>
      </c>
      <c r="AA87" s="18">
        <v>0.22</v>
      </c>
      <c r="AB87" s="18">
        <v>0</v>
      </c>
      <c r="AC87" s="18">
        <v>0</v>
      </c>
      <c r="AD87" s="18">
        <v>0</v>
      </c>
      <c r="AE87" s="18">
        <v>0</v>
      </c>
      <c r="AF87" s="18">
        <v>0</v>
      </c>
      <c r="AG87" s="18">
        <v>1.2</v>
      </c>
      <c r="AH87" s="18">
        <v>1.5</v>
      </c>
      <c r="AI87" s="20">
        <f t="shared" si="350"/>
        <v>2.25</v>
      </c>
      <c r="AJ87" s="18">
        <v>0</v>
      </c>
      <c r="AK87" s="18">
        <v>0</v>
      </c>
      <c r="AL87" s="20">
        <f t="shared" si="351"/>
        <v>0</v>
      </c>
      <c r="AM87" s="18">
        <v>1.64</v>
      </c>
      <c r="AN87" s="18">
        <v>1.5</v>
      </c>
      <c r="AO87" s="18">
        <v>0.15</v>
      </c>
      <c r="AP87" s="18">
        <v>0.22</v>
      </c>
      <c r="AQ87" s="18">
        <v>1.64</v>
      </c>
      <c r="AR87" s="18">
        <v>1.72</v>
      </c>
      <c r="AS87" s="18">
        <v>0.12</v>
      </c>
      <c r="AT87" s="18">
        <v>0.11</v>
      </c>
      <c r="AU87" s="18">
        <v>0</v>
      </c>
      <c r="AV87" s="18">
        <v>1</v>
      </c>
      <c r="AW87" s="18">
        <v>0</v>
      </c>
      <c r="AX87" s="18">
        <v>0</v>
      </c>
      <c r="AY87" s="18">
        <v>0</v>
      </c>
      <c r="AZ87" s="18">
        <v>0</v>
      </c>
      <c r="BA87" s="18">
        <v>0</v>
      </c>
      <c r="BB87" s="18">
        <v>0</v>
      </c>
      <c r="BC87" s="18">
        <v>0</v>
      </c>
      <c r="BD87" s="18">
        <v>0</v>
      </c>
      <c r="BE87" s="18">
        <v>1</v>
      </c>
      <c r="BF87" s="18">
        <v>0</v>
      </c>
      <c r="BG87" s="18">
        <v>0</v>
      </c>
      <c r="BH87" s="18">
        <v>0</v>
      </c>
      <c r="BI87" s="18">
        <v>1</v>
      </c>
      <c r="BJ87" s="18">
        <v>0</v>
      </c>
      <c r="BK87" s="18">
        <v>0</v>
      </c>
      <c r="BL87" s="18">
        <v>0</v>
      </c>
      <c r="BM87" s="18">
        <v>0</v>
      </c>
      <c r="BN87" s="18">
        <v>0</v>
      </c>
      <c r="BO87" s="18">
        <v>0</v>
      </c>
      <c r="BP87" s="18">
        <v>0</v>
      </c>
      <c r="BQ87" s="18">
        <v>0</v>
      </c>
      <c r="BR87" s="18">
        <v>0</v>
      </c>
      <c r="BS87" s="18">
        <v>0</v>
      </c>
      <c r="BT87" s="18">
        <v>0</v>
      </c>
      <c r="BU87" s="18">
        <v>0</v>
      </c>
      <c r="BV87" s="18">
        <v>0</v>
      </c>
      <c r="BW87" s="18">
        <v>0</v>
      </c>
      <c r="BX87" s="18">
        <v>0</v>
      </c>
      <c r="BY87" s="18">
        <v>0</v>
      </c>
      <c r="BZ87" s="18">
        <v>0</v>
      </c>
      <c r="CA87" s="16" t="e">
        <f>_xlfn.IFNA(IF(RIGHT(D87,2)="=G",0,INDEX(#REF!,MATCH(E87,#REF!,0))),0)</f>
        <v>#REF!</v>
      </c>
      <c r="CB87" s="16" t="s">
        <v>776</v>
      </c>
      <c r="CC87" s="18">
        <v>0</v>
      </c>
      <c r="CD87" s="18">
        <v>0</v>
      </c>
      <c r="CE87" s="18">
        <v>1.4</v>
      </c>
      <c r="CF87" s="18">
        <v>0.85</v>
      </c>
      <c r="CG87" s="18">
        <v>0.12</v>
      </c>
      <c r="CH87" s="18">
        <v>2</v>
      </c>
      <c r="CI87" s="16" t="s">
        <v>98</v>
      </c>
      <c r="CJ87" s="18">
        <v>0</v>
      </c>
      <c r="CK87" s="20">
        <f t="shared" si="217"/>
        <v>2.7</v>
      </c>
      <c r="CL87" s="20">
        <f t="shared" si="352"/>
        <v>2.7</v>
      </c>
      <c r="CM87" s="18">
        <v>40.86</v>
      </c>
      <c r="CN87" s="18">
        <v>26.99</v>
      </c>
      <c r="CO87" s="18">
        <v>26.151</v>
      </c>
      <c r="CP87" s="22">
        <f t="shared" si="218"/>
        <v>26.99</v>
      </c>
      <c r="CQ87" s="22">
        <f t="shared" si="219"/>
        <v>24.29</v>
      </c>
      <c r="CR87" s="22">
        <f t="shared" si="353"/>
        <v>2.7</v>
      </c>
      <c r="CS87" s="22">
        <f t="shared" si="220"/>
        <v>24.39</v>
      </c>
      <c r="CT87" s="22">
        <f t="shared" si="221"/>
        <v>24.59</v>
      </c>
      <c r="CU87" s="18">
        <v>24.59</v>
      </c>
      <c r="CV87" s="22">
        <f t="shared" si="354"/>
        <v>2.1</v>
      </c>
      <c r="CW87" s="22">
        <f t="shared" si="222"/>
        <v>0</v>
      </c>
      <c r="CX87" s="22">
        <f t="shared" si="223"/>
        <v>0</v>
      </c>
      <c r="CY87" s="22">
        <f t="shared" si="224"/>
        <v>26.72</v>
      </c>
      <c r="CZ87" s="22">
        <f t="shared" si="225"/>
        <v>26.87</v>
      </c>
      <c r="DA87" s="18">
        <v>26.99</v>
      </c>
      <c r="DB87" s="20">
        <f t="shared" si="355"/>
        <v>2.7</v>
      </c>
      <c r="DC87" s="20">
        <f t="shared" si="356"/>
        <v>0</v>
      </c>
      <c r="DD87" s="20">
        <f t="shared" si="357"/>
        <v>2.7</v>
      </c>
      <c r="DE87" s="20">
        <f t="shared" si="226"/>
        <v>0.1</v>
      </c>
      <c r="DF87" s="20">
        <f t="shared" si="227"/>
        <v>0.2</v>
      </c>
      <c r="DG87" s="20">
        <f t="shared" si="228"/>
        <v>2.37</v>
      </c>
      <c r="DH87" s="20">
        <f t="shared" si="229"/>
        <v>0</v>
      </c>
      <c r="DI87" s="20">
        <f t="shared" si="230"/>
        <v>0</v>
      </c>
      <c r="DJ87" s="20">
        <f t="shared" si="231"/>
        <v>0</v>
      </c>
      <c r="DK87" s="20">
        <f t="shared" si="358"/>
        <v>2.67</v>
      </c>
      <c r="DL87" s="20">
        <f t="shared" si="359"/>
        <v>0</v>
      </c>
      <c r="DM87" s="20">
        <f t="shared" si="360"/>
        <v>3.0000000000000249E-2</v>
      </c>
      <c r="DN87" s="20">
        <f t="shared" si="361"/>
        <v>0</v>
      </c>
      <c r="DO87" s="18">
        <v>2.54</v>
      </c>
      <c r="DP87" s="18">
        <v>0</v>
      </c>
      <c r="DQ87" s="18">
        <v>1</v>
      </c>
      <c r="DR87" s="18">
        <v>1</v>
      </c>
      <c r="DS87" s="25">
        <f t="shared" si="362"/>
        <v>2.54</v>
      </c>
      <c r="DT87" s="25">
        <f t="shared" si="363"/>
        <v>0</v>
      </c>
      <c r="DU87" s="25">
        <f t="shared" si="364"/>
        <v>6.86</v>
      </c>
      <c r="DV87" s="25">
        <f t="shared" si="365"/>
        <v>0</v>
      </c>
      <c r="DW87" s="25">
        <f t="shared" si="366"/>
        <v>6.86</v>
      </c>
      <c r="DX87" s="25">
        <f t="shared" si="367"/>
        <v>13.99</v>
      </c>
      <c r="DY87" s="25">
        <f t="shared" si="368"/>
        <v>0</v>
      </c>
      <c r="DZ87" s="25">
        <f t="shared" si="369"/>
        <v>13.99</v>
      </c>
      <c r="EA87" s="25">
        <f t="shared" si="370"/>
        <v>8.81</v>
      </c>
      <c r="EB87" s="25">
        <f t="shared" si="371"/>
        <v>0</v>
      </c>
      <c r="EC87" s="25">
        <f t="shared" si="372"/>
        <v>8.81</v>
      </c>
      <c r="ED87" s="25">
        <f t="shared" si="373"/>
        <v>5.18</v>
      </c>
      <c r="EE87" s="25">
        <f t="shared" si="373"/>
        <v>0</v>
      </c>
      <c r="EF87" s="25">
        <f t="shared" si="374"/>
        <v>5.18</v>
      </c>
      <c r="EG87" s="25">
        <f t="shared" si="375"/>
        <v>8.81</v>
      </c>
      <c r="EH87" s="25">
        <f t="shared" si="375"/>
        <v>0</v>
      </c>
      <c r="EI87" s="25">
        <f t="shared" si="376"/>
        <v>8.81</v>
      </c>
      <c r="EJ87" s="18">
        <v>2126.35</v>
      </c>
      <c r="EK87" s="18">
        <v>2089.2399999999998</v>
      </c>
      <c r="EL87" s="18" t="s">
        <v>868</v>
      </c>
      <c r="EM87" s="18" t="s">
        <v>869</v>
      </c>
      <c r="EN87" s="16" t="s">
        <v>870</v>
      </c>
      <c r="EO87" s="16" t="s">
        <v>871</v>
      </c>
      <c r="EP87" s="16" t="e">
        <f>IF(OR(EN87="Cống tròn",EN87="Cống hộp",EN87="Ống nhựa"),INDEX(#REF!,MATCH(E87,#REF!,0)),IF(OR(EN87="Rãnh xây",EN87="Rãnh bê tông"),INDEX(#REF!,MATCH(E87,#REF!,0)),0))</f>
        <v>#REF!</v>
      </c>
      <c r="EQ87" s="18">
        <v>35.510000000000126</v>
      </c>
      <c r="ER87" s="18"/>
      <c r="ES87" s="25">
        <f t="shared" si="377"/>
        <v>0</v>
      </c>
      <c r="ET87" s="1" t="str">
        <f>_xlfn.IFNA(IF(EN87="Cống tròn",INDEX(#REF!,MATCH(E87,#REF!,0)),IF(EN87="Cống hộp",INDEX(#REF!,MATCH(E87,#REF!,0)),EU87&amp;" ,"&amp;EV87)),0)</f>
        <v>Móng bê tông ,Có cốt thép</v>
      </c>
      <c r="EU87" s="16" t="s">
        <v>769</v>
      </c>
      <c r="EV87" s="16" t="s">
        <v>872</v>
      </c>
      <c r="EW87" s="16" t="e">
        <f>_xlfn.IFNA(INDEX(#REF!,MATCH(E87,#REF!,0)),0)</f>
        <v>#REF!</v>
      </c>
      <c r="EX87" s="16"/>
      <c r="EY87" s="18">
        <v>0</v>
      </c>
      <c r="EZ87" s="18">
        <v>0</v>
      </c>
      <c r="FA87" s="18">
        <v>0</v>
      </c>
      <c r="FB87" s="19">
        <v>0</v>
      </c>
      <c r="FC87" s="19">
        <v>0</v>
      </c>
      <c r="FD87" s="25">
        <f t="shared" si="232"/>
        <v>0</v>
      </c>
      <c r="FE87" s="25">
        <f t="shared" si="378"/>
        <v>0</v>
      </c>
      <c r="FF87" s="18">
        <v>0</v>
      </c>
      <c r="FG87" s="18">
        <v>0</v>
      </c>
      <c r="FH87" s="18">
        <v>0</v>
      </c>
      <c r="FI87" s="25">
        <f t="shared" si="379"/>
        <v>0</v>
      </c>
      <c r="FJ87" s="18">
        <v>0</v>
      </c>
      <c r="FK87" s="18">
        <v>0</v>
      </c>
      <c r="FL87" s="18">
        <v>0</v>
      </c>
      <c r="FM87" s="18">
        <v>0</v>
      </c>
      <c r="FN87" s="18">
        <v>0</v>
      </c>
      <c r="FO87" s="25">
        <f t="shared" si="380"/>
        <v>0</v>
      </c>
      <c r="FP87" s="18">
        <v>0</v>
      </c>
      <c r="FQ87" s="18">
        <v>0</v>
      </c>
      <c r="FR87" s="25">
        <f t="shared" si="233"/>
        <v>0</v>
      </c>
      <c r="FS87" s="25">
        <f t="shared" si="234"/>
        <v>0</v>
      </c>
      <c r="FT87" s="25">
        <f t="shared" si="235"/>
        <v>0</v>
      </c>
      <c r="FU87" s="25">
        <f t="shared" si="236"/>
        <v>0</v>
      </c>
      <c r="FV87" s="25" t="str">
        <f t="shared" si="381"/>
        <v>Đủ</v>
      </c>
      <c r="FW87" s="25">
        <f t="shared" si="382"/>
        <v>0</v>
      </c>
      <c r="FX87" s="16" t="s">
        <v>820</v>
      </c>
      <c r="FY87" s="16" t="s">
        <v>766</v>
      </c>
      <c r="FZ87" s="16" t="s">
        <v>771</v>
      </c>
      <c r="GA87" s="16" t="s">
        <v>771</v>
      </c>
      <c r="GB87" s="18">
        <v>0.1</v>
      </c>
      <c r="GC87" s="18">
        <v>1.6</v>
      </c>
      <c r="GD87" s="18">
        <v>0.2</v>
      </c>
      <c r="GE87" s="18">
        <v>1.4</v>
      </c>
      <c r="GF87" s="18">
        <v>0</v>
      </c>
      <c r="GG87" s="18">
        <v>0</v>
      </c>
      <c r="GH87" s="18">
        <v>0.2</v>
      </c>
      <c r="GI87" s="18">
        <v>2</v>
      </c>
      <c r="GJ87" s="18">
        <v>1</v>
      </c>
      <c r="GK87" s="18">
        <v>0</v>
      </c>
      <c r="GL87" s="25">
        <f t="shared" si="237"/>
        <v>1</v>
      </c>
      <c r="GM87" s="25">
        <f t="shared" si="383"/>
        <v>1</v>
      </c>
      <c r="GN87" s="18">
        <v>0</v>
      </c>
      <c r="GO87" s="18">
        <v>0</v>
      </c>
      <c r="GP87" s="18">
        <v>0.15</v>
      </c>
      <c r="GQ87" s="18">
        <v>0.11</v>
      </c>
      <c r="GR87" s="1" t="e">
        <f>_xlfn.IFNA(INDEX(#REF!,MATCH(E87,#REF!,0)),0)</f>
        <v>#REF!</v>
      </c>
      <c r="GS87" s="16"/>
      <c r="GT87" s="18">
        <v>0</v>
      </c>
      <c r="GU87" s="18">
        <v>0</v>
      </c>
      <c r="GV87" s="18">
        <v>0</v>
      </c>
      <c r="GW87" s="18">
        <v>0</v>
      </c>
      <c r="GX87" s="25">
        <f t="shared" si="238"/>
        <v>0</v>
      </c>
      <c r="GY87" s="25">
        <f t="shared" si="239"/>
        <v>0</v>
      </c>
      <c r="GZ87" s="25">
        <f t="shared" si="384"/>
        <v>1.45</v>
      </c>
      <c r="HA87" s="1" t="e" cm="1">
        <f t="array" ref="HA87">INDEX(#REF!,MATCH(EJ87&amp;EK87&amp;HD87&amp;HE87&amp;HF87,#REF!&amp;#REF!&amp;#REF!&amp;#REF!&amp;#REF!,0))</f>
        <v>#REF!</v>
      </c>
      <c r="HB87" s="16" t="s">
        <v>872</v>
      </c>
      <c r="HC87" s="25">
        <f t="shared" si="385"/>
        <v>35</v>
      </c>
      <c r="HD87" s="18">
        <v>1</v>
      </c>
      <c r="HE87" s="18">
        <v>1.2</v>
      </c>
      <c r="HF87" s="18">
        <v>0.15</v>
      </c>
      <c r="HG87" s="1" t="e" cm="1">
        <f t="array" ref="HG87">INDEX(#REF!,MATCH(EJ87&amp;EK87&amp;HJ87&amp;HK87&amp;HL87,#REF!&amp;#REF!&amp;#REF!&amp;#REF!&amp;#REF!,0))</f>
        <v>#REF!</v>
      </c>
      <c r="HH87" s="16" t="s">
        <v>872</v>
      </c>
      <c r="HI87" s="25">
        <f t="shared" si="386"/>
        <v>1</v>
      </c>
      <c r="HJ87" s="25">
        <f t="shared" si="387"/>
        <v>0.54</v>
      </c>
      <c r="HK87" s="19">
        <v>1.2</v>
      </c>
      <c r="HL87" s="19">
        <v>0.15</v>
      </c>
      <c r="HM87" s="18">
        <v>0.01</v>
      </c>
      <c r="HN87" s="18">
        <v>1</v>
      </c>
      <c r="HO87" s="25">
        <f t="shared" si="388"/>
        <v>35</v>
      </c>
      <c r="HP87" s="25">
        <f t="shared" si="389"/>
        <v>0.35000000000000003</v>
      </c>
      <c r="HQ87" s="25">
        <f t="shared" si="390"/>
        <v>35.35</v>
      </c>
      <c r="HR87" s="25">
        <f t="shared" si="391"/>
        <v>-0.16000000000012449</v>
      </c>
      <c r="HS87" s="25" t="str">
        <f t="shared" si="392"/>
        <v>Thêm 01</v>
      </c>
      <c r="HT87" s="19">
        <v>0</v>
      </c>
      <c r="HU87" s="19">
        <v>0</v>
      </c>
      <c r="HV87" s="19">
        <v>0</v>
      </c>
      <c r="HW87" s="25">
        <f t="shared" si="393"/>
        <v>0</v>
      </c>
      <c r="HX87" s="19">
        <v>0</v>
      </c>
      <c r="HY87" s="19">
        <v>0</v>
      </c>
      <c r="HZ87" s="18">
        <v>26.99</v>
      </c>
      <c r="IA87" s="20">
        <f>ROUND(IF(EN87="Cống tròn",IF(EN87="Cống tròn",IF(EU87="Không có móng",IQ87-FF87,IF(EU87="Đế",IP87-FN87,IF(OR(EU87="Móng bê tông",EU87="Móng bê tông kết hợp đế"),II87-FJ87,0))),0),IF(EN87="Cống hộp",IF(AND(EN87="Cống hộp",EU87="Không có móng"),IQ87-GF87,IF(AND(EN87="Cống hộp",EU87="Móng bê tông"),IJ87-GB87,0)),IF(OR(EN87="Rãnh xây",EN87="Rãnh bê tông"),IF(OR(EN87="Rãnh xây",EN87="Rãnh bê tông"),IK87-GB87,0),IF(EN87="Ống nhựa",IF(AND(EN87="Ống nhựa",EU87="Không đắp cát"),IQ87-HT87,IF(AND(EN87="Ống nhựa",EU87="Đắp cát"),IH87-HX87,0)),IF(EN87="Rãnh thang",IF(EN87="Rãnh thang",IF(EU87="Móng bê tông",#REF!-#REF!,IQ87),0),0))))),2)</f>
        <v>24.59</v>
      </c>
      <c r="IB87" s="20">
        <f t="shared" si="394"/>
        <v>2.3999999999999986</v>
      </c>
      <c r="IC87" s="20">
        <f t="shared" si="240"/>
        <v>0</v>
      </c>
      <c r="ID87" s="20">
        <f t="shared" si="241"/>
        <v>0</v>
      </c>
      <c r="IE87" s="20">
        <f t="shared" si="242"/>
        <v>24.59</v>
      </c>
      <c r="IF87" s="20">
        <f t="shared" si="243"/>
        <v>0</v>
      </c>
      <c r="IG87" s="20">
        <f>IF(EN87="Rãnh thang",IF(AND(EN87="Rãnh thang",EU87="Móng bê tông"),IQ87-#REF!,0),IF(EN87="Ống nhựa",IF(AND(EN87="Ống nhựa",EU87="Đắp cát"),IQ87-HT87,0),IF(EN87="Cống tròn",IF(EN87="Cống tròn",IF(OR(EU87="Móng bê tông",EU87="Móng bê tông kết hợp đế"),IM87-FL87,0),0),IF(EN87="Cống hộp",IF(AND(EN87="Cống hộp",EU87="Móng bê tông"),IN87-GD87,0),IF(OR(EN87="Rãnh xây",EN87="Rãnh bê tông"),IF(AND(EN87="Rãnh xây",EU87="Móng bê tông"),IO87-GD87,IF(AND(EN87="Rãnh bê tông",EU87="Móng bê tông"),IO87-GD87,0)),0)))))</f>
        <v>24.69</v>
      </c>
      <c r="IH87" s="20">
        <f t="shared" si="244"/>
        <v>0</v>
      </c>
      <c r="II87" s="20">
        <f t="shared" si="245"/>
        <v>0</v>
      </c>
      <c r="IJ87" s="20">
        <f t="shared" si="246"/>
        <v>0</v>
      </c>
      <c r="IK87" s="20">
        <f t="shared" si="247"/>
        <v>24.69</v>
      </c>
      <c r="IL87" s="20">
        <f t="shared" si="248"/>
        <v>24.89</v>
      </c>
      <c r="IM87" s="20">
        <f t="shared" si="249"/>
        <v>0</v>
      </c>
      <c r="IN87" s="20">
        <f t="shared" si="250"/>
        <v>0</v>
      </c>
      <c r="IO87" s="20">
        <f t="shared" si="251"/>
        <v>24.89</v>
      </c>
      <c r="IP87" s="20">
        <f t="shared" si="252"/>
        <v>0</v>
      </c>
      <c r="IQ87" s="18">
        <v>24.89</v>
      </c>
      <c r="IR87" s="25">
        <f t="shared" si="395"/>
        <v>1</v>
      </c>
      <c r="IS87" s="25">
        <f t="shared" si="253"/>
        <v>25.89</v>
      </c>
      <c r="IT87" s="25">
        <f t="shared" si="254"/>
        <v>25.89</v>
      </c>
      <c r="IU87" s="25">
        <f>ROUND(IF(EN87="Cống tròn",IF(EN87="Cống tròn",IV87+FF87,0),IF(EN87="Cống hộp",IF(EN87="Cống hộp",IV87+GP87,0),IF(OR(EN87="Rãnh xây",EN87="Rãnh bê tông"),IF(OR(EN87="Rãnh xây",EN87="Rãnh bê tông"),IV87+GP87,0),IF(EN87="ống nhựa",IF(EN87="Ống nhựa",IV87+HT87,0),IF(EN87="Rãnh thang",IF(EN87="Rãnh thang",IQ87+#REF!,0),0))))),2)</f>
        <v>26.04</v>
      </c>
      <c r="IV87" s="18">
        <v>25.89</v>
      </c>
      <c r="IW87" s="25">
        <f t="shared" si="255"/>
        <v>0</v>
      </c>
      <c r="IX87" s="25">
        <f t="shared" si="256"/>
        <v>0</v>
      </c>
      <c r="IY87" s="25">
        <f t="shared" si="257"/>
        <v>26.04</v>
      </c>
      <c r="IZ87" s="25">
        <f t="shared" si="258"/>
        <v>0</v>
      </c>
      <c r="JA87" s="25">
        <f t="shared" si="259"/>
        <v>0</v>
      </c>
      <c r="JB87" s="18">
        <v>26.85</v>
      </c>
      <c r="JC87" s="20">
        <f>ROUND(IF(EN87="Cống tròn",IF(EN87="Cống tròn",IF(EU87="Không có móng",JS87-FF87,IF(EU87="Đế",JR87-FN87,IF(OR(EU87="Móng bê tông",EU87="Móng bê tông kết hợp đế"),JK87-FJ87,0))),0),IF(EN87="Cống hộp",IF(AND(EN87="Cống hộp",EU87="Không có móng"),JS87-GF87,IF(AND(EN87="Cống hộp",EU87="Móng bê tông"),JL87-GB87,0)),IF(OR(EN87="Rãnh xây",EN87="Rãnh bê tông"),IF(OR(EN87="Rãnh xây",EN87="Rãnh bê tông"),JM87-GB87,0),IF(EN87="Ống nhựa",IF(AND(EN87="Ống nhựa",EU87="Không đắp cát"),JS87-HT87,IF(AND(EN87="Ống nhựa",EU87="Đắp cát"),JJ87-HX87,0)),IF(EN87="Rãnh thang",IF(EN87="Rãnh thang",IF(EU87="Móng bê tông",#REF!-#REF!,JS87),0),0))))),2)</f>
        <v>24.46</v>
      </c>
      <c r="JD87" s="20">
        <f t="shared" si="396"/>
        <v>2.3900000000000006</v>
      </c>
      <c r="JE87" s="20">
        <f t="shared" si="260"/>
        <v>0</v>
      </c>
      <c r="JF87" s="20">
        <f t="shared" si="261"/>
        <v>0</v>
      </c>
      <c r="JG87" s="20">
        <f t="shared" si="262"/>
        <v>24.46</v>
      </c>
      <c r="JH87" s="20">
        <f t="shared" si="263"/>
        <v>0</v>
      </c>
      <c r="JI87" s="20">
        <f>IF(EN87="Rãnh thang",IF(AND(EN87="Rãnh thang",EU87="Móng bê tông"),JS87-#REF!,0),IF(EN87="Ống nhựa",IF(AND(EN87="Ống nhựa",EU87="Đắp cát"),JS87-HT87,0),IF(EN87="Cống tròn",IF(EN87="Cống tròn",IF(OR(EU87="Móng bê tông",EU87="Móng bê tông kết hợp đế"),JO87-FL87,0),0),IF(EN87="Cống hộp",IF(AND(EN87="Cống hộp",EU87="Móng bê tông"),JP87-GD87,0),IF(OR(EN87="Rãnh xây",EN87="Rãnh bê tông"),IF(AND(EN87="Rãnh xây",EU87="Móng bê tông"),JQ87-GD87,IF(AND(EN87="Rãnh bê tông",EU87="Móng bê tông"),JQ87-GD87,0)),0)))))</f>
        <v>24.560000000000002</v>
      </c>
      <c r="JJ87" s="20">
        <f t="shared" si="264"/>
        <v>0</v>
      </c>
      <c r="JK87" s="20">
        <f t="shared" si="265"/>
        <v>0</v>
      </c>
      <c r="JL87" s="20">
        <f t="shared" si="266"/>
        <v>0</v>
      </c>
      <c r="JM87" s="20">
        <f t="shared" si="267"/>
        <v>24.560000000000002</v>
      </c>
      <c r="JN87" s="20">
        <f t="shared" si="268"/>
        <v>24.76</v>
      </c>
      <c r="JO87" s="20">
        <f t="shared" si="269"/>
        <v>0</v>
      </c>
      <c r="JP87" s="20">
        <f t="shared" si="270"/>
        <v>0</v>
      </c>
      <c r="JQ87" s="20">
        <f t="shared" si="271"/>
        <v>24.76</v>
      </c>
      <c r="JR87" s="20">
        <f t="shared" si="272"/>
        <v>0</v>
      </c>
      <c r="JS87" s="26">
        <v>24.76</v>
      </c>
      <c r="JT87" s="25">
        <f t="shared" si="397"/>
        <v>1</v>
      </c>
      <c r="JU87" s="25">
        <f t="shared" si="273"/>
        <v>25.76</v>
      </c>
      <c r="JV87" s="25">
        <f t="shared" si="274"/>
        <v>25.76</v>
      </c>
      <c r="JW87" s="25">
        <f>ROUND(IF(EN87="Cống tròn",IF(EN87="Cống tròn",JX87+FF87,0),IF(EN87="Cống hộp",IF(EN87="Cống hộp",JX87+GP87,0),IF(OR(EN87="Rãnh xây",EN87="Rãnh bê tông"),IF(OR(EN87="Rãnh xây",EN87="Rãnh bê tông"),JX87+GP87,0),IF(EN87="ống nhựa",IF(EN87="Ống nhựa",JX87+HT87,0),IF(EN87="Rãnh thang",IF(EN87="Rãnh thang",JS87+#REF!,0),0))))),2)</f>
        <v>25.91</v>
      </c>
      <c r="JX87" s="27">
        <v>25.76</v>
      </c>
      <c r="JY87" s="25">
        <f t="shared" si="275"/>
        <v>0</v>
      </c>
      <c r="JZ87" s="25">
        <f t="shared" si="276"/>
        <v>0</v>
      </c>
      <c r="KA87" s="25">
        <f t="shared" si="277"/>
        <v>25.91</v>
      </c>
      <c r="KB87" s="25">
        <f t="shared" si="278"/>
        <v>0</v>
      </c>
      <c r="KC87" s="25">
        <f t="shared" si="279"/>
        <v>0</v>
      </c>
      <c r="KD87" s="28" t="s">
        <v>98</v>
      </c>
      <c r="KE87" s="27">
        <v>0</v>
      </c>
      <c r="KF87" s="25">
        <f t="shared" si="280"/>
        <v>2.3999999999999986</v>
      </c>
      <c r="KG87" s="25">
        <f t="shared" si="398"/>
        <v>2.3999999999999986</v>
      </c>
      <c r="KH87" s="27">
        <v>0</v>
      </c>
      <c r="KI87" s="25">
        <f t="shared" si="281"/>
        <v>2.3900000000000006</v>
      </c>
      <c r="KJ87" s="25">
        <f t="shared" si="399"/>
        <v>2.3900000000000006</v>
      </c>
      <c r="KK87" s="25">
        <f t="shared" si="282"/>
        <v>0</v>
      </c>
      <c r="KL87" s="25">
        <f t="shared" si="283"/>
        <v>0</v>
      </c>
      <c r="KM87" s="25">
        <f t="shared" si="400"/>
        <v>0</v>
      </c>
      <c r="KN87" s="25">
        <f t="shared" si="284"/>
        <v>0</v>
      </c>
      <c r="KO87" s="25">
        <f t="shared" si="285"/>
        <v>0</v>
      </c>
      <c r="KP87" s="25">
        <f t="shared" si="401"/>
        <v>0</v>
      </c>
      <c r="KQ87" s="25">
        <f t="shared" si="286"/>
        <v>0</v>
      </c>
      <c r="KR87" s="25">
        <f t="shared" si="287"/>
        <v>0</v>
      </c>
      <c r="KS87" s="25">
        <f t="shared" si="402"/>
        <v>0</v>
      </c>
      <c r="KT87" s="25">
        <f t="shared" si="288"/>
        <v>0</v>
      </c>
      <c r="KU87" s="25">
        <f t="shared" si="289"/>
        <v>0</v>
      </c>
      <c r="KV87" s="25">
        <f t="shared" si="403"/>
        <v>0</v>
      </c>
      <c r="KW87" s="25">
        <f t="shared" si="290"/>
        <v>0</v>
      </c>
      <c r="KX87" s="25">
        <f t="shared" si="291"/>
        <v>0</v>
      </c>
      <c r="KY87" s="25">
        <f t="shared" si="404"/>
        <v>0</v>
      </c>
      <c r="KZ87" s="25">
        <f t="shared" si="292"/>
        <v>0</v>
      </c>
      <c r="LA87" s="25">
        <f t="shared" si="293"/>
        <v>0</v>
      </c>
      <c r="LB87" s="25">
        <f t="shared" si="405"/>
        <v>0</v>
      </c>
      <c r="LC87" s="25">
        <f t="shared" si="294"/>
        <v>0</v>
      </c>
      <c r="LD87" s="25">
        <f t="shared" si="295"/>
        <v>0</v>
      </c>
      <c r="LE87" s="25">
        <f t="shared" si="406"/>
        <v>0</v>
      </c>
      <c r="LF87" s="25">
        <f t="shared" si="296"/>
        <v>0</v>
      </c>
      <c r="LG87" s="25">
        <f t="shared" si="297"/>
        <v>0</v>
      </c>
      <c r="LH87" s="25">
        <f t="shared" si="407"/>
        <v>0</v>
      </c>
      <c r="LI87" s="25">
        <f t="shared" si="298"/>
        <v>0.1</v>
      </c>
      <c r="LJ87" s="25">
        <f t="shared" si="299"/>
        <v>0.1</v>
      </c>
      <c r="LK87" s="25">
        <f t="shared" si="408"/>
        <v>0.1</v>
      </c>
      <c r="LL87" s="25">
        <f t="shared" si="300"/>
        <v>0</v>
      </c>
      <c r="LM87" s="25">
        <f t="shared" si="301"/>
        <v>0</v>
      </c>
      <c r="LN87" s="25">
        <f t="shared" si="409"/>
        <v>0</v>
      </c>
      <c r="LO87" s="25">
        <f t="shared" si="302"/>
        <v>0.2</v>
      </c>
      <c r="LP87" s="25">
        <f t="shared" si="303"/>
        <v>0.2</v>
      </c>
      <c r="LQ87" s="25">
        <f t="shared" si="410"/>
        <v>0.2</v>
      </c>
      <c r="LR87" s="25">
        <f t="shared" si="304"/>
        <v>0</v>
      </c>
      <c r="LS87" s="25">
        <f t="shared" si="305"/>
        <v>0</v>
      </c>
      <c r="LT87" s="25">
        <f t="shared" si="411"/>
        <v>0</v>
      </c>
      <c r="LU87" s="25">
        <f t="shared" si="306"/>
        <v>1.1499999999999999</v>
      </c>
      <c r="LV87" s="25">
        <f t="shared" si="307"/>
        <v>1.1499999999999999</v>
      </c>
      <c r="LW87" s="25">
        <f t="shared" si="412"/>
        <v>1.1499999999999999</v>
      </c>
      <c r="LX87" s="25">
        <f t="shared" si="308"/>
        <v>0</v>
      </c>
      <c r="LY87" s="25">
        <f t="shared" si="309"/>
        <v>0</v>
      </c>
      <c r="LZ87" s="25">
        <f t="shared" si="413"/>
        <v>0</v>
      </c>
      <c r="MA87" s="25">
        <f t="shared" si="310"/>
        <v>0</v>
      </c>
      <c r="MB87" s="25">
        <f t="shared" si="311"/>
        <v>0</v>
      </c>
      <c r="MC87" s="25">
        <f t="shared" si="414"/>
        <v>0</v>
      </c>
      <c r="MD87" s="25">
        <f t="shared" si="312"/>
        <v>0</v>
      </c>
      <c r="ME87" s="25">
        <f t="shared" si="313"/>
        <v>0</v>
      </c>
      <c r="MF87" s="25">
        <f t="shared" si="415"/>
        <v>0</v>
      </c>
      <c r="MG87" s="25">
        <f t="shared" si="314"/>
        <v>0</v>
      </c>
      <c r="MH87" s="25">
        <f t="shared" si="315"/>
        <v>0</v>
      </c>
      <c r="MI87" s="25">
        <f t="shared" si="416"/>
        <v>0</v>
      </c>
      <c r="MJ87" s="25">
        <f t="shared" si="316"/>
        <v>0</v>
      </c>
      <c r="MK87" s="25">
        <f t="shared" si="317"/>
        <v>0</v>
      </c>
      <c r="ML87" s="25">
        <f t="shared" si="417"/>
        <v>0</v>
      </c>
      <c r="MM87" s="25">
        <f t="shared" si="318"/>
        <v>0</v>
      </c>
      <c r="MN87" s="25">
        <f t="shared" si="319"/>
        <v>0</v>
      </c>
      <c r="MO87" s="25">
        <f t="shared" si="418"/>
        <v>0</v>
      </c>
      <c r="MP87" s="25">
        <f t="shared" si="320"/>
        <v>0</v>
      </c>
      <c r="MQ87" s="25">
        <f t="shared" si="321"/>
        <v>0</v>
      </c>
      <c r="MR87" s="25">
        <f t="shared" si="419"/>
        <v>0</v>
      </c>
      <c r="MS87" s="29">
        <v>1.5999999999999999</v>
      </c>
      <c r="MT87" s="29">
        <v>0</v>
      </c>
      <c r="MU87" s="29">
        <v>1</v>
      </c>
      <c r="MV87" s="29">
        <v>1</v>
      </c>
      <c r="MW87" s="25">
        <f t="shared" si="322"/>
        <v>1.6</v>
      </c>
      <c r="MX87" s="25">
        <f t="shared" si="323"/>
        <v>3.84</v>
      </c>
      <c r="MY87" s="25">
        <f t="shared" si="324"/>
        <v>0</v>
      </c>
      <c r="MZ87" s="25">
        <f t="shared" si="325"/>
        <v>0</v>
      </c>
      <c r="NA87" s="25">
        <f t="shared" si="326"/>
        <v>1.6</v>
      </c>
      <c r="NB87" s="25">
        <f t="shared" si="327"/>
        <v>3.82</v>
      </c>
      <c r="NC87" s="25">
        <f t="shared" si="328"/>
        <v>0</v>
      </c>
      <c r="ND87" s="25">
        <f t="shared" si="329"/>
        <v>0</v>
      </c>
      <c r="NE87" s="25">
        <f t="shared" si="420"/>
        <v>1.6</v>
      </c>
      <c r="NF87" s="25">
        <f t="shared" si="420"/>
        <v>3.83</v>
      </c>
      <c r="NG87" s="25">
        <f t="shared" si="420"/>
        <v>0</v>
      </c>
      <c r="NH87" s="25">
        <f t="shared" si="420"/>
        <v>0</v>
      </c>
      <c r="NI87" s="25">
        <f t="shared" si="330"/>
        <v>136</v>
      </c>
      <c r="NJ87" s="25">
        <f t="shared" si="331"/>
        <v>0</v>
      </c>
      <c r="NK87" s="25">
        <f t="shared" si="332"/>
        <v>136</v>
      </c>
      <c r="NL87" s="25">
        <f t="shared" si="333"/>
        <v>0</v>
      </c>
      <c r="NM87" s="25">
        <f t="shared" si="334"/>
        <v>0</v>
      </c>
      <c r="NN87" s="25">
        <f t="shared" si="421"/>
        <v>0</v>
      </c>
      <c r="NO87" s="25">
        <f t="shared" si="335"/>
        <v>0</v>
      </c>
      <c r="NP87" s="25">
        <f t="shared" si="336"/>
        <v>0</v>
      </c>
      <c r="NQ87" s="25">
        <f t="shared" si="422"/>
        <v>0</v>
      </c>
      <c r="NR87" s="25">
        <f t="shared" si="337"/>
        <v>72.8</v>
      </c>
      <c r="NS87" s="25">
        <f t="shared" si="338"/>
        <v>0</v>
      </c>
      <c r="NT87" s="25">
        <f t="shared" si="423"/>
        <v>72.8</v>
      </c>
      <c r="NU87" s="25">
        <f t="shared" si="339"/>
        <v>0</v>
      </c>
      <c r="NV87" s="25">
        <f t="shared" si="340"/>
        <v>0</v>
      </c>
      <c r="NW87" s="25">
        <f t="shared" si="424"/>
        <v>0</v>
      </c>
      <c r="NX87" s="25">
        <f t="shared" si="425"/>
        <v>72.8</v>
      </c>
      <c r="NY87" s="25">
        <f t="shared" si="425"/>
        <v>0</v>
      </c>
      <c r="NZ87" s="25">
        <f t="shared" si="426"/>
        <v>72.8</v>
      </c>
      <c r="OA87" s="25">
        <f t="shared" si="427"/>
        <v>63.2</v>
      </c>
      <c r="OB87" s="25">
        <f t="shared" si="427"/>
        <v>0</v>
      </c>
      <c r="OC87" s="25">
        <f t="shared" si="428"/>
        <v>63.2</v>
      </c>
      <c r="OD87" s="25">
        <f t="shared" si="429"/>
        <v>72.8</v>
      </c>
      <c r="OE87" s="25">
        <f t="shared" si="429"/>
        <v>0</v>
      </c>
      <c r="OF87" s="25">
        <f t="shared" si="429"/>
        <v>72.8</v>
      </c>
      <c r="OG87" s="25">
        <f t="shared" si="341"/>
        <v>0</v>
      </c>
      <c r="OH87" s="25">
        <f t="shared" si="342"/>
        <v>0</v>
      </c>
      <c r="OI87" s="25">
        <f t="shared" si="343"/>
        <v>0</v>
      </c>
      <c r="OJ87" s="25">
        <f t="shared" si="344"/>
        <v>0</v>
      </c>
      <c r="OK87" s="25">
        <f t="shared" si="345"/>
        <v>0</v>
      </c>
      <c r="OL87" s="25">
        <f t="shared" si="346"/>
        <v>0</v>
      </c>
      <c r="OM87" s="25">
        <f t="shared" si="430"/>
        <v>0</v>
      </c>
      <c r="ON87" s="25">
        <f t="shared" si="430"/>
        <v>0</v>
      </c>
      <c r="OO87" s="25">
        <f t="shared" si="430"/>
        <v>0</v>
      </c>
      <c r="OP87" s="25">
        <f t="shared" si="347"/>
        <v>0</v>
      </c>
      <c r="OQ87" s="25">
        <f t="shared" si="348"/>
        <v>0</v>
      </c>
      <c r="OR87" s="25">
        <f t="shared" si="431"/>
        <v>0</v>
      </c>
      <c r="OS87" s="19">
        <v>536921.02</v>
      </c>
      <c r="OT87" s="19">
        <v>2370663.21</v>
      </c>
    </row>
    <row r="88" spans="1:410" ht="33" customHeight="1" x14ac:dyDescent="0.25">
      <c r="A88" s="18"/>
      <c r="B88" s="18" t="s">
        <v>850</v>
      </c>
      <c r="C88" s="18">
        <v>2089.2399999999998</v>
      </c>
      <c r="D88" s="16" t="e">
        <f>_xlfn.IFNA(INDEX(#REF!,MATCH(E88,#REF!,0)),0)</f>
        <v>#REF!</v>
      </c>
      <c r="E88" s="18" t="s">
        <v>869</v>
      </c>
      <c r="F88" s="16" t="s">
        <v>765</v>
      </c>
      <c r="G88" s="16" t="s">
        <v>766</v>
      </c>
      <c r="H88" s="16" t="s">
        <v>767</v>
      </c>
      <c r="I88" s="16" t="s">
        <v>768</v>
      </c>
      <c r="J88" s="16" t="s">
        <v>769</v>
      </c>
      <c r="K88" s="16" t="s">
        <v>770</v>
      </c>
      <c r="L88" s="16" t="s">
        <v>771</v>
      </c>
      <c r="M88" s="18">
        <v>2.44</v>
      </c>
      <c r="N88" s="18">
        <v>2.44</v>
      </c>
      <c r="O88" s="18">
        <v>2.84</v>
      </c>
      <c r="P88" s="18">
        <v>2.84</v>
      </c>
      <c r="Q88" s="18">
        <v>0.1</v>
      </c>
      <c r="R88" s="18">
        <v>2.64</v>
      </c>
      <c r="S88" s="18">
        <v>2.64</v>
      </c>
      <c r="T88" s="18">
        <v>0.2</v>
      </c>
      <c r="U88" s="18">
        <v>0</v>
      </c>
      <c r="V88" s="18">
        <v>0</v>
      </c>
      <c r="W88" s="18">
        <v>0</v>
      </c>
      <c r="X88" s="18">
        <v>2.44</v>
      </c>
      <c r="Y88" s="18">
        <v>2.4</v>
      </c>
      <c r="Z88" s="20">
        <f t="shared" si="349"/>
        <v>2.1</v>
      </c>
      <c r="AA88" s="18">
        <v>0.22</v>
      </c>
      <c r="AB88" s="18">
        <v>0</v>
      </c>
      <c r="AC88" s="18">
        <v>0</v>
      </c>
      <c r="AD88" s="18">
        <v>0</v>
      </c>
      <c r="AE88" s="18">
        <v>0</v>
      </c>
      <c r="AF88" s="18">
        <v>0</v>
      </c>
      <c r="AG88" s="18">
        <v>2</v>
      </c>
      <c r="AH88" s="18">
        <v>2</v>
      </c>
      <c r="AI88" s="20">
        <f t="shared" si="350"/>
        <v>2.25</v>
      </c>
      <c r="AJ88" s="18">
        <v>0</v>
      </c>
      <c r="AK88" s="18">
        <v>0</v>
      </c>
      <c r="AL88" s="20">
        <f t="shared" si="351"/>
        <v>0</v>
      </c>
      <c r="AM88" s="18">
        <v>2.44</v>
      </c>
      <c r="AN88" s="18">
        <v>2</v>
      </c>
      <c r="AO88" s="18">
        <v>0.15</v>
      </c>
      <c r="AP88" s="18">
        <v>0.22</v>
      </c>
      <c r="AQ88" s="18">
        <v>2.44</v>
      </c>
      <c r="AR88" s="18">
        <v>2.2200000000000002</v>
      </c>
      <c r="AS88" s="18">
        <v>0.12</v>
      </c>
      <c r="AT88" s="18">
        <v>0.11</v>
      </c>
      <c r="AU88" s="18">
        <v>0</v>
      </c>
      <c r="AV88" s="18">
        <v>1</v>
      </c>
      <c r="AW88" s="18">
        <v>0</v>
      </c>
      <c r="AX88" s="18">
        <v>0</v>
      </c>
      <c r="AY88" s="18">
        <v>0</v>
      </c>
      <c r="AZ88" s="18">
        <v>0</v>
      </c>
      <c r="BA88" s="18">
        <v>0</v>
      </c>
      <c r="BB88" s="18">
        <v>0</v>
      </c>
      <c r="BC88" s="18">
        <v>0</v>
      </c>
      <c r="BD88" s="18">
        <v>0</v>
      </c>
      <c r="BE88" s="18">
        <v>0</v>
      </c>
      <c r="BF88" s="18">
        <v>0</v>
      </c>
      <c r="BG88" s="18">
        <v>0</v>
      </c>
      <c r="BH88" s="18">
        <v>0</v>
      </c>
      <c r="BI88" s="18">
        <v>1</v>
      </c>
      <c r="BJ88" s="18">
        <v>0</v>
      </c>
      <c r="BK88" s="18">
        <v>0</v>
      </c>
      <c r="BL88" s="18">
        <v>1</v>
      </c>
      <c r="BM88" s="18">
        <v>0</v>
      </c>
      <c r="BN88" s="18">
        <v>0</v>
      </c>
      <c r="BO88" s="18">
        <v>0</v>
      </c>
      <c r="BP88" s="18">
        <v>0</v>
      </c>
      <c r="BQ88" s="18">
        <v>0</v>
      </c>
      <c r="BR88" s="18">
        <v>0</v>
      </c>
      <c r="BS88" s="18">
        <v>0</v>
      </c>
      <c r="BT88" s="18">
        <v>0</v>
      </c>
      <c r="BU88" s="18">
        <v>0</v>
      </c>
      <c r="BV88" s="18">
        <v>0</v>
      </c>
      <c r="BW88" s="18">
        <v>0</v>
      </c>
      <c r="BX88" s="18">
        <v>0</v>
      </c>
      <c r="BY88" s="18">
        <v>0</v>
      </c>
      <c r="BZ88" s="18">
        <v>0</v>
      </c>
      <c r="CA88" s="16" t="e">
        <f>_xlfn.IFNA(IF(RIGHT(D88,2)="=G",0,INDEX(#REF!,MATCH(E88,#REF!,0))),0)</f>
        <v>#REF!</v>
      </c>
      <c r="CB88" s="16" t="s">
        <v>776</v>
      </c>
      <c r="CC88" s="18">
        <v>0</v>
      </c>
      <c r="CD88" s="18">
        <v>0</v>
      </c>
      <c r="CE88" s="18">
        <v>2.2000000000000002</v>
      </c>
      <c r="CF88" s="18">
        <v>0.73</v>
      </c>
      <c r="CG88" s="18">
        <v>0.12</v>
      </c>
      <c r="CH88" s="18">
        <v>3</v>
      </c>
      <c r="CI88" s="16" t="s">
        <v>98</v>
      </c>
      <c r="CJ88" s="18">
        <v>0</v>
      </c>
      <c r="CK88" s="20">
        <f t="shared" si="217"/>
        <v>2.69</v>
      </c>
      <c r="CL88" s="20">
        <f t="shared" si="352"/>
        <v>2.69</v>
      </c>
      <c r="CM88" s="18">
        <v>28.52</v>
      </c>
      <c r="CN88" s="18">
        <v>26.85</v>
      </c>
      <c r="CO88" s="18">
        <v>26.011000000000003</v>
      </c>
      <c r="CP88" s="22">
        <f t="shared" si="218"/>
        <v>26.85</v>
      </c>
      <c r="CQ88" s="22">
        <f t="shared" si="219"/>
        <v>24.16</v>
      </c>
      <c r="CR88" s="22">
        <f t="shared" si="353"/>
        <v>2.69</v>
      </c>
      <c r="CS88" s="22">
        <f t="shared" si="220"/>
        <v>24.26</v>
      </c>
      <c r="CT88" s="22">
        <f t="shared" si="221"/>
        <v>24.46</v>
      </c>
      <c r="CU88" s="18">
        <v>24.46</v>
      </c>
      <c r="CV88" s="22">
        <f t="shared" si="354"/>
        <v>2.1</v>
      </c>
      <c r="CW88" s="22">
        <f t="shared" si="222"/>
        <v>0</v>
      </c>
      <c r="CX88" s="22">
        <f t="shared" si="223"/>
        <v>0</v>
      </c>
      <c r="CY88" s="22">
        <f t="shared" si="224"/>
        <v>26.58</v>
      </c>
      <c r="CZ88" s="22">
        <f t="shared" si="225"/>
        <v>26.73</v>
      </c>
      <c r="DA88" s="18">
        <v>26.85</v>
      </c>
      <c r="DB88" s="20">
        <f t="shared" si="355"/>
        <v>2.69</v>
      </c>
      <c r="DC88" s="20">
        <f t="shared" si="356"/>
        <v>0</v>
      </c>
      <c r="DD88" s="20">
        <f t="shared" si="357"/>
        <v>2.69</v>
      </c>
      <c r="DE88" s="20">
        <f t="shared" si="226"/>
        <v>0.1</v>
      </c>
      <c r="DF88" s="20">
        <f t="shared" si="227"/>
        <v>0.2</v>
      </c>
      <c r="DG88" s="20">
        <f t="shared" si="228"/>
        <v>2.37</v>
      </c>
      <c r="DH88" s="20">
        <f t="shared" si="229"/>
        <v>0</v>
      </c>
      <c r="DI88" s="20">
        <f t="shared" si="230"/>
        <v>0</v>
      </c>
      <c r="DJ88" s="20">
        <f t="shared" si="231"/>
        <v>0</v>
      </c>
      <c r="DK88" s="20">
        <f t="shared" si="358"/>
        <v>2.67</v>
      </c>
      <c r="DL88" s="20">
        <f t="shared" si="359"/>
        <v>0</v>
      </c>
      <c r="DM88" s="20">
        <f t="shared" si="360"/>
        <v>2.0000000000000018E-2</v>
      </c>
      <c r="DN88" s="20">
        <f t="shared" si="361"/>
        <v>0</v>
      </c>
      <c r="DO88" s="18">
        <v>3.04</v>
      </c>
      <c r="DP88" s="18">
        <v>0</v>
      </c>
      <c r="DQ88" s="18">
        <v>1</v>
      </c>
      <c r="DR88" s="18">
        <v>1</v>
      </c>
      <c r="DS88" s="25">
        <f t="shared" si="362"/>
        <v>3.04</v>
      </c>
      <c r="DT88" s="25">
        <f t="shared" si="363"/>
        <v>0</v>
      </c>
      <c r="DU88" s="25">
        <f t="shared" si="364"/>
        <v>8.18</v>
      </c>
      <c r="DV88" s="25">
        <f t="shared" si="365"/>
        <v>0</v>
      </c>
      <c r="DW88" s="25">
        <f t="shared" si="366"/>
        <v>8.18</v>
      </c>
      <c r="DX88" s="25">
        <f t="shared" si="367"/>
        <v>23.23</v>
      </c>
      <c r="DY88" s="25">
        <f t="shared" si="368"/>
        <v>0</v>
      </c>
      <c r="DZ88" s="25">
        <f t="shared" si="369"/>
        <v>23.23</v>
      </c>
      <c r="EA88" s="25">
        <f t="shared" si="370"/>
        <v>16.309999999999999</v>
      </c>
      <c r="EB88" s="25">
        <f t="shared" si="371"/>
        <v>0</v>
      </c>
      <c r="EC88" s="25">
        <f t="shared" si="372"/>
        <v>16.309999999999999</v>
      </c>
      <c r="ED88" s="25">
        <f t="shared" si="373"/>
        <v>6.92</v>
      </c>
      <c r="EE88" s="25">
        <f t="shared" si="373"/>
        <v>0</v>
      </c>
      <c r="EF88" s="25">
        <f t="shared" si="374"/>
        <v>6.92</v>
      </c>
      <c r="EG88" s="25">
        <f t="shared" si="375"/>
        <v>16.309999999999999</v>
      </c>
      <c r="EH88" s="25">
        <f t="shared" si="375"/>
        <v>0</v>
      </c>
      <c r="EI88" s="25">
        <f t="shared" si="376"/>
        <v>16.309999999999999</v>
      </c>
      <c r="EJ88" s="18">
        <v>2089.2399999999998</v>
      </c>
      <c r="EK88" s="18">
        <v>2089.2399999999998</v>
      </c>
      <c r="EL88" s="18" t="s">
        <v>869</v>
      </c>
      <c r="EM88" s="18" t="s">
        <v>873</v>
      </c>
      <c r="EN88" s="16" t="s">
        <v>870</v>
      </c>
      <c r="EO88" s="16" t="s">
        <v>134</v>
      </c>
      <c r="EP88" s="16" t="e">
        <f>IF(OR(EN88="Cống tròn",EN88="Cống hộp",EN88="Ống nhựa"),INDEX(#REF!,MATCH(E88,#REF!,0)),IF(OR(EN88="Rãnh xây",EN88="Rãnh bê tông"),INDEX(#REF!,MATCH(E88,#REF!,0)),0))</f>
        <v>#REF!</v>
      </c>
      <c r="EQ88" s="18">
        <v>17.170000000000002</v>
      </c>
      <c r="ER88" s="18"/>
      <c r="ES88" s="25">
        <f t="shared" si="377"/>
        <v>0</v>
      </c>
      <c r="ET88" s="1" t="str">
        <f>_xlfn.IFNA(IF(EN88="Cống tròn",INDEX(#REF!,MATCH(E88,#REF!,0)),IF(EN88="Cống hộp",INDEX(#REF!,MATCH(E88,#REF!,0)),EU88&amp;" ,"&amp;EV88)),0)</f>
        <v>Móng bê tông ,Có cốt thép</v>
      </c>
      <c r="EU88" s="16" t="s">
        <v>769</v>
      </c>
      <c r="EV88" s="16" t="s">
        <v>872</v>
      </c>
      <c r="EW88" s="16" t="e">
        <f>_xlfn.IFNA(INDEX(#REF!,MATCH(E88,#REF!,0)),0)</f>
        <v>#REF!</v>
      </c>
      <c r="EX88" s="16"/>
      <c r="EY88" s="18">
        <v>0</v>
      </c>
      <c r="EZ88" s="18">
        <v>0</v>
      </c>
      <c r="FA88" s="18">
        <v>0</v>
      </c>
      <c r="FB88" s="19">
        <v>0</v>
      </c>
      <c r="FC88" s="19">
        <v>0</v>
      </c>
      <c r="FD88" s="25">
        <f t="shared" si="232"/>
        <v>0</v>
      </c>
      <c r="FE88" s="25">
        <f t="shared" si="378"/>
        <v>0</v>
      </c>
      <c r="FF88" s="18">
        <v>0</v>
      </c>
      <c r="FG88" s="18">
        <v>0</v>
      </c>
      <c r="FH88" s="18">
        <v>0</v>
      </c>
      <c r="FI88" s="25">
        <f t="shared" si="379"/>
        <v>0</v>
      </c>
      <c r="FJ88" s="18">
        <v>0</v>
      </c>
      <c r="FK88" s="18">
        <v>0</v>
      </c>
      <c r="FL88" s="18">
        <v>0</v>
      </c>
      <c r="FM88" s="18">
        <v>0</v>
      </c>
      <c r="FN88" s="18">
        <v>0</v>
      </c>
      <c r="FO88" s="25">
        <f t="shared" si="380"/>
        <v>0</v>
      </c>
      <c r="FP88" s="18">
        <v>0</v>
      </c>
      <c r="FQ88" s="18">
        <v>0</v>
      </c>
      <c r="FR88" s="25">
        <f t="shared" si="233"/>
        <v>0</v>
      </c>
      <c r="FS88" s="25">
        <f t="shared" si="234"/>
        <v>0</v>
      </c>
      <c r="FT88" s="25">
        <f t="shared" si="235"/>
        <v>0</v>
      </c>
      <c r="FU88" s="25">
        <f t="shared" si="236"/>
        <v>0</v>
      </c>
      <c r="FV88" s="25" t="str">
        <f t="shared" si="381"/>
        <v>Đủ</v>
      </c>
      <c r="FW88" s="25">
        <f t="shared" si="382"/>
        <v>0</v>
      </c>
      <c r="FX88" s="16" t="s">
        <v>820</v>
      </c>
      <c r="FY88" s="16" t="s">
        <v>766</v>
      </c>
      <c r="FZ88" s="16" t="s">
        <v>771</v>
      </c>
      <c r="GA88" s="16" t="s">
        <v>771</v>
      </c>
      <c r="GB88" s="18">
        <v>0.1</v>
      </c>
      <c r="GC88" s="18">
        <v>1.6</v>
      </c>
      <c r="GD88" s="18">
        <v>0.2</v>
      </c>
      <c r="GE88" s="18">
        <v>1.4</v>
      </c>
      <c r="GF88" s="18">
        <v>0</v>
      </c>
      <c r="GG88" s="18">
        <v>0</v>
      </c>
      <c r="GH88" s="18">
        <v>0.2</v>
      </c>
      <c r="GI88" s="18">
        <v>2</v>
      </c>
      <c r="GJ88" s="18">
        <v>1</v>
      </c>
      <c r="GK88" s="18">
        <v>0</v>
      </c>
      <c r="GL88" s="25">
        <f t="shared" si="237"/>
        <v>1</v>
      </c>
      <c r="GM88" s="25">
        <f t="shared" si="383"/>
        <v>1</v>
      </c>
      <c r="GN88" s="18">
        <v>0</v>
      </c>
      <c r="GO88" s="18">
        <v>0</v>
      </c>
      <c r="GP88" s="18">
        <v>0.2</v>
      </c>
      <c r="GQ88" s="18">
        <v>0.11</v>
      </c>
      <c r="GR88" s="1" t="e">
        <f>_xlfn.IFNA(INDEX(#REF!,MATCH(E88,#REF!,0)),0)</f>
        <v>#REF!</v>
      </c>
      <c r="GS88" s="16"/>
      <c r="GT88" s="18">
        <v>0</v>
      </c>
      <c r="GU88" s="18">
        <v>0</v>
      </c>
      <c r="GV88" s="18">
        <v>0</v>
      </c>
      <c r="GW88" s="18">
        <v>0</v>
      </c>
      <c r="GX88" s="25">
        <f t="shared" si="238"/>
        <v>0</v>
      </c>
      <c r="GY88" s="25">
        <f t="shared" si="239"/>
        <v>0</v>
      </c>
      <c r="GZ88" s="25">
        <f t="shared" si="384"/>
        <v>1.5</v>
      </c>
      <c r="HA88" s="1" t="e" cm="1">
        <f t="array" ref="HA88">INDEX(#REF!,MATCH(EJ88&amp;EK88&amp;HD88&amp;HE88&amp;HF88,#REF!&amp;#REF!&amp;#REF!&amp;#REF!&amp;#REF!,0))</f>
        <v>#REF!</v>
      </c>
      <c r="HB88" s="16" t="s">
        <v>872</v>
      </c>
      <c r="HC88" s="25">
        <f t="shared" si="385"/>
        <v>17</v>
      </c>
      <c r="HD88" s="18">
        <v>1</v>
      </c>
      <c r="HE88" s="18">
        <v>1.2</v>
      </c>
      <c r="HF88" s="18">
        <v>0.2</v>
      </c>
      <c r="HG88" s="1" t="e" cm="1">
        <f t="array" ref="HG88">INDEX(#REF!,MATCH(EJ88&amp;EK88&amp;HJ88&amp;HK88&amp;HL88,#REF!&amp;#REF!&amp;#REF!&amp;#REF!&amp;#REF!,0))</f>
        <v>#REF!</v>
      </c>
      <c r="HH88" s="16" t="s">
        <v>872</v>
      </c>
      <c r="HI88" s="25">
        <f t="shared" si="386"/>
        <v>0</v>
      </c>
      <c r="HJ88" s="25">
        <f t="shared" si="387"/>
        <v>0</v>
      </c>
      <c r="HK88" s="19">
        <v>1.2</v>
      </c>
      <c r="HL88" s="19">
        <v>0.2</v>
      </c>
      <c r="HM88" s="18">
        <v>0.01</v>
      </c>
      <c r="HN88" s="18">
        <v>1</v>
      </c>
      <c r="HO88" s="25">
        <f t="shared" si="388"/>
        <v>17</v>
      </c>
      <c r="HP88" s="25">
        <f t="shared" si="389"/>
        <v>0.17</v>
      </c>
      <c r="HQ88" s="25">
        <f t="shared" si="390"/>
        <v>17.170000000000002</v>
      </c>
      <c r="HR88" s="25">
        <f t="shared" si="391"/>
        <v>0</v>
      </c>
      <c r="HS88" s="25" t="str">
        <f t="shared" si="392"/>
        <v>Đủ</v>
      </c>
      <c r="HT88" s="19">
        <v>0</v>
      </c>
      <c r="HU88" s="19">
        <v>0</v>
      </c>
      <c r="HV88" s="19">
        <v>0</v>
      </c>
      <c r="HW88" s="25">
        <f t="shared" si="393"/>
        <v>0</v>
      </c>
      <c r="HX88" s="19">
        <v>0</v>
      </c>
      <c r="HY88" s="19">
        <v>0</v>
      </c>
      <c r="HZ88" s="18">
        <v>26.85</v>
      </c>
      <c r="IA88" s="20">
        <f>ROUND(IF(EN88="Cống tròn",IF(EN88="Cống tròn",IF(EU88="Không có móng",IQ88-FF88,IF(EU88="Đế",IP88-FN88,IF(OR(EU88="Móng bê tông",EU88="Móng bê tông kết hợp đế"),II88-FJ88,0))),0),IF(EN88="Cống hộp",IF(AND(EN88="Cống hộp",EU88="Không có móng"),IQ88-GF88,IF(AND(EN88="Cống hộp",EU88="Móng bê tông"),IJ88-GB88,0)),IF(OR(EN88="Rãnh xây",EN88="Rãnh bê tông"),IF(OR(EN88="Rãnh xây",EN88="Rãnh bê tông"),IK88-GB88,0),IF(EN88="Ống nhựa",IF(AND(EN88="Ống nhựa",EU88="Không đắp cát"),IQ88-HT88,IF(AND(EN88="Ống nhựa",EU88="Đắp cát"),IH88-HX88,0)),IF(EN88="Rãnh thang",IF(EN88="Rãnh thang",IF(EU88="Móng bê tông",#REF!-#REF!,IQ88),0),0))))),2)</f>
        <v>24.46</v>
      </c>
      <c r="IB88" s="20">
        <f t="shared" si="394"/>
        <v>2.3900000000000006</v>
      </c>
      <c r="IC88" s="20">
        <f t="shared" si="240"/>
        <v>0</v>
      </c>
      <c r="ID88" s="20">
        <f t="shared" si="241"/>
        <v>0</v>
      </c>
      <c r="IE88" s="20">
        <f t="shared" si="242"/>
        <v>24.46</v>
      </c>
      <c r="IF88" s="20">
        <f t="shared" si="243"/>
        <v>0</v>
      </c>
      <c r="IG88" s="20">
        <f>IF(EN88="Rãnh thang",IF(AND(EN88="Rãnh thang",EU88="Móng bê tông"),IQ88-#REF!,0),IF(EN88="Ống nhựa",IF(AND(EN88="Ống nhựa",EU88="Đắp cát"),IQ88-HT88,0),IF(EN88="Cống tròn",IF(EN88="Cống tròn",IF(OR(EU88="Móng bê tông",EU88="Móng bê tông kết hợp đế"),IM88-FL88,0),0),IF(EN88="Cống hộp",IF(AND(EN88="Cống hộp",EU88="Móng bê tông"),IN88-GD88,0),IF(OR(EN88="Rãnh xây",EN88="Rãnh bê tông"),IF(AND(EN88="Rãnh xây",EU88="Móng bê tông"),IO88-GD88,IF(AND(EN88="Rãnh bê tông",EU88="Móng bê tông"),IO88-GD88,0)),0)))))</f>
        <v>24.560000000000002</v>
      </c>
      <c r="IH88" s="20">
        <f t="shared" si="244"/>
        <v>0</v>
      </c>
      <c r="II88" s="20">
        <f t="shared" si="245"/>
        <v>0</v>
      </c>
      <c r="IJ88" s="20">
        <f t="shared" si="246"/>
        <v>0</v>
      </c>
      <c r="IK88" s="20">
        <f t="shared" si="247"/>
        <v>24.560000000000002</v>
      </c>
      <c r="IL88" s="20">
        <f t="shared" si="248"/>
        <v>24.76</v>
      </c>
      <c r="IM88" s="20">
        <f t="shared" si="249"/>
        <v>0</v>
      </c>
      <c r="IN88" s="20">
        <f t="shared" si="250"/>
        <v>0</v>
      </c>
      <c r="IO88" s="20">
        <f t="shared" si="251"/>
        <v>24.76</v>
      </c>
      <c r="IP88" s="20">
        <f t="shared" si="252"/>
        <v>0</v>
      </c>
      <c r="IQ88" s="18">
        <v>24.76</v>
      </c>
      <c r="IR88" s="25">
        <f t="shared" si="395"/>
        <v>1</v>
      </c>
      <c r="IS88" s="25">
        <f t="shared" si="253"/>
        <v>25.76</v>
      </c>
      <c r="IT88" s="25">
        <f t="shared" si="254"/>
        <v>25.76</v>
      </c>
      <c r="IU88" s="25">
        <f>ROUND(IF(EN88="Cống tròn",IF(EN88="Cống tròn",IV88+FF88,0),IF(EN88="Cống hộp",IF(EN88="Cống hộp",IV88+GP88,0),IF(OR(EN88="Rãnh xây",EN88="Rãnh bê tông"),IF(OR(EN88="Rãnh xây",EN88="Rãnh bê tông"),IV88+GP88,0),IF(EN88="ống nhựa",IF(EN88="Ống nhựa",IV88+HT88,0),IF(EN88="Rãnh thang",IF(EN88="Rãnh thang",IQ88+#REF!,0),0))))),2)</f>
        <v>25.96</v>
      </c>
      <c r="IV88" s="18">
        <v>25.76</v>
      </c>
      <c r="IW88" s="25">
        <f t="shared" si="255"/>
        <v>0</v>
      </c>
      <c r="IX88" s="25">
        <f t="shared" si="256"/>
        <v>0</v>
      </c>
      <c r="IY88" s="25">
        <f t="shared" si="257"/>
        <v>25.96</v>
      </c>
      <c r="IZ88" s="25">
        <f t="shared" si="258"/>
        <v>0</v>
      </c>
      <c r="JA88" s="25">
        <f t="shared" si="259"/>
        <v>0</v>
      </c>
      <c r="JB88" s="18">
        <v>26.84</v>
      </c>
      <c r="JC88" s="20">
        <f>ROUND(IF(EN88="Cống tròn",IF(EN88="Cống tròn",IF(EU88="Không có móng",JS88-FF88,IF(EU88="Đế",JR88-FN88,IF(OR(EU88="Móng bê tông",EU88="Móng bê tông kết hợp đế"),JK88-FJ88,0))),0),IF(EN88="Cống hộp",IF(AND(EN88="Cống hộp",EU88="Không có móng"),JS88-GF88,IF(AND(EN88="Cống hộp",EU88="Móng bê tông"),JL88-GB88,0)),IF(OR(EN88="Rãnh xây",EN88="Rãnh bê tông"),IF(OR(EN88="Rãnh xây",EN88="Rãnh bê tông"),JM88-GB88,0),IF(EN88="Ống nhựa",IF(AND(EN88="Ống nhựa",EU88="Không đắp cát"),JS88-HT88,IF(AND(EN88="Ống nhựa",EU88="Đắp cát"),JJ88-HX88,0)),IF(EN88="Rãnh thang",IF(EN88="Rãnh thang",IF(EU88="Móng bê tông",#REF!-#REF!,JS88),0),0))))),2)</f>
        <v>24.46</v>
      </c>
      <c r="JD88" s="20">
        <f t="shared" si="396"/>
        <v>2.379999999999999</v>
      </c>
      <c r="JE88" s="20">
        <f t="shared" si="260"/>
        <v>0</v>
      </c>
      <c r="JF88" s="20">
        <f t="shared" si="261"/>
        <v>0</v>
      </c>
      <c r="JG88" s="20">
        <f t="shared" si="262"/>
        <v>24.46</v>
      </c>
      <c r="JH88" s="20">
        <f t="shared" si="263"/>
        <v>0</v>
      </c>
      <c r="JI88" s="20">
        <f>IF(EN88="Rãnh thang",IF(AND(EN88="Rãnh thang",EU88="Móng bê tông"),JS88-#REF!,0),IF(EN88="Ống nhựa",IF(AND(EN88="Ống nhựa",EU88="Đắp cát"),JS88-HT88,0),IF(EN88="Cống tròn",IF(EN88="Cống tròn",IF(OR(EU88="Móng bê tông",EU88="Móng bê tông kết hợp đế"),JO88-FL88,0),0),IF(EN88="Cống hộp",IF(AND(EN88="Cống hộp",EU88="Móng bê tông"),JP88-GD88,0),IF(OR(EN88="Rãnh xây",EN88="Rãnh bê tông"),IF(AND(EN88="Rãnh xây",EU88="Móng bê tông"),JQ88-GD88,IF(AND(EN88="Rãnh bê tông",EU88="Móng bê tông"),JQ88-GD88,0)),0)))))</f>
        <v>24.560000000000002</v>
      </c>
      <c r="JJ88" s="20">
        <f t="shared" si="264"/>
        <v>0</v>
      </c>
      <c r="JK88" s="20">
        <f t="shared" si="265"/>
        <v>0</v>
      </c>
      <c r="JL88" s="20">
        <f t="shared" si="266"/>
        <v>0</v>
      </c>
      <c r="JM88" s="20">
        <f t="shared" si="267"/>
        <v>24.560000000000002</v>
      </c>
      <c r="JN88" s="20">
        <f t="shared" si="268"/>
        <v>24.76</v>
      </c>
      <c r="JO88" s="20">
        <f t="shared" si="269"/>
        <v>0</v>
      </c>
      <c r="JP88" s="20">
        <f t="shared" si="270"/>
        <v>0</v>
      </c>
      <c r="JQ88" s="20">
        <f t="shared" si="271"/>
        <v>24.76</v>
      </c>
      <c r="JR88" s="20">
        <f t="shared" si="272"/>
        <v>0</v>
      </c>
      <c r="JS88" s="26">
        <v>24.76</v>
      </c>
      <c r="JT88" s="25">
        <f t="shared" si="397"/>
        <v>1</v>
      </c>
      <c r="JU88" s="25">
        <f t="shared" si="273"/>
        <v>25.76</v>
      </c>
      <c r="JV88" s="25">
        <f t="shared" si="274"/>
        <v>25.76</v>
      </c>
      <c r="JW88" s="25">
        <f>ROUND(IF(EN88="Cống tròn",IF(EN88="Cống tròn",JX88+FF88,0),IF(EN88="Cống hộp",IF(EN88="Cống hộp",JX88+GP88,0),IF(OR(EN88="Rãnh xây",EN88="Rãnh bê tông"),IF(OR(EN88="Rãnh xây",EN88="Rãnh bê tông"),JX88+GP88,0),IF(EN88="ống nhựa",IF(EN88="Ống nhựa",JX88+HT88,0),IF(EN88="Rãnh thang",IF(EN88="Rãnh thang",JS88+#REF!,0),0))))),2)</f>
        <v>25.96</v>
      </c>
      <c r="JX88" s="27">
        <v>25.76</v>
      </c>
      <c r="JY88" s="25">
        <f t="shared" si="275"/>
        <v>0</v>
      </c>
      <c r="JZ88" s="25">
        <f t="shared" si="276"/>
        <v>0</v>
      </c>
      <c r="KA88" s="25">
        <f t="shared" si="277"/>
        <v>25.96</v>
      </c>
      <c r="KB88" s="25">
        <f t="shared" si="278"/>
        <v>0</v>
      </c>
      <c r="KC88" s="25">
        <f t="shared" si="279"/>
        <v>0</v>
      </c>
      <c r="KD88" s="28" t="s">
        <v>98</v>
      </c>
      <c r="KE88" s="27">
        <v>0</v>
      </c>
      <c r="KF88" s="25">
        <f t="shared" si="280"/>
        <v>2.3900000000000006</v>
      </c>
      <c r="KG88" s="25">
        <f t="shared" si="398"/>
        <v>2.3900000000000006</v>
      </c>
      <c r="KH88" s="27">
        <v>0</v>
      </c>
      <c r="KI88" s="25">
        <f t="shared" si="281"/>
        <v>2.379999999999999</v>
      </c>
      <c r="KJ88" s="25">
        <f t="shared" si="399"/>
        <v>2.379999999999999</v>
      </c>
      <c r="KK88" s="25">
        <f t="shared" si="282"/>
        <v>0</v>
      </c>
      <c r="KL88" s="25">
        <f t="shared" si="283"/>
        <v>0</v>
      </c>
      <c r="KM88" s="25">
        <f t="shared" si="400"/>
        <v>0</v>
      </c>
      <c r="KN88" s="25">
        <f t="shared" si="284"/>
        <v>0</v>
      </c>
      <c r="KO88" s="25">
        <f t="shared" si="285"/>
        <v>0</v>
      </c>
      <c r="KP88" s="25">
        <f t="shared" si="401"/>
        <v>0</v>
      </c>
      <c r="KQ88" s="25">
        <f t="shared" si="286"/>
        <v>0</v>
      </c>
      <c r="KR88" s="25">
        <f t="shared" si="287"/>
        <v>0</v>
      </c>
      <c r="KS88" s="25">
        <f t="shared" si="402"/>
        <v>0</v>
      </c>
      <c r="KT88" s="25">
        <f t="shared" si="288"/>
        <v>0</v>
      </c>
      <c r="KU88" s="25">
        <f t="shared" si="289"/>
        <v>0</v>
      </c>
      <c r="KV88" s="25">
        <f t="shared" si="403"/>
        <v>0</v>
      </c>
      <c r="KW88" s="25">
        <f t="shared" si="290"/>
        <v>0</v>
      </c>
      <c r="KX88" s="25">
        <f t="shared" si="291"/>
        <v>0</v>
      </c>
      <c r="KY88" s="25">
        <f t="shared" si="404"/>
        <v>0</v>
      </c>
      <c r="KZ88" s="25">
        <f t="shared" si="292"/>
        <v>0</v>
      </c>
      <c r="LA88" s="25">
        <f t="shared" si="293"/>
        <v>0</v>
      </c>
      <c r="LB88" s="25">
        <f t="shared" si="405"/>
        <v>0</v>
      </c>
      <c r="LC88" s="25">
        <f t="shared" si="294"/>
        <v>0</v>
      </c>
      <c r="LD88" s="25">
        <f t="shared" si="295"/>
        <v>0</v>
      </c>
      <c r="LE88" s="25">
        <f t="shared" si="406"/>
        <v>0</v>
      </c>
      <c r="LF88" s="25">
        <f t="shared" si="296"/>
        <v>0</v>
      </c>
      <c r="LG88" s="25">
        <f t="shared" si="297"/>
        <v>0</v>
      </c>
      <c r="LH88" s="25">
        <f t="shared" si="407"/>
        <v>0</v>
      </c>
      <c r="LI88" s="25">
        <f t="shared" si="298"/>
        <v>0.1</v>
      </c>
      <c r="LJ88" s="25">
        <f t="shared" si="299"/>
        <v>0.1</v>
      </c>
      <c r="LK88" s="25">
        <f t="shared" si="408"/>
        <v>0.1</v>
      </c>
      <c r="LL88" s="25">
        <f t="shared" si="300"/>
        <v>0</v>
      </c>
      <c r="LM88" s="25">
        <f t="shared" si="301"/>
        <v>0</v>
      </c>
      <c r="LN88" s="25">
        <f t="shared" si="409"/>
        <v>0</v>
      </c>
      <c r="LO88" s="25">
        <f t="shared" si="302"/>
        <v>0.2</v>
      </c>
      <c r="LP88" s="25">
        <f t="shared" si="303"/>
        <v>0.2</v>
      </c>
      <c r="LQ88" s="25">
        <f t="shared" si="410"/>
        <v>0.2</v>
      </c>
      <c r="LR88" s="25">
        <f t="shared" si="304"/>
        <v>0</v>
      </c>
      <c r="LS88" s="25">
        <f t="shared" si="305"/>
        <v>0</v>
      </c>
      <c r="LT88" s="25">
        <f t="shared" si="411"/>
        <v>0</v>
      </c>
      <c r="LU88" s="25">
        <f t="shared" si="306"/>
        <v>1.2</v>
      </c>
      <c r="LV88" s="25">
        <f t="shared" si="307"/>
        <v>1.2</v>
      </c>
      <c r="LW88" s="25">
        <f t="shared" si="412"/>
        <v>1.2</v>
      </c>
      <c r="LX88" s="25">
        <f t="shared" si="308"/>
        <v>0</v>
      </c>
      <c r="LY88" s="25">
        <f t="shared" si="309"/>
        <v>0</v>
      </c>
      <c r="LZ88" s="25">
        <f t="shared" si="413"/>
        <v>0</v>
      </c>
      <c r="MA88" s="25">
        <f t="shared" si="310"/>
        <v>0</v>
      </c>
      <c r="MB88" s="25">
        <f t="shared" si="311"/>
        <v>0</v>
      </c>
      <c r="MC88" s="25">
        <f t="shared" si="414"/>
        <v>0</v>
      </c>
      <c r="MD88" s="25">
        <f t="shared" si="312"/>
        <v>0</v>
      </c>
      <c r="ME88" s="25">
        <f t="shared" si="313"/>
        <v>0</v>
      </c>
      <c r="MF88" s="25">
        <f t="shared" si="415"/>
        <v>0</v>
      </c>
      <c r="MG88" s="25">
        <f t="shared" si="314"/>
        <v>0</v>
      </c>
      <c r="MH88" s="25">
        <f t="shared" si="315"/>
        <v>0</v>
      </c>
      <c r="MI88" s="25">
        <f t="shared" si="416"/>
        <v>0</v>
      </c>
      <c r="MJ88" s="25">
        <f t="shared" si="316"/>
        <v>0</v>
      </c>
      <c r="MK88" s="25">
        <f t="shared" si="317"/>
        <v>0</v>
      </c>
      <c r="ML88" s="25">
        <f t="shared" si="417"/>
        <v>0</v>
      </c>
      <c r="MM88" s="25">
        <f t="shared" si="318"/>
        <v>0</v>
      </c>
      <c r="MN88" s="25">
        <f t="shared" si="319"/>
        <v>0</v>
      </c>
      <c r="MO88" s="25">
        <f t="shared" si="418"/>
        <v>0</v>
      </c>
      <c r="MP88" s="25">
        <f t="shared" si="320"/>
        <v>0</v>
      </c>
      <c r="MQ88" s="25">
        <f t="shared" si="321"/>
        <v>0</v>
      </c>
      <c r="MR88" s="25">
        <f t="shared" si="419"/>
        <v>0</v>
      </c>
      <c r="MS88" s="29">
        <v>1.5999999999999999</v>
      </c>
      <c r="MT88" s="29">
        <v>0</v>
      </c>
      <c r="MU88" s="29">
        <v>1</v>
      </c>
      <c r="MV88" s="29">
        <v>1</v>
      </c>
      <c r="MW88" s="25">
        <f t="shared" si="322"/>
        <v>1.6</v>
      </c>
      <c r="MX88" s="25">
        <f t="shared" si="323"/>
        <v>3.82</v>
      </c>
      <c r="MY88" s="25">
        <f t="shared" si="324"/>
        <v>0</v>
      </c>
      <c r="MZ88" s="25">
        <f t="shared" si="325"/>
        <v>0</v>
      </c>
      <c r="NA88" s="25">
        <f t="shared" si="326"/>
        <v>1.6</v>
      </c>
      <c r="NB88" s="25">
        <f t="shared" si="327"/>
        <v>3.81</v>
      </c>
      <c r="NC88" s="25">
        <f t="shared" si="328"/>
        <v>0</v>
      </c>
      <c r="ND88" s="25">
        <f t="shared" si="329"/>
        <v>0</v>
      </c>
      <c r="NE88" s="25">
        <f t="shared" si="420"/>
        <v>1.6</v>
      </c>
      <c r="NF88" s="25">
        <f t="shared" si="420"/>
        <v>3.8149999999999999</v>
      </c>
      <c r="NG88" s="25">
        <f t="shared" si="420"/>
        <v>0</v>
      </c>
      <c r="NH88" s="25">
        <f t="shared" si="420"/>
        <v>0</v>
      </c>
      <c r="NI88" s="25">
        <f t="shared" si="330"/>
        <v>65.5</v>
      </c>
      <c r="NJ88" s="25">
        <f t="shared" si="331"/>
        <v>0</v>
      </c>
      <c r="NK88" s="25">
        <f t="shared" si="332"/>
        <v>65.5</v>
      </c>
      <c r="NL88" s="25">
        <f t="shared" si="333"/>
        <v>0</v>
      </c>
      <c r="NM88" s="25">
        <f t="shared" si="334"/>
        <v>0</v>
      </c>
      <c r="NN88" s="25">
        <f t="shared" si="421"/>
        <v>0</v>
      </c>
      <c r="NO88" s="25">
        <f t="shared" si="335"/>
        <v>0</v>
      </c>
      <c r="NP88" s="25">
        <f t="shared" si="336"/>
        <v>0</v>
      </c>
      <c r="NQ88" s="25">
        <f t="shared" si="422"/>
        <v>0</v>
      </c>
      <c r="NR88" s="25">
        <f t="shared" si="337"/>
        <v>36.4</v>
      </c>
      <c r="NS88" s="25">
        <f t="shared" si="338"/>
        <v>0</v>
      </c>
      <c r="NT88" s="25">
        <f t="shared" si="423"/>
        <v>36.4</v>
      </c>
      <c r="NU88" s="25">
        <f t="shared" si="339"/>
        <v>0</v>
      </c>
      <c r="NV88" s="25">
        <f t="shared" si="340"/>
        <v>0</v>
      </c>
      <c r="NW88" s="25">
        <f t="shared" si="424"/>
        <v>0</v>
      </c>
      <c r="NX88" s="25">
        <f t="shared" si="425"/>
        <v>36.4</v>
      </c>
      <c r="NY88" s="25">
        <f t="shared" si="425"/>
        <v>0</v>
      </c>
      <c r="NZ88" s="25">
        <f t="shared" si="426"/>
        <v>36.4</v>
      </c>
      <c r="OA88" s="25">
        <f t="shared" si="427"/>
        <v>29.1</v>
      </c>
      <c r="OB88" s="25">
        <f t="shared" si="427"/>
        <v>0</v>
      </c>
      <c r="OC88" s="25">
        <f t="shared" si="428"/>
        <v>29.1</v>
      </c>
      <c r="OD88" s="25">
        <f t="shared" si="429"/>
        <v>36.4</v>
      </c>
      <c r="OE88" s="25">
        <f t="shared" si="429"/>
        <v>0</v>
      </c>
      <c r="OF88" s="25">
        <f t="shared" si="429"/>
        <v>36.4</v>
      </c>
      <c r="OG88" s="25">
        <f t="shared" si="341"/>
        <v>0</v>
      </c>
      <c r="OH88" s="25">
        <f t="shared" si="342"/>
        <v>0</v>
      </c>
      <c r="OI88" s="25">
        <f t="shared" si="343"/>
        <v>0</v>
      </c>
      <c r="OJ88" s="25">
        <f t="shared" si="344"/>
        <v>0</v>
      </c>
      <c r="OK88" s="25">
        <f t="shared" si="345"/>
        <v>0</v>
      </c>
      <c r="OL88" s="25">
        <f t="shared" si="346"/>
        <v>0</v>
      </c>
      <c r="OM88" s="25">
        <f t="shared" si="430"/>
        <v>0</v>
      </c>
      <c r="ON88" s="25">
        <f t="shared" si="430"/>
        <v>0</v>
      </c>
      <c r="OO88" s="25">
        <f t="shared" si="430"/>
        <v>0</v>
      </c>
      <c r="OP88" s="25">
        <f t="shared" si="347"/>
        <v>0</v>
      </c>
      <c r="OQ88" s="25">
        <f t="shared" si="348"/>
        <v>0</v>
      </c>
      <c r="OR88" s="25">
        <f t="shared" si="431"/>
        <v>0</v>
      </c>
      <c r="OS88" s="19">
        <v>536958.12</v>
      </c>
      <c r="OT88" s="19">
        <v>2370663.21</v>
      </c>
    </row>
    <row r="89" spans="1:410" ht="33" customHeight="1" x14ac:dyDescent="0.25">
      <c r="A89" s="18"/>
      <c r="B89" s="18" t="s">
        <v>850</v>
      </c>
      <c r="C89" s="18">
        <v>2089.2399999999998</v>
      </c>
      <c r="D89" s="16" t="e">
        <f>_xlfn.IFNA(INDEX(#REF!,MATCH(E89,#REF!,0)),0)</f>
        <v>#REF!</v>
      </c>
      <c r="E89" s="18" t="s">
        <v>874</v>
      </c>
      <c r="F89" s="16" t="s">
        <v>765</v>
      </c>
      <c r="G89" s="16" t="s">
        <v>766</v>
      </c>
      <c r="H89" s="16" t="s">
        <v>767</v>
      </c>
      <c r="I89" s="16" t="s">
        <v>768</v>
      </c>
      <c r="J89" s="16" t="s">
        <v>769</v>
      </c>
      <c r="K89" s="16" t="s">
        <v>770</v>
      </c>
      <c r="L89" s="16" t="s">
        <v>771</v>
      </c>
      <c r="M89" s="18">
        <v>2.44</v>
      </c>
      <c r="N89" s="18">
        <v>2.44</v>
      </c>
      <c r="O89" s="18">
        <v>2.84</v>
      </c>
      <c r="P89" s="18">
        <v>2.84</v>
      </c>
      <c r="Q89" s="18">
        <v>0.1</v>
      </c>
      <c r="R89" s="18">
        <v>2.64</v>
      </c>
      <c r="S89" s="18">
        <v>2.64</v>
      </c>
      <c r="T89" s="18">
        <v>0.2</v>
      </c>
      <c r="U89" s="18">
        <v>0</v>
      </c>
      <c r="V89" s="18">
        <v>0</v>
      </c>
      <c r="W89" s="18">
        <v>0</v>
      </c>
      <c r="X89" s="18">
        <v>2.44</v>
      </c>
      <c r="Y89" s="18">
        <v>2.4</v>
      </c>
      <c r="Z89" s="20">
        <f t="shared" si="349"/>
        <v>2.1</v>
      </c>
      <c r="AA89" s="18">
        <v>0.22</v>
      </c>
      <c r="AB89" s="18">
        <v>0</v>
      </c>
      <c r="AC89" s="18">
        <v>0</v>
      </c>
      <c r="AD89" s="18">
        <v>0</v>
      </c>
      <c r="AE89" s="18">
        <v>0</v>
      </c>
      <c r="AF89" s="18">
        <v>0</v>
      </c>
      <c r="AG89" s="18">
        <v>2</v>
      </c>
      <c r="AH89" s="18">
        <v>2</v>
      </c>
      <c r="AI89" s="20">
        <f t="shared" si="350"/>
        <v>2.25</v>
      </c>
      <c r="AJ89" s="18">
        <v>0</v>
      </c>
      <c r="AK89" s="18">
        <v>0</v>
      </c>
      <c r="AL89" s="20">
        <f t="shared" si="351"/>
        <v>0</v>
      </c>
      <c r="AM89" s="18">
        <v>2.44</v>
      </c>
      <c r="AN89" s="18">
        <v>2</v>
      </c>
      <c r="AO89" s="18">
        <v>0.15</v>
      </c>
      <c r="AP89" s="18">
        <v>0.22</v>
      </c>
      <c r="AQ89" s="18">
        <v>2.44</v>
      </c>
      <c r="AR89" s="18">
        <v>2.2200000000000002</v>
      </c>
      <c r="AS89" s="18">
        <v>0.12</v>
      </c>
      <c r="AT89" s="18">
        <v>0.11</v>
      </c>
      <c r="AU89" s="18">
        <v>0</v>
      </c>
      <c r="AV89" s="18">
        <v>1</v>
      </c>
      <c r="AW89" s="18">
        <v>0</v>
      </c>
      <c r="AX89" s="18">
        <v>0</v>
      </c>
      <c r="AY89" s="18">
        <v>0</v>
      </c>
      <c r="AZ89" s="18">
        <v>0</v>
      </c>
      <c r="BA89" s="18">
        <v>0</v>
      </c>
      <c r="BB89" s="18">
        <v>0</v>
      </c>
      <c r="BC89" s="18">
        <v>0</v>
      </c>
      <c r="BD89" s="18">
        <v>0</v>
      </c>
      <c r="BE89" s="18">
        <v>0</v>
      </c>
      <c r="BF89" s="18">
        <v>0</v>
      </c>
      <c r="BG89" s="18">
        <v>0</v>
      </c>
      <c r="BH89" s="18">
        <v>0</v>
      </c>
      <c r="BI89" s="18">
        <v>1</v>
      </c>
      <c r="BJ89" s="18">
        <v>0</v>
      </c>
      <c r="BK89" s="18">
        <v>0</v>
      </c>
      <c r="BL89" s="18">
        <v>1</v>
      </c>
      <c r="BM89" s="18">
        <v>1</v>
      </c>
      <c r="BN89" s="18">
        <v>0</v>
      </c>
      <c r="BO89" s="18">
        <v>0</v>
      </c>
      <c r="BP89" s="18">
        <v>0</v>
      </c>
      <c r="BQ89" s="18">
        <v>0</v>
      </c>
      <c r="BR89" s="18">
        <v>0</v>
      </c>
      <c r="BS89" s="18">
        <v>0</v>
      </c>
      <c r="BT89" s="18">
        <v>0</v>
      </c>
      <c r="BU89" s="18">
        <v>0</v>
      </c>
      <c r="BV89" s="18">
        <v>0</v>
      </c>
      <c r="BW89" s="18">
        <v>0</v>
      </c>
      <c r="BX89" s="18">
        <v>0</v>
      </c>
      <c r="BY89" s="18">
        <v>0</v>
      </c>
      <c r="BZ89" s="18">
        <v>0</v>
      </c>
      <c r="CA89" s="16" t="e">
        <f>_xlfn.IFNA(IF(RIGHT(D89,2)="=G",0,INDEX(#REF!,MATCH(E89,#REF!,0))),0)</f>
        <v>#REF!</v>
      </c>
      <c r="CB89" s="16"/>
      <c r="CC89" s="18"/>
      <c r="CD89" s="18"/>
      <c r="CE89" s="18"/>
      <c r="CF89" s="18"/>
      <c r="CG89" s="18"/>
      <c r="CH89" s="18"/>
      <c r="CI89" s="16" t="s">
        <v>98</v>
      </c>
      <c r="CJ89" s="18">
        <v>0</v>
      </c>
      <c r="CK89" s="20">
        <f t="shared" si="217"/>
        <v>2.68</v>
      </c>
      <c r="CL89" s="20">
        <f t="shared" si="352"/>
        <v>2.68</v>
      </c>
      <c r="CM89" s="18">
        <v>30.81</v>
      </c>
      <c r="CN89" s="18">
        <v>26.84</v>
      </c>
      <c r="CO89" s="18">
        <v>26.001000000000001</v>
      </c>
      <c r="CP89" s="22">
        <f t="shared" si="218"/>
        <v>26.84</v>
      </c>
      <c r="CQ89" s="22">
        <f t="shared" si="219"/>
        <v>24.16</v>
      </c>
      <c r="CR89" s="22">
        <f t="shared" si="353"/>
        <v>2.68</v>
      </c>
      <c r="CS89" s="22">
        <f t="shared" si="220"/>
        <v>24.26</v>
      </c>
      <c r="CT89" s="22">
        <f t="shared" si="221"/>
        <v>24.46</v>
      </c>
      <c r="CU89" s="18">
        <v>24.46</v>
      </c>
      <c r="CV89" s="22">
        <f t="shared" si="354"/>
        <v>2.1</v>
      </c>
      <c r="CW89" s="22">
        <f t="shared" si="222"/>
        <v>0</v>
      </c>
      <c r="CX89" s="22">
        <f t="shared" si="223"/>
        <v>0</v>
      </c>
      <c r="CY89" s="22">
        <f t="shared" si="224"/>
        <v>26.57</v>
      </c>
      <c r="CZ89" s="22">
        <f t="shared" si="225"/>
        <v>26.72</v>
      </c>
      <c r="DA89" s="18">
        <v>26.84</v>
      </c>
      <c r="DB89" s="20">
        <f t="shared" si="355"/>
        <v>2.68</v>
      </c>
      <c r="DC89" s="20">
        <f t="shared" si="356"/>
        <v>0</v>
      </c>
      <c r="DD89" s="20">
        <f t="shared" si="357"/>
        <v>2.68</v>
      </c>
      <c r="DE89" s="20">
        <f t="shared" si="226"/>
        <v>0.1</v>
      </c>
      <c r="DF89" s="20">
        <f t="shared" si="227"/>
        <v>0.2</v>
      </c>
      <c r="DG89" s="20">
        <f t="shared" si="228"/>
        <v>2.37</v>
      </c>
      <c r="DH89" s="20">
        <f t="shared" si="229"/>
        <v>0</v>
      </c>
      <c r="DI89" s="20">
        <f t="shared" si="230"/>
        <v>0</v>
      </c>
      <c r="DJ89" s="20">
        <f t="shared" si="231"/>
        <v>0</v>
      </c>
      <c r="DK89" s="20">
        <f t="shared" si="358"/>
        <v>2.67</v>
      </c>
      <c r="DL89" s="20">
        <f t="shared" si="359"/>
        <v>0</v>
      </c>
      <c r="DM89" s="20">
        <f t="shared" si="360"/>
        <v>1.0000000000000231E-2</v>
      </c>
      <c r="DN89" s="20">
        <f t="shared" si="361"/>
        <v>0</v>
      </c>
      <c r="DO89" s="18">
        <v>3.04</v>
      </c>
      <c r="DP89" s="18">
        <v>0</v>
      </c>
      <c r="DQ89" s="18">
        <v>1</v>
      </c>
      <c r="DR89" s="18">
        <v>1</v>
      </c>
      <c r="DS89" s="25">
        <f t="shared" si="362"/>
        <v>3.04</v>
      </c>
      <c r="DT89" s="25">
        <f t="shared" si="363"/>
        <v>0</v>
      </c>
      <c r="DU89" s="25">
        <f t="shared" si="364"/>
        <v>8.15</v>
      </c>
      <c r="DV89" s="25">
        <f t="shared" si="365"/>
        <v>0</v>
      </c>
      <c r="DW89" s="25">
        <f t="shared" si="366"/>
        <v>8.15</v>
      </c>
      <c r="DX89" s="25">
        <f t="shared" si="367"/>
        <v>0</v>
      </c>
      <c r="DY89" s="25">
        <f t="shared" si="368"/>
        <v>0</v>
      </c>
      <c r="DZ89" s="25">
        <f t="shared" si="369"/>
        <v>0</v>
      </c>
      <c r="EA89" s="25">
        <f t="shared" si="370"/>
        <v>0</v>
      </c>
      <c r="EB89" s="25">
        <f t="shared" si="371"/>
        <v>0</v>
      </c>
      <c r="EC89" s="25">
        <f t="shared" si="372"/>
        <v>0</v>
      </c>
      <c r="ED89" s="25">
        <f t="shared" si="373"/>
        <v>0</v>
      </c>
      <c r="EE89" s="25">
        <f t="shared" si="373"/>
        <v>0</v>
      </c>
      <c r="EF89" s="25">
        <f t="shared" si="374"/>
        <v>0</v>
      </c>
      <c r="EG89" s="25">
        <f t="shared" si="375"/>
        <v>0</v>
      </c>
      <c r="EH89" s="25">
        <f t="shared" si="375"/>
        <v>0</v>
      </c>
      <c r="EI89" s="25">
        <f t="shared" si="376"/>
        <v>0</v>
      </c>
      <c r="EJ89" s="18"/>
      <c r="EK89" s="18"/>
      <c r="EL89" s="18"/>
      <c r="EM89" s="18"/>
      <c r="EN89" s="16"/>
      <c r="EO89" s="16"/>
      <c r="EP89" s="16">
        <f>IF(OR(EN89="Cống tròn",EN89="Cống hộp",EN89="Ống nhựa"),INDEX(#REF!,MATCH(E89,#REF!,0)),IF(OR(EN89="Rãnh xây",EN89="Rãnh bê tông"),INDEX(#REF!,MATCH(E89,#REF!,0)),0))</f>
        <v>0</v>
      </c>
      <c r="EQ89" s="18"/>
      <c r="ER89" s="18"/>
      <c r="ES89" s="25">
        <f t="shared" si="377"/>
        <v>0</v>
      </c>
      <c r="ET89" s="1" t="str">
        <f>_xlfn.IFNA(IF(EN89="Cống tròn",INDEX(#REF!,MATCH(E89,#REF!,0)),IF(EN89="Cống hộp",INDEX(#REF!,MATCH(E89,#REF!,0)),EU89&amp;" ,"&amp;EV89)),0)</f>
        <v xml:space="preserve"> ,</v>
      </c>
      <c r="EU89" s="16"/>
      <c r="EV89" s="16"/>
      <c r="EW89" s="16" t="e">
        <f>_xlfn.IFNA(INDEX(#REF!,MATCH(E89,#REF!,0)),0)</f>
        <v>#REF!</v>
      </c>
      <c r="EX89" s="16"/>
      <c r="EY89" s="18">
        <v>0</v>
      </c>
      <c r="EZ89" s="18">
        <v>0</v>
      </c>
      <c r="FA89" s="18">
        <v>0</v>
      </c>
      <c r="FB89" s="19">
        <v>0</v>
      </c>
      <c r="FC89" s="19">
        <v>0</v>
      </c>
      <c r="FD89" s="25">
        <f t="shared" si="232"/>
        <v>0</v>
      </c>
      <c r="FE89" s="25">
        <f t="shared" si="378"/>
        <v>0</v>
      </c>
      <c r="FF89" s="18">
        <v>0</v>
      </c>
      <c r="FG89" s="18">
        <v>0</v>
      </c>
      <c r="FH89" s="18">
        <v>0</v>
      </c>
      <c r="FI89" s="25">
        <f t="shared" si="379"/>
        <v>0</v>
      </c>
      <c r="FJ89" s="18">
        <v>0</v>
      </c>
      <c r="FK89" s="18">
        <v>0</v>
      </c>
      <c r="FL89" s="18">
        <v>0</v>
      </c>
      <c r="FM89" s="18">
        <v>0</v>
      </c>
      <c r="FN89" s="18">
        <v>0</v>
      </c>
      <c r="FO89" s="25">
        <f t="shared" si="380"/>
        <v>0</v>
      </c>
      <c r="FP89" s="18">
        <v>0</v>
      </c>
      <c r="FQ89" s="18">
        <v>0</v>
      </c>
      <c r="FR89" s="25">
        <f t="shared" si="233"/>
        <v>0</v>
      </c>
      <c r="FS89" s="25">
        <f t="shared" si="234"/>
        <v>0</v>
      </c>
      <c r="FT89" s="25">
        <f t="shared" si="235"/>
        <v>0</v>
      </c>
      <c r="FU89" s="25">
        <f t="shared" si="236"/>
        <v>0</v>
      </c>
      <c r="FV89" s="25" t="str">
        <f t="shared" si="381"/>
        <v>Đủ</v>
      </c>
      <c r="FW89" s="25">
        <f t="shared" si="382"/>
        <v>0</v>
      </c>
      <c r="FX89" s="16"/>
      <c r="FY89" s="16"/>
      <c r="FZ89" s="16"/>
      <c r="GA89" s="16"/>
      <c r="GB89" s="19">
        <v>0</v>
      </c>
      <c r="GC89" s="19">
        <v>0</v>
      </c>
      <c r="GD89" s="19">
        <v>0</v>
      </c>
      <c r="GE89" s="19">
        <v>0</v>
      </c>
      <c r="GF89" s="19">
        <v>0</v>
      </c>
      <c r="GG89" s="19">
        <v>0</v>
      </c>
      <c r="GH89" s="19">
        <v>0</v>
      </c>
      <c r="GI89" s="19">
        <v>0</v>
      </c>
      <c r="GJ89" s="19">
        <v>0</v>
      </c>
      <c r="GK89" s="19">
        <v>0</v>
      </c>
      <c r="GL89" s="25">
        <f t="shared" si="237"/>
        <v>0</v>
      </c>
      <c r="GM89" s="25">
        <f t="shared" si="383"/>
        <v>0</v>
      </c>
      <c r="GN89" s="19">
        <v>0</v>
      </c>
      <c r="GO89" s="19">
        <v>0</v>
      </c>
      <c r="GP89" s="19">
        <v>0</v>
      </c>
      <c r="GQ89" s="19">
        <v>0</v>
      </c>
      <c r="GR89" s="1" t="e">
        <f>_xlfn.IFNA(INDEX(#REF!,MATCH(E89,#REF!,0)),0)</f>
        <v>#REF!</v>
      </c>
      <c r="GS89" s="16"/>
      <c r="GT89" s="18">
        <v>0</v>
      </c>
      <c r="GU89" s="18">
        <v>0</v>
      </c>
      <c r="GV89" s="18">
        <v>0</v>
      </c>
      <c r="GW89" s="18">
        <v>0</v>
      </c>
      <c r="GX89" s="25">
        <f t="shared" si="238"/>
        <v>0</v>
      </c>
      <c r="GY89" s="25">
        <f t="shared" si="239"/>
        <v>0</v>
      </c>
      <c r="GZ89" s="25">
        <f t="shared" si="384"/>
        <v>0</v>
      </c>
      <c r="HA89" s="1" t="e" cm="1">
        <f t="array" ref="HA89">INDEX(#REF!,MATCH(EJ89&amp;EK89&amp;HD89&amp;HE89&amp;HF89,#REF!&amp;#REF!&amp;#REF!&amp;#REF!&amp;#REF!,0))</f>
        <v>#REF!</v>
      </c>
      <c r="HB89" s="16"/>
      <c r="HC89" s="25">
        <f t="shared" si="385"/>
        <v>0</v>
      </c>
      <c r="HD89" s="18">
        <v>0</v>
      </c>
      <c r="HE89" s="18">
        <v>0</v>
      </c>
      <c r="HF89" s="18">
        <v>0</v>
      </c>
      <c r="HG89" s="1" t="e" cm="1">
        <f t="array" ref="HG89">INDEX(#REF!,MATCH(EJ89&amp;EK89&amp;HJ89&amp;HK89&amp;HL89,#REF!&amp;#REF!&amp;#REF!&amp;#REF!&amp;#REF!,0))</f>
        <v>#REF!</v>
      </c>
      <c r="HH89" s="16"/>
      <c r="HI89" s="25">
        <f t="shared" si="386"/>
        <v>0</v>
      </c>
      <c r="HJ89" s="25">
        <f t="shared" si="387"/>
        <v>0</v>
      </c>
      <c r="HK89" s="19">
        <v>0</v>
      </c>
      <c r="HL89" s="19">
        <v>0</v>
      </c>
      <c r="HM89" s="18">
        <v>0.01</v>
      </c>
      <c r="HN89" s="18">
        <v>1</v>
      </c>
      <c r="HO89" s="25">
        <f t="shared" si="388"/>
        <v>0</v>
      </c>
      <c r="HP89" s="25">
        <f t="shared" si="389"/>
        <v>0</v>
      </c>
      <c r="HQ89" s="25">
        <f t="shared" si="390"/>
        <v>0</v>
      </c>
      <c r="HR89" s="25">
        <f t="shared" si="391"/>
        <v>0</v>
      </c>
      <c r="HS89" s="25">
        <f t="shared" si="392"/>
        <v>0</v>
      </c>
      <c r="HT89" s="19">
        <v>0</v>
      </c>
      <c r="HU89" s="19">
        <v>0</v>
      </c>
      <c r="HV89" s="19">
        <v>0</v>
      </c>
      <c r="HW89" s="25">
        <f t="shared" si="393"/>
        <v>0</v>
      </c>
      <c r="HX89" s="19">
        <v>0</v>
      </c>
      <c r="HY89" s="19">
        <v>0</v>
      </c>
      <c r="HZ89" s="18">
        <v>0</v>
      </c>
      <c r="IA89" s="20">
        <f>ROUND(IF(EN89="Cống tròn",IF(EN89="Cống tròn",IF(EU89="Không có móng",IQ89-FF89,IF(EU89="Đế",IP89-FN89,IF(OR(EU89="Móng bê tông",EU89="Móng bê tông kết hợp đế"),II89-FJ89,0))),0),IF(EN89="Cống hộp",IF(AND(EN89="Cống hộp",EU89="Không có móng"),IQ89-GF89,IF(AND(EN89="Cống hộp",EU89="Móng bê tông"),IJ89-GB89,0)),IF(OR(EN89="Rãnh xây",EN89="Rãnh bê tông"),IF(OR(EN89="Rãnh xây",EN89="Rãnh bê tông"),IK89-GB89,0),IF(EN89="Ống nhựa",IF(AND(EN89="Ống nhựa",EU89="Không đắp cát"),IQ89-HT89,IF(AND(EN89="Ống nhựa",EU89="Đắp cát"),IH89-HX89,0)),IF(EN89="Rãnh thang",IF(EN89="Rãnh thang",IF(EU89="Móng bê tông",#REF!-#REF!,IQ89),0),0))))),2)</f>
        <v>0</v>
      </c>
      <c r="IB89" s="20">
        <f t="shared" si="394"/>
        <v>0</v>
      </c>
      <c r="IC89" s="20">
        <f t="shared" si="240"/>
        <v>0</v>
      </c>
      <c r="ID89" s="20">
        <f t="shared" si="241"/>
        <v>0</v>
      </c>
      <c r="IE89" s="20">
        <f t="shared" si="242"/>
        <v>0</v>
      </c>
      <c r="IF89" s="20">
        <f t="shared" si="243"/>
        <v>0</v>
      </c>
      <c r="IG89" s="20">
        <f>IF(EN89="Rãnh thang",IF(AND(EN89="Rãnh thang",EU89="Móng bê tông"),IQ89-#REF!,0),IF(EN89="Ống nhựa",IF(AND(EN89="Ống nhựa",EU89="Đắp cát"),IQ89-HT89,0),IF(EN89="Cống tròn",IF(EN89="Cống tròn",IF(OR(EU89="Móng bê tông",EU89="Móng bê tông kết hợp đế"),IM89-FL89,0),0),IF(EN89="Cống hộp",IF(AND(EN89="Cống hộp",EU89="Móng bê tông"),IN89-GD89,0),IF(OR(EN89="Rãnh xây",EN89="Rãnh bê tông"),IF(AND(EN89="Rãnh xây",EU89="Móng bê tông"),IO89-GD89,IF(AND(EN89="Rãnh bê tông",EU89="Móng bê tông"),IO89-GD89,0)),0)))))</f>
        <v>0</v>
      </c>
      <c r="IH89" s="20">
        <f t="shared" si="244"/>
        <v>0</v>
      </c>
      <c r="II89" s="20">
        <f t="shared" si="245"/>
        <v>0</v>
      </c>
      <c r="IJ89" s="20">
        <f t="shared" si="246"/>
        <v>0</v>
      </c>
      <c r="IK89" s="20">
        <f t="shared" si="247"/>
        <v>0</v>
      </c>
      <c r="IL89" s="20">
        <f t="shared" si="248"/>
        <v>0</v>
      </c>
      <c r="IM89" s="20">
        <f t="shared" si="249"/>
        <v>0</v>
      </c>
      <c r="IN89" s="20">
        <f t="shared" si="250"/>
        <v>0</v>
      </c>
      <c r="IO89" s="20">
        <f t="shared" si="251"/>
        <v>0</v>
      </c>
      <c r="IP89" s="20">
        <f t="shared" si="252"/>
        <v>0</v>
      </c>
      <c r="IQ89" s="18">
        <v>0</v>
      </c>
      <c r="IR89" s="25">
        <f t="shared" si="395"/>
        <v>0</v>
      </c>
      <c r="IS89" s="25">
        <f t="shared" si="253"/>
        <v>0</v>
      </c>
      <c r="IT89" s="25">
        <f t="shared" si="254"/>
        <v>0</v>
      </c>
      <c r="IU89" s="25">
        <f>ROUND(IF(EN89="Cống tròn",IF(EN89="Cống tròn",IV89+FF89,0),IF(EN89="Cống hộp",IF(EN89="Cống hộp",IV89+GP89,0),IF(OR(EN89="Rãnh xây",EN89="Rãnh bê tông"),IF(OR(EN89="Rãnh xây",EN89="Rãnh bê tông"),IV89+GP89,0),IF(EN89="ống nhựa",IF(EN89="Ống nhựa",IV89+HT89,0),IF(EN89="Rãnh thang",IF(EN89="Rãnh thang",IQ89+#REF!,0),0))))),2)</f>
        <v>0</v>
      </c>
      <c r="IV89" s="18">
        <v>0</v>
      </c>
      <c r="IW89" s="25">
        <f t="shared" si="255"/>
        <v>0</v>
      </c>
      <c r="IX89" s="25">
        <f t="shared" si="256"/>
        <v>0</v>
      </c>
      <c r="IY89" s="25">
        <f t="shared" si="257"/>
        <v>0</v>
      </c>
      <c r="IZ89" s="25">
        <f t="shared" si="258"/>
        <v>0</v>
      </c>
      <c r="JA89" s="25">
        <f t="shared" si="259"/>
        <v>0</v>
      </c>
      <c r="JB89" s="18">
        <v>0</v>
      </c>
      <c r="JC89" s="20">
        <f>ROUND(IF(EN89="Cống tròn",IF(EN89="Cống tròn",IF(EU89="Không có móng",JS89-FF89,IF(EU89="Đế",JR89-FN89,IF(OR(EU89="Móng bê tông",EU89="Móng bê tông kết hợp đế"),JK89-FJ89,0))),0),IF(EN89="Cống hộp",IF(AND(EN89="Cống hộp",EU89="Không có móng"),JS89-GF89,IF(AND(EN89="Cống hộp",EU89="Móng bê tông"),JL89-GB89,0)),IF(OR(EN89="Rãnh xây",EN89="Rãnh bê tông"),IF(OR(EN89="Rãnh xây",EN89="Rãnh bê tông"),JM89-GB89,0),IF(EN89="Ống nhựa",IF(AND(EN89="Ống nhựa",EU89="Không đắp cát"),JS89-HT89,IF(AND(EN89="Ống nhựa",EU89="Đắp cát"),JJ89-HX89,0)),IF(EN89="Rãnh thang",IF(EN89="Rãnh thang",IF(EU89="Móng bê tông",#REF!-#REF!,JS89),0),0))))),2)</f>
        <v>0</v>
      </c>
      <c r="JD89" s="20">
        <f t="shared" si="396"/>
        <v>0</v>
      </c>
      <c r="JE89" s="20">
        <f t="shared" si="260"/>
        <v>0</v>
      </c>
      <c r="JF89" s="20">
        <f t="shared" si="261"/>
        <v>0</v>
      </c>
      <c r="JG89" s="20">
        <f t="shared" si="262"/>
        <v>0</v>
      </c>
      <c r="JH89" s="20">
        <f t="shared" si="263"/>
        <v>0</v>
      </c>
      <c r="JI89" s="20">
        <f>IF(EN89="Rãnh thang",IF(AND(EN89="Rãnh thang",EU89="Móng bê tông"),JS89-#REF!,0),IF(EN89="Ống nhựa",IF(AND(EN89="Ống nhựa",EU89="Đắp cát"),JS89-HT89,0),IF(EN89="Cống tròn",IF(EN89="Cống tròn",IF(OR(EU89="Móng bê tông",EU89="Móng bê tông kết hợp đế"),JO89-FL89,0),0),IF(EN89="Cống hộp",IF(AND(EN89="Cống hộp",EU89="Móng bê tông"),JP89-GD89,0),IF(OR(EN89="Rãnh xây",EN89="Rãnh bê tông"),IF(AND(EN89="Rãnh xây",EU89="Móng bê tông"),JQ89-GD89,IF(AND(EN89="Rãnh bê tông",EU89="Móng bê tông"),JQ89-GD89,0)),0)))))</f>
        <v>0</v>
      </c>
      <c r="JJ89" s="20">
        <f t="shared" si="264"/>
        <v>0</v>
      </c>
      <c r="JK89" s="20">
        <f t="shared" si="265"/>
        <v>0</v>
      </c>
      <c r="JL89" s="20">
        <f t="shared" si="266"/>
        <v>0</v>
      </c>
      <c r="JM89" s="20">
        <f t="shared" si="267"/>
        <v>0</v>
      </c>
      <c r="JN89" s="20">
        <f t="shared" si="268"/>
        <v>0</v>
      </c>
      <c r="JO89" s="20">
        <f t="shared" si="269"/>
        <v>0</v>
      </c>
      <c r="JP89" s="20">
        <f t="shared" si="270"/>
        <v>0</v>
      </c>
      <c r="JQ89" s="20">
        <f t="shared" si="271"/>
        <v>0</v>
      </c>
      <c r="JR89" s="20">
        <f t="shared" si="272"/>
        <v>0</v>
      </c>
      <c r="JS89" s="26">
        <v>0</v>
      </c>
      <c r="JT89" s="25">
        <f t="shared" si="397"/>
        <v>0</v>
      </c>
      <c r="JU89" s="25">
        <f t="shared" si="273"/>
        <v>0</v>
      </c>
      <c r="JV89" s="25">
        <f t="shared" si="274"/>
        <v>0</v>
      </c>
      <c r="JW89" s="25">
        <f>ROUND(IF(EN89="Cống tròn",IF(EN89="Cống tròn",JX89+FF89,0),IF(EN89="Cống hộp",IF(EN89="Cống hộp",JX89+GP89,0),IF(OR(EN89="Rãnh xây",EN89="Rãnh bê tông"),IF(OR(EN89="Rãnh xây",EN89="Rãnh bê tông"),JX89+GP89,0),IF(EN89="ống nhựa",IF(EN89="Ống nhựa",JX89+HT89,0),IF(EN89="Rãnh thang",IF(EN89="Rãnh thang",JS89+#REF!,0),0))))),2)</f>
        <v>0</v>
      </c>
      <c r="JX89" s="27">
        <v>0</v>
      </c>
      <c r="JY89" s="25">
        <f t="shared" si="275"/>
        <v>0</v>
      </c>
      <c r="JZ89" s="25">
        <f t="shared" si="276"/>
        <v>0</v>
      </c>
      <c r="KA89" s="25">
        <f t="shared" si="277"/>
        <v>0</v>
      </c>
      <c r="KB89" s="25">
        <f t="shared" si="278"/>
        <v>0</v>
      </c>
      <c r="KC89" s="25">
        <f t="shared" si="279"/>
        <v>0</v>
      </c>
      <c r="KD89" s="28" t="s">
        <v>98</v>
      </c>
      <c r="KE89" s="27">
        <v>0</v>
      </c>
      <c r="KF89" s="25">
        <f t="shared" si="280"/>
        <v>0</v>
      </c>
      <c r="KG89" s="25">
        <f t="shared" si="398"/>
        <v>0</v>
      </c>
      <c r="KH89" s="27">
        <v>0</v>
      </c>
      <c r="KI89" s="25">
        <f t="shared" si="281"/>
        <v>0</v>
      </c>
      <c r="KJ89" s="25">
        <f t="shared" si="399"/>
        <v>0</v>
      </c>
      <c r="KK89" s="25">
        <f t="shared" si="282"/>
        <v>0</v>
      </c>
      <c r="KL89" s="25">
        <f t="shared" si="283"/>
        <v>0</v>
      </c>
      <c r="KM89" s="25">
        <f t="shared" si="400"/>
        <v>0</v>
      </c>
      <c r="KN89" s="25">
        <f t="shared" si="284"/>
        <v>0</v>
      </c>
      <c r="KO89" s="25">
        <f t="shared" si="285"/>
        <v>0</v>
      </c>
      <c r="KP89" s="25">
        <f t="shared" si="401"/>
        <v>0</v>
      </c>
      <c r="KQ89" s="25">
        <f t="shared" si="286"/>
        <v>0</v>
      </c>
      <c r="KR89" s="25">
        <f t="shared" si="287"/>
        <v>0</v>
      </c>
      <c r="KS89" s="25">
        <f t="shared" si="402"/>
        <v>0</v>
      </c>
      <c r="KT89" s="25">
        <f t="shared" si="288"/>
        <v>0</v>
      </c>
      <c r="KU89" s="25">
        <f t="shared" si="289"/>
        <v>0</v>
      </c>
      <c r="KV89" s="25">
        <f t="shared" si="403"/>
        <v>0</v>
      </c>
      <c r="KW89" s="25">
        <f t="shared" si="290"/>
        <v>0</v>
      </c>
      <c r="KX89" s="25">
        <f t="shared" si="291"/>
        <v>0</v>
      </c>
      <c r="KY89" s="25">
        <f t="shared" si="404"/>
        <v>0</v>
      </c>
      <c r="KZ89" s="25">
        <f t="shared" si="292"/>
        <v>0</v>
      </c>
      <c r="LA89" s="25">
        <f t="shared" si="293"/>
        <v>0</v>
      </c>
      <c r="LB89" s="25">
        <f t="shared" si="405"/>
        <v>0</v>
      </c>
      <c r="LC89" s="25">
        <f t="shared" si="294"/>
        <v>0</v>
      </c>
      <c r="LD89" s="25">
        <f t="shared" si="295"/>
        <v>0</v>
      </c>
      <c r="LE89" s="25">
        <f t="shared" si="406"/>
        <v>0</v>
      </c>
      <c r="LF89" s="25">
        <f t="shared" si="296"/>
        <v>0</v>
      </c>
      <c r="LG89" s="25">
        <f t="shared" si="297"/>
        <v>0</v>
      </c>
      <c r="LH89" s="25">
        <f t="shared" si="407"/>
        <v>0</v>
      </c>
      <c r="LI89" s="25">
        <f t="shared" si="298"/>
        <v>0</v>
      </c>
      <c r="LJ89" s="25">
        <f t="shared" si="299"/>
        <v>0</v>
      </c>
      <c r="LK89" s="25">
        <f t="shared" si="408"/>
        <v>0</v>
      </c>
      <c r="LL89" s="25">
        <f t="shared" si="300"/>
        <v>0</v>
      </c>
      <c r="LM89" s="25">
        <f t="shared" si="301"/>
        <v>0</v>
      </c>
      <c r="LN89" s="25">
        <f t="shared" si="409"/>
        <v>0</v>
      </c>
      <c r="LO89" s="25">
        <f t="shared" si="302"/>
        <v>0</v>
      </c>
      <c r="LP89" s="25">
        <f t="shared" si="303"/>
        <v>0</v>
      </c>
      <c r="LQ89" s="25">
        <f t="shared" si="410"/>
        <v>0</v>
      </c>
      <c r="LR89" s="25">
        <f t="shared" si="304"/>
        <v>0</v>
      </c>
      <c r="LS89" s="25">
        <f t="shared" si="305"/>
        <v>0</v>
      </c>
      <c r="LT89" s="25">
        <f t="shared" si="411"/>
        <v>0</v>
      </c>
      <c r="LU89" s="25">
        <f t="shared" si="306"/>
        <v>0</v>
      </c>
      <c r="LV89" s="25">
        <f t="shared" si="307"/>
        <v>0</v>
      </c>
      <c r="LW89" s="25">
        <f t="shared" si="412"/>
        <v>0</v>
      </c>
      <c r="LX89" s="25">
        <f t="shared" si="308"/>
        <v>0</v>
      </c>
      <c r="LY89" s="25">
        <f t="shared" si="309"/>
        <v>0</v>
      </c>
      <c r="LZ89" s="25">
        <f t="shared" si="413"/>
        <v>0</v>
      </c>
      <c r="MA89" s="25">
        <f t="shared" si="310"/>
        <v>0</v>
      </c>
      <c r="MB89" s="25">
        <f t="shared" si="311"/>
        <v>0</v>
      </c>
      <c r="MC89" s="25">
        <f t="shared" si="414"/>
        <v>0</v>
      </c>
      <c r="MD89" s="25">
        <f t="shared" si="312"/>
        <v>0</v>
      </c>
      <c r="ME89" s="25">
        <f t="shared" si="313"/>
        <v>0</v>
      </c>
      <c r="MF89" s="25">
        <f t="shared" si="415"/>
        <v>0</v>
      </c>
      <c r="MG89" s="25">
        <f t="shared" si="314"/>
        <v>0</v>
      </c>
      <c r="MH89" s="25">
        <f t="shared" si="315"/>
        <v>0</v>
      </c>
      <c r="MI89" s="25">
        <f t="shared" si="416"/>
        <v>0</v>
      </c>
      <c r="MJ89" s="25">
        <f t="shared" si="316"/>
        <v>0</v>
      </c>
      <c r="MK89" s="25">
        <f t="shared" si="317"/>
        <v>0</v>
      </c>
      <c r="ML89" s="25">
        <f t="shared" si="417"/>
        <v>0</v>
      </c>
      <c r="MM89" s="25">
        <f t="shared" si="318"/>
        <v>0</v>
      </c>
      <c r="MN89" s="25">
        <f t="shared" si="319"/>
        <v>0</v>
      </c>
      <c r="MO89" s="25">
        <f t="shared" si="418"/>
        <v>0</v>
      </c>
      <c r="MP89" s="25">
        <f t="shared" si="320"/>
        <v>0</v>
      </c>
      <c r="MQ89" s="25">
        <f t="shared" si="321"/>
        <v>0</v>
      </c>
      <c r="MR89" s="25">
        <f t="shared" si="419"/>
        <v>0</v>
      </c>
      <c r="MS89" s="29">
        <v>0</v>
      </c>
      <c r="MT89" s="29">
        <v>0</v>
      </c>
      <c r="MU89" s="29">
        <v>1</v>
      </c>
      <c r="MV89" s="29">
        <v>1</v>
      </c>
      <c r="MW89" s="25">
        <f t="shared" si="322"/>
        <v>0</v>
      </c>
      <c r="MX89" s="25">
        <f t="shared" si="323"/>
        <v>0</v>
      </c>
      <c r="MY89" s="25">
        <f t="shared" si="324"/>
        <v>0</v>
      </c>
      <c r="MZ89" s="25">
        <f t="shared" si="325"/>
        <v>0</v>
      </c>
      <c r="NA89" s="25">
        <f t="shared" si="326"/>
        <v>0</v>
      </c>
      <c r="NB89" s="25">
        <f t="shared" si="327"/>
        <v>0</v>
      </c>
      <c r="NC89" s="25">
        <f t="shared" si="328"/>
        <v>0</v>
      </c>
      <c r="ND89" s="25">
        <f t="shared" si="329"/>
        <v>0</v>
      </c>
      <c r="NE89" s="25">
        <f t="shared" si="420"/>
        <v>0</v>
      </c>
      <c r="NF89" s="25">
        <f t="shared" si="420"/>
        <v>0</v>
      </c>
      <c r="NG89" s="25">
        <f t="shared" si="420"/>
        <v>0</v>
      </c>
      <c r="NH89" s="25">
        <f t="shared" si="420"/>
        <v>0</v>
      </c>
      <c r="NI89" s="25">
        <f t="shared" si="330"/>
        <v>0</v>
      </c>
      <c r="NJ89" s="25">
        <f t="shared" si="331"/>
        <v>0</v>
      </c>
      <c r="NK89" s="25">
        <f t="shared" si="332"/>
        <v>0</v>
      </c>
      <c r="NL89" s="25">
        <f t="shared" si="333"/>
        <v>0</v>
      </c>
      <c r="NM89" s="25">
        <f t="shared" si="334"/>
        <v>0</v>
      </c>
      <c r="NN89" s="25">
        <f t="shared" si="421"/>
        <v>0</v>
      </c>
      <c r="NO89" s="25">
        <f t="shared" si="335"/>
        <v>0</v>
      </c>
      <c r="NP89" s="25">
        <f t="shared" si="336"/>
        <v>0</v>
      </c>
      <c r="NQ89" s="25">
        <f t="shared" si="422"/>
        <v>0</v>
      </c>
      <c r="NR89" s="25">
        <f t="shared" si="337"/>
        <v>0</v>
      </c>
      <c r="NS89" s="25">
        <f t="shared" si="338"/>
        <v>0</v>
      </c>
      <c r="NT89" s="25">
        <f t="shared" si="423"/>
        <v>0</v>
      </c>
      <c r="NU89" s="25">
        <f t="shared" si="339"/>
        <v>0</v>
      </c>
      <c r="NV89" s="25">
        <f t="shared" si="340"/>
        <v>0</v>
      </c>
      <c r="NW89" s="25">
        <f t="shared" si="424"/>
        <v>0</v>
      </c>
      <c r="NX89" s="25">
        <f t="shared" si="425"/>
        <v>0</v>
      </c>
      <c r="NY89" s="25">
        <f t="shared" si="425"/>
        <v>0</v>
      </c>
      <c r="NZ89" s="25">
        <f t="shared" si="426"/>
        <v>0</v>
      </c>
      <c r="OA89" s="25">
        <f t="shared" si="427"/>
        <v>0</v>
      </c>
      <c r="OB89" s="25">
        <f t="shared" si="427"/>
        <v>0</v>
      </c>
      <c r="OC89" s="25">
        <f t="shared" si="428"/>
        <v>0</v>
      </c>
      <c r="OD89" s="25">
        <f t="shared" si="429"/>
        <v>0</v>
      </c>
      <c r="OE89" s="25">
        <f t="shared" si="429"/>
        <v>0</v>
      </c>
      <c r="OF89" s="25">
        <f t="shared" si="429"/>
        <v>0</v>
      </c>
      <c r="OG89" s="25">
        <f t="shared" si="341"/>
        <v>0</v>
      </c>
      <c r="OH89" s="25">
        <f t="shared" si="342"/>
        <v>0</v>
      </c>
      <c r="OI89" s="25">
        <f t="shared" si="343"/>
        <v>0</v>
      </c>
      <c r="OJ89" s="25">
        <f t="shared" si="344"/>
        <v>0</v>
      </c>
      <c r="OK89" s="25">
        <f t="shared" si="345"/>
        <v>0</v>
      </c>
      <c r="OL89" s="25">
        <f t="shared" si="346"/>
        <v>0</v>
      </c>
      <c r="OM89" s="25">
        <f t="shared" si="430"/>
        <v>0</v>
      </c>
      <c r="ON89" s="25">
        <f t="shared" si="430"/>
        <v>0</v>
      </c>
      <c r="OO89" s="25">
        <f t="shared" si="430"/>
        <v>0</v>
      </c>
      <c r="OP89" s="25">
        <f t="shared" si="347"/>
        <v>0</v>
      </c>
      <c r="OQ89" s="25">
        <f t="shared" si="348"/>
        <v>0</v>
      </c>
      <c r="OR89" s="25">
        <f t="shared" si="431"/>
        <v>0</v>
      </c>
      <c r="OS89" s="19">
        <v>536958.12</v>
      </c>
      <c r="OT89" s="19">
        <v>2370682.39</v>
      </c>
    </row>
    <row r="90" spans="1:410" ht="33" customHeight="1" x14ac:dyDescent="0.25">
      <c r="A90" s="18"/>
      <c r="B90" s="18" t="s">
        <v>850</v>
      </c>
      <c r="C90" s="18">
        <v>2036.89</v>
      </c>
      <c r="D90" s="16" t="e">
        <f>_xlfn.IFNA(INDEX(#REF!,MATCH(E90,#REF!,0)),0)</f>
        <v>#REF!</v>
      </c>
      <c r="E90" s="18" t="s">
        <v>875</v>
      </c>
      <c r="F90" s="16" t="s">
        <v>765</v>
      </c>
      <c r="G90" s="16" t="s">
        <v>766</v>
      </c>
      <c r="H90" s="16" t="s">
        <v>767</v>
      </c>
      <c r="I90" s="16" t="s">
        <v>768</v>
      </c>
      <c r="J90" s="16" t="s">
        <v>769</v>
      </c>
      <c r="K90" s="16" t="s">
        <v>770</v>
      </c>
      <c r="L90" s="16" t="s">
        <v>771</v>
      </c>
      <c r="M90" s="18">
        <v>1.64</v>
      </c>
      <c r="N90" s="18">
        <v>1.94</v>
      </c>
      <c r="O90" s="18">
        <v>2.04</v>
      </c>
      <c r="P90" s="18">
        <v>2.34</v>
      </c>
      <c r="Q90" s="18">
        <v>0.1</v>
      </c>
      <c r="R90" s="18">
        <v>1.8399999999999999</v>
      </c>
      <c r="S90" s="18">
        <v>2.14</v>
      </c>
      <c r="T90" s="18">
        <v>0.2</v>
      </c>
      <c r="U90" s="18">
        <v>0</v>
      </c>
      <c r="V90" s="18">
        <v>0</v>
      </c>
      <c r="W90" s="18">
        <v>0</v>
      </c>
      <c r="X90" s="18">
        <v>1.64</v>
      </c>
      <c r="Y90" s="18">
        <v>1.9</v>
      </c>
      <c r="Z90" s="20">
        <f t="shared" si="349"/>
        <v>2.1</v>
      </c>
      <c r="AA90" s="18">
        <v>0.22</v>
      </c>
      <c r="AB90" s="18">
        <v>0</v>
      </c>
      <c r="AC90" s="18">
        <v>0</v>
      </c>
      <c r="AD90" s="18">
        <v>0</v>
      </c>
      <c r="AE90" s="18">
        <v>0</v>
      </c>
      <c r="AF90" s="18">
        <v>0</v>
      </c>
      <c r="AG90" s="18">
        <v>1.2</v>
      </c>
      <c r="AH90" s="18">
        <v>1.5</v>
      </c>
      <c r="AI90" s="20">
        <f t="shared" si="350"/>
        <v>2.25</v>
      </c>
      <c r="AJ90" s="18">
        <v>0</v>
      </c>
      <c r="AK90" s="18">
        <v>0</v>
      </c>
      <c r="AL90" s="20">
        <f t="shared" si="351"/>
        <v>0</v>
      </c>
      <c r="AM90" s="18">
        <v>1.64</v>
      </c>
      <c r="AN90" s="18">
        <v>1.5</v>
      </c>
      <c r="AO90" s="18">
        <v>0.15</v>
      </c>
      <c r="AP90" s="18">
        <v>0.22</v>
      </c>
      <c r="AQ90" s="18">
        <v>1.64</v>
      </c>
      <c r="AR90" s="18">
        <v>1.72</v>
      </c>
      <c r="AS90" s="18">
        <v>0.12</v>
      </c>
      <c r="AT90" s="18">
        <v>0.11</v>
      </c>
      <c r="AU90" s="18">
        <v>0</v>
      </c>
      <c r="AV90" s="18">
        <v>1</v>
      </c>
      <c r="AW90" s="18">
        <v>0</v>
      </c>
      <c r="AX90" s="18">
        <v>0</v>
      </c>
      <c r="AY90" s="18">
        <v>0</v>
      </c>
      <c r="AZ90" s="18">
        <v>0</v>
      </c>
      <c r="BA90" s="18">
        <v>0</v>
      </c>
      <c r="BB90" s="18">
        <v>0</v>
      </c>
      <c r="BC90" s="18">
        <v>0</v>
      </c>
      <c r="BD90" s="18">
        <v>0</v>
      </c>
      <c r="BE90" s="18">
        <v>1</v>
      </c>
      <c r="BF90" s="18">
        <v>0</v>
      </c>
      <c r="BG90" s="18">
        <v>0</v>
      </c>
      <c r="BH90" s="18">
        <v>0</v>
      </c>
      <c r="BI90" s="18">
        <v>0</v>
      </c>
      <c r="BJ90" s="18">
        <v>0</v>
      </c>
      <c r="BK90" s="18">
        <v>0</v>
      </c>
      <c r="BL90" s="18">
        <v>0</v>
      </c>
      <c r="BM90" s="18">
        <v>0</v>
      </c>
      <c r="BN90" s="18">
        <v>0</v>
      </c>
      <c r="BO90" s="18">
        <v>0</v>
      </c>
      <c r="BP90" s="18">
        <v>0</v>
      </c>
      <c r="BQ90" s="18">
        <v>0</v>
      </c>
      <c r="BR90" s="18">
        <v>0</v>
      </c>
      <c r="BS90" s="18">
        <v>0</v>
      </c>
      <c r="BT90" s="18">
        <v>0</v>
      </c>
      <c r="BU90" s="18">
        <v>0</v>
      </c>
      <c r="BV90" s="18">
        <v>0</v>
      </c>
      <c r="BW90" s="18">
        <v>0</v>
      </c>
      <c r="BX90" s="18">
        <v>0</v>
      </c>
      <c r="BY90" s="18">
        <v>0</v>
      </c>
      <c r="BZ90" s="18">
        <v>0</v>
      </c>
      <c r="CA90" s="16" t="e">
        <f>_xlfn.IFNA(IF(RIGHT(D90,2)="=G",0,INDEX(#REF!,MATCH(E90,#REF!,0))),0)</f>
        <v>#REF!</v>
      </c>
      <c r="CB90" s="16" t="s">
        <v>776</v>
      </c>
      <c r="CC90" s="18">
        <v>0</v>
      </c>
      <c r="CD90" s="18">
        <v>0</v>
      </c>
      <c r="CE90" s="18">
        <v>1.4</v>
      </c>
      <c r="CF90" s="18">
        <v>0.85</v>
      </c>
      <c r="CG90" s="18">
        <v>0.12</v>
      </c>
      <c r="CH90" s="18">
        <v>2</v>
      </c>
      <c r="CI90" s="16" t="s">
        <v>98</v>
      </c>
      <c r="CJ90" s="18">
        <v>0</v>
      </c>
      <c r="CK90" s="20">
        <f t="shared" si="217"/>
        <v>2.7</v>
      </c>
      <c r="CL90" s="20">
        <f t="shared" si="352"/>
        <v>2.7</v>
      </c>
      <c r="CM90" s="18">
        <v>37.47</v>
      </c>
      <c r="CN90" s="18">
        <v>26.73</v>
      </c>
      <c r="CO90" s="18">
        <v>25.891000000000002</v>
      </c>
      <c r="CP90" s="22">
        <f t="shared" si="218"/>
        <v>26.73</v>
      </c>
      <c r="CQ90" s="22">
        <f t="shared" si="219"/>
        <v>24.03</v>
      </c>
      <c r="CR90" s="22">
        <f t="shared" si="353"/>
        <v>2.7</v>
      </c>
      <c r="CS90" s="22">
        <f t="shared" si="220"/>
        <v>24.13</v>
      </c>
      <c r="CT90" s="22">
        <f t="shared" si="221"/>
        <v>24.33</v>
      </c>
      <c r="CU90" s="18">
        <v>24.33</v>
      </c>
      <c r="CV90" s="22">
        <f t="shared" si="354"/>
        <v>2.1</v>
      </c>
      <c r="CW90" s="22">
        <f t="shared" si="222"/>
        <v>0</v>
      </c>
      <c r="CX90" s="22">
        <f t="shared" si="223"/>
        <v>0</v>
      </c>
      <c r="CY90" s="22">
        <f t="shared" si="224"/>
        <v>26.46</v>
      </c>
      <c r="CZ90" s="22">
        <f t="shared" si="225"/>
        <v>26.61</v>
      </c>
      <c r="DA90" s="18">
        <v>26.73</v>
      </c>
      <c r="DB90" s="20">
        <f t="shared" si="355"/>
        <v>2.7</v>
      </c>
      <c r="DC90" s="20">
        <f t="shared" si="356"/>
        <v>0</v>
      </c>
      <c r="DD90" s="20">
        <f t="shared" si="357"/>
        <v>2.7</v>
      </c>
      <c r="DE90" s="20">
        <f t="shared" si="226"/>
        <v>0.1</v>
      </c>
      <c r="DF90" s="20">
        <f t="shared" si="227"/>
        <v>0.2</v>
      </c>
      <c r="DG90" s="20">
        <f t="shared" si="228"/>
        <v>2.37</v>
      </c>
      <c r="DH90" s="20">
        <f t="shared" si="229"/>
        <v>0</v>
      </c>
      <c r="DI90" s="20">
        <f t="shared" si="230"/>
        <v>0</v>
      </c>
      <c r="DJ90" s="20">
        <f t="shared" si="231"/>
        <v>0</v>
      </c>
      <c r="DK90" s="20">
        <f t="shared" si="358"/>
        <v>2.67</v>
      </c>
      <c r="DL90" s="20">
        <f t="shared" si="359"/>
        <v>0</v>
      </c>
      <c r="DM90" s="20">
        <f t="shared" si="360"/>
        <v>3.0000000000000249E-2</v>
      </c>
      <c r="DN90" s="20">
        <f t="shared" si="361"/>
        <v>0</v>
      </c>
      <c r="DO90" s="18">
        <v>2.54</v>
      </c>
      <c r="DP90" s="18">
        <v>0</v>
      </c>
      <c r="DQ90" s="18">
        <v>1</v>
      </c>
      <c r="DR90" s="18">
        <v>1</v>
      </c>
      <c r="DS90" s="25">
        <f t="shared" si="362"/>
        <v>2.54</v>
      </c>
      <c r="DT90" s="25">
        <f t="shared" si="363"/>
        <v>0</v>
      </c>
      <c r="DU90" s="25">
        <f t="shared" si="364"/>
        <v>6.86</v>
      </c>
      <c r="DV90" s="25">
        <f t="shared" si="365"/>
        <v>0</v>
      </c>
      <c r="DW90" s="25">
        <f t="shared" si="366"/>
        <v>6.86</v>
      </c>
      <c r="DX90" s="25">
        <f t="shared" si="367"/>
        <v>13.99</v>
      </c>
      <c r="DY90" s="25">
        <f t="shared" si="368"/>
        <v>0</v>
      </c>
      <c r="DZ90" s="25">
        <f t="shared" si="369"/>
        <v>13.99</v>
      </c>
      <c r="EA90" s="25">
        <f t="shared" si="370"/>
        <v>8.81</v>
      </c>
      <c r="EB90" s="25">
        <f t="shared" si="371"/>
        <v>0</v>
      </c>
      <c r="EC90" s="25">
        <f t="shared" si="372"/>
        <v>8.81</v>
      </c>
      <c r="ED90" s="25">
        <f t="shared" si="373"/>
        <v>5.18</v>
      </c>
      <c r="EE90" s="25">
        <f t="shared" si="373"/>
        <v>0</v>
      </c>
      <c r="EF90" s="25">
        <f t="shared" si="374"/>
        <v>5.18</v>
      </c>
      <c r="EG90" s="25">
        <f t="shared" si="375"/>
        <v>8.81</v>
      </c>
      <c r="EH90" s="25">
        <f t="shared" si="375"/>
        <v>0</v>
      </c>
      <c r="EI90" s="25">
        <f t="shared" si="376"/>
        <v>8.81</v>
      </c>
      <c r="EJ90" s="18">
        <v>2036.89</v>
      </c>
      <c r="EK90" s="18">
        <v>1998.19</v>
      </c>
      <c r="EL90" s="18" t="s">
        <v>875</v>
      </c>
      <c r="EM90" s="18" t="s">
        <v>876</v>
      </c>
      <c r="EN90" s="16" t="s">
        <v>774</v>
      </c>
      <c r="EO90" s="16" t="s">
        <v>132</v>
      </c>
      <c r="EP90" s="16" t="e">
        <f>IF(OR(EN90="Cống tròn",EN90="Cống hộp",EN90="Ống nhựa"),INDEX(#REF!,MATCH(E90,#REF!,0)),IF(OR(EN90="Rãnh xây",EN90="Rãnh bê tông"),INDEX(#REF!,MATCH(E90,#REF!,0)),0))</f>
        <v>#REF!</v>
      </c>
      <c r="EQ90" s="18">
        <v>37.500000000000043</v>
      </c>
      <c r="ER90" s="18">
        <v>1</v>
      </c>
      <c r="ES90" s="25">
        <f t="shared" si="377"/>
        <v>37</v>
      </c>
      <c r="ET90" s="1" t="e">
        <f>_xlfn.IFNA(IF(EN90="Cống tròn",INDEX(#REF!,MATCH(E90,#REF!,0)),IF(EN90="Cống hộp",INDEX(#REF!,MATCH(E90,#REF!,0)),EU90&amp;" ,"&amp;EV90)),0)</f>
        <v>#REF!</v>
      </c>
      <c r="EU90" s="16" t="s">
        <v>769</v>
      </c>
      <c r="EV90" s="16" t="s">
        <v>775</v>
      </c>
      <c r="EW90" s="16" t="e">
        <f>_xlfn.IFNA(INDEX(#REF!,MATCH(E90,#REF!,0)),0)</f>
        <v>#REF!</v>
      </c>
      <c r="EX90" s="16"/>
      <c r="EY90" s="18">
        <v>0</v>
      </c>
      <c r="EZ90" s="18">
        <v>0</v>
      </c>
      <c r="FA90" s="18">
        <v>0</v>
      </c>
      <c r="FB90" s="19">
        <v>0</v>
      </c>
      <c r="FC90" s="19">
        <v>0</v>
      </c>
      <c r="FD90" s="25">
        <f t="shared" si="232"/>
        <v>0</v>
      </c>
      <c r="FE90" s="25">
        <f t="shared" si="378"/>
        <v>0</v>
      </c>
      <c r="FF90" s="18">
        <v>0.1</v>
      </c>
      <c r="FG90" s="18">
        <v>2</v>
      </c>
      <c r="FH90" s="18">
        <v>1</v>
      </c>
      <c r="FI90" s="25">
        <f t="shared" si="379"/>
        <v>1.2</v>
      </c>
      <c r="FJ90" s="18">
        <v>0</v>
      </c>
      <c r="FK90" s="18">
        <v>0</v>
      </c>
      <c r="FL90" s="18">
        <v>0.2</v>
      </c>
      <c r="FM90" s="18">
        <v>1.4</v>
      </c>
      <c r="FN90" s="18">
        <v>0</v>
      </c>
      <c r="FO90" s="25">
        <f t="shared" si="380"/>
        <v>1.4</v>
      </c>
      <c r="FP90" s="18">
        <v>1.4999999999999999E-2</v>
      </c>
      <c r="FQ90" s="18">
        <v>1</v>
      </c>
      <c r="FR90" s="25">
        <f t="shared" si="233"/>
        <v>36</v>
      </c>
      <c r="FS90" s="25">
        <f t="shared" si="234"/>
        <v>0.52500000000000002</v>
      </c>
      <c r="FT90" s="25">
        <f t="shared" si="235"/>
        <v>36.524999999999999</v>
      </c>
      <c r="FU90" s="25">
        <f t="shared" si="236"/>
        <v>-0.97500000000004405</v>
      </c>
      <c r="FV90" s="25" t="str">
        <f t="shared" si="381"/>
        <v>Thêm 01</v>
      </c>
      <c r="FW90" s="25">
        <f t="shared" si="382"/>
        <v>0.04</v>
      </c>
      <c r="FX90" s="16"/>
      <c r="FY90" s="16"/>
      <c r="FZ90" s="16"/>
      <c r="GA90" s="16"/>
      <c r="GB90" s="19">
        <v>0</v>
      </c>
      <c r="GC90" s="19">
        <v>0</v>
      </c>
      <c r="GD90" s="19">
        <v>0</v>
      </c>
      <c r="GE90" s="19">
        <v>0</v>
      </c>
      <c r="GF90" s="19">
        <v>0</v>
      </c>
      <c r="GG90" s="19">
        <v>0</v>
      </c>
      <c r="GH90" s="19">
        <v>0</v>
      </c>
      <c r="GI90" s="19">
        <v>0</v>
      </c>
      <c r="GJ90" s="19">
        <v>0</v>
      </c>
      <c r="GK90" s="19">
        <v>0</v>
      </c>
      <c r="GL90" s="25">
        <f t="shared" si="237"/>
        <v>0</v>
      </c>
      <c r="GM90" s="25">
        <f t="shared" si="383"/>
        <v>0</v>
      </c>
      <c r="GN90" s="19">
        <v>0</v>
      </c>
      <c r="GO90" s="19">
        <v>0</v>
      </c>
      <c r="GP90" s="19">
        <v>0</v>
      </c>
      <c r="GQ90" s="19">
        <v>0</v>
      </c>
      <c r="GR90" s="1" t="e">
        <f>_xlfn.IFNA(INDEX(#REF!,MATCH(E90,#REF!,0)),0)</f>
        <v>#REF!</v>
      </c>
      <c r="GS90" s="16"/>
      <c r="GT90" s="18">
        <v>0</v>
      </c>
      <c r="GU90" s="18">
        <v>0</v>
      </c>
      <c r="GV90" s="18">
        <v>0</v>
      </c>
      <c r="GW90" s="18">
        <v>0</v>
      </c>
      <c r="GX90" s="25">
        <f t="shared" si="238"/>
        <v>0</v>
      </c>
      <c r="GY90" s="25">
        <f t="shared" si="239"/>
        <v>0</v>
      </c>
      <c r="GZ90" s="25">
        <f t="shared" si="384"/>
        <v>0</v>
      </c>
      <c r="HA90" s="1" t="e" cm="1">
        <f t="array" ref="HA90">INDEX(#REF!,MATCH(EJ90&amp;EK90&amp;HD90&amp;HE90&amp;HF90,#REF!&amp;#REF!&amp;#REF!&amp;#REF!&amp;#REF!,0))</f>
        <v>#REF!</v>
      </c>
      <c r="HB90" s="16"/>
      <c r="HC90" s="25">
        <f t="shared" si="385"/>
        <v>0</v>
      </c>
      <c r="HD90" s="18">
        <v>0</v>
      </c>
      <c r="HE90" s="18">
        <v>0</v>
      </c>
      <c r="HF90" s="18">
        <v>0</v>
      </c>
      <c r="HG90" s="1" t="e" cm="1">
        <f t="array" ref="HG90">INDEX(#REF!,MATCH(EJ90&amp;EK90&amp;HJ90&amp;HK90&amp;HL90,#REF!&amp;#REF!&amp;#REF!&amp;#REF!&amp;#REF!,0))</f>
        <v>#REF!</v>
      </c>
      <c r="HH90" s="16"/>
      <c r="HI90" s="25">
        <f t="shared" si="386"/>
        <v>0</v>
      </c>
      <c r="HJ90" s="25">
        <f t="shared" si="387"/>
        <v>0</v>
      </c>
      <c r="HK90" s="19">
        <v>0</v>
      </c>
      <c r="HL90" s="19">
        <v>0</v>
      </c>
      <c r="HM90" s="18">
        <v>0.01</v>
      </c>
      <c r="HN90" s="18">
        <v>1</v>
      </c>
      <c r="HO90" s="25">
        <f t="shared" si="388"/>
        <v>0</v>
      </c>
      <c r="HP90" s="25">
        <f t="shared" si="389"/>
        <v>0</v>
      </c>
      <c r="HQ90" s="25">
        <f t="shared" si="390"/>
        <v>0</v>
      </c>
      <c r="HR90" s="25">
        <f t="shared" si="391"/>
        <v>0</v>
      </c>
      <c r="HS90" s="25">
        <f t="shared" si="392"/>
        <v>0</v>
      </c>
      <c r="HT90" s="19">
        <v>0</v>
      </c>
      <c r="HU90" s="19">
        <v>0</v>
      </c>
      <c r="HV90" s="19">
        <v>0</v>
      </c>
      <c r="HW90" s="25">
        <f t="shared" si="393"/>
        <v>0</v>
      </c>
      <c r="HX90" s="19">
        <v>0</v>
      </c>
      <c r="HY90" s="19">
        <v>0</v>
      </c>
      <c r="HZ90" s="18">
        <v>26.73</v>
      </c>
      <c r="IA90" s="20">
        <f>ROUND(IF(EN90="Cống tròn",IF(EN90="Cống tròn",IF(EU90="Không có móng",IQ90-FF90,IF(EU90="Đế",IP90-FN90,IF(OR(EU90="Móng bê tông",EU90="Móng bê tông kết hợp đế"),II90-FJ90,0))),0),IF(EN90="Cống hộp",IF(AND(EN90="Cống hộp",EU90="Không có móng"),IQ90-GF90,IF(AND(EN90="Cống hộp",EU90="Móng bê tông"),IJ90-GB90,0)),IF(OR(EN90="Rãnh xây",EN90="Rãnh bê tông"),IF(OR(EN90="Rãnh xây",EN90="Rãnh bê tông"),IK90-GB90,0),IF(EN90="Ống nhựa",IF(AND(EN90="Ống nhựa",EU90="Không đắp cát"),IQ90-HT90,IF(AND(EN90="Ống nhựa",EU90="Đắp cát"),IH90-HX90,0)),IF(EN90="Rãnh thang",IF(EN90="Rãnh thang",IF(EU90="Móng bê tông",#REF!-#REF!,IQ90),0),0))))),2)</f>
        <v>24.33</v>
      </c>
      <c r="IB90" s="20">
        <f t="shared" si="394"/>
        <v>2.4000000000000021</v>
      </c>
      <c r="IC90" s="20">
        <f t="shared" si="240"/>
        <v>24.33</v>
      </c>
      <c r="ID90" s="20">
        <f t="shared" si="241"/>
        <v>0</v>
      </c>
      <c r="IE90" s="20">
        <f t="shared" si="242"/>
        <v>0</v>
      </c>
      <c r="IF90" s="20">
        <f t="shared" si="243"/>
        <v>0</v>
      </c>
      <c r="IG90" s="20">
        <f>IF(EN90="Rãnh thang",IF(AND(EN90="Rãnh thang",EU90="Móng bê tông"),IQ90-#REF!,0),IF(EN90="Ống nhựa",IF(AND(EN90="Ống nhựa",EU90="Đắp cát"),IQ90-HT90,0),IF(EN90="Cống tròn",IF(EN90="Cống tròn",IF(OR(EU90="Móng bê tông",EU90="Móng bê tông kết hợp đế"),IM90-FL90,0),0),IF(EN90="Cống hộp",IF(AND(EN90="Cống hộp",EU90="Móng bê tông"),IN90-GD90,0),IF(OR(EN90="Rãnh xây",EN90="Rãnh bê tông"),IF(AND(EN90="Rãnh xây",EU90="Móng bê tông"),IO90-GD90,IF(AND(EN90="Rãnh bê tông",EU90="Móng bê tông"),IO90-GD90,0)),0)))))</f>
        <v>24.33</v>
      </c>
      <c r="IH90" s="20">
        <f t="shared" si="244"/>
        <v>0</v>
      </c>
      <c r="II90" s="20">
        <f t="shared" si="245"/>
        <v>24.33</v>
      </c>
      <c r="IJ90" s="20">
        <f t="shared" si="246"/>
        <v>0</v>
      </c>
      <c r="IK90" s="20">
        <f t="shared" si="247"/>
        <v>0</v>
      </c>
      <c r="IL90" s="20">
        <f t="shared" si="248"/>
        <v>24.529999999999998</v>
      </c>
      <c r="IM90" s="20">
        <f t="shared" si="249"/>
        <v>24.529999999999998</v>
      </c>
      <c r="IN90" s="20">
        <f t="shared" si="250"/>
        <v>0</v>
      </c>
      <c r="IO90" s="20">
        <f t="shared" si="251"/>
        <v>0</v>
      </c>
      <c r="IP90" s="20">
        <f t="shared" si="252"/>
        <v>0</v>
      </c>
      <c r="IQ90" s="18">
        <v>24.63</v>
      </c>
      <c r="IR90" s="25">
        <f t="shared" si="395"/>
        <v>0</v>
      </c>
      <c r="IS90" s="25">
        <f t="shared" si="253"/>
        <v>0</v>
      </c>
      <c r="IT90" s="25">
        <f t="shared" si="254"/>
        <v>0</v>
      </c>
      <c r="IU90" s="25">
        <f>ROUND(IF(EN90="Cống tròn",IF(EN90="Cống tròn",IV90+FF90,0),IF(EN90="Cống hộp",IF(EN90="Cống hộp",IV90+GP90,0),IF(OR(EN90="Rãnh xây",EN90="Rãnh bê tông"),IF(OR(EN90="Rãnh xây",EN90="Rãnh bê tông"),IV90+GP90,0),IF(EN90="ống nhựa",IF(EN90="Ống nhựa",IV90+HT90,0),IF(EN90="Rãnh thang",IF(EN90="Rãnh thang",IQ90+#REF!,0),0))))),2)</f>
        <v>25.67</v>
      </c>
      <c r="IV90" s="18">
        <v>25.57</v>
      </c>
      <c r="IW90" s="25">
        <f t="shared" si="255"/>
        <v>25.67</v>
      </c>
      <c r="IX90" s="25">
        <f t="shared" si="256"/>
        <v>0</v>
      </c>
      <c r="IY90" s="25">
        <f t="shared" si="257"/>
        <v>0</v>
      </c>
      <c r="IZ90" s="25">
        <f t="shared" si="258"/>
        <v>0</v>
      </c>
      <c r="JA90" s="25">
        <f t="shared" si="259"/>
        <v>0</v>
      </c>
      <c r="JB90" s="18">
        <v>26.67</v>
      </c>
      <c r="JC90" s="20">
        <f>ROUND(IF(EN90="Cống tròn",IF(EN90="Cống tròn",IF(EU90="Không có móng",JS90-FF90,IF(EU90="Đế",JR90-FN90,IF(OR(EU90="Móng bê tông",EU90="Móng bê tông kết hợp đế"),JK90-FJ90,0))),0),IF(EN90="Cống hộp",IF(AND(EN90="Cống hộp",EU90="Không có móng"),JS90-GF90,IF(AND(EN90="Cống hộp",EU90="Móng bê tông"),JL90-GB90,0)),IF(OR(EN90="Rãnh xây",EN90="Rãnh bê tông"),IF(OR(EN90="Rãnh xây",EN90="Rãnh bê tông"),JM90-GB90,0),IF(EN90="Ống nhựa",IF(AND(EN90="Ống nhựa",EU90="Không đắp cát"),JS90-HT90,IF(AND(EN90="Ống nhựa",EU90="Đắp cát"),JJ90-HX90,0)),IF(EN90="Rãnh thang",IF(EN90="Rãnh thang",IF(EU90="Móng bê tông",#REF!-#REF!,JS90),0),0))))),2)</f>
        <v>24.27</v>
      </c>
      <c r="JD90" s="20">
        <f t="shared" si="396"/>
        <v>2.4000000000000021</v>
      </c>
      <c r="JE90" s="20">
        <f t="shared" si="260"/>
        <v>24.27</v>
      </c>
      <c r="JF90" s="20">
        <f t="shared" si="261"/>
        <v>0</v>
      </c>
      <c r="JG90" s="20">
        <f t="shared" si="262"/>
        <v>0</v>
      </c>
      <c r="JH90" s="20">
        <f t="shared" si="263"/>
        <v>0</v>
      </c>
      <c r="JI90" s="20">
        <f>IF(EN90="Rãnh thang",IF(AND(EN90="Rãnh thang",EU90="Móng bê tông"),JS90-#REF!,0),IF(EN90="Ống nhựa",IF(AND(EN90="Ống nhựa",EU90="Đắp cát"),JS90-HT90,0),IF(EN90="Cống tròn",IF(EN90="Cống tròn",IF(OR(EU90="Móng bê tông",EU90="Móng bê tông kết hợp đế"),JO90-FL90,0),0),IF(EN90="Cống hộp",IF(AND(EN90="Cống hộp",EU90="Móng bê tông"),JP90-GD90,0),IF(OR(EN90="Rãnh xây",EN90="Rãnh bê tông"),IF(AND(EN90="Rãnh xây",EU90="Móng bê tông"),JQ90-GD90,IF(AND(EN90="Rãnh bê tông",EU90="Móng bê tông"),JQ90-GD90,0)),0)))))</f>
        <v>24.27</v>
      </c>
      <c r="JJ90" s="20">
        <f t="shared" si="264"/>
        <v>0</v>
      </c>
      <c r="JK90" s="20">
        <f t="shared" si="265"/>
        <v>24.27</v>
      </c>
      <c r="JL90" s="20">
        <f t="shared" si="266"/>
        <v>0</v>
      </c>
      <c r="JM90" s="20">
        <f t="shared" si="267"/>
        <v>0</v>
      </c>
      <c r="JN90" s="20">
        <f t="shared" si="268"/>
        <v>24.47</v>
      </c>
      <c r="JO90" s="20">
        <f t="shared" si="269"/>
        <v>24.47</v>
      </c>
      <c r="JP90" s="20">
        <f t="shared" si="270"/>
        <v>0</v>
      </c>
      <c r="JQ90" s="20">
        <f t="shared" si="271"/>
        <v>0</v>
      </c>
      <c r="JR90" s="20">
        <f t="shared" si="272"/>
        <v>0</v>
      </c>
      <c r="JS90" s="26">
        <v>24.57</v>
      </c>
      <c r="JT90" s="25">
        <f t="shared" si="397"/>
        <v>0</v>
      </c>
      <c r="JU90" s="25">
        <f t="shared" si="273"/>
        <v>0</v>
      </c>
      <c r="JV90" s="25">
        <f t="shared" si="274"/>
        <v>0</v>
      </c>
      <c r="JW90" s="25">
        <f>ROUND(IF(EN90="Cống tròn",IF(EN90="Cống tròn",JX90+FF90,0),IF(EN90="Cống hộp",IF(EN90="Cống hộp",JX90+GP90,0),IF(OR(EN90="Rãnh xây",EN90="Rãnh bê tông"),IF(OR(EN90="Rãnh xây",EN90="Rãnh bê tông"),JX90+GP90,0),IF(EN90="ống nhựa",IF(EN90="Ống nhựa",JX90+HT90,0),IF(EN90="Rãnh thang",IF(EN90="Rãnh thang",JS90+#REF!,0),0))))),2)</f>
        <v>25.67</v>
      </c>
      <c r="JX90" s="27">
        <v>25.57</v>
      </c>
      <c r="JY90" s="25">
        <f t="shared" si="275"/>
        <v>25.67</v>
      </c>
      <c r="JZ90" s="25">
        <f t="shared" si="276"/>
        <v>0</v>
      </c>
      <c r="KA90" s="25">
        <f t="shared" si="277"/>
        <v>0</v>
      </c>
      <c r="KB90" s="25">
        <f t="shared" si="278"/>
        <v>0</v>
      </c>
      <c r="KC90" s="25">
        <f t="shared" si="279"/>
        <v>0</v>
      </c>
      <c r="KD90" s="28" t="s">
        <v>98</v>
      </c>
      <c r="KE90" s="27">
        <v>0</v>
      </c>
      <c r="KF90" s="25">
        <f t="shared" si="280"/>
        <v>2.4000000000000021</v>
      </c>
      <c r="KG90" s="25">
        <f t="shared" si="398"/>
        <v>2.4000000000000021</v>
      </c>
      <c r="KH90" s="27">
        <v>0</v>
      </c>
      <c r="KI90" s="25">
        <f t="shared" si="281"/>
        <v>2.4000000000000021</v>
      </c>
      <c r="KJ90" s="25">
        <f t="shared" si="399"/>
        <v>2.4000000000000021</v>
      </c>
      <c r="KK90" s="25">
        <f t="shared" si="282"/>
        <v>0</v>
      </c>
      <c r="KL90" s="25">
        <f t="shared" si="283"/>
        <v>0</v>
      </c>
      <c r="KM90" s="25">
        <f t="shared" si="400"/>
        <v>0</v>
      </c>
      <c r="KN90" s="25">
        <f t="shared" si="284"/>
        <v>0</v>
      </c>
      <c r="KO90" s="25">
        <f t="shared" si="285"/>
        <v>0</v>
      </c>
      <c r="KP90" s="25">
        <f t="shared" si="401"/>
        <v>0</v>
      </c>
      <c r="KQ90" s="25">
        <f t="shared" si="286"/>
        <v>0.2</v>
      </c>
      <c r="KR90" s="25">
        <f t="shared" si="287"/>
        <v>0.2</v>
      </c>
      <c r="KS90" s="25">
        <f t="shared" si="402"/>
        <v>0.2</v>
      </c>
      <c r="KT90" s="25">
        <f t="shared" si="288"/>
        <v>0</v>
      </c>
      <c r="KU90" s="25">
        <f t="shared" si="289"/>
        <v>0</v>
      </c>
      <c r="KV90" s="25">
        <f t="shared" si="403"/>
        <v>0</v>
      </c>
      <c r="KW90" s="25">
        <f t="shared" si="290"/>
        <v>0</v>
      </c>
      <c r="KX90" s="25">
        <f t="shared" si="291"/>
        <v>0</v>
      </c>
      <c r="KY90" s="25">
        <f t="shared" si="404"/>
        <v>0</v>
      </c>
      <c r="KZ90" s="25">
        <f t="shared" si="292"/>
        <v>0</v>
      </c>
      <c r="LA90" s="25">
        <f t="shared" si="293"/>
        <v>0</v>
      </c>
      <c r="LB90" s="25">
        <f t="shared" si="405"/>
        <v>0</v>
      </c>
      <c r="LC90" s="25">
        <f t="shared" si="294"/>
        <v>1.4</v>
      </c>
      <c r="LD90" s="25">
        <f t="shared" si="295"/>
        <v>1.4</v>
      </c>
      <c r="LE90" s="25">
        <f t="shared" si="406"/>
        <v>1.4</v>
      </c>
      <c r="LF90" s="25">
        <f t="shared" si="296"/>
        <v>0</v>
      </c>
      <c r="LG90" s="25">
        <f t="shared" si="297"/>
        <v>0</v>
      </c>
      <c r="LH90" s="25">
        <f t="shared" si="407"/>
        <v>0</v>
      </c>
      <c r="LI90" s="25">
        <f t="shared" si="298"/>
        <v>0</v>
      </c>
      <c r="LJ90" s="25">
        <f t="shared" si="299"/>
        <v>0</v>
      </c>
      <c r="LK90" s="25">
        <f t="shared" si="408"/>
        <v>0</v>
      </c>
      <c r="LL90" s="25">
        <f t="shared" si="300"/>
        <v>0</v>
      </c>
      <c r="LM90" s="25">
        <f t="shared" si="301"/>
        <v>0</v>
      </c>
      <c r="LN90" s="25">
        <f t="shared" si="409"/>
        <v>0</v>
      </c>
      <c r="LO90" s="25">
        <f t="shared" si="302"/>
        <v>0</v>
      </c>
      <c r="LP90" s="25">
        <f t="shared" si="303"/>
        <v>0</v>
      </c>
      <c r="LQ90" s="25">
        <f t="shared" si="410"/>
        <v>0</v>
      </c>
      <c r="LR90" s="25">
        <f t="shared" si="304"/>
        <v>0</v>
      </c>
      <c r="LS90" s="25">
        <f t="shared" si="305"/>
        <v>0</v>
      </c>
      <c r="LT90" s="25">
        <f t="shared" si="411"/>
        <v>0</v>
      </c>
      <c r="LU90" s="25">
        <f t="shared" si="306"/>
        <v>0</v>
      </c>
      <c r="LV90" s="25">
        <f t="shared" si="307"/>
        <v>0</v>
      </c>
      <c r="LW90" s="25">
        <f t="shared" si="412"/>
        <v>0</v>
      </c>
      <c r="LX90" s="25">
        <f t="shared" si="308"/>
        <v>0</v>
      </c>
      <c r="LY90" s="25">
        <f t="shared" si="309"/>
        <v>0</v>
      </c>
      <c r="LZ90" s="25">
        <f t="shared" si="413"/>
        <v>0</v>
      </c>
      <c r="MA90" s="25">
        <f t="shared" si="310"/>
        <v>0</v>
      </c>
      <c r="MB90" s="25">
        <f t="shared" si="311"/>
        <v>0</v>
      </c>
      <c r="MC90" s="25">
        <f t="shared" si="414"/>
        <v>0</v>
      </c>
      <c r="MD90" s="25">
        <f t="shared" si="312"/>
        <v>0</v>
      </c>
      <c r="ME90" s="25">
        <f t="shared" si="313"/>
        <v>0</v>
      </c>
      <c r="MF90" s="25">
        <f t="shared" si="415"/>
        <v>0</v>
      </c>
      <c r="MG90" s="25">
        <f t="shared" si="314"/>
        <v>0</v>
      </c>
      <c r="MH90" s="25">
        <f t="shared" si="315"/>
        <v>0</v>
      </c>
      <c r="MI90" s="25">
        <f t="shared" si="416"/>
        <v>0</v>
      </c>
      <c r="MJ90" s="25">
        <f t="shared" si="316"/>
        <v>0</v>
      </c>
      <c r="MK90" s="25">
        <f t="shared" si="317"/>
        <v>0</v>
      </c>
      <c r="ML90" s="25">
        <f t="shared" si="417"/>
        <v>0</v>
      </c>
      <c r="MM90" s="25">
        <f t="shared" si="318"/>
        <v>0</v>
      </c>
      <c r="MN90" s="25">
        <f t="shared" si="319"/>
        <v>0</v>
      </c>
      <c r="MO90" s="25">
        <f t="shared" si="418"/>
        <v>0</v>
      </c>
      <c r="MP90" s="25">
        <f t="shared" si="320"/>
        <v>0</v>
      </c>
      <c r="MQ90" s="25">
        <f t="shared" si="321"/>
        <v>0</v>
      </c>
      <c r="MR90" s="25">
        <f t="shared" si="419"/>
        <v>0</v>
      </c>
      <c r="MS90" s="29">
        <v>1.4</v>
      </c>
      <c r="MT90" s="29">
        <v>0</v>
      </c>
      <c r="MU90" s="29">
        <v>1</v>
      </c>
      <c r="MV90" s="29">
        <v>1</v>
      </c>
      <c r="MW90" s="25">
        <f t="shared" si="322"/>
        <v>1.4</v>
      </c>
      <c r="MX90" s="25">
        <f t="shared" si="323"/>
        <v>3.36</v>
      </c>
      <c r="MY90" s="25">
        <f t="shared" si="324"/>
        <v>0</v>
      </c>
      <c r="MZ90" s="25">
        <f t="shared" si="325"/>
        <v>0</v>
      </c>
      <c r="NA90" s="25">
        <f t="shared" si="326"/>
        <v>1.4</v>
      </c>
      <c r="NB90" s="25">
        <f t="shared" si="327"/>
        <v>3.36</v>
      </c>
      <c r="NC90" s="25">
        <f t="shared" si="328"/>
        <v>0</v>
      </c>
      <c r="ND90" s="25">
        <f t="shared" si="329"/>
        <v>0</v>
      </c>
      <c r="NE90" s="25">
        <f t="shared" si="420"/>
        <v>1.4</v>
      </c>
      <c r="NF90" s="25">
        <f t="shared" si="420"/>
        <v>3.36</v>
      </c>
      <c r="NG90" s="25">
        <f t="shared" si="420"/>
        <v>0</v>
      </c>
      <c r="NH90" s="25">
        <f t="shared" si="420"/>
        <v>0</v>
      </c>
      <c r="NI90" s="25">
        <f t="shared" si="330"/>
        <v>126</v>
      </c>
      <c r="NJ90" s="25">
        <f t="shared" si="331"/>
        <v>0</v>
      </c>
      <c r="NK90" s="25">
        <f t="shared" si="332"/>
        <v>126</v>
      </c>
      <c r="NL90" s="25">
        <f t="shared" si="333"/>
        <v>68.2</v>
      </c>
      <c r="NM90" s="25">
        <f t="shared" si="334"/>
        <v>0</v>
      </c>
      <c r="NN90" s="25">
        <f t="shared" si="421"/>
        <v>68.2</v>
      </c>
      <c r="NO90" s="25">
        <f t="shared" si="335"/>
        <v>0</v>
      </c>
      <c r="NP90" s="25">
        <f t="shared" si="336"/>
        <v>0</v>
      </c>
      <c r="NQ90" s="25">
        <f t="shared" si="422"/>
        <v>0</v>
      </c>
      <c r="NR90" s="25">
        <f t="shared" si="337"/>
        <v>0</v>
      </c>
      <c r="NS90" s="25">
        <f t="shared" si="338"/>
        <v>0</v>
      </c>
      <c r="NT90" s="25">
        <f t="shared" si="423"/>
        <v>0</v>
      </c>
      <c r="NU90" s="25">
        <f t="shared" si="339"/>
        <v>0</v>
      </c>
      <c r="NV90" s="25">
        <f t="shared" si="340"/>
        <v>0</v>
      </c>
      <c r="NW90" s="25">
        <f t="shared" si="424"/>
        <v>0</v>
      </c>
      <c r="NX90" s="25">
        <f t="shared" si="425"/>
        <v>68.2</v>
      </c>
      <c r="NY90" s="25">
        <f t="shared" si="425"/>
        <v>0</v>
      </c>
      <c r="NZ90" s="25">
        <f t="shared" si="426"/>
        <v>68.2</v>
      </c>
      <c r="OA90" s="25">
        <f t="shared" si="427"/>
        <v>57.8</v>
      </c>
      <c r="OB90" s="25">
        <f t="shared" si="427"/>
        <v>0</v>
      </c>
      <c r="OC90" s="25">
        <f t="shared" si="428"/>
        <v>57.8</v>
      </c>
      <c r="OD90" s="25">
        <f t="shared" si="429"/>
        <v>68.2</v>
      </c>
      <c r="OE90" s="25">
        <f t="shared" si="429"/>
        <v>0</v>
      </c>
      <c r="OF90" s="25">
        <f t="shared" si="429"/>
        <v>68.2</v>
      </c>
      <c r="OG90" s="25">
        <f t="shared" si="341"/>
        <v>0</v>
      </c>
      <c r="OH90" s="25">
        <f t="shared" si="342"/>
        <v>0</v>
      </c>
      <c r="OI90" s="25">
        <f t="shared" si="343"/>
        <v>0</v>
      </c>
      <c r="OJ90" s="25">
        <f t="shared" si="344"/>
        <v>0</v>
      </c>
      <c r="OK90" s="25">
        <f t="shared" si="345"/>
        <v>0</v>
      </c>
      <c r="OL90" s="25">
        <f t="shared" si="346"/>
        <v>0</v>
      </c>
      <c r="OM90" s="25">
        <f t="shared" si="430"/>
        <v>0</v>
      </c>
      <c r="ON90" s="25">
        <f t="shared" si="430"/>
        <v>0</v>
      </c>
      <c r="OO90" s="25">
        <f t="shared" si="430"/>
        <v>0</v>
      </c>
      <c r="OP90" s="25">
        <f t="shared" si="347"/>
        <v>0</v>
      </c>
      <c r="OQ90" s="25">
        <f t="shared" si="348"/>
        <v>0</v>
      </c>
      <c r="OR90" s="25">
        <f t="shared" si="431"/>
        <v>0</v>
      </c>
      <c r="OS90" s="19">
        <v>537010.47</v>
      </c>
      <c r="OT90" s="19">
        <v>2370663.34</v>
      </c>
    </row>
    <row r="91" spans="1:410" ht="33" customHeight="1" x14ac:dyDescent="0.25">
      <c r="A91" s="18"/>
      <c r="B91" s="18" t="s">
        <v>850</v>
      </c>
      <c r="C91" s="18">
        <v>1998.19</v>
      </c>
      <c r="D91" s="16" t="e">
        <f>_xlfn.IFNA(INDEX(#REF!,MATCH(E91,#REF!,0)),0)</f>
        <v>#REF!</v>
      </c>
      <c r="E91" s="18" t="s">
        <v>876</v>
      </c>
      <c r="F91" s="16" t="s">
        <v>765</v>
      </c>
      <c r="G91" s="16" t="s">
        <v>766</v>
      </c>
      <c r="H91" s="16" t="s">
        <v>767</v>
      </c>
      <c r="I91" s="16" t="s">
        <v>768</v>
      </c>
      <c r="J91" s="16" t="s">
        <v>769</v>
      </c>
      <c r="K91" s="16" t="s">
        <v>770</v>
      </c>
      <c r="L91" s="16" t="s">
        <v>771</v>
      </c>
      <c r="M91" s="18">
        <v>1.64</v>
      </c>
      <c r="N91" s="18">
        <v>1.94</v>
      </c>
      <c r="O91" s="18">
        <v>2.04</v>
      </c>
      <c r="P91" s="18">
        <v>2.34</v>
      </c>
      <c r="Q91" s="18">
        <v>0.1</v>
      </c>
      <c r="R91" s="18">
        <v>1.8399999999999999</v>
      </c>
      <c r="S91" s="18">
        <v>2.14</v>
      </c>
      <c r="T91" s="18">
        <v>0.2</v>
      </c>
      <c r="U91" s="18">
        <v>0</v>
      </c>
      <c r="V91" s="18">
        <v>0</v>
      </c>
      <c r="W91" s="18">
        <v>0</v>
      </c>
      <c r="X91" s="18">
        <v>1.64</v>
      </c>
      <c r="Y91" s="18">
        <v>1.9</v>
      </c>
      <c r="Z91" s="20">
        <f t="shared" si="349"/>
        <v>2.1</v>
      </c>
      <c r="AA91" s="18">
        <v>0.22</v>
      </c>
      <c r="AB91" s="18">
        <v>0</v>
      </c>
      <c r="AC91" s="18">
        <v>0</v>
      </c>
      <c r="AD91" s="18">
        <v>0</v>
      </c>
      <c r="AE91" s="18">
        <v>0</v>
      </c>
      <c r="AF91" s="18">
        <v>0</v>
      </c>
      <c r="AG91" s="18">
        <v>1.2</v>
      </c>
      <c r="AH91" s="18">
        <v>1.5</v>
      </c>
      <c r="AI91" s="20">
        <f t="shared" si="350"/>
        <v>2.25</v>
      </c>
      <c r="AJ91" s="18">
        <v>0</v>
      </c>
      <c r="AK91" s="18">
        <v>0</v>
      </c>
      <c r="AL91" s="20">
        <f t="shared" si="351"/>
        <v>0</v>
      </c>
      <c r="AM91" s="18">
        <v>1.64</v>
      </c>
      <c r="AN91" s="18">
        <v>1.5</v>
      </c>
      <c r="AO91" s="18">
        <v>0.15</v>
      </c>
      <c r="AP91" s="18">
        <v>0.22</v>
      </c>
      <c r="AQ91" s="18">
        <v>1.64</v>
      </c>
      <c r="AR91" s="18">
        <v>1.72</v>
      </c>
      <c r="AS91" s="18">
        <v>0.12</v>
      </c>
      <c r="AT91" s="18">
        <v>0.11</v>
      </c>
      <c r="AU91" s="18">
        <v>0</v>
      </c>
      <c r="AV91" s="18">
        <v>1</v>
      </c>
      <c r="AW91" s="18">
        <v>0</v>
      </c>
      <c r="AX91" s="18">
        <v>0</v>
      </c>
      <c r="AY91" s="18">
        <v>0</v>
      </c>
      <c r="AZ91" s="18">
        <v>0</v>
      </c>
      <c r="BA91" s="18">
        <v>0</v>
      </c>
      <c r="BB91" s="18">
        <v>0</v>
      </c>
      <c r="BC91" s="18">
        <v>0</v>
      </c>
      <c r="BD91" s="18">
        <v>0</v>
      </c>
      <c r="BE91" s="18">
        <v>2</v>
      </c>
      <c r="BF91" s="18">
        <v>0</v>
      </c>
      <c r="BG91" s="18">
        <v>0</v>
      </c>
      <c r="BH91" s="18">
        <v>0</v>
      </c>
      <c r="BI91" s="18">
        <v>0</v>
      </c>
      <c r="BJ91" s="18">
        <v>0</v>
      </c>
      <c r="BK91" s="18">
        <v>0</v>
      </c>
      <c r="BL91" s="18">
        <v>0</v>
      </c>
      <c r="BM91" s="18">
        <v>0</v>
      </c>
      <c r="BN91" s="18">
        <v>0</v>
      </c>
      <c r="BO91" s="18">
        <v>0</v>
      </c>
      <c r="BP91" s="18">
        <v>0</v>
      </c>
      <c r="BQ91" s="18">
        <v>0</v>
      </c>
      <c r="BR91" s="18">
        <v>0</v>
      </c>
      <c r="BS91" s="18">
        <v>0</v>
      </c>
      <c r="BT91" s="18">
        <v>0</v>
      </c>
      <c r="BU91" s="18">
        <v>0</v>
      </c>
      <c r="BV91" s="18">
        <v>0</v>
      </c>
      <c r="BW91" s="18">
        <v>0</v>
      </c>
      <c r="BX91" s="18">
        <v>0</v>
      </c>
      <c r="BY91" s="18">
        <v>0</v>
      </c>
      <c r="BZ91" s="18">
        <v>0</v>
      </c>
      <c r="CA91" s="16" t="e">
        <f>_xlfn.IFNA(IF(RIGHT(D91,2)="=G",0,INDEX(#REF!,MATCH(E91,#REF!,0))),0)</f>
        <v>#REF!</v>
      </c>
      <c r="CB91" s="16" t="s">
        <v>776</v>
      </c>
      <c r="CC91" s="18">
        <v>0</v>
      </c>
      <c r="CD91" s="18">
        <v>0</v>
      </c>
      <c r="CE91" s="18">
        <v>1.4</v>
      </c>
      <c r="CF91" s="18">
        <v>0.85</v>
      </c>
      <c r="CG91" s="18">
        <v>0.12</v>
      </c>
      <c r="CH91" s="18">
        <v>2</v>
      </c>
      <c r="CI91" s="16" t="s">
        <v>98</v>
      </c>
      <c r="CJ91" s="18">
        <v>0</v>
      </c>
      <c r="CK91" s="20">
        <f t="shared" si="217"/>
        <v>2.7</v>
      </c>
      <c r="CL91" s="20">
        <f t="shared" si="352"/>
        <v>2.7</v>
      </c>
      <c r="CM91" s="18">
        <v>41.35</v>
      </c>
      <c r="CN91" s="18">
        <v>26.67</v>
      </c>
      <c r="CO91" s="18">
        <v>25.831000000000003</v>
      </c>
      <c r="CP91" s="22">
        <f t="shared" si="218"/>
        <v>26.67</v>
      </c>
      <c r="CQ91" s="22">
        <f t="shared" si="219"/>
        <v>23.97</v>
      </c>
      <c r="CR91" s="22">
        <f t="shared" si="353"/>
        <v>2.7</v>
      </c>
      <c r="CS91" s="22">
        <f t="shared" si="220"/>
        <v>24.07</v>
      </c>
      <c r="CT91" s="22">
        <f t="shared" si="221"/>
        <v>24.27</v>
      </c>
      <c r="CU91" s="18">
        <v>24.27</v>
      </c>
      <c r="CV91" s="22">
        <f t="shared" si="354"/>
        <v>2.1</v>
      </c>
      <c r="CW91" s="22">
        <f t="shared" si="222"/>
        <v>0</v>
      </c>
      <c r="CX91" s="22">
        <f t="shared" si="223"/>
        <v>0</v>
      </c>
      <c r="CY91" s="22">
        <f t="shared" si="224"/>
        <v>26.4</v>
      </c>
      <c r="CZ91" s="22">
        <f t="shared" si="225"/>
        <v>26.55</v>
      </c>
      <c r="DA91" s="18">
        <v>26.67</v>
      </c>
      <c r="DB91" s="20">
        <f t="shared" si="355"/>
        <v>2.7</v>
      </c>
      <c r="DC91" s="20">
        <f t="shared" si="356"/>
        <v>0</v>
      </c>
      <c r="DD91" s="20">
        <f t="shared" si="357"/>
        <v>2.7</v>
      </c>
      <c r="DE91" s="20">
        <f t="shared" si="226"/>
        <v>0.1</v>
      </c>
      <c r="DF91" s="20">
        <f t="shared" si="227"/>
        <v>0.2</v>
      </c>
      <c r="DG91" s="20">
        <f t="shared" si="228"/>
        <v>2.37</v>
      </c>
      <c r="DH91" s="20">
        <f t="shared" si="229"/>
        <v>0</v>
      </c>
      <c r="DI91" s="20">
        <f t="shared" si="230"/>
        <v>0</v>
      </c>
      <c r="DJ91" s="20">
        <f t="shared" si="231"/>
        <v>0</v>
      </c>
      <c r="DK91" s="20">
        <f t="shared" si="358"/>
        <v>2.67</v>
      </c>
      <c r="DL91" s="20">
        <f t="shared" si="359"/>
        <v>0</v>
      </c>
      <c r="DM91" s="20">
        <f t="shared" si="360"/>
        <v>3.0000000000000249E-2</v>
      </c>
      <c r="DN91" s="20">
        <f t="shared" si="361"/>
        <v>0</v>
      </c>
      <c r="DO91" s="18">
        <v>2.54</v>
      </c>
      <c r="DP91" s="18">
        <v>0</v>
      </c>
      <c r="DQ91" s="18">
        <v>1</v>
      </c>
      <c r="DR91" s="18">
        <v>1</v>
      </c>
      <c r="DS91" s="25">
        <f t="shared" si="362"/>
        <v>2.54</v>
      </c>
      <c r="DT91" s="25">
        <f t="shared" si="363"/>
        <v>0</v>
      </c>
      <c r="DU91" s="25">
        <f t="shared" si="364"/>
        <v>6.86</v>
      </c>
      <c r="DV91" s="25">
        <f t="shared" si="365"/>
        <v>0</v>
      </c>
      <c r="DW91" s="25">
        <f t="shared" si="366"/>
        <v>6.86</v>
      </c>
      <c r="DX91" s="25">
        <f t="shared" si="367"/>
        <v>13.99</v>
      </c>
      <c r="DY91" s="25">
        <f t="shared" si="368"/>
        <v>0</v>
      </c>
      <c r="DZ91" s="25">
        <f t="shared" si="369"/>
        <v>13.99</v>
      </c>
      <c r="EA91" s="25">
        <f t="shared" si="370"/>
        <v>8.81</v>
      </c>
      <c r="EB91" s="25">
        <f t="shared" si="371"/>
        <v>0</v>
      </c>
      <c r="EC91" s="25">
        <f t="shared" si="372"/>
        <v>8.81</v>
      </c>
      <c r="ED91" s="25">
        <f t="shared" si="373"/>
        <v>5.18</v>
      </c>
      <c r="EE91" s="25">
        <f t="shared" si="373"/>
        <v>0</v>
      </c>
      <c r="EF91" s="25">
        <f t="shared" si="374"/>
        <v>5.18</v>
      </c>
      <c r="EG91" s="25">
        <f t="shared" si="375"/>
        <v>8.81</v>
      </c>
      <c r="EH91" s="25">
        <f t="shared" si="375"/>
        <v>0</v>
      </c>
      <c r="EI91" s="25">
        <f t="shared" si="376"/>
        <v>8.81</v>
      </c>
      <c r="EJ91" s="18">
        <v>1998.19</v>
      </c>
      <c r="EK91" s="18">
        <v>1959.49</v>
      </c>
      <c r="EL91" s="18" t="s">
        <v>876</v>
      </c>
      <c r="EM91" s="18" t="s">
        <v>877</v>
      </c>
      <c r="EN91" s="16" t="s">
        <v>774</v>
      </c>
      <c r="EO91" s="16" t="s">
        <v>132</v>
      </c>
      <c r="EP91" s="16" t="e">
        <f>IF(OR(EN91="Cống tròn",EN91="Cống hộp",EN91="Ống nhựa"),INDEX(#REF!,MATCH(E91,#REF!,0)),IF(OR(EN91="Rãnh xây",EN91="Rãnh bê tông"),INDEX(#REF!,MATCH(E91,#REF!,0)),0))</f>
        <v>#REF!</v>
      </c>
      <c r="EQ91" s="18">
        <v>37.500000000000043</v>
      </c>
      <c r="ER91" s="18">
        <v>1</v>
      </c>
      <c r="ES91" s="25">
        <f t="shared" si="377"/>
        <v>37</v>
      </c>
      <c r="ET91" s="1" t="e">
        <f>_xlfn.IFNA(IF(EN91="Cống tròn",INDEX(#REF!,MATCH(E91,#REF!,0)),IF(EN91="Cống hộp",INDEX(#REF!,MATCH(E91,#REF!,0)),EU91&amp;" ,"&amp;EV91)),0)</f>
        <v>#REF!</v>
      </c>
      <c r="EU91" s="16" t="s">
        <v>769</v>
      </c>
      <c r="EV91" s="16" t="s">
        <v>775</v>
      </c>
      <c r="EW91" s="16" t="e">
        <f>_xlfn.IFNA(INDEX(#REF!,MATCH(E91,#REF!,0)),0)</f>
        <v>#REF!</v>
      </c>
      <c r="EX91" s="16"/>
      <c r="EY91" s="18">
        <v>0</v>
      </c>
      <c r="EZ91" s="18">
        <v>0</v>
      </c>
      <c r="FA91" s="18">
        <v>0</v>
      </c>
      <c r="FB91" s="19">
        <v>0</v>
      </c>
      <c r="FC91" s="19">
        <v>0</v>
      </c>
      <c r="FD91" s="25">
        <f t="shared" si="232"/>
        <v>0</v>
      </c>
      <c r="FE91" s="25">
        <f t="shared" si="378"/>
        <v>0</v>
      </c>
      <c r="FF91" s="18">
        <v>0.1</v>
      </c>
      <c r="FG91" s="18">
        <v>2</v>
      </c>
      <c r="FH91" s="18">
        <v>1</v>
      </c>
      <c r="FI91" s="25">
        <f t="shared" si="379"/>
        <v>1.2</v>
      </c>
      <c r="FJ91" s="18">
        <v>0</v>
      </c>
      <c r="FK91" s="18">
        <v>0</v>
      </c>
      <c r="FL91" s="18">
        <v>0.2</v>
      </c>
      <c r="FM91" s="18">
        <v>1.4</v>
      </c>
      <c r="FN91" s="18">
        <v>0</v>
      </c>
      <c r="FO91" s="25">
        <f t="shared" si="380"/>
        <v>1.4</v>
      </c>
      <c r="FP91" s="18">
        <v>1.4999999999999999E-2</v>
      </c>
      <c r="FQ91" s="18">
        <v>1</v>
      </c>
      <c r="FR91" s="25">
        <f t="shared" si="233"/>
        <v>36</v>
      </c>
      <c r="FS91" s="25">
        <f t="shared" si="234"/>
        <v>0.52500000000000002</v>
      </c>
      <c r="FT91" s="25">
        <f t="shared" si="235"/>
        <v>36.524999999999999</v>
      </c>
      <c r="FU91" s="25">
        <f t="shared" si="236"/>
        <v>-0.97500000000004405</v>
      </c>
      <c r="FV91" s="25" t="str">
        <f t="shared" si="381"/>
        <v>Thêm 01</v>
      </c>
      <c r="FW91" s="25">
        <f t="shared" si="382"/>
        <v>0.04</v>
      </c>
      <c r="FX91" s="16"/>
      <c r="FY91" s="16"/>
      <c r="FZ91" s="16"/>
      <c r="GA91" s="16"/>
      <c r="GB91" s="19">
        <v>0</v>
      </c>
      <c r="GC91" s="19">
        <v>0</v>
      </c>
      <c r="GD91" s="19">
        <v>0</v>
      </c>
      <c r="GE91" s="19">
        <v>0</v>
      </c>
      <c r="GF91" s="19">
        <v>0</v>
      </c>
      <c r="GG91" s="19">
        <v>0</v>
      </c>
      <c r="GH91" s="19">
        <v>0</v>
      </c>
      <c r="GI91" s="19">
        <v>0</v>
      </c>
      <c r="GJ91" s="19">
        <v>0</v>
      </c>
      <c r="GK91" s="19">
        <v>0</v>
      </c>
      <c r="GL91" s="25">
        <f t="shared" si="237"/>
        <v>0</v>
      </c>
      <c r="GM91" s="25">
        <f t="shared" si="383"/>
        <v>0</v>
      </c>
      <c r="GN91" s="19">
        <v>0</v>
      </c>
      <c r="GO91" s="19">
        <v>0</v>
      </c>
      <c r="GP91" s="19">
        <v>0</v>
      </c>
      <c r="GQ91" s="19">
        <v>0</v>
      </c>
      <c r="GR91" s="1" t="e">
        <f>_xlfn.IFNA(INDEX(#REF!,MATCH(E91,#REF!,0)),0)</f>
        <v>#REF!</v>
      </c>
      <c r="GS91" s="16"/>
      <c r="GT91" s="18">
        <v>0</v>
      </c>
      <c r="GU91" s="18">
        <v>0</v>
      </c>
      <c r="GV91" s="18">
        <v>0</v>
      </c>
      <c r="GW91" s="18">
        <v>0</v>
      </c>
      <c r="GX91" s="25">
        <f t="shared" si="238"/>
        <v>0</v>
      </c>
      <c r="GY91" s="25">
        <f t="shared" si="239"/>
        <v>0</v>
      </c>
      <c r="GZ91" s="25">
        <f t="shared" si="384"/>
        <v>0</v>
      </c>
      <c r="HA91" s="1" t="e" cm="1">
        <f t="array" ref="HA91">INDEX(#REF!,MATCH(EJ91&amp;EK91&amp;HD91&amp;HE91&amp;HF91,#REF!&amp;#REF!&amp;#REF!&amp;#REF!&amp;#REF!,0))</f>
        <v>#REF!</v>
      </c>
      <c r="HB91" s="16"/>
      <c r="HC91" s="25">
        <f t="shared" si="385"/>
        <v>0</v>
      </c>
      <c r="HD91" s="18">
        <v>0</v>
      </c>
      <c r="HE91" s="18">
        <v>0</v>
      </c>
      <c r="HF91" s="18">
        <v>0</v>
      </c>
      <c r="HG91" s="1" t="e" cm="1">
        <f t="array" ref="HG91">INDEX(#REF!,MATCH(EJ91&amp;EK91&amp;HJ91&amp;HK91&amp;HL91,#REF!&amp;#REF!&amp;#REF!&amp;#REF!&amp;#REF!,0))</f>
        <v>#REF!</v>
      </c>
      <c r="HH91" s="16"/>
      <c r="HI91" s="25">
        <f t="shared" si="386"/>
        <v>0</v>
      </c>
      <c r="HJ91" s="25">
        <f t="shared" si="387"/>
        <v>0</v>
      </c>
      <c r="HK91" s="19">
        <v>0</v>
      </c>
      <c r="HL91" s="19">
        <v>0</v>
      </c>
      <c r="HM91" s="18">
        <v>0.01</v>
      </c>
      <c r="HN91" s="18">
        <v>1</v>
      </c>
      <c r="HO91" s="25">
        <f t="shared" si="388"/>
        <v>0</v>
      </c>
      <c r="HP91" s="25">
        <f t="shared" si="389"/>
        <v>0</v>
      </c>
      <c r="HQ91" s="25">
        <f t="shared" si="390"/>
        <v>0</v>
      </c>
      <c r="HR91" s="25">
        <f t="shared" si="391"/>
        <v>0</v>
      </c>
      <c r="HS91" s="25">
        <f t="shared" si="392"/>
        <v>0</v>
      </c>
      <c r="HT91" s="19">
        <v>0</v>
      </c>
      <c r="HU91" s="19">
        <v>0</v>
      </c>
      <c r="HV91" s="19">
        <v>0</v>
      </c>
      <c r="HW91" s="25">
        <f t="shared" si="393"/>
        <v>0</v>
      </c>
      <c r="HX91" s="19">
        <v>0</v>
      </c>
      <c r="HY91" s="19">
        <v>0</v>
      </c>
      <c r="HZ91" s="18">
        <v>26.67</v>
      </c>
      <c r="IA91" s="20">
        <f>ROUND(IF(EN91="Cống tròn",IF(EN91="Cống tròn",IF(EU91="Không có móng",IQ91-FF91,IF(EU91="Đế",IP91-FN91,IF(OR(EU91="Móng bê tông",EU91="Móng bê tông kết hợp đế"),II91-FJ91,0))),0),IF(EN91="Cống hộp",IF(AND(EN91="Cống hộp",EU91="Không có móng"),IQ91-GF91,IF(AND(EN91="Cống hộp",EU91="Móng bê tông"),IJ91-GB91,0)),IF(OR(EN91="Rãnh xây",EN91="Rãnh bê tông"),IF(OR(EN91="Rãnh xây",EN91="Rãnh bê tông"),IK91-GB91,0),IF(EN91="Ống nhựa",IF(AND(EN91="Ống nhựa",EU91="Không đắp cát"),IQ91-HT91,IF(AND(EN91="Ống nhựa",EU91="Đắp cát"),IH91-HX91,0)),IF(EN91="Rãnh thang",IF(EN91="Rãnh thang",IF(EU91="Móng bê tông",#REF!-#REF!,IQ91),0),0))))),2)</f>
        <v>24.27</v>
      </c>
      <c r="IB91" s="20">
        <f t="shared" si="394"/>
        <v>2.4000000000000021</v>
      </c>
      <c r="IC91" s="20">
        <f t="shared" si="240"/>
        <v>24.27</v>
      </c>
      <c r="ID91" s="20">
        <f t="shared" si="241"/>
        <v>0</v>
      </c>
      <c r="IE91" s="20">
        <f t="shared" si="242"/>
        <v>0</v>
      </c>
      <c r="IF91" s="20">
        <f t="shared" si="243"/>
        <v>0</v>
      </c>
      <c r="IG91" s="20">
        <f>IF(EN91="Rãnh thang",IF(AND(EN91="Rãnh thang",EU91="Móng bê tông"),IQ91-#REF!,0),IF(EN91="Ống nhựa",IF(AND(EN91="Ống nhựa",EU91="Đắp cát"),IQ91-HT91,0),IF(EN91="Cống tròn",IF(EN91="Cống tròn",IF(OR(EU91="Móng bê tông",EU91="Móng bê tông kết hợp đế"),IM91-FL91,0),0),IF(EN91="Cống hộp",IF(AND(EN91="Cống hộp",EU91="Móng bê tông"),IN91-GD91,0),IF(OR(EN91="Rãnh xây",EN91="Rãnh bê tông"),IF(AND(EN91="Rãnh xây",EU91="Móng bê tông"),IO91-GD91,IF(AND(EN91="Rãnh bê tông",EU91="Móng bê tông"),IO91-GD91,0)),0)))))</f>
        <v>24.27</v>
      </c>
      <c r="IH91" s="20">
        <f t="shared" si="244"/>
        <v>0</v>
      </c>
      <c r="II91" s="20">
        <f t="shared" si="245"/>
        <v>24.27</v>
      </c>
      <c r="IJ91" s="20">
        <f t="shared" si="246"/>
        <v>0</v>
      </c>
      <c r="IK91" s="20">
        <f t="shared" si="247"/>
        <v>0</v>
      </c>
      <c r="IL91" s="20">
        <f t="shared" si="248"/>
        <v>24.47</v>
      </c>
      <c r="IM91" s="20">
        <f t="shared" si="249"/>
        <v>24.47</v>
      </c>
      <c r="IN91" s="20">
        <f t="shared" si="250"/>
        <v>0</v>
      </c>
      <c r="IO91" s="20">
        <f t="shared" si="251"/>
        <v>0</v>
      </c>
      <c r="IP91" s="20">
        <f t="shared" si="252"/>
        <v>0</v>
      </c>
      <c r="IQ91" s="18">
        <v>24.57</v>
      </c>
      <c r="IR91" s="25">
        <f t="shared" si="395"/>
        <v>0</v>
      </c>
      <c r="IS91" s="25">
        <f t="shared" si="253"/>
        <v>0</v>
      </c>
      <c r="IT91" s="25">
        <f t="shared" si="254"/>
        <v>0</v>
      </c>
      <c r="IU91" s="25">
        <f>ROUND(IF(EN91="Cống tròn",IF(EN91="Cống tròn",IV91+FF91,0),IF(EN91="Cống hộp",IF(EN91="Cống hộp",IV91+GP91,0),IF(OR(EN91="Rãnh xây",EN91="Rãnh bê tông"),IF(OR(EN91="Rãnh xây",EN91="Rãnh bê tông"),IV91+GP91,0),IF(EN91="ống nhựa",IF(EN91="Ống nhựa",IV91+HT91,0),IF(EN91="Rãnh thang",IF(EN91="Rãnh thang",IQ91+#REF!,0),0))))),2)</f>
        <v>25.6</v>
      </c>
      <c r="IV91" s="18">
        <v>25.5</v>
      </c>
      <c r="IW91" s="25">
        <f t="shared" si="255"/>
        <v>25.6</v>
      </c>
      <c r="IX91" s="25">
        <f t="shared" si="256"/>
        <v>0</v>
      </c>
      <c r="IY91" s="25">
        <f t="shared" si="257"/>
        <v>0</v>
      </c>
      <c r="IZ91" s="25">
        <f t="shared" si="258"/>
        <v>0</v>
      </c>
      <c r="JA91" s="25">
        <f t="shared" si="259"/>
        <v>0</v>
      </c>
      <c r="JB91" s="18">
        <v>26.6</v>
      </c>
      <c r="JC91" s="20">
        <f>ROUND(IF(EN91="Cống tròn",IF(EN91="Cống tròn",IF(EU91="Không có móng",JS91-FF91,IF(EU91="Đế",JR91-FN91,IF(OR(EU91="Móng bê tông",EU91="Móng bê tông kết hợp đế"),JK91-FJ91,0))),0),IF(EN91="Cống hộp",IF(AND(EN91="Cống hộp",EU91="Không có móng"),JS91-GF91,IF(AND(EN91="Cống hộp",EU91="Móng bê tông"),JL91-GB91,0)),IF(OR(EN91="Rãnh xây",EN91="Rãnh bê tông"),IF(OR(EN91="Rãnh xây",EN91="Rãnh bê tông"),JM91-GB91,0),IF(EN91="Ống nhựa",IF(AND(EN91="Ống nhựa",EU91="Không đắp cát"),JS91-HT91,IF(AND(EN91="Ống nhựa",EU91="Đắp cát"),JJ91-HX91,0)),IF(EN91="Rãnh thang",IF(EN91="Rãnh thang",IF(EU91="Móng bê tông",#REF!-#REF!,JS91),0),0))))),2)</f>
        <v>24.2</v>
      </c>
      <c r="JD91" s="20">
        <f t="shared" si="396"/>
        <v>2.4000000000000021</v>
      </c>
      <c r="JE91" s="20">
        <f t="shared" si="260"/>
        <v>24.2</v>
      </c>
      <c r="JF91" s="20">
        <f t="shared" si="261"/>
        <v>0</v>
      </c>
      <c r="JG91" s="20">
        <f t="shared" si="262"/>
        <v>0</v>
      </c>
      <c r="JH91" s="20">
        <f t="shared" si="263"/>
        <v>0</v>
      </c>
      <c r="JI91" s="20">
        <f>IF(EN91="Rãnh thang",IF(AND(EN91="Rãnh thang",EU91="Móng bê tông"),JS91-#REF!,0),IF(EN91="Ống nhựa",IF(AND(EN91="Ống nhựa",EU91="Đắp cát"),JS91-HT91,0),IF(EN91="Cống tròn",IF(EN91="Cống tròn",IF(OR(EU91="Móng bê tông",EU91="Móng bê tông kết hợp đế"),JO91-FL91,0),0),IF(EN91="Cống hộp",IF(AND(EN91="Cống hộp",EU91="Móng bê tông"),JP91-GD91,0),IF(OR(EN91="Rãnh xây",EN91="Rãnh bê tông"),IF(AND(EN91="Rãnh xây",EU91="Móng bê tông"),JQ91-GD91,IF(AND(EN91="Rãnh bê tông",EU91="Móng bê tông"),JQ91-GD91,0)),0)))))</f>
        <v>24.2</v>
      </c>
      <c r="JJ91" s="20">
        <f t="shared" si="264"/>
        <v>0</v>
      </c>
      <c r="JK91" s="20">
        <f t="shared" si="265"/>
        <v>24.2</v>
      </c>
      <c r="JL91" s="20">
        <f t="shared" si="266"/>
        <v>0</v>
      </c>
      <c r="JM91" s="20">
        <f t="shared" si="267"/>
        <v>0</v>
      </c>
      <c r="JN91" s="20">
        <f t="shared" si="268"/>
        <v>24.4</v>
      </c>
      <c r="JO91" s="20">
        <f t="shared" si="269"/>
        <v>24.4</v>
      </c>
      <c r="JP91" s="20">
        <f t="shared" si="270"/>
        <v>0</v>
      </c>
      <c r="JQ91" s="20">
        <f t="shared" si="271"/>
        <v>0</v>
      </c>
      <c r="JR91" s="20">
        <f t="shared" si="272"/>
        <v>0</v>
      </c>
      <c r="JS91" s="26">
        <v>24.5</v>
      </c>
      <c r="JT91" s="25">
        <f t="shared" si="397"/>
        <v>0</v>
      </c>
      <c r="JU91" s="25">
        <f t="shared" si="273"/>
        <v>0</v>
      </c>
      <c r="JV91" s="25">
        <f t="shared" si="274"/>
        <v>0</v>
      </c>
      <c r="JW91" s="25">
        <f>ROUND(IF(EN91="Cống tròn",IF(EN91="Cống tròn",JX91+FF91,0),IF(EN91="Cống hộp",IF(EN91="Cống hộp",JX91+GP91,0),IF(OR(EN91="Rãnh xây",EN91="Rãnh bê tông"),IF(OR(EN91="Rãnh xây",EN91="Rãnh bê tông"),JX91+GP91,0),IF(EN91="ống nhựa",IF(EN91="Ống nhựa",JX91+HT91,0),IF(EN91="Rãnh thang",IF(EN91="Rãnh thang",JS91+#REF!,0),0))))),2)</f>
        <v>25.6</v>
      </c>
      <c r="JX91" s="27">
        <v>25.5</v>
      </c>
      <c r="JY91" s="25">
        <f t="shared" si="275"/>
        <v>25.6</v>
      </c>
      <c r="JZ91" s="25">
        <f t="shared" si="276"/>
        <v>0</v>
      </c>
      <c r="KA91" s="25">
        <f t="shared" si="277"/>
        <v>0</v>
      </c>
      <c r="KB91" s="25">
        <f t="shared" si="278"/>
        <v>0</v>
      </c>
      <c r="KC91" s="25">
        <f t="shared" si="279"/>
        <v>0</v>
      </c>
      <c r="KD91" s="28" t="s">
        <v>98</v>
      </c>
      <c r="KE91" s="27">
        <v>0</v>
      </c>
      <c r="KF91" s="25">
        <f t="shared" si="280"/>
        <v>2.4000000000000021</v>
      </c>
      <c r="KG91" s="25">
        <f t="shared" si="398"/>
        <v>2.4000000000000021</v>
      </c>
      <c r="KH91" s="27">
        <v>0</v>
      </c>
      <c r="KI91" s="25">
        <f t="shared" si="281"/>
        <v>2.4000000000000021</v>
      </c>
      <c r="KJ91" s="25">
        <f t="shared" si="399"/>
        <v>2.4000000000000021</v>
      </c>
      <c r="KK91" s="25">
        <f t="shared" si="282"/>
        <v>0</v>
      </c>
      <c r="KL91" s="25">
        <f t="shared" si="283"/>
        <v>0</v>
      </c>
      <c r="KM91" s="25">
        <f t="shared" si="400"/>
        <v>0</v>
      </c>
      <c r="KN91" s="25">
        <f t="shared" si="284"/>
        <v>0</v>
      </c>
      <c r="KO91" s="25">
        <f t="shared" si="285"/>
        <v>0</v>
      </c>
      <c r="KP91" s="25">
        <f t="shared" si="401"/>
        <v>0</v>
      </c>
      <c r="KQ91" s="25">
        <f t="shared" si="286"/>
        <v>0.2</v>
      </c>
      <c r="KR91" s="25">
        <f t="shared" si="287"/>
        <v>0.2</v>
      </c>
      <c r="KS91" s="25">
        <f t="shared" si="402"/>
        <v>0.2</v>
      </c>
      <c r="KT91" s="25">
        <f t="shared" si="288"/>
        <v>0</v>
      </c>
      <c r="KU91" s="25">
        <f t="shared" si="289"/>
        <v>0</v>
      </c>
      <c r="KV91" s="25">
        <f t="shared" si="403"/>
        <v>0</v>
      </c>
      <c r="KW91" s="25">
        <f t="shared" si="290"/>
        <v>0</v>
      </c>
      <c r="KX91" s="25">
        <f t="shared" si="291"/>
        <v>0</v>
      </c>
      <c r="KY91" s="25">
        <f t="shared" si="404"/>
        <v>0</v>
      </c>
      <c r="KZ91" s="25">
        <f t="shared" si="292"/>
        <v>0</v>
      </c>
      <c r="LA91" s="25">
        <f t="shared" si="293"/>
        <v>0</v>
      </c>
      <c r="LB91" s="25">
        <f t="shared" si="405"/>
        <v>0</v>
      </c>
      <c r="LC91" s="25">
        <f t="shared" si="294"/>
        <v>1.4</v>
      </c>
      <c r="LD91" s="25">
        <f t="shared" si="295"/>
        <v>1.4</v>
      </c>
      <c r="LE91" s="25">
        <f t="shared" si="406"/>
        <v>1.4</v>
      </c>
      <c r="LF91" s="25">
        <f t="shared" si="296"/>
        <v>0</v>
      </c>
      <c r="LG91" s="25">
        <f t="shared" si="297"/>
        <v>0</v>
      </c>
      <c r="LH91" s="25">
        <f t="shared" si="407"/>
        <v>0</v>
      </c>
      <c r="LI91" s="25">
        <f t="shared" si="298"/>
        <v>0</v>
      </c>
      <c r="LJ91" s="25">
        <f t="shared" si="299"/>
        <v>0</v>
      </c>
      <c r="LK91" s="25">
        <f t="shared" si="408"/>
        <v>0</v>
      </c>
      <c r="LL91" s="25">
        <f t="shared" si="300"/>
        <v>0</v>
      </c>
      <c r="LM91" s="25">
        <f t="shared" si="301"/>
        <v>0</v>
      </c>
      <c r="LN91" s="25">
        <f t="shared" si="409"/>
        <v>0</v>
      </c>
      <c r="LO91" s="25">
        <f t="shared" si="302"/>
        <v>0</v>
      </c>
      <c r="LP91" s="25">
        <f t="shared" si="303"/>
        <v>0</v>
      </c>
      <c r="LQ91" s="25">
        <f t="shared" si="410"/>
        <v>0</v>
      </c>
      <c r="LR91" s="25">
        <f t="shared" si="304"/>
        <v>0</v>
      </c>
      <c r="LS91" s="25">
        <f t="shared" si="305"/>
        <v>0</v>
      </c>
      <c r="LT91" s="25">
        <f t="shared" si="411"/>
        <v>0</v>
      </c>
      <c r="LU91" s="25">
        <f t="shared" si="306"/>
        <v>0</v>
      </c>
      <c r="LV91" s="25">
        <f t="shared" si="307"/>
        <v>0</v>
      </c>
      <c r="LW91" s="25">
        <f t="shared" si="412"/>
        <v>0</v>
      </c>
      <c r="LX91" s="25">
        <f t="shared" si="308"/>
        <v>0</v>
      </c>
      <c r="LY91" s="25">
        <f t="shared" si="309"/>
        <v>0</v>
      </c>
      <c r="LZ91" s="25">
        <f t="shared" si="413"/>
        <v>0</v>
      </c>
      <c r="MA91" s="25">
        <f t="shared" si="310"/>
        <v>0</v>
      </c>
      <c r="MB91" s="25">
        <f t="shared" si="311"/>
        <v>0</v>
      </c>
      <c r="MC91" s="25">
        <f t="shared" si="414"/>
        <v>0</v>
      </c>
      <c r="MD91" s="25">
        <f t="shared" si="312"/>
        <v>0</v>
      </c>
      <c r="ME91" s="25">
        <f t="shared" si="313"/>
        <v>0</v>
      </c>
      <c r="MF91" s="25">
        <f t="shared" si="415"/>
        <v>0</v>
      </c>
      <c r="MG91" s="25">
        <f t="shared" si="314"/>
        <v>0</v>
      </c>
      <c r="MH91" s="25">
        <f t="shared" si="315"/>
        <v>0</v>
      </c>
      <c r="MI91" s="25">
        <f t="shared" si="416"/>
        <v>0</v>
      </c>
      <c r="MJ91" s="25">
        <f t="shared" si="316"/>
        <v>0</v>
      </c>
      <c r="MK91" s="25">
        <f t="shared" si="317"/>
        <v>0</v>
      </c>
      <c r="ML91" s="25">
        <f t="shared" si="417"/>
        <v>0</v>
      </c>
      <c r="MM91" s="25">
        <f t="shared" si="318"/>
        <v>0</v>
      </c>
      <c r="MN91" s="25">
        <f t="shared" si="319"/>
        <v>0</v>
      </c>
      <c r="MO91" s="25">
        <f t="shared" si="418"/>
        <v>0</v>
      </c>
      <c r="MP91" s="25">
        <f t="shared" si="320"/>
        <v>0</v>
      </c>
      <c r="MQ91" s="25">
        <f t="shared" si="321"/>
        <v>0</v>
      </c>
      <c r="MR91" s="25">
        <f t="shared" si="419"/>
        <v>0</v>
      </c>
      <c r="MS91" s="29">
        <v>1.4</v>
      </c>
      <c r="MT91" s="29">
        <v>0</v>
      </c>
      <c r="MU91" s="29">
        <v>1</v>
      </c>
      <c r="MV91" s="29">
        <v>1</v>
      </c>
      <c r="MW91" s="25">
        <f t="shared" si="322"/>
        <v>1.4</v>
      </c>
      <c r="MX91" s="25">
        <f t="shared" si="323"/>
        <v>3.36</v>
      </c>
      <c r="MY91" s="25">
        <f t="shared" si="324"/>
        <v>0</v>
      </c>
      <c r="MZ91" s="25">
        <f t="shared" si="325"/>
        <v>0</v>
      </c>
      <c r="NA91" s="25">
        <f t="shared" si="326"/>
        <v>1.4</v>
      </c>
      <c r="NB91" s="25">
        <f t="shared" si="327"/>
        <v>3.36</v>
      </c>
      <c r="NC91" s="25">
        <f t="shared" si="328"/>
        <v>0</v>
      </c>
      <c r="ND91" s="25">
        <f t="shared" si="329"/>
        <v>0</v>
      </c>
      <c r="NE91" s="25">
        <f t="shared" si="420"/>
        <v>1.4</v>
      </c>
      <c r="NF91" s="25">
        <f t="shared" si="420"/>
        <v>3.36</v>
      </c>
      <c r="NG91" s="25">
        <f t="shared" si="420"/>
        <v>0</v>
      </c>
      <c r="NH91" s="25">
        <f t="shared" si="420"/>
        <v>0</v>
      </c>
      <c r="NI91" s="25">
        <f t="shared" si="330"/>
        <v>126</v>
      </c>
      <c r="NJ91" s="25">
        <f t="shared" si="331"/>
        <v>0</v>
      </c>
      <c r="NK91" s="25">
        <f t="shared" si="332"/>
        <v>126</v>
      </c>
      <c r="NL91" s="25">
        <f t="shared" si="333"/>
        <v>68.2</v>
      </c>
      <c r="NM91" s="25">
        <f t="shared" si="334"/>
        <v>0</v>
      </c>
      <c r="NN91" s="25">
        <f t="shared" si="421"/>
        <v>68.2</v>
      </c>
      <c r="NO91" s="25">
        <f t="shared" si="335"/>
        <v>0</v>
      </c>
      <c r="NP91" s="25">
        <f t="shared" si="336"/>
        <v>0</v>
      </c>
      <c r="NQ91" s="25">
        <f t="shared" si="422"/>
        <v>0</v>
      </c>
      <c r="NR91" s="25">
        <f t="shared" si="337"/>
        <v>0</v>
      </c>
      <c r="NS91" s="25">
        <f t="shared" si="338"/>
        <v>0</v>
      </c>
      <c r="NT91" s="25">
        <f t="shared" si="423"/>
        <v>0</v>
      </c>
      <c r="NU91" s="25">
        <f t="shared" si="339"/>
        <v>0</v>
      </c>
      <c r="NV91" s="25">
        <f t="shared" si="340"/>
        <v>0</v>
      </c>
      <c r="NW91" s="25">
        <f t="shared" si="424"/>
        <v>0</v>
      </c>
      <c r="NX91" s="25">
        <f t="shared" si="425"/>
        <v>68.2</v>
      </c>
      <c r="NY91" s="25">
        <f t="shared" si="425"/>
        <v>0</v>
      </c>
      <c r="NZ91" s="25">
        <f t="shared" si="426"/>
        <v>68.2</v>
      </c>
      <c r="OA91" s="25">
        <f t="shared" si="427"/>
        <v>57.8</v>
      </c>
      <c r="OB91" s="25">
        <f t="shared" si="427"/>
        <v>0</v>
      </c>
      <c r="OC91" s="25">
        <f t="shared" si="428"/>
        <v>57.8</v>
      </c>
      <c r="OD91" s="25">
        <f t="shared" si="429"/>
        <v>68.2</v>
      </c>
      <c r="OE91" s="25">
        <f t="shared" si="429"/>
        <v>0</v>
      </c>
      <c r="OF91" s="25">
        <f t="shared" si="429"/>
        <v>68.2</v>
      </c>
      <c r="OG91" s="25">
        <f t="shared" si="341"/>
        <v>0</v>
      </c>
      <c r="OH91" s="25">
        <f t="shared" si="342"/>
        <v>0</v>
      </c>
      <c r="OI91" s="25">
        <f t="shared" si="343"/>
        <v>0</v>
      </c>
      <c r="OJ91" s="25">
        <f t="shared" si="344"/>
        <v>0</v>
      </c>
      <c r="OK91" s="25">
        <f t="shared" si="345"/>
        <v>0</v>
      </c>
      <c r="OL91" s="25">
        <f t="shared" si="346"/>
        <v>0</v>
      </c>
      <c r="OM91" s="25">
        <f t="shared" si="430"/>
        <v>0</v>
      </c>
      <c r="ON91" s="25">
        <f t="shared" si="430"/>
        <v>0</v>
      </c>
      <c r="OO91" s="25">
        <f t="shared" si="430"/>
        <v>0</v>
      </c>
      <c r="OP91" s="25">
        <f t="shared" si="347"/>
        <v>0</v>
      </c>
      <c r="OQ91" s="25">
        <f t="shared" si="348"/>
        <v>0</v>
      </c>
      <c r="OR91" s="25">
        <f t="shared" si="431"/>
        <v>0</v>
      </c>
      <c r="OS91" s="19">
        <v>537049.17000000004</v>
      </c>
      <c r="OT91" s="19">
        <v>2370663.34</v>
      </c>
    </row>
    <row r="92" spans="1:410" ht="33" customHeight="1" x14ac:dyDescent="0.25">
      <c r="A92" s="18"/>
      <c r="B92" s="18" t="s">
        <v>850</v>
      </c>
      <c r="C92" s="18">
        <v>1959.49</v>
      </c>
      <c r="D92" s="16" t="e">
        <f>_xlfn.IFNA(INDEX(#REF!,MATCH(E92,#REF!,0)),0)</f>
        <v>#REF!</v>
      </c>
      <c r="E92" s="18" t="s">
        <v>877</v>
      </c>
      <c r="F92" s="16" t="s">
        <v>765</v>
      </c>
      <c r="G92" s="16" t="s">
        <v>766</v>
      </c>
      <c r="H92" s="16" t="s">
        <v>767</v>
      </c>
      <c r="I92" s="16" t="s">
        <v>768</v>
      </c>
      <c r="J92" s="16" t="s">
        <v>769</v>
      </c>
      <c r="K92" s="16" t="s">
        <v>770</v>
      </c>
      <c r="L92" s="16" t="s">
        <v>771</v>
      </c>
      <c r="M92" s="18">
        <v>1.64</v>
      </c>
      <c r="N92" s="18">
        <v>1.94</v>
      </c>
      <c r="O92" s="18">
        <v>2.04</v>
      </c>
      <c r="P92" s="18">
        <v>2.34</v>
      </c>
      <c r="Q92" s="18">
        <v>0.1</v>
      </c>
      <c r="R92" s="18">
        <v>1.8399999999999999</v>
      </c>
      <c r="S92" s="18">
        <v>2.14</v>
      </c>
      <c r="T92" s="18">
        <v>0.2</v>
      </c>
      <c r="U92" s="18">
        <v>0</v>
      </c>
      <c r="V92" s="18">
        <v>0</v>
      </c>
      <c r="W92" s="18">
        <v>0</v>
      </c>
      <c r="X92" s="18">
        <v>1.64</v>
      </c>
      <c r="Y92" s="18">
        <v>1.9</v>
      </c>
      <c r="Z92" s="20">
        <f t="shared" si="349"/>
        <v>2.1</v>
      </c>
      <c r="AA92" s="18">
        <v>0.22</v>
      </c>
      <c r="AB92" s="18">
        <v>0</v>
      </c>
      <c r="AC92" s="18">
        <v>0</v>
      </c>
      <c r="AD92" s="18">
        <v>0</v>
      </c>
      <c r="AE92" s="18">
        <v>0</v>
      </c>
      <c r="AF92" s="18">
        <v>0</v>
      </c>
      <c r="AG92" s="18">
        <v>1.2</v>
      </c>
      <c r="AH92" s="18">
        <v>1.5</v>
      </c>
      <c r="AI92" s="20">
        <f t="shared" si="350"/>
        <v>2.25</v>
      </c>
      <c r="AJ92" s="18">
        <v>0</v>
      </c>
      <c r="AK92" s="18">
        <v>0</v>
      </c>
      <c r="AL92" s="20">
        <f t="shared" si="351"/>
        <v>0</v>
      </c>
      <c r="AM92" s="18">
        <v>1.64</v>
      </c>
      <c r="AN92" s="18">
        <v>1.5</v>
      </c>
      <c r="AO92" s="18">
        <v>0.15</v>
      </c>
      <c r="AP92" s="18">
        <v>0.22</v>
      </c>
      <c r="AQ92" s="18">
        <v>1.64</v>
      </c>
      <c r="AR92" s="18">
        <v>1.72</v>
      </c>
      <c r="AS92" s="18">
        <v>0.12</v>
      </c>
      <c r="AT92" s="18">
        <v>0.11</v>
      </c>
      <c r="AU92" s="18">
        <v>0</v>
      </c>
      <c r="AV92" s="18">
        <v>1</v>
      </c>
      <c r="AW92" s="18">
        <v>0</v>
      </c>
      <c r="AX92" s="18">
        <v>0</v>
      </c>
      <c r="AY92" s="18">
        <v>0</v>
      </c>
      <c r="AZ92" s="18">
        <v>0</v>
      </c>
      <c r="BA92" s="18">
        <v>0</v>
      </c>
      <c r="BB92" s="18">
        <v>0</v>
      </c>
      <c r="BC92" s="18">
        <v>0</v>
      </c>
      <c r="BD92" s="18">
        <v>0</v>
      </c>
      <c r="BE92" s="18">
        <v>2</v>
      </c>
      <c r="BF92" s="18">
        <v>0</v>
      </c>
      <c r="BG92" s="18">
        <v>0</v>
      </c>
      <c r="BH92" s="18">
        <v>0</v>
      </c>
      <c r="BI92" s="18">
        <v>0</v>
      </c>
      <c r="BJ92" s="18">
        <v>0</v>
      </c>
      <c r="BK92" s="18">
        <v>0</v>
      </c>
      <c r="BL92" s="18">
        <v>0</v>
      </c>
      <c r="BM92" s="18">
        <v>0</v>
      </c>
      <c r="BN92" s="18">
        <v>0</v>
      </c>
      <c r="BO92" s="18">
        <v>0</v>
      </c>
      <c r="BP92" s="18">
        <v>0</v>
      </c>
      <c r="BQ92" s="18">
        <v>0</v>
      </c>
      <c r="BR92" s="18">
        <v>0</v>
      </c>
      <c r="BS92" s="18">
        <v>0</v>
      </c>
      <c r="BT92" s="18">
        <v>0</v>
      </c>
      <c r="BU92" s="18">
        <v>0</v>
      </c>
      <c r="BV92" s="18">
        <v>0</v>
      </c>
      <c r="BW92" s="18">
        <v>0</v>
      </c>
      <c r="BX92" s="18">
        <v>0</v>
      </c>
      <c r="BY92" s="18">
        <v>0</v>
      </c>
      <c r="BZ92" s="18">
        <v>0</v>
      </c>
      <c r="CA92" s="16" t="e">
        <f>_xlfn.IFNA(IF(RIGHT(D92,2)="=G",0,INDEX(#REF!,MATCH(E92,#REF!,0))),0)</f>
        <v>#REF!</v>
      </c>
      <c r="CB92" s="16" t="s">
        <v>776</v>
      </c>
      <c r="CC92" s="18">
        <v>0</v>
      </c>
      <c r="CD92" s="18">
        <v>0</v>
      </c>
      <c r="CE92" s="18">
        <v>1.4</v>
      </c>
      <c r="CF92" s="18">
        <v>0.85</v>
      </c>
      <c r="CG92" s="18">
        <v>0.12</v>
      </c>
      <c r="CH92" s="18">
        <v>2</v>
      </c>
      <c r="CI92" s="16" t="s">
        <v>98</v>
      </c>
      <c r="CJ92" s="18">
        <v>0</v>
      </c>
      <c r="CK92" s="20">
        <f t="shared" si="217"/>
        <v>2.7</v>
      </c>
      <c r="CL92" s="20">
        <f t="shared" si="352"/>
        <v>2.7</v>
      </c>
      <c r="CM92" s="18">
        <v>37.17</v>
      </c>
      <c r="CN92" s="18">
        <v>26.6</v>
      </c>
      <c r="CO92" s="18">
        <v>25.761000000000003</v>
      </c>
      <c r="CP92" s="22">
        <f t="shared" si="218"/>
        <v>26.6</v>
      </c>
      <c r="CQ92" s="22">
        <f t="shared" si="219"/>
        <v>23.9</v>
      </c>
      <c r="CR92" s="22">
        <f t="shared" si="353"/>
        <v>2.7</v>
      </c>
      <c r="CS92" s="22">
        <f t="shared" si="220"/>
        <v>24</v>
      </c>
      <c r="CT92" s="22">
        <f t="shared" si="221"/>
        <v>24.2</v>
      </c>
      <c r="CU92" s="18">
        <v>24.2</v>
      </c>
      <c r="CV92" s="22">
        <f t="shared" si="354"/>
        <v>2.1</v>
      </c>
      <c r="CW92" s="22">
        <f t="shared" si="222"/>
        <v>0</v>
      </c>
      <c r="CX92" s="22">
        <f t="shared" si="223"/>
        <v>0</v>
      </c>
      <c r="CY92" s="22">
        <f t="shared" si="224"/>
        <v>26.33</v>
      </c>
      <c r="CZ92" s="22">
        <f t="shared" si="225"/>
        <v>26.48</v>
      </c>
      <c r="DA92" s="18">
        <v>26.6</v>
      </c>
      <c r="DB92" s="20">
        <f t="shared" si="355"/>
        <v>2.7</v>
      </c>
      <c r="DC92" s="20">
        <f t="shared" si="356"/>
        <v>0</v>
      </c>
      <c r="DD92" s="20">
        <f t="shared" si="357"/>
        <v>2.7</v>
      </c>
      <c r="DE92" s="20">
        <f t="shared" si="226"/>
        <v>0.1</v>
      </c>
      <c r="DF92" s="20">
        <f t="shared" si="227"/>
        <v>0.2</v>
      </c>
      <c r="DG92" s="20">
        <f t="shared" si="228"/>
        <v>2.37</v>
      </c>
      <c r="DH92" s="20">
        <f t="shared" si="229"/>
        <v>0</v>
      </c>
      <c r="DI92" s="20">
        <f t="shared" si="230"/>
        <v>0</v>
      </c>
      <c r="DJ92" s="20">
        <f t="shared" si="231"/>
        <v>0</v>
      </c>
      <c r="DK92" s="20">
        <f t="shared" si="358"/>
        <v>2.67</v>
      </c>
      <c r="DL92" s="20">
        <f t="shared" si="359"/>
        <v>0</v>
      </c>
      <c r="DM92" s="20">
        <f t="shared" si="360"/>
        <v>3.0000000000000249E-2</v>
      </c>
      <c r="DN92" s="20">
        <f t="shared" si="361"/>
        <v>0</v>
      </c>
      <c r="DO92" s="18">
        <v>2.54</v>
      </c>
      <c r="DP92" s="18">
        <v>0</v>
      </c>
      <c r="DQ92" s="18">
        <v>1</v>
      </c>
      <c r="DR92" s="18">
        <v>1</v>
      </c>
      <c r="DS92" s="25">
        <f t="shared" si="362"/>
        <v>2.54</v>
      </c>
      <c r="DT92" s="25">
        <f t="shared" si="363"/>
        <v>0</v>
      </c>
      <c r="DU92" s="25">
        <f t="shared" si="364"/>
        <v>6.86</v>
      </c>
      <c r="DV92" s="25">
        <f t="shared" si="365"/>
        <v>0</v>
      </c>
      <c r="DW92" s="25">
        <f t="shared" si="366"/>
        <v>6.86</v>
      </c>
      <c r="DX92" s="25">
        <f t="shared" si="367"/>
        <v>13.99</v>
      </c>
      <c r="DY92" s="25">
        <f t="shared" si="368"/>
        <v>0</v>
      </c>
      <c r="DZ92" s="25">
        <f t="shared" si="369"/>
        <v>13.99</v>
      </c>
      <c r="EA92" s="25">
        <f t="shared" si="370"/>
        <v>8.81</v>
      </c>
      <c r="EB92" s="25">
        <f t="shared" si="371"/>
        <v>0</v>
      </c>
      <c r="EC92" s="25">
        <f t="shared" si="372"/>
        <v>8.81</v>
      </c>
      <c r="ED92" s="25">
        <f t="shared" si="373"/>
        <v>5.18</v>
      </c>
      <c r="EE92" s="25">
        <f t="shared" si="373"/>
        <v>0</v>
      </c>
      <c r="EF92" s="25">
        <f t="shared" si="374"/>
        <v>5.18</v>
      </c>
      <c r="EG92" s="25">
        <f t="shared" si="375"/>
        <v>8.81</v>
      </c>
      <c r="EH92" s="25">
        <f t="shared" si="375"/>
        <v>0</v>
      </c>
      <c r="EI92" s="25">
        <f t="shared" si="376"/>
        <v>8.81</v>
      </c>
      <c r="EJ92" s="18">
        <v>1959.49</v>
      </c>
      <c r="EK92" s="18">
        <v>1920.79</v>
      </c>
      <c r="EL92" s="18" t="s">
        <v>877</v>
      </c>
      <c r="EM92" s="18" t="s">
        <v>878</v>
      </c>
      <c r="EN92" s="16" t="s">
        <v>774</v>
      </c>
      <c r="EO92" s="16" t="s">
        <v>132</v>
      </c>
      <c r="EP92" s="16" t="e">
        <f>IF(OR(EN92="Cống tròn",EN92="Cống hộp",EN92="Ống nhựa"),INDEX(#REF!,MATCH(E92,#REF!,0)),IF(OR(EN92="Rãnh xây",EN92="Rãnh bê tông"),INDEX(#REF!,MATCH(E92,#REF!,0)),0))</f>
        <v>#REF!</v>
      </c>
      <c r="EQ92" s="18">
        <v>37.500000000000043</v>
      </c>
      <c r="ER92" s="18">
        <v>1</v>
      </c>
      <c r="ES92" s="25">
        <f t="shared" si="377"/>
        <v>37</v>
      </c>
      <c r="ET92" s="1" t="e">
        <f>_xlfn.IFNA(IF(EN92="Cống tròn",INDEX(#REF!,MATCH(E92,#REF!,0)),IF(EN92="Cống hộp",INDEX(#REF!,MATCH(E92,#REF!,0)),EU92&amp;" ,"&amp;EV92)),0)</f>
        <v>#REF!</v>
      </c>
      <c r="EU92" s="16" t="s">
        <v>769</v>
      </c>
      <c r="EV92" s="16" t="s">
        <v>775</v>
      </c>
      <c r="EW92" s="16" t="e">
        <f>_xlfn.IFNA(INDEX(#REF!,MATCH(E92,#REF!,0)),0)</f>
        <v>#REF!</v>
      </c>
      <c r="EX92" s="16"/>
      <c r="EY92" s="18">
        <v>0</v>
      </c>
      <c r="EZ92" s="18">
        <v>0</v>
      </c>
      <c r="FA92" s="18">
        <v>0</v>
      </c>
      <c r="FB92" s="19">
        <v>0</v>
      </c>
      <c r="FC92" s="19">
        <v>0</v>
      </c>
      <c r="FD92" s="25">
        <f t="shared" si="232"/>
        <v>0</v>
      </c>
      <c r="FE92" s="25">
        <f t="shared" si="378"/>
        <v>0</v>
      </c>
      <c r="FF92" s="18">
        <v>0.1</v>
      </c>
      <c r="FG92" s="18">
        <v>2</v>
      </c>
      <c r="FH92" s="18">
        <v>1</v>
      </c>
      <c r="FI92" s="25">
        <f t="shared" si="379"/>
        <v>1.2</v>
      </c>
      <c r="FJ92" s="18">
        <v>0</v>
      </c>
      <c r="FK92" s="18">
        <v>0</v>
      </c>
      <c r="FL92" s="18">
        <v>0.2</v>
      </c>
      <c r="FM92" s="18">
        <v>1.4</v>
      </c>
      <c r="FN92" s="18">
        <v>0</v>
      </c>
      <c r="FO92" s="25">
        <f t="shared" si="380"/>
        <v>1.4</v>
      </c>
      <c r="FP92" s="18">
        <v>1.4999999999999999E-2</v>
      </c>
      <c r="FQ92" s="18">
        <v>1</v>
      </c>
      <c r="FR92" s="25">
        <f t="shared" si="233"/>
        <v>36</v>
      </c>
      <c r="FS92" s="25">
        <f t="shared" si="234"/>
        <v>0.52500000000000002</v>
      </c>
      <c r="FT92" s="25">
        <f t="shared" si="235"/>
        <v>36.524999999999999</v>
      </c>
      <c r="FU92" s="25">
        <f t="shared" si="236"/>
        <v>-0.97500000000004405</v>
      </c>
      <c r="FV92" s="25" t="str">
        <f t="shared" si="381"/>
        <v>Thêm 01</v>
      </c>
      <c r="FW92" s="25">
        <f t="shared" si="382"/>
        <v>0.04</v>
      </c>
      <c r="FX92" s="16"/>
      <c r="FY92" s="16"/>
      <c r="FZ92" s="16"/>
      <c r="GA92" s="16"/>
      <c r="GB92" s="19">
        <v>0</v>
      </c>
      <c r="GC92" s="19">
        <v>0</v>
      </c>
      <c r="GD92" s="19">
        <v>0</v>
      </c>
      <c r="GE92" s="19">
        <v>0</v>
      </c>
      <c r="GF92" s="19">
        <v>0</v>
      </c>
      <c r="GG92" s="19">
        <v>0</v>
      </c>
      <c r="GH92" s="19">
        <v>0</v>
      </c>
      <c r="GI92" s="19">
        <v>0</v>
      </c>
      <c r="GJ92" s="19">
        <v>0</v>
      </c>
      <c r="GK92" s="19">
        <v>0</v>
      </c>
      <c r="GL92" s="25">
        <f t="shared" si="237"/>
        <v>0</v>
      </c>
      <c r="GM92" s="25">
        <f t="shared" si="383"/>
        <v>0</v>
      </c>
      <c r="GN92" s="19">
        <v>0</v>
      </c>
      <c r="GO92" s="19">
        <v>0</v>
      </c>
      <c r="GP92" s="19">
        <v>0</v>
      </c>
      <c r="GQ92" s="19">
        <v>0</v>
      </c>
      <c r="GR92" s="1" t="e">
        <f>_xlfn.IFNA(INDEX(#REF!,MATCH(E92,#REF!,0)),0)</f>
        <v>#REF!</v>
      </c>
      <c r="GS92" s="16"/>
      <c r="GT92" s="18">
        <v>0</v>
      </c>
      <c r="GU92" s="18">
        <v>0</v>
      </c>
      <c r="GV92" s="18">
        <v>0</v>
      </c>
      <c r="GW92" s="18">
        <v>0</v>
      </c>
      <c r="GX92" s="25">
        <f t="shared" si="238"/>
        <v>0</v>
      </c>
      <c r="GY92" s="25">
        <f t="shared" si="239"/>
        <v>0</v>
      </c>
      <c r="GZ92" s="25">
        <f t="shared" si="384"/>
        <v>0</v>
      </c>
      <c r="HA92" s="1" t="e" cm="1">
        <f t="array" ref="HA92">INDEX(#REF!,MATCH(EJ92&amp;EK92&amp;HD92&amp;HE92&amp;HF92,#REF!&amp;#REF!&amp;#REF!&amp;#REF!&amp;#REF!,0))</f>
        <v>#REF!</v>
      </c>
      <c r="HB92" s="16"/>
      <c r="HC92" s="25">
        <f t="shared" si="385"/>
        <v>0</v>
      </c>
      <c r="HD92" s="18">
        <v>0</v>
      </c>
      <c r="HE92" s="18">
        <v>0</v>
      </c>
      <c r="HF92" s="18">
        <v>0</v>
      </c>
      <c r="HG92" s="1" t="e" cm="1">
        <f t="array" ref="HG92">INDEX(#REF!,MATCH(EJ92&amp;EK92&amp;HJ92&amp;HK92&amp;HL92,#REF!&amp;#REF!&amp;#REF!&amp;#REF!&amp;#REF!,0))</f>
        <v>#REF!</v>
      </c>
      <c r="HH92" s="16"/>
      <c r="HI92" s="25">
        <f t="shared" si="386"/>
        <v>0</v>
      </c>
      <c r="HJ92" s="25">
        <f t="shared" si="387"/>
        <v>0</v>
      </c>
      <c r="HK92" s="19">
        <v>0</v>
      </c>
      <c r="HL92" s="19">
        <v>0</v>
      </c>
      <c r="HM92" s="18">
        <v>0.01</v>
      </c>
      <c r="HN92" s="18">
        <v>1</v>
      </c>
      <c r="HO92" s="25">
        <f t="shared" si="388"/>
        <v>0</v>
      </c>
      <c r="HP92" s="25">
        <f t="shared" si="389"/>
        <v>0</v>
      </c>
      <c r="HQ92" s="25">
        <f t="shared" si="390"/>
        <v>0</v>
      </c>
      <c r="HR92" s="25">
        <f t="shared" si="391"/>
        <v>0</v>
      </c>
      <c r="HS92" s="25">
        <f t="shared" si="392"/>
        <v>0</v>
      </c>
      <c r="HT92" s="19">
        <v>0</v>
      </c>
      <c r="HU92" s="19">
        <v>0</v>
      </c>
      <c r="HV92" s="19">
        <v>0</v>
      </c>
      <c r="HW92" s="25">
        <f t="shared" si="393"/>
        <v>0</v>
      </c>
      <c r="HX92" s="19">
        <v>0</v>
      </c>
      <c r="HY92" s="19">
        <v>0</v>
      </c>
      <c r="HZ92" s="18">
        <v>26.6</v>
      </c>
      <c r="IA92" s="20">
        <f>ROUND(IF(EN92="Cống tròn",IF(EN92="Cống tròn",IF(EU92="Không có móng",IQ92-FF92,IF(EU92="Đế",IP92-FN92,IF(OR(EU92="Móng bê tông",EU92="Móng bê tông kết hợp đế"),II92-FJ92,0))),0),IF(EN92="Cống hộp",IF(AND(EN92="Cống hộp",EU92="Không có móng"),IQ92-GF92,IF(AND(EN92="Cống hộp",EU92="Móng bê tông"),IJ92-GB92,0)),IF(OR(EN92="Rãnh xây",EN92="Rãnh bê tông"),IF(OR(EN92="Rãnh xây",EN92="Rãnh bê tông"),IK92-GB92,0),IF(EN92="Ống nhựa",IF(AND(EN92="Ống nhựa",EU92="Không đắp cát"),IQ92-HT92,IF(AND(EN92="Ống nhựa",EU92="Đắp cát"),IH92-HX92,0)),IF(EN92="Rãnh thang",IF(EN92="Rãnh thang",IF(EU92="Móng bê tông",#REF!-#REF!,IQ92),0),0))))),2)</f>
        <v>24.2</v>
      </c>
      <c r="IB92" s="20">
        <f t="shared" si="394"/>
        <v>2.4000000000000021</v>
      </c>
      <c r="IC92" s="20">
        <f t="shared" si="240"/>
        <v>24.2</v>
      </c>
      <c r="ID92" s="20">
        <f t="shared" si="241"/>
        <v>0</v>
      </c>
      <c r="IE92" s="20">
        <f t="shared" si="242"/>
        <v>0</v>
      </c>
      <c r="IF92" s="20">
        <f t="shared" si="243"/>
        <v>0</v>
      </c>
      <c r="IG92" s="20">
        <f>IF(EN92="Rãnh thang",IF(AND(EN92="Rãnh thang",EU92="Móng bê tông"),IQ92-#REF!,0),IF(EN92="Ống nhựa",IF(AND(EN92="Ống nhựa",EU92="Đắp cát"),IQ92-HT92,0),IF(EN92="Cống tròn",IF(EN92="Cống tròn",IF(OR(EU92="Móng bê tông",EU92="Móng bê tông kết hợp đế"),IM92-FL92,0),0),IF(EN92="Cống hộp",IF(AND(EN92="Cống hộp",EU92="Móng bê tông"),IN92-GD92,0),IF(OR(EN92="Rãnh xây",EN92="Rãnh bê tông"),IF(AND(EN92="Rãnh xây",EU92="Móng bê tông"),IO92-GD92,IF(AND(EN92="Rãnh bê tông",EU92="Móng bê tông"),IO92-GD92,0)),0)))))</f>
        <v>24.2</v>
      </c>
      <c r="IH92" s="20">
        <f t="shared" si="244"/>
        <v>0</v>
      </c>
      <c r="II92" s="20">
        <f t="shared" si="245"/>
        <v>24.2</v>
      </c>
      <c r="IJ92" s="20">
        <f t="shared" si="246"/>
        <v>0</v>
      </c>
      <c r="IK92" s="20">
        <f t="shared" si="247"/>
        <v>0</v>
      </c>
      <c r="IL92" s="20">
        <f t="shared" si="248"/>
        <v>24.4</v>
      </c>
      <c r="IM92" s="20">
        <f t="shared" si="249"/>
        <v>24.4</v>
      </c>
      <c r="IN92" s="20">
        <f t="shared" si="250"/>
        <v>0</v>
      </c>
      <c r="IO92" s="20">
        <f t="shared" si="251"/>
        <v>0</v>
      </c>
      <c r="IP92" s="20">
        <f t="shared" si="252"/>
        <v>0</v>
      </c>
      <c r="IQ92" s="18">
        <v>24.5</v>
      </c>
      <c r="IR92" s="25">
        <f t="shared" si="395"/>
        <v>0</v>
      </c>
      <c r="IS92" s="25">
        <f t="shared" si="253"/>
        <v>0</v>
      </c>
      <c r="IT92" s="25">
        <f t="shared" si="254"/>
        <v>0</v>
      </c>
      <c r="IU92" s="25">
        <f>ROUND(IF(EN92="Cống tròn",IF(EN92="Cống tròn",IV92+FF92,0),IF(EN92="Cống hộp",IF(EN92="Cống hộp",IV92+GP92,0),IF(OR(EN92="Rãnh xây",EN92="Rãnh bê tông"),IF(OR(EN92="Rãnh xây",EN92="Rãnh bê tông"),IV92+GP92,0),IF(EN92="ống nhựa",IF(EN92="Ống nhựa",IV92+HT92,0),IF(EN92="Rãnh thang",IF(EN92="Rãnh thang",IQ92+#REF!,0),0))))),2)</f>
        <v>25.54</v>
      </c>
      <c r="IV92" s="18">
        <v>25.44</v>
      </c>
      <c r="IW92" s="25">
        <f t="shared" si="255"/>
        <v>25.54</v>
      </c>
      <c r="IX92" s="25">
        <f t="shared" si="256"/>
        <v>0</v>
      </c>
      <c r="IY92" s="25">
        <f t="shared" si="257"/>
        <v>0</v>
      </c>
      <c r="IZ92" s="25">
        <f t="shared" si="258"/>
        <v>0</v>
      </c>
      <c r="JA92" s="25">
        <f t="shared" si="259"/>
        <v>0</v>
      </c>
      <c r="JB92" s="18">
        <v>26.54</v>
      </c>
      <c r="JC92" s="20">
        <f>ROUND(IF(EN92="Cống tròn",IF(EN92="Cống tròn",IF(EU92="Không có móng",JS92-FF92,IF(EU92="Đế",JR92-FN92,IF(OR(EU92="Móng bê tông",EU92="Móng bê tông kết hợp đế"),JK92-FJ92,0))),0),IF(EN92="Cống hộp",IF(AND(EN92="Cống hộp",EU92="Không có móng"),JS92-GF92,IF(AND(EN92="Cống hộp",EU92="Móng bê tông"),JL92-GB92,0)),IF(OR(EN92="Rãnh xây",EN92="Rãnh bê tông"),IF(OR(EN92="Rãnh xây",EN92="Rãnh bê tông"),JM92-GB92,0),IF(EN92="Ống nhựa",IF(AND(EN92="Ống nhựa",EU92="Không đắp cát"),JS92-HT92,IF(AND(EN92="Ống nhựa",EU92="Đắp cát"),JJ92-HX92,0)),IF(EN92="Rãnh thang",IF(EN92="Rãnh thang",IF(EU92="Móng bê tông",#REF!-#REF!,JS92),0),0))))),2)</f>
        <v>24.14</v>
      </c>
      <c r="JD92" s="20">
        <f t="shared" si="396"/>
        <v>2.3999999999999986</v>
      </c>
      <c r="JE92" s="20">
        <f t="shared" si="260"/>
        <v>24.14</v>
      </c>
      <c r="JF92" s="20">
        <f t="shared" si="261"/>
        <v>0</v>
      </c>
      <c r="JG92" s="20">
        <f t="shared" si="262"/>
        <v>0</v>
      </c>
      <c r="JH92" s="20">
        <f t="shared" si="263"/>
        <v>0</v>
      </c>
      <c r="JI92" s="20">
        <f>IF(EN92="Rãnh thang",IF(AND(EN92="Rãnh thang",EU92="Móng bê tông"),JS92-#REF!,0),IF(EN92="Ống nhựa",IF(AND(EN92="Ống nhựa",EU92="Đắp cát"),JS92-HT92,0),IF(EN92="Cống tròn",IF(EN92="Cống tròn",IF(OR(EU92="Móng bê tông",EU92="Móng bê tông kết hợp đế"),JO92-FL92,0),0),IF(EN92="Cống hộp",IF(AND(EN92="Cống hộp",EU92="Móng bê tông"),JP92-GD92,0),IF(OR(EN92="Rãnh xây",EN92="Rãnh bê tông"),IF(AND(EN92="Rãnh xây",EU92="Móng bê tông"),JQ92-GD92,IF(AND(EN92="Rãnh bê tông",EU92="Móng bê tông"),JQ92-GD92,0)),0)))))</f>
        <v>24.14</v>
      </c>
      <c r="JJ92" s="20">
        <f t="shared" si="264"/>
        <v>0</v>
      </c>
      <c r="JK92" s="20">
        <f t="shared" si="265"/>
        <v>24.14</v>
      </c>
      <c r="JL92" s="20">
        <f t="shared" si="266"/>
        <v>0</v>
      </c>
      <c r="JM92" s="20">
        <f t="shared" si="267"/>
        <v>0</v>
      </c>
      <c r="JN92" s="20">
        <f t="shared" si="268"/>
        <v>24.34</v>
      </c>
      <c r="JO92" s="20">
        <f t="shared" si="269"/>
        <v>24.34</v>
      </c>
      <c r="JP92" s="20">
        <f t="shared" si="270"/>
        <v>0</v>
      </c>
      <c r="JQ92" s="20">
        <f t="shared" si="271"/>
        <v>0</v>
      </c>
      <c r="JR92" s="20">
        <f t="shared" si="272"/>
        <v>0</v>
      </c>
      <c r="JS92" s="26">
        <v>24.44</v>
      </c>
      <c r="JT92" s="25">
        <f t="shared" si="397"/>
        <v>0</v>
      </c>
      <c r="JU92" s="25">
        <f t="shared" si="273"/>
        <v>0</v>
      </c>
      <c r="JV92" s="25">
        <f t="shared" si="274"/>
        <v>0</v>
      </c>
      <c r="JW92" s="25">
        <f>ROUND(IF(EN92="Cống tròn",IF(EN92="Cống tròn",JX92+FF92,0),IF(EN92="Cống hộp",IF(EN92="Cống hộp",JX92+GP92,0),IF(OR(EN92="Rãnh xây",EN92="Rãnh bê tông"),IF(OR(EN92="Rãnh xây",EN92="Rãnh bê tông"),JX92+GP92,0),IF(EN92="ống nhựa",IF(EN92="Ống nhựa",JX92+HT92,0),IF(EN92="Rãnh thang",IF(EN92="Rãnh thang",JS92+#REF!,0),0))))),2)</f>
        <v>25.54</v>
      </c>
      <c r="JX92" s="27">
        <v>25.44</v>
      </c>
      <c r="JY92" s="25">
        <f t="shared" si="275"/>
        <v>25.54</v>
      </c>
      <c r="JZ92" s="25">
        <f t="shared" si="276"/>
        <v>0</v>
      </c>
      <c r="KA92" s="25">
        <f t="shared" si="277"/>
        <v>0</v>
      </c>
      <c r="KB92" s="25">
        <f t="shared" si="278"/>
        <v>0</v>
      </c>
      <c r="KC92" s="25">
        <f t="shared" si="279"/>
        <v>0</v>
      </c>
      <c r="KD92" s="28" t="s">
        <v>98</v>
      </c>
      <c r="KE92" s="27">
        <v>0</v>
      </c>
      <c r="KF92" s="25">
        <f t="shared" si="280"/>
        <v>2.4000000000000021</v>
      </c>
      <c r="KG92" s="25">
        <f t="shared" si="398"/>
        <v>2.4000000000000021</v>
      </c>
      <c r="KH92" s="27">
        <v>0</v>
      </c>
      <c r="KI92" s="25">
        <f t="shared" si="281"/>
        <v>2.3999999999999986</v>
      </c>
      <c r="KJ92" s="25">
        <f t="shared" si="399"/>
        <v>2.3999999999999986</v>
      </c>
      <c r="KK92" s="25">
        <f t="shared" si="282"/>
        <v>0</v>
      </c>
      <c r="KL92" s="25">
        <f t="shared" si="283"/>
        <v>0</v>
      </c>
      <c r="KM92" s="25">
        <f t="shared" si="400"/>
        <v>0</v>
      </c>
      <c r="KN92" s="25">
        <f t="shared" si="284"/>
        <v>0</v>
      </c>
      <c r="KO92" s="25">
        <f t="shared" si="285"/>
        <v>0</v>
      </c>
      <c r="KP92" s="25">
        <f t="shared" si="401"/>
        <v>0</v>
      </c>
      <c r="KQ92" s="25">
        <f t="shared" si="286"/>
        <v>0.2</v>
      </c>
      <c r="KR92" s="25">
        <f t="shared" si="287"/>
        <v>0.2</v>
      </c>
      <c r="KS92" s="25">
        <f t="shared" si="402"/>
        <v>0.2</v>
      </c>
      <c r="KT92" s="25">
        <f t="shared" si="288"/>
        <v>0</v>
      </c>
      <c r="KU92" s="25">
        <f t="shared" si="289"/>
        <v>0</v>
      </c>
      <c r="KV92" s="25">
        <f t="shared" si="403"/>
        <v>0</v>
      </c>
      <c r="KW92" s="25">
        <f t="shared" si="290"/>
        <v>0</v>
      </c>
      <c r="KX92" s="25">
        <f t="shared" si="291"/>
        <v>0</v>
      </c>
      <c r="KY92" s="25">
        <f t="shared" si="404"/>
        <v>0</v>
      </c>
      <c r="KZ92" s="25">
        <f t="shared" si="292"/>
        <v>0</v>
      </c>
      <c r="LA92" s="25">
        <f t="shared" si="293"/>
        <v>0</v>
      </c>
      <c r="LB92" s="25">
        <f t="shared" si="405"/>
        <v>0</v>
      </c>
      <c r="LC92" s="25">
        <f t="shared" si="294"/>
        <v>1.4</v>
      </c>
      <c r="LD92" s="25">
        <f t="shared" si="295"/>
        <v>1.4</v>
      </c>
      <c r="LE92" s="25">
        <f t="shared" si="406"/>
        <v>1.4</v>
      </c>
      <c r="LF92" s="25">
        <f t="shared" si="296"/>
        <v>0</v>
      </c>
      <c r="LG92" s="25">
        <f t="shared" si="297"/>
        <v>0</v>
      </c>
      <c r="LH92" s="25">
        <f t="shared" si="407"/>
        <v>0</v>
      </c>
      <c r="LI92" s="25">
        <f t="shared" si="298"/>
        <v>0</v>
      </c>
      <c r="LJ92" s="25">
        <f t="shared" si="299"/>
        <v>0</v>
      </c>
      <c r="LK92" s="25">
        <f t="shared" si="408"/>
        <v>0</v>
      </c>
      <c r="LL92" s="25">
        <f t="shared" si="300"/>
        <v>0</v>
      </c>
      <c r="LM92" s="25">
        <f t="shared" si="301"/>
        <v>0</v>
      </c>
      <c r="LN92" s="25">
        <f t="shared" si="409"/>
        <v>0</v>
      </c>
      <c r="LO92" s="25">
        <f t="shared" si="302"/>
        <v>0</v>
      </c>
      <c r="LP92" s="25">
        <f t="shared" si="303"/>
        <v>0</v>
      </c>
      <c r="LQ92" s="25">
        <f t="shared" si="410"/>
        <v>0</v>
      </c>
      <c r="LR92" s="25">
        <f t="shared" si="304"/>
        <v>0</v>
      </c>
      <c r="LS92" s="25">
        <f t="shared" si="305"/>
        <v>0</v>
      </c>
      <c r="LT92" s="25">
        <f t="shared" si="411"/>
        <v>0</v>
      </c>
      <c r="LU92" s="25">
        <f t="shared" si="306"/>
        <v>0</v>
      </c>
      <c r="LV92" s="25">
        <f t="shared" si="307"/>
        <v>0</v>
      </c>
      <c r="LW92" s="25">
        <f t="shared" si="412"/>
        <v>0</v>
      </c>
      <c r="LX92" s="25">
        <f t="shared" si="308"/>
        <v>0</v>
      </c>
      <c r="LY92" s="25">
        <f t="shared" si="309"/>
        <v>0</v>
      </c>
      <c r="LZ92" s="25">
        <f t="shared" si="413"/>
        <v>0</v>
      </c>
      <c r="MA92" s="25">
        <f t="shared" si="310"/>
        <v>0</v>
      </c>
      <c r="MB92" s="25">
        <f t="shared" si="311"/>
        <v>0</v>
      </c>
      <c r="MC92" s="25">
        <f t="shared" si="414"/>
        <v>0</v>
      </c>
      <c r="MD92" s="25">
        <f t="shared" si="312"/>
        <v>0</v>
      </c>
      <c r="ME92" s="25">
        <f t="shared" si="313"/>
        <v>0</v>
      </c>
      <c r="MF92" s="25">
        <f t="shared" si="415"/>
        <v>0</v>
      </c>
      <c r="MG92" s="25">
        <f t="shared" si="314"/>
        <v>0</v>
      </c>
      <c r="MH92" s="25">
        <f t="shared" si="315"/>
        <v>0</v>
      </c>
      <c r="MI92" s="25">
        <f t="shared" si="416"/>
        <v>0</v>
      </c>
      <c r="MJ92" s="25">
        <f t="shared" si="316"/>
        <v>0</v>
      </c>
      <c r="MK92" s="25">
        <f t="shared" si="317"/>
        <v>0</v>
      </c>
      <c r="ML92" s="25">
        <f t="shared" si="417"/>
        <v>0</v>
      </c>
      <c r="MM92" s="25">
        <f t="shared" si="318"/>
        <v>0</v>
      </c>
      <c r="MN92" s="25">
        <f t="shared" si="319"/>
        <v>0</v>
      </c>
      <c r="MO92" s="25">
        <f t="shared" si="418"/>
        <v>0</v>
      </c>
      <c r="MP92" s="25">
        <f t="shared" si="320"/>
        <v>0</v>
      </c>
      <c r="MQ92" s="25">
        <f t="shared" si="321"/>
        <v>0</v>
      </c>
      <c r="MR92" s="25">
        <f t="shared" si="419"/>
        <v>0</v>
      </c>
      <c r="MS92" s="29">
        <v>1.4</v>
      </c>
      <c r="MT92" s="29">
        <v>0</v>
      </c>
      <c r="MU92" s="29">
        <v>1</v>
      </c>
      <c r="MV92" s="29">
        <v>1</v>
      </c>
      <c r="MW92" s="25">
        <f t="shared" si="322"/>
        <v>1.4</v>
      </c>
      <c r="MX92" s="25">
        <f t="shared" si="323"/>
        <v>3.36</v>
      </c>
      <c r="MY92" s="25">
        <f t="shared" si="324"/>
        <v>0</v>
      </c>
      <c r="MZ92" s="25">
        <f t="shared" si="325"/>
        <v>0</v>
      </c>
      <c r="NA92" s="25">
        <f t="shared" si="326"/>
        <v>1.4</v>
      </c>
      <c r="NB92" s="25">
        <f t="shared" si="327"/>
        <v>3.36</v>
      </c>
      <c r="NC92" s="25">
        <f t="shared" si="328"/>
        <v>0</v>
      </c>
      <c r="ND92" s="25">
        <f t="shared" si="329"/>
        <v>0</v>
      </c>
      <c r="NE92" s="25">
        <f t="shared" si="420"/>
        <v>1.4</v>
      </c>
      <c r="NF92" s="25">
        <f t="shared" si="420"/>
        <v>3.36</v>
      </c>
      <c r="NG92" s="25">
        <f t="shared" si="420"/>
        <v>0</v>
      </c>
      <c r="NH92" s="25">
        <f t="shared" si="420"/>
        <v>0</v>
      </c>
      <c r="NI92" s="25">
        <f t="shared" si="330"/>
        <v>126</v>
      </c>
      <c r="NJ92" s="25">
        <f t="shared" si="331"/>
        <v>0</v>
      </c>
      <c r="NK92" s="25">
        <f t="shared" si="332"/>
        <v>126</v>
      </c>
      <c r="NL92" s="25">
        <f t="shared" si="333"/>
        <v>68.2</v>
      </c>
      <c r="NM92" s="25">
        <f t="shared" si="334"/>
        <v>0</v>
      </c>
      <c r="NN92" s="25">
        <f t="shared" si="421"/>
        <v>68.2</v>
      </c>
      <c r="NO92" s="25">
        <f t="shared" si="335"/>
        <v>0</v>
      </c>
      <c r="NP92" s="25">
        <f t="shared" si="336"/>
        <v>0</v>
      </c>
      <c r="NQ92" s="25">
        <f t="shared" si="422"/>
        <v>0</v>
      </c>
      <c r="NR92" s="25">
        <f t="shared" si="337"/>
        <v>0</v>
      </c>
      <c r="NS92" s="25">
        <f t="shared" si="338"/>
        <v>0</v>
      </c>
      <c r="NT92" s="25">
        <f t="shared" si="423"/>
        <v>0</v>
      </c>
      <c r="NU92" s="25">
        <f t="shared" si="339"/>
        <v>0</v>
      </c>
      <c r="NV92" s="25">
        <f t="shared" si="340"/>
        <v>0</v>
      </c>
      <c r="NW92" s="25">
        <f t="shared" si="424"/>
        <v>0</v>
      </c>
      <c r="NX92" s="25">
        <f t="shared" si="425"/>
        <v>68.2</v>
      </c>
      <c r="NY92" s="25">
        <f t="shared" si="425"/>
        <v>0</v>
      </c>
      <c r="NZ92" s="25">
        <f t="shared" si="426"/>
        <v>68.2</v>
      </c>
      <c r="OA92" s="25">
        <f t="shared" si="427"/>
        <v>57.8</v>
      </c>
      <c r="OB92" s="25">
        <f t="shared" si="427"/>
        <v>0</v>
      </c>
      <c r="OC92" s="25">
        <f t="shared" si="428"/>
        <v>57.8</v>
      </c>
      <c r="OD92" s="25">
        <f t="shared" si="429"/>
        <v>68.2</v>
      </c>
      <c r="OE92" s="25">
        <f t="shared" si="429"/>
        <v>0</v>
      </c>
      <c r="OF92" s="25">
        <f t="shared" si="429"/>
        <v>68.2</v>
      </c>
      <c r="OG92" s="25">
        <f t="shared" si="341"/>
        <v>0</v>
      </c>
      <c r="OH92" s="25">
        <f t="shared" si="342"/>
        <v>0</v>
      </c>
      <c r="OI92" s="25">
        <f t="shared" si="343"/>
        <v>0</v>
      </c>
      <c r="OJ92" s="25">
        <f t="shared" si="344"/>
        <v>0</v>
      </c>
      <c r="OK92" s="25">
        <f t="shared" si="345"/>
        <v>0</v>
      </c>
      <c r="OL92" s="25">
        <f t="shared" si="346"/>
        <v>0</v>
      </c>
      <c r="OM92" s="25">
        <f t="shared" si="430"/>
        <v>0</v>
      </c>
      <c r="ON92" s="25">
        <f t="shared" si="430"/>
        <v>0</v>
      </c>
      <c r="OO92" s="25">
        <f t="shared" si="430"/>
        <v>0</v>
      </c>
      <c r="OP92" s="25">
        <f t="shared" si="347"/>
        <v>0</v>
      </c>
      <c r="OQ92" s="25">
        <f t="shared" si="348"/>
        <v>0</v>
      </c>
      <c r="OR92" s="25">
        <f t="shared" si="431"/>
        <v>0</v>
      </c>
      <c r="OS92" s="19">
        <v>537087.87</v>
      </c>
      <c r="OT92" s="19">
        <v>2370663.34</v>
      </c>
    </row>
    <row r="93" spans="1:410" ht="33" customHeight="1" x14ac:dyDescent="0.25">
      <c r="A93" s="18"/>
      <c r="B93" s="18" t="s">
        <v>850</v>
      </c>
      <c r="C93" s="18">
        <v>1920.79</v>
      </c>
      <c r="D93" s="16" t="e">
        <f>_xlfn.IFNA(INDEX(#REF!,MATCH(E93,#REF!,0)),0)</f>
        <v>#REF!</v>
      </c>
      <c r="E93" s="18" t="s">
        <v>878</v>
      </c>
      <c r="F93" s="16" t="s">
        <v>765</v>
      </c>
      <c r="G93" s="16" t="s">
        <v>766</v>
      </c>
      <c r="H93" s="16" t="s">
        <v>767</v>
      </c>
      <c r="I93" s="16" t="s">
        <v>768</v>
      </c>
      <c r="J93" s="16" t="s">
        <v>769</v>
      </c>
      <c r="K93" s="16" t="s">
        <v>770</v>
      </c>
      <c r="L93" s="16" t="s">
        <v>771</v>
      </c>
      <c r="M93" s="18">
        <v>1.64</v>
      </c>
      <c r="N93" s="18">
        <v>1.94</v>
      </c>
      <c r="O93" s="18">
        <v>2.04</v>
      </c>
      <c r="P93" s="18">
        <v>2.34</v>
      </c>
      <c r="Q93" s="18">
        <v>0.1</v>
      </c>
      <c r="R93" s="18">
        <v>1.8399999999999999</v>
      </c>
      <c r="S93" s="18">
        <v>2.14</v>
      </c>
      <c r="T93" s="18">
        <v>0.2</v>
      </c>
      <c r="U93" s="18">
        <v>0</v>
      </c>
      <c r="V93" s="18">
        <v>0</v>
      </c>
      <c r="W93" s="18">
        <v>0</v>
      </c>
      <c r="X93" s="18">
        <v>1.64</v>
      </c>
      <c r="Y93" s="18">
        <v>1.9</v>
      </c>
      <c r="Z93" s="20">
        <f t="shared" si="349"/>
        <v>2.1</v>
      </c>
      <c r="AA93" s="18">
        <v>0.22</v>
      </c>
      <c r="AB93" s="18">
        <v>0</v>
      </c>
      <c r="AC93" s="18">
        <v>0</v>
      </c>
      <c r="AD93" s="18">
        <v>0</v>
      </c>
      <c r="AE93" s="18">
        <v>0</v>
      </c>
      <c r="AF93" s="18">
        <v>0</v>
      </c>
      <c r="AG93" s="18">
        <v>1.2</v>
      </c>
      <c r="AH93" s="18">
        <v>1.5</v>
      </c>
      <c r="AI93" s="20">
        <f t="shared" si="350"/>
        <v>2.25</v>
      </c>
      <c r="AJ93" s="18">
        <v>0</v>
      </c>
      <c r="AK93" s="18">
        <v>0</v>
      </c>
      <c r="AL93" s="20">
        <f t="shared" si="351"/>
        <v>0</v>
      </c>
      <c r="AM93" s="18">
        <v>1.64</v>
      </c>
      <c r="AN93" s="18">
        <v>1.5</v>
      </c>
      <c r="AO93" s="18">
        <v>0.15</v>
      </c>
      <c r="AP93" s="18">
        <v>0.22</v>
      </c>
      <c r="AQ93" s="18">
        <v>1.64</v>
      </c>
      <c r="AR93" s="18">
        <v>1.72</v>
      </c>
      <c r="AS93" s="18">
        <v>0.12</v>
      </c>
      <c r="AT93" s="18">
        <v>0.11</v>
      </c>
      <c r="AU93" s="18">
        <v>0</v>
      </c>
      <c r="AV93" s="18">
        <v>1</v>
      </c>
      <c r="AW93" s="18">
        <v>0</v>
      </c>
      <c r="AX93" s="18">
        <v>0</v>
      </c>
      <c r="AY93" s="18">
        <v>0</v>
      </c>
      <c r="AZ93" s="18">
        <v>0</v>
      </c>
      <c r="BA93" s="18">
        <v>0</v>
      </c>
      <c r="BB93" s="18">
        <v>0</v>
      </c>
      <c r="BC93" s="18">
        <v>0</v>
      </c>
      <c r="BD93" s="18">
        <v>0</v>
      </c>
      <c r="BE93" s="18">
        <v>2</v>
      </c>
      <c r="BF93" s="18">
        <v>0</v>
      </c>
      <c r="BG93" s="18">
        <v>0</v>
      </c>
      <c r="BH93" s="18">
        <v>0</v>
      </c>
      <c r="BI93" s="18">
        <v>0</v>
      </c>
      <c r="BJ93" s="18">
        <v>0</v>
      </c>
      <c r="BK93" s="18">
        <v>0</v>
      </c>
      <c r="BL93" s="18">
        <v>0</v>
      </c>
      <c r="BM93" s="18">
        <v>0</v>
      </c>
      <c r="BN93" s="18">
        <v>0</v>
      </c>
      <c r="BO93" s="18">
        <v>0</v>
      </c>
      <c r="BP93" s="18">
        <v>0</v>
      </c>
      <c r="BQ93" s="18">
        <v>0</v>
      </c>
      <c r="BR93" s="18">
        <v>0</v>
      </c>
      <c r="BS93" s="18">
        <v>0</v>
      </c>
      <c r="BT93" s="18">
        <v>0</v>
      </c>
      <c r="BU93" s="18">
        <v>0</v>
      </c>
      <c r="BV93" s="18">
        <v>0</v>
      </c>
      <c r="BW93" s="18">
        <v>0</v>
      </c>
      <c r="BX93" s="18">
        <v>0</v>
      </c>
      <c r="BY93" s="18">
        <v>0</v>
      </c>
      <c r="BZ93" s="18">
        <v>0</v>
      </c>
      <c r="CA93" s="16" t="e">
        <f>_xlfn.IFNA(IF(RIGHT(D93,2)="=G",0,INDEX(#REF!,MATCH(E93,#REF!,0))),0)</f>
        <v>#REF!</v>
      </c>
      <c r="CB93" s="16" t="s">
        <v>776</v>
      </c>
      <c r="CC93" s="18">
        <v>0</v>
      </c>
      <c r="CD93" s="18">
        <v>0</v>
      </c>
      <c r="CE93" s="18">
        <v>1.4</v>
      </c>
      <c r="CF93" s="18">
        <v>0.85</v>
      </c>
      <c r="CG93" s="18">
        <v>0.12</v>
      </c>
      <c r="CH93" s="18">
        <v>2</v>
      </c>
      <c r="CI93" s="16" t="s">
        <v>98</v>
      </c>
      <c r="CJ93" s="18">
        <v>0</v>
      </c>
      <c r="CK93" s="20">
        <f t="shared" si="217"/>
        <v>2.7</v>
      </c>
      <c r="CL93" s="20">
        <f t="shared" si="352"/>
        <v>2.7</v>
      </c>
      <c r="CM93" s="18">
        <v>28.07</v>
      </c>
      <c r="CN93" s="18">
        <v>26.54</v>
      </c>
      <c r="CO93" s="18">
        <v>25.701000000000001</v>
      </c>
      <c r="CP93" s="22">
        <f t="shared" si="218"/>
        <v>26.54</v>
      </c>
      <c r="CQ93" s="22">
        <f t="shared" si="219"/>
        <v>23.84</v>
      </c>
      <c r="CR93" s="22">
        <f t="shared" si="353"/>
        <v>2.7</v>
      </c>
      <c r="CS93" s="22">
        <f t="shared" si="220"/>
        <v>23.94</v>
      </c>
      <c r="CT93" s="22">
        <f t="shared" si="221"/>
        <v>24.14</v>
      </c>
      <c r="CU93" s="18">
        <v>24.14</v>
      </c>
      <c r="CV93" s="22">
        <f t="shared" si="354"/>
        <v>2.1</v>
      </c>
      <c r="CW93" s="22">
        <f t="shared" si="222"/>
        <v>0</v>
      </c>
      <c r="CX93" s="22">
        <f t="shared" si="223"/>
        <v>0</v>
      </c>
      <c r="CY93" s="22">
        <f t="shared" si="224"/>
        <v>26.27</v>
      </c>
      <c r="CZ93" s="22">
        <f t="shared" si="225"/>
        <v>26.42</v>
      </c>
      <c r="DA93" s="18">
        <v>26.54</v>
      </c>
      <c r="DB93" s="20">
        <f t="shared" si="355"/>
        <v>2.7</v>
      </c>
      <c r="DC93" s="20">
        <f t="shared" si="356"/>
        <v>0</v>
      </c>
      <c r="DD93" s="20">
        <f t="shared" si="357"/>
        <v>2.7</v>
      </c>
      <c r="DE93" s="20">
        <f t="shared" si="226"/>
        <v>0.1</v>
      </c>
      <c r="DF93" s="20">
        <f t="shared" si="227"/>
        <v>0.2</v>
      </c>
      <c r="DG93" s="20">
        <f t="shared" si="228"/>
        <v>2.37</v>
      </c>
      <c r="DH93" s="20">
        <f t="shared" si="229"/>
        <v>0</v>
      </c>
      <c r="DI93" s="20">
        <f t="shared" si="230"/>
        <v>0</v>
      </c>
      <c r="DJ93" s="20">
        <f t="shared" si="231"/>
        <v>0</v>
      </c>
      <c r="DK93" s="20">
        <f t="shared" si="358"/>
        <v>2.67</v>
      </c>
      <c r="DL93" s="20">
        <f t="shared" si="359"/>
        <v>0</v>
      </c>
      <c r="DM93" s="20">
        <f t="shared" si="360"/>
        <v>3.0000000000000249E-2</v>
      </c>
      <c r="DN93" s="20">
        <f t="shared" si="361"/>
        <v>0</v>
      </c>
      <c r="DO93" s="18">
        <v>2.54</v>
      </c>
      <c r="DP93" s="18">
        <v>0</v>
      </c>
      <c r="DQ93" s="18">
        <v>1</v>
      </c>
      <c r="DR93" s="18">
        <v>1</v>
      </c>
      <c r="DS93" s="25">
        <f t="shared" si="362"/>
        <v>2.54</v>
      </c>
      <c r="DT93" s="25">
        <f t="shared" si="363"/>
        <v>0</v>
      </c>
      <c r="DU93" s="25">
        <f t="shared" si="364"/>
        <v>6.86</v>
      </c>
      <c r="DV93" s="25">
        <f t="shared" si="365"/>
        <v>0</v>
      </c>
      <c r="DW93" s="25">
        <f t="shared" si="366"/>
        <v>6.86</v>
      </c>
      <c r="DX93" s="25">
        <f t="shared" si="367"/>
        <v>13.99</v>
      </c>
      <c r="DY93" s="25">
        <f t="shared" si="368"/>
        <v>0</v>
      </c>
      <c r="DZ93" s="25">
        <f t="shared" si="369"/>
        <v>13.99</v>
      </c>
      <c r="EA93" s="25">
        <f t="shared" si="370"/>
        <v>8.81</v>
      </c>
      <c r="EB93" s="25">
        <f t="shared" si="371"/>
        <v>0</v>
      </c>
      <c r="EC93" s="25">
        <f t="shared" si="372"/>
        <v>8.81</v>
      </c>
      <c r="ED93" s="25">
        <f t="shared" si="373"/>
        <v>5.18</v>
      </c>
      <c r="EE93" s="25">
        <f t="shared" si="373"/>
        <v>0</v>
      </c>
      <c r="EF93" s="25">
        <f t="shared" si="374"/>
        <v>5.18</v>
      </c>
      <c r="EG93" s="25">
        <f t="shared" si="375"/>
        <v>8.81</v>
      </c>
      <c r="EH93" s="25">
        <f t="shared" si="375"/>
        <v>0</v>
      </c>
      <c r="EI93" s="25">
        <f t="shared" si="376"/>
        <v>8.81</v>
      </c>
      <c r="EJ93" s="18">
        <v>1920.79</v>
      </c>
      <c r="EK93" s="18">
        <v>1882.09</v>
      </c>
      <c r="EL93" s="18" t="s">
        <v>878</v>
      </c>
      <c r="EM93" s="18" t="s">
        <v>879</v>
      </c>
      <c r="EN93" s="16" t="s">
        <v>774</v>
      </c>
      <c r="EO93" s="16" t="s">
        <v>132</v>
      </c>
      <c r="EP93" s="16" t="e">
        <f>IF(OR(EN93="Cống tròn",EN93="Cống hộp",EN93="Ống nhựa"),INDEX(#REF!,MATCH(E93,#REF!,0)),IF(OR(EN93="Rãnh xây",EN93="Rãnh bê tông"),INDEX(#REF!,MATCH(E93,#REF!,0)),0))</f>
        <v>#REF!</v>
      </c>
      <c r="EQ93" s="18">
        <v>37.500000000000043</v>
      </c>
      <c r="ER93" s="18">
        <v>1</v>
      </c>
      <c r="ES93" s="25">
        <f t="shared" si="377"/>
        <v>37</v>
      </c>
      <c r="ET93" s="1" t="e">
        <f>_xlfn.IFNA(IF(EN93="Cống tròn",INDEX(#REF!,MATCH(E93,#REF!,0)),IF(EN93="Cống hộp",INDEX(#REF!,MATCH(E93,#REF!,0)),EU93&amp;" ,"&amp;EV93)),0)</f>
        <v>#REF!</v>
      </c>
      <c r="EU93" s="16" t="s">
        <v>769</v>
      </c>
      <c r="EV93" s="16" t="s">
        <v>775</v>
      </c>
      <c r="EW93" s="16" t="e">
        <f>_xlfn.IFNA(INDEX(#REF!,MATCH(E93,#REF!,0)),0)</f>
        <v>#REF!</v>
      </c>
      <c r="EX93" s="16"/>
      <c r="EY93" s="18">
        <v>0</v>
      </c>
      <c r="EZ93" s="18">
        <v>0</v>
      </c>
      <c r="FA93" s="18">
        <v>0</v>
      </c>
      <c r="FB93" s="19">
        <v>0</v>
      </c>
      <c r="FC93" s="19">
        <v>0</v>
      </c>
      <c r="FD93" s="25">
        <f t="shared" si="232"/>
        <v>0</v>
      </c>
      <c r="FE93" s="25">
        <f t="shared" si="378"/>
        <v>0</v>
      </c>
      <c r="FF93" s="18">
        <v>0.1</v>
      </c>
      <c r="FG93" s="18">
        <v>2</v>
      </c>
      <c r="FH93" s="18">
        <v>1</v>
      </c>
      <c r="FI93" s="25">
        <f t="shared" si="379"/>
        <v>1.2</v>
      </c>
      <c r="FJ93" s="18">
        <v>0</v>
      </c>
      <c r="FK93" s="18">
        <v>0</v>
      </c>
      <c r="FL93" s="18">
        <v>0.2</v>
      </c>
      <c r="FM93" s="18">
        <v>1.4</v>
      </c>
      <c r="FN93" s="18">
        <v>0</v>
      </c>
      <c r="FO93" s="25">
        <f t="shared" si="380"/>
        <v>1.4</v>
      </c>
      <c r="FP93" s="18">
        <v>1.4999999999999999E-2</v>
      </c>
      <c r="FQ93" s="18">
        <v>1</v>
      </c>
      <c r="FR93" s="25">
        <f t="shared" si="233"/>
        <v>36</v>
      </c>
      <c r="FS93" s="25">
        <f t="shared" si="234"/>
        <v>0.52500000000000002</v>
      </c>
      <c r="FT93" s="25">
        <f t="shared" si="235"/>
        <v>36.524999999999999</v>
      </c>
      <c r="FU93" s="25">
        <f t="shared" si="236"/>
        <v>-0.97500000000004405</v>
      </c>
      <c r="FV93" s="25" t="str">
        <f t="shared" si="381"/>
        <v>Thêm 01</v>
      </c>
      <c r="FW93" s="25">
        <f t="shared" si="382"/>
        <v>0.04</v>
      </c>
      <c r="FX93" s="16"/>
      <c r="FY93" s="16"/>
      <c r="FZ93" s="16"/>
      <c r="GA93" s="16"/>
      <c r="GB93" s="19">
        <v>0</v>
      </c>
      <c r="GC93" s="19">
        <v>0</v>
      </c>
      <c r="GD93" s="19">
        <v>0</v>
      </c>
      <c r="GE93" s="19">
        <v>0</v>
      </c>
      <c r="GF93" s="19">
        <v>0</v>
      </c>
      <c r="GG93" s="19">
        <v>0</v>
      </c>
      <c r="GH93" s="19">
        <v>0</v>
      </c>
      <c r="GI93" s="19">
        <v>0</v>
      </c>
      <c r="GJ93" s="19">
        <v>0</v>
      </c>
      <c r="GK93" s="19">
        <v>0</v>
      </c>
      <c r="GL93" s="25">
        <f t="shared" si="237"/>
        <v>0</v>
      </c>
      <c r="GM93" s="25">
        <f t="shared" si="383"/>
        <v>0</v>
      </c>
      <c r="GN93" s="19">
        <v>0</v>
      </c>
      <c r="GO93" s="19">
        <v>0</v>
      </c>
      <c r="GP93" s="19">
        <v>0</v>
      </c>
      <c r="GQ93" s="19">
        <v>0</v>
      </c>
      <c r="GR93" s="1" t="e">
        <f>_xlfn.IFNA(INDEX(#REF!,MATCH(E93,#REF!,0)),0)</f>
        <v>#REF!</v>
      </c>
      <c r="GS93" s="16"/>
      <c r="GT93" s="18">
        <v>0</v>
      </c>
      <c r="GU93" s="18">
        <v>0</v>
      </c>
      <c r="GV93" s="18">
        <v>0</v>
      </c>
      <c r="GW93" s="18">
        <v>0</v>
      </c>
      <c r="GX93" s="25">
        <f t="shared" si="238"/>
        <v>0</v>
      </c>
      <c r="GY93" s="25">
        <f t="shared" si="239"/>
        <v>0</v>
      </c>
      <c r="GZ93" s="25">
        <f t="shared" si="384"/>
        <v>0</v>
      </c>
      <c r="HA93" s="1" t="e" cm="1">
        <f t="array" ref="HA93">INDEX(#REF!,MATCH(EJ93&amp;EK93&amp;HD93&amp;HE93&amp;HF93,#REF!&amp;#REF!&amp;#REF!&amp;#REF!&amp;#REF!,0))</f>
        <v>#REF!</v>
      </c>
      <c r="HB93" s="16"/>
      <c r="HC93" s="25">
        <f t="shared" si="385"/>
        <v>0</v>
      </c>
      <c r="HD93" s="18">
        <v>0</v>
      </c>
      <c r="HE93" s="18">
        <v>0</v>
      </c>
      <c r="HF93" s="18">
        <v>0</v>
      </c>
      <c r="HG93" s="1" t="e" cm="1">
        <f t="array" ref="HG93">INDEX(#REF!,MATCH(EJ93&amp;EK93&amp;HJ93&amp;HK93&amp;HL93,#REF!&amp;#REF!&amp;#REF!&amp;#REF!&amp;#REF!,0))</f>
        <v>#REF!</v>
      </c>
      <c r="HH93" s="16"/>
      <c r="HI93" s="25">
        <f t="shared" si="386"/>
        <v>0</v>
      </c>
      <c r="HJ93" s="25">
        <f t="shared" si="387"/>
        <v>0</v>
      </c>
      <c r="HK93" s="19">
        <v>0</v>
      </c>
      <c r="HL93" s="19">
        <v>0</v>
      </c>
      <c r="HM93" s="18">
        <v>0.01</v>
      </c>
      <c r="HN93" s="18">
        <v>1</v>
      </c>
      <c r="HO93" s="25">
        <f t="shared" si="388"/>
        <v>0</v>
      </c>
      <c r="HP93" s="25">
        <f t="shared" si="389"/>
        <v>0</v>
      </c>
      <c r="HQ93" s="25">
        <f t="shared" si="390"/>
        <v>0</v>
      </c>
      <c r="HR93" s="25">
        <f t="shared" si="391"/>
        <v>0</v>
      </c>
      <c r="HS93" s="25">
        <f t="shared" si="392"/>
        <v>0</v>
      </c>
      <c r="HT93" s="19">
        <v>0</v>
      </c>
      <c r="HU93" s="19">
        <v>0</v>
      </c>
      <c r="HV93" s="19">
        <v>0</v>
      </c>
      <c r="HW93" s="25">
        <f t="shared" si="393"/>
        <v>0</v>
      </c>
      <c r="HX93" s="19">
        <v>0</v>
      </c>
      <c r="HY93" s="19">
        <v>0</v>
      </c>
      <c r="HZ93" s="18">
        <v>26.54</v>
      </c>
      <c r="IA93" s="20">
        <f>ROUND(IF(EN93="Cống tròn",IF(EN93="Cống tròn",IF(EU93="Không có móng",IQ93-FF93,IF(EU93="Đế",IP93-FN93,IF(OR(EU93="Móng bê tông",EU93="Móng bê tông kết hợp đế"),II93-FJ93,0))),0),IF(EN93="Cống hộp",IF(AND(EN93="Cống hộp",EU93="Không có móng"),IQ93-GF93,IF(AND(EN93="Cống hộp",EU93="Móng bê tông"),IJ93-GB93,0)),IF(OR(EN93="Rãnh xây",EN93="Rãnh bê tông"),IF(OR(EN93="Rãnh xây",EN93="Rãnh bê tông"),IK93-GB93,0),IF(EN93="Ống nhựa",IF(AND(EN93="Ống nhựa",EU93="Không đắp cát"),IQ93-HT93,IF(AND(EN93="Ống nhựa",EU93="Đắp cát"),IH93-HX93,0)),IF(EN93="Rãnh thang",IF(EN93="Rãnh thang",IF(EU93="Móng bê tông",#REF!-#REF!,IQ93),0),0))))),2)</f>
        <v>24.14</v>
      </c>
      <c r="IB93" s="20">
        <f t="shared" si="394"/>
        <v>2.3999999999999986</v>
      </c>
      <c r="IC93" s="20">
        <f t="shared" si="240"/>
        <v>24.14</v>
      </c>
      <c r="ID93" s="20">
        <f t="shared" si="241"/>
        <v>0</v>
      </c>
      <c r="IE93" s="20">
        <f t="shared" si="242"/>
        <v>0</v>
      </c>
      <c r="IF93" s="20">
        <f t="shared" si="243"/>
        <v>0</v>
      </c>
      <c r="IG93" s="20">
        <f>IF(EN93="Rãnh thang",IF(AND(EN93="Rãnh thang",EU93="Móng bê tông"),IQ93-#REF!,0),IF(EN93="Ống nhựa",IF(AND(EN93="Ống nhựa",EU93="Đắp cát"),IQ93-HT93,0),IF(EN93="Cống tròn",IF(EN93="Cống tròn",IF(OR(EU93="Móng bê tông",EU93="Móng bê tông kết hợp đế"),IM93-FL93,0),0),IF(EN93="Cống hộp",IF(AND(EN93="Cống hộp",EU93="Móng bê tông"),IN93-GD93,0),IF(OR(EN93="Rãnh xây",EN93="Rãnh bê tông"),IF(AND(EN93="Rãnh xây",EU93="Móng bê tông"),IO93-GD93,IF(AND(EN93="Rãnh bê tông",EU93="Móng bê tông"),IO93-GD93,0)),0)))))</f>
        <v>24.14</v>
      </c>
      <c r="IH93" s="20">
        <f t="shared" si="244"/>
        <v>0</v>
      </c>
      <c r="II93" s="20">
        <f t="shared" si="245"/>
        <v>24.14</v>
      </c>
      <c r="IJ93" s="20">
        <f t="shared" si="246"/>
        <v>0</v>
      </c>
      <c r="IK93" s="20">
        <f t="shared" si="247"/>
        <v>0</v>
      </c>
      <c r="IL93" s="20">
        <f t="shared" si="248"/>
        <v>24.34</v>
      </c>
      <c r="IM93" s="20">
        <f t="shared" si="249"/>
        <v>24.34</v>
      </c>
      <c r="IN93" s="20">
        <f t="shared" si="250"/>
        <v>0</v>
      </c>
      <c r="IO93" s="20">
        <f t="shared" si="251"/>
        <v>0</v>
      </c>
      <c r="IP93" s="20">
        <f t="shared" si="252"/>
        <v>0</v>
      </c>
      <c r="IQ93" s="18">
        <v>24.44</v>
      </c>
      <c r="IR93" s="25">
        <f t="shared" si="395"/>
        <v>0</v>
      </c>
      <c r="IS93" s="25">
        <f t="shared" si="253"/>
        <v>0</v>
      </c>
      <c r="IT93" s="25">
        <f t="shared" si="254"/>
        <v>0</v>
      </c>
      <c r="IU93" s="25">
        <f>ROUND(IF(EN93="Cống tròn",IF(EN93="Cống tròn",IV93+FF93,0),IF(EN93="Cống hộp",IF(EN93="Cống hộp",IV93+GP93,0),IF(OR(EN93="Rãnh xây",EN93="Rãnh bê tông"),IF(OR(EN93="Rãnh xây",EN93="Rãnh bê tông"),IV93+GP93,0),IF(EN93="ống nhựa",IF(EN93="Ống nhựa",IV93+HT93,0),IF(EN93="Rãnh thang",IF(EN93="Rãnh thang",IQ93+#REF!,0),0))))),2)</f>
        <v>25.47</v>
      </c>
      <c r="IV93" s="18">
        <v>25.37</v>
      </c>
      <c r="IW93" s="25">
        <f t="shared" si="255"/>
        <v>25.47</v>
      </c>
      <c r="IX93" s="25">
        <f t="shared" si="256"/>
        <v>0</v>
      </c>
      <c r="IY93" s="25">
        <f t="shared" si="257"/>
        <v>0</v>
      </c>
      <c r="IZ93" s="25">
        <f t="shared" si="258"/>
        <v>0</v>
      </c>
      <c r="JA93" s="25">
        <f t="shared" si="259"/>
        <v>0</v>
      </c>
      <c r="JB93" s="18">
        <v>25.64</v>
      </c>
      <c r="JC93" s="20">
        <f>ROUND(IF(EN93="Cống tròn",IF(EN93="Cống tròn",IF(EU93="Không có móng",JS93-FF93,IF(EU93="Đế",JR93-FN93,IF(OR(EU93="Móng bê tông",EU93="Móng bê tông kết hợp đế"),JK93-FJ93,0))),0),IF(EN93="Cống hộp",IF(AND(EN93="Cống hộp",EU93="Không có móng"),JS93-GF93,IF(AND(EN93="Cống hộp",EU93="Móng bê tông"),JL93-GB93,0)),IF(OR(EN93="Rãnh xây",EN93="Rãnh bê tông"),IF(OR(EN93="Rãnh xây",EN93="Rãnh bê tông"),JM93-GB93,0),IF(EN93="Ống nhựa",IF(AND(EN93="Ống nhựa",EU93="Không đắp cát"),JS93-HT93,IF(AND(EN93="Ống nhựa",EU93="Đắp cát"),JJ93-HX93,0)),IF(EN93="Rãnh thang",IF(EN93="Rãnh thang",IF(EU93="Móng bê tông",#REF!-#REF!,JS93),0),0))))),2)</f>
        <v>24.07</v>
      </c>
      <c r="JD93" s="20">
        <f t="shared" si="396"/>
        <v>1.5700000000000003</v>
      </c>
      <c r="JE93" s="20">
        <f t="shared" si="260"/>
        <v>24.07</v>
      </c>
      <c r="JF93" s="20">
        <f t="shared" si="261"/>
        <v>0</v>
      </c>
      <c r="JG93" s="20">
        <f t="shared" si="262"/>
        <v>0</v>
      </c>
      <c r="JH93" s="20">
        <f t="shared" si="263"/>
        <v>0</v>
      </c>
      <c r="JI93" s="20">
        <f>IF(EN93="Rãnh thang",IF(AND(EN93="Rãnh thang",EU93="Móng bê tông"),JS93-#REF!,0),IF(EN93="Ống nhựa",IF(AND(EN93="Ống nhựa",EU93="Đắp cát"),JS93-HT93,0),IF(EN93="Cống tròn",IF(EN93="Cống tròn",IF(OR(EU93="Móng bê tông",EU93="Móng bê tông kết hợp đế"),JO93-FL93,0),0),IF(EN93="Cống hộp",IF(AND(EN93="Cống hộp",EU93="Móng bê tông"),JP93-GD93,0),IF(OR(EN93="Rãnh xây",EN93="Rãnh bê tông"),IF(AND(EN93="Rãnh xây",EU93="Móng bê tông"),JQ93-GD93,IF(AND(EN93="Rãnh bê tông",EU93="Móng bê tông"),JQ93-GD93,0)),0)))))</f>
        <v>24.07</v>
      </c>
      <c r="JJ93" s="20">
        <f t="shared" si="264"/>
        <v>0</v>
      </c>
      <c r="JK93" s="20">
        <f t="shared" si="265"/>
        <v>24.07</v>
      </c>
      <c r="JL93" s="20">
        <f t="shared" si="266"/>
        <v>0</v>
      </c>
      <c r="JM93" s="20">
        <f t="shared" si="267"/>
        <v>0</v>
      </c>
      <c r="JN93" s="20">
        <f t="shared" si="268"/>
        <v>24.27</v>
      </c>
      <c r="JO93" s="20">
        <f t="shared" si="269"/>
        <v>24.27</v>
      </c>
      <c r="JP93" s="20">
        <f t="shared" si="270"/>
        <v>0</v>
      </c>
      <c r="JQ93" s="20">
        <f t="shared" si="271"/>
        <v>0</v>
      </c>
      <c r="JR93" s="20">
        <f t="shared" si="272"/>
        <v>0</v>
      </c>
      <c r="JS93" s="26">
        <v>24.37</v>
      </c>
      <c r="JT93" s="25">
        <f t="shared" si="397"/>
        <v>0</v>
      </c>
      <c r="JU93" s="25">
        <f t="shared" si="273"/>
        <v>0</v>
      </c>
      <c r="JV93" s="25">
        <f t="shared" si="274"/>
        <v>0</v>
      </c>
      <c r="JW93" s="25">
        <f>ROUND(IF(EN93="Cống tròn",IF(EN93="Cống tròn",JX93+FF93,0),IF(EN93="Cống hộp",IF(EN93="Cống hộp",JX93+GP93,0),IF(OR(EN93="Rãnh xây",EN93="Rãnh bê tông"),IF(OR(EN93="Rãnh xây",EN93="Rãnh bê tông"),JX93+GP93,0),IF(EN93="ống nhựa",IF(EN93="Ống nhựa",JX93+HT93,0),IF(EN93="Rãnh thang",IF(EN93="Rãnh thang",JS93+#REF!,0),0))))),2)</f>
        <v>25.47</v>
      </c>
      <c r="JX93" s="27">
        <v>25.37</v>
      </c>
      <c r="JY93" s="25">
        <f t="shared" si="275"/>
        <v>25.47</v>
      </c>
      <c r="JZ93" s="25">
        <f t="shared" si="276"/>
        <v>0</v>
      </c>
      <c r="KA93" s="25">
        <f t="shared" si="277"/>
        <v>0</v>
      </c>
      <c r="KB93" s="25">
        <f t="shared" si="278"/>
        <v>0</v>
      </c>
      <c r="KC93" s="25">
        <f t="shared" si="279"/>
        <v>0</v>
      </c>
      <c r="KD93" s="28" t="s">
        <v>98</v>
      </c>
      <c r="KE93" s="27">
        <v>0</v>
      </c>
      <c r="KF93" s="25">
        <f t="shared" si="280"/>
        <v>2.3999999999999986</v>
      </c>
      <c r="KG93" s="25">
        <f t="shared" si="398"/>
        <v>2.3999999999999986</v>
      </c>
      <c r="KH93" s="27">
        <v>0</v>
      </c>
      <c r="KI93" s="25">
        <f t="shared" si="281"/>
        <v>1.5700000000000003</v>
      </c>
      <c r="KJ93" s="25">
        <f t="shared" si="399"/>
        <v>1.5700000000000003</v>
      </c>
      <c r="KK93" s="25">
        <f t="shared" si="282"/>
        <v>0</v>
      </c>
      <c r="KL93" s="25">
        <f t="shared" si="283"/>
        <v>0</v>
      </c>
      <c r="KM93" s="25">
        <f t="shared" si="400"/>
        <v>0</v>
      </c>
      <c r="KN93" s="25">
        <f t="shared" si="284"/>
        <v>0</v>
      </c>
      <c r="KO93" s="25">
        <f t="shared" si="285"/>
        <v>0</v>
      </c>
      <c r="KP93" s="25">
        <f t="shared" si="401"/>
        <v>0</v>
      </c>
      <c r="KQ93" s="25">
        <f t="shared" si="286"/>
        <v>0.2</v>
      </c>
      <c r="KR93" s="25">
        <f t="shared" si="287"/>
        <v>0.2</v>
      </c>
      <c r="KS93" s="25">
        <f t="shared" si="402"/>
        <v>0.2</v>
      </c>
      <c r="KT93" s="25">
        <f t="shared" si="288"/>
        <v>0</v>
      </c>
      <c r="KU93" s="25">
        <f t="shared" si="289"/>
        <v>0</v>
      </c>
      <c r="KV93" s="25">
        <f t="shared" si="403"/>
        <v>0</v>
      </c>
      <c r="KW93" s="25">
        <f t="shared" si="290"/>
        <v>0</v>
      </c>
      <c r="KX93" s="25">
        <f t="shared" si="291"/>
        <v>0</v>
      </c>
      <c r="KY93" s="25">
        <f t="shared" si="404"/>
        <v>0</v>
      </c>
      <c r="KZ93" s="25">
        <f t="shared" si="292"/>
        <v>0</v>
      </c>
      <c r="LA93" s="25">
        <f t="shared" si="293"/>
        <v>0</v>
      </c>
      <c r="LB93" s="25">
        <f t="shared" si="405"/>
        <v>0</v>
      </c>
      <c r="LC93" s="25">
        <f t="shared" si="294"/>
        <v>1.4</v>
      </c>
      <c r="LD93" s="25">
        <f t="shared" si="295"/>
        <v>1.4</v>
      </c>
      <c r="LE93" s="25">
        <f t="shared" si="406"/>
        <v>1.4</v>
      </c>
      <c r="LF93" s="25">
        <f t="shared" si="296"/>
        <v>0</v>
      </c>
      <c r="LG93" s="25">
        <f t="shared" si="297"/>
        <v>0</v>
      </c>
      <c r="LH93" s="25">
        <f t="shared" si="407"/>
        <v>0</v>
      </c>
      <c r="LI93" s="25">
        <f t="shared" si="298"/>
        <v>0</v>
      </c>
      <c r="LJ93" s="25">
        <f t="shared" si="299"/>
        <v>0</v>
      </c>
      <c r="LK93" s="25">
        <f t="shared" si="408"/>
        <v>0</v>
      </c>
      <c r="LL93" s="25">
        <f t="shared" si="300"/>
        <v>0</v>
      </c>
      <c r="LM93" s="25">
        <f t="shared" si="301"/>
        <v>0</v>
      </c>
      <c r="LN93" s="25">
        <f t="shared" si="409"/>
        <v>0</v>
      </c>
      <c r="LO93" s="25">
        <f t="shared" si="302"/>
        <v>0</v>
      </c>
      <c r="LP93" s="25">
        <f t="shared" si="303"/>
        <v>0</v>
      </c>
      <c r="LQ93" s="25">
        <f t="shared" si="410"/>
        <v>0</v>
      </c>
      <c r="LR93" s="25">
        <f t="shared" si="304"/>
        <v>0</v>
      </c>
      <c r="LS93" s="25">
        <f t="shared" si="305"/>
        <v>0</v>
      </c>
      <c r="LT93" s="25">
        <f t="shared" si="411"/>
        <v>0</v>
      </c>
      <c r="LU93" s="25">
        <f t="shared" si="306"/>
        <v>0</v>
      </c>
      <c r="LV93" s="25">
        <f t="shared" si="307"/>
        <v>0</v>
      </c>
      <c r="LW93" s="25">
        <f t="shared" si="412"/>
        <v>0</v>
      </c>
      <c r="LX93" s="25">
        <f t="shared" si="308"/>
        <v>0</v>
      </c>
      <c r="LY93" s="25">
        <f t="shared" si="309"/>
        <v>0</v>
      </c>
      <c r="LZ93" s="25">
        <f t="shared" si="413"/>
        <v>0</v>
      </c>
      <c r="MA93" s="25">
        <f t="shared" si="310"/>
        <v>0</v>
      </c>
      <c r="MB93" s="25">
        <f t="shared" si="311"/>
        <v>0</v>
      </c>
      <c r="MC93" s="25">
        <f t="shared" si="414"/>
        <v>0</v>
      </c>
      <c r="MD93" s="25">
        <f t="shared" si="312"/>
        <v>0</v>
      </c>
      <c r="ME93" s="25">
        <f t="shared" si="313"/>
        <v>0</v>
      </c>
      <c r="MF93" s="25">
        <f t="shared" si="415"/>
        <v>0</v>
      </c>
      <c r="MG93" s="25">
        <f t="shared" si="314"/>
        <v>0</v>
      </c>
      <c r="MH93" s="25">
        <f t="shared" si="315"/>
        <v>0</v>
      </c>
      <c r="MI93" s="25">
        <f t="shared" si="416"/>
        <v>0</v>
      </c>
      <c r="MJ93" s="25">
        <f t="shared" si="316"/>
        <v>0</v>
      </c>
      <c r="MK93" s="25">
        <f t="shared" si="317"/>
        <v>0</v>
      </c>
      <c r="ML93" s="25">
        <f t="shared" si="417"/>
        <v>0</v>
      </c>
      <c r="MM93" s="25">
        <f t="shared" si="318"/>
        <v>0</v>
      </c>
      <c r="MN93" s="25">
        <f t="shared" si="319"/>
        <v>0</v>
      </c>
      <c r="MO93" s="25">
        <f t="shared" si="418"/>
        <v>0</v>
      </c>
      <c r="MP93" s="25">
        <f t="shared" si="320"/>
        <v>0</v>
      </c>
      <c r="MQ93" s="25">
        <f t="shared" si="321"/>
        <v>0</v>
      </c>
      <c r="MR93" s="25">
        <f t="shared" si="419"/>
        <v>0</v>
      </c>
      <c r="MS93" s="29">
        <v>1.4</v>
      </c>
      <c r="MT93" s="29">
        <v>0</v>
      </c>
      <c r="MU93" s="29">
        <v>1</v>
      </c>
      <c r="MV93" s="29">
        <v>1</v>
      </c>
      <c r="MW93" s="25">
        <f t="shared" si="322"/>
        <v>1.4</v>
      </c>
      <c r="MX93" s="25">
        <f t="shared" si="323"/>
        <v>3.36</v>
      </c>
      <c r="MY93" s="25">
        <f t="shared" si="324"/>
        <v>0</v>
      </c>
      <c r="MZ93" s="25">
        <f t="shared" si="325"/>
        <v>0</v>
      </c>
      <c r="NA93" s="25">
        <f t="shared" si="326"/>
        <v>1.4</v>
      </c>
      <c r="NB93" s="25">
        <f t="shared" si="327"/>
        <v>2.2000000000000002</v>
      </c>
      <c r="NC93" s="25">
        <f t="shared" si="328"/>
        <v>0</v>
      </c>
      <c r="ND93" s="25">
        <f t="shared" si="329"/>
        <v>0</v>
      </c>
      <c r="NE93" s="25">
        <f t="shared" si="420"/>
        <v>1.4</v>
      </c>
      <c r="NF93" s="25">
        <f t="shared" si="420"/>
        <v>2.7800000000000002</v>
      </c>
      <c r="NG93" s="25">
        <f t="shared" si="420"/>
        <v>0</v>
      </c>
      <c r="NH93" s="25">
        <f t="shared" si="420"/>
        <v>0</v>
      </c>
      <c r="NI93" s="25">
        <f t="shared" si="330"/>
        <v>104.25</v>
      </c>
      <c r="NJ93" s="25">
        <f t="shared" si="331"/>
        <v>0</v>
      </c>
      <c r="NK93" s="25">
        <f t="shared" si="332"/>
        <v>104.25</v>
      </c>
      <c r="NL93" s="25">
        <f t="shared" si="333"/>
        <v>68.2</v>
      </c>
      <c r="NM93" s="25">
        <f t="shared" si="334"/>
        <v>0</v>
      </c>
      <c r="NN93" s="25">
        <f t="shared" si="421"/>
        <v>68.2</v>
      </c>
      <c r="NO93" s="25">
        <f t="shared" si="335"/>
        <v>0</v>
      </c>
      <c r="NP93" s="25">
        <f t="shared" si="336"/>
        <v>0</v>
      </c>
      <c r="NQ93" s="25">
        <f t="shared" si="422"/>
        <v>0</v>
      </c>
      <c r="NR93" s="25">
        <f t="shared" si="337"/>
        <v>0</v>
      </c>
      <c r="NS93" s="25">
        <f t="shared" si="338"/>
        <v>0</v>
      </c>
      <c r="NT93" s="25">
        <f t="shared" si="423"/>
        <v>0</v>
      </c>
      <c r="NU93" s="25">
        <f t="shared" si="339"/>
        <v>0</v>
      </c>
      <c r="NV93" s="25">
        <f t="shared" si="340"/>
        <v>0</v>
      </c>
      <c r="NW93" s="25">
        <f t="shared" si="424"/>
        <v>0</v>
      </c>
      <c r="NX93" s="25">
        <f t="shared" si="425"/>
        <v>68.2</v>
      </c>
      <c r="NY93" s="25">
        <f t="shared" si="425"/>
        <v>0</v>
      </c>
      <c r="NZ93" s="25">
        <f t="shared" si="426"/>
        <v>68.2</v>
      </c>
      <c r="OA93" s="25">
        <f t="shared" si="427"/>
        <v>36.049999999999997</v>
      </c>
      <c r="OB93" s="25">
        <f t="shared" si="427"/>
        <v>0</v>
      </c>
      <c r="OC93" s="25">
        <f t="shared" si="428"/>
        <v>36.049999999999997</v>
      </c>
      <c r="OD93" s="25">
        <f t="shared" si="429"/>
        <v>68.2</v>
      </c>
      <c r="OE93" s="25">
        <f t="shared" si="429"/>
        <v>0</v>
      </c>
      <c r="OF93" s="25">
        <f t="shared" si="429"/>
        <v>68.2</v>
      </c>
      <c r="OG93" s="25">
        <f t="shared" si="341"/>
        <v>0</v>
      </c>
      <c r="OH93" s="25">
        <f t="shared" si="342"/>
        <v>0</v>
      </c>
      <c r="OI93" s="25">
        <f t="shared" si="343"/>
        <v>0</v>
      </c>
      <c r="OJ93" s="25">
        <f t="shared" si="344"/>
        <v>0</v>
      </c>
      <c r="OK93" s="25">
        <f t="shared" si="345"/>
        <v>0</v>
      </c>
      <c r="OL93" s="25">
        <f t="shared" si="346"/>
        <v>0</v>
      </c>
      <c r="OM93" s="25">
        <f t="shared" si="430"/>
        <v>0</v>
      </c>
      <c r="ON93" s="25">
        <f t="shared" si="430"/>
        <v>0</v>
      </c>
      <c r="OO93" s="25">
        <f t="shared" si="430"/>
        <v>0</v>
      </c>
      <c r="OP93" s="25">
        <f t="shared" si="347"/>
        <v>0</v>
      </c>
      <c r="OQ93" s="25">
        <f t="shared" si="348"/>
        <v>0</v>
      </c>
      <c r="OR93" s="25">
        <f t="shared" si="431"/>
        <v>0</v>
      </c>
      <c r="OS93" s="19">
        <v>537126.56999999995</v>
      </c>
      <c r="OT93" s="19">
        <v>2370663.34</v>
      </c>
    </row>
    <row r="94" spans="1:410" ht="33" customHeight="1" x14ac:dyDescent="0.25">
      <c r="A94" s="18"/>
      <c r="B94" s="18" t="s">
        <v>850</v>
      </c>
      <c r="C94" s="18">
        <v>1882.09</v>
      </c>
      <c r="D94" s="16" t="e">
        <f>_xlfn.IFNA(INDEX(#REF!,MATCH(E94,#REF!,0)),0)</f>
        <v>#REF!</v>
      </c>
      <c r="E94" s="18" t="s">
        <v>879</v>
      </c>
      <c r="F94" s="16" t="s">
        <v>765</v>
      </c>
      <c r="G94" s="16" t="s">
        <v>766</v>
      </c>
      <c r="H94" s="16" t="s">
        <v>767</v>
      </c>
      <c r="I94" s="16" t="s">
        <v>768</v>
      </c>
      <c r="J94" s="16" t="s">
        <v>769</v>
      </c>
      <c r="K94" s="16" t="s">
        <v>770</v>
      </c>
      <c r="L94" s="16" t="s">
        <v>771</v>
      </c>
      <c r="M94" s="18">
        <v>1.64</v>
      </c>
      <c r="N94" s="18">
        <v>1.94</v>
      </c>
      <c r="O94" s="18">
        <v>2.04</v>
      </c>
      <c r="P94" s="18">
        <v>2.34</v>
      </c>
      <c r="Q94" s="18">
        <v>0.1</v>
      </c>
      <c r="R94" s="18">
        <v>1.8399999999999999</v>
      </c>
      <c r="S94" s="18">
        <v>2.14</v>
      </c>
      <c r="T94" s="18">
        <v>0.2</v>
      </c>
      <c r="U94" s="18">
        <v>0</v>
      </c>
      <c r="V94" s="18">
        <v>0</v>
      </c>
      <c r="W94" s="18">
        <v>0</v>
      </c>
      <c r="X94" s="18">
        <v>1.64</v>
      </c>
      <c r="Y94" s="18">
        <v>1.9</v>
      </c>
      <c r="Z94" s="20">
        <f t="shared" si="349"/>
        <v>2.1</v>
      </c>
      <c r="AA94" s="18">
        <v>0.22</v>
      </c>
      <c r="AB94" s="18">
        <v>0</v>
      </c>
      <c r="AC94" s="18">
        <v>0</v>
      </c>
      <c r="AD94" s="18">
        <v>0</v>
      </c>
      <c r="AE94" s="18">
        <v>0</v>
      </c>
      <c r="AF94" s="18">
        <v>0</v>
      </c>
      <c r="AG94" s="18">
        <v>1.2</v>
      </c>
      <c r="AH94" s="18">
        <v>1.5</v>
      </c>
      <c r="AI94" s="20">
        <f t="shared" si="350"/>
        <v>2.25</v>
      </c>
      <c r="AJ94" s="18">
        <v>0</v>
      </c>
      <c r="AK94" s="18">
        <v>0</v>
      </c>
      <c r="AL94" s="20">
        <f t="shared" si="351"/>
        <v>0</v>
      </c>
      <c r="AM94" s="18">
        <v>1.64</v>
      </c>
      <c r="AN94" s="18">
        <v>1.5</v>
      </c>
      <c r="AO94" s="18">
        <v>0.15</v>
      </c>
      <c r="AP94" s="18">
        <v>0.22</v>
      </c>
      <c r="AQ94" s="18">
        <v>1.64</v>
      </c>
      <c r="AR94" s="18">
        <v>1.72</v>
      </c>
      <c r="AS94" s="18">
        <v>0.12</v>
      </c>
      <c r="AT94" s="18">
        <v>0.11</v>
      </c>
      <c r="AU94" s="18">
        <v>0</v>
      </c>
      <c r="AV94" s="18">
        <v>1</v>
      </c>
      <c r="AW94" s="18">
        <v>0</v>
      </c>
      <c r="AX94" s="18">
        <v>0</v>
      </c>
      <c r="AY94" s="18">
        <v>0</v>
      </c>
      <c r="AZ94" s="18">
        <v>0</v>
      </c>
      <c r="BA94" s="18">
        <v>0</v>
      </c>
      <c r="BB94" s="18">
        <v>0</v>
      </c>
      <c r="BC94" s="18">
        <v>0</v>
      </c>
      <c r="BD94" s="18">
        <v>0</v>
      </c>
      <c r="BE94" s="18">
        <v>2</v>
      </c>
      <c r="BF94" s="18">
        <v>0</v>
      </c>
      <c r="BG94" s="18">
        <v>0</v>
      </c>
      <c r="BH94" s="18">
        <v>0</v>
      </c>
      <c r="BI94" s="18">
        <v>0</v>
      </c>
      <c r="BJ94" s="18">
        <v>0</v>
      </c>
      <c r="BK94" s="18">
        <v>0</v>
      </c>
      <c r="BL94" s="18">
        <v>0</v>
      </c>
      <c r="BM94" s="18">
        <v>0</v>
      </c>
      <c r="BN94" s="18">
        <v>0</v>
      </c>
      <c r="BO94" s="18">
        <v>0</v>
      </c>
      <c r="BP94" s="18">
        <v>0</v>
      </c>
      <c r="BQ94" s="18">
        <v>0</v>
      </c>
      <c r="BR94" s="18">
        <v>0</v>
      </c>
      <c r="BS94" s="18">
        <v>0</v>
      </c>
      <c r="BT94" s="18">
        <v>0</v>
      </c>
      <c r="BU94" s="18">
        <v>0</v>
      </c>
      <c r="BV94" s="18">
        <v>0</v>
      </c>
      <c r="BW94" s="18">
        <v>0</v>
      </c>
      <c r="BX94" s="18">
        <v>0</v>
      </c>
      <c r="BY94" s="18">
        <v>0</v>
      </c>
      <c r="BZ94" s="18">
        <v>0</v>
      </c>
      <c r="CA94" s="16" t="e">
        <f>_xlfn.IFNA(IF(RIGHT(D94,2)="=G",0,INDEX(#REF!,MATCH(E94,#REF!,0))),0)</f>
        <v>#REF!</v>
      </c>
      <c r="CB94" s="16" t="s">
        <v>776</v>
      </c>
      <c r="CC94" s="18">
        <v>0</v>
      </c>
      <c r="CD94" s="18">
        <v>0</v>
      </c>
      <c r="CE94" s="18">
        <v>1.4</v>
      </c>
      <c r="CF94" s="18">
        <v>0.85</v>
      </c>
      <c r="CG94" s="18">
        <v>0.12</v>
      </c>
      <c r="CH94" s="18">
        <v>2</v>
      </c>
      <c r="CI94" s="16" t="s">
        <v>98</v>
      </c>
      <c r="CJ94" s="18">
        <v>0</v>
      </c>
      <c r="CK94" s="20">
        <f t="shared" si="217"/>
        <v>1.87</v>
      </c>
      <c r="CL94" s="20">
        <f t="shared" si="352"/>
        <v>1.87</v>
      </c>
      <c r="CM94" s="18">
        <v>23.1</v>
      </c>
      <c r="CN94" s="18">
        <v>26.48</v>
      </c>
      <c r="CO94" s="18">
        <v>25.641000000000002</v>
      </c>
      <c r="CP94" s="22">
        <f t="shared" si="218"/>
        <v>25.64</v>
      </c>
      <c r="CQ94" s="22">
        <f t="shared" si="219"/>
        <v>23.77</v>
      </c>
      <c r="CR94" s="22">
        <f t="shared" si="353"/>
        <v>1.87</v>
      </c>
      <c r="CS94" s="22">
        <f t="shared" si="220"/>
        <v>23.87</v>
      </c>
      <c r="CT94" s="22">
        <f t="shared" si="221"/>
        <v>24.07</v>
      </c>
      <c r="CU94" s="18">
        <v>24.07</v>
      </c>
      <c r="CV94" s="22">
        <f t="shared" si="354"/>
        <v>2.1</v>
      </c>
      <c r="CW94" s="22">
        <f t="shared" si="222"/>
        <v>0</v>
      </c>
      <c r="CX94" s="22">
        <f t="shared" si="223"/>
        <v>0</v>
      </c>
      <c r="CY94" s="22">
        <f t="shared" si="224"/>
        <v>26.21</v>
      </c>
      <c r="CZ94" s="22">
        <f t="shared" si="225"/>
        <v>26.36</v>
      </c>
      <c r="DA94" s="18">
        <v>26.48</v>
      </c>
      <c r="DB94" s="20">
        <f t="shared" si="355"/>
        <v>2.71</v>
      </c>
      <c r="DC94" s="20">
        <f t="shared" si="356"/>
        <v>0.84</v>
      </c>
      <c r="DD94" s="20">
        <f t="shared" si="357"/>
        <v>1.87</v>
      </c>
      <c r="DE94" s="20">
        <f t="shared" si="226"/>
        <v>0.1</v>
      </c>
      <c r="DF94" s="20">
        <f t="shared" si="227"/>
        <v>0.2</v>
      </c>
      <c r="DG94" s="20">
        <f t="shared" si="228"/>
        <v>1.57</v>
      </c>
      <c r="DH94" s="20">
        <f t="shared" si="229"/>
        <v>0</v>
      </c>
      <c r="DI94" s="20">
        <f t="shared" si="230"/>
        <v>0</v>
      </c>
      <c r="DJ94" s="20">
        <f t="shared" si="231"/>
        <v>0</v>
      </c>
      <c r="DK94" s="20">
        <f t="shared" si="358"/>
        <v>1.87</v>
      </c>
      <c r="DL94" s="20">
        <f t="shared" si="359"/>
        <v>0</v>
      </c>
      <c r="DM94" s="20">
        <f t="shared" si="360"/>
        <v>0</v>
      </c>
      <c r="DN94" s="20">
        <f t="shared" si="361"/>
        <v>0</v>
      </c>
      <c r="DO94" s="18">
        <v>2.54</v>
      </c>
      <c r="DP94" s="18">
        <v>0</v>
      </c>
      <c r="DQ94" s="18">
        <v>1</v>
      </c>
      <c r="DR94" s="18">
        <v>1</v>
      </c>
      <c r="DS94" s="25">
        <f t="shared" si="362"/>
        <v>2.54</v>
      </c>
      <c r="DT94" s="25">
        <f t="shared" si="363"/>
        <v>0</v>
      </c>
      <c r="DU94" s="25">
        <f t="shared" si="364"/>
        <v>4.75</v>
      </c>
      <c r="DV94" s="25">
        <f t="shared" si="365"/>
        <v>0</v>
      </c>
      <c r="DW94" s="25">
        <f t="shared" si="366"/>
        <v>4.75</v>
      </c>
      <c r="DX94" s="25">
        <f t="shared" si="367"/>
        <v>9.69</v>
      </c>
      <c r="DY94" s="25">
        <f t="shared" si="368"/>
        <v>0</v>
      </c>
      <c r="DZ94" s="25">
        <f t="shared" si="369"/>
        <v>9.69</v>
      </c>
      <c r="EA94" s="25">
        <f t="shared" si="370"/>
        <v>6.26</v>
      </c>
      <c r="EB94" s="25">
        <f t="shared" si="371"/>
        <v>0</v>
      </c>
      <c r="EC94" s="25">
        <f t="shared" si="372"/>
        <v>6.26</v>
      </c>
      <c r="ED94" s="25">
        <f t="shared" si="373"/>
        <v>3.43</v>
      </c>
      <c r="EE94" s="25">
        <f t="shared" si="373"/>
        <v>0</v>
      </c>
      <c r="EF94" s="25">
        <f t="shared" si="374"/>
        <v>3.43</v>
      </c>
      <c r="EG94" s="25">
        <f t="shared" si="375"/>
        <v>6.26</v>
      </c>
      <c r="EH94" s="25">
        <f t="shared" si="375"/>
        <v>0</v>
      </c>
      <c r="EI94" s="25">
        <f t="shared" si="376"/>
        <v>6.26</v>
      </c>
      <c r="EJ94" s="18">
        <v>1882.09</v>
      </c>
      <c r="EK94" s="18">
        <v>1843.37</v>
      </c>
      <c r="EL94" s="18" t="s">
        <v>879</v>
      </c>
      <c r="EM94" s="18" t="s">
        <v>880</v>
      </c>
      <c r="EN94" s="16" t="s">
        <v>774</v>
      </c>
      <c r="EO94" s="16" t="s">
        <v>132</v>
      </c>
      <c r="EP94" s="16" t="e">
        <f>IF(OR(EN94="Cống tròn",EN94="Cống hộp",EN94="Ống nhựa"),INDEX(#REF!,MATCH(E94,#REF!,0)),IF(OR(EN94="Rãnh xây",EN94="Rãnh bê tông"),INDEX(#REF!,MATCH(E94,#REF!,0)),0))</f>
        <v>#REF!</v>
      </c>
      <c r="EQ94" s="18">
        <v>37.520000000000024</v>
      </c>
      <c r="ER94" s="18">
        <v>1</v>
      </c>
      <c r="ES94" s="25">
        <f t="shared" si="377"/>
        <v>37</v>
      </c>
      <c r="ET94" s="1" t="e">
        <f>_xlfn.IFNA(IF(EN94="Cống tròn",INDEX(#REF!,MATCH(E94,#REF!,0)),IF(EN94="Cống hộp",INDEX(#REF!,MATCH(E94,#REF!,0)),EU94&amp;" ,"&amp;EV94)),0)</f>
        <v>#REF!</v>
      </c>
      <c r="EU94" s="16" t="s">
        <v>769</v>
      </c>
      <c r="EV94" s="16" t="s">
        <v>775</v>
      </c>
      <c r="EW94" s="16" t="e">
        <f>_xlfn.IFNA(INDEX(#REF!,MATCH(E94,#REF!,0)),0)</f>
        <v>#REF!</v>
      </c>
      <c r="EX94" s="16"/>
      <c r="EY94" s="18">
        <v>0</v>
      </c>
      <c r="EZ94" s="18">
        <v>0</v>
      </c>
      <c r="FA94" s="18">
        <v>0</v>
      </c>
      <c r="FB94" s="19">
        <v>0</v>
      </c>
      <c r="FC94" s="19">
        <v>0</v>
      </c>
      <c r="FD94" s="25">
        <f t="shared" si="232"/>
        <v>0</v>
      </c>
      <c r="FE94" s="25">
        <f t="shared" si="378"/>
        <v>0</v>
      </c>
      <c r="FF94" s="18">
        <v>0.1</v>
      </c>
      <c r="FG94" s="18">
        <v>2</v>
      </c>
      <c r="FH94" s="18">
        <v>1</v>
      </c>
      <c r="FI94" s="25">
        <f t="shared" si="379"/>
        <v>1.2</v>
      </c>
      <c r="FJ94" s="18">
        <v>0</v>
      </c>
      <c r="FK94" s="18">
        <v>0</v>
      </c>
      <c r="FL94" s="18">
        <v>0.2</v>
      </c>
      <c r="FM94" s="18">
        <v>1.4</v>
      </c>
      <c r="FN94" s="18">
        <v>0</v>
      </c>
      <c r="FO94" s="25">
        <f t="shared" si="380"/>
        <v>1.4</v>
      </c>
      <c r="FP94" s="18">
        <v>1.4999999999999999E-2</v>
      </c>
      <c r="FQ94" s="18">
        <v>1</v>
      </c>
      <c r="FR94" s="25">
        <f t="shared" si="233"/>
        <v>36</v>
      </c>
      <c r="FS94" s="25">
        <f t="shared" si="234"/>
        <v>0.52500000000000002</v>
      </c>
      <c r="FT94" s="25">
        <f t="shared" si="235"/>
        <v>36.524999999999999</v>
      </c>
      <c r="FU94" s="25">
        <f t="shared" si="236"/>
        <v>-0.99500000000002586</v>
      </c>
      <c r="FV94" s="25" t="str">
        <f t="shared" si="381"/>
        <v>Thêm 01</v>
      </c>
      <c r="FW94" s="25">
        <f t="shared" si="382"/>
        <v>0.02</v>
      </c>
      <c r="FX94" s="16"/>
      <c r="FY94" s="16"/>
      <c r="FZ94" s="16"/>
      <c r="GA94" s="16"/>
      <c r="GB94" s="19">
        <v>0</v>
      </c>
      <c r="GC94" s="19">
        <v>0</v>
      </c>
      <c r="GD94" s="19">
        <v>0</v>
      </c>
      <c r="GE94" s="19">
        <v>0</v>
      </c>
      <c r="GF94" s="19">
        <v>0</v>
      </c>
      <c r="GG94" s="19">
        <v>0</v>
      </c>
      <c r="GH94" s="19">
        <v>0</v>
      </c>
      <c r="GI94" s="19">
        <v>0</v>
      </c>
      <c r="GJ94" s="19">
        <v>0</v>
      </c>
      <c r="GK94" s="19">
        <v>0</v>
      </c>
      <c r="GL94" s="25">
        <f t="shared" si="237"/>
        <v>0</v>
      </c>
      <c r="GM94" s="25">
        <f t="shared" si="383"/>
        <v>0</v>
      </c>
      <c r="GN94" s="19">
        <v>0</v>
      </c>
      <c r="GO94" s="19">
        <v>0</v>
      </c>
      <c r="GP94" s="19">
        <v>0</v>
      </c>
      <c r="GQ94" s="19">
        <v>0</v>
      </c>
      <c r="GR94" s="1" t="e">
        <f>_xlfn.IFNA(INDEX(#REF!,MATCH(E94,#REF!,0)),0)</f>
        <v>#REF!</v>
      </c>
      <c r="GS94" s="16"/>
      <c r="GT94" s="18">
        <v>0</v>
      </c>
      <c r="GU94" s="18">
        <v>0</v>
      </c>
      <c r="GV94" s="18">
        <v>0</v>
      </c>
      <c r="GW94" s="18">
        <v>0</v>
      </c>
      <c r="GX94" s="25">
        <f t="shared" si="238"/>
        <v>0</v>
      </c>
      <c r="GY94" s="25">
        <f t="shared" si="239"/>
        <v>0</v>
      </c>
      <c r="GZ94" s="25">
        <f t="shared" si="384"/>
        <v>0</v>
      </c>
      <c r="HA94" s="1" t="e" cm="1">
        <f t="array" ref="HA94">INDEX(#REF!,MATCH(EJ94&amp;EK94&amp;HD94&amp;HE94&amp;HF94,#REF!&amp;#REF!&amp;#REF!&amp;#REF!&amp;#REF!,0))</f>
        <v>#REF!</v>
      </c>
      <c r="HB94" s="16"/>
      <c r="HC94" s="25">
        <f t="shared" si="385"/>
        <v>0</v>
      </c>
      <c r="HD94" s="18">
        <v>0</v>
      </c>
      <c r="HE94" s="18">
        <v>0</v>
      </c>
      <c r="HF94" s="18">
        <v>0</v>
      </c>
      <c r="HG94" s="1" t="e" cm="1">
        <f t="array" ref="HG94">INDEX(#REF!,MATCH(EJ94&amp;EK94&amp;HJ94&amp;HK94&amp;HL94,#REF!&amp;#REF!&amp;#REF!&amp;#REF!&amp;#REF!,0))</f>
        <v>#REF!</v>
      </c>
      <c r="HH94" s="16"/>
      <c r="HI94" s="25">
        <f t="shared" si="386"/>
        <v>0</v>
      </c>
      <c r="HJ94" s="25">
        <f t="shared" si="387"/>
        <v>0</v>
      </c>
      <c r="HK94" s="19">
        <v>0</v>
      </c>
      <c r="HL94" s="19">
        <v>0</v>
      </c>
      <c r="HM94" s="18">
        <v>0.01</v>
      </c>
      <c r="HN94" s="18">
        <v>1</v>
      </c>
      <c r="HO94" s="25">
        <f t="shared" si="388"/>
        <v>0</v>
      </c>
      <c r="HP94" s="25">
        <f t="shared" si="389"/>
        <v>0</v>
      </c>
      <c r="HQ94" s="25">
        <f t="shared" si="390"/>
        <v>0</v>
      </c>
      <c r="HR94" s="25">
        <f t="shared" si="391"/>
        <v>0</v>
      </c>
      <c r="HS94" s="25">
        <f t="shared" si="392"/>
        <v>0</v>
      </c>
      <c r="HT94" s="19">
        <v>0</v>
      </c>
      <c r="HU94" s="19">
        <v>0</v>
      </c>
      <c r="HV94" s="19">
        <v>0</v>
      </c>
      <c r="HW94" s="25">
        <f t="shared" si="393"/>
        <v>0</v>
      </c>
      <c r="HX94" s="19">
        <v>0</v>
      </c>
      <c r="HY94" s="19">
        <v>0</v>
      </c>
      <c r="HZ94" s="18">
        <v>25.64</v>
      </c>
      <c r="IA94" s="20">
        <f>ROUND(IF(EN94="Cống tròn",IF(EN94="Cống tròn",IF(EU94="Không có móng",IQ94-FF94,IF(EU94="Đế",IP94-FN94,IF(OR(EU94="Móng bê tông",EU94="Móng bê tông kết hợp đế"),II94-FJ94,0))),0),IF(EN94="Cống hộp",IF(AND(EN94="Cống hộp",EU94="Không có móng"),IQ94-GF94,IF(AND(EN94="Cống hộp",EU94="Móng bê tông"),IJ94-GB94,0)),IF(OR(EN94="Rãnh xây",EN94="Rãnh bê tông"),IF(OR(EN94="Rãnh xây",EN94="Rãnh bê tông"),IK94-GB94,0),IF(EN94="Ống nhựa",IF(AND(EN94="Ống nhựa",EU94="Không đắp cát"),IQ94-HT94,IF(AND(EN94="Ống nhựa",EU94="Đắp cát"),IH94-HX94,0)),IF(EN94="Rãnh thang",IF(EN94="Rãnh thang",IF(EU94="Móng bê tông",#REF!-#REF!,IQ94),0),0))))),2)</f>
        <v>24.07</v>
      </c>
      <c r="IB94" s="20">
        <f t="shared" si="394"/>
        <v>1.5700000000000003</v>
      </c>
      <c r="IC94" s="20">
        <f t="shared" si="240"/>
        <v>24.07</v>
      </c>
      <c r="ID94" s="20">
        <f t="shared" si="241"/>
        <v>0</v>
      </c>
      <c r="IE94" s="20">
        <f t="shared" si="242"/>
        <v>0</v>
      </c>
      <c r="IF94" s="20">
        <f t="shared" si="243"/>
        <v>0</v>
      </c>
      <c r="IG94" s="20">
        <f>IF(EN94="Rãnh thang",IF(AND(EN94="Rãnh thang",EU94="Móng bê tông"),IQ94-#REF!,0),IF(EN94="Ống nhựa",IF(AND(EN94="Ống nhựa",EU94="Đắp cát"),IQ94-HT94,0),IF(EN94="Cống tròn",IF(EN94="Cống tròn",IF(OR(EU94="Móng bê tông",EU94="Móng bê tông kết hợp đế"),IM94-FL94,0),0),IF(EN94="Cống hộp",IF(AND(EN94="Cống hộp",EU94="Móng bê tông"),IN94-GD94,0),IF(OR(EN94="Rãnh xây",EN94="Rãnh bê tông"),IF(AND(EN94="Rãnh xây",EU94="Móng bê tông"),IO94-GD94,IF(AND(EN94="Rãnh bê tông",EU94="Móng bê tông"),IO94-GD94,0)),0)))))</f>
        <v>24.07</v>
      </c>
      <c r="IH94" s="20">
        <f t="shared" si="244"/>
        <v>0</v>
      </c>
      <c r="II94" s="20">
        <f t="shared" si="245"/>
        <v>24.07</v>
      </c>
      <c r="IJ94" s="20">
        <f t="shared" si="246"/>
        <v>0</v>
      </c>
      <c r="IK94" s="20">
        <f t="shared" si="247"/>
        <v>0</v>
      </c>
      <c r="IL94" s="20">
        <f t="shared" si="248"/>
        <v>24.27</v>
      </c>
      <c r="IM94" s="20">
        <f t="shared" si="249"/>
        <v>24.27</v>
      </c>
      <c r="IN94" s="20">
        <f t="shared" si="250"/>
        <v>0</v>
      </c>
      <c r="IO94" s="20">
        <f t="shared" si="251"/>
        <v>0</v>
      </c>
      <c r="IP94" s="20">
        <f t="shared" si="252"/>
        <v>0</v>
      </c>
      <c r="IQ94" s="18">
        <v>24.37</v>
      </c>
      <c r="IR94" s="25">
        <f t="shared" si="395"/>
        <v>0</v>
      </c>
      <c r="IS94" s="25">
        <f t="shared" si="253"/>
        <v>0</v>
      </c>
      <c r="IT94" s="25">
        <f t="shared" si="254"/>
        <v>0</v>
      </c>
      <c r="IU94" s="25">
        <f>ROUND(IF(EN94="Cống tròn",IF(EN94="Cống tròn",IV94+FF94,0),IF(EN94="Cống hộp",IF(EN94="Cống hộp",IV94+GP94,0),IF(OR(EN94="Rãnh xây",EN94="Rãnh bê tông"),IF(OR(EN94="Rãnh xây",EN94="Rãnh bê tông"),IV94+GP94,0),IF(EN94="ống nhựa",IF(EN94="Ống nhựa",IV94+HT94,0),IF(EN94="Rãnh thang",IF(EN94="Rãnh thang",IQ94+#REF!,0),0))))),2)</f>
        <v>25.41</v>
      </c>
      <c r="IV94" s="18">
        <v>25.31</v>
      </c>
      <c r="IW94" s="25">
        <f t="shared" si="255"/>
        <v>25.41</v>
      </c>
      <c r="IX94" s="25">
        <f t="shared" si="256"/>
        <v>0</v>
      </c>
      <c r="IY94" s="25">
        <f t="shared" si="257"/>
        <v>0</v>
      </c>
      <c r="IZ94" s="25">
        <f t="shared" si="258"/>
        <v>0</v>
      </c>
      <c r="JA94" s="25">
        <f t="shared" si="259"/>
        <v>0</v>
      </c>
      <c r="JB94" s="18">
        <v>25.58</v>
      </c>
      <c r="JC94" s="20">
        <f>ROUND(IF(EN94="Cống tròn",IF(EN94="Cống tròn",IF(EU94="Không có móng",JS94-FF94,IF(EU94="Đế",JR94-FN94,IF(OR(EU94="Móng bê tông",EU94="Móng bê tông kết hợp đế"),JK94-FJ94,0))),0),IF(EN94="Cống hộp",IF(AND(EN94="Cống hộp",EU94="Không có móng"),JS94-GF94,IF(AND(EN94="Cống hộp",EU94="Móng bê tông"),JL94-GB94,0)),IF(OR(EN94="Rãnh xây",EN94="Rãnh bê tông"),IF(OR(EN94="Rãnh xây",EN94="Rãnh bê tông"),JM94-GB94,0),IF(EN94="Ống nhựa",IF(AND(EN94="Ống nhựa",EU94="Không đắp cát"),JS94-HT94,IF(AND(EN94="Ống nhựa",EU94="Đắp cát"),JJ94-HX94,0)),IF(EN94="Rãnh thang",IF(EN94="Rãnh thang",IF(EU94="Móng bê tông",#REF!-#REF!,JS94),0),0))))),2)</f>
        <v>24.01</v>
      </c>
      <c r="JD94" s="20">
        <f t="shared" si="396"/>
        <v>1.5699999999999967</v>
      </c>
      <c r="JE94" s="20">
        <f t="shared" si="260"/>
        <v>24.009999999999998</v>
      </c>
      <c r="JF94" s="20">
        <f t="shared" si="261"/>
        <v>0</v>
      </c>
      <c r="JG94" s="20">
        <f t="shared" si="262"/>
        <v>0</v>
      </c>
      <c r="JH94" s="20">
        <f t="shared" si="263"/>
        <v>0</v>
      </c>
      <c r="JI94" s="20">
        <f>IF(EN94="Rãnh thang",IF(AND(EN94="Rãnh thang",EU94="Móng bê tông"),JS94-#REF!,0),IF(EN94="Ống nhựa",IF(AND(EN94="Ống nhựa",EU94="Đắp cát"),JS94-HT94,0),IF(EN94="Cống tròn",IF(EN94="Cống tròn",IF(OR(EU94="Móng bê tông",EU94="Móng bê tông kết hợp đế"),JO94-FL94,0),0),IF(EN94="Cống hộp",IF(AND(EN94="Cống hộp",EU94="Móng bê tông"),JP94-GD94,0),IF(OR(EN94="Rãnh xây",EN94="Rãnh bê tông"),IF(AND(EN94="Rãnh xây",EU94="Móng bê tông"),JQ94-GD94,IF(AND(EN94="Rãnh bê tông",EU94="Móng bê tông"),JQ94-GD94,0)),0)))))</f>
        <v>24.009999999999998</v>
      </c>
      <c r="JJ94" s="20">
        <f t="shared" si="264"/>
        <v>0</v>
      </c>
      <c r="JK94" s="20">
        <f t="shared" si="265"/>
        <v>24.009999999999998</v>
      </c>
      <c r="JL94" s="20">
        <f t="shared" si="266"/>
        <v>0</v>
      </c>
      <c r="JM94" s="20">
        <f t="shared" si="267"/>
        <v>0</v>
      </c>
      <c r="JN94" s="20">
        <f t="shared" si="268"/>
        <v>24.209999999999997</v>
      </c>
      <c r="JO94" s="20">
        <f t="shared" si="269"/>
        <v>24.209999999999997</v>
      </c>
      <c r="JP94" s="20">
        <f t="shared" si="270"/>
        <v>0</v>
      </c>
      <c r="JQ94" s="20">
        <f t="shared" si="271"/>
        <v>0</v>
      </c>
      <c r="JR94" s="20">
        <f t="shared" si="272"/>
        <v>0</v>
      </c>
      <c r="JS94" s="26">
        <v>24.31</v>
      </c>
      <c r="JT94" s="25">
        <f t="shared" si="397"/>
        <v>0</v>
      </c>
      <c r="JU94" s="25">
        <f t="shared" si="273"/>
        <v>0</v>
      </c>
      <c r="JV94" s="25">
        <f t="shared" si="274"/>
        <v>0</v>
      </c>
      <c r="JW94" s="25">
        <f>ROUND(IF(EN94="Cống tròn",IF(EN94="Cống tròn",JX94+FF94,0),IF(EN94="Cống hộp",IF(EN94="Cống hộp",JX94+GP94,0),IF(OR(EN94="Rãnh xây",EN94="Rãnh bê tông"),IF(OR(EN94="Rãnh xây",EN94="Rãnh bê tông"),JX94+GP94,0),IF(EN94="ống nhựa",IF(EN94="Ống nhựa",JX94+HT94,0),IF(EN94="Rãnh thang",IF(EN94="Rãnh thang",JS94+#REF!,0),0))))),2)</f>
        <v>25.41</v>
      </c>
      <c r="JX94" s="27">
        <v>25.31</v>
      </c>
      <c r="JY94" s="25">
        <f t="shared" si="275"/>
        <v>25.41</v>
      </c>
      <c r="JZ94" s="25">
        <f t="shared" si="276"/>
        <v>0</v>
      </c>
      <c r="KA94" s="25">
        <f t="shared" si="277"/>
        <v>0</v>
      </c>
      <c r="KB94" s="25">
        <f t="shared" si="278"/>
        <v>0</v>
      </c>
      <c r="KC94" s="25">
        <f t="shared" si="279"/>
        <v>0</v>
      </c>
      <c r="KD94" s="28" t="s">
        <v>98</v>
      </c>
      <c r="KE94" s="27">
        <v>0</v>
      </c>
      <c r="KF94" s="25">
        <f t="shared" si="280"/>
        <v>1.5700000000000003</v>
      </c>
      <c r="KG94" s="25">
        <f t="shared" si="398"/>
        <v>1.5700000000000003</v>
      </c>
      <c r="KH94" s="27">
        <v>0</v>
      </c>
      <c r="KI94" s="25">
        <f t="shared" si="281"/>
        <v>1.5699999999999967</v>
      </c>
      <c r="KJ94" s="25">
        <f t="shared" si="399"/>
        <v>1.5699999999999967</v>
      </c>
      <c r="KK94" s="25">
        <f t="shared" si="282"/>
        <v>0</v>
      </c>
      <c r="KL94" s="25">
        <f t="shared" si="283"/>
        <v>0</v>
      </c>
      <c r="KM94" s="25">
        <f t="shared" si="400"/>
        <v>0</v>
      </c>
      <c r="KN94" s="25">
        <f t="shared" si="284"/>
        <v>0</v>
      </c>
      <c r="KO94" s="25">
        <f t="shared" si="285"/>
        <v>0</v>
      </c>
      <c r="KP94" s="25">
        <f t="shared" si="401"/>
        <v>0</v>
      </c>
      <c r="KQ94" s="25">
        <f t="shared" si="286"/>
        <v>0.2</v>
      </c>
      <c r="KR94" s="25">
        <f t="shared" si="287"/>
        <v>0.2</v>
      </c>
      <c r="KS94" s="25">
        <f t="shared" si="402"/>
        <v>0.2</v>
      </c>
      <c r="KT94" s="25">
        <f t="shared" si="288"/>
        <v>0</v>
      </c>
      <c r="KU94" s="25">
        <f t="shared" si="289"/>
        <v>0</v>
      </c>
      <c r="KV94" s="25">
        <f t="shared" si="403"/>
        <v>0</v>
      </c>
      <c r="KW94" s="25">
        <f t="shared" si="290"/>
        <v>0</v>
      </c>
      <c r="KX94" s="25">
        <f t="shared" si="291"/>
        <v>0</v>
      </c>
      <c r="KY94" s="25">
        <f t="shared" si="404"/>
        <v>0</v>
      </c>
      <c r="KZ94" s="25">
        <f t="shared" si="292"/>
        <v>0</v>
      </c>
      <c r="LA94" s="25">
        <f t="shared" si="293"/>
        <v>0</v>
      </c>
      <c r="LB94" s="25">
        <f t="shared" si="405"/>
        <v>0</v>
      </c>
      <c r="LC94" s="25">
        <f t="shared" si="294"/>
        <v>1.4</v>
      </c>
      <c r="LD94" s="25">
        <f t="shared" si="295"/>
        <v>1.4</v>
      </c>
      <c r="LE94" s="25">
        <f t="shared" si="406"/>
        <v>1.4</v>
      </c>
      <c r="LF94" s="25">
        <f t="shared" si="296"/>
        <v>0</v>
      </c>
      <c r="LG94" s="25">
        <f t="shared" si="297"/>
        <v>0</v>
      </c>
      <c r="LH94" s="25">
        <f t="shared" si="407"/>
        <v>0</v>
      </c>
      <c r="LI94" s="25">
        <f t="shared" si="298"/>
        <v>0</v>
      </c>
      <c r="LJ94" s="25">
        <f t="shared" si="299"/>
        <v>0</v>
      </c>
      <c r="LK94" s="25">
        <f t="shared" si="408"/>
        <v>0</v>
      </c>
      <c r="LL94" s="25">
        <f t="shared" si="300"/>
        <v>0</v>
      </c>
      <c r="LM94" s="25">
        <f t="shared" si="301"/>
        <v>0</v>
      </c>
      <c r="LN94" s="25">
        <f t="shared" si="409"/>
        <v>0</v>
      </c>
      <c r="LO94" s="25">
        <f t="shared" si="302"/>
        <v>0</v>
      </c>
      <c r="LP94" s="25">
        <f t="shared" si="303"/>
        <v>0</v>
      </c>
      <c r="LQ94" s="25">
        <f t="shared" si="410"/>
        <v>0</v>
      </c>
      <c r="LR94" s="25">
        <f t="shared" si="304"/>
        <v>0</v>
      </c>
      <c r="LS94" s="25">
        <f t="shared" si="305"/>
        <v>0</v>
      </c>
      <c r="LT94" s="25">
        <f t="shared" si="411"/>
        <v>0</v>
      </c>
      <c r="LU94" s="25">
        <f t="shared" si="306"/>
        <v>0</v>
      </c>
      <c r="LV94" s="25">
        <f t="shared" si="307"/>
        <v>0</v>
      </c>
      <c r="LW94" s="25">
        <f t="shared" si="412"/>
        <v>0</v>
      </c>
      <c r="LX94" s="25">
        <f t="shared" si="308"/>
        <v>0</v>
      </c>
      <c r="LY94" s="25">
        <f t="shared" si="309"/>
        <v>0</v>
      </c>
      <c r="LZ94" s="25">
        <f t="shared" si="413"/>
        <v>0</v>
      </c>
      <c r="MA94" s="25">
        <f t="shared" si="310"/>
        <v>0</v>
      </c>
      <c r="MB94" s="25">
        <f t="shared" si="311"/>
        <v>0</v>
      </c>
      <c r="MC94" s="25">
        <f t="shared" si="414"/>
        <v>0</v>
      </c>
      <c r="MD94" s="25">
        <f t="shared" si="312"/>
        <v>0</v>
      </c>
      <c r="ME94" s="25">
        <f t="shared" si="313"/>
        <v>0</v>
      </c>
      <c r="MF94" s="25">
        <f t="shared" si="415"/>
        <v>0</v>
      </c>
      <c r="MG94" s="25">
        <f t="shared" si="314"/>
        <v>0</v>
      </c>
      <c r="MH94" s="25">
        <f t="shared" si="315"/>
        <v>0</v>
      </c>
      <c r="MI94" s="25">
        <f t="shared" si="416"/>
        <v>0</v>
      </c>
      <c r="MJ94" s="25">
        <f t="shared" si="316"/>
        <v>0</v>
      </c>
      <c r="MK94" s="25">
        <f t="shared" si="317"/>
        <v>0</v>
      </c>
      <c r="ML94" s="25">
        <f t="shared" si="417"/>
        <v>0</v>
      </c>
      <c r="MM94" s="25">
        <f t="shared" si="318"/>
        <v>0</v>
      </c>
      <c r="MN94" s="25">
        <f t="shared" si="319"/>
        <v>0</v>
      </c>
      <c r="MO94" s="25">
        <f t="shared" si="418"/>
        <v>0</v>
      </c>
      <c r="MP94" s="25">
        <f t="shared" si="320"/>
        <v>0</v>
      </c>
      <c r="MQ94" s="25">
        <f t="shared" si="321"/>
        <v>0</v>
      </c>
      <c r="MR94" s="25">
        <f t="shared" si="419"/>
        <v>0</v>
      </c>
      <c r="MS94" s="29">
        <v>1.4</v>
      </c>
      <c r="MT94" s="29">
        <v>0</v>
      </c>
      <c r="MU94" s="29">
        <v>1</v>
      </c>
      <c r="MV94" s="29">
        <v>1</v>
      </c>
      <c r="MW94" s="25">
        <f t="shared" si="322"/>
        <v>1.4</v>
      </c>
      <c r="MX94" s="25">
        <f t="shared" si="323"/>
        <v>2.2000000000000002</v>
      </c>
      <c r="MY94" s="25">
        <f t="shared" si="324"/>
        <v>0</v>
      </c>
      <c r="MZ94" s="25">
        <f t="shared" si="325"/>
        <v>0</v>
      </c>
      <c r="NA94" s="25">
        <f t="shared" si="326"/>
        <v>1.4</v>
      </c>
      <c r="NB94" s="25">
        <f t="shared" si="327"/>
        <v>2.2000000000000002</v>
      </c>
      <c r="NC94" s="25">
        <f t="shared" si="328"/>
        <v>0</v>
      </c>
      <c r="ND94" s="25">
        <f t="shared" si="329"/>
        <v>0</v>
      </c>
      <c r="NE94" s="25">
        <f t="shared" si="420"/>
        <v>1.4</v>
      </c>
      <c r="NF94" s="25">
        <f t="shared" si="420"/>
        <v>2.2000000000000002</v>
      </c>
      <c r="NG94" s="25">
        <f t="shared" si="420"/>
        <v>0</v>
      </c>
      <c r="NH94" s="25">
        <f t="shared" si="420"/>
        <v>0</v>
      </c>
      <c r="NI94" s="25">
        <f t="shared" si="330"/>
        <v>82.54</v>
      </c>
      <c r="NJ94" s="25">
        <f t="shared" si="331"/>
        <v>0</v>
      </c>
      <c r="NK94" s="25">
        <f t="shared" si="332"/>
        <v>82.54</v>
      </c>
      <c r="NL94" s="25">
        <f t="shared" si="333"/>
        <v>68.23</v>
      </c>
      <c r="NM94" s="25">
        <f t="shared" si="334"/>
        <v>0</v>
      </c>
      <c r="NN94" s="25">
        <f t="shared" si="421"/>
        <v>68.23</v>
      </c>
      <c r="NO94" s="25">
        <f t="shared" si="335"/>
        <v>0</v>
      </c>
      <c r="NP94" s="25">
        <f t="shared" si="336"/>
        <v>0</v>
      </c>
      <c r="NQ94" s="25">
        <f t="shared" si="422"/>
        <v>0</v>
      </c>
      <c r="NR94" s="25">
        <f t="shared" si="337"/>
        <v>0</v>
      </c>
      <c r="NS94" s="25">
        <f t="shared" si="338"/>
        <v>0</v>
      </c>
      <c r="NT94" s="25">
        <f t="shared" si="423"/>
        <v>0</v>
      </c>
      <c r="NU94" s="25">
        <f t="shared" si="339"/>
        <v>0</v>
      </c>
      <c r="NV94" s="25">
        <f t="shared" si="340"/>
        <v>0</v>
      </c>
      <c r="NW94" s="25">
        <f t="shared" si="424"/>
        <v>0</v>
      </c>
      <c r="NX94" s="25">
        <f t="shared" si="425"/>
        <v>68.23</v>
      </c>
      <c r="NY94" s="25">
        <f t="shared" si="425"/>
        <v>0</v>
      </c>
      <c r="NZ94" s="25">
        <f t="shared" si="426"/>
        <v>68.23</v>
      </c>
      <c r="OA94" s="25">
        <f t="shared" si="427"/>
        <v>14.31</v>
      </c>
      <c r="OB94" s="25">
        <f t="shared" si="427"/>
        <v>0</v>
      </c>
      <c r="OC94" s="25">
        <f t="shared" si="428"/>
        <v>14.31</v>
      </c>
      <c r="OD94" s="25">
        <f t="shared" si="429"/>
        <v>68.23</v>
      </c>
      <c r="OE94" s="25">
        <f t="shared" si="429"/>
        <v>0</v>
      </c>
      <c r="OF94" s="25">
        <f t="shared" si="429"/>
        <v>68.23</v>
      </c>
      <c r="OG94" s="25">
        <f t="shared" si="341"/>
        <v>0</v>
      </c>
      <c r="OH94" s="25">
        <f t="shared" si="342"/>
        <v>0</v>
      </c>
      <c r="OI94" s="25">
        <f t="shared" si="343"/>
        <v>0</v>
      </c>
      <c r="OJ94" s="25">
        <f t="shared" si="344"/>
        <v>0</v>
      </c>
      <c r="OK94" s="25">
        <f t="shared" si="345"/>
        <v>0</v>
      </c>
      <c r="OL94" s="25">
        <f t="shared" si="346"/>
        <v>0</v>
      </c>
      <c r="OM94" s="25">
        <f t="shared" si="430"/>
        <v>0</v>
      </c>
      <c r="ON94" s="25">
        <f t="shared" si="430"/>
        <v>0</v>
      </c>
      <c r="OO94" s="25">
        <f t="shared" si="430"/>
        <v>0</v>
      </c>
      <c r="OP94" s="25">
        <f t="shared" si="347"/>
        <v>0</v>
      </c>
      <c r="OQ94" s="25">
        <f t="shared" si="348"/>
        <v>0</v>
      </c>
      <c r="OR94" s="25">
        <f t="shared" si="431"/>
        <v>0</v>
      </c>
      <c r="OS94" s="19">
        <v>537165.27</v>
      </c>
      <c r="OT94" s="19">
        <v>2370663.34</v>
      </c>
    </row>
    <row r="95" spans="1:410" ht="33" customHeight="1" x14ac:dyDescent="0.25">
      <c r="A95" s="18"/>
      <c r="B95" s="18" t="s">
        <v>850</v>
      </c>
      <c r="C95" s="18">
        <v>1843.37</v>
      </c>
      <c r="D95" s="16" t="e">
        <f>_xlfn.IFNA(INDEX(#REF!,MATCH(E95,#REF!,0)),0)</f>
        <v>#REF!</v>
      </c>
      <c r="E95" s="18" t="s">
        <v>880</v>
      </c>
      <c r="F95" s="16" t="s">
        <v>765</v>
      </c>
      <c r="G95" s="16" t="s">
        <v>766</v>
      </c>
      <c r="H95" s="16" t="s">
        <v>767</v>
      </c>
      <c r="I95" s="16" t="s">
        <v>768</v>
      </c>
      <c r="J95" s="16" t="s">
        <v>769</v>
      </c>
      <c r="K95" s="16" t="s">
        <v>770</v>
      </c>
      <c r="L95" s="16" t="s">
        <v>771</v>
      </c>
      <c r="M95" s="18">
        <v>1.64</v>
      </c>
      <c r="N95" s="18">
        <v>1.94</v>
      </c>
      <c r="O95" s="18">
        <v>2.04</v>
      </c>
      <c r="P95" s="18">
        <v>2.34</v>
      </c>
      <c r="Q95" s="18">
        <v>0.1</v>
      </c>
      <c r="R95" s="18">
        <v>1.8399999999999999</v>
      </c>
      <c r="S95" s="18">
        <v>2.14</v>
      </c>
      <c r="T95" s="18">
        <v>0.2</v>
      </c>
      <c r="U95" s="18">
        <v>0</v>
      </c>
      <c r="V95" s="18">
        <v>0</v>
      </c>
      <c r="W95" s="18">
        <v>0</v>
      </c>
      <c r="X95" s="18">
        <v>1.64</v>
      </c>
      <c r="Y95" s="18">
        <v>1.9</v>
      </c>
      <c r="Z95" s="20">
        <f t="shared" si="349"/>
        <v>2.1</v>
      </c>
      <c r="AA95" s="18">
        <v>0.22</v>
      </c>
      <c r="AB95" s="18">
        <v>0</v>
      </c>
      <c r="AC95" s="18">
        <v>0</v>
      </c>
      <c r="AD95" s="18">
        <v>0</v>
      </c>
      <c r="AE95" s="18">
        <v>0</v>
      </c>
      <c r="AF95" s="18">
        <v>0</v>
      </c>
      <c r="AG95" s="18">
        <v>1.2</v>
      </c>
      <c r="AH95" s="18">
        <v>1.5</v>
      </c>
      <c r="AI95" s="20">
        <f t="shared" si="350"/>
        <v>2.25</v>
      </c>
      <c r="AJ95" s="18">
        <v>0</v>
      </c>
      <c r="AK95" s="18">
        <v>0</v>
      </c>
      <c r="AL95" s="20">
        <f t="shared" si="351"/>
        <v>0</v>
      </c>
      <c r="AM95" s="18">
        <v>1.64</v>
      </c>
      <c r="AN95" s="18">
        <v>1.5</v>
      </c>
      <c r="AO95" s="18">
        <v>0.15</v>
      </c>
      <c r="AP95" s="18">
        <v>0.22</v>
      </c>
      <c r="AQ95" s="18">
        <v>1.64</v>
      </c>
      <c r="AR95" s="18">
        <v>1.72</v>
      </c>
      <c r="AS95" s="18">
        <v>0.12</v>
      </c>
      <c r="AT95" s="18">
        <v>0.11</v>
      </c>
      <c r="AU95" s="18">
        <v>0</v>
      </c>
      <c r="AV95" s="18">
        <v>1</v>
      </c>
      <c r="AW95" s="18">
        <v>0</v>
      </c>
      <c r="AX95" s="18">
        <v>0</v>
      </c>
      <c r="AY95" s="18">
        <v>0</v>
      </c>
      <c r="AZ95" s="18">
        <v>0</v>
      </c>
      <c r="BA95" s="18">
        <v>0</v>
      </c>
      <c r="BB95" s="18">
        <v>0</v>
      </c>
      <c r="BC95" s="18">
        <v>0</v>
      </c>
      <c r="BD95" s="18">
        <v>0</v>
      </c>
      <c r="BE95" s="18">
        <v>2</v>
      </c>
      <c r="BF95" s="18">
        <v>0</v>
      </c>
      <c r="BG95" s="18">
        <v>0</v>
      </c>
      <c r="BH95" s="18">
        <v>0</v>
      </c>
      <c r="BI95" s="18">
        <v>0</v>
      </c>
      <c r="BJ95" s="18">
        <v>0</v>
      </c>
      <c r="BK95" s="18">
        <v>0</v>
      </c>
      <c r="BL95" s="18">
        <v>0</v>
      </c>
      <c r="BM95" s="18">
        <v>0</v>
      </c>
      <c r="BN95" s="18">
        <v>0</v>
      </c>
      <c r="BO95" s="18">
        <v>0</v>
      </c>
      <c r="BP95" s="18">
        <v>0</v>
      </c>
      <c r="BQ95" s="18">
        <v>0</v>
      </c>
      <c r="BR95" s="18">
        <v>0</v>
      </c>
      <c r="BS95" s="18">
        <v>0</v>
      </c>
      <c r="BT95" s="18">
        <v>0</v>
      </c>
      <c r="BU95" s="18">
        <v>0</v>
      </c>
      <c r="BV95" s="18">
        <v>0</v>
      </c>
      <c r="BW95" s="18">
        <v>0</v>
      </c>
      <c r="BX95" s="18">
        <v>0</v>
      </c>
      <c r="BY95" s="18">
        <v>0</v>
      </c>
      <c r="BZ95" s="18">
        <v>0</v>
      </c>
      <c r="CA95" s="16" t="e">
        <f>_xlfn.IFNA(IF(RIGHT(D95,2)="=G",0,INDEX(#REF!,MATCH(E95,#REF!,0))),0)</f>
        <v>#REF!</v>
      </c>
      <c r="CB95" s="16" t="s">
        <v>776</v>
      </c>
      <c r="CC95" s="18">
        <v>0</v>
      </c>
      <c r="CD95" s="18">
        <v>0</v>
      </c>
      <c r="CE95" s="18">
        <v>1.4</v>
      </c>
      <c r="CF95" s="18">
        <v>0.85</v>
      </c>
      <c r="CG95" s="18">
        <v>0.12</v>
      </c>
      <c r="CH95" s="18">
        <v>2</v>
      </c>
      <c r="CI95" s="16" t="s">
        <v>98</v>
      </c>
      <c r="CJ95" s="18">
        <v>0</v>
      </c>
      <c r="CK95" s="20">
        <f t="shared" si="217"/>
        <v>1.87</v>
      </c>
      <c r="CL95" s="20">
        <f t="shared" si="352"/>
        <v>1.87</v>
      </c>
      <c r="CM95" s="18">
        <v>22.29</v>
      </c>
      <c r="CN95" s="18">
        <v>26.42</v>
      </c>
      <c r="CO95" s="18">
        <v>25.581000000000003</v>
      </c>
      <c r="CP95" s="22">
        <f t="shared" si="218"/>
        <v>25.58</v>
      </c>
      <c r="CQ95" s="22">
        <f t="shared" si="219"/>
        <v>23.71</v>
      </c>
      <c r="CR95" s="22">
        <f t="shared" si="353"/>
        <v>1.87</v>
      </c>
      <c r="CS95" s="22">
        <f t="shared" si="220"/>
        <v>23.810000000000002</v>
      </c>
      <c r="CT95" s="22">
        <f t="shared" si="221"/>
        <v>24.01</v>
      </c>
      <c r="CU95" s="18">
        <v>24.01</v>
      </c>
      <c r="CV95" s="22">
        <f t="shared" si="354"/>
        <v>2.1</v>
      </c>
      <c r="CW95" s="22">
        <f t="shared" si="222"/>
        <v>0</v>
      </c>
      <c r="CX95" s="22">
        <f t="shared" si="223"/>
        <v>0</v>
      </c>
      <c r="CY95" s="22">
        <f t="shared" si="224"/>
        <v>26.15</v>
      </c>
      <c r="CZ95" s="22">
        <f t="shared" si="225"/>
        <v>26.3</v>
      </c>
      <c r="DA95" s="18">
        <v>26.42</v>
      </c>
      <c r="DB95" s="20">
        <f t="shared" si="355"/>
        <v>2.71</v>
      </c>
      <c r="DC95" s="20">
        <f t="shared" si="356"/>
        <v>0.84</v>
      </c>
      <c r="DD95" s="20">
        <f t="shared" si="357"/>
        <v>1.87</v>
      </c>
      <c r="DE95" s="20">
        <f t="shared" si="226"/>
        <v>0.1</v>
      </c>
      <c r="DF95" s="20">
        <f t="shared" si="227"/>
        <v>0.2</v>
      </c>
      <c r="DG95" s="20">
        <f t="shared" si="228"/>
        <v>1.57</v>
      </c>
      <c r="DH95" s="20">
        <f t="shared" si="229"/>
        <v>0</v>
      </c>
      <c r="DI95" s="20">
        <f t="shared" si="230"/>
        <v>0</v>
      </c>
      <c r="DJ95" s="20">
        <f t="shared" si="231"/>
        <v>0</v>
      </c>
      <c r="DK95" s="20">
        <f t="shared" si="358"/>
        <v>1.87</v>
      </c>
      <c r="DL95" s="20">
        <f t="shared" si="359"/>
        <v>0</v>
      </c>
      <c r="DM95" s="20">
        <f t="shared" si="360"/>
        <v>0</v>
      </c>
      <c r="DN95" s="20">
        <f t="shared" si="361"/>
        <v>0</v>
      </c>
      <c r="DO95" s="18">
        <v>2.54</v>
      </c>
      <c r="DP95" s="18">
        <v>0</v>
      </c>
      <c r="DQ95" s="18">
        <v>1</v>
      </c>
      <c r="DR95" s="18">
        <v>1</v>
      </c>
      <c r="DS95" s="25">
        <f t="shared" si="362"/>
        <v>2.54</v>
      </c>
      <c r="DT95" s="25">
        <f t="shared" si="363"/>
        <v>0</v>
      </c>
      <c r="DU95" s="25">
        <f t="shared" si="364"/>
        <v>4.75</v>
      </c>
      <c r="DV95" s="25">
        <f t="shared" si="365"/>
        <v>0</v>
      </c>
      <c r="DW95" s="25">
        <f t="shared" si="366"/>
        <v>4.75</v>
      </c>
      <c r="DX95" s="25">
        <f t="shared" si="367"/>
        <v>9.69</v>
      </c>
      <c r="DY95" s="25">
        <f t="shared" si="368"/>
        <v>0</v>
      </c>
      <c r="DZ95" s="25">
        <f t="shared" si="369"/>
        <v>9.69</v>
      </c>
      <c r="EA95" s="25">
        <f t="shared" si="370"/>
        <v>6.26</v>
      </c>
      <c r="EB95" s="25">
        <f t="shared" si="371"/>
        <v>0</v>
      </c>
      <c r="EC95" s="25">
        <f t="shared" si="372"/>
        <v>6.26</v>
      </c>
      <c r="ED95" s="25">
        <f t="shared" si="373"/>
        <v>3.43</v>
      </c>
      <c r="EE95" s="25">
        <f t="shared" si="373"/>
        <v>0</v>
      </c>
      <c r="EF95" s="25">
        <f t="shared" si="374"/>
        <v>3.43</v>
      </c>
      <c r="EG95" s="25">
        <f t="shared" si="375"/>
        <v>6.26</v>
      </c>
      <c r="EH95" s="25">
        <f t="shared" si="375"/>
        <v>0</v>
      </c>
      <c r="EI95" s="25">
        <f t="shared" si="376"/>
        <v>6.26</v>
      </c>
      <c r="EJ95" s="18">
        <v>1843.37</v>
      </c>
      <c r="EK95" s="18">
        <v>1804.69</v>
      </c>
      <c r="EL95" s="18" t="s">
        <v>880</v>
      </c>
      <c r="EM95" s="18" t="s">
        <v>881</v>
      </c>
      <c r="EN95" s="16" t="s">
        <v>774</v>
      </c>
      <c r="EO95" s="16" t="s">
        <v>132</v>
      </c>
      <c r="EP95" s="16" t="e">
        <f>IF(OR(EN95="Cống tròn",EN95="Cống hộp",EN95="Ống nhựa"),INDEX(#REF!,MATCH(E95,#REF!,0)),IF(OR(EN95="Rãnh xây",EN95="Rãnh bê tông"),INDEX(#REF!,MATCH(E95,#REF!,0)),0))</f>
        <v>#REF!</v>
      </c>
      <c r="EQ95" s="18">
        <v>37.479999999999833</v>
      </c>
      <c r="ER95" s="18">
        <v>1</v>
      </c>
      <c r="ES95" s="25">
        <f t="shared" si="377"/>
        <v>37</v>
      </c>
      <c r="ET95" s="1" t="e">
        <f>_xlfn.IFNA(IF(EN95="Cống tròn",INDEX(#REF!,MATCH(E95,#REF!,0)),IF(EN95="Cống hộp",INDEX(#REF!,MATCH(E95,#REF!,0)),EU95&amp;" ,"&amp;EV95)),0)</f>
        <v>#REF!</v>
      </c>
      <c r="EU95" s="16" t="s">
        <v>769</v>
      </c>
      <c r="EV95" s="16" t="s">
        <v>775</v>
      </c>
      <c r="EW95" s="16" t="e">
        <f>_xlfn.IFNA(INDEX(#REF!,MATCH(E95,#REF!,0)),0)</f>
        <v>#REF!</v>
      </c>
      <c r="EX95" s="16"/>
      <c r="EY95" s="18">
        <v>0</v>
      </c>
      <c r="EZ95" s="18">
        <v>0</v>
      </c>
      <c r="FA95" s="18">
        <v>0</v>
      </c>
      <c r="FB95" s="19">
        <v>0</v>
      </c>
      <c r="FC95" s="19">
        <v>0</v>
      </c>
      <c r="FD95" s="25">
        <f t="shared" si="232"/>
        <v>0</v>
      </c>
      <c r="FE95" s="25">
        <f t="shared" si="378"/>
        <v>0</v>
      </c>
      <c r="FF95" s="18">
        <v>0.1</v>
      </c>
      <c r="FG95" s="18">
        <v>2</v>
      </c>
      <c r="FH95" s="18">
        <v>1</v>
      </c>
      <c r="FI95" s="25">
        <f t="shared" si="379"/>
        <v>1.2</v>
      </c>
      <c r="FJ95" s="18">
        <v>0</v>
      </c>
      <c r="FK95" s="18">
        <v>0</v>
      </c>
      <c r="FL95" s="18">
        <v>0.2</v>
      </c>
      <c r="FM95" s="18">
        <v>1.4</v>
      </c>
      <c r="FN95" s="18">
        <v>0</v>
      </c>
      <c r="FO95" s="25">
        <f t="shared" si="380"/>
        <v>1.4</v>
      </c>
      <c r="FP95" s="18">
        <v>1.4999999999999999E-2</v>
      </c>
      <c r="FQ95" s="18">
        <v>1</v>
      </c>
      <c r="FR95" s="25">
        <f t="shared" si="233"/>
        <v>36</v>
      </c>
      <c r="FS95" s="25">
        <f t="shared" si="234"/>
        <v>0.52500000000000002</v>
      </c>
      <c r="FT95" s="25">
        <f t="shared" si="235"/>
        <v>36.524999999999999</v>
      </c>
      <c r="FU95" s="25">
        <f t="shared" si="236"/>
        <v>-0.95499999999983487</v>
      </c>
      <c r="FV95" s="25" t="str">
        <f t="shared" si="381"/>
        <v>Thêm 01</v>
      </c>
      <c r="FW95" s="25">
        <f t="shared" si="382"/>
        <v>0.06</v>
      </c>
      <c r="FX95" s="16"/>
      <c r="FY95" s="16"/>
      <c r="FZ95" s="16"/>
      <c r="GA95" s="16"/>
      <c r="GB95" s="19">
        <v>0</v>
      </c>
      <c r="GC95" s="19">
        <v>0</v>
      </c>
      <c r="GD95" s="19">
        <v>0</v>
      </c>
      <c r="GE95" s="19">
        <v>0</v>
      </c>
      <c r="GF95" s="19">
        <v>0</v>
      </c>
      <c r="GG95" s="19">
        <v>0</v>
      </c>
      <c r="GH95" s="19">
        <v>0</v>
      </c>
      <c r="GI95" s="19">
        <v>0</v>
      </c>
      <c r="GJ95" s="19">
        <v>0</v>
      </c>
      <c r="GK95" s="19">
        <v>0</v>
      </c>
      <c r="GL95" s="25">
        <f t="shared" si="237"/>
        <v>0</v>
      </c>
      <c r="GM95" s="25">
        <f t="shared" si="383"/>
        <v>0</v>
      </c>
      <c r="GN95" s="19">
        <v>0</v>
      </c>
      <c r="GO95" s="19">
        <v>0</v>
      </c>
      <c r="GP95" s="19">
        <v>0</v>
      </c>
      <c r="GQ95" s="19">
        <v>0</v>
      </c>
      <c r="GR95" s="1" t="e">
        <f>_xlfn.IFNA(INDEX(#REF!,MATCH(E95,#REF!,0)),0)</f>
        <v>#REF!</v>
      </c>
      <c r="GS95" s="16"/>
      <c r="GT95" s="18">
        <v>0</v>
      </c>
      <c r="GU95" s="18">
        <v>0</v>
      </c>
      <c r="GV95" s="18">
        <v>0</v>
      </c>
      <c r="GW95" s="18">
        <v>0</v>
      </c>
      <c r="GX95" s="25">
        <f t="shared" si="238"/>
        <v>0</v>
      </c>
      <c r="GY95" s="25">
        <f t="shared" si="239"/>
        <v>0</v>
      </c>
      <c r="GZ95" s="25">
        <f t="shared" si="384"/>
        <v>0</v>
      </c>
      <c r="HA95" s="1" t="e" cm="1">
        <f t="array" ref="HA95">INDEX(#REF!,MATCH(EJ95&amp;EK95&amp;HD95&amp;HE95&amp;HF95,#REF!&amp;#REF!&amp;#REF!&amp;#REF!&amp;#REF!,0))</f>
        <v>#REF!</v>
      </c>
      <c r="HB95" s="16"/>
      <c r="HC95" s="25">
        <f t="shared" si="385"/>
        <v>0</v>
      </c>
      <c r="HD95" s="18">
        <v>0</v>
      </c>
      <c r="HE95" s="18">
        <v>0</v>
      </c>
      <c r="HF95" s="18">
        <v>0</v>
      </c>
      <c r="HG95" s="1" t="e" cm="1">
        <f t="array" ref="HG95">INDEX(#REF!,MATCH(EJ95&amp;EK95&amp;HJ95&amp;HK95&amp;HL95,#REF!&amp;#REF!&amp;#REF!&amp;#REF!&amp;#REF!,0))</f>
        <v>#REF!</v>
      </c>
      <c r="HH95" s="16"/>
      <c r="HI95" s="25">
        <f t="shared" si="386"/>
        <v>0</v>
      </c>
      <c r="HJ95" s="25">
        <f t="shared" si="387"/>
        <v>0</v>
      </c>
      <c r="HK95" s="19">
        <v>0</v>
      </c>
      <c r="HL95" s="19">
        <v>0</v>
      </c>
      <c r="HM95" s="18">
        <v>0.01</v>
      </c>
      <c r="HN95" s="18">
        <v>1</v>
      </c>
      <c r="HO95" s="25">
        <f t="shared" si="388"/>
        <v>0</v>
      </c>
      <c r="HP95" s="25">
        <f t="shared" si="389"/>
        <v>0</v>
      </c>
      <c r="HQ95" s="25">
        <f t="shared" si="390"/>
        <v>0</v>
      </c>
      <c r="HR95" s="25">
        <f t="shared" si="391"/>
        <v>0</v>
      </c>
      <c r="HS95" s="25">
        <f t="shared" si="392"/>
        <v>0</v>
      </c>
      <c r="HT95" s="19">
        <v>0</v>
      </c>
      <c r="HU95" s="19">
        <v>0</v>
      </c>
      <c r="HV95" s="19">
        <v>0</v>
      </c>
      <c r="HW95" s="25">
        <f t="shared" si="393"/>
        <v>0</v>
      </c>
      <c r="HX95" s="19">
        <v>0</v>
      </c>
      <c r="HY95" s="19">
        <v>0</v>
      </c>
      <c r="HZ95" s="18">
        <v>25.58</v>
      </c>
      <c r="IA95" s="20">
        <f>ROUND(IF(EN95="Cống tròn",IF(EN95="Cống tròn",IF(EU95="Không có móng",IQ95-FF95,IF(EU95="Đế",IP95-FN95,IF(OR(EU95="Móng bê tông",EU95="Móng bê tông kết hợp đế"),II95-FJ95,0))),0),IF(EN95="Cống hộp",IF(AND(EN95="Cống hộp",EU95="Không có móng"),IQ95-GF95,IF(AND(EN95="Cống hộp",EU95="Móng bê tông"),IJ95-GB95,0)),IF(OR(EN95="Rãnh xây",EN95="Rãnh bê tông"),IF(OR(EN95="Rãnh xây",EN95="Rãnh bê tông"),IK95-GB95,0),IF(EN95="Ống nhựa",IF(AND(EN95="Ống nhựa",EU95="Không đắp cát"),IQ95-HT95,IF(AND(EN95="Ống nhựa",EU95="Đắp cát"),IH95-HX95,0)),IF(EN95="Rãnh thang",IF(EN95="Rãnh thang",IF(EU95="Móng bê tông",#REF!-#REF!,IQ95),0),0))))),2)</f>
        <v>24.01</v>
      </c>
      <c r="IB95" s="20">
        <f t="shared" si="394"/>
        <v>1.5699999999999967</v>
      </c>
      <c r="IC95" s="20">
        <f t="shared" si="240"/>
        <v>24.009999999999998</v>
      </c>
      <c r="ID95" s="20">
        <f t="shared" si="241"/>
        <v>0</v>
      </c>
      <c r="IE95" s="20">
        <f t="shared" si="242"/>
        <v>0</v>
      </c>
      <c r="IF95" s="20">
        <f t="shared" si="243"/>
        <v>0</v>
      </c>
      <c r="IG95" s="20">
        <f>IF(EN95="Rãnh thang",IF(AND(EN95="Rãnh thang",EU95="Móng bê tông"),IQ95-#REF!,0),IF(EN95="Ống nhựa",IF(AND(EN95="Ống nhựa",EU95="Đắp cát"),IQ95-HT95,0),IF(EN95="Cống tròn",IF(EN95="Cống tròn",IF(OR(EU95="Móng bê tông",EU95="Móng bê tông kết hợp đế"),IM95-FL95,0),0),IF(EN95="Cống hộp",IF(AND(EN95="Cống hộp",EU95="Móng bê tông"),IN95-GD95,0),IF(OR(EN95="Rãnh xây",EN95="Rãnh bê tông"),IF(AND(EN95="Rãnh xây",EU95="Móng bê tông"),IO95-GD95,IF(AND(EN95="Rãnh bê tông",EU95="Móng bê tông"),IO95-GD95,0)),0)))))</f>
        <v>24.009999999999998</v>
      </c>
      <c r="IH95" s="20">
        <f t="shared" si="244"/>
        <v>0</v>
      </c>
      <c r="II95" s="20">
        <f t="shared" si="245"/>
        <v>24.009999999999998</v>
      </c>
      <c r="IJ95" s="20">
        <f t="shared" si="246"/>
        <v>0</v>
      </c>
      <c r="IK95" s="20">
        <f t="shared" si="247"/>
        <v>0</v>
      </c>
      <c r="IL95" s="20">
        <f t="shared" si="248"/>
        <v>24.209999999999997</v>
      </c>
      <c r="IM95" s="20">
        <f t="shared" si="249"/>
        <v>24.209999999999997</v>
      </c>
      <c r="IN95" s="20">
        <f t="shared" si="250"/>
        <v>0</v>
      </c>
      <c r="IO95" s="20">
        <f t="shared" si="251"/>
        <v>0</v>
      </c>
      <c r="IP95" s="20">
        <f t="shared" si="252"/>
        <v>0</v>
      </c>
      <c r="IQ95" s="18">
        <v>24.31</v>
      </c>
      <c r="IR95" s="25">
        <f t="shared" si="395"/>
        <v>0</v>
      </c>
      <c r="IS95" s="25">
        <f t="shared" si="253"/>
        <v>0</v>
      </c>
      <c r="IT95" s="25">
        <f t="shared" si="254"/>
        <v>0</v>
      </c>
      <c r="IU95" s="25">
        <f>ROUND(IF(EN95="Cống tròn",IF(EN95="Cống tròn",IV95+FF95,0),IF(EN95="Cống hộp",IF(EN95="Cống hộp",IV95+GP95,0),IF(OR(EN95="Rãnh xây",EN95="Rãnh bê tông"),IF(OR(EN95="Rãnh xây",EN95="Rãnh bê tông"),IV95+GP95,0),IF(EN95="ống nhựa",IF(EN95="Ống nhựa",IV95+HT95,0),IF(EN95="Rãnh thang",IF(EN95="Rãnh thang",IQ95+#REF!,0),0))))),2)</f>
        <v>25.34</v>
      </c>
      <c r="IV95" s="18">
        <v>25.24</v>
      </c>
      <c r="IW95" s="25">
        <f t="shared" si="255"/>
        <v>25.34</v>
      </c>
      <c r="IX95" s="25">
        <f t="shared" si="256"/>
        <v>0</v>
      </c>
      <c r="IY95" s="25">
        <f t="shared" si="257"/>
        <v>0</v>
      </c>
      <c r="IZ95" s="25">
        <f t="shared" si="258"/>
        <v>0</v>
      </c>
      <c r="JA95" s="25">
        <f t="shared" si="259"/>
        <v>0</v>
      </c>
      <c r="JB95" s="18">
        <v>25.52</v>
      </c>
      <c r="JC95" s="20">
        <f>ROUND(IF(EN95="Cống tròn",IF(EN95="Cống tròn",IF(EU95="Không có móng",JS95-FF95,IF(EU95="Đế",JR95-FN95,IF(OR(EU95="Móng bê tông",EU95="Móng bê tông kết hợp đế"),JK95-FJ95,0))),0),IF(EN95="Cống hộp",IF(AND(EN95="Cống hộp",EU95="Không có móng"),JS95-GF95,IF(AND(EN95="Cống hộp",EU95="Móng bê tông"),JL95-GB95,0)),IF(OR(EN95="Rãnh xây",EN95="Rãnh bê tông"),IF(OR(EN95="Rãnh xây",EN95="Rãnh bê tông"),JM95-GB95,0),IF(EN95="Ống nhựa",IF(AND(EN95="Ống nhựa",EU95="Không đắp cát"),JS95-HT95,IF(AND(EN95="Ống nhựa",EU95="Đắp cát"),JJ95-HX95,0)),IF(EN95="Rãnh thang",IF(EN95="Rãnh thang",IF(EU95="Móng bê tông",#REF!-#REF!,JS95),0),0))))),2)</f>
        <v>23.94</v>
      </c>
      <c r="JD95" s="20">
        <f t="shared" si="396"/>
        <v>1.5799999999999983</v>
      </c>
      <c r="JE95" s="20">
        <f t="shared" si="260"/>
        <v>23.939999999999998</v>
      </c>
      <c r="JF95" s="20">
        <f t="shared" si="261"/>
        <v>0</v>
      </c>
      <c r="JG95" s="20">
        <f t="shared" si="262"/>
        <v>0</v>
      </c>
      <c r="JH95" s="20">
        <f t="shared" si="263"/>
        <v>0</v>
      </c>
      <c r="JI95" s="20">
        <f>IF(EN95="Rãnh thang",IF(AND(EN95="Rãnh thang",EU95="Móng bê tông"),JS95-#REF!,0),IF(EN95="Ống nhựa",IF(AND(EN95="Ống nhựa",EU95="Đắp cát"),JS95-HT95,0),IF(EN95="Cống tròn",IF(EN95="Cống tròn",IF(OR(EU95="Móng bê tông",EU95="Móng bê tông kết hợp đế"),JO95-FL95,0),0),IF(EN95="Cống hộp",IF(AND(EN95="Cống hộp",EU95="Móng bê tông"),JP95-GD95,0),IF(OR(EN95="Rãnh xây",EN95="Rãnh bê tông"),IF(AND(EN95="Rãnh xây",EU95="Móng bê tông"),JQ95-GD95,IF(AND(EN95="Rãnh bê tông",EU95="Móng bê tông"),JQ95-GD95,0)),0)))))</f>
        <v>23.939999999999998</v>
      </c>
      <c r="JJ95" s="20">
        <f t="shared" si="264"/>
        <v>0</v>
      </c>
      <c r="JK95" s="20">
        <f t="shared" si="265"/>
        <v>23.939999999999998</v>
      </c>
      <c r="JL95" s="20">
        <f t="shared" si="266"/>
        <v>0</v>
      </c>
      <c r="JM95" s="20">
        <f t="shared" si="267"/>
        <v>0</v>
      </c>
      <c r="JN95" s="20">
        <f t="shared" si="268"/>
        <v>24.139999999999997</v>
      </c>
      <c r="JO95" s="20">
        <f t="shared" si="269"/>
        <v>24.139999999999997</v>
      </c>
      <c r="JP95" s="20">
        <f t="shared" si="270"/>
        <v>0</v>
      </c>
      <c r="JQ95" s="20">
        <f t="shared" si="271"/>
        <v>0</v>
      </c>
      <c r="JR95" s="20">
        <f t="shared" si="272"/>
        <v>0</v>
      </c>
      <c r="JS95" s="26">
        <v>24.24</v>
      </c>
      <c r="JT95" s="25">
        <f t="shared" si="397"/>
        <v>0</v>
      </c>
      <c r="JU95" s="25">
        <f t="shared" si="273"/>
        <v>0</v>
      </c>
      <c r="JV95" s="25">
        <f t="shared" si="274"/>
        <v>0</v>
      </c>
      <c r="JW95" s="25">
        <f>ROUND(IF(EN95="Cống tròn",IF(EN95="Cống tròn",JX95+FF95,0),IF(EN95="Cống hộp",IF(EN95="Cống hộp",JX95+GP95,0),IF(OR(EN95="Rãnh xây",EN95="Rãnh bê tông"),IF(OR(EN95="Rãnh xây",EN95="Rãnh bê tông"),JX95+GP95,0),IF(EN95="ống nhựa",IF(EN95="Ống nhựa",JX95+HT95,0),IF(EN95="Rãnh thang",IF(EN95="Rãnh thang",JS95+#REF!,0),0))))),2)</f>
        <v>25.34</v>
      </c>
      <c r="JX95" s="27">
        <v>25.24</v>
      </c>
      <c r="JY95" s="25">
        <f t="shared" si="275"/>
        <v>25.34</v>
      </c>
      <c r="JZ95" s="25">
        <f t="shared" si="276"/>
        <v>0</v>
      </c>
      <c r="KA95" s="25">
        <f t="shared" si="277"/>
        <v>0</v>
      </c>
      <c r="KB95" s="25">
        <f t="shared" si="278"/>
        <v>0</v>
      </c>
      <c r="KC95" s="25">
        <f t="shared" si="279"/>
        <v>0</v>
      </c>
      <c r="KD95" s="28" t="s">
        <v>98</v>
      </c>
      <c r="KE95" s="27">
        <v>0</v>
      </c>
      <c r="KF95" s="25">
        <f t="shared" si="280"/>
        <v>1.5699999999999967</v>
      </c>
      <c r="KG95" s="25">
        <f t="shared" si="398"/>
        <v>1.5699999999999967</v>
      </c>
      <c r="KH95" s="27">
        <v>0</v>
      </c>
      <c r="KI95" s="25">
        <f t="shared" si="281"/>
        <v>1.5799999999999983</v>
      </c>
      <c r="KJ95" s="25">
        <f t="shared" si="399"/>
        <v>1.5799999999999983</v>
      </c>
      <c r="KK95" s="25">
        <f t="shared" si="282"/>
        <v>0</v>
      </c>
      <c r="KL95" s="25">
        <f t="shared" si="283"/>
        <v>0</v>
      </c>
      <c r="KM95" s="25">
        <f t="shared" si="400"/>
        <v>0</v>
      </c>
      <c r="KN95" s="25">
        <f t="shared" si="284"/>
        <v>0</v>
      </c>
      <c r="KO95" s="25">
        <f t="shared" si="285"/>
        <v>0</v>
      </c>
      <c r="KP95" s="25">
        <f t="shared" si="401"/>
        <v>0</v>
      </c>
      <c r="KQ95" s="25">
        <f t="shared" si="286"/>
        <v>0.2</v>
      </c>
      <c r="KR95" s="25">
        <f t="shared" si="287"/>
        <v>0.2</v>
      </c>
      <c r="KS95" s="25">
        <f t="shared" si="402"/>
        <v>0.2</v>
      </c>
      <c r="KT95" s="25">
        <f t="shared" si="288"/>
        <v>0</v>
      </c>
      <c r="KU95" s="25">
        <f t="shared" si="289"/>
        <v>0</v>
      </c>
      <c r="KV95" s="25">
        <f t="shared" si="403"/>
        <v>0</v>
      </c>
      <c r="KW95" s="25">
        <f t="shared" si="290"/>
        <v>0</v>
      </c>
      <c r="KX95" s="25">
        <f t="shared" si="291"/>
        <v>0</v>
      </c>
      <c r="KY95" s="25">
        <f t="shared" si="404"/>
        <v>0</v>
      </c>
      <c r="KZ95" s="25">
        <f t="shared" si="292"/>
        <v>0</v>
      </c>
      <c r="LA95" s="25">
        <f t="shared" si="293"/>
        <v>0</v>
      </c>
      <c r="LB95" s="25">
        <f t="shared" si="405"/>
        <v>0</v>
      </c>
      <c r="LC95" s="25">
        <f t="shared" si="294"/>
        <v>1.4</v>
      </c>
      <c r="LD95" s="25">
        <f t="shared" si="295"/>
        <v>1.4</v>
      </c>
      <c r="LE95" s="25">
        <f t="shared" si="406"/>
        <v>1.4</v>
      </c>
      <c r="LF95" s="25">
        <f t="shared" si="296"/>
        <v>0</v>
      </c>
      <c r="LG95" s="25">
        <f t="shared" si="297"/>
        <v>0</v>
      </c>
      <c r="LH95" s="25">
        <f t="shared" si="407"/>
        <v>0</v>
      </c>
      <c r="LI95" s="25">
        <f t="shared" si="298"/>
        <v>0</v>
      </c>
      <c r="LJ95" s="25">
        <f t="shared" si="299"/>
        <v>0</v>
      </c>
      <c r="LK95" s="25">
        <f t="shared" si="408"/>
        <v>0</v>
      </c>
      <c r="LL95" s="25">
        <f t="shared" si="300"/>
        <v>0</v>
      </c>
      <c r="LM95" s="25">
        <f t="shared" si="301"/>
        <v>0</v>
      </c>
      <c r="LN95" s="25">
        <f t="shared" si="409"/>
        <v>0</v>
      </c>
      <c r="LO95" s="25">
        <f t="shared" si="302"/>
        <v>0</v>
      </c>
      <c r="LP95" s="25">
        <f t="shared" si="303"/>
        <v>0</v>
      </c>
      <c r="LQ95" s="25">
        <f t="shared" si="410"/>
        <v>0</v>
      </c>
      <c r="LR95" s="25">
        <f t="shared" si="304"/>
        <v>0</v>
      </c>
      <c r="LS95" s="25">
        <f t="shared" si="305"/>
        <v>0</v>
      </c>
      <c r="LT95" s="25">
        <f t="shared" si="411"/>
        <v>0</v>
      </c>
      <c r="LU95" s="25">
        <f t="shared" si="306"/>
        <v>0</v>
      </c>
      <c r="LV95" s="25">
        <f t="shared" si="307"/>
        <v>0</v>
      </c>
      <c r="LW95" s="25">
        <f t="shared" si="412"/>
        <v>0</v>
      </c>
      <c r="LX95" s="25">
        <f t="shared" si="308"/>
        <v>0</v>
      </c>
      <c r="LY95" s="25">
        <f t="shared" si="309"/>
        <v>0</v>
      </c>
      <c r="LZ95" s="25">
        <f t="shared" si="413"/>
        <v>0</v>
      </c>
      <c r="MA95" s="25">
        <f t="shared" si="310"/>
        <v>0</v>
      </c>
      <c r="MB95" s="25">
        <f t="shared" si="311"/>
        <v>0</v>
      </c>
      <c r="MC95" s="25">
        <f t="shared" si="414"/>
        <v>0</v>
      </c>
      <c r="MD95" s="25">
        <f t="shared" si="312"/>
        <v>0</v>
      </c>
      <c r="ME95" s="25">
        <f t="shared" si="313"/>
        <v>0</v>
      </c>
      <c r="MF95" s="25">
        <f t="shared" si="415"/>
        <v>0</v>
      </c>
      <c r="MG95" s="25">
        <f t="shared" si="314"/>
        <v>0</v>
      </c>
      <c r="MH95" s="25">
        <f t="shared" si="315"/>
        <v>0</v>
      </c>
      <c r="MI95" s="25">
        <f t="shared" si="416"/>
        <v>0</v>
      </c>
      <c r="MJ95" s="25">
        <f t="shared" si="316"/>
        <v>0</v>
      </c>
      <c r="MK95" s="25">
        <f t="shared" si="317"/>
        <v>0</v>
      </c>
      <c r="ML95" s="25">
        <f t="shared" si="417"/>
        <v>0</v>
      </c>
      <c r="MM95" s="25">
        <f t="shared" si="318"/>
        <v>0</v>
      </c>
      <c r="MN95" s="25">
        <f t="shared" si="319"/>
        <v>0</v>
      </c>
      <c r="MO95" s="25">
        <f t="shared" si="418"/>
        <v>0</v>
      </c>
      <c r="MP95" s="25">
        <f t="shared" si="320"/>
        <v>0</v>
      </c>
      <c r="MQ95" s="25">
        <f t="shared" si="321"/>
        <v>0</v>
      </c>
      <c r="MR95" s="25">
        <f t="shared" si="419"/>
        <v>0</v>
      </c>
      <c r="MS95" s="29">
        <v>1.4</v>
      </c>
      <c r="MT95" s="29">
        <v>0</v>
      </c>
      <c r="MU95" s="29">
        <v>1</v>
      </c>
      <c r="MV95" s="29">
        <v>1</v>
      </c>
      <c r="MW95" s="25">
        <f t="shared" si="322"/>
        <v>1.4</v>
      </c>
      <c r="MX95" s="25">
        <f t="shared" si="323"/>
        <v>2.2000000000000002</v>
      </c>
      <c r="MY95" s="25">
        <f t="shared" si="324"/>
        <v>0</v>
      </c>
      <c r="MZ95" s="25">
        <f t="shared" si="325"/>
        <v>0</v>
      </c>
      <c r="NA95" s="25">
        <f t="shared" si="326"/>
        <v>1.4</v>
      </c>
      <c r="NB95" s="25">
        <f t="shared" si="327"/>
        <v>2.21</v>
      </c>
      <c r="NC95" s="25">
        <f t="shared" si="328"/>
        <v>0</v>
      </c>
      <c r="ND95" s="25">
        <f t="shared" si="329"/>
        <v>0</v>
      </c>
      <c r="NE95" s="25">
        <f t="shared" si="420"/>
        <v>1.4</v>
      </c>
      <c r="NF95" s="25">
        <f t="shared" si="420"/>
        <v>2.2050000000000001</v>
      </c>
      <c r="NG95" s="25">
        <f t="shared" si="420"/>
        <v>0</v>
      </c>
      <c r="NH95" s="25">
        <f t="shared" si="420"/>
        <v>0</v>
      </c>
      <c r="NI95" s="25">
        <f t="shared" si="330"/>
        <v>82.64</v>
      </c>
      <c r="NJ95" s="25">
        <f t="shared" si="331"/>
        <v>0</v>
      </c>
      <c r="NK95" s="25">
        <f t="shared" si="332"/>
        <v>82.64</v>
      </c>
      <c r="NL95" s="25">
        <f t="shared" si="333"/>
        <v>68.16</v>
      </c>
      <c r="NM95" s="25">
        <f t="shared" si="334"/>
        <v>0</v>
      </c>
      <c r="NN95" s="25">
        <f t="shared" si="421"/>
        <v>68.16</v>
      </c>
      <c r="NO95" s="25">
        <f t="shared" si="335"/>
        <v>0</v>
      </c>
      <c r="NP95" s="25">
        <f t="shared" si="336"/>
        <v>0</v>
      </c>
      <c r="NQ95" s="25">
        <f t="shared" si="422"/>
        <v>0</v>
      </c>
      <c r="NR95" s="25">
        <f t="shared" si="337"/>
        <v>0</v>
      </c>
      <c r="NS95" s="25">
        <f t="shared" si="338"/>
        <v>0</v>
      </c>
      <c r="NT95" s="25">
        <f t="shared" si="423"/>
        <v>0</v>
      </c>
      <c r="NU95" s="25">
        <f t="shared" si="339"/>
        <v>0</v>
      </c>
      <c r="NV95" s="25">
        <f t="shared" si="340"/>
        <v>0</v>
      </c>
      <c r="NW95" s="25">
        <f t="shared" si="424"/>
        <v>0</v>
      </c>
      <c r="NX95" s="25">
        <f t="shared" si="425"/>
        <v>68.16</v>
      </c>
      <c r="NY95" s="25">
        <f t="shared" si="425"/>
        <v>0</v>
      </c>
      <c r="NZ95" s="25">
        <f t="shared" si="426"/>
        <v>68.16</v>
      </c>
      <c r="OA95" s="25">
        <f t="shared" si="427"/>
        <v>14.48</v>
      </c>
      <c r="OB95" s="25">
        <f t="shared" si="427"/>
        <v>0</v>
      </c>
      <c r="OC95" s="25">
        <f t="shared" si="428"/>
        <v>14.48</v>
      </c>
      <c r="OD95" s="25">
        <f t="shared" si="429"/>
        <v>68.16</v>
      </c>
      <c r="OE95" s="25">
        <f t="shared" si="429"/>
        <v>0</v>
      </c>
      <c r="OF95" s="25">
        <f t="shared" si="429"/>
        <v>68.16</v>
      </c>
      <c r="OG95" s="25">
        <f t="shared" si="341"/>
        <v>0</v>
      </c>
      <c r="OH95" s="25">
        <f t="shared" si="342"/>
        <v>0</v>
      </c>
      <c r="OI95" s="25">
        <f t="shared" si="343"/>
        <v>0</v>
      </c>
      <c r="OJ95" s="25">
        <f t="shared" si="344"/>
        <v>0</v>
      </c>
      <c r="OK95" s="25">
        <f t="shared" si="345"/>
        <v>0</v>
      </c>
      <c r="OL95" s="25">
        <f t="shared" si="346"/>
        <v>0</v>
      </c>
      <c r="OM95" s="25">
        <f t="shared" si="430"/>
        <v>0</v>
      </c>
      <c r="ON95" s="25">
        <f t="shared" si="430"/>
        <v>0</v>
      </c>
      <c r="OO95" s="25">
        <f t="shared" si="430"/>
        <v>0</v>
      </c>
      <c r="OP95" s="25">
        <f t="shared" si="347"/>
        <v>0</v>
      </c>
      <c r="OQ95" s="25">
        <f t="shared" si="348"/>
        <v>0</v>
      </c>
      <c r="OR95" s="25">
        <f t="shared" si="431"/>
        <v>0</v>
      </c>
      <c r="OS95" s="19">
        <v>537203.99</v>
      </c>
      <c r="OT95" s="19">
        <v>2370663.34</v>
      </c>
    </row>
    <row r="96" spans="1:410" ht="33" customHeight="1" x14ac:dyDescent="0.25">
      <c r="A96" s="18"/>
      <c r="B96" s="18" t="s">
        <v>850</v>
      </c>
      <c r="C96" s="18">
        <v>1804.69</v>
      </c>
      <c r="D96" s="16" t="e">
        <f>_xlfn.IFNA(INDEX(#REF!,MATCH(E96,#REF!,0)),0)</f>
        <v>#REF!</v>
      </c>
      <c r="E96" s="18" t="s">
        <v>881</v>
      </c>
      <c r="F96" s="16" t="s">
        <v>765</v>
      </c>
      <c r="G96" s="16" t="s">
        <v>766</v>
      </c>
      <c r="H96" s="16" t="s">
        <v>767</v>
      </c>
      <c r="I96" s="16" t="s">
        <v>768</v>
      </c>
      <c r="J96" s="16" t="s">
        <v>769</v>
      </c>
      <c r="K96" s="16" t="s">
        <v>770</v>
      </c>
      <c r="L96" s="16" t="s">
        <v>771</v>
      </c>
      <c r="M96" s="18">
        <v>1.64</v>
      </c>
      <c r="N96" s="18">
        <v>1.94</v>
      </c>
      <c r="O96" s="18">
        <v>2.04</v>
      </c>
      <c r="P96" s="18">
        <v>2.34</v>
      </c>
      <c r="Q96" s="18">
        <v>0.1</v>
      </c>
      <c r="R96" s="18">
        <v>1.8399999999999999</v>
      </c>
      <c r="S96" s="18">
        <v>2.14</v>
      </c>
      <c r="T96" s="18">
        <v>0.2</v>
      </c>
      <c r="U96" s="18">
        <v>0</v>
      </c>
      <c r="V96" s="18">
        <v>0</v>
      </c>
      <c r="W96" s="18">
        <v>0</v>
      </c>
      <c r="X96" s="18">
        <v>1.64</v>
      </c>
      <c r="Y96" s="18">
        <v>1.9</v>
      </c>
      <c r="Z96" s="20">
        <f t="shared" si="349"/>
        <v>2.2000000000000002</v>
      </c>
      <c r="AA96" s="18">
        <v>0.22</v>
      </c>
      <c r="AB96" s="18">
        <v>0</v>
      </c>
      <c r="AC96" s="18">
        <v>0</v>
      </c>
      <c r="AD96" s="18">
        <v>0</v>
      </c>
      <c r="AE96" s="18">
        <v>0</v>
      </c>
      <c r="AF96" s="18">
        <v>0</v>
      </c>
      <c r="AG96" s="18">
        <v>1.2</v>
      </c>
      <c r="AH96" s="18">
        <v>1.5</v>
      </c>
      <c r="AI96" s="20">
        <f t="shared" si="350"/>
        <v>2.35</v>
      </c>
      <c r="AJ96" s="18">
        <v>0</v>
      </c>
      <c r="AK96" s="18">
        <v>0</v>
      </c>
      <c r="AL96" s="20">
        <f t="shared" si="351"/>
        <v>0</v>
      </c>
      <c r="AM96" s="18">
        <v>1.64</v>
      </c>
      <c r="AN96" s="18">
        <v>1.5</v>
      </c>
      <c r="AO96" s="18">
        <v>0.15</v>
      </c>
      <c r="AP96" s="18">
        <v>0.22</v>
      </c>
      <c r="AQ96" s="18">
        <v>1.64</v>
      </c>
      <c r="AR96" s="18">
        <v>1.72</v>
      </c>
      <c r="AS96" s="18">
        <v>0.12</v>
      </c>
      <c r="AT96" s="18">
        <v>0.11</v>
      </c>
      <c r="AU96" s="18">
        <v>0</v>
      </c>
      <c r="AV96" s="18">
        <v>1</v>
      </c>
      <c r="AW96" s="18">
        <v>0</v>
      </c>
      <c r="AX96" s="18">
        <v>0</v>
      </c>
      <c r="AY96" s="18">
        <v>0</v>
      </c>
      <c r="AZ96" s="18">
        <v>0</v>
      </c>
      <c r="BA96" s="18">
        <v>0</v>
      </c>
      <c r="BB96" s="18">
        <v>0</v>
      </c>
      <c r="BC96" s="18">
        <v>0</v>
      </c>
      <c r="BD96" s="18">
        <v>0</v>
      </c>
      <c r="BE96" s="18">
        <v>2</v>
      </c>
      <c r="BF96" s="18">
        <v>0</v>
      </c>
      <c r="BG96" s="18">
        <v>0</v>
      </c>
      <c r="BH96" s="18">
        <v>0</v>
      </c>
      <c r="BI96" s="18">
        <v>0</v>
      </c>
      <c r="BJ96" s="18">
        <v>0</v>
      </c>
      <c r="BK96" s="18">
        <v>0</v>
      </c>
      <c r="BL96" s="18">
        <v>0</v>
      </c>
      <c r="BM96" s="18">
        <v>0</v>
      </c>
      <c r="BN96" s="18">
        <v>0</v>
      </c>
      <c r="BO96" s="18">
        <v>0</v>
      </c>
      <c r="BP96" s="18">
        <v>0</v>
      </c>
      <c r="BQ96" s="18">
        <v>0</v>
      </c>
      <c r="BR96" s="18">
        <v>0</v>
      </c>
      <c r="BS96" s="18">
        <v>0</v>
      </c>
      <c r="BT96" s="18">
        <v>0</v>
      </c>
      <c r="BU96" s="18">
        <v>0</v>
      </c>
      <c r="BV96" s="18">
        <v>0</v>
      </c>
      <c r="BW96" s="18">
        <v>0</v>
      </c>
      <c r="BX96" s="18">
        <v>0</v>
      </c>
      <c r="BY96" s="18">
        <v>0</v>
      </c>
      <c r="BZ96" s="18">
        <v>0</v>
      </c>
      <c r="CA96" s="16" t="e">
        <f>_xlfn.IFNA(IF(RIGHT(D96,2)="=G",0,INDEX(#REF!,MATCH(E96,#REF!,0))),0)</f>
        <v>#REF!</v>
      </c>
      <c r="CB96" s="16" t="s">
        <v>776</v>
      </c>
      <c r="CC96" s="18">
        <v>0</v>
      </c>
      <c r="CD96" s="18">
        <v>0</v>
      </c>
      <c r="CE96" s="18">
        <v>1.4</v>
      </c>
      <c r="CF96" s="18">
        <v>0.85</v>
      </c>
      <c r="CG96" s="18">
        <v>0.12</v>
      </c>
      <c r="CH96" s="18">
        <v>2</v>
      </c>
      <c r="CI96" s="16" t="s">
        <v>98</v>
      </c>
      <c r="CJ96" s="18">
        <v>0</v>
      </c>
      <c r="CK96" s="20">
        <f t="shared" si="217"/>
        <v>1.88</v>
      </c>
      <c r="CL96" s="20">
        <f t="shared" si="352"/>
        <v>1.88</v>
      </c>
      <c r="CM96" s="18">
        <v>22.49</v>
      </c>
      <c r="CN96" s="18">
        <v>26.36</v>
      </c>
      <c r="CO96" s="18">
        <v>25.521000000000001</v>
      </c>
      <c r="CP96" s="22">
        <f t="shared" si="218"/>
        <v>25.52</v>
      </c>
      <c r="CQ96" s="22">
        <f t="shared" si="219"/>
        <v>23.64</v>
      </c>
      <c r="CR96" s="22">
        <f t="shared" si="353"/>
        <v>1.88</v>
      </c>
      <c r="CS96" s="22">
        <f t="shared" si="220"/>
        <v>23.740000000000002</v>
      </c>
      <c r="CT96" s="22">
        <f t="shared" si="221"/>
        <v>23.94</v>
      </c>
      <c r="CU96" s="18">
        <v>23.94</v>
      </c>
      <c r="CV96" s="22">
        <f t="shared" si="354"/>
        <v>2.2000000000000002</v>
      </c>
      <c r="CW96" s="22">
        <f t="shared" si="222"/>
        <v>0</v>
      </c>
      <c r="CX96" s="22">
        <f t="shared" si="223"/>
        <v>0</v>
      </c>
      <c r="CY96" s="22">
        <f t="shared" si="224"/>
        <v>26.09</v>
      </c>
      <c r="CZ96" s="22">
        <f t="shared" si="225"/>
        <v>26.24</v>
      </c>
      <c r="DA96" s="18">
        <v>26.36</v>
      </c>
      <c r="DB96" s="20">
        <f t="shared" si="355"/>
        <v>2.72</v>
      </c>
      <c r="DC96" s="20">
        <f t="shared" si="356"/>
        <v>0.84</v>
      </c>
      <c r="DD96" s="20">
        <f t="shared" si="357"/>
        <v>1.8800000000000003</v>
      </c>
      <c r="DE96" s="20">
        <f t="shared" si="226"/>
        <v>0.1</v>
      </c>
      <c r="DF96" s="20">
        <f t="shared" si="227"/>
        <v>0.2</v>
      </c>
      <c r="DG96" s="20">
        <f t="shared" si="228"/>
        <v>1.58</v>
      </c>
      <c r="DH96" s="20">
        <f t="shared" si="229"/>
        <v>0</v>
      </c>
      <c r="DI96" s="20">
        <f t="shared" si="230"/>
        <v>0</v>
      </c>
      <c r="DJ96" s="20">
        <f t="shared" si="231"/>
        <v>0</v>
      </c>
      <c r="DK96" s="20">
        <f t="shared" si="358"/>
        <v>1.8800000000000001</v>
      </c>
      <c r="DL96" s="20">
        <f t="shared" si="359"/>
        <v>0</v>
      </c>
      <c r="DM96" s="20">
        <f t="shared" si="360"/>
        <v>0</v>
      </c>
      <c r="DN96" s="20">
        <f t="shared" si="361"/>
        <v>0</v>
      </c>
      <c r="DO96" s="18">
        <v>2.54</v>
      </c>
      <c r="DP96" s="18">
        <v>0</v>
      </c>
      <c r="DQ96" s="18">
        <v>1</v>
      </c>
      <c r="DR96" s="18">
        <v>1</v>
      </c>
      <c r="DS96" s="25">
        <f t="shared" si="362"/>
        <v>2.54</v>
      </c>
      <c r="DT96" s="25">
        <f t="shared" si="363"/>
        <v>0</v>
      </c>
      <c r="DU96" s="25">
        <f t="shared" si="364"/>
        <v>4.78</v>
      </c>
      <c r="DV96" s="25">
        <f t="shared" si="365"/>
        <v>0</v>
      </c>
      <c r="DW96" s="25">
        <f t="shared" si="366"/>
        <v>4.78</v>
      </c>
      <c r="DX96" s="25">
        <f t="shared" si="367"/>
        <v>9.75</v>
      </c>
      <c r="DY96" s="25">
        <f t="shared" si="368"/>
        <v>0</v>
      </c>
      <c r="DZ96" s="25">
        <f t="shared" si="369"/>
        <v>9.75</v>
      </c>
      <c r="EA96" s="25">
        <f t="shared" si="370"/>
        <v>6.29</v>
      </c>
      <c r="EB96" s="25">
        <f t="shared" si="371"/>
        <v>0</v>
      </c>
      <c r="EC96" s="25">
        <f t="shared" si="372"/>
        <v>6.29</v>
      </c>
      <c r="ED96" s="25">
        <f t="shared" si="373"/>
        <v>3.46</v>
      </c>
      <c r="EE96" s="25">
        <f t="shared" si="373"/>
        <v>0</v>
      </c>
      <c r="EF96" s="25">
        <f t="shared" si="374"/>
        <v>3.46</v>
      </c>
      <c r="EG96" s="25">
        <f t="shared" si="375"/>
        <v>6.29</v>
      </c>
      <c r="EH96" s="25">
        <f t="shared" si="375"/>
        <v>0</v>
      </c>
      <c r="EI96" s="25">
        <f t="shared" si="376"/>
        <v>6.29</v>
      </c>
      <c r="EJ96" s="18">
        <v>1804.69</v>
      </c>
      <c r="EK96" s="18">
        <v>1765.99</v>
      </c>
      <c r="EL96" s="18" t="s">
        <v>881</v>
      </c>
      <c r="EM96" s="18" t="s">
        <v>882</v>
      </c>
      <c r="EN96" s="16" t="s">
        <v>774</v>
      </c>
      <c r="EO96" s="16" t="s">
        <v>132</v>
      </c>
      <c r="EP96" s="16" t="e">
        <f>IF(OR(EN96="Cống tròn",EN96="Cống hộp",EN96="Ống nhựa"),INDEX(#REF!,MATCH(E96,#REF!,0)),IF(OR(EN96="Rãnh xây",EN96="Rãnh bê tông"),INDEX(#REF!,MATCH(E96,#REF!,0)),0))</f>
        <v>#REF!</v>
      </c>
      <c r="EQ96" s="18">
        <v>37.500000000000043</v>
      </c>
      <c r="ER96" s="18">
        <v>1</v>
      </c>
      <c r="ES96" s="25">
        <f t="shared" si="377"/>
        <v>37</v>
      </c>
      <c r="ET96" s="1" t="e">
        <f>_xlfn.IFNA(IF(EN96="Cống tròn",INDEX(#REF!,MATCH(E96,#REF!,0)),IF(EN96="Cống hộp",INDEX(#REF!,MATCH(E96,#REF!,0)),EU96&amp;" ,"&amp;EV96)),0)</f>
        <v>#REF!</v>
      </c>
      <c r="EU96" s="16" t="s">
        <v>769</v>
      </c>
      <c r="EV96" s="16" t="s">
        <v>775</v>
      </c>
      <c r="EW96" s="16" t="e">
        <f>_xlfn.IFNA(INDEX(#REF!,MATCH(E96,#REF!,0)),0)</f>
        <v>#REF!</v>
      </c>
      <c r="EX96" s="16"/>
      <c r="EY96" s="18">
        <v>0</v>
      </c>
      <c r="EZ96" s="18">
        <v>0</v>
      </c>
      <c r="FA96" s="18">
        <v>0</v>
      </c>
      <c r="FB96" s="19">
        <v>0</v>
      </c>
      <c r="FC96" s="19">
        <v>0</v>
      </c>
      <c r="FD96" s="25">
        <f t="shared" si="232"/>
        <v>0</v>
      </c>
      <c r="FE96" s="25">
        <f t="shared" si="378"/>
        <v>0</v>
      </c>
      <c r="FF96" s="18">
        <v>0.1</v>
      </c>
      <c r="FG96" s="18">
        <v>2</v>
      </c>
      <c r="FH96" s="18">
        <v>1</v>
      </c>
      <c r="FI96" s="25">
        <f t="shared" si="379"/>
        <v>1.2</v>
      </c>
      <c r="FJ96" s="18">
        <v>0</v>
      </c>
      <c r="FK96" s="18">
        <v>0</v>
      </c>
      <c r="FL96" s="18">
        <v>0.2</v>
      </c>
      <c r="FM96" s="18">
        <v>1.4</v>
      </c>
      <c r="FN96" s="18">
        <v>0</v>
      </c>
      <c r="FO96" s="25">
        <f t="shared" si="380"/>
        <v>1.4</v>
      </c>
      <c r="FP96" s="18">
        <v>1.4999999999999999E-2</v>
      </c>
      <c r="FQ96" s="18">
        <v>1</v>
      </c>
      <c r="FR96" s="25">
        <f t="shared" si="233"/>
        <v>36</v>
      </c>
      <c r="FS96" s="25">
        <f t="shared" si="234"/>
        <v>0.52500000000000002</v>
      </c>
      <c r="FT96" s="25">
        <f t="shared" si="235"/>
        <v>36.524999999999999</v>
      </c>
      <c r="FU96" s="25">
        <f t="shared" si="236"/>
        <v>-0.97500000000004405</v>
      </c>
      <c r="FV96" s="25" t="str">
        <f t="shared" si="381"/>
        <v>Thêm 01</v>
      </c>
      <c r="FW96" s="25">
        <f t="shared" si="382"/>
        <v>0.04</v>
      </c>
      <c r="FX96" s="16"/>
      <c r="FY96" s="16"/>
      <c r="FZ96" s="16"/>
      <c r="GA96" s="16"/>
      <c r="GB96" s="19">
        <v>0</v>
      </c>
      <c r="GC96" s="19">
        <v>0</v>
      </c>
      <c r="GD96" s="19">
        <v>0</v>
      </c>
      <c r="GE96" s="19">
        <v>0</v>
      </c>
      <c r="GF96" s="19">
        <v>0</v>
      </c>
      <c r="GG96" s="19">
        <v>0</v>
      </c>
      <c r="GH96" s="19">
        <v>0</v>
      </c>
      <c r="GI96" s="19">
        <v>0</v>
      </c>
      <c r="GJ96" s="19">
        <v>0</v>
      </c>
      <c r="GK96" s="19">
        <v>0</v>
      </c>
      <c r="GL96" s="25">
        <f t="shared" si="237"/>
        <v>0</v>
      </c>
      <c r="GM96" s="25">
        <f t="shared" si="383"/>
        <v>0</v>
      </c>
      <c r="GN96" s="19">
        <v>0</v>
      </c>
      <c r="GO96" s="19">
        <v>0</v>
      </c>
      <c r="GP96" s="19">
        <v>0</v>
      </c>
      <c r="GQ96" s="19">
        <v>0</v>
      </c>
      <c r="GR96" s="1" t="e">
        <f>_xlfn.IFNA(INDEX(#REF!,MATCH(E96,#REF!,0)),0)</f>
        <v>#REF!</v>
      </c>
      <c r="GS96" s="16"/>
      <c r="GT96" s="18">
        <v>0</v>
      </c>
      <c r="GU96" s="18">
        <v>0</v>
      </c>
      <c r="GV96" s="18">
        <v>0</v>
      </c>
      <c r="GW96" s="18">
        <v>0</v>
      </c>
      <c r="GX96" s="25">
        <f t="shared" si="238"/>
        <v>0</v>
      </c>
      <c r="GY96" s="25">
        <f t="shared" si="239"/>
        <v>0</v>
      </c>
      <c r="GZ96" s="25">
        <f t="shared" si="384"/>
        <v>0</v>
      </c>
      <c r="HA96" s="1" t="e" cm="1">
        <f t="array" ref="HA96">INDEX(#REF!,MATCH(EJ96&amp;EK96&amp;HD96&amp;HE96&amp;HF96,#REF!&amp;#REF!&amp;#REF!&amp;#REF!&amp;#REF!,0))</f>
        <v>#REF!</v>
      </c>
      <c r="HB96" s="16"/>
      <c r="HC96" s="25">
        <f t="shared" si="385"/>
        <v>0</v>
      </c>
      <c r="HD96" s="18">
        <v>0</v>
      </c>
      <c r="HE96" s="18">
        <v>0</v>
      </c>
      <c r="HF96" s="18">
        <v>0</v>
      </c>
      <c r="HG96" s="1" t="e" cm="1">
        <f t="array" ref="HG96">INDEX(#REF!,MATCH(EJ96&amp;EK96&amp;HJ96&amp;HK96&amp;HL96,#REF!&amp;#REF!&amp;#REF!&amp;#REF!&amp;#REF!,0))</f>
        <v>#REF!</v>
      </c>
      <c r="HH96" s="16"/>
      <c r="HI96" s="25">
        <f t="shared" si="386"/>
        <v>0</v>
      </c>
      <c r="HJ96" s="25">
        <f t="shared" si="387"/>
        <v>0</v>
      </c>
      <c r="HK96" s="19">
        <v>0</v>
      </c>
      <c r="HL96" s="19">
        <v>0</v>
      </c>
      <c r="HM96" s="18">
        <v>0.01</v>
      </c>
      <c r="HN96" s="18">
        <v>1</v>
      </c>
      <c r="HO96" s="25">
        <f t="shared" si="388"/>
        <v>0</v>
      </c>
      <c r="HP96" s="25">
        <f t="shared" si="389"/>
        <v>0</v>
      </c>
      <c r="HQ96" s="25">
        <f t="shared" si="390"/>
        <v>0</v>
      </c>
      <c r="HR96" s="25">
        <f t="shared" si="391"/>
        <v>0</v>
      </c>
      <c r="HS96" s="25">
        <f t="shared" si="392"/>
        <v>0</v>
      </c>
      <c r="HT96" s="19">
        <v>0</v>
      </c>
      <c r="HU96" s="19">
        <v>0</v>
      </c>
      <c r="HV96" s="19">
        <v>0</v>
      </c>
      <c r="HW96" s="25">
        <f t="shared" si="393"/>
        <v>0</v>
      </c>
      <c r="HX96" s="19">
        <v>0</v>
      </c>
      <c r="HY96" s="19">
        <v>0</v>
      </c>
      <c r="HZ96" s="18">
        <v>25.52</v>
      </c>
      <c r="IA96" s="20">
        <f>ROUND(IF(EN96="Cống tròn",IF(EN96="Cống tròn",IF(EU96="Không có móng",IQ96-FF96,IF(EU96="Đế",IP96-FN96,IF(OR(EU96="Móng bê tông",EU96="Móng bê tông kết hợp đế"),II96-FJ96,0))),0),IF(EN96="Cống hộp",IF(AND(EN96="Cống hộp",EU96="Không có móng"),IQ96-GF96,IF(AND(EN96="Cống hộp",EU96="Móng bê tông"),IJ96-GB96,0)),IF(OR(EN96="Rãnh xây",EN96="Rãnh bê tông"),IF(OR(EN96="Rãnh xây",EN96="Rãnh bê tông"),IK96-GB96,0),IF(EN96="Ống nhựa",IF(AND(EN96="Ống nhựa",EU96="Không đắp cát"),IQ96-HT96,IF(AND(EN96="Ống nhựa",EU96="Đắp cát"),IH96-HX96,0)),IF(EN96="Rãnh thang",IF(EN96="Rãnh thang",IF(EU96="Móng bê tông",#REF!-#REF!,IQ96),0),0))))),2)</f>
        <v>23.94</v>
      </c>
      <c r="IB96" s="20">
        <f t="shared" si="394"/>
        <v>1.5799999999999983</v>
      </c>
      <c r="IC96" s="20">
        <f t="shared" si="240"/>
        <v>23.939999999999998</v>
      </c>
      <c r="ID96" s="20">
        <f t="shared" si="241"/>
        <v>0</v>
      </c>
      <c r="IE96" s="20">
        <f t="shared" si="242"/>
        <v>0</v>
      </c>
      <c r="IF96" s="20">
        <f t="shared" si="243"/>
        <v>0</v>
      </c>
      <c r="IG96" s="20">
        <f>IF(EN96="Rãnh thang",IF(AND(EN96="Rãnh thang",EU96="Móng bê tông"),IQ96-#REF!,0),IF(EN96="Ống nhựa",IF(AND(EN96="Ống nhựa",EU96="Đắp cát"),IQ96-HT96,0),IF(EN96="Cống tròn",IF(EN96="Cống tròn",IF(OR(EU96="Móng bê tông",EU96="Móng bê tông kết hợp đế"),IM96-FL96,0),0),IF(EN96="Cống hộp",IF(AND(EN96="Cống hộp",EU96="Móng bê tông"),IN96-GD96,0),IF(OR(EN96="Rãnh xây",EN96="Rãnh bê tông"),IF(AND(EN96="Rãnh xây",EU96="Móng bê tông"),IO96-GD96,IF(AND(EN96="Rãnh bê tông",EU96="Móng bê tông"),IO96-GD96,0)),0)))))</f>
        <v>23.939999999999998</v>
      </c>
      <c r="IH96" s="20">
        <f t="shared" si="244"/>
        <v>0</v>
      </c>
      <c r="II96" s="20">
        <f t="shared" si="245"/>
        <v>23.939999999999998</v>
      </c>
      <c r="IJ96" s="20">
        <f t="shared" si="246"/>
        <v>0</v>
      </c>
      <c r="IK96" s="20">
        <f t="shared" si="247"/>
        <v>0</v>
      </c>
      <c r="IL96" s="20">
        <f t="shared" si="248"/>
        <v>24.139999999999997</v>
      </c>
      <c r="IM96" s="20">
        <f t="shared" si="249"/>
        <v>24.139999999999997</v>
      </c>
      <c r="IN96" s="20">
        <f t="shared" si="250"/>
        <v>0</v>
      </c>
      <c r="IO96" s="20">
        <f t="shared" si="251"/>
        <v>0</v>
      </c>
      <c r="IP96" s="20">
        <f t="shared" si="252"/>
        <v>0</v>
      </c>
      <c r="IQ96" s="18">
        <v>24.24</v>
      </c>
      <c r="IR96" s="25">
        <f t="shared" si="395"/>
        <v>0</v>
      </c>
      <c r="IS96" s="25">
        <f t="shared" si="253"/>
        <v>0</v>
      </c>
      <c r="IT96" s="25">
        <f t="shared" si="254"/>
        <v>0</v>
      </c>
      <c r="IU96" s="25">
        <f>ROUND(IF(EN96="Cống tròn",IF(EN96="Cống tròn",IV96+FF96,0),IF(EN96="Cống hộp",IF(EN96="Cống hộp",IV96+GP96,0),IF(OR(EN96="Rãnh xây",EN96="Rãnh bê tông"),IF(OR(EN96="Rãnh xây",EN96="Rãnh bê tông"),IV96+GP96,0),IF(EN96="ống nhựa",IF(EN96="Ống nhựa",IV96+HT96,0),IF(EN96="Rãnh thang",IF(EN96="Rãnh thang",IQ96+#REF!,0),0))))),2)</f>
        <v>25.28</v>
      </c>
      <c r="IV96" s="18">
        <v>25.18</v>
      </c>
      <c r="IW96" s="25">
        <f t="shared" si="255"/>
        <v>25.28</v>
      </c>
      <c r="IX96" s="25">
        <f t="shared" si="256"/>
        <v>0</v>
      </c>
      <c r="IY96" s="25">
        <f t="shared" si="257"/>
        <v>0</v>
      </c>
      <c r="IZ96" s="25">
        <f t="shared" si="258"/>
        <v>0</v>
      </c>
      <c r="JA96" s="25">
        <f t="shared" si="259"/>
        <v>0</v>
      </c>
      <c r="JB96" s="18">
        <v>25.89</v>
      </c>
      <c r="JC96" s="20">
        <f>ROUND(IF(EN96="Cống tròn",IF(EN96="Cống tròn",IF(EU96="Không có móng",JS96-FF96,IF(EU96="Đế",JR96-FN96,IF(OR(EU96="Móng bê tông",EU96="Móng bê tông kết hợp đế"),JK96-FJ96,0))),0),IF(EN96="Cống hộp",IF(AND(EN96="Cống hộp",EU96="Không có móng"),JS96-GF96,IF(AND(EN96="Cống hộp",EU96="Móng bê tông"),JL96-GB96,0)),IF(OR(EN96="Rãnh xây",EN96="Rãnh bê tông"),IF(OR(EN96="Rãnh xây",EN96="Rãnh bê tông"),JM96-GB96,0),IF(EN96="Ống nhựa",IF(AND(EN96="Ống nhựa",EU96="Không đắp cát"),JS96-HT96,IF(AND(EN96="Ống nhựa",EU96="Đắp cát"),JJ96-HX96,0)),IF(EN96="Rãnh thang",IF(EN96="Rãnh thang",IF(EU96="Móng bê tông",#REF!-#REF!,JS96),0),0))))),2)</f>
        <v>23.88</v>
      </c>
      <c r="JD96" s="20">
        <f t="shared" si="396"/>
        <v>2.0100000000000016</v>
      </c>
      <c r="JE96" s="20">
        <f t="shared" si="260"/>
        <v>23.88</v>
      </c>
      <c r="JF96" s="20">
        <f t="shared" si="261"/>
        <v>0</v>
      </c>
      <c r="JG96" s="20">
        <f t="shared" si="262"/>
        <v>0</v>
      </c>
      <c r="JH96" s="20">
        <f t="shared" si="263"/>
        <v>0</v>
      </c>
      <c r="JI96" s="20">
        <f>IF(EN96="Rãnh thang",IF(AND(EN96="Rãnh thang",EU96="Móng bê tông"),JS96-#REF!,0),IF(EN96="Ống nhựa",IF(AND(EN96="Ống nhựa",EU96="Đắp cát"),JS96-HT96,0),IF(EN96="Cống tròn",IF(EN96="Cống tròn",IF(OR(EU96="Móng bê tông",EU96="Móng bê tông kết hợp đế"),JO96-FL96,0),0),IF(EN96="Cống hộp",IF(AND(EN96="Cống hộp",EU96="Móng bê tông"),JP96-GD96,0),IF(OR(EN96="Rãnh xây",EN96="Rãnh bê tông"),IF(AND(EN96="Rãnh xây",EU96="Móng bê tông"),JQ96-GD96,IF(AND(EN96="Rãnh bê tông",EU96="Móng bê tông"),JQ96-GD96,0)),0)))))</f>
        <v>23.88</v>
      </c>
      <c r="JJ96" s="20">
        <f t="shared" si="264"/>
        <v>0</v>
      </c>
      <c r="JK96" s="20">
        <f t="shared" si="265"/>
        <v>23.88</v>
      </c>
      <c r="JL96" s="20">
        <f t="shared" si="266"/>
        <v>0</v>
      </c>
      <c r="JM96" s="20">
        <f t="shared" si="267"/>
        <v>0</v>
      </c>
      <c r="JN96" s="20">
        <f t="shared" si="268"/>
        <v>24.08</v>
      </c>
      <c r="JO96" s="20">
        <f t="shared" si="269"/>
        <v>24.08</v>
      </c>
      <c r="JP96" s="20">
        <f t="shared" si="270"/>
        <v>0</v>
      </c>
      <c r="JQ96" s="20">
        <f t="shared" si="271"/>
        <v>0</v>
      </c>
      <c r="JR96" s="20">
        <f t="shared" si="272"/>
        <v>0</v>
      </c>
      <c r="JS96" s="26">
        <v>24.18</v>
      </c>
      <c r="JT96" s="25">
        <f t="shared" si="397"/>
        <v>0</v>
      </c>
      <c r="JU96" s="25">
        <f t="shared" si="273"/>
        <v>0</v>
      </c>
      <c r="JV96" s="25">
        <f t="shared" si="274"/>
        <v>0</v>
      </c>
      <c r="JW96" s="25">
        <f>ROUND(IF(EN96="Cống tròn",IF(EN96="Cống tròn",JX96+FF96,0),IF(EN96="Cống hộp",IF(EN96="Cống hộp",JX96+GP96,0),IF(OR(EN96="Rãnh xây",EN96="Rãnh bê tông"),IF(OR(EN96="Rãnh xây",EN96="Rãnh bê tông"),JX96+GP96,0),IF(EN96="ống nhựa",IF(EN96="Ống nhựa",JX96+HT96,0),IF(EN96="Rãnh thang",IF(EN96="Rãnh thang",JS96+#REF!,0),0))))),2)</f>
        <v>25.28</v>
      </c>
      <c r="JX96" s="27">
        <v>25.18</v>
      </c>
      <c r="JY96" s="25">
        <f t="shared" si="275"/>
        <v>25.28</v>
      </c>
      <c r="JZ96" s="25">
        <f t="shared" si="276"/>
        <v>0</v>
      </c>
      <c r="KA96" s="25">
        <f t="shared" si="277"/>
        <v>0</v>
      </c>
      <c r="KB96" s="25">
        <f t="shared" si="278"/>
        <v>0</v>
      </c>
      <c r="KC96" s="25">
        <f t="shared" si="279"/>
        <v>0</v>
      </c>
      <c r="KD96" s="28" t="s">
        <v>98</v>
      </c>
      <c r="KE96" s="27">
        <v>0</v>
      </c>
      <c r="KF96" s="25">
        <f t="shared" si="280"/>
        <v>1.5799999999999983</v>
      </c>
      <c r="KG96" s="25">
        <f t="shared" si="398"/>
        <v>1.5799999999999983</v>
      </c>
      <c r="KH96" s="27">
        <v>0</v>
      </c>
      <c r="KI96" s="25">
        <f t="shared" si="281"/>
        <v>2.0100000000000016</v>
      </c>
      <c r="KJ96" s="25">
        <f t="shared" si="399"/>
        <v>2.0100000000000016</v>
      </c>
      <c r="KK96" s="25">
        <f t="shared" si="282"/>
        <v>0</v>
      </c>
      <c r="KL96" s="25">
        <f t="shared" si="283"/>
        <v>0</v>
      </c>
      <c r="KM96" s="25">
        <f t="shared" si="400"/>
        <v>0</v>
      </c>
      <c r="KN96" s="25">
        <f t="shared" si="284"/>
        <v>0</v>
      </c>
      <c r="KO96" s="25">
        <f t="shared" si="285"/>
        <v>0</v>
      </c>
      <c r="KP96" s="25">
        <f t="shared" si="401"/>
        <v>0</v>
      </c>
      <c r="KQ96" s="25">
        <f t="shared" si="286"/>
        <v>0.2</v>
      </c>
      <c r="KR96" s="25">
        <f t="shared" si="287"/>
        <v>0.2</v>
      </c>
      <c r="KS96" s="25">
        <f t="shared" si="402"/>
        <v>0.2</v>
      </c>
      <c r="KT96" s="25">
        <f t="shared" si="288"/>
        <v>0</v>
      </c>
      <c r="KU96" s="25">
        <f t="shared" si="289"/>
        <v>0</v>
      </c>
      <c r="KV96" s="25">
        <f t="shared" si="403"/>
        <v>0</v>
      </c>
      <c r="KW96" s="25">
        <f t="shared" si="290"/>
        <v>0</v>
      </c>
      <c r="KX96" s="25">
        <f t="shared" si="291"/>
        <v>0</v>
      </c>
      <c r="KY96" s="25">
        <f t="shared" si="404"/>
        <v>0</v>
      </c>
      <c r="KZ96" s="25">
        <f t="shared" si="292"/>
        <v>0</v>
      </c>
      <c r="LA96" s="25">
        <f t="shared" si="293"/>
        <v>0</v>
      </c>
      <c r="LB96" s="25">
        <f t="shared" si="405"/>
        <v>0</v>
      </c>
      <c r="LC96" s="25">
        <f t="shared" si="294"/>
        <v>1.4</v>
      </c>
      <c r="LD96" s="25">
        <f t="shared" si="295"/>
        <v>1.4</v>
      </c>
      <c r="LE96" s="25">
        <f t="shared" si="406"/>
        <v>1.4</v>
      </c>
      <c r="LF96" s="25">
        <f t="shared" si="296"/>
        <v>0</v>
      </c>
      <c r="LG96" s="25">
        <f t="shared" si="297"/>
        <v>0</v>
      </c>
      <c r="LH96" s="25">
        <f t="shared" si="407"/>
        <v>0</v>
      </c>
      <c r="LI96" s="25">
        <f t="shared" si="298"/>
        <v>0</v>
      </c>
      <c r="LJ96" s="25">
        <f t="shared" si="299"/>
        <v>0</v>
      </c>
      <c r="LK96" s="25">
        <f t="shared" si="408"/>
        <v>0</v>
      </c>
      <c r="LL96" s="25">
        <f t="shared" si="300"/>
        <v>0</v>
      </c>
      <c r="LM96" s="25">
        <f t="shared" si="301"/>
        <v>0</v>
      </c>
      <c r="LN96" s="25">
        <f t="shared" si="409"/>
        <v>0</v>
      </c>
      <c r="LO96" s="25">
        <f t="shared" si="302"/>
        <v>0</v>
      </c>
      <c r="LP96" s="25">
        <f t="shared" si="303"/>
        <v>0</v>
      </c>
      <c r="LQ96" s="25">
        <f t="shared" si="410"/>
        <v>0</v>
      </c>
      <c r="LR96" s="25">
        <f t="shared" si="304"/>
        <v>0</v>
      </c>
      <c r="LS96" s="25">
        <f t="shared" si="305"/>
        <v>0</v>
      </c>
      <c r="LT96" s="25">
        <f t="shared" si="411"/>
        <v>0</v>
      </c>
      <c r="LU96" s="25">
        <f t="shared" si="306"/>
        <v>0</v>
      </c>
      <c r="LV96" s="25">
        <f t="shared" si="307"/>
        <v>0</v>
      </c>
      <c r="LW96" s="25">
        <f t="shared" si="412"/>
        <v>0</v>
      </c>
      <c r="LX96" s="25">
        <f t="shared" si="308"/>
        <v>0</v>
      </c>
      <c r="LY96" s="25">
        <f t="shared" si="309"/>
        <v>0</v>
      </c>
      <c r="LZ96" s="25">
        <f t="shared" si="413"/>
        <v>0</v>
      </c>
      <c r="MA96" s="25">
        <f t="shared" si="310"/>
        <v>0</v>
      </c>
      <c r="MB96" s="25">
        <f t="shared" si="311"/>
        <v>0</v>
      </c>
      <c r="MC96" s="25">
        <f t="shared" si="414"/>
        <v>0</v>
      </c>
      <c r="MD96" s="25">
        <f t="shared" si="312"/>
        <v>0</v>
      </c>
      <c r="ME96" s="25">
        <f t="shared" si="313"/>
        <v>0</v>
      </c>
      <c r="MF96" s="25">
        <f t="shared" si="415"/>
        <v>0</v>
      </c>
      <c r="MG96" s="25">
        <f t="shared" si="314"/>
        <v>0</v>
      </c>
      <c r="MH96" s="25">
        <f t="shared" si="315"/>
        <v>0</v>
      </c>
      <c r="MI96" s="25">
        <f t="shared" si="416"/>
        <v>0</v>
      </c>
      <c r="MJ96" s="25">
        <f t="shared" si="316"/>
        <v>0</v>
      </c>
      <c r="MK96" s="25">
        <f t="shared" si="317"/>
        <v>0</v>
      </c>
      <c r="ML96" s="25">
        <f t="shared" si="417"/>
        <v>0</v>
      </c>
      <c r="MM96" s="25">
        <f t="shared" si="318"/>
        <v>0</v>
      </c>
      <c r="MN96" s="25">
        <f t="shared" si="319"/>
        <v>0</v>
      </c>
      <c r="MO96" s="25">
        <f t="shared" si="418"/>
        <v>0</v>
      </c>
      <c r="MP96" s="25">
        <f t="shared" si="320"/>
        <v>0</v>
      </c>
      <c r="MQ96" s="25">
        <f t="shared" si="321"/>
        <v>0</v>
      </c>
      <c r="MR96" s="25">
        <f t="shared" si="419"/>
        <v>0</v>
      </c>
      <c r="MS96" s="29">
        <v>1.4</v>
      </c>
      <c r="MT96" s="29">
        <v>0</v>
      </c>
      <c r="MU96" s="29">
        <v>1</v>
      </c>
      <c r="MV96" s="29">
        <v>1</v>
      </c>
      <c r="MW96" s="25">
        <f t="shared" si="322"/>
        <v>1.4</v>
      </c>
      <c r="MX96" s="25">
        <f t="shared" si="323"/>
        <v>2.21</v>
      </c>
      <c r="MY96" s="25">
        <f t="shared" si="324"/>
        <v>0</v>
      </c>
      <c r="MZ96" s="25">
        <f t="shared" si="325"/>
        <v>0</v>
      </c>
      <c r="NA96" s="25">
        <f t="shared" si="326"/>
        <v>1.4</v>
      </c>
      <c r="NB96" s="25">
        <f t="shared" si="327"/>
        <v>2.81</v>
      </c>
      <c r="NC96" s="25">
        <f t="shared" si="328"/>
        <v>0</v>
      </c>
      <c r="ND96" s="25">
        <f t="shared" si="329"/>
        <v>0</v>
      </c>
      <c r="NE96" s="25">
        <f t="shared" si="420"/>
        <v>1.4</v>
      </c>
      <c r="NF96" s="25">
        <f t="shared" si="420"/>
        <v>2.5099999999999998</v>
      </c>
      <c r="NG96" s="25">
        <f t="shared" si="420"/>
        <v>0</v>
      </c>
      <c r="NH96" s="25">
        <f t="shared" si="420"/>
        <v>0</v>
      </c>
      <c r="NI96" s="25">
        <f t="shared" si="330"/>
        <v>94.13</v>
      </c>
      <c r="NJ96" s="25">
        <f t="shared" si="331"/>
        <v>0</v>
      </c>
      <c r="NK96" s="25">
        <f t="shared" si="332"/>
        <v>94.13</v>
      </c>
      <c r="NL96" s="25">
        <f t="shared" si="333"/>
        <v>68.2</v>
      </c>
      <c r="NM96" s="25">
        <f t="shared" si="334"/>
        <v>0</v>
      </c>
      <c r="NN96" s="25">
        <f t="shared" si="421"/>
        <v>68.2</v>
      </c>
      <c r="NO96" s="25">
        <f t="shared" si="335"/>
        <v>0</v>
      </c>
      <c r="NP96" s="25">
        <f t="shared" si="336"/>
        <v>0</v>
      </c>
      <c r="NQ96" s="25">
        <f t="shared" si="422"/>
        <v>0</v>
      </c>
      <c r="NR96" s="25">
        <f t="shared" si="337"/>
        <v>0</v>
      </c>
      <c r="NS96" s="25">
        <f t="shared" si="338"/>
        <v>0</v>
      </c>
      <c r="NT96" s="25">
        <f t="shared" si="423"/>
        <v>0</v>
      </c>
      <c r="NU96" s="25">
        <f t="shared" si="339"/>
        <v>0</v>
      </c>
      <c r="NV96" s="25">
        <f t="shared" si="340"/>
        <v>0</v>
      </c>
      <c r="NW96" s="25">
        <f t="shared" si="424"/>
        <v>0</v>
      </c>
      <c r="NX96" s="25">
        <f t="shared" si="425"/>
        <v>68.2</v>
      </c>
      <c r="NY96" s="25">
        <f t="shared" si="425"/>
        <v>0</v>
      </c>
      <c r="NZ96" s="25">
        <f t="shared" si="426"/>
        <v>68.2</v>
      </c>
      <c r="OA96" s="25">
        <f t="shared" si="427"/>
        <v>25.93</v>
      </c>
      <c r="OB96" s="25">
        <f t="shared" si="427"/>
        <v>0</v>
      </c>
      <c r="OC96" s="25">
        <f t="shared" si="428"/>
        <v>25.93</v>
      </c>
      <c r="OD96" s="25">
        <f t="shared" si="429"/>
        <v>68.2</v>
      </c>
      <c r="OE96" s="25">
        <f t="shared" si="429"/>
        <v>0</v>
      </c>
      <c r="OF96" s="25">
        <f t="shared" si="429"/>
        <v>68.2</v>
      </c>
      <c r="OG96" s="25">
        <f t="shared" si="341"/>
        <v>0</v>
      </c>
      <c r="OH96" s="25">
        <f t="shared" si="342"/>
        <v>0</v>
      </c>
      <c r="OI96" s="25">
        <f t="shared" si="343"/>
        <v>0</v>
      </c>
      <c r="OJ96" s="25">
        <f t="shared" si="344"/>
        <v>0</v>
      </c>
      <c r="OK96" s="25">
        <f t="shared" si="345"/>
        <v>0</v>
      </c>
      <c r="OL96" s="25">
        <f t="shared" si="346"/>
        <v>0</v>
      </c>
      <c r="OM96" s="25">
        <f t="shared" si="430"/>
        <v>0</v>
      </c>
      <c r="ON96" s="25">
        <f t="shared" si="430"/>
        <v>0</v>
      </c>
      <c r="OO96" s="25">
        <f t="shared" si="430"/>
        <v>0</v>
      </c>
      <c r="OP96" s="25">
        <f t="shared" si="347"/>
        <v>0</v>
      </c>
      <c r="OQ96" s="25">
        <f t="shared" si="348"/>
        <v>0</v>
      </c>
      <c r="OR96" s="25">
        <f t="shared" si="431"/>
        <v>0</v>
      </c>
      <c r="OS96" s="19">
        <v>537242.67000000004</v>
      </c>
      <c r="OT96" s="19">
        <v>2370663.34</v>
      </c>
    </row>
    <row r="97" spans="1:410" ht="33" customHeight="1" x14ac:dyDescent="0.25">
      <c r="A97" s="18"/>
      <c r="B97" s="18" t="s">
        <v>850</v>
      </c>
      <c r="C97" s="18">
        <v>1765.99</v>
      </c>
      <c r="D97" s="16" t="e">
        <f>_xlfn.IFNA(INDEX(#REF!,MATCH(E97,#REF!,0)),0)</f>
        <v>#REF!</v>
      </c>
      <c r="E97" s="18" t="s">
        <v>882</v>
      </c>
      <c r="F97" s="16" t="s">
        <v>765</v>
      </c>
      <c r="G97" s="16" t="s">
        <v>766</v>
      </c>
      <c r="H97" s="16" t="s">
        <v>767</v>
      </c>
      <c r="I97" s="16" t="s">
        <v>768</v>
      </c>
      <c r="J97" s="16" t="s">
        <v>769</v>
      </c>
      <c r="K97" s="16" t="s">
        <v>770</v>
      </c>
      <c r="L97" s="16" t="s">
        <v>771</v>
      </c>
      <c r="M97" s="18">
        <v>1.64</v>
      </c>
      <c r="N97" s="18">
        <v>1.94</v>
      </c>
      <c r="O97" s="18">
        <v>2.04</v>
      </c>
      <c r="P97" s="18">
        <v>2.34</v>
      </c>
      <c r="Q97" s="18">
        <v>0.1</v>
      </c>
      <c r="R97" s="18">
        <v>1.8399999999999999</v>
      </c>
      <c r="S97" s="18">
        <v>2.14</v>
      </c>
      <c r="T97" s="18">
        <v>0.2</v>
      </c>
      <c r="U97" s="18">
        <v>0</v>
      </c>
      <c r="V97" s="18">
        <v>0</v>
      </c>
      <c r="W97" s="18">
        <v>0</v>
      </c>
      <c r="X97" s="18">
        <v>1.64</v>
      </c>
      <c r="Y97" s="18">
        <v>1.9</v>
      </c>
      <c r="Z97" s="20">
        <f t="shared" si="349"/>
        <v>2.1</v>
      </c>
      <c r="AA97" s="18">
        <v>0.22</v>
      </c>
      <c r="AB97" s="18">
        <v>0</v>
      </c>
      <c r="AC97" s="18">
        <v>0</v>
      </c>
      <c r="AD97" s="18">
        <v>0</v>
      </c>
      <c r="AE97" s="18">
        <v>0</v>
      </c>
      <c r="AF97" s="18">
        <v>0</v>
      </c>
      <c r="AG97" s="18">
        <v>1.2</v>
      </c>
      <c r="AH97" s="18">
        <v>1.5</v>
      </c>
      <c r="AI97" s="20">
        <f t="shared" si="350"/>
        <v>2.25</v>
      </c>
      <c r="AJ97" s="18">
        <v>0</v>
      </c>
      <c r="AK97" s="18">
        <v>0</v>
      </c>
      <c r="AL97" s="20">
        <f t="shared" si="351"/>
        <v>0</v>
      </c>
      <c r="AM97" s="18">
        <v>1.64</v>
      </c>
      <c r="AN97" s="18">
        <v>1.5</v>
      </c>
      <c r="AO97" s="18">
        <v>0.15</v>
      </c>
      <c r="AP97" s="18">
        <v>0.22</v>
      </c>
      <c r="AQ97" s="18">
        <v>1.64</v>
      </c>
      <c r="AR97" s="18">
        <v>1.72</v>
      </c>
      <c r="AS97" s="18">
        <v>0.12</v>
      </c>
      <c r="AT97" s="18">
        <v>0.11</v>
      </c>
      <c r="AU97" s="18">
        <v>0</v>
      </c>
      <c r="AV97" s="18">
        <v>1</v>
      </c>
      <c r="AW97" s="18">
        <v>0</v>
      </c>
      <c r="AX97" s="18">
        <v>0</v>
      </c>
      <c r="AY97" s="18">
        <v>0</v>
      </c>
      <c r="AZ97" s="18">
        <v>0</v>
      </c>
      <c r="BA97" s="18">
        <v>0</v>
      </c>
      <c r="BB97" s="18">
        <v>0</v>
      </c>
      <c r="BC97" s="18">
        <v>0</v>
      </c>
      <c r="BD97" s="18">
        <v>0</v>
      </c>
      <c r="BE97" s="18">
        <v>2</v>
      </c>
      <c r="BF97" s="18">
        <v>0</v>
      </c>
      <c r="BG97" s="18">
        <v>0</v>
      </c>
      <c r="BH97" s="18">
        <v>0</v>
      </c>
      <c r="BI97" s="18">
        <v>0</v>
      </c>
      <c r="BJ97" s="18">
        <v>0</v>
      </c>
      <c r="BK97" s="18">
        <v>0</v>
      </c>
      <c r="BL97" s="18">
        <v>0</v>
      </c>
      <c r="BM97" s="18">
        <v>0</v>
      </c>
      <c r="BN97" s="18">
        <v>0</v>
      </c>
      <c r="BO97" s="18">
        <v>0</v>
      </c>
      <c r="BP97" s="18">
        <v>0</v>
      </c>
      <c r="BQ97" s="18">
        <v>0</v>
      </c>
      <c r="BR97" s="18">
        <v>0</v>
      </c>
      <c r="BS97" s="18">
        <v>0</v>
      </c>
      <c r="BT97" s="18">
        <v>0</v>
      </c>
      <c r="BU97" s="18">
        <v>0</v>
      </c>
      <c r="BV97" s="18">
        <v>0</v>
      </c>
      <c r="BW97" s="18">
        <v>0</v>
      </c>
      <c r="BX97" s="18">
        <v>0</v>
      </c>
      <c r="BY97" s="18">
        <v>0</v>
      </c>
      <c r="BZ97" s="18">
        <v>0</v>
      </c>
      <c r="CA97" s="16" t="e">
        <f>_xlfn.IFNA(IF(RIGHT(D97,2)="=G",0,INDEX(#REF!,MATCH(E97,#REF!,0))),0)</f>
        <v>#REF!</v>
      </c>
      <c r="CB97" s="16" t="s">
        <v>776</v>
      </c>
      <c r="CC97" s="18">
        <v>0</v>
      </c>
      <c r="CD97" s="18">
        <v>0</v>
      </c>
      <c r="CE97" s="18">
        <v>1.4</v>
      </c>
      <c r="CF97" s="18">
        <v>0.85</v>
      </c>
      <c r="CG97" s="18">
        <v>0.12</v>
      </c>
      <c r="CH97" s="18">
        <v>2</v>
      </c>
      <c r="CI97" s="16" t="s">
        <v>98</v>
      </c>
      <c r="CJ97" s="18">
        <v>0</v>
      </c>
      <c r="CK97" s="20">
        <f t="shared" si="217"/>
        <v>2.31</v>
      </c>
      <c r="CL97" s="20">
        <f t="shared" si="352"/>
        <v>2.31</v>
      </c>
      <c r="CM97" s="18">
        <v>25.89</v>
      </c>
      <c r="CN97" s="18">
        <v>26.29</v>
      </c>
      <c r="CO97" s="18">
        <v>25.451000000000001</v>
      </c>
      <c r="CP97" s="22">
        <f t="shared" si="218"/>
        <v>25.89</v>
      </c>
      <c r="CQ97" s="22">
        <f t="shared" si="219"/>
        <v>23.58</v>
      </c>
      <c r="CR97" s="22">
        <f t="shared" si="353"/>
        <v>2.31</v>
      </c>
      <c r="CS97" s="22">
        <f t="shared" si="220"/>
        <v>23.68</v>
      </c>
      <c r="CT97" s="22">
        <f t="shared" si="221"/>
        <v>23.88</v>
      </c>
      <c r="CU97" s="18">
        <v>23.88</v>
      </c>
      <c r="CV97" s="22">
        <f t="shared" si="354"/>
        <v>2.1</v>
      </c>
      <c r="CW97" s="22">
        <f t="shared" si="222"/>
        <v>0</v>
      </c>
      <c r="CX97" s="22">
        <f t="shared" si="223"/>
        <v>0</v>
      </c>
      <c r="CY97" s="22">
        <f t="shared" si="224"/>
        <v>26.02</v>
      </c>
      <c r="CZ97" s="22">
        <f t="shared" si="225"/>
        <v>26.17</v>
      </c>
      <c r="DA97" s="18">
        <v>26.29</v>
      </c>
      <c r="DB97" s="20">
        <f t="shared" si="355"/>
        <v>2.71</v>
      </c>
      <c r="DC97" s="20">
        <f t="shared" si="356"/>
        <v>0.4</v>
      </c>
      <c r="DD97" s="20">
        <f t="shared" si="357"/>
        <v>2.31</v>
      </c>
      <c r="DE97" s="20">
        <f t="shared" si="226"/>
        <v>0.1</v>
      </c>
      <c r="DF97" s="20">
        <f t="shared" si="227"/>
        <v>0.2</v>
      </c>
      <c r="DG97" s="20">
        <f t="shared" si="228"/>
        <v>2.0099999999999998</v>
      </c>
      <c r="DH97" s="20">
        <f t="shared" si="229"/>
        <v>0</v>
      </c>
      <c r="DI97" s="20">
        <f t="shared" si="230"/>
        <v>0</v>
      </c>
      <c r="DJ97" s="20">
        <f t="shared" si="231"/>
        <v>0</v>
      </c>
      <c r="DK97" s="20">
        <f t="shared" si="358"/>
        <v>2.3099999999999996</v>
      </c>
      <c r="DL97" s="20">
        <f t="shared" si="359"/>
        <v>0</v>
      </c>
      <c r="DM97" s="20">
        <f t="shared" si="360"/>
        <v>0</v>
      </c>
      <c r="DN97" s="20">
        <f t="shared" si="361"/>
        <v>0</v>
      </c>
      <c r="DO97" s="18">
        <v>2.54</v>
      </c>
      <c r="DP97" s="18">
        <v>0</v>
      </c>
      <c r="DQ97" s="18">
        <v>1</v>
      </c>
      <c r="DR97" s="18">
        <v>1</v>
      </c>
      <c r="DS97" s="25">
        <f t="shared" si="362"/>
        <v>2.54</v>
      </c>
      <c r="DT97" s="25">
        <f t="shared" si="363"/>
        <v>0</v>
      </c>
      <c r="DU97" s="25">
        <f t="shared" si="364"/>
        <v>5.87</v>
      </c>
      <c r="DV97" s="25">
        <f t="shared" si="365"/>
        <v>0</v>
      </c>
      <c r="DW97" s="25">
        <f t="shared" si="366"/>
        <v>5.87</v>
      </c>
      <c r="DX97" s="25">
        <f t="shared" si="367"/>
        <v>11.97</v>
      </c>
      <c r="DY97" s="25">
        <f t="shared" si="368"/>
        <v>0</v>
      </c>
      <c r="DZ97" s="25">
        <f t="shared" si="369"/>
        <v>11.97</v>
      </c>
      <c r="EA97" s="25">
        <f t="shared" si="370"/>
        <v>7.66</v>
      </c>
      <c r="EB97" s="25">
        <f t="shared" si="371"/>
        <v>0</v>
      </c>
      <c r="EC97" s="25">
        <f t="shared" si="372"/>
        <v>7.66</v>
      </c>
      <c r="ED97" s="25">
        <f t="shared" si="373"/>
        <v>4.3099999999999996</v>
      </c>
      <c r="EE97" s="25">
        <f t="shared" si="373"/>
        <v>0</v>
      </c>
      <c r="EF97" s="25">
        <f t="shared" si="374"/>
        <v>4.3099999999999996</v>
      </c>
      <c r="EG97" s="25">
        <f t="shared" si="375"/>
        <v>7.66</v>
      </c>
      <c r="EH97" s="25">
        <f t="shared" si="375"/>
        <v>0</v>
      </c>
      <c r="EI97" s="25">
        <f t="shared" si="376"/>
        <v>7.66</v>
      </c>
      <c r="EJ97" s="18">
        <v>1765.99</v>
      </c>
      <c r="EK97" s="18">
        <v>1727.29</v>
      </c>
      <c r="EL97" s="18" t="s">
        <v>882</v>
      </c>
      <c r="EM97" s="18" t="s">
        <v>883</v>
      </c>
      <c r="EN97" s="16" t="s">
        <v>774</v>
      </c>
      <c r="EO97" s="16" t="s">
        <v>132</v>
      </c>
      <c r="EP97" s="16" t="e">
        <f>IF(OR(EN97="Cống tròn",EN97="Cống hộp",EN97="Ống nhựa"),INDEX(#REF!,MATCH(E97,#REF!,0)),IF(OR(EN97="Rãnh xây",EN97="Rãnh bê tông"),INDEX(#REF!,MATCH(E97,#REF!,0)),0))</f>
        <v>#REF!</v>
      </c>
      <c r="EQ97" s="18">
        <v>37.500000000000043</v>
      </c>
      <c r="ER97" s="18">
        <v>1</v>
      </c>
      <c r="ES97" s="25">
        <f t="shared" si="377"/>
        <v>37</v>
      </c>
      <c r="ET97" s="1" t="e">
        <f>_xlfn.IFNA(IF(EN97="Cống tròn",INDEX(#REF!,MATCH(E97,#REF!,0)),IF(EN97="Cống hộp",INDEX(#REF!,MATCH(E97,#REF!,0)),EU97&amp;" ,"&amp;EV97)),0)</f>
        <v>#REF!</v>
      </c>
      <c r="EU97" s="16" t="s">
        <v>769</v>
      </c>
      <c r="EV97" s="16" t="s">
        <v>775</v>
      </c>
      <c r="EW97" s="16" t="e">
        <f>_xlfn.IFNA(INDEX(#REF!,MATCH(E97,#REF!,0)),0)</f>
        <v>#REF!</v>
      </c>
      <c r="EX97" s="16"/>
      <c r="EY97" s="18">
        <v>0</v>
      </c>
      <c r="EZ97" s="18">
        <v>0</v>
      </c>
      <c r="FA97" s="18">
        <v>0</v>
      </c>
      <c r="FB97" s="19">
        <v>0</v>
      </c>
      <c r="FC97" s="19">
        <v>0</v>
      </c>
      <c r="FD97" s="25">
        <f t="shared" si="232"/>
        <v>0</v>
      </c>
      <c r="FE97" s="25">
        <f t="shared" si="378"/>
        <v>0</v>
      </c>
      <c r="FF97" s="18">
        <v>0.1</v>
      </c>
      <c r="FG97" s="18">
        <v>2</v>
      </c>
      <c r="FH97" s="18">
        <v>1</v>
      </c>
      <c r="FI97" s="25">
        <f t="shared" si="379"/>
        <v>1.2</v>
      </c>
      <c r="FJ97" s="18">
        <v>0</v>
      </c>
      <c r="FK97" s="18">
        <v>0</v>
      </c>
      <c r="FL97" s="18">
        <v>0.2</v>
      </c>
      <c r="FM97" s="18">
        <v>1.4</v>
      </c>
      <c r="FN97" s="18">
        <v>0</v>
      </c>
      <c r="FO97" s="25">
        <f t="shared" si="380"/>
        <v>1.4</v>
      </c>
      <c r="FP97" s="18">
        <v>1.4999999999999999E-2</v>
      </c>
      <c r="FQ97" s="18">
        <v>1</v>
      </c>
      <c r="FR97" s="25">
        <f t="shared" si="233"/>
        <v>36</v>
      </c>
      <c r="FS97" s="25">
        <f t="shared" si="234"/>
        <v>0.52500000000000002</v>
      </c>
      <c r="FT97" s="25">
        <f t="shared" si="235"/>
        <v>36.524999999999999</v>
      </c>
      <c r="FU97" s="25">
        <f t="shared" si="236"/>
        <v>-0.97500000000004405</v>
      </c>
      <c r="FV97" s="25" t="str">
        <f t="shared" si="381"/>
        <v>Thêm 01</v>
      </c>
      <c r="FW97" s="25">
        <f t="shared" si="382"/>
        <v>0.04</v>
      </c>
      <c r="FX97" s="16"/>
      <c r="FY97" s="16"/>
      <c r="FZ97" s="16"/>
      <c r="GA97" s="16"/>
      <c r="GB97" s="19">
        <v>0</v>
      </c>
      <c r="GC97" s="19">
        <v>0</v>
      </c>
      <c r="GD97" s="19">
        <v>0</v>
      </c>
      <c r="GE97" s="19">
        <v>0</v>
      </c>
      <c r="GF97" s="19">
        <v>0</v>
      </c>
      <c r="GG97" s="19">
        <v>0</v>
      </c>
      <c r="GH97" s="19">
        <v>0</v>
      </c>
      <c r="GI97" s="19">
        <v>0</v>
      </c>
      <c r="GJ97" s="19">
        <v>0</v>
      </c>
      <c r="GK97" s="19">
        <v>0</v>
      </c>
      <c r="GL97" s="25">
        <f t="shared" si="237"/>
        <v>0</v>
      </c>
      <c r="GM97" s="25">
        <f t="shared" si="383"/>
        <v>0</v>
      </c>
      <c r="GN97" s="19">
        <v>0</v>
      </c>
      <c r="GO97" s="19">
        <v>0</v>
      </c>
      <c r="GP97" s="19">
        <v>0</v>
      </c>
      <c r="GQ97" s="19">
        <v>0</v>
      </c>
      <c r="GR97" s="1" t="e">
        <f>_xlfn.IFNA(INDEX(#REF!,MATCH(E97,#REF!,0)),0)</f>
        <v>#REF!</v>
      </c>
      <c r="GS97" s="16"/>
      <c r="GT97" s="18">
        <v>0</v>
      </c>
      <c r="GU97" s="18">
        <v>0</v>
      </c>
      <c r="GV97" s="18">
        <v>0</v>
      </c>
      <c r="GW97" s="18">
        <v>0</v>
      </c>
      <c r="GX97" s="25">
        <f t="shared" si="238"/>
        <v>0</v>
      </c>
      <c r="GY97" s="25">
        <f t="shared" si="239"/>
        <v>0</v>
      </c>
      <c r="GZ97" s="25">
        <f t="shared" si="384"/>
        <v>0</v>
      </c>
      <c r="HA97" s="1" t="e" cm="1">
        <f t="array" ref="HA97">INDEX(#REF!,MATCH(EJ97&amp;EK97&amp;HD97&amp;HE97&amp;HF97,#REF!&amp;#REF!&amp;#REF!&amp;#REF!&amp;#REF!,0))</f>
        <v>#REF!</v>
      </c>
      <c r="HB97" s="16"/>
      <c r="HC97" s="25">
        <f t="shared" si="385"/>
        <v>0</v>
      </c>
      <c r="HD97" s="18">
        <v>0</v>
      </c>
      <c r="HE97" s="18">
        <v>0</v>
      </c>
      <c r="HF97" s="18">
        <v>0</v>
      </c>
      <c r="HG97" s="1" t="e" cm="1">
        <f t="array" ref="HG97">INDEX(#REF!,MATCH(EJ97&amp;EK97&amp;HJ97&amp;HK97&amp;HL97,#REF!&amp;#REF!&amp;#REF!&amp;#REF!&amp;#REF!,0))</f>
        <v>#REF!</v>
      </c>
      <c r="HH97" s="16"/>
      <c r="HI97" s="25">
        <f t="shared" si="386"/>
        <v>0</v>
      </c>
      <c r="HJ97" s="25">
        <f t="shared" si="387"/>
        <v>0</v>
      </c>
      <c r="HK97" s="19">
        <v>0</v>
      </c>
      <c r="HL97" s="19">
        <v>0</v>
      </c>
      <c r="HM97" s="18">
        <v>0.01</v>
      </c>
      <c r="HN97" s="18">
        <v>1</v>
      </c>
      <c r="HO97" s="25">
        <f t="shared" si="388"/>
        <v>0</v>
      </c>
      <c r="HP97" s="25">
        <f t="shared" si="389"/>
        <v>0</v>
      </c>
      <c r="HQ97" s="25">
        <f t="shared" si="390"/>
        <v>0</v>
      </c>
      <c r="HR97" s="25">
        <f t="shared" si="391"/>
        <v>0</v>
      </c>
      <c r="HS97" s="25">
        <f t="shared" si="392"/>
        <v>0</v>
      </c>
      <c r="HT97" s="19">
        <v>0</v>
      </c>
      <c r="HU97" s="19">
        <v>0</v>
      </c>
      <c r="HV97" s="19">
        <v>0</v>
      </c>
      <c r="HW97" s="25">
        <f t="shared" si="393"/>
        <v>0</v>
      </c>
      <c r="HX97" s="19">
        <v>0</v>
      </c>
      <c r="HY97" s="19">
        <v>0</v>
      </c>
      <c r="HZ97" s="18">
        <v>25.89</v>
      </c>
      <c r="IA97" s="20">
        <f>ROUND(IF(EN97="Cống tròn",IF(EN97="Cống tròn",IF(EU97="Không có móng",IQ97-FF97,IF(EU97="Đế",IP97-FN97,IF(OR(EU97="Móng bê tông",EU97="Móng bê tông kết hợp đế"),II97-FJ97,0))),0),IF(EN97="Cống hộp",IF(AND(EN97="Cống hộp",EU97="Không có móng"),IQ97-GF97,IF(AND(EN97="Cống hộp",EU97="Móng bê tông"),IJ97-GB97,0)),IF(OR(EN97="Rãnh xây",EN97="Rãnh bê tông"),IF(OR(EN97="Rãnh xây",EN97="Rãnh bê tông"),IK97-GB97,0),IF(EN97="Ống nhựa",IF(AND(EN97="Ống nhựa",EU97="Không đắp cát"),IQ97-HT97,IF(AND(EN97="Ống nhựa",EU97="Đắp cát"),IH97-HX97,0)),IF(EN97="Rãnh thang",IF(EN97="Rãnh thang",IF(EU97="Móng bê tông",#REF!-#REF!,IQ97),0),0))))),2)</f>
        <v>23.88</v>
      </c>
      <c r="IB97" s="20">
        <f t="shared" si="394"/>
        <v>2.0100000000000016</v>
      </c>
      <c r="IC97" s="20">
        <f t="shared" si="240"/>
        <v>23.88</v>
      </c>
      <c r="ID97" s="20">
        <f t="shared" si="241"/>
        <v>0</v>
      </c>
      <c r="IE97" s="20">
        <f t="shared" si="242"/>
        <v>0</v>
      </c>
      <c r="IF97" s="20">
        <f t="shared" si="243"/>
        <v>0</v>
      </c>
      <c r="IG97" s="20">
        <f>IF(EN97="Rãnh thang",IF(AND(EN97="Rãnh thang",EU97="Móng bê tông"),IQ97-#REF!,0),IF(EN97="Ống nhựa",IF(AND(EN97="Ống nhựa",EU97="Đắp cát"),IQ97-HT97,0),IF(EN97="Cống tròn",IF(EN97="Cống tròn",IF(OR(EU97="Móng bê tông",EU97="Móng bê tông kết hợp đế"),IM97-FL97,0),0),IF(EN97="Cống hộp",IF(AND(EN97="Cống hộp",EU97="Móng bê tông"),IN97-GD97,0),IF(OR(EN97="Rãnh xây",EN97="Rãnh bê tông"),IF(AND(EN97="Rãnh xây",EU97="Móng bê tông"),IO97-GD97,IF(AND(EN97="Rãnh bê tông",EU97="Móng bê tông"),IO97-GD97,0)),0)))))</f>
        <v>23.88</v>
      </c>
      <c r="IH97" s="20">
        <f t="shared" si="244"/>
        <v>0</v>
      </c>
      <c r="II97" s="20">
        <f t="shared" si="245"/>
        <v>23.88</v>
      </c>
      <c r="IJ97" s="20">
        <f t="shared" si="246"/>
        <v>0</v>
      </c>
      <c r="IK97" s="20">
        <f t="shared" si="247"/>
        <v>0</v>
      </c>
      <c r="IL97" s="20">
        <f t="shared" si="248"/>
        <v>24.08</v>
      </c>
      <c r="IM97" s="20">
        <f t="shared" si="249"/>
        <v>24.08</v>
      </c>
      <c r="IN97" s="20">
        <f t="shared" si="250"/>
        <v>0</v>
      </c>
      <c r="IO97" s="20">
        <f t="shared" si="251"/>
        <v>0</v>
      </c>
      <c r="IP97" s="20">
        <f t="shared" si="252"/>
        <v>0</v>
      </c>
      <c r="IQ97" s="18">
        <v>24.18</v>
      </c>
      <c r="IR97" s="25">
        <f t="shared" si="395"/>
        <v>0</v>
      </c>
      <c r="IS97" s="25">
        <f t="shared" si="253"/>
        <v>0</v>
      </c>
      <c r="IT97" s="25">
        <f t="shared" si="254"/>
        <v>0</v>
      </c>
      <c r="IU97" s="25">
        <f>ROUND(IF(EN97="Cống tròn",IF(EN97="Cống tròn",IV97+FF97,0),IF(EN97="Cống hộp",IF(EN97="Cống hộp",IV97+GP97,0),IF(OR(EN97="Rãnh xây",EN97="Rãnh bê tông"),IF(OR(EN97="Rãnh xây",EN97="Rãnh bê tông"),IV97+GP97,0),IF(EN97="ống nhựa",IF(EN97="Ống nhựa",IV97+HT97,0),IF(EN97="Rãnh thang",IF(EN97="Rãnh thang",IQ97+#REF!,0),0))))),2)</f>
        <v>25.21</v>
      </c>
      <c r="IV97" s="18">
        <v>25.11</v>
      </c>
      <c r="IW97" s="25">
        <f t="shared" si="255"/>
        <v>25.21</v>
      </c>
      <c r="IX97" s="25">
        <f t="shared" si="256"/>
        <v>0</v>
      </c>
      <c r="IY97" s="25">
        <f t="shared" si="257"/>
        <v>0</v>
      </c>
      <c r="IZ97" s="25">
        <f t="shared" si="258"/>
        <v>0</v>
      </c>
      <c r="JA97" s="25">
        <f t="shared" si="259"/>
        <v>0</v>
      </c>
      <c r="JB97" s="18">
        <v>25.52</v>
      </c>
      <c r="JC97" s="20">
        <f>ROUND(IF(EN97="Cống tròn",IF(EN97="Cống tròn",IF(EU97="Không có móng",JS97-FF97,IF(EU97="Đế",JR97-FN97,IF(OR(EU97="Móng bê tông",EU97="Móng bê tông kết hợp đế"),JK97-FJ97,0))),0),IF(EN97="Cống hộp",IF(AND(EN97="Cống hộp",EU97="Không có móng"),JS97-GF97,IF(AND(EN97="Cống hộp",EU97="Móng bê tông"),JL97-GB97,0)),IF(OR(EN97="Rãnh xây",EN97="Rãnh bê tông"),IF(OR(EN97="Rãnh xây",EN97="Rãnh bê tông"),JM97-GB97,0),IF(EN97="Ống nhựa",IF(AND(EN97="Ống nhựa",EU97="Không đắp cát"),JS97-HT97,IF(AND(EN97="Ống nhựa",EU97="Đắp cát"),JJ97-HX97,0)),IF(EN97="Rãnh thang",IF(EN97="Rãnh thang",IF(EU97="Móng bê tông",#REF!-#REF!,JS97),0),0))))),2)</f>
        <v>23.81</v>
      </c>
      <c r="JD97" s="20">
        <f t="shared" si="396"/>
        <v>1.7100000000000009</v>
      </c>
      <c r="JE97" s="20">
        <f t="shared" si="260"/>
        <v>23.81</v>
      </c>
      <c r="JF97" s="20">
        <f t="shared" si="261"/>
        <v>0</v>
      </c>
      <c r="JG97" s="20">
        <f t="shared" si="262"/>
        <v>0</v>
      </c>
      <c r="JH97" s="20">
        <f t="shared" si="263"/>
        <v>0</v>
      </c>
      <c r="JI97" s="20">
        <f>IF(EN97="Rãnh thang",IF(AND(EN97="Rãnh thang",EU97="Móng bê tông"),JS97-#REF!,0),IF(EN97="Ống nhựa",IF(AND(EN97="Ống nhựa",EU97="Đắp cát"),JS97-HT97,0),IF(EN97="Cống tròn",IF(EN97="Cống tròn",IF(OR(EU97="Móng bê tông",EU97="Móng bê tông kết hợp đế"),JO97-FL97,0),0),IF(EN97="Cống hộp",IF(AND(EN97="Cống hộp",EU97="Móng bê tông"),JP97-GD97,0),IF(OR(EN97="Rãnh xây",EN97="Rãnh bê tông"),IF(AND(EN97="Rãnh xây",EU97="Móng bê tông"),JQ97-GD97,IF(AND(EN97="Rãnh bê tông",EU97="Móng bê tông"),JQ97-GD97,0)),0)))))</f>
        <v>23.81</v>
      </c>
      <c r="JJ97" s="20">
        <f t="shared" si="264"/>
        <v>0</v>
      </c>
      <c r="JK97" s="20">
        <f t="shared" si="265"/>
        <v>23.81</v>
      </c>
      <c r="JL97" s="20">
        <f t="shared" si="266"/>
        <v>0</v>
      </c>
      <c r="JM97" s="20">
        <f t="shared" si="267"/>
        <v>0</v>
      </c>
      <c r="JN97" s="20">
        <f t="shared" si="268"/>
        <v>24.009999999999998</v>
      </c>
      <c r="JO97" s="20">
        <f t="shared" si="269"/>
        <v>24.009999999999998</v>
      </c>
      <c r="JP97" s="20">
        <f t="shared" si="270"/>
        <v>0</v>
      </c>
      <c r="JQ97" s="20">
        <f t="shared" si="271"/>
        <v>0</v>
      </c>
      <c r="JR97" s="20">
        <f t="shared" si="272"/>
        <v>0</v>
      </c>
      <c r="JS97" s="26">
        <v>24.11</v>
      </c>
      <c r="JT97" s="25">
        <f t="shared" si="397"/>
        <v>0</v>
      </c>
      <c r="JU97" s="25">
        <f t="shared" si="273"/>
        <v>0</v>
      </c>
      <c r="JV97" s="25">
        <f t="shared" si="274"/>
        <v>0</v>
      </c>
      <c r="JW97" s="25">
        <f>ROUND(IF(EN97="Cống tròn",IF(EN97="Cống tròn",JX97+FF97,0),IF(EN97="Cống hộp",IF(EN97="Cống hộp",JX97+GP97,0),IF(OR(EN97="Rãnh xây",EN97="Rãnh bê tông"),IF(OR(EN97="Rãnh xây",EN97="Rãnh bê tông"),JX97+GP97,0),IF(EN97="ống nhựa",IF(EN97="Ống nhựa",JX97+HT97,0),IF(EN97="Rãnh thang",IF(EN97="Rãnh thang",JS97+#REF!,0),0))))),2)</f>
        <v>25.21</v>
      </c>
      <c r="JX97" s="27">
        <v>25.11</v>
      </c>
      <c r="JY97" s="25">
        <f t="shared" si="275"/>
        <v>25.21</v>
      </c>
      <c r="JZ97" s="25">
        <f t="shared" si="276"/>
        <v>0</v>
      </c>
      <c r="KA97" s="25">
        <f t="shared" si="277"/>
        <v>0</v>
      </c>
      <c r="KB97" s="25">
        <f t="shared" si="278"/>
        <v>0</v>
      </c>
      <c r="KC97" s="25">
        <f t="shared" si="279"/>
        <v>0</v>
      </c>
      <c r="KD97" s="28" t="s">
        <v>98</v>
      </c>
      <c r="KE97" s="27">
        <v>0</v>
      </c>
      <c r="KF97" s="25">
        <f t="shared" si="280"/>
        <v>2.0100000000000016</v>
      </c>
      <c r="KG97" s="25">
        <f t="shared" si="398"/>
        <v>2.0100000000000016</v>
      </c>
      <c r="KH97" s="27">
        <v>0</v>
      </c>
      <c r="KI97" s="25">
        <f t="shared" si="281"/>
        <v>1.7100000000000009</v>
      </c>
      <c r="KJ97" s="25">
        <f t="shared" si="399"/>
        <v>1.7100000000000009</v>
      </c>
      <c r="KK97" s="25">
        <f t="shared" si="282"/>
        <v>0</v>
      </c>
      <c r="KL97" s="25">
        <f t="shared" si="283"/>
        <v>0</v>
      </c>
      <c r="KM97" s="25">
        <f t="shared" si="400"/>
        <v>0</v>
      </c>
      <c r="KN97" s="25">
        <f t="shared" si="284"/>
        <v>0</v>
      </c>
      <c r="KO97" s="25">
        <f t="shared" si="285"/>
        <v>0</v>
      </c>
      <c r="KP97" s="25">
        <f t="shared" si="401"/>
        <v>0</v>
      </c>
      <c r="KQ97" s="25">
        <f t="shared" si="286"/>
        <v>0.2</v>
      </c>
      <c r="KR97" s="25">
        <f t="shared" si="287"/>
        <v>0.2</v>
      </c>
      <c r="KS97" s="25">
        <f t="shared" si="402"/>
        <v>0.2</v>
      </c>
      <c r="KT97" s="25">
        <f t="shared" si="288"/>
        <v>0</v>
      </c>
      <c r="KU97" s="25">
        <f t="shared" si="289"/>
        <v>0</v>
      </c>
      <c r="KV97" s="25">
        <f t="shared" si="403"/>
        <v>0</v>
      </c>
      <c r="KW97" s="25">
        <f t="shared" si="290"/>
        <v>0</v>
      </c>
      <c r="KX97" s="25">
        <f t="shared" si="291"/>
        <v>0</v>
      </c>
      <c r="KY97" s="25">
        <f t="shared" si="404"/>
        <v>0</v>
      </c>
      <c r="KZ97" s="25">
        <f t="shared" si="292"/>
        <v>0</v>
      </c>
      <c r="LA97" s="25">
        <f t="shared" si="293"/>
        <v>0</v>
      </c>
      <c r="LB97" s="25">
        <f t="shared" si="405"/>
        <v>0</v>
      </c>
      <c r="LC97" s="25">
        <f t="shared" si="294"/>
        <v>1.4</v>
      </c>
      <c r="LD97" s="25">
        <f t="shared" si="295"/>
        <v>1.4</v>
      </c>
      <c r="LE97" s="25">
        <f t="shared" si="406"/>
        <v>1.4</v>
      </c>
      <c r="LF97" s="25">
        <f t="shared" si="296"/>
        <v>0</v>
      </c>
      <c r="LG97" s="25">
        <f t="shared" si="297"/>
        <v>0</v>
      </c>
      <c r="LH97" s="25">
        <f t="shared" si="407"/>
        <v>0</v>
      </c>
      <c r="LI97" s="25">
        <f t="shared" si="298"/>
        <v>0</v>
      </c>
      <c r="LJ97" s="25">
        <f t="shared" si="299"/>
        <v>0</v>
      </c>
      <c r="LK97" s="25">
        <f t="shared" si="408"/>
        <v>0</v>
      </c>
      <c r="LL97" s="25">
        <f t="shared" si="300"/>
        <v>0</v>
      </c>
      <c r="LM97" s="25">
        <f t="shared" si="301"/>
        <v>0</v>
      </c>
      <c r="LN97" s="25">
        <f t="shared" si="409"/>
        <v>0</v>
      </c>
      <c r="LO97" s="25">
        <f t="shared" si="302"/>
        <v>0</v>
      </c>
      <c r="LP97" s="25">
        <f t="shared" si="303"/>
        <v>0</v>
      </c>
      <c r="LQ97" s="25">
        <f t="shared" si="410"/>
        <v>0</v>
      </c>
      <c r="LR97" s="25">
        <f t="shared" si="304"/>
        <v>0</v>
      </c>
      <c r="LS97" s="25">
        <f t="shared" si="305"/>
        <v>0</v>
      </c>
      <c r="LT97" s="25">
        <f t="shared" si="411"/>
        <v>0</v>
      </c>
      <c r="LU97" s="25">
        <f t="shared" si="306"/>
        <v>0</v>
      </c>
      <c r="LV97" s="25">
        <f t="shared" si="307"/>
        <v>0</v>
      </c>
      <c r="LW97" s="25">
        <f t="shared" si="412"/>
        <v>0</v>
      </c>
      <c r="LX97" s="25">
        <f t="shared" si="308"/>
        <v>0</v>
      </c>
      <c r="LY97" s="25">
        <f t="shared" si="309"/>
        <v>0</v>
      </c>
      <c r="LZ97" s="25">
        <f t="shared" si="413"/>
        <v>0</v>
      </c>
      <c r="MA97" s="25">
        <f t="shared" si="310"/>
        <v>0</v>
      </c>
      <c r="MB97" s="25">
        <f t="shared" si="311"/>
        <v>0</v>
      </c>
      <c r="MC97" s="25">
        <f t="shared" si="414"/>
        <v>0</v>
      </c>
      <c r="MD97" s="25">
        <f t="shared" si="312"/>
        <v>0</v>
      </c>
      <c r="ME97" s="25">
        <f t="shared" si="313"/>
        <v>0</v>
      </c>
      <c r="MF97" s="25">
        <f t="shared" si="415"/>
        <v>0</v>
      </c>
      <c r="MG97" s="25">
        <f t="shared" si="314"/>
        <v>0</v>
      </c>
      <c r="MH97" s="25">
        <f t="shared" si="315"/>
        <v>0</v>
      </c>
      <c r="MI97" s="25">
        <f t="shared" si="416"/>
        <v>0</v>
      </c>
      <c r="MJ97" s="25">
        <f t="shared" si="316"/>
        <v>0</v>
      </c>
      <c r="MK97" s="25">
        <f t="shared" si="317"/>
        <v>0</v>
      </c>
      <c r="ML97" s="25">
        <f t="shared" si="417"/>
        <v>0</v>
      </c>
      <c r="MM97" s="25">
        <f t="shared" si="318"/>
        <v>0</v>
      </c>
      <c r="MN97" s="25">
        <f t="shared" si="319"/>
        <v>0</v>
      </c>
      <c r="MO97" s="25">
        <f t="shared" si="418"/>
        <v>0</v>
      </c>
      <c r="MP97" s="25">
        <f t="shared" si="320"/>
        <v>0</v>
      </c>
      <c r="MQ97" s="25">
        <f t="shared" si="321"/>
        <v>0</v>
      </c>
      <c r="MR97" s="25">
        <f t="shared" si="419"/>
        <v>0</v>
      </c>
      <c r="MS97" s="29">
        <v>1.4</v>
      </c>
      <c r="MT97" s="29">
        <v>0</v>
      </c>
      <c r="MU97" s="29">
        <v>1</v>
      </c>
      <c r="MV97" s="29">
        <v>1</v>
      </c>
      <c r="MW97" s="25">
        <f t="shared" si="322"/>
        <v>1.4</v>
      </c>
      <c r="MX97" s="25">
        <f t="shared" si="323"/>
        <v>2.81</v>
      </c>
      <c r="MY97" s="25">
        <f t="shared" si="324"/>
        <v>0</v>
      </c>
      <c r="MZ97" s="25">
        <f t="shared" si="325"/>
        <v>0</v>
      </c>
      <c r="NA97" s="25">
        <f t="shared" si="326"/>
        <v>1.4</v>
      </c>
      <c r="NB97" s="25">
        <f t="shared" si="327"/>
        <v>2.39</v>
      </c>
      <c r="NC97" s="25">
        <f t="shared" si="328"/>
        <v>0</v>
      </c>
      <c r="ND97" s="25">
        <f t="shared" si="329"/>
        <v>0</v>
      </c>
      <c r="NE97" s="25">
        <f t="shared" si="420"/>
        <v>1.4</v>
      </c>
      <c r="NF97" s="25">
        <f t="shared" si="420"/>
        <v>2.6</v>
      </c>
      <c r="NG97" s="25">
        <f t="shared" si="420"/>
        <v>0</v>
      </c>
      <c r="NH97" s="25">
        <f t="shared" si="420"/>
        <v>0</v>
      </c>
      <c r="NI97" s="25">
        <f t="shared" si="330"/>
        <v>97.5</v>
      </c>
      <c r="NJ97" s="25">
        <f t="shared" si="331"/>
        <v>0</v>
      </c>
      <c r="NK97" s="25">
        <f t="shared" si="332"/>
        <v>97.5</v>
      </c>
      <c r="NL97" s="25">
        <f t="shared" si="333"/>
        <v>68.2</v>
      </c>
      <c r="NM97" s="25">
        <f t="shared" si="334"/>
        <v>0</v>
      </c>
      <c r="NN97" s="25">
        <f t="shared" si="421"/>
        <v>68.2</v>
      </c>
      <c r="NO97" s="25">
        <f t="shared" si="335"/>
        <v>0</v>
      </c>
      <c r="NP97" s="25">
        <f t="shared" si="336"/>
        <v>0</v>
      </c>
      <c r="NQ97" s="25">
        <f t="shared" si="422"/>
        <v>0</v>
      </c>
      <c r="NR97" s="25">
        <f t="shared" si="337"/>
        <v>0</v>
      </c>
      <c r="NS97" s="25">
        <f t="shared" si="338"/>
        <v>0</v>
      </c>
      <c r="NT97" s="25">
        <f t="shared" si="423"/>
        <v>0</v>
      </c>
      <c r="NU97" s="25">
        <f t="shared" si="339"/>
        <v>0</v>
      </c>
      <c r="NV97" s="25">
        <f t="shared" si="340"/>
        <v>0</v>
      </c>
      <c r="NW97" s="25">
        <f t="shared" si="424"/>
        <v>0</v>
      </c>
      <c r="NX97" s="25">
        <f t="shared" si="425"/>
        <v>68.2</v>
      </c>
      <c r="NY97" s="25">
        <f t="shared" si="425"/>
        <v>0</v>
      </c>
      <c r="NZ97" s="25">
        <f t="shared" si="426"/>
        <v>68.2</v>
      </c>
      <c r="OA97" s="25">
        <f t="shared" si="427"/>
        <v>29.3</v>
      </c>
      <c r="OB97" s="25">
        <f t="shared" si="427"/>
        <v>0</v>
      </c>
      <c r="OC97" s="25">
        <f t="shared" si="428"/>
        <v>29.3</v>
      </c>
      <c r="OD97" s="25">
        <f t="shared" si="429"/>
        <v>68.2</v>
      </c>
      <c r="OE97" s="25">
        <f t="shared" si="429"/>
        <v>0</v>
      </c>
      <c r="OF97" s="25">
        <f t="shared" si="429"/>
        <v>68.2</v>
      </c>
      <c r="OG97" s="25">
        <f t="shared" si="341"/>
        <v>0</v>
      </c>
      <c r="OH97" s="25">
        <f t="shared" si="342"/>
        <v>0</v>
      </c>
      <c r="OI97" s="25">
        <f t="shared" si="343"/>
        <v>0</v>
      </c>
      <c r="OJ97" s="25">
        <f t="shared" si="344"/>
        <v>0</v>
      </c>
      <c r="OK97" s="25">
        <f t="shared" si="345"/>
        <v>0</v>
      </c>
      <c r="OL97" s="25">
        <f t="shared" si="346"/>
        <v>0</v>
      </c>
      <c r="OM97" s="25">
        <f t="shared" si="430"/>
        <v>0</v>
      </c>
      <c r="ON97" s="25">
        <f t="shared" si="430"/>
        <v>0</v>
      </c>
      <c r="OO97" s="25">
        <f t="shared" si="430"/>
        <v>0</v>
      </c>
      <c r="OP97" s="25">
        <f t="shared" si="347"/>
        <v>0</v>
      </c>
      <c r="OQ97" s="25">
        <f t="shared" si="348"/>
        <v>0</v>
      </c>
      <c r="OR97" s="25">
        <f t="shared" si="431"/>
        <v>0</v>
      </c>
      <c r="OS97" s="19">
        <v>537281.37</v>
      </c>
      <c r="OT97" s="19">
        <v>2370663.34</v>
      </c>
    </row>
    <row r="98" spans="1:410" ht="33" customHeight="1" x14ac:dyDescent="0.25">
      <c r="A98" s="18"/>
      <c r="B98" s="18" t="s">
        <v>850</v>
      </c>
      <c r="C98" s="18">
        <v>1727.29</v>
      </c>
      <c r="D98" s="16" t="e">
        <f>_xlfn.IFNA(INDEX(#REF!,MATCH(E98,#REF!,0)),0)</f>
        <v>#REF!</v>
      </c>
      <c r="E98" s="18" t="s">
        <v>883</v>
      </c>
      <c r="F98" s="16" t="s">
        <v>765</v>
      </c>
      <c r="G98" s="16" t="s">
        <v>766</v>
      </c>
      <c r="H98" s="16" t="s">
        <v>767</v>
      </c>
      <c r="I98" s="16" t="s">
        <v>768</v>
      </c>
      <c r="J98" s="16" t="s">
        <v>769</v>
      </c>
      <c r="K98" s="16" t="s">
        <v>770</v>
      </c>
      <c r="L98" s="16" t="s">
        <v>771</v>
      </c>
      <c r="M98" s="18">
        <v>1.64</v>
      </c>
      <c r="N98" s="18">
        <v>1.94</v>
      </c>
      <c r="O98" s="18">
        <v>2.04</v>
      </c>
      <c r="P98" s="18">
        <v>2.34</v>
      </c>
      <c r="Q98" s="18">
        <v>0.1</v>
      </c>
      <c r="R98" s="18">
        <v>1.8399999999999999</v>
      </c>
      <c r="S98" s="18">
        <v>2.14</v>
      </c>
      <c r="T98" s="18">
        <v>0.2</v>
      </c>
      <c r="U98" s="18">
        <v>0</v>
      </c>
      <c r="V98" s="18">
        <v>0</v>
      </c>
      <c r="W98" s="18">
        <v>0</v>
      </c>
      <c r="X98" s="18">
        <v>1.64</v>
      </c>
      <c r="Y98" s="18">
        <v>1.9</v>
      </c>
      <c r="Z98" s="20">
        <f t="shared" si="349"/>
        <v>2.2000000000000002</v>
      </c>
      <c r="AA98" s="18">
        <v>0.22</v>
      </c>
      <c r="AB98" s="18">
        <v>0</v>
      </c>
      <c r="AC98" s="18">
        <v>0</v>
      </c>
      <c r="AD98" s="18">
        <v>0</v>
      </c>
      <c r="AE98" s="18">
        <v>0</v>
      </c>
      <c r="AF98" s="18">
        <v>0</v>
      </c>
      <c r="AG98" s="18">
        <v>1.2</v>
      </c>
      <c r="AH98" s="18">
        <v>1.5</v>
      </c>
      <c r="AI98" s="20">
        <f t="shared" si="350"/>
        <v>2.35</v>
      </c>
      <c r="AJ98" s="18">
        <v>0</v>
      </c>
      <c r="AK98" s="18">
        <v>0</v>
      </c>
      <c r="AL98" s="20">
        <f t="shared" si="351"/>
        <v>0</v>
      </c>
      <c r="AM98" s="18">
        <v>1.64</v>
      </c>
      <c r="AN98" s="18">
        <v>1.5</v>
      </c>
      <c r="AO98" s="18">
        <v>0.15</v>
      </c>
      <c r="AP98" s="18">
        <v>0.22</v>
      </c>
      <c r="AQ98" s="18">
        <v>1.64</v>
      </c>
      <c r="AR98" s="18">
        <v>1.72</v>
      </c>
      <c r="AS98" s="18">
        <v>0.12</v>
      </c>
      <c r="AT98" s="18">
        <v>0.11</v>
      </c>
      <c r="AU98" s="18">
        <v>0</v>
      </c>
      <c r="AV98" s="18">
        <v>1</v>
      </c>
      <c r="AW98" s="18">
        <v>0</v>
      </c>
      <c r="AX98" s="18">
        <v>0</v>
      </c>
      <c r="AY98" s="18">
        <v>0</v>
      </c>
      <c r="AZ98" s="18">
        <v>0</v>
      </c>
      <c r="BA98" s="18">
        <v>0</v>
      </c>
      <c r="BB98" s="18">
        <v>0</v>
      </c>
      <c r="BC98" s="18">
        <v>0</v>
      </c>
      <c r="BD98" s="18">
        <v>0</v>
      </c>
      <c r="BE98" s="18">
        <v>2</v>
      </c>
      <c r="BF98" s="18">
        <v>0</v>
      </c>
      <c r="BG98" s="18">
        <v>0</v>
      </c>
      <c r="BH98" s="18">
        <v>0</v>
      </c>
      <c r="BI98" s="18">
        <v>0</v>
      </c>
      <c r="BJ98" s="18">
        <v>0</v>
      </c>
      <c r="BK98" s="18">
        <v>0</v>
      </c>
      <c r="BL98" s="18">
        <v>0</v>
      </c>
      <c r="BM98" s="18">
        <v>0</v>
      </c>
      <c r="BN98" s="18">
        <v>0</v>
      </c>
      <c r="BO98" s="18">
        <v>0</v>
      </c>
      <c r="BP98" s="18">
        <v>0</v>
      </c>
      <c r="BQ98" s="18">
        <v>0</v>
      </c>
      <c r="BR98" s="18">
        <v>0</v>
      </c>
      <c r="BS98" s="18">
        <v>0</v>
      </c>
      <c r="BT98" s="18">
        <v>0</v>
      </c>
      <c r="BU98" s="18">
        <v>0</v>
      </c>
      <c r="BV98" s="18">
        <v>0</v>
      </c>
      <c r="BW98" s="18">
        <v>0</v>
      </c>
      <c r="BX98" s="18">
        <v>0</v>
      </c>
      <c r="BY98" s="18">
        <v>0</v>
      </c>
      <c r="BZ98" s="18">
        <v>0</v>
      </c>
      <c r="CA98" s="16" t="e">
        <f>_xlfn.IFNA(IF(RIGHT(D98,2)="=G",0,INDEX(#REF!,MATCH(E98,#REF!,0))),0)</f>
        <v>#REF!</v>
      </c>
      <c r="CB98" s="16" t="s">
        <v>776</v>
      </c>
      <c r="CC98" s="18">
        <v>0</v>
      </c>
      <c r="CD98" s="18">
        <v>0</v>
      </c>
      <c r="CE98" s="18">
        <v>1.4</v>
      </c>
      <c r="CF98" s="18">
        <v>0.85</v>
      </c>
      <c r="CG98" s="18">
        <v>0.12</v>
      </c>
      <c r="CH98" s="18">
        <v>2</v>
      </c>
      <c r="CI98" s="16" t="s">
        <v>98</v>
      </c>
      <c r="CJ98" s="18">
        <v>0</v>
      </c>
      <c r="CK98" s="20">
        <f t="shared" si="217"/>
        <v>2.0099999999999998</v>
      </c>
      <c r="CL98" s="20">
        <f t="shared" si="352"/>
        <v>2.0099999999999998</v>
      </c>
      <c r="CM98" s="18">
        <v>25.52</v>
      </c>
      <c r="CN98" s="18">
        <v>26.23</v>
      </c>
      <c r="CO98" s="18">
        <v>25.391000000000002</v>
      </c>
      <c r="CP98" s="22">
        <f t="shared" si="218"/>
        <v>25.52</v>
      </c>
      <c r="CQ98" s="22">
        <f t="shared" si="219"/>
        <v>23.51</v>
      </c>
      <c r="CR98" s="22">
        <f t="shared" si="353"/>
        <v>2.0099999999999998</v>
      </c>
      <c r="CS98" s="22">
        <f t="shared" si="220"/>
        <v>23.61</v>
      </c>
      <c r="CT98" s="22">
        <f t="shared" si="221"/>
        <v>23.81</v>
      </c>
      <c r="CU98" s="18">
        <v>23.81</v>
      </c>
      <c r="CV98" s="22">
        <f t="shared" si="354"/>
        <v>2.2000000000000002</v>
      </c>
      <c r="CW98" s="22">
        <f t="shared" si="222"/>
        <v>0</v>
      </c>
      <c r="CX98" s="22">
        <f t="shared" si="223"/>
        <v>0</v>
      </c>
      <c r="CY98" s="22">
        <f t="shared" si="224"/>
        <v>25.96</v>
      </c>
      <c r="CZ98" s="22">
        <f t="shared" si="225"/>
        <v>26.11</v>
      </c>
      <c r="DA98" s="18">
        <v>26.23</v>
      </c>
      <c r="DB98" s="20">
        <f t="shared" si="355"/>
        <v>2.72</v>
      </c>
      <c r="DC98" s="20">
        <f t="shared" si="356"/>
        <v>0.71</v>
      </c>
      <c r="DD98" s="20">
        <f t="shared" si="357"/>
        <v>2.0100000000000002</v>
      </c>
      <c r="DE98" s="20">
        <f t="shared" si="226"/>
        <v>0.1</v>
      </c>
      <c r="DF98" s="20">
        <f t="shared" si="227"/>
        <v>0.2</v>
      </c>
      <c r="DG98" s="20">
        <f t="shared" si="228"/>
        <v>1.71</v>
      </c>
      <c r="DH98" s="20">
        <f t="shared" si="229"/>
        <v>0</v>
      </c>
      <c r="DI98" s="20">
        <f t="shared" si="230"/>
        <v>0</v>
      </c>
      <c r="DJ98" s="20">
        <f t="shared" si="231"/>
        <v>0</v>
      </c>
      <c r="DK98" s="20">
        <f t="shared" si="358"/>
        <v>2.0099999999999998</v>
      </c>
      <c r="DL98" s="20">
        <f t="shared" si="359"/>
        <v>0</v>
      </c>
      <c r="DM98" s="20">
        <f t="shared" si="360"/>
        <v>0</v>
      </c>
      <c r="DN98" s="20">
        <f t="shared" si="361"/>
        <v>0</v>
      </c>
      <c r="DO98" s="18">
        <v>2.54</v>
      </c>
      <c r="DP98" s="18">
        <v>0</v>
      </c>
      <c r="DQ98" s="18">
        <v>1</v>
      </c>
      <c r="DR98" s="18">
        <v>1</v>
      </c>
      <c r="DS98" s="25">
        <f t="shared" si="362"/>
        <v>2.54</v>
      </c>
      <c r="DT98" s="25">
        <f t="shared" si="363"/>
        <v>0</v>
      </c>
      <c r="DU98" s="25">
        <f t="shared" si="364"/>
        <v>5.1100000000000003</v>
      </c>
      <c r="DV98" s="25">
        <f t="shared" si="365"/>
        <v>0</v>
      </c>
      <c r="DW98" s="25">
        <f t="shared" si="366"/>
        <v>5.1100000000000003</v>
      </c>
      <c r="DX98" s="25">
        <f t="shared" si="367"/>
        <v>10.42</v>
      </c>
      <c r="DY98" s="25">
        <f t="shared" si="368"/>
        <v>0</v>
      </c>
      <c r="DZ98" s="25">
        <f t="shared" si="369"/>
        <v>10.42</v>
      </c>
      <c r="EA98" s="25">
        <f t="shared" si="370"/>
        <v>6.71</v>
      </c>
      <c r="EB98" s="25">
        <f t="shared" si="371"/>
        <v>0</v>
      </c>
      <c r="EC98" s="25">
        <f t="shared" si="372"/>
        <v>6.71</v>
      </c>
      <c r="ED98" s="25">
        <f t="shared" si="373"/>
        <v>3.71</v>
      </c>
      <c r="EE98" s="25">
        <f t="shared" si="373"/>
        <v>0</v>
      </c>
      <c r="EF98" s="25">
        <f t="shared" si="374"/>
        <v>3.71</v>
      </c>
      <c r="EG98" s="25">
        <f t="shared" si="375"/>
        <v>6.71</v>
      </c>
      <c r="EH98" s="25">
        <f t="shared" si="375"/>
        <v>0</v>
      </c>
      <c r="EI98" s="25">
        <f t="shared" si="376"/>
        <v>6.71</v>
      </c>
      <c r="EJ98" s="18">
        <v>1727.29</v>
      </c>
      <c r="EK98" s="18">
        <v>1688.57</v>
      </c>
      <c r="EL98" s="18" t="s">
        <v>883</v>
      </c>
      <c r="EM98" s="18" t="s">
        <v>884</v>
      </c>
      <c r="EN98" s="16" t="s">
        <v>774</v>
      </c>
      <c r="EO98" s="16" t="s">
        <v>132</v>
      </c>
      <c r="EP98" s="16" t="e">
        <f>IF(OR(EN98="Cống tròn",EN98="Cống hộp",EN98="Ống nhựa"),INDEX(#REF!,MATCH(E98,#REF!,0)),IF(OR(EN98="Rãnh xây",EN98="Rãnh bê tông"),INDEX(#REF!,MATCH(E98,#REF!,0)),0))</f>
        <v>#REF!</v>
      </c>
      <c r="EQ98" s="18">
        <v>37.520000000000024</v>
      </c>
      <c r="ER98" s="18">
        <v>1</v>
      </c>
      <c r="ES98" s="25">
        <f t="shared" si="377"/>
        <v>37</v>
      </c>
      <c r="ET98" s="1" t="e">
        <f>_xlfn.IFNA(IF(EN98="Cống tròn",INDEX(#REF!,MATCH(E98,#REF!,0)),IF(EN98="Cống hộp",INDEX(#REF!,MATCH(E98,#REF!,0)),EU98&amp;" ,"&amp;EV98)),0)</f>
        <v>#REF!</v>
      </c>
      <c r="EU98" s="16" t="s">
        <v>769</v>
      </c>
      <c r="EV98" s="16" t="s">
        <v>775</v>
      </c>
      <c r="EW98" s="16" t="e">
        <f>_xlfn.IFNA(INDEX(#REF!,MATCH(E98,#REF!,0)),0)</f>
        <v>#REF!</v>
      </c>
      <c r="EX98" s="16"/>
      <c r="EY98" s="18">
        <v>0</v>
      </c>
      <c r="EZ98" s="18">
        <v>0</v>
      </c>
      <c r="FA98" s="18">
        <v>0</v>
      </c>
      <c r="FB98" s="19">
        <v>0</v>
      </c>
      <c r="FC98" s="19">
        <v>0</v>
      </c>
      <c r="FD98" s="25">
        <f t="shared" si="232"/>
        <v>0</v>
      </c>
      <c r="FE98" s="25">
        <f t="shared" si="378"/>
        <v>0</v>
      </c>
      <c r="FF98" s="18">
        <v>0.1</v>
      </c>
      <c r="FG98" s="18">
        <v>2</v>
      </c>
      <c r="FH98" s="18">
        <v>1</v>
      </c>
      <c r="FI98" s="25">
        <f t="shared" si="379"/>
        <v>1.2</v>
      </c>
      <c r="FJ98" s="18">
        <v>0</v>
      </c>
      <c r="FK98" s="18">
        <v>0</v>
      </c>
      <c r="FL98" s="18">
        <v>0.2</v>
      </c>
      <c r="FM98" s="18">
        <v>1.4</v>
      </c>
      <c r="FN98" s="18">
        <v>0</v>
      </c>
      <c r="FO98" s="25">
        <f t="shared" si="380"/>
        <v>1.4</v>
      </c>
      <c r="FP98" s="18">
        <v>1.4999999999999999E-2</v>
      </c>
      <c r="FQ98" s="18">
        <v>1</v>
      </c>
      <c r="FR98" s="25">
        <f t="shared" si="233"/>
        <v>36</v>
      </c>
      <c r="FS98" s="25">
        <f t="shared" si="234"/>
        <v>0.52500000000000002</v>
      </c>
      <c r="FT98" s="25">
        <f t="shared" si="235"/>
        <v>36.524999999999999</v>
      </c>
      <c r="FU98" s="25">
        <f t="shared" si="236"/>
        <v>-0.99500000000002586</v>
      </c>
      <c r="FV98" s="25" t="str">
        <f t="shared" si="381"/>
        <v>Thêm 01</v>
      </c>
      <c r="FW98" s="25">
        <f t="shared" si="382"/>
        <v>0.02</v>
      </c>
      <c r="FX98" s="16"/>
      <c r="FY98" s="16"/>
      <c r="FZ98" s="16"/>
      <c r="GA98" s="16"/>
      <c r="GB98" s="19">
        <v>0</v>
      </c>
      <c r="GC98" s="19">
        <v>0</v>
      </c>
      <c r="GD98" s="19">
        <v>0</v>
      </c>
      <c r="GE98" s="19">
        <v>0</v>
      </c>
      <c r="GF98" s="19">
        <v>0</v>
      </c>
      <c r="GG98" s="19">
        <v>0</v>
      </c>
      <c r="GH98" s="19">
        <v>0</v>
      </c>
      <c r="GI98" s="19">
        <v>0</v>
      </c>
      <c r="GJ98" s="19">
        <v>0</v>
      </c>
      <c r="GK98" s="19">
        <v>0</v>
      </c>
      <c r="GL98" s="25">
        <f t="shared" si="237"/>
        <v>0</v>
      </c>
      <c r="GM98" s="25">
        <f t="shared" si="383"/>
        <v>0</v>
      </c>
      <c r="GN98" s="19">
        <v>0</v>
      </c>
      <c r="GO98" s="19">
        <v>0</v>
      </c>
      <c r="GP98" s="19">
        <v>0</v>
      </c>
      <c r="GQ98" s="19">
        <v>0</v>
      </c>
      <c r="GR98" s="1" t="e">
        <f>_xlfn.IFNA(INDEX(#REF!,MATCH(E98,#REF!,0)),0)</f>
        <v>#REF!</v>
      </c>
      <c r="GS98" s="16"/>
      <c r="GT98" s="18">
        <v>0</v>
      </c>
      <c r="GU98" s="18">
        <v>0</v>
      </c>
      <c r="GV98" s="18">
        <v>0</v>
      </c>
      <c r="GW98" s="18">
        <v>0</v>
      </c>
      <c r="GX98" s="25">
        <f t="shared" si="238"/>
        <v>0</v>
      </c>
      <c r="GY98" s="25">
        <f t="shared" si="239"/>
        <v>0</v>
      </c>
      <c r="GZ98" s="25">
        <f t="shared" si="384"/>
        <v>0</v>
      </c>
      <c r="HA98" s="1" t="e" cm="1">
        <f t="array" ref="HA98">INDEX(#REF!,MATCH(EJ98&amp;EK98&amp;HD98&amp;HE98&amp;HF98,#REF!&amp;#REF!&amp;#REF!&amp;#REF!&amp;#REF!,0))</f>
        <v>#REF!</v>
      </c>
      <c r="HB98" s="16"/>
      <c r="HC98" s="25">
        <f t="shared" si="385"/>
        <v>0</v>
      </c>
      <c r="HD98" s="18">
        <v>0</v>
      </c>
      <c r="HE98" s="18">
        <v>0</v>
      </c>
      <c r="HF98" s="18">
        <v>0</v>
      </c>
      <c r="HG98" s="1" t="e" cm="1">
        <f t="array" ref="HG98">INDEX(#REF!,MATCH(EJ98&amp;EK98&amp;HJ98&amp;HK98&amp;HL98,#REF!&amp;#REF!&amp;#REF!&amp;#REF!&amp;#REF!,0))</f>
        <v>#REF!</v>
      </c>
      <c r="HH98" s="16"/>
      <c r="HI98" s="25">
        <f t="shared" si="386"/>
        <v>0</v>
      </c>
      <c r="HJ98" s="25">
        <f t="shared" si="387"/>
        <v>0</v>
      </c>
      <c r="HK98" s="19">
        <v>0</v>
      </c>
      <c r="HL98" s="19">
        <v>0</v>
      </c>
      <c r="HM98" s="18">
        <v>0.01</v>
      </c>
      <c r="HN98" s="18">
        <v>1</v>
      </c>
      <c r="HO98" s="25">
        <f t="shared" si="388"/>
        <v>0</v>
      </c>
      <c r="HP98" s="25">
        <f t="shared" si="389"/>
        <v>0</v>
      </c>
      <c r="HQ98" s="25">
        <f t="shared" si="390"/>
        <v>0</v>
      </c>
      <c r="HR98" s="25">
        <f t="shared" si="391"/>
        <v>0</v>
      </c>
      <c r="HS98" s="25">
        <f t="shared" si="392"/>
        <v>0</v>
      </c>
      <c r="HT98" s="19">
        <v>0</v>
      </c>
      <c r="HU98" s="19">
        <v>0</v>
      </c>
      <c r="HV98" s="19">
        <v>0</v>
      </c>
      <c r="HW98" s="25">
        <f t="shared" si="393"/>
        <v>0</v>
      </c>
      <c r="HX98" s="19">
        <v>0</v>
      </c>
      <c r="HY98" s="19">
        <v>0</v>
      </c>
      <c r="HZ98" s="18">
        <v>25.52</v>
      </c>
      <c r="IA98" s="20">
        <f>ROUND(IF(EN98="Cống tròn",IF(EN98="Cống tròn",IF(EU98="Không có móng",IQ98-FF98,IF(EU98="Đế",IP98-FN98,IF(OR(EU98="Móng bê tông",EU98="Móng bê tông kết hợp đế"),II98-FJ98,0))),0),IF(EN98="Cống hộp",IF(AND(EN98="Cống hộp",EU98="Không có móng"),IQ98-GF98,IF(AND(EN98="Cống hộp",EU98="Móng bê tông"),IJ98-GB98,0)),IF(OR(EN98="Rãnh xây",EN98="Rãnh bê tông"),IF(OR(EN98="Rãnh xây",EN98="Rãnh bê tông"),IK98-GB98,0),IF(EN98="Ống nhựa",IF(AND(EN98="Ống nhựa",EU98="Không đắp cát"),IQ98-HT98,IF(AND(EN98="Ống nhựa",EU98="Đắp cát"),IH98-HX98,0)),IF(EN98="Rãnh thang",IF(EN98="Rãnh thang",IF(EU98="Móng bê tông",#REF!-#REF!,IQ98),0),0))))),2)</f>
        <v>23.81</v>
      </c>
      <c r="IB98" s="20">
        <f t="shared" si="394"/>
        <v>1.7100000000000009</v>
      </c>
      <c r="IC98" s="20">
        <f t="shared" si="240"/>
        <v>23.81</v>
      </c>
      <c r="ID98" s="20">
        <f t="shared" si="241"/>
        <v>0</v>
      </c>
      <c r="IE98" s="20">
        <f t="shared" si="242"/>
        <v>0</v>
      </c>
      <c r="IF98" s="20">
        <f t="shared" si="243"/>
        <v>0</v>
      </c>
      <c r="IG98" s="20">
        <f>IF(EN98="Rãnh thang",IF(AND(EN98="Rãnh thang",EU98="Móng bê tông"),IQ98-#REF!,0),IF(EN98="Ống nhựa",IF(AND(EN98="Ống nhựa",EU98="Đắp cát"),IQ98-HT98,0),IF(EN98="Cống tròn",IF(EN98="Cống tròn",IF(OR(EU98="Móng bê tông",EU98="Móng bê tông kết hợp đế"),IM98-FL98,0),0),IF(EN98="Cống hộp",IF(AND(EN98="Cống hộp",EU98="Móng bê tông"),IN98-GD98,0),IF(OR(EN98="Rãnh xây",EN98="Rãnh bê tông"),IF(AND(EN98="Rãnh xây",EU98="Móng bê tông"),IO98-GD98,IF(AND(EN98="Rãnh bê tông",EU98="Móng bê tông"),IO98-GD98,0)),0)))))</f>
        <v>23.81</v>
      </c>
      <c r="IH98" s="20">
        <f t="shared" si="244"/>
        <v>0</v>
      </c>
      <c r="II98" s="20">
        <f t="shared" si="245"/>
        <v>23.81</v>
      </c>
      <c r="IJ98" s="20">
        <f t="shared" si="246"/>
        <v>0</v>
      </c>
      <c r="IK98" s="20">
        <f t="shared" si="247"/>
        <v>0</v>
      </c>
      <c r="IL98" s="20">
        <f t="shared" si="248"/>
        <v>24.009999999999998</v>
      </c>
      <c r="IM98" s="20">
        <f t="shared" si="249"/>
        <v>24.009999999999998</v>
      </c>
      <c r="IN98" s="20">
        <f t="shared" si="250"/>
        <v>0</v>
      </c>
      <c r="IO98" s="20">
        <f t="shared" si="251"/>
        <v>0</v>
      </c>
      <c r="IP98" s="20">
        <f t="shared" si="252"/>
        <v>0</v>
      </c>
      <c r="IQ98" s="18">
        <v>24.11</v>
      </c>
      <c r="IR98" s="25">
        <f t="shared" si="395"/>
        <v>0</v>
      </c>
      <c r="IS98" s="25">
        <f t="shared" si="253"/>
        <v>0</v>
      </c>
      <c r="IT98" s="25">
        <f t="shared" si="254"/>
        <v>0</v>
      </c>
      <c r="IU98" s="25">
        <f>ROUND(IF(EN98="Cống tròn",IF(EN98="Cống tròn",IV98+FF98,0),IF(EN98="Cống hộp",IF(EN98="Cống hộp",IV98+GP98,0),IF(OR(EN98="Rãnh xây",EN98="Rãnh bê tông"),IF(OR(EN98="Rãnh xây",EN98="Rãnh bê tông"),IV98+GP98,0),IF(EN98="ống nhựa",IF(EN98="Ống nhựa",IV98+HT98,0),IF(EN98="Rãnh thang",IF(EN98="Rãnh thang",IQ98+#REF!,0),0))))),2)</f>
        <v>25.15</v>
      </c>
      <c r="IV98" s="18">
        <v>25.05</v>
      </c>
      <c r="IW98" s="25">
        <f t="shared" si="255"/>
        <v>25.15</v>
      </c>
      <c r="IX98" s="25">
        <f t="shared" si="256"/>
        <v>0</v>
      </c>
      <c r="IY98" s="25">
        <f t="shared" si="257"/>
        <v>0</v>
      </c>
      <c r="IZ98" s="25">
        <f t="shared" si="258"/>
        <v>0</v>
      </c>
      <c r="JA98" s="25">
        <f t="shared" si="259"/>
        <v>0</v>
      </c>
      <c r="JB98" s="18">
        <v>26.06</v>
      </c>
      <c r="JC98" s="20">
        <f>ROUND(IF(EN98="Cống tròn",IF(EN98="Cống tròn",IF(EU98="Không có móng",JS98-FF98,IF(EU98="Đế",JR98-FN98,IF(OR(EU98="Móng bê tông",EU98="Móng bê tông kết hợp đế"),JK98-FJ98,0))),0),IF(EN98="Cống hộp",IF(AND(EN98="Cống hộp",EU98="Không có móng"),JS98-GF98,IF(AND(EN98="Cống hộp",EU98="Móng bê tông"),JL98-GB98,0)),IF(OR(EN98="Rãnh xây",EN98="Rãnh bê tông"),IF(OR(EN98="Rãnh xây",EN98="Rãnh bê tông"),JM98-GB98,0),IF(EN98="Ống nhựa",IF(AND(EN98="Ống nhựa",EU98="Không đắp cát"),JS98-HT98,IF(AND(EN98="Ống nhựa",EU98="Đắp cát"),JJ98-HX98,0)),IF(EN98="Rãnh thang",IF(EN98="Rãnh thang",IF(EU98="Móng bê tông",#REF!-#REF!,JS98),0),0))))),2)</f>
        <v>23.75</v>
      </c>
      <c r="JD98" s="20">
        <f t="shared" si="396"/>
        <v>2.3099999999999987</v>
      </c>
      <c r="JE98" s="20">
        <f t="shared" si="260"/>
        <v>23.75</v>
      </c>
      <c r="JF98" s="20">
        <f t="shared" si="261"/>
        <v>0</v>
      </c>
      <c r="JG98" s="20">
        <f t="shared" si="262"/>
        <v>0</v>
      </c>
      <c r="JH98" s="20">
        <f t="shared" si="263"/>
        <v>0</v>
      </c>
      <c r="JI98" s="20">
        <f>IF(EN98="Rãnh thang",IF(AND(EN98="Rãnh thang",EU98="Móng bê tông"),JS98-#REF!,0),IF(EN98="Ống nhựa",IF(AND(EN98="Ống nhựa",EU98="Đắp cát"),JS98-HT98,0),IF(EN98="Cống tròn",IF(EN98="Cống tròn",IF(OR(EU98="Móng bê tông",EU98="Móng bê tông kết hợp đế"),JO98-FL98,0),0),IF(EN98="Cống hộp",IF(AND(EN98="Cống hộp",EU98="Móng bê tông"),JP98-GD98,0),IF(OR(EN98="Rãnh xây",EN98="Rãnh bê tông"),IF(AND(EN98="Rãnh xây",EU98="Móng bê tông"),JQ98-GD98,IF(AND(EN98="Rãnh bê tông",EU98="Móng bê tông"),JQ98-GD98,0)),0)))))</f>
        <v>23.75</v>
      </c>
      <c r="JJ98" s="20">
        <f t="shared" si="264"/>
        <v>0</v>
      </c>
      <c r="JK98" s="20">
        <f t="shared" si="265"/>
        <v>23.75</v>
      </c>
      <c r="JL98" s="20">
        <f t="shared" si="266"/>
        <v>0</v>
      </c>
      <c r="JM98" s="20">
        <f t="shared" si="267"/>
        <v>0</v>
      </c>
      <c r="JN98" s="20">
        <f t="shared" si="268"/>
        <v>23.95</v>
      </c>
      <c r="JO98" s="20">
        <f t="shared" si="269"/>
        <v>23.95</v>
      </c>
      <c r="JP98" s="20">
        <f t="shared" si="270"/>
        <v>0</v>
      </c>
      <c r="JQ98" s="20">
        <f t="shared" si="271"/>
        <v>0</v>
      </c>
      <c r="JR98" s="20">
        <f t="shared" si="272"/>
        <v>0</v>
      </c>
      <c r="JS98" s="26">
        <v>24.05</v>
      </c>
      <c r="JT98" s="25">
        <f t="shared" si="397"/>
        <v>0</v>
      </c>
      <c r="JU98" s="25">
        <f t="shared" si="273"/>
        <v>0</v>
      </c>
      <c r="JV98" s="25">
        <f t="shared" si="274"/>
        <v>0</v>
      </c>
      <c r="JW98" s="25">
        <f>ROUND(IF(EN98="Cống tròn",IF(EN98="Cống tròn",JX98+FF98,0),IF(EN98="Cống hộp",IF(EN98="Cống hộp",JX98+GP98,0),IF(OR(EN98="Rãnh xây",EN98="Rãnh bê tông"),IF(OR(EN98="Rãnh xây",EN98="Rãnh bê tông"),JX98+GP98,0),IF(EN98="ống nhựa",IF(EN98="Ống nhựa",JX98+HT98,0),IF(EN98="Rãnh thang",IF(EN98="Rãnh thang",JS98+#REF!,0),0))))),2)</f>
        <v>25.15</v>
      </c>
      <c r="JX98" s="27">
        <v>25.05</v>
      </c>
      <c r="JY98" s="25">
        <f t="shared" si="275"/>
        <v>25.15</v>
      </c>
      <c r="JZ98" s="25">
        <f t="shared" si="276"/>
        <v>0</v>
      </c>
      <c r="KA98" s="25">
        <f t="shared" si="277"/>
        <v>0</v>
      </c>
      <c r="KB98" s="25">
        <f t="shared" si="278"/>
        <v>0</v>
      </c>
      <c r="KC98" s="25">
        <f t="shared" si="279"/>
        <v>0</v>
      </c>
      <c r="KD98" s="28" t="s">
        <v>98</v>
      </c>
      <c r="KE98" s="27">
        <v>0</v>
      </c>
      <c r="KF98" s="25">
        <f t="shared" si="280"/>
        <v>1.7100000000000009</v>
      </c>
      <c r="KG98" s="25">
        <f t="shared" si="398"/>
        <v>1.7100000000000009</v>
      </c>
      <c r="KH98" s="27">
        <v>0</v>
      </c>
      <c r="KI98" s="25">
        <f t="shared" si="281"/>
        <v>2.3099999999999987</v>
      </c>
      <c r="KJ98" s="25">
        <f t="shared" si="399"/>
        <v>2.3099999999999987</v>
      </c>
      <c r="KK98" s="25">
        <f t="shared" si="282"/>
        <v>0</v>
      </c>
      <c r="KL98" s="25">
        <f t="shared" si="283"/>
        <v>0</v>
      </c>
      <c r="KM98" s="25">
        <f t="shared" si="400"/>
        <v>0</v>
      </c>
      <c r="KN98" s="25">
        <f t="shared" si="284"/>
        <v>0</v>
      </c>
      <c r="KO98" s="25">
        <f t="shared" si="285"/>
        <v>0</v>
      </c>
      <c r="KP98" s="25">
        <f t="shared" si="401"/>
        <v>0</v>
      </c>
      <c r="KQ98" s="25">
        <f t="shared" si="286"/>
        <v>0.2</v>
      </c>
      <c r="KR98" s="25">
        <f t="shared" si="287"/>
        <v>0.2</v>
      </c>
      <c r="KS98" s="25">
        <f t="shared" si="402"/>
        <v>0.2</v>
      </c>
      <c r="KT98" s="25">
        <f t="shared" si="288"/>
        <v>0</v>
      </c>
      <c r="KU98" s="25">
        <f t="shared" si="289"/>
        <v>0</v>
      </c>
      <c r="KV98" s="25">
        <f t="shared" si="403"/>
        <v>0</v>
      </c>
      <c r="KW98" s="25">
        <f t="shared" si="290"/>
        <v>0</v>
      </c>
      <c r="KX98" s="25">
        <f t="shared" si="291"/>
        <v>0</v>
      </c>
      <c r="KY98" s="25">
        <f t="shared" si="404"/>
        <v>0</v>
      </c>
      <c r="KZ98" s="25">
        <f t="shared" si="292"/>
        <v>0</v>
      </c>
      <c r="LA98" s="25">
        <f t="shared" si="293"/>
        <v>0</v>
      </c>
      <c r="LB98" s="25">
        <f t="shared" si="405"/>
        <v>0</v>
      </c>
      <c r="LC98" s="25">
        <f t="shared" si="294"/>
        <v>1.4</v>
      </c>
      <c r="LD98" s="25">
        <f t="shared" si="295"/>
        <v>1.4</v>
      </c>
      <c r="LE98" s="25">
        <f t="shared" si="406"/>
        <v>1.4</v>
      </c>
      <c r="LF98" s="25">
        <f t="shared" si="296"/>
        <v>0</v>
      </c>
      <c r="LG98" s="25">
        <f t="shared" si="297"/>
        <v>0</v>
      </c>
      <c r="LH98" s="25">
        <f t="shared" si="407"/>
        <v>0</v>
      </c>
      <c r="LI98" s="25">
        <f t="shared" si="298"/>
        <v>0</v>
      </c>
      <c r="LJ98" s="25">
        <f t="shared" si="299"/>
        <v>0</v>
      </c>
      <c r="LK98" s="25">
        <f t="shared" si="408"/>
        <v>0</v>
      </c>
      <c r="LL98" s="25">
        <f t="shared" si="300"/>
        <v>0</v>
      </c>
      <c r="LM98" s="25">
        <f t="shared" si="301"/>
        <v>0</v>
      </c>
      <c r="LN98" s="25">
        <f t="shared" si="409"/>
        <v>0</v>
      </c>
      <c r="LO98" s="25">
        <f t="shared" si="302"/>
        <v>0</v>
      </c>
      <c r="LP98" s="25">
        <f t="shared" si="303"/>
        <v>0</v>
      </c>
      <c r="LQ98" s="25">
        <f t="shared" si="410"/>
        <v>0</v>
      </c>
      <c r="LR98" s="25">
        <f t="shared" si="304"/>
        <v>0</v>
      </c>
      <c r="LS98" s="25">
        <f t="shared" si="305"/>
        <v>0</v>
      </c>
      <c r="LT98" s="25">
        <f t="shared" si="411"/>
        <v>0</v>
      </c>
      <c r="LU98" s="25">
        <f t="shared" si="306"/>
        <v>0</v>
      </c>
      <c r="LV98" s="25">
        <f t="shared" si="307"/>
        <v>0</v>
      </c>
      <c r="LW98" s="25">
        <f t="shared" si="412"/>
        <v>0</v>
      </c>
      <c r="LX98" s="25">
        <f t="shared" si="308"/>
        <v>0</v>
      </c>
      <c r="LY98" s="25">
        <f t="shared" si="309"/>
        <v>0</v>
      </c>
      <c r="LZ98" s="25">
        <f t="shared" si="413"/>
        <v>0</v>
      </c>
      <c r="MA98" s="25">
        <f t="shared" si="310"/>
        <v>0</v>
      </c>
      <c r="MB98" s="25">
        <f t="shared" si="311"/>
        <v>0</v>
      </c>
      <c r="MC98" s="25">
        <f t="shared" si="414"/>
        <v>0</v>
      </c>
      <c r="MD98" s="25">
        <f t="shared" si="312"/>
        <v>0</v>
      </c>
      <c r="ME98" s="25">
        <f t="shared" si="313"/>
        <v>0</v>
      </c>
      <c r="MF98" s="25">
        <f t="shared" si="415"/>
        <v>0</v>
      </c>
      <c r="MG98" s="25">
        <f t="shared" si="314"/>
        <v>0</v>
      </c>
      <c r="MH98" s="25">
        <f t="shared" si="315"/>
        <v>0</v>
      </c>
      <c r="MI98" s="25">
        <f t="shared" si="416"/>
        <v>0</v>
      </c>
      <c r="MJ98" s="25">
        <f t="shared" si="316"/>
        <v>0</v>
      </c>
      <c r="MK98" s="25">
        <f t="shared" si="317"/>
        <v>0</v>
      </c>
      <c r="ML98" s="25">
        <f t="shared" si="417"/>
        <v>0</v>
      </c>
      <c r="MM98" s="25">
        <f t="shared" si="318"/>
        <v>0</v>
      </c>
      <c r="MN98" s="25">
        <f t="shared" si="319"/>
        <v>0</v>
      </c>
      <c r="MO98" s="25">
        <f t="shared" si="418"/>
        <v>0</v>
      </c>
      <c r="MP98" s="25">
        <f t="shared" si="320"/>
        <v>0</v>
      </c>
      <c r="MQ98" s="25">
        <f t="shared" si="321"/>
        <v>0</v>
      </c>
      <c r="MR98" s="25">
        <f t="shared" si="419"/>
        <v>0</v>
      </c>
      <c r="MS98" s="29">
        <v>1.4</v>
      </c>
      <c r="MT98" s="29">
        <v>0</v>
      </c>
      <c r="MU98" s="29">
        <v>1</v>
      </c>
      <c r="MV98" s="29">
        <v>1</v>
      </c>
      <c r="MW98" s="25">
        <f t="shared" si="322"/>
        <v>1.4</v>
      </c>
      <c r="MX98" s="25">
        <f t="shared" si="323"/>
        <v>2.39</v>
      </c>
      <c r="MY98" s="25">
        <f t="shared" si="324"/>
        <v>0</v>
      </c>
      <c r="MZ98" s="25">
        <f t="shared" si="325"/>
        <v>0</v>
      </c>
      <c r="NA98" s="25">
        <f t="shared" si="326"/>
        <v>1.4</v>
      </c>
      <c r="NB98" s="25">
        <f t="shared" si="327"/>
        <v>3.23</v>
      </c>
      <c r="NC98" s="25">
        <f t="shared" si="328"/>
        <v>0</v>
      </c>
      <c r="ND98" s="25">
        <f t="shared" si="329"/>
        <v>0</v>
      </c>
      <c r="NE98" s="25">
        <f t="shared" si="420"/>
        <v>1.4</v>
      </c>
      <c r="NF98" s="25">
        <f t="shared" si="420"/>
        <v>2.81</v>
      </c>
      <c r="NG98" s="25">
        <f t="shared" si="420"/>
        <v>0</v>
      </c>
      <c r="NH98" s="25">
        <f t="shared" si="420"/>
        <v>0</v>
      </c>
      <c r="NI98" s="25">
        <f t="shared" si="330"/>
        <v>105.43</v>
      </c>
      <c r="NJ98" s="25">
        <f t="shared" si="331"/>
        <v>0</v>
      </c>
      <c r="NK98" s="25">
        <f t="shared" si="332"/>
        <v>105.43</v>
      </c>
      <c r="NL98" s="25">
        <f t="shared" si="333"/>
        <v>68.23</v>
      </c>
      <c r="NM98" s="25">
        <f t="shared" si="334"/>
        <v>0</v>
      </c>
      <c r="NN98" s="25">
        <f t="shared" si="421"/>
        <v>68.23</v>
      </c>
      <c r="NO98" s="25">
        <f t="shared" si="335"/>
        <v>0</v>
      </c>
      <c r="NP98" s="25">
        <f t="shared" si="336"/>
        <v>0</v>
      </c>
      <c r="NQ98" s="25">
        <f t="shared" si="422"/>
        <v>0</v>
      </c>
      <c r="NR98" s="25">
        <f t="shared" si="337"/>
        <v>0</v>
      </c>
      <c r="NS98" s="25">
        <f t="shared" si="338"/>
        <v>0</v>
      </c>
      <c r="NT98" s="25">
        <f t="shared" si="423"/>
        <v>0</v>
      </c>
      <c r="NU98" s="25">
        <f t="shared" si="339"/>
        <v>0</v>
      </c>
      <c r="NV98" s="25">
        <f t="shared" si="340"/>
        <v>0</v>
      </c>
      <c r="NW98" s="25">
        <f t="shared" si="424"/>
        <v>0</v>
      </c>
      <c r="NX98" s="25">
        <f t="shared" si="425"/>
        <v>68.23</v>
      </c>
      <c r="NY98" s="25">
        <f t="shared" si="425"/>
        <v>0</v>
      </c>
      <c r="NZ98" s="25">
        <f t="shared" si="426"/>
        <v>68.23</v>
      </c>
      <c r="OA98" s="25">
        <f t="shared" si="427"/>
        <v>37.200000000000003</v>
      </c>
      <c r="OB98" s="25">
        <f t="shared" si="427"/>
        <v>0</v>
      </c>
      <c r="OC98" s="25">
        <f t="shared" si="428"/>
        <v>37.200000000000003</v>
      </c>
      <c r="OD98" s="25">
        <f t="shared" si="429"/>
        <v>68.23</v>
      </c>
      <c r="OE98" s="25">
        <f t="shared" si="429"/>
        <v>0</v>
      </c>
      <c r="OF98" s="25">
        <f t="shared" si="429"/>
        <v>68.23</v>
      </c>
      <c r="OG98" s="25">
        <f t="shared" si="341"/>
        <v>0</v>
      </c>
      <c r="OH98" s="25">
        <f t="shared" si="342"/>
        <v>0</v>
      </c>
      <c r="OI98" s="25">
        <f t="shared" si="343"/>
        <v>0</v>
      </c>
      <c r="OJ98" s="25">
        <f t="shared" si="344"/>
        <v>0</v>
      </c>
      <c r="OK98" s="25">
        <f t="shared" si="345"/>
        <v>0</v>
      </c>
      <c r="OL98" s="25">
        <f t="shared" si="346"/>
        <v>0</v>
      </c>
      <c r="OM98" s="25">
        <f t="shared" si="430"/>
        <v>0</v>
      </c>
      <c r="ON98" s="25">
        <f t="shared" si="430"/>
        <v>0</v>
      </c>
      <c r="OO98" s="25">
        <f t="shared" si="430"/>
        <v>0</v>
      </c>
      <c r="OP98" s="25">
        <f t="shared" si="347"/>
        <v>0</v>
      </c>
      <c r="OQ98" s="25">
        <f t="shared" si="348"/>
        <v>0</v>
      </c>
      <c r="OR98" s="25">
        <f t="shared" si="431"/>
        <v>0</v>
      </c>
      <c r="OS98" s="19">
        <v>537320.06999999995</v>
      </c>
      <c r="OT98" s="19">
        <v>2370663.34</v>
      </c>
    </row>
    <row r="99" spans="1:410" ht="33" customHeight="1" x14ac:dyDescent="0.25">
      <c r="A99" s="18"/>
      <c r="B99" s="18" t="s">
        <v>850</v>
      </c>
      <c r="C99" s="18">
        <v>1688.57</v>
      </c>
      <c r="D99" s="16" t="e">
        <f>_xlfn.IFNA(INDEX(#REF!,MATCH(E99,#REF!,0)),0)</f>
        <v>#REF!</v>
      </c>
      <c r="E99" s="18" t="s">
        <v>884</v>
      </c>
      <c r="F99" s="16" t="s">
        <v>765</v>
      </c>
      <c r="G99" s="16" t="s">
        <v>766</v>
      </c>
      <c r="H99" s="16" t="s">
        <v>767</v>
      </c>
      <c r="I99" s="16" t="s">
        <v>768</v>
      </c>
      <c r="J99" s="16" t="s">
        <v>769</v>
      </c>
      <c r="K99" s="16" t="s">
        <v>770</v>
      </c>
      <c r="L99" s="16" t="s">
        <v>771</v>
      </c>
      <c r="M99" s="18">
        <v>1.64</v>
      </c>
      <c r="N99" s="18">
        <v>1.94</v>
      </c>
      <c r="O99" s="18">
        <v>2.04</v>
      </c>
      <c r="P99" s="18">
        <v>2.34</v>
      </c>
      <c r="Q99" s="18">
        <v>0.1</v>
      </c>
      <c r="R99" s="18">
        <v>1.8399999999999999</v>
      </c>
      <c r="S99" s="18">
        <v>2.14</v>
      </c>
      <c r="T99" s="18">
        <v>0.2</v>
      </c>
      <c r="U99" s="18">
        <v>0</v>
      </c>
      <c r="V99" s="18">
        <v>0</v>
      </c>
      <c r="W99" s="18">
        <v>0</v>
      </c>
      <c r="X99" s="18">
        <v>1.64</v>
      </c>
      <c r="Y99" s="18">
        <v>1.9</v>
      </c>
      <c r="Z99" s="20">
        <f t="shared" si="349"/>
        <v>2.2000000000000002</v>
      </c>
      <c r="AA99" s="18">
        <v>0.22</v>
      </c>
      <c r="AB99" s="18">
        <v>0</v>
      </c>
      <c r="AC99" s="18">
        <v>0</v>
      </c>
      <c r="AD99" s="18">
        <v>0</v>
      </c>
      <c r="AE99" s="18">
        <v>0</v>
      </c>
      <c r="AF99" s="18">
        <v>0</v>
      </c>
      <c r="AG99" s="18">
        <v>1.2</v>
      </c>
      <c r="AH99" s="18">
        <v>1.5</v>
      </c>
      <c r="AI99" s="20">
        <f t="shared" si="350"/>
        <v>2.35</v>
      </c>
      <c r="AJ99" s="18">
        <v>0</v>
      </c>
      <c r="AK99" s="18">
        <v>0</v>
      </c>
      <c r="AL99" s="20">
        <f t="shared" si="351"/>
        <v>0</v>
      </c>
      <c r="AM99" s="18">
        <v>1.64</v>
      </c>
      <c r="AN99" s="18">
        <v>1.5</v>
      </c>
      <c r="AO99" s="18">
        <v>0.15</v>
      </c>
      <c r="AP99" s="18">
        <v>0.22</v>
      </c>
      <c r="AQ99" s="18">
        <v>1.64</v>
      </c>
      <c r="AR99" s="18">
        <v>1.72</v>
      </c>
      <c r="AS99" s="18">
        <v>0.12</v>
      </c>
      <c r="AT99" s="18">
        <v>0.11</v>
      </c>
      <c r="AU99" s="18">
        <v>0</v>
      </c>
      <c r="AV99" s="18">
        <v>1</v>
      </c>
      <c r="AW99" s="18">
        <v>0</v>
      </c>
      <c r="AX99" s="18">
        <v>0</v>
      </c>
      <c r="AY99" s="18">
        <v>0</v>
      </c>
      <c r="AZ99" s="18">
        <v>0</v>
      </c>
      <c r="BA99" s="18">
        <v>0</v>
      </c>
      <c r="BB99" s="18">
        <v>0</v>
      </c>
      <c r="BC99" s="18">
        <v>0</v>
      </c>
      <c r="BD99" s="18">
        <v>0</v>
      </c>
      <c r="BE99" s="18">
        <v>2</v>
      </c>
      <c r="BF99" s="18">
        <v>0</v>
      </c>
      <c r="BG99" s="18">
        <v>0</v>
      </c>
      <c r="BH99" s="18">
        <v>0</v>
      </c>
      <c r="BI99" s="18">
        <v>0</v>
      </c>
      <c r="BJ99" s="18">
        <v>0</v>
      </c>
      <c r="BK99" s="18">
        <v>0</v>
      </c>
      <c r="BL99" s="18">
        <v>0</v>
      </c>
      <c r="BM99" s="18">
        <v>0</v>
      </c>
      <c r="BN99" s="18">
        <v>0</v>
      </c>
      <c r="BO99" s="18">
        <v>0</v>
      </c>
      <c r="BP99" s="18">
        <v>0</v>
      </c>
      <c r="BQ99" s="18">
        <v>0</v>
      </c>
      <c r="BR99" s="18">
        <v>0</v>
      </c>
      <c r="BS99" s="18">
        <v>0</v>
      </c>
      <c r="BT99" s="18">
        <v>0</v>
      </c>
      <c r="BU99" s="18">
        <v>0</v>
      </c>
      <c r="BV99" s="18">
        <v>0</v>
      </c>
      <c r="BW99" s="18">
        <v>0</v>
      </c>
      <c r="BX99" s="18">
        <v>0</v>
      </c>
      <c r="BY99" s="18">
        <v>0</v>
      </c>
      <c r="BZ99" s="18">
        <v>0</v>
      </c>
      <c r="CA99" s="16" t="e">
        <f>_xlfn.IFNA(IF(RIGHT(D99,2)="=G",0,INDEX(#REF!,MATCH(E99,#REF!,0))),0)</f>
        <v>#REF!</v>
      </c>
      <c r="CB99" s="16" t="s">
        <v>776</v>
      </c>
      <c r="CC99" s="18">
        <v>0</v>
      </c>
      <c r="CD99" s="18">
        <v>0</v>
      </c>
      <c r="CE99" s="18">
        <v>1.4</v>
      </c>
      <c r="CF99" s="18">
        <v>0.85</v>
      </c>
      <c r="CG99" s="18">
        <v>0.12</v>
      </c>
      <c r="CH99" s="18">
        <v>2</v>
      </c>
      <c r="CI99" s="16" t="s">
        <v>98</v>
      </c>
      <c r="CJ99" s="18">
        <v>0</v>
      </c>
      <c r="CK99" s="20">
        <f t="shared" si="217"/>
        <v>2.61</v>
      </c>
      <c r="CL99" s="20">
        <f t="shared" si="352"/>
        <v>2.61</v>
      </c>
      <c r="CM99" s="18">
        <v>26.06</v>
      </c>
      <c r="CN99" s="18">
        <v>26.17</v>
      </c>
      <c r="CO99" s="18">
        <v>25.331000000000003</v>
      </c>
      <c r="CP99" s="22">
        <f t="shared" si="218"/>
        <v>26.06</v>
      </c>
      <c r="CQ99" s="22">
        <f t="shared" si="219"/>
        <v>23.45</v>
      </c>
      <c r="CR99" s="22">
        <f t="shared" si="353"/>
        <v>2.61</v>
      </c>
      <c r="CS99" s="22">
        <f t="shared" si="220"/>
        <v>23.55</v>
      </c>
      <c r="CT99" s="22">
        <f t="shared" si="221"/>
        <v>23.75</v>
      </c>
      <c r="CU99" s="18">
        <v>23.75</v>
      </c>
      <c r="CV99" s="22">
        <f t="shared" si="354"/>
        <v>2.2000000000000002</v>
      </c>
      <c r="CW99" s="22">
        <f t="shared" si="222"/>
        <v>0</v>
      </c>
      <c r="CX99" s="22">
        <f t="shared" si="223"/>
        <v>0</v>
      </c>
      <c r="CY99" s="22">
        <f t="shared" si="224"/>
        <v>25.9</v>
      </c>
      <c r="CZ99" s="22">
        <f t="shared" si="225"/>
        <v>26.05</v>
      </c>
      <c r="DA99" s="18">
        <v>26.17</v>
      </c>
      <c r="DB99" s="20">
        <f t="shared" si="355"/>
        <v>2.72</v>
      </c>
      <c r="DC99" s="20">
        <f t="shared" si="356"/>
        <v>0.11</v>
      </c>
      <c r="DD99" s="20">
        <f t="shared" si="357"/>
        <v>2.6100000000000003</v>
      </c>
      <c r="DE99" s="20">
        <f t="shared" si="226"/>
        <v>0.1</v>
      </c>
      <c r="DF99" s="20">
        <f t="shared" si="227"/>
        <v>0.2</v>
      </c>
      <c r="DG99" s="20">
        <f t="shared" si="228"/>
        <v>2.31</v>
      </c>
      <c r="DH99" s="20">
        <f t="shared" si="229"/>
        <v>0</v>
      </c>
      <c r="DI99" s="20">
        <f t="shared" si="230"/>
        <v>0</v>
      </c>
      <c r="DJ99" s="20">
        <f t="shared" si="231"/>
        <v>0</v>
      </c>
      <c r="DK99" s="20">
        <f t="shared" si="358"/>
        <v>2.6100000000000003</v>
      </c>
      <c r="DL99" s="20">
        <f t="shared" si="359"/>
        <v>0</v>
      </c>
      <c r="DM99" s="20">
        <f t="shared" si="360"/>
        <v>0</v>
      </c>
      <c r="DN99" s="20">
        <f t="shared" si="361"/>
        <v>0</v>
      </c>
      <c r="DO99" s="18">
        <v>2.54</v>
      </c>
      <c r="DP99" s="18">
        <v>0</v>
      </c>
      <c r="DQ99" s="18">
        <v>1</v>
      </c>
      <c r="DR99" s="18">
        <v>1</v>
      </c>
      <c r="DS99" s="25">
        <f t="shared" si="362"/>
        <v>2.54</v>
      </c>
      <c r="DT99" s="25">
        <f t="shared" si="363"/>
        <v>0</v>
      </c>
      <c r="DU99" s="25">
        <f t="shared" si="364"/>
        <v>6.63</v>
      </c>
      <c r="DV99" s="25">
        <f t="shared" si="365"/>
        <v>0</v>
      </c>
      <c r="DW99" s="25">
        <f t="shared" si="366"/>
        <v>6.63</v>
      </c>
      <c r="DX99" s="25">
        <f t="shared" si="367"/>
        <v>13.53</v>
      </c>
      <c r="DY99" s="25">
        <f t="shared" si="368"/>
        <v>0</v>
      </c>
      <c r="DZ99" s="25">
        <f t="shared" si="369"/>
        <v>13.53</v>
      </c>
      <c r="EA99" s="25">
        <f t="shared" si="370"/>
        <v>8.61</v>
      </c>
      <c r="EB99" s="25">
        <f t="shared" si="371"/>
        <v>0</v>
      </c>
      <c r="EC99" s="25">
        <f t="shared" si="372"/>
        <v>8.61</v>
      </c>
      <c r="ED99" s="25">
        <f t="shared" si="373"/>
        <v>4.92</v>
      </c>
      <c r="EE99" s="25">
        <f t="shared" si="373"/>
        <v>0</v>
      </c>
      <c r="EF99" s="25">
        <f t="shared" si="374"/>
        <v>4.92</v>
      </c>
      <c r="EG99" s="25">
        <f t="shared" si="375"/>
        <v>8.61</v>
      </c>
      <c r="EH99" s="25">
        <f t="shared" si="375"/>
        <v>0</v>
      </c>
      <c r="EI99" s="25">
        <f t="shared" si="376"/>
        <v>8.61</v>
      </c>
      <c r="EJ99" s="18">
        <v>1688.57</v>
      </c>
      <c r="EK99" s="18">
        <v>1649.89</v>
      </c>
      <c r="EL99" s="18" t="s">
        <v>884</v>
      </c>
      <c r="EM99" s="18" t="s">
        <v>885</v>
      </c>
      <c r="EN99" s="16" t="s">
        <v>774</v>
      </c>
      <c r="EO99" s="16" t="s">
        <v>132</v>
      </c>
      <c r="EP99" s="16" t="e">
        <f>IF(OR(EN99="Cống tròn",EN99="Cống hộp",EN99="Ống nhựa"),INDEX(#REF!,MATCH(E99,#REF!,0)),IF(OR(EN99="Rãnh xây",EN99="Rãnh bê tông"),INDEX(#REF!,MATCH(E99,#REF!,0)),0))</f>
        <v>#REF!</v>
      </c>
      <c r="EQ99" s="18">
        <v>37.479999999999833</v>
      </c>
      <c r="ER99" s="18">
        <v>1</v>
      </c>
      <c r="ES99" s="25">
        <f t="shared" si="377"/>
        <v>37</v>
      </c>
      <c r="ET99" s="1" t="e">
        <f>_xlfn.IFNA(IF(EN99="Cống tròn",INDEX(#REF!,MATCH(E99,#REF!,0)),IF(EN99="Cống hộp",INDEX(#REF!,MATCH(E99,#REF!,0)),EU99&amp;" ,"&amp;EV99)),0)</f>
        <v>#REF!</v>
      </c>
      <c r="EU99" s="16" t="s">
        <v>769</v>
      </c>
      <c r="EV99" s="16" t="s">
        <v>775</v>
      </c>
      <c r="EW99" s="16" t="e">
        <f>_xlfn.IFNA(INDEX(#REF!,MATCH(E99,#REF!,0)),0)</f>
        <v>#REF!</v>
      </c>
      <c r="EX99" s="16"/>
      <c r="EY99" s="18">
        <v>0</v>
      </c>
      <c r="EZ99" s="18">
        <v>0</v>
      </c>
      <c r="FA99" s="18">
        <v>0</v>
      </c>
      <c r="FB99" s="19">
        <v>0</v>
      </c>
      <c r="FC99" s="19">
        <v>0</v>
      </c>
      <c r="FD99" s="25">
        <f t="shared" si="232"/>
        <v>0</v>
      </c>
      <c r="FE99" s="25">
        <f t="shared" si="378"/>
        <v>0</v>
      </c>
      <c r="FF99" s="18">
        <v>0.1</v>
      </c>
      <c r="FG99" s="18">
        <v>2</v>
      </c>
      <c r="FH99" s="18">
        <v>1</v>
      </c>
      <c r="FI99" s="25">
        <f t="shared" si="379"/>
        <v>1.2</v>
      </c>
      <c r="FJ99" s="18">
        <v>0</v>
      </c>
      <c r="FK99" s="18">
        <v>0</v>
      </c>
      <c r="FL99" s="18">
        <v>0.2</v>
      </c>
      <c r="FM99" s="18">
        <v>1.4</v>
      </c>
      <c r="FN99" s="18">
        <v>0</v>
      </c>
      <c r="FO99" s="25">
        <f t="shared" si="380"/>
        <v>1.4</v>
      </c>
      <c r="FP99" s="18">
        <v>1.4999999999999999E-2</v>
      </c>
      <c r="FQ99" s="18">
        <v>1</v>
      </c>
      <c r="FR99" s="25">
        <f t="shared" si="233"/>
        <v>36</v>
      </c>
      <c r="FS99" s="25">
        <f t="shared" si="234"/>
        <v>0.52500000000000002</v>
      </c>
      <c r="FT99" s="25">
        <f t="shared" si="235"/>
        <v>36.524999999999999</v>
      </c>
      <c r="FU99" s="25">
        <f t="shared" si="236"/>
        <v>-0.95499999999983487</v>
      </c>
      <c r="FV99" s="25" t="str">
        <f t="shared" si="381"/>
        <v>Thêm 01</v>
      </c>
      <c r="FW99" s="25">
        <f t="shared" si="382"/>
        <v>0.06</v>
      </c>
      <c r="FX99" s="16"/>
      <c r="FY99" s="16"/>
      <c r="FZ99" s="16"/>
      <c r="GA99" s="16"/>
      <c r="GB99" s="19">
        <v>0</v>
      </c>
      <c r="GC99" s="19">
        <v>0</v>
      </c>
      <c r="GD99" s="19">
        <v>0</v>
      </c>
      <c r="GE99" s="19">
        <v>0</v>
      </c>
      <c r="GF99" s="19">
        <v>0</v>
      </c>
      <c r="GG99" s="19">
        <v>0</v>
      </c>
      <c r="GH99" s="19">
        <v>0</v>
      </c>
      <c r="GI99" s="19">
        <v>0</v>
      </c>
      <c r="GJ99" s="19">
        <v>0</v>
      </c>
      <c r="GK99" s="19">
        <v>0</v>
      </c>
      <c r="GL99" s="25">
        <f t="shared" si="237"/>
        <v>0</v>
      </c>
      <c r="GM99" s="25">
        <f t="shared" si="383"/>
        <v>0</v>
      </c>
      <c r="GN99" s="19">
        <v>0</v>
      </c>
      <c r="GO99" s="19">
        <v>0</v>
      </c>
      <c r="GP99" s="19">
        <v>0</v>
      </c>
      <c r="GQ99" s="19">
        <v>0</v>
      </c>
      <c r="GR99" s="1" t="e">
        <f>_xlfn.IFNA(INDEX(#REF!,MATCH(E99,#REF!,0)),0)</f>
        <v>#REF!</v>
      </c>
      <c r="GS99" s="16"/>
      <c r="GT99" s="18">
        <v>0</v>
      </c>
      <c r="GU99" s="18">
        <v>0</v>
      </c>
      <c r="GV99" s="18">
        <v>0</v>
      </c>
      <c r="GW99" s="18">
        <v>0</v>
      </c>
      <c r="GX99" s="25">
        <f t="shared" si="238"/>
        <v>0</v>
      </c>
      <c r="GY99" s="25">
        <f t="shared" si="239"/>
        <v>0</v>
      </c>
      <c r="GZ99" s="25">
        <f t="shared" si="384"/>
        <v>0</v>
      </c>
      <c r="HA99" s="1" t="e" cm="1">
        <f t="array" ref="HA99">INDEX(#REF!,MATCH(EJ99&amp;EK99&amp;HD99&amp;HE99&amp;HF99,#REF!&amp;#REF!&amp;#REF!&amp;#REF!&amp;#REF!,0))</f>
        <v>#REF!</v>
      </c>
      <c r="HB99" s="16"/>
      <c r="HC99" s="25">
        <f t="shared" si="385"/>
        <v>0</v>
      </c>
      <c r="HD99" s="18">
        <v>0</v>
      </c>
      <c r="HE99" s="18">
        <v>0</v>
      </c>
      <c r="HF99" s="18">
        <v>0</v>
      </c>
      <c r="HG99" s="1" t="e" cm="1">
        <f t="array" ref="HG99">INDEX(#REF!,MATCH(EJ99&amp;EK99&amp;HJ99&amp;HK99&amp;HL99,#REF!&amp;#REF!&amp;#REF!&amp;#REF!&amp;#REF!,0))</f>
        <v>#REF!</v>
      </c>
      <c r="HH99" s="16"/>
      <c r="HI99" s="25">
        <f t="shared" si="386"/>
        <v>0</v>
      </c>
      <c r="HJ99" s="25">
        <f t="shared" si="387"/>
        <v>0</v>
      </c>
      <c r="HK99" s="19">
        <v>0</v>
      </c>
      <c r="HL99" s="19">
        <v>0</v>
      </c>
      <c r="HM99" s="18">
        <v>0.01</v>
      </c>
      <c r="HN99" s="18">
        <v>1</v>
      </c>
      <c r="HO99" s="25">
        <f t="shared" si="388"/>
        <v>0</v>
      </c>
      <c r="HP99" s="25">
        <f t="shared" si="389"/>
        <v>0</v>
      </c>
      <c r="HQ99" s="25">
        <f t="shared" si="390"/>
        <v>0</v>
      </c>
      <c r="HR99" s="25">
        <f t="shared" si="391"/>
        <v>0</v>
      </c>
      <c r="HS99" s="25">
        <f t="shared" si="392"/>
        <v>0</v>
      </c>
      <c r="HT99" s="19">
        <v>0</v>
      </c>
      <c r="HU99" s="19">
        <v>0</v>
      </c>
      <c r="HV99" s="19">
        <v>0</v>
      </c>
      <c r="HW99" s="25">
        <f t="shared" si="393"/>
        <v>0</v>
      </c>
      <c r="HX99" s="19">
        <v>0</v>
      </c>
      <c r="HY99" s="19">
        <v>0</v>
      </c>
      <c r="HZ99" s="18">
        <v>26.06</v>
      </c>
      <c r="IA99" s="20">
        <f>ROUND(IF(EN99="Cống tròn",IF(EN99="Cống tròn",IF(EU99="Không có móng",IQ99-FF99,IF(EU99="Đế",IP99-FN99,IF(OR(EU99="Móng bê tông",EU99="Móng bê tông kết hợp đế"),II99-FJ99,0))),0),IF(EN99="Cống hộp",IF(AND(EN99="Cống hộp",EU99="Không có móng"),IQ99-GF99,IF(AND(EN99="Cống hộp",EU99="Móng bê tông"),IJ99-GB99,0)),IF(OR(EN99="Rãnh xây",EN99="Rãnh bê tông"),IF(OR(EN99="Rãnh xây",EN99="Rãnh bê tông"),IK99-GB99,0),IF(EN99="Ống nhựa",IF(AND(EN99="Ống nhựa",EU99="Không đắp cát"),IQ99-HT99,IF(AND(EN99="Ống nhựa",EU99="Đắp cát"),IH99-HX99,0)),IF(EN99="Rãnh thang",IF(EN99="Rãnh thang",IF(EU99="Móng bê tông",#REF!-#REF!,IQ99),0),0))))),2)</f>
        <v>23.75</v>
      </c>
      <c r="IB99" s="20">
        <f t="shared" si="394"/>
        <v>2.3099999999999987</v>
      </c>
      <c r="IC99" s="20">
        <f t="shared" si="240"/>
        <v>23.75</v>
      </c>
      <c r="ID99" s="20">
        <f t="shared" si="241"/>
        <v>0</v>
      </c>
      <c r="IE99" s="20">
        <f t="shared" si="242"/>
        <v>0</v>
      </c>
      <c r="IF99" s="20">
        <f t="shared" si="243"/>
        <v>0</v>
      </c>
      <c r="IG99" s="20">
        <f>IF(EN99="Rãnh thang",IF(AND(EN99="Rãnh thang",EU99="Móng bê tông"),IQ99-#REF!,0),IF(EN99="Ống nhựa",IF(AND(EN99="Ống nhựa",EU99="Đắp cát"),IQ99-HT99,0),IF(EN99="Cống tròn",IF(EN99="Cống tròn",IF(OR(EU99="Móng bê tông",EU99="Móng bê tông kết hợp đế"),IM99-FL99,0),0),IF(EN99="Cống hộp",IF(AND(EN99="Cống hộp",EU99="Móng bê tông"),IN99-GD99,0),IF(OR(EN99="Rãnh xây",EN99="Rãnh bê tông"),IF(AND(EN99="Rãnh xây",EU99="Móng bê tông"),IO99-GD99,IF(AND(EN99="Rãnh bê tông",EU99="Móng bê tông"),IO99-GD99,0)),0)))))</f>
        <v>23.75</v>
      </c>
      <c r="IH99" s="20">
        <f t="shared" si="244"/>
        <v>0</v>
      </c>
      <c r="II99" s="20">
        <f t="shared" si="245"/>
        <v>23.75</v>
      </c>
      <c r="IJ99" s="20">
        <f t="shared" si="246"/>
        <v>0</v>
      </c>
      <c r="IK99" s="20">
        <f t="shared" si="247"/>
        <v>0</v>
      </c>
      <c r="IL99" s="20">
        <f t="shared" si="248"/>
        <v>23.95</v>
      </c>
      <c r="IM99" s="20">
        <f t="shared" si="249"/>
        <v>23.95</v>
      </c>
      <c r="IN99" s="20">
        <f t="shared" si="250"/>
        <v>0</v>
      </c>
      <c r="IO99" s="20">
        <f t="shared" si="251"/>
        <v>0</v>
      </c>
      <c r="IP99" s="20">
        <f t="shared" si="252"/>
        <v>0</v>
      </c>
      <c r="IQ99" s="18">
        <v>24.05</v>
      </c>
      <c r="IR99" s="25">
        <f t="shared" si="395"/>
        <v>0</v>
      </c>
      <c r="IS99" s="25">
        <f t="shared" si="253"/>
        <v>0</v>
      </c>
      <c r="IT99" s="25">
        <f t="shared" si="254"/>
        <v>0</v>
      </c>
      <c r="IU99" s="25">
        <f>ROUND(IF(EN99="Cống tròn",IF(EN99="Cống tròn",IV99+FF99,0),IF(EN99="Cống hộp",IF(EN99="Cống hộp",IV99+GP99,0),IF(OR(EN99="Rãnh xây",EN99="Rãnh bê tông"),IF(OR(EN99="Rãnh xây",EN99="Rãnh bê tông"),IV99+GP99,0),IF(EN99="ống nhựa",IF(EN99="Ống nhựa",IV99+HT99,0),IF(EN99="Rãnh thang",IF(EN99="Rãnh thang",IQ99+#REF!,0),0))))),2)</f>
        <v>25.08</v>
      </c>
      <c r="IV99" s="18">
        <v>24.98</v>
      </c>
      <c r="IW99" s="25">
        <f t="shared" si="255"/>
        <v>25.08</v>
      </c>
      <c r="IX99" s="25">
        <f t="shared" si="256"/>
        <v>0</v>
      </c>
      <c r="IY99" s="25">
        <f t="shared" si="257"/>
        <v>0</v>
      </c>
      <c r="IZ99" s="25">
        <f t="shared" si="258"/>
        <v>0</v>
      </c>
      <c r="JA99" s="25">
        <f t="shared" si="259"/>
        <v>0</v>
      </c>
      <c r="JB99" s="18">
        <v>25.55</v>
      </c>
      <c r="JC99" s="20">
        <f>ROUND(IF(EN99="Cống tròn",IF(EN99="Cống tròn",IF(EU99="Không có móng",JS99-FF99,IF(EU99="Đế",JR99-FN99,IF(OR(EU99="Móng bê tông",EU99="Móng bê tông kết hợp đế"),JK99-FJ99,0))),0),IF(EN99="Cống hộp",IF(AND(EN99="Cống hộp",EU99="Không có móng"),JS99-GF99,IF(AND(EN99="Cống hộp",EU99="Móng bê tông"),JL99-GB99,0)),IF(OR(EN99="Rãnh xây",EN99="Rãnh bê tông"),IF(OR(EN99="Rãnh xây",EN99="Rãnh bê tông"),JM99-GB99,0),IF(EN99="Ống nhựa",IF(AND(EN99="Ống nhựa",EU99="Không đắp cát"),JS99-HT99,IF(AND(EN99="Ống nhựa",EU99="Đắp cát"),JJ99-HX99,0)),IF(EN99="Rãnh thang",IF(EN99="Rãnh thang",IF(EU99="Móng bê tông",#REF!-#REF!,JS99),0),0))))),2)</f>
        <v>23.68</v>
      </c>
      <c r="JD99" s="20">
        <f t="shared" si="396"/>
        <v>1.870000000000001</v>
      </c>
      <c r="JE99" s="20">
        <f t="shared" si="260"/>
        <v>23.68</v>
      </c>
      <c r="JF99" s="20">
        <f t="shared" si="261"/>
        <v>0</v>
      </c>
      <c r="JG99" s="20">
        <f t="shared" si="262"/>
        <v>0</v>
      </c>
      <c r="JH99" s="20">
        <f t="shared" si="263"/>
        <v>0</v>
      </c>
      <c r="JI99" s="20">
        <f>IF(EN99="Rãnh thang",IF(AND(EN99="Rãnh thang",EU99="Móng bê tông"),JS99-#REF!,0),IF(EN99="Ống nhựa",IF(AND(EN99="Ống nhựa",EU99="Đắp cát"),JS99-HT99,0),IF(EN99="Cống tròn",IF(EN99="Cống tròn",IF(OR(EU99="Móng bê tông",EU99="Móng bê tông kết hợp đế"),JO99-FL99,0),0),IF(EN99="Cống hộp",IF(AND(EN99="Cống hộp",EU99="Móng bê tông"),JP99-GD99,0),IF(OR(EN99="Rãnh xây",EN99="Rãnh bê tông"),IF(AND(EN99="Rãnh xây",EU99="Móng bê tông"),JQ99-GD99,IF(AND(EN99="Rãnh bê tông",EU99="Móng bê tông"),JQ99-GD99,0)),0)))))</f>
        <v>23.68</v>
      </c>
      <c r="JJ99" s="20">
        <f t="shared" si="264"/>
        <v>0</v>
      </c>
      <c r="JK99" s="20">
        <f t="shared" si="265"/>
        <v>23.68</v>
      </c>
      <c r="JL99" s="20">
        <f t="shared" si="266"/>
        <v>0</v>
      </c>
      <c r="JM99" s="20">
        <f t="shared" si="267"/>
        <v>0</v>
      </c>
      <c r="JN99" s="20">
        <f t="shared" si="268"/>
        <v>23.88</v>
      </c>
      <c r="JO99" s="20">
        <f t="shared" si="269"/>
        <v>23.88</v>
      </c>
      <c r="JP99" s="20">
        <f t="shared" si="270"/>
        <v>0</v>
      </c>
      <c r="JQ99" s="20">
        <f t="shared" si="271"/>
        <v>0</v>
      </c>
      <c r="JR99" s="20">
        <f t="shared" si="272"/>
        <v>0</v>
      </c>
      <c r="JS99" s="26">
        <v>23.98</v>
      </c>
      <c r="JT99" s="25">
        <f t="shared" si="397"/>
        <v>0</v>
      </c>
      <c r="JU99" s="25">
        <f t="shared" si="273"/>
        <v>0</v>
      </c>
      <c r="JV99" s="25">
        <f t="shared" si="274"/>
        <v>0</v>
      </c>
      <c r="JW99" s="25">
        <f>ROUND(IF(EN99="Cống tròn",IF(EN99="Cống tròn",JX99+FF99,0),IF(EN99="Cống hộp",IF(EN99="Cống hộp",JX99+GP99,0),IF(OR(EN99="Rãnh xây",EN99="Rãnh bê tông"),IF(OR(EN99="Rãnh xây",EN99="Rãnh bê tông"),JX99+GP99,0),IF(EN99="ống nhựa",IF(EN99="Ống nhựa",JX99+HT99,0),IF(EN99="Rãnh thang",IF(EN99="Rãnh thang",JS99+#REF!,0),0))))),2)</f>
        <v>25.08</v>
      </c>
      <c r="JX99" s="27">
        <v>24.98</v>
      </c>
      <c r="JY99" s="25">
        <f t="shared" si="275"/>
        <v>25.08</v>
      </c>
      <c r="JZ99" s="25">
        <f t="shared" si="276"/>
        <v>0</v>
      </c>
      <c r="KA99" s="25">
        <f t="shared" si="277"/>
        <v>0</v>
      </c>
      <c r="KB99" s="25">
        <f t="shared" si="278"/>
        <v>0</v>
      </c>
      <c r="KC99" s="25">
        <f t="shared" si="279"/>
        <v>0</v>
      </c>
      <c r="KD99" s="28" t="s">
        <v>98</v>
      </c>
      <c r="KE99" s="27">
        <v>0</v>
      </c>
      <c r="KF99" s="25">
        <f t="shared" si="280"/>
        <v>2.3099999999999987</v>
      </c>
      <c r="KG99" s="25">
        <f t="shared" si="398"/>
        <v>2.3099999999999987</v>
      </c>
      <c r="KH99" s="27">
        <v>0</v>
      </c>
      <c r="KI99" s="25">
        <f t="shared" si="281"/>
        <v>1.870000000000001</v>
      </c>
      <c r="KJ99" s="25">
        <f t="shared" si="399"/>
        <v>1.870000000000001</v>
      </c>
      <c r="KK99" s="25">
        <f t="shared" si="282"/>
        <v>0</v>
      </c>
      <c r="KL99" s="25">
        <f t="shared" si="283"/>
        <v>0</v>
      </c>
      <c r="KM99" s="25">
        <f t="shared" si="400"/>
        <v>0</v>
      </c>
      <c r="KN99" s="25">
        <f t="shared" si="284"/>
        <v>0</v>
      </c>
      <c r="KO99" s="25">
        <f t="shared" si="285"/>
        <v>0</v>
      </c>
      <c r="KP99" s="25">
        <f t="shared" si="401"/>
        <v>0</v>
      </c>
      <c r="KQ99" s="25">
        <f t="shared" si="286"/>
        <v>0.2</v>
      </c>
      <c r="KR99" s="25">
        <f t="shared" si="287"/>
        <v>0.2</v>
      </c>
      <c r="KS99" s="25">
        <f t="shared" si="402"/>
        <v>0.2</v>
      </c>
      <c r="KT99" s="25">
        <f t="shared" si="288"/>
        <v>0</v>
      </c>
      <c r="KU99" s="25">
        <f t="shared" si="289"/>
        <v>0</v>
      </c>
      <c r="KV99" s="25">
        <f t="shared" si="403"/>
        <v>0</v>
      </c>
      <c r="KW99" s="25">
        <f t="shared" si="290"/>
        <v>0</v>
      </c>
      <c r="KX99" s="25">
        <f t="shared" si="291"/>
        <v>0</v>
      </c>
      <c r="KY99" s="25">
        <f t="shared" si="404"/>
        <v>0</v>
      </c>
      <c r="KZ99" s="25">
        <f t="shared" si="292"/>
        <v>0</v>
      </c>
      <c r="LA99" s="25">
        <f t="shared" si="293"/>
        <v>0</v>
      </c>
      <c r="LB99" s="25">
        <f t="shared" si="405"/>
        <v>0</v>
      </c>
      <c r="LC99" s="25">
        <f t="shared" si="294"/>
        <v>1.4</v>
      </c>
      <c r="LD99" s="25">
        <f t="shared" si="295"/>
        <v>1.4</v>
      </c>
      <c r="LE99" s="25">
        <f t="shared" si="406"/>
        <v>1.4</v>
      </c>
      <c r="LF99" s="25">
        <f t="shared" si="296"/>
        <v>0</v>
      </c>
      <c r="LG99" s="25">
        <f t="shared" si="297"/>
        <v>0</v>
      </c>
      <c r="LH99" s="25">
        <f t="shared" si="407"/>
        <v>0</v>
      </c>
      <c r="LI99" s="25">
        <f t="shared" si="298"/>
        <v>0</v>
      </c>
      <c r="LJ99" s="25">
        <f t="shared" si="299"/>
        <v>0</v>
      </c>
      <c r="LK99" s="25">
        <f t="shared" si="408"/>
        <v>0</v>
      </c>
      <c r="LL99" s="25">
        <f t="shared" si="300"/>
        <v>0</v>
      </c>
      <c r="LM99" s="25">
        <f t="shared" si="301"/>
        <v>0</v>
      </c>
      <c r="LN99" s="25">
        <f t="shared" si="409"/>
        <v>0</v>
      </c>
      <c r="LO99" s="25">
        <f t="shared" si="302"/>
        <v>0</v>
      </c>
      <c r="LP99" s="25">
        <f t="shared" si="303"/>
        <v>0</v>
      </c>
      <c r="LQ99" s="25">
        <f t="shared" si="410"/>
        <v>0</v>
      </c>
      <c r="LR99" s="25">
        <f t="shared" si="304"/>
        <v>0</v>
      </c>
      <c r="LS99" s="25">
        <f t="shared" si="305"/>
        <v>0</v>
      </c>
      <c r="LT99" s="25">
        <f t="shared" si="411"/>
        <v>0</v>
      </c>
      <c r="LU99" s="25">
        <f t="shared" si="306"/>
        <v>0</v>
      </c>
      <c r="LV99" s="25">
        <f t="shared" si="307"/>
        <v>0</v>
      </c>
      <c r="LW99" s="25">
        <f t="shared" si="412"/>
        <v>0</v>
      </c>
      <c r="LX99" s="25">
        <f t="shared" si="308"/>
        <v>0</v>
      </c>
      <c r="LY99" s="25">
        <f t="shared" si="309"/>
        <v>0</v>
      </c>
      <c r="LZ99" s="25">
        <f t="shared" si="413"/>
        <v>0</v>
      </c>
      <c r="MA99" s="25">
        <f t="shared" si="310"/>
        <v>0</v>
      </c>
      <c r="MB99" s="25">
        <f t="shared" si="311"/>
        <v>0</v>
      </c>
      <c r="MC99" s="25">
        <f t="shared" si="414"/>
        <v>0</v>
      </c>
      <c r="MD99" s="25">
        <f t="shared" si="312"/>
        <v>0</v>
      </c>
      <c r="ME99" s="25">
        <f t="shared" si="313"/>
        <v>0</v>
      </c>
      <c r="MF99" s="25">
        <f t="shared" si="415"/>
        <v>0</v>
      </c>
      <c r="MG99" s="25">
        <f t="shared" si="314"/>
        <v>0</v>
      </c>
      <c r="MH99" s="25">
        <f t="shared" si="315"/>
        <v>0</v>
      </c>
      <c r="MI99" s="25">
        <f t="shared" si="416"/>
        <v>0</v>
      </c>
      <c r="MJ99" s="25">
        <f t="shared" si="316"/>
        <v>0</v>
      </c>
      <c r="MK99" s="25">
        <f t="shared" si="317"/>
        <v>0</v>
      </c>
      <c r="ML99" s="25">
        <f t="shared" si="417"/>
        <v>0</v>
      </c>
      <c r="MM99" s="25">
        <f t="shared" si="318"/>
        <v>0</v>
      </c>
      <c r="MN99" s="25">
        <f t="shared" si="319"/>
        <v>0</v>
      </c>
      <c r="MO99" s="25">
        <f t="shared" si="418"/>
        <v>0</v>
      </c>
      <c r="MP99" s="25">
        <f t="shared" si="320"/>
        <v>0</v>
      </c>
      <c r="MQ99" s="25">
        <f t="shared" si="321"/>
        <v>0</v>
      </c>
      <c r="MR99" s="25">
        <f t="shared" si="419"/>
        <v>0</v>
      </c>
      <c r="MS99" s="29">
        <v>1.4</v>
      </c>
      <c r="MT99" s="29">
        <v>0</v>
      </c>
      <c r="MU99" s="29">
        <v>1</v>
      </c>
      <c r="MV99" s="29">
        <v>1</v>
      </c>
      <c r="MW99" s="25">
        <f t="shared" si="322"/>
        <v>1.4</v>
      </c>
      <c r="MX99" s="25">
        <f t="shared" si="323"/>
        <v>3.23</v>
      </c>
      <c r="MY99" s="25">
        <f t="shared" si="324"/>
        <v>0</v>
      </c>
      <c r="MZ99" s="25">
        <f t="shared" si="325"/>
        <v>0</v>
      </c>
      <c r="NA99" s="25">
        <f t="shared" si="326"/>
        <v>1.4</v>
      </c>
      <c r="NB99" s="25">
        <f t="shared" si="327"/>
        <v>2.62</v>
      </c>
      <c r="NC99" s="25">
        <f t="shared" si="328"/>
        <v>0</v>
      </c>
      <c r="ND99" s="25">
        <f t="shared" si="329"/>
        <v>0</v>
      </c>
      <c r="NE99" s="25">
        <f t="shared" si="420"/>
        <v>1.4</v>
      </c>
      <c r="NF99" s="25">
        <f t="shared" si="420"/>
        <v>2.9249999999999998</v>
      </c>
      <c r="NG99" s="25">
        <f t="shared" si="420"/>
        <v>0</v>
      </c>
      <c r="NH99" s="25">
        <f t="shared" si="420"/>
        <v>0</v>
      </c>
      <c r="NI99" s="25">
        <f t="shared" si="330"/>
        <v>109.63</v>
      </c>
      <c r="NJ99" s="25">
        <f t="shared" si="331"/>
        <v>0</v>
      </c>
      <c r="NK99" s="25">
        <f t="shared" si="332"/>
        <v>109.63</v>
      </c>
      <c r="NL99" s="25">
        <f t="shared" si="333"/>
        <v>68.16</v>
      </c>
      <c r="NM99" s="25">
        <f t="shared" si="334"/>
        <v>0</v>
      </c>
      <c r="NN99" s="25">
        <f t="shared" si="421"/>
        <v>68.16</v>
      </c>
      <c r="NO99" s="25">
        <f t="shared" si="335"/>
        <v>0</v>
      </c>
      <c r="NP99" s="25">
        <f t="shared" si="336"/>
        <v>0</v>
      </c>
      <c r="NQ99" s="25">
        <f t="shared" si="422"/>
        <v>0</v>
      </c>
      <c r="NR99" s="25">
        <f t="shared" si="337"/>
        <v>0</v>
      </c>
      <c r="NS99" s="25">
        <f t="shared" si="338"/>
        <v>0</v>
      </c>
      <c r="NT99" s="25">
        <f t="shared" si="423"/>
        <v>0</v>
      </c>
      <c r="NU99" s="25">
        <f t="shared" si="339"/>
        <v>0</v>
      </c>
      <c r="NV99" s="25">
        <f t="shared" si="340"/>
        <v>0</v>
      </c>
      <c r="NW99" s="25">
        <f t="shared" si="424"/>
        <v>0</v>
      </c>
      <c r="NX99" s="25">
        <f t="shared" si="425"/>
        <v>68.16</v>
      </c>
      <c r="NY99" s="25">
        <f t="shared" si="425"/>
        <v>0</v>
      </c>
      <c r="NZ99" s="25">
        <f t="shared" si="426"/>
        <v>68.16</v>
      </c>
      <c r="OA99" s="25">
        <f t="shared" si="427"/>
        <v>41.47</v>
      </c>
      <c r="OB99" s="25">
        <f t="shared" si="427"/>
        <v>0</v>
      </c>
      <c r="OC99" s="25">
        <f t="shared" si="428"/>
        <v>41.47</v>
      </c>
      <c r="OD99" s="25">
        <f t="shared" si="429"/>
        <v>68.16</v>
      </c>
      <c r="OE99" s="25">
        <f t="shared" si="429"/>
        <v>0</v>
      </c>
      <c r="OF99" s="25">
        <f t="shared" si="429"/>
        <v>68.16</v>
      </c>
      <c r="OG99" s="25">
        <f t="shared" si="341"/>
        <v>0</v>
      </c>
      <c r="OH99" s="25">
        <f t="shared" si="342"/>
        <v>0</v>
      </c>
      <c r="OI99" s="25">
        <f t="shared" si="343"/>
        <v>0</v>
      </c>
      <c r="OJ99" s="25">
        <f t="shared" si="344"/>
        <v>0</v>
      </c>
      <c r="OK99" s="25">
        <f t="shared" si="345"/>
        <v>0</v>
      </c>
      <c r="OL99" s="25">
        <f t="shared" si="346"/>
        <v>0</v>
      </c>
      <c r="OM99" s="25">
        <f t="shared" si="430"/>
        <v>0</v>
      </c>
      <c r="ON99" s="25">
        <f t="shared" si="430"/>
        <v>0</v>
      </c>
      <c r="OO99" s="25">
        <f t="shared" si="430"/>
        <v>0</v>
      </c>
      <c r="OP99" s="25">
        <f t="shared" si="347"/>
        <v>0</v>
      </c>
      <c r="OQ99" s="25">
        <f t="shared" si="348"/>
        <v>0</v>
      </c>
      <c r="OR99" s="25">
        <f t="shared" si="431"/>
        <v>0</v>
      </c>
      <c r="OS99" s="19">
        <v>537358.79</v>
      </c>
      <c r="OT99" s="19">
        <v>2370663.34</v>
      </c>
    </row>
    <row r="100" spans="1:410" ht="33" customHeight="1" x14ac:dyDescent="0.25">
      <c r="A100" s="18"/>
      <c r="B100" s="18" t="s">
        <v>850</v>
      </c>
      <c r="C100" s="18">
        <v>1649.89</v>
      </c>
      <c r="D100" s="16" t="e">
        <f>_xlfn.IFNA(INDEX(#REF!,MATCH(E100,#REF!,0)),0)</f>
        <v>#REF!</v>
      </c>
      <c r="E100" s="18" t="s">
        <v>885</v>
      </c>
      <c r="F100" s="16" t="s">
        <v>765</v>
      </c>
      <c r="G100" s="16" t="s">
        <v>766</v>
      </c>
      <c r="H100" s="16" t="s">
        <v>767</v>
      </c>
      <c r="I100" s="16" t="s">
        <v>768</v>
      </c>
      <c r="J100" s="16" t="s">
        <v>769</v>
      </c>
      <c r="K100" s="16" t="s">
        <v>770</v>
      </c>
      <c r="L100" s="16" t="s">
        <v>771</v>
      </c>
      <c r="M100" s="18">
        <v>1.64</v>
      </c>
      <c r="N100" s="18">
        <v>1.94</v>
      </c>
      <c r="O100" s="18">
        <v>2.04</v>
      </c>
      <c r="P100" s="18">
        <v>2.34</v>
      </c>
      <c r="Q100" s="18">
        <v>0.1</v>
      </c>
      <c r="R100" s="18">
        <v>1.8399999999999999</v>
      </c>
      <c r="S100" s="18">
        <v>2.14</v>
      </c>
      <c r="T100" s="18">
        <v>0.2</v>
      </c>
      <c r="U100" s="18">
        <v>0</v>
      </c>
      <c r="V100" s="18">
        <v>0</v>
      </c>
      <c r="W100" s="18">
        <v>0</v>
      </c>
      <c r="X100" s="18">
        <v>1.64</v>
      </c>
      <c r="Y100" s="18">
        <v>1.9</v>
      </c>
      <c r="Z100" s="20">
        <f t="shared" si="349"/>
        <v>2.2000000000000002</v>
      </c>
      <c r="AA100" s="18">
        <v>0.22</v>
      </c>
      <c r="AB100" s="18">
        <v>0</v>
      </c>
      <c r="AC100" s="18">
        <v>0</v>
      </c>
      <c r="AD100" s="18">
        <v>0</v>
      </c>
      <c r="AE100" s="18">
        <v>0</v>
      </c>
      <c r="AF100" s="18">
        <v>0</v>
      </c>
      <c r="AG100" s="18">
        <v>1.2</v>
      </c>
      <c r="AH100" s="18">
        <v>1.5</v>
      </c>
      <c r="AI100" s="20">
        <f t="shared" si="350"/>
        <v>2.35</v>
      </c>
      <c r="AJ100" s="18">
        <v>0</v>
      </c>
      <c r="AK100" s="18">
        <v>0</v>
      </c>
      <c r="AL100" s="20">
        <f t="shared" si="351"/>
        <v>0</v>
      </c>
      <c r="AM100" s="18">
        <v>1.64</v>
      </c>
      <c r="AN100" s="18">
        <v>1.5</v>
      </c>
      <c r="AO100" s="18">
        <v>0.15</v>
      </c>
      <c r="AP100" s="18">
        <v>0.22</v>
      </c>
      <c r="AQ100" s="18">
        <v>1.64</v>
      </c>
      <c r="AR100" s="18">
        <v>1.72</v>
      </c>
      <c r="AS100" s="18">
        <v>0.12</v>
      </c>
      <c r="AT100" s="18">
        <v>0.11</v>
      </c>
      <c r="AU100" s="18">
        <v>0</v>
      </c>
      <c r="AV100" s="18">
        <v>1</v>
      </c>
      <c r="AW100" s="18">
        <v>0</v>
      </c>
      <c r="AX100" s="18">
        <v>0</v>
      </c>
      <c r="AY100" s="18">
        <v>0</v>
      </c>
      <c r="AZ100" s="18">
        <v>0</v>
      </c>
      <c r="BA100" s="18">
        <v>0</v>
      </c>
      <c r="BB100" s="18">
        <v>0</v>
      </c>
      <c r="BC100" s="18">
        <v>0</v>
      </c>
      <c r="BD100" s="18">
        <v>0</v>
      </c>
      <c r="BE100" s="18">
        <v>2</v>
      </c>
      <c r="BF100" s="18">
        <v>0</v>
      </c>
      <c r="BG100" s="18">
        <v>0</v>
      </c>
      <c r="BH100" s="18">
        <v>0</v>
      </c>
      <c r="BI100" s="18">
        <v>0</v>
      </c>
      <c r="BJ100" s="18">
        <v>0</v>
      </c>
      <c r="BK100" s="18">
        <v>0</v>
      </c>
      <c r="BL100" s="18">
        <v>0</v>
      </c>
      <c r="BM100" s="18">
        <v>0</v>
      </c>
      <c r="BN100" s="18">
        <v>0</v>
      </c>
      <c r="BO100" s="18">
        <v>0</v>
      </c>
      <c r="BP100" s="18">
        <v>0</v>
      </c>
      <c r="BQ100" s="18">
        <v>0</v>
      </c>
      <c r="BR100" s="18">
        <v>0</v>
      </c>
      <c r="BS100" s="18">
        <v>0</v>
      </c>
      <c r="BT100" s="18">
        <v>0</v>
      </c>
      <c r="BU100" s="18">
        <v>0</v>
      </c>
      <c r="BV100" s="18">
        <v>0</v>
      </c>
      <c r="BW100" s="18">
        <v>0</v>
      </c>
      <c r="BX100" s="18">
        <v>0</v>
      </c>
      <c r="BY100" s="18">
        <v>0</v>
      </c>
      <c r="BZ100" s="18">
        <v>0</v>
      </c>
      <c r="CA100" s="16" t="e">
        <f>_xlfn.IFNA(IF(RIGHT(D100,2)="=G",0,INDEX(#REF!,MATCH(E100,#REF!,0))),0)</f>
        <v>#REF!</v>
      </c>
      <c r="CB100" s="16" t="s">
        <v>776</v>
      </c>
      <c r="CC100" s="18">
        <v>0</v>
      </c>
      <c r="CD100" s="18">
        <v>0</v>
      </c>
      <c r="CE100" s="18">
        <v>1.4</v>
      </c>
      <c r="CF100" s="18">
        <v>0.85</v>
      </c>
      <c r="CG100" s="18">
        <v>0.12</v>
      </c>
      <c r="CH100" s="18">
        <v>2</v>
      </c>
      <c r="CI100" s="16" t="s">
        <v>98</v>
      </c>
      <c r="CJ100" s="18">
        <v>0</v>
      </c>
      <c r="CK100" s="20">
        <f t="shared" si="217"/>
        <v>2.17</v>
      </c>
      <c r="CL100" s="20">
        <f t="shared" si="352"/>
        <v>2.17</v>
      </c>
      <c r="CM100" s="18">
        <v>25.55</v>
      </c>
      <c r="CN100" s="18">
        <v>26.11</v>
      </c>
      <c r="CO100" s="18">
        <v>25.271000000000001</v>
      </c>
      <c r="CP100" s="22">
        <f t="shared" si="218"/>
        <v>25.55</v>
      </c>
      <c r="CQ100" s="22">
        <f t="shared" si="219"/>
        <v>23.38</v>
      </c>
      <c r="CR100" s="22">
        <f t="shared" si="353"/>
        <v>2.17</v>
      </c>
      <c r="CS100" s="22">
        <f t="shared" si="220"/>
        <v>23.48</v>
      </c>
      <c r="CT100" s="22">
        <f t="shared" si="221"/>
        <v>23.68</v>
      </c>
      <c r="CU100" s="18">
        <v>23.68</v>
      </c>
      <c r="CV100" s="22">
        <f t="shared" si="354"/>
        <v>2.2000000000000002</v>
      </c>
      <c r="CW100" s="22">
        <f t="shared" si="222"/>
        <v>0</v>
      </c>
      <c r="CX100" s="22">
        <f t="shared" si="223"/>
        <v>0</v>
      </c>
      <c r="CY100" s="22">
        <f t="shared" si="224"/>
        <v>25.84</v>
      </c>
      <c r="CZ100" s="22">
        <f t="shared" si="225"/>
        <v>25.99</v>
      </c>
      <c r="DA100" s="18">
        <v>26.11</v>
      </c>
      <c r="DB100" s="20">
        <f t="shared" si="355"/>
        <v>2.73</v>
      </c>
      <c r="DC100" s="20">
        <f t="shared" si="356"/>
        <v>0.56000000000000005</v>
      </c>
      <c r="DD100" s="20">
        <f t="shared" si="357"/>
        <v>2.17</v>
      </c>
      <c r="DE100" s="20">
        <f t="shared" si="226"/>
        <v>0.1</v>
      </c>
      <c r="DF100" s="20">
        <f t="shared" si="227"/>
        <v>0.2</v>
      </c>
      <c r="DG100" s="20">
        <f t="shared" si="228"/>
        <v>1.87</v>
      </c>
      <c r="DH100" s="20">
        <f t="shared" si="229"/>
        <v>0</v>
      </c>
      <c r="DI100" s="20">
        <f t="shared" si="230"/>
        <v>0</v>
      </c>
      <c r="DJ100" s="20">
        <f t="shared" si="231"/>
        <v>0</v>
      </c>
      <c r="DK100" s="20">
        <f t="shared" si="358"/>
        <v>2.17</v>
      </c>
      <c r="DL100" s="20">
        <f t="shared" si="359"/>
        <v>0</v>
      </c>
      <c r="DM100" s="20">
        <f t="shared" si="360"/>
        <v>0</v>
      </c>
      <c r="DN100" s="20">
        <f t="shared" si="361"/>
        <v>0</v>
      </c>
      <c r="DO100" s="18">
        <v>2.54</v>
      </c>
      <c r="DP100" s="18">
        <v>0</v>
      </c>
      <c r="DQ100" s="18">
        <v>1</v>
      </c>
      <c r="DR100" s="18">
        <v>1</v>
      </c>
      <c r="DS100" s="25">
        <f t="shared" si="362"/>
        <v>2.54</v>
      </c>
      <c r="DT100" s="25">
        <f t="shared" si="363"/>
        <v>0</v>
      </c>
      <c r="DU100" s="25">
        <f t="shared" si="364"/>
        <v>5.51</v>
      </c>
      <c r="DV100" s="25">
        <f t="shared" si="365"/>
        <v>0</v>
      </c>
      <c r="DW100" s="25">
        <f t="shared" si="366"/>
        <v>5.51</v>
      </c>
      <c r="DX100" s="25">
        <f t="shared" si="367"/>
        <v>11.24</v>
      </c>
      <c r="DY100" s="25">
        <f t="shared" si="368"/>
        <v>0</v>
      </c>
      <c r="DZ100" s="25">
        <f t="shared" si="369"/>
        <v>11.24</v>
      </c>
      <c r="EA100" s="25">
        <f t="shared" si="370"/>
        <v>7.21</v>
      </c>
      <c r="EB100" s="25">
        <f t="shared" si="371"/>
        <v>0</v>
      </c>
      <c r="EC100" s="25">
        <f t="shared" si="372"/>
        <v>7.21</v>
      </c>
      <c r="ED100" s="25">
        <f t="shared" si="373"/>
        <v>4.03</v>
      </c>
      <c r="EE100" s="25">
        <f t="shared" si="373"/>
        <v>0</v>
      </c>
      <c r="EF100" s="25">
        <f t="shared" si="374"/>
        <v>4.03</v>
      </c>
      <c r="EG100" s="25">
        <f t="shared" si="375"/>
        <v>7.21</v>
      </c>
      <c r="EH100" s="25">
        <f t="shared" si="375"/>
        <v>0</v>
      </c>
      <c r="EI100" s="25">
        <f t="shared" si="376"/>
        <v>7.21</v>
      </c>
      <c r="EJ100" s="18">
        <v>1649.89</v>
      </c>
      <c r="EK100" s="18">
        <v>1611.19</v>
      </c>
      <c r="EL100" s="18" t="s">
        <v>885</v>
      </c>
      <c r="EM100" s="18" t="s">
        <v>886</v>
      </c>
      <c r="EN100" s="16" t="s">
        <v>774</v>
      </c>
      <c r="EO100" s="16" t="s">
        <v>132</v>
      </c>
      <c r="EP100" s="16" t="e">
        <f>IF(OR(EN100="Cống tròn",EN100="Cống hộp",EN100="Ống nhựa"),INDEX(#REF!,MATCH(E100,#REF!,0)),IF(OR(EN100="Rãnh xây",EN100="Rãnh bê tông"),INDEX(#REF!,MATCH(E100,#REF!,0)),0))</f>
        <v>#REF!</v>
      </c>
      <c r="EQ100" s="18">
        <v>37.500000000000043</v>
      </c>
      <c r="ER100" s="18">
        <v>1</v>
      </c>
      <c r="ES100" s="25">
        <f t="shared" si="377"/>
        <v>37</v>
      </c>
      <c r="ET100" s="1" t="e">
        <f>_xlfn.IFNA(IF(EN100="Cống tròn",INDEX(#REF!,MATCH(E100,#REF!,0)),IF(EN100="Cống hộp",INDEX(#REF!,MATCH(E100,#REF!,0)),EU100&amp;" ,"&amp;EV100)),0)</f>
        <v>#REF!</v>
      </c>
      <c r="EU100" s="16" t="s">
        <v>769</v>
      </c>
      <c r="EV100" s="16" t="s">
        <v>775</v>
      </c>
      <c r="EW100" s="16" t="e">
        <f>_xlfn.IFNA(INDEX(#REF!,MATCH(E100,#REF!,0)),0)</f>
        <v>#REF!</v>
      </c>
      <c r="EX100" s="16"/>
      <c r="EY100" s="18">
        <v>0</v>
      </c>
      <c r="EZ100" s="18">
        <v>0</v>
      </c>
      <c r="FA100" s="18">
        <v>0</v>
      </c>
      <c r="FB100" s="19">
        <v>0</v>
      </c>
      <c r="FC100" s="19">
        <v>0</v>
      </c>
      <c r="FD100" s="25">
        <f t="shared" si="232"/>
        <v>0</v>
      </c>
      <c r="FE100" s="25">
        <f t="shared" si="378"/>
        <v>0</v>
      </c>
      <c r="FF100" s="18">
        <v>0.1</v>
      </c>
      <c r="FG100" s="18">
        <v>2</v>
      </c>
      <c r="FH100" s="18">
        <v>1</v>
      </c>
      <c r="FI100" s="25">
        <f t="shared" si="379"/>
        <v>1.2</v>
      </c>
      <c r="FJ100" s="18">
        <v>0</v>
      </c>
      <c r="FK100" s="18">
        <v>0</v>
      </c>
      <c r="FL100" s="18">
        <v>0.2</v>
      </c>
      <c r="FM100" s="18">
        <v>1.4</v>
      </c>
      <c r="FN100" s="18">
        <v>0</v>
      </c>
      <c r="FO100" s="25">
        <f t="shared" si="380"/>
        <v>1.4</v>
      </c>
      <c r="FP100" s="18">
        <v>1.4999999999999999E-2</v>
      </c>
      <c r="FQ100" s="18">
        <v>1</v>
      </c>
      <c r="FR100" s="25">
        <f t="shared" si="233"/>
        <v>36</v>
      </c>
      <c r="FS100" s="25">
        <f t="shared" si="234"/>
        <v>0.52500000000000002</v>
      </c>
      <c r="FT100" s="25">
        <f t="shared" si="235"/>
        <v>36.524999999999999</v>
      </c>
      <c r="FU100" s="25">
        <f t="shared" si="236"/>
        <v>-0.97500000000004405</v>
      </c>
      <c r="FV100" s="25" t="str">
        <f t="shared" si="381"/>
        <v>Thêm 01</v>
      </c>
      <c r="FW100" s="25">
        <f t="shared" si="382"/>
        <v>0.04</v>
      </c>
      <c r="FX100" s="16"/>
      <c r="FY100" s="16"/>
      <c r="FZ100" s="16"/>
      <c r="GA100" s="16"/>
      <c r="GB100" s="19">
        <v>0</v>
      </c>
      <c r="GC100" s="19">
        <v>0</v>
      </c>
      <c r="GD100" s="19">
        <v>0</v>
      </c>
      <c r="GE100" s="19">
        <v>0</v>
      </c>
      <c r="GF100" s="19">
        <v>0</v>
      </c>
      <c r="GG100" s="19">
        <v>0</v>
      </c>
      <c r="GH100" s="19">
        <v>0</v>
      </c>
      <c r="GI100" s="19">
        <v>0</v>
      </c>
      <c r="GJ100" s="19">
        <v>0</v>
      </c>
      <c r="GK100" s="19">
        <v>0</v>
      </c>
      <c r="GL100" s="25">
        <f t="shared" si="237"/>
        <v>0</v>
      </c>
      <c r="GM100" s="25">
        <f t="shared" si="383"/>
        <v>0</v>
      </c>
      <c r="GN100" s="19">
        <v>0</v>
      </c>
      <c r="GO100" s="19">
        <v>0</v>
      </c>
      <c r="GP100" s="19">
        <v>0</v>
      </c>
      <c r="GQ100" s="19">
        <v>0</v>
      </c>
      <c r="GR100" s="1" t="e">
        <f>_xlfn.IFNA(INDEX(#REF!,MATCH(E100,#REF!,0)),0)</f>
        <v>#REF!</v>
      </c>
      <c r="GS100" s="16"/>
      <c r="GT100" s="18">
        <v>0</v>
      </c>
      <c r="GU100" s="18">
        <v>0</v>
      </c>
      <c r="GV100" s="18">
        <v>0</v>
      </c>
      <c r="GW100" s="18">
        <v>0</v>
      </c>
      <c r="GX100" s="25">
        <f t="shared" si="238"/>
        <v>0</v>
      </c>
      <c r="GY100" s="25">
        <f t="shared" si="239"/>
        <v>0</v>
      </c>
      <c r="GZ100" s="25">
        <f t="shared" si="384"/>
        <v>0</v>
      </c>
      <c r="HA100" s="1" t="e" cm="1">
        <f t="array" ref="HA100">INDEX(#REF!,MATCH(EJ100&amp;EK100&amp;HD100&amp;HE100&amp;HF100,#REF!&amp;#REF!&amp;#REF!&amp;#REF!&amp;#REF!,0))</f>
        <v>#REF!</v>
      </c>
      <c r="HB100" s="16"/>
      <c r="HC100" s="25">
        <f t="shared" si="385"/>
        <v>0</v>
      </c>
      <c r="HD100" s="18">
        <v>0</v>
      </c>
      <c r="HE100" s="18">
        <v>0</v>
      </c>
      <c r="HF100" s="18">
        <v>0</v>
      </c>
      <c r="HG100" s="1" t="e" cm="1">
        <f t="array" ref="HG100">INDEX(#REF!,MATCH(EJ100&amp;EK100&amp;HJ100&amp;HK100&amp;HL100,#REF!&amp;#REF!&amp;#REF!&amp;#REF!&amp;#REF!,0))</f>
        <v>#REF!</v>
      </c>
      <c r="HH100" s="16"/>
      <c r="HI100" s="25">
        <f t="shared" si="386"/>
        <v>0</v>
      </c>
      <c r="HJ100" s="25">
        <f t="shared" si="387"/>
        <v>0</v>
      </c>
      <c r="HK100" s="19">
        <v>0</v>
      </c>
      <c r="HL100" s="19">
        <v>0</v>
      </c>
      <c r="HM100" s="18">
        <v>0.01</v>
      </c>
      <c r="HN100" s="18">
        <v>1</v>
      </c>
      <c r="HO100" s="25">
        <f t="shared" si="388"/>
        <v>0</v>
      </c>
      <c r="HP100" s="25">
        <f t="shared" si="389"/>
        <v>0</v>
      </c>
      <c r="HQ100" s="25">
        <f t="shared" si="390"/>
        <v>0</v>
      </c>
      <c r="HR100" s="25">
        <f t="shared" si="391"/>
        <v>0</v>
      </c>
      <c r="HS100" s="25">
        <f t="shared" si="392"/>
        <v>0</v>
      </c>
      <c r="HT100" s="19">
        <v>0</v>
      </c>
      <c r="HU100" s="19">
        <v>0</v>
      </c>
      <c r="HV100" s="19">
        <v>0</v>
      </c>
      <c r="HW100" s="25">
        <f t="shared" si="393"/>
        <v>0</v>
      </c>
      <c r="HX100" s="19">
        <v>0</v>
      </c>
      <c r="HY100" s="19">
        <v>0</v>
      </c>
      <c r="HZ100" s="18">
        <v>25.55</v>
      </c>
      <c r="IA100" s="20">
        <f>ROUND(IF(EN100="Cống tròn",IF(EN100="Cống tròn",IF(EU100="Không có móng",IQ100-FF100,IF(EU100="Đế",IP100-FN100,IF(OR(EU100="Móng bê tông",EU100="Móng bê tông kết hợp đế"),II100-FJ100,0))),0),IF(EN100="Cống hộp",IF(AND(EN100="Cống hộp",EU100="Không có móng"),IQ100-GF100,IF(AND(EN100="Cống hộp",EU100="Móng bê tông"),IJ100-GB100,0)),IF(OR(EN100="Rãnh xây",EN100="Rãnh bê tông"),IF(OR(EN100="Rãnh xây",EN100="Rãnh bê tông"),IK100-GB100,0),IF(EN100="Ống nhựa",IF(AND(EN100="Ống nhựa",EU100="Không đắp cát"),IQ100-HT100,IF(AND(EN100="Ống nhựa",EU100="Đắp cát"),IH100-HX100,0)),IF(EN100="Rãnh thang",IF(EN100="Rãnh thang",IF(EU100="Móng bê tông",#REF!-#REF!,IQ100),0),0))))),2)</f>
        <v>23.68</v>
      </c>
      <c r="IB100" s="20">
        <f t="shared" si="394"/>
        <v>1.870000000000001</v>
      </c>
      <c r="IC100" s="20">
        <f t="shared" si="240"/>
        <v>23.68</v>
      </c>
      <c r="ID100" s="20">
        <f t="shared" si="241"/>
        <v>0</v>
      </c>
      <c r="IE100" s="20">
        <f t="shared" si="242"/>
        <v>0</v>
      </c>
      <c r="IF100" s="20">
        <f t="shared" si="243"/>
        <v>0</v>
      </c>
      <c r="IG100" s="20">
        <f>IF(EN100="Rãnh thang",IF(AND(EN100="Rãnh thang",EU100="Móng bê tông"),IQ100-#REF!,0),IF(EN100="Ống nhựa",IF(AND(EN100="Ống nhựa",EU100="Đắp cát"),IQ100-HT100,0),IF(EN100="Cống tròn",IF(EN100="Cống tròn",IF(OR(EU100="Móng bê tông",EU100="Móng bê tông kết hợp đế"),IM100-FL100,0),0),IF(EN100="Cống hộp",IF(AND(EN100="Cống hộp",EU100="Móng bê tông"),IN100-GD100,0),IF(OR(EN100="Rãnh xây",EN100="Rãnh bê tông"),IF(AND(EN100="Rãnh xây",EU100="Móng bê tông"),IO100-GD100,IF(AND(EN100="Rãnh bê tông",EU100="Móng bê tông"),IO100-GD100,0)),0)))))</f>
        <v>23.68</v>
      </c>
      <c r="IH100" s="20">
        <f t="shared" si="244"/>
        <v>0</v>
      </c>
      <c r="II100" s="20">
        <f t="shared" si="245"/>
        <v>23.68</v>
      </c>
      <c r="IJ100" s="20">
        <f t="shared" si="246"/>
        <v>0</v>
      </c>
      <c r="IK100" s="20">
        <f t="shared" si="247"/>
        <v>0</v>
      </c>
      <c r="IL100" s="20">
        <f t="shared" si="248"/>
        <v>23.88</v>
      </c>
      <c r="IM100" s="20">
        <f t="shared" si="249"/>
        <v>23.88</v>
      </c>
      <c r="IN100" s="20">
        <f t="shared" si="250"/>
        <v>0</v>
      </c>
      <c r="IO100" s="20">
        <f t="shared" si="251"/>
        <v>0</v>
      </c>
      <c r="IP100" s="20">
        <f t="shared" si="252"/>
        <v>0</v>
      </c>
      <c r="IQ100" s="18">
        <v>23.98</v>
      </c>
      <c r="IR100" s="25">
        <f t="shared" si="395"/>
        <v>0</v>
      </c>
      <c r="IS100" s="25">
        <f t="shared" si="253"/>
        <v>0</v>
      </c>
      <c r="IT100" s="25">
        <f t="shared" si="254"/>
        <v>0</v>
      </c>
      <c r="IU100" s="25">
        <f>ROUND(IF(EN100="Cống tròn",IF(EN100="Cống tròn",IV100+FF100,0),IF(EN100="Cống hộp",IF(EN100="Cống hộp",IV100+GP100,0),IF(OR(EN100="Rãnh xây",EN100="Rãnh bê tông"),IF(OR(EN100="Rãnh xây",EN100="Rãnh bê tông"),IV100+GP100,0),IF(EN100="ống nhựa",IF(EN100="Ống nhựa",IV100+HT100,0),IF(EN100="Rãnh thang",IF(EN100="Rãnh thang",IQ100+#REF!,0),0))))),2)</f>
        <v>25.02</v>
      </c>
      <c r="IV100" s="18">
        <v>24.92</v>
      </c>
      <c r="IW100" s="25">
        <f t="shared" si="255"/>
        <v>25.02</v>
      </c>
      <c r="IX100" s="25">
        <f t="shared" si="256"/>
        <v>0</v>
      </c>
      <c r="IY100" s="25">
        <f t="shared" si="257"/>
        <v>0</v>
      </c>
      <c r="IZ100" s="25">
        <f t="shared" si="258"/>
        <v>0</v>
      </c>
      <c r="JA100" s="25">
        <f t="shared" si="259"/>
        <v>0</v>
      </c>
      <c r="JB100" s="18">
        <v>26.04</v>
      </c>
      <c r="JC100" s="20">
        <f>ROUND(IF(EN100="Cống tròn",IF(EN100="Cống tròn",IF(EU100="Không có móng",JS100-FF100,IF(EU100="Đế",JR100-FN100,IF(OR(EU100="Móng bê tông",EU100="Móng bê tông kết hợp đế"),JK100-FJ100,0))),0),IF(EN100="Cống hộp",IF(AND(EN100="Cống hộp",EU100="Không có móng"),JS100-GF100,IF(AND(EN100="Cống hộp",EU100="Móng bê tông"),JL100-GB100,0)),IF(OR(EN100="Rãnh xây",EN100="Rãnh bê tông"),IF(OR(EN100="Rãnh xây",EN100="Rãnh bê tông"),JM100-GB100,0),IF(EN100="Ống nhựa",IF(AND(EN100="Ống nhựa",EU100="Không đắp cát"),JS100-HT100,IF(AND(EN100="Ống nhựa",EU100="Đắp cát"),JJ100-HX100,0)),IF(EN100="Rãnh thang",IF(EN100="Rãnh thang",IF(EU100="Móng bê tông",#REF!-#REF!,JS100),0),0))))),2)</f>
        <v>23.62</v>
      </c>
      <c r="JD100" s="20">
        <f t="shared" si="396"/>
        <v>2.4199999999999982</v>
      </c>
      <c r="JE100" s="20">
        <f t="shared" si="260"/>
        <v>23.62</v>
      </c>
      <c r="JF100" s="20">
        <f t="shared" si="261"/>
        <v>0</v>
      </c>
      <c r="JG100" s="20">
        <f t="shared" si="262"/>
        <v>0</v>
      </c>
      <c r="JH100" s="20">
        <f t="shared" si="263"/>
        <v>0</v>
      </c>
      <c r="JI100" s="20">
        <f>IF(EN100="Rãnh thang",IF(AND(EN100="Rãnh thang",EU100="Móng bê tông"),JS100-#REF!,0),IF(EN100="Ống nhựa",IF(AND(EN100="Ống nhựa",EU100="Đắp cát"),JS100-HT100,0),IF(EN100="Cống tròn",IF(EN100="Cống tròn",IF(OR(EU100="Móng bê tông",EU100="Móng bê tông kết hợp đế"),JO100-FL100,0),0),IF(EN100="Cống hộp",IF(AND(EN100="Cống hộp",EU100="Móng bê tông"),JP100-GD100,0),IF(OR(EN100="Rãnh xây",EN100="Rãnh bê tông"),IF(AND(EN100="Rãnh xây",EU100="Móng bê tông"),JQ100-GD100,IF(AND(EN100="Rãnh bê tông",EU100="Móng bê tông"),JQ100-GD100,0)),0)))))</f>
        <v>23.62</v>
      </c>
      <c r="JJ100" s="20">
        <f t="shared" si="264"/>
        <v>0</v>
      </c>
      <c r="JK100" s="20">
        <f t="shared" si="265"/>
        <v>23.62</v>
      </c>
      <c r="JL100" s="20">
        <f t="shared" si="266"/>
        <v>0</v>
      </c>
      <c r="JM100" s="20">
        <f t="shared" si="267"/>
        <v>0</v>
      </c>
      <c r="JN100" s="20">
        <f t="shared" si="268"/>
        <v>23.82</v>
      </c>
      <c r="JO100" s="20">
        <f t="shared" si="269"/>
        <v>23.82</v>
      </c>
      <c r="JP100" s="20">
        <f t="shared" si="270"/>
        <v>0</v>
      </c>
      <c r="JQ100" s="20">
        <f t="shared" si="271"/>
        <v>0</v>
      </c>
      <c r="JR100" s="20">
        <f t="shared" si="272"/>
        <v>0</v>
      </c>
      <c r="JS100" s="26">
        <v>23.92</v>
      </c>
      <c r="JT100" s="25">
        <f t="shared" si="397"/>
        <v>0</v>
      </c>
      <c r="JU100" s="25">
        <f t="shared" si="273"/>
        <v>0</v>
      </c>
      <c r="JV100" s="25">
        <f t="shared" si="274"/>
        <v>0</v>
      </c>
      <c r="JW100" s="25">
        <f>ROUND(IF(EN100="Cống tròn",IF(EN100="Cống tròn",JX100+FF100,0),IF(EN100="Cống hộp",IF(EN100="Cống hộp",JX100+GP100,0),IF(OR(EN100="Rãnh xây",EN100="Rãnh bê tông"),IF(OR(EN100="Rãnh xây",EN100="Rãnh bê tông"),JX100+GP100,0),IF(EN100="ống nhựa",IF(EN100="Ống nhựa",JX100+HT100,0),IF(EN100="Rãnh thang",IF(EN100="Rãnh thang",JS100+#REF!,0),0))))),2)</f>
        <v>25.02</v>
      </c>
      <c r="JX100" s="27">
        <v>24.92</v>
      </c>
      <c r="JY100" s="25">
        <f t="shared" si="275"/>
        <v>25.02</v>
      </c>
      <c r="JZ100" s="25">
        <f t="shared" si="276"/>
        <v>0</v>
      </c>
      <c r="KA100" s="25">
        <f t="shared" si="277"/>
        <v>0</v>
      </c>
      <c r="KB100" s="25">
        <f t="shared" si="278"/>
        <v>0</v>
      </c>
      <c r="KC100" s="25">
        <f t="shared" si="279"/>
        <v>0</v>
      </c>
      <c r="KD100" s="28" t="s">
        <v>98</v>
      </c>
      <c r="KE100" s="27">
        <v>0</v>
      </c>
      <c r="KF100" s="25">
        <f t="shared" si="280"/>
        <v>1.870000000000001</v>
      </c>
      <c r="KG100" s="25">
        <f t="shared" si="398"/>
        <v>1.870000000000001</v>
      </c>
      <c r="KH100" s="27">
        <v>0</v>
      </c>
      <c r="KI100" s="25">
        <f t="shared" si="281"/>
        <v>2.4199999999999982</v>
      </c>
      <c r="KJ100" s="25">
        <f t="shared" si="399"/>
        <v>2.4199999999999982</v>
      </c>
      <c r="KK100" s="25">
        <f t="shared" si="282"/>
        <v>0</v>
      </c>
      <c r="KL100" s="25">
        <f t="shared" si="283"/>
        <v>0</v>
      </c>
      <c r="KM100" s="25">
        <f t="shared" si="400"/>
        <v>0</v>
      </c>
      <c r="KN100" s="25">
        <f t="shared" si="284"/>
        <v>0</v>
      </c>
      <c r="KO100" s="25">
        <f t="shared" si="285"/>
        <v>0</v>
      </c>
      <c r="KP100" s="25">
        <f t="shared" si="401"/>
        <v>0</v>
      </c>
      <c r="KQ100" s="25">
        <f t="shared" si="286"/>
        <v>0.2</v>
      </c>
      <c r="KR100" s="25">
        <f t="shared" si="287"/>
        <v>0.2</v>
      </c>
      <c r="KS100" s="25">
        <f t="shared" si="402"/>
        <v>0.2</v>
      </c>
      <c r="KT100" s="25">
        <f t="shared" si="288"/>
        <v>0</v>
      </c>
      <c r="KU100" s="25">
        <f t="shared" si="289"/>
        <v>0</v>
      </c>
      <c r="KV100" s="25">
        <f t="shared" si="403"/>
        <v>0</v>
      </c>
      <c r="KW100" s="25">
        <f t="shared" si="290"/>
        <v>0</v>
      </c>
      <c r="KX100" s="25">
        <f t="shared" si="291"/>
        <v>0</v>
      </c>
      <c r="KY100" s="25">
        <f t="shared" si="404"/>
        <v>0</v>
      </c>
      <c r="KZ100" s="25">
        <f t="shared" si="292"/>
        <v>0</v>
      </c>
      <c r="LA100" s="25">
        <f t="shared" si="293"/>
        <v>0</v>
      </c>
      <c r="LB100" s="25">
        <f t="shared" si="405"/>
        <v>0</v>
      </c>
      <c r="LC100" s="25">
        <f t="shared" si="294"/>
        <v>1.4</v>
      </c>
      <c r="LD100" s="25">
        <f t="shared" si="295"/>
        <v>1.4</v>
      </c>
      <c r="LE100" s="25">
        <f t="shared" si="406"/>
        <v>1.4</v>
      </c>
      <c r="LF100" s="25">
        <f t="shared" si="296"/>
        <v>0</v>
      </c>
      <c r="LG100" s="25">
        <f t="shared" si="297"/>
        <v>0</v>
      </c>
      <c r="LH100" s="25">
        <f t="shared" si="407"/>
        <v>0</v>
      </c>
      <c r="LI100" s="25">
        <f t="shared" si="298"/>
        <v>0</v>
      </c>
      <c r="LJ100" s="25">
        <f t="shared" si="299"/>
        <v>0</v>
      </c>
      <c r="LK100" s="25">
        <f t="shared" si="408"/>
        <v>0</v>
      </c>
      <c r="LL100" s="25">
        <f t="shared" si="300"/>
        <v>0</v>
      </c>
      <c r="LM100" s="25">
        <f t="shared" si="301"/>
        <v>0</v>
      </c>
      <c r="LN100" s="25">
        <f t="shared" si="409"/>
        <v>0</v>
      </c>
      <c r="LO100" s="25">
        <f t="shared" si="302"/>
        <v>0</v>
      </c>
      <c r="LP100" s="25">
        <f t="shared" si="303"/>
        <v>0</v>
      </c>
      <c r="LQ100" s="25">
        <f t="shared" si="410"/>
        <v>0</v>
      </c>
      <c r="LR100" s="25">
        <f t="shared" si="304"/>
        <v>0</v>
      </c>
      <c r="LS100" s="25">
        <f t="shared" si="305"/>
        <v>0</v>
      </c>
      <c r="LT100" s="25">
        <f t="shared" si="411"/>
        <v>0</v>
      </c>
      <c r="LU100" s="25">
        <f t="shared" si="306"/>
        <v>0</v>
      </c>
      <c r="LV100" s="25">
        <f t="shared" si="307"/>
        <v>0</v>
      </c>
      <c r="LW100" s="25">
        <f t="shared" si="412"/>
        <v>0</v>
      </c>
      <c r="LX100" s="25">
        <f t="shared" si="308"/>
        <v>0</v>
      </c>
      <c r="LY100" s="25">
        <f t="shared" si="309"/>
        <v>0</v>
      </c>
      <c r="LZ100" s="25">
        <f t="shared" si="413"/>
        <v>0</v>
      </c>
      <c r="MA100" s="25">
        <f t="shared" si="310"/>
        <v>0</v>
      </c>
      <c r="MB100" s="25">
        <f t="shared" si="311"/>
        <v>0</v>
      </c>
      <c r="MC100" s="25">
        <f t="shared" si="414"/>
        <v>0</v>
      </c>
      <c r="MD100" s="25">
        <f t="shared" si="312"/>
        <v>0</v>
      </c>
      <c r="ME100" s="25">
        <f t="shared" si="313"/>
        <v>0</v>
      </c>
      <c r="MF100" s="25">
        <f t="shared" si="415"/>
        <v>0</v>
      </c>
      <c r="MG100" s="25">
        <f t="shared" si="314"/>
        <v>0</v>
      </c>
      <c r="MH100" s="25">
        <f t="shared" si="315"/>
        <v>0</v>
      </c>
      <c r="MI100" s="25">
        <f t="shared" si="416"/>
        <v>0</v>
      </c>
      <c r="MJ100" s="25">
        <f t="shared" si="316"/>
        <v>0</v>
      </c>
      <c r="MK100" s="25">
        <f t="shared" si="317"/>
        <v>0</v>
      </c>
      <c r="ML100" s="25">
        <f t="shared" si="417"/>
        <v>0</v>
      </c>
      <c r="MM100" s="25">
        <f t="shared" si="318"/>
        <v>0</v>
      </c>
      <c r="MN100" s="25">
        <f t="shared" si="319"/>
        <v>0</v>
      </c>
      <c r="MO100" s="25">
        <f t="shared" si="418"/>
        <v>0</v>
      </c>
      <c r="MP100" s="25">
        <f t="shared" si="320"/>
        <v>0</v>
      </c>
      <c r="MQ100" s="25">
        <f t="shared" si="321"/>
        <v>0</v>
      </c>
      <c r="MR100" s="25">
        <f t="shared" si="419"/>
        <v>0</v>
      </c>
      <c r="MS100" s="29">
        <v>1.4</v>
      </c>
      <c r="MT100" s="29">
        <v>0</v>
      </c>
      <c r="MU100" s="29">
        <v>1</v>
      </c>
      <c r="MV100" s="29">
        <v>1</v>
      </c>
      <c r="MW100" s="25">
        <f t="shared" si="322"/>
        <v>1.4</v>
      </c>
      <c r="MX100" s="25">
        <f t="shared" si="323"/>
        <v>2.62</v>
      </c>
      <c r="MY100" s="25">
        <f t="shared" si="324"/>
        <v>0</v>
      </c>
      <c r="MZ100" s="25">
        <f t="shared" si="325"/>
        <v>0</v>
      </c>
      <c r="NA100" s="25">
        <f t="shared" si="326"/>
        <v>1.4</v>
      </c>
      <c r="NB100" s="25">
        <f t="shared" si="327"/>
        <v>3.39</v>
      </c>
      <c r="NC100" s="25">
        <f t="shared" si="328"/>
        <v>0</v>
      </c>
      <c r="ND100" s="25">
        <f t="shared" si="329"/>
        <v>0</v>
      </c>
      <c r="NE100" s="25">
        <f t="shared" si="420"/>
        <v>1.4</v>
      </c>
      <c r="NF100" s="25">
        <f t="shared" si="420"/>
        <v>3.0049999999999999</v>
      </c>
      <c r="NG100" s="25">
        <f t="shared" si="420"/>
        <v>0</v>
      </c>
      <c r="NH100" s="25">
        <f t="shared" si="420"/>
        <v>0</v>
      </c>
      <c r="NI100" s="25">
        <f t="shared" si="330"/>
        <v>112.69</v>
      </c>
      <c r="NJ100" s="25">
        <f t="shared" si="331"/>
        <v>0</v>
      </c>
      <c r="NK100" s="25">
        <f t="shared" si="332"/>
        <v>112.69</v>
      </c>
      <c r="NL100" s="25">
        <f t="shared" si="333"/>
        <v>68.2</v>
      </c>
      <c r="NM100" s="25">
        <f t="shared" si="334"/>
        <v>0</v>
      </c>
      <c r="NN100" s="25">
        <f t="shared" si="421"/>
        <v>68.2</v>
      </c>
      <c r="NO100" s="25">
        <f t="shared" si="335"/>
        <v>0</v>
      </c>
      <c r="NP100" s="25">
        <f t="shared" si="336"/>
        <v>0</v>
      </c>
      <c r="NQ100" s="25">
        <f t="shared" si="422"/>
        <v>0</v>
      </c>
      <c r="NR100" s="25">
        <f t="shared" si="337"/>
        <v>0</v>
      </c>
      <c r="NS100" s="25">
        <f t="shared" si="338"/>
        <v>0</v>
      </c>
      <c r="NT100" s="25">
        <f t="shared" si="423"/>
        <v>0</v>
      </c>
      <c r="NU100" s="25">
        <f t="shared" si="339"/>
        <v>0</v>
      </c>
      <c r="NV100" s="25">
        <f t="shared" si="340"/>
        <v>0</v>
      </c>
      <c r="NW100" s="25">
        <f t="shared" si="424"/>
        <v>0</v>
      </c>
      <c r="NX100" s="25">
        <f t="shared" si="425"/>
        <v>68.2</v>
      </c>
      <c r="NY100" s="25">
        <f t="shared" si="425"/>
        <v>0</v>
      </c>
      <c r="NZ100" s="25">
        <f t="shared" si="426"/>
        <v>68.2</v>
      </c>
      <c r="OA100" s="25">
        <f t="shared" si="427"/>
        <v>44.49</v>
      </c>
      <c r="OB100" s="25">
        <f t="shared" si="427"/>
        <v>0</v>
      </c>
      <c r="OC100" s="25">
        <f t="shared" si="428"/>
        <v>44.49</v>
      </c>
      <c r="OD100" s="25">
        <f t="shared" si="429"/>
        <v>68.2</v>
      </c>
      <c r="OE100" s="25">
        <f t="shared" si="429"/>
        <v>0</v>
      </c>
      <c r="OF100" s="25">
        <f t="shared" si="429"/>
        <v>68.2</v>
      </c>
      <c r="OG100" s="25">
        <f t="shared" si="341"/>
        <v>0</v>
      </c>
      <c r="OH100" s="25">
        <f t="shared" si="342"/>
        <v>0</v>
      </c>
      <c r="OI100" s="25">
        <f t="shared" si="343"/>
        <v>0</v>
      </c>
      <c r="OJ100" s="25">
        <f t="shared" si="344"/>
        <v>0</v>
      </c>
      <c r="OK100" s="25">
        <f t="shared" si="345"/>
        <v>0</v>
      </c>
      <c r="OL100" s="25">
        <f t="shared" si="346"/>
        <v>0</v>
      </c>
      <c r="OM100" s="25">
        <f t="shared" si="430"/>
        <v>0</v>
      </c>
      <c r="ON100" s="25">
        <f t="shared" si="430"/>
        <v>0</v>
      </c>
      <c r="OO100" s="25">
        <f t="shared" si="430"/>
        <v>0</v>
      </c>
      <c r="OP100" s="25">
        <f t="shared" si="347"/>
        <v>0</v>
      </c>
      <c r="OQ100" s="25">
        <f t="shared" si="348"/>
        <v>0</v>
      </c>
      <c r="OR100" s="25">
        <f t="shared" si="431"/>
        <v>0</v>
      </c>
      <c r="OS100" s="19">
        <v>537397.47</v>
      </c>
      <c r="OT100" s="19">
        <v>2370663.34</v>
      </c>
    </row>
    <row r="101" spans="1:410" ht="33" customHeight="1" x14ac:dyDescent="0.25">
      <c r="A101" s="18"/>
      <c r="B101" s="18" t="s">
        <v>850</v>
      </c>
      <c r="C101" s="18">
        <v>1611.19</v>
      </c>
      <c r="D101" s="16" t="e">
        <f>_xlfn.IFNA(INDEX(#REF!,MATCH(E101,#REF!,0)),0)</f>
        <v>#REF!</v>
      </c>
      <c r="E101" s="18" t="s">
        <v>886</v>
      </c>
      <c r="F101" s="16" t="s">
        <v>765</v>
      </c>
      <c r="G101" s="16" t="s">
        <v>766</v>
      </c>
      <c r="H101" s="16" t="s">
        <v>767</v>
      </c>
      <c r="I101" s="16" t="s">
        <v>768</v>
      </c>
      <c r="J101" s="16" t="s">
        <v>769</v>
      </c>
      <c r="K101" s="16" t="s">
        <v>770</v>
      </c>
      <c r="L101" s="16" t="s">
        <v>771</v>
      </c>
      <c r="M101" s="18">
        <v>1.64</v>
      </c>
      <c r="N101" s="18">
        <v>1.94</v>
      </c>
      <c r="O101" s="18">
        <v>2.04</v>
      </c>
      <c r="P101" s="18">
        <v>2.34</v>
      </c>
      <c r="Q101" s="18">
        <v>0.1</v>
      </c>
      <c r="R101" s="18">
        <v>1.8399999999999999</v>
      </c>
      <c r="S101" s="18">
        <v>2.14</v>
      </c>
      <c r="T101" s="18">
        <v>0.2</v>
      </c>
      <c r="U101" s="18">
        <v>0</v>
      </c>
      <c r="V101" s="18">
        <v>0</v>
      </c>
      <c r="W101" s="18">
        <v>0</v>
      </c>
      <c r="X101" s="18">
        <v>1.64</v>
      </c>
      <c r="Y101" s="18">
        <v>1.9</v>
      </c>
      <c r="Z101" s="20">
        <f t="shared" si="349"/>
        <v>2.2000000000000002</v>
      </c>
      <c r="AA101" s="18">
        <v>0.22</v>
      </c>
      <c r="AB101" s="18">
        <v>0</v>
      </c>
      <c r="AC101" s="18">
        <v>0</v>
      </c>
      <c r="AD101" s="18">
        <v>0</v>
      </c>
      <c r="AE101" s="18">
        <v>0</v>
      </c>
      <c r="AF101" s="18">
        <v>0</v>
      </c>
      <c r="AG101" s="18">
        <v>1.2</v>
      </c>
      <c r="AH101" s="18">
        <v>1.5</v>
      </c>
      <c r="AI101" s="20">
        <f t="shared" si="350"/>
        <v>2.35</v>
      </c>
      <c r="AJ101" s="18">
        <v>0</v>
      </c>
      <c r="AK101" s="18">
        <v>0</v>
      </c>
      <c r="AL101" s="20">
        <f t="shared" si="351"/>
        <v>0</v>
      </c>
      <c r="AM101" s="18">
        <v>1.64</v>
      </c>
      <c r="AN101" s="18">
        <v>1.5</v>
      </c>
      <c r="AO101" s="18">
        <v>0.15</v>
      </c>
      <c r="AP101" s="18">
        <v>0.22</v>
      </c>
      <c r="AQ101" s="18">
        <v>1.64</v>
      </c>
      <c r="AR101" s="18">
        <v>1.72</v>
      </c>
      <c r="AS101" s="18">
        <v>0.12</v>
      </c>
      <c r="AT101" s="18">
        <v>0.11</v>
      </c>
      <c r="AU101" s="18">
        <v>0</v>
      </c>
      <c r="AV101" s="18">
        <v>1</v>
      </c>
      <c r="AW101" s="18">
        <v>0</v>
      </c>
      <c r="AX101" s="18">
        <v>0</v>
      </c>
      <c r="AY101" s="18">
        <v>0</v>
      </c>
      <c r="AZ101" s="18">
        <v>0</v>
      </c>
      <c r="BA101" s="18">
        <v>0</v>
      </c>
      <c r="BB101" s="18">
        <v>0</v>
      </c>
      <c r="BC101" s="18">
        <v>0</v>
      </c>
      <c r="BD101" s="18">
        <v>0</v>
      </c>
      <c r="BE101" s="18">
        <v>2</v>
      </c>
      <c r="BF101" s="18">
        <v>0</v>
      </c>
      <c r="BG101" s="18">
        <v>0</v>
      </c>
      <c r="BH101" s="18">
        <v>0</v>
      </c>
      <c r="BI101" s="18">
        <v>0</v>
      </c>
      <c r="BJ101" s="18">
        <v>0</v>
      </c>
      <c r="BK101" s="18">
        <v>0</v>
      </c>
      <c r="BL101" s="18">
        <v>0</v>
      </c>
      <c r="BM101" s="18">
        <v>0</v>
      </c>
      <c r="BN101" s="18">
        <v>0</v>
      </c>
      <c r="BO101" s="18">
        <v>0</v>
      </c>
      <c r="BP101" s="18">
        <v>0</v>
      </c>
      <c r="BQ101" s="18">
        <v>0</v>
      </c>
      <c r="BR101" s="18">
        <v>0</v>
      </c>
      <c r="BS101" s="18">
        <v>0</v>
      </c>
      <c r="BT101" s="18">
        <v>0</v>
      </c>
      <c r="BU101" s="18">
        <v>0</v>
      </c>
      <c r="BV101" s="18">
        <v>0</v>
      </c>
      <c r="BW101" s="18">
        <v>0</v>
      </c>
      <c r="BX101" s="18">
        <v>0</v>
      </c>
      <c r="BY101" s="18">
        <v>0</v>
      </c>
      <c r="BZ101" s="18">
        <v>0</v>
      </c>
      <c r="CA101" s="16" t="e">
        <f>_xlfn.IFNA(IF(RIGHT(D101,2)="=G",0,INDEX(#REF!,MATCH(E101,#REF!,0))),0)</f>
        <v>#REF!</v>
      </c>
      <c r="CB101" s="16" t="s">
        <v>776</v>
      </c>
      <c r="CC101" s="18">
        <v>0</v>
      </c>
      <c r="CD101" s="18">
        <v>0</v>
      </c>
      <c r="CE101" s="18">
        <v>1.4</v>
      </c>
      <c r="CF101" s="18">
        <v>0.85</v>
      </c>
      <c r="CG101" s="18">
        <v>0.12</v>
      </c>
      <c r="CH101" s="18">
        <v>2</v>
      </c>
      <c r="CI101" s="16" t="s">
        <v>98</v>
      </c>
      <c r="CJ101" s="18">
        <v>0</v>
      </c>
      <c r="CK101" s="20">
        <f t="shared" si="217"/>
        <v>2.72</v>
      </c>
      <c r="CL101" s="20">
        <f t="shared" si="352"/>
        <v>2.72</v>
      </c>
      <c r="CM101" s="18">
        <v>27.61</v>
      </c>
      <c r="CN101" s="18">
        <v>26.04</v>
      </c>
      <c r="CO101" s="18">
        <v>25.201000000000001</v>
      </c>
      <c r="CP101" s="22">
        <f t="shared" si="218"/>
        <v>26.04</v>
      </c>
      <c r="CQ101" s="22">
        <f t="shared" si="219"/>
        <v>23.32</v>
      </c>
      <c r="CR101" s="22">
        <f t="shared" si="353"/>
        <v>2.72</v>
      </c>
      <c r="CS101" s="22">
        <f t="shared" si="220"/>
        <v>23.42</v>
      </c>
      <c r="CT101" s="22">
        <f t="shared" si="221"/>
        <v>23.62</v>
      </c>
      <c r="CU101" s="18">
        <v>23.62</v>
      </c>
      <c r="CV101" s="22">
        <f t="shared" si="354"/>
        <v>2.2000000000000002</v>
      </c>
      <c r="CW101" s="22">
        <f t="shared" si="222"/>
        <v>0</v>
      </c>
      <c r="CX101" s="22">
        <f t="shared" si="223"/>
        <v>0</v>
      </c>
      <c r="CY101" s="22">
        <f t="shared" si="224"/>
        <v>25.77</v>
      </c>
      <c r="CZ101" s="22">
        <f t="shared" si="225"/>
        <v>25.92</v>
      </c>
      <c r="DA101" s="18">
        <v>26.04</v>
      </c>
      <c r="DB101" s="20">
        <f t="shared" si="355"/>
        <v>2.72</v>
      </c>
      <c r="DC101" s="20">
        <f t="shared" si="356"/>
        <v>0</v>
      </c>
      <c r="DD101" s="20">
        <f t="shared" si="357"/>
        <v>2.72</v>
      </c>
      <c r="DE101" s="20">
        <f t="shared" si="226"/>
        <v>0.1</v>
      </c>
      <c r="DF101" s="20">
        <f t="shared" si="227"/>
        <v>0.2</v>
      </c>
      <c r="DG101" s="20">
        <f t="shared" si="228"/>
        <v>2.42</v>
      </c>
      <c r="DH101" s="20">
        <f t="shared" si="229"/>
        <v>0</v>
      </c>
      <c r="DI101" s="20">
        <f t="shared" si="230"/>
        <v>0</v>
      </c>
      <c r="DJ101" s="20">
        <f t="shared" si="231"/>
        <v>0</v>
      </c>
      <c r="DK101" s="20">
        <f t="shared" si="358"/>
        <v>2.7199999999999998</v>
      </c>
      <c r="DL101" s="20">
        <f t="shared" si="359"/>
        <v>0</v>
      </c>
      <c r="DM101" s="20">
        <f t="shared" si="360"/>
        <v>0</v>
      </c>
      <c r="DN101" s="20">
        <f t="shared" si="361"/>
        <v>0</v>
      </c>
      <c r="DO101" s="18">
        <v>2.54</v>
      </c>
      <c r="DP101" s="18">
        <v>0</v>
      </c>
      <c r="DQ101" s="18">
        <v>1</v>
      </c>
      <c r="DR101" s="18">
        <v>1</v>
      </c>
      <c r="DS101" s="25">
        <f t="shared" si="362"/>
        <v>2.54</v>
      </c>
      <c r="DT101" s="25">
        <f t="shared" si="363"/>
        <v>0</v>
      </c>
      <c r="DU101" s="25">
        <f t="shared" si="364"/>
        <v>6.91</v>
      </c>
      <c r="DV101" s="25">
        <f t="shared" si="365"/>
        <v>0</v>
      </c>
      <c r="DW101" s="25">
        <f t="shared" si="366"/>
        <v>6.91</v>
      </c>
      <c r="DX101" s="25">
        <f t="shared" si="367"/>
        <v>14.1</v>
      </c>
      <c r="DY101" s="25">
        <f t="shared" si="368"/>
        <v>0</v>
      </c>
      <c r="DZ101" s="25">
        <f t="shared" si="369"/>
        <v>14.1</v>
      </c>
      <c r="EA101" s="25">
        <f t="shared" si="370"/>
        <v>8.9600000000000009</v>
      </c>
      <c r="EB101" s="25">
        <f t="shared" si="371"/>
        <v>0</v>
      </c>
      <c r="EC101" s="25">
        <f t="shared" si="372"/>
        <v>8.9600000000000009</v>
      </c>
      <c r="ED101" s="25">
        <f t="shared" si="373"/>
        <v>5.14</v>
      </c>
      <c r="EE101" s="25">
        <f t="shared" si="373"/>
        <v>0</v>
      </c>
      <c r="EF101" s="25">
        <f t="shared" si="374"/>
        <v>5.14</v>
      </c>
      <c r="EG101" s="25">
        <f t="shared" si="375"/>
        <v>8.9600000000000009</v>
      </c>
      <c r="EH101" s="25">
        <f t="shared" si="375"/>
        <v>0</v>
      </c>
      <c r="EI101" s="25">
        <f t="shared" si="376"/>
        <v>8.9600000000000009</v>
      </c>
      <c r="EJ101" s="18">
        <v>1611.19</v>
      </c>
      <c r="EK101" s="18">
        <v>1572.48</v>
      </c>
      <c r="EL101" s="18" t="s">
        <v>886</v>
      </c>
      <c r="EM101" s="18" t="s">
        <v>887</v>
      </c>
      <c r="EN101" s="16" t="s">
        <v>774</v>
      </c>
      <c r="EO101" s="16" t="s">
        <v>132</v>
      </c>
      <c r="EP101" s="16" t="e">
        <f>IF(OR(EN101="Cống tròn",EN101="Cống hộp",EN101="Ống nhựa"),INDEX(#REF!,MATCH(E101,#REF!,0)),IF(OR(EN101="Rãnh xây",EN101="Rãnh bê tông"),INDEX(#REF!,MATCH(E101,#REF!,0)),0))</f>
        <v>#REF!</v>
      </c>
      <c r="EQ101" s="18">
        <v>37.510000000000034</v>
      </c>
      <c r="ER101" s="18">
        <v>1</v>
      </c>
      <c r="ES101" s="25">
        <f t="shared" si="377"/>
        <v>37</v>
      </c>
      <c r="ET101" s="1" t="e">
        <f>_xlfn.IFNA(IF(EN101="Cống tròn",INDEX(#REF!,MATCH(E101,#REF!,0)),IF(EN101="Cống hộp",INDEX(#REF!,MATCH(E101,#REF!,0)),EU101&amp;" ,"&amp;EV101)),0)</f>
        <v>#REF!</v>
      </c>
      <c r="EU101" s="16" t="s">
        <v>769</v>
      </c>
      <c r="EV101" s="16" t="s">
        <v>775</v>
      </c>
      <c r="EW101" s="16" t="e">
        <f>_xlfn.IFNA(INDEX(#REF!,MATCH(E101,#REF!,0)),0)</f>
        <v>#REF!</v>
      </c>
      <c r="EX101" s="16"/>
      <c r="EY101" s="18">
        <v>0</v>
      </c>
      <c r="EZ101" s="18">
        <v>0</v>
      </c>
      <c r="FA101" s="18">
        <v>0</v>
      </c>
      <c r="FB101" s="19">
        <v>0</v>
      </c>
      <c r="FC101" s="19">
        <v>0</v>
      </c>
      <c r="FD101" s="25">
        <f t="shared" si="232"/>
        <v>0</v>
      </c>
      <c r="FE101" s="25">
        <f t="shared" si="378"/>
        <v>0</v>
      </c>
      <c r="FF101" s="18">
        <v>0.1</v>
      </c>
      <c r="FG101" s="18">
        <v>2</v>
      </c>
      <c r="FH101" s="18">
        <v>1</v>
      </c>
      <c r="FI101" s="25">
        <f t="shared" si="379"/>
        <v>1.2</v>
      </c>
      <c r="FJ101" s="18">
        <v>0</v>
      </c>
      <c r="FK101" s="18">
        <v>0</v>
      </c>
      <c r="FL101" s="18">
        <v>0.2</v>
      </c>
      <c r="FM101" s="18">
        <v>1.4</v>
      </c>
      <c r="FN101" s="18">
        <v>0</v>
      </c>
      <c r="FO101" s="25">
        <f t="shared" si="380"/>
        <v>1.4</v>
      </c>
      <c r="FP101" s="18">
        <v>1.4999999999999999E-2</v>
      </c>
      <c r="FQ101" s="18">
        <v>1</v>
      </c>
      <c r="FR101" s="25">
        <f t="shared" si="233"/>
        <v>36</v>
      </c>
      <c r="FS101" s="25">
        <f t="shared" si="234"/>
        <v>0.52500000000000002</v>
      </c>
      <c r="FT101" s="25">
        <f t="shared" si="235"/>
        <v>36.524999999999999</v>
      </c>
      <c r="FU101" s="25">
        <f t="shared" si="236"/>
        <v>-0.98500000000003496</v>
      </c>
      <c r="FV101" s="25" t="str">
        <f t="shared" si="381"/>
        <v>Thêm 01</v>
      </c>
      <c r="FW101" s="25">
        <f t="shared" si="382"/>
        <v>0.03</v>
      </c>
      <c r="FX101" s="16"/>
      <c r="FY101" s="16"/>
      <c r="FZ101" s="16"/>
      <c r="GA101" s="16"/>
      <c r="GB101" s="19">
        <v>0</v>
      </c>
      <c r="GC101" s="19">
        <v>0</v>
      </c>
      <c r="GD101" s="19">
        <v>0</v>
      </c>
      <c r="GE101" s="19">
        <v>0</v>
      </c>
      <c r="GF101" s="19">
        <v>0</v>
      </c>
      <c r="GG101" s="19">
        <v>0</v>
      </c>
      <c r="GH101" s="19">
        <v>0</v>
      </c>
      <c r="GI101" s="19">
        <v>0</v>
      </c>
      <c r="GJ101" s="19">
        <v>0</v>
      </c>
      <c r="GK101" s="19">
        <v>0</v>
      </c>
      <c r="GL101" s="25">
        <f t="shared" si="237"/>
        <v>0</v>
      </c>
      <c r="GM101" s="25">
        <f t="shared" si="383"/>
        <v>0</v>
      </c>
      <c r="GN101" s="19">
        <v>0</v>
      </c>
      <c r="GO101" s="19">
        <v>0</v>
      </c>
      <c r="GP101" s="19">
        <v>0</v>
      </c>
      <c r="GQ101" s="19">
        <v>0</v>
      </c>
      <c r="GR101" s="1" t="e">
        <f>_xlfn.IFNA(INDEX(#REF!,MATCH(E101,#REF!,0)),0)</f>
        <v>#REF!</v>
      </c>
      <c r="GS101" s="16"/>
      <c r="GT101" s="18">
        <v>0</v>
      </c>
      <c r="GU101" s="18">
        <v>0</v>
      </c>
      <c r="GV101" s="18">
        <v>0</v>
      </c>
      <c r="GW101" s="18">
        <v>0</v>
      </c>
      <c r="GX101" s="25">
        <f t="shared" si="238"/>
        <v>0</v>
      </c>
      <c r="GY101" s="25">
        <f t="shared" si="239"/>
        <v>0</v>
      </c>
      <c r="GZ101" s="25">
        <f t="shared" si="384"/>
        <v>0</v>
      </c>
      <c r="HA101" s="1" t="e" cm="1">
        <f t="array" ref="HA101">INDEX(#REF!,MATCH(EJ101&amp;EK101&amp;HD101&amp;HE101&amp;HF101,#REF!&amp;#REF!&amp;#REF!&amp;#REF!&amp;#REF!,0))</f>
        <v>#REF!</v>
      </c>
      <c r="HB101" s="16"/>
      <c r="HC101" s="25">
        <f t="shared" si="385"/>
        <v>0</v>
      </c>
      <c r="HD101" s="18">
        <v>0</v>
      </c>
      <c r="HE101" s="18">
        <v>0</v>
      </c>
      <c r="HF101" s="18">
        <v>0</v>
      </c>
      <c r="HG101" s="1" t="e" cm="1">
        <f t="array" ref="HG101">INDEX(#REF!,MATCH(EJ101&amp;EK101&amp;HJ101&amp;HK101&amp;HL101,#REF!&amp;#REF!&amp;#REF!&amp;#REF!&amp;#REF!,0))</f>
        <v>#REF!</v>
      </c>
      <c r="HH101" s="16"/>
      <c r="HI101" s="25">
        <f t="shared" si="386"/>
        <v>0</v>
      </c>
      <c r="HJ101" s="25">
        <f t="shared" si="387"/>
        <v>0</v>
      </c>
      <c r="HK101" s="19">
        <v>0</v>
      </c>
      <c r="HL101" s="19">
        <v>0</v>
      </c>
      <c r="HM101" s="18">
        <v>0.01</v>
      </c>
      <c r="HN101" s="18">
        <v>1</v>
      </c>
      <c r="HO101" s="25">
        <f t="shared" si="388"/>
        <v>0</v>
      </c>
      <c r="HP101" s="25">
        <f t="shared" si="389"/>
        <v>0</v>
      </c>
      <c r="HQ101" s="25">
        <f t="shared" si="390"/>
        <v>0</v>
      </c>
      <c r="HR101" s="25">
        <f t="shared" si="391"/>
        <v>0</v>
      </c>
      <c r="HS101" s="25">
        <f t="shared" si="392"/>
        <v>0</v>
      </c>
      <c r="HT101" s="19">
        <v>0</v>
      </c>
      <c r="HU101" s="19">
        <v>0</v>
      </c>
      <c r="HV101" s="19">
        <v>0</v>
      </c>
      <c r="HW101" s="25">
        <f t="shared" si="393"/>
        <v>0</v>
      </c>
      <c r="HX101" s="19">
        <v>0</v>
      </c>
      <c r="HY101" s="19">
        <v>0</v>
      </c>
      <c r="HZ101" s="18">
        <v>26.04</v>
      </c>
      <c r="IA101" s="20">
        <f>ROUND(IF(EN101="Cống tròn",IF(EN101="Cống tròn",IF(EU101="Không có móng",IQ101-FF101,IF(EU101="Đế",IP101-FN101,IF(OR(EU101="Móng bê tông",EU101="Móng bê tông kết hợp đế"),II101-FJ101,0))),0),IF(EN101="Cống hộp",IF(AND(EN101="Cống hộp",EU101="Không có móng"),IQ101-GF101,IF(AND(EN101="Cống hộp",EU101="Móng bê tông"),IJ101-GB101,0)),IF(OR(EN101="Rãnh xây",EN101="Rãnh bê tông"),IF(OR(EN101="Rãnh xây",EN101="Rãnh bê tông"),IK101-GB101,0),IF(EN101="Ống nhựa",IF(AND(EN101="Ống nhựa",EU101="Không đắp cát"),IQ101-HT101,IF(AND(EN101="Ống nhựa",EU101="Đắp cát"),IH101-HX101,0)),IF(EN101="Rãnh thang",IF(EN101="Rãnh thang",IF(EU101="Móng bê tông",#REF!-#REF!,IQ101),0),0))))),2)</f>
        <v>23.62</v>
      </c>
      <c r="IB101" s="20">
        <f t="shared" si="394"/>
        <v>2.4199999999999982</v>
      </c>
      <c r="IC101" s="20">
        <f t="shared" si="240"/>
        <v>23.62</v>
      </c>
      <c r="ID101" s="20">
        <f t="shared" si="241"/>
        <v>0</v>
      </c>
      <c r="IE101" s="20">
        <f t="shared" si="242"/>
        <v>0</v>
      </c>
      <c r="IF101" s="20">
        <f t="shared" si="243"/>
        <v>0</v>
      </c>
      <c r="IG101" s="20">
        <f>IF(EN101="Rãnh thang",IF(AND(EN101="Rãnh thang",EU101="Móng bê tông"),IQ101-#REF!,0),IF(EN101="Ống nhựa",IF(AND(EN101="Ống nhựa",EU101="Đắp cát"),IQ101-HT101,0),IF(EN101="Cống tròn",IF(EN101="Cống tròn",IF(OR(EU101="Móng bê tông",EU101="Móng bê tông kết hợp đế"),IM101-FL101,0),0),IF(EN101="Cống hộp",IF(AND(EN101="Cống hộp",EU101="Móng bê tông"),IN101-GD101,0),IF(OR(EN101="Rãnh xây",EN101="Rãnh bê tông"),IF(AND(EN101="Rãnh xây",EU101="Móng bê tông"),IO101-GD101,IF(AND(EN101="Rãnh bê tông",EU101="Móng bê tông"),IO101-GD101,0)),0)))))</f>
        <v>23.62</v>
      </c>
      <c r="IH101" s="20">
        <f t="shared" si="244"/>
        <v>0</v>
      </c>
      <c r="II101" s="20">
        <f t="shared" si="245"/>
        <v>23.62</v>
      </c>
      <c r="IJ101" s="20">
        <f t="shared" si="246"/>
        <v>0</v>
      </c>
      <c r="IK101" s="20">
        <f t="shared" si="247"/>
        <v>0</v>
      </c>
      <c r="IL101" s="20">
        <f t="shared" si="248"/>
        <v>23.82</v>
      </c>
      <c r="IM101" s="20">
        <f t="shared" si="249"/>
        <v>23.82</v>
      </c>
      <c r="IN101" s="20">
        <f t="shared" si="250"/>
        <v>0</v>
      </c>
      <c r="IO101" s="20">
        <f t="shared" si="251"/>
        <v>0</v>
      </c>
      <c r="IP101" s="20">
        <f t="shared" si="252"/>
        <v>0</v>
      </c>
      <c r="IQ101" s="18">
        <v>23.92</v>
      </c>
      <c r="IR101" s="25">
        <f t="shared" si="395"/>
        <v>0</v>
      </c>
      <c r="IS101" s="25">
        <f t="shared" si="253"/>
        <v>0</v>
      </c>
      <c r="IT101" s="25">
        <f t="shared" si="254"/>
        <v>0</v>
      </c>
      <c r="IU101" s="25">
        <f>ROUND(IF(EN101="Cống tròn",IF(EN101="Cống tròn",IV101+FF101,0),IF(EN101="Cống hộp",IF(EN101="Cống hộp",IV101+GP101,0),IF(OR(EN101="Rãnh xây",EN101="Rãnh bê tông"),IF(OR(EN101="Rãnh xây",EN101="Rãnh bê tông"),IV101+GP101,0),IF(EN101="ống nhựa",IF(EN101="Ống nhựa",IV101+HT101,0),IF(EN101="Rãnh thang",IF(EN101="Rãnh thang",IQ101+#REF!,0),0))))),2)</f>
        <v>24.95</v>
      </c>
      <c r="IV101" s="18">
        <v>24.85</v>
      </c>
      <c r="IW101" s="25">
        <f t="shared" si="255"/>
        <v>24.95</v>
      </c>
      <c r="IX101" s="25">
        <f t="shared" si="256"/>
        <v>0</v>
      </c>
      <c r="IY101" s="25">
        <f t="shared" si="257"/>
        <v>0</v>
      </c>
      <c r="IZ101" s="25">
        <f t="shared" si="258"/>
        <v>0</v>
      </c>
      <c r="JA101" s="25">
        <f t="shared" si="259"/>
        <v>0</v>
      </c>
      <c r="JB101" s="18">
        <v>25.7</v>
      </c>
      <c r="JC101" s="20">
        <f>ROUND(IF(EN101="Cống tròn",IF(EN101="Cống tròn",IF(EU101="Không có móng",JS101-FF101,IF(EU101="Đế",JR101-FN101,IF(OR(EU101="Móng bê tông",EU101="Móng bê tông kết hợp đế"),JK101-FJ101,0))),0),IF(EN101="Cống hộp",IF(AND(EN101="Cống hộp",EU101="Không có móng"),JS101-GF101,IF(AND(EN101="Cống hộp",EU101="Móng bê tông"),JL101-GB101,0)),IF(OR(EN101="Rãnh xây",EN101="Rãnh bê tông"),IF(OR(EN101="Rãnh xây",EN101="Rãnh bê tông"),JM101-GB101,0),IF(EN101="Ống nhựa",IF(AND(EN101="Ống nhựa",EU101="Không đắp cát"),JS101-HT101,IF(AND(EN101="Ống nhựa",EU101="Đắp cát"),JJ101-HX101,0)),IF(EN101="Rãnh thang",IF(EN101="Rãnh thang",IF(EU101="Móng bê tông",#REF!-#REF!,JS101),0),0))))),2)</f>
        <v>23.55</v>
      </c>
      <c r="JD101" s="20">
        <f t="shared" si="396"/>
        <v>2.1499999999999986</v>
      </c>
      <c r="JE101" s="20">
        <f t="shared" si="260"/>
        <v>23.55</v>
      </c>
      <c r="JF101" s="20">
        <f t="shared" si="261"/>
        <v>0</v>
      </c>
      <c r="JG101" s="20">
        <f t="shared" si="262"/>
        <v>0</v>
      </c>
      <c r="JH101" s="20">
        <f t="shared" si="263"/>
        <v>0</v>
      </c>
      <c r="JI101" s="20">
        <f>IF(EN101="Rãnh thang",IF(AND(EN101="Rãnh thang",EU101="Móng bê tông"),JS101-#REF!,0),IF(EN101="Ống nhựa",IF(AND(EN101="Ống nhựa",EU101="Đắp cát"),JS101-HT101,0),IF(EN101="Cống tròn",IF(EN101="Cống tròn",IF(OR(EU101="Móng bê tông",EU101="Móng bê tông kết hợp đế"),JO101-FL101,0),0),IF(EN101="Cống hộp",IF(AND(EN101="Cống hộp",EU101="Móng bê tông"),JP101-GD101,0),IF(OR(EN101="Rãnh xây",EN101="Rãnh bê tông"),IF(AND(EN101="Rãnh xây",EU101="Móng bê tông"),JQ101-GD101,IF(AND(EN101="Rãnh bê tông",EU101="Móng bê tông"),JQ101-GD101,0)),0)))))</f>
        <v>23.55</v>
      </c>
      <c r="JJ101" s="20">
        <f t="shared" si="264"/>
        <v>0</v>
      </c>
      <c r="JK101" s="20">
        <f t="shared" si="265"/>
        <v>23.55</v>
      </c>
      <c r="JL101" s="20">
        <f t="shared" si="266"/>
        <v>0</v>
      </c>
      <c r="JM101" s="20">
        <f t="shared" si="267"/>
        <v>0</v>
      </c>
      <c r="JN101" s="20">
        <f t="shared" si="268"/>
        <v>23.75</v>
      </c>
      <c r="JO101" s="20">
        <f t="shared" si="269"/>
        <v>23.75</v>
      </c>
      <c r="JP101" s="20">
        <f t="shared" si="270"/>
        <v>0</v>
      </c>
      <c r="JQ101" s="20">
        <f t="shared" si="271"/>
        <v>0</v>
      </c>
      <c r="JR101" s="20">
        <f t="shared" si="272"/>
        <v>0</v>
      </c>
      <c r="JS101" s="26">
        <v>23.85</v>
      </c>
      <c r="JT101" s="25">
        <f t="shared" si="397"/>
        <v>0</v>
      </c>
      <c r="JU101" s="25">
        <f t="shared" si="273"/>
        <v>0</v>
      </c>
      <c r="JV101" s="25">
        <f t="shared" si="274"/>
        <v>0</v>
      </c>
      <c r="JW101" s="25">
        <f>ROUND(IF(EN101="Cống tròn",IF(EN101="Cống tròn",JX101+FF101,0),IF(EN101="Cống hộp",IF(EN101="Cống hộp",JX101+GP101,0),IF(OR(EN101="Rãnh xây",EN101="Rãnh bê tông"),IF(OR(EN101="Rãnh xây",EN101="Rãnh bê tông"),JX101+GP101,0),IF(EN101="ống nhựa",IF(EN101="Ống nhựa",JX101+HT101,0),IF(EN101="Rãnh thang",IF(EN101="Rãnh thang",JS101+#REF!,0),0))))),2)</f>
        <v>24.95</v>
      </c>
      <c r="JX101" s="27">
        <v>24.85</v>
      </c>
      <c r="JY101" s="25">
        <f t="shared" si="275"/>
        <v>24.95</v>
      </c>
      <c r="JZ101" s="25">
        <f t="shared" si="276"/>
        <v>0</v>
      </c>
      <c r="KA101" s="25">
        <f t="shared" si="277"/>
        <v>0</v>
      </c>
      <c r="KB101" s="25">
        <f t="shared" si="278"/>
        <v>0</v>
      </c>
      <c r="KC101" s="25">
        <f t="shared" si="279"/>
        <v>0</v>
      </c>
      <c r="KD101" s="28" t="s">
        <v>98</v>
      </c>
      <c r="KE101" s="27">
        <v>0</v>
      </c>
      <c r="KF101" s="25">
        <f t="shared" si="280"/>
        <v>2.4199999999999982</v>
      </c>
      <c r="KG101" s="25">
        <f t="shared" si="398"/>
        <v>2.4199999999999982</v>
      </c>
      <c r="KH101" s="27">
        <v>0</v>
      </c>
      <c r="KI101" s="25">
        <f t="shared" si="281"/>
        <v>2.1499999999999986</v>
      </c>
      <c r="KJ101" s="25">
        <f t="shared" si="399"/>
        <v>2.1499999999999986</v>
      </c>
      <c r="KK101" s="25">
        <f t="shared" si="282"/>
        <v>0</v>
      </c>
      <c r="KL101" s="25">
        <f t="shared" si="283"/>
        <v>0</v>
      </c>
      <c r="KM101" s="25">
        <f t="shared" si="400"/>
        <v>0</v>
      </c>
      <c r="KN101" s="25">
        <f t="shared" si="284"/>
        <v>0</v>
      </c>
      <c r="KO101" s="25">
        <f t="shared" si="285"/>
        <v>0</v>
      </c>
      <c r="KP101" s="25">
        <f t="shared" si="401"/>
        <v>0</v>
      </c>
      <c r="KQ101" s="25">
        <f t="shared" si="286"/>
        <v>0.2</v>
      </c>
      <c r="KR101" s="25">
        <f t="shared" si="287"/>
        <v>0.2</v>
      </c>
      <c r="KS101" s="25">
        <f t="shared" si="402"/>
        <v>0.2</v>
      </c>
      <c r="KT101" s="25">
        <f t="shared" si="288"/>
        <v>0</v>
      </c>
      <c r="KU101" s="25">
        <f t="shared" si="289"/>
        <v>0</v>
      </c>
      <c r="KV101" s="25">
        <f t="shared" si="403"/>
        <v>0</v>
      </c>
      <c r="KW101" s="25">
        <f t="shared" si="290"/>
        <v>0</v>
      </c>
      <c r="KX101" s="25">
        <f t="shared" si="291"/>
        <v>0</v>
      </c>
      <c r="KY101" s="25">
        <f t="shared" si="404"/>
        <v>0</v>
      </c>
      <c r="KZ101" s="25">
        <f t="shared" si="292"/>
        <v>0</v>
      </c>
      <c r="LA101" s="25">
        <f t="shared" si="293"/>
        <v>0</v>
      </c>
      <c r="LB101" s="25">
        <f t="shared" si="405"/>
        <v>0</v>
      </c>
      <c r="LC101" s="25">
        <f t="shared" si="294"/>
        <v>1.4</v>
      </c>
      <c r="LD101" s="25">
        <f t="shared" si="295"/>
        <v>1.4</v>
      </c>
      <c r="LE101" s="25">
        <f t="shared" si="406"/>
        <v>1.4</v>
      </c>
      <c r="LF101" s="25">
        <f t="shared" si="296"/>
        <v>0</v>
      </c>
      <c r="LG101" s="25">
        <f t="shared" si="297"/>
        <v>0</v>
      </c>
      <c r="LH101" s="25">
        <f t="shared" si="407"/>
        <v>0</v>
      </c>
      <c r="LI101" s="25">
        <f t="shared" si="298"/>
        <v>0</v>
      </c>
      <c r="LJ101" s="25">
        <f t="shared" si="299"/>
        <v>0</v>
      </c>
      <c r="LK101" s="25">
        <f t="shared" si="408"/>
        <v>0</v>
      </c>
      <c r="LL101" s="25">
        <f t="shared" si="300"/>
        <v>0</v>
      </c>
      <c r="LM101" s="25">
        <f t="shared" si="301"/>
        <v>0</v>
      </c>
      <c r="LN101" s="25">
        <f t="shared" si="409"/>
        <v>0</v>
      </c>
      <c r="LO101" s="25">
        <f t="shared" si="302"/>
        <v>0</v>
      </c>
      <c r="LP101" s="25">
        <f t="shared" si="303"/>
        <v>0</v>
      </c>
      <c r="LQ101" s="25">
        <f t="shared" si="410"/>
        <v>0</v>
      </c>
      <c r="LR101" s="25">
        <f t="shared" si="304"/>
        <v>0</v>
      </c>
      <c r="LS101" s="25">
        <f t="shared" si="305"/>
        <v>0</v>
      </c>
      <c r="LT101" s="25">
        <f t="shared" si="411"/>
        <v>0</v>
      </c>
      <c r="LU101" s="25">
        <f t="shared" si="306"/>
        <v>0</v>
      </c>
      <c r="LV101" s="25">
        <f t="shared" si="307"/>
        <v>0</v>
      </c>
      <c r="LW101" s="25">
        <f t="shared" si="412"/>
        <v>0</v>
      </c>
      <c r="LX101" s="25">
        <f t="shared" si="308"/>
        <v>0</v>
      </c>
      <c r="LY101" s="25">
        <f t="shared" si="309"/>
        <v>0</v>
      </c>
      <c r="LZ101" s="25">
        <f t="shared" si="413"/>
        <v>0</v>
      </c>
      <c r="MA101" s="25">
        <f t="shared" si="310"/>
        <v>0</v>
      </c>
      <c r="MB101" s="25">
        <f t="shared" si="311"/>
        <v>0</v>
      </c>
      <c r="MC101" s="25">
        <f t="shared" si="414"/>
        <v>0</v>
      </c>
      <c r="MD101" s="25">
        <f t="shared" si="312"/>
        <v>0</v>
      </c>
      <c r="ME101" s="25">
        <f t="shared" si="313"/>
        <v>0</v>
      </c>
      <c r="MF101" s="25">
        <f t="shared" si="415"/>
        <v>0</v>
      </c>
      <c r="MG101" s="25">
        <f t="shared" si="314"/>
        <v>0</v>
      </c>
      <c r="MH101" s="25">
        <f t="shared" si="315"/>
        <v>0</v>
      </c>
      <c r="MI101" s="25">
        <f t="shared" si="416"/>
        <v>0</v>
      </c>
      <c r="MJ101" s="25">
        <f t="shared" si="316"/>
        <v>0</v>
      </c>
      <c r="MK101" s="25">
        <f t="shared" si="317"/>
        <v>0</v>
      </c>
      <c r="ML101" s="25">
        <f t="shared" si="417"/>
        <v>0</v>
      </c>
      <c r="MM101" s="25">
        <f t="shared" si="318"/>
        <v>0</v>
      </c>
      <c r="MN101" s="25">
        <f t="shared" si="319"/>
        <v>0</v>
      </c>
      <c r="MO101" s="25">
        <f t="shared" si="418"/>
        <v>0</v>
      </c>
      <c r="MP101" s="25">
        <f t="shared" si="320"/>
        <v>0</v>
      </c>
      <c r="MQ101" s="25">
        <f t="shared" si="321"/>
        <v>0</v>
      </c>
      <c r="MR101" s="25">
        <f t="shared" si="419"/>
        <v>0</v>
      </c>
      <c r="MS101" s="29">
        <v>1.4</v>
      </c>
      <c r="MT101" s="29">
        <v>0</v>
      </c>
      <c r="MU101" s="29">
        <v>1</v>
      </c>
      <c r="MV101" s="29">
        <v>1</v>
      </c>
      <c r="MW101" s="25">
        <f t="shared" si="322"/>
        <v>1.4</v>
      </c>
      <c r="MX101" s="25">
        <f t="shared" si="323"/>
        <v>3.39</v>
      </c>
      <c r="MY101" s="25">
        <f t="shared" si="324"/>
        <v>0</v>
      </c>
      <c r="MZ101" s="25">
        <f t="shared" si="325"/>
        <v>0</v>
      </c>
      <c r="NA101" s="25">
        <f t="shared" si="326"/>
        <v>1.4</v>
      </c>
      <c r="NB101" s="25">
        <f t="shared" si="327"/>
        <v>3.01</v>
      </c>
      <c r="NC101" s="25">
        <f t="shared" si="328"/>
        <v>0</v>
      </c>
      <c r="ND101" s="25">
        <f t="shared" si="329"/>
        <v>0</v>
      </c>
      <c r="NE101" s="25">
        <f t="shared" si="420"/>
        <v>1.4</v>
      </c>
      <c r="NF101" s="25">
        <f t="shared" si="420"/>
        <v>3.2</v>
      </c>
      <c r="NG101" s="25">
        <f t="shared" si="420"/>
        <v>0</v>
      </c>
      <c r="NH101" s="25">
        <f t="shared" si="420"/>
        <v>0</v>
      </c>
      <c r="NI101" s="25">
        <f t="shared" si="330"/>
        <v>120.03</v>
      </c>
      <c r="NJ101" s="25">
        <f t="shared" si="331"/>
        <v>0</v>
      </c>
      <c r="NK101" s="25">
        <f t="shared" si="332"/>
        <v>120.03</v>
      </c>
      <c r="NL101" s="25">
        <f t="shared" si="333"/>
        <v>68.22</v>
      </c>
      <c r="NM101" s="25">
        <f t="shared" si="334"/>
        <v>0</v>
      </c>
      <c r="NN101" s="25">
        <f t="shared" si="421"/>
        <v>68.22</v>
      </c>
      <c r="NO101" s="25">
        <f t="shared" si="335"/>
        <v>0</v>
      </c>
      <c r="NP101" s="25">
        <f t="shared" si="336"/>
        <v>0</v>
      </c>
      <c r="NQ101" s="25">
        <f t="shared" si="422"/>
        <v>0</v>
      </c>
      <c r="NR101" s="25">
        <f t="shared" si="337"/>
        <v>0</v>
      </c>
      <c r="NS101" s="25">
        <f t="shared" si="338"/>
        <v>0</v>
      </c>
      <c r="NT101" s="25">
        <f t="shared" si="423"/>
        <v>0</v>
      </c>
      <c r="NU101" s="25">
        <f t="shared" si="339"/>
        <v>0</v>
      </c>
      <c r="NV101" s="25">
        <f t="shared" si="340"/>
        <v>0</v>
      </c>
      <c r="NW101" s="25">
        <f t="shared" si="424"/>
        <v>0</v>
      </c>
      <c r="NX101" s="25">
        <f t="shared" si="425"/>
        <v>68.22</v>
      </c>
      <c r="NY101" s="25">
        <f t="shared" si="425"/>
        <v>0</v>
      </c>
      <c r="NZ101" s="25">
        <f t="shared" si="426"/>
        <v>68.22</v>
      </c>
      <c r="OA101" s="25">
        <f t="shared" si="427"/>
        <v>51.81</v>
      </c>
      <c r="OB101" s="25">
        <f t="shared" si="427"/>
        <v>0</v>
      </c>
      <c r="OC101" s="25">
        <f t="shared" si="428"/>
        <v>51.81</v>
      </c>
      <c r="OD101" s="25">
        <f t="shared" si="429"/>
        <v>68.22</v>
      </c>
      <c r="OE101" s="25">
        <f t="shared" si="429"/>
        <v>0</v>
      </c>
      <c r="OF101" s="25">
        <f t="shared" si="429"/>
        <v>68.22</v>
      </c>
      <c r="OG101" s="25">
        <f t="shared" si="341"/>
        <v>0</v>
      </c>
      <c r="OH101" s="25">
        <f t="shared" si="342"/>
        <v>0</v>
      </c>
      <c r="OI101" s="25">
        <f t="shared" si="343"/>
        <v>0</v>
      </c>
      <c r="OJ101" s="25">
        <f t="shared" si="344"/>
        <v>0</v>
      </c>
      <c r="OK101" s="25">
        <f t="shared" si="345"/>
        <v>0</v>
      </c>
      <c r="OL101" s="25">
        <f t="shared" si="346"/>
        <v>0</v>
      </c>
      <c r="OM101" s="25">
        <f t="shared" si="430"/>
        <v>0</v>
      </c>
      <c r="ON101" s="25">
        <f t="shared" si="430"/>
        <v>0</v>
      </c>
      <c r="OO101" s="25">
        <f t="shared" si="430"/>
        <v>0</v>
      </c>
      <c r="OP101" s="25">
        <f t="shared" si="347"/>
        <v>0</v>
      </c>
      <c r="OQ101" s="25">
        <f t="shared" si="348"/>
        <v>0</v>
      </c>
      <c r="OR101" s="25">
        <f t="shared" si="431"/>
        <v>0</v>
      </c>
      <c r="OS101" s="19">
        <v>537436.17000000004</v>
      </c>
      <c r="OT101" s="19">
        <v>2370663.34</v>
      </c>
    </row>
    <row r="102" spans="1:410" ht="33" customHeight="1" x14ac:dyDescent="0.25">
      <c r="A102" s="18"/>
      <c r="B102" s="18" t="s">
        <v>850</v>
      </c>
      <c r="C102" s="18">
        <v>1572.48</v>
      </c>
      <c r="D102" s="16" t="e">
        <f>_xlfn.IFNA(INDEX(#REF!,MATCH(E102,#REF!,0)),0)</f>
        <v>#REF!</v>
      </c>
      <c r="E102" s="18" t="s">
        <v>887</v>
      </c>
      <c r="F102" s="16" t="s">
        <v>765</v>
      </c>
      <c r="G102" s="16" t="s">
        <v>766</v>
      </c>
      <c r="H102" s="16" t="s">
        <v>767</v>
      </c>
      <c r="I102" s="16" t="s">
        <v>768</v>
      </c>
      <c r="J102" s="16" t="s">
        <v>769</v>
      </c>
      <c r="K102" s="16" t="s">
        <v>770</v>
      </c>
      <c r="L102" s="16" t="s">
        <v>771</v>
      </c>
      <c r="M102" s="18">
        <v>1.64</v>
      </c>
      <c r="N102" s="18">
        <v>1.94</v>
      </c>
      <c r="O102" s="18">
        <v>2.04</v>
      </c>
      <c r="P102" s="18">
        <v>2.34</v>
      </c>
      <c r="Q102" s="18">
        <v>0.1</v>
      </c>
      <c r="R102" s="18">
        <v>1.8399999999999999</v>
      </c>
      <c r="S102" s="18">
        <v>2.14</v>
      </c>
      <c r="T102" s="18">
        <v>0.2</v>
      </c>
      <c r="U102" s="18">
        <v>0</v>
      </c>
      <c r="V102" s="18">
        <v>0</v>
      </c>
      <c r="W102" s="18">
        <v>0</v>
      </c>
      <c r="X102" s="18">
        <v>1.64</v>
      </c>
      <c r="Y102" s="18">
        <v>1.9</v>
      </c>
      <c r="Z102" s="20">
        <f t="shared" si="349"/>
        <v>2.2000000000000002</v>
      </c>
      <c r="AA102" s="18">
        <v>0.22</v>
      </c>
      <c r="AB102" s="18">
        <v>0</v>
      </c>
      <c r="AC102" s="18">
        <v>0</v>
      </c>
      <c r="AD102" s="18">
        <v>0</v>
      </c>
      <c r="AE102" s="18">
        <v>0</v>
      </c>
      <c r="AF102" s="18">
        <v>0</v>
      </c>
      <c r="AG102" s="18">
        <v>1.2</v>
      </c>
      <c r="AH102" s="18">
        <v>1.5</v>
      </c>
      <c r="AI102" s="20">
        <f t="shared" si="350"/>
        <v>2.35</v>
      </c>
      <c r="AJ102" s="18">
        <v>0</v>
      </c>
      <c r="AK102" s="18">
        <v>0</v>
      </c>
      <c r="AL102" s="20">
        <f t="shared" si="351"/>
        <v>0</v>
      </c>
      <c r="AM102" s="18">
        <v>1.64</v>
      </c>
      <c r="AN102" s="18">
        <v>1.5</v>
      </c>
      <c r="AO102" s="18">
        <v>0.15</v>
      </c>
      <c r="AP102" s="18">
        <v>0.22</v>
      </c>
      <c r="AQ102" s="18">
        <v>1.64</v>
      </c>
      <c r="AR102" s="18">
        <v>1.72</v>
      </c>
      <c r="AS102" s="18">
        <v>0.12</v>
      </c>
      <c r="AT102" s="18">
        <v>0.11</v>
      </c>
      <c r="AU102" s="18">
        <v>0</v>
      </c>
      <c r="AV102" s="18">
        <v>1</v>
      </c>
      <c r="AW102" s="18">
        <v>0</v>
      </c>
      <c r="AX102" s="18">
        <v>0</v>
      </c>
      <c r="AY102" s="18">
        <v>0</v>
      </c>
      <c r="AZ102" s="18">
        <v>0</v>
      </c>
      <c r="BA102" s="18">
        <v>0</v>
      </c>
      <c r="BB102" s="18">
        <v>0</v>
      </c>
      <c r="BC102" s="18">
        <v>0</v>
      </c>
      <c r="BD102" s="18">
        <v>0</v>
      </c>
      <c r="BE102" s="18">
        <v>2</v>
      </c>
      <c r="BF102" s="18">
        <v>0</v>
      </c>
      <c r="BG102" s="18">
        <v>0</v>
      </c>
      <c r="BH102" s="18">
        <v>0</v>
      </c>
      <c r="BI102" s="18">
        <v>0</v>
      </c>
      <c r="BJ102" s="18">
        <v>0</v>
      </c>
      <c r="BK102" s="18">
        <v>0</v>
      </c>
      <c r="BL102" s="18">
        <v>0</v>
      </c>
      <c r="BM102" s="18">
        <v>0</v>
      </c>
      <c r="BN102" s="18">
        <v>0</v>
      </c>
      <c r="BO102" s="18">
        <v>0</v>
      </c>
      <c r="BP102" s="18">
        <v>0</v>
      </c>
      <c r="BQ102" s="18">
        <v>0</v>
      </c>
      <c r="BR102" s="18">
        <v>0</v>
      </c>
      <c r="BS102" s="18">
        <v>0</v>
      </c>
      <c r="BT102" s="18">
        <v>0</v>
      </c>
      <c r="BU102" s="18">
        <v>0</v>
      </c>
      <c r="BV102" s="18">
        <v>0</v>
      </c>
      <c r="BW102" s="18">
        <v>0</v>
      </c>
      <c r="BX102" s="18">
        <v>0</v>
      </c>
      <c r="BY102" s="18">
        <v>0</v>
      </c>
      <c r="BZ102" s="18">
        <v>0</v>
      </c>
      <c r="CA102" s="16" t="e">
        <f>_xlfn.IFNA(IF(RIGHT(D102,2)="=G",0,INDEX(#REF!,MATCH(E102,#REF!,0))),0)</f>
        <v>#REF!</v>
      </c>
      <c r="CB102" s="16" t="s">
        <v>776</v>
      </c>
      <c r="CC102" s="18">
        <v>0</v>
      </c>
      <c r="CD102" s="18">
        <v>0</v>
      </c>
      <c r="CE102" s="18">
        <v>1.4</v>
      </c>
      <c r="CF102" s="18">
        <v>0.85</v>
      </c>
      <c r="CG102" s="18">
        <v>0.12</v>
      </c>
      <c r="CH102" s="18">
        <v>2</v>
      </c>
      <c r="CI102" s="16" t="s">
        <v>98</v>
      </c>
      <c r="CJ102" s="18">
        <v>0</v>
      </c>
      <c r="CK102" s="20">
        <f t="shared" si="217"/>
        <v>2.4500000000000002</v>
      </c>
      <c r="CL102" s="20">
        <f t="shared" si="352"/>
        <v>2.4500000000000002</v>
      </c>
      <c r="CM102" s="18">
        <v>25.7</v>
      </c>
      <c r="CN102" s="18">
        <v>25.98</v>
      </c>
      <c r="CO102" s="18">
        <v>25.141000000000002</v>
      </c>
      <c r="CP102" s="22">
        <f t="shared" si="218"/>
        <v>25.7</v>
      </c>
      <c r="CQ102" s="22">
        <f t="shared" si="219"/>
        <v>23.25</v>
      </c>
      <c r="CR102" s="22">
        <f t="shared" si="353"/>
        <v>2.4500000000000002</v>
      </c>
      <c r="CS102" s="22">
        <f t="shared" si="220"/>
        <v>23.35</v>
      </c>
      <c r="CT102" s="22">
        <f t="shared" si="221"/>
        <v>23.55</v>
      </c>
      <c r="CU102" s="18">
        <v>23.55</v>
      </c>
      <c r="CV102" s="22">
        <f t="shared" si="354"/>
        <v>2.2000000000000002</v>
      </c>
      <c r="CW102" s="22">
        <f t="shared" si="222"/>
        <v>0</v>
      </c>
      <c r="CX102" s="22">
        <f t="shared" si="223"/>
        <v>0</v>
      </c>
      <c r="CY102" s="22">
        <f t="shared" si="224"/>
        <v>25.71</v>
      </c>
      <c r="CZ102" s="22">
        <f t="shared" si="225"/>
        <v>25.86</v>
      </c>
      <c r="DA102" s="18">
        <v>25.98</v>
      </c>
      <c r="DB102" s="20">
        <f t="shared" si="355"/>
        <v>2.73</v>
      </c>
      <c r="DC102" s="20">
        <f t="shared" si="356"/>
        <v>0.28000000000000003</v>
      </c>
      <c r="DD102" s="20">
        <f t="shared" si="357"/>
        <v>2.4500000000000002</v>
      </c>
      <c r="DE102" s="20">
        <f t="shared" si="226"/>
        <v>0.1</v>
      </c>
      <c r="DF102" s="20">
        <f t="shared" si="227"/>
        <v>0.2</v>
      </c>
      <c r="DG102" s="20">
        <f t="shared" si="228"/>
        <v>2.15</v>
      </c>
      <c r="DH102" s="20">
        <f t="shared" si="229"/>
        <v>0</v>
      </c>
      <c r="DI102" s="20">
        <f t="shared" si="230"/>
        <v>0</v>
      </c>
      <c r="DJ102" s="20">
        <f t="shared" si="231"/>
        <v>0</v>
      </c>
      <c r="DK102" s="20">
        <f t="shared" si="358"/>
        <v>2.4500000000000002</v>
      </c>
      <c r="DL102" s="20">
        <f t="shared" si="359"/>
        <v>0</v>
      </c>
      <c r="DM102" s="20">
        <f t="shared" si="360"/>
        <v>0</v>
      </c>
      <c r="DN102" s="20">
        <f t="shared" si="361"/>
        <v>0</v>
      </c>
      <c r="DO102" s="18">
        <v>2.54</v>
      </c>
      <c r="DP102" s="18">
        <v>0</v>
      </c>
      <c r="DQ102" s="18">
        <v>1</v>
      </c>
      <c r="DR102" s="18">
        <v>1</v>
      </c>
      <c r="DS102" s="25">
        <f t="shared" si="362"/>
        <v>2.54</v>
      </c>
      <c r="DT102" s="25">
        <f t="shared" si="363"/>
        <v>0</v>
      </c>
      <c r="DU102" s="25">
        <f t="shared" si="364"/>
        <v>6.22</v>
      </c>
      <c r="DV102" s="25">
        <f t="shared" si="365"/>
        <v>0</v>
      </c>
      <c r="DW102" s="25">
        <f t="shared" si="366"/>
        <v>6.22</v>
      </c>
      <c r="DX102" s="25">
        <f t="shared" si="367"/>
        <v>12.69</v>
      </c>
      <c r="DY102" s="25">
        <f t="shared" si="368"/>
        <v>0</v>
      </c>
      <c r="DZ102" s="25">
        <f t="shared" si="369"/>
        <v>12.69</v>
      </c>
      <c r="EA102" s="25">
        <f t="shared" si="370"/>
        <v>8.11</v>
      </c>
      <c r="EB102" s="25">
        <f t="shared" si="371"/>
        <v>0</v>
      </c>
      <c r="EC102" s="25">
        <f t="shared" si="372"/>
        <v>8.11</v>
      </c>
      <c r="ED102" s="25">
        <f t="shared" si="373"/>
        <v>4.58</v>
      </c>
      <c r="EE102" s="25">
        <f t="shared" si="373"/>
        <v>0</v>
      </c>
      <c r="EF102" s="25">
        <f t="shared" si="374"/>
        <v>4.58</v>
      </c>
      <c r="EG102" s="25">
        <f t="shared" si="375"/>
        <v>8.11</v>
      </c>
      <c r="EH102" s="25">
        <f t="shared" si="375"/>
        <v>0</v>
      </c>
      <c r="EI102" s="25">
        <f t="shared" si="376"/>
        <v>8.11</v>
      </c>
      <c r="EJ102" s="18">
        <v>1572.48</v>
      </c>
      <c r="EK102" s="18">
        <v>1533.79</v>
      </c>
      <c r="EL102" s="18" t="s">
        <v>887</v>
      </c>
      <c r="EM102" s="18" t="s">
        <v>888</v>
      </c>
      <c r="EN102" s="16" t="s">
        <v>774</v>
      </c>
      <c r="EO102" s="16" t="s">
        <v>132</v>
      </c>
      <c r="EP102" s="16" t="e">
        <f>IF(OR(EN102="Cống tròn",EN102="Cống hộp",EN102="Ống nhựa"),INDEX(#REF!,MATCH(E102,#REF!,0)),IF(OR(EN102="Rãnh xây",EN102="Rãnh bê tông"),INDEX(#REF!,MATCH(E102,#REF!,0)),0))</f>
        <v>#REF!</v>
      </c>
      <c r="EQ102" s="18">
        <v>37.490000000000052</v>
      </c>
      <c r="ER102" s="18">
        <v>1</v>
      </c>
      <c r="ES102" s="25">
        <f t="shared" si="377"/>
        <v>37</v>
      </c>
      <c r="ET102" s="1" t="e">
        <f>_xlfn.IFNA(IF(EN102="Cống tròn",INDEX(#REF!,MATCH(E102,#REF!,0)),IF(EN102="Cống hộp",INDEX(#REF!,MATCH(E102,#REF!,0)),EU102&amp;" ,"&amp;EV102)),0)</f>
        <v>#REF!</v>
      </c>
      <c r="EU102" s="16" t="s">
        <v>769</v>
      </c>
      <c r="EV102" s="16" t="s">
        <v>775</v>
      </c>
      <c r="EW102" s="16" t="e">
        <f>_xlfn.IFNA(INDEX(#REF!,MATCH(E102,#REF!,0)),0)</f>
        <v>#REF!</v>
      </c>
      <c r="EX102" s="16"/>
      <c r="EY102" s="18">
        <v>0</v>
      </c>
      <c r="EZ102" s="18">
        <v>0</v>
      </c>
      <c r="FA102" s="18">
        <v>0</v>
      </c>
      <c r="FB102" s="19">
        <v>0</v>
      </c>
      <c r="FC102" s="19">
        <v>0</v>
      </c>
      <c r="FD102" s="25">
        <f t="shared" si="232"/>
        <v>0</v>
      </c>
      <c r="FE102" s="25">
        <f t="shared" si="378"/>
        <v>0</v>
      </c>
      <c r="FF102" s="18">
        <v>0.1</v>
      </c>
      <c r="FG102" s="18">
        <v>2</v>
      </c>
      <c r="FH102" s="18">
        <v>1</v>
      </c>
      <c r="FI102" s="25">
        <f t="shared" si="379"/>
        <v>1.2</v>
      </c>
      <c r="FJ102" s="18">
        <v>0</v>
      </c>
      <c r="FK102" s="18">
        <v>0</v>
      </c>
      <c r="FL102" s="18">
        <v>0.2</v>
      </c>
      <c r="FM102" s="18">
        <v>1.4</v>
      </c>
      <c r="FN102" s="18">
        <v>0</v>
      </c>
      <c r="FO102" s="25">
        <f t="shared" si="380"/>
        <v>1.4</v>
      </c>
      <c r="FP102" s="18">
        <v>1.4999999999999999E-2</v>
      </c>
      <c r="FQ102" s="18">
        <v>1</v>
      </c>
      <c r="FR102" s="25">
        <f t="shared" si="233"/>
        <v>36</v>
      </c>
      <c r="FS102" s="25">
        <f t="shared" si="234"/>
        <v>0.52500000000000002</v>
      </c>
      <c r="FT102" s="25">
        <f t="shared" si="235"/>
        <v>36.524999999999999</v>
      </c>
      <c r="FU102" s="25">
        <f t="shared" si="236"/>
        <v>-0.96500000000005315</v>
      </c>
      <c r="FV102" s="25" t="str">
        <f t="shared" si="381"/>
        <v>Thêm 01</v>
      </c>
      <c r="FW102" s="25">
        <f t="shared" si="382"/>
        <v>0.05</v>
      </c>
      <c r="FX102" s="16"/>
      <c r="FY102" s="16"/>
      <c r="FZ102" s="16"/>
      <c r="GA102" s="16"/>
      <c r="GB102" s="19">
        <v>0</v>
      </c>
      <c r="GC102" s="19">
        <v>0</v>
      </c>
      <c r="GD102" s="19">
        <v>0</v>
      </c>
      <c r="GE102" s="19">
        <v>0</v>
      </c>
      <c r="GF102" s="19">
        <v>0</v>
      </c>
      <c r="GG102" s="19">
        <v>0</v>
      </c>
      <c r="GH102" s="19">
        <v>0</v>
      </c>
      <c r="GI102" s="19">
        <v>0</v>
      </c>
      <c r="GJ102" s="19">
        <v>0</v>
      </c>
      <c r="GK102" s="19">
        <v>0</v>
      </c>
      <c r="GL102" s="25">
        <f t="shared" si="237"/>
        <v>0</v>
      </c>
      <c r="GM102" s="25">
        <f t="shared" si="383"/>
        <v>0</v>
      </c>
      <c r="GN102" s="19">
        <v>0</v>
      </c>
      <c r="GO102" s="19">
        <v>0</v>
      </c>
      <c r="GP102" s="19">
        <v>0</v>
      </c>
      <c r="GQ102" s="19">
        <v>0</v>
      </c>
      <c r="GR102" s="1" t="e">
        <f>_xlfn.IFNA(INDEX(#REF!,MATCH(E102,#REF!,0)),0)</f>
        <v>#REF!</v>
      </c>
      <c r="GS102" s="16"/>
      <c r="GT102" s="18">
        <v>0</v>
      </c>
      <c r="GU102" s="18">
        <v>0</v>
      </c>
      <c r="GV102" s="18">
        <v>0</v>
      </c>
      <c r="GW102" s="18">
        <v>0</v>
      </c>
      <c r="GX102" s="25">
        <f t="shared" si="238"/>
        <v>0</v>
      </c>
      <c r="GY102" s="25">
        <f t="shared" si="239"/>
        <v>0</v>
      </c>
      <c r="GZ102" s="25">
        <f t="shared" si="384"/>
        <v>0</v>
      </c>
      <c r="HA102" s="1" t="e" cm="1">
        <f t="array" ref="HA102">INDEX(#REF!,MATCH(EJ102&amp;EK102&amp;HD102&amp;HE102&amp;HF102,#REF!&amp;#REF!&amp;#REF!&amp;#REF!&amp;#REF!,0))</f>
        <v>#REF!</v>
      </c>
      <c r="HB102" s="16"/>
      <c r="HC102" s="25">
        <f t="shared" si="385"/>
        <v>0</v>
      </c>
      <c r="HD102" s="18">
        <v>0</v>
      </c>
      <c r="HE102" s="18">
        <v>0</v>
      </c>
      <c r="HF102" s="18">
        <v>0</v>
      </c>
      <c r="HG102" s="1" t="e" cm="1">
        <f t="array" ref="HG102">INDEX(#REF!,MATCH(EJ102&amp;EK102&amp;HJ102&amp;HK102&amp;HL102,#REF!&amp;#REF!&amp;#REF!&amp;#REF!&amp;#REF!,0))</f>
        <v>#REF!</v>
      </c>
      <c r="HH102" s="16"/>
      <c r="HI102" s="25">
        <f t="shared" si="386"/>
        <v>0</v>
      </c>
      <c r="HJ102" s="25">
        <f t="shared" si="387"/>
        <v>0</v>
      </c>
      <c r="HK102" s="19">
        <v>0</v>
      </c>
      <c r="HL102" s="19">
        <v>0</v>
      </c>
      <c r="HM102" s="18">
        <v>0.01</v>
      </c>
      <c r="HN102" s="18">
        <v>1</v>
      </c>
      <c r="HO102" s="25">
        <f t="shared" si="388"/>
        <v>0</v>
      </c>
      <c r="HP102" s="25">
        <f t="shared" si="389"/>
        <v>0</v>
      </c>
      <c r="HQ102" s="25">
        <f t="shared" si="390"/>
        <v>0</v>
      </c>
      <c r="HR102" s="25">
        <f t="shared" si="391"/>
        <v>0</v>
      </c>
      <c r="HS102" s="25">
        <f t="shared" si="392"/>
        <v>0</v>
      </c>
      <c r="HT102" s="19">
        <v>0</v>
      </c>
      <c r="HU102" s="19">
        <v>0</v>
      </c>
      <c r="HV102" s="19">
        <v>0</v>
      </c>
      <c r="HW102" s="25">
        <f t="shared" si="393"/>
        <v>0</v>
      </c>
      <c r="HX102" s="19">
        <v>0</v>
      </c>
      <c r="HY102" s="19">
        <v>0</v>
      </c>
      <c r="HZ102" s="18">
        <v>25.7</v>
      </c>
      <c r="IA102" s="20">
        <f>ROUND(IF(EN102="Cống tròn",IF(EN102="Cống tròn",IF(EU102="Không có móng",IQ102-FF102,IF(EU102="Đế",IP102-FN102,IF(OR(EU102="Móng bê tông",EU102="Móng bê tông kết hợp đế"),II102-FJ102,0))),0),IF(EN102="Cống hộp",IF(AND(EN102="Cống hộp",EU102="Không có móng"),IQ102-GF102,IF(AND(EN102="Cống hộp",EU102="Móng bê tông"),IJ102-GB102,0)),IF(OR(EN102="Rãnh xây",EN102="Rãnh bê tông"),IF(OR(EN102="Rãnh xây",EN102="Rãnh bê tông"),IK102-GB102,0),IF(EN102="Ống nhựa",IF(AND(EN102="Ống nhựa",EU102="Không đắp cát"),IQ102-HT102,IF(AND(EN102="Ống nhựa",EU102="Đắp cát"),IH102-HX102,0)),IF(EN102="Rãnh thang",IF(EN102="Rãnh thang",IF(EU102="Móng bê tông",#REF!-#REF!,IQ102),0),0))))),2)</f>
        <v>23.55</v>
      </c>
      <c r="IB102" s="20">
        <f t="shared" si="394"/>
        <v>2.1499999999999986</v>
      </c>
      <c r="IC102" s="20">
        <f t="shared" si="240"/>
        <v>23.55</v>
      </c>
      <c r="ID102" s="20">
        <f t="shared" si="241"/>
        <v>0</v>
      </c>
      <c r="IE102" s="20">
        <f t="shared" si="242"/>
        <v>0</v>
      </c>
      <c r="IF102" s="20">
        <f t="shared" si="243"/>
        <v>0</v>
      </c>
      <c r="IG102" s="20">
        <f>IF(EN102="Rãnh thang",IF(AND(EN102="Rãnh thang",EU102="Móng bê tông"),IQ102-#REF!,0),IF(EN102="Ống nhựa",IF(AND(EN102="Ống nhựa",EU102="Đắp cát"),IQ102-HT102,0),IF(EN102="Cống tròn",IF(EN102="Cống tròn",IF(OR(EU102="Móng bê tông",EU102="Móng bê tông kết hợp đế"),IM102-FL102,0),0),IF(EN102="Cống hộp",IF(AND(EN102="Cống hộp",EU102="Móng bê tông"),IN102-GD102,0),IF(OR(EN102="Rãnh xây",EN102="Rãnh bê tông"),IF(AND(EN102="Rãnh xây",EU102="Móng bê tông"),IO102-GD102,IF(AND(EN102="Rãnh bê tông",EU102="Móng bê tông"),IO102-GD102,0)),0)))))</f>
        <v>23.55</v>
      </c>
      <c r="IH102" s="20">
        <f t="shared" si="244"/>
        <v>0</v>
      </c>
      <c r="II102" s="20">
        <f t="shared" si="245"/>
        <v>23.55</v>
      </c>
      <c r="IJ102" s="20">
        <f t="shared" si="246"/>
        <v>0</v>
      </c>
      <c r="IK102" s="20">
        <f t="shared" si="247"/>
        <v>0</v>
      </c>
      <c r="IL102" s="20">
        <f t="shared" si="248"/>
        <v>23.75</v>
      </c>
      <c r="IM102" s="20">
        <f t="shared" si="249"/>
        <v>23.75</v>
      </c>
      <c r="IN102" s="20">
        <f t="shared" si="250"/>
        <v>0</v>
      </c>
      <c r="IO102" s="20">
        <f t="shared" si="251"/>
        <v>0</v>
      </c>
      <c r="IP102" s="20">
        <f t="shared" si="252"/>
        <v>0</v>
      </c>
      <c r="IQ102" s="18">
        <v>23.85</v>
      </c>
      <c r="IR102" s="25">
        <f t="shared" si="395"/>
        <v>0</v>
      </c>
      <c r="IS102" s="25">
        <f t="shared" si="253"/>
        <v>0</v>
      </c>
      <c r="IT102" s="25">
        <f t="shared" si="254"/>
        <v>0</v>
      </c>
      <c r="IU102" s="25">
        <f>ROUND(IF(EN102="Cống tròn",IF(EN102="Cống tròn",IV102+FF102,0),IF(EN102="Cống hộp",IF(EN102="Cống hộp",IV102+GP102,0),IF(OR(EN102="Rãnh xây",EN102="Rãnh bê tông"),IF(OR(EN102="Rãnh xây",EN102="Rãnh bê tông"),IV102+GP102,0),IF(EN102="ống nhựa",IF(EN102="Ống nhựa",IV102+HT102,0),IF(EN102="Rãnh thang",IF(EN102="Rãnh thang",IQ102+#REF!,0),0))))),2)</f>
        <v>24.89</v>
      </c>
      <c r="IV102" s="18">
        <v>24.79</v>
      </c>
      <c r="IW102" s="25">
        <f t="shared" si="255"/>
        <v>24.89</v>
      </c>
      <c r="IX102" s="25">
        <f t="shared" si="256"/>
        <v>0</v>
      </c>
      <c r="IY102" s="25">
        <f t="shared" si="257"/>
        <v>0</v>
      </c>
      <c r="IZ102" s="25">
        <f t="shared" si="258"/>
        <v>0</v>
      </c>
      <c r="JA102" s="25">
        <f t="shared" si="259"/>
        <v>0</v>
      </c>
      <c r="JB102" s="18">
        <v>25.08</v>
      </c>
      <c r="JC102" s="20">
        <f>ROUND(IF(EN102="Cống tròn",IF(EN102="Cống tròn",IF(EU102="Không có móng",JS102-FF102,IF(EU102="Đế",JR102-FN102,IF(OR(EU102="Móng bê tông",EU102="Móng bê tông kết hợp đế"),JK102-FJ102,0))),0),IF(EN102="Cống hộp",IF(AND(EN102="Cống hộp",EU102="Không có móng"),JS102-GF102,IF(AND(EN102="Cống hộp",EU102="Móng bê tông"),JL102-GB102,0)),IF(OR(EN102="Rãnh xây",EN102="Rãnh bê tông"),IF(OR(EN102="Rãnh xây",EN102="Rãnh bê tông"),JM102-GB102,0),IF(EN102="Ống nhựa",IF(AND(EN102="Ống nhựa",EU102="Không đắp cát"),JS102-HT102,IF(AND(EN102="Ống nhựa",EU102="Đắp cát"),JJ102-HX102,0)),IF(EN102="Rãnh thang",IF(EN102="Rãnh thang",IF(EU102="Móng bê tông",#REF!-#REF!,JS102),0),0))))),2)</f>
        <v>23.49</v>
      </c>
      <c r="JD102" s="20">
        <f t="shared" si="396"/>
        <v>1.5899999999999999</v>
      </c>
      <c r="JE102" s="20">
        <f t="shared" si="260"/>
        <v>23.49</v>
      </c>
      <c r="JF102" s="20">
        <f t="shared" si="261"/>
        <v>0</v>
      </c>
      <c r="JG102" s="20">
        <f t="shared" si="262"/>
        <v>0</v>
      </c>
      <c r="JH102" s="20">
        <f t="shared" si="263"/>
        <v>0</v>
      </c>
      <c r="JI102" s="20">
        <f>IF(EN102="Rãnh thang",IF(AND(EN102="Rãnh thang",EU102="Móng bê tông"),JS102-#REF!,0),IF(EN102="Ống nhựa",IF(AND(EN102="Ống nhựa",EU102="Đắp cát"),JS102-HT102,0),IF(EN102="Cống tròn",IF(EN102="Cống tròn",IF(OR(EU102="Móng bê tông",EU102="Móng bê tông kết hợp đế"),JO102-FL102,0),0),IF(EN102="Cống hộp",IF(AND(EN102="Cống hộp",EU102="Móng bê tông"),JP102-GD102,0),IF(OR(EN102="Rãnh xây",EN102="Rãnh bê tông"),IF(AND(EN102="Rãnh xây",EU102="Móng bê tông"),JQ102-GD102,IF(AND(EN102="Rãnh bê tông",EU102="Móng bê tông"),JQ102-GD102,0)),0)))))</f>
        <v>23.49</v>
      </c>
      <c r="JJ102" s="20">
        <f t="shared" si="264"/>
        <v>0</v>
      </c>
      <c r="JK102" s="20">
        <f t="shared" si="265"/>
        <v>23.49</v>
      </c>
      <c r="JL102" s="20">
        <f t="shared" si="266"/>
        <v>0</v>
      </c>
      <c r="JM102" s="20">
        <f t="shared" si="267"/>
        <v>0</v>
      </c>
      <c r="JN102" s="20">
        <f t="shared" si="268"/>
        <v>23.689999999999998</v>
      </c>
      <c r="JO102" s="20">
        <f t="shared" si="269"/>
        <v>23.689999999999998</v>
      </c>
      <c r="JP102" s="20">
        <f t="shared" si="270"/>
        <v>0</v>
      </c>
      <c r="JQ102" s="20">
        <f t="shared" si="271"/>
        <v>0</v>
      </c>
      <c r="JR102" s="20">
        <f t="shared" si="272"/>
        <v>0</v>
      </c>
      <c r="JS102" s="26">
        <v>23.79</v>
      </c>
      <c r="JT102" s="25">
        <f t="shared" si="397"/>
        <v>0</v>
      </c>
      <c r="JU102" s="25">
        <f t="shared" si="273"/>
        <v>0</v>
      </c>
      <c r="JV102" s="25">
        <f t="shared" si="274"/>
        <v>0</v>
      </c>
      <c r="JW102" s="25">
        <f>ROUND(IF(EN102="Cống tròn",IF(EN102="Cống tròn",JX102+FF102,0),IF(EN102="Cống hộp",IF(EN102="Cống hộp",JX102+GP102,0),IF(OR(EN102="Rãnh xây",EN102="Rãnh bê tông"),IF(OR(EN102="Rãnh xây",EN102="Rãnh bê tông"),JX102+GP102,0),IF(EN102="ống nhựa",IF(EN102="Ống nhựa",JX102+HT102,0),IF(EN102="Rãnh thang",IF(EN102="Rãnh thang",JS102+#REF!,0),0))))),2)</f>
        <v>24.89</v>
      </c>
      <c r="JX102" s="27">
        <v>24.79</v>
      </c>
      <c r="JY102" s="25">
        <f t="shared" si="275"/>
        <v>24.89</v>
      </c>
      <c r="JZ102" s="25">
        <f t="shared" si="276"/>
        <v>0</v>
      </c>
      <c r="KA102" s="25">
        <f t="shared" si="277"/>
        <v>0</v>
      </c>
      <c r="KB102" s="25">
        <f t="shared" si="278"/>
        <v>0</v>
      </c>
      <c r="KC102" s="25">
        <f t="shared" si="279"/>
        <v>0</v>
      </c>
      <c r="KD102" s="28" t="s">
        <v>98</v>
      </c>
      <c r="KE102" s="27">
        <v>0</v>
      </c>
      <c r="KF102" s="25">
        <f t="shared" si="280"/>
        <v>2.1499999999999986</v>
      </c>
      <c r="KG102" s="25">
        <f t="shared" si="398"/>
        <v>2.1499999999999986</v>
      </c>
      <c r="KH102" s="27">
        <v>0</v>
      </c>
      <c r="KI102" s="25">
        <f t="shared" si="281"/>
        <v>1.5899999999999999</v>
      </c>
      <c r="KJ102" s="25">
        <f t="shared" si="399"/>
        <v>1.5899999999999999</v>
      </c>
      <c r="KK102" s="25">
        <f t="shared" si="282"/>
        <v>0</v>
      </c>
      <c r="KL102" s="25">
        <f t="shared" si="283"/>
        <v>0</v>
      </c>
      <c r="KM102" s="25">
        <f t="shared" si="400"/>
        <v>0</v>
      </c>
      <c r="KN102" s="25">
        <f t="shared" si="284"/>
        <v>0</v>
      </c>
      <c r="KO102" s="25">
        <f t="shared" si="285"/>
        <v>0</v>
      </c>
      <c r="KP102" s="25">
        <f t="shared" si="401"/>
        <v>0</v>
      </c>
      <c r="KQ102" s="25">
        <f t="shared" si="286"/>
        <v>0.2</v>
      </c>
      <c r="KR102" s="25">
        <f t="shared" si="287"/>
        <v>0.2</v>
      </c>
      <c r="KS102" s="25">
        <f t="shared" si="402"/>
        <v>0.2</v>
      </c>
      <c r="KT102" s="25">
        <f t="shared" si="288"/>
        <v>0</v>
      </c>
      <c r="KU102" s="25">
        <f t="shared" si="289"/>
        <v>0</v>
      </c>
      <c r="KV102" s="25">
        <f t="shared" si="403"/>
        <v>0</v>
      </c>
      <c r="KW102" s="25">
        <f t="shared" si="290"/>
        <v>0</v>
      </c>
      <c r="KX102" s="25">
        <f t="shared" si="291"/>
        <v>0</v>
      </c>
      <c r="KY102" s="25">
        <f t="shared" si="404"/>
        <v>0</v>
      </c>
      <c r="KZ102" s="25">
        <f t="shared" si="292"/>
        <v>0</v>
      </c>
      <c r="LA102" s="25">
        <f t="shared" si="293"/>
        <v>0</v>
      </c>
      <c r="LB102" s="25">
        <f t="shared" si="405"/>
        <v>0</v>
      </c>
      <c r="LC102" s="25">
        <f t="shared" si="294"/>
        <v>1.4</v>
      </c>
      <c r="LD102" s="25">
        <f t="shared" si="295"/>
        <v>1.4</v>
      </c>
      <c r="LE102" s="25">
        <f t="shared" si="406"/>
        <v>1.4</v>
      </c>
      <c r="LF102" s="25">
        <f t="shared" si="296"/>
        <v>0</v>
      </c>
      <c r="LG102" s="25">
        <f t="shared" si="297"/>
        <v>0</v>
      </c>
      <c r="LH102" s="25">
        <f t="shared" si="407"/>
        <v>0</v>
      </c>
      <c r="LI102" s="25">
        <f t="shared" si="298"/>
        <v>0</v>
      </c>
      <c r="LJ102" s="25">
        <f t="shared" si="299"/>
        <v>0</v>
      </c>
      <c r="LK102" s="25">
        <f t="shared" si="408"/>
        <v>0</v>
      </c>
      <c r="LL102" s="25">
        <f t="shared" si="300"/>
        <v>0</v>
      </c>
      <c r="LM102" s="25">
        <f t="shared" si="301"/>
        <v>0</v>
      </c>
      <c r="LN102" s="25">
        <f t="shared" si="409"/>
        <v>0</v>
      </c>
      <c r="LO102" s="25">
        <f t="shared" si="302"/>
        <v>0</v>
      </c>
      <c r="LP102" s="25">
        <f t="shared" si="303"/>
        <v>0</v>
      </c>
      <c r="LQ102" s="25">
        <f t="shared" si="410"/>
        <v>0</v>
      </c>
      <c r="LR102" s="25">
        <f t="shared" si="304"/>
        <v>0</v>
      </c>
      <c r="LS102" s="25">
        <f t="shared" si="305"/>
        <v>0</v>
      </c>
      <c r="LT102" s="25">
        <f t="shared" si="411"/>
        <v>0</v>
      </c>
      <c r="LU102" s="25">
        <f t="shared" si="306"/>
        <v>0</v>
      </c>
      <c r="LV102" s="25">
        <f t="shared" si="307"/>
        <v>0</v>
      </c>
      <c r="LW102" s="25">
        <f t="shared" si="412"/>
        <v>0</v>
      </c>
      <c r="LX102" s="25">
        <f t="shared" si="308"/>
        <v>0</v>
      </c>
      <c r="LY102" s="25">
        <f t="shared" si="309"/>
        <v>0</v>
      </c>
      <c r="LZ102" s="25">
        <f t="shared" si="413"/>
        <v>0</v>
      </c>
      <c r="MA102" s="25">
        <f t="shared" si="310"/>
        <v>0</v>
      </c>
      <c r="MB102" s="25">
        <f t="shared" si="311"/>
        <v>0</v>
      </c>
      <c r="MC102" s="25">
        <f t="shared" si="414"/>
        <v>0</v>
      </c>
      <c r="MD102" s="25">
        <f t="shared" si="312"/>
        <v>0</v>
      </c>
      <c r="ME102" s="25">
        <f t="shared" si="313"/>
        <v>0</v>
      </c>
      <c r="MF102" s="25">
        <f t="shared" si="415"/>
        <v>0</v>
      </c>
      <c r="MG102" s="25">
        <f t="shared" si="314"/>
        <v>0</v>
      </c>
      <c r="MH102" s="25">
        <f t="shared" si="315"/>
        <v>0</v>
      </c>
      <c r="MI102" s="25">
        <f t="shared" si="416"/>
        <v>0</v>
      </c>
      <c r="MJ102" s="25">
        <f t="shared" si="316"/>
        <v>0</v>
      </c>
      <c r="MK102" s="25">
        <f t="shared" si="317"/>
        <v>0</v>
      </c>
      <c r="ML102" s="25">
        <f t="shared" si="417"/>
        <v>0</v>
      </c>
      <c r="MM102" s="25">
        <f t="shared" si="318"/>
        <v>0</v>
      </c>
      <c r="MN102" s="25">
        <f t="shared" si="319"/>
        <v>0</v>
      </c>
      <c r="MO102" s="25">
        <f t="shared" si="418"/>
        <v>0</v>
      </c>
      <c r="MP102" s="25">
        <f t="shared" si="320"/>
        <v>0</v>
      </c>
      <c r="MQ102" s="25">
        <f t="shared" si="321"/>
        <v>0</v>
      </c>
      <c r="MR102" s="25">
        <f t="shared" si="419"/>
        <v>0</v>
      </c>
      <c r="MS102" s="29">
        <v>1.4</v>
      </c>
      <c r="MT102" s="29">
        <v>0</v>
      </c>
      <c r="MU102" s="29">
        <v>1</v>
      </c>
      <c r="MV102" s="29">
        <v>1</v>
      </c>
      <c r="MW102" s="25">
        <f t="shared" si="322"/>
        <v>1.4</v>
      </c>
      <c r="MX102" s="25">
        <f t="shared" si="323"/>
        <v>3.01</v>
      </c>
      <c r="MY102" s="25">
        <f t="shared" si="324"/>
        <v>0</v>
      </c>
      <c r="MZ102" s="25">
        <f t="shared" si="325"/>
        <v>0</v>
      </c>
      <c r="NA102" s="25">
        <f t="shared" si="326"/>
        <v>1.4</v>
      </c>
      <c r="NB102" s="25">
        <f t="shared" si="327"/>
        <v>2.23</v>
      </c>
      <c r="NC102" s="25">
        <f t="shared" si="328"/>
        <v>0</v>
      </c>
      <c r="ND102" s="25">
        <f t="shared" si="329"/>
        <v>0</v>
      </c>
      <c r="NE102" s="25">
        <f t="shared" si="420"/>
        <v>1.4</v>
      </c>
      <c r="NF102" s="25">
        <f t="shared" si="420"/>
        <v>2.62</v>
      </c>
      <c r="NG102" s="25">
        <f t="shared" si="420"/>
        <v>0</v>
      </c>
      <c r="NH102" s="25">
        <f t="shared" si="420"/>
        <v>0</v>
      </c>
      <c r="NI102" s="25">
        <f t="shared" si="330"/>
        <v>98.22</v>
      </c>
      <c r="NJ102" s="25">
        <f t="shared" si="331"/>
        <v>0</v>
      </c>
      <c r="NK102" s="25">
        <f t="shared" si="332"/>
        <v>98.22</v>
      </c>
      <c r="NL102" s="25">
        <f t="shared" si="333"/>
        <v>68.180000000000007</v>
      </c>
      <c r="NM102" s="25">
        <f t="shared" si="334"/>
        <v>0</v>
      </c>
      <c r="NN102" s="25">
        <f t="shared" si="421"/>
        <v>68.180000000000007</v>
      </c>
      <c r="NO102" s="25">
        <f t="shared" si="335"/>
        <v>0</v>
      </c>
      <c r="NP102" s="25">
        <f t="shared" si="336"/>
        <v>0</v>
      </c>
      <c r="NQ102" s="25">
        <f t="shared" si="422"/>
        <v>0</v>
      </c>
      <c r="NR102" s="25">
        <f t="shared" si="337"/>
        <v>0</v>
      </c>
      <c r="NS102" s="25">
        <f t="shared" si="338"/>
        <v>0</v>
      </c>
      <c r="NT102" s="25">
        <f t="shared" si="423"/>
        <v>0</v>
      </c>
      <c r="NU102" s="25">
        <f t="shared" si="339"/>
        <v>0</v>
      </c>
      <c r="NV102" s="25">
        <f t="shared" si="340"/>
        <v>0</v>
      </c>
      <c r="NW102" s="25">
        <f t="shared" si="424"/>
        <v>0</v>
      </c>
      <c r="NX102" s="25">
        <f t="shared" si="425"/>
        <v>68.180000000000007</v>
      </c>
      <c r="NY102" s="25">
        <f t="shared" si="425"/>
        <v>0</v>
      </c>
      <c r="NZ102" s="25">
        <f t="shared" si="426"/>
        <v>68.180000000000007</v>
      </c>
      <c r="OA102" s="25">
        <f t="shared" si="427"/>
        <v>30.04</v>
      </c>
      <c r="OB102" s="25">
        <f t="shared" si="427"/>
        <v>0</v>
      </c>
      <c r="OC102" s="25">
        <f t="shared" si="428"/>
        <v>30.04</v>
      </c>
      <c r="OD102" s="25">
        <f t="shared" si="429"/>
        <v>68.180000000000007</v>
      </c>
      <c r="OE102" s="25">
        <f t="shared" si="429"/>
        <v>0</v>
      </c>
      <c r="OF102" s="25">
        <f t="shared" si="429"/>
        <v>68.180000000000007</v>
      </c>
      <c r="OG102" s="25">
        <f t="shared" si="341"/>
        <v>0</v>
      </c>
      <c r="OH102" s="25">
        <f t="shared" si="342"/>
        <v>0</v>
      </c>
      <c r="OI102" s="25">
        <f t="shared" si="343"/>
        <v>0</v>
      </c>
      <c r="OJ102" s="25">
        <f t="shared" si="344"/>
        <v>0</v>
      </c>
      <c r="OK102" s="25">
        <f t="shared" si="345"/>
        <v>0</v>
      </c>
      <c r="OL102" s="25">
        <f t="shared" si="346"/>
        <v>0</v>
      </c>
      <c r="OM102" s="25">
        <f t="shared" si="430"/>
        <v>0</v>
      </c>
      <c r="ON102" s="25">
        <f t="shared" si="430"/>
        <v>0</v>
      </c>
      <c r="OO102" s="25">
        <f t="shared" si="430"/>
        <v>0</v>
      </c>
      <c r="OP102" s="25">
        <f t="shared" si="347"/>
        <v>0</v>
      </c>
      <c r="OQ102" s="25">
        <f t="shared" si="348"/>
        <v>0</v>
      </c>
      <c r="OR102" s="25">
        <f t="shared" si="431"/>
        <v>0</v>
      </c>
      <c r="OS102" s="19">
        <v>537474.89</v>
      </c>
      <c r="OT102" s="19">
        <v>2370663.34</v>
      </c>
    </row>
    <row r="103" spans="1:410" ht="33" customHeight="1" x14ac:dyDescent="0.25">
      <c r="A103" s="18"/>
      <c r="B103" s="18" t="s">
        <v>850</v>
      </c>
      <c r="C103" s="18">
        <v>1533.79</v>
      </c>
      <c r="D103" s="16" t="e">
        <f>_xlfn.IFNA(INDEX(#REF!,MATCH(E103,#REF!,0)),0)</f>
        <v>#REF!</v>
      </c>
      <c r="E103" s="18" t="s">
        <v>888</v>
      </c>
      <c r="F103" s="16" t="s">
        <v>765</v>
      </c>
      <c r="G103" s="16" t="s">
        <v>766</v>
      </c>
      <c r="H103" s="16" t="s">
        <v>767</v>
      </c>
      <c r="I103" s="16" t="s">
        <v>768</v>
      </c>
      <c r="J103" s="16" t="s">
        <v>769</v>
      </c>
      <c r="K103" s="16" t="s">
        <v>770</v>
      </c>
      <c r="L103" s="16" t="s">
        <v>771</v>
      </c>
      <c r="M103" s="18">
        <v>1.64</v>
      </c>
      <c r="N103" s="18">
        <v>1.94</v>
      </c>
      <c r="O103" s="18">
        <v>2.04</v>
      </c>
      <c r="P103" s="18">
        <v>2.34</v>
      </c>
      <c r="Q103" s="18">
        <v>0.1</v>
      </c>
      <c r="R103" s="18">
        <v>1.8399999999999999</v>
      </c>
      <c r="S103" s="18">
        <v>2.14</v>
      </c>
      <c r="T103" s="18">
        <v>0.2</v>
      </c>
      <c r="U103" s="18">
        <v>0</v>
      </c>
      <c r="V103" s="18">
        <v>0</v>
      </c>
      <c r="W103" s="18">
        <v>0</v>
      </c>
      <c r="X103" s="18">
        <v>1.64</v>
      </c>
      <c r="Y103" s="18">
        <v>1.9</v>
      </c>
      <c r="Z103" s="20">
        <f t="shared" si="349"/>
        <v>2.2000000000000002</v>
      </c>
      <c r="AA103" s="18">
        <v>0.22</v>
      </c>
      <c r="AB103" s="18">
        <v>0</v>
      </c>
      <c r="AC103" s="18">
        <v>0</v>
      </c>
      <c r="AD103" s="18">
        <v>0</v>
      </c>
      <c r="AE103" s="18">
        <v>0</v>
      </c>
      <c r="AF103" s="18">
        <v>0</v>
      </c>
      <c r="AG103" s="18">
        <v>1.2</v>
      </c>
      <c r="AH103" s="18">
        <v>1.5</v>
      </c>
      <c r="AI103" s="20">
        <f t="shared" si="350"/>
        <v>2.35</v>
      </c>
      <c r="AJ103" s="18">
        <v>0</v>
      </c>
      <c r="AK103" s="18">
        <v>0</v>
      </c>
      <c r="AL103" s="20">
        <f t="shared" si="351"/>
        <v>0</v>
      </c>
      <c r="AM103" s="18">
        <v>1.64</v>
      </c>
      <c r="AN103" s="18">
        <v>1.5</v>
      </c>
      <c r="AO103" s="18">
        <v>0.15</v>
      </c>
      <c r="AP103" s="18">
        <v>0.22</v>
      </c>
      <c r="AQ103" s="18">
        <v>1.64</v>
      </c>
      <c r="AR103" s="18">
        <v>1.72</v>
      </c>
      <c r="AS103" s="18">
        <v>0.12</v>
      </c>
      <c r="AT103" s="18">
        <v>0.11</v>
      </c>
      <c r="AU103" s="18">
        <v>0</v>
      </c>
      <c r="AV103" s="18">
        <v>1</v>
      </c>
      <c r="AW103" s="18">
        <v>0</v>
      </c>
      <c r="AX103" s="18">
        <v>0</v>
      </c>
      <c r="AY103" s="18">
        <v>0</v>
      </c>
      <c r="AZ103" s="18">
        <v>0</v>
      </c>
      <c r="BA103" s="18">
        <v>0</v>
      </c>
      <c r="BB103" s="18">
        <v>0</v>
      </c>
      <c r="BC103" s="18">
        <v>0</v>
      </c>
      <c r="BD103" s="18">
        <v>0</v>
      </c>
      <c r="BE103" s="18">
        <v>2</v>
      </c>
      <c r="BF103" s="18">
        <v>0</v>
      </c>
      <c r="BG103" s="18">
        <v>0</v>
      </c>
      <c r="BH103" s="18">
        <v>0</v>
      </c>
      <c r="BI103" s="18">
        <v>0</v>
      </c>
      <c r="BJ103" s="18">
        <v>0</v>
      </c>
      <c r="BK103" s="18">
        <v>0</v>
      </c>
      <c r="BL103" s="18">
        <v>0</v>
      </c>
      <c r="BM103" s="18">
        <v>0</v>
      </c>
      <c r="BN103" s="18">
        <v>0</v>
      </c>
      <c r="BO103" s="18">
        <v>0</v>
      </c>
      <c r="BP103" s="18">
        <v>0</v>
      </c>
      <c r="BQ103" s="18">
        <v>0</v>
      </c>
      <c r="BR103" s="18">
        <v>0</v>
      </c>
      <c r="BS103" s="18">
        <v>0</v>
      </c>
      <c r="BT103" s="18">
        <v>0</v>
      </c>
      <c r="BU103" s="18">
        <v>0</v>
      </c>
      <c r="BV103" s="18">
        <v>0</v>
      </c>
      <c r="BW103" s="18">
        <v>0</v>
      </c>
      <c r="BX103" s="18">
        <v>0</v>
      </c>
      <c r="BY103" s="18">
        <v>0</v>
      </c>
      <c r="BZ103" s="18">
        <v>0</v>
      </c>
      <c r="CA103" s="16" t="e">
        <f>_xlfn.IFNA(IF(RIGHT(D103,2)="=G",0,INDEX(#REF!,MATCH(E103,#REF!,0))),0)</f>
        <v>#REF!</v>
      </c>
      <c r="CB103" s="16" t="s">
        <v>776</v>
      </c>
      <c r="CC103" s="18">
        <v>0</v>
      </c>
      <c r="CD103" s="18">
        <v>0</v>
      </c>
      <c r="CE103" s="18">
        <v>1.4</v>
      </c>
      <c r="CF103" s="18">
        <v>0.85</v>
      </c>
      <c r="CG103" s="18">
        <v>0.12</v>
      </c>
      <c r="CH103" s="18">
        <v>2</v>
      </c>
      <c r="CI103" s="16" t="s">
        <v>98</v>
      </c>
      <c r="CJ103" s="18">
        <v>0</v>
      </c>
      <c r="CK103" s="20">
        <f t="shared" si="217"/>
        <v>1.89</v>
      </c>
      <c r="CL103" s="20">
        <f t="shared" si="352"/>
        <v>1.89</v>
      </c>
      <c r="CM103" s="18">
        <v>20.350000000000001</v>
      </c>
      <c r="CN103" s="18">
        <v>25.92</v>
      </c>
      <c r="CO103" s="18">
        <v>25.081000000000003</v>
      </c>
      <c r="CP103" s="22">
        <f t="shared" si="218"/>
        <v>25.08</v>
      </c>
      <c r="CQ103" s="22">
        <f t="shared" si="219"/>
        <v>23.19</v>
      </c>
      <c r="CR103" s="22">
        <f t="shared" si="353"/>
        <v>1.89</v>
      </c>
      <c r="CS103" s="22">
        <f t="shared" si="220"/>
        <v>23.29</v>
      </c>
      <c r="CT103" s="22">
        <f t="shared" si="221"/>
        <v>23.49</v>
      </c>
      <c r="CU103" s="18">
        <v>23.49</v>
      </c>
      <c r="CV103" s="22">
        <f t="shared" si="354"/>
        <v>2.2000000000000002</v>
      </c>
      <c r="CW103" s="22">
        <f t="shared" si="222"/>
        <v>0</v>
      </c>
      <c r="CX103" s="22">
        <f t="shared" si="223"/>
        <v>0</v>
      </c>
      <c r="CY103" s="22">
        <f t="shared" si="224"/>
        <v>25.65</v>
      </c>
      <c r="CZ103" s="22">
        <f t="shared" si="225"/>
        <v>25.8</v>
      </c>
      <c r="DA103" s="18">
        <v>25.92</v>
      </c>
      <c r="DB103" s="20">
        <f t="shared" si="355"/>
        <v>2.73</v>
      </c>
      <c r="DC103" s="20">
        <f t="shared" si="356"/>
        <v>0.84</v>
      </c>
      <c r="DD103" s="20">
        <f t="shared" si="357"/>
        <v>1.8900000000000001</v>
      </c>
      <c r="DE103" s="20">
        <f t="shared" si="226"/>
        <v>0.1</v>
      </c>
      <c r="DF103" s="20">
        <f t="shared" si="227"/>
        <v>0.2</v>
      </c>
      <c r="DG103" s="20">
        <f t="shared" si="228"/>
        <v>1.59</v>
      </c>
      <c r="DH103" s="20">
        <f t="shared" si="229"/>
        <v>0</v>
      </c>
      <c r="DI103" s="20">
        <f t="shared" si="230"/>
        <v>0</v>
      </c>
      <c r="DJ103" s="20">
        <f t="shared" si="231"/>
        <v>0</v>
      </c>
      <c r="DK103" s="20">
        <f t="shared" si="358"/>
        <v>1.8900000000000001</v>
      </c>
      <c r="DL103" s="20">
        <f t="shared" si="359"/>
        <v>0</v>
      </c>
      <c r="DM103" s="20">
        <f t="shared" si="360"/>
        <v>0</v>
      </c>
      <c r="DN103" s="20">
        <f t="shared" si="361"/>
        <v>0</v>
      </c>
      <c r="DO103" s="18">
        <v>2.54</v>
      </c>
      <c r="DP103" s="18">
        <v>0</v>
      </c>
      <c r="DQ103" s="18">
        <v>1</v>
      </c>
      <c r="DR103" s="18">
        <v>1</v>
      </c>
      <c r="DS103" s="25">
        <f t="shared" si="362"/>
        <v>2.54</v>
      </c>
      <c r="DT103" s="25">
        <f t="shared" si="363"/>
        <v>0</v>
      </c>
      <c r="DU103" s="25">
        <f t="shared" si="364"/>
        <v>4.8</v>
      </c>
      <c r="DV103" s="25">
        <f t="shared" si="365"/>
        <v>0</v>
      </c>
      <c r="DW103" s="25">
        <f t="shared" si="366"/>
        <v>4.8</v>
      </c>
      <c r="DX103" s="25">
        <f t="shared" si="367"/>
        <v>9.7899999999999991</v>
      </c>
      <c r="DY103" s="25">
        <f t="shared" si="368"/>
        <v>0</v>
      </c>
      <c r="DZ103" s="25">
        <f t="shared" si="369"/>
        <v>9.7899999999999991</v>
      </c>
      <c r="EA103" s="25">
        <f t="shared" si="370"/>
        <v>6.32</v>
      </c>
      <c r="EB103" s="25">
        <f t="shared" si="371"/>
        <v>0</v>
      </c>
      <c r="EC103" s="25">
        <f t="shared" si="372"/>
        <v>6.32</v>
      </c>
      <c r="ED103" s="25">
        <f t="shared" si="373"/>
        <v>3.47</v>
      </c>
      <c r="EE103" s="25">
        <f t="shared" si="373"/>
        <v>0</v>
      </c>
      <c r="EF103" s="25">
        <f t="shared" si="374"/>
        <v>3.47</v>
      </c>
      <c r="EG103" s="25">
        <f t="shared" si="375"/>
        <v>6.32</v>
      </c>
      <c r="EH103" s="25">
        <f t="shared" si="375"/>
        <v>0</v>
      </c>
      <c r="EI103" s="25">
        <f t="shared" si="376"/>
        <v>6.32</v>
      </c>
      <c r="EJ103" s="18">
        <v>1533.79</v>
      </c>
      <c r="EK103" s="18">
        <v>1495.09</v>
      </c>
      <c r="EL103" s="18" t="s">
        <v>888</v>
      </c>
      <c r="EM103" s="18" t="s">
        <v>889</v>
      </c>
      <c r="EN103" s="16" t="s">
        <v>774</v>
      </c>
      <c r="EO103" s="16" t="s">
        <v>132</v>
      </c>
      <c r="EP103" s="16" t="e">
        <f>IF(OR(EN103="Cống tròn",EN103="Cống hộp",EN103="Ống nhựa"),INDEX(#REF!,MATCH(E103,#REF!,0)),IF(OR(EN103="Rãnh xây",EN103="Rãnh bê tông"),INDEX(#REF!,MATCH(E103,#REF!,0)),0))</f>
        <v>#REF!</v>
      </c>
      <c r="EQ103" s="18">
        <v>37.500000000000043</v>
      </c>
      <c r="ER103" s="18">
        <v>1</v>
      </c>
      <c r="ES103" s="25">
        <f t="shared" si="377"/>
        <v>37</v>
      </c>
      <c r="ET103" s="1" t="e">
        <f>_xlfn.IFNA(IF(EN103="Cống tròn",INDEX(#REF!,MATCH(E103,#REF!,0)),IF(EN103="Cống hộp",INDEX(#REF!,MATCH(E103,#REF!,0)),EU103&amp;" ,"&amp;EV103)),0)</f>
        <v>#REF!</v>
      </c>
      <c r="EU103" s="16" t="s">
        <v>769</v>
      </c>
      <c r="EV103" s="16" t="s">
        <v>775</v>
      </c>
      <c r="EW103" s="16" t="e">
        <f>_xlfn.IFNA(INDEX(#REF!,MATCH(E103,#REF!,0)),0)</f>
        <v>#REF!</v>
      </c>
      <c r="EX103" s="16"/>
      <c r="EY103" s="18">
        <v>0</v>
      </c>
      <c r="EZ103" s="18">
        <v>0</v>
      </c>
      <c r="FA103" s="18">
        <v>0</v>
      </c>
      <c r="FB103" s="19">
        <v>0</v>
      </c>
      <c r="FC103" s="19">
        <v>0</v>
      </c>
      <c r="FD103" s="25">
        <f t="shared" si="232"/>
        <v>0</v>
      </c>
      <c r="FE103" s="25">
        <f t="shared" si="378"/>
        <v>0</v>
      </c>
      <c r="FF103" s="18">
        <v>0.1</v>
      </c>
      <c r="FG103" s="18">
        <v>2</v>
      </c>
      <c r="FH103" s="18">
        <v>1</v>
      </c>
      <c r="FI103" s="25">
        <f t="shared" si="379"/>
        <v>1.2</v>
      </c>
      <c r="FJ103" s="18">
        <v>0</v>
      </c>
      <c r="FK103" s="18">
        <v>0</v>
      </c>
      <c r="FL103" s="18">
        <v>0.2</v>
      </c>
      <c r="FM103" s="18">
        <v>1.4</v>
      </c>
      <c r="FN103" s="18">
        <v>0</v>
      </c>
      <c r="FO103" s="25">
        <f t="shared" si="380"/>
        <v>1.4</v>
      </c>
      <c r="FP103" s="18">
        <v>1.4999999999999999E-2</v>
      </c>
      <c r="FQ103" s="18">
        <v>1</v>
      </c>
      <c r="FR103" s="25">
        <f t="shared" si="233"/>
        <v>36</v>
      </c>
      <c r="FS103" s="25">
        <f t="shared" si="234"/>
        <v>0.52500000000000002</v>
      </c>
      <c r="FT103" s="25">
        <f t="shared" si="235"/>
        <v>36.524999999999999</v>
      </c>
      <c r="FU103" s="25">
        <f t="shared" si="236"/>
        <v>-0.97500000000004405</v>
      </c>
      <c r="FV103" s="25" t="str">
        <f t="shared" si="381"/>
        <v>Thêm 01</v>
      </c>
      <c r="FW103" s="25">
        <f t="shared" si="382"/>
        <v>0.04</v>
      </c>
      <c r="FX103" s="16"/>
      <c r="FY103" s="16"/>
      <c r="FZ103" s="16"/>
      <c r="GA103" s="16"/>
      <c r="GB103" s="19">
        <v>0</v>
      </c>
      <c r="GC103" s="19">
        <v>0</v>
      </c>
      <c r="GD103" s="19">
        <v>0</v>
      </c>
      <c r="GE103" s="19">
        <v>0</v>
      </c>
      <c r="GF103" s="19">
        <v>0</v>
      </c>
      <c r="GG103" s="19">
        <v>0</v>
      </c>
      <c r="GH103" s="19">
        <v>0</v>
      </c>
      <c r="GI103" s="19">
        <v>0</v>
      </c>
      <c r="GJ103" s="19">
        <v>0</v>
      </c>
      <c r="GK103" s="19">
        <v>0</v>
      </c>
      <c r="GL103" s="25">
        <f t="shared" si="237"/>
        <v>0</v>
      </c>
      <c r="GM103" s="25">
        <f t="shared" si="383"/>
        <v>0</v>
      </c>
      <c r="GN103" s="19">
        <v>0</v>
      </c>
      <c r="GO103" s="19">
        <v>0</v>
      </c>
      <c r="GP103" s="19">
        <v>0</v>
      </c>
      <c r="GQ103" s="19">
        <v>0</v>
      </c>
      <c r="GR103" s="1" t="e">
        <f>_xlfn.IFNA(INDEX(#REF!,MATCH(E103,#REF!,0)),0)</f>
        <v>#REF!</v>
      </c>
      <c r="GS103" s="16"/>
      <c r="GT103" s="18">
        <v>0</v>
      </c>
      <c r="GU103" s="18">
        <v>0</v>
      </c>
      <c r="GV103" s="18">
        <v>0</v>
      </c>
      <c r="GW103" s="18">
        <v>0</v>
      </c>
      <c r="GX103" s="25">
        <f t="shared" si="238"/>
        <v>0</v>
      </c>
      <c r="GY103" s="25">
        <f t="shared" si="239"/>
        <v>0</v>
      </c>
      <c r="GZ103" s="25">
        <f t="shared" si="384"/>
        <v>0</v>
      </c>
      <c r="HA103" s="1" t="e" cm="1">
        <f t="array" ref="HA103">INDEX(#REF!,MATCH(EJ103&amp;EK103&amp;HD103&amp;HE103&amp;HF103,#REF!&amp;#REF!&amp;#REF!&amp;#REF!&amp;#REF!,0))</f>
        <v>#REF!</v>
      </c>
      <c r="HB103" s="16"/>
      <c r="HC103" s="25">
        <f t="shared" si="385"/>
        <v>0</v>
      </c>
      <c r="HD103" s="18">
        <v>0</v>
      </c>
      <c r="HE103" s="18">
        <v>0</v>
      </c>
      <c r="HF103" s="18">
        <v>0</v>
      </c>
      <c r="HG103" s="1" t="e" cm="1">
        <f t="array" ref="HG103">INDEX(#REF!,MATCH(EJ103&amp;EK103&amp;HJ103&amp;HK103&amp;HL103,#REF!&amp;#REF!&amp;#REF!&amp;#REF!&amp;#REF!,0))</f>
        <v>#REF!</v>
      </c>
      <c r="HH103" s="16"/>
      <c r="HI103" s="25">
        <f t="shared" si="386"/>
        <v>0</v>
      </c>
      <c r="HJ103" s="25">
        <f t="shared" si="387"/>
        <v>0</v>
      </c>
      <c r="HK103" s="19">
        <v>0</v>
      </c>
      <c r="HL103" s="19">
        <v>0</v>
      </c>
      <c r="HM103" s="18">
        <v>0.01</v>
      </c>
      <c r="HN103" s="18">
        <v>1</v>
      </c>
      <c r="HO103" s="25">
        <f t="shared" si="388"/>
        <v>0</v>
      </c>
      <c r="HP103" s="25">
        <f t="shared" si="389"/>
        <v>0</v>
      </c>
      <c r="HQ103" s="25">
        <f t="shared" si="390"/>
        <v>0</v>
      </c>
      <c r="HR103" s="25">
        <f t="shared" si="391"/>
        <v>0</v>
      </c>
      <c r="HS103" s="25">
        <f t="shared" si="392"/>
        <v>0</v>
      </c>
      <c r="HT103" s="19">
        <v>0</v>
      </c>
      <c r="HU103" s="19">
        <v>0</v>
      </c>
      <c r="HV103" s="19">
        <v>0</v>
      </c>
      <c r="HW103" s="25">
        <f t="shared" si="393"/>
        <v>0</v>
      </c>
      <c r="HX103" s="19">
        <v>0</v>
      </c>
      <c r="HY103" s="19">
        <v>0</v>
      </c>
      <c r="HZ103" s="18">
        <v>25.08</v>
      </c>
      <c r="IA103" s="20">
        <f>ROUND(IF(EN103="Cống tròn",IF(EN103="Cống tròn",IF(EU103="Không có móng",IQ103-FF103,IF(EU103="Đế",IP103-FN103,IF(OR(EU103="Móng bê tông",EU103="Móng bê tông kết hợp đế"),II103-FJ103,0))),0),IF(EN103="Cống hộp",IF(AND(EN103="Cống hộp",EU103="Không có móng"),IQ103-GF103,IF(AND(EN103="Cống hộp",EU103="Móng bê tông"),IJ103-GB103,0)),IF(OR(EN103="Rãnh xây",EN103="Rãnh bê tông"),IF(OR(EN103="Rãnh xây",EN103="Rãnh bê tông"),IK103-GB103,0),IF(EN103="Ống nhựa",IF(AND(EN103="Ống nhựa",EU103="Không đắp cát"),IQ103-HT103,IF(AND(EN103="Ống nhựa",EU103="Đắp cát"),IH103-HX103,0)),IF(EN103="Rãnh thang",IF(EN103="Rãnh thang",IF(EU103="Móng bê tông",#REF!-#REF!,IQ103),0),0))))),2)</f>
        <v>23.49</v>
      </c>
      <c r="IB103" s="20">
        <f t="shared" si="394"/>
        <v>1.5899999999999999</v>
      </c>
      <c r="IC103" s="20">
        <f t="shared" si="240"/>
        <v>23.49</v>
      </c>
      <c r="ID103" s="20">
        <f t="shared" si="241"/>
        <v>0</v>
      </c>
      <c r="IE103" s="20">
        <f t="shared" si="242"/>
        <v>0</v>
      </c>
      <c r="IF103" s="20">
        <f t="shared" si="243"/>
        <v>0</v>
      </c>
      <c r="IG103" s="20">
        <f>IF(EN103="Rãnh thang",IF(AND(EN103="Rãnh thang",EU103="Móng bê tông"),IQ103-#REF!,0),IF(EN103="Ống nhựa",IF(AND(EN103="Ống nhựa",EU103="Đắp cát"),IQ103-HT103,0),IF(EN103="Cống tròn",IF(EN103="Cống tròn",IF(OR(EU103="Móng bê tông",EU103="Móng bê tông kết hợp đế"),IM103-FL103,0),0),IF(EN103="Cống hộp",IF(AND(EN103="Cống hộp",EU103="Móng bê tông"),IN103-GD103,0),IF(OR(EN103="Rãnh xây",EN103="Rãnh bê tông"),IF(AND(EN103="Rãnh xây",EU103="Móng bê tông"),IO103-GD103,IF(AND(EN103="Rãnh bê tông",EU103="Móng bê tông"),IO103-GD103,0)),0)))))</f>
        <v>23.49</v>
      </c>
      <c r="IH103" s="20">
        <f t="shared" si="244"/>
        <v>0</v>
      </c>
      <c r="II103" s="20">
        <f t="shared" si="245"/>
        <v>23.49</v>
      </c>
      <c r="IJ103" s="20">
        <f t="shared" si="246"/>
        <v>0</v>
      </c>
      <c r="IK103" s="20">
        <f t="shared" si="247"/>
        <v>0</v>
      </c>
      <c r="IL103" s="20">
        <f t="shared" si="248"/>
        <v>23.689999999999998</v>
      </c>
      <c r="IM103" s="20">
        <f t="shared" si="249"/>
        <v>23.689999999999998</v>
      </c>
      <c r="IN103" s="20">
        <f t="shared" si="250"/>
        <v>0</v>
      </c>
      <c r="IO103" s="20">
        <f t="shared" si="251"/>
        <v>0</v>
      </c>
      <c r="IP103" s="20">
        <f t="shared" si="252"/>
        <v>0</v>
      </c>
      <c r="IQ103" s="18">
        <v>23.79</v>
      </c>
      <c r="IR103" s="25">
        <f t="shared" si="395"/>
        <v>0</v>
      </c>
      <c r="IS103" s="25">
        <f t="shared" si="253"/>
        <v>0</v>
      </c>
      <c r="IT103" s="25">
        <f t="shared" si="254"/>
        <v>0</v>
      </c>
      <c r="IU103" s="25">
        <f>ROUND(IF(EN103="Cống tròn",IF(EN103="Cống tròn",IV103+FF103,0),IF(EN103="Cống hộp",IF(EN103="Cống hộp",IV103+GP103,0),IF(OR(EN103="Rãnh xây",EN103="Rãnh bê tông"),IF(OR(EN103="Rãnh xây",EN103="Rãnh bê tông"),IV103+GP103,0),IF(EN103="ống nhựa",IF(EN103="Ống nhựa",IV103+HT103,0),IF(EN103="Rãnh thang",IF(EN103="Rãnh thang",IQ103+#REF!,0),0))))),2)</f>
        <v>24.82</v>
      </c>
      <c r="IV103" s="18">
        <v>24.72</v>
      </c>
      <c r="IW103" s="25">
        <f t="shared" si="255"/>
        <v>24.82</v>
      </c>
      <c r="IX103" s="25">
        <f t="shared" si="256"/>
        <v>0</v>
      </c>
      <c r="IY103" s="25">
        <f t="shared" si="257"/>
        <v>0</v>
      </c>
      <c r="IZ103" s="25">
        <f t="shared" si="258"/>
        <v>0</v>
      </c>
      <c r="JA103" s="25">
        <f t="shared" si="259"/>
        <v>0</v>
      </c>
      <c r="JB103" s="18">
        <v>25.02</v>
      </c>
      <c r="JC103" s="20">
        <f>ROUND(IF(EN103="Cống tròn",IF(EN103="Cống tròn",IF(EU103="Không có móng",JS103-FF103,IF(EU103="Đế",JR103-FN103,IF(OR(EU103="Móng bê tông",EU103="Móng bê tông kết hợp đế"),JK103-FJ103,0))),0),IF(EN103="Cống hộp",IF(AND(EN103="Cống hộp",EU103="Không có móng"),JS103-GF103,IF(AND(EN103="Cống hộp",EU103="Móng bê tông"),JL103-GB103,0)),IF(OR(EN103="Rãnh xây",EN103="Rãnh bê tông"),IF(OR(EN103="Rãnh xây",EN103="Rãnh bê tông"),JM103-GB103,0),IF(EN103="Ống nhựa",IF(AND(EN103="Ống nhựa",EU103="Không đắp cát"),JS103-HT103,IF(AND(EN103="Ống nhựa",EU103="Đắp cát"),JJ103-HX103,0)),IF(EN103="Rãnh thang",IF(EN103="Rãnh thang",IF(EU103="Móng bê tông",#REF!-#REF!,JS103),0),0))))),2)</f>
        <v>23.42</v>
      </c>
      <c r="JD103" s="20">
        <f t="shared" si="396"/>
        <v>1.5999999999999979</v>
      </c>
      <c r="JE103" s="20">
        <f t="shared" si="260"/>
        <v>23.419999999999998</v>
      </c>
      <c r="JF103" s="20">
        <f t="shared" si="261"/>
        <v>0</v>
      </c>
      <c r="JG103" s="20">
        <f t="shared" si="262"/>
        <v>0</v>
      </c>
      <c r="JH103" s="20">
        <f t="shared" si="263"/>
        <v>0</v>
      </c>
      <c r="JI103" s="20">
        <f>IF(EN103="Rãnh thang",IF(AND(EN103="Rãnh thang",EU103="Móng bê tông"),JS103-#REF!,0),IF(EN103="Ống nhựa",IF(AND(EN103="Ống nhựa",EU103="Đắp cát"),JS103-HT103,0),IF(EN103="Cống tròn",IF(EN103="Cống tròn",IF(OR(EU103="Móng bê tông",EU103="Móng bê tông kết hợp đế"),JO103-FL103,0),0),IF(EN103="Cống hộp",IF(AND(EN103="Cống hộp",EU103="Móng bê tông"),JP103-GD103,0),IF(OR(EN103="Rãnh xây",EN103="Rãnh bê tông"),IF(AND(EN103="Rãnh xây",EU103="Móng bê tông"),JQ103-GD103,IF(AND(EN103="Rãnh bê tông",EU103="Móng bê tông"),JQ103-GD103,0)),0)))))</f>
        <v>23.419999999999998</v>
      </c>
      <c r="JJ103" s="20">
        <f t="shared" si="264"/>
        <v>0</v>
      </c>
      <c r="JK103" s="20">
        <f t="shared" si="265"/>
        <v>23.419999999999998</v>
      </c>
      <c r="JL103" s="20">
        <f t="shared" si="266"/>
        <v>0</v>
      </c>
      <c r="JM103" s="20">
        <f t="shared" si="267"/>
        <v>0</v>
      </c>
      <c r="JN103" s="20">
        <f t="shared" si="268"/>
        <v>23.619999999999997</v>
      </c>
      <c r="JO103" s="20">
        <f t="shared" si="269"/>
        <v>23.619999999999997</v>
      </c>
      <c r="JP103" s="20">
        <f t="shared" si="270"/>
        <v>0</v>
      </c>
      <c r="JQ103" s="20">
        <f t="shared" si="271"/>
        <v>0</v>
      </c>
      <c r="JR103" s="20">
        <f t="shared" si="272"/>
        <v>0</v>
      </c>
      <c r="JS103" s="26">
        <v>23.72</v>
      </c>
      <c r="JT103" s="25">
        <f t="shared" si="397"/>
        <v>0</v>
      </c>
      <c r="JU103" s="25">
        <f t="shared" si="273"/>
        <v>0</v>
      </c>
      <c r="JV103" s="25">
        <f t="shared" si="274"/>
        <v>0</v>
      </c>
      <c r="JW103" s="25">
        <f>ROUND(IF(EN103="Cống tròn",IF(EN103="Cống tròn",JX103+FF103,0),IF(EN103="Cống hộp",IF(EN103="Cống hộp",JX103+GP103,0),IF(OR(EN103="Rãnh xây",EN103="Rãnh bê tông"),IF(OR(EN103="Rãnh xây",EN103="Rãnh bê tông"),JX103+GP103,0),IF(EN103="ống nhựa",IF(EN103="Ống nhựa",JX103+HT103,0),IF(EN103="Rãnh thang",IF(EN103="Rãnh thang",JS103+#REF!,0),0))))),2)</f>
        <v>24.82</v>
      </c>
      <c r="JX103" s="27">
        <v>24.72</v>
      </c>
      <c r="JY103" s="25">
        <f t="shared" si="275"/>
        <v>24.82</v>
      </c>
      <c r="JZ103" s="25">
        <f t="shared" si="276"/>
        <v>0</v>
      </c>
      <c r="KA103" s="25">
        <f t="shared" si="277"/>
        <v>0</v>
      </c>
      <c r="KB103" s="25">
        <f t="shared" si="278"/>
        <v>0</v>
      </c>
      <c r="KC103" s="25">
        <f t="shared" si="279"/>
        <v>0</v>
      </c>
      <c r="KD103" s="28" t="s">
        <v>98</v>
      </c>
      <c r="KE103" s="27">
        <v>0</v>
      </c>
      <c r="KF103" s="25">
        <f t="shared" si="280"/>
        <v>1.5899999999999999</v>
      </c>
      <c r="KG103" s="25">
        <f t="shared" si="398"/>
        <v>1.5899999999999999</v>
      </c>
      <c r="KH103" s="27">
        <v>0</v>
      </c>
      <c r="KI103" s="25">
        <f t="shared" si="281"/>
        <v>1.5999999999999979</v>
      </c>
      <c r="KJ103" s="25">
        <f t="shared" si="399"/>
        <v>1.5999999999999979</v>
      </c>
      <c r="KK103" s="25">
        <f t="shared" si="282"/>
        <v>0</v>
      </c>
      <c r="KL103" s="25">
        <f t="shared" si="283"/>
        <v>0</v>
      </c>
      <c r="KM103" s="25">
        <f t="shared" si="400"/>
        <v>0</v>
      </c>
      <c r="KN103" s="25">
        <f t="shared" si="284"/>
        <v>0</v>
      </c>
      <c r="KO103" s="25">
        <f t="shared" si="285"/>
        <v>0</v>
      </c>
      <c r="KP103" s="25">
        <f t="shared" si="401"/>
        <v>0</v>
      </c>
      <c r="KQ103" s="25">
        <f t="shared" si="286"/>
        <v>0.2</v>
      </c>
      <c r="KR103" s="25">
        <f t="shared" si="287"/>
        <v>0.2</v>
      </c>
      <c r="KS103" s="25">
        <f t="shared" si="402"/>
        <v>0.2</v>
      </c>
      <c r="KT103" s="25">
        <f t="shared" si="288"/>
        <v>0</v>
      </c>
      <c r="KU103" s="25">
        <f t="shared" si="289"/>
        <v>0</v>
      </c>
      <c r="KV103" s="25">
        <f t="shared" si="403"/>
        <v>0</v>
      </c>
      <c r="KW103" s="25">
        <f t="shared" si="290"/>
        <v>0</v>
      </c>
      <c r="KX103" s="25">
        <f t="shared" si="291"/>
        <v>0</v>
      </c>
      <c r="KY103" s="25">
        <f t="shared" si="404"/>
        <v>0</v>
      </c>
      <c r="KZ103" s="25">
        <f t="shared" si="292"/>
        <v>0</v>
      </c>
      <c r="LA103" s="25">
        <f t="shared" si="293"/>
        <v>0</v>
      </c>
      <c r="LB103" s="25">
        <f t="shared" si="405"/>
        <v>0</v>
      </c>
      <c r="LC103" s="25">
        <f t="shared" si="294"/>
        <v>1.4</v>
      </c>
      <c r="LD103" s="25">
        <f t="shared" si="295"/>
        <v>1.4</v>
      </c>
      <c r="LE103" s="25">
        <f t="shared" si="406"/>
        <v>1.4</v>
      </c>
      <c r="LF103" s="25">
        <f t="shared" si="296"/>
        <v>0</v>
      </c>
      <c r="LG103" s="25">
        <f t="shared" si="297"/>
        <v>0</v>
      </c>
      <c r="LH103" s="25">
        <f t="shared" si="407"/>
        <v>0</v>
      </c>
      <c r="LI103" s="25">
        <f t="shared" si="298"/>
        <v>0</v>
      </c>
      <c r="LJ103" s="25">
        <f t="shared" si="299"/>
        <v>0</v>
      </c>
      <c r="LK103" s="25">
        <f t="shared" si="408"/>
        <v>0</v>
      </c>
      <c r="LL103" s="25">
        <f t="shared" si="300"/>
        <v>0</v>
      </c>
      <c r="LM103" s="25">
        <f t="shared" si="301"/>
        <v>0</v>
      </c>
      <c r="LN103" s="25">
        <f t="shared" si="409"/>
        <v>0</v>
      </c>
      <c r="LO103" s="25">
        <f t="shared" si="302"/>
        <v>0</v>
      </c>
      <c r="LP103" s="25">
        <f t="shared" si="303"/>
        <v>0</v>
      </c>
      <c r="LQ103" s="25">
        <f t="shared" si="410"/>
        <v>0</v>
      </c>
      <c r="LR103" s="25">
        <f t="shared" si="304"/>
        <v>0</v>
      </c>
      <c r="LS103" s="25">
        <f t="shared" si="305"/>
        <v>0</v>
      </c>
      <c r="LT103" s="25">
        <f t="shared" si="411"/>
        <v>0</v>
      </c>
      <c r="LU103" s="25">
        <f t="shared" si="306"/>
        <v>0</v>
      </c>
      <c r="LV103" s="25">
        <f t="shared" si="307"/>
        <v>0</v>
      </c>
      <c r="LW103" s="25">
        <f t="shared" si="412"/>
        <v>0</v>
      </c>
      <c r="LX103" s="25">
        <f t="shared" si="308"/>
        <v>0</v>
      </c>
      <c r="LY103" s="25">
        <f t="shared" si="309"/>
        <v>0</v>
      </c>
      <c r="LZ103" s="25">
        <f t="shared" si="413"/>
        <v>0</v>
      </c>
      <c r="MA103" s="25">
        <f t="shared" si="310"/>
        <v>0</v>
      </c>
      <c r="MB103" s="25">
        <f t="shared" si="311"/>
        <v>0</v>
      </c>
      <c r="MC103" s="25">
        <f t="shared" si="414"/>
        <v>0</v>
      </c>
      <c r="MD103" s="25">
        <f t="shared" si="312"/>
        <v>0</v>
      </c>
      <c r="ME103" s="25">
        <f t="shared" si="313"/>
        <v>0</v>
      </c>
      <c r="MF103" s="25">
        <f t="shared" si="415"/>
        <v>0</v>
      </c>
      <c r="MG103" s="25">
        <f t="shared" si="314"/>
        <v>0</v>
      </c>
      <c r="MH103" s="25">
        <f t="shared" si="315"/>
        <v>0</v>
      </c>
      <c r="MI103" s="25">
        <f t="shared" si="416"/>
        <v>0</v>
      </c>
      <c r="MJ103" s="25">
        <f t="shared" si="316"/>
        <v>0</v>
      </c>
      <c r="MK103" s="25">
        <f t="shared" si="317"/>
        <v>0</v>
      </c>
      <c r="ML103" s="25">
        <f t="shared" si="417"/>
        <v>0</v>
      </c>
      <c r="MM103" s="25">
        <f t="shared" si="318"/>
        <v>0</v>
      </c>
      <c r="MN103" s="25">
        <f t="shared" si="319"/>
        <v>0</v>
      </c>
      <c r="MO103" s="25">
        <f t="shared" si="418"/>
        <v>0</v>
      </c>
      <c r="MP103" s="25">
        <f t="shared" si="320"/>
        <v>0</v>
      </c>
      <c r="MQ103" s="25">
        <f t="shared" si="321"/>
        <v>0</v>
      </c>
      <c r="MR103" s="25">
        <f t="shared" si="419"/>
        <v>0</v>
      </c>
      <c r="MS103" s="29">
        <v>1.4</v>
      </c>
      <c r="MT103" s="29">
        <v>0</v>
      </c>
      <c r="MU103" s="29">
        <v>1</v>
      </c>
      <c r="MV103" s="29">
        <v>1</v>
      </c>
      <c r="MW103" s="25">
        <f t="shared" si="322"/>
        <v>1.4</v>
      </c>
      <c r="MX103" s="25">
        <f t="shared" si="323"/>
        <v>2.23</v>
      </c>
      <c r="MY103" s="25">
        <f t="shared" si="324"/>
        <v>0</v>
      </c>
      <c r="MZ103" s="25">
        <f t="shared" si="325"/>
        <v>0</v>
      </c>
      <c r="NA103" s="25">
        <f t="shared" si="326"/>
        <v>1.4</v>
      </c>
      <c r="NB103" s="25">
        <f t="shared" si="327"/>
        <v>2.2400000000000002</v>
      </c>
      <c r="NC103" s="25">
        <f t="shared" si="328"/>
        <v>0</v>
      </c>
      <c r="ND103" s="25">
        <f t="shared" si="329"/>
        <v>0</v>
      </c>
      <c r="NE103" s="25">
        <f t="shared" si="420"/>
        <v>1.4</v>
      </c>
      <c r="NF103" s="25">
        <f t="shared" si="420"/>
        <v>2.2350000000000003</v>
      </c>
      <c r="NG103" s="25">
        <f t="shared" si="420"/>
        <v>0</v>
      </c>
      <c r="NH103" s="25">
        <f t="shared" si="420"/>
        <v>0</v>
      </c>
      <c r="NI103" s="25">
        <f t="shared" si="330"/>
        <v>83.81</v>
      </c>
      <c r="NJ103" s="25">
        <f t="shared" si="331"/>
        <v>0</v>
      </c>
      <c r="NK103" s="25">
        <f t="shared" si="332"/>
        <v>83.81</v>
      </c>
      <c r="NL103" s="25">
        <f t="shared" si="333"/>
        <v>68.2</v>
      </c>
      <c r="NM103" s="25">
        <f t="shared" si="334"/>
        <v>0</v>
      </c>
      <c r="NN103" s="25">
        <f t="shared" si="421"/>
        <v>68.2</v>
      </c>
      <c r="NO103" s="25">
        <f t="shared" si="335"/>
        <v>0</v>
      </c>
      <c r="NP103" s="25">
        <f t="shared" si="336"/>
        <v>0</v>
      </c>
      <c r="NQ103" s="25">
        <f t="shared" si="422"/>
        <v>0</v>
      </c>
      <c r="NR103" s="25">
        <f t="shared" si="337"/>
        <v>0</v>
      </c>
      <c r="NS103" s="25">
        <f t="shared" si="338"/>
        <v>0</v>
      </c>
      <c r="NT103" s="25">
        <f t="shared" si="423"/>
        <v>0</v>
      </c>
      <c r="NU103" s="25">
        <f t="shared" si="339"/>
        <v>0</v>
      </c>
      <c r="NV103" s="25">
        <f t="shared" si="340"/>
        <v>0</v>
      </c>
      <c r="NW103" s="25">
        <f t="shared" si="424"/>
        <v>0</v>
      </c>
      <c r="NX103" s="25">
        <f t="shared" si="425"/>
        <v>68.2</v>
      </c>
      <c r="NY103" s="25">
        <f t="shared" si="425"/>
        <v>0</v>
      </c>
      <c r="NZ103" s="25">
        <f t="shared" si="426"/>
        <v>68.2</v>
      </c>
      <c r="OA103" s="25">
        <f t="shared" si="427"/>
        <v>15.61</v>
      </c>
      <c r="OB103" s="25">
        <f t="shared" si="427"/>
        <v>0</v>
      </c>
      <c r="OC103" s="25">
        <f t="shared" si="428"/>
        <v>15.61</v>
      </c>
      <c r="OD103" s="25">
        <f t="shared" si="429"/>
        <v>68.2</v>
      </c>
      <c r="OE103" s="25">
        <f t="shared" si="429"/>
        <v>0</v>
      </c>
      <c r="OF103" s="25">
        <f t="shared" si="429"/>
        <v>68.2</v>
      </c>
      <c r="OG103" s="25">
        <f t="shared" si="341"/>
        <v>0</v>
      </c>
      <c r="OH103" s="25">
        <f t="shared" si="342"/>
        <v>0</v>
      </c>
      <c r="OI103" s="25">
        <f t="shared" si="343"/>
        <v>0</v>
      </c>
      <c r="OJ103" s="25">
        <f t="shared" si="344"/>
        <v>0</v>
      </c>
      <c r="OK103" s="25">
        <f t="shared" si="345"/>
        <v>0</v>
      </c>
      <c r="OL103" s="25">
        <f t="shared" si="346"/>
        <v>0</v>
      </c>
      <c r="OM103" s="25">
        <f t="shared" si="430"/>
        <v>0</v>
      </c>
      <c r="ON103" s="25">
        <f t="shared" si="430"/>
        <v>0</v>
      </c>
      <c r="OO103" s="25">
        <f t="shared" si="430"/>
        <v>0</v>
      </c>
      <c r="OP103" s="25">
        <f t="shared" si="347"/>
        <v>0</v>
      </c>
      <c r="OQ103" s="25">
        <f t="shared" si="348"/>
        <v>0</v>
      </c>
      <c r="OR103" s="25">
        <f t="shared" si="431"/>
        <v>0</v>
      </c>
      <c r="OS103" s="19">
        <v>537513.56999999995</v>
      </c>
      <c r="OT103" s="19">
        <v>2370663.34</v>
      </c>
    </row>
    <row r="104" spans="1:410" ht="33" customHeight="1" x14ac:dyDescent="0.25">
      <c r="A104" s="18"/>
      <c r="B104" s="18" t="s">
        <v>850</v>
      </c>
      <c r="C104" s="18">
        <v>1495.09</v>
      </c>
      <c r="D104" s="16" t="e">
        <f>_xlfn.IFNA(INDEX(#REF!,MATCH(E104,#REF!,0)),0)</f>
        <v>#REF!</v>
      </c>
      <c r="E104" s="18" t="s">
        <v>889</v>
      </c>
      <c r="F104" s="16" t="s">
        <v>765</v>
      </c>
      <c r="G104" s="16" t="s">
        <v>766</v>
      </c>
      <c r="H104" s="16" t="s">
        <v>767</v>
      </c>
      <c r="I104" s="16" t="s">
        <v>768</v>
      </c>
      <c r="J104" s="16" t="s">
        <v>769</v>
      </c>
      <c r="K104" s="16" t="s">
        <v>770</v>
      </c>
      <c r="L104" s="16" t="s">
        <v>771</v>
      </c>
      <c r="M104" s="18">
        <v>1.64</v>
      </c>
      <c r="N104" s="18">
        <v>1.94</v>
      </c>
      <c r="O104" s="18">
        <v>2.04</v>
      </c>
      <c r="P104" s="18">
        <v>2.34</v>
      </c>
      <c r="Q104" s="18">
        <v>0.1</v>
      </c>
      <c r="R104" s="18">
        <v>1.8399999999999999</v>
      </c>
      <c r="S104" s="18">
        <v>2.14</v>
      </c>
      <c r="T104" s="18">
        <v>0.2</v>
      </c>
      <c r="U104" s="18">
        <v>0</v>
      </c>
      <c r="V104" s="18">
        <v>0</v>
      </c>
      <c r="W104" s="18">
        <v>0</v>
      </c>
      <c r="X104" s="18">
        <v>1.64</v>
      </c>
      <c r="Y104" s="18">
        <v>1.9</v>
      </c>
      <c r="Z104" s="20">
        <f t="shared" si="349"/>
        <v>2.2000000000000002</v>
      </c>
      <c r="AA104" s="18">
        <v>0.22</v>
      </c>
      <c r="AB104" s="18">
        <v>0</v>
      </c>
      <c r="AC104" s="18">
        <v>0</v>
      </c>
      <c r="AD104" s="18">
        <v>0</v>
      </c>
      <c r="AE104" s="18">
        <v>0</v>
      </c>
      <c r="AF104" s="18">
        <v>0</v>
      </c>
      <c r="AG104" s="18">
        <v>1.2</v>
      </c>
      <c r="AH104" s="18">
        <v>1.5</v>
      </c>
      <c r="AI104" s="20">
        <f t="shared" si="350"/>
        <v>2.35</v>
      </c>
      <c r="AJ104" s="18">
        <v>0</v>
      </c>
      <c r="AK104" s="18">
        <v>0</v>
      </c>
      <c r="AL104" s="20">
        <f t="shared" si="351"/>
        <v>0</v>
      </c>
      <c r="AM104" s="18">
        <v>1.64</v>
      </c>
      <c r="AN104" s="18">
        <v>1.5</v>
      </c>
      <c r="AO104" s="18">
        <v>0.15</v>
      </c>
      <c r="AP104" s="18">
        <v>0.22</v>
      </c>
      <c r="AQ104" s="18">
        <v>1.64</v>
      </c>
      <c r="AR104" s="18">
        <v>1.72</v>
      </c>
      <c r="AS104" s="18">
        <v>0.12</v>
      </c>
      <c r="AT104" s="18">
        <v>0.11</v>
      </c>
      <c r="AU104" s="18">
        <v>0</v>
      </c>
      <c r="AV104" s="18">
        <v>1</v>
      </c>
      <c r="AW104" s="18">
        <v>0</v>
      </c>
      <c r="AX104" s="18">
        <v>0</v>
      </c>
      <c r="AY104" s="18">
        <v>0</v>
      </c>
      <c r="AZ104" s="18">
        <v>0</v>
      </c>
      <c r="BA104" s="18">
        <v>0</v>
      </c>
      <c r="BB104" s="18">
        <v>0</v>
      </c>
      <c r="BC104" s="18">
        <v>0</v>
      </c>
      <c r="BD104" s="18">
        <v>0</v>
      </c>
      <c r="BE104" s="18">
        <v>2</v>
      </c>
      <c r="BF104" s="18">
        <v>0</v>
      </c>
      <c r="BG104" s="18">
        <v>0</v>
      </c>
      <c r="BH104" s="18">
        <v>0</v>
      </c>
      <c r="BI104" s="18">
        <v>0</v>
      </c>
      <c r="BJ104" s="18">
        <v>0</v>
      </c>
      <c r="BK104" s="18">
        <v>0</v>
      </c>
      <c r="BL104" s="18">
        <v>0</v>
      </c>
      <c r="BM104" s="18">
        <v>0</v>
      </c>
      <c r="BN104" s="18">
        <v>0</v>
      </c>
      <c r="BO104" s="18">
        <v>0</v>
      </c>
      <c r="BP104" s="18">
        <v>0</v>
      </c>
      <c r="BQ104" s="18">
        <v>0</v>
      </c>
      <c r="BR104" s="18">
        <v>0</v>
      </c>
      <c r="BS104" s="18">
        <v>0</v>
      </c>
      <c r="BT104" s="18">
        <v>0</v>
      </c>
      <c r="BU104" s="18">
        <v>0</v>
      </c>
      <c r="BV104" s="18">
        <v>0</v>
      </c>
      <c r="BW104" s="18">
        <v>0</v>
      </c>
      <c r="BX104" s="18">
        <v>0</v>
      </c>
      <c r="BY104" s="18">
        <v>0</v>
      </c>
      <c r="BZ104" s="18">
        <v>0</v>
      </c>
      <c r="CA104" s="16" t="e">
        <f>_xlfn.IFNA(IF(RIGHT(D104,2)="=G",0,INDEX(#REF!,MATCH(E104,#REF!,0))),0)</f>
        <v>#REF!</v>
      </c>
      <c r="CB104" s="16" t="s">
        <v>776</v>
      </c>
      <c r="CC104" s="18">
        <v>0</v>
      </c>
      <c r="CD104" s="18">
        <v>0</v>
      </c>
      <c r="CE104" s="18">
        <v>1.4</v>
      </c>
      <c r="CF104" s="18">
        <v>0.85</v>
      </c>
      <c r="CG104" s="18">
        <v>0.12</v>
      </c>
      <c r="CH104" s="18">
        <v>2</v>
      </c>
      <c r="CI104" s="16" t="s">
        <v>98</v>
      </c>
      <c r="CJ104" s="18">
        <v>0</v>
      </c>
      <c r="CK104" s="20">
        <f t="shared" si="217"/>
        <v>1.9</v>
      </c>
      <c r="CL104" s="20">
        <f t="shared" si="352"/>
        <v>1.9</v>
      </c>
      <c r="CM104" s="18">
        <v>20.239999999999998</v>
      </c>
      <c r="CN104" s="18">
        <v>25.86</v>
      </c>
      <c r="CO104" s="18">
        <v>25.021000000000001</v>
      </c>
      <c r="CP104" s="22">
        <f t="shared" si="218"/>
        <v>25.02</v>
      </c>
      <c r="CQ104" s="22">
        <f t="shared" si="219"/>
        <v>23.12</v>
      </c>
      <c r="CR104" s="22">
        <f t="shared" si="353"/>
        <v>1.9</v>
      </c>
      <c r="CS104" s="22">
        <f t="shared" si="220"/>
        <v>23.220000000000002</v>
      </c>
      <c r="CT104" s="22">
        <f t="shared" si="221"/>
        <v>23.42</v>
      </c>
      <c r="CU104" s="18">
        <v>23.42</v>
      </c>
      <c r="CV104" s="22">
        <f t="shared" si="354"/>
        <v>2.2000000000000002</v>
      </c>
      <c r="CW104" s="22">
        <f t="shared" si="222"/>
        <v>0</v>
      </c>
      <c r="CX104" s="22">
        <f t="shared" si="223"/>
        <v>0</v>
      </c>
      <c r="CY104" s="22">
        <f t="shared" si="224"/>
        <v>25.59</v>
      </c>
      <c r="CZ104" s="22">
        <f t="shared" si="225"/>
        <v>25.74</v>
      </c>
      <c r="DA104" s="18">
        <v>25.86</v>
      </c>
      <c r="DB104" s="20">
        <f t="shared" si="355"/>
        <v>2.74</v>
      </c>
      <c r="DC104" s="20">
        <f t="shared" si="356"/>
        <v>0.84</v>
      </c>
      <c r="DD104" s="20">
        <f t="shared" si="357"/>
        <v>1.9000000000000004</v>
      </c>
      <c r="DE104" s="20">
        <f t="shared" si="226"/>
        <v>0.1</v>
      </c>
      <c r="DF104" s="20">
        <f t="shared" si="227"/>
        <v>0.2</v>
      </c>
      <c r="DG104" s="20">
        <f t="shared" si="228"/>
        <v>1.6</v>
      </c>
      <c r="DH104" s="20">
        <f t="shared" si="229"/>
        <v>0</v>
      </c>
      <c r="DI104" s="20">
        <f t="shared" si="230"/>
        <v>0</v>
      </c>
      <c r="DJ104" s="20">
        <f t="shared" si="231"/>
        <v>0</v>
      </c>
      <c r="DK104" s="20">
        <f t="shared" si="358"/>
        <v>1.9000000000000001</v>
      </c>
      <c r="DL104" s="20">
        <f t="shared" si="359"/>
        <v>0</v>
      </c>
      <c r="DM104" s="20">
        <f t="shared" si="360"/>
        <v>0</v>
      </c>
      <c r="DN104" s="20">
        <f t="shared" si="361"/>
        <v>0</v>
      </c>
      <c r="DO104" s="18">
        <v>2.54</v>
      </c>
      <c r="DP104" s="18">
        <v>0</v>
      </c>
      <c r="DQ104" s="18">
        <v>1</v>
      </c>
      <c r="DR104" s="18">
        <v>1</v>
      </c>
      <c r="DS104" s="25">
        <f t="shared" si="362"/>
        <v>2.54</v>
      </c>
      <c r="DT104" s="25">
        <f t="shared" si="363"/>
        <v>0</v>
      </c>
      <c r="DU104" s="25">
        <f t="shared" si="364"/>
        <v>4.83</v>
      </c>
      <c r="DV104" s="25">
        <f t="shared" si="365"/>
        <v>0</v>
      </c>
      <c r="DW104" s="25">
        <f t="shared" si="366"/>
        <v>4.83</v>
      </c>
      <c r="DX104" s="25">
        <f t="shared" si="367"/>
        <v>9.85</v>
      </c>
      <c r="DY104" s="25">
        <f t="shared" si="368"/>
        <v>0</v>
      </c>
      <c r="DZ104" s="25">
        <f t="shared" si="369"/>
        <v>9.85</v>
      </c>
      <c r="EA104" s="25">
        <f t="shared" si="370"/>
        <v>6.36</v>
      </c>
      <c r="EB104" s="25">
        <f t="shared" si="371"/>
        <v>0</v>
      </c>
      <c r="EC104" s="25">
        <f t="shared" si="372"/>
        <v>6.36</v>
      </c>
      <c r="ED104" s="25">
        <f t="shared" si="373"/>
        <v>3.49</v>
      </c>
      <c r="EE104" s="25">
        <f t="shared" si="373"/>
        <v>0</v>
      </c>
      <c r="EF104" s="25">
        <f t="shared" si="374"/>
        <v>3.49</v>
      </c>
      <c r="EG104" s="25">
        <f t="shared" si="375"/>
        <v>6.36</v>
      </c>
      <c r="EH104" s="25">
        <f t="shared" si="375"/>
        <v>0</v>
      </c>
      <c r="EI104" s="25">
        <f t="shared" si="376"/>
        <v>6.36</v>
      </c>
      <c r="EJ104" s="18">
        <v>1495.09</v>
      </c>
      <c r="EK104" s="18">
        <v>1456.39</v>
      </c>
      <c r="EL104" s="18" t="s">
        <v>889</v>
      </c>
      <c r="EM104" s="18" t="s">
        <v>890</v>
      </c>
      <c r="EN104" s="16" t="s">
        <v>774</v>
      </c>
      <c r="EO104" s="16" t="s">
        <v>132</v>
      </c>
      <c r="EP104" s="16" t="e">
        <f>IF(OR(EN104="Cống tròn",EN104="Cống hộp",EN104="Ống nhựa"),INDEX(#REF!,MATCH(E104,#REF!,0)),IF(OR(EN104="Rãnh xây",EN104="Rãnh bê tông"),INDEX(#REF!,MATCH(E104,#REF!,0)),0))</f>
        <v>#REF!</v>
      </c>
      <c r="EQ104" s="18">
        <v>37.499999999999815</v>
      </c>
      <c r="ER104" s="18">
        <v>1</v>
      </c>
      <c r="ES104" s="25">
        <f t="shared" si="377"/>
        <v>37</v>
      </c>
      <c r="ET104" s="1" t="e">
        <f>_xlfn.IFNA(IF(EN104="Cống tròn",INDEX(#REF!,MATCH(E104,#REF!,0)),IF(EN104="Cống hộp",INDEX(#REF!,MATCH(E104,#REF!,0)),EU104&amp;" ,"&amp;EV104)),0)</f>
        <v>#REF!</v>
      </c>
      <c r="EU104" s="16" t="s">
        <v>769</v>
      </c>
      <c r="EV104" s="16" t="s">
        <v>775</v>
      </c>
      <c r="EW104" s="16" t="e">
        <f>_xlfn.IFNA(INDEX(#REF!,MATCH(E104,#REF!,0)),0)</f>
        <v>#REF!</v>
      </c>
      <c r="EX104" s="16"/>
      <c r="EY104" s="18">
        <v>0</v>
      </c>
      <c r="EZ104" s="18">
        <v>0</v>
      </c>
      <c r="FA104" s="18">
        <v>0</v>
      </c>
      <c r="FB104" s="19">
        <v>0</v>
      </c>
      <c r="FC104" s="19">
        <v>0</v>
      </c>
      <c r="FD104" s="25">
        <f t="shared" si="232"/>
        <v>0</v>
      </c>
      <c r="FE104" s="25">
        <f t="shared" si="378"/>
        <v>0</v>
      </c>
      <c r="FF104" s="18">
        <v>0.1</v>
      </c>
      <c r="FG104" s="18">
        <v>2</v>
      </c>
      <c r="FH104" s="18">
        <v>1</v>
      </c>
      <c r="FI104" s="25">
        <f t="shared" si="379"/>
        <v>1.2</v>
      </c>
      <c r="FJ104" s="18">
        <v>0</v>
      </c>
      <c r="FK104" s="18">
        <v>0</v>
      </c>
      <c r="FL104" s="18">
        <v>0.2</v>
      </c>
      <c r="FM104" s="18">
        <v>1.4</v>
      </c>
      <c r="FN104" s="18">
        <v>0</v>
      </c>
      <c r="FO104" s="25">
        <f t="shared" si="380"/>
        <v>1.4</v>
      </c>
      <c r="FP104" s="18">
        <v>1.4999999999999999E-2</v>
      </c>
      <c r="FQ104" s="18">
        <v>1</v>
      </c>
      <c r="FR104" s="25">
        <f t="shared" si="233"/>
        <v>36</v>
      </c>
      <c r="FS104" s="25">
        <f t="shared" si="234"/>
        <v>0.52500000000000002</v>
      </c>
      <c r="FT104" s="25">
        <f t="shared" si="235"/>
        <v>36.524999999999999</v>
      </c>
      <c r="FU104" s="25">
        <f t="shared" si="236"/>
        <v>-0.97499999999981668</v>
      </c>
      <c r="FV104" s="25" t="str">
        <f t="shared" si="381"/>
        <v>Thêm 01</v>
      </c>
      <c r="FW104" s="25">
        <f t="shared" si="382"/>
        <v>0.04</v>
      </c>
      <c r="FX104" s="16"/>
      <c r="FY104" s="16"/>
      <c r="FZ104" s="16"/>
      <c r="GA104" s="16"/>
      <c r="GB104" s="19">
        <v>0</v>
      </c>
      <c r="GC104" s="19">
        <v>0</v>
      </c>
      <c r="GD104" s="19">
        <v>0</v>
      </c>
      <c r="GE104" s="19">
        <v>0</v>
      </c>
      <c r="GF104" s="19">
        <v>0</v>
      </c>
      <c r="GG104" s="19">
        <v>0</v>
      </c>
      <c r="GH104" s="19">
        <v>0</v>
      </c>
      <c r="GI104" s="19">
        <v>0</v>
      </c>
      <c r="GJ104" s="19">
        <v>0</v>
      </c>
      <c r="GK104" s="19">
        <v>0</v>
      </c>
      <c r="GL104" s="25">
        <f t="shared" si="237"/>
        <v>0</v>
      </c>
      <c r="GM104" s="25">
        <f t="shared" si="383"/>
        <v>0</v>
      </c>
      <c r="GN104" s="19">
        <v>0</v>
      </c>
      <c r="GO104" s="19">
        <v>0</v>
      </c>
      <c r="GP104" s="19">
        <v>0</v>
      </c>
      <c r="GQ104" s="19">
        <v>0</v>
      </c>
      <c r="GR104" s="1" t="e">
        <f>_xlfn.IFNA(INDEX(#REF!,MATCH(E104,#REF!,0)),0)</f>
        <v>#REF!</v>
      </c>
      <c r="GS104" s="16"/>
      <c r="GT104" s="18">
        <v>0</v>
      </c>
      <c r="GU104" s="18">
        <v>0</v>
      </c>
      <c r="GV104" s="18">
        <v>0</v>
      </c>
      <c r="GW104" s="18">
        <v>0</v>
      </c>
      <c r="GX104" s="25">
        <f t="shared" si="238"/>
        <v>0</v>
      </c>
      <c r="GY104" s="25">
        <f t="shared" si="239"/>
        <v>0</v>
      </c>
      <c r="GZ104" s="25">
        <f t="shared" si="384"/>
        <v>0</v>
      </c>
      <c r="HA104" s="1" t="e" cm="1">
        <f t="array" ref="HA104">INDEX(#REF!,MATCH(EJ104&amp;EK104&amp;HD104&amp;HE104&amp;HF104,#REF!&amp;#REF!&amp;#REF!&amp;#REF!&amp;#REF!,0))</f>
        <v>#REF!</v>
      </c>
      <c r="HB104" s="16"/>
      <c r="HC104" s="25">
        <f t="shared" si="385"/>
        <v>0</v>
      </c>
      <c r="HD104" s="18">
        <v>0</v>
      </c>
      <c r="HE104" s="18">
        <v>0</v>
      </c>
      <c r="HF104" s="18">
        <v>0</v>
      </c>
      <c r="HG104" s="1" t="e" cm="1">
        <f t="array" ref="HG104">INDEX(#REF!,MATCH(EJ104&amp;EK104&amp;HJ104&amp;HK104&amp;HL104,#REF!&amp;#REF!&amp;#REF!&amp;#REF!&amp;#REF!,0))</f>
        <v>#REF!</v>
      </c>
      <c r="HH104" s="16"/>
      <c r="HI104" s="25">
        <f t="shared" si="386"/>
        <v>0</v>
      </c>
      <c r="HJ104" s="25">
        <f t="shared" si="387"/>
        <v>0</v>
      </c>
      <c r="HK104" s="19">
        <v>0</v>
      </c>
      <c r="HL104" s="19">
        <v>0</v>
      </c>
      <c r="HM104" s="18">
        <v>0.01</v>
      </c>
      <c r="HN104" s="18">
        <v>1</v>
      </c>
      <c r="HO104" s="25">
        <f t="shared" si="388"/>
        <v>0</v>
      </c>
      <c r="HP104" s="25">
        <f t="shared" si="389"/>
        <v>0</v>
      </c>
      <c r="HQ104" s="25">
        <f t="shared" si="390"/>
        <v>0</v>
      </c>
      <c r="HR104" s="25">
        <f t="shared" si="391"/>
        <v>0</v>
      </c>
      <c r="HS104" s="25">
        <f t="shared" si="392"/>
        <v>0</v>
      </c>
      <c r="HT104" s="19">
        <v>0</v>
      </c>
      <c r="HU104" s="19">
        <v>0</v>
      </c>
      <c r="HV104" s="19">
        <v>0</v>
      </c>
      <c r="HW104" s="25">
        <f t="shared" si="393"/>
        <v>0</v>
      </c>
      <c r="HX104" s="19">
        <v>0</v>
      </c>
      <c r="HY104" s="19">
        <v>0</v>
      </c>
      <c r="HZ104" s="18">
        <v>25.02</v>
      </c>
      <c r="IA104" s="20">
        <f>ROUND(IF(EN104="Cống tròn",IF(EN104="Cống tròn",IF(EU104="Không có móng",IQ104-FF104,IF(EU104="Đế",IP104-FN104,IF(OR(EU104="Móng bê tông",EU104="Móng bê tông kết hợp đế"),II104-FJ104,0))),0),IF(EN104="Cống hộp",IF(AND(EN104="Cống hộp",EU104="Không có móng"),IQ104-GF104,IF(AND(EN104="Cống hộp",EU104="Móng bê tông"),IJ104-GB104,0)),IF(OR(EN104="Rãnh xây",EN104="Rãnh bê tông"),IF(OR(EN104="Rãnh xây",EN104="Rãnh bê tông"),IK104-GB104,0),IF(EN104="Ống nhựa",IF(AND(EN104="Ống nhựa",EU104="Không đắp cát"),IQ104-HT104,IF(AND(EN104="Ống nhựa",EU104="Đắp cát"),IH104-HX104,0)),IF(EN104="Rãnh thang",IF(EN104="Rãnh thang",IF(EU104="Móng bê tông",#REF!-#REF!,IQ104),0),0))))),2)</f>
        <v>23.42</v>
      </c>
      <c r="IB104" s="20">
        <f t="shared" si="394"/>
        <v>1.5999999999999979</v>
      </c>
      <c r="IC104" s="20">
        <f t="shared" si="240"/>
        <v>23.419999999999998</v>
      </c>
      <c r="ID104" s="20">
        <f t="shared" si="241"/>
        <v>0</v>
      </c>
      <c r="IE104" s="20">
        <f t="shared" si="242"/>
        <v>0</v>
      </c>
      <c r="IF104" s="20">
        <f t="shared" si="243"/>
        <v>0</v>
      </c>
      <c r="IG104" s="20">
        <f>IF(EN104="Rãnh thang",IF(AND(EN104="Rãnh thang",EU104="Móng bê tông"),IQ104-#REF!,0),IF(EN104="Ống nhựa",IF(AND(EN104="Ống nhựa",EU104="Đắp cát"),IQ104-HT104,0),IF(EN104="Cống tròn",IF(EN104="Cống tròn",IF(OR(EU104="Móng bê tông",EU104="Móng bê tông kết hợp đế"),IM104-FL104,0),0),IF(EN104="Cống hộp",IF(AND(EN104="Cống hộp",EU104="Móng bê tông"),IN104-GD104,0),IF(OR(EN104="Rãnh xây",EN104="Rãnh bê tông"),IF(AND(EN104="Rãnh xây",EU104="Móng bê tông"),IO104-GD104,IF(AND(EN104="Rãnh bê tông",EU104="Móng bê tông"),IO104-GD104,0)),0)))))</f>
        <v>23.419999999999998</v>
      </c>
      <c r="IH104" s="20">
        <f t="shared" si="244"/>
        <v>0</v>
      </c>
      <c r="II104" s="20">
        <f t="shared" si="245"/>
        <v>23.419999999999998</v>
      </c>
      <c r="IJ104" s="20">
        <f t="shared" si="246"/>
        <v>0</v>
      </c>
      <c r="IK104" s="20">
        <f t="shared" si="247"/>
        <v>0</v>
      </c>
      <c r="IL104" s="20">
        <f t="shared" si="248"/>
        <v>23.619999999999997</v>
      </c>
      <c r="IM104" s="20">
        <f t="shared" si="249"/>
        <v>23.619999999999997</v>
      </c>
      <c r="IN104" s="20">
        <f t="shared" si="250"/>
        <v>0</v>
      </c>
      <c r="IO104" s="20">
        <f t="shared" si="251"/>
        <v>0</v>
      </c>
      <c r="IP104" s="20">
        <f t="shared" si="252"/>
        <v>0</v>
      </c>
      <c r="IQ104" s="18">
        <v>23.72</v>
      </c>
      <c r="IR104" s="25">
        <f t="shared" si="395"/>
        <v>0</v>
      </c>
      <c r="IS104" s="25">
        <f t="shared" si="253"/>
        <v>0</v>
      </c>
      <c r="IT104" s="25">
        <f t="shared" si="254"/>
        <v>0</v>
      </c>
      <c r="IU104" s="25">
        <f>ROUND(IF(EN104="Cống tròn",IF(EN104="Cống tròn",IV104+FF104,0),IF(EN104="Cống hộp",IF(EN104="Cống hộp",IV104+GP104,0),IF(OR(EN104="Rãnh xây",EN104="Rãnh bê tông"),IF(OR(EN104="Rãnh xây",EN104="Rãnh bê tông"),IV104+GP104,0),IF(EN104="ống nhựa",IF(EN104="Ống nhựa",IV104+HT104,0),IF(EN104="Rãnh thang",IF(EN104="Rãnh thang",IQ104+#REF!,0),0))))),2)</f>
        <v>24.76</v>
      </c>
      <c r="IV104" s="18">
        <v>24.66</v>
      </c>
      <c r="IW104" s="25">
        <f t="shared" si="255"/>
        <v>24.76</v>
      </c>
      <c r="IX104" s="25">
        <f t="shared" si="256"/>
        <v>0</v>
      </c>
      <c r="IY104" s="25">
        <f t="shared" si="257"/>
        <v>0</v>
      </c>
      <c r="IZ104" s="25">
        <f t="shared" si="258"/>
        <v>0</v>
      </c>
      <c r="JA104" s="25">
        <f t="shared" si="259"/>
        <v>0</v>
      </c>
      <c r="JB104" s="18">
        <v>24.96</v>
      </c>
      <c r="JC104" s="20">
        <f>ROUND(IF(EN104="Cống tròn",IF(EN104="Cống tròn",IF(EU104="Không có móng",JS104-FF104,IF(EU104="Đế",JR104-FN104,IF(OR(EU104="Móng bê tông",EU104="Móng bê tông kết hợp đế"),JK104-FJ104,0))),0),IF(EN104="Cống hộp",IF(AND(EN104="Cống hộp",EU104="Không có móng"),JS104-GF104,IF(AND(EN104="Cống hộp",EU104="Móng bê tông"),JL104-GB104,0)),IF(OR(EN104="Rãnh xây",EN104="Rãnh bê tông"),IF(OR(EN104="Rãnh xây",EN104="Rãnh bê tông"),JM104-GB104,0),IF(EN104="Ống nhựa",IF(AND(EN104="Ống nhựa",EU104="Không đắp cát"),JS104-HT104,IF(AND(EN104="Ống nhựa",EU104="Đắp cát"),JJ104-HX104,0)),IF(EN104="Rãnh thang",IF(EN104="Rãnh thang",IF(EU104="Móng bê tông",#REF!-#REF!,JS104),0),0))))),2)</f>
        <v>23.36</v>
      </c>
      <c r="JD104" s="20">
        <f t="shared" si="396"/>
        <v>1.6000000000000014</v>
      </c>
      <c r="JE104" s="20">
        <f t="shared" si="260"/>
        <v>23.36</v>
      </c>
      <c r="JF104" s="20">
        <f t="shared" si="261"/>
        <v>0</v>
      </c>
      <c r="JG104" s="20">
        <f t="shared" si="262"/>
        <v>0</v>
      </c>
      <c r="JH104" s="20">
        <f t="shared" si="263"/>
        <v>0</v>
      </c>
      <c r="JI104" s="20">
        <f>IF(EN104="Rãnh thang",IF(AND(EN104="Rãnh thang",EU104="Móng bê tông"),JS104-#REF!,0),IF(EN104="Ống nhựa",IF(AND(EN104="Ống nhựa",EU104="Đắp cát"),JS104-HT104,0),IF(EN104="Cống tròn",IF(EN104="Cống tròn",IF(OR(EU104="Móng bê tông",EU104="Móng bê tông kết hợp đế"),JO104-FL104,0),0),IF(EN104="Cống hộp",IF(AND(EN104="Cống hộp",EU104="Móng bê tông"),JP104-GD104,0),IF(OR(EN104="Rãnh xây",EN104="Rãnh bê tông"),IF(AND(EN104="Rãnh xây",EU104="Móng bê tông"),JQ104-GD104,IF(AND(EN104="Rãnh bê tông",EU104="Móng bê tông"),JQ104-GD104,0)),0)))))</f>
        <v>23.36</v>
      </c>
      <c r="JJ104" s="20">
        <f t="shared" si="264"/>
        <v>0</v>
      </c>
      <c r="JK104" s="20">
        <f t="shared" si="265"/>
        <v>23.36</v>
      </c>
      <c r="JL104" s="20">
        <f t="shared" si="266"/>
        <v>0</v>
      </c>
      <c r="JM104" s="20">
        <f t="shared" si="267"/>
        <v>0</v>
      </c>
      <c r="JN104" s="20">
        <f t="shared" si="268"/>
        <v>23.56</v>
      </c>
      <c r="JO104" s="20">
        <f t="shared" si="269"/>
        <v>23.56</v>
      </c>
      <c r="JP104" s="20">
        <f t="shared" si="270"/>
        <v>0</v>
      </c>
      <c r="JQ104" s="20">
        <f t="shared" si="271"/>
        <v>0</v>
      </c>
      <c r="JR104" s="20">
        <f t="shared" si="272"/>
        <v>0</v>
      </c>
      <c r="JS104" s="26">
        <v>23.66</v>
      </c>
      <c r="JT104" s="25">
        <f t="shared" si="397"/>
        <v>0</v>
      </c>
      <c r="JU104" s="25">
        <f t="shared" si="273"/>
        <v>0</v>
      </c>
      <c r="JV104" s="25">
        <f t="shared" si="274"/>
        <v>0</v>
      </c>
      <c r="JW104" s="25">
        <f>ROUND(IF(EN104="Cống tròn",IF(EN104="Cống tròn",JX104+FF104,0),IF(EN104="Cống hộp",IF(EN104="Cống hộp",JX104+GP104,0),IF(OR(EN104="Rãnh xây",EN104="Rãnh bê tông"),IF(OR(EN104="Rãnh xây",EN104="Rãnh bê tông"),JX104+GP104,0),IF(EN104="ống nhựa",IF(EN104="Ống nhựa",JX104+HT104,0),IF(EN104="Rãnh thang",IF(EN104="Rãnh thang",JS104+#REF!,0),0))))),2)</f>
        <v>24.76</v>
      </c>
      <c r="JX104" s="27">
        <v>24.66</v>
      </c>
      <c r="JY104" s="25">
        <f t="shared" si="275"/>
        <v>24.76</v>
      </c>
      <c r="JZ104" s="25">
        <f t="shared" si="276"/>
        <v>0</v>
      </c>
      <c r="KA104" s="25">
        <f t="shared" si="277"/>
        <v>0</v>
      </c>
      <c r="KB104" s="25">
        <f t="shared" si="278"/>
        <v>0</v>
      </c>
      <c r="KC104" s="25">
        <f t="shared" si="279"/>
        <v>0</v>
      </c>
      <c r="KD104" s="28" t="s">
        <v>98</v>
      </c>
      <c r="KE104" s="27">
        <v>0</v>
      </c>
      <c r="KF104" s="25">
        <f t="shared" si="280"/>
        <v>1.5999999999999979</v>
      </c>
      <c r="KG104" s="25">
        <f t="shared" si="398"/>
        <v>1.5999999999999979</v>
      </c>
      <c r="KH104" s="27">
        <v>0</v>
      </c>
      <c r="KI104" s="25">
        <f t="shared" si="281"/>
        <v>1.6000000000000014</v>
      </c>
      <c r="KJ104" s="25">
        <f t="shared" si="399"/>
        <v>1.6000000000000014</v>
      </c>
      <c r="KK104" s="25">
        <f t="shared" si="282"/>
        <v>0</v>
      </c>
      <c r="KL104" s="25">
        <f t="shared" si="283"/>
        <v>0</v>
      </c>
      <c r="KM104" s="25">
        <f t="shared" si="400"/>
        <v>0</v>
      </c>
      <c r="KN104" s="25">
        <f t="shared" si="284"/>
        <v>0</v>
      </c>
      <c r="KO104" s="25">
        <f t="shared" si="285"/>
        <v>0</v>
      </c>
      <c r="KP104" s="25">
        <f t="shared" si="401"/>
        <v>0</v>
      </c>
      <c r="KQ104" s="25">
        <f t="shared" si="286"/>
        <v>0.2</v>
      </c>
      <c r="KR104" s="25">
        <f t="shared" si="287"/>
        <v>0.2</v>
      </c>
      <c r="KS104" s="25">
        <f t="shared" si="402"/>
        <v>0.2</v>
      </c>
      <c r="KT104" s="25">
        <f t="shared" si="288"/>
        <v>0</v>
      </c>
      <c r="KU104" s="25">
        <f t="shared" si="289"/>
        <v>0</v>
      </c>
      <c r="KV104" s="25">
        <f t="shared" si="403"/>
        <v>0</v>
      </c>
      <c r="KW104" s="25">
        <f t="shared" si="290"/>
        <v>0</v>
      </c>
      <c r="KX104" s="25">
        <f t="shared" si="291"/>
        <v>0</v>
      </c>
      <c r="KY104" s="25">
        <f t="shared" si="404"/>
        <v>0</v>
      </c>
      <c r="KZ104" s="25">
        <f t="shared" si="292"/>
        <v>0</v>
      </c>
      <c r="LA104" s="25">
        <f t="shared" si="293"/>
        <v>0</v>
      </c>
      <c r="LB104" s="25">
        <f t="shared" si="405"/>
        <v>0</v>
      </c>
      <c r="LC104" s="25">
        <f t="shared" si="294"/>
        <v>1.4</v>
      </c>
      <c r="LD104" s="25">
        <f t="shared" si="295"/>
        <v>1.4</v>
      </c>
      <c r="LE104" s="25">
        <f t="shared" si="406"/>
        <v>1.4</v>
      </c>
      <c r="LF104" s="25">
        <f t="shared" si="296"/>
        <v>0</v>
      </c>
      <c r="LG104" s="25">
        <f t="shared" si="297"/>
        <v>0</v>
      </c>
      <c r="LH104" s="25">
        <f t="shared" si="407"/>
        <v>0</v>
      </c>
      <c r="LI104" s="25">
        <f t="shared" si="298"/>
        <v>0</v>
      </c>
      <c r="LJ104" s="25">
        <f t="shared" si="299"/>
        <v>0</v>
      </c>
      <c r="LK104" s="25">
        <f t="shared" si="408"/>
        <v>0</v>
      </c>
      <c r="LL104" s="25">
        <f t="shared" si="300"/>
        <v>0</v>
      </c>
      <c r="LM104" s="25">
        <f t="shared" si="301"/>
        <v>0</v>
      </c>
      <c r="LN104" s="25">
        <f t="shared" si="409"/>
        <v>0</v>
      </c>
      <c r="LO104" s="25">
        <f t="shared" si="302"/>
        <v>0</v>
      </c>
      <c r="LP104" s="25">
        <f t="shared" si="303"/>
        <v>0</v>
      </c>
      <c r="LQ104" s="25">
        <f t="shared" si="410"/>
        <v>0</v>
      </c>
      <c r="LR104" s="25">
        <f t="shared" si="304"/>
        <v>0</v>
      </c>
      <c r="LS104" s="25">
        <f t="shared" si="305"/>
        <v>0</v>
      </c>
      <c r="LT104" s="25">
        <f t="shared" si="411"/>
        <v>0</v>
      </c>
      <c r="LU104" s="25">
        <f t="shared" si="306"/>
        <v>0</v>
      </c>
      <c r="LV104" s="25">
        <f t="shared" si="307"/>
        <v>0</v>
      </c>
      <c r="LW104" s="25">
        <f t="shared" si="412"/>
        <v>0</v>
      </c>
      <c r="LX104" s="25">
        <f t="shared" si="308"/>
        <v>0</v>
      </c>
      <c r="LY104" s="25">
        <f t="shared" si="309"/>
        <v>0</v>
      </c>
      <c r="LZ104" s="25">
        <f t="shared" si="413"/>
        <v>0</v>
      </c>
      <c r="MA104" s="25">
        <f t="shared" si="310"/>
        <v>0</v>
      </c>
      <c r="MB104" s="25">
        <f t="shared" si="311"/>
        <v>0</v>
      </c>
      <c r="MC104" s="25">
        <f t="shared" si="414"/>
        <v>0</v>
      </c>
      <c r="MD104" s="25">
        <f t="shared" si="312"/>
        <v>0</v>
      </c>
      <c r="ME104" s="25">
        <f t="shared" si="313"/>
        <v>0</v>
      </c>
      <c r="MF104" s="25">
        <f t="shared" si="415"/>
        <v>0</v>
      </c>
      <c r="MG104" s="25">
        <f t="shared" si="314"/>
        <v>0</v>
      </c>
      <c r="MH104" s="25">
        <f t="shared" si="315"/>
        <v>0</v>
      </c>
      <c r="MI104" s="25">
        <f t="shared" si="416"/>
        <v>0</v>
      </c>
      <c r="MJ104" s="25">
        <f t="shared" si="316"/>
        <v>0</v>
      </c>
      <c r="MK104" s="25">
        <f t="shared" si="317"/>
        <v>0</v>
      </c>
      <c r="ML104" s="25">
        <f t="shared" si="417"/>
        <v>0</v>
      </c>
      <c r="MM104" s="25">
        <f t="shared" si="318"/>
        <v>0</v>
      </c>
      <c r="MN104" s="25">
        <f t="shared" si="319"/>
        <v>0</v>
      </c>
      <c r="MO104" s="25">
        <f t="shared" si="418"/>
        <v>0</v>
      </c>
      <c r="MP104" s="25">
        <f t="shared" si="320"/>
        <v>0</v>
      </c>
      <c r="MQ104" s="25">
        <f t="shared" si="321"/>
        <v>0</v>
      </c>
      <c r="MR104" s="25">
        <f t="shared" si="419"/>
        <v>0</v>
      </c>
      <c r="MS104" s="29">
        <v>1.4</v>
      </c>
      <c r="MT104" s="29">
        <v>0</v>
      </c>
      <c r="MU104" s="29">
        <v>1</v>
      </c>
      <c r="MV104" s="29">
        <v>1</v>
      </c>
      <c r="MW104" s="25">
        <f t="shared" si="322"/>
        <v>1.4</v>
      </c>
      <c r="MX104" s="25">
        <f t="shared" si="323"/>
        <v>2.2400000000000002</v>
      </c>
      <c r="MY104" s="25">
        <f t="shared" si="324"/>
        <v>0</v>
      </c>
      <c r="MZ104" s="25">
        <f t="shared" si="325"/>
        <v>0</v>
      </c>
      <c r="NA104" s="25">
        <f t="shared" si="326"/>
        <v>1.4</v>
      </c>
      <c r="NB104" s="25">
        <f t="shared" si="327"/>
        <v>2.2400000000000002</v>
      </c>
      <c r="NC104" s="25">
        <f t="shared" si="328"/>
        <v>0</v>
      </c>
      <c r="ND104" s="25">
        <f t="shared" si="329"/>
        <v>0</v>
      </c>
      <c r="NE104" s="25">
        <f t="shared" si="420"/>
        <v>1.4</v>
      </c>
      <c r="NF104" s="25">
        <f t="shared" si="420"/>
        <v>2.2400000000000002</v>
      </c>
      <c r="NG104" s="25">
        <f t="shared" si="420"/>
        <v>0</v>
      </c>
      <c r="NH104" s="25">
        <f t="shared" si="420"/>
        <v>0</v>
      </c>
      <c r="NI104" s="25">
        <f t="shared" si="330"/>
        <v>84</v>
      </c>
      <c r="NJ104" s="25">
        <f t="shared" si="331"/>
        <v>0</v>
      </c>
      <c r="NK104" s="25">
        <f t="shared" si="332"/>
        <v>84</v>
      </c>
      <c r="NL104" s="25">
        <f t="shared" si="333"/>
        <v>68.2</v>
      </c>
      <c r="NM104" s="25">
        <f t="shared" si="334"/>
        <v>0</v>
      </c>
      <c r="NN104" s="25">
        <f t="shared" si="421"/>
        <v>68.2</v>
      </c>
      <c r="NO104" s="25">
        <f t="shared" si="335"/>
        <v>0</v>
      </c>
      <c r="NP104" s="25">
        <f t="shared" si="336"/>
        <v>0</v>
      </c>
      <c r="NQ104" s="25">
        <f t="shared" si="422"/>
        <v>0</v>
      </c>
      <c r="NR104" s="25">
        <f t="shared" si="337"/>
        <v>0</v>
      </c>
      <c r="NS104" s="25">
        <f t="shared" si="338"/>
        <v>0</v>
      </c>
      <c r="NT104" s="25">
        <f t="shared" si="423"/>
        <v>0</v>
      </c>
      <c r="NU104" s="25">
        <f t="shared" si="339"/>
        <v>0</v>
      </c>
      <c r="NV104" s="25">
        <f t="shared" si="340"/>
        <v>0</v>
      </c>
      <c r="NW104" s="25">
        <f t="shared" si="424"/>
        <v>0</v>
      </c>
      <c r="NX104" s="25">
        <f t="shared" si="425"/>
        <v>68.2</v>
      </c>
      <c r="NY104" s="25">
        <f t="shared" si="425"/>
        <v>0</v>
      </c>
      <c r="NZ104" s="25">
        <f t="shared" si="426"/>
        <v>68.2</v>
      </c>
      <c r="OA104" s="25">
        <f t="shared" si="427"/>
        <v>15.8</v>
      </c>
      <c r="OB104" s="25">
        <f t="shared" si="427"/>
        <v>0</v>
      </c>
      <c r="OC104" s="25">
        <f t="shared" si="428"/>
        <v>15.8</v>
      </c>
      <c r="OD104" s="25">
        <f t="shared" si="429"/>
        <v>68.2</v>
      </c>
      <c r="OE104" s="25">
        <f t="shared" si="429"/>
        <v>0</v>
      </c>
      <c r="OF104" s="25">
        <f t="shared" si="429"/>
        <v>68.2</v>
      </c>
      <c r="OG104" s="25">
        <f t="shared" si="341"/>
        <v>0</v>
      </c>
      <c r="OH104" s="25">
        <f t="shared" si="342"/>
        <v>0</v>
      </c>
      <c r="OI104" s="25">
        <f t="shared" si="343"/>
        <v>0</v>
      </c>
      <c r="OJ104" s="25">
        <f t="shared" si="344"/>
        <v>0</v>
      </c>
      <c r="OK104" s="25">
        <f t="shared" si="345"/>
        <v>0</v>
      </c>
      <c r="OL104" s="25">
        <f t="shared" si="346"/>
        <v>0</v>
      </c>
      <c r="OM104" s="25">
        <f t="shared" si="430"/>
        <v>0</v>
      </c>
      <c r="ON104" s="25">
        <f t="shared" si="430"/>
        <v>0</v>
      </c>
      <c r="OO104" s="25">
        <f t="shared" si="430"/>
        <v>0</v>
      </c>
      <c r="OP104" s="25">
        <f t="shared" si="347"/>
        <v>0</v>
      </c>
      <c r="OQ104" s="25">
        <f t="shared" si="348"/>
        <v>0</v>
      </c>
      <c r="OR104" s="25">
        <f t="shared" si="431"/>
        <v>0</v>
      </c>
      <c r="OS104" s="19">
        <v>537552.27</v>
      </c>
      <c r="OT104" s="19">
        <v>2370663.34</v>
      </c>
    </row>
    <row r="105" spans="1:410" ht="33" customHeight="1" x14ac:dyDescent="0.25">
      <c r="A105" s="18"/>
      <c r="B105" s="18" t="s">
        <v>850</v>
      </c>
      <c r="C105" s="18">
        <v>1456.39</v>
      </c>
      <c r="D105" s="16" t="e">
        <f>_xlfn.IFNA(INDEX(#REF!,MATCH(E105,#REF!,0)),0)</f>
        <v>#REF!</v>
      </c>
      <c r="E105" s="18" t="s">
        <v>890</v>
      </c>
      <c r="F105" s="16" t="s">
        <v>765</v>
      </c>
      <c r="G105" s="16" t="s">
        <v>766</v>
      </c>
      <c r="H105" s="16" t="s">
        <v>767</v>
      </c>
      <c r="I105" s="16" t="s">
        <v>768</v>
      </c>
      <c r="J105" s="16" t="s">
        <v>769</v>
      </c>
      <c r="K105" s="16" t="s">
        <v>770</v>
      </c>
      <c r="L105" s="16" t="s">
        <v>771</v>
      </c>
      <c r="M105" s="18">
        <v>1.64</v>
      </c>
      <c r="N105" s="18">
        <v>1.94</v>
      </c>
      <c r="O105" s="18">
        <v>2.04</v>
      </c>
      <c r="P105" s="18">
        <v>2.34</v>
      </c>
      <c r="Q105" s="18">
        <v>0.1</v>
      </c>
      <c r="R105" s="18">
        <v>1.8399999999999999</v>
      </c>
      <c r="S105" s="18">
        <v>2.14</v>
      </c>
      <c r="T105" s="18">
        <v>0.2</v>
      </c>
      <c r="U105" s="18">
        <v>0</v>
      </c>
      <c r="V105" s="18">
        <v>0</v>
      </c>
      <c r="W105" s="18">
        <v>0</v>
      </c>
      <c r="X105" s="18">
        <v>1.64</v>
      </c>
      <c r="Y105" s="18">
        <v>1.9</v>
      </c>
      <c r="Z105" s="20">
        <f t="shared" si="349"/>
        <v>2.2000000000000002</v>
      </c>
      <c r="AA105" s="18">
        <v>0.22</v>
      </c>
      <c r="AB105" s="18">
        <v>0</v>
      </c>
      <c r="AC105" s="18">
        <v>0</v>
      </c>
      <c r="AD105" s="18">
        <v>0</v>
      </c>
      <c r="AE105" s="18">
        <v>0</v>
      </c>
      <c r="AF105" s="18">
        <v>0</v>
      </c>
      <c r="AG105" s="18">
        <v>1.2</v>
      </c>
      <c r="AH105" s="18">
        <v>1.5</v>
      </c>
      <c r="AI105" s="20">
        <f t="shared" si="350"/>
        <v>2.35</v>
      </c>
      <c r="AJ105" s="18">
        <v>0</v>
      </c>
      <c r="AK105" s="18">
        <v>0</v>
      </c>
      <c r="AL105" s="20">
        <f t="shared" si="351"/>
        <v>0</v>
      </c>
      <c r="AM105" s="18">
        <v>1.64</v>
      </c>
      <c r="AN105" s="18">
        <v>1.5</v>
      </c>
      <c r="AO105" s="18">
        <v>0.15</v>
      </c>
      <c r="AP105" s="18">
        <v>0.22</v>
      </c>
      <c r="AQ105" s="18">
        <v>1.64</v>
      </c>
      <c r="AR105" s="18">
        <v>1.72</v>
      </c>
      <c r="AS105" s="18">
        <v>0.12</v>
      </c>
      <c r="AT105" s="18">
        <v>0.11</v>
      </c>
      <c r="AU105" s="18">
        <v>0</v>
      </c>
      <c r="AV105" s="18">
        <v>1</v>
      </c>
      <c r="AW105" s="18">
        <v>0</v>
      </c>
      <c r="AX105" s="18">
        <v>0</v>
      </c>
      <c r="AY105" s="18">
        <v>0</v>
      </c>
      <c r="AZ105" s="18">
        <v>0</v>
      </c>
      <c r="BA105" s="18">
        <v>0</v>
      </c>
      <c r="BB105" s="18">
        <v>0</v>
      </c>
      <c r="BC105" s="18">
        <v>0</v>
      </c>
      <c r="BD105" s="18">
        <v>0</v>
      </c>
      <c r="BE105" s="18">
        <v>2</v>
      </c>
      <c r="BF105" s="18">
        <v>0</v>
      </c>
      <c r="BG105" s="18">
        <v>0</v>
      </c>
      <c r="BH105" s="18">
        <v>0</v>
      </c>
      <c r="BI105" s="18">
        <v>0</v>
      </c>
      <c r="BJ105" s="18">
        <v>0</v>
      </c>
      <c r="BK105" s="18">
        <v>0</v>
      </c>
      <c r="BL105" s="18">
        <v>0</v>
      </c>
      <c r="BM105" s="18">
        <v>0</v>
      </c>
      <c r="BN105" s="18">
        <v>0</v>
      </c>
      <c r="BO105" s="18">
        <v>0</v>
      </c>
      <c r="BP105" s="18">
        <v>0</v>
      </c>
      <c r="BQ105" s="18">
        <v>0</v>
      </c>
      <c r="BR105" s="18">
        <v>0</v>
      </c>
      <c r="BS105" s="18">
        <v>0</v>
      </c>
      <c r="BT105" s="18">
        <v>0</v>
      </c>
      <c r="BU105" s="18">
        <v>0</v>
      </c>
      <c r="BV105" s="18">
        <v>0</v>
      </c>
      <c r="BW105" s="18">
        <v>0</v>
      </c>
      <c r="BX105" s="18">
        <v>0</v>
      </c>
      <c r="BY105" s="18">
        <v>0</v>
      </c>
      <c r="BZ105" s="18">
        <v>0</v>
      </c>
      <c r="CA105" s="16" t="e">
        <f>_xlfn.IFNA(IF(RIGHT(D105,2)="=G",0,INDEX(#REF!,MATCH(E105,#REF!,0))),0)</f>
        <v>#REF!</v>
      </c>
      <c r="CB105" s="16" t="s">
        <v>776</v>
      </c>
      <c r="CC105" s="18">
        <v>0</v>
      </c>
      <c r="CD105" s="18">
        <v>0</v>
      </c>
      <c r="CE105" s="18">
        <v>1.4</v>
      </c>
      <c r="CF105" s="18">
        <v>0.85</v>
      </c>
      <c r="CG105" s="18">
        <v>0.12</v>
      </c>
      <c r="CH105" s="18">
        <v>2</v>
      </c>
      <c r="CI105" s="16" t="s">
        <v>98</v>
      </c>
      <c r="CJ105" s="18">
        <v>0</v>
      </c>
      <c r="CK105" s="20">
        <f t="shared" si="217"/>
        <v>1.9</v>
      </c>
      <c r="CL105" s="20">
        <f t="shared" si="352"/>
        <v>1.9</v>
      </c>
      <c r="CM105" s="18">
        <v>23.23</v>
      </c>
      <c r="CN105" s="18">
        <v>25.8</v>
      </c>
      <c r="CO105" s="18">
        <v>24.961000000000002</v>
      </c>
      <c r="CP105" s="22">
        <f t="shared" si="218"/>
        <v>24.96</v>
      </c>
      <c r="CQ105" s="22">
        <f t="shared" si="219"/>
        <v>23.06</v>
      </c>
      <c r="CR105" s="22">
        <f t="shared" si="353"/>
        <v>1.9</v>
      </c>
      <c r="CS105" s="22">
        <f t="shared" si="220"/>
        <v>23.16</v>
      </c>
      <c r="CT105" s="22">
        <f t="shared" si="221"/>
        <v>23.36</v>
      </c>
      <c r="CU105" s="18">
        <v>23.36</v>
      </c>
      <c r="CV105" s="22">
        <f t="shared" si="354"/>
        <v>2.2000000000000002</v>
      </c>
      <c r="CW105" s="22">
        <f t="shared" si="222"/>
        <v>0</v>
      </c>
      <c r="CX105" s="22">
        <f t="shared" si="223"/>
        <v>0</v>
      </c>
      <c r="CY105" s="22">
        <f t="shared" si="224"/>
        <v>25.53</v>
      </c>
      <c r="CZ105" s="22">
        <f t="shared" si="225"/>
        <v>25.68</v>
      </c>
      <c r="DA105" s="18">
        <v>25.8</v>
      </c>
      <c r="DB105" s="20">
        <f t="shared" si="355"/>
        <v>2.74</v>
      </c>
      <c r="DC105" s="20">
        <f t="shared" si="356"/>
        <v>0.84</v>
      </c>
      <c r="DD105" s="20">
        <f t="shared" si="357"/>
        <v>1.9000000000000004</v>
      </c>
      <c r="DE105" s="20">
        <f t="shared" si="226"/>
        <v>0.1</v>
      </c>
      <c r="DF105" s="20">
        <f t="shared" si="227"/>
        <v>0.2</v>
      </c>
      <c r="DG105" s="20">
        <f t="shared" si="228"/>
        <v>1.6</v>
      </c>
      <c r="DH105" s="20">
        <f t="shared" si="229"/>
        <v>0</v>
      </c>
      <c r="DI105" s="20">
        <f t="shared" si="230"/>
        <v>0</v>
      </c>
      <c r="DJ105" s="20">
        <f t="shared" si="231"/>
        <v>0</v>
      </c>
      <c r="DK105" s="20">
        <f t="shared" si="358"/>
        <v>1.9000000000000001</v>
      </c>
      <c r="DL105" s="20">
        <f t="shared" si="359"/>
        <v>0</v>
      </c>
      <c r="DM105" s="20">
        <f t="shared" si="360"/>
        <v>0</v>
      </c>
      <c r="DN105" s="20">
        <f t="shared" si="361"/>
        <v>0</v>
      </c>
      <c r="DO105" s="18">
        <v>2.54</v>
      </c>
      <c r="DP105" s="18">
        <v>0</v>
      </c>
      <c r="DQ105" s="18">
        <v>1</v>
      </c>
      <c r="DR105" s="18">
        <v>1</v>
      </c>
      <c r="DS105" s="25">
        <f t="shared" si="362"/>
        <v>2.54</v>
      </c>
      <c r="DT105" s="25">
        <f t="shared" si="363"/>
        <v>0</v>
      </c>
      <c r="DU105" s="25">
        <f t="shared" si="364"/>
        <v>4.83</v>
      </c>
      <c r="DV105" s="25">
        <f t="shared" si="365"/>
        <v>0</v>
      </c>
      <c r="DW105" s="25">
        <f t="shared" si="366"/>
        <v>4.83</v>
      </c>
      <c r="DX105" s="25">
        <f t="shared" si="367"/>
        <v>9.85</v>
      </c>
      <c r="DY105" s="25">
        <f t="shared" si="368"/>
        <v>0</v>
      </c>
      <c r="DZ105" s="25">
        <f t="shared" si="369"/>
        <v>9.85</v>
      </c>
      <c r="EA105" s="25">
        <f t="shared" si="370"/>
        <v>6.36</v>
      </c>
      <c r="EB105" s="25">
        <f t="shared" si="371"/>
        <v>0</v>
      </c>
      <c r="EC105" s="25">
        <f t="shared" si="372"/>
        <v>6.36</v>
      </c>
      <c r="ED105" s="25">
        <f t="shared" si="373"/>
        <v>3.49</v>
      </c>
      <c r="EE105" s="25">
        <f t="shared" si="373"/>
        <v>0</v>
      </c>
      <c r="EF105" s="25">
        <f t="shared" si="374"/>
        <v>3.49</v>
      </c>
      <c r="EG105" s="25">
        <f t="shared" si="375"/>
        <v>6.36</v>
      </c>
      <c r="EH105" s="25">
        <f t="shared" si="375"/>
        <v>0</v>
      </c>
      <c r="EI105" s="25">
        <f t="shared" si="376"/>
        <v>6.36</v>
      </c>
      <c r="EJ105" s="18">
        <v>1456.39</v>
      </c>
      <c r="EK105" s="18">
        <v>1417.69</v>
      </c>
      <c r="EL105" s="18" t="s">
        <v>890</v>
      </c>
      <c r="EM105" s="18" t="s">
        <v>891</v>
      </c>
      <c r="EN105" s="16" t="s">
        <v>774</v>
      </c>
      <c r="EO105" s="16" t="s">
        <v>132</v>
      </c>
      <c r="EP105" s="16" t="e">
        <f>IF(OR(EN105="Cống tròn",EN105="Cống hộp",EN105="Ống nhựa"),INDEX(#REF!,MATCH(E105,#REF!,0)),IF(OR(EN105="Rãnh xây",EN105="Rãnh bê tông"),INDEX(#REF!,MATCH(E105,#REF!,0)),0))</f>
        <v>#REF!</v>
      </c>
      <c r="EQ105" s="18">
        <v>37.500000000000043</v>
      </c>
      <c r="ER105" s="18">
        <v>1</v>
      </c>
      <c r="ES105" s="25">
        <f t="shared" si="377"/>
        <v>37</v>
      </c>
      <c r="ET105" s="1" t="e">
        <f>_xlfn.IFNA(IF(EN105="Cống tròn",INDEX(#REF!,MATCH(E105,#REF!,0)),IF(EN105="Cống hộp",INDEX(#REF!,MATCH(E105,#REF!,0)),EU105&amp;" ,"&amp;EV105)),0)</f>
        <v>#REF!</v>
      </c>
      <c r="EU105" s="16" t="s">
        <v>769</v>
      </c>
      <c r="EV105" s="16" t="s">
        <v>775</v>
      </c>
      <c r="EW105" s="16" t="e">
        <f>_xlfn.IFNA(INDEX(#REF!,MATCH(E105,#REF!,0)),0)</f>
        <v>#REF!</v>
      </c>
      <c r="EX105" s="16"/>
      <c r="EY105" s="18">
        <v>0</v>
      </c>
      <c r="EZ105" s="18">
        <v>0</v>
      </c>
      <c r="FA105" s="18">
        <v>0</v>
      </c>
      <c r="FB105" s="19">
        <v>0</v>
      </c>
      <c r="FC105" s="19">
        <v>0</v>
      </c>
      <c r="FD105" s="25">
        <f t="shared" si="232"/>
        <v>0</v>
      </c>
      <c r="FE105" s="25">
        <f t="shared" si="378"/>
        <v>0</v>
      </c>
      <c r="FF105" s="18">
        <v>0.1</v>
      </c>
      <c r="FG105" s="18">
        <v>2</v>
      </c>
      <c r="FH105" s="18">
        <v>1</v>
      </c>
      <c r="FI105" s="25">
        <f t="shared" si="379"/>
        <v>1.2</v>
      </c>
      <c r="FJ105" s="18">
        <v>0</v>
      </c>
      <c r="FK105" s="18">
        <v>0</v>
      </c>
      <c r="FL105" s="18">
        <v>0.2</v>
      </c>
      <c r="FM105" s="18">
        <v>1.4</v>
      </c>
      <c r="FN105" s="18">
        <v>0</v>
      </c>
      <c r="FO105" s="25">
        <f t="shared" si="380"/>
        <v>1.4</v>
      </c>
      <c r="FP105" s="18">
        <v>1.4999999999999999E-2</v>
      </c>
      <c r="FQ105" s="18">
        <v>1</v>
      </c>
      <c r="FR105" s="25">
        <f t="shared" si="233"/>
        <v>36</v>
      </c>
      <c r="FS105" s="25">
        <f t="shared" si="234"/>
        <v>0.52500000000000002</v>
      </c>
      <c r="FT105" s="25">
        <f t="shared" si="235"/>
        <v>36.524999999999999</v>
      </c>
      <c r="FU105" s="25">
        <f t="shared" si="236"/>
        <v>-0.97500000000004405</v>
      </c>
      <c r="FV105" s="25" t="str">
        <f t="shared" si="381"/>
        <v>Thêm 01</v>
      </c>
      <c r="FW105" s="25">
        <f t="shared" si="382"/>
        <v>0.04</v>
      </c>
      <c r="FX105" s="16"/>
      <c r="FY105" s="16"/>
      <c r="FZ105" s="16"/>
      <c r="GA105" s="16"/>
      <c r="GB105" s="19">
        <v>0</v>
      </c>
      <c r="GC105" s="19">
        <v>0</v>
      </c>
      <c r="GD105" s="19">
        <v>0</v>
      </c>
      <c r="GE105" s="19">
        <v>0</v>
      </c>
      <c r="GF105" s="19">
        <v>0</v>
      </c>
      <c r="GG105" s="19">
        <v>0</v>
      </c>
      <c r="GH105" s="19">
        <v>0</v>
      </c>
      <c r="GI105" s="19">
        <v>0</v>
      </c>
      <c r="GJ105" s="19">
        <v>0</v>
      </c>
      <c r="GK105" s="19">
        <v>0</v>
      </c>
      <c r="GL105" s="25">
        <f t="shared" si="237"/>
        <v>0</v>
      </c>
      <c r="GM105" s="25">
        <f t="shared" si="383"/>
        <v>0</v>
      </c>
      <c r="GN105" s="19">
        <v>0</v>
      </c>
      <c r="GO105" s="19">
        <v>0</v>
      </c>
      <c r="GP105" s="19">
        <v>0</v>
      </c>
      <c r="GQ105" s="19">
        <v>0</v>
      </c>
      <c r="GR105" s="1" t="e">
        <f>_xlfn.IFNA(INDEX(#REF!,MATCH(E105,#REF!,0)),0)</f>
        <v>#REF!</v>
      </c>
      <c r="GS105" s="16"/>
      <c r="GT105" s="18">
        <v>0</v>
      </c>
      <c r="GU105" s="18">
        <v>0</v>
      </c>
      <c r="GV105" s="18">
        <v>0</v>
      </c>
      <c r="GW105" s="18">
        <v>0</v>
      </c>
      <c r="GX105" s="25">
        <f t="shared" si="238"/>
        <v>0</v>
      </c>
      <c r="GY105" s="25">
        <f t="shared" si="239"/>
        <v>0</v>
      </c>
      <c r="GZ105" s="25">
        <f t="shared" si="384"/>
        <v>0</v>
      </c>
      <c r="HA105" s="1" t="e" cm="1">
        <f t="array" ref="HA105">INDEX(#REF!,MATCH(EJ105&amp;EK105&amp;HD105&amp;HE105&amp;HF105,#REF!&amp;#REF!&amp;#REF!&amp;#REF!&amp;#REF!,0))</f>
        <v>#REF!</v>
      </c>
      <c r="HB105" s="16"/>
      <c r="HC105" s="25">
        <f t="shared" si="385"/>
        <v>0</v>
      </c>
      <c r="HD105" s="18">
        <v>0</v>
      </c>
      <c r="HE105" s="18">
        <v>0</v>
      </c>
      <c r="HF105" s="18">
        <v>0</v>
      </c>
      <c r="HG105" s="1" t="e" cm="1">
        <f t="array" ref="HG105">INDEX(#REF!,MATCH(EJ105&amp;EK105&amp;HJ105&amp;HK105&amp;HL105,#REF!&amp;#REF!&amp;#REF!&amp;#REF!&amp;#REF!,0))</f>
        <v>#REF!</v>
      </c>
      <c r="HH105" s="16"/>
      <c r="HI105" s="25">
        <f t="shared" si="386"/>
        <v>0</v>
      </c>
      <c r="HJ105" s="25">
        <f t="shared" si="387"/>
        <v>0</v>
      </c>
      <c r="HK105" s="19">
        <v>0</v>
      </c>
      <c r="HL105" s="19">
        <v>0</v>
      </c>
      <c r="HM105" s="18">
        <v>0.01</v>
      </c>
      <c r="HN105" s="18">
        <v>1</v>
      </c>
      <c r="HO105" s="25">
        <f t="shared" si="388"/>
        <v>0</v>
      </c>
      <c r="HP105" s="25">
        <f t="shared" si="389"/>
        <v>0</v>
      </c>
      <c r="HQ105" s="25">
        <f t="shared" si="390"/>
        <v>0</v>
      </c>
      <c r="HR105" s="25">
        <f t="shared" si="391"/>
        <v>0</v>
      </c>
      <c r="HS105" s="25">
        <f t="shared" si="392"/>
        <v>0</v>
      </c>
      <c r="HT105" s="19">
        <v>0</v>
      </c>
      <c r="HU105" s="19">
        <v>0</v>
      </c>
      <c r="HV105" s="19">
        <v>0</v>
      </c>
      <c r="HW105" s="25">
        <f t="shared" si="393"/>
        <v>0</v>
      </c>
      <c r="HX105" s="19">
        <v>0</v>
      </c>
      <c r="HY105" s="19">
        <v>0</v>
      </c>
      <c r="HZ105" s="18">
        <v>24.96</v>
      </c>
      <c r="IA105" s="20">
        <f>ROUND(IF(EN105="Cống tròn",IF(EN105="Cống tròn",IF(EU105="Không có móng",IQ105-FF105,IF(EU105="Đế",IP105-FN105,IF(OR(EU105="Móng bê tông",EU105="Móng bê tông kết hợp đế"),II105-FJ105,0))),0),IF(EN105="Cống hộp",IF(AND(EN105="Cống hộp",EU105="Không có móng"),IQ105-GF105,IF(AND(EN105="Cống hộp",EU105="Móng bê tông"),IJ105-GB105,0)),IF(OR(EN105="Rãnh xây",EN105="Rãnh bê tông"),IF(OR(EN105="Rãnh xây",EN105="Rãnh bê tông"),IK105-GB105,0),IF(EN105="Ống nhựa",IF(AND(EN105="Ống nhựa",EU105="Không đắp cát"),IQ105-HT105,IF(AND(EN105="Ống nhựa",EU105="Đắp cát"),IH105-HX105,0)),IF(EN105="Rãnh thang",IF(EN105="Rãnh thang",IF(EU105="Móng bê tông",#REF!-#REF!,IQ105),0),0))))),2)</f>
        <v>23.36</v>
      </c>
      <c r="IB105" s="20">
        <f t="shared" si="394"/>
        <v>1.6000000000000014</v>
      </c>
      <c r="IC105" s="20">
        <f t="shared" si="240"/>
        <v>23.36</v>
      </c>
      <c r="ID105" s="20">
        <f t="shared" si="241"/>
        <v>0</v>
      </c>
      <c r="IE105" s="20">
        <f t="shared" si="242"/>
        <v>0</v>
      </c>
      <c r="IF105" s="20">
        <f t="shared" si="243"/>
        <v>0</v>
      </c>
      <c r="IG105" s="20">
        <f>IF(EN105="Rãnh thang",IF(AND(EN105="Rãnh thang",EU105="Móng bê tông"),IQ105-#REF!,0),IF(EN105="Ống nhựa",IF(AND(EN105="Ống nhựa",EU105="Đắp cát"),IQ105-HT105,0),IF(EN105="Cống tròn",IF(EN105="Cống tròn",IF(OR(EU105="Móng bê tông",EU105="Móng bê tông kết hợp đế"),IM105-FL105,0),0),IF(EN105="Cống hộp",IF(AND(EN105="Cống hộp",EU105="Móng bê tông"),IN105-GD105,0),IF(OR(EN105="Rãnh xây",EN105="Rãnh bê tông"),IF(AND(EN105="Rãnh xây",EU105="Móng bê tông"),IO105-GD105,IF(AND(EN105="Rãnh bê tông",EU105="Móng bê tông"),IO105-GD105,0)),0)))))</f>
        <v>23.36</v>
      </c>
      <c r="IH105" s="20">
        <f t="shared" si="244"/>
        <v>0</v>
      </c>
      <c r="II105" s="20">
        <f t="shared" si="245"/>
        <v>23.36</v>
      </c>
      <c r="IJ105" s="20">
        <f t="shared" si="246"/>
        <v>0</v>
      </c>
      <c r="IK105" s="20">
        <f t="shared" si="247"/>
        <v>0</v>
      </c>
      <c r="IL105" s="20">
        <f t="shared" si="248"/>
        <v>23.56</v>
      </c>
      <c r="IM105" s="20">
        <f t="shared" si="249"/>
        <v>23.56</v>
      </c>
      <c r="IN105" s="20">
        <f t="shared" si="250"/>
        <v>0</v>
      </c>
      <c r="IO105" s="20">
        <f t="shared" si="251"/>
        <v>0</v>
      </c>
      <c r="IP105" s="20">
        <f t="shared" si="252"/>
        <v>0</v>
      </c>
      <c r="IQ105" s="18">
        <v>23.66</v>
      </c>
      <c r="IR105" s="25">
        <f t="shared" si="395"/>
        <v>0</v>
      </c>
      <c r="IS105" s="25">
        <f t="shared" si="253"/>
        <v>0</v>
      </c>
      <c r="IT105" s="25">
        <f t="shared" si="254"/>
        <v>0</v>
      </c>
      <c r="IU105" s="25">
        <f>ROUND(IF(EN105="Cống tròn",IF(EN105="Cống tròn",IV105+FF105,0),IF(EN105="Cống hộp",IF(EN105="Cống hộp",IV105+GP105,0),IF(OR(EN105="Rãnh xây",EN105="Rãnh bê tông"),IF(OR(EN105="Rãnh xây",EN105="Rãnh bê tông"),IV105+GP105,0),IF(EN105="ống nhựa",IF(EN105="Ống nhựa",IV105+HT105,0),IF(EN105="Rãnh thang",IF(EN105="Rãnh thang",IQ105+#REF!,0),0))))),2)</f>
        <v>24.69</v>
      </c>
      <c r="IV105" s="18">
        <v>24.59</v>
      </c>
      <c r="IW105" s="25">
        <f t="shared" si="255"/>
        <v>24.69</v>
      </c>
      <c r="IX105" s="25">
        <f t="shared" si="256"/>
        <v>0</v>
      </c>
      <c r="IY105" s="25">
        <f t="shared" si="257"/>
        <v>0</v>
      </c>
      <c r="IZ105" s="25">
        <f t="shared" si="258"/>
        <v>0</v>
      </c>
      <c r="JA105" s="25">
        <f t="shared" si="259"/>
        <v>0</v>
      </c>
      <c r="JB105" s="18">
        <v>24.89</v>
      </c>
      <c r="JC105" s="20">
        <f>ROUND(IF(EN105="Cống tròn",IF(EN105="Cống tròn",IF(EU105="Không có móng",JS105-FF105,IF(EU105="Đế",JR105-FN105,IF(OR(EU105="Móng bê tông",EU105="Móng bê tông kết hợp đế"),JK105-FJ105,0))),0),IF(EN105="Cống hộp",IF(AND(EN105="Cống hộp",EU105="Không có móng"),JS105-GF105,IF(AND(EN105="Cống hộp",EU105="Móng bê tông"),JL105-GB105,0)),IF(OR(EN105="Rãnh xây",EN105="Rãnh bê tông"),IF(OR(EN105="Rãnh xây",EN105="Rãnh bê tông"),JM105-GB105,0),IF(EN105="Ống nhựa",IF(AND(EN105="Ống nhựa",EU105="Không đắp cát"),JS105-HT105,IF(AND(EN105="Ống nhựa",EU105="Đắp cát"),JJ105-HX105,0)),IF(EN105="Rãnh thang",IF(EN105="Rãnh thang",IF(EU105="Móng bê tông",#REF!-#REF!,JS105),0),0))))),2)</f>
        <v>23.29</v>
      </c>
      <c r="JD105" s="20">
        <f t="shared" si="396"/>
        <v>1.6000000000000014</v>
      </c>
      <c r="JE105" s="20">
        <f t="shared" si="260"/>
        <v>23.29</v>
      </c>
      <c r="JF105" s="20">
        <f t="shared" si="261"/>
        <v>0</v>
      </c>
      <c r="JG105" s="20">
        <f t="shared" si="262"/>
        <v>0</v>
      </c>
      <c r="JH105" s="20">
        <f t="shared" si="263"/>
        <v>0</v>
      </c>
      <c r="JI105" s="20">
        <f>IF(EN105="Rãnh thang",IF(AND(EN105="Rãnh thang",EU105="Móng bê tông"),JS105-#REF!,0),IF(EN105="Ống nhựa",IF(AND(EN105="Ống nhựa",EU105="Đắp cát"),JS105-HT105,0),IF(EN105="Cống tròn",IF(EN105="Cống tròn",IF(OR(EU105="Móng bê tông",EU105="Móng bê tông kết hợp đế"),JO105-FL105,0),0),IF(EN105="Cống hộp",IF(AND(EN105="Cống hộp",EU105="Móng bê tông"),JP105-GD105,0),IF(OR(EN105="Rãnh xây",EN105="Rãnh bê tông"),IF(AND(EN105="Rãnh xây",EU105="Móng bê tông"),JQ105-GD105,IF(AND(EN105="Rãnh bê tông",EU105="Móng bê tông"),JQ105-GD105,0)),0)))))</f>
        <v>23.29</v>
      </c>
      <c r="JJ105" s="20">
        <f t="shared" si="264"/>
        <v>0</v>
      </c>
      <c r="JK105" s="20">
        <f t="shared" si="265"/>
        <v>23.29</v>
      </c>
      <c r="JL105" s="20">
        <f t="shared" si="266"/>
        <v>0</v>
      </c>
      <c r="JM105" s="20">
        <f t="shared" si="267"/>
        <v>0</v>
      </c>
      <c r="JN105" s="20">
        <f t="shared" si="268"/>
        <v>23.49</v>
      </c>
      <c r="JO105" s="20">
        <f t="shared" si="269"/>
        <v>23.49</v>
      </c>
      <c r="JP105" s="20">
        <f t="shared" si="270"/>
        <v>0</v>
      </c>
      <c r="JQ105" s="20">
        <f t="shared" si="271"/>
        <v>0</v>
      </c>
      <c r="JR105" s="20">
        <f t="shared" si="272"/>
        <v>0</v>
      </c>
      <c r="JS105" s="26">
        <v>23.59</v>
      </c>
      <c r="JT105" s="25">
        <f t="shared" si="397"/>
        <v>0</v>
      </c>
      <c r="JU105" s="25">
        <f t="shared" si="273"/>
        <v>0</v>
      </c>
      <c r="JV105" s="25">
        <f t="shared" si="274"/>
        <v>0</v>
      </c>
      <c r="JW105" s="25">
        <f>ROUND(IF(EN105="Cống tròn",IF(EN105="Cống tròn",JX105+FF105,0),IF(EN105="Cống hộp",IF(EN105="Cống hộp",JX105+GP105,0),IF(OR(EN105="Rãnh xây",EN105="Rãnh bê tông"),IF(OR(EN105="Rãnh xây",EN105="Rãnh bê tông"),JX105+GP105,0),IF(EN105="ống nhựa",IF(EN105="Ống nhựa",JX105+HT105,0),IF(EN105="Rãnh thang",IF(EN105="Rãnh thang",JS105+#REF!,0),0))))),2)</f>
        <v>24.69</v>
      </c>
      <c r="JX105" s="27">
        <v>24.59</v>
      </c>
      <c r="JY105" s="25">
        <f t="shared" si="275"/>
        <v>24.69</v>
      </c>
      <c r="JZ105" s="25">
        <f t="shared" si="276"/>
        <v>0</v>
      </c>
      <c r="KA105" s="25">
        <f t="shared" si="277"/>
        <v>0</v>
      </c>
      <c r="KB105" s="25">
        <f t="shared" si="278"/>
        <v>0</v>
      </c>
      <c r="KC105" s="25">
        <f t="shared" si="279"/>
        <v>0</v>
      </c>
      <c r="KD105" s="28" t="s">
        <v>98</v>
      </c>
      <c r="KE105" s="27">
        <v>0</v>
      </c>
      <c r="KF105" s="25">
        <f t="shared" si="280"/>
        <v>1.6000000000000014</v>
      </c>
      <c r="KG105" s="25">
        <f t="shared" si="398"/>
        <v>1.6000000000000014</v>
      </c>
      <c r="KH105" s="27">
        <v>0</v>
      </c>
      <c r="KI105" s="25">
        <f t="shared" si="281"/>
        <v>1.6000000000000014</v>
      </c>
      <c r="KJ105" s="25">
        <f t="shared" si="399"/>
        <v>1.6000000000000014</v>
      </c>
      <c r="KK105" s="25">
        <f t="shared" si="282"/>
        <v>0</v>
      </c>
      <c r="KL105" s="25">
        <f t="shared" si="283"/>
        <v>0</v>
      </c>
      <c r="KM105" s="25">
        <f t="shared" si="400"/>
        <v>0</v>
      </c>
      <c r="KN105" s="25">
        <f t="shared" si="284"/>
        <v>0</v>
      </c>
      <c r="KO105" s="25">
        <f t="shared" si="285"/>
        <v>0</v>
      </c>
      <c r="KP105" s="25">
        <f t="shared" si="401"/>
        <v>0</v>
      </c>
      <c r="KQ105" s="25">
        <f t="shared" si="286"/>
        <v>0.2</v>
      </c>
      <c r="KR105" s="25">
        <f t="shared" si="287"/>
        <v>0.2</v>
      </c>
      <c r="KS105" s="25">
        <f t="shared" si="402"/>
        <v>0.2</v>
      </c>
      <c r="KT105" s="25">
        <f t="shared" si="288"/>
        <v>0</v>
      </c>
      <c r="KU105" s="25">
        <f t="shared" si="289"/>
        <v>0</v>
      </c>
      <c r="KV105" s="25">
        <f t="shared" si="403"/>
        <v>0</v>
      </c>
      <c r="KW105" s="25">
        <f t="shared" si="290"/>
        <v>0</v>
      </c>
      <c r="KX105" s="25">
        <f t="shared" si="291"/>
        <v>0</v>
      </c>
      <c r="KY105" s="25">
        <f t="shared" si="404"/>
        <v>0</v>
      </c>
      <c r="KZ105" s="25">
        <f t="shared" si="292"/>
        <v>0</v>
      </c>
      <c r="LA105" s="25">
        <f t="shared" si="293"/>
        <v>0</v>
      </c>
      <c r="LB105" s="25">
        <f t="shared" si="405"/>
        <v>0</v>
      </c>
      <c r="LC105" s="25">
        <f t="shared" si="294"/>
        <v>1.4</v>
      </c>
      <c r="LD105" s="25">
        <f t="shared" si="295"/>
        <v>1.4</v>
      </c>
      <c r="LE105" s="25">
        <f t="shared" si="406"/>
        <v>1.4</v>
      </c>
      <c r="LF105" s="25">
        <f t="shared" si="296"/>
        <v>0</v>
      </c>
      <c r="LG105" s="25">
        <f t="shared" si="297"/>
        <v>0</v>
      </c>
      <c r="LH105" s="25">
        <f t="shared" si="407"/>
        <v>0</v>
      </c>
      <c r="LI105" s="25">
        <f t="shared" si="298"/>
        <v>0</v>
      </c>
      <c r="LJ105" s="25">
        <f t="shared" si="299"/>
        <v>0</v>
      </c>
      <c r="LK105" s="25">
        <f t="shared" si="408"/>
        <v>0</v>
      </c>
      <c r="LL105" s="25">
        <f t="shared" si="300"/>
        <v>0</v>
      </c>
      <c r="LM105" s="25">
        <f t="shared" si="301"/>
        <v>0</v>
      </c>
      <c r="LN105" s="25">
        <f t="shared" si="409"/>
        <v>0</v>
      </c>
      <c r="LO105" s="25">
        <f t="shared" si="302"/>
        <v>0</v>
      </c>
      <c r="LP105" s="25">
        <f t="shared" si="303"/>
        <v>0</v>
      </c>
      <c r="LQ105" s="25">
        <f t="shared" si="410"/>
        <v>0</v>
      </c>
      <c r="LR105" s="25">
        <f t="shared" si="304"/>
        <v>0</v>
      </c>
      <c r="LS105" s="25">
        <f t="shared" si="305"/>
        <v>0</v>
      </c>
      <c r="LT105" s="25">
        <f t="shared" si="411"/>
        <v>0</v>
      </c>
      <c r="LU105" s="25">
        <f t="shared" si="306"/>
        <v>0</v>
      </c>
      <c r="LV105" s="25">
        <f t="shared" si="307"/>
        <v>0</v>
      </c>
      <c r="LW105" s="25">
        <f t="shared" si="412"/>
        <v>0</v>
      </c>
      <c r="LX105" s="25">
        <f t="shared" si="308"/>
        <v>0</v>
      </c>
      <c r="LY105" s="25">
        <f t="shared" si="309"/>
        <v>0</v>
      </c>
      <c r="LZ105" s="25">
        <f t="shared" si="413"/>
        <v>0</v>
      </c>
      <c r="MA105" s="25">
        <f t="shared" si="310"/>
        <v>0</v>
      </c>
      <c r="MB105" s="25">
        <f t="shared" si="311"/>
        <v>0</v>
      </c>
      <c r="MC105" s="25">
        <f t="shared" si="414"/>
        <v>0</v>
      </c>
      <c r="MD105" s="25">
        <f t="shared" si="312"/>
        <v>0</v>
      </c>
      <c r="ME105" s="25">
        <f t="shared" si="313"/>
        <v>0</v>
      </c>
      <c r="MF105" s="25">
        <f t="shared" si="415"/>
        <v>0</v>
      </c>
      <c r="MG105" s="25">
        <f t="shared" si="314"/>
        <v>0</v>
      </c>
      <c r="MH105" s="25">
        <f t="shared" si="315"/>
        <v>0</v>
      </c>
      <c r="MI105" s="25">
        <f t="shared" si="416"/>
        <v>0</v>
      </c>
      <c r="MJ105" s="25">
        <f t="shared" si="316"/>
        <v>0</v>
      </c>
      <c r="MK105" s="25">
        <f t="shared" si="317"/>
        <v>0</v>
      </c>
      <c r="ML105" s="25">
        <f t="shared" si="417"/>
        <v>0</v>
      </c>
      <c r="MM105" s="25">
        <f t="shared" si="318"/>
        <v>0</v>
      </c>
      <c r="MN105" s="25">
        <f t="shared" si="319"/>
        <v>0</v>
      </c>
      <c r="MO105" s="25">
        <f t="shared" si="418"/>
        <v>0</v>
      </c>
      <c r="MP105" s="25">
        <f t="shared" si="320"/>
        <v>0</v>
      </c>
      <c r="MQ105" s="25">
        <f t="shared" si="321"/>
        <v>0</v>
      </c>
      <c r="MR105" s="25">
        <f t="shared" si="419"/>
        <v>0</v>
      </c>
      <c r="MS105" s="29">
        <v>1.4</v>
      </c>
      <c r="MT105" s="29">
        <v>0</v>
      </c>
      <c r="MU105" s="29">
        <v>1</v>
      </c>
      <c r="MV105" s="29">
        <v>1</v>
      </c>
      <c r="MW105" s="25">
        <f t="shared" si="322"/>
        <v>1.4</v>
      </c>
      <c r="MX105" s="25">
        <f t="shared" si="323"/>
        <v>2.2400000000000002</v>
      </c>
      <c r="MY105" s="25">
        <f t="shared" si="324"/>
        <v>0</v>
      </c>
      <c r="MZ105" s="25">
        <f t="shared" si="325"/>
        <v>0</v>
      </c>
      <c r="NA105" s="25">
        <f t="shared" si="326"/>
        <v>1.4</v>
      </c>
      <c r="NB105" s="25">
        <f t="shared" si="327"/>
        <v>2.2400000000000002</v>
      </c>
      <c r="NC105" s="25">
        <f t="shared" si="328"/>
        <v>0</v>
      </c>
      <c r="ND105" s="25">
        <f t="shared" si="329"/>
        <v>0</v>
      </c>
      <c r="NE105" s="25">
        <f t="shared" si="420"/>
        <v>1.4</v>
      </c>
      <c r="NF105" s="25">
        <f t="shared" si="420"/>
        <v>2.2400000000000002</v>
      </c>
      <c r="NG105" s="25">
        <f t="shared" si="420"/>
        <v>0</v>
      </c>
      <c r="NH105" s="25">
        <f t="shared" si="420"/>
        <v>0</v>
      </c>
      <c r="NI105" s="25">
        <f t="shared" si="330"/>
        <v>84</v>
      </c>
      <c r="NJ105" s="25">
        <f t="shared" si="331"/>
        <v>0</v>
      </c>
      <c r="NK105" s="25">
        <f t="shared" si="332"/>
        <v>84</v>
      </c>
      <c r="NL105" s="25">
        <f t="shared" si="333"/>
        <v>68.2</v>
      </c>
      <c r="NM105" s="25">
        <f t="shared" si="334"/>
        <v>0</v>
      </c>
      <c r="NN105" s="25">
        <f t="shared" si="421"/>
        <v>68.2</v>
      </c>
      <c r="NO105" s="25">
        <f t="shared" si="335"/>
        <v>0</v>
      </c>
      <c r="NP105" s="25">
        <f t="shared" si="336"/>
        <v>0</v>
      </c>
      <c r="NQ105" s="25">
        <f t="shared" si="422"/>
        <v>0</v>
      </c>
      <c r="NR105" s="25">
        <f t="shared" si="337"/>
        <v>0</v>
      </c>
      <c r="NS105" s="25">
        <f t="shared" si="338"/>
        <v>0</v>
      </c>
      <c r="NT105" s="25">
        <f t="shared" si="423"/>
        <v>0</v>
      </c>
      <c r="NU105" s="25">
        <f t="shared" si="339"/>
        <v>0</v>
      </c>
      <c r="NV105" s="25">
        <f t="shared" si="340"/>
        <v>0</v>
      </c>
      <c r="NW105" s="25">
        <f t="shared" si="424"/>
        <v>0</v>
      </c>
      <c r="NX105" s="25">
        <f t="shared" si="425"/>
        <v>68.2</v>
      </c>
      <c r="NY105" s="25">
        <f t="shared" si="425"/>
        <v>0</v>
      </c>
      <c r="NZ105" s="25">
        <f t="shared" si="426"/>
        <v>68.2</v>
      </c>
      <c r="OA105" s="25">
        <f t="shared" si="427"/>
        <v>15.8</v>
      </c>
      <c r="OB105" s="25">
        <f t="shared" si="427"/>
        <v>0</v>
      </c>
      <c r="OC105" s="25">
        <f t="shared" si="428"/>
        <v>15.8</v>
      </c>
      <c r="OD105" s="25">
        <f t="shared" si="429"/>
        <v>68.2</v>
      </c>
      <c r="OE105" s="25">
        <f t="shared" si="429"/>
        <v>0</v>
      </c>
      <c r="OF105" s="25">
        <f t="shared" si="429"/>
        <v>68.2</v>
      </c>
      <c r="OG105" s="25">
        <f t="shared" si="341"/>
        <v>0</v>
      </c>
      <c r="OH105" s="25">
        <f t="shared" si="342"/>
        <v>0</v>
      </c>
      <c r="OI105" s="25">
        <f t="shared" si="343"/>
        <v>0</v>
      </c>
      <c r="OJ105" s="25">
        <f t="shared" si="344"/>
        <v>0</v>
      </c>
      <c r="OK105" s="25">
        <f t="shared" si="345"/>
        <v>0</v>
      </c>
      <c r="OL105" s="25">
        <f t="shared" si="346"/>
        <v>0</v>
      </c>
      <c r="OM105" s="25">
        <f t="shared" si="430"/>
        <v>0</v>
      </c>
      <c r="ON105" s="25">
        <f t="shared" si="430"/>
        <v>0</v>
      </c>
      <c r="OO105" s="25">
        <f t="shared" si="430"/>
        <v>0</v>
      </c>
      <c r="OP105" s="25">
        <f t="shared" si="347"/>
        <v>0</v>
      </c>
      <c r="OQ105" s="25">
        <f t="shared" si="348"/>
        <v>0</v>
      </c>
      <c r="OR105" s="25">
        <f t="shared" si="431"/>
        <v>0</v>
      </c>
      <c r="OS105" s="19">
        <v>537590.97</v>
      </c>
      <c r="OT105" s="19">
        <v>2370663.34</v>
      </c>
    </row>
    <row r="106" spans="1:410" ht="33" customHeight="1" x14ac:dyDescent="0.25">
      <c r="A106" s="18"/>
      <c r="B106" s="18" t="s">
        <v>850</v>
      </c>
      <c r="C106" s="18">
        <v>1417.69</v>
      </c>
      <c r="D106" s="16" t="e">
        <f>_xlfn.IFNA(INDEX(#REF!,MATCH(E106,#REF!,0)),0)</f>
        <v>#REF!</v>
      </c>
      <c r="E106" s="18" t="s">
        <v>891</v>
      </c>
      <c r="F106" s="16" t="s">
        <v>765</v>
      </c>
      <c r="G106" s="16" t="s">
        <v>766</v>
      </c>
      <c r="H106" s="16" t="s">
        <v>767</v>
      </c>
      <c r="I106" s="16" t="s">
        <v>768</v>
      </c>
      <c r="J106" s="16" t="s">
        <v>769</v>
      </c>
      <c r="K106" s="16" t="s">
        <v>770</v>
      </c>
      <c r="L106" s="16" t="s">
        <v>771</v>
      </c>
      <c r="M106" s="18">
        <v>1.64</v>
      </c>
      <c r="N106" s="18">
        <v>1.94</v>
      </c>
      <c r="O106" s="18">
        <v>2.04</v>
      </c>
      <c r="P106" s="18">
        <v>2.34</v>
      </c>
      <c r="Q106" s="18">
        <v>0.1</v>
      </c>
      <c r="R106" s="18">
        <v>1.8399999999999999</v>
      </c>
      <c r="S106" s="18">
        <v>2.14</v>
      </c>
      <c r="T106" s="18">
        <v>0.2</v>
      </c>
      <c r="U106" s="18">
        <v>0</v>
      </c>
      <c r="V106" s="18">
        <v>0</v>
      </c>
      <c r="W106" s="18">
        <v>0</v>
      </c>
      <c r="X106" s="18">
        <v>1.64</v>
      </c>
      <c r="Y106" s="18">
        <v>1.9</v>
      </c>
      <c r="Z106" s="20">
        <f t="shared" si="349"/>
        <v>2.2000000000000002</v>
      </c>
      <c r="AA106" s="18">
        <v>0.22</v>
      </c>
      <c r="AB106" s="18">
        <v>0</v>
      </c>
      <c r="AC106" s="18">
        <v>0</v>
      </c>
      <c r="AD106" s="18">
        <v>0</v>
      </c>
      <c r="AE106" s="18">
        <v>0</v>
      </c>
      <c r="AF106" s="18">
        <v>0</v>
      </c>
      <c r="AG106" s="18">
        <v>1.2</v>
      </c>
      <c r="AH106" s="18">
        <v>1.5</v>
      </c>
      <c r="AI106" s="20">
        <f t="shared" si="350"/>
        <v>2.35</v>
      </c>
      <c r="AJ106" s="18">
        <v>0</v>
      </c>
      <c r="AK106" s="18">
        <v>0</v>
      </c>
      <c r="AL106" s="20">
        <f t="shared" si="351"/>
        <v>0</v>
      </c>
      <c r="AM106" s="18">
        <v>1.64</v>
      </c>
      <c r="AN106" s="18">
        <v>1.5</v>
      </c>
      <c r="AO106" s="18">
        <v>0.15</v>
      </c>
      <c r="AP106" s="18">
        <v>0.22</v>
      </c>
      <c r="AQ106" s="18">
        <v>1.64</v>
      </c>
      <c r="AR106" s="18">
        <v>1.72</v>
      </c>
      <c r="AS106" s="18">
        <v>0.12</v>
      </c>
      <c r="AT106" s="18">
        <v>0.11</v>
      </c>
      <c r="AU106" s="18">
        <v>0</v>
      </c>
      <c r="AV106" s="18">
        <v>1</v>
      </c>
      <c r="AW106" s="18">
        <v>0</v>
      </c>
      <c r="AX106" s="18">
        <v>0</v>
      </c>
      <c r="AY106" s="18">
        <v>0</v>
      </c>
      <c r="AZ106" s="18">
        <v>0</v>
      </c>
      <c r="BA106" s="18">
        <v>0</v>
      </c>
      <c r="BB106" s="18">
        <v>0</v>
      </c>
      <c r="BC106" s="18">
        <v>0</v>
      </c>
      <c r="BD106" s="18">
        <v>0</v>
      </c>
      <c r="BE106" s="18">
        <v>2</v>
      </c>
      <c r="BF106" s="18">
        <v>0</v>
      </c>
      <c r="BG106" s="18">
        <v>0</v>
      </c>
      <c r="BH106" s="18">
        <v>0</v>
      </c>
      <c r="BI106" s="18">
        <v>0</v>
      </c>
      <c r="BJ106" s="18">
        <v>0</v>
      </c>
      <c r="BK106" s="18">
        <v>0</v>
      </c>
      <c r="BL106" s="18">
        <v>0</v>
      </c>
      <c r="BM106" s="18">
        <v>0</v>
      </c>
      <c r="BN106" s="18">
        <v>0</v>
      </c>
      <c r="BO106" s="18">
        <v>0</v>
      </c>
      <c r="BP106" s="18">
        <v>0</v>
      </c>
      <c r="BQ106" s="18">
        <v>0</v>
      </c>
      <c r="BR106" s="18">
        <v>0</v>
      </c>
      <c r="BS106" s="18">
        <v>0</v>
      </c>
      <c r="BT106" s="18">
        <v>0</v>
      </c>
      <c r="BU106" s="18">
        <v>0</v>
      </c>
      <c r="BV106" s="18">
        <v>0</v>
      </c>
      <c r="BW106" s="18">
        <v>0</v>
      </c>
      <c r="BX106" s="18">
        <v>0</v>
      </c>
      <c r="BY106" s="18">
        <v>0</v>
      </c>
      <c r="BZ106" s="18">
        <v>0</v>
      </c>
      <c r="CA106" s="16" t="e">
        <f>_xlfn.IFNA(IF(RIGHT(D106,2)="=G",0,INDEX(#REF!,MATCH(E106,#REF!,0))),0)</f>
        <v>#REF!</v>
      </c>
      <c r="CB106" s="16" t="s">
        <v>776</v>
      </c>
      <c r="CC106" s="18">
        <v>0</v>
      </c>
      <c r="CD106" s="18">
        <v>0</v>
      </c>
      <c r="CE106" s="18">
        <v>1.4</v>
      </c>
      <c r="CF106" s="18">
        <v>0.85</v>
      </c>
      <c r="CG106" s="18">
        <v>0.12</v>
      </c>
      <c r="CH106" s="18">
        <v>2</v>
      </c>
      <c r="CI106" s="16" t="s">
        <v>98</v>
      </c>
      <c r="CJ106" s="18">
        <v>0</v>
      </c>
      <c r="CK106" s="20">
        <f t="shared" si="217"/>
        <v>1.9</v>
      </c>
      <c r="CL106" s="20">
        <f t="shared" si="352"/>
        <v>1.9</v>
      </c>
      <c r="CM106" s="18">
        <v>22.76</v>
      </c>
      <c r="CN106" s="18">
        <v>25.73</v>
      </c>
      <c r="CO106" s="18">
        <v>24.891000000000002</v>
      </c>
      <c r="CP106" s="22">
        <f t="shared" si="218"/>
        <v>24.89</v>
      </c>
      <c r="CQ106" s="22">
        <f t="shared" si="219"/>
        <v>22.99</v>
      </c>
      <c r="CR106" s="22">
        <f t="shared" si="353"/>
        <v>1.9</v>
      </c>
      <c r="CS106" s="22">
        <f t="shared" si="220"/>
        <v>23.09</v>
      </c>
      <c r="CT106" s="22">
        <f t="shared" si="221"/>
        <v>23.29</v>
      </c>
      <c r="CU106" s="18">
        <v>23.29</v>
      </c>
      <c r="CV106" s="22">
        <f t="shared" si="354"/>
        <v>2.2000000000000002</v>
      </c>
      <c r="CW106" s="22">
        <f t="shared" si="222"/>
        <v>0</v>
      </c>
      <c r="CX106" s="22">
        <f t="shared" si="223"/>
        <v>0</v>
      </c>
      <c r="CY106" s="22">
        <f t="shared" si="224"/>
        <v>25.46</v>
      </c>
      <c r="CZ106" s="22">
        <f t="shared" si="225"/>
        <v>25.61</v>
      </c>
      <c r="DA106" s="18">
        <v>25.73</v>
      </c>
      <c r="DB106" s="20">
        <f t="shared" si="355"/>
        <v>2.74</v>
      </c>
      <c r="DC106" s="20">
        <f t="shared" si="356"/>
        <v>0.84</v>
      </c>
      <c r="DD106" s="20">
        <f t="shared" si="357"/>
        <v>1.9000000000000004</v>
      </c>
      <c r="DE106" s="20">
        <f t="shared" si="226"/>
        <v>0.1</v>
      </c>
      <c r="DF106" s="20">
        <f t="shared" si="227"/>
        <v>0.2</v>
      </c>
      <c r="DG106" s="20">
        <f t="shared" si="228"/>
        <v>1.6</v>
      </c>
      <c r="DH106" s="20">
        <f t="shared" si="229"/>
        <v>0</v>
      </c>
      <c r="DI106" s="20">
        <f t="shared" si="230"/>
        <v>0</v>
      </c>
      <c r="DJ106" s="20">
        <f t="shared" si="231"/>
        <v>0</v>
      </c>
      <c r="DK106" s="20">
        <f t="shared" si="358"/>
        <v>1.9000000000000001</v>
      </c>
      <c r="DL106" s="20">
        <f t="shared" si="359"/>
        <v>0</v>
      </c>
      <c r="DM106" s="20">
        <f t="shared" si="360"/>
        <v>0</v>
      </c>
      <c r="DN106" s="20">
        <f t="shared" si="361"/>
        <v>0</v>
      </c>
      <c r="DO106" s="18">
        <v>2.54</v>
      </c>
      <c r="DP106" s="18">
        <v>0</v>
      </c>
      <c r="DQ106" s="18">
        <v>1</v>
      </c>
      <c r="DR106" s="18">
        <v>1</v>
      </c>
      <c r="DS106" s="25">
        <f t="shared" si="362"/>
        <v>2.54</v>
      </c>
      <c r="DT106" s="25">
        <f t="shared" si="363"/>
        <v>0</v>
      </c>
      <c r="DU106" s="25">
        <f t="shared" si="364"/>
        <v>4.83</v>
      </c>
      <c r="DV106" s="25">
        <f t="shared" si="365"/>
        <v>0</v>
      </c>
      <c r="DW106" s="25">
        <f t="shared" si="366"/>
        <v>4.83</v>
      </c>
      <c r="DX106" s="25">
        <f t="shared" si="367"/>
        <v>9.85</v>
      </c>
      <c r="DY106" s="25">
        <f t="shared" si="368"/>
        <v>0</v>
      </c>
      <c r="DZ106" s="25">
        <f t="shared" si="369"/>
        <v>9.85</v>
      </c>
      <c r="EA106" s="25">
        <f t="shared" si="370"/>
        <v>6.36</v>
      </c>
      <c r="EB106" s="25">
        <f t="shared" si="371"/>
        <v>0</v>
      </c>
      <c r="EC106" s="25">
        <f t="shared" si="372"/>
        <v>6.36</v>
      </c>
      <c r="ED106" s="25">
        <f t="shared" si="373"/>
        <v>3.49</v>
      </c>
      <c r="EE106" s="25">
        <f t="shared" si="373"/>
        <v>0</v>
      </c>
      <c r="EF106" s="25">
        <f t="shared" si="374"/>
        <v>3.49</v>
      </c>
      <c r="EG106" s="25">
        <f t="shared" si="375"/>
        <v>6.36</v>
      </c>
      <c r="EH106" s="25">
        <f t="shared" si="375"/>
        <v>0</v>
      </c>
      <c r="EI106" s="25">
        <f t="shared" si="376"/>
        <v>6.36</v>
      </c>
      <c r="EJ106" s="18">
        <v>1417.69</v>
      </c>
      <c r="EK106" s="18">
        <v>1378.99</v>
      </c>
      <c r="EL106" s="18" t="s">
        <v>891</v>
      </c>
      <c r="EM106" s="18" t="s">
        <v>892</v>
      </c>
      <c r="EN106" s="16" t="s">
        <v>774</v>
      </c>
      <c r="EO106" s="16" t="s">
        <v>132</v>
      </c>
      <c r="EP106" s="16" t="e">
        <f>IF(OR(EN106="Cống tròn",EN106="Cống hộp",EN106="Ống nhựa"),INDEX(#REF!,MATCH(E106,#REF!,0)),IF(OR(EN106="Rãnh xây",EN106="Rãnh bê tông"),INDEX(#REF!,MATCH(E106,#REF!,0)),0))</f>
        <v>#REF!</v>
      </c>
      <c r="EQ106" s="18">
        <v>37.500000000000043</v>
      </c>
      <c r="ER106" s="18">
        <v>1</v>
      </c>
      <c r="ES106" s="25">
        <f t="shared" si="377"/>
        <v>37</v>
      </c>
      <c r="ET106" s="1" t="e">
        <f>_xlfn.IFNA(IF(EN106="Cống tròn",INDEX(#REF!,MATCH(E106,#REF!,0)),IF(EN106="Cống hộp",INDEX(#REF!,MATCH(E106,#REF!,0)),EU106&amp;" ,"&amp;EV106)),0)</f>
        <v>#REF!</v>
      </c>
      <c r="EU106" s="16" t="s">
        <v>769</v>
      </c>
      <c r="EV106" s="16" t="s">
        <v>775</v>
      </c>
      <c r="EW106" s="16" t="e">
        <f>_xlfn.IFNA(INDEX(#REF!,MATCH(E106,#REF!,0)),0)</f>
        <v>#REF!</v>
      </c>
      <c r="EX106" s="16"/>
      <c r="EY106" s="18">
        <v>0</v>
      </c>
      <c r="EZ106" s="18">
        <v>0</v>
      </c>
      <c r="FA106" s="18">
        <v>0</v>
      </c>
      <c r="FB106" s="19">
        <v>0</v>
      </c>
      <c r="FC106" s="19">
        <v>0</v>
      </c>
      <c r="FD106" s="25">
        <f t="shared" si="232"/>
        <v>0</v>
      </c>
      <c r="FE106" s="25">
        <f t="shared" si="378"/>
        <v>0</v>
      </c>
      <c r="FF106" s="18">
        <v>0.1</v>
      </c>
      <c r="FG106" s="18">
        <v>2</v>
      </c>
      <c r="FH106" s="18">
        <v>1</v>
      </c>
      <c r="FI106" s="25">
        <f t="shared" si="379"/>
        <v>1.2</v>
      </c>
      <c r="FJ106" s="18">
        <v>0</v>
      </c>
      <c r="FK106" s="18">
        <v>0</v>
      </c>
      <c r="FL106" s="18">
        <v>0.2</v>
      </c>
      <c r="FM106" s="18">
        <v>1.4</v>
      </c>
      <c r="FN106" s="18">
        <v>0</v>
      </c>
      <c r="FO106" s="25">
        <f t="shared" si="380"/>
        <v>1.4</v>
      </c>
      <c r="FP106" s="18">
        <v>1.4999999999999999E-2</v>
      </c>
      <c r="FQ106" s="18">
        <v>1</v>
      </c>
      <c r="FR106" s="25">
        <f t="shared" si="233"/>
        <v>36</v>
      </c>
      <c r="FS106" s="25">
        <f t="shared" si="234"/>
        <v>0.52500000000000002</v>
      </c>
      <c r="FT106" s="25">
        <f t="shared" si="235"/>
        <v>36.524999999999999</v>
      </c>
      <c r="FU106" s="25">
        <f t="shared" si="236"/>
        <v>-0.97500000000004405</v>
      </c>
      <c r="FV106" s="25" t="str">
        <f t="shared" si="381"/>
        <v>Thêm 01</v>
      </c>
      <c r="FW106" s="25">
        <f t="shared" si="382"/>
        <v>0.04</v>
      </c>
      <c r="FX106" s="16"/>
      <c r="FY106" s="16"/>
      <c r="FZ106" s="16"/>
      <c r="GA106" s="16"/>
      <c r="GB106" s="19">
        <v>0</v>
      </c>
      <c r="GC106" s="19">
        <v>0</v>
      </c>
      <c r="GD106" s="19">
        <v>0</v>
      </c>
      <c r="GE106" s="19">
        <v>0</v>
      </c>
      <c r="GF106" s="19">
        <v>0</v>
      </c>
      <c r="GG106" s="19">
        <v>0</v>
      </c>
      <c r="GH106" s="19">
        <v>0</v>
      </c>
      <c r="GI106" s="19">
        <v>0</v>
      </c>
      <c r="GJ106" s="19">
        <v>0</v>
      </c>
      <c r="GK106" s="19">
        <v>0</v>
      </c>
      <c r="GL106" s="25">
        <f t="shared" si="237"/>
        <v>0</v>
      </c>
      <c r="GM106" s="25">
        <f t="shared" si="383"/>
        <v>0</v>
      </c>
      <c r="GN106" s="19">
        <v>0</v>
      </c>
      <c r="GO106" s="19">
        <v>0</v>
      </c>
      <c r="GP106" s="19">
        <v>0</v>
      </c>
      <c r="GQ106" s="19">
        <v>0</v>
      </c>
      <c r="GR106" s="1" t="e">
        <f>_xlfn.IFNA(INDEX(#REF!,MATCH(E106,#REF!,0)),0)</f>
        <v>#REF!</v>
      </c>
      <c r="GS106" s="16"/>
      <c r="GT106" s="18">
        <v>0</v>
      </c>
      <c r="GU106" s="18">
        <v>0</v>
      </c>
      <c r="GV106" s="18">
        <v>0</v>
      </c>
      <c r="GW106" s="18">
        <v>0</v>
      </c>
      <c r="GX106" s="25">
        <f t="shared" si="238"/>
        <v>0</v>
      </c>
      <c r="GY106" s="25">
        <f t="shared" si="239"/>
        <v>0</v>
      </c>
      <c r="GZ106" s="25">
        <f t="shared" si="384"/>
        <v>0</v>
      </c>
      <c r="HA106" s="1" t="e" cm="1">
        <f t="array" ref="HA106">INDEX(#REF!,MATCH(EJ106&amp;EK106&amp;HD106&amp;HE106&amp;HF106,#REF!&amp;#REF!&amp;#REF!&amp;#REF!&amp;#REF!,0))</f>
        <v>#REF!</v>
      </c>
      <c r="HB106" s="16"/>
      <c r="HC106" s="25">
        <f t="shared" si="385"/>
        <v>0</v>
      </c>
      <c r="HD106" s="18">
        <v>0</v>
      </c>
      <c r="HE106" s="18">
        <v>0</v>
      </c>
      <c r="HF106" s="18">
        <v>0</v>
      </c>
      <c r="HG106" s="1" t="e" cm="1">
        <f t="array" ref="HG106">INDEX(#REF!,MATCH(EJ106&amp;EK106&amp;HJ106&amp;HK106&amp;HL106,#REF!&amp;#REF!&amp;#REF!&amp;#REF!&amp;#REF!,0))</f>
        <v>#REF!</v>
      </c>
      <c r="HH106" s="16"/>
      <c r="HI106" s="25">
        <f t="shared" si="386"/>
        <v>0</v>
      </c>
      <c r="HJ106" s="25">
        <f t="shared" si="387"/>
        <v>0</v>
      </c>
      <c r="HK106" s="19">
        <v>0</v>
      </c>
      <c r="HL106" s="19">
        <v>0</v>
      </c>
      <c r="HM106" s="18">
        <v>0.01</v>
      </c>
      <c r="HN106" s="18">
        <v>1</v>
      </c>
      <c r="HO106" s="25">
        <f t="shared" si="388"/>
        <v>0</v>
      </c>
      <c r="HP106" s="25">
        <f t="shared" si="389"/>
        <v>0</v>
      </c>
      <c r="HQ106" s="25">
        <f t="shared" si="390"/>
        <v>0</v>
      </c>
      <c r="HR106" s="25">
        <f t="shared" si="391"/>
        <v>0</v>
      </c>
      <c r="HS106" s="25">
        <f t="shared" si="392"/>
        <v>0</v>
      </c>
      <c r="HT106" s="19">
        <v>0</v>
      </c>
      <c r="HU106" s="19">
        <v>0</v>
      </c>
      <c r="HV106" s="19">
        <v>0</v>
      </c>
      <c r="HW106" s="25">
        <f t="shared" si="393"/>
        <v>0</v>
      </c>
      <c r="HX106" s="19">
        <v>0</v>
      </c>
      <c r="HY106" s="19">
        <v>0</v>
      </c>
      <c r="HZ106" s="18">
        <v>24.89</v>
      </c>
      <c r="IA106" s="20">
        <f>ROUND(IF(EN106="Cống tròn",IF(EN106="Cống tròn",IF(EU106="Không có móng",IQ106-FF106,IF(EU106="Đế",IP106-FN106,IF(OR(EU106="Móng bê tông",EU106="Móng bê tông kết hợp đế"),II106-FJ106,0))),0),IF(EN106="Cống hộp",IF(AND(EN106="Cống hộp",EU106="Không có móng"),IQ106-GF106,IF(AND(EN106="Cống hộp",EU106="Móng bê tông"),IJ106-GB106,0)),IF(OR(EN106="Rãnh xây",EN106="Rãnh bê tông"),IF(OR(EN106="Rãnh xây",EN106="Rãnh bê tông"),IK106-GB106,0),IF(EN106="Ống nhựa",IF(AND(EN106="Ống nhựa",EU106="Không đắp cát"),IQ106-HT106,IF(AND(EN106="Ống nhựa",EU106="Đắp cát"),IH106-HX106,0)),IF(EN106="Rãnh thang",IF(EN106="Rãnh thang",IF(EU106="Móng bê tông",#REF!-#REF!,IQ106),0),0))))),2)</f>
        <v>23.29</v>
      </c>
      <c r="IB106" s="20">
        <f t="shared" si="394"/>
        <v>1.6000000000000014</v>
      </c>
      <c r="IC106" s="20">
        <f t="shared" si="240"/>
        <v>23.29</v>
      </c>
      <c r="ID106" s="20">
        <f t="shared" si="241"/>
        <v>0</v>
      </c>
      <c r="IE106" s="20">
        <f t="shared" si="242"/>
        <v>0</v>
      </c>
      <c r="IF106" s="20">
        <f t="shared" si="243"/>
        <v>0</v>
      </c>
      <c r="IG106" s="20">
        <f>IF(EN106="Rãnh thang",IF(AND(EN106="Rãnh thang",EU106="Móng bê tông"),IQ106-#REF!,0),IF(EN106="Ống nhựa",IF(AND(EN106="Ống nhựa",EU106="Đắp cát"),IQ106-HT106,0),IF(EN106="Cống tròn",IF(EN106="Cống tròn",IF(OR(EU106="Móng bê tông",EU106="Móng bê tông kết hợp đế"),IM106-FL106,0),0),IF(EN106="Cống hộp",IF(AND(EN106="Cống hộp",EU106="Móng bê tông"),IN106-GD106,0),IF(OR(EN106="Rãnh xây",EN106="Rãnh bê tông"),IF(AND(EN106="Rãnh xây",EU106="Móng bê tông"),IO106-GD106,IF(AND(EN106="Rãnh bê tông",EU106="Móng bê tông"),IO106-GD106,0)),0)))))</f>
        <v>23.29</v>
      </c>
      <c r="IH106" s="20">
        <f t="shared" si="244"/>
        <v>0</v>
      </c>
      <c r="II106" s="20">
        <f t="shared" si="245"/>
        <v>23.29</v>
      </c>
      <c r="IJ106" s="20">
        <f t="shared" si="246"/>
        <v>0</v>
      </c>
      <c r="IK106" s="20">
        <f t="shared" si="247"/>
        <v>0</v>
      </c>
      <c r="IL106" s="20">
        <f t="shared" si="248"/>
        <v>23.49</v>
      </c>
      <c r="IM106" s="20">
        <f t="shared" si="249"/>
        <v>23.49</v>
      </c>
      <c r="IN106" s="20">
        <f t="shared" si="250"/>
        <v>0</v>
      </c>
      <c r="IO106" s="20">
        <f t="shared" si="251"/>
        <v>0</v>
      </c>
      <c r="IP106" s="20">
        <f t="shared" si="252"/>
        <v>0</v>
      </c>
      <c r="IQ106" s="18">
        <v>23.59</v>
      </c>
      <c r="IR106" s="25">
        <f t="shared" si="395"/>
        <v>0</v>
      </c>
      <c r="IS106" s="25">
        <f t="shared" si="253"/>
        <v>0</v>
      </c>
      <c r="IT106" s="25">
        <f t="shared" si="254"/>
        <v>0</v>
      </c>
      <c r="IU106" s="25">
        <f>ROUND(IF(EN106="Cống tròn",IF(EN106="Cống tròn",IV106+FF106,0),IF(EN106="Cống hộp",IF(EN106="Cống hộp",IV106+GP106,0),IF(OR(EN106="Rãnh xây",EN106="Rãnh bê tông"),IF(OR(EN106="Rãnh xây",EN106="Rãnh bê tông"),IV106+GP106,0),IF(EN106="ống nhựa",IF(EN106="Ống nhựa",IV106+HT106,0),IF(EN106="Rãnh thang",IF(EN106="Rãnh thang",IQ106+#REF!,0),0))))),2)</f>
        <v>24.63</v>
      </c>
      <c r="IV106" s="18">
        <v>24.53</v>
      </c>
      <c r="IW106" s="25">
        <f t="shared" si="255"/>
        <v>24.63</v>
      </c>
      <c r="IX106" s="25">
        <f t="shared" si="256"/>
        <v>0</v>
      </c>
      <c r="IY106" s="25">
        <f t="shared" si="257"/>
        <v>0</v>
      </c>
      <c r="IZ106" s="25">
        <f t="shared" si="258"/>
        <v>0</v>
      </c>
      <c r="JA106" s="25">
        <f t="shared" si="259"/>
        <v>0</v>
      </c>
      <c r="JB106" s="18">
        <v>25.67</v>
      </c>
      <c r="JC106" s="20">
        <f>ROUND(IF(EN106="Cống tròn",IF(EN106="Cống tròn",IF(EU106="Không có móng",JS106-FF106,IF(EU106="Đế",JR106-FN106,IF(OR(EU106="Móng bê tông",EU106="Móng bê tông kết hợp đế"),JK106-FJ106,0))),0),IF(EN106="Cống hộp",IF(AND(EN106="Cống hộp",EU106="Không có móng"),JS106-GF106,IF(AND(EN106="Cống hộp",EU106="Móng bê tông"),JL106-GB106,0)),IF(OR(EN106="Rãnh xây",EN106="Rãnh bê tông"),IF(OR(EN106="Rãnh xây",EN106="Rãnh bê tông"),JM106-GB106,0),IF(EN106="Ống nhựa",IF(AND(EN106="Ống nhựa",EU106="Không đắp cát"),JS106-HT106,IF(AND(EN106="Ống nhựa",EU106="Đắp cát"),JJ106-HX106,0)),IF(EN106="Rãnh thang",IF(EN106="Rãnh thang",IF(EU106="Móng bê tông",#REF!-#REF!,JS106),0),0))))),2)</f>
        <v>23.23</v>
      </c>
      <c r="JD106" s="20">
        <f t="shared" si="396"/>
        <v>2.4400000000000013</v>
      </c>
      <c r="JE106" s="20">
        <f t="shared" si="260"/>
        <v>23.23</v>
      </c>
      <c r="JF106" s="20">
        <f t="shared" si="261"/>
        <v>0</v>
      </c>
      <c r="JG106" s="20">
        <f t="shared" si="262"/>
        <v>0</v>
      </c>
      <c r="JH106" s="20">
        <f t="shared" si="263"/>
        <v>0</v>
      </c>
      <c r="JI106" s="20">
        <f>IF(EN106="Rãnh thang",IF(AND(EN106="Rãnh thang",EU106="Móng bê tông"),JS106-#REF!,0),IF(EN106="Ống nhựa",IF(AND(EN106="Ống nhựa",EU106="Đắp cát"),JS106-HT106,0),IF(EN106="Cống tròn",IF(EN106="Cống tròn",IF(OR(EU106="Móng bê tông",EU106="Móng bê tông kết hợp đế"),JO106-FL106,0),0),IF(EN106="Cống hộp",IF(AND(EN106="Cống hộp",EU106="Móng bê tông"),JP106-GD106,0),IF(OR(EN106="Rãnh xây",EN106="Rãnh bê tông"),IF(AND(EN106="Rãnh xây",EU106="Móng bê tông"),JQ106-GD106,IF(AND(EN106="Rãnh bê tông",EU106="Móng bê tông"),JQ106-GD106,0)),0)))))</f>
        <v>23.23</v>
      </c>
      <c r="JJ106" s="20">
        <f t="shared" si="264"/>
        <v>0</v>
      </c>
      <c r="JK106" s="20">
        <f t="shared" si="265"/>
        <v>23.23</v>
      </c>
      <c r="JL106" s="20">
        <f t="shared" si="266"/>
        <v>0</v>
      </c>
      <c r="JM106" s="20">
        <f t="shared" si="267"/>
        <v>0</v>
      </c>
      <c r="JN106" s="20">
        <f t="shared" si="268"/>
        <v>23.43</v>
      </c>
      <c r="JO106" s="20">
        <f t="shared" si="269"/>
        <v>23.43</v>
      </c>
      <c r="JP106" s="20">
        <f t="shared" si="270"/>
        <v>0</v>
      </c>
      <c r="JQ106" s="20">
        <f t="shared" si="271"/>
        <v>0</v>
      </c>
      <c r="JR106" s="20">
        <f t="shared" si="272"/>
        <v>0</v>
      </c>
      <c r="JS106" s="26">
        <v>23.53</v>
      </c>
      <c r="JT106" s="25">
        <f t="shared" si="397"/>
        <v>0</v>
      </c>
      <c r="JU106" s="25">
        <f t="shared" si="273"/>
        <v>0</v>
      </c>
      <c r="JV106" s="25">
        <f t="shared" si="274"/>
        <v>0</v>
      </c>
      <c r="JW106" s="25">
        <f>ROUND(IF(EN106="Cống tròn",IF(EN106="Cống tròn",JX106+FF106,0),IF(EN106="Cống hộp",IF(EN106="Cống hộp",JX106+GP106,0),IF(OR(EN106="Rãnh xây",EN106="Rãnh bê tông"),IF(OR(EN106="Rãnh xây",EN106="Rãnh bê tông"),JX106+GP106,0),IF(EN106="ống nhựa",IF(EN106="Ống nhựa",JX106+HT106,0),IF(EN106="Rãnh thang",IF(EN106="Rãnh thang",JS106+#REF!,0),0))))),2)</f>
        <v>24.63</v>
      </c>
      <c r="JX106" s="27">
        <v>24.53</v>
      </c>
      <c r="JY106" s="25">
        <f t="shared" si="275"/>
        <v>24.63</v>
      </c>
      <c r="JZ106" s="25">
        <f t="shared" si="276"/>
        <v>0</v>
      </c>
      <c r="KA106" s="25">
        <f t="shared" si="277"/>
        <v>0</v>
      </c>
      <c r="KB106" s="25">
        <f t="shared" si="278"/>
        <v>0</v>
      </c>
      <c r="KC106" s="25">
        <f t="shared" si="279"/>
        <v>0</v>
      </c>
      <c r="KD106" s="28" t="s">
        <v>98</v>
      </c>
      <c r="KE106" s="27">
        <v>0</v>
      </c>
      <c r="KF106" s="25">
        <f t="shared" si="280"/>
        <v>1.6000000000000014</v>
      </c>
      <c r="KG106" s="25">
        <f t="shared" si="398"/>
        <v>1.6000000000000014</v>
      </c>
      <c r="KH106" s="27">
        <v>0</v>
      </c>
      <c r="KI106" s="25">
        <f t="shared" si="281"/>
        <v>2.4400000000000013</v>
      </c>
      <c r="KJ106" s="25">
        <f t="shared" si="399"/>
        <v>2.4400000000000013</v>
      </c>
      <c r="KK106" s="25">
        <f t="shared" si="282"/>
        <v>0</v>
      </c>
      <c r="KL106" s="25">
        <f t="shared" si="283"/>
        <v>0</v>
      </c>
      <c r="KM106" s="25">
        <f t="shared" si="400"/>
        <v>0</v>
      </c>
      <c r="KN106" s="25">
        <f t="shared" si="284"/>
        <v>0</v>
      </c>
      <c r="KO106" s="25">
        <f t="shared" si="285"/>
        <v>0</v>
      </c>
      <c r="KP106" s="25">
        <f t="shared" si="401"/>
        <v>0</v>
      </c>
      <c r="KQ106" s="25">
        <f t="shared" si="286"/>
        <v>0.2</v>
      </c>
      <c r="KR106" s="25">
        <f t="shared" si="287"/>
        <v>0.2</v>
      </c>
      <c r="KS106" s="25">
        <f t="shared" si="402"/>
        <v>0.2</v>
      </c>
      <c r="KT106" s="25">
        <f t="shared" si="288"/>
        <v>0</v>
      </c>
      <c r="KU106" s="25">
        <f t="shared" si="289"/>
        <v>0</v>
      </c>
      <c r="KV106" s="25">
        <f t="shared" si="403"/>
        <v>0</v>
      </c>
      <c r="KW106" s="25">
        <f t="shared" si="290"/>
        <v>0</v>
      </c>
      <c r="KX106" s="25">
        <f t="shared" si="291"/>
        <v>0</v>
      </c>
      <c r="KY106" s="25">
        <f t="shared" si="404"/>
        <v>0</v>
      </c>
      <c r="KZ106" s="25">
        <f t="shared" si="292"/>
        <v>0</v>
      </c>
      <c r="LA106" s="25">
        <f t="shared" si="293"/>
        <v>0</v>
      </c>
      <c r="LB106" s="25">
        <f t="shared" si="405"/>
        <v>0</v>
      </c>
      <c r="LC106" s="25">
        <f t="shared" si="294"/>
        <v>1.4</v>
      </c>
      <c r="LD106" s="25">
        <f t="shared" si="295"/>
        <v>1.4</v>
      </c>
      <c r="LE106" s="25">
        <f t="shared" si="406"/>
        <v>1.4</v>
      </c>
      <c r="LF106" s="25">
        <f t="shared" si="296"/>
        <v>0</v>
      </c>
      <c r="LG106" s="25">
        <f t="shared" si="297"/>
        <v>0</v>
      </c>
      <c r="LH106" s="25">
        <f t="shared" si="407"/>
        <v>0</v>
      </c>
      <c r="LI106" s="25">
        <f t="shared" si="298"/>
        <v>0</v>
      </c>
      <c r="LJ106" s="25">
        <f t="shared" si="299"/>
        <v>0</v>
      </c>
      <c r="LK106" s="25">
        <f t="shared" si="408"/>
        <v>0</v>
      </c>
      <c r="LL106" s="25">
        <f t="shared" si="300"/>
        <v>0</v>
      </c>
      <c r="LM106" s="25">
        <f t="shared" si="301"/>
        <v>0</v>
      </c>
      <c r="LN106" s="25">
        <f t="shared" si="409"/>
        <v>0</v>
      </c>
      <c r="LO106" s="25">
        <f t="shared" si="302"/>
        <v>0</v>
      </c>
      <c r="LP106" s="25">
        <f t="shared" si="303"/>
        <v>0</v>
      </c>
      <c r="LQ106" s="25">
        <f t="shared" si="410"/>
        <v>0</v>
      </c>
      <c r="LR106" s="25">
        <f t="shared" si="304"/>
        <v>0</v>
      </c>
      <c r="LS106" s="25">
        <f t="shared" si="305"/>
        <v>0</v>
      </c>
      <c r="LT106" s="25">
        <f t="shared" si="411"/>
        <v>0</v>
      </c>
      <c r="LU106" s="25">
        <f t="shared" si="306"/>
        <v>0</v>
      </c>
      <c r="LV106" s="25">
        <f t="shared" si="307"/>
        <v>0</v>
      </c>
      <c r="LW106" s="25">
        <f t="shared" si="412"/>
        <v>0</v>
      </c>
      <c r="LX106" s="25">
        <f t="shared" si="308"/>
        <v>0</v>
      </c>
      <c r="LY106" s="25">
        <f t="shared" si="309"/>
        <v>0</v>
      </c>
      <c r="LZ106" s="25">
        <f t="shared" si="413"/>
        <v>0</v>
      </c>
      <c r="MA106" s="25">
        <f t="shared" si="310"/>
        <v>0</v>
      </c>
      <c r="MB106" s="25">
        <f t="shared" si="311"/>
        <v>0</v>
      </c>
      <c r="MC106" s="25">
        <f t="shared" si="414"/>
        <v>0</v>
      </c>
      <c r="MD106" s="25">
        <f t="shared" si="312"/>
        <v>0</v>
      </c>
      <c r="ME106" s="25">
        <f t="shared" si="313"/>
        <v>0</v>
      </c>
      <c r="MF106" s="25">
        <f t="shared" si="415"/>
        <v>0</v>
      </c>
      <c r="MG106" s="25">
        <f t="shared" si="314"/>
        <v>0</v>
      </c>
      <c r="MH106" s="25">
        <f t="shared" si="315"/>
        <v>0</v>
      </c>
      <c r="MI106" s="25">
        <f t="shared" si="416"/>
        <v>0</v>
      </c>
      <c r="MJ106" s="25">
        <f t="shared" si="316"/>
        <v>0</v>
      </c>
      <c r="MK106" s="25">
        <f t="shared" si="317"/>
        <v>0</v>
      </c>
      <c r="ML106" s="25">
        <f t="shared" si="417"/>
        <v>0</v>
      </c>
      <c r="MM106" s="25">
        <f t="shared" si="318"/>
        <v>0</v>
      </c>
      <c r="MN106" s="25">
        <f t="shared" si="319"/>
        <v>0</v>
      </c>
      <c r="MO106" s="25">
        <f t="shared" si="418"/>
        <v>0</v>
      </c>
      <c r="MP106" s="25">
        <f t="shared" si="320"/>
        <v>0</v>
      </c>
      <c r="MQ106" s="25">
        <f t="shared" si="321"/>
        <v>0</v>
      </c>
      <c r="MR106" s="25">
        <f t="shared" si="419"/>
        <v>0</v>
      </c>
      <c r="MS106" s="29">
        <v>1.4</v>
      </c>
      <c r="MT106" s="29">
        <v>0</v>
      </c>
      <c r="MU106" s="29">
        <v>1</v>
      </c>
      <c r="MV106" s="29">
        <v>1</v>
      </c>
      <c r="MW106" s="25">
        <f t="shared" si="322"/>
        <v>1.4</v>
      </c>
      <c r="MX106" s="25">
        <f t="shared" si="323"/>
        <v>2.2400000000000002</v>
      </c>
      <c r="MY106" s="25">
        <f t="shared" si="324"/>
        <v>0</v>
      </c>
      <c r="MZ106" s="25">
        <f t="shared" si="325"/>
        <v>0</v>
      </c>
      <c r="NA106" s="25">
        <f t="shared" si="326"/>
        <v>1.4</v>
      </c>
      <c r="NB106" s="25">
        <f t="shared" si="327"/>
        <v>3.42</v>
      </c>
      <c r="NC106" s="25">
        <f t="shared" si="328"/>
        <v>0</v>
      </c>
      <c r="ND106" s="25">
        <f t="shared" si="329"/>
        <v>0</v>
      </c>
      <c r="NE106" s="25">
        <f t="shared" si="420"/>
        <v>1.4</v>
      </c>
      <c r="NF106" s="25">
        <f t="shared" si="420"/>
        <v>2.83</v>
      </c>
      <c r="NG106" s="25">
        <f t="shared" si="420"/>
        <v>0</v>
      </c>
      <c r="NH106" s="25">
        <f t="shared" si="420"/>
        <v>0</v>
      </c>
      <c r="NI106" s="25">
        <f t="shared" si="330"/>
        <v>106.13</v>
      </c>
      <c r="NJ106" s="25">
        <f t="shared" si="331"/>
        <v>0</v>
      </c>
      <c r="NK106" s="25">
        <f t="shared" si="332"/>
        <v>106.13</v>
      </c>
      <c r="NL106" s="25">
        <f t="shared" si="333"/>
        <v>68.2</v>
      </c>
      <c r="NM106" s="25">
        <f t="shared" si="334"/>
        <v>0</v>
      </c>
      <c r="NN106" s="25">
        <f t="shared" si="421"/>
        <v>68.2</v>
      </c>
      <c r="NO106" s="25">
        <f t="shared" si="335"/>
        <v>0</v>
      </c>
      <c r="NP106" s="25">
        <f t="shared" si="336"/>
        <v>0</v>
      </c>
      <c r="NQ106" s="25">
        <f t="shared" si="422"/>
        <v>0</v>
      </c>
      <c r="NR106" s="25">
        <f t="shared" si="337"/>
        <v>0</v>
      </c>
      <c r="NS106" s="25">
        <f t="shared" si="338"/>
        <v>0</v>
      </c>
      <c r="NT106" s="25">
        <f t="shared" si="423"/>
        <v>0</v>
      </c>
      <c r="NU106" s="25">
        <f t="shared" si="339"/>
        <v>0</v>
      </c>
      <c r="NV106" s="25">
        <f t="shared" si="340"/>
        <v>0</v>
      </c>
      <c r="NW106" s="25">
        <f t="shared" si="424"/>
        <v>0</v>
      </c>
      <c r="NX106" s="25">
        <f t="shared" si="425"/>
        <v>68.2</v>
      </c>
      <c r="NY106" s="25">
        <f t="shared" si="425"/>
        <v>0</v>
      </c>
      <c r="NZ106" s="25">
        <f t="shared" si="426"/>
        <v>68.2</v>
      </c>
      <c r="OA106" s="25">
        <f t="shared" si="427"/>
        <v>37.93</v>
      </c>
      <c r="OB106" s="25">
        <f t="shared" si="427"/>
        <v>0</v>
      </c>
      <c r="OC106" s="25">
        <f t="shared" si="428"/>
        <v>37.93</v>
      </c>
      <c r="OD106" s="25">
        <f t="shared" si="429"/>
        <v>68.2</v>
      </c>
      <c r="OE106" s="25">
        <f t="shared" si="429"/>
        <v>0</v>
      </c>
      <c r="OF106" s="25">
        <f t="shared" si="429"/>
        <v>68.2</v>
      </c>
      <c r="OG106" s="25">
        <f t="shared" si="341"/>
        <v>0</v>
      </c>
      <c r="OH106" s="25">
        <f t="shared" si="342"/>
        <v>0</v>
      </c>
      <c r="OI106" s="25">
        <f t="shared" si="343"/>
        <v>0</v>
      </c>
      <c r="OJ106" s="25">
        <f t="shared" si="344"/>
        <v>0</v>
      </c>
      <c r="OK106" s="25">
        <f t="shared" si="345"/>
        <v>0</v>
      </c>
      <c r="OL106" s="25">
        <f t="shared" si="346"/>
        <v>0</v>
      </c>
      <c r="OM106" s="25">
        <f t="shared" si="430"/>
        <v>0</v>
      </c>
      <c r="ON106" s="25">
        <f t="shared" si="430"/>
        <v>0</v>
      </c>
      <c r="OO106" s="25">
        <f t="shared" si="430"/>
        <v>0</v>
      </c>
      <c r="OP106" s="25">
        <f t="shared" si="347"/>
        <v>0</v>
      </c>
      <c r="OQ106" s="25">
        <f t="shared" si="348"/>
        <v>0</v>
      </c>
      <c r="OR106" s="25">
        <f t="shared" si="431"/>
        <v>0</v>
      </c>
      <c r="OS106" s="19">
        <v>537629.67000000004</v>
      </c>
      <c r="OT106" s="19">
        <v>2370663.34</v>
      </c>
    </row>
    <row r="107" spans="1:410" ht="33" customHeight="1" x14ac:dyDescent="0.25">
      <c r="A107" s="18"/>
      <c r="B107" s="18" t="s">
        <v>850</v>
      </c>
      <c r="C107" s="18">
        <v>1378.99</v>
      </c>
      <c r="D107" s="16" t="e">
        <f>_xlfn.IFNA(INDEX(#REF!,MATCH(E107,#REF!,0)),0)</f>
        <v>#REF!</v>
      </c>
      <c r="E107" s="18" t="s">
        <v>892</v>
      </c>
      <c r="F107" s="16" t="s">
        <v>765</v>
      </c>
      <c r="G107" s="16" t="s">
        <v>766</v>
      </c>
      <c r="H107" s="16" t="s">
        <v>767</v>
      </c>
      <c r="I107" s="16" t="s">
        <v>768</v>
      </c>
      <c r="J107" s="16" t="s">
        <v>769</v>
      </c>
      <c r="K107" s="16" t="s">
        <v>770</v>
      </c>
      <c r="L107" s="16" t="s">
        <v>771</v>
      </c>
      <c r="M107" s="18">
        <v>1.64</v>
      </c>
      <c r="N107" s="18">
        <v>1.94</v>
      </c>
      <c r="O107" s="18">
        <v>2.04</v>
      </c>
      <c r="P107" s="18">
        <v>2.34</v>
      </c>
      <c r="Q107" s="18">
        <v>0.1</v>
      </c>
      <c r="R107" s="18">
        <v>1.8399999999999999</v>
      </c>
      <c r="S107" s="18">
        <v>2.14</v>
      </c>
      <c r="T107" s="18">
        <v>0.2</v>
      </c>
      <c r="U107" s="18">
        <v>0</v>
      </c>
      <c r="V107" s="18">
        <v>0</v>
      </c>
      <c r="W107" s="18">
        <v>0</v>
      </c>
      <c r="X107" s="18">
        <v>1.64</v>
      </c>
      <c r="Y107" s="18">
        <v>1.9</v>
      </c>
      <c r="Z107" s="20">
        <f t="shared" si="349"/>
        <v>2.2000000000000002</v>
      </c>
      <c r="AA107" s="18">
        <v>0.22</v>
      </c>
      <c r="AB107" s="18">
        <v>0</v>
      </c>
      <c r="AC107" s="18">
        <v>0</v>
      </c>
      <c r="AD107" s="18">
        <v>0</v>
      </c>
      <c r="AE107" s="18">
        <v>0</v>
      </c>
      <c r="AF107" s="18">
        <v>0</v>
      </c>
      <c r="AG107" s="18">
        <v>1.2</v>
      </c>
      <c r="AH107" s="18">
        <v>1.5</v>
      </c>
      <c r="AI107" s="20">
        <f t="shared" si="350"/>
        <v>2.35</v>
      </c>
      <c r="AJ107" s="18">
        <v>0</v>
      </c>
      <c r="AK107" s="18">
        <v>0</v>
      </c>
      <c r="AL107" s="20">
        <f t="shared" si="351"/>
        <v>0</v>
      </c>
      <c r="AM107" s="18">
        <v>1.64</v>
      </c>
      <c r="AN107" s="18">
        <v>1.5</v>
      </c>
      <c r="AO107" s="18">
        <v>0.15</v>
      </c>
      <c r="AP107" s="18">
        <v>0.22</v>
      </c>
      <c r="AQ107" s="18">
        <v>1.64</v>
      </c>
      <c r="AR107" s="18">
        <v>1.72</v>
      </c>
      <c r="AS107" s="18">
        <v>0.12</v>
      </c>
      <c r="AT107" s="18">
        <v>0.11</v>
      </c>
      <c r="AU107" s="18">
        <v>0</v>
      </c>
      <c r="AV107" s="18">
        <v>1</v>
      </c>
      <c r="AW107" s="18">
        <v>0</v>
      </c>
      <c r="AX107" s="18">
        <v>0</v>
      </c>
      <c r="AY107" s="18">
        <v>0</v>
      </c>
      <c r="AZ107" s="18">
        <v>0</v>
      </c>
      <c r="BA107" s="18">
        <v>0</v>
      </c>
      <c r="BB107" s="18">
        <v>0</v>
      </c>
      <c r="BC107" s="18">
        <v>0</v>
      </c>
      <c r="BD107" s="18">
        <v>0</v>
      </c>
      <c r="BE107" s="18">
        <v>2</v>
      </c>
      <c r="BF107" s="18">
        <v>0</v>
      </c>
      <c r="BG107" s="18">
        <v>0</v>
      </c>
      <c r="BH107" s="18">
        <v>0</v>
      </c>
      <c r="BI107" s="18">
        <v>0</v>
      </c>
      <c r="BJ107" s="18">
        <v>0</v>
      </c>
      <c r="BK107" s="18">
        <v>0</v>
      </c>
      <c r="BL107" s="18">
        <v>0</v>
      </c>
      <c r="BM107" s="18">
        <v>0</v>
      </c>
      <c r="BN107" s="18">
        <v>0</v>
      </c>
      <c r="BO107" s="18">
        <v>0</v>
      </c>
      <c r="BP107" s="18">
        <v>0</v>
      </c>
      <c r="BQ107" s="18">
        <v>0</v>
      </c>
      <c r="BR107" s="18">
        <v>0</v>
      </c>
      <c r="BS107" s="18">
        <v>0</v>
      </c>
      <c r="BT107" s="18">
        <v>0</v>
      </c>
      <c r="BU107" s="18">
        <v>0</v>
      </c>
      <c r="BV107" s="18">
        <v>0</v>
      </c>
      <c r="BW107" s="18">
        <v>0</v>
      </c>
      <c r="BX107" s="18">
        <v>0</v>
      </c>
      <c r="BY107" s="18">
        <v>0</v>
      </c>
      <c r="BZ107" s="18">
        <v>0</v>
      </c>
      <c r="CA107" s="16" t="e">
        <f>_xlfn.IFNA(IF(RIGHT(D107,2)="=G",0,INDEX(#REF!,MATCH(E107,#REF!,0))),0)</f>
        <v>#REF!</v>
      </c>
      <c r="CB107" s="16" t="s">
        <v>776</v>
      </c>
      <c r="CC107" s="18">
        <v>0</v>
      </c>
      <c r="CD107" s="18">
        <v>0</v>
      </c>
      <c r="CE107" s="18">
        <v>1.4</v>
      </c>
      <c r="CF107" s="18">
        <v>0.85</v>
      </c>
      <c r="CG107" s="18">
        <v>0.12</v>
      </c>
      <c r="CH107" s="18">
        <v>2</v>
      </c>
      <c r="CI107" s="16" t="s">
        <v>98</v>
      </c>
      <c r="CJ107" s="18">
        <v>0</v>
      </c>
      <c r="CK107" s="20">
        <f t="shared" si="217"/>
        <v>2.74</v>
      </c>
      <c r="CL107" s="20">
        <f t="shared" si="352"/>
        <v>2.74</v>
      </c>
      <c r="CM107" s="18">
        <v>36.340000000000003</v>
      </c>
      <c r="CN107" s="18">
        <v>25.67</v>
      </c>
      <c r="CO107" s="18">
        <v>24.831000000000003</v>
      </c>
      <c r="CP107" s="22">
        <f t="shared" si="218"/>
        <v>25.67</v>
      </c>
      <c r="CQ107" s="22">
        <f t="shared" si="219"/>
        <v>22.93</v>
      </c>
      <c r="CR107" s="22">
        <f t="shared" si="353"/>
        <v>2.74</v>
      </c>
      <c r="CS107" s="22">
        <f t="shared" si="220"/>
        <v>23.03</v>
      </c>
      <c r="CT107" s="22">
        <f t="shared" si="221"/>
        <v>23.23</v>
      </c>
      <c r="CU107" s="18">
        <v>23.23</v>
      </c>
      <c r="CV107" s="22">
        <f t="shared" si="354"/>
        <v>2.2000000000000002</v>
      </c>
      <c r="CW107" s="22">
        <f t="shared" si="222"/>
        <v>0</v>
      </c>
      <c r="CX107" s="22">
        <f t="shared" si="223"/>
        <v>0</v>
      </c>
      <c r="CY107" s="22">
        <f t="shared" si="224"/>
        <v>25.4</v>
      </c>
      <c r="CZ107" s="22">
        <f t="shared" si="225"/>
        <v>25.55</v>
      </c>
      <c r="DA107" s="18">
        <v>25.67</v>
      </c>
      <c r="DB107" s="20">
        <f t="shared" si="355"/>
        <v>2.74</v>
      </c>
      <c r="DC107" s="20">
        <f t="shared" si="356"/>
        <v>0</v>
      </c>
      <c r="DD107" s="20">
        <f t="shared" si="357"/>
        <v>2.74</v>
      </c>
      <c r="DE107" s="20">
        <f t="shared" si="226"/>
        <v>0.1</v>
      </c>
      <c r="DF107" s="20">
        <f t="shared" si="227"/>
        <v>0.2</v>
      </c>
      <c r="DG107" s="20">
        <f t="shared" si="228"/>
        <v>2.44</v>
      </c>
      <c r="DH107" s="20">
        <f t="shared" si="229"/>
        <v>0</v>
      </c>
      <c r="DI107" s="20">
        <f t="shared" si="230"/>
        <v>0</v>
      </c>
      <c r="DJ107" s="20">
        <f t="shared" si="231"/>
        <v>0</v>
      </c>
      <c r="DK107" s="20">
        <f t="shared" si="358"/>
        <v>2.74</v>
      </c>
      <c r="DL107" s="20">
        <f t="shared" si="359"/>
        <v>0</v>
      </c>
      <c r="DM107" s="20">
        <f t="shared" si="360"/>
        <v>0</v>
      </c>
      <c r="DN107" s="20">
        <f t="shared" si="361"/>
        <v>0</v>
      </c>
      <c r="DO107" s="18">
        <v>2.54</v>
      </c>
      <c r="DP107" s="18">
        <v>0</v>
      </c>
      <c r="DQ107" s="18">
        <v>1</v>
      </c>
      <c r="DR107" s="18">
        <v>1</v>
      </c>
      <c r="DS107" s="25">
        <f t="shared" si="362"/>
        <v>2.54</v>
      </c>
      <c r="DT107" s="25">
        <f t="shared" si="363"/>
        <v>0</v>
      </c>
      <c r="DU107" s="25">
        <f t="shared" si="364"/>
        <v>6.96</v>
      </c>
      <c r="DV107" s="25">
        <f t="shared" si="365"/>
        <v>0</v>
      </c>
      <c r="DW107" s="25">
        <f t="shared" si="366"/>
        <v>6.96</v>
      </c>
      <c r="DX107" s="25">
        <f t="shared" si="367"/>
        <v>14.2</v>
      </c>
      <c r="DY107" s="25">
        <f t="shared" si="368"/>
        <v>0</v>
      </c>
      <c r="DZ107" s="25">
        <f t="shared" si="369"/>
        <v>14.2</v>
      </c>
      <c r="EA107" s="25">
        <f t="shared" si="370"/>
        <v>9.0299999999999994</v>
      </c>
      <c r="EB107" s="25">
        <f t="shared" si="371"/>
        <v>0</v>
      </c>
      <c r="EC107" s="25">
        <f t="shared" si="372"/>
        <v>9.0299999999999994</v>
      </c>
      <c r="ED107" s="25">
        <f t="shared" si="373"/>
        <v>5.17</v>
      </c>
      <c r="EE107" s="25">
        <f t="shared" si="373"/>
        <v>0</v>
      </c>
      <c r="EF107" s="25">
        <f t="shared" si="374"/>
        <v>5.17</v>
      </c>
      <c r="EG107" s="25">
        <f t="shared" si="375"/>
        <v>9.0299999999999994</v>
      </c>
      <c r="EH107" s="25">
        <f t="shared" si="375"/>
        <v>0</v>
      </c>
      <c r="EI107" s="25">
        <f t="shared" si="376"/>
        <v>9.0299999999999994</v>
      </c>
      <c r="EJ107" s="18">
        <v>1378.99</v>
      </c>
      <c r="EK107" s="18">
        <v>1340.29</v>
      </c>
      <c r="EL107" s="18" t="s">
        <v>892</v>
      </c>
      <c r="EM107" s="18" t="s">
        <v>893</v>
      </c>
      <c r="EN107" s="16" t="s">
        <v>774</v>
      </c>
      <c r="EO107" s="16" t="s">
        <v>132</v>
      </c>
      <c r="EP107" s="16" t="e">
        <f>IF(OR(EN107="Cống tròn",EN107="Cống hộp",EN107="Ống nhựa"),INDEX(#REF!,MATCH(E107,#REF!,0)),IF(OR(EN107="Rãnh xây",EN107="Rãnh bê tông"),INDEX(#REF!,MATCH(E107,#REF!,0)),0))</f>
        <v>#REF!</v>
      </c>
      <c r="EQ107" s="18">
        <v>37.500000000000043</v>
      </c>
      <c r="ER107" s="18">
        <v>1</v>
      </c>
      <c r="ES107" s="25">
        <f t="shared" si="377"/>
        <v>37</v>
      </c>
      <c r="ET107" s="1" t="e">
        <f>_xlfn.IFNA(IF(EN107="Cống tròn",INDEX(#REF!,MATCH(E107,#REF!,0)),IF(EN107="Cống hộp",INDEX(#REF!,MATCH(E107,#REF!,0)),EU107&amp;" ,"&amp;EV107)),0)</f>
        <v>#REF!</v>
      </c>
      <c r="EU107" s="16" t="s">
        <v>769</v>
      </c>
      <c r="EV107" s="16" t="s">
        <v>775</v>
      </c>
      <c r="EW107" s="16" t="e">
        <f>_xlfn.IFNA(INDEX(#REF!,MATCH(E107,#REF!,0)),0)</f>
        <v>#REF!</v>
      </c>
      <c r="EX107" s="16"/>
      <c r="EY107" s="18">
        <v>0</v>
      </c>
      <c r="EZ107" s="18">
        <v>0</v>
      </c>
      <c r="FA107" s="18">
        <v>0</v>
      </c>
      <c r="FB107" s="19">
        <v>0</v>
      </c>
      <c r="FC107" s="19">
        <v>0</v>
      </c>
      <c r="FD107" s="25">
        <f t="shared" si="232"/>
        <v>0</v>
      </c>
      <c r="FE107" s="25">
        <f t="shared" si="378"/>
        <v>0</v>
      </c>
      <c r="FF107" s="18">
        <v>0.1</v>
      </c>
      <c r="FG107" s="18">
        <v>2</v>
      </c>
      <c r="FH107" s="18">
        <v>1</v>
      </c>
      <c r="FI107" s="25">
        <f t="shared" si="379"/>
        <v>1.2</v>
      </c>
      <c r="FJ107" s="18">
        <v>0</v>
      </c>
      <c r="FK107" s="18">
        <v>0</v>
      </c>
      <c r="FL107" s="18">
        <v>0.2</v>
      </c>
      <c r="FM107" s="18">
        <v>1.4</v>
      </c>
      <c r="FN107" s="18">
        <v>0</v>
      </c>
      <c r="FO107" s="25">
        <f t="shared" si="380"/>
        <v>1.4</v>
      </c>
      <c r="FP107" s="18">
        <v>1.4999999999999999E-2</v>
      </c>
      <c r="FQ107" s="18">
        <v>1</v>
      </c>
      <c r="FR107" s="25">
        <f t="shared" si="233"/>
        <v>36</v>
      </c>
      <c r="FS107" s="25">
        <f t="shared" si="234"/>
        <v>0.52500000000000002</v>
      </c>
      <c r="FT107" s="25">
        <f t="shared" si="235"/>
        <v>36.524999999999999</v>
      </c>
      <c r="FU107" s="25">
        <f t="shared" si="236"/>
        <v>-0.97500000000004405</v>
      </c>
      <c r="FV107" s="25" t="str">
        <f t="shared" si="381"/>
        <v>Thêm 01</v>
      </c>
      <c r="FW107" s="25">
        <f t="shared" si="382"/>
        <v>0.04</v>
      </c>
      <c r="FX107" s="16"/>
      <c r="FY107" s="16"/>
      <c r="FZ107" s="16"/>
      <c r="GA107" s="16"/>
      <c r="GB107" s="19">
        <v>0</v>
      </c>
      <c r="GC107" s="19">
        <v>0</v>
      </c>
      <c r="GD107" s="19">
        <v>0</v>
      </c>
      <c r="GE107" s="19">
        <v>0</v>
      </c>
      <c r="GF107" s="19">
        <v>0</v>
      </c>
      <c r="GG107" s="19">
        <v>0</v>
      </c>
      <c r="GH107" s="19">
        <v>0</v>
      </c>
      <c r="GI107" s="19">
        <v>0</v>
      </c>
      <c r="GJ107" s="19">
        <v>0</v>
      </c>
      <c r="GK107" s="19">
        <v>0</v>
      </c>
      <c r="GL107" s="25">
        <f t="shared" si="237"/>
        <v>0</v>
      </c>
      <c r="GM107" s="25">
        <f t="shared" si="383"/>
        <v>0</v>
      </c>
      <c r="GN107" s="19">
        <v>0</v>
      </c>
      <c r="GO107" s="19">
        <v>0</v>
      </c>
      <c r="GP107" s="19">
        <v>0</v>
      </c>
      <c r="GQ107" s="19">
        <v>0</v>
      </c>
      <c r="GR107" s="1" t="e">
        <f>_xlfn.IFNA(INDEX(#REF!,MATCH(E107,#REF!,0)),0)</f>
        <v>#REF!</v>
      </c>
      <c r="GS107" s="16"/>
      <c r="GT107" s="18">
        <v>0</v>
      </c>
      <c r="GU107" s="18">
        <v>0</v>
      </c>
      <c r="GV107" s="18">
        <v>0</v>
      </c>
      <c r="GW107" s="18">
        <v>0</v>
      </c>
      <c r="GX107" s="25">
        <f t="shared" si="238"/>
        <v>0</v>
      </c>
      <c r="GY107" s="25">
        <f t="shared" si="239"/>
        <v>0</v>
      </c>
      <c r="GZ107" s="25">
        <f t="shared" si="384"/>
        <v>0</v>
      </c>
      <c r="HA107" s="1" t="e" cm="1">
        <f t="array" ref="HA107">INDEX(#REF!,MATCH(EJ107&amp;EK107&amp;HD107&amp;HE107&amp;HF107,#REF!&amp;#REF!&amp;#REF!&amp;#REF!&amp;#REF!,0))</f>
        <v>#REF!</v>
      </c>
      <c r="HB107" s="16"/>
      <c r="HC107" s="25">
        <f t="shared" si="385"/>
        <v>0</v>
      </c>
      <c r="HD107" s="18">
        <v>0</v>
      </c>
      <c r="HE107" s="18">
        <v>0</v>
      </c>
      <c r="HF107" s="18">
        <v>0</v>
      </c>
      <c r="HG107" s="1" t="e" cm="1">
        <f t="array" ref="HG107">INDEX(#REF!,MATCH(EJ107&amp;EK107&amp;HJ107&amp;HK107&amp;HL107,#REF!&amp;#REF!&amp;#REF!&amp;#REF!&amp;#REF!,0))</f>
        <v>#REF!</v>
      </c>
      <c r="HH107" s="16"/>
      <c r="HI107" s="25">
        <f t="shared" si="386"/>
        <v>0</v>
      </c>
      <c r="HJ107" s="25">
        <f t="shared" si="387"/>
        <v>0</v>
      </c>
      <c r="HK107" s="19">
        <v>0</v>
      </c>
      <c r="HL107" s="19">
        <v>0</v>
      </c>
      <c r="HM107" s="18">
        <v>0.01</v>
      </c>
      <c r="HN107" s="18">
        <v>1</v>
      </c>
      <c r="HO107" s="25">
        <f t="shared" si="388"/>
        <v>0</v>
      </c>
      <c r="HP107" s="25">
        <f t="shared" si="389"/>
        <v>0</v>
      </c>
      <c r="HQ107" s="25">
        <f t="shared" si="390"/>
        <v>0</v>
      </c>
      <c r="HR107" s="25">
        <f t="shared" si="391"/>
        <v>0</v>
      </c>
      <c r="HS107" s="25">
        <f t="shared" si="392"/>
        <v>0</v>
      </c>
      <c r="HT107" s="19">
        <v>0</v>
      </c>
      <c r="HU107" s="19">
        <v>0</v>
      </c>
      <c r="HV107" s="19">
        <v>0</v>
      </c>
      <c r="HW107" s="25">
        <f t="shared" si="393"/>
        <v>0</v>
      </c>
      <c r="HX107" s="19">
        <v>0</v>
      </c>
      <c r="HY107" s="19">
        <v>0</v>
      </c>
      <c r="HZ107" s="18">
        <v>25.67</v>
      </c>
      <c r="IA107" s="20">
        <f>ROUND(IF(EN107="Cống tròn",IF(EN107="Cống tròn",IF(EU107="Không có móng",IQ107-FF107,IF(EU107="Đế",IP107-FN107,IF(OR(EU107="Móng bê tông",EU107="Móng bê tông kết hợp đế"),II107-FJ107,0))),0),IF(EN107="Cống hộp",IF(AND(EN107="Cống hộp",EU107="Không có móng"),IQ107-GF107,IF(AND(EN107="Cống hộp",EU107="Móng bê tông"),IJ107-GB107,0)),IF(OR(EN107="Rãnh xây",EN107="Rãnh bê tông"),IF(OR(EN107="Rãnh xây",EN107="Rãnh bê tông"),IK107-GB107,0),IF(EN107="Ống nhựa",IF(AND(EN107="Ống nhựa",EU107="Không đắp cát"),IQ107-HT107,IF(AND(EN107="Ống nhựa",EU107="Đắp cát"),IH107-HX107,0)),IF(EN107="Rãnh thang",IF(EN107="Rãnh thang",IF(EU107="Móng bê tông",#REF!-#REF!,IQ107),0),0))))),2)</f>
        <v>23.23</v>
      </c>
      <c r="IB107" s="20">
        <f t="shared" si="394"/>
        <v>2.4400000000000013</v>
      </c>
      <c r="IC107" s="20">
        <f t="shared" si="240"/>
        <v>23.23</v>
      </c>
      <c r="ID107" s="20">
        <f t="shared" si="241"/>
        <v>0</v>
      </c>
      <c r="IE107" s="20">
        <f t="shared" si="242"/>
        <v>0</v>
      </c>
      <c r="IF107" s="20">
        <f t="shared" si="243"/>
        <v>0</v>
      </c>
      <c r="IG107" s="20">
        <f>IF(EN107="Rãnh thang",IF(AND(EN107="Rãnh thang",EU107="Móng bê tông"),IQ107-#REF!,0),IF(EN107="Ống nhựa",IF(AND(EN107="Ống nhựa",EU107="Đắp cát"),IQ107-HT107,0),IF(EN107="Cống tròn",IF(EN107="Cống tròn",IF(OR(EU107="Móng bê tông",EU107="Móng bê tông kết hợp đế"),IM107-FL107,0),0),IF(EN107="Cống hộp",IF(AND(EN107="Cống hộp",EU107="Móng bê tông"),IN107-GD107,0),IF(OR(EN107="Rãnh xây",EN107="Rãnh bê tông"),IF(AND(EN107="Rãnh xây",EU107="Móng bê tông"),IO107-GD107,IF(AND(EN107="Rãnh bê tông",EU107="Móng bê tông"),IO107-GD107,0)),0)))))</f>
        <v>23.23</v>
      </c>
      <c r="IH107" s="20">
        <f t="shared" si="244"/>
        <v>0</v>
      </c>
      <c r="II107" s="20">
        <f t="shared" si="245"/>
        <v>23.23</v>
      </c>
      <c r="IJ107" s="20">
        <f t="shared" si="246"/>
        <v>0</v>
      </c>
      <c r="IK107" s="20">
        <f t="shared" si="247"/>
        <v>0</v>
      </c>
      <c r="IL107" s="20">
        <f t="shared" si="248"/>
        <v>23.43</v>
      </c>
      <c r="IM107" s="20">
        <f t="shared" si="249"/>
        <v>23.43</v>
      </c>
      <c r="IN107" s="20">
        <f t="shared" si="250"/>
        <v>0</v>
      </c>
      <c r="IO107" s="20">
        <f t="shared" si="251"/>
        <v>0</v>
      </c>
      <c r="IP107" s="20">
        <f t="shared" si="252"/>
        <v>0</v>
      </c>
      <c r="IQ107" s="18">
        <v>23.53</v>
      </c>
      <c r="IR107" s="25">
        <f t="shared" si="395"/>
        <v>0</v>
      </c>
      <c r="IS107" s="25">
        <f t="shared" si="253"/>
        <v>0</v>
      </c>
      <c r="IT107" s="25">
        <f t="shared" si="254"/>
        <v>0</v>
      </c>
      <c r="IU107" s="25">
        <f>ROUND(IF(EN107="Cống tròn",IF(EN107="Cống tròn",IV107+FF107,0),IF(EN107="Cống hộp",IF(EN107="Cống hộp",IV107+GP107,0),IF(OR(EN107="Rãnh xây",EN107="Rãnh bê tông"),IF(OR(EN107="Rãnh xây",EN107="Rãnh bê tông"),IV107+GP107,0),IF(EN107="ống nhựa",IF(EN107="Ống nhựa",IV107+HT107,0),IF(EN107="Rãnh thang",IF(EN107="Rãnh thang",IQ107+#REF!,0),0))))),2)</f>
        <v>24.56</v>
      </c>
      <c r="IV107" s="18">
        <v>24.46</v>
      </c>
      <c r="IW107" s="25">
        <f t="shared" si="255"/>
        <v>24.56</v>
      </c>
      <c r="IX107" s="25">
        <f t="shared" si="256"/>
        <v>0</v>
      </c>
      <c r="IY107" s="25">
        <f t="shared" si="257"/>
        <v>0</v>
      </c>
      <c r="IZ107" s="25">
        <f t="shared" si="258"/>
        <v>0</v>
      </c>
      <c r="JA107" s="25">
        <f t="shared" si="259"/>
        <v>0</v>
      </c>
      <c r="JB107" s="18">
        <v>25.61</v>
      </c>
      <c r="JC107" s="20">
        <f>ROUND(IF(EN107="Cống tròn",IF(EN107="Cống tròn",IF(EU107="Không có móng",JS107-FF107,IF(EU107="Đế",JR107-FN107,IF(OR(EU107="Móng bê tông",EU107="Móng bê tông kết hợp đế"),JK107-FJ107,0))),0),IF(EN107="Cống hộp",IF(AND(EN107="Cống hộp",EU107="Không có móng"),JS107-GF107,IF(AND(EN107="Cống hộp",EU107="Móng bê tông"),JL107-GB107,0)),IF(OR(EN107="Rãnh xây",EN107="Rãnh bê tông"),IF(OR(EN107="Rãnh xây",EN107="Rãnh bê tông"),JM107-GB107,0),IF(EN107="Ống nhựa",IF(AND(EN107="Ống nhựa",EU107="Không đắp cát"),JS107-HT107,IF(AND(EN107="Ống nhựa",EU107="Đắp cát"),JJ107-HX107,0)),IF(EN107="Rãnh thang",IF(EN107="Rãnh thang",IF(EU107="Móng bê tông",#REF!-#REF!,JS107),0),0))))),2)</f>
        <v>23.16</v>
      </c>
      <c r="JD107" s="20">
        <f t="shared" si="396"/>
        <v>2.4499999999999993</v>
      </c>
      <c r="JE107" s="20">
        <f t="shared" si="260"/>
        <v>23.16</v>
      </c>
      <c r="JF107" s="20">
        <f t="shared" si="261"/>
        <v>0</v>
      </c>
      <c r="JG107" s="20">
        <f t="shared" si="262"/>
        <v>0</v>
      </c>
      <c r="JH107" s="20">
        <f t="shared" si="263"/>
        <v>0</v>
      </c>
      <c r="JI107" s="20">
        <f>IF(EN107="Rãnh thang",IF(AND(EN107="Rãnh thang",EU107="Móng bê tông"),JS107-#REF!,0),IF(EN107="Ống nhựa",IF(AND(EN107="Ống nhựa",EU107="Đắp cát"),JS107-HT107,0),IF(EN107="Cống tròn",IF(EN107="Cống tròn",IF(OR(EU107="Móng bê tông",EU107="Móng bê tông kết hợp đế"),JO107-FL107,0),0),IF(EN107="Cống hộp",IF(AND(EN107="Cống hộp",EU107="Móng bê tông"),JP107-GD107,0),IF(OR(EN107="Rãnh xây",EN107="Rãnh bê tông"),IF(AND(EN107="Rãnh xây",EU107="Móng bê tông"),JQ107-GD107,IF(AND(EN107="Rãnh bê tông",EU107="Móng bê tông"),JQ107-GD107,0)),0)))))</f>
        <v>23.16</v>
      </c>
      <c r="JJ107" s="20">
        <f t="shared" si="264"/>
        <v>0</v>
      </c>
      <c r="JK107" s="20">
        <f t="shared" si="265"/>
        <v>23.16</v>
      </c>
      <c r="JL107" s="20">
        <f t="shared" si="266"/>
        <v>0</v>
      </c>
      <c r="JM107" s="20">
        <f t="shared" si="267"/>
        <v>0</v>
      </c>
      <c r="JN107" s="20">
        <f t="shared" si="268"/>
        <v>23.36</v>
      </c>
      <c r="JO107" s="20">
        <f t="shared" si="269"/>
        <v>23.36</v>
      </c>
      <c r="JP107" s="20">
        <f t="shared" si="270"/>
        <v>0</v>
      </c>
      <c r="JQ107" s="20">
        <f t="shared" si="271"/>
        <v>0</v>
      </c>
      <c r="JR107" s="20">
        <f t="shared" si="272"/>
        <v>0</v>
      </c>
      <c r="JS107" s="26">
        <v>23.46</v>
      </c>
      <c r="JT107" s="25">
        <f t="shared" si="397"/>
        <v>0</v>
      </c>
      <c r="JU107" s="25">
        <f t="shared" si="273"/>
        <v>0</v>
      </c>
      <c r="JV107" s="25">
        <f t="shared" si="274"/>
        <v>0</v>
      </c>
      <c r="JW107" s="25">
        <f>ROUND(IF(EN107="Cống tròn",IF(EN107="Cống tròn",JX107+FF107,0),IF(EN107="Cống hộp",IF(EN107="Cống hộp",JX107+GP107,0),IF(OR(EN107="Rãnh xây",EN107="Rãnh bê tông"),IF(OR(EN107="Rãnh xây",EN107="Rãnh bê tông"),JX107+GP107,0),IF(EN107="ống nhựa",IF(EN107="Ống nhựa",JX107+HT107,0),IF(EN107="Rãnh thang",IF(EN107="Rãnh thang",JS107+#REF!,0),0))))),2)</f>
        <v>24.56</v>
      </c>
      <c r="JX107" s="27">
        <v>24.46</v>
      </c>
      <c r="JY107" s="25">
        <f t="shared" si="275"/>
        <v>24.56</v>
      </c>
      <c r="JZ107" s="25">
        <f t="shared" si="276"/>
        <v>0</v>
      </c>
      <c r="KA107" s="25">
        <f t="shared" si="277"/>
        <v>0</v>
      </c>
      <c r="KB107" s="25">
        <f t="shared" si="278"/>
        <v>0</v>
      </c>
      <c r="KC107" s="25">
        <f t="shared" si="279"/>
        <v>0</v>
      </c>
      <c r="KD107" s="28" t="s">
        <v>98</v>
      </c>
      <c r="KE107" s="27">
        <v>0</v>
      </c>
      <c r="KF107" s="25">
        <f t="shared" si="280"/>
        <v>2.4400000000000013</v>
      </c>
      <c r="KG107" s="25">
        <f t="shared" si="398"/>
        <v>2.4400000000000013</v>
      </c>
      <c r="KH107" s="27">
        <v>0</v>
      </c>
      <c r="KI107" s="25">
        <f t="shared" si="281"/>
        <v>2.4499999999999993</v>
      </c>
      <c r="KJ107" s="25">
        <f t="shared" si="399"/>
        <v>2.4499999999999993</v>
      </c>
      <c r="KK107" s="25">
        <f t="shared" si="282"/>
        <v>0</v>
      </c>
      <c r="KL107" s="25">
        <f t="shared" si="283"/>
        <v>0</v>
      </c>
      <c r="KM107" s="25">
        <f t="shared" si="400"/>
        <v>0</v>
      </c>
      <c r="KN107" s="25">
        <f t="shared" si="284"/>
        <v>0</v>
      </c>
      <c r="KO107" s="25">
        <f t="shared" si="285"/>
        <v>0</v>
      </c>
      <c r="KP107" s="25">
        <f t="shared" si="401"/>
        <v>0</v>
      </c>
      <c r="KQ107" s="25">
        <f t="shared" si="286"/>
        <v>0.2</v>
      </c>
      <c r="KR107" s="25">
        <f t="shared" si="287"/>
        <v>0.2</v>
      </c>
      <c r="KS107" s="25">
        <f t="shared" si="402"/>
        <v>0.2</v>
      </c>
      <c r="KT107" s="25">
        <f t="shared" si="288"/>
        <v>0</v>
      </c>
      <c r="KU107" s="25">
        <f t="shared" si="289"/>
        <v>0</v>
      </c>
      <c r="KV107" s="25">
        <f t="shared" si="403"/>
        <v>0</v>
      </c>
      <c r="KW107" s="25">
        <f t="shared" si="290"/>
        <v>0</v>
      </c>
      <c r="KX107" s="25">
        <f t="shared" si="291"/>
        <v>0</v>
      </c>
      <c r="KY107" s="25">
        <f t="shared" si="404"/>
        <v>0</v>
      </c>
      <c r="KZ107" s="25">
        <f t="shared" si="292"/>
        <v>0</v>
      </c>
      <c r="LA107" s="25">
        <f t="shared" si="293"/>
        <v>0</v>
      </c>
      <c r="LB107" s="25">
        <f t="shared" si="405"/>
        <v>0</v>
      </c>
      <c r="LC107" s="25">
        <f t="shared" si="294"/>
        <v>1.4</v>
      </c>
      <c r="LD107" s="25">
        <f t="shared" si="295"/>
        <v>1.4</v>
      </c>
      <c r="LE107" s="25">
        <f t="shared" si="406"/>
        <v>1.4</v>
      </c>
      <c r="LF107" s="25">
        <f t="shared" si="296"/>
        <v>0</v>
      </c>
      <c r="LG107" s="25">
        <f t="shared" si="297"/>
        <v>0</v>
      </c>
      <c r="LH107" s="25">
        <f t="shared" si="407"/>
        <v>0</v>
      </c>
      <c r="LI107" s="25">
        <f t="shared" si="298"/>
        <v>0</v>
      </c>
      <c r="LJ107" s="25">
        <f t="shared" si="299"/>
        <v>0</v>
      </c>
      <c r="LK107" s="25">
        <f t="shared" si="408"/>
        <v>0</v>
      </c>
      <c r="LL107" s="25">
        <f t="shared" si="300"/>
        <v>0</v>
      </c>
      <c r="LM107" s="25">
        <f t="shared" si="301"/>
        <v>0</v>
      </c>
      <c r="LN107" s="25">
        <f t="shared" si="409"/>
        <v>0</v>
      </c>
      <c r="LO107" s="25">
        <f t="shared" si="302"/>
        <v>0</v>
      </c>
      <c r="LP107" s="25">
        <f t="shared" si="303"/>
        <v>0</v>
      </c>
      <c r="LQ107" s="25">
        <f t="shared" si="410"/>
        <v>0</v>
      </c>
      <c r="LR107" s="25">
        <f t="shared" si="304"/>
        <v>0</v>
      </c>
      <c r="LS107" s="25">
        <f t="shared" si="305"/>
        <v>0</v>
      </c>
      <c r="LT107" s="25">
        <f t="shared" si="411"/>
        <v>0</v>
      </c>
      <c r="LU107" s="25">
        <f t="shared" si="306"/>
        <v>0</v>
      </c>
      <c r="LV107" s="25">
        <f t="shared" si="307"/>
        <v>0</v>
      </c>
      <c r="LW107" s="25">
        <f t="shared" si="412"/>
        <v>0</v>
      </c>
      <c r="LX107" s="25">
        <f t="shared" si="308"/>
        <v>0</v>
      </c>
      <c r="LY107" s="25">
        <f t="shared" si="309"/>
        <v>0</v>
      </c>
      <c r="LZ107" s="25">
        <f t="shared" si="413"/>
        <v>0</v>
      </c>
      <c r="MA107" s="25">
        <f t="shared" si="310"/>
        <v>0</v>
      </c>
      <c r="MB107" s="25">
        <f t="shared" si="311"/>
        <v>0</v>
      </c>
      <c r="MC107" s="25">
        <f t="shared" si="414"/>
        <v>0</v>
      </c>
      <c r="MD107" s="25">
        <f t="shared" si="312"/>
        <v>0</v>
      </c>
      <c r="ME107" s="25">
        <f t="shared" si="313"/>
        <v>0</v>
      </c>
      <c r="MF107" s="25">
        <f t="shared" si="415"/>
        <v>0</v>
      </c>
      <c r="MG107" s="25">
        <f t="shared" si="314"/>
        <v>0</v>
      </c>
      <c r="MH107" s="25">
        <f t="shared" si="315"/>
        <v>0</v>
      </c>
      <c r="MI107" s="25">
        <f t="shared" si="416"/>
        <v>0</v>
      </c>
      <c r="MJ107" s="25">
        <f t="shared" si="316"/>
        <v>0</v>
      </c>
      <c r="MK107" s="25">
        <f t="shared" si="317"/>
        <v>0</v>
      </c>
      <c r="ML107" s="25">
        <f t="shared" si="417"/>
        <v>0</v>
      </c>
      <c r="MM107" s="25">
        <f t="shared" si="318"/>
        <v>0</v>
      </c>
      <c r="MN107" s="25">
        <f t="shared" si="319"/>
        <v>0</v>
      </c>
      <c r="MO107" s="25">
        <f t="shared" si="418"/>
        <v>0</v>
      </c>
      <c r="MP107" s="25">
        <f t="shared" si="320"/>
        <v>0</v>
      </c>
      <c r="MQ107" s="25">
        <f t="shared" si="321"/>
        <v>0</v>
      </c>
      <c r="MR107" s="25">
        <f t="shared" si="419"/>
        <v>0</v>
      </c>
      <c r="MS107" s="29">
        <v>1.4</v>
      </c>
      <c r="MT107" s="29">
        <v>0</v>
      </c>
      <c r="MU107" s="29">
        <v>1</v>
      </c>
      <c r="MV107" s="29">
        <v>1</v>
      </c>
      <c r="MW107" s="25">
        <f t="shared" si="322"/>
        <v>1.4</v>
      </c>
      <c r="MX107" s="25">
        <f t="shared" si="323"/>
        <v>3.42</v>
      </c>
      <c r="MY107" s="25">
        <f t="shared" si="324"/>
        <v>0</v>
      </c>
      <c r="MZ107" s="25">
        <f t="shared" si="325"/>
        <v>0</v>
      </c>
      <c r="NA107" s="25">
        <f t="shared" si="326"/>
        <v>1.4</v>
      </c>
      <c r="NB107" s="25">
        <f t="shared" si="327"/>
        <v>3.43</v>
      </c>
      <c r="NC107" s="25">
        <f t="shared" si="328"/>
        <v>0</v>
      </c>
      <c r="ND107" s="25">
        <f t="shared" si="329"/>
        <v>0</v>
      </c>
      <c r="NE107" s="25">
        <f t="shared" si="420"/>
        <v>1.4</v>
      </c>
      <c r="NF107" s="25">
        <f t="shared" si="420"/>
        <v>3.4249999999999998</v>
      </c>
      <c r="NG107" s="25">
        <f t="shared" si="420"/>
        <v>0</v>
      </c>
      <c r="NH107" s="25">
        <f t="shared" si="420"/>
        <v>0</v>
      </c>
      <c r="NI107" s="25">
        <f t="shared" si="330"/>
        <v>128.44</v>
      </c>
      <c r="NJ107" s="25">
        <f t="shared" si="331"/>
        <v>0</v>
      </c>
      <c r="NK107" s="25">
        <f t="shared" si="332"/>
        <v>128.44</v>
      </c>
      <c r="NL107" s="25">
        <f t="shared" si="333"/>
        <v>68.2</v>
      </c>
      <c r="NM107" s="25">
        <f t="shared" si="334"/>
        <v>0</v>
      </c>
      <c r="NN107" s="25">
        <f t="shared" si="421"/>
        <v>68.2</v>
      </c>
      <c r="NO107" s="25">
        <f t="shared" si="335"/>
        <v>0</v>
      </c>
      <c r="NP107" s="25">
        <f t="shared" si="336"/>
        <v>0</v>
      </c>
      <c r="NQ107" s="25">
        <f t="shared" si="422"/>
        <v>0</v>
      </c>
      <c r="NR107" s="25">
        <f t="shared" si="337"/>
        <v>0</v>
      </c>
      <c r="NS107" s="25">
        <f t="shared" si="338"/>
        <v>0</v>
      </c>
      <c r="NT107" s="25">
        <f t="shared" si="423"/>
        <v>0</v>
      </c>
      <c r="NU107" s="25">
        <f t="shared" si="339"/>
        <v>0</v>
      </c>
      <c r="NV107" s="25">
        <f t="shared" si="340"/>
        <v>0</v>
      </c>
      <c r="NW107" s="25">
        <f t="shared" si="424"/>
        <v>0</v>
      </c>
      <c r="NX107" s="25">
        <f t="shared" si="425"/>
        <v>68.2</v>
      </c>
      <c r="NY107" s="25">
        <f t="shared" si="425"/>
        <v>0</v>
      </c>
      <c r="NZ107" s="25">
        <f t="shared" si="426"/>
        <v>68.2</v>
      </c>
      <c r="OA107" s="25">
        <f t="shared" si="427"/>
        <v>60.24</v>
      </c>
      <c r="OB107" s="25">
        <f t="shared" si="427"/>
        <v>0</v>
      </c>
      <c r="OC107" s="25">
        <f t="shared" si="428"/>
        <v>60.24</v>
      </c>
      <c r="OD107" s="25">
        <f t="shared" si="429"/>
        <v>68.2</v>
      </c>
      <c r="OE107" s="25">
        <f t="shared" si="429"/>
        <v>0</v>
      </c>
      <c r="OF107" s="25">
        <f t="shared" si="429"/>
        <v>68.2</v>
      </c>
      <c r="OG107" s="25">
        <f t="shared" si="341"/>
        <v>0</v>
      </c>
      <c r="OH107" s="25">
        <f t="shared" si="342"/>
        <v>0</v>
      </c>
      <c r="OI107" s="25">
        <f t="shared" si="343"/>
        <v>0</v>
      </c>
      <c r="OJ107" s="25">
        <f t="shared" si="344"/>
        <v>0</v>
      </c>
      <c r="OK107" s="25">
        <f t="shared" si="345"/>
        <v>0</v>
      </c>
      <c r="OL107" s="25">
        <f t="shared" si="346"/>
        <v>0</v>
      </c>
      <c r="OM107" s="25">
        <f t="shared" si="430"/>
        <v>0</v>
      </c>
      <c r="ON107" s="25">
        <f t="shared" si="430"/>
        <v>0</v>
      </c>
      <c r="OO107" s="25">
        <f t="shared" si="430"/>
        <v>0</v>
      </c>
      <c r="OP107" s="25">
        <f t="shared" si="347"/>
        <v>0</v>
      </c>
      <c r="OQ107" s="25">
        <f t="shared" si="348"/>
        <v>0</v>
      </c>
      <c r="OR107" s="25">
        <f t="shared" si="431"/>
        <v>0</v>
      </c>
      <c r="OS107" s="19">
        <v>537668.37</v>
      </c>
      <c r="OT107" s="19">
        <v>2370663.34</v>
      </c>
    </row>
    <row r="108" spans="1:410" ht="33" customHeight="1" x14ac:dyDescent="0.25">
      <c r="A108" s="18"/>
      <c r="B108" s="18" t="s">
        <v>850</v>
      </c>
      <c r="C108" s="18">
        <v>1340.29</v>
      </c>
      <c r="D108" s="16" t="e">
        <f>_xlfn.IFNA(INDEX(#REF!,MATCH(E108,#REF!,0)),0)</f>
        <v>#REF!</v>
      </c>
      <c r="E108" s="18" t="s">
        <v>893</v>
      </c>
      <c r="F108" s="16" t="s">
        <v>765</v>
      </c>
      <c r="G108" s="16" t="s">
        <v>766</v>
      </c>
      <c r="H108" s="16" t="s">
        <v>767</v>
      </c>
      <c r="I108" s="16" t="s">
        <v>768</v>
      </c>
      <c r="J108" s="16" t="s">
        <v>769</v>
      </c>
      <c r="K108" s="16" t="s">
        <v>770</v>
      </c>
      <c r="L108" s="16" t="s">
        <v>771</v>
      </c>
      <c r="M108" s="18">
        <v>1.64</v>
      </c>
      <c r="N108" s="18">
        <v>1.94</v>
      </c>
      <c r="O108" s="18">
        <v>2.04</v>
      </c>
      <c r="P108" s="18">
        <v>2.34</v>
      </c>
      <c r="Q108" s="18">
        <v>0.1</v>
      </c>
      <c r="R108" s="18">
        <v>1.8399999999999999</v>
      </c>
      <c r="S108" s="18">
        <v>2.14</v>
      </c>
      <c r="T108" s="18">
        <v>0.2</v>
      </c>
      <c r="U108" s="18">
        <v>0</v>
      </c>
      <c r="V108" s="18">
        <v>0</v>
      </c>
      <c r="W108" s="18">
        <v>0</v>
      </c>
      <c r="X108" s="18">
        <v>1.64</v>
      </c>
      <c r="Y108" s="18">
        <v>1.9</v>
      </c>
      <c r="Z108" s="20">
        <f t="shared" si="349"/>
        <v>2.2000000000000002</v>
      </c>
      <c r="AA108" s="18">
        <v>0.22</v>
      </c>
      <c r="AB108" s="18">
        <v>0</v>
      </c>
      <c r="AC108" s="18">
        <v>0</v>
      </c>
      <c r="AD108" s="18">
        <v>0</v>
      </c>
      <c r="AE108" s="18">
        <v>0</v>
      </c>
      <c r="AF108" s="18">
        <v>0</v>
      </c>
      <c r="AG108" s="18">
        <v>1.2</v>
      </c>
      <c r="AH108" s="18">
        <v>1.5</v>
      </c>
      <c r="AI108" s="20">
        <f t="shared" si="350"/>
        <v>2.35</v>
      </c>
      <c r="AJ108" s="18">
        <v>0</v>
      </c>
      <c r="AK108" s="18">
        <v>0</v>
      </c>
      <c r="AL108" s="20">
        <f t="shared" si="351"/>
        <v>0</v>
      </c>
      <c r="AM108" s="18">
        <v>1.64</v>
      </c>
      <c r="AN108" s="18">
        <v>1.5</v>
      </c>
      <c r="AO108" s="18">
        <v>0.15</v>
      </c>
      <c r="AP108" s="18">
        <v>0.22</v>
      </c>
      <c r="AQ108" s="18">
        <v>1.64</v>
      </c>
      <c r="AR108" s="18">
        <v>1.72</v>
      </c>
      <c r="AS108" s="18">
        <v>0.12</v>
      </c>
      <c r="AT108" s="18">
        <v>0.11</v>
      </c>
      <c r="AU108" s="18">
        <v>0</v>
      </c>
      <c r="AV108" s="18">
        <v>1</v>
      </c>
      <c r="AW108" s="18">
        <v>0</v>
      </c>
      <c r="AX108" s="18">
        <v>0</v>
      </c>
      <c r="AY108" s="18">
        <v>0</v>
      </c>
      <c r="AZ108" s="18">
        <v>0</v>
      </c>
      <c r="BA108" s="18">
        <v>0</v>
      </c>
      <c r="BB108" s="18">
        <v>0</v>
      </c>
      <c r="BC108" s="18">
        <v>0</v>
      </c>
      <c r="BD108" s="18">
        <v>0</v>
      </c>
      <c r="BE108" s="18">
        <v>2</v>
      </c>
      <c r="BF108" s="18">
        <v>0</v>
      </c>
      <c r="BG108" s="18">
        <v>0</v>
      </c>
      <c r="BH108" s="18">
        <v>0</v>
      </c>
      <c r="BI108" s="18">
        <v>0</v>
      </c>
      <c r="BJ108" s="18">
        <v>0</v>
      </c>
      <c r="BK108" s="18">
        <v>0</v>
      </c>
      <c r="BL108" s="18">
        <v>0</v>
      </c>
      <c r="BM108" s="18">
        <v>0</v>
      </c>
      <c r="BN108" s="18">
        <v>0</v>
      </c>
      <c r="BO108" s="18">
        <v>0</v>
      </c>
      <c r="BP108" s="18">
        <v>0</v>
      </c>
      <c r="BQ108" s="18">
        <v>0</v>
      </c>
      <c r="BR108" s="18">
        <v>0</v>
      </c>
      <c r="BS108" s="18">
        <v>0</v>
      </c>
      <c r="BT108" s="18">
        <v>0</v>
      </c>
      <c r="BU108" s="18">
        <v>0</v>
      </c>
      <c r="BV108" s="18">
        <v>0</v>
      </c>
      <c r="BW108" s="18">
        <v>0</v>
      </c>
      <c r="BX108" s="18">
        <v>0</v>
      </c>
      <c r="BY108" s="18">
        <v>0</v>
      </c>
      <c r="BZ108" s="18">
        <v>0</v>
      </c>
      <c r="CA108" s="16" t="e">
        <f>_xlfn.IFNA(IF(RIGHT(D108,2)="=G",0,INDEX(#REF!,MATCH(E108,#REF!,0))),0)</f>
        <v>#REF!</v>
      </c>
      <c r="CB108" s="16" t="s">
        <v>776</v>
      </c>
      <c r="CC108" s="18">
        <v>0</v>
      </c>
      <c r="CD108" s="18">
        <v>0</v>
      </c>
      <c r="CE108" s="18">
        <v>1.4</v>
      </c>
      <c r="CF108" s="18">
        <v>0.85</v>
      </c>
      <c r="CG108" s="18">
        <v>0.12</v>
      </c>
      <c r="CH108" s="18">
        <v>2</v>
      </c>
      <c r="CI108" s="16" t="s">
        <v>98</v>
      </c>
      <c r="CJ108" s="18">
        <v>0</v>
      </c>
      <c r="CK108" s="20">
        <f t="shared" si="217"/>
        <v>2.75</v>
      </c>
      <c r="CL108" s="20">
        <f t="shared" si="352"/>
        <v>2.75</v>
      </c>
      <c r="CM108" s="18">
        <v>37.479999999999997</v>
      </c>
      <c r="CN108" s="18">
        <v>25.61</v>
      </c>
      <c r="CO108" s="18">
        <v>24.771000000000001</v>
      </c>
      <c r="CP108" s="22">
        <f t="shared" si="218"/>
        <v>25.61</v>
      </c>
      <c r="CQ108" s="22">
        <f t="shared" si="219"/>
        <v>22.86</v>
      </c>
      <c r="CR108" s="22">
        <f t="shared" si="353"/>
        <v>2.75</v>
      </c>
      <c r="CS108" s="22">
        <f t="shared" si="220"/>
        <v>22.96</v>
      </c>
      <c r="CT108" s="22">
        <f t="shared" si="221"/>
        <v>23.16</v>
      </c>
      <c r="CU108" s="18">
        <v>23.16</v>
      </c>
      <c r="CV108" s="22">
        <f t="shared" si="354"/>
        <v>2.2000000000000002</v>
      </c>
      <c r="CW108" s="22">
        <f t="shared" si="222"/>
        <v>0</v>
      </c>
      <c r="CX108" s="22">
        <f t="shared" si="223"/>
        <v>0</v>
      </c>
      <c r="CY108" s="22">
        <f t="shared" si="224"/>
        <v>25.34</v>
      </c>
      <c r="CZ108" s="22">
        <f t="shared" si="225"/>
        <v>25.49</v>
      </c>
      <c r="DA108" s="18">
        <v>25.61</v>
      </c>
      <c r="DB108" s="20">
        <f t="shared" si="355"/>
        <v>2.75</v>
      </c>
      <c r="DC108" s="20">
        <f t="shared" si="356"/>
        <v>0</v>
      </c>
      <c r="DD108" s="20">
        <f t="shared" si="357"/>
        <v>2.75</v>
      </c>
      <c r="DE108" s="20">
        <f t="shared" si="226"/>
        <v>0.1</v>
      </c>
      <c r="DF108" s="20">
        <f t="shared" si="227"/>
        <v>0.2</v>
      </c>
      <c r="DG108" s="20">
        <f t="shared" si="228"/>
        <v>2.4500000000000002</v>
      </c>
      <c r="DH108" s="20">
        <f t="shared" si="229"/>
        <v>0</v>
      </c>
      <c r="DI108" s="20">
        <f t="shared" si="230"/>
        <v>0</v>
      </c>
      <c r="DJ108" s="20">
        <f t="shared" si="231"/>
        <v>0</v>
      </c>
      <c r="DK108" s="20">
        <f t="shared" si="358"/>
        <v>2.75</v>
      </c>
      <c r="DL108" s="20">
        <f t="shared" si="359"/>
        <v>0</v>
      </c>
      <c r="DM108" s="20">
        <f t="shared" si="360"/>
        <v>0</v>
      </c>
      <c r="DN108" s="20">
        <f t="shared" si="361"/>
        <v>0</v>
      </c>
      <c r="DO108" s="18">
        <v>2.54</v>
      </c>
      <c r="DP108" s="18">
        <v>0</v>
      </c>
      <c r="DQ108" s="18">
        <v>1</v>
      </c>
      <c r="DR108" s="18">
        <v>1</v>
      </c>
      <c r="DS108" s="25">
        <f t="shared" si="362"/>
        <v>2.54</v>
      </c>
      <c r="DT108" s="25">
        <f t="shared" si="363"/>
        <v>0</v>
      </c>
      <c r="DU108" s="25">
        <f t="shared" si="364"/>
        <v>6.99</v>
      </c>
      <c r="DV108" s="25">
        <f t="shared" si="365"/>
        <v>0</v>
      </c>
      <c r="DW108" s="25">
        <f t="shared" si="366"/>
        <v>6.99</v>
      </c>
      <c r="DX108" s="25">
        <f t="shared" si="367"/>
        <v>14.26</v>
      </c>
      <c r="DY108" s="25">
        <f t="shared" si="368"/>
        <v>0</v>
      </c>
      <c r="DZ108" s="25">
        <f t="shared" si="369"/>
        <v>14.26</v>
      </c>
      <c r="EA108" s="25">
        <f t="shared" si="370"/>
        <v>9.06</v>
      </c>
      <c r="EB108" s="25">
        <f t="shared" si="371"/>
        <v>0</v>
      </c>
      <c r="EC108" s="25">
        <f t="shared" si="372"/>
        <v>9.06</v>
      </c>
      <c r="ED108" s="25">
        <f t="shared" si="373"/>
        <v>5.2</v>
      </c>
      <c r="EE108" s="25">
        <f t="shared" si="373"/>
        <v>0</v>
      </c>
      <c r="EF108" s="25">
        <f t="shared" si="374"/>
        <v>5.2</v>
      </c>
      <c r="EG108" s="25">
        <f t="shared" si="375"/>
        <v>9.06</v>
      </c>
      <c r="EH108" s="25">
        <f t="shared" si="375"/>
        <v>0</v>
      </c>
      <c r="EI108" s="25">
        <f t="shared" si="376"/>
        <v>9.06</v>
      </c>
      <c r="EJ108" s="18">
        <v>1340.29</v>
      </c>
      <c r="EK108" s="18">
        <v>1301.5899999999999</v>
      </c>
      <c r="EL108" s="18" t="s">
        <v>893</v>
      </c>
      <c r="EM108" s="18" t="s">
        <v>894</v>
      </c>
      <c r="EN108" s="16" t="s">
        <v>774</v>
      </c>
      <c r="EO108" s="16" t="s">
        <v>132</v>
      </c>
      <c r="EP108" s="16" t="e">
        <f>IF(OR(EN108="Cống tròn",EN108="Cống hộp",EN108="Ống nhựa"),INDEX(#REF!,MATCH(E108,#REF!,0)),IF(OR(EN108="Rãnh xây",EN108="Rãnh bê tông"),INDEX(#REF!,MATCH(E108,#REF!,0)),0))</f>
        <v>#REF!</v>
      </c>
      <c r="EQ108" s="18">
        <v>37.500000000000043</v>
      </c>
      <c r="ER108" s="18">
        <v>1</v>
      </c>
      <c r="ES108" s="25">
        <f t="shared" si="377"/>
        <v>37</v>
      </c>
      <c r="ET108" s="1" t="e">
        <f>_xlfn.IFNA(IF(EN108="Cống tròn",INDEX(#REF!,MATCH(E108,#REF!,0)),IF(EN108="Cống hộp",INDEX(#REF!,MATCH(E108,#REF!,0)),EU108&amp;" ,"&amp;EV108)),0)</f>
        <v>#REF!</v>
      </c>
      <c r="EU108" s="16" t="s">
        <v>769</v>
      </c>
      <c r="EV108" s="16" t="s">
        <v>775</v>
      </c>
      <c r="EW108" s="16" t="e">
        <f>_xlfn.IFNA(INDEX(#REF!,MATCH(E108,#REF!,0)),0)</f>
        <v>#REF!</v>
      </c>
      <c r="EX108" s="16"/>
      <c r="EY108" s="18">
        <v>0</v>
      </c>
      <c r="EZ108" s="18">
        <v>0</v>
      </c>
      <c r="FA108" s="18">
        <v>0</v>
      </c>
      <c r="FB108" s="19">
        <v>0</v>
      </c>
      <c r="FC108" s="19">
        <v>0</v>
      </c>
      <c r="FD108" s="25">
        <f t="shared" si="232"/>
        <v>0</v>
      </c>
      <c r="FE108" s="25">
        <f t="shared" si="378"/>
        <v>0</v>
      </c>
      <c r="FF108" s="18">
        <v>0.1</v>
      </c>
      <c r="FG108" s="18">
        <v>2</v>
      </c>
      <c r="FH108" s="18">
        <v>1</v>
      </c>
      <c r="FI108" s="25">
        <f t="shared" si="379"/>
        <v>1.2</v>
      </c>
      <c r="FJ108" s="18">
        <v>0</v>
      </c>
      <c r="FK108" s="18">
        <v>0</v>
      </c>
      <c r="FL108" s="18">
        <v>0.2</v>
      </c>
      <c r="FM108" s="18">
        <v>1.4</v>
      </c>
      <c r="FN108" s="18">
        <v>0</v>
      </c>
      <c r="FO108" s="25">
        <f t="shared" si="380"/>
        <v>1.4</v>
      </c>
      <c r="FP108" s="18">
        <v>1.4999999999999999E-2</v>
      </c>
      <c r="FQ108" s="18">
        <v>1</v>
      </c>
      <c r="FR108" s="25">
        <f t="shared" si="233"/>
        <v>36</v>
      </c>
      <c r="FS108" s="25">
        <f t="shared" si="234"/>
        <v>0.52500000000000002</v>
      </c>
      <c r="FT108" s="25">
        <f t="shared" si="235"/>
        <v>36.524999999999999</v>
      </c>
      <c r="FU108" s="25">
        <f t="shared" si="236"/>
        <v>-0.97500000000004405</v>
      </c>
      <c r="FV108" s="25" t="str">
        <f t="shared" si="381"/>
        <v>Thêm 01</v>
      </c>
      <c r="FW108" s="25">
        <f t="shared" si="382"/>
        <v>0.04</v>
      </c>
      <c r="FX108" s="16"/>
      <c r="FY108" s="16"/>
      <c r="FZ108" s="16"/>
      <c r="GA108" s="16"/>
      <c r="GB108" s="19">
        <v>0</v>
      </c>
      <c r="GC108" s="19">
        <v>0</v>
      </c>
      <c r="GD108" s="19">
        <v>0</v>
      </c>
      <c r="GE108" s="19">
        <v>0</v>
      </c>
      <c r="GF108" s="19">
        <v>0</v>
      </c>
      <c r="GG108" s="19">
        <v>0</v>
      </c>
      <c r="GH108" s="19">
        <v>0</v>
      </c>
      <c r="GI108" s="19">
        <v>0</v>
      </c>
      <c r="GJ108" s="19">
        <v>0</v>
      </c>
      <c r="GK108" s="19">
        <v>0</v>
      </c>
      <c r="GL108" s="25">
        <f t="shared" si="237"/>
        <v>0</v>
      </c>
      <c r="GM108" s="25">
        <f t="shared" si="383"/>
        <v>0</v>
      </c>
      <c r="GN108" s="19">
        <v>0</v>
      </c>
      <c r="GO108" s="19">
        <v>0</v>
      </c>
      <c r="GP108" s="19">
        <v>0</v>
      </c>
      <c r="GQ108" s="19">
        <v>0</v>
      </c>
      <c r="GR108" s="1" t="e">
        <f>_xlfn.IFNA(INDEX(#REF!,MATCH(E108,#REF!,0)),0)</f>
        <v>#REF!</v>
      </c>
      <c r="GS108" s="16"/>
      <c r="GT108" s="18">
        <v>0</v>
      </c>
      <c r="GU108" s="18">
        <v>0</v>
      </c>
      <c r="GV108" s="18">
        <v>0</v>
      </c>
      <c r="GW108" s="18">
        <v>0</v>
      </c>
      <c r="GX108" s="25">
        <f t="shared" si="238"/>
        <v>0</v>
      </c>
      <c r="GY108" s="25">
        <f t="shared" si="239"/>
        <v>0</v>
      </c>
      <c r="GZ108" s="25">
        <f t="shared" si="384"/>
        <v>0</v>
      </c>
      <c r="HA108" s="1" t="e" cm="1">
        <f t="array" ref="HA108">INDEX(#REF!,MATCH(EJ108&amp;EK108&amp;HD108&amp;HE108&amp;HF108,#REF!&amp;#REF!&amp;#REF!&amp;#REF!&amp;#REF!,0))</f>
        <v>#REF!</v>
      </c>
      <c r="HB108" s="16"/>
      <c r="HC108" s="25">
        <f t="shared" si="385"/>
        <v>0</v>
      </c>
      <c r="HD108" s="18">
        <v>0</v>
      </c>
      <c r="HE108" s="18">
        <v>0</v>
      </c>
      <c r="HF108" s="18">
        <v>0</v>
      </c>
      <c r="HG108" s="1" t="e" cm="1">
        <f t="array" ref="HG108">INDEX(#REF!,MATCH(EJ108&amp;EK108&amp;HJ108&amp;HK108&amp;HL108,#REF!&amp;#REF!&amp;#REF!&amp;#REF!&amp;#REF!,0))</f>
        <v>#REF!</v>
      </c>
      <c r="HH108" s="16"/>
      <c r="HI108" s="25">
        <f t="shared" si="386"/>
        <v>0</v>
      </c>
      <c r="HJ108" s="25">
        <f t="shared" si="387"/>
        <v>0</v>
      </c>
      <c r="HK108" s="19">
        <v>0</v>
      </c>
      <c r="HL108" s="19">
        <v>0</v>
      </c>
      <c r="HM108" s="18">
        <v>0.01</v>
      </c>
      <c r="HN108" s="18">
        <v>1</v>
      </c>
      <c r="HO108" s="25">
        <f t="shared" si="388"/>
        <v>0</v>
      </c>
      <c r="HP108" s="25">
        <f t="shared" si="389"/>
        <v>0</v>
      </c>
      <c r="HQ108" s="25">
        <f t="shared" si="390"/>
        <v>0</v>
      </c>
      <c r="HR108" s="25">
        <f t="shared" si="391"/>
        <v>0</v>
      </c>
      <c r="HS108" s="25">
        <f t="shared" si="392"/>
        <v>0</v>
      </c>
      <c r="HT108" s="19">
        <v>0</v>
      </c>
      <c r="HU108" s="19">
        <v>0</v>
      </c>
      <c r="HV108" s="19">
        <v>0</v>
      </c>
      <c r="HW108" s="25">
        <f t="shared" si="393"/>
        <v>0</v>
      </c>
      <c r="HX108" s="19">
        <v>0</v>
      </c>
      <c r="HY108" s="19">
        <v>0</v>
      </c>
      <c r="HZ108" s="18">
        <v>25.61</v>
      </c>
      <c r="IA108" s="20">
        <f>ROUND(IF(EN108="Cống tròn",IF(EN108="Cống tròn",IF(EU108="Không có móng",IQ108-FF108,IF(EU108="Đế",IP108-FN108,IF(OR(EU108="Móng bê tông",EU108="Móng bê tông kết hợp đế"),II108-FJ108,0))),0),IF(EN108="Cống hộp",IF(AND(EN108="Cống hộp",EU108="Không có móng"),IQ108-GF108,IF(AND(EN108="Cống hộp",EU108="Móng bê tông"),IJ108-GB108,0)),IF(OR(EN108="Rãnh xây",EN108="Rãnh bê tông"),IF(OR(EN108="Rãnh xây",EN108="Rãnh bê tông"),IK108-GB108,0),IF(EN108="Ống nhựa",IF(AND(EN108="Ống nhựa",EU108="Không đắp cát"),IQ108-HT108,IF(AND(EN108="Ống nhựa",EU108="Đắp cát"),IH108-HX108,0)),IF(EN108="Rãnh thang",IF(EN108="Rãnh thang",IF(EU108="Móng bê tông",#REF!-#REF!,IQ108),0),0))))),2)</f>
        <v>23.16</v>
      </c>
      <c r="IB108" s="20">
        <f t="shared" si="394"/>
        <v>2.4499999999999993</v>
      </c>
      <c r="IC108" s="20">
        <f t="shared" si="240"/>
        <v>23.16</v>
      </c>
      <c r="ID108" s="20">
        <f t="shared" si="241"/>
        <v>0</v>
      </c>
      <c r="IE108" s="20">
        <f t="shared" si="242"/>
        <v>0</v>
      </c>
      <c r="IF108" s="20">
        <f t="shared" si="243"/>
        <v>0</v>
      </c>
      <c r="IG108" s="20">
        <f>IF(EN108="Rãnh thang",IF(AND(EN108="Rãnh thang",EU108="Móng bê tông"),IQ108-#REF!,0),IF(EN108="Ống nhựa",IF(AND(EN108="Ống nhựa",EU108="Đắp cát"),IQ108-HT108,0),IF(EN108="Cống tròn",IF(EN108="Cống tròn",IF(OR(EU108="Móng bê tông",EU108="Móng bê tông kết hợp đế"),IM108-FL108,0),0),IF(EN108="Cống hộp",IF(AND(EN108="Cống hộp",EU108="Móng bê tông"),IN108-GD108,0),IF(OR(EN108="Rãnh xây",EN108="Rãnh bê tông"),IF(AND(EN108="Rãnh xây",EU108="Móng bê tông"),IO108-GD108,IF(AND(EN108="Rãnh bê tông",EU108="Móng bê tông"),IO108-GD108,0)),0)))))</f>
        <v>23.16</v>
      </c>
      <c r="IH108" s="20">
        <f t="shared" si="244"/>
        <v>0</v>
      </c>
      <c r="II108" s="20">
        <f t="shared" si="245"/>
        <v>23.16</v>
      </c>
      <c r="IJ108" s="20">
        <f t="shared" si="246"/>
        <v>0</v>
      </c>
      <c r="IK108" s="20">
        <f t="shared" si="247"/>
        <v>0</v>
      </c>
      <c r="IL108" s="20">
        <f t="shared" si="248"/>
        <v>23.36</v>
      </c>
      <c r="IM108" s="20">
        <f t="shared" si="249"/>
        <v>23.36</v>
      </c>
      <c r="IN108" s="20">
        <f t="shared" si="250"/>
        <v>0</v>
      </c>
      <c r="IO108" s="20">
        <f t="shared" si="251"/>
        <v>0</v>
      </c>
      <c r="IP108" s="20">
        <f t="shared" si="252"/>
        <v>0</v>
      </c>
      <c r="IQ108" s="18">
        <v>23.46</v>
      </c>
      <c r="IR108" s="25">
        <f t="shared" si="395"/>
        <v>0</v>
      </c>
      <c r="IS108" s="25">
        <f t="shared" si="253"/>
        <v>0</v>
      </c>
      <c r="IT108" s="25">
        <f t="shared" si="254"/>
        <v>0</v>
      </c>
      <c r="IU108" s="25">
        <f>ROUND(IF(EN108="Cống tròn",IF(EN108="Cống tròn",IV108+FF108,0),IF(EN108="Cống hộp",IF(EN108="Cống hộp",IV108+GP108,0),IF(OR(EN108="Rãnh xây",EN108="Rãnh bê tông"),IF(OR(EN108="Rãnh xây",EN108="Rãnh bê tông"),IV108+GP108,0),IF(EN108="ống nhựa",IF(EN108="Ống nhựa",IV108+HT108,0),IF(EN108="Rãnh thang",IF(EN108="Rãnh thang",IQ108+#REF!,0),0))))),2)</f>
        <v>24.5</v>
      </c>
      <c r="IV108" s="18">
        <v>24.4</v>
      </c>
      <c r="IW108" s="25">
        <f t="shared" si="255"/>
        <v>24.5</v>
      </c>
      <c r="IX108" s="25">
        <f t="shared" si="256"/>
        <v>0</v>
      </c>
      <c r="IY108" s="25">
        <f t="shared" si="257"/>
        <v>0</v>
      </c>
      <c r="IZ108" s="25">
        <f t="shared" si="258"/>
        <v>0</v>
      </c>
      <c r="JA108" s="25">
        <f t="shared" si="259"/>
        <v>0</v>
      </c>
      <c r="JB108" s="18">
        <v>24.71</v>
      </c>
      <c r="JC108" s="20">
        <f>ROUND(IF(EN108="Cống tròn",IF(EN108="Cống tròn",IF(EU108="Không có móng",JS108-FF108,IF(EU108="Đế",JR108-FN108,IF(OR(EU108="Móng bê tông",EU108="Móng bê tông kết hợp đế"),JK108-FJ108,0))),0),IF(EN108="Cống hộp",IF(AND(EN108="Cống hộp",EU108="Không có móng"),JS108-GF108,IF(AND(EN108="Cống hộp",EU108="Móng bê tông"),JL108-GB108,0)),IF(OR(EN108="Rãnh xây",EN108="Rãnh bê tông"),IF(OR(EN108="Rãnh xây",EN108="Rãnh bê tông"),JM108-GB108,0),IF(EN108="Ống nhựa",IF(AND(EN108="Ống nhựa",EU108="Không đắp cát"),JS108-HT108,IF(AND(EN108="Ống nhựa",EU108="Đắp cát"),JJ108-HX108,0)),IF(EN108="Rãnh thang",IF(EN108="Rãnh thang",IF(EU108="Móng bê tông",#REF!-#REF!,JS108),0),0))))),2)</f>
        <v>23.1</v>
      </c>
      <c r="JD108" s="20">
        <f t="shared" si="396"/>
        <v>1.6099999999999994</v>
      </c>
      <c r="JE108" s="20">
        <f t="shared" si="260"/>
        <v>23.099999999999998</v>
      </c>
      <c r="JF108" s="20">
        <f t="shared" si="261"/>
        <v>0</v>
      </c>
      <c r="JG108" s="20">
        <f t="shared" si="262"/>
        <v>0</v>
      </c>
      <c r="JH108" s="20">
        <f t="shared" si="263"/>
        <v>0</v>
      </c>
      <c r="JI108" s="20">
        <f>IF(EN108="Rãnh thang",IF(AND(EN108="Rãnh thang",EU108="Móng bê tông"),JS108-#REF!,0),IF(EN108="Ống nhựa",IF(AND(EN108="Ống nhựa",EU108="Đắp cát"),JS108-HT108,0),IF(EN108="Cống tròn",IF(EN108="Cống tròn",IF(OR(EU108="Móng bê tông",EU108="Móng bê tông kết hợp đế"),JO108-FL108,0),0),IF(EN108="Cống hộp",IF(AND(EN108="Cống hộp",EU108="Móng bê tông"),JP108-GD108,0),IF(OR(EN108="Rãnh xây",EN108="Rãnh bê tông"),IF(AND(EN108="Rãnh xây",EU108="Móng bê tông"),JQ108-GD108,IF(AND(EN108="Rãnh bê tông",EU108="Móng bê tông"),JQ108-GD108,0)),0)))))</f>
        <v>23.099999999999998</v>
      </c>
      <c r="JJ108" s="20">
        <f t="shared" si="264"/>
        <v>0</v>
      </c>
      <c r="JK108" s="20">
        <f t="shared" si="265"/>
        <v>23.099999999999998</v>
      </c>
      <c r="JL108" s="20">
        <f t="shared" si="266"/>
        <v>0</v>
      </c>
      <c r="JM108" s="20">
        <f t="shared" si="267"/>
        <v>0</v>
      </c>
      <c r="JN108" s="20">
        <f t="shared" si="268"/>
        <v>23.299999999999997</v>
      </c>
      <c r="JO108" s="20">
        <f t="shared" si="269"/>
        <v>23.299999999999997</v>
      </c>
      <c r="JP108" s="20">
        <f t="shared" si="270"/>
        <v>0</v>
      </c>
      <c r="JQ108" s="20">
        <f t="shared" si="271"/>
        <v>0</v>
      </c>
      <c r="JR108" s="20">
        <f t="shared" si="272"/>
        <v>0</v>
      </c>
      <c r="JS108" s="26">
        <v>23.4</v>
      </c>
      <c r="JT108" s="25">
        <f t="shared" si="397"/>
        <v>0</v>
      </c>
      <c r="JU108" s="25">
        <f t="shared" si="273"/>
        <v>0</v>
      </c>
      <c r="JV108" s="25">
        <f t="shared" si="274"/>
        <v>0</v>
      </c>
      <c r="JW108" s="25">
        <f>ROUND(IF(EN108="Cống tròn",IF(EN108="Cống tròn",JX108+FF108,0),IF(EN108="Cống hộp",IF(EN108="Cống hộp",JX108+GP108,0),IF(OR(EN108="Rãnh xây",EN108="Rãnh bê tông"),IF(OR(EN108="Rãnh xây",EN108="Rãnh bê tông"),JX108+GP108,0),IF(EN108="ống nhựa",IF(EN108="Ống nhựa",JX108+HT108,0),IF(EN108="Rãnh thang",IF(EN108="Rãnh thang",JS108+#REF!,0),0))))),2)</f>
        <v>24.5</v>
      </c>
      <c r="JX108" s="27">
        <v>24.4</v>
      </c>
      <c r="JY108" s="25">
        <f t="shared" si="275"/>
        <v>24.5</v>
      </c>
      <c r="JZ108" s="25">
        <f t="shared" si="276"/>
        <v>0</v>
      </c>
      <c r="KA108" s="25">
        <f t="shared" si="277"/>
        <v>0</v>
      </c>
      <c r="KB108" s="25">
        <f t="shared" si="278"/>
        <v>0</v>
      </c>
      <c r="KC108" s="25">
        <f t="shared" si="279"/>
        <v>0</v>
      </c>
      <c r="KD108" s="28" t="s">
        <v>98</v>
      </c>
      <c r="KE108" s="27">
        <v>0</v>
      </c>
      <c r="KF108" s="25">
        <f t="shared" si="280"/>
        <v>2.4499999999999993</v>
      </c>
      <c r="KG108" s="25">
        <f t="shared" si="398"/>
        <v>2.4499999999999993</v>
      </c>
      <c r="KH108" s="27">
        <v>0</v>
      </c>
      <c r="KI108" s="25">
        <f t="shared" si="281"/>
        <v>1.6099999999999994</v>
      </c>
      <c r="KJ108" s="25">
        <f t="shared" si="399"/>
        <v>1.6099999999999994</v>
      </c>
      <c r="KK108" s="25">
        <f t="shared" si="282"/>
        <v>0</v>
      </c>
      <c r="KL108" s="25">
        <f t="shared" si="283"/>
        <v>0</v>
      </c>
      <c r="KM108" s="25">
        <f t="shared" si="400"/>
        <v>0</v>
      </c>
      <c r="KN108" s="25">
        <f t="shared" si="284"/>
        <v>0</v>
      </c>
      <c r="KO108" s="25">
        <f t="shared" si="285"/>
        <v>0</v>
      </c>
      <c r="KP108" s="25">
        <f t="shared" si="401"/>
        <v>0</v>
      </c>
      <c r="KQ108" s="25">
        <f t="shared" si="286"/>
        <v>0.2</v>
      </c>
      <c r="KR108" s="25">
        <f t="shared" si="287"/>
        <v>0.2</v>
      </c>
      <c r="KS108" s="25">
        <f t="shared" si="402"/>
        <v>0.2</v>
      </c>
      <c r="KT108" s="25">
        <f t="shared" si="288"/>
        <v>0</v>
      </c>
      <c r="KU108" s="25">
        <f t="shared" si="289"/>
        <v>0</v>
      </c>
      <c r="KV108" s="25">
        <f t="shared" si="403"/>
        <v>0</v>
      </c>
      <c r="KW108" s="25">
        <f t="shared" si="290"/>
        <v>0</v>
      </c>
      <c r="KX108" s="25">
        <f t="shared" si="291"/>
        <v>0</v>
      </c>
      <c r="KY108" s="25">
        <f t="shared" si="404"/>
        <v>0</v>
      </c>
      <c r="KZ108" s="25">
        <f t="shared" si="292"/>
        <v>0</v>
      </c>
      <c r="LA108" s="25">
        <f t="shared" si="293"/>
        <v>0</v>
      </c>
      <c r="LB108" s="25">
        <f t="shared" si="405"/>
        <v>0</v>
      </c>
      <c r="LC108" s="25">
        <f t="shared" si="294"/>
        <v>1.4</v>
      </c>
      <c r="LD108" s="25">
        <f t="shared" si="295"/>
        <v>1.4</v>
      </c>
      <c r="LE108" s="25">
        <f t="shared" si="406"/>
        <v>1.4</v>
      </c>
      <c r="LF108" s="25">
        <f t="shared" si="296"/>
        <v>0</v>
      </c>
      <c r="LG108" s="25">
        <f t="shared" si="297"/>
        <v>0</v>
      </c>
      <c r="LH108" s="25">
        <f t="shared" si="407"/>
        <v>0</v>
      </c>
      <c r="LI108" s="25">
        <f t="shared" si="298"/>
        <v>0</v>
      </c>
      <c r="LJ108" s="25">
        <f t="shared" si="299"/>
        <v>0</v>
      </c>
      <c r="LK108" s="25">
        <f t="shared" si="408"/>
        <v>0</v>
      </c>
      <c r="LL108" s="25">
        <f t="shared" si="300"/>
        <v>0</v>
      </c>
      <c r="LM108" s="25">
        <f t="shared" si="301"/>
        <v>0</v>
      </c>
      <c r="LN108" s="25">
        <f t="shared" si="409"/>
        <v>0</v>
      </c>
      <c r="LO108" s="25">
        <f t="shared" si="302"/>
        <v>0</v>
      </c>
      <c r="LP108" s="25">
        <f t="shared" si="303"/>
        <v>0</v>
      </c>
      <c r="LQ108" s="25">
        <f t="shared" si="410"/>
        <v>0</v>
      </c>
      <c r="LR108" s="25">
        <f t="shared" si="304"/>
        <v>0</v>
      </c>
      <c r="LS108" s="25">
        <f t="shared" si="305"/>
        <v>0</v>
      </c>
      <c r="LT108" s="25">
        <f t="shared" si="411"/>
        <v>0</v>
      </c>
      <c r="LU108" s="25">
        <f t="shared" si="306"/>
        <v>0</v>
      </c>
      <c r="LV108" s="25">
        <f t="shared" si="307"/>
        <v>0</v>
      </c>
      <c r="LW108" s="25">
        <f t="shared" si="412"/>
        <v>0</v>
      </c>
      <c r="LX108" s="25">
        <f t="shared" si="308"/>
        <v>0</v>
      </c>
      <c r="LY108" s="25">
        <f t="shared" si="309"/>
        <v>0</v>
      </c>
      <c r="LZ108" s="25">
        <f t="shared" si="413"/>
        <v>0</v>
      </c>
      <c r="MA108" s="25">
        <f t="shared" si="310"/>
        <v>0</v>
      </c>
      <c r="MB108" s="25">
        <f t="shared" si="311"/>
        <v>0</v>
      </c>
      <c r="MC108" s="25">
        <f t="shared" si="414"/>
        <v>0</v>
      </c>
      <c r="MD108" s="25">
        <f t="shared" si="312"/>
        <v>0</v>
      </c>
      <c r="ME108" s="25">
        <f t="shared" si="313"/>
        <v>0</v>
      </c>
      <c r="MF108" s="25">
        <f t="shared" si="415"/>
        <v>0</v>
      </c>
      <c r="MG108" s="25">
        <f t="shared" si="314"/>
        <v>0</v>
      </c>
      <c r="MH108" s="25">
        <f t="shared" si="315"/>
        <v>0</v>
      </c>
      <c r="MI108" s="25">
        <f t="shared" si="416"/>
        <v>0</v>
      </c>
      <c r="MJ108" s="25">
        <f t="shared" si="316"/>
        <v>0</v>
      </c>
      <c r="MK108" s="25">
        <f t="shared" si="317"/>
        <v>0</v>
      </c>
      <c r="ML108" s="25">
        <f t="shared" si="417"/>
        <v>0</v>
      </c>
      <c r="MM108" s="25">
        <f t="shared" si="318"/>
        <v>0</v>
      </c>
      <c r="MN108" s="25">
        <f t="shared" si="319"/>
        <v>0</v>
      </c>
      <c r="MO108" s="25">
        <f t="shared" si="418"/>
        <v>0</v>
      </c>
      <c r="MP108" s="25">
        <f t="shared" si="320"/>
        <v>0</v>
      </c>
      <c r="MQ108" s="25">
        <f t="shared" si="321"/>
        <v>0</v>
      </c>
      <c r="MR108" s="25">
        <f t="shared" si="419"/>
        <v>0</v>
      </c>
      <c r="MS108" s="29">
        <v>1.4</v>
      </c>
      <c r="MT108" s="29">
        <v>0</v>
      </c>
      <c r="MU108" s="29">
        <v>1</v>
      </c>
      <c r="MV108" s="29">
        <v>1</v>
      </c>
      <c r="MW108" s="25">
        <f t="shared" si="322"/>
        <v>1.4</v>
      </c>
      <c r="MX108" s="25">
        <f t="shared" si="323"/>
        <v>3.43</v>
      </c>
      <c r="MY108" s="25">
        <f t="shared" si="324"/>
        <v>0</v>
      </c>
      <c r="MZ108" s="25">
        <f t="shared" si="325"/>
        <v>0</v>
      </c>
      <c r="NA108" s="25">
        <f t="shared" si="326"/>
        <v>1.4</v>
      </c>
      <c r="NB108" s="25">
        <f t="shared" si="327"/>
        <v>2.25</v>
      </c>
      <c r="NC108" s="25">
        <f t="shared" si="328"/>
        <v>0</v>
      </c>
      <c r="ND108" s="25">
        <f t="shared" si="329"/>
        <v>0</v>
      </c>
      <c r="NE108" s="25">
        <f t="shared" si="420"/>
        <v>1.4</v>
      </c>
      <c r="NF108" s="25">
        <f t="shared" si="420"/>
        <v>2.84</v>
      </c>
      <c r="NG108" s="25">
        <f t="shared" si="420"/>
        <v>0</v>
      </c>
      <c r="NH108" s="25">
        <f t="shared" si="420"/>
        <v>0</v>
      </c>
      <c r="NI108" s="25">
        <f t="shared" si="330"/>
        <v>106.5</v>
      </c>
      <c r="NJ108" s="25">
        <f t="shared" si="331"/>
        <v>0</v>
      </c>
      <c r="NK108" s="25">
        <f t="shared" si="332"/>
        <v>106.5</v>
      </c>
      <c r="NL108" s="25">
        <f t="shared" si="333"/>
        <v>68.2</v>
      </c>
      <c r="NM108" s="25">
        <f t="shared" si="334"/>
        <v>0</v>
      </c>
      <c r="NN108" s="25">
        <f t="shared" si="421"/>
        <v>68.2</v>
      </c>
      <c r="NO108" s="25">
        <f t="shared" si="335"/>
        <v>0</v>
      </c>
      <c r="NP108" s="25">
        <f t="shared" si="336"/>
        <v>0</v>
      </c>
      <c r="NQ108" s="25">
        <f t="shared" si="422"/>
        <v>0</v>
      </c>
      <c r="NR108" s="25">
        <f t="shared" si="337"/>
        <v>0</v>
      </c>
      <c r="NS108" s="25">
        <f t="shared" si="338"/>
        <v>0</v>
      </c>
      <c r="NT108" s="25">
        <f t="shared" si="423"/>
        <v>0</v>
      </c>
      <c r="NU108" s="25">
        <f t="shared" si="339"/>
        <v>0</v>
      </c>
      <c r="NV108" s="25">
        <f t="shared" si="340"/>
        <v>0</v>
      </c>
      <c r="NW108" s="25">
        <f t="shared" si="424"/>
        <v>0</v>
      </c>
      <c r="NX108" s="25">
        <f t="shared" si="425"/>
        <v>68.2</v>
      </c>
      <c r="NY108" s="25">
        <f t="shared" si="425"/>
        <v>0</v>
      </c>
      <c r="NZ108" s="25">
        <f t="shared" si="426"/>
        <v>68.2</v>
      </c>
      <c r="OA108" s="25">
        <f t="shared" si="427"/>
        <v>38.299999999999997</v>
      </c>
      <c r="OB108" s="25">
        <f t="shared" si="427"/>
        <v>0</v>
      </c>
      <c r="OC108" s="25">
        <f t="shared" si="428"/>
        <v>38.299999999999997</v>
      </c>
      <c r="OD108" s="25">
        <f t="shared" si="429"/>
        <v>68.2</v>
      </c>
      <c r="OE108" s="25">
        <f t="shared" si="429"/>
        <v>0</v>
      </c>
      <c r="OF108" s="25">
        <f t="shared" si="429"/>
        <v>68.2</v>
      </c>
      <c r="OG108" s="25">
        <f t="shared" si="341"/>
        <v>0</v>
      </c>
      <c r="OH108" s="25">
        <f t="shared" si="342"/>
        <v>0</v>
      </c>
      <c r="OI108" s="25">
        <f t="shared" si="343"/>
        <v>0</v>
      </c>
      <c r="OJ108" s="25">
        <f t="shared" si="344"/>
        <v>0</v>
      </c>
      <c r="OK108" s="25">
        <f t="shared" si="345"/>
        <v>0</v>
      </c>
      <c r="OL108" s="25">
        <f t="shared" si="346"/>
        <v>0</v>
      </c>
      <c r="OM108" s="25">
        <f t="shared" si="430"/>
        <v>0</v>
      </c>
      <c r="ON108" s="25">
        <f t="shared" si="430"/>
        <v>0</v>
      </c>
      <c r="OO108" s="25">
        <f t="shared" si="430"/>
        <v>0</v>
      </c>
      <c r="OP108" s="25">
        <f t="shared" si="347"/>
        <v>0</v>
      </c>
      <c r="OQ108" s="25">
        <f t="shared" si="348"/>
        <v>0</v>
      </c>
      <c r="OR108" s="25">
        <f t="shared" si="431"/>
        <v>0</v>
      </c>
      <c r="OS108" s="19">
        <v>537707.06999999995</v>
      </c>
      <c r="OT108" s="19">
        <v>2370663.34</v>
      </c>
    </row>
    <row r="109" spans="1:410" ht="33" customHeight="1" x14ac:dyDescent="0.25">
      <c r="A109" s="18"/>
      <c r="B109" s="18" t="s">
        <v>850</v>
      </c>
      <c r="C109" s="18">
        <v>1301.5899999999999</v>
      </c>
      <c r="D109" s="16" t="e">
        <f>_xlfn.IFNA(INDEX(#REF!,MATCH(E109,#REF!,0)),0)</f>
        <v>#REF!</v>
      </c>
      <c r="E109" s="18" t="s">
        <v>894</v>
      </c>
      <c r="F109" s="16" t="s">
        <v>765</v>
      </c>
      <c r="G109" s="16" t="s">
        <v>766</v>
      </c>
      <c r="H109" s="16" t="s">
        <v>767</v>
      </c>
      <c r="I109" s="16" t="s">
        <v>768</v>
      </c>
      <c r="J109" s="16" t="s">
        <v>769</v>
      </c>
      <c r="K109" s="16" t="s">
        <v>770</v>
      </c>
      <c r="L109" s="16" t="s">
        <v>771</v>
      </c>
      <c r="M109" s="18">
        <v>1.64</v>
      </c>
      <c r="N109" s="18">
        <v>1.94</v>
      </c>
      <c r="O109" s="18">
        <v>2.04</v>
      </c>
      <c r="P109" s="18">
        <v>2.34</v>
      </c>
      <c r="Q109" s="18">
        <v>0.1</v>
      </c>
      <c r="R109" s="18">
        <v>1.8399999999999999</v>
      </c>
      <c r="S109" s="18">
        <v>2.14</v>
      </c>
      <c r="T109" s="18">
        <v>0.2</v>
      </c>
      <c r="U109" s="18">
        <v>0</v>
      </c>
      <c r="V109" s="18">
        <v>0</v>
      </c>
      <c r="W109" s="18">
        <v>0</v>
      </c>
      <c r="X109" s="18">
        <v>1.64</v>
      </c>
      <c r="Y109" s="18">
        <v>1.9</v>
      </c>
      <c r="Z109" s="20">
        <f t="shared" si="349"/>
        <v>2.2000000000000002</v>
      </c>
      <c r="AA109" s="18">
        <v>0.22</v>
      </c>
      <c r="AB109" s="18">
        <v>0</v>
      </c>
      <c r="AC109" s="18">
        <v>0</v>
      </c>
      <c r="AD109" s="18">
        <v>0</v>
      </c>
      <c r="AE109" s="18">
        <v>0</v>
      </c>
      <c r="AF109" s="18">
        <v>0</v>
      </c>
      <c r="AG109" s="18">
        <v>1.2</v>
      </c>
      <c r="AH109" s="18">
        <v>1.5</v>
      </c>
      <c r="AI109" s="20">
        <f t="shared" si="350"/>
        <v>2.35</v>
      </c>
      <c r="AJ109" s="18">
        <v>0</v>
      </c>
      <c r="AK109" s="18">
        <v>0</v>
      </c>
      <c r="AL109" s="20">
        <f t="shared" si="351"/>
        <v>0</v>
      </c>
      <c r="AM109" s="18">
        <v>1.64</v>
      </c>
      <c r="AN109" s="18">
        <v>1.5</v>
      </c>
      <c r="AO109" s="18">
        <v>0.15</v>
      </c>
      <c r="AP109" s="18">
        <v>0.22</v>
      </c>
      <c r="AQ109" s="18">
        <v>1.64</v>
      </c>
      <c r="AR109" s="18">
        <v>1.72</v>
      </c>
      <c r="AS109" s="18">
        <v>0.12</v>
      </c>
      <c r="AT109" s="18">
        <v>0.11</v>
      </c>
      <c r="AU109" s="18">
        <v>0</v>
      </c>
      <c r="AV109" s="18">
        <v>1</v>
      </c>
      <c r="AW109" s="18">
        <v>0</v>
      </c>
      <c r="AX109" s="18">
        <v>0</v>
      </c>
      <c r="AY109" s="18">
        <v>0</v>
      </c>
      <c r="AZ109" s="18">
        <v>0</v>
      </c>
      <c r="BA109" s="18">
        <v>0</v>
      </c>
      <c r="BB109" s="18">
        <v>0</v>
      </c>
      <c r="BC109" s="18">
        <v>0</v>
      </c>
      <c r="BD109" s="18">
        <v>0</v>
      </c>
      <c r="BE109" s="18">
        <v>2</v>
      </c>
      <c r="BF109" s="18">
        <v>0</v>
      </c>
      <c r="BG109" s="18">
        <v>0</v>
      </c>
      <c r="BH109" s="18">
        <v>0</v>
      </c>
      <c r="BI109" s="18">
        <v>0</v>
      </c>
      <c r="BJ109" s="18">
        <v>0</v>
      </c>
      <c r="BK109" s="18">
        <v>0</v>
      </c>
      <c r="BL109" s="18">
        <v>0</v>
      </c>
      <c r="BM109" s="18">
        <v>0</v>
      </c>
      <c r="BN109" s="18">
        <v>0</v>
      </c>
      <c r="BO109" s="18">
        <v>0</v>
      </c>
      <c r="BP109" s="18">
        <v>0</v>
      </c>
      <c r="BQ109" s="18">
        <v>0</v>
      </c>
      <c r="BR109" s="18">
        <v>0</v>
      </c>
      <c r="BS109" s="18">
        <v>0</v>
      </c>
      <c r="BT109" s="18">
        <v>0</v>
      </c>
      <c r="BU109" s="18">
        <v>0</v>
      </c>
      <c r="BV109" s="18">
        <v>0</v>
      </c>
      <c r="BW109" s="18">
        <v>0</v>
      </c>
      <c r="BX109" s="18">
        <v>0</v>
      </c>
      <c r="BY109" s="18">
        <v>0</v>
      </c>
      <c r="BZ109" s="18">
        <v>0</v>
      </c>
      <c r="CA109" s="16" t="e">
        <f>_xlfn.IFNA(IF(RIGHT(D109,2)="=G",0,INDEX(#REF!,MATCH(E109,#REF!,0))),0)</f>
        <v>#REF!</v>
      </c>
      <c r="CB109" s="16" t="s">
        <v>776</v>
      </c>
      <c r="CC109" s="18">
        <v>0</v>
      </c>
      <c r="CD109" s="18">
        <v>0</v>
      </c>
      <c r="CE109" s="18">
        <v>1.4</v>
      </c>
      <c r="CF109" s="18">
        <v>0.85</v>
      </c>
      <c r="CG109" s="18">
        <v>0.12</v>
      </c>
      <c r="CH109" s="18">
        <v>2</v>
      </c>
      <c r="CI109" s="16" t="s">
        <v>98</v>
      </c>
      <c r="CJ109" s="18">
        <v>0</v>
      </c>
      <c r="CK109" s="20">
        <f t="shared" si="217"/>
        <v>1.91</v>
      </c>
      <c r="CL109" s="20">
        <f t="shared" si="352"/>
        <v>1.91</v>
      </c>
      <c r="CM109" s="18">
        <v>24.3</v>
      </c>
      <c r="CN109" s="18">
        <v>25.55</v>
      </c>
      <c r="CO109" s="18">
        <v>24.711000000000002</v>
      </c>
      <c r="CP109" s="22">
        <f t="shared" si="218"/>
        <v>24.71</v>
      </c>
      <c r="CQ109" s="22">
        <f t="shared" si="219"/>
        <v>22.8</v>
      </c>
      <c r="CR109" s="22">
        <f t="shared" si="353"/>
        <v>1.91</v>
      </c>
      <c r="CS109" s="22">
        <f t="shared" si="220"/>
        <v>22.900000000000002</v>
      </c>
      <c r="CT109" s="22">
        <f t="shared" si="221"/>
        <v>23.1</v>
      </c>
      <c r="CU109" s="18">
        <v>23.1</v>
      </c>
      <c r="CV109" s="22">
        <f t="shared" si="354"/>
        <v>2.2000000000000002</v>
      </c>
      <c r="CW109" s="22">
        <f t="shared" si="222"/>
        <v>0</v>
      </c>
      <c r="CX109" s="22">
        <f t="shared" si="223"/>
        <v>0</v>
      </c>
      <c r="CY109" s="22">
        <f t="shared" si="224"/>
        <v>25.28</v>
      </c>
      <c r="CZ109" s="22">
        <f t="shared" si="225"/>
        <v>25.43</v>
      </c>
      <c r="DA109" s="18">
        <v>25.55</v>
      </c>
      <c r="DB109" s="20">
        <f t="shared" si="355"/>
        <v>2.75</v>
      </c>
      <c r="DC109" s="20">
        <f t="shared" si="356"/>
        <v>0.84</v>
      </c>
      <c r="DD109" s="20">
        <f t="shared" si="357"/>
        <v>1.9100000000000001</v>
      </c>
      <c r="DE109" s="20">
        <f t="shared" si="226"/>
        <v>0.1</v>
      </c>
      <c r="DF109" s="20">
        <f t="shared" si="227"/>
        <v>0.2</v>
      </c>
      <c r="DG109" s="20">
        <f t="shared" si="228"/>
        <v>1.61</v>
      </c>
      <c r="DH109" s="20">
        <f t="shared" si="229"/>
        <v>0</v>
      </c>
      <c r="DI109" s="20">
        <f t="shared" si="230"/>
        <v>0</v>
      </c>
      <c r="DJ109" s="20">
        <f t="shared" si="231"/>
        <v>0</v>
      </c>
      <c r="DK109" s="20">
        <f t="shared" si="358"/>
        <v>1.9100000000000001</v>
      </c>
      <c r="DL109" s="20">
        <f t="shared" si="359"/>
        <v>0</v>
      </c>
      <c r="DM109" s="20">
        <f t="shared" si="360"/>
        <v>0</v>
      </c>
      <c r="DN109" s="20">
        <f t="shared" si="361"/>
        <v>0</v>
      </c>
      <c r="DO109" s="18">
        <v>2.54</v>
      </c>
      <c r="DP109" s="18">
        <v>0</v>
      </c>
      <c r="DQ109" s="18">
        <v>1</v>
      </c>
      <c r="DR109" s="18">
        <v>1</v>
      </c>
      <c r="DS109" s="25">
        <f t="shared" si="362"/>
        <v>2.54</v>
      </c>
      <c r="DT109" s="25">
        <f t="shared" si="363"/>
        <v>0</v>
      </c>
      <c r="DU109" s="25">
        <f t="shared" si="364"/>
        <v>4.8499999999999996</v>
      </c>
      <c r="DV109" s="25">
        <f t="shared" si="365"/>
        <v>0</v>
      </c>
      <c r="DW109" s="25">
        <f t="shared" si="366"/>
        <v>4.8499999999999996</v>
      </c>
      <c r="DX109" s="25">
        <f t="shared" si="367"/>
        <v>9.89</v>
      </c>
      <c r="DY109" s="25">
        <f t="shared" si="368"/>
        <v>0</v>
      </c>
      <c r="DZ109" s="25">
        <f t="shared" si="369"/>
        <v>9.89</v>
      </c>
      <c r="EA109" s="25">
        <f t="shared" si="370"/>
        <v>6.39</v>
      </c>
      <c r="EB109" s="25">
        <f t="shared" si="371"/>
        <v>0</v>
      </c>
      <c r="EC109" s="25">
        <f t="shared" si="372"/>
        <v>6.39</v>
      </c>
      <c r="ED109" s="25">
        <f t="shared" si="373"/>
        <v>3.5</v>
      </c>
      <c r="EE109" s="25">
        <f t="shared" si="373"/>
        <v>0</v>
      </c>
      <c r="EF109" s="25">
        <f t="shared" si="374"/>
        <v>3.5</v>
      </c>
      <c r="EG109" s="25">
        <f t="shared" si="375"/>
        <v>6.39</v>
      </c>
      <c r="EH109" s="25">
        <f t="shared" si="375"/>
        <v>0</v>
      </c>
      <c r="EI109" s="25">
        <f t="shared" si="376"/>
        <v>6.39</v>
      </c>
      <c r="EJ109" s="18">
        <v>1301.5899999999999</v>
      </c>
      <c r="EK109" s="18">
        <v>1262.8900000000001</v>
      </c>
      <c r="EL109" s="18" t="s">
        <v>894</v>
      </c>
      <c r="EM109" s="18" t="s">
        <v>895</v>
      </c>
      <c r="EN109" s="16" t="s">
        <v>774</v>
      </c>
      <c r="EO109" s="16" t="s">
        <v>132</v>
      </c>
      <c r="EP109" s="16" t="e">
        <f>IF(OR(EN109="Cống tròn",EN109="Cống hộp",EN109="Ống nhựa"),INDEX(#REF!,MATCH(E109,#REF!,0)),IF(OR(EN109="Rãnh xây",EN109="Rãnh bê tông"),INDEX(#REF!,MATCH(E109,#REF!,0)),0))</f>
        <v>#REF!</v>
      </c>
      <c r="EQ109" s="18">
        <v>37.499999999999815</v>
      </c>
      <c r="ER109" s="18">
        <v>1</v>
      </c>
      <c r="ES109" s="25">
        <f t="shared" si="377"/>
        <v>37</v>
      </c>
      <c r="ET109" s="1" t="e">
        <f>_xlfn.IFNA(IF(EN109="Cống tròn",INDEX(#REF!,MATCH(E109,#REF!,0)),IF(EN109="Cống hộp",INDEX(#REF!,MATCH(E109,#REF!,0)),EU109&amp;" ,"&amp;EV109)),0)</f>
        <v>#REF!</v>
      </c>
      <c r="EU109" s="16" t="s">
        <v>769</v>
      </c>
      <c r="EV109" s="16" t="s">
        <v>775</v>
      </c>
      <c r="EW109" s="16" t="e">
        <f>_xlfn.IFNA(INDEX(#REF!,MATCH(E109,#REF!,0)),0)</f>
        <v>#REF!</v>
      </c>
      <c r="EX109" s="16"/>
      <c r="EY109" s="18">
        <v>0</v>
      </c>
      <c r="EZ109" s="18">
        <v>0</v>
      </c>
      <c r="FA109" s="18">
        <v>0</v>
      </c>
      <c r="FB109" s="19">
        <v>0</v>
      </c>
      <c r="FC109" s="19">
        <v>0</v>
      </c>
      <c r="FD109" s="25">
        <f t="shared" si="232"/>
        <v>0</v>
      </c>
      <c r="FE109" s="25">
        <f t="shared" si="378"/>
        <v>0</v>
      </c>
      <c r="FF109" s="18">
        <v>0.1</v>
      </c>
      <c r="FG109" s="18">
        <v>2</v>
      </c>
      <c r="FH109" s="18">
        <v>1</v>
      </c>
      <c r="FI109" s="25">
        <f t="shared" si="379"/>
        <v>1.2</v>
      </c>
      <c r="FJ109" s="18">
        <v>0</v>
      </c>
      <c r="FK109" s="18">
        <v>0</v>
      </c>
      <c r="FL109" s="18">
        <v>0.2</v>
      </c>
      <c r="FM109" s="18">
        <v>1.4</v>
      </c>
      <c r="FN109" s="18">
        <v>0</v>
      </c>
      <c r="FO109" s="25">
        <f t="shared" si="380"/>
        <v>1.4</v>
      </c>
      <c r="FP109" s="18">
        <v>1.4999999999999999E-2</v>
      </c>
      <c r="FQ109" s="18">
        <v>1</v>
      </c>
      <c r="FR109" s="25">
        <f t="shared" si="233"/>
        <v>36</v>
      </c>
      <c r="FS109" s="25">
        <f t="shared" si="234"/>
        <v>0.52500000000000002</v>
      </c>
      <c r="FT109" s="25">
        <f t="shared" si="235"/>
        <v>36.524999999999999</v>
      </c>
      <c r="FU109" s="25">
        <f t="shared" si="236"/>
        <v>-0.97499999999981668</v>
      </c>
      <c r="FV109" s="25" t="str">
        <f t="shared" si="381"/>
        <v>Thêm 01</v>
      </c>
      <c r="FW109" s="25">
        <f t="shared" si="382"/>
        <v>0.04</v>
      </c>
      <c r="FX109" s="16"/>
      <c r="FY109" s="16"/>
      <c r="FZ109" s="16"/>
      <c r="GA109" s="16"/>
      <c r="GB109" s="19">
        <v>0</v>
      </c>
      <c r="GC109" s="19">
        <v>0</v>
      </c>
      <c r="GD109" s="19">
        <v>0</v>
      </c>
      <c r="GE109" s="19">
        <v>0</v>
      </c>
      <c r="GF109" s="19">
        <v>0</v>
      </c>
      <c r="GG109" s="19">
        <v>0</v>
      </c>
      <c r="GH109" s="19">
        <v>0</v>
      </c>
      <c r="GI109" s="19">
        <v>0</v>
      </c>
      <c r="GJ109" s="19">
        <v>0</v>
      </c>
      <c r="GK109" s="19">
        <v>0</v>
      </c>
      <c r="GL109" s="25">
        <f t="shared" si="237"/>
        <v>0</v>
      </c>
      <c r="GM109" s="25">
        <f t="shared" si="383"/>
        <v>0</v>
      </c>
      <c r="GN109" s="19">
        <v>0</v>
      </c>
      <c r="GO109" s="19">
        <v>0</v>
      </c>
      <c r="GP109" s="19">
        <v>0</v>
      </c>
      <c r="GQ109" s="19">
        <v>0</v>
      </c>
      <c r="GR109" s="1" t="e">
        <f>_xlfn.IFNA(INDEX(#REF!,MATCH(E109,#REF!,0)),0)</f>
        <v>#REF!</v>
      </c>
      <c r="GS109" s="16"/>
      <c r="GT109" s="18">
        <v>0</v>
      </c>
      <c r="GU109" s="18">
        <v>0</v>
      </c>
      <c r="GV109" s="18">
        <v>0</v>
      </c>
      <c r="GW109" s="18">
        <v>0</v>
      </c>
      <c r="GX109" s="25">
        <f t="shared" si="238"/>
        <v>0</v>
      </c>
      <c r="GY109" s="25">
        <f t="shared" si="239"/>
        <v>0</v>
      </c>
      <c r="GZ109" s="25">
        <f t="shared" si="384"/>
        <v>0</v>
      </c>
      <c r="HA109" s="1" t="e" cm="1">
        <f t="array" ref="HA109">INDEX(#REF!,MATCH(EJ109&amp;EK109&amp;HD109&amp;HE109&amp;HF109,#REF!&amp;#REF!&amp;#REF!&amp;#REF!&amp;#REF!,0))</f>
        <v>#REF!</v>
      </c>
      <c r="HB109" s="16"/>
      <c r="HC109" s="25">
        <f t="shared" si="385"/>
        <v>0</v>
      </c>
      <c r="HD109" s="18">
        <v>0</v>
      </c>
      <c r="HE109" s="18">
        <v>0</v>
      </c>
      <c r="HF109" s="18">
        <v>0</v>
      </c>
      <c r="HG109" s="1" t="e" cm="1">
        <f t="array" ref="HG109">INDEX(#REF!,MATCH(EJ109&amp;EK109&amp;HJ109&amp;HK109&amp;HL109,#REF!&amp;#REF!&amp;#REF!&amp;#REF!&amp;#REF!,0))</f>
        <v>#REF!</v>
      </c>
      <c r="HH109" s="16"/>
      <c r="HI109" s="25">
        <f t="shared" si="386"/>
        <v>0</v>
      </c>
      <c r="HJ109" s="25">
        <f t="shared" si="387"/>
        <v>0</v>
      </c>
      <c r="HK109" s="19">
        <v>0</v>
      </c>
      <c r="HL109" s="19">
        <v>0</v>
      </c>
      <c r="HM109" s="18">
        <v>0.01</v>
      </c>
      <c r="HN109" s="18">
        <v>1</v>
      </c>
      <c r="HO109" s="25">
        <f t="shared" si="388"/>
        <v>0</v>
      </c>
      <c r="HP109" s="25">
        <f t="shared" si="389"/>
        <v>0</v>
      </c>
      <c r="HQ109" s="25">
        <f t="shared" si="390"/>
        <v>0</v>
      </c>
      <c r="HR109" s="25">
        <f t="shared" si="391"/>
        <v>0</v>
      </c>
      <c r="HS109" s="25">
        <f t="shared" si="392"/>
        <v>0</v>
      </c>
      <c r="HT109" s="19">
        <v>0</v>
      </c>
      <c r="HU109" s="19">
        <v>0</v>
      </c>
      <c r="HV109" s="19">
        <v>0</v>
      </c>
      <c r="HW109" s="25">
        <f t="shared" si="393"/>
        <v>0</v>
      </c>
      <c r="HX109" s="19">
        <v>0</v>
      </c>
      <c r="HY109" s="19">
        <v>0</v>
      </c>
      <c r="HZ109" s="18">
        <v>24.71</v>
      </c>
      <c r="IA109" s="20">
        <f>ROUND(IF(EN109="Cống tròn",IF(EN109="Cống tròn",IF(EU109="Không có móng",IQ109-FF109,IF(EU109="Đế",IP109-FN109,IF(OR(EU109="Móng bê tông",EU109="Móng bê tông kết hợp đế"),II109-FJ109,0))),0),IF(EN109="Cống hộp",IF(AND(EN109="Cống hộp",EU109="Không có móng"),IQ109-GF109,IF(AND(EN109="Cống hộp",EU109="Móng bê tông"),IJ109-GB109,0)),IF(OR(EN109="Rãnh xây",EN109="Rãnh bê tông"),IF(OR(EN109="Rãnh xây",EN109="Rãnh bê tông"),IK109-GB109,0),IF(EN109="Ống nhựa",IF(AND(EN109="Ống nhựa",EU109="Không đắp cát"),IQ109-HT109,IF(AND(EN109="Ống nhựa",EU109="Đắp cát"),IH109-HX109,0)),IF(EN109="Rãnh thang",IF(EN109="Rãnh thang",IF(EU109="Móng bê tông",#REF!-#REF!,IQ109),0),0))))),2)</f>
        <v>23.1</v>
      </c>
      <c r="IB109" s="20">
        <f t="shared" si="394"/>
        <v>1.6099999999999994</v>
      </c>
      <c r="IC109" s="20">
        <f t="shared" si="240"/>
        <v>23.099999999999998</v>
      </c>
      <c r="ID109" s="20">
        <f t="shared" si="241"/>
        <v>0</v>
      </c>
      <c r="IE109" s="20">
        <f t="shared" si="242"/>
        <v>0</v>
      </c>
      <c r="IF109" s="20">
        <f t="shared" si="243"/>
        <v>0</v>
      </c>
      <c r="IG109" s="20">
        <f>IF(EN109="Rãnh thang",IF(AND(EN109="Rãnh thang",EU109="Móng bê tông"),IQ109-#REF!,0),IF(EN109="Ống nhựa",IF(AND(EN109="Ống nhựa",EU109="Đắp cát"),IQ109-HT109,0),IF(EN109="Cống tròn",IF(EN109="Cống tròn",IF(OR(EU109="Móng bê tông",EU109="Móng bê tông kết hợp đế"),IM109-FL109,0),0),IF(EN109="Cống hộp",IF(AND(EN109="Cống hộp",EU109="Móng bê tông"),IN109-GD109,0),IF(OR(EN109="Rãnh xây",EN109="Rãnh bê tông"),IF(AND(EN109="Rãnh xây",EU109="Móng bê tông"),IO109-GD109,IF(AND(EN109="Rãnh bê tông",EU109="Móng bê tông"),IO109-GD109,0)),0)))))</f>
        <v>23.099999999999998</v>
      </c>
      <c r="IH109" s="20">
        <f t="shared" si="244"/>
        <v>0</v>
      </c>
      <c r="II109" s="20">
        <f t="shared" si="245"/>
        <v>23.099999999999998</v>
      </c>
      <c r="IJ109" s="20">
        <f t="shared" si="246"/>
        <v>0</v>
      </c>
      <c r="IK109" s="20">
        <f t="shared" si="247"/>
        <v>0</v>
      </c>
      <c r="IL109" s="20">
        <f t="shared" si="248"/>
        <v>23.299999999999997</v>
      </c>
      <c r="IM109" s="20">
        <f t="shared" si="249"/>
        <v>23.299999999999997</v>
      </c>
      <c r="IN109" s="20">
        <f t="shared" si="250"/>
        <v>0</v>
      </c>
      <c r="IO109" s="20">
        <f t="shared" si="251"/>
        <v>0</v>
      </c>
      <c r="IP109" s="20">
        <f t="shared" si="252"/>
        <v>0</v>
      </c>
      <c r="IQ109" s="18">
        <v>23.4</v>
      </c>
      <c r="IR109" s="25">
        <f t="shared" si="395"/>
        <v>0</v>
      </c>
      <c r="IS109" s="25">
        <f t="shared" si="253"/>
        <v>0</v>
      </c>
      <c r="IT109" s="25">
        <f t="shared" si="254"/>
        <v>0</v>
      </c>
      <c r="IU109" s="25">
        <f>ROUND(IF(EN109="Cống tròn",IF(EN109="Cống tròn",IV109+FF109,0),IF(EN109="Cống hộp",IF(EN109="Cống hộp",IV109+GP109,0),IF(OR(EN109="Rãnh xây",EN109="Rãnh bê tông"),IF(OR(EN109="Rãnh xây",EN109="Rãnh bê tông"),IV109+GP109,0),IF(EN109="ống nhựa",IF(EN109="Ống nhựa",IV109+HT109,0),IF(EN109="Rãnh thang",IF(EN109="Rãnh thang",IQ109+#REF!,0),0))))),2)</f>
        <v>24.43</v>
      </c>
      <c r="IV109" s="18">
        <v>24.33</v>
      </c>
      <c r="IW109" s="25">
        <f t="shared" si="255"/>
        <v>24.43</v>
      </c>
      <c r="IX109" s="25">
        <f t="shared" si="256"/>
        <v>0</v>
      </c>
      <c r="IY109" s="25">
        <f t="shared" si="257"/>
        <v>0</v>
      </c>
      <c r="IZ109" s="25">
        <f t="shared" si="258"/>
        <v>0</v>
      </c>
      <c r="JA109" s="25">
        <f t="shared" si="259"/>
        <v>0</v>
      </c>
      <c r="JB109" s="18">
        <v>24.64</v>
      </c>
      <c r="JC109" s="20">
        <f>ROUND(IF(EN109="Cống tròn",IF(EN109="Cống tròn",IF(EU109="Không có móng",JS109-FF109,IF(EU109="Đế",JR109-FN109,IF(OR(EU109="Móng bê tông",EU109="Móng bê tông kết hợp đế"),JK109-FJ109,0))),0),IF(EN109="Cống hộp",IF(AND(EN109="Cống hộp",EU109="Không có móng"),JS109-GF109,IF(AND(EN109="Cống hộp",EU109="Móng bê tông"),JL109-GB109,0)),IF(OR(EN109="Rãnh xây",EN109="Rãnh bê tông"),IF(OR(EN109="Rãnh xây",EN109="Rãnh bê tông"),JM109-GB109,0),IF(EN109="Ống nhựa",IF(AND(EN109="Ống nhựa",EU109="Không đắp cát"),JS109-HT109,IF(AND(EN109="Ống nhựa",EU109="Đắp cát"),JJ109-HX109,0)),IF(EN109="Rãnh thang",IF(EN109="Rãnh thang",IF(EU109="Móng bê tông",#REF!-#REF!,JS109),0),0))))),2)</f>
        <v>23.03</v>
      </c>
      <c r="JD109" s="20">
        <f t="shared" si="396"/>
        <v>1.6099999999999994</v>
      </c>
      <c r="JE109" s="20">
        <f t="shared" si="260"/>
        <v>23.029999999999998</v>
      </c>
      <c r="JF109" s="20">
        <f t="shared" si="261"/>
        <v>0</v>
      </c>
      <c r="JG109" s="20">
        <f t="shared" si="262"/>
        <v>0</v>
      </c>
      <c r="JH109" s="20">
        <f t="shared" si="263"/>
        <v>0</v>
      </c>
      <c r="JI109" s="20">
        <f>IF(EN109="Rãnh thang",IF(AND(EN109="Rãnh thang",EU109="Móng bê tông"),JS109-#REF!,0),IF(EN109="Ống nhựa",IF(AND(EN109="Ống nhựa",EU109="Đắp cát"),JS109-HT109,0),IF(EN109="Cống tròn",IF(EN109="Cống tròn",IF(OR(EU109="Móng bê tông",EU109="Móng bê tông kết hợp đế"),JO109-FL109,0),0),IF(EN109="Cống hộp",IF(AND(EN109="Cống hộp",EU109="Móng bê tông"),JP109-GD109,0),IF(OR(EN109="Rãnh xây",EN109="Rãnh bê tông"),IF(AND(EN109="Rãnh xây",EU109="Móng bê tông"),JQ109-GD109,IF(AND(EN109="Rãnh bê tông",EU109="Móng bê tông"),JQ109-GD109,0)),0)))))</f>
        <v>23.029999999999998</v>
      </c>
      <c r="JJ109" s="20">
        <f t="shared" si="264"/>
        <v>0</v>
      </c>
      <c r="JK109" s="20">
        <f t="shared" si="265"/>
        <v>23.029999999999998</v>
      </c>
      <c r="JL109" s="20">
        <f t="shared" si="266"/>
        <v>0</v>
      </c>
      <c r="JM109" s="20">
        <f t="shared" si="267"/>
        <v>0</v>
      </c>
      <c r="JN109" s="20">
        <f t="shared" si="268"/>
        <v>23.229999999999997</v>
      </c>
      <c r="JO109" s="20">
        <f t="shared" si="269"/>
        <v>23.229999999999997</v>
      </c>
      <c r="JP109" s="20">
        <f t="shared" si="270"/>
        <v>0</v>
      </c>
      <c r="JQ109" s="20">
        <f t="shared" si="271"/>
        <v>0</v>
      </c>
      <c r="JR109" s="20">
        <f t="shared" si="272"/>
        <v>0</v>
      </c>
      <c r="JS109" s="26">
        <v>23.33</v>
      </c>
      <c r="JT109" s="25">
        <f t="shared" si="397"/>
        <v>0</v>
      </c>
      <c r="JU109" s="25">
        <f t="shared" si="273"/>
        <v>0</v>
      </c>
      <c r="JV109" s="25">
        <f t="shared" si="274"/>
        <v>0</v>
      </c>
      <c r="JW109" s="25">
        <f>ROUND(IF(EN109="Cống tròn",IF(EN109="Cống tròn",JX109+FF109,0),IF(EN109="Cống hộp",IF(EN109="Cống hộp",JX109+GP109,0),IF(OR(EN109="Rãnh xây",EN109="Rãnh bê tông"),IF(OR(EN109="Rãnh xây",EN109="Rãnh bê tông"),JX109+GP109,0),IF(EN109="ống nhựa",IF(EN109="Ống nhựa",JX109+HT109,0),IF(EN109="Rãnh thang",IF(EN109="Rãnh thang",JS109+#REF!,0),0))))),2)</f>
        <v>24.43</v>
      </c>
      <c r="JX109" s="27">
        <v>24.33</v>
      </c>
      <c r="JY109" s="25">
        <f t="shared" si="275"/>
        <v>24.43</v>
      </c>
      <c r="JZ109" s="25">
        <f t="shared" si="276"/>
        <v>0</v>
      </c>
      <c r="KA109" s="25">
        <f t="shared" si="277"/>
        <v>0</v>
      </c>
      <c r="KB109" s="25">
        <f t="shared" si="278"/>
        <v>0</v>
      </c>
      <c r="KC109" s="25">
        <f t="shared" si="279"/>
        <v>0</v>
      </c>
      <c r="KD109" s="28" t="s">
        <v>98</v>
      </c>
      <c r="KE109" s="27">
        <v>0</v>
      </c>
      <c r="KF109" s="25">
        <f t="shared" si="280"/>
        <v>1.6099999999999994</v>
      </c>
      <c r="KG109" s="25">
        <f t="shared" si="398"/>
        <v>1.6099999999999994</v>
      </c>
      <c r="KH109" s="27">
        <v>0</v>
      </c>
      <c r="KI109" s="25">
        <f t="shared" si="281"/>
        <v>1.6099999999999994</v>
      </c>
      <c r="KJ109" s="25">
        <f t="shared" si="399"/>
        <v>1.6099999999999994</v>
      </c>
      <c r="KK109" s="25">
        <f t="shared" si="282"/>
        <v>0</v>
      </c>
      <c r="KL109" s="25">
        <f t="shared" si="283"/>
        <v>0</v>
      </c>
      <c r="KM109" s="25">
        <f t="shared" si="400"/>
        <v>0</v>
      </c>
      <c r="KN109" s="25">
        <f t="shared" si="284"/>
        <v>0</v>
      </c>
      <c r="KO109" s="25">
        <f t="shared" si="285"/>
        <v>0</v>
      </c>
      <c r="KP109" s="25">
        <f t="shared" si="401"/>
        <v>0</v>
      </c>
      <c r="KQ109" s="25">
        <f t="shared" si="286"/>
        <v>0.2</v>
      </c>
      <c r="KR109" s="25">
        <f t="shared" si="287"/>
        <v>0.2</v>
      </c>
      <c r="KS109" s="25">
        <f t="shared" si="402"/>
        <v>0.2</v>
      </c>
      <c r="KT109" s="25">
        <f t="shared" si="288"/>
        <v>0</v>
      </c>
      <c r="KU109" s="25">
        <f t="shared" si="289"/>
        <v>0</v>
      </c>
      <c r="KV109" s="25">
        <f t="shared" si="403"/>
        <v>0</v>
      </c>
      <c r="KW109" s="25">
        <f t="shared" si="290"/>
        <v>0</v>
      </c>
      <c r="KX109" s="25">
        <f t="shared" si="291"/>
        <v>0</v>
      </c>
      <c r="KY109" s="25">
        <f t="shared" si="404"/>
        <v>0</v>
      </c>
      <c r="KZ109" s="25">
        <f t="shared" si="292"/>
        <v>0</v>
      </c>
      <c r="LA109" s="25">
        <f t="shared" si="293"/>
        <v>0</v>
      </c>
      <c r="LB109" s="25">
        <f t="shared" si="405"/>
        <v>0</v>
      </c>
      <c r="LC109" s="25">
        <f t="shared" si="294"/>
        <v>1.4</v>
      </c>
      <c r="LD109" s="25">
        <f t="shared" si="295"/>
        <v>1.4</v>
      </c>
      <c r="LE109" s="25">
        <f t="shared" si="406"/>
        <v>1.4</v>
      </c>
      <c r="LF109" s="25">
        <f t="shared" si="296"/>
        <v>0</v>
      </c>
      <c r="LG109" s="25">
        <f t="shared" si="297"/>
        <v>0</v>
      </c>
      <c r="LH109" s="25">
        <f t="shared" si="407"/>
        <v>0</v>
      </c>
      <c r="LI109" s="25">
        <f t="shared" si="298"/>
        <v>0</v>
      </c>
      <c r="LJ109" s="25">
        <f t="shared" si="299"/>
        <v>0</v>
      </c>
      <c r="LK109" s="25">
        <f t="shared" si="408"/>
        <v>0</v>
      </c>
      <c r="LL109" s="25">
        <f t="shared" si="300"/>
        <v>0</v>
      </c>
      <c r="LM109" s="25">
        <f t="shared" si="301"/>
        <v>0</v>
      </c>
      <c r="LN109" s="25">
        <f t="shared" si="409"/>
        <v>0</v>
      </c>
      <c r="LO109" s="25">
        <f t="shared" si="302"/>
        <v>0</v>
      </c>
      <c r="LP109" s="25">
        <f t="shared" si="303"/>
        <v>0</v>
      </c>
      <c r="LQ109" s="25">
        <f t="shared" si="410"/>
        <v>0</v>
      </c>
      <c r="LR109" s="25">
        <f t="shared" si="304"/>
        <v>0</v>
      </c>
      <c r="LS109" s="25">
        <f t="shared" si="305"/>
        <v>0</v>
      </c>
      <c r="LT109" s="25">
        <f t="shared" si="411"/>
        <v>0</v>
      </c>
      <c r="LU109" s="25">
        <f t="shared" si="306"/>
        <v>0</v>
      </c>
      <c r="LV109" s="25">
        <f t="shared" si="307"/>
        <v>0</v>
      </c>
      <c r="LW109" s="25">
        <f t="shared" si="412"/>
        <v>0</v>
      </c>
      <c r="LX109" s="25">
        <f t="shared" si="308"/>
        <v>0</v>
      </c>
      <c r="LY109" s="25">
        <f t="shared" si="309"/>
        <v>0</v>
      </c>
      <c r="LZ109" s="25">
        <f t="shared" si="413"/>
        <v>0</v>
      </c>
      <c r="MA109" s="25">
        <f t="shared" si="310"/>
        <v>0</v>
      </c>
      <c r="MB109" s="25">
        <f t="shared" si="311"/>
        <v>0</v>
      </c>
      <c r="MC109" s="25">
        <f t="shared" si="414"/>
        <v>0</v>
      </c>
      <c r="MD109" s="25">
        <f t="shared" si="312"/>
        <v>0</v>
      </c>
      <c r="ME109" s="25">
        <f t="shared" si="313"/>
        <v>0</v>
      </c>
      <c r="MF109" s="25">
        <f t="shared" si="415"/>
        <v>0</v>
      </c>
      <c r="MG109" s="25">
        <f t="shared" si="314"/>
        <v>0</v>
      </c>
      <c r="MH109" s="25">
        <f t="shared" si="315"/>
        <v>0</v>
      </c>
      <c r="MI109" s="25">
        <f t="shared" si="416"/>
        <v>0</v>
      </c>
      <c r="MJ109" s="25">
        <f t="shared" si="316"/>
        <v>0</v>
      </c>
      <c r="MK109" s="25">
        <f t="shared" si="317"/>
        <v>0</v>
      </c>
      <c r="ML109" s="25">
        <f t="shared" si="417"/>
        <v>0</v>
      </c>
      <c r="MM109" s="25">
        <f t="shared" si="318"/>
        <v>0</v>
      </c>
      <c r="MN109" s="25">
        <f t="shared" si="319"/>
        <v>0</v>
      </c>
      <c r="MO109" s="25">
        <f t="shared" si="418"/>
        <v>0</v>
      </c>
      <c r="MP109" s="25">
        <f t="shared" si="320"/>
        <v>0</v>
      </c>
      <c r="MQ109" s="25">
        <f t="shared" si="321"/>
        <v>0</v>
      </c>
      <c r="MR109" s="25">
        <f t="shared" si="419"/>
        <v>0</v>
      </c>
      <c r="MS109" s="29">
        <v>1.4</v>
      </c>
      <c r="MT109" s="29">
        <v>0</v>
      </c>
      <c r="MU109" s="29">
        <v>1</v>
      </c>
      <c r="MV109" s="29">
        <v>1</v>
      </c>
      <c r="MW109" s="25">
        <f t="shared" si="322"/>
        <v>1.4</v>
      </c>
      <c r="MX109" s="25">
        <f t="shared" si="323"/>
        <v>2.25</v>
      </c>
      <c r="MY109" s="25">
        <f t="shared" si="324"/>
        <v>0</v>
      </c>
      <c r="MZ109" s="25">
        <f t="shared" si="325"/>
        <v>0</v>
      </c>
      <c r="NA109" s="25">
        <f t="shared" si="326"/>
        <v>1.4</v>
      </c>
      <c r="NB109" s="25">
        <f t="shared" si="327"/>
        <v>2.25</v>
      </c>
      <c r="NC109" s="25">
        <f t="shared" si="328"/>
        <v>0</v>
      </c>
      <c r="ND109" s="25">
        <f t="shared" si="329"/>
        <v>0</v>
      </c>
      <c r="NE109" s="25">
        <f t="shared" si="420"/>
        <v>1.4</v>
      </c>
      <c r="NF109" s="25">
        <f t="shared" si="420"/>
        <v>2.25</v>
      </c>
      <c r="NG109" s="25">
        <f t="shared" si="420"/>
        <v>0</v>
      </c>
      <c r="NH109" s="25">
        <f t="shared" si="420"/>
        <v>0</v>
      </c>
      <c r="NI109" s="25">
        <f t="shared" si="330"/>
        <v>84.37</v>
      </c>
      <c r="NJ109" s="25">
        <f t="shared" si="331"/>
        <v>0</v>
      </c>
      <c r="NK109" s="25">
        <f t="shared" si="332"/>
        <v>84.37</v>
      </c>
      <c r="NL109" s="25">
        <f t="shared" si="333"/>
        <v>68.2</v>
      </c>
      <c r="NM109" s="25">
        <f t="shared" si="334"/>
        <v>0</v>
      </c>
      <c r="NN109" s="25">
        <f t="shared" si="421"/>
        <v>68.2</v>
      </c>
      <c r="NO109" s="25">
        <f t="shared" si="335"/>
        <v>0</v>
      </c>
      <c r="NP109" s="25">
        <f t="shared" si="336"/>
        <v>0</v>
      </c>
      <c r="NQ109" s="25">
        <f t="shared" si="422"/>
        <v>0</v>
      </c>
      <c r="NR109" s="25">
        <f t="shared" si="337"/>
        <v>0</v>
      </c>
      <c r="NS109" s="25">
        <f t="shared" si="338"/>
        <v>0</v>
      </c>
      <c r="NT109" s="25">
        <f t="shared" si="423"/>
        <v>0</v>
      </c>
      <c r="NU109" s="25">
        <f t="shared" si="339"/>
        <v>0</v>
      </c>
      <c r="NV109" s="25">
        <f t="shared" si="340"/>
        <v>0</v>
      </c>
      <c r="NW109" s="25">
        <f t="shared" si="424"/>
        <v>0</v>
      </c>
      <c r="NX109" s="25">
        <f t="shared" si="425"/>
        <v>68.2</v>
      </c>
      <c r="NY109" s="25">
        <f t="shared" si="425"/>
        <v>0</v>
      </c>
      <c r="NZ109" s="25">
        <f t="shared" si="426"/>
        <v>68.2</v>
      </c>
      <c r="OA109" s="25">
        <f t="shared" si="427"/>
        <v>16.170000000000002</v>
      </c>
      <c r="OB109" s="25">
        <f t="shared" si="427"/>
        <v>0</v>
      </c>
      <c r="OC109" s="25">
        <f t="shared" si="428"/>
        <v>16.170000000000002</v>
      </c>
      <c r="OD109" s="25">
        <f t="shared" si="429"/>
        <v>68.2</v>
      </c>
      <c r="OE109" s="25">
        <f t="shared" si="429"/>
        <v>0</v>
      </c>
      <c r="OF109" s="25">
        <f t="shared" si="429"/>
        <v>68.2</v>
      </c>
      <c r="OG109" s="25">
        <f t="shared" si="341"/>
        <v>0</v>
      </c>
      <c r="OH109" s="25">
        <f t="shared" si="342"/>
        <v>0</v>
      </c>
      <c r="OI109" s="25">
        <f t="shared" si="343"/>
        <v>0</v>
      </c>
      <c r="OJ109" s="25">
        <f t="shared" si="344"/>
        <v>0</v>
      </c>
      <c r="OK109" s="25">
        <f t="shared" si="345"/>
        <v>0</v>
      </c>
      <c r="OL109" s="25">
        <f t="shared" si="346"/>
        <v>0</v>
      </c>
      <c r="OM109" s="25">
        <f t="shared" si="430"/>
        <v>0</v>
      </c>
      <c r="ON109" s="25">
        <f t="shared" si="430"/>
        <v>0</v>
      </c>
      <c r="OO109" s="25">
        <f t="shared" si="430"/>
        <v>0</v>
      </c>
      <c r="OP109" s="25">
        <f t="shared" si="347"/>
        <v>0</v>
      </c>
      <c r="OQ109" s="25">
        <f t="shared" si="348"/>
        <v>0</v>
      </c>
      <c r="OR109" s="25">
        <f t="shared" si="431"/>
        <v>0</v>
      </c>
      <c r="OS109" s="19">
        <v>537745.77</v>
      </c>
      <c r="OT109" s="19">
        <v>2370663.34</v>
      </c>
    </row>
    <row r="110" spans="1:410" ht="33" customHeight="1" x14ac:dyDescent="0.25">
      <c r="A110" s="18"/>
      <c r="B110" s="18" t="s">
        <v>850</v>
      </c>
      <c r="C110" s="18">
        <v>1262.8900000000001</v>
      </c>
      <c r="D110" s="16" t="e">
        <f>_xlfn.IFNA(INDEX(#REF!,MATCH(E110,#REF!,0)),0)</f>
        <v>#REF!</v>
      </c>
      <c r="E110" s="18" t="s">
        <v>895</v>
      </c>
      <c r="F110" s="16" t="s">
        <v>765</v>
      </c>
      <c r="G110" s="16" t="s">
        <v>766</v>
      </c>
      <c r="H110" s="16" t="s">
        <v>767</v>
      </c>
      <c r="I110" s="16" t="s">
        <v>768</v>
      </c>
      <c r="J110" s="16" t="s">
        <v>769</v>
      </c>
      <c r="K110" s="16" t="s">
        <v>770</v>
      </c>
      <c r="L110" s="16" t="s">
        <v>771</v>
      </c>
      <c r="M110" s="18">
        <v>1.64</v>
      </c>
      <c r="N110" s="18">
        <v>1.94</v>
      </c>
      <c r="O110" s="18">
        <v>2.04</v>
      </c>
      <c r="P110" s="18">
        <v>2.34</v>
      </c>
      <c r="Q110" s="18">
        <v>0.1</v>
      </c>
      <c r="R110" s="18">
        <v>1.8399999999999999</v>
      </c>
      <c r="S110" s="18">
        <v>2.14</v>
      </c>
      <c r="T110" s="18">
        <v>0.2</v>
      </c>
      <c r="U110" s="18">
        <v>0</v>
      </c>
      <c r="V110" s="18">
        <v>0</v>
      </c>
      <c r="W110" s="18">
        <v>0</v>
      </c>
      <c r="X110" s="18">
        <v>1.64</v>
      </c>
      <c r="Y110" s="18">
        <v>1.9</v>
      </c>
      <c r="Z110" s="20">
        <f t="shared" si="349"/>
        <v>2.2000000000000002</v>
      </c>
      <c r="AA110" s="18">
        <v>0.22</v>
      </c>
      <c r="AB110" s="18">
        <v>0</v>
      </c>
      <c r="AC110" s="18">
        <v>0</v>
      </c>
      <c r="AD110" s="18">
        <v>0</v>
      </c>
      <c r="AE110" s="18">
        <v>0</v>
      </c>
      <c r="AF110" s="18">
        <v>0</v>
      </c>
      <c r="AG110" s="18">
        <v>1.2</v>
      </c>
      <c r="AH110" s="18">
        <v>1.5</v>
      </c>
      <c r="AI110" s="20">
        <f t="shared" si="350"/>
        <v>2.35</v>
      </c>
      <c r="AJ110" s="18">
        <v>0</v>
      </c>
      <c r="AK110" s="18">
        <v>0</v>
      </c>
      <c r="AL110" s="20">
        <f t="shared" si="351"/>
        <v>0</v>
      </c>
      <c r="AM110" s="18">
        <v>1.64</v>
      </c>
      <c r="AN110" s="18">
        <v>1.5</v>
      </c>
      <c r="AO110" s="18">
        <v>0.15</v>
      </c>
      <c r="AP110" s="18">
        <v>0.22</v>
      </c>
      <c r="AQ110" s="18">
        <v>1.64</v>
      </c>
      <c r="AR110" s="18">
        <v>1.72</v>
      </c>
      <c r="AS110" s="18">
        <v>0.12</v>
      </c>
      <c r="AT110" s="18">
        <v>0.11</v>
      </c>
      <c r="AU110" s="18">
        <v>0</v>
      </c>
      <c r="AV110" s="18">
        <v>1</v>
      </c>
      <c r="AW110" s="18">
        <v>0</v>
      </c>
      <c r="AX110" s="18">
        <v>0</v>
      </c>
      <c r="AY110" s="18">
        <v>0</v>
      </c>
      <c r="AZ110" s="18">
        <v>0</v>
      </c>
      <c r="BA110" s="18">
        <v>0</v>
      </c>
      <c r="BB110" s="18">
        <v>0</v>
      </c>
      <c r="BC110" s="18">
        <v>0</v>
      </c>
      <c r="BD110" s="18">
        <v>0</v>
      </c>
      <c r="BE110" s="18">
        <v>2</v>
      </c>
      <c r="BF110" s="18">
        <v>0</v>
      </c>
      <c r="BG110" s="18">
        <v>0</v>
      </c>
      <c r="BH110" s="18">
        <v>0</v>
      </c>
      <c r="BI110" s="18">
        <v>0</v>
      </c>
      <c r="BJ110" s="18">
        <v>0</v>
      </c>
      <c r="BK110" s="18">
        <v>0</v>
      </c>
      <c r="BL110" s="18">
        <v>0</v>
      </c>
      <c r="BM110" s="18">
        <v>0</v>
      </c>
      <c r="BN110" s="18">
        <v>0</v>
      </c>
      <c r="BO110" s="18">
        <v>0</v>
      </c>
      <c r="BP110" s="18">
        <v>0</v>
      </c>
      <c r="BQ110" s="18">
        <v>0</v>
      </c>
      <c r="BR110" s="18">
        <v>0</v>
      </c>
      <c r="BS110" s="18">
        <v>0</v>
      </c>
      <c r="BT110" s="18">
        <v>0</v>
      </c>
      <c r="BU110" s="18">
        <v>0</v>
      </c>
      <c r="BV110" s="18">
        <v>0</v>
      </c>
      <c r="BW110" s="18">
        <v>0</v>
      </c>
      <c r="BX110" s="18">
        <v>0</v>
      </c>
      <c r="BY110" s="18">
        <v>0</v>
      </c>
      <c r="BZ110" s="18">
        <v>0</v>
      </c>
      <c r="CA110" s="16" t="e">
        <f>_xlfn.IFNA(IF(RIGHT(D110,2)="=G",0,INDEX(#REF!,MATCH(E110,#REF!,0))),0)</f>
        <v>#REF!</v>
      </c>
      <c r="CB110" s="16" t="s">
        <v>776</v>
      </c>
      <c r="CC110" s="18">
        <v>0</v>
      </c>
      <c r="CD110" s="18">
        <v>0</v>
      </c>
      <c r="CE110" s="18">
        <v>1.4</v>
      </c>
      <c r="CF110" s="18">
        <v>0.85</v>
      </c>
      <c r="CG110" s="18">
        <v>0.12</v>
      </c>
      <c r="CH110" s="18">
        <v>2</v>
      </c>
      <c r="CI110" s="16" t="s">
        <v>98</v>
      </c>
      <c r="CJ110" s="18">
        <v>0</v>
      </c>
      <c r="CK110" s="20">
        <f t="shared" si="217"/>
        <v>1.91</v>
      </c>
      <c r="CL110" s="20">
        <f t="shared" si="352"/>
        <v>1.91</v>
      </c>
      <c r="CM110" s="18">
        <v>19.5</v>
      </c>
      <c r="CN110" s="18">
        <v>25.48</v>
      </c>
      <c r="CO110" s="18">
        <v>24.641000000000002</v>
      </c>
      <c r="CP110" s="22">
        <f t="shared" si="218"/>
        <v>24.64</v>
      </c>
      <c r="CQ110" s="22">
        <f t="shared" si="219"/>
        <v>22.73</v>
      </c>
      <c r="CR110" s="22">
        <f t="shared" si="353"/>
        <v>1.91</v>
      </c>
      <c r="CS110" s="22">
        <f t="shared" si="220"/>
        <v>22.830000000000002</v>
      </c>
      <c r="CT110" s="22">
        <f t="shared" si="221"/>
        <v>23.03</v>
      </c>
      <c r="CU110" s="18">
        <v>23.03</v>
      </c>
      <c r="CV110" s="22">
        <f t="shared" si="354"/>
        <v>2.2000000000000002</v>
      </c>
      <c r="CW110" s="22">
        <f t="shared" si="222"/>
        <v>0</v>
      </c>
      <c r="CX110" s="22">
        <f t="shared" si="223"/>
        <v>0</v>
      </c>
      <c r="CY110" s="22">
        <f t="shared" si="224"/>
        <v>25.21</v>
      </c>
      <c r="CZ110" s="22">
        <f t="shared" si="225"/>
        <v>25.36</v>
      </c>
      <c r="DA110" s="18">
        <v>25.48</v>
      </c>
      <c r="DB110" s="20">
        <f t="shared" si="355"/>
        <v>2.75</v>
      </c>
      <c r="DC110" s="20">
        <f t="shared" si="356"/>
        <v>0.84</v>
      </c>
      <c r="DD110" s="20">
        <f t="shared" si="357"/>
        <v>1.9100000000000001</v>
      </c>
      <c r="DE110" s="20">
        <f t="shared" si="226"/>
        <v>0.1</v>
      </c>
      <c r="DF110" s="20">
        <f t="shared" si="227"/>
        <v>0.2</v>
      </c>
      <c r="DG110" s="20">
        <f t="shared" si="228"/>
        <v>1.61</v>
      </c>
      <c r="DH110" s="20">
        <f t="shared" si="229"/>
        <v>0</v>
      </c>
      <c r="DI110" s="20">
        <f t="shared" si="230"/>
        <v>0</v>
      </c>
      <c r="DJ110" s="20">
        <f t="shared" si="231"/>
        <v>0</v>
      </c>
      <c r="DK110" s="20">
        <f t="shared" si="358"/>
        <v>1.9100000000000001</v>
      </c>
      <c r="DL110" s="20">
        <f t="shared" si="359"/>
        <v>0</v>
      </c>
      <c r="DM110" s="20">
        <f t="shared" si="360"/>
        <v>0</v>
      </c>
      <c r="DN110" s="20">
        <f t="shared" si="361"/>
        <v>0</v>
      </c>
      <c r="DO110" s="18">
        <v>2.54</v>
      </c>
      <c r="DP110" s="18">
        <v>0</v>
      </c>
      <c r="DQ110" s="18">
        <v>1</v>
      </c>
      <c r="DR110" s="18">
        <v>1</v>
      </c>
      <c r="DS110" s="25">
        <f t="shared" si="362"/>
        <v>2.54</v>
      </c>
      <c r="DT110" s="25">
        <f t="shared" si="363"/>
        <v>0</v>
      </c>
      <c r="DU110" s="25">
        <f t="shared" si="364"/>
        <v>4.8499999999999996</v>
      </c>
      <c r="DV110" s="25">
        <f t="shared" si="365"/>
        <v>0</v>
      </c>
      <c r="DW110" s="25">
        <f t="shared" si="366"/>
        <v>4.8499999999999996</v>
      </c>
      <c r="DX110" s="25">
        <f t="shared" si="367"/>
        <v>9.89</v>
      </c>
      <c r="DY110" s="25">
        <f t="shared" si="368"/>
        <v>0</v>
      </c>
      <c r="DZ110" s="25">
        <f t="shared" si="369"/>
        <v>9.89</v>
      </c>
      <c r="EA110" s="25">
        <f t="shared" si="370"/>
        <v>6.39</v>
      </c>
      <c r="EB110" s="25">
        <f t="shared" si="371"/>
        <v>0</v>
      </c>
      <c r="EC110" s="25">
        <f t="shared" si="372"/>
        <v>6.39</v>
      </c>
      <c r="ED110" s="25">
        <f t="shared" si="373"/>
        <v>3.5</v>
      </c>
      <c r="EE110" s="25">
        <f t="shared" si="373"/>
        <v>0</v>
      </c>
      <c r="EF110" s="25">
        <f t="shared" si="374"/>
        <v>3.5</v>
      </c>
      <c r="EG110" s="25">
        <f t="shared" si="375"/>
        <v>6.39</v>
      </c>
      <c r="EH110" s="25">
        <f t="shared" si="375"/>
        <v>0</v>
      </c>
      <c r="EI110" s="25">
        <f t="shared" si="376"/>
        <v>6.39</v>
      </c>
      <c r="EJ110" s="18">
        <v>1262.8900000000001</v>
      </c>
      <c r="EK110" s="18">
        <v>1224.19</v>
      </c>
      <c r="EL110" s="18" t="s">
        <v>895</v>
      </c>
      <c r="EM110" s="18" t="s">
        <v>896</v>
      </c>
      <c r="EN110" s="16" t="s">
        <v>774</v>
      </c>
      <c r="EO110" s="16" t="s">
        <v>132</v>
      </c>
      <c r="EP110" s="16" t="e">
        <f>IF(OR(EN110="Cống tròn",EN110="Cống hộp",EN110="Ống nhựa"),INDEX(#REF!,MATCH(E110,#REF!,0)),IF(OR(EN110="Rãnh xây",EN110="Rãnh bê tông"),INDEX(#REF!,MATCH(E110,#REF!,0)),0))</f>
        <v>#REF!</v>
      </c>
      <c r="EQ110" s="18">
        <v>37.500000000000043</v>
      </c>
      <c r="ER110" s="18">
        <v>1</v>
      </c>
      <c r="ES110" s="25">
        <f t="shared" si="377"/>
        <v>37</v>
      </c>
      <c r="ET110" s="1" t="e">
        <f>_xlfn.IFNA(IF(EN110="Cống tròn",INDEX(#REF!,MATCH(E110,#REF!,0)),IF(EN110="Cống hộp",INDEX(#REF!,MATCH(E110,#REF!,0)),EU110&amp;" ,"&amp;EV110)),0)</f>
        <v>#REF!</v>
      </c>
      <c r="EU110" s="16" t="s">
        <v>769</v>
      </c>
      <c r="EV110" s="16" t="s">
        <v>775</v>
      </c>
      <c r="EW110" s="16" t="e">
        <f>_xlfn.IFNA(INDEX(#REF!,MATCH(E110,#REF!,0)),0)</f>
        <v>#REF!</v>
      </c>
      <c r="EX110" s="16"/>
      <c r="EY110" s="18">
        <v>0</v>
      </c>
      <c r="EZ110" s="18">
        <v>0</v>
      </c>
      <c r="FA110" s="18">
        <v>0</v>
      </c>
      <c r="FB110" s="19">
        <v>0</v>
      </c>
      <c r="FC110" s="19">
        <v>0</v>
      </c>
      <c r="FD110" s="25">
        <f t="shared" si="232"/>
        <v>0</v>
      </c>
      <c r="FE110" s="25">
        <f t="shared" si="378"/>
        <v>0</v>
      </c>
      <c r="FF110" s="18">
        <v>0.1</v>
      </c>
      <c r="FG110" s="18">
        <v>2</v>
      </c>
      <c r="FH110" s="18">
        <v>1</v>
      </c>
      <c r="FI110" s="25">
        <f t="shared" si="379"/>
        <v>1.2</v>
      </c>
      <c r="FJ110" s="18">
        <v>0</v>
      </c>
      <c r="FK110" s="18">
        <v>0</v>
      </c>
      <c r="FL110" s="18">
        <v>0.2</v>
      </c>
      <c r="FM110" s="18">
        <v>1.4</v>
      </c>
      <c r="FN110" s="18">
        <v>0</v>
      </c>
      <c r="FO110" s="25">
        <f t="shared" si="380"/>
        <v>1.4</v>
      </c>
      <c r="FP110" s="18">
        <v>1.4999999999999999E-2</v>
      </c>
      <c r="FQ110" s="18">
        <v>1</v>
      </c>
      <c r="FR110" s="25">
        <f t="shared" si="233"/>
        <v>36</v>
      </c>
      <c r="FS110" s="25">
        <f t="shared" si="234"/>
        <v>0.52500000000000002</v>
      </c>
      <c r="FT110" s="25">
        <f t="shared" si="235"/>
        <v>36.524999999999999</v>
      </c>
      <c r="FU110" s="25">
        <f t="shared" si="236"/>
        <v>-0.97500000000004405</v>
      </c>
      <c r="FV110" s="25" t="str">
        <f t="shared" si="381"/>
        <v>Thêm 01</v>
      </c>
      <c r="FW110" s="25">
        <f t="shared" si="382"/>
        <v>0.04</v>
      </c>
      <c r="FX110" s="16"/>
      <c r="FY110" s="16"/>
      <c r="FZ110" s="16"/>
      <c r="GA110" s="16"/>
      <c r="GB110" s="19">
        <v>0</v>
      </c>
      <c r="GC110" s="19">
        <v>0</v>
      </c>
      <c r="GD110" s="19">
        <v>0</v>
      </c>
      <c r="GE110" s="19">
        <v>0</v>
      </c>
      <c r="GF110" s="19">
        <v>0</v>
      </c>
      <c r="GG110" s="19">
        <v>0</v>
      </c>
      <c r="GH110" s="19">
        <v>0</v>
      </c>
      <c r="GI110" s="19">
        <v>0</v>
      </c>
      <c r="GJ110" s="19">
        <v>0</v>
      </c>
      <c r="GK110" s="19">
        <v>0</v>
      </c>
      <c r="GL110" s="25">
        <f t="shared" si="237"/>
        <v>0</v>
      </c>
      <c r="GM110" s="25">
        <f t="shared" si="383"/>
        <v>0</v>
      </c>
      <c r="GN110" s="19">
        <v>0</v>
      </c>
      <c r="GO110" s="19">
        <v>0</v>
      </c>
      <c r="GP110" s="19">
        <v>0</v>
      </c>
      <c r="GQ110" s="19">
        <v>0</v>
      </c>
      <c r="GR110" s="1" t="e">
        <f>_xlfn.IFNA(INDEX(#REF!,MATCH(E110,#REF!,0)),0)</f>
        <v>#REF!</v>
      </c>
      <c r="GS110" s="16"/>
      <c r="GT110" s="18">
        <v>0</v>
      </c>
      <c r="GU110" s="18">
        <v>0</v>
      </c>
      <c r="GV110" s="18">
        <v>0</v>
      </c>
      <c r="GW110" s="18">
        <v>0</v>
      </c>
      <c r="GX110" s="25">
        <f t="shared" si="238"/>
        <v>0</v>
      </c>
      <c r="GY110" s="25">
        <f t="shared" si="239"/>
        <v>0</v>
      </c>
      <c r="GZ110" s="25">
        <f t="shared" si="384"/>
        <v>0</v>
      </c>
      <c r="HA110" s="1" t="e" cm="1">
        <f t="array" ref="HA110">INDEX(#REF!,MATCH(EJ110&amp;EK110&amp;HD110&amp;HE110&amp;HF110,#REF!&amp;#REF!&amp;#REF!&amp;#REF!&amp;#REF!,0))</f>
        <v>#REF!</v>
      </c>
      <c r="HB110" s="16"/>
      <c r="HC110" s="25">
        <f t="shared" si="385"/>
        <v>0</v>
      </c>
      <c r="HD110" s="18">
        <v>0</v>
      </c>
      <c r="HE110" s="18">
        <v>0</v>
      </c>
      <c r="HF110" s="18">
        <v>0</v>
      </c>
      <c r="HG110" s="1" t="e" cm="1">
        <f t="array" ref="HG110">INDEX(#REF!,MATCH(EJ110&amp;EK110&amp;HJ110&amp;HK110&amp;HL110,#REF!&amp;#REF!&amp;#REF!&amp;#REF!&amp;#REF!,0))</f>
        <v>#REF!</v>
      </c>
      <c r="HH110" s="16"/>
      <c r="HI110" s="25">
        <f t="shared" si="386"/>
        <v>0</v>
      </c>
      <c r="HJ110" s="25">
        <f t="shared" si="387"/>
        <v>0</v>
      </c>
      <c r="HK110" s="19">
        <v>0</v>
      </c>
      <c r="HL110" s="19">
        <v>0</v>
      </c>
      <c r="HM110" s="18">
        <v>0.01</v>
      </c>
      <c r="HN110" s="18">
        <v>1</v>
      </c>
      <c r="HO110" s="25">
        <f t="shared" si="388"/>
        <v>0</v>
      </c>
      <c r="HP110" s="25">
        <f t="shared" si="389"/>
        <v>0</v>
      </c>
      <c r="HQ110" s="25">
        <f t="shared" si="390"/>
        <v>0</v>
      </c>
      <c r="HR110" s="25">
        <f t="shared" si="391"/>
        <v>0</v>
      </c>
      <c r="HS110" s="25">
        <f t="shared" si="392"/>
        <v>0</v>
      </c>
      <c r="HT110" s="19">
        <v>0</v>
      </c>
      <c r="HU110" s="19">
        <v>0</v>
      </c>
      <c r="HV110" s="19">
        <v>0</v>
      </c>
      <c r="HW110" s="25">
        <f t="shared" si="393"/>
        <v>0</v>
      </c>
      <c r="HX110" s="19">
        <v>0</v>
      </c>
      <c r="HY110" s="19">
        <v>0</v>
      </c>
      <c r="HZ110" s="18">
        <v>24.64</v>
      </c>
      <c r="IA110" s="20">
        <f>ROUND(IF(EN110="Cống tròn",IF(EN110="Cống tròn",IF(EU110="Không có móng",IQ110-FF110,IF(EU110="Đế",IP110-FN110,IF(OR(EU110="Móng bê tông",EU110="Móng bê tông kết hợp đế"),II110-FJ110,0))),0),IF(EN110="Cống hộp",IF(AND(EN110="Cống hộp",EU110="Không có móng"),IQ110-GF110,IF(AND(EN110="Cống hộp",EU110="Móng bê tông"),IJ110-GB110,0)),IF(OR(EN110="Rãnh xây",EN110="Rãnh bê tông"),IF(OR(EN110="Rãnh xây",EN110="Rãnh bê tông"),IK110-GB110,0),IF(EN110="Ống nhựa",IF(AND(EN110="Ống nhựa",EU110="Không đắp cát"),IQ110-HT110,IF(AND(EN110="Ống nhựa",EU110="Đắp cát"),IH110-HX110,0)),IF(EN110="Rãnh thang",IF(EN110="Rãnh thang",IF(EU110="Móng bê tông",#REF!-#REF!,IQ110),0),0))))),2)</f>
        <v>23.03</v>
      </c>
      <c r="IB110" s="20">
        <f t="shared" si="394"/>
        <v>1.6099999999999994</v>
      </c>
      <c r="IC110" s="20">
        <f t="shared" si="240"/>
        <v>23.029999999999998</v>
      </c>
      <c r="ID110" s="20">
        <f t="shared" si="241"/>
        <v>0</v>
      </c>
      <c r="IE110" s="20">
        <f t="shared" si="242"/>
        <v>0</v>
      </c>
      <c r="IF110" s="20">
        <f t="shared" si="243"/>
        <v>0</v>
      </c>
      <c r="IG110" s="20">
        <f>IF(EN110="Rãnh thang",IF(AND(EN110="Rãnh thang",EU110="Móng bê tông"),IQ110-#REF!,0),IF(EN110="Ống nhựa",IF(AND(EN110="Ống nhựa",EU110="Đắp cát"),IQ110-HT110,0),IF(EN110="Cống tròn",IF(EN110="Cống tròn",IF(OR(EU110="Móng bê tông",EU110="Móng bê tông kết hợp đế"),IM110-FL110,0),0),IF(EN110="Cống hộp",IF(AND(EN110="Cống hộp",EU110="Móng bê tông"),IN110-GD110,0),IF(OR(EN110="Rãnh xây",EN110="Rãnh bê tông"),IF(AND(EN110="Rãnh xây",EU110="Móng bê tông"),IO110-GD110,IF(AND(EN110="Rãnh bê tông",EU110="Móng bê tông"),IO110-GD110,0)),0)))))</f>
        <v>23.029999999999998</v>
      </c>
      <c r="IH110" s="20">
        <f t="shared" si="244"/>
        <v>0</v>
      </c>
      <c r="II110" s="20">
        <f t="shared" si="245"/>
        <v>23.029999999999998</v>
      </c>
      <c r="IJ110" s="20">
        <f t="shared" si="246"/>
        <v>0</v>
      </c>
      <c r="IK110" s="20">
        <f t="shared" si="247"/>
        <v>0</v>
      </c>
      <c r="IL110" s="20">
        <f t="shared" si="248"/>
        <v>23.229999999999997</v>
      </c>
      <c r="IM110" s="20">
        <f t="shared" si="249"/>
        <v>23.229999999999997</v>
      </c>
      <c r="IN110" s="20">
        <f t="shared" si="250"/>
        <v>0</v>
      </c>
      <c r="IO110" s="20">
        <f t="shared" si="251"/>
        <v>0</v>
      </c>
      <c r="IP110" s="20">
        <f t="shared" si="252"/>
        <v>0</v>
      </c>
      <c r="IQ110" s="18">
        <v>23.33</v>
      </c>
      <c r="IR110" s="25">
        <f t="shared" si="395"/>
        <v>0</v>
      </c>
      <c r="IS110" s="25">
        <f t="shared" si="253"/>
        <v>0</v>
      </c>
      <c r="IT110" s="25">
        <f t="shared" si="254"/>
        <v>0</v>
      </c>
      <c r="IU110" s="25">
        <f>ROUND(IF(EN110="Cống tròn",IF(EN110="Cống tròn",IV110+FF110,0),IF(EN110="Cống hộp",IF(EN110="Cống hộp",IV110+GP110,0),IF(OR(EN110="Rãnh xây",EN110="Rãnh bê tông"),IF(OR(EN110="Rãnh xây",EN110="Rãnh bê tông"),IV110+GP110,0),IF(EN110="ống nhựa",IF(EN110="Ống nhựa",IV110+HT110,0),IF(EN110="Rãnh thang",IF(EN110="Rãnh thang",IQ110+#REF!,0),0))))),2)</f>
        <v>24.37</v>
      </c>
      <c r="IV110" s="18">
        <v>24.27</v>
      </c>
      <c r="IW110" s="25">
        <f t="shared" si="255"/>
        <v>24.37</v>
      </c>
      <c r="IX110" s="25">
        <f t="shared" si="256"/>
        <v>0</v>
      </c>
      <c r="IY110" s="25">
        <f t="shared" si="257"/>
        <v>0</v>
      </c>
      <c r="IZ110" s="25">
        <f t="shared" si="258"/>
        <v>0</v>
      </c>
      <c r="JA110" s="25">
        <f t="shared" si="259"/>
        <v>0</v>
      </c>
      <c r="JB110" s="18">
        <v>25.42</v>
      </c>
      <c r="JC110" s="20">
        <f>ROUND(IF(EN110="Cống tròn",IF(EN110="Cống tròn",IF(EU110="Không có móng",JS110-FF110,IF(EU110="Đế",JR110-FN110,IF(OR(EU110="Móng bê tông",EU110="Móng bê tông kết hợp đế"),JK110-FJ110,0))),0),IF(EN110="Cống hộp",IF(AND(EN110="Cống hộp",EU110="Không có móng"),JS110-GF110,IF(AND(EN110="Cống hộp",EU110="Móng bê tông"),JL110-GB110,0)),IF(OR(EN110="Rãnh xây",EN110="Rãnh bê tông"),IF(OR(EN110="Rãnh xây",EN110="Rãnh bê tông"),JM110-GB110,0),IF(EN110="Ống nhựa",IF(AND(EN110="Ống nhựa",EU110="Không đắp cát"),JS110-HT110,IF(AND(EN110="Ống nhựa",EU110="Đắp cát"),JJ110-HX110,0)),IF(EN110="Rãnh thang",IF(EN110="Rãnh thang",IF(EU110="Móng bê tông",#REF!-#REF!,JS110),0),0))))),2)</f>
        <v>22.97</v>
      </c>
      <c r="JD110" s="20">
        <f t="shared" si="396"/>
        <v>2.4500000000000028</v>
      </c>
      <c r="JE110" s="20">
        <f t="shared" si="260"/>
        <v>22.97</v>
      </c>
      <c r="JF110" s="20">
        <f t="shared" si="261"/>
        <v>0</v>
      </c>
      <c r="JG110" s="20">
        <f t="shared" si="262"/>
        <v>0</v>
      </c>
      <c r="JH110" s="20">
        <f t="shared" si="263"/>
        <v>0</v>
      </c>
      <c r="JI110" s="20">
        <f>IF(EN110="Rãnh thang",IF(AND(EN110="Rãnh thang",EU110="Móng bê tông"),JS110-#REF!,0),IF(EN110="Ống nhựa",IF(AND(EN110="Ống nhựa",EU110="Đắp cát"),JS110-HT110,0),IF(EN110="Cống tròn",IF(EN110="Cống tròn",IF(OR(EU110="Móng bê tông",EU110="Móng bê tông kết hợp đế"),JO110-FL110,0),0),IF(EN110="Cống hộp",IF(AND(EN110="Cống hộp",EU110="Móng bê tông"),JP110-GD110,0),IF(OR(EN110="Rãnh xây",EN110="Rãnh bê tông"),IF(AND(EN110="Rãnh xây",EU110="Móng bê tông"),JQ110-GD110,IF(AND(EN110="Rãnh bê tông",EU110="Móng bê tông"),JQ110-GD110,0)),0)))))</f>
        <v>22.97</v>
      </c>
      <c r="JJ110" s="20">
        <f t="shared" si="264"/>
        <v>0</v>
      </c>
      <c r="JK110" s="20">
        <f t="shared" si="265"/>
        <v>22.97</v>
      </c>
      <c r="JL110" s="20">
        <f t="shared" si="266"/>
        <v>0</v>
      </c>
      <c r="JM110" s="20">
        <f t="shared" si="267"/>
        <v>0</v>
      </c>
      <c r="JN110" s="20">
        <f t="shared" si="268"/>
        <v>23.169999999999998</v>
      </c>
      <c r="JO110" s="20">
        <f t="shared" si="269"/>
        <v>23.169999999999998</v>
      </c>
      <c r="JP110" s="20">
        <f t="shared" si="270"/>
        <v>0</v>
      </c>
      <c r="JQ110" s="20">
        <f t="shared" si="271"/>
        <v>0</v>
      </c>
      <c r="JR110" s="20">
        <f t="shared" si="272"/>
        <v>0</v>
      </c>
      <c r="JS110" s="26">
        <v>23.27</v>
      </c>
      <c r="JT110" s="25">
        <f t="shared" si="397"/>
        <v>0</v>
      </c>
      <c r="JU110" s="25">
        <f t="shared" si="273"/>
        <v>0</v>
      </c>
      <c r="JV110" s="25">
        <f t="shared" si="274"/>
        <v>0</v>
      </c>
      <c r="JW110" s="25">
        <f>ROUND(IF(EN110="Cống tròn",IF(EN110="Cống tròn",JX110+FF110,0),IF(EN110="Cống hộp",IF(EN110="Cống hộp",JX110+GP110,0),IF(OR(EN110="Rãnh xây",EN110="Rãnh bê tông"),IF(OR(EN110="Rãnh xây",EN110="Rãnh bê tông"),JX110+GP110,0),IF(EN110="ống nhựa",IF(EN110="Ống nhựa",JX110+HT110,0),IF(EN110="Rãnh thang",IF(EN110="Rãnh thang",JS110+#REF!,0),0))))),2)</f>
        <v>24.37</v>
      </c>
      <c r="JX110" s="27">
        <v>24.27</v>
      </c>
      <c r="JY110" s="25">
        <f t="shared" si="275"/>
        <v>24.37</v>
      </c>
      <c r="JZ110" s="25">
        <f t="shared" si="276"/>
        <v>0</v>
      </c>
      <c r="KA110" s="25">
        <f t="shared" si="277"/>
        <v>0</v>
      </c>
      <c r="KB110" s="25">
        <f t="shared" si="278"/>
        <v>0</v>
      </c>
      <c r="KC110" s="25">
        <f t="shared" si="279"/>
        <v>0</v>
      </c>
      <c r="KD110" s="28" t="s">
        <v>98</v>
      </c>
      <c r="KE110" s="27">
        <v>0</v>
      </c>
      <c r="KF110" s="25">
        <f t="shared" si="280"/>
        <v>1.6099999999999994</v>
      </c>
      <c r="KG110" s="25">
        <f t="shared" si="398"/>
        <v>1.6099999999999994</v>
      </c>
      <c r="KH110" s="27">
        <v>0</v>
      </c>
      <c r="KI110" s="25">
        <f t="shared" si="281"/>
        <v>2.4500000000000028</v>
      </c>
      <c r="KJ110" s="25">
        <f t="shared" si="399"/>
        <v>2.4500000000000028</v>
      </c>
      <c r="KK110" s="25">
        <f t="shared" si="282"/>
        <v>0</v>
      </c>
      <c r="KL110" s="25">
        <f t="shared" si="283"/>
        <v>0</v>
      </c>
      <c r="KM110" s="25">
        <f t="shared" si="400"/>
        <v>0</v>
      </c>
      <c r="KN110" s="25">
        <f t="shared" si="284"/>
        <v>0</v>
      </c>
      <c r="KO110" s="25">
        <f t="shared" si="285"/>
        <v>0</v>
      </c>
      <c r="KP110" s="25">
        <f t="shared" si="401"/>
        <v>0</v>
      </c>
      <c r="KQ110" s="25">
        <f t="shared" si="286"/>
        <v>0.2</v>
      </c>
      <c r="KR110" s="25">
        <f t="shared" si="287"/>
        <v>0.2</v>
      </c>
      <c r="KS110" s="25">
        <f t="shared" si="402"/>
        <v>0.2</v>
      </c>
      <c r="KT110" s="25">
        <f t="shared" si="288"/>
        <v>0</v>
      </c>
      <c r="KU110" s="25">
        <f t="shared" si="289"/>
        <v>0</v>
      </c>
      <c r="KV110" s="25">
        <f t="shared" si="403"/>
        <v>0</v>
      </c>
      <c r="KW110" s="25">
        <f t="shared" si="290"/>
        <v>0</v>
      </c>
      <c r="KX110" s="25">
        <f t="shared" si="291"/>
        <v>0</v>
      </c>
      <c r="KY110" s="25">
        <f t="shared" si="404"/>
        <v>0</v>
      </c>
      <c r="KZ110" s="25">
        <f t="shared" si="292"/>
        <v>0</v>
      </c>
      <c r="LA110" s="25">
        <f t="shared" si="293"/>
        <v>0</v>
      </c>
      <c r="LB110" s="25">
        <f t="shared" si="405"/>
        <v>0</v>
      </c>
      <c r="LC110" s="25">
        <f t="shared" si="294"/>
        <v>1.4</v>
      </c>
      <c r="LD110" s="25">
        <f t="shared" si="295"/>
        <v>1.4</v>
      </c>
      <c r="LE110" s="25">
        <f t="shared" si="406"/>
        <v>1.4</v>
      </c>
      <c r="LF110" s="25">
        <f t="shared" si="296"/>
        <v>0</v>
      </c>
      <c r="LG110" s="25">
        <f t="shared" si="297"/>
        <v>0</v>
      </c>
      <c r="LH110" s="25">
        <f t="shared" si="407"/>
        <v>0</v>
      </c>
      <c r="LI110" s="25">
        <f t="shared" si="298"/>
        <v>0</v>
      </c>
      <c r="LJ110" s="25">
        <f t="shared" si="299"/>
        <v>0</v>
      </c>
      <c r="LK110" s="25">
        <f t="shared" si="408"/>
        <v>0</v>
      </c>
      <c r="LL110" s="25">
        <f t="shared" si="300"/>
        <v>0</v>
      </c>
      <c r="LM110" s="25">
        <f t="shared" si="301"/>
        <v>0</v>
      </c>
      <c r="LN110" s="25">
        <f t="shared" si="409"/>
        <v>0</v>
      </c>
      <c r="LO110" s="25">
        <f t="shared" si="302"/>
        <v>0</v>
      </c>
      <c r="LP110" s="25">
        <f t="shared" si="303"/>
        <v>0</v>
      </c>
      <c r="LQ110" s="25">
        <f t="shared" si="410"/>
        <v>0</v>
      </c>
      <c r="LR110" s="25">
        <f t="shared" si="304"/>
        <v>0</v>
      </c>
      <c r="LS110" s="25">
        <f t="shared" si="305"/>
        <v>0</v>
      </c>
      <c r="LT110" s="25">
        <f t="shared" si="411"/>
        <v>0</v>
      </c>
      <c r="LU110" s="25">
        <f t="shared" si="306"/>
        <v>0</v>
      </c>
      <c r="LV110" s="25">
        <f t="shared" si="307"/>
        <v>0</v>
      </c>
      <c r="LW110" s="25">
        <f t="shared" si="412"/>
        <v>0</v>
      </c>
      <c r="LX110" s="25">
        <f t="shared" si="308"/>
        <v>0</v>
      </c>
      <c r="LY110" s="25">
        <f t="shared" si="309"/>
        <v>0</v>
      </c>
      <c r="LZ110" s="25">
        <f t="shared" si="413"/>
        <v>0</v>
      </c>
      <c r="MA110" s="25">
        <f t="shared" si="310"/>
        <v>0</v>
      </c>
      <c r="MB110" s="25">
        <f t="shared" si="311"/>
        <v>0</v>
      </c>
      <c r="MC110" s="25">
        <f t="shared" si="414"/>
        <v>0</v>
      </c>
      <c r="MD110" s="25">
        <f t="shared" si="312"/>
        <v>0</v>
      </c>
      <c r="ME110" s="25">
        <f t="shared" si="313"/>
        <v>0</v>
      </c>
      <c r="MF110" s="25">
        <f t="shared" si="415"/>
        <v>0</v>
      </c>
      <c r="MG110" s="25">
        <f t="shared" si="314"/>
        <v>0</v>
      </c>
      <c r="MH110" s="25">
        <f t="shared" si="315"/>
        <v>0</v>
      </c>
      <c r="MI110" s="25">
        <f t="shared" si="416"/>
        <v>0</v>
      </c>
      <c r="MJ110" s="25">
        <f t="shared" si="316"/>
        <v>0</v>
      </c>
      <c r="MK110" s="25">
        <f t="shared" si="317"/>
        <v>0</v>
      </c>
      <c r="ML110" s="25">
        <f t="shared" si="417"/>
        <v>0</v>
      </c>
      <c r="MM110" s="25">
        <f t="shared" si="318"/>
        <v>0</v>
      </c>
      <c r="MN110" s="25">
        <f t="shared" si="319"/>
        <v>0</v>
      </c>
      <c r="MO110" s="25">
        <f t="shared" si="418"/>
        <v>0</v>
      </c>
      <c r="MP110" s="25">
        <f t="shared" si="320"/>
        <v>0</v>
      </c>
      <c r="MQ110" s="25">
        <f t="shared" si="321"/>
        <v>0</v>
      </c>
      <c r="MR110" s="25">
        <f t="shared" si="419"/>
        <v>0</v>
      </c>
      <c r="MS110" s="29">
        <v>1.4</v>
      </c>
      <c r="MT110" s="29">
        <v>0</v>
      </c>
      <c r="MU110" s="29">
        <v>1</v>
      </c>
      <c r="MV110" s="29">
        <v>1</v>
      </c>
      <c r="MW110" s="25">
        <f t="shared" si="322"/>
        <v>1.4</v>
      </c>
      <c r="MX110" s="25">
        <f t="shared" si="323"/>
        <v>2.25</v>
      </c>
      <c r="MY110" s="25">
        <f t="shared" si="324"/>
        <v>0</v>
      </c>
      <c r="MZ110" s="25">
        <f t="shared" si="325"/>
        <v>0</v>
      </c>
      <c r="NA110" s="25">
        <f t="shared" si="326"/>
        <v>1.4</v>
      </c>
      <c r="NB110" s="25">
        <f t="shared" si="327"/>
        <v>3.43</v>
      </c>
      <c r="NC110" s="25">
        <f t="shared" si="328"/>
        <v>0</v>
      </c>
      <c r="ND110" s="25">
        <f t="shared" si="329"/>
        <v>0</v>
      </c>
      <c r="NE110" s="25">
        <f t="shared" si="420"/>
        <v>1.4</v>
      </c>
      <c r="NF110" s="25">
        <f t="shared" si="420"/>
        <v>2.84</v>
      </c>
      <c r="NG110" s="25">
        <f t="shared" si="420"/>
        <v>0</v>
      </c>
      <c r="NH110" s="25">
        <f t="shared" si="420"/>
        <v>0</v>
      </c>
      <c r="NI110" s="25">
        <f t="shared" si="330"/>
        <v>106.5</v>
      </c>
      <c r="NJ110" s="25">
        <f t="shared" si="331"/>
        <v>0</v>
      </c>
      <c r="NK110" s="25">
        <f t="shared" si="332"/>
        <v>106.5</v>
      </c>
      <c r="NL110" s="25">
        <f t="shared" si="333"/>
        <v>68.2</v>
      </c>
      <c r="NM110" s="25">
        <f t="shared" si="334"/>
        <v>0</v>
      </c>
      <c r="NN110" s="25">
        <f t="shared" si="421"/>
        <v>68.2</v>
      </c>
      <c r="NO110" s="25">
        <f t="shared" si="335"/>
        <v>0</v>
      </c>
      <c r="NP110" s="25">
        <f t="shared" si="336"/>
        <v>0</v>
      </c>
      <c r="NQ110" s="25">
        <f t="shared" si="422"/>
        <v>0</v>
      </c>
      <c r="NR110" s="25">
        <f t="shared" si="337"/>
        <v>0</v>
      </c>
      <c r="NS110" s="25">
        <f t="shared" si="338"/>
        <v>0</v>
      </c>
      <c r="NT110" s="25">
        <f t="shared" si="423"/>
        <v>0</v>
      </c>
      <c r="NU110" s="25">
        <f t="shared" si="339"/>
        <v>0</v>
      </c>
      <c r="NV110" s="25">
        <f t="shared" si="340"/>
        <v>0</v>
      </c>
      <c r="NW110" s="25">
        <f t="shared" si="424"/>
        <v>0</v>
      </c>
      <c r="NX110" s="25">
        <f t="shared" si="425"/>
        <v>68.2</v>
      </c>
      <c r="NY110" s="25">
        <f t="shared" si="425"/>
        <v>0</v>
      </c>
      <c r="NZ110" s="25">
        <f t="shared" si="426"/>
        <v>68.2</v>
      </c>
      <c r="OA110" s="25">
        <f t="shared" si="427"/>
        <v>38.299999999999997</v>
      </c>
      <c r="OB110" s="25">
        <f t="shared" si="427"/>
        <v>0</v>
      </c>
      <c r="OC110" s="25">
        <f t="shared" si="428"/>
        <v>38.299999999999997</v>
      </c>
      <c r="OD110" s="25">
        <f t="shared" si="429"/>
        <v>68.2</v>
      </c>
      <c r="OE110" s="25">
        <f t="shared" si="429"/>
        <v>0</v>
      </c>
      <c r="OF110" s="25">
        <f t="shared" si="429"/>
        <v>68.2</v>
      </c>
      <c r="OG110" s="25">
        <f t="shared" si="341"/>
        <v>0</v>
      </c>
      <c r="OH110" s="25">
        <f t="shared" si="342"/>
        <v>0</v>
      </c>
      <c r="OI110" s="25">
        <f t="shared" si="343"/>
        <v>0</v>
      </c>
      <c r="OJ110" s="25">
        <f t="shared" si="344"/>
        <v>0</v>
      </c>
      <c r="OK110" s="25">
        <f t="shared" si="345"/>
        <v>0</v>
      </c>
      <c r="OL110" s="25">
        <f t="shared" si="346"/>
        <v>0</v>
      </c>
      <c r="OM110" s="25">
        <f t="shared" si="430"/>
        <v>0</v>
      </c>
      <c r="ON110" s="25">
        <f t="shared" si="430"/>
        <v>0</v>
      </c>
      <c r="OO110" s="25">
        <f t="shared" si="430"/>
        <v>0</v>
      </c>
      <c r="OP110" s="25">
        <f t="shared" si="347"/>
        <v>0</v>
      </c>
      <c r="OQ110" s="25">
        <f t="shared" si="348"/>
        <v>0</v>
      </c>
      <c r="OR110" s="25">
        <f t="shared" si="431"/>
        <v>0</v>
      </c>
      <c r="OS110" s="19">
        <v>537784.47</v>
      </c>
      <c r="OT110" s="19">
        <v>2370663.34</v>
      </c>
    </row>
    <row r="111" spans="1:410" ht="33" customHeight="1" x14ac:dyDescent="0.25">
      <c r="A111" s="18"/>
      <c r="B111" s="18" t="s">
        <v>850</v>
      </c>
      <c r="C111" s="18">
        <v>1224.19</v>
      </c>
      <c r="D111" s="16" t="e">
        <f>_xlfn.IFNA(INDEX(#REF!,MATCH(E111,#REF!,0)),0)</f>
        <v>#REF!</v>
      </c>
      <c r="E111" s="18" t="s">
        <v>896</v>
      </c>
      <c r="F111" s="16" t="s">
        <v>765</v>
      </c>
      <c r="G111" s="16" t="s">
        <v>766</v>
      </c>
      <c r="H111" s="16" t="s">
        <v>767</v>
      </c>
      <c r="I111" s="16" t="s">
        <v>768</v>
      </c>
      <c r="J111" s="16" t="s">
        <v>769</v>
      </c>
      <c r="K111" s="16" t="s">
        <v>770</v>
      </c>
      <c r="L111" s="16" t="s">
        <v>771</v>
      </c>
      <c r="M111" s="18">
        <v>1.64</v>
      </c>
      <c r="N111" s="18">
        <v>1.94</v>
      </c>
      <c r="O111" s="18">
        <v>2.04</v>
      </c>
      <c r="P111" s="18">
        <v>2.34</v>
      </c>
      <c r="Q111" s="18">
        <v>0.1</v>
      </c>
      <c r="R111" s="18">
        <v>1.8399999999999999</v>
      </c>
      <c r="S111" s="18">
        <v>2.14</v>
      </c>
      <c r="T111" s="18">
        <v>0.2</v>
      </c>
      <c r="U111" s="18">
        <v>0</v>
      </c>
      <c r="V111" s="18">
        <v>0</v>
      </c>
      <c r="W111" s="18">
        <v>0</v>
      </c>
      <c r="X111" s="18">
        <v>1.64</v>
      </c>
      <c r="Y111" s="18">
        <v>1.9</v>
      </c>
      <c r="Z111" s="20">
        <f t="shared" si="349"/>
        <v>2.2000000000000002</v>
      </c>
      <c r="AA111" s="18">
        <v>0.22</v>
      </c>
      <c r="AB111" s="18">
        <v>0</v>
      </c>
      <c r="AC111" s="18">
        <v>0</v>
      </c>
      <c r="AD111" s="18">
        <v>0</v>
      </c>
      <c r="AE111" s="18">
        <v>0</v>
      </c>
      <c r="AF111" s="18">
        <v>0</v>
      </c>
      <c r="AG111" s="18">
        <v>1.2</v>
      </c>
      <c r="AH111" s="18">
        <v>1.5</v>
      </c>
      <c r="AI111" s="20">
        <f t="shared" si="350"/>
        <v>2.35</v>
      </c>
      <c r="AJ111" s="18">
        <v>0</v>
      </c>
      <c r="AK111" s="18">
        <v>0</v>
      </c>
      <c r="AL111" s="20">
        <f t="shared" si="351"/>
        <v>0</v>
      </c>
      <c r="AM111" s="18">
        <v>1.64</v>
      </c>
      <c r="AN111" s="18">
        <v>1.5</v>
      </c>
      <c r="AO111" s="18">
        <v>0.15</v>
      </c>
      <c r="AP111" s="18">
        <v>0.22</v>
      </c>
      <c r="AQ111" s="18">
        <v>1.64</v>
      </c>
      <c r="AR111" s="18">
        <v>1.72</v>
      </c>
      <c r="AS111" s="18">
        <v>0.12</v>
      </c>
      <c r="AT111" s="18">
        <v>0.11</v>
      </c>
      <c r="AU111" s="18">
        <v>0</v>
      </c>
      <c r="AV111" s="18">
        <v>1</v>
      </c>
      <c r="AW111" s="18">
        <v>0</v>
      </c>
      <c r="AX111" s="18">
        <v>0</v>
      </c>
      <c r="AY111" s="18">
        <v>0</v>
      </c>
      <c r="AZ111" s="18">
        <v>0</v>
      </c>
      <c r="BA111" s="18">
        <v>0</v>
      </c>
      <c r="BB111" s="18">
        <v>0</v>
      </c>
      <c r="BC111" s="18">
        <v>0</v>
      </c>
      <c r="BD111" s="18">
        <v>0</v>
      </c>
      <c r="BE111" s="18">
        <v>2</v>
      </c>
      <c r="BF111" s="18">
        <v>0</v>
      </c>
      <c r="BG111" s="18">
        <v>0</v>
      </c>
      <c r="BH111" s="18">
        <v>0</v>
      </c>
      <c r="BI111" s="18">
        <v>0</v>
      </c>
      <c r="BJ111" s="18">
        <v>0</v>
      </c>
      <c r="BK111" s="18">
        <v>0</v>
      </c>
      <c r="BL111" s="18">
        <v>0</v>
      </c>
      <c r="BM111" s="18">
        <v>0</v>
      </c>
      <c r="BN111" s="18">
        <v>0</v>
      </c>
      <c r="BO111" s="18">
        <v>0</v>
      </c>
      <c r="BP111" s="18">
        <v>0</v>
      </c>
      <c r="BQ111" s="18">
        <v>0</v>
      </c>
      <c r="BR111" s="18">
        <v>0</v>
      </c>
      <c r="BS111" s="18">
        <v>0</v>
      </c>
      <c r="BT111" s="18">
        <v>0</v>
      </c>
      <c r="BU111" s="18">
        <v>0</v>
      </c>
      <c r="BV111" s="18">
        <v>0</v>
      </c>
      <c r="BW111" s="18">
        <v>0</v>
      </c>
      <c r="BX111" s="18">
        <v>0</v>
      </c>
      <c r="BY111" s="18">
        <v>0</v>
      </c>
      <c r="BZ111" s="18">
        <v>0</v>
      </c>
      <c r="CA111" s="16" t="e">
        <f>_xlfn.IFNA(IF(RIGHT(D111,2)="=G",0,INDEX(#REF!,MATCH(E111,#REF!,0))),0)</f>
        <v>#REF!</v>
      </c>
      <c r="CB111" s="16" t="s">
        <v>776</v>
      </c>
      <c r="CC111" s="18">
        <v>0</v>
      </c>
      <c r="CD111" s="18">
        <v>0</v>
      </c>
      <c r="CE111" s="18">
        <v>1.4</v>
      </c>
      <c r="CF111" s="18">
        <v>0.85</v>
      </c>
      <c r="CG111" s="18">
        <v>0.12</v>
      </c>
      <c r="CH111" s="18">
        <v>2</v>
      </c>
      <c r="CI111" s="16" t="s">
        <v>98</v>
      </c>
      <c r="CJ111" s="18">
        <v>0</v>
      </c>
      <c r="CK111" s="20">
        <f t="shared" si="217"/>
        <v>2.75</v>
      </c>
      <c r="CL111" s="20">
        <f t="shared" si="352"/>
        <v>2.75</v>
      </c>
      <c r="CM111" s="18">
        <v>25.73</v>
      </c>
      <c r="CN111" s="18">
        <v>25.42</v>
      </c>
      <c r="CO111" s="18">
        <v>24.581000000000003</v>
      </c>
      <c r="CP111" s="22">
        <f t="shared" si="218"/>
        <v>25.42</v>
      </c>
      <c r="CQ111" s="22">
        <f t="shared" si="219"/>
        <v>22.67</v>
      </c>
      <c r="CR111" s="22">
        <f t="shared" si="353"/>
        <v>2.75</v>
      </c>
      <c r="CS111" s="22">
        <f t="shared" si="220"/>
        <v>22.77</v>
      </c>
      <c r="CT111" s="22">
        <f t="shared" si="221"/>
        <v>22.97</v>
      </c>
      <c r="CU111" s="18">
        <v>22.97</v>
      </c>
      <c r="CV111" s="22">
        <f t="shared" si="354"/>
        <v>2.2000000000000002</v>
      </c>
      <c r="CW111" s="22">
        <f t="shared" si="222"/>
        <v>0</v>
      </c>
      <c r="CX111" s="22">
        <f t="shared" si="223"/>
        <v>0</v>
      </c>
      <c r="CY111" s="22">
        <f t="shared" si="224"/>
        <v>25.15</v>
      </c>
      <c r="CZ111" s="22">
        <f t="shared" si="225"/>
        <v>25.3</v>
      </c>
      <c r="DA111" s="18">
        <v>25.42</v>
      </c>
      <c r="DB111" s="20">
        <f t="shared" si="355"/>
        <v>2.75</v>
      </c>
      <c r="DC111" s="20">
        <f t="shared" si="356"/>
        <v>0</v>
      </c>
      <c r="DD111" s="20">
        <f t="shared" si="357"/>
        <v>2.75</v>
      </c>
      <c r="DE111" s="20">
        <f t="shared" si="226"/>
        <v>0.1</v>
      </c>
      <c r="DF111" s="20">
        <f t="shared" si="227"/>
        <v>0.2</v>
      </c>
      <c r="DG111" s="20">
        <f t="shared" si="228"/>
        <v>2.4500000000000002</v>
      </c>
      <c r="DH111" s="20">
        <f t="shared" si="229"/>
        <v>0</v>
      </c>
      <c r="DI111" s="20">
        <f t="shared" si="230"/>
        <v>0</v>
      </c>
      <c r="DJ111" s="20">
        <f t="shared" si="231"/>
        <v>0</v>
      </c>
      <c r="DK111" s="20">
        <f t="shared" si="358"/>
        <v>2.75</v>
      </c>
      <c r="DL111" s="20">
        <f t="shared" si="359"/>
        <v>0</v>
      </c>
      <c r="DM111" s="20">
        <f t="shared" si="360"/>
        <v>0</v>
      </c>
      <c r="DN111" s="20">
        <f t="shared" si="361"/>
        <v>0</v>
      </c>
      <c r="DO111" s="18">
        <v>2.54</v>
      </c>
      <c r="DP111" s="18">
        <v>0</v>
      </c>
      <c r="DQ111" s="18">
        <v>1</v>
      </c>
      <c r="DR111" s="18">
        <v>1</v>
      </c>
      <c r="DS111" s="25">
        <f t="shared" si="362"/>
        <v>2.54</v>
      </c>
      <c r="DT111" s="25">
        <f t="shared" si="363"/>
        <v>0</v>
      </c>
      <c r="DU111" s="25">
        <f t="shared" si="364"/>
        <v>6.99</v>
      </c>
      <c r="DV111" s="25">
        <f t="shared" si="365"/>
        <v>0</v>
      </c>
      <c r="DW111" s="25">
        <f t="shared" si="366"/>
        <v>6.99</v>
      </c>
      <c r="DX111" s="25">
        <f t="shared" si="367"/>
        <v>14.26</v>
      </c>
      <c r="DY111" s="25">
        <f t="shared" si="368"/>
        <v>0</v>
      </c>
      <c r="DZ111" s="25">
        <f t="shared" si="369"/>
        <v>14.26</v>
      </c>
      <c r="EA111" s="25">
        <f t="shared" si="370"/>
        <v>9.06</v>
      </c>
      <c r="EB111" s="25">
        <f t="shared" si="371"/>
        <v>0</v>
      </c>
      <c r="EC111" s="25">
        <f t="shared" si="372"/>
        <v>9.06</v>
      </c>
      <c r="ED111" s="25">
        <f t="shared" si="373"/>
        <v>5.2</v>
      </c>
      <c r="EE111" s="25">
        <f t="shared" si="373"/>
        <v>0</v>
      </c>
      <c r="EF111" s="25">
        <f t="shared" si="374"/>
        <v>5.2</v>
      </c>
      <c r="EG111" s="25">
        <f t="shared" si="375"/>
        <v>9.06</v>
      </c>
      <c r="EH111" s="25">
        <f t="shared" si="375"/>
        <v>0</v>
      </c>
      <c r="EI111" s="25">
        <f t="shared" si="376"/>
        <v>9.06</v>
      </c>
      <c r="EJ111" s="18">
        <v>1224.19</v>
      </c>
      <c r="EK111" s="18">
        <v>1185.47</v>
      </c>
      <c r="EL111" s="18" t="s">
        <v>896</v>
      </c>
      <c r="EM111" s="18" t="s">
        <v>897</v>
      </c>
      <c r="EN111" s="16" t="s">
        <v>774</v>
      </c>
      <c r="EO111" s="16" t="s">
        <v>132</v>
      </c>
      <c r="EP111" s="16" t="e">
        <f>IF(OR(EN111="Cống tròn",EN111="Cống hộp",EN111="Ống nhựa"),INDEX(#REF!,MATCH(E111,#REF!,0)),IF(OR(EN111="Rãnh xây",EN111="Rãnh bê tông"),INDEX(#REF!,MATCH(E111,#REF!,0)),0))</f>
        <v>#REF!</v>
      </c>
      <c r="EQ111" s="18">
        <v>37.520000000000024</v>
      </c>
      <c r="ER111" s="18">
        <v>1</v>
      </c>
      <c r="ES111" s="25">
        <f t="shared" si="377"/>
        <v>37</v>
      </c>
      <c r="ET111" s="1" t="e">
        <f>_xlfn.IFNA(IF(EN111="Cống tròn",INDEX(#REF!,MATCH(E111,#REF!,0)),IF(EN111="Cống hộp",INDEX(#REF!,MATCH(E111,#REF!,0)),EU111&amp;" ,"&amp;EV111)),0)</f>
        <v>#REF!</v>
      </c>
      <c r="EU111" s="16" t="s">
        <v>769</v>
      </c>
      <c r="EV111" s="16" t="s">
        <v>775</v>
      </c>
      <c r="EW111" s="16" t="e">
        <f>_xlfn.IFNA(INDEX(#REF!,MATCH(E111,#REF!,0)),0)</f>
        <v>#REF!</v>
      </c>
      <c r="EX111" s="16"/>
      <c r="EY111" s="18">
        <v>0</v>
      </c>
      <c r="EZ111" s="18">
        <v>0</v>
      </c>
      <c r="FA111" s="18">
        <v>0</v>
      </c>
      <c r="FB111" s="19">
        <v>0</v>
      </c>
      <c r="FC111" s="19">
        <v>0</v>
      </c>
      <c r="FD111" s="25">
        <f t="shared" si="232"/>
        <v>0</v>
      </c>
      <c r="FE111" s="25">
        <f t="shared" si="378"/>
        <v>0</v>
      </c>
      <c r="FF111" s="18">
        <v>0.1</v>
      </c>
      <c r="FG111" s="18">
        <v>2</v>
      </c>
      <c r="FH111" s="18">
        <v>1</v>
      </c>
      <c r="FI111" s="25">
        <f t="shared" si="379"/>
        <v>1.2</v>
      </c>
      <c r="FJ111" s="18">
        <v>0</v>
      </c>
      <c r="FK111" s="18">
        <v>0</v>
      </c>
      <c r="FL111" s="18">
        <v>0.2</v>
      </c>
      <c r="FM111" s="18">
        <v>1.4</v>
      </c>
      <c r="FN111" s="18">
        <v>0</v>
      </c>
      <c r="FO111" s="25">
        <f t="shared" si="380"/>
        <v>1.4</v>
      </c>
      <c r="FP111" s="18">
        <v>1.4999999999999999E-2</v>
      </c>
      <c r="FQ111" s="18">
        <v>1</v>
      </c>
      <c r="FR111" s="25">
        <f t="shared" si="233"/>
        <v>36</v>
      </c>
      <c r="FS111" s="25">
        <f t="shared" si="234"/>
        <v>0.52500000000000002</v>
      </c>
      <c r="FT111" s="25">
        <f t="shared" si="235"/>
        <v>36.524999999999999</v>
      </c>
      <c r="FU111" s="25">
        <f t="shared" si="236"/>
        <v>-0.99500000000002586</v>
      </c>
      <c r="FV111" s="25" t="str">
        <f t="shared" si="381"/>
        <v>Thêm 01</v>
      </c>
      <c r="FW111" s="25">
        <f t="shared" si="382"/>
        <v>0.02</v>
      </c>
      <c r="FX111" s="16"/>
      <c r="FY111" s="16"/>
      <c r="FZ111" s="16"/>
      <c r="GA111" s="16"/>
      <c r="GB111" s="19">
        <v>0</v>
      </c>
      <c r="GC111" s="19">
        <v>0</v>
      </c>
      <c r="GD111" s="19">
        <v>0</v>
      </c>
      <c r="GE111" s="19">
        <v>0</v>
      </c>
      <c r="GF111" s="19">
        <v>0</v>
      </c>
      <c r="GG111" s="19">
        <v>0</v>
      </c>
      <c r="GH111" s="19">
        <v>0</v>
      </c>
      <c r="GI111" s="19">
        <v>0</v>
      </c>
      <c r="GJ111" s="19">
        <v>0</v>
      </c>
      <c r="GK111" s="19">
        <v>0</v>
      </c>
      <c r="GL111" s="25">
        <f t="shared" si="237"/>
        <v>0</v>
      </c>
      <c r="GM111" s="25">
        <f t="shared" si="383"/>
        <v>0</v>
      </c>
      <c r="GN111" s="19">
        <v>0</v>
      </c>
      <c r="GO111" s="19">
        <v>0</v>
      </c>
      <c r="GP111" s="19">
        <v>0</v>
      </c>
      <c r="GQ111" s="19">
        <v>0</v>
      </c>
      <c r="GR111" s="1" t="e">
        <f>_xlfn.IFNA(INDEX(#REF!,MATCH(E111,#REF!,0)),0)</f>
        <v>#REF!</v>
      </c>
      <c r="GS111" s="16"/>
      <c r="GT111" s="18">
        <v>0</v>
      </c>
      <c r="GU111" s="18">
        <v>0</v>
      </c>
      <c r="GV111" s="18">
        <v>0</v>
      </c>
      <c r="GW111" s="18">
        <v>0</v>
      </c>
      <c r="GX111" s="25">
        <f t="shared" si="238"/>
        <v>0</v>
      </c>
      <c r="GY111" s="25">
        <f t="shared" si="239"/>
        <v>0</v>
      </c>
      <c r="GZ111" s="25">
        <f t="shared" si="384"/>
        <v>0</v>
      </c>
      <c r="HA111" s="1" t="e" cm="1">
        <f t="array" ref="HA111">INDEX(#REF!,MATCH(EJ111&amp;EK111&amp;HD111&amp;HE111&amp;HF111,#REF!&amp;#REF!&amp;#REF!&amp;#REF!&amp;#REF!,0))</f>
        <v>#REF!</v>
      </c>
      <c r="HB111" s="16"/>
      <c r="HC111" s="25">
        <f t="shared" si="385"/>
        <v>0</v>
      </c>
      <c r="HD111" s="18">
        <v>0</v>
      </c>
      <c r="HE111" s="18">
        <v>0</v>
      </c>
      <c r="HF111" s="18">
        <v>0</v>
      </c>
      <c r="HG111" s="1" t="e" cm="1">
        <f t="array" ref="HG111">INDEX(#REF!,MATCH(EJ111&amp;EK111&amp;HJ111&amp;HK111&amp;HL111,#REF!&amp;#REF!&amp;#REF!&amp;#REF!&amp;#REF!,0))</f>
        <v>#REF!</v>
      </c>
      <c r="HH111" s="16"/>
      <c r="HI111" s="25">
        <f t="shared" si="386"/>
        <v>0</v>
      </c>
      <c r="HJ111" s="25">
        <f t="shared" si="387"/>
        <v>0</v>
      </c>
      <c r="HK111" s="19">
        <v>0</v>
      </c>
      <c r="HL111" s="19">
        <v>0</v>
      </c>
      <c r="HM111" s="18">
        <v>0.01</v>
      </c>
      <c r="HN111" s="18">
        <v>1</v>
      </c>
      <c r="HO111" s="25">
        <f t="shared" si="388"/>
        <v>0</v>
      </c>
      <c r="HP111" s="25">
        <f t="shared" si="389"/>
        <v>0</v>
      </c>
      <c r="HQ111" s="25">
        <f t="shared" si="390"/>
        <v>0</v>
      </c>
      <c r="HR111" s="25">
        <f t="shared" si="391"/>
        <v>0</v>
      </c>
      <c r="HS111" s="25">
        <f t="shared" si="392"/>
        <v>0</v>
      </c>
      <c r="HT111" s="19">
        <v>0</v>
      </c>
      <c r="HU111" s="19">
        <v>0</v>
      </c>
      <c r="HV111" s="19">
        <v>0</v>
      </c>
      <c r="HW111" s="25">
        <f t="shared" si="393"/>
        <v>0</v>
      </c>
      <c r="HX111" s="19">
        <v>0</v>
      </c>
      <c r="HY111" s="19">
        <v>0</v>
      </c>
      <c r="HZ111" s="18">
        <v>25.42</v>
      </c>
      <c r="IA111" s="20">
        <f>ROUND(IF(EN111="Cống tròn",IF(EN111="Cống tròn",IF(EU111="Không có móng",IQ111-FF111,IF(EU111="Đế",IP111-FN111,IF(OR(EU111="Móng bê tông",EU111="Móng bê tông kết hợp đế"),II111-FJ111,0))),0),IF(EN111="Cống hộp",IF(AND(EN111="Cống hộp",EU111="Không có móng"),IQ111-GF111,IF(AND(EN111="Cống hộp",EU111="Móng bê tông"),IJ111-GB111,0)),IF(OR(EN111="Rãnh xây",EN111="Rãnh bê tông"),IF(OR(EN111="Rãnh xây",EN111="Rãnh bê tông"),IK111-GB111,0),IF(EN111="Ống nhựa",IF(AND(EN111="Ống nhựa",EU111="Không đắp cát"),IQ111-HT111,IF(AND(EN111="Ống nhựa",EU111="Đắp cát"),IH111-HX111,0)),IF(EN111="Rãnh thang",IF(EN111="Rãnh thang",IF(EU111="Móng bê tông",#REF!-#REF!,IQ111),0),0))))),2)</f>
        <v>22.97</v>
      </c>
      <c r="IB111" s="20">
        <f t="shared" si="394"/>
        <v>2.4500000000000028</v>
      </c>
      <c r="IC111" s="20">
        <f t="shared" si="240"/>
        <v>22.97</v>
      </c>
      <c r="ID111" s="20">
        <f t="shared" si="241"/>
        <v>0</v>
      </c>
      <c r="IE111" s="20">
        <f t="shared" si="242"/>
        <v>0</v>
      </c>
      <c r="IF111" s="20">
        <f t="shared" si="243"/>
        <v>0</v>
      </c>
      <c r="IG111" s="20">
        <f>IF(EN111="Rãnh thang",IF(AND(EN111="Rãnh thang",EU111="Móng bê tông"),IQ111-#REF!,0),IF(EN111="Ống nhựa",IF(AND(EN111="Ống nhựa",EU111="Đắp cát"),IQ111-HT111,0),IF(EN111="Cống tròn",IF(EN111="Cống tròn",IF(OR(EU111="Móng bê tông",EU111="Móng bê tông kết hợp đế"),IM111-FL111,0),0),IF(EN111="Cống hộp",IF(AND(EN111="Cống hộp",EU111="Móng bê tông"),IN111-GD111,0),IF(OR(EN111="Rãnh xây",EN111="Rãnh bê tông"),IF(AND(EN111="Rãnh xây",EU111="Móng bê tông"),IO111-GD111,IF(AND(EN111="Rãnh bê tông",EU111="Móng bê tông"),IO111-GD111,0)),0)))))</f>
        <v>22.97</v>
      </c>
      <c r="IH111" s="20">
        <f t="shared" si="244"/>
        <v>0</v>
      </c>
      <c r="II111" s="20">
        <f t="shared" si="245"/>
        <v>22.97</v>
      </c>
      <c r="IJ111" s="20">
        <f t="shared" si="246"/>
        <v>0</v>
      </c>
      <c r="IK111" s="20">
        <f t="shared" si="247"/>
        <v>0</v>
      </c>
      <c r="IL111" s="20">
        <f t="shared" si="248"/>
        <v>23.169999999999998</v>
      </c>
      <c r="IM111" s="20">
        <f t="shared" si="249"/>
        <v>23.169999999999998</v>
      </c>
      <c r="IN111" s="20">
        <f t="shared" si="250"/>
        <v>0</v>
      </c>
      <c r="IO111" s="20">
        <f t="shared" si="251"/>
        <v>0</v>
      </c>
      <c r="IP111" s="20">
        <f t="shared" si="252"/>
        <v>0</v>
      </c>
      <c r="IQ111" s="18">
        <v>23.27</v>
      </c>
      <c r="IR111" s="25">
        <f t="shared" si="395"/>
        <v>0</v>
      </c>
      <c r="IS111" s="25">
        <f t="shared" si="253"/>
        <v>0</v>
      </c>
      <c r="IT111" s="25">
        <f t="shared" si="254"/>
        <v>0</v>
      </c>
      <c r="IU111" s="25">
        <f>ROUND(IF(EN111="Cống tròn",IF(EN111="Cống tròn",IV111+FF111,0),IF(EN111="Cống hộp",IF(EN111="Cống hộp",IV111+GP111,0),IF(OR(EN111="Rãnh xây",EN111="Rãnh bê tông"),IF(OR(EN111="Rãnh xây",EN111="Rãnh bê tông"),IV111+GP111,0),IF(EN111="ống nhựa",IF(EN111="Ống nhựa",IV111+HT111,0),IF(EN111="Rãnh thang",IF(EN111="Rãnh thang",IQ111+#REF!,0),0))))),2)</f>
        <v>24.3</v>
      </c>
      <c r="IV111" s="18">
        <v>24.2</v>
      </c>
      <c r="IW111" s="25">
        <f t="shared" si="255"/>
        <v>24.3</v>
      </c>
      <c r="IX111" s="25">
        <f t="shared" si="256"/>
        <v>0</v>
      </c>
      <c r="IY111" s="25">
        <f t="shared" si="257"/>
        <v>0</v>
      </c>
      <c r="IZ111" s="25">
        <f t="shared" si="258"/>
        <v>0</v>
      </c>
      <c r="JA111" s="25">
        <f t="shared" si="259"/>
        <v>0</v>
      </c>
      <c r="JB111" s="18">
        <v>25.36</v>
      </c>
      <c r="JC111" s="20">
        <f>ROUND(IF(EN111="Cống tròn",IF(EN111="Cống tròn",IF(EU111="Không có móng",JS111-FF111,IF(EU111="Đế",JR111-FN111,IF(OR(EU111="Móng bê tông",EU111="Móng bê tông kết hợp đế"),JK111-FJ111,0))),0),IF(EN111="Cống hộp",IF(AND(EN111="Cống hộp",EU111="Không có móng"),JS111-GF111,IF(AND(EN111="Cống hộp",EU111="Móng bê tông"),JL111-GB111,0)),IF(OR(EN111="Rãnh xây",EN111="Rãnh bê tông"),IF(OR(EN111="Rãnh xây",EN111="Rãnh bê tông"),JM111-GB111,0),IF(EN111="Ống nhựa",IF(AND(EN111="Ống nhựa",EU111="Không đắp cát"),JS111-HT111,IF(AND(EN111="Ống nhựa",EU111="Đắp cát"),JJ111-HX111,0)),IF(EN111="Rãnh thang",IF(EN111="Rãnh thang",IF(EU111="Móng bê tông",#REF!-#REF!,JS111),0),0))))),2)</f>
        <v>22.9</v>
      </c>
      <c r="JD111" s="20">
        <f t="shared" si="396"/>
        <v>2.4600000000000009</v>
      </c>
      <c r="JE111" s="20">
        <f t="shared" si="260"/>
        <v>22.9</v>
      </c>
      <c r="JF111" s="20">
        <f t="shared" si="261"/>
        <v>0</v>
      </c>
      <c r="JG111" s="20">
        <f t="shared" si="262"/>
        <v>0</v>
      </c>
      <c r="JH111" s="20">
        <f t="shared" si="263"/>
        <v>0</v>
      </c>
      <c r="JI111" s="20">
        <f>IF(EN111="Rãnh thang",IF(AND(EN111="Rãnh thang",EU111="Móng bê tông"),JS111-#REF!,0),IF(EN111="Ống nhựa",IF(AND(EN111="Ống nhựa",EU111="Đắp cát"),JS111-HT111,0),IF(EN111="Cống tròn",IF(EN111="Cống tròn",IF(OR(EU111="Móng bê tông",EU111="Móng bê tông kết hợp đế"),JO111-FL111,0),0),IF(EN111="Cống hộp",IF(AND(EN111="Cống hộp",EU111="Móng bê tông"),JP111-GD111,0),IF(OR(EN111="Rãnh xây",EN111="Rãnh bê tông"),IF(AND(EN111="Rãnh xây",EU111="Móng bê tông"),JQ111-GD111,IF(AND(EN111="Rãnh bê tông",EU111="Móng bê tông"),JQ111-GD111,0)),0)))))</f>
        <v>22.9</v>
      </c>
      <c r="JJ111" s="20">
        <f t="shared" si="264"/>
        <v>0</v>
      </c>
      <c r="JK111" s="20">
        <f t="shared" si="265"/>
        <v>22.9</v>
      </c>
      <c r="JL111" s="20">
        <f t="shared" si="266"/>
        <v>0</v>
      </c>
      <c r="JM111" s="20">
        <f t="shared" si="267"/>
        <v>0</v>
      </c>
      <c r="JN111" s="20">
        <f t="shared" si="268"/>
        <v>23.099999999999998</v>
      </c>
      <c r="JO111" s="20">
        <f t="shared" si="269"/>
        <v>23.099999999999998</v>
      </c>
      <c r="JP111" s="20">
        <f t="shared" si="270"/>
        <v>0</v>
      </c>
      <c r="JQ111" s="20">
        <f t="shared" si="271"/>
        <v>0</v>
      </c>
      <c r="JR111" s="20">
        <f t="shared" si="272"/>
        <v>0</v>
      </c>
      <c r="JS111" s="26">
        <v>23.2</v>
      </c>
      <c r="JT111" s="25">
        <f t="shared" si="397"/>
        <v>0</v>
      </c>
      <c r="JU111" s="25">
        <f t="shared" si="273"/>
        <v>0</v>
      </c>
      <c r="JV111" s="25">
        <f t="shared" si="274"/>
        <v>0</v>
      </c>
      <c r="JW111" s="25">
        <f>ROUND(IF(EN111="Cống tròn",IF(EN111="Cống tròn",JX111+FF111,0),IF(EN111="Cống hộp",IF(EN111="Cống hộp",JX111+GP111,0),IF(OR(EN111="Rãnh xây",EN111="Rãnh bê tông"),IF(OR(EN111="Rãnh xây",EN111="Rãnh bê tông"),JX111+GP111,0),IF(EN111="ống nhựa",IF(EN111="Ống nhựa",JX111+HT111,0),IF(EN111="Rãnh thang",IF(EN111="Rãnh thang",JS111+#REF!,0),0))))),2)</f>
        <v>24.3</v>
      </c>
      <c r="JX111" s="27">
        <v>24.2</v>
      </c>
      <c r="JY111" s="25">
        <f t="shared" si="275"/>
        <v>24.3</v>
      </c>
      <c r="JZ111" s="25">
        <f t="shared" si="276"/>
        <v>0</v>
      </c>
      <c r="KA111" s="25">
        <f t="shared" si="277"/>
        <v>0</v>
      </c>
      <c r="KB111" s="25">
        <f t="shared" si="278"/>
        <v>0</v>
      </c>
      <c r="KC111" s="25">
        <f t="shared" si="279"/>
        <v>0</v>
      </c>
      <c r="KD111" s="28" t="s">
        <v>98</v>
      </c>
      <c r="KE111" s="27">
        <v>0</v>
      </c>
      <c r="KF111" s="25">
        <f t="shared" si="280"/>
        <v>2.4500000000000028</v>
      </c>
      <c r="KG111" s="25">
        <f t="shared" si="398"/>
        <v>2.4500000000000028</v>
      </c>
      <c r="KH111" s="27">
        <v>0</v>
      </c>
      <c r="KI111" s="25">
        <f t="shared" si="281"/>
        <v>2.4600000000000009</v>
      </c>
      <c r="KJ111" s="25">
        <f t="shared" si="399"/>
        <v>2.4600000000000009</v>
      </c>
      <c r="KK111" s="25">
        <f t="shared" si="282"/>
        <v>0</v>
      </c>
      <c r="KL111" s="25">
        <f t="shared" si="283"/>
        <v>0</v>
      </c>
      <c r="KM111" s="25">
        <f t="shared" si="400"/>
        <v>0</v>
      </c>
      <c r="KN111" s="25">
        <f t="shared" si="284"/>
        <v>0</v>
      </c>
      <c r="KO111" s="25">
        <f t="shared" si="285"/>
        <v>0</v>
      </c>
      <c r="KP111" s="25">
        <f t="shared" si="401"/>
        <v>0</v>
      </c>
      <c r="KQ111" s="25">
        <f t="shared" si="286"/>
        <v>0.2</v>
      </c>
      <c r="KR111" s="25">
        <f t="shared" si="287"/>
        <v>0.2</v>
      </c>
      <c r="KS111" s="25">
        <f t="shared" si="402"/>
        <v>0.2</v>
      </c>
      <c r="KT111" s="25">
        <f t="shared" si="288"/>
        <v>0</v>
      </c>
      <c r="KU111" s="25">
        <f t="shared" si="289"/>
        <v>0</v>
      </c>
      <c r="KV111" s="25">
        <f t="shared" si="403"/>
        <v>0</v>
      </c>
      <c r="KW111" s="25">
        <f t="shared" si="290"/>
        <v>0</v>
      </c>
      <c r="KX111" s="25">
        <f t="shared" si="291"/>
        <v>0</v>
      </c>
      <c r="KY111" s="25">
        <f t="shared" si="404"/>
        <v>0</v>
      </c>
      <c r="KZ111" s="25">
        <f t="shared" si="292"/>
        <v>0</v>
      </c>
      <c r="LA111" s="25">
        <f t="shared" si="293"/>
        <v>0</v>
      </c>
      <c r="LB111" s="25">
        <f t="shared" si="405"/>
        <v>0</v>
      </c>
      <c r="LC111" s="25">
        <f t="shared" si="294"/>
        <v>1.4</v>
      </c>
      <c r="LD111" s="25">
        <f t="shared" si="295"/>
        <v>1.4</v>
      </c>
      <c r="LE111" s="25">
        <f t="shared" si="406"/>
        <v>1.4</v>
      </c>
      <c r="LF111" s="25">
        <f t="shared" si="296"/>
        <v>0</v>
      </c>
      <c r="LG111" s="25">
        <f t="shared" si="297"/>
        <v>0</v>
      </c>
      <c r="LH111" s="25">
        <f t="shared" si="407"/>
        <v>0</v>
      </c>
      <c r="LI111" s="25">
        <f t="shared" si="298"/>
        <v>0</v>
      </c>
      <c r="LJ111" s="25">
        <f t="shared" si="299"/>
        <v>0</v>
      </c>
      <c r="LK111" s="25">
        <f t="shared" si="408"/>
        <v>0</v>
      </c>
      <c r="LL111" s="25">
        <f t="shared" si="300"/>
        <v>0</v>
      </c>
      <c r="LM111" s="25">
        <f t="shared" si="301"/>
        <v>0</v>
      </c>
      <c r="LN111" s="25">
        <f t="shared" si="409"/>
        <v>0</v>
      </c>
      <c r="LO111" s="25">
        <f t="shared" si="302"/>
        <v>0</v>
      </c>
      <c r="LP111" s="25">
        <f t="shared" si="303"/>
        <v>0</v>
      </c>
      <c r="LQ111" s="25">
        <f t="shared" si="410"/>
        <v>0</v>
      </c>
      <c r="LR111" s="25">
        <f t="shared" si="304"/>
        <v>0</v>
      </c>
      <c r="LS111" s="25">
        <f t="shared" si="305"/>
        <v>0</v>
      </c>
      <c r="LT111" s="25">
        <f t="shared" si="411"/>
        <v>0</v>
      </c>
      <c r="LU111" s="25">
        <f t="shared" si="306"/>
        <v>0</v>
      </c>
      <c r="LV111" s="25">
        <f t="shared" si="307"/>
        <v>0</v>
      </c>
      <c r="LW111" s="25">
        <f t="shared" si="412"/>
        <v>0</v>
      </c>
      <c r="LX111" s="25">
        <f t="shared" si="308"/>
        <v>0</v>
      </c>
      <c r="LY111" s="25">
        <f t="shared" si="309"/>
        <v>0</v>
      </c>
      <c r="LZ111" s="25">
        <f t="shared" si="413"/>
        <v>0</v>
      </c>
      <c r="MA111" s="25">
        <f t="shared" si="310"/>
        <v>0</v>
      </c>
      <c r="MB111" s="25">
        <f t="shared" si="311"/>
        <v>0</v>
      </c>
      <c r="MC111" s="25">
        <f t="shared" si="414"/>
        <v>0</v>
      </c>
      <c r="MD111" s="25">
        <f t="shared" si="312"/>
        <v>0</v>
      </c>
      <c r="ME111" s="25">
        <f t="shared" si="313"/>
        <v>0</v>
      </c>
      <c r="MF111" s="25">
        <f t="shared" si="415"/>
        <v>0</v>
      </c>
      <c r="MG111" s="25">
        <f t="shared" si="314"/>
        <v>0</v>
      </c>
      <c r="MH111" s="25">
        <f t="shared" si="315"/>
        <v>0</v>
      </c>
      <c r="MI111" s="25">
        <f t="shared" si="416"/>
        <v>0</v>
      </c>
      <c r="MJ111" s="25">
        <f t="shared" si="316"/>
        <v>0</v>
      </c>
      <c r="MK111" s="25">
        <f t="shared" si="317"/>
        <v>0</v>
      </c>
      <c r="ML111" s="25">
        <f t="shared" si="417"/>
        <v>0</v>
      </c>
      <c r="MM111" s="25">
        <f t="shared" si="318"/>
        <v>0</v>
      </c>
      <c r="MN111" s="25">
        <f t="shared" si="319"/>
        <v>0</v>
      </c>
      <c r="MO111" s="25">
        <f t="shared" si="418"/>
        <v>0</v>
      </c>
      <c r="MP111" s="25">
        <f t="shared" si="320"/>
        <v>0</v>
      </c>
      <c r="MQ111" s="25">
        <f t="shared" si="321"/>
        <v>0</v>
      </c>
      <c r="MR111" s="25">
        <f t="shared" si="419"/>
        <v>0</v>
      </c>
      <c r="MS111" s="29">
        <v>1.4</v>
      </c>
      <c r="MT111" s="29">
        <v>0</v>
      </c>
      <c r="MU111" s="29">
        <v>1</v>
      </c>
      <c r="MV111" s="29">
        <v>1</v>
      </c>
      <c r="MW111" s="25">
        <f t="shared" si="322"/>
        <v>1.4</v>
      </c>
      <c r="MX111" s="25">
        <f t="shared" si="323"/>
        <v>3.43</v>
      </c>
      <c r="MY111" s="25">
        <f t="shared" si="324"/>
        <v>0</v>
      </c>
      <c r="MZ111" s="25">
        <f t="shared" si="325"/>
        <v>0</v>
      </c>
      <c r="NA111" s="25">
        <f t="shared" si="326"/>
        <v>1.4</v>
      </c>
      <c r="NB111" s="25">
        <f t="shared" si="327"/>
        <v>3.44</v>
      </c>
      <c r="NC111" s="25">
        <f t="shared" si="328"/>
        <v>0</v>
      </c>
      <c r="ND111" s="25">
        <f t="shared" si="329"/>
        <v>0</v>
      </c>
      <c r="NE111" s="25">
        <f t="shared" si="420"/>
        <v>1.4</v>
      </c>
      <c r="NF111" s="25">
        <f t="shared" si="420"/>
        <v>3.4350000000000001</v>
      </c>
      <c r="NG111" s="25">
        <f t="shared" si="420"/>
        <v>0</v>
      </c>
      <c r="NH111" s="25">
        <f t="shared" si="420"/>
        <v>0</v>
      </c>
      <c r="NI111" s="25">
        <f t="shared" si="330"/>
        <v>128.88</v>
      </c>
      <c r="NJ111" s="25">
        <f t="shared" si="331"/>
        <v>0</v>
      </c>
      <c r="NK111" s="25">
        <f t="shared" si="332"/>
        <v>128.88</v>
      </c>
      <c r="NL111" s="25">
        <f t="shared" si="333"/>
        <v>68.23</v>
      </c>
      <c r="NM111" s="25">
        <f t="shared" si="334"/>
        <v>0</v>
      </c>
      <c r="NN111" s="25">
        <f t="shared" si="421"/>
        <v>68.23</v>
      </c>
      <c r="NO111" s="25">
        <f t="shared" si="335"/>
        <v>0</v>
      </c>
      <c r="NP111" s="25">
        <f t="shared" si="336"/>
        <v>0</v>
      </c>
      <c r="NQ111" s="25">
        <f t="shared" si="422"/>
        <v>0</v>
      </c>
      <c r="NR111" s="25">
        <f t="shared" si="337"/>
        <v>0</v>
      </c>
      <c r="NS111" s="25">
        <f t="shared" si="338"/>
        <v>0</v>
      </c>
      <c r="NT111" s="25">
        <f t="shared" si="423"/>
        <v>0</v>
      </c>
      <c r="NU111" s="25">
        <f t="shared" si="339"/>
        <v>0</v>
      </c>
      <c r="NV111" s="25">
        <f t="shared" si="340"/>
        <v>0</v>
      </c>
      <c r="NW111" s="25">
        <f t="shared" si="424"/>
        <v>0</v>
      </c>
      <c r="NX111" s="25">
        <f t="shared" si="425"/>
        <v>68.23</v>
      </c>
      <c r="NY111" s="25">
        <f t="shared" si="425"/>
        <v>0</v>
      </c>
      <c r="NZ111" s="25">
        <f t="shared" si="426"/>
        <v>68.23</v>
      </c>
      <c r="OA111" s="25">
        <f t="shared" si="427"/>
        <v>60.65</v>
      </c>
      <c r="OB111" s="25">
        <f t="shared" si="427"/>
        <v>0</v>
      </c>
      <c r="OC111" s="25">
        <f t="shared" si="428"/>
        <v>60.65</v>
      </c>
      <c r="OD111" s="25">
        <f t="shared" si="429"/>
        <v>68.23</v>
      </c>
      <c r="OE111" s="25">
        <f t="shared" si="429"/>
        <v>0</v>
      </c>
      <c r="OF111" s="25">
        <f t="shared" si="429"/>
        <v>68.23</v>
      </c>
      <c r="OG111" s="25">
        <f t="shared" si="341"/>
        <v>0</v>
      </c>
      <c r="OH111" s="25">
        <f t="shared" si="342"/>
        <v>0</v>
      </c>
      <c r="OI111" s="25">
        <f t="shared" si="343"/>
        <v>0</v>
      </c>
      <c r="OJ111" s="25">
        <f t="shared" si="344"/>
        <v>0</v>
      </c>
      <c r="OK111" s="25">
        <f t="shared" si="345"/>
        <v>0</v>
      </c>
      <c r="OL111" s="25">
        <f t="shared" si="346"/>
        <v>0</v>
      </c>
      <c r="OM111" s="25">
        <f t="shared" si="430"/>
        <v>0</v>
      </c>
      <c r="ON111" s="25">
        <f t="shared" si="430"/>
        <v>0</v>
      </c>
      <c r="OO111" s="25">
        <f t="shared" si="430"/>
        <v>0</v>
      </c>
      <c r="OP111" s="25">
        <f t="shared" si="347"/>
        <v>0</v>
      </c>
      <c r="OQ111" s="25">
        <f t="shared" si="348"/>
        <v>0</v>
      </c>
      <c r="OR111" s="25">
        <f t="shared" si="431"/>
        <v>0</v>
      </c>
      <c r="OS111" s="19">
        <v>537823.17000000004</v>
      </c>
      <c r="OT111" s="19">
        <v>2370663.34</v>
      </c>
    </row>
    <row r="112" spans="1:410" ht="33" customHeight="1" x14ac:dyDescent="0.25">
      <c r="A112" s="18"/>
      <c r="B112" s="18" t="s">
        <v>850</v>
      </c>
      <c r="C112" s="18">
        <v>1185.47</v>
      </c>
      <c r="D112" s="16" t="e">
        <f>_xlfn.IFNA(INDEX(#REF!,MATCH(E112,#REF!,0)),0)</f>
        <v>#REF!</v>
      </c>
      <c r="E112" s="18" t="s">
        <v>897</v>
      </c>
      <c r="F112" s="16" t="s">
        <v>765</v>
      </c>
      <c r="G112" s="16" t="s">
        <v>766</v>
      </c>
      <c r="H112" s="16" t="s">
        <v>767</v>
      </c>
      <c r="I112" s="16" t="s">
        <v>768</v>
      </c>
      <c r="J112" s="16" t="s">
        <v>769</v>
      </c>
      <c r="K112" s="16" t="s">
        <v>770</v>
      </c>
      <c r="L112" s="16" t="s">
        <v>771</v>
      </c>
      <c r="M112" s="18">
        <v>1.64</v>
      </c>
      <c r="N112" s="18">
        <v>1.94</v>
      </c>
      <c r="O112" s="18">
        <v>2.04</v>
      </c>
      <c r="P112" s="18">
        <v>2.34</v>
      </c>
      <c r="Q112" s="18">
        <v>0.1</v>
      </c>
      <c r="R112" s="18">
        <v>1.8399999999999999</v>
      </c>
      <c r="S112" s="18">
        <v>2.14</v>
      </c>
      <c r="T112" s="18">
        <v>0.2</v>
      </c>
      <c r="U112" s="18">
        <v>0</v>
      </c>
      <c r="V112" s="18">
        <v>0</v>
      </c>
      <c r="W112" s="18">
        <v>0</v>
      </c>
      <c r="X112" s="18">
        <v>1.64</v>
      </c>
      <c r="Y112" s="18">
        <v>1.9</v>
      </c>
      <c r="Z112" s="20">
        <f t="shared" si="349"/>
        <v>2.2000000000000002</v>
      </c>
      <c r="AA112" s="18">
        <v>0.22</v>
      </c>
      <c r="AB112" s="18">
        <v>0</v>
      </c>
      <c r="AC112" s="18">
        <v>0</v>
      </c>
      <c r="AD112" s="18">
        <v>0</v>
      </c>
      <c r="AE112" s="18">
        <v>0</v>
      </c>
      <c r="AF112" s="18">
        <v>0</v>
      </c>
      <c r="AG112" s="18">
        <v>1.2</v>
      </c>
      <c r="AH112" s="18">
        <v>1.5</v>
      </c>
      <c r="AI112" s="20">
        <f t="shared" si="350"/>
        <v>2.35</v>
      </c>
      <c r="AJ112" s="18">
        <v>0</v>
      </c>
      <c r="AK112" s="18">
        <v>0</v>
      </c>
      <c r="AL112" s="20">
        <f t="shared" si="351"/>
        <v>0</v>
      </c>
      <c r="AM112" s="18">
        <v>1.64</v>
      </c>
      <c r="AN112" s="18">
        <v>1.5</v>
      </c>
      <c r="AO112" s="18">
        <v>0.15</v>
      </c>
      <c r="AP112" s="18">
        <v>0.22</v>
      </c>
      <c r="AQ112" s="18">
        <v>1.64</v>
      </c>
      <c r="AR112" s="18">
        <v>1.72</v>
      </c>
      <c r="AS112" s="18">
        <v>0.12</v>
      </c>
      <c r="AT112" s="18">
        <v>0.11</v>
      </c>
      <c r="AU112" s="18">
        <v>0</v>
      </c>
      <c r="AV112" s="18">
        <v>1</v>
      </c>
      <c r="AW112" s="18">
        <v>0</v>
      </c>
      <c r="AX112" s="18">
        <v>0</v>
      </c>
      <c r="AY112" s="18">
        <v>0</v>
      </c>
      <c r="AZ112" s="18">
        <v>0</v>
      </c>
      <c r="BA112" s="18">
        <v>0</v>
      </c>
      <c r="BB112" s="18">
        <v>0</v>
      </c>
      <c r="BC112" s="18">
        <v>0</v>
      </c>
      <c r="BD112" s="18">
        <v>0</v>
      </c>
      <c r="BE112" s="18">
        <v>2</v>
      </c>
      <c r="BF112" s="18">
        <v>0</v>
      </c>
      <c r="BG112" s="18">
        <v>0</v>
      </c>
      <c r="BH112" s="18">
        <v>0</v>
      </c>
      <c r="BI112" s="18">
        <v>0</v>
      </c>
      <c r="BJ112" s="18">
        <v>0</v>
      </c>
      <c r="BK112" s="18">
        <v>0</v>
      </c>
      <c r="BL112" s="18">
        <v>0</v>
      </c>
      <c r="BM112" s="18">
        <v>0</v>
      </c>
      <c r="BN112" s="18">
        <v>0</v>
      </c>
      <c r="BO112" s="18">
        <v>0</v>
      </c>
      <c r="BP112" s="18">
        <v>0</v>
      </c>
      <c r="BQ112" s="18">
        <v>0</v>
      </c>
      <c r="BR112" s="18">
        <v>0</v>
      </c>
      <c r="BS112" s="18">
        <v>0</v>
      </c>
      <c r="BT112" s="18">
        <v>0</v>
      </c>
      <c r="BU112" s="18">
        <v>0</v>
      </c>
      <c r="BV112" s="18">
        <v>0</v>
      </c>
      <c r="BW112" s="18">
        <v>0</v>
      </c>
      <c r="BX112" s="18">
        <v>0</v>
      </c>
      <c r="BY112" s="18">
        <v>0</v>
      </c>
      <c r="BZ112" s="18">
        <v>0</v>
      </c>
      <c r="CA112" s="16" t="e">
        <f>_xlfn.IFNA(IF(RIGHT(D112,2)="=G",0,INDEX(#REF!,MATCH(E112,#REF!,0))),0)</f>
        <v>#REF!</v>
      </c>
      <c r="CB112" s="16" t="s">
        <v>776</v>
      </c>
      <c r="CC112" s="18">
        <v>0</v>
      </c>
      <c r="CD112" s="18">
        <v>0</v>
      </c>
      <c r="CE112" s="18">
        <v>1.4</v>
      </c>
      <c r="CF112" s="18">
        <v>0.85</v>
      </c>
      <c r="CG112" s="18">
        <v>0.12</v>
      </c>
      <c r="CH112" s="18">
        <v>2</v>
      </c>
      <c r="CI112" s="16" t="s">
        <v>98</v>
      </c>
      <c r="CJ112" s="18">
        <v>0</v>
      </c>
      <c r="CK112" s="20">
        <f t="shared" si="217"/>
        <v>2.76</v>
      </c>
      <c r="CL112" s="20">
        <f t="shared" si="352"/>
        <v>2.76</v>
      </c>
      <c r="CM112" s="18">
        <v>25.67</v>
      </c>
      <c r="CN112" s="18">
        <v>25.36</v>
      </c>
      <c r="CO112" s="18">
        <v>24.521000000000001</v>
      </c>
      <c r="CP112" s="22">
        <f t="shared" si="218"/>
        <v>25.36</v>
      </c>
      <c r="CQ112" s="22">
        <f t="shared" si="219"/>
        <v>22.6</v>
      </c>
      <c r="CR112" s="22">
        <f t="shared" si="353"/>
        <v>2.76</v>
      </c>
      <c r="CS112" s="22">
        <f t="shared" si="220"/>
        <v>22.7</v>
      </c>
      <c r="CT112" s="22">
        <f t="shared" si="221"/>
        <v>22.9</v>
      </c>
      <c r="CU112" s="18">
        <v>22.9</v>
      </c>
      <c r="CV112" s="22">
        <f t="shared" si="354"/>
        <v>2.2000000000000002</v>
      </c>
      <c r="CW112" s="22">
        <f t="shared" si="222"/>
        <v>0</v>
      </c>
      <c r="CX112" s="22">
        <f t="shared" si="223"/>
        <v>0</v>
      </c>
      <c r="CY112" s="22">
        <f t="shared" si="224"/>
        <v>25.09</v>
      </c>
      <c r="CZ112" s="22">
        <f t="shared" si="225"/>
        <v>25.24</v>
      </c>
      <c r="DA112" s="18">
        <v>25.36</v>
      </c>
      <c r="DB112" s="20">
        <f t="shared" si="355"/>
        <v>2.76</v>
      </c>
      <c r="DC112" s="20">
        <f t="shared" si="356"/>
        <v>0</v>
      </c>
      <c r="DD112" s="20">
        <f t="shared" si="357"/>
        <v>2.76</v>
      </c>
      <c r="DE112" s="20">
        <f t="shared" si="226"/>
        <v>0.1</v>
      </c>
      <c r="DF112" s="20">
        <f t="shared" si="227"/>
        <v>0.2</v>
      </c>
      <c r="DG112" s="20">
        <f t="shared" si="228"/>
        <v>2.46</v>
      </c>
      <c r="DH112" s="20">
        <f t="shared" si="229"/>
        <v>0</v>
      </c>
      <c r="DI112" s="20">
        <f t="shared" si="230"/>
        <v>0</v>
      </c>
      <c r="DJ112" s="20">
        <f t="shared" si="231"/>
        <v>0</v>
      </c>
      <c r="DK112" s="20">
        <f t="shared" si="358"/>
        <v>2.76</v>
      </c>
      <c r="DL112" s="20">
        <f t="shared" si="359"/>
        <v>0</v>
      </c>
      <c r="DM112" s="20">
        <f t="shared" si="360"/>
        <v>0</v>
      </c>
      <c r="DN112" s="20">
        <f t="shared" si="361"/>
        <v>0</v>
      </c>
      <c r="DO112" s="18">
        <v>2.54</v>
      </c>
      <c r="DP112" s="18">
        <v>0</v>
      </c>
      <c r="DQ112" s="18">
        <v>1</v>
      </c>
      <c r="DR112" s="18">
        <v>1</v>
      </c>
      <c r="DS112" s="25">
        <f t="shared" si="362"/>
        <v>2.54</v>
      </c>
      <c r="DT112" s="25">
        <f t="shared" si="363"/>
        <v>0</v>
      </c>
      <c r="DU112" s="25">
        <f t="shared" si="364"/>
        <v>7.01</v>
      </c>
      <c r="DV112" s="25">
        <f t="shared" si="365"/>
        <v>0</v>
      </c>
      <c r="DW112" s="25">
        <f t="shared" si="366"/>
        <v>7.01</v>
      </c>
      <c r="DX112" s="25">
        <f t="shared" si="367"/>
        <v>14.3</v>
      </c>
      <c r="DY112" s="25">
        <f t="shared" si="368"/>
        <v>0</v>
      </c>
      <c r="DZ112" s="25">
        <f t="shared" si="369"/>
        <v>14.3</v>
      </c>
      <c r="EA112" s="25">
        <f t="shared" si="370"/>
        <v>9.09</v>
      </c>
      <c r="EB112" s="25">
        <f t="shared" si="371"/>
        <v>0</v>
      </c>
      <c r="EC112" s="25">
        <f t="shared" si="372"/>
        <v>9.09</v>
      </c>
      <c r="ED112" s="25">
        <f t="shared" si="373"/>
        <v>5.21</v>
      </c>
      <c r="EE112" s="25">
        <f t="shared" si="373"/>
        <v>0</v>
      </c>
      <c r="EF112" s="25">
        <f t="shared" si="374"/>
        <v>5.21</v>
      </c>
      <c r="EG112" s="25">
        <f t="shared" si="375"/>
        <v>9.09</v>
      </c>
      <c r="EH112" s="25">
        <f t="shared" si="375"/>
        <v>0</v>
      </c>
      <c r="EI112" s="25">
        <f t="shared" si="376"/>
        <v>9.09</v>
      </c>
      <c r="EJ112" s="18">
        <v>1185.47</v>
      </c>
      <c r="EK112" s="18">
        <v>1149.3699999999999</v>
      </c>
      <c r="EL112" s="18" t="s">
        <v>897</v>
      </c>
      <c r="EM112" s="18" t="s">
        <v>898</v>
      </c>
      <c r="EN112" s="16" t="s">
        <v>774</v>
      </c>
      <c r="EO112" s="16" t="s">
        <v>132</v>
      </c>
      <c r="EP112" s="16" t="e">
        <f>IF(OR(EN112="Cống tròn",EN112="Cống hộp",EN112="Ống nhựa"),INDEX(#REF!,MATCH(E112,#REF!,0)),IF(OR(EN112="Rãnh xây",EN112="Rãnh bê tông"),INDEX(#REF!,MATCH(E112,#REF!,0)),0))</f>
        <v>#REF!</v>
      </c>
      <c r="EQ112" s="18">
        <v>34.500000000000135</v>
      </c>
      <c r="ER112" s="18">
        <v>1</v>
      </c>
      <c r="ES112" s="25">
        <f t="shared" si="377"/>
        <v>34</v>
      </c>
      <c r="ET112" s="1" t="e">
        <f>_xlfn.IFNA(IF(EN112="Cống tròn",INDEX(#REF!,MATCH(E112,#REF!,0)),IF(EN112="Cống hộp",INDEX(#REF!,MATCH(E112,#REF!,0)),EU112&amp;" ,"&amp;EV112)),0)</f>
        <v>#REF!</v>
      </c>
      <c r="EU112" s="16" t="s">
        <v>769</v>
      </c>
      <c r="EV112" s="16" t="s">
        <v>775</v>
      </c>
      <c r="EW112" s="16" t="e">
        <f>_xlfn.IFNA(INDEX(#REF!,MATCH(E112,#REF!,0)),0)</f>
        <v>#REF!</v>
      </c>
      <c r="EX112" s="16"/>
      <c r="EY112" s="18">
        <v>0</v>
      </c>
      <c r="EZ112" s="18">
        <v>0</v>
      </c>
      <c r="FA112" s="18">
        <v>0</v>
      </c>
      <c r="FB112" s="19">
        <v>0</v>
      </c>
      <c r="FC112" s="19">
        <v>0</v>
      </c>
      <c r="FD112" s="25">
        <f t="shared" si="232"/>
        <v>0</v>
      </c>
      <c r="FE112" s="25">
        <f t="shared" si="378"/>
        <v>0</v>
      </c>
      <c r="FF112" s="18">
        <v>0.1</v>
      </c>
      <c r="FG112" s="18">
        <v>2</v>
      </c>
      <c r="FH112" s="18">
        <v>1</v>
      </c>
      <c r="FI112" s="25">
        <f t="shared" si="379"/>
        <v>1.2</v>
      </c>
      <c r="FJ112" s="18">
        <v>0</v>
      </c>
      <c r="FK112" s="18">
        <v>0</v>
      </c>
      <c r="FL112" s="18">
        <v>0.2</v>
      </c>
      <c r="FM112" s="18">
        <v>1.4</v>
      </c>
      <c r="FN112" s="18">
        <v>0</v>
      </c>
      <c r="FO112" s="25">
        <f t="shared" si="380"/>
        <v>1.4</v>
      </c>
      <c r="FP112" s="18">
        <v>1.4999999999999999E-2</v>
      </c>
      <c r="FQ112" s="18">
        <v>1</v>
      </c>
      <c r="FR112" s="25">
        <f t="shared" si="233"/>
        <v>33</v>
      </c>
      <c r="FS112" s="25">
        <f t="shared" si="234"/>
        <v>0.48</v>
      </c>
      <c r="FT112" s="25">
        <f t="shared" si="235"/>
        <v>33.479999999999997</v>
      </c>
      <c r="FU112" s="25">
        <f t="shared" si="236"/>
        <v>-1.0200000000001381</v>
      </c>
      <c r="FV112" s="25" t="str">
        <f t="shared" si="381"/>
        <v>Thêm 01</v>
      </c>
      <c r="FW112" s="25">
        <f t="shared" si="382"/>
        <v>-0.01</v>
      </c>
      <c r="FX112" s="16"/>
      <c r="FY112" s="16"/>
      <c r="FZ112" s="16"/>
      <c r="GA112" s="16"/>
      <c r="GB112" s="19">
        <v>0</v>
      </c>
      <c r="GC112" s="19">
        <v>0</v>
      </c>
      <c r="GD112" s="19">
        <v>0</v>
      </c>
      <c r="GE112" s="19">
        <v>0</v>
      </c>
      <c r="GF112" s="19">
        <v>0</v>
      </c>
      <c r="GG112" s="19">
        <v>0</v>
      </c>
      <c r="GH112" s="19">
        <v>0</v>
      </c>
      <c r="GI112" s="19">
        <v>0</v>
      </c>
      <c r="GJ112" s="19">
        <v>0</v>
      </c>
      <c r="GK112" s="19">
        <v>0</v>
      </c>
      <c r="GL112" s="25">
        <f t="shared" si="237"/>
        <v>0</v>
      </c>
      <c r="GM112" s="25">
        <f t="shared" si="383"/>
        <v>0</v>
      </c>
      <c r="GN112" s="19">
        <v>0</v>
      </c>
      <c r="GO112" s="19">
        <v>0</v>
      </c>
      <c r="GP112" s="19">
        <v>0</v>
      </c>
      <c r="GQ112" s="19">
        <v>0</v>
      </c>
      <c r="GR112" s="1" t="e">
        <f>_xlfn.IFNA(INDEX(#REF!,MATCH(E112,#REF!,0)),0)</f>
        <v>#REF!</v>
      </c>
      <c r="GS112" s="16"/>
      <c r="GT112" s="18">
        <v>0</v>
      </c>
      <c r="GU112" s="18">
        <v>0</v>
      </c>
      <c r="GV112" s="18">
        <v>0</v>
      </c>
      <c r="GW112" s="18">
        <v>0</v>
      </c>
      <c r="GX112" s="25">
        <f t="shared" si="238"/>
        <v>0</v>
      </c>
      <c r="GY112" s="25">
        <f t="shared" si="239"/>
        <v>0</v>
      </c>
      <c r="GZ112" s="25">
        <f t="shared" si="384"/>
        <v>0</v>
      </c>
      <c r="HA112" s="1" t="e" cm="1">
        <f t="array" ref="HA112">INDEX(#REF!,MATCH(EJ112&amp;EK112&amp;HD112&amp;HE112&amp;HF112,#REF!&amp;#REF!&amp;#REF!&amp;#REF!&amp;#REF!,0))</f>
        <v>#REF!</v>
      </c>
      <c r="HB112" s="16"/>
      <c r="HC112" s="25">
        <f t="shared" si="385"/>
        <v>0</v>
      </c>
      <c r="HD112" s="18">
        <v>0</v>
      </c>
      <c r="HE112" s="18">
        <v>0</v>
      </c>
      <c r="HF112" s="18">
        <v>0</v>
      </c>
      <c r="HG112" s="1" t="e" cm="1">
        <f t="array" ref="HG112">INDEX(#REF!,MATCH(EJ112&amp;EK112&amp;HJ112&amp;HK112&amp;HL112,#REF!&amp;#REF!&amp;#REF!&amp;#REF!&amp;#REF!,0))</f>
        <v>#REF!</v>
      </c>
      <c r="HH112" s="16"/>
      <c r="HI112" s="25">
        <f t="shared" si="386"/>
        <v>0</v>
      </c>
      <c r="HJ112" s="25">
        <f t="shared" si="387"/>
        <v>0</v>
      </c>
      <c r="HK112" s="19">
        <v>0</v>
      </c>
      <c r="HL112" s="19">
        <v>0</v>
      </c>
      <c r="HM112" s="18">
        <v>0.01</v>
      </c>
      <c r="HN112" s="18">
        <v>1</v>
      </c>
      <c r="HO112" s="25">
        <f t="shared" si="388"/>
        <v>0</v>
      </c>
      <c r="HP112" s="25">
        <f t="shared" si="389"/>
        <v>0</v>
      </c>
      <c r="HQ112" s="25">
        <f t="shared" si="390"/>
        <v>0</v>
      </c>
      <c r="HR112" s="25">
        <f t="shared" si="391"/>
        <v>0</v>
      </c>
      <c r="HS112" s="25">
        <f t="shared" si="392"/>
        <v>0</v>
      </c>
      <c r="HT112" s="19">
        <v>0</v>
      </c>
      <c r="HU112" s="19">
        <v>0</v>
      </c>
      <c r="HV112" s="19">
        <v>0</v>
      </c>
      <c r="HW112" s="25">
        <f t="shared" si="393"/>
        <v>0</v>
      </c>
      <c r="HX112" s="19">
        <v>0</v>
      </c>
      <c r="HY112" s="19">
        <v>0</v>
      </c>
      <c r="HZ112" s="18">
        <v>25.36</v>
      </c>
      <c r="IA112" s="20">
        <f>ROUND(IF(EN112="Cống tròn",IF(EN112="Cống tròn",IF(EU112="Không có móng",IQ112-FF112,IF(EU112="Đế",IP112-FN112,IF(OR(EU112="Móng bê tông",EU112="Móng bê tông kết hợp đế"),II112-FJ112,0))),0),IF(EN112="Cống hộp",IF(AND(EN112="Cống hộp",EU112="Không có móng"),IQ112-GF112,IF(AND(EN112="Cống hộp",EU112="Móng bê tông"),IJ112-GB112,0)),IF(OR(EN112="Rãnh xây",EN112="Rãnh bê tông"),IF(OR(EN112="Rãnh xây",EN112="Rãnh bê tông"),IK112-GB112,0),IF(EN112="Ống nhựa",IF(AND(EN112="Ống nhựa",EU112="Không đắp cát"),IQ112-HT112,IF(AND(EN112="Ống nhựa",EU112="Đắp cát"),IH112-HX112,0)),IF(EN112="Rãnh thang",IF(EN112="Rãnh thang",IF(EU112="Móng bê tông",#REF!-#REF!,IQ112),0),0))))),2)</f>
        <v>22.9</v>
      </c>
      <c r="IB112" s="20">
        <f t="shared" si="394"/>
        <v>2.4600000000000009</v>
      </c>
      <c r="IC112" s="20">
        <f t="shared" si="240"/>
        <v>22.9</v>
      </c>
      <c r="ID112" s="20">
        <f t="shared" si="241"/>
        <v>0</v>
      </c>
      <c r="IE112" s="20">
        <f t="shared" si="242"/>
        <v>0</v>
      </c>
      <c r="IF112" s="20">
        <f t="shared" si="243"/>
        <v>0</v>
      </c>
      <c r="IG112" s="20">
        <f>IF(EN112="Rãnh thang",IF(AND(EN112="Rãnh thang",EU112="Móng bê tông"),IQ112-#REF!,0),IF(EN112="Ống nhựa",IF(AND(EN112="Ống nhựa",EU112="Đắp cát"),IQ112-HT112,0),IF(EN112="Cống tròn",IF(EN112="Cống tròn",IF(OR(EU112="Móng bê tông",EU112="Móng bê tông kết hợp đế"),IM112-FL112,0),0),IF(EN112="Cống hộp",IF(AND(EN112="Cống hộp",EU112="Móng bê tông"),IN112-GD112,0),IF(OR(EN112="Rãnh xây",EN112="Rãnh bê tông"),IF(AND(EN112="Rãnh xây",EU112="Móng bê tông"),IO112-GD112,IF(AND(EN112="Rãnh bê tông",EU112="Móng bê tông"),IO112-GD112,0)),0)))))</f>
        <v>22.9</v>
      </c>
      <c r="IH112" s="20">
        <f t="shared" si="244"/>
        <v>0</v>
      </c>
      <c r="II112" s="20">
        <f t="shared" si="245"/>
        <v>22.9</v>
      </c>
      <c r="IJ112" s="20">
        <f t="shared" si="246"/>
        <v>0</v>
      </c>
      <c r="IK112" s="20">
        <f t="shared" si="247"/>
        <v>0</v>
      </c>
      <c r="IL112" s="20">
        <f t="shared" si="248"/>
        <v>23.099999999999998</v>
      </c>
      <c r="IM112" s="20">
        <f t="shared" si="249"/>
        <v>23.099999999999998</v>
      </c>
      <c r="IN112" s="20">
        <f t="shared" si="250"/>
        <v>0</v>
      </c>
      <c r="IO112" s="20">
        <f t="shared" si="251"/>
        <v>0</v>
      </c>
      <c r="IP112" s="20">
        <f t="shared" si="252"/>
        <v>0</v>
      </c>
      <c r="IQ112" s="18">
        <v>23.2</v>
      </c>
      <c r="IR112" s="25">
        <f t="shared" si="395"/>
        <v>0</v>
      </c>
      <c r="IS112" s="25">
        <f t="shared" si="253"/>
        <v>0</v>
      </c>
      <c r="IT112" s="25">
        <f t="shared" si="254"/>
        <v>0</v>
      </c>
      <c r="IU112" s="25">
        <f>ROUND(IF(EN112="Cống tròn",IF(EN112="Cống tròn",IV112+FF112,0),IF(EN112="Cống hộp",IF(EN112="Cống hộp",IV112+GP112,0),IF(OR(EN112="Rãnh xây",EN112="Rãnh bê tông"),IF(OR(EN112="Rãnh xây",EN112="Rãnh bê tông"),IV112+GP112,0),IF(EN112="ống nhựa",IF(EN112="Ống nhựa",IV112+HT112,0),IF(EN112="Rãnh thang",IF(EN112="Rãnh thang",IQ112+#REF!,0),0))))),2)</f>
        <v>24.24</v>
      </c>
      <c r="IV112" s="18">
        <v>24.14</v>
      </c>
      <c r="IW112" s="25">
        <f t="shared" si="255"/>
        <v>24.24</v>
      </c>
      <c r="IX112" s="25">
        <f t="shared" si="256"/>
        <v>0</v>
      </c>
      <c r="IY112" s="25">
        <f t="shared" si="257"/>
        <v>0</v>
      </c>
      <c r="IZ112" s="25">
        <f t="shared" si="258"/>
        <v>0</v>
      </c>
      <c r="JA112" s="25">
        <f t="shared" si="259"/>
        <v>0</v>
      </c>
      <c r="JB112" s="18">
        <v>24.4</v>
      </c>
      <c r="JC112" s="20">
        <f>ROUND(IF(EN112="Cống tròn",IF(EN112="Cống tròn",IF(EU112="Không có móng",JS112-FF112,IF(EU112="Đế",JR112-FN112,IF(OR(EU112="Móng bê tông",EU112="Móng bê tông kết hợp đế"),JK112-FJ112,0))),0),IF(EN112="Cống hộp",IF(AND(EN112="Cống hộp",EU112="Không có móng"),JS112-GF112,IF(AND(EN112="Cống hộp",EU112="Móng bê tông"),JL112-GB112,0)),IF(OR(EN112="Rãnh xây",EN112="Rãnh bê tông"),IF(OR(EN112="Rãnh xây",EN112="Rãnh bê tông"),JM112-GB112,0),IF(EN112="Ống nhựa",IF(AND(EN112="Ống nhựa",EU112="Không đắp cát"),JS112-HT112,IF(AND(EN112="Ống nhựa",EU112="Đắp cát"),JJ112-HX112,0)),IF(EN112="Rãnh thang",IF(EN112="Rãnh thang",IF(EU112="Móng bê tông",#REF!-#REF!,JS112),0),0))))),2)</f>
        <v>22.84</v>
      </c>
      <c r="JD112" s="20">
        <f t="shared" si="396"/>
        <v>1.5599999999999987</v>
      </c>
      <c r="JE112" s="20">
        <f t="shared" si="260"/>
        <v>22.84</v>
      </c>
      <c r="JF112" s="20">
        <f t="shared" si="261"/>
        <v>0</v>
      </c>
      <c r="JG112" s="20">
        <f t="shared" si="262"/>
        <v>0</v>
      </c>
      <c r="JH112" s="20">
        <f t="shared" si="263"/>
        <v>0</v>
      </c>
      <c r="JI112" s="20">
        <f>IF(EN112="Rãnh thang",IF(AND(EN112="Rãnh thang",EU112="Móng bê tông"),JS112-#REF!,0),IF(EN112="Ống nhựa",IF(AND(EN112="Ống nhựa",EU112="Đắp cát"),JS112-HT112,0),IF(EN112="Cống tròn",IF(EN112="Cống tròn",IF(OR(EU112="Móng bê tông",EU112="Móng bê tông kết hợp đế"),JO112-FL112,0),0),IF(EN112="Cống hộp",IF(AND(EN112="Cống hộp",EU112="Móng bê tông"),JP112-GD112,0),IF(OR(EN112="Rãnh xây",EN112="Rãnh bê tông"),IF(AND(EN112="Rãnh xây",EU112="Móng bê tông"),JQ112-GD112,IF(AND(EN112="Rãnh bê tông",EU112="Móng bê tông"),JQ112-GD112,0)),0)))))</f>
        <v>22.84</v>
      </c>
      <c r="JJ112" s="20">
        <f t="shared" si="264"/>
        <v>0</v>
      </c>
      <c r="JK112" s="20">
        <f t="shared" si="265"/>
        <v>22.84</v>
      </c>
      <c r="JL112" s="20">
        <f t="shared" si="266"/>
        <v>0</v>
      </c>
      <c r="JM112" s="20">
        <f t="shared" si="267"/>
        <v>0</v>
      </c>
      <c r="JN112" s="20">
        <f t="shared" si="268"/>
        <v>23.04</v>
      </c>
      <c r="JO112" s="20">
        <f t="shared" si="269"/>
        <v>23.04</v>
      </c>
      <c r="JP112" s="20">
        <f t="shared" si="270"/>
        <v>0</v>
      </c>
      <c r="JQ112" s="20">
        <f t="shared" si="271"/>
        <v>0</v>
      </c>
      <c r="JR112" s="20">
        <f t="shared" si="272"/>
        <v>0</v>
      </c>
      <c r="JS112" s="26">
        <v>23.14</v>
      </c>
      <c r="JT112" s="25">
        <f t="shared" si="397"/>
        <v>0</v>
      </c>
      <c r="JU112" s="25">
        <f t="shared" si="273"/>
        <v>0</v>
      </c>
      <c r="JV112" s="25">
        <f t="shared" si="274"/>
        <v>0</v>
      </c>
      <c r="JW112" s="25">
        <f>ROUND(IF(EN112="Cống tròn",IF(EN112="Cống tròn",JX112+FF112,0),IF(EN112="Cống hộp",IF(EN112="Cống hộp",JX112+GP112,0),IF(OR(EN112="Rãnh xây",EN112="Rãnh bê tông"),IF(OR(EN112="Rãnh xây",EN112="Rãnh bê tông"),JX112+GP112,0),IF(EN112="ống nhựa",IF(EN112="Ống nhựa",JX112+HT112,0),IF(EN112="Rãnh thang",IF(EN112="Rãnh thang",JS112+#REF!,0),0))))),2)</f>
        <v>24.24</v>
      </c>
      <c r="JX112" s="27">
        <v>24.14</v>
      </c>
      <c r="JY112" s="25">
        <f t="shared" si="275"/>
        <v>24.24</v>
      </c>
      <c r="JZ112" s="25">
        <f t="shared" si="276"/>
        <v>0</v>
      </c>
      <c r="KA112" s="25">
        <f t="shared" si="277"/>
        <v>0</v>
      </c>
      <c r="KB112" s="25">
        <f t="shared" si="278"/>
        <v>0</v>
      </c>
      <c r="KC112" s="25">
        <f t="shared" si="279"/>
        <v>0</v>
      </c>
      <c r="KD112" s="28" t="s">
        <v>98</v>
      </c>
      <c r="KE112" s="27">
        <v>0</v>
      </c>
      <c r="KF112" s="25">
        <f t="shared" si="280"/>
        <v>2.4600000000000009</v>
      </c>
      <c r="KG112" s="25">
        <f t="shared" si="398"/>
        <v>2.4600000000000009</v>
      </c>
      <c r="KH112" s="27">
        <v>0</v>
      </c>
      <c r="KI112" s="25">
        <f t="shared" si="281"/>
        <v>1.5599999999999987</v>
      </c>
      <c r="KJ112" s="25">
        <f t="shared" si="399"/>
        <v>1.5599999999999987</v>
      </c>
      <c r="KK112" s="25">
        <f t="shared" si="282"/>
        <v>0</v>
      </c>
      <c r="KL112" s="25">
        <f t="shared" si="283"/>
        <v>0</v>
      </c>
      <c r="KM112" s="25">
        <f t="shared" si="400"/>
        <v>0</v>
      </c>
      <c r="KN112" s="25">
        <f t="shared" si="284"/>
        <v>0</v>
      </c>
      <c r="KO112" s="25">
        <f t="shared" si="285"/>
        <v>0</v>
      </c>
      <c r="KP112" s="25">
        <f t="shared" si="401"/>
        <v>0</v>
      </c>
      <c r="KQ112" s="25">
        <f t="shared" si="286"/>
        <v>0.2</v>
      </c>
      <c r="KR112" s="25">
        <f t="shared" si="287"/>
        <v>0.2</v>
      </c>
      <c r="KS112" s="25">
        <f t="shared" si="402"/>
        <v>0.2</v>
      </c>
      <c r="KT112" s="25">
        <f t="shared" si="288"/>
        <v>0</v>
      </c>
      <c r="KU112" s="25">
        <f t="shared" si="289"/>
        <v>0</v>
      </c>
      <c r="KV112" s="25">
        <f t="shared" si="403"/>
        <v>0</v>
      </c>
      <c r="KW112" s="25">
        <f t="shared" si="290"/>
        <v>0</v>
      </c>
      <c r="KX112" s="25">
        <f t="shared" si="291"/>
        <v>0</v>
      </c>
      <c r="KY112" s="25">
        <f t="shared" si="404"/>
        <v>0</v>
      </c>
      <c r="KZ112" s="25">
        <f t="shared" si="292"/>
        <v>0</v>
      </c>
      <c r="LA112" s="25">
        <f t="shared" si="293"/>
        <v>0</v>
      </c>
      <c r="LB112" s="25">
        <f t="shared" si="405"/>
        <v>0</v>
      </c>
      <c r="LC112" s="25">
        <f t="shared" si="294"/>
        <v>1.4</v>
      </c>
      <c r="LD112" s="25">
        <f t="shared" si="295"/>
        <v>1.4</v>
      </c>
      <c r="LE112" s="25">
        <f t="shared" si="406"/>
        <v>1.4</v>
      </c>
      <c r="LF112" s="25">
        <f t="shared" si="296"/>
        <v>0</v>
      </c>
      <c r="LG112" s="25">
        <f t="shared" si="297"/>
        <v>0</v>
      </c>
      <c r="LH112" s="25">
        <f t="shared" si="407"/>
        <v>0</v>
      </c>
      <c r="LI112" s="25">
        <f t="shared" si="298"/>
        <v>0</v>
      </c>
      <c r="LJ112" s="25">
        <f t="shared" si="299"/>
        <v>0</v>
      </c>
      <c r="LK112" s="25">
        <f t="shared" si="408"/>
        <v>0</v>
      </c>
      <c r="LL112" s="25">
        <f t="shared" si="300"/>
        <v>0</v>
      </c>
      <c r="LM112" s="25">
        <f t="shared" si="301"/>
        <v>0</v>
      </c>
      <c r="LN112" s="25">
        <f t="shared" si="409"/>
        <v>0</v>
      </c>
      <c r="LO112" s="25">
        <f t="shared" si="302"/>
        <v>0</v>
      </c>
      <c r="LP112" s="25">
        <f t="shared" si="303"/>
        <v>0</v>
      </c>
      <c r="LQ112" s="25">
        <f t="shared" si="410"/>
        <v>0</v>
      </c>
      <c r="LR112" s="25">
        <f t="shared" si="304"/>
        <v>0</v>
      </c>
      <c r="LS112" s="25">
        <f t="shared" si="305"/>
        <v>0</v>
      </c>
      <c r="LT112" s="25">
        <f t="shared" si="411"/>
        <v>0</v>
      </c>
      <c r="LU112" s="25">
        <f t="shared" si="306"/>
        <v>0</v>
      </c>
      <c r="LV112" s="25">
        <f t="shared" si="307"/>
        <v>0</v>
      </c>
      <c r="LW112" s="25">
        <f t="shared" si="412"/>
        <v>0</v>
      </c>
      <c r="LX112" s="25">
        <f t="shared" si="308"/>
        <v>0</v>
      </c>
      <c r="LY112" s="25">
        <f t="shared" si="309"/>
        <v>0</v>
      </c>
      <c r="LZ112" s="25">
        <f t="shared" si="413"/>
        <v>0</v>
      </c>
      <c r="MA112" s="25">
        <f t="shared" si="310"/>
        <v>0</v>
      </c>
      <c r="MB112" s="25">
        <f t="shared" si="311"/>
        <v>0</v>
      </c>
      <c r="MC112" s="25">
        <f t="shared" si="414"/>
        <v>0</v>
      </c>
      <c r="MD112" s="25">
        <f t="shared" si="312"/>
        <v>0</v>
      </c>
      <c r="ME112" s="25">
        <f t="shared" si="313"/>
        <v>0</v>
      </c>
      <c r="MF112" s="25">
        <f t="shared" si="415"/>
        <v>0</v>
      </c>
      <c r="MG112" s="25">
        <f t="shared" si="314"/>
        <v>0</v>
      </c>
      <c r="MH112" s="25">
        <f t="shared" si="315"/>
        <v>0</v>
      </c>
      <c r="MI112" s="25">
        <f t="shared" si="416"/>
        <v>0</v>
      </c>
      <c r="MJ112" s="25">
        <f t="shared" si="316"/>
        <v>0</v>
      </c>
      <c r="MK112" s="25">
        <f t="shared" si="317"/>
        <v>0</v>
      </c>
      <c r="ML112" s="25">
        <f t="shared" si="417"/>
        <v>0</v>
      </c>
      <c r="MM112" s="25">
        <f t="shared" si="318"/>
        <v>0</v>
      </c>
      <c r="MN112" s="25">
        <f t="shared" si="319"/>
        <v>0</v>
      </c>
      <c r="MO112" s="25">
        <f t="shared" si="418"/>
        <v>0</v>
      </c>
      <c r="MP112" s="25">
        <f t="shared" si="320"/>
        <v>0</v>
      </c>
      <c r="MQ112" s="25">
        <f t="shared" si="321"/>
        <v>0</v>
      </c>
      <c r="MR112" s="25">
        <f t="shared" si="419"/>
        <v>0</v>
      </c>
      <c r="MS112" s="29">
        <v>1.4</v>
      </c>
      <c r="MT112" s="29">
        <v>0</v>
      </c>
      <c r="MU112" s="29">
        <v>1</v>
      </c>
      <c r="MV112" s="29">
        <v>1</v>
      </c>
      <c r="MW112" s="25">
        <f t="shared" si="322"/>
        <v>1.4</v>
      </c>
      <c r="MX112" s="25">
        <f t="shared" si="323"/>
        <v>3.44</v>
      </c>
      <c r="MY112" s="25">
        <f t="shared" si="324"/>
        <v>0</v>
      </c>
      <c r="MZ112" s="25">
        <f t="shared" si="325"/>
        <v>0</v>
      </c>
      <c r="NA112" s="25">
        <f t="shared" si="326"/>
        <v>1.4</v>
      </c>
      <c r="NB112" s="25">
        <f t="shared" si="327"/>
        <v>2.1800000000000002</v>
      </c>
      <c r="NC112" s="25">
        <f t="shared" si="328"/>
        <v>0</v>
      </c>
      <c r="ND112" s="25">
        <f t="shared" si="329"/>
        <v>0</v>
      </c>
      <c r="NE112" s="25">
        <f t="shared" si="420"/>
        <v>1.4</v>
      </c>
      <c r="NF112" s="25">
        <f t="shared" si="420"/>
        <v>2.81</v>
      </c>
      <c r="NG112" s="25">
        <f t="shared" si="420"/>
        <v>0</v>
      </c>
      <c r="NH112" s="25">
        <f t="shared" si="420"/>
        <v>0</v>
      </c>
      <c r="NI112" s="25">
        <f t="shared" si="330"/>
        <v>96.95</v>
      </c>
      <c r="NJ112" s="25">
        <f t="shared" si="331"/>
        <v>0</v>
      </c>
      <c r="NK112" s="25">
        <f t="shared" si="332"/>
        <v>96.95</v>
      </c>
      <c r="NL112" s="25">
        <f t="shared" si="333"/>
        <v>62.74</v>
      </c>
      <c r="NM112" s="25">
        <f t="shared" si="334"/>
        <v>0</v>
      </c>
      <c r="NN112" s="25">
        <f t="shared" si="421"/>
        <v>62.74</v>
      </c>
      <c r="NO112" s="25">
        <f t="shared" si="335"/>
        <v>0</v>
      </c>
      <c r="NP112" s="25">
        <f t="shared" si="336"/>
        <v>0</v>
      </c>
      <c r="NQ112" s="25">
        <f t="shared" si="422"/>
        <v>0</v>
      </c>
      <c r="NR112" s="25">
        <f t="shared" si="337"/>
        <v>0</v>
      </c>
      <c r="NS112" s="25">
        <f t="shared" si="338"/>
        <v>0</v>
      </c>
      <c r="NT112" s="25">
        <f t="shared" si="423"/>
        <v>0</v>
      </c>
      <c r="NU112" s="25">
        <f t="shared" si="339"/>
        <v>0</v>
      </c>
      <c r="NV112" s="25">
        <f t="shared" si="340"/>
        <v>0</v>
      </c>
      <c r="NW112" s="25">
        <f t="shared" si="424"/>
        <v>0</v>
      </c>
      <c r="NX112" s="25">
        <f t="shared" si="425"/>
        <v>62.74</v>
      </c>
      <c r="NY112" s="25">
        <f t="shared" si="425"/>
        <v>0</v>
      </c>
      <c r="NZ112" s="25">
        <f t="shared" si="426"/>
        <v>62.74</v>
      </c>
      <c r="OA112" s="25">
        <f t="shared" si="427"/>
        <v>34.21</v>
      </c>
      <c r="OB112" s="25">
        <f t="shared" si="427"/>
        <v>0</v>
      </c>
      <c r="OC112" s="25">
        <f t="shared" si="428"/>
        <v>34.21</v>
      </c>
      <c r="OD112" s="25">
        <f t="shared" si="429"/>
        <v>62.74</v>
      </c>
      <c r="OE112" s="25">
        <f t="shared" si="429"/>
        <v>0</v>
      </c>
      <c r="OF112" s="25">
        <f t="shared" si="429"/>
        <v>62.74</v>
      </c>
      <c r="OG112" s="25">
        <f t="shared" si="341"/>
        <v>0</v>
      </c>
      <c r="OH112" s="25">
        <f t="shared" si="342"/>
        <v>0</v>
      </c>
      <c r="OI112" s="25">
        <f t="shared" si="343"/>
        <v>0</v>
      </c>
      <c r="OJ112" s="25">
        <f t="shared" si="344"/>
        <v>0</v>
      </c>
      <c r="OK112" s="25">
        <f t="shared" si="345"/>
        <v>0</v>
      </c>
      <c r="OL112" s="25">
        <f t="shared" si="346"/>
        <v>0</v>
      </c>
      <c r="OM112" s="25">
        <f t="shared" si="430"/>
        <v>0</v>
      </c>
      <c r="ON112" s="25">
        <f t="shared" si="430"/>
        <v>0</v>
      </c>
      <c r="OO112" s="25">
        <f t="shared" si="430"/>
        <v>0</v>
      </c>
      <c r="OP112" s="25">
        <f t="shared" si="347"/>
        <v>0</v>
      </c>
      <c r="OQ112" s="25">
        <f t="shared" si="348"/>
        <v>0</v>
      </c>
      <c r="OR112" s="25">
        <f t="shared" si="431"/>
        <v>0</v>
      </c>
      <c r="OS112" s="19">
        <v>537861.89</v>
      </c>
      <c r="OT112" s="19">
        <v>2370663.34</v>
      </c>
    </row>
    <row r="113" spans="1:410" ht="33" customHeight="1" x14ac:dyDescent="0.25">
      <c r="A113" s="18"/>
      <c r="B113" s="18" t="s">
        <v>850</v>
      </c>
      <c r="C113" s="18">
        <v>1149.3699999999999</v>
      </c>
      <c r="D113" s="16" t="e">
        <f>_xlfn.IFNA(INDEX(#REF!,MATCH(E113,#REF!,0)),0)</f>
        <v>#REF!</v>
      </c>
      <c r="E113" s="18" t="s">
        <v>898</v>
      </c>
      <c r="F113" s="16" t="s">
        <v>765</v>
      </c>
      <c r="G113" s="16" t="s">
        <v>766</v>
      </c>
      <c r="H113" s="16" t="s">
        <v>767</v>
      </c>
      <c r="I113" s="16" t="s">
        <v>768</v>
      </c>
      <c r="J113" s="16" t="s">
        <v>769</v>
      </c>
      <c r="K113" s="16" t="s">
        <v>770</v>
      </c>
      <c r="L113" s="16" t="s">
        <v>771</v>
      </c>
      <c r="M113" s="18">
        <v>2.44</v>
      </c>
      <c r="N113" s="18">
        <v>2.44</v>
      </c>
      <c r="O113" s="18">
        <v>2.84</v>
      </c>
      <c r="P113" s="18">
        <v>2.84</v>
      </c>
      <c r="Q113" s="18">
        <v>0.1</v>
      </c>
      <c r="R113" s="18">
        <v>2.64</v>
      </c>
      <c r="S113" s="18">
        <v>2.64</v>
      </c>
      <c r="T113" s="18">
        <v>0.2</v>
      </c>
      <c r="U113" s="18">
        <v>0</v>
      </c>
      <c r="V113" s="18">
        <v>0</v>
      </c>
      <c r="W113" s="18">
        <v>0</v>
      </c>
      <c r="X113" s="18">
        <v>2.44</v>
      </c>
      <c r="Y113" s="18">
        <v>2.4</v>
      </c>
      <c r="Z113" s="20">
        <f t="shared" si="349"/>
        <v>2.1</v>
      </c>
      <c r="AA113" s="18">
        <v>0.22</v>
      </c>
      <c r="AB113" s="18">
        <v>0</v>
      </c>
      <c r="AC113" s="18">
        <v>0</v>
      </c>
      <c r="AD113" s="18">
        <v>0</v>
      </c>
      <c r="AE113" s="18">
        <v>0</v>
      </c>
      <c r="AF113" s="18">
        <v>0</v>
      </c>
      <c r="AG113" s="18">
        <v>2</v>
      </c>
      <c r="AH113" s="18">
        <v>2</v>
      </c>
      <c r="AI113" s="20">
        <f t="shared" si="350"/>
        <v>2.25</v>
      </c>
      <c r="AJ113" s="18">
        <v>0</v>
      </c>
      <c r="AK113" s="18">
        <v>0</v>
      </c>
      <c r="AL113" s="20">
        <f t="shared" si="351"/>
        <v>0</v>
      </c>
      <c r="AM113" s="18">
        <v>2.44</v>
      </c>
      <c r="AN113" s="18">
        <v>2</v>
      </c>
      <c r="AO113" s="18">
        <v>0.15</v>
      </c>
      <c r="AP113" s="18">
        <v>0.22</v>
      </c>
      <c r="AQ113" s="18">
        <v>2.44</v>
      </c>
      <c r="AR113" s="18">
        <v>2.2200000000000002</v>
      </c>
      <c r="AS113" s="18">
        <v>0.12</v>
      </c>
      <c r="AT113" s="18">
        <v>0.11</v>
      </c>
      <c r="AU113" s="18">
        <v>0</v>
      </c>
      <c r="AV113" s="18">
        <v>1</v>
      </c>
      <c r="AW113" s="18">
        <v>0</v>
      </c>
      <c r="AX113" s="18">
        <v>0</v>
      </c>
      <c r="AY113" s="18">
        <v>0</v>
      </c>
      <c r="AZ113" s="18">
        <v>0</v>
      </c>
      <c r="BA113" s="18">
        <v>0</v>
      </c>
      <c r="BB113" s="18">
        <v>0</v>
      </c>
      <c r="BC113" s="18">
        <v>0</v>
      </c>
      <c r="BD113" s="18">
        <v>1</v>
      </c>
      <c r="BE113" s="18">
        <v>2</v>
      </c>
      <c r="BF113" s="18">
        <v>0</v>
      </c>
      <c r="BG113" s="18">
        <v>0</v>
      </c>
      <c r="BH113" s="18">
        <v>0</v>
      </c>
      <c r="BI113" s="18">
        <v>0</v>
      </c>
      <c r="BJ113" s="18">
        <v>0</v>
      </c>
      <c r="BK113" s="18">
        <v>0</v>
      </c>
      <c r="BL113" s="18">
        <v>0</v>
      </c>
      <c r="BM113" s="18">
        <v>0</v>
      </c>
      <c r="BN113" s="18">
        <v>0</v>
      </c>
      <c r="BO113" s="18">
        <v>0</v>
      </c>
      <c r="BP113" s="18">
        <v>0</v>
      </c>
      <c r="BQ113" s="18">
        <v>0</v>
      </c>
      <c r="BR113" s="18">
        <v>0</v>
      </c>
      <c r="BS113" s="18">
        <v>0</v>
      </c>
      <c r="BT113" s="18">
        <v>0</v>
      </c>
      <c r="BU113" s="18">
        <v>0</v>
      </c>
      <c r="BV113" s="18">
        <v>0</v>
      </c>
      <c r="BW113" s="18">
        <v>0</v>
      </c>
      <c r="BX113" s="18">
        <v>0</v>
      </c>
      <c r="BY113" s="18">
        <v>0</v>
      </c>
      <c r="BZ113" s="18">
        <v>0</v>
      </c>
      <c r="CA113" s="16" t="e">
        <f>_xlfn.IFNA(IF(RIGHT(D113,2)="=G",0,INDEX(#REF!,MATCH(E113,#REF!,0))),0)</f>
        <v>#REF!</v>
      </c>
      <c r="CB113" s="16" t="s">
        <v>776</v>
      </c>
      <c r="CC113" s="18">
        <v>0</v>
      </c>
      <c r="CD113" s="18">
        <v>0</v>
      </c>
      <c r="CE113" s="18">
        <v>2.2000000000000002</v>
      </c>
      <c r="CF113" s="18">
        <v>0.73</v>
      </c>
      <c r="CG113" s="18">
        <v>0.12</v>
      </c>
      <c r="CH113" s="18">
        <v>3</v>
      </c>
      <c r="CI113" s="16" t="s">
        <v>98</v>
      </c>
      <c r="CJ113" s="18">
        <v>0</v>
      </c>
      <c r="CK113" s="20">
        <f t="shared" si="217"/>
        <v>1.86</v>
      </c>
      <c r="CL113" s="20">
        <f t="shared" si="352"/>
        <v>1.86</v>
      </c>
      <c r="CM113" s="18">
        <v>24.33</v>
      </c>
      <c r="CN113" s="18">
        <v>25.24</v>
      </c>
      <c r="CO113" s="18">
        <v>24.401</v>
      </c>
      <c r="CP113" s="22">
        <f t="shared" si="218"/>
        <v>24.4</v>
      </c>
      <c r="CQ113" s="22">
        <f t="shared" si="219"/>
        <v>22.54</v>
      </c>
      <c r="CR113" s="22">
        <f t="shared" si="353"/>
        <v>1.86</v>
      </c>
      <c r="CS113" s="22">
        <f t="shared" si="220"/>
        <v>22.64</v>
      </c>
      <c r="CT113" s="22">
        <f t="shared" si="221"/>
        <v>22.84</v>
      </c>
      <c r="CU113" s="18">
        <v>22.84</v>
      </c>
      <c r="CV113" s="22">
        <f t="shared" si="354"/>
        <v>2.1</v>
      </c>
      <c r="CW113" s="22">
        <f t="shared" si="222"/>
        <v>0</v>
      </c>
      <c r="CX113" s="22">
        <f t="shared" si="223"/>
        <v>0</v>
      </c>
      <c r="CY113" s="22">
        <f t="shared" si="224"/>
        <v>24.97</v>
      </c>
      <c r="CZ113" s="22">
        <f t="shared" si="225"/>
        <v>25.12</v>
      </c>
      <c r="DA113" s="18">
        <v>25.24</v>
      </c>
      <c r="DB113" s="20">
        <f t="shared" si="355"/>
        <v>2.7</v>
      </c>
      <c r="DC113" s="20">
        <f t="shared" si="356"/>
        <v>0.84</v>
      </c>
      <c r="DD113" s="20">
        <f t="shared" si="357"/>
        <v>1.8600000000000003</v>
      </c>
      <c r="DE113" s="20">
        <f t="shared" si="226"/>
        <v>0.1</v>
      </c>
      <c r="DF113" s="20">
        <f t="shared" si="227"/>
        <v>0.2</v>
      </c>
      <c r="DG113" s="20">
        <f t="shared" si="228"/>
        <v>1.56</v>
      </c>
      <c r="DH113" s="20">
        <f t="shared" si="229"/>
        <v>0</v>
      </c>
      <c r="DI113" s="20">
        <f t="shared" si="230"/>
        <v>0</v>
      </c>
      <c r="DJ113" s="20">
        <f t="shared" si="231"/>
        <v>0</v>
      </c>
      <c r="DK113" s="20">
        <f t="shared" si="358"/>
        <v>1.86</v>
      </c>
      <c r="DL113" s="20">
        <f t="shared" si="359"/>
        <v>0</v>
      </c>
      <c r="DM113" s="20">
        <f t="shared" si="360"/>
        <v>0</v>
      </c>
      <c r="DN113" s="20">
        <f t="shared" si="361"/>
        <v>0</v>
      </c>
      <c r="DO113" s="18">
        <v>3.04</v>
      </c>
      <c r="DP113" s="18">
        <v>0</v>
      </c>
      <c r="DQ113" s="18">
        <v>1</v>
      </c>
      <c r="DR113" s="18">
        <v>1</v>
      </c>
      <c r="DS113" s="25">
        <f t="shared" si="362"/>
        <v>3.04</v>
      </c>
      <c r="DT113" s="25">
        <f t="shared" si="363"/>
        <v>0</v>
      </c>
      <c r="DU113" s="25">
        <f t="shared" si="364"/>
        <v>5.65</v>
      </c>
      <c r="DV113" s="25">
        <f t="shared" si="365"/>
        <v>0</v>
      </c>
      <c r="DW113" s="25">
        <f t="shared" si="366"/>
        <v>5.65</v>
      </c>
      <c r="DX113" s="25">
        <f t="shared" si="367"/>
        <v>16.05</v>
      </c>
      <c r="DY113" s="25">
        <f t="shared" si="368"/>
        <v>0</v>
      </c>
      <c r="DZ113" s="25">
        <f t="shared" si="369"/>
        <v>16.05</v>
      </c>
      <c r="EA113" s="25">
        <f t="shared" si="370"/>
        <v>11.49</v>
      </c>
      <c r="EB113" s="25">
        <f t="shared" si="371"/>
        <v>0</v>
      </c>
      <c r="EC113" s="25">
        <f t="shared" si="372"/>
        <v>11.49</v>
      </c>
      <c r="ED113" s="25">
        <f t="shared" si="373"/>
        <v>4.5599999999999996</v>
      </c>
      <c r="EE113" s="25">
        <f t="shared" si="373"/>
        <v>0</v>
      </c>
      <c r="EF113" s="25">
        <f t="shared" si="374"/>
        <v>4.5599999999999996</v>
      </c>
      <c r="EG113" s="25">
        <f t="shared" si="375"/>
        <v>11.49</v>
      </c>
      <c r="EH113" s="25">
        <f t="shared" si="375"/>
        <v>0</v>
      </c>
      <c r="EI113" s="25">
        <f t="shared" si="376"/>
        <v>11.49</v>
      </c>
      <c r="EJ113" s="18">
        <v>1149.3699999999999</v>
      </c>
      <c r="EK113" s="18">
        <v>1107.27</v>
      </c>
      <c r="EL113" s="18" t="s">
        <v>898</v>
      </c>
      <c r="EM113" s="18" t="s">
        <v>899</v>
      </c>
      <c r="EN113" s="16" t="s">
        <v>774</v>
      </c>
      <c r="EO113" s="16" t="s">
        <v>132</v>
      </c>
      <c r="EP113" s="16" t="e">
        <f>IF(OR(EN113="Cống tròn",EN113="Cống hộp",EN113="Ống nhựa"),INDEX(#REF!,MATCH(E113,#REF!,0)),IF(OR(EN113="Rãnh xây",EN113="Rãnh bê tông"),INDEX(#REF!,MATCH(E113,#REF!,0)),0))</f>
        <v>#REF!</v>
      </c>
      <c r="EQ113" s="18">
        <v>40.499999999999908</v>
      </c>
      <c r="ER113" s="18">
        <v>1</v>
      </c>
      <c r="ES113" s="25">
        <f t="shared" si="377"/>
        <v>40</v>
      </c>
      <c r="ET113" s="1" t="e">
        <f>_xlfn.IFNA(IF(EN113="Cống tròn",INDEX(#REF!,MATCH(E113,#REF!,0)),IF(EN113="Cống hộp",INDEX(#REF!,MATCH(E113,#REF!,0)),EU113&amp;" ,"&amp;EV113)),0)</f>
        <v>#REF!</v>
      </c>
      <c r="EU113" s="16" t="s">
        <v>769</v>
      </c>
      <c r="EV113" s="16" t="s">
        <v>775</v>
      </c>
      <c r="EW113" s="16" t="e">
        <f>_xlfn.IFNA(INDEX(#REF!,MATCH(E113,#REF!,0)),0)</f>
        <v>#REF!</v>
      </c>
      <c r="EX113" s="16"/>
      <c r="EY113" s="18">
        <v>0</v>
      </c>
      <c r="EZ113" s="18">
        <v>0</v>
      </c>
      <c r="FA113" s="18">
        <v>0</v>
      </c>
      <c r="FB113" s="19">
        <v>0</v>
      </c>
      <c r="FC113" s="19">
        <v>0</v>
      </c>
      <c r="FD113" s="25">
        <f t="shared" si="232"/>
        <v>0</v>
      </c>
      <c r="FE113" s="25">
        <f t="shared" si="378"/>
        <v>0</v>
      </c>
      <c r="FF113" s="18">
        <v>0.1</v>
      </c>
      <c r="FG113" s="18">
        <v>2</v>
      </c>
      <c r="FH113" s="18">
        <v>1</v>
      </c>
      <c r="FI113" s="25">
        <f t="shared" si="379"/>
        <v>1.2</v>
      </c>
      <c r="FJ113" s="18">
        <v>0</v>
      </c>
      <c r="FK113" s="18">
        <v>0</v>
      </c>
      <c r="FL113" s="18">
        <v>0.2</v>
      </c>
      <c r="FM113" s="18">
        <v>1.4</v>
      </c>
      <c r="FN113" s="18">
        <v>0</v>
      </c>
      <c r="FO113" s="25">
        <f t="shared" si="380"/>
        <v>1.4</v>
      </c>
      <c r="FP113" s="18">
        <v>1.4999999999999999E-2</v>
      </c>
      <c r="FQ113" s="18">
        <v>1</v>
      </c>
      <c r="FR113" s="25">
        <f t="shared" si="233"/>
        <v>39</v>
      </c>
      <c r="FS113" s="25">
        <f t="shared" si="234"/>
        <v>0.56999999999999995</v>
      </c>
      <c r="FT113" s="25">
        <f t="shared" si="235"/>
        <v>39.57</v>
      </c>
      <c r="FU113" s="25">
        <f t="shared" si="236"/>
        <v>-0.92999999999990735</v>
      </c>
      <c r="FV113" s="25" t="str">
        <f t="shared" si="381"/>
        <v>Thêm 01</v>
      </c>
      <c r="FW113" s="25">
        <f t="shared" si="382"/>
        <v>0.09</v>
      </c>
      <c r="FX113" s="16"/>
      <c r="FY113" s="16"/>
      <c r="FZ113" s="16"/>
      <c r="GA113" s="16"/>
      <c r="GB113" s="19">
        <v>0</v>
      </c>
      <c r="GC113" s="19">
        <v>0</v>
      </c>
      <c r="GD113" s="19">
        <v>0</v>
      </c>
      <c r="GE113" s="19">
        <v>0</v>
      </c>
      <c r="GF113" s="19">
        <v>0</v>
      </c>
      <c r="GG113" s="19">
        <v>0</v>
      </c>
      <c r="GH113" s="19">
        <v>0</v>
      </c>
      <c r="GI113" s="19">
        <v>0</v>
      </c>
      <c r="GJ113" s="19">
        <v>0</v>
      </c>
      <c r="GK113" s="19">
        <v>0</v>
      </c>
      <c r="GL113" s="25">
        <f t="shared" si="237"/>
        <v>0</v>
      </c>
      <c r="GM113" s="25">
        <f t="shared" si="383"/>
        <v>0</v>
      </c>
      <c r="GN113" s="19">
        <v>0</v>
      </c>
      <c r="GO113" s="19">
        <v>0</v>
      </c>
      <c r="GP113" s="19">
        <v>0</v>
      </c>
      <c r="GQ113" s="19">
        <v>0</v>
      </c>
      <c r="GR113" s="1" t="e">
        <f>_xlfn.IFNA(INDEX(#REF!,MATCH(E113,#REF!,0)),0)</f>
        <v>#REF!</v>
      </c>
      <c r="GS113" s="16"/>
      <c r="GT113" s="18">
        <v>0</v>
      </c>
      <c r="GU113" s="18">
        <v>0</v>
      </c>
      <c r="GV113" s="18">
        <v>0</v>
      </c>
      <c r="GW113" s="18">
        <v>0</v>
      </c>
      <c r="GX113" s="25">
        <f t="shared" si="238"/>
        <v>0</v>
      </c>
      <c r="GY113" s="25">
        <f t="shared" si="239"/>
        <v>0</v>
      </c>
      <c r="GZ113" s="25">
        <f t="shared" si="384"/>
        <v>0</v>
      </c>
      <c r="HA113" s="1" t="e" cm="1">
        <f t="array" ref="HA113">INDEX(#REF!,MATCH(EJ113&amp;EK113&amp;HD113&amp;HE113&amp;HF113,#REF!&amp;#REF!&amp;#REF!&amp;#REF!&amp;#REF!,0))</f>
        <v>#REF!</v>
      </c>
      <c r="HB113" s="16"/>
      <c r="HC113" s="25">
        <f t="shared" si="385"/>
        <v>0</v>
      </c>
      <c r="HD113" s="18">
        <v>0</v>
      </c>
      <c r="HE113" s="18">
        <v>0</v>
      </c>
      <c r="HF113" s="18">
        <v>0</v>
      </c>
      <c r="HG113" s="1" t="e" cm="1">
        <f t="array" ref="HG113">INDEX(#REF!,MATCH(EJ113&amp;EK113&amp;HJ113&amp;HK113&amp;HL113,#REF!&amp;#REF!&amp;#REF!&amp;#REF!&amp;#REF!,0))</f>
        <v>#REF!</v>
      </c>
      <c r="HH113" s="16"/>
      <c r="HI113" s="25">
        <f t="shared" si="386"/>
        <v>0</v>
      </c>
      <c r="HJ113" s="25">
        <f t="shared" si="387"/>
        <v>0</v>
      </c>
      <c r="HK113" s="19">
        <v>0</v>
      </c>
      <c r="HL113" s="19">
        <v>0</v>
      </c>
      <c r="HM113" s="18">
        <v>0.01</v>
      </c>
      <c r="HN113" s="18">
        <v>1</v>
      </c>
      <c r="HO113" s="25">
        <f t="shared" si="388"/>
        <v>0</v>
      </c>
      <c r="HP113" s="25">
        <f t="shared" si="389"/>
        <v>0</v>
      </c>
      <c r="HQ113" s="25">
        <f t="shared" si="390"/>
        <v>0</v>
      </c>
      <c r="HR113" s="25">
        <f t="shared" si="391"/>
        <v>0</v>
      </c>
      <c r="HS113" s="25">
        <f t="shared" si="392"/>
        <v>0</v>
      </c>
      <c r="HT113" s="19">
        <v>0</v>
      </c>
      <c r="HU113" s="19">
        <v>0</v>
      </c>
      <c r="HV113" s="19">
        <v>0</v>
      </c>
      <c r="HW113" s="25">
        <f t="shared" si="393"/>
        <v>0</v>
      </c>
      <c r="HX113" s="19">
        <v>0</v>
      </c>
      <c r="HY113" s="19">
        <v>0</v>
      </c>
      <c r="HZ113" s="18">
        <v>24.4</v>
      </c>
      <c r="IA113" s="20">
        <f>ROUND(IF(EN113="Cống tròn",IF(EN113="Cống tròn",IF(EU113="Không có móng",IQ113-FF113,IF(EU113="Đế",IP113-FN113,IF(OR(EU113="Móng bê tông",EU113="Móng bê tông kết hợp đế"),II113-FJ113,0))),0),IF(EN113="Cống hộp",IF(AND(EN113="Cống hộp",EU113="Không có móng"),IQ113-GF113,IF(AND(EN113="Cống hộp",EU113="Móng bê tông"),IJ113-GB113,0)),IF(OR(EN113="Rãnh xây",EN113="Rãnh bê tông"),IF(OR(EN113="Rãnh xây",EN113="Rãnh bê tông"),IK113-GB113,0),IF(EN113="Ống nhựa",IF(AND(EN113="Ống nhựa",EU113="Không đắp cát"),IQ113-HT113,IF(AND(EN113="Ống nhựa",EU113="Đắp cát"),IH113-HX113,0)),IF(EN113="Rãnh thang",IF(EN113="Rãnh thang",IF(EU113="Móng bê tông",#REF!-#REF!,IQ113),0),0))))),2)</f>
        <v>22.84</v>
      </c>
      <c r="IB113" s="20">
        <f t="shared" si="394"/>
        <v>1.5599999999999987</v>
      </c>
      <c r="IC113" s="20">
        <f t="shared" si="240"/>
        <v>22.84</v>
      </c>
      <c r="ID113" s="20">
        <f t="shared" si="241"/>
        <v>0</v>
      </c>
      <c r="IE113" s="20">
        <f t="shared" si="242"/>
        <v>0</v>
      </c>
      <c r="IF113" s="20">
        <f t="shared" si="243"/>
        <v>0</v>
      </c>
      <c r="IG113" s="20">
        <f>IF(EN113="Rãnh thang",IF(AND(EN113="Rãnh thang",EU113="Móng bê tông"),IQ113-#REF!,0),IF(EN113="Ống nhựa",IF(AND(EN113="Ống nhựa",EU113="Đắp cát"),IQ113-HT113,0),IF(EN113="Cống tròn",IF(EN113="Cống tròn",IF(OR(EU113="Móng bê tông",EU113="Móng bê tông kết hợp đế"),IM113-FL113,0),0),IF(EN113="Cống hộp",IF(AND(EN113="Cống hộp",EU113="Móng bê tông"),IN113-GD113,0),IF(OR(EN113="Rãnh xây",EN113="Rãnh bê tông"),IF(AND(EN113="Rãnh xây",EU113="Móng bê tông"),IO113-GD113,IF(AND(EN113="Rãnh bê tông",EU113="Móng bê tông"),IO113-GD113,0)),0)))))</f>
        <v>22.84</v>
      </c>
      <c r="IH113" s="20">
        <f t="shared" si="244"/>
        <v>0</v>
      </c>
      <c r="II113" s="20">
        <f t="shared" si="245"/>
        <v>22.84</v>
      </c>
      <c r="IJ113" s="20">
        <f t="shared" si="246"/>
        <v>0</v>
      </c>
      <c r="IK113" s="20">
        <f t="shared" si="247"/>
        <v>0</v>
      </c>
      <c r="IL113" s="20">
        <f t="shared" si="248"/>
        <v>23.04</v>
      </c>
      <c r="IM113" s="20">
        <f t="shared" si="249"/>
        <v>23.04</v>
      </c>
      <c r="IN113" s="20">
        <f t="shared" si="250"/>
        <v>0</v>
      </c>
      <c r="IO113" s="20">
        <f t="shared" si="251"/>
        <v>0</v>
      </c>
      <c r="IP113" s="20">
        <f t="shared" si="252"/>
        <v>0</v>
      </c>
      <c r="IQ113" s="18">
        <v>23.14</v>
      </c>
      <c r="IR113" s="25">
        <f t="shared" si="395"/>
        <v>0</v>
      </c>
      <c r="IS113" s="25">
        <f t="shared" si="253"/>
        <v>0</v>
      </c>
      <c r="IT113" s="25">
        <f t="shared" si="254"/>
        <v>0</v>
      </c>
      <c r="IU113" s="25">
        <f>ROUND(IF(EN113="Cống tròn",IF(EN113="Cống tròn",IV113+FF113,0),IF(EN113="Cống hộp",IF(EN113="Cống hộp",IV113+GP113,0),IF(OR(EN113="Rãnh xây",EN113="Rãnh bê tông"),IF(OR(EN113="Rãnh xây",EN113="Rãnh bê tông"),IV113+GP113,0),IF(EN113="ống nhựa",IF(EN113="Ống nhựa",IV113+HT113,0),IF(EN113="Rãnh thang",IF(EN113="Rãnh thang",IQ113+#REF!,0),0))))),2)</f>
        <v>24.17</v>
      </c>
      <c r="IV113" s="18">
        <v>24.07</v>
      </c>
      <c r="IW113" s="25">
        <f t="shared" si="255"/>
        <v>24.17</v>
      </c>
      <c r="IX113" s="25">
        <f t="shared" si="256"/>
        <v>0</v>
      </c>
      <c r="IY113" s="25">
        <f t="shared" si="257"/>
        <v>0</v>
      </c>
      <c r="IZ113" s="25">
        <f t="shared" si="258"/>
        <v>0</v>
      </c>
      <c r="JA113" s="25">
        <f t="shared" si="259"/>
        <v>0</v>
      </c>
      <c r="JB113" s="18">
        <v>24.33</v>
      </c>
      <c r="JC113" s="20">
        <f>ROUND(IF(EN113="Cống tròn",IF(EN113="Cống tròn",IF(EU113="Không có móng",JS113-FF113,IF(EU113="Đế",JR113-FN113,IF(OR(EU113="Móng bê tông",EU113="Móng bê tông kết hợp đế"),JK113-FJ113,0))),0),IF(EN113="Cống hộp",IF(AND(EN113="Cống hộp",EU113="Không có móng"),JS113-GF113,IF(AND(EN113="Cống hộp",EU113="Móng bê tông"),JL113-GB113,0)),IF(OR(EN113="Rãnh xây",EN113="Rãnh bê tông"),IF(OR(EN113="Rãnh xây",EN113="Rãnh bê tông"),JM113-GB113,0),IF(EN113="Ống nhựa",IF(AND(EN113="Ống nhựa",EU113="Không đắp cát"),JS113-HT113,IF(AND(EN113="Ống nhựa",EU113="Đắp cát"),JJ113-HX113,0)),IF(EN113="Rãnh thang",IF(EN113="Rãnh thang",IF(EU113="Móng bê tông",#REF!-#REF!,JS113),0),0))))),2)</f>
        <v>22.77</v>
      </c>
      <c r="JD113" s="20">
        <f t="shared" si="396"/>
        <v>1.5599999999999987</v>
      </c>
      <c r="JE113" s="20">
        <f t="shared" si="260"/>
        <v>22.77</v>
      </c>
      <c r="JF113" s="20">
        <f t="shared" si="261"/>
        <v>0</v>
      </c>
      <c r="JG113" s="20">
        <f t="shared" si="262"/>
        <v>0</v>
      </c>
      <c r="JH113" s="20">
        <f t="shared" si="263"/>
        <v>0</v>
      </c>
      <c r="JI113" s="20">
        <f>IF(EN113="Rãnh thang",IF(AND(EN113="Rãnh thang",EU113="Móng bê tông"),JS113-#REF!,0),IF(EN113="Ống nhựa",IF(AND(EN113="Ống nhựa",EU113="Đắp cát"),JS113-HT113,0),IF(EN113="Cống tròn",IF(EN113="Cống tròn",IF(OR(EU113="Móng bê tông",EU113="Móng bê tông kết hợp đế"),JO113-FL113,0),0),IF(EN113="Cống hộp",IF(AND(EN113="Cống hộp",EU113="Móng bê tông"),JP113-GD113,0),IF(OR(EN113="Rãnh xây",EN113="Rãnh bê tông"),IF(AND(EN113="Rãnh xây",EU113="Móng bê tông"),JQ113-GD113,IF(AND(EN113="Rãnh bê tông",EU113="Móng bê tông"),JQ113-GD113,0)),0)))))</f>
        <v>22.77</v>
      </c>
      <c r="JJ113" s="20">
        <f t="shared" si="264"/>
        <v>0</v>
      </c>
      <c r="JK113" s="20">
        <f t="shared" si="265"/>
        <v>22.77</v>
      </c>
      <c r="JL113" s="20">
        <f t="shared" si="266"/>
        <v>0</v>
      </c>
      <c r="JM113" s="20">
        <f t="shared" si="267"/>
        <v>0</v>
      </c>
      <c r="JN113" s="20">
        <f t="shared" si="268"/>
        <v>22.97</v>
      </c>
      <c r="JO113" s="20">
        <f t="shared" si="269"/>
        <v>22.97</v>
      </c>
      <c r="JP113" s="20">
        <f t="shared" si="270"/>
        <v>0</v>
      </c>
      <c r="JQ113" s="20">
        <f t="shared" si="271"/>
        <v>0</v>
      </c>
      <c r="JR113" s="20">
        <f t="shared" si="272"/>
        <v>0</v>
      </c>
      <c r="JS113" s="26">
        <v>23.07</v>
      </c>
      <c r="JT113" s="25">
        <f t="shared" si="397"/>
        <v>0</v>
      </c>
      <c r="JU113" s="25">
        <f t="shared" si="273"/>
        <v>0</v>
      </c>
      <c r="JV113" s="25">
        <f t="shared" si="274"/>
        <v>0</v>
      </c>
      <c r="JW113" s="25">
        <f>ROUND(IF(EN113="Cống tròn",IF(EN113="Cống tròn",JX113+FF113,0),IF(EN113="Cống hộp",IF(EN113="Cống hộp",JX113+GP113,0),IF(OR(EN113="Rãnh xây",EN113="Rãnh bê tông"),IF(OR(EN113="Rãnh xây",EN113="Rãnh bê tông"),JX113+GP113,0),IF(EN113="ống nhựa",IF(EN113="Ống nhựa",JX113+HT113,0),IF(EN113="Rãnh thang",IF(EN113="Rãnh thang",JS113+#REF!,0),0))))),2)</f>
        <v>24.17</v>
      </c>
      <c r="JX113" s="27">
        <v>24.07</v>
      </c>
      <c r="JY113" s="25">
        <f t="shared" si="275"/>
        <v>24.17</v>
      </c>
      <c r="JZ113" s="25">
        <f t="shared" si="276"/>
        <v>0</v>
      </c>
      <c r="KA113" s="25">
        <f t="shared" si="277"/>
        <v>0</v>
      </c>
      <c r="KB113" s="25">
        <f t="shared" si="278"/>
        <v>0</v>
      </c>
      <c r="KC113" s="25">
        <f t="shared" si="279"/>
        <v>0</v>
      </c>
      <c r="KD113" s="28" t="s">
        <v>98</v>
      </c>
      <c r="KE113" s="27">
        <v>0</v>
      </c>
      <c r="KF113" s="25">
        <f t="shared" si="280"/>
        <v>1.5599999999999987</v>
      </c>
      <c r="KG113" s="25">
        <f t="shared" si="398"/>
        <v>1.5599999999999987</v>
      </c>
      <c r="KH113" s="27">
        <v>0</v>
      </c>
      <c r="KI113" s="25">
        <f t="shared" si="281"/>
        <v>1.5599999999999987</v>
      </c>
      <c r="KJ113" s="25">
        <f t="shared" si="399"/>
        <v>1.5599999999999987</v>
      </c>
      <c r="KK113" s="25">
        <f t="shared" si="282"/>
        <v>0</v>
      </c>
      <c r="KL113" s="25">
        <f t="shared" si="283"/>
        <v>0</v>
      </c>
      <c r="KM113" s="25">
        <f t="shared" si="400"/>
        <v>0</v>
      </c>
      <c r="KN113" s="25">
        <f t="shared" si="284"/>
        <v>0</v>
      </c>
      <c r="KO113" s="25">
        <f t="shared" si="285"/>
        <v>0</v>
      </c>
      <c r="KP113" s="25">
        <f t="shared" si="401"/>
        <v>0</v>
      </c>
      <c r="KQ113" s="25">
        <f t="shared" si="286"/>
        <v>0.2</v>
      </c>
      <c r="KR113" s="25">
        <f t="shared" si="287"/>
        <v>0.2</v>
      </c>
      <c r="KS113" s="25">
        <f t="shared" si="402"/>
        <v>0.2</v>
      </c>
      <c r="KT113" s="25">
        <f t="shared" si="288"/>
        <v>0</v>
      </c>
      <c r="KU113" s="25">
        <f t="shared" si="289"/>
        <v>0</v>
      </c>
      <c r="KV113" s="25">
        <f t="shared" si="403"/>
        <v>0</v>
      </c>
      <c r="KW113" s="25">
        <f t="shared" si="290"/>
        <v>0</v>
      </c>
      <c r="KX113" s="25">
        <f t="shared" si="291"/>
        <v>0</v>
      </c>
      <c r="KY113" s="25">
        <f t="shared" si="404"/>
        <v>0</v>
      </c>
      <c r="KZ113" s="25">
        <f t="shared" si="292"/>
        <v>0</v>
      </c>
      <c r="LA113" s="25">
        <f t="shared" si="293"/>
        <v>0</v>
      </c>
      <c r="LB113" s="25">
        <f t="shared" si="405"/>
        <v>0</v>
      </c>
      <c r="LC113" s="25">
        <f t="shared" si="294"/>
        <v>1.4</v>
      </c>
      <c r="LD113" s="25">
        <f t="shared" si="295"/>
        <v>1.4</v>
      </c>
      <c r="LE113" s="25">
        <f t="shared" si="406"/>
        <v>1.4</v>
      </c>
      <c r="LF113" s="25">
        <f t="shared" si="296"/>
        <v>0</v>
      </c>
      <c r="LG113" s="25">
        <f t="shared" si="297"/>
        <v>0</v>
      </c>
      <c r="LH113" s="25">
        <f t="shared" si="407"/>
        <v>0</v>
      </c>
      <c r="LI113" s="25">
        <f t="shared" si="298"/>
        <v>0</v>
      </c>
      <c r="LJ113" s="25">
        <f t="shared" si="299"/>
        <v>0</v>
      </c>
      <c r="LK113" s="25">
        <f t="shared" si="408"/>
        <v>0</v>
      </c>
      <c r="LL113" s="25">
        <f t="shared" si="300"/>
        <v>0</v>
      </c>
      <c r="LM113" s="25">
        <f t="shared" si="301"/>
        <v>0</v>
      </c>
      <c r="LN113" s="25">
        <f t="shared" si="409"/>
        <v>0</v>
      </c>
      <c r="LO113" s="25">
        <f t="shared" si="302"/>
        <v>0</v>
      </c>
      <c r="LP113" s="25">
        <f t="shared" si="303"/>
        <v>0</v>
      </c>
      <c r="LQ113" s="25">
        <f t="shared" si="410"/>
        <v>0</v>
      </c>
      <c r="LR113" s="25">
        <f t="shared" si="304"/>
        <v>0</v>
      </c>
      <c r="LS113" s="25">
        <f t="shared" si="305"/>
        <v>0</v>
      </c>
      <c r="LT113" s="25">
        <f t="shared" si="411"/>
        <v>0</v>
      </c>
      <c r="LU113" s="25">
        <f t="shared" si="306"/>
        <v>0</v>
      </c>
      <c r="LV113" s="25">
        <f t="shared" si="307"/>
        <v>0</v>
      </c>
      <c r="LW113" s="25">
        <f t="shared" si="412"/>
        <v>0</v>
      </c>
      <c r="LX113" s="25">
        <f t="shared" si="308"/>
        <v>0</v>
      </c>
      <c r="LY113" s="25">
        <f t="shared" si="309"/>
        <v>0</v>
      </c>
      <c r="LZ113" s="25">
        <f t="shared" si="413"/>
        <v>0</v>
      </c>
      <c r="MA113" s="25">
        <f t="shared" si="310"/>
        <v>0</v>
      </c>
      <c r="MB113" s="25">
        <f t="shared" si="311"/>
        <v>0</v>
      </c>
      <c r="MC113" s="25">
        <f t="shared" si="414"/>
        <v>0</v>
      </c>
      <c r="MD113" s="25">
        <f t="shared" si="312"/>
        <v>0</v>
      </c>
      <c r="ME113" s="25">
        <f t="shared" si="313"/>
        <v>0</v>
      </c>
      <c r="MF113" s="25">
        <f t="shared" si="415"/>
        <v>0</v>
      </c>
      <c r="MG113" s="25">
        <f t="shared" si="314"/>
        <v>0</v>
      </c>
      <c r="MH113" s="25">
        <f t="shared" si="315"/>
        <v>0</v>
      </c>
      <c r="MI113" s="25">
        <f t="shared" si="416"/>
        <v>0</v>
      </c>
      <c r="MJ113" s="25">
        <f t="shared" si="316"/>
        <v>0</v>
      </c>
      <c r="MK113" s="25">
        <f t="shared" si="317"/>
        <v>0</v>
      </c>
      <c r="ML113" s="25">
        <f t="shared" si="417"/>
        <v>0</v>
      </c>
      <c r="MM113" s="25">
        <f t="shared" si="318"/>
        <v>0</v>
      </c>
      <c r="MN113" s="25">
        <f t="shared" si="319"/>
        <v>0</v>
      </c>
      <c r="MO113" s="25">
        <f t="shared" si="418"/>
        <v>0</v>
      </c>
      <c r="MP113" s="25">
        <f t="shared" si="320"/>
        <v>0</v>
      </c>
      <c r="MQ113" s="25">
        <f t="shared" si="321"/>
        <v>0</v>
      </c>
      <c r="MR113" s="25">
        <f t="shared" si="419"/>
        <v>0</v>
      </c>
      <c r="MS113" s="29">
        <v>1.4</v>
      </c>
      <c r="MT113" s="29">
        <v>0</v>
      </c>
      <c r="MU113" s="29">
        <v>1</v>
      </c>
      <c r="MV113" s="29">
        <v>1</v>
      </c>
      <c r="MW113" s="25">
        <f t="shared" si="322"/>
        <v>1.4</v>
      </c>
      <c r="MX113" s="25">
        <f t="shared" si="323"/>
        <v>2.1800000000000002</v>
      </c>
      <c r="MY113" s="25">
        <f t="shared" si="324"/>
        <v>0</v>
      </c>
      <c r="MZ113" s="25">
        <f t="shared" si="325"/>
        <v>0</v>
      </c>
      <c r="NA113" s="25">
        <f t="shared" si="326"/>
        <v>1.4</v>
      </c>
      <c r="NB113" s="25">
        <f t="shared" si="327"/>
        <v>2.1800000000000002</v>
      </c>
      <c r="NC113" s="25">
        <f t="shared" si="328"/>
        <v>0</v>
      </c>
      <c r="ND113" s="25">
        <f t="shared" si="329"/>
        <v>0</v>
      </c>
      <c r="NE113" s="25">
        <f t="shared" si="420"/>
        <v>1.4</v>
      </c>
      <c r="NF113" s="25">
        <f t="shared" si="420"/>
        <v>2.1800000000000002</v>
      </c>
      <c r="NG113" s="25">
        <f t="shared" si="420"/>
        <v>0</v>
      </c>
      <c r="NH113" s="25">
        <f t="shared" si="420"/>
        <v>0</v>
      </c>
      <c r="NI113" s="25">
        <f t="shared" si="330"/>
        <v>88.29</v>
      </c>
      <c r="NJ113" s="25">
        <f t="shared" si="331"/>
        <v>0</v>
      </c>
      <c r="NK113" s="25">
        <f t="shared" si="332"/>
        <v>88.29</v>
      </c>
      <c r="NL113" s="25">
        <f t="shared" si="333"/>
        <v>73.650000000000006</v>
      </c>
      <c r="NM113" s="25">
        <f t="shared" si="334"/>
        <v>0</v>
      </c>
      <c r="NN113" s="25">
        <f t="shared" si="421"/>
        <v>73.650000000000006</v>
      </c>
      <c r="NO113" s="25">
        <f t="shared" si="335"/>
        <v>0</v>
      </c>
      <c r="NP113" s="25">
        <f t="shared" si="336"/>
        <v>0</v>
      </c>
      <c r="NQ113" s="25">
        <f t="shared" si="422"/>
        <v>0</v>
      </c>
      <c r="NR113" s="25">
        <f t="shared" si="337"/>
        <v>0</v>
      </c>
      <c r="NS113" s="25">
        <f t="shared" si="338"/>
        <v>0</v>
      </c>
      <c r="NT113" s="25">
        <f t="shared" si="423"/>
        <v>0</v>
      </c>
      <c r="NU113" s="25">
        <f t="shared" si="339"/>
        <v>0</v>
      </c>
      <c r="NV113" s="25">
        <f t="shared" si="340"/>
        <v>0</v>
      </c>
      <c r="NW113" s="25">
        <f t="shared" si="424"/>
        <v>0</v>
      </c>
      <c r="NX113" s="25">
        <f t="shared" si="425"/>
        <v>73.650000000000006</v>
      </c>
      <c r="NY113" s="25">
        <f t="shared" si="425"/>
        <v>0</v>
      </c>
      <c r="NZ113" s="25">
        <f t="shared" si="426"/>
        <v>73.650000000000006</v>
      </c>
      <c r="OA113" s="25">
        <f t="shared" si="427"/>
        <v>14.64</v>
      </c>
      <c r="OB113" s="25">
        <f t="shared" si="427"/>
        <v>0</v>
      </c>
      <c r="OC113" s="25">
        <f t="shared" si="428"/>
        <v>14.64</v>
      </c>
      <c r="OD113" s="25">
        <f t="shared" si="429"/>
        <v>73.650000000000006</v>
      </c>
      <c r="OE113" s="25">
        <f t="shared" si="429"/>
        <v>0</v>
      </c>
      <c r="OF113" s="25">
        <f t="shared" si="429"/>
        <v>73.650000000000006</v>
      </c>
      <c r="OG113" s="25">
        <f t="shared" si="341"/>
        <v>0</v>
      </c>
      <c r="OH113" s="25">
        <f t="shared" si="342"/>
        <v>0</v>
      </c>
      <c r="OI113" s="25">
        <f t="shared" si="343"/>
        <v>0</v>
      </c>
      <c r="OJ113" s="25">
        <f t="shared" si="344"/>
        <v>0</v>
      </c>
      <c r="OK113" s="25">
        <f t="shared" si="345"/>
        <v>0</v>
      </c>
      <c r="OL113" s="25">
        <f t="shared" si="346"/>
        <v>0</v>
      </c>
      <c r="OM113" s="25">
        <f t="shared" si="430"/>
        <v>0</v>
      </c>
      <c r="ON113" s="25">
        <f t="shared" si="430"/>
        <v>0</v>
      </c>
      <c r="OO113" s="25">
        <f t="shared" si="430"/>
        <v>0</v>
      </c>
      <c r="OP113" s="25">
        <f t="shared" si="347"/>
        <v>0</v>
      </c>
      <c r="OQ113" s="25">
        <f t="shared" si="348"/>
        <v>0</v>
      </c>
      <c r="OR113" s="25">
        <f t="shared" si="431"/>
        <v>0</v>
      </c>
      <c r="OS113" s="19">
        <v>537897.99</v>
      </c>
      <c r="OT113" s="19">
        <v>2370663.34</v>
      </c>
    </row>
    <row r="114" spans="1:410" ht="33" customHeight="1" x14ac:dyDescent="0.25">
      <c r="A114" s="18"/>
      <c r="B114" s="18" t="s">
        <v>850</v>
      </c>
      <c r="C114" s="18">
        <v>1107.27</v>
      </c>
      <c r="D114" s="16" t="e">
        <f>_xlfn.IFNA(INDEX(#REF!,MATCH(E114,#REF!,0)),0)</f>
        <v>#REF!</v>
      </c>
      <c r="E114" s="18" t="s">
        <v>899</v>
      </c>
      <c r="F114" s="16" t="s">
        <v>765</v>
      </c>
      <c r="G114" s="16" t="s">
        <v>766</v>
      </c>
      <c r="H114" s="16" t="s">
        <v>767</v>
      </c>
      <c r="I114" s="16" t="s">
        <v>768</v>
      </c>
      <c r="J114" s="16" t="s">
        <v>769</v>
      </c>
      <c r="K114" s="16" t="s">
        <v>770</v>
      </c>
      <c r="L114" s="16" t="s">
        <v>771</v>
      </c>
      <c r="M114" s="18">
        <v>1.64</v>
      </c>
      <c r="N114" s="18">
        <v>1.94</v>
      </c>
      <c r="O114" s="18">
        <v>2.04</v>
      </c>
      <c r="P114" s="18">
        <v>2.34</v>
      </c>
      <c r="Q114" s="18">
        <v>0.1</v>
      </c>
      <c r="R114" s="18">
        <v>1.8399999999999999</v>
      </c>
      <c r="S114" s="18">
        <v>2.14</v>
      </c>
      <c r="T114" s="18">
        <v>0.2</v>
      </c>
      <c r="U114" s="18">
        <v>0</v>
      </c>
      <c r="V114" s="18">
        <v>0</v>
      </c>
      <c r="W114" s="18">
        <v>0</v>
      </c>
      <c r="X114" s="18">
        <v>1.64</v>
      </c>
      <c r="Y114" s="18">
        <v>1.9</v>
      </c>
      <c r="Z114" s="20">
        <f t="shared" si="349"/>
        <v>2.1</v>
      </c>
      <c r="AA114" s="18">
        <v>0.22</v>
      </c>
      <c r="AB114" s="18">
        <v>0</v>
      </c>
      <c r="AC114" s="18">
        <v>0</v>
      </c>
      <c r="AD114" s="18">
        <v>0</v>
      </c>
      <c r="AE114" s="18">
        <v>0</v>
      </c>
      <c r="AF114" s="18">
        <v>0</v>
      </c>
      <c r="AG114" s="18">
        <v>1.2</v>
      </c>
      <c r="AH114" s="18">
        <v>1.5</v>
      </c>
      <c r="AI114" s="20">
        <f t="shared" si="350"/>
        <v>2.25</v>
      </c>
      <c r="AJ114" s="18">
        <v>0</v>
      </c>
      <c r="AK114" s="18">
        <v>0</v>
      </c>
      <c r="AL114" s="20">
        <f t="shared" si="351"/>
        <v>0</v>
      </c>
      <c r="AM114" s="18">
        <v>1.64</v>
      </c>
      <c r="AN114" s="18">
        <v>1.5</v>
      </c>
      <c r="AO114" s="18">
        <v>0.15</v>
      </c>
      <c r="AP114" s="18">
        <v>0.22</v>
      </c>
      <c r="AQ114" s="18">
        <v>1.64</v>
      </c>
      <c r="AR114" s="18">
        <v>1.72</v>
      </c>
      <c r="AS114" s="18">
        <v>0.12</v>
      </c>
      <c r="AT114" s="18">
        <v>0.11</v>
      </c>
      <c r="AU114" s="18">
        <v>0</v>
      </c>
      <c r="AV114" s="18">
        <v>1</v>
      </c>
      <c r="AW114" s="18">
        <v>0</v>
      </c>
      <c r="AX114" s="18">
        <v>0</v>
      </c>
      <c r="AY114" s="18">
        <v>0</v>
      </c>
      <c r="AZ114" s="18">
        <v>0</v>
      </c>
      <c r="BA114" s="18">
        <v>0</v>
      </c>
      <c r="BB114" s="18">
        <v>0</v>
      </c>
      <c r="BC114" s="18">
        <v>0</v>
      </c>
      <c r="BD114" s="18">
        <v>0</v>
      </c>
      <c r="BE114" s="18">
        <v>2</v>
      </c>
      <c r="BF114" s="18">
        <v>0</v>
      </c>
      <c r="BG114" s="18">
        <v>0</v>
      </c>
      <c r="BH114" s="18">
        <v>0</v>
      </c>
      <c r="BI114" s="18">
        <v>0</v>
      </c>
      <c r="BJ114" s="18">
        <v>0</v>
      </c>
      <c r="BK114" s="18">
        <v>0</v>
      </c>
      <c r="BL114" s="18">
        <v>0</v>
      </c>
      <c r="BM114" s="18">
        <v>0</v>
      </c>
      <c r="BN114" s="18">
        <v>0</v>
      </c>
      <c r="BO114" s="18">
        <v>0</v>
      </c>
      <c r="BP114" s="18">
        <v>0</v>
      </c>
      <c r="BQ114" s="18">
        <v>0</v>
      </c>
      <c r="BR114" s="18">
        <v>0</v>
      </c>
      <c r="BS114" s="18">
        <v>0</v>
      </c>
      <c r="BT114" s="18">
        <v>0</v>
      </c>
      <c r="BU114" s="18">
        <v>0</v>
      </c>
      <c r="BV114" s="18">
        <v>0</v>
      </c>
      <c r="BW114" s="18">
        <v>0</v>
      </c>
      <c r="BX114" s="18">
        <v>0</v>
      </c>
      <c r="BY114" s="18">
        <v>0</v>
      </c>
      <c r="BZ114" s="18">
        <v>0</v>
      </c>
      <c r="CA114" s="16" t="e">
        <f>_xlfn.IFNA(IF(RIGHT(D114,2)="=G",0,INDEX(#REF!,MATCH(E114,#REF!,0))),0)</f>
        <v>#REF!</v>
      </c>
      <c r="CB114" s="16" t="s">
        <v>776</v>
      </c>
      <c r="CC114" s="18">
        <v>0</v>
      </c>
      <c r="CD114" s="18">
        <v>0</v>
      </c>
      <c r="CE114" s="18">
        <v>1.4</v>
      </c>
      <c r="CF114" s="18">
        <v>0.85</v>
      </c>
      <c r="CG114" s="18">
        <v>0.12</v>
      </c>
      <c r="CH114" s="18">
        <v>2</v>
      </c>
      <c r="CI114" s="16" t="s">
        <v>98</v>
      </c>
      <c r="CJ114" s="18">
        <v>0</v>
      </c>
      <c r="CK114" s="20">
        <f t="shared" si="217"/>
        <v>1.86</v>
      </c>
      <c r="CL114" s="20">
        <f t="shared" si="352"/>
        <v>1.86</v>
      </c>
      <c r="CM114" s="18">
        <v>24.05</v>
      </c>
      <c r="CN114" s="18">
        <v>25.17</v>
      </c>
      <c r="CO114" s="18">
        <v>24.331000000000003</v>
      </c>
      <c r="CP114" s="22">
        <f t="shared" si="218"/>
        <v>24.33</v>
      </c>
      <c r="CQ114" s="22">
        <f t="shared" si="219"/>
        <v>22.47</v>
      </c>
      <c r="CR114" s="22">
        <f t="shared" si="353"/>
        <v>1.86</v>
      </c>
      <c r="CS114" s="22">
        <f t="shared" si="220"/>
        <v>22.57</v>
      </c>
      <c r="CT114" s="22">
        <f t="shared" si="221"/>
        <v>22.77</v>
      </c>
      <c r="CU114" s="18">
        <v>22.77</v>
      </c>
      <c r="CV114" s="22">
        <f t="shared" si="354"/>
        <v>2.1</v>
      </c>
      <c r="CW114" s="22">
        <f t="shared" si="222"/>
        <v>0</v>
      </c>
      <c r="CX114" s="22">
        <f t="shared" si="223"/>
        <v>0</v>
      </c>
      <c r="CY114" s="22">
        <f t="shared" si="224"/>
        <v>24.9</v>
      </c>
      <c r="CZ114" s="22">
        <f t="shared" si="225"/>
        <v>25.05</v>
      </c>
      <c r="DA114" s="18">
        <v>25.17</v>
      </c>
      <c r="DB114" s="20">
        <f t="shared" si="355"/>
        <v>2.7</v>
      </c>
      <c r="DC114" s="20">
        <f t="shared" si="356"/>
        <v>0.84</v>
      </c>
      <c r="DD114" s="20">
        <f t="shared" si="357"/>
        <v>1.8600000000000003</v>
      </c>
      <c r="DE114" s="20">
        <f t="shared" si="226"/>
        <v>0.1</v>
      </c>
      <c r="DF114" s="20">
        <f t="shared" si="227"/>
        <v>0.2</v>
      </c>
      <c r="DG114" s="20">
        <f t="shared" si="228"/>
        <v>1.56</v>
      </c>
      <c r="DH114" s="20">
        <f t="shared" si="229"/>
        <v>0</v>
      </c>
      <c r="DI114" s="20">
        <f t="shared" si="230"/>
        <v>0</v>
      </c>
      <c r="DJ114" s="20">
        <f t="shared" si="231"/>
        <v>0</v>
      </c>
      <c r="DK114" s="20">
        <f t="shared" si="358"/>
        <v>1.86</v>
      </c>
      <c r="DL114" s="20">
        <f t="shared" si="359"/>
        <v>0</v>
      </c>
      <c r="DM114" s="20">
        <f t="shared" si="360"/>
        <v>0</v>
      </c>
      <c r="DN114" s="20">
        <f t="shared" si="361"/>
        <v>0</v>
      </c>
      <c r="DO114" s="18">
        <v>2.54</v>
      </c>
      <c r="DP114" s="18">
        <v>0</v>
      </c>
      <c r="DQ114" s="18">
        <v>1</v>
      </c>
      <c r="DR114" s="18">
        <v>1</v>
      </c>
      <c r="DS114" s="25">
        <f t="shared" si="362"/>
        <v>2.54</v>
      </c>
      <c r="DT114" s="25">
        <f t="shared" si="363"/>
        <v>0</v>
      </c>
      <c r="DU114" s="25">
        <f t="shared" si="364"/>
        <v>4.72</v>
      </c>
      <c r="DV114" s="25">
        <f t="shared" si="365"/>
        <v>0</v>
      </c>
      <c r="DW114" s="25">
        <f t="shared" si="366"/>
        <v>4.72</v>
      </c>
      <c r="DX114" s="25">
        <f t="shared" si="367"/>
        <v>9.6300000000000008</v>
      </c>
      <c r="DY114" s="25">
        <f t="shared" si="368"/>
        <v>0</v>
      </c>
      <c r="DZ114" s="25">
        <f t="shared" si="369"/>
        <v>9.6300000000000008</v>
      </c>
      <c r="EA114" s="25">
        <f t="shared" si="370"/>
        <v>6.23</v>
      </c>
      <c r="EB114" s="25">
        <f t="shared" si="371"/>
        <v>0</v>
      </c>
      <c r="EC114" s="25">
        <f t="shared" si="372"/>
        <v>6.23</v>
      </c>
      <c r="ED114" s="25">
        <f t="shared" si="373"/>
        <v>3.4</v>
      </c>
      <c r="EE114" s="25">
        <f t="shared" si="373"/>
        <v>0</v>
      </c>
      <c r="EF114" s="25">
        <f t="shared" si="374"/>
        <v>3.4</v>
      </c>
      <c r="EG114" s="25">
        <f t="shared" si="375"/>
        <v>6.23</v>
      </c>
      <c r="EH114" s="25">
        <f t="shared" si="375"/>
        <v>0</v>
      </c>
      <c r="EI114" s="25">
        <f t="shared" si="376"/>
        <v>6.23</v>
      </c>
      <c r="EJ114" s="18">
        <v>1107.27</v>
      </c>
      <c r="EK114" s="18">
        <v>1068.57</v>
      </c>
      <c r="EL114" s="18" t="s">
        <v>899</v>
      </c>
      <c r="EM114" s="18" t="s">
        <v>900</v>
      </c>
      <c r="EN114" s="16" t="s">
        <v>774</v>
      </c>
      <c r="EO114" s="16" t="s">
        <v>132</v>
      </c>
      <c r="EP114" s="16" t="e">
        <f>IF(OR(EN114="Cống tròn",EN114="Cống hộp",EN114="Ống nhựa"),INDEX(#REF!,MATCH(E114,#REF!,0)),IF(OR(EN114="Rãnh xây",EN114="Rãnh bê tông"),INDEX(#REF!,MATCH(E114,#REF!,0)),0))</f>
        <v>#REF!</v>
      </c>
      <c r="EQ114" s="18">
        <v>37.500000000000043</v>
      </c>
      <c r="ER114" s="18">
        <v>1</v>
      </c>
      <c r="ES114" s="25">
        <f t="shared" si="377"/>
        <v>37</v>
      </c>
      <c r="ET114" s="1" t="e">
        <f>_xlfn.IFNA(IF(EN114="Cống tròn",INDEX(#REF!,MATCH(E114,#REF!,0)),IF(EN114="Cống hộp",INDEX(#REF!,MATCH(E114,#REF!,0)),EU114&amp;" ,"&amp;EV114)),0)</f>
        <v>#REF!</v>
      </c>
      <c r="EU114" s="16" t="s">
        <v>769</v>
      </c>
      <c r="EV114" s="16" t="s">
        <v>775</v>
      </c>
      <c r="EW114" s="16" t="e">
        <f>_xlfn.IFNA(INDEX(#REF!,MATCH(E114,#REF!,0)),0)</f>
        <v>#REF!</v>
      </c>
      <c r="EX114" s="16"/>
      <c r="EY114" s="18">
        <v>0</v>
      </c>
      <c r="EZ114" s="18">
        <v>0</v>
      </c>
      <c r="FA114" s="18">
        <v>0</v>
      </c>
      <c r="FB114" s="19">
        <v>0</v>
      </c>
      <c r="FC114" s="19">
        <v>0</v>
      </c>
      <c r="FD114" s="25">
        <f t="shared" si="232"/>
        <v>0</v>
      </c>
      <c r="FE114" s="25">
        <f t="shared" si="378"/>
        <v>0</v>
      </c>
      <c r="FF114" s="18">
        <v>0.1</v>
      </c>
      <c r="FG114" s="18">
        <v>2</v>
      </c>
      <c r="FH114" s="18">
        <v>1</v>
      </c>
      <c r="FI114" s="25">
        <f t="shared" si="379"/>
        <v>1.2</v>
      </c>
      <c r="FJ114" s="18">
        <v>0</v>
      </c>
      <c r="FK114" s="18">
        <v>0</v>
      </c>
      <c r="FL114" s="18">
        <v>0.2</v>
      </c>
      <c r="FM114" s="18">
        <v>1.4</v>
      </c>
      <c r="FN114" s="18">
        <v>0</v>
      </c>
      <c r="FO114" s="25">
        <f t="shared" si="380"/>
        <v>1.4</v>
      </c>
      <c r="FP114" s="18">
        <v>1.4999999999999999E-2</v>
      </c>
      <c r="FQ114" s="18">
        <v>1</v>
      </c>
      <c r="FR114" s="25">
        <f t="shared" si="233"/>
        <v>36</v>
      </c>
      <c r="FS114" s="25">
        <f t="shared" si="234"/>
        <v>0.52500000000000002</v>
      </c>
      <c r="FT114" s="25">
        <f t="shared" si="235"/>
        <v>36.524999999999999</v>
      </c>
      <c r="FU114" s="25">
        <f t="shared" si="236"/>
        <v>-0.97500000000004405</v>
      </c>
      <c r="FV114" s="25" t="str">
        <f t="shared" si="381"/>
        <v>Thêm 01</v>
      </c>
      <c r="FW114" s="25">
        <f t="shared" si="382"/>
        <v>0.04</v>
      </c>
      <c r="FX114" s="16"/>
      <c r="FY114" s="16"/>
      <c r="FZ114" s="16"/>
      <c r="GA114" s="16"/>
      <c r="GB114" s="19">
        <v>0</v>
      </c>
      <c r="GC114" s="19">
        <v>0</v>
      </c>
      <c r="GD114" s="19">
        <v>0</v>
      </c>
      <c r="GE114" s="19">
        <v>0</v>
      </c>
      <c r="GF114" s="19">
        <v>0</v>
      </c>
      <c r="GG114" s="19">
        <v>0</v>
      </c>
      <c r="GH114" s="19">
        <v>0</v>
      </c>
      <c r="GI114" s="19">
        <v>0</v>
      </c>
      <c r="GJ114" s="19">
        <v>0</v>
      </c>
      <c r="GK114" s="19">
        <v>0</v>
      </c>
      <c r="GL114" s="25">
        <f t="shared" si="237"/>
        <v>0</v>
      </c>
      <c r="GM114" s="25">
        <f t="shared" si="383"/>
        <v>0</v>
      </c>
      <c r="GN114" s="19">
        <v>0</v>
      </c>
      <c r="GO114" s="19">
        <v>0</v>
      </c>
      <c r="GP114" s="19">
        <v>0</v>
      </c>
      <c r="GQ114" s="19">
        <v>0</v>
      </c>
      <c r="GR114" s="1" t="e">
        <f>_xlfn.IFNA(INDEX(#REF!,MATCH(E114,#REF!,0)),0)</f>
        <v>#REF!</v>
      </c>
      <c r="GS114" s="16"/>
      <c r="GT114" s="18">
        <v>0</v>
      </c>
      <c r="GU114" s="18">
        <v>0</v>
      </c>
      <c r="GV114" s="18">
        <v>0</v>
      </c>
      <c r="GW114" s="18">
        <v>0</v>
      </c>
      <c r="GX114" s="25">
        <f t="shared" si="238"/>
        <v>0</v>
      </c>
      <c r="GY114" s="25">
        <f t="shared" si="239"/>
        <v>0</v>
      </c>
      <c r="GZ114" s="25">
        <f t="shared" si="384"/>
        <v>0</v>
      </c>
      <c r="HA114" s="1" t="e" cm="1">
        <f t="array" ref="HA114">INDEX(#REF!,MATCH(EJ114&amp;EK114&amp;HD114&amp;HE114&amp;HF114,#REF!&amp;#REF!&amp;#REF!&amp;#REF!&amp;#REF!,0))</f>
        <v>#REF!</v>
      </c>
      <c r="HB114" s="16"/>
      <c r="HC114" s="25">
        <f t="shared" si="385"/>
        <v>0</v>
      </c>
      <c r="HD114" s="18">
        <v>0</v>
      </c>
      <c r="HE114" s="18">
        <v>0</v>
      </c>
      <c r="HF114" s="18">
        <v>0</v>
      </c>
      <c r="HG114" s="1" t="e" cm="1">
        <f t="array" ref="HG114">INDEX(#REF!,MATCH(EJ114&amp;EK114&amp;HJ114&amp;HK114&amp;HL114,#REF!&amp;#REF!&amp;#REF!&amp;#REF!&amp;#REF!,0))</f>
        <v>#REF!</v>
      </c>
      <c r="HH114" s="16"/>
      <c r="HI114" s="25">
        <f t="shared" si="386"/>
        <v>0</v>
      </c>
      <c r="HJ114" s="25">
        <f t="shared" si="387"/>
        <v>0</v>
      </c>
      <c r="HK114" s="19">
        <v>0</v>
      </c>
      <c r="HL114" s="19">
        <v>0</v>
      </c>
      <c r="HM114" s="18">
        <v>0.01</v>
      </c>
      <c r="HN114" s="18">
        <v>1</v>
      </c>
      <c r="HO114" s="25">
        <f t="shared" si="388"/>
        <v>0</v>
      </c>
      <c r="HP114" s="25">
        <f t="shared" si="389"/>
        <v>0</v>
      </c>
      <c r="HQ114" s="25">
        <f t="shared" si="390"/>
        <v>0</v>
      </c>
      <c r="HR114" s="25">
        <f t="shared" si="391"/>
        <v>0</v>
      </c>
      <c r="HS114" s="25">
        <f t="shared" si="392"/>
        <v>0</v>
      </c>
      <c r="HT114" s="19">
        <v>0</v>
      </c>
      <c r="HU114" s="19">
        <v>0</v>
      </c>
      <c r="HV114" s="19">
        <v>0</v>
      </c>
      <c r="HW114" s="25">
        <f t="shared" si="393"/>
        <v>0</v>
      </c>
      <c r="HX114" s="19">
        <v>0</v>
      </c>
      <c r="HY114" s="19">
        <v>0</v>
      </c>
      <c r="HZ114" s="18">
        <v>24.33</v>
      </c>
      <c r="IA114" s="20">
        <f>ROUND(IF(EN114="Cống tròn",IF(EN114="Cống tròn",IF(EU114="Không có móng",IQ114-FF114,IF(EU114="Đế",IP114-FN114,IF(OR(EU114="Móng bê tông",EU114="Móng bê tông kết hợp đế"),II114-FJ114,0))),0),IF(EN114="Cống hộp",IF(AND(EN114="Cống hộp",EU114="Không có móng"),IQ114-GF114,IF(AND(EN114="Cống hộp",EU114="Móng bê tông"),IJ114-GB114,0)),IF(OR(EN114="Rãnh xây",EN114="Rãnh bê tông"),IF(OR(EN114="Rãnh xây",EN114="Rãnh bê tông"),IK114-GB114,0),IF(EN114="Ống nhựa",IF(AND(EN114="Ống nhựa",EU114="Không đắp cát"),IQ114-HT114,IF(AND(EN114="Ống nhựa",EU114="Đắp cát"),IH114-HX114,0)),IF(EN114="Rãnh thang",IF(EN114="Rãnh thang",IF(EU114="Móng bê tông",#REF!-#REF!,IQ114),0),0))))),2)</f>
        <v>22.77</v>
      </c>
      <c r="IB114" s="20">
        <f t="shared" si="394"/>
        <v>1.5599999999999987</v>
      </c>
      <c r="IC114" s="20">
        <f t="shared" si="240"/>
        <v>22.77</v>
      </c>
      <c r="ID114" s="20">
        <f t="shared" si="241"/>
        <v>0</v>
      </c>
      <c r="IE114" s="20">
        <f t="shared" si="242"/>
        <v>0</v>
      </c>
      <c r="IF114" s="20">
        <f t="shared" si="243"/>
        <v>0</v>
      </c>
      <c r="IG114" s="20">
        <f>IF(EN114="Rãnh thang",IF(AND(EN114="Rãnh thang",EU114="Móng bê tông"),IQ114-#REF!,0),IF(EN114="Ống nhựa",IF(AND(EN114="Ống nhựa",EU114="Đắp cát"),IQ114-HT114,0),IF(EN114="Cống tròn",IF(EN114="Cống tròn",IF(OR(EU114="Móng bê tông",EU114="Móng bê tông kết hợp đế"),IM114-FL114,0),0),IF(EN114="Cống hộp",IF(AND(EN114="Cống hộp",EU114="Móng bê tông"),IN114-GD114,0),IF(OR(EN114="Rãnh xây",EN114="Rãnh bê tông"),IF(AND(EN114="Rãnh xây",EU114="Móng bê tông"),IO114-GD114,IF(AND(EN114="Rãnh bê tông",EU114="Móng bê tông"),IO114-GD114,0)),0)))))</f>
        <v>22.77</v>
      </c>
      <c r="IH114" s="20">
        <f t="shared" si="244"/>
        <v>0</v>
      </c>
      <c r="II114" s="20">
        <f t="shared" si="245"/>
        <v>22.77</v>
      </c>
      <c r="IJ114" s="20">
        <f t="shared" si="246"/>
        <v>0</v>
      </c>
      <c r="IK114" s="20">
        <f t="shared" si="247"/>
        <v>0</v>
      </c>
      <c r="IL114" s="20">
        <f t="shared" si="248"/>
        <v>22.97</v>
      </c>
      <c r="IM114" s="20">
        <f t="shared" si="249"/>
        <v>22.97</v>
      </c>
      <c r="IN114" s="20">
        <f t="shared" si="250"/>
        <v>0</v>
      </c>
      <c r="IO114" s="20">
        <f t="shared" si="251"/>
        <v>0</v>
      </c>
      <c r="IP114" s="20">
        <f t="shared" si="252"/>
        <v>0</v>
      </c>
      <c r="IQ114" s="18">
        <v>23.07</v>
      </c>
      <c r="IR114" s="25">
        <f t="shared" si="395"/>
        <v>0</v>
      </c>
      <c r="IS114" s="25">
        <f t="shared" si="253"/>
        <v>0</v>
      </c>
      <c r="IT114" s="25">
        <f t="shared" si="254"/>
        <v>0</v>
      </c>
      <c r="IU114" s="25">
        <f>ROUND(IF(EN114="Cống tròn",IF(EN114="Cống tròn",IV114+FF114,0),IF(EN114="Cống hộp",IF(EN114="Cống hộp",IV114+GP114,0),IF(OR(EN114="Rãnh xây",EN114="Rãnh bê tông"),IF(OR(EN114="Rãnh xây",EN114="Rãnh bê tông"),IV114+GP114,0),IF(EN114="ống nhựa",IF(EN114="Ống nhựa",IV114+HT114,0),IF(EN114="Rãnh thang",IF(EN114="Rãnh thang",IQ114+#REF!,0),0))))),2)</f>
        <v>24.07</v>
      </c>
      <c r="IV114" s="18">
        <v>23.97</v>
      </c>
      <c r="IW114" s="25">
        <f t="shared" si="255"/>
        <v>24.07</v>
      </c>
      <c r="IX114" s="25">
        <f t="shared" si="256"/>
        <v>0</v>
      </c>
      <c r="IY114" s="25">
        <f t="shared" si="257"/>
        <v>0</v>
      </c>
      <c r="IZ114" s="25">
        <f t="shared" si="258"/>
        <v>0</v>
      </c>
      <c r="JA114" s="25">
        <f t="shared" si="259"/>
        <v>0</v>
      </c>
      <c r="JB114" s="18">
        <v>24.26</v>
      </c>
      <c r="JC114" s="20">
        <f>ROUND(IF(EN114="Cống tròn",IF(EN114="Cống tròn",IF(EU114="Không có móng",JS114-FF114,IF(EU114="Đế",JR114-FN114,IF(OR(EU114="Móng bê tông",EU114="Móng bê tông kết hợp đế"),JK114-FJ114,0))),0),IF(EN114="Cống hộp",IF(AND(EN114="Cống hộp",EU114="Không có móng"),JS114-GF114,IF(AND(EN114="Cống hộp",EU114="Móng bê tông"),JL114-GB114,0)),IF(OR(EN114="Rãnh xây",EN114="Rãnh bê tông"),IF(OR(EN114="Rãnh xây",EN114="Rãnh bê tông"),JM114-GB114,0),IF(EN114="Ống nhựa",IF(AND(EN114="Ống nhựa",EU114="Không đắp cát"),JS114-HT114,IF(AND(EN114="Ống nhựa",EU114="Đắp cát"),JJ114-HX114,0)),IF(EN114="Rãnh thang",IF(EN114="Rãnh thang",IF(EU114="Móng bê tông",#REF!-#REF!,JS114),0),0))))),2)</f>
        <v>22.67</v>
      </c>
      <c r="JD114" s="20">
        <f t="shared" si="396"/>
        <v>1.5899999999999999</v>
      </c>
      <c r="JE114" s="20">
        <f t="shared" si="260"/>
        <v>22.669999999999998</v>
      </c>
      <c r="JF114" s="20">
        <f t="shared" si="261"/>
        <v>0</v>
      </c>
      <c r="JG114" s="20">
        <f t="shared" si="262"/>
        <v>0</v>
      </c>
      <c r="JH114" s="20">
        <f t="shared" si="263"/>
        <v>0</v>
      </c>
      <c r="JI114" s="20">
        <f>IF(EN114="Rãnh thang",IF(AND(EN114="Rãnh thang",EU114="Móng bê tông"),JS114-#REF!,0),IF(EN114="Ống nhựa",IF(AND(EN114="Ống nhựa",EU114="Đắp cát"),JS114-HT114,0),IF(EN114="Cống tròn",IF(EN114="Cống tròn",IF(OR(EU114="Móng bê tông",EU114="Móng bê tông kết hợp đế"),JO114-FL114,0),0),IF(EN114="Cống hộp",IF(AND(EN114="Cống hộp",EU114="Móng bê tông"),JP114-GD114,0),IF(OR(EN114="Rãnh xây",EN114="Rãnh bê tông"),IF(AND(EN114="Rãnh xây",EU114="Móng bê tông"),JQ114-GD114,IF(AND(EN114="Rãnh bê tông",EU114="Móng bê tông"),JQ114-GD114,0)),0)))))</f>
        <v>22.669999999999998</v>
      </c>
      <c r="JJ114" s="20">
        <f t="shared" si="264"/>
        <v>0</v>
      </c>
      <c r="JK114" s="20">
        <f t="shared" si="265"/>
        <v>22.669999999999998</v>
      </c>
      <c r="JL114" s="20">
        <f t="shared" si="266"/>
        <v>0</v>
      </c>
      <c r="JM114" s="20">
        <f t="shared" si="267"/>
        <v>0</v>
      </c>
      <c r="JN114" s="20">
        <f t="shared" si="268"/>
        <v>22.869999999999997</v>
      </c>
      <c r="JO114" s="20">
        <f t="shared" si="269"/>
        <v>22.869999999999997</v>
      </c>
      <c r="JP114" s="20">
        <f t="shared" si="270"/>
        <v>0</v>
      </c>
      <c r="JQ114" s="20">
        <f t="shared" si="271"/>
        <v>0</v>
      </c>
      <c r="JR114" s="20">
        <f t="shared" si="272"/>
        <v>0</v>
      </c>
      <c r="JS114" s="26">
        <v>22.97</v>
      </c>
      <c r="JT114" s="25">
        <f t="shared" si="397"/>
        <v>0</v>
      </c>
      <c r="JU114" s="25">
        <f t="shared" si="273"/>
        <v>0</v>
      </c>
      <c r="JV114" s="25">
        <f t="shared" si="274"/>
        <v>0</v>
      </c>
      <c r="JW114" s="25">
        <f>ROUND(IF(EN114="Cống tròn",IF(EN114="Cống tròn",JX114+FF114,0),IF(EN114="Cống hộp",IF(EN114="Cống hộp",JX114+GP114,0),IF(OR(EN114="Rãnh xây",EN114="Rãnh bê tông"),IF(OR(EN114="Rãnh xây",EN114="Rãnh bê tông"),JX114+GP114,0),IF(EN114="ống nhựa",IF(EN114="Ống nhựa",JX114+HT114,0),IF(EN114="Rãnh thang",IF(EN114="Rãnh thang",JS114+#REF!,0),0))))),2)</f>
        <v>24.07</v>
      </c>
      <c r="JX114" s="27">
        <v>23.97</v>
      </c>
      <c r="JY114" s="25">
        <f t="shared" si="275"/>
        <v>24.07</v>
      </c>
      <c r="JZ114" s="25">
        <f t="shared" si="276"/>
        <v>0</v>
      </c>
      <c r="KA114" s="25">
        <f t="shared" si="277"/>
        <v>0</v>
      </c>
      <c r="KB114" s="25">
        <f t="shared" si="278"/>
        <v>0</v>
      </c>
      <c r="KC114" s="25">
        <f t="shared" si="279"/>
        <v>0</v>
      </c>
      <c r="KD114" s="28" t="s">
        <v>98</v>
      </c>
      <c r="KE114" s="27">
        <v>0</v>
      </c>
      <c r="KF114" s="25">
        <f t="shared" si="280"/>
        <v>1.5599999999999987</v>
      </c>
      <c r="KG114" s="25">
        <f t="shared" si="398"/>
        <v>1.5599999999999987</v>
      </c>
      <c r="KH114" s="27">
        <v>0</v>
      </c>
      <c r="KI114" s="25">
        <f t="shared" si="281"/>
        <v>1.5899999999999999</v>
      </c>
      <c r="KJ114" s="25">
        <f t="shared" si="399"/>
        <v>1.5899999999999999</v>
      </c>
      <c r="KK114" s="25">
        <f t="shared" si="282"/>
        <v>0</v>
      </c>
      <c r="KL114" s="25">
        <f t="shared" si="283"/>
        <v>0</v>
      </c>
      <c r="KM114" s="25">
        <f t="shared" si="400"/>
        <v>0</v>
      </c>
      <c r="KN114" s="25">
        <f t="shared" si="284"/>
        <v>0</v>
      </c>
      <c r="KO114" s="25">
        <f t="shared" si="285"/>
        <v>0</v>
      </c>
      <c r="KP114" s="25">
        <f t="shared" si="401"/>
        <v>0</v>
      </c>
      <c r="KQ114" s="25">
        <f t="shared" si="286"/>
        <v>0.2</v>
      </c>
      <c r="KR114" s="25">
        <f t="shared" si="287"/>
        <v>0.2</v>
      </c>
      <c r="KS114" s="25">
        <f t="shared" si="402"/>
        <v>0.2</v>
      </c>
      <c r="KT114" s="25">
        <f t="shared" si="288"/>
        <v>0</v>
      </c>
      <c r="KU114" s="25">
        <f t="shared" si="289"/>
        <v>0</v>
      </c>
      <c r="KV114" s="25">
        <f t="shared" si="403"/>
        <v>0</v>
      </c>
      <c r="KW114" s="25">
        <f t="shared" si="290"/>
        <v>0</v>
      </c>
      <c r="KX114" s="25">
        <f t="shared" si="291"/>
        <v>0</v>
      </c>
      <c r="KY114" s="25">
        <f t="shared" si="404"/>
        <v>0</v>
      </c>
      <c r="KZ114" s="25">
        <f t="shared" si="292"/>
        <v>0</v>
      </c>
      <c r="LA114" s="25">
        <f t="shared" si="293"/>
        <v>0</v>
      </c>
      <c r="LB114" s="25">
        <f t="shared" si="405"/>
        <v>0</v>
      </c>
      <c r="LC114" s="25">
        <f t="shared" si="294"/>
        <v>1.4</v>
      </c>
      <c r="LD114" s="25">
        <f t="shared" si="295"/>
        <v>1.4</v>
      </c>
      <c r="LE114" s="25">
        <f t="shared" si="406"/>
        <v>1.4</v>
      </c>
      <c r="LF114" s="25">
        <f t="shared" si="296"/>
        <v>0</v>
      </c>
      <c r="LG114" s="25">
        <f t="shared" si="297"/>
        <v>0</v>
      </c>
      <c r="LH114" s="25">
        <f t="shared" si="407"/>
        <v>0</v>
      </c>
      <c r="LI114" s="25">
        <f t="shared" si="298"/>
        <v>0</v>
      </c>
      <c r="LJ114" s="25">
        <f t="shared" si="299"/>
        <v>0</v>
      </c>
      <c r="LK114" s="25">
        <f t="shared" si="408"/>
        <v>0</v>
      </c>
      <c r="LL114" s="25">
        <f t="shared" si="300"/>
        <v>0</v>
      </c>
      <c r="LM114" s="25">
        <f t="shared" si="301"/>
        <v>0</v>
      </c>
      <c r="LN114" s="25">
        <f t="shared" si="409"/>
        <v>0</v>
      </c>
      <c r="LO114" s="25">
        <f t="shared" si="302"/>
        <v>0</v>
      </c>
      <c r="LP114" s="25">
        <f t="shared" si="303"/>
        <v>0</v>
      </c>
      <c r="LQ114" s="25">
        <f t="shared" si="410"/>
        <v>0</v>
      </c>
      <c r="LR114" s="25">
        <f t="shared" si="304"/>
        <v>0</v>
      </c>
      <c r="LS114" s="25">
        <f t="shared" si="305"/>
        <v>0</v>
      </c>
      <c r="LT114" s="25">
        <f t="shared" si="411"/>
        <v>0</v>
      </c>
      <c r="LU114" s="25">
        <f t="shared" si="306"/>
        <v>0</v>
      </c>
      <c r="LV114" s="25">
        <f t="shared" si="307"/>
        <v>0</v>
      </c>
      <c r="LW114" s="25">
        <f t="shared" si="412"/>
        <v>0</v>
      </c>
      <c r="LX114" s="25">
        <f t="shared" si="308"/>
        <v>0</v>
      </c>
      <c r="LY114" s="25">
        <f t="shared" si="309"/>
        <v>0</v>
      </c>
      <c r="LZ114" s="25">
        <f t="shared" si="413"/>
        <v>0</v>
      </c>
      <c r="MA114" s="25">
        <f t="shared" si="310"/>
        <v>0</v>
      </c>
      <c r="MB114" s="25">
        <f t="shared" si="311"/>
        <v>0</v>
      </c>
      <c r="MC114" s="25">
        <f t="shared" si="414"/>
        <v>0</v>
      </c>
      <c r="MD114" s="25">
        <f t="shared" si="312"/>
        <v>0</v>
      </c>
      <c r="ME114" s="25">
        <f t="shared" si="313"/>
        <v>0</v>
      </c>
      <c r="MF114" s="25">
        <f t="shared" si="415"/>
        <v>0</v>
      </c>
      <c r="MG114" s="25">
        <f t="shared" si="314"/>
        <v>0</v>
      </c>
      <c r="MH114" s="25">
        <f t="shared" si="315"/>
        <v>0</v>
      </c>
      <c r="MI114" s="25">
        <f t="shared" si="416"/>
        <v>0</v>
      </c>
      <c r="MJ114" s="25">
        <f t="shared" si="316"/>
        <v>0</v>
      </c>
      <c r="MK114" s="25">
        <f t="shared" si="317"/>
        <v>0</v>
      </c>
      <c r="ML114" s="25">
        <f t="shared" si="417"/>
        <v>0</v>
      </c>
      <c r="MM114" s="25">
        <f t="shared" si="318"/>
        <v>0</v>
      </c>
      <c r="MN114" s="25">
        <f t="shared" si="319"/>
        <v>0</v>
      </c>
      <c r="MO114" s="25">
        <f t="shared" si="418"/>
        <v>0</v>
      </c>
      <c r="MP114" s="25">
        <f t="shared" si="320"/>
        <v>0</v>
      </c>
      <c r="MQ114" s="25">
        <f t="shared" si="321"/>
        <v>0</v>
      </c>
      <c r="MR114" s="25">
        <f t="shared" si="419"/>
        <v>0</v>
      </c>
      <c r="MS114" s="29">
        <v>1.4</v>
      </c>
      <c r="MT114" s="29">
        <v>0</v>
      </c>
      <c r="MU114" s="29">
        <v>1</v>
      </c>
      <c r="MV114" s="29">
        <v>1</v>
      </c>
      <c r="MW114" s="25">
        <f t="shared" si="322"/>
        <v>1.4</v>
      </c>
      <c r="MX114" s="25">
        <f t="shared" si="323"/>
        <v>2.1800000000000002</v>
      </c>
      <c r="MY114" s="25">
        <f t="shared" si="324"/>
        <v>0</v>
      </c>
      <c r="MZ114" s="25">
        <f t="shared" si="325"/>
        <v>0</v>
      </c>
      <c r="NA114" s="25">
        <f t="shared" si="326"/>
        <v>1.4</v>
      </c>
      <c r="NB114" s="25">
        <f t="shared" si="327"/>
        <v>2.23</v>
      </c>
      <c r="NC114" s="25">
        <f t="shared" si="328"/>
        <v>0</v>
      </c>
      <c r="ND114" s="25">
        <f t="shared" si="329"/>
        <v>0</v>
      </c>
      <c r="NE114" s="25">
        <f t="shared" si="420"/>
        <v>1.4</v>
      </c>
      <c r="NF114" s="25">
        <f t="shared" si="420"/>
        <v>2.2050000000000001</v>
      </c>
      <c r="NG114" s="25">
        <f t="shared" si="420"/>
        <v>0</v>
      </c>
      <c r="NH114" s="25">
        <f t="shared" si="420"/>
        <v>0</v>
      </c>
      <c r="NI114" s="25">
        <f t="shared" si="330"/>
        <v>82.69</v>
      </c>
      <c r="NJ114" s="25">
        <f t="shared" si="331"/>
        <v>0</v>
      </c>
      <c r="NK114" s="25">
        <f t="shared" si="332"/>
        <v>82.69</v>
      </c>
      <c r="NL114" s="25">
        <f t="shared" si="333"/>
        <v>68.2</v>
      </c>
      <c r="NM114" s="25">
        <f t="shared" si="334"/>
        <v>0</v>
      </c>
      <c r="NN114" s="25">
        <f t="shared" si="421"/>
        <v>68.2</v>
      </c>
      <c r="NO114" s="25">
        <f t="shared" si="335"/>
        <v>0</v>
      </c>
      <c r="NP114" s="25">
        <f t="shared" si="336"/>
        <v>0</v>
      </c>
      <c r="NQ114" s="25">
        <f t="shared" si="422"/>
        <v>0</v>
      </c>
      <c r="NR114" s="25">
        <f t="shared" si="337"/>
        <v>0</v>
      </c>
      <c r="NS114" s="25">
        <f t="shared" si="338"/>
        <v>0</v>
      </c>
      <c r="NT114" s="25">
        <f t="shared" si="423"/>
        <v>0</v>
      </c>
      <c r="NU114" s="25">
        <f t="shared" si="339"/>
        <v>0</v>
      </c>
      <c r="NV114" s="25">
        <f t="shared" si="340"/>
        <v>0</v>
      </c>
      <c r="NW114" s="25">
        <f t="shared" si="424"/>
        <v>0</v>
      </c>
      <c r="NX114" s="25">
        <f t="shared" si="425"/>
        <v>68.2</v>
      </c>
      <c r="NY114" s="25">
        <f t="shared" si="425"/>
        <v>0</v>
      </c>
      <c r="NZ114" s="25">
        <f t="shared" si="426"/>
        <v>68.2</v>
      </c>
      <c r="OA114" s="25">
        <f t="shared" si="427"/>
        <v>14.49</v>
      </c>
      <c r="OB114" s="25">
        <f t="shared" si="427"/>
        <v>0</v>
      </c>
      <c r="OC114" s="25">
        <f t="shared" si="428"/>
        <v>14.49</v>
      </c>
      <c r="OD114" s="25">
        <f t="shared" si="429"/>
        <v>68.2</v>
      </c>
      <c r="OE114" s="25">
        <f t="shared" si="429"/>
        <v>0</v>
      </c>
      <c r="OF114" s="25">
        <f t="shared" si="429"/>
        <v>68.2</v>
      </c>
      <c r="OG114" s="25">
        <f t="shared" si="341"/>
        <v>0</v>
      </c>
      <c r="OH114" s="25">
        <f t="shared" si="342"/>
        <v>0</v>
      </c>
      <c r="OI114" s="25">
        <f t="shared" si="343"/>
        <v>0</v>
      </c>
      <c r="OJ114" s="25">
        <f t="shared" si="344"/>
        <v>0</v>
      </c>
      <c r="OK114" s="25">
        <f t="shared" si="345"/>
        <v>0</v>
      </c>
      <c r="OL114" s="25">
        <f t="shared" si="346"/>
        <v>0</v>
      </c>
      <c r="OM114" s="25">
        <f t="shared" si="430"/>
        <v>0</v>
      </c>
      <c r="ON114" s="25">
        <f t="shared" si="430"/>
        <v>0</v>
      </c>
      <c r="OO114" s="25">
        <f t="shared" si="430"/>
        <v>0</v>
      </c>
      <c r="OP114" s="25">
        <f t="shared" si="347"/>
        <v>0</v>
      </c>
      <c r="OQ114" s="25">
        <f t="shared" si="348"/>
        <v>0</v>
      </c>
      <c r="OR114" s="25">
        <f t="shared" si="431"/>
        <v>0</v>
      </c>
      <c r="OS114" s="19">
        <v>537940.09</v>
      </c>
      <c r="OT114" s="19">
        <v>2370663.31</v>
      </c>
    </row>
    <row r="115" spans="1:410" ht="33" customHeight="1" x14ac:dyDescent="0.25">
      <c r="A115" s="18"/>
      <c r="B115" s="18" t="s">
        <v>850</v>
      </c>
      <c r="C115" s="18">
        <v>1068.57</v>
      </c>
      <c r="D115" s="16" t="e">
        <f>_xlfn.IFNA(INDEX(#REF!,MATCH(E115,#REF!,0)),0)</f>
        <v>#REF!</v>
      </c>
      <c r="E115" s="18" t="s">
        <v>900</v>
      </c>
      <c r="F115" s="16" t="s">
        <v>765</v>
      </c>
      <c r="G115" s="16" t="s">
        <v>766</v>
      </c>
      <c r="H115" s="16" t="s">
        <v>767</v>
      </c>
      <c r="I115" s="16" t="s">
        <v>768</v>
      </c>
      <c r="J115" s="16" t="s">
        <v>769</v>
      </c>
      <c r="K115" s="16" t="s">
        <v>770</v>
      </c>
      <c r="L115" s="16" t="s">
        <v>771</v>
      </c>
      <c r="M115" s="18">
        <v>1.64</v>
      </c>
      <c r="N115" s="18">
        <v>1.94</v>
      </c>
      <c r="O115" s="18">
        <v>2.04</v>
      </c>
      <c r="P115" s="18">
        <v>2.34</v>
      </c>
      <c r="Q115" s="18">
        <v>0.1</v>
      </c>
      <c r="R115" s="18">
        <v>1.8399999999999999</v>
      </c>
      <c r="S115" s="18">
        <v>2.14</v>
      </c>
      <c r="T115" s="18">
        <v>0.2</v>
      </c>
      <c r="U115" s="18">
        <v>0</v>
      </c>
      <c r="V115" s="18">
        <v>0</v>
      </c>
      <c r="W115" s="18">
        <v>0</v>
      </c>
      <c r="X115" s="18">
        <v>1.64</v>
      </c>
      <c r="Y115" s="18">
        <v>1.9</v>
      </c>
      <c r="Z115" s="20">
        <f t="shared" si="349"/>
        <v>2.2000000000000002</v>
      </c>
      <c r="AA115" s="18">
        <v>0.22</v>
      </c>
      <c r="AB115" s="18">
        <v>0</v>
      </c>
      <c r="AC115" s="18">
        <v>0</v>
      </c>
      <c r="AD115" s="18">
        <v>0</v>
      </c>
      <c r="AE115" s="18">
        <v>0</v>
      </c>
      <c r="AF115" s="18">
        <v>0</v>
      </c>
      <c r="AG115" s="18">
        <v>1.2</v>
      </c>
      <c r="AH115" s="18">
        <v>1.5</v>
      </c>
      <c r="AI115" s="20">
        <f t="shared" si="350"/>
        <v>2.35</v>
      </c>
      <c r="AJ115" s="18">
        <v>0</v>
      </c>
      <c r="AK115" s="18">
        <v>0</v>
      </c>
      <c r="AL115" s="20">
        <f t="shared" si="351"/>
        <v>0</v>
      </c>
      <c r="AM115" s="18">
        <v>1.64</v>
      </c>
      <c r="AN115" s="18">
        <v>1.5</v>
      </c>
      <c r="AO115" s="18">
        <v>0.15</v>
      </c>
      <c r="AP115" s="18">
        <v>0.22</v>
      </c>
      <c r="AQ115" s="18">
        <v>1.64</v>
      </c>
      <c r="AR115" s="18">
        <v>1.72</v>
      </c>
      <c r="AS115" s="18">
        <v>0.12</v>
      </c>
      <c r="AT115" s="18">
        <v>0.11</v>
      </c>
      <c r="AU115" s="18">
        <v>0</v>
      </c>
      <c r="AV115" s="18">
        <v>1</v>
      </c>
      <c r="AW115" s="18">
        <v>0</v>
      </c>
      <c r="AX115" s="18">
        <v>0</v>
      </c>
      <c r="AY115" s="18">
        <v>0</v>
      </c>
      <c r="AZ115" s="18">
        <v>0</v>
      </c>
      <c r="BA115" s="18">
        <v>0</v>
      </c>
      <c r="BB115" s="18">
        <v>0</v>
      </c>
      <c r="BC115" s="18">
        <v>0</v>
      </c>
      <c r="BD115" s="18">
        <v>0</v>
      </c>
      <c r="BE115" s="18">
        <v>2</v>
      </c>
      <c r="BF115" s="18">
        <v>0</v>
      </c>
      <c r="BG115" s="18">
        <v>0</v>
      </c>
      <c r="BH115" s="18">
        <v>0</v>
      </c>
      <c r="BI115" s="18">
        <v>0</v>
      </c>
      <c r="BJ115" s="18">
        <v>0</v>
      </c>
      <c r="BK115" s="18">
        <v>0</v>
      </c>
      <c r="BL115" s="18">
        <v>0</v>
      </c>
      <c r="BM115" s="18">
        <v>0</v>
      </c>
      <c r="BN115" s="18">
        <v>0</v>
      </c>
      <c r="BO115" s="18">
        <v>0</v>
      </c>
      <c r="BP115" s="18">
        <v>0</v>
      </c>
      <c r="BQ115" s="18">
        <v>0</v>
      </c>
      <c r="BR115" s="18">
        <v>0</v>
      </c>
      <c r="BS115" s="18">
        <v>0</v>
      </c>
      <c r="BT115" s="18">
        <v>0</v>
      </c>
      <c r="BU115" s="18">
        <v>0</v>
      </c>
      <c r="BV115" s="18">
        <v>0</v>
      </c>
      <c r="BW115" s="18">
        <v>0</v>
      </c>
      <c r="BX115" s="18">
        <v>0</v>
      </c>
      <c r="BY115" s="18">
        <v>0</v>
      </c>
      <c r="BZ115" s="18">
        <v>0</v>
      </c>
      <c r="CA115" s="16" t="e">
        <f>_xlfn.IFNA(IF(RIGHT(D115,2)="=G",0,INDEX(#REF!,MATCH(E115,#REF!,0))),0)</f>
        <v>#REF!</v>
      </c>
      <c r="CB115" s="16" t="s">
        <v>776</v>
      </c>
      <c r="CC115" s="18">
        <v>0</v>
      </c>
      <c r="CD115" s="18">
        <v>0</v>
      </c>
      <c r="CE115" s="18">
        <v>1.4</v>
      </c>
      <c r="CF115" s="18">
        <v>0.85</v>
      </c>
      <c r="CG115" s="18">
        <v>0.12</v>
      </c>
      <c r="CH115" s="18">
        <v>2</v>
      </c>
      <c r="CI115" s="16" t="s">
        <v>98</v>
      </c>
      <c r="CJ115" s="18">
        <v>0</v>
      </c>
      <c r="CK115" s="20">
        <f t="shared" si="217"/>
        <v>1.89</v>
      </c>
      <c r="CL115" s="20">
        <f t="shared" si="352"/>
        <v>1.89</v>
      </c>
      <c r="CM115" s="18">
        <v>22.19</v>
      </c>
      <c r="CN115" s="18">
        <v>25.1</v>
      </c>
      <c r="CO115" s="18">
        <v>24.261000000000003</v>
      </c>
      <c r="CP115" s="22">
        <f t="shared" si="218"/>
        <v>24.26</v>
      </c>
      <c r="CQ115" s="22">
        <f t="shared" si="219"/>
        <v>22.37</v>
      </c>
      <c r="CR115" s="22">
        <f t="shared" si="353"/>
        <v>1.89</v>
      </c>
      <c r="CS115" s="22">
        <f t="shared" si="220"/>
        <v>22.470000000000002</v>
      </c>
      <c r="CT115" s="22">
        <f t="shared" si="221"/>
        <v>22.67</v>
      </c>
      <c r="CU115" s="18">
        <v>22.67</v>
      </c>
      <c r="CV115" s="22">
        <f t="shared" si="354"/>
        <v>2.2000000000000002</v>
      </c>
      <c r="CW115" s="22">
        <f t="shared" si="222"/>
        <v>0</v>
      </c>
      <c r="CX115" s="22">
        <f t="shared" si="223"/>
        <v>0</v>
      </c>
      <c r="CY115" s="22">
        <f t="shared" si="224"/>
        <v>24.83</v>
      </c>
      <c r="CZ115" s="22">
        <f t="shared" si="225"/>
        <v>24.98</v>
      </c>
      <c r="DA115" s="18">
        <v>25.1</v>
      </c>
      <c r="DB115" s="20">
        <f t="shared" si="355"/>
        <v>2.73</v>
      </c>
      <c r="DC115" s="20">
        <f t="shared" si="356"/>
        <v>0.84</v>
      </c>
      <c r="DD115" s="20">
        <f t="shared" si="357"/>
        <v>1.8900000000000001</v>
      </c>
      <c r="DE115" s="20">
        <f t="shared" si="226"/>
        <v>0.1</v>
      </c>
      <c r="DF115" s="20">
        <f t="shared" si="227"/>
        <v>0.2</v>
      </c>
      <c r="DG115" s="20">
        <f t="shared" si="228"/>
        <v>1.59</v>
      </c>
      <c r="DH115" s="20">
        <f t="shared" si="229"/>
        <v>0</v>
      </c>
      <c r="DI115" s="20">
        <f t="shared" si="230"/>
        <v>0</v>
      </c>
      <c r="DJ115" s="20">
        <f t="shared" si="231"/>
        <v>0</v>
      </c>
      <c r="DK115" s="20">
        <f t="shared" si="358"/>
        <v>1.8900000000000001</v>
      </c>
      <c r="DL115" s="20">
        <f t="shared" si="359"/>
        <v>0</v>
      </c>
      <c r="DM115" s="20">
        <f t="shared" si="360"/>
        <v>0</v>
      </c>
      <c r="DN115" s="20">
        <f t="shared" si="361"/>
        <v>0</v>
      </c>
      <c r="DO115" s="18">
        <v>2.54</v>
      </c>
      <c r="DP115" s="18">
        <v>0</v>
      </c>
      <c r="DQ115" s="18">
        <v>1</v>
      </c>
      <c r="DR115" s="18">
        <v>1</v>
      </c>
      <c r="DS115" s="25">
        <f t="shared" si="362"/>
        <v>2.54</v>
      </c>
      <c r="DT115" s="25">
        <f t="shared" si="363"/>
        <v>0</v>
      </c>
      <c r="DU115" s="25">
        <f t="shared" si="364"/>
        <v>4.8</v>
      </c>
      <c r="DV115" s="25">
        <f t="shared" si="365"/>
        <v>0</v>
      </c>
      <c r="DW115" s="25">
        <f t="shared" si="366"/>
        <v>4.8</v>
      </c>
      <c r="DX115" s="25">
        <f t="shared" si="367"/>
        <v>9.7899999999999991</v>
      </c>
      <c r="DY115" s="25">
        <f t="shared" si="368"/>
        <v>0</v>
      </c>
      <c r="DZ115" s="25">
        <f t="shared" si="369"/>
        <v>9.7899999999999991</v>
      </c>
      <c r="EA115" s="25">
        <f t="shared" si="370"/>
        <v>6.32</v>
      </c>
      <c r="EB115" s="25">
        <f t="shared" si="371"/>
        <v>0</v>
      </c>
      <c r="EC115" s="25">
        <f t="shared" si="372"/>
        <v>6.32</v>
      </c>
      <c r="ED115" s="25">
        <f t="shared" si="373"/>
        <v>3.47</v>
      </c>
      <c r="EE115" s="25">
        <f t="shared" si="373"/>
        <v>0</v>
      </c>
      <c r="EF115" s="25">
        <f t="shared" si="374"/>
        <v>3.47</v>
      </c>
      <c r="EG115" s="25">
        <f t="shared" si="375"/>
        <v>6.32</v>
      </c>
      <c r="EH115" s="25">
        <f t="shared" si="375"/>
        <v>0</v>
      </c>
      <c r="EI115" s="25">
        <f t="shared" si="376"/>
        <v>6.32</v>
      </c>
      <c r="EJ115" s="18">
        <v>1068.57</v>
      </c>
      <c r="EK115" s="18">
        <v>1029.8699999999999</v>
      </c>
      <c r="EL115" s="18" t="s">
        <v>900</v>
      </c>
      <c r="EM115" s="18" t="s">
        <v>901</v>
      </c>
      <c r="EN115" s="16" t="s">
        <v>774</v>
      </c>
      <c r="EO115" s="16" t="s">
        <v>132</v>
      </c>
      <c r="EP115" s="16" t="e">
        <f>IF(OR(EN115="Cống tròn",EN115="Cống hộp",EN115="Ống nhựa"),INDEX(#REF!,MATCH(E115,#REF!,0)),IF(OR(EN115="Rãnh xây",EN115="Rãnh bê tông"),INDEX(#REF!,MATCH(E115,#REF!,0)),0))</f>
        <v>#REF!</v>
      </c>
      <c r="EQ115" s="18">
        <v>37.500000000000043</v>
      </c>
      <c r="ER115" s="18">
        <v>1</v>
      </c>
      <c r="ES115" s="25">
        <f t="shared" si="377"/>
        <v>37</v>
      </c>
      <c r="ET115" s="1" t="e">
        <f>_xlfn.IFNA(IF(EN115="Cống tròn",INDEX(#REF!,MATCH(E115,#REF!,0)),IF(EN115="Cống hộp",INDEX(#REF!,MATCH(E115,#REF!,0)),EU115&amp;" ,"&amp;EV115)),0)</f>
        <v>#REF!</v>
      </c>
      <c r="EU115" s="16" t="s">
        <v>769</v>
      </c>
      <c r="EV115" s="16" t="s">
        <v>775</v>
      </c>
      <c r="EW115" s="16" t="e">
        <f>_xlfn.IFNA(INDEX(#REF!,MATCH(E115,#REF!,0)),0)</f>
        <v>#REF!</v>
      </c>
      <c r="EX115" s="16"/>
      <c r="EY115" s="18">
        <v>0</v>
      </c>
      <c r="EZ115" s="18">
        <v>0</v>
      </c>
      <c r="FA115" s="18">
        <v>0</v>
      </c>
      <c r="FB115" s="19">
        <v>0</v>
      </c>
      <c r="FC115" s="19">
        <v>0</v>
      </c>
      <c r="FD115" s="25">
        <f t="shared" si="232"/>
        <v>0</v>
      </c>
      <c r="FE115" s="25">
        <f t="shared" si="378"/>
        <v>0</v>
      </c>
      <c r="FF115" s="18">
        <v>0.1</v>
      </c>
      <c r="FG115" s="18">
        <v>2</v>
      </c>
      <c r="FH115" s="18">
        <v>1</v>
      </c>
      <c r="FI115" s="25">
        <f t="shared" si="379"/>
        <v>1.2</v>
      </c>
      <c r="FJ115" s="18">
        <v>0</v>
      </c>
      <c r="FK115" s="18">
        <v>0</v>
      </c>
      <c r="FL115" s="18">
        <v>0.2</v>
      </c>
      <c r="FM115" s="18">
        <v>1.4</v>
      </c>
      <c r="FN115" s="18">
        <v>0</v>
      </c>
      <c r="FO115" s="25">
        <f t="shared" si="380"/>
        <v>1.4</v>
      </c>
      <c r="FP115" s="18">
        <v>1.4999999999999999E-2</v>
      </c>
      <c r="FQ115" s="18">
        <v>1</v>
      </c>
      <c r="FR115" s="25">
        <f t="shared" si="233"/>
        <v>36</v>
      </c>
      <c r="FS115" s="25">
        <f t="shared" si="234"/>
        <v>0.52500000000000002</v>
      </c>
      <c r="FT115" s="25">
        <f t="shared" si="235"/>
        <v>36.524999999999999</v>
      </c>
      <c r="FU115" s="25">
        <f t="shared" si="236"/>
        <v>-0.97500000000004405</v>
      </c>
      <c r="FV115" s="25" t="str">
        <f t="shared" si="381"/>
        <v>Thêm 01</v>
      </c>
      <c r="FW115" s="25">
        <f t="shared" si="382"/>
        <v>0.04</v>
      </c>
      <c r="FX115" s="16"/>
      <c r="FY115" s="16"/>
      <c r="FZ115" s="16"/>
      <c r="GA115" s="16"/>
      <c r="GB115" s="19">
        <v>0</v>
      </c>
      <c r="GC115" s="19">
        <v>0</v>
      </c>
      <c r="GD115" s="19">
        <v>0</v>
      </c>
      <c r="GE115" s="19">
        <v>0</v>
      </c>
      <c r="GF115" s="19">
        <v>0</v>
      </c>
      <c r="GG115" s="19">
        <v>0</v>
      </c>
      <c r="GH115" s="19">
        <v>0</v>
      </c>
      <c r="GI115" s="19">
        <v>0</v>
      </c>
      <c r="GJ115" s="19">
        <v>0</v>
      </c>
      <c r="GK115" s="19">
        <v>0</v>
      </c>
      <c r="GL115" s="25">
        <f t="shared" si="237"/>
        <v>0</v>
      </c>
      <c r="GM115" s="25">
        <f t="shared" si="383"/>
        <v>0</v>
      </c>
      <c r="GN115" s="19">
        <v>0</v>
      </c>
      <c r="GO115" s="19">
        <v>0</v>
      </c>
      <c r="GP115" s="19">
        <v>0</v>
      </c>
      <c r="GQ115" s="19">
        <v>0</v>
      </c>
      <c r="GR115" s="1" t="e">
        <f>_xlfn.IFNA(INDEX(#REF!,MATCH(E115,#REF!,0)),0)</f>
        <v>#REF!</v>
      </c>
      <c r="GS115" s="16"/>
      <c r="GT115" s="18">
        <v>0</v>
      </c>
      <c r="GU115" s="18">
        <v>0</v>
      </c>
      <c r="GV115" s="18">
        <v>0</v>
      </c>
      <c r="GW115" s="18">
        <v>0</v>
      </c>
      <c r="GX115" s="25">
        <f t="shared" si="238"/>
        <v>0</v>
      </c>
      <c r="GY115" s="25">
        <f t="shared" si="239"/>
        <v>0</v>
      </c>
      <c r="GZ115" s="25">
        <f t="shared" si="384"/>
        <v>0</v>
      </c>
      <c r="HA115" s="1" t="e" cm="1">
        <f t="array" ref="HA115">INDEX(#REF!,MATCH(EJ115&amp;EK115&amp;HD115&amp;HE115&amp;HF115,#REF!&amp;#REF!&amp;#REF!&amp;#REF!&amp;#REF!,0))</f>
        <v>#REF!</v>
      </c>
      <c r="HB115" s="16"/>
      <c r="HC115" s="25">
        <f t="shared" si="385"/>
        <v>0</v>
      </c>
      <c r="HD115" s="18">
        <v>0</v>
      </c>
      <c r="HE115" s="18">
        <v>0</v>
      </c>
      <c r="HF115" s="18">
        <v>0</v>
      </c>
      <c r="HG115" s="1" t="e" cm="1">
        <f t="array" ref="HG115">INDEX(#REF!,MATCH(EJ115&amp;EK115&amp;HJ115&amp;HK115&amp;HL115,#REF!&amp;#REF!&amp;#REF!&amp;#REF!&amp;#REF!,0))</f>
        <v>#REF!</v>
      </c>
      <c r="HH115" s="16"/>
      <c r="HI115" s="25">
        <f t="shared" si="386"/>
        <v>0</v>
      </c>
      <c r="HJ115" s="25">
        <f t="shared" si="387"/>
        <v>0</v>
      </c>
      <c r="HK115" s="19">
        <v>0</v>
      </c>
      <c r="HL115" s="19">
        <v>0</v>
      </c>
      <c r="HM115" s="18">
        <v>0.01</v>
      </c>
      <c r="HN115" s="18">
        <v>1</v>
      </c>
      <c r="HO115" s="25">
        <f t="shared" si="388"/>
        <v>0</v>
      </c>
      <c r="HP115" s="25">
        <f t="shared" si="389"/>
        <v>0</v>
      </c>
      <c r="HQ115" s="25">
        <f t="shared" si="390"/>
        <v>0</v>
      </c>
      <c r="HR115" s="25">
        <f t="shared" si="391"/>
        <v>0</v>
      </c>
      <c r="HS115" s="25">
        <f t="shared" si="392"/>
        <v>0</v>
      </c>
      <c r="HT115" s="19">
        <v>0</v>
      </c>
      <c r="HU115" s="19">
        <v>0</v>
      </c>
      <c r="HV115" s="19">
        <v>0</v>
      </c>
      <c r="HW115" s="25">
        <f t="shared" si="393"/>
        <v>0</v>
      </c>
      <c r="HX115" s="19">
        <v>0</v>
      </c>
      <c r="HY115" s="19">
        <v>0</v>
      </c>
      <c r="HZ115" s="18">
        <v>24.26</v>
      </c>
      <c r="IA115" s="20">
        <f>ROUND(IF(EN115="Cống tròn",IF(EN115="Cống tròn",IF(EU115="Không có móng",IQ115-FF115,IF(EU115="Đế",IP115-FN115,IF(OR(EU115="Móng bê tông",EU115="Móng bê tông kết hợp đế"),II115-FJ115,0))),0),IF(EN115="Cống hộp",IF(AND(EN115="Cống hộp",EU115="Không có móng"),IQ115-GF115,IF(AND(EN115="Cống hộp",EU115="Móng bê tông"),IJ115-GB115,0)),IF(OR(EN115="Rãnh xây",EN115="Rãnh bê tông"),IF(OR(EN115="Rãnh xây",EN115="Rãnh bê tông"),IK115-GB115,0),IF(EN115="Ống nhựa",IF(AND(EN115="Ống nhựa",EU115="Không đắp cát"),IQ115-HT115,IF(AND(EN115="Ống nhựa",EU115="Đắp cát"),IH115-HX115,0)),IF(EN115="Rãnh thang",IF(EN115="Rãnh thang",IF(EU115="Móng bê tông",#REF!-#REF!,IQ115),0),0))))),2)</f>
        <v>22.67</v>
      </c>
      <c r="IB115" s="20">
        <f t="shared" si="394"/>
        <v>1.5899999999999999</v>
      </c>
      <c r="IC115" s="20">
        <f t="shared" si="240"/>
        <v>22.669999999999998</v>
      </c>
      <c r="ID115" s="20">
        <f t="shared" si="241"/>
        <v>0</v>
      </c>
      <c r="IE115" s="20">
        <f t="shared" si="242"/>
        <v>0</v>
      </c>
      <c r="IF115" s="20">
        <f t="shared" si="243"/>
        <v>0</v>
      </c>
      <c r="IG115" s="20">
        <f>IF(EN115="Rãnh thang",IF(AND(EN115="Rãnh thang",EU115="Móng bê tông"),IQ115-#REF!,0),IF(EN115="Ống nhựa",IF(AND(EN115="Ống nhựa",EU115="Đắp cát"),IQ115-HT115,0),IF(EN115="Cống tròn",IF(EN115="Cống tròn",IF(OR(EU115="Móng bê tông",EU115="Móng bê tông kết hợp đế"),IM115-FL115,0),0),IF(EN115="Cống hộp",IF(AND(EN115="Cống hộp",EU115="Móng bê tông"),IN115-GD115,0),IF(OR(EN115="Rãnh xây",EN115="Rãnh bê tông"),IF(AND(EN115="Rãnh xây",EU115="Móng bê tông"),IO115-GD115,IF(AND(EN115="Rãnh bê tông",EU115="Móng bê tông"),IO115-GD115,0)),0)))))</f>
        <v>22.669999999999998</v>
      </c>
      <c r="IH115" s="20">
        <f t="shared" si="244"/>
        <v>0</v>
      </c>
      <c r="II115" s="20">
        <f t="shared" si="245"/>
        <v>22.669999999999998</v>
      </c>
      <c r="IJ115" s="20">
        <f t="shared" si="246"/>
        <v>0</v>
      </c>
      <c r="IK115" s="20">
        <f t="shared" si="247"/>
        <v>0</v>
      </c>
      <c r="IL115" s="20">
        <f t="shared" si="248"/>
        <v>22.869999999999997</v>
      </c>
      <c r="IM115" s="20">
        <f t="shared" si="249"/>
        <v>22.869999999999997</v>
      </c>
      <c r="IN115" s="20">
        <f t="shared" si="250"/>
        <v>0</v>
      </c>
      <c r="IO115" s="20">
        <f t="shared" si="251"/>
        <v>0</v>
      </c>
      <c r="IP115" s="20">
        <f t="shared" si="252"/>
        <v>0</v>
      </c>
      <c r="IQ115" s="18">
        <v>22.97</v>
      </c>
      <c r="IR115" s="25">
        <f t="shared" si="395"/>
        <v>0</v>
      </c>
      <c r="IS115" s="25">
        <f t="shared" si="253"/>
        <v>0</v>
      </c>
      <c r="IT115" s="25">
        <f t="shared" si="254"/>
        <v>0</v>
      </c>
      <c r="IU115" s="25">
        <f>ROUND(IF(EN115="Cống tròn",IF(EN115="Cống tròn",IV115+FF115,0),IF(EN115="Cống hộp",IF(EN115="Cống hộp",IV115+GP115,0),IF(OR(EN115="Rãnh xây",EN115="Rãnh bê tông"),IF(OR(EN115="Rãnh xây",EN115="Rãnh bê tông"),IV115+GP115,0),IF(EN115="ống nhựa",IF(EN115="Ống nhựa",IV115+HT115,0),IF(EN115="Rãnh thang",IF(EN115="Rãnh thang",IQ115+#REF!,0),0))))),2)</f>
        <v>23.97</v>
      </c>
      <c r="IV115" s="18">
        <v>23.87</v>
      </c>
      <c r="IW115" s="25">
        <f t="shared" si="255"/>
        <v>23.97</v>
      </c>
      <c r="IX115" s="25">
        <f t="shared" si="256"/>
        <v>0</v>
      </c>
      <c r="IY115" s="25">
        <f t="shared" si="257"/>
        <v>0</v>
      </c>
      <c r="IZ115" s="25">
        <f t="shared" si="258"/>
        <v>0</v>
      </c>
      <c r="JA115" s="25">
        <f t="shared" si="259"/>
        <v>0</v>
      </c>
      <c r="JB115" s="18">
        <v>24.15</v>
      </c>
      <c r="JC115" s="20">
        <f>ROUND(IF(EN115="Cống tròn",IF(EN115="Cống tròn",IF(EU115="Không có móng",JS115-FF115,IF(EU115="Đế",JR115-FN115,IF(OR(EU115="Móng bê tông",EU115="Móng bê tông kết hợp đế"),JK115-FJ115,0))),0),IF(EN115="Cống hộp",IF(AND(EN115="Cống hộp",EU115="Không có móng"),JS115-GF115,IF(AND(EN115="Cống hộp",EU115="Móng bê tông"),JL115-GB115,0)),IF(OR(EN115="Rãnh xây",EN115="Rãnh bê tông"),IF(OR(EN115="Rãnh xây",EN115="Rãnh bê tông"),JM115-GB115,0),IF(EN115="Ống nhựa",IF(AND(EN115="Ống nhựa",EU115="Không đắp cát"),JS115-HT115,IF(AND(EN115="Ống nhựa",EU115="Đắp cát"),JJ115-HX115,0)),IF(EN115="Rãnh thang",IF(EN115="Rãnh thang",IF(EU115="Móng bê tông",#REF!-#REF!,JS115),0),0))))),2)</f>
        <v>22.57</v>
      </c>
      <c r="JD115" s="20">
        <f t="shared" si="396"/>
        <v>1.5799999999999983</v>
      </c>
      <c r="JE115" s="20">
        <f t="shared" si="260"/>
        <v>22.57</v>
      </c>
      <c r="JF115" s="20">
        <f t="shared" si="261"/>
        <v>0</v>
      </c>
      <c r="JG115" s="20">
        <f t="shared" si="262"/>
        <v>0</v>
      </c>
      <c r="JH115" s="20">
        <f t="shared" si="263"/>
        <v>0</v>
      </c>
      <c r="JI115" s="20">
        <f>IF(EN115="Rãnh thang",IF(AND(EN115="Rãnh thang",EU115="Móng bê tông"),JS115-#REF!,0),IF(EN115="Ống nhựa",IF(AND(EN115="Ống nhựa",EU115="Đắp cát"),JS115-HT115,0),IF(EN115="Cống tròn",IF(EN115="Cống tròn",IF(OR(EU115="Móng bê tông",EU115="Móng bê tông kết hợp đế"),JO115-FL115,0),0),IF(EN115="Cống hộp",IF(AND(EN115="Cống hộp",EU115="Móng bê tông"),JP115-GD115,0),IF(OR(EN115="Rãnh xây",EN115="Rãnh bê tông"),IF(AND(EN115="Rãnh xây",EU115="Móng bê tông"),JQ115-GD115,IF(AND(EN115="Rãnh bê tông",EU115="Móng bê tông"),JQ115-GD115,0)),0)))))</f>
        <v>22.57</v>
      </c>
      <c r="JJ115" s="20">
        <f t="shared" si="264"/>
        <v>0</v>
      </c>
      <c r="JK115" s="20">
        <f t="shared" si="265"/>
        <v>22.57</v>
      </c>
      <c r="JL115" s="20">
        <f t="shared" si="266"/>
        <v>0</v>
      </c>
      <c r="JM115" s="20">
        <f t="shared" si="267"/>
        <v>0</v>
      </c>
      <c r="JN115" s="20">
        <f t="shared" si="268"/>
        <v>22.77</v>
      </c>
      <c r="JO115" s="20">
        <f t="shared" si="269"/>
        <v>22.77</v>
      </c>
      <c r="JP115" s="20">
        <f t="shared" si="270"/>
        <v>0</v>
      </c>
      <c r="JQ115" s="20">
        <f t="shared" si="271"/>
        <v>0</v>
      </c>
      <c r="JR115" s="20">
        <f t="shared" si="272"/>
        <v>0</v>
      </c>
      <c r="JS115" s="26">
        <v>22.87</v>
      </c>
      <c r="JT115" s="25">
        <f t="shared" si="397"/>
        <v>0</v>
      </c>
      <c r="JU115" s="25">
        <f t="shared" si="273"/>
        <v>0</v>
      </c>
      <c r="JV115" s="25">
        <f t="shared" si="274"/>
        <v>0</v>
      </c>
      <c r="JW115" s="25">
        <f>ROUND(IF(EN115="Cống tròn",IF(EN115="Cống tròn",JX115+FF115,0),IF(EN115="Cống hộp",IF(EN115="Cống hộp",JX115+GP115,0),IF(OR(EN115="Rãnh xây",EN115="Rãnh bê tông"),IF(OR(EN115="Rãnh xây",EN115="Rãnh bê tông"),JX115+GP115,0),IF(EN115="ống nhựa",IF(EN115="Ống nhựa",JX115+HT115,0),IF(EN115="Rãnh thang",IF(EN115="Rãnh thang",JS115+#REF!,0),0))))),2)</f>
        <v>23.97</v>
      </c>
      <c r="JX115" s="27">
        <v>23.87</v>
      </c>
      <c r="JY115" s="25">
        <f t="shared" si="275"/>
        <v>23.97</v>
      </c>
      <c r="JZ115" s="25">
        <f t="shared" si="276"/>
        <v>0</v>
      </c>
      <c r="KA115" s="25">
        <f t="shared" si="277"/>
        <v>0</v>
      </c>
      <c r="KB115" s="25">
        <f t="shared" si="278"/>
        <v>0</v>
      </c>
      <c r="KC115" s="25">
        <f t="shared" si="279"/>
        <v>0</v>
      </c>
      <c r="KD115" s="28" t="s">
        <v>98</v>
      </c>
      <c r="KE115" s="27">
        <v>0</v>
      </c>
      <c r="KF115" s="25">
        <f t="shared" si="280"/>
        <v>1.5899999999999999</v>
      </c>
      <c r="KG115" s="25">
        <f t="shared" si="398"/>
        <v>1.5899999999999999</v>
      </c>
      <c r="KH115" s="27">
        <v>0</v>
      </c>
      <c r="KI115" s="25">
        <f t="shared" si="281"/>
        <v>1.5799999999999983</v>
      </c>
      <c r="KJ115" s="25">
        <f t="shared" si="399"/>
        <v>1.5799999999999983</v>
      </c>
      <c r="KK115" s="25">
        <f t="shared" si="282"/>
        <v>0</v>
      </c>
      <c r="KL115" s="25">
        <f t="shared" si="283"/>
        <v>0</v>
      </c>
      <c r="KM115" s="25">
        <f t="shared" si="400"/>
        <v>0</v>
      </c>
      <c r="KN115" s="25">
        <f t="shared" si="284"/>
        <v>0</v>
      </c>
      <c r="KO115" s="25">
        <f t="shared" si="285"/>
        <v>0</v>
      </c>
      <c r="KP115" s="25">
        <f t="shared" si="401"/>
        <v>0</v>
      </c>
      <c r="KQ115" s="25">
        <f t="shared" si="286"/>
        <v>0.2</v>
      </c>
      <c r="KR115" s="25">
        <f t="shared" si="287"/>
        <v>0.2</v>
      </c>
      <c r="KS115" s="25">
        <f t="shared" si="402"/>
        <v>0.2</v>
      </c>
      <c r="KT115" s="25">
        <f t="shared" si="288"/>
        <v>0</v>
      </c>
      <c r="KU115" s="25">
        <f t="shared" si="289"/>
        <v>0</v>
      </c>
      <c r="KV115" s="25">
        <f t="shared" si="403"/>
        <v>0</v>
      </c>
      <c r="KW115" s="25">
        <f t="shared" si="290"/>
        <v>0</v>
      </c>
      <c r="KX115" s="25">
        <f t="shared" si="291"/>
        <v>0</v>
      </c>
      <c r="KY115" s="25">
        <f t="shared" si="404"/>
        <v>0</v>
      </c>
      <c r="KZ115" s="25">
        <f t="shared" si="292"/>
        <v>0</v>
      </c>
      <c r="LA115" s="25">
        <f t="shared" si="293"/>
        <v>0</v>
      </c>
      <c r="LB115" s="25">
        <f t="shared" si="405"/>
        <v>0</v>
      </c>
      <c r="LC115" s="25">
        <f t="shared" si="294"/>
        <v>1.4</v>
      </c>
      <c r="LD115" s="25">
        <f t="shared" si="295"/>
        <v>1.4</v>
      </c>
      <c r="LE115" s="25">
        <f t="shared" si="406"/>
        <v>1.4</v>
      </c>
      <c r="LF115" s="25">
        <f t="shared" si="296"/>
        <v>0</v>
      </c>
      <c r="LG115" s="25">
        <f t="shared" si="297"/>
        <v>0</v>
      </c>
      <c r="LH115" s="25">
        <f t="shared" si="407"/>
        <v>0</v>
      </c>
      <c r="LI115" s="25">
        <f t="shared" si="298"/>
        <v>0</v>
      </c>
      <c r="LJ115" s="25">
        <f t="shared" si="299"/>
        <v>0</v>
      </c>
      <c r="LK115" s="25">
        <f t="shared" si="408"/>
        <v>0</v>
      </c>
      <c r="LL115" s="25">
        <f t="shared" si="300"/>
        <v>0</v>
      </c>
      <c r="LM115" s="25">
        <f t="shared" si="301"/>
        <v>0</v>
      </c>
      <c r="LN115" s="25">
        <f t="shared" si="409"/>
        <v>0</v>
      </c>
      <c r="LO115" s="25">
        <f t="shared" si="302"/>
        <v>0</v>
      </c>
      <c r="LP115" s="25">
        <f t="shared" si="303"/>
        <v>0</v>
      </c>
      <c r="LQ115" s="25">
        <f t="shared" si="410"/>
        <v>0</v>
      </c>
      <c r="LR115" s="25">
        <f t="shared" si="304"/>
        <v>0</v>
      </c>
      <c r="LS115" s="25">
        <f t="shared" si="305"/>
        <v>0</v>
      </c>
      <c r="LT115" s="25">
        <f t="shared" si="411"/>
        <v>0</v>
      </c>
      <c r="LU115" s="25">
        <f t="shared" si="306"/>
        <v>0</v>
      </c>
      <c r="LV115" s="25">
        <f t="shared" si="307"/>
        <v>0</v>
      </c>
      <c r="LW115" s="25">
        <f t="shared" si="412"/>
        <v>0</v>
      </c>
      <c r="LX115" s="25">
        <f t="shared" si="308"/>
        <v>0</v>
      </c>
      <c r="LY115" s="25">
        <f t="shared" si="309"/>
        <v>0</v>
      </c>
      <c r="LZ115" s="25">
        <f t="shared" si="413"/>
        <v>0</v>
      </c>
      <c r="MA115" s="25">
        <f t="shared" si="310"/>
        <v>0</v>
      </c>
      <c r="MB115" s="25">
        <f t="shared" si="311"/>
        <v>0</v>
      </c>
      <c r="MC115" s="25">
        <f t="shared" si="414"/>
        <v>0</v>
      </c>
      <c r="MD115" s="25">
        <f t="shared" si="312"/>
        <v>0</v>
      </c>
      <c r="ME115" s="25">
        <f t="shared" si="313"/>
        <v>0</v>
      </c>
      <c r="MF115" s="25">
        <f t="shared" si="415"/>
        <v>0</v>
      </c>
      <c r="MG115" s="25">
        <f t="shared" si="314"/>
        <v>0</v>
      </c>
      <c r="MH115" s="25">
        <f t="shared" si="315"/>
        <v>0</v>
      </c>
      <c r="MI115" s="25">
        <f t="shared" si="416"/>
        <v>0</v>
      </c>
      <c r="MJ115" s="25">
        <f t="shared" si="316"/>
        <v>0</v>
      </c>
      <c r="MK115" s="25">
        <f t="shared" si="317"/>
        <v>0</v>
      </c>
      <c r="ML115" s="25">
        <f t="shared" si="417"/>
        <v>0</v>
      </c>
      <c r="MM115" s="25">
        <f t="shared" si="318"/>
        <v>0</v>
      </c>
      <c r="MN115" s="25">
        <f t="shared" si="319"/>
        <v>0</v>
      </c>
      <c r="MO115" s="25">
        <f t="shared" si="418"/>
        <v>0</v>
      </c>
      <c r="MP115" s="25">
        <f t="shared" si="320"/>
        <v>0</v>
      </c>
      <c r="MQ115" s="25">
        <f t="shared" si="321"/>
        <v>0</v>
      </c>
      <c r="MR115" s="25">
        <f t="shared" si="419"/>
        <v>0</v>
      </c>
      <c r="MS115" s="29">
        <v>1.4</v>
      </c>
      <c r="MT115" s="29">
        <v>0</v>
      </c>
      <c r="MU115" s="29">
        <v>1</v>
      </c>
      <c r="MV115" s="29">
        <v>1</v>
      </c>
      <c r="MW115" s="25">
        <f t="shared" si="322"/>
        <v>1.4</v>
      </c>
      <c r="MX115" s="25">
        <f t="shared" si="323"/>
        <v>2.23</v>
      </c>
      <c r="MY115" s="25">
        <f t="shared" si="324"/>
        <v>0</v>
      </c>
      <c r="MZ115" s="25">
        <f t="shared" si="325"/>
        <v>0</v>
      </c>
      <c r="NA115" s="25">
        <f t="shared" si="326"/>
        <v>1.4</v>
      </c>
      <c r="NB115" s="25">
        <f t="shared" si="327"/>
        <v>2.21</v>
      </c>
      <c r="NC115" s="25">
        <f t="shared" si="328"/>
        <v>0</v>
      </c>
      <c r="ND115" s="25">
        <f t="shared" si="329"/>
        <v>0</v>
      </c>
      <c r="NE115" s="25">
        <f t="shared" si="420"/>
        <v>1.4</v>
      </c>
      <c r="NF115" s="25">
        <f t="shared" si="420"/>
        <v>2.2199999999999998</v>
      </c>
      <c r="NG115" s="25">
        <f t="shared" si="420"/>
        <v>0</v>
      </c>
      <c r="NH115" s="25">
        <f t="shared" si="420"/>
        <v>0</v>
      </c>
      <c r="NI115" s="25">
        <f t="shared" si="330"/>
        <v>83.25</v>
      </c>
      <c r="NJ115" s="25">
        <f t="shared" si="331"/>
        <v>0</v>
      </c>
      <c r="NK115" s="25">
        <f t="shared" si="332"/>
        <v>83.25</v>
      </c>
      <c r="NL115" s="25">
        <f t="shared" si="333"/>
        <v>68.2</v>
      </c>
      <c r="NM115" s="25">
        <f t="shared" si="334"/>
        <v>0</v>
      </c>
      <c r="NN115" s="25">
        <f t="shared" si="421"/>
        <v>68.2</v>
      </c>
      <c r="NO115" s="25">
        <f t="shared" si="335"/>
        <v>0</v>
      </c>
      <c r="NP115" s="25">
        <f t="shared" si="336"/>
        <v>0</v>
      </c>
      <c r="NQ115" s="25">
        <f t="shared" si="422"/>
        <v>0</v>
      </c>
      <c r="NR115" s="25">
        <f t="shared" si="337"/>
        <v>0</v>
      </c>
      <c r="NS115" s="25">
        <f t="shared" si="338"/>
        <v>0</v>
      </c>
      <c r="NT115" s="25">
        <f t="shared" si="423"/>
        <v>0</v>
      </c>
      <c r="NU115" s="25">
        <f t="shared" si="339"/>
        <v>0</v>
      </c>
      <c r="NV115" s="25">
        <f t="shared" si="340"/>
        <v>0</v>
      </c>
      <c r="NW115" s="25">
        <f t="shared" si="424"/>
        <v>0</v>
      </c>
      <c r="NX115" s="25">
        <f t="shared" si="425"/>
        <v>68.2</v>
      </c>
      <c r="NY115" s="25">
        <f t="shared" si="425"/>
        <v>0</v>
      </c>
      <c r="NZ115" s="25">
        <f t="shared" si="426"/>
        <v>68.2</v>
      </c>
      <c r="OA115" s="25">
        <f t="shared" si="427"/>
        <v>15.05</v>
      </c>
      <c r="OB115" s="25">
        <f t="shared" si="427"/>
        <v>0</v>
      </c>
      <c r="OC115" s="25">
        <f t="shared" si="428"/>
        <v>15.05</v>
      </c>
      <c r="OD115" s="25">
        <f t="shared" si="429"/>
        <v>68.2</v>
      </c>
      <c r="OE115" s="25">
        <f t="shared" si="429"/>
        <v>0</v>
      </c>
      <c r="OF115" s="25">
        <f t="shared" si="429"/>
        <v>68.2</v>
      </c>
      <c r="OG115" s="25">
        <f t="shared" si="341"/>
        <v>0</v>
      </c>
      <c r="OH115" s="25">
        <f t="shared" si="342"/>
        <v>0</v>
      </c>
      <c r="OI115" s="25">
        <f t="shared" si="343"/>
        <v>0</v>
      </c>
      <c r="OJ115" s="25">
        <f t="shared" si="344"/>
        <v>0</v>
      </c>
      <c r="OK115" s="25">
        <f t="shared" si="345"/>
        <v>0</v>
      </c>
      <c r="OL115" s="25">
        <f t="shared" si="346"/>
        <v>0</v>
      </c>
      <c r="OM115" s="25">
        <f t="shared" si="430"/>
        <v>0</v>
      </c>
      <c r="ON115" s="25">
        <f t="shared" si="430"/>
        <v>0</v>
      </c>
      <c r="OO115" s="25">
        <f t="shared" si="430"/>
        <v>0</v>
      </c>
      <c r="OP115" s="25">
        <f t="shared" si="347"/>
        <v>0</v>
      </c>
      <c r="OQ115" s="25">
        <f t="shared" si="348"/>
        <v>0</v>
      </c>
      <c r="OR115" s="25">
        <f t="shared" si="431"/>
        <v>0</v>
      </c>
      <c r="OS115" s="19">
        <v>537978.79</v>
      </c>
      <c r="OT115" s="19">
        <v>2370663.3199999998</v>
      </c>
    </row>
    <row r="116" spans="1:410" ht="33" customHeight="1" x14ac:dyDescent="0.25">
      <c r="A116" s="18"/>
      <c r="B116" s="18" t="s">
        <v>850</v>
      </c>
      <c r="C116" s="18">
        <v>1029.8699999999999</v>
      </c>
      <c r="D116" s="16" t="e">
        <f>_xlfn.IFNA(INDEX(#REF!,MATCH(E116,#REF!,0)),0)</f>
        <v>#REF!</v>
      </c>
      <c r="E116" s="18" t="s">
        <v>901</v>
      </c>
      <c r="F116" s="16" t="s">
        <v>765</v>
      </c>
      <c r="G116" s="16" t="s">
        <v>766</v>
      </c>
      <c r="H116" s="16" t="s">
        <v>767</v>
      </c>
      <c r="I116" s="16" t="s">
        <v>768</v>
      </c>
      <c r="J116" s="16" t="s">
        <v>769</v>
      </c>
      <c r="K116" s="16" t="s">
        <v>770</v>
      </c>
      <c r="L116" s="16" t="s">
        <v>771</v>
      </c>
      <c r="M116" s="18">
        <v>1.64</v>
      </c>
      <c r="N116" s="18">
        <v>1.94</v>
      </c>
      <c r="O116" s="18">
        <v>2.04</v>
      </c>
      <c r="P116" s="18">
        <v>2.34</v>
      </c>
      <c r="Q116" s="18">
        <v>0.1</v>
      </c>
      <c r="R116" s="18">
        <v>1.8399999999999999</v>
      </c>
      <c r="S116" s="18">
        <v>2.14</v>
      </c>
      <c r="T116" s="18">
        <v>0.2</v>
      </c>
      <c r="U116" s="18">
        <v>0</v>
      </c>
      <c r="V116" s="18">
        <v>0</v>
      </c>
      <c r="W116" s="18">
        <v>0</v>
      </c>
      <c r="X116" s="18">
        <v>1.64</v>
      </c>
      <c r="Y116" s="18">
        <v>1.9</v>
      </c>
      <c r="Z116" s="20">
        <f t="shared" si="349"/>
        <v>2.2000000000000002</v>
      </c>
      <c r="AA116" s="18">
        <v>0.22</v>
      </c>
      <c r="AB116" s="18">
        <v>0</v>
      </c>
      <c r="AC116" s="18">
        <v>0</v>
      </c>
      <c r="AD116" s="18">
        <v>0</v>
      </c>
      <c r="AE116" s="18">
        <v>0</v>
      </c>
      <c r="AF116" s="18">
        <v>0</v>
      </c>
      <c r="AG116" s="18">
        <v>1.2</v>
      </c>
      <c r="AH116" s="18">
        <v>1.5</v>
      </c>
      <c r="AI116" s="20">
        <f t="shared" si="350"/>
        <v>2.35</v>
      </c>
      <c r="AJ116" s="18">
        <v>0</v>
      </c>
      <c r="AK116" s="18">
        <v>0</v>
      </c>
      <c r="AL116" s="20">
        <f t="shared" si="351"/>
        <v>0</v>
      </c>
      <c r="AM116" s="18">
        <v>1.64</v>
      </c>
      <c r="AN116" s="18">
        <v>1.5</v>
      </c>
      <c r="AO116" s="18">
        <v>0.15</v>
      </c>
      <c r="AP116" s="18">
        <v>0.22</v>
      </c>
      <c r="AQ116" s="18">
        <v>1.64</v>
      </c>
      <c r="AR116" s="18">
        <v>1.72</v>
      </c>
      <c r="AS116" s="18">
        <v>0.12</v>
      </c>
      <c r="AT116" s="18">
        <v>0.11</v>
      </c>
      <c r="AU116" s="18">
        <v>0</v>
      </c>
      <c r="AV116" s="18">
        <v>1</v>
      </c>
      <c r="AW116" s="18">
        <v>0</v>
      </c>
      <c r="AX116" s="18">
        <v>0</v>
      </c>
      <c r="AY116" s="18">
        <v>0</v>
      </c>
      <c r="AZ116" s="18">
        <v>0</v>
      </c>
      <c r="BA116" s="18">
        <v>0</v>
      </c>
      <c r="BB116" s="18">
        <v>0</v>
      </c>
      <c r="BC116" s="18">
        <v>0</v>
      </c>
      <c r="BD116" s="18">
        <v>0</v>
      </c>
      <c r="BE116" s="18">
        <v>2</v>
      </c>
      <c r="BF116" s="18">
        <v>0</v>
      </c>
      <c r="BG116" s="18">
        <v>0</v>
      </c>
      <c r="BH116" s="18">
        <v>0</v>
      </c>
      <c r="BI116" s="18">
        <v>0</v>
      </c>
      <c r="BJ116" s="18">
        <v>0</v>
      </c>
      <c r="BK116" s="18">
        <v>0</v>
      </c>
      <c r="BL116" s="18">
        <v>0</v>
      </c>
      <c r="BM116" s="18">
        <v>0</v>
      </c>
      <c r="BN116" s="18">
        <v>0</v>
      </c>
      <c r="BO116" s="18">
        <v>0</v>
      </c>
      <c r="BP116" s="18">
        <v>0</v>
      </c>
      <c r="BQ116" s="18">
        <v>0</v>
      </c>
      <c r="BR116" s="18">
        <v>0</v>
      </c>
      <c r="BS116" s="18">
        <v>0</v>
      </c>
      <c r="BT116" s="18">
        <v>0</v>
      </c>
      <c r="BU116" s="18">
        <v>0</v>
      </c>
      <c r="BV116" s="18">
        <v>0</v>
      </c>
      <c r="BW116" s="18">
        <v>0</v>
      </c>
      <c r="BX116" s="18">
        <v>0</v>
      </c>
      <c r="BY116" s="18">
        <v>0</v>
      </c>
      <c r="BZ116" s="18">
        <v>0</v>
      </c>
      <c r="CA116" s="16" t="e">
        <f>_xlfn.IFNA(IF(RIGHT(D116,2)="=G",0,INDEX(#REF!,MATCH(E116,#REF!,0))),0)</f>
        <v>#REF!</v>
      </c>
      <c r="CB116" s="16" t="s">
        <v>776</v>
      </c>
      <c r="CC116" s="18">
        <v>0</v>
      </c>
      <c r="CD116" s="18">
        <v>0</v>
      </c>
      <c r="CE116" s="18">
        <v>1.4</v>
      </c>
      <c r="CF116" s="18">
        <v>0.85</v>
      </c>
      <c r="CG116" s="18">
        <v>0.12</v>
      </c>
      <c r="CH116" s="18">
        <v>2</v>
      </c>
      <c r="CI116" s="16" t="s">
        <v>98</v>
      </c>
      <c r="CJ116" s="18">
        <v>0</v>
      </c>
      <c r="CK116" s="20">
        <f t="shared" si="217"/>
        <v>1.88</v>
      </c>
      <c r="CL116" s="20">
        <f t="shared" si="352"/>
        <v>1.88</v>
      </c>
      <c r="CM116" s="18">
        <v>19.8</v>
      </c>
      <c r="CN116" s="18">
        <v>24.99</v>
      </c>
      <c r="CO116" s="18">
        <v>24.151</v>
      </c>
      <c r="CP116" s="22">
        <f t="shared" si="218"/>
        <v>24.15</v>
      </c>
      <c r="CQ116" s="22">
        <f t="shared" si="219"/>
        <v>22.27</v>
      </c>
      <c r="CR116" s="22">
        <f t="shared" si="353"/>
        <v>1.88</v>
      </c>
      <c r="CS116" s="22">
        <f t="shared" si="220"/>
        <v>22.37</v>
      </c>
      <c r="CT116" s="22">
        <f t="shared" si="221"/>
        <v>22.57</v>
      </c>
      <c r="CU116" s="18">
        <v>22.57</v>
      </c>
      <c r="CV116" s="22">
        <f t="shared" si="354"/>
        <v>2.2000000000000002</v>
      </c>
      <c r="CW116" s="22">
        <f t="shared" si="222"/>
        <v>0</v>
      </c>
      <c r="CX116" s="22">
        <f t="shared" si="223"/>
        <v>0</v>
      </c>
      <c r="CY116" s="22">
        <f t="shared" si="224"/>
        <v>24.72</v>
      </c>
      <c r="CZ116" s="22">
        <f t="shared" si="225"/>
        <v>24.87</v>
      </c>
      <c r="DA116" s="18">
        <v>24.99</v>
      </c>
      <c r="DB116" s="20">
        <f t="shared" si="355"/>
        <v>2.72</v>
      </c>
      <c r="DC116" s="20">
        <f t="shared" si="356"/>
        <v>0.84</v>
      </c>
      <c r="DD116" s="20">
        <f t="shared" si="357"/>
        <v>1.8800000000000003</v>
      </c>
      <c r="DE116" s="20">
        <f t="shared" si="226"/>
        <v>0.1</v>
      </c>
      <c r="DF116" s="20">
        <f t="shared" si="227"/>
        <v>0.2</v>
      </c>
      <c r="DG116" s="20">
        <f t="shared" si="228"/>
        <v>1.58</v>
      </c>
      <c r="DH116" s="20">
        <f t="shared" si="229"/>
        <v>0</v>
      </c>
      <c r="DI116" s="20">
        <f t="shared" si="230"/>
        <v>0</v>
      </c>
      <c r="DJ116" s="20">
        <f t="shared" si="231"/>
        <v>0</v>
      </c>
      <c r="DK116" s="20">
        <f t="shared" si="358"/>
        <v>1.8800000000000001</v>
      </c>
      <c r="DL116" s="20">
        <f t="shared" si="359"/>
        <v>0</v>
      </c>
      <c r="DM116" s="20">
        <f t="shared" si="360"/>
        <v>0</v>
      </c>
      <c r="DN116" s="20">
        <f t="shared" si="361"/>
        <v>0</v>
      </c>
      <c r="DO116" s="18">
        <v>2.54</v>
      </c>
      <c r="DP116" s="18">
        <v>0</v>
      </c>
      <c r="DQ116" s="18">
        <v>1</v>
      </c>
      <c r="DR116" s="18">
        <v>1</v>
      </c>
      <c r="DS116" s="25">
        <f t="shared" si="362"/>
        <v>2.54</v>
      </c>
      <c r="DT116" s="25">
        <f t="shared" si="363"/>
        <v>0</v>
      </c>
      <c r="DU116" s="25">
        <f t="shared" si="364"/>
        <v>4.78</v>
      </c>
      <c r="DV116" s="25">
        <f t="shared" si="365"/>
        <v>0</v>
      </c>
      <c r="DW116" s="25">
        <f t="shared" si="366"/>
        <v>4.78</v>
      </c>
      <c r="DX116" s="25">
        <f t="shared" si="367"/>
        <v>9.75</v>
      </c>
      <c r="DY116" s="25">
        <f t="shared" si="368"/>
        <v>0</v>
      </c>
      <c r="DZ116" s="25">
        <f t="shared" si="369"/>
        <v>9.75</v>
      </c>
      <c r="EA116" s="25">
        <f t="shared" si="370"/>
        <v>6.29</v>
      </c>
      <c r="EB116" s="25">
        <f t="shared" si="371"/>
        <v>0</v>
      </c>
      <c r="EC116" s="25">
        <f t="shared" si="372"/>
        <v>6.29</v>
      </c>
      <c r="ED116" s="25">
        <f t="shared" si="373"/>
        <v>3.46</v>
      </c>
      <c r="EE116" s="25">
        <f t="shared" si="373"/>
        <v>0</v>
      </c>
      <c r="EF116" s="25">
        <f t="shared" si="374"/>
        <v>3.46</v>
      </c>
      <c r="EG116" s="25">
        <f t="shared" si="375"/>
        <v>6.29</v>
      </c>
      <c r="EH116" s="25">
        <f t="shared" si="375"/>
        <v>0</v>
      </c>
      <c r="EI116" s="25">
        <f t="shared" si="376"/>
        <v>6.29</v>
      </c>
      <c r="EJ116" s="18">
        <v>1029.8699999999999</v>
      </c>
      <c r="EK116" s="18">
        <v>991.17</v>
      </c>
      <c r="EL116" s="18" t="s">
        <v>901</v>
      </c>
      <c r="EM116" s="18" t="s">
        <v>902</v>
      </c>
      <c r="EN116" s="16" t="s">
        <v>774</v>
      </c>
      <c r="EO116" s="16" t="s">
        <v>132</v>
      </c>
      <c r="EP116" s="16" t="e">
        <f>IF(OR(EN116="Cống tròn",EN116="Cống hộp",EN116="Ống nhựa"),INDEX(#REF!,MATCH(E116,#REF!,0)),IF(OR(EN116="Rãnh xây",EN116="Rãnh bê tông"),INDEX(#REF!,MATCH(E116,#REF!,0)),0))</f>
        <v>#REF!</v>
      </c>
      <c r="EQ116" s="18">
        <v>37.499999999999929</v>
      </c>
      <c r="ER116" s="18">
        <v>1</v>
      </c>
      <c r="ES116" s="25">
        <f t="shared" si="377"/>
        <v>37</v>
      </c>
      <c r="ET116" s="1" t="e">
        <f>_xlfn.IFNA(IF(EN116="Cống tròn",INDEX(#REF!,MATCH(E116,#REF!,0)),IF(EN116="Cống hộp",INDEX(#REF!,MATCH(E116,#REF!,0)),EU116&amp;" ,"&amp;EV116)),0)</f>
        <v>#REF!</v>
      </c>
      <c r="EU116" s="16" t="s">
        <v>769</v>
      </c>
      <c r="EV116" s="16" t="s">
        <v>775</v>
      </c>
      <c r="EW116" s="16" t="e">
        <f>_xlfn.IFNA(INDEX(#REF!,MATCH(E116,#REF!,0)),0)</f>
        <v>#REF!</v>
      </c>
      <c r="EX116" s="16"/>
      <c r="EY116" s="18">
        <v>0</v>
      </c>
      <c r="EZ116" s="18">
        <v>0</v>
      </c>
      <c r="FA116" s="18">
        <v>0</v>
      </c>
      <c r="FB116" s="19">
        <v>0</v>
      </c>
      <c r="FC116" s="19">
        <v>0</v>
      </c>
      <c r="FD116" s="25">
        <f t="shared" si="232"/>
        <v>0</v>
      </c>
      <c r="FE116" s="25">
        <f t="shared" si="378"/>
        <v>0</v>
      </c>
      <c r="FF116" s="18">
        <v>0.1</v>
      </c>
      <c r="FG116" s="18">
        <v>2</v>
      </c>
      <c r="FH116" s="18">
        <v>1</v>
      </c>
      <c r="FI116" s="25">
        <f t="shared" si="379"/>
        <v>1.2</v>
      </c>
      <c r="FJ116" s="18">
        <v>0</v>
      </c>
      <c r="FK116" s="18">
        <v>0</v>
      </c>
      <c r="FL116" s="18">
        <v>0.2</v>
      </c>
      <c r="FM116" s="18">
        <v>1.4</v>
      </c>
      <c r="FN116" s="18">
        <v>0</v>
      </c>
      <c r="FO116" s="25">
        <f t="shared" si="380"/>
        <v>1.4</v>
      </c>
      <c r="FP116" s="18">
        <v>1.4999999999999999E-2</v>
      </c>
      <c r="FQ116" s="18">
        <v>1</v>
      </c>
      <c r="FR116" s="25">
        <f t="shared" si="233"/>
        <v>36</v>
      </c>
      <c r="FS116" s="25">
        <f t="shared" si="234"/>
        <v>0.52500000000000002</v>
      </c>
      <c r="FT116" s="25">
        <f t="shared" si="235"/>
        <v>36.524999999999999</v>
      </c>
      <c r="FU116" s="25">
        <f t="shared" si="236"/>
        <v>-0.97499999999993037</v>
      </c>
      <c r="FV116" s="25" t="str">
        <f t="shared" si="381"/>
        <v>Thêm 01</v>
      </c>
      <c r="FW116" s="25">
        <f t="shared" si="382"/>
        <v>0.04</v>
      </c>
      <c r="FX116" s="16"/>
      <c r="FY116" s="16"/>
      <c r="FZ116" s="16"/>
      <c r="GA116" s="16"/>
      <c r="GB116" s="19">
        <v>0</v>
      </c>
      <c r="GC116" s="19">
        <v>0</v>
      </c>
      <c r="GD116" s="19">
        <v>0</v>
      </c>
      <c r="GE116" s="19">
        <v>0</v>
      </c>
      <c r="GF116" s="19">
        <v>0</v>
      </c>
      <c r="GG116" s="19">
        <v>0</v>
      </c>
      <c r="GH116" s="19">
        <v>0</v>
      </c>
      <c r="GI116" s="19">
        <v>0</v>
      </c>
      <c r="GJ116" s="19">
        <v>0</v>
      </c>
      <c r="GK116" s="19">
        <v>0</v>
      </c>
      <c r="GL116" s="25">
        <f t="shared" si="237"/>
        <v>0</v>
      </c>
      <c r="GM116" s="25">
        <f t="shared" si="383"/>
        <v>0</v>
      </c>
      <c r="GN116" s="19">
        <v>0</v>
      </c>
      <c r="GO116" s="19">
        <v>0</v>
      </c>
      <c r="GP116" s="19">
        <v>0</v>
      </c>
      <c r="GQ116" s="19">
        <v>0</v>
      </c>
      <c r="GR116" s="1" t="e">
        <f>_xlfn.IFNA(INDEX(#REF!,MATCH(E116,#REF!,0)),0)</f>
        <v>#REF!</v>
      </c>
      <c r="GS116" s="16"/>
      <c r="GT116" s="18">
        <v>0</v>
      </c>
      <c r="GU116" s="18">
        <v>0</v>
      </c>
      <c r="GV116" s="18">
        <v>0</v>
      </c>
      <c r="GW116" s="18">
        <v>0</v>
      </c>
      <c r="GX116" s="25">
        <f t="shared" si="238"/>
        <v>0</v>
      </c>
      <c r="GY116" s="25">
        <f t="shared" si="239"/>
        <v>0</v>
      </c>
      <c r="GZ116" s="25">
        <f t="shared" si="384"/>
        <v>0</v>
      </c>
      <c r="HA116" s="1" t="e" cm="1">
        <f t="array" ref="HA116">INDEX(#REF!,MATCH(EJ116&amp;EK116&amp;HD116&amp;HE116&amp;HF116,#REF!&amp;#REF!&amp;#REF!&amp;#REF!&amp;#REF!,0))</f>
        <v>#REF!</v>
      </c>
      <c r="HB116" s="16"/>
      <c r="HC116" s="25">
        <f t="shared" si="385"/>
        <v>0</v>
      </c>
      <c r="HD116" s="18">
        <v>0</v>
      </c>
      <c r="HE116" s="18">
        <v>0</v>
      </c>
      <c r="HF116" s="18">
        <v>0</v>
      </c>
      <c r="HG116" s="1" t="e" cm="1">
        <f t="array" ref="HG116">INDEX(#REF!,MATCH(EJ116&amp;EK116&amp;HJ116&amp;HK116&amp;HL116,#REF!&amp;#REF!&amp;#REF!&amp;#REF!&amp;#REF!,0))</f>
        <v>#REF!</v>
      </c>
      <c r="HH116" s="16"/>
      <c r="HI116" s="25">
        <f t="shared" si="386"/>
        <v>0</v>
      </c>
      <c r="HJ116" s="25">
        <f t="shared" si="387"/>
        <v>0</v>
      </c>
      <c r="HK116" s="19">
        <v>0</v>
      </c>
      <c r="HL116" s="19">
        <v>0</v>
      </c>
      <c r="HM116" s="18">
        <v>0.01</v>
      </c>
      <c r="HN116" s="18">
        <v>1</v>
      </c>
      <c r="HO116" s="25">
        <f t="shared" si="388"/>
        <v>0</v>
      </c>
      <c r="HP116" s="25">
        <f t="shared" si="389"/>
        <v>0</v>
      </c>
      <c r="HQ116" s="25">
        <f t="shared" si="390"/>
        <v>0</v>
      </c>
      <c r="HR116" s="25">
        <f t="shared" si="391"/>
        <v>0</v>
      </c>
      <c r="HS116" s="25">
        <f t="shared" si="392"/>
        <v>0</v>
      </c>
      <c r="HT116" s="19">
        <v>0</v>
      </c>
      <c r="HU116" s="19">
        <v>0</v>
      </c>
      <c r="HV116" s="19">
        <v>0</v>
      </c>
      <c r="HW116" s="25">
        <f t="shared" si="393"/>
        <v>0</v>
      </c>
      <c r="HX116" s="19">
        <v>0</v>
      </c>
      <c r="HY116" s="19">
        <v>0</v>
      </c>
      <c r="HZ116" s="18">
        <v>24.15</v>
      </c>
      <c r="IA116" s="20">
        <f>ROUND(IF(EN116="Cống tròn",IF(EN116="Cống tròn",IF(EU116="Không có móng",IQ116-FF116,IF(EU116="Đế",IP116-FN116,IF(OR(EU116="Móng bê tông",EU116="Móng bê tông kết hợp đế"),II116-FJ116,0))),0),IF(EN116="Cống hộp",IF(AND(EN116="Cống hộp",EU116="Không có móng"),IQ116-GF116,IF(AND(EN116="Cống hộp",EU116="Móng bê tông"),IJ116-GB116,0)),IF(OR(EN116="Rãnh xây",EN116="Rãnh bê tông"),IF(OR(EN116="Rãnh xây",EN116="Rãnh bê tông"),IK116-GB116,0),IF(EN116="Ống nhựa",IF(AND(EN116="Ống nhựa",EU116="Không đắp cát"),IQ116-HT116,IF(AND(EN116="Ống nhựa",EU116="Đắp cát"),IH116-HX116,0)),IF(EN116="Rãnh thang",IF(EN116="Rãnh thang",IF(EU116="Móng bê tông",#REF!-#REF!,IQ116),0),0))))),2)</f>
        <v>22.57</v>
      </c>
      <c r="IB116" s="20">
        <f t="shared" si="394"/>
        <v>1.5799999999999983</v>
      </c>
      <c r="IC116" s="20">
        <f t="shared" si="240"/>
        <v>22.57</v>
      </c>
      <c r="ID116" s="20">
        <f t="shared" si="241"/>
        <v>0</v>
      </c>
      <c r="IE116" s="20">
        <f t="shared" si="242"/>
        <v>0</v>
      </c>
      <c r="IF116" s="20">
        <f t="shared" si="243"/>
        <v>0</v>
      </c>
      <c r="IG116" s="20">
        <f>IF(EN116="Rãnh thang",IF(AND(EN116="Rãnh thang",EU116="Móng bê tông"),IQ116-#REF!,0),IF(EN116="Ống nhựa",IF(AND(EN116="Ống nhựa",EU116="Đắp cát"),IQ116-HT116,0),IF(EN116="Cống tròn",IF(EN116="Cống tròn",IF(OR(EU116="Móng bê tông",EU116="Móng bê tông kết hợp đế"),IM116-FL116,0),0),IF(EN116="Cống hộp",IF(AND(EN116="Cống hộp",EU116="Móng bê tông"),IN116-GD116,0),IF(OR(EN116="Rãnh xây",EN116="Rãnh bê tông"),IF(AND(EN116="Rãnh xây",EU116="Móng bê tông"),IO116-GD116,IF(AND(EN116="Rãnh bê tông",EU116="Móng bê tông"),IO116-GD116,0)),0)))))</f>
        <v>22.57</v>
      </c>
      <c r="IH116" s="20">
        <f t="shared" si="244"/>
        <v>0</v>
      </c>
      <c r="II116" s="20">
        <f t="shared" si="245"/>
        <v>22.57</v>
      </c>
      <c r="IJ116" s="20">
        <f t="shared" si="246"/>
        <v>0</v>
      </c>
      <c r="IK116" s="20">
        <f t="shared" si="247"/>
        <v>0</v>
      </c>
      <c r="IL116" s="20">
        <f t="shared" si="248"/>
        <v>22.77</v>
      </c>
      <c r="IM116" s="20">
        <f t="shared" si="249"/>
        <v>22.77</v>
      </c>
      <c r="IN116" s="20">
        <f t="shared" si="250"/>
        <v>0</v>
      </c>
      <c r="IO116" s="20">
        <f t="shared" si="251"/>
        <v>0</v>
      </c>
      <c r="IP116" s="20">
        <f t="shared" si="252"/>
        <v>0</v>
      </c>
      <c r="IQ116" s="18">
        <v>22.87</v>
      </c>
      <c r="IR116" s="25">
        <f t="shared" si="395"/>
        <v>0</v>
      </c>
      <c r="IS116" s="25">
        <f t="shared" si="253"/>
        <v>0</v>
      </c>
      <c r="IT116" s="25">
        <f t="shared" si="254"/>
        <v>0</v>
      </c>
      <c r="IU116" s="25">
        <f>ROUND(IF(EN116="Cống tròn",IF(EN116="Cống tròn",IV116+FF116,0),IF(EN116="Cống hộp",IF(EN116="Cống hộp",IV116+GP116,0),IF(OR(EN116="Rãnh xây",EN116="Rãnh bê tông"),IF(OR(EN116="Rãnh xây",EN116="Rãnh bê tông"),IV116+GP116,0),IF(EN116="ống nhựa",IF(EN116="Ống nhựa",IV116+HT116,0),IF(EN116="Rãnh thang",IF(EN116="Rãnh thang",IQ116+#REF!,0),0))))),2)</f>
        <v>23.88</v>
      </c>
      <c r="IV116" s="18">
        <v>23.78</v>
      </c>
      <c r="IW116" s="25">
        <f t="shared" si="255"/>
        <v>23.88</v>
      </c>
      <c r="IX116" s="25">
        <f t="shared" si="256"/>
        <v>0</v>
      </c>
      <c r="IY116" s="25">
        <f t="shared" si="257"/>
        <v>0</v>
      </c>
      <c r="IZ116" s="25">
        <f t="shared" si="258"/>
        <v>0</v>
      </c>
      <c r="JA116" s="25">
        <f t="shared" si="259"/>
        <v>0</v>
      </c>
      <c r="JB116" s="18">
        <v>24.05</v>
      </c>
      <c r="JC116" s="20">
        <f>ROUND(IF(EN116="Cống tròn",IF(EN116="Cống tròn",IF(EU116="Không có móng",JS116-FF116,IF(EU116="Đế",JR116-FN116,IF(OR(EU116="Móng bê tông",EU116="Móng bê tông kết hợp đế"),JK116-FJ116,0))),0),IF(EN116="Cống hộp",IF(AND(EN116="Cống hộp",EU116="Không có móng"),JS116-GF116,IF(AND(EN116="Cống hộp",EU116="Móng bê tông"),JL116-GB116,0)),IF(OR(EN116="Rãnh xây",EN116="Rãnh bê tông"),IF(OR(EN116="Rãnh xây",EN116="Rãnh bê tông"),JM116-GB116,0),IF(EN116="Ống nhựa",IF(AND(EN116="Ống nhựa",EU116="Không đắp cát"),JS116-HT116,IF(AND(EN116="Ống nhựa",EU116="Đắp cát"),JJ116-HX116,0)),IF(EN116="Rãnh thang",IF(EN116="Rãnh thang",IF(EU116="Móng bê tông",#REF!-#REF!,JS116),0),0))))),2)</f>
        <v>22.48</v>
      </c>
      <c r="JD116" s="20">
        <f t="shared" si="396"/>
        <v>1.5700000000000003</v>
      </c>
      <c r="JE116" s="20">
        <f t="shared" si="260"/>
        <v>22.48</v>
      </c>
      <c r="JF116" s="20">
        <f t="shared" si="261"/>
        <v>0</v>
      </c>
      <c r="JG116" s="20">
        <f t="shared" si="262"/>
        <v>0</v>
      </c>
      <c r="JH116" s="20">
        <f t="shared" si="263"/>
        <v>0</v>
      </c>
      <c r="JI116" s="20">
        <f>IF(EN116="Rãnh thang",IF(AND(EN116="Rãnh thang",EU116="Móng bê tông"),JS116-#REF!,0),IF(EN116="Ống nhựa",IF(AND(EN116="Ống nhựa",EU116="Đắp cát"),JS116-HT116,0),IF(EN116="Cống tròn",IF(EN116="Cống tròn",IF(OR(EU116="Móng bê tông",EU116="Móng bê tông kết hợp đế"),JO116-FL116,0),0),IF(EN116="Cống hộp",IF(AND(EN116="Cống hộp",EU116="Móng bê tông"),JP116-GD116,0),IF(OR(EN116="Rãnh xây",EN116="Rãnh bê tông"),IF(AND(EN116="Rãnh xây",EU116="Móng bê tông"),JQ116-GD116,IF(AND(EN116="Rãnh bê tông",EU116="Móng bê tông"),JQ116-GD116,0)),0)))))</f>
        <v>22.48</v>
      </c>
      <c r="JJ116" s="20">
        <f t="shared" si="264"/>
        <v>0</v>
      </c>
      <c r="JK116" s="20">
        <f t="shared" si="265"/>
        <v>22.48</v>
      </c>
      <c r="JL116" s="20">
        <f t="shared" si="266"/>
        <v>0</v>
      </c>
      <c r="JM116" s="20">
        <f t="shared" si="267"/>
        <v>0</v>
      </c>
      <c r="JN116" s="20">
        <f t="shared" si="268"/>
        <v>22.68</v>
      </c>
      <c r="JO116" s="20">
        <f t="shared" si="269"/>
        <v>22.68</v>
      </c>
      <c r="JP116" s="20">
        <f t="shared" si="270"/>
        <v>0</v>
      </c>
      <c r="JQ116" s="20">
        <f t="shared" si="271"/>
        <v>0</v>
      </c>
      <c r="JR116" s="20">
        <f t="shared" si="272"/>
        <v>0</v>
      </c>
      <c r="JS116" s="26">
        <v>22.78</v>
      </c>
      <c r="JT116" s="25">
        <f t="shared" si="397"/>
        <v>0</v>
      </c>
      <c r="JU116" s="25">
        <f t="shared" si="273"/>
        <v>0</v>
      </c>
      <c r="JV116" s="25">
        <f t="shared" si="274"/>
        <v>0</v>
      </c>
      <c r="JW116" s="25">
        <f>ROUND(IF(EN116="Cống tròn",IF(EN116="Cống tròn",JX116+FF116,0),IF(EN116="Cống hộp",IF(EN116="Cống hộp",JX116+GP116,0),IF(OR(EN116="Rãnh xây",EN116="Rãnh bê tông"),IF(OR(EN116="Rãnh xây",EN116="Rãnh bê tông"),JX116+GP116,0),IF(EN116="ống nhựa",IF(EN116="Ống nhựa",JX116+HT116,0),IF(EN116="Rãnh thang",IF(EN116="Rãnh thang",JS116+#REF!,0),0))))),2)</f>
        <v>23.88</v>
      </c>
      <c r="JX116" s="27">
        <v>23.78</v>
      </c>
      <c r="JY116" s="25">
        <f t="shared" si="275"/>
        <v>23.88</v>
      </c>
      <c r="JZ116" s="25">
        <f t="shared" si="276"/>
        <v>0</v>
      </c>
      <c r="KA116" s="25">
        <f t="shared" si="277"/>
        <v>0</v>
      </c>
      <c r="KB116" s="25">
        <f t="shared" si="278"/>
        <v>0</v>
      </c>
      <c r="KC116" s="25">
        <f t="shared" si="279"/>
        <v>0</v>
      </c>
      <c r="KD116" s="28" t="s">
        <v>98</v>
      </c>
      <c r="KE116" s="27">
        <v>0</v>
      </c>
      <c r="KF116" s="25">
        <f t="shared" si="280"/>
        <v>1.5799999999999983</v>
      </c>
      <c r="KG116" s="25">
        <f t="shared" si="398"/>
        <v>1.5799999999999983</v>
      </c>
      <c r="KH116" s="27">
        <v>0</v>
      </c>
      <c r="KI116" s="25">
        <f t="shared" si="281"/>
        <v>1.5700000000000003</v>
      </c>
      <c r="KJ116" s="25">
        <f t="shared" si="399"/>
        <v>1.5700000000000003</v>
      </c>
      <c r="KK116" s="25">
        <f t="shared" si="282"/>
        <v>0</v>
      </c>
      <c r="KL116" s="25">
        <f t="shared" si="283"/>
        <v>0</v>
      </c>
      <c r="KM116" s="25">
        <f t="shared" si="400"/>
        <v>0</v>
      </c>
      <c r="KN116" s="25">
        <f t="shared" si="284"/>
        <v>0</v>
      </c>
      <c r="KO116" s="25">
        <f t="shared" si="285"/>
        <v>0</v>
      </c>
      <c r="KP116" s="25">
        <f t="shared" si="401"/>
        <v>0</v>
      </c>
      <c r="KQ116" s="25">
        <f t="shared" si="286"/>
        <v>0.2</v>
      </c>
      <c r="KR116" s="25">
        <f t="shared" si="287"/>
        <v>0.2</v>
      </c>
      <c r="KS116" s="25">
        <f t="shared" si="402"/>
        <v>0.2</v>
      </c>
      <c r="KT116" s="25">
        <f t="shared" si="288"/>
        <v>0</v>
      </c>
      <c r="KU116" s="25">
        <f t="shared" si="289"/>
        <v>0</v>
      </c>
      <c r="KV116" s="25">
        <f t="shared" si="403"/>
        <v>0</v>
      </c>
      <c r="KW116" s="25">
        <f t="shared" si="290"/>
        <v>0</v>
      </c>
      <c r="KX116" s="25">
        <f t="shared" si="291"/>
        <v>0</v>
      </c>
      <c r="KY116" s="25">
        <f t="shared" si="404"/>
        <v>0</v>
      </c>
      <c r="KZ116" s="25">
        <f t="shared" si="292"/>
        <v>0</v>
      </c>
      <c r="LA116" s="25">
        <f t="shared" si="293"/>
        <v>0</v>
      </c>
      <c r="LB116" s="25">
        <f t="shared" si="405"/>
        <v>0</v>
      </c>
      <c r="LC116" s="25">
        <f t="shared" si="294"/>
        <v>1.4</v>
      </c>
      <c r="LD116" s="25">
        <f t="shared" si="295"/>
        <v>1.4</v>
      </c>
      <c r="LE116" s="25">
        <f t="shared" si="406"/>
        <v>1.4</v>
      </c>
      <c r="LF116" s="25">
        <f t="shared" si="296"/>
        <v>0</v>
      </c>
      <c r="LG116" s="25">
        <f t="shared" si="297"/>
        <v>0</v>
      </c>
      <c r="LH116" s="25">
        <f t="shared" si="407"/>
        <v>0</v>
      </c>
      <c r="LI116" s="25">
        <f t="shared" si="298"/>
        <v>0</v>
      </c>
      <c r="LJ116" s="25">
        <f t="shared" si="299"/>
        <v>0</v>
      </c>
      <c r="LK116" s="25">
        <f t="shared" si="408"/>
        <v>0</v>
      </c>
      <c r="LL116" s="25">
        <f t="shared" si="300"/>
        <v>0</v>
      </c>
      <c r="LM116" s="25">
        <f t="shared" si="301"/>
        <v>0</v>
      </c>
      <c r="LN116" s="25">
        <f t="shared" si="409"/>
        <v>0</v>
      </c>
      <c r="LO116" s="25">
        <f t="shared" si="302"/>
        <v>0</v>
      </c>
      <c r="LP116" s="25">
        <f t="shared" si="303"/>
        <v>0</v>
      </c>
      <c r="LQ116" s="25">
        <f t="shared" si="410"/>
        <v>0</v>
      </c>
      <c r="LR116" s="25">
        <f t="shared" si="304"/>
        <v>0</v>
      </c>
      <c r="LS116" s="25">
        <f t="shared" si="305"/>
        <v>0</v>
      </c>
      <c r="LT116" s="25">
        <f t="shared" si="411"/>
        <v>0</v>
      </c>
      <c r="LU116" s="25">
        <f t="shared" si="306"/>
        <v>0</v>
      </c>
      <c r="LV116" s="25">
        <f t="shared" si="307"/>
        <v>0</v>
      </c>
      <c r="LW116" s="25">
        <f t="shared" si="412"/>
        <v>0</v>
      </c>
      <c r="LX116" s="25">
        <f t="shared" si="308"/>
        <v>0</v>
      </c>
      <c r="LY116" s="25">
        <f t="shared" si="309"/>
        <v>0</v>
      </c>
      <c r="LZ116" s="25">
        <f t="shared" si="413"/>
        <v>0</v>
      </c>
      <c r="MA116" s="25">
        <f t="shared" si="310"/>
        <v>0</v>
      </c>
      <c r="MB116" s="25">
        <f t="shared" si="311"/>
        <v>0</v>
      </c>
      <c r="MC116" s="25">
        <f t="shared" si="414"/>
        <v>0</v>
      </c>
      <c r="MD116" s="25">
        <f t="shared" si="312"/>
        <v>0</v>
      </c>
      <c r="ME116" s="25">
        <f t="shared" si="313"/>
        <v>0</v>
      </c>
      <c r="MF116" s="25">
        <f t="shared" si="415"/>
        <v>0</v>
      </c>
      <c r="MG116" s="25">
        <f t="shared" si="314"/>
        <v>0</v>
      </c>
      <c r="MH116" s="25">
        <f t="shared" si="315"/>
        <v>0</v>
      </c>
      <c r="MI116" s="25">
        <f t="shared" si="416"/>
        <v>0</v>
      </c>
      <c r="MJ116" s="25">
        <f t="shared" si="316"/>
        <v>0</v>
      </c>
      <c r="MK116" s="25">
        <f t="shared" si="317"/>
        <v>0</v>
      </c>
      <c r="ML116" s="25">
        <f t="shared" si="417"/>
        <v>0</v>
      </c>
      <c r="MM116" s="25">
        <f t="shared" si="318"/>
        <v>0</v>
      </c>
      <c r="MN116" s="25">
        <f t="shared" si="319"/>
        <v>0</v>
      </c>
      <c r="MO116" s="25">
        <f t="shared" si="418"/>
        <v>0</v>
      </c>
      <c r="MP116" s="25">
        <f t="shared" si="320"/>
        <v>0</v>
      </c>
      <c r="MQ116" s="25">
        <f t="shared" si="321"/>
        <v>0</v>
      </c>
      <c r="MR116" s="25">
        <f t="shared" si="419"/>
        <v>0</v>
      </c>
      <c r="MS116" s="29">
        <v>1.4</v>
      </c>
      <c r="MT116" s="29">
        <v>0</v>
      </c>
      <c r="MU116" s="29">
        <v>1</v>
      </c>
      <c r="MV116" s="29">
        <v>1</v>
      </c>
      <c r="MW116" s="25">
        <f t="shared" si="322"/>
        <v>1.4</v>
      </c>
      <c r="MX116" s="25">
        <f t="shared" si="323"/>
        <v>2.21</v>
      </c>
      <c r="MY116" s="25">
        <f t="shared" si="324"/>
        <v>0</v>
      </c>
      <c r="MZ116" s="25">
        <f t="shared" si="325"/>
        <v>0</v>
      </c>
      <c r="NA116" s="25">
        <f t="shared" si="326"/>
        <v>1.4</v>
      </c>
      <c r="NB116" s="25">
        <f t="shared" si="327"/>
        <v>2.2000000000000002</v>
      </c>
      <c r="NC116" s="25">
        <f t="shared" si="328"/>
        <v>0</v>
      </c>
      <c r="ND116" s="25">
        <f t="shared" si="329"/>
        <v>0</v>
      </c>
      <c r="NE116" s="25">
        <f t="shared" si="420"/>
        <v>1.4</v>
      </c>
      <c r="NF116" s="25">
        <f t="shared" si="420"/>
        <v>2.2050000000000001</v>
      </c>
      <c r="NG116" s="25">
        <f t="shared" si="420"/>
        <v>0</v>
      </c>
      <c r="NH116" s="25">
        <f t="shared" si="420"/>
        <v>0</v>
      </c>
      <c r="NI116" s="25">
        <f t="shared" si="330"/>
        <v>82.69</v>
      </c>
      <c r="NJ116" s="25">
        <f t="shared" si="331"/>
        <v>0</v>
      </c>
      <c r="NK116" s="25">
        <f t="shared" si="332"/>
        <v>82.69</v>
      </c>
      <c r="NL116" s="25">
        <f t="shared" si="333"/>
        <v>68.2</v>
      </c>
      <c r="NM116" s="25">
        <f t="shared" si="334"/>
        <v>0</v>
      </c>
      <c r="NN116" s="25">
        <f t="shared" si="421"/>
        <v>68.2</v>
      </c>
      <c r="NO116" s="25">
        <f t="shared" si="335"/>
        <v>0</v>
      </c>
      <c r="NP116" s="25">
        <f t="shared" si="336"/>
        <v>0</v>
      </c>
      <c r="NQ116" s="25">
        <f t="shared" si="422"/>
        <v>0</v>
      </c>
      <c r="NR116" s="25">
        <f t="shared" si="337"/>
        <v>0</v>
      </c>
      <c r="NS116" s="25">
        <f t="shared" si="338"/>
        <v>0</v>
      </c>
      <c r="NT116" s="25">
        <f t="shared" si="423"/>
        <v>0</v>
      </c>
      <c r="NU116" s="25">
        <f t="shared" si="339"/>
        <v>0</v>
      </c>
      <c r="NV116" s="25">
        <f t="shared" si="340"/>
        <v>0</v>
      </c>
      <c r="NW116" s="25">
        <f t="shared" si="424"/>
        <v>0</v>
      </c>
      <c r="NX116" s="25">
        <f t="shared" si="425"/>
        <v>68.2</v>
      </c>
      <c r="NY116" s="25">
        <f t="shared" si="425"/>
        <v>0</v>
      </c>
      <c r="NZ116" s="25">
        <f t="shared" si="426"/>
        <v>68.2</v>
      </c>
      <c r="OA116" s="25">
        <f t="shared" si="427"/>
        <v>14.49</v>
      </c>
      <c r="OB116" s="25">
        <f t="shared" si="427"/>
        <v>0</v>
      </c>
      <c r="OC116" s="25">
        <f t="shared" si="428"/>
        <v>14.49</v>
      </c>
      <c r="OD116" s="25">
        <f t="shared" si="429"/>
        <v>68.2</v>
      </c>
      <c r="OE116" s="25">
        <f t="shared" si="429"/>
        <v>0</v>
      </c>
      <c r="OF116" s="25">
        <f t="shared" si="429"/>
        <v>68.2</v>
      </c>
      <c r="OG116" s="25">
        <f t="shared" si="341"/>
        <v>0</v>
      </c>
      <c r="OH116" s="25">
        <f t="shared" si="342"/>
        <v>0</v>
      </c>
      <c r="OI116" s="25">
        <f t="shared" si="343"/>
        <v>0</v>
      </c>
      <c r="OJ116" s="25">
        <f t="shared" si="344"/>
        <v>0</v>
      </c>
      <c r="OK116" s="25">
        <f t="shared" si="345"/>
        <v>0</v>
      </c>
      <c r="OL116" s="25">
        <f t="shared" si="346"/>
        <v>0</v>
      </c>
      <c r="OM116" s="25">
        <f t="shared" si="430"/>
        <v>0</v>
      </c>
      <c r="ON116" s="25">
        <f t="shared" si="430"/>
        <v>0</v>
      </c>
      <c r="OO116" s="25">
        <f t="shared" si="430"/>
        <v>0</v>
      </c>
      <c r="OP116" s="25">
        <f t="shared" si="347"/>
        <v>0</v>
      </c>
      <c r="OQ116" s="25">
        <f t="shared" si="348"/>
        <v>0</v>
      </c>
      <c r="OR116" s="25">
        <f t="shared" si="431"/>
        <v>0</v>
      </c>
      <c r="OS116" s="19">
        <v>538017.49</v>
      </c>
      <c r="OT116" s="19">
        <v>2370663.3199999998</v>
      </c>
    </row>
    <row r="117" spans="1:410" ht="33" customHeight="1" x14ac:dyDescent="0.25">
      <c r="A117" s="18"/>
      <c r="B117" s="18" t="s">
        <v>850</v>
      </c>
      <c r="C117" s="18">
        <v>991.17</v>
      </c>
      <c r="D117" s="16" t="e">
        <f>_xlfn.IFNA(INDEX(#REF!,MATCH(E117,#REF!,0)),0)</f>
        <v>#REF!</v>
      </c>
      <c r="E117" s="18" t="s">
        <v>902</v>
      </c>
      <c r="F117" s="16" t="s">
        <v>765</v>
      </c>
      <c r="G117" s="16" t="s">
        <v>766</v>
      </c>
      <c r="H117" s="16" t="s">
        <v>767</v>
      </c>
      <c r="I117" s="16" t="s">
        <v>768</v>
      </c>
      <c r="J117" s="16" t="s">
        <v>769</v>
      </c>
      <c r="K117" s="16" t="s">
        <v>770</v>
      </c>
      <c r="L117" s="16" t="s">
        <v>771</v>
      </c>
      <c r="M117" s="18">
        <v>1.64</v>
      </c>
      <c r="N117" s="18">
        <v>1.94</v>
      </c>
      <c r="O117" s="18">
        <v>2.04</v>
      </c>
      <c r="P117" s="18">
        <v>2.34</v>
      </c>
      <c r="Q117" s="18">
        <v>0.1</v>
      </c>
      <c r="R117" s="18">
        <v>1.8399999999999999</v>
      </c>
      <c r="S117" s="18">
        <v>2.14</v>
      </c>
      <c r="T117" s="18">
        <v>0.2</v>
      </c>
      <c r="U117" s="18">
        <v>0</v>
      </c>
      <c r="V117" s="18">
        <v>0</v>
      </c>
      <c r="W117" s="18">
        <v>0</v>
      </c>
      <c r="X117" s="18">
        <v>1.64</v>
      </c>
      <c r="Y117" s="18">
        <v>1.9</v>
      </c>
      <c r="Z117" s="20">
        <f t="shared" si="349"/>
        <v>2.1</v>
      </c>
      <c r="AA117" s="18">
        <v>0.22</v>
      </c>
      <c r="AB117" s="18">
        <v>0</v>
      </c>
      <c r="AC117" s="18">
        <v>0</v>
      </c>
      <c r="AD117" s="18">
        <v>0</v>
      </c>
      <c r="AE117" s="18">
        <v>0</v>
      </c>
      <c r="AF117" s="18">
        <v>0</v>
      </c>
      <c r="AG117" s="18">
        <v>1.2</v>
      </c>
      <c r="AH117" s="18">
        <v>1.5</v>
      </c>
      <c r="AI117" s="20">
        <f t="shared" si="350"/>
        <v>2.25</v>
      </c>
      <c r="AJ117" s="18">
        <v>0</v>
      </c>
      <c r="AK117" s="18">
        <v>0</v>
      </c>
      <c r="AL117" s="20">
        <f t="shared" si="351"/>
        <v>0</v>
      </c>
      <c r="AM117" s="18">
        <v>1.64</v>
      </c>
      <c r="AN117" s="18">
        <v>1.5</v>
      </c>
      <c r="AO117" s="18">
        <v>0.15</v>
      </c>
      <c r="AP117" s="18">
        <v>0.22</v>
      </c>
      <c r="AQ117" s="18">
        <v>1.64</v>
      </c>
      <c r="AR117" s="18">
        <v>1.72</v>
      </c>
      <c r="AS117" s="18">
        <v>0.12</v>
      </c>
      <c r="AT117" s="18">
        <v>0.11</v>
      </c>
      <c r="AU117" s="18">
        <v>0</v>
      </c>
      <c r="AV117" s="18">
        <v>1</v>
      </c>
      <c r="AW117" s="18">
        <v>0</v>
      </c>
      <c r="AX117" s="18">
        <v>0</v>
      </c>
      <c r="AY117" s="18">
        <v>0</v>
      </c>
      <c r="AZ117" s="18">
        <v>0</v>
      </c>
      <c r="BA117" s="18">
        <v>0</v>
      </c>
      <c r="BB117" s="18">
        <v>0</v>
      </c>
      <c r="BC117" s="18">
        <v>0</v>
      </c>
      <c r="BD117" s="18">
        <v>0</v>
      </c>
      <c r="BE117" s="18">
        <v>2</v>
      </c>
      <c r="BF117" s="18">
        <v>0</v>
      </c>
      <c r="BG117" s="18">
        <v>0</v>
      </c>
      <c r="BH117" s="18">
        <v>0</v>
      </c>
      <c r="BI117" s="18">
        <v>0</v>
      </c>
      <c r="BJ117" s="18">
        <v>0</v>
      </c>
      <c r="BK117" s="18">
        <v>0</v>
      </c>
      <c r="BL117" s="18">
        <v>0</v>
      </c>
      <c r="BM117" s="18">
        <v>0</v>
      </c>
      <c r="BN117" s="18">
        <v>0</v>
      </c>
      <c r="BO117" s="18">
        <v>0</v>
      </c>
      <c r="BP117" s="18">
        <v>0</v>
      </c>
      <c r="BQ117" s="18">
        <v>0</v>
      </c>
      <c r="BR117" s="18">
        <v>0</v>
      </c>
      <c r="BS117" s="18">
        <v>0</v>
      </c>
      <c r="BT117" s="18">
        <v>0</v>
      </c>
      <c r="BU117" s="18">
        <v>0</v>
      </c>
      <c r="BV117" s="18">
        <v>0</v>
      </c>
      <c r="BW117" s="18">
        <v>0</v>
      </c>
      <c r="BX117" s="18">
        <v>0</v>
      </c>
      <c r="BY117" s="18">
        <v>0</v>
      </c>
      <c r="BZ117" s="18">
        <v>0</v>
      </c>
      <c r="CA117" s="16" t="e">
        <f>_xlfn.IFNA(IF(RIGHT(D117,2)="=G",0,INDEX(#REF!,MATCH(E117,#REF!,0))),0)</f>
        <v>#REF!</v>
      </c>
      <c r="CB117" s="16" t="s">
        <v>776</v>
      </c>
      <c r="CC117" s="18">
        <v>0</v>
      </c>
      <c r="CD117" s="18">
        <v>0</v>
      </c>
      <c r="CE117" s="18">
        <v>1.4</v>
      </c>
      <c r="CF117" s="18">
        <v>0.85</v>
      </c>
      <c r="CG117" s="18">
        <v>0.12</v>
      </c>
      <c r="CH117" s="18">
        <v>2</v>
      </c>
      <c r="CI117" s="16" t="s">
        <v>98</v>
      </c>
      <c r="CJ117" s="18">
        <v>0</v>
      </c>
      <c r="CK117" s="20">
        <f t="shared" si="217"/>
        <v>1.87</v>
      </c>
      <c r="CL117" s="20">
        <f t="shared" si="352"/>
        <v>1.87</v>
      </c>
      <c r="CM117" s="18">
        <v>18.93</v>
      </c>
      <c r="CN117" s="18">
        <v>24.89</v>
      </c>
      <c r="CO117" s="18">
        <v>24.051000000000002</v>
      </c>
      <c r="CP117" s="22">
        <f t="shared" si="218"/>
        <v>24.05</v>
      </c>
      <c r="CQ117" s="22">
        <f t="shared" si="219"/>
        <v>22.18</v>
      </c>
      <c r="CR117" s="22">
        <f t="shared" si="353"/>
        <v>1.87</v>
      </c>
      <c r="CS117" s="22">
        <f t="shared" si="220"/>
        <v>22.28</v>
      </c>
      <c r="CT117" s="22">
        <f t="shared" si="221"/>
        <v>22.48</v>
      </c>
      <c r="CU117" s="18">
        <v>22.48</v>
      </c>
      <c r="CV117" s="22">
        <f t="shared" si="354"/>
        <v>2.1</v>
      </c>
      <c r="CW117" s="22">
        <f t="shared" si="222"/>
        <v>0</v>
      </c>
      <c r="CX117" s="22">
        <f t="shared" si="223"/>
        <v>0</v>
      </c>
      <c r="CY117" s="22">
        <f t="shared" si="224"/>
        <v>24.62</v>
      </c>
      <c r="CZ117" s="22">
        <f t="shared" si="225"/>
        <v>24.77</v>
      </c>
      <c r="DA117" s="18">
        <v>24.89</v>
      </c>
      <c r="DB117" s="20">
        <f t="shared" si="355"/>
        <v>2.71</v>
      </c>
      <c r="DC117" s="20">
        <f t="shared" si="356"/>
        <v>0.84</v>
      </c>
      <c r="DD117" s="20">
        <f t="shared" si="357"/>
        <v>1.87</v>
      </c>
      <c r="DE117" s="20">
        <f t="shared" si="226"/>
        <v>0.1</v>
      </c>
      <c r="DF117" s="20">
        <f t="shared" si="227"/>
        <v>0.2</v>
      </c>
      <c r="DG117" s="20">
        <f t="shared" si="228"/>
        <v>1.57</v>
      </c>
      <c r="DH117" s="20">
        <f t="shared" si="229"/>
        <v>0</v>
      </c>
      <c r="DI117" s="20">
        <f t="shared" si="230"/>
        <v>0</v>
      </c>
      <c r="DJ117" s="20">
        <f t="shared" si="231"/>
        <v>0</v>
      </c>
      <c r="DK117" s="20">
        <f t="shared" si="358"/>
        <v>1.87</v>
      </c>
      <c r="DL117" s="20">
        <f t="shared" si="359"/>
        <v>0</v>
      </c>
      <c r="DM117" s="20">
        <f t="shared" si="360"/>
        <v>0</v>
      </c>
      <c r="DN117" s="20">
        <f t="shared" si="361"/>
        <v>0</v>
      </c>
      <c r="DO117" s="18">
        <v>2.54</v>
      </c>
      <c r="DP117" s="18">
        <v>0</v>
      </c>
      <c r="DQ117" s="18">
        <v>1</v>
      </c>
      <c r="DR117" s="18">
        <v>1</v>
      </c>
      <c r="DS117" s="25">
        <f t="shared" si="362"/>
        <v>2.54</v>
      </c>
      <c r="DT117" s="25">
        <f t="shared" si="363"/>
        <v>0</v>
      </c>
      <c r="DU117" s="25">
        <f t="shared" si="364"/>
        <v>4.75</v>
      </c>
      <c r="DV117" s="25">
        <f t="shared" si="365"/>
        <v>0</v>
      </c>
      <c r="DW117" s="25">
        <f t="shared" si="366"/>
        <v>4.75</v>
      </c>
      <c r="DX117" s="25">
        <f t="shared" si="367"/>
        <v>9.69</v>
      </c>
      <c r="DY117" s="25">
        <f t="shared" si="368"/>
        <v>0</v>
      </c>
      <c r="DZ117" s="25">
        <f t="shared" si="369"/>
        <v>9.69</v>
      </c>
      <c r="EA117" s="25">
        <f t="shared" si="370"/>
        <v>6.26</v>
      </c>
      <c r="EB117" s="25">
        <f t="shared" si="371"/>
        <v>0</v>
      </c>
      <c r="EC117" s="25">
        <f t="shared" si="372"/>
        <v>6.26</v>
      </c>
      <c r="ED117" s="25">
        <f t="shared" si="373"/>
        <v>3.43</v>
      </c>
      <c r="EE117" s="25">
        <f t="shared" si="373"/>
        <v>0</v>
      </c>
      <c r="EF117" s="25">
        <f t="shared" si="374"/>
        <v>3.43</v>
      </c>
      <c r="EG117" s="25">
        <f t="shared" si="375"/>
        <v>6.26</v>
      </c>
      <c r="EH117" s="25">
        <f t="shared" si="375"/>
        <v>0</v>
      </c>
      <c r="EI117" s="25">
        <f t="shared" si="376"/>
        <v>6.26</v>
      </c>
      <c r="EJ117" s="18">
        <v>991.17</v>
      </c>
      <c r="EK117" s="18">
        <v>952.47</v>
      </c>
      <c r="EL117" s="18" t="s">
        <v>902</v>
      </c>
      <c r="EM117" s="18" t="s">
        <v>903</v>
      </c>
      <c r="EN117" s="16" t="s">
        <v>774</v>
      </c>
      <c r="EO117" s="16" t="s">
        <v>132</v>
      </c>
      <c r="EP117" s="16" t="e">
        <f>IF(OR(EN117="Cống tròn",EN117="Cống hộp",EN117="Ống nhựa"),INDEX(#REF!,MATCH(E117,#REF!,0)),IF(OR(EN117="Rãnh xây",EN117="Rãnh bê tông"),INDEX(#REF!,MATCH(E117,#REF!,0)),0))</f>
        <v>#REF!</v>
      </c>
      <c r="EQ117" s="18">
        <v>37.499999999999929</v>
      </c>
      <c r="ER117" s="18">
        <v>1</v>
      </c>
      <c r="ES117" s="25">
        <f t="shared" si="377"/>
        <v>37</v>
      </c>
      <c r="ET117" s="1" t="e">
        <f>_xlfn.IFNA(IF(EN117="Cống tròn",INDEX(#REF!,MATCH(E117,#REF!,0)),IF(EN117="Cống hộp",INDEX(#REF!,MATCH(E117,#REF!,0)),EU117&amp;" ,"&amp;EV117)),0)</f>
        <v>#REF!</v>
      </c>
      <c r="EU117" s="16" t="s">
        <v>769</v>
      </c>
      <c r="EV117" s="16" t="s">
        <v>775</v>
      </c>
      <c r="EW117" s="16" t="e">
        <f>_xlfn.IFNA(INDEX(#REF!,MATCH(E117,#REF!,0)),0)</f>
        <v>#REF!</v>
      </c>
      <c r="EX117" s="16"/>
      <c r="EY117" s="18">
        <v>0</v>
      </c>
      <c r="EZ117" s="18">
        <v>0</v>
      </c>
      <c r="FA117" s="18">
        <v>0</v>
      </c>
      <c r="FB117" s="19">
        <v>0</v>
      </c>
      <c r="FC117" s="19">
        <v>0</v>
      </c>
      <c r="FD117" s="25">
        <f t="shared" si="232"/>
        <v>0</v>
      </c>
      <c r="FE117" s="25">
        <f t="shared" si="378"/>
        <v>0</v>
      </c>
      <c r="FF117" s="18">
        <v>0.1</v>
      </c>
      <c r="FG117" s="18">
        <v>2</v>
      </c>
      <c r="FH117" s="18">
        <v>1</v>
      </c>
      <c r="FI117" s="25">
        <f t="shared" si="379"/>
        <v>1.2</v>
      </c>
      <c r="FJ117" s="18">
        <v>0</v>
      </c>
      <c r="FK117" s="18">
        <v>0</v>
      </c>
      <c r="FL117" s="18">
        <v>0.2</v>
      </c>
      <c r="FM117" s="18">
        <v>1.4</v>
      </c>
      <c r="FN117" s="18">
        <v>0</v>
      </c>
      <c r="FO117" s="25">
        <f t="shared" si="380"/>
        <v>1.4</v>
      </c>
      <c r="FP117" s="18">
        <v>1.4999999999999999E-2</v>
      </c>
      <c r="FQ117" s="18">
        <v>1</v>
      </c>
      <c r="FR117" s="25">
        <f t="shared" si="233"/>
        <v>36</v>
      </c>
      <c r="FS117" s="25">
        <f t="shared" si="234"/>
        <v>0.52500000000000002</v>
      </c>
      <c r="FT117" s="25">
        <f t="shared" si="235"/>
        <v>36.524999999999999</v>
      </c>
      <c r="FU117" s="25">
        <f t="shared" si="236"/>
        <v>-0.97499999999993037</v>
      </c>
      <c r="FV117" s="25" t="str">
        <f t="shared" si="381"/>
        <v>Thêm 01</v>
      </c>
      <c r="FW117" s="25">
        <f t="shared" si="382"/>
        <v>0.04</v>
      </c>
      <c r="FX117" s="16"/>
      <c r="FY117" s="16"/>
      <c r="FZ117" s="16"/>
      <c r="GA117" s="16"/>
      <c r="GB117" s="19">
        <v>0</v>
      </c>
      <c r="GC117" s="19">
        <v>0</v>
      </c>
      <c r="GD117" s="19">
        <v>0</v>
      </c>
      <c r="GE117" s="19">
        <v>0</v>
      </c>
      <c r="GF117" s="19">
        <v>0</v>
      </c>
      <c r="GG117" s="19">
        <v>0</v>
      </c>
      <c r="GH117" s="19">
        <v>0</v>
      </c>
      <c r="GI117" s="19">
        <v>0</v>
      </c>
      <c r="GJ117" s="19">
        <v>0</v>
      </c>
      <c r="GK117" s="19">
        <v>0</v>
      </c>
      <c r="GL117" s="25">
        <f t="shared" si="237"/>
        <v>0</v>
      </c>
      <c r="GM117" s="25">
        <f t="shared" si="383"/>
        <v>0</v>
      </c>
      <c r="GN117" s="19">
        <v>0</v>
      </c>
      <c r="GO117" s="19">
        <v>0</v>
      </c>
      <c r="GP117" s="19">
        <v>0</v>
      </c>
      <c r="GQ117" s="19">
        <v>0</v>
      </c>
      <c r="GR117" s="1" t="e">
        <f>_xlfn.IFNA(INDEX(#REF!,MATCH(E117,#REF!,0)),0)</f>
        <v>#REF!</v>
      </c>
      <c r="GS117" s="16"/>
      <c r="GT117" s="18">
        <v>0</v>
      </c>
      <c r="GU117" s="18">
        <v>0</v>
      </c>
      <c r="GV117" s="18">
        <v>0</v>
      </c>
      <c r="GW117" s="18">
        <v>0</v>
      </c>
      <c r="GX117" s="25">
        <f t="shared" si="238"/>
        <v>0</v>
      </c>
      <c r="GY117" s="25">
        <f t="shared" si="239"/>
        <v>0</v>
      </c>
      <c r="GZ117" s="25">
        <f t="shared" si="384"/>
        <v>0</v>
      </c>
      <c r="HA117" s="1" t="e" cm="1">
        <f t="array" ref="HA117">INDEX(#REF!,MATCH(EJ117&amp;EK117&amp;HD117&amp;HE117&amp;HF117,#REF!&amp;#REF!&amp;#REF!&amp;#REF!&amp;#REF!,0))</f>
        <v>#REF!</v>
      </c>
      <c r="HB117" s="16"/>
      <c r="HC117" s="25">
        <f t="shared" si="385"/>
        <v>0</v>
      </c>
      <c r="HD117" s="18">
        <v>0</v>
      </c>
      <c r="HE117" s="18">
        <v>0</v>
      </c>
      <c r="HF117" s="18">
        <v>0</v>
      </c>
      <c r="HG117" s="1" t="e" cm="1">
        <f t="array" ref="HG117">INDEX(#REF!,MATCH(EJ117&amp;EK117&amp;HJ117&amp;HK117&amp;HL117,#REF!&amp;#REF!&amp;#REF!&amp;#REF!&amp;#REF!,0))</f>
        <v>#REF!</v>
      </c>
      <c r="HH117" s="16"/>
      <c r="HI117" s="25">
        <f t="shared" si="386"/>
        <v>0</v>
      </c>
      <c r="HJ117" s="25">
        <f t="shared" si="387"/>
        <v>0</v>
      </c>
      <c r="HK117" s="19">
        <v>0</v>
      </c>
      <c r="HL117" s="19">
        <v>0</v>
      </c>
      <c r="HM117" s="18">
        <v>0.01</v>
      </c>
      <c r="HN117" s="18">
        <v>1</v>
      </c>
      <c r="HO117" s="25">
        <f t="shared" si="388"/>
        <v>0</v>
      </c>
      <c r="HP117" s="25">
        <f t="shared" si="389"/>
        <v>0</v>
      </c>
      <c r="HQ117" s="25">
        <f t="shared" si="390"/>
        <v>0</v>
      </c>
      <c r="HR117" s="25">
        <f t="shared" si="391"/>
        <v>0</v>
      </c>
      <c r="HS117" s="25">
        <f t="shared" si="392"/>
        <v>0</v>
      </c>
      <c r="HT117" s="19">
        <v>0</v>
      </c>
      <c r="HU117" s="19">
        <v>0</v>
      </c>
      <c r="HV117" s="19">
        <v>0</v>
      </c>
      <c r="HW117" s="25">
        <f t="shared" si="393"/>
        <v>0</v>
      </c>
      <c r="HX117" s="19">
        <v>0</v>
      </c>
      <c r="HY117" s="19">
        <v>0</v>
      </c>
      <c r="HZ117" s="18">
        <v>24.05</v>
      </c>
      <c r="IA117" s="20">
        <f>ROUND(IF(EN117="Cống tròn",IF(EN117="Cống tròn",IF(EU117="Không có móng",IQ117-FF117,IF(EU117="Đế",IP117-FN117,IF(OR(EU117="Móng bê tông",EU117="Móng bê tông kết hợp đế"),II117-FJ117,0))),0),IF(EN117="Cống hộp",IF(AND(EN117="Cống hộp",EU117="Không có móng"),IQ117-GF117,IF(AND(EN117="Cống hộp",EU117="Móng bê tông"),IJ117-GB117,0)),IF(OR(EN117="Rãnh xây",EN117="Rãnh bê tông"),IF(OR(EN117="Rãnh xây",EN117="Rãnh bê tông"),IK117-GB117,0),IF(EN117="Ống nhựa",IF(AND(EN117="Ống nhựa",EU117="Không đắp cát"),IQ117-HT117,IF(AND(EN117="Ống nhựa",EU117="Đắp cát"),IH117-HX117,0)),IF(EN117="Rãnh thang",IF(EN117="Rãnh thang",IF(EU117="Móng bê tông",#REF!-#REF!,IQ117),0),0))))),2)</f>
        <v>22.48</v>
      </c>
      <c r="IB117" s="20">
        <f t="shared" si="394"/>
        <v>1.5700000000000003</v>
      </c>
      <c r="IC117" s="20">
        <f t="shared" si="240"/>
        <v>22.48</v>
      </c>
      <c r="ID117" s="20">
        <f t="shared" si="241"/>
        <v>0</v>
      </c>
      <c r="IE117" s="20">
        <f t="shared" si="242"/>
        <v>0</v>
      </c>
      <c r="IF117" s="20">
        <f t="shared" si="243"/>
        <v>0</v>
      </c>
      <c r="IG117" s="20">
        <f>IF(EN117="Rãnh thang",IF(AND(EN117="Rãnh thang",EU117="Móng bê tông"),IQ117-#REF!,0),IF(EN117="Ống nhựa",IF(AND(EN117="Ống nhựa",EU117="Đắp cát"),IQ117-HT117,0),IF(EN117="Cống tròn",IF(EN117="Cống tròn",IF(OR(EU117="Móng bê tông",EU117="Móng bê tông kết hợp đế"),IM117-FL117,0),0),IF(EN117="Cống hộp",IF(AND(EN117="Cống hộp",EU117="Móng bê tông"),IN117-GD117,0),IF(OR(EN117="Rãnh xây",EN117="Rãnh bê tông"),IF(AND(EN117="Rãnh xây",EU117="Móng bê tông"),IO117-GD117,IF(AND(EN117="Rãnh bê tông",EU117="Móng bê tông"),IO117-GD117,0)),0)))))</f>
        <v>22.48</v>
      </c>
      <c r="IH117" s="20">
        <f t="shared" si="244"/>
        <v>0</v>
      </c>
      <c r="II117" s="20">
        <f t="shared" si="245"/>
        <v>22.48</v>
      </c>
      <c r="IJ117" s="20">
        <f t="shared" si="246"/>
        <v>0</v>
      </c>
      <c r="IK117" s="20">
        <f t="shared" si="247"/>
        <v>0</v>
      </c>
      <c r="IL117" s="20">
        <f t="shared" si="248"/>
        <v>22.68</v>
      </c>
      <c r="IM117" s="20">
        <f t="shared" si="249"/>
        <v>22.68</v>
      </c>
      <c r="IN117" s="20">
        <f t="shared" si="250"/>
        <v>0</v>
      </c>
      <c r="IO117" s="20">
        <f t="shared" si="251"/>
        <v>0</v>
      </c>
      <c r="IP117" s="20">
        <f t="shared" si="252"/>
        <v>0</v>
      </c>
      <c r="IQ117" s="18">
        <v>22.78</v>
      </c>
      <c r="IR117" s="25">
        <f t="shared" si="395"/>
        <v>0</v>
      </c>
      <c r="IS117" s="25">
        <f t="shared" si="253"/>
        <v>0</v>
      </c>
      <c r="IT117" s="25">
        <f t="shared" si="254"/>
        <v>0</v>
      </c>
      <c r="IU117" s="25">
        <f>ROUND(IF(EN117="Cống tròn",IF(EN117="Cống tròn",IV117+FF117,0),IF(EN117="Cống hộp",IF(EN117="Cống hộp",IV117+GP117,0),IF(OR(EN117="Rãnh xây",EN117="Rãnh bê tông"),IF(OR(EN117="Rãnh xây",EN117="Rãnh bê tông"),IV117+GP117,0),IF(EN117="ống nhựa",IF(EN117="Ống nhựa",IV117+HT117,0),IF(EN117="Rãnh thang",IF(EN117="Rãnh thang",IQ117+#REF!,0),0))))),2)</f>
        <v>23.78</v>
      </c>
      <c r="IV117" s="18">
        <v>23.68</v>
      </c>
      <c r="IW117" s="25">
        <f t="shared" si="255"/>
        <v>23.78</v>
      </c>
      <c r="IX117" s="25">
        <f t="shared" si="256"/>
        <v>0</v>
      </c>
      <c r="IY117" s="25">
        <f t="shared" si="257"/>
        <v>0</v>
      </c>
      <c r="IZ117" s="25">
        <f t="shared" si="258"/>
        <v>0</v>
      </c>
      <c r="JA117" s="25">
        <f t="shared" si="259"/>
        <v>0</v>
      </c>
      <c r="JB117" s="18">
        <v>23.94</v>
      </c>
      <c r="JC117" s="20">
        <f>ROUND(IF(EN117="Cống tròn",IF(EN117="Cống tròn",IF(EU117="Không có móng",JS117-FF117,IF(EU117="Đế",JR117-FN117,IF(OR(EU117="Móng bê tông",EU117="Móng bê tông kết hợp đế"),JK117-FJ117,0))),0),IF(EN117="Cống hộp",IF(AND(EN117="Cống hộp",EU117="Không có móng"),JS117-GF117,IF(AND(EN117="Cống hộp",EU117="Móng bê tông"),JL117-GB117,0)),IF(OR(EN117="Rãnh xây",EN117="Rãnh bê tông"),IF(OR(EN117="Rãnh xây",EN117="Rãnh bê tông"),JM117-GB117,0),IF(EN117="Ống nhựa",IF(AND(EN117="Ống nhựa",EU117="Không đắp cát"),JS117-HT117,IF(AND(EN117="Ống nhựa",EU117="Đắp cát"),JJ117-HX117,0)),IF(EN117="Rãnh thang",IF(EN117="Rãnh thang",IF(EU117="Móng bê tông",#REF!-#REF!,JS117),0),0))))),2)</f>
        <v>22.38</v>
      </c>
      <c r="JD117" s="20">
        <f t="shared" si="396"/>
        <v>1.5600000000000023</v>
      </c>
      <c r="JE117" s="20">
        <f t="shared" si="260"/>
        <v>22.38</v>
      </c>
      <c r="JF117" s="20">
        <f t="shared" si="261"/>
        <v>0</v>
      </c>
      <c r="JG117" s="20">
        <f t="shared" si="262"/>
        <v>0</v>
      </c>
      <c r="JH117" s="20">
        <f t="shared" si="263"/>
        <v>0</v>
      </c>
      <c r="JI117" s="20">
        <f>IF(EN117="Rãnh thang",IF(AND(EN117="Rãnh thang",EU117="Móng bê tông"),JS117-#REF!,0),IF(EN117="Ống nhựa",IF(AND(EN117="Ống nhựa",EU117="Đắp cát"),JS117-HT117,0),IF(EN117="Cống tròn",IF(EN117="Cống tròn",IF(OR(EU117="Móng bê tông",EU117="Móng bê tông kết hợp đế"),JO117-FL117,0),0),IF(EN117="Cống hộp",IF(AND(EN117="Cống hộp",EU117="Móng bê tông"),JP117-GD117,0),IF(OR(EN117="Rãnh xây",EN117="Rãnh bê tông"),IF(AND(EN117="Rãnh xây",EU117="Móng bê tông"),JQ117-GD117,IF(AND(EN117="Rãnh bê tông",EU117="Móng bê tông"),JQ117-GD117,0)),0)))))</f>
        <v>22.38</v>
      </c>
      <c r="JJ117" s="20">
        <f t="shared" si="264"/>
        <v>0</v>
      </c>
      <c r="JK117" s="20">
        <f t="shared" si="265"/>
        <v>22.38</v>
      </c>
      <c r="JL117" s="20">
        <f t="shared" si="266"/>
        <v>0</v>
      </c>
      <c r="JM117" s="20">
        <f t="shared" si="267"/>
        <v>0</v>
      </c>
      <c r="JN117" s="20">
        <f t="shared" si="268"/>
        <v>22.58</v>
      </c>
      <c r="JO117" s="20">
        <f t="shared" si="269"/>
        <v>22.58</v>
      </c>
      <c r="JP117" s="20">
        <f t="shared" si="270"/>
        <v>0</v>
      </c>
      <c r="JQ117" s="20">
        <f t="shared" si="271"/>
        <v>0</v>
      </c>
      <c r="JR117" s="20">
        <f t="shared" si="272"/>
        <v>0</v>
      </c>
      <c r="JS117" s="26">
        <v>22.68</v>
      </c>
      <c r="JT117" s="25">
        <f t="shared" si="397"/>
        <v>0</v>
      </c>
      <c r="JU117" s="25">
        <f t="shared" si="273"/>
        <v>0</v>
      </c>
      <c r="JV117" s="25">
        <f t="shared" si="274"/>
        <v>0</v>
      </c>
      <c r="JW117" s="25">
        <f>ROUND(IF(EN117="Cống tròn",IF(EN117="Cống tròn",JX117+FF117,0),IF(EN117="Cống hộp",IF(EN117="Cống hộp",JX117+GP117,0),IF(OR(EN117="Rãnh xây",EN117="Rãnh bê tông"),IF(OR(EN117="Rãnh xây",EN117="Rãnh bê tông"),JX117+GP117,0),IF(EN117="ống nhựa",IF(EN117="Ống nhựa",JX117+HT117,0),IF(EN117="Rãnh thang",IF(EN117="Rãnh thang",JS117+#REF!,0),0))))),2)</f>
        <v>23.78</v>
      </c>
      <c r="JX117" s="27">
        <v>23.68</v>
      </c>
      <c r="JY117" s="25">
        <f t="shared" si="275"/>
        <v>23.78</v>
      </c>
      <c r="JZ117" s="25">
        <f t="shared" si="276"/>
        <v>0</v>
      </c>
      <c r="KA117" s="25">
        <f t="shared" si="277"/>
        <v>0</v>
      </c>
      <c r="KB117" s="25">
        <f t="shared" si="278"/>
        <v>0</v>
      </c>
      <c r="KC117" s="25">
        <f t="shared" si="279"/>
        <v>0</v>
      </c>
      <c r="KD117" s="28" t="s">
        <v>98</v>
      </c>
      <c r="KE117" s="27">
        <v>0</v>
      </c>
      <c r="KF117" s="25">
        <f t="shared" si="280"/>
        <v>1.5700000000000003</v>
      </c>
      <c r="KG117" s="25">
        <f t="shared" si="398"/>
        <v>1.5700000000000003</v>
      </c>
      <c r="KH117" s="27">
        <v>0</v>
      </c>
      <c r="KI117" s="25">
        <f t="shared" si="281"/>
        <v>1.5600000000000023</v>
      </c>
      <c r="KJ117" s="25">
        <f t="shared" si="399"/>
        <v>1.5600000000000023</v>
      </c>
      <c r="KK117" s="25">
        <f t="shared" si="282"/>
        <v>0</v>
      </c>
      <c r="KL117" s="25">
        <f t="shared" si="283"/>
        <v>0</v>
      </c>
      <c r="KM117" s="25">
        <f t="shared" si="400"/>
        <v>0</v>
      </c>
      <c r="KN117" s="25">
        <f t="shared" si="284"/>
        <v>0</v>
      </c>
      <c r="KO117" s="25">
        <f t="shared" si="285"/>
        <v>0</v>
      </c>
      <c r="KP117" s="25">
        <f t="shared" si="401"/>
        <v>0</v>
      </c>
      <c r="KQ117" s="25">
        <f t="shared" si="286"/>
        <v>0.2</v>
      </c>
      <c r="KR117" s="25">
        <f t="shared" si="287"/>
        <v>0.2</v>
      </c>
      <c r="KS117" s="25">
        <f t="shared" si="402"/>
        <v>0.2</v>
      </c>
      <c r="KT117" s="25">
        <f t="shared" si="288"/>
        <v>0</v>
      </c>
      <c r="KU117" s="25">
        <f t="shared" si="289"/>
        <v>0</v>
      </c>
      <c r="KV117" s="25">
        <f t="shared" si="403"/>
        <v>0</v>
      </c>
      <c r="KW117" s="25">
        <f t="shared" si="290"/>
        <v>0</v>
      </c>
      <c r="KX117" s="25">
        <f t="shared" si="291"/>
        <v>0</v>
      </c>
      <c r="KY117" s="25">
        <f t="shared" si="404"/>
        <v>0</v>
      </c>
      <c r="KZ117" s="25">
        <f t="shared" si="292"/>
        <v>0</v>
      </c>
      <c r="LA117" s="25">
        <f t="shared" si="293"/>
        <v>0</v>
      </c>
      <c r="LB117" s="25">
        <f t="shared" si="405"/>
        <v>0</v>
      </c>
      <c r="LC117" s="25">
        <f t="shared" si="294"/>
        <v>1.4</v>
      </c>
      <c r="LD117" s="25">
        <f t="shared" si="295"/>
        <v>1.4</v>
      </c>
      <c r="LE117" s="25">
        <f t="shared" si="406"/>
        <v>1.4</v>
      </c>
      <c r="LF117" s="25">
        <f t="shared" si="296"/>
        <v>0</v>
      </c>
      <c r="LG117" s="25">
        <f t="shared" si="297"/>
        <v>0</v>
      </c>
      <c r="LH117" s="25">
        <f t="shared" si="407"/>
        <v>0</v>
      </c>
      <c r="LI117" s="25">
        <f t="shared" si="298"/>
        <v>0</v>
      </c>
      <c r="LJ117" s="25">
        <f t="shared" si="299"/>
        <v>0</v>
      </c>
      <c r="LK117" s="25">
        <f t="shared" si="408"/>
        <v>0</v>
      </c>
      <c r="LL117" s="25">
        <f t="shared" si="300"/>
        <v>0</v>
      </c>
      <c r="LM117" s="25">
        <f t="shared" si="301"/>
        <v>0</v>
      </c>
      <c r="LN117" s="25">
        <f t="shared" si="409"/>
        <v>0</v>
      </c>
      <c r="LO117" s="25">
        <f t="shared" si="302"/>
        <v>0</v>
      </c>
      <c r="LP117" s="25">
        <f t="shared" si="303"/>
        <v>0</v>
      </c>
      <c r="LQ117" s="25">
        <f t="shared" si="410"/>
        <v>0</v>
      </c>
      <c r="LR117" s="25">
        <f t="shared" si="304"/>
        <v>0</v>
      </c>
      <c r="LS117" s="25">
        <f t="shared" si="305"/>
        <v>0</v>
      </c>
      <c r="LT117" s="25">
        <f t="shared" si="411"/>
        <v>0</v>
      </c>
      <c r="LU117" s="25">
        <f t="shared" si="306"/>
        <v>0</v>
      </c>
      <c r="LV117" s="25">
        <f t="shared" si="307"/>
        <v>0</v>
      </c>
      <c r="LW117" s="25">
        <f t="shared" si="412"/>
        <v>0</v>
      </c>
      <c r="LX117" s="25">
        <f t="shared" si="308"/>
        <v>0</v>
      </c>
      <c r="LY117" s="25">
        <f t="shared" si="309"/>
        <v>0</v>
      </c>
      <c r="LZ117" s="25">
        <f t="shared" si="413"/>
        <v>0</v>
      </c>
      <c r="MA117" s="25">
        <f t="shared" si="310"/>
        <v>0</v>
      </c>
      <c r="MB117" s="25">
        <f t="shared" si="311"/>
        <v>0</v>
      </c>
      <c r="MC117" s="25">
        <f t="shared" si="414"/>
        <v>0</v>
      </c>
      <c r="MD117" s="25">
        <f t="shared" si="312"/>
        <v>0</v>
      </c>
      <c r="ME117" s="25">
        <f t="shared" si="313"/>
        <v>0</v>
      </c>
      <c r="MF117" s="25">
        <f t="shared" si="415"/>
        <v>0</v>
      </c>
      <c r="MG117" s="25">
        <f t="shared" si="314"/>
        <v>0</v>
      </c>
      <c r="MH117" s="25">
        <f t="shared" si="315"/>
        <v>0</v>
      </c>
      <c r="MI117" s="25">
        <f t="shared" si="416"/>
        <v>0</v>
      </c>
      <c r="MJ117" s="25">
        <f t="shared" si="316"/>
        <v>0</v>
      </c>
      <c r="MK117" s="25">
        <f t="shared" si="317"/>
        <v>0</v>
      </c>
      <c r="ML117" s="25">
        <f t="shared" si="417"/>
        <v>0</v>
      </c>
      <c r="MM117" s="25">
        <f t="shared" si="318"/>
        <v>0</v>
      </c>
      <c r="MN117" s="25">
        <f t="shared" si="319"/>
        <v>0</v>
      </c>
      <c r="MO117" s="25">
        <f t="shared" si="418"/>
        <v>0</v>
      </c>
      <c r="MP117" s="25">
        <f t="shared" si="320"/>
        <v>0</v>
      </c>
      <c r="MQ117" s="25">
        <f t="shared" si="321"/>
        <v>0</v>
      </c>
      <c r="MR117" s="25">
        <f t="shared" si="419"/>
        <v>0</v>
      </c>
      <c r="MS117" s="29">
        <v>1.4</v>
      </c>
      <c r="MT117" s="29">
        <v>0</v>
      </c>
      <c r="MU117" s="29">
        <v>1</v>
      </c>
      <c r="MV117" s="29">
        <v>1</v>
      </c>
      <c r="MW117" s="25">
        <f t="shared" si="322"/>
        <v>1.4</v>
      </c>
      <c r="MX117" s="25">
        <f t="shared" si="323"/>
        <v>2.2000000000000002</v>
      </c>
      <c r="MY117" s="25">
        <f t="shared" si="324"/>
        <v>0</v>
      </c>
      <c r="MZ117" s="25">
        <f t="shared" si="325"/>
        <v>0</v>
      </c>
      <c r="NA117" s="25">
        <f t="shared" si="326"/>
        <v>1.4</v>
      </c>
      <c r="NB117" s="25">
        <f t="shared" si="327"/>
        <v>2.1800000000000002</v>
      </c>
      <c r="NC117" s="25">
        <f t="shared" si="328"/>
        <v>0</v>
      </c>
      <c r="ND117" s="25">
        <f t="shared" si="329"/>
        <v>0</v>
      </c>
      <c r="NE117" s="25">
        <f t="shared" si="420"/>
        <v>1.4</v>
      </c>
      <c r="NF117" s="25">
        <f t="shared" si="420"/>
        <v>2.1900000000000004</v>
      </c>
      <c r="NG117" s="25">
        <f t="shared" si="420"/>
        <v>0</v>
      </c>
      <c r="NH117" s="25">
        <f t="shared" si="420"/>
        <v>0</v>
      </c>
      <c r="NI117" s="25">
        <f t="shared" si="330"/>
        <v>82.12</v>
      </c>
      <c r="NJ117" s="25">
        <f t="shared" si="331"/>
        <v>0</v>
      </c>
      <c r="NK117" s="25">
        <f t="shared" si="332"/>
        <v>82.12</v>
      </c>
      <c r="NL117" s="25">
        <f t="shared" si="333"/>
        <v>68.2</v>
      </c>
      <c r="NM117" s="25">
        <f t="shared" si="334"/>
        <v>0</v>
      </c>
      <c r="NN117" s="25">
        <f t="shared" si="421"/>
        <v>68.2</v>
      </c>
      <c r="NO117" s="25">
        <f t="shared" si="335"/>
        <v>0</v>
      </c>
      <c r="NP117" s="25">
        <f t="shared" si="336"/>
        <v>0</v>
      </c>
      <c r="NQ117" s="25">
        <f t="shared" si="422"/>
        <v>0</v>
      </c>
      <c r="NR117" s="25">
        <f t="shared" si="337"/>
        <v>0</v>
      </c>
      <c r="NS117" s="25">
        <f t="shared" si="338"/>
        <v>0</v>
      </c>
      <c r="NT117" s="25">
        <f t="shared" si="423"/>
        <v>0</v>
      </c>
      <c r="NU117" s="25">
        <f t="shared" si="339"/>
        <v>0</v>
      </c>
      <c r="NV117" s="25">
        <f t="shared" si="340"/>
        <v>0</v>
      </c>
      <c r="NW117" s="25">
        <f t="shared" si="424"/>
        <v>0</v>
      </c>
      <c r="NX117" s="25">
        <f t="shared" si="425"/>
        <v>68.2</v>
      </c>
      <c r="NY117" s="25">
        <f t="shared" si="425"/>
        <v>0</v>
      </c>
      <c r="NZ117" s="25">
        <f t="shared" si="426"/>
        <v>68.2</v>
      </c>
      <c r="OA117" s="25">
        <f t="shared" si="427"/>
        <v>13.92</v>
      </c>
      <c r="OB117" s="25">
        <f t="shared" si="427"/>
        <v>0</v>
      </c>
      <c r="OC117" s="25">
        <f t="shared" si="428"/>
        <v>13.92</v>
      </c>
      <c r="OD117" s="25">
        <f t="shared" si="429"/>
        <v>68.2</v>
      </c>
      <c r="OE117" s="25">
        <f t="shared" si="429"/>
        <v>0</v>
      </c>
      <c r="OF117" s="25">
        <f t="shared" si="429"/>
        <v>68.2</v>
      </c>
      <c r="OG117" s="25">
        <f t="shared" si="341"/>
        <v>0</v>
      </c>
      <c r="OH117" s="25">
        <f t="shared" si="342"/>
        <v>0</v>
      </c>
      <c r="OI117" s="25">
        <f t="shared" si="343"/>
        <v>0</v>
      </c>
      <c r="OJ117" s="25">
        <f t="shared" si="344"/>
        <v>0</v>
      </c>
      <c r="OK117" s="25">
        <f t="shared" si="345"/>
        <v>0</v>
      </c>
      <c r="OL117" s="25">
        <f t="shared" si="346"/>
        <v>0</v>
      </c>
      <c r="OM117" s="25">
        <f t="shared" si="430"/>
        <v>0</v>
      </c>
      <c r="ON117" s="25">
        <f t="shared" si="430"/>
        <v>0</v>
      </c>
      <c r="OO117" s="25">
        <f t="shared" si="430"/>
        <v>0</v>
      </c>
      <c r="OP117" s="25">
        <f t="shared" si="347"/>
        <v>0</v>
      </c>
      <c r="OQ117" s="25">
        <f t="shared" si="348"/>
        <v>0</v>
      </c>
      <c r="OR117" s="25">
        <f t="shared" si="431"/>
        <v>0</v>
      </c>
      <c r="OS117" s="19">
        <v>538056.18999999994</v>
      </c>
      <c r="OT117" s="19">
        <v>2370663.3199999998</v>
      </c>
    </row>
    <row r="118" spans="1:410" ht="33" customHeight="1" x14ac:dyDescent="0.25">
      <c r="A118" s="18"/>
      <c r="B118" s="18" t="s">
        <v>850</v>
      </c>
      <c r="C118" s="18">
        <v>952.47</v>
      </c>
      <c r="D118" s="16" t="e">
        <f>_xlfn.IFNA(INDEX(#REF!,MATCH(E118,#REF!,0)),0)</f>
        <v>#REF!</v>
      </c>
      <c r="E118" s="18" t="s">
        <v>903</v>
      </c>
      <c r="F118" s="16" t="s">
        <v>765</v>
      </c>
      <c r="G118" s="16" t="s">
        <v>766</v>
      </c>
      <c r="H118" s="16" t="s">
        <v>767</v>
      </c>
      <c r="I118" s="16" t="s">
        <v>768</v>
      </c>
      <c r="J118" s="16" t="s">
        <v>769</v>
      </c>
      <c r="K118" s="16" t="s">
        <v>770</v>
      </c>
      <c r="L118" s="16" t="s">
        <v>771</v>
      </c>
      <c r="M118" s="18">
        <v>1.64</v>
      </c>
      <c r="N118" s="18">
        <v>1.94</v>
      </c>
      <c r="O118" s="18">
        <v>2.04</v>
      </c>
      <c r="P118" s="18">
        <v>2.34</v>
      </c>
      <c r="Q118" s="18">
        <v>0.1</v>
      </c>
      <c r="R118" s="18">
        <v>1.8399999999999999</v>
      </c>
      <c r="S118" s="18">
        <v>2.14</v>
      </c>
      <c r="T118" s="18">
        <v>0.2</v>
      </c>
      <c r="U118" s="18">
        <v>0</v>
      </c>
      <c r="V118" s="18">
        <v>0</v>
      </c>
      <c r="W118" s="18">
        <v>0</v>
      </c>
      <c r="X118" s="18">
        <v>1.64</v>
      </c>
      <c r="Y118" s="18">
        <v>1.9</v>
      </c>
      <c r="Z118" s="20">
        <f t="shared" si="349"/>
        <v>2.1</v>
      </c>
      <c r="AA118" s="18">
        <v>0.22</v>
      </c>
      <c r="AB118" s="18">
        <v>0</v>
      </c>
      <c r="AC118" s="18">
        <v>0</v>
      </c>
      <c r="AD118" s="18">
        <v>0</v>
      </c>
      <c r="AE118" s="18">
        <v>0</v>
      </c>
      <c r="AF118" s="18">
        <v>0</v>
      </c>
      <c r="AG118" s="18">
        <v>1.2</v>
      </c>
      <c r="AH118" s="18">
        <v>1.5</v>
      </c>
      <c r="AI118" s="20">
        <f t="shared" si="350"/>
        <v>2.25</v>
      </c>
      <c r="AJ118" s="18">
        <v>0</v>
      </c>
      <c r="AK118" s="18">
        <v>0</v>
      </c>
      <c r="AL118" s="20">
        <f t="shared" si="351"/>
        <v>0</v>
      </c>
      <c r="AM118" s="18">
        <v>1.64</v>
      </c>
      <c r="AN118" s="18">
        <v>1.5</v>
      </c>
      <c r="AO118" s="18">
        <v>0.15</v>
      </c>
      <c r="AP118" s="18">
        <v>0.22</v>
      </c>
      <c r="AQ118" s="18">
        <v>1.64</v>
      </c>
      <c r="AR118" s="18">
        <v>1.72</v>
      </c>
      <c r="AS118" s="18">
        <v>0.12</v>
      </c>
      <c r="AT118" s="18">
        <v>0.11</v>
      </c>
      <c r="AU118" s="18">
        <v>0</v>
      </c>
      <c r="AV118" s="18">
        <v>1</v>
      </c>
      <c r="AW118" s="18">
        <v>0</v>
      </c>
      <c r="AX118" s="18">
        <v>0</v>
      </c>
      <c r="AY118" s="18">
        <v>0</v>
      </c>
      <c r="AZ118" s="18">
        <v>0</v>
      </c>
      <c r="BA118" s="18">
        <v>0</v>
      </c>
      <c r="BB118" s="18">
        <v>0</v>
      </c>
      <c r="BC118" s="18">
        <v>0</v>
      </c>
      <c r="BD118" s="18">
        <v>0</v>
      </c>
      <c r="BE118" s="18">
        <v>2</v>
      </c>
      <c r="BF118" s="18">
        <v>0</v>
      </c>
      <c r="BG118" s="18">
        <v>0</v>
      </c>
      <c r="BH118" s="18">
        <v>0</v>
      </c>
      <c r="BI118" s="18">
        <v>0</v>
      </c>
      <c r="BJ118" s="18">
        <v>0</v>
      </c>
      <c r="BK118" s="18">
        <v>0</v>
      </c>
      <c r="BL118" s="18">
        <v>0</v>
      </c>
      <c r="BM118" s="18">
        <v>0</v>
      </c>
      <c r="BN118" s="18">
        <v>0</v>
      </c>
      <c r="BO118" s="18">
        <v>0</v>
      </c>
      <c r="BP118" s="18">
        <v>0</v>
      </c>
      <c r="BQ118" s="18">
        <v>0</v>
      </c>
      <c r="BR118" s="18">
        <v>0</v>
      </c>
      <c r="BS118" s="18">
        <v>0</v>
      </c>
      <c r="BT118" s="18">
        <v>0</v>
      </c>
      <c r="BU118" s="18">
        <v>0</v>
      </c>
      <c r="BV118" s="18">
        <v>0</v>
      </c>
      <c r="BW118" s="18">
        <v>0</v>
      </c>
      <c r="BX118" s="18">
        <v>0</v>
      </c>
      <c r="BY118" s="18">
        <v>0</v>
      </c>
      <c r="BZ118" s="18">
        <v>0</v>
      </c>
      <c r="CA118" s="16" t="e">
        <f>_xlfn.IFNA(IF(RIGHT(D118,2)="=G",0,INDEX(#REF!,MATCH(E118,#REF!,0))),0)</f>
        <v>#REF!</v>
      </c>
      <c r="CB118" s="16" t="s">
        <v>776</v>
      </c>
      <c r="CC118" s="18">
        <v>0</v>
      </c>
      <c r="CD118" s="18">
        <v>0</v>
      </c>
      <c r="CE118" s="18">
        <v>1.4</v>
      </c>
      <c r="CF118" s="18">
        <v>0.85</v>
      </c>
      <c r="CG118" s="18">
        <v>0.12</v>
      </c>
      <c r="CH118" s="18">
        <v>2</v>
      </c>
      <c r="CI118" s="16" t="s">
        <v>98</v>
      </c>
      <c r="CJ118" s="18">
        <v>0</v>
      </c>
      <c r="CK118" s="20">
        <f t="shared" si="217"/>
        <v>1.86</v>
      </c>
      <c r="CL118" s="20">
        <f t="shared" si="352"/>
        <v>1.86</v>
      </c>
      <c r="CM118" s="18">
        <v>19.53</v>
      </c>
      <c r="CN118" s="18">
        <v>24.78</v>
      </c>
      <c r="CO118" s="18">
        <v>23.941000000000003</v>
      </c>
      <c r="CP118" s="22">
        <f t="shared" si="218"/>
        <v>23.94</v>
      </c>
      <c r="CQ118" s="22">
        <f t="shared" si="219"/>
        <v>22.08</v>
      </c>
      <c r="CR118" s="22">
        <f t="shared" si="353"/>
        <v>1.86</v>
      </c>
      <c r="CS118" s="22">
        <f t="shared" si="220"/>
        <v>22.18</v>
      </c>
      <c r="CT118" s="22">
        <f t="shared" si="221"/>
        <v>22.38</v>
      </c>
      <c r="CU118" s="18">
        <v>22.38</v>
      </c>
      <c r="CV118" s="22">
        <f t="shared" si="354"/>
        <v>2.1</v>
      </c>
      <c r="CW118" s="22">
        <f t="shared" si="222"/>
        <v>0</v>
      </c>
      <c r="CX118" s="22">
        <f t="shared" si="223"/>
        <v>0</v>
      </c>
      <c r="CY118" s="22">
        <f t="shared" si="224"/>
        <v>24.51</v>
      </c>
      <c r="CZ118" s="22">
        <f t="shared" si="225"/>
        <v>24.66</v>
      </c>
      <c r="DA118" s="18">
        <v>24.78</v>
      </c>
      <c r="DB118" s="20">
        <f t="shared" si="355"/>
        <v>2.7</v>
      </c>
      <c r="DC118" s="20">
        <f t="shared" si="356"/>
        <v>0.84</v>
      </c>
      <c r="DD118" s="20">
        <f t="shared" si="357"/>
        <v>1.8600000000000003</v>
      </c>
      <c r="DE118" s="20">
        <f t="shared" si="226"/>
        <v>0.1</v>
      </c>
      <c r="DF118" s="20">
        <f t="shared" si="227"/>
        <v>0.2</v>
      </c>
      <c r="DG118" s="20">
        <f t="shared" si="228"/>
        <v>1.56</v>
      </c>
      <c r="DH118" s="20">
        <f t="shared" si="229"/>
        <v>0</v>
      </c>
      <c r="DI118" s="20">
        <f t="shared" si="230"/>
        <v>0</v>
      </c>
      <c r="DJ118" s="20">
        <f t="shared" si="231"/>
        <v>0</v>
      </c>
      <c r="DK118" s="20">
        <f t="shared" si="358"/>
        <v>1.86</v>
      </c>
      <c r="DL118" s="20">
        <f t="shared" si="359"/>
        <v>0</v>
      </c>
      <c r="DM118" s="20">
        <f t="shared" si="360"/>
        <v>0</v>
      </c>
      <c r="DN118" s="20">
        <f t="shared" si="361"/>
        <v>0</v>
      </c>
      <c r="DO118" s="18">
        <v>2.54</v>
      </c>
      <c r="DP118" s="18">
        <v>0</v>
      </c>
      <c r="DQ118" s="18">
        <v>1</v>
      </c>
      <c r="DR118" s="18">
        <v>1</v>
      </c>
      <c r="DS118" s="25">
        <f t="shared" si="362"/>
        <v>2.54</v>
      </c>
      <c r="DT118" s="25">
        <f t="shared" si="363"/>
        <v>0</v>
      </c>
      <c r="DU118" s="25">
        <f t="shared" si="364"/>
        <v>4.72</v>
      </c>
      <c r="DV118" s="25">
        <f t="shared" si="365"/>
        <v>0</v>
      </c>
      <c r="DW118" s="25">
        <f t="shared" si="366"/>
        <v>4.72</v>
      </c>
      <c r="DX118" s="25">
        <f t="shared" si="367"/>
        <v>9.6300000000000008</v>
      </c>
      <c r="DY118" s="25">
        <f t="shared" si="368"/>
        <v>0</v>
      </c>
      <c r="DZ118" s="25">
        <f t="shared" si="369"/>
        <v>9.6300000000000008</v>
      </c>
      <c r="EA118" s="25">
        <f t="shared" si="370"/>
        <v>6.23</v>
      </c>
      <c r="EB118" s="25">
        <f t="shared" si="371"/>
        <v>0</v>
      </c>
      <c r="EC118" s="25">
        <f t="shared" si="372"/>
        <v>6.23</v>
      </c>
      <c r="ED118" s="25">
        <f t="shared" si="373"/>
        <v>3.4</v>
      </c>
      <c r="EE118" s="25">
        <f t="shared" si="373"/>
        <v>0</v>
      </c>
      <c r="EF118" s="25">
        <f t="shared" si="374"/>
        <v>3.4</v>
      </c>
      <c r="EG118" s="25">
        <f t="shared" si="375"/>
        <v>6.23</v>
      </c>
      <c r="EH118" s="25">
        <f t="shared" si="375"/>
        <v>0</v>
      </c>
      <c r="EI118" s="25">
        <f t="shared" si="376"/>
        <v>6.23</v>
      </c>
      <c r="EJ118" s="18">
        <v>952.47</v>
      </c>
      <c r="EK118" s="18">
        <v>913.77</v>
      </c>
      <c r="EL118" s="18" t="s">
        <v>903</v>
      </c>
      <c r="EM118" s="18" t="s">
        <v>904</v>
      </c>
      <c r="EN118" s="16" t="s">
        <v>774</v>
      </c>
      <c r="EO118" s="16" t="s">
        <v>132</v>
      </c>
      <c r="EP118" s="16" t="e">
        <f>IF(OR(EN118="Cống tròn",EN118="Cống hộp",EN118="Ống nhựa"),INDEX(#REF!,MATCH(E118,#REF!,0)),IF(OR(EN118="Rãnh xây",EN118="Rãnh bê tông"),INDEX(#REF!,MATCH(E118,#REF!,0)),0))</f>
        <v>#REF!</v>
      </c>
      <c r="EQ118" s="18">
        <v>37.500000000000043</v>
      </c>
      <c r="ER118" s="18">
        <v>1</v>
      </c>
      <c r="ES118" s="25">
        <f t="shared" si="377"/>
        <v>37</v>
      </c>
      <c r="ET118" s="1" t="e">
        <f>_xlfn.IFNA(IF(EN118="Cống tròn",INDEX(#REF!,MATCH(E118,#REF!,0)),IF(EN118="Cống hộp",INDEX(#REF!,MATCH(E118,#REF!,0)),EU118&amp;" ,"&amp;EV118)),0)</f>
        <v>#REF!</v>
      </c>
      <c r="EU118" s="16" t="s">
        <v>769</v>
      </c>
      <c r="EV118" s="16" t="s">
        <v>775</v>
      </c>
      <c r="EW118" s="16" t="e">
        <f>_xlfn.IFNA(INDEX(#REF!,MATCH(E118,#REF!,0)),0)</f>
        <v>#REF!</v>
      </c>
      <c r="EX118" s="16"/>
      <c r="EY118" s="18">
        <v>0</v>
      </c>
      <c r="EZ118" s="18">
        <v>0</v>
      </c>
      <c r="FA118" s="18">
        <v>0</v>
      </c>
      <c r="FB118" s="19">
        <v>0</v>
      </c>
      <c r="FC118" s="19">
        <v>0</v>
      </c>
      <c r="FD118" s="25">
        <f t="shared" si="232"/>
        <v>0</v>
      </c>
      <c r="FE118" s="25">
        <f t="shared" si="378"/>
        <v>0</v>
      </c>
      <c r="FF118" s="18">
        <v>0.1</v>
      </c>
      <c r="FG118" s="18">
        <v>2</v>
      </c>
      <c r="FH118" s="18">
        <v>1</v>
      </c>
      <c r="FI118" s="25">
        <f t="shared" si="379"/>
        <v>1.2</v>
      </c>
      <c r="FJ118" s="18">
        <v>0</v>
      </c>
      <c r="FK118" s="18">
        <v>0</v>
      </c>
      <c r="FL118" s="18">
        <v>0.2</v>
      </c>
      <c r="FM118" s="18">
        <v>1.4</v>
      </c>
      <c r="FN118" s="18">
        <v>0</v>
      </c>
      <c r="FO118" s="25">
        <f t="shared" si="380"/>
        <v>1.4</v>
      </c>
      <c r="FP118" s="18">
        <v>1.4999999999999999E-2</v>
      </c>
      <c r="FQ118" s="18">
        <v>1</v>
      </c>
      <c r="FR118" s="25">
        <f t="shared" si="233"/>
        <v>36</v>
      </c>
      <c r="FS118" s="25">
        <f t="shared" si="234"/>
        <v>0.52500000000000002</v>
      </c>
      <c r="FT118" s="25">
        <f t="shared" si="235"/>
        <v>36.524999999999999</v>
      </c>
      <c r="FU118" s="25">
        <f t="shared" si="236"/>
        <v>-0.97500000000004405</v>
      </c>
      <c r="FV118" s="25" t="str">
        <f t="shared" si="381"/>
        <v>Thêm 01</v>
      </c>
      <c r="FW118" s="25">
        <f t="shared" si="382"/>
        <v>0.04</v>
      </c>
      <c r="FX118" s="16"/>
      <c r="FY118" s="16"/>
      <c r="FZ118" s="16"/>
      <c r="GA118" s="16"/>
      <c r="GB118" s="19">
        <v>0</v>
      </c>
      <c r="GC118" s="19">
        <v>0</v>
      </c>
      <c r="GD118" s="19">
        <v>0</v>
      </c>
      <c r="GE118" s="19">
        <v>0</v>
      </c>
      <c r="GF118" s="19">
        <v>0</v>
      </c>
      <c r="GG118" s="19">
        <v>0</v>
      </c>
      <c r="GH118" s="19">
        <v>0</v>
      </c>
      <c r="GI118" s="19">
        <v>0</v>
      </c>
      <c r="GJ118" s="19">
        <v>0</v>
      </c>
      <c r="GK118" s="19">
        <v>0</v>
      </c>
      <c r="GL118" s="25">
        <f t="shared" si="237"/>
        <v>0</v>
      </c>
      <c r="GM118" s="25">
        <f t="shared" si="383"/>
        <v>0</v>
      </c>
      <c r="GN118" s="19">
        <v>0</v>
      </c>
      <c r="GO118" s="19">
        <v>0</v>
      </c>
      <c r="GP118" s="19">
        <v>0</v>
      </c>
      <c r="GQ118" s="19">
        <v>0</v>
      </c>
      <c r="GR118" s="1" t="e">
        <f>_xlfn.IFNA(INDEX(#REF!,MATCH(E118,#REF!,0)),0)</f>
        <v>#REF!</v>
      </c>
      <c r="GS118" s="16"/>
      <c r="GT118" s="18">
        <v>0</v>
      </c>
      <c r="GU118" s="18">
        <v>0</v>
      </c>
      <c r="GV118" s="18">
        <v>0</v>
      </c>
      <c r="GW118" s="18">
        <v>0</v>
      </c>
      <c r="GX118" s="25">
        <f t="shared" si="238"/>
        <v>0</v>
      </c>
      <c r="GY118" s="25">
        <f t="shared" si="239"/>
        <v>0</v>
      </c>
      <c r="GZ118" s="25">
        <f t="shared" si="384"/>
        <v>0</v>
      </c>
      <c r="HA118" s="1" t="e" cm="1">
        <f t="array" ref="HA118">INDEX(#REF!,MATCH(EJ118&amp;EK118&amp;HD118&amp;HE118&amp;HF118,#REF!&amp;#REF!&amp;#REF!&amp;#REF!&amp;#REF!,0))</f>
        <v>#REF!</v>
      </c>
      <c r="HB118" s="16"/>
      <c r="HC118" s="25">
        <f t="shared" si="385"/>
        <v>0</v>
      </c>
      <c r="HD118" s="18">
        <v>0</v>
      </c>
      <c r="HE118" s="18">
        <v>0</v>
      </c>
      <c r="HF118" s="18">
        <v>0</v>
      </c>
      <c r="HG118" s="1" t="e" cm="1">
        <f t="array" ref="HG118">INDEX(#REF!,MATCH(EJ118&amp;EK118&amp;HJ118&amp;HK118&amp;HL118,#REF!&amp;#REF!&amp;#REF!&amp;#REF!&amp;#REF!,0))</f>
        <v>#REF!</v>
      </c>
      <c r="HH118" s="16"/>
      <c r="HI118" s="25">
        <f t="shared" si="386"/>
        <v>0</v>
      </c>
      <c r="HJ118" s="25">
        <f t="shared" si="387"/>
        <v>0</v>
      </c>
      <c r="HK118" s="19">
        <v>0</v>
      </c>
      <c r="HL118" s="19">
        <v>0</v>
      </c>
      <c r="HM118" s="18">
        <v>0.01</v>
      </c>
      <c r="HN118" s="18">
        <v>1</v>
      </c>
      <c r="HO118" s="25">
        <f t="shared" si="388"/>
        <v>0</v>
      </c>
      <c r="HP118" s="25">
        <f t="shared" si="389"/>
        <v>0</v>
      </c>
      <c r="HQ118" s="25">
        <f t="shared" si="390"/>
        <v>0</v>
      </c>
      <c r="HR118" s="25">
        <f t="shared" si="391"/>
        <v>0</v>
      </c>
      <c r="HS118" s="25">
        <f t="shared" si="392"/>
        <v>0</v>
      </c>
      <c r="HT118" s="19">
        <v>0</v>
      </c>
      <c r="HU118" s="19">
        <v>0</v>
      </c>
      <c r="HV118" s="19">
        <v>0</v>
      </c>
      <c r="HW118" s="25">
        <f t="shared" si="393"/>
        <v>0</v>
      </c>
      <c r="HX118" s="19">
        <v>0</v>
      </c>
      <c r="HY118" s="19">
        <v>0</v>
      </c>
      <c r="HZ118" s="18">
        <v>23.94</v>
      </c>
      <c r="IA118" s="20">
        <f>ROUND(IF(EN118="Cống tròn",IF(EN118="Cống tròn",IF(EU118="Không có móng",IQ118-FF118,IF(EU118="Đế",IP118-FN118,IF(OR(EU118="Móng bê tông",EU118="Móng bê tông kết hợp đế"),II118-FJ118,0))),0),IF(EN118="Cống hộp",IF(AND(EN118="Cống hộp",EU118="Không có móng"),IQ118-GF118,IF(AND(EN118="Cống hộp",EU118="Móng bê tông"),IJ118-GB118,0)),IF(OR(EN118="Rãnh xây",EN118="Rãnh bê tông"),IF(OR(EN118="Rãnh xây",EN118="Rãnh bê tông"),IK118-GB118,0),IF(EN118="Ống nhựa",IF(AND(EN118="Ống nhựa",EU118="Không đắp cát"),IQ118-HT118,IF(AND(EN118="Ống nhựa",EU118="Đắp cát"),IH118-HX118,0)),IF(EN118="Rãnh thang",IF(EN118="Rãnh thang",IF(EU118="Móng bê tông",#REF!-#REF!,IQ118),0),0))))),2)</f>
        <v>22.38</v>
      </c>
      <c r="IB118" s="20">
        <f t="shared" si="394"/>
        <v>1.5600000000000023</v>
      </c>
      <c r="IC118" s="20">
        <f t="shared" si="240"/>
        <v>22.38</v>
      </c>
      <c r="ID118" s="20">
        <f t="shared" si="241"/>
        <v>0</v>
      </c>
      <c r="IE118" s="20">
        <f t="shared" si="242"/>
        <v>0</v>
      </c>
      <c r="IF118" s="20">
        <f t="shared" si="243"/>
        <v>0</v>
      </c>
      <c r="IG118" s="20">
        <f>IF(EN118="Rãnh thang",IF(AND(EN118="Rãnh thang",EU118="Móng bê tông"),IQ118-#REF!,0),IF(EN118="Ống nhựa",IF(AND(EN118="Ống nhựa",EU118="Đắp cát"),IQ118-HT118,0),IF(EN118="Cống tròn",IF(EN118="Cống tròn",IF(OR(EU118="Móng bê tông",EU118="Móng bê tông kết hợp đế"),IM118-FL118,0),0),IF(EN118="Cống hộp",IF(AND(EN118="Cống hộp",EU118="Móng bê tông"),IN118-GD118,0),IF(OR(EN118="Rãnh xây",EN118="Rãnh bê tông"),IF(AND(EN118="Rãnh xây",EU118="Móng bê tông"),IO118-GD118,IF(AND(EN118="Rãnh bê tông",EU118="Móng bê tông"),IO118-GD118,0)),0)))))</f>
        <v>22.38</v>
      </c>
      <c r="IH118" s="20">
        <f t="shared" si="244"/>
        <v>0</v>
      </c>
      <c r="II118" s="20">
        <f t="shared" si="245"/>
        <v>22.38</v>
      </c>
      <c r="IJ118" s="20">
        <f t="shared" si="246"/>
        <v>0</v>
      </c>
      <c r="IK118" s="20">
        <f t="shared" si="247"/>
        <v>0</v>
      </c>
      <c r="IL118" s="20">
        <f t="shared" si="248"/>
        <v>22.58</v>
      </c>
      <c r="IM118" s="20">
        <f t="shared" si="249"/>
        <v>22.58</v>
      </c>
      <c r="IN118" s="20">
        <f t="shared" si="250"/>
        <v>0</v>
      </c>
      <c r="IO118" s="20">
        <f t="shared" si="251"/>
        <v>0</v>
      </c>
      <c r="IP118" s="20">
        <f t="shared" si="252"/>
        <v>0</v>
      </c>
      <c r="IQ118" s="18">
        <v>22.68</v>
      </c>
      <c r="IR118" s="25">
        <f t="shared" si="395"/>
        <v>0</v>
      </c>
      <c r="IS118" s="25">
        <f t="shared" si="253"/>
        <v>0</v>
      </c>
      <c r="IT118" s="25">
        <f t="shared" si="254"/>
        <v>0</v>
      </c>
      <c r="IU118" s="25">
        <f>ROUND(IF(EN118="Cống tròn",IF(EN118="Cống tròn",IV118+FF118,0),IF(EN118="Cống hộp",IF(EN118="Cống hộp",IV118+GP118,0),IF(OR(EN118="Rãnh xây",EN118="Rãnh bê tông"),IF(OR(EN118="Rãnh xây",EN118="Rãnh bê tông"),IV118+GP118,0),IF(EN118="ống nhựa",IF(EN118="Ống nhựa",IV118+HT118,0),IF(EN118="Rãnh thang",IF(EN118="Rãnh thang",IQ118+#REF!,0),0))))),2)</f>
        <v>23.74</v>
      </c>
      <c r="IV118" s="18">
        <v>23.64</v>
      </c>
      <c r="IW118" s="25">
        <f t="shared" si="255"/>
        <v>23.74</v>
      </c>
      <c r="IX118" s="25">
        <f t="shared" si="256"/>
        <v>0</v>
      </c>
      <c r="IY118" s="25">
        <f t="shared" si="257"/>
        <v>0</v>
      </c>
      <c r="IZ118" s="25">
        <f t="shared" si="258"/>
        <v>0</v>
      </c>
      <c r="JA118" s="25">
        <f t="shared" si="259"/>
        <v>0</v>
      </c>
      <c r="JB118" s="18">
        <v>24.68</v>
      </c>
      <c r="JC118" s="20">
        <f>ROUND(IF(EN118="Cống tròn",IF(EN118="Cống tròn",IF(EU118="Không có móng",JS118-FF118,IF(EU118="Đế",JR118-FN118,IF(OR(EU118="Móng bê tông",EU118="Móng bê tông kết hợp đế"),JK118-FJ118,0))),0),IF(EN118="Cống hộp",IF(AND(EN118="Cống hộp",EU118="Không có móng"),JS118-GF118,IF(AND(EN118="Cống hộp",EU118="Móng bê tông"),JL118-GB118,0)),IF(OR(EN118="Rãnh xây",EN118="Rãnh bê tông"),IF(OR(EN118="Rãnh xây",EN118="Rãnh bê tông"),JM118-GB118,0),IF(EN118="Ống nhựa",IF(AND(EN118="Ống nhựa",EU118="Không đắp cát"),JS118-HT118,IF(AND(EN118="Ống nhựa",EU118="Đắp cát"),JJ118-HX118,0)),IF(EN118="Rãnh thang",IF(EN118="Rãnh thang",IF(EU118="Móng bê tông",#REF!-#REF!,JS118),0),0))))),2)</f>
        <v>22.34</v>
      </c>
      <c r="JD118" s="20">
        <f t="shared" si="396"/>
        <v>2.34</v>
      </c>
      <c r="JE118" s="20">
        <f t="shared" si="260"/>
        <v>22.34</v>
      </c>
      <c r="JF118" s="20">
        <f t="shared" si="261"/>
        <v>0</v>
      </c>
      <c r="JG118" s="20">
        <f t="shared" si="262"/>
        <v>0</v>
      </c>
      <c r="JH118" s="20">
        <f t="shared" si="263"/>
        <v>0</v>
      </c>
      <c r="JI118" s="20">
        <f>IF(EN118="Rãnh thang",IF(AND(EN118="Rãnh thang",EU118="Móng bê tông"),JS118-#REF!,0),IF(EN118="Ống nhựa",IF(AND(EN118="Ống nhựa",EU118="Đắp cát"),JS118-HT118,0),IF(EN118="Cống tròn",IF(EN118="Cống tròn",IF(OR(EU118="Móng bê tông",EU118="Móng bê tông kết hợp đế"),JO118-FL118,0),0),IF(EN118="Cống hộp",IF(AND(EN118="Cống hộp",EU118="Móng bê tông"),JP118-GD118,0),IF(OR(EN118="Rãnh xây",EN118="Rãnh bê tông"),IF(AND(EN118="Rãnh xây",EU118="Móng bê tông"),JQ118-GD118,IF(AND(EN118="Rãnh bê tông",EU118="Móng bê tông"),JQ118-GD118,0)),0)))))</f>
        <v>22.34</v>
      </c>
      <c r="JJ118" s="20">
        <f t="shared" si="264"/>
        <v>0</v>
      </c>
      <c r="JK118" s="20">
        <f t="shared" si="265"/>
        <v>22.34</v>
      </c>
      <c r="JL118" s="20">
        <f t="shared" si="266"/>
        <v>0</v>
      </c>
      <c r="JM118" s="20">
        <f t="shared" si="267"/>
        <v>0</v>
      </c>
      <c r="JN118" s="20">
        <f t="shared" si="268"/>
        <v>22.54</v>
      </c>
      <c r="JO118" s="20">
        <f t="shared" si="269"/>
        <v>22.54</v>
      </c>
      <c r="JP118" s="20">
        <f t="shared" si="270"/>
        <v>0</v>
      </c>
      <c r="JQ118" s="20">
        <f t="shared" si="271"/>
        <v>0</v>
      </c>
      <c r="JR118" s="20">
        <f t="shared" si="272"/>
        <v>0</v>
      </c>
      <c r="JS118" s="26">
        <v>22.64</v>
      </c>
      <c r="JT118" s="25">
        <f t="shared" si="397"/>
        <v>0</v>
      </c>
      <c r="JU118" s="25">
        <f t="shared" si="273"/>
        <v>0</v>
      </c>
      <c r="JV118" s="25">
        <f t="shared" si="274"/>
        <v>0</v>
      </c>
      <c r="JW118" s="25">
        <f>ROUND(IF(EN118="Cống tròn",IF(EN118="Cống tròn",JX118+FF118,0),IF(EN118="Cống hộp",IF(EN118="Cống hộp",JX118+GP118,0),IF(OR(EN118="Rãnh xây",EN118="Rãnh bê tông"),IF(OR(EN118="Rãnh xây",EN118="Rãnh bê tông"),JX118+GP118,0),IF(EN118="ống nhựa",IF(EN118="Ống nhựa",JX118+HT118,0),IF(EN118="Rãnh thang",IF(EN118="Rãnh thang",JS118+#REF!,0),0))))),2)</f>
        <v>23.74</v>
      </c>
      <c r="JX118" s="27">
        <v>23.64</v>
      </c>
      <c r="JY118" s="25">
        <f t="shared" si="275"/>
        <v>23.74</v>
      </c>
      <c r="JZ118" s="25">
        <f t="shared" si="276"/>
        <v>0</v>
      </c>
      <c r="KA118" s="25">
        <f t="shared" si="277"/>
        <v>0</v>
      </c>
      <c r="KB118" s="25">
        <f t="shared" si="278"/>
        <v>0</v>
      </c>
      <c r="KC118" s="25">
        <f t="shared" si="279"/>
        <v>0</v>
      </c>
      <c r="KD118" s="28" t="s">
        <v>98</v>
      </c>
      <c r="KE118" s="27">
        <v>0</v>
      </c>
      <c r="KF118" s="25">
        <f t="shared" si="280"/>
        <v>1.5600000000000023</v>
      </c>
      <c r="KG118" s="25">
        <f t="shared" si="398"/>
        <v>1.5600000000000023</v>
      </c>
      <c r="KH118" s="27">
        <v>0</v>
      </c>
      <c r="KI118" s="25">
        <f t="shared" si="281"/>
        <v>2.34</v>
      </c>
      <c r="KJ118" s="25">
        <f t="shared" si="399"/>
        <v>2.34</v>
      </c>
      <c r="KK118" s="25">
        <f t="shared" si="282"/>
        <v>0</v>
      </c>
      <c r="KL118" s="25">
        <f t="shared" si="283"/>
        <v>0</v>
      </c>
      <c r="KM118" s="25">
        <f t="shared" si="400"/>
        <v>0</v>
      </c>
      <c r="KN118" s="25">
        <f t="shared" si="284"/>
        <v>0</v>
      </c>
      <c r="KO118" s="25">
        <f t="shared" si="285"/>
        <v>0</v>
      </c>
      <c r="KP118" s="25">
        <f t="shared" si="401"/>
        <v>0</v>
      </c>
      <c r="KQ118" s="25">
        <f t="shared" si="286"/>
        <v>0.2</v>
      </c>
      <c r="KR118" s="25">
        <f t="shared" si="287"/>
        <v>0.2</v>
      </c>
      <c r="KS118" s="25">
        <f t="shared" si="402"/>
        <v>0.2</v>
      </c>
      <c r="KT118" s="25">
        <f t="shared" si="288"/>
        <v>0</v>
      </c>
      <c r="KU118" s="25">
        <f t="shared" si="289"/>
        <v>0</v>
      </c>
      <c r="KV118" s="25">
        <f t="shared" si="403"/>
        <v>0</v>
      </c>
      <c r="KW118" s="25">
        <f t="shared" si="290"/>
        <v>0</v>
      </c>
      <c r="KX118" s="25">
        <f t="shared" si="291"/>
        <v>0</v>
      </c>
      <c r="KY118" s="25">
        <f t="shared" si="404"/>
        <v>0</v>
      </c>
      <c r="KZ118" s="25">
        <f t="shared" si="292"/>
        <v>0</v>
      </c>
      <c r="LA118" s="25">
        <f t="shared" si="293"/>
        <v>0</v>
      </c>
      <c r="LB118" s="25">
        <f t="shared" si="405"/>
        <v>0</v>
      </c>
      <c r="LC118" s="25">
        <f t="shared" si="294"/>
        <v>1.4</v>
      </c>
      <c r="LD118" s="25">
        <f t="shared" si="295"/>
        <v>1.4</v>
      </c>
      <c r="LE118" s="25">
        <f t="shared" si="406"/>
        <v>1.4</v>
      </c>
      <c r="LF118" s="25">
        <f t="shared" si="296"/>
        <v>0</v>
      </c>
      <c r="LG118" s="25">
        <f t="shared" si="297"/>
        <v>0</v>
      </c>
      <c r="LH118" s="25">
        <f t="shared" si="407"/>
        <v>0</v>
      </c>
      <c r="LI118" s="25">
        <f t="shared" si="298"/>
        <v>0</v>
      </c>
      <c r="LJ118" s="25">
        <f t="shared" si="299"/>
        <v>0</v>
      </c>
      <c r="LK118" s="25">
        <f t="shared" si="408"/>
        <v>0</v>
      </c>
      <c r="LL118" s="25">
        <f t="shared" si="300"/>
        <v>0</v>
      </c>
      <c r="LM118" s="25">
        <f t="shared" si="301"/>
        <v>0</v>
      </c>
      <c r="LN118" s="25">
        <f t="shared" si="409"/>
        <v>0</v>
      </c>
      <c r="LO118" s="25">
        <f t="shared" si="302"/>
        <v>0</v>
      </c>
      <c r="LP118" s="25">
        <f t="shared" si="303"/>
        <v>0</v>
      </c>
      <c r="LQ118" s="25">
        <f t="shared" si="410"/>
        <v>0</v>
      </c>
      <c r="LR118" s="25">
        <f t="shared" si="304"/>
        <v>0</v>
      </c>
      <c r="LS118" s="25">
        <f t="shared" si="305"/>
        <v>0</v>
      </c>
      <c r="LT118" s="25">
        <f t="shared" si="411"/>
        <v>0</v>
      </c>
      <c r="LU118" s="25">
        <f t="shared" si="306"/>
        <v>0</v>
      </c>
      <c r="LV118" s="25">
        <f t="shared" si="307"/>
        <v>0</v>
      </c>
      <c r="LW118" s="25">
        <f t="shared" si="412"/>
        <v>0</v>
      </c>
      <c r="LX118" s="25">
        <f t="shared" si="308"/>
        <v>0</v>
      </c>
      <c r="LY118" s="25">
        <f t="shared" si="309"/>
        <v>0</v>
      </c>
      <c r="LZ118" s="25">
        <f t="shared" si="413"/>
        <v>0</v>
      </c>
      <c r="MA118" s="25">
        <f t="shared" si="310"/>
        <v>0</v>
      </c>
      <c r="MB118" s="25">
        <f t="shared" si="311"/>
        <v>0</v>
      </c>
      <c r="MC118" s="25">
        <f t="shared" si="414"/>
        <v>0</v>
      </c>
      <c r="MD118" s="25">
        <f t="shared" si="312"/>
        <v>0</v>
      </c>
      <c r="ME118" s="25">
        <f t="shared" si="313"/>
        <v>0</v>
      </c>
      <c r="MF118" s="25">
        <f t="shared" si="415"/>
        <v>0</v>
      </c>
      <c r="MG118" s="25">
        <f t="shared" si="314"/>
        <v>0</v>
      </c>
      <c r="MH118" s="25">
        <f t="shared" si="315"/>
        <v>0</v>
      </c>
      <c r="MI118" s="25">
        <f t="shared" si="416"/>
        <v>0</v>
      </c>
      <c r="MJ118" s="25">
        <f t="shared" si="316"/>
        <v>0</v>
      </c>
      <c r="MK118" s="25">
        <f t="shared" si="317"/>
        <v>0</v>
      </c>
      <c r="ML118" s="25">
        <f t="shared" si="417"/>
        <v>0</v>
      </c>
      <c r="MM118" s="25">
        <f t="shared" si="318"/>
        <v>0</v>
      </c>
      <c r="MN118" s="25">
        <f t="shared" si="319"/>
        <v>0</v>
      </c>
      <c r="MO118" s="25">
        <f t="shared" si="418"/>
        <v>0</v>
      </c>
      <c r="MP118" s="25">
        <f t="shared" si="320"/>
        <v>0</v>
      </c>
      <c r="MQ118" s="25">
        <f t="shared" si="321"/>
        <v>0</v>
      </c>
      <c r="MR118" s="25">
        <f t="shared" si="419"/>
        <v>0</v>
      </c>
      <c r="MS118" s="29">
        <v>1.4</v>
      </c>
      <c r="MT118" s="29">
        <v>0</v>
      </c>
      <c r="MU118" s="29">
        <v>1</v>
      </c>
      <c r="MV118" s="29">
        <v>1</v>
      </c>
      <c r="MW118" s="25">
        <f t="shared" si="322"/>
        <v>1.4</v>
      </c>
      <c r="MX118" s="25">
        <f t="shared" si="323"/>
        <v>2.1800000000000002</v>
      </c>
      <c r="MY118" s="25">
        <f t="shared" si="324"/>
        <v>0</v>
      </c>
      <c r="MZ118" s="25">
        <f t="shared" si="325"/>
        <v>0</v>
      </c>
      <c r="NA118" s="25">
        <f t="shared" si="326"/>
        <v>1.4</v>
      </c>
      <c r="NB118" s="25">
        <f t="shared" si="327"/>
        <v>3.28</v>
      </c>
      <c r="NC118" s="25">
        <f t="shared" si="328"/>
        <v>0</v>
      </c>
      <c r="ND118" s="25">
        <f t="shared" si="329"/>
        <v>0</v>
      </c>
      <c r="NE118" s="25">
        <f t="shared" si="420"/>
        <v>1.4</v>
      </c>
      <c r="NF118" s="25">
        <f t="shared" si="420"/>
        <v>2.73</v>
      </c>
      <c r="NG118" s="25">
        <f t="shared" si="420"/>
        <v>0</v>
      </c>
      <c r="NH118" s="25">
        <f t="shared" si="420"/>
        <v>0</v>
      </c>
      <c r="NI118" s="25">
        <f t="shared" si="330"/>
        <v>102.38</v>
      </c>
      <c r="NJ118" s="25">
        <f t="shared" si="331"/>
        <v>0</v>
      </c>
      <c r="NK118" s="25">
        <f t="shared" si="332"/>
        <v>102.38</v>
      </c>
      <c r="NL118" s="25">
        <f t="shared" si="333"/>
        <v>68.2</v>
      </c>
      <c r="NM118" s="25">
        <f t="shared" si="334"/>
        <v>0</v>
      </c>
      <c r="NN118" s="25">
        <f t="shared" si="421"/>
        <v>68.2</v>
      </c>
      <c r="NO118" s="25">
        <f t="shared" si="335"/>
        <v>0</v>
      </c>
      <c r="NP118" s="25">
        <f t="shared" si="336"/>
        <v>0</v>
      </c>
      <c r="NQ118" s="25">
        <f t="shared" si="422"/>
        <v>0</v>
      </c>
      <c r="NR118" s="25">
        <f t="shared" si="337"/>
        <v>0</v>
      </c>
      <c r="NS118" s="25">
        <f t="shared" si="338"/>
        <v>0</v>
      </c>
      <c r="NT118" s="25">
        <f t="shared" si="423"/>
        <v>0</v>
      </c>
      <c r="NU118" s="25">
        <f t="shared" si="339"/>
        <v>0</v>
      </c>
      <c r="NV118" s="25">
        <f t="shared" si="340"/>
        <v>0</v>
      </c>
      <c r="NW118" s="25">
        <f t="shared" si="424"/>
        <v>0</v>
      </c>
      <c r="NX118" s="25">
        <f t="shared" si="425"/>
        <v>68.2</v>
      </c>
      <c r="NY118" s="25">
        <f t="shared" si="425"/>
        <v>0</v>
      </c>
      <c r="NZ118" s="25">
        <f t="shared" si="426"/>
        <v>68.2</v>
      </c>
      <c r="OA118" s="25">
        <f t="shared" si="427"/>
        <v>34.18</v>
      </c>
      <c r="OB118" s="25">
        <f t="shared" si="427"/>
        <v>0</v>
      </c>
      <c r="OC118" s="25">
        <f t="shared" si="428"/>
        <v>34.18</v>
      </c>
      <c r="OD118" s="25">
        <f t="shared" si="429"/>
        <v>68.2</v>
      </c>
      <c r="OE118" s="25">
        <f t="shared" si="429"/>
        <v>0</v>
      </c>
      <c r="OF118" s="25">
        <f t="shared" si="429"/>
        <v>68.2</v>
      </c>
      <c r="OG118" s="25">
        <f t="shared" si="341"/>
        <v>0</v>
      </c>
      <c r="OH118" s="25">
        <f t="shared" si="342"/>
        <v>0</v>
      </c>
      <c r="OI118" s="25">
        <f t="shared" si="343"/>
        <v>0</v>
      </c>
      <c r="OJ118" s="25">
        <f t="shared" si="344"/>
        <v>0</v>
      </c>
      <c r="OK118" s="25">
        <f t="shared" si="345"/>
        <v>0</v>
      </c>
      <c r="OL118" s="25">
        <f t="shared" si="346"/>
        <v>0</v>
      </c>
      <c r="OM118" s="25">
        <f t="shared" si="430"/>
        <v>0</v>
      </c>
      <c r="ON118" s="25">
        <f t="shared" si="430"/>
        <v>0</v>
      </c>
      <c r="OO118" s="25">
        <f t="shared" si="430"/>
        <v>0</v>
      </c>
      <c r="OP118" s="25">
        <f t="shared" si="347"/>
        <v>0</v>
      </c>
      <c r="OQ118" s="25">
        <f t="shared" si="348"/>
        <v>0</v>
      </c>
      <c r="OR118" s="25">
        <f t="shared" si="431"/>
        <v>0</v>
      </c>
      <c r="OS118" s="19">
        <v>538094.89</v>
      </c>
      <c r="OT118" s="19">
        <v>2370663.3199999998</v>
      </c>
    </row>
    <row r="119" spans="1:410" ht="33" customHeight="1" x14ac:dyDescent="0.25">
      <c r="A119" s="18"/>
      <c r="B119" s="18" t="s">
        <v>850</v>
      </c>
      <c r="C119" s="18">
        <v>913.77</v>
      </c>
      <c r="D119" s="16" t="e">
        <f>_xlfn.IFNA(INDEX(#REF!,MATCH(E119,#REF!,0)),0)</f>
        <v>#REF!</v>
      </c>
      <c r="E119" s="18" t="s">
        <v>904</v>
      </c>
      <c r="F119" s="16" t="s">
        <v>765</v>
      </c>
      <c r="G119" s="16" t="s">
        <v>766</v>
      </c>
      <c r="H119" s="16" t="s">
        <v>767</v>
      </c>
      <c r="I119" s="16" t="s">
        <v>768</v>
      </c>
      <c r="J119" s="16" t="s">
        <v>769</v>
      </c>
      <c r="K119" s="16" t="s">
        <v>770</v>
      </c>
      <c r="L119" s="16" t="s">
        <v>771</v>
      </c>
      <c r="M119" s="18">
        <v>1.64</v>
      </c>
      <c r="N119" s="18">
        <v>1.94</v>
      </c>
      <c r="O119" s="18">
        <v>2.04</v>
      </c>
      <c r="P119" s="18">
        <v>2.34</v>
      </c>
      <c r="Q119" s="18">
        <v>0.1</v>
      </c>
      <c r="R119" s="18">
        <v>1.8399999999999999</v>
      </c>
      <c r="S119" s="18">
        <v>2.14</v>
      </c>
      <c r="T119" s="18">
        <v>0.2</v>
      </c>
      <c r="U119" s="18">
        <v>0</v>
      </c>
      <c r="V119" s="18">
        <v>0</v>
      </c>
      <c r="W119" s="18">
        <v>0</v>
      </c>
      <c r="X119" s="18">
        <v>1.64</v>
      </c>
      <c r="Y119" s="18">
        <v>1.9</v>
      </c>
      <c r="Z119" s="20">
        <f t="shared" si="349"/>
        <v>2.1</v>
      </c>
      <c r="AA119" s="18">
        <v>0.22</v>
      </c>
      <c r="AB119" s="18">
        <v>0</v>
      </c>
      <c r="AC119" s="18">
        <v>0</v>
      </c>
      <c r="AD119" s="18">
        <v>0</v>
      </c>
      <c r="AE119" s="18">
        <v>0</v>
      </c>
      <c r="AF119" s="18">
        <v>0</v>
      </c>
      <c r="AG119" s="18">
        <v>1.2</v>
      </c>
      <c r="AH119" s="18">
        <v>1.5</v>
      </c>
      <c r="AI119" s="20">
        <f t="shared" si="350"/>
        <v>2.25</v>
      </c>
      <c r="AJ119" s="18">
        <v>0</v>
      </c>
      <c r="AK119" s="18">
        <v>0</v>
      </c>
      <c r="AL119" s="20">
        <f t="shared" si="351"/>
        <v>0</v>
      </c>
      <c r="AM119" s="18">
        <v>1.64</v>
      </c>
      <c r="AN119" s="18">
        <v>1.5</v>
      </c>
      <c r="AO119" s="18">
        <v>0.15</v>
      </c>
      <c r="AP119" s="18">
        <v>0.22</v>
      </c>
      <c r="AQ119" s="18">
        <v>1.64</v>
      </c>
      <c r="AR119" s="18">
        <v>1.72</v>
      </c>
      <c r="AS119" s="18">
        <v>0.12</v>
      </c>
      <c r="AT119" s="18">
        <v>0.11</v>
      </c>
      <c r="AU119" s="18">
        <v>0</v>
      </c>
      <c r="AV119" s="18">
        <v>1</v>
      </c>
      <c r="AW119" s="18">
        <v>0</v>
      </c>
      <c r="AX119" s="18">
        <v>0</v>
      </c>
      <c r="AY119" s="18">
        <v>0</v>
      </c>
      <c r="AZ119" s="18">
        <v>0</v>
      </c>
      <c r="BA119" s="18">
        <v>0</v>
      </c>
      <c r="BB119" s="18">
        <v>0</v>
      </c>
      <c r="BC119" s="18">
        <v>0</v>
      </c>
      <c r="BD119" s="18">
        <v>0</v>
      </c>
      <c r="BE119" s="18">
        <v>2</v>
      </c>
      <c r="BF119" s="18">
        <v>0</v>
      </c>
      <c r="BG119" s="18">
        <v>0</v>
      </c>
      <c r="BH119" s="18">
        <v>0</v>
      </c>
      <c r="BI119" s="18">
        <v>0</v>
      </c>
      <c r="BJ119" s="18">
        <v>0</v>
      </c>
      <c r="BK119" s="18">
        <v>0</v>
      </c>
      <c r="BL119" s="18">
        <v>0</v>
      </c>
      <c r="BM119" s="18">
        <v>0</v>
      </c>
      <c r="BN119" s="18">
        <v>0</v>
      </c>
      <c r="BO119" s="18">
        <v>0</v>
      </c>
      <c r="BP119" s="18">
        <v>0</v>
      </c>
      <c r="BQ119" s="18">
        <v>0</v>
      </c>
      <c r="BR119" s="18">
        <v>0</v>
      </c>
      <c r="BS119" s="18">
        <v>0</v>
      </c>
      <c r="BT119" s="18">
        <v>0</v>
      </c>
      <c r="BU119" s="18">
        <v>0</v>
      </c>
      <c r="BV119" s="18">
        <v>0</v>
      </c>
      <c r="BW119" s="18">
        <v>0</v>
      </c>
      <c r="BX119" s="18">
        <v>0</v>
      </c>
      <c r="BY119" s="18">
        <v>0</v>
      </c>
      <c r="BZ119" s="18">
        <v>0</v>
      </c>
      <c r="CA119" s="16" t="e">
        <f>_xlfn.IFNA(IF(RIGHT(D119,2)="=G",0,INDEX(#REF!,MATCH(E119,#REF!,0))),0)</f>
        <v>#REF!</v>
      </c>
      <c r="CB119" s="16" t="s">
        <v>776</v>
      </c>
      <c r="CC119" s="18">
        <v>0</v>
      </c>
      <c r="CD119" s="18">
        <v>0</v>
      </c>
      <c r="CE119" s="18">
        <v>1.4</v>
      </c>
      <c r="CF119" s="18">
        <v>0.85</v>
      </c>
      <c r="CG119" s="18">
        <v>0.12</v>
      </c>
      <c r="CH119" s="18">
        <v>2</v>
      </c>
      <c r="CI119" s="16" t="s">
        <v>98</v>
      </c>
      <c r="CJ119" s="18">
        <v>0</v>
      </c>
      <c r="CK119" s="20">
        <f t="shared" si="217"/>
        <v>2.64</v>
      </c>
      <c r="CL119" s="20">
        <f t="shared" si="352"/>
        <v>2.64</v>
      </c>
      <c r="CM119" s="18">
        <v>28.36</v>
      </c>
      <c r="CN119" s="18">
        <v>24.68</v>
      </c>
      <c r="CO119" s="18">
        <v>23.841000000000001</v>
      </c>
      <c r="CP119" s="22">
        <f t="shared" si="218"/>
        <v>24.68</v>
      </c>
      <c r="CQ119" s="22">
        <f t="shared" si="219"/>
        <v>22.04</v>
      </c>
      <c r="CR119" s="22">
        <f t="shared" si="353"/>
        <v>2.64</v>
      </c>
      <c r="CS119" s="22">
        <f t="shared" si="220"/>
        <v>22.14</v>
      </c>
      <c r="CT119" s="22">
        <f t="shared" si="221"/>
        <v>22.34</v>
      </c>
      <c r="CU119" s="18">
        <v>22.34</v>
      </c>
      <c r="CV119" s="22">
        <f t="shared" si="354"/>
        <v>2.1</v>
      </c>
      <c r="CW119" s="22">
        <f t="shared" si="222"/>
        <v>0</v>
      </c>
      <c r="CX119" s="22">
        <f t="shared" si="223"/>
        <v>0</v>
      </c>
      <c r="CY119" s="22">
        <f t="shared" si="224"/>
        <v>24.41</v>
      </c>
      <c r="CZ119" s="22">
        <f t="shared" si="225"/>
        <v>24.56</v>
      </c>
      <c r="DA119" s="18">
        <v>24.68</v>
      </c>
      <c r="DB119" s="20">
        <f t="shared" si="355"/>
        <v>2.64</v>
      </c>
      <c r="DC119" s="20">
        <f t="shared" si="356"/>
        <v>0</v>
      </c>
      <c r="DD119" s="20">
        <f t="shared" si="357"/>
        <v>2.64</v>
      </c>
      <c r="DE119" s="20">
        <f t="shared" si="226"/>
        <v>0.1</v>
      </c>
      <c r="DF119" s="20">
        <f t="shared" si="227"/>
        <v>0.2</v>
      </c>
      <c r="DG119" s="20">
        <f t="shared" si="228"/>
        <v>2.34</v>
      </c>
      <c r="DH119" s="20">
        <f t="shared" si="229"/>
        <v>0</v>
      </c>
      <c r="DI119" s="20">
        <f t="shared" si="230"/>
        <v>0</v>
      </c>
      <c r="DJ119" s="20">
        <f t="shared" si="231"/>
        <v>0</v>
      </c>
      <c r="DK119" s="20">
        <f t="shared" si="358"/>
        <v>2.6399999999999997</v>
      </c>
      <c r="DL119" s="20">
        <f t="shared" si="359"/>
        <v>0</v>
      </c>
      <c r="DM119" s="20">
        <f t="shared" si="360"/>
        <v>0</v>
      </c>
      <c r="DN119" s="20">
        <f t="shared" si="361"/>
        <v>0</v>
      </c>
      <c r="DO119" s="18">
        <v>2.54</v>
      </c>
      <c r="DP119" s="18">
        <v>0</v>
      </c>
      <c r="DQ119" s="18">
        <v>1</v>
      </c>
      <c r="DR119" s="18">
        <v>1</v>
      </c>
      <c r="DS119" s="25">
        <f t="shared" si="362"/>
        <v>2.54</v>
      </c>
      <c r="DT119" s="25">
        <f t="shared" si="363"/>
        <v>0</v>
      </c>
      <c r="DU119" s="25">
        <f t="shared" si="364"/>
        <v>6.71</v>
      </c>
      <c r="DV119" s="25">
        <f t="shared" si="365"/>
        <v>0</v>
      </c>
      <c r="DW119" s="25">
        <f t="shared" si="366"/>
        <v>6.71</v>
      </c>
      <c r="DX119" s="25">
        <f t="shared" si="367"/>
        <v>13.69</v>
      </c>
      <c r="DY119" s="25">
        <f t="shared" si="368"/>
        <v>0</v>
      </c>
      <c r="DZ119" s="25">
        <f t="shared" si="369"/>
        <v>13.69</v>
      </c>
      <c r="EA119" s="25">
        <f t="shared" si="370"/>
        <v>8.7100000000000009</v>
      </c>
      <c r="EB119" s="25">
        <f t="shared" si="371"/>
        <v>0</v>
      </c>
      <c r="EC119" s="25">
        <f t="shared" si="372"/>
        <v>8.7100000000000009</v>
      </c>
      <c r="ED119" s="25">
        <f t="shared" si="373"/>
        <v>4.9800000000000004</v>
      </c>
      <c r="EE119" s="25">
        <f t="shared" si="373"/>
        <v>0</v>
      </c>
      <c r="EF119" s="25">
        <f t="shared" si="374"/>
        <v>4.9800000000000004</v>
      </c>
      <c r="EG119" s="25">
        <f t="shared" si="375"/>
        <v>8.7100000000000009</v>
      </c>
      <c r="EH119" s="25">
        <f t="shared" si="375"/>
        <v>0</v>
      </c>
      <c r="EI119" s="25">
        <f t="shared" si="376"/>
        <v>8.7100000000000009</v>
      </c>
      <c r="EJ119" s="18">
        <v>913.77</v>
      </c>
      <c r="EK119" s="18">
        <v>875.07</v>
      </c>
      <c r="EL119" s="18" t="s">
        <v>904</v>
      </c>
      <c r="EM119" s="18" t="s">
        <v>905</v>
      </c>
      <c r="EN119" s="16" t="s">
        <v>774</v>
      </c>
      <c r="EO119" s="16" t="s">
        <v>132</v>
      </c>
      <c r="EP119" s="16" t="e">
        <f>IF(OR(EN119="Cống tròn",EN119="Cống hộp",EN119="Ống nhựa"),INDEX(#REF!,MATCH(E119,#REF!,0)),IF(OR(EN119="Rãnh xây",EN119="Rãnh bê tông"),INDEX(#REF!,MATCH(E119,#REF!,0)),0))</f>
        <v>#REF!</v>
      </c>
      <c r="EQ119" s="18">
        <v>37.499999999999929</v>
      </c>
      <c r="ER119" s="18">
        <v>1</v>
      </c>
      <c r="ES119" s="25">
        <f t="shared" si="377"/>
        <v>37</v>
      </c>
      <c r="ET119" s="1" t="e">
        <f>_xlfn.IFNA(IF(EN119="Cống tròn",INDEX(#REF!,MATCH(E119,#REF!,0)),IF(EN119="Cống hộp",INDEX(#REF!,MATCH(E119,#REF!,0)),EU119&amp;" ,"&amp;EV119)),0)</f>
        <v>#REF!</v>
      </c>
      <c r="EU119" s="16" t="s">
        <v>769</v>
      </c>
      <c r="EV119" s="16" t="s">
        <v>775</v>
      </c>
      <c r="EW119" s="16" t="e">
        <f>_xlfn.IFNA(INDEX(#REF!,MATCH(E119,#REF!,0)),0)</f>
        <v>#REF!</v>
      </c>
      <c r="EX119" s="16"/>
      <c r="EY119" s="18">
        <v>0</v>
      </c>
      <c r="EZ119" s="18">
        <v>0</v>
      </c>
      <c r="FA119" s="18">
        <v>0</v>
      </c>
      <c r="FB119" s="19">
        <v>0</v>
      </c>
      <c r="FC119" s="19">
        <v>0</v>
      </c>
      <c r="FD119" s="25">
        <f t="shared" si="232"/>
        <v>0</v>
      </c>
      <c r="FE119" s="25">
        <f t="shared" si="378"/>
        <v>0</v>
      </c>
      <c r="FF119" s="18">
        <v>0.1</v>
      </c>
      <c r="FG119" s="18">
        <v>2</v>
      </c>
      <c r="FH119" s="18">
        <v>1</v>
      </c>
      <c r="FI119" s="25">
        <f t="shared" si="379"/>
        <v>1.2</v>
      </c>
      <c r="FJ119" s="18">
        <v>0</v>
      </c>
      <c r="FK119" s="18">
        <v>0</v>
      </c>
      <c r="FL119" s="18">
        <v>0.2</v>
      </c>
      <c r="FM119" s="18">
        <v>1.4</v>
      </c>
      <c r="FN119" s="18">
        <v>0</v>
      </c>
      <c r="FO119" s="25">
        <f t="shared" si="380"/>
        <v>1.4</v>
      </c>
      <c r="FP119" s="18">
        <v>1.4999999999999999E-2</v>
      </c>
      <c r="FQ119" s="18">
        <v>1</v>
      </c>
      <c r="FR119" s="25">
        <f t="shared" si="233"/>
        <v>36</v>
      </c>
      <c r="FS119" s="25">
        <f t="shared" si="234"/>
        <v>0.52500000000000002</v>
      </c>
      <c r="FT119" s="25">
        <f t="shared" si="235"/>
        <v>36.524999999999999</v>
      </c>
      <c r="FU119" s="25">
        <f t="shared" si="236"/>
        <v>-0.97499999999993037</v>
      </c>
      <c r="FV119" s="25" t="str">
        <f t="shared" si="381"/>
        <v>Thêm 01</v>
      </c>
      <c r="FW119" s="25">
        <f t="shared" si="382"/>
        <v>0.04</v>
      </c>
      <c r="FX119" s="16"/>
      <c r="FY119" s="16"/>
      <c r="FZ119" s="16"/>
      <c r="GA119" s="16"/>
      <c r="GB119" s="19">
        <v>0</v>
      </c>
      <c r="GC119" s="19">
        <v>0</v>
      </c>
      <c r="GD119" s="19">
        <v>0</v>
      </c>
      <c r="GE119" s="19">
        <v>0</v>
      </c>
      <c r="GF119" s="19">
        <v>0</v>
      </c>
      <c r="GG119" s="19">
        <v>0</v>
      </c>
      <c r="GH119" s="19">
        <v>0</v>
      </c>
      <c r="GI119" s="19">
        <v>0</v>
      </c>
      <c r="GJ119" s="19">
        <v>0</v>
      </c>
      <c r="GK119" s="19">
        <v>0</v>
      </c>
      <c r="GL119" s="25">
        <f t="shared" si="237"/>
        <v>0</v>
      </c>
      <c r="GM119" s="25">
        <f t="shared" si="383"/>
        <v>0</v>
      </c>
      <c r="GN119" s="19">
        <v>0</v>
      </c>
      <c r="GO119" s="19">
        <v>0</v>
      </c>
      <c r="GP119" s="19">
        <v>0</v>
      </c>
      <c r="GQ119" s="19">
        <v>0</v>
      </c>
      <c r="GR119" s="1" t="e">
        <f>_xlfn.IFNA(INDEX(#REF!,MATCH(E119,#REF!,0)),0)</f>
        <v>#REF!</v>
      </c>
      <c r="GS119" s="16"/>
      <c r="GT119" s="18">
        <v>0</v>
      </c>
      <c r="GU119" s="18">
        <v>0</v>
      </c>
      <c r="GV119" s="18">
        <v>0</v>
      </c>
      <c r="GW119" s="18">
        <v>0</v>
      </c>
      <c r="GX119" s="25">
        <f t="shared" si="238"/>
        <v>0</v>
      </c>
      <c r="GY119" s="25">
        <f t="shared" si="239"/>
        <v>0</v>
      </c>
      <c r="GZ119" s="25">
        <f t="shared" si="384"/>
        <v>0</v>
      </c>
      <c r="HA119" s="1" t="e" cm="1">
        <f t="array" ref="HA119">INDEX(#REF!,MATCH(EJ119&amp;EK119&amp;HD119&amp;HE119&amp;HF119,#REF!&amp;#REF!&amp;#REF!&amp;#REF!&amp;#REF!,0))</f>
        <v>#REF!</v>
      </c>
      <c r="HB119" s="16"/>
      <c r="HC119" s="25">
        <f t="shared" si="385"/>
        <v>0</v>
      </c>
      <c r="HD119" s="18">
        <v>0</v>
      </c>
      <c r="HE119" s="18">
        <v>0</v>
      </c>
      <c r="HF119" s="18">
        <v>0</v>
      </c>
      <c r="HG119" s="1" t="e" cm="1">
        <f t="array" ref="HG119">INDEX(#REF!,MATCH(EJ119&amp;EK119&amp;HJ119&amp;HK119&amp;HL119,#REF!&amp;#REF!&amp;#REF!&amp;#REF!&amp;#REF!,0))</f>
        <v>#REF!</v>
      </c>
      <c r="HH119" s="16"/>
      <c r="HI119" s="25">
        <f t="shared" si="386"/>
        <v>0</v>
      </c>
      <c r="HJ119" s="25">
        <f t="shared" si="387"/>
        <v>0</v>
      </c>
      <c r="HK119" s="19">
        <v>0</v>
      </c>
      <c r="HL119" s="19">
        <v>0</v>
      </c>
      <c r="HM119" s="18">
        <v>0.01</v>
      </c>
      <c r="HN119" s="18">
        <v>1</v>
      </c>
      <c r="HO119" s="25">
        <f t="shared" si="388"/>
        <v>0</v>
      </c>
      <c r="HP119" s="25">
        <f t="shared" si="389"/>
        <v>0</v>
      </c>
      <c r="HQ119" s="25">
        <f t="shared" si="390"/>
        <v>0</v>
      </c>
      <c r="HR119" s="25">
        <f t="shared" si="391"/>
        <v>0</v>
      </c>
      <c r="HS119" s="25">
        <f t="shared" si="392"/>
        <v>0</v>
      </c>
      <c r="HT119" s="19">
        <v>0</v>
      </c>
      <c r="HU119" s="19">
        <v>0</v>
      </c>
      <c r="HV119" s="19">
        <v>0</v>
      </c>
      <c r="HW119" s="25">
        <f t="shared" si="393"/>
        <v>0</v>
      </c>
      <c r="HX119" s="19">
        <v>0</v>
      </c>
      <c r="HY119" s="19">
        <v>0</v>
      </c>
      <c r="HZ119" s="18">
        <v>24.68</v>
      </c>
      <c r="IA119" s="20">
        <f>ROUND(IF(EN119="Cống tròn",IF(EN119="Cống tròn",IF(EU119="Không có móng",IQ119-FF119,IF(EU119="Đế",IP119-FN119,IF(OR(EU119="Móng bê tông",EU119="Móng bê tông kết hợp đế"),II119-FJ119,0))),0),IF(EN119="Cống hộp",IF(AND(EN119="Cống hộp",EU119="Không có móng"),IQ119-GF119,IF(AND(EN119="Cống hộp",EU119="Móng bê tông"),IJ119-GB119,0)),IF(OR(EN119="Rãnh xây",EN119="Rãnh bê tông"),IF(OR(EN119="Rãnh xây",EN119="Rãnh bê tông"),IK119-GB119,0),IF(EN119="Ống nhựa",IF(AND(EN119="Ống nhựa",EU119="Không đắp cát"),IQ119-HT119,IF(AND(EN119="Ống nhựa",EU119="Đắp cát"),IH119-HX119,0)),IF(EN119="Rãnh thang",IF(EN119="Rãnh thang",IF(EU119="Móng bê tông",#REF!-#REF!,IQ119),0),0))))),2)</f>
        <v>22.34</v>
      </c>
      <c r="IB119" s="20">
        <f t="shared" si="394"/>
        <v>2.34</v>
      </c>
      <c r="IC119" s="20">
        <f t="shared" si="240"/>
        <v>22.34</v>
      </c>
      <c r="ID119" s="20">
        <f t="shared" si="241"/>
        <v>0</v>
      </c>
      <c r="IE119" s="20">
        <f t="shared" si="242"/>
        <v>0</v>
      </c>
      <c r="IF119" s="20">
        <f t="shared" si="243"/>
        <v>0</v>
      </c>
      <c r="IG119" s="20">
        <f>IF(EN119="Rãnh thang",IF(AND(EN119="Rãnh thang",EU119="Móng bê tông"),IQ119-#REF!,0),IF(EN119="Ống nhựa",IF(AND(EN119="Ống nhựa",EU119="Đắp cát"),IQ119-HT119,0),IF(EN119="Cống tròn",IF(EN119="Cống tròn",IF(OR(EU119="Móng bê tông",EU119="Móng bê tông kết hợp đế"),IM119-FL119,0),0),IF(EN119="Cống hộp",IF(AND(EN119="Cống hộp",EU119="Móng bê tông"),IN119-GD119,0),IF(OR(EN119="Rãnh xây",EN119="Rãnh bê tông"),IF(AND(EN119="Rãnh xây",EU119="Móng bê tông"),IO119-GD119,IF(AND(EN119="Rãnh bê tông",EU119="Móng bê tông"),IO119-GD119,0)),0)))))</f>
        <v>22.34</v>
      </c>
      <c r="IH119" s="20">
        <f t="shared" si="244"/>
        <v>0</v>
      </c>
      <c r="II119" s="20">
        <f t="shared" si="245"/>
        <v>22.34</v>
      </c>
      <c r="IJ119" s="20">
        <f t="shared" si="246"/>
        <v>0</v>
      </c>
      <c r="IK119" s="20">
        <f t="shared" si="247"/>
        <v>0</v>
      </c>
      <c r="IL119" s="20">
        <f t="shared" si="248"/>
        <v>22.54</v>
      </c>
      <c r="IM119" s="20">
        <f t="shared" si="249"/>
        <v>22.54</v>
      </c>
      <c r="IN119" s="20">
        <f t="shared" si="250"/>
        <v>0</v>
      </c>
      <c r="IO119" s="20">
        <f t="shared" si="251"/>
        <v>0</v>
      </c>
      <c r="IP119" s="20">
        <f t="shared" si="252"/>
        <v>0</v>
      </c>
      <c r="IQ119" s="18">
        <v>22.64</v>
      </c>
      <c r="IR119" s="25">
        <f t="shared" si="395"/>
        <v>0</v>
      </c>
      <c r="IS119" s="25">
        <f t="shared" si="253"/>
        <v>0</v>
      </c>
      <c r="IT119" s="25">
        <f t="shared" si="254"/>
        <v>0</v>
      </c>
      <c r="IU119" s="25">
        <f>ROUND(IF(EN119="Cống tròn",IF(EN119="Cống tròn",IV119+FF119,0),IF(EN119="Cống hộp",IF(EN119="Cống hộp",IV119+GP119,0),IF(OR(EN119="Rãnh xây",EN119="Rãnh bê tông"),IF(OR(EN119="Rãnh xây",EN119="Rãnh bê tông"),IV119+GP119,0),IF(EN119="ống nhựa",IF(EN119="Ống nhựa",IV119+HT119,0),IF(EN119="Rãnh thang",IF(EN119="Rãnh thang",IQ119+#REF!,0),0))))),2)</f>
        <v>23.69</v>
      </c>
      <c r="IV119" s="18">
        <v>23.59</v>
      </c>
      <c r="IW119" s="25">
        <f t="shared" si="255"/>
        <v>23.69</v>
      </c>
      <c r="IX119" s="25">
        <f t="shared" si="256"/>
        <v>0</v>
      </c>
      <c r="IY119" s="25">
        <f t="shared" si="257"/>
        <v>0</v>
      </c>
      <c r="IZ119" s="25">
        <f t="shared" si="258"/>
        <v>0</v>
      </c>
      <c r="JA119" s="25">
        <f t="shared" si="259"/>
        <v>0</v>
      </c>
      <c r="JB119" s="18">
        <v>24.57</v>
      </c>
      <c r="JC119" s="20">
        <f>ROUND(IF(EN119="Cống tròn",IF(EN119="Cống tròn",IF(EU119="Không có móng",JS119-FF119,IF(EU119="Đế",JR119-FN119,IF(OR(EU119="Móng bê tông",EU119="Móng bê tông kết hợp đế"),JK119-FJ119,0))),0),IF(EN119="Cống hộp",IF(AND(EN119="Cống hộp",EU119="Không có móng"),JS119-GF119,IF(AND(EN119="Cống hộp",EU119="Móng bê tông"),JL119-GB119,0)),IF(OR(EN119="Rãnh xây",EN119="Rãnh bê tông"),IF(OR(EN119="Rãnh xây",EN119="Rãnh bê tông"),JM119-GB119,0),IF(EN119="Ống nhựa",IF(AND(EN119="Ống nhựa",EU119="Không đắp cát"),JS119-HT119,IF(AND(EN119="Ống nhựa",EU119="Đắp cát"),JJ119-HX119,0)),IF(EN119="Rãnh thang",IF(EN119="Rãnh thang",IF(EU119="Móng bê tông",#REF!-#REF!,JS119),0),0))))),2)</f>
        <v>22.29</v>
      </c>
      <c r="JD119" s="20">
        <f t="shared" si="396"/>
        <v>2.2800000000000011</v>
      </c>
      <c r="JE119" s="20">
        <f t="shared" si="260"/>
        <v>22.29</v>
      </c>
      <c r="JF119" s="20">
        <f t="shared" si="261"/>
        <v>0</v>
      </c>
      <c r="JG119" s="20">
        <f t="shared" si="262"/>
        <v>0</v>
      </c>
      <c r="JH119" s="20">
        <f t="shared" si="263"/>
        <v>0</v>
      </c>
      <c r="JI119" s="20">
        <f>IF(EN119="Rãnh thang",IF(AND(EN119="Rãnh thang",EU119="Móng bê tông"),JS119-#REF!,0),IF(EN119="Ống nhựa",IF(AND(EN119="Ống nhựa",EU119="Đắp cát"),JS119-HT119,0),IF(EN119="Cống tròn",IF(EN119="Cống tròn",IF(OR(EU119="Móng bê tông",EU119="Móng bê tông kết hợp đế"),JO119-FL119,0),0),IF(EN119="Cống hộp",IF(AND(EN119="Cống hộp",EU119="Móng bê tông"),JP119-GD119,0),IF(OR(EN119="Rãnh xây",EN119="Rãnh bê tông"),IF(AND(EN119="Rãnh xây",EU119="Móng bê tông"),JQ119-GD119,IF(AND(EN119="Rãnh bê tông",EU119="Móng bê tông"),JQ119-GD119,0)),0)))))</f>
        <v>22.29</v>
      </c>
      <c r="JJ119" s="20">
        <f t="shared" si="264"/>
        <v>0</v>
      </c>
      <c r="JK119" s="20">
        <f t="shared" si="265"/>
        <v>22.29</v>
      </c>
      <c r="JL119" s="20">
        <f t="shared" si="266"/>
        <v>0</v>
      </c>
      <c r="JM119" s="20">
        <f t="shared" si="267"/>
        <v>0</v>
      </c>
      <c r="JN119" s="20">
        <f t="shared" si="268"/>
        <v>22.49</v>
      </c>
      <c r="JO119" s="20">
        <f t="shared" si="269"/>
        <v>22.49</v>
      </c>
      <c r="JP119" s="20">
        <f t="shared" si="270"/>
        <v>0</v>
      </c>
      <c r="JQ119" s="20">
        <f t="shared" si="271"/>
        <v>0</v>
      </c>
      <c r="JR119" s="20">
        <f t="shared" si="272"/>
        <v>0</v>
      </c>
      <c r="JS119" s="26">
        <v>22.59</v>
      </c>
      <c r="JT119" s="25">
        <f t="shared" si="397"/>
        <v>0</v>
      </c>
      <c r="JU119" s="25">
        <f t="shared" si="273"/>
        <v>0</v>
      </c>
      <c r="JV119" s="25">
        <f t="shared" si="274"/>
        <v>0</v>
      </c>
      <c r="JW119" s="25">
        <f>ROUND(IF(EN119="Cống tròn",IF(EN119="Cống tròn",JX119+FF119,0),IF(EN119="Cống hộp",IF(EN119="Cống hộp",JX119+GP119,0),IF(OR(EN119="Rãnh xây",EN119="Rãnh bê tông"),IF(OR(EN119="Rãnh xây",EN119="Rãnh bê tông"),JX119+GP119,0),IF(EN119="ống nhựa",IF(EN119="Ống nhựa",JX119+HT119,0),IF(EN119="Rãnh thang",IF(EN119="Rãnh thang",JS119+#REF!,0),0))))),2)</f>
        <v>23.69</v>
      </c>
      <c r="JX119" s="27">
        <v>23.59</v>
      </c>
      <c r="JY119" s="25">
        <f t="shared" si="275"/>
        <v>23.69</v>
      </c>
      <c r="JZ119" s="25">
        <f t="shared" si="276"/>
        <v>0</v>
      </c>
      <c r="KA119" s="25">
        <f t="shared" si="277"/>
        <v>0</v>
      </c>
      <c r="KB119" s="25">
        <f t="shared" si="278"/>
        <v>0</v>
      </c>
      <c r="KC119" s="25">
        <f t="shared" si="279"/>
        <v>0</v>
      </c>
      <c r="KD119" s="28" t="s">
        <v>98</v>
      </c>
      <c r="KE119" s="27">
        <v>0</v>
      </c>
      <c r="KF119" s="25">
        <f t="shared" si="280"/>
        <v>2.34</v>
      </c>
      <c r="KG119" s="25">
        <f t="shared" si="398"/>
        <v>2.34</v>
      </c>
      <c r="KH119" s="27">
        <v>0</v>
      </c>
      <c r="KI119" s="25">
        <f t="shared" si="281"/>
        <v>2.2800000000000011</v>
      </c>
      <c r="KJ119" s="25">
        <f t="shared" si="399"/>
        <v>2.2800000000000011</v>
      </c>
      <c r="KK119" s="25">
        <f t="shared" si="282"/>
        <v>0</v>
      </c>
      <c r="KL119" s="25">
        <f t="shared" si="283"/>
        <v>0</v>
      </c>
      <c r="KM119" s="25">
        <f t="shared" si="400"/>
        <v>0</v>
      </c>
      <c r="KN119" s="25">
        <f t="shared" si="284"/>
        <v>0</v>
      </c>
      <c r="KO119" s="25">
        <f t="shared" si="285"/>
        <v>0</v>
      </c>
      <c r="KP119" s="25">
        <f t="shared" si="401"/>
        <v>0</v>
      </c>
      <c r="KQ119" s="25">
        <f t="shared" si="286"/>
        <v>0.2</v>
      </c>
      <c r="KR119" s="25">
        <f t="shared" si="287"/>
        <v>0.2</v>
      </c>
      <c r="KS119" s="25">
        <f t="shared" si="402"/>
        <v>0.2</v>
      </c>
      <c r="KT119" s="25">
        <f t="shared" si="288"/>
        <v>0</v>
      </c>
      <c r="KU119" s="25">
        <f t="shared" si="289"/>
        <v>0</v>
      </c>
      <c r="KV119" s="25">
        <f t="shared" si="403"/>
        <v>0</v>
      </c>
      <c r="KW119" s="25">
        <f t="shared" si="290"/>
        <v>0</v>
      </c>
      <c r="KX119" s="25">
        <f t="shared" si="291"/>
        <v>0</v>
      </c>
      <c r="KY119" s="25">
        <f t="shared" si="404"/>
        <v>0</v>
      </c>
      <c r="KZ119" s="25">
        <f t="shared" si="292"/>
        <v>0</v>
      </c>
      <c r="LA119" s="25">
        <f t="shared" si="293"/>
        <v>0</v>
      </c>
      <c r="LB119" s="25">
        <f t="shared" si="405"/>
        <v>0</v>
      </c>
      <c r="LC119" s="25">
        <f t="shared" si="294"/>
        <v>1.4</v>
      </c>
      <c r="LD119" s="25">
        <f t="shared" si="295"/>
        <v>1.4</v>
      </c>
      <c r="LE119" s="25">
        <f t="shared" si="406"/>
        <v>1.4</v>
      </c>
      <c r="LF119" s="25">
        <f t="shared" si="296"/>
        <v>0</v>
      </c>
      <c r="LG119" s="25">
        <f t="shared" si="297"/>
        <v>0</v>
      </c>
      <c r="LH119" s="25">
        <f t="shared" si="407"/>
        <v>0</v>
      </c>
      <c r="LI119" s="25">
        <f t="shared" si="298"/>
        <v>0</v>
      </c>
      <c r="LJ119" s="25">
        <f t="shared" si="299"/>
        <v>0</v>
      </c>
      <c r="LK119" s="25">
        <f t="shared" si="408"/>
        <v>0</v>
      </c>
      <c r="LL119" s="25">
        <f t="shared" si="300"/>
        <v>0</v>
      </c>
      <c r="LM119" s="25">
        <f t="shared" si="301"/>
        <v>0</v>
      </c>
      <c r="LN119" s="25">
        <f t="shared" si="409"/>
        <v>0</v>
      </c>
      <c r="LO119" s="25">
        <f t="shared" si="302"/>
        <v>0</v>
      </c>
      <c r="LP119" s="25">
        <f t="shared" si="303"/>
        <v>0</v>
      </c>
      <c r="LQ119" s="25">
        <f t="shared" si="410"/>
        <v>0</v>
      </c>
      <c r="LR119" s="25">
        <f t="shared" si="304"/>
        <v>0</v>
      </c>
      <c r="LS119" s="25">
        <f t="shared" si="305"/>
        <v>0</v>
      </c>
      <c r="LT119" s="25">
        <f t="shared" si="411"/>
        <v>0</v>
      </c>
      <c r="LU119" s="25">
        <f t="shared" si="306"/>
        <v>0</v>
      </c>
      <c r="LV119" s="25">
        <f t="shared" si="307"/>
        <v>0</v>
      </c>
      <c r="LW119" s="25">
        <f t="shared" si="412"/>
        <v>0</v>
      </c>
      <c r="LX119" s="25">
        <f t="shared" si="308"/>
        <v>0</v>
      </c>
      <c r="LY119" s="25">
        <f t="shared" si="309"/>
        <v>0</v>
      </c>
      <c r="LZ119" s="25">
        <f t="shared" si="413"/>
        <v>0</v>
      </c>
      <c r="MA119" s="25">
        <f t="shared" si="310"/>
        <v>0</v>
      </c>
      <c r="MB119" s="25">
        <f t="shared" si="311"/>
        <v>0</v>
      </c>
      <c r="MC119" s="25">
        <f t="shared" si="414"/>
        <v>0</v>
      </c>
      <c r="MD119" s="25">
        <f t="shared" si="312"/>
        <v>0</v>
      </c>
      <c r="ME119" s="25">
        <f t="shared" si="313"/>
        <v>0</v>
      </c>
      <c r="MF119" s="25">
        <f t="shared" si="415"/>
        <v>0</v>
      </c>
      <c r="MG119" s="25">
        <f t="shared" si="314"/>
        <v>0</v>
      </c>
      <c r="MH119" s="25">
        <f t="shared" si="315"/>
        <v>0</v>
      </c>
      <c r="MI119" s="25">
        <f t="shared" si="416"/>
        <v>0</v>
      </c>
      <c r="MJ119" s="25">
        <f t="shared" si="316"/>
        <v>0</v>
      </c>
      <c r="MK119" s="25">
        <f t="shared" si="317"/>
        <v>0</v>
      </c>
      <c r="ML119" s="25">
        <f t="shared" si="417"/>
        <v>0</v>
      </c>
      <c r="MM119" s="25">
        <f t="shared" si="318"/>
        <v>0</v>
      </c>
      <c r="MN119" s="25">
        <f t="shared" si="319"/>
        <v>0</v>
      </c>
      <c r="MO119" s="25">
        <f t="shared" si="418"/>
        <v>0</v>
      </c>
      <c r="MP119" s="25">
        <f t="shared" si="320"/>
        <v>0</v>
      </c>
      <c r="MQ119" s="25">
        <f t="shared" si="321"/>
        <v>0</v>
      </c>
      <c r="MR119" s="25">
        <f t="shared" si="419"/>
        <v>0</v>
      </c>
      <c r="MS119" s="29">
        <v>1.4</v>
      </c>
      <c r="MT119" s="29">
        <v>0</v>
      </c>
      <c r="MU119" s="29">
        <v>1</v>
      </c>
      <c r="MV119" s="29">
        <v>1</v>
      </c>
      <c r="MW119" s="25">
        <f t="shared" si="322"/>
        <v>1.4</v>
      </c>
      <c r="MX119" s="25">
        <f t="shared" si="323"/>
        <v>3.28</v>
      </c>
      <c r="MY119" s="25">
        <f t="shared" si="324"/>
        <v>0</v>
      </c>
      <c r="MZ119" s="25">
        <f t="shared" si="325"/>
        <v>0</v>
      </c>
      <c r="NA119" s="25">
        <f t="shared" si="326"/>
        <v>1.4</v>
      </c>
      <c r="NB119" s="25">
        <f t="shared" si="327"/>
        <v>3.19</v>
      </c>
      <c r="NC119" s="25">
        <f t="shared" si="328"/>
        <v>0</v>
      </c>
      <c r="ND119" s="25">
        <f t="shared" si="329"/>
        <v>0</v>
      </c>
      <c r="NE119" s="25">
        <f t="shared" si="420"/>
        <v>1.4</v>
      </c>
      <c r="NF119" s="25">
        <f t="shared" si="420"/>
        <v>3.2349999999999999</v>
      </c>
      <c r="NG119" s="25">
        <f t="shared" si="420"/>
        <v>0</v>
      </c>
      <c r="NH119" s="25">
        <f t="shared" si="420"/>
        <v>0</v>
      </c>
      <c r="NI119" s="25">
        <f t="shared" si="330"/>
        <v>121.31</v>
      </c>
      <c r="NJ119" s="25">
        <f t="shared" si="331"/>
        <v>0</v>
      </c>
      <c r="NK119" s="25">
        <f t="shared" si="332"/>
        <v>121.31</v>
      </c>
      <c r="NL119" s="25">
        <f t="shared" si="333"/>
        <v>68.2</v>
      </c>
      <c r="NM119" s="25">
        <f t="shared" si="334"/>
        <v>0</v>
      </c>
      <c r="NN119" s="25">
        <f t="shared" si="421"/>
        <v>68.2</v>
      </c>
      <c r="NO119" s="25">
        <f t="shared" si="335"/>
        <v>0</v>
      </c>
      <c r="NP119" s="25">
        <f t="shared" si="336"/>
        <v>0</v>
      </c>
      <c r="NQ119" s="25">
        <f t="shared" si="422"/>
        <v>0</v>
      </c>
      <c r="NR119" s="25">
        <f t="shared" si="337"/>
        <v>0</v>
      </c>
      <c r="NS119" s="25">
        <f t="shared" si="338"/>
        <v>0</v>
      </c>
      <c r="NT119" s="25">
        <f t="shared" si="423"/>
        <v>0</v>
      </c>
      <c r="NU119" s="25">
        <f t="shared" si="339"/>
        <v>0</v>
      </c>
      <c r="NV119" s="25">
        <f t="shared" si="340"/>
        <v>0</v>
      </c>
      <c r="NW119" s="25">
        <f t="shared" si="424"/>
        <v>0</v>
      </c>
      <c r="NX119" s="25">
        <f t="shared" si="425"/>
        <v>68.2</v>
      </c>
      <c r="NY119" s="25">
        <f t="shared" si="425"/>
        <v>0</v>
      </c>
      <c r="NZ119" s="25">
        <f t="shared" si="426"/>
        <v>68.2</v>
      </c>
      <c r="OA119" s="25">
        <f t="shared" si="427"/>
        <v>53.11</v>
      </c>
      <c r="OB119" s="25">
        <f t="shared" si="427"/>
        <v>0</v>
      </c>
      <c r="OC119" s="25">
        <f t="shared" si="428"/>
        <v>53.11</v>
      </c>
      <c r="OD119" s="25">
        <f t="shared" si="429"/>
        <v>68.2</v>
      </c>
      <c r="OE119" s="25">
        <f t="shared" si="429"/>
        <v>0</v>
      </c>
      <c r="OF119" s="25">
        <f t="shared" si="429"/>
        <v>68.2</v>
      </c>
      <c r="OG119" s="25">
        <f t="shared" si="341"/>
        <v>0</v>
      </c>
      <c r="OH119" s="25">
        <f t="shared" si="342"/>
        <v>0</v>
      </c>
      <c r="OI119" s="25">
        <f t="shared" si="343"/>
        <v>0</v>
      </c>
      <c r="OJ119" s="25">
        <f t="shared" si="344"/>
        <v>0</v>
      </c>
      <c r="OK119" s="25">
        <f t="shared" si="345"/>
        <v>0</v>
      </c>
      <c r="OL119" s="25">
        <f t="shared" si="346"/>
        <v>0</v>
      </c>
      <c r="OM119" s="25">
        <f t="shared" si="430"/>
        <v>0</v>
      </c>
      <c r="ON119" s="25">
        <f t="shared" si="430"/>
        <v>0</v>
      </c>
      <c r="OO119" s="25">
        <f t="shared" si="430"/>
        <v>0</v>
      </c>
      <c r="OP119" s="25">
        <f t="shared" si="347"/>
        <v>0</v>
      </c>
      <c r="OQ119" s="25">
        <f t="shared" si="348"/>
        <v>0</v>
      </c>
      <c r="OR119" s="25">
        <f t="shared" si="431"/>
        <v>0</v>
      </c>
      <c r="OS119" s="19">
        <v>538133.59</v>
      </c>
      <c r="OT119" s="19">
        <v>2370663.3199999998</v>
      </c>
    </row>
    <row r="120" spans="1:410" ht="33" customHeight="1" x14ac:dyDescent="0.25">
      <c r="A120" s="18"/>
      <c r="B120" s="18" t="s">
        <v>850</v>
      </c>
      <c r="C120" s="18">
        <v>875.07</v>
      </c>
      <c r="D120" s="16" t="e">
        <f>_xlfn.IFNA(INDEX(#REF!,MATCH(E120,#REF!,0)),0)</f>
        <v>#REF!</v>
      </c>
      <c r="E120" s="18" t="s">
        <v>905</v>
      </c>
      <c r="F120" s="16" t="s">
        <v>765</v>
      </c>
      <c r="G120" s="16" t="s">
        <v>766</v>
      </c>
      <c r="H120" s="16" t="s">
        <v>767</v>
      </c>
      <c r="I120" s="16" t="s">
        <v>768</v>
      </c>
      <c r="J120" s="16" t="s">
        <v>769</v>
      </c>
      <c r="K120" s="16" t="s">
        <v>770</v>
      </c>
      <c r="L120" s="16" t="s">
        <v>771</v>
      </c>
      <c r="M120" s="18">
        <v>1.64</v>
      </c>
      <c r="N120" s="18">
        <v>1.94</v>
      </c>
      <c r="O120" s="18">
        <v>2.04</v>
      </c>
      <c r="P120" s="18">
        <v>2.34</v>
      </c>
      <c r="Q120" s="18">
        <v>0.1</v>
      </c>
      <c r="R120" s="18">
        <v>1.8399999999999999</v>
      </c>
      <c r="S120" s="18">
        <v>2.14</v>
      </c>
      <c r="T120" s="18">
        <v>0.2</v>
      </c>
      <c r="U120" s="18">
        <v>0</v>
      </c>
      <c r="V120" s="18">
        <v>0</v>
      </c>
      <c r="W120" s="18">
        <v>0</v>
      </c>
      <c r="X120" s="18">
        <v>1.64</v>
      </c>
      <c r="Y120" s="18">
        <v>1.9</v>
      </c>
      <c r="Z120" s="20">
        <f t="shared" si="349"/>
        <v>2</v>
      </c>
      <c r="AA120" s="18">
        <v>0.22</v>
      </c>
      <c r="AB120" s="18">
        <v>0</v>
      </c>
      <c r="AC120" s="18">
        <v>0</v>
      </c>
      <c r="AD120" s="18">
        <v>0</v>
      </c>
      <c r="AE120" s="18">
        <v>0</v>
      </c>
      <c r="AF120" s="18">
        <v>0</v>
      </c>
      <c r="AG120" s="18">
        <v>1.2</v>
      </c>
      <c r="AH120" s="18">
        <v>1.5</v>
      </c>
      <c r="AI120" s="20">
        <f t="shared" si="350"/>
        <v>2.15</v>
      </c>
      <c r="AJ120" s="18">
        <v>0</v>
      </c>
      <c r="AK120" s="18">
        <v>0</v>
      </c>
      <c r="AL120" s="20">
        <f t="shared" si="351"/>
        <v>0</v>
      </c>
      <c r="AM120" s="18">
        <v>1.64</v>
      </c>
      <c r="AN120" s="18">
        <v>1.5</v>
      </c>
      <c r="AO120" s="18">
        <v>0.15</v>
      </c>
      <c r="AP120" s="18">
        <v>0.22</v>
      </c>
      <c r="AQ120" s="18">
        <v>1.64</v>
      </c>
      <c r="AR120" s="18">
        <v>1.72</v>
      </c>
      <c r="AS120" s="18">
        <v>0.12</v>
      </c>
      <c r="AT120" s="18">
        <v>0.11</v>
      </c>
      <c r="AU120" s="18">
        <v>0</v>
      </c>
      <c r="AV120" s="18">
        <v>1</v>
      </c>
      <c r="AW120" s="18">
        <v>0</v>
      </c>
      <c r="AX120" s="18">
        <v>0</v>
      </c>
      <c r="AY120" s="18">
        <v>0</v>
      </c>
      <c r="AZ120" s="18">
        <v>0</v>
      </c>
      <c r="BA120" s="18">
        <v>0</v>
      </c>
      <c r="BB120" s="18">
        <v>0</v>
      </c>
      <c r="BC120" s="18">
        <v>0</v>
      </c>
      <c r="BD120" s="18">
        <v>0</v>
      </c>
      <c r="BE120" s="18">
        <v>2</v>
      </c>
      <c r="BF120" s="18">
        <v>0</v>
      </c>
      <c r="BG120" s="18">
        <v>0</v>
      </c>
      <c r="BH120" s="18">
        <v>0</v>
      </c>
      <c r="BI120" s="18">
        <v>0</v>
      </c>
      <c r="BJ120" s="18">
        <v>0</v>
      </c>
      <c r="BK120" s="18">
        <v>0</v>
      </c>
      <c r="BL120" s="18">
        <v>0</v>
      </c>
      <c r="BM120" s="18">
        <v>0</v>
      </c>
      <c r="BN120" s="18">
        <v>0</v>
      </c>
      <c r="BO120" s="18">
        <v>0</v>
      </c>
      <c r="BP120" s="18">
        <v>0</v>
      </c>
      <c r="BQ120" s="18">
        <v>0</v>
      </c>
      <c r="BR120" s="18">
        <v>0</v>
      </c>
      <c r="BS120" s="18">
        <v>0</v>
      </c>
      <c r="BT120" s="18">
        <v>0</v>
      </c>
      <c r="BU120" s="18">
        <v>0</v>
      </c>
      <c r="BV120" s="18">
        <v>0</v>
      </c>
      <c r="BW120" s="18">
        <v>0</v>
      </c>
      <c r="BX120" s="18">
        <v>0</v>
      </c>
      <c r="BY120" s="18">
        <v>0</v>
      </c>
      <c r="BZ120" s="18">
        <v>0</v>
      </c>
      <c r="CA120" s="16" t="e">
        <f>_xlfn.IFNA(IF(RIGHT(D120,2)="=G",0,INDEX(#REF!,MATCH(E120,#REF!,0))),0)</f>
        <v>#REF!</v>
      </c>
      <c r="CB120" s="16" t="s">
        <v>776</v>
      </c>
      <c r="CC120" s="18">
        <v>0</v>
      </c>
      <c r="CD120" s="18">
        <v>0</v>
      </c>
      <c r="CE120" s="18">
        <v>1.4</v>
      </c>
      <c r="CF120" s="18">
        <v>0.85</v>
      </c>
      <c r="CG120" s="18">
        <v>0.12</v>
      </c>
      <c r="CH120" s="18">
        <v>2</v>
      </c>
      <c r="CI120" s="16" t="s">
        <v>98</v>
      </c>
      <c r="CJ120" s="18">
        <v>0</v>
      </c>
      <c r="CK120" s="20">
        <f t="shared" si="217"/>
        <v>2.58</v>
      </c>
      <c r="CL120" s="20">
        <f t="shared" si="352"/>
        <v>2.58</v>
      </c>
      <c r="CM120" s="18">
        <v>28.43</v>
      </c>
      <c r="CN120" s="18">
        <v>24.57</v>
      </c>
      <c r="CO120" s="18">
        <v>23.731000000000002</v>
      </c>
      <c r="CP120" s="22">
        <f t="shared" si="218"/>
        <v>24.57</v>
      </c>
      <c r="CQ120" s="22">
        <f t="shared" si="219"/>
        <v>21.99</v>
      </c>
      <c r="CR120" s="22">
        <f t="shared" si="353"/>
        <v>2.58</v>
      </c>
      <c r="CS120" s="22">
        <f t="shared" si="220"/>
        <v>22.09</v>
      </c>
      <c r="CT120" s="22">
        <f t="shared" si="221"/>
        <v>22.29</v>
      </c>
      <c r="CU120" s="18">
        <v>22.29</v>
      </c>
      <c r="CV120" s="22">
        <f t="shared" si="354"/>
        <v>2</v>
      </c>
      <c r="CW120" s="22">
        <f t="shared" si="222"/>
        <v>0</v>
      </c>
      <c r="CX120" s="22">
        <f t="shared" si="223"/>
        <v>0</v>
      </c>
      <c r="CY120" s="22">
        <f t="shared" si="224"/>
        <v>24.3</v>
      </c>
      <c r="CZ120" s="22">
        <f t="shared" si="225"/>
        <v>24.45</v>
      </c>
      <c r="DA120" s="18">
        <v>24.57</v>
      </c>
      <c r="DB120" s="20">
        <f t="shared" si="355"/>
        <v>2.58</v>
      </c>
      <c r="DC120" s="20">
        <f t="shared" si="356"/>
        <v>0</v>
      </c>
      <c r="DD120" s="20">
        <f t="shared" si="357"/>
        <v>2.58</v>
      </c>
      <c r="DE120" s="20">
        <f t="shared" si="226"/>
        <v>0.1</v>
      </c>
      <c r="DF120" s="20">
        <f t="shared" si="227"/>
        <v>0.2</v>
      </c>
      <c r="DG120" s="20">
        <f t="shared" si="228"/>
        <v>2.27</v>
      </c>
      <c r="DH120" s="20">
        <f t="shared" si="229"/>
        <v>0</v>
      </c>
      <c r="DI120" s="20">
        <f t="shared" si="230"/>
        <v>0</v>
      </c>
      <c r="DJ120" s="20">
        <f t="shared" si="231"/>
        <v>0</v>
      </c>
      <c r="DK120" s="20">
        <f t="shared" si="358"/>
        <v>2.5700000000000003</v>
      </c>
      <c r="DL120" s="20">
        <f t="shared" si="359"/>
        <v>0</v>
      </c>
      <c r="DM120" s="20">
        <f t="shared" si="360"/>
        <v>9.9999999999997868E-3</v>
      </c>
      <c r="DN120" s="20">
        <f t="shared" si="361"/>
        <v>0</v>
      </c>
      <c r="DO120" s="18">
        <v>2.54</v>
      </c>
      <c r="DP120" s="18">
        <v>0</v>
      </c>
      <c r="DQ120" s="18">
        <v>1</v>
      </c>
      <c r="DR120" s="18">
        <v>1</v>
      </c>
      <c r="DS120" s="25">
        <f t="shared" si="362"/>
        <v>2.54</v>
      </c>
      <c r="DT120" s="25">
        <f t="shared" si="363"/>
        <v>0</v>
      </c>
      <c r="DU120" s="25">
        <f t="shared" si="364"/>
        <v>6.55</v>
      </c>
      <c r="DV120" s="25">
        <f t="shared" si="365"/>
        <v>0</v>
      </c>
      <c r="DW120" s="25">
        <f t="shared" si="366"/>
        <v>6.55</v>
      </c>
      <c r="DX120" s="25">
        <f t="shared" si="367"/>
        <v>13.36</v>
      </c>
      <c r="DY120" s="25">
        <f t="shared" si="368"/>
        <v>0</v>
      </c>
      <c r="DZ120" s="25">
        <f t="shared" si="369"/>
        <v>13.36</v>
      </c>
      <c r="EA120" s="25">
        <f t="shared" si="370"/>
        <v>8.49</v>
      </c>
      <c r="EB120" s="25">
        <f t="shared" si="371"/>
        <v>0</v>
      </c>
      <c r="EC120" s="25">
        <f t="shared" si="372"/>
        <v>8.49</v>
      </c>
      <c r="ED120" s="25">
        <f t="shared" si="373"/>
        <v>4.87</v>
      </c>
      <c r="EE120" s="25">
        <f t="shared" si="373"/>
        <v>0</v>
      </c>
      <c r="EF120" s="25">
        <f t="shared" si="374"/>
        <v>4.87</v>
      </c>
      <c r="EG120" s="25">
        <f t="shared" si="375"/>
        <v>8.49</v>
      </c>
      <c r="EH120" s="25">
        <f t="shared" si="375"/>
        <v>0</v>
      </c>
      <c r="EI120" s="25">
        <f t="shared" si="376"/>
        <v>8.49</v>
      </c>
      <c r="EJ120" s="18">
        <v>875.07</v>
      </c>
      <c r="EK120" s="18">
        <v>836.37</v>
      </c>
      <c r="EL120" s="18" t="s">
        <v>905</v>
      </c>
      <c r="EM120" s="18" t="s">
        <v>906</v>
      </c>
      <c r="EN120" s="16" t="s">
        <v>774</v>
      </c>
      <c r="EO120" s="16" t="s">
        <v>132</v>
      </c>
      <c r="EP120" s="16" t="e">
        <f>IF(OR(EN120="Cống tròn",EN120="Cống hộp",EN120="Ống nhựa"),INDEX(#REF!,MATCH(E120,#REF!,0)),IF(OR(EN120="Rãnh xây",EN120="Rãnh bê tông"),INDEX(#REF!,MATCH(E120,#REF!,0)),0))</f>
        <v>#REF!</v>
      </c>
      <c r="EQ120" s="18">
        <v>37.500000000000043</v>
      </c>
      <c r="ER120" s="18">
        <v>1</v>
      </c>
      <c r="ES120" s="25">
        <f t="shared" si="377"/>
        <v>37</v>
      </c>
      <c r="ET120" s="1" t="e">
        <f>_xlfn.IFNA(IF(EN120="Cống tròn",INDEX(#REF!,MATCH(E120,#REF!,0)),IF(EN120="Cống hộp",INDEX(#REF!,MATCH(E120,#REF!,0)),EU120&amp;" ,"&amp;EV120)),0)</f>
        <v>#REF!</v>
      </c>
      <c r="EU120" s="16" t="s">
        <v>769</v>
      </c>
      <c r="EV120" s="16" t="s">
        <v>775</v>
      </c>
      <c r="EW120" s="16" t="e">
        <f>_xlfn.IFNA(INDEX(#REF!,MATCH(E120,#REF!,0)),0)</f>
        <v>#REF!</v>
      </c>
      <c r="EX120" s="16"/>
      <c r="EY120" s="18">
        <v>0</v>
      </c>
      <c r="EZ120" s="18">
        <v>0</v>
      </c>
      <c r="FA120" s="18">
        <v>0</v>
      </c>
      <c r="FB120" s="19">
        <v>0</v>
      </c>
      <c r="FC120" s="19">
        <v>0</v>
      </c>
      <c r="FD120" s="25">
        <f t="shared" si="232"/>
        <v>0</v>
      </c>
      <c r="FE120" s="25">
        <f t="shared" si="378"/>
        <v>0</v>
      </c>
      <c r="FF120" s="18">
        <v>0.1</v>
      </c>
      <c r="FG120" s="18">
        <v>2</v>
      </c>
      <c r="FH120" s="18">
        <v>1</v>
      </c>
      <c r="FI120" s="25">
        <f t="shared" si="379"/>
        <v>1.2</v>
      </c>
      <c r="FJ120" s="18">
        <v>0</v>
      </c>
      <c r="FK120" s="18">
        <v>0</v>
      </c>
      <c r="FL120" s="18">
        <v>0.2</v>
      </c>
      <c r="FM120" s="18">
        <v>1.4</v>
      </c>
      <c r="FN120" s="18">
        <v>0</v>
      </c>
      <c r="FO120" s="25">
        <f t="shared" si="380"/>
        <v>1.4</v>
      </c>
      <c r="FP120" s="18">
        <v>1.4999999999999999E-2</v>
      </c>
      <c r="FQ120" s="18">
        <v>1</v>
      </c>
      <c r="FR120" s="25">
        <f t="shared" si="233"/>
        <v>36</v>
      </c>
      <c r="FS120" s="25">
        <f t="shared" si="234"/>
        <v>0.52500000000000002</v>
      </c>
      <c r="FT120" s="25">
        <f t="shared" si="235"/>
        <v>36.524999999999999</v>
      </c>
      <c r="FU120" s="25">
        <f t="shared" si="236"/>
        <v>-0.97500000000004405</v>
      </c>
      <c r="FV120" s="25" t="str">
        <f t="shared" si="381"/>
        <v>Thêm 01</v>
      </c>
      <c r="FW120" s="25">
        <f t="shared" si="382"/>
        <v>0.04</v>
      </c>
      <c r="FX120" s="16"/>
      <c r="FY120" s="16"/>
      <c r="FZ120" s="16"/>
      <c r="GA120" s="16"/>
      <c r="GB120" s="19">
        <v>0</v>
      </c>
      <c r="GC120" s="19">
        <v>0</v>
      </c>
      <c r="GD120" s="19">
        <v>0</v>
      </c>
      <c r="GE120" s="19">
        <v>0</v>
      </c>
      <c r="GF120" s="19">
        <v>0</v>
      </c>
      <c r="GG120" s="19">
        <v>0</v>
      </c>
      <c r="GH120" s="19">
        <v>0</v>
      </c>
      <c r="GI120" s="19">
        <v>0</v>
      </c>
      <c r="GJ120" s="19">
        <v>0</v>
      </c>
      <c r="GK120" s="19">
        <v>0</v>
      </c>
      <c r="GL120" s="25">
        <f t="shared" si="237"/>
        <v>0</v>
      </c>
      <c r="GM120" s="25">
        <f t="shared" si="383"/>
        <v>0</v>
      </c>
      <c r="GN120" s="19">
        <v>0</v>
      </c>
      <c r="GO120" s="19">
        <v>0</v>
      </c>
      <c r="GP120" s="19">
        <v>0</v>
      </c>
      <c r="GQ120" s="19">
        <v>0</v>
      </c>
      <c r="GR120" s="1" t="e">
        <f>_xlfn.IFNA(INDEX(#REF!,MATCH(E120,#REF!,0)),0)</f>
        <v>#REF!</v>
      </c>
      <c r="GS120" s="16"/>
      <c r="GT120" s="18">
        <v>0</v>
      </c>
      <c r="GU120" s="18">
        <v>0</v>
      </c>
      <c r="GV120" s="18">
        <v>0</v>
      </c>
      <c r="GW120" s="18">
        <v>0</v>
      </c>
      <c r="GX120" s="25">
        <f t="shared" si="238"/>
        <v>0</v>
      </c>
      <c r="GY120" s="25">
        <f t="shared" si="239"/>
        <v>0</v>
      </c>
      <c r="GZ120" s="25">
        <f t="shared" si="384"/>
        <v>0</v>
      </c>
      <c r="HA120" s="1" t="e" cm="1">
        <f t="array" ref="HA120">INDEX(#REF!,MATCH(EJ120&amp;EK120&amp;HD120&amp;HE120&amp;HF120,#REF!&amp;#REF!&amp;#REF!&amp;#REF!&amp;#REF!,0))</f>
        <v>#REF!</v>
      </c>
      <c r="HB120" s="16"/>
      <c r="HC120" s="25">
        <f t="shared" si="385"/>
        <v>0</v>
      </c>
      <c r="HD120" s="18">
        <v>0</v>
      </c>
      <c r="HE120" s="18">
        <v>0</v>
      </c>
      <c r="HF120" s="18">
        <v>0</v>
      </c>
      <c r="HG120" s="1" t="e" cm="1">
        <f t="array" ref="HG120">INDEX(#REF!,MATCH(EJ120&amp;EK120&amp;HJ120&amp;HK120&amp;HL120,#REF!&amp;#REF!&amp;#REF!&amp;#REF!&amp;#REF!,0))</f>
        <v>#REF!</v>
      </c>
      <c r="HH120" s="16"/>
      <c r="HI120" s="25">
        <f t="shared" si="386"/>
        <v>0</v>
      </c>
      <c r="HJ120" s="25">
        <f t="shared" si="387"/>
        <v>0</v>
      </c>
      <c r="HK120" s="19">
        <v>0</v>
      </c>
      <c r="HL120" s="19">
        <v>0</v>
      </c>
      <c r="HM120" s="18">
        <v>0.01</v>
      </c>
      <c r="HN120" s="18">
        <v>1</v>
      </c>
      <c r="HO120" s="25">
        <f t="shared" si="388"/>
        <v>0</v>
      </c>
      <c r="HP120" s="25">
        <f t="shared" si="389"/>
        <v>0</v>
      </c>
      <c r="HQ120" s="25">
        <f t="shared" si="390"/>
        <v>0</v>
      </c>
      <c r="HR120" s="25">
        <f t="shared" si="391"/>
        <v>0</v>
      </c>
      <c r="HS120" s="25">
        <f t="shared" si="392"/>
        <v>0</v>
      </c>
      <c r="HT120" s="19">
        <v>0</v>
      </c>
      <c r="HU120" s="19">
        <v>0</v>
      </c>
      <c r="HV120" s="19">
        <v>0</v>
      </c>
      <c r="HW120" s="25">
        <f t="shared" si="393"/>
        <v>0</v>
      </c>
      <c r="HX120" s="19">
        <v>0</v>
      </c>
      <c r="HY120" s="19">
        <v>0</v>
      </c>
      <c r="HZ120" s="18">
        <v>24.57</v>
      </c>
      <c r="IA120" s="20">
        <f>ROUND(IF(EN120="Cống tròn",IF(EN120="Cống tròn",IF(EU120="Không có móng",IQ120-FF120,IF(EU120="Đế",IP120-FN120,IF(OR(EU120="Móng bê tông",EU120="Móng bê tông kết hợp đế"),II120-FJ120,0))),0),IF(EN120="Cống hộp",IF(AND(EN120="Cống hộp",EU120="Không có móng"),IQ120-GF120,IF(AND(EN120="Cống hộp",EU120="Móng bê tông"),IJ120-GB120,0)),IF(OR(EN120="Rãnh xây",EN120="Rãnh bê tông"),IF(OR(EN120="Rãnh xây",EN120="Rãnh bê tông"),IK120-GB120,0),IF(EN120="Ống nhựa",IF(AND(EN120="Ống nhựa",EU120="Không đắp cát"),IQ120-HT120,IF(AND(EN120="Ống nhựa",EU120="Đắp cát"),IH120-HX120,0)),IF(EN120="Rãnh thang",IF(EN120="Rãnh thang",IF(EU120="Móng bê tông",#REF!-#REF!,IQ120),0),0))))),2)</f>
        <v>22.29</v>
      </c>
      <c r="IB120" s="20">
        <f t="shared" si="394"/>
        <v>2.2800000000000011</v>
      </c>
      <c r="IC120" s="20">
        <f t="shared" si="240"/>
        <v>22.29</v>
      </c>
      <c r="ID120" s="20">
        <f t="shared" si="241"/>
        <v>0</v>
      </c>
      <c r="IE120" s="20">
        <f t="shared" si="242"/>
        <v>0</v>
      </c>
      <c r="IF120" s="20">
        <f t="shared" si="243"/>
        <v>0</v>
      </c>
      <c r="IG120" s="20">
        <f>IF(EN120="Rãnh thang",IF(AND(EN120="Rãnh thang",EU120="Móng bê tông"),IQ120-#REF!,0),IF(EN120="Ống nhựa",IF(AND(EN120="Ống nhựa",EU120="Đắp cát"),IQ120-HT120,0),IF(EN120="Cống tròn",IF(EN120="Cống tròn",IF(OR(EU120="Móng bê tông",EU120="Móng bê tông kết hợp đế"),IM120-FL120,0),0),IF(EN120="Cống hộp",IF(AND(EN120="Cống hộp",EU120="Móng bê tông"),IN120-GD120,0),IF(OR(EN120="Rãnh xây",EN120="Rãnh bê tông"),IF(AND(EN120="Rãnh xây",EU120="Móng bê tông"),IO120-GD120,IF(AND(EN120="Rãnh bê tông",EU120="Móng bê tông"),IO120-GD120,0)),0)))))</f>
        <v>22.29</v>
      </c>
      <c r="IH120" s="20">
        <f t="shared" si="244"/>
        <v>0</v>
      </c>
      <c r="II120" s="20">
        <f t="shared" si="245"/>
        <v>22.29</v>
      </c>
      <c r="IJ120" s="20">
        <f t="shared" si="246"/>
        <v>0</v>
      </c>
      <c r="IK120" s="20">
        <f t="shared" si="247"/>
        <v>0</v>
      </c>
      <c r="IL120" s="20">
        <f t="shared" si="248"/>
        <v>22.49</v>
      </c>
      <c r="IM120" s="20">
        <f t="shared" si="249"/>
        <v>22.49</v>
      </c>
      <c r="IN120" s="20">
        <f t="shared" si="250"/>
        <v>0</v>
      </c>
      <c r="IO120" s="20">
        <f t="shared" si="251"/>
        <v>0</v>
      </c>
      <c r="IP120" s="20">
        <f t="shared" si="252"/>
        <v>0</v>
      </c>
      <c r="IQ120" s="18">
        <v>22.59</v>
      </c>
      <c r="IR120" s="25">
        <f t="shared" si="395"/>
        <v>0</v>
      </c>
      <c r="IS120" s="25">
        <f t="shared" si="253"/>
        <v>0</v>
      </c>
      <c r="IT120" s="25">
        <f t="shared" si="254"/>
        <v>0</v>
      </c>
      <c r="IU120" s="25">
        <f>ROUND(IF(EN120="Cống tròn",IF(EN120="Cống tròn",IV120+FF120,0),IF(EN120="Cống hộp",IF(EN120="Cống hộp",IV120+GP120,0),IF(OR(EN120="Rãnh xây",EN120="Rãnh bê tông"),IF(OR(EN120="Rãnh xây",EN120="Rãnh bê tông"),IV120+GP120,0),IF(EN120="ống nhựa",IF(EN120="Ống nhựa",IV120+HT120,0),IF(EN120="Rãnh thang",IF(EN120="Rãnh thang",IQ120+#REF!,0),0))))),2)</f>
        <v>23.65</v>
      </c>
      <c r="IV120" s="18">
        <v>23.55</v>
      </c>
      <c r="IW120" s="25">
        <f t="shared" si="255"/>
        <v>23.65</v>
      </c>
      <c r="IX120" s="25">
        <f t="shared" si="256"/>
        <v>0</v>
      </c>
      <c r="IY120" s="25">
        <f t="shared" si="257"/>
        <v>0</v>
      </c>
      <c r="IZ120" s="25">
        <f t="shared" si="258"/>
        <v>0</v>
      </c>
      <c r="JA120" s="25">
        <f t="shared" si="259"/>
        <v>0</v>
      </c>
      <c r="JB120" s="18">
        <v>24.47</v>
      </c>
      <c r="JC120" s="20">
        <f>ROUND(IF(EN120="Cống tròn",IF(EN120="Cống tròn",IF(EU120="Không có móng",JS120-FF120,IF(EU120="Đế",JR120-FN120,IF(OR(EU120="Móng bê tông",EU120="Móng bê tông kết hợp đế"),JK120-FJ120,0))),0),IF(EN120="Cống hộp",IF(AND(EN120="Cống hộp",EU120="Không có móng"),JS120-GF120,IF(AND(EN120="Cống hộp",EU120="Móng bê tông"),JL120-GB120,0)),IF(OR(EN120="Rãnh xây",EN120="Rãnh bê tông"),IF(OR(EN120="Rãnh xây",EN120="Rãnh bê tông"),JM120-GB120,0),IF(EN120="Ống nhựa",IF(AND(EN120="Ống nhựa",EU120="Không đắp cát"),JS120-HT120,IF(AND(EN120="Ống nhựa",EU120="Đắp cát"),JJ120-HX120,0)),IF(EN120="Rãnh thang",IF(EN120="Rãnh thang",IF(EU120="Móng bê tông",#REF!-#REF!,JS120),0),0))))),2)</f>
        <v>22.25</v>
      </c>
      <c r="JD120" s="20">
        <f t="shared" si="396"/>
        <v>2.2199999999999989</v>
      </c>
      <c r="JE120" s="20">
        <f t="shared" si="260"/>
        <v>22.25</v>
      </c>
      <c r="JF120" s="20">
        <f t="shared" si="261"/>
        <v>0</v>
      </c>
      <c r="JG120" s="20">
        <f t="shared" si="262"/>
        <v>0</v>
      </c>
      <c r="JH120" s="20">
        <f t="shared" si="263"/>
        <v>0</v>
      </c>
      <c r="JI120" s="20">
        <f>IF(EN120="Rãnh thang",IF(AND(EN120="Rãnh thang",EU120="Móng bê tông"),JS120-#REF!,0),IF(EN120="Ống nhựa",IF(AND(EN120="Ống nhựa",EU120="Đắp cát"),JS120-HT120,0),IF(EN120="Cống tròn",IF(EN120="Cống tròn",IF(OR(EU120="Móng bê tông",EU120="Móng bê tông kết hợp đế"),JO120-FL120,0),0),IF(EN120="Cống hộp",IF(AND(EN120="Cống hộp",EU120="Móng bê tông"),JP120-GD120,0),IF(OR(EN120="Rãnh xây",EN120="Rãnh bê tông"),IF(AND(EN120="Rãnh xây",EU120="Móng bê tông"),JQ120-GD120,IF(AND(EN120="Rãnh bê tông",EU120="Móng bê tông"),JQ120-GD120,0)),0)))))</f>
        <v>22.25</v>
      </c>
      <c r="JJ120" s="20">
        <f t="shared" si="264"/>
        <v>0</v>
      </c>
      <c r="JK120" s="20">
        <f t="shared" si="265"/>
        <v>22.25</v>
      </c>
      <c r="JL120" s="20">
        <f t="shared" si="266"/>
        <v>0</v>
      </c>
      <c r="JM120" s="20">
        <f t="shared" si="267"/>
        <v>0</v>
      </c>
      <c r="JN120" s="20">
        <f t="shared" si="268"/>
        <v>22.45</v>
      </c>
      <c r="JO120" s="20">
        <f t="shared" si="269"/>
        <v>22.45</v>
      </c>
      <c r="JP120" s="20">
        <f t="shared" si="270"/>
        <v>0</v>
      </c>
      <c r="JQ120" s="20">
        <f t="shared" si="271"/>
        <v>0</v>
      </c>
      <c r="JR120" s="20">
        <f t="shared" si="272"/>
        <v>0</v>
      </c>
      <c r="JS120" s="26">
        <v>22.55</v>
      </c>
      <c r="JT120" s="25">
        <f t="shared" si="397"/>
        <v>0</v>
      </c>
      <c r="JU120" s="25">
        <f t="shared" si="273"/>
        <v>0</v>
      </c>
      <c r="JV120" s="25">
        <f t="shared" si="274"/>
        <v>0</v>
      </c>
      <c r="JW120" s="25">
        <f>ROUND(IF(EN120="Cống tròn",IF(EN120="Cống tròn",JX120+FF120,0),IF(EN120="Cống hộp",IF(EN120="Cống hộp",JX120+GP120,0),IF(OR(EN120="Rãnh xây",EN120="Rãnh bê tông"),IF(OR(EN120="Rãnh xây",EN120="Rãnh bê tông"),JX120+GP120,0),IF(EN120="ống nhựa",IF(EN120="Ống nhựa",JX120+HT120,0),IF(EN120="Rãnh thang",IF(EN120="Rãnh thang",JS120+#REF!,0),0))))),2)</f>
        <v>23.65</v>
      </c>
      <c r="JX120" s="27">
        <v>23.55</v>
      </c>
      <c r="JY120" s="25">
        <f t="shared" si="275"/>
        <v>23.65</v>
      </c>
      <c r="JZ120" s="25">
        <f t="shared" si="276"/>
        <v>0</v>
      </c>
      <c r="KA120" s="25">
        <f t="shared" si="277"/>
        <v>0</v>
      </c>
      <c r="KB120" s="25">
        <f t="shared" si="278"/>
        <v>0</v>
      </c>
      <c r="KC120" s="25">
        <f t="shared" si="279"/>
        <v>0</v>
      </c>
      <c r="KD120" s="28" t="s">
        <v>98</v>
      </c>
      <c r="KE120" s="27">
        <v>0</v>
      </c>
      <c r="KF120" s="25">
        <f t="shared" si="280"/>
        <v>2.2800000000000011</v>
      </c>
      <c r="KG120" s="25">
        <f t="shared" si="398"/>
        <v>2.2800000000000011</v>
      </c>
      <c r="KH120" s="27">
        <v>0</v>
      </c>
      <c r="KI120" s="25">
        <f t="shared" si="281"/>
        <v>2.2199999999999989</v>
      </c>
      <c r="KJ120" s="25">
        <f t="shared" si="399"/>
        <v>2.2199999999999989</v>
      </c>
      <c r="KK120" s="25">
        <f t="shared" si="282"/>
        <v>0</v>
      </c>
      <c r="KL120" s="25">
        <f t="shared" si="283"/>
        <v>0</v>
      </c>
      <c r="KM120" s="25">
        <f t="shared" si="400"/>
        <v>0</v>
      </c>
      <c r="KN120" s="25">
        <f t="shared" si="284"/>
        <v>0</v>
      </c>
      <c r="KO120" s="25">
        <f t="shared" si="285"/>
        <v>0</v>
      </c>
      <c r="KP120" s="25">
        <f t="shared" si="401"/>
        <v>0</v>
      </c>
      <c r="KQ120" s="25">
        <f t="shared" si="286"/>
        <v>0.2</v>
      </c>
      <c r="KR120" s="25">
        <f t="shared" si="287"/>
        <v>0.2</v>
      </c>
      <c r="KS120" s="25">
        <f t="shared" si="402"/>
        <v>0.2</v>
      </c>
      <c r="KT120" s="25">
        <f t="shared" si="288"/>
        <v>0</v>
      </c>
      <c r="KU120" s="25">
        <f t="shared" si="289"/>
        <v>0</v>
      </c>
      <c r="KV120" s="25">
        <f t="shared" si="403"/>
        <v>0</v>
      </c>
      <c r="KW120" s="25">
        <f t="shared" si="290"/>
        <v>0</v>
      </c>
      <c r="KX120" s="25">
        <f t="shared" si="291"/>
        <v>0</v>
      </c>
      <c r="KY120" s="25">
        <f t="shared" si="404"/>
        <v>0</v>
      </c>
      <c r="KZ120" s="25">
        <f t="shared" si="292"/>
        <v>0</v>
      </c>
      <c r="LA120" s="25">
        <f t="shared" si="293"/>
        <v>0</v>
      </c>
      <c r="LB120" s="25">
        <f t="shared" si="405"/>
        <v>0</v>
      </c>
      <c r="LC120" s="25">
        <f t="shared" si="294"/>
        <v>1.4</v>
      </c>
      <c r="LD120" s="25">
        <f t="shared" si="295"/>
        <v>1.4</v>
      </c>
      <c r="LE120" s="25">
        <f t="shared" si="406"/>
        <v>1.4</v>
      </c>
      <c r="LF120" s="25">
        <f t="shared" si="296"/>
        <v>0</v>
      </c>
      <c r="LG120" s="25">
        <f t="shared" si="297"/>
        <v>0</v>
      </c>
      <c r="LH120" s="25">
        <f t="shared" si="407"/>
        <v>0</v>
      </c>
      <c r="LI120" s="25">
        <f t="shared" si="298"/>
        <v>0</v>
      </c>
      <c r="LJ120" s="25">
        <f t="shared" si="299"/>
        <v>0</v>
      </c>
      <c r="LK120" s="25">
        <f t="shared" si="408"/>
        <v>0</v>
      </c>
      <c r="LL120" s="25">
        <f t="shared" si="300"/>
        <v>0</v>
      </c>
      <c r="LM120" s="25">
        <f t="shared" si="301"/>
        <v>0</v>
      </c>
      <c r="LN120" s="25">
        <f t="shared" si="409"/>
        <v>0</v>
      </c>
      <c r="LO120" s="25">
        <f t="shared" si="302"/>
        <v>0</v>
      </c>
      <c r="LP120" s="25">
        <f t="shared" si="303"/>
        <v>0</v>
      </c>
      <c r="LQ120" s="25">
        <f t="shared" si="410"/>
        <v>0</v>
      </c>
      <c r="LR120" s="25">
        <f t="shared" si="304"/>
        <v>0</v>
      </c>
      <c r="LS120" s="25">
        <f t="shared" si="305"/>
        <v>0</v>
      </c>
      <c r="LT120" s="25">
        <f t="shared" si="411"/>
        <v>0</v>
      </c>
      <c r="LU120" s="25">
        <f t="shared" si="306"/>
        <v>0</v>
      </c>
      <c r="LV120" s="25">
        <f t="shared" si="307"/>
        <v>0</v>
      </c>
      <c r="LW120" s="25">
        <f t="shared" si="412"/>
        <v>0</v>
      </c>
      <c r="LX120" s="25">
        <f t="shared" si="308"/>
        <v>0</v>
      </c>
      <c r="LY120" s="25">
        <f t="shared" si="309"/>
        <v>0</v>
      </c>
      <c r="LZ120" s="25">
        <f t="shared" si="413"/>
        <v>0</v>
      </c>
      <c r="MA120" s="25">
        <f t="shared" si="310"/>
        <v>0</v>
      </c>
      <c r="MB120" s="25">
        <f t="shared" si="311"/>
        <v>0</v>
      </c>
      <c r="MC120" s="25">
        <f t="shared" si="414"/>
        <v>0</v>
      </c>
      <c r="MD120" s="25">
        <f t="shared" si="312"/>
        <v>0</v>
      </c>
      <c r="ME120" s="25">
        <f t="shared" si="313"/>
        <v>0</v>
      </c>
      <c r="MF120" s="25">
        <f t="shared" si="415"/>
        <v>0</v>
      </c>
      <c r="MG120" s="25">
        <f t="shared" si="314"/>
        <v>0</v>
      </c>
      <c r="MH120" s="25">
        <f t="shared" si="315"/>
        <v>0</v>
      </c>
      <c r="MI120" s="25">
        <f t="shared" si="416"/>
        <v>0</v>
      </c>
      <c r="MJ120" s="25">
        <f t="shared" si="316"/>
        <v>0</v>
      </c>
      <c r="MK120" s="25">
        <f t="shared" si="317"/>
        <v>0</v>
      </c>
      <c r="ML120" s="25">
        <f t="shared" si="417"/>
        <v>0</v>
      </c>
      <c r="MM120" s="25">
        <f t="shared" si="318"/>
        <v>0</v>
      </c>
      <c r="MN120" s="25">
        <f t="shared" si="319"/>
        <v>0</v>
      </c>
      <c r="MO120" s="25">
        <f t="shared" si="418"/>
        <v>0</v>
      </c>
      <c r="MP120" s="25">
        <f t="shared" si="320"/>
        <v>0</v>
      </c>
      <c r="MQ120" s="25">
        <f t="shared" si="321"/>
        <v>0</v>
      </c>
      <c r="MR120" s="25">
        <f t="shared" si="419"/>
        <v>0</v>
      </c>
      <c r="MS120" s="29">
        <v>1.4</v>
      </c>
      <c r="MT120" s="29">
        <v>0</v>
      </c>
      <c r="MU120" s="29">
        <v>1</v>
      </c>
      <c r="MV120" s="29">
        <v>1</v>
      </c>
      <c r="MW120" s="25">
        <f t="shared" si="322"/>
        <v>1.4</v>
      </c>
      <c r="MX120" s="25">
        <f t="shared" si="323"/>
        <v>3.19</v>
      </c>
      <c r="MY120" s="25">
        <f t="shared" si="324"/>
        <v>0</v>
      </c>
      <c r="MZ120" s="25">
        <f t="shared" si="325"/>
        <v>0</v>
      </c>
      <c r="NA120" s="25">
        <f t="shared" si="326"/>
        <v>1.4</v>
      </c>
      <c r="NB120" s="25">
        <f t="shared" si="327"/>
        <v>3.11</v>
      </c>
      <c r="NC120" s="25">
        <f t="shared" si="328"/>
        <v>0</v>
      </c>
      <c r="ND120" s="25">
        <f t="shared" si="329"/>
        <v>0</v>
      </c>
      <c r="NE120" s="25">
        <f t="shared" si="420"/>
        <v>1.4</v>
      </c>
      <c r="NF120" s="25">
        <f t="shared" si="420"/>
        <v>3.15</v>
      </c>
      <c r="NG120" s="25">
        <f t="shared" si="420"/>
        <v>0</v>
      </c>
      <c r="NH120" s="25">
        <f t="shared" si="420"/>
        <v>0</v>
      </c>
      <c r="NI120" s="25">
        <f t="shared" si="330"/>
        <v>118.13</v>
      </c>
      <c r="NJ120" s="25">
        <f t="shared" si="331"/>
        <v>0</v>
      </c>
      <c r="NK120" s="25">
        <f t="shared" si="332"/>
        <v>118.13</v>
      </c>
      <c r="NL120" s="25">
        <f t="shared" si="333"/>
        <v>68.2</v>
      </c>
      <c r="NM120" s="25">
        <f t="shared" si="334"/>
        <v>0</v>
      </c>
      <c r="NN120" s="25">
        <f t="shared" si="421"/>
        <v>68.2</v>
      </c>
      <c r="NO120" s="25">
        <f t="shared" si="335"/>
        <v>0</v>
      </c>
      <c r="NP120" s="25">
        <f t="shared" si="336"/>
        <v>0</v>
      </c>
      <c r="NQ120" s="25">
        <f t="shared" si="422"/>
        <v>0</v>
      </c>
      <c r="NR120" s="25">
        <f t="shared" si="337"/>
        <v>0</v>
      </c>
      <c r="NS120" s="25">
        <f t="shared" si="338"/>
        <v>0</v>
      </c>
      <c r="NT120" s="25">
        <f t="shared" si="423"/>
        <v>0</v>
      </c>
      <c r="NU120" s="25">
        <f t="shared" si="339"/>
        <v>0</v>
      </c>
      <c r="NV120" s="25">
        <f t="shared" si="340"/>
        <v>0</v>
      </c>
      <c r="NW120" s="25">
        <f t="shared" si="424"/>
        <v>0</v>
      </c>
      <c r="NX120" s="25">
        <f t="shared" si="425"/>
        <v>68.2</v>
      </c>
      <c r="NY120" s="25">
        <f t="shared" si="425"/>
        <v>0</v>
      </c>
      <c r="NZ120" s="25">
        <f t="shared" si="426"/>
        <v>68.2</v>
      </c>
      <c r="OA120" s="25">
        <f t="shared" si="427"/>
        <v>49.93</v>
      </c>
      <c r="OB120" s="25">
        <f t="shared" si="427"/>
        <v>0</v>
      </c>
      <c r="OC120" s="25">
        <f t="shared" si="428"/>
        <v>49.93</v>
      </c>
      <c r="OD120" s="25">
        <f t="shared" si="429"/>
        <v>68.2</v>
      </c>
      <c r="OE120" s="25">
        <f t="shared" si="429"/>
        <v>0</v>
      </c>
      <c r="OF120" s="25">
        <f t="shared" si="429"/>
        <v>68.2</v>
      </c>
      <c r="OG120" s="25">
        <f t="shared" si="341"/>
        <v>0</v>
      </c>
      <c r="OH120" s="25">
        <f t="shared" si="342"/>
        <v>0</v>
      </c>
      <c r="OI120" s="25">
        <f t="shared" si="343"/>
        <v>0</v>
      </c>
      <c r="OJ120" s="25">
        <f t="shared" si="344"/>
        <v>0</v>
      </c>
      <c r="OK120" s="25">
        <f t="shared" si="345"/>
        <v>0</v>
      </c>
      <c r="OL120" s="25">
        <f t="shared" si="346"/>
        <v>0</v>
      </c>
      <c r="OM120" s="25">
        <f t="shared" si="430"/>
        <v>0</v>
      </c>
      <c r="ON120" s="25">
        <f t="shared" si="430"/>
        <v>0</v>
      </c>
      <c r="OO120" s="25">
        <f t="shared" si="430"/>
        <v>0</v>
      </c>
      <c r="OP120" s="25">
        <f t="shared" si="347"/>
        <v>0</v>
      </c>
      <c r="OQ120" s="25">
        <f t="shared" si="348"/>
        <v>0</v>
      </c>
      <c r="OR120" s="25">
        <f t="shared" si="431"/>
        <v>0</v>
      </c>
      <c r="OS120" s="19">
        <v>538172.29</v>
      </c>
      <c r="OT120" s="19">
        <v>2370663.3199999998</v>
      </c>
    </row>
    <row r="121" spans="1:410" ht="33" customHeight="1" x14ac:dyDescent="0.25">
      <c r="A121" s="18"/>
      <c r="B121" s="18" t="s">
        <v>850</v>
      </c>
      <c r="C121" s="18">
        <v>836.37</v>
      </c>
      <c r="D121" s="16" t="e">
        <f>_xlfn.IFNA(INDEX(#REF!,MATCH(E121,#REF!,0)),0)</f>
        <v>#REF!</v>
      </c>
      <c r="E121" s="18" t="s">
        <v>906</v>
      </c>
      <c r="F121" s="16" t="s">
        <v>765</v>
      </c>
      <c r="G121" s="16" t="s">
        <v>766</v>
      </c>
      <c r="H121" s="16" t="s">
        <v>767</v>
      </c>
      <c r="I121" s="16" t="s">
        <v>768</v>
      </c>
      <c r="J121" s="16" t="s">
        <v>769</v>
      </c>
      <c r="K121" s="16" t="s">
        <v>770</v>
      </c>
      <c r="L121" s="16" t="s">
        <v>771</v>
      </c>
      <c r="M121" s="18">
        <v>1.64</v>
      </c>
      <c r="N121" s="18">
        <v>1.94</v>
      </c>
      <c r="O121" s="18">
        <v>2.04</v>
      </c>
      <c r="P121" s="18">
        <v>2.34</v>
      </c>
      <c r="Q121" s="18">
        <v>0.1</v>
      </c>
      <c r="R121" s="18">
        <v>1.8399999999999999</v>
      </c>
      <c r="S121" s="18">
        <v>2.14</v>
      </c>
      <c r="T121" s="18">
        <v>0.2</v>
      </c>
      <c r="U121" s="18">
        <v>0</v>
      </c>
      <c r="V121" s="18">
        <v>0</v>
      </c>
      <c r="W121" s="18">
        <v>0</v>
      </c>
      <c r="X121" s="18">
        <v>1.64</v>
      </c>
      <c r="Y121" s="18">
        <v>1.9</v>
      </c>
      <c r="Z121" s="20">
        <f t="shared" si="349"/>
        <v>2</v>
      </c>
      <c r="AA121" s="18">
        <v>0.22</v>
      </c>
      <c r="AB121" s="18">
        <v>0</v>
      </c>
      <c r="AC121" s="18">
        <v>0</v>
      </c>
      <c r="AD121" s="18">
        <v>0</v>
      </c>
      <c r="AE121" s="18">
        <v>0</v>
      </c>
      <c r="AF121" s="18">
        <v>0</v>
      </c>
      <c r="AG121" s="18">
        <v>1.2</v>
      </c>
      <c r="AH121" s="18">
        <v>1.5</v>
      </c>
      <c r="AI121" s="20">
        <f t="shared" si="350"/>
        <v>2.15</v>
      </c>
      <c r="AJ121" s="18">
        <v>0</v>
      </c>
      <c r="AK121" s="18">
        <v>0</v>
      </c>
      <c r="AL121" s="20">
        <f t="shared" si="351"/>
        <v>0</v>
      </c>
      <c r="AM121" s="18">
        <v>1.64</v>
      </c>
      <c r="AN121" s="18">
        <v>1.5</v>
      </c>
      <c r="AO121" s="18">
        <v>0.15</v>
      </c>
      <c r="AP121" s="18">
        <v>0.22</v>
      </c>
      <c r="AQ121" s="18">
        <v>1.64</v>
      </c>
      <c r="AR121" s="18">
        <v>1.72</v>
      </c>
      <c r="AS121" s="18">
        <v>0.12</v>
      </c>
      <c r="AT121" s="18">
        <v>0.11</v>
      </c>
      <c r="AU121" s="18">
        <v>0</v>
      </c>
      <c r="AV121" s="18">
        <v>1</v>
      </c>
      <c r="AW121" s="18">
        <v>0</v>
      </c>
      <c r="AX121" s="18">
        <v>0</v>
      </c>
      <c r="AY121" s="18">
        <v>0</v>
      </c>
      <c r="AZ121" s="18">
        <v>0</v>
      </c>
      <c r="BA121" s="18">
        <v>0</v>
      </c>
      <c r="BB121" s="18">
        <v>0</v>
      </c>
      <c r="BC121" s="18">
        <v>0</v>
      </c>
      <c r="BD121" s="18">
        <v>0</v>
      </c>
      <c r="BE121" s="18">
        <v>2</v>
      </c>
      <c r="BF121" s="18">
        <v>0</v>
      </c>
      <c r="BG121" s="18">
        <v>0</v>
      </c>
      <c r="BH121" s="18">
        <v>0</v>
      </c>
      <c r="BI121" s="18">
        <v>0</v>
      </c>
      <c r="BJ121" s="18">
        <v>0</v>
      </c>
      <c r="BK121" s="18">
        <v>0</v>
      </c>
      <c r="BL121" s="18">
        <v>0</v>
      </c>
      <c r="BM121" s="18">
        <v>0</v>
      </c>
      <c r="BN121" s="18">
        <v>0</v>
      </c>
      <c r="BO121" s="18">
        <v>0</v>
      </c>
      <c r="BP121" s="18">
        <v>0</v>
      </c>
      <c r="BQ121" s="18">
        <v>0</v>
      </c>
      <c r="BR121" s="18">
        <v>0</v>
      </c>
      <c r="BS121" s="18">
        <v>0</v>
      </c>
      <c r="BT121" s="18">
        <v>0</v>
      </c>
      <c r="BU121" s="18">
        <v>0</v>
      </c>
      <c r="BV121" s="18">
        <v>0</v>
      </c>
      <c r="BW121" s="18">
        <v>0</v>
      </c>
      <c r="BX121" s="18">
        <v>0</v>
      </c>
      <c r="BY121" s="18">
        <v>0</v>
      </c>
      <c r="BZ121" s="18">
        <v>0</v>
      </c>
      <c r="CA121" s="16" t="e">
        <f>_xlfn.IFNA(IF(RIGHT(D121,2)="=G",0,INDEX(#REF!,MATCH(E121,#REF!,0))),0)</f>
        <v>#REF!</v>
      </c>
      <c r="CB121" s="16" t="s">
        <v>776</v>
      </c>
      <c r="CC121" s="18">
        <v>0</v>
      </c>
      <c r="CD121" s="18">
        <v>0</v>
      </c>
      <c r="CE121" s="18">
        <v>1.4</v>
      </c>
      <c r="CF121" s="18">
        <v>0.85</v>
      </c>
      <c r="CG121" s="18">
        <v>0.12</v>
      </c>
      <c r="CH121" s="18">
        <v>2</v>
      </c>
      <c r="CI121" s="16" t="s">
        <v>98</v>
      </c>
      <c r="CJ121" s="18">
        <v>0</v>
      </c>
      <c r="CK121" s="20">
        <f t="shared" si="217"/>
        <v>2.52</v>
      </c>
      <c r="CL121" s="20">
        <f t="shared" si="352"/>
        <v>2.52</v>
      </c>
      <c r="CM121" s="18">
        <v>28.7</v>
      </c>
      <c r="CN121" s="18">
        <v>24.47</v>
      </c>
      <c r="CO121" s="18">
        <v>23.631</v>
      </c>
      <c r="CP121" s="22">
        <f t="shared" si="218"/>
        <v>24.47</v>
      </c>
      <c r="CQ121" s="22">
        <f t="shared" si="219"/>
        <v>21.95</v>
      </c>
      <c r="CR121" s="22">
        <f t="shared" si="353"/>
        <v>2.52</v>
      </c>
      <c r="CS121" s="22">
        <f t="shared" si="220"/>
        <v>22.05</v>
      </c>
      <c r="CT121" s="22">
        <f t="shared" si="221"/>
        <v>22.25</v>
      </c>
      <c r="CU121" s="18">
        <v>22.25</v>
      </c>
      <c r="CV121" s="22">
        <f t="shared" si="354"/>
        <v>2</v>
      </c>
      <c r="CW121" s="22">
        <f t="shared" si="222"/>
        <v>0</v>
      </c>
      <c r="CX121" s="22">
        <f t="shared" si="223"/>
        <v>0</v>
      </c>
      <c r="CY121" s="22">
        <f t="shared" si="224"/>
        <v>24.2</v>
      </c>
      <c r="CZ121" s="22">
        <f t="shared" si="225"/>
        <v>24.35</v>
      </c>
      <c r="DA121" s="18">
        <v>24.47</v>
      </c>
      <c r="DB121" s="20">
        <f t="shared" si="355"/>
        <v>2.52</v>
      </c>
      <c r="DC121" s="20">
        <f t="shared" si="356"/>
        <v>0</v>
      </c>
      <c r="DD121" s="20">
        <f t="shared" si="357"/>
        <v>2.52</v>
      </c>
      <c r="DE121" s="20">
        <f t="shared" si="226"/>
        <v>0.1</v>
      </c>
      <c r="DF121" s="20">
        <f t="shared" si="227"/>
        <v>0.2</v>
      </c>
      <c r="DG121" s="20">
        <f t="shared" si="228"/>
        <v>2.2200000000000002</v>
      </c>
      <c r="DH121" s="20">
        <f t="shared" si="229"/>
        <v>0</v>
      </c>
      <c r="DI121" s="20">
        <f t="shared" si="230"/>
        <v>0</v>
      </c>
      <c r="DJ121" s="20">
        <f t="shared" si="231"/>
        <v>0</v>
      </c>
      <c r="DK121" s="20">
        <f t="shared" si="358"/>
        <v>2.5200000000000005</v>
      </c>
      <c r="DL121" s="20">
        <f t="shared" si="359"/>
        <v>0</v>
      </c>
      <c r="DM121" s="20">
        <f t="shared" si="360"/>
        <v>0</v>
      </c>
      <c r="DN121" s="20">
        <f t="shared" si="361"/>
        <v>0</v>
      </c>
      <c r="DO121" s="18">
        <v>2.54</v>
      </c>
      <c r="DP121" s="18">
        <v>0</v>
      </c>
      <c r="DQ121" s="18">
        <v>1</v>
      </c>
      <c r="DR121" s="18">
        <v>1</v>
      </c>
      <c r="DS121" s="25">
        <f t="shared" si="362"/>
        <v>2.54</v>
      </c>
      <c r="DT121" s="25">
        <f t="shared" si="363"/>
        <v>0</v>
      </c>
      <c r="DU121" s="25">
        <f t="shared" si="364"/>
        <v>6.4</v>
      </c>
      <c r="DV121" s="25">
        <f t="shared" si="365"/>
        <v>0</v>
      </c>
      <c r="DW121" s="25">
        <f t="shared" si="366"/>
        <v>6.4</v>
      </c>
      <c r="DX121" s="25">
        <f t="shared" si="367"/>
        <v>13.06</v>
      </c>
      <c r="DY121" s="25">
        <f t="shared" si="368"/>
        <v>0</v>
      </c>
      <c r="DZ121" s="25">
        <f t="shared" si="369"/>
        <v>13.06</v>
      </c>
      <c r="EA121" s="25">
        <f t="shared" si="370"/>
        <v>8.33</v>
      </c>
      <c r="EB121" s="25">
        <f t="shared" si="371"/>
        <v>0</v>
      </c>
      <c r="EC121" s="25">
        <f t="shared" si="372"/>
        <v>8.33</v>
      </c>
      <c r="ED121" s="25">
        <f t="shared" si="373"/>
        <v>4.7300000000000004</v>
      </c>
      <c r="EE121" s="25">
        <f t="shared" si="373"/>
        <v>0</v>
      </c>
      <c r="EF121" s="25">
        <f t="shared" si="374"/>
        <v>4.7300000000000004</v>
      </c>
      <c r="EG121" s="25">
        <f t="shared" si="375"/>
        <v>8.33</v>
      </c>
      <c r="EH121" s="25">
        <f t="shared" si="375"/>
        <v>0</v>
      </c>
      <c r="EI121" s="25">
        <f t="shared" si="376"/>
        <v>8.33</v>
      </c>
      <c r="EJ121" s="18">
        <v>836.37</v>
      </c>
      <c r="EK121" s="18">
        <v>797.67</v>
      </c>
      <c r="EL121" s="18" t="s">
        <v>906</v>
      </c>
      <c r="EM121" s="18" t="s">
        <v>907</v>
      </c>
      <c r="EN121" s="16" t="s">
        <v>774</v>
      </c>
      <c r="EO121" s="16" t="s">
        <v>132</v>
      </c>
      <c r="EP121" s="16" t="e">
        <f>IF(OR(EN121="Cống tròn",EN121="Cống hộp",EN121="Ống nhựa"),INDEX(#REF!,MATCH(E121,#REF!,0)),IF(OR(EN121="Rãnh xây",EN121="Rãnh bê tông"),INDEX(#REF!,MATCH(E121,#REF!,0)),0))</f>
        <v>#REF!</v>
      </c>
      <c r="EQ121" s="18">
        <v>37.500000000000043</v>
      </c>
      <c r="ER121" s="18">
        <v>1</v>
      </c>
      <c r="ES121" s="25">
        <f t="shared" si="377"/>
        <v>37</v>
      </c>
      <c r="ET121" s="1" t="e">
        <f>_xlfn.IFNA(IF(EN121="Cống tròn",INDEX(#REF!,MATCH(E121,#REF!,0)),IF(EN121="Cống hộp",INDEX(#REF!,MATCH(E121,#REF!,0)),EU121&amp;" ,"&amp;EV121)),0)</f>
        <v>#REF!</v>
      </c>
      <c r="EU121" s="16" t="s">
        <v>769</v>
      </c>
      <c r="EV121" s="16" t="s">
        <v>775</v>
      </c>
      <c r="EW121" s="16" t="e">
        <f>_xlfn.IFNA(INDEX(#REF!,MATCH(E121,#REF!,0)),0)</f>
        <v>#REF!</v>
      </c>
      <c r="EX121" s="16"/>
      <c r="EY121" s="18">
        <v>0</v>
      </c>
      <c r="EZ121" s="18">
        <v>0</v>
      </c>
      <c r="FA121" s="18">
        <v>0</v>
      </c>
      <c r="FB121" s="19">
        <v>0</v>
      </c>
      <c r="FC121" s="19">
        <v>0</v>
      </c>
      <c r="FD121" s="25">
        <f t="shared" si="232"/>
        <v>0</v>
      </c>
      <c r="FE121" s="25">
        <f t="shared" si="378"/>
        <v>0</v>
      </c>
      <c r="FF121" s="18">
        <v>0.1</v>
      </c>
      <c r="FG121" s="18">
        <v>2</v>
      </c>
      <c r="FH121" s="18">
        <v>1</v>
      </c>
      <c r="FI121" s="25">
        <f t="shared" si="379"/>
        <v>1.2</v>
      </c>
      <c r="FJ121" s="18">
        <v>0</v>
      </c>
      <c r="FK121" s="18">
        <v>0</v>
      </c>
      <c r="FL121" s="18">
        <v>0.2</v>
      </c>
      <c r="FM121" s="18">
        <v>1.4</v>
      </c>
      <c r="FN121" s="18">
        <v>0</v>
      </c>
      <c r="FO121" s="25">
        <f t="shared" si="380"/>
        <v>1.4</v>
      </c>
      <c r="FP121" s="18">
        <v>1.4999999999999999E-2</v>
      </c>
      <c r="FQ121" s="18">
        <v>1</v>
      </c>
      <c r="FR121" s="25">
        <f t="shared" si="233"/>
        <v>36</v>
      </c>
      <c r="FS121" s="25">
        <f t="shared" si="234"/>
        <v>0.52500000000000002</v>
      </c>
      <c r="FT121" s="25">
        <f t="shared" si="235"/>
        <v>36.524999999999999</v>
      </c>
      <c r="FU121" s="25">
        <f t="shared" si="236"/>
        <v>-0.97500000000004405</v>
      </c>
      <c r="FV121" s="25" t="str">
        <f t="shared" si="381"/>
        <v>Thêm 01</v>
      </c>
      <c r="FW121" s="25">
        <f t="shared" si="382"/>
        <v>0.04</v>
      </c>
      <c r="FX121" s="16"/>
      <c r="FY121" s="16"/>
      <c r="FZ121" s="16"/>
      <c r="GA121" s="16"/>
      <c r="GB121" s="19">
        <v>0</v>
      </c>
      <c r="GC121" s="19">
        <v>0</v>
      </c>
      <c r="GD121" s="19">
        <v>0</v>
      </c>
      <c r="GE121" s="19">
        <v>0</v>
      </c>
      <c r="GF121" s="19">
        <v>0</v>
      </c>
      <c r="GG121" s="19">
        <v>0</v>
      </c>
      <c r="GH121" s="19">
        <v>0</v>
      </c>
      <c r="GI121" s="19">
        <v>0</v>
      </c>
      <c r="GJ121" s="19">
        <v>0</v>
      </c>
      <c r="GK121" s="19">
        <v>0</v>
      </c>
      <c r="GL121" s="25">
        <f t="shared" si="237"/>
        <v>0</v>
      </c>
      <c r="GM121" s="25">
        <f t="shared" si="383"/>
        <v>0</v>
      </c>
      <c r="GN121" s="19">
        <v>0</v>
      </c>
      <c r="GO121" s="19">
        <v>0</v>
      </c>
      <c r="GP121" s="19">
        <v>0</v>
      </c>
      <c r="GQ121" s="19">
        <v>0</v>
      </c>
      <c r="GR121" s="1" t="e">
        <f>_xlfn.IFNA(INDEX(#REF!,MATCH(E121,#REF!,0)),0)</f>
        <v>#REF!</v>
      </c>
      <c r="GS121" s="16"/>
      <c r="GT121" s="18">
        <v>0</v>
      </c>
      <c r="GU121" s="18">
        <v>0</v>
      </c>
      <c r="GV121" s="18">
        <v>0</v>
      </c>
      <c r="GW121" s="18">
        <v>0</v>
      </c>
      <c r="GX121" s="25">
        <f t="shared" si="238"/>
        <v>0</v>
      </c>
      <c r="GY121" s="25">
        <f t="shared" si="239"/>
        <v>0</v>
      </c>
      <c r="GZ121" s="25">
        <f t="shared" si="384"/>
        <v>0</v>
      </c>
      <c r="HA121" s="1" t="e" cm="1">
        <f t="array" ref="HA121">INDEX(#REF!,MATCH(EJ121&amp;EK121&amp;HD121&amp;HE121&amp;HF121,#REF!&amp;#REF!&amp;#REF!&amp;#REF!&amp;#REF!,0))</f>
        <v>#REF!</v>
      </c>
      <c r="HB121" s="16"/>
      <c r="HC121" s="25">
        <f t="shared" si="385"/>
        <v>0</v>
      </c>
      <c r="HD121" s="18">
        <v>0</v>
      </c>
      <c r="HE121" s="18">
        <v>0</v>
      </c>
      <c r="HF121" s="18">
        <v>0</v>
      </c>
      <c r="HG121" s="1" t="e" cm="1">
        <f t="array" ref="HG121">INDEX(#REF!,MATCH(EJ121&amp;EK121&amp;HJ121&amp;HK121&amp;HL121,#REF!&amp;#REF!&amp;#REF!&amp;#REF!&amp;#REF!,0))</f>
        <v>#REF!</v>
      </c>
      <c r="HH121" s="16"/>
      <c r="HI121" s="25">
        <f t="shared" si="386"/>
        <v>0</v>
      </c>
      <c r="HJ121" s="25">
        <f t="shared" si="387"/>
        <v>0</v>
      </c>
      <c r="HK121" s="19">
        <v>0</v>
      </c>
      <c r="HL121" s="19">
        <v>0</v>
      </c>
      <c r="HM121" s="18">
        <v>0.01</v>
      </c>
      <c r="HN121" s="18">
        <v>1</v>
      </c>
      <c r="HO121" s="25">
        <f t="shared" si="388"/>
        <v>0</v>
      </c>
      <c r="HP121" s="25">
        <f t="shared" si="389"/>
        <v>0</v>
      </c>
      <c r="HQ121" s="25">
        <f t="shared" si="390"/>
        <v>0</v>
      </c>
      <c r="HR121" s="25">
        <f t="shared" si="391"/>
        <v>0</v>
      </c>
      <c r="HS121" s="25">
        <f t="shared" si="392"/>
        <v>0</v>
      </c>
      <c r="HT121" s="19">
        <v>0</v>
      </c>
      <c r="HU121" s="19">
        <v>0</v>
      </c>
      <c r="HV121" s="19">
        <v>0</v>
      </c>
      <c r="HW121" s="25">
        <f t="shared" si="393"/>
        <v>0</v>
      </c>
      <c r="HX121" s="19">
        <v>0</v>
      </c>
      <c r="HY121" s="19">
        <v>0</v>
      </c>
      <c r="HZ121" s="18">
        <v>24.47</v>
      </c>
      <c r="IA121" s="20">
        <f>ROUND(IF(EN121="Cống tròn",IF(EN121="Cống tròn",IF(EU121="Không có móng",IQ121-FF121,IF(EU121="Đế",IP121-FN121,IF(OR(EU121="Móng bê tông",EU121="Móng bê tông kết hợp đế"),II121-FJ121,0))),0),IF(EN121="Cống hộp",IF(AND(EN121="Cống hộp",EU121="Không có móng"),IQ121-GF121,IF(AND(EN121="Cống hộp",EU121="Móng bê tông"),IJ121-GB121,0)),IF(OR(EN121="Rãnh xây",EN121="Rãnh bê tông"),IF(OR(EN121="Rãnh xây",EN121="Rãnh bê tông"),IK121-GB121,0),IF(EN121="Ống nhựa",IF(AND(EN121="Ống nhựa",EU121="Không đắp cát"),IQ121-HT121,IF(AND(EN121="Ống nhựa",EU121="Đắp cát"),IH121-HX121,0)),IF(EN121="Rãnh thang",IF(EN121="Rãnh thang",IF(EU121="Móng bê tông",#REF!-#REF!,IQ121),0),0))))),2)</f>
        <v>22.25</v>
      </c>
      <c r="IB121" s="20">
        <f t="shared" si="394"/>
        <v>2.2199999999999989</v>
      </c>
      <c r="IC121" s="20">
        <f t="shared" si="240"/>
        <v>22.25</v>
      </c>
      <c r="ID121" s="20">
        <f t="shared" si="241"/>
        <v>0</v>
      </c>
      <c r="IE121" s="20">
        <f t="shared" si="242"/>
        <v>0</v>
      </c>
      <c r="IF121" s="20">
        <f t="shared" si="243"/>
        <v>0</v>
      </c>
      <c r="IG121" s="20">
        <f>IF(EN121="Rãnh thang",IF(AND(EN121="Rãnh thang",EU121="Móng bê tông"),IQ121-#REF!,0),IF(EN121="Ống nhựa",IF(AND(EN121="Ống nhựa",EU121="Đắp cát"),IQ121-HT121,0),IF(EN121="Cống tròn",IF(EN121="Cống tròn",IF(OR(EU121="Móng bê tông",EU121="Móng bê tông kết hợp đế"),IM121-FL121,0),0),IF(EN121="Cống hộp",IF(AND(EN121="Cống hộp",EU121="Móng bê tông"),IN121-GD121,0),IF(OR(EN121="Rãnh xây",EN121="Rãnh bê tông"),IF(AND(EN121="Rãnh xây",EU121="Móng bê tông"),IO121-GD121,IF(AND(EN121="Rãnh bê tông",EU121="Móng bê tông"),IO121-GD121,0)),0)))))</f>
        <v>22.25</v>
      </c>
      <c r="IH121" s="20">
        <f t="shared" si="244"/>
        <v>0</v>
      </c>
      <c r="II121" s="20">
        <f t="shared" si="245"/>
        <v>22.25</v>
      </c>
      <c r="IJ121" s="20">
        <f t="shared" si="246"/>
        <v>0</v>
      </c>
      <c r="IK121" s="20">
        <f t="shared" si="247"/>
        <v>0</v>
      </c>
      <c r="IL121" s="20">
        <f t="shared" si="248"/>
        <v>22.45</v>
      </c>
      <c r="IM121" s="20">
        <f t="shared" si="249"/>
        <v>22.45</v>
      </c>
      <c r="IN121" s="20">
        <f t="shared" si="250"/>
        <v>0</v>
      </c>
      <c r="IO121" s="20">
        <f t="shared" si="251"/>
        <v>0</v>
      </c>
      <c r="IP121" s="20">
        <f t="shared" si="252"/>
        <v>0</v>
      </c>
      <c r="IQ121" s="18">
        <v>22.55</v>
      </c>
      <c r="IR121" s="25">
        <f t="shared" si="395"/>
        <v>0</v>
      </c>
      <c r="IS121" s="25">
        <f t="shared" si="253"/>
        <v>0</v>
      </c>
      <c r="IT121" s="25">
        <f t="shared" si="254"/>
        <v>0</v>
      </c>
      <c r="IU121" s="25">
        <f>ROUND(IF(EN121="Cống tròn",IF(EN121="Cống tròn",IV121+FF121,0),IF(EN121="Cống hộp",IF(EN121="Cống hộp",IV121+GP121,0),IF(OR(EN121="Rãnh xây",EN121="Rãnh bê tông"),IF(OR(EN121="Rãnh xây",EN121="Rãnh bê tông"),IV121+GP121,0),IF(EN121="ống nhựa",IF(EN121="Ống nhựa",IV121+HT121,0),IF(EN121="Rãnh thang",IF(EN121="Rãnh thang",IQ121+#REF!,0),0))))),2)</f>
        <v>23.61</v>
      </c>
      <c r="IV121" s="18">
        <v>23.51</v>
      </c>
      <c r="IW121" s="25">
        <f t="shared" si="255"/>
        <v>23.61</v>
      </c>
      <c r="IX121" s="25">
        <f t="shared" si="256"/>
        <v>0</v>
      </c>
      <c r="IY121" s="25">
        <f t="shared" si="257"/>
        <v>0</v>
      </c>
      <c r="IZ121" s="25">
        <f t="shared" si="258"/>
        <v>0</v>
      </c>
      <c r="JA121" s="25">
        <f t="shared" si="259"/>
        <v>0</v>
      </c>
      <c r="JB121" s="18">
        <v>23.52</v>
      </c>
      <c r="JC121" s="20">
        <f>ROUND(IF(EN121="Cống tròn",IF(EN121="Cống tròn",IF(EU121="Không có móng",JS121-FF121,IF(EU121="Đế",JR121-FN121,IF(OR(EU121="Móng bê tông",EU121="Móng bê tông kết hợp đế"),JK121-FJ121,0))),0),IF(EN121="Cống hộp",IF(AND(EN121="Cống hộp",EU121="Không có móng"),JS121-GF121,IF(AND(EN121="Cống hộp",EU121="Móng bê tông"),JL121-GB121,0)),IF(OR(EN121="Rãnh xây",EN121="Rãnh bê tông"),IF(OR(EN121="Rãnh xây",EN121="Rãnh bê tông"),JM121-GB121,0),IF(EN121="Ống nhựa",IF(AND(EN121="Ống nhựa",EU121="Không đắp cát"),JS121-HT121,IF(AND(EN121="Ống nhựa",EU121="Đắp cát"),JJ121-HX121,0)),IF(EN121="Rãnh thang",IF(EN121="Rãnh thang",IF(EU121="Móng bê tông",#REF!-#REF!,JS121),0),0))))),2)</f>
        <v>22.21</v>
      </c>
      <c r="JD121" s="20">
        <f t="shared" si="396"/>
        <v>1.3099999999999987</v>
      </c>
      <c r="JE121" s="20">
        <f t="shared" si="260"/>
        <v>22.21</v>
      </c>
      <c r="JF121" s="20">
        <f t="shared" si="261"/>
        <v>0</v>
      </c>
      <c r="JG121" s="20">
        <f t="shared" si="262"/>
        <v>0</v>
      </c>
      <c r="JH121" s="20">
        <f t="shared" si="263"/>
        <v>0</v>
      </c>
      <c r="JI121" s="20">
        <f>IF(EN121="Rãnh thang",IF(AND(EN121="Rãnh thang",EU121="Móng bê tông"),JS121-#REF!,0),IF(EN121="Ống nhựa",IF(AND(EN121="Ống nhựa",EU121="Đắp cát"),JS121-HT121,0),IF(EN121="Cống tròn",IF(EN121="Cống tròn",IF(OR(EU121="Móng bê tông",EU121="Móng bê tông kết hợp đế"),JO121-FL121,0),0),IF(EN121="Cống hộp",IF(AND(EN121="Cống hộp",EU121="Móng bê tông"),JP121-GD121,0),IF(OR(EN121="Rãnh xây",EN121="Rãnh bê tông"),IF(AND(EN121="Rãnh xây",EU121="Móng bê tông"),JQ121-GD121,IF(AND(EN121="Rãnh bê tông",EU121="Móng bê tông"),JQ121-GD121,0)),0)))))</f>
        <v>22.21</v>
      </c>
      <c r="JJ121" s="20">
        <f t="shared" si="264"/>
        <v>0</v>
      </c>
      <c r="JK121" s="20">
        <f t="shared" si="265"/>
        <v>22.21</v>
      </c>
      <c r="JL121" s="20">
        <f t="shared" si="266"/>
        <v>0</v>
      </c>
      <c r="JM121" s="20">
        <f t="shared" si="267"/>
        <v>0</v>
      </c>
      <c r="JN121" s="20">
        <f t="shared" si="268"/>
        <v>22.41</v>
      </c>
      <c r="JO121" s="20">
        <f t="shared" si="269"/>
        <v>22.41</v>
      </c>
      <c r="JP121" s="20">
        <f t="shared" si="270"/>
        <v>0</v>
      </c>
      <c r="JQ121" s="20">
        <f t="shared" si="271"/>
        <v>0</v>
      </c>
      <c r="JR121" s="20">
        <f t="shared" si="272"/>
        <v>0</v>
      </c>
      <c r="JS121" s="26">
        <v>22.51</v>
      </c>
      <c r="JT121" s="25">
        <f t="shared" si="397"/>
        <v>0</v>
      </c>
      <c r="JU121" s="25">
        <f t="shared" si="273"/>
        <v>0</v>
      </c>
      <c r="JV121" s="25">
        <f t="shared" si="274"/>
        <v>0</v>
      </c>
      <c r="JW121" s="25">
        <f>ROUND(IF(EN121="Cống tròn",IF(EN121="Cống tròn",JX121+FF121,0),IF(EN121="Cống hộp",IF(EN121="Cống hộp",JX121+GP121,0),IF(OR(EN121="Rãnh xây",EN121="Rãnh bê tông"),IF(OR(EN121="Rãnh xây",EN121="Rãnh bê tông"),JX121+GP121,0),IF(EN121="ống nhựa",IF(EN121="Ống nhựa",JX121+HT121,0),IF(EN121="Rãnh thang",IF(EN121="Rãnh thang",JS121+#REF!,0),0))))),2)</f>
        <v>23.61</v>
      </c>
      <c r="JX121" s="27">
        <v>23.51</v>
      </c>
      <c r="JY121" s="25">
        <f t="shared" si="275"/>
        <v>23.61</v>
      </c>
      <c r="JZ121" s="25">
        <f t="shared" si="276"/>
        <v>0</v>
      </c>
      <c r="KA121" s="25">
        <f t="shared" si="277"/>
        <v>0</v>
      </c>
      <c r="KB121" s="25">
        <f t="shared" si="278"/>
        <v>0</v>
      </c>
      <c r="KC121" s="25">
        <f t="shared" si="279"/>
        <v>0</v>
      </c>
      <c r="KD121" s="28" t="s">
        <v>98</v>
      </c>
      <c r="KE121" s="27">
        <v>0</v>
      </c>
      <c r="KF121" s="25">
        <f t="shared" si="280"/>
        <v>2.2199999999999989</v>
      </c>
      <c r="KG121" s="25">
        <f t="shared" si="398"/>
        <v>2.2199999999999989</v>
      </c>
      <c r="KH121" s="27">
        <v>0</v>
      </c>
      <c r="KI121" s="25">
        <f t="shared" si="281"/>
        <v>1.3099999999999987</v>
      </c>
      <c r="KJ121" s="25">
        <f t="shared" si="399"/>
        <v>1.3099999999999987</v>
      </c>
      <c r="KK121" s="25">
        <f t="shared" si="282"/>
        <v>0</v>
      </c>
      <c r="KL121" s="25">
        <f t="shared" si="283"/>
        <v>0</v>
      </c>
      <c r="KM121" s="25">
        <f t="shared" si="400"/>
        <v>0</v>
      </c>
      <c r="KN121" s="25">
        <f t="shared" si="284"/>
        <v>0</v>
      </c>
      <c r="KO121" s="25">
        <f t="shared" si="285"/>
        <v>0</v>
      </c>
      <c r="KP121" s="25">
        <f t="shared" si="401"/>
        <v>0</v>
      </c>
      <c r="KQ121" s="25">
        <f t="shared" si="286"/>
        <v>0.2</v>
      </c>
      <c r="KR121" s="25">
        <f t="shared" si="287"/>
        <v>0.2</v>
      </c>
      <c r="KS121" s="25">
        <f t="shared" si="402"/>
        <v>0.2</v>
      </c>
      <c r="KT121" s="25">
        <f t="shared" si="288"/>
        <v>0</v>
      </c>
      <c r="KU121" s="25">
        <f t="shared" si="289"/>
        <v>0</v>
      </c>
      <c r="KV121" s="25">
        <f t="shared" si="403"/>
        <v>0</v>
      </c>
      <c r="KW121" s="25">
        <f t="shared" si="290"/>
        <v>0</v>
      </c>
      <c r="KX121" s="25">
        <f t="shared" si="291"/>
        <v>0</v>
      </c>
      <c r="KY121" s="25">
        <f t="shared" si="404"/>
        <v>0</v>
      </c>
      <c r="KZ121" s="25">
        <f t="shared" si="292"/>
        <v>0</v>
      </c>
      <c r="LA121" s="25">
        <f t="shared" si="293"/>
        <v>0</v>
      </c>
      <c r="LB121" s="25">
        <f t="shared" si="405"/>
        <v>0</v>
      </c>
      <c r="LC121" s="25">
        <f t="shared" si="294"/>
        <v>1.4</v>
      </c>
      <c r="LD121" s="25">
        <f t="shared" si="295"/>
        <v>1.1099999999999988</v>
      </c>
      <c r="LE121" s="25">
        <f t="shared" si="406"/>
        <v>1.2549999999999994</v>
      </c>
      <c r="LF121" s="25">
        <f t="shared" si="296"/>
        <v>0</v>
      </c>
      <c r="LG121" s="25">
        <f t="shared" si="297"/>
        <v>0</v>
      </c>
      <c r="LH121" s="25">
        <f t="shared" si="407"/>
        <v>0</v>
      </c>
      <c r="LI121" s="25">
        <f t="shared" si="298"/>
        <v>0</v>
      </c>
      <c r="LJ121" s="25">
        <f t="shared" si="299"/>
        <v>0</v>
      </c>
      <c r="LK121" s="25">
        <f t="shared" si="408"/>
        <v>0</v>
      </c>
      <c r="LL121" s="25">
        <f t="shared" si="300"/>
        <v>0</v>
      </c>
      <c r="LM121" s="25">
        <f t="shared" si="301"/>
        <v>0</v>
      </c>
      <c r="LN121" s="25">
        <f t="shared" si="409"/>
        <v>0</v>
      </c>
      <c r="LO121" s="25">
        <f t="shared" si="302"/>
        <v>0</v>
      </c>
      <c r="LP121" s="25">
        <f t="shared" si="303"/>
        <v>0</v>
      </c>
      <c r="LQ121" s="25">
        <f t="shared" si="410"/>
        <v>0</v>
      </c>
      <c r="LR121" s="25">
        <f t="shared" si="304"/>
        <v>0</v>
      </c>
      <c r="LS121" s="25">
        <f t="shared" si="305"/>
        <v>0</v>
      </c>
      <c r="LT121" s="25">
        <f t="shared" si="411"/>
        <v>0</v>
      </c>
      <c r="LU121" s="25">
        <f t="shared" si="306"/>
        <v>0</v>
      </c>
      <c r="LV121" s="25">
        <f t="shared" si="307"/>
        <v>0</v>
      </c>
      <c r="LW121" s="25">
        <f t="shared" si="412"/>
        <v>0</v>
      </c>
      <c r="LX121" s="25">
        <f t="shared" si="308"/>
        <v>0</v>
      </c>
      <c r="LY121" s="25">
        <f t="shared" si="309"/>
        <v>0</v>
      </c>
      <c r="LZ121" s="25">
        <f t="shared" si="413"/>
        <v>0</v>
      </c>
      <c r="MA121" s="25">
        <f t="shared" si="310"/>
        <v>0</v>
      </c>
      <c r="MB121" s="25">
        <f t="shared" si="311"/>
        <v>0</v>
      </c>
      <c r="MC121" s="25">
        <f t="shared" si="414"/>
        <v>0</v>
      </c>
      <c r="MD121" s="25">
        <f t="shared" si="312"/>
        <v>0</v>
      </c>
      <c r="ME121" s="25">
        <f t="shared" si="313"/>
        <v>0</v>
      </c>
      <c r="MF121" s="25">
        <f t="shared" si="415"/>
        <v>0</v>
      </c>
      <c r="MG121" s="25">
        <f t="shared" si="314"/>
        <v>0</v>
      </c>
      <c r="MH121" s="25">
        <f t="shared" si="315"/>
        <v>0</v>
      </c>
      <c r="MI121" s="25">
        <f t="shared" si="416"/>
        <v>0</v>
      </c>
      <c r="MJ121" s="25">
        <f t="shared" si="316"/>
        <v>0</v>
      </c>
      <c r="MK121" s="25">
        <f t="shared" si="317"/>
        <v>0</v>
      </c>
      <c r="ML121" s="25">
        <f t="shared" si="417"/>
        <v>0</v>
      </c>
      <c r="MM121" s="25">
        <f t="shared" si="318"/>
        <v>0</v>
      </c>
      <c r="MN121" s="25">
        <f t="shared" si="319"/>
        <v>0</v>
      </c>
      <c r="MO121" s="25">
        <f t="shared" si="418"/>
        <v>0</v>
      </c>
      <c r="MP121" s="25">
        <f t="shared" si="320"/>
        <v>0</v>
      </c>
      <c r="MQ121" s="25">
        <f t="shared" si="321"/>
        <v>0</v>
      </c>
      <c r="MR121" s="25">
        <f t="shared" si="419"/>
        <v>0</v>
      </c>
      <c r="MS121" s="29">
        <v>1.4</v>
      </c>
      <c r="MT121" s="29">
        <v>0</v>
      </c>
      <c r="MU121" s="29">
        <v>1</v>
      </c>
      <c r="MV121" s="29">
        <v>1</v>
      </c>
      <c r="MW121" s="25">
        <f t="shared" si="322"/>
        <v>1.4</v>
      </c>
      <c r="MX121" s="25">
        <f t="shared" si="323"/>
        <v>3.11</v>
      </c>
      <c r="MY121" s="25">
        <f t="shared" si="324"/>
        <v>0</v>
      </c>
      <c r="MZ121" s="25">
        <f t="shared" si="325"/>
        <v>0</v>
      </c>
      <c r="NA121" s="25">
        <f t="shared" si="326"/>
        <v>1.4</v>
      </c>
      <c r="NB121" s="25">
        <f t="shared" si="327"/>
        <v>1.83</v>
      </c>
      <c r="NC121" s="25">
        <f t="shared" si="328"/>
        <v>0</v>
      </c>
      <c r="ND121" s="25">
        <f t="shared" si="329"/>
        <v>0</v>
      </c>
      <c r="NE121" s="25">
        <f t="shared" si="420"/>
        <v>1.4</v>
      </c>
      <c r="NF121" s="25">
        <f t="shared" si="420"/>
        <v>2.4699999999999998</v>
      </c>
      <c r="NG121" s="25">
        <f t="shared" si="420"/>
        <v>0</v>
      </c>
      <c r="NH121" s="25">
        <f t="shared" si="420"/>
        <v>0</v>
      </c>
      <c r="NI121" s="25">
        <f t="shared" si="330"/>
        <v>92.63</v>
      </c>
      <c r="NJ121" s="25">
        <f t="shared" si="331"/>
        <v>0</v>
      </c>
      <c r="NK121" s="25">
        <f t="shared" si="332"/>
        <v>92.63</v>
      </c>
      <c r="NL121" s="25">
        <f t="shared" si="333"/>
        <v>56.86</v>
      </c>
      <c r="NM121" s="25">
        <f t="shared" si="334"/>
        <v>0</v>
      </c>
      <c r="NN121" s="25">
        <f t="shared" si="421"/>
        <v>56.86</v>
      </c>
      <c r="NO121" s="25">
        <f t="shared" si="335"/>
        <v>0</v>
      </c>
      <c r="NP121" s="25">
        <f t="shared" si="336"/>
        <v>0</v>
      </c>
      <c r="NQ121" s="25">
        <f t="shared" si="422"/>
        <v>0</v>
      </c>
      <c r="NR121" s="25">
        <f t="shared" si="337"/>
        <v>0</v>
      </c>
      <c r="NS121" s="25">
        <f t="shared" si="338"/>
        <v>0</v>
      </c>
      <c r="NT121" s="25">
        <f t="shared" si="423"/>
        <v>0</v>
      </c>
      <c r="NU121" s="25">
        <f t="shared" si="339"/>
        <v>0</v>
      </c>
      <c r="NV121" s="25">
        <f t="shared" si="340"/>
        <v>0</v>
      </c>
      <c r="NW121" s="25">
        <f t="shared" si="424"/>
        <v>0</v>
      </c>
      <c r="NX121" s="25">
        <f t="shared" si="425"/>
        <v>56.86</v>
      </c>
      <c r="NY121" s="25">
        <f t="shared" si="425"/>
        <v>0</v>
      </c>
      <c r="NZ121" s="25">
        <f t="shared" si="426"/>
        <v>56.86</v>
      </c>
      <c r="OA121" s="25">
        <f t="shared" si="427"/>
        <v>35.770000000000003</v>
      </c>
      <c r="OB121" s="25">
        <f t="shared" si="427"/>
        <v>0</v>
      </c>
      <c r="OC121" s="25">
        <f t="shared" si="428"/>
        <v>35.770000000000003</v>
      </c>
      <c r="OD121" s="25">
        <f t="shared" si="429"/>
        <v>56.86</v>
      </c>
      <c r="OE121" s="25">
        <f t="shared" si="429"/>
        <v>0</v>
      </c>
      <c r="OF121" s="25">
        <f t="shared" si="429"/>
        <v>56.86</v>
      </c>
      <c r="OG121" s="25">
        <f t="shared" si="341"/>
        <v>0</v>
      </c>
      <c r="OH121" s="25">
        <f t="shared" si="342"/>
        <v>0</v>
      </c>
      <c r="OI121" s="25">
        <f t="shared" si="343"/>
        <v>0</v>
      </c>
      <c r="OJ121" s="25">
        <f t="shared" si="344"/>
        <v>0</v>
      </c>
      <c r="OK121" s="25">
        <f t="shared" si="345"/>
        <v>0</v>
      </c>
      <c r="OL121" s="25">
        <f t="shared" si="346"/>
        <v>0</v>
      </c>
      <c r="OM121" s="25">
        <f t="shared" si="430"/>
        <v>0</v>
      </c>
      <c r="ON121" s="25">
        <f t="shared" si="430"/>
        <v>0</v>
      </c>
      <c r="OO121" s="25">
        <f t="shared" si="430"/>
        <v>0</v>
      </c>
      <c r="OP121" s="25">
        <f t="shared" si="347"/>
        <v>0</v>
      </c>
      <c r="OQ121" s="25">
        <f t="shared" si="348"/>
        <v>0</v>
      </c>
      <c r="OR121" s="25">
        <f t="shared" si="431"/>
        <v>0</v>
      </c>
      <c r="OS121" s="19">
        <v>538210.99</v>
      </c>
      <c r="OT121" s="19">
        <v>2370663.33</v>
      </c>
    </row>
    <row r="122" spans="1:410" ht="33" customHeight="1" x14ac:dyDescent="0.25">
      <c r="A122" s="18"/>
      <c r="B122" s="18" t="s">
        <v>850</v>
      </c>
      <c r="C122" s="18">
        <v>797.67</v>
      </c>
      <c r="D122" s="16" t="e">
        <f>_xlfn.IFNA(INDEX(#REF!,MATCH(E122,#REF!,0)),0)</f>
        <v>#REF!</v>
      </c>
      <c r="E122" s="18" t="s">
        <v>907</v>
      </c>
      <c r="F122" s="16" t="s">
        <v>765</v>
      </c>
      <c r="G122" s="16" t="s">
        <v>766</v>
      </c>
      <c r="H122" s="16" t="s">
        <v>767</v>
      </c>
      <c r="I122" s="16" t="s">
        <v>768</v>
      </c>
      <c r="J122" s="16" t="s">
        <v>769</v>
      </c>
      <c r="K122" s="16" t="s">
        <v>770</v>
      </c>
      <c r="L122" s="16" t="s">
        <v>771</v>
      </c>
      <c r="M122" s="18">
        <v>1.64</v>
      </c>
      <c r="N122" s="18">
        <v>1.94</v>
      </c>
      <c r="O122" s="18">
        <v>2.04</v>
      </c>
      <c r="P122" s="18">
        <v>2.34</v>
      </c>
      <c r="Q122" s="18">
        <v>0.1</v>
      </c>
      <c r="R122" s="18">
        <v>1.8399999999999999</v>
      </c>
      <c r="S122" s="18">
        <v>2.14</v>
      </c>
      <c r="T122" s="18">
        <v>0.2</v>
      </c>
      <c r="U122" s="18">
        <v>0</v>
      </c>
      <c r="V122" s="18">
        <v>0</v>
      </c>
      <c r="W122" s="18">
        <v>0</v>
      </c>
      <c r="X122" s="18">
        <v>1.64</v>
      </c>
      <c r="Y122" s="18">
        <v>1.9</v>
      </c>
      <c r="Z122" s="20">
        <f t="shared" si="349"/>
        <v>1.9</v>
      </c>
      <c r="AA122" s="18">
        <v>0.22</v>
      </c>
      <c r="AB122" s="18">
        <v>0</v>
      </c>
      <c r="AC122" s="18">
        <v>0</v>
      </c>
      <c r="AD122" s="18">
        <v>0</v>
      </c>
      <c r="AE122" s="18">
        <v>0</v>
      </c>
      <c r="AF122" s="18">
        <v>0</v>
      </c>
      <c r="AG122" s="18">
        <v>1.2</v>
      </c>
      <c r="AH122" s="18">
        <v>1.5</v>
      </c>
      <c r="AI122" s="20">
        <f t="shared" si="350"/>
        <v>2.0499999999999998</v>
      </c>
      <c r="AJ122" s="18">
        <v>0</v>
      </c>
      <c r="AK122" s="18">
        <v>0</v>
      </c>
      <c r="AL122" s="20">
        <f t="shared" si="351"/>
        <v>0</v>
      </c>
      <c r="AM122" s="18">
        <v>1.64</v>
      </c>
      <c r="AN122" s="18">
        <v>1.5</v>
      </c>
      <c r="AO122" s="18">
        <v>0.15</v>
      </c>
      <c r="AP122" s="18">
        <v>0.22</v>
      </c>
      <c r="AQ122" s="18">
        <v>1.64</v>
      </c>
      <c r="AR122" s="18">
        <v>1.72</v>
      </c>
      <c r="AS122" s="18">
        <v>0.12</v>
      </c>
      <c r="AT122" s="18">
        <v>0.11</v>
      </c>
      <c r="AU122" s="18">
        <v>0</v>
      </c>
      <c r="AV122" s="18">
        <v>1</v>
      </c>
      <c r="AW122" s="18">
        <v>0</v>
      </c>
      <c r="AX122" s="18">
        <v>0</v>
      </c>
      <c r="AY122" s="18">
        <v>0</v>
      </c>
      <c r="AZ122" s="18">
        <v>0</v>
      </c>
      <c r="BA122" s="18">
        <v>0</v>
      </c>
      <c r="BB122" s="18">
        <v>0</v>
      </c>
      <c r="BC122" s="18">
        <v>0</v>
      </c>
      <c r="BD122" s="18">
        <v>0</v>
      </c>
      <c r="BE122" s="18">
        <v>2</v>
      </c>
      <c r="BF122" s="18">
        <v>0</v>
      </c>
      <c r="BG122" s="18">
        <v>0</v>
      </c>
      <c r="BH122" s="18">
        <v>0</v>
      </c>
      <c r="BI122" s="18">
        <v>0</v>
      </c>
      <c r="BJ122" s="18">
        <v>0</v>
      </c>
      <c r="BK122" s="18">
        <v>0</v>
      </c>
      <c r="BL122" s="18">
        <v>0</v>
      </c>
      <c r="BM122" s="18">
        <v>0</v>
      </c>
      <c r="BN122" s="18">
        <v>0</v>
      </c>
      <c r="BO122" s="18">
        <v>0</v>
      </c>
      <c r="BP122" s="18">
        <v>0</v>
      </c>
      <c r="BQ122" s="18">
        <v>0</v>
      </c>
      <c r="BR122" s="18">
        <v>0</v>
      </c>
      <c r="BS122" s="18">
        <v>0</v>
      </c>
      <c r="BT122" s="18">
        <v>0</v>
      </c>
      <c r="BU122" s="18">
        <v>0</v>
      </c>
      <c r="BV122" s="18">
        <v>0</v>
      </c>
      <c r="BW122" s="18">
        <v>0</v>
      </c>
      <c r="BX122" s="18">
        <v>0</v>
      </c>
      <c r="BY122" s="18">
        <v>0</v>
      </c>
      <c r="BZ122" s="18">
        <v>0</v>
      </c>
      <c r="CA122" s="16" t="e">
        <f>_xlfn.IFNA(IF(RIGHT(D122,2)="=G",0,INDEX(#REF!,MATCH(E122,#REF!,0))),0)</f>
        <v>#REF!</v>
      </c>
      <c r="CB122" s="16" t="s">
        <v>776</v>
      </c>
      <c r="CC122" s="18">
        <v>0</v>
      </c>
      <c r="CD122" s="18">
        <v>0</v>
      </c>
      <c r="CE122" s="18">
        <v>1.4</v>
      </c>
      <c r="CF122" s="18">
        <v>0.85</v>
      </c>
      <c r="CG122" s="18">
        <v>0.12</v>
      </c>
      <c r="CH122" s="18">
        <v>2</v>
      </c>
      <c r="CI122" s="16" t="s">
        <v>98</v>
      </c>
      <c r="CJ122" s="18">
        <v>0</v>
      </c>
      <c r="CK122" s="20">
        <f t="shared" si="217"/>
        <v>1.61</v>
      </c>
      <c r="CL122" s="20">
        <f t="shared" si="352"/>
        <v>1.61</v>
      </c>
      <c r="CM122" s="18">
        <v>23.02</v>
      </c>
      <c r="CN122" s="18">
        <v>24.36</v>
      </c>
      <c r="CO122" s="18">
        <v>23.521000000000001</v>
      </c>
      <c r="CP122" s="22">
        <f t="shared" si="218"/>
        <v>23.52</v>
      </c>
      <c r="CQ122" s="22">
        <f t="shared" si="219"/>
        <v>21.91</v>
      </c>
      <c r="CR122" s="22">
        <f t="shared" si="353"/>
        <v>1.61</v>
      </c>
      <c r="CS122" s="22">
        <f t="shared" si="220"/>
        <v>22.01</v>
      </c>
      <c r="CT122" s="22">
        <f t="shared" si="221"/>
        <v>22.21</v>
      </c>
      <c r="CU122" s="18">
        <v>22.21</v>
      </c>
      <c r="CV122" s="22">
        <f t="shared" si="354"/>
        <v>1.9</v>
      </c>
      <c r="CW122" s="22">
        <f t="shared" si="222"/>
        <v>0</v>
      </c>
      <c r="CX122" s="22">
        <f t="shared" si="223"/>
        <v>0</v>
      </c>
      <c r="CY122" s="22">
        <f t="shared" si="224"/>
        <v>24.09</v>
      </c>
      <c r="CZ122" s="22">
        <f t="shared" si="225"/>
        <v>24.24</v>
      </c>
      <c r="DA122" s="18">
        <v>24.36</v>
      </c>
      <c r="DB122" s="20">
        <f t="shared" si="355"/>
        <v>2.4500000000000002</v>
      </c>
      <c r="DC122" s="20">
        <f t="shared" si="356"/>
        <v>0.84</v>
      </c>
      <c r="DD122" s="20">
        <f t="shared" si="357"/>
        <v>1.6100000000000003</v>
      </c>
      <c r="DE122" s="20">
        <f t="shared" si="226"/>
        <v>0.1</v>
      </c>
      <c r="DF122" s="20">
        <f t="shared" si="227"/>
        <v>0.2</v>
      </c>
      <c r="DG122" s="20">
        <f t="shared" si="228"/>
        <v>1.31</v>
      </c>
      <c r="DH122" s="20">
        <f t="shared" si="229"/>
        <v>0</v>
      </c>
      <c r="DI122" s="20">
        <f t="shared" si="230"/>
        <v>0</v>
      </c>
      <c r="DJ122" s="20">
        <f t="shared" si="231"/>
        <v>0</v>
      </c>
      <c r="DK122" s="20">
        <f t="shared" si="358"/>
        <v>1.61</v>
      </c>
      <c r="DL122" s="20">
        <f t="shared" si="359"/>
        <v>0</v>
      </c>
      <c r="DM122" s="20">
        <f t="shared" si="360"/>
        <v>0</v>
      </c>
      <c r="DN122" s="20">
        <f t="shared" si="361"/>
        <v>0</v>
      </c>
      <c r="DO122" s="18">
        <v>2.54</v>
      </c>
      <c r="DP122" s="18">
        <v>0</v>
      </c>
      <c r="DQ122" s="18">
        <v>1</v>
      </c>
      <c r="DR122" s="18">
        <v>1</v>
      </c>
      <c r="DS122" s="25">
        <f t="shared" si="362"/>
        <v>2.54</v>
      </c>
      <c r="DT122" s="25">
        <f t="shared" si="363"/>
        <v>0</v>
      </c>
      <c r="DU122" s="25">
        <f t="shared" si="364"/>
        <v>4.09</v>
      </c>
      <c r="DV122" s="25">
        <f t="shared" si="365"/>
        <v>0</v>
      </c>
      <c r="DW122" s="25">
        <f t="shared" si="366"/>
        <v>4.09</v>
      </c>
      <c r="DX122" s="25">
        <f t="shared" si="367"/>
        <v>8.34</v>
      </c>
      <c r="DY122" s="25">
        <f t="shared" si="368"/>
        <v>0</v>
      </c>
      <c r="DZ122" s="25">
        <f t="shared" si="369"/>
        <v>8.34</v>
      </c>
      <c r="EA122" s="25">
        <f t="shared" si="370"/>
        <v>5.43</v>
      </c>
      <c r="EB122" s="25">
        <f t="shared" si="371"/>
        <v>0</v>
      </c>
      <c r="EC122" s="25">
        <f t="shared" si="372"/>
        <v>5.43</v>
      </c>
      <c r="ED122" s="25">
        <f t="shared" si="373"/>
        <v>2.91</v>
      </c>
      <c r="EE122" s="25">
        <f t="shared" si="373"/>
        <v>0</v>
      </c>
      <c r="EF122" s="25">
        <f t="shared" si="374"/>
        <v>2.91</v>
      </c>
      <c r="EG122" s="25">
        <f t="shared" si="375"/>
        <v>5.43</v>
      </c>
      <c r="EH122" s="25">
        <f t="shared" si="375"/>
        <v>0</v>
      </c>
      <c r="EI122" s="25">
        <f t="shared" si="376"/>
        <v>5.43</v>
      </c>
      <c r="EJ122" s="18">
        <v>797.67</v>
      </c>
      <c r="EK122" s="18">
        <v>758.97</v>
      </c>
      <c r="EL122" s="18" t="s">
        <v>907</v>
      </c>
      <c r="EM122" s="18" t="s">
        <v>908</v>
      </c>
      <c r="EN122" s="16" t="s">
        <v>774</v>
      </c>
      <c r="EO122" s="16" t="s">
        <v>132</v>
      </c>
      <c r="EP122" s="16" t="e">
        <f>IF(OR(EN122="Cống tròn",EN122="Cống hộp",EN122="Ống nhựa"),INDEX(#REF!,MATCH(E122,#REF!,0)),IF(OR(EN122="Rãnh xây",EN122="Rãnh bê tông"),INDEX(#REF!,MATCH(E122,#REF!,0)),0))</f>
        <v>#REF!</v>
      </c>
      <c r="EQ122" s="18">
        <v>37.499999999999929</v>
      </c>
      <c r="ER122" s="18">
        <v>1</v>
      </c>
      <c r="ES122" s="25">
        <f t="shared" si="377"/>
        <v>37</v>
      </c>
      <c r="ET122" s="1" t="e">
        <f>_xlfn.IFNA(IF(EN122="Cống tròn",INDEX(#REF!,MATCH(E122,#REF!,0)),IF(EN122="Cống hộp",INDEX(#REF!,MATCH(E122,#REF!,0)),EU122&amp;" ,"&amp;EV122)),0)</f>
        <v>#REF!</v>
      </c>
      <c r="EU122" s="16" t="s">
        <v>769</v>
      </c>
      <c r="EV122" s="16" t="s">
        <v>775</v>
      </c>
      <c r="EW122" s="16" t="e">
        <f>_xlfn.IFNA(INDEX(#REF!,MATCH(E122,#REF!,0)),0)</f>
        <v>#REF!</v>
      </c>
      <c r="EX122" s="16"/>
      <c r="EY122" s="18">
        <v>0</v>
      </c>
      <c r="EZ122" s="18">
        <v>0</v>
      </c>
      <c r="FA122" s="18">
        <v>0</v>
      </c>
      <c r="FB122" s="19">
        <v>0</v>
      </c>
      <c r="FC122" s="19">
        <v>0</v>
      </c>
      <c r="FD122" s="25">
        <f t="shared" si="232"/>
        <v>0</v>
      </c>
      <c r="FE122" s="25">
        <f t="shared" si="378"/>
        <v>0</v>
      </c>
      <c r="FF122" s="18">
        <v>0.1</v>
      </c>
      <c r="FG122" s="18">
        <v>2</v>
      </c>
      <c r="FH122" s="18">
        <v>1</v>
      </c>
      <c r="FI122" s="25">
        <f t="shared" si="379"/>
        <v>1.2</v>
      </c>
      <c r="FJ122" s="18">
        <v>0</v>
      </c>
      <c r="FK122" s="18">
        <v>0</v>
      </c>
      <c r="FL122" s="18">
        <v>0.2</v>
      </c>
      <c r="FM122" s="18">
        <v>1.4</v>
      </c>
      <c r="FN122" s="18">
        <v>0</v>
      </c>
      <c r="FO122" s="25">
        <f t="shared" si="380"/>
        <v>1.4</v>
      </c>
      <c r="FP122" s="18">
        <v>1.4999999999999999E-2</v>
      </c>
      <c r="FQ122" s="18">
        <v>1</v>
      </c>
      <c r="FR122" s="25">
        <f t="shared" si="233"/>
        <v>36</v>
      </c>
      <c r="FS122" s="25">
        <f t="shared" si="234"/>
        <v>0.52500000000000002</v>
      </c>
      <c r="FT122" s="25">
        <f t="shared" si="235"/>
        <v>36.524999999999999</v>
      </c>
      <c r="FU122" s="25">
        <f t="shared" si="236"/>
        <v>-0.97499999999993037</v>
      </c>
      <c r="FV122" s="25" t="str">
        <f t="shared" si="381"/>
        <v>Thêm 01</v>
      </c>
      <c r="FW122" s="25">
        <f t="shared" si="382"/>
        <v>0.04</v>
      </c>
      <c r="FX122" s="16"/>
      <c r="FY122" s="16"/>
      <c r="FZ122" s="16"/>
      <c r="GA122" s="16"/>
      <c r="GB122" s="19">
        <v>0</v>
      </c>
      <c r="GC122" s="19">
        <v>0</v>
      </c>
      <c r="GD122" s="19">
        <v>0</v>
      </c>
      <c r="GE122" s="19">
        <v>0</v>
      </c>
      <c r="GF122" s="19">
        <v>0</v>
      </c>
      <c r="GG122" s="19">
        <v>0</v>
      </c>
      <c r="GH122" s="19">
        <v>0</v>
      </c>
      <c r="GI122" s="19">
        <v>0</v>
      </c>
      <c r="GJ122" s="19">
        <v>0</v>
      </c>
      <c r="GK122" s="19">
        <v>0</v>
      </c>
      <c r="GL122" s="25">
        <f t="shared" si="237"/>
        <v>0</v>
      </c>
      <c r="GM122" s="25">
        <f t="shared" si="383"/>
        <v>0</v>
      </c>
      <c r="GN122" s="19">
        <v>0</v>
      </c>
      <c r="GO122" s="19">
        <v>0</v>
      </c>
      <c r="GP122" s="19">
        <v>0</v>
      </c>
      <c r="GQ122" s="19">
        <v>0</v>
      </c>
      <c r="GR122" s="1" t="e">
        <f>_xlfn.IFNA(INDEX(#REF!,MATCH(E122,#REF!,0)),0)</f>
        <v>#REF!</v>
      </c>
      <c r="GS122" s="16"/>
      <c r="GT122" s="18">
        <v>0</v>
      </c>
      <c r="GU122" s="18">
        <v>0</v>
      </c>
      <c r="GV122" s="18">
        <v>0</v>
      </c>
      <c r="GW122" s="18">
        <v>0</v>
      </c>
      <c r="GX122" s="25">
        <f t="shared" si="238"/>
        <v>0</v>
      </c>
      <c r="GY122" s="25">
        <f t="shared" si="239"/>
        <v>0</v>
      </c>
      <c r="GZ122" s="25">
        <f t="shared" si="384"/>
        <v>0</v>
      </c>
      <c r="HA122" s="1" t="e" cm="1">
        <f t="array" ref="HA122">INDEX(#REF!,MATCH(EJ122&amp;EK122&amp;HD122&amp;HE122&amp;HF122,#REF!&amp;#REF!&amp;#REF!&amp;#REF!&amp;#REF!,0))</f>
        <v>#REF!</v>
      </c>
      <c r="HB122" s="16"/>
      <c r="HC122" s="25">
        <f t="shared" si="385"/>
        <v>0</v>
      </c>
      <c r="HD122" s="18">
        <v>0</v>
      </c>
      <c r="HE122" s="18">
        <v>0</v>
      </c>
      <c r="HF122" s="18">
        <v>0</v>
      </c>
      <c r="HG122" s="1" t="e" cm="1">
        <f t="array" ref="HG122">INDEX(#REF!,MATCH(EJ122&amp;EK122&amp;HJ122&amp;HK122&amp;HL122,#REF!&amp;#REF!&amp;#REF!&amp;#REF!&amp;#REF!,0))</f>
        <v>#REF!</v>
      </c>
      <c r="HH122" s="16"/>
      <c r="HI122" s="25">
        <f t="shared" si="386"/>
        <v>0</v>
      </c>
      <c r="HJ122" s="25">
        <f t="shared" si="387"/>
        <v>0</v>
      </c>
      <c r="HK122" s="19">
        <v>0</v>
      </c>
      <c r="HL122" s="19">
        <v>0</v>
      </c>
      <c r="HM122" s="18">
        <v>0.01</v>
      </c>
      <c r="HN122" s="18">
        <v>1</v>
      </c>
      <c r="HO122" s="25">
        <f t="shared" si="388"/>
        <v>0</v>
      </c>
      <c r="HP122" s="25">
        <f t="shared" si="389"/>
        <v>0</v>
      </c>
      <c r="HQ122" s="25">
        <f t="shared" si="390"/>
        <v>0</v>
      </c>
      <c r="HR122" s="25">
        <f t="shared" si="391"/>
        <v>0</v>
      </c>
      <c r="HS122" s="25">
        <f t="shared" si="392"/>
        <v>0</v>
      </c>
      <c r="HT122" s="19">
        <v>0</v>
      </c>
      <c r="HU122" s="19">
        <v>0</v>
      </c>
      <c r="HV122" s="19">
        <v>0</v>
      </c>
      <c r="HW122" s="25">
        <f t="shared" si="393"/>
        <v>0</v>
      </c>
      <c r="HX122" s="19">
        <v>0</v>
      </c>
      <c r="HY122" s="19">
        <v>0</v>
      </c>
      <c r="HZ122" s="18">
        <v>23.52</v>
      </c>
      <c r="IA122" s="20">
        <f>ROUND(IF(EN122="Cống tròn",IF(EN122="Cống tròn",IF(EU122="Không có móng",IQ122-FF122,IF(EU122="Đế",IP122-FN122,IF(OR(EU122="Móng bê tông",EU122="Móng bê tông kết hợp đế"),II122-FJ122,0))),0),IF(EN122="Cống hộp",IF(AND(EN122="Cống hộp",EU122="Không có móng"),IQ122-GF122,IF(AND(EN122="Cống hộp",EU122="Móng bê tông"),IJ122-GB122,0)),IF(OR(EN122="Rãnh xây",EN122="Rãnh bê tông"),IF(OR(EN122="Rãnh xây",EN122="Rãnh bê tông"),IK122-GB122,0),IF(EN122="Ống nhựa",IF(AND(EN122="Ống nhựa",EU122="Không đắp cát"),IQ122-HT122,IF(AND(EN122="Ống nhựa",EU122="Đắp cát"),IH122-HX122,0)),IF(EN122="Rãnh thang",IF(EN122="Rãnh thang",IF(EU122="Móng bê tông",#REF!-#REF!,IQ122),0),0))))),2)</f>
        <v>22.21</v>
      </c>
      <c r="IB122" s="20">
        <f t="shared" si="394"/>
        <v>1.3099999999999987</v>
      </c>
      <c r="IC122" s="20">
        <f t="shared" si="240"/>
        <v>22.21</v>
      </c>
      <c r="ID122" s="20">
        <f t="shared" si="241"/>
        <v>0</v>
      </c>
      <c r="IE122" s="20">
        <f t="shared" si="242"/>
        <v>0</v>
      </c>
      <c r="IF122" s="20">
        <f t="shared" si="243"/>
        <v>0</v>
      </c>
      <c r="IG122" s="20">
        <f>IF(EN122="Rãnh thang",IF(AND(EN122="Rãnh thang",EU122="Móng bê tông"),IQ122-#REF!,0),IF(EN122="Ống nhựa",IF(AND(EN122="Ống nhựa",EU122="Đắp cát"),IQ122-HT122,0),IF(EN122="Cống tròn",IF(EN122="Cống tròn",IF(OR(EU122="Móng bê tông",EU122="Móng bê tông kết hợp đế"),IM122-FL122,0),0),IF(EN122="Cống hộp",IF(AND(EN122="Cống hộp",EU122="Móng bê tông"),IN122-GD122,0),IF(OR(EN122="Rãnh xây",EN122="Rãnh bê tông"),IF(AND(EN122="Rãnh xây",EU122="Móng bê tông"),IO122-GD122,IF(AND(EN122="Rãnh bê tông",EU122="Móng bê tông"),IO122-GD122,0)),0)))))</f>
        <v>22.21</v>
      </c>
      <c r="IH122" s="20">
        <f t="shared" si="244"/>
        <v>0</v>
      </c>
      <c r="II122" s="20">
        <f t="shared" si="245"/>
        <v>22.21</v>
      </c>
      <c r="IJ122" s="20">
        <f t="shared" si="246"/>
        <v>0</v>
      </c>
      <c r="IK122" s="20">
        <f t="shared" si="247"/>
        <v>0</v>
      </c>
      <c r="IL122" s="20">
        <f t="shared" si="248"/>
        <v>22.41</v>
      </c>
      <c r="IM122" s="20">
        <f t="shared" si="249"/>
        <v>22.41</v>
      </c>
      <c r="IN122" s="20">
        <f t="shared" si="250"/>
        <v>0</v>
      </c>
      <c r="IO122" s="20">
        <f t="shared" si="251"/>
        <v>0</v>
      </c>
      <c r="IP122" s="20">
        <f t="shared" si="252"/>
        <v>0</v>
      </c>
      <c r="IQ122" s="18">
        <v>22.51</v>
      </c>
      <c r="IR122" s="25">
        <f t="shared" si="395"/>
        <v>0</v>
      </c>
      <c r="IS122" s="25">
        <f t="shared" si="253"/>
        <v>0</v>
      </c>
      <c r="IT122" s="25">
        <f t="shared" si="254"/>
        <v>0</v>
      </c>
      <c r="IU122" s="25">
        <f>ROUND(IF(EN122="Cống tròn",IF(EN122="Cống tròn",IV122+FF122,0),IF(EN122="Cống hộp",IF(EN122="Cống hộp",IV122+GP122,0),IF(OR(EN122="Rãnh xây",EN122="Rãnh bê tông"),IF(OR(EN122="Rãnh xây",EN122="Rãnh bê tông"),IV122+GP122,0),IF(EN122="ống nhựa",IF(EN122="Ống nhựa",IV122+HT122,0),IF(EN122="Rãnh thang",IF(EN122="Rãnh thang",IQ122+#REF!,0),0))))),2)</f>
        <v>23.56</v>
      </c>
      <c r="IV122" s="18">
        <v>23.46</v>
      </c>
      <c r="IW122" s="25">
        <f t="shared" si="255"/>
        <v>23.56</v>
      </c>
      <c r="IX122" s="25">
        <f t="shared" si="256"/>
        <v>0</v>
      </c>
      <c r="IY122" s="25">
        <f t="shared" si="257"/>
        <v>0</v>
      </c>
      <c r="IZ122" s="25">
        <f t="shared" si="258"/>
        <v>0</v>
      </c>
      <c r="JA122" s="25">
        <f t="shared" si="259"/>
        <v>0</v>
      </c>
      <c r="JB122" s="18">
        <v>23.42</v>
      </c>
      <c r="JC122" s="20">
        <f>ROUND(IF(EN122="Cống tròn",IF(EN122="Cống tròn",IF(EU122="Không có móng",JS122-FF122,IF(EU122="Đế",JR122-FN122,IF(OR(EU122="Móng bê tông",EU122="Móng bê tông kết hợp đế"),JK122-FJ122,0))),0),IF(EN122="Cống hộp",IF(AND(EN122="Cống hộp",EU122="Không có móng"),JS122-GF122,IF(AND(EN122="Cống hộp",EU122="Móng bê tông"),JL122-GB122,0)),IF(OR(EN122="Rãnh xây",EN122="Rãnh bê tông"),IF(OR(EN122="Rãnh xây",EN122="Rãnh bê tông"),JM122-GB122,0),IF(EN122="Ống nhựa",IF(AND(EN122="Ống nhựa",EU122="Không đắp cát"),JS122-HT122,IF(AND(EN122="Ống nhựa",EU122="Đắp cát"),JJ122-HX122,0)),IF(EN122="Rãnh thang",IF(EN122="Rãnh thang",IF(EU122="Móng bê tông",#REF!-#REF!,JS122),0),0))))),2)</f>
        <v>22.16</v>
      </c>
      <c r="JD122" s="20">
        <f t="shared" si="396"/>
        <v>1.2600000000000016</v>
      </c>
      <c r="JE122" s="20">
        <f t="shared" si="260"/>
        <v>22.16</v>
      </c>
      <c r="JF122" s="20">
        <f t="shared" si="261"/>
        <v>0</v>
      </c>
      <c r="JG122" s="20">
        <f t="shared" si="262"/>
        <v>0</v>
      </c>
      <c r="JH122" s="20">
        <f t="shared" si="263"/>
        <v>0</v>
      </c>
      <c r="JI122" s="20">
        <f>IF(EN122="Rãnh thang",IF(AND(EN122="Rãnh thang",EU122="Móng bê tông"),JS122-#REF!,0),IF(EN122="Ống nhựa",IF(AND(EN122="Ống nhựa",EU122="Đắp cát"),JS122-HT122,0),IF(EN122="Cống tròn",IF(EN122="Cống tròn",IF(OR(EU122="Móng bê tông",EU122="Móng bê tông kết hợp đế"),JO122-FL122,0),0),IF(EN122="Cống hộp",IF(AND(EN122="Cống hộp",EU122="Móng bê tông"),JP122-GD122,0),IF(OR(EN122="Rãnh xây",EN122="Rãnh bê tông"),IF(AND(EN122="Rãnh xây",EU122="Móng bê tông"),JQ122-GD122,IF(AND(EN122="Rãnh bê tông",EU122="Móng bê tông"),JQ122-GD122,0)),0)))))</f>
        <v>22.16</v>
      </c>
      <c r="JJ122" s="20">
        <f t="shared" si="264"/>
        <v>0</v>
      </c>
      <c r="JK122" s="20">
        <f t="shared" si="265"/>
        <v>22.16</v>
      </c>
      <c r="JL122" s="20">
        <f t="shared" si="266"/>
        <v>0</v>
      </c>
      <c r="JM122" s="20">
        <f t="shared" si="267"/>
        <v>0</v>
      </c>
      <c r="JN122" s="20">
        <f t="shared" si="268"/>
        <v>22.36</v>
      </c>
      <c r="JO122" s="20">
        <f t="shared" si="269"/>
        <v>22.36</v>
      </c>
      <c r="JP122" s="20">
        <f t="shared" si="270"/>
        <v>0</v>
      </c>
      <c r="JQ122" s="20">
        <f t="shared" si="271"/>
        <v>0</v>
      </c>
      <c r="JR122" s="20">
        <f t="shared" si="272"/>
        <v>0</v>
      </c>
      <c r="JS122" s="26">
        <v>22.46</v>
      </c>
      <c r="JT122" s="25">
        <f t="shared" si="397"/>
        <v>0</v>
      </c>
      <c r="JU122" s="25">
        <f t="shared" si="273"/>
        <v>0</v>
      </c>
      <c r="JV122" s="25">
        <f t="shared" si="274"/>
        <v>0</v>
      </c>
      <c r="JW122" s="25">
        <f>ROUND(IF(EN122="Cống tròn",IF(EN122="Cống tròn",JX122+FF122,0),IF(EN122="Cống hộp",IF(EN122="Cống hộp",JX122+GP122,0),IF(OR(EN122="Rãnh xây",EN122="Rãnh bê tông"),IF(OR(EN122="Rãnh xây",EN122="Rãnh bê tông"),JX122+GP122,0),IF(EN122="ống nhựa",IF(EN122="Ống nhựa",JX122+HT122,0),IF(EN122="Rãnh thang",IF(EN122="Rãnh thang",JS122+#REF!,0),0))))),2)</f>
        <v>23.56</v>
      </c>
      <c r="JX122" s="27">
        <v>23.46</v>
      </c>
      <c r="JY122" s="25">
        <f t="shared" si="275"/>
        <v>23.56</v>
      </c>
      <c r="JZ122" s="25">
        <f t="shared" si="276"/>
        <v>0</v>
      </c>
      <c r="KA122" s="25">
        <f t="shared" si="277"/>
        <v>0</v>
      </c>
      <c r="KB122" s="25">
        <f t="shared" si="278"/>
        <v>0</v>
      </c>
      <c r="KC122" s="25">
        <f t="shared" si="279"/>
        <v>0</v>
      </c>
      <c r="KD122" s="28" t="s">
        <v>98</v>
      </c>
      <c r="KE122" s="27">
        <v>0</v>
      </c>
      <c r="KF122" s="25">
        <f t="shared" si="280"/>
        <v>1.3099999999999987</v>
      </c>
      <c r="KG122" s="25">
        <f t="shared" si="398"/>
        <v>1.3099999999999987</v>
      </c>
      <c r="KH122" s="27">
        <v>0</v>
      </c>
      <c r="KI122" s="25">
        <f t="shared" si="281"/>
        <v>1.2600000000000016</v>
      </c>
      <c r="KJ122" s="25">
        <f t="shared" si="399"/>
        <v>1.2600000000000016</v>
      </c>
      <c r="KK122" s="25">
        <f t="shared" si="282"/>
        <v>0</v>
      </c>
      <c r="KL122" s="25">
        <f t="shared" si="283"/>
        <v>0</v>
      </c>
      <c r="KM122" s="25">
        <f t="shared" si="400"/>
        <v>0</v>
      </c>
      <c r="KN122" s="25">
        <f t="shared" si="284"/>
        <v>0</v>
      </c>
      <c r="KO122" s="25">
        <f t="shared" si="285"/>
        <v>0</v>
      </c>
      <c r="KP122" s="25">
        <f t="shared" si="401"/>
        <v>0</v>
      </c>
      <c r="KQ122" s="25">
        <f t="shared" si="286"/>
        <v>0.2</v>
      </c>
      <c r="KR122" s="25">
        <f t="shared" si="287"/>
        <v>0.2</v>
      </c>
      <c r="KS122" s="25">
        <f t="shared" si="402"/>
        <v>0.2</v>
      </c>
      <c r="KT122" s="25">
        <f t="shared" si="288"/>
        <v>0</v>
      </c>
      <c r="KU122" s="25">
        <f t="shared" si="289"/>
        <v>0</v>
      </c>
      <c r="KV122" s="25">
        <f t="shared" si="403"/>
        <v>0</v>
      </c>
      <c r="KW122" s="25">
        <f t="shared" si="290"/>
        <v>0</v>
      </c>
      <c r="KX122" s="25">
        <f t="shared" si="291"/>
        <v>0</v>
      </c>
      <c r="KY122" s="25">
        <f t="shared" si="404"/>
        <v>0</v>
      </c>
      <c r="KZ122" s="25">
        <f t="shared" si="292"/>
        <v>0</v>
      </c>
      <c r="LA122" s="25">
        <f t="shared" si="293"/>
        <v>0</v>
      </c>
      <c r="LB122" s="25">
        <f t="shared" si="405"/>
        <v>0</v>
      </c>
      <c r="LC122" s="25">
        <f t="shared" si="294"/>
        <v>1.1099999999999988</v>
      </c>
      <c r="LD122" s="25">
        <f t="shared" si="295"/>
        <v>1.0600000000000016</v>
      </c>
      <c r="LE122" s="25">
        <f t="shared" si="406"/>
        <v>1.0850000000000002</v>
      </c>
      <c r="LF122" s="25">
        <f t="shared" si="296"/>
        <v>0</v>
      </c>
      <c r="LG122" s="25">
        <f t="shared" si="297"/>
        <v>0</v>
      </c>
      <c r="LH122" s="25">
        <f t="shared" si="407"/>
        <v>0</v>
      </c>
      <c r="LI122" s="25">
        <f t="shared" si="298"/>
        <v>0</v>
      </c>
      <c r="LJ122" s="25">
        <f t="shared" si="299"/>
        <v>0</v>
      </c>
      <c r="LK122" s="25">
        <f t="shared" si="408"/>
        <v>0</v>
      </c>
      <c r="LL122" s="25">
        <f t="shared" si="300"/>
        <v>0</v>
      </c>
      <c r="LM122" s="25">
        <f t="shared" si="301"/>
        <v>0</v>
      </c>
      <c r="LN122" s="25">
        <f t="shared" si="409"/>
        <v>0</v>
      </c>
      <c r="LO122" s="25">
        <f t="shared" si="302"/>
        <v>0</v>
      </c>
      <c r="LP122" s="25">
        <f t="shared" si="303"/>
        <v>0</v>
      </c>
      <c r="LQ122" s="25">
        <f t="shared" si="410"/>
        <v>0</v>
      </c>
      <c r="LR122" s="25">
        <f t="shared" si="304"/>
        <v>0</v>
      </c>
      <c r="LS122" s="25">
        <f t="shared" si="305"/>
        <v>0</v>
      </c>
      <c r="LT122" s="25">
        <f t="shared" si="411"/>
        <v>0</v>
      </c>
      <c r="LU122" s="25">
        <f t="shared" si="306"/>
        <v>0</v>
      </c>
      <c r="LV122" s="25">
        <f t="shared" si="307"/>
        <v>0</v>
      </c>
      <c r="LW122" s="25">
        <f t="shared" si="412"/>
        <v>0</v>
      </c>
      <c r="LX122" s="25">
        <f t="shared" si="308"/>
        <v>0</v>
      </c>
      <c r="LY122" s="25">
        <f t="shared" si="309"/>
        <v>0</v>
      </c>
      <c r="LZ122" s="25">
        <f t="shared" si="413"/>
        <v>0</v>
      </c>
      <c r="MA122" s="25">
        <f t="shared" si="310"/>
        <v>0</v>
      </c>
      <c r="MB122" s="25">
        <f t="shared" si="311"/>
        <v>0</v>
      </c>
      <c r="MC122" s="25">
        <f t="shared" si="414"/>
        <v>0</v>
      </c>
      <c r="MD122" s="25">
        <f t="shared" si="312"/>
        <v>0</v>
      </c>
      <c r="ME122" s="25">
        <f t="shared" si="313"/>
        <v>0</v>
      </c>
      <c r="MF122" s="25">
        <f t="shared" si="415"/>
        <v>0</v>
      </c>
      <c r="MG122" s="25">
        <f t="shared" si="314"/>
        <v>0</v>
      </c>
      <c r="MH122" s="25">
        <f t="shared" si="315"/>
        <v>0</v>
      </c>
      <c r="MI122" s="25">
        <f t="shared" si="416"/>
        <v>0</v>
      </c>
      <c r="MJ122" s="25">
        <f t="shared" si="316"/>
        <v>0</v>
      </c>
      <c r="MK122" s="25">
        <f t="shared" si="317"/>
        <v>0</v>
      </c>
      <c r="ML122" s="25">
        <f t="shared" si="417"/>
        <v>0</v>
      </c>
      <c r="MM122" s="25">
        <f t="shared" si="318"/>
        <v>0</v>
      </c>
      <c r="MN122" s="25">
        <f t="shared" si="319"/>
        <v>0</v>
      </c>
      <c r="MO122" s="25">
        <f t="shared" si="418"/>
        <v>0</v>
      </c>
      <c r="MP122" s="25">
        <f t="shared" si="320"/>
        <v>0</v>
      </c>
      <c r="MQ122" s="25">
        <f t="shared" si="321"/>
        <v>0</v>
      </c>
      <c r="MR122" s="25">
        <f t="shared" si="419"/>
        <v>0</v>
      </c>
      <c r="MS122" s="29">
        <v>1.4</v>
      </c>
      <c r="MT122" s="29">
        <v>0</v>
      </c>
      <c r="MU122" s="29">
        <v>1</v>
      </c>
      <c r="MV122" s="29">
        <v>1</v>
      </c>
      <c r="MW122" s="25">
        <f t="shared" si="322"/>
        <v>1.4</v>
      </c>
      <c r="MX122" s="25">
        <f t="shared" si="323"/>
        <v>1.83</v>
      </c>
      <c r="MY122" s="25">
        <f t="shared" si="324"/>
        <v>0</v>
      </c>
      <c r="MZ122" s="25">
        <f t="shared" si="325"/>
        <v>0</v>
      </c>
      <c r="NA122" s="25">
        <f t="shared" si="326"/>
        <v>1.4</v>
      </c>
      <c r="NB122" s="25">
        <f t="shared" si="327"/>
        <v>1.76</v>
      </c>
      <c r="NC122" s="25">
        <f t="shared" si="328"/>
        <v>0</v>
      </c>
      <c r="ND122" s="25">
        <f t="shared" si="329"/>
        <v>0</v>
      </c>
      <c r="NE122" s="25">
        <f t="shared" si="420"/>
        <v>1.4</v>
      </c>
      <c r="NF122" s="25">
        <f t="shared" si="420"/>
        <v>1.7949999999999999</v>
      </c>
      <c r="NG122" s="25">
        <f t="shared" si="420"/>
        <v>0</v>
      </c>
      <c r="NH122" s="25">
        <f t="shared" si="420"/>
        <v>0</v>
      </c>
      <c r="NI122" s="25">
        <f t="shared" si="330"/>
        <v>67.31</v>
      </c>
      <c r="NJ122" s="25">
        <f t="shared" si="331"/>
        <v>0</v>
      </c>
      <c r="NK122" s="25">
        <f t="shared" si="332"/>
        <v>67.31</v>
      </c>
      <c r="NL122" s="25">
        <f t="shared" si="333"/>
        <v>45.15</v>
      </c>
      <c r="NM122" s="25">
        <f t="shared" si="334"/>
        <v>0</v>
      </c>
      <c r="NN122" s="25">
        <f t="shared" si="421"/>
        <v>45.15</v>
      </c>
      <c r="NO122" s="25">
        <f t="shared" si="335"/>
        <v>0</v>
      </c>
      <c r="NP122" s="25">
        <f t="shared" si="336"/>
        <v>0</v>
      </c>
      <c r="NQ122" s="25">
        <f t="shared" si="422"/>
        <v>0</v>
      </c>
      <c r="NR122" s="25">
        <f t="shared" si="337"/>
        <v>0</v>
      </c>
      <c r="NS122" s="25">
        <f t="shared" si="338"/>
        <v>0</v>
      </c>
      <c r="NT122" s="25">
        <f t="shared" si="423"/>
        <v>0</v>
      </c>
      <c r="NU122" s="25">
        <f t="shared" si="339"/>
        <v>0</v>
      </c>
      <c r="NV122" s="25">
        <f t="shared" si="340"/>
        <v>0</v>
      </c>
      <c r="NW122" s="25">
        <f t="shared" si="424"/>
        <v>0</v>
      </c>
      <c r="NX122" s="25">
        <f t="shared" si="425"/>
        <v>45.15</v>
      </c>
      <c r="NY122" s="25">
        <f t="shared" si="425"/>
        <v>0</v>
      </c>
      <c r="NZ122" s="25">
        <f t="shared" si="426"/>
        <v>45.15</v>
      </c>
      <c r="OA122" s="25">
        <f t="shared" si="427"/>
        <v>22.16</v>
      </c>
      <c r="OB122" s="25">
        <f t="shared" si="427"/>
        <v>0</v>
      </c>
      <c r="OC122" s="25">
        <f t="shared" si="428"/>
        <v>22.16</v>
      </c>
      <c r="OD122" s="25">
        <f t="shared" si="429"/>
        <v>45.15</v>
      </c>
      <c r="OE122" s="25">
        <f t="shared" si="429"/>
        <v>0</v>
      </c>
      <c r="OF122" s="25">
        <f t="shared" si="429"/>
        <v>45.15</v>
      </c>
      <c r="OG122" s="25">
        <f t="shared" si="341"/>
        <v>0</v>
      </c>
      <c r="OH122" s="25">
        <f t="shared" si="342"/>
        <v>0</v>
      </c>
      <c r="OI122" s="25">
        <f t="shared" si="343"/>
        <v>0</v>
      </c>
      <c r="OJ122" s="25">
        <f t="shared" si="344"/>
        <v>0</v>
      </c>
      <c r="OK122" s="25">
        <f t="shared" si="345"/>
        <v>0</v>
      </c>
      <c r="OL122" s="25">
        <f t="shared" si="346"/>
        <v>0</v>
      </c>
      <c r="OM122" s="25">
        <f t="shared" si="430"/>
        <v>0</v>
      </c>
      <c r="ON122" s="25">
        <f t="shared" si="430"/>
        <v>0</v>
      </c>
      <c r="OO122" s="25">
        <f t="shared" si="430"/>
        <v>0</v>
      </c>
      <c r="OP122" s="25">
        <f t="shared" si="347"/>
        <v>0</v>
      </c>
      <c r="OQ122" s="25">
        <f t="shared" si="348"/>
        <v>0</v>
      </c>
      <c r="OR122" s="25">
        <f t="shared" si="431"/>
        <v>0</v>
      </c>
      <c r="OS122" s="19">
        <v>538249.68999999994</v>
      </c>
      <c r="OT122" s="19">
        <v>2370663.33</v>
      </c>
    </row>
    <row r="123" spans="1:410" ht="33" customHeight="1" x14ac:dyDescent="0.25">
      <c r="A123" s="18"/>
      <c r="B123" s="18" t="s">
        <v>850</v>
      </c>
      <c r="C123" s="18">
        <v>758.97</v>
      </c>
      <c r="D123" s="16" t="e">
        <f>_xlfn.IFNA(INDEX(#REF!,MATCH(E123,#REF!,0)),0)</f>
        <v>#REF!</v>
      </c>
      <c r="E123" s="18" t="s">
        <v>908</v>
      </c>
      <c r="F123" s="16" t="s">
        <v>765</v>
      </c>
      <c r="G123" s="16" t="s">
        <v>766</v>
      </c>
      <c r="H123" s="16" t="s">
        <v>767</v>
      </c>
      <c r="I123" s="16" t="s">
        <v>768</v>
      </c>
      <c r="J123" s="16" t="s">
        <v>769</v>
      </c>
      <c r="K123" s="16" t="s">
        <v>770</v>
      </c>
      <c r="L123" s="16" t="s">
        <v>771</v>
      </c>
      <c r="M123" s="18">
        <v>1.64</v>
      </c>
      <c r="N123" s="18">
        <v>1.94</v>
      </c>
      <c r="O123" s="18">
        <v>2.04</v>
      </c>
      <c r="P123" s="18">
        <v>2.34</v>
      </c>
      <c r="Q123" s="18">
        <v>0.1</v>
      </c>
      <c r="R123" s="18">
        <v>1.8399999999999999</v>
      </c>
      <c r="S123" s="18">
        <v>2.14</v>
      </c>
      <c r="T123" s="18">
        <v>0.2</v>
      </c>
      <c r="U123" s="18">
        <v>0</v>
      </c>
      <c r="V123" s="18">
        <v>0</v>
      </c>
      <c r="W123" s="18">
        <v>0</v>
      </c>
      <c r="X123" s="18">
        <v>1.64</v>
      </c>
      <c r="Y123" s="18">
        <v>1.9</v>
      </c>
      <c r="Z123" s="20">
        <f t="shared" si="349"/>
        <v>1.8</v>
      </c>
      <c r="AA123" s="18">
        <v>0.22</v>
      </c>
      <c r="AB123" s="18">
        <v>0</v>
      </c>
      <c r="AC123" s="18">
        <v>0</v>
      </c>
      <c r="AD123" s="18">
        <v>0</v>
      </c>
      <c r="AE123" s="18">
        <v>0</v>
      </c>
      <c r="AF123" s="18">
        <v>0</v>
      </c>
      <c r="AG123" s="18">
        <v>1.2</v>
      </c>
      <c r="AH123" s="18">
        <v>1.5</v>
      </c>
      <c r="AI123" s="20">
        <f t="shared" si="350"/>
        <v>1.95</v>
      </c>
      <c r="AJ123" s="18">
        <v>0</v>
      </c>
      <c r="AK123" s="18">
        <v>0</v>
      </c>
      <c r="AL123" s="20">
        <f t="shared" si="351"/>
        <v>0</v>
      </c>
      <c r="AM123" s="18">
        <v>1.64</v>
      </c>
      <c r="AN123" s="18">
        <v>1.5</v>
      </c>
      <c r="AO123" s="18">
        <v>0.15</v>
      </c>
      <c r="AP123" s="18">
        <v>0.22</v>
      </c>
      <c r="AQ123" s="18">
        <v>1.64</v>
      </c>
      <c r="AR123" s="18">
        <v>1.72</v>
      </c>
      <c r="AS123" s="18">
        <v>0.12</v>
      </c>
      <c r="AT123" s="18">
        <v>0.11</v>
      </c>
      <c r="AU123" s="18">
        <v>0</v>
      </c>
      <c r="AV123" s="18">
        <v>1</v>
      </c>
      <c r="AW123" s="18">
        <v>0</v>
      </c>
      <c r="AX123" s="18">
        <v>0</v>
      </c>
      <c r="AY123" s="18">
        <v>0</v>
      </c>
      <c r="AZ123" s="18">
        <v>0</v>
      </c>
      <c r="BA123" s="18">
        <v>0</v>
      </c>
      <c r="BB123" s="18">
        <v>0</v>
      </c>
      <c r="BC123" s="18">
        <v>0</v>
      </c>
      <c r="BD123" s="18">
        <v>0</v>
      </c>
      <c r="BE123" s="18">
        <v>2</v>
      </c>
      <c r="BF123" s="18">
        <v>0</v>
      </c>
      <c r="BG123" s="18">
        <v>0</v>
      </c>
      <c r="BH123" s="18">
        <v>0</v>
      </c>
      <c r="BI123" s="18">
        <v>0</v>
      </c>
      <c r="BJ123" s="18">
        <v>0</v>
      </c>
      <c r="BK123" s="18">
        <v>0</v>
      </c>
      <c r="BL123" s="18">
        <v>0</v>
      </c>
      <c r="BM123" s="18">
        <v>0</v>
      </c>
      <c r="BN123" s="18">
        <v>0</v>
      </c>
      <c r="BO123" s="18">
        <v>0</v>
      </c>
      <c r="BP123" s="18">
        <v>0</v>
      </c>
      <c r="BQ123" s="18">
        <v>0</v>
      </c>
      <c r="BR123" s="18">
        <v>0</v>
      </c>
      <c r="BS123" s="18">
        <v>0</v>
      </c>
      <c r="BT123" s="18">
        <v>0</v>
      </c>
      <c r="BU123" s="18">
        <v>0</v>
      </c>
      <c r="BV123" s="18">
        <v>0</v>
      </c>
      <c r="BW123" s="18">
        <v>0</v>
      </c>
      <c r="BX123" s="18">
        <v>0</v>
      </c>
      <c r="BY123" s="18">
        <v>0</v>
      </c>
      <c r="BZ123" s="18">
        <v>0</v>
      </c>
      <c r="CA123" s="16" t="e">
        <f>_xlfn.IFNA(IF(RIGHT(D123,2)="=G",0,INDEX(#REF!,MATCH(E123,#REF!,0))),0)</f>
        <v>#REF!</v>
      </c>
      <c r="CB123" s="16" t="s">
        <v>776</v>
      </c>
      <c r="CC123" s="18">
        <v>0</v>
      </c>
      <c r="CD123" s="18">
        <v>0</v>
      </c>
      <c r="CE123" s="18">
        <v>1.4</v>
      </c>
      <c r="CF123" s="18">
        <v>0.85</v>
      </c>
      <c r="CG123" s="18">
        <v>0.12</v>
      </c>
      <c r="CH123" s="18">
        <v>2</v>
      </c>
      <c r="CI123" s="16" t="s">
        <v>98</v>
      </c>
      <c r="CJ123" s="18">
        <v>0</v>
      </c>
      <c r="CK123" s="20">
        <f t="shared" si="217"/>
        <v>1.56</v>
      </c>
      <c r="CL123" s="20">
        <f t="shared" si="352"/>
        <v>1.56</v>
      </c>
      <c r="CM123" s="18">
        <v>19.63</v>
      </c>
      <c r="CN123" s="18">
        <v>24.26</v>
      </c>
      <c r="CO123" s="18">
        <v>23.421000000000003</v>
      </c>
      <c r="CP123" s="22">
        <f t="shared" si="218"/>
        <v>23.42</v>
      </c>
      <c r="CQ123" s="22">
        <f t="shared" si="219"/>
        <v>21.86</v>
      </c>
      <c r="CR123" s="22">
        <f t="shared" si="353"/>
        <v>1.56</v>
      </c>
      <c r="CS123" s="22">
        <f t="shared" si="220"/>
        <v>21.96</v>
      </c>
      <c r="CT123" s="22">
        <f t="shared" si="221"/>
        <v>22.16</v>
      </c>
      <c r="CU123" s="18">
        <v>22.16</v>
      </c>
      <c r="CV123" s="22">
        <f t="shared" si="354"/>
        <v>1.8</v>
      </c>
      <c r="CW123" s="22">
        <f t="shared" si="222"/>
        <v>0</v>
      </c>
      <c r="CX123" s="22">
        <f t="shared" si="223"/>
        <v>0</v>
      </c>
      <c r="CY123" s="22">
        <f t="shared" si="224"/>
        <v>23.99</v>
      </c>
      <c r="CZ123" s="22">
        <f t="shared" si="225"/>
        <v>24.14</v>
      </c>
      <c r="DA123" s="18">
        <v>24.26</v>
      </c>
      <c r="DB123" s="20">
        <f t="shared" si="355"/>
        <v>2.4</v>
      </c>
      <c r="DC123" s="20">
        <f t="shared" si="356"/>
        <v>0.84</v>
      </c>
      <c r="DD123" s="20">
        <f t="shared" si="357"/>
        <v>1.56</v>
      </c>
      <c r="DE123" s="20">
        <f t="shared" si="226"/>
        <v>0.1</v>
      </c>
      <c r="DF123" s="20">
        <f t="shared" si="227"/>
        <v>0.2</v>
      </c>
      <c r="DG123" s="20">
        <f t="shared" si="228"/>
        <v>1.26</v>
      </c>
      <c r="DH123" s="20">
        <f t="shared" si="229"/>
        <v>0</v>
      </c>
      <c r="DI123" s="20">
        <f t="shared" si="230"/>
        <v>0</v>
      </c>
      <c r="DJ123" s="20">
        <f t="shared" si="231"/>
        <v>0</v>
      </c>
      <c r="DK123" s="20">
        <f t="shared" si="358"/>
        <v>1.56</v>
      </c>
      <c r="DL123" s="20">
        <f t="shared" si="359"/>
        <v>0</v>
      </c>
      <c r="DM123" s="20">
        <f t="shared" si="360"/>
        <v>0</v>
      </c>
      <c r="DN123" s="20">
        <f t="shared" si="361"/>
        <v>0</v>
      </c>
      <c r="DO123" s="18">
        <v>2.54</v>
      </c>
      <c r="DP123" s="18">
        <v>0</v>
      </c>
      <c r="DQ123" s="18">
        <v>1</v>
      </c>
      <c r="DR123" s="18">
        <v>1</v>
      </c>
      <c r="DS123" s="25">
        <f t="shared" si="362"/>
        <v>2.54</v>
      </c>
      <c r="DT123" s="25">
        <f t="shared" si="363"/>
        <v>0</v>
      </c>
      <c r="DU123" s="25">
        <f t="shared" si="364"/>
        <v>3.96</v>
      </c>
      <c r="DV123" s="25">
        <f t="shared" si="365"/>
        <v>0</v>
      </c>
      <c r="DW123" s="25">
        <f t="shared" si="366"/>
        <v>3.96</v>
      </c>
      <c r="DX123" s="25">
        <f t="shared" si="367"/>
        <v>8.08</v>
      </c>
      <c r="DY123" s="25">
        <f t="shared" si="368"/>
        <v>0</v>
      </c>
      <c r="DZ123" s="25">
        <f t="shared" si="369"/>
        <v>8.08</v>
      </c>
      <c r="EA123" s="25">
        <f t="shared" si="370"/>
        <v>5.27</v>
      </c>
      <c r="EB123" s="25">
        <f t="shared" si="371"/>
        <v>0</v>
      </c>
      <c r="EC123" s="25">
        <f t="shared" si="372"/>
        <v>5.27</v>
      </c>
      <c r="ED123" s="25">
        <f t="shared" si="373"/>
        <v>2.81</v>
      </c>
      <c r="EE123" s="25">
        <f t="shared" si="373"/>
        <v>0</v>
      </c>
      <c r="EF123" s="25">
        <f t="shared" si="374"/>
        <v>2.81</v>
      </c>
      <c r="EG123" s="25">
        <f t="shared" si="375"/>
        <v>5.27</v>
      </c>
      <c r="EH123" s="25">
        <f t="shared" si="375"/>
        <v>0</v>
      </c>
      <c r="EI123" s="25">
        <f t="shared" si="376"/>
        <v>5.27</v>
      </c>
      <c r="EJ123" s="18">
        <v>758.97</v>
      </c>
      <c r="EK123" s="18">
        <v>720.27</v>
      </c>
      <c r="EL123" s="18" t="s">
        <v>908</v>
      </c>
      <c r="EM123" s="18" t="s">
        <v>909</v>
      </c>
      <c r="EN123" s="16" t="s">
        <v>774</v>
      </c>
      <c r="EO123" s="16" t="s">
        <v>132</v>
      </c>
      <c r="EP123" s="16" t="e">
        <f>IF(OR(EN123="Cống tròn",EN123="Cống hộp",EN123="Ống nhựa"),INDEX(#REF!,MATCH(E123,#REF!,0)),IF(OR(EN123="Rãnh xây",EN123="Rãnh bê tông"),INDEX(#REF!,MATCH(E123,#REF!,0)),0))</f>
        <v>#REF!</v>
      </c>
      <c r="EQ123" s="18">
        <v>37.500000000000043</v>
      </c>
      <c r="ER123" s="18">
        <v>1</v>
      </c>
      <c r="ES123" s="25">
        <f t="shared" si="377"/>
        <v>37</v>
      </c>
      <c r="ET123" s="1" t="e">
        <f>_xlfn.IFNA(IF(EN123="Cống tròn",INDEX(#REF!,MATCH(E123,#REF!,0)),IF(EN123="Cống hộp",INDEX(#REF!,MATCH(E123,#REF!,0)),EU123&amp;" ,"&amp;EV123)),0)</f>
        <v>#REF!</v>
      </c>
      <c r="EU123" s="16" t="s">
        <v>769</v>
      </c>
      <c r="EV123" s="16" t="s">
        <v>775</v>
      </c>
      <c r="EW123" s="16" t="e">
        <f>_xlfn.IFNA(INDEX(#REF!,MATCH(E123,#REF!,0)),0)</f>
        <v>#REF!</v>
      </c>
      <c r="EX123" s="16"/>
      <c r="EY123" s="18">
        <v>0</v>
      </c>
      <c r="EZ123" s="18">
        <v>0</v>
      </c>
      <c r="FA123" s="18">
        <v>0</v>
      </c>
      <c r="FB123" s="19">
        <v>0</v>
      </c>
      <c r="FC123" s="19">
        <v>0</v>
      </c>
      <c r="FD123" s="25">
        <f t="shared" si="232"/>
        <v>0</v>
      </c>
      <c r="FE123" s="25">
        <f t="shared" si="378"/>
        <v>0</v>
      </c>
      <c r="FF123" s="18">
        <v>0.1</v>
      </c>
      <c r="FG123" s="18">
        <v>2</v>
      </c>
      <c r="FH123" s="18">
        <v>1</v>
      </c>
      <c r="FI123" s="25">
        <f t="shared" si="379"/>
        <v>1.2</v>
      </c>
      <c r="FJ123" s="18">
        <v>0</v>
      </c>
      <c r="FK123" s="18">
        <v>0</v>
      </c>
      <c r="FL123" s="18">
        <v>0.2</v>
      </c>
      <c r="FM123" s="18">
        <v>1.4</v>
      </c>
      <c r="FN123" s="18">
        <v>0</v>
      </c>
      <c r="FO123" s="25">
        <f t="shared" si="380"/>
        <v>1.4</v>
      </c>
      <c r="FP123" s="18">
        <v>1.4999999999999999E-2</v>
      </c>
      <c r="FQ123" s="18">
        <v>1</v>
      </c>
      <c r="FR123" s="25">
        <f t="shared" si="233"/>
        <v>36</v>
      </c>
      <c r="FS123" s="25">
        <f t="shared" si="234"/>
        <v>0.52500000000000002</v>
      </c>
      <c r="FT123" s="25">
        <f t="shared" si="235"/>
        <v>36.524999999999999</v>
      </c>
      <c r="FU123" s="25">
        <f t="shared" si="236"/>
        <v>-0.97500000000004405</v>
      </c>
      <c r="FV123" s="25" t="str">
        <f t="shared" si="381"/>
        <v>Thêm 01</v>
      </c>
      <c r="FW123" s="25">
        <f t="shared" si="382"/>
        <v>0.04</v>
      </c>
      <c r="FX123" s="16"/>
      <c r="FY123" s="16"/>
      <c r="FZ123" s="16"/>
      <c r="GA123" s="16"/>
      <c r="GB123" s="19">
        <v>0</v>
      </c>
      <c r="GC123" s="19">
        <v>0</v>
      </c>
      <c r="GD123" s="19">
        <v>0</v>
      </c>
      <c r="GE123" s="19">
        <v>0</v>
      </c>
      <c r="GF123" s="19">
        <v>0</v>
      </c>
      <c r="GG123" s="19">
        <v>0</v>
      </c>
      <c r="GH123" s="19">
        <v>0</v>
      </c>
      <c r="GI123" s="19">
        <v>0</v>
      </c>
      <c r="GJ123" s="19">
        <v>0</v>
      </c>
      <c r="GK123" s="19">
        <v>0</v>
      </c>
      <c r="GL123" s="25">
        <f t="shared" si="237"/>
        <v>0</v>
      </c>
      <c r="GM123" s="25">
        <f t="shared" si="383"/>
        <v>0</v>
      </c>
      <c r="GN123" s="19">
        <v>0</v>
      </c>
      <c r="GO123" s="19">
        <v>0</v>
      </c>
      <c r="GP123" s="19">
        <v>0</v>
      </c>
      <c r="GQ123" s="19">
        <v>0</v>
      </c>
      <c r="GR123" s="1" t="e">
        <f>_xlfn.IFNA(INDEX(#REF!,MATCH(E123,#REF!,0)),0)</f>
        <v>#REF!</v>
      </c>
      <c r="GS123" s="16"/>
      <c r="GT123" s="18">
        <v>0</v>
      </c>
      <c r="GU123" s="18">
        <v>0</v>
      </c>
      <c r="GV123" s="18">
        <v>0</v>
      </c>
      <c r="GW123" s="18">
        <v>0</v>
      </c>
      <c r="GX123" s="25">
        <f t="shared" si="238"/>
        <v>0</v>
      </c>
      <c r="GY123" s="25">
        <f t="shared" si="239"/>
        <v>0</v>
      </c>
      <c r="GZ123" s="25">
        <f t="shared" si="384"/>
        <v>0</v>
      </c>
      <c r="HA123" s="1" t="e" cm="1">
        <f t="array" ref="HA123">INDEX(#REF!,MATCH(EJ123&amp;EK123&amp;HD123&amp;HE123&amp;HF123,#REF!&amp;#REF!&amp;#REF!&amp;#REF!&amp;#REF!,0))</f>
        <v>#REF!</v>
      </c>
      <c r="HB123" s="16"/>
      <c r="HC123" s="25">
        <f t="shared" si="385"/>
        <v>0</v>
      </c>
      <c r="HD123" s="18">
        <v>0</v>
      </c>
      <c r="HE123" s="18">
        <v>0</v>
      </c>
      <c r="HF123" s="18">
        <v>0</v>
      </c>
      <c r="HG123" s="1" t="e" cm="1">
        <f t="array" ref="HG123">INDEX(#REF!,MATCH(EJ123&amp;EK123&amp;HJ123&amp;HK123&amp;HL123,#REF!&amp;#REF!&amp;#REF!&amp;#REF!&amp;#REF!,0))</f>
        <v>#REF!</v>
      </c>
      <c r="HH123" s="16"/>
      <c r="HI123" s="25">
        <f t="shared" si="386"/>
        <v>0</v>
      </c>
      <c r="HJ123" s="25">
        <f t="shared" si="387"/>
        <v>0</v>
      </c>
      <c r="HK123" s="19">
        <v>0</v>
      </c>
      <c r="HL123" s="19">
        <v>0</v>
      </c>
      <c r="HM123" s="18">
        <v>0.01</v>
      </c>
      <c r="HN123" s="18">
        <v>1</v>
      </c>
      <c r="HO123" s="25">
        <f t="shared" si="388"/>
        <v>0</v>
      </c>
      <c r="HP123" s="25">
        <f t="shared" si="389"/>
        <v>0</v>
      </c>
      <c r="HQ123" s="25">
        <f t="shared" si="390"/>
        <v>0</v>
      </c>
      <c r="HR123" s="25">
        <f t="shared" si="391"/>
        <v>0</v>
      </c>
      <c r="HS123" s="25">
        <f t="shared" si="392"/>
        <v>0</v>
      </c>
      <c r="HT123" s="19">
        <v>0</v>
      </c>
      <c r="HU123" s="19">
        <v>0</v>
      </c>
      <c r="HV123" s="19">
        <v>0</v>
      </c>
      <c r="HW123" s="25">
        <f t="shared" si="393"/>
        <v>0</v>
      </c>
      <c r="HX123" s="19">
        <v>0</v>
      </c>
      <c r="HY123" s="19">
        <v>0</v>
      </c>
      <c r="HZ123" s="18">
        <v>23.42</v>
      </c>
      <c r="IA123" s="20">
        <f>ROUND(IF(EN123="Cống tròn",IF(EN123="Cống tròn",IF(EU123="Không có móng",IQ123-FF123,IF(EU123="Đế",IP123-FN123,IF(OR(EU123="Móng bê tông",EU123="Móng bê tông kết hợp đế"),II123-FJ123,0))),0),IF(EN123="Cống hộp",IF(AND(EN123="Cống hộp",EU123="Không có móng"),IQ123-GF123,IF(AND(EN123="Cống hộp",EU123="Móng bê tông"),IJ123-GB123,0)),IF(OR(EN123="Rãnh xây",EN123="Rãnh bê tông"),IF(OR(EN123="Rãnh xây",EN123="Rãnh bê tông"),IK123-GB123,0),IF(EN123="Ống nhựa",IF(AND(EN123="Ống nhựa",EU123="Không đắp cát"),IQ123-HT123,IF(AND(EN123="Ống nhựa",EU123="Đắp cát"),IH123-HX123,0)),IF(EN123="Rãnh thang",IF(EN123="Rãnh thang",IF(EU123="Móng bê tông",#REF!-#REF!,IQ123),0),0))))),2)</f>
        <v>22.16</v>
      </c>
      <c r="IB123" s="20">
        <f t="shared" si="394"/>
        <v>1.2600000000000016</v>
      </c>
      <c r="IC123" s="20">
        <f t="shared" si="240"/>
        <v>22.16</v>
      </c>
      <c r="ID123" s="20">
        <f t="shared" si="241"/>
        <v>0</v>
      </c>
      <c r="IE123" s="20">
        <f t="shared" si="242"/>
        <v>0</v>
      </c>
      <c r="IF123" s="20">
        <f t="shared" si="243"/>
        <v>0</v>
      </c>
      <c r="IG123" s="20">
        <f>IF(EN123="Rãnh thang",IF(AND(EN123="Rãnh thang",EU123="Móng bê tông"),IQ123-#REF!,0),IF(EN123="Ống nhựa",IF(AND(EN123="Ống nhựa",EU123="Đắp cát"),IQ123-HT123,0),IF(EN123="Cống tròn",IF(EN123="Cống tròn",IF(OR(EU123="Móng bê tông",EU123="Móng bê tông kết hợp đế"),IM123-FL123,0),0),IF(EN123="Cống hộp",IF(AND(EN123="Cống hộp",EU123="Móng bê tông"),IN123-GD123,0),IF(OR(EN123="Rãnh xây",EN123="Rãnh bê tông"),IF(AND(EN123="Rãnh xây",EU123="Móng bê tông"),IO123-GD123,IF(AND(EN123="Rãnh bê tông",EU123="Móng bê tông"),IO123-GD123,0)),0)))))</f>
        <v>22.16</v>
      </c>
      <c r="IH123" s="20">
        <f t="shared" si="244"/>
        <v>0</v>
      </c>
      <c r="II123" s="20">
        <f t="shared" si="245"/>
        <v>22.16</v>
      </c>
      <c r="IJ123" s="20">
        <f t="shared" si="246"/>
        <v>0</v>
      </c>
      <c r="IK123" s="20">
        <f t="shared" si="247"/>
        <v>0</v>
      </c>
      <c r="IL123" s="20">
        <f t="shared" si="248"/>
        <v>22.36</v>
      </c>
      <c r="IM123" s="20">
        <f t="shared" si="249"/>
        <v>22.36</v>
      </c>
      <c r="IN123" s="20">
        <f t="shared" si="250"/>
        <v>0</v>
      </c>
      <c r="IO123" s="20">
        <f t="shared" si="251"/>
        <v>0</v>
      </c>
      <c r="IP123" s="20">
        <f t="shared" si="252"/>
        <v>0</v>
      </c>
      <c r="IQ123" s="18">
        <v>22.46</v>
      </c>
      <c r="IR123" s="25">
        <f t="shared" si="395"/>
        <v>0</v>
      </c>
      <c r="IS123" s="25">
        <f t="shared" si="253"/>
        <v>0</v>
      </c>
      <c r="IT123" s="25">
        <f t="shared" si="254"/>
        <v>0</v>
      </c>
      <c r="IU123" s="25">
        <f>ROUND(IF(EN123="Cống tròn",IF(EN123="Cống tròn",IV123+FF123,0),IF(EN123="Cống hộp",IF(EN123="Cống hộp",IV123+GP123,0),IF(OR(EN123="Rãnh xây",EN123="Rãnh bê tông"),IF(OR(EN123="Rãnh xây",EN123="Rãnh bê tông"),IV123+GP123,0),IF(EN123="ống nhựa",IF(EN123="Ống nhựa",IV123+HT123,0),IF(EN123="Rãnh thang",IF(EN123="Rãnh thang",IQ123+#REF!,0),0))))),2)</f>
        <v>23.52</v>
      </c>
      <c r="IV123" s="18">
        <v>23.42</v>
      </c>
      <c r="IW123" s="25">
        <f t="shared" si="255"/>
        <v>23.52</v>
      </c>
      <c r="IX123" s="25">
        <f t="shared" si="256"/>
        <v>0</v>
      </c>
      <c r="IY123" s="25">
        <f t="shared" si="257"/>
        <v>0</v>
      </c>
      <c r="IZ123" s="25">
        <f t="shared" si="258"/>
        <v>0</v>
      </c>
      <c r="JA123" s="25">
        <f t="shared" si="259"/>
        <v>0</v>
      </c>
      <c r="JB123" s="18">
        <v>23.31</v>
      </c>
      <c r="JC123" s="20">
        <f>ROUND(IF(EN123="Cống tròn",IF(EN123="Cống tròn",IF(EU123="Không có móng",JS123-FF123,IF(EU123="Đế",JR123-FN123,IF(OR(EU123="Móng bê tông",EU123="Móng bê tông kết hợp đế"),JK123-FJ123,0))),0),IF(EN123="Cống hộp",IF(AND(EN123="Cống hộp",EU123="Không có móng"),JS123-GF123,IF(AND(EN123="Cống hộp",EU123="Móng bê tông"),JL123-GB123,0)),IF(OR(EN123="Rãnh xây",EN123="Rãnh bê tông"),IF(OR(EN123="Rãnh xây",EN123="Rãnh bê tông"),JM123-GB123,0),IF(EN123="Ống nhựa",IF(AND(EN123="Ống nhựa",EU123="Không đắp cát"),JS123-HT123,IF(AND(EN123="Ống nhựa",EU123="Đắp cát"),JJ123-HX123,0)),IF(EN123="Rãnh thang",IF(EN123="Rãnh thang",IF(EU123="Móng bê tông",#REF!-#REF!,JS123),0),0))))),2)</f>
        <v>22.12</v>
      </c>
      <c r="JD123" s="20">
        <f t="shared" si="396"/>
        <v>1.1899999999999977</v>
      </c>
      <c r="JE123" s="20">
        <f t="shared" si="260"/>
        <v>22.12</v>
      </c>
      <c r="JF123" s="20">
        <f t="shared" si="261"/>
        <v>0</v>
      </c>
      <c r="JG123" s="20">
        <f t="shared" si="262"/>
        <v>0</v>
      </c>
      <c r="JH123" s="20">
        <f t="shared" si="263"/>
        <v>0</v>
      </c>
      <c r="JI123" s="20">
        <f>IF(EN123="Rãnh thang",IF(AND(EN123="Rãnh thang",EU123="Móng bê tông"),JS123-#REF!,0),IF(EN123="Ống nhựa",IF(AND(EN123="Ống nhựa",EU123="Đắp cát"),JS123-HT123,0),IF(EN123="Cống tròn",IF(EN123="Cống tròn",IF(OR(EU123="Móng bê tông",EU123="Móng bê tông kết hợp đế"),JO123-FL123,0),0),IF(EN123="Cống hộp",IF(AND(EN123="Cống hộp",EU123="Móng bê tông"),JP123-GD123,0),IF(OR(EN123="Rãnh xây",EN123="Rãnh bê tông"),IF(AND(EN123="Rãnh xây",EU123="Móng bê tông"),JQ123-GD123,IF(AND(EN123="Rãnh bê tông",EU123="Móng bê tông"),JQ123-GD123,0)),0)))))</f>
        <v>22.12</v>
      </c>
      <c r="JJ123" s="20">
        <f t="shared" si="264"/>
        <v>0</v>
      </c>
      <c r="JK123" s="20">
        <f t="shared" si="265"/>
        <v>22.12</v>
      </c>
      <c r="JL123" s="20">
        <f t="shared" si="266"/>
        <v>0</v>
      </c>
      <c r="JM123" s="20">
        <f t="shared" si="267"/>
        <v>0</v>
      </c>
      <c r="JN123" s="20">
        <f t="shared" si="268"/>
        <v>22.32</v>
      </c>
      <c r="JO123" s="20">
        <f t="shared" si="269"/>
        <v>22.32</v>
      </c>
      <c r="JP123" s="20">
        <f t="shared" si="270"/>
        <v>0</v>
      </c>
      <c r="JQ123" s="20">
        <f t="shared" si="271"/>
        <v>0</v>
      </c>
      <c r="JR123" s="20">
        <f t="shared" si="272"/>
        <v>0</v>
      </c>
      <c r="JS123" s="26">
        <v>22.42</v>
      </c>
      <c r="JT123" s="25">
        <f t="shared" si="397"/>
        <v>0</v>
      </c>
      <c r="JU123" s="25">
        <f t="shared" si="273"/>
        <v>0</v>
      </c>
      <c r="JV123" s="25">
        <f t="shared" si="274"/>
        <v>0</v>
      </c>
      <c r="JW123" s="25">
        <f>ROUND(IF(EN123="Cống tròn",IF(EN123="Cống tròn",JX123+FF123,0),IF(EN123="Cống hộp",IF(EN123="Cống hộp",JX123+GP123,0),IF(OR(EN123="Rãnh xây",EN123="Rãnh bê tông"),IF(OR(EN123="Rãnh xây",EN123="Rãnh bê tông"),JX123+GP123,0),IF(EN123="ống nhựa",IF(EN123="Ống nhựa",JX123+HT123,0),IF(EN123="Rãnh thang",IF(EN123="Rãnh thang",JS123+#REF!,0),0))))),2)</f>
        <v>23.52</v>
      </c>
      <c r="JX123" s="27">
        <v>23.42</v>
      </c>
      <c r="JY123" s="25">
        <f t="shared" si="275"/>
        <v>23.52</v>
      </c>
      <c r="JZ123" s="25">
        <f t="shared" si="276"/>
        <v>0</v>
      </c>
      <c r="KA123" s="25">
        <f t="shared" si="277"/>
        <v>0</v>
      </c>
      <c r="KB123" s="25">
        <f t="shared" si="278"/>
        <v>0</v>
      </c>
      <c r="KC123" s="25">
        <f t="shared" si="279"/>
        <v>0</v>
      </c>
      <c r="KD123" s="28" t="s">
        <v>98</v>
      </c>
      <c r="KE123" s="27">
        <v>0</v>
      </c>
      <c r="KF123" s="25">
        <f t="shared" si="280"/>
        <v>1.2600000000000016</v>
      </c>
      <c r="KG123" s="25">
        <f t="shared" si="398"/>
        <v>1.2600000000000016</v>
      </c>
      <c r="KH123" s="27">
        <v>0</v>
      </c>
      <c r="KI123" s="25">
        <f t="shared" si="281"/>
        <v>1.1899999999999977</v>
      </c>
      <c r="KJ123" s="25">
        <f t="shared" si="399"/>
        <v>1.1899999999999977</v>
      </c>
      <c r="KK123" s="25">
        <f t="shared" si="282"/>
        <v>0</v>
      </c>
      <c r="KL123" s="25">
        <f t="shared" si="283"/>
        <v>0</v>
      </c>
      <c r="KM123" s="25">
        <f t="shared" si="400"/>
        <v>0</v>
      </c>
      <c r="KN123" s="25">
        <f t="shared" si="284"/>
        <v>0</v>
      </c>
      <c r="KO123" s="25">
        <f t="shared" si="285"/>
        <v>0</v>
      </c>
      <c r="KP123" s="25">
        <f t="shared" si="401"/>
        <v>0</v>
      </c>
      <c r="KQ123" s="25">
        <f t="shared" si="286"/>
        <v>0.2</v>
      </c>
      <c r="KR123" s="25">
        <f t="shared" si="287"/>
        <v>0.2</v>
      </c>
      <c r="KS123" s="25">
        <f t="shared" si="402"/>
        <v>0.2</v>
      </c>
      <c r="KT123" s="25">
        <f t="shared" si="288"/>
        <v>0</v>
      </c>
      <c r="KU123" s="25">
        <f t="shared" si="289"/>
        <v>0</v>
      </c>
      <c r="KV123" s="25">
        <f t="shared" si="403"/>
        <v>0</v>
      </c>
      <c r="KW123" s="25">
        <f t="shared" si="290"/>
        <v>0</v>
      </c>
      <c r="KX123" s="25">
        <f t="shared" si="291"/>
        <v>0</v>
      </c>
      <c r="KY123" s="25">
        <f t="shared" si="404"/>
        <v>0</v>
      </c>
      <c r="KZ123" s="25">
        <f t="shared" si="292"/>
        <v>0</v>
      </c>
      <c r="LA123" s="25">
        <f t="shared" si="293"/>
        <v>0</v>
      </c>
      <c r="LB123" s="25">
        <f t="shared" si="405"/>
        <v>0</v>
      </c>
      <c r="LC123" s="25">
        <f t="shared" si="294"/>
        <v>1.0600000000000016</v>
      </c>
      <c r="LD123" s="25">
        <f t="shared" si="295"/>
        <v>0.98999999999999777</v>
      </c>
      <c r="LE123" s="25">
        <f t="shared" si="406"/>
        <v>1.0249999999999997</v>
      </c>
      <c r="LF123" s="25">
        <f t="shared" si="296"/>
        <v>0</v>
      </c>
      <c r="LG123" s="25">
        <f t="shared" si="297"/>
        <v>0</v>
      </c>
      <c r="LH123" s="25">
        <f t="shared" si="407"/>
        <v>0</v>
      </c>
      <c r="LI123" s="25">
        <f t="shared" si="298"/>
        <v>0</v>
      </c>
      <c r="LJ123" s="25">
        <f t="shared" si="299"/>
        <v>0</v>
      </c>
      <c r="LK123" s="25">
        <f t="shared" si="408"/>
        <v>0</v>
      </c>
      <c r="LL123" s="25">
        <f t="shared" si="300"/>
        <v>0</v>
      </c>
      <c r="LM123" s="25">
        <f t="shared" si="301"/>
        <v>0</v>
      </c>
      <c r="LN123" s="25">
        <f t="shared" si="409"/>
        <v>0</v>
      </c>
      <c r="LO123" s="25">
        <f t="shared" si="302"/>
        <v>0</v>
      </c>
      <c r="LP123" s="25">
        <f t="shared" si="303"/>
        <v>0</v>
      </c>
      <c r="LQ123" s="25">
        <f t="shared" si="410"/>
        <v>0</v>
      </c>
      <c r="LR123" s="25">
        <f t="shared" si="304"/>
        <v>0</v>
      </c>
      <c r="LS123" s="25">
        <f t="shared" si="305"/>
        <v>0</v>
      </c>
      <c r="LT123" s="25">
        <f t="shared" si="411"/>
        <v>0</v>
      </c>
      <c r="LU123" s="25">
        <f t="shared" si="306"/>
        <v>0</v>
      </c>
      <c r="LV123" s="25">
        <f t="shared" si="307"/>
        <v>0</v>
      </c>
      <c r="LW123" s="25">
        <f t="shared" si="412"/>
        <v>0</v>
      </c>
      <c r="LX123" s="25">
        <f t="shared" si="308"/>
        <v>0</v>
      </c>
      <c r="LY123" s="25">
        <f t="shared" si="309"/>
        <v>0</v>
      </c>
      <c r="LZ123" s="25">
        <f t="shared" si="413"/>
        <v>0</v>
      </c>
      <c r="MA123" s="25">
        <f t="shared" si="310"/>
        <v>0</v>
      </c>
      <c r="MB123" s="25">
        <f t="shared" si="311"/>
        <v>0</v>
      </c>
      <c r="MC123" s="25">
        <f t="shared" si="414"/>
        <v>0</v>
      </c>
      <c r="MD123" s="25">
        <f t="shared" si="312"/>
        <v>0</v>
      </c>
      <c r="ME123" s="25">
        <f t="shared" si="313"/>
        <v>0</v>
      </c>
      <c r="MF123" s="25">
        <f t="shared" si="415"/>
        <v>0</v>
      </c>
      <c r="MG123" s="25">
        <f t="shared" si="314"/>
        <v>0</v>
      </c>
      <c r="MH123" s="25">
        <f t="shared" si="315"/>
        <v>0</v>
      </c>
      <c r="MI123" s="25">
        <f t="shared" si="416"/>
        <v>0</v>
      </c>
      <c r="MJ123" s="25">
        <f t="shared" si="316"/>
        <v>0</v>
      </c>
      <c r="MK123" s="25">
        <f t="shared" si="317"/>
        <v>0</v>
      </c>
      <c r="ML123" s="25">
        <f t="shared" si="417"/>
        <v>0</v>
      </c>
      <c r="MM123" s="25">
        <f t="shared" si="318"/>
        <v>0</v>
      </c>
      <c r="MN123" s="25">
        <f t="shared" si="319"/>
        <v>0</v>
      </c>
      <c r="MO123" s="25">
        <f t="shared" si="418"/>
        <v>0</v>
      </c>
      <c r="MP123" s="25">
        <f t="shared" si="320"/>
        <v>0</v>
      </c>
      <c r="MQ123" s="25">
        <f t="shared" si="321"/>
        <v>0</v>
      </c>
      <c r="MR123" s="25">
        <f t="shared" si="419"/>
        <v>0</v>
      </c>
      <c r="MS123" s="29">
        <v>1.4</v>
      </c>
      <c r="MT123" s="29">
        <v>0</v>
      </c>
      <c r="MU123" s="29">
        <v>1</v>
      </c>
      <c r="MV123" s="29">
        <v>1</v>
      </c>
      <c r="MW123" s="25">
        <f t="shared" si="322"/>
        <v>1.4</v>
      </c>
      <c r="MX123" s="25">
        <f t="shared" si="323"/>
        <v>1.76</v>
      </c>
      <c r="MY123" s="25">
        <f t="shared" si="324"/>
        <v>0</v>
      </c>
      <c r="MZ123" s="25">
        <f t="shared" si="325"/>
        <v>0</v>
      </c>
      <c r="NA123" s="25">
        <f t="shared" si="326"/>
        <v>1.4</v>
      </c>
      <c r="NB123" s="25">
        <f t="shared" si="327"/>
        <v>1.67</v>
      </c>
      <c r="NC123" s="25">
        <f t="shared" si="328"/>
        <v>0</v>
      </c>
      <c r="ND123" s="25">
        <f t="shared" si="329"/>
        <v>0</v>
      </c>
      <c r="NE123" s="25">
        <f t="shared" si="420"/>
        <v>1.4</v>
      </c>
      <c r="NF123" s="25">
        <f t="shared" si="420"/>
        <v>1.7149999999999999</v>
      </c>
      <c r="NG123" s="25">
        <f t="shared" si="420"/>
        <v>0</v>
      </c>
      <c r="NH123" s="25">
        <f t="shared" si="420"/>
        <v>0</v>
      </c>
      <c r="NI123" s="25">
        <f t="shared" si="330"/>
        <v>64.31</v>
      </c>
      <c r="NJ123" s="25">
        <f t="shared" si="331"/>
        <v>0</v>
      </c>
      <c r="NK123" s="25">
        <f t="shared" si="332"/>
        <v>64.31</v>
      </c>
      <c r="NL123" s="25">
        <f t="shared" si="333"/>
        <v>41.43</v>
      </c>
      <c r="NM123" s="25">
        <f t="shared" si="334"/>
        <v>0</v>
      </c>
      <c r="NN123" s="25">
        <f t="shared" si="421"/>
        <v>41.43</v>
      </c>
      <c r="NO123" s="25">
        <f t="shared" si="335"/>
        <v>0</v>
      </c>
      <c r="NP123" s="25">
        <f t="shared" si="336"/>
        <v>0</v>
      </c>
      <c r="NQ123" s="25">
        <f t="shared" si="422"/>
        <v>0</v>
      </c>
      <c r="NR123" s="25">
        <f t="shared" si="337"/>
        <v>0</v>
      </c>
      <c r="NS123" s="25">
        <f t="shared" si="338"/>
        <v>0</v>
      </c>
      <c r="NT123" s="25">
        <f t="shared" si="423"/>
        <v>0</v>
      </c>
      <c r="NU123" s="25">
        <f t="shared" si="339"/>
        <v>0</v>
      </c>
      <c r="NV123" s="25">
        <f t="shared" si="340"/>
        <v>0</v>
      </c>
      <c r="NW123" s="25">
        <f t="shared" si="424"/>
        <v>0</v>
      </c>
      <c r="NX123" s="25">
        <f t="shared" si="425"/>
        <v>41.43</v>
      </c>
      <c r="NY123" s="25">
        <f t="shared" si="425"/>
        <v>0</v>
      </c>
      <c r="NZ123" s="25">
        <f t="shared" si="426"/>
        <v>41.43</v>
      </c>
      <c r="OA123" s="25">
        <f t="shared" si="427"/>
        <v>22.88</v>
      </c>
      <c r="OB123" s="25">
        <f t="shared" si="427"/>
        <v>0</v>
      </c>
      <c r="OC123" s="25">
        <f t="shared" si="428"/>
        <v>22.88</v>
      </c>
      <c r="OD123" s="25">
        <f t="shared" si="429"/>
        <v>41.43</v>
      </c>
      <c r="OE123" s="25">
        <f t="shared" si="429"/>
        <v>0</v>
      </c>
      <c r="OF123" s="25">
        <f t="shared" si="429"/>
        <v>41.43</v>
      </c>
      <c r="OG123" s="25">
        <f t="shared" si="341"/>
        <v>0</v>
      </c>
      <c r="OH123" s="25">
        <f t="shared" si="342"/>
        <v>0</v>
      </c>
      <c r="OI123" s="25">
        <f t="shared" si="343"/>
        <v>0</v>
      </c>
      <c r="OJ123" s="25">
        <f t="shared" si="344"/>
        <v>0</v>
      </c>
      <c r="OK123" s="25">
        <f t="shared" si="345"/>
        <v>0</v>
      </c>
      <c r="OL123" s="25">
        <f t="shared" si="346"/>
        <v>0</v>
      </c>
      <c r="OM123" s="25">
        <f t="shared" si="430"/>
        <v>0</v>
      </c>
      <c r="ON123" s="25">
        <f t="shared" si="430"/>
        <v>0</v>
      </c>
      <c r="OO123" s="25">
        <f t="shared" si="430"/>
        <v>0</v>
      </c>
      <c r="OP123" s="25">
        <f t="shared" si="347"/>
        <v>0</v>
      </c>
      <c r="OQ123" s="25">
        <f t="shared" si="348"/>
        <v>0</v>
      </c>
      <c r="OR123" s="25">
        <f t="shared" si="431"/>
        <v>0</v>
      </c>
      <c r="OS123" s="19">
        <v>538288.39</v>
      </c>
      <c r="OT123" s="19">
        <v>2370663.33</v>
      </c>
    </row>
    <row r="124" spans="1:410" ht="33" customHeight="1" x14ac:dyDescent="0.25">
      <c r="A124" s="18"/>
      <c r="B124" s="18" t="s">
        <v>850</v>
      </c>
      <c r="C124" s="18">
        <v>720.27</v>
      </c>
      <c r="D124" s="16" t="e">
        <f>_xlfn.IFNA(INDEX(#REF!,MATCH(E124,#REF!,0)),0)</f>
        <v>#REF!</v>
      </c>
      <c r="E124" s="18" t="s">
        <v>909</v>
      </c>
      <c r="F124" s="16" t="s">
        <v>765</v>
      </c>
      <c r="G124" s="16" t="s">
        <v>766</v>
      </c>
      <c r="H124" s="16" t="s">
        <v>767</v>
      </c>
      <c r="I124" s="16" t="s">
        <v>768</v>
      </c>
      <c r="J124" s="16" t="s">
        <v>769</v>
      </c>
      <c r="K124" s="16" t="s">
        <v>770</v>
      </c>
      <c r="L124" s="16" t="s">
        <v>771</v>
      </c>
      <c r="M124" s="18">
        <v>1.64</v>
      </c>
      <c r="N124" s="18">
        <v>1.94</v>
      </c>
      <c r="O124" s="18">
        <v>2.04</v>
      </c>
      <c r="P124" s="18">
        <v>2.34</v>
      </c>
      <c r="Q124" s="18">
        <v>0.1</v>
      </c>
      <c r="R124" s="18">
        <v>1.8399999999999999</v>
      </c>
      <c r="S124" s="18">
        <v>2.14</v>
      </c>
      <c r="T124" s="18">
        <v>0.2</v>
      </c>
      <c r="U124" s="18">
        <v>0</v>
      </c>
      <c r="V124" s="18">
        <v>0</v>
      </c>
      <c r="W124" s="18">
        <v>0</v>
      </c>
      <c r="X124" s="18">
        <v>1.64</v>
      </c>
      <c r="Y124" s="18">
        <v>1.9</v>
      </c>
      <c r="Z124" s="20">
        <f t="shared" si="349"/>
        <v>1.8</v>
      </c>
      <c r="AA124" s="18">
        <v>0.22</v>
      </c>
      <c r="AB124" s="18">
        <v>0</v>
      </c>
      <c r="AC124" s="18">
        <v>0</v>
      </c>
      <c r="AD124" s="18">
        <v>0</v>
      </c>
      <c r="AE124" s="18">
        <v>0</v>
      </c>
      <c r="AF124" s="18">
        <v>0</v>
      </c>
      <c r="AG124" s="18">
        <v>1.2</v>
      </c>
      <c r="AH124" s="18">
        <v>1.5</v>
      </c>
      <c r="AI124" s="20">
        <f t="shared" si="350"/>
        <v>1.95</v>
      </c>
      <c r="AJ124" s="18">
        <v>0</v>
      </c>
      <c r="AK124" s="18">
        <v>0</v>
      </c>
      <c r="AL124" s="20">
        <f t="shared" si="351"/>
        <v>0</v>
      </c>
      <c r="AM124" s="18">
        <v>1.64</v>
      </c>
      <c r="AN124" s="18">
        <v>1.5</v>
      </c>
      <c r="AO124" s="18">
        <v>0.15</v>
      </c>
      <c r="AP124" s="18">
        <v>0.22</v>
      </c>
      <c r="AQ124" s="18">
        <v>1.64</v>
      </c>
      <c r="AR124" s="18">
        <v>1.72</v>
      </c>
      <c r="AS124" s="18">
        <v>0.12</v>
      </c>
      <c r="AT124" s="18">
        <v>0.11</v>
      </c>
      <c r="AU124" s="18">
        <v>0</v>
      </c>
      <c r="AV124" s="18">
        <v>1</v>
      </c>
      <c r="AW124" s="18">
        <v>0</v>
      </c>
      <c r="AX124" s="18">
        <v>0</v>
      </c>
      <c r="AY124" s="18">
        <v>0</v>
      </c>
      <c r="AZ124" s="18">
        <v>0</v>
      </c>
      <c r="BA124" s="18">
        <v>0</v>
      </c>
      <c r="BB124" s="18">
        <v>0</v>
      </c>
      <c r="BC124" s="18">
        <v>0</v>
      </c>
      <c r="BD124" s="18">
        <v>0</v>
      </c>
      <c r="BE124" s="18">
        <v>2</v>
      </c>
      <c r="BF124" s="18">
        <v>0</v>
      </c>
      <c r="BG124" s="18">
        <v>0</v>
      </c>
      <c r="BH124" s="18">
        <v>0</v>
      </c>
      <c r="BI124" s="18">
        <v>0</v>
      </c>
      <c r="BJ124" s="18">
        <v>0</v>
      </c>
      <c r="BK124" s="18">
        <v>0</v>
      </c>
      <c r="BL124" s="18">
        <v>0</v>
      </c>
      <c r="BM124" s="18">
        <v>0</v>
      </c>
      <c r="BN124" s="18">
        <v>0</v>
      </c>
      <c r="BO124" s="18">
        <v>0</v>
      </c>
      <c r="BP124" s="18">
        <v>0</v>
      </c>
      <c r="BQ124" s="18">
        <v>0</v>
      </c>
      <c r="BR124" s="18">
        <v>0</v>
      </c>
      <c r="BS124" s="18">
        <v>0</v>
      </c>
      <c r="BT124" s="18">
        <v>0</v>
      </c>
      <c r="BU124" s="18">
        <v>0</v>
      </c>
      <c r="BV124" s="18">
        <v>0</v>
      </c>
      <c r="BW124" s="18">
        <v>0</v>
      </c>
      <c r="BX124" s="18">
        <v>0</v>
      </c>
      <c r="BY124" s="18">
        <v>0</v>
      </c>
      <c r="BZ124" s="18">
        <v>0</v>
      </c>
      <c r="CA124" s="16" t="e">
        <f>_xlfn.IFNA(IF(RIGHT(D124,2)="=G",0,INDEX(#REF!,MATCH(E124,#REF!,0))),0)</f>
        <v>#REF!</v>
      </c>
      <c r="CB124" s="16" t="s">
        <v>776</v>
      </c>
      <c r="CC124" s="18">
        <v>0</v>
      </c>
      <c r="CD124" s="18">
        <v>0</v>
      </c>
      <c r="CE124" s="18">
        <v>1.4</v>
      </c>
      <c r="CF124" s="18">
        <v>0.85</v>
      </c>
      <c r="CG124" s="18">
        <v>0.12</v>
      </c>
      <c r="CH124" s="18">
        <v>2</v>
      </c>
      <c r="CI124" s="16" t="s">
        <v>98</v>
      </c>
      <c r="CJ124" s="18">
        <v>0</v>
      </c>
      <c r="CK124" s="20">
        <f t="shared" si="217"/>
        <v>1.49</v>
      </c>
      <c r="CL124" s="20">
        <f t="shared" si="352"/>
        <v>1.49</v>
      </c>
      <c r="CM124" s="18">
        <v>19.22</v>
      </c>
      <c r="CN124" s="18">
        <v>24.15</v>
      </c>
      <c r="CO124" s="18">
        <v>23.311</v>
      </c>
      <c r="CP124" s="22">
        <f t="shared" si="218"/>
        <v>23.31</v>
      </c>
      <c r="CQ124" s="22">
        <f t="shared" si="219"/>
        <v>21.82</v>
      </c>
      <c r="CR124" s="22">
        <f t="shared" si="353"/>
        <v>1.49</v>
      </c>
      <c r="CS124" s="22">
        <f t="shared" si="220"/>
        <v>21.92</v>
      </c>
      <c r="CT124" s="22">
        <f t="shared" si="221"/>
        <v>22.12</v>
      </c>
      <c r="CU124" s="18">
        <v>22.12</v>
      </c>
      <c r="CV124" s="22">
        <f t="shared" si="354"/>
        <v>1.8</v>
      </c>
      <c r="CW124" s="22">
        <f t="shared" si="222"/>
        <v>0</v>
      </c>
      <c r="CX124" s="22">
        <f t="shared" si="223"/>
        <v>0</v>
      </c>
      <c r="CY124" s="22">
        <f t="shared" si="224"/>
        <v>23.88</v>
      </c>
      <c r="CZ124" s="22">
        <f t="shared" si="225"/>
        <v>24.03</v>
      </c>
      <c r="DA124" s="18">
        <v>24.15</v>
      </c>
      <c r="DB124" s="20">
        <f t="shared" si="355"/>
        <v>2.33</v>
      </c>
      <c r="DC124" s="20">
        <f t="shared" si="356"/>
        <v>0.84</v>
      </c>
      <c r="DD124" s="20">
        <f t="shared" si="357"/>
        <v>1.4900000000000002</v>
      </c>
      <c r="DE124" s="20">
        <f t="shared" si="226"/>
        <v>0.1</v>
      </c>
      <c r="DF124" s="20">
        <f t="shared" si="227"/>
        <v>0.2</v>
      </c>
      <c r="DG124" s="20">
        <f t="shared" si="228"/>
        <v>1.19</v>
      </c>
      <c r="DH124" s="20">
        <f t="shared" si="229"/>
        <v>0</v>
      </c>
      <c r="DI124" s="20">
        <f t="shared" si="230"/>
        <v>0</v>
      </c>
      <c r="DJ124" s="20">
        <f t="shared" si="231"/>
        <v>0</v>
      </c>
      <c r="DK124" s="20">
        <f t="shared" si="358"/>
        <v>1.49</v>
      </c>
      <c r="DL124" s="20">
        <f t="shared" si="359"/>
        <v>0</v>
      </c>
      <c r="DM124" s="20">
        <f t="shared" si="360"/>
        <v>0</v>
      </c>
      <c r="DN124" s="20">
        <f t="shared" si="361"/>
        <v>0</v>
      </c>
      <c r="DO124" s="18">
        <v>2.54</v>
      </c>
      <c r="DP124" s="18">
        <v>0</v>
      </c>
      <c r="DQ124" s="18">
        <v>1</v>
      </c>
      <c r="DR124" s="18">
        <v>1</v>
      </c>
      <c r="DS124" s="25">
        <f t="shared" si="362"/>
        <v>2.54</v>
      </c>
      <c r="DT124" s="25">
        <f t="shared" si="363"/>
        <v>0</v>
      </c>
      <c r="DU124" s="25">
        <f t="shared" si="364"/>
        <v>3.78</v>
      </c>
      <c r="DV124" s="25">
        <f t="shared" si="365"/>
        <v>0</v>
      </c>
      <c r="DW124" s="25">
        <f t="shared" si="366"/>
        <v>3.78</v>
      </c>
      <c r="DX124" s="25">
        <f t="shared" si="367"/>
        <v>7.71</v>
      </c>
      <c r="DY124" s="25">
        <f t="shared" si="368"/>
        <v>0</v>
      </c>
      <c r="DZ124" s="25">
        <f t="shared" si="369"/>
        <v>7.71</v>
      </c>
      <c r="EA124" s="25">
        <f t="shared" si="370"/>
        <v>5.05</v>
      </c>
      <c r="EB124" s="25">
        <f t="shared" si="371"/>
        <v>0</v>
      </c>
      <c r="EC124" s="25">
        <f t="shared" si="372"/>
        <v>5.05</v>
      </c>
      <c r="ED124" s="25">
        <f t="shared" si="373"/>
        <v>2.66</v>
      </c>
      <c r="EE124" s="25">
        <f t="shared" si="373"/>
        <v>0</v>
      </c>
      <c r="EF124" s="25">
        <f t="shared" si="374"/>
        <v>2.66</v>
      </c>
      <c r="EG124" s="25">
        <f t="shared" si="375"/>
        <v>5.05</v>
      </c>
      <c r="EH124" s="25">
        <f t="shared" si="375"/>
        <v>0</v>
      </c>
      <c r="EI124" s="25">
        <f t="shared" si="376"/>
        <v>5.05</v>
      </c>
      <c r="EJ124" s="18">
        <v>720.27</v>
      </c>
      <c r="EK124" s="18">
        <v>681.57</v>
      </c>
      <c r="EL124" s="18" t="s">
        <v>909</v>
      </c>
      <c r="EM124" s="18" t="s">
        <v>910</v>
      </c>
      <c r="EN124" s="16" t="s">
        <v>774</v>
      </c>
      <c r="EO124" s="16" t="s">
        <v>132</v>
      </c>
      <c r="EP124" s="16" t="e">
        <f>IF(OR(EN124="Cống tròn",EN124="Cống hộp",EN124="Ống nhựa"),INDEX(#REF!,MATCH(E124,#REF!,0)),IF(OR(EN124="Rãnh xây",EN124="Rãnh bê tông"),INDEX(#REF!,MATCH(E124,#REF!,0)),0))</f>
        <v>#REF!</v>
      </c>
      <c r="EQ124" s="18">
        <v>37.499999999999929</v>
      </c>
      <c r="ER124" s="18">
        <v>1</v>
      </c>
      <c r="ES124" s="25">
        <f t="shared" si="377"/>
        <v>37</v>
      </c>
      <c r="ET124" s="1" t="e">
        <f>_xlfn.IFNA(IF(EN124="Cống tròn",INDEX(#REF!,MATCH(E124,#REF!,0)),IF(EN124="Cống hộp",INDEX(#REF!,MATCH(E124,#REF!,0)),EU124&amp;" ,"&amp;EV124)),0)</f>
        <v>#REF!</v>
      </c>
      <c r="EU124" s="16" t="s">
        <v>769</v>
      </c>
      <c r="EV124" s="16" t="s">
        <v>775</v>
      </c>
      <c r="EW124" s="16" t="e">
        <f>_xlfn.IFNA(INDEX(#REF!,MATCH(E124,#REF!,0)),0)</f>
        <v>#REF!</v>
      </c>
      <c r="EX124" s="16"/>
      <c r="EY124" s="18">
        <v>0</v>
      </c>
      <c r="EZ124" s="18">
        <v>0</v>
      </c>
      <c r="FA124" s="18">
        <v>0</v>
      </c>
      <c r="FB124" s="19">
        <v>0</v>
      </c>
      <c r="FC124" s="19">
        <v>0</v>
      </c>
      <c r="FD124" s="25">
        <f t="shared" si="232"/>
        <v>0</v>
      </c>
      <c r="FE124" s="25">
        <f t="shared" si="378"/>
        <v>0</v>
      </c>
      <c r="FF124" s="18">
        <v>0.1</v>
      </c>
      <c r="FG124" s="18">
        <v>2</v>
      </c>
      <c r="FH124" s="18">
        <v>1</v>
      </c>
      <c r="FI124" s="25">
        <f t="shared" si="379"/>
        <v>1.2</v>
      </c>
      <c r="FJ124" s="18">
        <v>0</v>
      </c>
      <c r="FK124" s="18">
        <v>0</v>
      </c>
      <c r="FL124" s="18">
        <v>0.2</v>
      </c>
      <c r="FM124" s="18">
        <v>1.4</v>
      </c>
      <c r="FN124" s="18">
        <v>0</v>
      </c>
      <c r="FO124" s="25">
        <f t="shared" si="380"/>
        <v>1.4</v>
      </c>
      <c r="FP124" s="18">
        <v>1.4999999999999999E-2</v>
      </c>
      <c r="FQ124" s="18">
        <v>1</v>
      </c>
      <c r="FR124" s="25">
        <f t="shared" si="233"/>
        <v>36</v>
      </c>
      <c r="FS124" s="25">
        <f t="shared" si="234"/>
        <v>0.52500000000000002</v>
      </c>
      <c r="FT124" s="25">
        <f t="shared" si="235"/>
        <v>36.524999999999999</v>
      </c>
      <c r="FU124" s="25">
        <f t="shared" si="236"/>
        <v>-0.97499999999993037</v>
      </c>
      <c r="FV124" s="25" t="str">
        <f t="shared" si="381"/>
        <v>Thêm 01</v>
      </c>
      <c r="FW124" s="25">
        <f t="shared" si="382"/>
        <v>0.04</v>
      </c>
      <c r="FX124" s="16"/>
      <c r="FY124" s="16"/>
      <c r="FZ124" s="16"/>
      <c r="GA124" s="16"/>
      <c r="GB124" s="19">
        <v>0</v>
      </c>
      <c r="GC124" s="19">
        <v>0</v>
      </c>
      <c r="GD124" s="19">
        <v>0</v>
      </c>
      <c r="GE124" s="19">
        <v>0</v>
      </c>
      <c r="GF124" s="19">
        <v>0</v>
      </c>
      <c r="GG124" s="19">
        <v>0</v>
      </c>
      <c r="GH124" s="19">
        <v>0</v>
      </c>
      <c r="GI124" s="19">
        <v>0</v>
      </c>
      <c r="GJ124" s="19">
        <v>0</v>
      </c>
      <c r="GK124" s="19">
        <v>0</v>
      </c>
      <c r="GL124" s="25">
        <f t="shared" si="237"/>
        <v>0</v>
      </c>
      <c r="GM124" s="25">
        <f t="shared" si="383"/>
        <v>0</v>
      </c>
      <c r="GN124" s="19">
        <v>0</v>
      </c>
      <c r="GO124" s="19">
        <v>0</v>
      </c>
      <c r="GP124" s="19">
        <v>0</v>
      </c>
      <c r="GQ124" s="19">
        <v>0</v>
      </c>
      <c r="GR124" s="1" t="e">
        <f>_xlfn.IFNA(INDEX(#REF!,MATCH(E124,#REF!,0)),0)</f>
        <v>#REF!</v>
      </c>
      <c r="GS124" s="16"/>
      <c r="GT124" s="18">
        <v>0</v>
      </c>
      <c r="GU124" s="18">
        <v>0</v>
      </c>
      <c r="GV124" s="18">
        <v>0</v>
      </c>
      <c r="GW124" s="18">
        <v>0</v>
      </c>
      <c r="GX124" s="25">
        <f t="shared" si="238"/>
        <v>0</v>
      </c>
      <c r="GY124" s="25">
        <f t="shared" si="239"/>
        <v>0</v>
      </c>
      <c r="GZ124" s="25">
        <f t="shared" si="384"/>
        <v>0</v>
      </c>
      <c r="HA124" s="1" t="e" cm="1">
        <f t="array" ref="HA124">INDEX(#REF!,MATCH(EJ124&amp;EK124&amp;HD124&amp;HE124&amp;HF124,#REF!&amp;#REF!&amp;#REF!&amp;#REF!&amp;#REF!,0))</f>
        <v>#REF!</v>
      </c>
      <c r="HB124" s="16"/>
      <c r="HC124" s="25">
        <f t="shared" si="385"/>
        <v>0</v>
      </c>
      <c r="HD124" s="18">
        <v>0</v>
      </c>
      <c r="HE124" s="18">
        <v>0</v>
      </c>
      <c r="HF124" s="18">
        <v>0</v>
      </c>
      <c r="HG124" s="1" t="e" cm="1">
        <f t="array" ref="HG124">INDEX(#REF!,MATCH(EJ124&amp;EK124&amp;HJ124&amp;HK124&amp;HL124,#REF!&amp;#REF!&amp;#REF!&amp;#REF!&amp;#REF!,0))</f>
        <v>#REF!</v>
      </c>
      <c r="HH124" s="16"/>
      <c r="HI124" s="25">
        <f t="shared" si="386"/>
        <v>0</v>
      </c>
      <c r="HJ124" s="25">
        <f t="shared" si="387"/>
        <v>0</v>
      </c>
      <c r="HK124" s="19">
        <v>0</v>
      </c>
      <c r="HL124" s="19">
        <v>0</v>
      </c>
      <c r="HM124" s="18">
        <v>0.01</v>
      </c>
      <c r="HN124" s="18">
        <v>1</v>
      </c>
      <c r="HO124" s="25">
        <f t="shared" si="388"/>
        <v>0</v>
      </c>
      <c r="HP124" s="25">
        <f t="shared" si="389"/>
        <v>0</v>
      </c>
      <c r="HQ124" s="25">
        <f t="shared" si="390"/>
        <v>0</v>
      </c>
      <c r="HR124" s="25">
        <f t="shared" si="391"/>
        <v>0</v>
      </c>
      <c r="HS124" s="25">
        <f t="shared" si="392"/>
        <v>0</v>
      </c>
      <c r="HT124" s="19">
        <v>0</v>
      </c>
      <c r="HU124" s="19">
        <v>0</v>
      </c>
      <c r="HV124" s="19">
        <v>0</v>
      </c>
      <c r="HW124" s="25">
        <f t="shared" si="393"/>
        <v>0</v>
      </c>
      <c r="HX124" s="19">
        <v>0</v>
      </c>
      <c r="HY124" s="19">
        <v>0</v>
      </c>
      <c r="HZ124" s="18">
        <v>23.31</v>
      </c>
      <c r="IA124" s="20">
        <f>ROUND(IF(EN124="Cống tròn",IF(EN124="Cống tròn",IF(EU124="Không có móng",IQ124-FF124,IF(EU124="Đế",IP124-FN124,IF(OR(EU124="Móng bê tông",EU124="Móng bê tông kết hợp đế"),II124-FJ124,0))),0),IF(EN124="Cống hộp",IF(AND(EN124="Cống hộp",EU124="Không có móng"),IQ124-GF124,IF(AND(EN124="Cống hộp",EU124="Móng bê tông"),IJ124-GB124,0)),IF(OR(EN124="Rãnh xây",EN124="Rãnh bê tông"),IF(OR(EN124="Rãnh xây",EN124="Rãnh bê tông"),IK124-GB124,0),IF(EN124="Ống nhựa",IF(AND(EN124="Ống nhựa",EU124="Không đắp cát"),IQ124-HT124,IF(AND(EN124="Ống nhựa",EU124="Đắp cát"),IH124-HX124,0)),IF(EN124="Rãnh thang",IF(EN124="Rãnh thang",IF(EU124="Móng bê tông",#REF!-#REF!,IQ124),0),0))))),2)</f>
        <v>22.12</v>
      </c>
      <c r="IB124" s="20">
        <f t="shared" si="394"/>
        <v>1.1899999999999977</v>
      </c>
      <c r="IC124" s="20">
        <f t="shared" si="240"/>
        <v>22.12</v>
      </c>
      <c r="ID124" s="20">
        <f t="shared" si="241"/>
        <v>0</v>
      </c>
      <c r="IE124" s="20">
        <f t="shared" si="242"/>
        <v>0</v>
      </c>
      <c r="IF124" s="20">
        <f t="shared" si="243"/>
        <v>0</v>
      </c>
      <c r="IG124" s="20">
        <f>IF(EN124="Rãnh thang",IF(AND(EN124="Rãnh thang",EU124="Móng bê tông"),IQ124-#REF!,0),IF(EN124="Ống nhựa",IF(AND(EN124="Ống nhựa",EU124="Đắp cát"),IQ124-HT124,0),IF(EN124="Cống tròn",IF(EN124="Cống tròn",IF(OR(EU124="Móng bê tông",EU124="Móng bê tông kết hợp đế"),IM124-FL124,0),0),IF(EN124="Cống hộp",IF(AND(EN124="Cống hộp",EU124="Móng bê tông"),IN124-GD124,0),IF(OR(EN124="Rãnh xây",EN124="Rãnh bê tông"),IF(AND(EN124="Rãnh xây",EU124="Móng bê tông"),IO124-GD124,IF(AND(EN124="Rãnh bê tông",EU124="Móng bê tông"),IO124-GD124,0)),0)))))</f>
        <v>22.12</v>
      </c>
      <c r="IH124" s="20">
        <f t="shared" si="244"/>
        <v>0</v>
      </c>
      <c r="II124" s="20">
        <f t="shared" si="245"/>
        <v>22.12</v>
      </c>
      <c r="IJ124" s="20">
        <f t="shared" si="246"/>
        <v>0</v>
      </c>
      <c r="IK124" s="20">
        <f t="shared" si="247"/>
        <v>0</v>
      </c>
      <c r="IL124" s="20">
        <f t="shared" si="248"/>
        <v>22.32</v>
      </c>
      <c r="IM124" s="20">
        <f t="shared" si="249"/>
        <v>22.32</v>
      </c>
      <c r="IN124" s="20">
        <f t="shared" si="250"/>
        <v>0</v>
      </c>
      <c r="IO124" s="20">
        <f t="shared" si="251"/>
        <v>0</v>
      </c>
      <c r="IP124" s="20">
        <f t="shared" si="252"/>
        <v>0</v>
      </c>
      <c r="IQ124" s="18">
        <v>22.42</v>
      </c>
      <c r="IR124" s="25">
        <f t="shared" si="395"/>
        <v>0</v>
      </c>
      <c r="IS124" s="25">
        <f t="shared" si="253"/>
        <v>0</v>
      </c>
      <c r="IT124" s="25">
        <f t="shared" si="254"/>
        <v>0</v>
      </c>
      <c r="IU124" s="25">
        <f>ROUND(IF(EN124="Cống tròn",IF(EN124="Cống tròn",IV124+FF124,0),IF(EN124="Cống hộp",IF(EN124="Cống hộp",IV124+GP124,0),IF(OR(EN124="Rãnh xây",EN124="Rãnh bê tông"),IF(OR(EN124="Rãnh xây",EN124="Rãnh bê tông"),IV124+GP124,0),IF(EN124="ống nhựa",IF(EN124="Ống nhựa",IV124+HT124,0),IF(EN124="Rãnh thang",IF(EN124="Rãnh thang",IQ124+#REF!,0),0))))),2)</f>
        <v>23.48</v>
      </c>
      <c r="IV124" s="18">
        <v>23.38</v>
      </c>
      <c r="IW124" s="25">
        <f t="shared" si="255"/>
        <v>23.48</v>
      </c>
      <c r="IX124" s="25">
        <f t="shared" si="256"/>
        <v>0</v>
      </c>
      <c r="IY124" s="25">
        <f t="shared" si="257"/>
        <v>0</v>
      </c>
      <c r="IZ124" s="25">
        <f t="shared" si="258"/>
        <v>0</v>
      </c>
      <c r="JA124" s="25">
        <f t="shared" si="259"/>
        <v>0</v>
      </c>
      <c r="JB124" s="18">
        <v>23.21</v>
      </c>
      <c r="JC124" s="20">
        <f>ROUND(IF(EN124="Cống tròn",IF(EN124="Cống tròn",IF(EU124="Không có móng",JS124-FF124,IF(EU124="Đế",JR124-FN124,IF(OR(EU124="Móng bê tông",EU124="Móng bê tông kết hợp đế"),JK124-FJ124,0))),0),IF(EN124="Cống hộp",IF(AND(EN124="Cống hộp",EU124="Không có móng"),JS124-GF124,IF(AND(EN124="Cống hộp",EU124="Móng bê tông"),JL124-GB124,0)),IF(OR(EN124="Rãnh xây",EN124="Rãnh bê tông"),IF(OR(EN124="Rãnh xây",EN124="Rãnh bê tông"),JM124-GB124,0),IF(EN124="Ống nhựa",IF(AND(EN124="Ống nhựa",EU124="Không đắp cát"),JS124-HT124,IF(AND(EN124="Ống nhựa",EU124="Đắp cát"),JJ124-HX124,0)),IF(EN124="Rãnh thang",IF(EN124="Rãnh thang",IF(EU124="Móng bê tông",#REF!-#REF!,JS124),0),0))))),2)</f>
        <v>22.08</v>
      </c>
      <c r="JD124" s="20">
        <f t="shared" si="396"/>
        <v>1.1300000000000026</v>
      </c>
      <c r="JE124" s="20">
        <f t="shared" si="260"/>
        <v>22.08</v>
      </c>
      <c r="JF124" s="20">
        <f t="shared" si="261"/>
        <v>0</v>
      </c>
      <c r="JG124" s="20">
        <f t="shared" si="262"/>
        <v>0</v>
      </c>
      <c r="JH124" s="20">
        <f t="shared" si="263"/>
        <v>0</v>
      </c>
      <c r="JI124" s="20">
        <f>IF(EN124="Rãnh thang",IF(AND(EN124="Rãnh thang",EU124="Móng bê tông"),JS124-#REF!,0),IF(EN124="Ống nhựa",IF(AND(EN124="Ống nhựa",EU124="Đắp cát"),JS124-HT124,0),IF(EN124="Cống tròn",IF(EN124="Cống tròn",IF(OR(EU124="Móng bê tông",EU124="Móng bê tông kết hợp đế"),JO124-FL124,0),0),IF(EN124="Cống hộp",IF(AND(EN124="Cống hộp",EU124="Móng bê tông"),JP124-GD124,0),IF(OR(EN124="Rãnh xây",EN124="Rãnh bê tông"),IF(AND(EN124="Rãnh xây",EU124="Móng bê tông"),JQ124-GD124,IF(AND(EN124="Rãnh bê tông",EU124="Móng bê tông"),JQ124-GD124,0)),0)))))</f>
        <v>22.08</v>
      </c>
      <c r="JJ124" s="20">
        <f t="shared" si="264"/>
        <v>0</v>
      </c>
      <c r="JK124" s="20">
        <f t="shared" si="265"/>
        <v>22.08</v>
      </c>
      <c r="JL124" s="20">
        <f t="shared" si="266"/>
        <v>0</v>
      </c>
      <c r="JM124" s="20">
        <f t="shared" si="267"/>
        <v>0</v>
      </c>
      <c r="JN124" s="20">
        <f t="shared" si="268"/>
        <v>22.279999999999998</v>
      </c>
      <c r="JO124" s="20">
        <f t="shared" si="269"/>
        <v>22.279999999999998</v>
      </c>
      <c r="JP124" s="20">
        <f t="shared" si="270"/>
        <v>0</v>
      </c>
      <c r="JQ124" s="20">
        <f t="shared" si="271"/>
        <v>0</v>
      </c>
      <c r="JR124" s="20">
        <f t="shared" si="272"/>
        <v>0</v>
      </c>
      <c r="JS124" s="26">
        <v>22.38</v>
      </c>
      <c r="JT124" s="25">
        <f t="shared" si="397"/>
        <v>0</v>
      </c>
      <c r="JU124" s="25">
        <f t="shared" si="273"/>
        <v>0</v>
      </c>
      <c r="JV124" s="25">
        <f t="shared" si="274"/>
        <v>0</v>
      </c>
      <c r="JW124" s="25">
        <f>ROUND(IF(EN124="Cống tròn",IF(EN124="Cống tròn",JX124+FF124,0),IF(EN124="Cống hộp",IF(EN124="Cống hộp",JX124+GP124,0),IF(OR(EN124="Rãnh xây",EN124="Rãnh bê tông"),IF(OR(EN124="Rãnh xây",EN124="Rãnh bê tông"),JX124+GP124,0),IF(EN124="ống nhựa",IF(EN124="Ống nhựa",JX124+HT124,0),IF(EN124="Rãnh thang",IF(EN124="Rãnh thang",JS124+#REF!,0),0))))),2)</f>
        <v>23.48</v>
      </c>
      <c r="JX124" s="27">
        <v>23.38</v>
      </c>
      <c r="JY124" s="25">
        <f t="shared" si="275"/>
        <v>23.48</v>
      </c>
      <c r="JZ124" s="25">
        <f t="shared" si="276"/>
        <v>0</v>
      </c>
      <c r="KA124" s="25">
        <f t="shared" si="277"/>
        <v>0</v>
      </c>
      <c r="KB124" s="25">
        <f t="shared" si="278"/>
        <v>0</v>
      </c>
      <c r="KC124" s="25">
        <f t="shared" si="279"/>
        <v>0</v>
      </c>
      <c r="KD124" s="28" t="s">
        <v>98</v>
      </c>
      <c r="KE124" s="27">
        <v>0</v>
      </c>
      <c r="KF124" s="25">
        <f t="shared" si="280"/>
        <v>1.1899999999999977</v>
      </c>
      <c r="KG124" s="25">
        <f t="shared" si="398"/>
        <v>1.1899999999999977</v>
      </c>
      <c r="KH124" s="27">
        <v>0</v>
      </c>
      <c r="KI124" s="25">
        <f t="shared" si="281"/>
        <v>1.1300000000000026</v>
      </c>
      <c r="KJ124" s="25">
        <f t="shared" si="399"/>
        <v>1.1300000000000026</v>
      </c>
      <c r="KK124" s="25">
        <f t="shared" si="282"/>
        <v>0</v>
      </c>
      <c r="KL124" s="25">
        <f t="shared" si="283"/>
        <v>0</v>
      </c>
      <c r="KM124" s="25">
        <f t="shared" si="400"/>
        <v>0</v>
      </c>
      <c r="KN124" s="25">
        <f t="shared" si="284"/>
        <v>0</v>
      </c>
      <c r="KO124" s="25">
        <f t="shared" si="285"/>
        <v>0</v>
      </c>
      <c r="KP124" s="25">
        <f t="shared" si="401"/>
        <v>0</v>
      </c>
      <c r="KQ124" s="25">
        <f t="shared" si="286"/>
        <v>0.2</v>
      </c>
      <c r="KR124" s="25">
        <f t="shared" si="287"/>
        <v>0.2</v>
      </c>
      <c r="KS124" s="25">
        <f t="shared" si="402"/>
        <v>0.2</v>
      </c>
      <c r="KT124" s="25">
        <f t="shared" si="288"/>
        <v>0</v>
      </c>
      <c r="KU124" s="25">
        <f t="shared" si="289"/>
        <v>0</v>
      </c>
      <c r="KV124" s="25">
        <f t="shared" si="403"/>
        <v>0</v>
      </c>
      <c r="KW124" s="25">
        <f t="shared" si="290"/>
        <v>0</v>
      </c>
      <c r="KX124" s="25">
        <f t="shared" si="291"/>
        <v>0</v>
      </c>
      <c r="KY124" s="25">
        <f t="shared" si="404"/>
        <v>0</v>
      </c>
      <c r="KZ124" s="25">
        <f t="shared" si="292"/>
        <v>0</v>
      </c>
      <c r="LA124" s="25">
        <f t="shared" si="293"/>
        <v>0</v>
      </c>
      <c r="LB124" s="25">
        <f t="shared" si="405"/>
        <v>0</v>
      </c>
      <c r="LC124" s="25">
        <f t="shared" si="294"/>
        <v>0.98999999999999777</v>
      </c>
      <c r="LD124" s="25">
        <f t="shared" si="295"/>
        <v>0.9300000000000026</v>
      </c>
      <c r="LE124" s="25">
        <f t="shared" si="406"/>
        <v>0.96000000000000019</v>
      </c>
      <c r="LF124" s="25">
        <f t="shared" si="296"/>
        <v>0</v>
      </c>
      <c r="LG124" s="25">
        <f t="shared" si="297"/>
        <v>0</v>
      </c>
      <c r="LH124" s="25">
        <f t="shared" si="407"/>
        <v>0</v>
      </c>
      <c r="LI124" s="25">
        <f t="shared" si="298"/>
        <v>0</v>
      </c>
      <c r="LJ124" s="25">
        <f t="shared" si="299"/>
        <v>0</v>
      </c>
      <c r="LK124" s="25">
        <f t="shared" si="408"/>
        <v>0</v>
      </c>
      <c r="LL124" s="25">
        <f t="shared" si="300"/>
        <v>0</v>
      </c>
      <c r="LM124" s="25">
        <f t="shared" si="301"/>
        <v>0</v>
      </c>
      <c r="LN124" s="25">
        <f t="shared" si="409"/>
        <v>0</v>
      </c>
      <c r="LO124" s="25">
        <f t="shared" si="302"/>
        <v>0</v>
      </c>
      <c r="LP124" s="25">
        <f t="shared" si="303"/>
        <v>0</v>
      </c>
      <c r="LQ124" s="25">
        <f t="shared" si="410"/>
        <v>0</v>
      </c>
      <c r="LR124" s="25">
        <f t="shared" si="304"/>
        <v>0</v>
      </c>
      <c r="LS124" s="25">
        <f t="shared" si="305"/>
        <v>0</v>
      </c>
      <c r="LT124" s="25">
        <f t="shared" si="411"/>
        <v>0</v>
      </c>
      <c r="LU124" s="25">
        <f t="shared" si="306"/>
        <v>0</v>
      </c>
      <c r="LV124" s="25">
        <f t="shared" si="307"/>
        <v>0</v>
      </c>
      <c r="LW124" s="25">
        <f t="shared" si="412"/>
        <v>0</v>
      </c>
      <c r="LX124" s="25">
        <f t="shared" si="308"/>
        <v>0</v>
      </c>
      <c r="LY124" s="25">
        <f t="shared" si="309"/>
        <v>0</v>
      </c>
      <c r="LZ124" s="25">
        <f t="shared" si="413"/>
        <v>0</v>
      </c>
      <c r="MA124" s="25">
        <f t="shared" si="310"/>
        <v>0</v>
      </c>
      <c r="MB124" s="25">
        <f t="shared" si="311"/>
        <v>0</v>
      </c>
      <c r="MC124" s="25">
        <f t="shared" si="414"/>
        <v>0</v>
      </c>
      <c r="MD124" s="25">
        <f t="shared" si="312"/>
        <v>0</v>
      </c>
      <c r="ME124" s="25">
        <f t="shared" si="313"/>
        <v>0</v>
      </c>
      <c r="MF124" s="25">
        <f t="shared" si="415"/>
        <v>0</v>
      </c>
      <c r="MG124" s="25">
        <f t="shared" si="314"/>
        <v>0</v>
      </c>
      <c r="MH124" s="25">
        <f t="shared" si="315"/>
        <v>0</v>
      </c>
      <c r="MI124" s="25">
        <f t="shared" si="416"/>
        <v>0</v>
      </c>
      <c r="MJ124" s="25">
        <f t="shared" si="316"/>
        <v>0</v>
      </c>
      <c r="MK124" s="25">
        <f t="shared" si="317"/>
        <v>0</v>
      </c>
      <c r="ML124" s="25">
        <f t="shared" si="417"/>
        <v>0</v>
      </c>
      <c r="MM124" s="25">
        <f t="shared" si="318"/>
        <v>0</v>
      </c>
      <c r="MN124" s="25">
        <f t="shared" si="319"/>
        <v>0</v>
      </c>
      <c r="MO124" s="25">
        <f t="shared" si="418"/>
        <v>0</v>
      </c>
      <c r="MP124" s="25">
        <f t="shared" si="320"/>
        <v>0</v>
      </c>
      <c r="MQ124" s="25">
        <f t="shared" si="321"/>
        <v>0</v>
      </c>
      <c r="MR124" s="25">
        <f t="shared" si="419"/>
        <v>0</v>
      </c>
      <c r="MS124" s="29">
        <v>1.4</v>
      </c>
      <c r="MT124" s="29">
        <v>0</v>
      </c>
      <c r="MU124" s="29">
        <v>1</v>
      </c>
      <c r="MV124" s="29">
        <v>1</v>
      </c>
      <c r="MW124" s="25">
        <f t="shared" si="322"/>
        <v>1.4</v>
      </c>
      <c r="MX124" s="25">
        <f t="shared" si="323"/>
        <v>1.67</v>
      </c>
      <c r="MY124" s="25">
        <f t="shared" si="324"/>
        <v>0</v>
      </c>
      <c r="MZ124" s="25">
        <f t="shared" si="325"/>
        <v>0</v>
      </c>
      <c r="NA124" s="25">
        <f t="shared" si="326"/>
        <v>1.4</v>
      </c>
      <c r="NB124" s="25">
        <f t="shared" si="327"/>
        <v>1.58</v>
      </c>
      <c r="NC124" s="25">
        <f t="shared" si="328"/>
        <v>0</v>
      </c>
      <c r="ND124" s="25">
        <f t="shared" si="329"/>
        <v>0</v>
      </c>
      <c r="NE124" s="25">
        <f t="shared" si="420"/>
        <v>1.4</v>
      </c>
      <c r="NF124" s="25">
        <f t="shared" si="420"/>
        <v>1.625</v>
      </c>
      <c r="NG124" s="25">
        <f t="shared" si="420"/>
        <v>0</v>
      </c>
      <c r="NH124" s="25">
        <f t="shared" si="420"/>
        <v>0</v>
      </c>
      <c r="NI124" s="25">
        <f t="shared" si="330"/>
        <v>60.94</v>
      </c>
      <c r="NJ124" s="25">
        <f t="shared" si="331"/>
        <v>0</v>
      </c>
      <c r="NK124" s="25">
        <f t="shared" si="332"/>
        <v>60.94</v>
      </c>
      <c r="NL124" s="25">
        <f t="shared" si="333"/>
        <v>37.630000000000003</v>
      </c>
      <c r="NM124" s="25">
        <f t="shared" si="334"/>
        <v>0</v>
      </c>
      <c r="NN124" s="25">
        <f t="shared" si="421"/>
        <v>37.630000000000003</v>
      </c>
      <c r="NO124" s="25">
        <f t="shared" si="335"/>
        <v>0</v>
      </c>
      <c r="NP124" s="25">
        <f t="shared" si="336"/>
        <v>0</v>
      </c>
      <c r="NQ124" s="25">
        <f t="shared" si="422"/>
        <v>0</v>
      </c>
      <c r="NR124" s="25">
        <f t="shared" si="337"/>
        <v>0</v>
      </c>
      <c r="NS124" s="25">
        <f t="shared" si="338"/>
        <v>0</v>
      </c>
      <c r="NT124" s="25">
        <f t="shared" si="423"/>
        <v>0</v>
      </c>
      <c r="NU124" s="25">
        <f t="shared" si="339"/>
        <v>0</v>
      </c>
      <c r="NV124" s="25">
        <f t="shared" si="340"/>
        <v>0</v>
      </c>
      <c r="NW124" s="25">
        <f t="shared" si="424"/>
        <v>0</v>
      </c>
      <c r="NX124" s="25">
        <f t="shared" si="425"/>
        <v>37.630000000000003</v>
      </c>
      <c r="NY124" s="25">
        <f t="shared" si="425"/>
        <v>0</v>
      </c>
      <c r="NZ124" s="25">
        <f t="shared" si="426"/>
        <v>37.630000000000003</v>
      </c>
      <c r="OA124" s="25">
        <f t="shared" si="427"/>
        <v>23.31</v>
      </c>
      <c r="OB124" s="25">
        <f t="shared" si="427"/>
        <v>0</v>
      </c>
      <c r="OC124" s="25">
        <f t="shared" si="428"/>
        <v>23.31</v>
      </c>
      <c r="OD124" s="25">
        <f t="shared" si="429"/>
        <v>37.630000000000003</v>
      </c>
      <c r="OE124" s="25">
        <f t="shared" si="429"/>
        <v>0</v>
      </c>
      <c r="OF124" s="25">
        <f t="shared" si="429"/>
        <v>37.630000000000003</v>
      </c>
      <c r="OG124" s="25">
        <f t="shared" si="341"/>
        <v>0</v>
      </c>
      <c r="OH124" s="25">
        <f t="shared" si="342"/>
        <v>0</v>
      </c>
      <c r="OI124" s="25">
        <f t="shared" si="343"/>
        <v>0</v>
      </c>
      <c r="OJ124" s="25">
        <f t="shared" si="344"/>
        <v>0</v>
      </c>
      <c r="OK124" s="25">
        <f t="shared" si="345"/>
        <v>0</v>
      </c>
      <c r="OL124" s="25">
        <f t="shared" si="346"/>
        <v>0</v>
      </c>
      <c r="OM124" s="25">
        <f t="shared" si="430"/>
        <v>0</v>
      </c>
      <c r="ON124" s="25">
        <f t="shared" si="430"/>
        <v>0</v>
      </c>
      <c r="OO124" s="25">
        <f t="shared" si="430"/>
        <v>0</v>
      </c>
      <c r="OP124" s="25">
        <f t="shared" si="347"/>
        <v>0</v>
      </c>
      <c r="OQ124" s="25">
        <f t="shared" si="348"/>
        <v>0</v>
      </c>
      <c r="OR124" s="25">
        <f t="shared" si="431"/>
        <v>0</v>
      </c>
      <c r="OS124" s="19">
        <v>538327.09</v>
      </c>
      <c r="OT124" s="19">
        <v>2370663.33</v>
      </c>
    </row>
    <row r="125" spans="1:410" ht="33" customHeight="1" x14ac:dyDescent="0.25">
      <c r="A125" s="18"/>
      <c r="B125" s="18" t="s">
        <v>850</v>
      </c>
      <c r="C125" s="18">
        <v>681.57</v>
      </c>
      <c r="D125" s="16" t="e">
        <f>_xlfn.IFNA(INDEX(#REF!,MATCH(E125,#REF!,0)),0)</f>
        <v>#REF!</v>
      </c>
      <c r="E125" s="18" t="s">
        <v>910</v>
      </c>
      <c r="F125" s="16" t="s">
        <v>765</v>
      </c>
      <c r="G125" s="16" t="s">
        <v>766</v>
      </c>
      <c r="H125" s="16" t="s">
        <v>767</v>
      </c>
      <c r="I125" s="16" t="s">
        <v>768</v>
      </c>
      <c r="J125" s="16" t="s">
        <v>769</v>
      </c>
      <c r="K125" s="16" t="s">
        <v>770</v>
      </c>
      <c r="L125" s="16" t="s">
        <v>771</v>
      </c>
      <c r="M125" s="18">
        <v>1.64</v>
      </c>
      <c r="N125" s="18">
        <v>1.94</v>
      </c>
      <c r="O125" s="18">
        <v>2.04</v>
      </c>
      <c r="P125" s="18">
        <v>2.34</v>
      </c>
      <c r="Q125" s="18">
        <v>0.1</v>
      </c>
      <c r="R125" s="18">
        <v>1.8399999999999999</v>
      </c>
      <c r="S125" s="18">
        <v>2.14</v>
      </c>
      <c r="T125" s="18">
        <v>0.2</v>
      </c>
      <c r="U125" s="18">
        <v>0</v>
      </c>
      <c r="V125" s="18">
        <v>0</v>
      </c>
      <c r="W125" s="18">
        <v>0</v>
      </c>
      <c r="X125" s="18">
        <v>1.64</v>
      </c>
      <c r="Y125" s="18">
        <v>1.9</v>
      </c>
      <c r="Z125" s="20">
        <f t="shared" si="349"/>
        <v>1.7</v>
      </c>
      <c r="AA125" s="18">
        <v>0.22</v>
      </c>
      <c r="AB125" s="18">
        <v>0</v>
      </c>
      <c r="AC125" s="18">
        <v>0</v>
      </c>
      <c r="AD125" s="18">
        <v>0</v>
      </c>
      <c r="AE125" s="18">
        <v>0</v>
      </c>
      <c r="AF125" s="18">
        <v>0</v>
      </c>
      <c r="AG125" s="18">
        <v>1.2</v>
      </c>
      <c r="AH125" s="18">
        <v>1.5</v>
      </c>
      <c r="AI125" s="20">
        <f t="shared" si="350"/>
        <v>1.8499999999999999</v>
      </c>
      <c r="AJ125" s="18">
        <v>0</v>
      </c>
      <c r="AK125" s="18">
        <v>0</v>
      </c>
      <c r="AL125" s="20">
        <f t="shared" si="351"/>
        <v>0</v>
      </c>
      <c r="AM125" s="18">
        <v>1.64</v>
      </c>
      <c r="AN125" s="18">
        <v>1.5</v>
      </c>
      <c r="AO125" s="18">
        <v>0.15</v>
      </c>
      <c r="AP125" s="18">
        <v>0.22</v>
      </c>
      <c r="AQ125" s="18">
        <v>1.64</v>
      </c>
      <c r="AR125" s="18">
        <v>1.72</v>
      </c>
      <c r="AS125" s="18">
        <v>0.12</v>
      </c>
      <c r="AT125" s="18">
        <v>0.11</v>
      </c>
      <c r="AU125" s="18">
        <v>0</v>
      </c>
      <c r="AV125" s="18">
        <v>1</v>
      </c>
      <c r="AW125" s="18">
        <v>0</v>
      </c>
      <c r="AX125" s="18">
        <v>0</v>
      </c>
      <c r="AY125" s="18">
        <v>0</v>
      </c>
      <c r="AZ125" s="18">
        <v>0</v>
      </c>
      <c r="BA125" s="18">
        <v>0</v>
      </c>
      <c r="BB125" s="18">
        <v>0</v>
      </c>
      <c r="BC125" s="18">
        <v>0</v>
      </c>
      <c r="BD125" s="18">
        <v>0</v>
      </c>
      <c r="BE125" s="18">
        <v>2</v>
      </c>
      <c r="BF125" s="18">
        <v>0</v>
      </c>
      <c r="BG125" s="18">
        <v>0</v>
      </c>
      <c r="BH125" s="18">
        <v>0</v>
      </c>
      <c r="BI125" s="18">
        <v>0</v>
      </c>
      <c r="BJ125" s="18">
        <v>0</v>
      </c>
      <c r="BK125" s="18">
        <v>0</v>
      </c>
      <c r="BL125" s="18">
        <v>0</v>
      </c>
      <c r="BM125" s="18">
        <v>0</v>
      </c>
      <c r="BN125" s="18">
        <v>0</v>
      </c>
      <c r="BO125" s="18">
        <v>0</v>
      </c>
      <c r="BP125" s="18">
        <v>0</v>
      </c>
      <c r="BQ125" s="18">
        <v>0</v>
      </c>
      <c r="BR125" s="18">
        <v>0</v>
      </c>
      <c r="BS125" s="18">
        <v>0</v>
      </c>
      <c r="BT125" s="18">
        <v>0</v>
      </c>
      <c r="BU125" s="18">
        <v>0</v>
      </c>
      <c r="BV125" s="18">
        <v>0</v>
      </c>
      <c r="BW125" s="18">
        <v>0</v>
      </c>
      <c r="BX125" s="18">
        <v>0</v>
      </c>
      <c r="BY125" s="18">
        <v>0</v>
      </c>
      <c r="BZ125" s="18">
        <v>0</v>
      </c>
      <c r="CA125" s="16" t="e">
        <f>_xlfn.IFNA(IF(RIGHT(D125,2)="=G",0,INDEX(#REF!,MATCH(E125,#REF!,0))),0)</f>
        <v>#REF!</v>
      </c>
      <c r="CB125" s="16" t="s">
        <v>776</v>
      </c>
      <c r="CC125" s="18">
        <v>0</v>
      </c>
      <c r="CD125" s="18">
        <v>0</v>
      </c>
      <c r="CE125" s="18">
        <v>1.4</v>
      </c>
      <c r="CF125" s="18">
        <v>0.85</v>
      </c>
      <c r="CG125" s="18">
        <v>0.12</v>
      </c>
      <c r="CH125" s="18">
        <v>2</v>
      </c>
      <c r="CI125" s="16" t="s">
        <v>98</v>
      </c>
      <c r="CJ125" s="18">
        <v>0</v>
      </c>
      <c r="CK125" s="20">
        <f t="shared" si="217"/>
        <v>1.43</v>
      </c>
      <c r="CL125" s="20">
        <f t="shared" si="352"/>
        <v>1.43</v>
      </c>
      <c r="CM125" s="18">
        <v>20.18</v>
      </c>
      <c r="CN125" s="18">
        <v>24.05</v>
      </c>
      <c r="CO125" s="18">
        <v>23.211000000000002</v>
      </c>
      <c r="CP125" s="22">
        <f t="shared" si="218"/>
        <v>23.21</v>
      </c>
      <c r="CQ125" s="22">
        <f t="shared" si="219"/>
        <v>21.78</v>
      </c>
      <c r="CR125" s="22">
        <f t="shared" si="353"/>
        <v>1.43</v>
      </c>
      <c r="CS125" s="22">
        <f t="shared" si="220"/>
        <v>21.88</v>
      </c>
      <c r="CT125" s="22">
        <f t="shared" si="221"/>
        <v>22.08</v>
      </c>
      <c r="CU125" s="18">
        <v>22.08</v>
      </c>
      <c r="CV125" s="22">
        <f t="shared" si="354"/>
        <v>1.7</v>
      </c>
      <c r="CW125" s="22">
        <f t="shared" si="222"/>
        <v>0</v>
      </c>
      <c r="CX125" s="22">
        <f t="shared" si="223"/>
        <v>0</v>
      </c>
      <c r="CY125" s="22">
        <f t="shared" si="224"/>
        <v>23.78</v>
      </c>
      <c r="CZ125" s="22">
        <f t="shared" si="225"/>
        <v>23.93</v>
      </c>
      <c r="DA125" s="18">
        <v>24.05</v>
      </c>
      <c r="DB125" s="20">
        <f t="shared" si="355"/>
        <v>2.27</v>
      </c>
      <c r="DC125" s="20">
        <f t="shared" si="356"/>
        <v>0.84</v>
      </c>
      <c r="DD125" s="20">
        <f t="shared" si="357"/>
        <v>1.4300000000000002</v>
      </c>
      <c r="DE125" s="20">
        <f t="shared" si="226"/>
        <v>0.1</v>
      </c>
      <c r="DF125" s="20">
        <f t="shared" si="227"/>
        <v>0.2</v>
      </c>
      <c r="DG125" s="20">
        <f t="shared" si="228"/>
        <v>1.1299999999999999</v>
      </c>
      <c r="DH125" s="20">
        <f t="shared" si="229"/>
        <v>0</v>
      </c>
      <c r="DI125" s="20">
        <f t="shared" si="230"/>
        <v>0</v>
      </c>
      <c r="DJ125" s="20">
        <f t="shared" si="231"/>
        <v>0</v>
      </c>
      <c r="DK125" s="20">
        <f t="shared" si="358"/>
        <v>1.43</v>
      </c>
      <c r="DL125" s="20">
        <f t="shared" si="359"/>
        <v>0</v>
      </c>
      <c r="DM125" s="20">
        <f t="shared" si="360"/>
        <v>0</v>
      </c>
      <c r="DN125" s="20">
        <f t="shared" si="361"/>
        <v>0</v>
      </c>
      <c r="DO125" s="18">
        <v>2.54</v>
      </c>
      <c r="DP125" s="18">
        <v>0</v>
      </c>
      <c r="DQ125" s="18">
        <v>1</v>
      </c>
      <c r="DR125" s="18">
        <v>1</v>
      </c>
      <c r="DS125" s="25">
        <f t="shared" si="362"/>
        <v>2.54</v>
      </c>
      <c r="DT125" s="25">
        <f t="shared" si="363"/>
        <v>0</v>
      </c>
      <c r="DU125" s="25">
        <f t="shared" si="364"/>
        <v>3.63</v>
      </c>
      <c r="DV125" s="25">
        <f t="shared" si="365"/>
        <v>0</v>
      </c>
      <c r="DW125" s="25">
        <f t="shared" si="366"/>
        <v>3.63</v>
      </c>
      <c r="DX125" s="25">
        <f t="shared" si="367"/>
        <v>7.41</v>
      </c>
      <c r="DY125" s="25">
        <f t="shared" si="368"/>
        <v>0</v>
      </c>
      <c r="DZ125" s="25">
        <f t="shared" si="369"/>
        <v>7.41</v>
      </c>
      <c r="EA125" s="25">
        <f t="shared" si="370"/>
        <v>4.8600000000000003</v>
      </c>
      <c r="EB125" s="25">
        <f t="shared" si="371"/>
        <v>0</v>
      </c>
      <c r="EC125" s="25">
        <f t="shared" si="372"/>
        <v>4.8600000000000003</v>
      </c>
      <c r="ED125" s="25">
        <f t="shared" si="373"/>
        <v>2.5499999999999998</v>
      </c>
      <c r="EE125" s="25">
        <f t="shared" si="373"/>
        <v>0</v>
      </c>
      <c r="EF125" s="25">
        <f t="shared" si="374"/>
        <v>2.5499999999999998</v>
      </c>
      <c r="EG125" s="25">
        <f t="shared" si="375"/>
        <v>4.8600000000000003</v>
      </c>
      <c r="EH125" s="25">
        <f t="shared" si="375"/>
        <v>0</v>
      </c>
      <c r="EI125" s="25">
        <f t="shared" si="376"/>
        <v>4.8600000000000003</v>
      </c>
      <c r="EJ125" s="18">
        <v>681.57</v>
      </c>
      <c r="EK125" s="18">
        <v>642.87</v>
      </c>
      <c r="EL125" s="18" t="s">
        <v>910</v>
      </c>
      <c r="EM125" s="18" t="s">
        <v>911</v>
      </c>
      <c r="EN125" s="16" t="s">
        <v>774</v>
      </c>
      <c r="EO125" s="16" t="s">
        <v>132</v>
      </c>
      <c r="EP125" s="16" t="e">
        <f>IF(OR(EN125="Cống tròn",EN125="Cống hộp",EN125="Ống nhựa"),INDEX(#REF!,MATCH(E125,#REF!,0)),IF(OR(EN125="Rãnh xây",EN125="Rãnh bê tông"),INDEX(#REF!,MATCH(E125,#REF!,0)),0))</f>
        <v>#REF!</v>
      </c>
      <c r="EQ125" s="18">
        <v>37.500000000000043</v>
      </c>
      <c r="ER125" s="18">
        <v>1</v>
      </c>
      <c r="ES125" s="25">
        <f t="shared" si="377"/>
        <v>37</v>
      </c>
      <c r="ET125" s="1" t="e">
        <f>_xlfn.IFNA(IF(EN125="Cống tròn",INDEX(#REF!,MATCH(E125,#REF!,0)),IF(EN125="Cống hộp",INDEX(#REF!,MATCH(E125,#REF!,0)),EU125&amp;" ,"&amp;EV125)),0)</f>
        <v>#REF!</v>
      </c>
      <c r="EU125" s="16" t="s">
        <v>769</v>
      </c>
      <c r="EV125" s="16" t="s">
        <v>775</v>
      </c>
      <c r="EW125" s="16" t="e">
        <f>_xlfn.IFNA(INDEX(#REF!,MATCH(E125,#REF!,0)),0)</f>
        <v>#REF!</v>
      </c>
      <c r="EX125" s="16"/>
      <c r="EY125" s="18">
        <v>0</v>
      </c>
      <c r="EZ125" s="18">
        <v>0</v>
      </c>
      <c r="FA125" s="18">
        <v>0</v>
      </c>
      <c r="FB125" s="19">
        <v>0</v>
      </c>
      <c r="FC125" s="19">
        <v>0</v>
      </c>
      <c r="FD125" s="25">
        <f t="shared" si="232"/>
        <v>0</v>
      </c>
      <c r="FE125" s="25">
        <f t="shared" si="378"/>
        <v>0</v>
      </c>
      <c r="FF125" s="18">
        <v>0.1</v>
      </c>
      <c r="FG125" s="18">
        <v>2</v>
      </c>
      <c r="FH125" s="18">
        <v>1</v>
      </c>
      <c r="FI125" s="25">
        <f t="shared" si="379"/>
        <v>1.2</v>
      </c>
      <c r="FJ125" s="18">
        <v>0</v>
      </c>
      <c r="FK125" s="18">
        <v>0</v>
      </c>
      <c r="FL125" s="18">
        <v>0.2</v>
      </c>
      <c r="FM125" s="18">
        <v>1.4</v>
      </c>
      <c r="FN125" s="18">
        <v>0</v>
      </c>
      <c r="FO125" s="25">
        <f t="shared" si="380"/>
        <v>1.4</v>
      </c>
      <c r="FP125" s="18">
        <v>1.4999999999999999E-2</v>
      </c>
      <c r="FQ125" s="18">
        <v>1</v>
      </c>
      <c r="FR125" s="25">
        <f t="shared" si="233"/>
        <v>36</v>
      </c>
      <c r="FS125" s="25">
        <f t="shared" si="234"/>
        <v>0.52500000000000002</v>
      </c>
      <c r="FT125" s="25">
        <f t="shared" si="235"/>
        <v>36.524999999999999</v>
      </c>
      <c r="FU125" s="25">
        <f t="shared" si="236"/>
        <v>-0.97500000000004405</v>
      </c>
      <c r="FV125" s="25" t="str">
        <f t="shared" si="381"/>
        <v>Thêm 01</v>
      </c>
      <c r="FW125" s="25">
        <f t="shared" si="382"/>
        <v>0.04</v>
      </c>
      <c r="FX125" s="16"/>
      <c r="FY125" s="16"/>
      <c r="FZ125" s="16"/>
      <c r="GA125" s="16"/>
      <c r="GB125" s="19">
        <v>0</v>
      </c>
      <c r="GC125" s="19">
        <v>0</v>
      </c>
      <c r="GD125" s="19">
        <v>0</v>
      </c>
      <c r="GE125" s="19">
        <v>0</v>
      </c>
      <c r="GF125" s="19">
        <v>0</v>
      </c>
      <c r="GG125" s="19">
        <v>0</v>
      </c>
      <c r="GH125" s="19">
        <v>0</v>
      </c>
      <c r="GI125" s="19">
        <v>0</v>
      </c>
      <c r="GJ125" s="19">
        <v>0</v>
      </c>
      <c r="GK125" s="19">
        <v>0</v>
      </c>
      <c r="GL125" s="25">
        <f t="shared" si="237"/>
        <v>0</v>
      </c>
      <c r="GM125" s="25">
        <f t="shared" si="383"/>
        <v>0</v>
      </c>
      <c r="GN125" s="19">
        <v>0</v>
      </c>
      <c r="GO125" s="19">
        <v>0</v>
      </c>
      <c r="GP125" s="19">
        <v>0</v>
      </c>
      <c r="GQ125" s="19">
        <v>0</v>
      </c>
      <c r="GR125" s="1" t="e">
        <f>_xlfn.IFNA(INDEX(#REF!,MATCH(E125,#REF!,0)),0)</f>
        <v>#REF!</v>
      </c>
      <c r="GS125" s="16"/>
      <c r="GT125" s="18">
        <v>0</v>
      </c>
      <c r="GU125" s="18">
        <v>0</v>
      </c>
      <c r="GV125" s="18">
        <v>0</v>
      </c>
      <c r="GW125" s="18">
        <v>0</v>
      </c>
      <c r="GX125" s="25">
        <f t="shared" si="238"/>
        <v>0</v>
      </c>
      <c r="GY125" s="25">
        <f t="shared" si="239"/>
        <v>0</v>
      </c>
      <c r="GZ125" s="25">
        <f t="shared" si="384"/>
        <v>0</v>
      </c>
      <c r="HA125" s="1" t="e" cm="1">
        <f t="array" ref="HA125">INDEX(#REF!,MATCH(EJ125&amp;EK125&amp;HD125&amp;HE125&amp;HF125,#REF!&amp;#REF!&amp;#REF!&amp;#REF!&amp;#REF!,0))</f>
        <v>#REF!</v>
      </c>
      <c r="HB125" s="16"/>
      <c r="HC125" s="25">
        <f t="shared" si="385"/>
        <v>0</v>
      </c>
      <c r="HD125" s="18">
        <v>0</v>
      </c>
      <c r="HE125" s="18">
        <v>0</v>
      </c>
      <c r="HF125" s="18">
        <v>0</v>
      </c>
      <c r="HG125" s="1" t="e" cm="1">
        <f t="array" ref="HG125">INDEX(#REF!,MATCH(EJ125&amp;EK125&amp;HJ125&amp;HK125&amp;HL125,#REF!&amp;#REF!&amp;#REF!&amp;#REF!&amp;#REF!,0))</f>
        <v>#REF!</v>
      </c>
      <c r="HH125" s="16"/>
      <c r="HI125" s="25">
        <f t="shared" si="386"/>
        <v>0</v>
      </c>
      <c r="HJ125" s="25">
        <f t="shared" si="387"/>
        <v>0</v>
      </c>
      <c r="HK125" s="19">
        <v>0</v>
      </c>
      <c r="HL125" s="19">
        <v>0</v>
      </c>
      <c r="HM125" s="18">
        <v>0.01</v>
      </c>
      <c r="HN125" s="18">
        <v>1</v>
      </c>
      <c r="HO125" s="25">
        <f t="shared" si="388"/>
        <v>0</v>
      </c>
      <c r="HP125" s="25">
        <f t="shared" si="389"/>
        <v>0</v>
      </c>
      <c r="HQ125" s="25">
        <f t="shared" si="390"/>
        <v>0</v>
      </c>
      <c r="HR125" s="25">
        <f t="shared" si="391"/>
        <v>0</v>
      </c>
      <c r="HS125" s="25">
        <f t="shared" si="392"/>
        <v>0</v>
      </c>
      <c r="HT125" s="19">
        <v>0</v>
      </c>
      <c r="HU125" s="19">
        <v>0</v>
      </c>
      <c r="HV125" s="19">
        <v>0</v>
      </c>
      <c r="HW125" s="25">
        <f t="shared" si="393"/>
        <v>0</v>
      </c>
      <c r="HX125" s="19">
        <v>0</v>
      </c>
      <c r="HY125" s="19">
        <v>0</v>
      </c>
      <c r="HZ125" s="18">
        <v>23.21</v>
      </c>
      <c r="IA125" s="20">
        <f>ROUND(IF(EN125="Cống tròn",IF(EN125="Cống tròn",IF(EU125="Không có móng",IQ125-FF125,IF(EU125="Đế",IP125-FN125,IF(OR(EU125="Móng bê tông",EU125="Móng bê tông kết hợp đế"),II125-FJ125,0))),0),IF(EN125="Cống hộp",IF(AND(EN125="Cống hộp",EU125="Không có móng"),IQ125-GF125,IF(AND(EN125="Cống hộp",EU125="Móng bê tông"),IJ125-GB125,0)),IF(OR(EN125="Rãnh xây",EN125="Rãnh bê tông"),IF(OR(EN125="Rãnh xây",EN125="Rãnh bê tông"),IK125-GB125,0),IF(EN125="Ống nhựa",IF(AND(EN125="Ống nhựa",EU125="Không đắp cát"),IQ125-HT125,IF(AND(EN125="Ống nhựa",EU125="Đắp cát"),IH125-HX125,0)),IF(EN125="Rãnh thang",IF(EN125="Rãnh thang",IF(EU125="Móng bê tông",#REF!-#REF!,IQ125),0),0))))),2)</f>
        <v>22.08</v>
      </c>
      <c r="IB125" s="20">
        <f t="shared" si="394"/>
        <v>1.1300000000000026</v>
      </c>
      <c r="IC125" s="20">
        <f t="shared" si="240"/>
        <v>22.08</v>
      </c>
      <c r="ID125" s="20">
        <f t="shared" si="241"/>
        <v>0</v>
      </c>
      <c r="IE125" s="20">
        <f t="shared" si="242"/>
        <v>0</v>
      </c>
      <c r="IF125" s="20">
        <f t="shared" si="243"/>
        <v>0</v>
      </c>
      <c r="IG125" s="20">
        <f>IF(EN125="Rãnh thang",IF(AND(EN125="Rãnh thang",EU125="Móng bê tông"),IQ125-#REF!,0),IF(EN125="Ống nhựa",IF(AND(EN125="Ống nhựa",EU125="Đắp cát"),IQ125-HT125,0),IF(EN125="Cống tròn",IF(EN125="Cống tròn",IF(OR(EU125="Móng bê tông",EU125="Móng bê tông kết hợp đế"),IM125-FL125,0),0),IF(EN125="Cống hộp",IF(AND(EN125="Cống hộp",EU125="Móng bê tông"),IN125-GD125,0),IF(OR(EN125="Rãnh xây",EN125="Rãnh bê tông"),IF(AND(EN125="Rãnh xây",EU125="Móng bê tông"),IO125-GD125,IF(AND(EN125="Rãnh bê tông",EU125="Móng bê tông"),IO125-GD125,0)),0)))))</f>
        <v>22.08</v>
      </c>
      <c r="IH125" s="20">
        <f t="shared" si="244"/>
        <v>0</v>
      </c>
      <c r="II125" s="20">
        <f t="shared" si="245"/>
        <v>22.08</v>
      </c>
      <c r="IJ125" s="20">
        <f t="shared" si="246"/>
        <v>0</v>
      </c>
      <c r="IK125" s="20">
        <f t="shared" si="247"/>
        <v>0</v>
      </c>
      <c r="IL125" s="20">
        <f t="shared" si="248"/>
        <v>22.279999999999998</v>
      </c>
      <c r="IM125" s="20">
        <f t="shared" si="249"/>
        <v>22.279999999999998</v>
      </c>
      <c r="IN125" s="20">
        <f t="shared" si="250"/>
        <v>0</v>
      </c>
      <c r="IO125" s="20">
        <f t="shared" si="251"/>
        <v>0</v>
      </c>
      <c r="IP125" s="20">
        <f t="shared" si="252"/>
        <v>0</v>
      </c>
      <c r="IQ125" s="18">
        <v>22.38</v>
      </c>
      <c r="IR125" s="25">
        <f t="shared" si="395"/>
        <v>0</v>
      </c>
      <c r="IS125" s="25">
        <f t="shared" si="253"/>
        <v>0</v>
      </c>
      <c r="IT125" s="25">
        <f t="shared" si="254"/>
        <v>0</v>
      </c>
      <c r="IU125" s="25">
        <f>ROUND(IF(EN125="Cống tròn",IF(EN125="Cống tròn",IV125+FF125,0),IF(EN125="Cống hộp",IF(EN125="Cống hộp",IV125+GP125,0),IF(OR(EN125="Rãnh xây",EN125="Rãnh bê tông"),IF(OR(EN125="Rãnh xây",EN125="Rãnh bê tông"),IV125+GP125,0),IF(EN125="ống nhựa",IF(EN125="Ống nhựa",IV125+HT125,0),IF(EN125="Rãnh thang",IF(EN125="Rãnh thang",IQ125+#REF!,0),0))))),2)</f>
        <v>23.44</v>
      </c>
      <c r="IV125" s="18">
        <v>23.34</v>
      </c>
      <c r="IW125" s="25">
        <f t="shared" si="255"/>
        <v>23.44</v>
      </c>
      <c r="IX125" s="25">
        <f t="shared" si="256"/>
        <v>0</v>
      </c>
      <c r="IY125" s="25">
        <f t="shared" si="257"/>
        <v>0</v>
      </c>
      <c r="IZ125" s="25">
        <f t="shared" si="258"/>
        <v>0</v>
      </c>
      <c r="JA125" s="25">
        <f t="shared" si="259"/>
        <v>0</v>
      </c>
      <c r="JB125" s="18">
        <v>23.1</v>
      </c>
      <c r="JC125" s="20">
        <f>ROUND(IF(EN125="Cống tròn",IF(EN125="Cống tròn",IF(EU125="Không có móng",JS125-FF125,IF(EU125="Đế",JR125-FN125,IF(OR(EU125="Móng bê tông",EU125="Móng bê tông kết hợp đế"),JK125-FJ125,0))),0),IF(EN125="Cống hộp",IF(AND(EN125="Cống hộp",EU125="Không có móng"),JS125-GF125,IF(AND(EN125="Cống hộp",EU125="Móng bê tông"),JL125-GB125,0)),IF(OR(EN125="Rãnh xây",EN125="Rãnh bê tông"),IF(OR(EN125="Rãnh xây",EN125="Rãnh bê tông"),JM125-GB125,0),IF(EN125="Ống nhựa",IF(AND(EN125="Ống nhựa",EU125="Không đắp cát"),JS125-HT125,IF(AND(EN125="Ống nhựa",EU125="Đắp cát"),JJ125-HX125,0)),IF(EN125="Rãnh thang",IF(EN125="Rãnh thang",IF(EU125="Móng bê tông",#REF!-#REF!,JS125),0),0))))),2)</f>
        <v>22.04</v>
      </c>
      <c r="JD125" s="20">
        <f t="shared" si="396"/>
        <v>1.0600000000000023</v>
      </c>
      <c r="JE125" s="20">
        <f t="shared" si="260"/>
        <v>22.04</v>
      </c>
      <c r="JF125" s="20">
        <f t="shared" si="261"/>
        <v>0</v>
      </c>
      <c r="JG125" s="20">
        <f t="shared" si="262"/>
        <v>0</v>
      </c>
      <c r="JH125" s="20">
        <f t="shared" si="263"/>
        <v>0</v>
      </c>
      <c r="JI125" s="20">
        <f>IF(EN125="Rãnh thang",IF(AND(EN125="Rãnh thang",EU125="Móng bê tông"),JS125-#REF!,0),IF(EN125="Ống nhựa",IF(AND(EN125="Ống nhựa",EU125="Đắp cát"),JS125-HT125,0),IF(EN125="Cống tròn",IF(EN125="Cống tròn",IF(OR(EU125="Móng bê tông",EU125="Móng bê tông kết hợp đế"),JO125-FL125,0),0),IF(EN125="Cống hộp",IF(AND(EN125="Cống hộp",EU125="Móng bê tông"),JP125-GD125,0),IF(OR(EN125="Rãnh xây",EN125="Rãnh bê tông"),IF(AND(EN125="Rãnh xây",EU125="Móng bê tông"),JQ125-GD125,IF(AND(EN125="Rãnh bê tông",EU125="Móng bê tông"),JQ125-GD125,0)),0)))))</f>
        <v>22.04</v>
      </c>
      <c r="JJ125" s="20">
        <f t="shared" si="264"/>
        <v>0</v>
      </c>
      <c r="JK125" s="20">
        <f t="shared" si="265"/>
        <v>22.04</v>
      </c>
      <c r="JL125" s="20">
        <f t="shared" si="266"/>
        <v>0</v>
      </c>
      <c r="JM125" s="20">
        <f t="shared" si="267"/>
        <v>0</v>
      </c>
      <c r="JN125" s="20">
        <f t="shared" si="268"/>
        <v>22.24</v>
      </c>
      <c r="JO125" s="20">
        <f t="shared" si="269"/>
        <v>22.24</v>
      </c>
      <c r="JP125" s="20">
        <f t="shared" si="270"/>
        <v>0</v>
      </c>
      <c r="JQ125" s="20">
        <f t="shared" si="271"/>
        <v>0</v>
      </c>
      <c r="JR125" s="20">
        <f t="shared" si="272"/>
        <v>0</v>
      </c>
      <c r="JS125" s="26">
        <v>22.34</v>
      </c>
      <c r="JT125" s="25">
        <f t="shared" si="397"/>
        <v>0</v>
      </c>
      <c r="JU125" s="25">
        <f t="shared" si="273"/>
        <v>0</v>
      </c>
      <c r="JV125" s="25">
        <f t="shared" si="274"/>
        <v>0</v>
      </c>
      <c r="JW125" s="25">
        <f>ROUND(IF(EN125="Cống tròn",IF(EN125="Cống tròn",JX125+FF125,0),IF(EN125="Cống hộp",IF(EN125="Cống hộp",JX125+GP125,0),IF(OR(EN125="Rãnh xây",EN125="Rãnh bê tông"),IF(OR(EN125="Rãnh xây",EN125="Rãnh bê tông"),JX125+GP125,0),IF(EN125="ống nhựa",IF(EN125="Ống nhựa",JX125+HT125,0),IF(EN125="Rãnh thang",IF(EN125="Rãnh thang",JS125+#REF!,0),0))))),2)</f>
        <v>23.44</v>
      </c>
      <c r="JX125" s="27">
        <v>23.34</v>
      </c>
      <c r="JY125" s="25">
        <f t="shared" si="275"/>
        <v>23.44</v>
      </c>
      <c r="JZ125" s="25">
        <f t="shared" si="276"/>
        <v>0</v>
      </c>
      <c r="KA125" s="25">
        <f t="shared" si="277"/>
        <v>0</v>
      </c>
      <c r="KB125" s="25">
        <f t="shared" si="278"/>
        <v>0</v>
      </c>
      <c r="KC125" s="25">
        <f t="shared" si="279"/>
        <v>0</v>
      </c>
      <c r="KD125" s="28" t="s">
        <v>98</v>
      </c>
      <c r="KE125" s="27">
        <v>0</v>
      </c>
      <c r="KF125" s="25">
        <f t="shared" si="280"/>
        <v>1.1300000000000026</v>
      </c>
      <c r="KG125" s="25">
        <f t="shared" si="398"/>
        <v>1.1300000000000026</v>
      </c>
      <c r="KH125" s="27">
        <v>0</v>
      </c>
      <c r="KI125" s="25">
        <f t="shared" si="281"/>
        <v>1.0600000000000023</v>
      </c>
      <c r="KJ125" s="25">
        <f t="shared" si="399"/>
        <v>1.0600000000000023</v>
      </c>
      <c r="KK125" s="25">
        <f t="shared" si="282"/>
        <v>0</v>
      </c>
      <c r="KL125" s="25">
        <f t="shared" si="283"/>
        <v>0</v>
      </c>
      <c r="KM125" s="25">
        <f t="shared" si="400"/>
        <v>0</v>
      </c>
      <c r="KN125" s="25">
        <f t="shared" si="284"/>
        <v>0</v>
      </c>
      <c r="KO125" s="25">
        <f t="shared" si="285"/>
        <v>0</v>
      </c>
      <c r="KP125" s="25">
        <f t="shared" si="401"/>
        <v>0</v>
      </c>
      <c r="KQ125" s="25">
        <f t="shared" si="286"/>
        <v>0.2</v>
      </c>
      <c r="KR125" s="25">
        <f t="shared" si="287"/>
        <v>0.2</v>
      </c>
      <c r="KS125" s="25">
        <f t="shared" si="402"/>
        <v>0.2</v>
      </c>
      <c r="KT125" s="25">
        <f t="shared" si="288"/>
        <v>0</v>
      </c>
      <c r="KU125" s="25">
        <f t="shared" si="289"/>
        <v>0</v>
      </c>
      <c r="KV125" s="25">
        <f t="shared" si="403"/>
        <v>0</v>
      </c>
      <c r="KW125" s="25">
        <f t="shared" si="290"/>
        <v>0</v>
      </c>
      <c r="KX125" s="25">
        <f t="shared" si="291"/>
        <v>0</v>
      </c>
      <c r="KY125" s="25">
        <f t="shared" si="404"/>
        <v>0</v>
      </c>
      <c r="KZ125" s="25">
        <f t="shared" si="292"/>
        <v>0</v>
      </c>
      <c r="LA125" s="25">
        <f t="shared" si="293"/>
        <v>0</v>
      </c>
      <c r="LB125" s="25">
        <f t="shared" si="405"/>
        <v>0</v>
      </c>
      <c r="LC125" s="25">
        <f t="shared" si="294"/>
        <v>0.9300000000000026</v>
      </c>
      <c r="LD125" s="25">
        <f t="shared" si="295"/>
        <v>0.86000000000000232</v>
      </c>
      <c r="LE125" s="25">
        <f t="shared" si="406"/>
        <v>0.89500000000000246</v>
      </c>
      <c r="LF125" s="25">
        <f t="shared" si="296"/>
        <v>0</v>
      </c>
      <c r="LG125" s="25">
        <f t="shared" si="297"/>
        <v>0</v>
      </c>
      <c r="LH125" s="25">
        <f t="shared" si="407"/>
        <v>0</v>
      </c>
      <c r="LI125" s="25">
        <f t="shared" si="298"/>
        <v>0</v>
      </c>
      <c r="LJ125" s="25">
        <f t="shared" si="299"/>
        <v>0</v>
      </c>
      <c r="LK125" s="25">
        <f t="shared" si="408"/>
        <v>0</v>
      </c>
      <c r="LL125" s="25">
        <f t="shared" si="300"/>
        <v>0</v>
      </c>
      <c r="LM125" s="25">
        <f t="shared" si="301"/>
        <v>0</v>
      </c>
      <c r="LN125" s="25">
        <f t="shared" si="409"/>
        <v>0</v>
      </c>
      <c r="LO125" s="25">
        <f t="shared" si="302"/>
        <v>0</v>
      </c>
      <c r="LP125" s="25">
        <f t="shared" si="303"/>
        <v>0</v>
      </c>
      <c r="LQ125" s="25">
        <f t="shared" si="410"/>
        <v>0</v>
      </c>
      <c r="LR125" s="25">
        <f t="shared" si="304"/>
        <v>0</v>
      </c>
      <c r="LS125" s="25">
        <f t="shared" si="305"/>
        <v>0</v>
      </c>
      <c r="LT125" s="25">
        <f t="shared" si="411"/>
        <v>0</v>
      </c>
      <c r="LU125" s="25">
        <f t="shared" si="306"/>
        <v>0</v>
      </c>
      <c r="LV125" s="25">
        <f t="shared" si="307"/>
        <v>0</v>
      </c>
      <c r="LW125" s="25">
        <f t="shared" si="412"/>
        <v>0</v>
      </c>
      <c r="LX125" s="25">
        <f t="shared" si="308"/>
        <v>0</v>
      </c>
      <c r="LY125" s="25">
        <f t="shared" si="309"/>
        <v>0</v>
      </c>
      <c r="LZ125" s="25">
        <f t="shared" si="413"/>
        <v>0</v>
      </c>
      <c r="MA125" s="25">
        <f t="shared" si="310"/>
        <v>0</v>
      </c>
      <c r="MB125" s="25">
        <f t="shared" si="311"/>
        <v>0</v>
      </c>
      <c r="MC125" s="25">
        <f t="shared" si="414"/>
        <v>0</v>
      </c>
      <c r="MD125" s="25">
        <f t="shared" si="312"/>
        <v>0</v>
      </c>
      <c r="ME125" s="25">
        <f t="shared" si="313"/>
        <v>0</v>
      </c>
      <c r="MF125" s="25">
        <f t="shared" si="415"/>
        <v>0</v>
      </c>
      <c r="MG125" s="25">
        <f t="shared" si="314"/>
        <v>0</v>
      </c>
      <c r="MH125" s="25">
        <f t="shared" si="315"/>
        <v>0</v>
      </c>
      <c r="MI125" s="25">
        <f t="shared" si="416"/>
        <v>0</v>
      </c>
      <c r="MJ125" s="25">
        <f t="shared" si="316"/>
        <v>0</v>
      </c>
      <c r="MK125" s="25">
        <f t="shared" si="317"/>
        <v>0</v>
      </c>
      <c r="ML125" s="25">
        <f t="shared" si="417"/>
        <v>0</v>
      </c>
      <c r="MM125" s="25">
        <f t="shared" si="318"/>
        <v>0</v>
      </c>
      <c r="MN125" s="25">
        <f t="shared" si="319"/>
        <v>0</v>
      </c>
      <c r="MO125" s="25">
        <f t="shared" si="418"/>
        <v>0</v>
      </c>
      <c r="MP125" s="25">
        <f t="shared" si="320"/>
        <v>0</v>
      </c>
      <c r="MQ125" s="25">
        <f t="shared" si="321"/>
        <v>0</v>
      </c>
      <c r="MR125" s="25">
        <f t="shared" si="419"/>
        <v>0</v>
      </c>
      <c r="MS125" s="29">
        <v>1.4</v>
      </c>
      <c r="MT125" s="29">
        <v>0</v>
      </c>
      <c r="MU125" s="29">
        <v>1</v>
      </c>
      <c r="MV125" s="29">
        <v>1</v>
      </c>
      <c r="MW125" s="25">
        <f t="shared" si="322"/>
        <v>1.4</v>
      </c>
      <c r="MX125" s="25">
        <f t="shared" si="323"/>
        <v>1.58</v>
      </c>
      <c r="MY125" s="25">
        <f t="shared" si="324"/>
        <v>0</v>
      </c>
      <c r="MZ125" s="25">
        <f t="shared" si="325"/>
        <v>0</v>
      </c>
      <c r="NA125" s="25">
        <f t="shared" si="326"/>
        <v>1.4</v>
      </c>
      <c r="NB125" s="25">
        <f t="shared" si="327"/>
        <v>1.48</v>
      </c>
      <c r="NC125" s="25">
        <f t="shared" si="328"/>
        <v>0</v>
      </c>
      <c r="ND125" s="25">
        <f t="shared" si="329"/>
        <v>0</v>
      </c>
      <c r="NE125" s="25">
        <f t="shared" si="420"/>
        <v>1.4</v>
      </c>
      <c r="NF125" s="25">
        <f t="shared" si="420"/>
        <v>1.53</v>
      </c>
      <c r="NG125" s="25">
        <f t="shared" si="420"/>
        <v>0</v>
      </c>
      <c r="NH125" s="25">
        <f t="shared" si="420"/>
        <v>0</v>
      </c>
      <c r="NI125" s="25">
        <f t="shared" si="330"/>
        <v>57.38</v>
      </c>
      <c r="NJ125" s="25">
        <f t="shared" si="331"/>
        <v>0</v>
      </c>
      <c r="NK125" s="25">
        <f t="shared" si="332"/>
        <v>57.38</v>
      </c>
      <c r="NL125" s="25">
        <f t="shared" si="333"/>
        <v>34.08</v>
      </c>
      <c r="NM125" s="25">
        <f t="shared" si="334"/>
        <v>0</v>
      </c>
      <c r="NN125" s="25">
        <f t="shared" si="421"/>
        <v>34.08</v>
      </c>
      <c r="NO125" s="25">
        <f t="shared" si="335"/>
        <v>0</v>
      </c>
      <c r="NP125" s="25">
        <f t="shared" si="336"/>
        <v>0</v>
      </c>
      <c r="NQ125" s="25">
        <f t="shared" si="422"/>
        <v>0</v>
      </c>
      <c r="NR125" s="25">
        <f t="shared" si="337"/>
        <v>0</v>
      </c>
      <c r="NS125" s="25">
        <f t="shared" si="338"/>
        <v>0</v>
      </c>
      <c r="NT125" s="25">
        <f t="shared" si="423"/>
        <v>0</v>
      </c>
      <c r="NU125" s="25">
        <f t="shared" si="339"/>
        <v>0</v>
      </c>
      <c r="NV125" s="25">
        <f t="shared" si="340"/>
        <v>0</v>
      </c>
      <c r="NW125" s="25">
        <f t="shared" si="424"/>
        <v>0</v>
      </c>
      <c r="NX125" s="25">
        <f t="shared" si="425"/>
        <v>34.08</v>
      </c>
      <c r="NY125" s="25">
        <f t="shared" si="425"/>
        <v>0</v>
      </c>
      <c r="NZ125" s="25">
        <f t="shared" si="426"/>
        <v>34.08</v>
      </c>
      <c r="OA125" s="25">
        <f t="shared" si="427"/>
        <v>23.3</v>
      </c>
      <c r="OB125" s="25">
        <f t="shared" si="427"/>
        <v>0</v>
      </c>
      <c r="OC125" s="25">
        <f t="shared" si="428"/>
        <v>23.3</v>
      </c>
      <c r="OD125" s="25">
        <f t="shared" si="429"/>
        <v>34.08</v>
      </c>
      <c r="OE125" s="25">
        <f t="shared" si="429"/>
        <v>0</v>
      </c>
      <c r="OF125" s="25">
        <f t="shared" si="429"/>
        <v>34.08</v>
      </c>
      <c r="OG125" s="25">
        <f t="shared" si="341"/>
        <v>0</v>
      </c>
      <c r="OH125" s="25">
        <f t="shared" si="342"/>
        <v>0</v>
      </c>
      <c r="OI125" s="25">
        <f t="shared" si="343"/>
        <v>0</v>
      </c>
      <c r="OJ125" s="25">
        <f t="shared" si="344"/>
        <v>0</v>
      </c>
      <c r="OK125" s="25">
        <f t="shared" si="345"/>
        <v>0</v>
      </c>
      <c r="OL125" s="25">
        <f t="shared" si="346"/>
        <v>0</v>
      </c>
      <c r="OM125" s="25">
        <f t="shared" si="430"/>
        <v>0</v>
      </c>
      <c r="ON125" s="25">
        <f t="shared" si="430"/>
        <v>0</v>
      </c>
      <c r="OO125" s="25">
        <f t="shared" si="430"/>
        <v>0</v>
      </c>
      <c r="OP125" s="25">
        <f t="shared" si="347"/>
        <v>0</v>
      </c>
      <c r="OQ125" s="25">
        <f t="shared" si="348"/>
        <v>0</v>
      </c>
      <c r="OR125" s="25">
        <f t="shared" si="431"/>
        <v>0</v>
      </c>
      <c r="OS125" s="19">
        <v>538365.79</v>
      </c>
      <c r="OT125" s="19">
        <v>2370663.33</v>
      </c>
    </row>
    <row r="126" spans="1:410" ht="33" customHeight="1" x14ac:dyDescent="0.25">
      <c r="A126" s="18"/>
      <c r="B126" s="18" t="s">
        <v>850</v>
      </c>
      <c r="C126" s="18">
        <v>642.87</v>
      </c>
      <c r="D126" s="16" t="e">
        <f>_xlfn.IFNA(INDEX(#REF!,MATCH(E126,#REF!,0)),0)</f>
        <v>#REF!</v>
      </c>
      <c r="E126" s="18" t="s">
        <v>911</v>
      </c>
      <c r="F126" s="16" t="s">
        <v>765</v>
      </c>
      <c r="G126" s="16" t="s">
        <v>766</v>
      </c>
      <c r="H126" s="16" t="s">
        <v>767</v>
      </c>
      <c r="I126" s="16" t="s">
        <v>768</v>
      </c>
      <c r="J126" s="16" t="s">
        <v>769</v>
      </c>
      <c r="K126" s="16" t="s">
        <v>770</v>
      </c>
      <c r="L126" s="16" t="s">
        <v>771</v>
      </c>
      <c r="M126" s="18">
        <v>1.64</v>
      </c>
      <c r="N126" s="18">
        <v>1.94</v>
      </c>
      <c r="O126" s="18">
        <v>2.04</v>
      </c>
      <c r="P126" s="18">
        <v>2.34</v>
      </c>
      <c r="Q126" s="18">
        <v>0.1</v>
      </c>
      <c r="R126" s="18">
        <v>1.8399999999999999</v>
      </c>
      <c r="S126" s="18">
        <v>2.14</v>
      </c>
      <c r="T126" s="18">
        <v>0.2</v>
      </c>
      <c r="U126" s="18">
        <v>0</v>
      </c>
      <c r="V126" s="18">
        <v>0</v>
      </c>
      <c r="W126" s="18">
        <v>0</v>
      </c>
      <c r="X126" s="18">
        <v>1.64</v>
      </c>
      <c r="Y126" s="18">
        <v>1.9</v>
      </c>
      <c r="Z126" s="20">
        <f t="shared" si="349"/>
        <v>1.6</v>
      </c>
      <c r="AA126" s="18">
        <v>0.22</v>
      </c>
      <c r="AB126" s="18">
        <v>0</v>
      </c>
      <c r="AC126" s="18">
        <v>0</v>
      </c>
      <c r="AD126" s="18">
        <v>0</v>
      </c>
      <c r="AE126" s="18">
        <v>0</v>
      </c>
      <c r="AF126" s="18">
        <v>0</v>
      </c>
      <c r="AG126" s="18">
        <v>1.2</v>
      </c>
      <c r="AH126" s="18">
        <v>1.5</v>
      </c>
      <c r="AI126" s="20">
        <f t="shared" si="350"/>
        <v>1.75</v>
      </c>
      <c r="AJ126" s="18">
        <v>0</v>
      </c>
      <c r="AK126" s="18">
        <v>0</v>
      </c>
      <c r="AL126" s="20">
        <f t="shared" si="351"/>
        <v>0</v>
      </c>
      <c r="AM126" s="18">
        <v>1.64</v>
      </c>
      <c r="AN126" s="18">
        <v>1.5</v>
      </c>
      <c r="AO126" s="18">
        <v>0.15</v>
      </c>
      <c r="AP126" s="18">
        <v>0.22</v>
      </c>
      <c r="AQ126" s="18">
        <v>1.64</v>
      </c>
      <c r="AR126" s="18">
        <v>1.72</v>
      </c>
      <c r="AS126" s="18">
        <v>0.12</v>
      </c>
      <c r="AT126" s="18">
        <v>0.11</v>
      </c>
      <c r="AU126" s="18">
        <v>0</v>
      </c>
      <c r="AV126" s="18">
        <v>1</v>
      </c>
      <c r="AW126" s="18">
        <v>0</v>
      </c>
      <c r="AX126" s="18">
        <v>0</v>
      </c>
      <c r="AY126" s="18">
        <v>0</v>
      </c>
      <c r="AZ126" s="18">
        <v>0</v>
      </c>
      <c r="BA126" s="18">
        <v>0</v>
      </c>
      <c r="BB126" s="18">
        <v>0</v>
      </c>
      <c r="BC126" s="18">
        <v>0</v>
      </c>
      <c r="BD126" s="18">
        <v>0</v>
      </c>
      <c r="BE126" s="18">
        <v>2</v>
      </c>
      <c r="BF126" s="18">
        <v>0</v>
      </c>
      <c r="BG126" s="18">
        <v>0</v>
      </c>
      <c r="BH126" s="18">
        <v>0</v>
      </c>
      <c r="BI126" s="18">
        <v>0</v>
      </c>
      <c r="BJ126" s="18">
        <v>0</v>
      </c>
      <c r="BK126" s="18">
        <v>0</v>
      </c>
      <c r="BL126" s="18">
        <v>0</v>
      </c>
      <c r="BM126" s="18">
        <v>0</v>
      </c>
      <c r="BN126" s="18">
        <v>0</v>
      </c>
      <c r="BO126" s="18">
        <v>0</v>
      </c>
      <c r="BP126" s="18">
        <v>0</v>
      </c>
      <c r="BQ126" s="18">
        <v>0</v>
      </c>
      <c r="BR126" s="18">
        <v>0</v>
      </c>
      <c r="BS126" s="18">
        <v>0</v>
      </c>
      <c r="BT126" s="18">
        <v>0</v>
      </c>
      <c r="BU126" s="18">
        <v>0</v>
      </c>
      <c r="BV126" s="18">
        <v>0</v>
      </c>
      <c r="BW126" s="18">
        <v>0</v>
      </c>
      <c r="BX126" s="18">
        <v>0</v>
      </c>
      <c r="BY126" s="18">
        <v>0</v>
      </c>
      <c r="BZ126" s="18">
        <v>0</v>
      </c>
      <c r="CA126" s="16" t="e">
        <f>_xlfn.IFNA(IF(RIGHT(D126,2)="=G",0,INDEX(#REF!,MATCH(E126,#REF!,0))),0)</f>
        <v>#REF!</v>
      </c>
      <c r="CB126" s="16" t="s">
        <v>776</v>
      </c>
      <c r="CC126" s="18">
        <v>0</v>
      </c>
      <c r="CD126" s="18">
        <v>0</v>
      </c>
      <c r="CE126" s="18">
        <v>1.4</v>
      </c>
      <c r="CF126" s="18">
        <v>0.85</v>
      </c>
      <c r="CG126" s="18">
        <v>0.12</v>
      </c>
      <c r="CH126" s="18">
        <v>2</v>
      </c>
      <c r="CI126" s="16" t="s">
        <v>98</v>
      </c>
      <c r="CJ126" s="18">
        <v>0</v>
      </c>
      <c r="CK126" s="20">
        <f t="shared" si="217"/>
        <v>1.36</v>
      </c>
      <c r="CL126" s="20">
        <f t="shared" si="352"/>
        <v>1.36</v>
      </c>
      <c r="CM126" s="18">
        <v>19.13</v>
      </c>
      <c r="CN126" s="18">
        <v>23.94</v>
      </c>
      <c r="CO126" s="18">
        <v>23.101000000000003</v>
      </c>
      <c r="CP126" s="22">
        <f t="shared" si="218"/>
        <v>23.1</v>
      </c>
      <c r="CQ126" s="22">
        <f t="shared" si="219"/>
        <v>21.74</v>
      </c>
      <c r="CR126" s="22">
        <f t="shared" si="353"/>
        <v>1.36</v>
      </c>
      <c r="CS126" s="22">
        <f t="shared" si="220"/>
        <v>21.84</v>
      </c>
      <c r="CT126" s="22">
        <f t="shared" si="221"/>
        <v>22.04</v>
      </c>
      <c r="CU126" s="18">
        <v>22.04</v>
      </c>
      <c r="CV126" s="22">
        <f t="shared" si="354"/>
        <v>1.6</v>
      </c>
      <c r="CW126" s="22">
        <f t="shared" si="222"/>
        <v>0</v>
      </c>
      <c r="CX126" s="22">
        <f t="shared" si="223"/>
        <v>0</v>
      </c>
      <c r="CY126" s="22">
        <f t="shared" si="224"/>
        <v>23.67</v>
      </c>
      <c r="CZ126" s="22">
        <f t="shared" si="225"/>
        <v>23.82</v>
      </c>
      <c r="DA126" s="18">
        <v>23.94</v>
      </c>
      <c r="DB126" s="20">
        <f t="shared" si="355"/>
        <v>2.2000000000000002</v>
      </c>
      <c r="DC126" s="20">
        <f t="shared" si="356"/>
        <v>0.84</v>
      </c>
      <c r="DD126" s="20">
        <f t="shared" si="357"/>
        <v>1.3600000000000003</v>
      </c>
      <c r="DE126" s="20">
        <f t="shared" si="226"/>
        <v>0.1</v>
      </c>
      <c r="DF126" s="20">
        <f t="shared" si="227"/>
        <v>0.2</v>
      </c>
      <c r="DG126" s="20">
        <f t="shared" si="228"/>
        <v>1.06</v>
      </c>
      <c r="DH126" s="20">
        <f t="shared" si="229"/>
        <v>0</v>
      </c>
      <c r="DI126" s="20">
        <f t="shared" si="230"/>
        <v>0</v>
      </c>
      <c r="DJ126" s="20">
        <f t="shared" si="231"/>
        <v>0</v>
      </c>
      <c r="DK126" s="20">
        <f t="shared" si="358"/>
        <v>1.36</v>
      </c>
      <c r="DL126" s="20">
        <f t="shared" si="359"/>
        <v>0</v>
      </c>
      <c r="DM126" s="20">
        <f t="shared" si="360"/>
        <v>0</v>
      </c>
      <c r="DN126" s="20">
        <f t="shared" si="361"/>
        <v>0</v>
      </c>
      <c r="DO126" s="18">
        <v>2.54</v>
      </c>
      <c r="DP126" s="18">
        <v>0</v>
      </c>
      <c r="DQ126" s="18">
        <v>1</v>
      </c>
      <c r="DR126" s="18">
        <v>1</v>
      </c>
      <c r="DS126" s="25">
        <f t="shared" si="362"/>
        <v>2.54</v>
      </c>
      <c r="DT126" s="25">
        <f t="shared" si="363"/>
        <v>0</v>
      </c>
      <c r="DU126" s="25">
        <f t="shared" si="364"/>
        <v>3.45</v>
      </c>
      <c r="DV126" s="25">
        <f t="shared" si="365"/>
        <v>0</v>
      </c>
      <c r="DW126" s="25">
        <f t="shared" si="366"/>
        <v>3.45</v>
      </c>
      <c r="DX126" s="25">
        <f t="shared" si="367"/>
        <v>7.04</v>
      </c>
      <c r="DY126" s="25">
        <f t="shared" si="368"/>
        <v>0</v>
      </c>
      <c r="DZ126" s="25">
        <f t="shared" si="369"/>
        <v>7.04</v>
      </c>
      <c r="EA126" s="25">
        <f t="shared" si="370"/>
        <v>4.6399999999999997</v>
      </c>
      <c r="EB126" s="25">
        <f t="shared" si="371"/>
        <v>0</v>
      </c>
      <c r="EC126" s="25">
        <f t="shared" si="372"/>
        <v>4.6399999999999997</v>
      </c>
      <c r="ED126" s="25">
        <f t="shared" si="373"/>
        <v>2.4</v>
      </c>
      <c r="EE126" s="25">
        <f t="shared" si="373"/>
        <v>0</v>
      </c>
      <c r="EF126" s="25">
        <f t="shared" si="374"/>
        <v>2.4</v>
      </c>
      <c r="EG126" s="25">
        <f t="shared" si="375"/>
        <v>4.6399999999999997</v>
      </c>
      <c r="EH126" s="25">
        <f t="shared" si="375"/>
        <v>0</v>
      </c>
      <c r="EI126" s="25">
        <f t="shared" si="376"/>
        <v>4.6399999999999997</v>
      </c>
      <c r="EJ126" s="18">
        <v>642.87</v>
      </c>
      <c r="EK126" s="18">
        <v>629.37</v>
      </c>
      <c r="EL126" s="18" t="s">
        <v>911</v>
      </c>
      <c r="EM126" s="18" t="s">
        <v>912</v>
      </c>
      <c r="EN126" s="16" t="s">
        <v>774</v>
      </c>
      <c r="EO126" s="16" t="s">
        <v>132</v>
      </c>
      <c r="EP126" s="16" t="e">
        <f>IF(OR(EN126="Cống tròn",EN126="Cống hộp",EN126="Ống nhựa"),INDEX(#REF!,MATCH(E126,#REF!,0)),IF(OR(EN126="Rãnh xây",EN126="Rãnh bê tông"),INDEX(#REF!,MATCH(E126,#REF!,0)),0))</f>
        <v>#REF!</v>
      </c>
      <c r="EQ126" s="18">
        <v>12.200000000000001</v>
      </c>
      <c r="ER126" s="18">
        <v>1</v>
      </c>
      <c r="ES126" s="25">
        <f t="shared" si="377"/>
        <v>12</v>
      </c>
      <c r="ET126" s="1" t="e">
        <f>_xlfn.IFNA(IF(EN126="Cống tròn",INDEX(#REF!,MATCH(E126,#REF!,0)),IF(EN126="Cống hộp",INDEX(#REF!,MATCH(E126,#REF!,0)),EU126&amp;" ,"&amp;EV126)),0)</f>
        <v>#REF!</v>
      </c>
      <c r="EU126" s="16" t="s">
        <v>769</v>
      </c>
      <c r="EV126" s="16" t="s">
        <v>775</v>
      </c>
      <c r="EW126" s="16" t="e">
        <f>_xlfn.IFNA(INDEX(#REF!,MATCH(E126,#REF!,0)),0)</f>
        <v>#REF!</v>
      </c>
      <c r="EX126" s="16"/>
      <c r="EY126" s="18">
        <v>0</v>
      </c>
      <c r="EZ126" s="18">
        <v>0</v>
      </c>
      <c r="FA126" s="18">
        <v>0</v>
      </c>
      <c r="FB126" s="19">
        <v>0</v>
      </c>
      <c r="FC126" s="19">
        <v>0</v>
      </c>
      <c r="FD126" s="25">
        <f t="shared" si="232"/>
        <v>0</v>
      </c>
      <c r="FE126" s="25">
        <f t="shared" si="378"/>
        <v>0</v>
      </c>
      <c r="FF126" s="18">
        <v>0.1</v>
      </c>
      <c r="FG126" s="18">
        <v>2</v>
      </c>
      <c r="FH126" s="18">
        <v>1</v>
      </c>
      <c r="FI126" s="25">
        <f t="shared" si="379"/>
        <v>1.2</v>
      </c>
      <c r="FJ126" s="18">
        <v>0</v>
      </c>
      <c r="FK126" s="18">
        <v>0</v>
      </c>
      <c r="FL126" s="18">
        <v>0.2</v>
      </c>
      <c r="FM126" s="18">
        <v>1.4</v>
      </c>
      <c r="FN126" s="18">
        <v>0</v>
      </c>
      <c r="FO126" s="25">
        <f t="shared" si="380"/>
        <v>1.4</v>
      </c>
      <c r="FP126" s="18">
        <v>1.4999999999999999E-2</v>
      </c>
      <c r="FQ126" s="18">
        <v>1</v>
      </c>
      <c r="FR126" s="25">
        <f t="shared" si="233"/>
        <v>12</v>
      </c>
      <c r="FS126" s="25">
        <f t="shared" si="234"/>
        <v>0.16499999999999998</v>
      </c>
      <c r="FT126" s="25">
        <f t="shared" si="235"/>
        <v>12.164999999999999</v>
      </c>
      <c r="FU126" s="25">
        <f t="shared" si="236"/>
        <v>-3.5000000000001918E-2</v>
      </c>
      <c r="FV126" s="25" t="str">
        <f t="shared" si="381"/>
        <v>Đủ</v>
      </c>
      <c r="FW126" s="25">
        <f t="shared" si="382"/>
        <v>-0.04</v>
      </c>
      <c r="FX126" s="16"/>
      <c r="FY126" s="16"/>
      <c r="FZ126" s="16"/>
      <c r="GA126" s="16"/>
      <c r="GB126" s="19">
        <v>0</v>
      </c>
      <c r="GC126" s="19">
        <v>0</v>
      </c>
      <c r="GD126" s="19">
        <v>0</v>
      </c>
      <c r="GE126" s="19">
        <v>0</v>
      </c>
      <c r="GF126" s="19">
        <v>0</v>
      </c>
      <c r="GG126" s="19">
        <v>0</v>
      </c>
      <c r="GH126" s="19">
        <v>0</v>
      </c>
      <c r="GI126" s="19">
        <v>0</v>
      </c>
      <c r="GJ126" s="19">
        <v>0</v>
      </c>
      <c r="GK126" s="19">
        <v>0</v>
      </c>
      <c r="GL126" s="25">
        <f t="shared" si="237"/>
        <v>0</v>
      </c>
      <c r="GM126" s="25">
        <f t="shared" si="383"/>
        <v>0</v>
      </c>
      <c r="GN126" s="19">
        <v>0</v>
      </c>
      <c r="GO126" s="19">
        <v>0</v>
      </c>
      <c r="GP126" s="19">
        <v>0</v>
      </c>
      <c r="GQ126" s="19">
        <v>0</v>
      </c>
      <c r="GR126" s="1" t="e">
        <f>_xlfn.IFNA(INDEX(#REF!,MATCH(E126,#REF!,0)),0)</f>
        <v>#REF!</v>
      </c>
      <c r="GS126" s="16"/>
      <c r="GT126" s="18">
        <v>0</v>
      </c>
      <c r="GU126" s="18">
        <v>0</v>
      </c>
      <c r="GV126" s="18">
        <v>0</v>
      </c>
      <c r="GW126" s="18">
        <v>0</v>
      </c>
      <c r="GX126" s="25">
        <f t="shared" si="238"/>
        <v>0</v>
      </c>
      <c r="GY126" s="25">
        <f t="shared" si="239"/>
        <v>0</v>
      </c>
      <c r="GZ126" s="25">
        <f t="shared" si="384"/>
        <v>0</v>
      </c>
      <c r="HA126" s="1" t="e" cm="1">
        <f t="array" ref="HA126">INDEX(#REF!,MATCH(EJ126&amp;EK126&amp;HD126&amp;HE126&amp;HF126,#REF!&amp;#REF!&amp;#REF!&amp;#REF!&amp;#REF!,0))</f>
        <v>#REF!</v>
      </c>
      <c r="HB126" s="16"/>
      <c r="HC126" s="25">
        <f t="shared" si="385"/>
        <v>0</v>
      </c>
      <c r="HD126" s="18">
        <v>0</v>
      </c>
      <c r="HE126" s="18">
        <v>0</v>
      </c>
      <c r="HF126" s="18">
        <v>0</v>
      </c>
      <c r="HG126" s="1" t="e" cm="1">
        <f t="array" ref="HG126">INDEX(#REF!,MATCH(EJ126&amp;EK126&amp;HJ126&amp;HK126&amp;HL126,#REF!&amp;#REF!&amp;#REF!&amp;#REF!&amp;#REF!,0))</f>
        <v>#REF!</v>
      </c>
      <c r="HH126" s="16"/>
      <c r="HI126" s="25">
        <f t="shared" si="386"/>
        <v>0</v>
      </c>
      <c r="HJ126" s="25">
        <f t="shared" si="387"/>
        <v>0</v>
      </c>
      <c r="HK126" s="19">
        <v>0</v>
      </c>
      <c r="HL126" s="19">
        <v>0</v>
      </c>
      <c r="HM126" s="18">
        <v>0.01</v>
      </c>
      <c r="HN126" s="18">
        <v>1</v>
      </c>
      <c r="HO126" s="25">
        <f t="shared" si="388"/>
        <v>0</v>
      </c>
      <c r="HP126" s="25">
        <f t="shared" si="389"/>
        <v>0</v>
      </c>
      <c r="HQ126" s="25">
        <f t="shared" si="390"/>
        <v>0</v>
      </c>
      <c r="HR126" s="25">
        <f t="shared" si="391"/>
        <v>0</v>
      </c>
      <c r="HS126" s="25">
        <f t="shared" si="392"/>
        <v>0</v>
      </c>
      <c r="HT126" s="19">
        <v>0</v>
      </c>
      <c r="HU126" s="19">
        <v>0</v>
      </c>
      <c r="HV126" s="19">
        <v>0</v>
      </c>
      <c r="HW126" s="25">
        <f t="shared" si="393"/>
        <v>0</v>
      </c>
      <c r="HX126" s="19">
        <v>0</v>
      </c>
      <c r="HY126" s="19">
        <v>0</v>
      </c>
      <c r="HZ126" s="18">
        <v>23.1</v>
      </c>
      <c r="IA126" s="20">
        <f>ROUND(IF(EN126="Cống tròn",IF(EN126="Cống tròn",IF(EU126="Không có móng",IQ126-FF126,IF(EU126="Đế",IP126-FN126,IF(OR(EU126="Móng bê tông",EU126="Móng bê tông kết hợp đế"),II126-FJ126,0))),0),IF(EN126="Cống hộp",IF(AND(EN126="Cống hộp",EU126="Không có móng"),IQ126-GF126,IF(AND(EN126="Cống hộp",EU126="Móng bê tông"),IJ126-GB126,0)),IF(OR(EN126="Rãnh xây",EN126="Rãnh bê tông"),IF(OR(EN126="Rãnh xây",EN126="Rãnh bê tông"),IK126-GB126,0),IF(EN126="Ống nhựa",IF(AND(EN126="Ống nhựa",EU126="Không đắp cát"),IQ126-HT126,IF(AND(EN126="Ống nhựa",EU126="Đắp cát"),IH126-HX126,0)),IF(EN126="Rãnh thang",IF(EN126="Rãnh thang",IF(EU126="Móng bê tông",#REF!-#REF!,IQ126),0),0))))),2)</f>
        <v>22.04</v>
      </c>
      <c r="IB126" s="20">
        <f t="shared" si="394"/>
        <v>1.0600000000000023</v>
      </c>
      <c r="IC126" s="20">
        <f t="shared" si="240"/>
        <v>22.04</v>
      </c>
      <c r="ID126" s="20">
        <f t="shared" si="241"/>
        <v>0</v>
      </c>
      <c r="IE126" s="20">
        <f t="shared" si="242"/>
        <v>0</v>
      </c>
      <c r="IF126" s="20">
        <f t="shared" si="243"/>
        <v>0</v>
      </c>
      <c r="IG126" s="20">
        <f>IF(EN126="Rãnh thang",IF(AND(EN126="Rãnh thang",EU126="Móng bê tông"),IQ126-#REF!,0),IF(EN126="Ống nhựa",IF(AND(EN126="Ống nhựa",EU126="Đắp cát"),IQ126-HT126,0),IF(EN126="Cống tròn",IF(EN126="Cống tròn",IF(OR(EU126="Móng bê tông",EU126="Móng bê tông kết hợp đế"),IM126-FL126,0),0),IF(EN126="Cống hộp",IF(AND(EN126="Cống hộp",EU126="Móng bê tông"),IN126-GD126,0),IF(OR(EN126="Rãnh xây",EN126="Rãnh bê tông"),IF(AND(EN126="Rãnh xây",EU126="Móng bê tông"),IO126-GD126,IF(AND(EN126="Rãnh bê tông",EU126="Móng bê tông"),IO126-GD126,0)),0)))))</f>
        <v>22.04</v>
      </c>
      <c r="IH126" s="20">
        <f t="shared" si="244"/>
        <v>0</v>
      </c>
      <c r="II126" s="20">
        <f t="shared" si="245"/>
        <v>22.04</v>
      </c>
      <c r="IJ126" s="20">
        <f t="shared" si="246"/>
        <v>0</v>
      </c>
      <c r="IK126" s="20">
        <f t="shared" si="247"/>
        <v>0</v>
      </c>
      <c r="IL126" s="20">
        <f t="shared" si="248"/>
        <v>22.24</v>
      </c>
      <c r="IM126" s="20">
        <f t="shared" si="249"/>
        <v>22.24</v>
      </c>
      <c r="IN126" s="20">
        <f t="shared" si="250"/>
        <v>0</v>
      </c>
      <c r="IO126" s="20">
        <f t="shared" si="251"/>
        <v>0</v>
      </c>
      <c r="IP126" s="20">
        <f t="shared" si="252"/>
        <v>0</v>
      </c>
      <c r="IQ126" s="18">
        <v>22.34</v>
      </c>
      <c r="IR126" s="25">
        <f t="shared" si="395"/>
        <v>0</v>
      </c>
      <c r="IS126" s="25">
        <f t="shared" si="253"/>
        <v>0</v>
      </c>
      <c r="IT126" s="25">
        <f t="shared" si="254"/>
        <v>0</v>
      </c>
      <c r="IU126" s="25">
        <f>ROUND(IF(EN126="Cống tròn",IF(EN126="Cống tròn",IV126+FF126,0),IF(EN126="Cống hộp",IF(EN126="Cống hộp",IV126+GP126,0),IF(OR(EN126="Rãnh xây",EN126="Rãnh bê tông"),IF(OR(EN126="Rãnh xây",EN126="Rãnh bê tông"),IV126+GP126,0),IF(EN126="ống nhựa",IF(EN126="Ống nhựa",IV126+HT126,0),IF(EN126="Rãnh thang",IF(EN126="Rãnh thang",IQ126+#REF!,0),0))))),2)</f>
        <v>23.42</v>
      </c>
      <c r="IV126" s="18">
        <v>23.32</v>
      </c>
      <c r="IW126" s="25">
        <f t="shared" si="255"/>
        <v>23.42</v>
      </c>
      <c r="IX126" s="25">
        <f t="shared" si="256"/>
        <v>0</v>
      </c>
      <c r="IY126" s="25">
        <f t="shared" si="257"/>
        <v>0</v>
      </c>
      <c r="IZ126" s="25">
        <f t="shared" si="258"/>
        <v>0</v>
      </c>
      <c r="JA126" s="25">
        <f t="shared" si="259"/>
        <v>0</v>
      </c>
      <c r="JB126" s="18">
        <v>23.07</v>
      </c>
      <c r="JC126" s="20">
        <f>ROUND(IF(EN126="Cống tròn",IF(EN126="Cống tròn",IF(EU126="Không có móng",JS126-FF126,IF(EU126="Đế",JR126-FN126,IF(OR(EU126="Móng bê tông",EU126="Móng bê tông kết hợp đế"),JK126-FJ126,0))),0),IF(EN126="Cống hộp",IF(AND(EN126="Cống hộp",EU126="Không có móng"),JS126-GF126,IF(AND(EN126="Cống hộp",EU126="Móng bê tông"),JL126-GB126,0)),IF(OR(EN126="Rãnh xây",EN126="Rãnh bê tông"),IF(OR(EN126="Rãnh xây",EN126="Rãnh bê tông"),JM126-GB126,0),IF(EN126="Ống nhựa",IF(AND(EN126="Ống nhựa",EU126="Không đắp cát"),JS126-HT126,IF(AND(EN126="Ống nhựa",EU126="Đắp cát"),JJ126-HX126,0)),IF(EN126="Rãnh thang",IF(EN126="Rãnh thang",IF(EU126="Móng bê tông",#REF!-#REF!,JS126),0),0))))),2)</f>
        <v>22.02</v>
      </c>
      <c r="JD126" s="20">
        <f t="shared" si="396"/>
        <v>1.0500000000000007</v>
      </c>
      <c r="JE126" s="20">
        <f t="shared" si="260"/>
        <v>22.02</v>
      </c>
      <c r="JF126" s="20">
        <f t="shared" si="261"/>
        <v>0</v>
      </c>
      <c r="JG126" s="20">
        <f t="shared" si="262"/>
        <v>0</v>
      </c>
      <c r="JH126" s="20">
        <f t="shared" si="263"/>
        <v>0</v>
      </c>
      <c r="JI126" s="20">
        <f>IF(EN126="Rãnh thang",IF(AND(EN126="Rãnh thang",EU126="Móng bê tông"),JS126-#REF!,0),IF(EN126="Ống nhựa",IF(AND(EN126="Ống nhựa",EU126="Đắp cát"),JS126-HT126,0),IF(EN126="Cống tròn",IF(EN126="Cống tròn",IF(OR(EU126="Móng bê tông",EU126="Móng bê tông kết hợp đế"),JO126-FL126,0),0),IF(EN126="Cống hộp",IF(AND(EN126="Cống hộp",EU126="Móng bê tông"),JP126-GD126,0),IF(OR(EN126="Rãnh xây",EN126="Rãnh bê tông"),IF(AND(EN126="Rãnh xây",EU126="Móng bê tông"),JQ126-GD126,IF(AND(EN126="Rãnh bê tông",EU126="Móng bê tông"),JQ126-GD126,0)),0)))))</f>
        <v>22.02</v>
      </c>
      <c r="JJ126" s="20">
        <f t="shared" si="264"/>
        <v>0</v>
      </c>
      <c r="JK126" s="20">
        <f t="shared" si="265"/>
        <v>22.02</v>
      </c>
      <c r="JL126" s="20">
        <f t="shared" si="266"/>
        <v>0</v>
      </c>
      <c r="JM126" s="20">
        <f t="shared" si="267"/>
        <v>0</v>
      </c>
      <c r="JN126" s="20">
        <f t="shared" si="268"/>
        <v>22.22</v>
      </c>
      <c r="JO126" s="20">
        <f t="shared" si="269"/>
        <v>22.22</v>
      </c>
      <c r="JP126" s="20">
        <f t="shared" si="270"/>
        <v>0</v>
      </c>
      <c r="JQ126" s="20">
        <f t="shared" si="271"/>
        <v>0</v>
      </c>
      <c r="JR126" s="20">
        <f t="shared" si="272"/>
        <v>0</v>
      </c>
      <c r="JS126" s="26">
        <v>22.32</v>
      </c>
      <c r="JT126" s="25">
        <f t="shared" si="397"/>
        <v>0</v>
      </c>
      <c r="JU126" s="25">
        <f t="shared" si="273"/>
        <v>0</v>
      </c>
      <c r="JV126" s="25">
        <f t="shared" si="274"/>
        <v>0</v>
      </c>
      <c r="JW126" s="25">
        <f>ROUND(IF(EN126="Cống tròn",IF(EN126="Cống tròn",JX126+FF126,0),IF(EN126="Cống hộp",IF(EN126="Cống hộp",JX126+GP126,0),IF(OR(EN126="Rãnh xây",EN126="Rãnh bê tông"),IF(OR(EN126="Rãnh xây",EN126="Rãnh bê tông"),JX126+GP126,0),IF(EN126="ống nhựa",IF(EN126="Ống nhựa",JX126+HT126,0),IF(EN126="Rãnh thang",IF(EN126="Rãnh thang",JS126+#REF!,0),0))))),2)</f>
        <v>23.42</v>
      </c>
      <c r="JX126" s="27">
        <v>23.32</v>
      </c>
      <c r="JY126" s="25">
        <f t="shared" si="275"/>
        <v>23.42</v>
      </c>
      <c r="JZ126" s="25">
        <f t="shared" si="276"/>
        <v>0</v>
      </c>
      <c r="KA126" s="25">
        <f t="shared" si="277"/>
        <v>0</v>
      </c>
      <c r="KB126" s="25">
        <f t="shared" si="278"/>
        <v>0</v>
      </c>
      <c r="KC126" s="25">
        <f t="shared" si="279"/>
        <v>0</v>
      </c>
      <c r="KD126" s="28" t="s">
        <v>98</v>
      </c>
      <c r="KE126" s="27">
        <v>0</v>
      </c>
      <c r="KF126" s="25">
        <f t="shared" si="280"/>
        <v>1.0600000000000023</v>
      </c>
      <c r="KG126" s="25">
        <f t="shared" si="398"/>
        <v>1.0600000000000023</v>
      </c>
      <c r="KH126" s="27">
        <v>0</v>
      </c>
      <c r="KI126" s="25">
        <f t="shared" si="281"/>
        <v>1.0500000000000007</v>
      </c>
      <c r="KJ126" s="25">
        <f t="shared" si="399"/>
        <v>1.0500000000000007</v>
      </c>
      <c r="KK126" s="25">
        <f t="shared" si="282"/>
        <v>0</v>
      </c>
      <c r="KL126" s="25">
        <f t="shared" si="283"/>
        <v>0</v>
      </c>
      <c r="KM126" s="25">
        <f t="shared" si="400"/>
        <v>0</v>
      </c>
      <c r="KN126" s="25">
        <f t="shared" si="284"/>
        <v>0</v>
      </c>
      <c r="KO126" s="25">
        <f t="shared" si="285"/>
        <v>0</v>
      </c>
      <c r="KP126" s="25">
        <f t="shared" si="401"/>
        <v>0</v>
      </c>
      <c r="KQ126" s="25">
        <f t="shared" si="286"/>
        <v>0.2</v>
      </c>
      <c r="KR126" s="25">
        <f t="shared" si="287"/>
        <v>0.2</v>
      </c>
      <c r="KS126" s="25">
        <f t="shared" si="402"/>
        <v>0.2</v>
      </c>
      <c r="KT126" s="25">
        <f t="shared" si="288"/>
        <v>0</v>
      </c>
      <c r="KU126" s="25">
        <f t="shared" si="289"/>
        <v>0</v>
      </c>
      <c r="KV126" s="25">
        <f t="shared" si="403"/>
        <v>0</v>
      </c>
      <c r="KW126" s="25">
        <f t="shared" si="290"/>
        <v>0</v>
      </c>
      <c r="KX126" s="25">
        <f t="shared" si="291"/>
        <v>0</v>
      </c>
      <c r="KY126" s="25">
        <f t="shared" si="404"/>
        <v>0</v>
      </c>
      <c r="KZ126" s="25">
        <f t="shared" si="292"/>
        <v>0</v>
      </c>
      <c r="LA126" s="25">
        <f t="shared" si="293"/>
        <v>0</v>
      </c>
      <c r="LB126" s="25">
        <f t="shared" si="405"/>
        <v>0</v>
      </c>
      <c r="LC126" s="25">
        <f t="shared" si="294"/>
        <v>0.86000000000000232</v>
      </c>
      <c r="LD126" s="25">
        <f t="shared" si="295"/>
        <v>0.85000000000000075</v>
      </c>
      <c r="LE126" s="25">
        <f t="shared" si="406"/>
        <v>0.85500000000000154</v>
      </c>
      <c r="LF126" s="25">
        <f t="shared" si="296"/>
        <v>0</v>
      </c>
      <c r="LG126" s="25">
        <f t="shared" si="297"/>
        <v>0</v>
      </c>
      <c r="LH126" s="25">
        <f t="shared" si="407"/>
        <v>0</v>
      </c>
      <c r="LI126" s="25">
        <f t="shared" si="298"/>
        <v>0</v>
      </c>
      <c r="LJ126" s="25">
        <f t="shared" si="299"/>
        <v>0</v>
      </c>
      <c r="LK126" s="25">
        <f t="shared" si="408"/>
        <v>0</v>
      </c>
      <c r="LL126" s="25">
        <f t="shared" si="300"/>
        <v>0</v>
      </c>
      <c r="LM126" s="25">
        <f t="shared" si="301"/>
        <v>0</v>
      </c>
      <c r="LN126" s="25">
        <f t="shared" si="409"/>
        <v>0</v>
      </c>
      <c r="LO126" s="25">
        <f t="shared" si="302"/>
        <v>0</v>
      </c>
      <c r="LP126" s="25">
        <f t="shared" si="303"/>
        <v>0</v>
      </c>
      <c r="LQ126" s="25">
        <f t="shared" si="410"/>
        <v>0</v>
      </c>
      <c r="LR126" s="25">
        <f t="shared" si="304"/>
        <v>0</v>
      </c>
      <c r="LS126" s="25">
        <f t="shared" si="305"/>
        <v>0</v>
      </c>
      <c r="LT126" s="25">
        <f t="shared" si="411"/>
        <v>0</v>
      </c>
      <c r="LU126" s="25">
        <f t="shared" si="306"/>
        <v>0</v>
      </c>
      <c r="LV126" s="25">
        <f t="shared" si="307"/>
        <v>0</v>
      </c>
      <c r="LW126" s="25">
        <f t="shared" si="412"/>
        <v>0</v>
      </c>
      <c r="LX126" s="25">
        <f t="shared" si="308"/>
        <v>0</v>
      </c>
      <c r="LY126" s="25">
        <f t="shared" si="309"/>
        <v>0</v>
      </c>
      <c r="LZ126" s="25">
        <f t="shared" si="413"/>
        <v>0</v>
      </c>
      <c r="MA126" s="25">
        <f t="shared" si="310"/>
        <v>0</v>
      </c>
      <c r="MB126" s="25">
        <f t="shared" si="311"/>
        <v>0</v>
      </c>
      <c r="MC126" s="25">
        <f t="shared" si="414"/>
        <v>0</v>
      </c>
      <c r="MD126" s="25">
        <f t="shared" si="312"/>
        <v>0</v>
      </c>
      <c r="ME126" s="25">
        <f t="shared" si="313"/>
        <v>0</v>
      </c>
      <c r="MF126" s="25">
        <f t="shared" si="415"/>
        <v>0</v>
      </c>
      <c r="MG126" s="25">
        <f t="shared" si="314"/>
        <v>0</v>
      </c>
      <c r="MH126" s="25">
        <f t="shared" si="315"/>
        <v>0</v>
      </c>
      <c r="MI126" s="25">
        <f t="shared" si="416"/>
        <v>0</v>
      </c>
      <c r="MJ126" s="25">
        <f t="shared" si="316"/>
        <v>0</v>
      </c>
      <c r="MK126" s="25">
        <f t="shared" si="317"/>
        <v>0</v>
      </c>
      <c r="ML126" s="25">
        <f t="shared" si="417"/>
        <v>0</v>
      </c>
      <c r="MM126" s="25">
        <f t="shared" si="318"/>
        <v>0</v>
      </c>
      <c r="MN126" s="25">
        <f t="shared" si="319"/>
        <v>0</v>
      </c>
      <c r="MO126" s="25">
        <f t="shared" si="418"/>
        <v>0</v>
      </c>
      <c r="MP126" s="25">
        <f t="shared" si="320"/>
        <v>0</v>
      </c>
      <c r="MQ126" s="25">
        <f t="shared" si="321"/>
        <v>0</v>
      </c>
      <c r="MR126" s="25">
        <f t="shared" si="419"/>
        <v>0</v>
      </c>
      <c r="MS126" s="29">
        <v>1.4</v>
      </c>
      <c r="MT126" s="29">
        <v>0</v>
      </c>
      <c r="MU126" s="29">
        <v>1</v>
      </c>
      <c r="MV126" s="29">
        <v>1</v>
      </c>
      <c r="MW126" s="25">
        <f t="shared" si="322"/>
        <v>1.4</v>
      </c>
      <c r="MX126" s="25">
        <f t="shared" si="323"/>
        <v>1.48</v>
      </c>
      <c r="MY126" s="25">
        <f t="shared" si="324"/>
        <v>0</v>
      </c>
      <c r="MZ126" s="25">
        <f t="shared" si="325"/>
        <v>0</v>
      </c>
      <c r="NA126" s="25">
        <f t="shared" si="326"/>
        <v>1.4</v>
      </c>
      <c r="NB126" s="25">
        <f t="shared" si="327"/>
        <v>1.47</v>
      </c>
      <c r="NC126" s="25">
        <f t="shared" si="328"/>
        <v>0</v>
      </c>
      <c r="ND126" s="25">
        <f t="shared" si="329"/>
        <v>0</v>
      </c>
      <c r="NE126" s="25">
        <f t="shared" si="420"/>
        <v>1.4</v>
      </c>
      <c r="NF126" s="25">
        <f t="shared" si="420"/>
        <v>1.4750000000000001</v>
      </c>
      <c r="NG126" s="25">
        <f t="shared" si="420"/>
        <v>0</v>
      </c>
      <c r="NH126" s="25">
        <f t="shared" si="420"/>
        <v>0</v>
      </c>
      <c r="NI126" s="25">
        <f t="shared" si="330"/>
        <v>18</v>
      </c>
      <c r="NJ126" s="25">
        <f t="shared" si="331"/>
        <v>0</v>
      </c>
      <c r="NK126" s="25">
        <f t="shared" si="332"/>
        <v>18</v>
      </c>
      <c r="NL126" s="25">
        <f t="shared" si="333"/>
        <v>10.42</v>
      </c>
      <c r="NM126" s="25">
        <f t="shared" si="334"/>
        <v>0</v>
      </c>
      <c r="NN126" s="25">
        <f t="shared" si="421"/>
        <v>10.42</v>
      </c>
      <c r="NO126" s="25">
        <f t="shared" si="335"/>
        <v>0</v>
      </c>
      <c r="NP126" s="25">
        <f t="shared" si="336"/>
        <v>0</v>
      </c>
      <c r="NQ126" s="25">
        <f t="shared" si="422"/>
        <v>0</v>
      </c>
      <c r="NR126" s="25">
        <f t="shared" si="337"/>
        <v>0</v>
      </c>
      <c r="NS126" s="25">
        <f t="shared" si="338"/>
        <v>0</v>
      </c>
      <c r="NT126" s="25">
        <f t="shared" si="423"/>
        <v>0</v>
      </c>
      <c r="NU126" s="25">
        <f t="shared" si="339"/>
        <v>0</v>
      </c>
      <c r="NV126" s="25">
        <f t="shared" si="340"/>
        <v>0</v>
      </c>
      <c r="NW126" s="25">
        <f t="shared" si="424"/>
        <v>0</v>
      </c>
      <c r="NX126" s="25">
        <f t="shared" si="425"/>
        <v>10.42</v>
      </c>
      <c r="NY126" s="25">
        <f t="shared" si="425"/>
        <v>0</v>
      </c>
      <c r="NZ126" s="25">
        <f t="shared" si="426"/>
        <v>10.42</v>
      </c>
      <c r="OA126" s="25">
        <f t="shared" si="427"/>
        <v>7.58</v>
      </c>
      <c r="OB126" s="25">
        <f t="shared" si="427"/>
        <v>0</v>
      </c>
      <c r="OC126" s="25">
        <f t="shared" si="428"/>
        <v>7.58</v>
      </c>
      <c r="OD126" s="25">
        <f t="shared" si="429"/>
        <v>10.42</v>
      </c>
      <c r="OE126" s="25">
        <f t="shared" si="429"/>
        <v>0</v>
      </c>
      <c r="OF126" s="25">
        <f t="shared" si="429"/>
        <v>10.42</v>
      </c>
      <c r="OG126" s="25">
        <f t="shared" si="341"/>
        <v>0</v>
      </c>
      <c r="OH126" s="25">
        <f t="shared" si="342"/>
        <v>0</v>
      </c>
      <c r="OI126" s="25">
        <f t="shared" si="343"/>
        <v>0</v>
      </c>
      <c r="OJ126" s="25">
        <f t="shared" si="344"/>
        <v>0</v>
      </c>
      <c r="OK126" s="25">
        <f t="shared" si="345"/>
        <v>0</v>
      </c>
      <c r="OL126" s="25">
        <f t="shared" si="346"/>
        <v>0</v>
      </c>
      <c r="OM126" s="25">
        <f t="shared" si="430"/>
        <v>0</v>
      </c>
      <c r="ON126" s="25">
        <f t="shared" si="430"/>
        <v>0</v>
      </c>
      <c r="OO126" s="25">
        <f t="shared" si="430"/>
        <v>0</v>
      </c>
      <c r="OP126" s="25">
        <f t="shared" si="347"/>
        <v>0</v>
      </c>
      <c r="OQ126" s="25">
        <f t="shared" si="348"/>
        <v>0</v>
      </c>
      <c r="OR126" s="25">
        <f t="shared" si="431"/>
        <v>0</v>
      </c>
      <c r="OS126" s="19">
        <v>538404.49</v>
      </c>
      <c r="OT126" s="19">
        <v>2370663.33</v>
      </c>
    </row>
    <row r="127" spans="1:410" ht="33" customHeight="1" x14ac:dyDescent="0.25">
      <c r="A127" s="18"/>
      <c r="B127" s="18" t="s">
        <v>850</v>
      </c>
      <c r="C127" s="18">
        <v>629.37</v>
      </c>
      <c r="D127" s="16" t="e">
        <f>_xlfn.IFNA(INDEX(#REF!,MATCH(E127,#REF!,0)),0)</f>
        <v>#REF!</v>
      </c>
      <c r="E127" s="18" t="s">
        <v>912</v>
      </c>
      <c r="F127" s="16" t="s">
        <v>765</v>
      </c>
      <c r="G127" s="16" t="s">
        <v>766</v>
      </c>
      <c r="H127" s="16" t="s">
        <v>767</v>
      </c>
      <c r="I127" s="16" t="s">
        <v>768</v>
      </c>
      <c r="J127" s="16" t="s">
        <v>811</v>
      </c>
      <c r="K127" s="16" t="s">
        <v>770</v>
      </c>
      <c r="L127" s="16" t="s">
        <v>771</v>
      </c>
      <c r="M127" s="18">
        <v>1.8399999999999999</v>
      </c>
      <c r="N127" s="18">
        <v>1.8399999999999999</v>
      </c>
      <c r="O127" s="18">
        <v>2.2399999999999998</v>
      </c>
      <c r="P127" s="18">
        <v>2.2399999999999998</v>
      </c>
      <c r="Q127" s="18">
        <v>0.1</v>
      </c>
      <c r="R127" s="18">
        <v>2.04</v>
      </c>
      <c r="S127" s="18">
        <v>2.04</v>
      </c>
      <c r="T127" s="18">
        <v>0.2</v>
      </c>
      <c r="U127" s="18">
        <v>0</v>
      </c>
      <c r="V127" s="18">
        <v>0</v>
      </c>
      <c r="W127" s="18">
        <v>0</v>
      </c>
      <c r="X127" s="18">
        <v>1.8399999999999999</v>
      </c>
      <c r="Y127" s="18">
        <v>1.7999999999999998</v>
      </c>
      <c r="Z127" s="20">
        <f t="shared" si="349"/>
        <v>1.6</v>
      </c>
      <c r="AA127" s="18">
        <v>0.22</v>
      </c>
      <c r="AB127" s="18">
        <v>0</v>
      </c>
      <c r="AC127" s="18">
        <v>0</v>
      </c>
      <c r="AD127" s="18">
        <v>0</v>
      </c>
      <c r="AE127" s="18">
        <v>0</v>
      </c>
      <c r="AF127" s="18">
        <v>0</v>
      </c>
      <c r="AG127" s="18">
        <v>1.4</v>
      </c>
      <c r="AH127" s="18">
        <v>1.4</v>
      </c>
      <c r="AI127" s="20">
        <f t="shared" si="350"/>
        <v>1.75</v>
      </c>
      <c r="AJ127" s="18">
        <v>0</v>
      </c>
      <c r="AK127" s="18">
        <v>0</v>
      </c>
      <c r="AL127" s="20">
        <f t="shared" si="351"/>
        <v>0</v>
      </c>
      <c r="AM127" s="18">
        <v>1.8399999999999999</v>
      </c>
      <c r="AN127" s="18">
        <v>1.4</v>
      </c>
      <c r="AO127" s="18">
        <v>0.15</v>
      </c>
      <c r="AP127" s="18">
        <v>0.22</v>
      </c>
      <c r="AQ127" s="18">
        <v>1.8399999999999999</v>
      </c>
      <c r="AR127" s="18">
        <v>1.6199999999999999</v>
      </c>
      <c r="AS127" s="18">
        <v>0.12</v>
      </c>
      <c r="AT127" s="18">
        <v>0.11</v>
      </c>
      <c r="AU127" s="18">
        <v>0</v>
      </c>
      <c r="AV127" s="18">
        <v>1</v>
      </c>
      <c r="AW127" s="18">
        <v>0</v>
      </c>
      <c r="AX127" s="18">
        <v>0</v>
      </c>
      <c r="AY127" s="18">
        <v>0</v>
      </c>
      <c r="AZ127" s="18">
        <v>0</v>
      </c>
      <c r="BA127" s="18">
        <v>0</v>
      </c>
      <c r="BB127" s="18">
        <v>0</v>
      </c>
      <c r="BC127" s="18">
        <v>0</v>
      </c>
      <c r="BD127" s="18">
        <v>0</v>
      </c>
      <c r="BE127" s="18">
        <v>2</v>
      </c>
      <c r="BF127" s="18">
        <v>0</v>
      </c>
      <c r="BG127" s="18">
        <v>0</v>
      </c>
      <c r="BH127" s="18">
        <v>0</v>
      </c>
      <c r="BI127" s="18">
        <v>0</v>
      </c>
      <c r="BJ127" s="18">
        <v>0</v>
      </c>
      <c r="BK127" s="18">
        <v>0</v>
      </c>
      <c r="BL127" s="18">
        <v>0</v>
      </c>
      <c r="BM127" s="18">
        <v>0</v>
      </c>
      <c r="BN127" s="18">
        <v>0</v>
      </c>
      <c r="BO127" s="18">
        <v>0</v>
      </c>
      <c r="BP127" s="18">
        <v>0</v>
      </c>
      <c r="BQ127" s="18">
        <v>0</v>
      </c>
      <c r="BR127" s="18">
        <v>0</v>
      </c>
      <c r="BS127" s="18">
        <v>0</v>
      </c>
      <c r="BT127" s="18">
        <v>0</v>
      </c>
      <c r="BU127" s="18">
        <v>0</v>
      </c>
      <c r="BV127" s="18">
        <v>0</v>
      </c>
      <c r="BW127" s="18">
        <v>0</v>
      </c>
      <c r="BX127" s="18">
        <v>0</v>
      </c>
      <c r="BY127" s="18">
        <v>0</v>
      </c>
      <c r="BZ127" s="18">
        <v>0</v>
      </c>
      <c r="CA127" s="16" t="e">
        <f>_xlfn.IFNA(IF(RIGHT(D127,2)="=G",0,INDEX(#REF!,MATCH(E127,#REF!,0))),0)</f>
        <v>#REF!</v>
      </c>
      <c r="CB127" s="16" t="s">
        <v>776</v>
      </c>
      <c r="CC127" s="18">
        <v>0</v>
      </c>
      <c r="CD127" s="18">
        <v>0</v>
      </c>
      <c r="CE127" s="18">
        <v>1.6</v>
      </c>
      <c r="CF127" s="18">
        <v>0.8</v>
      </c>
      <c r="CG127" s="18">
        <v>0.12</v>
      </c>
      <c r="CH127" s="18">
        <v>2</v>
      </c>
      <c r="CI127" s="16" t="s">
        <v>98</v>
      </c>
      <c r="CJ127" s="18">
        <v>0</v>
      </c>
      <c r="CK127" s="20">
        <f t="shared" si="217"/>
        <v>1.35</v>
      </c>
      <c r="CL127" s="20">
        <f t="shared" si="352"/>
        <v>1.35</v>
      </c>
      <c r="CM127" s="18">
        <v>19.09</v>
      </c>
      <c r="CN127" s="18">
        <v>23.91</v>
      </c>
      <c r="CO127" s="18">
        <v>23.071000000000002</v>
      </c>
      <c r="CP127" s="22">
        <f t="shared" si="218"/>
        <v>23.07</v>
      </c>
      <c r="CQ127" s="22">
        <f t="shared" si="219"/>
        <v>21.72</v>
      </c>
      <c r="CR127" s="22">
        <f t="shared" si="353"/>
        <v>1.35</v>
      </c>
      <c r="CS127" s="22">
        <f t="shared" si="220"/>
        <v>21.82</v>
      </c>
      <c r="CT127" s="22">
        <f t="shared" si="221"/>
        <v>22.02</v>
      </c>
      <c r="CU127" s="18">
        <v>22.02</v>
      </c>
      <c r="CV127" s="22">
        <f t="shared" si="354"/>
        <v>1.6</v>
      </c>
      <c r="CW127" s="22">
        <f t="shared" si="222"/>
        <v>0</v>
      </c>
      <c r="CX127" s="22">
        <f t="shared" si="223"/>
        <v>0</v>
      </c>
      <c r="CY127" s="22">
        <f t="shared" si="224"/>
        <v>23.64</v>
      </c>
      <c r="CZ127" s="22">
        <f t="shared" si="225"/>
        <v>23.79</v>
      </c>
      <c r="DA127" s="18">
        <v>23.91</v>
      </c>
      <c r="DB127" s="20">
        <f t="shared" si="355"/>
        <v>2.19</v>
      </c>
      <c r="DC127" s="20">
        <f t="shared" si="356"/>
        <v>0.84</v>
      </c>
      <c r="DD127" s="20">
        <f t="shared" si="357"/>
        <v>1.35</v>
      </c>
      <c r="DE127" s="20">
        <f t="shared" si="226"/>
        <v>0.1</v>
      </c>
      <c r="DF127" s="20">
        <f t="shared" si="227"/>
        <v>0.2</v>
      </c>
      <c r="DG127" s="20">
        <f t="shared" si="228"/>
        <v>1.05</v>
      </c>
      <c r="DH127" s="20">
        <f t="shared" si="229"/>
        <v>0</v>
      </c>
      <c r="DI127" s="20">
        <f t="shared" si="230"/>
        <v>0</v>
      </c>
      <c r="DJ127" s="20">
        <f t="shared" si="231"/>
        <v>0</v>
      </c>
      <c r="DK127" s="20">
        <f t="shared" si="358"/>
        <v>1.35</v>
      </c>
      <c r="DL127" s="20">
        <f t="shared" si="359"/>
        <v>0</v>
      </c>
      <c r="DM127" s="20">
        <f t="shared" si="360"/>
        <v>0</v>
      </c>
      <c r="DN127" s="20">
        <f t="shared" si="361"/>
        <v>0</v>
      </c>
      <c r="DO127" s="18">
        <v>2.44</v>
      </c>
      <c r="DP127" s="18">
        <v>0</v>
      </c>
      <c r="DQ127" s="18">
        <v>1</v>
      </c>
      <c r="DR127" s="18">
        <v>1</v>
      </c>
      <c r="DS127" s="25">
        <f t="shared" si="362"/>
        <v>2.44</v>
      </c>
      <c r="DT127" s="25">
        <f t="shared" si="363"/>
        <v>0</v>
      </c>
      <c r="DU127" s="25">
        <f t="shared" si="364"/>
        <v>3.29</v>
      </c>
      <c r="DV127" s="25">
        <f t="shared" si="365"/>
        <v>0</v>
      </c>
      <c r="DW127" s="25">
        <f t="shared" si="366"/>
        <v>3.29</v>
      </c>
      <c r="DX127" s="25">
        <f t="shared" si="367"/>
        <v>7.37</v>
      </c>
      <c r="DY127" s="25">
        <f t="shared" si="368"/>
        <v>0</v>
      </c>
      <c r="DZ127" s="25">
        <f t="shared" si="369"/>
        <v>7.37</v>
      </c>
      <c r="EA127" s="25">
        <f t="shared" si="370"/>
        <v>4.8899999999999997</v>
      </c>
      <c r="EB127" s="25">
        <f t="shared" si="371"/>
        <v>0</v>
      </c>
      <c r="EC127" s="25">
        <f t="shared" si="372"/>
        <v>4.8899999999999997</v>
      </c>
      <c r="ED127" s="25">
        <f t="shared" si="373"/>
        <v>2.48</v>
      </c>
      <c r="EE127" s="25">
        <f t="shared" si="373"/>
        <v>0</v>
      </c>
      <c r="EF127" s="25">
        <f t="shared" si="374"/>
        <v>2.48</v>
      </c>
      <c r="EG127" s="25">
        <f t="shared" si="375"/>
        <v>4.8899999999999997</v>
      </c>
      <c r="EH127" s="25">
        <f t="shared" si="375"/>
        <v>0</v>
      </c>
      <c r="EI127" s="25">
        <f t="shared" si="376"/>
        <v>4.8899999999999997</v>
      </c>
      <c r="EJ127" s="18">
        <v>629.37</v>
      </c>
      <c r="EK127" s="18">
        <v>567.46</v>
      </c>
      <c r="EL127" s="18" t="s">
        <v>912</v>
      </c>
      <c r="EM127" s="18" t="s">
        <v>913</v>
      </c>
      <c r="EN127" s="16" t="s">
        <v>774</v>
      </c>
      <c r="EO127" s="16" t="s">
        <v>132</v>
      </c>
      <c r="EP127" s="16" t="e">
        <f>IF(OR(EN127="Cống tròn",EN127="Cống hộp",EN127="Ống nhựa"),INDEX(#REF!,MATCH(E127,#REF!,0)),IF(OR(EN127="Rãnh xây",EN127="Rãnh bê tông"),INDEX(#REF!,MATCH(E127,#REF!,0)),0))</f>
        <v>#REF!</v>
      </c>
      <c r="EQ127" s="18">
        <v>60.509999999999962</v>
      </c>
      <c r="ER127" s="18">
        <v>1</v>
      </c>
      <c r="ES127" s="25">
        <f t="shared" si="377"/>
        <v>60</v>
      </c>
      <c r="ET127" s="1" t="e">
        <f>_xlfn.IFNA(IF(EN127="Cống tròn",INDEX(#REF!,MATCH(E127,#REF!,0)),IF(EN127="Cống hộp",INDEX(#REF!,MATCH(E127,#REF!,0)),EU127&amp;" ,"&amp;EV127)),0)</f>
        <v>#REF!</v>
      </c>
      <c r="EU127" s="16" t="s">
        <v>769</v>
      </c>
      <c r="EV127" s="16" t="s">
        <v>775</v>
      </c>
      <c r="EW127" s="16" t="e">
        <f>_xlfn.IFNA(INDEX(#REF!,MATCH(E127,#REF!,0)),0)</f>
        <v>#REF!</v>
      </c>
      <c r="EX127" s="16"/>
      <c r="EY127" s="18">
        <v>0</v>
      </c>
      <c r="EZ127" s="18">
        <v>0</v>
      </c>
      <c r="FA127" s="18">
        <v>0</v>
      </c>
      <c r="FB127" s="19">
        <v>0</v>
      </c>
      <c r="FC127" s="19">
        <v>0</v>
      </c>
      <c r="FD127" s="25">
        <f t="shared" si="232"/>
        <v>0</v>
      </c>
      <c r="FE127" s="25">
        <f t="shared" si="378"/>
        <v>0</v>
      </c>
      <c r="FF127" s="18">
        <v>0.1</v>
      </c>
      <c r="FG127" s="18">
        <v>2</v>
      </c>
      <c r="FH127" s="18">
        <v>1</v>
      </c>
      <c r="FI127" s="25">
        <f t="shared" si="379"/>
        <v>1.2</v>
      </c>
      <c r="FJ127" s="18">
        <v>0</v>
      </c>
      <c r="FK127" s="18">
        <v>0</v>
      </c>
      <c r="FL127" s="18">
        <v>0.2</v>
      </c>
      <c r="FM127" s="18">
        <v>1.4</v>
      </c>
      <c r="FN127" s="18">
        <v>0</v>
      </c>
      <c r="FO127" s="25">
        <f t="shared" si="380"/>
        <v>1.4</v>
      </c>
      <c r="FP127" s="18">
        <v>1.4999999999999999E-2</v>
      </c>
      <c r="FQ127" s="18">
        <v>1</v>
      </c>
      <c r="FR127" s="25">
        <f t="shared" si="233"/>
        <v>59</v>
      </c>
      <c r="FS127" s="25">
        <f t="shared" si="234"/>
        <v>0.87</v>
      </c>
      <c r="FT127" s="25">
        <f t="shared" si="235"/>
        <v>59.87</v>
      </c>
      <c r="FU127" s="25">
        <f t="shared" si="236"/>
        <v>-0.63999999999996504</v>
      </c>
      <c r="FV127" s="25" t="str">
        <f t="shared" si="381"/>
        <v>Thêm 01</v>
      </c>
      <c r="FW127" s="25">
        <f t="shared" si="382"/>
        <v>0.38</v>
      </c>
      <c r="FX127" s="16"/>
      <c r="FY127" s="16"/>
      <c r="FZ127" s="16"/>
      <c r="GA127" s="16"/>
      <c r="GB127" s="19">
        <v>0</v>
      </c>
      <c r="GC127" s="19">
        <v>0</v>
      </c>
      <c r="GD127" s="19">
        <v>0</v>
      </c>
      <c r="GE127" s="19">
        <v>0</v>
      </c>
      <c r="GF127" s="19">
        <v>0</v>
      </c>
      <c r="GG127" s="19">
        <v>0</v>
      </c>
      <c r="GH127" s="19">
        <v>0</v>
      </c>
      <c r="GI127" s="19">
        <v>0</v>
      </c>
      <c r="GJ127" s="19">
        <v>0</v>
      </c>
      <c r="GK127" s="19">
        <v>0</v>
      </c>
      <c r="GL127" s="25">
        <f t="shared" si="237"/>
        <v>0</v>
      </c>
      <c r="GM127" s="25">
        <f t="shared" si="383"/>
        <v>0</v>
      </c>
      <c r="GN127" s="19">
        <v>0</v>
      </c>
      <c r="GO127" s="19">
        <v>0</v>
      </c>
      <c r="GP127" s="19">
        <v>0</v>
      </c>
      <c r="GQ127" s="19">
        <v>0</v>
      </c>
      <c r="GR127" s="1" t="e">
        <f>_xlfn.IFNA(INDEX(#REF!,MATCH(E127,#REF!,0)),0)</f>
        <v>#REF!</v>
      </c>
      <c r="GS127" s="16"/>
      <c r="GT127" s="18">
        <v>0</v>
      </c>
      <c r="GU127" s="18">
        <v>0</v>
      </c>
      <c r="GV127" s="18">
        <v>0</v>
      </c>
      <c r="GW127" s="18">
        <v>0</v>
      </c>
      <c r="GX127" s="25">
        <f t="shared" si="238"/>
        <v>0</v>
      </c>
      <c r="GY127" s="25">
        <f t="shared" si="239"/>
        <v>0</v>
      </c>
      <c r="GZ127" s="25">
        <f t="shared" si="384"/>
        <v>0</v>
      </c>
      <c r="HA127" s="1" t="e" cm="1">
        <f t="array" ref="HA127">INDEX(#REF!,MATCH(EJ127&amp;EK127&amp;HD127&amp;HE127&amp;HF127,#REF!&amp;#REF!&amp;#REF!&amp;#REF!&amp;#REF!,0))</f>
        <v>#REF!</v>
      </c>
      <c r="HB127" s="16"/>
      <c r="HC127" s="25">
        <f t="shared" si="385"/>
        <v>0</v>
      </c>
      <c r="HD127" s="18">
        <v>0</v>
      </c>
      <c r="HE127" s="18">
        <v>0</v>
      </c>
      <c r="HF127" s="18">
        <v>0</v>
      </c>
      <c r="HG127" s="1" t="e" cm="1">
        <f t="array" ref="HG127">INDEX(#REF!,MATCH(EJ127&amp;EK127&amp;HJ127&amp;HK127&amp;HL127,#REF!&amp;#REF!&amp;#REF!&amp;#REF!&amp;#REF!,0))</f>
        <v>#REF!</v>
      </c>
      <c r="HH127" s="16"/>
      <c r="HI127" s="25">
        <f t="shared" si="386"/>
        <v>0</v>
      </c>
      <c r="HJ127" s="25">
        <f t="shared" si="387"/>
        <v>0</v>
      </c>
      <c r="HK127" s="19">
        <v>0</v>
      </c>
      <c r="HL127" s="19">
        <v>0</v>
      </c>
      <c r="HM127" s="18">
        <v>0.01</v>
      </c>
      <c r="HN127" s="18">
        <v>1</v>
      </c>
      <c r="HO127" s="25">
        <f t="shared" si="388"/>
        <v>0</v>
      </c>
      <c r="HP127" s="25">
        <f t="shared" si="389"/>
        <v>0</v>
      </c>
      <c r="HQ127" s="25">
        <f t="shared" si="390"/>
        <v>0</v>
      </c>
      <c r="HR127" s="25">
        <f t="shared" si="391"/>
        <v>0</v>
      </c>
      <c r="HS127" s="25">
        <f t="shared" si="392"/>
        <v>0</v>
      </c>
      <c r="HT127" s="19">
        <v>0</v>
      </c>
      <c r="HU127" s="19">
        <v>0</v>
      </c>
      <c r="HV127" s="19">
        <v>0</v>
      </c>
      <c r="HW127" s="25">
        <f t="shared" si="393"/>
        <v>0</v>
      </c>
      <c r="HX127" s="19">
        <v>0</v>
      </c>
      <c r="HY127" s="19">
        <v>0</v>
      </c>
      <c r="HZ127" s="18">
        <v>23.07</v>
      </c>
      <c r="IA127" s="20">
        <f>ROUND(IF(EN127="Cống tròn",IF(EN127="Cống tròn",IF(EU127="Không có móng",IQ127-FF127,IF(EU127="Đế",IP127-FN127,IF(OR(EU127="Móng bê tông",EU127="Móng bê tông kết hợp đế"),II127-FJ127,0))),0),IF(EN127="Cống hộp",IF(AND(EN127="Cống hộp",EU127="Không có móng"),IQ127-GF127,IF(AND(EN127="Cống hộp",EU127="Móng bê tông"),IJ127-GB127,0)),IF(OR(EN127="Rãnh xây",EN127="Rãnh bê tông"),IF(OR(EN127="Rãnh xây",EN127="Rãnh bê tông"),IK127-GB127,0),IF(EN127="Ống nhựa",IF(AND(EN127="Ống nhựa",EU127="Không đắp cát"),IQ127-HT127,IF(AND(EN127="Ống nhựa",EU127="Đắp cát"),IH127-HX127,0)),IF(EN127="Rãnh thang",IF(EN127="Rãnh thang",IF(EU127="Móng bê tông",#REF!-#REF!,IQ127),0),0))))),2)</f>
        <v>22.02</v>
      </c>
      <c r="IB127" s="20">
        <f t="shared" si="394"/>
        <v>1.0500000000000007</v>
      </c>
      <c r="IC127" s="20">
        <f t="shared" si="240"/>
        <v>22.02</v>
      </c>
      <c r="ID127" s="20">
        <f t="shared" si="241"/>
        <v>0</v>
      </c>
      <c r="IE127" s="20">
        <f t="shared" si="242"/>
        <v>0</v>
      </c>
      <c r="IF127" s="20">
        <f t="shared" si="243"/>
        <v>0</v>
      </c>
      <c r="IG127" s="20">
        <f>IF(EN127="Rãnh thang",IF(AND(EN127="Rãnh thang",EU127="Móng bê tông"),IQ127-#REF!,0),IF(EN127="Ống nhựa",IF(AND(EN127="Ống nhựa",EU127="Đắp cát"),IQ127-HT127,0),IF(EN127="Cống tròn",IF(EN127="Cống tròn",IF(OR(EU127="Móng bê tông",EU127="Móng bê tông kết hợp đế"),IM127-FL127,0),0),IF(EN127="Cống hộp",IF(AND(EN127="Cống hộp",EU127="Móng bê tông"),IN127-GD127,0),IF(OR(EN127="Rãnh xây",EN127="Rãnh bê tông"),IF(AND(EN127="Rãnh xây",EU127="Móng bê tông"),IO127-GD127,IF(AND(EN127="Rãnh bê tông",EU127="Móng bê tông"),IO127-GD127,0)),0)))))</f>
        <v>22.02</v>
      </c>
      <c r="IH127" s="20">
        <f t="shared" si="244"/>
        <v>0</v>
      </c>
      <c r="II127" s="20">
        <f t="shared" si="245"/>
        <v>22.02</v>
      </c>
      <c r="IJ127" s="20">
        <f t="shared" si="246"/>
        <v>0</v>
      </c>
      <c r="IK127" s="20">
        <f t="shared" si="247"/>
        <v>0</v>
      </c>
      <c r="IL127" s="20">
        <f t="shared" si="248"/>
        <v>22.22</v>
      </c>
      <c r="IM127" s="20">
        <f t="shared" si="249"/>
        <v>22.22</v>
      </c>
      <c r="IN127" s="20">
        <f t="shared" si="250"/>
        <v>0</v>
      </c>
      <c r="IO127" s="20">
        <f t="shared" si="251"/>
        <v>0</v>
      </c>
      <c r="IP127" s="20">
        <f t="shared" si="252"/>
        <v>0</v>
      </c>
      <c r="IQ127" s="18">
        <v>22.32</v>
      </c>
      <c r="IR127" s="25">
        <f t="shared" si="395"/>
        <v>0</v>
      </c>
      <c r="IS127" s="25">
        <f t="shared" si="253"/>
        <v>0</v>
      </c>
      <c r="IT127" s="25">
        <f t="shared" si="254"/>
        <v>0</v>
      </c>
      <c r="IU127" s="25">
        <f>ROUND(IF(EN127="Cống tròn",IF(EN127="Cống tròn",IV127+FF127,0),IF(EN127="Cống hộp",IF(EN127="Cống hộp",IV127+GP127,0),IF(OR(EN127="Rãnh xây",EN127="Rãnh bê tông"),IF(OR(EN127="Rãnh xây",EN127="Rãnh bê tông"),IV127+GP127,0),IF(EN127="ống nhựa",IF(EN127="Ống nhựa",IV127+HT127,0),IF(EN127="Rãnh thang",IF(EN127="Rãnh thang",IQ127+#REF!,0),0))))),2)</f>
        <v>23.33</v>
      </c>
      <c r="IV127" s="18">
        <v>23.23</v>
      </c>
      <c r="IW127" s="25">
        <f t="shared" si="255"/>
        <v>23.33</v>
      </c>
      <c r="IX127" s="25">
        <f t="shared" si="256"/>
        <v>0</v>
      </c>
      <c r="IY127" s="25">
        <f t="shared" si="257"/>
        <v>0</v>
      </c>
      <c r="IZ127" s="25">
        <f t="shared" si="258"/>
        <v>0</v>
      </c>
      <c r="JA127" s="25">
        <f t="shared" si="259"/>
        <v>0</v>
      </c>
      <c r="JB127" s="18">
        <v>22.99</v>
      </c>
      <c r="JC127" s="20">
        <f>ROUND(IF(EN127="Cống tròn",IF(EN127="Cống tròn",IF(EU127="Không có móng",JS127-FF127,IF(EU127="Đế",JR127-FN127,IF(OR(EU127="Móng bê tông",EU127="Móng bê tông kết hợp đế"),JK127-FJ127,0))),0),IF(EN127="Cống hộp",IF(AND(EN127="Cống hộp",EU127="Không có móng"),JS127-GF127,IF(AND(EN127="Cống hộp",EU127="Móng bê tông"),JL127-GB127,0)),IF(OR(EN127="Rãnh xây",EN127="Rãnh bê tông"),IF(OR(EN127="Rãnh xây",EN127="Rãnh bê tông"),JM127-GB127,0),IF(EN127="Ống nhựa",IF(AND(EN127="Ống nhựa",EU127="Không đắp cát"),JS127-HT127,IF(AND(EN127="Ống nhựa",EU127="Đắp cát"),JJ127-HX127,0)),IF(EN127="Rãnh thang",IF(EN127="Rãnh thang",IF(EU127="Móng bê tông",#REF!-#REF!,JS127),0),0))))),2)</f>
        <v>21.93</v>
      </c>
      <c r="JD127" s="20">
        <f t="shared" si="396"/>
        <v>1.0599999999999987</v>
      </c>
      <c r="JE127" s="20">
        <f t="shared" si="260"/>
        <v>21.93</v>
      </c>
      <c r="JF127" s="20">
        <f t="shared" si="261"/>
        <v>0</v>
      </c>
      <c r="JG127" s="20">
        <f t="shared" si="262"/>
        <v>0</v>
      </c>
      <c r="JH127" s="20">
        <f t="shared" si="263"/>
        <v>0</v>
      </c>
      <c r="JI127" s="20">
        <f>IF(EN127="Rãnh thang",IF(AND(EN127="Rãnh thang",EU127="Móng bê tông"),JS127-#REF!,0),IF(EN127="Ống nhựa",IF(AND(EN127="Ống nhựa",EU127="Đắp cát"),JS127-HT127,0),IF(EN127="Cống tròn",IF(EN127="Cống tròn",IF(OR(EU127="Móng bê tông",EU127="Móng bê tông kết hợp đế"),JO127-FL127,0),0),IF(EN127="Cống hộp",IF(AND(EN127="Cống hộp",EU127="Móng bê tông"),JP127-GD127,0),IF(OR(EN127="Rãnh xây",EN127="Rãnh bê tông"),IF(AND(EN127="Rãnh xây",EU127="Móng bê tông"),JQ127-GD127,IF(AND(EN127="Rãnh bê tông",EU127="Móng bê tông"),JQ127-GD127,0)),0)))))</f>
        <v>21.93</v>
      </c>
      <c r="JJ127" s="20">
        <f t="shared" si="264"/>
        <v>0</v>
      </c>
      <c r="JK127" s="20">
        <f t="shared" si="265"/>
        <v>21.93</v>
      </c>
      <c r="JL127" s="20">
        <f t="shared" si="266"/>
        <v>0</v>
      </c>
      <c r="JM127" s="20">
        <f t="shared" si="267"/>
        <v>0</v>
      </c>
      <c r="JN127" s="20">
        <f t="shared" si="268"/>
        <v>22.13</v>
      </c>
      <c r="JO127" s="20">
        <f t="shared" si="269"/>
        <v>22.13</v>
      </c>
      <c r="JP127" s="20">
        <f t="shared" si="270"/>
        <v>0</v>
      </c>
      <c r="JQ127" s="20">
        <f t="shared" si="271"/>
        <v>0</v>
      </c>
      <c r="JR127" s="20">
        <f t="shared" si="272"/>
        <v>0</v>
      </c>
      <c r="JS127" s="26">
        <v>22.23</v>
      </c>
      <c r="JT127" s="25">
        <f t="shared" si="397"/>
        <v>0</v>
      </c>
      <c r="JU127" s="25">
        <f t="shared" si="273"/>
        <v>0</v>
      </c>
      <c r="JV127" s="25">
        <f t="shared" si="274"/>
        <v>0</v>
      </c>
      <c r="JW127" s="25">
        <f>ROUND(IF(EN127="Cống tròn",IF(EN127="Cống tròn",JX127+FF127,0),IF(EN127="Cống hộp",IF(EN127="Cống hộp",JX127+GP127,0),IF(OR(EN127="Rãnh xây",EN127="Rãnh bê tông"),IF(OR(EN127="Rãnh xây",EN127="Rãnh bê tông"),JX127+GP127,0),IF(EN127="ống nhựa",IF(EN127="Ống nhựa",JX127+HT127,0),IF(EN127="Rãnh thang",IF(EN127="Rãnh thang",JS127+#REF!,0),0))))),2)</f>
        <v>23.33</v>
      </c>
      <c r="JX127" s="27">
        <v>23.23</v>
      </c>
      <c r="JY127" s="25">
        <f t="shared" si="275"/>
        <v>23.33</v>
      </c>
      <c r="JZ127" s="25">
        <f t="shared" si="276"/>
        <v>0</v>
      </c>
      <c r="KA127" s="25">
        <f t="shared" si="277"/>
        <v>0</v>
      </c>
      <c r="KB127" s="25">
        <f t="shared" si="278"/>
        <v>0</v>
      </c>
      <c r="KC127" s="25">
        <f t="shared" si="279"/>
        <v>0</v>
      </c>
      <c r="KD127" s="28" t="s">
        <v>98</v>
      </c>
      <c r="KE127" s="27">
        <v>0</v>
      </c>
      <c r="KF127" s="25">
        <f t="shared" si="280"/>
        <v>1.0500000000000007</v>
      </c>
      <c r="KG127" s="25">
        <f t="shared" si="398"/>
        <v>1.0500000000000007</v>
      </c>
      <c r="KH127" s="27">
        <v>0</v>
      </c>
      <c r="KI127" s="25">
        <f t="shared" si="281"/>
        <v>1.0599999999999987</v>
      </c>
      <c r="KJ127" s="25">
        <f t="shared" si="399"/>
        <v>1.0599999999999987</v>
      </c>
      <c r="KK127" s="25">
        <f t="shared" si="282"/>
        <v>0</v>
      </c>
      <c r="KL127" s="25">
        <f t="shared" si="283"/>
        <v>0</v>
      </c>
      <c r="KM127" s="25">
        <f t="shared" si="400"/>
        <v>0</v>
      </c>
      <c r="KN127" s="25">
        <f t="shared" si="284"/>
        <v>0</v>
      </c>
      <c r="KO127" s="25">
        <f t="shared" si="285"/>
        <v>0</v>
      </c>
      <c r="KP127" s="25">
        <f t="shared" si="401"/>
        <v>0</v>
      </c>
      <c r="KQ127" s="25">
        <f t="shared" si="286"/>
        <v>0.2</v>
      </c>
      <c r="KR127" s="25">
        <f t="shared" si="287"/>
        <v>0.2</v>
      </c>
      <c r="KS127" s="25">
        <f t="shared" si="402"/>
        <v>0.2</v>
      </c>
      <c r="KT127" s="25">
        <f t="shared" si="288"/>
        <v>0</v>
      </c>
      <c r="KU127" s="25">
        <f t="shared" si="289"/>
        <v>0</v>
      </c>
      <c r="KV127" s="25">
        <f t="shared" si="403"/>
        <v>0</v>
      </c>
      <c r="KW127" s="25">
        <f t="shared" si="290"/>
        <v>0</v>
      </c>
      <c r="KX127" s="25">
        <f t="shared" si="291"/>
        <v>0</v>
      </c>
      <c r="KY127" s="25">
        <f t="shared" si="404"/>
        <v>0</v>
      </c>
      <c r="KZ127" s="25">
        <f t="shared" si="292"/>
        <v>0</v>
      </c>
      <c r="LA127" s="25">
        <f t="shared" si="293"/>
        <v>0</v>
      </c>
      <c r="LB127" s="25">
        <f t="shared" si="405"/>
        <v>0</v>
      </c>
      <c r="LC127" s="25">
        <f t="shared" si="294"/>
        <v>0.85000000000000075</v>
      </c>
      <c r="LD127" s="25">
        <f t="shared" si="295"/>
        <v>0.85999999999999877</v>
      </c>
      <c r="LE127" s="25">
        <f t="shared" si="406"/>
        <v>0.85499999999999976</v>
      </c>
      <c r="LF127" s="25">
        <f t="shared" si="296"/>
        <v>0</v>
      </c>
      <c r="LG127" s="25">
        <f t="shared" si="297"/>
        <v>0</v>
      </c>
      <c r="LH127" s="25">
        <f t="shared" si="407"/>
        <v>0</v>
      </c>
      <c r="LI127" s="25">
        <f t="shared" si="298"/>
        <v>0</v>
      </c>
      <c r="LJ127" s="25">
        <f t="shared" si="299"/>
        <v>0</v>
      </c>
      <c r="LK127" s="25">
        <f t="shared" si="408"/>
        <v>0</v>
      </c>
      <c r="LL127" s="25">
        <f t="shared" si="300"/>
        <v>0</v>
      </c>
      <c r="LM127" s="25">
        <f t="shared" si="301"/>
        <v>0</v>
      </c>
      <c r="LN127" s="25">
        <f t="shared" si="409"/>
        <v>0</v>
      </c>
      <c r="LO127" s="25">
        <f t="shared" si="302"/>
        <v>0</v>
      </c>
      <c r="LP127" s="25">
        <f t="shared" si="303"/>
        <v>0</v>
      </c>
      <c r="LQ127" s="25">
        <f t="shared" si="410"/>
        <v>0</v>
      </c>
      <c r="LR127" s="25">
        <f t="shared" si="304"/>
        <v>0</v>
      </c>
      <c r="LS127" s="25">
        <f t="shared" si="305"/>
        <v>0</v>
      </c>
      <c r="LT127" s="25">
        <f t="shared" si="411"/>
        <v>0</v>
      </c>
      <c r="LU127" s="25">
        <f t="shared" si="306"/>
        <v>0</v>
      </c>
      <c r="LV127" s="25">
        <f t="shared" si="307"/>
        <v>0</v>
      </c>
      <c r="LW127" s="25">
        <f t="shared" si="412"/>
        <v>0</v>
      </c>
      <c r="LX127" s="25">
        <f t="shared" si="308"/>
        <v>0</v>
      </c>
      <c r="LY127" s="25">
        <f t="shared" si="309"/>
        <v>0</v>
      </c>
      <c r="LZ127" s="25">
        <f t="shared" si="413"/>
        <v>0</v>
      </c>
      <c r="MA127" s="25">
        <f t="shared" si="310"/>
        <v>0</v>
      </c>
      <c r="MB127" s="25">
        <f t="shared" si="311"/>
        <v>0</v>
      </c>
      <c r="MC127" s="25">
        <f t="shared" si="414"/>
        <v>0</v>
      </c>
      <c r="MD127" s="25">
        <f t="shared" si="312"/>
        <v>0</v>
      </c>
      <c r="ME127" s="25">
        <f t="shared" si="313"/>
        <v>0</v>
      </c>
      <c r="MF127" s="25">
        <f t="shared" si="415"/>
        <v>0</v>
      </c>
      <c r="MG127" s="25">
        <f t="shared" si="314"/>
        <v>0</v>
      </c>
      <c r="MH127" s="25">
        <f t="shared" si="315"/>
        <v>0</v>
      </c>
      <c r="MI127" s="25">
        <f t="shared" si="416"/>
        <v>0</v>
      </c>
      <c r="MJ127" s="25">
        <f t="shared" si="316"/>
        <v>0</v>
      </c>
      <c r="MK127" s="25">
        <f t="shared" si="317"/>
        <v>0</v>
      </c>
      <c r="ML127" s="25">
        <f t="shared" si="417"/>
        <v>0</v>
      </c>
      <c r="MM127" s="25">
        <f t="shared" si="318"/>
        <v>0</v>
      </c>
      <c r="MN127" s="25">
        <f t="shared" si="319"/>
        <v>0</v>
      </c>
      <c r="MO127" s="25">
        <f t="shared" si="418"/>
        <v>0</v>
      </c>
      <c r="MP127" s="25">
        <f t="shared" si="320"/>
        <v>0</v>
      </c>
      <c r="MQ127" s="25">
        <f t="shared" si="321"/>
        <v>0</v>
      </c>
      <c r="MR127" s="25">
        <f t="shared" si="419"/>
        <v>0</v>
      </c>
      <c r="MS127" s="29">
        <v>1.4</v>
      </c>
      <c r="MT127" s="29">
        <v>0</v>
      </c>
      <c r="MU127" s="29">
        <v>1</v>
      </c>
      <c r="MV127" s="29">
        <v>1</v>
      </c>
      <c r="MW127" s="25">
        <f t="shared" si="322"/>
        <v>1.4</v>
      </c>
      <c r="MX127" s="25">
        <f t="shared" si="323"/>
        <v>1.47</v>
      </c>
      <c r="MY127" s="25">
        <f t="shared" si="324"/>
        <v>0</v>
      </c>
      <c r="MZ127" s="25">
        <f t="shared" si="325"/>
        <v>0</v>
      </c>
      <c r="NA127" s="25">
        <f t="shared" si="326"/>
        <v>1.4</v>
      </c>
      <c r="NB127" s="25">
        <f t="shared" si="327"/>
        <v>1.48</v>
      </c>
      <c r="NC127" s="25">
        <f t="shared" si="328"/>
        <v>0</v>
      </c>
      <c r="ND127" s="25">
        <f t="shared" si="329"/>
        <v>0</v>
      </c>
      <c r="NE127" s="25">
        <f t="shared" si="420"/>
        <v>1.4</v>
      </c>
      <c r="NF127" s="25">
        <f t="shared" si="420"/>
        <v>1.4750000000000001</v>
      </c>
      <c r="NG127" s="25">
        <f t="shared" si="420"/>
        <v>0</v>
      </c>
      <c r="NH127" s="25">
        <f t="shared" si="420"/>
        <v>0</v>
      </c>
      <c r="NI127" s="25">
        <f t="shared" si="330"/>
        <v>89.25</v>
      </c>
      <c r="NJ127" s="25">
        <f t="shared" si="331"/>
        <v>0</v>
      </c>
      <c r="NK127" s="25">
        <f t="shared" si="332"/>
        <v>89.25</v>
      </c>
      <c r="NL127" s="25">
        <f t="shared" si="333"/>
        <v>51.67</v>
      </c>
      <c r="NM127" s="25">
        <f t="shared" si="334"/>
        <v>0</v>
      </c>
      <c r="NN127" s="25">
        <f t="shared" si="421"/>
        <v>51.67</v>
      </c>
      <c r="NO127" s="25">
        <f t="shared" si="335"/>
        <v>0</v>
      </c>
      <c r="NP127" s="25">
        <f t="shared" si="336"/>
        <v>0</v>
      </c>
      <c r="NQ127" s="25">
        <f t="shared" si="422"/>
        <v>0</v>
      </c>
      <c r="NR127" s="25">
        <f t="shared" si="337"/>
        <v>0</v>
      </c>
      <c r="NS127" s="25">
        <f t="shared" si="338"/>
        <v>0</v>
      </c>
      <c r="NT127" s="25">
        <f t="shared" si="423"/>
        <v>0</v>
      </c>
      <c r="NU127" s="25">
        <f t="shared" si="339"/>
        <v>0</v>
      </c>
      <c r="NV127" s="25">
        <f t="shared" si="340"/>
        <v>0</v>
      </c>
      <c r="NW127" s="25">
        <f t="shared" si="424"/>
        <v>0</v>
      </c>
      <c r="NX127" s="25">
        <f t="shared" si="425"/>
        <v>51.67</v>
      </c>
      <c r="NY127" s="25">
        <f t="shared" si="425"/>
        <v>0</v>
      </c>
      <c r="NZ127" s="25">
        <f t="shared" si="426"/>
        <v>51.67</v>
      </c>
      <c r="OA127" s="25">
        <f t="shared" si="427"/>
        <v>37.58</v>
      </c>
      <c r="OB127" s="25">
        <f t="shared" si="427"/>
        <v>0</v>
      </c>
      <c r="OC127" s="25">
        <f t="shared" si="428"/>
        <v>37.58</v>
      </c>
      <c r="OD127" s="25">
        <f t="shared" si="429"/>
        <v>51.67</v>
      </c>
      <c r="OE127" s="25">
        <f t="shared" si="429"/>
        <v>0</v>
      </c>
      <c r="OF127" s="25">
        <f t="shared" si="429"/>
        <v>51.67</v>
      </c>
      <c r="OG127" s="25">
        <f t="shared" si="341"/>
        <v>0</v>
      </c>
      <c r="OH127" s="25">
        <f t="shared" si="342"/>
        <v>0</v>
      </c>
      <c r="OI127" s="25">
        <f t="shared" si="343"/>
        <v>0</v>
      </c>
      <c r="OJ127" s="25">
        <f t="shared" si="344"/>
        <v>0</v>
      </c>
      <c r="OK127" s="25">
        <f t="shared" si="345"/>
        <v>0</v>
      </c>
      <c r="OL127" s="25">
        <f t="shared" si="346"/>
        <v>0</v>
      </c>
      <c r="OM127" s="25">
        <f t="shared" si="430"/>
        <v>0</v>
      </c>
      <c r="ON127" s="25">
        <f t="shared" si="430"/>
        <v>0</v>
      </c>
      <c r="OO127" s="25">
        <f t="shared" si="430"/>
        <v>0</v>
      </c>
      <c r="OP127" s="25">
        <f t="shared" si="347"/>
        <v>0</v>
      </c>
      <c r="OQ127" s="25">
        <f t="shared" si="348"/>
        <v>0</v>
      </c>
      <c r="OR127" s="25">
        <f t="shared" si="431"/>
        <v>0</v>
      </c>
      <c r="OS127" s="19">
        <v>538418</v>
      </c>
      <c r="OT127" s="19">
        <v>2370663.33</v>
      </c>
    </row>
    <row r="128" spans="1:410" ht="33" customHeight="1" x14ac:dyDescent="0.25">
      <c r="A128" s="18"/>
      <c r="B128" s="18" t="s">
        <v>850</v>
      </c>
      <c r="C128" s="18">
        <v>567.46</v>
      </c>
      <c r="D128" s="16" t="e">
        <f>_xlfn.IFNA(INDEX(#REF!,MATCH(E128,#REF!,0)),0)</f>
        <v>#REF!</v>
      </c>
      <c r="E128" s="18" t="s">
        <v>913</v>
      </c>
      <c r="F128" s="16" t="s">
        <v>765</v>
      </c>
      <c r="G128" s="16" t="s">
        <v>766</v>
      </c>
      <c r="H128" s="16" t="s">
        <v>767</v>
      </c>
      <c r="I128" s="16" t="s">
        <v>768</v>
      </c>
      <c r="J128" s="16" t="s">
        <v>811</v>
      </c>
      <c r="K128" s="16" t="s">
        <v>770</v>
      </c>
      <c r="L128" s="16" t="s">
        <v>771</v>
      </c>
      <c r="M128" s="18">
        <v>1.8399999999999999</v>
      </c>
      <c r="N128" s="18">
        <v>1.8399999999999999</v>
      </c>
      <c r="O128" s="18">
        <v>2.2399999999999998</v>
      </c>
      <c r="P128" s="18">
        <v>2.2399999999999998</v>
      </c>
      <c r="Q128" s="18">
        <v>0.1</v>
      </c>
      <c r="R128" s="18">
        <v>2.04</v>
      </c>
      <c r="S128" s="18">
        <v>2.04</v>
      </c>
      <c r="T128" s="18">
        <v>0.2</v>
      </c>
      <c r="U128" s="18">
        <v>0</v>
      </c>
      <c r="V128" s="18">
        <v>0</v>
      </c>
      <c r="W128" s="18">
        <v>0</v>
      </c>
      <c r="X128" s="18">
        <v>1.8399999999999999</v>
      </c>
      <c r="Y128" s="18">
        <v>1.7999999999999998</v>
      </c>
      <c r="Z128" s="20">
        <f t="shared" si="349"/>
        <v>1.6</v>
      </c>
      <c r="AA128" s="18">
        <v>0.22</v>
      </c>
      <c r="AB128" s="18">
        <v>0</v>
      </c>
      <c r="AC128" s="18">
        <v>0</v>
      </c>
      <c r="AD128" s="18">
        <v>0</v>
      </c>
      <c r="AE128" s="18">
        <v>0</v>
      </c>
      <c r="AF128" s="18">
        <v>0</v>
      </c>
      <c r="AG128" s="18">
        <v>1.4</v>
      </c>
      <c r="AH128" s="18">
        <v>1.4</v>
      </c>
      <c r="AI128" s="20">
        <f t="shared" si="350"/>
        <v>1.75</v>
      </c>
      <c r="AJ128" s="18">
        <v>0</v>
      </c>
      <c r="AK128" s="18">
        <v>0</v>
      </c>
      <c r="AL128" s="20">
        <f t="shared" si="351"/>
        <v>0</v>
      </c>
      <c r="AM128" s="18">
        <v>1.8399999999999999</v>
      </c>
      <c r="AN128" s="18">
        <v>1.4</v>
      </c>
      <c r="AO128" s="18">
        <v>0.15</v>
      </c>
      <c r="AP128" s="18">
        <v>0.22</v>
      </c>
      <c r="AQ128" s="18">
        <v>1.8399999999999999</v>
      </c>
      <c r="AR128" s="18">
        <v>1.6199999999999999</v>
      </c>
      <c r="AS128" s="18">
        <v>0.12</v>
      </c>
      <c r="AT128" s="18">
        <v>0.11</v>
      </c>
      <c r="AU128" s="18">
        <v>0</v>
      </c>
      <c r="AV128" s="18">
        <v>1</v>
      </c>
      <c r="AW128" s="18">
        <v>0</v>
      </c>
      <c r="AX128" s="18">
        <v>0</v>
      </c>
      <c r="AY128" s="18">
        <v>0</v>
      </c>
      <c r="AZ128" s="18">
        <v>0</v>
      </c>
      <c r="BA128" s="18">
        <v>0</v>
      </c>
      <c r="BB128" s="18">
        <v>0</v>
      </c>
      <c r="BC128" s="18">
        <v>0</v>
      </c>
      <c r="BD128" s="18">
        <v>0</v>
      </c>
      <c r="BE128" s="18">
        <v>2</v>
      </c>
      <c r="BF128" s="18">
        <v>0</v>
      </c>
      <c r="BG128" s="18">
        <v>0</v>
      </c>
      <c r="BH128" s="18">
        <v>0</v>
      </c>
      <c r="BI128" s="18">
        <v>0</v>
      </c>
      <c r="BJ128" s="18">
        <v>0</v>
      </c>
      <c r="BK128" s="18">
        <v>0</v>
      </c>
      <c r="BL128" s="18">
        <v>0</v>
      </c>
      <c r="BM128" s="18">
        <v>0</v>
      </c>
      <c r="BN128" s="18">
        <v>0</v>
      </c>
      <c r="BO128" s="18">
        <v>0</v>
      </c>
      <c r="BP128" s="18">
        <v>0</v>
      </c>
      <c r="BQ128" s="18">
        <v>0</v>
      </c>
      <c r="BR128" s="18">
        <v>0</v>
      </c>
      <c r="BS128" s="18">
        <v>0</v>
      </c>
      <c r="BT128" s="18">
        <v>0</v>
      </c>
      <c r="BU128" s="18">
        <v>0</v>
      </c>
      <c r="BV128" s="18">
        <v>0</v>
      </c>
      <c r="BW128" s="18">
        <v>0</v>
      </c>
      <c r="BX128" s="18">
        <v>0</v>
      </c>
      <c r="BY128" s="18">
        <v>0</v>
      </c>
      <c r="BZ128" s="18">
        <v>0</v>
      </c>
      <c r="CA128" s="16" t="e">
        <f>_xlfn.IFNA(IF(RIGHT(D128,2)="=G",0,INDEX(#REF!,MATCH(E128,#REF!,0))),0)</f>
        <v>#REF!</v>
      </c>
      <c r="CB128" s="16" t="s">
        <v>776</v>
      </c>
      <c r="CC128" s="18">
        <v>0</v>
      </c>
      <c r="CD128" s="18">
        <v>0</v>
      </c>
      <c r="CE128" s="18">
        <v>1.6</v>
      </c>
      <c r="CF128" s="18">
        <v>0.8</v>
      </c>
      <c r="CG128" s="18">
        <v>0.12</v>
      </c>
      <c r="CH128" s="18">
        <v>2</v>
      </c>
      <c r="CI128" s="16" t="s">
        <v>98</v>
      </c>
      <c r="CJ128" s="18">
        <v>0</v>
      </c>
      <c r="CK128" s="20">
        <f t="shared" si="217"/>
        <v>1.36</v>
      </c>
      <c r="CL128" s="20">
        <f t="shared" si="352"/>
        <v>1.36</v>
      </c>
      <c r="CM128" s="18">
        <v>18.899999999999999</v>
      </c>
      <c r="CN128" s="18">
        <v>23.83</v>
      </c>
      <c r="CO128" s="18">
        <v>22.991</v>
      </c>
      <c r="CP128" s="22">
        <f t="shared" si="218"/>
        <v>22.99</v>
      </c>
      <c r="CQ128" s="22">
        <f t="shared" si="219"/>
        <v>21.63</v>
      </c>
      <c r="CR128" s="22">
        <f t="shared" si="353"/>
        <v>1.36</v>
      </c>
      <c r="CS128" s="22">
        <f t="shared" si="220"/>
        <v>21.73</v>
      </c>
      <c r="CT128" s="22">
        <f t="shared" si="221"/>
        <v>21.93</v>
      </c>
      <c r="CU128" s="18">
        <v>21.93</v>
      </c>
      <c r="CV128" s="22">
        <f t="shared" si="354"/>
        <v>1.6</v>
      </c>
      <c r="CW128" s="22">
        <f t="shared" si="222"/>
        <v>0</v>
      </c>
      <c r="CX128" s="22">
        <f t="shared" si="223"/>
        <v>0</v>
      </c>
      <c r="CY128" s="22">
        <f t="shared" si="224"/>
        <v>23.56</v>
      </c>
      <c r="CZ128" s="22">
        <f t="shared" si="225"/>
        <v>23.71</v>
      </c>
      <c r="DA128" s="18">
        <v>23.83</v>
      </c>
      <c r="DB128" s="20">
        <f t="shared" si="355"/>
        <v>2.2000000000000002</v>
      </c>
      <c r="DC128" s="20">
        <f t="shared" si="356"/>
        <v>0.84</v>
      </c>
      <c r="DD128" s="20">
        <f t="shared" si="357"/>
        <v>1.3600000000000003</v>
      </c>
      <c r="DE128" s="20">
        <f t="shared" si="226"/>
        <v>0.1</v>
      </c>
      <c r="DF128" s="20">
        <f t="shared" si="227"/>
        <v>0.2</v>
      </c>
      <c r="DG128" s="20">
        <f t="shared" si="228"/>
        <v>1.06</v>
      </c>
      <c r="DH128" s="20">
        <f t="shared" si="229"/>
        <v>0</v>
      </c>
      <c r="DI128" s="20">
        <f t="shared" si="230"/>
        <v>0</v>
      </c>
      <c r="DJ128" s="20">
        <f t="shared" si="231"/>
        <v>0</v>
      </c>
      <c r="DK128" s="20">
        <f t="shared" si="358"/>
        <v>1.36</v>
      </c>
      <c r="DL128" s="20">
        <f t="shared" si="359"/>
        <v>0</v>
      </c>
      <c r="DM128" s="20">
        <f t="shared" si="360"/>
        <v>0</v>
      </c>
      <c r="DN128" s="20">
        <f t="shared" si="361"/>
        <v>0</v>
      </c>
      <c r="DO128" s="18">
        <v>2.44</v>
      </c>
      <c r="DP128" s="18">
        <v>0</v>
      </c>
      <c r="DQ128" s="18">
        <v>1</v>
      </c>
      <c r="DR128" s="18">
        <v>1</v>
      </c>
      <c r="DS128" s="25">
        <f t="shared" si="362"/>
        <v>2.44</v>
      </c>
      <c r="DT128" s="25">
        <f t="shared" si="363"/>
        <v>0</v>
      </c>
      <c r="DU128" s="25">
        <f t="shared" si="364"/>
        <v>3.32</v>
      </c>
      <c r="DV128" s="25">
        <f t="shared" si="365"/>
        <v>0</v>
      </c>
      <c r="DW128" s="25">
        <f t="shared" si="366"/>
        <v>3.32</v>
      </c>
      <c r="DX128" s="25">
        <f t="shared" si="367"/>
        <v>7.44</v>
      </c>
      <c r="DY128" s="25">
        <f t="shared" si="368"/>
        <v>0</v>
      </c>
      <c r="DZ128" s="25">
        <f t="shared" si="369"/>
        <v>7.44</v>
      </c>
      <c r="EA128" s="25">
        <f t="shared" si="370"/>
        <v>4.92</v>
      </c>
      <c r="EB128" s="25">
        <f t="shared" si="371"/>
        <v>0</v>
      </c>
      <c r="EC128" s="25">
        <f t="shared" si="372"/>
        <v>4.92</v>
      </c>
      <c r="ED128" s="25">
        <f t="shared" si="373"/>
        <v>2.52</v>
      </c>
      <c r="EE128" s="25">
        <f t="shared" si="373"/>
        <v>0</v>
      </c>
      <c r="EF128" s="25">
        <f t="shared" si="374"/>
        <v>2.52</v>
      </c>
      <c r="EG128" s="25">
        <f t="shared" si="375"/>
        <v>4.92</v>
      </c>
      <c r="EH128" s="25">
        <f t="shared" si="375"/>
        <v>0</v>
      </c>
      <c r="EI128" s="25">
        <f t="shared" si="376"/>
        <v>4.92</v>
      </c>
      <c r="EJ128" s="18">
        <v>567.46</v>
      </c>
      <c r="EK128" s="18">
        <v>517.34</v>
      </c>
      <c r="EL128" s="18" t="s">
        <v>913</v>
      </c>
      <c r="EM128" s="18" t="s">
        <v>914</v>
      </c>
      <c r="EN128" s="16" t="s">
        <v>774</v>
      </c>
      <c r="EO128" s="16" t="s">
        <v>132</v>
      </c>
      <c r="EP128" s="16" t="e">
        <f>IF(OR(EN128="Cống tròn",EN128="Cống hộp",EN128="Ống nhựa"),INDEX(#REF!,MATCH(E128,#REF!,0)),IF(OR(EN128="Rãnh xây",EN128="Rãnh bê tông"),INDEX(#REF!,MATCH(E128,#REF!,0)),0))</f>
        <v>#REF!</v>
      </c>
      <c r="EQ128" s="18">
        <v>48.72</v>
      </c>
      <c r="ER128" s="18">
        <v>1</v>
      </c>
      <c r="ES128" s="25">
        <f t="shared" si="377"/>
        <v>48</v>
      </c>
      <c r="ET128" s="1" t="e">
        <f>_xlfn.IFNA(IF(EN128="Cống tròn",INDEX(#REF!,MATCH(E128,#REF!,0)),IF(EN128="Cống hộp",INDEX(#REF!,MATCH(E128,#REF!,0)),EU128&amp;" ,"&amp;EV128)),0)</f>
        <v>#REF!</v>
      </c>
      <c r="EU128" s="16" t="s">
        <v>769</v>
      </c>
      <c r="EV128" s="16" t="s">
        <v>775</v>
      </c>
      <c r="EW128" s="16" t="e">
        <f>_xlfn.IFNA(INDEX(#REF!,MATCH(E128,#REF!,0)),0)</f>
        <v>#REF!</v>
      </c>
      <c r="EX128" s="16"/>
      <c r="EY128" s="18">
        <v>0</v>
      </c>
      <c r="EZ128" s="18">
        <v>0</v>
      </c>
      <c r="FA128" s="18">
        <v>0</v>
      </c>
      <c r="FB128" s="19">
        <v>0</v>
      </c>
      <c r="FC128" s="19">
        <v>0</v>
      </c>
      <c r="FD128" s="25">
        <f t="shared" si="232"/>
        <v>0</v>
      </c>
      <c r="FE128" s="25">
        <f t="shared" si="378"/>
        <v>0</v>
      </c>
      <c r="FF128" s="18">
        <v>0.1</v>
      </c>
      <c r="FG128" s="18">
        <v>2</v>
      </c>
      <c r="FH128" s="18">
        <v>1</v>
      </c>
      <c r="FI128" s="25">
        <f t="shared" si="379"/>
        <v>1.2</v>
      </c>
      <c r="FJ128" s="18">
        <v>0</v>
      </c>
      <c r="FK128" s="18">
        <v>0</v>
      </c>
      <c r="FL128" s="18">
        <v>0.2</v>
      </c>
      <c r="FM128" s="18">
        <v>1.4</v>
      </c>
      <c r="FN128" s="18">
        <v>0</v>
      </c>
      <c r="FO128" s="25">
        <f t="shared" si="380"/>
        <v>1.4</v>
      </c>
      <c r="FP128" s="18">
        <v>1.4999999999999999E-2</v>
      </c>
      <c r="FQ128" s="18">
        <v>1</v>
      </c>
      <c r="FR128" s="25">
        <f t="shared" si="233"/>
        <v>48</v>
      </c>
      <c r="FS128" s="25">
        <f t="shared" si="234"/>
        <v>0.70499999999999996</v>
      </c>
      <c r="FT128" s="25">
        <f t="shared" si="235"/>
        <v>48.704999999999998</v>
      </c>
      <c r="FU128" s="25">
        <f t="shared" si="236"/>
        <v>-1.5000000000000568E-2</v>
      </c>
      <c r="FV128" s="25" t="str">
        <f t="shared" si="381"/>
        <v>Đủ</v>
      </c>
      <c r="FW128" s="25">
        <f t="shared" si="382"/>
        <v>-0.02</v>
      </c>
      <c r="FX128" s="16"/>
      <c r="FY128" s="16"/>
      <c r="FZ128" s="16"/>
      <c r="GA128" s="16"/>
      <c r="GB128" s="19">
        <v>0</v>
      </c>
      <c r="GC128" s="19">
        <v>0</v>
      </c>
      <c r="GD128" s="19">
        <v>0</v>
      </c>
      <c r="GE128" s="19">
        <v>0</v>
      </c>
      <c r="GF128" s="19">
        <v>0</v>
      </c>
      <c r="GG128" s="19">
        <v>0</v>
      </c>
      <c r="GH128" s="19">
        <v>0</v>
      </c>
      <c r="GI128" s="19">
        <v>0</v>
      </c>
      <c r="GJ128" s="19">
        <v>0</v>
      </c>
      <c r="GK128" s="19">
        <v>0</v>
      </c>
      <c r="GL128" s="25">
        <f t="shared" si="237"/>
        <v>0</v>
      </c>
      <c r="GM128" s="25">
        <f t="shared" si="383"/>
        <v>0</v>
      </c>
      <c r="GN128" s="19">
        <v>0</v>
      </c>
      <c r="GO128" s="19">
        <v>0</v>
      </c>
      <c r="GP128" s="19">
        <v>0</v>
      </c>
      <c r="GQ128" s="19">
        <v>0</v>
      </c>
      <c r="GR128" s="1" t="e">
        <f>_xlfn.IFNA(INDEX(#REF!,MATCH(E128,#REF!,0)),0)</f>
        <v>#REF!</v>
      </c>
      <c r="GS128" s="16"/>
      <c r="GT128" s="18">
        <v>0</v>
      </c>
      <c r="GU128" s="18">
        <v>0</v>
      </c>
      <c r="GV128" s="18">
        <v>0</v>
      </c>
      <c r="GW128" s="18">
        <v>0</v>
      </c>
      <c r="GX128" s="25">
        <f t="shared" si="238"/>
        <v>0</v>
      </c>
      <c r="GY128" s="25">
        <f t="shared" si="239"/>
        <v>0</v>
      </c>
      <c r="GZ128" s="25">
        <f t="shared" si="384"/>
        <v>0</v>
      </c>
      <c r="HA128" s="1" t="e" cm="1">
        <f t="array" ref="HA128">INDEX(#REF!,MATCH(EJ128&amp;EK128&amp;HD128&amp;HE128&amp;HF128,#REF!&amp;#REF!&amp;#REF!&amp;#REF!&amp;#REF!,0))</f>
        <v>#REF!</v>
      </c>
      <c r="HB128" s="16"/>
      <c r="HC128" s="25">
        <f t="shared" si="385"/>
        <v>0</v>
      </c>
      <c r="HD128" s="18">
        <v>0</v>
      </c>
      <c r="HE128" s="18">
        <v>0</v>
      </c>
      <c r="HF128" s="18">
        <v>0</v>
      </c>
      <c r="HG128" s="1" t="e" cm="1">
        <f t="array" ref="HG128">INDEX(#REF!,MATCH(EJ128&amp;EK128&amp;HJ128&amp;HK128&amp;HL128,#REF!&amp;#REF!&amp;#REF!&amp;#REF!&amp;#REF!,0))</f>
        <v>#REF!</v>
      </c>
      <c r="HH128" s="16"/>
      <c r="HI128" s="25">
        <f t="shared" si="386"/>
        <v>0</v>
      </c>
      <c r="HJ128" s="25">
        <f t="shared" si="387"/>
        <v>0</v>
      </c>
      <c r="HK128" s="19">
        <v>0</v>
      </c>
      <c r="HL128" s="19">
        <v>0</v>
      </c>
      <c r="HM128" s="18">
        <v>0.01</v>
      </c>
      <c r="HN128" s="18">
        <v>1</v>
      </c>
      <c r="HO128" s="25">
        <f t="shared" si="388"/>
        <v>0</v>
      </c>
      <c r="HP128" s="25">
        <f t="shared" si="389"/>
        <v>0</v>
      </c>
      <c r="HQ128" s="25">
        <f t="shared" si="390"/>
        <v>0</v>
      </c>
      <c r="HR128" s="25">
        <f t="shared" si="391"/>
        <v>0</v>
      </c>
      <c r="HS128" s="25">
        <f t="shared" si="392"/>
        <v>0</v>
      </c>
      <c r="HT128" s="19">
        <v>0</v>
      </c>
      <c r="HU128" s="19">
        <v>0</v>
      </c>
      <c r="HV128" s="19">
        <v>0</v>
      </c>
      <c r="HW128" s="25">
        <f t="shared" si="393"/>
        <v>0</v>
      </c>
      <c r="HX128" s="19">
        <v>0</v>
      </c>
      <c r="HY128" s="19">
        <v>0</v>
      </c>
      <c r="HZ128" s="18">
        <v>22.99</v>
      </c>
      <c r="IA128" s="20">
        <f>ROUND(IF(EN128="Cống tròn",IF(EN128="Cống tròn",IF(EU128="Không có móng",IQ128-FF128,IF(EU128="Đế",IP128-FN128,IF(OR(EU128="Móng bê tông",EU128="Móng bê tông kết hợp đế"),II128-FJ128,0))),0),IF(EN128="Cống hộp",IF(AND(EN128="Cống hộp",EU128="Không có móng"),IQ128-GF128,IF(AND(EN128="Cống hộp",EU128="Móng bê tông"),IJ128-GB128,0)),IF(OR(EN128="Rãnh xây",EN128="Rãnh bê tông"),IF(OR(EN128="Rãnh xây",EN128="Rãnh bê tông"),IK128-GB128,0),IF(EN128="Ống nhựa",IF(AND(EN128="Ống nhựa",EU128="Không đắp cát"),IQ128-HT128,IF(AND(EN128="Ống nhựa",EU128="Đắp cát"),IH128-HX128,0)),IF(EN128="Rãnh thang",IF(EN128="Rãnh thang",IF(EU128="Móng bê tông",#REF!-#REF!,IQ128),0),0))))),2)</f>
        <v>21.93</v>
      </c>
      <c r="IB128" s="20">
        <f t="shared" si="394"/>
        <v>1.0599999999999987</v>
      </c>
      <c r="IC128" s="20">
        <f t="shared" si="240"/>
        <v>21.93</v>
      </c>
      <c r="ID128" s="20">
        <f t="shared" si="241"/>
        <v>0</v>
      </c>
      <c r="IE128" s="20">
        <f t="shared" si="242"/>
        <v>0</v>
      </c>
      <c r="IF128" s="20">
        <f t="shared" si="243"/>
        <v>0</v>
      </c>
      <c r="IG128" s="20">
        <f>IF(EN128="Rãnh thang",IF(AND(EN128="Rãnh thang",EU128="Móng bê tông"),IQ128-#REF!,0),IF(EN128="Ống nhựa",IF(AND(EN128="Ống nhựa",EU128="Đắp cát"),IQ128-HT128,0),IF(EN128="Cống tròn",IF(EN128="Cống tròn",IF(OR(EU128="Móng bê tông",EU128="Móng bê tông kết hợp đế"),IM128-FL128,0),0),IF(EN128="Cống hộp",IF(AND(EN128="Cống hộp",EU128="Móng bê tông"),IN128-GD128,0),IF(OR(EN128="Rãnh xây",EN128="Rãnh bê tông"),IF(AND(EN128="Rãnh xây",EU128="Móng bê tông"),IO128-GD128,IF(AND(EN128="Rãnh bê tông",EU128="Móng bê tông"),IO128-GD128,0)),0)))))</f>
        <v>21.93</v>
      </c>
      <c r="IH128" s="20">
        <f t="shared" si="244"/>
        <v>0</v>
      </c>
      <c r="II128" s="20">
        <f t="shared" si="245"/>
        <v>21.93</v>
      </c>
      <c r="IJ128" s="20">
        <f t="shared" si="246"/>
        <v>0</v>
      </c>
      <c r="IK128" s="20">
        <f t="shared" si="247"/>
        <v>0</v>
      </c>
      <c r="IL128" s="20">
        <f t="shared" si="248"/>
        <v>22.13</v>
      </c>
      <c r="IM128" s="20">
        <f t="shared" si="249"/>
        <v>22.13</v>
      </c>
      <c r="IN128" s="20">
        <f t="shared" si="250"/>
        <v>0</v>
      </c>
      <c r="IO128" s="20">
        <f t="shared" si="251"/>
        <v>0</v>
      </c>
      <c r="IP128" s="20">
        <f t="shared" si="252"/>
        <v>0</v>
      </c>
      <c r="IQ128" s="18">
        <v>22.23</v>
      </c>
      <c r="IR128" s="25">
        <f t="shared" si="395"/>
        <v>0</v>
      </c>
      <c r="IS128" s="25">
        <f t="shared" si="253"/>
        <v>0</v>
      </c>
      <c r="IT128" s="25">
        <f t="shared" si="254"/>
        <v>0</v>
      </c>
      <c r="IU128" s="25">
        <f>ROUND(IF(EN128="Cống tròn",IF(EN128="Cống tròn",IV128+FF128,0),IF(EN128="Cống hộp",IF(EN128="Cống hộp",IV128+GP128,0),IF(OR(EN128="Rãnh xây",EN128="Rãnh bê tông"),IF(OR(EN128="Rãnh xây",EN128="Rãnh bê tông"),IV128+GP128,0),IF(EN128="ống nhựa",IF(EN128="Ống nhựa",IV128+HT128,0),IF(EN128="Rãnh thang",IF(EN128="Rãnh thang",IQ128+#REF!,0),0))))),2)</f>
        <v>23.28</v>
      </c>
      <c r="IV128" s="18">
        <v>23.18</v>
      </c>
      <c r="IW128" s="25">
        <f t="shared" si="255"/>
        <v>23.28</v>
      </c>
      <c r="IX128" s="25">
        <f t="shared" si="256"/>
        <v>0</v>
      </c>
      <c r="IY128" s="25">
        <f t="shared" si="257"/>
        <v>0</v>
      </c>
      <c r="IZ128" s="25">
        <f t="shared" si="258"/>
        <v>0</v>
      </c>
      <c r="JA128" s="25">
        <f t="shared" si="259"/>
        <v>0</v>
      </c>
      <c r="JB128" s="18">
        <v>22.94</v>
      </c>
      <c r="JC128" s="20">
        <f>ROUND(IF(EN128="Cống tròn",IF(EN128="Cống tròn",IF(EU128="Không có móng",JS128-FF128,IF(EU128="Đế",JR128-FN128,IF(OR(EU128="Móng bê tông",EU128="Móng bê tông kết hợp đế"),JK128-FJ128,0))),0),IF(EN128="Cống hộp",IF(AND(EN128="Cống hộp",EU128="Không có móng"),JS128-GF128,IF(AND(EN128="Cống hộp",EU128="Móng bê tông"),JL128-GB128,0)),IF(OR(EN128="Rãnh xây",EN128="Rãnh bê tông"),IF(OR(EN128="Rãnh xây",EN128="Rãnh bê tông"),JM128-GB128,0),IF(EN128="Ống nhựa",IF(AND(EN128="Ống nhựa",EU128="Không đắp cát"),JS128-HT128,IF(AND(EN128="Ống nhựa",EU128="Đắp cát"),JJ128-HX128,0)),IF(EN128="Rãnh thang",IF(EN128="Rãnh thang",IF(EU128="Móng bê tông",#REF!-#REF!,JS128),0),0))))),2)</f>
        <v>21.88</v>
      </c>
      <c r="JD128" s="20">
        <f t="shared" si="396"/>
        <v>1.0600000000000023</v>
      </c>
      <c r="JE128" s="20">
        <f t="shared" si="260"/>
        <v>21.88</v>
      </c>
      <c r="JF128" s="20">
        <f t="shared" si="261"/>
        <v>0</v>
      </c>
      <c r="JG128" s="20">
        <f t="shared" si="262"/>
        <v>0</v>
      </c>
      <c r="JH128" s="20">
        <f t="shared" si="263"/>
        <v>0</v>
      </c>
      <c r="JI128" s="20">
        <f>IF(EN128="Rãnh thang",IF(AND(EN128="Rãnh thang",EU128="Móng bê tông"),JS128-#REF!,0),IF(EN128="Ống nhựa",IF(AND(EN128="Ống nhựa",EU128="Đắp cát"),JS128-HT128,0),IF(EN128="Cống tròn",IF(EN128="Cống tròn",IF(OR(EU128="Móng bê tông",EU128="Móng bê tông kết hợp đế"),JO128-FL128,0),0),IF(EN128="Cống hộp",IF(AND(EN128="Cống hộp",EU128="Móng bê tông"),JP128-GD128,0),IF(OR(EN128="Rãnh xây",EN128="Rãnh bê tông"),IF(AND(EN128="Rãnh xây",EU128="Móng bê tông"),JQ128-GD128,IF(AND(EN128="Rãnh bê tông",EU128="Móng bê tông"),JQ128-GD128,0)),0)))))</f>
        <v>21.88</v>
      </c>
      <c r="JJ128" s="20">
        <f t="shared" si="264"/>
        <v>0</v>
      </c>
      <c r="JK128" s="20">
        <f t="shared" si="265"/>
        <v>21.88</v>
      </c>
      <c r="JL128" s="20">
        <f t="shared" si="266"/>
        <v>0</v>
      </c>
      <c r="JM128" s="20">
        <f t="shared" si="267"/>
        <v>0</v>
      </c>
      <c r="JN128" s="20">
        <f t="shared" si="268"/>
        <v>22.08</v>
      </c>
      <c r="JO128" s="20">
        <f t="shared" si="269"/>
        <v>22.08</v>
      </c>
      <c r="JP128" s="20">
        <f t="shared" si="270"/>
        <v>0</v>
      </c>
      <c r="JQ128" s="20">
        <f t="shared" si="271"/>
        <v>0</v>
      </c>
      <c r="JR128" s="20">
        <f t="shared" si="272"/>
        <v>0</v>
      </c>
      <c r="JS128" s="26">
        <v>22.18</v>
      </c>
      <c r="JT128" s="25">
        <f t="shared" si="397"/>
        <v>0</v>
      </c>
      <c r="JU128" s="25">
        <f t="shared" si="273"/>
        <v>0</v>
      </c>
      <c r="JV128" s="25">
        <f t="shared" si="274"/>
        <v>0</v>
      </c>
      <c r="JW128" s="25">
        <f>ROUND(IF(EN128="Cống tròn",IF(EN128="Cống tròn",JX128+FF128,0),IF(EN128="Cống hộp",IF(EN128="Cống hộp",JX128+GP128,0),IF(OR(EN128="Rãnh xây",EN128="Rãnh bê tông"),IF(OR(EN128="Rãnh xây",EN128="Rãnh bê tông"),JX128+GP128,0),IF(EN128="ống nhựa",IF(EN128="Ống nhựa",JX128+HT128,0),IF(EN128="Rãnh thang",IF(EN128="Rãnh thang",JS128+#REF!,0),0))))),2)</f>
        <v>23.28</v>
      </c>
      <c r="JX128" s="27">
        <v>23.18</v>
      </c>
      <c r="JY128" s="25">
        <f t="shared" si="275"/>
        <v>23.28</v>
      </c>
      <c r="JZ128" s="25">
        <f t="shared" si="276"/>
        <v>0</v>
      </c>
      <c r="KA128" s="25">
        <f t="shared" si="277"/>
        <v>0</v>
      </c>
      <c r="KB128" s="25">
        <f t="shared" si="278"/>
        <v>0</v>
      </c>
      <c r="KC128" s="25">
        <f t="shared" si="279"/>
        <v>0</v>
      </c>
      <c r="KD128" s="28" t="s">
        <v>98</v>
      </c>
      <c r="KE128" s="27">
        <v>0</v>
      </c>
      <c r="KF128" s="25">
        <f t="shared" si="280"/>
        <v>1.0599999999999987</v>
      </c>
      <c r="KG128" s="25">
        <f t="shared" si="398"/>
        <v>1.0599999999999987</v>
      </c>
      <c r="KH128" s="27">
        <v>0</v>
      </c>
      <c r="KI128" s="25">
        <f t="shared" si="281"/>
        <v>1.0600000000000023</v>
      </c>
      <c r="KJ128" s="25">
        <f t="shared" si="399"/>
        <v>1.0600000000000023</v>
      </c>
      <c r="KK128" s="25">
        <f t="shared" si="282"/>
        <v>0</v>
      </c>
      <c r="KL128" s="25">
        <f t="shared" si="283"/>
        <v>0</v>
      </c>
      <c r="KM128" s="25">
        <f t="shared" si="400"/>
        <v>0</v>
      </c>
      <c r="KN128" s="25">
        <f t="shared" si="284"/>
        <v>0</v>
      </c>
      <c r="KO128" s="25">
        <f t="shared" si="285"/>
        <v>0</v>
      </c>
      <c r="KP128" s="25">
        <f t="shared" si="401"/>
        <v>0</v>
      </c>
      <c r="KQ128" s="25">
        <f t="shared" si="286"/>
        <v>0.2</v>
      </c>
      <c r="KR128" s="25">
        <f t="shared" si="287"/>
        <v>0.2</v>
      </c>
      <c r="KS128" s="25">
        <f t="shared" si="402"/>
        <v>0.2</v>
      </c>
      <c r="KT128" s="25">
        <f t="shared" si="288"/>
        <v>0</v>
      </c>
      <c r="KU128" s="25">
        <f t="shared" si="289"/>
        <v>0</v>
      </c>
      <c r="KV128" s="25">
        <f t="shared" si="403"/>
        <v>0</v>
      </c>
      <c r="KW128" s="25">
        <f t="shared" si="290"/>
        <v>0</v>
      </c>
      <c r="KX128" s="25">
        <f t="shared" si="291"/>
        <v>0</v>
      </c>
      <c r="KY128" s="25">
        <f t="shared" si="404"/>
        <v>0</v>
      </c>
      <c r="KZ128" s="25">
        <f t="shared" si="292"/>
        <v>0</v>
      </c>
      <c r="LA128" s="25">
        <f t="shared" si="293"/>
        <v>0</v>
      </c>
      <c r="LB128" s="25">
        <f t="shared" si="405"/>
        <v>0</v>
      </c>
      <c r="LC128" s="25">
        <f t="shared" si="294"/>
        <v>0.85999999999999877</v>
      </c>
      <c r="LD128" s="25">
        <f t="shared" si="295"/>
        <v>0.86000000000000232</v>
      </c>
      <c r="LE128" s="25">
        <f t="shared" si="406"/>
        <v>0.86000000000000054</v>
      </c>
      <c r="LF128" s="25">
        <f t="shared" si="296"/>
        <v>0</v>
      </c>
      <c r="LG128" s="25">
        <f t="shared" si="297"/>
        <v>0</v>
      </c>
      <c r="LH128" s="25">
        <f t="shared" si="407"/>
        <v>0</v>
      </c>
      <c r="LI128" s="25">
        <f t="shared" si="298"/>
        <v>0</v>
      </c>
      <c r="LJ128" s="25">
        <f t="shared" si="299"/>
        <v>0</v>
      </c>
      <c r="LK128" s="25">
        <f t="shared" si="408"/>
        <v>0</v>
      </c>
      <c r="LL128" s="25">
        <f t="shared" si="300"/>
        <v>0</v>
      </c>
      <c r="LM128" s="25">
        <f t="shared" si="301"/>
        <v>0</v>
      </c>
      <c r="LN128" s="25">
        <f t="shared" si="409"/>
        <v>0</v>
      </c>
      <c r="LO128" s="25">
        <f t="shared" si="302"/>
        <v>0</v>
      </c>
      <c r="LP128" s="25">
        <f t="shared" si="303"/>
        <v>0</v>
      </c>
      <c r="LQ128" s="25">
        <f t="shared" si="410"/>
        <v>0</v>
      </c>
      <c r="LR128" s="25">
        <f t="shared" si="304"/>
        <v>0</v>
      </c>
      <c r="LS128" s="25">
        <f t="shared" si="305"/>
        <v>0</v>
      </c>
      <c r="LT128" s="25">
        <f t="shared" si="411"/>
        <v>0</v>
      </c>
      <c r="LU128" s="25">
        <f t="shared" si="306"/>
        <v>0</v>
      </c>
      <c r="LV128" s="25">
        <f t="shared" si="307"/>
        <v>0</v>
      </c>
      <c r="LW128" s="25">
        <f t="shared" si="412"/>
        <v>0</v>
      </c>
      <c r="LX128" s="25">
        <f t="shared" si="308"/>
        <v>0</v>
      </c>
      <c r="LY128" s="25">
        <f t="shared" si="309"/>
        <v>0</v>
      </c>
      <c r="LZ128" s="25">
        <f t="shared" si="413"/>
        <v>0</v>
      </c>
      <c r="MA128" s="25">
        <f t="shared" si="310"/>
        <v>0</v>
      </c>
      <c r="MB128" s="25">
        <f t="shared" si="311"/>
        <v>0</v>
      </c>
      <c r="MC128" s="25">
        <f t="shared" si="414"/>
        <v>0</v>
      </c>
      <c r="MD128" s="25">
        <f t="shared" si="312"/>
        <v>0</v>
      </c>
      <c r="ME128" s="25">
        <f t="shared" si="313"/>
        <v>0</v>
      </c>
      <c r="MF128" s="25">
        <f t="shared" si="415"/>
        <v>0</v>
      </c>
      <c r="MG128" s="25">
        <f t="shared" si="314"/>
        <v>0</v>
      </c>
      <c r="MH128" s="25">
        <f t="shared" si="315"/>
        <v>0</v>
      </c>
      <c r="MI128" s="25">
        <f t="shared" si="416"/>
        <v>0</v>
      </c>
      <c r="MJ128" s="25">
        <f t="shared" si="316"/>
        <v>0</v>
      </c>
      <c r="MK128" s="25">
        <f t="shared" si="317"/>
        <v>0</v>
      </c>
      <c r="ML128" s="25">
        <f t="shared" si="417"/>
        <v>0</v>
      </c>
      <c r="MM128" s="25">
        <f t="shared" si="318"/>
        <v>0</v>
      </c>
      <c r="MN128" s="25">
        <f t="shared" si="319"/>
        <v>0</v>
      </c>
      <c r="MO128" s="25">
        <f t="shared" si="418"/>
        <v>0</v>
      </c>
      <c r="MP128" s="25">
        <f t="shared" si="320"/>
        <v>0</v>
      </c>
      <c r="MQ128" s="25">
        <f t="shared" si="321"/>
        <v>0</v>
      </c>
      <c r="MR128" s="25">
        <f t="shared" si="419"/>
        <v>0</v>
      </c>
      <c r="MS128" s="29">
        <v>1.4</v>
      </c>
      <c r="MT128" s="29">
        <v>0</v>
      </c>
      <c r="MU128" s="29">
        <v>1</v>
      </c>
      <c r="MV128" s="29">
        <v>1</v>
      </c>
      <c r="MW128" s="25">
        <f t="shared" si="322"/>
        <v>1.4</v>
      </c>
      <c r="MX128" s="25">
        <f t="shared" si="323"/>
        <v>1.48</v>
      </c>
      <c r="MY128" s="25">
        <f t="shared" si="324"/>
        <v>0</v>
      </c>
      <c r="MZ128" s="25">
        <f t="shared" si="325"/>
        <v>0</v>
      </c>
      <c r="NA128" s="25">
        <f t="shared" si="326"/>
        <v>1.4</v>
      </c>
      <c r="NB128" s="25">
        <f t="shared" si="327"/>
        <v>1.48</v>
      </c>
      <c r="NC128" s="25">
        <f t="shared" si="328"/>
        <v>0</v>
      </c>
      <c r="ND128" s="25">
        <f t="shared" si="329"/>
        <v>0</v>
      </c>
      <c r="NE128" s="25">
        <f t="shared" si="420"/>
        <v>1.4</v>
      </c>
      <c r="NF128" s="25">
        <f t="shared" si="420"/>
        <v>1.48</v>
      </c>
      <c r="NG128" s="25">
        <f t="shared" si="420"/>
        <v>0</v>
      </c>
      <c r="NH128" s="25">
        <f t="shared" si="420"/>
        <v>0</v>
      </c>
      <c r="NI128" s="25">
        <f t="shared" si="330"/>
        <v>72.11</v>
      </c>
      <c r="NJ128" s="25">
        <f t="shared" si="331"/>
        <v>0</v>
      </c>
      <c r="NK128" s="25">
        <f t="shared" si="332"/>
        <v>72.11</v>
      </c>
      <c r="NL128" s="25">
        <f t="shared" si="333"/>
        <v>41.93</v>
      </c>
      <c r="NM128" s="25">
        <f t="shared" si="334"/>
        <v>0</v>
      </c>
      <c r="NN128" s="25">
        <f t="shared" si="421"/>
        <v>41.93</v>
      </c>
      <c r="NO128" s="25">
        <f t="shared" si="335"/>
        <v>0</v>
      </c>
      <c r="NP128" s="25">
        <f t="shared" si="336"/>
        <v>0</v>
      </c>
      <c r="NQ128" s="25">
        <f t="shared" si="422"/>
        <v>0</v>
      </c>
      <c r="NR128" s="25">
        <f t="shared" si="337"/>
        <v>0</v>
      </c>
      <c r="NS128" s="25">
        <f t="shared" si="338"/>
        <v>0</v>
      </c>
      <c r="NT128" s="25">
        <f t="shared" si="423"/>
        <v>0</v>
      </c>
      <c r="NU128" s="25">
        <f t="shared" si="339"/>
        <v>0</v>
      </c>
      <c r="NV128" s="25">
        <f t="shared" si="340"/>
        <v>0</v>
      </c>
      <c r="NW128" s="25">
        <f t="shared" si="424"/>
        <v>0</v>
      </c>
      <c r="NX128" s="25">
        <f t="shared" si="425"/>
        <v>41.93</v>
      </c>
      <c r="NY128" s="25">
        <f t="shared" si="425"/>
        <v>0</v>
      </c>
      <c r="NZ128" s="25">
        <f t="shared" si="426"/>
        <v>41.93</v>
      </c>
      <c r="OA128" s="25">
        <f t="shared" si="427"/>
        <v>30.18</v>
      </c>
      <c r="OB128" s="25">
        <f t="shared" si="427"/>
        <v>0</v>
      </c>
      <c r="OC128" s="25">
        <f t="shared" si="428"/>
        <v>30.18</v>
      </c>
      <c r="OD128" s="25">
        <f t="shared" si="429"/>
        <v>41.93</v>
      </c>
      <c r="OE128" s="25">
        <f t="shared" si="429"/>
        <v>0</v>
      </c>
      <c r="OF128" s="25">
        <f t="shared" si="429"/>
        <v>41.93</v>
      </c>
      <c r="OG128" s="25">
        <f t="shared" si="341"/>
        <v>0</v>
      </c>
      <c r="OH128" s="25">
        <f t="shared" si="342"/>
        <v>0</v>
      </c>
      <c r="OI128" s="25">
        <f t="shared" si="343"/>
        <v>0</v>
      </c>
      <c r="OJ128" s="25">
        <f t="shared" si="344"/>
        <v>0</v>
      </c>
      <c r="OK128" s="25">
        <f t="shared" si="345"/>
        <v>0</v>
      </c>
      <c r="OL128" s="25">
        <f t="shared" si="346"/>
        <v>0</v>
      </c>
      <c r="OM128" s="25">
        <f t="shared" si="430"/>
        <v>0</v>
      </c>
      <c r="ON128" s="25">
        <f t="shared" si="430"/>
        <v>0</v>
      </c>
      <c r="OO128" s="25">
        <f t="shared" si="430"/>
        <v>0</v>
      </c>
      <c r="OP128" s="25">
        <f t="shared" si="347"/>
        <v>0</v>
      </c>
      <c r="OQ128" s="25">
        <f t="shared" si="348"/>
        <v>0</v>
      </c>
      <c r="OR128" s="25">
        <f t="shared" si="431"/>
        <v>0</v>
      </c>
      <c r="OS128" s="19">
        <v>538479.91</v>
      </c>
      <c r="OT128" s="19">
        <v>2370663.34</v>
      </c>
    </row>
    <row r="129" spans="1:410" ht="33" customHeight="1" x14ac:dyDescent="0.25">
      <c r="A129" s="18"/>
      <c r="B129" s="18" t="s">
        <v>850</v>
      </c>
      <c r="C129" s="18">
        <v>517.34</v>
      </c>
      <c r="D129" s="16" t="e">
        <f>_xlfn.IFNA(INDEX(#REF!,MATCH(E129,#REF!,0)),0)</f>
        <v>#REF!</v>
      </c>
      <c r="E129" s="18" t="s">
        <v>914</v>
      </c>
      <c r="F129" s="16" t="s">
        <v>765</v>
      </c>
      <c r="G129" s="16" t="s">
        <v>766</v>
      </c>
      <c r="H129" s="16" t="s">
        <v>767</v>
      </c>
      <c r="I129" s="16" t="s">
        <v>768</v>
      </c>
      <c r="J129" s="16" t="s">
        <v>811</v>
      </c>
      <c r="K129" s="16" t="s">
        <v>770</v>
      </c>
      <c r="L129" s="16" t="s">
        <v>771</v>
      </c>
      <c r="M129" s="18">
        <v>1.8399999999999999</v>
      </c>
      <c r="N129" s="18">
        <v>1.8399999999999999</v>
      </c>
      <c r="O129" s="18">
        <v>2.2399999999999998</v>
      </c>
      <c r="P129" s="18">
        <v>2.2399999999999998</v>
      </c>
      <c r="Q129" s="18">
        <v>0.1</v>
      </c>
      <c r="R129" s="18">
        <v>2.04</v>
      </c>
      <c r="S129" s="18">
        <v>2.04</v>
      </c>
      <c r="T129" s="18">
        <v>0.2</v>
      </c>
      <c r="U129" s="18">
        <v>0</v>
      </c>
      <c r="V129" s="18">
        <v>0</v>
      </c>
      <c r="W129" s="18">
        <v>0</v>
      </c>
      <c r="X129" s="18">
        <v>1.8399999999999999</v>
      </c>
      <c r="Y129" s="18">
        <v>1.7999999999999998</v>
      </c>
      <c r="Z129" s="20">
        <f t="shared" si="349"/>
        <v>1.6</v>
      </c>
      <c r="AA129" s="18">
        <v>0.22</v>
      </c>
      <c r="AB129" s="18">
        <v>0</v>
      </c>
      <c r="AC129" s="18">
        <v>0</v>
      </c>
      <c r="AD129" s="18">
        <v>0</v>
      </c>
      <c r="AE129" s="18">
        <v>0</v>
      </c>
      <c r="AF129" s="18">
        <v>0</v>
      </c>
      <c r="AG129" s="18">
        <v>1.4</v>
      </c>
      <c r="AH129" s="18">
        <v>1.4</v>
      </c>
      <c r="AI129" s="20">
        <f t="shared" si="350"/>
        <v>1.75</v>
      </c>
      <c r="AJ129" s="18">
        <v>0</v>
      </c>
      <c r="AK129" s="18">
        <v>0</v>
      </c>
      <c r="AL129" s="20">
        <f t="shared" si="351"/>
        <v>0</v>
      </c>
      <c r="AM129" s="18">
        <v>1.8399999999999999</v>
      </c>
      <c r="AN129" s="18">
        <v>1.4</v>
      </c>
      <c r="AO129" s="18">
        <v>0.15</v>
      </c>
      <c r="AP129" s="18">
        <v>0.22</v>
      </c>
      <c r="AQ129" s="18">
        <v>1.8399999999999999</v>
      </c>
      <c r="AR129" s="18">
        <v>1.6199999999999999</v>
      </c>
      <c r="AS129" s="18">
        <v>0.12</v>
      </c>
      <c r="AT129" s="18">
        <v>0.11</v>
      </c>
      <c r="AU129" s="18">
        <v>0</v>
      </c>
      <c r="AV129" s="18">
        <v>1</v>
      </c>
      <c r="AW129" s="18">
        <v>0</v>
      </c>
      <c r="AX129" s="18">
        <v>0</v>
      </c>
      <c r="AY129" s="18">
        <v>0</v>
      </c>
      <c r="AZ129" s="18">
        <v>0</v>
      </c>
      <c r="BA129" s="18">
        <v>0</v>
      </c>
      <c r="BB129" s="18">
        <v>0</v>
      </c>
      <c r="BC129" s="18">
        <v>0</v>
      </c>
      <c r="BD129" s="18">
        <v>0</v>
      </c>
      <c r="BE129" s="18">
        <v>2</v>
      </c>
      <c r="BF129" s="18">
        <v>0</v>
      </c>
      <c r="BG129" s="18">
        <v>0</v>
      </c>
      <c r="BH129" s="18">
        <v>0</v>
      </c>
      <c r="BI129" s="18">
        <v>0</v>
      </c>
      <c r="BJ129" s="18">
        <v>0</v>
      </c>
      <c r="BK129" s="18">
        <v>0</v>
      </c>
      <c r="BL129" s="18">
        <v>0</v>
      </c>
      <c r="BM129" s="18">
        <v>0</v>
      </c>
      <c r="BN129" s="18">
        <v>0</v>
      </c>
      <c r="BO129" s="18">
        <v>0</v>
      </c>
      <c r="BP129" s="18">
        <v>0</v>
      </c>
      <c r="BQ129" s="18">
        <v>0</v>
      </c>
      <c r="BR129" s="18">
        <v>0</v>
      </c>
      <c r="BS129" s="18">
        <v>0</v>
      </c>
      <c r="BT129" s="18">
        <v>0</v>
      </c>
      <c r="BU129" s="18">
        <v>0</v>
      </c>
      <c r="BV129" s="18">
        <v>0</v>
      </c>
      <c r="BW129" s="18">
        <v>0</v>
      </c>
      <c r="BX129" s="18">
        <v>0</v>
      </c>
      <c r="BY129" s="18">
        <v>0</v>
      </c>
      <c r="BZ129" s="18">
        <v>0</v>
      </c>
      <c r="CA129" s="16" t="e">
        <f>_xlfn.IFNA(IF(RIGHT(D129,2)="=G",0,INDEX(#REF!,MATCH(E129,#REF!,0))),0)</f>
        <v>#REF!</v>
      </c>
      <c r="CB129" s="16" t="s">
        <v>776</v>
      </c>
      <c r="CC129" s="18">
        <v>0</v>
      </c>
      <c r="CD129" s="18">
        <v>0</v>
      </c>
      <c r="CE129" s="18">
        <v>1.6</v>
      </c>
      <c r="CF129" s="18">
        <v>0.8</v>
      </c>
      <c r="CG129" s="18">
        <v>0.12</v>
      </c>
      <c r="CH129" s="18">
        <v>2</v>
      </c>
      <c r="CI129" s="16" t="s">
        <v>98</v>
      </c>
      <c r="CJ129" s="18">
        <v>0</v>
      </c>
      <c r="CK129" s="20">
        <f t="shared" si="217"/>
        <v>1.36</v>
      </c>
      <c r="CL129" s="20">
        <f t="shared" si="352"/>
        <v>1.36</v>
      </c>
      <c r="CM129" s="18">
        <v>18.850000000000001</v>
      </c>
      <c r="CN129" s="18">
        <v>23.78</v>
      </c>
      <c r="CO129" s="18">
        <v>22.941000000000003</v>
      </c>
      <c r="CP129" s="22">
        <f t="shared" si="218"/>
        <v>22.94</v>
      </c>
      <c r="CQ129" s="22">
        <f t="shared" si="219"/>
        <v>21.58</v>
      </c>
      <c r="CR129" s="22">
        <f t="shared" si="353"/>
        <v>1.36</v>
      </c>
      <c r="CS129" s="22">
        <f t="shared" si="220"/>
        <v>21.68</v>
      </c>
      <c r="CT129" s="22">
        <f t="shared" si="221"/>
        <v>21.88</v>
      </c>
      <c r="CU129" s="18">
        <v>21.88</v>
      </c>
      <c r="CV129" s="22">
        <f t="shared" si="354"/>
        <v>1.6</v>
      </c>
      <c r="CW129" s="22">
        <f t="shared" si="222"/>
        <v>0</v>
      </c>
      <c r="CX129" s="22">
        <f t="shared" si="223"/>
        <v>0</v>
      </c>
      <c r="CY129" s="22">
        <f t="shared" si="224"/>
        <v>23.51</v>
      </c>
      <c r="CZ129" s="22">
        <f t="shared" si="225"/>
        <v>23.66</v>
      </c>
      <c r="DA129" s="18">
        <v>23.78</v>
      </c>
      <c r="DB129" s="20">
        <f t="shared" si="355"/>
        <v>2.2000000000000002</v>
      </c>
      <c r="DC129" s="20">
        <f t="shared" si="356"/>
        <v>0.84</v>
      </c>
      <c r="DD129" s="20">
        <f t="shared" si="357"/>
        <v>1.3600000000000003</v>
      </c>
      <c r="DE129" s="20">
        <f t="shared" si="226"/>
        <v>0.1</v>
      </c>
      <c r="DF129" s="20">
        <f t="shared" si="227"/>
        <v>0.2</v>
      </c>
      <c r="DG129" s="20">
        <f t="shared" si="228"/>
        <v>1.06</v>
      </c>
      <c r="DH129" s="20">
        <f t="shared" si="229"/>
        <v>0</v>
      </c>
      <c r="DI129" s="20">
        <f t="shared" si="230"/>
        <v>0</v>
      </c>
      <c r="DJ129" s="20">
        <f t="shared" si="231"/>
        <v>0</v>
      </c>
      <c r="DK129" s="20">
        <f t="shared" si="358"/>
        <v>1.36</v>
      </c>
      <c r="DL129" s="20">
        <f t="shared" si="359"/>
        <v>0</v>
      </c>
      <c r="DM129" s="20">
        <f t="shared" si="360"/>
        <v>0</v>
      </c>
      <c r="DN129" s="20">
        <f t="shared" si="361"/>
        <v>0</v>
      </c>
      <c r="DO129" s="18">
        <v>2.44</v>
      </c>
      <c r="DP129" s="18">
        <v>0</v>
      </c>
      <c r="DQ129" s="18">
        <v>1</v>
      </c>
      <c r="DR129" s="18">
        <v>1</v>
      </c>
      <c r="DS129" s="25">
        <f t="shared" si="362"/>
        <v>2.44</v>
      </c>
      <c r="DT129" s="25">
        <f t="shared" si="363"/>
        <v>0</v>
      </c>
      <c r="DU129" s="25">
        <f t="shared" si="364"/>
        <v>3.32</v>
      </c>
      <c r="DV129" s="25">
        <f t="shared" si="365"/>
        <v>0</v>
      </c>
      <c r="DW129" s="25">
        <f t="shared" si="366"/>
        <v>3.32</v>
      </c>
      <c r="DX129" s="25">
        <f t="shared" si="367"/>
        <v>7.44</v>
      </c>
      <c r="DY129" s="25">
        <f t="shared" si="368"/>
        <v>0</v>
      </c>
      <c r="DZ129" s="25">
        <f t="shared" si="369"/>
        <v>7.44</v>
      </c>
      <c r="EA129" s="25">
        <f t="shared" si="370"/>
        <v>4.92</v>
      </c>
      <c r="EB129" s="25">
        <f t="shared" si="371"/>
        <v>0</v>
      </c>
      <c r="EC129" s="25">
        <f t="shared" si="372"/>
        <v>4.92</v>
      </c>
      <c r="ED129" s="25">
        <f t="shared" si="373"/>
        <v>2.52</v>
      </c>
      <c r="EE129" s="25">
        <f t="shared" si="373"/>
        <v>0</v>
      </c>
      <c r="EF129" s="25">
        <f t="shared" si="374"/>
        <v>2.52</v>
      </c>
      <c r="EG129" s="25">
        <f t="shared" si="375"/>
        <v>4.92</v>
      </c>
      <c r="EH129" s="25">
        <f t="shared" si="375"/>
        <v>0</v>
      </c>
      <c r="EI129" s="25">
        <f t="shared" si="376"/>
        <v>4.92</v>
      </c>
      <c r="EJ129" s="18">
        <v>517.34</v>
      </c>
      <c r="EK129" s="18">
        <v>468.01</v>
      </c>
      <c r="EL129" s="18" t="s">
        <v>914</v>
      </c>
      <c r="EM129" s="18" t="s">
        <v>915</v>
      </c>
      <c r="EN129" s="16" t="s">
        <v>774</v>
      </c>
      <c r="EO129" s="16" t="s">
        <v>132</v>
      </c>
      <c r="EP129" s="16" t="e">
        <f>IF(OR(EN129="Cống tròn",EN129="Cống hộp",EN129="Ống nhựa"),INDEX(#REF!,MATCH(E129,#REF!,0)),IF(OR(EN129="Rãnh xây",EN129="Rãnh bê tông"),INDEX(#REF!,MATCH(E129,#REF!,0)),0))</f>
        <v>#REF!</v>
      </c>
      <c r="EQ129" s="18">
        <v>47.930000000000035</v>
      </c>
      <c r="ER129" s="18">
        <v>1</v>
      </c>
      <c r="ES129" s="25">
        <f t="shared" si="377"/>
        <v>48</v>
      </c>
      <c r="ET129" s="1" t="e">
        <f>_xlfn.IFNA(IF(EN129="Cống tròn",INDEX(#REF!,MATCH(E129,#REF!,0)),IF(EN129="Cống hộp",INDEX(#REF!,MATCH(E129,#REF!,0)),EU129&amp;" ,"&amp;EV129)),0)</f>
        <v>#REF!</v>
      </c>
      <c r="EU129" s="16" t="s">
        <v>769</v>
      </c>
      <c r="EV129" s="16" t="s">
        <v>775</v>
      </c>
      <c r="EW129" s="16" t="e">
        <f>_xlfn.IFNA(INDEX(#REF!,MATCH(E129,#REF!,0)),0)</f>
        <v>#REF!</v>
      </c>
      <c r="EX129" s="16"/>
      <c r="EY129" s="18">
        <v>0</v>
      </c>
      <c r="EZ129" s="18">
        <v>0</v>
      </c>
      <c r="FA129" s="18">
        <v>0</v>
      </c>
      <c r="FB129" s="19">
        <v>0</v>
      </c>
      <c r="FC129" s="19">
        <v>0</v>
      </c>
      <c r="FD129" s="25">
        <f t="shared" si="232"/>
        <v>0</v>
      </c>
      <c r="FE129" s="25">
        <f t="shared" si="378"/>
        <v>0</v>
      </c>
      <c r="FF129" s="18">
        <v>0.1</v>
      </c>
      <c r="FG129" s="18">
        <v>2</v>
      </c>
      <c r="FH129" s="18">
        <v>1</v>
      </c>
      <c r="FI129" s="25">
        <f t="shared" si="379"/>
        <v>1.2</v>
      </c>
      <c r="FJ129" s="18">
        <v>0</v>
      </c>
      <c r="FK129" s="18">
        <v>0</v>
      </c>
      <c r="FL129" s="18">
        <v>0.2</v>
      </c>
      <c r="FM129" s="18">
        <v>1.4</v>
      </c>
      <c r="FN129" s="18">
        <v>0</v>
      </c>
      <c r="FO129" s="25">
        <f t="shared" si="380"/>
        <v>1.4</v>
      </c>
      <c r="FP129" s="18">
        <v>1.4999999999999999E-2</v>
      </c>
      <c r="FQ129" s="18">
        <v>1</v>
      </c>
      <c r="FR129" s="25">
        <f t="shared" si="233"/>
        <v>47</v>
      </c>
      <c r="FS129" s="25">
        <f t="shared" si="234"/>
        <v>0.69</v>
      </c>
      <c r="FT129" s="25">
        <f t="shared" si="235"/>
        <v>47.69</v>
      </c>
      <c r="FU129" s="25">
        <f t="shared" si="236"/>
        <v>-0.24000000000003752</v>
      </c>
      <c r="FV129" s="25" t="str">
        <f t="shared" si="381"/>
        <v>Thêm 01</v>
      </c>
      <c r="FW129" s="25">
        <f t="shared" si="382"/>
        <v>0.77</v>
      </c>
      <c r="FX129" s="16"/>
      <c r="FY129" s="16"/>
      <c r="FZ129" s="16"/>
      <c r="GA129" s="16"/>
      <c r="GB129" s="19">
        <v>0</v>
      </c>
      <c r="GC129" s="19">
        <v>0</v>
      </c>
      <c r="GD129" s="19">
        <v>0</v>
      </c>
      <c r="GE129" s="19">
        <v>0</v>
      </c>
      <c r="GF129" s="19">
        <v>0</v>
      </c>
      <c r="GG129" s="19">
        <v>0</v>
      </c>
      <c r="GH129" s="19">
        <v>0</v>
      </c>
      <c r="GI129" s="19">
        <v>0</v>
      </c>
      <c r="GJ129" s="19">
        <v>0</v>
      </c>
      <c r="GK129" s="19">
        <v>0</v>
      </c>
      <c r="GL129" s="25">
        <f t="shared" si="237"/>
        <v>0</v>
      </c>
      <c r="GM129" s="25">
        <f t="shared" si="383"/>
        <v>0</v>
      </c>
      <c r="GN129" s="19">
        <v>0</v>
      </c>
      <c r="GO129" s="19">
        <v>0</v>
      </c>
      <c r="GP129" s="19">
        <v>0</v>
      </c>
      <c r="GQ129" s="19">
        <v>0</v>
      </c>
      <c r="GR129" s="1" t="e">
        <f>_xlfn.IFNA(INDEX(#REF!,MATCH(E129,#REF!,0)),0)</f>
        <v>#REF!</v>
      </c>
      <c r="GS129" s="16"/>
      <c r="GT129" s="18">
        <v>0</v>
      </c>
      <c r="GU129" s="18">
        <v>0</v>
      </c>
      <c r="GV129" s="18">
        <v>0</v>
      </c>
      <c r="GW129" s="18">
        <v>0</v>
      </c>
      <c r="GX129" s="25">
        <f t="shared" si="238"/>
        <v>0</v>
      </c>
      <c r="GY129" s="25">
        <f t="shared" si="239"/>
        <v>0</v>
      </c>
      <c r="GZ129" s="25">
        <f t="shared" si="384"/>
        <v>0</v>
      </c>
      <c r="HA129" s="1" t="e" cm="1">
        <f t="array" ref="HA129">INDEX(#REF!,MATCH(EJ129&amp;EK129&amp;HD129&amp;HE129&amp;HF129,#REF!&amp;#REF!&amp;#REF!&amp;#REF!&amp;#REF!,0))</f>
        <v>#REF!</v>
      </c>
      <c r="HB129" s="16"/>
      <c r="HC129" s="25">
        <f t="shared" si="385"/>
        <v>0</v>
      </c>
      <c r="HD129" s="18">
        <v>0</v>
      </c>
      <c r="HE129" s="18">
        <v>0</v>
      </c>
      <c r="HF129" s="18">
        <v>0</v>
      </c>
      <c r="HG129" s="1" t="e" cm="1">
        <f t="array" ref="HG129">INDEX(#REF!,MATCH(EJ129&amp;EK129&amp;HJ129&amp;HK129&amp;HL129,#REF!&amp;#REF!&amp;#REF!&amp;#REF!&amp;#REF!,0))</f>
        <v>#REF!</v>
      </c>
      <c r="HH129" s="16"/>
      <c r="HI129" s="25">
        <f t="shared" si="386"/>
        <v>0</v>
      </c>
      <c r="HJ129" s="25">
        <f t="shared" si="387"/>
        <v>0</v>
      </c>
      <c r="HK129" s="19">
        <v>0</v>
      </c>
      <c r="HL129" s="19">
        <v>0</v>
      </c>
      <c r="HM129" s="18">
        <v>0.01</v>
      </c>
      <c r="HN129" s="18">
        <v>1</v>
      </c>
      <c r="HO129" s="25">
        <f t="shared" si="388"/>
        <v>0</v>
      </c>
      <c r="HP129" s="25">
        <f t="shared" si="389"/>
        <v>0</v>
      </c>
      <c r="HQ129" s="25">
        <f t="shared" si="390"/>
        <v>0</v>
      </c>
      <c r="HR129" s="25">
        <f t="shared" si="391"/>
        <v>0</v>
      </c>
      <c r="HS129" s="25">
        <f t="shared" si="392"/>
        <v>0</v>
      </c>
      <c r="HT129" s="19">
        <v>0</v>
      </c>
      <c r="HU129" s="19">
        <v>0</v>
      </c>
      <c r="HV129" s="19">
        <v>0</v>
      </c>
      <c r="HW129" s="25">
        <f t="shared" si="393"/>
        <v>0</v>
      </c>
      <c r="HX129" s="19">
        <v>0</v>
      </c>
      <c r="HY129" s="19">
        <v>0</v>
      </c>
      <c r="HZ129" s="18">
        <v>22.94</v>
      </c>
      <c r="IA129" s="20">
        <f>ROUND(IF(EN129="Cống tròn",IF(EN129="Cống tròn",IF(EU129="Không có móng",IQ129-FF129,IF(EU129="Đế",IP129-FN129,IF(OR(EU129="Móng bê tông",EU129="Móng bê tông kết hợp đế"),II129-FJ129,0))),0),IF(EN129="Cống hộp",IF(AND(EN129="Cống hộp",EU129="Không có móng"),IQ129-GF129,IF(AND(EN129="Cống hộp",EU129="Móng bê tông"),IJ129-GB129,0)),IF(OR(EN129="Rãnh xây",EN129="Rãnh bê tông"),IF(OR(EN129="Rãnh xây",EN129="Rãnh bê tông"),IK129-GB129,0),IF(EN129="Ống nhựa",IF(AND(EN129="Ống nhựa",EU129="Không đắp cát"),IQ129-HT129,IF(AND(EN129="Ống nhựa",EU129="Đắp cát"),IH129-HX129,0)),IF(EN129="Rãnh thang",IF(EN129="Rãnh thang",IF(EU129="Móng bê tông",#REF!-#REF!,IQ129),0),0))))),2)</f>
        <v>21.88</v>
      </c>
      <c r="IB129" s="20">
        <f t="shared" si="394"/>
        <v>1.0600000000000023</v>
      </c>
      <c r="IC129" s="20">
        <f t="shared" si="240"/>
        <v>21.88</v>
      </c>
      <c r="ID129" s="20">
        <f t="shared" si="241"/>
        <v>0</v>
      </c>
      <c r="IE129" s="20">
        <f t="shared" si="242"/>
        <v>0</v>
      </c>
      <c r="IF129" s="20">
        <f t="shared" si="243"/>
        <v>0</v>
      </c>
      <c r="IG129" s="20">
        <f>IF(EN129="Rãnh thang",IF(AND(EN129="Rãnh thang",EU129="Móng bê tông"),IQ129-#REF!,0),IF(EN129="Ống nhựa",IF(AND(EN129="Ống nhựa",EU129="Đắp cát"),IQ129-HT129,0),IF(EN129="Cống tròn",IF(EN129="Cống tròn",IF(OR(EU129="Móng bê tông",EU129="Móng bê tông kết hợp đế"),IM129-FL129,0),0),IF(EN129="Cống hộp",IF(AND(EN129="Cống hộp",EU129="Móng bê tông"),IN129-GD129,0),IF(OR(EN129="Rãnh xây",EN129="Rãnh bê tông"),IF(AND(EN129="Rãnh xây",EU129="Móng bê tông"),IO129-GD129,IF(AND(EN129="Rãnh bê tông",EU129="Móng bê tông"),IO129-GD129,0)),0)))))</f>
        <v>21.88</v>
      </c>
      <c r="IH129" s="20">
        <f t="shared" si="244"/>
        <v>0</v>
      </c>
      <c r="II129" s="20">
        <f t="shared" si="245"/>
        <v>21.88</v>
      </c>
      <c r="IJ129" s="20">
        <f t="shared" si="246"/>
        <v>0</v>
      </c>
      <c r="IK129" s="20">
        <f t="shared" si="247"/>
        <v>0</v>
      </c>
      <c r="IL129" s="20">
        <f t="shared" si="248"/>
        <v>22.08</v>
      </c>
      <c r="IM129" s="20">
        <f t="shared" si="249"/>
        <v>22.08</v>
      </c>
      <c r="IN129" s="20">
        <f t="shared" si="250"/>
        <v>0</v>
      </c>
      <c r="IO129" s="20">
        <f t="shared" si="251"/>
        <v>0</v>
      </c>
      <c r="IP129" s="20">
        <f t="shared" si="252"/>
        <v>0</v>
      </c>
      <c r="IQ129" s="18">
        <v>22.18</v>
      </c>
      <c r="IR129" s="25">
        <f t="shared" si="395"/>
        <v>0</v>
      </c>
      <c r="IS129" s="25">
        <f t="shared" si="253"/>
        <v>0</v>
      </c>
      <c r="IT129" s="25">
        <f t="shared" si="254"/>
        <v>0</v>
      </c>
      <c r="IU129" s="25">
        <f>ROUND(IF(EN129="Cống tròn",IF(EN129="Cống tròn",IV129+FF129,0),IF(EN129="Cống hộp",IF(EN129="Cống hộp",IV129+GP129,0),IF(OR(EN129="Rãnh xây",EN129="Rãnh bê tông"),IF(OR(EN129="Rãnh xây",EN129="Rãnh bê tông"),IV129+GP129,0),IF(EN129="ống nhựa",IF(EN129="Ống nhựa",IV129+HT129,0),IF(EN129="Rãnh thang",IF(EN129="Rãnh thang",IQ129+#REF!,0),0))))),2)</f>
        <v>23.23</v>
      </c>
      <c r="IV129" s="18">
        <v>23.13</v>
      </c>
      <c r="IW129" s="25">
        <f t="shared" si="255"/>
        <v>23.23</v>
      </c>
      <c r="IX129" s="25">
        <f t="shared" si="256"/>
        <v>0</v>
      </c>
      <c r="IY129" s="25">
        <f t="shared" si="257"/>
        <v>0</v>
      </c>
      <c r="IZ129" s="25">
        <f t="shared" si="258"/>
        <v>0</v>
      </c>
      <c r="JA129" s="25">
        <f t="shared" si="259"/>
        <v>0</v>
      </c>
      <c r="JB129" s="18">
        <v>22.89</v>
      </c>
      <c r="JC129" s="20">
        <f>ROUND(IF(EN129="Cống tròn",IF(EN129="Cống tròn",IF(EU129="Không có móng",JS129-FF129,IF(EU129="Đế",JR129-FN129,IF(OR(EU129="Móng bê tông",EU129="Móng bê tông kết hợp đế"),JK129-FJ129,0))),0),IF(EN129="Cống hộp",IF(AND(EN129="Cống hộp",EU129="Không có móng"),JS129-GF129,IF(AND(EN129="Cống hộp",EU129="Móng bê tông"),JL129-GB129,0)),IF(OR(EN129="Rãnh xây",EN129="Rãnh bê tông"),IF(OR(EN129="Rãnh xây",EN129="Rãnh bê tông"),JM129-GB129,0),IF(EN129="Ống nhựa",IF(AND(EN129="Ống nhựa",EU129="Không đắp cát"),JS129-HT129,IF(AND(EN129="Ống nhựa",EU129="Đắp cát"),JJ129-HX129,0)),IF(EN129="Rãnh thang",IF(EN129="Rãnh thang",IF(EU129="Móng bê tông",#REF!-#REF!,JS129),0),0))))),2)</f>
        <v>21.83</v>
      </c>
      <c r="JD129" s="20">
        <f t="shared" si="396"/>
        <v>1.0600000000000023</v>
      </c>
      <c r="JE129" s="20">
        <f t="shared" si="260"/>
        <v>21.83</v>
      </c>
      <c r="JF129" s="20">
        <f t="shared" si="261"/>
        <v>0</v>
      </c>
      <c r="JG129" s="20">
        <f t="shared" si="262"/>
        <v>0</v>
      </c>
      <c r="JH129" s="20">
        <f t="shared" si="263"/>
        <v>0</v>
      </c>
      <c r="JI129" s="20">
        <f>IF(EN129="Rãnh thang",IF(AND(EN129="Rãnh thang",EU129="Móng bê tông"),JS129-#REF!,0),IF(EN129="Ống nhựa",IF(AND(EN129="Ống nhựa",EU129="Đắp cát"),JS129-HT129,0),IF(EN129="Cống tròn",IF(EN129="Cống tròn",IF(OR(EU129="Móng bê tông",EU129="Móng bê tông kết hợp đế"),JO129-FL129,0),0),IF(EN129="Cống hộp",IF(AND(EN129="Cống hộp",EU129="Móng bê tông"),JP129-GD129,0),IF(OR(EN129="Rãnh xây",EN129="Rãnh bê tông"),IF(AND(EN129="Rãnh xây",EU129="Móng bê tông"),JQ129-GD129,IF(AND(EN129="Rãnh bê tông",EU129="Móng bê tông"),JQ129-GD129,0)),0)))))</f>
        <v>21.83</v>
      </c>
      <c r="JJ129" s="20">
        <f t="shared" si="264"/>
        <v>0</v>
      </c>
      <c r="JK129" s="20">
        <f t="shared" si="265"/>
        <v>21.83</v>
      </c>
      <c r="JL129" s="20">
        <f t="shared" si="266"/>
        <v>0</v>
      </c>
      <c r="JM129" s="20">
        <f t="shared" si="267"/>
        <v>0</v>
      </c>
      <c r="JN129" s="20">
        <f t="shared" si="268"/>
        <v>22.029999999999998</v>
      </c>
      <c r="JO129" s="20">
        <f t="shared" si="269"/>
        <v>22.029999999999998</v>
      </c>
      <c r="JP129" s="20">
        <f t="shared" si="270"/>
        <v>0</v>
      </c>
      <c r="JQ129" s="20">
        <f t="shared" si="271"/>
        <v>0</v>
      </c>
      <c r="JR129" s="20">
        <f t="shared" si="272"/>
        <v>0</v>
      </c>
      <c r="JS129" s="26">
        <v>22.13</v>
      </c>
      <c r="JT129" s="25">
        <f t="shared" si="397"/>
        <v>0</v>
      </c>
      <c r="JU129" s="25">
        <f t="shared" si="273"/>
        <v>0</v>
      </c>
      <c r="JV129" s="25">
        <f t="shared" si="274"/>
        <v>0</v>
      </c>
      <c r="JW129" s="25">
        <f>ROUND(IF(EN129="Cống tròn",IF(EN129="Cống tròn",JX129+FF129,0),IF(EN129="Cống hộp",IF(EN129="Cống hộp",JX129+GP129,0),IF(OR(EN129="Rãnh xây",EN129="Rãnh bê tông"),IF(OR(EN129="Rãnh xây",EN129="Rãnh bê tông"),JX129+GP129,0),IF(EN129="ống nhựa",IF(EN129="Ống nhựa",JX129+HT129,0),IF(EN129="Rãnh thang",IF(EN129="Rãnh thang",JS129+#REF!,0),0))))),2)</f>
        <v>23.23</v>
      </c>
      <c r="JX129" s="27">
        <v>23.13</v>
      </c>
      <c r="JY129" s="25">
        <f t="shared" si="275"/>
        <v>23.23</v>
      </c>
      <c r="JZ129" s="25">
        <f t="shared" si="276"/>
        <v>0</v>
      </c>
      <c r="KA129" s="25">
        <f t="shared" si="277"/>
        <v>0</v>
      </c>
      <c r="KB129" s="25">
        <f t="shared" si="278"/>
        <v>0</v>
      </c>
      <c r="KC129" s="25">
        <f t="shared" si="279"/>
        <v>0</v>
      </c>
      <c r="KD129" s="28" t="s">
        <v>98</v>
      </c>
      <c r="KE129" s="27">
        <v>0</v>
      </c>
      <c r="KF129" s="25">
        <f t="shared" si="280"/>
        <v>1.0600000000000023</v>
      </c>
      <c r="KG129" s="25">
        <f t="shared" si="398"/>
        <v>1.0600000000000023</v>
      </c>
      <c r="KH129" s="27">
        <v>0</v>
      </c>
      <c r="KI129" s="25">
        <f t="shared" si="281"/>
        <v>1.0600000000000023</v>
      </c>
      <c r="KJ129" s="25">
        <f t="shared" si="399"/>
        <v>1.0600000000000023</v>
      </c>
      <c r="KK129" s="25">
        <f t="shared" si="282"/>
        <v>0</v>
      </c>
      <c r="KL129" s="25">
        <f t="shared" si="283"/>
        <v>0</v>
      </c>
      <c r="KM129" s="25">
        <f t="shared" si="400"/>
        <v>0</v>
      </c>
      <c r="KN129" s="25">
        <f t="shared" si="284"/>
        <v>0</v>
      </c>
      <c r="KO129" s="25">
        <f t="shared" si="285"/>
        <v>0</v>
      </c>
      <c r="KP129" s="25">
        <f t="shared" si="401"/>
        <v>0</v>
      </c>
      <c r="KQ129" s="25">
        <f t="shared" si="286"/>
        <v>0.2</v>
      </c>
      <c r="KR129" s="25">
        <f t="shared" si="287"/>
        <v>0.2</v>
      </c>
      <c r="KS129" s="25">
        <f t="shared" si="402"/>
        <v>0.2</v>
      </c>
      <c r="KT129" s="25">
        <f t="shared" si="288"/>
        <v>0</v>
      </c>
      <c r="KU129" s="25">
        <f t="shared" si="289"/>
        <v>0</v>
      </c>
      <c r="KV129" s="25">
        <f t="shared" si="403"/>
        <v>0</v>
      </c>
      <c r="KW129" s="25">
        <f t="shared" si="290"/>
        <v>0</v>
      </c>
      <c r="KX129" s="25">
        <f t="shared" si="291"/>
        <v>0</v>
      </c>
      <c r="KY129" s="25">
        <f t="shared" si="404"/>
        <v>0</v>
      </c>
      <c r="KZ129" s="25">
        <f t="shared" si="292"/>
        <v>0</v>
      </c>
      <c r="LA129" s="25">
        <f t="shared" si="293"/>
        <v>0</v>
      </c>
      <c r="LB129" s="25">
        <f t="shared" si="405"/>
        <v>0</v>
      </c>
      <c r="LC129" s="25">
        <f t="shared" si="294"/>
        <v>0.86000000000000232</v>
      </c>
      <c r="LD129" s="25">
        <f t="shared" si="295"/>
        <v>0.86000000000000232</v>
      </c>
      <c r="LE129" s="25">
        <f t="shared" si="406"/>
        <v>0.86000000000000232</v>
      </c>
      <c r="LF129" s="25">
        <f t="shared" si="296"/>
        <v>0</v>
      </c>
      <c r="LG129" s="25">
        <f t="shared" si="297"/>
        <v>0</v>
      </c>
      <c r="LH129" s="25">
        <f t="shared" si="407"/>
        <v>0</v>
      </c>
      <c r="LI129" s="25">
        <f t="shared" si="298"/>
        <v>0</v>
      </c>
      <c r="LJ129" s="25">
        <f t="shared" si="299"/>
        <v>0</v>
      </c>
      <c r="LK129" s="25">
        <f t="shared" si="408"/>
        <v>0</v>
      </c>
      <c r="LL129" s="25">
        <f t="shared" si="300"/>
        <v>0</v>
      </c>
      <c r="LM129" s="25">
        <f t="shared" si="301"/>
        <v>0</v>
      </c>
      <c r="LN129" s="25">
        <f t="shared" si="409"/>
        <v>0</v>
      </c>
      <c r="LO129" s="25">
        <f t="shared" si="302"/>
        <v>0</v>
      </c>
      <c r="LP129" s="25">
        <f t="shared" si="303"/>
        <v>0</v>
      </c>
      <c r="LQ129" s="25">
        <f t="shared" si="410"/>
        <v>0</v>
      </c>
      <c r="LR129" s="25">
        <f t="shared" si="304"/>
        <v>0</v>
      </c>
      <c r="LS129" s="25">
        <f t="shared" si="305"/>
        <v>0</v>
      </c>
      <c r="LT129" s="25">
        <f t="shared" si="411"/>
        <v>0</v>
      </c>
      <c r="LU129" s="25">
        <f t="shared" si="306"/>
        <v>0</v>
      </c>
      <c r="LV129" s="25">
        <f t="shared" si="307"/>
        <v>0</v>
      </c>
      <c r="LW129" s="25">
        <f t="shared" si="412"/>
        <v>0</v>
      </c>
      <c r="LX129" s="25">
        <f t="shared" si="308"/>
        <v>0</v>
      </c>
      <c r="LY129" s="25">
        <f t="shared" si="309"/>
        <v>0</v>
      </c>
      <c r="LZ129" s="25">
        <f t="shared" si="413"/>
        <v>0</v>
      </c>
      <c r="MA129" s="25">
        <f t="shared" si="310"/>
        <v>0</v>
      </c>
      <c r="MB129" s="25">
        <f t="shared" si="311"/>
        <v>0</v>
      </c>
      <c r="MC129" s="25">
        <f t="shared" si="414"/>
        <v>0</v>
      </c>
      <c r="MD129" s="25">
        <f t="shared" si="312"/>
        <v>0</v>
      </c>
      <c r="ME129" s="25">
        <f t="shared" si="313"/>
        <v>0</v>
      </c>
      <c r="MF129" s="25">
        <f t="shared" si="415"/>
        <v>0</v>
      </c>
      <c r="MG129" s="25">
        <f t="shared" si="314"/>
        <v>0</v>
      </c>
      <c r="MH129" s="25">
        <f t="shared" si="315"/>
        <v>0</v>
      </c>
      <c r="MI129" s="25">
        <f t="shared" si="416"/>
        <v>0</v>
      </c>
      <c r="MJ129" s="25">
        <f t="shared" si="316"/>
        <v>0</v>
      </c>
      <c r="MK129" s="25">
        <f t="shared" si="317"/>
        <v>0</v>
      </c>
      <c r="ML129" s="25">
        <f t="shared" si="417"/>
        <v>0</v>
      </c>
      <c r="MM129" s="25">
        <f t="shared" si="318"/>
        <v>0</v>
      </c>
      <c r="MN129" s="25">
        <f t="shared" si="319"/>
        <v>0</v>
      </c>
      <c r="MO129" s="25">
        <f t="shared" si="418"/>
        <v>0</v>
      </c>
      <c r="MP129" s="25">
        <f t="shared" si="320"/>
        <v>0</v>
      </c>
      <c r="MQ129" s="25">
        <f t="shared" si="321"/>
        <v>0</v>
      </c>
      <c r="MR129" s="25">
        <f t="shared" si="419"/>
        <v>0</v>
      </c>
      <c r="MS129" s="29">
        <v>1.4</v>
      </c>
      <c r="MT129" s="29">
        <v>0</v>
      </c>
      <c r="MU129" s="29">
        <v>1</v>
      </c>
      <c r="MV129" s="29">
        <v>1</v>
      </c>
      <c r="MW129" s="25">
        <f t="shared" si="322"/>
        <v>1.4</v>
      </c>
      <c r="MX129" s="25">
        <f t="shared" si="323"/>
        <v>1.48</v>
      </c>
      <c r="MY129" s="25">
        <f t="shared" si="324"/>
        <v>0</v>
      </c>
      <c r="MZ129" s="25">
        <f t="shared" si="325"/>
        <v>0</v>
      </c>
      <c r="NA129" s="25">
        <f t="shared" si="326"/>
        <v>1.4</v>
      </c>
      <c r="NB129" s="25">
        <f t="shared" si="327"/>
        <v>1.48</v>
      </c>
      <c r="NC129" s="25">
        <f t="shared" si="328"/>
        <v>0</v>
      </c>
      <c r="ND129" s="25">
        <f t="shared" si="329"/>
        <v>0</v>
      </c>
      <c r="NE129" s="25">
        <f t="shared" si="420"/>
        <v>1.4</v>
      </c>
      <c r="NF129" s="25">
        <f t="shared" si="420"/>
        <v>1.48</v>
      </c>
      <c r="NG129" s="25">
        <f t="shared" si="420"/>
        <v>0</v>
      </c>
      <c r="NH129" s="25">
        <f t="shared" si="420"/>
        <v>0</v>
      </c>
      <c r="NI129" s="25">
        <f t="shared" si="330"/>
        <v>70.94</v>
      </c>
      <c r="NJ129" s="25">
        <f t="shared" si="331"/>
        <v>0</v>
      </c>
      <c r="NK129" s="25">
        <f t="shared" si="332"/>
        <v>70.94</v>
      </c>
      <c r="NL129" s="25">
        <f t="shared" si="333"/>
        <v>41.25</v>
      </c>
      <c r="NM129" s="25">
        <f t="shared" si="334"/>
        <v>0</v>
      </c>
      <c r="NN129" s="25">
        <f t="shared" si="421"/>
        <v>41.25</v>
      </c>
      <c r="NO129" s="25">
        <f t="shared" si="335"/>
        <v>0</v>
      </c>
      <c r="NP129" s="25">
        <f t="shared" si="336"/>
        <v>0</v>
      </c>
      <c r="NQ129" s="25">
        <f t="shared" si="422"/>
        <v>0</v>
      </c>
      <c r="NR129" s="25">
        <f t="shared" si="337"/>
        <v>0</v>
      </c>
      <c r="NS129" s="25">
        <f t="shared" si="338"/>
        <v>0</v>
      </c>
      <c r="NT129" s="25">
        <f t="shared" si="423"/>
        <v>0</v>
      </c>
      <c r="NU129" s="25">
        <f t="shared" si="339"/>
        <v>0</v>
      </c>
      <c r="NV129" s="25">
        <f t="shared" si="340"/>
        <v>0</v>
      </c>
      <c r="NW129" s="25">
        <f t="shared" si="424"/>
        <v>0</v>
      </c>
      <c r="NX129" s="25">
        <f t="shared" si="425"/>
        <v>41.25</v>
      </c>
      <c r="NY129" s="25">
        <f t="shared" si="425"/>
        <v>0</v>
      </c>
      <c r="NZ129" s="25">
        <f t="shared" si="426"/>
        <v>41.25</v>
      </c>
      <c r="OA129" s="25">
        <f t="shared" si="427"/>
        <v>29.69</v>
      </c>
      <c r="OB129" s="25">
        <f t="shared" si="427"/>
        <v>0</v>
      </c>
      <c r="OC129" s="25">
        <f t="shared" si="428"/>
        <v>29.69</v>
      </c>
      <c r="OD129" s="25">
        <f t="shared" si="429"/>
        <v>41.25</v>
      </c>
      <c r="OE129" s="25">
        <f t="shared" si="429"/>
        <v>0</v>
      </c>
      <c r="OF129" s="25">
        <f t="shared" si="429"/>
        <v>41.25</v>
      </c>
      <c r="OG129" s="25">
        <f t="shared" si="341"/>
        <v>0</v>
      </c>
      <c r="OH129" s="25">
        <f t="shared" si="342"/>
        <v>0</v>
      </c>
      <c r="OI129" s="25">
        <f t="shared" si="343"/>
        <v>0</v>
      </c>
      <c r="OJ129" s="25">
        <f t="shared" si="344"/>
        <v>0</v>
      </c>
      <c r="OK129" s="25">
        <f t="shared" si="345"/>
        <v>0</v>
      </c>
      <c r="OL129" s="25">
        <f t="shared" si="346"/>
        <v>0</v>
      </c>
      <c r="OM129" s="25">
        <f t="shared" si="430"/>
        <v>0</v>
      </c>
      <c r="ON129" s="25">
        <f t="shared" si="430"/>
        <v>0</v>
      </c>
      <c r="OO129" s="25">
        <f t="shared" si="430"/>
        <v>0</v>
      </c>
      <c r="OP129" s="25">
        <f t="shared" si="347"/>
        <v>0</v>
      </c>
      <c r="OQ129" s="25">
        <f t="shared" si="348"/>
        <v>0</v>
      </c>
      <c r="OR129" s="25">
        <f t="shared" si="431"/>
        <v>0</v>
      </c>
      <c r="OS129" s="19">
        <v>538530.03</v>
      </c>
      <c r="OT129" s="19">
        <v>2370663.34</v>
      </c>
    </row>
    <row r="130" spans="1:410" ht="33" customHeight="1" x14ac:dyDescent="0.25">
      <c r="A130" s="18"/>
      <c r="B130" s="18" t="s">
        <v>850</v>
      </c>
      <c r="C130" s="18">
        <v>468.01</v>
      </c>
      <c r="D130" s="16" t="e">
        <f>_xlfn.IFNA(INDEX(#REF!,MATCH(E130,#REF!,0)),0)</f>
        <v>#REF!</v>
      </c>
      <c r="E130" s="18" t="s">
        <v>915</v>
      </c>
      <c r="F130" s="16" t="s">
        <v>765</v>
      </c>
      <c r="G130" s="16" t="s">
        <v>766</v>
      </c>
      <c r="H130" s="16" t="s">
        <v>767</v>
      </c>
      <c r="I130" s="16" t="s">
        <v>768</v>
      </c>
      <c r="J130" s="16" t="s">
        <v>811</v>
      </c>
      <c r="K130" s="16" t="s">
        <v>770</v>
      </c>
      <c r="L130" s="16" t="s">
        <v>771</v>
      </c>
      <c r="M130" s="18">
        <v>1.8399999999999999</v>
      </c>
      <c r="N130" s="18">
        <v>1.8399999999999999</v>
      </c>
      <c r="O130" s="18">
        <v>2.2399999999999998</v>
      </c>
      <c r="P130" s="18">
        <v>2.2399999999999998</v>
      </c>
      <c r="Q130" s="18">
        <v>0.1</v>
      </c>
      <c r="R130" s="18">
        <v>2.04</v>
      </c>
      <c r="S130" s="18">
        <v>2.04</v>
      </c>
      <c r="T130" s="18">
        <v>0.2</v>
      </c>
      <c r="U130" s="18">
        <v>0</v>
      </c>
      <c r="V130" s="18">
        <v>0</v>
      </c>
      <c r="W130" s="18">
        <v>0</v>
      </c>
      <c r="X130" s="18">
        <v>1.8399999999999999</v>
      </c>
      <c r="Y130" s="18">
        <v>1.7999999999999998</v>
      </c>
      <c r="Z130" s="20">
        <f t="shared" si="349"/>
        <v>1.6</v>
      </c>
      <c r="AA130" s="18">
        <v>0.22</v>
      </c>
      <c r="AB130" s="18">
        <v>0</v>
      </c>
      <c r="AC130" s="18">
        <v>0</v>
      </c>
      <c r="AD130" s="18">
        <v>0</v>
      </c>
      <c r="AE130" s="18">
        <v>0</v>
      </c>
      <c r="AF130" s="18">
        <v>0</v>
      </c>
      <c r="AG130" s="18">
        <v>1.4</v>
      </c>
      <c r="AH130" s="18">
        <v>1.4</v>
      </c>
      <c r="AI130" s="20">
        <f t="shared" si="350"/>
        <v>1.75</v>
      </c>
      <c r="AJ130" s="18">
        <v>0</v>
      </c>
      <c r="AK130" s="18">
        <v>0</v>
      </c>
      <c r="AL130" s="20">
        <f t="shared" si="351"/>
        <v>0</v>
      </c>
      <c r="AM130" s="18">
        <v>1.8399999999999999</v>
      </c>
      <c r="AN130" s="18">
        <v>1.4</v>
      </c>
      <c r="AO130" s="18">
        <v>0.15</v>
      </c>
      <c r="AP130" s="18">
        <v>0.22</v>
      </c>
      <c r="AQ130" s="18">
        <v>1.8399999999999999</v>
      </c>
      <c r="AR130" s="18">
        <v>1.6199999999999999</v>
      </c>
      <c r="AS130" s="18">
        <v>0.12</v>
      </c>
      <c r="AT130" s="18">
        <v>0.11</v>
      </c>
      <c r="AU130" s="18">
        <v>0</v>
      </c>
      <c r="AV130" s="18">
        <v>1</v>
      </c>
      <c r="AW130" s="18">
        <v>0</v>
      </c>
      <c r="AX130" s="18">
        <v>0</v>
      </c>
      <c r="AY130" s="18">
        <v>0</v>
      </c>
      <c r="AZ130" s="18">
        <v>0</v>
      </c>
      <c r="BA130" s="18">
        <v>0</v>
      </c>
      <c r="BB130" s="18">
        <v>0</v>
      </c>
      <c r="BC130" s="18">
        <v>0</v>
      </c>
      <c r="BD130" s="18">
        <v>0</v>
      </c>
      <c r="BE130" s="18">
        <v>2</v>
      </c>
      <c r="BF130" s="18">
        <v>0</v>
      </c>
      <c r="BG130" s="18">
        <v>0</v>
      </c>
      <c r="BH130" s="18">
        <v>0</v>
      </c>
      <c r="BI130" s="18">
        <v>0</v>
      </c>
      <c r="BJ130" s="18">
        <v>0</v>
      </c>
      <c r="BK130" s="18">
        <v>0</v>
      </c>
      <c r="BL130" s="18">
        <v>0</v>
      </c>
      <c r="BM130" s="18">
        <v>0</v>
      </c>
      <c r="BN130" s="18">
        <v>0</v>
      </c>
      <c r="BO130" s="18">
        <v>0</v>
      </c>
      <c r="BP130" s="18">
        <v>0</v>
      </c>
      <c r="BQ130" s="18">
        <v>0</v>
      </c>
      <c r="BR130" s="18">
        <v>0</v>
      </c>
      <c r="BS130" s="18">
        <v>0</v>
      </c>
      <c r="BT130" s="18">
        <v>0</v>
      </c>
      <c r="BU130" s="18">
        <v>0</v>
      </c>
      <c r="BV130" s="18">
        <v>0</v>
      </c>
      <c r="BW130" s="18">
        <v>0</v>
      </c>
      <c r="BX130" s="18">
        <v>0</v>
      </c>
      <c r="BY130" s="18">
        <v>0</v>
      </c>
      <c r="BZ130" s="18">
        <v>0</v>
      </c>
      <c r="CA130" s="16" t="e">
        <f>_xlfn.IFNA(IF(RIGHT(D130,2)="=G",0,INDEX(#REF!,MATCH(E130,#REF!,0))),0)</f>
        <v>#REF!</v>
      </c>
      <c r="CB130" s="16" t="s">
        <v>776</v>
      </c>
      <c r="CC130" s="18">
        <v>0</v>
      </c>
      <c r="CD130" s="18">
        <v>0</v>
      </c>
      <c r="CE130" s="18">
        <v>1.6</v>
      </c>
      <c r="CF130" s="18">
        <v>0.8</v>
      </c>
      <c r="CG130" s="18">
        <v>0.12</v>
      </c>
      <c r="CH130" s="18">
        <v>2</v>
      </c>
      <c r="CI130" s="16" t="s">
        <v>98</v>
      </c>
      <c r="CJ130" s="18">
        <v>0</v>
      </c>
      <c r="CK130" s="20">
        <f t="shared" si="217"/>
        <v>1.36</v>
      </c>
      <c r="CL130" s="20">
        <f t="shared" si="352"/>
        <v>1.36</v>
      </c>
      <c r="CM130" s="18">
        <v>18.84</v>
      </c>
      <c r="CN130" s="18">
        <v>23.73</v>
      </c>
      <c r="CO130" s="18">
        <v>22.891000000000002</v>
      </c>
      <c r="CP130" s="22">
        <f t="shared" si="218"/>
        <v>22.89</v>
      </c>
      <c r="CQ130" s="22">
        <f t="shared" si="219"/>
        <v>21.53</v>
      </c>
      <c r="CR130" s="22">
        <f t="shared" si="353"/>
        <v>1.36</v>
      </c>
      <c r="CS130" s="22">
        <f t="shared" si="220"/>
        <v>21.63</v>
      </c>
      <c r="CT130" s="22">
        <f t="shared" si="221"/>
        <v>21.83</v>
      </c>
      <c r="CU130" s="18">
        <v>21.83</v>
      </c>
      <c r="CV130" s="22">
        <f t="shared" si="354"/>
        <v>1.6</v>
      </c>
      <c r="CW130" s="22">
        <f t="shared" si="222"/>
        <v>0</v>
      </c>
      <c r="CX130" s="22">
        <f t="shared" si="223"/>
        <v>0</v>
      </c>
      <c r="CY130" s="22">
        <f t="shared" si="224"/>
        <v>23.46</v>
      </c>
      <c r="CZ130" s="22">
        <f t="shared" si="225"/>
        <v>23.61</v>
      </c>
      <c r="DA130" s="18">
        <v>23.73</v>
      </c>
      <c r="DB130" s="20">
        <f t="shared" si="355"/>
        <v>2.2000000000000002</v>
      </c>
      <c r="DC130" s="20">
        <f t="shared" si="356"/>
        <v>0.84</v>
      </c>
      <c r="DD130" s="20">
        <f t="shared" si="357"/>
        <v>1.3600000000000003</v>
      </c>
      <c r="DE130" s="20">
        <f t="shared" si="226"/>
        <v>0.1</v>
      </c>
      <c r="DF130" s="20">
        <f t="shared" si="227"/>
        <v>0.2</v>
      </c>
      <c r="DG130" s="20">
        <f t="shared" si="228"/>
        <v>1.06</v>
      </c>
      <c r="DH130" s="20">
        <f t="shared" si="229"/>
        <v>0</v>
      </c>
      <c r="DI130" s="20">
        <f t="shared" si="230"/>
        <v>0</v>
      </c>
      <c r="DJ130" s="20">
        <f t="shared" si="231"/>
        <v>0</v>
      </c>
      <c r="DK130" s="20">
        <f t="shared" si="358"/>
        <v>1.36</v>
      </c>
      <c r="DL130" s="20">
        <f t="shared" si="359"/>
        <v>0</v>
      </c>
      <c r="DM130" s="20">
        <f t="shared" si="360"/>
        <v>0</v>
      </c>
      <c r="DN130" s="20">
        <f t="shared" si="361"/>
        <v>0</v>
      </c>
      <c r="DO130" s="18">
        <v>2.44</v>
      </c>
      <c r="DP130" s="18">
        <v>0</v>
      </c>
      <c r="DQ130" s="18">
        <v>1</v>
      </c>
      <c r="DR130" s="18">
        <v>1</v>
      </c>
      <c r="DS130" s="25">
        <f t="shared" si="362"/>
        <v>2.44</v>
      </c>
      <c r="DT130" s="25">
        <f t="shared" si="363"/>
        <v>0</v>
      </c>
      <c r="DU130" s="25">
        <f t="shared" si="364"/>
        <v>3.32</v>
      </c>
      <c r="DV130" s="25">
        <f t="shared" si="365"/>
        <v>0</v>
      </c>
      <c r="DW130" s="25">
        <f t="shared" si="366"/>
        <v>3.32</v>
      </c>
      <c r="DX130" s="25">
        <f t="shared" si="367"/>
        <v>7.44</v>
      </c>
      <c r="DY130" s="25">
        <f t="shared" si="368"/>
        <v>0</v>
      </c>
      <c r="DZ130" s="25">
        <f t="shared" si="369"/>
        <v>7.44</v>
      </c>
      <c r="EA130" s="25">
        <f t="shared" si="370"/>
        <v>4.92</v>
      </c>
      <c r="EB130" s="25">
        <f t="shared" si="371"/>
        <v>0</v>
      </c>
      <c r="EC130" s="25">
        <f t="shared" si="372"/>
        <v>4.92</v>
      </c>
      <c r="ED130" s="25">
        <f t="shared" si="373"/>
        <v>2.52</v>
      </c>
      <c r="EE130" s="25">
        <f t="shared" si="373"/>
        <v>0</v>
      </c>
      <c r="EF130" s="25">
        <f t="shared" si="374"/>
        <v>2.52</v>
      </c>
      <c r="EG130" s="25">
        <f t="shared" si="375"/>
        <v>4.92</v>
      </c>
      <c r="EH130" s="25">
        <f t="shared" si="375"/>
        <v>0</v>
      </c>
      <c r="EI130" s="25">
        <f t="shared" si="376"/>
        <v>4.92</v>
      </c>
      <c r="EJ130" s="18">
        <v>468.01</v>
      </c>
      <c r="EK130" s="18">
        <v>416.82</v>
      </c>
      <c r="EL130" s="18" t="s">
        <v>915</v>
      </c>
      <c r="EM130" s="18" t="s">
        <v>916</v>
      </c>
      <c r="EN130" s="16" t="s">
        <v>774</v>
      </c>
      <c r="EO130" s="16" t="s">
        <v>132</v>
      </c>
      <c r="EP130" s="16" t="e">
        <f>IF(OR(EN130="Cống tròn",EN130="Cống hộp",EN130="Ống nhựa"),INDEX(#REF!,MATCH(E130,#REF!,0)),IF(OR(EN130="Rãnh xây",EN130="Rãnh bê tông"),INDEX(#REF!,MATCH(E130,#REF!,0)),0))</f>
        <v>#REF!</v>
      </c>
      <c r="EQ130" s="18">
        <v>49.789999999999992</v>
      </c>
      <c r="ER130" s="18">
        <v>1</v>
      </c>
      <c r="ES130" s="25">
        <f t="shared" si="377"/>
        <v>49</v>
      </c>
      <c r="ET130" s="1" t="e">
        <f>_xlfn.IFNA(IF(EN130="Cống tròn",INDEX(#REF!,MATCH(E130,#REF!,0)),IF(EN130="Cống hộp",INDEX(#REF!,MATCH(E130,#REF!,0)),EU130&amp;" ,"&amp;EV130)),0)</f>
        <v>#REF!</v>
      </c>
      <c r="EU130" s="16" t="s">
        <v>769</v>
      </c>
      <c r="EV130" s="16" t="s">
        <v>775</v>
      </c>
      <c r="EW130" s="16" t="e">
        <f>_xlfn.IFNA(INDEX(#REF!,MATCH(E130,#REF!,0)),0)</f>
        <v>#REF!</v>
      </c>
      <c r="EX130" s="16"/>
      <c r="EY130" s="18">
        <v>0</v>
      </c>
      <c r="EZ130" s="18">
        <v>0</v>
      </c>
      <c r="FA130" s="18">
        <v>0</v>
      </c>
      <c r="FB130" s="19">
        <v>0</v>
      </c>
      <c r="FC130" s="19">
        <v>0</v>
      </c>
      <c r="FD130" s="25">
        <f t="shared" si="232"/>
        <v>0</v>
      </c>
      <c r="FE130" s="25">
        <f t="shared" si="378"/>
        <v>0</v>
      </c>
      <c r="FF130" s="18">
        <v>0.1</v>
      </c>
      <c r="FG130" s="18">
        <v>2</v>
      </c>
      <c r="FH130" s="18">
        <v>1</v>
      </c>
      <c r="FI130" s="25">
        <f t="shared" si="379"/>
        <v>1.2</v>
      </c>
      <c r="FJ130" s="18">
        <v>0</v>
      </c>
      <c r="FK130" s="18">
        <v>0</v>
      </c>
      <c r="FL130" s="18">
        <v>0.2</v>
      </c>
      <c r="FM130" s="18">
        <v>1.4</v>
      </c>
      <c r="FN130" s="18">
        <v>0</v>
      </c>
      <c r="FO130" s="25">
        <f t="shared" si="380"/>
        <v>1.4</v>
      </c>
      <c r="FP130" s="18">
        <v>1.4999999999999999E-2</v>
      </c>
      <c r="FQ130" s="18">
        <v>1</v>
      </c>
      <c r="FR130" s="25">
        <f t="shared" si="233"/>
        <v>49</v>
      </c>
      <c r="FS130" s="25">
        <f t="shared" si="234"/>
        <v>0.72</v>
      </c>
      <c r="FT130" s="25">
        <f t="shared" si="235"/>
        <v>49.72</v>
      </c>
      <c r="FU130" s="25">
        <f t="shared" si="236"/>
        <v>-6.9999999999993179E-2</v>
      </c>
      <c r="FV130" s="25" t="str">
        <f t="shared" si="381"/>
        <v>Đủ</v>
      </c>
      <c r="FW130" s="25">
        <f t="shared" si="382"/>
        <v>-7.0000000000000007E-2</v>
      </c>
      <c r="FX130" s="16"/>
      <c r="FY130" s="16"/>
      <c r="FZ130" s="16"/>
      <c r="GA130" s="16"/>
      <c r="GB130" s="19">
        <v>0</v>
      </c>
      <c r="GC130" s="19">
        <v>0</v>
      </c>
      <c r="GD130" s="19">
        <v>0</v>
      </c>
      <c r="GE130" s="19">
        <v>0</v>
      </c>
      <c r="GF130" s="19">
        <v>0</v>
      </c>
      <c r="GG130" s="19">
        <v>0</v>
      </c>
      <c r="GH130" s="19">
        <v>0</v>
      </c>
      <c r="GI130" s="19">
        <v>0</v>
      </c>
      <c r="GJ130" s="19">
        <v>0</v>
      </c>
      <c r="GK130" s="19">
        <v>0</v>
      </c>
      <c r="GL130" s="25">
        <f t="shared" si="237"/>
        <v>0</v>
      </c>
      <c r="GM130" s="25">
        <f t="shared" si="383"/>
        <v>0</v>
      </c>
      <c r="GN130" s="19">
        <v>0</v>
      </c>
      <c r="GO130" s="19">
        <v>0</v>
      </c>
      <c r="GP130" s="19">
        <v>0</v>
      </c>
      <c r="GQ130" s="19">
        <v>0</v>
      </c>
      <c r="GR130" s="1" t="e">
        <f>_xlfn.IFNA(INDEX(#REF!,MATCH(E130,#REF!,0)),0)</f>
        <v>#REF!</v>
      </c>
      <c r="GS130" s="16"/>
      <c r="GT130" s="18">
        <v>0</v>
      </c>
      <c r="GU130" s="18">
        <v>0</v>
      </c>
      <c r="GV130" s="18">
        <v>0</v>
      </c>
      <c r="GW130" s="18">
        <v>0</v>
      </c>
      <c r="GX130" s="25">
        <f t="shared" si="238"/>
        <v>0</v>
      </c>
      <c r="GY130" s="25">
        <f t="shared" si="239"/>
        <v>0</v>
      </c>
      <c r="GZ130" s="25">
        <f t="shared" si="384"/>
        <v>0</v>
      </c>
      <c r="HA130" s="1" t="e" cm="1">
        <f t="array" ref="HA130">INDEX(#REF!,MATCH(EJ130&amp;EK130&amp;HD130&amp;HE130&amp;HF130,#REF!&amp;#REF!&amp;#REF!&amp;#REF!&amp;#REF!,0))</f>
        <v>#REF!</v>
      </c>
      <c r="HB130" s="16"/>
      <c r="HC130" s="25">
        <f t="shared" si="385"/>
        <v>0</v>
      </c>
      <c r="HD130" s="18">
        <v>0</v>
      </c>
      <c r="HE130" s="18">
        <v>0</v>
      </c>
      <c r="HF130" s="18">
        <v>0</v>
      </c>
      <c r="HG130" s="1" t="e" cm="1">
        <f t="array" ref="HG130">INDEX(#REF!,MATCH(EJ130&amp;EK130&amp;HJ130&amp;HK130&amp;HL130,#REF!&amp;#REF!&amp;#REF!&amp;#REF!&amp;#REF!,0))</f>
        <v>#REF!</v>
      </c>
      <c r="HH130" s="16"/>
      <c r="HI130" s="25">
        <f t="shared" si="386"/>
        <v>0</v>
      </c>
      <c r="HJ130" s="25">
        <f t="shared" si="387"/>
        <v>0</v>
      </c>
      <c r="HK130" s="19">
        <v>0</v>
      </c>
      <c r="HL130" s="19">
        <v>0</v>
      </c>
      <c r="HM130" s="18">
        <v>0.01</v>
      </c>
      <c r="HN130" s="18">
        <v>1</v>
      </c>
      <c r="HO130" s="25">
        <f t="shared" si="388"/>
        <v>0</v>
      </c>
      <c r="HP130" s="25">
        <f t="shared" si="389"/>
        <v>0</v>
      </c>
      <c r="HQ130" s="25">
        <f t="shared" si="390"/>
        <v>0</v>
      </c>
      <c r="HR130" s="25">
        <f t="shared" si="391"/>
        <v>0</v>
      </c>
      <c r="HS130" s="25">
        <f t="shared" si="392"/>
        <v>0</v>
      </c>
      <c r="HT130" s="19">
        <v>0</v>
      </c>
      <c r="HU130" s="19">
        <v>0</v>
      </c>
      <c r="HV130" s="19">
        <v>0</v>
      </c>
      <c r="HW130" s="25">
        <f t="shared" si="393"/>
        <v>0</v>
      </c>
      <c r="HX130" s="19">
        <v>0</v>
      </c>
      <c r="HY130" s="19">
        <v>0</v>
      </c>
      <c r="HZ130" s="18">
        <v>22.89</v>
      </c>
      <c r="IA130" s="20">
        <f>ROUND(IF(EN130="Cống tròn",IF(EN130="Cống tròn",IF(EU130="Không có móng",IQ130-FF130,IF(EU130="Đế",IP130-FN130,IF(OR(EU130="Móng bê tông",EU130="Móng bê tông kết hợp đế"),II130-FJ130,0))),0),IF(EN130="Cống hộp",IF(AND(EN130="Cống hộp",EU130="Không có móng"),IQ130-GF130,IF(AND(EN130="Cống hộp",EU130="Móng bê tông"),IJ130-GB130,0)),IF(OR(EN130="Rãnh xây",EN130="Rãnh bê tông"),IF(OR(EN130="Rãnh xây",EN130="Rãnh bê tông"),IK130-GB130,0),IF(EN130="Ống nhựa",IF(AND(EN130="Ống nhựa",EU130="Không đắp cát"),IQ130-HT130,IF(AND(EN130="Ống nhựa",EU130="Đắp cát"),IH130-HX130,0)),IF(EN130="Rãnh thang",IF(EN130="Rãnh thang",IF(EU130="Móng bê tông",#REF!-#REF!,IQ130),0),0))))),2)</f>
        <v>21.83</v>
      </c>
      <c r="IB130" s="20">
        <f t="shared" si="394"/>
        <v>1.0600000000000023</v>
      </c>
      <c r="IC130" s="20">
        <f t="shared" si="240"/>
        <v>21.83</v>
      </c>
      <c r="ID130" s="20">
        <f t="shared" si="241"/>
        <v>0</v>
      </c>
      <c r="IE130" s="20">
        <f t="shared" si="242"/>
        <v>0</v>
      </c>
      <c r="IF130" s="20">
        <f t="shared" si="243"/>
        <v>0</v>
      </c>
      <c r="IG130" s="20">
        <f>IF(EN130="Rãnh thang",IF(AND(EN130="Rãnh thang",EU130="Móng bê tông"),IQ130-#REF!,0),IF(EN130="Ống nhựa",IF(AND(EN130="Ống nhựa",EU130="Đắp cát"),IQ130-HT130,0),IF(EN130="Cống tròn",IF(EN130="Cống tròn",IF(OR(EU130="Móng bê tông",EU130="Móng bê tông kết hợp đế"),IM130-FL130,0),0),IF(EN130="Cống hộp",IF(AND(EN130="Cống hộp",EU130="Móng bê tông"),IN130-GD130,0),IF(OR(EN130="Rãnh xây",EN130="Rãnh bê tông"),IF(AND(EN130="Rãnh xây",EU130="Móng bê tông"),IO130-GD130,IF(AND(EN130="Rãnh bê tông",EU130="Móng bê tông"),IO130-GD130,0)),0)))))</f>
        <v>21.83</v>
      </c>
      <c r="IH130" s="20">
        <f t="shared" si="244"/>
        <v>0</v>
      </c>
      <c r="II130" s="20">
        <f t="shared" si="245"/>
        <v>21.83</v>
      </c>
      <c r="IJ130" s="20">
        <f t="shared" si="246"/>
        <v>0</v>
      </c>
      <c r="IK130" s="20">
        <f t="shared" si="247"/>
        <v>0</v>
      </c>
      <c r="IL130" s="20">
        <f t="shared" si="248"/>
        <v>22.029999999999998</v>
      </c>
      <c r="IM130" s="20">
        <f t="shared" si="249"/>
        <v>22.029999999999998</v>
      </c>
      <c r="IN130" s="20">
        <f t="shared" si="250"/>
        <v>0</v>
      </c>
      <c r="IO130" s="20">
        <f t="shared" si="251"/>
        <v>0</v>
      </c>
      <c r="IP130" s="20">
        <f t="shared" si="252"/>
        <v>0</v>
      </c>
      <c r="IQ130" s="18">
        <v>22.13</v>
      </c>
      <c r="IR130" s="25">
        <f t="shared" si="395"/>
        <v>0</v>
      </c>
      <c r="IS130" s="25">
        <f t="shared" si="253"/>
        <v>0</v>
      </c>
      <c r="IT130" s="25">
        <f t="shared" si="254"/>
        <v>0</v>
      </c>
      <c r="IU130" s="25">
        <f>ROUND(IF(EN130="Cống tròn",IF(EN130="Cống tròn",IV130+FF130,0),IF(EN130="Cống hộp",IF(EN130="Cống hộp",IV130+GP130,0),IF(OR(EN130="Rãnh xây",EN130="Rãnh bê tông"),IF(OR(EN130="Rãnh xây",EN130="Rãnh bê tông"),IV130+GP130,0),IF(EN130="ống nhựa",IF(EN130="Ống nhựa",IV130+HT130,0),IF(EN130="Rãnh thang",IF(EN130="Rãnh thang",IQ130+#REF!,0),0))))),2)</f>
        <v>23.18</v>
      </c>
      <c r="IV130" s="18">
        <v>23.08</v>
      </c>
      <c r="IW130" s="25">
        <f t="shared" si="255"/>
        <v>23.18</v>
      </c>
      <c r="IX130" s="25">
        <f t="shared" si="256"/>
        <v>0</v>
      </c>
      <c r="IY130" s="25">
        <f t="shared" si="257"/>
        <v>0</v>
      </c>
      <c r="IZ130" s="25">
        <f t="shared" si="258"/>
        <v>0</v>
      </c>
      <c r="JA130" s="25">
        <f t="shared" si="259"/>
        <v>0</v>
      </c>
      <c r="JB130" s="18">
        <v>22.84</v>
      </c>
      <c r="JC130" s="20">
        <f>ROUND(IF(EN130="Cống tròn",IF(EN130="Cống tròn",IF(EU130="Không có móng",JS130-FF130,IF(EU130="Đế",JR130-FN130,IF(OR(EU130="Móng bê tông",EU130="Móng bê tông kết hợp đế"),JK130-FJ130,0))),0),IF(EN130="Cống hộp",IF(AND(EN130="Cống hộp",EU130="Không có móng"),JS130-GF130,IF(AND(EN130="Cống hộp",EU130="Móng bê tông"),JL130-GB130,0)),IF(OR(EN130="Rãnh xây",EN130="Rãnh bê tông"),IF(OR(EN130="Rãnh xây",EN130="Rãnh bê tông"),JM130-GB130,0),IF(EN130="Ống nhựa",IF(AND(EN130="Ống nhựa",EU130="Không đắp cát"),JS130-HT130,IF(AND(EN130="Ống nhựa",EU130="Đắp cát"),JJ130-HX130,0)),IF(EN130="Rãnh thang",IF(EN130="Rãnh thang",IF(EU130="Móng bê tông",#REF!-#REF!,JS130),0),0))))),2)</f>
        <v>21.78</v>
      </c>
      <c r="JD130" s="20">
        <f t="shared" si="396"/>
        <v>1.0599999999999987</v>
      </c>
      <c r="JE130" s="20">
        <f t="shared" si="260"/>
        <v>21.779999999999998</v>
      </c>
      <c r="JF130" s="20">
        <f t="shared" si="261"/>
        <v>0</v>
      </c>
      <c r="JG130" s="20">
        <f t="shared" si="262"/>
        <v>0</v>
      </c>
      <c r="JH130" s="20">
        <f t="shared" si="263"/>
        <v>0</v>
      </c>
      <c r="JI130" s="20">
        <f>IF(EN130="Rãnh thang",IF(AND(EN130="Rãnh thang",EU130="Móng bê tông"),JS130-#REF!,0),IF(EN130="Ống nhựa",IF(AND(EN130="Ống nhựa",EU130="Đắp cát"),JS130-HT130,0),IF(EN130="Cống tròn",IF(EN130="Cống tròn",IF(OR(EU130="Móng bê tông",EU130="Móng bê tông kết hợp đế"),JO130-FL130,0),0),IF(EN130="Cống hộp",IF(AND(EN130="Cống hộp",EU130="Móng bê tông"),JP130-GD130,0),IF(OR(EN130="Rãnh xây",EN130="Rãnh bê tông"),IF(AND(EN130="Rãnh xây",EU130="Móng bê tông"),JQ130-GD130,IF(AND(EN130="Rãnh bê tông",EU130="Móng bê tông"),JQ130-GD130,0)),0)))))</f>
        <v>21.779999999999998</v>
      </c>
      <c r="JJ130" s="20">
        <f t="shared" si="264"/>
        <v>0</v>
      </c>
      <c r="JK130" s="20">
        <f t="shared" si="265"/>
        <v>21.779999999999998</v>
      </c>
      <c r="JL130" s="20">
        <f t="shared" si="266"/>
        <v>0</v>
      </c>
      <c r="JM130" s="20">
        <f t="shared" si="267"/>
        <v>0</v>
      </c>
      <c r="JN130" s="20">
        <f t="shared" si="268"/>
        <v>21.979999999999997</v>
      </c>
      <c r="JO130" s="20">
        <f t="shared" si="269"/>
        <v>21.979999999999997</v>
      </c>
      <c r="JP130" s="20">
        <f t="shared" si="270"/>
        <v>0</v>
      </c>
      <c r="JQ130" s="20">
        <f t="shared" si="271"/>
        <v>0</v>
      </c>
      <c r="JR130" s="20">
        <f t="shared" si="272"/>
        <v>0</v>
      </c>
      <c r="JS130" s="26">
        <v>22.08</v>
      </c>
      <c r="JT130" s="25">
        <f t="shared" si="397"/>
        <v>0</v>
      </c>
      <c r="JU130" s="25">
        <f t="shared" si="273"/>
        <v>0</v>
      </c>
      <c r="JV130" s="25">
        <f t="shared" si="274"/>
        <v>0</v>
      </c>
      <c r="JW130" s="25">
        <f>ROUND(IF(EN130="Cống tròn",IF(EN130="Cống tròn",JX130+FF130,0),IF(EN130="Cống hộp",IF(EN130="Cống hộp",JX130+GP130,0),IF(OR(EN130="Rãnh xây",EN130="Rãnh bê tông"),IF(OR(EN130="Rãnh xây",EN130="Rãnh bê tông"),JX130+GP130,0),IF(EN130="ống nhựa",IF(EN130="Ống nhựa",JX130+HT130,0),IF(EN130="Rãnh thang",IF(EN130="Rãnh thang",JS130+#REF!,0),0))))),2)</f>
        <v>23.18</v>
      </c>
      <c r="JX130" s="27">
        <v>23.08</v>
      </c>
      <c r="JY130" s="25">
        <f t="shared" si="275"/>
        <v>23.18</v>
      </c>
      <c r="JZ130" s="25">
        <f t="shared" si="276"/>
        <v>0</v>
      </c>
      <c r="KA130" s="25">
        <f t="shared" si="277"/>
        <v>0</v>
      </c>
      <c r="KB130" s="25">
        <f t="shared" si="278"/>
        <v>0</v>
      </c>
      <c r="KC130" s="25">
        <f t="shared" si="279"/>
        <v>0</v>
      </c>
      <c r="KD130" s="28" t="s">
        <v>98</v>
      </c>
      <c r="KE130" s="27">
        <v>0</v>
      </c>
      <c r="KF130" s="25">
        <f t="shared" si="280"/>
        <v>1.0600000000000023</v>
      </c>
      <c r="KG130" s="25">
        <f t="shared" si="398"/>
        <v>1.0600000000000023</v>
      </c>
      <c r="KH130" s="27">
        <v>0</v>
      </c>
      <c r="KI130" s="25">
        <f t="shared" si="281"/>
        <v>1.0599999999999987</v>
      </c>
      <c r="KJ130" s="25">
        <f t="shared" si="399"/>
        <v>1.0599999999999987</v>
      </c>
      <c r="KK130" s="25">
        <f t="shared" si="282"/>
        <v>0</v>
      </c>
      <c r="KL130" s="25">
        <f t="shared" si="283"/>
        <v>0</v>
      </c>
      <c r="KM130" s="25">
        <f t="shared" si="400"/>
        <v>0</v>
      </c>
      <c r="KN130" s="25">
        <f t="shared" si="284"/>
        <v>0</v>
      </c>
      <c r="KO130" s="25">
        <f t="shared" si="285"/>
        <v>0</v>
      </c>
      <c r="KP130" s="25">
        <f t="shared" si="401"/>
        <v>0</v>
      </c>
      <c r="KQ130" s="25">
        <f t="shared" si="286"/>
        <v>0.2</v>
      </c>
      <c r="KR130" s="25">
        <f t="shared" si="287"/>
        <v>0.2</v>
      </c>
      <c r="KS130" s="25">
        <f t="shared" si="402"/>
        <v>0.2</v>
      </c>
      <c r="KT130" s="25">
        <f t="shared" si="288"/>
        <v>0</v>
      </c>
      <c r="KU130" s="25">
        <f t="shared" si="289"/>
        <v>0</v>
      </c>
      <c r="KV130" s="25">
        <f t="shared" si="403"/>
        <v>0</v>
      </c>
      <c r="KW130" s="25">
        <f t="shared" si="290"/>
        <v>0</v>
      </c>
      <c r="KX130" s="25">
        <f t="shared" si="291"/>
        <v>0</v>
      </c>
      <c r="KY130" s="25">
        <f t="shared" si="404"/>
        <v>0</v>
      </c>
      <c r="KZ130" s="25">
        <f t="shared" si="292"/>
        <v>0</v>
      </c>
      <c r="LA130" s="25">
        <f t="shared" si="293"/>
        <v>0</v>
      </c>
      <c r="LB130" s="25">
        <f t="shared" si="405"/>
        <v>0</v>
      </c>
      <c r="LC130" s="25">
        <f t="shared" si="294"/>
        <v>0.86000000000000232</v>
      </c>
      <c r="LD130" s="25">
        <f t="shared" si="295"/>
        <v>0.85999999999999877</v>
      </c>
      <c r="LE130" s="25">
        <f t="shared" si="406"/>
        <v>0.86000000000000054</v>
      </c>
      <c r="LF130" s="25">
        <f t="shared" si="296"/>
        <v>0</v>
      </c>
      <c r="LG130" s="25">
        <f t="shared" si="297"/>
        <v>0</v>
      </c>
      <c r="LH130" s="25">
        <f t="shared" si="407"/>
        <v>0</v>
      </c>
      <c r="LI130" s="25">
        <f t="shared" si="298"/>
        <v>0</v>
      </c>
      <c r="LJ130" s="25">
        <f t="shared" si="299"/>
        <v>0</v>
      </c>
      <c r="LK130" s="25">
        <f t="shared" si="408"/>
        <v>0</v>
      </c>
      <c r="LL130" s="25">
        <f t="shared" si="300"/>
        <v>0</v>
      </c>
      <c r="LM130" s="25">
        <f t="shared" si="301"/>
        <v>0</v>
      </c>
      <c r="LN130" s="25">
        <f t="shared" si="409"/>
        <v>0</v>
      </c>
      <c r="LO130" s="25">
        <f t="shared" si="302"/>
        <v>0</v>
      </c>
      <c r="LP130" s="25">
        <f t="shared" si="303"/>
        <v>0</v>
      </c>
      <c r="LQ130" s="25">
        <f t="shared" si="410"/>
        <v>0</v>
      </c>
      <c r="LR130" s="25">
        <f t="shared" si="304"/>
        <v>0</v>
      </c>
      <c r="LS130" s="25">
        <f t="shared" si="305"/>
        <v>0</v>
      </c>
      <c r="LT130" s="25">
        <f t="shared" si="411"/>
        <v>0</v>
      </c>
      <c r="LU130" s="25">
        <f t="shared" si="306"/>
        <v>0</v>
      </c>
      <c r="LV130" s="25">
        <f t="shared" si="307"/>
        <v>0</v>
      </c>
      <c r="LW130" s="25">
        <f t="shared" si="412"/>
        <v>0</v>
      </c>
      <c r="LX130" s="25">
        <f t="shared" si="308"/>
        <v>0</v>
      </c>
      <c r="LY130" s="25">
        <f t="shared" si="309"/>
        <v>0</v>
      </c>
      <c r="LZ130" s="25">
        <f t="shared" si="413"/>
        <v>0</v>
      </c>
      <c r="MA130" s="25">
        <f t="shared" si="310"/>
        <v>0</v>
      </c>
      <c r="MB130" s="25">
        <f t="shared" si="311"/>
        <v>0</v>
      </c>
      <c r="MC130" s="25">
        <f t="shared" si="414"/>
        <v>0</v>
      </c>
      <c r="MD130" s="25">
        <f t="shared" si="312"/>
        <v>0</v>
      </c>
      <c r="ME130" s="25">
        <f t="shared" si="313"/>
        <v>0</v>
      </c>
      <c r="MF130" s="25">
        <f t="shared" si="415"/>
        <v>0</v>
      </c>
      <c r="MG130" s="25">
        <f t="shared" si="314"/>
        <v>0</v>
      </c>
      <c r="MH130" s="25">
        <f t="shared" si="315"/>
        <v>0</v>
      </c>
      <c r="MI130" s="25">
        <f t="shared" si="416"/>
        <v>0</v>
      </c>
      <c r="MJ130" s="25">
        <f t="shared" si="316"/>
        <v>0</v>
      </c>
      <c r="MK130" s="25">
        <f t="shared" si="317"/>
        <v>0</v>
      </c>
      <c r="ML130" s="25">
        <f t="shared" si="417"/>
        <v>0</v>
      </c>
      <c r="MM130" s="25">
        <f t="shared" si="318"/>
        <v>0</v>
      </c>
      <c r="MN130" s="25">
        <f t="shared" si="319"/>
        <v>0</v>
      </c>
      <c r="MO130" s="25">
        <f t="shared" si="418"/>
        <v>0</v>
      </c>
      <c r="MP130" s="25">
        <f t="shared" si="320"/>
        <v>0</v>
      </c>
      <c r="MQ130" s="25">
        <f t="shared" si="321"/>
        <v>0</v>
      </c>
      <c r="MR130" s="25">
        <f t="shared" si="419"/>
        <v>0</v>
      </c>
      <c r="MS130" s="29">
        <v>1.4</v>
      </c>
      <c r="MT130" s="29">
        <v>0</v>
      </c>
      <c r="MU130" s="29">
        <v>1</v>
      </c>
      <c r="MV130" s="29">
        <v>1</v>
      </c>
      <c r="MW130" s="25">
        <f t="shared" si="322"/>
        <v>1.4</v>
      </c>
      <c r="MX130" s="25">
        <f t="shared" si="323"/>
        <v>1.48</v>
      </c>
      <c r="MY130" s="25">
        <f t="shared" si="324"/>
        <v>0</v>
      </c>
      <c r="MZ130" s="25">
        <f t="shared" si="325"/>
        <v>0</v>
      </c>
      <c r="NA130" s="25">
        <f t="shared" si="326"/>
        <v>1.4</v>
      </c>
      <c r="NB130" s="25">
        <f t="shared" si="327"/>
        <v>1.48</v>
      </c>
      <c r="NC130" s="25">
        <f t="shared" si="328"/>
        <v>0</v>
      </c>
      <c r="ND130" s="25">
        <f t="shared" si="329"/>
        <v>0</v>
      </c>
      <c r="NE130" s="25">
        <f t="shared" si="420"/>
        <v>1.4</v>
      </c>
      <c r="NF130" s="25">
        <f t="shared" si="420"/>
        <v>1.48</v>
      </c>
      <c r="NG130" s="25">
        <f t="shared" si="420"/>
        <v>0</v>
      </c>
      <c r="NH130" s="25">
        <f t="shared" si="420"/>
        <v>0</v>
      </c>
      <c r="NI130" s="25">
        <f t="shared" si="330"/>
        <v>73.69</v>
      </c>
      <c r="NJ130" s="25">
        <f t="shared" si="331"/>
        <v>0</v>
      </c>
      <c r="NK130" s="25">
        <f t="shared" si="332"/>
        <v>73.69</v>
      </c>
      <c r="NL130" s="25">
        <f t="shared" si="333"/>
        <v>42.85</v>
      </c>
      <c r="NM130" s="25">
        <f t="shared" si="334"/>
        <v>0</v>
      </c>
      <c r="NN130" s="25">
        <f t="shared" si="421"/>
        <v>42.85</v>
      </c>
      <c r="NO130" s="25">
        <f t="shared" si="335"/>
        <v>0</v>
      </c>
      <c r="NP130" s="25">
        <f t="shared" si="336"/>
        <v>0</v>
      </c>
      <c r="NQ130" s="25">
        <f t="shared" si="422"/>
        <v>0</v>
      </c>
      <c r="NR130" s="25">
        <f t="shared" si="337"/>
        <v>0</v>
      </c>
      <c r="NS130" s="25">
        <f t="shared" si="338"/>
        <v>0</v>
      </c>
      <c r="NT130" s="25">
        <f t="shared" si="423"/>
        <v>0</v>
      </c>
      <c r="NU130" s="25">
        <f t="shared" si="339"/>
        <v>0</v>
      </c>
      <c r="NV130" s="25">
        <f t="shared" si="340"/>
        <v>0</v>
      </c>
      <c r="NW130" s="25">
        <f t="shared" si="424"/>
        <v>0</v>
      </c>
      <c r="NX130" s="25">
        <f t="shared" si="425"/>
        <v>42.85</v>
      </c>
      <c r="NY130" s="25">
        <f t="shared" si="425"/>
        <v>0</v>
      </c>
      <c r="NZ130" s="25">
        <f t="shared" si="426"/>
        <v>42.85</v>
      </c>
      <c r="OA130" s="25">
        <f t="shared" si="427"/>
        <v>30.84</v>
      </c>
      <c r="OB130" s="25">
        <f t="shared" si="427"/>
        <v>0</v>
      </c>
      <c r="OC130" s="25">
        <f t="shared" si="428"/>
        <v>30.84</v>
      </c>
      <c r="OD130" s="25">
        <f t="shared" si="429"/>
        <v>42.85</v>
      </c>
      <c r="OE130" s="25">
        <f t="shared" si="429"/>
        <v>0</v>
      </c>
      <c r="OF130" s="25">
        <f t="shared" si="429"/>
        <v>42.85</v>
      </c>
      <c r="OG130" s="25">
        <f t="shared" si="341"/>
        <v>0</v>
      </c>
      <c r="OH130" s="25">
        <f t="shared" si="342"/>
        <v>0</v>
      </c>
      <c r="OI130" s="25">
        <f t="shared" si="343"/>
        <v>0</v>
      </c>
      <c r="OJ130" s="25">
        <f t="shared" si="344"/>
        <v>0</v>
      </c>
      <c r="OK130" s="25">
        <f t="shared" si="345"/>
        <v>0</v>
      </c>
      <c r="OL130" s="25">
        <f t="shared" si="346"/>
        <v>0</v>
      </c>
      <c r="OM130" s="25">
        <f t="shared" si="430"/>
        <v>0</v>
      </c>
      <c r="ON130" s="25">
        <f t="shared" si="430"/>
        <v>0</v>
      </c>
      <c r="OO130" s="25">
        <f t="shared" si="430"/>
        <v>0</v>
      </c>
      <c r="OP130" s="25">
        <f t="shared" si="347"/>
        <v>0</v>
      </c>
      <c r="OQ130" s="25">
        <f t="shared" si="348"/>
        <v>0</v>
      </c>
      <c r="OR130" s="25">
        <f t="shared" si="431"/>
        <v>0</v>
      </c>
      <c r="OS130" s="19">
        <v>538579.36</v>
      </c>
      <c r="OT130" s="19">
        <v>2370663.34</v>
      </c>
    </row>
    <row r="131" spans="1:410" ht="33" customHeight="1" x14ac:dyDescent="0.25">
      <c r="A131" s="18"/>
      <c r="B131" s="18" t="s">
        <v>850</v>
      </c>
      <c r="C131" s="18">
        <v>416.82</v>
      </c>
      <c r="D131" s="16" t="e">
        <f>_xlfn.IFNA(INDEX(#REF!,MATCH(E131,#REF!,0)),0)</f>
        <v>#REF!</v>
      </c>
      <c r="E131" s="18" t="s">
        <v>916</v>
      </c>
      <c r="F131" s="16" t="s">
        <v>765</v>
      </c>
      <c r="G131" s="16" t="s">
        <v>766</v>
      </c>
      <c r="H131" s="16" t="s">
        <v>767</v>
      </c>
      <c r="I131" s="16" t="s">
        <v>768</v>
      </c>
      <c r="J131" s="16" t="s">
        <v>811</v>
      </c>
      <c r="K131" s="16" t="s">
        <v>770</v>
      </c>
      <c r="L131" s="16" t="s">
        <v>771</v>
      </c>
      <c r="M131" s="18">
        <v>1.8399999999999999</v>
      </c>
      <c r="N131" s="18">
        <v>1.8399999999999999</v>
      </c>
      <c r="O131" s="18">
        <v>2.2399999999999998</v>
      </c>
      <c r="P131" s="18">
        <v>2.2399999999999998</v>
      </c>
      <c r="Q131" s="18">
        <v>0.1</v>
      </c>
      <c r="R131" s="18">
        <v>2.04</v>
      </c>
      <c r="S131" s="18">
        <v>2.04</v>
      </c>
      <c r="T131" s="18">
        <v>0.2</v>
      </c>
      <c r="U131" s="18">
        <v>0</v>
      </c>
      <c r="V131" s="18">
        <v>0</v>
      </c>
      <c r="W131" s="18">
        <v>0</v>
      </c>
      <c r="X131" s="18">
        <v>1.8399999999999999</v>
      </c>
      <c r="Y131" s="18">
        <v>1.7999999999999998</v>
      </c>
      <c r="Z131" s="20">
        <f t="shared" si="349"/>
        <v>1.6</v>
      </c>
      <c r="AA131" s="18">
        <v>0.22</v>
      </c>
      <c r="AB131" s="18">
        <v>0</v>
      </c>
      <c r="AC131" s="18">
        <v>0</v>
      </c>
      <c r="AD131" s="18">
        <v>0</v>
      </c>
      <c r="AE131" s="18">
        <v>0</v>
      </c>
      <c r="AF131" s="18">
        <v>0</v>
      </c>
      <c r="AG131" s="18">
        <v>1.4</v>
      </c>
      <c r="AH131" s="18">
        <v>1.4</v>
      </c>
      <c r="AI131" s="20">
        <f t="shared" si="350"/>
        <v>1.75</v>
      </c>
      <c r="AJ131" s="18">
        <v>0</v>
      </c>
      <c r="AK131" s="18">
        <v>0</v>
      </c>
      <c r="AL131" s="20">
        <f t="shared" si="351"/>
        <v>0</v>
      </c>
      <c r="AM131" s="18">
        <v>1.8399999999999999</v>
      </c>
      <c r="AN131" s="18">
        <v>1.4</v>
      </c>
      <c r="AO131" s="18">
        <v>0.15</v>
      </c>
      <c r="AP131" s="18">
        <v>0.22</v>
      </c>
      <c r="AQ131" s="18">
        <v>1.8399999999999999</v>
      </c>
      <c r="AR131" s="18">
        <v>1.6199999999999999</v>
      </c>
      <c r="AS131" s="18">
        <v>0.12</v>
      </c>
      <c r="AT131" s="18">
        <v>0.11</v>
      </c>
      <c r="AU131" s="18">
        <v>0</v>
      </c>
      <c r="AV131" s="18">
        <v>1</v>
      </c>
      <c r="AW131" s="18">
        <v>0</v>
      </c>
      <c r="AX131" s="18">
        <v>0</v>
      </c>
      <c r="AY131" s="18">
        <v>0</v>
      </c>
      <c r="AZ131" s="18">
        <v>0</v>
      </c>
      <c r="BA131" s="18">
        <v>0</v>
      </c>
      <c r="BB131" s="18">
        <v>0</v>
      </c>
      <c r="BC131" s="18">
        <v>0</v>
      </c>
      <c r="BD131" s="18">
        <v>0</v>
      </c>
      <c r="BE131" s="18">
        <v>2</v>
      </c>
      <c r="BF131" s="18">
        <v>0</v>
      </c>
      <c r="BG131" s="18">
        <v>0</v>
      </c>
      <c r="BH131" s="18">
        <v>0</v>
      </c>
      <c r="BI131" s="18">
        <v>0</v>
      </c>
      <c r="BJ131" s="18">
        <v>0</v>
      </c>
      <c r="BK131" s="18">
        <v>0</v>
      </c>
      <c r="BL131" s="18">
        <v>0</v>
      </c>
      <c r="BM131" s="18">
        <v>0</v>
      </c>
      <c r="BN131" s="18">
        <v>0</v>
      </c>
      <c r="BO131" s="18">
        <v>0</v>
      </c>
      <c r="BP131" s="18">
        <v>0</v>
      </c>
      <c r="BQ131" s="18">
        <v>0</v>
      </c>
      <c r="BR131" s="18">
        <v>0</v>
      </c>
      <c r="BS131" s="18">
        <v>0</v>
      </c>
      <c r="BT131" s="18">
        <v>0</v>
      </c>
      <c r="BU131" s="18">
        <v>0</v>
      </c>
      <c r="BV131" s="18">
        <v>0</v>
      </c>
      <c r="BW131" s="18">
        <v>0</v>
      </c>
      <c r="BX131" s="18">
        <v>0</v>
      </c>
      <c r="BY131" s="18">
        <v>0</v>
      </c>
      <c r="BZ131" s="18">
        <v>0</v>
      </c>
      <c r="CA131" s="16" t="e">
        <f>_xlfn.IFNA(IF(RIGHT(D131,2)="=G",0,INDEX(#REF!,MATCH(E131,#REF!,0))),0)</f>
        <v>#REF!</v>
      </c>
      <c r="CB131" s="16" t="s">
        <v>776</v>
      </c>
      <c r="CC131" s="18">
        <v>0</v>
      </c>
      <c r="CD131" s="18">
        <v>0</v>
      </c>
      <c r="CE131" s="18">
        <v>1.6</v>
      </c>
      <c r="CF131" s="18">
        <v>0.8</v>
      </c>
      <c r="CG131" s="18">
        <v>0.12</v>
      </c>
      <c r="CH131" s="18">
        <v>2</v>
      </c>
      <c r="CI131" s="16" t="s">
        <v>98</v>
      </c>
      <c r="CJ131" s="18">
        <v>0</v>
      </c>
      <c r="CK131" s="20">
        <f t="shared" si="217"/>
        <v>1.36</v>
      </c>
      <c r="CL131" s="20">
        <f t="shared" si="352"/>
        <v>1.36</v>
      </c>
      <c r="CM131" s="18">
        <v>18.809999999999999</v>
      </c>
      <c r="CN131" s="18">
        <v>23.68</v>
      </c>
      <c r="CO131" s="18">
        <v>22.841000000000001</v>
      </c>
      <c r="CP131" s="22">
        <f t="shared" si="218"/>
        <v>22.84</v>
      </c>
      <c r="CQ131" s="22">
        <f t="shared" si="219"/>
        <v>21.48</v>
      </c>
      <c r="CR131" s="22">
        <f t="shared" si="353"/>
        <v>1.36</v>
      </c>
      <c r="CS131" s="22">
        <f t="shared" si="220"/>
        <v>21.580000000000002</v>
      </c>
      <c r="CT131" s="22">
        <f t="shared" si="221"/>
        <v>21.78</v>
      </c>
      <c r="CU131" s="18">
        <v>21.78</v>
      </c>
      <c r="CV131" s="22">
        <f t="shared" si="354"/>
        <v>1.6</v>
      </c>
      <c r="CW131" s="22">
        <f t="shared" si="222"/>
        <v>0</v>
      </c>
      <c r="CX131" s="22">
        <f t="shared" si="223"/>
        <v>0</v>
      </c>
      <c r="CY131" s="22">
        <f t="shared" si="224"/>
        <v>23.41</v>
      </c>
      <c r="CZ131" s="22">
        <f t="shared" si="225"/>
        <v>23.56</v>
      </c>
      <c r="DA131" s="18">
        <v>23.68</v>
      </c>
      <c r="DB131" s="20">
        <f t="shared" si="355"/>
        <v>2.2000000000000002</v>
      </c>
      <c r="DC131" s="20">
        <f t="shared" si="356"/>
        <v>0.84</v>
      </c>
      <c r="DD131" s="20">
        <f t="shared" si="357"/>
        <v>1.3600000000000003</v>
      </c>
      <c r="DE131" s="20">
        <f t="shared" si="226"/>
        <v>0.1</v>
      </c>
      <c r="DF131" s="20">
        <f t="shared" si="227"/>
        <v>0.2</v>
      </c>
      <c r="DG131" s="20">
        <f t="shared" si="228"/>
        <v>1.06</v>
      </c>
      <c r="DH131" s="20">
        <f t="shared" si="229"/>
        <v>0</v>
      </c>
      <c r="DI131" s="20">
        <f t="shared" si="230"/>
        <v>0</v>
      </c>
      <c r="DJ131" s="20">
        <f t="shared" si="231"/>
        <v>0</v>
      </c>
      <c r="DK131" s="20">
        <f t="shared" si="358"/>
        <v>1.36</v>
      </c>
      <c r="DL131" s="20">
        <f t="shared" si="359"/>
        <v>0</v>
      </c>
      <c r="DM131" s="20">
        <f t="shared" si="360"/>
        <v>0</v>
      </c>
      <c r="DN131" s="20">
        <f t="shared" si="361"/>
        <v>0</v>
      </c>
      <c r="DO131" s="18">
        <v>2.44</v>
      </c>
      <c r="DP131" s="18">
        <v>0</v>
      </c>
      <c r="DQ131" s="18">
        <v>1</v>
      </c>
      <c r="DR131" s="18">
        <v>1</v>
      </c>
      <c r="DS131" s="25">
        <f t="shared" si="362"/>
        <v>2.44</v>
      </c>
      <c r="DT131" s="25">
        <f t="shared" si="363"/>
        <v>0</v>
      </c>
      <c r="DU131" s="25">
        <f t="shared" si="364"/>
        <v>3.32</v>
      </c>
      <c r="DV131" s="25">
        <f t="shared" si="365"/>
        <v>0</v>
      </c>
      <c r="DW131" s="25">
        <f t="shared" si="366"/>
        <v>3.32</v>
      </c>
      <c r="DX131" s="25">
        <f t="shared" si="367"/>
        <v>7.44</v>
      </c>
      <c r="DY131" s="25">
        <f t="shared" si="368"/>
        <v>0</v>
      </c>
      <c r="DZ131" s="25">
        <f t="shared" si="369"/>
        <v>7.44</v>
      </c>
      <c r="EA131" s="25">
        <f t="shared" si="370"/>
        <v>4.92</v>
      </c>
      <c r="EB131" s="25">
        <f t="shared" si="371"/>
        <v>0</v>
      </c>
      <c r="EC131" s="25">
        <f t="shared" si="372"/>
        <v>4.92</v>
      </c>
      <c r="ED131" s="25">
        <f t="shared" si="373"/>
        <v>2.52</v>
      </c>
      <c r="EE131" s="25">
        <f t="shared" si="373"/>
        <v>0</v>
      </c>
      <c r="EF131" s="25">
        <f t="shared" si="374"/>
        <v>2.52</v>
      </c>
      <c r="EG131" s="25">
        <f t="shared" si="375"/>
        <v>4.92</v>
      </c>
      <c r="EH131" s="25">
        <f t="shared" si="375"/>
        <v>0</v>
      </c>
      <c r="EI131" s="25">
        <f t="shared" si="376"/>
        <v>4.92</v>
      </c>
      <c r="EJ131" s="18">
        <v>416.82</v>
      </c>
      <c r="EK131" s="18">
        <v>367.56</v>
      </c>
      <c r="EL131" s="18" t="s">
        <v>916</v>
      </c>
      <c r="EM131" s="18" t="s">
        <v>917</v>
      </c>
      <c r="EN131" s="16" t="s">
        <v>774</v>
      </c>
      <c r="EO131" s="16" t="s">
        <v>132</v>
      </c>
      <c r="EP131" s="16" t="e">
        <f>IF(OR(EN131="Cống tròn",EN131="Cống hộp",EN131="Ống nhựa"),INDEX(#REF!,MATCH(E131,#REF!,0)),IF(OR(EN131="Rãnh xây",EN131="Rãnh bê tông"),INDEX(#REF!,MATCH(E131,#REF!,0)),0))</f>
        <v>#REF!</v>
      </c>
      <c r="EQ131" s="18">
        <v>47.559999999999988</v>
      </c>
      <c r="ER131" s="18">
        <v>1</v>
      </c>
      <c r="ES131" s="25">
        <f t="shared" si="377"/>
        <v>47</v>
      </c>
      <c r="ET131" s="1" t="e">
        <f>_xlfn.IFNA(IF(EN131="Cống tròn",INDEX(#REF!,MATCH(E131,#REF!,0)),IF(EN131="Cống hộp",INDEX(#REF!,MATCH(E131,#REF!,0)),EU131&amp;" ,"&amp;EV131)),0)</f>
        <v>#REF!</v>
      </c>
      <c r="EU131" s="16" t="s">
        <v>769</v>
      </c>
      <c r="EV131" s="16" t="s">
        <v>775</v>
      </c>
      <c r="EW131" s="16" t="e">
        <f>_xlfn.IFNA(INDEX(#REF!,MATCH(E131,#REF!,0)),0)</f>
        <v>#REF!</v>
      </c>
      <c r="EX131" s="16"/>
      <c r="EY131" s="18">
        <v>0</v>
      </c>
      <c r="EZ131" s="18">
        <v>0</v>
      </c>
      <c r="FA131" s="18">
        <v>0</v>
      </c>
      <c r="FB131" s="19">
        <v>0</v>
      </c>
      <c r="FC131" s="19">
        <v>0</v>
      </c>
      <c r="FD131" s="25">
        <f t="shared" si="232"/>
        <v>0</v>
      </c>
      <c r="FE131" s="25">
        <f t="shared" si="378"/>
        <v>0</v>
      </c>
      <c r="FF131" s="18">
        <v>0.1</v>
      </c>
      <c r="FG131" s="18">
        <v>2</v>
      </c>
      <c r="FH131" s="18">
        <v>1</v>
      </c>
      <c r="FI131" s="25">
        <f t="shared" si="379"/>
        <v>1.2</v>
      </c>
      <c r="FJ131" s="18">
        <v>0</v>
      </c>
      <c r="FK131" s="18">
        <v>0</v>
      </c>
      <c r="FL131" s="18">
        <v>0.2</v>
      </c>
      <c r="FM131" s="18">
        <v>1.4</v>
      </c>
      <c r="FN131" s="18">
        <v>0</v>
      </c>
      <c r="FO131" s="25">
        <f t="shared" si="380"/>
        <v>1.4</v>
      </c>
      <c r="FP131" s="18">
        <v>1.4999999999999999E-2</v>
      </c>
      <c r="FQ131" s="18">
        <v>1</v>
      </c>
      <c r="FR131" s="25">
        <f t="shared" si="233"/>
        <v>46</v>
      </c>
      <c r="FS131" s="25">
        <f t="shared" si="234"/>
        <v>0.67499999999999993</v>
      </c>
      <c r="FT131" s="25">
        <f t="shared" si="235"/>
        <v>46.674999999999997</v>
      </c>
      <c r="FU131" s="25">
        <f t="shared" si="236"/>
        <v>-0.88499999999999091</v>
      </c>
      <c r="FV131" s="25" t="str">
        <f t="shared" si="381"/>
        <v>Thêm 01</v>
      </c>
      <c r="FW131" s="25">
        <f t="shared" si="382"/>
        <v>0.13</v>
      </c>
      <c r="FX131" s="16"/>
      <c r="FY131" s="16"/>
      <c r="FZ131" s="16"/>
      <c r="GA131" s="16"/>
      <c r="GB131" s="19">
        <v>0</v>
      </c>
      <c r="GC131" s="19">
        <v>0</v>
      </c>
      <c r="GD131" s="19">
        <v>0</v>
      </c>
      <c r="GE131" s="19">
        <v>0</v>
      </c>
      <c r="GF131" s="19">
        <v>0</v>
      </c>
      <c r="GG131" s="19">
        <v>0</v>
      </c>
      <c r="GH131" s="19">
        <v>0</v>
      </c>
      <c r="GI131" s="19">
        <v>0</v>
      </c>
      <c r="GJ131" s="19">
        <v>0</v>
      </c>
      <c r="GK131" s="19">
        <v>0</v>
      </c>
      <c r="GL131" s="25">
        <f t="shared" si="237"/>
        <v>0</v>
      </c>
      <c r="GM131" s="25">
        <f t="shared" si="383"/>
        <v>0</v>
      </c>
      <c r="GN131" s="19">
        <v>0</v>
      </c>
      <c r="GO131" s="19">
        <v>0</v>
      </c>
      <c r="GP131" s="19">
        <v>0</v>
      </c>
      <c r="GQ131" s="19">
        <v>0</v>
      </c>
      <c r="GR131" s="1" t="e">
        <f>_xlfn.IFNA(INDEX(#REF!,MATCH(E131,#REF!,0)),0)</f>
        <v>#REF!</v>
      </c>
      <c r="GS131" s="16"/>
      <c r="GT131" s="18">
        <v>0</v>
      </c>
      <c r="GU131" s="18">
        <v>0</v>
      </c>
      <c r="GV131" s="18">
        <v>0</v>
      </c>
      <c r="GW131" s="18">
        <v>0</v>
      </c>
      <c r="GX131" s="25">
        <f t="shared" si="238"/>
        <v>0</v>
      </c>
      <c r="GY131" s="25">
        <f t="shared" si="239"/>
        <v>0</v>
      </c>
      <c r="GZ131" s="25">
        <f t="shared" si="384"/>
        <v>0</v>
      </c>
      <c r="HA131" s="1" t="e" cm="1">
        <f t="array" ref="HA131">INDEX(#REF!,MATCH(EJ131&amp;EK131&amp;HD131&amp;HE131&amp;HF131,#REF!&amp;#REF!&amp;#REF!&amp;#REF!&amp;#REF!,0))</f>
        <v>#REF!</v>
      </c>
      <c r="HB131" s="16"/>
      <c r="HC131" s="25">
        <f t="shared" si="385"/>
        <v>0</v>
      </c>
      <c r="HD131" s="18">
        <v>0</v>
      </c>
      <c r="HE131" s="18">
        <v>0</v>
      </c>
      <c r="HF131" s="18">
        <v>0</v>
      </c>
      <c r="HG131" s="1" t="e" cm="1">
        <f t="array" ref="HG131">INDEX(#REF!,MATCH(EJ131&amp;EK131&amp;HJ131&amp;HK131&amp;HL131,#REF!&amp;#REF!&amp;#REF!&amp;#REF!&amp;#REF!,0))</f>
        <v>#REF!</v>
      </c>
      <c r="HH131" s="16"/>
      <c r="HI131" s="25">
        <f t="shared" si="386"/>
        <v>0</v>
      </c>
      <c r="HJ131" s="25">
        <f t="shared" si="387"/>
        <v>0</v>
      </c>
      <c r="HK131" s="19">
        <v>0</v>
      </c>
      <c r="HL131" s="19">
        <v>0</v>
      </c>
      <c r="HM131" s="18">
        <v>0.01</v>
      </c>
      <c r="HN131" s="18">
        <v>1</v>
      </c>
      <c r="HO131" s="25">
        <f t="shared" si="388"/>
        <v>0</v>
      </c>
      <c r="HP131" s="25">
        <f t="shared" si="389"/>
        <v>0</v>
      </c>
      <c r="HQ131" s="25">
        <f t="shared" si="390"/>
        <v>0</v>
      </c>
      <c r="HR131" s="25">
        <f t="shared" si="391"/>
        <v>0</v>
      </c>
      <c r="HS131" s="25">
        <f t="shared" si="392"/>
        <v>0</v>
      </c>
      <c r="HT131" s="19">
        <v>0</v>
      </c>
      <c r="HU131" s="19">
        <v>0</v>
      </c>
      <c r="HV131" s="19">
        <v>0</v>
      </c>
      <c r="HW131" s="25">
        <f t="shared" si="393"/>
        <v>0</v>
      </c>
      <c r="HX131" s="19">
        <v>0</v>
      </c>
      <c r="HY131" s="19">
        <v>0</v>
      </c>
      <c r="HZ131" s="18">
        <v>22.84</v>
      </c>
      <c r="IA131" s="20">
        <f>ROUND(IF(EN131="Cống tròn",IF(EN131="Cống tròn",IF(EU131="Không có móng",IQ131-FF131,IF(EU131="Đế",IP131-FN131,IF(OR(EU131="Móng bê tông",EU131="Móng bê tông kết hợp đế"),II131-FJ131,0))),0),IF(EN131="Cống hộp",IF(AND(EN131="Cống hộp",EU131="Không có móng"),IQ131-GF131,IF(AND(EN131="Cống hộp",EU131="Móng bê tông"),IJ131-GB131,0)),IF(OR(EN131="Rãnh xây",EN131="Rãnh bê tông"),IF(OR(EN131="Rãnh xây",EN131="Rãnh bê tông"),IK131-GB131,0),IF(EN131="Ống nhựa",IF(AND(EN131="Ống nhựa",EU131="Không đắp cát"),IQ131-HT131,IF(AND(EN131="Ống nhựa",EU131="Đắp cát"),IH131-HX131,0)),IF(EN131="Rãnh thang",IF(EN131="Rãnh thang",IF(EU131="Móng bê tông",#REF!-#REF!,IQ131),0),0))))),2)</f>
        <v>21.78</v>
      </c>
      <c r="IB131" s="20">
        <f t="shared" si="394"/>
        <v>1.0599999999999987</v>
      </c>
      <c r="IC131" s="20">
        <f t="shared" si="240"/>
        <v>21.779999999999998</v>
      </c>
      <c r="ID131" s="20">
        <f t="shared" si="241"/>
        <v>0</v>
      </c>
      <c r="IE131" s="20">
        <f t="shared" si="242"/>
        <v>0</v>
      </c>
      <c r="IF131" s="20">
        <f t="shared" si="243"/>
        <v>0</v>
      </c>
      <c r="IG131" s="20">
        <f>IF(EN131="Rãnh thang",IF(AND(EN131="Rãnh thang",EU131="Móng bê tông"),IQ131-#REF!,0),IF(EN131="Ống nhựa",IF(AND(EN131="Ống nhựa",EU131="Đắp cát"),IQ131-HT131,0),IF(EN131="Cống tròn",IF(EN131="Cống tròn",IF(OR(EU131="Móng bê tông",EU131="Móng bê tông kết hợp đế"),IM131-FL131,0),0),IF(EN131="Cống hộp",IF(AND(EN131="Cống hộp",EU131="Móng bê tông"),IN131-GD131,0),IF(OR(EN131="Rãnh xây",EN131="Rãnh bê tông"),IF(AND(EN131="Rãnh xây",EU131="Móng bê tông"),IO131-GD131,IF(AND(EN131="Rãnh bê tông",EU131="Móng bê tông"),IO131-GD131,0)),0)))))</f>
        <v>21.779999999999998</v>
      </c>
      <c r="IH131" s="20">
        <f t="shared" si="244"/>
        <v>0</v>
      </c>
      <c r="II131" s="20">
        <f t="shared" si="245"/>
        <v>21.779999999999998</v>
      </c>
      <c r="IJ131" s="20">
        <f t="shared" si="246"/>
        <v>0</v>
      </c>
      <c r="IK131" s="20">
        <f t="shared" si="247"/>
        <v>0</v>
      </c>
      <c r="IL131" s="20">
        <f t="shared" si="248"/>
        <v>21.979999999999997</v>
      </c>
      <c r="IM131" s="20">
        <f t="shared" si="249"/>
        <v>21.979999999999997</v>
      </c>
      <c r="IN131" s="20">
        <f t="shared" si="250"/>
        <v>0</v>
      </c>
      <c r="IO131" s="20">
        <f t="shared" si="251"/>
        <v>0</v>
      </c>
      <c r="IP131" s="20">
        <f t="shared" si="252"/>
        <v>0</v>
      </c>
      <c r="IQ131" s="18">
        <v>22.08</v>
      </c>
      <c r="IR131" s="25">
        <f t="shared" si="395"/>
        <v>0</v>
      </c>
      <c r="IS131" s="25">
        <f t="shared" si="253"/>
        <v>0</v>
      </c>
      <c r="IT131" s="25">
        <f t="shared" si="254"/>
        <v>0</v>
      </c>
      <c r="IU131" s="25">
        <f>ROUND(IF(EN131="Cống tròn",IF(EN131="Cống tròn",IV131+FF131,0),IF(EN131="Cống hộp",IF(EN131="Cống hộp",IV131+GP131,0),IF(OR(EN131="Rãnh xây",EN131="Rãnh bê tông"),IF(OR(EN131="Rãnh xây",EN131="Rãnh bê tông"),IV131+GP131,0),IF(EN131="ống nhựa",IF(EN131="Ống nhựa",IV131+HT131,0),IF(EN131="Rãnh thang",IF(EN131="Rãnh thang",IQ131+#REF!,0),0))))),2)</f>
        <v>23.13</v>
      </c>
      <c r="IV131" s="18">
        <v>23.03</v>
      </c>
      <c r="IW131" s="25">
        <f t="shared" si="255"/>
        <v>23.13</v>
      </c>
      <c r="IX131" s="25">
        <f t="shared" si="256"/>
        <v>0</v>
      </c>
      <c r="IY131" s="25">
        <f t="shared" si="257"/>
        <v>0</v>
      </c>
      <c r="IZ131" s="25">
        <f t="shared" si="258"/>
        <v>0</v>
      </c>
      <c r="JA131" s="25">
        <f t="shared" si="259"/>
        <v>0</v>
      </c>
      <c r="JB131" s="18">
        <v>22.79</v>
      </c>
      <c r="JC131" s="20">
        <f>ROUND(IF(EN131="Cống tròn",IF(EN131="Cống tròn",IF(EU131="Không có móng",JS131-FF131,IF(EU131="Đế",JR131-FN131,IF(OR(EU131="Móng bê tông",EU131="Móng bê tông kết hợp đế"),JK131-FJ131,0))),0),IF(EN131="Cống hộp",IF(AND(EN131="Cống hộp",EU131="Không có móng"),JS131-GF131,IF(AND(EN131="Cống hộp",EU131="Móng bê tông"),JL131-GB131,0)),IF(OR(EN131="Rãnh xây",EN131="Rãnh bê tông"),IF(OR(EN131="Rãnh xây",EN131="Rãnh bê tông"),JM131-GB131,0),IF(EN131="Ống nhựa",IF(AND(EN131="Ống nhựa",EU131="Không đắp cát"),JS131-HT131,IF(AND(EN131="Ống nhựa",EU131="Đắp cát"),JJ131-HX131,0)),IF(EN131="Rãnh thang",IF(EN131="Rãnh thang",IF(EU131="Móng bê tông",#REF!-#REF!,JS131),0),0))))),2)</f>
        <v>21.73</v>
      </c>
      <c r="JD131" s="20">
        <f t="shared" si="396"/>
        <v>1.0599999999999987</v>
      </c>
      <c r="JE131" s="20">
        <f t="shared" si="260"/>
        <v>21.73</v>
      </c>
      <c r="JF131" s="20">
        <f t="shared" si="261"/>
        <v>0</v>
      </c>
      <c r="JG131" s="20">
        <f t="shared" si="262"/>
        <v>0</v>
      </c>
      <c r="JH131" s="20">
        <f t="shared" si="263"/>
        <v>0</v>
      </c>
      <c r="JI131" s="20">
        <f>IF(EN131="Rãnh thang",IF(AND(EN131="Rãnh thang",EU131="Móng bê tông"),JS131-#REF!,0),IF(EN131="Ống nhựa",IF(AND(EN131="Ống nhựa",EU131="Đắp cát"),JS131-HT131,0),IF(EN131="Cống tròn",IF(EN131="Cống tròn",IF(OR(EU131="Móng bê tông",EU131="Móng bê tông kết hợp đế"),JO131-FL131,0),0),IF(EN131="Cống hộp",IF(AND(EN131="Cống hộp",EU131="Móng bê tông"),JP131-GD131,0),IF(OR(EN131="Rãnh xây",EN131="Rãnh bê tông"),IF(AND(EN131="Rãnh xây",EU131="Móng bê tông"),JQ131-GD131,IF(AND(EN131="Rãnh bê tông",EU131="Móng bê tông"),JQ131-GD131,0)),0)))))</f>
        <v>21.73</v>
      </c>
      <c r="JJ131" s="20">
        <f t="shared" si="264"/>
        <v>0</v>
      </c>
      <c r="JK131" s="20">
        <f t="shared" si="265"/>
        <v>21.73</v>
      </c>
      <c r="JL131" s="20">
        <f t="shared" si="266"/>
        <v>0</v>
      </c>
      <c r="JM131" s="20">
        <f t="shared" si="267"/>
        <v>0</v>
      </c>
      <c r="JN131" s="20">
        <f t="shared" si="268"/>
        <v>21.93</v>
      </c>
      <c r="JO131" s="20">
        <f t="shared" si="269"/>
        <v>21.93</v>
      </c>
      <c r="JP131" s="20">
        <f t="shared" si="270"/>
        <v>0</v>
      </c>
      <c r="JQ131" s="20">
        <f t="shared" si="271"/>
        <v>0</v>
      </c>
      <c r="JR131" s="20">
        <f t="shared" si="272"/>
        <v>0</v>
      </c>
      <c r="JS131" s="26">
        <v>22.03</v>
      </c>
      <c r="JT131" s="25">
        <f t="shared" si="397"/>
        <v>0</v>
      </c>
      <c r="JU131" s="25">
        <f t="shared" si="273"/>
        <v>0</v>
      </c>
      <c r="JV131" s="25">
        <f t="shared" si="274"/>
        <v>0</v>
      </c>
      <c r="JW131" s="25">
        <f>ROUND(IF(EN131="Cống tròn",IF(EN131="Cống tròn",JX131+FF131,0),IF(EN131="Cống hộp",IF(EN131="Cống hộp",JX131+GP131,0),IF(OR(EN131="Rãnh xây",EN131="Rãnh bê tông"),IF(OR(EN131="Rãnh xây",EN131="Rãnh bê tông"),JX131+GP131,0),IF(EN131="ống nhựa",IF(EN131="Ống nhựa",JX131+HT131,0),IF(EN131="Rãnh thang",IF(EN131="Rãnh thang",JS131+#REF!,0),0))))),2)</f>
        <v>23.13</v>
      </c>
      <c r="JX131" s="27">
        <v>23.03</v>
      </c>
      <c r="JY131" s="25">
        <f t="shared" si="275"/>
        <v>23.13</v>
      </c>
      <c r="JZ131" s="25">
        <f t="shared" si="276"/>
        <v>0</v>
      </c>
      <c r="KA131" s="25">
        <f t="shared" si="277"/>
        <v>0</v>
      </c>
      <c r="KB131" s="25">
        <f t="shared" si="278"/>
        <v>0</v>
      </c>
      <c r="KC131" s="25">
        <f t="shared" si="279"/>
        <v>0</v>
      </c>
      <c r="KD131" s="28" t="s">
        <v>98</v>
      </c>
      <c r="KE131" s="27">
        <v>0</v>
      </c>
      <c r="KF131" s="25">
        <f t="shared" si="280"/>
        <v>1.0599999999999987</v>
      </c>
      <c r="KG131" s="25">
        <f t="shared" si="398"/>
        <v>1.0599999999999987</v>
      </c>
      <c r="KH131" s="27">
        <v>0</v>
      </c>
      <c r="KI131" s="25">
        <f t="shared" si="281"/>
        <v>1.0599999999999987</v>
      </c>
      <c r="KJ131" s="25">
        <f t="shared" si="399"/>
        <v>1.0599999999999987</v>
      </c>
      <c r="KK131" s="25">
        <f t="shared" si="282"/>
        <v>0</v>
      </c>
      <c r="KL131" s="25">
        <f t="shared" si="283"/>
        <v>0</v>
      </c>
      <c r="KM131" s="25">
        <f t="shared" si="400"/>
        <v>0</v>
      </c>
      <c r="KN131" s="25">
        <f t="shared" si="284"/>
        <v>0</v>
      </c>
      <c r="KO131" s="25">
        <f t="shared" si="285"/>
        <v>0</v>
      </c>
      <c r="KP131" s="25">
        <f t="shared" si="401"/>
        <v>0</v>
      </c>
      <c r="KQ131" s="25">
        <f t="shared" si="286"/>
        <v>0.2</v>
      </c>
      <c r="KR131" s="25">
        <f t="shared" si="287"/>
        <v>0.2</v>
      </c>
      <c r="KS131" s="25">
        <f t="shared" si="402"/>
        <v>0.2</v>
      </c>
      <c r="KT131" s="25">
        <f t="shared" si="288"/>
        <v>0</v>
      </c>
      <c r="KU131" s="25">
        <f t="shared" si="289"/>
        <v>0</v>
      </c>
      <c r="KV131" s="25">
        <f t="shared" si="403"/>
        <v>0</v>
      </c>
      <c r="KW131" s="25">
        <f t="shared" si="290"/>
        <v>0</v>
      </c>
      <c r="KX131" s="25">
        <f t="shared" si="291"/>
        <v>0</v>
      </c>
      <c r="KY131" s="25">
        <f t="shared" si="404"/>
        <v>0</v>
      </c>
      <c r="KZ131" s="25">
        <f t="shared" si="292"/>
        <v>0</v>
      </c>
      <c r="LA131" s="25">
        <f t="shared" si="293"/>
        <v>0</v>
      </c>
      <c r="LB131" s="25">
        <f t="shared" si="405"/>
        <v>0</v>
      </c>
      <c r="LC131" s="25">
        <f t="shared" si="294"/>
        <v>0.85999999999999877</v>
      </c>
      <c r="LD131" s="25">
        <f t="shared" si="295"/>
        <v>0.85999999999999877</v>
      </c>
      <c r="LE131" s="25">
        <f t="shared" si="406"/>
        <v>0.85999999999999877</v>
      </c>
      <c r="LF131" s="25">
        <f t="shared" si="296"/>
        <v>0</v>
      </c>
      <c r="LG131" s="25">
        <f t="shared" si="297"/>
        <v>0</v>
      </c>
      <c r="LH131" s="25">
        <f t="shared" si="407"/>
        <v>0</v>
      </c>
      <c r="LI131" s="25">
        <f t="shared" si="298"/>
        <v>0</v>
      </c>
      <c r="LJ131" s="25">
        <f t="shared" si="299"/>
        <v>0</v>
      </c>
      <c r="LK131" s="25">
        <f t="shared" si="408"/>
        <v>0</v>
      </c>
      <c r="LL131" s="25">
        <f t="shared" si="300"/>
        <v>0</v>
      </c>
      <c r="LM131" s="25">
        <f t="shared" si="301"/>
        <v>0</v>
      </c>
      <c r="LN131" s="25">
        <f t="shared" si="409"/>
        <v>0</v>
      </c>
      <c r="LO131" s="25">
        <f t="shared" si="302"/>
        <v>0</v>
      </c>
      <c r="LP131" s="25">
        <f t="shared" si="303"/>
        <v>0</v>
      </c>
      <c r="LQ131" s="25">
        <f t="shared" si="410"/>
        <v>0</v>
      </c>
      <c r="LR131" s="25">
        <f t="shared" si="304"/>
        <v>0</v>
      </c>
      <c r="LS131" s="25">
        <f t="shared" si="305"/>
        <v>0</v>
      </c>
      <c r="LT131" s="25">
        <f t="shared" si="411"/>
        <v>0</v>
      </c>
      <c r="LU131" s="25">
        <f t="shared" si="306"/>
        <v>0</v>
      </c>
      <c r="LV131" s="25">
        <f t="shared" si="307"/>
        <v>0</v>
      </c>
      <c r="LW131" s="25">
        <f t="shared" si="412"/>
        <v>0</v>
      </c>
      <c r="LX131" s="25">
        <f t="shared" si="308"/>
        <v>0</v>
      </c>
      <c r="LY131" s="25">
        <f t="shared" si="309"/>
        <v>0</v>
      </c>
      <c r="LZ131" s="25">
        <f t="shared" si="413"/>
        <v>0</v>
      </c>
      <c r="MA131" s="25">
        <f t="shared" si="310"/>
        <v>0</v>
      </c>
      <c r="MB131" s="25">
        <f t="shared" si="311"/>
        <v>0</v>
      </c>
      <c r="MC131" s="25">
        <f t="shared" si="414"/>
        <v>0</v>
      </c>
      <c r="MD131" s="25">
        <f t="shared" si="312"/>
        <v>0</v>
      </c>
      <c r="ME131" s="25">
        <f t="shared" si="313"/>
        <v>0</v>
      </c>
      <c r="MF131" s="25">
        <f t="shared" si="415"/>
        <v>0</v>
      </c>
      <c r="MG131" s="25">
        <f t="shared" si="314"/>
        <v>0</v>
      </c>
      <c r="MH131" s="25">
        <f t="shared" si="315"/>
        <v>0</v>
      </c>
      <c r="MI131" s="25">
        <f t="shared" si="416"/>
        <v>0</v>
      </c>
      <c r="MJ131" s="25">
        <f t="shared" si="316"/>
        <v>0</v>
      </c>
      <c r="MK131" s="25">
        <f t="shared" si="317"/>
        <v>0</v>
      </c>
      <c r="ML131" s="25">
        <f t="shared" si="417"/>
        <v>0</v>
      </c>
      <c r="MM131" s="25">
        <f t="shared" si="318"/>
        <v>0</v>
      </c>
      <c r="MN131" s="25">
        <f t="shared" si="319"/>
        <v>0</v>
      </c>
      <c r="MO131" s="25">
        <f t="shared" si="418"/>
        <v>0</v>
      </c>
      <c r="MP131" s="25">
        <f t="shared" si="320"/>
        <v>0</v>
      </c>
      <c r="MQ131" s="25">
        <f t="shared" si="321"/>
        <v>0</v>
      </c>
      <c r="MR131" s="25">
        <f t="shared" si="419"/>
        <v>0</v>
      </c>
      <c r="MS131" s="29">
        <v>1.4</v>
      </c>
      <c r="MT131" s="29">
        <v>0</v>
      </c>
      <c r="MU131" s="29">
        <v>1</v>
      </c>
      <c r="MV131" s="29">
        <v>1</v>
      </c>
      <c r="MW131" s="25">
        <f t="shared" si="322"/>
        <v>1.4</v>
      </c>
      <c r="MX131" s="25">
        <f t="shared" si="323"/>
        <v>1.48</v>
      </c>
      <c r="MY131" s="25">
        <f t="shared" si="324"/>
        <v>0</v>
      </c>
      <c r="MZ131" s="25">
        <f t="shared" si="325"/>
        <v>0</v>
      </c>
      <c r="NA131" s="25">
        <f t="shared" si="326"/>
        <v>1.4</v>
      </c>
      <c r="NB131" s="25">
        <f t="shared" si="327"/>
        <v>1.48</v>
      </c>
      <c r="NC131" s="25">
        <f t="shared" si="328"/>
        <v>0</v>
      </c>
      <c r="ND131" s="25">
        <f t="shared" si="329"/>
        <v>0</v>
      </c>
      <c r="NE131" s="25">
        <f t="shared" si="420"/>
        <v>1.4</v>
      </c>
      <c r="NF131" s="25">
        <f t="shared" si="420"/>
        <v>1.48</v>
      </c>
      <c r="NG131" s="25">
        <f t="shared" si="420"/>
        <v>0</v>
      </c>
      <c r="NH131" s="25">
        <f t="shared" si="420"/>
        <v>0</v>
      </c>
      <c r="NI131" s="25">
        <f t="shared" si="330"/>
        <v>70.39</v>
      </c>
      <c r="NJ131" s="25">
        <f t="shared" si="331"/>
        <v>0</v>
      </c>
      <c r="NK131" s="25">
        <f t="shared" si="332"/>
        <v>70.39</v>
      </c>
      <c r="NL131" s="25">
        <f t="shared" si="333"/>
        <v>40.93</v>
      </c>
      <c r="NM131" s="25">
        <f t="shared" si="334"/>
        <v>0</v>
      </c>
      <c r="NN131" s="25">
        <f t="shared" si="421"/>
        <v>40.93</v>
      </c>
      <c r="NO131" s="25">
        <f t="shared" si="335"/>
        <v>0</v>
      </c>
      <c r="NP131" s="25">
        <f t="shared" si="336"/>
        <v>0</v>
      </c>
      <c r="NQ131" s="25">
        <f t="shared" si="422"/>
        <v>0</v>
      </c>
      <c r="NR131" s="25">
        <f t="shared" si="337"/>
        <v>0</v>
      </c>
      <c r="NS131" s="25">
        <f t="shared" si="338"/>
        <v>0</v>
      </c>
      <c r="NT131" s="25">
        <f t="shared" si="423"/>
        <v>0</v>
      </c>
      <c r="NU131" s="25">
        <f t="shared" si="339"/>
        <v>0</v>
      </c>
      <c r="NV131" s="25">
        <f t="shared" si="340"/>
        <v>0</v>
      </c>
      <c r="NW131" s="25">
        <f t="shared" si="424"/>
        <v>0</v>
      </c>
      <c r="NX131" s="25">
        <f t="shared" si="425"/>
        <v>40.93</v>
      </c>
      <c r="NY131" s="25">
        <f t="shared" si="425"/>
        <v>0</v>
      </c>
      <c r="NZ131" s="25">
        <f t="shared" si="426"/>
        <v>40.93</v>
      </c>
      <c r="OA131" s="25">
        <f t="shared" si="427"/>
        <v>29.46</v>
      </c>
      <c r="OB131" s="25">
        <f t="shared" si="427"/>
        <v>0</v>
      </c>
      <c r="OC131" s="25">
        <f t="shared" si="428"/>
        <v>29.46</v>
      </c>
      <c r="OD131" s="25">
        <f t="shared" si="429"/>
        <v>40.93</v>
      </c>
      <c r="OE131" s="25">
        <f t="shared" si="429"/>
        <v>0</v>
      </c>
      <c r="OF131" s="25">
        <f t="shared" si="429"/>
        <v>40.93</v>
      </c>
      <c r="OG131" s="25">
        <f t="shared" si="341"/>
        <v>0</v>
      </c>
      <c r="OH131" s="25">
        <f t="shared" si="342"/>
        <v>0</v>
      </c>
      <c r="OI131" s="25">
        <f t="shared" si="343"/>
        <v>0</v>
      </c>
      <c r="OJ131" s="25">
        <f t="shared" si="344"/>
        <v>0</v>
      </c>
      <c r="OK131" s="25">
        <f t="shared" si="345"/>
        <v>0</v>
      </c>
      <c r="OL131" s="25">
        <f t="shared" si="346"/>
        <v>0</v>
      </c>
      <c r="OM131" s="25">
        <f t="shared" si="430"/>
        <v>0</v>
      </c>
      <c r="ON131" s="25">
        <f t="shared" si="430"/>
        <v>0</v>
      </c>
      <c r="OO131" s="25">
        <f t="shared" si="430"/>
        <v>0</v>
      </c>
      <c r="OP131" s="25">
        <f t="shared" si="347"/>
        <v>0</v>
      </c>
      <c r="OQ131" s="25">
        <f t="shared" si="348"/>
        <v>0</v>
      </c>
      <c r="OR131" s="25">
        <f t="shared" si="431"/>
        <v>0</v>
      </c>
      <c r="OS131" s="19">
        <v>538630.54</v>
      </c>
      <c r="OT131" s="19">
        <v>2370663.34</v>
      </c>
    </row>
    <row r="132" spans="1:410" ht="33" customHeight="1" x14ac:dyDescent="0.25">
      <c r="A132" s="18"/>
      <c r="B132" s="18" t="s">
        <v>850</v>
      </c>
      <c r="C132" s="18">
        <v>367.56</v>
      </c>
      <c r="D132" s="16" t="e">
        <f>_xlfn.IFNA(INDEX(#REF!,MATCH(E132,#REF!,0)),0)</f>
        <v>#REF!</v>
      </c>
      <c r="E132" s="18" t="s">
        <v>917</v>
      </c>
      <c r="F132" s="16" t="s">
        <v>765</v>
      </c>
      <c r="G132" s="16" t="s">
        <v>918</v>
      </c>
      <c r="H132" s="16" t="s">
        <v>767</v>
      </c>
      <c r="I132" s="16" t="s">
        <v>768</v>
      </c>
      <c r="J132" s="16" t="s">
        <v>811</v>
      </c>
      <c r="K132" s="16" t="s">
        <v>770</v>
      </c>
      <c r="L132" s="16" t="s">
        <v>771</v>
      </c>
      <c r="M132" s="18">
        <v>2.44</v>
      </c>
      <c r="N132" s="18">
        <v>1.8399999999999999</v>
      </c>
      <c r="O132" s="18">
        <v>2.84</v>
      </c>
      <c r="P132" s="18">
        <v>2.2399999999999998</v>
      </c>
      <c r="Q132" s="18">
        <v>0.1</v>
      </c>
      <c r="R132" s="18">
        <v>2.64</v>
      </c>
      <c r="S132" s="18">
        <v>2.04</v>
      </c>
      <c r="T132" s="18">
        <v>0.2</v>
      </c>
      <c r="U132" s="18">
        <v>0</v>
      </c>
      <c r="V132" s="18">
        <v>0</v>
      </c>
      <c r="W132" s="18">
        <v>0</v>
      </c>
      <c r="X132" s="18">
        <v>2.44</v>
      </c>
      <c r="Y132" s="18">
        <v>1.7999999999999998</v>
      </c>
      <c r="Z132" s="20">
        <f t="shared" si="349"/>
        <v>2</v>
      </c>
      <c r="AA132" s="18">
        <v>0.22</v>
      </c>
      <c r="AB132" s="18">
        <v>0</v>
      </c>
      <c r="AC132" s="18">
        <v>0</v>
      </c>
      <c r="AD132" s="18">
        <v>0</v>
      </c>
      <c r="AE132" s="18">
        <v>0</v>
      </c>
      <c r="AF132" s="18">
        <v>0</v>
      </c>
      <c r="AG132" s="18">
        <v>2</v>
      </c>
      <c r="AH132" s="18">
        <v>1.4</v>
      </c>
      <c r="AI132" s="20">
        <f t="shared" si="350"/>
        <v>2.15</v>
      </c>
      <c r="AJ132" s="18">
        <v>0</v>
      </c>
      <c r="AK132" s="18">
        <v>0</v>
      </c>
      <c r="AL132" s="20">
        <f t="shared" si="351"/>
        <v>0</v>
      </c>
      <c r="AM132" s="18">
        <v>2.44</v>
      </c>
      <c r="AN132" s="18">
        <v>1.4</v>
      </c>
      <c r="AO132" s="18">
        <v>0.15</v>
      </c>
      <c r="AP132" s="18">
        <v>0.22</v>
      </c>
      <c r="AQ132" s="18">
        <v>2.44</v>
      </c>
      <c r="AR132" s="18">
        <v>1.6199999999999999</v>
      </c>
      <c r="AS132" s="18">
        <v>0.12</v>
      </c>
      <c r="AT132" s="18">
        <v>0.11</v>
      </c>
      <c r="AU132" s="18">
        <v>0</v>
      </c>
      <c r="AV132" s="18">
        <v>1</v>
      </c>
      <c r="AW132" s="18">
        <v>0</v>
      </c>
      <c r="AX132" s="18">
        <v>0</v>
      </c>
      <c r="AY132" s="18">
        <v>0</v>
      </c>
      <c r="AZ132" s="18">
        <v>0</v>
      </c>
      <c r="BA132" s="18">
        <v>0</v>
      </c>
      <c r="BB132" s="18">
        <v>0</v>
      </c>
      <c r="BC132" s="18">
        <v>0</v>
      </c>
      <c r="BD132" s="18">
        <v>0</v>
      </c>
      <c r="BE132" s="18">
        <v>2</v>
      </c>
      <c r="BF132" s="18">
        <v>0</v>
      </c>
      <c r="BG132" s="18">
        <v>0</v>
      </c>
      <c r="BH132" s="18">
        <v>0</v>
      </c>
      <c r="BI132" s="18">
        <v>0</v>
      </c>
      <c r="BJ132" s="18">
        <v>0</v>
      </c>
      <c r="BK132" s="18">
        <v>0</v>
      </c>
      <c r="BL132" s="18">
        <v>0</v>
      </c>
      <c r="BM132" s="18">
        <v>0</v>
      </c>
      <c r="BN132" s="18">
        <v>0</v>
      </c>
      <c r="BO132" s="18">
        <v>0</v>
      </c>
      <c r="BP132" s="18">
        <v>2</v>
      </c>
      <c r="BQ132" s="18">
        <v>0</v>
      </c>
      <c r="BR132" s="18">
        <v>0</v>
      </c>
      <c r="BS132" s="18">
        <v>0</v>
      </c>
      <c r="BT132" s="18">
        <v>0</v>
      </c>
      <c r="BU132" s="18">
        <v>0</v>
      </c>
      <c r="BV132" s="18">
        <v>0</v>
      </c>
      <c r="BW132" s="18">
        <v>0</v>
      </c>
      <c r="BX132" s="18">
        <v>0</v>
      </c>
      <c r="BY132" s="18">
        <v>0</v>
      </c>
      <c r="BZ132" s="18">
        <v>0</v>
      </c>
      <c r="CA132" s="16" t="e">
        <f>_xlfn.IFNA(IF(RIGHT(D132,2)="=G",0,INDEX(#REF!,MATCH(E132,#REF!,0))),0)</f>
        <v>#REF!</v>
      </c>
      <c r="CB132" s="16" t="s">
        <v>776</v>
      </c>
      <c r="CC132" s="18">
        <v>0</v>
      </c>
      <c r="CD132" s="18">
        <v>0</v>
      </c>
      <c r="CE132" s="18">
        <v>1.6</v>
      </c>
      <c r="CF132" s="18">
        <v>0.73</v>
      </c>
      <c r="CG132" s="18">
        <v>0.12</v>
      </c>
      <c r="CH132" s="18">
        <v>3</v>
      </c>
      <c r="CI132" s="16" t="s">
        <v>98</v>
      </c>
      <c r="CJ132" s="18">
        <v>0</v>
      </c>
      <c r="CK132" s="20">
        <f t="shared" ref="CK132:CK195" si="432">IF(CI132="",0,IF(CI132="Đào đá",0,CR132-CJ132))</f>
        <v>1.76</v>
      </c>
      <c r="CL132" s="20">
        <f t="shared" si="352"/>
        <v>1.76</v>
      </c>
      <c r="CM132" s="18">
        <v>18.079999999999998</v>
      </c>
      <c r="CN132" s="18">
        <v>23.63</v>
      </c>
      <c r="CO132" s="18">
        <v>22.791</v>
      </c>
      <c r="CP132" s="22">
        <f t="shared" ref="CP132:CP195" si="433">ROUND(IF(CM132&lt;CO132,CO132,IF(CM132&gt;=CN132,CN132,CM132)),2)</f>
        <v>22.79</v>
      </c>
      <c r="CQ132" s="22">
        <f t="shared" ref="CQ132:CQ195" si="434">ROUND(IF(I132="Có móng",CS132-Q132,IF(AND(F132="Lắp đặt",I132="Không có móng"),CU132-W132,CU132)),2)</f>
        <v>21.03</v>
      </c>
      <c r="CR132" s="22">
        <f t="shared" si="353"/>
        <v>1.76</v>
      </c>
      <c r="CS132" s="22">
        <f t="shared" ref="CS132:CS195" si="435">IF(I132="Không có móng",0,CT132-T132)</f>
        <v>21.13</v>
      </c>
      <c r="CT132" s="22">
        <f t="shared" ref="CT132:CT195" si="436">IF(AND(F132="Lắp đặt",I132="Có móng"),CU132-W132,CU132)</f>
        <v>21.33</v>
      </c>
      <c r="CU132" s="18">
        <v>21.33</v>
      </c>
      <c r="CV132" s="22">
        <f t="shared" si="354"/>
        <v>2</v>
      </c>
      <c r="CW132" s="22">
        <f t="shared" ref="CW132:CW195" si="437">ROUND(IF(AF132&gt;0,CU132+AF132,0),2)</f>
        <v>0</v>
      </c>
      <c r="CX132" s="22">
        <f t="shared" ref="CX132:CX195" si="438">ROUND(IF(AF132&gt;0,CW132+AD132,0),2)</f>
        <v>0</v>
      </c>
      <c r="CY132" s="22">
        <f t="shared" ref="CY132:CY195" si="439">ROUND(CZ132-AO132,2)</f>
        <v>23.36</v>
      </c>
      <c r="CZ132" s="22">
        <f t="shared" ref="CZ132:CZ195" si="440">ROUND(DA132-AS132,2)</f>
        <v>23.51</v>
      </c>
      <c r="DA132" s="18">
        <v>23.63</v>
      </c>
      <c r="DB132" s="20">
        <f t="shared" si="355"/>
        <v>2.6</v>
      </c>
      <c r="DC132" s="20">
        <f t="shared" si="356"/>
        <v>0.84</v>
      </c>
      <c r="DD132" s="20">
        <f t="shared" si="357"/>
        <v>1.7600000000000002</v>
      </c>
      <c r="DE132" s="20">
        <f t="shared" ref="DE132:DE195" si="441">ROUND(IF(OR(CI132="Đào đất",CI132="Đào đất + đào đá"),IF(CK132&gt;=Q132,Q132,CK132),0),2)</f>
        <v>0.1</v>
      </c>
      <c r="DF132" s="20">
        <f t="shared" ref="DF132:DF195" si="442">ROUND(IF(OR(CI132="Đào đất",CI132="Đào đất + đào đá"),IF(CK132&lt;=Q132,0,IF(CK132&gt;=Q132+T132,T132,CK132-Q132)),0),2)</f>
        <v>0.2</v>
      </c>
      <c r="DG132" s="20">
        <f t="shared" ref="DG132:DG195" si="443">ROUND(IF(OR(CI132="Đào đất",CI132="Đào đất + đào đá"),IF(CK132&lt;=Q132+T132,0,IF(CK132&gt;=Q132+T132+Z132+AD132+AO132+AS132,Z132+AD132+AO132+AS132,CK132-(Q132+T132))),0),2)</f>
        <v>1.46</v>
      </c>
      <c r="DH132" s="20">
        <f t="shared" ref="DH132:DH195" si="444">IF(CI132="Đào đá",IF(CJ132&gt;=Q132,Q132,CJ132),IF(CI132="Đào đất + Đào đá",IF(CL132&gt;=Q132,IF(DE132&lt;Q132,Q132-DE132,0),CJ132),0))</f>
        <v>0</v>
      </c>
      <c r="DI132" s="20">
        <f t="shared" ref="DI132:DI195" si="445">IF(CI132="Đào đá",IF(CJ132&lt;=Q132,0,IF(CJ132&gt;=Q132+T132,T132,CJ132-Q132)),IF(CI132="Đào đất + Đào đá",IF(CL132&gt;=Q132+T132,IF(DF132&lt;T132,T132-DF132,0),CJ132-DH132),0))</f>
        <v>0</v>
      </c>
      <c r="DJ132" s="20">
        <f t="shared" ref="DJ132:DJ195" si="446">IF(CI132="Đào đá",IF(CJ132&lt;=Q132+T132,0,IF(CJ132&gt;=Q132+T132+Z132+AD132+AO132+AS132,Z132+AD132+AO132+AS132,CJ132-(Q132+T132))),IF(CI132="Đào đất + Đào đá",IF(CL132&gt;=Q132+T132+Z132+AD132+AO132+AS132,IF(DG132&lt;Z132+AD132+AO132+AS132,Z132+AD132+AO132+AS132-DG132,0),CJ132-(DH132+DI132)),0))</f>
        <v>0</v>
      </c>
      <c r="DK132" s="20">
        <f t="shared" si="358"/>
        <v>1.76</v>
      </c>
      <c r="DL132" s="20">
        <f t="shared" si="359"/>
        <v>0</v>
      </c>
      <c r="DM132" s="20">
        <f t="shared" si="360"/>
        <v>0</v>
      </c>
      <c r="DN132" s="20">
        <f t="shared" si="361"/>
        <v>0</v>
      </c>
      <c r="DO132" s="18">
        <v>2.44</v>
      </c>
      <c r="DP132" s="18">
        <v>0</v>
      </c>
      <c r="DQ132" s="18">
        <v>1</v>
      </c>
      <c r="DR132" s="18">
        <v>1</v>
      </c>
      <c r="DS132" s="25">
        <f t="shared" si="362"/>
        <v>2.44</v>
      </c>
      <c r="DT132" s="25">
        <f t="shared" si="363"/>
        <v>0</v>
      </c>
      <c r="DU132" s="25">
        <f t="shared" si="364"/>
        <v>4.29</v>
      </c>
      <c r="DV132" s="25">
        <f t="shared" si="365"/>
        <v>0</v>
      </c>
      <c r="DW132" s="25">
        <f t="shared" si="366"/>
        <v>4.29</v>
      </c>
      <c r="DX132" s="25">
        <f t="shared" si="367"/>
        <v>12.18</v>
      </c>
      <c r="DY132" s="25">
        <f t="shared" si="368"/>
        <v>0</v>
      </c>
      <c r="DZ132" s="25">
        <f t="shared" si="369"/>
        <v>12.18</v>
      </c>
      <c r="EA132" s="25">
        <f t="shared" si="370"/>
        <v>8.27</v>
      </c>
      <c r="EB132" s="25">
        <f t="shared" si="371"/>
        <v>0</v>
      </c>
      <c r="EC132" s="25">
        <f t="shared" si="372"/>
        <v>8.27</v>
      </c>
      <c r="ED132" s="25">
        <f t="shared" si="373"/>
        <v>3.91</v>
      </c>
      <c r="EE132" s="25">
        <f t="shared" si="373"/>
        <v>0</v>
      </c>
      <c r="EF132" s="25">
        <f t="shared" si="374"/>
        <v>3.91</v>
      </c>
      <c r="EG132" s="25">
        <f t="shared" si="375"/>
        <v>8.27</v>
      </c>
      <c r="EH132" s="25">
        <f t="shared" si="375"/>
        <v>0</v>
      </c>
      <c r="EI132" s="25">
        <f t="shared" si="376"/>
        <v>8.27</v>
      </c>
      <c r="EJ132" s="18">
        <v>367.56</v>
      </c>
      <c r="EK132" s="18">
        <v>317.42</v>
      </c>
      <c r="EL132" s="18" t="s">
        <v>917</v>
      </c>
      <c r="EM132" s="18" t="s">
        <v>919</v>
      </c>
      <c r="EN132" s="16" t="s">
        <v>774</v>
      </c>
      <c r="EO132" s="16" t="s">
        <v>132</v>
      </c>
      <c r="EP132" s="16" t="e">
        <f>IF(OR(EN132="Cống tròn",EN132="Cống hộp",EN132="Ống nhựa"),INDEX(#REF!,MATCH(E132,#REF!,0)),IF(OR(EN132="Rãnh xây",EN132="Rãnh bê tông"),INDEX(#REF!,MATCH(E132,#REF!,0)),0))</f>
        <v>#REF!</v>
      </c>
      <c r="EQ132" s="18">
        <v>48.439999999999984</v>
      </c>
      <c r="ER132" s="18">
        <v>1</v>
      </c>
      <c r="ES132" s="25">
        <f t="shared" si="377"/>
        <v>48</v>
      </c>
      <c r="ET132" s="1" t="e">
        <f>_xlfn.IFNA(IF(EN132="Cống tròn",INDEX(#REF!,MATCH(E132,#REF!,0)),IF(EN132="Cống hộp",INDEX(#REF!,MATCH(E132,#REF!,0)),EU132&amp;" ,"&amp;EV132)),0)</f>
        <v>#REF!</v>
      </c>
      <c r="EU132" s="16" t="s">
        <v>769</v>
      </c>
      <c r="EV132" s="16" t="s">
        <v>775</v>
      </c>
      <c r="EW132" s="16" t="e">
        <f>_xlfn.IFNA(INDEX(#REF!,MATCH(E132,#REF!,0)),0)</f>
        <v>#REF!</v>
      </c>
      <c r="EX132" s="16"/>
      <c r="EY132" s="18">
        <v>0</v>
      </c>
      <c r="EZ132" s="18">
        <v>0</v>
      </c>
      <c r="FA132" s="18">
        <v>0</v>
      </c>
      <c r="FB132" s="19">
        <v>0</v>
      </c>
      <c r="FC132" s="19">
        <v>0</v>
      </c>
      <c r="FD132" s="25">
        <f t="shared" ref="FD132:FD195" si="447">FB132*ES132</f>
        <v>0</v>
      </c>
      <c r="FE132" s="25">
        <f t="shared" si="378"/>
        <v>0</v>
      </c>
      <c r="FF132" s="18">
        <v>0.1</v>
      </c>
      <c r="FG132" s="18">
        <v>2</v>
      </c>
      <c r="FH132" s="18">
        <v>1</v>
      </c>
      <c r="FI132" s="25">
        <f t="shared" si="379"/>
        <v>1.2</v>
      </c>
      <c r="FJ132" s="18">
        <v>0</v>
      </c>
      <c r="FK132" s="18">
        <v>0</v>
      </c>
      <c r="FL132" s="18">
        <v>0.2</v>
      </c>
      <c r="FM132" s="18">
        <v>1.4</v>
      </c>
      <c r="FN132" s="18">
        <v>0</v>
      </c>
      <c r="FO132" s="25">
        <f t="shared" si="380"/>
        <v>1.4</v>
      </c>
      <c r="FP132" s="18">
        <v>1.4999999999999999E-2</v>
      </c>
      <c r="FQ132" s="18">
        <v>1</v>
      </c>
      <c r="FR132" s="25">
        <f t="shared" ref="FR132:FR195" si="448">IF(OR(EN132="Cống tròn",EN132="Cống hộp"),INT(EQ132/(ER132+FP132)),0)</f>
        <v>47</v>
      </c>
      <c r="FS132" s="25">
        <f t="shared" ref="FS132:FS195" si="449">IF(OR(EN132="Cống tròn",EN132="Cống hộp"),(FR132-FQ132)*FP132,0)</f>
        <v>0.69</v>
      </c>
      <c r="FT132" s="25">
        <f t="shared" ref="FT132:FT195" si="450">IF(OR(EN132="Cống tròn",EN132="Cống hộp"),(FR132*ER132)+FS132,0)</f>
        <v>47.69</v>
      </c>
      <c r="FU132" s="25">
        <f t="shared" ref="FU132:FU195" si="451">IF(OR(EN132="Cống tròn",EN132="Cống hộp"),FT132-EQ132,0)</f>
        <v>-0.74999999999998579</v>
      </c>
      <c r="FV132" s="25" t="str">
        <f t="shared" si="381"/>
        <v>Thêm 01</v>
      </c>
      <c r="FW132" s="25">
        <f t="shared" si="382"/>
        <v>0.27</v>
      </c>
      <c r="FX132" s="16"/>
      <c r="FY132" s="16"/>
      <c r="FZ132" s="16"/>
      <c r="GA132" s="16"/>
      <c r="GB132" s="19">
        <v>0</v>
      </c>
      <c r="GC132" s="19">
        <v>0</v>
      </c>
      <c r="GD132" s="19">
        <v>0</v>
      </c>
      <c r="GE132" s="19">
        <v>0</v>
      </c>
      <c r="GF132" s="19">
        <v>0</v>
      </c>
      <c r="GG132" s="19">
        <v>0</v>
      </c>
      <c r="GH132" s="19">
        <v>0</v>
      </c>
      <c r="GI132" s="19">
        <v>0</v>
      </c>
      <c r="GJ132" s="19">
        <v>0</v>
      </c>
      <c r="GK132" s="19">
        <v>0</v>
      </c>
      <c r="GL132" s="25">
        <f t="shared" ref="GL132:GL195" si="452">ROUND(IF(OR(EN132="Rãnh xây",EN132="Rãnh bê tông"),(IR132+JT132)/2,0),2)</f>
        <v>0</v>
      </c>
      <c r="GM132" s="25">
        <f t="shared" si="383"/>
        <v>0</v>
      </c>
      <c r="GN132" s="19">
        <v>0</v>
      </c>
      <c r="GO132" s="19">
        <v>0</v>
      </c>
      <c r="GP132" s="19">
        <v>0</v>
      </c>
      <c r="GQ132" s="19">
        <v>0</v>
      </c>
      <c r="GR132" s="1" t="e">
        <f>_xlfn.IFNA(INDEX(#REF!,MATCH(E132,#REF!,0)),0)</f>
        <v>#REF!</v>
      </c>
      <c r="GS132" s="16"/>
      <c r="GT132" s="18">
        <v>0</v>
      </c>
      <c r="GU132" s="18">
        <v>0</v>
      </c>
      <c r="GV132" s="18">
        <v>0</v>
      </c>
      <c r="GW132" s="18">
        <v>0</v>
      </c>
      <c r="GX132" s="25">
        <f t="shared" ref="GX132:GX195" si="453">IF(AND(FZ132="Có",FX132="Tường xây gạch"),IF(FY132="Không mũ mố",GM132,GM132+GN132+GP132),IF(AND(FZ132="Không",FY132="Mũ mố xây gạch"),GP132,0))</f>
        <v>0</v>
      </c>
      <c r="GY132" s="25">
        <f t="shared" ref="GY132:GY195" si="454">IF(AND(GA132="Có",FX132="Tường xây gạch"),IF(FY132="Không mũ mố",GM132,GM132+GN132+GP132),IF(AND(GA132="Không",FY132="Mũ mố xây gạch"),GP132+GQ132,0))</f>
        <v>0</v>
      </c>
      <c r="GZ132" s="25">
        <f t="shared" si="384"/>
        <v>0</v>
      </c>
      <c r="HA132" s="1" t="e" cm="1">
        <f t="array" ref="HA132">INDEX(#REF!,MATCH(EJ132&amp;EK132&amp;HD132&amp;HE132&amp;HF132,#REF!&amp;#REF!&amp;#REF!&amp;#REF!&amp;#REF!,0))</f>
        <v>#REF!</v>
      </c>
      <c r="HB132" s="16"/>
      <c r="HC132" s="25">
        <f t="shared" si="385"/>
        <v>0</v>
      </c>
      <c r="HD132" s="18">
        <v>0</v>
      </c>
      <c r="HE132" s="18">
        <v>0</v>
      </c>
      <c r="HF132" s="18">
        <v>0</v>
      </c>
      <c r="HG132" s="1" t="e" cm="1">
        <f t="array" ref="HG132">INDEX(#REF!,MATCH(EJ132&amp;EK132&amp;HJ132&amp;HK132&amp;HL132,#REF!&amp;#REF!&amp;#REF!&amp;#REF!&amp;#REF!,0))</f>
        <v>#REF!</v>
      </c>
      <c r="HH132" s="16"/>
      <c r="HI132" s="25">
        <f t="shared" si="386"/>
        <v>0</v>
      </c>
      <c r="HJ132" s="25">
        <f t="shared" si="387"/>
        <v>0</v>
      </c>
      <c r="HK132" s="19">
        <v>0</v>
      </c>
      <c r="HL132" s="19">
        <v>0</v>
      </c>
      <c r="HM132" s="18">
        <v>0.01</v>
      </c>
      <c r="HN132" s="18">
        <v>1</v>
      </c>
      <c r="HO132" s="25">
        <f t="shared" si="388"/>
        <v>0</v>
      </c>
      <c r="HP132" s="25">
        <f t="shared" si="389"/>
        <v>0</v>
      </c>
      <c r="HQ132" s="25">
        <f t="shared" si="390"/>
        <v>0</v>
      </c>
      <c r="HR132" s="25">
        <f t="shared" si="391"/>
        <v>0</v>
      </c>
      <c r="HS132" s="25">
        <f t="shared" si="392"/>
        <v>0</v>
      </c>
      <c r="HT132" s="19">
        <v>0</v>
      </c>
      <c r="HU132" s="19">
        <v>0</v>
      </c>
      <c r="HV132" s="19">
        <v>0</v>
      </c>
      <c r="HW132" s="25">
        <f t="shared" si="393"/>
        <v>0</v>
      </c>
      <c r="HX132" s="19">
        <v>0</v>
      </c>
      <c r="HY132" s="19">
        <v>0</v>
      </c>
      <c r="HZ132" s="18">
        <v>22.79</v>
      </c>
      <c r="IA132" s="20">
        <f>ROUND(IF(EN132="Cống tròn",IF(EN132="Cống tròn",IF(EU132="Không có móng",IQ132-FF132,IF(EU132="Đế",IP132-FN132,IF(OR(EU132="Móng bê tông",EU132="Móng bê tông kết hợp đế"),II132-FJ132,0))),0),IF(EN132="Cống hộp",IF(AND(EN132="Cống hộp",EU132="Không có móng"),IQ132-GF132,IF(AND(EN132="Cống hộp",EU132="Móng bê tông"),IJ132-GB132,0)),IF(OR(EN132="Rãnh xây",EN132="Rãnh bê tông"),IF(OR(EN132="Rãnh xây",EN132="Rãnh bê tông"),IK132-GB132,0),IF(EN132="Ống nhựa",IF(AND(EN132="Ống nhựa",EU132="Không đắp cát"),IQ132-HT132,IF(AND(EN132="Ống nhựa",EU132="Đắp cát"),IH132-HX132,0)),IF(EN132="Rãnh thang",IF(EN132="Rãnh thang",IF(EU132="Móng bê tông",#REF!-#REF!,IQ132),0),0))))),2)</f>
        <v>21.73</v>
      </c>
      <c r="IB132" s="20">
        <f t="shared" si="394"/>
        <v>1.0599999999999987</v>
      </c>
      <c r="IC132" s="20">
        <f t="shared" ref="IC132:IC195" si="455">IF(EN132="Cống tròn",IF(EU132="Không có móng",IQ132-FF132,IF(EU132="Đế",IP132-FN132,IF(OR(EU132="Móng bê tông",EU132="Móng bê tông kết hợp đế"),II132-FJ132,0))),0)</f>
        <v>21.73</v>
      </c>
      <c r="ID132" s="20">
        <f t="shared" ref="ID132:ID195" si="456">IF(AND(EN132="Cống hộp",EU132="Không có móng"),IQ132-GF132,IF(AND(EN132="Cống hộp",EU132="Móng bê tông"),IJ132-GB132,0))</f>
        <v>0</v>
      </c>
      <c r="IE132" s="20">
        <f t="shared" ref="IE132:IE195" si="457">IF(OR(EN132="Rãnh xây",EN132="Rãnh bê tông"),IK132-GB132,0)</f>
        <v>0</v>
      </c>
      <c r="IF132" s="20">
        <f t="shared" ref="IF132:IF195" si="458">IF(AND(EN132="Ống nhựa",EU132="Không đắp cát"),IQ132-HT132,IF(AND(EN132="Ống nhựa",EU132="Đắp cát"),IH132-HX132,0))</f>
        <v>0</v>
      </c>
      <c r="IG132" s="20">
        <f>IF(EN132="Rãnh thang",IF(AND(EN132="Rãnh thang",EU132="Móng bê tông"),IQ132-#REF!,0),IF(EN132="Ống nhựa",IF(AND(EN132="Ống nhựa",EU132="Đắp cát"),IQ132-HT132,0),IF(EN132="Cống tròn",IF(EN132="Cống tròn",IF(OR(EU132="Móng bê tông",EU132="Móng bê tông kết hợp đế"),IM132-FL132,0),0),IF(EN132="Cống hộp",IF(AND(EN132="Cống hộp",EU132="Móng bê tông"),IN132-GD132,0),IF(OR(EN132="Rãnh xây",EN132="Rãnh bê tông"),IF(AND(EN132="Rãnh xây",EU132="Móng bê tông"),IO132-GD132,IF(AND(EN132="Rãnh bê tông",EU132="Móng bê tông"),IO132-GD132,0)),0)))))</f>
        <v>21.73</v>
      </c>
      <c r="IH132" s="20">
        <f t="shared" ref="IH132:IH195" si="459">IF(AND(EN132="Ống nhựa",EU132="Đắp cát"),IQ132-HT132,0)</f>
        <v>0</v>
      </c>
      <c r="II132" s="20">
        <f t="shared" ref="II132:II195" si="460">IF(EN132="Cống tròn",IF(OR(EU132="Móng bê tông",EU132="Móng bê tông kết hợp đế"),IM132-FL132,0),0)</f>
        <v>21.73</v>
      </c>
      <c r="IJ132" s="20">
        <f t="shared" ref="IJ132:IJ195" si="461">IF(AND(EN132="Cống hộp",EU132="Móng bê tông"),IN132-GD132,0)</f>
        <v>0</v>
      </c>
      <c r="IK132" s="20">
        <f t="shared" ref="IK132:IK195" si="462">IF(AND(EN132="Rãnh xây",EU132="Móng bê tông"),IO132-GD132,IF(AND(EN132="Rãnh bê tông",EU132="Móng bê tông"),IO132-GD132,0))</f>
        <v>0</v>
      </c>
      <c r="IL132" s="20">
        <f t="shared" ref="IL132:IL195" si="463">IF(EN132="Rãnh thang",IF(AND(EN132="Rãnh thang",EU132="Móng bê tông"),IQ132,0),IF(EN132="Cống tròn",IF(EN132="Cống tròn",IF(EU132="Móng bê tông",IQ132-FF132,IF(EU132="Móng bê tông kết hợp đế",IP132-FN132,0)),0),IF(EN132="Cống hộp",IF(AND(EN132="Cống hộp",EU132="Móng bê tông"),IQ132-GF132,0),IF(OR(EN132="Rãnh xây",EN132="Rãnh bê tông"),IF(AND(EN132="Rãnh xây",EU132="Móng bê tông"),IQ132,IF(AND(EN132="Rãnh bê tông",EU132="Móng bê tông"),IQ132,0)),0))))</f>
        <v>21.93</v>
      </c>
      <c r="IM132" s="20">
        <f t="shared" ref="IM132:IM195" si="464">IF(EN132="Cống tròn",IF(EU132="Móng bê tông",IQ132-FF132,IF(EU132="Móng bê tông kết hợp đế",IP132-FN132,0)),0)</f>
        <v>21.93</v>
      </c>
      <c r="IN132" s="20">
        <f t="shared" ref="IN132:IN195" si="465">IF(AND(EN132="Cống hộp",EU132="Móng bê tông"),IQ132-GF132,0)</f>
        <v>0</v>
      </c>
      <c r="IO132" s="20">
        <f t="shared" ref="IO132:IO195" si="466">IF(AND(EN132="Rãnh xây",EU132="Móng bê tông"),IQ132,IF(AND(EN132="Rãnh bê tông",EU132="Móng bê tông"),IQ132,0))</f>
        <v>0</v>
      </c>
      <c r="IP132" s="20">
        <f t="shared" ref="IP132:IP195" si="467">IF(OR(EU132="Móng bê tông kết hợp đế",EU132="Đế"),IQ132-FF132,0)</f>
        <v>0</v>
      </c>
      <c r="IQ132" s="18">
        <v>22.03</v>
      </c>
      <c r="IR132" s="25">
        <f t="shared" si="395"/>
        <v>0</v>
      </c>
      <c r="IS132" s="25">
        <f t="shared" ref="IS132:IS195" si="468">ROUND(IF(OR(EN132="Rãnh xây",EN132="Rãnh bê tông",EN132="Cống hộp"),IT132-GN132,0),2)</f>
        <v>0</v>
      </c>
      <c r="IT132" s="25">
        <f t="shared" ref="IT132:IT195" si="469">ROUND(IF(EN132="Cống hộp",IX132-GP132,IF(OR(EN132="Rãnh xây",EN132="Rãnh bê tông"),IY132-GP132,0)),2)</f>
        <v>0</v>
      </c>
      <c r="IU132" s="25">
        <f>ROUND(IF(EN132="Cống tròn",IF(EN132="Cống tròn",IV132+FF132,0),IF(EN132="Cống hộp",IF(EN132="Cống hộp",IV132+GP132,0),IF(OR(EN132="Rãnh xây",EN132="Rãnh bê tông"),IF(OR(EN132="Rãnh xây",EN132="Rãnh bê tông"),IV132+GP132,0),IF(EN132="ống nhựa",IF(EN132="Ống nhựa",IV132+HT132,0),IF(EN132="Rãnh thang",IF(EN132="Rãnh thang",IQ132+#REF!,0),0))))),2)</f>
        <v>23.08</v>
      </c>
      <c r="IV132" s="18">
        <v>22.98</v>
      </c>
      <c r="IW132" s="25">
        <f t="shared" ref="IW132:IW195" si="470">ROUND(IF(EN132="Cống tròn",IV132+FF132,0),2)</f>
        <v>23.08</v>
      </c>
      <c r="IX132" s="25">
        <f t="shared" ref="IX132:IX195" si="471">ROUND(IF(EN132="Cống hộp",IV132+GP132,0),2)</f>
        <v>0</v>
      </c>
      <c r="IY132" s="25">
        <f t="shared" ref="IY132:IY195" si="472">ROUND(IF(OR(EN132="Rãnh xây",EN132="Rãnh bê tông"),IV132+GP132,0),2)</f>
        <v>0</v>
      </c>
      <c r="IZ132" s="25">
        <f t="shared" ref="IZ132:IZ195" si="473">ROUND(IF(EN132="Ống nhựa",IV132+HT132,0),2)</f>
        <v>0</v>
      </c>
      <c r="JA132" s="25">
        <f t="shared" ref="JA132:JA195" si="474">ROUND(IF(EN132="Ống nhựa",IZ132+HY132,0),2)</f>
        <v>0</v>
      </c>
      <c r="JB132" s="18">
        <v>22.76</v>
      </c>
      <c r="JC132" s="20">
        <f>ROUND(IF(EN132="Cống tròn",IF(EN132="Cống tròn",IF(EU132="Không có móng",JS132-FF132,IF(EU132="Đế",JR132-FN132,IF(OR(EU132="Móng bê tông",EU132="Móng bê tông kết hợp đế"),JK132-FJ132,0))),0),IF(EN132="Cống hộp",IF(AND(EN132="Cống hộp",EU132="Không có móng"),JS132-GF132,IF(AND(EN132="Cống hộp",EU132="Móng bê tông"),JL132-GB132,0)),IF(OR(EN132="Rãnh xây",EN132="Rãnh bê tông"),IF(OR(EN132="Rãnh xây",EN132="Rãnh bê tông"),JM132-GB132,0),IF(EN132="Ống nhựa",IF(AND(EN132="Ống nhựa",EU132="Không đắp cát"),JS132-HT132,IF(AND(EN132="Ống nhựa",EU132="Đắp cát"),JJ132-HX132,0)),IF(EN132="Rãnh thang",IF(EN132="Rãnh thang",IF(EU132="Móng bê tông",#REF!-#REF!,JS132),0),0))))),2)</f>
        <v>21.68</v>
      </c>
      <c r="JD132" s="20">
        <f t="shared" si="396"/>
        <v>1.0800000000000018</v>
      </c>
      <c r="JE132" s="20">
        <f t="shared" ref="JE132:JE195" si="475">IF(EN132="Cống tròn",IF(EU132="Không có móng",JS132-FF132,IF(EU132="Đế",JR132-FN132,IF(OR(EU132="Móng bê tông",EU132="Móng bê tông kết hợp đế"),JK132-FJ132,0))),0)</f>
        <v>21.68</v>
      </c>
      <c r="JF132" s="20">
        <f t="shared" ref="JF132:JF195" si="476">IF(AND(EN132="Cống hộp",EU132="Không có móng"),JS132-GF132,IF(AND(EN132="Cống hộp",EU132="Móng bê tông"),JL132-GB132,0))</f>
        <v>0</v>
      </c>
      <c r="JG132" s="20">
        <f t="shared" ref="JG132:JG195" si="477">IF(OR(EN132="Rãnh xây",EN132="Rãnh bê tông"),JM132-GB132,0)</f>
        <v>0</v>
      </c>
      <c r="JH132" s="20">
        <f t="shared" ref="JH132:JH195" si="478">IF(AND(EN132="Ống nhựa",EU132="Không đắp cát"),JS132-HT132,IF(AND(EN132="Ống nhựa",EU132="Đắp cát"),JJ132-HX132,0))</f>
        <v>0</v>
      </c>
      <c r="JI132" s="20">
        <f>IF(EN132="Rãnh thang",IF(AND(EN132="Rãnh thang",EU132="Móng bê tông"),JS132-#REF!,0),IF(EN132="Ống nhựa",IF(AND(EN132="Ống nhựa",EU132="Đắp cát"),JS132-HT132,0),IF(EN132="Cống tròn",IF(EN132="Cống tròn",IF(OR(EU132="Móng bê tông",EU132="Móng bê tông kết hợp đế"),JO132-FL132,0),0),IF(EN132="Cống hộp",IF(AND(EN132="Cống hộp",EU132="Móng bê tông"),JP132-GD132,0),IF(OR(EN132="Rãnh xây",EN132="Rãnh bê tông"),IF(AND(EN132="Rãnh xây",EU132="Móng bê tông"),JQ132-GD132,IF(AND(EN132="Rãnh bê tông",EU132="Móng bê tông"),JQ132-GD132,0)),0)))))</f>
        <v>21.68</v>
      </c>
      <c r="JJ132" s="20">
        <f t="shared" ref="JJ132:JJ195" si="479">IF(AND(EN132="Ống nhựa",EU132="Đắp cát"),JS132-HT132,0)</f>
        <v>0</v>
      </c>
      <c r="JK132" s="20">
        <f t="shared" ref="JK132:JK195" si="480">IF(EN132="Cống tròn",IF(OR(EU132="Móng bê tông",EU132="Móng bê tông kết hợp đế"),JO132-FL132,0),0)</f>
        <v>21.68</v>
      </c>
      <c r="JL132" s="20">
        <f t="shared" ref="JL132:JL195" si="481">IF(AND(EN132="Cống hộp",EU132="Móng bê tông"),JP132-GD132,0)</f>
        <v>0</v>
      </c>
      <c r="JM132" s="20">
        <f t="shared" ref="JM132:JM195" si="482">IF(AND(EN132="Rãnh xây",EU132="Móng bê tông"),JQ132-GD132,IF(AND(EN132="Rãnh bê tông",EU132="Móng bê tông"),JQ132-GD132,0))</f>
        <v>0</v>
      </c>
      <c r="JN132" s="20">
        <f t="shared" ref="JN132:JN195" si="483">IF(EN132="Rãnh thang",IF(AND(EN132="Rãnh thang",EU132="Móng bê tông"),JS132,0),IF(EN132="Cống tròn",IF(EN132="Cống tròn",IF(EU132="Móng bê tông",JS132-FF132,IF(EU132="Móng bê tông kết hợp đế",JR132-FN132,0)),0),IF(EN132="Cống hộp",IF(AND(EN132="Cống hộp",EU132="Móng bê tông"),JS132-GF132,0),IF(OR(EN132="Rãnh xây",EN132="Rãnh bê tông"),IF(AND(EN132="Rãnh xây",EU132="Móng bê tông"),JS132,IF(AND(EN132="Rãnh bê tông",EU132="Móng bê tông"),JS132,0)),0))))</f>
        <v>21.88</v>
      </c>
      <c r="JO132" s="20">
        <f t="shared" ref="JO132:JO195" si="484">IF(EN132="Cống tròn",IF(EU132="Móng bê tông",JS132-FF132,IF(EU132="Móng bê tông kết hợp đế",JR132-FN132,0)),0)</f>
        <v>21.88</v>
      </c>
      <c r="JP132" s="20">
        <f t="shared" ref="JP132:JP195" si="485">IF(AND(EN132="Cống hộp",EU132="Móng bê tông"),JS132-GF132,0)</f>
        <v>0</v>
      </c>
      <c r="JQ132" s="20">
        <f t="shared" ref="JQ132:JQ195" si="486">IF(AND(EN132="Rãnh xây",EU132="Móng bê tông"),JS132,IF(AND(EN132="Rãnh bê tông",EU132="Móng bê tông"),JS132,0))</f>
        <v>0</v>
      </c>
      <c r="JR132" s="20">
        <f t="shared" ref="JR132:JR195" si="487">IF(OR(EU132="Móng bê tông kết hợp đế",EU132="Đế"),JS132-FF132,0)</f>
        <v>0</v>
      </c>
      <c r="JS132" s="26">
        <v>21.98</v>
      </c>
      <c r="JT132" s="25">
        <f t="shared" si="397"/>
        <v>0</v>
      </c>
      <c r="JU132" s="25">
        <f t="shared" ref="JU132:JU195" si="488">ROUND(IF(OR(EN132="Rãnh xây",EN132="Rãnh bê tông",EN132="Cống hộp"),JV132-GN132,0),2)</f>
        <v>0</v>
      </c>
      <c r="JV132" s="25">
        <f t="shared" ref="JV132:JV195" si="489">ROUND(IF(EN132="Cống hộp",JZ132-GP132,IF(OR(EN132="Rãnh xây",EN132="Rãnh bê tông"),KA132-GP132,0)),2)</f>
        <v>0</v>
      </c>
      <c r="JW132" s="25">
        <f>ROUND(IF(EN132="Cống tròn",IF(EN132="Cống tròn",JX132+FF132,0),IF(EN132="Cống hộp",IF(EN132="Cống hộp",JX132+GP132,0),IF(OR(EN132="Rãnh xây",EN132="Rãnh bê tông"),IF(OR(EN132="Rãnh xây",EN132="Rãnh bê tông"),JX132+GP132,0),IF(EN132="ống nhựa",IF(EN132="Ống nhựa",JX132+HT132,0),IF(EN132="Rãnh thang",IF(EN132="Rãnh thang",JS132+#REF!,0),0))))),2)</f>
        <v>23.08</v>
      </c>
      <c r="JX132" s="27">
        <v>22.98</v>
      </c>
      <c r="JY132" s="25">
        <f t="shared" ref="JY132:JY195" si="490">ROUND(IF(EN132="Cống tròn",JX132+FF132,0),2)</f>
        <v>23.08</v>
      </c>
      <c r="JZ132" s="25">
        <f t="shared" ref="JZ132:JZ195" si="491">ROUND(IF(EN132="Cống hộp",JX132+GP132,0),2)</f>
        <v>0</v>
      </c>
      <c r="KA132" s="25">
        <f t="shared" ref="KA132:KA195" si="492">ROUND(IF(OR(EN132="Rãnh xây",EN132="Rãnh bê tông"),JX132+GP132,0),2)</f>
        <v>0</v>
      </c>
      <c r="KB132" s="25">
        <f t="shared" ref="KB132:KB195" si="493">ROUND(IF(EN132="Ống nhựa",JX132+HT132,0),2)</f>
        <v>0</v>
      </c>
      <c r="KC132" s="25">
        <f t="shared" ref="KC132:KC195" si="494">ROUND(IF(EN132="Ống nhựa",KB132+HY132,0),2)</f>
        <v>0</v>
      </c>
      <c r="KD132" s="28" t="s">
        <v>98</v>
      </c>
      <c r="KE132" s="27">
        <v>0</v>
      </c>
      <c r="KF132" s="25">
        <f t="shared" ref="KF132:KF195" si="495">IF(KD132="",0,IF(KD132="Đào đá",0,IB132-KE132))</f>
        <v>1.0599999999999987</v>
      </c>
      <c r="KG132" s="25">
        <f t="shared" si="398"/>
        <v>1.0599999999999987</v>
      </c>
      <c r="KH132" s="27">
        <v>0</v>
      </c>
      <c r="KI132" s="25">
        <f t="shared" ref="KI132:KI195" si="496">IF(KD132="",0,IF(KD132="Đào đá",0,JD132-KH132))</f>
        <v>1.0800000000000018</v>
      </c>
      <c r="KJ132" s="25">
        <f t="shared" si="399"/>
        <v>1.0800000000000018</v>
      </c>
      <c r="KK132" s="25">
        <f t="shared" ref="KK132:KK195" si="497">IF(OR(KD132="Đào đất",KD132="Đào đất + đào đá"),IF(KF132&gt;=FJ132,FJ132,KF132),0)</f>
        <v>0</v>
      </c>
      <c r="KL132" s="25">
        <f t="shared" ref="KL132:KL195" si="498">IF(OR(KD132="Đào đất",KD132="Đào đất + đào đá"),IF(KI132&gt;=FJ132,FJ132,KI132),0)</f>
        <v>0</v>
      </c>
      <c r="KM132" s="25">
        <f t="shared" si="400"/>
        <v>0</v>
      </c>
      <c r="KN132" s="25">
        <f t="shared" ref="KN132:KN195" si="499">IF(KD132="Đào đá",IF(KE132&gt;=FJ132,FJ132,KE132),IF(KD132="Đào đất + Đào đá",IF(KG132&gt;=FJ132,IF(KK132&lt;FJ132,FJ132-KK132,0),KE132),0))</f>
        <v>0</v>
      </c>
      <c r="KO132" s="25">
        <f t="shared" ref="KO132:KO195" si="500">IF(KD132="Đào đá",IF(KH132&gt;=FJ132,FJ132,KH132),IF(KD132="Đào đất + Đào đá",IF(KJ132&gt;=FJ132,IF(KL132&lt;FJ132,FJ132-KL132,0),KH132),0))</f>
        <v>0</v>
      </c>
      <c r="KP132" s="25">
        <f t="shared" si="401"/>
        <v>0</v>
      </c>
      <c r="KQ132" s="25">
        <f t="shared" ref="KQ132:KQ195" si="501">IF(OR(KD132="Đào đất",KD132="Đào đất + đào đá"),IF(KF132&lt;=FJ132,0,IF(KF132&gt;=FJ132+FL132,FL132,KF132-FJ132)),0)</f>
        <v>0.2</v>
      </c>
      <c r="KR132" s="25">
        <f t="shared" ref="KR132:KR195" si="502">IF(OR(KD132="Đào đất",KD132="Đào đất + đào đá"),IF(KI132&lt;=FJ132,0,IF(KI132&gt;=FJ132+FL132,FL132,KI132-FJ132)),0)</f>
        <v>0.2</v>
      </c>
      <c r="KS132" s="25">
        <f t="shared" si="402"/>
        <v>0.2</v>
      </c>
      <c r="KT132" s="25">
        <f t="shared" ref="KT132:KT195" si="503">IF(KD132="Đào đá",IF(KE132&lt;=FJ132,0,IF(KE132&gt;=FJ132+FL132,FL132,KE132-FJ132)),IF(KD132="Đào đất + Đào đá",IF(KG132&gt;=FJ132+FL132,IF(KQ132&lt;FL132,FL132-KQ132,0),KE132-KN132),0))</f>
        <v>0</v>
      </c>
      <c r="KU132" s="25">
        <f t="shared" ref="KU132:KU195" si="504">IF(KD132="Đào đá",IF(KH132&lt;=FJ132,0,IF(KH132&gt;=FJ132+FL132,FL132,KH132-FJ132)),IF(KD132="Đào đất + Đào đá",IF(KJ132&gt;=FJ132+FL132,IF(KR132&lt;FL132,FL132-KR132,0),KH132-KO132),0))</f>
        <v>0</v>
      </c>
      <c r="KV132" s="25">
        <f t="shared" si="403"/>
        <v>0</v>
      </c>
      <c r="KW132" s="25">
        <f t="shared" ref="KW132:KW195" si="505">IF(OR(KD132="Đào đất",KD132="Đào đất + đào đá"),IF(KF132&lt;=FJ132+FL132,0,IF(KF132&gt;=FJ132+FL132+FN132,FN132,KF132-(FJ132+FL132))),0)</f>
        <v>0</v>
      </c>
      <c r="KX132" s="25">
        <f t="shared" ref="KX132:KX195" si="506">IF(OR(KD132="Đào đất",KD132="Đào đất + đào đá"),IF(KI132&lt;=FJ132+FL132,0,IF(KI132&gt;=FJ132+FL132+FN132,FN132,KI132-(FJ132+FL132))),0)</f>
        <v>0</v>
      </c>
      <c r="KY132" s="25">
        <f t="shared" si="404"/>
        <v>0</v>
      </c>
      <c r="KZ132" s="25">
        <f t="shared" ref="KZ132:KZ195" si="507">IF(KD132="Đào đá",IF(KE132&lt;=FJ132+FL132,0,IF(KE132&gt;=FJ132+FL132+FN132,FN132,KE132-(FJ132+FL132))),IF(KD132="Đào đất + Đào đá",IF(KG132&gt;=FJ132+FL132+FN132,IF(KW132&lt;FN132,FN132-KW132,0),KE132-(KN132+KT132)),0))</f>
        <v>0</v>
      </c>
      <c r="LA132" s="25">
        <f t="shared" ref="LA132:LA195" si="508">IF(KD132="Đào đá",IF(KH132&lt;=FJ132+FL132,0,IF(KH132&gt;=FJ132+FL132+FN132,FN132,KH132-(FJ132+FL132))),IF(KD132="Đào đất + Đào đá",IF(KJ132&gt;=FJ132+FL132+FN132,IF(KX132&lt;FN132,FN132-KX132,0),KH132-(KO132+KU132)),0))</f>
        <v>0</v>
      </c>
      <c r="LB132" s="25">
        <f t="shared" si="405"/>
        <v>0</v>
      </c>
      <c r="LC132" s="25">
        <f t="shared" ref="LC132:LC195" si="509">IF(OR(KD132="Đào đất",KD132="Đào đất + đào đá"),IF(KF132&lt;=FJ132+FL132+FN132,0,IF(KF132&gt;=FO132,FO132,KF132-(FJ132+FL132+FN132))),0)</f>
        <v>0.85999999999999877</v>
      </c>
      <c r="LD132" s="25">
        <f t="shared" ref="LD132:LD195" si="510">IF(OR(KD132="Đào đất",KD132="Đào đất + đào đá"),IF(KI132&lt;=FJ132+FL132+FN132,0,IF(KI132&gt;=FO132,FO132,KI132-(FJ132+FL132+FN132))),0)</f>
        <v>0.88000000000000189</v>
      </c>
      <c r="LE132" s="25">
        <f t="shared" si="406"/>
        <v>0.87000000000000033</v>
      </c>
      <c r="LF132" s="25">
        <f t="shared" ref="LF132:LF195" si="511">IF(KD132="Đào đá",IF(KE132&lt;=FJ132+FL132+FN132,0,IF(KE132&gt;=FO132,FO132,KE132-(FJ132+FL132+FN132))),IF(KD132="Đào đất + Đào đá",IF(KG132&gt;=FO132,IF(LC132&lt;FI132,FI132-LC132,0),KE132-(KN132+KT132+KZ132)),0))</f>
        <v>0</v>
      </c>
      <c r="LG132" s="25">
        <f t="shared" ref="LG132:LG195" si="512">IF(KD132="Đào đá",IF(KH132&lt;=FJ132+FL132+FN132,0,IF(KH132&gt;=FO132,FO132,KH132-(FJ132+FL132+FN132))),IF(KD132="Đào đất + Đào đá",IF(KJ132&gt;=FO132,IF(LD132&lt;FI132,FI132-LD132,0),KH132-(KO132+KU132+LA132)),0))</f>
        <v>0</v>
      </c>
      <c r="LH132" s="25">
        <f t="shared" si="407"/>
        <v>0</v>
      </c>
      <c r="LI132" s="25">
        <f t="shared" ref="LI132:LI195" si="513">IF(OR(KD132="Đào đất",KD132="Đào đất + Đào đá"),IF(KF132&gt;=GB132,GB132,KF132),0)</f>
        <v>0</v>
      </c>
      <c r="LJ132" s="25">
        <f t="shared" ref="LJ132:LJ195" si="514">IF(OR(KD132="Đào đất",KD132="Đào đất + Đào đá"),IF(KI132&gt;=GB132,GB132,KI132),0)</f>
        <v>0</v>
      </c>
      <c r="LK132" s="25">
        <f t="shared" si="408"/>
        <v>0</v>
      </c>
      <c r="LL132" s="25">
        <f t="shared" ref="LL132:LL195" si="515">IF(KD132="Đào đá",IF(KE132&gt;=GB132,GB132,KE132),IF(KD132="Đào đất + Đào đá",IF(KG132&gt;=GB132,IF(LI132&lt;GB132,GB132-LI132,0),KE132),0))</f>
        <v>0</v>
      </c>
      <c r="LM132" s="25">
        <f t="shared" ref="LM132:LM195" si="516">IF(KD132="Đào đá",IF(KH132&gt;=GB132,GB132,KH132),IF(KD132="Đào đất + Đào đá",IF(KJ132&gt;=GB132,IF(LJ132&lt;GB132,GB132-LJ132,0),KH132),0))</f>
        <v>0</v>
      </c>
      <c r="LN132" s="25">
        <f t="shared" si="409"/>
        <v>0</v>
      </c>
      <c r="LO132" s="25">
        <f t="shared" ref="LO132:LO195" si="517">IF(OR(KD132="Đào đất",KD132="Đào đất + Đào đá"),IF(KF132&lt;=GB132,0,IF(KF132&gt;=GB132+GD132,GD132,KF132-GB132)),0)</f>
        <v>0</v>
      </c>
      <c r="LP132" s="25">
        <f t="shared" ref="LP132:LP195" si="518">IF(OR(KD132="Đào đất",KD132="Đào đất + Đào đá"),IF(KI132&lt;=GB132,0,IF(KI132&gt;=GB132+GD132,GD132,KI132-GB132)),0)</f>
        <v>0</v>
      </c>
      <c r="LQ132" s="25">
        <f t="shared" si="410"/>
        <v>0</v>
      </c>
      <c r="LR132" s="25">
        <f t="shared" ref="LR132:LR195" si="519">IF(KD132="Đào đá",IF(KE132&lt;=GB132,0,IF(KE132&gt;=GB132+GD132,GD132,KE132-GB132)),IF(KD132="Đào đất + Đào đá",IF(KG132&gt;=GB132+GD132,IF(LO132&lt;GD132,GD132-LO132,0),KE132-LL132),0))</f>
        <v>0</v>
      </c>
      <c r="LS132" s="25">
        <f t="shared" ref="LS132:LS195" si="520">IF(KD132="Đào đá",IF(KH132&lt;=GB132,0,IF(KH132&gt;=GB132+GD132,GD132,KH132-GB132)),IF(KD132="Đào đất + Đào đá",IF(KJ132&gt;=GB132+GD132,IF(LP132&lt;GD132,GD132-LP132,0),KH132-LM132),0))</f>
        <v>0</v>
      </c>
      <c r="LT132" s="25">
        <f t="shared" si="411"/>
        <v>0</v>
      </c>
      <c r="LU132" s="25">
        <f t="shared" ref="LU132:LU195" si="521">IF(OR(KD132="Đào đất",KD132="Đào đất + Đào đá"),IF(KF132&lt;=GB132+GD132,0,IF(KF132&gt;=GZ132-(GB132+GD132),GZ132-(GB132+GD132),KF132-(GB132+GD132))),0)</f>
        <v>0</v>
      </c>
      <c r="LV132" s="25">
        <f t="shared" ref="LV132:LV195" si="522">IF(OR(KD132="Đào đất",KD132="Đào đất + Đào đá"),IF(KI132&lt;=GB132+GD132,0,IF(KI132&gt;=GZ132-(GB132+GD132),GZ132-(GB132+GD132),KI132-(GB132+GD132))),0)</f>
        <v>0</v>
      </c>
      <c r="LW132" s="25">
        <f t="shared" si="412"/>
        <v>0</v>
      </c>
      <c r="LX132" s="25">
        <f t="shared" ref="LX132:LX195" si="523">IF(KD132="Đào đá",IF(KE132&lt;=GB132+GD132,0,IF(KE132&gt;=GZ132,GZ132-(GB132+GD132),KE132-(GB132+GD132))),IF(KD132="Đào đất + Đào đá",IF(KG132&gt;=GZ132,IF(LU132&lt;GZ132-(GB132+GD132),(GZ132-(GB132+GD132))-LU132,0),KE132-(LL132+LR132)),0))</f>
        <v>0</v>
      </c>
      <c r="LY132" s="25">
        <f t="shared" ref="LY132:LY195" si="524">IF(KD132="Đào đá",IF(KH132&lt;=GB132+GD132,0,IF(KH132&gt;=GZ132,GZ132-(GB132+GD132),KH132-(GB132+GD132))),IF(KD132="Đào đất + Đào đá",IF(KJ132&gt;=GZ132,IF(LV132&lt;GZ132-(GB132+GD132),(GZ132-(GB132+GD132))-LV132,0),KH132-(LM132+LS132)),0))</f>
        <v>0</v>
      </c>
      <c r="LZ132" s="25">
        <f t="shared" si="413"/>
        <v>0</v>
      </c>
      <c r="MA132" s="25">
        <f t="shared" ref="MA132:MA195" si="525">IF(OR(KD132="Đào đất",KD132="Đào đất + Đào đá"),IF(KF132&gt;=HX132,HX132,KF132),0)</f>
        <v>0</v>
      </c>
      <c r="MB132" s="25">
        <f t="shared" ref="MB132:MB195" si="526">IF(OR(KD132="Đào đất",KD132="Đào đất + Đào đá"),IF(KI132&gt;=HX132,HX132,KI132),0)</f>
        <v>0</v>
      </c>
      <c r="MC132" s="25">
        <f t="shared" si="414"/>
        <v>0</v>
      </c>
      <c r="MD132" s="25">
        <f t="shared" ref="MD132:MD195" si="527">IF(KD132="Đào đá",IF(KE132&gt;=HX132,HX132,KE132),IF(KD132="Đào đất + Đào đá",IF(KG132&gt;=HX132,IF(MA132&lt;HX132,HX132-MA132,0),KE132),0))</f>
        <v>0</v>
      </c>
      <c r="ME132" s="25">
        <f t="shared" ref="ME132:ME195" si="528">IF(KD132="Đào đá",IF(KH132&gt;=HX132,HX132,KH132),IF(KD132="Đào đất + Đào đá",IF(KJ132&gt;=HX132,IF(MB132&lt;HX132,HX132-MB132,0),KH132),0))</f>
        <v>0</v>
      </c>
      <c r="MF132" s="25">
        <f t="shared" si="415"/>
        <v>0</v>
      </c>
      <c r="MG132" s="25">
        <f t="shared" ref="MG132:MG195" si="529">IF(OR(KD132="Đào đất",KD132="Đào đất + Đào đá"),IF(KF132&lt;=HX132,0,IF(KF132&gt;=HX132+HW132,HW132,KF132-HX132)),0)</f>
        <v>0</v>
      </c>
      <c r="MH132" s="25">
        <f t="shared" ref="MH132:MH195" si="530">IF(OR(KD132="Đào đất",KD132="Đào đất + Đào đá"),IF(KI132&lt;=HX132,0,IF(KI132&gt;=HX132+HW132,HW132,KI132-HX132)),0)</f>
        <v>0</v>
      </c>
      <c r="MI132" s="25">
        <f t="shared" si="416"/>
        <v>0</v>
      </c>
      <c r="MJ132" s="25">
        <f t="shared" ref="MJ132:MJ195" si="531">IF(KD132="Đào đá",IF(KE132&lt;=HX132,0,IF(KE132&gt;=HX132+HW132,HW132,KE132-HX132)),IF(KD132="Đào đất + Đào đá",IF(KG132&gt;=HW132+HX132,IF(MG132&lt;HW132,HW132-MG132,0),KE132-MD132),0))</f>
        <v>0</v>
      </c>
      <c r="MK132" s="25">
        <f t="shared" ref="MK132:MK195" si="532">IF(KD132="Đào đá",IF(KH132&lt;=HX132,0,IF(KH132&gt;=HX132+HW132,HW132,KH132-HX132)),IF(KD132="Đào đất + Đào đá",IF(KJ132&gt;=HW132+HX132,IF(MH132&lt;HW132,HW132-MH132,0),KH132-ME132),0))</f>
        <v>0</v>
      </c>
      <c r="ML132" s="25">
        <f t="shared" si="417"/>
        <v>0</v>
      </c>
      <c r="MM132" s="25">
        <f t="shared" ref="MM132:MM195" si="533">IF(OR(KD132="Đào đất",KD132="Đào đất + Đào đá"),IF(KF132&lt;=HX132+HW132,0,IF(KF132&gt;=HW132+HX132+HY132,HY132,KF132-(HW132+HX132))),0)</f>
        <v>0</v>
      </c>
      <c r="MN132" s="25">
        <f t="shared" ref="MN132:MN195" si="534">IF(OR(KD132="Đào đất",KD132="Đào đất + Đào đá"),IF(KI132&lt;=HX132+HW132,0,IF(KI132&gt;=HW132+HX132+HY132,HY132,KI132-(HW132+HX132))),0)</f>
        <v>0</v>
      </c>
      <c r="MO132" s="25">
        <f t="shared" si="418"/>
        <v>0</v>
      </c>
      <c r="MP132" s="25">
        <f t="shared" ref="MP132:MP195" si="535">IF(KD132="Đào đá",IF(KE132&lt;=HW132+HX132,0,IF(KE132&gt;=HW132+HX132+HY132,HY132,KE132-(HW132+HX132))),IF(KD132="Đào đất + Đào đá",IF(KG132&gt;=HW132+HX132+HY132,IF(MM132&lt;HY132,HY132-MM132,0),KE132-(MD132+MJ132)),0))</f>
        <v>0</v>
      </c>
      <c r="MQ132" s="25">
        <f t="shared" ref="MQ132:MQ195" si="536">IF(KD132="Đào đá",IF(KH132&lt;=HW132+HX132,0,IF(KH132&gt;=HW132+HX132+HY132,HY132,KH132-(HW132+HX132))),IF(KD132="Đào đất + Đào đá",IF(KJ132&gt;=HW132+HX132+HY132,IF(MN132&lt;HY132,HY132-MN132,0),KH132-(MD132+MJ132)),0))</f>
        <v>0</v>
      </c>
      <c r="MR132" s="25">
        <f t="shared" si="419"/>
        <v>0</v>
      </c>
      <c r="MS132" s="29">
        <v>1.4</v>
      </c>
      <c r="MT132" s="29">
        <v>0</v>
      </c>
      <c r="MU132" s="29">
        <v>1</v>
      </c>
      <c r="MV132" s="29">
        <v>1</v>
      </c>
      <c r="MW132" s="25">
        <f t="shared" ref="MW132:MW195" si="537">ROUND(IF(KF132&gt;0,(KF132*MT132*(MU132+MV132))+MS132,0),2)</f>
        <v>1.4</v>
      </c>
      <c r="MX132" s="25">
        <f t="shared" ref="MX132:MX195" si="538">ROUND((MW132+MS132)*(KF132/2),2)</f>
        <v>1.48</v>
      </c>
      <c r="MY132" s="25">
        <f t="shared" ref="MY132:MY195" si="539">ROUND(IF(KE132&gt;0,IF(MW132&gt;0,(KE132*MT132*(MU132+MV132))+MW132,(KE132*MT132*(MU132+MV132))+MS132),0),2)</f>
        <v>0</v>
      </c>
      <c r="MZ132" s="25">
        <f t="shared" ref="MZ132:MZ195" si="540">ROUND(IF(MW132&gt;0,(MY132+MW132)*(KE132/2),(MY132+MS132)*(KE132/2)),2)</f>
        <v>0</v>
      </c>
      <c r="NA132" s="25">
        <f t="shared" ref="NA132:NA195" si="541">ROUND(IF(KI132&gt;0,(KI132*MT132*(MU132+MV132))+MS132,0),2)</f>
        <v>1.4</v>
      </c>
      <c r="NB132" s="25">
        <f t="shared" ref="NB132:NB195" si="542">ROUND((NA132+MS132)*(KI132/2),2)</f>
        <v>1.51</v>
      </c>
      <c r="NC132" s="25">
        <f t="shared" ref="NC132:NC195" si="543">ROUND(IF(KH132&gt;0,IF(NA132&gt;0,(KH132*MT132*(MU132+MV132))+NA132,(KH132*MT132*(MU132+MV132))+MS132),0),2)</f>
        <v>0</v>
      </c>
      <c r="ND132" s="25">
        <f t="shared" ref="ND132:ND195" si="544">ROUND(IF(NA132&gt;0,(NC132+NA132)*(KH132/2),(NC132+MS132)*(KH132/2)),2)</f>
        <v>0</v>
      </c>
      <c r="NE132" s="25">
        <f t="shared" si="420"/>
        <v>1.4</v>
      </c>
      <c r="NF132" s="25">
        <f t="shared" si="420"/>
        <v>1.4950000000000001</v>
      </c>
      <c r="NG132" s="25">
        <f t="shared" si="420"/>
        <v>0</v>
      </c>
      <c r="NH132" s="25">
        <f t="shared" ref="NH132:NH195" si="545">(MZ132+ND132)/2</f>
        <v>0</v>
      </c>
      <c r="NI132" s="25">
        <f t="shared" ref="NI132:NI195" si="546">ROUND(((MX132+NB132)/2)*EQ132,2)</f>
        <v>72.42</v>
      </c>
      <c r="NJ132" s="25">
        <f t="shared" ref="NJ132:NJ195" si="547">ROUND(((MZ132+ND132)/2)*EQ132,2)</f>
        <v>0</v>
      </c>
      <c r="NK132" s="25">
        <f t="shared" ref="NK132:NK195" si="548">ROUND(NI132+NJ132,2)</f>
        <v>72.42</v>
      </c>
      <c r="NL132" s="25">
        <f t="shared" ref="NL132:NL195" si="549">ROUND((((KM132*FK132)+(FM132*KS132)+((3.14*LE132*LE132)/4))*EQ132)+(KY132*FC132*FD132),2)</f>
        <v>42.34</v>
      </c>
      <c r="NM132" s="25">
        <f t="shared" ref="NM132:NM195" si="550">ROUND((((KP132*FK132)+(FM132*KV132)+((3.14*LH132*LH132)/4))*EQ132)+(LB132*FC132*FD132),2)</f>
        <v>0</v>
      </c>
      <c r="NN132" s="25">
        <f t="shared" si="421"/>
        <v>42.34</v>
      </c>
      <c r="NO132" s="25">
        <f t="shared" ref="NO132:NO195" si="551">ROUND(IF(EN132="Cống hộp",((LK132*GC132)+(GE132*LQ132)+(LW132*((GH132*GI132)+GJ132)))*EQ132,0),2)</f>
        <v>0</v>
      </c>
      <c r="NP132" s="25">
        <f t="shared" ref="NP132:NP195" si="552">ROUND(IF(EN132="Cống hộp",((LN132*GC132)+(GE132*LT132)+(LZ132*((GH132*GI132)+GJ132)))*EQ132,0),2)</f>
        <v>0</v>
      </c>
      <c r="NQ132" s="25">
        <f t="shared" si="422"/>
        <v>0</v>
      </c>
      <c r="NR132" s="25">
        <f t="shared" ref="NR132:NR195" si="553">ROUND(IF(OR(EN132="Rãnh xây",EN132="Rãnh bê tông"),((LK132*GC132)+(GE132*LQ132)+(LW132*((GH132*GI132)+GJ132)))*EQ132,0),2)</f>
        <v>0</v>
      </c>
      <c r="NS132" s="25">
        <f t="shared" ref="NS132:NS195" si="554">ROUND(IF(OR(EN132="Rãnh xây",EN132="Rãnh bê tông"),((LN132*GC132)+(GE132*LT132)+(LZ132*((GH132*GI132)+GJ132)))*EQ132,0),2)</f>
        <v>0</v>
      </c>
      <c r="NT132" s="25">
        <f t="shared" si="423"/>
        <v>0</v>
      </c>
      <c r="NU132" s="25">
        <f t="shared" ref="NU132:NU195" si="555">ROUND((((((MC132+MI132+MO132)*MT132*(MU132+MV132))+MS132)+MS132)*((MC132+MI132+MO132)/2))*EQ132,2)</f>
        <v>0</v>
      </c>
      <c r="NV132" s="25">
        <f t="shared" ref="NV132:NV195" si="556">ROUND((((((MF132+ML132+MR132)*MT132*(MU132+MV132))+MS132)+MS132)*((MF132+ML132+MR132)/2))*EQ132,2)</f>
        <v>0</v>
      </c>
      <c r="NW132" s="25">
        <f t="shared" si="424"/>
        <v>0</v>
      </c>
      <c r="NX132" s="25">
        <f t="shared" si="425"/>
        <v>42.34</v>
      </c>
      <c r="NY132" s="25">
        <f t="shared" si="425"/>
        <v>0</v>
      </c>
      <c r="NZ132" s="25">
        <f t="shared" si="426"/>
        <v>42.34</v>
      </c>
      <c r="OA132" s="25">
        <f t="shared" si="427"/>
        <v>30.08</v>
      </c>
      <c r="OB132" s="25">
        <f t="shared" si="427"/>
        <v>0</v>
      </c>
      <c r="OC132" s="25">
        <f t="shared" si="428"/>
        <v>30.08</v>
      </c>
      <c r="OD132" s="25">
        <f t="shared" si="429"/>
        <v>42.34</v>
      </c>
      <c r="OE132" s="25">
        <f t="shared" si="429"/>
        <v>0</v>
      </c>
      <c r="OF132" s="25">
        <f t="shared" si="429"/>
        <v>42.34</v>
      </c>
      <c r="OG132" s="25">
        <f t="shared" ref="OG132:OG195" si="557">ROUND(IF(AND(EN132="Ống nhựa",EU132="Đắp cát"),HW132+HX132+HY132,0),2)</f>
        <v>0</v>
      </c>
      <c r="OH132" s="25">
        <f t="shared" ref="OH132:OH195" si="558">ROUND(IF(AND(EN132="Ống nhựa",EU132="Đắp cát"),(OG132*MT132*(MU132+MV132))+MS132,0),2)</f>
        <v>0</v>
      </c>
      <c r="OI132" s="25">
        <f t="shared" ref="OI132:OI195" si="559">ROUND(IF(AND(EN132="Ống nhựa",EU132="Đắp cát"),(OH132+MS132)*((HW132+HX132+HY132)/2),0),2)</f>
        <v>0</v>
      </c>
      <c r="OJ132" s="25">
        <f t="shared" ref="OJ132:OJ195" si="560">ROUND(IF(AND(EN132="Ống nhựa",EU132="Đắp cát"),HW132+HX132+HY132,0),2)</f>
        <v>0</v>
      </c>
      <c r="OK132" s="25">
        <f t="shared" ref="OK132:OK195" si="561">ROUND(IF(AND(EN132="Ống nhựa",EU132="Đắp cát"),(OJ132*MT132*(MU132+MV132))+MS132,0),2)</f>
        <v>0</v>
      </c>
      <c r="OL132" s="25">
        <f t="shared" ref="OL132:OL195" si="562">ROUND(IF(AND(EN132="Ống nhựa",EU132="Đắp cát"),(OK132+MS132)*((HW132+HX132+HY132)/2),0),2)</f>
        <v>0</v>
      </c>
      <c r="OM132" s="25">
        <f t="shared" si="430"/>
        <v>0</v>
      </c>
      <c r="ON132" s="25">
        <f t="shared" si="430"/>
        <v>0</v>
      </c>
      <c r="OO132" s="25">
        <f t="shared" si="430"/>
        <v>0</v>
      </c>
      <c r="OP132" s="25">
        <f t="shared" ref="OP132:OP195" si="563">ROUND(((OI132+OL132)/2)*EQ132,2)</f>
        <v>0</v>
      </c>
      <c r="OQ132" s="25">
        <f t="shared" ref="OQ132:OQ195" si="564">ROUND(IF(AND(EN132="Ống nhựa",EU132="Đắp cát"),((3.14*HW132*HW132)/4)*EQ132,0),2)</f>
        <v>0</v>
      </c>
      <c r="OR132" s="25">
        <f t="shared" si="431"/>
        <v>0</v>
      </c>
      <c r="OS132" s="19">
        <v>538679.80000000005</v>
      </c>
      <c r="OT132" s="19">
        <v>2370663.34</v>
      </c>
    </row>
    <row r="133" spans="1:410" ht="33" customHeight="1" x14ac:dyDescent="0.25">
      <c r="A133" s="18"/>
      <c r="B133" s="18" t="s">
        <v>850</v>
      </c>
      <c r="C133" s="18">
        <v>317.42</v>
      </c>
      <c r="D133" s="16" t="e">
        <f>_xlfn.IFNA(INDEX(#REF!,MATCH(E133,#REF!,0)),0)</f>
        <v>#REF!</v>
      </c>
      <c r="E133" s="18" t="s">
        <v>919</v>
      </c>
      <c r="F133" s="16" t="s">
        <v>765</v>
      </c>
      <c r="G133" s="16" t="s">
        <v>766</v>
      </c>
      <c r="H133" s="16" t="s">
        <v>767</v>
      </c>
      <c r="I133" s="16" t="s">
        <v>768</v>
      </c>
      <c r="J133" s="16" t="s">
        <v>811</v>
      </c>
      <c r="K133" s="16" t="s">
        <v>770</v>
      </c>
      <c r="L133" s="16" t="s">
        <v>771</v>
      </c>
      <c r="M133" s="18">
        <v>1.8399999999999999</v>
      </c>
      <c r="N133" s="18">
        <v>1.8399999999999999</v>
      </c>
      <c r="O133" s="18">
        <v>2.2399999999999998</v>
      </c>
      <c r="P133" s="18">
        <v>2.2399999999999998</v>
      </c>
      <c r="Q133" s="18">
        <v>0.1</v>
      </c>
      <c r="R133" s="18">
        <v>2.04</v>
      </c>
      <c r="S133" s="18">
        <v>2.04</v>
      </c>
      <c r="T133" s="18">
        <v>0.2</v>
      </c>
      <c r="U133" s="18">
        <v>0</v>
      </c>
      <c r="V133" s="18">
        <v>0</v>
      </c>
      <c r="W133" s="18">
        <v>0</v>
      </c>
      <c r="X133" s="18">
        <v>1.8399999999999999</v>
      </c>
      <c r="Y133" s="18">
        <v>1.7999999999999998</v>
      </c>
      <c r="Z133" s="20">
        <f t="shared" ref="Z133:Z196" si="565">CV133</f>
        <v>1.7</v>
      </c>
      <c r="AA133" s="18">
        <v>0.22</v>
      </c>
      <c r="AB133" s="18">
        <v>0</v>
      </c>
      <c r="AC133" s="18">
        <v>0</v>
      </c>
      <c r="AD133" s="18">
        <v>0</v>
      </c>
      <c r="AE133" s="18">
        <v>0</v>
      </c>
      <c r="AF133" s="18">
        <v>0</v>
      </c>
      <c r="AG133" s="18">
        <v>1.4</v>
      </c>
      <c r="AH133" s="18">
        <v>1.4</v>
      </c>
      <c r="AI133" s="20">
        <f t="shared" ref="AI133:AI196" si="566">IF(AND(K133="Có",H133="Tường xây gạch"),IF(G133="Không có mũ mố",Z133+AD133,Z133+AD133+AO133),0)</f>
        <v>1.8499999999999999</v>
      </c>
      <c r="AJ133" s="18">
        <v>0</v>
      </c>
      <c r="AK133" s="18">
        <v>0</v>
      </c>
      <c r="AL133" s="20">
        <f t="shared" ref="AL133:AL196" si="567">IF(AND(L133="Có",H133="Tường xây gạch"),IF(G133="Mũ mố xây gạch",Z133+AD133+AO133+AS133,IF(OR(G133="Mũ mố bê tông",G133="Mũ mố bê tông cốt thép"),Z133+AD133+AO133+AS133,IF(G133="Không mũ mố trên",Z133+AD133+AO133,Z133+AD133))),0)</f>
        <v>0</v>
      </c>
      <c r="AM133" s="18">
        <v>1.8399999999999999</v>
      </c>
      <c r="AN133" s="18">
        <v>1.4</v>
      </c>
      <c r="AO133" s="18">
        <v>0.15</v>
      </c>
      <c r="AP133" s="18">
        <v>0.22</v>
      </c>
      <c r="AQ133" s="18">
        <v>1.8399999999999999</v>
      </c>
      <c r="AR133" s="18">
        <v>1.6199999999999999</v>
      </c>
      <c r="AS133" s="18">
        <v>0.12</v>
      </c>
      <c r="AT133" s="18">
        <v>0.11</v>
      </c>
      <c r="AU133" s="18">
        <v>0</v>
      </c>
      <c r="AV133" s="18">
        <v>1</v>
      </c>
      <c r="AW133" s="18">
        <v>0</v>
      </c>
      <c r="AX133" s="18">
        <v>0</v>
      </c>
      <c r="AY133" s="18">
        <v>0</v>
      </c>
      <c r="AZ133" s="18">
        <v>0</v>
      </c>
      <c r="BA133" s="18">
        <v>0</v>
      </c>
      <c r="BB133" s="18">
        <v>0</v>
      </c>
      <c r="BC133" s="18">
        <v>0</v>
      </c>
      <c r="BD133" s="18">
        <v>0</v>
      </c>
      <c r="BE133" s="18">
        <v>2</v>
      </c>
      <c r="BF133" s="18">
        <v>0</v>
      </c>
      <c r="BG133" s="18">
        <v>0</v>
      </c>
      <c r="BH133" s="18">
        <v>0</v>
      </c>
      <c r="BI133" s="18">
        <v>0</v>
      </c>
      <c r="BJ133" s="18">
        <v>0</v>
      </c>
      <c r="BK133" s="18">
        <v>0</v>
      </c>
      <c r="BL133" s="18">
        <v>0</v>
      </c>
      <c r="BM133" s="18">
        <v>0</v>
      </c>
      <c r="BN133" s="18">
        <v>0</v>
      </c>
      <c r="BO133" s="18">
        <v>0</v>
      </c>
      <c r="BP133" s="18">
        <v>0</v>
      </c>
      <c r="BQ133" s="18">
        <v>0</v>
      </c>
      <c r="BR133" s="18">
        <v>0</v>
      </c>
      <c r="BS133" s="18">
        <v>0</v>
      </c>
      <c r="BT133" s="18">
        <v>0</v>
      </c>
      <c r="BU133" s="18">
        <v>0</v>
      </c>
      <c r="BV133" s="18">
        <v>0</v>
      </c>
      <c r="BW133" s="18">
        <v>0</v>
      </c>
      <c r="BX133" s="18">
        <v>0</v>
      </c>
      <c r="BY133" s="18">
        <v>0</v>
      </c>
      <c r="BZ133" s="18">
        <v>0</v>
      </c>
      <c r="CA133" s="16" t="e">
        <f>_xlfn.IFNA(IF(RIGHT(D133,2)="=G",0,INDEX(#REF!,MATCH(E133,#REF!,0))),0)</f>
        <v>#REF!</v>
      </c>
      <c r="CB133" s="16" t="s">
        <v>776</v>
      </c>
      <c r="CC133" s="18">
        <v>0</v>
      </c>
      <c r="CD133" s="18">
        <v>0</v>
      </c>
      <c r="CE133" s="18">
        <v>1.6</v>
      </c>
      <c r="CF133" s="18">
        <v>0.8</v>
      </c>
      <c r="CG133" s="18">
        <v>0.12</v>
      </c>
      <c r="CH133" s="18">
        <v>2</v>
      </c>
      <c r="CI133" s="16" t="s">
        <v>98</v>
      </c>
      <c r="CJ133" s="18">
        <v>0</v>
      </c>
      <c r="CK133" s="20">
        <f t="shared" si="432"/>
        <v>1.38</v>
      </c>
      <c r="CL133" s="20">
        <f t="shared" ref="CL133:CL196" si="568">CJ133+CK133</f>
        <v>1.38</v>
      </c>
      <c r="CM133" s="18">
        <v>18.8</v>
      </c>
      <c r="CN133" s="18">
        <v>23.6</v>
      </c>
      <c r="CO133" s="18">
        <v>22.761000000000003</v>
      </c>
      <c r="CP133" s="22">
        <f t="shared" si="433"/>
        <v>22.76</v>
      </c>
      <c r="CQ133" s="22">
        <f t="shared" si="434"/>
        <v>21.38</v>
      </c>
      <c r="CR133" s="22">
        <f t="shared" ref="CR133:CR196" si="569">ROUND(CP133-CQ133,2)</f>
        <v>1.38</v>
      </c>
      <c r="CS133" s="22">
        <f t="shared" si="435"/>
        <v>21.48</v>
      </c>
      <c r="CT133" s="22">
        <f t="shared" si="436"/>
        <v>21.68</v>
      </c>
      <c r="CU133" s="18">
        <v>21.68</v>
      </c>
      <c r="CV133" s="22">
        <f t="shared" ref="CV133:CV196" si="570">ROUND(IF(AF133&gt;0,CY133-CU133-AD133,CY133-CU133),1)</f>
        <v>1.7</v>
      </c>
      <c r="CW133" s="22">
        <f t="shared" si="437"/>
        <v>0</v>
      </c>
      <c r="CX133" s="22">
        <f t="shared" si="438"/>
        <v>0</v>
      </c>
      <c r="CY133" s="22">
        <f t="shared" si="439"/>
        <v>23.33</v>
      </c>
      <c r="CZ133" s="22">
        <f t="shared" si="440"/>
        <v>23.48</v>
      </c>
      <c r="DA133" s="18">
        <v>23.6</v>
      </c>
      <c r="DB133" s="20">
        <f t="shared" ref="DB133:DB196" si="571">ROUND(DA133-CQ133,2)</f>
        <v>2.2200000000000002</v>
      </c>
      <c r="DC133" s="20">
        <f t="shared" ref="DC133:DC196" si="572">ROUND(DA133-CP133,2)</f>
        <v>0.84</v>
      </c>
      <c r="DD133" s="20">
        <f t="shared" ref="DD133:DD196" si="573">DB133-DC133</f>
        <v>1.3800000000000003</v>
      </c>
      <c r="DE133" s="20">
        <f t="shared" si="441"/>
        <v>0.1</v>
      </c>
      <c r="DF133" s="20">
        <f t="shared" si="442"/>
        <v>0.2</v>
      </c>
      <c r="DG133" s="20">
        <f t="shared" si="443"/>
        <v>1.08</v>
      </c>
      <c r="DH133" s="20">
        <f t="shared" si="444"/>
        <v>0</v>
      </c>
      <c r="DI133" s="20">
        <f t="shared" si="445"/>
        <v>0</v>
      </c>
      <c r="DJ133" s="20">
        <f t="shared" si="446"/>
        <v>0</v>
      </c>
      <c r="DK133" s="20">
        <f t="shared" ref="DK133:DK196" si="574">DE133+DF133+DG133</f>
        <v>1.3800000000000001</v>
      </c>
      <c r="DL133" s="20">
        <f t="shared" ref="DL133:DL196" si="575">DH133+DI133+DJ133</f>
        <v>0</v>
      </c>
      <c r="DM133" s="20">
        <f t="shared" ref="DM133:DM196" si="576">CK133-DK133</f>
        <v>0</v>
      </c>
      <c r="DN133" s="20">
        <f t="shared" ref="DN133:DN196" si="577">CJ133-DL133</f>
        <v>0</v>
      </c>
      <c r="DO133" s="18">
        <v>2.44</v>
      </c>
      <c r="DP133" s="18">
        <v>0</v>
      </c>
      <c r="DQ133" s="18">
        <v>1</v>
      </c>
      <c r="DR133" s="18">
        <v>1</v>
      </c>
      <c r="DS133" s="25">
        <f t="shared" ref="DS133:DS196" si="578">ROUND(IF(OR(CI133="Đào đất",CI133="Đào đất + đào đá"),(CK133*DP133*(DQ133+DR133))+DO133,0),2)</f>
        <v>2.44</v>
      </c>
      <c r="DT133" s="25">
        <f t="shared" ref="DT133:DT196" si="579">ROUND(IF(OR(CI133="Đào đá",CI133="Đào đất + đào đá"),IF(DS133&gt;0,(CJ133*DP133*(DQ133+DR133))+DS133,(CJ133*DP133*(DQ133+DR133))+DO133),0),2)</f>
        <v>0</v>
      </c>
      <c r="DU133" s="25">
        <f t="shared" ref="DU133:DU196" si="580">ROUND((DS133+DO133)*(CK133/2),2)</f>
        <v>3.37</v>
      </c>
      <c r="DV133" s="25">
        <f t="shared" ref="DV133:DV196" si="581">ROUND(IF(DS133&gt;0,(DT133+DS133)*(CJ133/2),(DT133+DO133)*(CJ133/2)),2)</f>
        <v>0</v>
      </c>
      <c r="DW133" s="25">
        <f t="shared" ref="DW133:DW196" si="582">ROUND(DU133+DV133,2)</f>
        <v>3.37</v>
      </c>
      <c r="DX133" s="25">
        <f t="shared" ref="DX133:DX196" si="583">ROUND(IF(RIGHT(E133,2)="=G",0,IF(O133&gt;0,DU133*O133,DU133*M133)),2)</f>
        <v>7.55</v>
      </c>
      <c r="DY133" s="25">
        <f t="shared" ref="DY133:DY196" si="584">ROUND(IF(RIGHT(E133,2)="=G",0,IF(O133&gt;0,DV133*O133,DV133*M133)),2)</f>
        <v>0</v>
      </c>
      <c r="DZ133" s="25">
        <f t="shared" ref="DZ133:DZ196" si="585">ROUND(DX133+DY133,2)</f>
        <v>7.55</v>
      </c>
      <c r="EA133" s="25">
        <f t="shared" ref="EA133:EA196" si="586">ROUND(IF(RIGHT(E133,2)="=G",0,IF(O133&gt;0,(DE133*O133*P133)+(R133*S133*DF133)+(DG133*M133*N133),(DE133*M133*N133)+(M133*N133*DF133)+(DG133*M133*N133))),2)</f>
        <v>4.99</v>
      </c>
      <c r="EB133" s="25">
        <f t="shared" ref="EB133:EB196" si="587">ROUND(IF(RIGHT(E133,2)="=G",0,IF(O133&gt;0,(DH133*O133*P133)+(R133*S133*DI133)+(DJ133*M133*N133),(DH133*M133*N133)+(M133*N133*DI133)+(DJ133*M133*N133))),2)</f>
        <v>0</v>
      </c>
      <c r="EC133" s="25">
        <f t="shared" ref="EC133:EC196" si="588">ROUND(EA133+EB133,2)</f>
        <v>4.99</v>
      </c>
      <c r="ED133" s="25">
        <f t="shared" ref="ED133:EE196" si="589">ROUND(DX133-EA133,2)</f>
        <v>2.56</v>
      </c>
      <c r="EE133" s="25">
        <f t="shared" si="589"/>
        <v>0</v>
      </c>
      <c r="EF133" s="25">
        <f t="shared" ref="EF133:EF196" si="590">ROUND(ED133+EE133,2)</f>
        <v>2.56</v>
      </c>
      <c r="EG133" s="25">
        <f t="shared" ref="EG133:EH196" si="591">EA133</f>
        <v>4.99</v>
      </c>
      <c r="EH133" s="25">
        <f t="shared" si="591"/>
        <v>0</v>
      </c>
      <c r="EI133" s="25">
        <f t="shared" ref="EI133:EI196" si="592">EG133+EH133</f>
        <v>4.99</v>
      </c>
      <c r="EJ133" s="18">
        <v>317.42</v>
      </c>
      <c r="EK133" s="18">
        <v>251.42</v>
      </c>
      <c r="EL133" s="18" t="s">
        <v>919</v>
      </c>
      <c r="EM133" s="18" t="s">
        <v>920</v>
      </c>
      <c r="EN133" s="16" t="s">
        <v>774</v>
      </c>
      <c r="EO133" s="16" t="s">
        <v>132</v>
      </c>
      <c r="EP133" s="16" t="e">
        <f>IF(OR(EN133="Cống tròn",EN133="Cống hộp",EN133="Ống nhựa"),INDEX(#REF!,MATCH(E133,#REF!,0)),IF(OR(EN133="Rãnh xây",EN133="Rãnh bê tông"),INDEX(#REF!,MATCH(E133,#REF!,0)),0))</f>
        <v>#REF!</v>
      </c>
      <c r="EQ133" s="18">
        <v>64.600000000000023</v>
      </c>
      <c r="ER133" s="18">
        <v>1</v>
      </c>
      <c r="ES133" s="25">
        <f t="shared" ref="ES133:ES196" si="593">IF(OR(EN133="Cống tròn",EN133="Cống hộp"),IF(FV133="Thêm 01",FR133+FQ133,FR133),0)</f>
        <v>64</v>
      </c>
      <c r="ET133" s="1" t="e">
        <f>_xlfn.IFNA(IF(EN133="Cống tròn",INDEX(#REF!,MATCH(E133,#REF!,0)),IF(EN133="Cống hộp",INDEX(#REF!,MATCH(E133,#REF!,0)),EU133&amp;" ,"&amp;EV133)),0)</f>
        <v>#REF!</v>
      </c>
      <c r="EU133" s="16" t="s">
        <v>769</v>
      </c>
      <c r="EV133" s="16" t="s">
        <v>775</v>
      </c>
      <c r="EW133" s="16" t="e">
        <f>_xlfn.IFNA(INDEX(#REF!,MATCH(E133,#REF!,0)),0)</f>
        <v>#REF!</v>
      </c>
      <c r="EX133" s="16"/>
      <c r="EY133" s="18">
        <v>0</v>
      </c>
      <c r="EZ133" s="18">
        <v>0</v>
      </c>
      <c r="FA133" s="18">
        <v>0</v>
      </c>
      <c r="FB133" s="19">
        <v>0</v>
      </c>
      <c r="FC133" s="19">
        <v>0</v>
      </c>
      <c r="FD133" s="25">
        <f t="shared" si="447"/>
        <v>0</v>
      </c>
      <c r="FE133" s="25">
        <f t="shared" ref="FE133:FE196" si="594">ROUND(FC133*FD133,2)</f>
        <v>0</v>
      </c>
      <c r="FF133" s="18">
        <v>0.1</v>
      </c>
      <c r="FG133" s="18">
        <v>2</v>
      </c>
      <c r="FH133" s="18">
        <v>1</v>
      </c>
      <c r="FI133" s="25">
        <f t="shared" ref="FI133:FI196" si="595">ROUND((FF133*FG133)+FH133,2)</f>
        <v>1.2</v>
      </c>
      <c r="FJ133" s="18">
        <v>0</v>
      </c>
      <c r="FK133" s="18">
        <v>0</v>
      </c>
      <c r="FL133" s="18">
        <v>0.2</v>
      </c>
      <c r="FM133" s="18">
        <v>1.4</v>
      </c>
      <c r="FN133" s="18">
        <v>0</v>
      </c>
      <c r="FO133" s="25">
        <f t="shared" ref="FO133:FO196" si="596">ROUND(FI133+FJ133+FL133+FN133,2)</f>
        <v>1.4</v>
      </c>
      <c r="FP133" s="18">
        <v>1.4999999999999999E-2</v>
      </c>
      <c r="FQ133" s="18">
        <v>1</v>
      </c>
      <c r="FR133" s="25">
        <f t="shared" si="448"/>
        <v>63</v>
      </c>
      <c r="FS133" s="25">
        <f t="shared" si="449"/>
        <v>0.92999999999999994</v>
      </c>
      <c r="FT133" s="25">
        <f t="shared" si="450"/>
        <v>63.93</v>
      </c>
      <c r="FU133" s="25">
        <f t="shared" si="451"/>
        <v>-0.67000000000002302</v>
      </c>
      <c r="FV133" s="25" t="str">
        <f t="shared" ref="FV133:FV196" si="597">IF(FU133&lt;-0.1,"Thêm 01","Đủ")</f>
        <v>Thêm 01</v>
      </c>
      <c r="FW133" s="25">
        <f t="shared" ref="FW133:FW196" si="598">ROUND(IF(OR(EN133="Cống tròn",EN133="Cống hộp"),(((ES133-FQ133)*FP133)+(ES133*ER133))-EQ133,0),2)</f>
        <v>0.34</v>
      </c>
      <c r="FX133" s="16"/>
      <c r="FY133" s="16"/>
      <c r="FZ133" s="16"/>
      <c r="GA133" s="16"/>
      <c r="GB133" s="19">
        <v>0</v>
      </c>
      <c r="GC133" s="19">
        <v>0</v>
      </c>
      <c r="GD133" s="19">
        <v>0</v>
      </c>
      <c r="GE133" s="19">
        <v>0</v>
      </c>
      <c r="GF133" s="19">
        <v>0</v>
      </c>
      <c r="GG133" s="19">
        <v>0</v>
      </c>
      <c r="GH133" s="19">
        <v>0</v>
      </c>
      <c r="GI133" s="19">
        <v>0</v>
      </c>
      <c r="GJ133" s="19">
        <v>0</v>
      </c>
      <c r="GK133" s="19">
        <v>0</v>
      </c>
      <c r="GL133" s="25">
        <f t="shared" si="452"/>
        <v>0</v>
      </c>
      <c r="GM133" s="25">
        <f t="shared" ref="GM133:GM196" si="599">ROUND(GK133+GL133,2)</f>
        <v>0</v>
      </c>
      <c r="GN133" s="19">
        <v>0</v>
      </c>
      <c r="GO133" s="19">
        <v>0</v>
      </c>
      <c r="GP133" s="19">
        <v>0</v>
      </c>
      <c r="GQ133" s="19">
        <v>0</v>
      </c>
      <c r="GR133" s="1" t="e">
        <f>_xlfn.IFNA(INDEX(#REF!,MATCH(E133,#REF!,0)),0)</f>
        <v>#REF!</v>
      </c>
      <c r="GS133" s="16"/>
      <c r="GT133" s="18">
        <v>0</v>
      </c>
      <c r="GU133" s="18">
        <v>0</v>
      </c>
      <c r="GV133" s="18">
        <v>0</v>
      </c>
      <c r="GW133" s="18">
        <v>0</v>
      </c>
      <c r="GX133" s="25">
        <f t="shared" si="453"/>
        <v>0</v>
      </c>
      <c r="GY133" s="25">
        <f t="shared" si="454"/>
        <v>0</v>
      </c>
      <c r="GZ133" s="25">
        <f t="shared" ref="GZ133:GZ196" si="600">ROUND(GB133+GD133+GF133+GM133+GN133+GP133,2)</f>
        <v>0</v>
      </c>
      <c r="HA133" s="1" t="e" cm="1">
        <f t="array" ref="HA133">INDEX(#REF!,MATCH(EJ133&amp;EK133&amp;HD133&amp;HE133&amp;HF133,#REF!&amp;#REF!&amp;#REF!&amp;#REF!&amp;#REF!,0))</f>
        <v>#REF!</v>
      </c>
      <c r="HB133" s="16"/>
      <c r="HC133" s="25">
        <f t="shared" ref="HC133:HC196" si="601">IF(OR(EN133="Rãnh xây",EN133="Rãnh bê tông",EN133="Cống hộp"),HO133,0)</f>
        <v>0</v>
      </c>
      <c r="HD133" s="18">
        <v>0</v>
      </c>
      <c r="HE133" s="18">
        <v>0</v>
      </c>
      <c r="HF133" s="18">
        <v>0</v>
      </c>
      <c r="HG133" s="1" t="e" cm="1">
        <f t="array" ref="HG133">INDEX(#REF!,MATCH(EJ133&amp;EK133&amp;HJ133&amp;HK133&amp;HL133,#REF!&amp;#REF!&amp;#REF!&amp;#REF!&amp;#REF!,0))</f>
        <v>#REF!</v>
      </c>
      <c r="HH133" s="16"/>
      <c r="HI133" s="25">
        <f t="shared" ref="HI133:HI196" si="602">IF(OR(EN133="Cống hộp",EN133="Rãnh xây",EN133="Rãnh bê tông"),IF(HS133="Thêm 01",1,0),0)</f>
        <v>0</v>
      </c>
      <c r="HJ133" s="25">
        <f t="shared" ref="HJ133:HJ196" si="603">ROUND(ABS(IF(HS133="Thêm 01",AVERAGEIFS($HR$7:$HR$992,$EN$7:$EN$992,EN133,$HS$7:$HS$992,"Thêm 01"),0)),2)</f>
        <v>0</v>
      </c>
      <c r="HK133" s="19">
        <v>0</v>
      </c>
      <c r="HL133" s="19">
        <v>0</v>
      </c>
      <c r="HM133" s="18">
        <v>0.01</v>
      </c>
      <c r="HN133" s="18">
        <v>1</v>
      </c>
      <c r="HO133" s="25">
        <f t="shared" ref="HO133:HO196" si="604">IF(OR(EN133="Rãnh xây",EN133="Rãnh bê tông",EN133="Cống hộp"),IF(HD133&gt;0,INT(EQ133/(HD133+HM133)),0),0)</f>
        <v>0</v>
      </c>
      <c r="HP133" s="25">
        <f t="shared" ref="HP133:HP196" si="605">IF(OR(EN133="Rãnh xây",EN133="Rãnh bê tông",EN133="Cống hộp"),IF(HD133&gt;0,HO133*HM133,0),0)</f>
        <v>0</v>
      </c>
      <c r="HQ133" s="25">
        <f t="shared" ref="HQ133:HQ196" si="606">IF(OR(EN133="Rãnh xây",EN133="Rãnh bê tông",EN133="Cống hộp"),IF(HD133&gt;0,(HO133*HD133)+HP133,0),0)</f>
        <v>0</v>
      </c>
      <c r="HR133" s="25">
        <f t="shared" ref="HR133:HR196" si="607">IF(OR(EN133="Rãnh xây",EN133="Rãnh bê tông",EN133="Cống hộp"),IF(HD133&gt;0,HQ133-EQ133,0),0)</f>
        <v>0</v>
      </c>
      <c r="HS133" s="25">
        <f t="shared" ref="HS133:HS196" si="608">IF(OR(EN133="Rãnh xây",EN133="Rãnh bê tông",EN133="Cống hộp"),IF(HR133&gt;=-0.02,"Đủ","Thêm 01"),0)</f>
        <v>0</v>
      </c>
      <c r="HT133" s="19">
        <v>0</v>
      </c>
      <c r="HU133" s="19">
        <v>0</v>
      </c>
      <c r="HV133" s="19">
        <v>0</v>
      </c>
      <c r="HW133" s="25">
        <f t="shared" ref="HW133:HW196" si="609">ROUND((HT133*HU133)+HV133,2)</f>
        <v>0</v>
      </c>
      <c r="HX133" s="19">
        <v>0</v>
      </c>
      <c r="HY133" s="19">
        <v>0</v>
      </c>
      <c r="HZ133" s="18">
        <v>22.76</v>
      </c>
      <c r="IA133" s="20">
        <f>ROUND(IF(EN133="Cống tròn",IF(EN133="Cống tròn",IF(EU133="Không có móng",IQ133-FF133,IF(EU133="Đế",IP133-FN133,IF(OR(EU133="Móng bê tông",EU133="Móng bê tông kết hợp đế"),II133-FJ133,0))),0),IF(EN133="Cống hộp",IF(AND(EN133="Cống hộp",EU133="Không có móng"),IQ133-GF133,IF(AND(EN133="Cống hộp",EU133="Móng bê tông"),IJ133-GB133,0)),IF(OR(EN133="Rãnh xây",EN133="Rãnh bê tông"),IF(OR(EN133="Rãnh xây",EN133="Rãnh bê tông"),IK133-GB133,0),IF(EN133="Ống nhựa",IF(AND(EN133="Ống nhựa",EU133="Không đắp cát"),IQ133-HT133,IF(AND(EN133="Ống nhựa",EU133="Đắp cát"),IH133-HX133,0)),IF(EN133="Rãnh thang",IF(EN133="Rãnh thang",IF(EU133="Móng bê tông",#REF!-#REF!,IQ133),0),0))))),2)</f>
        <v>21.68</v>
      </c>
      <c r="IB133" s="20">
        <f t="shared" ref="IB133:IB196" si="610">IF(IA133&gt;0,HZ133-IA133,0)</f>
        <v>1.0800000000000018</v>
      </c>
      <c r="IC133" s="20">
        <f t="shared" si="455"/>
        <v>21.68</v>
      </c>
      <c r="ID133" s="20">
        <f t="shared" si="456"/>
        <v>0</v>
      </c>
      <c r="IE133" s="20">
        <f t="shared" si="457"/>
        <v>0</v>
      </c>
      <c r="IF133" s="20">
        <f t="shared" si="458"/>
        <v>0</v>
      </c>
      <c r="IG133" s="20">
        <f>IF(EN133="Rãnh thang",IF(AND(EN133="Rãnh thang",EU133="Móng bê tông"),IQ133-#REF!,0),IF(EN133="Ống nhựa",IF(AND(EN133="Ống nhựa",EU133="Đắp cát"),IQ133-HT133,0),IF(EN133="Cống tròn",IF(EN133="Cống tròn",IF(OR(EU133="Móng bê tông",EU133="Móng bê tông kết hợp đế"),IM133-FL133,0),0),IF(EN133="Cống hộp",IF(AND(EN133="Cống hộp",EU133="Móng bê tông"),IN133-GD133,0),IF(OR(EN133="Rãnh xây",EN133="Rãnh bê tông"),IF(AND(EN133="Rãnh xây",EU133="Móng bê tông"),IO133-GD133,IF(AND(EN133="Rãnh bê tông",EU133="Móng bê tông"),IO133-GD133,0)),0)))))</f>
        <v>21.68</v>
      </c>
      <c r="IH133" s="20">
        <f t="shared" si="459"/>
        <v>0</v>
      </c>
      <c r="II133" s="20">
        <f t="shared" si="460"/>
        <v>21.68</v>
      </c>
      <c r="IJ133" s="20">
        <f t="shared" si="461"/>
        <v>0</v>
      </c>
      <c r="IK133" s="20">
        <f t="shared" si="462"/>
        <v>0</v>
      </c>
      <c r="IL133" s="20">
        <f t="shared" si="463"/>
        <v>21.88</v>
      </c>
      <c r="IM133" s="20">
        <f t="shared" si="464"/>
        <v>21.88</v>
      </c>
      <c r="IN133" s="20">
        <f t="shared" si="465"/>
        <v>0</v>
      </c>
      <c r="IO133" s="20">
        <f t="shared" si="466"/>
        <v>0</v>
      </c>
      <c r="IP133" s="20">
        <f t="shared" si="467"/>
        <v>0</v>
      </c>
      <c r="IQ133" s="18">
        <v>21.98</v>
      </c>
      <c r="IR133" s="25">
        <f t="shared" ref="IR133:IR196" si="611">ROUND(IF(OR(EN133="Rãnh xây",EN133="Rãnh bê tông",EN133="Cống hộp"),IS133-IQ133,0),1)</f>
        <v>0</v>
      </c>
      <c r="IS133" s="25">
        <f t="shared" si="468"/>
        <v>0</v>
      </c>
      <c r="IT133" s="25">
        <f t="shared" si="469"/>
        <v>0</v>
      </c>
      <c r="IU133" s="25">
        <f>ROUND(IF(EN133="Cống tròn",IF(EN133="Cống tròn",IV133+FF133,0),IF(EN133="Cống hộp",IF(EN133="Cống hộp",IV133+GP133,0),IF(OR(EN133="Rãnh xây",EN133="Rãnh bê tông"),IF(OR(EN133="Rãnh xây",EN133="Rãnh bê tông"),IV133+GP133,0),IF(EN133="ống nhựa",IF(EN133="Ống nhựa",IV133+HT133,0),IF(EN133="Rãnh thang",IF(EN133="Rãnh thang",IQ133+#REF!,0),0))))),2)</f>
        <v>23.01</v>
      </c>
      <c r="IV133" s="18">
        <v>22.91</v>
      </c>
      <c r="IW133" s="25">
        <f t="shared" si="470"/>
        <v>23.01</v>
      </c>
      <c r="IX133" s="25">
        <f t="shared" si="471"/>
        <v>0</v>
      </c>
      <c r="IY133" s="25">
        <f t="shared" si="472"/>
        <v>0</v>
      </c>
      <c r="IZ133" s="25">
        <f t="shared" si="473"/>
        <v>0</v>
      </c>
      <c r="JA133" s="25">
        <f t="shared" si="474"/>
        <v>0</v>
      </c>
      <c r="JB133" s="18">
        <v>22.71</v>
      </c>
      <c r="JC133" s="20">
        <f>ROUND(IF(EN133="Cống tròn",IF(EN133="Cống tròn",IF(EU133="Không có móng",JS133-FF133,IF(EU133="Đế",JR133-FN133,IF(OR(EU133="Móng bê tông",EU133="Móng bê tông kết hợp đế"),JK133-FJ133,0))),0),IF(EN133="Cống hộp",IF(AND(EN133="Cống hộp",EU133="Không có móng"),JS133-GF133,IF(AND(EN133="Cống hộp",EU133="Móng bê tông"),JL133-GB133,0)),IF(OR(EN133="Rãnh xây",EN133="Rãnh bê tông"),IF(OR(EN133="Rãnh xây",EN133="Rãnh bê tông"),JM133-GB133,0),IF(EN133="Ống nhựa",IF(AND(EN133="Ống nhựa",EU133="Không đắp cát"),JS133-HT133,IF(AND(EN133="Ống nhựa",EU133="Đắp cát"),JJ133-HX133,0)),IF(EN133="Rãnh thang",IF(EN133="Rãnh thang",IF(EU133="Móng bê tông",#REF!-#REF!,JS133),0),0))))),2)</f>
        <v>21.61</v>
      </c>
      <c r="JD133" s="20">
        <f t="shared" ref="JD133:JD196" si="612">IF(JC133&gt;0,JB133-JC133,0)</f>
        <v>1.1000000000000014</v>
      </c>
      <c r="JE133" s="20">
        <f t="shared" si="475"/>
        <v>21.61</v>
      </c>
      <c r="JF133" s="20">
        <f t="shared" si="476"/>
        <v>0</v>
      </c>
      <c r="JG133" s="20">
        <f t="shared" si="477"/>
        <v>0</v>
      </c>
      <c r="JH133" s="20">
        <f t="shared" si="478"/>
        <v>0</v>
      </c>
      <c r="JI133" s="20">
        <f>IF(EN133="Rãnh thang",IF(AND(EN133="Rãnh thang",EU133="Móng bê tông"),JS133-#REF!,0),IF(EN133="Ống nhựa",IF(AND(EN133="Ống nhựa",EU133="Đắp cát"),JS133-HT133,0),IF(EN133="Cống tròn",IF(EN133="Cống tròn",IF(OR(EU133="Móng bê tông",EU133="Móng bê tông kết hợp đế"),JO133-FL133,0),0),IF(EN133="Cống hộp",IF(AND(EN133="Cống hộp",EU133="Móng bê tông"),JP133-GD133,0),IF(OR(EN133="Rãnh xây",EN133="Rãnh bê tông"),IF(AND(EN133="Rãnh xây",EU133="Móng bê tông"),JQ133-GD133,IF(AND(EN133="Rãnh bê tông",EU133="Móng bê tông"),JQ133-GD133,0)),0)))))</f>
        <v>21.61</v>
      </c>
      <c r="JJ133" s="20">
        <f t="shared" si="479"/>
        <v>0</v>
      </c>
      <c r="JK133" s="20">
        <f t="shared" si="480"/>
        <v>21.61</v>
      </c>
      <c r="JL133" s="20">
        <f t="shared" si="481"/>
        <v>0</v>
      </c>
      <c r="JM133" s="20">
        <f t="shared" si="482"/>
        <v>0</v>
      </c>
      <c r="JN133" s="20">
        <f t="shared" si="483"/>
        <v>21.81</v>
      </c>
      <c r="JO133" s="20">
        <f t="shared" si="484"/>
        <v>21.81</v>
      </c>
      <c r="JP133" s="20">
        <f t="shared" si="485"/>
        <v>0</v>
      </c>
      <c r="JQ133" s="20">
        <f t="shared" si="486"/>
        <v>0</v>
      </c>
      <c r="JR133" s="20">
        <f t="shared" si="487"/>
        <v>0</v>
      </c>
      <c r="JS133" s="26">
        <v>21.91</v>
      </c>
      <c r="JT133" s="25">
        <f t="shared" ref="JT133:JT196" si="613">ROUND(IF(OR(EN133="Rãnh xây",EN133="Rãnh bê tông",EN133="Cống hộp"),JU133-JS133,0),1)</f>
        <v>0</v>
      </c>
      <c r="JU133" s="25">
        <f t="shared" si="488"/>
        <v>0</v>
      </c>
      <c r="JV133" s="25">
        <f t="shared" si="489"/>
        <v>0</v>
      </c>
      <c r="JW133" s="25">
        <f>ROUND(IF(EN133="Cống tròn",IF(EN133="Cống tròn",JX133+FF133,0),IF(EN133="Cống hộp",IF(EN133="Cống hộp",JX133+GP133,0),IF(OR(EN133="Rãnh xây",EN133="Rãnh bê tông"),IF(OR(EN133="Rãnh xây",EN133="Rãnh bê tông"),JX133+GP133,0),IF(EN133="ống nhựa",IF(EN133="Ống nhựa",JX133+HT133,0),IF(EN133="Rãnh thang",IF(EN133="Rãnh thang",JS133+#REF!,0),0))))),2)</f>
        <v>23.01</v>
      </c>
      <c r="JX133" s="27">
        <v>22.91</v>
      </c>
      <c r="JY133" s="25">
        <f t="shared" si="490"/>
        <v>23.01</v>
      </c>
      <c r="JZ133" s="25">
        <f t="shared" si="491"/>
        <v>0</v>
      </c>
      <c r="KA133" s="25">
        <f t="shared" si="492"/>
        <v>0</v>
      </c>
      <c r="KB133" s="25">
        <f t="shared" si="493"/>
        <v>0</v>
      </c>
      <c r="KC133" s="25">
        <f t="shared" si="494"/>
        <v>0</v>
      </c>
      <c r="KD133" s="28" t="s">
        <v>98</v>
      </c>
      <c r="KE133" s="27">
        <v>0</v>
      </c>
      <c r="KF133" s="25">
        <f t="shared" si="495"/>
        <v>1.0800000000000018</v>
      </c>
      <c r="KG133" s="25">
        <f t="shared" ref="KG133:KG196" si="614">KE133+KF133</f>
        <v>1.0800000000000018</v>
      </c>
      <c r="KH133" s="27">
        <v>0</v>
      </c>
      <c r="KI133" s="25">
        <f t="shared" si="496"/>
        <v>1.1000000000000014</v>
      </c>
      <c r="KJ133" s="25">
        <f t="shared" ref="KJ133:KJ196" si="615">KH133+KI133</f>
        <v>1.1000000000000014</v>
      </c>
      <c r="KK133" s="25">
        <f t="shared" si="497"/>
        <v>0</v>
      </c>
      <c r="KL133" s="25">
        <f t="shared" si="498"/>
        <v>0</v>
      </c>
      <c r="KM133" s="25">
        <f t="shared" ref="KM133:KM196" si="616">(KK133+KL133)/2</f>
        <v>0</v>
      </c>
      <c r="KN133" s="25">
        <f t="shared" si="499"/>
        <v>0</v>
      </c>
      <c r="KO133" s="25">
        <f t="shared" si="500"/>
        <v>0</v>
      </c>
      <c r="KP133" s="25">
        <f t="shared" ref="KP133:KP196" si="617">(KN133+KO133)/2</f>
        <v>0</v>
      </c>
      <c r="KQ133" s="25">
        <f t="shared" si="501"/>
        <v>0.2</v>
      </c>
      <c r="KR133" s="25">
        <f t="shared" si="502"/>
        <v>0.2</v>
      </c>
      <c r="KS133" s="25">
        <f t="shared" ref="KS133:KS196" si="618">(KQ133+KR133)/2</f>
        <v>0.2</v>
      </c>
      <c r="KT133" s="25">
        <f t="shared" si="503"/>
        <v>0</v>
      </c>
      <c r="KU133" s="25">
        <f t="shared" si="504"/>
        <v>0</v>
      </c>
      <c r="KV133" s="25">
        <f t="shared" ref="KV133:KV196" si="619">(KT133+KU133)/2</f>
        <v>0</v>
      </c>
      <c r="KW133" s="25">
        <f t="shared" si="505"/>
        <v>0</v>
      </c>
      <c r="KX133" s="25">
        <f t="shared" si="506"/>
        <v>0</v>
      </c>
      <c r="KY133" s="25">
        <f t="shared" ref="KY133:KY196" si="620">(KW133+KX133)/2</f>
        <v>0</v>
      </c>
      <c r="KZ133" s="25">
        <f t="shared" si="507"/>
        <v>0</v>
      </c>
      <c r="LA133" s="25">
        <f t="shared" si="508"/>
        <v>0</v>
      </c>
      <c r="LB133" s="25">
        <f t="shared" ref="LB133:LB196" si="621">(KZ133+LA133)/2</f>
        <v>0</v>
      </c>
      <c r="LC133" s="25">
        <f t="shared" si="509"/>
        <v>0.88000000000000189</v>
      </c>
      <c r="LD133" s="25">
        <f t="shared" si="510"/>
        <v>0.90000000000000147</v>
      </c>
      <c r="LE133" s="25">
        <f t="shared" ref="LE133:LE196" si="622">(LC133+LD133)/2</f>
        <v>0.89000000000000168</v>
      </c>
      <c r="LF133" s="25">
        <f t="shared" si="511"/>
        <v>0</v>
      </c>
      <c r="LG133" s="25">
        <f t="shared" si="512"/>
        <v>0</v>
      </c>
      <c r="LH133" s="25">
        <f t="shared" ref="LH133:LH196" si="623">(LF133+LG133)/2</f>
        <v>0</v>
      </c>
      <c r="LI133" s="25">
        <f t="shared" si="513"/>
        <v>0</v>
      </c>
      <c r="LJ133" s="25">
        <f t="shared" si="514"/>
        <v>0</v>
      </c>
      <c r="LK133" s="25">
        <f t="shared" ref="LK133:LK196" si="624">(LI133+LJ133)/2</f>
        <v>0</v>
      </c>
      <c r="LL133" s="25">
        <f t="shared" si="515"/>
        <v>0</v>
      </c>
      <c r="LM133" s="25">
        <f t="shared" si="516"/>
        <v>0</v>
      </c>
      <c r="LN133" s="25">
        <f t="shared" ref="LN133:LN196" si="625">(LL133+LM133)/2</f>
        <v>0</v>
      </c>
      <c r="LO133" s="25">
        <f t="shared" si="517"/>
        <v>0</v>
      </c>
      <c r="LP133" s="25">
        <f t="shared" si="518"/>
        <v>0</v>
      </c>
      <c r="LQ133" s="25">
        <f t="shared" ref="LQ133:LQ196" si="626">(LO133+LP133)/2</f>
        <v>0</v>
      </c>
      <c r="LR133" s="25">
        <f t="shared" si="519"/>
        <v>0</v>
      </c>
      <c r="LS133" s="25">
        <f t="shared" si="520"/>
        <v>0</v>
      </c>
      <c r="LT133" s="25">
        <f t="shared" ref="LT133:LT196" si="627">(LR133+LS133)/2</f>
        <v>0</v>
      </c>
      <c r="LU133" s="25">
        <f t="shared" si="521"/>
        <v>0</v>
      </c>
      <c r="LV133" s="25">
        <f t="shared" si="522"/>
        <v>0</v>
      </c>
      <c r="LW133" s="25">
        <f t="shared" ref="LW133:LW196" si="628">(LU133+LV133)/2</f>
        <v>0</v>
      </c>
      <c r="LX133" s="25">
        <f t="shared" si="523"/>
        <v>0</v>
      </c>
      <c r="LY133" s="25">
        <f t="shared" si="524"/>
        <v>0</v>
      </c>
      <c r="LZ133" s="25">
        <f t="shared" ref="LZ133:LZ196" si="629">(LX133+LY133)/2</f>
        <v>0</v>
      </c>
      <c r="MA133" s="25">
        <f t="shared" si="525"/>
        <v>0</v>
      </c>
      <c r="MB133" s="25">
        <f t="shared" si="526"/>
        <v>0</v>
      </c>
      <c r="MC133" s="25">
        <f t="shared" ref="MC133:MC196" si="630">(MA133+MB133)/2</f>
        <v>0</v>
      </c>
      <c r="MD133" s="25">
        <f t="shared" si="527"/>
        <v>0</v>
      </c>
      <c r="ME133" s="25">
        <f t="shared" si="528"/>
        <v>0</v>
      </c>
      <c r="MF133" s="25">
        <f t="shared" ref="MF133:MF196" si="631">(MD133+ME133)/2</f>
        <v>0</v>
      </c>
      <c r="MG133" s="25">
        <f t="shared" si="529"/>
        <v>0</v>
      </c>
      <c r="MH133" s="25">
        <f t="shared" si="530"/>
        <v>0</v>
      </c>
      <c r="MI133" s="25">
        <f t="shared" ref="MI133:MI196" si="632">(MG133+MH133)/2</f>
        <v>0</v>
      </c>
      <c r="MJ133" s="25">
        <f t="shared" si="531"/>
        <v>0</v>
      </c>
      <c r="MK133" s="25">
        <f t="shared" si="532"/>
        <v>0</v>
      </c>
      <c r="ML133" s="25">
        <f t="shared" ref="ML133:ML196" si="633">(MJ133+MK133)/2</f>
        <v>0</v>
      </c>
      <c r="MM133" s="25">
        <f t="shared" si="533"/>
        <v>0</v>
      </c>
      <c r="MN133" s="25">
        <f t="shared" si="534"/>
        <v>0</v>
      </c>
      <c r="MO133" s="25">
        <f t="shared" ref="MO133:MO196" si="634">(MM133+MN133)/2</f>
        <v>0</v>
      </c>
      <c r="MP133" s="25">
        <f t="shared" si="535"/>
        <v>0</v>
      </c>
      <c r="MQ133" s="25">
        <f t="shared" si="536"/>
        <v>0</v>
      </c>
      <c r="MR133" s="25">
        <f t="shared" ref="MR133:MR196" si="635">(MP133+MQ133)/2</f>
        <v>0</v>
      </c>
      <c r="MS133" s="29">
        <v>1.4</v>
      </c>
      <c r="MT133" s="29">
        <v>0</v>
      </c>
      <c r="MU133" s="29">
        <v>1</v>
      </c>
      <c r="MV133" s="29">
        <v>1</v>
      </c>
      <c r="MW133" s="25">
        <f t="shared" si="537"/>
        <v>1.4</v>
      </c>
      <c r="MX133" s="25">
        <f t="shared" si="538"/>
        <v>1.51</v>
      </c>
      <c r="MY133" s="25">
        <f t="shared" si="539"/>
        <v>0</v>
      </c>
      <c r="MZ133" s="25">
        <f t="shared" si="540"/>
        <v>0</v>
      </c>
      <c r="NA133" s="25">
        <f t="shared" si="541"/>
        <v>1.4</v>
      </c>
      <c r="NB133" s="25">
        <f t="shared" si="542"/>
        <v>1.54</v>
      </c>
      <c r="NC133" s="25">
        <f t="shared" si="543"/>
        <v>0</v>
      </c>
      <c r="ND133" s="25">
        <f t="shared" si="544"/>
        <v>0</v>
      </c>
      <c r="NE133" s="25">
        <f t="shared" ref="NE133:NH196" si="636">(MW133+NA133)/2</f>
        <v>1.4</v>
      </c>
      <c r="NF133" s="25">
        <f t="shared" si="636"/>
        <v>1.5249999999999999</v>
      </c>
      <c r="NG133" s="25">
        <f t="shared" si="636"/>
        <v>0</v>
      </c>
      <c r="NH133" s="25">
        <f t="shared" si="545"/>
        <v>0</v>
      </c>
      <c r="NI133" s="25">
        <f t="shared" si="546"/>
        <v>98.52</v>
      </c>
      <c r="NJ133" s="25">
        <f t="shared" si="547"/>
        <v>0</v>
      </c>
      <c r="NK133" s="25">
        <f t="shared" si="548"/>
        <v>98.52</v>
      </c>
      <c r="NL133" s="25">
        <f t="shared" si="549"/>
        <v>58.26</v>
      </c>
      <c r="NM133" s="25">
        <f t="shared" si="550"/>
        <v>0</v>
      </c>
      <c r="NN133" s="25">
        <f t="shared" ref="NN133:NN196" si="637">ROUND(NL133+NM133,2)</f>
        <v>58.26</v>
      </c>
      <c r="NO133" s="25">
        <f t="shared" si="551"/>
        <v>0</v>
      </c>
      <c r="NP133" s="25">
        <f t="shared" si="552"/>
        <v>0</v>
      </c>
      <c r="NQ133" s="25">
        <f t="shared" ref="NQ133:NQ196" si="638">ROUND(NO133+NP133,2)</f>
        <v>0</v>
      </c>
      <c r="NR133" s="25">
        <f t="shared" si="553"/>
        <v>0</v>
      </c>
      <c r="NS133" s="25">
        <f t="shared" si="554"/>
        <v>0</v>
      </c>
      <c r="NT133" s="25">
        <f t="shared" ref="NT133:NT196" si="639">ROUND(NR133+NS133,2)</f>
        <v>0</v>
      </c>
      <c r="NU133" s="25">
        <f t="shared" si="555"/>
        <v>0</v>
      </c>
      <c r="NV133" s="25">
        <f t="shared" si="556"/>
        <v>0</v>
      </c>
      <c r="NW133" s="25">
        <f t="shared" ref="NW133:NW196" si="640">ROUND(NU133+NV133,2)</f>
        <v>0</v>
      </c>
      <c r="NX133" s="25">
        <f t="shared" ref="NX133:NY196" si="641">ROUND(NL133+NO133+NR133+NU133,2)</f>
        <v>58.26</v>
      </c>
      <c r="NY133" s="25">
        <f t="shared" si="641"/>
        <v>0</v>
      </c>
      <c r="NZ133" s="25">
        <f t="shared" ref="NZ133:NZ196" si="642">ROUND(NX133+NY133,2)</f>
        <v>58.26</v>
      </c>
      <c r="OA133" s="25">
        <f t="shared" ref="OA133:OB196" si="643">ROUND(NI133-NX133,2)</f>
        <v>40.26</v>
      </c>
      <c r="OB133" s="25">
        <f t="shared" si="643"/>
        <v>0</v>
      </c>
      <c r="OC133" s="25">
        <f t="shared" ref="OC133:OC196" si="644">ROUND(OA133+OB133,2)</f>
        <v>40.26</v>
      </c>
      <c r="OD133" s="25">
        <f t="shared" ref="OD133:OF196" si="645">NX133</f>
        <v>58.26</v>
      </c>
      <c r="OE133" s="25">
        <f t="shared" si="645"/>
        <v>0</v>
      </c>
      <c r="OF133" s="25">
        <f t="shared" si="645"/>
        <v>58.26</v>
      </c>
      <c r="OG133" s="25">
        <f t="shared" si="557"/>
        <v>0</v>
      </c>
      <c r="OH133" s="25">
        <f t="shared" si="558"/>
        <v>0</v>
      </c>
      <c r="OI133" s="25">
        <f t="shared" si="559"/>
        <v>0</v>
      </c>
      <c r="OJ133" s="25">
        <f t="shared" si="560"/>
        <v>0</v>
      </c>
      <c r="OK133" s="25">
        <f t="shared" si="561"/>
        <v>0</v>
      </c>
      <c r="OL133" s="25">
        <f t="shared" si="562"/>
        <v>0</v>
      </c>
      <c r="OM133" s="25">
        <f t="shared" ref="OM133:OO196" si="646">(OG133+OJ133)/2</f>
        <v>0</v>
      </c>
      <c r="ON133" s="25">
        <f t="shared" si="646"/>
        <v>0</v>
      </c>
      <c r="OO133" s="25">
        <f t="shared" si="646"/>
        <v>0</v>
      </c>
      <c r="OP133" s="25">
        <f t="shared" si="563"/>
        <v>0</v>
      </c>
      <c r="OQ133" s="25">
        <f t="shared" si="564"/>
        <v>0</v>
      </c>
      <c r="OR133" s="25">
        <f t="shared" ref="OR133:OR196" si="647">OP133-OQ133</f>
        <v>0</v>
      </c>
      <c r="OS133" s="19">
        <v>538729.94999999995</v>
      </c>
      <c r="OT133" s="19">
        <v>2370663.34</v>
      </c>
    </row>
    <row r="134" spans="1:410" ht="33" customHeight="1" x14ac:dyDescent="0.25">
      <c r="A134" s="18"/>
      <c r="B134" s="18" t="s">
        <v>850</v>
      </c>
      <c r="C134" s="18">
        <v>251.42</v>
      </c>
      <c r="D134" s="16" t="e">
        <f>_xlfn.IFNA(INDEX(#REF!,MATCH(E134,#REF!,0)),0)</f>
        <v>#REF!</v>
      </c>
      <c r="E134" s="18" t="s">
        <v>920</v>
      </c>
      <c r="F134" s="16" t="s">
        <v>765</v>
      </c>
      <c r="G134" s="16" t="s">
        <v>766</v>
      </c>
      <c r="H134" s="16" t="s">
        <v>767</v>
      </c>
      <c r="I134" s="16" t="s">
        <v>768</v>
      </c>
      <c r="J134" s="16" t="s">
        <v>811</v>
      </c>
      <c r="K134" s="16" t="s">
        <v>770</v>
      </c>
      <c r="L134" s="16" t="s">
        <v>771</v>
      </c>
      <c r="M134" s="18">
        <v>1.8399999999999999</v>
      </c>
      <c r="N134" s="18">
        <v>1.8399999999999999</v>
      </c>
      <c r="O134" s="18">
        <v>2.2399999999999998</v>
      </c>
      <c r="P134" s="18">
        <v>2.2399999999999998</v>
      </c>
      <c r="Q134" s="18">
        <v>0.1</v>
      </c>
      <c r="R134" s="18">
        <v>2.04</v>
      </c>
      <c r="S134" s="18">
        <v>2.04</v>
      </c>
      <c r="T134" s="18">
        <v>0.2</v>
      </c>
      <c r="U134" s="18">
        <v>0</v>
      </c>
      <c r="V134" s="18">
        <v>0</v>
      </c>
      <c r="W134" s="18">
        <v>0</v>
      </c>
      <c r="X134" s="18">
        <v>1.8399999999999999</v>
      </c>
      <c r="Y134" s="18">
        <v>1.7999999999999998</v>
      </c>
      <c r="Z134" s="20">
        <f t="shared" si="565"/>
        <v>1.7</v>
      </c>
      <c r="AA134" s="18">
        <v>0.22</v>
      </c>
      <c r="AB134" s="18">
        <v>0</v>
      </c>
      <c r="AC134" s="18">
        <v>0</v>
      </c>
      <c r="AD134" s="18">
        <v>0</v>
      </c>
      <c r="AE134" s="18">
        <v>0</v>
      </c>
      <c r="AF134" s="18">
        <v>0</v>
      </c>
      <c r="AG134" s="18">
        <v>1.4</v>
      </c>
      <c r="AH134" s="18">
        <v>1.4</v>
      </c>
      <c r="AI134" s="20">
        <f t="shared" si="566"/>
        <v>1.8499999999999999</v>
      </c>
      <c r="AJ134" s="18">
        <v>0</v>
      </c>
      <c r="AK134" s="18">
        <v>0</v>
      </c>
      <c r="AL134" s="20">
        <f t="shared" si="567"/>
        <v>0</v>
      </c>
      <c r="AM134" s="18">
        <v>1.8399999999999999</v>
      </c>
      <c r="AN134" s="18">
        <v>1.4</v>
      </c>
      <c r="AO134" s="18">
        <v>0.15</v>
      </c>
      <c r="AP134" s="18">
        <v>0.22</v>
      </c>
      <c r="AQ134" s="18">
        <v>1.8399999999999999</v>
      </c>
      <c r="AR134" s="18">
        <v>1.6199999999999999</v>
      </c>
      <c r="AS134" s="18">
        <v>0.12</v>
      </c>
      <c r="AT134" s="18">
        <v>0.11</v>
      </c>
      <c r="AU134" s="18">
        <v>0</v>
      </c>
      <c r="AV134" s="18">
        <v>1</v>
      </c>
      <c r="AW134" s="18">
        <v>0</v>
      </c>
      <c r="AX134" s="18">
        <v>0</v>
      </c>
      <c r="AY134" s="18">
        <v>0</v>
      </c>
      <c r="AZ134" s="18">
        <v>0</v>
      </c>
      <c r="BA134" s="18">
        <v>0</v>
      </c>
      <c r="BB134" s="18">
        <v>0</v>
      </c>
      <c r="BC134" s="18">
        <v>0</v>
      </c>
      <c r="BD134" s="18">
        <v>0</v>
      </c>
      <c r="BE134" s="18">
        <v>2</v>
      </c>
      <c r="BF134" s="18">
        <v>0</v>
      </c>
      <c r="BG134" s="18">
        <v>0</v>
      </c>
      <c r="BH134" s="18">
        <v>0</v>
      </c>
      <c r="BI134" s="18">
        <v>0</v>
      </c>
      <c r="BJ134" s="18">
        <v>0</v>
      </c>
      <c r="BK134" s="18">
        <v>0</v>
      </c>
      <c r="BL134" s="18">
        <v>0</v>
      </c>
      <c r="BM134" s="18">
        <v>0</v>
      </c>
      <c r="BN134" s="18">
        <v>0</v>
      </c>
      <c r="BO134" s="18">
        <v>0</v>
      </c>
      <c r="BP134" s="18">
        <v>0</v>
      </c>
      <c r="BQ134" s="18">
        <v>0</v>
      </c>
      <c r="BR134" s="18">
        <v>0</v>
      </c>
      <c r="BS134" s="18">
        <v>0</v>
      </c>
      <c r="BT134" s="18">
        <v>0</v>
      </c>
      <c r="BU134" s="18">
        <v>0</v>
      </c>
      <c r="BV134" s="18">
        <v>0</v>
      </c>
      <c r="BW134" s="18">
        <v>0</v>
      </c>
      <c r="BX134" s="18">
        <v>0</v>
      </c>
      <c r="BY134" s="18">
        <v>0</v>
      </c>
      <c r="BZ134" s="18">
        <v>0</v>
      </c>
      <c r="CA134" s="16" t="e">
        <f>_xlfn.IFNA(IF(RIGHT(D134,2)="=G",0,INDEX(#REF!,MATCH(E134,#REF!,0))),0)</f>
        <v>#REF!</v>
      </c>
      <c r="CB134" s="16" t="s">
        <v>776</v>
      </c>
      <c r="CC134" s="18">
        <v>0</v>
      </c>
      <c r="CD134" s="18">
        <v>0</v>
      </c>
      <c r="CE134" s="18">
        <v>1.6</v>
      </c>
      <c r="CF134" s="18">
        <v>0.8</v>
      </c>
      <c r="CG134" s="18">
        <v>0.12</v>
      </c>
      <c r="CH134" s="18">
        <v>2</v>
      </c>
      <c r="CI134" s="16" t="s">
        <v>98</v>
      </c>
      <c r="CJ134" s="18">
        <v>0</v>
      </c>
      <c r="CK134" s="20">
        <f t="shared" si="432"/>
        <v>1.4</v>
      </c>
      <c r="CL134" s="20">
        <f t="shared" si="568"/>
        <v>1.4</v>
      </c>
      <c r="CM134" s="18">
        <v>18.87</v>
      </c>
      <c r="CN134" s="18">
        <v>23.55</v>
      </c>
      <c r="CO134" s="18">
        <v>22.711000000000002</v>
      </c>
      <c r="CP134" s="22">
        <f t="shared" si="433"/>
        <v>22.71</v>
      </c>
      <c r="CQ134" s="22">
        <f t="shared" si="434"/>
        <v>21.31</v>
      </c>
      <c r="CR134" s="22">
        <f t="shared" si="569"/>
        <v>1.4</v>
      </c>
      <c r="CS134" s="22">
        <f t="shared" si="435"/>
        <v>21.41</v>
      </c>
      <c r="CT134" s="22">
        <f t="shared" si="436"/>
        <v>21.61</v>
      </c>
      <c r="CU134" s="18">
        <v>21.61</v>
      </c>
      <c r="CV134" s="22">
        <f t="shared" si="570"/>
        <v>1.7</v>
      </c>
      <c r="CW134" s="22">
        <f t="shared" si="437"/>
        <v>0</v>
      </c>
      <c r="CX134" s="22">
        <f t="shared" si="438"/>
        <v>0</v>
      </c>
      <c r="CY134" s="22">
        <f t="shared" si="439"/>
        <v>23.28</v>
      </c>
      <c r="CZ134" s="22">
        <f t="shared" si="440"/>
        <v>23.43</v>
      </c>
      <c r="DA134" s="18">
        <v>23.55</v>
      </c>
      <c r="DB134" s="20">
        <f t="shared" si="571"/>
        <v>2.2400000000000002</v>
      </c>
      <c r="DC134" s="20">
        <f t="shared" si="572"/>
        <v>0.84</v>
      </c>
      <c r="DD134" s="20">
        <f t="shared" si="573"/>
        <v>1.4000000000000004</v>
      </c>
      <c r="DE134" s="20">
        <f t="shared" si="441"/>
        <v>0.1</v>
      </c>
      <c r="DF134" s="20">
        <f t="shared" si="442"/>
        <v>0.2</v>
      </c>
      <c r="DG134" s="20">
        <f t="shared" si="443"/>
        <v>1.1000000000000001</v>
      </c>
      <c r="DH134" s="20">
        <f t="shared" si="444"/>
        <v>0</v>
      </c>
      <c r="DI134" s="20">
        <f t="shared" si="445"/>
        <v>0</v>
      </c>
      <c r="DJ134" s="20">
        <f t="shared" si="446"/>
        <v>0</v>
      </c>
      <c r="DK134" s="20">
        <f t="shared" si="574"/>
        <v>1.4000000000000001</v>
      </c>
      <c r="DL134" s="20">
        <f t="shared" si="575"/>
        <v>0</v>
      </c>
      <c r="DM134" s="20">
        <f t="shared" si="576"/>
        <v>0</v>
      </c>
      <c r="DN134" s="20">
        <f t="shared" si="577"/>
        <v>0</v>
      </c>
      <c r="DO134" s="18">
        <v>2.44</v>
      </c>
      <c r="DP134" s="18">
        <v>0</v>
      </c>
      <c r="DQ134" s="18">
        <v>1</v>
      </c>
      <c r="DR134" s="18">
        <v>1</v>
      </c>
      <c r="DS134" s="25">
        <f t="shared" si="578"/>
        <v>2.44</v>
      </c>
      <c r="DT134" s="25">
        <f t="shared" si="579"/>
        <v>0</v>
      </c>
      <c r="DU134" s="25">
        <f t="shared" si="580"/>
        <v>3.42</v>
      </c>
      <c r="DV134" s="25">
        <f t="shared" si="581"/>
        <v>0</v>
      </c>
      <c r="DW134" s="25">
        <f t="shared" si="582"/>
        <v>3.42</v>
      </c>
      <c r="DX134" s="25">
        <f t="shared" si="583"/>
        <v>7.66</v>
      </c>
      <c r="DY134" s="25">
        <f t="shared" si="584"/>
        <v>0</v>
      </c>
      <c r="DZ134" s="25">
        <f t="shared" si="585"/>
        <v>7.66</v>
      </c>
      <c r="EA134" s="25">
        <f t="shared" si="586"/>
        <v>5.0599999999999996</v>
      </c>
      <c r="EB134" s="25">
        <f t="shared" si="587"/>
        <v>0</v>
      </c>
      <c r="EC134" s="25">
        <f t="shared" si="588"/>
        <v>5.0599999999999996</v>
      </c>
      <c r="ED134" s="25">
        <f t="shared" si="589"/>
        <v>2.6</v>
      </c>
      <c r="EE134" s="25">
        <f t="shared" si="589"/>
        <v>0</v>
      </c>
      <c r="EF134" s="25">
        <f t="shared" si="590"/>
        <v>2.6</v>
      </c>
      <c r="EG134" s="25">
        <f t="shared" si="591"/>
        <v>5.0599999999999996</v>
      </c>
      <c r="EH134" s="25">
        <f t="shared" si="591"/>
        <v>0</v>
      </c>
      <c r="EI134" s="25">
        <f t="shared" si="592"/>
        <v>5.0599999999999996</v>
      </c>
      <c r="EJ134" s="18">
        <v>251.42</v>
      </c>
      <c r="EK134" s="18">
        <v>201.46</v>
      </c>
      <c r="EL134" s="18" t="s">
        <v>920</v>
      </c>
      <c r="EM134" s="18" t="s">
        <v>921</v>
      </c>
      <c r="EN134" s="16" t="s">
        <v>774</v>
      </c>
      <c r="EO134" s="16" t="s">
        <v>132</v>
      </c>
      <c r="EP134" s="16" t="e">
        <f>IF(OR(EN134="Cống tròn",EN134="Cống hộp",EN134="Ống nhựa"),INDEX(#REF!,MATCH(E134,#REF!,0)),IF(OR(EN134="Rãnh xây",EN134="Rãnh bê tông"),INDEX(#REF!,MATCH(E134,#REF!,0)),0))</f>
        <v>#REF!</v>
      </c>
      <c r="EQ134" s="18">
        <v>48.559999999999974</v>
      </c>
      <c r="ER134" s="18">
        <v>1</v>
      </c>
      <c r="ES134" s="25">
        <f t="shared" si="593"/>
        <v>48</v>
      </c>
      <c r="ET134" s="1" t="e">
        <f>_xlfn.IFNA(IF(EN134="Cống tròn",INDEX(#REF!,MATCH(E134,#REF!,0)),IF(EN134="Cống hộp",INDEX(#REF!,MATCH(E134,#REF!,0)),EU134&amp;" ,"&amp;EV134)),0)</f>
        <v>#REF!</v>
      </c>
      <c r="EU134" s="16" t="s">
        <v>769</v>
      </c>
      <c r="EV134" s="16" t="s">
        <v>775</v>
      </c>
      <c r="EW134" s="16" t="e">
        <f>_xlfn.IFNA(INDEX(#REF!,MATCH(E134,#REF!,0)),0)</f>
        <v>#REF!</v>
      </c>
      <c r="EX134" s="16"/>
      <c r="EY134" s="18">
        <v>0</v>
      </c>
      <c r="EZ134" s="18">
        <v>0</v>
      </c>
      <c r="FA134" s="18">
        <v>0</v>
      </c>
      <c r="FB134" s="19">
        <v>0</v>
      </c>
      <c r="FC134" s="19">
        <v>0</v>
      </c>
      <c r="FD134" s="25">
        <f t="shared" si="447"/>
        <v>0</v>
      </c>
      <c r="FE134" s="25">
        <f t="shared" si="594"/>
        <v>0</v>
      </c>
      <c r="FF134" s="18">
        <v>0.1</v>
      </c>
      <c r="FG134" s="18">
        <v>2</v>
      </c>
      <c r="FH134" s="18">
        <v>1</v>
      </c>
      <c r="FI134" s="25">
        <f t="shared" si="595"/>
        <v>1.2</v>
      </c>
      <c r="FJ134" s="18">
        <v>0</v>
      </c>
      <c r="FK134" s="18">
        <v>0</v>
      </c>
      <c r="FL134" s="18">
        <v>0.2</v>
      </c>
      <c r="FM134" s="18">
        <v>1.4</v>
      </c>
      <c r="FN134" s="18">
        <v>0</v>
      </c>
      <c r="FO134" s="25">
        <f t="shared" si="596"/>
        <v>1.4</v>
      </c>
      <c r="FP134" s="18">
        <v>1.4999999999999999E-2</v>
      </c>
      <c r="FQ134" s="18">
        <v>1</v>
      </c>
      <c r="FR134" s="25">
        <f t="shared" si="448"/>
        <v>47</v>
      </c>
      <c r="FS134" s="25">
        <f t="shared" si="449"/>
        <v>0.69</v>
      </c>
      <c r="FT134" s="25">
        <f t="shared" si="450"/>
        <v>47.69</v>
      </c>
      <c r="FU134" s="25">
        <f t="shared" si="451"/>
        <v>-0.86999999999997613</v>
      </c>
      <c r="FV134" s="25" t="str">
        <f t="shared" si="597"/>
        <v>Thêm 01</v>
      </c>
      <c r="FW134" s="25">
        <f t="shared" si="598"/>
        <v>0.15</v>
      </c>
      <c r="FX134" s="16"/>
      <c r="FY134" s="16"/>
      <c r="FZ134" s="16"/>
      <c r="GA134" s="16"/>
      <c r="GB134" s="19">
        <v>0</v>
      </c>
      <c r="GC134" s="19">
        <v>0</v>
      </c>
      <c r="GD134" s="19">
        <v>0</v>
      </c>
      <c r="GE134" s="19">
        <v>0</v>
      </c>
      <c r="GF134" s="19">
        <v>0</v>
      </c>
      <c r="GG134" s="19">
        <v>0</v>
      </c>
      <c r="GH134" s="19">
        <v>0</v>
      </c>
      <c r="GI134" s="19">
        <v>0</v>
      </c>
      <c r="GJ134" s="19">
        <v>0</v>
      </c>
      <c r="GK134" s="19">
        <v>0</v>
      </c>
      <c r="GL134" s="25">
        <f t="shared" si="452"/>
        <v>0</v>
      </c>
      <c r="GM134" s="25">
        <f t="shared" si="599"/>
        <v>0</v>
      </c>
      <c r="GN134" s="19">
        <v>0</v>
      </c>
      <c r="GO134" s="19">
        <v>0</v>
      </c>
      <c r="GP134" s="19">
        <v>0</v>
      </c>
      <c r="GQ134" s="19">
        <v>0</v>
      </c>
      <c r="GR134" s="1" t="e">
        <f>_xlfn.IFNA(INDEX(#REF!,MATCH(E134,#REF!,0)),0)</f>
        <v>#REF!</v>
      </c>
      <c r="GS134" s="16"/>
      <c r="GT134" s="18">
        <v>0</v>
      </c>
      <c r="GU134" s="18">
        <v>0</v>
      </c>
      <c r="GV134" s="18">
        <v>0</v>
      </c>
      <c r="GW134" s="18">
        <v>0</v>
      </c>
      <c r="GX134" s="25">
        <f t="shared" si="453"/>
        <v>0</v>
      </c>
      <c r="GY134" s="25">
        <f t="shared" si="454"/>
        <v>0</v>
      </c>
      <c r="GZ134" s="25">
        <f t="shared" si="600"/>
        <v>0</v>
      </c>
      <c r="HA134" s="1" t="e" cm="1">
        <f t="array" ref="HA134">INDEX(#REF!,MATCH(EJ134&amp;EK134&amp;HD134&amp;HE134&amp;HF134,#REF!&amp;#REF!&amp;#REF!&amp;#REF!&amp;#REF!,0))</f>
        <v>#REF!</v>
      </c>
      <c r="HB134" s="16"/>
      <c r="HC134" s="25">
        <f t="shared" si="601"/>
        <v>0</v>
      </c>
      <c r="HD134" s="18">
        <v>0</v>
      </c>
      <c r="HE134" s="18">
        <v>0</v>
      </c>
      <c r="HF134" s="18">
        <v>0</v>
      </c>
      <c r="HG134" s="1" t="e" cm="1">
        <f t="array" ref="HG134">INDEX(#REF!,MATCH(EJ134&amp;EK134&amp;HJ134&amp;HK134&amp;HL134,#REF!&amp;#REF!&amp;#REF!&amp;#REF!&amp;#REF!,0))</f>
        <v>#REF!</v>
      </c>
      <c r="HH134" s="16"/>
      <c r="HI134" s="25">
        <f t="shared" si="602"/>
        <v>0</v>
      </c>
      <c r="HJ134" s="25">
        <f t="shared" si="603"/>
        <v>0</v>
      </c>
      <c r="HK134" s="19">
        <v>0</v>
      </c>
      <c r="HL134" s="19">
        <v>0</v>
      </c>
      <c r="HM134" s="18">
        <v>0.01</v>
      </c>
      <c r="HN134" s="18">
        <v>1</v>
      </c>
      <c r="HO134" s="25">
        <f t="shared" si="604"/>
        <v>0</v>
      </c>
      <c r="HP134" s="25">
        <f t="shared" si="605"/>
        <v>0</v>
      </c>
      <c r="HQ134" s="25">
        <f t="shared" si="606"/>
        <v>0</v>
      </c>
      <c r="HR134" s="25">
        <f t="shared" si="607"/>
        <v>0</v>
      </c>
      <c r="HS134" s="25">
        <f t="shared" si="608"/>
        <v>0</v>
      </c>
      <c r="HT134" s="19">
        <v>0</v>
      </c>
      <c r="HU134" s="19">
        <v>0</v>
      </c>
      <c r="HV134" s="19">
        <v>0</v>
      </c>
      <c r="HW134" s="25">
        <f t="shared" si="609"/>
        <v>0</v>
      </c>
      <c r="HX134" s="19">
        <v>0</v>
      </c>
      <c r="HY134" s="19">
        <v>0</v>
      </c>
      <c r="HZ134" s="18">
        <v>22.71</v>
      </c>
      <c r="IA134" s="20">
        <f>ROUND(IF(EN134="Cống tròn",IF(EN134="Cống tròn",IF(EU134="Không có móng",IQ134-FF134,IF(EU134="Đế",IP134-FN134,IF(OR(EU134="Móng bê tông",EU134="Móng bê tông kết hợp đế"),II134-FJ134,0))),0),IF(EN134="Cống hộp",IF(AND(EN134="Cống hộp",EU134="Không có móng"),IQ134-GF134,IF(AND(EN134="Cống hộp",EU134="Móng bê tông"),IJ134-GB134,0)),IF(OR(EN134="Rãnh xây",EN134="Rãnh bê tông"),IF(OR(EN134="Rãnh xây",EN134="Rãnh bê tông"),IK134-GB134,0),IF(EN134="Ống nhựa",IF(AND(EN134="Ống nhựa",EU134="Không đắp cát"),IQ134-HT134,IF(AND(EN134="Ống nhựa",EU134="Đắp cát"),IH134-HX134,0)),IF(EN134="Rãnh thang",IF(EN134="Rãnh thang",IF(EU134="Móng bê tông",#REF!-#REF!,IQ134),0),0))))),2)</f>
        <v>21.61</v>
      </c>
      <c r="IB134" s="20">
        <f t="shared" si="610"/>
        <v>1.1000000000000014</v>
      </c>
      <c r="IC134" s="20">
        <f t="shared" si="455"/>
        <v>21.61</v>
      </c>
      <c r="ID134" s="20">
        <f t="shared" si="456"/>
        <v>0</v>
      </c>
      <c r="IE134" s="20">
        <f t="shared" si="457"/>
        <v>0</v>
      </c>
      <c r="IF134" s="20">
        <f t="shared" si="458"/>
        <v>0</v>
      </c>
      <c r="IG134" s="20">
        <f>IF(EN134="Rãnh thang",IF(AND(EN134="Rãnh thang",EU134="Móng bê tông"),IQ134-#REF!,0),IF(EN134="Ống nhựa",IF(AND(EN134="Ống nhựa",EU134="Đắp cát"),IQ134-HT134,0),IF(EN134="Cống tròn",IF(EN134="Cống tròn",IF(OR(EU134="Móng bê tông",EU134="Móng bê tông kết hợp đế"),IM134-FL134,0),0),IF(EN134="Cống hộp",IF(AND(EN134="Cống hộp",EU134="Móng bê tông"),IN134-GD134,0),IF(OR(EN134="Rãnh xây",EN134="Rãnh bê tông"),IF(AND(EN134="Rãnh xây",EU134="Móng bê tông"),IO134-GD134,IF(AND(EN134="Rãnh bê tông",EU134="Móng bê tông"),IO134-GD134,0)),0)))))</f>
        <v>21.61</v>
      </c>
      <c r="IH134" s="20">
        <f t="shared" si="459"/>
        <v>0</v>
      </c>
      <c r="II134" s="20">
        <f t="shared" si="460"/>
        <v>21.61</v>
      </c>
      <c r="IJ134" s="20">
        <f t="shared" si="461"/>
        <v>0</v>
      </c>
      <c r="IK134" s="20">
        <f t="shared" si="462"/>
        <v>0</v>
      </c>
      <c r="IL134" s="20">
        <f t="shared" si="463"/>
        <v>21.81</v>
      </c>
      <c r="IM134" s="20">
        <f t="shared" si="464"/>
        <v>21.81</v>
      </c>
      <c r="IN134" s="20">
        <f t="shared" si="465"/>
        <v>0</v>
      </c>
      <c r="IO134" s="20">
        <f t="shared" si="466"/>
        <v>0</v>
      </c>
      <c r="IP134" s="20">
        <f t="shared" si="467"/>
        <v>0</v>
      </c>
      <c r="IQ134" s="18">
        <v>21.91</v>
      </c>
      <c r="IR134" s="25">
        <f t="shared" si="611"/>
        <v>0</v>
      </c>
      <c r="IS134" s="25">
        <f t="shared" si="468"/>
        <v>0</v>
      </c>
      <c r="IT134" s="25">
        <f t="shared" si="469"/>
        <v>0</v>
      </c>
      <c r="IU134" s="25">
        <f>ROUND(IF(EN134="Cống tròn",IF(EN134="Cống tròn",IV134+FF134,0),IF(EN134="Cống hộp",IF(EN134="Cống hộp",IV134+GP134,0),IF(OR(EN134="Rãnh xây",EN134="Rãnh bê tông"),IF(OR(EN134="Rãnh xây",EN134="Rãnh bê tông"),IV134+GP134,0),IF(EN134="ống nhựa",IF(EN134="Ống nhựa",IV134+HT134,0),IF(EN134="Rãnh thang",IF(EN134="Rãnh thang",IQ134+#REF!,0),0))))),2)</f>
        <v>22.96</v>
      </c>
      <c r="IV134" s="18">
        <v>22.86</v>
      </c>
      <c r="IW134" s="25">
        <f t="shared" si="470"/>
        <v>22.96</v>
      </c>
      <c r="IX134" s="25">
        <f t="shared" si="471"/>
        <v>0</v>
      </c>
      <c r="IY134" s="25">
        <f t="shared" si="472"/>
        <v>0</v>
      </c>
      <c r="IZ134" s="25">
        <f t="shared" si="473"/>
        <v>0</v>
      </c>
      <c r="JA134" s="25">
        <f t="shared" si="474"/>
        <v>0</v>
      </c>
      <c r="JB134" s="18">
        <v>22.62</v>
      </c>
      <c r="JC134" s="20">
        <f>ROUND(IF(EN134="Cống tròn",IF(EN134="Cống tròn",IF(EU134="Không có móng",JS134-FF134,IF(EU134="Đế",JR134-FN134,IF(OR(EU134="Móng bê tông",EU134="Móng bê tông kết hợp đế"),JK134-FJ134,0))),0),IF(EN134="Cống hộp",IF(AND(EN134="Cống hộp",EU134="Không có móng"),JS134-GF134,IF(AND(EN134="Cống hộp",EU134="Móng bê tông"),JL134-GB134,0)),IF(OR(EN134="Rãnh xây",EN134="Rãnh bê tông"),IF(OR(EN134="Rãnh xây",EN134="Rãnh bê tông"),JM134-GB134,0),IF(EN134="Ống nhựa",IF(AND(EN134="Ống nhựa",EU134="Không đắp cát"),JS134-HT134,IF(AND(EN134="Ống nhựa",EU134="Đắp cát"),JJ134-HX134,0)),IF(EN134="Rãnh thang",IF(EN134="Rãnh thang",IF(EU134="Móng bê tông",#REF!-#REF!,JS134),0),0))))),2)</f>
        <v>21.56</v>
      </c>
      <c r="JD134" s="20">
        <f t="shared" si="612"/>
        <v>1.0600000000000023</v>
      </c>
      <c r="JE134" s="20">
        <f t="shared" si="475"/>
        <v>21.56</v>
      </c>
      <c r="JF134" s="20">
        <f t="shared" si="476"/>
        <v>0</v>
      </c>
      <c r="JG134" s="20">
        <f t="shared" si="477"/>
        <v>0</v>
      </c>
      <c r="JH134" s="20">
        <f t="shared" si="478"/>
        <v>0</v>
      </c>
      <c r="JI134" s="20">
        <f>IF(EN134="Rãnh thang",IF(AND(EN134="Rãnh thang",EU134="Móng bê tông"),JS134-#REF!,0),IF(EN134="Ống nhựa",IF(AND(EN134="Ống nhựa",EU134="Đắp cát"),JS134-HT134,0),IF(EN134="Cống tròn",IF(EN134="Cống tròn",IF(OR(EU134="Móng bê tông",EU134="Móng bê tông kết hợp đế"),JO134-FL134,0),0),IF(EN134="Cống hộp",IF(AND(EN134="Cống hộp",EU134="Móng bê tông"),JP134-GD134,0),IF(OR(EN134="Rãnh xây",EN134="Rãnh bê tông"),IF(AND(EN134="Rãnh xây",EU134="Móng bê tông"),JQ134-GD134,IF(AND(EN134="Rãnh bê tông",EU134="Móng bê tông"),JQ134-GD134,0)),0)))))</f>
        <v>21.56</v>
      </c>
      <c r="JJ134" s="20">
        <f t="shared" si="479"/>
        <v>0</v>
      </c>
      <c r="JK134" s="20">
        <f t="shared" si="480"/>
        <v>21.56</v>
      </c>
      <c r="JL134" s="20">
        <f t="shared" si="481"/>
        <v>0</v>
      </c>
      <c r="JM134" s="20">
        <f t="shared" si="482"/>
        <v>0</v>
      </c>
      <c r="JN134" s="20">
        <f t="shared" si="483"/>
        <v>21.759999999999998</v>
      </c>
      <c r="JO134" s="20">
        <f t="shared" si="484"/>
        <v>21.759999999999998</v>
      </c>
      <c r="JP134" s="20">
        <f t="shared" si="485"/>
        <v>0</v>
      </c>
      <c r="JQ134" s="20">
        <f t="shared" si="486"/>
        <v>0</v>
      </c>
      <c r="JR134" s="20">
        <f t="shared" si="487"/>
        <v>0</v>
      </c>
      <c r="JS134" s="26">
        <v>21.86</v>
      </c>
      <c r="JT134" s="25">
        <f t="shared" si="613"/>
        <v>0</v>
      </c>
      <c r="JU134" s="25">
        <f t="shared" si="488"/>
        <v>0</v>
      </c>
      <c r="JV134" s="25">
        <f t="shared" si="489"/>
        <v>0</v>
      </c>
      <c r="JW134" s="25">
        <f>ROUND(IF(EN134="Cống tròn",IF(EN134="Cống tròn",JX134+FF134,0),IF(EN134="Cống hộp",IF(EN134="Cống hộp",JX134+GP134,0),IF(OR(EN134="Rãnh xây",EN134="Rãnh bê tông"),IF(OR(EN134="Rãnh xây",EN134="Rãnh bê tông"),JX134+GP134,0),IF(EN134="ống nhựa",IF(EN134="Ống nhựa",JX134+HT134,0),IF(EN134="Rãnh thang",IF(EN134="Rãnh thang",JS134+#REF!,0),0))))),2)</f>
        <v>22.96</v>
      </c>
      <c r="JX134" s="27">
        <v>22.86</v>
      </c>
      <c r="JY134" s="25">
        <f t="shared" si="490"/>
        <v>22.96</v>
      </c>
      <c r="JZ134" s="25">
        <f t="shared" si="491"/>
        <v>0</v>
      </c>
      <c r="KA134" s="25">
        <f t="shared" si="492"/>
        <v>0</v>
      </c>
      <c r="KB134" s="25">
        <f t="shared" si="493"/>
        <v>0</v>
      </c>
      <c r="KC134" s="25">
        <f t="shared" si="494"/>
        <v>0</v>
      </c>
      <c r="KD134" s="28" t="s">
        <v>98</v>
      </c>
      <c r="KE134" s="27">
        <v>0</v>
      </c>
      <c r="KF134" s="25">
        <f t="shared" si="495"/>
        <v>1.1000000000000014</v>
      </c>
      <c r="KG134" s="25">
        <f t="shared" si="614"/>
        <v>1.1000000000000014</v>
      </c>
      <c r="KH134" s="27">
        <v>0</v>
      </c>
      <c r="KI134" s="25">
        <f t="shared" si="496"/>
        <v>1.0600000000000023</v>
      </c>
      <c r="KJ134" s="25">
        <f t="shared" si="615"/>
        <v>1.0600000000000023</v>
      </c>
      <c r="KK134" s="25">
        <f t="shared" si="497"/>
        <v>0</v>
      </c>
      <c r="KL134" s="25">
        <f t="shared" si="498"/>
        <v>0</v>
      </c>
      <c r="KM134" s="25">
        <f t="shared" si="616"/>
        <v>0</v>
      </c>
      <c r="KN134" s="25">
        <f t="shared" si="499"/>
        <v>0</v>
      </c>
      <c r="KO134" s="25">
        <f t="shared" si="500"/>
        <v>0</v>
      </c>
      <c r="KP134" s="25">
        <f t="shared" si="617"/>
        <v>0</v>
      </c>
      <c r="KQ134" s="25">
        <f t="shared" si="501"/>
        <v>0.2</v>
      </c>
      <c r="KR134" s="25">
        <f t="shared" si="502"/>
        <v>0.2</v>
      </c>
      <c r="KS134" s="25">
        <f t="shared" si="618"/>
        <v>0.2</v>
      </c>
      <c r="KT134" s="25">
        <f t="shared" si="503"/>
        <v>0</v>
      </c>
      <c r="KU134" s="25">
        <f t="shared" si="504"/>
        <v>0</v>
      </c>
      <c r="KV134" s="25">
        <f t="shared" si="619"/>
        <v>0</v>
      </c>
      <c r="KW134" s="25">
        <f t="shared" si="505"/>
        <v>0</v>
      </c>
      <c r="KX134" s="25">
        <f t="shared" si="506"/>
        <v>0</v>
      </c>
      <c r="KY134" s="25">
        <f t="shared" si="620"/>
        <v>0</v>
      </c>
      <c r="KZ134" s="25">
        <f t="shared" si="507"/>
        <v>0</v>
      </c>
      <c r="LA134" s="25">
        <f t="shared" si="508"/>
        <v>0</v>
      </c>
      <c r="LB134" s="25">
        <f t="shared" si="621"/>
        <v>0</v>
      </c>
      <c r="LC134" s="25">
        <f t="shared" si="509"/>
        <v>0.90000000000000147</v>
      </c>
      <c r="LD134" s="25">
        <f t="shared" si="510"/>
        <v>0.86000000000000232</v>
      </c>
      <c r="LE134" s="25">
        <f t="shared" si="622"/>
        <v>0.88000000000000189</v>
      </c>
      <c r="LF134" s="25">
        <f t="shared" si="511"/>
        <v>0</v>
      </c>
      <c r="LG134" s="25">
        <f t="shared" si="512"/>
        <v>0</v>
      </c>
      <c r="LH134" s="25">
        <f t="shared" si="623"/>
        <v>0</v>
      </c>
      <c r="LI134" s="25">
        <f t="shared" si="513"/>
        <v>0</v>
      </c>
      <c r="LJ134" s="25">
        <f t="shared" si="514"/>
        <v>0</v>
      </c>
      <c r="LK134" s="25">
        <f t="shared" si="624"/>
        <v>0</v>
      </c>
      <c r="LL134" s="25">
        <f t="shared" si="515"/>
        <v>0</v>
      </c>
      <c r="LM134" s="25">
        <f t="shared" si="516"/>
        <v>0</v>
      </c>
      <c r="LN134" s="25">
        <f t="shared" si="625"/>
        <v>0</v>
      </c>
      <c r="LO134" s="25">
        <f t="shared" si="517"/>
        <v>0</v>
      </c>
      <c r="LP134" s="25">
        <f t="shared" si="518"/>
        <v>0</v>
      </c>
      <c r="LQ134" s="25">
        <f t="shared" si="626"/>
        <v>0</v>
      </c>
      <c r="LR134" s="25">
        <f t="shared" si="519"/>
        <v>0</v>
      </c>
      <c r="LS134" s="25">
        <f t="shared" si="520"/>
        <v>0</v>
      </c>
      <c r="LT134" s="25">
        <f t="shared" si="627"/>
        <v>0</v>
      </c>
      <c r="LU134" s="25">
        <f t="shared" si="521"/>
        <v>0</v>
      </c>
      <c r="LV134" s="25">
        <f t="shared" si="522"/>
        <v>0</v>
      </c>
      <c r="LW134" s="25">
        <f t="shared" si="628"/>
        <v>0</v>
      </c>
      <c r="LX134" s="25">
        <f t="shared" si="523"/>
        <v>0</v>
      </c>
      <c r="LY134" s="25">
        <f t="shared" si="524"/>
        <v>0</v>
      </c>
      <c r="LZ134" s="25">
        <f t="shared" si="629"/>
        <v>0</v>
      </c>
      <c r="MA134" s="25">
        <f t="shared" si="525"/>
        <v>0</v>
      </c>
      <c r="MB134" s="25">
        <f t="shared" si="526"/>
        <v>0</v>
      </c>
      <c r="MC134" s="25">
        <f t="shared" si="630"/>
        <v>0</v>
      </c>
      <c r="MD134" s="25">
        <f t="shared" si="527"/>
        <v>0</v>
      </c>
      <c r="ME134" s="25">
        <f t="shared" si="528"/>
        <v>0</v>
      </c>
      <c r="MF134" s="25">
        <f t="shared" si="631"/>
        <v>0</v>
      </c>
      <c r="MG134" s="25">
        <f t="shared" si="529"/>
        <v>0</v>
      </c>
      <c r="MH134" s="25">
        <f t="shared" si="530"/>
        <v>0</v>
      </c>
      <c r="MI134" s="25">
        <f t="shared" si="632"/>
        <v>0</v>
      </c>
      <c r="MJ134" s="25">
        <f t="shared" si="531"/>
        <v>0</v>
      </c>
      <c r="MK134" s="25">
        <f t="shared" si="532"/>
        <v>0</v>
      </c>
      <c r="ML134" s="25">
        <f t="shared" si="633"/>
        <v>0</v>
      </c>
      <c r="MM134" s="25">
        <f t="shared" si="533"/>
        <v>0</v>
      </c>
      <c r="MN134" s="25">
        <f t="shared" si="534"/>
        <v>0</v>
      </c>
      <c r="MO134" s="25">
        <f t="shared" si="634"/>
        <v>0</v>
      </c>
      <c r="MP134" s="25">
        <f t="shared" si="535"/>
        <v>0</v>
      </c>
      <c r="MQ134" s="25">
        <f t="shared" si="536"/>
        <v>0</v>
      </c>
      <c r="MR134" s="25">
        <f t="shared" si="635"/>
        <v>0</v>
      </c>
      <c r="MS134" s="29">
        <v>1.4</v>
      </c>
      <c r="MT134" s="29">
        <v>0</v>
      </c>
      <c r="MU134" s="29">
        <v>1</v>
      </c>
      <c r="MV134" s="29">
        <v>1</v>
      </c>
      <c r="MW134" s="25">
        <f t="shared" si="537"/>
        <v>1.4</v>
      </c>
      <c r="MX134" s="25">
        <f t="shared" si="538"/>
        <v>1.54</v>
      </c>
      <c r="MY134" s="25">
        <f t="shared" si="539"/>
        <v>0</v>
      </c>
      <c r="MZ134" s="25">
        <f t="shared" si="540"/>
        <v>0</v>
      </c>
      <c r="NA134" s="25">
        <f t="shared" si="541"/>
        <v>1.4</v>
      </c>
      <c r="NB134" s="25">
        <f t="shared" si="542"/>
        <v>1.48</v>
      </c>
      <c r="NC134" s="25">
        <f t="shared" si="543"/>
        <v>0</v>
      </c>
      <c r="ND134" s="25">
        <f t="shared" si="544"/>
        <v>0</v>
      </c>
      <c r="NE134" s="25">
        <f t="shared" si="636"/>
        <v>1.4</v>
      </c>
      <c r="NF134" s="25">
        <f t="shared" si="636"/>
        <v>1.51</v>
      </c>
      <c r="NG134" s="25">
        <f t="shared" si="636"/>
        <v>0</v>
      </c>
      <c r="NH134" s="25">
        <f t="shared" si="545"/>
        <v>0</v>
      </c>
      <c r="NI134" s="25">
        <f t="shared" si="546"/>
        <v>73.33</v>
      </c>
      <c r="NJ134" s="25">
        <f t="shared" si="547"/>
        <v>0</v>
      </c>
      <c r="NK134" s="25">
        <f t="shared" si="548"/>
        <v>73.33</v>
      </c>
      <c r="NL134" s="25">
        <f t="shared" si="549"/>
        <v>43.12</v>
      </c>
      <c r="NM134" s="25">
        <f t="shared" si="550"/>
        <v>0</v>
      </c>
      <c r="NN134" s="25">
        <f t="shared" si="637"/>
        <v>43.12</v>
      </c>
      <c r="NO134" s="25">
        <f t="shared" si="551"/>
        <v>0</v>
      </c>
      <c r="NP134" s="25">
        <f t="shared" si="552"/>
        <v>0</v>
      </c>
      <c r="NQ134" s="25">
        <f t="shared" si="638"/>
        <v>0</v>
      </c>
      <c r="NR134" s="25">
        <f t="shared" si="553"/>
        <v>0</v>
      </c>
      <c r="NS134" s="25">
        <f t="shared" si="554"/>
        <v>0</v>
      </c>
      <c r="NT134" s="25">
        <f t="shared" si="639"/>
        <v>0</v>
      </c>
      <c r="NU134" s="25">
        <f t="shared" si="555"/>
        <v>0</v>
      </c>
      <c r="NV134" s="25">
        <f t="shared" si="556"/>
        <v>0</v>
      </c>
      <c r="NW134" s="25">
        <f t="shared" si="640"/>
        <v>0</v>
      </c>
      <c r="NX134" s="25">
        <f t="shared" si="641"/>
        <v>43.12</v>
      </c>
      <c r="NY134" s="25">
        <f t="shared" si="641"/>
        <v>0</v>
      </c>
      <c r="NZ134" s="25">
        <f t="shared" si="642"/>
        <v>43.12</v>
      </c>
      <c r="OA134" s="25">
        <f t="shared" si="643"/>
        <v>30.21</v>
      </c>
      <c r="OB134" s="25">
        <f t="shared" si="643"/>
        <v>0</v>
      </c>
      <c r="OC134" s="25">
        <f t="shared" si="644"/>
        <v>30.21</v>
      </c>
      <c r="OD134" s="25">
        <f t="shared" si="645"/>
        <v>43.12</v>
      </c>
      <c r="OE134" s="25">
        <f t="shared" si="645"/>
        <v>0</v>
      </c>
      <c r="OF134" s="25">
        <f t="shared" si="645"/>
        <v>43.12</v>
      </c>
      <c r="OG134" s="25">
        <f t="shared" si="557"/>
        <v>0</v>
      </c>
      <c r="OH134" s="25">
        <f t="shared" si="558"/>
        <v>0</v>
      </c>
      <c r="OI134" s="25">
        <f t="shared" si="559"/>
        <v>0</v>
      </c>
      <c r="OJ134" s="25">
        <f t="shared" si="560"/>
        <v>0</v>
      </c>
      <c r="OK134" s="25">
        <f t="shared" si="561"/>
        <v>0</v>
      </c>
      <c r="OL134" s="25">
        <f t="shared" si="562"/>
        <v>0</v>
      </c>
      <c r="OM134" s="25">
        <f t="shared" si="646"/>
        <v>0</v>
      </c>
      <c r="ON134" s="25">
        <f t="shared" si="646"/>
        <v>0</v>
      </c>
      <c r="OO134" s="25">
        <f t="shared" si="646"/>
        <v>0</v>
      </c>
      <c r="OP134" s="25">
        <f t="shared" si="563"/>
        <v>0</v>
      </c>
      <c r="OQ134" s="25">
        <f t="shared" si="564"/>
        <v>0</v>
      </c>
      <c r="OR134" s="25">
        <f t="shared" si="647"/>
        <v>0</v>
      </c>
      <c r="OS134" s="19">
        <v>538795.68000000005</v>
      </c>
      <c r="OT134" s="19">
        <v>2370687.64</v>
      </c>
    </row>
    <row r="135" spans="1:410" ht="33" customHeight="1" x14ac:dyDescent="0.25">
      <c r="A135" s="18"/>
      <c r="B135" s="18" t="s">
        <v>850</v>
      </c>
      <c r="C135" s="18">
        <v>201.46</v>
      </c>
      <c r="D135" s="16" t="e">
        <f>_xlfn.IFNA(INDEX(#REF!,MATCH(E135,#REF!,0)),0)</f>
        <v>#REF!</v>
      </c>
      <c r="E135" s="18" t="s">
        <v>921</v>
      </c>
      <c r="F135" s="16" t="s">
        <v>765</v>
      </c>
      <c r="G135" s="16" t="s">
        <v>766</v>
      </c>
      <c r="H135" s="16" t="s">
        <v>767</v>
      </c>
      <c r="I135" s="16" t="s">
        <v>768</v>
      </c>
      <c r="J135" s="16" t="s">
        <v>811</v>
      </c>
      <c r="K135" s="16" t="s">
        <v>770</v>
      </c>
      <c r="L135" s="16" t="s">
        <v>771</v>
      </c>
      <c r="M135" s="18">
        <v>1.8399999999999999</v>
      </c>
      <c r="N135" s="18">
        <v>1.8399999999999999</v>
      </c>
      <c r="O135" s="18">
        <v>2.2399999999999998</v>
      </c>
      <c r="P135" s="18">
        <v>2.2399999999999998</v>
      </c>
      <c r="Q135" s="18">
        <v>0.1</v>
      </c>
      <c r="R135" s="18">
        <v>2.04</v>
      </c>
      <c r="S135" s="18">
        <v>2.04</v>
      </c>
      <c r="T135" s="18">
        <v>0.2</v>
      </c>
      <c r="U135" s="18">
        <v>0</v>
      </c>
      <c r="V135" s="18">
        <v>0</v>
      </c>
      <c r="W135" s="18">
        <v>0</v>
      </c>
      <c r="X135" s="18">
        <v>1.8399999999999999</v>
      </c>
      <c r="Y135" s="18">
        <v>1.7999999999999998</v>
      </c>
      <c r="Z135" s="20">
        <f t="shared" si="565"/>
        <v>1.6</v>
      </c>
      <c r="AA135" s="18">
        <v>0.22</v>
      </c>
      <c r="AB135" s="18">
        <v>0</v>
      </c>
      <c r="AC135" s="18">
        <v>0</v>
      </c>
      <c r="AD135" s="18">
        <v>0</v>
      </c>
      <c r="AE135" s="18">
        <v>0</v>
      </c>
      <c r="AF135" s="18">
        <v>0</v>
      </c>
      <c r="AG135" s="18">
        <v>1.4</v>
      </c>
      <c r="AH135" s="18">
        <v>1.4</v>
      </c>
      <c r="AI135" s="20">
        <f t="shared" si="566"/>
        <v>1.75</v>
      </c>
      <c r="AJ135" s="18">
        <v>0</v>
      </c>
      <c r="AK135" s="18">
        <v>0</v>
      </c>
      <c r="AL135" s="20">
        <f t="shared" si="567"/>
        <v>0</v>
      </c>
      <c r="AM135" s="18">
        <v>1.8399999999999999</v>
      </c>
      <c r="AN135" s="18">
        <v>1.4</v>
      </c>
      <c r="AO135" s="18">
        <v>0.15</v>
      </c>
      <c r="AP135" s="18">
        <v>0.22</v>
      </c>
      <c r="AQ135" s="18">
        <v>1.8399999999999999</v>
      </c>
      <c r="AR135" s="18">
        <v>1.6199999999999999</v>
      </c>
      <c r="AS135" s="18">
        <v>0.12</v>
      </c>
      <c r="AT135" s="18">
        <v>0.11</v>
      </c>
      <c r="AU135" s="18">
        <v>0</v>
      </c>
      <c r="AV135" s="18">
        <v>1</v>
      </c>
      <c r="AW135" s="18">
        <v>0</v>
      </c>
      <c r="AX135" s="18">
        <v>0</v>
      </c>
      <c r="AY135" s="18">
        <v>0</v>
      </c>
      <c r="AZ135" s="18">
        <v>0</v>
      </c>
      <c r="BA135" s="18">
        <v>0</v>
      </c>
      <c r="BB135" s="18">
        <v>0</v>
      </c>
      <c r="BC135" s="18">
        <v>0</v>
      </c>
      <c r="BD135" s="18">
        <v>0</v>
      </c>
      <c r="BE135" s="18">
        <v>2</v>
      </c>
      <c r="BF135" s="18">
        <v>0</v>
      </c>
      <c r="BG135" s="18">
        <v>0</v>
      </c>
      <c r="BH135" s="18">
        <v>0</v>
      </c>
      <c r="BI135" s="18">
        <v>0</v>
      </c>
      <c r="BJ135" s="18">
        <v>0</v>
      </c>
      <c r="BK135" s="18">
        <v>0</v>
      </c>
      <c r="BL135" s="18">
        <v>0</v>
      </c>
      <c r="BM135" s="18">
        <v>0</v>
      </c>
      <c r="BN135" s="18">
        <v>0</v>
      </c>
      <c r="BO135" s="18">
        <v>0</v>
      </c>
      <c r="BP135" s="18">
        <v>0</v>
      </c>
      <c r="BQ135" s="18">
        <v>0</v>
      </c>
      <c r="BR135" s="18">
        <v>0</v>
      </c>
      <c r="BS135" s="18">
        <v>0</v>
      </c>
      <c r="BT135" s="18">
        <v>0</v>
      </c>
      <c r="BU135" s="18">
        <v>0</v>
      </c>
      <c r="BV135" s="18">
        <v>0</v>
      </c>
      <c r="BW135" s="18">
        <v>0</v>
      </c>
      <c r="BX135" s="18">
        <v>0</v>
      </c>
      <c r="BY135" s="18">
        <v>0</v>
      </c>
      <c r="BZ135" s="18">
        <v>0</v>
      </c>
      <c r="CA135" s="16" t="e">
        <f>_xlfn.IFNA(IF(RIGHT(D135,2)="=G",0,INDEX(#REF!,MATCH(E135,#REF!,0))),0)</f>
        <v>#REF!</v>
      </c>
      <c r="CB135" s="16" t="s">
        <v>776</v>
      </c>
      <c r="CC135" s="18">
        <v>0</v>
      </c>
      <c r="CD135" s="18">
        <v>0</v>
      </c>
      <c r="CE135" s="18">
        <v>1.6</v>
      </c>
      <c r="CF135" s="18">
        <v>0.8</v>
      </c>
      <c r="CG135" s="18">
        <v>0.12</v>
      </c>
      <c r="CH135" s="18">
        <v>2</v>
      </c>
      <c r="CI135" s="16" t="s">
        <v>98</v>
      </c>
      <c r="CJ135" s="18">
        <v>0</v>
      </c>
      <c r="CK135" s="20">
        <f t="shared" si="432"/>
        <v>1.36</v>
      </c>
      <c r="CL135" s="20">
        <f t="shared" si="568"/>
        <v>1.36</v>
      </c>
      <c r="CM135" s="18">
        <v>18.940000000000001</v>
      </c>
      <c r="CN135" s="18">
        <v>23.46</v>
      </c>
      <c r="CO135" s="18">
        <v>22.621000000000002</v>
      </c>
      <c r="CP135" s="22">
        <f t="shared" si="433"/>
        <v>22.62</v>
      </c>
      <c r="CQ135" s="22">
        <f t="shared" si="434"/>
        <v>21.26</v>
      </c>
      <c r="CR135" s="22">
        <f t="shared" si="569"/>
        <v>1.36</v>
      </c>
      <c r="CS135" s="22">
        <f t="shared" si="435"/>
        <v>21.36</v>
      </c>
      <c r="CT135" s="22">
        <f t="shared" si="436"/>
        <v>21.56</v>
      </c>
      <c r="CU135" s="18">
        <v>21.56</v>
      </c>
      <c r="CV135" s="22">
        <f t="shared" si="570"/>
        <v>1.6</v>
      </c>
      <c r="CW135" s="22">
        <f t="shared" si="437"/>
        <v>0</v>
      </c>
      <c r="CX135" s="22">
        <f t="shared" si="438"/>
        <v>0</v>
      </c>
      <c r="CY135" s="22">
        <f t="shared" si="439"/>
        <v>23.19</v>
      </c>
      <c r="CZ135" s="22">
        <f t="shared" si="440"/>
        <v>23.34</v>
      </c>
      <c r="DA135" s="18">
        <v>23.46</v>
      </c>
      <c r="DB135" s="20">
        <f t="shared" si="571"/>
        <v>2.2000000000000002</v>
      </c>
      <c r="DC135" s="20">
        <f t="shared" si="572"/>
        <v>0.84</v>
      </c>
      <c r="DD135" s="20">
        <f t="shared" si="573"/>
        <v>1.3600000000000003</v>
      </c>
      <c r="DE135" s="20">
        <f t="shared" si="441"/>
        <v>0.1</v>
      </c>
      <c r="DF135" s="20">
        <f t="shared" si="442"/>
        <v>0.2</v>
      </c>
      <c r="DG135" s="20">
        <f t="shared" si="443"/>
        <v>1.06</v>
      </c>
      <c r="DH135" s="20">
        <f t="shared" si="444"/>
        <v>0</v>
      </c>
      <c r="DI135" s="20">
        <f t="shared" si="445"/>
        <v>0</v>
      </c>
      <c r="DJ135" s="20">
        <f t="shared" si="446"/>
        <v>0</v>
      </c>
      <c r="DK135" s="20">
        <f t="shared" si="574"/>
        <v>1.36</v>
      </c>
      <c r="DL135" s="20">
        <f t="shared" si="575"/>
        <v>0</v>
      </c>
      <c r="DM135" s="20">
        <f t="shared" si="576"/>
        <v>0</v>
      </c>
      <c r="DN135" s="20">
        <f t="shared" si="577"/>
        <v>0</v>
      </c>
      <c r="DO135" s="18">
        <v>2.44</v>
      </c>
      <c r="DP135" s="18">
        <v>0</v>
      </c>
      <c r="DQ135" s="18">
        <v>1</v>
      </c>
      <c r="DR135" s="18">
        <v>1</v>
      </c>
      <c r="DS135" s="25">
        <f t="shared" si="578"/>
        <v>2.44</v>
      </c>
      <c r="DT135" s="25">
        <f t="shared" si="579"/>
        <v>0</v>
      </c>
      <c r="DU135" s="25">
        <f t="shared" si="580"/>
        <v>3.32</v>
      </c>
      <c r="DV135" s="25">
        <f t="shared" si="581"/>
        <v>0</v>
      </c>
      <c r="DW135" s="25">
        <f t="shared" si="582"/>
        <v>3.32</v>
      </c>
      <c r="DX135" s="25">
        <f t="shared" si="583"/>
        <v>7.44</v>
      </c>
      <c r="DY135" s="25">
        <f t="shared" si="584"/>
        <v>0</v>
      </c>
      <c r="DZ135" s="25">
        <f t="shared" si="585"/>
        <v>7.44</v>
      </c>
      <c r="EA135" s="25">
        <f t="shared" si="586"/>
        <v>4.92</v>
      </c>
      <c r="EB135" s="25">
        <f t="shared" si="587"/>
        <v>0</v>
      </c>
      <c r="EC135" s="25">
        <f t="shared" si="588"/>
        <v>4.92</v>
      </c>
      <c r="ED135" s="25">
        <f t="shared" si="589"/>
        <v>2.52</v>
      </c>
      <c r="EE135" s="25">
        <f t="shared" si="589"/>
        <v>0</v>
      </c>
      <c r="EF135" s="25">
        <f t="shared" si="590"/>
        <v>2.52</v>
      </c>
      <c r="EG135" s="25">
        <f t="shared" si="591"/>
        <v>4.92</v>
      </c>
      <c r="EH135" s="25">
        <f t="shared" si="591"/>
        <v>0</v>
      </c>
      <c r="EI135" s="25">
        <f t="shared" si="592"/>
        <v>4.92</v>
      </c>
      <c r="EJ135" s="18">
        <v>201.46</v>
      </c>
      <c r="EK135" s="18">
        <v>151.81</v>
      </c>
      <c r="EL135" s="18" t="s">
        <v>921</v>
      </c>
      <c r="EM135" s="18" t="s">
        <v>922</v>
      </c>
      <c r="EN135" s="16" t="s">
        <v>774</v>
      </c>
      <c r="EO135" s="16" t="s">
        <v>132</v>
      </c>
      <c r="EP135" s="16" t="e">
        <f>IF(OR(EN135="Cống tròn",EN135="Cống hộp",EN135="Ống nhựa"),INDEX(#REF!,MATCH(E135,#REF!,0)),IF(OR(EN135="Rãnh xây",EN135="Rãnh bê tông"),INDEX(#REF!,MATCH(E135,#REF!,0)),0))</f>
        <v>#REF!</v>
      </c>
      <c r="EQ135" s="18">
        <v>48.25</v>
      </c>
      <c r="ER135" s="18">
        <v>1</v>
      </c>
      <c r="ES135" s="25">
        <f t="shared" si="593"/>
        <v>48</v>
      </c>
      <c r="ET135" s="1" t="e">
        <f>_xlfn.IFNA(IF(EN135="Cống tròn",INDEX(#REF!,MATCH(E135,#REF!,0)),IF(EN135="Cống hộp",INDEX(#REF!,MATCH(E135,#REF!,0)),EU135&amp;" ,"&amp;EV135)),0)</f>
        <v>#REF!</v>
      </c>
      <c r="EU135" s="16" t="s">
        <v>769</v>
      </c>
      <c r="EV135" s="16" t="s">
        <v>775</v>
      </c>
      <c r="EW135" s="16" t="e">
        <f>_xlfn.IFNA(INDEX(#REF!,MATCH(E135,#REF!,0)),0)</f>
        <v>#REF!</v>
      </c>
      <c r="EX135" s="16"/>
      <c r="EY135" s="18">
        <v>0</v>
      </c>
      <c r="EZ135" s="18">
        <v>0</v>
      </c>
      <c r="FA135" s="18">
        <v>0</v>
      </c>
      <c r="FB135" s="19">
        <v>0</v>
      </c>
      <c r="FC135" s="19">
        <v>0</v>
      </c>
      <c r="FD135" s="25">
        <f t="shared" si="447"/>
        <v>0</v>
      </c>
      <c r="FE135" s="25">
        <f t="shared" si="594"/>
        <v>0</v>
      </c>
      <c r="FF135" s="18">
        <v>0.1</v>
      </c>
      <c r="FG135" s="18">
        <v>2</v>
      </c>
      <c r="FH135" s="18">
        <v>1</v>
      </c>
      <c r="FI135" s="25">
        <f t="shared" si="595"/>
        <v>1.2</v>
      </c>
      <c r="FJ135" s="18">
        <v>0</v>
      </c>
      <c r="FK135" s="18">
        <v>0</v>
      </c>
      <c r="FL135" s="18">
        <v>0.2</v>
      </c>
      <c r="FM135" s="18">
        <v>1.4</v>
      </c>
      <c r="FN135" s="18">
        <v>0</v>
      </c>
      <c r="FO135" s="25">
        <f t="shared" si="596"/>
        <v>1.4</v>
      </c>
      <c r="FP135" s="18">
        <v>1.4999999999999999E-2</v>
      </c>
      <c r="FQ135" s="18">
        <v>1</v>
      </c>
      <c r="FR135" s="25">
        <f t="shared" si="448"/>
        <v>47</v>
      </c>
      <c r="FS135" s="25">
        <f t="shared" si="449"/>
        <v>0.69</v>
      </c>
      <c r="FT135" s="25">
        <f t="shared" si="450"/>
        <v>47.69</v>
      </c>
      <c r="FU135" s="25">
        <f t="shared" si="451"/>
        <v>-0.56000000000000227</v>
      </c>
      <c r="FV135" s="25" t="str">
        <f t="shared" si="597"/>
        <v>Thêm 01</v>
      </c>
      <c r="FW135" s="25">
        <f t="shared" si="598"/>
        <v>0.45</v>
      </c>
      <c r="FX135" s="16"/>
      <c r="FY135" s="16"/>
      <c r="FZ135" s="16"/>
      <c r="GA135" s="16"/>
      <c r="GB135" s="19">
        <v>0</v>
      </c>
      <c r="GC135" s="19">
        <v>0</v>
      </c>
      <c r="GD135" s="19">
        <v>0</v>
      </c>
      <c r="GE135" s="19">
        <v>0</v>
      </c>
      <c r="GF135" s="19">
        <v>0</v>
      </c>
      <c r="GG135" s="19">
        <v>0</v>
      </c>
      <c r="GH135" s="19">
        <v>0</v>
      </c>
      <c r="GI135" s="19">
        <v>0</v>
      </c>
      <c r="GJ135" s="19">
        <v>0</v>
      </c>
      <c r="GK135" s="19">
        <v>0</v>
      </c>
      <c r="GL135" s="25">
        <f t="shared" si="452"/>
        <v>0</v>
      </c>
      <c r="GM135" s="25">
        <f t="shared" si="599"/>
        <v>0</v>
      </c>
      <c r="GN135" s="19">
        <v>0</v>
      </c>
      <c r="GO135" s="19">
        <v>0</v>
      </c>
      <c r="GP135" s="19">
        <v>0</v>
      </c>
      <c r="GQ135" s="19">
        <v>0</v>
      </c>
      <c r="GR135" s="1" t="e">
        <f>_xlfn.IFNA(INDEX(#REF!,MATCH(E135,#REF!,0)),0)</f>
        <v>#REF!</v>
      </c>
      <c r="GS135" s="16"/>
      <c r="GT135" s="18">
        <v>0</v>
      </c>
      <c r="GU135" s="18">
        <v>0</v>
      </c>
      <c r="GV135" s="18">
        <v>0</v>
      </c>
      <c r="GW135" s="18">
        <v>0</v>
      </c>
      <c r="GX135" s="25">
        <f t="shared" si="453"/>
        <v>0</v>
      </c>
      <c r="GY135" s="25">
        <f t="shared" si="454"/>
        <v>0</v>
      </c>
      <c r="GZ135" s="25">
        <f t="shared" si="600"/>
        <v>0</v>
      </c>
      <c r="HA135" s="1" t="e" cm="1">
        <f t="array" ref="HA135">INDEX(#REF!,MATCH(EJ135&amp;EK135&amp;HD135&amp;HE135&amp;HF135,#REF!&amp;#REF!&amp;#REF!&amp;#REF!&amp;#REF!,0))</f>
        <v>#REF!</v>
      </c>
      <c r="HB135" s="16"/>
      <c r="HC135" s="25">
        <f t="shared" si="601"/>
        <v>0</v>
      </c>
      <c r="HD135" s="18">
        <v>0</v>
      </c>
      <c r="HE135" s="18">
        <v>0</v>
      </c>
      <c r="HF135" s="18">
        <v>0</v>
      </c>
      <c r="HG135" s="1" t="e" cm="1">
        <f t="array" ref="HG135">INDEX(#REF!,MATCH(EJ135&amp;EK135&amp;HJ135&amp;HK135&amp;HL135,#REF!&amp;#REF!&amp;#REF!&amp;#REF!&amp;#REF!,0))</f>
        <v>#REF!</v>
      </c>
      <c r="HH135" s="16"/>
      <c r="HI135" s="25">
        <f t="shared" si="602"/>
        <v>0</v>
      </c>
      <c r="HJ135" s="25">
        <f t="shared" si="603"/>
        <v>0</v>
      </c>
      <c r="HK135" s="19">
        <v>0</v>
      </c>
      <c r="HL135" s="19">
        <v>0</v>
      </c>
      <c r="HM135" s="18">
        <v>0.01</v>
      </c>
      <c r="HN135" s="18">
        <v>1</v>
      </c>
      <c r="HO135" s="25">
        <f t="shared" si="604"/>
        <v>0</v>
      </c>
      <c r="HP135" s="25">
        <f t="shared" si="605"/>
        <v>0</v>
      </c>
      <c r="HQ135" s="25">
        <f t="shared" si="606"/>
        <v>0</v>
      </c>
      <c r="HR135" s="25">
        <f t="shared" si="607"/>
        <v>0</v>
      </c>
      <c r="HS135" s="25">
        <f t="shared" si="608"/>
        <v>0</v>
      </c>
      <c r="HT135" s="19">
        <v>0</v>
      </c>
      <c r="HU135" s="19">
        <v>0</v>
      </c>
      <c r="HV135" s="19">
        <v>0</v>
      </c>
      <c r="HW135" s="25">
        <f t="shared" si="609"/>
        <v>0</v>
      </c>
      <c r="HX135" s="19">
        <v>0</v>
      </c>
      <c r="HY135" s="19">
        <v>0</v>
      </c>
      <c r="HZ135" s="18">
        <v>22.62</v>
      </c>
      <c r="IA135" s="20">
        <f>ROUND(IF(EN135="Cống tròn",IF(EN135="Cống tròn",IF(EU135="Không có móng",IQ135-FF135,IF(EU135="Đế",IP135-FN135,IF(OR(EU135="Móng bê tông",EU135="Móng bê tông kết hợp đế"),II135-FJ135,0))),0),IF(EN135="Cống hộp",IF(AND(EN135="Cống hộp",EU135="Không có móng"),IQ135-GF135,IF(AND(EN135="Cống hộp",EU135="Móng bê tông"),IJ135-GB135,0)),IF(OR(EN135="Rãnh xây",EN135="Rãnh bê tông"),IF(OR(EN135="Rãnh xây",EN135="Rãnh bê tông"),IK135-GB135,0),IF(EN135="Ống nhựa",IF(AND(EN135="Ống nhựa",EU135="Không đắp cát"),IQ135-HT135,IF(AND(EN135="Ống nhựa",EU135="Đắp cát"),IH135-HX135,0)),IF(EN135="Rãnh thang",IF(EN135="Rãnh thang",IF(EU135="Móng bê tông",#REF!-#REF!,IQ135),0),0))))),2)</f>
        <v>21.56</v>
      </c>
      <c r="IB135" s="20">
        <f t="shared" si="610"/>
        <v>1.0600000000000023</v>
      </c>
      <c r="IC135" s="20">
        <f t="shared" si="455"/>
        <v>21.56</v>
      </c>
      <c r="ID135" s="20">
        <f t="shared" si="456"/>
        <v>0</v>
      </c>
      <c r="IE135" s="20">
        <f t="shared" si="457"/>
        <v>0</v>
      </c>
      <c r="IF135" s="20">
        <f t="shared" si="458"/>
        <v>0</v>
      </c>
      <c r="IG135" s="20">
        <f>IF(EN135="Rãnh thang",IF(AND(EN135="Rãnh thang",EU135="Móng bê tông"),IQ135-#REF!,0),IF(EN135="Ống nhựa",IF(AND(EN135="Ống nhựa",EU135="Đắp cát"),IQ135-HT135,0),IF(EN135="Cống tròn",IF(EN135="Cống tròn",IF(OR(EU135="Móng bê tông",EU135="Móng bê tông kết hợp đế"),IM135-FL135,0),0),IF(EN135="Cống hộp",IF(AND(EN135="Cống hộp",EU135="Móng bê tông"),IN135-GD135,0),IF(OR(EN135="Rãnh xây",EN135="Rãnh bê tông"),IF(AND(EN135="Rãnh xây",EU135="Móng bê tông"),IO135-GD135,IF(AND(EN135="Rãnh bê tông",EU135="Móng bê tông"),IO135-GD135,0)),0)))))</f>
        <v>21.56</v>
      </c>
      <c r="IH135" s="20">
        <f t="shared" si="459"/>
        <v>0</v>
      </c>
      <c r="II135" s="20">
        <f t="shared" si="460"/>
        <v>21.56</v>
      </c>
      <c r="IJ135" s="20">
        <f t="shared" si="461"/>
        <v>0</v>
      </c>
      <c r="IK135" s="20">
        <f t="shared" si="462"/>
        <v>0</v>
      </c>
      <c r="IL135" s="20">
        <f t="shared" si="463"/>
        <v>21.759999999999998</v>
      </c>
      <c r="IM135" s="20">
        <f t="shared" si="464"/>
        <v>21.759999999999998</v>
      </c>
      <c r="IN135" s="20">
        <f t="shared" si="465"/>
        <v>0</v>
      </c>
      <c r="IO135" s="20">
        <f t="shared" si="466"/>
        <v>0</v>
      </c>
      <c r="IP135" s="20">
        <f t="shared" si="467"/>
        <v>0</v>
      </c>
      <c r="IQ135" s="18">
        <v>21.86</v>
      </c>
      <c r="IR135" s="25">
        <f t="shared" si="611"/>
        <v>0</v>
      </c>
      <c r="IS135" s="25">
        <f t="shared" si="468"/>
        <v>0</v>
      </c>
      <c r="IT135" s="25">
        <f t="shared" si="469"/>
        <v>0</v>
      </c>
      <c r="IU135" s="25">
        <f>ROUND(IF(EN135="Cống tròn",IF(EN135="Cống tròn",IV135+FF135,0),IF(EN135="Cống hộp",IF(EN135="Cống hộp",IV135+GP135,0),IF(OR(EN135="Rãnh xây",EN135="Rãnh bê tông"),IF(OR(EN135="Rãnh xây",EN135="Rãnh bê tông"),IV135+GP135,0),IF(EN135="ống nhựa",IF(EN135="Ống nhựa",IV135+HT135,0),IF(EN135="Rãnh thang",IF(EN135="Rãnh thang",IQ135+#REF!,0),0))))),2)</f>
        <v>22.91</v>
      </c>
      <c r="IV135" s="18">
        <v>22.81</v>
      </c>
      <c r="IW135" s="25">
        <f t="shared" si="470"/>
        <v>22.91</v>
      </c>
      <c r="IX135" s="25">
        <f t="shared" si="471"/>
        <v>0</v>
      </c>
      <c r="IY135" s="25">
        <f t="shared" si="472"/>
        <v>0</v>
      </c>
      <c r="IZ135" s="25">
        <f t="shared" si="473"/>
        <v>0</v>
      </c>
      <c r="JA135" s="25">
        <f t="shared" si="474"/>
        <v>0</v>
      </c>
      <c r="JB135" s="18">
        <v>22.57</v>
      </c>
      <c r="JC135" s="20">
        <f>ROUND(IF(EN135="Cống tròn",IF(EN135="Cống tròn",IF(EU135="Không có móng",JS135-FF135,IF(EU135="Đế",JR135-FN135,IF(OR(EU135="Móng bê tông",EU135="Móng bê tông kết hợp đế"),JK135-FJ135,0))),0),IF(EN135="Cống hộp",IF(AND(EN135="Cống hộp",EU135="Không có móng"),JS135-GF135,IF(AND(EN135="Cống hộp",EU135="Móng bê tông"),JL135-GB135,0)),IF(OR(EN135="Rãnh xây",EN135="Rãnh bê tông"),IF(OR(EN135="Rãnh xây",EN135="Rãnh bê tông"),JM135-GB135,0),IF(EN135="Ống nhựa",IF(AND(EN135="Ống nhựa",EU135="Không đắp cát"),JS135-HT135,IF(AND(EN135="Ống nhựa",EU135="Đắp cát"),JJ135-HX135,0)),IF(EN135="Rãnh thang",IF(EN135="Rãnh thang",IF(EU135="Móng bê tông",#REF!-#REF!,JS135),0),0))))),2)</f>
        <v>21.51</v>
      </c>
      <c r="JD135" s="20">
        <f t="shared" si="612"/>
        <v>1.0599999999999987</v>
      </c>
      <c r="JE135" s="20">
        <f t="shared" si="475"/>
        <v>21.509999999999998</v>
      </c>
      <c r="JF135" s="20">
        <f t="shared" si="476"/>
        <v>0</v>
      </c>
      <c r="JG135" s="20">
        <f t="shared" si="477"/>
        <v>0</v>
      </c>
      <c r="JH135" s="20">
        <f t="shared" si="478"/>
        <v>0</v>
      </c>
      <c r="JI135" s="20">
        <f>IF(EN135="Rãnh thang",IF(AND(EN135="Rãnh thang",EU135="Móng bê tông"),JS135-#REF!,0),IF(EN135="Ống nhựa",IF(AND(EN135="Ống nhựa",EU135="Đắp cát"),JS135-HT135,0),IF(EN135="Cống tròn",IF(EN135="Cống tròn",IF(OR(EU135="Móng bê tông",EU135="Móng bê tông kết hợp đế"),JO135-FL135,0),0),IF(EN135="Cống hộp",IF(AND(EN135="Cống hộp",EU135="Móng bê tông"),JP135-GD135,0),IF(OR(EN135="Rãnh xây",EN135="Rãnh bê tông"),IF(AND(EN135="Rãnh xây",EU135="Móng bê tông"),JQ135-GD135,IF(AND(EN135="Rãnh bê tông",EU135="Móng bê tông"),JQ135-GD135,0)),0)))))</f>
        <v>21.509999999999998</v>
      </c>
      <c r="JJ135" s="20">
        <f t="shared" si="479"/>
        <v>0</v>
      </c>
      <c r="JK135" s="20">
        <f t="shared" si="480"/>
        <v>21.509999999999998</v>
      </c>
      <c r="JL135" s="20">
        <f t="shared" si="481"/>
        <v>0</v>
      </c>
      <c r="JM135" s="20">
        <f t="shared" si="482"/>
        <v>0</v>
      </c>
      <c r="JN135" s="20">
        <f t="shared" si="483"/>
        <v>21.709999999999997</v>
      </c>
      <c r="JO135" s="20">
        <f t="shared" si="484"/>
        <v>21.709999999999997</v>
      </c>
      <c r="JP135" s="20">
        <f t="shared" si="485"/>
        <v>0</v>
      </c>
      <c r="JQ135" s="20">
        <f t="shared" si="486"/>
        <v>0</v>
      </c>
      <c r="JR135" s="20">
        <f t="shared" si="487"/>
        <v>0</v>
      </c>
      <c r="JS135" s="26">
        <v>21.81</v>
      </c>
      <c r="JT135" s="25">
        <f t="shared" si="613"/>
        <v>0</v>
      </c>
      <c r="JU135" s="25">
        <f t="shared" si="488"/>
        <v>0</v>
      </c>
      <c r="JV135" s="25">
        <f t="shared" si="489"/>
        <v>0</v>
      </c>
      <c r="JW135" s="25">
        <f>ROUND(IF(EN135="Cống tròn",IF(EN135="Cống tròn",JX135+FF135,0),IF(EN135="Cống hộp",IF(EN135="Cống hộp",JX135+GP135,0),IF(OR(EN135="Rãnh xây",EN135="Rãnh bê tông"),IF(OR(EN135="Rãnh xây",EN135="Rãnh bê tông"),JX135+GP135,0),IF(EN135="ống nhựa",IF(EN135="Ống nhựa",JX135+HT135,0),IF(EN135="Rãnh thang",IF(EN135="Rãnh thang",JS135+#REF!,0),0))))),2)</f>
        <v>22.91</v>
      </c>
      <c r="JX135" s="27">
        <v>22.81</v>
      </c>
      <c r="JY135" s="25">
        <f t="shared" si="490"/>
        <v>22.91</v>
      </c>
      <c r="JZ135" s="25">
        <f t="shared" si="491"/>
        <v>0</v>
      </c>
      <c r="KA135" s="25">
        <f t="shared" si="492"/>
        <v>0</v>
      </c>
      <c r="KB135" s="25">
        <f t="shared" si="493"/>
        <v>0</v>
      </c>
      <c r="KC135" s="25">
        <f t="shared" si="494"/>
        <v>0</v>
      </c>
      <c r="KD135" s="28" t="s">
        <v>98</v>
      </c>
      <c r="KE135" s="27">
        <v>0</v>
      </c>
      <c r="KF135" s="25">
        <f t="shared" si="495"/>
        <v>1.0600000000000023</v>
      </c>
      <c r="KG135" s="25">
        <f t="shared" si="614"/>
        <v>1.0600000000000023</v>
      </c>
      <c r="KH135" s="27">
        <v>0</v>
      </c>
      <c r="KI135" s="25">
        <f t="shared" si="496"/>
        <v>1.0599999999999987</v>
      </c>
      <c r="KJ135" s="25">
        <f t="shared" si="615"/>
        <v>1.0599999999999987</v>
      </c>
      <c r="KK135" s="25">
        <f t="shared" si="497"/>
        <v>0</v>
      </c>
      <c r="KL135" s="25">
        <f t="shared" si="498"/>
        <v>0</v>
      </c>
      <c r="KM135" s="25">
        <f t="shared" si="616"/>
        <v>0</v>
      </c>
      <c r="KN135" s="25">
        <f t="shared" si="499"/>
        <v>0</v>
      </c>
      <c r="KO135" s="25">
        <f t="shared" si="500"/>
        <v>0</v>
      </c>
      <c r="KP135" s="25">
        <f t="shared" si="617"/>
        <v>0</v>
      </c>
      <c r="KQ135" s="25">
        <f t="shared" si="501"/>
        <v>0.2</v>
      </c>
      <c r="KR135" s="25">
        <f t="shared" si="502"/>
        <v>0.2</v>
      </c>
      <c r="KS135" s="25">
        <f t="shared" si="618"/>
        <v>0.2</v>
      </c>
      <c r="KT135" s="25">
        <f t="shared" si="503"/>
        <v>0</v>
      </c>
      <c r="KU135" s="25">
        <f t="shared" si="504"/>
        <v>0</v>
      </c>
      <c r="KV135" s="25">
        <f t="shared" si="619"/>
        <v>0</v>
      </c>
      <c r="KW135" s="25">
        <f t="shared" si="505"/>
        <v>0</v>
      </c>
      <c r="KX135" s="25">
        <f t="shared" si="506"/>
        <v>0</v>
      </c>
      <c r="KY135" s="25">
        <f t="shared" si="620"/>
        <v>0</v>
      </c>
      <c r="KZ135" s="25">
        <f t="shared" si="507"/>
        <v>0</v>
      </c>
      <c r="LA135" s="25">
        <f t="shared" si="508"/>
        <v>0</v>
      </c>
      <c r="LB135" s="25">
        <f t="shared" si="621"/>
        <v>0</v>
      </c>
      <c r="LC135" s="25">
        <f t="shared" si="509"/>
        <v>0.86000000000000232</v>
      </c>
      <c r="LD135" s="25">
        <f t="shared" si="510"/>
        <v>0.85999999999999877</v>
      </c>
      <c r="LE135" s="25">
        <f t="shared" si="622"/>
        <v>0.86000000000000054</v>
      </c>
      <c r="LF135" s="25">
        <f t="shared" si="511"/>
        <v>0</v>
      </c>
      <c r="LG135" s="25">
        <f t="shared" si="512"/>
        <v>0</v>
      </c>
      <c r="LH135" s="25">
        <f t="shared" si="623"/>
        <v>0</v>
      </c>
      <c r="LI135" s="25">
        <f t="shared" si="513"/>
        <v>0</v>
      </c>
      <c r="LJ135" s="25">
        <f t="shared" si="514"/>
        <v>0</v>
      </c>
      <c r="LK135" s="25">
        <f t="shared" si="624"/>
        <v>0</v>
      </c>
      <c r="LL135" s="25">
        <f t="shared" si="515"/>
        <v>0</v>
      </c>
      <c r="LM135" s="25">
        <f t="shared" si="516"/>
        <v>0</v>
      </c>
      <c r="LN135" s="25">
        <f t="shared" si="625"/>
        <v>0</v>
      </c>
      <c r="LO135" s="25">
        <f t="shared" si="517"/>
        <v>0</v>
      </c>
      <c r="LP135" s="25">
        <f t="shared" si="518"/>
        <v>0</v>
      </c>
      <c r="LQ135" s="25">
        <f t="shared" si="626"/>
        <v>0</v>
      </c>
      <c r="LR135" s="25">
        <f t="shared" si="519"/>
        <v>0</v>
      </c>
      <c r="LS135" s="25">
        <f t="shared" si="520"/>
        <v>0</v>
      </c>
      <c r="LT135" s="25">
        <f t="shared" si="627"/>
        <v>0</v>
      </c>
      <c r="LU135" s="25">
        <f t="shared" si="521"/>
        <v>0</v>
      </c>
      <c r="LV135" s="25">
        <f t="shared" si="522"/>
        <v>0</v>
      </c>
      <c r="LW135" s="25">
        <f t="shared" si="628"/>
        <v>0</v>
      </c>
      <c r="LX135" s="25">
        <f t="shared" si="523"/>
        <v>0</v>
      </c>
      <c r="LY135" s="25">
        <f t="shared" si="524"/>
        <v>0</v>
      </c>
      <c r="LZ135" s="25">
        <f t="shared" si="629"/>
        <v>0</v>
      </c>
      <c r="MA135" s="25">
        <f t="shared" si="525"/>
        <v>0</v>
      </c>
      <c r="MB135" s="25">
        <f t="shared" si="526"/>
        <v>0</v>
      </c>
      <c r="MC135" s="25">
        <f t="shared" si="630"/>
        <v>0</v>
      </c>
      <c r="MD135" s="25">
        <f t="shared" si="527"/>
        <v>0</v>
      </c>
      <c r="ME135" s="25">
        <f t="shared" si="528"/>
        <v>0</v>
      </c>
      <c r="MF135" s="25">
        <f t="shared" si="631"/>
        <v>0</v>
      </c>
      <c r="MG135" s="25">
        <f t="shared" si="529"/>
        <v>0</v>
      </c>
      <c r="MH135" s="25">
        <f t="shared" si="530"/>
        <v>0</v>
      </c>
      <c r="MI135" s="25">
        <f t="shared" si="632"/>
        <v>0</v>
      </c>
      <c r="MJ135" s="25">
        <f t="shared" si="531"/>
        <v>0</v>
      </c>
      <c r="MK135" s="25">
        <f t="shared" si="532"/>
        <v>0</v>
      </c>
      <c r="ML135" s="25">
        <f t="shared" si="633"/>
        <v>0</v>
      </c>
      <c r="MM135" s="25">
        <f t="shared" si="533"/>
        <v>0</v>
      </c>
      <c r="MN135" s="25">
        <f t="shared" si="534"/>
        <v>0</v>
      </c>
      <c r="MO135" s="25">
        <f t="shared" si="634"/>
        <v>0</v>
      </c>
      <c r="MP135" s="25">
        <f t="shared" si="535"/>
        <v>0</v>
      </c>
      <c r="MQ135" s="25">
        <f t="shared" si="536"/>
        <v>0</v>
      </c>
      <c r="MR135" s="25">
        <f t="shared" si="635"/>
        <v>0</v>
      </c>
      <c r="MS135" s="29">
        <v>1.4</v>
      </c>
      <c r="MT135" s="29">
        <v>0</v>
      </c>
      <c r="MU135" s="29">
        <v>1</v>
      </c>
      <c r="MV135" s="29">
        <v>1</v>
      </c>
      <c r="MW135" s="25">
        <f t="shared" si="537"/>
        <v>1.4</v>
      </c>
      <c r="MX135" s="25">
        <f t="shared" si="538"/>
        <v>1.48</v>
      </c>
      <c r="MY135" s="25">
        <f t="shared" si="539"/>
        <v>0</v>
      </c>
      <c r="MZ135" s="25">
        <f t="shared" si="540"/>
        <v>0</v>
      </c>
      <c r="NA135" s="25">
        <f t="shared" si="541"/>
        <v>1.4</v>
      </c>
      <c r="NB135" s="25">
        <f t="shared" si="542"/>
        <v>1.48</v>
      </c>
      <c r="NC135" s="25">
        <f t="shared" si="543"/>
        <v>0</v>
      </c>
      <c r="ND135" s="25">
        <f t="shared" si="544"/>
        <v>0</v>
      </c>
      <c r="NE135" s="25">
        <f t="shared" si="636"/>
        <v>1.4</v>
      </c>
      <c r="NF135" s="25">
        <f t="shared" si="636"/>
        <v>1.48</v>
      </c>
      <c r="NG135" s="25">
        <f t="shared" si="636"/>
        <v>0</v>
      </c>
      <c r="NH135" s="25">
        <f t="shared" si="545"/>
        <v>0</v>
      </c>
      <c r="NI135" s="25">
        <f t="shared" si="546"/>
        <v>71.41</v>
      </c>
      <c r="NJ135" s="25">
        <f t="shared" si="547"/>
        <v>0</v>
      </c>
      <c r="NK135" s="25">
        <f t="shared" si="548"/>
        <v>71.41</v>
      </c>
      <c r="NL135" s="25">
        <f t="shared" si="549"/>
        <v>41.52</v>
      </c>
      <c r="NM135" s="25">
        <f t="shared" si="550"/>
        <v>0</v>
      </c>
      <c r="NN135" s="25">
        <f t="shared" si="637"/>
        <v>41.52</v>
      </c>
      <c r="NO135" s="25">
        <f t="shared" si="551"/>
        <v>0</v>
      </c>
      <c r="NP135" s="25">
        <f t="shared" si="552"/>
        <v>0</v>
      </c>
      <c r="NQ135" s="25">
        <f t="shared" si="638"/>
        <v>0</v>
      </c>
      <c r="NR135" s="25">
        <f t="shared" si="553"/>
        <v>0</v>
      </c>
      <c r="NS135" s="25">
        <f t="shared" si="554"/>
        <v>0</v>
      </c>
      <c r="NT135" s="25">
        <f t="shared" si="639"/>
        <v>0</v>
      </c>
      <c r="NU135" s="25">
        <f t="shared" si="555"/>
        <v>0</v>
      </c>
      <c r="NV135" s="25">
        <f t="shared" si="556"/>
        <v>0</v>
      </c>
      <c r="NW135" s="25">
        <f t="shared" si="640"/>
        <v>0</v>
      </c>
      <c r="NX135" s="25">
        <f t="shared" si="641"/>
        <v>41.52</v>
      </c>
      <c r="NY135" s="25">
        <f t="shared" si="641"/>
        <v>0</v>
      </c>
      <c r="NZ135" s="25">
        <f t="shared" si="642"/>
        <v>41.52</v>
      </c>
      <c r="OA135" s="25">
        <f t="shared" si="643"/>
        <v>29.89</v>
      </c>
      <c r="OB135" s="25">
        <f t="shared" si="643"/>
        <v>0</v>
      </c>
      <c r="OC135" s="25">
        <f t="shared" si="644"/>
        <v>29.89</v>
      </c>
      <c r="OD135" s="25">
        <f t="shared" si="645"/>
        <v>41.52</v>
      </c>
      <c r="OE135" s="25">
        <f t="shared" si="645"/>
        <v>0</v>
      </c>
      <c r="OF135" s="25">
        <f t="shared" si="645"/>
        <v>41.52</v>
      </c>
      <c r="OG135" s="25">
        <f t="shared" si="557"/>
        <v>0</v>
      </c>
      <c r="OH135" s="25">
        <f t="shared" si="558"/>
        <v>0</v>
      </c>
      <c r="OI135" s="25">
        <f t="shared" si="559"/>
        <v>0</v>
      </c>
      <c r="OJ135" s="25">
        <f t="shared" si="560"/>
        <v>0</v>
      </c>
      <c r="OK135" s="25">
        <f t="shared" si="561"/>
        <v>0</v>
      </c>
      <c r="OL135" s="25">
        <f t="shared" si="562"/>
        <v>0</v>
      </c>
      <c r="OM135" s="25">
        <f t="shared" si="646"/>
        <v>0</v>
      </c>
      <c r="ON135" s="25">
        <f t="shared" si="646"/>
        <v>0</v>
      </c>
      <c r="OO135" s="25">
        <f t="shared" si="646"/>
        <v>0</v>
      </c>
      <c r="OP135" s="25">
        <f t="shared" si="563"/>
        <v>0</v>
      </c>
      <c r="OQ135" s="25">
        <f t="shared" si="564"/>
        <v>0</v>
      </c>
      <c r="OR135" s="25">
        <f t="shared" si="647"/>
        <v>0</v>
      </c>
      <c r="OS135" s="19">
        <v>538833.53</v>
      </c>
      <c r="OT135" s="19">
        <v>2370720.2599999998</v>
      </c>
    </row>
    <row r="136" spans="1:410" ht="33" customHeight="1" x14ac:dyDescent="0.25">
      <c r="A136" s="18"/>
      <c r="B136" s="18" t="s">
        <v>850</v>
      </c>
      <c r="C136" s="18">
        <v>151.81</v>
      </c>
      <c r="D136" s="16" t="e">
        <f>_xlfn.IFNA(INDEX(#REF!,MATCH(E136,#REF!,0)),0)</f>
        <v>#REF!</v>
      </c>
      <c r="E136" s="18" t="s">
        <v>922</v>
      </c>
      <c r="F136" s="16" t="s">
        <v>765</v>
      </c>
      <c r="G136" s="16" t="s">
        <v>766</v>
      </c>
      <c r="H136" s="16" t="s">
        <v>767</v>
      </c>
      <c r="I136" s="16" t="s">
        <v>768</v>
      </c>
      <c r="J136" s="16" t="s">
        <v>811</v>
      </c>
      <c r="K136" s="16" t="s">
        <v>770</v>
      </c>
      <c r="L136" s="16" t="s">
        <v>771</v>
      </c>
      <c r="M136" s="18">
        <v>1.8399999999999999</v>
      </c>
      <c r="N136" s="18">
        <v>1.8399999999999999</v>
      </c>
      <c r="O136" s="18">
        <v>2.2399999999999998</v>
      </c>
      <c r="P136" s="18">
        <v>2.2399999999999998</v>
      </c>
      <c r="Q136" s="18">
        <v>0.1</v>
      </c>
      <c r="R136" s="18">
        <v>2.04</v>
      </c>
      <c r="S136" s="18">
        <v>2.04</v>
      </c>
      <c r="T136" s="18">
        <v>0.2</v>
      </c>
      <c r="U136" s="18">
        <v>0</v>
      </c>
      <c r="V136" s="18">
        <v>0</v>
      </c>
      <c r="W136" s="18">
        <v>0</v>
      </c>
      <c r="X136" s="18">
        <v>1.8399999999999999</v>
      </c>
      <c r="Y136" s="18">
        <v>1.7999999999999998</v>
      </c>
      <c r="Z136" s="20">
        <f t="shared" si="565"/>
        <v>1.6</v>
      </c>
      <c r="AA136" s="18">
        <v>0.22</v>
      </c>
      <c r="AB136" s="18">
        <v>0</v>
      </c>
      <c r="AC136" s="18">
        <v>0</v>
      </c>
      <c r="AD136" s="18">
        <v>0</v>
      </c>
      <c r="AE136" s="18">
        <v>0</v>
      </c>
      <c r="AF136" s="18">
        <v>0</v>
      </c>
      <c r="AG136" s="18">
        <v>1.4</v>
      </c>
      <c r="AH136" s="18">
        <v>1.4</v>
      </c>
      <c r="AI136" s="20">
        <f t="shared" si="566"/>
        <v>1.75</v>
      </c>
      <c r="AJ136" s="18">
        <v>0</v>
      </c>
      <c r="AK136" s="18">
        <v>0</v>
      </c>
      <c r="AL136" s="20">
        <f t="shared" si="567"/>
        <v>0</v>
      </c>
      <c r="AM136" s="18">
        <v>1.8399999999999999</v>
      </c>
      <c r="AN136" s="18">
        <v>1.4</v>
      </c>
      <c r="AO136" s="18">
        <v>0.15</v>
      </c>
      <c r="AP136" s="18">
        <v>0.22</v>
      </c>
      <c r="AQ136" s="18">
        <v>1.8399999999999999</v>
      </c>
      <c r="AR136" s="18">
        <v>1.6199999999999999</v>
      </c>
      <c r="AS136" s="18">
        <v>0.12</v>
      </c>
      <c r="AT136" s="18">
        <v>0.11</v>
      </c>
      <c r="AU136" s="18">
        <v>0</v>
      </c>
      <c r="AV136" s="18">
        <v>1</v>
      </c>
      <c r="AW136" s="18">
        <v>0</v>
      </c>
      <c r="AX136" s="18">
        <v>0</v>
      </c>
      <c r="AY136" s="18">
        <v>0</v>
      </c>
      <c r="AZ136" s="18">
        <v>0</v>
      </c>
      <c r="BA136" s="18">
        <v>0</v>
      </c>
      <c r="BB136" s="18">
        <v>0</v>
      </c>
      <c r="BC136" s="18">
        <v>0</v>
      </c>
      <c r="BD136" s="18">
        <v>0</v>
      </c>
      <c r="BE136" s="18">
        <v>2</v>
      </c>
      <c r="BF136" s="18">
        <v>0</v>
      </c>
      <c r="BG136" s="18">
        <v>0</v>
      </c>
      <c r="BH136" s="18">
        <v>0</v>
      </c>
      <c r="BI136" s="18">
        <v>0</v>
      </c>
      <c r="BJ136" s="18">
        <v>0</v>
      </c>
      <c r="BK136" s="18">
        <v>0</v>
      </c>
      <c r="BL136" s="18">
        <v>0</v>
      </c>
      <c r="BM136" s="18">
        <v>0</v>
      </c>
      <c r="BN136" s="18">
        <v>0</v>
      </c>
      <c r="BO136" s="18">
        <v>0</v>
      </c>
      <c r="BP136" s="18">
        <v>0</v>
      </c>
      <c r="BQ136" s="18">
        <v>0</v>
      </c>
      <c r="BR136" s="18">
        <v>0</v>
      </c>
      <c r="BS136" s="18">
        <v>0</v>
      </c>
      <c r="BT136" s="18">
        <v>0</v>
      </c>
      <c r="BU136" s="18">
        <v>0</v>
      </c>
      <c r="BV136" s="18">
        <v>0</v>
      </c>
      <c r="BW136" s="18">
        <v>0</v>
      </c>
      <c r="BX136" s="18">
        <v>0</v>
      </c>
      <c r="BY136" s="18">
        <v>0</v>
      </c>
      <c r="BZ136" s="18">
        <v>0</v>
      </c>
      <c r="CA136" s="16" t="e">
        <f>_xlfn.IFNA(IF(RIGHT(D136,2)="=G",0,INDEX(#REF!,MATCH(E136,#REF!,0))),0)</f>
        <v>#REF!</v>
      </c>
      <c r="CB136" s="16" t="s">
        <v>776</v>
      </c>
      <c r="CC136" s="18">
        <v>0</v>
      </c>
      <c r="CD136" s="18">
        <v>0</v>
      </c>
      <c r="CE136" s="18">
        <v>1.6</v>
      </c>
      <c r="CF136" s="18">
        <v>0.8</v>
      </c>
      <c r="CG136" s="18">
        <v>0.12</v>
      </c>
      <c r="CH136" s="18">
        <v>2</v>
      </c>
      <c r="CI136" s="16" t="s">
        <v>98</v>
      </c>
      <c r="CJ136" s="18">
        <v>0</v>
      </c>
      <c r="CK136" s="20">
        <f t="shared" si="432"/>
        <v>1.36</v>
      </c>
      <c r="CL136" s="20">
        <f t="shared" si="568"/>
        <v>1.36</v>
      </c>
      <c r="CM136" s="18">
        <v>19.079999999999998</v>
      </c>
      <c r="CN136" s="18">
        <v>23.41</v>
      </c>
      <c r="CO136" s="18">
        <v>22.571000000000002</v>
      </c>
      <c r="CP136" s="22">
        <f t="shared" si="433"/>
        <v>22.57</v>
      </c>
      <c r="CQ136" s="22">
        <f t="shared" si="434"/>
        <v>21.21</v>
      </c>
      <c r="CR136" s="22">
        <f t="shared" si="569"/>
        <v>1.36</v>
      </c>
      <c r="CS136" s="22">
        <f t="shared" si="435"/>
        <v>21.310000000000002</v>
      </c>
      <c r="CT136" s="22">
        <f t="shared" si="436"/>
        <v>21.51</v>
      </c>
      <c r="CU136" s="18">
        <v>21.51</v>
      </c>
      <c r="CV136" s="22">
        <f t="shared" si="570"/>
        <v>1.6</v>
      </c>
      <c r="CW136" s="22">
        <f t="shared" si="437"/>
        <v>0</v>
      </c>
      <c r="CX136" s="22">
        <f t="shared" si="438"/>
        <v>0</v>
      </c>
      <c r="CY136" s="22">
        <f t="shared" si="439"/>
        <v>23.14</v>
      </c>
      <c r="CZ136" s="22">
        <f t="shared" si="440"/>
        <v>23.29</v>
      </c>
      <c r="DA136" s="18">
        <v>23.41</v>
      </c>
      <c r="DB136" s="20">
        <f t="shared" si="571"/>
        <v>2.2000000000000002</v>
      </c>
      <c r="DC136" s="20">
        <f t="shared" si="572"/>
        <v>0.84</v>
      </c>
      <c r="DD136" s="20">
        <f t="shared" si="573"/>
        <v>1.3600000000000003</v>
      </c>
      <c r="DE136" s="20">
        <f t="shared" si="441"/>
        <v>0.1</v>
      </c>
      <c r="DF136" s="20">
        <f t="shared" si="442"/>
        <v>0.2</v>
      </c>
      <c r="DG136" s="20">
        <f t="shared" si="443"/>
        <v>1.06</v>
      </c>
      <c r="DH136" s="20">
        <f t="shared" si="444"/>
        <v>0</v>
      </c>
      <c r="DI136" s="20">
        <f t="shared" si="445"/>
        <v>0</v>
      </c>
      <c r="DJ136" s="20">
        <f t="shared" si="446"/>
        <v>0</v>
      </c>
      <c r="DK136" s="20">
        <f t="shared" si="574"/>
        <v>1.36</v>
      </c>
      <c r="DL136" s="20">
        <f t="shared" si="575"/>
        <v>0</v>
      </c>
      <c r="DM136" s="20">
        <f t="shared" si="576"/>
        <v>0</v>
      </c>
      <c r="DN136" s="20">
        <f t="shared" si="577"/>
        <v>0</v>
      </c>
      <c r="DO136" s="18">
        <v>2.44</v>
      </c>
      <c r="DP136" s="18">
        <v>0</v>
      </c>
      <c r="DQ136" s="18">
        <v>1</v>
      </c>
      <c r="DR136" s="18">
        <v>1</v>
      </c>
      <c r="DS136" s="25">
        <f t="shared" si="578"/>
        <v>2.44</v>
      </c>
      <c r="DT136" s="25">
        <f t="shared" si="579"/>
        <v>0</v>
      </c>
      <c r="DU136" s="25">
        <f t="shared" si="580"/>
        <v>3.32</v>
      </c>
      <c r="DV136" s="25">
        <f t="shared" si="581"/>
        <v>0</v>
      </c>
      <c r="DW136" s="25">
        <f t="shared" si="582"/>
        <v>3.32</v>
      </c>
      <c r="DX136" s="25">
        <f t="shared" si="583"/>
        <v>7.44</v>
      </c>
      <c r="DY136" s="25">
        <f t="shared" si="584"/>
        <v>0</v>
      </c>
      <c r="DZ136" s="25">
        <f t="shared" si="585"/>
        <v>7.44</v>
      </c>
      <c r="EA136" s="25">
        <f t="shared" si="586"/>
        <v>4.92</v>
      </c>
      <c r="EB136" s="25">
        <f t="shared" si="587"/>
        <v>0</v>
      </c>
      <c r="EC136" s="25">
        <f t="shared" si="588"/>
        <v>4.92</v>
      </c>
      <c r="ED136" s="25">
        <f t="shared" si="589"/>
        <v>2.52</v>
      </c>
      <c r="EE136" s="25">
        <f t="shared" si="589"/>
        <v>0</v>
      </c>
      <c r="EF136" s="25">
        <f t="shared" si="590"/>
        <v>2.52</v>
      </c>
      <c r="EG136" s="25">
        <f t="shared" si="591"/>
        <v>4.92</v>
      </c>
      <c r="EH136" s="25">
        <f t="shared" si="591"/>
        <v>0</v>
      </c>
      <c r="EI136" s="25">
        <f t="shared" si="592"/>
        <v>4.92</v>
      </c>
      <c r="EJ136" s="18">
        <v>151.81</v>
      </c>
      <c r="EK136" s="18">
        <v>100.68</v>
      </c>
      <c r="EL136" s="18" t="s">
        <v>922</v>
      </c>
      <c r="EM136" s="18" t="s">
        <v>923</v>
      </c>
      <c r="EN136" s="16" t="s">
        <v>774</v>
      </c>
      <c r="EO136" s="16" t="s">
        <v>132</v>
      </c>
      <c r="EP136" s="16" t="e">
        <f>IF(OR(EN136="Cống tròn",EN136="Cống hộp",EN136="Ống nhựa"),INDEX(#REF!,MATCH(E136,#REF!,0)),IF(OR(EN136="Rãnh xây",EN136="Rãnh bê tông"),INDEX(#REF!,MATCH(E136,#REF!,0)),0))</f>
        <v>#REF!</v>
      </c>
      <c r="EQ136" s="18">
        <v>49.72999999999999</v>
      </c>
      <c r="ER136" s="18">
        <v>1</v>
      </c>
      <c r="ES136" s="25">
        <f t="shared" si="593"/>
        <v>49</v>
      </c>
      <c r="ET136" s="1" t="e">
        <f>_xlfn.IFNA(IF(EN136="Cống tròn",INDEX(#REF!,MATCH(E136,#REF!,0)),IF(EN136="Cống hộp",INDEX(#REF!,MATCH(E136,#REF!,0)),EU136&amp;" ,"&amp;EV136)),0)</f>
        <v>#REF!</v>
      </c>
      <c r="EU136" s="16" t="s">
        <v>769</v>
      </c>
      <c r="EV136" s="16" t="s">
        <v>775</v>
      </c>
      <c r="EW136" s="16" t="e">
        <f>_xlfn.IFNA(INDEX(#REF!,MATCH(E136,#REF!,0)),0)</f>
        <v>#REF!</v>
      </c>
      <c r="EX136" s="16"/>
      <c r="EY136" s="18">
        <v>0</v>
      </c>
      <c r="EZ136" s="18">
        <v>0</v>
      </c>
      <c r="FA136" s="18">
        <v>0</v>
      </c>
      <c r="FB136" s="19">
        <v>0</v>
      </c>
      <c r="FC136" s="19">
        <v>0</v>
      </c>
      <c r="FD136" s="25">
        <f t="shared" si="447"/>
        <v>0</v>
      </c>
      <c r="FE136" s="25">
        <f t="shared" si="594"/>
        <v>0</v>
      </c>
      <c r="FF136" s="18">
        <v>0.1</v>
      </c>
      <c r="FG136" s="18">
        <v>2</v>
      </c>
      <c r="FH136" s="18">
        <v>1</v>
      </c>
      <c r="FI136" s="25">
        <f t="shared" si="595"/>
        <v>1.2</v>
      </c>
      <c r="FJ136" s="18">
        <v>0</v>
      </c>
      <c r="FK136" s="18">
        <v>0</v>
      </c>
      <c r="FL136" s="18">
        <v>0.2</v>
      </c>
      <c r="FM136" s="18">
        <v>1.4</v>
      </c>
      <c r="FN136" s="18">
        <v>0</v>
      </c>
      <c r="FO136" s="25">
        <f t="shared" si="596"/>
        <v>1.4</v>
      </c>
      <c r="FP136" s="18">
        <v>1.4999999999999999E-2</v>
      </c>
      <c r="FQ136" s="18">
        <v>1</v>
      </c>
      <c r="FR136" s="25">
        <f t="shared" si="448"/>
        <v>48</v>
      </c>
      <c r="FS136" s="25">
        <f t="shared" si="449"/>
        <v>0.70499999999999996</v>
      </c>
      <c r="FT136" s="25">
        <f t="shared" si="450"/>
        <v>48.704999999999998</v>
      </c>
      <c r="FU136" s="25">
        <f t="shared" si="451"/>
        <v>-1.0249999999999915</v>
      </c>
      <c r="FV136" s="25" t="str">
        <f t="shared" si="597"/>
        <v>Thêm 01</v>
      </c>
      <c r="FW136" s="25">
        <f t="shared" si="598"/>
        <v>-0.01</v>
      </c>
      <c r="FX136" s="16"/>
      <c r="FY136" s="16"/>
      <c r="FZ136" s="16"/>
      <c r="GA136" s="16"/>
      <c r="GB136" s="19">
        <v>0</v>
      </c>
      <c r="GC136" s="19">
        <v>0</v>
      </c>
      <c r="GD136" s="19">
        <v>0</v>
      </c>
      <c r="GE136" s="19">
        <v>0</v>
      </c>
      <c r="GF136" s="19">
        <v>0</v>
      </c>
      <c r="GG136" s="19">
        <v>0</v>
      </c>
      <c r="GH136" s="19">
        <v>0</v>
      </c>
      <c r="GI136" s="19">
        <v>0</v>
      </c>
      <c r="GJ136" s="19">
        <v>0</v>
      </c>
      <c r="GK136" s="19">
        <v>0</v>
      </c>
      <c r="GL136" s="25">
        <f t="shared" si="452"/>
        <v>0</v>
      </c>
      <c r="GM136" s="25">
        <f t="shared" si="599"/>
        <v>0</v>
      </c>
      <c r="GN136" s="19">
        <v>0</v>
      </c>
      <c r="GO136" s="19">
        <v>0</v>
      </c>
      <c r="GP136" s="19">
        <v>0</v>
      </c>
      <c r="GQ136" s="19">
        <v>0</v>
      </c>
      <c r="GR136" s="1" t="e">
        <f>_xlfn.IFNA(INDEX(#REF!,MATCH(E136,#REF!,0)),0)</f>
        <v>#REF!</v>
      </c>
      <c r="GS136" s="16"/>
      <c r="GT136" s="18">
        <v>0</v>
      </c>
      <c r="GU136" s="18">
        <v>0</v>
      </c>
      <c r="GV136" s="18">
        <v>0</v>
      </c>
      <c r="GW136" s="18">
        <v>0</v>
      </c>
      <c r="GX136" s="25">
        <f t="shared" si="453"/>
        <v>0</v>
      </c>
      <c r="GY136" s="25">
        <f t="shared" si="454"/>
        <v>0</v>
      </c>
      <c r="GZ136" s="25">
        <f t="shared" si="600"/>
        <v>0</v>
      </c>
      <c r="HA136" s="1" t="e" cm="1">
        <f t="array" ref="HA136">INDEX(#REF!,MATCH(EJ136&amp;EK136&amp;HD136&amp;HE136&amp;HF136,#REF!&amp;#REF!&amp;#REF!&amp;#REF!&amp;#REF!,0))</f>
        <v>#REF!</v>
      </c>
      <c r="HB136" s="16"/>
      <c r="HC136" s="25">
        <f t="shared" si="601"/>
        <v>0</v>
      </c>
      <c r="HD136" s="18">
        <v>0</v>
      </c>
      <c r="HE136" s="18">
        <v>0</v>
      </c>
      <c r="HF136" s="18">
        <v>0</v>
      </c>
      <c r="HG136" s="1" t="e" cm="1">
        <f t="array" ref="HG136">INDEX(#REF!,MATCH(EJ136&amp;EK136&amp;HJ136&amp;HK136&amp;HL136,#REF!&amp;#REF!&amp;#REF!&amp;#REF!&amp;#REF!,0))</f>
        <v>#REF!</v>
      </c>
      <c r="HH136" s="16"/>
      <c r="HI136" s="25">
        <f t="shared" si="602"/>
        <v>0</v>
      </c>
      <c r="HJ136" s="25">
        <f t="shared" si="603"/>
        <v>0</v>
      </c>
      <c r="HK136" s="19">
        <v>0</v>
      </c>
      <c r="HL136" s="19">
        <v>0</v>
      </c>
      <c r="HM136" s="18">
        <v>0.01</v>
      </c>
      <c r="HN136" s="18">
        <v>1</v>
      </c>
      <c r="HO136" s="25">
        <f t="shared" si="604"/>
        <v>0</v>
      </c>
      <c r="HP136" s="25">
        <f t="shared" si="605"/>
        <v>0</v>
      </c>
      <c r="HQ136" s="25">
        <f t="shared" si="606"/>
        <v>0</v>
      </c>
      <c r="HR136" s="25">
        <f t="shared" si="607"/>
        <v>0</v>
      </c>
      <c r="HS136" s="25">
        <f t="shared" si="608"/>
        <v>0</v>
      </c>
      <c r="HT136" s="19">
        <v>0</v>
      </c>
      <c r="HU136" s="19">
        <v>0</v>
      </c>
      <c r="HV136" s="19">
        <v>0</v>
      </c>
      <c r="HW136" s="25">
        <f t="shared" si="609"/>
        <v>0</v>
      </c>
      <c r="HX136" s="19">
        <v>0</v>
      </c>
      <c r="HY136" s="19">
        <v>0</v>
      </c>
      <c r="HZ136" s="18">
        <v>22.57</v>
      </c>
      <c r="IA136" s="20">
        <f>ROUND(IF(EN136="Cống tròn",IF(EN136="Cống tròn",IF(EU136="Không có móng",IQ136-FF136,IF(EU136="Đế",IP136-FN136,IF(OR(EU136="Móng bê tông",EU136="Móng bê tông kết hợp đế"),II136-FJ136,0))),0),IF(EN136="Cống hộp",IF(AND(EN136="Cống hộp",EU136="Không có móng"),IQ136-GF136,IF(AND(EN136="Cống hộp",EU136="Móng bê tông"),IJ136-GB136,0)),IF(OR(EN136="Rãnh xây",EN136="Rãnh bê tông"),IF(OR(EN136="Rãnh xây",EN136="Rãnh bê tông"),IK136-GB136,0),IF(EN136="Ống nhựa",IF(AND(EN136="Ống nhựa",EU136="Không đắp cát"),IQ136-HT136,IF(AND(EN136="Ống nhựa",EU136="Đắp cát"),IH136-HX136,0)),IF(EN136="Rãnh thang",IF(EN136="Rãnh thang",IF(EU136="Móng bê tông",#REF!-#REF!,IQ136),0),0))))),2)</f>
        <v>21.51</v>
      </c>
      <c r="IB136" s="20">
        <f t="shared" si="610"/>
        <v>1.0599999999999987</v>
      </c>
      <c r="IC136" s="20">
        <f t="shared" si="455"/>
        <v>21.509999999999998</v>
      </c>
      <c r="ID136" s="20">
        <f t="shared" si="456"/>
        <v>0</v>
      </c>
      <c r="IE136" s="20">
        <f t="shared" si="457"/>
        <v>0</v>
      </c>
      <c r="IF136" s="20">
        <f t="shared" si="458"/>
        <v>0</v>
      </c>
      <c r="IG136" s="20">
        <f>IF(EN136="Rãnh thang",IF(AND(EN136="Rãnh thang",EU136="Móng bê tông"),IQ136-#REF!,0),IF(EN136="Ống nhựa",IF(AND(EN136="Ống nhựa",EU136="Đắp cát"),IQ136-HT136,0),IF(EN136="Cống tròn",IF(EN136="Cống tròn",IF(OR(EU136="Móng bê tông",EU136="Móng bê tông kết hợp đế"),IM136-FL136,0),0),IF(EN136="Cống hộp",IF(AND(EN136="Cống hộp",EU136="Móng bê tông"),IN136-GD136,0),IF(OR(EN136="Rãnh xây",EN136="Rãnh bê tông"),IF(AND(EN136="Rãnh xây",EU136="Móng bê tông"),IO136-GD136,IF(AND(EN136="Rãnh bê tông",EU136="Móng bê tông"),IO136-GD136,0)),0)))))</f>
        <v>21.509999999999998</v>
      </c>
      <c r="IH136" s="20">
        <f t="shared" si="459"/>
        <v>0</v>
      </c>
      <c r="II136" s="20">
        <f t="shared" si="460"/>
        <v>21.509999999999998</v>
      </c>
      <c r="IJ136" s="20">
        <f t="shared" si="461"/>
        <v>0</v>
      </c>
      <c r="IK136" s="20">
        <f t="shared" si="462"/>
        <v>0</v>
      </c>
      <c r="IL136" s="20">
        <f t="shared" si="463"/>
        <v>21.709999999999997</v>
      </c>
      <c r="IM136" s="20">
        <f t="shared" si="464"/>
        <v>21.709999999999997</v>
      </c>
      <c r="IN136" s="20">
        <f t="shared" si="465"/>
        <v>0</v>
      </c>
      <c r="IO136" s="20">
        <f t="shared" si="466"/>
        <v>0</v>
      </c>
      <c r="IP136" s="20">
        <f t="shared" si="467"/>
        <v>0</v>
      </c>
      <c r="IQ136" s="18">
        <v>21.81</v>
      </c>
      <c r="IR136" s="25">
        <f t="shared" si="611"/>
        <v>0</v>
      </c>
      <c r="IS136" s="25">
        <f t="shared" si="468"/>
        <v>0</v>
      </c>
      <c r="IT136" s="25">
        <f t="shared" si="469"/>
        <v>0</v>
      </c>
      <c r="IU136" s="25">
        <f>ROUND(IF(EN136="Cống tròn",IF(EN136="Cống tròn",IV136+FF136,0),IF(EN136="Cống hộp",IF(EN136="Cống hộp",IV136+GP136,0),IF(OR(EN136="Rãnh xây",EN136="Rãnh bê tông"),IF(OR(EN136="Rãnh xây",EN136="Rãnh bê tông"),IV136+GP136,0),IF(EN136="ống nhựa",IF(EN136="Ống nhựa",IV136+HT136,0),IF(EN136="Rãnh thang",IF(EN136="Rãnh thang",IQ136+#REF!,0),0))))),2)</f>
        <v>22.86</v>
      </c>
      <c r="IV136" s="18">
        <v>22.76</v>
      </c>
      <c r="IW136" s="25">
        <f t="shared" si="470"/>
        <v>22.86</v>
      </c>
      <c r="IX136" s="25">
        <f t="shared" si="471"/>
        <v>0</v>
      </c>
      <c r="IY136" s="25">
        <f t="shared" si="472"/>
        <v>0</v>
      </c>
      <c r="IZ136" s="25">
        <f t="shared" si="473"/>
        <v>0</v>
      </c>
      <c r="JA136" s="25">
        <f t="shared" si="474"/>
        <v>0</v>
      </c>
      <c r="JB136" s="18">
        <v>22.52</v>
      </c>
      <c r="JC136" s="20">
        <f>ROUND(IF(EN136="Cống tròn",IF(EN136="Cống tròn",IF(EU136="Không có móng",JS136-FF136,IF(EU136="Đế",JR136-FN136,IF(OR(EU136="Móng bê tông",EU136="Móng bê tông kết hợp đế"),JK136-FJ136,0))),0),IF(EN136="Cống hộp",IF(AND(EN136="Cống hộp",EU136="Không có móng"),JS136-GF136,IF(AND(EN136="Cống hộp",EU136="Móng bê tông"),JL136-GB136,0)),IF(OR(EN136="Rãnh xây",EN136="Rãnh bê tông"),IF(OR(EN136="Rãnh xây",EN136="Rãnh bê tông"),JM136-GB136,0),IF(EN136="Ống nhựa",IF(AND(EN136="Ống nhựa",EU136="Không đắp cát"),JS136-HT136,IF(AND(EN136="Ống nhựa",EU136="Đắp cát"),JJ136-HX136,0)),IF(EN136="Rãnh thang",IF(EN136="Rãnh thang",IF(EU136="Móng bê tông",#REF!-#REF!,JS136),0),0))))),2)</f>
        <v>21.46</v>
      </c>
      <c r="JD136" s="20">
        <f t="shared" si="612"/>
        <v>1.0599999999999987</v>
      </c>
      <c r="JE136" s="20">
        <f t="shared" si="475"/>
        <v>21.46</v>
      </c>
      <c r="JF136" s="20">
        <f t="shared" si="476"/>
        <v>0</v>
      </c>
      <c r="JG136" s="20">
        <f t="shared" si="477"/>
        <v>0</v>
      </c>
      <c r="JH136" s="20">
        <f t="shared" si="478"/>
        <v>0</v>
      </c>
      <c r="JI136" s="20">
        <f>IF(EN136="Rãnh thang",IF(AND(EN136="Rãnh thang",EU136="Móng bê tông"),JS136-#REF!,0),IF(EN136="Ống nhựa",IF(AND(EN136="Ống nhựa",EU136="Đắp cát"),JS136-HT136,0),IF(EN136="Cống tròn",IF(EN136="Cống tròn",IF(OR(EU136="Móng bê tông",EU136="Móng bê tông kết hợp đế"),JO136-FL136,0),0),IF(EN136="Cống hộp",IF(AND(EN136="Cống hộp",EU136="Móng bê tông"),JP136-GD136,0),IF(OR(EN136="Rãnh xây",EN136="Rãnh bê tông"),IF(AND(EN136="Rãnh xây",EU136="Móng bê tông"),JQ136-GD136,IF(AND(EN136="Rãnh bê tông",EU136="Móng bê tông"),JQ136-GD136,0)),0)))))</f>
        <v>21.46</v>
      </c>
      <c r="JJ136" s="20">
        <f t="shared" si="479"/>
        <v>0</v>
      </c>
      <c r="JK136" s="20">
        <f t="shared" si="480"/>
        <v>21.46</v>
      </c>
      <c r="JL136" s="20">
        <f t="shared" si="481"/>
        <v>0</v>
      </c>
      <c r="JM136" s="20">
        <f t="shared" si="482"/>
        <v>0</v>
      </c>
      <c r="JN136" s="20">
        <f t="shared" si="483"/>
        <v>21.66</v>
      </c>
      <c r="JO136" s="20">
        <f t="shared" si="484"/>
        <v>21.66</v>
      </c>
      <c r="JP136" s="20">
        <f t="shared" si="485"/>
        <v>0</v>
      </c>
      <c r="JQ136" s="20">
        <f t="shared" si="486"/>
        <v>0</v>
      </c>
      <c r="JR136" s="20">
        <f t="shared" si="487"/>
        <v>0</v>
      </c>
      <c r="JS136" s="26">
        <v>21.76</v>
      </c>
      <c r="JT136" s="25">
        <f t="shared" si="613"/>
        <v>0</v>
      </c>
      <c r="JU136" s="25">
        <f t="shared" si="488"/>
        <v>0</v>
      </c>
      <c r="JV136" s="25">
        <f t="shared" si="489"/>
        <v>0</v>
      </c>
      <c r="JW136" s="25">
        <f>ROUND(IF(EN136="Cống tròn",IF(EN136="Cống tròn",JX136+FF136,0),IF(EN136="Cống hộp",IF(EN136="Cống hộp",JX136+GP136,0),IF(OR(EN136="Rãnh xây",EN136="Rãnh bê tông"),IF(OR(EN136="Rãnh xây",EN136="Rãnh bê tông"),JX136+GP136,0),IF(EN136="ống nhựa",IF(EN136="Ống nhựa",JX136+HT136,0),IF(EN136="Rãnh thang",IF(EN136="Rãnh thang",JS136+#REF!,0),0))))),2)</f>
        <v>22.86</v>
      </c>
      <c r="JX136" s="27">
        <v>22.76</v>
      </c>
      <c r="JY136" s="25">
        <f t="shared" si="490"/>
        <v>22.86</v>
      </c>
      <c r="JZ136" s="25">
        <f t="shared" si="491"/>
        <v>0</v>
      </c>
      <c r="KA136" s="25">
        <f t="shared" si="492"/>
        <v>0</v>
      </c>
      <c r="KB136" s="25">
        <f t="shared" si="493"/>
        <v>0</v>
      </c>
      <c r="KC136" s="25">
        <f t="shared" si="494"/>
        <v>0</v>
      </c>
      <c r="KD136" s="28" t="s">
        <v>98</v>
      </c>
      <c r="KE136" s="27">
        <v>0</v>
      </c>
      <c r="KF136" s="25">
        <f t="shared" si="495"/>
        <v>1.0599999999999987</v>
      </c>
      <c r="KG136" s="25">
        <f t="shared" si="614"/>
        <v>1.0599999999999987</v>
      </c>
      <c r="KH136" s="27">
        <v>0</v>
      </c>
      <c r="KI136" s="25">
        <f t="shared" si="496"/>
        <v>1.0599999999999987</v>
      </c>
      <c r="KJ136" s="25">
        <f t="shared" si="615"/>
        <v>1.0599999999999987</v>
      </c>
      <c r="KK136" s="25">
        <f t="shared" si="497"/>
        <v>0</v>
      </c>
      <c r="KL136" s="25">
        <f t="shared" si="498"/>
        <v>0</v>
      </c>
      <c r="KM136" s="25">
        <f t="shared" si="616"/>
        <v>0</v>
      </c>
      <c r="KN136" s="25">
        <f t="shared" si="499"/>
        <v>0</v>
      </c>
      <c r="KO136" s="25">
        <f t="shared" si="500"/>
        <v>0</v>
      </c>
      <c r="KP136" s="25">
        <f t="shared" si="617"/>
        <v>0</v>
      </c>
      <c r="KQ136" s="25">
        <f t="shared" si="501"/>
        <v>0.2</v>
      </c>
      <c r="KR136" s="25">
        <f t="shared" si="502"/>
        <v>0.2</v>
      </c>
      <c r="KS136" s="25">
        <f t="shared" si="618"/>
        <v>0.2</v>
      </c>
      <c r="KT136" s="25">
        <f t="shared" si="503"/>
        <v>0</v>
      </c>
      <c r="KU136" s="25">
        <f t="shared" si="504"/>
        <v>0</v>
      </c>
      <c r="KV136" s="25">
        <f t="shared" si="619"/>
        <v>0</v>
      </c>
      <c r="KW136" s="25">
        <f t="shared" si="505"/>
        <v>0</v>
      </c>
      <c r="KX136" s="25">
        <f t="shared" si="506"/>
        <v>0</v>
      </c>
      <c r="KY136" s="25">
        <f t="shared" si="620"/>
        <v>0</v>
      </c>
      <c r="KZ136" s="25">
        <f t="shared" si="507"/>
        <v>0</v>
      </c>
      <c r="LA136" s="25">
        <f t="shared" si="508"/>
        <v>0</v>
      </c>
      <c r="LB136" s="25">
        <f t="shared" si="621"/>
        <v>0</v>
      </c>
      <c r="LC136" s="25">
        <f t="shared" si="509"/>
        <v>0.85999999999999877</v>
      </c>
      <c r="LD136" s="25">
        <f t="shared" si="510"/>
        <v>0.85999999999999877</v>
      </c>
      <c r="LE136" s="25">
        <f t="shared" si="622"/>
        <v>0.85999999999999877</v>
      </c>
      <c r="LF136" s="25">
        <f t="shared" si="511"/>
        <v>0</v>
      </c>
      <c r="LG136" s="25">
        <f t="shared" si="512"/>
        <v>0</v>
      </c>
      <c r="LH136" s="25">
        <f t="shared" si="623"/>
        <v>0</v>
      </c>
      <c r="LI136" s="25">
        <f t="shared" si="513"/>
        <v>0</v>
      </c>
      <c r="LJ136" s="25">
        <f t="shared" si="514"/>
        <v>0</v>
      </c>
      <c r="LK136" s="25">
        <f t="shared" si="624"/>
        <v>0</v>
      </c>
      <c r="LL136" s="25">
        <f t="shared" si="515"/>
        <v>0</v>
      </c>
      <c r="LM136" s="25">
        <f t="shared" si="516"/>
        <v>0</v>
      </c>
      <c r="LN136" s="25">
        <f t="shared" si="625"/>
        <v>0</v>
      </c>
      <c r="LO136" s="25">
        <f t="shared" si="517"/>
        <v>0</v>
      </c>
      <c r="LP136" s="25">
        <f t="shared" si="518"/>
        <v>0</v>
      </c>
      <c r="LQ136" s="25">
        <f t="shared" si="626"/>
        <v>0</v>
      </c>
      <c r="LR136" s="25">
        <f t="shared" si="519"/>
        <v>0</v>
      </c>
      <c r="LS136" s="25">
        <f t="shared" si="520"/>
        <v>0</v>
      </c>
      <c r="LT136" s="25">
        <f t="shared" si="627"/>
        <v>0</v>
      </c>
      <c r="LU136" s="25">
        <f t="shared" si="521"/>
        <v>0</v>
      </c>
      <c r="LV136" s="25">
        <f t="shared" si="522"/>
        <v>0</v>
      </c>
      <c r="LW136" s="25">
        <f t="shared" si="628"/>
        <v>0</v>
      </c>
      <c r="LX136" s="25">
        <f t="shared" si="523"/>
        <v>0</v>
      </c>
      <c r="LY136" s="25">
        <f t="shared" si="524"/>
        <v>0</v>
      </c>
      <c r="LZ136" s="25">
        <f t="shared" si="629"/>
        <v>0</v>
      </c>
      <c r="MA136" s="25">
        <f t="shared" si="525"/>
        <v>0</v>
      </c>
      <c r="MB136" s="25">
        <f t="shared" si="526"/>
        <v>0</v>
      </c>
      <c r="MC136" s="25">
        <f t="shared" si="630"/>
        <v>0</v>
      </c>
      <c r="MD136" s="25">
        <f t="shared" si="527"/>
        <v>0</v>
      </c>
      <c r="ME136" s="25">
        <f t="shared" si="528"/>
        <v>0</v>
      </c>
      <c r="MF136" s="25">
        <f t="shared" si="631"/>
        <v>0</v>
      </c>
      <c r="MG136" s="25">
        <f t="shared" si="529"/>
        <v>0</v>
      </c>
      <c r="MH136" s="25">
        <f t="shared" si="530"/>
        <v>0</v>
      </c>
      <c r="MI136" s="25">
        <f t="shared" si="632"/>
        <v>0</v>
      </c>
      <c r="MJ136" s="25">
        <f t="shared" si="531"/>
        <v>0</v>
      </c>
      <c r="MK136" s="25">
        <f t="shared" si="532"/>
        <v>0</v>
      </c>
      <c r="ML136" s="25">
        <f t="shared" si="633"/>
        <v>0</v>
      </c>
      <c r="MM136" s="25">
        <f t="shared" si="533"/>
        <v>0</v>
      </c>
      <c r="MN136" s="25">
        <f t="shared" si="534"/>
        <v>0</v>
      </c>
      <c r="MO136" s="25">
        <f t="shared" si="634"/>
        <v>0</v>
      </c>
      <c r="MP136" s="25">
        <f t="shared" si="535"/>
        <v>0</v>
      </c>
      <c r="MQ136" s="25">
        <f t="shared" si="536"/>
        <v>0</v>
      </c>
      <c r="MR136" s="25">
        <f t="shared" si="635"/>
        <v>0</v>
      </c>
      <c r="MS136" s="29">
        <v>1.4</v>
      </c>
      <c r="MT136" s="29">
        <v>0</v>
      </c>
      <c r="MU136" s="29">
        <v>1</v>
      </c>
      <c r="MV136" s="29">
        <v>1</v>
      </c>
      <c r="MW136" s="25">
        <f t="shared" si="537"/>
        <v>1.4</v>
      </c>
      <c r="MX136" s="25">
        <f t="shared" si="538"/>
        <v>1.48</v>
      </c>
      <c r="MY136" s="25">
        <f t="shared" si="539"/>
        <v>0</v>
      </c>
      <c r="MZ136" s="25">
        <f t="shared" si="540"/>
        <v>0</v>
      </c>
      <c r="NA136" s="25">
        <f t="shared" si="541"/>
        <v>1.4</v>
      </c>
      <c r="NB136" s="25">
        <f t="shared" si="542"/>
        <v>1.48</v>
      </c>
      <c r="NC136" s="25">
        <f t="shared" si="543"/>
        <v>0</v>
      </c>
      <c r="ND136" s="25">
        <f t="shared" si="544"/>
        <v>0</v>
      </c>
      <c r="NE136" s="25">
        <f t="shared" si="636"/>
        <v>1.4</v>
      </c>
      <c r="NF136" s="25">
        <f t="shared" si="636"/>
        <v>1.48</v>
      </c>
      <c r="NG136" s="25">
        <f t="shared" si="636"/>
        <v>0</v>
      </c>
      <c r="NH136" s="25">
        <f t="shared" si="545"/>
        <v>0</v>
      </c>
      <c r="NI136" s="25">
        <f t="shared" si="546"/>
        <v>73.599999999999994</v>
      </c>
      <c r="NJ136" s="25">
        <f t="shared" si="547"/>
        <v>0</v>
      </c>
      <c r="NK136" s="25">
        <f t="shared" si="548"/>
        <v>73.599999999999994</v>
      </c>
      <c r="NL136" s="25">
        <f t="shared" si="549"/>
        <v>42.8</v>
      </c>
      <c r="NM136" s="25">
        <f t="shared" si="550"/>
        <v>0</v>
      </c>
      <c r="NN136" s="25">
        <f t="shared" si="637"/>
        <v>42.8</v>
      </c>
      <c r="NO136" s="25">
        <f t="shared" si="551"/>
        <v>0</v>
      </c>
      <c r="NP136" s="25">
        <f t="shared" si="552"/>
        <v>0</v>
      </c>
      <c r="NQ136" s="25">
        <f t="shared" si="638"/>
        <v>0</v>
      </c>
      <c r="NR136" s="25">
        <f t="shared" si="553"/>
        <v>0</v>
      </c>
      <c r="NS136" s="25">
        <f t="shared" si="554"/>
        <v>0</v>
      </c>
      <c r="NT136" s="25">
        <f t="shared" si="639"/>
        <v>0</v>
      </c>
      <c r="NU136" s="25">
        <f t="shared" si="555"/>
        <v>0</v>
      </c>
      <c r="NV136" s="25">
        <f t="shared" si="556"/>
        <v>0</v>
      </c>
      <c r="NW136" s="25">
        <f t="shared" si="640"/>
        <v>0</v>
      </c>
      <c r="NX136" s="25">
        <f t="shared" si="641"/>
        <v>42.8</v>
      </c>
      <c r="NY136" s="25">
        <f t="shared" si="641"/>
        <v>0</v>
      </c>
      <c r="NZ136" s="25">
        <f t="shared" si="642"/>
        <v>42.8</v>
      </c>
      <c r="OA136" s="25">
        <f t="shared" si="643"/>
        <v>30.8</v>
      </c>
      <c r="OB136" s="25">
        <f t="shared" si="643"/>
        <v>0</v>
      </c>
      <c r="OC136" s="25">
        <f t="shared" si="644"/>
        <v>30.8</v>
      </c>
      <c r="OD136" s="25">
        <f t="shared" si="645"/>
        <v>42.8</v>
      </c>
      <c r="OE136" s="25">
        <f t="shared" si="645"/>
        <v>0</v>
      </c>
      <c r="OF136" s="25">
        <f t="shared" si="645"/>
        <v>42.8</v>
      </c>
      <c r="OG136" s="25">
        <f t="shared" si="557"/>
        <v>0</v>
      </c>
      <c r="OH136" s="25">
        <f t="shared" si="558"/>
        <v>0</v>
      </c>
      <c r="OI136" s="25">
        <f t="shared" si="559"/>
        <v>0</v>
      </c>
      <c r="OJ136" s="25">
        <f t="shared" si="560"/>
        <v>0</v>
      </c>
      <c r="OK136" s="25">
        <f t="shared" si="561"/>
        <v>0</v>
      </c>
      <c r="OL136" s="25">
        <f t="shared" si="562"/>
        <v>0</v>
      </c>
      <c r="OM136" s="25">
        <f t="shared" si="646"/>
        <v>0</v>
      </c>
      <c r="ON136" s="25">
        <f t="shared" si="646"/>
        <v>0</v>
      </c>
      <c r="OO136" s="25">
        <f t="shared" si="646"/>
        <v>0</v>
      </c>
      <c r="OP136" s="25">
        <f t="shared" si="563"/>
        <v>0</v>
      </c>
      <c r="OQ136" s="25">
        <f t="shared" si="564"/>
        <v>0</v>
      </c>
      <c r="OR136" s="25">
        <f t="shared" si="647"/>
        <v>0</v>
      </c>
      <c r="OS136" s="19">
        <v>538871.14</v>
      </c>
      <c r="OT136" s="19">
        <v>2370752.6800000002</v>
      </c>
    </row>
    <row r="137" spans="1:410" ht="33" customHeight="1" x14ac:dyDescent="0.25">
      <c r="A137" s="18"/>
      <c r="B137" s="18" t="s">
        <v>850</v>
      </c>
      <c r="C137" s="18">
        <v>100.68</v>
      </c>
      <c r="D137" s="16" t="e">
        <f>_xlfn.IFNA(INDEX(#REF!,MATCH(E137,#REF!,0)),0)</f>
        <v>#REF!</v>
      </c>
      <c r="E137" s="18" t="s">
        <v>923</v>
      </c>
      <c r="F137" s="16" t="s">
        <v>765</v>
      </c>
      <c r="G137" s="16" t="s">
        <v>766</v>
      </c>
      <c r="H137" s="16" t="s">
        <v>767</v>
      </c>
      <c r="I137" s="16" t="s">
        <v>768</v>
      </c>
      <c r="J137" s="16" t="s">
        <v>811</v>
      </c>
      <c r="K137" s="16" t="s">
        <v>770</v>
      </c>
      <c r="L137" s="16" t="s">
        <v>771</v>
      </c>
      <c r="M137" s="18">
        <v>1.8399999999999999</v>
      </c>
      <c r="N137" s="18">
        <v>1.8399999999999999</v>
      </c>
      <c r="O137" s="18">
        <v>2.2399999999999998</v>
      </c>
      <c r="P137" s="18">
        <v>2.2399999999999998</v>
      </c>
      <c r="Q137" s="18">
        <v>0.1</v>
      </c>
      <c r="R137" s="18">
        <v>2.04</v>
      </c>
      <c r="S137" s="18">
        <v>2.04</v>
      </c>
      <c r="T137" s="18">
        <v>0.2</v>
      </c>
      <c r="U137" s="18">
        <v>0</v>
      </c>
      <c r="V137" s="18">
        <v>0</v>
      </c>
      <c r="W137" s="18">
        <v>0</v>
      </c>
      <c r="X137" s="18">
        <v>1.8399999999999999</v>
      </c>
      <c r="Y137" s="18">
        <v>1.7999999999999998</v>
      </c>
      <c r="Z137" s="20">
        <f t="shared" si="565"/>
        <v>1.6</v>
      </c>
      <c r="AA137" s="18">
        <v>0.22</v>
      </c>
      <c r="AB137" s="18">
        <v>0</v>
      </c>
      <c r="AC137" s="18">
        <v>0</v>
      </c>
      <c r="AD137" s="18">
        <v>0</v>
      </c>
      <c r="AE137" s="18">
        <v>0</v>
      </c>
      <c r="AF137" s="18">
        <v>0</v>
      </c>
      <c r="AG137" s="18">
        <v>1.4</v>
      </c>
      <c r="AH137" s="18">
        <v>1.4</v>
      </c>
      <c r="AI137" s="20">
        <f t="shared" si="566"/>
        <v>1.75</v>
      </c>
      <c r="AJ137" s="18">
        <v>0</v>
      </c>
      <c r="AK137" s="18">
        <v>0</v>
      </c>
      <c r="AL137" s="20">
        <f t="shared" si="567"/>
        <v>0</v>
      </c>
      <c r="AM137" s="18">
        <v>1.8399999999999999</v>
      </c>
      <c r="AN137" s="18">
        <v>1.4</v>
      </c>
      <c r="AO137" s="18">
        <v>0.15</v>
      </c>
      <c r="AP137" s="18">
        <v>0.22</v>
      </c>
      <c r="AQ137" s="18">
        <v>1.8399999999999999</v>
      </c>
      <c r="AR137" s="18">
        <v>1.6199999999999999</v>
      </c>
      <c r="AS137" s="18">
        <v>0.12</v>
      </c>
      <c r="AT137" s="18">
        <v>0.11</v>
      </c>
      <c r="AU137" s="18">
        <v>0</v>
      </c>
      <c r="AV137" s="18">
        <v>1</v>
      </c>
      <c r="AW137" s="18">
        <v>0</v>
      </c>
      <c r="AX137" s="18">
        <v>0</v>
      </c>
      <c r="AY137" s="18">
        <v>0</v>
      </c>
      <c r="AZ137" s="18">
        <v>0</v>
      </c>
      <c r="BA137" s="18">
        <v>0</v>
      </c>
      <c r="BB137" s="18">
        <v>0</v>
      </c>
      <c r="BC137" s="18">
        <v>0</v>
      </c>
      <c r="BD137" s="18">
        <v>0</v>
      </c>
      <c r="BE137" s="18">
        <v>2</v>
      </c>
      <c r="BF137" s="18">
        <v>0</v>
      </c>
      <c r="BG137" s="18">
        <v>0</v>
      </c>
      <c r="BH137" s="18">
        <v>0</v>
      </c>
      <c r="BI137" s="18">
        <v>0</v>
      </c>
      <c r="BJ137" s="18">
        <v>0</v>
      </c>
      <c r="BK137" s="18">
        <v>0</v>
      </c>
      <c r="BL137" s="18">
        <v>0</v>
      </c>
      <c r="BM137" s="18">
        <v>0</v>
      </c>
      <c r="BN137" s="18">
        <v>0</v>
      </c>
      <c r="BO137" s="18">
        <v>0</v>
      </c>
      <c r="BP137" s="18">
        <v>0</v>
      </c>
      <c r="BQ137" s="18">
        <v>0</v>
      </c>
      <c r="BR137" s="18">
        <v>0</v>
      </c>
      <c r="BS137" s="18">
        <v>0</v>
      </c>
      <c r="BT137" s="18">
        <v>0</v>
      </c>
      <c r="BU137" s="18">
        <v>0</v>
      </c>
      <c r="BV137" s="18">
        <v>0</v>
      </c>
      <c r="BW137" s="18">
        <v>0</v>
      </c>
      <c r="BX137" s="18">
        <v>0</v>
      </c>
      <c r="BY137" s="18">
        <v>0</v>
      </c>
      <c r="BZ137" s="18">
        <v>0</v>
      </c>
      <c r="CA137" s="16" t="e">
        <f>_xlfn.IFNA(IF(RIGHT(D137,2)="=G",0,INDEX(#REF!,MATCH(E137,#REF!,0))),0)</f>
        <v>#REF!</v>
      </c>
      <c r="CB137" s="16" t="s">
        <v>776</v>
      </c>
      <c r="CC137" s="18">
        <v>0</v>
      </c>
      <c r="CD137" s="18">
        <v>0</v>
      </c>
      <c r="CE137" s="18">
        <v>1.6</v>
      </c>
      <c r="CF137" s="18">
        <v>0.8</v>
      </c>
      <c r="CG137" s="18">
        <v>0.12</v>
      </c>
      <c r="CH137" s="18">
        <v>2</v>
      </c>
      <c r="CI137" s="16" t="s">
        <v>98</v>
      </c>
      <c r="CJ137" s="18">
        <v>0</v>
      </c>
      <c r="CK137" s="20">
        <f t="shared" si="432"/>
        <v>1.36</v>
      </c>
      <c r="CL137" s="20">
        <f t="shared" si="568"/>
        <v>1.36</v>
      </c>
      <c r="CM137" s="18">
        <v>19.059999999999999</v>
      </c>
      <c r="CN137" s="18">
        <v>23.36</v>
      </c>
      <c r="CO137" s="18">
        <v>22.521000000000001</v>
      </c>
      <c r="CP137" s="22">
        <f t="shared" si="433"/>
        <v>22.52</v>
      </c>
      <c r="CQ137" s="22">
        <f t="shared" si="434"/>
        <v>21.16</v>
      </c>
      <c r="CR137" s="22">
        <f t="shared" si="569"/>
        <v>1.36</v>
      </c>
      <c r="CS137" s="22">
        <f t="shared" si="435"/>
        <v>21.26</v>
      </c>
      <c r="CT137" s="22">
        <f t="shared" si="436"/>
        <v>21.46</v>
      </c>
      <c r="CU137" s="18">
        <v>21.46</v>
      </c>
      <c r="CV137" s="22">
        <f t="shared" si="570"/>
        <v>1.6</v>
      </c>
      <c r="CW137" s="22">
        <f t="shared" si="437"/>
        <v>0</v>
      </c>
      <c r="CX137" s="22">
        <f t="shared" si="438"/>
        <v>0</v>
      </c>
      <c r="CY137" s="22">
        <f t="shared" si="439"/>
        <v>23.09</v>
      </c>
      <c r="CZ137" s="22">
        <f t="shared" si="440"/>
        <v>23.24</v>
      </c>
      <c r="DA137" s="18">
        <v>23.36</v>
      </c>
      <c r="DB137" s="20">
        <f t="shared" si="571"/>
        <v>2.2000000000000002</v>
      </c>
      <c r="DC137" s="20">
        <f t="shared" si="572"/>
        <v>0.84</v>
      </c>
      <c r="DD137" s="20">
        <f t="shared" si="573"/>
        <v>1.3600000000000003</v>
      </c>
      <c r="DE137" s="20">
        <f t="shared" si="441"/>
        <v>0.1</v>
      </c>
      <c r="DF137" s="20">
        <f t="shared" si="442"/>
        <v>0.2</v>
      </c>
      <c r="DG137" s="20">
        <f t="shared" si="443"/>
        <v>1.06</v>
      </c>
      <c r="DH137" s="20">
        <f t="shared" si="444"/>
        <v>0</v>
      </c>
      <c r="DI137" s="20">
        <f t="shared" si="445"/>
        <v>0</v>
      </c>
      <c r="DJ137" s="20">
        <f t="shared" si="446"/>
        <v>0</v>
      </c>
      <c r="DK137" s="20">
        <f t="shared" si="574"/>
        <v>1.36</v>
      </c>
      <c r="DL137" s="20">
        <f t="shared" si="575"/>
        <v>0</v>
      </c>
      <c r="DM137" s="20">
        <f t="shared" si="576"/>
        <v>0</v>
      </c>
      <c r="DN137" s="20">
        <f t="shared" si="577"/>
        <v>0</v>
      </c>
      <c r="DO137" s="18">
        <v>2.44</v>
      </c>
      <c r="DP137" s="18">
        <v>0</v>
      </c>
      <c r="DQ137" s="18">
        <v>1</v>
      </c>
      <c r="DR137" s="18">
        <v>1</v>
      </c>
      <c r="DS137" s="25">
        <f t="shared" si="578"/>
        <v>2.44</v>
      </c>
      <c r="DT137" s="25">
        <f t="shared" si="579"/>
        <v>0</v>
      </c>
      <c r="DU137" s="25">
        <f t="shared" si="580"/>
        <v>3.32</v>
      </c>
      <c r="DV137" s="25">
        <f t="shared" si="581"/>
        <v>0</v>
      </c>
      <c r="DW137" s="25">
        <f t="shared" si="582"/>
        <v>3.32</v>
      </c>
      <c r="DX137" s="25">
        <f t="shared" si="583"/>
        <v>7.44</v>
      </c>
      <c r="DY137" s="25">
        <f t="shared" si="584"/>
        <v>0</v>
      </c>
      <c r="DZ137" s="25">
        <f t="shared" si="585"/>
        <v>7.44</v>
      </c>
      <c r="EA137" s="25">
        <f t="shared" si="586"/>
        <v>4.92</v>
      </c>
      <c r="EB137" s="25">
        <f t="shared" si="587"/>
        <v>0</v>
      </c>
      <c r="EC137" s="25">
        <f t="shared" si="588"/>
        <v>4.92</v>
      </c>
      <c r="ED137" s="25">
        <f t="shared" si="589"/>
        <v>2.52</v>
      </c>
      <c r="EE137" s="25">
        <f t="shared" si="589"/>
        <v>0</v>
      </c>
      <c r="EF137" s="25">
        <f t="shared" si="590"/>
        <v>2.52</v>
      </c>
      <c r="EG137" s="25">
        <f t="shared" si="591"/>
        <v>4.92</v>
      </c>
      <c r="EH137" s="25">
        <f t="shared" si="591"/>
        <v>0</v>
      </c>
      <c r="EI137" s="25">
        <f t="shared" si="592"/>
        <v>4.92</v>
      </c>
      <c r="EJ137" s="18">
        <v>100.68</v>
      </c>
      <c r="EK137" s="18">
        <v>36.93</v>
      </c>
      <c r="EL137" s="18" t="s">
        <v>923</v>
      </c>
      <c r="EM137" s="18" t="s">
        <v>924</v>
      </c>
      <c r="EN137" s="16" t="s">
        <v>774</v>
      </c>
      <c r="EO137" s="16" t="s">
        <v>132</v>
      </c>
      <c r="EP137" s="16" t="e">
        <f>IF(OR(EN137="Cống tròn",EN137="Cống hộp",EN137="Ống nhựa"),INDEX(#REF!,MATCH(E137,#REF!,0)),IF(OR(EN137="Rãnh xây",EN137="Rãnh bê tông"),INDEX(#REF!,MATCH(E137,#REF!,0)),0))</f>
        <v>#REF!</v>
      </c>
      <c r="EQ137" s="18">
        <v>62.050000000000004</v>
      </c>
      <c r="ER137" s="18">
        <v>1</v>
      </c>
      <c r="ES137" s="25">
        <f t="shared" si="593"/>
        <v>62</v>
      </c>
      <c r="ET137" s="1" t="e">
        <f>_xlfn.IFNA(IF(EN137="Cống tròn",INDEX(#REF!,MATCH(E137,#REF!,0)),IF(EN137="Cống hộp",INDEX(#REF!,MATCH(E137,#REF!,0)),EU137&amp;" ,"&amp;EV137)),0)</f>
        <v>#REF!</v>
      </c>
      <c r="EU137" s="16" t="s">
        <v>769</v>
      </c>
      <c r="EV137" s="16" t="s">
        <v>775</v>
      </c>
      <c r="EW137" s="16" t="e">
        <f>_xlfn.IFNA(INDEX(#REF!,MATCH(E137,#REF!,0)),0)</f>
        <v>#REF!</v>
      </c>
      <c r="EX137" s="16"/>
      <c r="EY137" s="18">
        <v>0</v>
      </c>
      <c r="EZ137" s="18">
        <v>0</v>
      </c>
      <c r="FA137" s="18">
        <v>0</v>
      </c>
      <c r="FB137" s="19">
        <v>0</v>
      </c>
      <c r="FC137" s="19">
        <v>0</v>
      </c>
      <c r="FD137" s="25">
        <f t="shared" si="447"/>
        <v>0</v>
      </c>
      <c r="FE137" s="25">
        <f t="shared" si="594"/>
        <v>0</v>
      </c>
      <c r="FF137" s="18">
        <v>0.1</v>
      </c>
      <c r="FG137" s="18">
        <v>2</v>
      </c>
      <c r="FH137" s="18">
        <v>1</v>
      </c>
      <c r="FI137" s="25">
        <f t="shared" si="595"/>
        <v>1.2</v>
      </c>
      <c r="FJ137" s="18">
        <v>0</v>
      </c>
      <c r="FK137" s="18">
        <v>0</v>
      </c>
      <c r="FL137" s="18">
        <v>0.2</v>
      </c>
      <c r="FM137" s="18">
        <v>1.4</v>
      </c>
      <c r="FN137" s="18">
        <v>0</v>
      </c>
      <c r="FO137" s="25">
        <f t="shared" si="596"/>
        <v>1.4</v>
      </c>
      <c r="FP137" s="18">
        <v>1.4999999999999999E-2</v>
      </c>
      <c r="FQ137" s="18">
        <v>1</v>
      </c>
      <c r="FR137" s="25">
        <f t="shared" si="448"/>
        <v>61</v>
      </c>
      <c r="FS137" s="25">
        <f t="shared" si="449"/>
        <v>0.89999999999999991</v>
      </c>
      <c r="FT137" s="25">
        <f t="shared" si="450"/>
        <v>61.9</v>
      </c>
      <c r="FU137" s="25">
        <f t="shared" si="451"/>
        <v>-0.15000000000000568</v>
      </c>
      <c r="FV137" s="25" t="str">
        <f t="shared" si="597"/>
        <v>Thêm 01</v>
      </c>
      <c r="FW137" s="25">
        <f t="shared" si="598"/>
        <v>0.86</v>
      </c>
      <c r="FX137" s="16"/>
      <c r="FY137" s="16"/>
      <c r="FZ137" s="16"/>
      <c r="GA137" s="16"/>
      <c r="GB137" s="19">
        <v>0</v>
      </c>
      <c r="GC137" s="19">
        <v>0</v>
      </c>
      <c r="GD137" s="19">
        <v>0</v>
      </c>
      <c r="GE137" s="19">
        <v>0</v>
      </c>
      <c r="GF137" s="19">
        <v>0</v>
      </c>
      <c r="GG137" s="19">
        <v>0</v>
      </c>
      <c r="GH137" s="19">
        <v>0</v>
      </c>
      <c r="GI137" s="19">
        <v>0</v>
      </c>
      <c r="GJ137" s="19">
        <v>0</v>
      </c>
      <c r="GK137" s="19">
        <v>0</v>
      </c>
      <c r="GL137" s="25">
        <f t="shared" si="452"/>
        <v>0</v>
      </c>
      <c r="GM137" s="25">
        <f t="shared" si="599"/>
        <v>0</v>
      </c>
      <c r="GN137" s="19">
        <v>0</v>
      </c>
      <c r="GO137" s="19">
        <v>0</v>
      </c>
      <c r="GP137" s="19">
        <v>0</v>
      </c>
      <c r="GQ137" s="19">
        <v>0</v>
      </c>
      <c r="GR137" s="1" t="e">
        <f>_xlfn.IFNA(INDEX(#REF!,MATCH(E137,#REF!,0)),0)</f>
        <v>#REF!</v>
      </c>
      <c r="GS137" s="16"/>
      <c r="GT137" s="18">
        <v>0</v>
      </c>
      <c r="GU137" s="18">
        <v>0</v>
      </c>
      <c r="GV137" s="18">
        <v>0</v>
      </c>
      <c r="GW137" s="18">
        <v>0</v>
      </c>
      <c r="GX137" s="25">
        <f t="shared" si="453"/>
        <v>0</v>
      </c>
      <c r="GY137" s="25">
        <f t="shared" si="454"/>
        <v>0</v>
      </c>
      <c r="GZ137" s="25">
        <f t="shared" si="600"/>
        <v>0</v>
      </c>
      <c r="HA137" s="1" t="e" cm="1">
        <f t="array" ref="HA137">INDEX(#REF!,MATCH(EJ137&amp;EK137&amp;HD137&amp;HE137&amp;HF137,#REF!&amp;#REF!&amp;#REF!&amp;#REF!&amp;#REF!,0))</f>
        <v>#REF!</v>
      </c>
      <c r="HB137" s="16"/>
      <c r="HC137" s="25">
        <f t="shared" si="601"/>
        <v>0</v>
      </c>
      <c r="HD137" s="18">
        <v>0</v>
      </c>
      <c r="HE137" s="18">
        <v>0</v>
      </c>
      <c r="HF137" s="18">
        <v>0</v>
      </c>
      <c r="HG137" s="1" t="e" cm="1">
        <f t="array" ref="HG137">INDEX(#REF!,MATCH(EJ137&amp;EK137&amp;HJ137&amp;HK137&amp;HL137,#REF!&amp;#REF!&amp;#REF!&amp;#REF!&amp;#REF!,0))</f>
        <v>#REF!</v>
      </c>
      <c r="HH137" s="16"/>
      <c r="HI137" s="25">
        <f t="shared" si="602"/>
        <v>0</v>
      </c>
      <c r="HJ137" s="25">
        <f t="shared" si="603"/>
        <v>0</v>
      </c>
      <c r="HK137" s="19">
        <v>0</v>
      </c>
      <c r="HL137" s="19">
        <v>0</v>
      </c>
      <c r="HM137" s="18">
        <v>0.01</v>
      </c>
      <c r="HN137" s="18">
        <v>1</v>
      </c>
      <c r="HO137" s="25">
        <f t="shared" si="604"/>
        <v>0</v>
      </c>
      <c r="HP137" s="25">
        <f t="shared" si="605"/>
        <v>0</v>
      </c>
      <c r="HQ137" s="25">
        <f t="shared" si="606"/>
        <v>0</v>
      </c>
      <c r="HR137" s="25">
        <f t="shared" si="607"/>
        <v>0</v>
      </c>
      <c r="HS137" s="25">
        <f t="shared" si="608"/>
        <v>0</v>
      </c>
      <c r="HT137" s="19">
        <v>0</v>
      </c>
      <c r="HU137" s="19">
        <v>0</v>
      </c>
      <c r="HV137" s="19">
        <v>0</v>
      </c>
      <c r="HW137" s="25">
        <f t="shared" si="609"/>
        <v>0</v>
      </c>
      <c r="HX137" s="19">
        <v>0</v>
      </c>
      <c r="HY137" s="19">
        <v>0</v>
      </c>
      <c r="HZ137" s="18">
        <v>22.52</v>
      </c>
      <c r="IA137" s="20">
        <f>ROUND(IF(EN137="Cống tròn",IF(EN137="Cống tròn",IF(EU137="Không có móng",IQ137-FF137,IF(EU137="Đế",IP137-FN137,IF(OR(EU137="Móng bê tông",EU137="Móng bê tông kết hợp đế"),II137-FJ137,0))),0),IF(EN137="Cống hộp",IF(AND(EN137="Cống hộp",EU137="Không có móng"),IQ137-GF137,IF(AND(EN137="Cống hộp",EU137="Móng bê tông"),IJ137-GB137,0)),IF(OR(EN137="Rãnh xây",EN137="Rãnh bê tông"),IF(OR(EN137="Rãnh xây",EN137="Rãnh bê tông"),IK137-GB137,0),IF(EN137="Ống nhựa",IF(AND(EN137="Ống nhựa",EU137="Không đắp cát"),IQ137-HT137,IF(AND(EN137="Ống nhựa",EU137="Đắp cát"),IH137-HX137,0)),IF(EN137="Rãnh thang",IF(EN137="Rãnh thang",IF(EU137="Móng bê tông",#REF!-#REF!,IQ137),0),0))))),2)</f>
        <v>21.46</v>
      </c>
      <c r="IB137" s="20">
        <f t="shared" si="610"/>
        <v>1.0599999999999987</v>
      </c>
      <c r="IC137" s="20">
        <f t="shared" si="455"/>
        <v>21.46</v>
      </c>
      <c r="ID137" s="20">
        <f t="shared" si="456"/>
        <v>0</v>
      </c>
      <c r="IE137" s="20">
        <f t="shared" si="457"/>
        <v>0</v>
      </c>
      <c r="IF137" s="20">
        <f t="shared" si="458"/>
        <v>0</v>
      </c>
      <c r="IG137" s="20">
        <f>IF(EN137="Rãnh thang",IF(AND(EN137="Rãnh thang",EU137="Móng bê tông"),IQ137-#REF!,0),IF(EN137="Ống nhựa",IF(AND(EN137="Ống nhựa",EU137="Đắp cát"),IQ137-HT137,0),IF(EN137="Cống tròn",IF(EN137="Cống tròn",IF(OR(EU137="Móng bê tông",EU137="Móng bê tông kết hợp đế"),IM137-FL137,0),0),IF(EN137="Cống hộp",IF(AND(EN137="Cống hộp",EU137="Móng bê tông"),IN137-GD137,0),IF(OR(EN137="Rãnh xây",EN137="Rãnh bê tông"),IF(AND(EN137="Rãnh xây",EU137="Móng bê tông"),IO137-GD137,IF(AND(EN137="Rãnh bê tông",EU137="Móng bê tông"),IO137-GD137,0)),0)))))</f>
        <v>21.46</v>
      </c>
      <c r="IH137" s="20">
        <f t="shared" si="459"/>
        <v>0</v>
      </c>
      <c r="II137" s="20">
        <f t="shared" si="460"/>
        <v>21.46</v>
      </c>
      <c r="IJ137" s="20">
        <f t="shared" si="461"/>
        <v>0</v>
      </c>
      <c r="IK137" s="20">
        <f t="shared" si="462"/>
        <v>0</v>
      </c>
      <c r="IL137" s="20">
        <f t="shared" si="463"/>
        <v>21.66</v>
      </c>
      <c r="IM137" s="20">
        <f t="shared" si="464"/>
        <v>21.66</v>
      </c>
      <c r="IN137" s="20">
        <f t="shared" si="465"/>
        <v>0</v>
      </c>
      <c r="IO137" s="20">
        <f t="shared" si="466"/>
        <v>0</v>
      </c>
      <c r="IP137" s="20">
        <f t="shared" si="467"/>
        <v>0</v>
      </c>
      <c r="IQ137" s="18">
        <v>21.76</v>
      </c>
      <c r="IR137" s="25">
        <f t="shared" si="611"/>
        <v>0</v>
      </c>
      <c r="IS137" s="25">
        <f t="shared" si="468"/>
        <v>0</v>
      </c>
      <c r="IT137" s="25">
        <f t="shared" si="469"/>
        <v>0</v>
      </c>
      <c r="IU137" s="25">
        <f>ROUND(IF(EN137="Cống tròn",IF(EN137="Cống tròn",IV137+FF137,0),IF(EN137="Cống hộp",IF(EN137="Cống hộp",IV137+GP137,0),IF(OR(EN137="Rãnh xây",EN137="Rãnh bê tông"),IF(OR(EN137="Rãnh xây",EN137="Rãnh bê tông"),IV137+GP137,0),IF(EN137="ống nhựa",IF(EN137="Ống nhựa",IV137+HT137,0),IF(EN137="Rãnh thang",IF(EN137="Rãnh thang",IQ137+#REF!,0),0))))),2)</f>
        <v>22.8</v>
      </c>
      <c r="IV137" s="18">
        <v>22.7</v>
      </c>
      <c r="IW137" s="25">
        <f t="shared" si="470"/>
        <v>22.8</v>
      </c>
      <c r="IX137" s="25">
        <f t="shared" si="471"/>
        <v>0</v>
      </c>
      <c r="IY137" s="25">
        <f t="shared" si="472"/>
        <v>0</v>
      </c>
      <c r="IZ137" s="25">
        <f t="shared" si="473"/>
        <v>0</v>
      </c>
      <c r="JA137" s="25">
        <f t="shared" si="474"/>
        <v>0</v>
      </c>
      <c r="JB137" s="18">
        <v>22.45</v>
      </c>
      <c r="JC137" s="20">
        <f>ROUND(IF(EN137="Cống tròn",IF(EN137="Cống tròn",IF(EU137="Không có móng",JS137-FF137,IF(EU137="Đế",JR137-FN137,IF(OR(EU137="Móng bê tông",EU137="Móng bê tông kết hợp đế"),JK137-FJ137,0))),0),IF(EN137="Cống hộp",IF(AND(EN137="Cống hộp",EU137="Không có móng"),JS137-GF137,IF(AND(EN137="Cống hộp",EU137="Móng bê tông"),JL137-GB137,0)),IF(OR(EN137="Rãnh xây",EN137="Rãnh bê tông"),IF(OR(EN137="Rãnh xây",EN137="Rãnh bê tông"),JM137-GB137,0),IF(EN137="Ống nhựa",IF(AND(EN137="Ống nhựa",EU137="Không đắp cát"),JS137-HT137,IF(AND(EN137="Ống nhựa",EU137="Đắp cát"),JJ137-HX137,0)),IF(EN137="Rãnh thang",IF(EN137="Rãnh thang",IF(EU137="Móng bê tông",#REF!-#REF!,JS137),0),0))))),2)</f>
        <v>21.4</v>
      </c>
      <c r="JD137" s="20">
        <f t="shared" si="612"/>
        <v>1.0500000000000007</v>
      </c>
      <c r="JE137" s="20">
        <f t="shared" si="475"/>
        <v>21.4</v>
      </c>
      <c r="JF137" s="20">
        <f t="shared" si="476"/>
        <v>0</v>
      </c>
      <c r="JG137" s="20">
        <f t="shared" si="477"/>
        <v>0</v>
      </c>
      <c r="JH137" s="20">
        <f t="shared" si="478"/>
        <v>0</v>
      </c>
      <c r="JI137" s="20">
        <f>IF(EN137="Rãnh thang",IF(AND(EN137="Rãnh thang",EU137="Móng bê tông"),JS137-#REF!,0),IF(EN137="Ống nhựa",IF(AND(EN137="Ống nhựa",EU137="Đắp cát"),JS137-HT137,0),IF(EN137="Cống tròn",IF(EN137="Cống tròn",IF(OR(EU137="Móng bê tông",EU137="Móng bê tông kết hợp đế"),JO137-FL137,0),0),IF(EN137="Cống hộp",IF(AND(EN137="Cống hộp",EU137="Móng bê tông"),JP137-GD137,0),IF(OR(EN137="Rãnh xây",EN137="Rãnh bê tông"),IF(AND(EN137="Rãnh xây",EU137="Móng bê tông"),JQ137-GD137,IF(AND(EN137="Rãnh bê tông",EU137="Móng bê tông"),JQ137-GD137,0)),0)))))</f>
        <v>21.4</v>
      </c>
      <c r="JJ137" s="20">
        <f t="shared" si="479"/>
        <v>0</v>
      </c>
      <c r="JK137" s="20">
        <f t="shared" si="480"/>
        <v>21.4</v>
      </c>
      <c r="JL137" s="20">
        <f t="shared" si="481"/>
        <v>0</v>
      </c>
      <c r="JM137" s="20">
        <f t="shared" si="482"/>
        <v>0</v>
      </c>
      <c r="JN137" s="20">
        <f t="shared" si="483"/>
        <v>21.599999999999998</v>
      </c>
      <c r="JO137" s="20">
        <f t="shared" si="484"/>
        <v>21.599999999999998</v>
      </c>
      <c r="JP137" s="20">
        <f t="shared" si="485"/>
        <v>0</v>
      </c>
      <c r="JQ137" s="20">
        <f t="shared" si="486"/>
        <v>0</v>
      </c>
      <c r="JR137" s="20">
        <f t="shared" si="487"/>
        <v>0</v>
      </c>
      <c r="JS137" s="26">
        <v>21.7</v>
      </c>
      <c r="JT137" s="25">
        <f t="shared" si="613"/>
        <v>0</v>
      </c>
      <c r="JU137" s="25">
        <f t="shared" si="488"/>
        <v>0</v>
      </c>
      <c r="JV137" s="25">
        <f t="shared" si="489"/>
        <v>0</v>
      </c>
      <c r="JW137" s="25">
        <f>ROUND(IF(EN137="Cống tròn",IF(EN137="Cống tròn",JX137+FF137,0),IF(EN137="Cống hộp",IF(EN137="Cống hộp",JX137+GP137,0),IF(OR(EN137="Rãnh xây",EN137="Rãnh bê tông"),IF(OR(EN137="Rãnh xây",EN137="Rãnh bê tông"),JX137+GP137,0),IF(EN137="ống nhựa",IF(EN137="Ống nhựa",JX137+HT137,0),IF(EN137="Rãnh thang",IF(EN137="Rãnh thang",JS137+#REF!,0),0))))),2)</f>
        <v>22.8</v>
      </c>
      <c r="JX137" s="27">
        <v>22.7</v>
      </c>
      <c r="JY137" s="25">
        <f t="shared" si="490"/>
        <v>22.8</v>
      </c>
      <c r="JZ137" s="25">
        <f t="shared" si="491"/>
        <v>0</v>
      </c>
      <c r="KA137" s="25">
        <f t="shared" si="492"/>
        <v>0</v>
      </c>
      <c r="KB137" s="25">
        <f t="shared" si="493"/>
        <v>0</v>
      </c>
      <c r="KC137" s="25">
        <f t="shared" si="494"/>
        <v>0</v>
      </c>
      <c r="KD137" s="28" t="s">
        <v>98</v>
      </c>
      <c r="KE137" s="27">
        <v>0</v>
      </c>
      <c r="KF137" s="25">
        <f t="shared" si="495"/>
        <v>1.0599999999999987</v>
      </c>
      <c r="KG137" s="25">
        <f t="shared" si="614"/>
        <v>1.0599999999999987</v>
      </c>
      <c r="KH137" s="27">
        <v>0</v>
      </c>
      <c r="KI137" s="25">
        <f t="shared" si="496"/>
        <v>1.0500000000000007</v>
      </c>
      <c r="KJ137" s="25">
        <f t="shared" si="615"/>
        <v>1.0500000000000007</v>
      </c>
      <c r="KK137" s="25">
        <f t="shared" si="497"/>
        <v>0</v>
      </c>
      <c r="KL137" s="25">
        <f t="shared" si="498"/>
        <v>0</v>
      </c>
      <c r="KM137" s="25">
        <f t="shared" si="616"/>
        <v>0</v>
      </c>
      <c r="KN137" s="25">
        <f t="shared" si="499"/>
        <v>0</v>
      </c>
      <c r="KO137" s="25">
        <f t="shared" si="500"/>
        <v>0</v>
      </c>
      <c r="KP137" s="25">
        <f t="shared" si="617"/>
        <v>0</v>
      </c>
      <c r="KQ137" s="25">
        <f t="shared" si="501"/>
        <v>0.2</v>
      </c>
      <c r="KR137" s="25">
        <f t="shared" si="502"/>
        <v>0.2</v>
      </c>
      <c r="KS137" s="25">
        <f t="shared" si="618"/>
        <v>0.2</v>
      </c>
      <c r="KT137" s="25">
        <f t="shared" si="503"/>
        <v>0</v>
      </c>
      <c r="KU137" s="25">
        <f t="shared" si="504"/>
        <v>0</v>
      </c>
      <c r="KV137" s="25">
        <f t="shared" si="619"/>
        <v>0</v>
      </c>
      <c r="KW137" s="25">
        <f t="shared" si="505"/>
        <v>0</v>
      </c>
      <c r="KX137" s="25">
        <f t="shared" si="506"/>
        <v>0</v>
      </c>
      <c r="KY137" s="25">
        <f t="shared" si="620"/>
        <v>0</v>
      </c>
      <c r="KZ137" s="25">
        <f t="shared" si="507"/>
        <v>0</v>
      </c>
      <c r="LA137" s="25">
        <f t="shared" si="508"/>
        <v>0</v>
      </c>
      <c r="LB137" s="25">
        <f t="shared" si="621"/>
        <v>0</v>
      </c>
      <c r="LC137" s="25">
        <f t="shared" si="509"/>
        <v>0.85999999999999877</v>
      </c>
      <c r="LD137" s="25">
        <f t="shared" si="510"/>
        <v>0.85000000000000075</v>
      </c>
      <c r="LE137" s="25">
        <f t="shared" si="622"/>
        <v>0.85499999999999976</v>
      </c>
      <c r="LF137" s="25">
        <f t="shared" si="511"/>
        <v>0</v>
      </c>
      <c r="LG137" s="25">
        <f t="shared" si="512"/>
        <v>0</v>
      </c>
      <c r="LH137" s="25">
        <f t="shared" si="623"/>
        <v>0</v>
      </c>
      <c r="LI137" s="25">
        <f t="shared" si="513"/>
        <v>0</v>
      </c>
      <c r="LJ137" s="25">
        <f t="shared" si="514"/>
        <v>0</v>
      </c>
      <c r="LK137" s="25">
        <f t="shared" si="624"/>
        <v>0</v>
      </c>
      <c r="LL137" s="25">
        <f t="shared" si="515"/>
        <v>0</v>
      </c>
      <c r="LM137" s="25">
        <f t="shared" si="516"/>
        <v>0</v>
      </c>
      <c r="LN137" s="25">
        <f t="shared" si="625"/>
        <v>0</v>
      </c>
      <c r="LO137" s="25">
        <f t="shared" si="517"/>
        <v>0</v>
      </c>
      <c r="LP137" s="25">
        <f t="shared" si="518"/>
        <v>0</v>
      </c>
      <c r="LQ137" s="25">
        <f t="shared" si="626"/>
        <v>0</v>
      </c>
      <c r="LR137" s="25">
        <f t="shared" si="519"/>
        <v>0</v>
      </c>
      <c r="LS137" s="25">
        <f t="shared" si="520"/>
        <v>0</v>
      </c>
      <c r="LT137" s="25">
        <f t="shared" si="627"/>
        <v>0</v>
      </c>
      <c r="LU137" s="25">
        <f t="shared" si="521"/>
        <v>0</v>
      </c>
      <c r="LV137" s="25">
        <f t="shared" si="522"/>
        <v>0</v>
      </c>
      <c r="LW137" s="25">
        <f t="shared" si="628"/>
        <v>0</v>
      </c>
      <c r="LX137" s="25">
        <f t="shared" si="523"/>
        <v>0</v>
      </c>
      <c r="LY137" s="25">
        <f t="shared" si="524"/>
        <v>0</v>
      </c>
      <c r="LZ137" s="25">
        <f t="shared" si="629"/>
        <v>0</v>
      </c>
      <c r="MA137" s="25">
        <f t="shared" si="525"/>
        <v>0</v>
      </c>
      <c r="MB137" s="25">
        <f t="shared" si="526"/>
        <v>0</v>
      </c>
      <c r="MC137" s="25">
        <f t="shared" si="630"/>
        <v>0</v>
      </c>
      <c r="MD137" s="25">
        <f t="shared" si="527"/>
        <v>0</v>
      </c>
      <c r="ME137" s="25">
        <f t="shared" si="528"/>
        <v>0</v>
      </c>
      <c r="MF137" s="25">
        <f t="shared" si="631"/>
        <v>0</v>
      </c>
      <c r="MG137" s="25">
        <f t="shared" si="529"/>
        <v>0</v>
      </c>
      <c r="MH137" s="25">
        <f t="shared" si="530"/>
        <v>0</v>
      </c>
      <c r="MI137" s="25">
        <f t="shared" si="632"/>
        <v>0</v>
      </c>
      <c r="MJ137" s="25">
        <f t="shared" si="531"/>
        <v>0</v>
      </c>
      <c r="MK137" s="25">
        <f t="shared" si="532"/>
        <v>0</v>
      </c>
      <c r="ML137" s="25">
        <f t="shared" si="633"/>
        <v>0</v>
      </c>
      <c r="MM137" s="25">
        <f t="shared" si="533"/>
        <v>0</v>
      </c>
      <c r="MN137" s="25">
        <f t="shared" si="534"/>
        <v>0</v>
      </c>
      <c r="MO137" s="25">
        <f t="shared" si="634"/>
        <v>0</v>
      </c>
      <c r="MP137" s="25">
        <f t="shared" si="535"/>
        <v>0</v>
      </c>
      <c r="MQ137" s="25">
        <f t="shared" si="536"/>
        <v>0</v>
      </c>
      <c r="MR137" s="25">
        <f t="shared" si="635"/>
        <v>0</v>
      </c>
      <c r="MS137" s="29">
        <v>1.4</v>
      </c>
      <c r="MT137" s="29">
        <v>0</v>
      </c>
      <c r="MU137" s="29">
        <v>1</v>
      </c>
      <c r="MV137" s="29">
        <v>1</v>
      </c>
      <c r="MW137" s="25">
        <f t="shared" si="537"/>
        <v>1.4</v>
      </c>
      <c r="MX137" s="25">
        <f t="shared" si="538"/>
        <v>1.48</v>
      </c>
      <c r="MY137" s="25">
        <f t="shared" si="539"/>
        <v>0</v>
      </c>
      <c r="MZ137" s="25">
        <f t="shared" si="540"/>
        <v>0</v>
      </c>
      <c r="NA137" s="25">
        <f t="shared" si="541"/>
        <v>1.4</v>
      </c>
      <c r="NB137" s="25">
        <f t="shared" si="542"/>
        <v>1.47</v>
      </c>
      <c r="NC137" s="25">
        <f t="shared" si="543"/>
        <v>0</v>
      </c>
      <c r="ND137" s="25">
        <f t="shared" si="544"/>
        <v>0</v>
      </c>
      <c r="NE137" s="25">
        <f t="shared" si="636"/>
        <v>1.4</v>
      </c>
      <c r="NF137" s="25">
        <f t="shared" si="636"/>
        <v>1.4750000000000001</v>
      </c>
      <c r="NG137" s="25">
        <f t="shared" si="636"/>
        <v>0</v>
      </c>
      <c r="NH137" s="25">
        <f t="shared" si="545"/>
        <v>0</v>
      </c>
      <c r="NI137" s="25">
        <f t="shared" si="546"/>
        <v>91.52</v>
      </c>
      <c r="NJ137" s="25">
        <f t="shared" si="547"/>
        <v>0</v>
      </c>
      <c r="NK137" s="25">
        <f t="shared" si="548"/>
        <v>91.52</v>
      </c>
      <c r="NL137" s="25">
        <f t="shared" si="549"/>
        <v>52.98</v>
      </c>
      <c r="NM137" s="25">
        <f t="shared" si="550"/>
        <v>0</v>
      </c>
      <c r="NN137" s="25">
        <f t="shared" si="637"/>
        <v>52.98</v>
      </c>
      <c r="NO137" s="25">
        <f t="shared" si="551"/>
        <v>0</v>
      </c>
      <c r="NP137" s="25">
        <f t="shared" si="552"/>
        <v>0</v>
      </c>
      <c r="NQ137" s="25">
        <f t="shared" si="638"/>
        <v>0</v>
      </c>
      <c r="NR137" s="25">
        <f t="shared" si="553"/>
        <v>0</v>
      </c>
      <c r="NS137" s="25">
        <f t="shared" si="554"/>
        <v>0</v>
      </c>
      <c r="NT137" s="25">
        <f t="shared" si="639"/>
        <v>0</v>
      </c>
      <c r="NU137" s="25">
        <f t="shared" si="555"/>
        <v>0</v>
      </c>
      <c r="NV137" s="25">
        <f t="shared" si="556"/>
        <v>0</v>
      </c>
      <c r="NW137" s="25">
        <f t="shared" si="640"/>
        <v>0</v>
      </c>
      <c r="NX137" s="25">
        <f t="shared" si="641"/>
        <v>52.98</v>
      </c>
      <c r="NY137" s="25">
        <f t="shared" si="641"/>
        <v>0</v>
      </c>
      <c r="NZ137" s="25">
        <f t="shared" si="642"/>
        <v>52.98</v>
      </c>
      <c r="OA137" s="25">
        <f t="shared" si="643"/>
        <v>38.54</v>
      </c>
      <c r="OB137" s="25">
        <f t="shared" si="643"/>
        <v>0</v>
      </c>
      <c r="OC137" s="25">
        <f t="shared" si="644"/>
        <v>38.54</v>
      </c>
      <c r="OD137" s="25">
        <f t="shared" si="645"/>
        <v>52.98</v>
      </c>
      <c r="OE137" s="25">
        <f t="shared" si="645"/>
        <v>0</v>
      </c>
      <c r="OF137" s="25">
        <f t="shared" si="645"/>
        <v>52.98</v>
      </c>
      <c r="OG137" s="25">
        <f t="shared" si="557"/>
        <v>0</v>
      </c>
      <c r="OH137" s="25">
        <f t="shared" si="558"/>
        <v>0</v>
      </c>
      <c r="OI137" s="25">
        <f t="shared" si="559"/>
        <v>0</v>
      </c>
      <c r="OJ137" s="25">
        <f t="shared" si="560"/>
        <v>0</v>
      </c>
      <c r="OK137" s="25">
        <f t="shared" si="561"/>
        <v>0</v>
      </c>
      <c r="OL137" s="25">
        <f t="shared" si="562"/>
        <v>0</v>
      </c>
      <c r="OM137" s="25">
        <f t="shared" si="646"/>
        <v>0</v>
      </c>
      <c r="ON137" s="25">
        <f t="shared" si="646"/>
        <v>0</v>
      </c>
      <c r="OO137" s="25">
        <f t="shared" si="646"/>
        <v>0</v>
      </c>
      <c r="OP137" s="25">
        <f t="shared" si="563"/>
        <v>0</v>
      </c>
      <c r="OQ137" s="25">
        <f t="shared" si="564"/>
        <v>0</v>
      </c>
      <c r="OR137" s="25">
        <f t="shared" si="647"/>
        <v>0</v>
      </c>
      <c r="OS137" s="19">
        <v>538909.74</v>
      </c>
      <c r="OT137" s="19">
        <v>2370785.94</v>
      </c>
    </row>
    <row r="138" spans="1:410" ht="33" customHeight="1" x14ac:dyDescent="0.25">
      <c r="A138" s="18"/>
      <c r="B138" s="18" t="s">
        <v>850</v>
      </c>
      <c r="C138" s="18">
        <v>36.93</v>
      </c>
      <c r="D138" s="16" t="e">
        <f>_xlfn.IFNA(INDEX(#REF!,MATCH(E138,#REF!,0)),0)</f>
        <v>#REF!</v>
      </c>
      <c r="E138" s="18" t="s">
        <v>924</v>
      </c>
      <c r="F138" s="16" t="s">
        <v>765</v>
      </c>
      <c r="G138" s="16" t="s">
        <v>766</v>
      </c>
      <c r="H138" s="16" t="s">
        <v>767</v>
      </c>
      <c r="I138" s="16" t="s">
        <v>768</v>
      </c>
      <c r="J138" s="16" t="s">
        <v>811</v>
      </c>
      <c r="K138" s="16" t="s">
        <v>770</v>
      </c>
      <c r="L138" s="16" t="s">
        <v>771</v>
      </c>
      <c r="M138" s="18">
        <v>2.44</v>
      </c>
      <c r="N138" s="18">
        <v>1.8399999999999999</v>
      </c>
      <c r="O138" s="18">
        <v>2.84</v>
      </c>
      <c r="P138" s="18">
        <v>2.2399999999999998</v>
      </c>
      <c r="Q138" s="18">
        <v>0.1</v>
      </c>
      <c r="R138" s="18">
        <v>2.64</v>
      </c>
      <c r="S138" s="18">
        <v>2.04</v>
      </c>
      <c r="T138" s="18">
        <v>0.2</v>
      </c>
      <c r="U138" s="18">
        <v>0</v>
      </c>
      <c r="V138" s="18">
        <v>0</v>
      </c>
      <c r="W138" s="18">
        <v>0</v>
      </c>
      <c r="X138" s="18">
        <v>2.44</v>
      </c>
      <c r="Y138" s="18">
        <v>1.7999999999999998</v>
      </c>
      <c r="Z138" s="20">
        <f t="shared" si="565"/>
        <v>2</v>
      </c>
      <c r="AA138" s="18">
        <v>0.22</v>
      </c>
      <c r="AB138" s="18">
        <v>0</v>
      </c>
      <c r="AC138" s="18">
        <v>0</v>
      </c>
      <c r="AD138" s="18">
        <v>0</v>
      </c>
      <c r="AE138" s="18">
        <v>0</v>
      </c>
      <c r="AF138" s="18">
        <v>0</v>
      </c>
      <c r="AG138" s="18">
        <v>2</v>
      </c>
      <c r="AH138" s="18">
        <v>1.4</v>
      </c>
      <c r="AI138" s="20">
        <f t="shared" si="566"/>
        <v>2.15</v>
      </c>
      <c r="AJ138" s="18">
        <v>0</v>
      </c>
      <c r="AK138" s="18">
        <v>0</v>
      </c>
      <c r="AL138" s="20">
        <f t="shared" si="567"/>
        <v>0</v>
      </c>
      <c r="AM138" s="18">
        <v>2.44</v>
      </c>
      <c r="AN138" s="18">
        <v>1.4</v>
      </c>
      <c r="AO138" s="18">
        <v>0.15</v>
      </c>
      <c r="AP138" s="18">
        <v>0.22</v>
      </c>
      <c r="AQ138" s="18">
        <v>2.44</v>
      </c>
      <c r="AR138" s="18">
        <v>1.6199999999999999</v>
      </c>
      <c r="AS138" s="18">
        <v>0.12</v>
      </c>
      <c r="AT138" s="18">
        <v>0.11</v>
      </c>
      <c r="AU138" s="18">
        <v>0</v>
      </c>
      <c r="AV138" s="18">
        <v>1</v>
      </c>
      <c r="AW138" s="18">
        <v>0</v>
      </c>
      <c r="AX138" s="18">
        <v>0</v>
      </c>
      <c r="AY138" s="18">
        <v>0</v>
      </c>
      <c r="AZ138" s="18">
        <v>0</v>
      </c>
      <c r="BA138" s="18">
        <v>0</v>
      </c>
      <c r="BB138" s="18">
        <v>0</v>
      </c>
      <c r="BC138" s="18">
        <v>0</v>
      </c>
      <c r="BD138" s="18">
        <v>0</v>
      </c>
      <c r="BE138" s="18">
        <v>2</v>
      </c>
      <c r="BF138" s="18">
        <v>0</v>
      </c>
      <c r="BG138" s="18">
        <v>0</v>
      </c>
      <c r="BH138" s="18">
        <v>0</v>
      </c>
      <c r="BI138" s="18">
        <v>0</v>
      </c>
      <c r="BJ138" s="18">
        <v>0</v>
      </c>
      <c r="BK138" s="18">
        <v>0</v>
      </c>
      <c r="BL138" s="18">
        <v>0</v>
      </c>
      <c r="BM138" s="18">
        <v>0</v>
      </c>
      <c r="BN138" s="18">
        <v>0</v>
      </c>
      <c r="BO138" s="18">
        <v>0</v>
      </c>
      <c r="BP138" s="18">
        <v>2</v>
      </c>
      <c r="BQ138" s="18">
        <v>0</v>
      </c>
      <c r="BR138" s="18">
        <v>0</v>
      </c>
      <c r="BS138" s="18">
        <v>0</v>
      </c>
      <c r="BT138" s="18">
        <v>0</v>
      </c>
      <c r="BU138" s="18">
        <v>0</v>
      </c>
      <c r="BV138" s="18">
        <v>0</v>
      </c>
      <c r="BW138" s="18">
        <v>0</v>
      </c>
      <c r="BX138" s="18">
        <v>0</v>
      </c>
      <c r="BY138" s="18">
        <v>0</v>
      </c>
      <c r="BZ138" s="18">
        <v>0</v>
      </c>
      <c r="CA138" s="16" t="e">
        <f>_xlfn.IFNA(IF(RIGHT(D138,2)="=G",0,INDEX(#REF!,MATCH(E138,#REF!,0))),0)</f>
        <v>#REF!</v>
      </c>
      <c r="CB138" s="16" t="s">
        <v>776</v>
      </c>
      <c r="CC138" s="18">
        <v>0</v>
      </c>
      <c r="CD138" s="18">
        <v>0</v>
      </c>
      <c r="CE138" s="18">
        <v>1.6</v>
      </c>
      <c r="CF138" s="18">
        <v>0.73</v>
      </c>
      <c r="CG138" s="18">
        <v>0.12</v>
      </c>
      <c r="CH138" s="18">
        <v>3</v>
      </c>
      <c r="CI138" s="16" t="s">
        <v>98</v>
      </c>
      <c r="CJ138" s="18">
        <v>0</v>
      </c>
      <c r="CK138" s="20">
        <f t="shared" si="432"/>
        <v>1.75</v>
      </c>
      <c r="CL138" s="20">
        <f t="shared" si="568"/>
        <v>1.75</v>
      </c>
      <c r="CM138" s="18">
        <v>20.010000000000002</v>
      </c>
      <c r="CN138" s="18">
        <v>23.29</v>
      </c>
      <c r="CO138" s="18">
        <v>22.451000000000001</v>
      </c>
      <c r="CP138" s="22">
        <f t="shared" si="433"/>
        <v>22.45</v>
      </c>
      <c r="CQ138" s="22">
        <f t="shared" si="434"/>
        <v>20.7</v>
      </c>
      <c r="CR138" s="22">
        <f t="shared" si="569"/>
        <v>1.75</v>
      </c>
      <c r="CS138" s="22">
        <f t="shared" si="435"/>
        <v>20.8</v>
      </c>
      <c r="CT138" s="22">
        <f t="shared" si="436"/>
        <v>21</v>
      </c>
      <c r="CU138" s="18">
        <v>21</v>
      </c>
      <c r="CV138" s="22">
        <f t="shared" si="570"/>
        <v>2</v>
      </c>
      <c r="CW138" s="22">
        <f t="shared" si="437"/>
        <v>0</v>
      </c>
      <c r="CX138" s="22">
        <f t="shared" si="438"/>
        <v>0</v>
      </c>
      <c r="CY138" s="22">
        <f t="shared" si="439"/>
        <v>23.02</v>
      </c>
      <c r="CZ138" s="22">
        <f t="shared" si="440"/>
        <v>23.17</v>
      </c>
      <c r="DA138" s="18">
        <v>23.29</v>
      </c>
      <c r="DB138" s="20">
        <f t="shared" si="571"/>
        <v>2.59</v>
      </c>
      <c r="DC138" s="20">
        <f t="shared" si="572"/>
        <v>0.84</v>
      </c>
      <c r="DD138" s="20">
        <f t="shared" si="573"/>
        <v>1.75</v>
      </c>
      <c r="DE138" s="20">
        <f t="shared" si="441"/>
        <v>0.1</v>
      </c>
      <c r="DF138" s="20">
        <f t="shared" si="442"/>
        <v>0.2</v>
      </c>
      <c r="DG138" s="20">
        <f t="shared" si="443"/>
        <v>1.45</v>
      </c>
      <c r="DH138" s="20">
        <f t="shared" si="444"/>
        <v>0</v>
      </c>
      <c r="DI138" s="20">
        <f t="shared" si="445"/>
        <v>0</v>
      </c>
      <c r="DJ138" s="20">
        <f t="shared" si="446"/>
        <v>0</v>
      </c>
      <c r="DK138" s="20">
        <f t="shared" si="574"/>
        <v>1.75</v>
      </c>
      <c r="DL138" s="20">
        <f t="shared" si="575"/>
        <v>0</v>
      </c>
      <c r="DM138" s="20">
        <f t="shared" si="576"/>
        <v>0</v>
      </c>
      <c r="DN138" s="20">
        <f t="shared" si="577"/>
        <v>0</v>
      </c>
      <c r="DO138" s="18">
        <v>2.44</v>
      </c>
      <c r="DP138" s="18">
        <v>0</v>
      </c>
      <c r="DQ138" s="18">
        <v>1</v>
      </c>
      <c r="DR138" s="18">
        <v>1</v>
      </c>
      <c r="DS138" s="25">
        <f t="shared" si="578"/>
        <v>2.44</v>
      </c>
      <c r="DT138" s="25">
        <f t="shared" si="579"/>
        <v>0</v>
      </c>
      <c r="DU138" s="25">
        <f t="shared" si="580"/>
        <v>4.2699999999999996</v>
      </c>
      <c r="DV138" s="25">
        <f t="shared" si="581"/>
        <v>0</v>
      </c>
      <c r="DW138" s="25">
        <f t="shared" si="582"/>
        <v>4.2699999999999996</v>
      </c>
      <c r="DX138" s="25">
        <f t="shared" si="583"/>
        <v>12.13</v>
      </c>
      <c r="DY138" s="25">
        <f t="shared" si="584"/>
        <v>0</v>
      </c>
      <c r="DZ138" s="25">
        <f t="shared" si="585"/>
        <v>12.13</v>
      </c>
      <c r="EA138" s="25">
        <f t="shared" si="586"/>
        <v>8.2200000000000006</v>
      </c>
      <c r="EB138" s="25">
        <f t="shared" si="587"/>
        <v>0</v>
      </c>
      <c r="EC138" s="25">
        <f t="shared" si="588"/>
        <v>8.2200000000000006</v>
      </c>
      <c r="ED138" s="25">
        <f t="shared" si="589"/>
        <v>3.91</v>
      </c>
      <c r="EE138" s="25">
        <f t="shared" si="589"/>
        <v>0</v>
      </c>
      <c r="EF138" s="25">
        <f t="shared" si="590"/>
        <v>3.91</v>
      </c>
      <c r="EG138" s="25">
        <f t="shared" si="591"/>
        <v>8.2200000000000006</v>
      </c>
      <c r="EH138" s="25">
        <f t="shared" si="591"/>
        <v>0</v>
      </c>
      <c r="EI138" s="25">
        <f t="shared" si="592"/>
        <v>8.2200000000000006</v>
      </c>
      <c r="EJ138" s="18">
        <v>36.93</v>
      </c>
      <c r="EK138" s="18">
        <v>23.54</v>
      </c>
      <c r="EL138" s="18" t="s">
        <v>924</v>
      </c>
      <c r="EM138" s="18" t="s">
        <v>925</v>
      </c>
      <c r="EN138" s="16" t="s">
        <v>774</v>
      </c>
      <c r="EO138" s="16" t="s">
        <v>132</v>
      </c>
      <c r="EP138" s="16" t="e">
        <f>IF(OR(EN138="Cống tròn",EN138="Cống hộp",EN138="Ống nhựa"),INDEX(#REF!,MATCH(E138,#REF!,0)),IF(OR(EN138="Rãnh xây",EN138="Rãnh bê tông"),INDEX(#REF!,MATCH(E138,#REF!,0)),0))</f>
        <v>#REF!</v>
      </c>
      <c r="EQ138" s="18">
        <v>12.39</v>
      </c>
      <c r="ER138" s="18">
        <v>1</v>
      </c>
      <c r="ES138" s="25">
        <f t="shared" si="593"/>
        <v>13</v>
      </c>
      <c r="ET138" s="1" t="e">
        <f>_xlfn.IFNA(IF(EN138="Cống tròn",INDEX(#REF!,MATCH(E138,#REF!,0)),IF(EN138="Cống hộp",INDEX(#REF!,MATCH(E138,#REF!,0)),EU138&amp;" ,"&amp;EV138)),0)</f>
        <v>#REF!</v>
      </c>
      <c r="EU138" s="16" t="s">
        <v>769</v>
      </c>
      <c r="EV138" s="16" t="s">
        <v>775</v>
      </c>
      <c r="EW138" s="16" t="e">
        <f>_xlfn.IFNA(INDEX(#REF!,MATCH(E138,#REF!,0)),0)</f>
        <v>#REF!</v>
      </c>
      <c r="EX138" s="16"/>
      <c r="EY138" s="18">
        <v>0</v>
      </c>
      <c r="EZ138" s="18">
        <v>0</v>
      </c>
      <c r="FA138" s="18">
        <v>0</v>
      </c>
      <c r="FB138" s="19">
        <v>0</v>
      </c>
      <c r="FC138" s="19">
        <v>0</v>
      </c>
      <c r="FD138" s="25">
        <f t="shared" si="447"/>
        <v>0</v>
      </c>
      <c r="FE138" s="25">
        <f t="shared" si="594"/>
        <v>0</v>
      </c>
      <c r="FF138" s="18">
        <v>0.1</v>
      </c>
      <c r="FG138" s="18">
        <v>2</v>
      </c>
      <c r="FH138" s="18">
        <v>1</v>
      </c>
      <c r="FI138" s="25">
        <f t="shared" si="595"/>
        <v>1.2</v>
      </c>
      <c r="FJ138" s="18">
        <v>0</v>
      </c>
      <c r="FK138" s="18">
        <v>0</v>
      </c>
      <c r="FL138" s="18">
        <v>0.2</v>
      </c>
      <c r="FM138" s="18">
        <v>1.4</v>
      </c>
      <c r="FN138" s="18">
        <v>0</v>
      </c>
      <c r="FO138" s="25">
        <f t="shared" si="596"/>
        <v>1.4</v>
      </c>
      <c r="FP138" s="18">
        <v>1.4999999999999999E-2</v>
      </c>
      <c r="FQ138" s="18">
        <v>1</v>
      </c>
      <c r="FR138" s="25">
        <f t="shared" si="448"/>
        <v>12</v>
      </c>
      <c r="FS138" s="25">
        <f t="shared" si="449"/>
        <v>0.16499999999999998</v>
      </c>
      <c r="FT138" s="25">
        <f t="shared" si="450"/>
        <v>12.164999999999999</v>
      </c>
      <c r="FU138" s="25">
        <f t="shared" si="451"/>
        <v>-0.22500000000000142</v>
      </c>
      <c r="FV138" s="25" t="str">
        <f t="shared" si="597"/>
        <v>Thêm 01</v>
      </c>
      <c r="FW138" s="25">
        <f t="shared" si="598"/>
        <v>0.79</v>
      </c>
      <c r="FX138" s="16"/>
      <c r="FY138" s="16"/>
      <c r="FZ138" s="16"/>
      <c r="GA138" s="16"/>
      <c r="GB138" s="19">
        <v>0</v>
      </c>
      <c r="GC138" s="19">
        <v>0</v>
      </c>
      <c r="GD138" s="19">
        <v>0</v>
      </c>
      <c r="GE138" s="19">
        <v>0</v>
      </c>
      <c r="GF138" s="19">
        <v>0</v>
      </c>
      <c r="GG138" s="19">
        <v>0</v>
      </c>
      <c r="GH138" s="19">
        <v>0</v>
      </c>
      <c r="GI138" s="19">
        <v>0</v>
      </c>
      <c r="GJ138" s="19">
        <v>0</v>
      </c>
      <c r="GK138" s="19">
        <v>0</v>
      </c>
      <c r="GL138" s="25">
        <f t="shared" si="452"/>
        <v>0</v>
      </c>
      <c r="GM138" s="25">
        <f t="shared" si="599"/>
        <v>0</v>
      </c>
      <c r="GN138" s="19">
        <v>0</v>
      </c>
      <c r="GO138" s="19">
        <v>0</v>
      </c>
      <c r="GP138" s="19">
        <v>0</v>
      </c>
      <c r="GQ138" s="19">
        <v>0</v>
      </c>
      <c r="GR138" s="1" t="e">
        <f>_xlfn.IFNA(INDEX(#REF!,MATCH(E138,#REF!,0)),0)</f>
        <v>#REF!</v>
      </c>
      <c r="GS138" s="16"/>
      <c r="GT138" s="18">
        <v>0</v>
      </c>
      <c r="GU138" s="18">
        <v>0</v>
      </c>
      <c r="GV138" s="18">
        <v>0</v>
      </c>
      <c r="GW138" s="18">
        <v>0</v>
      </c>
      <c r="GX138" s="25">
        <f t="shared" si="453"/>
        <v>0</v>
      </c>
      <c r="GY138" s="25">
        <f t="shared" si="454"/>
        <v>0</v>
      </c>
      <c r="GZ138" s="25">
        <f t="shared" si="600"/>
        <v>0</v>
      </c>
      <c r="HA138" s="1" t="e" cm="1">
        <f t="array" ref="HA138">INDEX(#REF!,MATCH(EJ138&amp;EK138&amp;HD138&amp;HE138&amp;HF138,#REF!&amp;#REF!&amp;#REF!&amp;#REF!&amp;#REF!,0))</f>
        <v>#REF!</v>
      </c>
      <c r="HB138" s="16"/>
      <c r="HC138" s="25">
        <f t="shared" si="601"/>
        <v>0</v>
      </c>
      <c r="HD138" s="18">
        <v>0</v>
      </c>
      <c r="HE138" s="18">
        <v>0</v>
      </c>
      <c r="HF138" s="18">
        <v>0</v>
      </c>
      <c r="HG138" s="1" t="e" cm="1">
        <f t="array" ref="HG138">INDEX(#REF!,MATCH(EJ138&amp;EK138&amp;HJ138&amp;HK138&amp;HL138,#REF!&amp;#REF!&amp;#REF!&amp;#REF!&amp;#REF!,0))</f>
        <v>#REF!</v>
      </c>
      <c r="HH138" s="16"/>
      <c r="HI138" s="25">
        <f t="shared" si="602"/>
        <v>0</v>
      </c>
      <c r="HJ138" s="25">
        <f t="shared" si="603"/>
        <v>0</v>
      </c>
      <c r="HK138" s="19">
        <v>0</v>
      </c>
      <c r="HL138" s="19">
        <v>0</v>
      </c>
      <c r="HM138" s="18">
        <v>0.01</v>
      </c>
      <c r="HN138" s="18">
        <v>1</v>
      </c>
      <c r="HO138" s="25">
        <f t="shared" si="604"/>
        <v>0</v>
      </c>
      <c r="HP138" s="25">
        <f t="shared" si="605"/>
        <v>0</v>
      </c>
      <c r="HQ138" s="25">
        <f t="shared" si="606"/>
        <v>0</v>
      </c>
      <c r="HR138" s="25">
        <f t="shared" si="607"/>
        <v>0</v>
      </c>
      <c r="HS138" s="25">
        <f t="shared" si="608"/>
        <v>0</v>
      </c>
      <c r="HT138" s="19">
        <v>0</v>
      </c>
      <c r="HU138" s="19">
        <v>0</v>
      </c>
      <c r="HV138" s="19">
        <v>0</v>
      </c>
      <c r="HW138" s="25">
        <f t="shared" si="609"/>
        <v>0</v>
      </c>
      <c r="HX138" s="19">
        <v>0</v>
      </c>
      <c r="HY138" s="19">
        <v>0</v>
      </c>
      <c r="HZ138" s="18">
        <v>22.45</v>
      </c>
      <c r="IA138" s="20">
        <f>ROUND(IF(EN138="Cống tròn",IF(EN138="Cống tròn",IF(EU138="Không có móng",IQ138-FF138,IF(EU138="Đế",IP138-FN138,IF(OR(EU138="Móng bê tông",EU138="Móng bê tông kết hợp đế"),II138-FJ138,0))),0),IF(EN138="Cống hộp",IF(AND(EN138="Cống hộp",EU138="Không có móng"),IQ138-GF138,IF(AND(EN138="Cống hộp",EU138="Móng bê tông"),IJ138-GB138,0)),IF(OR(EN138="Rãnh xây",EN138="Rãnh bê tông"),IF(OR(EN138="Rãnh xây",EN138="Rãnh bê tông"),IK138-GB138,0),IF(EN138="Ống nhựa",IF(AND(EN138="Ống nhựa",EU138="Không đắp cát"),IQ138-HT138,IF(AND(EN138="Ống nhựa",EU138="Đắp cát"),IH138-HX138,0)),IF(EN138="Rãnh thang",IF(EN138="Rãnh thang",IF(EU138="Móng bê tông",#REF!-#REF!,IQ138),0),0))))),2)</f>
        <v>21.4</v>
      </c>
      <c r="IB138" s="20">
        <f t="shared" si="610"/>
        <v>1.0500000000000007</v>
      </c>
      <c r="IC138" s="20">
        <f t="shared" si="455"/>
        <v>21.4</v>
      </c>
      <c r="ID138" s="20">
        <f t="shared" si="456"/>
        <v>0</v>
      </c>
      <c r="IE138" s="20">
        <f t="shared" si="457"/>
        <v>0</v>
      </c>
      <c r="IF138" s="20">
        <f t="shared" si="458"/>
        <v>0</v>
      </c>
      <c r="IG138" s="20">
        <f>IF(EN138="Rãnh thang",IF(AND(EN138="Rãnh thang",EU138="Móng bê tông"),IQ138-#REF!,0),IF(EN138="Ống nhựa",IF(AND(EN138="Ống nhựa",EU138="Đắp cát"),IQ138-HT138,0),IF(EN138="Cống tròn",IF(EN138="Cống tròn",IF(OR(EU138="Móng bê tông",EU138="Móng bê tông kết hợp đế"),IM138-FL138,0),0),IF(EN138="Cống hộp",IF(AND(EN138="Cống hộp",EU138="Móng bê tông"),IN138-GD138,0),IF(OR(EN138="Rãnh xây",EN138="Rãnh bê tông"),IF(AND(EN138="Rãnh xây",EU138="Móng bê tông"),IO138-GD138,IF(AND(EN138="Rãnh bê tông",EU138="Móng bê tông"),IO138-GD138,0)),0)))))</f>
        <v>21.4</v>
      </c>
      <c r="IH138" s="20">
        <f t="shared" si="459"/>
        <v>0</v>
      </c>
      <c r="II138" s="20">
        <f t="shared" si="460"/>
        <v>21.4</v>
      </c>
      <c r="IJ138" s="20">
        <f t="shared" si="461"/>
        <v>0</v>
      </c>
      <c r="IK138" s="20">
        <f t="shared" si="462"/>
        <v>0</v>
      </c>
      <c r="IL138" s="20">
        <f t="shared" si="463"/>
        <v>21.599999999999998</v>
      </c>
      <c r="IM138" s="20">
        <f t="shared" si="464"/>
        <v>21.599999999999998</v>
      </c>
      <c r="IN138" s="20">
        <f t="shared" si="465"/>
        <v>0</v>
      </c>
      <c r="IO138" s="20">
        <f t="shared" si="466"/>
        <v>0</v>
      </c>
      <c r="IP138" s="20">
        <f t="shared" si="467"/>
        <v>0</v>
      </c>
      <c r="IQ138" s="18">
        <v>21.7</v>
      </c>
      <c r="IR138" s="25">
        <f t="shared" si="611"/>
        <v>0</v>
      </c>
      <c r="IS138" s="25">
        <f t="shared" si="468"/>
        <v>0</v>
      </c>
      <c r="IT138" s="25">
        <f t="shared" si="469"/>
        <v>0</v>
      </c>
      <c r="IU138" s="25">
        <f>ROUND(IF(EN138="Cống tròn",IF(EN138="Cống tròn",IV138+FF138,0),IF(EN138="Cống hộp",IF(EN138="Cống hộp",IV138+GP138,0),IF(OR(EN138="Rãnh xây",EN138="Rãnh bê tông"),IF(OR(EN138="Rãnh xây",EN138="Rãnh bê tông"),IV138+GP138,0),IF(EN138="ống nhựa",IF(EN138="Ống nhựa",IV138+HT138,0),IF(EN138="Rãnh thang",IF(EN138="Rãnh thang",IQ138+#REF!,0),0))))),2)</f>
        <v>22.79</v>
      </c>
      <c r="IV138" s="18">
        <v>22.69</v>
      </c>
      <c r="IW138" s="25">
        <f t="shared" si="470"/>
        <v>22.79</v>
      </c>
      <c r="IX138" s="25">
        <f t="shared" si="471"/>
        <v>0</v>
      </c>
      <c r="IY138" s="25">
        <f t="shared" si="472"/>
        <v>0</v>
      </c>
      <c r="IZ138" s="25">
        <f t="shared" si="473"/>
        <v>0</v>
      </c>
      <c r="JA138" s="25">
        <f t="shared" si="474"/>
        <v>0</v>
      </c>
      <c r="JB138" s="18">
        <v>23</v>
      </c>
      <c r="JC138" s="20">
        <f>ROUND(IF(EN138="Cống tròn",IF(EN138="Cống tròn",IF(EU138="Không có móng",JS138-FF138,IF(EU138="Đế",JR138-FN138,IF(OR(EU138="Móng bê tông",EU138="Móng bê tông kết hợp đế"),JK138-FJ138,0))),0),IF(EN138="Cống hộp",IF(AND(EN138="Cống hộp",EU138="Không có móng"),JS138-GF138,IF(AND(EN138="Cống hộp",EU138="Móng bê tông"),JL138-GB138,0)),IF(OR(EN138="Rãnh xây",EN138="Rãnh bê tông"),IF(OR(EN138="Rãnh xây",EN138="Rãnh bê tông"),JM138-GB138,0),IF(EN138="Ống nhựa",IF(AND(EN138="Ống nhựa",EU138="Không đắp cát"),JS138-HT138,IF(AND(EN138="Ống nhựa",EU138="Đắp cát"),JJ138-HX138,0)),IF(EN138="Rãnh thang",IF(EN138="Rãnh thang",IF(EU138="Móng bê tông",#REF!-#REF!,JS138),0),0))))),2)</f>
        <v>21.39</v>
      </c>
      <c r="JD138" s="20">
        <f t="shared" si="612"/>
        <v>1.6099999999999994</v>
      </c>
      <c r="JE138" s="20">
        <f t="shared" si="475"/>
        <v>21.39</v>
      </c>
      <c r="JF138" s="20">
        <f t="shared" si="476"/>
        <v>0</v>
      </c>
      <c r="JG138" s="20">
        <f t="shared" si="477"/>
        <v>0</v>
      </c>
      <c r="JH138" s="20">
        <f t="shared" si="478"/>
        <v>0</v>
      </c>
      <c r="JI138" s="20">
        <f>IF(EN138="Rãnh thang",IF(AND(EN138="Rãnh thang",EU138="Móng bê tông"),JS138-#REF!,0),IF(EN138="Ống nhựa",IF(AND(EN138="Ống nhựa",EU138="Đắp cát"),JS138-HT138,0),IF(EN138="Cống tròn",IF(EN138="Cống tròn",IF(OR(EU138="Móng bê tông",EU138="Móng bê tông kết hợp đế"),JO138-FL138,0),0),IF(EN138="Cống hộp",IF(AND(EN138="Cống hộp",EU138="Móng bê tông"),JP138-GD138,0),IF(OR(EN138="Rãnh xây",EN138="Rãnh bê tông"),IF(AND(EN138="Rãnh xây",EU138="Móng bê tông"),JQ138-GD138,IF(AND(EN138="Rãnh bê tông",EU138="Móng bê tông"),JQ138-GD138,0)),0)))))</f>
        <v>21.39</v>
      </c>
      <c r="JJ138" s="20">
        <f t="shared" si="479"/>
        <v>0</v>
      </c>
      <c r="JK138" s="20">
        <f t="shared" si="480"/>
        <v>21.39</v>
      </c>
      <c r="JL138" s="20">
        <f t="shared" si="481"/>
        <v>0</v>
      </c>
      <c r="JM138" s="20">
        <f t="shared" si="482"/>
        <v>0</v>
      </c>
      <c r="JN138" s="20">
        <f t="shared" si="483"/>
        <v>21.59</v>
      </c>
      <c r="JO138" s="20">
        <f t="shared" si="484"/>
        <v>21.59</v>
      </c>
      <c r="JP138" s="20">
        <f t="shared" si="485"/>
        <v>0</v>
      </c>
      <c r="JQ138" s="20">
        <f t="shared" si="486"/>
        <v>0</v>
      </c>
      <c r="JR138" s="20">
        <f t="shared" si="487"/>
        <v>0</v>
      </c>
      <c r="JS138" s="26">
        <v>21.69</v>
      </c>
      <c r="JT138" s="25">
        <f t="shared" si="613"/>
        <v>0</v>
      </c>
      <c r="JU138" s="25">
        <f t="shared" si="488"/>
        <v>0</v>
      </c>
      <c r="JV138" s="25">
        <f t="shared" si="489"/>
        <v>0</v>
      </c>
      <c r="JW138" s="25">
        <f>ROUND(IF(EN138="Cống tròn",IF(EN138="Cống tròn",JX138+FF138,0),IF(EN138="Cống hộp",IF(EN138="Cống hộp",JX138+GP138,0),IF(OR(EN138="Rãnh xây",EN138="Rãnh bê tông"),IF(OR(EN138="Rãnh xây",EN138="Rãnh bê tông"),JX138+GP138,0),IF(EN138="ống nhựa",IF(EN138="Ống nhựa",JX138+HT138,0),IF(EN138="Rãnh thang",IF(EN138="Rãnh thang",JS138+#REF!,0),0))))),2)</f>
        <v>22.79</v>
      </c>
      <c r="JX138" s="27">
        <v>22.69</v>
      </c>
      <c r="JY138" s="25">
        <f t="shared" si="490"/>
        <v>22.79</v>
      </c>
      <c r="JZ138" s="25">
        <f t="shared" si="491"/>
        <v>0</v>
      </c>
      <c r="KA138" s="25">
        <f t="shared" si="492"/>
        <v>0</v>
      </c>
      <c r="KB138" s="25">
        <f t="shared" si="493"/>
        <v>0</v>
      </c>
      <c r="KC138" s="25">
        <f t="shared" si="494"/>
        <v>0</v>
      </c>
      <c r="KD138" s="28" t="s">
        <v>98</v>
      </c>
      <c r="KE138" s="27">
        <v>0</v>
      </c>
      <c r="KF138" s="25">
        <f t="shared" si="495"/>
        <v>1.0500000000000007</v>
      </c>
      <c r="KG138" s="25">
        <f t="shared" si="614"/>
        <v>1.0500000000000007</v>
      </c>
      <c r="KH138" s="27">
        <v>0</v>
      </c>
      <c r="KI138" s="25">
        <f t="shared" si="496"/>
        <v>1.6099999999999994</v>
      </c>
      <c r="KJ138" s="25">
        <f t="shared" si="615"/>
        <v>1.6099999999999994</v>
      </c>
      <c r="KK138" s="25">
        <f t="shared" si="497"/>
        <v>0</v>
      </c>
      <c r="KL138" s="25">
        <f t="shared" si="498"/>
        <v>0</v>
      </c>
      <c r="KM138" s="25">
        <f t="shared" si="616"/>
        <v>0</v>
      </c>
      <c r="KN138" s="25">
        <f t="shared" si="499"/>
        <v>0</v>
      </c>
      <c r="KO138" s="25">
        <f t="shared" si="500"/>
        <v>0</v>
      </c>
      <c r="KP138" s="25">
        <f t="shared" si="617"/>
        <v>0</v>
      </c>
      <c r="KQ138" s="25">
        <f t="shared" si="501"/>
        <v>0.2</v>
      </c>
      <c r="KR138" s="25">
        <f t="shared" si="502"/>
        <v>0.2</v>
      </c>
      <c r="KS138" s="25">
        <f t="shared" si="618"/>
        <v>0.2</v>
      </c>
      <c r="KT138" s="25">
        <f t="shared" si="503"/>
        <v>0</v>
      </c>
      <c r="KU138" s="25">
        <f t="shared" si="504"/>
        <v>0</v>
      </c>
      <c r="KV138" s="25">
        <f t="shared" si="619"/>
        <v>0</v>
      </c>
      <c r="KW138" s="25">
        <f t="shared" si="505"/>
        <v>0</v>
      </c>
      <c r="KX138" s="25">
        <f t="shared" si="506"/>
        <v>0</v>
      </c>
      <c r="KY138" s="25">
        <f t="shared" si="620"/>
        <v>0</v>
      </c>
      <c r="KZ138" s="25">
        <f t="shared" si="507"/>
        <v>0</v>
      </c>
      <c r="LA138" s="25">
        <f t="shared" si="508"/>
        <v>0</v>
      </c>
      <c r="LB138" s="25">
        <f t="shared" si="621"/>
        <v>0</v>
      </c>
      <c r="LC138" s="25">
        <f t="shared" si="509"/>
        <v>0.85000000000000075</v>
      </c>
      <c r="LD138" s="25">
        <f t="shared" si="510"/>
        <v>1.4</v>
      </c>
      <c r="LE138" s="25">
        <f t="shared" si="622"/>
        <v>1.1250000000000004</v>
      </c>
      <c r="LF138" s="25">
        <f t="shared" si="511"/>
        <v>0</v>
      </c>
      <c r="LG138" s="25">
        <f t="shared" si="512"/>
        <v>0</v>
      </c>
      <c r="LH138" s="25">
        <f t="shared" si="623"/>
        <v>0</v>
      </c>
      <c r="LI138" s="25">
        <f t="shared" si="513"/>
        <v>0</v>
      </c>
      <c r="LJ138" s="25">
        <f t="shared" si="514"/>
        <v>0</v>
      </c>
      <c r="LK138" s="25">
        <f t="shared" si="624"/>
        <v>0</v>
      </c>
      <c r="LL138" s="25">
        <f t="shared" si="515"/>
        <v>0</v>
      </c>
      <c r="LM138" s="25">
        <f t="shared" si="516"/>
        <v>0</v>
      </c>
      <c r="LN138" s="25">
        <f t="shared" si="625"/>
        <v>0</v>
      </c>
      <c r="LO138" s="25">
        <f t="shared" si="517"/>
        <v>0</v>
      </c>
      <c r="LP138" s="25">
        <f t="shared" si="518"/>
        <v>0</v>
      </c>
      <c r="LQ138" s="25">
        <f t="shared" si="626"/>
        <v>0</v>
      </c>
      <c r="LR138" s="25">
        <f t="shared" si="519"/>
        <v>0</v>
      </c>
      <c r="LS138" s="25">
        <f t="shared" si="520"/>
        <v>0</v>
      </c>
      <c r="LT138" s="25">
        <f t="shared" si="627"/>
        <v>0</v>
      </c>
      <c r="LU138" s="25">
        <f t="shared" si="521"/>
        <v>0</v>
      </c>
      <c r="LV138" s="25">
        <f t="shared" si="522"/>
        <v>0</v>
      </c>
      <c r="LW138" s="25">
        <f t="shared" si="628"/>
        <v>0</v>
      </c>
      <c r="LX138" s="25">
        <f t="shared" si="523"/>
        <v>0</v>
      </c>
      <c r="LY138" s="25">
        <f t="shared" si="524"/>
        <v>0</v>
      </c>
      <c r="LZ138" s="25">
        <f t="shared" si="629"/>
        <v>0</v>
      </c>
      <c r="MA138" s="25">
        <f t="shared" si="525"/>
        <v>0</v>
      </c>
      <c r="MB138" s="25">
        <f t="shared" si="526"/>
        <v>0</v>
      </c>
      <c r="MC138" s="25">
        <f t="shared" si="630"/>
        <v>0</v>
      </c>
      <c r="MD138" s="25">
        <f t="shared" si="527"/>
        <v>0</v>
      </c>
      <c r="ME138" s="25">
        <f t="shared" si="528"/>
        <v>0</v>
      </c>
      <c r="MF138" s="25">
        <f t="shared" si="631"/>
        <v>0</v>
      </c>
      <c r="MG138" s="25">
        <f t="shared" si="529"/>
        <v>0</v>
      </c>
      <c r="MH138" s="25">
        <f t="shared" si="530"/>
        <v>0</v>
      </c>
      <c r="MI138" s="25">
        <f t="shared" si="632"/>
        <v>0</v>
      </c>
      <c r="MJ138" s="25">
        <f t="shared" si="531"/>
        <v>0</v>
      </c>
      <c r="MK138" s="25">
        <f t="shared" si="532"/>
        <v>0</v>
      </c>
      <c r="ML138" s="25">
        <f t="shared" si="633"/>
        <v>0</v>
      </c>
      <c r="MM138" s="25">
        <f t="shared" si="533"/>
        <v>0</v>
      </c>
      <c r="MN138" s="25">
        <f t="shared" si="534"/>
        <v>0</v>
      </c>
      <c r="MO138" s="25">
        <f t="shared" si="634"/>
        <v>0</v>
      </c>
      <c r="MP138" s="25">
        <f t="shared" si="535"/>
        <v>0</v>
      </c>
      <c r="MQ138" s="25">
        <f t="shared" si="536"/>
        <v>0</v>
      </c>
      <c r="MR138" s="25">
        <f t="shared" si="635"/>
        <v>0</v>
      </c>
      <c r="MS138" s="29">
        <v>1.4</v>
      </c>
      <c r="MT138" s="29">
        <v>0</v>
      </c>
      <c r="MU138" s="29">
        <v>1</v>
      </c>
      <c r="MV138" s="29">
        <v>1</v>
      </c>
      <c r="MW138" s="25">
        <f t="shared" si="537"/>
        <v>1.4</v>
      </c>
      <c r="MX138" s="25">
        <f t="shared" si="538"/>
        <v>1.47</v>
      </c>
      <c r="MY138" s="25">
        <f t="shared" si="539"/>
        <v>0</v>
      </c>
      <c r="MZ138" s="25">
        <f t="shared" si="540"/>
        <v>0</v>
      </c>
      <c r="NA138" s="25">
        <f t="shared" si="541"/>
        <v>1.4</v>
      </c>
      <c r="NB138" s="25">
        <f t="shared" si="542"/>
        <v>2.25</v>
      </c>
      <c r="NC138" s="25">
        <f t="shared" si="543"/>
        <v>0</v>
      </c>
      <c r="ND138" s="25">
        <f t="shared" si="544"/>
        <v>0</v>
      </c>
      <c r="NE138" s="25">
        <f t="shared" si="636"/>
        <v>1.4</v>
      </c>
      <c r="NF138" s="25">
        <f t="shared" si="636"/>
        <v>1.8599999999999999</v>
      </c>
      <c r="NG138" s="25">
        <f t="shared" si="636"/>
        <v>0</v>
      </c>
      <c r="NH138" s="25">
        <f t="shared" si="545"/>
        <v>0</v>
      </c>
      <c r="NI138" s="25">
        <f t="shared" si="546"/>
        <v>23.05</v>
      </c>
      <c r="NJ138" s="25">
        <f t="shared" si="547"/>
        <v>0</v>
      </c>
      <c r="NK138" s="25">
        <f t="shared" si="548"/>
        <v>23.05</v>
      </c>
      <c r="NL138" s="25">
        <f t="shared" si="549"/>
        <v>15.78</v>
      </c>
      <c r="NM138" s="25">
        <f t="shared" si="550"/>
        <v>0</v>
      </c>
      <c r="NN138" s="25">
        <f t="shared" si="637"/>
        <v>15.78</v>
      </c>
      <c r="NO138" s="25">
        <f t="shared" si="551"/>
        <v>0</v>
      </c>
      <c r="NP138" s="25">
        <f t="shared" si="552"/>
        <v>0</v>
      </c>
      <c r="NQ138" s="25">
        <f t="shared" si="638"/>
        <v>0</v>
      </c>
      <c r="NR138" s="25">
        <f t="shared" si="553"/>
        <v>0</v>
      </c>
      <c r="NS138" s="25">
        <f t="shared" si="554"/>
        <v>0</v>
      </c>
      <c r="NT138" s="25">
        <f t="shared" si="639"/>
        <v>0</v>
      </c>
      <c r="NU138" s="25">
        <f t="shared" si="555"/>
        <v>0</v>
      </c>
      <c r="NV138" s="25">
        <f t="shared" si="556"/>
        <v>0</v>
      </c>
      <c r="NW138" s="25">
        <f t="shared" si="640"/>
        <v>0</v>
      </c>
      <c r="NX138" s="25">
        <f t="shared" si="641"/>
        <v>15.78</v>
      </c>
      <c r="NY138" s="25">
        <f t="shared" si="641"/>
        <v>0</v>
      </c>
      <c r="NZ138" s="25">
        <f t="shared" si="642"/>
        <v>15.78</v>
      </c>
      <c r="OA138" s="25">
        <f t="shared" si="643"/>
        <v>7.27</v>
      </c>
      <c r="OB138" s="25">
        <f t="shared" si="643"/>
        <v>0</v>
      </c>
      <c r="OC138" s="25">
        <f t="shared" si="644"/>
        <v>7.27</v>
      </c>
      <c r="OD138" s="25">
        <f t="shared" si="645"/>
        <v>15.78</v>
      </c>
      <c r="OE138" s="25">
        <f t="shared" si="645"/>
        <v>0</v>
      </c>
      <c r="OF138" s="25">
        <f t="shared" si="645"/>
        <v>15.78</v>
      </c>
      <c r="OG138" s="25">
        <f t="shared" si="557"/>
        <v>0</v>
      </c>
      <c r="OH138" s="25">
        <f t="shared" si="558"/>
        <v>0</v>
      </c>
      <c r="OI138" s="25">
        <f t="shared" si="559"/>
        <v>0</v>
      </c>
      <c r="OJ138" s="25">
        <f t="shared" si="560"/>
        <v>0</v>
      </c>
      <c r="OK138" s="25">
        <f t="shared" si="561"/>
        <v>0</v>
      </c>
      <c r="OL138" s="25">
        <f t="shared" si="562"/>
        <v>0</v>
      </c>
      <c r="OM138" s="25">
        <f t="shared" si="646"/>
        <v>0</v>
      </c>
      <c r="ON138" s="25">
        <f t="shared" si="646"/>
        <v>0</v>
      </c>
      <c r="OO138" s="25">
        <f t="shared" si="646"/>
        <v>0</v>
      </c>
      <c r="OP138" s="25">
        <f t="shared" si="563"/>
        <v>0</v>
      </c>
      <c r="OQ138" s="25">
        <f t="shared" si="564"/>
        <v>0</v>
      </c>
      <c r="OR138" s="25">
        <f t="shared" si="647"/>
        <v>0</v>
      </c>
      <c r="OS138" s="19">
        <v>538958.16</v>
      </c>
      <c r="OT138" s="19">
        <v>2370827.67</v>
      </c>
    </row>
    <row r="139" spans="1:410" ht="33" customHeight="1" x14ac:dyDescent="0.25">
      <c r="A139" s="18"/>
      <c r="B139" s="18" t="s">
        <v>763</v>
      </c>
      <c r="C139" s="18">
        <v>9.5299999999999994</v>
      </c>
      <c r="D139" s="16" t="e">
        <f>_xlfn.IFNA(INDEX(#REF!,MATCH(E139,#REF!,0)),0)</f>
        <v>#REF!</v>
      </c>
      <c r="E139" s="18" t="s">
        <v>926</v>
      </c>
      <c r="F139" s="16" t="s">
        <v>765</v>
      </c>
      <c r="G139" s="16" t="s">
        <v>766</v>
      </c>
      <c r="H139" s="16" t="s">
        <v>767</v>
      </c>
      <c r="I139" s="16" t="s">
        <v>768</v>
      </c>
      <c r="J139" s="16" t="s">
        <v>769</v>
      </c>
      <c r="K139" s="16" t="s">
        <v>770</v>
      </c>
      <c r="L139" s="16" t="s">
        <v>771</v>
      </c>
      <c r="M139" s="18">
        <v>1.64</v>
      </c>
      <c r="N139" s="18">
        <v>2.44</v>
      </c>
      <c r="O139" s="18">
        <v>2.04</v>
      </c>
      <c r="P139" s="18">
        <v>2.84</v>
      </c>
      <c r="Q139" s="18">
        <v>0.1</v>
      </c>
      <c r="R139" s="18">
        <v>1.8399999999999999</v>
      </c>
      <c r="S139" s="18">
        <v>2.64</v>
      </c>
      <c r="T139" s="18">
        <v>0.2</v>
      </c>
      <c r="U139" s="18">
        <v>0</v>
      </c>
      <c r="V139" s="18">
        <v>0</v>
      </c>
      <c r="W139" s="18">
        <v>0</v>
      </c>
      <c r="X139" s="18">
        <v>1.64</v>
      </c>
      <c r="Y139" s="18">
        <v>2.4</v>
      </c>
      <c r="Z139" s="20">
        <f t="shared" si="565"/>
        <v>2.7</v>
      </c>
      <c r="AA139" s="18">
        <v>0.22</v>
      </c>
      <c r="AB139" s="18">
        <v>0</v>
      </c>
      <c r="AC139" s="18">
        <v>0</v>
      </c>
      <c r="AD139" s="18">
        <v>0</v>
      </c>
      <c r="AE139" s="18">
        <v>0</v>
      </c>
      <c r="AF139" s="18">
        <v>0</v>
      </c>
      <c r="AG139" s="18">
        <v>1.2</v>
      </c>
      <c r="AH139" s="18">
        <v>2</v>
      </c>
      <c r="AI139" s="20">
        <f t="shared" si="566"/>
        <v>2.85</v>
      </c>
      <c r="AJ139" s="18">
        <v>0</v>
      </c>
      <c r="AK139" s="18">
        <v>0</v>
      </c>
      <c r="AL139" s="20">
        <f t="shared" si="567"/>
        <v>0</v>
      </c>
      <c r="AM139" s="18">
        <v>1.64</v>
      </c>
      <c r="AN139" s="18">
        <v>2</v>
      </c>
      <c r="AO139" s="18">
        <v>0.15</v>
      </c>
      <c r="AP139" s="18">
        <v>0.22</v>
      </c>
      <c r="AQ139" s="18">
        <v>1.64</v>
      </c>
      <c r="AR139" s="18">
        <v>2.2200000000000002</v>
      </c>
      <c r="AS139" s="18">
        <v>0.12</v>
      </c>
      <c r="AT139" s="18">
        <v>0.11</v>
      </c>
      <c r="AU139" s="18">
        <v>0</v>
      </c>
      <c r="AV139" s="18">
        <v>1</v>
      </c>
      <c r="AW139" s="18">
        <v>0</v>
      </c>
      <c r="AX139" s="18">
        <v>0</v>
      </c>
      <c r="AY139" s="18">
        <v>0</v>
      </c>
      <c r="AZ139" s="18">
        <v>0</v>
      </c>
      <c r="BA139" s="18">
        <v>2</v>
      </c>
      <c r="BB139" s="18">
        <v>0</v>
      </c>
      <c r="BC139" s="18">
        <v>0</v>
      </c>
      <c r="BD139" s="18">
        <v>0</v>
      </c>
      <c r="BE139" s="18">
        <v>0</v>
      </c>
      <c r="BF139" s="18">
        <v>0</v>
      </c>
      <c r="BG139" s="18">
        <v>0</v>
      </c>
      <c r="BH139" s="18">
        <v>0</v>
      </c>
      <c r="BI139" s="18">
        <v>0</v>
      </c>
      <c r="BJ139" s="18">
        <v>0</v>
      </c>
      <c r="BK139" s="18">
        <v>0</v>
      </c>
      <c r="BL139" s="18">
        <v>0</v>
      </c>
      <c r="BM139" s="18">
        <v>0</v>
      </c>
      <c r="BN139" s="18">
        <v>0</v>
      </c>
      <c r="BO139" s="18">
        <v>0</v>
      </c>
      <c r="BP139" s="18">
        <v>0</v>
      </c>
      <c r="BQ139" s="18">
        <v>0</v>
      </c>
      <c r="BR139" s="18">
        <v>0</v>
      </c>
      <c r="BS139" s="18">
        <v>0</v>
      </c>
      <c r="BT139" s="18">
        <v>0</v>
      </c>
      <c r="BU139" s="18">
        <v>0</v>
      </c>
      <c r="BV139" s="18">
        <v>0</v>
      </c>
      <c r="BW139" s="18">
        <v>0</v>
      </c>
      <c r="BX139" s="18">
        <v>0</v>
      </c>
      <c r="BY139" s="18">
        <v>0</v>
      </c>
      <c r="BZ139" s="18">
        <v>0</v>
      </c>
      <c r="CA139" s="16" t="e">
        <f>_xlfn.IFNA(IF(RIGHT(D139,2)="=G",0,INDEX(#REF!,MATCH(E139,#REF!,0))),0)</f>
        <v>#REF!</v>
      </c>
      <c r="CB139" s="16"/>
      <c r="CC139" s="18"/>
      <c r="CD139" s="18"/>
      <c r="CE139" s="18"/>
      <c r="CF139" s="18"/>
      <c r="CG139" s="18"/>
      <c r="CH139" s="18"/>
      <c r="CI139" s="16" t="s">
        <v>98</v>
      </c>
      <c r="CJ139" s="18">
        <v>0</v>
      </c>
      <c r="CK139" s="20">
        <f t="shared" si="432"/>
        <v>2.42</v>
      </c>
      <c r="CL139" s="20">
        <f t="shared" si="568"/>
        <v>2.42</v>
      </c>
      <c r="CM139" s="18">
        <v>25.83</v>
      </c>
      <c r="CN139" s="18">
        <v>29.71</v>
      </c>
      <c r="CO139" s="18">
        <v>28.871000000000002</v>
      </c>
      <c r="CP139" s="22">
        <f t="shared" si="433"/>
        <v>28.87</v>
      </c>
      <c r="CQ139" s="22">
        <f t="shared" si="434"/>
        <v>26.45</v>
      </c>
      <c r="CR139" s="22">
        <f t="shared" si="569"/>
        <v>2.42</v>
      </c>
      <c r="CS139" s="22">
        <f t="shared" si="435"/>
        <v>26.55</v>
      </c>
      <c r="CT139" s="22">
        <f t="shared" si="436"/>
        <v>26.75</v>
      </c>
      <c r="CU139" s="18">
        <v>26.75</v>
      </c>
      <c r="CV139" s="22">
        <f t="shared" si="570"/>
        <v>2.7</v>
      </c>
      <c r="CW139" s="22">
        <f t="shared" si="437"/>
        <v>0</v>
      </c>
      <c r="CX139" s="22">
        <f t="shared" si="438"/>
        <v>0</v>
      </c>
      <c r="CY139" s="22">
        <f t="shared" si="439"/>
        <v>29.44</v>
      </c>
      <c r="CZ139" s="22">
        <f t="shared" si="440"/>
        <v>29.59</v>
      </c>
      <c r="DA139" s="18">
        <v>29.71</v>
      </c>
      <c r="DB139" s="20">
        <f t="shared" si="571"/>
        <v>3.26</v>
      </c>
      <c r="DC139" s="20">
        <f t="shared" si="572"/>
        <v>0.84</v>
      </c>
      <c r="DD139" s="20">
        <f t="shared" si="573"/>
        <v>2.42</v>
      </c>
      <c r="DE139" s="20">
        <f t="shared" si="441"/>
        <v>0.1</v>
      </c>
      <c r="DF139" s="20">
        <f t="shared" si="442"/>
        <v>0.2</v>
      </c>
      <c r="DG139" s="20">
        <f t="shared" si="443"/>
        <v>2.12</v>
      </c>
      <c r="DH139" s="20">
        <f t="shared" si="444"/>
        <v>0</v>
      </c>
      <c r="DI139" s="20">
        <f t="shared" si="445"/>
        <v>0</v>
      </c>
      <c r="DJ139" s="20">
        <f t="shared" si="446"/>
        <v>0</v>
      </c>
      <c r="DK139" s="20">
        <f t="shared" si="574"/>
        <v>2.42</v>
      </c>
      <c r="DL139" s="20">
        <f t="shared" si="575"/>
        <v>0</v>
      </c>
      <c r="DM139" s="20">
        <f t="shared" si="576"/>
        <v>0</v>
      </c>
      <c r="DN139" s="20">
        <f t="shared" si="577"/>
        <v>0</v>
      </c>
      <c r="DO139" s="18">
        <v>3.04</v>
      </c>
      <c r="DP139" s="18">
        <v>0</v>
      </c>
      <c r="DQ139" s="18">
        <v>1</v>
      </c>
      <c r="DR139" s="18">
        <v>1</v>
      </c>
      <c r="DS139" s="25">
        <f t="shared" si="578"/>
        <v>3.04</v>
      </c>
      <c r="DT139" s="25">
        <f t="shared" si="579"/>
        <v>0</v>
      </c>
      <c r="DU139" s="25">
        <f t="shared" si="580"/>
        <v>7.36</v>
      </c>
      <c r="DV139" s="25">
        <f t="shared" si="581"/>
        <v>0</v>
      </c>
      <c r="DW139" s="25">
        <f t="shared" si="582"/>
        <v>7.36</v>
      </c>
      <c r="DX139" s="25">
        <f t="shared" si="583"/>
        <v>0</v>
      </c>
      <c r="DY139" s="25">
        <f t="shared" si="584"/>
        <v>0</v>
      </c>
      <c r="DZ139" s="25">
        <f t="shared" si="585"/>
        <v>0</v>
      </c>
      <c r="EA139" s="25">
        <f t="shared" si="586"/>
        <v>0</v>
      </c>
      <c r="EB139" s="25">
        <f t="shared" si="587"/>
        <v>0</v>
      </c>
      <c r="EC139" s="25">
        <f t="shared" si="588"/>
        <v>0</v>
      </c>
      <c r="ED139" s="25">
        <f t="shared" si="589"/>
        <v>0</v>
      </c>
      <c r="EE139" s="25">
        <f t="shared" si="589"/>
        <v>0</v>
      </c>
      <c r="EF139" s="25">
        <f t="shared" si="590"/>
        <v>0</v>
      </c>
      <c r="EG139" s="25">
        <f t="shared" si="591"/>
        <v>0</v>
      </c>
      <c r="EH139" s="25">
        <f t="shared" si="591"/>
        <v>0</v>
      </c>
      <c r="EI139" s="25">
        <f t="shared" si="592"/>
        <v>0</v>
      </c>
      <c r="EJ139" s="18">
        <v>9.5299999999999994</v>
      </c>
      <c r="EK139" s="18">
        <v>19.12</v>
      </c>
      <c r="EL139" s="18" t="s">
        <v>927</v>
      </c>
      <c r="EM139" s="18" t="s">
        <v>928</v>
      </c>
      <c r="EN139" s="16" t="s">
        <v>774</v>
      </c>
      <c r="EO139" s="16" t="s">
        <v>131</v>
      </c>
      <c r="EP139" s="16" t="e">
        <f>IF(OR(EN139="Cống tròn",EN139="Cống hộp",EN139="Ống nhựa"),INDEX(#REF!,MATCH(E139,#REF!,0)),IF(OR(EN139="Rãnh xây",EN139="Rãnh bê tông"),INDEX(#REF!,MATCH(E139,#REF!,0)),0))</f>
        <v>#REF!</v>
      </c>
      <c r="EQ139" s="18">
        <v>9.1199999999999992</v>
      </c>
      <c r="ER139" s="18">
        <v>1</v>
      </c>
      <c r="ES139" s="25">
        <f t="shared" si="593"/>
        <v>9</v>
      </c>
      <c r="ET139" s="1" t="e">
        <f>_xlfn.IFNA(IF(EN139="Cống tròn",INDEX(#REF!,MATCH(E139,#REF!,0)),IF(EN139="Cống hộp",INDEX(#REF!,MATCH(E139,#REF!,0)),EU139&amp;" ,"&amp;EV139)),0)</f>
        <v>#REF!</v>
      </c>
      <c r="EU139" s="16" t="s">
        <v>769</v>
      </c>
      <c r="EV139" s="16" t="s">
        <v>775</v>
      </c>
      <c r="EW139" s="16" t="e">
        <f>_xlfn.IFNA(INDEX(#REF!,MATCH(E139,#REF!,0)),0)</f>
        <v>#REF!</v>
      </c>
      <c r="EX139" s="16"/>
      <c r="EY139" s="18">
        <v>0</v>
      </c>
      <c r="EZ139" s="18">
        <v>0</v>
      </c>
      <c r="FA139" s="18">
        <v>0</v>
      </c>
      <c r="FB139" s="19">
        <v>0</v>
      </c>
      <c r="FC139" s="19">
        <v>0</v>
      </c>
      <c r="FD139" s="25">
        <f t="shared" si="447"/>
        <v>0</v>
      </c>
      <c r="FE139" s="25">
        <f t="shared" si="594"/>
        <v>0</v>
      </c>
      <c r="FF139" s="18">
        <v>0.14000000000000001</v>
      </c>
      <c r="FG139" s="18">
        <v>2</v>
      </c>
      <c r="FH139" s="18">
        <v>1.5</v>
      </c>
      <c r="FI139" s="25">
        <f t="shared" si="595"/>
        <v>1.78</v>
      </c>
      <c r="FJ139" s="18">
        <v>0</v>
      </c>
      <c r="FK139" s="18">
        <v>0</v>
      </c>
      <c r="FL139" s="18">
        <v>0.2</v>
      </c>
      <c r="FM139" s="18">
        <v>1.6</v>
      </c>
      <c r="FN139" s="18">
        <v>0</v>
      </c>
      <c r="FO139" s="25">
        <f t="shared" si="596"/>
        <v>1.98</v>
      </c>
      <c r="FP139" s="18">
        <v>1.4999999999999999E-2</v>
      </c>
      <c r="FQ139" s="18">
        <v>1</v>
      </c>
      <c r="FR139" s="25">
        <f t="shared" si="448"/>
        <v>8</v>
      </c>
      <c r="FS139" s="25">
        <f t="shared" si="449"/>
        <v>0.105</v>
      </c>
      <c r="FT139" s="25">
        <f t="shared" si="450"/>
        <v>8.1050000000000004</v>
      </c>
      <c r="FU139" s="25">
        <f t="shared" si="451"/>
        <v>-1.0149999999999988</v>
      </c>
      <c r="FV139" s="25" t="str">
        <f t="shared" si="597"/>
        <v>Thêm 01</v>
      </c>
      <c r="FW139" s="25">
        <f t="shared" si="598"/>
        <v>0</v>
      </c>
      <c r="FX139" s="16"/>
      <c r="FY139" s="16"/>
      <c r="FZ139" s="16"/>
      <c r="GA139" s="16"/>
      <c r="GB139" s="19">
        <v>0</v>
      </c>
      <c r="GC139" s="19">
        <v>0</v>
      </c>
      <c r="GD139" s="19">
        <v>0</v>
      </c>
      <c r="GE139" s="19">
        <v>0</v>
      </c>
      <c r="GF139" s="19">
        <v>0</v>
      </c>
      <c r="GG139" s="19">
        <v>0</v>
      </c>
      <c r="GH139" s="19">
        <v>0</v>
      </c>
      <c r="GI139" s="19">
        <v>0</v>
      </c>
      <c r="GJ139" s="19">
        <v>0</v>
      </c>
      <c r="GK139" s="19">
        <v>0</v>
      </c>
      <c r="GL139" s="25">
        <f t="shared" si="452"/>
        <v>0</v>
      </c>
      <c r="GM139" s="25">
        <f t="shared" si="599"/>
        <v>0</v>
      </c>
      <c r="GN139" s="19">
        <v>0</v>
      </c>
      <c r="GO139" s="19">
        <v>0</v>
      </c>
      <c r="GP139" s="19">
        <v>0</v>
      </c>
      <c r="GQ139" s="19">
        <v>0</v>
      </c>
      <c r="GR139" s="1" t="e">
        <f>_xlfn.IFNA(INDEX(#REF!,MATCH(E139,#REF!,0)),0)</f>
        <v>#REF!</v>
      </c>
      <c r="GS139" s="16"/>
      <c r="GT139" s="18">
        <v>0</v>
      </c>
      <c r="GU139" s="18">
        <v>0</v>
      </c>
      <c r="GV139" s="18">
        <v>0</v>
      </c>
      <c r="GW139" s="18">
        <v>0</v>
      </c>
      <c r="GX139" s="25">
        <f t="shared" si="453"/>
        <v>0</v>
      </c>
      <c r="GY139" s="25">
        <f t="shared" si="454"/>
        <v>0</v>
      </c>
      <c r="GZ139" s="25">
        <f t="shared" si="600"/>
        <v>0</v>
      </c>
      <c r="HA139" s="1" t="e" cm="1">
        <f t="array" ref="HA139">INDEX(#REF!,MATCH(EJ139&amp;EK139&amp;HD139&amp;HE139&amp;HF139,#REF!&amp;#REF!&amp;#REF!&amp;#REF!&amp;#REF!,0))</f>
        <v>#REF!</v>
      </c>
      <c r="HB139" s="16"/>
      <c r="HC139" s="25">
        <f t="shared" si="601"/>
        <v>0</v>
      </c>
      <c r="HD139" s="18">
        <v>0</v>
      </c>
      <c r="HE139" s="18">
        <v>0</v>
      </c>
      <c r="HF139" s="18">
        <v>0</v>
      </c>
      <c r="HG139" s="1" t="e" cm="1">
        <f t="array" ref="HG139">INDEX(#REF!,MATCH(EJ139&amp;EK139&amp;HJ139&amp;HK139&amp;HL139,#REF!&amp;#REF!&amp;#REF!&amp;#REF!&amp;#REF!,0))</f>
        <v>#REF!</v>
      </c>
      <c r="HH139" s="16"/>
      <c r="HI139" s="25">
        <f t="shared" si="602"/>
        <v>0</v>
      </c>
      <c r="HJ139" s="25">
        <f t="shared" si="603"/>
        <v>0</v>
      </c>
      <c r="HK139" s="19">
        <v>0</v>
      </c>
      <c r="HL139" s="19">
        <v>0</v>
      </c>
      <c r="HM139" s="18">
        <v>0.01</v>
      </c>
      <c r="HN139" s="18">
        <v>1</v>
      </c>
      <c r="HO139" s="25">
        <f t="shared" si="604"/>
        <v>0</v>
      </c>
      <c r="HP139" s="25">
        <f t="shared" si="605"/>
        <v>0</v>
      </c>
      <c r="HQ139" s="25">
        <f t="shared" si="606"/>
        <v>0</v>
      </c>
      <c r="HR139" s="25">
        <f t="shared" si="607"/>
        <v>0</v>
      </c>
      <c r="HS139" s="25">
        <f t="shared" si="608"/>
        <v>0</v>
      </c>
      <c r="HT139" s="19">
        <v>0</v>
      </c>
      <c r="HU139" s="19">
        <v>0</v>
      </c>
      <c r="HV139" s="19">
        <v>0</v>
      </c>
      <c r="HW139" s="25">
        <f t="shared" si="609"/>
        <v>0</v>
      </c>
      <c r="HX139" s="19">
        <v>0</v>
      </c>
      <c r="HY139" s="19">
        <v>0</v>
      </c>
      <c r="HZ139" s="18">
        <v>28.87</v>
      </c>
      <c r="IA139" s="20">
        <f>ROUND(IF(EN139="Cống tròn",IF(EN139="Cống tròn",IF(EU139="Không có móng",IQ139-FF139,IF(EU139="Đế",IP139-FN139,IF(OR(EU139="Móng bê tông",EU139="Móng bê tông kết hợp đế"),II139-FJ139,0))),0),IF(EN139="Cống hộp",IF(AND(EN139="Cống hộp",EU139="Không có móng"),IQ139-GF139,IF(AND(EN139="Cống hộp",EU139="Móng bê tông"),IJ139-GB139,0)),IF(OR(EN139="Rãnh xây",EN139="Rãnh bê tông"),IF(OR(EN139="Rãnh xây",EN139="Rãnh bê tông"),IK139-GB139,0),IF(EN139="Ống nhựa",IF(AND(EN139="Ống nhựa",EU139="Không đắp cát"),IQ139-HT139,IF(AND(EN139="Ống nhựa",EU139="Đắp cát"),IH139-HX139,0)),IF(EN139="Rãnh thang",IF(EN139="Rãnh thang",IF(EU139="Móng bê tông",#REF!-#REF!,IQ139),0),0))))),2)</f>
        <v>26.71</v>
      </c>
      <c r="IB139" s="20">
        <f t="shared" si="610"/>
        <v>2.16</v>
      </c>
      <c r="IC139" s="20">
        <f t="shared" si="455"/>
        <v>26.71</v>
      </c>
      <c r="ID139" s="20">
        <f t="shared" si="456"/>
        <v>0</v>
      </c>
      <c r="IE139" s="20">
        <f t="shared" si="457"/>
        <v>0</v>
      </c>
      <c r="IF139" s="20">
        <f t="shared" si="458"/>
        <v>0</v>
      </c>
      <c r="IG139" s="20">
        <f>IF(EN139="Rãnh thang",IF(AND(EN139="Rãnh thang",EU139="Móng bê tông"),IQ139-#REF!,0),IF(EN139="Ống nhựa",IF(AND(EN139="Ống nhựa",EU139="Đắp cát"),IQ139-HT139,0),IF(EN139="Cống tròn",IF(EN139="Cống tròn",IF(OR(EU139="Móng bê tông",EU139="Móng bê tông kết hợp đế"),IM139-FL139,0),0),IF(EN139="Cống hộp",IF(AND(EN139="Cống hộp",EU139="Móng bê tông"),IN139-GD139,0),IF(OR(EN139="Rãnh xây",EN139="Rãnh bê tông"),IF(AND(EN139="Rãnh xây",EU139="Móng bê tông"),IO139-GD139,IF(AND(EN139="Rãnh bê tông",EU139="Móng bê tông"),IO139-GD139,0)),0)))))</f>
        <v>26.71</v>
      </c>
      <c r="IH139" s="20">
        <f t="shared" si="459"/>
        <v>0</v>
      </c>
      <c r="II139" s="20">
        <f t="shared" si="460"/>
        <v>26.71</v>
      </c>
      <c r="IJ139" s="20">
        <f t="shared" si="461"/>
        <v>0</v>
      </c>
      <c r="IK139" s="20">
        <f t="shared" si="462"/>
        <v>0</v>
      </c>
      <c r="IL139" s="20">
        <f t="shared" si="463"/>
        <v>26.91</v>
      </c>
      <c r="IM139" s="20">
        <f t="shared" si="464"/>
        <v>26.91</v>
      </c>
      <c r="IN139" s="20">
        <f t="shared" si="465"/>
        <v>0</v>
      </c>
      <c r="IO139" s="20">
        <f t="shared" si="466"/>
        <v>0</v>
      </c>
      <c r="IP139" s="20">
        <f t="shared" si="467"/>
        <v>0</v>
      </c>
      <c r="IQ139" s="18">
        <v>27.05</v>
      </c>
      <c r="IR139" s="25">
        <f t="shared" si="611"/>
        <v>0</v>
      </c>
      <c r="IS139" s="25">
        <f t="shared" si="468"/>
        <v>0</v>
      </c>
      <c r="IT139" s="25">
        <f t="shared" si="469"/>
        <v>0</v>
      </c>
      <c r="IU139" s="25">
        <f>ROUND(IF(EN139="Cống tròn",IF(EN139="Cống tròn",IV139+FF139,0),IF(EN139="Cống hộp",IF(EN139="Cống hộp",IV139+GP139,0),IF(OR(EN139="Rãnh xây",EN139="Rãnh bê tông"),IF(OR(EN139="Rãnh xây",EN139="Rãnh bê tông"),IV139+GP139,0),IF(EN139="ống nhựa",IF(EN139="Ống nhựa",IV139+HT139,0),IF(EN139="Rãnh thang",IF(EN139="Rãnh thang",IQ139+#REF!,0),0))))),2)</f>
        <v>28.68</v>
      </c>
      <c r="IV139" s="18">
        <v>28.54</v>
      </c>
      <c r="IW139" s="25">
        <f t="shared" si="470"/>
        <v>28.68</v>
      </c>
      <c r="IX139" s="25">
        <f t="shared" si="471"/>
        <v>0</v>
      </c>
      <c r="IY139" s="25">
        <f t="shared" si="472"/>
        <v>0</v>
      </c>
      <c r="IZ139" s="25">
        <f t="shared" si="473"/>
        <v>0</v>
      </c>
      <c r="JA139" s="25">
        <f t="shared" si="474"/>
        <v>0</v>
      </c>
      <c r="JB139" s="18">
        <v>29.36</v>
      </c>
      <c r="JC139" s="20">
        <f>ROUND(IF(EN139="Cống tròn",IF(EN139="Cống tròn",IF(EU139="Không có móng",JS139-FF139,IF(EU139="Đế",JR139-FN139,IF(OR(EU139="Móng bê tông",EU139="Móng bê tông kết hợp đế"),JK139-FJ139,0))),0),IF(EN139="Cống hộp",IF(AND(EN139="Cống hộp",EU139="Không có móng"),JS139-GF139,IF(AND(EN139="Cống hộp",EU139="Móng bê tông"),JL139-GB139,0)),IF(OR(EN139="Rãnh xây",EN139="Rãnh bê tông"),IF(OR(EN139="Rãnh xây",EN139="Rãnh bê tông"),JM139-GB139,0),IF(EN139="Ống nhựa",IF(AND(EN139="Ống nhựa",EU139="Không đắp cát"),JS139-HT139,IF(AND(EN139="Ống nhựa",EU139="Đắp cát"),JJ139-HX139,0)),IF(EN139="Rãnh thang",IF(EN139="Rãnh thang",IF(EU139="Móng bê tông",#REF!-#REF!,JS139),0),0))))),2)</f>
        <v>26.7</v>
      </c>
      <c r="JD139" s="20">
        <f t="shared" si="612"/>
        <v>2.66</v>
      </c>
      <c r="JE139" s="20">
        <f t="shared" si="475"/>
        <v>26.7</v>
      </c>
      <c r="JF139" s="20">
        <f t="shared" si="476"/>
        <v>0</v>
      </c>
      <c r="JG139" s="20">
        <f t="shared" si="477"/>
        <v>0</v>
      </c>
      <c r="JH139" s="20">
        <f t="shared" si="478"/>
        <v>0</v>
      </c>
      <c r="JI139" s="20">
        <f>IF(EN139="Rãnh thang",IF(AND(EN139="Rãnh thang",EU139="Móng bê tông"),JS139-#REF!,0),IF(EN139="Ống nhựa",IF(AND(EN139="Ống nhựa",EU139="Đắp cát"),JS139-HT139,0),IF(EN139="Cống tròn",IF(EN139="Cống tròn",IF(OR(EU139="Móng bê tông",EU139="Móng bê tông kết hợp đế"),JO139-FL139,0),0),IF(EN139="Cống hộp",IF(AND(EN139="Cống hộp",EU139="Móng bê tông"),JP139-GD139,0),IF(OR(EN139="Rãnh xây",EN139="Rãnh bê tông"),IF(AND(EN139="Rãnh xây",EU139="Móng bê tông"),JQ139-GD139,IF(AND(EN139="Rãnh bê tông",EU139="Móng bê tông"),JQ139-GD139,0)),0)))))</f>
        <v>26.7</v>
      </c>
      <c r="JJ139" s="20">
        <f t="shared" si="479"/>
        <v>0</v>
      </c>
      <c r="JK139" s="20">
        <f t="shared" si="480"/>
        <v>26.7</v>
      </c>
      <c r="JL139" s="20">
        <f t="shared" si="481"/>
        <v>0</v>
      </c>
      <c r="JM139" s="20">
        <f t="shared" si="482"/>
        <v>0</v>
      </c>
      <c r="JN139" s="20">
        <f t="shared" si="483"/>
        <v>26.9</v>
      </c>
      <c r="JO139" s="20">
        <f t="shared" si="484"/>
        <v>26.9</v>
      </c>
      <c r="JP139" s="20">
        <f t="shared" si="485"/>
        <v>0</v>
      </c>
      <c r="JQ139" s="20">
        <f t="shared" si="486"/>
        <v>0</v>
      </c>
      <c r="JR139" s="20">
        <f t="shared" si="487"/>
        <v>0</v>
      </c>
      <c r="JS139" s="26">
        <v>27.04</v>
      </c>
      <c r="JT139" s="25">
        <f t="shared" si="613"/>
        <v>0</v>
      </c>
      <c r="JU139" s="25">
        <f t="shared" si="488"/>
        <v>0</v>
      </c>
      <c r="JV139" s="25">
        <f t="shared" si="489"/>
        <v>0</v>
      </c>
      <c r="JW139" s="25">
        <f>ROUND(IF(EN139="Cống tròn",IF(EN139="Cống tròn",JX139+FF139,0),IF(EN139="Cống hộp",IF(EN139="Cống hộp",JX139+GP139,0),IF(OR(EN139="Rãnh xây",EN139="Rãnh bê tông"),IF(OR(EN139="Rãnh xây",EN139="Rãnh bê tông"),JX139+GP139,0),IF(EN139="ống nhựa",IF(EN139="Ống nhựa",JX139+HT139,0),IF(EN139="Rãnh thang",IF(EN139="Rãnh thang",JS139+#REF!,0),0))))),2)</f>
        <v>28.68</v>
      </c>
      <c r="JX139" s="27">
        <v>28.54</v>
      </c>
      <c r="JY139" s="25">
        <f t="shared" si="490"/>
        <v>28.68</v>
      </c>
      <c r="JZ139" s="25">
        <f t="shared" si="491"/>
        <v>0</v>
      </c>
      <c r="KA139" s="25">
        <f t="shared" si="492"/>
        <v>0</v>
      </c>
      <c r="KB139" s="25">
        <f t="shared" si="493"/>
        <v>0</v>
      </c>
      <c r="KC139" s="25">
        <f t="shared" si="494"/>
        <v>0</v>
      </c>
      <c r="KD139" s="28" t="s">
        <v>98</v>
      </c>
      <c r="KE139" s="27">
        <v>0</v>
      </c>
      <c r="KF139" s="25">
        <f t="shared" si="495"/>
        <v>2.16</v>
      </c>
      <c r="KG139" s="25">
        <f t="shared" si="614"/>
        <v>2.16</v>
      </c>
      <c r="KH139" s="27">
        <v>0</v>
      </c>
      <c r="KI139" s="25">
        <f t="shared" si="496"/>
        <v>2.66</v>
      </c>
      <c r="KJ139" s="25">
        <f t="shared" si="615"/>
        <v>2.66</v>
      </c>
      <c r="KK139" s="25">
        <f t="shared" si="497"/>
        <v>0</v>
      </c>
      <c r="KL139" s="25">
        <f t="shared" si="498"/>
        <v>0</v>
      </c>
      <c r="KM139" s="25">
        <f t="shared" si="616"/>
        <v>0</v>
      </c>
      <c r="KN139" s="25">
        <f t="shared" si="499"/>
        <v>0</v>
      </c>
      <c r="KO139" s="25">
        <f t="shared" si="500"/>
        <v>0</v>
      </c>
      <c r="KP139" s="25">
        <f t="shared" si="617"/>
        <v>0</v>
      </c>
      <c r="KQ139" s="25">
        <f t="shared" si="501"/>
        <v>0.2</v>
      </c>
      <c r="KR139" s="25">
        <f t="shared" si="502"/>
        <v>0.2</v>
      </c>
      <c r="KS139" s="25">
        <f t="shared" si="618"/>
        <v>0.2</v>
      </c>
      <c r="KT139" s="25">
        <f t="shared" si="503"/>
        <v>0</v>
      </c>
      <c r="KU139" s="25">
        <f t="shared" si="504"/>
        <v>0</v>
      </c>
      <c r="KV139" s="25">
        <f t="shared" si="619"/>
        <v>0</v>
      </c>
      <c r="KW139" s="25">
        <f t="shared" si="505"/>
        <v>0</v>
      </c>
      <c r="KX139" s="25">
        <f t="shared" si="506"/>
        <v>0</v>
      </c>
      <c r="KY139" s="25">
        <f t="shared" si="620"/>
        <v>0</v>
      </c>
      <c r="KZ139" s="25">
        <f t="shared" si="507"/>
        <v>0</v>
      </c>
      <c r="LA139" s="25">
        <f t="shared" si="508"/>
        <v>0</v>
      </c>
      <c r="LB139" s="25">
        <f t="shared" si="621"/>
        <v>0</v>
      </c>
      <c r="LC139" s="25">
        <f t="shared" si="509"/>
        <v>1.98</v>
      </c>
      <c r="LD139" s="25">
        <f t="shared" si="510"/>
        <v>1.98</v>
      </c>
      <c r="LE139" s="25">
        <f t="shared" si="622"/>
        <v>1.98</v>
      </c>
      <c r="LF139" s="25">
        <f t="shared" si="511"/>
        <v>0</v>
      </c>
      <c r="LG139" s="25">
        <f t="shared" si="512"/>
        <v>0</v>
      </c>
      <c r="LH139" s="25">
        <f t="shared" si="623"/>
        <v>0</v>
      </c>
      <c r="LI139" s="25">
        <f t="shared" si="513"/>
        <v>0</v>
      </c>
      <c r="LJ139" s="25">
        <f t="shared" si="514"/>
        <v>0</v>
      </c>
      <c r="LK139" s="25">
        <f t="shared" si="624"/>
        <v>0</v>
      </c>
      <c r="LL139" s="25">
        <f t="shared" si="515"/>
        <v>0</v>
      </c>
      <c r="LM139" s="25">
        <f t="shared" si="516"/>
        <v>0</v>
      </c>
      <c r="LN139" s="25">
        <f t="shared" si="625"/>
        <v>0</v>
      </c>
      <c r="LO139" s="25">
        <f t="shared" si="517"/>
        <v>0</v>
      </c>
      <c r="LP139" s="25">
        <f t="shared" si="518"/>
        <v>0</v>
      </c>
      <c r="LQ139" s="25">
        <f t="shared" si="626"/>
        <v>0</v>
      </c>
      <c r="LR139" s="25">
        <f t="shared" si="519"/>
        <v>0</v>
      </c>
      <c r="LS139" s="25">
        <f t="shared" si="520"/>
        <v>0</v>
      </c>
      <c r="LT139" s="25">
        <f t="shared" si="627"/>
        <v>0</v>
      </c>
      <c r="LU139" s="25">
        <f t="shared" si="521"/>
        <v>0</v>
      </c>
      <c r="LV139" s="25">
        <f t="shared" si="522"/>
        <v>0</v>
      </c>
      <c r="LW139" s="25">
        <f t="shared" si="628"/>
        <v>0</v>
      </c>
      <c r="LX139" s="25">
        <f t="shared" si="523"/>
        <v>0</v>
      </c>
      <c r="LY139" s="25">
        <f t="shared" si="524"/>
        <v>0</v>
      </c>
      <c r="LZ139" s="25">
        <f t="shared" si="629"/>
        <v>0</v>
      </c>
      <c r="MA139" s="25">
        <f t="shared" si="525"/>
        <v>0</v>
      </c>
      <c r="MB139" s="25">
        <f t="shared" si="526"/>
        <v>0</v>
      </c>
      <c r="MC139" s="25">
        <f t="shared" si="630"/>
        <v>0</v>
      </c>
      <c r="MD139" s="25">
        <f t="shared" si="527"/>
        <v>0</v>
      </c>
      <c r="ME139" s="25">
        <f t="shared" si="528"/>
        <v>0</v>
      </c>
      <c r="MF139" s="25">
        <f t="shared" si="631"/>
        <v>0</v>
      </c>
      <c r="MG139" s="25">
        <f t="shared" si="529"/>
        <v>0</v>
      </c>
      <c r="MH139" s="25">
        <f t="shared" si="530"/>
        <v>0</v>
      </c>
      <c r="MI139" s="25">
        <f t="shared" si="632"/>
        <v>0</v>
      </c>
      <c r="MJ139" s="25">
        <f t="shared" si="531"/>
        <v>0</v>
      </c>
      <c r="MK139" s="25">
        <f t="shared" si="532"/>
        <v>0</v>
      </c>
      <c r="ML139" s="25">
        <f t="shared" si="633"/>
        <v>0</v>
      </c>
      <c r="MM139" s="25">
        <f t="shared" si="533"/>
        <v>0</v>
      </c>
      <c r="MN139" s="25">
        <f t="shared" si="534"/>
        <v>0</v>
      </c>
      <c r="MO139" s="25">
        <f t="shared" si="634"/>
        <v>0</v>
      </c>
      <c r="MP139" s="25">
        <f t="shared" si="535"/>
        <v>0</v>
      </c>
      <c r="MQ139" s="25">
        <f t="shared" si="536"/>
        <v>0</v>
      </c>
      <c r="MR139" s="25">
        <f t="shared" si="635"/>
        <v>0</v>
      </c>
      <c r="MS139" s="29">
        <v>1.98</v>
      </c>
      <c r="MT139" s="29">
        <v>0</v>
      </c>
      <c r="MU139" s="29">
        <v>1</v>
      </c>
      <c r="MV139" s="29">
        <v>1</v>
      </c>
      <c r="MW139" s="25">
        <f t="shared" si="537"/>
        <v>1.98</v>
      </c>
      <c r="MX139" s="25">
        <f t="shared" si="538"/>
        <v>4.28</v>
      </c>
      <c r="MY139" s="25">
        <f t="shared" si="539"/>
        <v>0</v>
      </c>
      <c r="MZ139" s="25">
        <f t="shared" si="540"/>
        <v>0</v>
      </c>
      <c r="NA139" s="25">
        <f t="shared" si="541"/>
        <v>1.98</v>
      </c>
      <c r="NB139" s="25">
        <f t="shared" si="542"/>
        <v>5.27</v>
      </c>
      <c r="NC139" s="25">
        <f t="shared" si="543"/>
        <v>0</v>
      </c>
      <c r="ND139" s="25">
        <f t="shared" si="544"/>
        <v>0</v>
      </c>
      <c r="NE139" s="25">
        <f t="shared" si="636"/>
        <v>1.98</v>
      </c>
      <c r="NF139" s="25">
        <f t="shared" si="636"/>
        <v>4.7750000000000004</v>
      </c>
      <c r="NG139" s="25">
        <f t="shared" si="636"/>
        <v>0</v>
      </c>
      <c r="NH139" s="25">
        <f t="shared" si="545"/>
        <v>0</v>
      </c>
      <c r="NI139" s="25">
        <f t="shared" si="546"/>
        <v>43.55</v>
      </c>
      <c r="NJ139" s="25">
        <f t="shared" si="547"/>
        <v>0</v>
      </c>
      <c r="NK139" s="25">
        <f t="shared" si="548"/>
        <v>43.55</v>
      </c>
      <c r="NL139" s="25">
        <f t="shared" si="549"/>
        <v>30.99</v>
      </c>
      <c r="NM139" s="25">
        <f t="shared" si="550"/>
        <v>0</v>
      </c>
      <c r="NN139" s="25">
        <f t="shared" si="637"/>
        <v>30.99</v>
      </c>
      <c r="NO139" s="25">
        <f t="shared" si="551"/>
        <v>0</v>
      </c>
      <c r="NP139" s="25">
        <f t="shared" si="552"/>
        <v>0</v>
      </c>
      <c r="NQ139" s="25">
        <f t="shared" si="638"/>
        <v>0</v>
      </c>
      <c r="NR139" s="25">
        <f t="shared" si="553"/>
        <v>0</v>
      </c>
      <c r="NS139" s="25">
        <f t="shared" si="554"/>
        <v>0</v>
      </c>
      <c r="NT139" s="25">
        <f t="shared" si="639"/>
        <v>0</v>
      </c>
      <c r="NU139" s="25">
        <f t="shared" si="555"/>
        <v>0</v>
      </c>
      <c r="NV139" s="25">
        <f t="shared" si="556"/>
        <v>0</v>
      </c>
      <c r="NW139" s="25">
        <f t="shared" si="640"/>
        <v>0</v>
      </c>
      <c r="NX139" s="25">
        <f t="shared" si="641"/>
        <v>30.99</v>
      </c>
      <c r="NY139" s="25">
        <f t="shared" si="641"/>
        <v>0</v>
      </c>
      <c r="NZ139" s="25">
        <f t="shared" si="642"/>
        <v>30.99</v>
      </c>
      <c r="OA139" s="25">
        <f t="shared" si="643"/>
        <v>12.56</v>
      </c>
      <c r="OB139" s="25">
        <f t="shared" si="643"/>
        <v>0</v>
      </c>
      <c r="OC139" s="25">
        <f t="shared" si="644"/>
        <v>12.56</v>
      </c>
      <c r="OD139" s="25">
        <f t="shared" si="645"/>
        <v>30.99</v>
      </c>
      <c r="OE139" s="25">
        <f t="shared" si="645"/>
        <v>0</v>
      </c>
      <c r="OF139" s="25">
        <f t="shared" si="645"/>
        <v>30.99</v>
      </c>
      <c r="OG139" s="25">
        <f t="shared" si="557"/>
        <v>0</v>
      </c>
      <c r="OH139" s="25">
        <f t="shared" si="558"/>
        <v>0</v>
      </c>
      <c r="OI139" s="25">
        <f t="shared" si="559"/>
        <v>0</v>
      </c>
      <c r="OJ139" s="25">
        <f t="shared" si="560"/>
        <v>0</v>
      </c>
      <c r="OK139" s="25">
        <f t="shared" si="561"/>
        <v>0</v>
      </c>
      <c r="OL139" s="25">
        <f t="shared" si="562"/>
        <v>0</v>
      </c>
      <c r="OM139" s="25">
        <f t="shared" si="646"/>
        <v>0</v>
      </c>
      <c r="ON139" s="25">
        <f t="shared" si="646"/>
        <v>0</v>
      </c>
      <c r="OO139" s="25">
        <f t="shared" si="646"/>
        <v>0</v>
      </c>
      <c r="OP139" s="25">
        <f t="shared" si="563"/>
        <v>0</v>
      </c>
      <c r="OQ139" s="25">
        <f t="shared" si="564"/>
        <v>0</v>
      </c>
      <c r="OR139" s="25">
        <f t="shared" si="647"/>
        <v>0</v>
      </c>
      <c r="OS139" s="30">
        <v>536474.11</v>
      </c>
      <c r="OT139" s="30">
        <v>2371345.14</v>
      </c>
    </row>
    <row r="140" spans="1:410" ht="33" customHeight="1" x14ac:dyDescent="0.25">
      <c r="A140" s="18"/>
      <c r="B140" s="18" t="s">
        <v>929</v>
      </c>
      <c r="C140" s="18">
        <v>19.12</v>
      </c>
      <c r="D140" s="16" t="e">
        <f>_xlfn.IFNA(INDEX(#REF!,MATCH(E140,#REF!,0)),0)</f>
        <v>#REF!</v>
      </c>
      <c r="E140" s="18" t="s">
        <v>928</v>
      </c>
      <c r="F140" s="16" t="s">
        <v>765</v>
      </c>
      <c r="G140" s="16" t="s">
        <v>766</v>
      </c>
      <c r="H140" s="16" t="s">
        <v>767</v>
      </c>
      <c r="I140" s="16" t="s">
        <v>768</v>
      </c>
      <c r="J140" s="16" t="s">
        <v>769</v>
      </c>
      <c r="K140" s="16" t="s">
        <v>770</v>
      </c>
      <c r="L140" s="16" t="s">
        <v>771</v>
      </c>
      <c r="M140" s="18">
        <v>2.44</v>
      </c>
      <c r="N140" s="18">
        <v>2.44</v>
      </c>
      <c r="O140" s="18">
        <v>2.84</v>
      </c>
      <c r="P140" s="18">
        <v>2.84</v>
      </c>
      <c r="Q140" s="18">
        <v>0.1</v>
      </c>
      <c r="R140" s="18">
        <v>2.64</v>
      </c>
      <c r="S140" s="18">
        <v>2.64</v>
      </c>
      <c r="T140" s="18">
        <v>0.2</v>
      </c>
      <c r="U140" s="18">
        <v>0</v>
      </c>
      <c r="V140" s="18">
        <v>0</v>
      </c>
      <c r="W140" s="18">
        <v>0</v>
      </c>
      <c r="X140" s="18">
        <v>2.44</v>
      </c>
      <c r="Y140" s="18">
        <v>2.4</v>
      </c>
      <c r="Z140" s="20">
        <f t="shared" si="565"/>
        <v>2.4</v>
      </c>
      <c r="AA140" s="18">
        <v>0.22</v>
      </c>
      <c r="AB140" s="18">
        <v>0</v>
      </c>
      <c r="AC140" s="18">
        <v>0</v>
      </c>
      <c r="AD140" s="18">
        <v>0</v>
      </c>
      <c r="AE140" s="18">
        <v>0</v>
      </c>
      <c r="AF140" s="18">
        <v>0</v>
      </c>
      <c r="AG140" s="18">
        <v>2</v>
      </c>
      <c r="AH140" s="18">
        <v>2</v>
      </c>
      <c r="AI140" s="20">
        <f t="shared" si="566"/>
        <v>2.5499999999999998</v>
      </c>
      <c r="AJ140" s="18">
        <v>0</v>
      </c>
      <c r="AK140" s="18">
        <v>0</v>
      </c>
      <c r="AL140" s="20">
        <f t="shared" si="567"/>
        <v>0</v>
      </c>
      <c r="AM140" s="18">
        <v>2.44</v>
      </c>
      <c r="AN140" s="18">
        <v>2</v>
      </c>
      <c r="AO140" s="18">
        <v>0.15</v>
      </c>
      <c r="AP140" s="18">
        <v>0.22</v>
      </c>
      <c r="AQ140" s="18">
        <v>2.44</v>
      </c>
      <c r="AR140" s="18">
        <v>2.2200000000000002</v>
      </c>
      <c r="AS140" s="18">
        <v>0.12</v>
      </c>
      <c r="AT140" s="18">
        <v>0.11</v>
      </c>
      <c r="AU140" s="18">
        <v>0</v>
      </c>
      <c r="AV140" s="18">
        <v>1</v>
      </c>
      <c r="AW140" s="18">
        <v>0</v>
      </c>
      <c r="AX140" s="18">
        <v>0</v>
      </c>
      <c r="AY140" s="18">
        <v>0</v>
      </c>
      <c r="AZ140" s="18">
        <v>0</v>
      </c>
      <c r="BA140" s="18">
        <v>0</v>
      </c>
      <c r="BB140" s="18">
        <v>0</v>
      </c>
      <c r="BC140" s="18">
        <v>0</v>
      </c>
      <c r="BD140" s="18">
        <v>0</v>
      </c>
      <c r="BE140" s="18">
        <v>0</v>
      </c>
      <c r="BF140" s="18">
        <v>0</v>
      </c>
      <c r="BG140" s="18">
        <v>0</v>
      </c>
      <c r="BH140" s="18">
        <v>0</v>
      </c>
      <c r="BI140" s="18">
        <v>0</v>
      </c>
      <c r="BJ140" s="18">
        <v>0</v>
      </c>
      <c r="BK140" s="18">
        <v>0</v>
      </c>
      <c r="BL140" s="18">
        <v>0</v>
      </c>
      <c r="BM140" s="18">
        <v>0</v>
      </c>
      <c r="BN140" s="18">
        <v>0</v>
      </c>
      <c r="BO140" s="18">
        <v>0</v>
      </c>
      <c r="BP140" s="18">
        <v>1</v>
      </c>
      <c r="BQ140" s="18">
        <v>0</v>
      </c>
      <c r="BR140" s="18">
        <v>0</v>
      </c>
      <c r="BS140" s="18">
        <v>0</v>
      </c>
      <c r="BT140" s="18">
        <v>0</v>
      </c>
      <c r="BU140" s="18">
        <v>0</v>
      </c>
      <c r="BV140" s="18">
        <v>0</v>
      </c>
      <c r="BW140" s="18">
        <v>0</v>
      </c>
      <c r="BX140" s="18">
        <v>0</v>
      </c>
      <c r="BY140" s="18">
        <v>0</v>
      </c>
      <c r="BZ140" s="18">
        <v>0</v>
      </c>
      <c r="CA140" s="16" t="e">
        <f>_xlfn.IFNA(IF(RIGHT(D140,2)="=G",0,INDEX(#REF!,MATCH(E140,#REF!,0))),0)</f>
        <v>#REF!</v>
      </c>
      <c r="CB140" s="16" t="s">
        <v>776</v>
      </c>
      <c r="CC140" s="18">
        <v>0</v>
      </c>
      <c r="CD140" s="18">
        <v>0</v>
      </c>
      <c r="CE140" s="18">
        <v>2.2000000000000002</v>
      </c>
      <c r="CF140" s="18">
        <v>0.73</v>
      </c>
      <c r="CG140" s="18">
        <v>0.12</v>
      </c>
      <c r="CH140" s="18">
        <v>3</v>
      </c>
      <c r="CI140" s="16" t="s">
        <v>98</v>
      </c>
      <c r="CJ140" s="18">
        <v>0</v>
      </c>
      <c r="CK140" s="20">
        <f t="shared" si="432"/>
        <v>2.92</v>
      </c>
      <c r="CL140" s="20">
        <f t="shared" si="568"/>
        <v>2.92</v>
      </c>
      <c r="CM140" s="18">
        <v>29.36</v>
      </c>
      <c r="CN140" s="18">
        <v>29.36</v>
      </c>
      <c r="CO140" s="18">
        <v>28.521000000000001</v>
      </c>
      <c r="CP140" s="22">
        <f t="shared" si="433"/>
        <v>29.36</v>
      </c>
      <c r="CQ140" s="22">
        <f t="shared" si="434"/>
        <v>26.44</v>
      </c>
      <c r="CR140" s="22">
        <f t="shared" si="569"/>
        <v>2.92</v>
      </c>
      <c r="CS140" s="22">
        <f t="shared" si="435"/>
        <v>26.54</v>
      </c>
      <c r="CT140" s="22">
        <f t="shared" si="436"/>
        <v>26.74</v>
      </c>
      <c r="CU140" s="18">
        <v>26.74</v>
      </c>
      <c r="CV140" s="22">
        <f t="shared" si="570"/>
        <v>2.4</v>
      </c>
      <c r="CW140" s="22">
        <f t="shared" si="437"/>
        <v>0</v>
      </c>
      <c r="CX140" s="22">
        <f t="shared" si="438"/>
        <v>0</v>
      </c>
      <c r="CY140" s="22">
        <f t="shared" si="439"/>
        <v>29.09</v>
      </c>
      <c r="CZ140" s="22">
        <f t="shared" si="440"/>
        <v>29.24</v>
      </c>
      <c r="DA140" s="18">
        <v>29.36</v>
      </c>
      <c r="DB140" s="20">
        <f t="shared" si="571"/>
        <v>2.92</v>
      </c>
      <c r="DC140" s="20">
        <f t="shared" si="572"/>
        <v>0</v>
      </c>
      <c r="DD140" s="20">
        <f t="shared" si="573"/>
        <v>2.92</v>
      </c>
      <c r="DE140" s="20">
        <f t="shared" si="441"/>
        <v>0.1</v>
      </c>
      <c r="DF140" s="20">
        <f t="shared" si="442"/>
        <v>0.2</v>
      </c>
      <c r="DG140" s="20">
        <f t="shared" si="443"/>
        <v>2.62</v>
      </c>
      <c r="DH140" s="20">
        <f t="shared" si="444"/>
        <v>0</v>
      </c>
      <c r="DI140" s="20">
        <f t="shared" si="445"/>
        <v>0</v>
      </c>
      <c r="DJ140" s="20">
        <f t="shared" si="446"/>
        <v>0</v>
      </c>
      <c r="DK140" s="20">
        <f t="shared" si="574"/>
        <v>2.92</v>
      </c>
      <c r="DL140" s="20">
        <f t="shared" si="575"/>
        <v>0</v>
      </c>
      <c r="DM140" s="20">
        <f t="shared" si="576"/>
        <v>0</v>
      </c>
      <c r="DN140" s="20">
        <f t="shared" si="577"/>
        <v>0</v>
      </c>
      <c r="DO140" s="18">
        <v>3.04</v>
      </c>
      <c r="DP140" s="18">
        <v>0</v>
      </c>
      <c r="DQ140" s="18">
        <v>1</v>
      </c>
      <c r="DR140" s="18">
        <v>1</v>
      </c>
      <c r="DS140" s="25">
        <f t="shared" si="578"/>
        <v>3.04</v>
      </c>
      <c r="DT140" s="25">
        <f t="shared" si="579"/>
        <v>0</v>
      </c>
      <c r="DU140" s="25">
        <f t="shared" si="580"/>
        <v>8.8800000000000008</v>
      </c>
      <c r="DV140" s="25">
        <f t="shared" si="581"/>
        <v>0</v>
      </c>
      <c r="DW140" s="25">
        <f t="shared" si="582"/>
        <v>8.8800000000000008</v>
      </c>
      <c r="DX140" s="25">
        <f t="shared" si="583"/>
        <v>25.22</v>
      </c>
      <c r="DY140" s="25">
        <f t="shared" si="584"/>
        <v>0</v>
      </c>
      <c r="DZ140" s="25">
        <f t="shared" si="585"/>
        <v>25.22</v>
      </c>
      <c r="EA140" s="25">
        <f t="shared" si="586"/>
        <v>17.8</v>
      </c>
      <c r="EB140" s="25">
        <f t="shared" si="587"/>
        <v>0</v>
      </c>
      <c r="EC140" s="25">
        <f t="shared" si="588"/>
        <v>17.8</v>
      </c>
      <c r="ED140" s="25">
        <f t="shared" si="589"/>
        <v>7.42</v>
      </c>
      <c r="EE140" s="25">
        <f t="shared" si="589"/>
        <v>0</v>
      </c>
      <c r="EF140" s="25">
        <f t="shared" si="590"/>
        <v>7.42</v>
      </c>
      <c r="EG140" s="25">
        <f t="shared" si="591"/>
        <v>17.8</v>
      </c>
      <c r="EH140" s="25">
        <f t="shared" si="591"/>
        <v>0</v>
      </c>
      <c r="EI140" s="25">
        <f t="shared" si="592"/>
        <v>17.8</v>
      </c>
      <c r="EJ140" s="18">
        <v>19.12</v>
      </c>
      <c r="EK140" s="18">
        <v>58.22</v>
      </c>
      <c r="EL140" s="18" t="s">
        <v>928</v>
      </c>
      <c r="EM140" s="18" t="s">
        <v>930</v>
      </c>
      <c r="EN140" s="16" t="s">
        <v>774</v>
      </c>
      <c r="EO140" s="16" t="s">
        <v>131</v>
      </c>
      <c r="EP140" s="16" t="e">
        <f>IF(OR(EN140="Cống tròn",EN140="Cống hộp",EN140="Ống nhựa"),INDEX(#REF!,MATCH(E140,#REF!,0)),IF(OR(EN140="Rãnh xây",EN140="Rãnh bê tông"),INDEX(#REF!,MATCH(E140,#REF!,0)),0))</f>
        <v>#REF!</v>
      </c>
      <c r="EQ140" s="18">
        <v>37.5</v>
      </c>
      <c r="ER140" s="18">
        <v>1</v>
      </c>
      <c r="ES140" s="25">
        <f t="shared" si="593"/>
        <v>37</v>
      </c>
      <c r="ET140" s="1" t="e">
        <f>_xlfn.IFNA(IF(EN140="Cống tròn",INDEX(#REF!,MATCH(E140,#REF!,0)),IF(EN140="Cống hộp",INDEX(#REF!,MATCH(E140,#REF!,0)),EU140&amp;" ,"&amp;EV140)),0)</f>
        <v>#REF!</v>
      </c>
      <c r="EU140" s="16" t="s">
        <v>769</v>
      </c>
      <c r="EV140" s="16" t="s">
        <v>775</v>
      </c>
      <c r="EW140" s="16" t="e">
        <f>_xlfn.IFNA(INDEX(#REF!,MATCH(E140,#REF!,0)),0)</f>
        <v>#REF!</v>
      </c>
      <c r="EX140" s="16"/>
      <c r="EY140" s="18">
        <v>0</v>
      </c>
      <c r="EZ140" s="18">
        <v>0</v>
      </c>
      <c r="FA140" s="18">
        <v>0</v>
      </c>
      <c r="FB140" s="19">
        <v>0</v>
      </c>
      <c r="FC140" s="19">
        <v>0</v>
      </c>
      <c r="FD140" s="25">
        <f t="shared" si="447"/>
        <v>0</v>
      </c>
      <c r="FE140" s="25">
        <f t="shared" si="594"/>
        <v>0</v>
      </c>
      <c r="FF140" s="18">
        <v>0.14000000000000001</v>
      </c>
      <c r="FG140" s="18">
        <v>2</v>
      </c>
      <c r="FH140" s="18">
        <v>1.5</v>
      </c>
      <c r="FI140" s="25">
        <f t="shared" si="595"/>
        <v>1.78</v>
      </c>
      <c r="FJ140" s="18">
        <v>0</v>
      </c>
      <c r="FK140" s="18">
        <v>0</v>
      </c>
      <c r="FL140" s="18">
        <v>0.2</v>
      </c>
      <c r="FM140" s="18">
        <v>1.6</v>
      </c>
      <c r="FN140" s="18">
        <v>0</v>
      </c>
      <c r="FO140" s="25">
        <f t="shared" si="596"/>
        <v>1.98</v>
      </c>
      <c r="FP140" s="18">
        <v>1.4999999999999999E-2</v>
      </c>
      <c r="FQ140" s="18">
        <v>1</v>
      </c>
      <c r="FR140" s="25">
        <f t="shared" si="448"/>
        <v>36</v>
      </c>
      <c r="FS140" s="25">
        <f t="shared" si="449"/>
        <v>0.52500000000000002</v>
      </c>
      <c r="FT140" s="25">
        <f t="shared" si="450"/>
        <v>36.524999999999999</v>
      </c>
      <c r="FU140" s="25">
        <f t="shared" si="451"/>
        <v>-0.97500000000000142</v>
      </c>
      <c r="FV140" s="25" t="str">
        <f t="shared" si="597"/>
        <v>Thêm 01</v>
      </c>
      <c r="FW140" s="25">
        <f t="shared" si="598"/>
        <v>0.04</v>
      </c>
      <c r="FX140" s="16"/>
      <c r="FY140" s="16"/>
      <c r="FZ140" s="16"/>
      <c r="GA140" s="16"/>
      <c r="GB140" s="19">
        <v>0</v>
      </c>
      <c r="GC140" s="19">
        <v>0</v>
      </c>
      <c r="GD140" s="19">
        <v>0</v>
      </c>
      <c r="GE140" s="19">
        <v>0</v>
      </c>
      <c r="GF140" s="19">
        <v>0</v>
      </c>
      <c r="GG140" s="19">
        <v>0</v>
      </c>
      <c r="GH140" s="19">
        <v>0</v>
      </c>
      <c r="GI140" s="19">
        <v>0</v>
      </c>
      <c r="GJ140" s="19">
        <v>0</v>
      </c>
      <c r="GK140" s="19">
        <v>0</v>
      </c>
      <c r="GL140" s="25">
        <f t="shared" si="452"/>
        <v>0</v>
      </c>
      <c r="GM140" s="25">
        <f t="shared" si="599"/>
        <v>0</v>
      </c>
      <c r="GN140" s="19">
        <v>0</v>
      </c>
      <c r="GO140" s="19">
        <v>0</v>
      </c>
      <c r="GP140" s="19">
        <v>0</v>
      </c>
      <c r="GQ140" s="19">
        <v>0</v>
      </c>
      <c r="GR140" s="1" t="e">
        <f>_xlfn.IFNA(INDEX(#REF!,MATCH(E140,#REF!,0)),0)</f>
        <v>#REF!</v>
      </c>
      <c r="GS140" s="16"/>
      <c r="GT140" s="18">
        <v>0</v>
      </c>
      <c r="GU140" s="18">
        <v>0</v>
      </c>
      <c r="GV140" s="18">
        <v>0</v>
      </c>
      <c r="GW140" s="18">
        <v>0</v>
      </c>
      <c r="GX140" s="25">
        <f t="shared" si="453"/>
        <v>0</v>
      </c>
      <c r="GY140" s="25">
        <f t="shared" si="454"/>
        <v>0</v>
      </c>
      <c r="GZ140" s="25">
        <f t="shared" si="600"/>
        <v>0</v>
      </c>
      <c r="HA140" s="1" t="e" cm="1">
        <f t="array" ref="HA140">INDEX(#REF!,MATCH(EJ140&amp;EK140&amp;HD140&amp;HE140&amp;HF140,#REF!&amp;#REF!&amp;#REF!&amp;#REF!&amp;#REF!,0))</f>
        <v>#REF!</v>
      </c>
      <c r="HB140" s="16"/>
      <c r="HC140" s="25">
        <f t="shared" si="601"/>
        <v>0</v>
      </c>
      <c r="HD140" s="18">
        <v>0</v>
      </c>
      <c r="HE140" s="18">
        <v>0</v>
      </c>
      <c r="HF140" s="18">
        <v>0</v>
      </c>
      <c r="HG140" s="1" t="e" cm="1">
        <f t="array" ref="HG140">INDEX(#REF!,MATCH(EJ140&amp;EK140&amp;HJ140&amp;HK140&amp;HL140,#REF!&amp;#REF!&amp;#REF!&amp;#REF!&amp;#REF!,0))</f>
        <v>#REF!</v>
      </c>
      <c r="HH140" s="16"/>
      <c r="HI140" s="25">
        <f t="shared" si="602"/>
        <v>0</v>
      </c>
      <c r="HJ140" s="25">
        <f t="shared" si="603"/>
        <v>0</v>
      </c>
      <c r="HK140" s="19">
        <v>0</v>
      </c>
      <c r="HL140" s="19">
        <v>0</v>
      </c>
      <c r="HM140" s="18">
        <v>0.01</v>
      </c>
      <c r="HN140" s="18">
        <v>1</v>
      </c>
      <c r="HO140" s="25">
        <f t="shared" si="604"/>
        <v>0</v>
      </c>
      <c r="HP140" s="25">
        <f t="shared" si="605"/>
        <v>0</v>
      </c>
      <c r="HQ140" s="25">
        <f t="shared" si="606"/>
        <v>0</v>
      </c>
      <c r="HR140" s="25">
        <f t="shared" si="607"/>
        <v>0</v>
      </c>
      <c r="HS140" s="25">
        <f t="shared" si="608"/>
        <v>0</v>
      </c>
      <c r="HT140" s="19">
        <v>0</v>
      </c>
      <c r="HU140" s="19">
        <v>0</v>
      </c>
      <c r="HV140" s="19">
        <v>0</v>
      </c>
      <c r="HW140" s="25">
        <f t="shared" si="609"/>
        <v>0</v>
      </c>
      <c r="HX140" s="19">
        <v>0</v>
      </c>
      <c r="HY140" s="19">
        <v>0</v>
      </c>
      <c r="HZ140" s="18">
        <v>29.36</v>
      </c>
      <c r="IA140" s="20">
        <f>ROUND(IF(EN140="Cống tròn",IF(EN140="Cống tròn",IF(EU140="Không có móng",IQ140-FF140,IF(EU140="Đế",IP140-FN140,IF(OR(EU140="Móng bê tông",EU140="Móng bê tông kết hợp đế"),II140-FJ140,0))),0),IF(EN140="Cống hộp",IF(AND(EN140="Cống hộp",EU140="Không có móng"),IQ140-GF140,IF(AND(EN140="Cống hộp",EU140="Móng bê tông"),IJ140-GB140,0)),IF(OR(EN140="Rãnh xây",EN140="Rãnh bê tông"),IF(OR(EN140="Rãnh xây",EN140="Rãnh bê tông"),IK140-GB140,0),IF(EN140="Ống nhựa",IF(AND(EN140="Ống nhựa",EU140="Không đắp cát"),IQ140-HT140,IF(AND(EN140="Ống nhựa",EU140="Đắp cát"),IH140-HX140,0)),IF(EN140="Rãnh thang",IF(EN140="Rãnh thang",IF(EU140="Móng bê tông",#REF!-#REF!,IQ140),0),0))))),2)</f>
        <v>26.7</v>
      </c>
      <c r="IB140" s="20">
        <f t="shared" si="610"/>
        <v>2.66</v>
      </c>
      <c r="IC140" s="20">
        <f t="shared" si="455"/>
        <v>26.7</v>
      </c>
      <c r="ID140" s="20">
        <f t="shared" si="456"/>
        <v>0</v>
      </c>
      <c r="IE140" s="20">
        <f t="shared" si="457"/>
        <v>0</v>
      </c>
      <c r="IF140" s="20">
        <f t="shared" si="458"/>
        <v>0</v>
      </c>
      <c r="IG140" s="20">
        <f>IF(EN140="Rãnh thang",IF(AND(EN140="Rãnh thang",EU140="Móng bê tông"),IQ140-#REF!,0),IF(EN140="Ống nhựa",IF(AND(EN140="Ống nhựa",EU140="Đắp cát"),IQ140-HT140,0),IF(EN140="Cống tròn",IF(EN140="Cống tròn",IF(OR(EU140="Móng bê tông",EU140="Móng bê tông kết hợp đế"),IM140-FL140,0),0),IF(EN140="Cống hộp",IF(AND(EN140="Cống hộp",EU140="Móng bê tông"),IN140-GD140,0),IF(OR(EN140="Rãnh xây",EN140="Rãnh bê tông"),IF(AND(EN140="Rãnh xây",EU140="Móng bê tông"),IO140-GD140,IF(AND(EN140="Rãnh bê tông",EU140="Móng bê tông"),IO140-GD140,0)),0)))))</f>
        <v>26.7</v>
      </c>
      <c r="IH140" s="20">
        <f t="shared" si="459"/>
        <v>0</v>
      </c>
      <c r="II140" s="20">
        <f t="shared" si="460"/>
        <v>26.7</v>
      </c>
      <c r="IJ140" s="20">
        <f t="shared" si="461"/>
        <v>0</v>
      </c>
      <c r="IK140" s="20">
        <f t="shared" si="462"/>
        <v>0</v>
      </c>
      <c r="IL140" s="20">
        <f t="shared" si="463"/>
        <v>26.9</v>
      </c>
      <c r="IM140" s="20">
        <f t="shared" si="464"/>
        <v>26.9</v>
      </c>
      <c r="IN140" s="20">
        <f t="shared" si="465"/>
        <v>0</v>
      </c>
      <c r="IO140" s="20">
        <f t="shared" si="466"/>
        <v>0</v>
      </c>
      <c r="IP140" s="20">
        <f t="shared" si="467"/>
        <v>0</v>
      </c>
      <c r="IQ140" s="18">
        <v>27.04</v>
      </c>
      <c r="IR140" s="25">
        <f t="shared" si="611"/>
        <v>0</v>
      </c>
      <c r="IS140" s="25">
        <f t="shared" si="468"/>
        <v>0</v>
      </c>
      <c r="IT140" s="25">
        <f t="shared" si="469"/>
        <v>0</v>
      </c>
      <c r="IU140" s="25">
        <f>ROUND(IF(EN140="Cống tròn",IF(EN140="Cống tròn",IV140+FF140,0),IF(EN140="Cống hộp",IF(EN140="Cống hộp",IV140+GP140,0),IF(OR(EN140="Rãnh xây",EN140="Rãnh bê tông"),IF(OR(EN140="Rãnh xây",EN140="Rãnh bê tông"),IV140+GP140,0),IF(EN140="ống nhựa",IF(EN140="Ống nhựa",IV140+HT140,0),IF(EN140="Rãnh thang",IF(EN140="Rãnh thang",IQ140+#REF!,0),0))))),2)</f>
        <v>28.64</v>
      </c>
      <c r="IV140" s="18">
        <v>28.5</v>
      </c>
      <c r="IW140" s="25">
        <f t="shared" si="470"/>
        <v>28.64</v>
      </c>
      <c r="IX140" s="25">
        <f t="shared" si="471"/>
        <v>0</v>
      </c>
      <c r="IY140" s="25">
        <f t="shared" si="472"/>
        <v>0</v>
      </c>
      <c r="IZ140" s="25">
        <f t="shared" si="473"/>
        <v>0</v>
      </c>
      <c r="JA140" s="25">
        <f t="shared" si="474"/>
        <v>0</v>
      </c>
      <c r="JB140" s="18">
        <v>29.35</v>
      </c>
      <c r="JC140" s="20">
        <f>ROUND(IF(EN140="Cống tròn",IF(EN140="Cống tròn",IF(EU140="Không có móng",JS140-FF140,IF(EU140="Đế",JR140-FN140,IF(OR(EU140="Móng bê tông",EU140="Móng bê tông kết hợp đế"),JK140-FJ140,0))),0),IF(EN140="Cống hộp",IF(AND(EN140="Cống hộp",EU140="Không có móng"),JS140-GF140,IF(AND(EN140="Cống hộp",EU140="Móng bê tông"),JL140-GB140,0)),IF(OR(EN140="Rãnh xây",EN140="Rãnh bê tông"),IF(OR(EN140="Rãnh xây",EN140="Rãnh bê tông"),JM140-GB140,0),IF(EN140="Ống nhựa",IF(AND(EN140="Ống nhựa",EU140="Không đắp cát"),JS140-HT140,IF(AND(EN140="Ống nhựa",EU140="Đắp cát"),JJ140-HX140,0)),IF(EN140="Rãnh thang",IF(EN140="Rãnh thang",IF(EU140="Móng bê tông",#REF!-#REF!,JS140),0),0))))),2)</f>
        <v>26.66</v>
      </c>
      <c r="JD140" s="20">
        <f t="shared" si="612"/>
        <v>2.6900000000000013</v>
      </c>
      <c r="JE140" s="20">
        <f t="shared" si="475"/>
        <v>26.66</v>
      </c>
      <c r="JF140" s="20">
        <f t="shared" si="476"/>
        <v>0</v>
      </c>
      <c r="JG140" s="20">
        <f t="shared" si="477"/>
        <v>0</v>
      </c>
      <c r="JH140" s="20">
        <f t="shared" si="478"/>
        <v>0</v>
      </c>
      <c r="JI140" s="20">
        <f>IF(EN140="Rãnh thang",IF(AND(EN140="Rãnh thang",EU140="Móng bê tông"),JS140-#REF!,0),IF(EN140="Ống nhựa",IF(AND(EN140="Ống nhựa",EU140="Đắp cát"),JS140-HT140,0),IF(EN140="Cống tròn",IF(EN140="Cống tròn",IF(OR(EU140="Móng bê tông",EU140="Móng bê tông kết hợp đế"),JO140-FL140,0),0),IF(EN140="Cống hộp",IF(AND(EN140="Cống hộp",EU140="Móng bê tông"),JP140-GD140,0),IF(OR(EN140="Rãnh xây",EN140="Rãnh bê tông"),IF(AND(EN140="Rãnh xây",EU140="Móng bê tông"),JQ140-GD140,IF(AND(EN140="Rãnh bê tông",EU140="Móng bê tông"),JQ140-GD140,0)),0)))))</f>
        <v>26.66</v>
      </c>
      <c r="JJ140" s="20">
        <f t="shared" si="479"/>
        <v>0</v>
      </c>
      <c r="JK140" s="20">
        <f t="shared" si="480"/>
        <v>26.66</v>
      </c>
      <c r="JL140" s="20">
        <f t="shared" si="481"/>
        <v>0</v>
      </c>
      <c r="JM140" s="20">
        <f t="shared" si="482"/>
        <v>0</v>
      </c>
      <c r="JN140" s="20">
        <f t="shared" si="483"/>
        <v>26.86</v>
      </c>
      <c r="JO140" s="20">
        <f t="shared" si="484"/>
        <v>26.86</v>
      </c>
      <c r="JP140" s="20">
        <f t="shared" si="485"/>
        <v>0</v>
      </c>
      <c r="JQ140" s="20">
        <f t="shared" si="486"/>
        <v>0</v>
      </c>
      <c r="JR140" s="20">
        <f t="shared" si="487"/>
        <v>0</v>
      </c>
      <c r="JS140" s="26">
        <v>27</v>
      </c>
      <c r="JT140" s="25">
        <f t="shared" si="613"/>
        <v>0</v>
      </c>
      <c r="JU140" s="25">
        <f t="shared" si="488"/>
        <v>0</v>
      </c>
      <c r="JV140" s="25">
        <f t="shared" si="489"/>
        <v>0</v>
      </c>
      <c r="JW140" s="25">
        <f>ROUND(IF(EN140="Cống tròn",IF(EN140="Cống tròn",JX140+FF140,0),IF(EN140="Cống hộp",IF(EN140="Cống hộp",JX140+GP140,0),IF(OR(EN140="Rãnh xây",EN140="Rãnh bê tông"),IF(OR(EN140="Rãnh xây",EN140="Rãnh bê tông"),JX140+GP140,0),IF(EN140="ống nhựa",IF(EN140="Ống nhựa",JX140+HT140,0),IF(EN140="Rãnh thang",IF(EN140="Rãnh thang",JS140+#REF!,0),0))))),2)</f>
        <v>28.64</v>
      </c>
      <c r="JX140" s="27">
        <v>28.5</v>
      </c>
      <c r="JY140" s="25">
        <f t="shared" si="490"/>
        <v>28.64</v>
      </c>
      <c r="JZ140" s="25">
        <f t="shared" si="491"/>
        <v>0</v>
      </c>
      <c r="KA140" s="25">
        <f t="shared" si="492"/>
        <v>0</v>
      </c>
      <c r="KB140" s="25">
        <f t="shared" si="493"/>
        <v>0</v>
      </c>
      <c r="KC140" s="25">
        <f t="shared" si="494"/>
        <v>0</v>
      </c>
      <c r="KD140" s="28" t="s">
        <v>98</v>
      </c>
      <c r="KE140" s="27">
        <v>0</v>
      </c>
      <c r="KF140" s="25">
        <f t="shared" si="495"/>
        <v>2.66</v>
      </c>
      <c r="KG140" s="25">
        <f t="shared" si="614"/>
        <v>2.66</v>
      </c>
      <c r="KH140" s="27">
        <v>0</v>
      </c>
      <c r="KI140" s="25">
        <f t="shared" si="496"/>
        <v>2.6900000000000013</v>
      </c>
      <c r="KJ140" s="25">
        <f t="shared" si="615"/>
        <v>2.6900000000000013</v>
      </c>
      <c r="KK140" s="25">
        <f t="shared" si="497"/>
        <v>0</v>
      </c>
      <c r="KL140" s="25">
        <f t="shared" si="498"/>
        <v>0</v>
      </c>
      <c r="KM140" s="25">
        <f t="shared" si="616"/>
        <v>0</v>
      </c>
      <c r="KN140" s="25">
        <f t="shared" si="499"/>
        <v>0</v>
      </c>
      <c r="KO140" s="25">
        <f t="shared" si="500"/>
        <v>0</v>
      </c>
      <c r="KP140" s="25">
        <f t="shared" si="617"/>
        <v>0</v>
      </c>
      <c r="KQ140" s="25">
        <f t="shared" si="501"/>
        <v>0.2</v>
      </c>
      <c r="KR140" s="25">
        <f t="shared" si="502"/>
        <v>0.2</v>
      </c>
      <c r="KS140" s="25">
        <f t="shared" si="618"/>
        <v>0.2</v>
      </c>
      <c r="KT140" s="25">
        <f t="shared" si="503"/>
        <v>0</v>
      </c>
      <c r="KU140" s="25">
        <f t="shared" si="504"/>
        <v>0</v>
      </c>
      <c r="KV140" s="25">
        <f t="shared" si="619"/>
        <v>0</v>
      </c>
      <c r="KW140" s="25">
        <f t="shared" si="505"/>
        <v>0</v>
      </c>
      <c r="KX140" s="25">
        <f t="shared" si="506"/>
        <v>0</v>
      </c>
      <c r="KY140" s="25">
        <f t="shared" si="620"/>
        <v>0</v>
      </c>
      <c r="KZ140" s="25">
        <f t="shared" si="507"/>
        <v>0</v>
      </c>
      <c r="LA140" s="25">
        <f t="shared" si="508"/>
        <v>0</v>
      </c>
      <c r="LB140" s="25">
        <f t="shared" si="621"/>
        <v>0</v>
      </c>
      <c r="LC140" s="25">
        <f t="shared" si="509"/>
        <v>1.98</v>
      </c>
      <c r="LD140" s="25">
        <f t="shared" si="510"/>
        <v>1.98</v>
      </c>
      <c r="LE140" s="25">
        <f t="shared" si="622"/>
        <v>1.98</v>
      </c>
      <c r="LF140" s="25">
        <f t="shared" si="511"/>
        <v>0</v>
      </c>
      <c r="LG140" s="25">
        <f t="shared" si="512"/>
        <v>0</v>
      </c>
      <c r="LH140" s="25">
        <f t="shared" si="623"/>
        <v>0</v>
      </c>
      <c r="LI140" s="25">
        <f t="shared" si="513"/>
        <v>0</v>
      </c>
      <c r="LJ140" s="25">
        <f t="shared" si="514"/>
        <v>0</v>
      </c>
      <c r="LK140" s="25">
        <f t="shared" si="624"/>
        <v>0</v>
      </c>
      <c r="LL140" s="25">
        <f t="shared" si="515"/>
        <v>0</v>
      </c>
      <c r="LM140" s="25">
        <f t="shared" si="516"/>
        <v>0</v>
      </c>
      <c r="LN140" s="25">
        <f t="shared" si="625"/>
        <v>0</v>
      </c>
      <c r="LO140" s="25">
        <f t="shared" si="517"/>
        <v>0</v>
      </c>
      <c r="LP140" s="25">
        <f t="shared" si="518"/>
        <v>0</v>
      </c>
      <c r="LQ140" s="25">
        <f t="shared" si="626"/>
        <v>0</v>
      </c>
      <c r="LR140" s="25">
        <f t="shared" si="519"/>
        <v>0</v>
      </c>
      <c r="LS140" s="25">
        <f t="shared" si="520"/>
        <v>0</v>
      </c>
      <c r="LT140" s="25">
        <f t="shared" si="627"/>
        <v>0</v>
      </c>
      <c r="LU140" s="25">
        <f t="shared" si="521"/>
        <v>0</v>
      </c>
      <c r="LV140" s="25">
        <f t="shared" si="522"/>
        <v>0</v>
      </c>
      <c r="LW140" s="25">
        <f t="shared" si="628"/>
        <v>0</v>
      </c>
      <c r="LX140" s="25">
        <f t="shared" si="523"/>
        <v>0</v>
      </c>
      <c r="LY140" s="25">
        <f t="shared" si="524"/>
        <v>0</v>
      </c>
      <c r="LZ140" s="25">
        <f t="shared" si="629"/>
        <v>0</v>
      </c>
      <c r="MA140" s="25">
        <f t="shared" si="525"/>
        <v>0</v>
      </c>
      <c r="MB140" s="25">
        <f t="shared" si="526"/>
        <v>0</v>
      </c>
      <c r="MC140" s="25">
        <f t="shared" si="630"/>
        <v>0</v>
      </c>
      <c r="MD140" s="25">
        <f t="shared" si="527"/>
        <v>0</v>
      </c>
      <c r="ME140" s="25">
        <f t="shared" si="528"/>
        <v>0</v>
      </c>
      <c r="MF140" s="25">
        <f t="shared" si="631"/>
        <v>0</v>
      </c>
      <c r="MG140" s="25">
        <f t="shared" si="529"/>
        <v>0</v>
      </c>
      <c r="MH140" s="25">
        <f t="shared" si="530"/>
        <v>0</v>
      </c>
      <c r="MI140" s="25">
        <f t="shared" si="632"/>
        <v>0</v>
      </c>
      <c r="MJ140" s="25">
        <f t="shared" si="531"/>
        <v>0</v>
      </c>
      <c r="MK140" s="25">
        <f t="shared" si="532"/>
        <v>0</v>
      </c>
      <c r="ML140" s="25">
        <f t="shared" si="633"/>
        <v>0</v>
      </c>
      <c r="MM140" s="25">
        <f t="shared" si="533"/>
        <v>0</v>
      </c>
      <c r="MN140" s="25">
        <f t="shared" si="534"/>
        <v>0</v>
      </c>
      <c r="MO140" s="25">
        <f t="shared" si="634"/>
        <v>0</v>
      </c>
      <c r="MP140" s="25">
        <f t="shared" si="535"/>
        <v>0</v>
      </c>
      <c r="MQ140" s="25">
        <f t="shared" si="536"/>
        <v>0</v>
      </c>
      <c r="MR140" s="25">
        <f t="shared" si="635"/>
        <v>0</v>
      </c>
      <c r="MS140" s="29">
        <v>1.98</v>
      </c>
      <c r="MT140" s="29">
        <v>0</v>
      </c>
      <c r="MU140" s="29">
        <v>1</v>
      </c>
      <c r="MV140" s="29">
        <v>1</v>
      </c>
      <c r="MW140" s="25">
        <f t="shared" si="537"/>
        <v>1.98</v>
      </c>
      <c r="MX140" s="25">
        <f t="shared" si="538"/>
        <v>5.27</v>
      </c>
      <c r="MY140" s="25">
        <f t="shared" si="539"/>
        <v>0</v>
      </c>
      <c r="MZ140" s="25">
        <f t="shared" si="540"/>
        <v>0</v>
      </c>
      <c r="NA140" s="25">
        <f t="shared" si="541"/>
        <v>1.98</v>
      </c>
      <c r="NB140" s="25">
        <f t="shared" si="542"/>
        <v>5.33</v>
      </c>
      <c r="NC140" s="25">
        <f t="shared" si="543"/>
        <v>0</v>
      </c>
      <c r="ND140" s="25">
        <f t="shared" si="544"/>
        <v>0</v>
      </c>
      <c r="NE140" s="25">
        <f t="shared" si="636"/>
        <v>1.98</v>
      </c>
      <c r="NF140" s="25">
        <f t="shared" si="636"/>
        <v>5.3</v>
      </c>
      <c r="NG140" s="25">
        <f t="shared" si="636"/>
        <v>0</v>
      </c>
      <c r="NH140" s="25">
        <f t="shared" si="545"/>
        <v>0</v>
      </c>
      <c r="NI140" s="25">
        <f t="shared" si="546"/>
        <v>198.75</v>
      </c>
      <c r="NJ140" s="25">
        <f t="shared" si="547"/>
        <v>0</v>
      </c>
      <c r="NK140" s="25">
        <f t="shared" si="548"/>
        <v>198.75</v>
      </c>
      <c r="NL140" s="25">
        <f t="shared" si="549"/>
        <v>127.41</v>
      </c>
      <c r="NM140" s="25">
        <f t="shared" si="550"/>
        <v>0</v>
      </c>
      <c r="NN140" s="25">
        <f t="shared" si="637"/>
        <v>127.41</v>
      </c>
      <c r="NO140" s="25">
        <f t="shared" si="551"/>
        <v>0</v>
      </c>
      <c r="NP140" s="25">
        <f t="shared" si="552"/>
        <v>0</v>
      </c>
      <c r="NQ140" s="25">
        <f t="shared" si="638"/>
        <v>0</v>
      </c>
      <c r="NR140" s="25">
        <f t="shared" si="553"/>
        <v>0</v>
      </c>
      <c r="NS140" s="25">
        <f t="shared" si="554"/>
        <v>0</v>
      </c>
      <c r="NT140" s="25">
        <f t="shared" si="639"/>
        <v>0</v>
      </c>
      <c r="NU140" s="25">
        <f t="shared" si="555"/>
        <v>0</v>
      </c>
      <c r="NV140" s="25">
        <f t="shared" si="556"/>
        <v>0</v>
      </c>
      <c r="NW140" s="25">
        <f t="shared" si="640"/>
        <v>0</v>
      </c>
      <c r="NX140" s="25">
        <f t="shared" si="641"/>
        <v>127.41</v>
      </c>
      <c r="NY140" s="25">
        <f t="shared" si="641"/>
        <v>0</v>
      </c>
      <c r="NZ140" s="25">
        <f t="shared" si="642"/>
        <v>127.41</v>
      </c>
      <c r="OA140" s="25">
        <f t="shared" si="643"/>
        <v>71.34</v>
      </c>
      <c r="OB140" s="25">
        <f t="shared" si="643"/>
        <v>0</v>
      </c>
      <c r="OC140" s="25">
        <f t="shared" si="644"/>
        <v>71.34</v>
      </c>
      <c r="OD140" s="25">
        <f t="shared" si="645"/>
        <v>127.41</v>
      </c>
      <c r="OE140" s="25">
        <f t="shared" si="645"/>
        <v>0</v>
      </c>
      <c r="OF140" s="25">
        <f t="shared" si="645"/>
        <v>127.41</v>
      </c>
      <c r="OG140" s="25">
        <f t="shared" si="557"/>
        <v>0</v>
      </c>
      <c r="OH140" s="25">
        <f t="shared" si="558"/>
        <v>0</v>
      </c>
      <c r="OI140" s="25">
        <f t="shared" si="559"/>
        <v>0</v>
      </c>
      <c r="OJ140" s="25">
        <f t="shared" si="560"/>
        <v>0</v>
      </c>
      <c r="OK140" s="25">
        <f t="shared" si="561"/>
        <v>0</v>
      </c>
      <c r="OL140" s="25">
        <f t="shared" si="562"/>
        <v>0</v>
      </c>
      <c r="OM140" s="25">
        <f t="shared" si="646"/>
        <v>0</v>
      </c>
      <c r="ON140" s="25">
        <f t="shared" si="646"/>
        <v>0</v>
      </c>
      <c r="OO140" s="25">
        <f t="shared" si="646"/>
        <v>0</v>
      </c>
      <c r="OP140" s="25">
        <f t="shared" si="563"/>
        <v>0</v>
      </c>
      <c r="OQ140" s="25">
        <f t="shared" si="564"/>
        <v>0</v>
      </c>
      <c r="OR140" s="25">
        <f t="shared" si="647"/>
        <v>0</v>
      </c>
      <c r="OS140" s="30">
        <v>536481.35</v>
      </c>
      <c r="OT140" s="30">
        <v>2371354.73</v>
      </c>
    </row>
    <row r="141" spans="1:410" ht="33" customHeight="1" x14ac:dyDescent="0.25">
      <c r="A141" s="18"/>
      <c r="B141" s="18" t="s">
        <v>929</v>
      </c>
      <c r="C141" s="18">
        <v>58.22</v>
      </c>
      <c r="D141" s="16" t="e">
        <f>_xlfn.IFNA(INDEX(#REF!,MATCH(E141,#REF!,0)),0)</f>
        <v>#REF!</v>
      </c>
      <c r="E141" s="18" t="s">
        <v>930</v>
      </c>
      <c r="F141" s="16" t="s">
        <v>765</v>
      </c>
      <c r="G141" s="16" t="s">
        <v>766</v>
      </c>
      <c r="H141" s="16" t="s">
        <v>767</v>
      </c>
      <c r="I141" s="16" t="s">
        <v>768</v>
      </c>
      <c r="J141" s="16" t="s">
        <v>769</v>
      </c>
      <c r="K141" s="16" t="s">
        <v>770</v>
      </c>
      <c r="L141" s="16" t="s">
        <v>771</v>
      </c>
      <c r="M141" s="18">
        <v>1.64</v>
      </c>
      <c r="N141" s="18">
        <v>2.44</v>
      </c>
      <c r="O141" s="18">
        <v>2.04</v>
      </c>
      <c r="P141" s="18">
        <v>2.84</v>
      </c>
      <c r="Q141" s="18">
        <v>0.1</v>
      </c>
      <c r="R141" s="18">
        <v>1.8399999999999999</v>
      </c>
      <c r="S141" s="18">
        <v>2.64</v>
      </c>
      <c r="T141" s="18">
        <v>0.2</v>
      </c>
      <c r="U141" s="18">
        <v>0</v>
      </c>
      <c r="V141" s="18">
        <v>0</v>
      </c>
      <c r="W141" s="18">
        <v>0</v>
      </c>
      <c r="X141" s="18">
        <v>1.64</v>
      </c>
      <c r="Y141" s="18">
        <v>2.4</v>
      </c>
      <c r="Z141" s="20">
        <f t="shared" si="565"/>
        <v>2.4</v>
      </c>
      <c r="AA141" s="18">
        <v>0.22</v>
      </c>
      <c r="AB141" s="18">
        <v>0</v>
      </c>
      <c r="AC141" s="18">
        <v>0</v>
      </c>
      <c r="AD141" s="18">
        <v>0</v>
      </c>
      <c r="AE141" s="18">
        <v>0</v>
      </c>
      <c r="AF141" s="18">
        <v>0</v>
      </c>
      <c r="AG141" s="18">
        <v>1.2</v>
      </c>
      <c r="AH141" s="18">
        <v>2</v>
      </c>
      <c r="AI141" s="20">
        <f t="shared" si="566"/>
        <v>2.5499999999999998</v>
      </c>
      <c r="AJ141" s="18">
        <v>0</v>
      </c>
      <c r="AK141" s="18">
        <v>0</v>
      </c>
      <c r="AL141" s="20">
        <f t="shared" si="567"/>
        <v>0</v>
      </c>
      <c r="AM141" s="18">
        <v>1.64</v>
      </c>
      <c r="AN141" s="18">
        <v>2</v>
      </c>
      <c r="AO141" s="18">
        <v>0.15</v>
      </c>
      <c r="AP141" s="18">
        <v>0.22</v>
      </c>
      <c r="AQ141" s="18">
        <v>1.64</v>
      </c>
      <c r="AR141" s="18">
        <v>2.2200000000000002</v>
      </c>
      <c r="AS141" s="18">
        <v>0.12</v>
      </c>
      <c r="AT141" s="18">
        <v>0.11</v>
      </c>
      <c r="AU141" s="18">
        <v>0</v>
      </c>
      <c r="AV141" s="18">
        <v>1</v>
      </c>
      <c r="AW141" s="18">
        <v>0</v>
      </c>
      <c r="AX141" s="18">
        <v>0</v>
      </c>
      <c r="AY141" s="18">
        <v>0</v>
      </c>
      <c r="AZ141" s="18">
        <v>0</v>
      </c>
      <c r="BA141" s="18">
        <v>0</v>
      </c>
      <c r="BB141" s="18">
        <v>0</v>
      </c>
      <c r="BC141" s="18">
        <v>0</v>
      </c>
      <c r="BD141" s="18">
        <v>0</v>
      </c>
      <c r="BE141" s="18">
        <v>0</v>
      </c>
      <c r="BF141" s="18">
        <v>0</v>
      </c>
      <c r="BG141" s="18">
        <v>0</v>
      </c>
      <c r="BH141" s="18">
        <v>0</v>
      </c>
      <c r="BI141" s="18">
        <v>0</v>
      </c>
      <c r="BJ141" s="18">
        <v>0</v>
      </c>
      <c r="BK141" s="18">
        <v>0</v>
      </c>
      <c r="BL141" s="18">
        <v>0</v>
      </c>
      <c r="BM141" s="18">
        <v>0</v>
      </c>
      <c r="BN141" s="18">
        <v>0</v>
      </c>
      <c r="BO141" s="18">
        <v>0</v>
      </c>
      <c r="BP141" s="18">
        <v>1</v>
      </c>
      <c r="BQ141" s="18">
        <v>0</v>
      </c>
      <c r="BR141" s="18">
        <v>0</v>
      </c>
      <c r="BS141" s="18">
        <v>0</v>
      </c>
      <c r="BT141" s="18">
        <v>0</v>
      </c>
      <c r="BU141" s="18">
        <v>0</v>
      </c>
      <c r="BV141" s="18">
        <v>0</v>
      </c>
      <c r="BW141" s="18">
        <v>0</v>
      </c>
      <c r="BX141" s="18">
        <v>0</v>
      </c>
      <c r="BY141" s="18">
        <v>0</v>
      </c>
      <c r="BZ141" s="18">
        <v>0</v>
      </c>
      <c r="CA141" s="16" t="e">
        <f>_xlfn.IFNA(IF(RIGHT(D141,2)="=G",0,INDEX(#REF!,MATCH(E141,#REF!,0))),0)</f>
        <v>#REF!</v>
      </c>
      <c r="CB141" s="16" t="s">
        <v>776</v>
      </c>
      <c r="CC141" s="18">
        <v>0</v>
      </c>
      <c r="CD141" s="18">
        <v>0</v>
      </c>
      <c r="CE141" s="18">
        <v>1.4</v>
      </c>
      <c r="CF141" s="18">
        <v>0.73</v>
      </c>
      <c r="CG141" s="18">
        <v>0.12</v>
      </c>
      <c r="CH141" s="18">
        <v>3</v>
      </c>
      <c r="CI141" s="16" t="s">
        <v>98</v>
      </c>
      <c r="CJ141" s="18">
        <v>0</v>
      </c>
      <c r="CK141" s="20">
        <f t="shared" si="432"/>
        <v>2.95</v>
      </c>
      <c r="CL141" s="20">
        <f t="shared" si="568"/>
        <v>2.95</v>
      </c>
      <c r="CM141" s="18">
        <v>29.35</v>
      </c>
      <c r="CN141" s="18">
        <v>29.35</v>
      </c>
      <c r="CO141" s="18">
        <v>28.511000000000003</v>
      </c>
      <c r="CP141" s="22">
        <f t="shared" si="433"/>
        <v>29.35</v>
      </c>
      <c r="CQ141" s="22">
        <f t="shared" si="434"/>
        <v>26.4</v>
      </c>
      <c r="CR141" s="22">
        <f t="shared" si="569"/>
        <v>2.95</v>
      </c>
      <c r="CS141" s="22">
        <f t="shared" si="435"/>
        <v>26.5</v>
      </c>
      <c r="CT141" s="22">
        <f t="shared" si="436"/>
        <v>26.7</v>
      </c>
      <c r="CU141" s="18">
        <v>26.7</v>
      </c>
      <c r="CV141" s="22">
        <f t="shared" si="570"/>
        <v>2.4</v>
      </c>
      <c r="CW141" s="22">
        <f t="shared" si="437"/>
        <v>0</v>
      </c>
      <c r="CX141" s="22">
        <f t="shared" si="438"/>
        <v>0</v>
      </c>
      <c r="CY141" s="22">
        <f t="shared" si="439"/>
        <v>29.08</v>
      </c>
      <c r="CZ141" s="22">
        <f t="shared" si="440"/>
        <v>29.23</v>
      </c>
      <c r="DA141" s="18">
        <v>29.35</v>
      </c>
      <c r="DB141" s="20">
        <f t="shared" si="571"/>
        <v>2.95</v>
      </c>
      <c r="DC141" s="20">
        <f t="shared" si="572"/>
        <v>0</v>
      </c>
      <c r="DD141" s="20">
        <f t="shared" si="573"/>
        <v>2.95</v>
      </c>
      <c r="DE141" s="20">
        <f t="shared" si="441"/>
        <v>0.1</v>
      </c>
      <c r="DF141" s="20">
        <f t="shared" si="442"/>
        <v>0.2</v>
      </c>
      <c r="DG141" s="20">
        <f t="shared" si="443"/>
        <v>2.65</v>
      </c>
      <c r="DH141" s="20">
        <f t="shared" si="444"/>
        <v>0</v>
      </c>
      <c r="DI141" s="20">
        <f t="shared" si="445"/>
        <v>0</v>
      </c>
      <c r="DJ141" s="20">
        <f t="shared" si="446"/>
        <v>0</v>
      </c>
      <c r="DK141" s="20">
        <f t="shared" si="574"/>
        <v>2.95</v>
      </c>
      <c r="DL141" s="20">
        <f t="shared" si="575"/>
        <v>0</v>
      </c>
      <c r="DM141" s="20">
        <f t="shared" si="576"/>
        <v>0</v>
      </c>
      <c r="DN141" s="20">
        <f t="shared" si="577"/>
        <v>0</v>
      </c>
      <c r="DO141" s="18">
        <v>3.04</v>
      </c>
      <c r="DP141" s="18">
        <v>0</v>
      </c>
      <c r="DQ141" s="18">
        <v>1</v>
      </c>
      <c r="DR141" s="18">
        <v>1</v>
      </c>
      <c r="DS141" s="25">
        <f t="shared" si="578"/>
        <v>3.04</v>
      </c>
      <c r="DT141" s="25">
        <f t="shared" si="579"/>
        <v>0</v>
      </c>
      <c r="DU141" s="25">
        <f t="shared" si="580"/>
        <v>8.9700000000000006</v>
      </c>
      <c r="DV141" s="25">
        <f t="shared" si="581"/>
        <v>0</v>
      </c>
      <c r="DW141" s="25">
        <f t="shared" si="582"/>
        <v>8.9700000000000006</v>
      </c>
      <c r="DX141" s="25">
        <f t="shared" si="583"/>
        <v>18.3</v>
      </c>
      <c r="DY141" s="25">
        <f t="shared" si="584"/>
        <v>0</v>
      </c>
      <c r="DZ141" s="25">
        <f t="shared" si="585"/>
        <v>18.3</v>
      </c>
      <c r="EA141" s="25">
        <f t="shared" si="586"/>
        <v>12.16</v>
      </c>
      <c r="EB141" s="25">
        <f t="shared" si="587"/>
        <v>0</v>
      </c>
      <c r="EC141" s="25">
        <f t="shared" si="588"/>
        <v>12.16</v>
      </c>
      <c r="ED141" s="25">
        <f t="shared" si="589"/>
        <v>6.14</v>
      </c>
      <c r="EE141" s="25">
        <f t="shared" si="589"/>
        <v>0</v>
      </c>
      <c r="EF141" s="25">
        <f t="shared" si="590"/>
        <v>6.14</v>
      </c>
      <c r="EG141" s="25">
        <f t="shared" si="591"/>
        <v>12.16</v>
      </c>
      <c r="EH141" s="25">
        <f t="shared" si="591"/>
        <v>0</v>
      </c>
      <c r="EI141" s="25">
        <f t="shared" si="592"/>
        <v>12.16</v>
      </c>
      <c r="EJ141" s="18">
        <v>58.22</v>
      </c>
      <c r="EK141" s="18">
        <v>96.92</v>
      </c>
      <c r="EL141" s="18" t="s">
        <v>930</v>
      </c>
      <c r="EM141" s="18" t="s">
        <v>931</v>
      </c>
      <c r="EN141" s="16" t="s">
        <v>774</v>
      </c>
      <c r="EO141" s="16" t="s">
        <v>131</v>
      </c>
      <c r="EP141" s="16" t="e">
        <f>IF(OR(EN141="Cống tròn",EN141="Cống hộp",EN141="Ống nhựa"),INDEX(#REF!,MATCH(E141,#REF!,0)),IF(OR(EN141="Rãnh xây",EN141="Rãnh bê tông"),INDEX(#REF!,MATCH(E141,#REF!,0)),0))</f>
        <v>#REF!</v>
      </c>
      <c r="EQ141" s="18">
        <v>37.499999999999993</v>
      </c>
      <c r="ER141" s="18">
        <v>1</v>
      </c>
      <c r="ES141" s="25">
        <f t="shared" si="593"/>
        <v>37</v>
      </c>
      <c r="ET141" s="1" t="e">
        <f>_xlfn.IFNA(IF(EN141="Cống tròn",INDEX(#REF!,MATCH(E141,#REF!,0)),IF(EN141="Cống hộp",INDEX(#REF!,MATCH(E141,#REF!,0)),EU141&amp;" ,"&amp;EV141)),0)</f>
        <v>#REF!</v>
      </c>
      <c r="EU141" s="16" t="s">
        <v>769</v>
      </c>
      <c r="EV141" s="16" t="s">
        <v>775</v>
      </c>
      <c r="EW141" s="16" t="e">
        <f>_xlfn.IFNA(INDEX(#REF!,MATCH(E141,#REF!,0)),0)</f>
        <v>#REF!</v>
      </c>
      <c r="EX141" s="16"/>
      <c r="EY141" s="18">
        <v>0</v>
      </c>
      <c r="EZ141" s="18">
        <v>0</v>
      </c>
      <c r="FA141" s="18">
        <v>0</v>
      </c>
      <c r="FB141" s="19">
        <v>0</v>
      </c>
      <c r="FC141" s="19">
        <v>0</v>
      </c>
      <c r="FD141" s="25">
        <f t="shared" si="447"/>
        <v>0</v>
      </c>
      <c r="FE141" s="25">
        <f t="shared" si="594"/>
        <v>0</v>
      </c>
      <c r="FF141" s="18">
        <v>0.14000000000000001</v>
      </c>
      <c r="FG141" s="18">
        <v>2</v>
      </c>
      <c r="FH141" s="18">
        <v>1.5</v>
      </c>
      <c r="FI141" s="25">
        <f t="shared" si="595"/>
        <v>1.78</v>
      </c>
      <c r="FJ141" s="18">
        <v>0</v>
      </c>
      <c r="FK141" s="18">
        <v>0</v>
      </c>
      <c r="FL141" s="18">
        <v>0.2</v>
      </c>
      <c r="FM141" s="18">
        <v>1.6</v>
      </c>
      <c r="FN141" s="18">
        <v>0</v>
      </c>
      <c r="FO141" s="25">
        <f t="shared" si="596"/>
        <v>1.98</v>
      </c>
      <c r="FP141" s="18">
        <v>1.4999999999999999E-2</v>
      </c>
      <c r="FQ141" s="18">
        <v>1</v>
      </c>
      <c r="FR141" s="25">
        <f t="shared" si="448"/>
        <v>36</v>
      </c>
      <c r="FS141" s="25">
        <f t="shared" si="449"/>
        <v>0.52500000000000002</v>
      </c>
      <c r="FT141" s="25">
        <f t="shared" si="450"/>
        <v>36.524999999999999</v>
      </c>
      <c r="FU141" s="25">
        <f t="shared" si="451"/>
        <v>-0.97499999999999432</v>
      </c>
      <c r="FV141" s="25" t="str">
        <f t="shared" si="597"/>
        <v>Thêm 01</v>
      </c>
      <c r="FW141" s="25">
        <f t="shared" si="598"/>
        <v>0.04</v>
      </c>
      <c r="FX141" s="16"/>
      <c r="FY141" s="16"/>
      <c r="FZ141" s="16"/>
      <c r="GA141" s="16"/>
      <c r="GB141" s="19">
        <v>0</v>
      </c>
      <c r="GC141" s="19">
        <v>0</v>
      </c>
      <c r="GD141" s="19">
        <v>0</v>
      </c>
      <c r="GE141" s="19">
        <v>0</v>
      </c>
      <c r="GF141" s="19">
        <v>0</v>
      </c>
      <c r="GG141" s="19">
        <v>0</v>
      </c>
      <c r="GH141" s="19">
        <v>0</v>
      </c>
      <c r="GI141" s="19">
        <v>0</v>
      </c>
      <c r="GJ141" s="19">
        <v>0</v>
      </c>
      <c r="GK141" s="19">
        <v>0</v>
      </c>
      <c r="GL141" s="25">
        <f t="shared" si="452"/>
        <v>0</v>
      </c>
      <c r="GM141" s="25">
        <f t="shared" si="599"/>
        <v>0</v>
      </c>
      <c r="GN141" s="19">
        <v>0</v>
      </c>
      <c r="GO141" s="19">
        <v>0</v>
      </c>
      <c r="GP141" s="19">
        <v>0</v>
      </c>
      <c r="GQ141" s="19">
        <v>0</v>
      </c>
      <c r="GR141" s="1" t="e">
        <f>_xlfn.IFNA(INDEX(#REF!,MATCH(E141,#REF!,0)),0)</f>
        <v>#REF!</v>
      </c>
      <c r="GS141" s="16"/>
      <c r="GT141" s="18">
        <v>0</v>
      </c>
      <c r="GU141" s="18">
        <v>0</v>
      </c>
      <c r="GV141" s="18">
        <v>0</v>
      </c>
      <c r="GW141" s="18">
        <v>0</v>
      </c>
      <c r="GX141" s="25">
        <f t="shared" si="453"/>
        <v>0</v>
      </c>
      <c r="GY141" s="25">
        <f t="shared" si="454"/>
        <v>0</v>
      </c>
      <c r="GZ141" s="25">
        <f t="shared" si="600"/>
        <v>0</v>
      </c>
      <c r="HA141" s="1" t="e" cm="1">
        <f t="array" ref="HA141">INDEX(#REF!,MATCH(EJ141&amp;EK141&amp;HD141&amp;HE141&amp;HF141,#REF!&amp;#REF!&amp;#REF!&amp;#REF!&amp;#REF!,0))</f>
        <v>#REF!</v>
      </c>
      <c r="HB141" s="16"/>
      <c r="HC141" s="25">
        <f t="shared" si="601"/>
        <v>0</v>
      </c>
      <c r="HD141" s="18">
        <v>0</v>
      </c>
      <c r="HE141" s="18">
        <v>0</v>
      </c>
      <c r="HF141" s="18">
        <v>0</v>
      </c>
      <c r="HG141" s="1" t="e" cm="1">
        <f t="array" ref="HG141">INDEX(#REF!,MATCH(EJ141&amp;EK141&amp;HJ141&amp;HK141&amp;HL141,#REF!&amp;#REF!&amp;#REF!&amp;#REF!&amp;#REF!,0))</f>
        <v>#REF!</v>
      </c>
      <c r="HH141" s="16"/>
      <c r="HI141" s="25">
        <f t="shared" si="602"/>
        <v>0</v>
      </c>
      <c r="HJ141" s="25">
        <f t="shared" si="603"/>
        <v>0</v>
      </c>
      <c r="HK141" s="19">
        <v>0</v>
      </c>
      <c r="HL141" s="19">
        <v>0</v>
      </c>
      <c r="HM141" s="18">
        <v>0.01</v>
      </c>
      <c r="HN141" s="18">
        <v>1</v>
      </c>
      <c r="HO141" s="25">
        <f t="shared" si="604"/>
        <v>0</v>
      </c>
      <c r="HP141" s="25">
        <f t="shared" si="605"/>
        <v>0</v>
      </c>
      <c r="HQ141" s="25">
        <f t="shared" si="606"/>
        <v>0</v>
      </c>
      <c r="HR141" s="25">
        <f t="shared" si="607"/>
        <v>0</v>
      </c>
      <c r="HS141" s="25">
        <f t="shared" si="608"/>
        <v>0</v>
      </c>
      <c r="HT141" s="19">
        <v>0</v>
      </c>
      <c r="HU141" s="19">
        <v>0</v>
      </c>
      <c r="HV141" s="19">
        <v>0</v>
      </c>
      <c r="HW141" s="25">
        <f t="shared" si="609"/>
        <v>0</v>
      </c>
      <c r="HX141" s="19">
        <v>0</v>
      </c>
      <c r="HY141" s="19">
        <v>0</v>
      </c>
      <c r="HZ141" s="18">
        <v>29.35</v>
      </c>
      <c r="IA141" s="20">
        <f>ROUND(IF(EN141="Cống tròn",IF(EN141="Cống tròn",IF(EU141="Không có móng",IQ141-FF141,IF(EU141="Đế",IP141-FN141,IF(OR(EU141="Móng bê tông",EU141="Móng bê tông kết hợp đế"),II141-FJ141,0))),0),IF(EN141="Cống hộp",IF(AND(EN141="Cống hộp",EU141="Không có móng"),IQ141-GF141,IF(AND(EN141="Cống hộp",EU141="Móng bê tông"),IJ141-GB141,0)),IF(OR(EN141="Rãnh xây",EN141="Rãnh bê tông"),IF(OR(EN141="Rãnh xây",EN141="Rãnh bê tông"),IK141-GB141,0),IF(EN141="Ống nhựa",IF(AND(EN141="Ống nhựa",EU141="Không đắp cát"),IQ141-HT141,IF(AND(EN141="Ống nhựa",EU141="Đắp cát"),IH141-HX141,0)),IF(EN141="Rãnh thang",IF(EN141="Rãnh thang",IF(EU141="Móng bê tông",#REF!-#REF!,IQ141),0),0))))),2)</f>
        <v>26.66</v>
      </c>
      <c r="IB141" s="20">
        <f t="shared" si="610"/>
        <v>2.6900000000000013</v>
      </c>
      <c r="IC141" s="20">
        <f t="shared" si="455"/>
        <v>26.66</v>
      </c>
      <c r="ID141" s="20">
        <f t="shared" si="456"/>
        <v>0</v>
      </c>
      <c r="IE141" s="20">
        <f t="shared" si="457"/>
        <v>0</v>
      </c>
      <c r="IF141" s="20">
        <f t="shared" si="458"/>
        <v>0</v>
      </c>
      <c r="IG141" s="20">
        <f>IF(EN141="Rãnh thang",IF(AND(EN141="Rãnh thang",EU141="Móng bê tông"),IQ141-#REF!,0),IF(EN141="Ống nhựa",IF(AND(EN141="Ống nhựa",EU141="Đắp cát"),IQ141-HT141,0),IF(EN141="Cống tròn",IF(EN141="Cống tròn",IF(OR(EU141="Móng bê tông",EU141="Móng bê tông kết hợp đế"),IM141-FL141,0),0),IF(EN141="Cống hộp",IF(AND(EN141="Cống hộp",EU141="Móng bê tông"),IN141-GD141,0),IF(OR(EN141="Rãnh xây",EN141="Rãnh bê tông"),IF(AND(EN141="Rãnh xây",EU141="Móng bê tông"),IO141-GD141,IF(AND(EN141="Rãnh bê tông",EU141="Móng bê tông"),IO141-GD141,0)),0)))))</f>
        <v>26.66</v>
      </c>
      <c r="IH141" s="20">
        <f t="shared" si="459"/>
        <v>0</v>
      </c>
      <c r="II141" s="20">
        <f t="shared" si="460"/>
        <v>26.66</v>
      </c>
      <c r="IJ141" s="20">
        <f t="shared" si="461"/>
        <v>0</v>
      </c>
      <c r="IK141" s="20">
        <f t="shared" si="462"/>
        <v>0</v>
      </c>
      <c r="IL141" s="20">
        <f t="shared" si="463"/>
        <v>26.86</v>
      </c>
      <c r="IM141" s="20">
        <f t="shared" si="464"/>
        <v>26.86</v>
      </c>
      <c r="IN141" s="20">
        <f t="shared" si="465"/>
        <v>0</v>
      </c>
      <c r="IO141" s="20">
        <f t="shared" si="466"/>
        <v>0</v>
      </c>
      <c r="IP141" s="20">
        <f t="shared" si="467"/>
        <v>0</v>
      </c>
      <c r="IQ141" s="18">
        <v>27</v>
      </c>
      <c r="IR141" s="25">
        <f t="shared" si="611"/>
        <v>0</v>
      </c>
      <c r="IS141" s="25">
        <f t="shared" si="468"/>
        <v>0</v>
      </c>
      <c r="IT141" s="25">
        <f t="shared" si="469"/>
        <v>0</v>
      </c>
      <c r="IU141" s="25">
        <f>ROUND(IF(EN141="Cống tròn",IF(EN141="Cống tròn",IV141+FF141,0),IF(EN141="Cống hộp",IF(EN141="Cống hộp",IV141+GP141,0),IF(OR(EN141="Rãnh xây",EN141="Rãnh bê tông"),IF(OR(EN141="Rãnh xây",EN141="Rãnh bê tông"),IV141+GP141,0),IF(EN141="ống nhựa",IF(EN141="Ống nhựa",IV141+HT141,0),IF(EN141="Rãnh thang",IF(EN141="Rãnh thang",IQ141+#REF!,0),0))))),2)</f>
        <v>28.6</v>
      </c>
      <c r="IV141" s="18">
        <v>28.46</v>
      </c>
      <c r="IW141" s="25">
        <f t="shared" si="470"/>
        <v>28.6</v>
      </c>
      <c r="IX141" s="25">
        <f t="shared" si="471"/>
        <v>0</v>
      </c>
      <c r="IY141" s="25">
        <f t="shared" si="472"/>
        <v>0</v>
      </c>
      <c r="IZ141" s="25">
        <f t="shared" si="473"/>
        <v>0</v>
      </c>
      <c r="JA141" s="25">
        <f t="shared" si="474"/>
        <v>0</v>
      </c>
      <c r="JB141" s="18">
        <v>29.37</v>
      </c>
      <c r="JC141" s="20">
        <f>ROUND(IF(EN141="Cống tròn",IF(EN141="Cống tròn",IF(EU141="Không có móng",JS141-FF141,IF(EU141="Đế",JR141-FN141,IF(OR(EU141="Móng bê tông",EU141="Móng bê tông kết hợp đế"),JK141-FJ141,0))),0),IF(EN141="Cống hộp",IF(AND(EN141="Cống hộp",EU141="Không có móng"),JS141-GF141,IF(AND(EN141="Cống hộp",EU141="Móng bê tông"),JL141-GB141,0)),IF(OR(EN141="Rãnh xây",EN141="Rãnh bê tông"),IF(OR(EN141="Rãnh xây",EN141="Rãnh bê tông"),JM141-GB141,0),IF(EN141="Ống nhựa",IF(AND(EN141="Ống nhựa",EU141="Không đắp cát"),JS141-HT141,IF(AND(EN141="Ống nhựa",EU141="Đắp cát"),JJ141-HX141,0)),IF(EN141="Rãnh thang",IF(EN141="Rãnh thang",IF(EU141="Móng bê tông",#REF!-#REF!,JS141),0),0))))),2)</f>
        <v>26.62</v>
      </c>
      <c r="JD141" s="20">
        <f t="shared" si="612"/>
        <v>2.75</v>
      </c>
      <c r="JE141" s="20">
        <f t="shared" si="475"/>
        <v>26.62</v>
      </c>
      <c r="JF141" s="20">
        <f t="shared" si="476"/>
        <v>0</v>
      </c>
      <c r="JG141" s="20">
        <f t="shared" si="477"/>
        <v>0</v>
      </c>
      <c r="JH141" s="20">
        <f t="shared" si="478"/>
        <v>0</v>
      </c>
      <c r="JI141" s="20">
        <f>IF(EN141="Rãnh thang",IF(AND(EN141="Rãnh thang",EU141="Móng bê tông"),JS141-#REF!,0),IF(EN141="Ống nhựa",IF(AND(EN141="Ống nhựa",EU141="Đắp cát"),JS141-HT141,0),IF(EN141="Cống tròn",IF(EN141="Cống tròn",IF(OR(EU141="Móng bê tông",EU141="Móng bê tông kết hợp đế"),JO141-FL141,0),0),IF(EN141="Cống hộp",IF(AND(EN141="Cống hộp",EU141="Móng bê tông"),JP141-GD141,0),IF(OR(EN141="Rãnh xây",EN141="Rãnh bê tông"),IF(AND(EN141="Rãnh xây",EU141="Móng bê tông"),JQ141-GD141,IF(AND(EN141="Rãnh bê tông",EU141="Móng bê tông"),JQ141-GD141,0)),0)))))</f>
        <v>26.62</v>
      </c>
      <c r="JJ141" s="20">
        <f t="shared" si="479"/>
        <v>0</v>
      </c>
      <c r="JK141" s="20">
        <f t="shared" si="480"/>
        <v>26.62</v>
      </c>
      <c r="JL141" s="20">
        <f t="shared" si="481"/>
        <v>0</v>
      </c>
      <c r="JM141" s="20">
        <f t="shared" si="482"/>
        <v>0</v>
      </c>
      <c r="JN141" s="20">
        <f t="shared" si="483"/>
        <v>26.82</v>
      </c>
      <c r="JO141" s="20">
        <f t="shared" si="484"/>
        <v>26.82</v>
      </c>
      <c r="JP141" s="20">
        <f t="shared" si="485"/>
        <v>0</v>
      </c>
      <c r="JQ141" s="20">
        <f t="shared" si="486"/>
        <v>0</v>
      </c>
      <c r="JR141" s="20">
        <f t="shared" si="487"/>
        <v>0</v>
      </c>
      <c r="JS141" s="26">
        <v>26.96</v>
      </c>
      <c r="JT141" s="25">
        <f t="shared" si="613"/>
        <v>0</v>
      </c>
      <c r="JU141" s="25">
        <f t="shared" si="488"/>
        <v>0</v>
      </c>
      <c r="JV141" s="25">
        <f t="shared" si="489"/>
        <v>0</v>
      </c>
      <c r="JW141" s="25">
        <f>ROUND(IF(EN141="Cống tròn",IF(EN141="Cống tròn",JX141+FF141,0),IF(EN141="Cống hộp",IF(EN141="Cống hộp",JX141+GP141,0),IF(OR(EN141="Rãnh xây",EN141="Rãnh bê tông"),IF(OR(EN141="Rãnh xây",EN141="Rãnh bê tông"),JX141+GP141,0),IF(EN141="ống nhựa",IF(EN141="Ống nhựa",JX141+HT141,0),IF(EN141="Rãnh thang",IF(EN141="Rãnh thang",JS141+#REF!,0),0))))),2)</f>
        <v>28.6</v>
      </c>
      <c r="JX141" s="27">
        <v>28.46</v>
      </c>
      <c r="JY141" s="25">
        <f t="shared" si="490"/>
        <v>28.6</v>
      </c>
      <c r="JZ141" s="25">
        <f t="shared" si="491"/>
        <v>0</v>
      </c>
      <c r="KA141" s="25">
        <f t="shared" si="492"/>
        <v>0</v>
      </c>
      <c r="KB141" s="25">
        <f t="shared" si="493"/>
        <v>0</v>
      </c>
      <c r="KC141" s="25">
        <f t="shared" si="494"/>
        <v>0</v>
      </c>
      <c r="KD141" s="28" t="s">
        <v>98</v>
      </c>
      <c r="KE141" s="27">
        <v>0</v>
      </c>
      <c r="KF141" s="25">
        <f t="shared" si="495"/>
        <v>2.6900000000000013</v>
      </c>
      <c r="KG141" s="25">
        <f t="shared" si="614"/>
        <v>2.6900000000000013</v>
      </c>
      <c r="KH141" s="27">
        <v>0</v>
      </c>
      <c r="KI141" s="25">
        <f t="shared" si="496"/>
        <v>2.75</v>
      </c>
      <c r="KJ141" s="25">
        <f t="shared" si="615"/>
        <v>2.75</v>
      </c>
      <c r="KK141" s="25">
        <f t="shared" si="497"/>
        <v>0</v>
      </c>
      <c r="KL141" s="25">
        <f t="shared" si="498"/>
        <v>0</v>
      </c>
      <c r="KM141" s="25">
        <f t="shared" si="616"/>
        <v>0</v>
      </c>
      <c r="KN141" s="25">
        <f t="shared" si="499"/>
        <v>0</v>
      </c>
      <c r="KO141" s="25">
        <f t="shared" si="500"/>
        <v>0</v>
      </c>
      <c r="KP141" s="25">
        <f t="shared" si="617"/>
        <v>0</v>
      </c>
      <c r="KQ141" s="25">
        <f t="shared" si="501"/>
        <v>0.2</v>
      </c>
      <c r="KR141" s="25">
        <f t="shared" si="502"/>
        <v>0.2</v>
      </c>
      <c r="KS141" s="25">
        <f t="shared" si="618"/>
        <v>0.2</v>
      </c>
      <c r="KT141" s="25">
        <f t="shared" si="503"/>
        <v>0</v>
      </c>
      <c r="KU141" s="25">
        <f t="shared" si="504"/>
        <v>0</v>
      </c>
      <c r="KV141" s="25">
        <f t="shared" si="619"/>
        <v>0</v>
      </c>
      <c r="KW141" s="25">
        <f t="shared" si="505"/>
        <v>0</v>
      </c>
      <c r="KX141" s="25">
        <f t="shared" si="506"/>
        <v>0</v>
      </c>
      <c r="KY141" s="25">
        <f t="shared" si="620"/>
        <v>0</v>
      </c>
      <c r="KZ141" s="25">
        <f t="shared" si="507"/>
        <v>0</v>
      </c>
      <c r="LA141" s="25">
        <f t="shared" si="508"/>
        <v>0</v>
      </c>
      <c r="LB141" s="25">
        <f t="shared" si="621"/>
        <v>0</v>
      </c>
      <c r="LC141" s="25">
        <f t="shared" si="509"/>
        <v>1.98</v>
      </c>
      <c r="LD141" s="25">
        <f t="shared" si="510"/>
        <v>1.98</v>
      </c>
      <c r="LE141" s="25">
        <f t="shared" si="622"/>
        <v>1.98</v>
      </c>
      <c r="LF141" s="25">
        <f t="shared" si="511"/>
        <v>0</v>
      </c>
      <c r="LG141" s="25">
        <f t="shared" si="512"/>
        <v>0</v>
      </c>
      <c r="LH141" s="25">
        <f t="shared" si="623"/>
        <v>0</v>
      </c>
      <c r="LI141" s="25">
        <f t="shared" si="513"/>
        <v>0</v>
      </c>
      <c r="LJ141" s="25">
        <f t="shared" si="514"/>
        <v>0</v>
      </c>
      <c r="LK141" s="25">
        <f t="shared" si="624"/>
        <v>0</v>
      </c>
      <c r="LL141" s="25">
        <f t="shared" si="515"/>
        <v>0</v>
      </c>
      <c r="LM141" s="25">
        <f t="shared" si="516"/>
        <v>0</v>
      </c>
      <c r="LN141" s="25">
        <f t="shared" si="625"/>
        <v>0</v>
      </c>
      <c r="LO141" s="25">
        <f t="shared" si="517"/>
        <v>0</v>
      </c>
      <c r="LP141" s="25">
        <f t="shared" si="518"/>
        <v>0</v>
      </c>
      <c r="LQ141" s="25">
        <f t="shared" si="626"/>
        <v>0</v>
      </c>
      <c r="LR141" s="25">
        <f t="shared" si="519"/>
        <v>0</v>
      </c>
      <c r="LS141" s="25">
        <f t="shared" si="520"/>
        <v>0</v>
      </c>
      <c r="LT141" s="25">
        <f t="shared" si="627"/>
        <v>0</v>
      </c>
      <c r="LU141" s="25">
        <f t="shared" si="521"/>
        <v>0</v>
      </c>
      <c r="LV141" s="25">
        <f t="shared" si="522"/>
        <v>0</v>
      </c>
      <c r="LW141" s="25">
        <f t="shared" si="628"/>
        <v>0</v>
      </c>
      <c r="LX141" s="25">
        <f t="shared" si="523"/>
        <v>0</v>
      </c>
      <c r="LY141" s="25">
        <f t="shared" si="524"/>
        <v>0</v>
      </c>
      <c r="LZ141" s="25">
        <f t="shared" si="629"/>
        <v>0</v>
      </c>
      <c r="MA141" s="25">
        <f t="shared" si="525"/>
        <v>0</v>
      </c>
      <c r="MB141" s="25">
        <f t="shared" si="526"/>
        <v>0</v>
      </c>
      <c r="MC141" s="25">
        <f t="shared" si="630"/>
        <v>0</v>
      </c>
      <c r="MD141" s="25">
        <f t="shared" si="527"/>
        <v>0</v>
      </c>
      <c r="ME141" s="25">
        <f t="shared" si="528"/>
        <v>0</v>
      </c>
      <c r="MF141" s="25">
        <f t="shared" si="631"/>
        <v>0</v>
      </c>
      <c r="MG141" s="25">
        <f t="shared" si="529"/>
        <v>0</v>
      </c>
      <c r="MH141" s="25">
        <f t="shared" si="530"/>
        <v>0</v>
      </c>
      <c r="MI141" s="25">
        <f t="shared" si="632"/>
        <v>0</v>
      </c>
      <c r="MJ141" s="25">
        <f t="shared" si="531"/>
        <v>0</v>
      </c>
      <c r="MK141" s="25">
        <f t="shared" si="532"/>
        <v>0</v>
      </c>
      <c r="ML141" s="25">
        <f t="shared" si="633"/>
        <v>0</v>
      </c>
      <c r="MM141" s="25">
        <f t="shared" si="533"/>
        <v>0</v>
      </c>
      <c r="MN141" s="25">
        <f t="shared" si="534"/>
        <v>0</v>
      </c>
      <c r="MO141" s="25">
        <f t="shared" si="634"/>
        <v>0</v>
      </c>
      <c r="MP141" s="25">
        <f t="shared" si="535"/>
        <v>0</v>
      </c>
      <c r="MQ141" s="25">
        <f t="shared" si="536"/>
        <v>0</v>
      </c>
      <c r="MR141" s="25">
        <f t="shared" si="635"/>
        <v>0</v>
      </c>
      <c r="MS141" s="29">
        <v>1.98</v>
      </c>
      <c r="MT141" s="29">
        <v>0</v>
      </c>
      <c r="MU141" s="29">
        <v>1</v>
      </c>
      <c r="MV141" s="29">
        <v>1</v>
      </c>
      <c r="MW141" s="25">
        <f t="shared" si="537"/>
        <v>1.98</v>
      </c>
      <c r="MX141" s="25">
        <f t="shared" si="538"/>
        <v>5.33</v>
      </c>
      <c r="MY141" s="25">
        <f t="shared" si="539"/>
        <v>0</v>
      </c>
      <c r="MZ141" s="25">
        <f t="shared" si="540"/>
        <v>0</v>
      </c>
      <c r="NA141" s="25">
        <f t="shared" si="541"/>
        <v>1.98</v>
      </c>
      <c r="NB141" s="25">
        <f t="shared" si="542"/>
        <v>5.45</v>
      </c>
      <c r="NC141" s="25">
        <f t="shared" si="543"/>
        <v>0</v>
      </c>
      <c r="ND141" s="25">
        <f t="shared" si="544"/>
        <v>0</v>
      </c>
      <c r="NE141" s="25">
        <f t="shared" si="636"/>
        <v>1.98</v>
      </c>
      <c r="NF141" s="25">
        <f t="shared" si="636"/>
        <v>5.3900000000000006</v>
      </c>
      <c r="NG141" s="25">
        <f t="shared" si="636"/>
        <v>0</v>
      </c>
      <c r="NH141" s="25">
        <f t="shared" si="545"/>
        <v>0</v>
      </c>
      <c r="NI141" s="25">
        <f t="shared" si="546"/>
        <v>202.13</v>
      </c>
      <c r="NJ141" s="25">
        <f t="shared" si="547"/>
        <v>0</v>
      </c>
      <c r="NK141" s="25">
        <f t="shared" si="548"/>
        <v>202.13</v>
      </c>
      <c r="NL141" s="25">
        <f t="shared" si="549"/>
        <v>127.41</v>
      </c>
      <c r="NM141" s="25">
        <f t="shared" si="550"/>
        <v>0</v>
      </c>
      <c r="NN141" s="25">
        <f t="shared" si="637"/>
        <v>127.41</v>
      </c>
      <c r="NO141" s="25">
        <f t="shared" si="551"/>
        <v>0</v>
      </c>
      <c r="NP141" s="25">
        <f t="shared" si="552"/>
        <v>0</v>
      </c>
      <c r="NQ141" s="25">
        <f t="shared" si="638"/>
        <v>0</v>
      </c>
      <c r="NR141" s="25">
        <f t="shared" si="553"/>
        <v>0</v>
      </c>
      <c r="NS141" s="25">
        <f t="shared" si="554"/>
        <v>0</v>
      </c>
      <c r="NT141" s="25">
        <f t="shared" si="639"/>
        <v>0</v>
      </c>
      <c r="NU141" s="25">
        <f t="shared" si="555"/>
        <v>0</v>
      </c>
      <c r="NV141" s="25">
        <f t="shared" si="556"/>
        <v>0</v>
      </c>
      <c r="NW141" s="25">
        <f t="shared" si="640"/>
        <v>0</v>
      </c>
      <c r="NX141" s="25">
        <f t="shared" si="641"/>
        <v>127.41</v>
      </c>
      <c r="NY141" s="25">
        <f t="shared" si="641"/>
        <v>0</v>
      </c>
      <c r="NZ141" s="25">
        <f t="shared" si="642"/>
        <v>127.41</v>
      </c>
      <c r="OA141" s="25">
        <f t="shared" si="643"/>
        <v>74.72</v>
      </c>
      <c r="OB141" s="25">
        <f t="shared" si="643"/>
        <v>0</v>
      </c>
      <c r="OC141" s="25">
        <f t="shared" si="644"/>
        <v>74.72</v>
      </c>
      <c r="OD141" s="25">
        <f t="shared" si="645"/>
        <v>127.41</v>
      </c>
      <c r="OE141" s="25">
        <f t="shared" si="645"/>
        <v>0</v>
      </c>
      <c r="OF141" s="25">
        <f t="shared" si="645"/>
        <v>127.41</v>
      </c>
      <c r="OG141" s="25">
        <f t="shared" si="557"/>
        <v>0</v>
      </c>
      <c r="OH141" s="25">
        <f t="shared" si="558"/>
        <v>0</v>
      </c>
      <c r="OI141" s="25">
        <f t="shared" si="559"/>
        <v>0</v>
      </c>
      <c r="OJ141" s="25">
        <f t="shared" si="560"/>
        <v>0</v>
      </c>
      <c r="OK141" s="25">
        <f t="shared" si="561"/>
        <v>0</v>
      </c>
      <c r="OL141" s="25">
        <f t="shared" si="562"/>
        <v>0</v>
      </c>
      <c r="OM141" s="25">
        <f t="shared" si="646"/>
        <v>0</v>
      </c>
      <c r="ON141" s="25">
        <f t="shared" si="646"/>
        <v>0</v>
      </c>
      <c r="OO141" s="25">
        <f t="shared" si="646"/>
        <v>0</v>
      </c>
      <c r="OP141" s="25">
        <f t="shared" si="563"/>
        <v>0</v>
      </c>
      <c r="OQ141" s="25">
        <f t="shared" si="564"/>
        <v>0</v>
      </c>
      <c r="OR141" s="25">
        <f t="shared" si="647"/>
        <v>0</v>
      </c>
      <c r="OS141" s="30">
        <v>536481.35</v>
      </c>
      <c r="OT141" s="30">
        <v>2371393.83</v>
      </c>
    </row>
    <row r="142" spans="1:410" ht="33" customHeight="1" x14ac:dyDescent="0.25">
      <c r="A142" s="18"/>
      <c r="B142" s="18" t="s">
        <v>929</v>
      </c>
      <c r="C142" s="18">
        <v>96.92</v>
      </c>
      <c r="D142" s="16" t="e">
        <f>_xlfn.IFNA(INDEX(#REF!,MATCH(E142,#REF!,0)),0)</f>
        <v>#REF!</v>
      </c>
      <c r="E142" s="18" t="s">
        <v>931</v>
      </c>
      <c r="F142" s="16" t="s">
        <v>765</v>
      </c>
      <c r="G142" s="16" t="s">
        <v>766</v>
      </c>
      <c r="H142" s="16" t="s">
        <v>767</v>
      </c>
      <c r="I142" s="16" t="s">
        <v>768</v>
      </c>
      <c r="J142" s="16" t="s">
        <v>769</v>
      </c>
      <c r="K142" s="16" t="s">
        <v>770</v>
      </c>
      <c r="L142" s="16" t="s">
        <v>771</v>
      </c>
      <c r="M142" s="18">
        <v>1.64</v>
      </c>
      <c r="N142" s="18">
        <v>2.44</v>
      </c>
      <c r="O142" s="18">
        <v>2.04</v>
      </c>
      <c r="P142" s="18">
        <v>2.84</v>
      </c>
      <c r="Q142" s="18">
        <v>0.1</v>
      </c>
      <c r="R142" s="18">
        <v>1.8399999999999999</v>
      </c>
      <c r="S142" s="18">
        <v>2.64</v>
      </c>
      <c r="T142" s="18">
        <v>0.2</v>
      </c>
      <c r="U142" s="18">
        <v>0</v>
      </c>
      <c r="V142" s="18">
        <v>0</v>
      </c>
      <c r="W142" s="18">
        <v>0</v>
      </c>
      <c r="X142" s="18">
        <v>1.64</v>
      </c>
      <c r="Y142" s="18">
        <v>2.4</v>
      </c>
      <c r="Z142" s="20">
        <f t="shared" si="565"/>
        <v>2.4</v>
      </c>
      <c r="AA142" s="18">
        <v>0.22</v>
      </c>
      <c r="AB142" s="18">
        <v>0</v>
      </c>
      <c r="AC142" s="18">
        <v>0</v>
      </c>
      <c r="AD142" s="18">
        <v>0</v>
      </c>
      <c r="AE142" s="18">
        <v>0</v>
      </c>
      <c r="AF142" s="18">
        <v>0</v>
      </c>
      <c r="AG142" s="18">
        <v>1.2</v>
      </c>
      <c r="AH142" s="18">
        <v>2</v>
      </c>
      <c r="AI142" s="20">
        <f t="shared" si="566"/>
        <v>2.5499999999999998</v>
      </c>
      <c r="AJ142" s="18">
        <v>0</v>
      </c>
      <c r="AK142" s="18">
        <v>0</v>
      </c>
      <c r="AL142" s="20">
        <f t="shared" si="567"/>
        <v>0</v>
      </c>
      <c r="AM142" s="18">
        <v>1.64</v>
      </c>
      <c r="AN142" s="18">
        <v>2</v>
      </c>
      <c r="AO142" s="18">
        <v>0.15</v>
      </c>
      <c r="AP142" s="18">
        <v>0.22</v>
      </c>
      <c r="AQ142" s="18">
        <v>1.64</v>
      </c>
      <c r="AR142" s="18">
        <v>2.2200000000000002</v>
      </c>
      <c r="AS142" s="18">
        <v>0.12</v>
      </c>
      <c r="AT142" s="18">
        <v>0.11</v>
      </c>
      <c r="AU142" s="18">
        <v>0</v>
      </c>
      <c r="AV142" s="18">
        <v>1</v>
      </c>
      <c r="AW142" s="18">
        <v>0</v>
      </c>
      <c r="AX142" s="18">
        <v>0</v>
      </c>
      <c r="AY142" s="18">
        <v>0</v>
      </c>
      <c r="AZ142" s="18">
        <v>0</v>
      </c>
      <c r="BA142" s="18">
        <v>0</v>
      </c>
      <c r="BB142" s="18">
        <v>0</v>
      </c>
      <c r="BC142" s="18">
        <v>0</v>
      </c>
      <c r="BD142" s="18">
        <v>0</v>
      </c>
      <c r="BE142" s="18">
        <v>0</v>
      </c>
      <c r="BF142" s="18">
        <v>0</v>
      </c>
      <c r="BG142" s="18">
        <v>0</v>
      </c>
      <c r="BH142" s="18">
        <v>0</v>
      </c>
      <c r="BI142" s="18">
        <v>0</v>
      </c>
      <c r="BJ142" s="18">
        <v>0</v>
      </c>
      <c r="BK142" s="18">
        <v>0</v>
      </c>
      <c r="BL142" s="18">
        <v>0</v>
      </c>
      <c r="BM142" s="18">
        <v>0</v>
      </c>
      <c r="BN142" s="18">
        <v>0</v>
      </c>
      <c r="BO142" s="18">
        <v>0</v>
      </c>
      <c r="BP142" s="18">
        <v>1</v>
      </c>
      <c r="BQ142" s="18">
        <v>0</v>
      </c>
      <c r="BR142" s="18">
        <v>0</v>
      </c>
      <c r="BS142" s="18">
        <v>0</v>
      </c>
      <c r="BT142" s="18">
        <v>0</v>
      </c>
      <c r="BU142" s="18">
        <v>0</v>
      </c>
      <c r="BV142" s="18">
        <v>0</v>
      </c>
      <c r="BW142" s="18">
        <v>0</v>
      </c>
      <c r="BX142" s="18">
        <v>0</v>
      </c>
      <c r="BY142" s="18">
        <v>0</v>
      </c>
      <c r="BZ142" s="18">
        <v>0</v>
      </c>
      <c r="CA142" s="16" t="e">
        <f>_xlfn.IFNA(IF(RIGHT(D142,2)="=G",0,INDEX(#REF!,MATCH(E142,#REF!,0))),0)</f>
        <v>#REF!</v>
      </c>
      <c r="CB142" s="16" t="s">
        <v>776</v>
      </c>
      <c r="CC142" s="18">
        <v>0</v>
      </c>
      <c r="CD142" s="18">
        <v>0</v>
      </c>
      <c r="CE142" s="18">
        <v>1.4</v>
      </c>
      <c r="CF142" s="18">
        <v>0.73</v>
      </c>
      <c r="CG142" s="18">
        <v>0.12</v>
      </c>
      <c r="CH142" s="18">
        <v>3</v>
      </c>
      <c r="CI142" s="16" t="s">
        <v>98</v>
      </c>
      <c r="CJ142" s="18">
        <v>0</v>
      </c>
      <c r="CK142" s="20">
        <f t="shared" si="432"/>
        <v>3.01</v>
      </c>
      <c r="CL142" s="20">
        <f t="shared" si="568"/>
        <v>3.01</v>
      </c>
      <c r="CM142" s="18">
        <v>29.37</v>
      </c>
      <c r="CN142" s="18">
        <v>29.37</v>
      </c>
      <c r="CO142" s="18">
        <v>28.531000000000002</v>
      </c>
      <c r="CP142" s="22">
        <f t="shared" si="433"/>
        <v>29.37</v>
      </c>
      <c r="CQ142" s="22">
        <f t="shared" si="434"/>
        <v>26.36</v>
      </c>
      <c r="CR142" s="22">
        <f t="shared" si="569"/>
        <v>3.01</v>
      </c>
      <c r="CS142" s="22">
        <f t="shared" si="435"/>
        <v>26.46</v>
      </c>
      <c r="CT142" s="22">
        <f t="shared" si="436"/>
        <v>26.66</v>
      </c>
      <c r="CU142" s="18">
        <v>26.66</v>
      </c>
      <c r="CV142" s="22">
        <f t="shared" si="570"/>
        <v>2.4</v>
      </c>
      <c r="CW142" s="22">
        <f t="shared" si="437"/>
        <v>0</v>
      </c>
      <c r="CX142" s="22">
        <f t="shared" si="438"/>
        <v>0</v>
      </c>
      <c r="CY142" s="22">
        <f t="shared" si="439"/>
        <v>29.1</v>
      </c>
      <c r="CZ142" s="22">
        <f t="shared" si="440"/>
        <v>29.25</v>
      </c>
      <c r="DA142" s="18">
        <v>29.37</v>
      </c>
      <c r="DB142" s="20">
        <f t="shared" si="571"/>
        <v>3.01</v>
      </c>
      <c r="DC142" s="20">
        <f t="shared" si="572"/>
        <v>0</v>
      </c>
      <c r="DD142" s="20">
        <f t="shared" si="573"/>
        <v>3.01</v>
      </c>
      <c r="DE142" s="20">
        <f t="shared" si="441"/>
        <v>0.1</v>
      </c>
      <c r="DF142" s="20">
        <f t="shared" si="442"/>
        <v>0.2</v>
      </c>
      <c r="DG142" s="20">
        <f t="shared" si="443"/>
        <v>2.67</v>
      </c>
      <c r="DH142" s="20">
        <f t="shared" si="444"/>
        <v>0</v>
      </c>
      <c r="DI142" s="20">
        <f t="shared" si="445"/>
        <v>0</v>
      </c>
      <c r="DJ142" s="20">
        <f t="shared" si="446"/>
        <v>0</v>
      </c>
      <c r="DK142" s="20">
        <f t="shared" si="574"/>
        <v>2.9699999999999998</v>
      </c>
      <c r="DL142" s="20">
        <f t="shared" si="575"/>
        <v>0</v>
      </c>
      <c r="DM142" s="20">
        <f t="shared" si="576"/>
        <v>4.0000000000000036E-2</v>
      </c>
      <c r="DN142" s="20">
        <f t="shared" si="577"/>
        <v>0</v>
      </c>
      <c r="DO142" s="18">
        <v>3.04</v>
      </c>
      <c r="DP142" s="18">
        <v>0</v>
      </c>
      <c r="DQ142" s="18">
        <v>1</v>
      </c>
      <c r="DR142" s="18">
        <v>1</v>
      </c>
      <c r="DS142" s="25">
        <f t="shared" si="578"/>
        <v>3.04</v>
      </c>
      <c r="DT142" s="25">
        <f t="shared" si="579"/>
        <v>0</v>
      </c>
      <c r="DU142" s="25">
        <f t="shared" si="580"/>
        <v>9.15</v>
      </c>
      <c r="DV142" s="25">
        <f t="shared" si="581"/>
        <v>0</v>
      </c>
      <c r="DW142" s="25">
        <f t="shared" si="582"/>
        <v>9.15</v>
      </c>
      <c r="DX142" s="25">
        <f t="shared" si="583"/>
        <v>18.670000000000002</v>
      </c>
      <c r="DY142" s="25">
        <f t="shared" si="584"/>
        <v>0</v>
      </c>
      <c r="DZ142" s="25">
        <f t="shared" si="585"/>
        <v>18.670000000000002</v>
      </c>
      <c r="EA142" s="25">
        <f t="shared" si="586"/>
        <v>12.24</v>
      </c>
      <c r="EB142" s="25">
        <f t="shared" si="587"/>
        <v>0</v>
      </c>
      <c r="EC142" s="25">
        <f t="shared" si="588"/>
        <v>12.24</v>
      </c>
      <c r="ED142" s="25">
        <f t="shared" si="589"/>
        <v>6.43</v>
      </c>
      <c r="EE142" s="25">
        <f t="shared" si="589"/>
        <v>0</v>
      </c>
      <c r="EF142" s="25">
        <f t="shared" si="590"/>
        <v>6.43</v>
      </c>
      <c r="EG142" s="25">
        <f t="shared" si="591"/>
        <v>12.24</v>
      </c>
      <c r="EH142" s="25">
        <f t="shared" si="591"/>
        <v>0</v>
      </c>
      <c r="EI142" s="25">
        <f t="shared" si="592"/>
        <v>12.24</v>
      </c>
      <c r="EJ142" s="18">
        <v>96.92</v>
      </c>
      <c r="EK142" s="18">
        <v>135.62</v>
      </c>
      <c r="EL142" s="18" t="s">
        <v>931</v>
      </c>
      <c r="EM142" s="18" t="s">
        <v>932</v>
      </c>
      <c r="EN142" s="16" t="s">
        <v>774</v>
      </c>
      <c r="EO142" s="16" t="s">
        <v>131</v>
      </c>
      <c r="EP142" s="16" t="e">
        <f>IF(OR(EN142="Cống tròn",EN142="Cống hộp",EN142="Ống nhựa"),INDEX(#REF!,MATCH(E142,#REF!,0)),IF(OR(EN142="Rãnh xây",EN142="Rãnh bê tông"),INDEX(#REF!,MATCH(E142,#REF!,0)),0))</f>
        <v>#REF!</v>
      </c>
      <c r="EQ142" s="18">
        <v>37.5</v>
      </c>
      <c r="ER142" s="18">
        <v>1</v>
      </c>
      <c r="ES142" s="25">
        <f t="shared" si="593"/>
        <v>37</v>
      </c>
      <c r="ET142" s="1" t="e">
        <f>_xlfn.IFNA(IF(EN142="Cống tròn",INDEX(#REF!,MATCH(E142,#REF!,0)),IF(EN142="Cống hộp",INDEX(#REF!,MATCH(E142,#REF!,0)),EU142&amp;" ,"&amp;EV142)),0)</f>
        <v>#REF!</v>
      </c>
      <c r="EU142" s="16" t="s">
        <v>769</v>
      </c>
      <c r="EV142" s="16" t="s">
        <v>775</v>
      </c>
      <c r="EW142" s="16" t="e">
        <f>_xlfn.IFNA(INDEX(#REF!,MATCH(E142,#REF!,0)),0)</f>
        <v>#REF!</v>
      </c>
      <c r="EX142" s="16"/>
      <c r="EY142" s="18">
        <v>0</v>
      </c>
      <c r="EZ142" s="18">
        <v>0</v>
      </c>
      <c r="FA142" s="18">
        <v>0</v>
      </c>
      <c r="FB142" s="19">
        <v>0</v>
      </c>
      <c r="FC142" s="19">
        <v>0</v>
      </c>
      <c r="FD142" s="25">
        <f t="shared" si="447"/>
        <v>0</v>
      </c>
      <c r="FE142" s="25">
        <f t="shared" si="594"/>
        <v>0</v>
      </c>
      <c r="FF142" s="18">
        <v>0.14000000000000001</v>
      </c>
      <c r="FG142" s="18">
        <v>2</v>
      </c>
      <c r="FH142" s="18">
        <v>1.5</v>
      </c>
      <c r="FI142" s="25">
        <f t="shared" si="595"/>
        <v>1.78</v>
      </c>
      <c r="FJ142" s="18">
        <v>0</v>
      </c>
      <c r="FK142" s="18">
        <v>0</v>
      </c>
      <c r="FL142" s="18">
        <v>0.2</v>
      </c>
      <c r="FM142" s="18">
        <v>1.6</v>
      </c>
      <c r="FN142" s="18">
        <v>0</v>
      </c>
      <c r="FO142" s="25">
        <f t="shared" si="596"/>
        <v>1.98</v>
      </c>
      <c r="FP142" s="18">
        <v>1.4999999999999999E-2</v>
      </c>
      <c r="FQ142" s="18">
        <v>1</v>
      </c>
      <c r="FR142" s="25">
        <f t="shared" si="448"/>
        <v>36</v>
      </c>
      <c r="FS142" s="25">
        <f t="shared" si="449"/>
        <v>0.52500000000000002</v>
      </c>
      <c r="FT142" s="25">
        <f t="shared" si="450"/>
        <v>36.524999999999999</v>
      </c>
      <c r="FU142" s="25">
        <f t="shared" si="451"/>
        <v>-0.97500000000000142</v>
      </c>
      <c r="FV142" s="25" t="str">
        <f t="shared" si="597"/>
        <v>Thêm 01</v>
      </c>
      <c r="FW142" s="25">
        <f t="shared" si="598"/>
        <v>0.04</v>
      </c>
      <c r="FX142" s="16"/>
      <c r="FY142" s="16"/>
      <c r="FZ142" s="16"/>
      <c r="GA142" s="16"/>
      <c r="GB142" s="19">
        <v>0</v>
      </c>
      <c r="GC142" s="19">
        <v>0</v>
      </c>
      <c r="GD142" s="19">
        <v>0</v>
      </c>
      <c r="GE142" s="19">
        <v>0</v>
      </c>
      <c r="GF142" s="19">
        <v>0</v>
      </c>
      <c r="GG142" s="19">
        <v>0</v>
      </c>
      <c r="GH142" s="19">
        <v>0</v>
      </c>
      <c r="GI142" s="19">
        <v>0</v>
      </c>
      <c r="GJ142" s="19">
        <v>0</v>
      </c>
      <c r="GK142" s="19">
        <v>0</v>
      </c>
      <c r="GL142" s="25">
        <f t="shared" si="452"/>
        <v>0</v>
      </c>
      <c r="GM142" s="25">
        <f t="shared" si="599"/>
        <v>0</v>
      </c>
      <c r="GN142" s="19">
        <v>0</v>
      </c>
      <c r="GO142" s="19">
        <v>0</v>
      </c>
      <c r="GP142" s="19">
        <v>0</v>
      </c>
      <c r="GQ142" s="19">
        <v>0</v>
      </c>
      <c r="GR142" s="1" t="e">
        <f>_xlfn.IFNA(INDEX(#REF!,MATCH(E142,#REF!,0)),0)</f>
        <v>#REF!</v>
      </c>
      <c r="GS142" s="16"/>
      <c r="GT142" s="18">
        <v>0</v>
      </c>
      <c r="GU142" s="18">
        <v>0</v>
      </c>
      <c r="GV142" s="18">
        <v>0</v>
      </c>
      <c r="GW142" s="18">
        <v>0</v>
      </c>
      <c r="GX142" s="25">
        <f t="shared" si="453"/>
        <v>0</v>
      </c>
      <c r="GY142" s="25">
        <f t="shared" si="454"/>
        <v>0</v>
      </c>
      <c r="GZ142" s="25">
        <f t="shared" si="600"/>
        <v>0</v>
      </c>
      <c r="HA142" s="1" t="e" cm="1">
        <f t="array" ref="HA142">INDEX(#REF!,MATCH(EJ142&amp;EK142&amp;HD142&amp;HE142&amp;HF142,#REF!&amp;#REF!&amp;#REF!&amp;#REF!&amp;#REF!,0))</f>
        <v>#REF!</v>
      </c>
      <c r="HB142" s="16"/>
      <c r="HC142" s="25">
        <f t="shared" si="601"/>
        <v>0</v>
      </c>
      <c r="HD142" s="18">
        <v>0</v>
      </c>
      <c r="HE142" s="18">
        <v>0</v>
      </c>
      <c r="HF142" s="18">
        <v>0</v>
      </c>
      <c r="HG142" s="1" t="e" cm="1">
        <f t="array" ref="HG142">INDEX(#REF!,MATCH(EJ142&amp;EK142&amp;HJ142&amp;HK142&amp;HL142,#REF!&amp;#REF!&amp;#REF!&amp;#REF!&amp;#REF!,0))</f>
        <v>#REF!</v>
      </c>
      <c r="HH142" s="16"/>
      <c r="HI142" s="25">
        <f t="shared" si="602"/>
        <v>0</v>
      </c>
      <c r="HJ142" s="25">
        <f t="shared" si="603"/>
        <v>0</v>
      </c>
      <c r="HK142" s="19">
        <v>0</v>
      </c>
      <c r="HL142" s="19">
        <v>0</v>
      </c>
      <c r="HM142" s="18">
        <v>0.01</v>
      </c>
      <c r="HN142" s="18">
        <v>1</v>
      </c>
      <c r="HO142" s="25">
        <f t="shared" si="604"/>
        <v>0</v>
      </c>
      <c r="HP142" s="25">
        <f t="shared" si="605"/>
        <v>0</v>
      </c>
      <c r="HQ142" s="25">
        <f t="shared" si="606"/>
        <v>0</v>
      </c>
      <c r="HR142" s="25">
        <f t="shared" si="607"/>
        <v>0</v>
      </c>
      <c r="HS142" s="25">
        <f t="shared" si="608"/>
        <v>0</v>
      </c>
      <c r="HT142" s="19">
        <v>0</v>
      </c>
      <c r="HU142" s="19">
        <v>0</v>
      </c>
      <c r="HV142" s="19">
        <v>0</v>
      </c>
      <c r="HW142" s="25">
        <f t="shared" si="609"/>
        <v>0</v>
      </c>
      <c r="HX142" s="19">
        <v>0</v>
      </c>
      <c r="HY142" s="19">
        <v>0</v>
      </c>
      <c r="HZ142" s="18">
        <v>29.37</v>
      </c>
      <c r="IA142" s="20">
        <f>ROUND(IF(EN142="Cống tròn",IF(EN142="Cống tròn",IF(EU142="Không có móng",IQ142-FF142,IF(EU142="Đế",IP142-FN142,IF(OR(EU142="Móng bê tông",EU142="Móng bê tông kết hợp đế"),II142-FJ142,0))),0),IF(EN142="Cống hộp",IF(AND(EN142="Cống hộp",EU142="Không có móng"),IQ142-GF142,IF(AND(EN142="Cống hộp",EU142="Móng bê tông"),IJ142-GB142,0)),IF(OR(EN142="Rãnh xây",EN142="Rãnh bê tông"),IF(OR(EN142="Rãnh xây",EN142="Rãnh bê tông"),IK142-GB142,0),IF(EN142="Ống nhựa",IF(AND(EN142="Ống nhựa",EU142="Không đắp cát"),IQ142-HT142,IF(AND(EN142="Ống nhựa",EU142="Đắp cát"),IH142-HX142,0)),IF(EN142="Rãnh thang",IF(EN142="Rãnh thang",IF(EU142="Móng bê tông",#REF!-#REF!,IQ142),0),0))))),2)</f>
        <v>26.62</v>
      </c>
      <c r="IB142" s="20">
        <f t="shared" si="610"/>
        <v>2.75</v>
      </c>
      <c r="IC142" s="20">
        <f t="shared" si="455"/>
        <v>26.62</v>
      </c>
      <c r="ID142" s="20">
        <f t="shared" si="456"/>
        <v>0</v>
      </c>
      <c r="IE142" s="20">
        <f t="shared" si="457"/>
        <v>0</v>
      </c>
      <c r="IF142" s="20">
        <f t="shared" si="458"/>
        <v>0</v>
      </c>
      <c r="IG142" s="20">
        <f>IF(EN142="Rãnh thang",IF(AND(EN142="Rãnh thang",EU142="Móng bê tông"),IQ142-#REF!,0),IF(EN142="Ống nhựa",IF(AND(EN142="Ống nhựa",EU142="Đắp cát"),IQ142-HT142,0),IF(EN142="Cống tròn",IF(EN142="Cống tròn",IF(OR(EU142="Móng bê tông",EU142="Móng bê tông kết hợp đế"),IM142-FL142,0),0),IF(EN142="Cống hộp",IF(AND(EN142="Cống hộp",EU142="Móng bê tông"),IN142-GD142,0),IF(OR(EN142="Rãnh xây",EN142="Rãnh bê tông"),IF(AND(EN142="Rãnh xây",EU142="Móng bê tông"),IO142-GD142,IF(AND(EN142="Rãnh bê tông",EU142="Móng bê tông"),IO142-GD142,0)),0)))))</f>
        <v>26.62</v>
      </c>
      <c r="IH142" s="20">
        <f t="shared" si="459"/>
        <v>0</v>
      </c>
      <c r="II142" s="20">
        <f t="shared" si="460"/>
        <v>26.62</v>
      </c>
      <c r="IJ142" s="20">
        <f t="shared" si="461"/>
        <v>0</v>
      </c>
      <c r="IK142" s="20">
        <f t="shared" si="462"/>
        <v>0</v>
      </c>
      <c r="IL142" s="20">
        <f t="shared" si="463"/>
        <v>26.82</v>
      </c>
      <c r="IM142" s="20">
        <f t="shared" si="464"/>
        <v>26.82</v>
      </c>
      <c r="IN142" s="20">
        <f t="shared" si="465"/>
        <v>0</v>
      </c>
      <c r="IO142" s="20">
        <f t="shared" si="466"/>
        <v>0</v>
      </c>
      <c r="IP142" s="20">
        <f t="shared" si="467"/>
        <v>0</v>
      </c>
      <c r="IQ142" s="18">
        <v>26.96</v>
      </c>
      <c r="IR142" s="25">
        <f t="shared" si="611"/>
        <v>0</v>
      </c>
      <c r="IS142" s="25">
        <f t="shared" si="468"/>
        <v>0</v>
      </c>
      <c r="IT142" s="25">
        <f t="shared" si="469"/>
        <v>0</v>
      </c>
      <c r="IU142" s="25">
        <f>ROUND(IF(EN142="Cống tròn",IF(EN142="Cống tròn",IV142+FF142,0),IF(EN142="Cống hộp",IF(EN142="Cống hộp",IV142+GP142,0),IF(OR(EN142="Rãnh xây",EN142="Rãnh bê tông"),IF(OR(EN142="Rãnh xây",EN142="Rãnh bê tông"),IV142+GP142,0),IF(EN142="ống nhựa",IF(EN142="Ống nhựa",IV142+HT142,0),IF(EN142="Rãnh thang",IF(EN142="Rãnh thang",IQ142+#REF!,0),0))))),2)</f>
        <v>28.56</v>
      </c>
      <c r="IV142" s="18">
        <v>28.42</v>
      </c>
      <c r="IW142" s="25">
        <f t="shared" si="470"/>
        <v>28.56</v>
      </c>
      <c r="IX142" s="25">
        <f t="shared" si="471"/>
        <v>0</v>
      </c>
      <c r="IY142" s="25">
        <f t="shared" si="472"/>
        <v>0</v>
      </c>
      <c r="IZ142" s="25">
        <f t="shared" si="473"/>
        <v>0</v>
      </c>
      <c r="JA142" s="25">
        <f t="shared" si="474"/>
        <v>0</v>
      </c>
      <c r="JB142" s="18">
        <v>29.39</v>
      </c>
      <c r="JC142" s="20">
        <f>ROUND(IF(EN142="Cống tròn",IF(EN142="Cống tròn",IF(EU142="Không có móng",JS142-FF142,IF(EU142="Đế",JR142-FN142,IF(OR(EU142="Móng bê tông",EU142="Móng bê tông kết hợp đế"),JK142-FJ142,0))),0),IF(EN142="Cống hộp",IF(AND(EN142="Cống hộp",EU142="Không có móng"),JS142-GF142,IF(AND(EN142="Cống hộp",EU142="Móng bê tông"),JL142-GB142,0)),IF(OR(EN142="Rãnh xây",EN142="Rãnh bê tông"),IF(OR(EN142="Rãnh xây",EN142="Rãnh bê tông"),JM142-GB142,0),IF(EN142="Ống nhựa",IF(AND(EN142="Ống nhựa",EU142="Không đắp cát"),JS142-HT142,IF(AND(EN142="Ống nhựa",EU142="Đắp cát"),JJ142-HX142,0)),IF(EN142="Rãnh thang",IF(EN142="Rãnh thang",IF(EU142="Móng bê tông",#REF!-#REF!,JS142),0),0))))),2)</f>
        <v>26.58</v>
      </c>
      <c r="JD142" s="20">
        <f t="shared" si="612"/>
        <v>2.8100000000000023</v>
      </c>
      <c r="JE142" s="20">
        <f t="shared" si="475"/>
        <v>26.580000000000002</v>
      </c>
      <c r="JF142" s="20">
        <f t="shared" si="476"/>
        <v>0</v>
      </c>
      <c r="JG142" s="20">
        <f t="shared" si="477"/>
        <v>0</v>
      </c>
      <c r="JH142" s="20">
        <f t="shared" si="478"/>
        <v>0</v>
      </c>
      <c r="JI142" s="20">
        <f>IF(EN142="Rãnh thang",IF(AND(EN142="Rãnh thang",EU142="Móng bê tông"),JS142-#REF!,0),IF(EN142="Ống nhựa",IF(AND(EN142="Ống nhựa",EU142="Đắp cát"),JS142-HT142,0),IF(EN142="Cống tròn",IF(EN142="Cống tròn",IF(OR(EU142="Móng bê tông",EU142="Móng bê tông kết hợp đế"),JO142-FL142,0),0),IF(EN142="Cống hộp",IF(AND(EN142="Cống hộp",EU142="Móng bê tông"),JP142-GD142,0),IF(OR(EN142="Rãnh xây",EN142="Rãnh bê tông"),IF(AND(EN142="Rãnh xây",EU142="Móng bê tông"),JQ142-GD142,IF(AND(EN142="Rãnh bê tông",EU142="Móng bê tông"),JQ142-GD142,0)),0)))))</f>
        <v>26.580000000000002</v>
      </c>
      <c r="JJ142" s="20">
        <f t="shared" si="479"/>
        <v>0</v>
      </c>
      <c r="JK142" s="20">
        <f t="shared" si="480"/>
        <v>26.580000000000002</v>
      </c>
      <c r="JL142" s="20">
        <f t="shared" si="481"/>
        <v>0</v>
      </c>
      <c r="JM142" s="20">
        <f t="shared" si="482"/>
        <v>0</v>
      </c>
      <c r="JN142" s="20">
        <f t="shared" si="483"/>
        <v>26.78</v>
      </c>
      <c r="JO142" s="20">
        <f t="shared" si="484"/>
        <v>26.78</v>
      </c>
      <c r="JP142" s="20">
        <f t="shared" si="485"/>
        <v>0</v>
      </c>
      <c r="JQ142" s="20">
        <f t="shared" si="486"/>
        <v>0</v>
      </c>
      <c r="JR142" s="20">
        <f t="shared" si="487"/>
        <v>0</v>
      </c>
      <c r="JS142" s="26">
        <v>26.92</v>
      </c>
      <c r="JT142" s="25">
        <f t="shared" si="613"/>
        <v>0</v>
      </c>
      <c r="JU142" s="25">
        <f t="shared" si="488"/>
        <v>0</v>
      </c>
      <c r="JV142" s="25">
        <f t="shared" si="489"/>
        <v>0</v>
      </c>
      <c r="JW142" s="25">
        <f>ROUND(IF(EN142="Cống tròn",IF(EN142="Cống tròn",JX142+FF142,0),IF(EN142="Cống hộp",IF(EN142="Cống hộp",JX142+GP142,0),IF(OR(EN142="Rãnh xây",EN142="Rãnh bê tông"),IF(OR(EN142="Rãnh xây",EN142="Rãnh bê tông"),JX142+GP142,0),IF(EN142="ống nhựa",IF(EN142="Ống nhựa",JX142+HT142,0),IF(EN142="Rãnh thang",IF(EN142="Rãnh thang",JS142+#REF!,0),0))))),2)</f>
        <v>28.56</v>
      </c>
      <c r="JX142" s="27">
        <v>28.42</v>
      </c>
      <c r="JY142" s="25">
        <f t="shared" si="490"/>
        <v>28.56</v>
      </c>
      <c r="JZ142" s="25">
        <f t="shared" si="491"/>
        <v>0</v>
      </c>
      <c r="KA142" s="25">
        <f t="shared" si="492"/>
        <v>0</v>
      </c>
      <c r="KB142" s="25">
        <f t="shared" si="493"/>
        <v>0</v>
      </c>
      <c r="KC142" s="25">
        <f t="shared" si="494"/>
        <v>0</v>
      </c>
      <c r="KD142" s="28" t="s">
        <v>98</v>
      </c>
      <c r="KE142" s="27">
        <v>0</v>
      </c>
      <c r="KF142" s="25">
        <f t="shared" si="495"/>
        <v>2.75</v>
      </c>
      <c r="KG142" s="25">
        <f t="shared" si="614"/>
        <v>2.75</v>
      </c>
      <c r="KH142" s="27">
        <v>0</v>
      </c>
      <c r="KI142" s="25">
        <f t="shared" si="496"/>
        <v>2.8100000000000023</v>
      </c>
      <c r="KJ142" s="25">
        <f t="shared" si="615"/>
        <v>2.8100000000000023</v>
      </c>
      <c r="KK142" s="25">
        <f t="shared" si="497"/>
        <v>0</v>
      </c>
      <c r="KL142" s="25">
        <f t="shared" si="498"/>
        <v>0</v>
      </c>
      <c r="KM142" s="25">
        <f t="shared" si="616"/>
        <v>0</v>
      </c>
      <c r="KN142" s="25">
        <f t="shared" si="499"/>
        <v>0</v>
      </c>
      <c r="KO142" s="25">
        <f t="shared" si="500"/>
        <v>0</v>
      </c>
      <c r="KP142" s="25">
        <f t="shared" si="617"/>
        <v>0</v>
      </c>
      <c r="KQ142" s="25">
        <f t="shared" si="501"/>
        <v>0.2</v>
      </c>
      <c r="KR142" s="25">
        <f t="shared" si="502"/>
        <v>0.2</v>
      </c>
      <c r="KS142" s="25">
        <f t="shared" si="618"/>
        <v>0.2</v>
      </c>
      <c r="KT142" s="25">
        <f t="shared" si="503"/>
        <v>0</v>
      </c>
      <c r="KU142" s="25">
        <f t="shared" si="504"/>
        <v>0</v>
      </c>
      <c r="KV142" s="25">
        <f t="shared" si="619"/>
        <v>0</v>
      </c>
      <c r="KW142" s="25">
        <f t="shared" si="505"/>
        <v>0</v>
      </c>
      <c r="KX142" s="25">
        <f t="shared" si="506"/>
        <v>0</v>
      </c>
      <c r="KY142" s="25">
        <f t="shared" si="620"/>
        <v>0</v>
      </c>
      <c r="KZ142" s="25">
        <f t="shared" si="507"/>
        <v>0</v>
      </c>
      <c r="LA142" s="25">
        <f t="shared" si="508"/>
        <v>0</v>
      </c>
      <c r="LB142" s="25">
        <f t="shared" si="621"/>
        <v>0</v>
      </c>
      <c r="LC142" s="25">
        <f t="shared" si="509"/>
        <v>1.98</v>
      </c>
      <c r="LD142" s="25">
        <f t="shared" si="510"/>
        <v>1.98</v>
      </c>
      <c r="LE142" s="25">
        <f t="shared" si="622"/>
        <v>1.98</v>
      </c>
      <c r="LF142" s="25">
        <f t="shared" si="511"/>
        <v>0</v>
      </c>
      <c r="LG142" s="25">
        <f t="shared" si="512"/>
        <v>0</v>
      </c>
      <c r="LH142" s="25">
        <f t="shared" si="623"/>
        <v>0</v>
      </c>
      <c r="LI142" s="25">
        <f t="shared" si="513"/>
        <v>0</v>
      </c>
      <c r="LJ142" s="25">
        <f t="shared" si="514"/>
        <v>0</v>
      </c>
      <c r="LK142" s="25">
        <f t="shared" si="624"/>
        <v>0</v>
      </c>
      <c r="LL142" s="25">
        <f t="shared" si="515"/>
        <v>0</v>
      </c>
      <c r="LM142" s="25">
        <f t="shared" si="516"/>
        <v>0</v>
      </c>
      <c r="LN142" s="25">
        <f t="shared" si="625"/>
        <v>0</v>
      </c>
      <c r="LO142" s="25">
        <f t="shared" si="517"/>
        <v>0</v>
      </c>
      <c r="LP142" s="25">
        <f t="shared" si="518"/>
        <v>0</v>
      </c>
      <c r="LQ142" s="25">
        <f t="shared" si="626"/>
        <v>0</v>
      </c>
      <c r="LR142" s="25">
        <f t="shared" si="519"/>
        <v>0</v>
      </c>
      <c r="LS142" s="25">
        <f t="shared" si="520"/>
        <v>0</v>
      </c>
      <c r="LT142" s="25">
        <f t="shared" si="627"/>
        <v>0</v>
      </c>
      <c r="LU142" s="25">
        <f t="shared" si="521"/>
        <v>0</v>
      </c>
      <c r="LV142" s="25">
        <f t="shared" si="522"/>
        <v>0</v>
      </c>
      <c r="LW142" s="25">
        <f t="shared" si="628"/>
        <v>0</v>
      </c>
      <c r="LX142" s="25">
        <f t="shared" si="523"/>
        <v>0</v>
      </c>
      <c r="LY142" s="25">
        <f t="shared" si="524"/>
        <v>0</v>
      </c>
      <c r="LZ142" s="25">
        <f t="shared" si="629"/>
        <v>0</v>
      </c>
      <c r="MA142" s="25">
        <f t="shared" si="525"/>
        <v>0</v>
      </c>
      <c r="MB142" s="25">
        <f t="shared" si="526"/>
        <v>0</v>
      </c>
      <c r="MC142" s="25">
        <f t="shared" si="630"/>
        <v>0</v>
      </c>
      <c r="MD142" s="25">
        <f t="shared" si="527"/>
        <v>0</v>
      </c>
      <c r="ME142" s="25">
        <f t="shared" si="528"/>
        <v>0</v>
      </c>
      <c r="MF142" s="25">
        <f t="shared" si="631"/>
        <v>0</v>
      </c>
      <c r="MG142" s="25">
        <f t="shared" si="529"/>
        <v>0</v>
      </c>
      <c r="MH142" s="25">
        <f t="shared" si="530"/>
        <v>0</v>
      </c>
      <c r="MI142" s="25">
        <f t="shared" si="632"/>
        <v>0</v>
      </c>
      <c r="MJ142" s="25">
        <f t="shared" si="531"/>
        <v>0</v>
      </c>
      <c r="MK142" s="25">
        <f t="shared" si="532"/>
        <v>0</v>
      </c>
      <c r="ML142" s="25">
        <f t="shared" si="633"/>
        <v>0</v>
      </c>
      <c r="MM142" s="25">
        <f t="shared" si="533"/>
        <v>0</v>
      </c>
      <c r="MN142" s="25">
        <f t="shared" si="534"/>
        <v>0</v>
      </c>
      <c r="MO142" s="25">
        <f t="shared" si="634"/>
        <v>0</v>
      </c>
      <c r="MP142" s="25">
        <f t="shared" si="535"/>
        <v>0</v>
      </c>
      <c r="MQ142" s="25">
        <f t="shared" si="536"/>
        <v>0</v>
      </c>
      <c r="MR142" s="25">
        <f t="shared" si="635"/>
        <v>0</v>
      </c>
      <c r="MS142" s="29">
        <v>1.98</v>
      </c>
      <c r="MT142" s="29">
        <v>0</v>
      </c>
      <c r="MU142" s="29">
        <v>1</v>
      </c>
      <c r="MV142" s="29">
        <v>1</v>
      </c>
      <c r="MW142" s="25">
        <f t="shared" si="537"/>
        <v>1.98</v>
      </c>
      <c r="MX142" s="25">
        <f t="shared" si="538"/>
        <v>5.45</v>
      </c>
      <c r="MY142" s="25">
        <f t="shared" si="539"/>
        <v>0</v>
      </c>
      <c r="MZ142" s="25">
        <f t="shared" si="540"/>
        <v>0</v>
      </c>
      <c r="NA142" s="25">
        <f t="shared" si="541"/>
        <v>1.98</v>
      </c>
      <c r="NB142" s="25">
        <f t="shared" si="542"/>
        <v>5.56</v>
      </c>
      <c r="NC142" s="25">
        <f t="shared" si="543"/>
        <v>0</v>
      </c>
      <c r="ND142" s="25">
        <f t="shared" si="544"/>
        <v>0</v>
      </c>
      <c r="NE142" s="25">
        <f t="shared" si="636"/>
        <v>1.98</v>
      </c>
      <c r="NF142" s="25">
        <f t="shared" si="636"/>
        <v>5.5049999999999999</v>
      </c>
      <c r="NG142" s="25">
        <f t="shared" si="636"/>
        <v>0</v>
      </c>
      <c r="NH142" s="25">
        <f t="shared" si="545"/>
        <v>0</v>
      </c>
      <c r="NI142" s="25">
        <f t="shared" si="546"/>
        <v>206.44</v>
      </c>
      <c r="NJ142" s="25">
        <f t="shared" si="547"/>
        <v>0</v>
      </c>
      <c r="NK142" s="25">
        <f t="shared" si="548"/>
        <v>206.44</v>
      </c>
      <c r="NL142" s="25">
        <f t="shared" si="549"/>
        <v>127.41</v>
      </c>
      <c r="NM142" s="25">
        <f t="shared" si="550"/>
        <v>0</v>
      </c>
      <c r="NN142" s="25">
        <f t="shared" si="637"/>
        <v>127.41</v>
      </c>
      <c r="NO142" s="25">
        <f t="shared" si="551"/>
        <v>0</v>
      </c>
      <c r="NP142" s="25">
        <f t="shared" si="552"/>
        <v>0</v>
      </c>
      <c r="NQ142" s="25">
        <f t="shared" si="638"/>
        <v>0</v>
      </c>
      <c r="NR142" s="25">
        <f t="shared" si="553"/>
        <v>0</v>
      </c>
      <c r="NS142" s="25">
        <f t="shared" si="554"/>
        <v>0</v>
      </c>
      <c r="NT142" s="25">
        <f t="shared" si="639"/>
        <v>0</v>
      </c>
      <c r="NU142" s="25">
        <f t="shared" si="555"/>
        <v>0</v>
      </c>
      <c r="NV142" s="25">
        <f t="shared" si="556"/>
        <v>0</v>
      </c>
      <c r="NW142" s="25">
        <f t="shared" si="640"/>
        <v>0</v>
      </c>
      <c r="NX142" s="25">
        <f t="shared" si="641"/>
        <v>127.41</v>
      </c>
      <c r="NY142" s="25">
        <f t="shared" si="641"/>
        <v>0</v>
      </c>
      <c r="NZ142" s="25">
        <f t="shared" si="642"/>
        <v>127.41</v>
      </c>
      <c r="OA142" s="25">
        <f t="shared" si="643"/>
        <v>79.03</v>
      </c>
      <c r="OB142" s="25">
        <f t="shared" si="643"/>
        <v>0</v>
      </c>
      <c r="OC142" s="25">
        <f t="shared" si="644"/>
        <v>79.03</v>
      </c>
      <c r="OD142" s="25">
        <f t="shared" si="645"/>
        <v>127.41</v>
      </c>
      <c r="OE142" s="25">
        <f t="shared" si="645"/>
        <v>0</v>
      </c>
      <c r="OF142" s="25">
        <f t="shared" si="645"/>
        <v>127.41</v>
      </c>
      <c r="OG142" s="25">
        <f t="shared" si="557"/>
        <v>0</v>
      </c>
      <c r="OH142" s="25">
        <f t="shared" si="558"/>
        <v>0</v>
      </c>
      <c r="OI142" s="25">
        <f t="shared" si="559"/>
        <v>0</v>
      </c>
      <c r="OJ142" s="25">
        <f t="shared" si="560"/>
        <v>0</v>
      </c>
      <c r="OK142" s="25">
        <f t="shared" si="561"/>
        <v>0</v>
      </c>
      <c r="OL142" s="25">
        <f t="shared" si="562"/>
        <v>0</v>
      </c>
      <c r="OM142" s="25">
        <f t="shared" si="646"/>
        <v>0</v>
      </c>
      <c r="ON142" s="25">
        <f t="shared" si="646"/>
        <v>0</v>
      </c>
      <c r="OO142" s="25">
        <f t="shared" si="646"/>
        <v>0</v>
      </c>
      <c r="OP142" s="25">
        <f t="shared" si="563"/>
        <v>0</v>
      </c>
      <c r="OQ142" s="25">
        <f t="shared" si="564"/>
        <v>0</v>
      </c>
      <c r="OR142" s="25">
        <f t="shared" si="647"/>
        <v>0</v>
      </c>
      <c r="OS142" s="30">
        <v>536481.35</v>
      </c>
      <c r="OT142" s="30">
        <v>2371432.5299999998</v>
      </c>
    </row>
    <row r="143" spans="1:410" ht="33" customHeight="1" x14ac:dyDescent="0.25">
      <c r="A143" s="18"/>
      <c r="B143" s="18" t="s">
        <v>929</v>
      </c>
      <c r="C143" s="18">
        <v>135.62</v>
      </c>
      <c r="D143" s="16" t="e">
        <f>_xlfn.IFNA(INDEX(#REF!,MATCH(E143,#REF!,0)),0)</f>
        <v>#REF!</v>
      </c>
      <c r="E143" s="18" t="s">
        <v>932</v>
      </c>
      <c r="F143" s="16" t="s">
        <v>765</v>
      </c>
      <c r="G143" s="16" t="s">
        <v>766</v>
      </c>
      <c r="H143" s="16" t="s">
        <v>767</v>
      </c>
      <c r="I143" s="16" t="s">
        <v>768</v>
      </c>
      <c r="J143" s="16" t="s">
        <v>769</v>
      </c>
      <c r="K143" s="16" t="s">
        <v>770</v>
      </c>
      <c r="L143" s="16" t="s">
        <v>771</v>
      </c>
      <c r="M143" s="18">
        <v>1.64</v>
      </c>
      <c r="N143" s="18">
        <v>2.44</v>
      </c>
      <c r="O143" s="18">
        <v>2.04</v>
      </c>
      <c r="P143" s="18">
        <v>2.84</v>
      </c>
      <c r="Q143" s="18">
        <v>0.1</v>
      </c>
      <c r="R143" s="18">
        <v>1.8399999999999999</v>
      </c>
      <c r="S143" s="18">
        <v>2.64</v>
      </c>
      <c r="T143" s="18">
        <v>0.2</v>
      </c>
      <c r="U143" s="18">
        <v>0</v>
      </c>
      <c r="V143" s="18">
        <v>0</v>
      </c>
      <c r="W143" s="18">
        <v>0</v>
      </c>
      <c r="X143" s="18">
        <v>1.64</v>
      </c>
      <c r="Y143" s="18">
        <v>2.4</v>
      </c>
      <c r="Z143" s="20">
        <f t="shared" si="565"/>
        <v>2.5</v>
      </c>
      <c r="AA143" s="18">
        <v>0.22</v>
      </c>
      <c r="AB143" s="18">
        <v>0</v>
      </c>
      <c r="AC143" s="18">
        <v>0</v>
      </c>
      <c r="AD143" s="18">
        <v>0</v>
      </c>
      <c r="AE143" s="18">
        <v>0</v>
      </c>
      <c r="AF143" s="18">
        <v>0</v>
      </c>
      <c r="AG143" s="18">
        <v>1.2</v>
      </c>
      <c r="AH143" s="18">
        <v>2</v>
      </c>
      <c r="AI143" s="20">
        <f t="shared" si="566"/>
        <v>2.65</v>
      </c>
      <c r="AJ143" s="18">
        <v>0</v>
      </c>
      <c r="AK143" s="18">
        <v>0</v>
      </c>
      <c r="AL143" s="20">
        <f t="shared" si="567"/>
        <v>0</v>
      </c>
      <c r="AM143" s="18">
        <v>1.64</v>
      </c>
      <c r="AN143" s="18">
        <v>2</v>
      </c>
      <c r="AO143" s="18">
        <v>0.15</v>
      </c>
      <c r="AP143" s="18">
        <v>0.22</v>
      </c>
      <c r="AQ143" s="18">
        <v>1.64</v>
      </c>
      <c r="AR143" s="18">
        <v>2.2200000000000002</v>
      </c>
      <c r="AS143" s="18">
        <v>0.12</v>
      </c>
      <c r="AT143" s="18">
        <v>0.11</v>
      </c>
      <c r="AU143" s="18">
        <v>0</v>
      </c>
      <c r="AV143" s="18">
        <v>1</v>
      </c>
      <c r="AW143" s="18">
        <v>0</v>
      </c>
      <c r="AX143" s="18">
        <v>0</v>
      </c>
      <c r="AY143" s="18">
        <v>0</v>
      </c>
      <c r="AZ143" s="18">
        <v>0</v>
      </c>
      <c r="BA143" s="18">
        <v>0</v>
      </c>
      <c r="BB143" s="18">
        <v>0</v>
      </c>
      <c r="BC143" s="18">
        <v>0</v>
      </c>
      <c r="BD143" s="18">
        <v>0</v>
      </c>
      <c r="BE143" s="18">
        <v>0</v>
      </c>
      <c r="BF143" s="18">
        <v>0</v>
      </c>
      <c r="BG143" s="18">
        <v>0</v>
      </c>
      <c r="BH143" s="18">
        <v>0</v>
      </c>
      <c r="BI143" s="18">
        <v>0</v>
      </c>
      <c r="BJ143" s="18">
        <v>0</v>
      </c>
      <c r="BK143" s="18">
        <v>0</v>
      </c>
      <c r="BL143" s="18">
        <v>0</v>
      </c>
      <c r="BM143" s="18">
        <v>0</v>
      </c>
      <c r="BN143" s="18">
        <v>0</v>
      </c>
      <c r="BO143" s="18">
        <v>0</v>
      </c>
      <c r="BP143" s="18">
        <v>1</v>
      </c>
      <c r="BQ143" s="18">
        <v>0</v>
      </c>
      <c r="BR143" s="18">
        <v>0</v>
      </c>
      <c r="BS143" s="18">
        <v>0</v>
      </c>
      <c r="BT143" s="18">
        <v>0</v>
      </c>
      <c r="BU143" s="18">
        <v>0</v>
      </c>
      <c r="BV143" s="18">
        <v>0</v>
      </c>
      <c r="BW143" s="18">
        <v>0</v>
      </c>
      <c r="BX143" s="18">
        <v>0</v>
      </c>
      <c r="BY143" s="18">
        <v>0</v>
      </c>
      <c r="BZ143" s="18">
        <v>0</v>
      </c>
      <c r="CA143" s="16" t="e">
        <f>_xlfn.IFNA(IF(RIGHT(D143,2)="=G",0,INDEX(#REF!,MATCH(E143,#REF!,0))),0)</f>
        <v>#REF!</v>
      </c>
      <c r="CB143" s="16" t="s">
        <v>776</v>
      </c>
      <c r="CC143" s="18">
        <v>0</v>
      </c>
      <c r="CD143" s="18">
        <v>0</v>
      </c>
      <c r="CE143" s="18">
        <v>1.4</v>
      </c>
      <c r="CF143" s="18">
        <v>0.73</v>
      </c>
      <c r="CG143" s="18">
        <v>0.12</v>
      </c>
      <c r="CH143" s="18">
        <v>3</v>
      </c>
      <c r="CI143" s="16" t="s">
        <v>98</v>
      </c>
      <c r="CJ143" s="18">
        <v>0</v>
      </c>
      <c r="CK143" s="20">
        <f t="shared" si="432"/>
        <v>3.07</v>
      </c>
      <c r="CL143" s="20">
        <f t="shared" si="568"/>
        <v>3.07</v>
      </c>
      <c r="CM143" s="18">
        <v>29.39</v>
      </c>
      <c r="CN143" s="18">
        <v>29.39</v>
      </c>
      <c r="CO143" s="18">
        <v>28.551000000000002</v>
      </c>
      <c r="CP143" s="22">
        <f t="shared" si="433"/>
        <v>29.39</v>
      </c>
      <c r="CQ143" s="22">
        <f t="shared" si="434"/>
        <v>26.32</v>
      </c>
      <c r="CR143" s="22">
        <f t="shared" si="569"/>
        <v>3.07</v>
      </c>
      <c r="CS143" s="22">
        <f t="shared" si="435"/>
        <v>26.42</v>
      </c>
      <c r="CT143" s="22">
        <f t="shared" si="436"/>
        <v>26.62</v>
      </c>
      <c r="CU143" s="18">
        <v>26.62</v>
      </c>
      <c r="CV143" s="22">
        <f t="shared" si="570"/>
        <v>2.5</v>
      </c>
      <c r="CW143" s="22">
        <f t="shared" si="437"/>
        <v>0</v>
      </c>
      <c r="CX143" s="22">
        <f t="shared" si="438"/>
        <v>0</v>
      </c>
      <c r="CY143" s="22">
        <f t="shared" si="439"/>
        <v>29.12</v>
      </c>
      <c r="CZ143" s="22">
        <f t="shared" si="440"/>
        <v>29.27</v>
      </c>
      <c r="DA143" s="18">
        <v>29.39</v>
      </c>
      <c r="DB143" s="20">
        <f t="shared" si="571"/>
        <v>3.07</v>
      </c>
      <c r="DC143" s="20">
        <f t="shared" si="572"/>
        <v>0</v>
      </c>
      <c r="DD143" s="20">
        <f t="shared" si="573"/>
        <v>3.07</v>
      </c>
      <c r="DE143" s="20">
        <f t="shared" si="441"/>
        <v>0.1</v>
      </c>
      <c r="DF143" s="20">
        <f t="shared" si="442"/>
        <v>0.2</v>
      </c>
      <c r="DG143" s="20">
        <f t="shared" si="443"/>
        <v>2.77</v>
      </c>
      <c r="DH143" s="20">
        <f t="shared" si="444"/>
        <v>0</v>
      </c>
      <c r="DI143" s="20">
        <f t="shared" si="445"/>
        <v>0</v>
      </c>
      <c r="DJ143" s="20">
        <f t="shared" si="446"/>
        <v>0</v>
      </c>
      <c r="DK143" s="20">
        <f t="shared" si="574"/>
        <v>3.0700000000000003</v>
      </c>
      <c r="DL143" s="20">
        <f t="shared" si="575"/>
        <v>0</v>
      </c>
      <c r="DM143" s="20">
        <f t="shared" si="576"/>
        <v>0</v>
      </c>
      <c r="DN143" s="20">
        <f t="shared" si="577"/>
        <v>0</v>
      </c>
      <c r="DO143" s="18">
        <v>3.04</v>
      </c>
      <c r="DP143" s="18">
        <v>0</v>
      </c>
      <c r="DQ143" s="18">
        <v>1</v>
      </c>
      <c r="DR143" s="18">
        <v>1</v>
      </c>
      <c r="DS143" s="25">
        <f t="shared" si="578"/>
        <v>3.04</v>
      </c>
      <c r="DT143" s="25">
        <f t="shared" si="579"/>
        <v>0</v>
      </c>
      <c r="DU143" s="25">
        <f t="shared" si="580"/>
        <v>9.33</v>
      </c>
      <c r="DV143" s="25">
        <f t="shared" si="581"/>
        <v>0</v>
      </c>
      <c r="DW143" s="25">
        <f t="shared" si="582"/>
        <v>9.33</v>
      </c>
      <c r="DX143" s="25">
        <f t="shared" si="583"/>
        <v>19.03</v>
      </c>
      <c r="DY143" s="25">
        <f t="shared" si="584"/>
        <v>0</v>
      </c>
      <c r="DZ143" s="25">
        <f t="shared" si="585"/>
        <v>19.03</v>
      </c>
      <c r="EA143" s="25">
        <f t="shared" si="586"/>
        <v>12.64</v>
      </c>
      <c r="EB143" s="25">
        <f t="shared" si="587"/>
        <v>0</v>
      </c>
      <c r="EC143" s="25">
        <f t="shared" si="588"/>
        <v>12.64</v>
      </c>
      <c r="ED143" s="25">
        <f t="shared" si="589"/>
        <v>6.39</v>
      </c>
      <c r="EE143" s="25">
        <f t="shared" si="589"/>
        <v>0</v>
      </c>
      <c r="EF143" s="25">
        <f t="shared" si="590"/>
        <v>6.39</v>
      </c>
      <c r="EG143" s="25">
        <f t="shared" si="591"/>
        <v>12.64</v>
      </c>
      <c r="EH143" s="25">
        <f t="shared" si="591"/>
        <v>0</v>
      </c>
      <c r="EI143" s="25">
        <f t="shared" si="592"/>
        <v>12.64</v>
      </c>
      <c r="EJ143" s="18">
        <v>135.62</v>
      </c>
      <c r="EK143" s="18">
        <v>174.32</v>
      </c>
      <c r="EL143" s="18" t="s">
        <v>932</v>
      </c>
      <c r="EM143" s="18" t="s">
        <v>933</v>
      </c>
      <c r="EN143" s="16" t="s">
        <v>774</v>
      </c>
      <c r="EO143" s="16" t="s">
        <v>131</v>
      </c>
      <c r="EP143" s="16" t="e">
        <f>IF(OR(EN143="Cống tròn",EN143="Cống hộp",EN143="Ống nhựa"),INDEX(#REF!,MATCH(E143,#REF!,0)),IF(OR(EN143="Rãnh xây",EN143="Rãnh bê tông"),INDEX(#REF!,MATCH(E143,#REF!,0)),0))</f>
        <v>#REF!</v>
      </c>
      <c r="EQ143" s="18">
        <v>37.499999999999986</v>
      </c>
      <c r="ER143" s="18">
        <v>1</v>
      </c>
      <c r="ES143" s="25">
        <f t="shared" si="593"/>
        <v>37</v>
      </c>
      <c r="ET143" s="1" t="e">
        <f>_xlfn.IFNA(IF(EN143="Cống tròn",INDEX(#REF!,MATCH(E143,#REF!,0)),IF(EN143="Cống hộp",INDEX(#REF!,MATCH(E143,#REF!,0)),EU143&amp;" ,"&amp;EV143)),0)</f>
        <v>#REF!</v>
      </c>
      <c r="EU143" s="16" t="s">
        <v>769</v>
      </c>
      <c r="EV143" s="16" t="s">
        <v>775</v>
      </c>
      <c r="EW143" s="16" t="e">
        <f>_xlfn.IFNA(INDEX(#REF!,MATCH(E143,#REF!,0)),0)</f>
        <v>#REF!</v>
      </c>
      <c r="EX143" s="16"/>
      <c r="EY143" s="18">
        <v>0</v>
      </c>
      <c r="EZ143" s="18">
        <v>0</v>
      </c>
      <c r="FA143" s="18">
        <v>0</v>
      </c>
      <c r="FB143" s="19">
        <v>0</v>
      </c>
      <c r="FC143" s="19">
        <v>0</v>
      </c>
      <c r="FD143" s="25">
        <f t="shared" si="447"/>
        <v>0</v>
      </c>
      <c r="FE143" s="25">
        <f t="shared" si="594"/>
        <v>0</v>
      </c>
      <c r="FF143" s="18">
        <v>0.14000000000000001</v>
      </c>
      <c r="FG143" s="18">
        <v>2</v>
      </c>
      <c r="FH143" s="18">
        <v>1.5</v>
      </c>
      <c r="FI143" s="25">
        <f t="shared" si="595"/>
        <v>1.78</v>
      </c>
      <c r="FJ143" s="18">
        <v>0</v>
      </c>
      <c r="FK143" s="18">
        <v>0</v>
      </c>
      <c r="FL143" s="18">
        <v>0.2</v>
      </c>
      <c r="FM143" s="18">
        <v>1.6</v>
      </c>
      <c r="FN143" s="18">
        <v>0</v>
      </c>
      <c r="FO143" s="25">
        <f t="shared" si="596"/>
        <v>1.98</v>
      </c>
      <c r="FP143" s="18">
        <v>1.4999999999999999E-2</v>
      </c>
      <c r="FQ143" s="18">
        <v>1</v>
      </c>
      <c r="FR143" s="25">
        <f t="shared" si="448"/>
        <v>36</v>
      </c>
      <c r="FS143" s="25">
        <f t="shared" si="449"/>
        <v>0.52500000000000002</v>
      </c>
      <c r="FT143" s="25">
        <f t="shared" si="450"/>
        <v>36.524999999999999</v>
      </c>
      <c r="FU143" s="25">
        <f t="shared" si="451"/>
        <v>-0.97499999999998721</v>
      </c>
      <c r="FV143" s="25" t="str">
        <f t="shared" si="597"/>
        <v>Thêm 01</v>
      </c>
      <c r="FW143" s="25">
        <f t="shared" si="598"/>
        <v>0.04</v>
      </c>
      <c r="FX143" s="16"/>
      <c r="FY143" s="16"/>
      <c r="FZ143" s="16"/>
      <c r="GA143" s="16"/>
      <c r="GB143" s="19">
        <v>0</v>
      </c>
      <c r="GC143" s="19">
        <v>0</v>
      </c>
      <c r="GD143" s="19">
        <v>0</v>
      </c>
      <c r="GE143" s="19">
        <v>0</v>
      </c>
      <c r="GF143" s="19">
        <v>0</v>
      </c>
      <c r="GG143" s="19">
        <v>0</v>
      </c>
      <c r="GH143" s="19">
        <v>0</v>
      </c>
      <c r="GI143" s="19">
        <v>0</v>
      </c>
      <c r="GJ143" s="19">
        <v>0</v>
      </c>
      <c r="GK143" s="19">
        <v>0</v>
      </c>
      <c r="GL143" s="25">
        <f t="shared" si="452"/>
        <v>0</v>
      </c>
      <c r="GM143" s="25">
        <f t="shared" si="599"/>
        <v>0</v>
      </c>
      <c r="GN143" s="19">
        <v>0</v>
      </c>
      <c r="GO143" s="19">
        <v>0</v>
      </c>
      <c r="GP143" s="19">
        <v>0</v>
      </c>
      <c r="GQ143" s="19">
        <v>0</v>
      </c>
      <c r="GR143" s="1" t="e">
        <f>_xlfn.IFNA(INDEX(#REF!,MATCH(E143,#REF!,0)),0)</f>
        <v>#REF!</v>
      </c>
      <c r="GS143" s="16"/>
      <c r="GT143" s="18">
        <v>0</v>
      </c>
      <c r="GU143" s="18">
        <v>0</v>
      </c>
      <c r="GV143" s="18">
        <v>0</v>
      </c>
      <c r="GW143" s="18">
        <v>0</v>
      </c>
      <c r="GX143" s="25">
        <f t="shared" si="453"/>
        <v>0</v>
      </c>
      <c r="GY143" s="25">
        <f t="shared" si="454"/>
        <v>0</v>
      </c>
      <c r="GZ143" s="25">
        <f t="shared" si="600"/>
        <v>0</v>
      </c>
      <c r="HA143" s="1" t="e" cm="1">
        <f t="array" ref="HA143">INDEX(#REF!,MATCH(EJ143&amp;EK143&amp;HD143&amp;HE143&amp;HF143,#REF!&amp;#REF!&amp;#REF!&amp;#REF!&amp;#REF!,0))</f>
        <v>#REF!</v>
      </c>
      <c r="HB143" s="16"/>
      <c r="HC143" s="25">
        <f t="shared" si="601"/>
        <v>0</v>
      </c>
      <c r="HD143" s="18">
        <v>0</v>
      </c>
      <c r="HE143" s="18">
        <v>0</v>
      </c>
      <c r="HF143" s="18">
        <v>0</v>
      </c>
      <c r="HG143" s="1" t="e" cm="1">
        <f t="array" ref="HG143">INDEX(#REF!,MATCH(EJ143&amp;EK143&amp;HJ143&amp;HK143&amp;HL143,#REF!&amp;#REF!&amp;#REF!&amp;#REF!&amp;#REF!,0))</f>
        <v>#REF!</v>
      </c>
      <c r="HH143" s="16"/>
      <c r="HI143" s="25">
        <f t="shared" si="602"/>
        <v>0</v>
      </c>
      <c r="HJ143" s="25">
        <f t="shared" si="603"/>
        <v>0</v>
      </c>
      <c r="HK143" s="19">
        <v>0</v>
      </c>
      <c r="HL143" s="19">
        <v>0</v>
      </c>
      <c r="HM143" s="18">
        <v>0.01</v>
      </c>
      <c r="HN143" s="18">
        <v>1</v>
      </c>
      <c r="HO143" s="25">
        <f t="shared" si="604"/>
        <v>0</v>
      </c>
      <c r="HP143" s="25">
        <f t="shared" si="605"/>
        <v>0</v>
      </c>
      <c r="HQ143" s="25">
        <f t="shared" si="606"/>
        <v>0</v>
      </c>
      <c r="HR143" s="25">
        <f t="shared" si="607"/>
        <v>0</v>
      </c>
      <c r="HS143" s="25">
        <f t="shared" si="608"/>
        <v>0</v>
      </c>
      <c r="HT143" s="19">
        <v>0</v>
      </c>
      <c r="HU143" s="19">
        <v>0</v>
      </c>
      <c r="HV143" s="19">
        <v>0</v>
      </c>
      <c r="HW143" s="25">
        <f t="shared" si="609"/>
        <v>0</v>
      </c>
      <c r="HX143" s="19">
        <v>0</v>
      </c>
      <c r="HY143" s="19">
        <v>0</v>
      </c>
      <c r="HZ143" s="18">
        <v>29.39</v>
      </c>
      <c r="IA143" s="20">
        <f>ROUND(IF(EN143="Cống tròn",IF(EN143="Cống tròn",IF(EU143="Không có móng",IQ143-FF143,IF(EU143="Đế",IP143-FN143,IF(OR(EU143="Móng bê tông",EU143="Móng bê tông kết hợp đế"),II143-FJ143,0))),0),IF(EN143="Cống hộp",IF(AND(EN143="Cống hộp",EU143="Không có móng"),IQ143-GF143,IF(AND(EN143="Cống hộp",EU143="Móng bê tông"),IJ143-GB143,0)),IF(OR(EN143="Rãnh xây",EN143="Rãnh bê tông"),IF(OR(EN143="Rãnh xây",EN143="Rãnh bê tông"),IK143-GB143,0),IF(EN143="Ống nhựa",IF(AND(EN143="Ống nhựa",EU143="Không đắp cát"),IQ143-HT143,IF(AND(EN143="Ống nhựa",EU143="Đắp cát"),IH143-HX143,0)),IF(EN143="Rãnh thang",IF(EN143="Rãnh thang",IF(EU143="Móng bê tông",#REF!-#REF!,IQ143),0),0))))),2)</f>
        <v>26.58</v>
      </c>
      <c r="IB143" s="20">
        <f t="shared" si="610"/>
        <v>2.8100000000000023</v>
      </c>
      <c r="IC143" s="20">
        <f t="shared" si="455"/>
        <v>26.580000000000002</v>
      </c>
      <c r="ID143" s="20">
        <f t="shared" si="456"/>
        <v>0</v>
      </c>
      <c r="IE143" s="20">
        <f t="shared" si="457"/>
        <v>0</v>
      </c>
      <c r="IF143" s="20">
        <f t="shared" si="458"/>
        <v>0</v>
      </c>
      <c r="IG143" s="20">
        <f>IF(EN143="Rãnh thang",IF(AND(EN143="Rãnh thang",EU143="Móng bê tông"),IQ143-#REF!,0),IF(EN143="Ống nhựa",IF(AND(EN143="Ống nhựa",EU143="Đắp cát"),IQ143-HT143,0),IF(EN143="Cống tròn",IF(EN143="Cống tròn",IF(OR(EU143="Móng bê tông",EU143="Móng bê tông kết hợp đế"),IM143-FL143,0),0),IF(EN143="Cống hộp",IF(AND(EN143="Cống hộp",EU143="Móng bê tông"),IN143-GD143,0),IF(OR(EN143="Rãnh xây",EN143="Rãnh bê tông"),IF(AND(EN143="Rãnh xây",EU143="Móng bê tông"),IO143-GD143,IF(AND(EN143="Rãnh bê tông",EU143="Móng bê tông"),IO143-GD143,0)),0)))))</f>
        <v>26.580000000000002</v>
      </c>
      <c r="IH143" s="20">
        <f t="shared" si="459"/>
        <v>0</v>
      </c>
      <c r="II143" s="20">
        <f t="shared" si="460"/>
        <v>26.580000000000002</v>
      </c>
      <c r="IJ143" s="20">
        <f t="shared" si="461"/>
        <v>0</v>
      </c>
      <c r="IK143" s="20">
        <f t="shared" si="462"/>
        <v>0</v>
      </c>
      <c r="IL143" s="20">
        <f t="shared" si="463"/>
        <v>26.78</v>
      </c>
      <c r="IM143" s="20">
        <f t="shared" si="464"/>
        <v>26.78</v>
      </c>
      <c r="IN143" s="20">
        <f t="shared" si="465"/>
        <v>0</v>
      </c>
      <c r="IO143" s="20">
        <f t="shared" si="466"/>
        <v>0</v>
      </c>
      <c r="IP143" s="20">
        <f t="shared" si="467"/>
        <v>0</v>
      </c>
      <c r="IQ143" s="18">
        <v>26.92</v>
      </c>
      <c r="IR143" s="25">
        <f t="shared" si="611"/>
        <v>0</v>
      </c>
      <c r="IS143" s="25">
        <f t="shared" si="468"/>
        <v>0</v>
      </c>
      <c r="IT143" s="25">
        <f t="shared" si="469"/>
        <v>0</v>
      </c>
      <c r="IU143" s="25">
        <f>ROUND(IF(EN143="Cống tròn",IF(EN143="Cống tròn",IV143+FF143,0),IF(EN143="Cống hộp",IF(EN143="Cống hộp",IV143+GP143,0),IF(OR(EN143="Rãnh xây",EN143="Rãnh bê tông"),IF(OR(EN143="Rãnh xây",EN143="Rãnh bê tông"),IV143+GP143,0),IF(EN143="ống nhựa",IF(EN143="Ống nhựa",IV143+HT143,0),IF(EN143="Rãnh thang",IF(EN143="Rãnh thang",IQ143+#REF!,0),0))))),2)</f>
        <v>28.52</v>
      </c>
      <c r="IV143" s="18">
        <v>28.38</v>
      </c>
      <c r="IW143" s="25">
        <f t="shared" si="470"/>
        <v>28.52</v>
      </c>
      <c r="IX143" s="25">
        <f t="shared" si="471"/>
        <v>0</v>
      </c>
      <c r="IY143" s="25">
        <f t="shared" si="472"/>
        <v>0</v>
      </c>
      <c r="IZ143" s="25">
        <f t="shared" si="473"/>
        <v>0</v>
      </c>
      <c r="JA143" s="25">
        <f t="shared" si="474"/>
        <v>0</v>
      </c>
      <c r="JB143" s="18">
        <v>29.41</v>
      </c>
      <c r="JC143" s="20">
        <f>ROUND(IF(EN143="Cống tròn",IF(EN143="Cống tròn",IF(EU143="Không có móng",JS143-FF143,IF(EU143="Đế",JR143-FN143,IF(OR(EU143="Móng bê tông",EU143="Móng bê tông kết hợp đế"),JK143-FJ143,0))),0),IF(EN143="Cống hộp",IF(AND(EN143="Cống hộp",EU143="Không có móng"),JS143-GF143,IF(AND(EN143="Cống hộp",EU143="Móng bê tông"),JL143-GB143,0)),IF(OR(EN143="Rãnh xây",EN143="Rãnh bê tông"),IF(OR(EN143="Rãnh xây",EN143="Rãnh bê tông"),JM143-GB143,0),IF(EN143="Ống nhựa",IF(AND(EN143="Ống nhựa",EU143="Không đắp cát"),JS143-HT143,IF(AND(EN143="Ống nhựa",EU143="Đắp cát"),JJ143-HX143,0)),IF(EN143="Rãnh thang",IF(EN143="Rãnh thang",IF(EU143="Móng bê tông",#REF!-#REF!,JS143),0),0))))),2)</f>
        <v>26.54</v>
      </c>
      <c r="JD143" s="20">
        <f t="shared" si="612"/>
        <v>2.870000000000001</v>
      </c>
      <c r="JE143" s="20">
        <f t="shared" si="475"/>
        <v>26.54</v>
      </c>
      <c r="JF143" s="20">
        <f t="shared" si="476"/>
        <v>0</v>
      </c>
      <c r="JG143" s="20">
        <f t="shared" si="477"/>
        <v>0</v>
      </c>
      <c r="JH143" s="20">
        <f t="shared" si="478"/>
        <v>0</v>
      </c>
      <c r="JI143" s="20">
        <f>IF(EN143="Rãnh thang",IF(AND(EN143="Rãnh thang",EU143="Móng bê tông"),JS143-#REF!,0),IF(EN143="Ống nhựa",IF(AND(EN143="Ống nhựa",EU143="Đắp cát"),JS143-HT143,0),IF(EN143="Cống tròn",IF(EN143="Cống tròn",IF(OR(EU143="Móng bê tông",EU143="Móng bê tông kết hợp đế"),JO143-FL143,0),0),IF(EN143="Cống hộp",IF(AND(EN143="Cống hộp",EU143="Móng bê tông"),JP143-GD143,0),IF(OR(EN143="Rãnh xây",EN143="Rãnh bê tông"),IF(AND(EN143="Rãnh xây",EU143="Móng bê tông"),JQ143-GD143,IF(AND(EN143="Rãnh bê tông",EU143="Móng bê tông"),JQ143-GD143,0)),0)))))</f>
        <v>26.54</v>
      </c>
      <c r="JJ143" s="20">
        <f t="shared" si="479"/>
        <v>0</v>
      </c>
      <c r="JK143" s="20">
        <f t="shared" si="480"/>
        <v>26.54</v>
      </c>
      <c r="JL143" s="20">
        <f t="shared" si="481"/>
        <v>0</v>
      </c>
      <c r="JM143" s="20">
        <f t="shared" si="482"/>
        <v>0</v>
      </c>
      <c r="JN143" s="20">
        <f t="shared" si="483"/>
        <v>26.74</v>
      </c>
      <c r="JO143" s="20">
        <f t="shared" si="484"/>
        <v>26.74</v>
      </c>
      <c r="JP143" s="20">
        <f t="shared" si="485"/>
        <v>0</v>
      </c>
      <c r="JQ143" s="20">
        <f t="shared" si="486"/>
        <v>0</v>
      </c>
      <c r="JR143" s="20">
        <f t="shared" si="487"/>
        <v>0</v>
      </c>
      <c r="JS143" s="26">
        <v>26.88</v>
      </c>
      <c r="JT143" s="25">
        <f t="shared" si="613"/>
        <v>0</v>
      </c>
      <c r="JU143" s="25">
        <f t="shared" si="488"/>
        <v>0</v>
      </c>
      <c r="JV143" s="25">
        <f t="shared" si="489"/>
        <v>0</v>
      </c>
      <c r="JW143" s="25">
        <f>ROUND(IF(EN143="Cống tròn",IF(EN143="Cống tròn",JX143+FF143,0),IF(EN143="Cống hộp",IF(EN143="Cống hộp",JX143+GP143,0),IF(OR(EN143="Rãnh xây",EN143="Rãnh bê tông"),IF(OR(EN143="Rãnh xây",EN143="Rãnh bê tông"),JX143+GP143,0),IF(EN143="ống nhựa",IF(EN143="Ống nhựa",JX143+HT143,0),IF(EN143="Rãnh thang",IF(EN143="Rãnh thang",JS143+#REF!,0),0))))),2)</f>
        <v>28.52</v>
      </c>
      <c r="JX143" s="27">
        <v>28.38</v>
      </c>
      <c r="JY143" s="25">
        <f t="shared" si="490"/>
        <v>28.52</v>
      </c>
      <c r="JZ143" s="25">
        <f t="shared" si="491"/>
        <v>0</v>
      </c>
      <c r="KA143" s="25">
        <f t="shared" si="492"/>
        <v>0</v>
      </c>
      <c r="KB143" s="25">
        <f t="shared" si="493"/>
        <v>0</v>
      </c>
      <c r="KC143" s="25">
        <f t="shared" si="494"/>
        <v>0</v>
      </c>
      <c r="KD143" s="28" t="s">
        <v>98</v>
      </c>
      <c r="KE143" s="27">
        <v>0</v>
      </c>
      <c r="KF143" s="25">
        <f t="shared" si="495"/>
        <v>2.8100000000000023</v>
      </c>
      <c r="KG143" s="25">
        <f t="shared" si="614"/>
        <v>2.8100000000000023</v>
      </c>
      <c r="KH143" s="27">
        <v>0</v>
      </c>
      <c r="KI143" s="25">
        <f t="shared" si="496"/>
        <v>2.870000000000001</v>
      </c>
      <c r="KJ143" s="25">
        <f t="shared" si="615"/>
        <v>2.870000000000001</v>
      </c>
      <c r="KK143" s="25">
        <f t="shared" si="497"/>
        <v>0</v>
      </c>
      <c r="KL143" s="25">
        <f t="shared" si="498"/>
        <v>0</v>
      </c>
      <c r="KM143" s="25">
        <f t="shared" si="616"/>
        <v>0</v>
      </c>
      <c r="KN143" s="25">
        <f t="shared" si="499"/>
        <v>0</v>
      </c>
      <c r="KO143" s="25">
        <f t="shared" si="500"/>
        <v>0</v>
      </c>
      <c r="KP143" s="25">
        <f t="shared" si="617"/>
        <v>0</v>
      </c>
      <c r="KQ143" s="25">
        <f t="shared" si="501"/>
        <v>0.2</v>
      </c>
      <c r="KR143" s="25">
        <f t="shared" si="502"/>
        <v>0.2</v>
      </c>
      <c r="KS143" s="25">
        <f t="shared" si="618"/>
        <v>0.2</v>
      </c>
      <c r="KT143" s="25">
        <f t="shared" si="503"/>
        <v>0</v>
      </c>
      <c r="KU143" s="25">
        <f t="shared" si="504"/>
        <v>0</v>
      </c>
      <c r="KV143" s="25">
        <f t="shared" si="619"/>
        <v>0</v>
      </c>
      <c r="KW143" s="25">
        <f t="shared" si="505"/>
        <v>0</v>
      </c>
      <c r="KX143" s="25">
        <f t="shared" si="506"/>
        <v>0</v>
      </c>
      <c r="KY143" s="25">
        <f t="shared" si="620"/>
        <v>0</v>
      </c>
      <c r="KZ143" s="25">
        <f t="shared" si="507"/>
        <v>0</v>
      </c>
      <c r="LA143" s="25">
        <f t="shared" si="508"/>
        <v>0</v>
      </c>
      <c r="LB143" s="25">
        <f t="shared" si="621"/>
        <v>0</v>
      </c>
      <c r="LC143" s="25">
        <f t="shared" si="509"/>
        <v>1.98</v>
      </c>
      <c r="LD143" s="25">
        <f t="shared" si="510"/>
        <v>1.98</v>
      </c>
      <c r="LE143" s="25">
        <f t="shared" si="622"/>
        <v>1.98</v>
      </c>
      <c r="LF143" s="25">
        <f t="shared" si="511"/>
        <v>0</v>
      </c>
      <c r="LG143" s="25">
        <f t="shared" si="512"/>
        <v>0</v>
      </c>
      <c r="LH143" s="25">
        <f t="shared" si="623"/>
        <v>0</v>
      </c>
      <c r="LI143" s="25">
        <f t="shared" si="513"/>
        <v>0</v>
      </c>
      <c r="LJ143" s="25">
        <f t="shared" si="514"/>
        <v>0</v>
      </c>
      <c r="LK143" s="25">
        <f t="shared" si="624"/>
        <v>0</v>
      </c>
      <c r="LL143" s="25">
        <f t="shared" si="515"/>
        <v>0</v>
      </c>
      <c r="LM143" s="25">
        <f t="shared" si="516"/>
        <v>0</v>
      </c>
      <c r="LN143" s="25">
        <f t="shared" si="625"/>
        <v>0</v>
      </c>
      <c r="LO143" s="25">
        <f t="shared" si="517"/>
        <v>0</v>
      </c>
      <c r="LP143" s="25">
        <f t="shared" si="518"/>
        <v>0</v>
      </c>
      <c r="LQ143" s="25">
        <f t="shared" si="626"/>
        <v>0</v>
      </c>
      <c r="LR143" s="25">
        <f t="shared" si="519"/>
        <v>0</v>
      </c>
      <c r="LS143" s="25">
        <f t="shared" si="520"/>
        <v>0</v>
      </c>
      <c r="LT143" s="25">
        <f t="shared" si="627"/>
        <v>0</v>
      </c>
      <c r="LU143" s="25">
        <f t="shared" si="521"/>
        <v>0</v>
      </c>
      <c r="LV143" s="25">
        <f t="shared" si="522"/>
        <v>0</v>
      </c>
      <c r="LW143" s="25">
        <f t="shared" si="628"/>
        <v>0</v>
      </c>
      <c r="LX143" s="25">
        <f t="shared" si="523"/>
        <v>0</v>
      </c>
      <c r="LY143" s="25">
        <f t="shared" si="524"/>
        <v>0</v>
      </c>
      <c r="LZ143" s="25">
        <f t="shared" si="629"/>
        <v>0</v>
      </c>
      <c r="MA143" s="25">
        <f t="shared" si="525"/>
        <v>0</v>
      </c>
      <c r="MB143" s="25">
        <f t="shared" si="526"/>
        <v>0</v>
      </c>
      <c r="MC143" s="25">
        <f t="shared" si="630"/>
        <v>0</v>
      </c>
      <c r="MD143" s="25">
        <f t="shared" si="527"/>
        <v>0</v>
      </c>
      <c r="ME143" s="25">
        <f t="shared" si="528"/>
        <v>0</v>
      </c>
      <c r="MF143" s="25">
        <f t="shared" si="631"/>
        <v>0</v>
      </c>
      <c r="MG143" s="25">
        <f t="shared" si="529"/>
        <v>0</v>
      </c>
      <c r="MH143" s="25">
        <f t="shared" si="530"/>
        <v>0</v>
      </c>
      <c r="MI143" s="25">
        <f t="shared" si="632"/>
        <v>0</v>
      </c>
      <c r="MJ143" s="25">
        <f t="shared" si="531"/>
        <v>0</v>
      </c>
      <c r="MK143" s="25">
        <f t="shared" si="532"/>
        <v>0</v>
      </c>
      <c r="ML143" s="25">
        <f t="shared" si="633"/>
        <v>0</v>
      </c>
      <c r="MM143" s="25">
        <f t="shared" si="533"/>
        <v>0</v>
      </c>
      <c r="MN143" s="25">
        <f t="shared" si="534"/>
        <v>0</v>
      </c>
      <c r="MO143" s="25">
        <f t="shared" si="634"/>
        <v>0</v>
      </c>
      <c r="MP143" s="25">
        <f t="shared" si="535"/>
        <v>0</v>
      </c>
      <c r="MQ143" s="25">
        <f t="shared" si="536"/>
        <v>0</v>
      </c>
      <c r="MR143" s="25">
        <f t="shared" si="635"/>
        <v>0</v>
      </c>
      <c r="MS143" s="29">
        <v>1.98</v>
      </c>
      <c r="MT143" s="29">
        <v>0</v>
      </c>
      <c r="MU143" s="29">
        <v>1</v>
      </c>
      <c r="MV143" s="29">
        <v>1</v>
      </c>
      <c r="MW143" s="25">
        <f t="shared" si="537"/>
        <v>1.98</v>
      </c>
      <c r="MX143" s="25">
        <f t="shared" si="538"/>
        <v>5.56</v>
      </c>
      <c r="MY143" s="25">
        <f t="shared" si="539"/>
        <v>0</v>
      </c>
      <c r="MZ143" s="25">
        <f t="shared" si="540"/>
        <v>0</v>
      </c>
      <c r="NA143" s="25">
        <f t="shared" si="541"/>
        <v>1.98</v>
      </c>
      <c r="NB143" s="25">
        <f t="shared" si="542"/>
        <v>5.68</v>
      </c>
      <c r="NC143" s="25">
        <f t="shared" si="543"/>
        <v>0</v>
      </c>
      <c r="ND143" s="25">
        <f t="shared" si="544"/>
        <v>0</v>
      </c>
      <c r="NE143" s="25">
        <f t="shared" si="636"/>
        <v>1.98</v>
      </c>
      <c r="NF143" s="25">
        <f t="shared" si="636"/>
        <v>5.6199999999999992</v>
      </c>
      <c r="NG143" s="25">
        <f t="shared" si="636"/>
        <v>0</v>
      </c>
      <c r="NH143" s="25">
        <f t="shared" si="545"/>
        <v>0</v>
      </c>
      <c r="NI143" s="25">
        <f t="shared" si="546"/>
        <v>210.75</v>
      </c>
      <c r="NJ143" s="25">
        <f t="shared" si="547"/>
        <v>0</v>
      </c>
      <c r="NK143" s="25">
        <f t="shared" si="548"/>
        <v>210.75</v>
      </c>
      <c r="NL143" s="25">
        <f t="shared" si="549"/>
        <v>127.41</v>
      </c>
      <c r="NM143" s="25">
        <f t="shared" si="550"/>
        <v>0</v>
      </c>
      <c r="NN143" s="25">
        <f t="shared" si="637"/>
        <v>127.41</v>
      </c>
      <c r="NO143" s="25">
        <f t="shared" si="551"/>
        <v>0</v>
      </c>
      <c r="NP143" s="25">
        <f t="shared" si="552"/>
        <v>0</v>
      </c>
      <c r="NQ143" s="25">
        <f t="shared" si="638"/>
        <v>0</v>
      </c>
      <c r="NR143" s="25">
        <f t="shared" si="553"/>
        <v>0</v>
      </c>
      <c r="NS143" s="25">
        <f t="shared" si="554"/>
        <v>0</v>
      </c>
      <c r="NT143" s="25">
        <f t="shared" si="639"/>
        <v>0</v>
      </c>
      <c r="NU143" s="25">
        <f t="shared" si="555"/>
        <v>0</v>
      </c>
      <c r="NV143" s="25">
        <f t="shared" si="556"/>
        <v>0</v>
      </c>
      <c r="NW143" s="25">
        <f t="shared" si="640"/>
        <v>0</v>
      </c>
      <c r="NX143" s="25">
        <f t="shared" si="641"/>
        <v>127.41</v>
      </c>
      <c r="NY143" s="25">
        <f t="shared" si="641"/>
        <v>0</v>
      </c>
      <c r="NZ143" s="25">
        <f t="shared" si="642"/>
        <v>127.41</v>
      </c>
      <c r="OA143" s="25">
        <f t="shared" si="643"/>
        <v>83.34</v>
      </c>
      <c r="OB143" s="25">
        <f t="shared" si="643"/>
        <v>0</v>
      </c>
      <c r="OC143" s="25">
        <f t="shared" si="644"/>
        <v>83.34</v>
      </c>
      <c r="OD143" s="25">
        <f t="shared" si="645"/>
        <v>127.41</v>
      </c>
      <c r="OE143" s="25">
        <f t="shared" si="645"/>
        <v>0</v>
      </c>
      <c r="OF143" s="25">
        <f t="shared" si="645"/>
        <v>127.41</v>
      </c>
      <c r="OG143" s="25">
        <f t="shared" si="557"/>
        <v>0</v>
      </c>
      <c r="OH143" s="25">
        <f t="shared" si="558"/>
        <v>0</v>
      </c>
      <c r="OI143" s="25">
        <f t="shared" si="559"/>
        <v>0</v>
      </c>
      <c r="OJ143" s="25">
        <f t="shared" si="560"/>
        <v>0</v>
      </c>
      <c r="OK143" s="25">
        <f t="shared" si="561"/>
        <v>0</v>
      </c>
      <c r="OL143" s="25">
        <f t="shared" si="562"/>
        <v>0</v>
      </c>
      <c r="OM143" s="25">
        <f t="shared" si="646"/>
        <v>0</v>
      </c>
      <c r="ON143" s="25">
        <f t="shared" si="646"/>
        <v>0</v>
      </c>
      <c r="OO143" s="25">
        <f t="shared" si="646"/>
        <v>0</v>
      </c>
      <c r="OP143" s="25">
        <f t="shared" si="563"/>
        <v>0</v>
      </c>
      <c r="OQ143" s="25">
        <f t="shared" si="564"/>
        <v>0</v>
      </c>
      <c r="OR143" s="25">
        <f t="shared" si="647"/>
        <v>0</v>
      </c>
      <c r="OS143" s="30">
        <v>536481.35</v>
      </c>
      <c r="OT143" s="30">
        <v>2371471.23</v>
      </c>
    </row>
    <row r="144" spans="1:410" ht="33" customHeight="1" x14ac:dyDescent="0.25">
      <c r="A144" s="18"/>
      <c r="B144" s="18" t="s">
        <v>929</v>
      </c>
      <c r="C144" s="18">
        <v>174.32</v>
      </c>
      <c r="D144" s="16" t="e">
        <f>_xlfn.IFNA(INDEX(#REF!,MATCH(E144,#REF!,0)),0)</f>
        <v>#REF!</v>
      </c>
      <c r="E144" s="18" t="s">
        <v>933</v>
      </c>
      <c r="F144" s="16" t="s">
        <v>765</v>
      </c>
      <c r="G144" s="16" t="s">
        <v>766</v>
      </c>
      <c r="H144" s="16" t="s">
        <v>767</v>
      </c>
      <c r="I144" s="16" t="s">
        <v>768</v>
      </c>
      <c r="J144" s="16" t="s">
        <v>769</v>
      </c>
      <c r="K144" s="16" t="s">
        <v>770</v>
      </c>
      <c r="L144" s="16" t="s">
        <v>771</v>
      </c>
      <c r="M144" s="18">
        <v>1.64</v>
      </c>
      <c r="N144" s="18">
        <v>2.44</v>
      </c>
      <c r="O144" s="18">
        <v>2.04</v>
      </c>
      <c r="P144" s="18">
        <v>2.84</v>
      </c>
      <c r="Q144" s="18">
        <v>0.1</v>
      </c>
      <c r="R144" s="18">
        <v>1.8399999999999999</v>
      </c>
      <c r="S144" s="18">
        <v>2.64</v>
      </c>
      <c r="T144" s="18">
        <v>0.2</v>
      </c>
      <c r="U144" s="18">
        <v>0</v>
      </c>
      <c r="V144" s="18">
        <v>0</v>
      </c>
      <c r="W144" s="18">
        <v>0</v>
      </c>
      <c r="X144" s="18">
        <v>1.64</v>
      </c>
      <c r="Y144" s="18">
        <v>2.4</v>
      </c>
      <c r="Z144" s="20">
        <f t="shared" si="565"/>
        <v>2.6</v>
      </c>
      <c r="AA144" s="18">
        <v>0.22</v>
      </c>
      <c r="AB144" s="18">
        <v>0</v>
      </c>
      <c r="AC144" s="18">
        <v>0</v>
      </c>
      <c r="AD144" s="18">
        <v>0</v>
      </c>
      <c r="AE144" s="18">
        <v>0</v>
      </c>
      <c r="AF144" s="18">
        <v>0</v>
      </c>
      <c r="AG144" s="18">
        <v>1.2</v>
      </c>
      <c r="AH144" s="18">
        <v>2</v>
      </c>
      <c r="AI144" s="20">
        <f t="shared" si="566"/>
        <v>2.75</v>
      </c>
      <c r="AJ144" s="18">
        <v>0</v>
      </c>
      <c r="AK144" s="18">
        <v>0</v>
      </c>
      <c r="AL144" s="20">
        <f t="shared" si="567"/>
        <v>0</v>
      </c>
      <c r="AM144" s="18">
        <v>1.64</v>
      </c>
      <c r="AN144" s="18">
        <v>2</v>
      </c>
      <c r="AO144" s="18">
        <v>0.15</v>
      </c>
      <c r="AP144" s="18">
        <v>0.22</v>
      </c>
      <c r="AQ144" s="18">
        <v>1.64</v>
      </c>
      <c r="AR144" s="18">
        <v>2.2200000000000002</v>
      </c>
      <c r="AS144" s="18">
        <v>0.12</v>
      </c>
      <c r="AT144" s="18">
        <v>0.11</v>
      </c>
      <c r="AU144" s="18">
        <v>0</v>
      </c>
      <c r="AV144" s="18">
        <v>1</v>
      </c>
      <c r="AW144" s="18">
        <v>0</v>
      </c>
      <c r="AX144" s="18">
        <v>0</v>
      </c>
      <c r="AY144" s="18">
        <v>0</v>
      </c>
      <c r="AZ144" s="18">
        <v>0</v>
      </c>
      <c r="BA144" s="18">
        <v>0</v>
      </c>
      <c r="BB144" s="18">
        <v>0</v>
      </c>
      <c r="BC144" s="18">
        <v>0</v>
      </c>
      <c r="BD144" s="18">
        <v>0</v>
      </c>
      <c r="BE144" s="18">
        <v>0</v>
      </c>
      <c r="BF144" s="18">
        <v>0</v>
      </c>
      <c r="BG144" s="18">
        <v>0</v>
      </c>
      <c r="BH144" s="18">
        <v>0</v>
      </c>
      <c r="BI144" s="18">
        <v>0</v>
      </c>
      <c r="BJ144" s="18">
        <v>0</v>
      </c>
      <c r="BK144" s="18">
        <v>0</v>
      </c>
      <c r="BL144" s="18">
        <v>0</v>
      </c>
      <c r="BM144" s="18">
        <v>0</v>
      </c>
      <c r="BN144" s="18">
        <v>0</v>
      </c>
      <c r="BO144" s="18">
        <v>0</v>
      </c>
      <c r="BP144" s="18">
        <v>1</v>
      </c>
      <c r="BQ144" s="18">
        <v>0</v>
      </c>
      <c r="BR144" s="18">
        <v>0</v>
      </c>
      <c r="BS144" s="18">
        <v>0</v>
      </c>
      <c r="BT144" s="18">
        <v>0</v>
      </c>
      <c r="BU144" s="18">
        <v>0</v>
      </c>
      <c r="BV144" s="18">
        <v>0</v>
      </c>
      <c r="BW144" s="18">
        <v>0</v>
      </c>
      <c r="BX144" s="18">
        <v>0</v>
      </c>
      <c r="BY144" s="18">
        <v>0</v>
      </c>
      <c r="BZ144" s="18">
        <v>0</v>
      </c>
      <c r="CA144" s="16" t="e">
        <f>_xlfn.IFNA(IF(RIGHT(D144,2)="=G",0,INDEX(#REF!,MATCH(E144,#REF!,0))),0)</f>
        <v>#REF!</v>
      </c>
      <c r="CB144" s="16" t="s">
        <v>776</v>
      </c>
      <c r="CC144" s="18">
        <v>0</v>
      </c>
      <c r="CD144" s="18">
        <v>0</v>
      </c>
      <c r="CE144" s="18">
        <v>1.4</v>
      </c>
      <c r="CF144" s="18">
        <v>0.73</v>
      </c>
      <c r="CG144" s="18">
        <v>0.12</v>
      </c>
      <c r="CH144" s="18">
        <v>3</v>
      </c>
      <c r="CI144" s="16" t="s">
        <v>98</v>
      </c>
      <c r="CJ144" s="18">
        <v>0</v>
      </c>
      <c r="CK144" s="20">
        <f t="shared" si="432"/>
        <v>3.13</v>
      </c>
      <c r="CL144" s="20">
        <f t="shared" si="568"/>
        <v>3.13</v>
      </c>
      <c r="CM144" s="18">
        <v>29.41</v>
      </c>
      <c r="CN144" s="18">
        <v>29.41</v>
      </c>
      <c r="CO144" s="18">
        <v>28.571000000000002</v>
      </c>
      <c r="CP144" s="22">
        <f t="shared" si="433"/>
        <v>29.41</v>
      </c>
      <c r="CQ144" s="22">
        <f t="shared" si="434"/>
        <v>26.28</v>
      </c>
      <c r="CR144" s="22">
        <f t="shared" si="569"/>
        <v>3.13</v>
      </c>
      <c r="CS144" s="22">
        <f t="shared" si="435"/>
        <v>26.38</v>
      </c>
      <c r="CT144" s="22">
        <f t="shared" si="436"/>
        <v>26.58</v>
      </c>
      <c r="CU144" s="18">
        <v>26.58</v>
      </c>
      <c r="CV144" s="22">
        <f t="shared" si="570"/>
        <v>2.6</v>
      </c>
      <c r="CW144" s="22">
        <f t="shared" si="437"/>
        <v>0</v>
      </c>
      <c r="CX144" s="22">
        <f t="shared" si="438"/>
        <v>0</v>
      </c>
      <c r="CY144" s="22">
        <f t="shared" si="439"/>
        <v>29.14</v>
      </c>
      <c r="CZ144" s="22">
        <f t="shared" si="440"/>
        <v>29.29</v>
      </c>
      <c r="DA144" s="18">
        <v>29.41</v>
      </c>
      <c r="DB144" s="20">
        <f t="shared" si="571"/>
        <v>3.13</v>
      </c>
      <c r="DC144" s="20">
        <f t="shared" si="572"/>
        <v>0</v>
      </c>
      <c r="DD144" s="20">
        <f t="shared" si="573"/>
        <v>3.13</v>
      </c>
      <c r="DE144" s="20">
        <f t="shared" si="441"/>
        <v>0.1</v>
      </c>
      <c r="DF144" s="20">
        <f t="shared" si="442"/>
        <v>0.2</v>
      </c>
      <c r="DG144" s="20">
        <f t="shared" si="443"/>
        <v>2.83</v>
      </c>
      <c r="DH144" s="20">
        <f t="shared" si="444"/>
        <v>0</v>
      </c>
      <c r="DI144" s="20">
        <f t="shared" si="445"/>
        <v>0</v>
      </c>
      <c r="DJ144" s="20">
        <f t="shared" si="446"/>
        <v>0</v>
      </c>
      <c r="DK144" s="20">
        <f t="shared" si="574"/>
        <v>3.13</v>
      </c>
      <c r="DL144" s="20">
        <f t="shared" si="575"/>
        <v>0</v>
      </c>
      <c r="DM144" s="20">
        <f t="shared" si="576"/>
        <v>0</v>
      </c>
      <c r="DN144" s="20">
        <f t="shared" si="577"/>
        <v>0</v>
      </c>
      <c r="DO144" s="18">
        <v>3.04</v>
      </c>
      <c r="DP144" s="18">
        <v>0</v>
      </c>
      <c r="DQ144" s="18">
        <v>1</v>
      </c>
      <c r="DR144" s="18">
        <v>1</v>
      </c>
      <c r="DS144" s="25">
        <f t="shared" si="578"/>
        <v>3.04</v>
      </c>
      <c r="DT144" s="25">
        <f t="shared" si="579"/>
        <v>0</v>
      </c>
      <c r="DU144" s="25">
        <f t="shared" si="580"/>
        <v>9.52</v>
      </c>
      <c r="DV144" s="25">
        <f t="shared" si="581"/>
        <v>0</v>
      </c>
      <c r="DW144" s="25">
        <f t="shared" si="582"/>
        <v>9.52</v>
      </c>
      <c r="DX144" s="25">
        <f t="shared" si="583"/>
        <v>19.420000000000002</v>
      </c>
      <c r="DY144" s="25">
        <f t="shared" si="584"/>
        <v>0</v>
      </c>
      <c r="DZ144" s="25">
        <f t="shared" si="585"/>
        <v>19.420000000000002</v>
      </c>
      <c r="EA144" s="25">
        <f t="shared" si="586"/>
        <v>12.88</v>
      </c>
      <c r="EB144" s="25">
        <f t="shared" si="587"/>
        <v>0</v>
      </c>
      <c r="EC144" s="25">
        <f t="shared" si="588"/>
        <v>12.88</v>
      </c>
      <c r="ED144" s="25">
        <f t="shared" si="589"/>
        <v>6.54</v>
      </c>
      <c r="EE144" s="25">
        <f t="shared" si="589"/>
        <v>0</v>
      </c>
      <c r="EF144" s="25">
        <f t="shared" si="590"/>
        <v>6.54</v>
      </c>
      <c r="EG144" s="25">
        <f t="shared" si="591"/>
        <v>12.88</v>
      </c>
      <c r="EH144" s="25">
        <f t="shared" si="591"/>
        <v>0</v>
      </c>
      <c r="EI144" s="25">
        <f t="shared" si="592"/>
        <v>12.88</v>
      </c>
      <c r="EJ144" s="18">
        <v>174.32</v>
      </c>
      <c r="EK144" s="18">
        <v>213.02</v>
      </c>
      <c r="EL144" s="18" t="s">
        <v>933</v>
      </c>
      <c r="EM144" s="18" t="s">
        <v>934</v>
      </c>
      <c r="EN144" s="16" t="s">
        <v>774</v>
      </c>
      <c r="EO144" s="16" t="s">
        <v>131</v>
      </c>
      <c r="EP144" s="16" t="e">
        <f>IF(OR(EN144="Cống tròn",EN144="Cống hộp",EN144="Ống nhựa"),INDEX(#REF!,MATCH(E144,#REF!,0)),IF(OR(EN144="Rãnh xây",EN144="Rãnh bê tông"),INDEX(#REF!,MATCH(E144,#REF!,0)),0))</f>
        <v>#REF!</v>
      </c>
      <c r="EQ144" s="18">
        <v>37.500000000000014</v>
      </c>
      <c r="ER144" s="18">
        <v>1</v>
      </c>
      <c r="ES144" s="25">
        <f t="shared" si="593"/>
        <v>37</v>
      </c>
      <c r="ET144" s="1" t="e">
        <f>_xlfn.IFNA(IF(EN144="Cống tròn",INDEX(#REF!,MATCH(E144,#REF!,0)),IF(EN144="Cống hộp",INDEX(#REF!,MATCH(E144,#REF!,0)),EU144&amp;" ,"&amp;EV144)),0)</f>
        <v>#REF!</v>
      </c>
      <c r="EU144" s="16" t="s">
        <v>769</v>
      </c>
      <c r="EV144" s="16" t="s">
        <v>775</v>
      </c>
      <c r="EW144" s="16" t="e">
        <f>_xlfn.IFNA(INDEX(#REF!,MATCH(E144,#REF!,0)),0)</f>
        <v>#REF!</v>
      </c>
      <c r="EX144" s="16"/>
      <c r="EY144" s="18">
        <v>0</v>
      </c>
      <c r="EZ144" s="18">
        <v>0</v>
      </c>
      <c r="FA144" s="18">
        <v>0</v>
      </c>
      <c r="FB144" s="19">
        <v>0</v>
      </c>
      <c r="FC144" s="19">
        <v>0</v>
      </c>
      <c r="FD144" s="25">
        <f t="shared" si="447"/>
        <v>0</v>
      </c>
      <c r="FE144" s="25">
        <f t="shared" si="594"/>
        <v>0</v>
      </c>
      <c r="FF144" s="18">
        <v>0.14000000000000001</v>
      </c>
      <c r="FG144" s="18">
        <v>2</v>
      </c>
      <c r="FH144" s="18">
        <v>1.5</v>
      </c>
      <c r="FI144" s="25">
        <f t="shared" si="595"/>
        <v>1.78</v>
      </c>
      <c r="FJ144" s="18">
        <v>0</v>
      </c>
      <c r="FK144" s="18">
        <v>0</v>
      </c>
      <c r="FL144" s="18">
        <v>0.2</v>
      </c>
      <c r="FM144" s="18">
        <v>1.6</v>
      </c>
      <c r="FN144" s="18">
        <v>0</v>
      </c>
      <c r="FO144" s="25">
        <f t="shared" si="596"/>
        <v>1.98</v>
      </c>
      <c r="FP144" s="18">
        <v>1.4999999999999999E-2</v>
      </c>
      <c r="FQ144" s="18">
        <v>1</v>
      </c>
      <c r="FR144" s="25">
        <f t="shared" si="448"/>
        <v>36</v>
      </c>
      <c r="FS144" s="25">
        <f t="shared" si="449"/>
        <v>0.52500000000000002</v>
      </c>
      <c r="FT144" s="25">
        <f t="shared" si="450"/>
        <v>36.524999999999999</v>
      </c>
      <c r="FU144" s="25">
        <f t="shared" si="451"/>
        <v>-0.97500000000001563</v>
      </c>
      <c r="FV144" s="25" t="str">
        <f t="shared" si="597"/>
        <v>Thêm 01</v>
      </c>
      <c r="FW144" s="25">
        <f t="shared" si="598"/>
        <v>0.04</v>
      </c>
      <c r="FX144" s="16"/>
      <c r="FY144" s="16"/>
      <c r="FZ144" s="16"/>
      <c r="GA144" s="16"/>
      <c r="GB144" s="19">
        <v>0</v>
      </c>
      <c r="GC144" s="19">
        <v>0</v>
      </c>
      <c r="GD144" s="19">
        <v>0</v>
      </c>
      <c r="GE144" s="19">
        <v>0</v>
      </c>
      <c r="GF144" s="19">
        <v>0</v>
      </c>
      <c r="GG144" s="19">
        <v>0</v>
      </c>
      <c r="GH144" s="19">
        <v>0</v>
      </c>
      <c r="GI144" s="19">
        <v>0</v>
      </c>
      <c r="GJ144" s="19">
        <v>0</v>
      </c>
      <c r="GK144" s="19">
        <v>0</v>
      </c>
      <c r="GL144" s="25">
        <f t="shared" si="452"/>
        <v>0</v>
      </c>
      <c r="GM144" s="25">
        <f t="shared" si="599"/>
        <v>0</v>
      </c>
      <c r="GN144" s="19">
        <v>0</v>
      </c>
      <c r="GO144" s="19">
        <v>0</v>
      </c>
      <c r="GP144" s="19">
        <v>0</v>
      </c>
      <c r="GQ144" s="19">
        <v>0</v>
      </c>
      <c r="GR144" s="1" t="e">
        <f>_xlfn.IFNA(INDEX(#REF!,MATCH(E144,#REF!,0)),0)</f>
        <v>#REF!</v>
      </c>
      <c r="GS144" s="16"/>
      <c r="GT144" s="18">
        <v>0</v>
      </c>
      <c r="GU144" s="18">
        <v>0</v>
      </c>
      <c r="GV144" s="18">
        <v>0</v>
      </c>
      <c r="GW144" s="18">
        <v>0</v>
      </c>
      <c r="GX144" s="25">
        <f t="shared" si="453"/>
        <v>0</v>
      </c>
      <c r="GY144" s="25">
        <f t="shared" si="454"/>
        <v>0</v>
      </c>
      <c r="GZ144" s="25">
        <f t="shared" si="600"/>
        <v>0</v>
      </c>
      <c r="HA144" s="1" t="e" cm="1">
        <f t="array" ref="HA144">INDEX(#REF!,MATCH(EJ144&amp;EK144&amp;HD144&amp;HE144&amp;HF144,#REF!&amp;#REF!&amp;#REF!&amp;#REF!&amp;#REF!,0))</f>
        <v>#REF!</v>
      </c>
      <c r="HB144" s="16"/>
      <c r="HC144" s="25">
        <f t="shared" si="601"/>
        <v>0</v>
      </c>
      <c r="HD144" s="18">
        <v>0</v>
      </c>
      <c r="HE144" s="18">
        <v>0</v>
      </c>
      <c r="HF144" s="18">
        <v>0</v>
      </c>
      <c r="HG144" s="1" t="e" cm="1">
        <f t="array" ref="HG144">INDEX(#REF!,MATCH(EJ144&amp;EK144&amp;HJ144&amp;HK144&amp;HL144,#REF!&amp;#REF!&amp;#REF!&amp;#REF!&amp;#REF!,0))</f>
        <v>#REF!</v>
      </c>
      <c r="HH144" s="16"/>
      <c r="HI144" s="25">
        <f t="shared" si="602"/>
        <v>0</v>
      </c>
      <c r="HJ144" s="25">
        <f t="shared" si="603"/>
        <v>0</v>
      </c>
      <c r="HK144" s="19">
        <v>0</v>
      </c>
      <c r="HL144" s="19">
        <v>0</v>
      </c>
      <c r="HM144" s="18">
        <v>0.01</v>
      </c>
      <c r="HN144" s="18">
        <v>1</v>
      </c>
      <c r="HO144" s="25">
        <f t="shared" si="604"/>
        <v>0</v>
      </c>
      <c r="HP144" s="25">
        <f t="shared" si="605"/>
        <v>0</v>
      </c>
      <c r="HQ144" s="25">
        <f t="shared" si="606"/>
        <v>0</v>
      </c>
      <c r="HR144" s="25">
        <f t="shared" si="607"/>
        <v>0</v>
      </c>
      <c r="HS144" s="25">
        <f t="shared" si="608"/>
        <v>0</v>
      </c>
      <c r="HT144" s="19">
        <v>0</v>
      </c>
      <c r="HU144" s="19">
        <v>0</v>
      </c>
      <c r="HV144" s="19">
        <v>0</v>
      </c>
      <c r="HW144" s="25">
        <f t="shared" si="609"/>
        <v>0</v>
      </c>
      <c r="HX144" s="19">
        <v>0</v>
      </c>
      <c r="HY144" s="19">
        <v>0</v>
      </c>
      <c r="HZ144" s="18">
        <v>29.41</v>
      </c>
      <c r="IA144" s="20">
        <f>ROUND(IF(EN144="Cống tròn",IF(EN144="Cống tròn",IF(EU144="Không có móng",IQ144-FF144,IF(EU144="Đế",IP144-FN144,IF(OR(EU144="Móng bê tông",EU144="Móng bê tông kết hợp đế"),II144-FJ144,0))),0),IF(EN144="Cống hộp",IF(AND(EN144="Cống hộp",EU144="Không có móng"),IQ144-GF144,IF(AND(EN144="Cống hộp",EU144="Móng bê tông"),IJ144-GB144,0)),IF(OR(EN144="Rãnh xây",EN144="Rãnh bê tông"),IF(OR(EN144="Rãnh xây",EN144="Rãnh bê tông"),IK144-GB144,0),IF(EN144="Ống nhựa",IF(AND(EN144="Ống nhựa",EU144="Không đắp cát"),IQ144-HT144,IF(AND(EN144="Ống nhựa",EU144="Đắp cát"),IH144-HX144,0)),IF(EN144="Rãnh thang",IF(EN144="Rãnh thang",IF(EU144="Móng bê tông",#REF!-#REF!,IQ144),0),0))))),2)</f>
        <v>26.54</v>
      </c>
      <c r="IB144" s="20">
        <f t="shared" si="610"/>
        <v>2.870000000000001</v>
      </c>
      <c r="IC144" s="20">
        <f t="shared" si="455"/>
        <v>26.54</v>
      </c>
      <c r="ID144" s="20">
        <f t="shared" si="456"/>
        <v>0</v>
      </c>
      <c r="IE144" s="20">
        <f t="shared" si="457"/>
        <v>0</v>
      </c>
      <c r="IF144" s="20">
        <f t="shared" si="458"/>
        <v>0</v>
      </c>
      <c r="IG144" s="20">
        <f>IF(EN144="Rãnh thang",IF(AND(EN144="Rãnh thang",EU144="Móng bê tông"),IQ144-#REF!,0),IF(EN144="Ống nhựa",IF(AND(EN144="Ống nhựa",EU144="Đắp cát"),IQ144-HT144,0),IF(EN144="Cống tròn",IF(EN144="Cống tròn",IF(OR(EU144="Móng bê tông",EU144="Móng bê tông kết hợp đế"),IM144-FL144,0),0),IF(EN144="Cống hộp",IF(AND(EN144="Cống hộp",EU144="Móng bê tông"),IN144-GD144,0),IF(OR(EN144="Rãnh xây",EN144="Rãnh bê tông"),IF(AND(EN144="Rãnh xây",EU144="Móng bê tông"),IO144-GD144,IF(AND(EN144="Rãnh bê tông",EU144="Móng bê tông"),IO144-GD144,0)),0)))))</f>
        <v>26.54</v>
      </c>
      <c r="IH144" s="20">
        <f t="shared" si="459"/>
        <v>0</v>
      </c>
      <c r="II144" s="20">
        <f t="shared" si="460"/>
        <v>26.54</v>
      </c>
      <c r="IJ144" s="20">
        <f t="shared" si="461"/>
        <v>0</v>
      </c>
      <c r="IK144" s="20">
        <f t="shared" si="462"/>
        <v>0</v>
      </c>
      <c r="IL144" s="20">
        <f t="shared" si="463"/>
        <v>26.74</v>
      </c>
      <c r="IM144" s="20">
        <f t="shared" si="464"/>
        <v>26.74</v>
      </c>
      <c r="IN144" s="20">
        <f t="shared" si="465"/>
        <v>0</v>
      </c>
      <c r="IO144" s="20">
        <f t="shared" si="466"/>
        <v>0</v>
      </c>
      <c r="IP144" s="20">
        <f t="shared" si="467"/>
        <v>0</v>
      </c>
      <c r="IQ144" s="18">
        <v>26.88</v>
      </c>
      <c r="IR144" s="25">
        <f t="shared" si="611"/>
        <v>0</v>
      </c>
      <c r="IS144" s="25">
        <f t="shared" si="468"/>
        <v>0</v>
      </c>
      <c r="IT144" s="25">
        <f t="shared" si="469"/>
        <v>0</v>
      </c>
      <c r="IU144" s="25">
        <f>ROUND(IF(EN144="Cống tròn",IF(EN144="Cống tròn",IV144+FF144,0),IF(EN144="Cống hộp",IF(EN144="Cống hộp",IV144+GP144,0),IF(OR(EN144="Rãnh xây",EN144="Rãnh bê tông"),IF(OR(EN144="Rãnh xây",EN144="Rãnh bê tông"),IV144+GP144,0),IF(EN144="ống nhựa",IF(EN144="Ống nhựa",IV144+HT144,0),IF(EN144="Rãnh thang",IF(EN144="Rãnh thang",IQ144+#REF!,0),0))))),2)</f>
        <v>28.48</v>
      </c>
      <c r="IV144" s="18">
        <v>28.34</v>
      </c>
      <c r="IW144" s="25">
        <f t="shared" si="470"/>
        <v>28.48</v>
      </c>
      <c r="IX144" s="25">
        <f t="shared" si="471"/>
        <v>0</v>
      </c>
      <c r="IY144" s="25">
        <f t="shared" si="472"/>
        <v>0</v>
      </c>
      <c r="IZ144" s="25">
        <f t="shared" si="473"/>
        <v>0</v>
      </c>
      <c r="JA144" s="25">
        <f t="shared" si="474"/>
        <v>0</v>
      </c>
      <c r="JB144" s="18">
        <v>29.44</v>
      </c>
      <c r="JC144" s="20">
        <f>ROUND(IF(EN144="Cống tròn",IF(EN144="Cống tròn",IF(EU144="Không có móng",JS144-FF144,IF(EU144="Đế",JR144-FN144,IF(OR(EU144="Móng bê tông",EU144="Móng bê tông kết hợp đế"),JK144-FJ144,0))),0),IF(EN144="Cống hộp",IF(AND(EN144="Cống hộp",EU144="Không có móng"),JS144-GF144,IF(AND(EN144="Cống hộp",EU144="Móng bê tông"),JL144-GB144,0)),IF(OR(EN144="Rãnh xây",EN144="Rãnh bê tông"),IF(OR(EN144="Rãnh xây",EN144="Rãnh bê tông"),JM144-GB144,0),IF(EN144="Ống nhựa",IF(AND(EN144="Ống nhựa",EU144="Không đắp cát"),JS144-HT144,IF(AND(EN144="Ống nhựa",EU144="Đắp cát"),JJ144-HX144,0)),IF(EN144="Rãnh thang",IF(EN144="Rãnh thang",IF(EU144="Móng bê tông",#REF!-#REF!,JS144),0),0))))),2)</f>
        <v>26.5</v>
      </c>
      <c r="JD144" s="20">
        <f t="shared" si="612"/>
        <v>2.9400000000000013</v>
      </c>
      <c r="JE144" s="20">
        <f t="shared" si="475"/>
        <v>26.5</v>
      </c>
      <c r="JF144" s="20">
        <f t="shared" si="476"/>
        <v>0</v>
      </c>
      <c r="JG144" s="20">
        <f t="shared" si="477"/>
        <v>0</v>
      </c>
      <c r="JH144" s="20">
        <f t="shared" si="478"/>
        <v>0</v>
      </c>
      <c r="JI144" s="20">
        <f>IF(EN144="Rãnh thang",IF(AND(EN144="Rãnh thang",EU144="Móng bê tông"),JS144-#REF!,0),IF(EN144="Ống nhựa",IF(AND(EN144="Ống nhựa",EU144="Đắp cát"),JS144-HT144,0),IF(EN144="Cống tròn",IF(EN144="Cống tròn",IF(OR(EU144="Móng bê tông",EU144="Móng bê tông kết hợp đế"),JO144-FL144,0),0),IF(EN144="Cống hộp",IF(AND(EN144="Cống hộp",EU144="Móng bê tông"),JP144-GD144,0),IF(OR(EN144="Rãnh xây",EN144="Rãnh bê tông"),IF(AND(EN144="Rãnh xây",EU144="Móng bê tông"),JQ144-GD144,IF(AND(EN144="Rãnh bê tông",EU144="Móng bê tông"),JQ144-GD144,0)),0)))))</f>
        <v>26.5</v>
      </c>
      <c r="JJ144" s="20">
        <f t="shared" si="479"/>
        <v>0</v>
      </c>
      <c r="JK144" s="20">
        <f t="shared" si="480"/>
        <v>26.5</v>
      </c>
      <c r="JL144" s="20">
        <f t="shared" si="481"/>
        <v>0</v>
      </c>
      <c r="JM144" s="20">
        <f t="shared" si="482"/>
        <v>0</v>
      </c>
      <c r="JN144" s="20">
        <f t="shared" si="483"/>
        <v>26.7</v>
      </c>
      <c r="JO144" s="20">
        <f t="shared" si="484"/>
        <v>26.7</v>
      </c>
      <c r="JP144" s="20">
        <f t="shared" si="485"/>
        <v>0</v>
      </c>
      <c r="JQ144" s="20">
        <f t="shared" si="486"/>
        <v>0</v>
      </c>
      <c r="JR144" s="20">
        <f t="shared" si="487"/>
        <v>0</v>
      </c>
      <c r="JS144" s="26">
        <v>26.84</v>
      </c>
      <c r="JT144" s="25">
        <f t="shared" si="613"/>
        <v>0</v>
      </c>
      <c r="JU144" s="25">
        <f t="shared" si="488"/>
        <v>0</v>
      </c>
      <c r="JV144" s="25">
        <f t="shared" si="489"/>
        <v>0</v>
      </c>
      <c r="JW144" s="25">
        <f>ROUND(IF(EN144="Cống tròn",IF(EN144="Cống tròn",JX144+FF144,0),IF(EN144="Cống hộp",IF(EN144="Cống hộp",JX144+GP144,0),IF(OR(EN144="Rãnh xây",EN144="Rãnh bê tông"),IF(OR(EN144="Rãnh xây",EN144="Rãnh bê tông"),JX144+GP144,0),IF(EN144="ống nhựa",IF(EN144="Ống nhựa",JX144+HT144,0),IF(EN144="Rãnh thang",IF(EN144="Rãnh thang",JS144+#REF!,0),0))))),2)</f>
        <v>28.48</v>
      </c>
      <c r="JX144" s="27">
        <v>28.34</v>
      </c>
      <c r="JY144" s="25">
        <f t="shared" si="490"/>
        <v>28.48</v>
      </c>
      <c r="JZ144" s="25">
        <f t="shared" si="491"/>
        <v>0</v>
      </c>
      <c r="KA144" s="25">
        <f t="shared" si="492"/>
        <v>0</v>
      </c>
      <c r="KB144" s="25">
        <f t="shared" si="493"/>
        <v>0</v>
      </c>
      <c r="KC144" s="25">
        <f t="shared" si="494"/>
        <v>0</v>
      </c>
      <c r="KD144" s="28" t="s">
        <v>98</v>
      </c>
      <c r="KE144" s="27">
        <v>0</v>
      </c>
      <c r="KF144" s="25">
        <f t="shared" si="495"/>
        <v>2.870000000000001</v>
      </c>
      <c r="KG144" s="25">
        <f t="shared" si="614"/>
        <v>2.870000000000001</v>
      </c>
      <c r="KH144" s="27">
        <v>0</v>
      </c>
      <c r="KI144" s="25">
        <f t="shared" si="496"/>
        <v>2.9400000000000013</v>
      </c>
      <c r="KJ144" s="25">
        <f t="shared" si="615"/>
        <v>2.9400000000000013</v>
      </c>
      <c r="KK144" s="25">
        <f t="shared" si="497"/>
        <v>0</v>
      </c>
      <c r="KL144" s="25">
        <f t="shared" si="498"/>
        <v>0</v>
      </c>
      <c r="KM144" s="25">
        <f t="shared" si="616"/>
        <v>0</v>
      </c>
      <c r="KN144" s="25">
        <f t="shared" si="499"/>
        <v>0</v>
      </c>
      <c r="KO144" s="25">
        <f t="shared" si="500"/>
        <v>0</v>
      </c>
      <c r="KP144" s="25">
        <f t="shared" si="617"/>
        <v>0</v>
      </c>
      <c r="KQ144" s="25">
        <f t="shared" si="501"/>
        <v>0.2</v>
      </c>
      <c r="KR144" s="25">
        <f t="shared" si="502"/>
        <v>0.2</v>
      </c>
      <c r="KS144" s="25">
        <f t="shared" si="618"/>
        <v>0.2</v>
      </c>
      <c r="KT144" s="25">
        <f t="shared" si="503"/>
        <v>0</v>
      </c>
      <c r="KU144" s="25">
        <f t="shared" si="504"/>
        <v>0</v>
      </c>
      <c r="KV144" s="25">
        <f t="shared" si="619"/>
        <v>0</v>
      </c>
      <c r="KW144" s="25">
        <f t="shared" si="505"/>
        <v>0</v>
      </c>
      <c r="KX144" s="25">
        <f t="shared" si="506"/>
        <v>0</v>
      </c>
      <c r="KY144" s="25">
        <f t="shared" si="620"/>
        <v>0</v>
      </c>
      <c r="KZ144" s="25">
        <f t="shared" si="507"/>
        <v>0</v>
      </c>
      <c r="LA144" s="25">
        <f t="shared" si="508"/>
        <v>0</v>
      </c>
      <c r="LB144" s="25">
        <f t="shared" si="621"/>
        <v>0</v>
      </c>
      <c r="LC144" s="25">
        <f t="shared" si="509"/>
        <v>1.98</v>
      </c>
      <c r="LD144" s="25">
        <f t="shared" si="510"/>
        <v>1.98</v>
      </c>
      <c r="LE144" s="25">
        <f t="shared" si="622"/>
        <v>1.98</v>
      </c>
      <c r="LF144" s="25">
        <f t="shared" si="511"/>
        <v>0</v>
      </c>
      <c r="LG144" s="25">
        <f t="shared" si="512"/>
        <v>0</v>
      </c>
      <c r="LH144" s="25">
        <f t="shared" si="623"/>
        <v>0</v>
      </c>
      <c r="LI144" s="25">
        <f t="shared" si="513"/>
        <v>0</v>
      </c>
      <c r="LJ144" s="25">
        <f t="shared" si="514"/>
        <v>0</v>
      </c>
      <c r="LK144" s="25">
        <f t="shared" si="624"/>
        <v>0</v>
      </c>
      <c r="LL144" s="25">
        <f t="shared" si="515"/>
        <v>0</v>
      </c>
      <c r="LM144" s="25">
        <f t="shared" si="516"/>
        <v>0</v>
      </c>
      <c r="LN144" s="25">
        <f t="shared" si="625"/>
        <v>0</v>
      </c>
      <c r="LO144" s="25">
        <f t="shared" si="517"/>
        <v>0</v>
      </c>
      <c r="LP144" s="25">
        <f t="shared" si="518"/>
        <v>0</v>
      </c>
      <c r="LQ144" s="25">
        <f t="shared" si="626"/>
        <v>0</v>
      </c>
      <c r="LR144" s="25">
        <f t="shared" si="519"/>
        <v>0</v>
      </c>
      <c r="LS144" s="25">
        <f t="shared" si="520"/>
        <v>0</v>
      </c>
      <c r="LT144" s="25">
        <f t="shared" si="627"/>
        <v>0</v>
      </c>
      <c r="LU144" s="25">
        <f t="shared" si="521"/>
        <v>0</v>
      </c>
      <c r="LV144" s="25">
        <f t="shared" si="522"/>
        <v>0</v>
      </c>
      <c r="LW144" s="25">
        <f t="shared" si="628"/>
        <v>0</v>
      </c>
      <c r="LX144" s="25">
        <f t="shared" si="523"/>
        <v>0</v>
      </c>
      <c r="LY144" s="25">
        <f t="shared" si="524"/>
        <v>0</v>
      </c>
      <c r="LZ144" s="25">
        <f t="shared" si="629"/>
        <v>0</v>
      </c>
      <c r="MA144" s="25">
        <f t="shared" si="525"/>
        <v>0</v>
      </c>
      <c r="MB144" s="25">
        <f t="shared" si="526"/>
        <v>0</v>
      </c>
      <c r="MC144" s="25">
        <f t="shared" si="630"/>
        <v>0</v>
      </c>
      <c r="MD144" s="25">
        <f t="shared" si="527"/>
        <v>0</v>
      </c>
      <c r="ME144" s="25">
        <f t="shared" si="528"/>
        <v>0</v>
      </c>
      <c r="MF144" s="25">
        <f t="shared" si="631"/>
        <v>0</v>
      </c>
      <c r="MG144" s="25">
        <f t="shared" si="529"/>
        <v>0</v>
      </c>
      <c r="MH144" s="25">
        <f t="shared" si="530"/>
        <v>0</v>
      </c>
      <c r="MI144" s="25">
        <f t="shared" si="632"/>
        <v>0</v>
      </c>
      <c r="MJ144" s="25">
        <f t="shared" si="531"/>
        <v>0</v>
      </c>
      <c r="MK144" s="25">
        <f t="shared" si="532"/>
        <v>0</v>
      </c>
      <c r="ML144" s="25">
        <f t="shared" si="633"/>
        <v>0</v>
      </c>
      <c r="MM144" s="25">
        <f t="shared" si="533"/>
        <v>0</v>
      </c>
      <c r="MN144" s="25">
        <f t="shared" si="534"/>
        <v>0</v>
      </c>
      <c r="MO144" s="25">
        <f t="shared" si="634"/>
        <v>0</v>
      </c>
      <c r="MP144" s="25">
        <f t="shared" si="535"/>
        <v>0</v>
      </c>
      <c r="MQ144" s="25">
        <f t="shared" si="536"/>
        <v>0</v>
      </c>
      <c r="MR144" s="25">
        <f t="shared" si="635"/>
        <v>0</v>
      </c>
      <c r="MS144" s="29">
        <v>1.98</v>
      </c>
      <c r="MT144" s="29">
        <v>0</v>
      </c>
      <c r="MU144" s="29">
        <v>1</v>
      </c>
      <c r="MV144" s="29">
        <v>1</v>
      </c>
      <c r="MW144" s="25">
        <f t="shared" si="537"/>
        <v>1.98</v>
      </c>
      <c r="MX144" s="25">
        <f t="shared" si="538"/>
        <v>5.68</v>
      </c>
      <c r="MY144" s="25">
        <f t="shared" si="539"/>
        <v>0</v>
      </c>
      <c r="MZ144" s="25">
        <f t="shared" si="540"/>
        <v>0</v>
      </c>
      <c r="NA144" s="25">
        <f t="shared" si="541"/>
        <v>1.98</v>
      </c>
      <c r="NB144" s="25">
        <f t="shared" si="542"/>
        <v>5.82</v>
      </c>
      <c r="NC144" s="25">
        <f t="shared" si="543"/>
        <v>0</v>
      </c>
      <c r="ND144" s="25">
        <f t="shared" si="544"/>
        <v>0</v>
      </c>
      <c r="NE144" s="25">
        <f t="shared" si="636"/>
        <v>1.98</v>
      </c>
      <c r="NF144" s="25">
        <f t="shared" si="636"/>
        <v>5.75</v>
      </c>
      <c r="NG144" s="25">
        <f t="shared" si="636"/>
        <v>0</v>
      </c>
      <c r="NH144" s="25">
        <f t="shared" si="545"/>
        <v>0</v>
      </c>
      <c r="NI144" s="25">
        <f t="shared" si="546"/>
        <v>215.63</v>
      </c>
      <c r="NJ144" s="25">
        <f t="shared" si="547"/>
        <v>0</v>
      </c>
      <c r="NK144" s="25">
        <f t="shared" si="548"/>
        <v>215.63</v>
      </c>
      <c r="NL144" s="25">
        <f t="shared" si="549"/>
        <v>127.41</v>
      </c>
      <c r="NM144" s="25">
        <f t="shared" si="550"/>
        <v>0</v>
      </c>
      <c r="NN144" s="25">
        <f t="shared" si="637"/>
        <v>127.41</v>
      </c>
      <c r="NO144" s="25">
        <f t="shared" si="551"/>
        <v>0</v>
      </c>
      <c r="NP144" s="25">
        <f t="shared" si="552"/>
        <v>0</v>
      </c>
      <c r="NQ144" s="25">
        <f t="shared" si="638"/>
        <v>0</v>
      </c>
      <c r="NR144" s="25">
        <f t="shared" si="553"/>
        <v>0</v>
      </c>
      <c r="NS144" s="25">
        <f t="shared" si="554"/>
        <v>0</v>
      </c>
      <c r="NT144" s="25">
        <f t="shared" si="639"/>
        <v>0</v>
      </c>
      <c r="NU144" s="25">
        <f t="shared" si="555"/>
        <v>0</v>
      </c>
      <c r="NV144" s="25">
        <f t="shared" si="556"/>
        <v>0</v>
      </c>
      <c r="NW144" s="25">
        <f t="shared" si="640"/>
        <v>0</v>
      </c>
      <c r="NX144" s="25">
        <f t="shared" si="641"/>
        <v>127.41</v>
      </c>
      <c r="NY144" s="25">
        <f t="shared" si="641"/>
        <v>0</v>
      </c>
      <c r="NZ144" s="25">
        <f t="shared" si="642"/>
        <v>127.41</v>
      </c>
      <c r="OA144" s="25">
        <f t="shared" si="643"/>
        <v>88.22</v>
      </c>
      <c r="OB144" s="25">
        <f t="shared" si="643"/>
        <v>0</v>
      </c>
      <c r="OC144" s="25">
        <f t="shared" si="644"/>
        <v>88.22</v>
      </c>
      <c r="OD144" s="25">
        <f t="shared" si="645"/>
        <v>127.41</v>
      </c>
      <c r="OE144" s="25">
        <f t="shared" si="645"/>
        <v>0</v>
      </c>
      <c r="OF144" s="25">
        <f t="shared" si="645"/>
        <v>127.41</v>
      </c>
      <c r="OG144" s="25">
        <f t="shared" si="557"/>
        <v>0</v>
      </c>
      <c r="OH144" s="25">
        <f t="shared" si="558"/>
        <v>0</v>
      </c>
      <c r="OI144" s="25">
        <f t="shared" si="559"/>
        <v>0</v>
      </c>
      <c r="OJ144" s="25">
        <f t="shared" si="560"/>
        <v>0</v>
      </c>
      <c r="OK144" s="25">
        <f t="shared" si="561"/>
        <v>0</v>
      </c>
      <c r="OL144" s="25">
        <f t="shared" si="562"/>
        <v>0</v>
      </c>
      <c r="OM144" s="25">
        <f t="shared" si="646"/>
        <v>0</v>
      </c>
      <c r="ON144" s="25">
        <f t="shared" si="646"/>
        <v>0</v>
      </c>
      <c r="OO144" s="25">
        <f t="shared" si="646"/>
        <v>0</v>
      </c>
      <c r="OP144" s="25">
        <f t="shared" si="563"/>
        <v>0</v>
      </c>
      <c r="OQ144" s="25">
        <f t="shared" si="564"/>
        <v>0</v>
      </c>
      <c r="OR144" s="25">
        <f t="shared" si="647"/>
        <v>0</v>
      </c>
      <c r="OS144" s="30">
        <v>536481.35</v>
      </c>
      <c r="OT144" s="30">
        <v>2371509.9300000002</v>
      </c>
    </row>
    <row r="145" spans="1:410" ht="33" customHeight="1" x14ac:dyDescent="0.25">
      <c r="A145" s="18"/>
      <c r="B145" s="18" t="s">
        <v>929</v>
      </c>
      <c r="C145" s="18">
        <v>213.02</v>
      </c>
      <c r="D145" s="16" t="e">
        <f>_xlfn.IFNA(INDEX(#REF!,MATCH(E145,#REF!,0)),0)</f>
        <v>#REF!</v>
      </c>
      <c r="E145" s="18" t="s">
        <v>934</v>
      </c>
      <c r="F145" s="16" t="s">
        <v>765</v>
      </c>
      <c r="G145" s="16" t="s">
        <v>766</v>
      </c>
      <c r="H145" s="16" t="s">
        <v>767</v>
      </c>
      <c r="I145" s="16" t="s">
        <v>768</v>
      </c>
      <c r="J145" s="16" t="s">
        <v>769</v>
      </c>
      <c r="K145" s="16" t="s">
        <v>770</v>
      </c>
      <c r="L145" s="16" t="s">
        <v>771</v>
      </c>
      <c r="M145" s="18">
        <v>1.64</v>
      </c>
      <c r="N145" s="18">
        <v>2.44</v>
      </c>
      <c r="O145" s="18">
        <v>2.04</v>
      </c>
      <c r="P145" s="18">
        <v>2.84</v>
      </c>
      <c r="Q145" s="18">
        <v>0.1</v>
      </c>
      <c r="R145" s="18">
        <v>1.8399999999999999</v>
      </c>
      <c r="S145" s="18">
        <v>2.64</v>
      </c>
      <c r="T145" s="18">
        <v>0.2</v>
      </c>
      <c r="U145" s="18">
        <v>0</v>
      </c>
      <c r="V145" s="18">
        <v>0</v>
      </c>
      <c r="W145" s="18">
        <v>0</v>
      </c>
      <c r="X145" s="18">
        <v>1.64</v>
      </c>
      <c r="Y145" s="18">
        <v>2.4</v>
      </c>
      <c r="Z145" s="20">
        <f t="shared" si="565"/>
        <v>2.6</v>
      </c>
      <c r="AA145" s="18">
        <v>0.22</v>
      </c>
      <c r="AB145" s="18">
        <v>0</v>
      </c>
      <c r="AC145" s="18">
        <v>0</v>
      </c>
      <c r="AD145" s="18">
        <v>0</v>
      </c>
      <c r="AE145" s="18">
        <v>0</v>
      </c>
      <c r="AF145" s="18">
        <v>0</v>
      </c>
      <c r="AG145" s="18">
        <v>1.2</v>
      </c>
      <c r="AH145" s="18">
        <v>2</v>
      </c>
      <c r="AI145" s="20">
        <f t="shared" si="566"/>
        <v>2.75</v>
      </c>
      <c r="AJ145" s="18">
        <v>0</v>
      </c>
      <c r="AK145" s="18">
        <v>0</v>
      </c>
      <c r="AL145" s="20">
        <f t="shared" si="567"/>
        <v>0</v>
      </c>
      <c r="AM145" s="18">
        <v>1.64</v>
      </c>
      <c r="AN145" s="18">
        <v>2</v>
      </c>
      <c r="AO145" s="18">
        <v>0.15</v>
      </c>
      <c r="AP145" s="18">
        <v>0.22</v>
      </c>
      <c r="AQ145" s="18">
        <v>1.64</v>
      </c>
      <c r="AR145" s="18">
        <v>2.2200000000000002</v>
      </c>
      <c r="AS145" s="18">
        <v>0.12</v>
      </c>
      <c r="AT145" s="18">
        <v>0.11</v>
      </c>
      <c r="AU145" s="18">
        <v>0</v>
      </c>
      <c r="AV145" s="18">
        <v>1</v>
      </c>
      <c r="AW145" s="18">
        <v>0</v>
      </c>
      <c r="AX145" s="18">
        <v>0</v>
      </c>
      <c r="AY145" s="18">
        <v>0</v>
      </c>
      <c r="AZ145" s="18">
        <v>0</v>
      </c>
      <c r="BA145" s="18">
        <v>0</v>
      </c>
      <c r="BB145" s="18">
        <v>0</v>
      </c>
      <c r="BC145" s="18">
        <v>0</v>
      </c>
      <c r="BD145" s="18">
        <v>0</v>
      </c>
      <c r="BE145" s="18">
        <v>0</v>
      </c>
      <c r="BF145" s="18">
        <v>0</v>
      </c>
      <c r="BG145" s="18">
        <v>0</v>
      </c>
      <c r="BH145" s="18">
        <v>0</v>
      </c>
      <c r="BI145" s="18">
        <v>0</v>
      </c>
      <c r="BJ145" s="18">
        <v>0</v>
      </c>
      <c r="BK145" s="18">
        <v>0</v>
      </c>
      <c r="BL145" s="18">
        <v>0</v>
      </c>
      <c r="BM145" s="18">
        <v>0</v>
      </c>
      <c r="BN145" s="18">
        <v>0</v>
      </c>
      <c r="BO145" s="18">
        <v>0</v>
      </c>
      <c r="BP145" s="18">
        <v>1</v>
      </c>
      <c r="BQ145" s="18">
        <v>0</v>
      </c>
      <c r="BR145" s="18">
        <v>0</v>
      </c>
      <c r="BS145" s="18">
        <v>0</v>
      </c>
      <c r="BT145" s="18">
        <v>0</v>
      </c>
      <c r="BU145" s="18">
        <v>0</v>
      </c>
      <c r="BV145" s="18">
        <v>0</v>
      </c>
      <c r="BW145" s="18">
        <v>0</v>
      </c>
      <c r="BX145" s="18">
        <v>0</v>
      </c>
      <c r="BY145" s="18">
        <v>0</v>
      </c>
      <c r="BZ145" s="18">
        <v>0</v>
      </c>
      <c r="CA145" s="16" t="e">
        <f>_xlfn.IFNA(IF(RIGHT(D145,2)="=G",0,INDEX(#REF!,MATCH(E145,#REF!,0))),0)</f>
        <v>#REF!</v>
      </c>
      <c r="CB145" s="16" t="s">
        <v>776</v>
      </c>
      <c r="CC145" s="18">
        <v>0</v>
      </c>
      <c r="CD145" s="18">
        <v>0</v>
      </c>
      <c r="CE145" s="18">
        <v>1.4</v>
      </c>
      <c r="CF145" s="18">
        <v>0.73</v>
      </c>
      <c r="CG145" s="18">
        <v>0.12</v>
      </c>
      <c r="CH145" s="18">
        <v>3</v>
      </c>
      <c r="CI145" s="16" t="s">
        <v>98</v>
      </c>
      <c r="CJ145" s="18">
        <v>0</v>
      </c>
      <c r="CK145" s="20">
        <f t="shared" si="432"/>
        <v>3.2</v>
      </c>
      <c r="CL145" s="20">
        <f t="shared" si="568"/>
        <v>3.2</v>
      </c>
      <c r="CM145" s="18">
        <v>29.44</v>
      </c>
      <c r="CN145" s="18">
        <v>29.44</v>
      </c>
      <c r="CO145" s="18">
        <v>28.601000000000003</v>
      </c>
      <c r="CP145" s="22">
        <f t="shared" si="433"/>
        <v>29.44</v>
      </c>
      <c r="CQ145" s="22">
        <f t="shared" si="434"/>
        <v>26.24</v>
      </c>
      <c r="CR145" s="22">
        <f t="shared" si="569"/>
        <v>3.2</v>
      </c>
      <c r="CS145" s="22">
        <f t="shared" si="435"/>
        <v>26.34</v>
      </c>
      <c r="CT145" s="22">
        <f t="shared" si="436"/>
        <v>26.54</v>
      </c>
      <c r="CU145" s="18">
        <v>26.54</v>
      </c>
      <c r="CV145" s="22">
        <f t="shared" si="570"/>
        <v>2.6</v>
      </c>
      <c r="CW145" s="22">
        <f t="shared" si="437"/>
        <v>0</v>
      </c>
      <c r="CX145" s="22">
        <f t="shared" si="438"/>
        <v>0</v>
      </c>
      <c r="CY145" s="22">
        <f t="shared" si="439"/>
        <v>29.17</v>
      </c>
      <c r="CZ145" s="22">
        <f t="shared" si="440"/>
        <v>29.32</v>
      </c>
      <c r="DA145" s="18">
        <v>29.44</v>
      </c>
      <c r="DB145" s="20">
        <f t="shared" si="571"/>
        <v>3.2</v>
      </c>
      <c r="DC145" s="20">
        <f t="shared" si="572"/>
        <v>0</v>
      </c>
      <c r="DD145" s="20">
        <f t="shared" si="573"/>
        <v>3.2</v>
      </c>
      <c r="DE145" s="20">
        <f t="shared" si="441"/>
        <v>0.1</v>
      </c>
      <c r="DF145" s="20">
        <f t="shared" si="442"/>
        <v>0.2</v>
      </c>
      <c r="DG145" s="20">
        <f t="shared" si="443"/>
        <v>2.87</v>
      </c>
      <c r="DH145" s="20">
        <f t="shared" si="444"/>
        <v>0</v>
      </c>
      <c r="DI145" s="20">
        <f t="shared" si="445"/>
        <v>0</v>
      </c>
      <c r="DJ145" s="20">
        <f t="shared" si="446"/>
        <v>0</v>
      </c>
      <c r="DK145" s="20">
        <f t="shared" si="574"/>
        <v>3.17</v>
      </c>
      <c r="DL145" s="20">
        <f t="shared" si="575"/>
        <v>0</v>
      </c>
      <c r="DM145" s="20">
        <f t="shared" si="576"/>
        <v>3.0000000000000249E-2</v>
      </c>
      <c r="DN145" s="20">
        <f t="shared" si="577"/>
        <v>0</v>
      </c>
      <c r="DO145" s="18">
        <v>3.04</v>
      </c>
      <c r="DP145" s="18">
        <v>0</v>
      </c>
      <c r="DQ145" s="18">
        <v>1</v>
      </c>
      <c r="DR145" s="18">
        <v>1</v>
      </c>
      <c r="DS145" s="25">
        <f t="shared" si="578"/>
        <v>3.04</v>
      </c>
      <c r="DT145" s="25">
        <f t="shared" si="579"/>
        <v>0</v>
      </c>
      <c r="DU145" s="25">
        <f t="shared" si="580"/>
        <v>9.73</v>
      </c>
      <c r="DV145" s="25">
        <f t="shared" si="581"/>
        <v>0</v>
      </c>
      <c r="DW145" s="25">
        <f t="shared" si="582"/>
        <v>9.73</v>
      </c>
      <c r="DX145" s="25">
        <f t="shared" si="583"/>
        <v>19.850000000000001</v>
      </c>
      <c r="DY145" s="25">
        <f t="shared" si="584"/>
        <v>0</v>
      </c>
      <c r="DZ145" s="25">
        <f t="shared" si="585"/>
        <v>19.850000000000001</v>
      </c>
      <c r="EA145" s="25">
        <f t="shared" si="586"/>
        <v>13.04</v>
      </c>
      <c r="EB145" s="25">
        <f t="shared" si="587"/>
        <v>0</v>
      </c>
      <c r="EC145" s="25">
        <f t="shared" si="588"/>
        <v>13.04</v>
      </c>
      <c r="ED145" s="25">
        <f t="shared" si="589"/>
        <v>6.81</v>
      </c>
      <c r="EE145" s="25">
        <f t="shared" si="589"/>
        <v>0</v>
      </c>
      <c r="EF145" s="25">
        <f t="shared" si="590"/>
        <v>6.81</v>
      </c>
      <c r="EG145" s="25">
        <f t="shared" si="591"/>
        <v>13.04</v>
      </c>
      <c r="EH145" s="25">
        <f t="shared" si="591"/>
        <v>0</v>
      </c>
      <c r="EI145" s="25">
        <f t="shared" si="592"/>
        <v>13.04</v>
      </c>
      <c r="EJ145" s="18">
        <v>213.02</v>
      </c>
      <c r="EK145" s="18">
        <v>251.72</v>
      </c>
      <c r="EL145" s="18" t="s">
        <v>934</v>
      </c>
      <c r="EM145" s="18" t="s">
        <v>935</v>
      </c>
      <c r="EN145" s="16" t="s">
        <v>774</v>
      </c>
      <c r="EO145" s="16" t="s">
        <v>131</v>
      </c>
      <c r="EP145" s="16" t="e">
        <f>IF(OR(EN145="Cống tròn",EN145="Cống hộp",EN145="Ống nhựa"),INDEX(#REF!,MATCH(E145,#REF!,0)),IF(OR(EN145="Rãnh xây",EN145="Rãnh bê tông"),INDEX(#REF!,MATCH(E145,#REF!,0)),0))</f>
        <v>#REF!</v>
      </c>
      <c r="EQ145" s="18">
        <v>37.499999999999986</v>
      </c>
      <c r="ER145" s="18">
        <v>1</v>
      </c>
      <c r="ES145" s="25">
        <f t="shared" si="593"/>
        <v>37</v>
      </c>
      <c r="ET145" s="1" t="e">
        <f>_xlfn.IFNA(IF(EN145="Cống tròn",INDEX(#REF!,MATCH(E145,#REF!,0)),IF(EN145="Cống hộp",INDEX(#REF!,MATCH(E145,#REF!,0)),EU145&amp;" ,"&amp;EV145)),0)</f>
        <v>#REF!</v>
      </c>
      <c r="EU145" s="16" t="s">
        <v>769</v>
      </c>
      <c r="EV145" s="16" t="s">
        <v>775</v>
      </c>
      <c r="EW145" s="16" t="e">
        <f>_xlfn.IFNA(INDEX(#REF!,MATCH(E145,#REF!,0)),0)</f>
        <v>#REF!</v>
      </c>
      <c r="EX145" s="16"/>
      <c r="EY145" s="18">
        <v>0</v>
      </c>
      <c r="EZ145" s="18">
        <v>0</v>
      </c>
      <c r="FA145" s="18">
        <v>0</v>
      </c>
      <c r="FB145" s="19">
        <v>0</v>
      </c>
      <c r="FC145" s="19">
        <v>0</v>
      </c>
      <c r="FD145" s="25">
        <f t="shared" si="447"/>
        <v>0</v>
      </c>
      <c r="FE145" s="25">
        <f t="shared" si="594"/>
        <v>0</v>
      </c>
      <c r="FF145" s="18">
        <v>0.14000000000000001</v>
      </c>
      <c r="FG145" s="18">
        <v>2</v>
      </c>
      <c r="FH145" s="18">
        <v>1.5</v>
      </c>
      <c r="FI145" s="25">
        <f t="shared" si="595"/>
        <v>1.78</v>
      </c>
      <c r="FJ145" s="18">
        <v>0</v>
      </c>
      <c r="FK145" s="18">
        <v>0</v>
      </c>
      <c r="FL145" s="18">
        <v>0.2</v>
      </c>
      <c r="FM145" s="18">
        <v>1.6</v>
      </c>
      <c r="FN145" s="18">
        <v>0</v>
      </c>
      <c r="FO145" s="25">
        <f t="shared" si="596"/>
        <v>1.98</v>
      </c>
      <c r="FP145" s="18">
        <v>1.4999999999999999E-2</v>
      </c>
      <c r="FQ145" s="18">
        <v>1</v>
      </c>
      <c r="FR145" s="25">
        <f t="shared" si="448"/>
        <v>36</v>
      </c>
      <c r="FS145" s="25">
        <f t="shared" si="449"/>
        <v>0.52500000000000002</v>
      </c>
      <c r="FT145" s="25">
        <f t="shared" si="450"/>
        <v>36.524999999999999</v>
      </c>
      <c r="FU145" s="25">
        <f t="shared" si="451"/>
        <v>-0.97499999999998721</v>
      </c>
      <c r="FV145" s="25" t="str">
        <f t="shared" si="597"/>
        <v>Thêm 01</v>
      </c>
      <c r="FW145" s="25">
        <f t="shared" si="598"/>
        <v>0.04</v>
      </c>
      <c r="FX145" s="16"/>
      <c r="FY145" s="16"/>
      <c r="FZ145" s="16"/>
      <c r="GA145" s="16"/>
      <c r="GB145" s="19">
        <v>0</v>
      </c>
      <c r="GC145" s="19">
        <v>0</v>
      </c>
      <c r="GD145" s="19">
        <v>0</v>
      </c>
      <c r="GE145" s="19">
        <v>0</v>
      </c>
      <c r="GF145" s="19">
        <v>0</v>
      </c>
      <c r="GG145" s="19">
        <v>0</v>
      </c>
      <c r="GH145" s="19">
        <v>0</v>
      </c>
      <c r="GI145" s="19">
        <v>0</v>
      </c>
      <c r="GJ145" s="19">
        <v>0</v>
      </c>
      <c r="GK145" s="19">
        <v>0</v>
      </c>
      <c r="GL145" s="25">
        <f t="shared" si="452"/>
        <v>0</v>
      </c>
      <c r="GM145" s="25">
        <f t="shared" si="599"/>
        <v>0</v>
      </c>
      <c r="GN145" s="19">
        <v>0</v>
      </c>
      <c r="GO145" s="19">
        <v>0</v>
      </c>
      <c r="GP145" s="19">
        <v>0</v>
      </c>
      <c r="GQ145" s="19">
        <v>0</v>
      </c>
      <c r="GR145" s="1" t="e">
        <f>_xlfn.IFNA(INDEX(#REF!,MATCH(E145,#REF!,0)),0)</f>
        <v>#REF!</v>
      </c>
      <c r="GS145" s="16"/>
      <c r="GT145" s="18">
        <v>0</v>
      </c>
      <c r="GU145" s="18">
        <v>0</v>
      </c>
      <c r="GV145" s="18">
        <v>0</v>
      </c>
      <c r="GW145" s="18">
        <v>0</v>
      </c>
      <c r="GX145" s="25">
        <f t="shared" si="453"/>
        <v>0</v>
      </c>
      <c r="GY145" s="25">
        <f t="shared" si="454"/>
        <v>0</v>
      </c>
      <c r="GZ145" s="25">
        <f t="shared" si="600"/>
        <v>0</v>
      </c>
      <c r="HA145" s="1" t="e" cm="1">
        <f t="array" ref="HA145">INDEX(#REF!,MATCH(EJ145&amp;EK145&amp;HD145&amp;HE145&amp;HF145,#REF!&amp;#REF!&amp;#REF!&amp;#REF!&amp;#REF!,0))</f>
        <v>#REF!</v>
      </c>
      <c r="HB145" s="16"/>
      <c r="HC145" s="25">
        <f t="shared" si="601"/>
        <v>0</v>
      </c>
      <c r="HD145" s="18">
        <v>0</v>
      </c>
      <c r="HE145" s="18">
        <v>0</v>
      </c>
      <c r="HF145" s="18">
        <v>0</v>
      </c>
      <c r="HG145" s="1" t="e" cm="1">
        <f t="array" ref="HG145">INDEX(#REF!,MATCH(EJ145&amp;EK145&amp;HJ145&amp;HK145&amp;HL145,#REF!&amp;#REF!&amp;#REF!&amp;#REF!&amp;#REF!,0))</f>
        <v>#REF!</v>
      </c>
      <c r="HH145" s="16"/>
      <c r="HI145" s="25">
        <f t="shared" si="602"/>
        <v>0</v>
      </c>
      <c r="HJ145" s="25">
        <f t="shared" si="603"/>
        <v>0</v>
      </c>
      <c r="HK145" s="19">
        <v>0</v>
      </c>
      <c r="HL145" s="19">
        <v>0</v>
      </c>
      <c r="HM145" s="18">
        <v>0.01</v>
      </c>
      <c r="HN145" s="18">
        <v>1</v>
      </c>
      <c r="HO145" s="25">
        <f t="shared" si="604"/>
        <v>0</v>
      </c>
      <c r="HP145" s="25">
        <f t="shared" si="605"/>
        <v>0</v>
      </c>
      <c r="HQ145" s="25">
        <f t="shared" si="606"/>
        <v>0</v>
      </c>
      <c r="HR145" s="25">
        <f t="shared" si="607"/>
        <v>0</v>
      </c>
      <c r="HS145" s="25">
        <f t="shared" si="608"/>
        <v>0</v>
      </c>
      <c r="HT145" s="19">
        <v>0</v>
      </c>
      <c r="HU145" s="19">
        <v>0</v>
      </c>
      <c r="HV145" s="19">
        <v>0</v>
      </c>
      <c r="HW145" s="25">
        <f t="shared" si="609"/>
        <v>0</v>
      </c>
      <c r="HX145" s="19">
        <v>0</v>
      </c>
      <c r="HY145" s="19">
        <v>0</v>
      </c>
      <c r="HZ145" s="18">
        <v>29.44</v>
      </c>
      <c r="IA145" s="20">
        <f>ROUND(IF(EN145="Cống tròn",IF(EN145="Cống tròn",IF(EU145="Không có móng",IQ145-FF145,IF(EU145="Đế",IP145-FN145,IF(OR(EU145="Móng bê tông",EU145="Móng bê tông kết hợp đế"),II145-FJ145,0))),0),IF(EN145="Cống hộp",IF(AND(EN145="Cống hộp",EU145="Không có móng"),IQ145-GF145,IF(AND(EN145="Cống hộp",EU145="Móng bê tông"),IJ145-GB145,0)),IF(OR(EN145="Rãnh xây",EN145="Rãnh bê tông"),IF(OR(EN145="Rãnh xây",EN145="Rãnh bê tông"),IK145-GB145,0),IF(EN145="Ống nhựa",IF(AND(EN145="Ống nhựa",EU145="Không đắp cát"),IQ145-HT145,IF(AND(EN145="Ống nhựa",EU145="Đắp cát"),IH145-HX145,0)),IF(EN145="Rãnh thang",IF(EN145="Rãnh thang",IF(EU145="Móng bê tông",#REF!-#REF!,IQ145),0),0))))),2)</f>
        <v>26.5</v>
      </c>
      <c r="IB145" s="20">
        <f t="shared" si="610"/>
        <v>2.9400000000000013</v>
      </c>
      <c r="IC145" s="20">
        <f t="shared" si="455"/>
        <v>26.5</v>
      </c>
      <c r="ID145" s="20">
        <f t="shared" si="456"/>
        <v>0</v>
      </c>
      <c r="IE145" s="20">
        <f t="shared" si="457"/>
        <v>0</v>
      </c>
      <c r="IF145" s="20">
        <f t="shared" si="458"/>
        <v>0</v>
      </c>
      <c r="IG145" s="20">
        <f>IF(EN145="Rãnh thang",IF(AND(EN145="Rãnh thang",EU145="Móng bê tông"),IQ145-#REF!,0),IF(EN145="Ống nhựa",IF(AND(EN145="Ống nhựa",EU145="Đắp cát"),IQ145-HT145,0),IF(EN145="Cống tròn",IF(EN145="Cống tròn",IF(OR(EU145="Móng bê tông",EU145="Móng bê tông kết hợp đế"),IM145-FL145,0),0),IF(EN145="Cống hộp",IF(AND(EN145="Cống hộp",EU145="Móng bê tông"),IN145-GD145,0),IF(OR(EN145="Rãnh xây",EN145="Rãnh bê tông"),IF(AND(EN145="Rãnh xây",EU145="Móng bê tông"),IO145-GD145,IF(AND(EN145="Rãnh bê tông",EU145="Móng bê tông"),IO145-GD145,0)),0)))))</f>
        <v>26.5</v>
      </c>
      <c r="IH145" s="20">
        <f t="shared" si="459"/>
        <v>0</v>
      </c>
      <c r="II145" s="20">
        <f t="shared" si="460"/>
        <v>26.5</v>
      </c>
      <c r="IJ145" s="20">
        <f t="shared" si="461"/>
        <v>0</v>
      </c>
      <c r="IK145" s="20">
        <f t="shared" si="462"/>
        <v>0</v>
      </c>
      <c r="IL145" s="20">
        <f t="shared" si="463"/>
        <v>26.7</v>
      </c>
      <c r="IM145" s="20">
        <f t="shared" si="464"/>
        <v>26.7</v>
      </c>
      <c r="IN145" s="20">
        <f t="shared" si="465"/>
        <v>0</v>
      </c>
      <c r="IO145" s="20">
        <f t="shared" si="466"/>
        <v>0</v>
      </c>
      <c r="IP145" s="20">
        <f t="shared" si="467"/>
        <v>0</v>
      </c>
      <c r="IQ145" s="18">
        <v>26.84</v>
      </c>
      <c r="IR145" s="25">
        <f t="shared" si="611"/>
        <v>0</v>
      </c>
      <c r="IS145" s="25">
        <f t="shared" si="468"/>
        <v>0</v>
      </c>
      <c r="IT145" s="25">
        <f t="shared" si="469"/>
        <v>0</v>
      </c>
      <c r="IU145" s="25">
        <f>ROUND(IF(EN145="Cống tròn",IF(EN145="Cống tròn",IV145+FF145,0),IF(EN145="Cống hộp",IF(EN145="Cống hộp",IV145+GP145,0),IF(OR(EN145="Rãnh xây",EN145="Rãnh bê tông"),IF(OR(EN145="Rãnh xây",EN145="Rãnh bê tông"),IV145+GP145,0),IF(EN145="ống nhựa",IF(EN145="Ống nhựa",IV145+HT145,0),IF(EN145="Rãnh thang",IF(EN145="Rãnh thang",IQ145+#REF!,0),0))))),2)</f>
        <v>28.44</v>
      </c>
      <c r="IV145" s="18">
        <v>28.3</v>
      </c>
      <c r="IW145" s="25">
        <f t="shared" si="470"/>
        <v>28.44</v>
      </c>
      <c r="IX145" s="25">
        <f t="shared" si="471"/>
        <v>0</v>
      </c>
      <c r="IY145" s="25">
        <f t="shared" si="472"/>
        <v>0</v>
      </c>
      <c r="IZ145" s="25">
        <f t="shared" si="473"/>
        <v>0</v>
      </c>
      <c r="JA145" s="25">
        <f t="shared" si="474"/>
        <v>0</v>
      </c>
      <c r="JB145" s="18">
        <v>29.46</v>
      </c>
      <c r="JC145" s="20">
        <f>ROUND(IF(EN145="Cống tròn",IF(EN145="Cống tròn",IF(EU145="Không có móng",JS145-FF145,IF(EU145="Đế",JR145-FN145,IF(OR(EU145="Móng bê tông",EU145="Móng bê tông kết hợp đế"),JK145-FJ145,0))),0),IF(EN145="Cống hộp",IF(AND(EN145="Cống hộp",EU145="Không có móng"),JS145-GF145,IF(AND(EN145="Cống hộp",EU145="Móng bê tông"),JL145-GB145,0)),IF(OR(EN145="Rãnh xây",EN145="Rãnh bê tông"),IF(OR(EN145="Rãnh xây",EN145="Rãnh bê tông"),JM145-GB145,0),IF(EN145="Ống nhựa",IF(AND(EN145="Ống nhựa",EU145="Không đắp cát"),JS145-HT145,IF(AND(EN145="Ống nhựa",EU145="Đắp cát"),JJ145-HX145,0)),IF(EN145="Rãnh thang",IF(EN145="Rãnh thang",IF(EU145="Móng bê tông",#REF!-#REF!,JS145),0),0))))),2)</f>
        <v>26.46</v>
      </c>
      <c r="JD145" s="20">
        <f t="shared" si="612"/>
        <v>3</v>
      </c>
      <c r="JE145" s="20">
        <f t="shared" si="475"/>
        <v>26.46</v>
      </c>
      <c r="JF145" s="20">
        <f t="shared" si="476"/>
        <v>0</v>
      </c>
      <c r="JG145" s="20">
        <f t="shared" si="477"/>
        <v>0</v>
      </c>
      <c r="JH145" s="20">
        <f t="shared" si="478"/>
        <v>0</v>
      </c>
      <c r="JI145" s="20">
        <f>IF(EN145="Rãnh thang",IF(AND(EN145="Rãnh thang",EU145="Móng bê tông"),JS145-#REF!,0),IF(EN145="Ống nhựa",IF(AND(EN145="Ống nhựa",EU145="Đắp cát"),JS145-HT145,0),IF(EN145="Cống tròn",IF(EN145="Cống tròn",IF(OR(EU145="Móng bê tông",EU145="Móng bê tông kết hợp đế"),JO145-FL145,0),0),IF(EN145="Cống hộp",IF(AND(EN145="Cống hộp",EU145="Móng bê tông"),JP145-GD145,0),IF(OR(EN145="Rãnh xây",EN145="Rãnh bê tông"),IF(AND(EN145="Rãnh xây",EU145="Móng bê tông"),JQ145-GD145,IF(AND(EN145="Rãnh bê tông",EU145="Móng bê tông"),JQ145-GD145,0)),0)))))</f>
        <v>26.46</v>
      </c>
      <c r="JJ145" s="20">
        <f t="shared" si="479"/>
        <v>0</v>
      </c>
      <c r="JK145" s="20">
        <f t="shared" si="480"/>
        <v>26.46</v>
      </c>
      <c r="JL145" s="20">
        <f t="shared" si="481"/>
        <v>0</v>
      </c>
      <c r="JM145" s="20">
        <f t="shared" si="482"/>
        <v>0</v>
      </c>
      <c r="JN145" s="20">
        <f t="shared" si="483"/>
        <v>26.66</v>
      </c>
      <c r="JO145" s="20">
        <f t="shared" si="484"/>
        <v>26.66</v>
      </c>
      <c r="JP145" s="20">
        <f t="shared" si="485"/>
        <v>0</v>
      </c>
      <c r="JQ145" s="20">
        <f t="shared" si="486"/>
        <v>0</v>
      </c>
      <c r="JR145" s="20">
        <f t="shared" si="487"/>
        <v>0</v>
      </c>
      <c r="JS145" s="26">
        <v>26.8</v>
      </c>
      <c r="JT145" s="25">
        <f t="shared" si="613"/>
        <v>0</v>
      </c>
      <c r="JU145" s="25">
        <f t="shared" si="488"/>
        <v>0</v>
      </c>
      <c r="JV145" s="25">
        <f t="shared" si="489"/>
        <v>0</v>
      </c>
      <c r="JW145" s="25">
        <f>ROUND(IF(EN145="Cống tròn",IF(EN145="Cống tròn",JX145+FF145,0),IF(EN145="Cống hộp",IF(EN145="Cống hộp",JX145+GP145,0),IF(OR(EN145="Rãnh xây",EN145="Rãnh bê tông"),IF(OR(EN145="Rãnh xây",EN145="Rãnh bê tông"),JX145+GP145,0),IF(EN145="ống nhựa",IF(EN145="Ống nhựa",JX145+HT145,0),IF(EN145="Rãnh thang",IF(EN145="Rãnh thang",JS145+#REF!,0),0))))),2)</f>
        <v>28.44</v>
      </c>
      <c r="JX145" s="27">
        <v>28.3</v>
      </c>
      <c r="JY145" s="25">
        <f t="shared" si="490"/>
        <v>28.44</v>
      </c>
      <c r="JZ145" s="25">
        <f t="shared" si="491"/>
        <v>0</v>
      </c>
      <c r="KA145" s="25">
        <f t="shared" si="492"/>
        <v>0</v>
      </c>
      <c r="KB145" s="25">
        <f t="shared" si="493"/>
        <v>0</v>
      </c>
      <c r="KC145" s="25">
        <f t="shared" si="494"/>
        <v>0</v>
      </c>
      <c r="KD145" s="28" t="s">
        <v>98</v>
      </c>
      <c r="KE145" s="27">
        <v>0</v>
      </c>
      <c r="KF145" s="25">
        <f t="shared" si="495"/>
        <v>2.9400000000000013</v>
      </c>
      <c r="KG145" s="25">
        <f t="shared" si="614"/>
        <v>2.9400000000000013</v>
      </c>
      <c r="KH145" s="27">
        <v>0</v>
      </c>
      <c r="KI145" s="25">
        <f t="shared" si="496"/>
        <v>3</v>
      </c>
      <c r="KJ145" s="25">
        <f t="shared" si="615"/>
        <v>3</v>
      </c>
      <c r="KK145" s="25">
        <f t="shared" si="497"/>
        <v>0</v>
      </c>
      <c r="KL145" s="25">
        <f t="shared" si="498"/>
        <v>0</v>
      </c>
      <c r="KM145" s="25">
        <f t="shared" si="616"/>
        <v>0</v>
      </c>
      <c r="KN145" s="25">
        <f t="shared" si="499"/>
        <v>0</v>
      </c>
      <c r="KO145" s="25">
        <f t="shared" si="500"/>
        <v>0</v>
      </c>
      <c r="KP145" s="25">
        <f t="shared" si="617"/>
        <v>0</v>
      </c>
      <c r="KQ145" s="25">
        <f t="shared" si="501"/>
        <v>0.2</v>
      </c>
      <c r="KR145" s="25">
        <f t="shared" si="502"/>
        <v>0.2</v>
      </c>
      <c r="KS145" s="25">
        <f t="shared" si="618"/>
        <v>0.2</v>
      </c>
      <c r="KT145" s="25">
        <f t="shared" si="503"/>
        <v>0</v>
      </c>
      <c r="KU145" s="25">
        <f t="shared" si="504"/>
        <v>0</v>
      </c>
      <c r="KV145" s="25">
        <f t="shared" si="619"/>
        <v>0</v>
      </c>
      <c r="KW145" s="25">
        <f t="shared" si="505"/>
        <v>0</v>
      </c>
      <c r="KX145" s="25">
        <f t="shared" si="506"/>
        <v>0</v>
      </c>
      <c r="KY145" s="25">
        <f t="shared" si="620"/>
        <v>0</v>
      </c>
      <c r="KZ145" s="25">
        <f t="shared" si="507"/>
        <v>0</v>
      </c>
      <c r="LA145" s="25">
        <f t="shared" si="508"/>
        <v>0</v>
      </c>
      <c r="LB145" s="25">
        <f t="shared" si="621"/>
        <v>0</v>
      </c>
      <c r="LC145" s="25">
        <f t="shared" si="509"/>
        <v>1.98</v>
      </c>
      <c r="LD145" s="25">
        <f t="shared" si="510"/>
        <v>1.98</v>
      </c>
      <c r="LE145" s="25">
        <f t="shared" si="622"/>
        <v>1.98</v>
      </c>
      <c r="LF145" s="25">
        <f t="shared" si="511"/>
        <v>0</v>
      </c>
      <c r="LG145" s="25">
        <f t="shared" si="512"/>
        <v>0</v>
      </c>
      <c r="LH145" s="25">
        <f t="shared" si="623"/>
        <v>0</v>
      </c>
      <c r="LI145" s="25">
        <f t="shared" si="513"/>
        <v>0</v>
      </c>
      <c r="LJ145" s="25">
        <f t="shared" si="514"/>
        <v>0</v>
      </c>
      <c r="LK145" s="25">
        <f t="shared" si="624"/>
        <v>0</v>
      </c>
      <c r="LL145" s="25">
        <f t="shared" si="515"/>
        <v>0</v>
      </c>
      <c r="LM145" s="25">
        <f t="shared" si="516"/>
        <v>0</v>
      </c>
      <c r="LN145" s="25">
        <f t="shared" si="625"/>
        <v>0</v>
      </c>
      <c r="LO145" s="25">
        <f t="shared" si="517"/>
        <v>0</v>
      </c>
      <c r="LP145" s="25">
        <f t="shared" si="518"/>
        <v>0</v>
      </c>
      <c r="LQ145" s="25">
        <f t="shared" si="626"/>
        <v>0</v>
      </c>
      <c r="LR145" s="25">
        <f t="shared" si="519"/>
        <v>0</v>
      </c>
      <c r="LS145" s="25">
        <f t="shared" si="520"/>
        <v>0</v>
      </c>
      <c r="LT145" s="25">
        <f t="shared" si="627"/>
        <v>0</v>
      </c>
      <c r="LU145" s="25">
        <f t="shared" si="521"/>
        <v>0</v>
      </c>
      <c r="LV145" s="25">
        <f t="shared" si="522"/>
        <v>0</v>
      </c>
      <c r="LW145" s="25">
        <f t="shared" si="628"/>
        <v>0</v>
      </c>
      <c r="LX145" s="25">
        <f t="shared" si="523"/>
        <v>0</v>
      </c>
      <c r="LY145" s="25">
        <f t="shared" si="524"/>
        <v>0</v>
      </c>
      <c r="LZ145" s="25">
        <f t="shared" si="629"/>
        <v>0</v>
      </c>
      <c r="MA145" s="25">
        <f t="shared" si="525"/>
        <v>0</v>
      </c>
      <c r="MB145" s="25">
        <f t="shared" si="526"/>
        <v>0</v>
      </c>
      <c r="MC145" s="25">
        <f t="shared" si="630"/>
        <v>0</v>
      </c>
      <c r="MD145" s="25">
        <f t="shared" si="527"/>
        <v>0</v>
      </c>
      <c r="ME145" s="25">
        <f t="shared" si="528"/>
        <v>0</v>
      </c>
      <c r="MF145" s="25">
        <f t="shared" si="631"/>
        <v>0</v>
      </c>
      <c r="MG145" s="25">
        <f t="shared" si="529"/>
        <v>0</v>
      </c>
      <c r="MH145" s="25">
        <f t="shared" si="530"/>
        <v>0</v>
      </c>
      <c r="MI145" s="25">
        <f t="shared" si="632"/>
        <v>0</v>
      </c>
      <c r="MJ145" s="25">
        <f t="shared" si="531"/>
        <v>0</v>
      </c>
      <c r="MK145" s="25">
        <f t="shared" si="532"/>
        <v>0</v>
      </c>
      <c r="ML145" s="25">
        <f t="shared" si="633"/>
        <v>0</v>
      </c>
      <c r="MM145" s="25">
        <f t="shared" si="533"/>
        <v>0</v>
      </c>
      <c r="MN145" s="25">
        <f t="shared" si="534"/>
        <v>0</v>
      </c>
      <c r="MO145" s="25">
        <f t="shared" si="634"/>
        <v>0</v>
      </c>
      <c r="MP145" s="25">
        <f t="shared" si="535"/>
        <v>0</v>
      </c>
      <c r="MQ145" s="25">
        <f t="shared" si="536"/>
        <v>0</v>
      </c>
      <c r="MR145" s="25">
        <f t="shared" si="635"/>
        <v>0</v>
      </c>
      <c r="MS145" s="29">
        <v>1.98</v>
      </c>
      <c r="MT145" s="29">
        <v>0</v>
      </c>
      <c r="MU145" s="29">
        <v>1</v>
      </c>
      <c r="MV145" s="29">
        <v>1</v>
      </c>
      <c r="MW145" s="25">
        <f t="shared" si="537"/>
        <v>1.98</v>
      </c>
      <c r="MX145" s="25">
        <f t="shared" si="538"/>
        <v>5.82</v>
      </c>
      <c r="MY145" s="25">
        <f t="shared" si="539"/>
        <v>0</v>
      </c>
      <c r="MZ145" s="25">
        <f t="shared" si="540"/>
        <v>0</v>
      </c>
      <c r="NA145" s="25">
        <f t="shared" si="541"/>
        <v>1.98</v>
      </c>
      <c r="NB145" s="25">
        <f t="shared" si="542"/>
        <v>5.94</v>
      </c>
      <c r="NC145" s="25">
        <f t="shared" si="543"/>
        <v>0</v>
      </c>
      <c r="ND145" s="25">
        <f t="shared" si="544"/>
        <v>0</v>
      </c>
      <c r="NE145" s="25">
        <f t="shared" si="636"/>
        <v>1.98</v>
      </c>
      <c r="NF145" s="25">
        <f t="shared" si="636"/>
        <v>5.8800000000000008</v>
      </c>
      <c r="NG145" s="25">
        <f t="shared" si="636"/>
        <v>0</v>
      </c>
      <c r="NH145" s="25">
        <f t="shared" si="545"/>
        <v>0</v>
      </c>
      <c r="NI145" s="25">
        <f t="shared" si="546"/>
        <v>220.5</v>
      </c>
      <c r="NJ145" s="25">
        <f t="shared" si="547"/>
        <v>0</v>
      </c>
      <c r="NK145" s="25">
        <f t="shared" si="548"/>
        <v>220.5</v>
      </c>
      <c r="NL145" s="25">
        <f t="shared" si="549"/>
        <v>127.41</v>
      </c>
      <c r="NM145" s="25">
        <f t="shared" si="550"/>
        <v>0</v>
      </c>
      <c r="NN145" s="25">
        <f t="shared" si="637"/>
        <v>127.41</v>
      </c>
      <c r="NO145" s="25">
        <f t="shared" si="551"/>
        <v>0</v>
      </c>
      <c r="NP145" s="25">
        <f t="shared" si="552"/>
        <v>0</v>
      </c>
      <c r="NQ145" s="25">
        <f t="shared" si="638"/>
        <v>0</v>
      </c>
      <c r="NR145" s="25">
        <f t="shared" si="553"/>
        <v>0</v>
      </c>
      <c r="NS145" s="25">
        <f t="shared" si="554"/>
        <v>0</v>
      </c>
      <c r="NT145" s="25">
        <f t="shared" si="639"/>
        <v>0</v>
      </c>
      <c r="NU145" s="25">
        <f t="shared" si="555"/>
        <v>0</v>
      </c>
      <c r="NV145" s="25">
        <f t="shared" si="556"/>
        <v>0</v>
      </c>
      <c r="NW145" s="25">
        <f t="shared" si="640"/>
        <v>0</v>
      </c>
      <c r="NX145" s="25">
        <f t="shared" si="641"/>
        <v>127.41</v>
      </c>
      <c r="NY145" s="25">
        <f t="shared" si="641"/>
        <v>0</v>
      </c>
      <c r="NZ145" s="25">
        <f t="shared" si="642"/>
        <v>127.41</v>
      </c>
      <c r="OA145" s="25">
        <f t="shared" si="643"/>
        <v>93.09</v>
      </c>
      <c r="OB145" s="25">
        <f t="shared" si="643"/>
        <v>0</v>
      </c>
      <c r="OC145" s="25">
        <f t="shared" si="644"/>
        <v>93.09</v>
      </c>
      <c r="OD145" s="25">
        <f t="shared" si="645"/>
        <v>127.41</v>
      </c>
      <c r="OE145" s="25">
        <f t="shared" si="645"/>
        <v>0</v>
      </c>
      <c r="OF145" s="25">
        <f t="shared" si="645"/>
        <v>127.41</v>
      </c>
      <c r="OG145" s="25">
        <f t="shared" si="557"/>
        <v>0</v>
      </c>
      <c r="OH145" s="25">
        <f t="shared" si="558"/>
        <v>0</v>
      </c>
      <c r="OI145" s="25">
        <f t="shared" si="559"/>
        <v>0</v>
      </c>
      <c r="OJ145" s="25">
        <f t="shared" si="560"/>
        <v>0</v>
      </c>
      <c r="OK145" s="25">
        <f t="shared" si="561"/>
        <v>0</v>
      </c>
      <c r="OL145" s="25">
        <f t="shared" si="562"/>
        <v>0</v>
      </c>
      <c r="OM145" s="25">
        <f t="shared" si="646"/>
        <v>0</v>
      </c>
      <c r="ON145" s="25">
        <f t="shared" si="646"/>
        <v>0</v>
      </c>
      <c r="OO145" s="25">
        <f t="shared" si="646"/>
        <v>0</v>
      </c>
      <c r="OP145" s="25">
        <f t="shared" si="563"/>
        <v>0</v>
      </c>
      <c r="OQ145" s="25">
        <f t="shared" si="564"/>
        <v>0</v>
      </c>
      <c r="OR145" s="25">
        <f t="shared" si="647"/>
        <v>0</v>
      </c>
      <c r="OS145" s="30">
        <v>536481.35</v>
      </c>
      <c r="OT145" s="30">
        <v>2371548.63</v>
      </c>
    </row>
    <row r="146" spans="1:410" ht="33" customHeight="1" x14ac:dyDescent="0.25">
      <c r="A146" s="18"/>
      <c r="B146" s="18" t="s">
        <v>929</v>
      </c>
      <c r="C146" s="18">
        <v>251.72</v>
      </c>
      <c r="D146" s="16" t="e">
        <f>_xlfn.IFNA(INDEX(#REF!,MATCH(E146,#REF!,0)),0)</f>
        <v>#REF!</v>
      </c>
      <c r="E146" s="18" t="s">
        <v>935</v>
      </c>
      <c r="F146" s="16" t="s">
        <v>765</v>
      </c>
      <c r="G146" s="16" t="s">
        <v>766</v>
      </c>
      <c r="H146" s="16" t="s">
        <v>767</v>
      </c>
      <c r="I146" s="16" t="s">
        <v>768</v>
      </c>
      <c r="J146" s="16" t="s">
        <v>769</v>
      </c>
      <c r="K146" s="16" t="s">
        <v>770</v>
      </c>
      <c r="L146" s="16" t="s">
        <v>771</v>
      </c>
      <c r="M146" s="18">
        <v>1.64</v>
      </c>
      <c r="N146" s="18">
        <v>2.44</v>
      </c>
      <c r="O146" s="18">
        <v>2.04</v>
      </c>
      <c r="P146" s="18">
        <v>2.84</v>
      </c>
      <c r="Q146" s="18">
        <v>0.1</v>
      </c>
      <c r="R146" s="18">
        <v>1.8399999999999999</v>
      </c>
      <c r="S146" s="18">
        <v>2.64</v>
      </c>
      <c r="T146" s="18">
        <v>0.2</v>
      </c>
      <c r="U146" s="18">
        <v>0</v>
      </c>
      <c r="V146" s="18">
        <v>0</v>
      </c>
      <c r="W146" s="18">
        <v>0</v>
      </c>
      <c r="X146" s="18">
        <v>1.64</v>
      </c>
      <c r="Y146" s="18">
        <v>2.4</v>
      </c>
      <c r="Z146" s="20">
        <f t="shared" si="565"/>
        <v>2.7</v>
      </c>
      <c r="AA146" s="18">
        <v>0.22</v>
      </c>
      <c r="AB146" s="18">
        <v>0</v>
      </c>
      <c r="AC146" s="18">
        <v>0</v>
      </c>
      <c r="AD146" s="18">
        <v>0</v>
      </c>
      <c r="AE146" s="18">
        <v>0</v>
      </c>
      <c r="AF146" s="18">
        <v>0</v>
      </c>
      <c r="AG146" s="18">
        <v>1.2</v>
      </c>
      <c r="AH146" s="18">
        <v>2</v>
      </c>
      <c r="AI146" s="20">
        <f t="shared" si="566"/>
        <v>2.85</v>
      </c>
      <c r="AJ146" s="18">
        <v>0</v>
      </c>
      <c r="AK146" s="18">
        <v>0</v>
      </c>
      <c r="AL146" s="20">
        <f t="shared" si="567"/>
        <v>0</v>
      </c>
      <c r="AM146" s="18">
        <v>1.64</v>
      </c>
      <c r="AN146" s="18">
        <v>2</v>
      </c>
      <c r="AO146" s="18">
        <v>0.15</v>
      </c>
      <c r="AP146" s="18">
        <v>0.22</v>
      </c>
      <c r="AQ146" s="18">
        <v>1.64</v>
      </c>
      <c r="AR146" s="18">
        <v>2.2200000000000002</v>
      </c>
      <c r="AS146" s="18">
        <v>0.12</v>
      </c>
      <c r="AT146" s="18">
        <v>0.11</v>
      </c>
      <c r="AU146" s="18">
        <v>0</v>
      </c>
      <c r="AV146" s="18">
        <v>1</v>
      </c>
      <c r="AW146" s="18">
        <v>0</v>
      </c>
      <c r="AX146" s="18">
        <v>0</v>
      </c>
      <c r="AY146" s="18">
        <v>0</v>
      </c>
      <c r="AZ146" s="18">
        <v>0</v>
      </c>
      <c r="BA146" s="18">
        <v>0</v>
      </c>
      <c r="BB146" s="18">
        <v>0</v>
      </c>
      <c r="BC146" s="18">
        <v>0</v>
      </c>
      <c r="BD146" s="18">
        <v>0</v>
      </c>
      <c r="BE146" s="18">
        <v>0</v>
      </c>
      <c r="BF146" s="18">
        <v>0</v>
      </c>
      <c r="BG146" s="18">
        <v>0</v>
      </c>
      <c r="BH146" s="18">
        <v>0</v>
      </c>
      <c r="BI146" s="18">
        <v>0</v>
      </c>
      <c r="BJ146" s="18">
        <v>0</v>
      </c>
      <c r="BK146" s="18">
        <v>0</v>
      </c>
      <c r="BL146" s="18">
        <v>0</v>
      </c>
      <c r="BM146" s="18">
        <v>0</v>
      </c>
      <c r="BN146" s="18">
        <v>0</v>
      </c>
      <c r="BO146" s="18">
        <v>0</v>
      </c>
      <c r="BP146" s="18">
        <v>1</v>
      </c>
      <c r="BQ146" s="18">
        <v>0</v>
      </c>
      <c r="BR146" s="18">
        <v>0</v>
      </c>
      <c r="BS146" s="18">
        <v>0</v>
      </c>
      <c r="BT146" s="18">
        <v>0</v>
      </c>
      <c r="BU146" s="18">
        <v>0</v>
      </c>
      <c r="BV146" s="18">
        <v>0</v>
      </c>
      <c r="BW146" s="18">
        <v>0</v>
      </c>
      <c r="BX146" s="18">
        <v>0</v>
      </c>
      <c r="BY146" s="18">
        <v>0</v>
      </c>
      <c r="BZ146" s="18">
        <v>0</v>
      </c>
      <c r="CA146" s="16" t="e">
        <f>_xlfn.IFNA(IF(RIGHT(D146,2)="=G",0,INDEX(#REF!,MATCH(E146,#REF!,0))),0)</f>
        <v>#REF!</v>
      </c>
      <c r="CB146" s="16" t="s">
        <v>776</v>
      </c>
      <c r="CC146" s="18">
        <v>0</v>
      </c>
      <c r="CD146" s="18">
        <v>0</v>
      </c>
      <c r="CE146" s="18">
        <v>1.4</v>
      </c>
      <c r="CF146" s="18">
        <v>0.73</v>
      </c>
      <c r="CG146" s="18">
        <v>0.12</v>
      </c>
      <c r="CH146" s="18">
        <v>3</v>
      </c>
      <c r="CI146" s="16" t="s">
        <v>98</v>
      </c>
      <c r="CJ146" s="18">
        <v>0</v>
      </c>
      <c r="CK146" s="20">
        <f t="shared" si="432"/>
        <v>3.26</v>
      </c>
      <c r="CL146" s="20">
        <f t="shared" si="568"/>
        <v>3.26</v>
      </c>
      <c r="CM146" s="18">
        <v>29.46</v>
      </c>
      <c r="CN146" s="18">
        <v>29.46</v>
      </c>
      <c r="CO146" s="18">
        <v>28.621000000000002</v>
      </c>
      <c r="CP146" s="22">
        <f t="shared" si="433"/>
        <v>29.46</v>
      </c>
      <c r="CQ146" s="22">
        <f t="shared" si="434"/>
        <v>26.2</v>
      </c>
      <c r="CR146" s="22">
        <f t="shared" si="569"/>
        <v>3.26</v>
      </c>
      <c r="CS146" s="22">
        <f t="shared" si="435"/>
        <v>26.3</v>
      </c>
      <c r="CT146" s="22">
        <f t="shared" si="436"/>
        <v>26.5</v>
      </c>
      <c r="CU146" s="18">
        <v>26.5</v>
      </c>
      <c r="CV146" s="22">
        <f t="shared" si="570"/>
        <v>2.7</v>
      </c>
      <c r="CW146" s="22">
        <f t="shared" si="437"/>
        <v>0</v>
      </c>
      <c r="CX146" s="22">
        <f t="shared" si="438"/>
        <v>0</v>
      </c>
      <c r="CY146" s="22">
        <f t="shared" si="439"/>
        <v>29.19</v>
      </c>
      <c r="CZ146" s="22">
        <f t="shared" si="440"/>
        <v>29.34</v>
      </c>
      <c r="DA146" s="18">
        <v>29.46</v>
      </c>
      <c r="DB146" s="20">
        <f t="shared" si="571"/>
        <v>3.26</v>
      </c>
      <c r="DC146" s="20">
        <f t="shared" si="572"/>
        <v>0</v>
      </c>
      <c r="DD146" s="20">
        <f t="shared" si="573"/>
        <v>3.26</v>
      </c>
      <c r="DE146" s="20">
        <f t="shared" si="441"/>
        <v>0.1</v>
      </c>
      <c r="DF146" s="20">
        <f t="shared" si="442"/>
        <v>0.2</v>
      </c>
      <c r="DG146" s="20">
        <f t="shared" si="443"/>
        <v>2.96</v>
      </c>
      <c r="DH146" s="20">
        <f t="shared" si="444"/>
        <v>0</v>
      </c>
      <c r="DI146" s="20">
        <f t="shared" si="445"/>
        <v>0</v>
      </c>
      <c r="DJ146" s="20">
        <f t="shared" si="446"/>
        <v>0</v>
      </c>
      <c r="DK146" s="20">
        <f t="shared" si="574"/>
        <v>3.26</v>
      </c>
      <c r="DL146" s="20">
        <f t="shared" si="575"/>
        <v>0</v>
      </c>
      <c r="DM146" s="20">
        <f t="shared" si="576"/>
        <v>0</v>
      </c>
      <c r="DN146" s="20">
        <f t="shared" si="577"/>
        <v>0</v>
      </c>
      <c r="DO146" s="18">
        <v>3.04</v>
      </c>
      <c r="DP146" s="18">
        <v>0</v>
      </c>
      <c r="DQ146" s="18">
        <v>1</v>
      </c>
      <c r="DR146" s="18">
        <v>1</v>
      </c>
      <c r="DS146" s="25">
        <f t="shared" si="578"/>
        <v>3.04</v>
      </c>
      <c r="DT146" s="25">
        <f t="shared" si="579"/>
        <v>0</v>
      </c>
      <c r="DU146" s="25">
        <f t="shared" si="580"/>
        <v>9.91</v>
      </c>
      <c r="DV146" s="25">
        <f t="shared" si="581"/>
        <v>0</v>
      </c>
      <c r="DW146" s="25">
        <f t="shared" si="582"/>
        <v>9.91</v>
      </c>
      <c r="DX146" s="25">
        <f t="shared" si="583"/>
        <v>20.22</v>
      </c>
      <c r="DY146" s="25">
        <f t="shared" si="584"/>
        <v>0</v>
      </c>
      <c r="DZ146" s="25">
        <f t="shared" si="585"/>
        <v>20.22</v>
      </c>
      <c r="EA146" s="25">
        <f t="shared" si="586"/>
        <v>13.4</v>
      </c>
      <c r="EB146" s="25">
        <f t="shared" si="587"/>
        <v>0</v>
      </c>
      <c r="EC146" s="25">
        <f t="shared" si="588"/>
        <v>13.4</v>
      </c>
      <c r="ED146" s="25">
        <f t="shared" si="589"/>
        <v>6.82</v>
      </c>
      <c r="EE146" s="25">
        <f t="shared" si="589"/>
        <v>0</v>
      </c>
      <c r="EF146" s="25">
        <f t="shared" si="590"/>
        <v>6.82</v>
      </c>
      <c r="EG146" s="25">
        <f t="shared" si="591"/>
        <v>13.4</v>
      </c>
      <c r="EH146" s="25">
        <f t="shared" si="591"/>
        <v>0</v>
      </c>
      <c r="EI146" s="25">
        <f t="shared" si="592"/>
        <v>13.4</v>
      </c>
      <c r="EJ146" s="18">
        <v>251.72</v>
      </c>
      <c r="EK146" s="18">
        <v>290.42</v>
      </c>
      <c r="EL146" s="18" t="s">
        <v>935</v>
      </c>
      <c r="EM146" s="18" t="s">
        <v>936</v>
      </c>
      <c r="EN146" s="16" t="s">
        <v>774</v>
      </c>
      <c r="EO146" s="16" t="s">
        <v>131</v>
      </c>
      <c r="EP146" s="16" t="e">
        <f>IF(OR(EN146="Cống tròn",EN146="Cống hộp",EN146="Ống nhựa"),INDEX(#REF!,MATCH(E146,#REF!,0)),IF(OR(EN146="Rãnh xây",EN146="Rãnh bê tông"),INDEX(#REF!,MATCH(E146,#REF!,0)),0))</f>
        <v>#REF!</v>
      </c>
      <c r="EQ146" s="18">
        <v>37.499999999999986</v>
      </c>
      <c r="ER146" s="18">
        <v>1</v>
      </c>
      <c r="ES146" s="25">
        <f t="shared" si="593"/>
        <v>37</v>
      </c>
      <c r="ET146" s="1" t="e">
        <f>_xlfn.IFNA(IF(EN146="Cống tròn",INDEX(#REF!,MATCH(E146,#REF!,0)),IF(EN146="Cống hộp",INDEX(#REF!,MATCH(E146,#REF!,0)),EU146&amp;" ,"&amp;EV146)),0)</f>
        <v>#REF!</v>
      </c>
      <c r="EU146" s="16" t="s">
        <v>769</v>
      </c>
      <c r="EV146" s="16" t="s">
        <v>775</v>
      </c>
      <c r="EW146" s="16" t="e">
        <f>_xlfn.IFNA(INDEX(#REF!,MATCH(E146,#REF!,0)),0)</f>
        <v>#REF!</v>
      </c>
      <c r="EX146" s="16"/>
      <c r="EY146" s="18">
        <v>0</v>
      </c>
      <c r="EZ146" s="18">
        <v>0</v>
      </c>
      <c r="FA146" s="18">
        <v>0</v>
      </c>
      <c r="FB146" s="19">
        <v>0</v>
      </c>
      <c r="FC146" s="19">
        <v>0</v>
      </c>
      <c r="FD146" s="25">
        <f t="shared" si="447"/>
        <v>0</v>
      </c>
      <c r="FE146" s="25">
        <f t="shared" si="594"/>
        <v>0</v>
      </c>
      <c r="FF146" s="18">
        <v>0.14000000000000001</v>
      </c>
      <c r="FG146" s="18">
        <v>2</v>
      </c>
      <c r="FH146" s="18">
        <v>1.5</v>
      </c>
      <c r="FI146" s="25">
        <f t="shared" si="595"/>
        <v>1.78</v>
      </c>
      <c r="FJ146" s="18">
        <v>0</v>
      </c>
      <c r="FK146" s="18">
        <v>0</v>
      </c>
      <c r="FL146" s="18">
        <v>0.2</v>
      </c>
      <c r="FM146" s="18">
        <v>1.6</v>
      </c>
      <c r="FN146" s="18">
        <v>0</v>
      </c>
      <c r="FO146" s="25">
        <f t="shared" si="596"/>
        <v>1.98</v>
      </c>
      <c r="FP146" s="18">
        <v>1.4999999999999999E-2</v>
      </c>
      <c r="FQ146" s="18">
        <v>1</v>
      </c>
      <c r="FR146" s="25">
        <f t="shared" si="448"/>
        <v>36</v>
      </c>
      <c r="FS146" s="25">
        <f t="shared" si="449"/>
        <v>0.52500000000000002</v>
      </c>
      <c r="FT146" s="25">
        <f t="shared" si="450"/>
        <v>36.524999999999999</v>
      </c>
      <c r="FU146" s="25">
        <f t="shared" si="451"/>
        <v>-0.97499999999998721</v>
      </c>
      <c r="FV146" s="25" t="str">
        <f t="shared" si="597"/>
        <v>Thêm 01</v>
      </c>
      <c r="FW146" s="25">
        <f t="shared" si="598"/>
        <v>0.04</v>
      </c>
      <c r="FX146" s="16"/>
      <c r="FY146" s="16"/>
      <c r="FZ146" s="16"/>
      <c r="GA146" s="16"/>
      <c r="GB146" s="19">
        <v>0</v>
      </c>
      <c r="GC146" s="19">
        <v>0</v>
      </c>
      <c r="GD146" s="19">
        <v>0</v>
      </c>
      <c r="GE146" s="19">
        <v>0</v>
      </c>
      <c r="GF146" s="19">
        <v>0</v>
      </c>
      <c r="GG146" s="19">
        <v>0</v>
      </c>
      <c r="GH146" s="19">
        <v>0</v>
      </c>
      <c r="GI146" s="19">
        <v>0</v>
      </c>
      <c r="GJ146" s="19">
        <v>0</v>
      </c>
      <c r="GK146" s="19">
        <v>0</v>
      </c>
      <c r="GL146" s="25">
        <f t="shared" si="452"/>
        <v>0</v>
      </c>
      <c r="GM146" s="25">
        <f t="shared" si="599"/>
        <v>0</v>
      </c>
      <c r="GN146" s="19">
        <v>0</v>
      </c>
      <c r="GO146" s="19">
        <v>0</v>
      </c>
      <c r="GP146" s="19">
        <v>0</v>
      </c>
      <c r="GQ146" s="19">
        <v>0</v>
      </c>
      <c r="GR146" s="1" t="e">
        <f>_xlfn.IFNA(INDEX(#REF!,MATCH(E146,#REF!,0)),0)</f>
        <v>#REF!</v>
      </c>
      <c r="GS146" s="16"/>
      <c r="GT146" s="18">
        <v>0</v>
      </c>
      <c r="GU146" s="18">
        <v>0</v>
      </c>
      <c r="GV146" s="18">
        <v>0</v>
      </c>
      <c r="GW146" s="18">
        <v>0</v>
      </c>
      <c r="GX146" s="25">
        <f t="shared" si="453"/>
        <v>0</v>
      </c>
      <c r="GY146" s="25">
        <f t="shared" si="454"/>
        <v>0</v>
      </c>
      <c r="GZ146" s="25">
        <f t="shared" si="600"/>
        <v>0</v>
      </c>
      <c r="HA146" s="1" t="e" cm="1">
        <f t="array" ref="HA146">INDEX(#REF!,MATCH(EJ146&amp;EK146&amp;HD146&amp;HE146&amp;HF146,#REF!&amp;#REF!&amp;#REF!&amp;#REF!&amp;#REF!,0))</f>
        <v>#REF!</v>
      </c>
      <c r="HB146" s="16"/>
      <c r="HC146" s="25">
        <f t="shared" si="601"/>
        <v>0</v>
      </c>
      <c r="HD146" s="18">
        <v>0</v>
      </c>
      <c r="HE146" s="18">
        <v>0</v>
      </c>
      <c r="HF146" s="18">
        <v>0</v>
      </c>
      <c r="HG146" s="1" t="e" cm="1">
        <f t="array" ref="HG146">INDEX(#REF!,MATCH(EJ146&amp;EK146&amp;HJ146&amp;HK146&amp;HL146,#REF!&amp;#REF!&amp;#REF!&amp;#REF!&amp;#REF!,0))</f>
        <v>#REF!</v>
      </c>
      <c r="HH146" s="16"/>
      <c r="HI146" s="25">
        <f t="shared" si="602"/>
        <v>0</v>
      </c>
      <c r="HJ146" s="25">
        <f t="shared" si="603"/>
        <v>0</v>
      </c>
      <c r="HK146" s="19">
        <v>0</v>
      </c>
      <c r="HL146" s="19">
        <v>0</v>
      </c>
      <c r="HM146" s="18">
        <v>0.01</v>
      </c>
      <c r="HN146" s="18">
        <v>1</v>
      </c>
      <c r="HO146" s="25">
        <f t="shared" si="604"/>
        <v>0</v>
      </c>
      <c r="HP146" s="25">
        <f t="shared" si="605"/>
        <v>0</v>
      </c>
      <c r="HQ146" s="25">
        <f t="shared" si="606"/>
        <v>0</v>
      </c>
      <c r="HR146" s="25">
        <f t="shared" si="607"/>
        <v>0</v>
      </c>
      <c r="HS146" s="25">
        <f t="shared" si="608"/>
        <v>0</v>
      </c>
      <c r="HT146" s="19">
        <v>0</v>
      </c>
      <c r="HU146" s="19">
        <v>0</v>
      </c>
      <c r="HV146" s="19">
        <v>0</v>
      </c>
      <c r="HW146" s="25">
        <f t="shared" si="609"/>
        <v>0</v>
      </c>
      <c r="HX146" s="19">
        <v>0</v>
      </c>
      <c r="HY146" s="19">
        <v>0</v>
      </c>
      <c r="HZ146" s="18">
        <v>29.46</v>
      </c>
      <c r="IA146" s="20">
        <f>ROUND(IF(EN146="Cống tròn",IF(EN146="Cống tròn",IF(EU146="Không có móng",IQ146-FF146,IF(EU146="Đế",IP146-FN146,IF(OR(EU146="Móng bê tông",EU146="Móng bê tông kết hợp đế"),II146-FJ146,0))),0),IF(EN146="Cống hộp",IF(AND(EN146="Cống hộp",EU146="Không có móng"),IQ146-GF146,IF(AND(EN146="Cống hộp",EU146="Móng bê tông"),IJ146-GB146,0)),IF(OR(EN146="Rãnh xây",EN146="Rãnh bê tông"),IF(OR(EN146="Rãnh xây",EN146="Rãnh bê tông"),IK146-GB146,0),IF(EN146="Ống nhựa",IF(AND(EN146="Ống nhựa",EU146="Không đắp cát"),IQ146-HT146,IF(AND(EN146="Ống nhựa",EU146="Đắp cát"),IH146-HX146,0)),IF(EN146="Rãnh thang",IF(EN146="Rãnh thang",IF(EU146="Móng bê tông",#REF!-#REF!,IQ146),0),0))))),2)</f>
        <v>26.46</v>
      </c>
      <c r="IB146" s="20">
        <f t="shared" si="610"/>
        <v>3</v>
      </c>
      <c r="IC146" s="20">
        <f t="shared" si="455"/>
        <v>26.46</v>
      </c>
      <c r="ID146" s="20">
        <f t="shared" si="456"/>
        <v>0</v>
      </c>
      <c r="IE146" s="20">
        <f t="shared" si="457"/>
        <v>0</v>
      </c>
      <c r="IF146" s="20">
        <f t="shared" si="458"/>
        <v>0</v>
      </c>
      <c r="IG146" s="20">
        <f>IF(EN146="Rãnh thang",IF(AND(EN146="Rãnh thang",EU146="Móng bê tông"),IQ146-#REF!,0),IF(EN146="Ống nhựa",IF(AND(EN146="Ống nhựa",EU146="Đắp cát"),IQ146-HT146,0),IF(EN146="Cống tròn",IF(EN146="Cống tròn",IF(OR(EU146="Móng bê tông",EU146="Móng bê tông kết hợp đế"),IM146-FL146,0),0),IF(EN146="Cống hộp",IF(AND(EN146="Cống hộp",EU146="Móng bê tông"),IN146-GD146,0),IF(OR(EN146="Rãnh xây",EN146="Rãnh bê tông"),IF(AND(EN146="Rãnh xây",EU146="Móng bê tông"),IO146-GD146,IF(AND(EN146="Rãnh bê tông",EU146="Móng bê tông"),IO146-GD146,0)),0)))))</f>
        <v>26.46</v>
      </c>
      <c r="IH146" s="20">
        <f t="shared" si="459"/>
        <v>0</v>
      </c>
      <c r="II146" s="20">
        <f t="shared" si="460"/>
        <v>26.46</v>
      </c>
      <c r="IJ146" s="20">
        <f t="shared" si="461"/>
        <v>0</v>
      </c>
      <c r="IK146" s="20">
        <f t="shared" si="462"/>
        <v>0</v>
      </c>
      <c r="IL146" s="20">
        <f t="shared" si="463"/>
        <v>26.66</v>
      </c>
      <c r="IM146" s="20">
        <f t="shared" si="464"/>
        <v>26.66</v>
      </c>
      <c r="IN146" s="20">
        <f t="shared" si="465"/>
        <v>0</v>
      </c>
      <c r="IO146" s="20">
        <f t="shared" si="466"/>
        <v>0</v>
      </c>
      <c r="IP146" s="20">
        <f t="shared" si="467"/>
        <v>0</v>
      </c>
      <c r="IQ146" s="18">
        <v>26.8</v>
      </c>
      <c r="IR146" s="25">
        <f t="shared" si="611"/>
        <v>0</v>
      </c>
      <c r="IS146" s="25">
        <f t="shared" si="468"/>
        <v>0</v>
      </c>
      <c r="IT146" s="25">
        <f t="shared" si="469"/>
        <v>0</v>
      </c>
      <c r="IU146" s="25">
        <f>ROUND(IF(EN146="Cống tròn",IF(EN146="Cống tròn",IV146+FF146,0),IF(EN146="Cống hộp",IF(EN146="Cống hộp",IV146+GP146,0),IF(OR(EN146="Rãnh xây",EN146="Rãnh bê tông"),IF(OR(EN146="Rãnh xây",EN146="Rãnh bê tông"),IV146+GP146,0),IF(EN146="ống nhựa",IF(EN146="Ống nhựa",IV146+HT146,0),IF(EN146="Rãnh thang",IF(EN146="Rãnh thang",IQ146+#REF!,0),0))))),2)</f>
        <v>28.41</v>
      </c>
      <c r="IV146" s="18">
        <v>28.27</v>
      </c>
      <c r="IW146" s="25">
        <f t="shared" si="470"/>
        <v>28.41</v>
      </c>
      <c r="IX146" s="25">
        <f t="shared" si="471"/>
        <v>0</v>
      </c>
      <c r="IY146" s="25">
        <f t="shared" si="472"/>
        <v>0</v>
      </c>
      <c r="IZ146" s="25">
        <f t="shared" si="473"/>
        <v>0</v>
      </c>
      <c r="JA146" s="25">
        <f t="shared" si="474"/>
        <v>0</v>
      </c>
      <c r="JB146" s="18">
        <v>29.48</v>
      </c>
      <c r="JC146" s="20">
        <f>ROUND(IF(EN146="Cống tròn",IF(EN146="Cống tròn",IF(EU146="Không có móng",JS146-FF146,IF(EU146="Đế",JR146-FN146,IF(OR(EU146="Móng bê tông",EU146="Móng bê tông kết hợp đế"),JK146-FJ146,0))),0),IF(EN146="Cống hộp",IF(AND(EN146="Cống hộp",EU146="Không có móng"),JS146-GF146,IF(AND(EN146="Cống hộp",EU146="Móng bê tông"),JL146-GB146,0)),IF(OR(EN146="Rãnh xây",EN146="Rãnh bê tông"),IF(OR(EN146="Rãnh xây",EN146="Rãnh bê tông"),JM146-GB146,0),IF(EN146="Ống nhựa",IF(AND(EN146="Ống nhựa",EU146="Không đắp cát"),JS146-HT146,IF(AND(EN146="Ống nhựa",EU146="Đắp cát"),JJ146-HX146,0)),IF(EN146="Rãnh thang",IF(EN146="Rãnh thang",IF(EU146="Móng bê tông",#REF!-#REF!,JS146),0),0))))),2)</f>
        <v>26.43</v>
      </c>
      <c r="JD146" s="20">
        <f t="shared" si="612"/>
        <v>3.0500000000000007</v>
      </c>
      <c r="JE146" s="20">
        <f t="shared" si="475"/>
        <v>26.43</v>
      </c>
      <c r="JF146" s="20">
        <f t="shared" si="476"/>
        <v>0</v>
      </c>
      <c r="JG146" s="20">
        <f t="shared" si="477"/>
        <v>0</v>
      </c>
      <c r="JH146" s="20">
        <f t="shared" si="478"/>
        <v>0</v>
      </c>
      <c r="JI146" s="20">
        <f>IF(EN146="Rãnh thang",IF(AND(EN146="Rãnh thang",EU146="Móng bê tông"),JS146-#REF!,0),IF(EN146="Ống nhựa",IF(AND(EN146="Ống nhựa",EU146="Đắp cát"),JS146-HT146,0),IF(EN146="Cống tròn",IF(EN146="Cống tròn",IF(OR(EU146="Móng bê tông",EU146="Móng bê tông kết hợp đế"),JO146-FL146,0),0),IF(EN146="Cống hộp",IF(AND(EN146="Cống hộp",EU146="Móng bê tông"),JP146-GD146,0),IF(OR(EN146="Rãnh xây",EN146="Rãnh bê tông"),IF(AND(EN146="Rãnh xây",EU146="Móng bê tông"),JQ146-GD146,IF(AND(EN146="Rãnh bê tông",EU146="Móng bê tông"),JQ146-GD146,0)),0)))))</f>
        <v>26.43</v>
      </c>
      <c r="JJ146" s="20">
        <f t="shared" si="479"/>
        <v>0</v>
      </c>
      <c r="JK146" s="20">
        <f t="shared" si="480"/>
        <v>26.43</v>
      </c>
      <c r="JL146" s="20">
        <f t="shared" si="481"/>
        <v>0</v>
      </c>
      <c r="JM146" s="20">
        <f t="shared" si="482"/>
        <v>0</v>
      </c>
      <c r="JN146" s="20">
        <f t="shared" si="483"/>
        <v>26.63</v>
      </c>
      <c r="JO146" s="20">
        <f t="shared" si="484"/>
        <v>26.63</v>
      </c>
      <c r="JP146" s="20">
        <f t="shared" si="485"/>
        <v>0</v>
      </c>
      <c r="JQ146" s="20">
        <f t="shared" si="486"/>
        <v>0</v>
      </c>
      <c r="JR146" s="20">
        <f t="shared" si="487"/>
        <v>0</v>
      </c>
      <c r="JS146" s="26">
        <v>26.77</v>
      </c>
      <c r="JT146" s="25">
        <f t="shared" si="613"/>
        <v>0</v>
      </c>
      <c r="JU146" s="25">
        <f t="shared" si="488"/>
        <v>0</v>
      </c>
      <c r="JV146" s="25">
        <f t="shared" si="489"/>
        <v>0</v>
      </c>
      <c r="JW146" s="25">
        <f>ROUND(IF(EN146="Cống tròn",IF(EN146="Cống tròn",JX146+FF146,0),IF(EN146="Cống hộp",IF(EN146="Cống hộp",JX146+GP146,0),IF(OR(EN146="Rãnh xây",EN146="Rãnh bê tông"),IF(OR(EN146="Rãnh xây",EN146="Rãnh bê tông"),JX146+GP146,0),IF(EN146="ống nhựa",IF(EN146="Ống nhựa",JX146+HT146,0),IF(EN146="Rãnh thang",IF(EN146="Rãnh thang",JS146+#REF!,0),0))))),2)</f>
        <v>28.41</v>
      </c>
      <c r="JX146" s="27">
        <v>28.27</v>
      </c>
      <c r="JY146" s="25">
        <f t="shared" si="490"/>
        <v>28.41</v>
      </c>
      <c r="JZ146" s="25">
        <f t="shared" si="491"/>
        <v>0</v>
      </c>
      <c r="KA146" s="25">
        <f t="shared" si="492"/>
        <v>0</v>
      </c>
      <c r="KB146" s="25">
        <f t="shared" si="493"/>
        <v>0</v>
      </c>
      <c r="KC146" s="25">
        <f t="shared" si="494"/>
        <v>0</v>
      </c>
      <c r="KD146" s="28" t="s">
        <v>98</v>
      </c>
      <c r="KE146" s="27">
        <v>0</v>
      </c>
      <c r="KF146" s="25">
        <f t="shared" si="495"/>
        <v>3</v>
      </c>
      <c r="KG146" s="25">
        <f t="shared" si="614"/>
        <v>3</v>
      </c>
      <c r="KH146" s="27">
        <v>0</v>
      </c>
      <c r="KI146" s="25">
        <f t="shared" si="496"/>
        <v>3.0500000000000007</v>
      </c>
      <c r="KJ146" s="25">
        <f t="shared" si="615"/>
        <v>3.0500000000000007</v>
      </c>
      <c r="KK146" s="25">
        <f t="shared" si="497"/>
        <v>0</v>
      </c>
      <c r="KL146" s="25">
        <f t="shared" si="498"/>
        <v>0</v>
      </c>
      <c r="KM146" s="25">
        <f t="shared" si="616"/>
        <v>0</v>
      </c>
      <c r="KN146" s="25">
        <f t="shared" si="499"/>
        <v>0</v>
      </c>
      <c r="KO146" s="25">
        <f t="shared" si="500"/>
        <v>0</v>
      </c>
      <c r="KP146" s="25">
        <f t="shared" si="617"/>
        <v>0</v>
      </c>
      <c r="KQ146" s="25">
        <f t="shared" si="501"/>
        <v>0.2</v>
      </c>
      <c r="KR146" s="25">
        <f t="shared" si="502"/>
        <v>0.2</v>
      </c>
      <c r="KS146" s="25">
        <f t="shared" si="618"/>
        <v>0.2</v>
      </c>
      <c r="KT146" s="25">
        <f t="shared" si="503"/>
        <v>0</v>
      </c>
      <c r="KU146" s="25">
        <f t="shared" si="504"/>
        <v>0</v>
      </c>
      <c r="KV146" s="25">
        <f t="shared" si="619"/>
        <v>0</v>
      </c>
      <c r="KW146" s="25">
        <f t="shared" si="505"/>
        <v>0</v>
      </c>
      <c r="KX146" s="25">
        <f t="shared" si="506"/>
        <v>0</v>
      </c>
      <c r="KY146" s="25">
        <f t="shared" si="620"/>
        <v>0</v>
      </c>
      <c r="KZ146" s="25">
        <f t="shared" si="507"/>
        <v>0</v>
      </c>
      <c r="LA146" s="25">
        <f t="shared" si="508"/>
        <v>0</v>
      </c>
      <c r="LB146" s="25">
        <f t="shared" si="621"/>
        <v>0</v>
      </c>
      <c r="LC146" s="25">
        <f t="shared" si="509"/>
        <v>1.98</v>
      </c>
      <c r="LD146" s="25">
        <f t="shared" si="510"/>
        <v>1.98</v>
      </c>
      <c r="LE146" s="25">
        <f t="shared" si="622"/>
        <v>1.98</v>
      </c>
      <c r="LF146" s="25">
        <f t="shared" si="511"/>
        <v>0</v>
      </c>
      <c r="LG146" s="25">
        <f t="shared" si="512"/>
        <v>0</v>
      </c>
      <c r="LH146" s="25">
        <f t="shared" si="623"/>
        <v>0</v>
      </c>
      <c r="LI146" s="25">
        <f t="shared" si="513"/>
        <v>0</v>
      </c>
      <c r="LJ146" s="25">
        <f t="shared" si="514"/>
        <v>0</v>
      </c>
      <c r="LK146" s="25">
        <f t="shared" si="624"/>
        <v>0</v>
      </c>
      <c r="LL146" s="25">
        <f t="shared" si="515"/>
        <v>0</v>
      </c>
      <c r="LM146" s="25">
        <f t="shared" si="516"/>
        <v>0</v>
      </c>
      <c r="LN146" s="25">
        <f t="shared" si="625"/>
        <v>0</v>
      </c>
      <c r="LO146" s="25">
        <f t="shared" si="517"/>
        <v>0</v>
      </c>
      <c r="LP146" s="25">
        <f t="shared" si="518"/>
        <v>0</v>
      </c>
      <c r="LQ146" s="25">
        <f t="shared" si="626"/>
        <v>0</v>
      </c>
      <c r="LR146" s="25">
        <f t="shared" si="519"/>
        <v>0</v>
      </c>
      <c r="LS146" s="25">
        <f t="shared" si="520"/>
        <v>0</v>
      </c>
      <c r="LT146" s="25">
        <f t="shared" si="627"/>
        <v>0</v>
      </c>
      <c r="LU146" s="25">
        <f t="shared" si="521"/>
        <v>0</v>
      </c>
      <c r="LV146" s="25">
        <f t="shared" si="522"/>
        <v>0</v>
      </c>
      <c r="LW146" s="25">
        <f t="shared" si="628"/>
        <v>0</v>
      </c>
      <c r="LX146" s="25">
        <f t="shared" si="523"/>
        <v>0</v>
      </c>
      <c r="LY146" s="25">
        <f t="shared" si="524"/>
        <v>0</v>
      </c>
      <c r="LZ146" s="25">
        <f t="shared" si="629"/>
        <v>0</v>
      </c>
      <c r="MA146" s="25">
        <f t="shared" si="525"/>
        <v>0</v>
      </c>
      <c r="MB146" s="25">
        <f t="shared" si="526"/>
        <v>0</v>
      </c>
      <c r="MC146" s="25">
        <f t="shared" si="630"/>
        <v>0</v>
      </c>
      <c r="MD146" s="25">
        <f t="shared" si="527"/>
        <v>0</v>
      </c>
      <c r="ME146" s="25">
        <f t="shared" si="528"/>
        <v>0</v>
      </c>
      <c r="MF146" s="25">
        <f t="shared" si="631"/>
        <v>0</v>
      </c>
      <c r="MG146" s="25">
        <f t="shared" si="529"/>
        <v>0</v>
      </c>
      <c r="MH146" s="25">
        <f t="shared" si="530"/>
        <v>0</v>
      </c>
      <c r="MI146" s="25">
        <f t="shared" si="632"/>
        <v>0</v>
      </c>
      <c r="MJ146" s="25">
        <f t="shared" si="531"/>
        <v>0</v>
      </c>
      <c r="MK146" s="25">
        <f t="shared" si="532"/>
        <v>0</v>
      </c>
      <c r="ML146" s="25">
        <f t="shared" si="633"/>
        <v>0</v>
      </c>
      <c r="MM146" s="25">
        <f t="shared" si="533"/>
        <v>0</v>
      </c>
      <c r="MN146" s="25">
        <f t="shared" si="534"/>
        <v>0</v>
      </c>
      <c r="MO146" s="25">
        <f t="shared" si="634"/>
        <v>0</v>
      </c>
      <c r="MP146" s="25">
        <f t="shared" si="535"/>
        <v>0</v>
      </c>
      <c r="MQ146" s="25">
        <f t="shared" si="536"/>
        <v>0</v>
      </c>
      <c r="MR146" s="25">
        <f t="shared" si="635"/>
        <v>0</v>
      </c>
      <c r="MS146" s="29">
        <v>1.98</v>
      </c>
      <c r="MT146" s="29">
        <v>0</v>
      </c>
      <c r="MU146" s="29">
        <v>1</v>
      </c>
      <c r="MV146" s="29">
        <v>1</v>
      </c>
      <c r="MW146" s="25">
        <f t="shared" si="537"/>
        <v>1.98</v>
      </c>
      <c r="MX146" s="25">
        <f t="shared" si="538"/>
        <v>5.94</v>
      </c>
      <c r="MY146" s="25">
        <f t="shared" si="539"/>
        <v>0</v>
      </c>
      <c r="MZ146" s="25">
        <f t="shared" si="540"/>
        <v>0</v>
      </c>
      <c r="NA146" s="25">
        <f t="shared" si="541"/>
        <v>1.98</v>
      </c>
      <c r="NB146" s="25">
        <f t="shared" si="542"/>
        <v>6.04</v>
      </c>
      <c r="NC146" s="25">
        <f t="shared" si="543"/>
        <v>0</v>
      </c>
      <c r="ND146" s="25">
        <f t="shared" si="544"/>
        <v>0</v>
      </c>
      <c r="NE146" s="25">
        <f t="shared" si="636"/>
        <v>1.98</v>
      </c>
      <c r="NF146" s="25">
        <f t="shared" si="636"/>
        <v>5.99</v>
      </c>
      <c r="NG146" s="25">
        <f t="shared" si="636"/>
        <v>0</v>
      </c>
      <c r="NH146" s="25">
        <f t="shared" si="545"/>
        <v>0</v>
      </c>
      <c r="NI146" s="25">
        <f t="shared" si="546"/>
        <v>224.63</v>
      </c>
      <c r="NJ146" s="25">
        <f t="shared" si="547"/>
        <v>0</v>
      </c>
      <c r="NK146" s="25">
        <f t="shared" si="548"/>
        <v>224.63</v>
      </c>
      <c r="NL146" s="25">
        <f t="shared" si="549"/>
        <v>127.41</v>
      </c>
      <c r="NM146" s="25">
        <f t="shared" si="550"/>
        <v>0</v>
      </c>
      <c r="NN146" s="25">
        <f t="shared" si="637"/>
        <v>127.41</v>
      </c>
      <c r="NO146" s="25">
        <f t="shared" si="551"/>
        <v>0</v>
      </c>
      <c r="NP146" s="25">
        <f t="shared" si="552"/>
        <v>0</v>
      </c>
      <c r="NQ146" s="25">
        <f t="shared" si="638"/>
        <v>0</v>
      </c>
      <c r="NR146" s="25">
        <f t="shared" si="553"/>
        <v>0</v>
      </c>
      <c r="NS146" s="25">
        <f t="shared" si="554"/>
        <v>0</v>
      </c>
      <c r="NT146" s="25">
        <f t="shared" si="639"/>
        <v>0</v>
      </c>
      <c r="NU146" s="25">
        <f t="shared" si="555"/>
        <v>0</v>
      </c>
      <c r="NV146" s="25">
        <f t="shared" si="556"/>
        <v>0</v>
      </c>
      <c r="NW146" s="25">
        <f t="shared" si="640"/>
        <v>0</v>
      </c>
      <c r="NX146" s="25">
        <f t="shared" si="641"/>
        <v>127.41</v>
      </c>
      <c r="NY146" s="25">
        <f t="shared" si="641"/>
        <v>0</v>
      </c>
      <c r="NZ146" s="25">
        <f t="shared" si="642"/>
        <v>127.41</v>
      </c>
      <c r="OA146" s="25">
        <f t="shared" si="643"/>
        <v>97.22</v>
      </c>
      <c r="OB146" s="25">
        <f t="shared" si="643"/>
        <v>0</v>
      </c>
      <c r="OC146" s="25">
        <f t="shared" si="644"/>
        <v>97.22</v>
      </c>
      <c r="OD146" s="25">
        <f t="shared" si="645"/>
        <v>127.41</v>
      </c>
      <c r="OE146" s="25">
        <f t="shared" si="645"/>
        <v>0</v>
      </c>
      <c r="OF146" s="25">
        <f t="shared" si="645"/>
        <v>127.41</v>
      </c>
      <c r="OG146" s="25">
        <f t="shared" si="557"/>
        <v>0</v>
      </c>
      <c r="OH146" s="25">
        <f t="shared" si="558"/>
        <v>0</v>
      </c>
      <c r="OI146" s="25">
        <f t="shared" si="559"/>
        <v>0</v>
      </c>
      <c r="OJ146" s="25">
        <f t="shared" si="560"/>
        <v>0</v>
      </c>
      <c r="OK146" s="25">
        <f t="shared" si="561"/>
        <v>0</v>
      </c>
      <c r="OL146" s="25">
        <f t="shared" si="562"/>
        <v>0</v>
      </c>
      <c r="OM146" s="25">
        <f t="shared" si="646"/>
        <v>0</v>
      </c>
      <c r="ON146" s="25">
        <f t="shared" si="646"/>
        <v>0</v>
      </c>
      <c r="OO146" s="25">
        <f t="shared" si="646"/>
        <v>0</v>
      </c>
      <c r="OP146" s="25">
        <f t="shared" si="563"/>
        <v>0</v>
      </c>
      <c r="OQ146" s="25">
        <f t="shared" si="564"/>
        <v>0</v>
      </c>
      <c r="OR146" s="25">
        <f t="shared" si="647"/>
        <v>0</v>
      </c>
      <c r="OS146" s="30">
        <v>536481.35</v>
      </c>
      <c r="OT146" s="30">
        <v>2371587.33</v>
      </c>
    </row>
    <row r="147" spans="1:410" ht="33" customHeight="1" x14ac:dyDescent="0.25">
      <c r="A147" s="18"/>
      <c r="B147" s="18" t="s">
        <v>929</v>
      </c>
      <c r="C147" s="18">
        <v>290.42</v>
      </c>
      <c r="D147" s="16" t="e">
        <f>_xlfn.IFNA(INDEX(#REF!,MATCH(E147,#REF!,0)),0)</f>
        <v>#REF!</v>
      </c>
      <c r="E147" s="18" t="s">
        <v>936</v>
      </c>
      <c r="F147" s="16" t="s">
        <v>765</v>
      </c>
      <c r="G147" s="16" t="s">
        <v>766</v>
      </c>
      <c r="H147" s="16" t="s">
        <v>767</v>
      </c>
      <c r="I147" s="16" t="s">
        <v>768</v>
      </c>
      <c r="J147" s="16" t="s">
        <v>769</v>
      </c>
      <c r="K147" s="16" t="s">
        <v>770</v>
      </c>
      <c r="L147" s="16" t="s">
        <v>771</v>
      </c>
      <c r="M147" s="18">
        <v>1.64</v>
      </c>
      <c r="N147" s="18">
        <v>2.44</v>
      </c>
      <c r="O147" s="18">
        <v>2.04</v>
      </c>
      <c r="P147" s="18">
        <v>2.84</v>
      </c>
      <c r="Q147" s="18">
        <v>0.1</v>
      </c>
      <c r="R147" s="18">
        <v>1.8399999999999999</v>
      </c>
      <c r="S147" s="18">
        <v>2.64</v>
      </c>
      <c r="T147" s="18">
        <v>0.2</v>
      </c>
      <c r="U147" s="18">
        <v>0</v>
      </c>
      <c r="V147" s="18">
        <v>0</v>
      </c>
      <c r="W147" s="18">
        <v>0</v>
      </c>
      <c r="X147" s="18">
        <v>1.64</v>
      </c>
      <c r="Y147" s="18">
        <v>2.4</v>
      </c>
      <c r="Z147" s="20">
        <f t="shared" si="565"/>
        <v>2.7</v>
      </c>
      <c r="AA147" s="18">
        <v>0.22</v>
      </c>
      <c r="AB147" s="18">
        <v>0</v>
      </c>
      <c r="AC147" s="18">
        <v>0</v>
      </c>
      <c r="AD147" s="18">
        <v>0</v>
      </c>
      <c r="AE147" s="18">
        <v>0</v>
      </c>
      <c r="AF147" s="18">
        <v>0</v>
      </c>
      <c r="AG147" s="18">
        <v>1.2</v>
      </c>
      <c r="AH147" s="18">
        <v>2</v>
      </c>
      <c r="AI147" s="20">
        <f t="shared" si="566"/>
        <v>2.85</v>
      </c>
      <c r="AJ147" s="18">
        <v>0</v>
      </c>
      <c r="AK147" s="18">
        <v>0</v>
      </c>
      <c r="AL147" s="20">
        <f t="shared" si="567"/>
        <v>0</v>
      </c>
      <c r="AM147" s="18">
        <v>1.64</v>
      </c>
      <c r="AN147" s="18">
        <v>2</v>
      </c>
      <c r="AO147" s="18">
        <v>0.15</v>
      </c>
      <c r="AP147" s="18">
        <v>0.22</v>
      </c>
      <c r="AQ147" s="18">
        <v>1.64</v>
      </c>
      <c r="AR147" s="18">
        <v>2.2200000000000002</v>
      </c>
      <c r="AS147" s="18">
        <v>0.12</v>
      </c>
      <c r="AT147" s="18">
        <v>0.11</v>
      </c>
      <c r="AU147" s="18">
        <v>0</v>
      </c>
      <c r="AV147" s="18">
        <v>1</v>
      </c>
      <c r="AW147" s="18">
        <v>0</v>
      </c>
      <c r="AX147" s="18">
        <v>0</v>
      </c>
      <c r="AY147" s="18">
        <v>0</v>
      </c>
      <c r="AZ147" s="18">
        <v>0</v>
      </c>
      <c r="BA147" s="18">
        <v>0</v>
      </c>
      <c r="BB147" s="18">
        <v>0</v>
      </c>
      <c r="BC147" s="18">
        <v>0</v>
      </c>
      <c r="BD147" s="18">
        <v>0</v>
      </c>
      <c r="BE147" s="18">
        <v>0</v>
      </c>
      <c r="BF147" s="18">
        <v>0</v>
      </c>
      <c r="BG147" s="18">
        <v>0</v>
      </c>
      <c r="BH147" s="18">
        <v>0</v>
      </c>
      <c r="BI147" s="18">
        <v>0</v>
      </c>
      <c r="BJ147" s="18">
        <v>0</v>
      </c>
      <c r="BK147" s="18">
        <v>0</v>
      </c>
      <c r="BL147" s="18">
        <v>0</v>
      </c>
      <c r="BM147" s="18">
        <v>0</v>
      </c>
      <c r="BN147" s="18">
        <v>0</v>
      </c>
      <c r="BO147" s="18">
        <v>0</v>
      </c>
      <c r="BP147" s="18">
        <v>1</v>
      </c>
      <c r="BQ147" s="18">
        <v>0</v>
      </c>
      <c r="BR147" s="18">
        <v>0</v>
      </c>
      <c r="BS147" s="18">
        <v>0</v>
      </c>
      <c r="BT147" s="18">
        <v>0</v>
      </c>
      <c r="BU147" s="18">
        <v>0</v>
      </c>
      <c r="BV147" s="18">
        <v>0</v>
      </c>
      <c r="BW147" s="18">
        <v>0</v>
      </c>
      <c r="BX147" s="18">
        <v>0</v>
      </c>
      <c r="BY147" s="18">
        <v>0</v>
      </c>
      <c r="BZ147" s="18">
        <v>0</v>
      </c>
      <c r="CA147" s="16" t="e">
        <f>_xlfn.IFNA(IF(RIGHT(D147,2)="=G",0,INDEX(#REF!,MATCH(E147,#REF!,0))),0)</f>
        <v>#REF!</v>
      </c>
      <c r="CB147" s="16" t="s">
        <v>776</v>
      </c>
      <c r="CC147" s="18">
        <v>0</v>
      </c>
      <c r="CD147" s="18">
        <v>0</v>
      </c>
      <c r="CE147" s="18">
        <v>1.4</v>
      </c>
      <c r="CF147" s="18">
        <v>0.73</v>
      </c>
      <c r="CG147" s="18">
        <v>0.12</v>
      </c>
      <c r="CH147" s="18">
        <v>3</v>
      </c>
      <c r="CI147" s="16" t="s">
        <v>98</v>
      </c>
      <c r="CJ147" s="18">
        <v>0</v>
      </c>
      <c r="CK147" s="20">
        <f t="shared" si="432"/>
        <v>3.31</v>
      </c>
      <c r="CL147" s="20">
        <f t="shared" si="568"/>
        <v>3.31</v>
      </c>
      <c r="CM147" s="18">
        <v>29.48</v>
      </c>
      <c r="CN147" s="18">
        <v>29.48</v>
      </c>
      <c r="CO147" s="18">
        <v>28.641000000000002</v>
      </c>
      <c r="CP147" s="22">
        <f t="shared" si="433"/>
        <v>29.48</v>
      </c>
      <c r="CQ147" s="22">
        <f t="shared" si="434"/>
        <v>26.17</v>
      </c>
      <c r="CR147" s="22">
        <f t="shared" si="569"/>
        <v>3.31</v>
      </c>
      <c r="CS147" s="22">
        <f t="shared" si="435"/>
        <v>26.27</v>
      </c>
      <c r="CT147" s="22">
        <f t="shared" si="436"/>
        <v>26.47</v>
      </c>
      <c r="CU147" s="18">
        <v>26.47</v>
      </c>
      <c r="CV147" s="22">
        <f t="shared" si="570"/>
        <v>2.7</v>
      </c>
      <c r="CW147" s="22">
        <f t="shared" si="437"/>
        <v>0</v>
      </c>
      <c r="CX147" s="22">
        <f t="shared" si="438"/>
        <v>0</v>
      </c>
      <c r="CY147" s="22">
        <f t="shared" si="439"/>
        <v>29.21</v>
      </c>
      <c r="CZ147" s="22">
        <f t="shared" si="440"/>
        <v>29.36</v>
      </c>
      <c r="DA147" s="18">
        <v>29.48</v>
      </c>
      <c r="DB147" s="20">
        <f t="shared" si="571"/>
        <v>3.31</v>
      </c>
      <c r="DC147" s="20">
        <f t="shared" si="572"/>
        <v>0</v>
      </c>
      <c r="DD147" s="20">
        <f t="shared" si="573"/>
        <v>3.31</v>
      </c>
      <c r="DE147" s="20">
        <f t="shared" si="441"/>
        <v>0.1</v>
      </c>
      <c r="DF147" s="20">
        <f t="shared" si="442"/>
        <v>0.2</v>
      </c>
      <c r="DG147" s="20">
        <f t="shared" si="443"/>
        <v>2.97</v>
      </c>
      <c r="DH147" s="20">
        <f t="shared" si="444"/>
        <v>0</v>
      </c>
      <c r="DI147" s="20">
        <f t="shared" si="445"/>
        <v>0</v>
      </c>
      <c r="DJ147" s="20">
        <f t="shared" si="446"/>
        <v>0</v>
      </c>
      <c r="DK147" s="20">
        <f t="shared" si="574"/>
        <v>3.2700000000000005</v>
      </c>
      <c r="DL147" s="20">
        <f t="shared" si="575"/>
        <v>0</v>
      </c>
      <c r="DM147" s="20">
        <f t="shared" si="576"/>
        <v>3.9999999999999591E-2</v>
      </c>
      <c r="DN147" s="20">
        <f t="shared" si="577"/>
        <v>0</v>
      </c>
      <c r="DO147" s="18">
        <v>3.04</v>
      </c>
      <c r="DP147" s="18">
        <v>0</v>
      </c>
      <c r="DQ147" s="18">
        <v>1</v>
      </c>
      <c r="DR147" s="18">
        <v>1</v>
      </c>
      <c r="DS147" s="25">
        <f t="shared" si="578"/>
        <v>3.04</v>
      </c>
      <c r="DT147" s="25">
        <f t="shared" si="579"/>
        <v>0</v>
      </c>
      <c r="DU147" s="25">
        <f t="shared" si="580"/>
        <v>10.06</v>
      </c>
      <c r="DV147" s="25">
        <f t="shared" si="581"/>
        <v>0</v>
      </c>
      <c r="DW147" s="25">
        <f t="shared" si="582"/>
        <v>10.06</v>
      </c>
      <c r="DX147" s="25">
        <f t="shared" si="583"/>
        <v>20.52</v>
      </c>
      <c r="DY147" s="25">
        <f t="shared" si="584"/>
        <v>0</v>
      </c>
      <c r="DZ147" s="25">
        <f t="shared" si="585"/>
        <v>20.52</v>
      </c>
      <c r="EA147" s="25">
        <f t="shared" si="586"/>
        <v>13.44</v>
      </c>
      <c r="EB147" s="25">
        <f t="shared" si="587"/>
        <v>0</v>
      </c>
      <c r="EC147" s="25">
        <f t="shared" si="588"/>
        <v>13.44</v>
      </c>
      <c r="ED147" s="25">
        <f t="shared" si="589"/>
        <v>7.08</v>
      </c>
      <c r="EE147" s="25">
        <f t="shared" si="589"/>
        <v>0</v>
      </c>
      <c r="EF147" s="25">
        <f t="shared" si="590"/>
        <v>7.08</v>
      </c>
      <c r="EG147" s="25">
        <f t="shared" si="591"/>
        <v>13.44</v>
      </c>
      <c r="EH147" s="25">
        <f t="shared" si="591"/>
        <v>0</v>
      </c>
      <c r="EI147" s="25">
        <f t="shared" si="592"/>
        <v>13.44</v>
      </c>
      <c r="EJ147" s="18">
        <v>290.42</v>
      </c>
      <c r="EK147" s="18">
        <v>337.24</v>
      </c>
      <c r="EL147" s="18" t="s">
        <v>936</v>
      </c>
      <c r="EM147" s="18" t="s">
        <v>937</v>
      </c>
      <c r="EN147" s="16" t="s">
        <v>774</v>
      </c>
      <c r="EO147" s="16" t="s">
        <v>131</v>
      </c>
      <c r="EP147" s="16" t="e">
        <f>IF(OR(EN147="Cống tròn",EN147="Cống hộp",EN147="Ống nhựa"),INDEX(#REF!,MATCH(E147,#REF!,0)),IF(OR(EN147="Rãnh xây",EN147="Rãnh bê tông"),INDEX(#REF!,MATCH(E147,#REF!,0)),0))</f>
        <v>#REF!</v>
      </c>
      <c r="EQ147" s="18">
        <v>45.530000000000015</v>
      </c>
      <c r="ER147" s="18">
        <v>1</v>
      </c>
      <c r="ES147" s="25">
        <f t="shared" si="593"/>
        <v>45</v>
      </c>
      <c r="ET147" s="1" t="e">
        <f>_xlfn.IFNA(IF(EN147="Cống tròn",INDEX(#REF!,MATCH(E147,#REF!,0)),IF(EN147="Cống hộp",INDEX(#REF!,MATCH(E147,#REF!,0)),EU147&amp;" ,"&amp;EV147)),0)</f>
        <v>#REF!</v>
      </c>
      <c r="EU147" s="16" t="s">
        <v>769</v>
      </c>
      <c r="EV147" s="16" t="s">
        <v>775</v>
      </c>
      <c r="EW147" s="16" t="e">
        <f>_xlfn.IFNA(INDEX(#REF!,MATCH(E147,#REF!,0)),0)</f>
        <v>#REF!</v>
      </c>
      <c r="EX147" s="16"/>
      <c r="EY147" s="18">
        <v>0</v>
      </c>
      <c r="EZ147" s="18">
        <v>0</v>
      </c>
      <c r="FA147" s="18">
        <v>0</v>
      </c>
      <c r="FB147" s="19">
        <v>0</v>
      </c>
      <c r="FC147" s="19">
        <v>0</v>
      </c>
      <c r="FD147" s="25">
        <f t="shared" si="447"/>
        <v>0</v>
      </c>
      <c r="FE147" s="25">
        <f t="shared" si="594"/>
        <v>0</v>
      </c>
      <c r="FF147" s="18">
        <v>0.14000000000000001</v>
      </c>
      <c r="FG147" s="18">
        <v>2</v>
      </c>
      <c r="FH147" s="18">
        <v>1.5</v>
      </c>
      <c r="FI147" s="25">
        <f t="shared" si="595"/>
        <v>1.78</v>
      </c>
      <c r="FJ147" s="18">
        <v>0</v>
      </c>
      <c r="FK147" s="18">
        <v>0</v>
      </c>
      <c r="FL147" s="18">
        <v>0.2</v>
      </c>
      <c r="FM147" s="18">
        <v>1.6</v>
      </c>
      <c r="FN147" s="18">
        <v>0</v>
      </c>
      <c r="FO147" s="25">
        <f t="shared" si="596"/>
        <v>1.98</v>
      </c>
      <c r="FP147" s="18">
        <v>1.4999999999999999E-2</v>
      </c>
      <c r="FQ147" s="18">
        <v>1</v>
      </c>
      <c r="FR147" s="25">
        <f t="shared" si="448"/>
        <v>44</v>
      </c>
      <c r="FS147" s="25">
        <f t="shared" si="449"/>
        <v>0.64500000000000002</v>
      </c>
      <c r="FT147" s="25">
        <f t="shared" si="450"/>
        <v>44.645000000000003</v>
      </c>
      <c r="FU147" s="25">
        <f t="shared" si="451"/>
        <v>-0.88500000000001222</v>
      </c>
      <c r="FV147" s="25" t="str">
        <f t="shared" si="597"/>
        <v>Thêm 01</v>
      </c>
      <c r="FW147" s="25">
        <f t="shared" si="598"/>
        <v>0.13</v>
      </c>
      <c r="FX147" s="16"/>
      <c r="FY147" s="16"/>
      <c r="FZ147" s="16"/>
      <c r="GA147" s="16"/>
      <c r="GB147" s="19">
        <v>0</v>
      </c>
      <c r="GC147" s="19">
        <v>0</v>
      </c>
      <c r="GD147" s="19">
        <v>0</v>
      </c>
      <c r="GE147" s="19">
        <v>0</v>
      </c>
      <c r="GF147" s="19">
        <v>0</v>
      </c>
      <c r="GG147" s="19">
        <v>0</v>
      </c>
      <c r="GH147" s="19">
        <v>0</v>
      </c>
      <c r="GI147" s="19">
        <v>0</v>
      </c>
      <c r="GJ147" s="19">
        <v>0</v>
      </c>
      <c r="GK147" s="19">
        <v>0</v>
      </c>
      <c r="GL147" s="25">
        <f t="shared" si="452"/>
        <v>0</v>
      </c>
      <c r="GM147" s="25">
        <f t="shared" si="599"/>
        <v>0</v>
      </c>
      <c r="GN147" s="19">
        <v>0</v>
      </c>
      <c r="GO147" s="19">
        <v>0</v>
      </c>
      <c r="GP147" s="19">
        <v>0</v>
      </c>
      <c r="GQ147" s="19">
        <v>0</v>
      </c>
      <c r="GR147" s="1" t="e">
        <f>_xlfn.IFNA(INDEX(#REF!,MATCH(E147,#REF!,0)),0)</f>
        <v>#REF!</v>
      </c>
      <c r="GS147" s="16"/>
      <c r="GT147" s="18">
        <v>0</v>
      </c>
      <c r="GU147" s="18">
        <v>0</v>
      </c>
      <c r="GV147" s="18">
        <v>0</v>
      </c>
      <c r="GW147" s="18">
        <v>0</v>
      </c>
      <c r="GX147" s="25">
        <f t="shared" si="453"/>
        <v>0</v>
      </c>
      <c r="GY147" s="25">
        <f t="shared" si="454"/>
        <v>0</v>
      </c>
      <c r="GZ147" s="25">
        <f t="shared" si="600"/>
        <v>0</v>
      </c>
      <c r="HA147" s="1" t="e" cm="1">
        <f t="array" ref="HA147">INDEX(#REF!,MATCH(EJ147&amp;EK147&amp;HD147&amp;HE147&amp;HF147,#REF!&amp;#REF!&amp;#REF!&amp;#REF!&amp;#REF!,0))</f>
        <v>#REF!</v>
      </c>
      <c r="HB147" s="16"/>
      <c r="HC147" s="25">
        <f t="shared" si="601"/>
        <v>0</v>
      </c>
      <c r="HD147" s="18">
        <v>0</v>
      </c>
      <c r="HE147" s="18">
        <v>0</v>
      </c>
      <c r="HF147" s="18">
        <v>0</v>
      </c>
      <c r="HG147" s="1" t="e" cm="1">
        <f t="array" ref="HG147">INDEX(#REF!,MATCH(EJ147&amp;EK147&amp;HJ147&amp;HK147&amp;HL147,#REF!&amp;#REF!&amp;#REF!&amp;#REF!&amp;#REF!,0))</f>
        <v>#REF!</v>
      </c>
      <c r="HH147" s="16"/>
      <c r="HI147" s="25">
        <f t="shared" si="602"/>
        <v>0</v>
      </c>
      <c r="HJ147" s="25">
        <f t="shared" si="603"/>
        <v>0</v>
      </c>
      <c r="HK147" s="19">
        <v>0</v>
      </c>
      <c r="HL147" s="19">
        <v>0</v>
      </c>
      <c r="HM147" s="18">
        <v>0.01</v>
      </c>
      <c r="HN147" s="18">
        <v>1</v>
      </c>
      <c r="HO147" s="25">
        <f t="shared" si="604"/>
        <v>0</v>
      </c>
      <c r="HP147" s="25">
        <f t="shared" si="605"/>
        <v>0</v>
      </c>
      <c r="HQ147" s="25">
        <f t="shared" si="606"/>
        <v>0</v>
      </c>
      <c r="HR147" s="25">
        <f t="shared" si="607"/>
        <v>0</v>
      </c>
      <c r="HS147" s="25">
        <f t="shared" si="608"/>
        <v>0</v>
      </c>
      <c r="HT147" s="19">
        <v>0</v>
      </c>
      <c r="HU147" s="19">
        <v>0</v>
      </c>
      <c r="HV147" s="19">
        <v>0</v>
      </c>
      <c r="HW147" s="25">
        <f t="shared" si="609"/>
        <v>0</v>
      </c>
      <c r="HX147" s="19">
        <v>0</v>
      </c>
      <c r="HY147" s="19">
        <v>0</v>
      </c>
      <c r="HZ147" s="18">
        <v>29.48</v>
      </c>
      <c r="IA147" s="20">
        <f>ROUND(IF(EN147="Cống tròn",IF(EN147="Cống tròn",IF(EU147="Không có móng",IQ147-FF147,IF(EU147="Đế",IP147-FN147,IF(OR(EU147="Móng bê tông",EU147="Móng bê tông kết hợp đế"),II147-FJ147,0))),0),IF(EN147="Cống hộp",IF(AND(EN147="Cống hộp",EU147="Không có móng"),IQ147-GF147,IF(AND(EN147="Cống hộp",EU147="Móng bê tông"),IJ147-GB147,0)),IF(OR(EN147="Rãnh xây",EN147="Rãnh bê tông"),IF(OR(EN147="Rãnh xây",EN147="Rãnh bê tông"),IK147-GB147,0),IF(EN147="Ống nhựa",IF(AND(EN147="Ống nhựa",EU147="Không đắp cát"),IQ147-HT147,IF(AND(EN147="Ống nhựa",EU147="Đắp cát"),IH147-HX147,0)),IF(EN147="Rãnh thang",IF(EN147="Rãnh thang",IF(EU147="Móng bê tông",#REF!-#REF!,IQ147),0),0))))),2)</f>
        <v>26.43</v>
      </c>
      <c r="IB147" s="20">
        <f t="shared" si="610"/>
        <v>3.0500000000000007</v>
      </c>
      <c r="IC147" s="20">
        <f t="shared" si="455"/>
        <v>26.43</v>
      </c>
      <c r="ID147" s="20">
        <f t="shared" si="456"/>
        <v>0</v>
      </c>
      <c r="IE147" s="20">
        <f t="shared" si="457"/>
        <v>0</v>
      </c>
      <c r="IF147" s="20">
        <f t="shared" si="458"/>
        <v>0</v>
      </c>
      <c r="IG147" s="20">
        <f>IF(EN147="Rãnh thang",IF(AND(EN147="Rãnh thang",EU147="Móng bê tông"),IQ147-#REF!,0),IF(EN147="Ống nhựa",IF(AND(EN147="Ống nhựa",EU147="Đắp cát"),IQ147-HT147,0),IF(EN147="Cống tròn",IF(EN147="Cống tròn",IF(OR(EU147="Móng bê tông",EU147="Móng bê tông kết hợp đế"),IM147-FL147,0),0),IF(EN147="Cống hộp",IF(AND(EN147="Cống hộp",EU147="Móng bê tông"),IN147-GD147,0),IF(OR(EN147="Rãnh xây",EN147="Rãnh bê tông"),IF(AND(EN147="Rãnh xây",EU147="Móng bê tông"),IO147-GD147,IF(AND(EN147="Rãnh bê tông",EU147="Móng bê tông"),IO147-GD147,0)),0)))))</f>
        <v>26.43</v>
      </c>
      <c r="IH147" s="20">
        <f t="shared" si="459"/>
        <v>0</v>
      </c>
      <c r="II147" s="20">
        <f t="shared" si="460"/>
        <v>26.43</v>
      </c>
      <c r="IJ147" s="20">
        <f t="shared" si="461"/>
        <v>0</v>
      </c>
      <c r="IK147" s="20">
        <f t="shared" si="462"/>
        <v>0</v>
      </c>
      <c r="IL147" s="20">
        <f t="shared" si="463"/>
        <v>26.63</v>
      </c>
      <c r="IM147" s="20">
        <f t="shared" si="464"/>
        <v>26.63</v>
      </c>
      <c r="IN147" s="20">
        <f t="shared" si="465"/>
        <v>0</v>
      </c>
      <c r="IO147" s="20">
        <f t="shared" si="466"/>
        <v>0</v>
      </c>
      <c r="IP147" s="20">
        <f t="shared" si="467"/>
        <v>0</v>
      </c>
      <c r="IQ147" s="18">
        <v>26.77</v>
      </c>
      <c r="IR147" s="25">
        <f t="shared" si="611"/>
        <v>0</v>
      </c>
      <c r="IS147" s="25">
        <f t="shared" si="468"/>
        <v>0</v>
      </c>
      <c r="IT147" s="25">
        <f t="shared" si="469"/>
        <v>0</v>
      </c>
      <c r="IU147" s="25">
        <f>ROUND(IF(EN147="Cống tròn",IF(EN147="Cống tròn",IV147+FF147,0),IF(EN147="Cống hộp",IF(EN147="Cống hộp",IV147+GP147,0),IF(OR(EN147="Rãnh xây",EN147="Rãnh bê tông"),IF(OR(EN147="Rãnh xây",EN147="Rãnh bê tông"),IV147+GP147,0),IF(EN147="ống nhựa",IF(EN147="Ống nhựa",IV147+HT147,0),IF(EN147="Rãnh thang",IF(EN147="Rãnh thang",IQ147+#REF!,0),0))))),2)</f>
        <v>28.36</v>
      </c>
      <c r="IV147" s="18">
        <v>28.22</v>
      </c>
      <c r="IW147" s="25">
        <f t="shared" si="470"/>
        <v>28.36</v>
      </c>
      <c r="IX147" s="25">
        <f t="shared" si="471"/>
        <v>0</v>
      </c>
      <c r="IY147" s="25">
        <f t="shared" si="472"/>
        <v>0</v>
      </c>
      <c r="IZ147" s="25">
        <f t="shared" si="473"/>
        <v>0</v>
      </c>
      <c r="JA147" s="25">
        <f t="shared" si="474"/>
        <v>0</v>
      </c>
      <c r="JB147" s="18">
        <v>29.5</v>
      </c>
      <c r="JC147" s="20">
        <f>ROUND(IF(EN147="Cống tròn",IF(EN147="Cống tròn",IF(EU147="Không có móng",JS147-FF147,IF(EU147="Đế",JR147-FN147,IF(OR(EU147="Móng bê tông",EU147="Móng bê tông kết hợp đế"),JK147-FJ147,0))),0),IF(EN147="Cống hộp",IF(AND(EN147="Cống hộp",EU147="Không có móng"),JS147-GF147,IF(AND(EN147="Cống hộp",EU147="Móng bê tông"),JL147-GB147,0)),IF(OR(EN147="Rãnh xây",EN147="Rãnh bê tông"),IF(OR(EN147="Rãnh xây",EN147="Rãnh bê tông"),JM147-GB147,0),IF(EN147="Ống nhựa",IF(AND(EN147="Ống nhựa",EU147="Không đắp cát"),JS147-HT147,IF(AND(EN147="Ống nhựa",EU147="Đắp cát"),JJ147-HX147,0)),IF(EN147="Rãnh thang",IF(EN147="Rãnh thang",IF(EU147="Móng bê tông",#REF!-#REF!,JS147),0),0))))),2)</f>
        <v>26.38</v>
      </c>
      <c r="JD147" s="20">
        <f t="shared" si="612"/>
        <v>3.120000000000001</v>
      </c>
      <c r="JE147" s="20">
        <f t="shared" si="475"/>
        <v>26.38</v>
      </c>
      <c r="JF147" s="20">
        <f t="shared" si="476"/>
        <v>0</v>
      </c>
      <c r="JG147" s="20">
        <f t="shared" si="477"/>
        <v>0</v>
      </c>
      <c r="JH147" s="20">
        <f t="shared" si="478"/>
        <v>0</v>
      </c>
      <c r="JI147" s="20">
        <f>IF(EN147="Rãnh thang",IF(AND(EN147="Rãnh thang",EU147="Móng bê tông"),JS147-#REF!,0),IF(EN147="Ống nhựa",IF(AND(EN147="Ống nhựa",EU147="Đắp cát"),JS147-HT147,0),IF(EN147="Cống tròn",IF(EN147="Cống tròn",IF(OR(EU147="Móng bê tông",EU147="Móng bê tông kết hợp đế"),JO147-FL147,0),0),IF(EN147="Cống hộp",IF(AND(EN147="Cống hộp",EU147="Móng bê tông"),JP147-GD147,0),IF(OR(EN147="Rãnh xây",EN147="Rãnh bê tông"),IF(AND(EN147="Rãnh xây",EU147="Móng bê tông"),JQ147-GD147,IF(AND(EN147="Rãnh bê tông",EU147="Móng bê tông"),JQ147-GD147,0)),0)))))</f>
        <v>26.38</v>
      </c>
      <c r="JJ147" s="20">
        <f t="shared" si="479"/>
        <v>0</v>
      </c>
      <c r="JK147" s="20">
        <f t="shared" si="480"/>
        <v>26.38</v>
      </c>
      <c r="JL147" s="20">
        <f t="shared" si="481"/>
        <v>0</v>
      </c>
      <c r="JM147" s="20">
        <f t="shared" si="482"/>
        <v>0</v>
      </c>
      <c r="JN147" s="20">
        <f t="shared" si="483"/>
        <v>26.58</v>
      </c>
      <c r="JO147" s="20">
        <f t="shared" si="484"/>
        <v>26.58</v>
      </c>
      <c r="JP147" s="20">
        <f t="shared" si="485"/>
        <v>0</v>
      </c>
      <c r="JQ147" s="20">
        <f t="shared" si="486"/>
        <v>0</v>
      </c>
      <c r="JR147" s="20">
        <f t="shared" si="487"/>
        <v>0</v>
      </c>
      <c r="JS147" s="26">
        <v>26.72</v>
      </c>
      <c r="JT147" s="25">
        <f t="shared" si="613"/>
        <v>0</v>
      </c>
      <c r="JU147" s="25">
        <f t="shared" si="488"/>
        <v>0</v>
      </c>
      <c r="JV147" s="25">
        <f t="shared" si="489"/>
        <v>0</v>
      </c>
      <c r="JW147" s="25">
        <f>ROUND(IF(EN147="Cống tròn",IF(EN147="Cống tròn",JX147+FF147,0),IF(EN147="Cống hộp",IF(EN147="Cống hộp",JX147+GP147,0),IF(OR(EN147="Rãnh xây",EN147="Rãnh bê tông"),IF(OR(EN147="Rãnh xây",EN147="Rãnh bê tông"),JX147+GP147,0),IF(EN147="ống nhựa",IF(EN147="Ống nhựa",JX147+HT147,0),IF(EN147="Rãnh thang",IF(EN147="Rãnh thang",JS147+#REF!,0),0))))),2)</f>
        <v>28.36</v>
      </c>
      <c r="JX147" s="27">
        <v>28.22</v>
      </c>
      <c r="JY147" s="25">
        <f t="shared" si="490"/>
        <v>28.36</v>
      </c>
      <c r="JZ147" s="25">
        <f t="shared" si="491"/>
        <v>0</v>
      </c>
      <c r="KA147" s="25">
        <f t="shared" si="492"/>
        <v>0</v>
      </c>
      <c r="KB147" s="25">
        <f t="shared" si="493"/>
        <v>0</v>
      </c>
      <c r="KC147" s="25">
        <f t="shared" si="494"/>
        <v>0</v>
      </c>
      <c r="KD147" s="28" t="s">
        <v>98</v>
      </c>
      <c r="KE147" s="27">
        <v>0</v>
      </c>
      <c r="KF147" s="25">
        <f t="shared" si="495"/>
        <v>3.0500000000000007</v>
      </c>
      <c r="KG147" s="25">
        <f t="shared" si="614"/>
        <v>3.0500000000000007</v>
      </c>
      <c r="KH147" s="27">
        <v>0</v>
      </c>
      <c r="KI147" s="25">
        <f t="shared" si="496"/>
        <v>3.120000000000001</v>
      </c>
      <c r="KJ147" s="25">
        <f t="shared" si="615"/>
        <v>3.120000000000001</v>
      </c>
      <c r="KK147" s="25">
        <f t="shared" si="497"/>
        <v>0</v>
      </c>
      <c r="KL147" s="25">
        <f t="shared" si="498"/>
        <v>0</v>
      </c>
      <c r="KM147" s="25">
        <f t="shared" si="616"/>
        <v>0</v>
      </c>
      <c r="KN147" s="25">
        <f t="shared" si="499"/>
        <v>0</v>
      </c>
      <c r="KO147" s="25">
        <f t="shared" si="500"/>
        <v>0</v>
      </c>
      <c r="KP147" s="25">
        <f t="shared" si="617"/>
        <v>0</v>
      </c>
      <c r="KQ147" s="25">
        <f t="shared" si="501"/>
        <v>0.2</v>
      </c>
      <c r="KR147" s="25">
        <f t="shared" si="502"/>
        <v>0.2</v>
      </c>
      <c r="KS147" s="25">
        <f t="shared" si="618"/>
        <v>0.2</v>
      </c>
      <c r="KT147" s="25">
        <f t="shared" si="503"/>
        <v>0</v>
      </c>
      <c r="KU147" s="25">
        <f t="shared" si="504"/>
        <v>0</v>
      </c>
      <c r="KV147" s="25">
        <f t="shared" si="619"/>
        <v>0</v>
      </c>
      <c r="KW147" s="25">
        <f t="shared" si="505"/>
        <v>0</v>
      </c>
      <c r="KX147" s="25">
        <f t="shared" si="506"/>
        <v>0</v>
      </c>
      <c r="KY147" s="25">
        <f t="shared" si="620"/>
        <v>0</v>
      </c>
      <c r="KZ147" s="25">
        <f t="shared" si="507"/>
        <v>0</v>
      </c>
      <c r="LA147" s="25">
        <f t="shared" si="508"/>
        <v>0</v>
      </c>
      <c r="LB147" s="25">
        <f t="shared" si="621"/>
        <v>0</v>
      </c>
      <c r="LC147" s="25">
        <f t="shared" si="509"/>
        <v>1.98</v>
      </c>
      <c r="LD147" s="25">
        <f t="shared" si="510"/>
        <v>1.98</v>
      </c>
      <c r="LE147" s="25">
        <f t="shared" si="622"/>
        <v>1.98</v>
      </c>
      <c r="LF147" s="25">
        <f t="shared" si="511"/>
        <v>0</v>
      </c>
      <c r="LG147" s="25">
        <f t="shared" si="512"/>
        <v>0</v>
      </c>
      <c r="LH147" s="25">
        <f t="shared" si="623"/>
        <v>0</v>
      </c>
      <c r="LI147" s="25">
        <f t="shared" si="513"/>
        <v>0</v>
      </c>
      <c r="LJ147" s="25">
        <f t="shared" si="514"/>
        <v>0</v>
      </c>
      <c r="LK147" s="25">
        <f t="shared" si="624"/>
        <v>0</v>
      </c>
      <c r="LL147" s="25">
        <f t="shared" si="515"/>
        <v>0</v>
      </c>
      <c r="LM147" s="25">
        <f t="shared" si="516"/>
        <v>0</v>
      </c>
      <c r="LN147" s="25">
        <f t="shared" si="625"/>
        <v>0</v>
      </c>
      <c r="LO147" s="25">
        <f t="shared" si="517"/>
        <v>0</v>
      </c>
      <c r="LP147" s="25">
        <f t="shared" si="518"/>
        <v>0</v>
      </c>
      <c r="LQ147" s="25">
        <f t="shared" si="626"/>
        <v>0</v>
      </c>
      <c r="LR147" s="25">
        <f t="shared" si="519"/>
        <v>0</v>
      </c>
      <c r="LS147" s="25">
        <f t="shared" si="520"/>
        <v>0</v>
      </c>
      <c r="LT147" s="25">
        <f t="shared" si="627"/>
        <v>0</v>
      </c>
      <c r="LU147" s="25">
        <f t="shared" si="521"/>
        <v>0</v>
      </c>
      <c r="LV147" s="25">
        <f t="shared" si="522"/>
        <v>0</v>
      </c>
      <c r="LW147" s="25">
        <f t="shared" si="628"/>
        <v>0</v>
      </c>
      <c r="LX147" s="25">
        <f t="shared" si="523"/>
        <v>0</v>
      </c>
      <c r="LY147" s="25">
        <f t="shared" si="524"/>
        <v>0</v>
      </c>
      <c r="LZ147" s="25">
        <f t="shared" si="629"/>
        <v>0</v>
      </c>
      <c r="MA147" s="25">
        <f t="shared" si="525"/>
        <v>0</v>
      </c>
      <c r="MB147" s="25">
        <f t="shared" si="526"/>
        <v>0</v>
      </c>
      <c r="MC147" s="25">
        <f t="shared" si="630"/>
        <v>0</v>
      </c>
      <c r="MD147" s="25">
        <f t="shared" si="527"/>
        <v>0</v>
      </c>
      <c r="ME147" s="25">
        <f t="shared" si="528"/>
        <v>0</v>
      </c>
      <c r="MF147" s="25">
        <f t="shared" si="631"/>
        <v>0</v>
      </c>
      <c r="MG147" s="25">
        <f t="shared" si="529"/>
        <v>0</v>
      </c>
      <c r="MH147" s="25">
        <f t="shared" si="530"/>
        <v>0</v>
      </c>
      <c r="MI147" s="25">
        <f t="shared" si="632"/>
        <v>0</v>
      </c>
      <c r="MJ147" s="25">
        <f t="shared" si="531"/>
        <v>0</v>
      </c>
      <c r="MK147" s="25">
        <f t="shared" si="532"/>
        <v>0</v>
      </c>
      <c r="ML147" s="25">
        <f t="shared" si="633"/>
        <v>0</v>
      </c>
      <c r="MM147" s="25">
        <f t="shared" si="533"/>
        <v>0</v>
      </c>
      <c r="MN147" s="25">
        <f t="shared" si="534"/>
        <v>0</v>
      </c>
      <c r="MO147" s="25">
        <f t="shared" si="634"/>
        <v>0</v>
      </c>
      <c r="MP147" s="25">
        <f t="shared" si="535"/>
        <v>0</v>
      </c>
      <c r="MQ147" s="25">
        <f t="shared" si="536"/>
        <v>0</v>
      </c>
      <c r="MR147" s="25">
        <f t="shared" si="635"/>
        <v>0</v>
      </c>
      <c r="MS147" s="29">
        <v>1.98</v>
      </c>
      <c r="MT147" s="29">
        <v>0</v>
      </c>
      <c r="MU147" s="29">
        <v>1</v>
      </c>
      <c r="MV147" s="29">
        <v>1</v>
      </c>
      <c r="MW147" s="25">
        <f t="shared" si="537"/>
        <v>1.98</v>
      </c>
      <c r="MX147" s="25">
        <f t="shared" si="538"/>
        <v>6.04</v>
      </c>
      <c r="MY147" s="25">
        <f t="shared" si="539"/>
        <v>0</v>
      </c>
      <c r="MZ147" s="25">
        <f t="shared" si="540"/>
        <v>0</v>
      </c>
      <c r="NA147" s="25">
        <f t="shared" si="541"/>
        <v>1.98</v>
      </c>
      <c r="NB147" s="25">
        <f t="shared" si="542"/>
        <v>6.18</v>
      </c>
      <c r="NC147" s="25">
        <f t="shared" si="543"/>
        <v>0</v>
      </c>
      <c r="ND147" s="25">
        <f t="shared" si="544"/>
        <v>0</v>
      </c>
      <c r="NE147" s="25">
        <f t="shared" si="636"/>
        <v>1.98</v>
      </c>
      <c r="NF147" s="25">
        <f t="shared" si="636"/>
        <v>6.1099999999999994</v>
      </c>
      <c r="NG147" s="25">
        <f t="shared" si="636"/>
        <v>0</v>
      </c>
      <c r="NH147" s="25">
        <f t="shared" si="545"/>
        <v>0</v>
      </c>
      <c r="NI147" s="25">
        <f t="shared" si="546"/>
        <v>278.19</v>
      </c>
      <c r="NJ147" s="25">
        <f t="shared" si="547"/>
        <v>0</v>
      </c>
      <c r="NK147" s="25">
        <f t="shared" si="548"/>
        <v>278.19</v>
      </c>
      <c r="NL147" s="25">
        <f t="shared" si="549"/>
        <v>154.69</v>
      </c>
      <c r="NM147" s="25">
        <f t="shared" si="550"/>
        <v>0</v>
      </c>
      <c r="NN147" s="25">
        <f t="shared" si="637"/>
        <v>154.69</v>
      </c>
      <c r="NO147" s="25">
        <f t="shared" si="551"/>
        <v>0</v>
      </c>
      <c r="NP147" s="25">
        <f t="shared" si="552"/>
        <v>0</v>
      </c>
      <c r="NQ147" s="25">
        <f t="shared" si="638"/>
        <v>0</v>
      </c>
      <c r="NR147" s="25">
        <f t="shared" si="553"/>
        <v>0</v>
      </c>
      <c r="NS147" s="25">
        <f t="shared" si="554"/>
        <v>0</v>
      </c>
      <c r="NT147" s="25">
        <f t="shared" si="639"/>
        <v>0</v>
      </c>
      <c r="NU147" s="25">
        <f t="shared" si="555"/>
        <v>0</v>
      </c>
      <c r="NV147" s="25">
        <f t="shared" si="556"/>
        <v>0</v>
      </c>
      <c r="NW147" s="25">
        <f t="shared" si="640"/>
        <v>0</v>
      </c>
      <c r="NX147" s="25">
        <f t="shared" si="641"/>
        <v>154.69</v>
      </c>
      <c r="NY147" s="25">
        <f t="shared" si="641"/>
        <v>0</v>
      </c>
      <c r="NZ147" s="25">
        <f t="shared" si="642"/>
        <v>154.69</v>
      </c>
      <c r="OA147" s="25">
        <f t="shared" si="643"/>
        <v>123.5</v>
      </c>
      <c r="OB147" s="25">
        <f t="shared" si="643"/>
        <v>0</v>
      </c>
      <c r="OC147" s="25">
        <f t="shared" si="644"/>
        <v>123.5</v>
      </c>
      <c r="OD147" s="25">
        <f t="shared" si="645"/>
        <v>154.69</v>
      </c>
      <c r="OE147" s="25">
        <f t="shared" si="645"/>
        <v>0</v>
      </c>
      <c r="OF147" s="25">
        <f t="shared" si="645"/>
        <v>154.69</v>
      </c>
      <c r="OG147" s="25">
        <f t="shared" si="557"/>
        <v>0</v>
      </c>
      <c r="OH147" s="25">
        <f t="shared" si="558"/>
        <v>0</v>
      </c>
      <c r="OI147" s="25">
        <f t="shared" si="559"/>
        <v>0</v>
      </c>
      <c r="OJ147" s="25">
        <f t="shared" si="560"/>
        <v>0</v>
      </c>
      <c r="OK147" s="25">
        <f t="shared" si="561"/>
        <v>0</v>
      </c>
      <c r="OL147" s="25">
        <f t="shared" si="562"/>
        <v>0</v>
      </c>
      <c r="OM147" s="25">
        <f t="shared" si="646"/>
        <v>0</v>
      </c>
      <c r="ON147" s="25">
        <f t="shared" si="646"/>
        <v>0</v>
      </c>
      <c r="OO147" s="25">
        <f t="shared" si="646"/>
        <v>0</v>
      </c>
      <c r="OP147" s="25">
        <f t="shared" si="563"/>
        <v>0</v>
      </c>
      <c r="OQ147" s="25">
        <f t="shared" si="564"/>
        <v>0</v>
      </c>
      <c r="OR147" s="25">
        <f t="shared" si="647"/>
        <v>0</v>
      </c>
      <c r="OS147" s="30">
        <v>536481.35</v>
      </c>
      <c r="OT147" s="30">
        <v>2371626.0299999998</v>
      </c>
    </row>
    <row r="148" spans="1:410" ht="33" customHeight="1" x14ac:dyDescent="0.25">
      <c r="A148" s="18"/>
      <c r="B148" s="18" t="s">
        <v>929</v>
      </c>
      <c r="C148" s="18">
        <v>337.24</v>
      </c>
      <c r="D148" s="16" t="e">
        <f>_xlfn.IFNA(INDEX(#REF!,MATCH(E148,#REF!,0)),0)</f>
        <v>#REF!</v>
      </c>
      <c r="E148" s="18" t="s">
        <v>937</v>
      </c>
      <c r="F148" s="16" t="s">
        <v>765</v>
      </c>
      <c r="G148" s="16" t="s">
        <v>766</v>
      </c>
      <c r="H148" s="16" t="s">
        <v>767</v>
      </c>
      <c r="I148" s="16" t="s">
        <v>768</v>
      </c>
      <c r="J148" s="16" t="s">
        <v>769</v>
      </c>
      <c r="K148" s="16" t="s">
        <v>770</v>
      </c>
      <c r="L148" s="16" t="s">
        <v>771</v>
      </c>
      <c r="M148" s="18">
        <v>1.64</v>
      </c>
      <c r="N148" s="18">
        <v>2.44</v>
      </c>
      <c r="O148" s="18">
        <v>2.04</v>
      </c>
      <c r="P148" s="18">
        <v>2.84</v>
      </c>
      <c r="Q148" s="18">
        <v>0.1</v>
      </c>
      <c r="R148" s="18">
        <v>1.8399999999999999</v>
      </c>
      <c r="S148" s="18">
        <v>2.64</v>
      </c>
      <c r="T148" s="18">
        <v>0.2</v>
      </c>
      <c r="U148" s="18">
        <v>0</v>
      </c>
      <c r="V148" s="18">
        <v>0</v>
      </c>
      <c r="W148" s="18">
        <v>0</v>
      </c>
      <c r="X148" s="18">
        <v>1.64</v>
      </c>
      <c r="Y148" s="18">
        <v>2.4</v>
      </c>
      <c r="Z148" s="20">
        <f t="shared" si="565"/>
        <v>2.8</v>
      </c>
      <c r="AA148" s="18">
        <v>0.22</v>
      </c>
      <c r="AB148" s="18">
        <v>0</v>
      </c>
      <c r="AC148" s="18">
        <v>0</v>
      </c>
      <c r="AD148" s="18">
        <v>0</v>
      </c>
      <c r="AE148" s="18">
        <v>0</v>
      </c>
      <c r="AF148" s="18">
        <v>0</v>
      </c>
      <c r="AG148" s="18">
        <v>1.2</v>
      </c>
      <c r="AH148" s="18">
        <v>2</v>
      </c>
      <c r="AI148" s="20">
        <f t="shared" si="566"/>
        <v>2.9499999999999997</v>
      </c>
      <c r="AJ148" s="18">
        <v>0</v>
      </c>
      <c r="AK148" s="18">
        <v>0</v>
      </c>
      <c r="AL148" s="20">
        <f t="shared" si="567"/>
        <v>0</v>
      </c>
      <c r="AM148" s="18">
        <v>1.64</v>
      </c>
      <c r="AN148" s="18">
        <v>2</v>
      </c>
      <c r="AO148" s="18">
        <v>0.15</v>
      </c>
      <c r="AP148" s="18">
        <v>0.22</v>
      </c>
      <c r="AQ148" s="18">
        <v>1.64</v>
      </c>
      <c r="AR148" s="18">
        <v>2.2200000000000002</v>
      </c>
      <c r="AS148" s="18">
        <v>0.12</v>
      </c>
      <c r="AT148" s="18">
        <v>0.11</v>
      </c>
      <c r="AU148" s="18">
        <v>0</v>
      </c>
      <c r="AV148" s="18">
        <v>1</v>
      </c>
      <c r="AW148" s="18">
        <v>0</v>
      </c>
      <c r="AX148" s="18">
        <v>0</v>
      </c>
      <c r="AY148" s="18">
        <v>0</v>
      </c>
      <c r="AZ148" s="18">
        <v>0</v>
      </c>
      <c r="BA148" s="18">
        <v>0</v>
      </c>
      <c r="BB148" s="18">
        <v>0</v>
      </c>
      <c r="BC148" s="18">
        <v>0</v>
      </c>
      <c r="BD148" s="18">
        <v>0</v>
      </c>
      <c r="BE148" s="18">
        <v>0</v>
      </c>
      <c r="BF148" s="18">
        <v>0</v>
      </c>
      <c r="BG148" s="18">
        <v>0</v>
      </c>
      <c r="BH148" s="18">
        <v>0</v>
      </c>
      <c r="BI148" s="18">
        <v>0</v>
      </c>
      <c r="BJ148" s="18">
        <v>0</v>
      </c>
      <c r="BK148" s="18">
        <v>0</v>
      </c>
      <c r="BL148" s="18">
        <v>0</v>
      </c>
      <c r="BM148" s="18">
        <v>0</v>
      </c>
      <c r="BN148" s="18">
        <v>0</v>
      </c>
      <c r="BO148" s="18">
        <v>0</v>
      </c>
      <c r="BP148" s="18">
        <v>1</v>
      </c>
      <c r="BQ148" s="18">
        <v>0</v>
      </c>
      <c r="BR148" s="18">
        <v>0</v>
      </c>
      <c r="BS148" s="18">
        <v>0</v>
      </c>
      <c r="BT148" s="18">
        <v>0</v>
      </c>
      <c r="BU148" s="18">
        <v>0</v>
      </c>
      <c r="BV148" s="18">
        <v>0</v>
      </c>
      <c r="BW148" s="18">
        <v>0</v>
      </c>
      <c r="BX148" s="18">
        <v>0</v>
      </c>
      <c r="BY148" s="18">
        <v>0</v>
      </c>
      <c r="BZ148" s="18">
        <v>0</v>
      </c>
      <c r="CA148" s="16" t="e">
        <f>_xlfn.IFNA(IF(RIGHT(D148,2)="=G",0,INDEX(#REF!,MATCH(E148,#REF!,0))),0)</f>
        <v>#REF!</v>
      </c>
      <c r="CB148" s="16" t="s">
        <v>776</v>
      </c>
      <c r="CC148" s="18">
        <v>0</v>
      </c>
      <c r="CD148" s="18">
        <v>0</v>
      </c>
      <c r="CE148" s="18">
        <v>1.4</v>
      </c>
      <c r="CF148" s="18">
        <v>0.73</v>
      </c>
      <c r="CG148" s="18">
        <v>0.12</v>
      </c>
      <c r="CH148" s="18">
        <v>3</v>
      </c>
      <c r="CI148" s="16" t="s">
        <v>98</v>
      </c>
      <c r="CJ148" s="18">
        <v>0</v>
      </c>
      <c r="CK148" s="20">
        <f t="shared" si="432"/>
        <v>3.38</v>
      </c>
      <c r="CL148" s="20">
        <f t="shared" si="568"/>
        <v>3.38</v>
      </c>
      <c r="CM148" s="18">
        <v>29.5</v>
      </c>
      <c r="CN148" s="18">
        <v>29.5</v>
      </c>
      <c r="CO148" s="18">
        <v>28.661000000000001</v>
      </c>
      <c r="CP148" s="22">
        <f t="shared" si="433"/>
        <v>29.5</v>
      </c>
      <c r="CQ148" s="22">
        <f t="shared" si="434"/>
        <v>26.12</v>
      </c>
      <c r="CR148" s="22">
        <f t="shared" si="569"/>
        <v>3.38</v>
      </c>
      <c r="CS148" s="22">
        <f t="shared" si="435"/>
        <v>26.220000000000002</v>
      </c>
      <c r="CT148" s="22">
        <f t="shared" si="436"/>
        <v>26.42</v>
      </c>
      <c r="CU148" s="18">
        <v>26.42</v>
      </c>
      <c r="CV148" s="22">
        <f t="shared" si="570"/>
        <v>2.8</v>
      </c>
      <c r="CW148" s="22">
        <f t="shared" si="437"/>
        <v>0</v>
      </c>
      <c r="CX148" s="22">
        <f t="shared" si="438"/>
        <v>0</v>
      </c>
      <c r="CY148" s="22">
        <f t="shared" si="439"/>
        <v>29.23</v>
      </c>
      <c r="CZ148" s="22">
        <f t="shared" si="440"/>
        <v>29.38</v>
      </c>
      <c r="DA148" s="18">
        <v>29.5</v>
      </c>
      <c r="DB148" s="20">
        <f t="shared" si="571"/>
        <v>3.38</v>
      </c>
      <c r="DC148" s="20">
        <f t="shared" si="572"/>
        <v>0</v>
      </c>
      <c r="DD148" s="20">
        <f t="shared" si="573"/>
        <v>3.38</v>
      </c>
      <c r="DE148" s="20">
        <f t="shared" si="441"/>
        <v>0.1</v>
      </c>
      <c r="DF148" s="20">
        <f t="shared" si="442"/>
        <v>0.2</v>
      </c>
      <c r="DG148" s="20">
        <f t="shared" si="443"/>
        <v>3.07</v>
      </c>
      <c r="DH148" s="20">
        <f t="shared" si="444"/>
        <v>0</v>
      </c>
      <c r="DI148" s="20">
        <f t="shared" si="445"/>
        <v>0</v>
      </c>
      <c r="DJ148" s="20">
        <f t="shared" si="446"/>
        <v>0</v>
      </c>
      <c r="DK148" s="20">
        <f t="shared" si="574"/>
        <v>3.37</v>
      </c>
      <c r="DL148" s="20">
        <f t="shared" si="575"/>
        <v>0</v>
      </c>
      <c r="DM148" s="20">
        <f t="shared" si="576"/>
        <v>9.9999999999997868E-3</v>
      </c>
      <c r="DN148" s="20">
        <f t="shared" si="577"/>
        <v>0</v>
      </c>
      <c r="DO148" s="18">
        <v>3.04</v>
      </c>
      <c r="DP148" s="18">
        <v>0</v>
      </c>
      <c r="DQ148" s="18">
        <v>1</v>
      </c>
      <c r="DR148" s="18">
        <v>1</v>
      </c>
      <c r="DS148" s="25">
        <f t="shared" si="578"/>
        <v>3.04</v>
      </c>
      <c r="DT148" s="25">
        <f t="shared" si="579"/>
        <v>0</v>
      </c>
      <c r="DU148" s="25">
        <f t="shared" si="580"/>
        <v>10.28</v>
      </c>
      <c r="DV148" s="25">
        <f t="shared" si="581"/>
        <v>0</v>
      </c>
      <c r="DW148" s="25">
        <f t="shared" si="582"/>
        <v>10.28</v>
      </c>
      <c r="DX148" s="25">
        <f t="shared" si="583"/>
        <v>20.97</v>
      </c>
      <c r="DY148" s="25">
        <f t="shared" si="584"/>
        <v>0</v>
      </c>
      <c r="DZ148" s="25">
        <f t="shared" si="585"/>
        <v>20.97</v>
      </c>
      <c r="EA148" s="25">
        <f t="shared" si="586"/>
        <v>13.84</v>
      </c>
      <c r="EB148" s="25">
        <f t="shared" si="587"/>
        <v>0</v>
      </c>
      <c r="EC148" s="25">
        <f t="shared" si="588"/>
        <v>13.84</v>
      </c>
      <c r="ED148" s="25">
        <f t="shared" si="589"/>
        <v>7.13</v>
      </c>
      <c r="EE148" s="25">
        <f t="shared" si="589"/>
        <v>0</v>
      </c>
      <c r="EF148" s="25">
        <f t="shared" si="590"/>
        <v>7.13</v>
      </c>
      <c r="EG148" s="25">
        <f t="shared" si="591"/>
        <v>13.84</v>
      </c>
      <c r="EH148" s="25">
        <f t="shared" si="591"/>
        <v>0</v>
      </c>
      <c r="EI148" s="25">
        <f t="shared" si="592"/>
        <v>13.84</v>
      </c>
      <c r="EJ148" s="18">
        <v>337.24</v>
      </c>
      <c r="EK148" s="18">
        <v>373.05</v>
      </c>
      <c r="EL148" s="18" t="s">
        <v>937</v>
      </c>
      <c r="EM148" s="18" t="s">
        <v>938</v>
      </c>
      <c r="EN148" s="16" t="s">
        <v>774</v>
      </c>
      <c r="EO148" s="16" t="s">
        <v>131</v>
      </c>
      <c r="EP148" s="16" t="e">
        <f>IF(OR(EN148="Cống tròn",EN148="Cống hộp",EN148="Ống nhựa"),INDEX(#REF!,MATCH(E148,#REF!,0)),IF(OR(EN148="Rãnh xây",EN148="Rãnh bê tông"),INDEX(#REF!,MATCH(E148,#REF!,0)),0))</f>
        <v>#REF!</v>
      </c>
      <c r="EQ148" s="18">
        <v>48.72</v>
      </c>
      <c r="ER148" s="18">
        <v>1</v>
      </c>
      <c r="ES148" s="25">
        <f t="shared" si="593"/>
        <v>48</v>
      </c>
      <c r="ET148" s="1" t="e">
        <f>_xlfn.IFNA(IF(EN148="Cống tròn",INDEX(#REF!,MATCH(E148,#REF!,0)),IF(EN148="Cống hộp",INDEX(#REF!,MATCH(E148,#REF!,0)),EU148&amp;" ,"&amp;EV148)),0)</f>
        <v>#REF!</v>
      </c>
      <c r="EU148" s="16" t="s">
        <v>769</v>
      </c>
      <c r="EV148" s="16" t="s">
        <v>775</v>
      </c>
      <c r="EW148" s="16" t="e">
        <f>_xlfn.IFNA(INDEX(#REF!,MATCH(E148,#REF!,0)),0)</f>
        <v>#REF!</v>
      </c>
      <c r="EX148" s="16"/>
      <c r="EY148" s="18">
        <v>0</v>
      </c>
      <c r="EZ148" s="18">
        <v>0</v>
      </c>
      <c r="FA148" s="18">
        <v>0</v>
      </c>
      <c r="FB148" s="19">
        <v>0</v>
      </c>
      <c r="FC148" s="19">
        <v>0</v>
      </c>
      <c r="FD148" s="25">
        <f t="shared" si="447"/>
        <v>0</v>
      </c>
      <c r="FE148" s="25">
        <f t="shared" si="594"/>
        <v>0</v>
      </c>
      <c r="FF148" s="18">
        <v>0.14000000000000001</v>
      </c>
      <c r="FG148" s="18">
        <v>2</v>
      </c>
      <c r="FH148" s="18">
        <v>1.5</v>
      </c>
      <c r="FI148" s="25">
        <f t="shared" si="595"/>
        <v>1.78</v>
      </c>
      <c r="FJ148" s="18">
        <v>0</v>
      </c>
      <c r="FK148" s="18">
        <v>0</v>
      </c>
      <c r="FL148" s="18">
        <v>0.2</v>
      </c>
      <c r="FM148" s="18">
        <v>1.6</v>
      </c>
      <c r="FN148" s="18">
        <v>0</v>
      </c>
      <c r="FO148" s="25">
        <f t="shared" si="596"/>
        <v>1.98</v>
      </c>
      <c r="FP148" s="18">
        <v>1.4999999999999999E-2</v>
      </c>
      <c r="FQ148" s="18">
        <v>1</v>
      </c>
      <c r="FR148" s="25">
        <f t="shared" si="448"/>
        <v>48</v>
      </c>
      <c r="FS148" s="25">
        <f t="shared" si="449"/>
        <v>0.70499999999999996</v>
      </c>
      <c r="FT148" s="25">
        <f t="shared" si="450"/>
        <v>48.704999999999998</v>
      </c>
      <c r="FU148" s="25">
        <f t="shared" si="451"/>
        <v>-1.5000000000000568E-2</v>
      </c>
      <c r="FV148" s="25" t="str">
        <f t="shared" si="597"/>
        <v>Đủ</v>
      </c>
      <c r="FW148" s="25">
        <f t="shared" si="598"/>
        <v>-0.02</v>
      </c>
      <c r="FX148" s="16"/>
      <c r="FY148" s="16"/>
      <c r="FZ148" s="16"/>
      <c r="GA148" s="16"/>
      <c r="GB148" s="19">
        <v>0</v>
      </c>
      <c r="GC148" s="19">
        <v>0</v>
      </c>
      <c r="GD148" s="19">
        <v>0</v>
      </c>
      <c r="GE148" s="19">
        <v>0</v>
      </c>
      <c r="GF148" s="19">
        <v>0</v>
      </c>
      <c r="GG148" s="19">
        <v>0</v>
      </c>
      <c r="GH148" s="19">
        <v>0</v>
      </c>
      <c r="GI148" s="19">
        <v>0</v>
      </c>
      <c r="GJ148" s="19">
        <v>0</v>
      </c>
      <c r="GK148" s="19">
        <v>0</v>
      </c>
      <c r="GL148" s="25">
        <f t="shared" si="452"/>
        <v>0</v>
      </c>
      <c r="GM148" s="25">
        <f t="shared" si="599"/>
        <v>0</v>
      </c>
      <c r="GN148" s="19">
        <v>0</v>
      </c>
      <c r="GO148" s="19">
        <v>0</v>
      </c>
      <c r="GP148" s="19">
        <v>0</v>
      </c>
      <c r="GQ148" s="19">
        <v>0</v>
      </c>
      <c r="GR148" s="1" t="e">
        <f>_xlfn.IFNA(INDEX(#REF!,MATCH(E148,#REF!,0)),0)</f>
        <v>#REF!</v>
      </c>
      <c r="GS148" s="16"/>
      <c r="GT148" s="18">
        <v>0</v>
      </c>
      <c r="GU148" s="18">
        <v>0</v>
      </c>
      <c r="GV148" s="18">
        <v>0</v>
      </c>
      <c r="GW148" s="18">
        <v>0</v>
      </c>
      <c r="GX148" s="25">
        <f t="shared" si="453"/>
        <v>0</v>
      </c>
      <c r="GY148" s="25">
        <f t="shared" si="454"/>
        <v>0</v>
      </c>
      <c r="GZ148" s="25">
        <f t="shared" si="600"/>
        <v>0</v>
      </c>
      <c r="HA148" s="1" t="e" cm="1">
        <f t="array" ref="HA148">INDEX(#REF!,MATCH(EJ148&amp;EK148&amp;HD148&amp;HE148&amp;HF148,#REF!&amp;#REF!&amp;#REF!&amp;#REF!&amp;#REF!,0))</f>
        <v>#REF!</v>
      </c>
      <c r="HB148" s="16"/>
      <c r="HC148" s="25">
        <f t="shared" si="601"/>
        <v>0</v>
      </c>
      <c r="HD148" s="18">
        <v>0</v>
      </c>
      <c r="HE148" s="18">
        <v>0</v>
      </c>
      <c r="HF148" s="18">
        <v>0</v>
      </c>
      <c r="HG148" s="1" t="e" cm="1">
        <f t="array" ref="HG148">INDEX(#REF!,MATCH(EJ148&amp;EK148&amp;HJ148&amp;HK148&amp;HL148,#REF!&amp;#REF!&amp;#REF!&amp;#REF!&amp;#REF!,0))</f>
        <v>#REF!</v>
      </c>
      <c r="HH148" s="16"/>
      <c r="HI148" s="25">
        <f t="shared" si="602"/>
        <v>0</v>
      </c>
      <c r="HJ148" s="25">
        <f t="shared" si="603"/>
        <v>0</v>
      </c>
      <c r="HK148" s="19">
        <v>0</v>
      </c>
      <c r="HL148" s="19">
        <v>0</v>
      </c>
      <c r="HM148" s="18">
        <v>0.01</v>
      </c>
      <c r="HN148" s="18">
        <v>1</v>
      </c>
      <c r="HO148" s="25">
        <f t="shared" si="604"/>
        <v>0</v>
      </c>
      <c r="HP148" s="25">
        <f t="shared" si="605"/>
        <v>0</v>
      </c>
      <c r="HQ148" s="25">
        <f t="shared" si="606"/>
        <v>0</v>
      </c>
      <c r="HR148" s="25">
        <f t="shared" si="607"/>
        <v>0</v>
      </c>
      <c r="HS148" s="25">
        <f t="shared" si="608"/>
        <v>0</v>
      </c>
      <c r="HT148" s="19">
        <v>0</v>
      </c>
      <c r="HU148" s="19">
        <v>0</v>
      </c>
      <c r="HV148" s="19">
        <v>0</v>
      </c>
      <c r="HW148" s="25">
        <f t="shared" si="609"/>
        <v>0</v>
      </c>
      <c r="HX148" s="19">
        <v>0</v>
      </c>
      <c r="HY148" s="19">
        <v>0</v>
      </c>
      <c r="HZ148" s="18">
        <v>29.5</v>
      </c>
      <c r="IA148" s="20">
        <f>ROUND(IF(EN148="Cống tròn",IF(EN148="Cống tròn",IF(EU148="Không có móng",IQ148-FF148,IF(EU148="Đế",IP148-FN148,IF(OR(EU148="Móng bê tông",EU148="Móng bê tông kết hợp đế"),II148-FJ148,0))),0),IF(EN148="Cống hộp",IF(AND(EN148="Cống hộp",EU148="Không có móng"),IQ148-GF148,IF(AND(EN148="Cống hộp",EU148="Móng bê tông"),IJ148-GB148,0)),IF(OR(EN148="Rãnh xây",EN148="Rãnh bê tông"),IF(OR(EN148="Rãnh xây",EN148="Rãnh bê tông"),IK148-GB148,0),IF(EN148="Ống nhựa",IF(AND(EN148="Ống nhựa",EU148="Không đắp cát"),IQ148-HT148,IF(AND(EN148="Ống nhựa",EU148="Đắp cát"),IH148-HX148,0)),IF(EN148="Rãnh thang",IF(EN148="Rãnh thang",IF(EU148="Móng bê tông",#REF!-#REF!,IQ148),0),0))))),2)</f>
        <v>26.38</v>
      </c>
      <c r="IB148" s="20">
        <f t="shared" si="610"/>
        <v>3.120000000000001</v>
      </c>
      <c r="IC148" s="20">
        <f t="shared" si="455"/>
        <v>26.38</v>
      </c>
      <c r="ID148" s="20">
        <f t="shared" si="456"/>
        <v>0</v>
      </c>
      <c r="IE148" s="20">
        <f t="shared" si="457"/>
        <v>0</v>
      </c>
      <c r="IF148" s="20">
        <f t="shared" si="458"/>
        <v>0</v>
      </c>
      <c r="IG148" s="20">
        <f>IF(EN148="Rãnh thang",IF(AND(EN148="Rãnh thang",EU148="Móng bê tông"),IQ148-#REF!,0),IF(EN148="Ống nhựa",IF(AND(EN148="Ống nhựa",EU148="Đắp cát"),IQ148-HT148,0),IF(EN148="Cống tròn",IF(EN148="Cống tròn",IF(OR(EU148="Móng bê tông",EU148="Móng bê tông kết hợp đế"),IM148-FL148,0),0),IF(EN148="Cống hộp",IF(AND(EN148="Cống hộp",EU148="Móng bê tông"),IN148-GD148,0),IF(OR(EN148="Rãnh xây",EN148="Rãnh bê tông"),IF(AND(EN148="Rãnh xây",EU148="Móng bê tông"),IO148-GD148,IF(AND(EN148="Rãnh bê tông",EU148="Móng bê tông"),IO148-GD148,0)),0)))))</f>
        <v>26.38</v>
      </c>
      <c r="IH148" s="20">
        <f t="shared" si="459"/>
        <v>0</v>
      </c>
      <c r="II148" s="20">
        <f t="shared" si="460"/>
        <v>26.38</v>
      </c>
      <c r="IJ148" s="20">
        <f t="shared" si="461"/>
        <v>0</v>
      </c>
      <c r="IK148" s="20">
        <f t="shared" si="462"/>
        <v>0</v>
      </c>
      <c r="IL148" s="20">
        <f t="shared" si="463"/>
        <v>26.58</v>
      </c>
      <c r="IM148" s="20">
        <f t="shared" si="464"/>
        <v>26.58</v>
      </c>
      <c r="IN148" s="20">
        <f t="shared" si="465"/>
        <v>0</v>
      </c>
      <c r="IO148" s="20">
        <f t="shared" si="466"/>
        <v>0</v>
      </c>
      <c r="IP148" s="20">
        <f t="shared" si="467"/>
        <v>0</v>
      </c>
      <c r="IQ148" s="18">
        <v>26.72</v>
      </c>
      <c r="IR148" s="25">
        <f t="shared" si="611"/>
        <v>0</v>
      </c>
      <c r="IS148" s="25">
        <f t="shared" si="468"/>
        <v>0</v>
      </c>
      <c r="IT148" s="25">
        <f t="shared" si="469"/>
        <v>0</v>
      </c>
      <c r="IU148" s="25">
        <f>ROUND(IF(EN148="Cống tròn",IF(EN148="Cống tròn",IV148+FF148,0),IF(EN148="Cống hộp",IF(EN148="Cống hộp",IV148+GP148,0),IF(OR(EN148="Rãnh xây",EN148="Rãnh bê tông"),IF(OR(EN148="Rãnh xây",EN148="Rãnh bê tông"),IV148+GP148,0),IF(EN148="ống nhựa",IF(EN148="Ống nhựa",IV148+HT148,0),IF(EN148="Rãnh thang",IF(EN148="Rãnh thang",IQ148+#REF!,0),0))))),2)</f>
        <v>28.31</v>
      </c>
      <c r="IV148" s="18">
        <v>28.17</v>
      </c>
      <c r="IW148" s="25">
        <f t="shared" si="470"/>
        <v>28.31</v>
      </c>
      <c r="IX148" s="25">
        <f t="shared" si="471"/>
        <v>0</v>
      </c>
      <c r="IY148" s="25">
        <f t="shared" si="472"/>
        <v>0</v>
      </c>
      <c r="IZ148" s="25">
        <f t="shared" si="473"/>
        <v>0</v>
      </c>
      <c r="JA148" s="25">
        <f t="shared" si="474"/>
        <v>0</v>
      </c>
      <c r="JB148" s="18">
        <v>30.11</v>
      </c>
      <c r="JC148" s="20">
        <f>ROUND(IF(EN148="Cống tròn",IF(EN148="Cống tròn",IF(EU148="Không có móng",JS148-FF148,IF(EU148="Đế",JR148-FN148,IF(OR(EU148="Móng bê tông",EU148="Móng bê tông kết hợp đế"),JK148-FJ148,0))),0),IF(EN148="Cống hộp",IF(AND(EN148="Cống hộp",EU148="Không có móng"),JS148-GF148,IF(AND(EN148="Cống hộp",EU148="Móng bê tông"),JL148-GB148,0)),IF(OR(EN148="Rãnh xây",EN148="Rãnh bê tông"),IF(OR(EN148="Rãnh xây",EN148="Rãnh bê tông"),JM148-GB148,0),IF(EN148="Ống nhựa",IF(AND(EN148="Ống nhựa",EU148="Không đắp cát"),JS148-HT148,IF(AND(EN148="Ống nhựa",EU148="Đắp cát"),JJ148-HX148,0)),IF(EN148="Rãnh thang",IF(EN148="Rãnh thang",IF(EU148="Móng bê tông",#REF!-#REF!,JS148),0),0))))),2)</f>
        <v>26.33</v>
      </c>
      <c r="JD148" s="20">
        <f t="shared" si="612"/>
        <v>3.7800000000000011</v>
      </c>
      <c r="JE148" s="20">
        <f t="shared" si="475"/>
        <v>26.330000000000002</v>
      </c>
      <c r="JF148" s="20">
        <f t="shared" si="476"/>
        <v>0</v>
      </c>
      <c r="JG148" s="20">
        <f t="shared" si="477"/>
        <v>0</v>
      </c>
      <c r="JH148" s="20">
        <f t="shared" si="478"/>
        <v>0</v>
      </c>
      <c r="JI148" s="20">
        <f>IF(EN148="Rãnh thang",IF(AND(EN148="Rãnh thang",EU148="Móng bê tông"),JS148-#REF!,0),IF(EN148="Ống nhựa",IF(AND(EN148="Ống nhựa",EU148="Đắp cát"),JS148-HT148,0),IF(EN148="Cống tròn",IF(EN148="Cống tròn",IF(OR(EU148="Móng bê tông",EU148="Móng bê tông kết hợp đế"),JO148-FL148,0),0),IF(EN148="Cống hộp",IF(AND(EN148="Cống hộp",EU148="Móng bê tông"),JP148-GD148,0),IF(OR(EN148="Rãnh xây",EN148="Rãnh bê tông"),IF(AND(EN148="Rãnh xây",EU148="Móng bê tông"),JQ148-GD148,IF(AND(EN148="Rãnh bê tông",EU148="Móng bê tông"),JQ148-GD148,0)),0)))))</f>
        <v>26.330000000000002</v>
      </c>
      <c r="JJ148" s="20">
        <f t="shared" si="479"/>
        <v>0</v>
      </c>
      <c r="JK148" s="20">
        <f t="shared" si="480"/>
        <v>26.330000000000002</v>
      </c>
      <c r="JL148" s="20">
        <f t="shared" si="481"/>
        <v>0</v>
      </c>
      <c r="JM148" s="20">
        <f t="shared" si="482"/>
        <v>0</v>
      </c>
      <c r="JN148" s="20">
        <f t="shared" si="483"/>
        <v>26.53</v>
      </c>
      <c r="JO148" s="20">
        <f t="shared" si="484"/>
        <v>26.53</v>
      </c>
      <c r="JP148" s="20">
        <f t="shared" si="485"/>
        <v>0</v>
      </c>
      <c r="JQ148" s="20">
        <f t="shared" si="486"/>
        <v>0</v>
      </c>
      <c r="JR148" s="20">
        <f t="shared" si="487"/>
        <v>0</v>
      </c>
      <c r="JS148" s="26">
        <v>26.67</v>
      </c>
      <c r="JT148" s="25">
        <f t="shared" si="613"/>
        <v>0</v>
      </c>
      <c r="JU148" s="25">
        <f t="shared" si="488"/>
        <v>0</v>
      </c>
      <c r="JV148" s="25">
        <f t="shared" si="489"/>
        <v>0</v>
      </c>
      <c r="JW148" s="25">
        <f>ROUND(IF(EN148="Cống tròn",IF(EN148="Cống tròn",JX148+FF148,0),IF(EN148="Cống hộp",IF(EN148="Cống hộp",JX148+GP148,0),IF(OR(EN148="Rãnh xây",EN148="Rãnh bê tông"),IF(OR(EN148="Rãnh xây",EN148="Rãnh bê tông"),JX148+GP148,0),IF(EN148="ống nhựa",IF(EN148="Ống nhựa",JX148+HT148,0),IF(EN148="Rãnh thang",IF(EN148="Rãnh thang",JS148+#REF!,0),0))))),2)</f>
        <v>28.31</v>
      </c>
      <c r="JX148" s="27">
        <v>28.17</v>
      </c>
      <c r="JY148" s="25">
        <f t="shared" si="490"/>
        <v>28.31</v>
      </c>
      <c r="JZ148" s="25">
        <f t="shared" si="491"/>
        <v>0</v>
      </c>
      <c r="KA148" s="25">
        <f t="shared" si="492"/>
        <v>0</v>
      </c>
      <c r="KB148" s="25">
        <f t="shared" si="493"/>
        <v>0</v>
      </c>
      <c r="KC148" s="25">
        <f t="shared" si="494"/>
        <v>0</v>
      </c>
      <c r="KD148" s="28" t="s">
        <v>98</v>
      </c>
      <c r="KE148" s="27">
        <v>0</v>
      </c>
      <c r="KF148" s="25">
        <f t="shared" si="495"/>
        <v>3.120000000000001</v>
      </c>
      <c r="KG148" s="25">
        <f t="shared" si="614"/>
        <v>3.120000000000001</v>
      </c>
      <c r="KH148" s="27">
        <v>0</v>
      </c>
      <c r="KI148" s="25">
        <f t="shared" si="496"/>
        <v>3.7800000000000011</v>
      </c>
      <c r="KJ148" s="25">
        <f t="shared" si="615"/>
        <v>3.7800000000000011</v>
      </c>
      <c r="KK148" s="25">
        <f t="shared" si="497"/>
        <v>0</v>
      </c>
      <c r="KL148" s="25">
        <f t="shared" si="498"/>
        <v>0</v>
      </c>
      <c r="KM148" s="25">
        <f t="shared" si="616"/>
        <v>0</v>
      </c>
      <c r="KN148" s="25">
        <f t="shared" si="499"/>
        <v>0</v>
      </c>
      <c r="KO148" s="25">
        <f t="shared" si="500"/>
        <v>0</v>
      </c>
      <c r="KP148" s="25">
        <f t="shared" si="617"/>
        <v>0</v>
      </c>
      <c r="KQ148" s="25">
        <f t="shared" si="501"/>
        <v>0.2</v>
      </c>
      <c r="KR148" s="25">
        <f t="shared" si="502"/>
        <v>0.2</v>
      </c>
      <c r="KS148" s="25">
        <f t="shared" si="618"/>
        <v>0.2</v>
      </c>
      <c r="KT148" s="25">
        <f t="shared" si="503"/>
        <v>0</v>
      </c>
      <c r="KU148" s="25">
        <f t="shared" si="504"/>
        <v>0</v>
      </c>
      <c r="KV148" s="25">
        <f t="shared" si="619"/>
        <v>0</v>
      </c>
      <c r="KW148" s="25">
        <f t="shared" si="505"/>
        <v>0</v>
      </c>
      <c r="KX148" s="25">
        <f t="shared" si="506"/>
        <v>0</v>
      </c>
      <c r="KY148" s="25">
        <f t="shared" si="620"/>
        <v>0</v>
      </c>
      <c r="KZ148" s="25">
        <f t="shared" si="507"/>
        <v>0</v>
      </c>
      <c r="LA148" s="25">
        <f t="shared" si="508"/>
        <v>0</v>
      </c>
      <c r="LB148" s="25">
        <f t="shared" si="621"/>
        <v>0</v>
      </c>
      <c r="LC148" s="25">
        <f t="shared" si="509"/>
        <v>1.98</v>
      </c>
      <c r="LD148" s="25">
        <f t="shared" si="510"/>
        <v>1.98</v>
      </c>
      <c r="LE148" s="25">
        <f t="shared" si="622"/>
        <v>1.98</v>
      </c>
      <c r="LF148" s="25">
        <f t="shared" si="511"/>
        <v>0</v>
      </c>
      <c r="LG148" s="25">
        <f t="shared" si="512"/>
        <v>0</v>
      </c>
      <c r="LH148" s="25">
        <f t="shared" si="623"/>
        <v>0</v>
      </c>
      <c r="LI148" s="25">
        <f t="shared" si="513"/>
        <v>0</v>
      </c>
      <c r="LJ148" s="25">
        <f t="shared" si="514"/>
        <v>0</v>
      </c>
      <c r="LK148" s="25">
        <f t="shared" si="624"/>
        <v>0</v>
      </c>
      <c r="LL148" s="25">
        <f t="shared" si="515"/>
        <v>0</v>
      </c>
      <c r="LM148" s="25">
        <f t="shared" si="516"/>
        <v>0</v>
      </c>
      <c r="LN148" s="25">
        <f t="shared" si="625"/>
        <v>0</v>
      </c>
      <c r="LO148" s="25">
        <f t="shared" si="517"/>
        <v>0</v>
      </c>
      <c r="LP148" s="25">
        <f t="shared" si="518"/>
        <v>0</v>
      </c>
      <c r="LQ148" s="25">
        <f t="shared" si="626"/>
        <v>0</v>
      </c>
      <c r="LR148" s="25">
        <f t="shared" si="519"/>
        <v>0</v>
      </c>
      <c r="LS148" s="25">
        <f t="shared" si="520"/>
        <v>0</v>
      </c>
      <c r="LT148" s="25">
        <f t="shared" si="627"/>
        <v>0</v>
      </c>
      <c r="LU148" s="25">
        <f t="shared" si="521"/>
        <v>0</v>
      </c>
      <c r="LV148" s="25">
        <f t="shared" si="522"/>
        <v>0</v>
      </c>
      <c r="LW148" s="25">
        <f t="shared" si="628"/>
        <v>0</v>
      </c>
      <c r="LX148" s="25">
        <f t="shared" si="523"/>
        <v>0</v>
      </c>
      <c r="LY148" s="25">
        <f t="shared" si="524"/>
        <v>0</v>
      </c>
      <c r="LZ148" s="25">
        <f t="shared" si="629"/>
        <v>0</v>
      </c>
      <c r="MA148" s="25">
        <f t="shared" si="525"/>
        <v>0</v>
      </c>
      <c r="MB148" s="25">
        <f t="shared" si="526"/>
        <v>0</v>
      </c>
      <c r="MC148" s="25">
        <f t="shared" si="630"/>
        <v>0</v>
      </c>
      <c r="MD148" s="25">
        <f t="shared" si="527"/>
        <v>0</v>
      </c>
      <c r="ME148" s="25">
        <f t="shared" si="528"/>
        <v>0</v>
      </c>
      <c r="MF148" s="25">
        <f t="shared" si="631"/>
        <v>0</v>
      </c>
      <c r="MG148" s="25">
        <f t="shared" si="529"/>
        <v>0</v>
      </c>
      <c r="MH148" s="25">
        <f t="shared" si="530"/>
        <v>0</v>
      </c>
      <c r="MI148" s="25">
        <f t="shared" si="632"/>
        <v>0</v>
      </c>
      <c r="MJ148" s="25">
        <f t="shared" si="531"/>
        <v>0</v>
      </c>
      <c r="MK148" s="25">
        <f t="shared" si="532"/>
        <v>0</v>
      </c>
      <c r="ML148" s="25">
        <f t="shared" si="633"/>
        <v>0</v>
      </c>
      <c r="MM148" s="25">
        <f t="shared" si="533"/>
        <v>0</v>
      </c>
      <c r="MN148" s="25">
        <f t="shared" si="534"/>
        <v>0</v>
      </c>
      <c r="MO148" s="25">
        <f t="shared" si="634"/>
        <v>0</v>
      </c>
      <c r="MP148" s="25">
        <f t="shared" si="535"/>
        <v>0</v>
      </c>
      <c r="MQ148" s="25">
        <f t="shared" si="536"/>
        <v>0</v>
      </c>
      <c r="MR148" s="25">
        <f t="shared" si="635"/>
        <v>0</v>
      </c>
      <c r="MS148" s="29">
        <v>1.98</v>
      </c>
      <c r="MT148" s="29">
        <v>0</v>
      </c>
      <c r="MU148" s="29">
        <v>1</v>
      </c>
      <c r="MV148" s="29">
        <v>1</v>
      </c>
      <c r="MW148" s="25">
        <f t="shared" si="537"/>
        <v>1.98</v>
      </c>
      <c r="MX148" s="25">
        <f t="shared" si="538"/>
        <v>6.18</v>
      </c>
      <c r="MY148" s="25">
        <f t="shared" si="539"/>
        <v>0</v>
      </c>
      <c r="MZ148" s="25">
        <f t="shared" si="540"/>
        <v>0</v>
      </c>
      <c r="NA148" s="25">
        <f t="shared" si="541"/>
        <v>1.98</v>
      </c>
      <c r="NB148" s="25">
        <f t="shared" si="542"/>
        <v>7.48</v>
      </c>
      <c r="NC148" s="25">
        <f t="shared" si="543"/>
        <v>0</v>
      </c>
      <c r="ND148" s="25">
        <f t="shared" si="544"/>
        <v>0</v>
      </c>
      <c r="NE148" s="25">
        <f t="shared" si="636"/>
        <v>1.98</v>
      </c>
      <c r="NF148" s="25">
        <f t="shared" si="636"/>
        <v>6.83</v>
      </c>
      <c r="NG148" s="25">
        <f t="shared" si="636"/>
        <v>0</v>
      </c>
      <c r="NH148" s="25">
        <f t="shared" si="545"/>
        <v>0</v>
      </c>
      <c r="NI148" s="25">
        <f t="shared" si="546"/>
        <v>332.76</v>
      </c>
      <c r="NJ148" s="25">
        <f t="shared" si="547"/>
        <v>0</v>
      </c>
      <c r="NK148" s="25">
        <f t="shared" si="548"/>
        <v>332.76</v>
      </c>
      <c r="NL148" s="25">
        <f t="shared" si="549"/>
        <v>165.53</v>
      </c>
      <c r="NM148" s="25">
        <f t="shared" si="550"/>
        <v>0</v>
      </c>
      <c r="NN148" s="25">
        <f t="shared" si="637"/>
        <v>165.53</v>
      </c>
      <c r="NO148" s="25">
        <f t="shared" si="551"/>
        <v>0</v>
      </c>
      <c r="NP148" s="25">
        <f t="shared" si="552"/>
        <v>0</v>
      </c>
      <c r="NQ148" s="25">
        <f t="shared" si="638"/>
        <v>0</v>
      </c>
      <c r="NR148" s="25">
        <f t="shared" si="553"/>
        <v>0</v>
      </c>
      <c r="NS148" s="25">
        <f t="shared" si="554"/>
        <v>0</v>
      </c>
      <c r="NT148" s="25">
        <f t="shared" si="639"/>
        <v>0</v>
      </c>
      <c r="NU148" s="25">
        <f t="shared" si="555"/>
        <v>0</v>
      </c>
      <c r="NV148" s="25">
        <f t="shared" si="556"/>
        <v>0</v>
      </c>
      <c r="NW148" s="25">
        <f t="shared" si="640"/>
        <v>0</v>
      </c>
      <c r="NX148" s="25">
        <f t="shared" si="641"/>
        <v>165.53</v>
      </c>
      <c r="NY148" s="25">
        <f t="shared" si="641"/>
        <v>0</v>
      </c>
      <c r="NZ148" s="25">
        <f t="shared" si="642"/>
        <v>165.53</v>
      </c>
      <c r="OA148" s="25">
        <f t="shared" si="643"/>
        <v>167.23</v>
      </c>
      <c r="OB148" s="25">
        <f t="shared" si="643"/>
        <v>0</v>
      </c>
      <c r="OC148" s="25">
        <f t="shared" si="644"/>
        <v>167.23</v>
      </c>
      <c r="OD148" s="25">
        <f t="shared" si="645"/>
        <v>165.53</v>
      </c>
      <c r="OE148" s="25">
        <f t="shared" si="645"/>
        <v>0</v>
      </c>
      <c r="OF148" s="25">
        <f t="shared" si="645"/>
        <v>165.53</v>
      </c>
      <c r="OG148" s="25">
        <f t="shared" si="557"/>
        <v>0</v>
      </c>
      <c r="OH148" s="25">
        <f t="shared" si="558"/>
        <v>0</v>
      </c>
      <c r="OI148" s="25">
        <f t="shared" si="559"/>
        <v>0</v>
      </c>
      <c r="OJ148" s="25">
        <f t="shared" si="560"/>
        <v>0</v>
      </c>
      <c r="OK148" s="25">
        <f t="shared" si="561"/>
        <v>0</v>
      </c>
      <c r="OL148" s="25">
        <f t="shared" si="562"/>
        <v>0</v>
      </c>
      <c r="OM148" s="25">
        <f t="shared" si="646"/>
        <v>0</v>
      </c>
      <c r="ON148" s="25">
        <f t="shared" si="646"/>
        <v>0</v>
      </c>
      <c r="OO148" s="25">
        <f t="shared" si="646"/>
        <v>0</v>
      </c>
      <c r="OP148" s="25">
        <f t="shared" si="563"/>
        <v>0</v>
      </c>
      <c r="OQ148" s="25">
        <f t="shared" si="564"/>
        <v>0</v>
      </c>
      <c r="OR148" s="25">
        <f t="shared" si="647"/>
        <v>0</v>
      </c>
      <c r="OS148" s="30">
        <v>536481.35</v>
      </c>
      <c r="OT148" s="30">
        <v>2371672.85</v>
      </c>
    </row>
    <row r="149" spans="1:410" ht="33" customHeight="1" x14ac:dyDescent="0.25">
      <c r="A149" s="18"/>
      <c r="B149" s="18" t="s">
        <v>939</v>
      </c>
      <c r="C149" s="18">
        <v>2792.66</v>
      </c>
      <c r="D149" s="16" t="e">
        <f>_xlfn.IFNA(INDEX(#REF!,MATCH(E149,#REF!,0)),0)</f>
        <v>#REF!</v>
      </c>
      <c r="E149" s="18" t="s">
        <v>940</v>
      </c>
      <c r="F149" s="16" t="s">
        <v>765</v>
      </c>
      <c r="G149" s="16" t="s">
        <v>766</v>
      </c>
      <c r="H149" s="16" t="s">
        <v>767</v>
      </c>
      <c r="I149" s="16" t="s">
        <v>768</v>
      </c>
      <c r="J149" s="16" t="s">
        <v>769</v>
      </c>
      <c r="K149" s="16" t="s">
        <v>770</v>
      </c>
      <c r="L149" s="16" t="s">
        <v>771</v>
      </c>
      <c r="M149" s="18">
        <v>1.64</v>
      </c>
      <c r="N149" s="18">
        <v>1.94</v>
      </c>
      <c r="O149" s="18">
        <v>2.04</v>
      </c>
      <c r="P149" s="18">
        <v>2.34</v>
      </c>
      <c r="Q149" s="18">
        <v>0.1</v>
      </c>
      <c r="R149" s="18">
        <v>1.8399999999999999</v>
      </c>
      <c r="S149" s="18">
        <v>2.14</v>
      </c>
      <c r="T149" s="18">
        <v>0.2</v>
      </c>
      <c r="U149" s="18">
        <v>0</v>
      </c>
      <c r="V149" s="18">
        <v>0</v>
      </c>
      <c r="W149" s="18">
        <v>0</v>
      </c>
      <c r="X149" s="18">
        <v>1.64</v>
      </c>
      <c r="Y149" s="18">
        <v>1.9</v>
      </c>
      <c r="Z149" s="20">
        <f t="shared" si="565"/>
        <v>1.7</v>
      </c>
      <c r="AA149" s="18">
        <v>0.22</v>
      </c>
      <c r="AB149" s="18">
        <v>0</v>
      </c>
      <c r="AC149" s="18">
        <v>0</v>
      </c>
      <c r="AD149" s="18">
        <v>0</v>
      </c>
      <c r="AE149" s="18">
        <v>0</v>
      </c>
      <c r="AF149" s="18">
        <v>0</v>
      </c>
      <c r="AG149" s="18">
        <v>1.2</v>
      </c>
      <c r="AH149" s="18">
        <v>1.5</v>
      </c>
      <c r="AI149" s="20">
        <f t="shared" si="566"/>
        <v>1.8499999999999999</v>
      </c>
      <c r="AJ149" s="18">
        <v>0</v>
      </c>
      <c r="AK149" s="18">
        <v>0</v>
      </c>
      <c r="AL149" s="20">
        <f t="shared" si="567"/>
        <v>0</v>
      </c>
      <c r="AM149" s="18">
        <v>1.64</v>
      </c>
      <c r="AN149" s="18">
        <v>1.5</v>
      </c>
      <c r="AO149" s="18">
        <v>0.15</v>
      </c>
      <c r="AP149" s="18">
        <v>0.22</v>
      </c>
      <c r="AQ149" s="18">
        <v>1.64</v>
      </c>
      <c r="AR149" s="18">
        <v>1.72</v>
      </c>
      <c r="AS149" s="18">
        <v>0.12</v>
      </c>
      <c r="AT149" s="18">
        <v>0.11</v>
      </c>
      <c r="AU149" s="18">
        <v>0</v>
      </c>
      <c r="AV149" s="18">
        <v>1</v>
      </c>
      <c r="AW149" s="18">
        <v>0</v>
      </c>
      <c r="AX149" s="18">
        <v>0</v>
      </c>
      <c r="AY149" s="18">
        <v>0</v>
      </c>
      <c r="AZ149" s="18">
        <v>0</v>
      </c>
      <c r="BA149" s="18">
        <v>0</v>
      </c>
      <c r="BB149" s="18">
        <v>0</v>
      </c>
      <c r="BC149" s="18">
        <v>0</v>
      </c>
      <c r="BD149" s="18">
        <v>0</v>
      </c>
      <c r="BE149" s="18">
        <v>1</v>
      </c>
      <c r="BF149" s="18">
        <v>0</v>
      </c>
      <c r="BG149" s="18">
        <v>0</v>
      </c>
      <c r="BH149" s="18">
        <v>0</v>
      </c>
      <c r="BI149" s="18">
        <v>0</v>
      </c>
      <c r="BJ149" s="18">
        <v>0</v>
      </c>
      <c r="BK149" s="18">
        <v>0</v>
      </c>
      <c r="BL149" s="18">
        <v>0</v>
      </c>
      <c r="BM149" s="18">
        <v>0</v>
      </c>
      <c r="BN149" s="18">
        <v>0</v>
      </c>
      <c r="BO149" s="18">
        <v>0</v>
      </c>
      <c r="BP149" s="18">
        <v>0</v>
      </c>
      <c r="BQ149" s="18">
        <v>0</v>
      </c>
      <c r="BR149" s="18">
        <v>0</v>
      </c>
      <c r="BS149" s="18">
        <v>0</v>
      </c>
      <c r="BT149" s="18">
        <v>0</v>
      </c>
      <c r="BU149" s="18">
        <v>0</v>
      </c>
      <c r="BV149" s="18">
        <v>0</v>
      </c>
      <c r="BW149" s="18">
        <v>0</v>
      </c>
      <c r="BX149" s="18">
        <v>0</v>
      </c>
      <c r="BY149" s="18">
        <v>0</v>
      </c>
      <c r="BZ149" s="18">
        <v>0</v>
      </c>
      <c r="CA149" s="16" t="e">
        <f>_xlfn.IFNA(IF(RIGHT(D149,2)="=G",0,INDEX(#REF!,MATCH(E149,#REF!,0))),0)</f>
        <v>#REF!</v>
      </c>
      <c r="CB149" s="16" t="s">
        <v>776</v>
      </c>
      <c r="CC149" s="18">
        <v>0</v>
      </c>
      <c r="CD149" s="18">
        <v>0</v>
      </c>
      <c r="CE149" s="18">
        <v>1.4</v>
      </c>
      <c r="CF149" s="18">
        <v>0.85</v>
      </c>
      <c r="CG149" s="18">
        <v>0.12</v>
      </c>
      <c r="CH149" s="18">
        <v>2</v>
      </c>
      <c r="CI149" s="16" t="s">
        <v>98</v>
      </c>
      <c r="CJ149" s="18">
        <v>0</v>
      </c>
      <c r="CK149" s="20">
        <f t="shared" si="432"/>
        <v>1.41</v>
      </c>
      <c r="CL149" s="20">
        <f t="shared" si="568"/>
        <v>1.41</v>
      </c>
      <c r="CM149" s="18">
        <v>41.69</v>
      </c>
      <c r="CN149" s="18">
        <v>46.4</v>
      </c>
      <c r="CO149" s="18">
        <v>45.561</v>
      </c>
      <c r="CP149" s="22">
        <f t="shared" si="433"/>
        <v>45.56</v>
      </c>
      <c r="CQ149" s="22">
        <f t="shared" si="434"/>
        <v>44.15</v>
      </c>
      <c r="CR149" s="22">
        <f t="shared" si="569"/>
        <v>1.41</v>
      </c>
      <c r="CS149" s="22">
        <f t="shared" si="435"/>
        <v>44.25</v>
      </c>
      <c r="CT149" s="22">
        <f t="shared" si="436"/>
        <v>44.45</v>
      </c>
      <c r="CU149" s="18">
        <v>44.45</v>
      </c>
      <c r="CV149" s="22">
        <f t="shared" si="570"/>
        <v>1.7</v>
      </c>
      <c r="CW149" s="22">
        <f t="shared" si="437"/>
        <v>0</v>
      </c>
      <c r="CX149" s="22">
        <f t="shared" si="438"/>
        <v>0</v>
      </c>
      <c r="CY149" s="22">
        <f t="shared" si="439"/>
        <v>46.13</v>
      </c>
      <c r="CZ149" s="22">
        <f t="shared" si="440"/>
        <v>46.28</v>
      </c>
      <c r="DA149" s="18">
        <v>46.4</v>
      </c>
      <c r="DB149" s="20">
        <f t="shared" si="571"/>
        <v>2.25</v>
      </c>
      <c r="DC149" s="20">
        <f t="shared" si="572"/>
        <v>0.84</v>
      </c>
      <c r="DD149" s="20">
        <f t="shared" si="573"/>
        <v>1.4100000000000001</v>
      </c>
      <c r="DE149" s="20">
        <f t="shared" si="441"/>
        <v>0.1</v>
      </c>
      <c r="DF149" s="20">
        <f t="shared" si="442"/>
        <v>0.2</v>
      </c>
      <c r="DG149" s="20">
        <f t="shared" si="443"/>
        <v>1.1100000000000001</v>
      </c>
      <c r="DH149" s="20">
        <f t="shared" si="444"/>
        <v>0</v>
      </c>
      <c r="DI149" s="20">
        <f t="shared" si="445"/>
        <v>0</v>
      </c>
      <c r="DJ149" s="20">
        <f t="shared" si="446"/>
        <v>0</v>
      </c>
      <c r="DK149" s="20">
        <f t="shared" si="574"/>
        <v>1.4100000000000001</v>
      </c>
      <c r="DL149" s="20">
        <f t="shared" si="575"/>
        <v>0</v>
      </c>
      <c r="DM149" s="20">
        <f t="shared" si="576"/>
        <v>0</v>
      </c>
      <c r="DN149" s="20">
        <f t="shared" si="577"/>
        <v>0</v>
      </c>
      <c r="DO149" s="18">
        <v>2.54</v>
      </c>
      <c r="DP149" s="18">
        <v>0</v>
      </c>
      <c r="DQ149" s="18">
        <v>1</v>
      </c>
      <c r="DR149" s="18">
        <v>1</v>
      </c>
      <c r="DS149" s="25">
        <f t="shared" si="578"/>
        <v>2.54</v>
      </c>
      <c r="DT149" s="25">
        <f t="shared" si="579"/>
        <v>0</v>
      </c>
      <c r="DU149" s="25">
        <f t="shared" si="580"/>
        <v>3.58</v>
      </c>
      <c r="DV149" s="25">
        <f t="shared" si="581"/>
        <v>0</v>
      </c>
      <c r="DW149" s="25">
        <f t="shared" si="582"/>
        <v>3.58</v>
      </c>
      <c r="DX149" s="25">
        <f t="shared" si="583"/>
        <v>7.3</v>
      </c>
      <c r="DY149" s="25">
        <f t="shared" si="584"/>
        <v>0</v>
      </c>
      <c r="DZ149" s="25">
        <f t="shared" si="585"/>
        <v>7.3</v>
      </c>
      <c r="EA149" s="25">
        <f t="shared" si="586"/>
        <v>4.8</v>
      </c>
      <c r="EB149" s="25">
        <f t="shared" si="587"/>
        <v>0</v>
      </c>
      <c r="EC149" s="25">
        <f t="shared" si="588"/>
        <v>4.8</v>
      </c>
      <c r="ED149" s="25">
        <f t="shared" si="589"/>
        <v>2.5</v>
      </c>
      <c r="EE149" s="25">
        <f t="shared" si="589"/>
        <v>0</v>
      </c>
      <c r="EF149" s="25">
        <f t="shared" si="590"/>
        <v>2.5</v>
      </c>
      <c r="EG149" s="25">
        <f t="shared" si="591"/>
        <v>4.8</v>
      </c>
      <c r="EH149" s="25">
        <f t="shared" si="591"/>
        <v>0</v>
      </c>
      <c r="EI149" s="25">
        <f t="shared" si="592"/>
        <v>4.8</v>
      </c>
      <c r="EJ149" s="18">
        <v>2792.66</v>
      </c>
      <c r="EK149" s="18">
        <v>2763</v>
      </c>
      <c r="EL149" s="18" t="s">
        <v>940</v>
      </c>
      <c r="EM149" s="18" t="s">
        <v>941</v>
      </c>
      <c r="EN149" s="16" t="s">
        <v>774</v>
      </c>
      <c r="EO149" s="16" t="s">
        <v>132</v>
      </c>
      <c r="EP149" s="16" t="e">
        <f>IF(OR(EN149="Cống tròn",EN149="Cống hộp",EN149="Ống nhựa"),INDEX(#REF!,MATCH(E149,#REF!,0)),IF(OR(EN149="Rãnh xây",EN149="Rãnh bê tông"),INDEX(#REF!,MATCH(E149,#REF!,0)),0))</f>
        <v>#REF!</v>
      </c>
      <c r="EQ149" s="18">
        <v>28.459999999999852</v>
      </c>
      <c r="ER149" s="18">
        <v>1</v>
      </c>
      <c r="ES149" s="25">
        <f t="shared" si="593"/>
        <v>28</v>
      </c>
      <c r="ET149" s="1" t="e">
        <f>_xlfn.IFNA(IF(EN149="Cống tròn",INDEX(#REF!,MATCH(E149,#REF!,0)),IF(EN149="Cống hộp",INDEX(#REF!,MATCH(E149,#REF!,0)),EU149&amp;" ,"&amp;EV149)),0)</f>
        <v>#REF!</v>
      </c>
      <c r="EU149" s="16" t="s">
        <v>769</v>
      </c>
      <c r="EV149" s="16" t="s">
        <v>775</v>
      </c>
      <c r="EW149" s="16" t="e">
        <f>_xlfn.IFNA(INDEX(#REF!,MATCH(E149,#REF!,0)),0)</f>
        <v>#REF!</v>
      </c>
      <c r="EX149" s="16"/>
      <c r="EY149" s="18">
        <v>0</v>
      </c>
      <c r="EZ149" s="18">
        <v>0</v>
      </c>
      <c r="FA149" s="18">
        <v>0</v>
      </c>
      <c r="FB149" s="19">
        <v>0</v>
      </c>
      <c r="FC149" s="19">
        <v>0</v>
      </c>
      <c r="FD149" s="25">
        <f t="shared" si="447"/>
        <v>0</v>
      </c>
      <c r="FE149" s="25">
        <f t="shared" si="594"/>
        <v>0</v>
      </c>
      <c r="FF149" s="18">
        <v>0.1</v>
      </c>
      <c r="FG149" s="18">
        <v>2</v>
      </c>
      <c r="FH149" s="18">
        <v>1</v>
      </c>
      <c r="FI149" s="25">
        <f t="shared" si="595"/>
        <v>1.2</v>
      </c>
      <c r="FJ149" s="18">
        <v>0</v>
      </c>
      <c r="FK149" s="18">
        <v>0</v>
      </c>
      <c r="FL149" s="18">
        <v>0.2</v>
      </c>
      <c r="FM149" s="18">
        <v>1.4</v>
      </c>
      <c r="FN149" s="18">
        <v>0</v>
      </c>
      <c r="FO149" s="25">
        <f t="shared" si="596"/>
        <v>1.4</v>
      </c>
      <c r="FP149" s="18">
        <v>1.4999999999999999E-2</v>
      </c>
      <c r="FQ149" s="18">
        <v>1</v>
      </c>
      <c r="FR149" s="25">
        <f t="shared" si="448"/>
        <v>28</v>
      </c>
      <c r="FS149" s="25">
        <f t="shared" si="449"/>
        <v>0.40499999999999997</v>
      </c>
      <c r="FT149" s="25">
        <f t="shared" si="450"/>
        <v>28.405000000000001</v>
      </c>
      <c r="FU149" s="25">
        <f t="shared" si="451"/>
        <v>-5.4999999999850502E-2</v>
      </c>
      <c r="FV149" s="25" t="str">
        <f t="shared" si="597"/>
        <v>Đủ</v>
      </c>
      <c r="FW149" s="25">
        <f t="shared" si="598"/>
        <v>-0.05</v>
      </c>
      <c r="FX149" s="16"/>
      <c r="FY149" s="16"/>
      <c r="FZ149" s="16"/>
      <c r="GA149" s="16"/>
      <c r="GB149" s="19">
        <v>0</v>
      </c>
      <c r="GC149" s="19">
        <v>0</v>
      </c>
      <c r="GD149" s="19">
        <v>0</v>
      </c>
      <c r="GE149" s="19">
        <v>0</v>
      </c>
      <c r="GF149" s="19">
        <v>0</v>
      </c>
      <c r="GG149" s="19">
        <v>0</v>
      </c>
      <c r="GH149" s="19">
        <v>0</v>
      </c>
      <c r="GI149" s="19">
        <v>0</v>
      </c>
      <c r="GJ149" s="19">
        <v>0</v>
      </c>
      <c r="GK149" s="19">
        <v>0</v>
      </c>
      <c r="GL149" s="25">
        <f t="shared" si="452"/>
        <v>0</v>
      </c>
      <c r="GM149" s="25">
        <f t="shared" si="599"/>
        <v>0</v>
      </c>
      <c r="GN149" s="19">
        <v>0</v>
      </c>
      <c r="GO149" s="19">
        <v>0</v>
      </c>
      <c r="GP149" s="19">
        <v>0</v>
      </c>
      <c r="GQ149" s="19">
        <v>0</v>
      </c>
      <c r="GR149" s="1" t="e">
        <f>_xlfn.IFNA(INDEX(#REF!,MATCH(E149,#REF!,0)),0)</f>
        <v>#REF!</v>
      </c>
      <c r="GS149" s="16"/>
      <c r="GT149" s="18">
        <v>0</v>
      </c>
      <c r="GU149" s="18">
        <v>0</v>
      </c>
      <c r="GV149" s="18">
        <v>0</v>
      </c>
      <c r="GW149" s="18">
        <v>0</v>
      </c>
      <c r="GX149" s="25">
        <f t="shared" si="453"/>
        <v>0</v>
      </c>
      <c r="GY149" s="25">
        <f t="shared" si="454"/>
        <v>0</v>
      </c>
      <c r="GZ149" s="25">
        <f t="shared" si="600"/>
        <v>0</v>
      </c>
      <c r="HA149" s="1" t="e" cm="1">
        <f t="array" ref="HA149">INDEX(#REF!,MATCH(EJ149&amp;EK149&amp;HD149&amp;HE149&amp;HF149,#REF!&amp;#REF!&amp;#REF!&amp;#REF!&amp;#REF!,0))</f>
        <v>#REF!</v>
      </c>
      <c r="HB149" s="16"/>
      <c r="HC149" s="25">
        <f t="shared" si="601"/>
        <v>0</v>
      </c>
      <c r="HD149" s="18">
        <v>0</v>
      </c>
      <c r="HE149" s="18">
        <v>0</v>
      </c>
      <c r="HF149" s="18">
        <v>0</v>
      </c>
      <c r="HG149" s="1" t="e" cm="1">
        <f t="array" ref="HG149">INDEX(#REF!,MATCH(EJ149&amp;EK149&amp;HJ149&amp;HK149&amp;HL149,#REF!&amp;#REF!&amp;#REF!&amp;#REF!&amp;#REF!,0))</f>
        <v>#REF!</v>
      </c>
      <c r="HH149" s="16"/>
      <c r="HI149" s="25">
        <f t="shared" si="602"/>
        <v>0</v>
      </c>
      <c r="HJ149" s="25">
        <f t="shared" si="603"/>
        <v>0</v>
      </c>
      <c r="HK149" s="19">
        <v>0</v>
      </c>
      <c r="HL149" s="19">
        <v>0</v>
      </c>
      <c r="HM149" s="18">
        <v>0.01</v>
      </c>
      <c r="HN149" s="18">
        <v>1</v>
      </c>
      <c r="HO149" s="25">
        <f t="shared" si="604"/>
        <v>0</v>
      </c>
      <c r="HP149" s="25">
        <f t="shared" si="605"/>
        <v>0</v>
      </c>
      <c r="HQ149" s="25">
        <f t="shared" si="606"/>
        <v>0</v>
      </c>
      <c r="HR149" s="25">
        <f t="shared" si="607"/>
        <v>0</v>
      </c>
      <c r="HS149" s="25">
        <f t="shared" si="608"/>
        <v>0</v>
      </c>
      <c r="HT149" s="19">
        <v>0</v>
      </c>
      <c r="HU149" s="19">
        <v>0</v>
      </c>
      <c r="HV149" s="19">
        <v>0</v>
      </c>
      <c r="HW149" s="25">
        <f t="shared" si="609"/>
        <v>0</v>
      </c>
      <c r="HX149" s="19">
        <v>0</v>
      </c>
      <c r="HY149" s="19">
        <v>0</v>
      </c>
      <c r="HZ149" s="18">
        <v>45.56</v>
      </c>
      <c r="IA149" s="20">
        <f>ROUND(IF(EN149="Cống tròn",IF(EN149="Cống tròn",IF(EU149="Không có móng",IQ149-FF149,IF(EU149="Đế",IP149-FN149,IF(OR(EU149="Móng bê tông",EU149="Móng bê tông kết hợp đế"),II149-FJ149,0))),0),IF(EN149="Cống hộp",IF(AND(EN149="Cống hộp",EU149="Không có móng"),IQ149-GF149,IF(AND(EN149="Cống hộp",EU149="Móng bê tông"),IJ149-GB149,0)),IF(OR(EN149="Rãnh xây",EN149="Rãnh bê tông"),IF(OR(EN149="Rãnh xây",EN149="Rãnh bê tông"),IK149-GB149,0),IF(EN149="Ống nhựa",IF(AND(EN149="Ống nhựa",EU149="Không đắp cát"),IQ149-HT149,IF(AND(EN149="Ống nhựa",EU149="Đắp cát"),IH149-HX149,0)),IF(EN149="Rãnh thang",IF(EN149="Rãnh thang",IF(EU149="Móng bê tông",#REF!-#REF!,IQ149),0),0))))),2)</f>
        <v>44.45</v>
      </c>
      <c r="IB149" s="20">
        <f t="shared" si="610"/>
        <v>1.1099999999999994</v>
      </c>
      <c r="IC149" s="20">
        <f t="shared" si="455"/>
        <v>44.449999999999996</v>
      </c>
      <c r="ID149" s="20">
        <f t="shared" si="456"/>
        <v>0</v>
      </c>
      <c r="IE149" s="20">
        <f t="shared" si="457"/>
        <v>0</v>
      </c>
      <c r="IF149" s="20">
        <f t="shared" si="458"/>
        <v>0</v>
      </c>
      <c r="IG149" s="20">
        <f>IF(EN149="Rãnh thang",IF(AND(EN149="Rãnh thang",EU149="Móng bê tông"),IQ149-#REF!,0),IF(EN149="Ống nhựa",IF(AND(EN149="Ống nhựa",EU149="Đắp cát"),IQ149-HT149,0),IF(EN149="Cống tròn",IF(EN149="Cống tròn",IF(OR(EU149="Móng bê tông",EU149="Móng bê tông kết hợp đế"),IM149-FL149,0),0),IF(EN149="Cống hộp",IF(AND(EN149="Cống hộp",EU149="Móng bê tông"),IN149-GD149,0),IF(OR(EN149="Rãnh xây",EN149="Rãnh bê tông"),IF(AND(EN149="Rãnh xây",EU149="Móng bê tông"),IO149-GD149,IF(AND(EN149="Rãnh bê tông",EU149="Móng bê tông"),IO149-GD149,0)),0)))))</f>
        <v>44.449999999999996</v>
      </c>
      <c r="IH149" s="20">
        <f t="shared" si="459"/>
        <v>0</v>
      </c>
      <c r="II149" s="20">
        <f t="shared" si="460"/>
        <v>44.449999999999996</v>
      </c>
      <c r="IJ149" s="20">
        <f t="shared" si="461"/>
        <v>0</v>
      </c>
      <c r="IK149" s="20">
        <f t="shared" si="462"/>
        <v>0</v>
      </c>
      <c r="IL149" s="20">
        <f t="shared" si="463"/>
        <v>44.65</v>
      </c>
      <c r="IM149" s="20">
        <f t="shared" si="464"/>
        <v>44.65</v>
      </c>
      <c r="IN149" s="20">
        <f t="shared" si="465"/>
        <v>0</v>
      </c>
      <c r="IO149" s="20">
        <f t="shared" si="466"/>
        <v>0</v>
      </c>
      <c r="IP149" s="20">
        <f t="shared" si="467"/>
        <v>0</v>
      </c>
      <c r="IQ149" s="18">
        <v>44.75</v>
      </c>
      <c r="IR149" s="25">
        <f t="shared" si="611"/>
        <v>0</v>
      </c>
      <c r="IS149" s="25">
        <f t="shared" si="468"/>
        <v>0</v>
      </c>
      <c r="IT149" s="25">
        <f t="shared" si="469"/>
        <v>0</v>
      </c>
      <c r="IU149" s="25">
        <f>ROUND(IF(EN149="Cống tròn",IF(EN149="Cống tròn",IV149+FF149,0),IF(EN149="Cống hộp",IF(EN149="Cống hộp",IV149+GP149,0),IF(OR(EN149="Rãnh xây",EN149="Rãnh bê tông"),IF(OR(EN149="Rãnh xây",EN149="Rãnh bê tông"),IV149+GP149,0),IF(EN149="ống nhựa",IF(EN149="Ống nhựa",IV149+HT149,0),IF(EN149="Rãnh thang",IF(EN149="Rãnh thang",IQ149+#REF!,0),0))))),2)</f>
        <v>45.81</v>
      </c>
      <c r="IV149" s="18">
        <v>45.71</v>
      </c>
      <c r="IW149" s="25">
        <f t="shared" si="470"/>
        <v>45.81</v>
      </c>
      <c r="IX149" s="25">
        <f t="shared" si="471"/>
        <v>0</v>
      </c>
      <c r="IY149" s="25">
        <f t="shared" si="472"/>
        <v>0</v>
      </c>
      <c r="IZ149" s="25">
        <f t="shared" si="473"/>
        <v>0</v>
      </c>
      <c r="JA149" s="25">
        <f t="shared" si="474"/>
        <v>0</v>
      </c>
      <c r="JB149" s="18">
        <v>45.47</v>
      </c>
      <c r="JC149" s="20">
        <f>ROUND(IF(EN149="Cống tròn",IF(EN149="Cống tròn",IF(EU149="Không có móng",JS149-FF149,IF(EU149="Đế",JR149-FN149,IF(OR(EU149="Móng bê tông",EU149="Móng bê tông kết hợp đế"),JK149-FJ149,0))),0),IF(EN149="Cống hộp",IF(AND(EN149="Cống hộp",EU149="Không có móng"),JS149-GF149,IF(AND(EN149="Cống hộp",EU149="Móng bê tông"),JL149-GB149,0)),IF(OR(EN149="Rãnh xây",EN149="Rãnh bê tông"),IF(OR(EN149="Rãnh xây",EN149="Rãnh bê tông"),JM149-GB149,0),IF(EN149="Ống nhựa",IF(AND(EN149="Ống nhựa",EU149="Không đắp cát"),JS149-HT149,IF(AND(EN149="Ống nhựa",EU149="Đắp cát"),JJ149-HX149,0)),IF(EN149="Rãnh thang",IF(EN149="Rãnh thang",IF(EU149="Móng bê tông",#REF!-#REF!,JS149),0),0))))),2)</f>
        <v>44.41</v>
      </c>
      <c r="JD149" s="20">
        <f t="shared" si="612"/>
        <v>1.0600000000000023</v>
      </c>
      <c r="JE149" s="20">
        <f t="shared" si="475"/>
        <v>44.41</v>
      </c>
      <c r="JF149" s="20">
        <f t="shared" si="476"/>
        <v>0</v>
      </c>
      <c r="JG149" s="20">
        <f t="shared" si="477"/>
        <v>0</v>
      </c>
      <c r="JH149" s="20">
        <f t="shared" si="478"/>
        <v>0</v>
      </c>
      <c r="JI149" s="20">
        <f>IF(EN149="Rãnh thang",IF(AND(EN149="Rãnh thang",EU149="Móng bê tông"),JS149-#REF!,0),IF(EN149="Ống nhựa",IF(AND(EN149="Ống nhựa",EU149="Đắp cát"),JS149-HT149,0),IF(EN149="Cống tròn",IF(EN149="Cống tròn",IF(OR(EU149="Móng bê tông",EU149="Móng bê tông kết hợp đế"),JO149-FL149,0),0),IF(EN149="Cống hộp",IF(AND(EN149="Cống hộp",EU149="Móng bê tông"),JP149-GD149,0),IF(OR(EN149="Rãnh xây",EN149="Rãnh bê tông"),IF(AND(EN149="Rãnh xây",EU149="Móng bê tông"),JQ149-GD149,IF(AND(EN149="Rãnh bê tông",EU149="Móng bê tông"),JQ149-GD149,0)),0)))))</f>
        <v>44.41</v>
      </c>
      <c r="JJ149" s="20">
        <f t="shared" si="479"/>
        <v>0</v>
      </c>
      <c r="JK149" s="20">
        <f t="shared" si="480"/>
        <v>44.41</v>
      </c>
      <c r="JL149" s="20">
        <f t="shared" si="481"/>
        <v>0</v>
      </c>
      <c r="JM149" s="20">
        <f t="shared" si="482"/>
        <v>0</v>
      </c>
      <c r="JN149" s="20">
        <f t="shared" si="483"/>
        <v>44.61</v>
      </c>
      <c r="JO149" s="20">
        <f t="shared" si="484"/>
        <v>44.61</v>
      </c>
      <c r="JP149" s="20">
        <f t="shared" si="485"/>
        <v>0</v>
      </c>
      <c r="JQ149" s="20">
        <f t="shared" si="486"/>
        <v>0</v>
      </c>
      <c r="JR149" s="20">
        <f t="shared" si="487"/>
        <v>0</v>
      </c>
      <c r="JS149" s="26">
        <v>44.71</v>
      </c>
      <c r="JT149" s="25">
        <f t="shared" si="613"/>
        <v>0</v>
      </c>
      <c r="JU149" s="25">
        <f t="shared" si="488"/>
        <v>0</v>
      </c>
      <c r="JV149" s="25">
        <f t="shared" si="489"/>
        <v>0</v>
      </c>
      <c r="JW149" s="25">
        <f>ROUND(IF(EN149="Cống tròn",IF(EN149="Cống tròn",JX149+FF149,0),IF(EN149="Cống hộp",IF(EN149="Cống hộp",JX149+GP149,0),IF(OR(EN149="Rãnh xây",EN149="Rãnh bê tông"),IF(OR(EN149="Rãnh xây",EN149="Rãnh bê tông"),JX149+GP149,0),IF(EN149="ống nhựa",IF(EN149="Ống nhựa",JX149+HT149,0),IF(EN149="Rãnh thang",IF(EN149="Rãnh thang",JS149+#REF!,0),0))))),2)</f>
        <v>45.81</v>
      </c>
      <c r="JX149" s="27">
        <v>45.71</v>
      </c>
      <c r="JY149" s="25">
        <f t="shared" si="490"/>
        <v>45.81</v>
      </c>
      <c r="JZ149" s="25">
        <f t="shared" si="491"/>
        <v>0</v>
      </c>
      <c r="KA149" s="25">
        <f t="shared" si="492"/>
        <v>0</v>
      </c>
      <c r="KB149" s="25">
        <f t="shared" si="493"/>
        <v>0</v>
      </c>
      <c r="KC149" s="25">
        <f t="shared" si="494"/>
        <v>0</v>
      </c>
      <c r="KD149" s="28" t="s">
        <v>98</v>
      </c>
      <c r="KE149" s="27">
        <v>0</v>
      </c>
      <c r="KF149" s="25">
        <f t="shared" si="495"/>
        <v>1.1099999999999994</v>
      </c>
      <c r="KG149" s="25">
        <f t="shared" si="614"/>
        <v>1.1099999999999994</v>
      </c>
      <c r="KH149" s="27">
        <v>0</v>
      </c>
      <c r="KI149" s="25">
        <f t="shared" si="496"/>
        <v>1.0600000000000023</v>
      </c>
      <c r="KJ149" s="25">
        <f t="shared" si="615"/>
        <v>1.0600000000000023</v>
      </c>
      <c r="KK149" s="25">
        <f t="shared" si="497"/>
        <v>0</v>
      </c>
      <c r="KL149" s="25">
        <f t="shared" si="498"/>
        <v>0</v>
      </c>
      <c r="KM149" s="25">
        <f t="shared" si="616"/>
        <v>0</v>
      </c>
      <c r="KN149" s="25">
        <f t="shared" si="499"/>
        <v>0</v>
      </c>
      <c r="KO149" s="25">
        <f t="shared" si="500"/>
        <v>0</v>
      </c>
      <c r="KP149" s="25">
        <f t="shared" si="617"/>
        <v>0</v>
      </c>
      <c r="KQ149" s="25">
        <f t="shared" si="501"/>
        <v>0.2</v>
      </c>
      <c r="KR149" s="25">
        <f t="shared" si="502"/>
        <v>0.2</v>
      </c>
      <c r="KS149" s="25">
        <f t="shared" si="618"/>
        <v>0.2</v>
      </c>
      <c r="KT149" s="25">
        <f t="shared" si="503"/>
        <v>0</v>
      </c>
      <c r="KU149" s="25">
        <f t="shared" si="504"/>
        <v>0</v>
      </c>
      <c r="KV149" s="25">
        <f t="shared" si="619"/>
        <v>0</v>
      </c>
      <c r="KW149" s="25">
        <f t="shared" si="505"/>
        <v>0</v>
      </c>
      <c r="KX149" s="25">
        <f t="shared" si="506"/>
        <v>0</v>
      </c>
      <c r="KY149" s="25">
        <f t="shared" si="620"/>
        <v>0</v>
      </c>
      <c r="KZ149" s="25">
        <f t="shared" si="507"/>
        <v>0</v>
      </c>
      <c r="LA149" s="25">
        <f t="shared" si="508"/>
        <v>0</v>
      </c>
      <c r="LB149" s="25">
        <f t="shared" si="621"/>
        <v>0</v>
      </c>
      <c r="LC149" s="25">
        <f t="shared" si="509"/>
        <v>0.90999999999999948</v>
      </c>
      <c r="LD149" s="25">
        <f t="shared" si="510"/>
        <v>0.86000000000000232</v>
      </c>
      <c r="LE149" s="25">
        <f t="shared" si="622"/>
        <v>0.8850000000000009</v>
      </c>
      <c r="LF149" s="25">
        <f t="shared" si="511"/>
        <v>0</v>
      </c>
      <c r="LG149" s="25">
        <f t="shared" si="512"/>
        <v>0</v>
      </c>
      <c r="LH149" s="25">
        <f t="shared" si="623"/>
        <v>0</v>
      </c>
      <c r="LI149" s="25">
        <f t="shared" si="513"/>
        <v>0</v>
      </c>
      <c r="LJ149" s="25">
        <f t="shared" si="514"/>
        <v>0</v>
      </c>
      <c r="LK149" s="25">
        <f t="shared" si="624"/>
        <v>0</v>
      </c>
      <c r="LL149" s="25">
        <f t="shared" si="515"/>
        <v>0</v>
      </c>
      <c r="LM149" s="25">
        <f t="shared" si="516"/>
        <v>0</v>
      </c>
      <c r="LN149" s="25">
        <f t="shared" si="625"/>
        <v>0</v>
      </c>
      <c r="LO149" s="25">
        <f t="shared" si="517"/>
        <v>0</v>
      </c>
      <c r="LP149" s="25">
        <f t="shared" si="518"/>
        <v>0</v>
      </c>
      <c r="LQ149" s="25">
        <f t="shared" si="626"/>
        <v>0</v>
      </c>
      <c r="LR149" s="25">
        <f t="shared" si="519"/>
        <v>0</v>
      </c>
      <c r="LS149" s="25">
        <f t="shared" si="520"/>
        <v>0</v>
      </c>
      <c r="LT149" s="25">
        <f t="shared" si="627"/>
        <v>0</v>
      </c>
      <c r="LU149" s="25">
        <f t="shared" si="521"/>
        <v>0</v>
      </c>
      <c r="LV149" s="25">
        <f t="shared" si="522"/>
        <v>0</v>
      </c>
      <c r="LW149" s="25">
        <f t="shared" si="628"/>
        <v>0</v>
      </c>
      <c r="LX149" s="25">
        <f t="shared" si="523"/>
        <v>0</v>
      </c>
      <c r="LY149" s="25">
        <f t="shared" si="524"/>
        <v>0</v>
      </c>
      <c r="LZ149" s="25">
        <f t="shared" si="629"/>
        <v>0</v>
      </c>
      <c r="MA149" s="25">
        <f t="shared" si="525"/>
        <v>0</v>
      </c>
      <c r="MB149" s="25">
        <f t="shared" si="526"/>
        <v>0</v>
      </c>
      <c r="MC149" s="25">
        <f t="shared" si="630"/>
        <v>0</v>
      </c>
      <c r="MD149" s="25">
        <f t="shared" si="527"/>
        <v>0</v>
      </c>
      <c r="ME149" s="25">
        <f t="shared" si="528"/>
        <v>0</v>
      </c>
      <c r="MF149" s="25">
        <f t="shared" si="631"/>
        <v>0</v>
      </c>
      <c r="MG149" s="25">
        <f t="shared" si="529"/>
        <v>0</v>
      </c>
      <c r="MH149" s="25">
        <f t="shared" si="530"/>
        <v>0</v>
      </c>
      <c r="MI149" s="25">
        <f t="shared" si="632"/>
        <v>0</v>
      </c>
      <c r="MJ149" s="25">
        <f t="shared" si="531"/>
        <v>0</v>
      </c>
      <c r="MK149" s="25">
        <f t="shared" si="532"/>
        <v>0</v>
      </c>
      <c r="ML149" s="25">
        <f t="shared" si="633"/>
        <v>0</v>
      </c>
      <c r="MM149" s="25">
        <f t="shared" si="533"/>
        <v>0</v>
      </c>
      <c r="MN149" s="25">
        <f t="shared" si="534"/>
        <v>0</v>
      </c>
      <c r="MO149" s="25">
        <f t="shared" si="634"/>
        <v>0</v>
      </c>
      <c r="MP149" s="25">
        <f t="shared" si="535"/>
        <v>0</v>
      </c>
      <c r="MQ149" s="25">
        <f t="shared" si="536"/>
        <v>0</v>
      </c>
      <c r="MR149" s="25">
        <f t="shared" si="635"/>
        <v>0</v>
      </c>
      <c r="MS149" s="29">
        <v>1.4</v>
      </c>
      <c r="MT149" s="29">
        <v>0</v>
      </c>
      <c r="MU149" s="29">
        <v>1</v>
      </c>
      <c r="MV149" s="29">
        <v>1</v>
      </c>
      <c r="MW149" s="25">
        <f t="shared" si="537"/>
        <v>1.4</v>
      </c>
      <c r="MX149" s="25">
        <f t="shared" si="538"/>
        <v>1.55</v>
      </c>
      <c r="MY149" s="25">
        <f t="shared" si="539"/>
        <v>0</v>
      </c>
      <c r="MZ149" s="25">
        <f t="shared" si="540"/>
        <v>0</v>
      </c>
      <c r="NA149" s="25">
        <f t="shared" si="541"/>
        <v>1.4</v>
      </c>
      <c r="NB149" s="25">
        <f t="shared" si="542"/>
        <v>1.48</v>
      </c>
      <c r="NC149" s="25">
        <f t="shared" si="543"/>
        <v>0</v>
      </c>
      <c r="ND149" s="25">
        <f t="shared" si="544"/>
        <v>0</v>
      </c>
      <c r="NE149" s="25">
        <f t="shared" si="636"/>
        <v>1.4</v>
      </c>
      <c r="NF149" s="25">
        <f t="shared" si="636"/>
        <v>1.5150000000000001</v>
      </c>
      <c r="NG149" s="25">
        <f t="shared" si="636"/>
        <v>0</v>
      </c>
      <c r="NH149" s="25">
        <f t="shared" si="545"/>
        <v>0</v>
      </c>
      <c r="NI149" s="25">
        <f t="shared" si="546"/>
        <v>43.12</v>
      </c>
      <c r="NJ149" s="25">
        <f t="shared" si="547"/>
        <v>0</v>
      </c>
      <c r="NK149" s="25">
        <f t="shared" si="548"/>
        <v>43.12</v>
      </c>
      <c r="NL149" s="25">
        <f t="shared" si="549"/>
        <v>25.47</v>
      </c>
      <c r="NM149" s="25">
        <f t="shared" si="550"/>
        <v>0</v>
      </c>
      <c r="NN149" s="25">
        <f t="shared" si="637"/>
        <v>25.47</v>
      </c>
      <c r="NO149" s="25">
        <f t="shared" si="551"/>
        <v>0</v>
      </c>
      <c r="NP149" s="25">
        <f t="shared" si="552"/>
        <v>0</v>
      </c>
      <c r="NQ149" s="25">
        <f t="shared" si="638"/>
        <v>0</v>
      </c>
      <c r="NR149" s="25">
        <f t="shared" si="553"/>
        <v>0</v>
      </c>
      <c r="NS149" s="25">
        <f t="shared" si="554"/>
        <v>0</v>
      </c>
      <c r="NT149" s="25">
        <f t="shared" si="639"/>
        <v>0</v>
      </c>
      <c r="NU149" s="25">
        <f t="shared" si="555"/>
        <v>0</v>
      </c>
      <c r="NV149" s="25">
        <f t="shared" si="556"/>
        <v>0</v>
      </c>
      <c r="NW149" s="25">
        <f t="shared" si="640"/>
        <v>0</v>
      </c>
      <c r="NX149" s="25">
        <f t="shared" si="641"/>
        <v>25.47</v>
      </c>
      <c r="NY149" s="25">
        <f t="shared" si="641"/>
        <v>0</v>
      </c>
      <c r="NZ149" s="25">
        <f t="shared" si="642"/>
        <v>25.47</v>
      </c>
      <c r="OA149" s="25">
        <f t="shared" si="643"/>
        <v>17.649999999999999</v>
      </c>
      <c r="OB149" s="25">
        <f t="shared" si="643"/>
        <v>0</v>
      </c>
      <c r="OC149" s="25">
        <f t="shared" si="644"/>
        <v>17.649999999999999</v>
      </c>
      <c r="OD149" s="25">
        <f t="shared" si="645"/>
        <v>25.47</v>
      </c>
      <c r="OE149" s="25">
        <f t="shared" si="645"/>
        <v>0</v>
      </c>
      <c r="OF149" s="25">
        <f t="shared" si="645"/>
        <v>25.47</v>
      </c>
      <c r="OG149" s="25">
        <f t="shared" si="557"/>
        <v>0</v>
      </c>
      <c r="OH149" s="25">
        <f t="shared" si="558"/>
        <v>0</v>
      </c>
      <c r="OI149" s="25">
        <f t="shared" si="559"/>
        <v>0</v>
      </c>
      <c r="OJ149" s="25">
        <f t="shared" si="560"/>
        <v>0</v>
      </c>
      <c r="OK149" s="25">
        <f t="shared" si="561"/>
        <v>0</v>
      </c>
      <c r="OL149" s="25">
        <f t="shared" si="562"/>
        <v>0</v>
      </c>
      <c r="OM149" s="25">
        <f t="shared" si="646"/>
        <v>0</v>
      </c>
      <c r="ON149" s="25">
        <f t="shared" si="646"/>
        <v>0</v>
      </c>
      <c r="OO149" s="25">
        <f t="shared" si="646"/>
        <v>0</v>
      </c>
      <c r="OP149" s="25">
        <f t="shared" si="563"/>
        <v>0</v>
      </c>
      <c r="OQ149" s="25">
        <f t="shared" si="564"/>
        <v>0</v>
      </c>
      <c r="OR149" s="25">
        <f t="shared" si="647"/>
        <v>0</v>
      </c>
      <c r="OS149" s="19">
        <v>535686.01</v>
      </c>
      <c r="OT149" s="19">
        <v>2372141.5699999998</v>
      </c>
    </row>
    <row r="150" spans="1:410" ht="33" customHeight="1" x14ac:dyDescent="0.25">
      <c r="A150" s="18"/>
      <c r="B150" s="18" t="s">
        <v>939</v>
      </c>
      <c r="C150" s="18">
        <v>2763</v>
      </c>
      <c r="D150" s="16" t="e">
        <f>_xlfn.IFNA(INDEX(#REF!,MATCH(E150,#REF!,0)),0)</f>
        <v>#REF!</v>
      </c>
      <c r="E150" s="18" t="s">
        <v>941</v>
      </c>
      <c r="F150" s="16" t="s">
        <v>765</v>
      </c>
      <c r="G150" s="16" t="s">
        <v>766</v>
      </c>
      <c r="H150" s="16" t="s">
        <v>767</v>
      </c>
      <c r="I150" s="16" t="s">
        <v>768</v>
      </c>
      <c r="J150" s="16" t="s">
        <v>769</v>
      </c>
      <c r="K150" s="16" t="s">
        <v>770</v>
      </c>
      <c r="L150" s="16" t="s">
        <v>771</v>
      </c>
      <c r="M150" s="18">
        <v>1.64</v>
      </c>
      <c r="N150" s="18">
        <v>1.94</v>
      </c>
      <c r="O150" s="18">
        <v>2.04</v>
      </c>
      <c r="P150" s="18">
        <v>2.34</v>
      </c>
      <c r="Q150" s="18">
        <v>0.1</v>
      </c>
      <c r="R150" s="18">
        <v>1.8399999999999999</v>
      </c>
      <c r="S150" s="18">
        <v>2.14</v>
      </c>
      <c r="T150" s="18">
        <v>0.2</v>
      </c>
      <c r="U150" s="18">
        <v>0</v>
      </c>
      <c r="V150" s="18">
        <v>0</v>
      </c>
      <c r="W150" s="18">
        <v>0</v>
      </c>
      <c r="X150" s="18">
        <v>1.64</v>
      </c>
      <c r="Y150" s="18">
        <v>1.9</v>
      </c>
      <c r="Z150" s="20">
        <f t="shared" si="565"/>
        <v>1.6</v>
      </c>
      <c r="AA150" s="18">
        <v>0.22</v>
      </c>
      <c r="AB150" s="18">
        <v>0</v>
      </c>
      <c r="AC150" s="18">
        <v>0</v>
      </c>
      <c r="AD150" s="18">
        <v>0</v>
      </c>
      <c r="AE150" s="18">
        <v>0</v>
      </c>
      <c r="AF150" s="18">
        <v>0</v>
      </c>
      <c r="AG150" s="18">
        <v>1.2</v>
      </c>
      <c r="AH150" s="18">
        <v>1.5</v>
      </c>
      <c r="AI150" s="20">
        <f t="shared" si="566"/>
        <v>1.75</v>
      </c>
      <c r="AJ150" s="18">
        <v>0</v>
      </c>
      <c r="AK150" s="18">
        <v>0</v>
      </c>
      <c r="AL150" s="20">
        <f t="shared" si="567"/>
        <v>0</v>
      </c>
      <c r="AM150" s="18">
        <v>1.64</v>
      </c>
      <c r="AN150" s="18">
        <v>1.5</v>
      </c>
      <c r="AO150" s="18">
        <v>0.15</v>
      </c>
      <c r="AP150" s="18">
        <v>0.22</v>
      </c>
      <c r="AQ150" s="18">
        <v>1.64</v>
      </c>
      <c r="AR150" s="18">
        <v>1.72</v>
      </c>
      <c r="AS150" s="18">
        <v>0.12</v>
      </c>
      <c r="AT150" s="18">
        <v>0.11</v>
      </c>
      <c r="AU150" s="18">
        <v>0</v>
      </c>
      <c r="AV150" s="18">
        <v>1</v>
      </c>
      <c r="AW150" s="18">
        <v>0</v>
      </c>
      <c r="AX150" s="18">
        <v>0</v>
      </c>
      <c r="AY150" s="18">
        <v>0</v>
      </c>
      <c r="AZ150" s="18">
        <v>0</v>
      </c>
      <c r="BA150" s="18">
        <v>0</v>
      </c>
      <c r="BB150" s="18">
        <v>0</v>
      </c>
      <c r="BC150" s="18">
        <v>0</v>
      </c>
      <c r="BD150" s="18">
        <v>0</v>
      </c>
      <c r="BE150" s="18">
        <v>2</v>
      </c>
      <c r="BF150" s="18">
        <v>0</v>
      </c>
      <c r="BG150" s="18">
        <v>0</v>
      </c>
      <c r="BH150" s="18">
        <v>0</v>
      </c>
      <c r="BI150" s="18">
        <v>0</v>
      </c>
      <c r="BJ150" s="18">
        <v>0</v>
      </c>
      <c r="BK150" s="18">
        <v>0</v>
      </c>
      <c r="BL150" s="18">
        <v>0</v>
      </c>
      <c r="BM150" s="18">
        <v>0</v>
      </c>
      <c r="BN150" s="18">
        <v>0</v>
      </c>
      <c r="BO150" s="18">
        <v>0</v>
      </c>
      <c r="BP150" s="18">
        <v>0</v>
      </c>
      <c r="BQ150" s="18">
        <v>0</v>
      </c>
      <c r="BR150" s="18">
        <v>0</v>
      </c>
      <c r="BS150" s="18">
        <v>0</v>
      </c>
      <c r="BT150" s="18">
        <v>0</v>
      </c>
      <c r="BU150" s="18">
        <v>0</v>
      </c>
      <c r="BV150" s="18">
        <v>0</v>
      </c>
      <c r="BW150" s="18">
        <v>0</v>
      </c>
      <c r="BX150" s="18">
        <v>0</v>
      </c>
      <c r="BY150" s="18">
        <v>0</v>
      </c>
      <c r="BZ150" s="18">
        <v>0</v>
      </c>
      <c r="CA150" s="16" t="e">
        <f>_xlfn.IFNA(IF(RIGHT(D150,2)="=G",0,INDEX(#REF!,MATCH(E150,#REF!,0))),0)</f>
        <v>#REF!</v>
      </c>
      <c r="CB150" s="16" t="s">
        <v>776</v>
      </c>
      <c r="CC150" s="18">
        <v>0</v>
      </c>
      <c r="CD150" s="18">
        <v>0</v>
      </c>
      <c r="CE150" s="18">
        <v>1.4</v>
      </c>
      <c r="CF150" s="18">
        <v>0.85</v>
      </c>
      <c r="CG150" s="18">
        <v>0.12</v>
      </c>
      <c r="CH150" s="18">
        <v>2</v>
      </c>
      <c r="CI150" s="16" t="s">
        <v>98</v>
      </c>
      <c r="CJ150" s="18">
        <v>0</v>
      </c>
      <c r="CK150" s="20">
        <f t="shared" si="432"/>
        <v>1.36</v>
      </c>
      <c r="CL150" s="20">
        <f t="shared" si="568"/>
        <v>1.36</v>
      </c>
      <c r="CM150" s="18">
        <v>36.119999999999997</v>
      </c>
      <c r="CN150" s="18">
        <v>46.31</v>
      </c>
      <c r="CO150" s="18">
        <v>45.471000000000004</v>
      </c>
      <c r="CP150" s="22">
        <f t="shared" si="433"/>
        <v>45.47</v>
      </c>
      <c r="CQ150" s="22">
        <f t="shared" si="434"/>
        <v>44.11</v>
      </c>
      <c r="CR150" s="22">
        <f t="shared" si="569"/>
        <v>1.36</v>
      </c>
      <c r="CS150" s="22">
        <f t="shared" si="435"/>
        <v>44.209999999999994</v>
      </c>
      <c r="CT150" s="22">
        <f t="shared" si="436"/>
        <v>44.41</v>
      </c>
      <c r="CU150" s="18">
        <v>44.41</v>
      </c>
      <c r="CV150" s="22">
        <f t="shared" si="570"/>
        <v>1.6</v>
      </c>
      <c r="CW150" s="22">
        <f t="shared" si="437"/>
        <v>0</v>
      </c>
      <c r="CX150" s="22">
        <f t="shared" si="438"/>
        <v>0</v>
      </c>
      <c r="CY150" s="22">
        <f t="shared" si="439"/>
        <v>46.04</v>
      </c>
      <c r="CZ150" s="22">
        <f t="shared" si="440"/>
        <v>46.19</v>
      </c>
      <c r="DA150" s="18">
        <v>46.31</v>
      </c>
      <c r="DB150" s="20">
        <f t="shared" si="571"/>
        <v>2.2000000000000002</v>
      </c>
      <c r="DC150" s="20">
        <f t="shared" si="572"/>
        <v>0.84</v>
      </c>
      <c r="DD150" s="20">
        <f t="shared" si="573"/>
        <v>1.3600000000000003</v>
      </c>
      <c r="DE150" s="20">
        <f t="shared" si="441"/>
        <v>0.1</v>
      </c>
      <c r="DF150" s="20">
        <f t="shared" si="442"/>
        <v>0.2</v>
      </c>
      <c r="DG150" s="20">
        <f t="shared" si="443"/>
        <v>1.06</v>
      </c>
      <c r="DH150" s="20">
        <f t="shared" si="444"/>
        <v>0</v>
      </c>
      <c r="DI150" s="20">
        <f t="shared" si="445"/>
        <v>0</v>
      </c>
      <c r="DJ150" s="20">
        <f t="shared" si="446"/>
        <v>0</v>
      </c>
      <c r="DK150" s="20">
        <f t="shared" si="574"/>
        <v>1.36</v>
      </c>
      <c r="DL150" s="20">
        <f t="shared" si="575"/>
        <v>0</v>
      </c>
      <c r="DM150" s="20">
        <f t="shared" si="576"/>
        <v>0</v>
      </c>
      <c r="DN150" s="20">
        <f t="shared" si="577"/>
        <v>0</v>
      </c>
      <c r="DO150" s="18">
        <v>2.54</v>
      </c>
      <c r="DP150" s="18">
        <v>0</v>
      </c>
      <c r="DQ150" s="18">
        <v>1</v>
      </c>
      <c r="DR150" s="18">
        <v>1</v>
      </c>
      <c r="DS150" s="25">
        <f t="shared" si="578"/>
        <v>2.54</v>
      </c>
      <c r="DT150" s="25">
        <f t="shared" si="579"/>
        <v>0</v>
      </c>
      <c r="DU150" s="25">
        <f t="shared" si="580"/>
        <v>3.45</v>
      </c>
      <c r="DV150" s="25">
        <f t="shared" si="581"/>
        <v>0</v>
      </c>
      <c r="DW150" s="25">
        <f t="shared" si="582"/>
        <v>3.45</v>
      </c>
      <c r="DX150" s="25">
        <f t="shared" si="583"/>
        <v>7.04</v>
      </c>
      <c r="DY150" s="25">
        <f t="shared" si="584"/>
        <v>0</v>
      </c>
      <c r="DZ150" s="25">
        <f t="shared" si="585"/>
        <v>7.04</v>
      </c>
      <c r="EA150" s="25">
        <f t="shared" si="586"/>
        <v>4.6399999999999997</v>
      </c>
      <c r="EB150" s="25">
        <f t="shared" si="587"/>
        <v>0</v>
      </c>
      <c r="EC150" s="25">
        <f t="shared" si="588"/>
        <v>4.6399999999999997</v>
      </c>
      <c r="ED150" s="25">
        <f t="shared" si="589"/>
        <v>2.4</v>
      </c>
      <c r="EE150" s="25">
        <f t="shared" si="589"/>
        <v>0</v>
      </c>
      <c r="EF150" s="25">
        <f t="shared" si="590"/>
        <v>2.4</v>
      </c>
      <c r="EG150" s="25">
        <f t="shared" si="591"/>
        <v>4.6399999999999997</v>
      </c>
      <c r="EH150" s="25">
        <f t="shared" si="591"/>
        <v>0</v>
      </c>
      <c r="EI150" s="25">
        <f t="shared" si="592"/>
        <v>4.6399999999999997</v>
      </c>
      <c r="EJ150" s="18">
        <v>2763</v>
      </c>
      <c r="EK150" s="18">
        <v>2724.3</v>
      </c>
      <c r="EL150" s="18" t="s">
        <v>941</v>
      </c>
      <c r="EM150" s="18" t="s">
        <v>942</v>
      </c>
      <c r="EN150" s="16" t="s">
        <v>774</v>
      </c>
      <c r="EO150" s="16" t="s">
        <v>132</v>
      </c>
      <c r="EP150" s="16" t="e">
        <f>IF(OR(EN150="Cống tròn",EN150="Cống hộp",EN150="Ống nhựa"),INDEX(#REF!,MATCH(E150,#REF!,0)),IF(OR(EN150="Rãnh xây",EN150="Rãnh bê tông"),INDEX(#REF!,MATCH(E150,#REF!,0)),0))</f>
        <v>#REF!</v>
      </c>
      <c r="EQ150" s="18">
        <v>37.499999999999815</v>
      </c>
      <c r="ER150" s="18">
        <v>1</v>
      </c>
      <c r="ES150" s="25">
        <f t="shared" si="593"/>
        <v>37</v>
      </c>
      <c r="ET150" s="1" t="e">
        <f>_xlfn.IFNA(IF(EN150="Cống tròn",INDEX(#REF!,MATCH(E150,#REF!,0)),IF(EN150="Cống hộp",INDEX(#REF!,MATCH(E150,#REF!,0)),EU150&amp;" ,"&amp;EV150)),0)</f>
        <v>#REF!</v>
      </c>
      <c r="EU150" s="16" t="s">
        <v>769</v>
      </c>
      <c r="EV150" s="16" t="s">
        <v>775</v>
      </c>
      <c r="EW150" s="16" t="e">
        <f>_xlfn.IFNA(INDEX(#REF!,MATCH(E150,#REF!,0)),0)</f>
        <v>#REF!</v>
      </c>
      <c r="EX150" s="16"/>
      <c r="EY150" s="18">
        <v>0</v>
      </c>
      <c r="EZ150" s="18">
        <v>0</v>
      </c>
      <c r="FA150" s="18">
        <v>0</v>
      </c>
      <c r="FB150" s="19">
        <v>0</v>
      </c>
      <c r="FC150" s="19">
        <v>0</v>
      </c>
      <c r="FD150" s="25">
        <f t="shared" si="447"/>
        <v>0</v>
      </c>
      <c r="FE150" s="25">
        <f t="shared" si="594"/>
        <v>0</v>
      </c>
      <c r="FF150" s="18">
        <v>0.1</v>
      </c>
      <c r="FG150" s="18">
        <v>2</v>
      </c>
      <c r="FH150" s="18">
        <v>1</v>
      </c>
      <c r="FI150" s="25">
        <f t="shared" si="595"/>
        <v>1.2</v>
      </c>
      <c r="FJ150" s="18">
        <v>0</v>
      </c>
      <c r="FK150" s="18">
        <v>0</v>
      </c>
      <c r="FL150" s="18">
        <v>0.2</v>
      </c>
      <c r="FM150" s="18">
        <v>1.4</v>
      </c>
      <c r="FN150" s="18">
        <v>0</v>
      </c>
      <c r="FO150" s="25">
        <f t="shared" si="596"/>
        <v>1.4</v>
      </c>
      <c r="FP150" s="18">
        <v>1.4999999999999999E-2</v>
      </c>
      <c r="FQ150" s="18">
        <v>1</v>
      </c>
      <c r="FR150" s="25">
        <f t="shared" si="448"/>
        <v>36</v>
      </c>
      <c r="FS150" s="25">
        <f t="shared" si="449"/>
        <v>0.52500000000000002</v>
      </c>
      <c r="FT150" s="25">
        <f t="shared" si="450"/>
        <v>36.524999999999999</v>
      </c>
      <c r="FU150" s="25">
        <f t="shared" si="451"/>
        <v>-0.97499999999981668</v>
      </c>
      <c r="FV150" s="25" t="str">
        <f t="shared" si="597"/>
        <v>Thêm 01</v>
      </c>
      <c r="FW150" s="25">
        <f t="shared" si="598"/>
        <v>0.04</v>
      </c>
      <c r="FX150" s="16"/>
      <c r="FY150" s="16"/>
      <c r="FZ150" s="16"/>
      <c r="GA150" s="16"/>
      <c r="GB150" s="19">
        <v>0</v>
      </c>
      <c r="GC150" s="19">
        <v>0</v>
      </c>
      <c r="GD150" s="19">
        <v>0</v>
      </c>
      <c r="GE150" s="19">
        <v>0</v>
      </c>
      <c r="GF150" s="19">
        <v>0</v>
      </c>
      <c r="GG150" s="19">
        <v>0</v>
      </c>
      <c r="GH150" s="19">
        <v>0</v>
      </c>
      <c r="GI150" s="19">
        <v>0</v>
      </c>
      <c r="GJ150" s="19">
        <v>0</v>
      </c>
      <c r="GK150" s="19">
        <v>0</v>
      </c>
      <c r="GL150" s="25">
        <f t="shared" si="452"/>
        <v>0</v>
      </c>
      <c r="GM150" s="25">
        <f t="shared" si="599"/>
        <v>0</v>
      </c>
      <c r="GN150" s="19">
        <v>0</v>
      </c>
      <c r="GO150" s="19">
        <v>0</v>
      </c>
      <c r="GP150" s="19">
        <v>0</v>
      </c>
      <c r="GQ150" s="19">
        <v>0</v>
      </c>
      <c r="GR150" s="1" t="e">
        <f>_xlfn.IFNA(INDEX(#REF!,MATCH(E150,#REF!,0)),0)</f>
        <v>#REF!</v>
      </c>
      <c r="GS150" s="16"/>
      <c r="GT150" s="18">
        <v>0</v>
      </c>
      <c r="GU150" s="18">
        <v>0</v>
      </c>
      <c r="GV150" s="18">
        <v>0</v>
      </c>
      <c r="GW150" s="18">
        <v>0</v>
      </c>
      <c r="GX150" s="25">
        <f t="shared" si="453"/>
        <v>0</v>
      </c>
      <c r="GY150" s="25">
        <f t="shared" si="454"/>
        <v>0</v>
      </c>
      <c r="GZ150" s="25">
        <f t="shared" si="600"/>
        <v>0</v>
      </c>
      <c r="HA150" s="1" t="e" cm="1">
        <f t="array" ref="HA150">INDEX(#REF!,MATCH(EJ150&amp;EK150&amp;HD150&amp;HE150&amp;HF150,#REF!&amp;#REF!&amp;#REF!&amp;#REF!&amp;#REF!,0))</f>
        <v>#REF!</v>
      </c>
      <c r="HB150" s="16"/>
      <c r="HC150" s="25">
        <f t="shared" si="601"/>
        <v>0</v>
      </c>
      <c r="HD150" s="18">
        <v>0</v>
      </c>
      <c r="HE150" s="18">
        <v>0</v>
      </c>
      <c r="HF150" s="18">
        <v>0</v>
      </c>
      <c r="HG150" s="1" t="e" cm="1">
        <f t="array" ref="HG150">INDEX(#REF!,MATCH(EJ150&amp;EK150&amp;HJ150&amp;HK150&amp;HL150,#REF!&amp;#REF!&amp;#REF!&amp;#REF!&amp;#REF!,0))</f>
        <v>#REF!</v>
      </c>
      <c r="HH150" s="16"/>
      <c r="HI150" s="25">
        <f t="shared" si="602"/>
        <v>0</v>
      </c>
      <c r="HJ150" s="25">
        <f t="shared" si="603"/>
        <v>0</v>
      </c>
      <c r="HK150" s="19">
        <v>0</v>
      </c>
      <c r="HL150" s="19">
        <v>0</v>
      </c>
      <c r="HM150" s="18">
        <v>0.01</v>
      </c>
      <c r="HN150" s="18">
        <v>1</v>
      </c>
      <c r="HO150" s="25">
        <f t="shared" si="604"/>
        <v>0</v>
      </c>
      <c r="HP150" s="25">
        <f t="shared" si="605"/>
        <v>0</v>
      </c>
      <c r="HQ150" s="25">
        <f t="shared" si="606"/>
        <v>0</v>
      </c>
      <c r="HR150" s="25">
        <f t="shared" si="607"/>
        <v>0</v>
      </c>
      <c r="HS150" s="25">
        <f t="shared" si="608"/>
        <v>0</v>
      </c>
      <c r="HT150" s="19">
        <v>0</v>
      </c>
      <c r="HU150" s="19">
        <v>0</v>
      </c>
      <c r="HV150" s="19">
        <v>0</v>
      </c>
      <c r="HW150" s="25">
        <f t="shared" si="609"/>
        <v>0</v>
      </c>
      <c r="HX150" s="19">
        <v>0</v>
      </c>
      <c r="HY150" s="19">
        <v>0</v>
      </c>
      <c r="HZ150" s="18">
        <v>45.47</v>
      </c>
      <c r="IA150" s="20">
        <f>ROUND(IF(EN150="Cống tròn",IF(EN150="Cống tròn",IF(EU150="Không có móng",IQ150-FF150,IF(EU150="Đế",IP150-FN150,IF(OR(EU150="Móng bê tông",EU150="Móng bê tông kết hợp đế"),II150-FJ150,0))),0),IF(EN150="Cống hộp",IF(AND(EN150="Cống hộp",EU150="Không có móng"),IQ150-GF150,IF(AND(EN150="Cống hộp",EU150="Móng bê tông"),IJ150-GB150,0)),IF(OR(EN150="Rãnh xây",EN150="Rãnh bê tông"),IF(OR(EN150="Rãnh xây",EN150="Rãnh bê tông"),IK150-GB150,0),IF(EN150="Ống nhựa",IF(AND(EN150="Ống nhựa",EU150="Không đắp cát"),IQ150-HT150,IF(AND(EN150="Ống nhựa",EU150="Đắp cát"),IH150-HX150,0)),IF(EN150="Rãnh thang",IF(EN150="Rãnh thang",IF(EU150="Móng bê tông",#REF!-#REF!,IQ150),0),0))))),2)</f>
        <v>44.41</v>
      </c>
      <c r="IB150" s="20">
        <f t="shared" si="610"/>
        <v>1.0600000000000023</v>
      </c>
      <c r="IC150" s="20">
        <f t="shared" si="455"/>
        <v>44.41</v>
      </c>
      <c r="ID150" s="20">
        <f t="shared" si="456"/>
        <v>0</v>
      </c>
      <c r="IE150" s="20">
        <f t="shared" si="457"/>
        <v>0</v>
      </c>
      <c r="IF150" s="20">
        <f t="shared" si="458"/>
        <v>0</v>
      </c>
      <c r="IG150" s="20">
        <f>IF(EN150="Rãnh thang",IF(AND(EN150="Rãnh thang",EU150="Móng bê tông"),IQ150-#REF!,0),IF(EN150="Ống nhựa",IF(AND(EN150="Ống nhựa",EU150="Đắp cát"),IQ150-HT150,0),IF(EN150="Cống tròn",IF(EN150="Cống tròn",IF(OR(EU150="Móng bê tông",EU150="Móng bê tông kết hợp đế"),IM150-FL150,0),0),IF(EN150="Cống hộp",IF(AND(EN150="Cống hộp",EU150="Móng bê tông"),IN150-GD150,0),IF(OR(EN150="Rãnh xây",EN150="Rãnh bê tông"),IF(AND(EN150="Rãnh xây",EU150="Móng bê tông"),IO150-GD150,IF(AND(EN150="Rãnh bê tông",EU150="Móng bê tông"),IO150-GD150,0)),0)))))</f>
        <v>44.41</v>
      </c>
      <c r="IH150" s="20">
        <f t="shared" si="459"/>
        <v>0</v>
      </c>
      <c r="II150" s="20">
        <f t="shared" si="460"/>
        <v>44.41</v>
      </c>
      <c r="IJ150" s="20">
        <f t="shared" si="461"/>
        <v>0</v>
      </c>
      <c r="IK150" s="20">
        <f t="shared" si="462"/>
        <v>0</v>
      </c>
      <c r="IL150" s="20">
        <f t="shared" si="463"/>
        <v>44.61</v>
      </c>
      <c r="IM150" s="20">
        <f t="shared" si="464"/>
        <v>44.61</v>
      </c>
      <c r="IN150" s="20">
        <f t="shared" si="465"/>
        <v>0</v>
      </c>
      <c r="IO150" s="20">
        <f t="shared" si="466"/>
        <v>0</v>
      </c>
      <c r="IP150" s="20">
        <f t="shared" si="467"/>
        <v>0</v>
      </c>
      <c r="IQ150" s="18">
        <v>44.71</v>
      </c>
      <c r="IR150" s="25">
        <f t="shared" si="611"/>
        <v>0</v>
      </c>
      <c r="IS150" s="25">
        <f t="shared" si="468"/>
        <v>0</v>
      </c>
      <c r="IT150" s="25">
        <f t="shared" si="469"/>
        <v>0</v>
      </c>
      <c r="IU150" s="25">
        <f>ROUND(IF(EN150="Cống tròn",IF(EN150="Cống tròn",IV150+FF150,0),IF(EN150="Cống hộp",IF(EN150="Cống hộp",IV150+GP150,0),IF(OR(EN150="Rãnh xây",EN150="Rãnh bê tông"),IF(OR(EN150="Rãnh xây",EN150="Rãnh bê tông"),IV150+GP150,0),IF(EN150="ống nhựa",IF(EN150="Ống nhựa",IV150+HT150,0),IF(EN150="Rãnh thang",IF(EN150="Rãnh thang",IQ150+#REF!,0),0))))),2)</f>
        <v>45.75</v>
      </c>
      <c r="IV150" s="18">
        <v>45.65</v>
      </c>
      <c r="IW150" s="25">
        <f t="shared" si="470"/>
        <v>45.75</v>
      </c>
      <c r="IX150" s="25">
        <f t="shared" si="471"/>
        <v>0</v>
      </c>
      <c r="IY150" s="25">
        <f t="shared" si="472"/>
        <v>0</v>
      </c>
      <c r="IZ150" s="25">
        <f t="shared" si="473"/>
        <v>0</v>
      </c>
      <c r="JA150" s="25">
        <f t="shared" si="474"/>
        <v>0</v>
      </c>
      <c r="JB150" s="18">
        <v>45.43</v>
      </c>
      <c r="JC150" s="20">
        <f>ROUND(IF(EN150="Cống tròn",IF(EN150="Cống tròn",IF(EU150="Không có móng",JS150-FF150,IF(EU150="Đế",JR150-FN150,IF(OR(EU150="Móng bê tông",EU150="Móng bê tông kết hợp đế"),JK150-FJ150,0))),0),IF(EN150="Cống hộp",IF(AND(EN150="Cống hộp",EU150="Không có móng"),JS150-GF150,IF(AND(EN150="Cống hộp",EU150="Móng bê tông"),JL150-GB150,0)),IF(OR(EN150="Rãnh xây",EN150="Rãnh bê tông"),IF(OR(EN150="Rãnh xây",EN150="Rãnh bê tông"),JM150-GB150,0),IF(EN150="Ống nhựa",IF(AND(EN150="Ống nhựa",EU150="Không đắp cát"),JS150-HT150,IF(AND(EN150="Ống nhựa",EU150="Đắp cát"),JJ150-HX150,0)),IF(EN150="Rãnh thang",IF(EN150="Rãnh thang",IF(EU150="Móng bê tông",#REF!-#REF!,JS150),0),0))))),2)</f>
        <v>44.35</v>
      </c>
      <c r="JD150" s="20">
        <f t="shared" si="612"/>
        <v>1.0799999999999983</v>
      </c>
      <c r="JE150" s="20">
        <f t="shared" si="475"/>
        <v>44.349999999999994</v>
      </c>
      <c r="JF150" s="20">
        <f t="shared" si="476"/>
        <v>0</v>
      </c>
      <c r="JG150" s="20">
        <f t="shared" si="477"/>
        <v>0</v>
      </c>
      <c r="JH150" s="20">
        <f t="shared" si="478"/>
        <v>0</v>
      </c>
      <c r="JI150" s="20">
        <f>IF(EN150="Rãnh thang",IF(AND(EN150="Rãnh thang",EU150="Móng bê tông"),JS150-#REF!,0),IF(EN150="Ống nhựa",IF(AND(EN150="Ống nhựa",EU150="Đắp cát"),JS150-HT150,0),IF(EN150="Cống tròn",IF(EN150="Cống tròn",IF(OR(EU150="Móng bê tông",EU150="Móng bê tông kết hợp đế"),JO150-FL150,0),0),IF(EN150="Cống hộp",IF(AND(EN150="Cống hộp",EU150="Móng bê tông"),JP150-GD150,0),IF(OR(EN150="Rãnh xây",EN150="Rãnh bê tông"),IF(AND(EN150="Rãnh xây",EU150="Móng bê tông"),JQ150-GD150,IF(AND(EN150="Rãnh bê tông",EU150="Móng bê tông"),JQ150-GD150,0)),0)))))</f>
        <v>44.349999999999994</v>
      </c>
      <c r="JJ150" s="20">
        <f t="shared" si="479"/>
        <v>0</v>
      </c>
      <c r="JK150" s="20">
        <f t="shared" si="480"/>
        <v>44.349999999999994</v>
      </c>
      <c r="JL150" s="20">
        <f t="shared" si="481"/>
        <v>0</v>
      </c>
      <c r="JM150" s="20">
        <f t="shared" si="482"/>
        <v>0</v>
      </c>
      <c r="JN150" s="20">
        <f t="shared" si="483"/>
        <v>44.55</v>
      </c>
      <c r="JO150" s="20">
        <f t="shared" si="484"/>
        <v>44.55</v>
      </c>
      <c r="JP150" s="20">
        <f t="shared" si="485"/>
        <v>0</v>
      </c>
      <c r="JQ150" s="20">
        <f t="shared" si="486"/>
        <v>0</v>
      </c>
      <c r="JR150" s="20">
        <f t="shared" si="487"/>
        <v>0</v>
      </c>
      <c r="JS150" s="26">
        <v>44.65</v>
      </c>
      <c r="JT150" s="25">
        <f t="shared" si="613"/>
        <v>0</v>
      </c>
      <c r="JU150" s="25">
        <f t="shared" si="488"/>
        <v>0</v>
      </c>
      <c r="JV150" s="25">
        <f t="shared" si="489"/>
        <v>0</v>
      </c>
      <c r="JW150" s="25">
        <f>ROUND(IF(EN150="Cống tròn",IF(EN150="Cống tròn",JX150+FF150,0),IF(EN150="Cống hộp",IF(EN150="Cống hộp",JX150+GP150,0),IF(OR(EN150="Rãnh xây",EN150="Rãnh bê tông"),IF(OR(EN150="Rãnh xây",EN150="Rãnh bê tông"),JX150+GP150,0),IF(EN150="ống nhựa",IF(EN150="Ống nhựa",JX150+HT150,0),IF(EN150="Rãnh thang",IF(EN150="Rãnh thang",JS150+#REF!,0),0))))),2)</f>
        <v>45.75</v>
      </c>
      <c r="JX150" s="27">
        <v>45.65</v>
      </c>
      <c r="JY150" s="25">
        <f t="shared" si="490"/>
        <v>45.75</v>
      </c>
      <c r="JZ150" s="25">
        <f t="shared" si="491"/>
        <v>0</v>
      </c>
      <c r="KA150" s="25">
        <f t="shared" si="492"/>
        <v>0</v>
      </c>
      <c r="KB150" s="25">
        <f t="shared" si="493"/>
        <v>0</v>
      </c>
      <c r="KC150" s="25">
        <f t="shared" si="494"/>
        <v>0</v>
      </c>
      <c r="KD150" s="28" t="s">
        <v>98</v>
      </c>
      <c r="KE150" s="27">
        <v>0</v>
      </c>
      <c r="KF150" s="25">
        <f t="shared" si="495"/>
        <v>1.0600000000000023</v>
      </c>
      <c r="KG150" s="25">
        <f t="shared" si="614"/>
        <v>1.0600000000000023</v>
      </c>
      <c r="KH150" s="27">
        <v>0</v>
      </c>
      <c r="KI150" s="25">
        <f t="shared" si="496"/>
        <v>1.0799999999999983</v>
      </c>
      <c r="KJ150" s="25">
        <f t="shared" si="615"/>
        <v>1.0799999999999983</v>
      </c>
      <c r="KK150" s="25">
        <f t="shared" si="497"/>
        <v>0</v>
      </c>
      <c r="KL150" s="25">
        <f t="shared" si="498"/>
        <v>0</v>
      </c>
      <c r="KM150" s="25">
        <f t="shared" si="616"/>
        <v>0</v>
      </c>
      <c r="KN150" s="25">
        <f t="shared" si="499"/>
        <v>0</v>
      </c>
      <c r="KO150" s="25">
        <f t="shared" si="500"/>
        <v>0</v>
      </c>
      <c r="KP150" s="25">
        <f t="shared" si="617"/>
        <v>0</v>
      </c>
      <c r="KQ150" s="25">
        <f t="shared" si="501"/>
        <v>0.2</v>
      </c>
      <c r="KR150" s="25">
        <f t="shared" si="502"/>
        <v>0.2</v>
      </c>
      <c r="KS150" s="25">
        <f t="shared" si="618"/>
        <v>0.2</v>
      </c>
      <c r="KT150" s="25">
        <f t="shared" si="503"/>
        <v>0</v>
      </c>
      <c r="KU150" s="25">
        <f t="shared" si="504"/>
        <v>0</v>
      </c>
      <c r="KV150" s="25">
        <f t="shared" si="619"/>
        <v>0</v>
      </c>
      <c r="KW150" s="25">
        <f t="shared" si="505"/>
        <v>0</v>
      </c>
      <c r="KX150" s="25">
        <f t="shared" si="506"/>
        <v>0</v>
      </c>
      <c r="KY150" s="25">
        <f t="shared" si="620"/>
        <v>0</v>
      </c>
      <c r="KZ150" s="25">
        <f t="shared" si="507"/>
        <v>0</v>
      </c>
      <c r="LA150" s="25">
        <f t="shared" si="508"/>
        <v>0</v>
      </c>
      <c r="LB150" s="25">
        <f t="shared" si="621"/>
        <v>0</v>
      </c>
      <c r="LC150" s="25">
        <f t="shared" si="509"/>
        <v>0.86000000000000232</v>
      </c>
      <c r="LD150" s="25">
        <f t="shared" si="510"/>
        <v>0.87999999999999834</v>
      </c>
      <c r="LE150" s="25">
        <f t="shared" si="622"/>
        <v>0.87000000000000033</v>
      </c>
      <c r="LF150" s="25">
        <f t="shared" si="511"/>
        <v>0</v>
      </c>
      <c r="LG150" s="25">
        <f t="shared" si="512"/>
        <v>0</v>
      </c>
      <c r="LH150" s="25">
        <f t="shared" si="623"/>
        <v>0</v>
      </c>
      <c r="LI150" s="25">
        <f t="shared" si="513"/>
        <v>0</v>
      </c>
      <c r="LJ150" s="25">
        <f t="shared" si="514"/>
        <v>0</v>
      </c>
      <c r="LK150" s="25">
        <f t="shared" si="624"/>
        <v>0</v>
      </c>
      <c r="LL150" s="25">
        <f t="shared" si="515"/>
        <v>0</v>
      </c>
      <c r="LM150" s="25">
        <f t="shared" si="516"/>
        <v>0</v>
      </c>
      <c r="LN150" s="25">
        <f t="shared" si="625"/>
        <v>0</v>
      </c>
      <c r="LO150" s="25">
        <f t="shared" si="517"/>
        <v>0</v>
      </c>
      <c r="LP150" s="25">
        <f t="shared" si="518"/>
        <v>0</v>
      </c>
      <c r="LQ150" s="25">
        <f t="shared" si="626"/>
        <v>0</v>
      </c>
      <c r="LR150" s="25">
        <f t="shared" si="519"/>
        <v>0</v>
      </c>
      <c r="LS150" s="25">
        <f t="shared" si="520"/>
        <v>0</v>
      </c>
      <c r="LT150" s="25">
        <f t="shared" si="627"/>
        <v>0</v>
      </c>
      <c r="LU150" s="25">
        <f t="shared" si="521"/>
        <v>0</v>
      </c>
      <c r="LV150" s="25">
        <f t="shared" si="522"/>
        <v>0</v>
      </c>
      <c r="LW150" s="25">
        <f t="shared" si="628"/>
        <v>0</v>
      </c>
      <c r="LX150" s="25">
        <f t="shared" si="523"/>
        <v>0</v>
      </c>
      <c r="LY150" s="25">
        <f t="shared" si="524"/>
        <v>0</v>
      </c>
      <c r="LZ150" s="25">
        <f t="shared" si="629"/>
        <v>0</v>
      </c>
      <c r="MA150" s="25">
        <f t="shared" si="525"/>
        <v>0</v>
      </c>
      <c r="MB150" s="25">
        <f t="shared" si="526"/>
        <v>0</v>
      </c>
      <c r="MC150" s="25">
        <f t="shared" si="630"/>
        <v>0</v>
      </c>
      <c r="MD150" s="25">
        <f t="shared" si="527"/>
        <v>0</v>
      </c>
      <c r="ME150" s="25">
        <f t="shared" si="528"/>
        <v>0</v>
      </c>
      <c r="MF150" s="25">
        <f t="shared" si="631"/>
        <v>0</v>
      </c>
      <c r="MG150" s="25">
        <f t="shared" si="529"/>
        <v>0</v>
      </c>
      <c r="MH150" s="25">
        <f t="shared" si="530"/>
        <v>0</v>
      </c>
      <c r="MI150" s="25">
        <f t="shared" si="632"/>
        <v>0</v>
      </c>
      <c r="MJ150" s="25">
        <f t="shared" si="531"/>
        <v>0</v>
      </c>
      <c r="MK150" s="25">
        <f t="shared" si="532"/>
        <v>0</v>
      </c>
      <c r="ML150" s="25">
        <f t="shared" si="633"/>
        <v>0</v>
      </c>
      <c r="MM150" s="25">
        <f t="shared" si="533"/>
        <v>0</v>
      </c>
      <c r="MN150" s="25">
        <f t="shared" si="534"/>
        <v>0</v>
      </c>
      <c r="MO150" s="25">
        <f t="shared" si="634"/>
        <v>0</v>
      </c>
      <c r="MP150" s="25">
        <f t="shared" si="535"/>
        <v>0</v>
      </c>
      <c r="MQ150" s="25">
        <f t="shared" si="536"/>
        <v>0</v>
      </c>
      <c r="MR150" s="25">
        <f t="shared" si="635"/>
        <v>0</v>
      </c>
      <c r="MS150" s="29">
        <v>1.4</v>
      </c>
      <c r="MT150" s="29">
        <v>0</v>
      </c>
      <c r="MU150" s="29">
        <v>1</v>
      </c>
      <c r="MV150" s="29">
        <v>1</v>
      </c>
      <c r="MW150" s="25">
        <f t="shared" si="537"/>
        <v>1.4</v>
      </c>
      <c r="MX150" s="25">
        <f t="shared" si="538"/>
        <v>1.48</v>
      </c>
      <c r="MY150" s="25">
        <f t="shared" si="539"/>
        <v>0</v>
      </c>
      <c r="MZ150" s="25">
        <f t="shared" si="540"/>
        <v>0</v>
      </c>
      <c r="NA150" s="25">
        <f t="shared" si="541"/>
        <v>1.4</v>
      </c>
      <c r="NB150" s="25">
        <f t="shared" si="542"/>
        <v>1.51</v>
      </c>
      <c r="NC150" s="25">
        <f t="shared" si="543"/>
        <v>0</v>
      </c>
      <c r="ND150" s="25">
        <f t="shared" si="544"/>
        <v>0</v>
      </c>
      <c r="NE150" s="25">
        <f t="shared" si="636"/>
        <v>1.4</v>
      </c>
      <c r="NF150" s="25">
        <f t="shared" si="636"/>
        <v>1.4950000000000001</v>
      </c>
      <c r="NG150" s="25">
        <f t="shared" si="636"/>
        <v>0</v>
      </c>
      <c r="NH150" s="25">
        <f t="shared" si="545"/>
        <v>0</v>
      </c>
      <c r="NI150" s="25">
        <f t="shared" si="546"/>
        <v>56.06</v>
      </c>
      <c r="NJ150" s="25">
        <f t="shared" si="547"/>
        <v>0</v>
      </c>
      <c r="NK150" s="25">
        <f t="shared" si="548"/>
        <v>56.06</v>
      </c>
      <c r="NL150" s="25">
        <f t="shared" si="549"/>
        <v>32.78</v>
      </c>
      <c r="NM150" s="25">
        <f t="shared" si="550"/>
        <v>0</v>
      </c>
      <c r="NN150" s="25">
        <f t="shared" si="637"/>
        <v>32.78</v>
      </c>
      <c r="NO150" s="25">
        <f t="shared" si="551"/>
        <v>0</v>
      </c>
      <c r="NP150" s="25">
        <f t="shared" si="552"/>
        <v>0</v>
      </c>
      <c r="NQ150" s="25">
        <f t="shared" si="638"/>
        <v>0</v>
      </c>
      <c r="NR150" s="25">
        <f t="shared" si="553"/>
        <v>0</v>
      </c>
      <c r="NS150" s="25">
        <f t="shared" si="554"/>
        <v>0</v>
      </c>
      <c r="NT150" s="25">
        <f t="shared" si="639"/>
        <v>0</v>
      </c>
      <c r="NU150" s="25">
        <f t="shared" si="555"/>
        <v>0</v>
      </c>
      <c r="NV150" s="25">
        <f t="shared" si="556"/>
        <v>0</v>
      </c>
      <c r="NW150" s="25">
        <f t="shared" si="640"/>
        <v>0</v>
      </c>
      <c r="NX150" s="25">
        <f t="shared" si="641"/>
        <v>32.78</v>
      </c>
      <c r="NY150" s="25">
        <f t="shared" si="641"/>
        <v>0</v>
      </c>
      <c r="NZ150" s="25">
        <f t="shared" si="642"/>
        <v>32.78</v>
      </c>
      <c r="OA150" s="25">
        <f t="shared" si="643"/>
        <v>23.28</v>
      </c>
      <c r="OB150" s="25">
        <f t="shared" si="643"/>
        <v>0</v>
      </c>
      <c r="OC150" s="25">
        <f t="shared" si="644"/>
        <v>23.28</v>
      </c>
      <c r="OD150" s="25">
        <f t="shared" si="645"/>
        <v>32.78</v>
      </c>
      <c r="OE150" s="25">
        <f t="shared" si="645"/>
        <v>0</v>
      </c>
      <c r="OF150" s="25">
        <f t="shared" si="645"/>
        <v>32.78</v>
      </c>
      <c r="OG150" s="25">
        <f t="shared" si="557"/>
        <v>0</v>
      </c>
      <c r="OH150" s="25">
        <f t="shared" si="558"/>
        <v>0</v>
      </c>
      <c r="OI150" s="25">
        <f t="shared" si="559"/>
        <v>0</v>
      </c>
      <c r="OJ150" s="25">
        <f t="shared" si="560"/>
        <v>0</v>
      </c>
      <c r="OK150" s="25">
        <f t="shared" si="561"/>
        <v>0</v>
      </c>
      <c r="OL150" s="25">
        <f t="shared" si="562"/>
        <v>0</v>
      </c>
      <c r="OM150" s="25">
        <f t="shared" si="646"/>
        <v>0</v>
      </c>
      <c r="ON150" s="25">
        <f t="shared" si="646"/>
        <v>0</v>
      </c>
      <c r="OO150" s="25">
        <f t="shared" si="646"/>
        <v>0</v>
      </c>
      <c r="OP150" s="25">
        <f t="shared" si="563"/>
        <v>0</v>
      </c>
      <c r="OQ150" s="25">
        <f t="shared" si="564"/>
        <v>0</v>
      </c>
      <c r="OR150" s="25">
        <f t="shared" si="647"/>
        <v>0</v>
      </c>
      <c r="OS150" s="19">
        <v>535677.4</v>
      </c>
      <c r="OT150" s="19">
        <v>2372113.08</v>
      </c>
    </row>
    <row r="151" spans="1:410" ht="33" customHeight="1" x14ac:dyDescent="0.25">
      <c r="A151" s="18"/>
      <c r="B151" s="18" t="s">
        <v>939</v>
      </c>
      <c r="C151" s="18">
        <v>2724.3</v>
      </c>
      <c r="D151" s="16" t="e">
        <f>_xlfn.IFNA(INDEX(#REF!,MATCH(E151,#REF!,0)),0)</f>
        <v>#REF!</v>
      </c>
      <c r="E151" s="18" t="s">
        <v>942</v>
      </c>
      <c r="F151" s="16" t="s">
        <v>765</v>
      </c>
      <c r="G151" s="16" t="s">
        <v>766</v>
      </c>
      <c r="H151" s="16" t="s">
        <v>767</v>
      </c>
      <c r="I151" s="16" t="s">
        <v>768</v>
      </c>
      <c r="J151" s="16" t="s">
        <v>769</v>
      </c>
      <c r="K151" s="16" t="s">
        <v>770</v>
      </c>
      <c r="L151" s="16" t="s">
        <v>771</v>
      </c>
      <c r="M151" s="18">
        <v>1.64</v>
      </c>
      <c r="N151" s="18">
        <v>1.94</v>
      </c>
      <c r="O151" s="18">
        <v>2.04</v>
      </c>
      <c r="P151" s="18">
        <v>2.34</v>
      </c>
      <c r="Q151" s="18">
        <v>0.1</v>
      </c>
      <c r="R151" s="18">
        <v>1.8399999999999999</v>
      </c>
      <c r="S151" s="18">
        <v>2.14</v>
      </c>
      <c r="T151" s="18">
        <v>0.2</v>
      </c>
      <c r="U151" s="18">
        <v>0</v>
      </c>
      <c r="V151" s="18">
        <v>0</v>
      </c>
      <c r="W151" s="18">
        <v>0</v>
      </c>
      <c r="X151" s="18">
        <v>1.64</v>
      </c>
      <c r="Y151" s="18">
        <v>1.9</v>
      </c>
      <c r="Z151" s="20">
        <f t="shared" si="565"/>
        <v>1.6</v>
      </c>
      <c r="AA151" s="18">
        <v>0.22</v>
      </c>
      <c r="AB151" s="18">
        <v>0</v>
      </c>
      <c r="AC151" s="18">
        <v>0</v>
      </c>
      <c r="AD151" s="18">
        <v>0</v>
      </c>
      <c r="AE151" s="18">
        <v>0</v>
      </c>
      <c r="AF151" s="18">
        <v>0</v>
      </c>
      <c r="AG151" s="18">
        <v>1.2</v>
      </c>
      <c r="AH151" s="18">
        <v>1.5</v>
      </c>
      <c r="AI151" s="20">
        <f t="shared" si="566"/>
        <v>1.75</v>
      </c>
      <c r="AJ151" s="18">
        <v>0</v>
      </c>
      <c r="AK151" s="18">
        <v>0</v>
      </c>
      <c r="AL151" s="20">
        <f t="shared" si="567"/>
        <v>0</v>
      </c>
      <c r="AM151" s="18">
        <v>1.64</v>
      </c>
      <c r="AN151" s="18">
        <v>1.5</v>
      </c>
      <c r="AO151" s="18">
        <v>0.15</v>
      </c>
      <c r="AP151" s="18">
        <v>0.22</v>
      </c>
      <c r="AQ151" s="18">
        <v>1.64</v>
      </c>
      <c r="AR151" s="18">
        <v>1.72</v>
      </c>
      <c r="AS151" s="18">
        <v>0.12</v>
      </c>
      <c r="AT151" s="18">
        <v>0.11</v>
      </c>
      <c r="AU151" s="18">
        <v>0</v>
      </c>
      <c r="AV151" s="18">
        <v>1</v>
      </c>
      <c r="AW151" s="18">
        <v>0</v>
      </c>
      <c r="AX151" s="18">
        <v>0</v>
      </c>
      <c r="AY151" s="18">
        <v>0</v>
      </c>
      <c r="AZ151" s="18">
        <v>0</v>
      </c>
      <c r="BA151" s="18">
        <v>0</v>
      </c>
      <c r="BB151" s="18">
        <v>0</v>
      </c>
      <c r="BC151" s="18">
        <v>0</v>
      </c>
      <c r="BD151" s="18">
        <v>0</v>
      </c>
      <c r="BE151" s="18">
        <v>2</v>
      </c>
      <c r="BF151" s="18">
        <v>0</v>
      </c>
      <c r="BG151" s="18">
        <v>0</v>
      </c>
      <c r="BH151" s="18">
        <v>0</v>
      </c>
      <c r="BI151" s="18">
        <v>0</v>
      </c>
      <c r="BJ151" s="18">
        <v>0</v>
      </c>
      <c r="BK151" s="18">
        <v>0</v>
      </c>
      <c r="BL151" s="18">
        <v>0</v>
      </c>
      <c r="BM151" s="18">
        <v>0</v>
      </c>
      <c r="BN151" s="18">
        <v>0</v>
      </c>
      <c r="BO151" s="18">
        <v>0</v>
      </c>
      <c r="BP151" s="18">
        <v>0</v>
      </c>
      <c r="BQ151" s="18">
        <v>0</v>
      </c>
      <c r="BR151" s="18">
        <v>0</v>
      </c>
      <c r="BS151" s="18">
        <v>0</v>
      </c>
      <c r="BT151" s="18">
        <v>0</v>
      </c>
      <c r="BU151" s="18">
        <v>0</v>
      </c>
      <c r="BV151" s="18">
        <v>0</v>
      </c>
      <c r="BW151" s="18">
        <v>0</v>
      </c>
      <c r="BX151" s="18">
        <v>0</v>
      </c>
      <c r="BY151" s="18">
        <v>0</v>
      </c>
      <c r="BZ151" s="18">
        <v>0</v>
      </c>
      <c r="CA151" s="16" t="e">
        <f>_xlfn.IFNA(IF(RIGHT(D151,2)="=G",0,INDEX(#REF!,MATCH(E151,#REF!,0))),0)</f>
        <v>#REF!</v>
      </c>
      <c r="CB151" s="16" t="s">
        <v>776</v>
      </c>
      <c r="CC151" s="18">
        <v>0</v>
      </c>
      <c r="CD151" s="18">
        <v>0</v>
      </c>
      <c r="CE151" s="18">
        <v>1.4</v>
      </c>
      <c r="CF151" s="18">
        <v>0.85</v>
      </c>
      <c r="CG151" s="18">
        <v>0.12</v>
      </c>
      <c r="CH151" s="18">
        <v>2</v>
      </c>
      <c r="CI151" s="16" t="s">
        <v>98</v>
      </c>
      <c r="CJ151" s="18">
        <v>0</v>
      </c>
      <c r="CK151" s="20">
        <f t="shared" si="432"/>
        <v>1.37</v>
      </c>
      <c r="CL151" s="20">
        <f t="shared" si="568"/>
        <v>1.37</v>
      </c>
      <c r="CM151" s="18">
        <v>28.63</v>
      </c>
      <c r="CN151" s="18">
        <v>46.27</v>
      </c>
      <c r="CO151" s="18">
        <v>45.431000000000004</v>
      </c>
      <c r="CP151" s="22">
        <f t="shared" si="433"/>
        <v>45.43</v>
      </c>
      <c r="CQ151" s="22">
        <f t="shared" si="434"/>
        <v>44.06</v>
      </c>
      <c r="CR151" s="22">
        <f t="shared" si="569"/>
        <v>1.37</v>
      </c>
      <c r="CS151" s="22">
        <f t="shared" si="435"/>
        <v>44.16</v>
      </c>
      <c r="CT151" s="22">
        <f t="shared" si="436"/>
        <v>44.36</v>
      </c>
      <c r="CU151" s="18">
        <v>44.36</v>
      </c>
      <c r="CV151" s="22">
        <f t="shared" si="570"/>
        <v>1.6</v>
      </c>
      <c r="CW151" s="22">
        <f t="shared" si="437"/>
        <v>0</v>
      </c>
      <c r="CX151" s="22">
        <f t="shared" si="438"/>
        <v>0</v>
      </c>
      <c r="CY151" s="22">
        <f t="shared" si="439"/>
        <v>46</v>
      </c>
      <c r="CZ151" s="22">
        <f t="shared" si="440"/>
        <v>46.15</v>
      </c>
      <c r="DA151" s="18">
        <v>46.27</v>
      </c>
      <c r="DB151" s="20">
        <f t="shared" si="571"/>
        <v>2.21</v>
      </c>
      <c r="DC151" s="20">
        <f t="shared" si="572"/>
        <v>0.84</v>
      </c>
      <c r="DD151" s="20">
        <f t="shared" si="573"/>
        <v>1.37</v>
      </c>
      <c r="DE151" s="20">
        <f t="shared" si="441"/>
        <v>0.1</v>
      </c>
      <c r="DF151" s="20">
        <f t="shared" si="442"/>
        <v>0.2</v>
      </c>
      <c r="DG151" s="20">
        <f t="shared" si="443"/>
        <v>1.07</v>
      </c>
      <c r="DH151" s="20">
        <f t="shared" si="444"/>
        <v>0</v>
      </c>
      <c r="DI151" s="20">
        <f t="shared" si="445"/>
        <v>0</v>
      </c>
      <c r="DJ151" s="20">
        <f t="shared" si="446"/>
        <v>0</v>
      </c>
      <c r="DK151" s="20">
        <f t="shared" si="574"/>
        <v>1.37</v>
      </c>
      <c r="DL151" s="20">
        <f t="shared" si="575"/>
        <v>0</v>
      </c>
      <c r="DM151" s="20">
        <f t="shared" si="576"/>
        <v>0</v>
      </c>
      <c r="DN151" s="20">
        <f t="shared" si="577"/>
        <v>0</v>
      </c>
      <c r="DO151" s="18">
        <v>2.54</v>
      </c>
      <c r="DP151" s="18">
        <v>0</v>
      </c>
      <c r="DQ151" s="18">
        <v>1</v>
      </c>
      <c r="DR151" s="18">
        <v>1</v>
      </c>
      <c r="DS151" s="25">
        <f t="shared" si="578"/>
        <v>2.54</v>
      </c>
      <c r="DT151" s="25">
        <f t="shared" si="579"/>
        <v>0</v>
      </c>
      <c r="DU151" s="25">
        <f t="shared" si="580"/>
        <v>3.48</v>
      </c>
      <c r="DV151" s="25">
        <f t="shared" si="581"/>
        <v>0</v>
      </c>
      <c r="DW151" s="25">
        <f t="shared" si="582"/>
        <v>3.48</v>
      </c>
      <c r="DX151" s="25">
        <f t="shared" si="583"/>
        <v>7.1</v>
      </c>
      <c r="DY151" s="25">
        <f t="shared" si="584"/>
        <v>0</v>
      </c>
      <c r="DZ151" s="25">
        <f t="shared" si="585"/>
        <v>7.1</v>
      </c>
      <c r="EA151" s="25">
        <f t="shared" si="586"/>
        <v>4.67</v>
      </c>
      <c r="EB151" s="25">
        <f t="shared" si="587"/>
        <v>0</v>
      </c>
      <c r="EC151" s="25">
        <f t="shared" si="588"/>
        <v>4.67</v>
      </c>
      <c r="ED151" s="25">
        <f t="shared" si="589"/>
        <v>2.4300000000000002</v>
      </c>
      <c r="EE151" s="25">
        <f t="shared" si="589"/>
        <v>0</v>
      </c>
      <c r="EF151" s="25">
        <f t="shared" si="590"/>
        <v>2.4300000000000002</v>
      </c>
      <c r="EG151" s="25">
        <f t="shared" si="591"/>
        <v>4.67</v>
      </c>
      <c r="EH151" s="25">
        <f t="shared" si="591"/>
        <v>0</v>
      </c>
      <c r="EI151" s="25">
        <f t="shared" si="592"/>
        <v>4.67</v>
      </c>
      <c r="EJ151" s="18">
        <v>2724.3</v>
      </c>
      <c r="EK151" s="18">
        <v>2685.6</v>
      </c>
      <c r="EL151" s="18" t="s">
        <v>942</v>
      </c>
      <c r="EM151" s="18" t="s">
        <v>943</v>
      </c>
      <c r="EN151" s="16" t="s">
        <v>774</v>
      </c>
      <c r="EO151" s="16" t="s">
        <v>132</v>
      </c>
      <c r="EP151" s="16" t="e">
        <f>IF(OR(EN151="Cống tròn",EN151="Cống hộp",EN151="Ống nhựa"),INDEX(#REF!,MATCH(E151,#REF!,0)),IF(OR(EN151="Rãnh xây",EN151="Rãnh bê tông"),INDEX(#REF!,MATCH(E151,#REF!,0)),0))</f>
        <v>#REF!</v>
      </c>
      <c r="EQ151" s="18">
        <v>37.50000000000027</v>
      </c>
      <c r="ER151" s="18">
        <v>1</v>
      </c>
      <c r="ES151" s="25">
        <f t="shared" si="593"/>
        <v>37</v>
      </c>
      <c r="ET151" s="1" t="e">
        <f>_xlfn.IFNA(IF(EN151="Cống tròn",INDEX(#REF!,MATCH(E151,#REF!,0)),IF(EN151="Cống hộp",INDEX(#REF!,MATCH(E151,#REF!,0)),EU151&amp;" ,"&amp;EV151)),0)</f>
        <v>#REF!</v>
      </c>
      <c r="EU151" s="16" t="s">
        <v>769</v>
      </c>
      <c r="EV151" s="16" t="s">
        <v>775</v>
      </c>
      <c r="EW151" s="16" t="e">
        <f>_xlfn.IFNA(INDEX(#REF!,MATCH(E151,#REF!,0)),0)</f>
        <v>#REF!</v>
      </c>
      <c r="EX151" s="16"/>
      <c r="EY151" s="18">
        <v>0</v>
      </c>
      <c r="EZ151" s="18">
        <v>0</v>
      </c>
      <c r="FA151" s="18">
        <v>0</v>
      </c>
      <c r="FB151" s="19">
        <v>0</v>
      </c>
      <c r="FC151" s="19">
        <v>0</v>
      </c>
      <c r="FD151" s="25">
        <f t="shared" si="447"/>
        <v>0</v>
      </c>
      <c r="FE151" s="25">
        <f t="shared" si="594"/>
        <v>0</v>
      </c>
      <c r="FF151" s="18">
        <v>0.1</v>
      </c>
      <c r="FG151" s="18">
        <v>2</v>
      </c>
      <c r="FH151" s="18">
        <v>1</v>
      </c>
      <c r="FI151" s="25">
        <f t="shared" si="595"/>
        <v>1.2</v>
      </c>
      <c r="FJ151" s="18">
        <v>0</v>
      </c>
      <c r="FK151" s="18">
        <v>0</v>
      </c>
      <c r="FL151" s="18">
        <v>0.2</v>
      </c>
      <c r="FM151" s="18">
        <v>1.4</v>
      </c>
      <c r="FN151" s="18">
        <v>0</v>
      </c>
      <c r="FO151" s="25">
        <f t="shared" si="596"/>
        <v>1.4</v>
      </c>
      <c r="FP151" s="18">
        <v>1.4999999999999999E-2</v>
      </c>
      <c r="FQ151" s="18">
        <v>1</v>
      </c>
      <c r="FR151" s="25">
        <f t="shared" si="448"/>
        <v>36</v>
      </c>
      <c r="FS151" s="25">
        <f t="shared" si="449"/>
        <v>0.52500000000000002</v>
      </c>
      <c r="FT151" s="25">
        <f t="shared" si="450"/>
        <v>36.524999999999999</v>
      </c>
      <c r="FU151" s="25">
        <f t="shared" si="451"/>
        <v>-0.97500000000027143</v>
      </c>
      <c r="FV151" s="25" t="str">
        <f t="shared" si="597"/>
        <v>Thêm 01</v>
      </c>
      <c r="FW151" s="25">
        <f t="shared" si="598"/>
        <v>0.04</v>
      </c>
      <c r="FX151" s="16"/>
      <c r="FY151" s="16"/>
      <c r="FZ151" s="16"/>
      <c r="GA151" s="16"/>
      <c r="GB151" s="19">
        <v>0</v>
      </c>
      <c r="GC151" s="19">
        <v>0</v>
      </c>
      <c r="GD151" s="19">
        <v>0</v>
      </c>
      <c r="GE151" s="19">
        <v>0</v>
      </c>
      <c r="GF151" s="19">
        <v>0</v>
      </c>
      <c r="GG151" s="19">
        <v>0</v>
      </c>
      <c r="GH151" s="19">
        <v>0</v>
      </c>
      <c r="GI151" s="19">
        <v>0</v>
      </c>
      <c r="GJ151" s="19">
        <v>0</v>
      </c>
      <c r="GK151" s="19">
        <v>0</v>
      </c>
      <c r="GL151" s="25">
        <f t="shared" si="452"/>
        <v>0</v>
      </c>
      <c r="GM151" s="25">
        <f t="shared" si="599"/>
        <v>0</v>
      </c>
      <c r="GN151" s="19">
        <v>0</v>
      </c>
      <c r="GO151" s="19">
        <v>0</v>
      </c>
      <c r="GP151" s="19">
        <v>0</v>
      </c>
      <c r="GQ151" s="19">
        <v>0</v>
      </c>
      <c r="GR151" s="1" t="e">
        <f>_xlfn.IFNA(INDEX(#REF!,MATCH(E151,#REF!,0)),0)</f>
        <v>#REF!</v>
      </c>
      <c r="GS151" s="16"/>
      <c r="GT151" s="18">
        <v>0</v>
      </c>
      <c r="GU151" s="18">
        <v>0</v>
      </c>
      <c r="GV151" s="18">
        <v>0</v>
      </c>
      <c r="GW151" s="18">
        <v>0</v>
      </c>
      <c r="GX151" s="25">
        <f t="shared" si="453"/>
        <v>0</v>
      </c>
      <c r="GY151" s="25">
        <f t="shared" si="454"/>
        <v>0</v>
      </c>
      <c r="GZ151" s="25">
        <f t="shared" si="600"/>
        <v>0</v>
      </c>
      <c r="HA151" s="1" t="e" cm="1">
        <f t="array" ref="HA151">INDEX(#REF!,MATCH(EJ151&amp;EK151&amp;HD151&amp;HE151&amp;HF151,#REF!&amp;#REF!&amp;#REF!&amp;#REF!&amp;#REF!,0))</f>
        <v>#REF!</v>
      </c>
      <c r="HB151" s="16"/>
      <c r="HC151" s="25">
        <f t="shared" si="601"/>
        <v>0</v>
      </c>
      <c r="HD151" s="18">
        <v>0</v>
      </c>
      <c r="HE151" s="18">
        <v>0</v>
      </c>
      <c r="HF151" s="18">
        <v>0</v>
      </c>
      <c r="HG151" s="1" t="e" cm="1">
        <f t="array" ref="HG151">INDEX(#REF!,MATCH(EJ151&amp;EK151&amp;HJ151&amp;HK151&amp;HL151,#REF!&amp;#REF!&amp;#REF!&amp;#REF!&amp;#REF!,0))</f>
        <v>#REF!</v>
      </c>
      <c r="HH151" s="16"/>
      <c r="HI151" s="25">
        <f t="shared" si="602"/>
        <v>0</v>
      </c>
      <c r="HJ151" s="25">
        <f t="shared" si="603"/>
        <v>0</v>
      </c>
      <c r="HK151" s="19">
        <v>0</v>
      </c>
      <c r="HL151" s="19">
        <v>0</v>
      </c>
      <c r="HM151" s="18">
        <v>0.01</v>
      </c>
      <c r="HN151" s="18">
        <v>1</v>
      </c>
      <c r="HO151" s="25">
        <f t="shared" si="604"/>
        <v>0</v>
      </c>
      <c r="HP151" s="25">
        <f t="shared" si="605"/>
        <v>0</v>
      </c>
      <c r="HQ151" s="25">
        <f t="shared" si="606"/>
        <v>0</v>
      </c>
      <c r="HR151" s="25">
        <f t="shared" si="607"/>
        <v>0</v>
      </c>
      <c r="HS151" s="25">
        <f t="shared" si="608"/>
        <v>0</v>
      </c>
      <c r="HT151" s="19">
        <v>0</v>
      </c>
      <c r="HU151" s="19">
        <v>0</v>
      </c>
      <c r="HV151" s="19">
        <v>0</v>
      </c>
      <c r="HW151" s="25">
        <f t="shared" si="609"/>
        <v>0</v>
      </c>
      <c r="HX151" s="19">
        <v>0</v>
      </c>
      <c r="HY151" s="19">
        <v>0</v>
      </c>
      <c r="HZ151" s="18">
        <v>45.43</v>
      </c>
      <c r="IA151" s="20">
        <f>ROUND(IF(EN151="Cống tròn",IF(EN151="Cống tròn",IF(EU151="Không có móng",IQ151-FF151,IF(EU151="Đế",IP151-FN151,IF(OR(EU151="Móng bê tông",EU151="Móng bê tông kết hợp đế"),II151-FJ151,0))),0),IF(EN151="Cống hộp",IF(AND(EN151="Cống hộp",EU151="Không có móng"),IQ151-GF151,IF(AND(EN151="Cống hộp",EU151="Móng bê tông"),IJ151-GB151,0)),IF(OR(EN151="Rãnh xây",EN151="Rãnh bê tông"),IF(OR(EN151="Rãnh xây",EN151="Rãnh bê tông"),IK151-GB151,0),IF(EN151="Ống nhựa",IF(AND(EN151="Ống nhựa",EU151="Không đắp cát"),IQ151-HT151,IF(AND(EN151="Ống nhựa",EU151="Đắp cát"),IH151-HX151,0)),IF(EN151="Rãnh thang",IF(EN151="Rãnh thang",IF(EU151="Móng bê tông",#REF!-#REF!,IQ151),0),0))))),2)</f>
        <v>44.35</v>
      </c>
      <c r="IB151" s="20">
        <f t="shared" si="610"/>
        <v>1.0799999999999983</v>
      </c>
      <c r="IC151" s="20">
        <f t="shared" si="455"/>
        <v>44.349999999999994</v>
      </c>
      <c r="ID151" s="20">
        <f t="shared" si="456"/>
        <v>0</v>
      </c>
      <c r="IE151" s="20">
        <f t="shared" si="457"/>
        <v>0</v>
      </c>
      <c r="IF151" s="20">
        <f t="shared" si="458"/>
        <v>0</v>
      </c>
      <c r="IG151" s="20">
        <f>IF(EN151="Rãnh thang",IF(AND(EN151="Rãnh thang",EU151="Móng bê tông"),IQ151-#REF!,0),IF(EN151="Ống nhựa",IF(AND(EN151="Ống nhựa",EU151="Đắp cát"),IQ151-HT151,0),IF(EN151="Cống tròn",IF(EN151="Cống tròn",IF(OR(EU151="Móng bê tông",EU151="Móng bê tông kết hợp đế"),IM151-FL151,0),0),IF(EN151="Cống hộp",IF(AND(EN151="Cống hộp",EU151="Móng bê tông"),IN151-GD151,0),IF(OR(EN151="Rãnh xây",EN151="Rãnh bê tông"),IF(AND(EN151="Rãnh xây",EU151="Móng bê tông"),IO151-GD151,IF(AND(EN151="Rãnh bê tông",EU151="Móng bê tông"),IO151-GD151,0)),0)))))</f>
        <v>44.349999999999994</v>
      </c>
      <c r="IH151" s="20">
        <f t="shared" si="459"/>
        <v>0</v>
      </c>
      <c r="II151" s="20">
        <f t="shared" si="460"/>
        <v>44.349999999999994</v>
      </c>
      <c r="IJ151" s="20">
        <f t="shared" si="461"/>
        <v>0</v>
      </c>
      <c r="IK151" s="20">
        <f t="shared" si="462"/>
        <v>0</v>
      </c>
      <c r="IL151" s="20">
        <f t="shared" si="463"/>
        <v>44.55</v>
      </c>
      <c r="IM151" s="20">
        <f t="shared" si="464"/>
        <v>44.55</v>
      </c>
      <c r="IN151" s="20">
        <f t="shared" si="465"/>
        <v>0</v>
      </c>
      <c r="IO151" s="20">
        <f t="shared" si="466"/>
        <v>0</v>
      </c>
      <c r="IP151" s="20">
        <f t="shared" si="467"/>
        <v>0</v>
      </c>
      <c r="IQ151" s="18">
        <v>44.65</v>
      </c>
      <c r="IR151" s="25">
        <f t="shared" si="611"/>
        <v>0</v>
      </c>
      <c r="IS151" s="25">
        <f t="shared" si="468"/>
        <v>0</v>
      </c>
      <c r="IT151" s="25">
        <f t="shared" si="469"/>
        <v>0</v>
      </c>
      <c r="IU151" s="25">
        <f>ROUND(IF(EN151="Cống tròn",IF(EN151="Cống tròn",IV151+FF151,0),IF(EN151="Cống hộp",IF(EN151="Cống hộp",IV151+GP151,0),IF(OR(EN151="Rãnh xây",EN151="Rãnh bê tông"),IF(OR(EN151="Rãnh xây",EN151="Rãnh bê tông"),IV151+GP151,0),IF(EN151="ống nhựa",IF(EN151="Ống nhựa",IV151+HT151,0),IF(EN151="Rãnh thang",IF(EN151="Rãnh thang",IQ151+#REF!,0),0))))),2)</f>
        <v>45.7</v>
      </c>
      <c r="IV151" s="18">
        <v>45.6</v>
      </c>
      <c r="IW151" s="25">
        <f t="shared" si="470"/>
        <v>45.7</v>
      </c>
      <c r="IX151" s="25">
        <f t="shared" si="471"/>
        <v>0</v>
      </c>
      <c r="IY151" s="25">
        <f t="shared" si="472"/>
        <v>0</v>
      </c>
      <c r="IZ151" s="25">
        <f t="shared" si="473"/>
        <v>0</v>
      </c>
      <c r="JA151" s="25">
        <f t="shared" si="474"/>
        <v>0</v>
      </c>
      <c r="JB151" s="18">
        <v>45.4</v>
      </c>
      <c r="JC151" s="20">
        <f>ROUND(IF(EN151="Cống tròn",IF(EN151="Cống tròn",IF(EU151="Không có móng",JS151-FF151,IF(EU151="Đế",JR151-FN151,IF(OR(EU151="Móng bê tông",EU151="Móng bê tông kết hợp đế"),JK151-FJ151,0))),0),IF(EN151="Cống hộp",IF(AND(EN151="Cống hộp",EU151="Không có móng"),JS151-GF151,IF(AND(EN151="Cống hộp",EU151="Móng bê tông"),JL151-GB151,0)),IF(OR(EN151="Rãnh xây",EN151="Rãnh bê tông"),IF(OR(EN151="Rãnh xây",EN151="Rãnh bê tông"),JM151-GB151,0),IF(EN151="Ống nhựa",IF(AND(EN151="Ống nhựa",EU151="Không đắp cát"),JS151-HT151,IF(AND(EN151="Ống nhựa",EU151="Đắp cát"),JJ151-HX151,0)),IF(EN151="Rãnh thang",IF(EN151="Rãnh thang",IF(EU151="Móng bê tông",#REF!-#REF!,JS151),0),0))))),2)</f>
        <v>44.3</v>
      </c>
      <c r="JD151" s="20">
        <f t="shared" si="612"/>
        <v>1.1000000000000014</v>
      </c>
      <c r="JE151" s="20">
        <f t="shared" si="475"/>
        <v>44.3</v>
      </c>
      <c r="JF151" s="20">
        <f t="shared" si="476"/>
        <v>0</v>
      </c>
      <c r="JG151" s="20">
        <f t="shared" si="477"/>
        <v>0</v>
      </c>
      <c r="JH151" s="20">
        <f t="shared" si="478"/>
        <v>0</v>
      </c>
      <c r="JI151" s="20">
        <f>IF(EN151="Rãnh thang",IF(AND(EN151="Rãnh thang",EU151="Móng bê tông"),JS151-#REF!,0),IF(EN151="Ống nhựa",IF(AND(EN151="Ống nhựa",EU151="Đắp cát"),JS151-HT151,0),IF(EN151="Cống tròn",IF(EN151="Cống tròn",IF(OR(EU151="Móng bê tông",EU151="Móng bê tông kết hợp đế"),JO151-FL151,0),0),IF(EN151="Cống hộp",IF(AND(EN151="Cống hộp",EU151="Móng bê tông"),JP151-GD151,0),IF(OR(EN151="Rãnh xây",EN151="Rãnh bê tông"),IF(AND(EN151="Rãnh xây",EU151="Móng bê tông"),JQ151-GD151,IF(AND(EN151="Rãnh bê tông",EU151="Móng bê tông"),JQ151-GD151,0)),0)))))</f>
        <v>44.3</v>
      </c>
      <c r="JJ151" s="20">
        <f t="shared" si="479"/>
        <v>0</v>
      </c>
      <c r="JK151" s="20">
        <f t="shared" si="480"/>
        <v>44.3</v>
      </c>
      <c r="JL151" s="20">
        <f t="shared" si="481"/>
        <v>0</v>
      </c>
      <c r="JM151" s="20">
        <f t="shared" si="482"/>
        <v>0</v>
      </c>
      <c r="JN151" s="20">
        <f t="shared" si="483"/>
        <v>44.5</v>
      </c>
      <c r="JO151" s="20">
        <f t="shared" si="484"/>
        <v>44.5</v>
      </c>
      <c r="JP151" s="20">
        <f t="shared" si="485"/>
        <v>0</v>
      </c>
      <c r="JQ151" s="20">
        <f t="shared" si="486"/>
        <v>0</v>
      </c>
      <c r="JR151" s="20">
        <f t="shared" si="487"/>
        <v>0</v>
      </c>
      <c r="JS151" s="26">
        <v>44.6</v>
      </c>
      <c r="JT151" s="25">
        <f t="shared" si="613"/>
        <v>0</v>
      </c>
      <c r="JU151" s="25">
        <f t="shared" si="488"/>
        <v>0</v>
      </c>
      <c r="JV151" s="25">
        <f t="shared" si="489"/>
        <v>0</v>
      </c>
      <c r="JW151" s="25">
        <f>ROUND(IF(EN151="Cống tròn",IF(EN151="Cống tròn",JX151+FF151,0),IF(EN151="Cống hộp",IF(EN151="Cống hộp",JX151+GP151,0),IF(OR(EN151="Rãnh xây",EN151="Rãnh bê tông"),IF(OR(EN151="Rãnh xây",EN151="Rãnh bê tông"),JX151+GP151,0),IF(EN151="ống nhựa",IF(EN151="Ống nhựa",JX151+HT151,0),IF(EN151="Rãnh thang",IF(EN151="Rãnh thang",JS151+#REF!,0),0))))),2)</f>
        <v>45.7</v>
      </c>
      <c r="JX151" s="27">
        <v>45.6</v>
      </c>
      <c r="JY151" s="25">
        <f t="shared" si="490"/>
        <v>45.7</v>
      </c>
      <c r="JZ151" s="25">
        <f t="shared" si="491"/>
        <v>0</v>
      </c>
      <c r="KA151" s="25">
        <f t="shared" si="492"/>
        <v>0</v>
      </c>
      <c r="KB151" s="25">
        <f t="shared" si="493"/>
        <v>0</v>
      </c>
      <c r="KC151" s="25">
        <f t="shared" si="494"/>
        <v>0</v>
      </c>
      <c r="KD151" s="28" t="s">
        <v>98</v>
      </c>
      <c r="KE151" s="27">
        <v>0</v>
      </c>
      <c r="KF151" s="25">
        <f t="shared" si="495"/>
        <v>1.0799999999999983</v>
      </c>
      <c r="KG151" s="25">
        <f t="shared" si="614"/>
        <v>1.0799999999999983</v>
      </c>
      <c r="KH151" s="27">
        <v>0</v>
      </c>
      <c r="KI151" s="25">
        <f t="shared" si="496"/>
        <v>1.1000000000000014</v>
      </c>
      <c r="KJ151" s="25">
        <f t="shared" si="615"/>
        <v>1.1000000000000014</v>
      </c>
      <c r="KK151" s="25">
        <f t="shared" si="497"/>
        <v>0</v>
      </c>
      <c r="KL151" s="25">
        <f t="shared" si="498"/>
        <v>0</v>
      </c>
      <c r="KM151" s="25">
        <f t="shared" si="616"/>
        <v>0</v>
      </c>
      <c r="KN151" s="25">
        <f t="shared" si="499"/>
        <v>0</v>
      </c>
      <c r="KO151" s="25">
        <f t="shared" si="500"/>
        <v>0</v>
      </c>
      <c r="KP151" s="25">
        <f t="shared" si="617"/>
        <v>0</v>
      </c>
      <c r="KQ151" s="25">
        <f t="shared" si="501"/>
        <v>0.2</v>
      </c>
      <c r="KR151" s="25">
        <f t="shared" si="502"/>
        <v>0.2</v>
      </c>
      <c r="KS151" s="25">
        <f t="shared" si="618"/>
        <v>0.2</v>
      </c>
      <c r="KT151" s="25">
        <f t="shared" si="503"/>
        <v>0</v>
      </c>
      <c r="KU151" s="25">
        <f t="shared" si="504"/>
        <v>0</v>
      </c>
      <c r="KV151" s="25">
        <f t="shared" si="619"/>
        <v>0</v>
      </c>
      <c r="KW151" s="25">
        <f t="shared" si="505"/>
        <v>0</v>
      </c>
      <c r="KX151" s="25">
        <f t="shared" si="506"/>
        <v>0</v>
      </c>
      <c r="KY151" s="25">
        <f t="shared" si="620"/>
        <v>0</v>
      </c>
      <c r="KZ151" s="25">
        <f t="shared" si="507"/>
        <v>0</v>
      </c>
      <c r="LA151" s="25">
        <f t="shared" si="508"/>
        <v>0</v>
      </c>
      <c r="LB151" s="25">
        <f t="shared" si="621"/>
        <v>0</v>
      </c>
      <c r="LC151" s="25">
        <f t="shared" si="509"/>
        <v>0.87999999999999834</v>
      </c>
      <c r="LD151" s="25">
        <f t="shared" si="510"/>
        <v>0.90000000000000147</v>
      </c>
      <c r="LE151" s="25">
        <f t="shared" si="622"/>
        <v>0.8899999999999999</v>
      </c>
      <c r="LF151" s="25">
        <f t="shared" si="511"/>
        <v>0</v>
      </c>
      <c r="LG151" s="25">
        <f t="shared" si="512"/>
        <v>0</v>
      </c>
      <c r="LH151" s="25">
        <f t="shared" si="623"/>
        <v>0</v>
      </c>
      <c r="LI151" s="25">
        <f t="shared" si="513"/>
        <v>0</v>
      </c>
      <c r="LJ151" s="25">
        <f t="shared" si="514"/>
        <v>0</v>
      </c>
      <c r="LK151" s="25">
        <f t="shared" si="624"/>
        <v>0</v>
      </c>
      <c r="LL151" s="25">
        <f t="shared" si="515"/>
        <v>0</v>
      </c>
      <c r="LM151" s="25">
        <f t="shared" si="516"/>
        <v>0</v>
      </c>
      <c r="LN151" s="25">
        <f t="shared" si="625"/>
        <v>0</v>
      </c>
      <c r="LO151" s="25">
        <f t="shared" si="517"/>
        <v>0</v>
      </c>
      <c r="LP151" s="25">
        <f t="shared" si="518"/>
        <v>0</v>
      </c>
      <c r="LQ151" s="25">
        <f t="shared" si="626"/>
        <v>0</v>
      </c>
      <c r="LR151" s="25">
        <f t="shared" si="519"/>
        <v>0</v>
      </c>
      <c r="LS151" s="25">
        <f t="shared" si="520"/>
        <v>0</v>
      </c>
      <c r="LT151" s="25">
        <f t="shared" si="627"/>
        <v>0</v>
      </c>
      <c r="LU151" s="25">
        <f t="shared" si="521"/>
        <v>0</v>
      </c>
      <c r="LV151" s="25">
        <f t="shared" si="522"/>
        <v>0</v>
      </c>
      <c r="LW151" s="25">
        <f t="shared" si="628"/>
        <v>0</v>
      </c>
      <c r="LX151" s="25">
        <f t="shared" si="523"/>
        <v>0</v>
      </c>
      <c r="LY151" s="25">
        <f t="shared" si="524"/>
        <v>0</v>
      </c>
      <c r="LZ151" s="25">
        <f t="shared" si="629"/>
        <v>0</v>
      </c>
      <c r="MA151" s="25">
        <f t="shared" si="525"/>
        <v>0</v>
      </c>
      <c r="MB151" s="25">
        <f t="shared" si="526"/>
        <v>0</v>
      </c>
      <c r="MC151" s="25">
        <f t="shared" si="630"/>
        <v>0</v>
      </c>
      <c r="MD151" s="25">
        <f t="shared" si="527"/>
        <v>0</v>
      </c>
      <c r="ME151" s="25">
        <f t="shared" si="528"/>
        <v>0</v>
      </c>
      <c r="MF151" s="25">
        <f t="shared" si="631"/>
        <v>0</v>
      </c>
      <c r="MG151" s="25">
        <f t="shared" si="529"/>
        <v>0</v>
      </c>
      <c r="MH151" s="25">
        <f t="shared" si="530"/>
        <v>0</v>
      </c>
      <c r="MI151" s="25">
        <f t="shared" si="632"/>
        <v>0</v>
      </c>
      <c r="MJ151" s="25">
        <f t="shared" si="531"/>
        <v>0</v>
      </c>
      <c r="MK151" s="25">
        <f t="shared" si="532"/>
        <v>0</v>
      </c>
      <c r="ML151" s="25">
        <f t="shared" si="633"/>
        <v>0</v>
      </c>
      <c r="MM151" s="25">
        <f t="shared" si="533"/>
        <v>0</v>
      </c>
      <c r="MN151" s="25">
        <f t="shared" si="534"/>
        <v>0</v>
      </c>
      <c r="MO151" s="25">
        <f t="shared" si="634"/>
        <v>0</v>
      </c>
      <c r="MP151" s="25">
        <f t="shared" si="535"/>
        <v>0</v>
      </c>
      <c r="MQ151" s="25">
        <f t="shared" si="536"/>
        <v>0</v>
      </c>
      <c r="MR151" s="25">
        <f t="shared" si="635"/>
        <v>0</v>
      </c>
      <c r="MS151" s="29">
        <v>1.4</v>
      </c>
      <c r="MT151" s="29">
        <v>0</v>
      </c>
      <c r="MU151" s="29">
        <v>1</v>
      </c>
      <c r="MV151" s="29">
        <v>1</v>
      </c>
      <c r="MW151" s="25">
        <f t="shared" si="537"/>
        <v>1.4</v>
      </c>
      <c r="MX151" s="25">
        <f t="shared" si="538"/>
        <v>1.51</v>
      </c>
      <c r="MY151" s="25">
        <f t="shared" si="539"/>
        <v>0</v>
      </c>
      <c r="MZ151" s="25">
        <f t="shared" si="540"/>
        <v>0</v>
      </c>
      <c r="NA151" s="25">
        <f t="shared" si="541"/>
        <v>1.4</v>
      </c>
      <c r="NB151" s="25">
        <f t="shared" si="542"/>
        <v>1.54</v>
      </c>
      <c r="NC151" s="25">
        <f t="shared" si="543"/>
        <v>0</v>
      </c>
      <c r="ND151" s="25">
        <f t="shared" si="544"/>
        <v>0</v>
      </c>
      <c r="NE151" s="25">
        <f t="shared" si="636"/>
        <v>1.4</v>
      </c>
      <c r="NF151" s="25">
        <f t="shared" si="636"/>
        <v>1.5249999999999999</v>
      </c>
      <c r="NG151" s="25">
        <f t="shared" si="636"/>
        <v>0</v>
      </c>
      <c r="NH151" s="25">
        <f t="shared" si="545"/>
        <v>0</v>
      </c>
      <c r="NI151" s="25">
        <f t="shared" si="546"/>
        <v>57.19</v>
      </c>
      <c r="NJ151" s="25">
        <f t="shared" si="547"/>
        <v>0</v>
      </c>
      <c r="NK151" s="25">
        <f t="shared" si="548"/>
        <v>57.19</v>
      </c>
      <c r="NL151" s="25">
        <f t="shared" si="549"/>
        <v>33.82</v>
      </c>
      <c r="NM151" s="25">
        <f t="shared" si="550"/>
        <v>0</v>
      </c>
      <c r="NN151" s="25">
        <f t="shared" si="637"/>
        <v>33.82</v>
      </c>
      <c r="NO151" s="25">
        <f t="shared" si="551"/>
        <v>0</v>
      </c>
      <c r="NP151" s="25">
        <f t="shared" si="552"/>
        <v>0</v>
      </c>
      <c r="NQ151" s="25">
        <f t="shared" si="638"/>
        <v>0</v>
      </c>
      <c r="NR151" s="25">
        <f t="shared" si="553"/>
        <v>0</v>
      </c>
      <c r="NS151" s="25">
        <f t="shared" si="554"/>
        <v>0</v>
      </c>
      <c r="NT151" s="25">
        <f t="shared" si="639"/>
        <v>0</v>
      </c>
      <c r="NU151" s="25">
        <f t="shared" si="555"/>
        <v>0</v>
      </c>
      <c r="NV151" s="25">
        <f t="shared" si="556"/>
        <v>0</v>
      </c>
      <c r="NW151" s="25">
        <f t="shared" si="640"/>
        <v>0</v>
      </c>
      <c r="NX151" s="25">
        <f t="shared" si="641"/>
        <v>33.82</v>
      </c>
      <c r="NY151" s="25">
        <f t="shared" si="641"/>
        <v>0</v>
      </c>
      <c r="NZ151" s="25">
        <f t="shared" si="642"/>
        <v>33.82</v>
      </c>
      <c r="OA151" s="25">
        <f t="shared" si="643"/>
        <v>23.37</v>
      </c>
      <c r="OB151" s="25">
        <f t="shared" si="643"/>
        <v>0</v>
      </c>
      <c r="OC151" s="25">
        <f t="shared" si="644"/>
        <v>23.37</v>
      </c>
      <c r="OD151" s="25">
        <f t="shared" si="645"/>
        <v>33.82</v>
      </c>
      <c r="OE151" s="25">
        <f t="shared" si="645"/>
        <v>0</v>
      </c>
      <c r="OF151" s="25">
        <f t="shared" si="645"/>
        <v>33.82</v>
      </c>
      <c r="OG151" s="25">
        <f t="shared" si="557"/>
        <v>0</v>
      </c>
      <c r="OH151" s="25">
        <f t="shared" si="558"/>
        <v>0</v>
      </c>
      <c r="OI151" s="25">
        <f t="shared" si="559"/>
        <v>0</v>
      </c>
      <c r="OJ151" s="25">
        <f t="shared" si="560"/>
        <v>0</v>
      </c>
      <c r="OK151" s="25">
        <f t="shared" si="561"/>
        <v>0</v>
      </c>
      <c r="OL151" s="25">
        <f t="shared" si="562"/>
        <v>0</v>
      </c>
      <c r="OM151" s="25">
        <f t="shared" si="646"/>
        <v>0</v>
      </c>
      <c r="ON151" s="25">
        <f t="shared" si="646"/>
        <v>0</v>
      </c>
      <c r="OO151" s="25">
        <f t="shared" si="646"/>
        <v>0</v>
      </c>
      <c r="OP151" s="25">
        <f t="shared" si="563"/>
        <v>0</v>
      </c>
      <c r="OQ151" s="25">
        <f t="shared" si="564"/>
        <v>0</v>
      </c>
      <c r="OR151" s="25">
        <f t="shared" si="647"/>
        <v>0</v>
      </c>
      <c r="OS151" s="19">
        <v>535663.31999999995</v>
      </c>
      <c r="OT151" s="19">
        <v>2372077.0299999998</v>
      </c>
    </row>
    <row r="152" spans="1:410" ht="33" customHeight="1" x14ac:dyDescent="0.25">
      <c r="A152" s="18"/>
      <c r="B152" s="18" t="s">
        <v>939</v>
      </c>
      <c r="C152" s="18">
        <v>2685.6</v>
      </c>
      <c r="D152" s="16" t="e">
        <f>_xlfn.IFNA(INDEX(#REF!,MATCH(E152,#REF!,0)),0)</f>
        <v>#REF!</v>
      </c>
      <c r="E152" s="18" t="s">
        <v>943</v>
      </c>
      <c r="F152" s="16" t="s">
        <v>765</v>
      </c>
      <c r="G152" s="16" t="s">
        <v>766</v>
      </c>
      <c r="H152" s="16" t="s">
        <v>767</v>
      </c>
      <c r="I152" s="16" t="s">
        <v>768</v>
      </c>
      <c r="J152" s="16" t="s">
        <v>769</v>
      </c>
      <c r="K152" s="16" t="s">
        <v>770</v>
      </c>
      <c r="L152" s="16" t="s">
        <v>771</v>
      </c>
      <c r="M152" s="18">
        <v>1.64</v>
      </c>
      <c r="N152" s="18">
        <v>1.94</v>
      </c>
      <c r="O152" s="18">
        <v>2.04</v>
      </c>
      <c r="P152" s="18">
        <v>2.34</v>
      </c>
      <c r="Q152" s="18">
        <v>0.1</v>
      </c>
      <c r="R152" s="18">
        <v>1.8399999999999999</v>
      </c>
      <c r="S152" s="18">
        <v>2.14</v>
      </c>
      <c r="T152" s="18">
        <v>0.2</v>
      </c>
      <c r="U152" s="18">
        <v>0</v>
      </c>
      <c r="V152" s="18">
        <v>0</v>
      </c>
      <c r="W152" s="18">
        <v>0</v>
      </c>
      <c r="X152" s="18">
        <v>1.64</v>
      </c>
      <c r="Y152" s="18">
        <v>1.9</v>
      </c>
      <c r="Z152" s="20">
        <f t="shared" si="565"/>
        <v>1.7</v>
      </c>
      <c r="AA152" s="18">
        <v>0.22</v>
      </c>
      <c r="AB152" s="18">
        <v>0</v>
      </c>
      <c r="AC152" s="18">
        <v>0</v>
      </c>
      <c r="AD152" s="18">
        <v>0</v>
      </c>
      <c r="AE152" s="18">
        <v>0</v>
      </c>
      <c r="AF152" s="18">
        <v>0</v>
      </c>
      <c r="AG152" s="18">
        <v>1.2</v>
      </c>
      <c r="AH152" s="18">
        <v>1.5</v>
      </c>
      <c r="AI152" s="20">
        <f t="shared" si="566"/>
        <v>1.8499999999999999</v>
      </c>
      <c r="AJ152" s="18">
        <v>0</v>
      </c>
      <c r="AK152" s="18">
        <v>0</v>
      </c>
      <c r="AL152" s="20">
        <f t="shared" si="567"/>
        <v>0</v>
      </c>
      <c r="AM152" s="18">
        <v>1.64</v>
      </c>
      <c r="AN152" s="18">
        <v>1.5</v>
      </c>
      <c r="AO152" s="18">
        <v>0.15</v>
      </c>
      <c r="AP152" s="18">
        <v>0.22</v>
      </c>
      <c r="AQ152" s="18">
        <v>1.64</v>
      </c>
      <c r="AR152" s="18">
        <v>1.72</v>
      </c>
      <c r="AS152" s="18">
        <v>0.12</v>
      </c>
      <c r="AT152" s="18">
        <v>0.11</v>
      </c>
      <c r="AU152" s="18">
        <v>0</v>
      </c>
      <c r="AV152" s="18">
        <v>1</v>
      </c>
      <c r="AW152" s="18">
        <v>0</v>
      </c>
      <c r="AX152" s="18">
        <v>0</v>
      </c>
      <c r="AY152" s="18">
        <v>0</v>
      </c>
      <c r="AZ152" s="18">
        <v>0</v>
      </c>
      <c r="BA152" s="18">
        <v>0</v>
      </c>
      <c r="BB152" s="18">
        <v>0</v>
      </c>
      <c r="BC152" s="18">
        <v>0</v>
      </c>
      <c r="BD152" s="18">
        <v>0</v>
      </c>
      <c r="BE152" s="18">
        <v>2</v>
      </c>
      <c r="BF152" s="18">
        <v>0</v>
      </c>
      <c r="BG152" s="18">
        <v>0</v>
      </c>
      <c r="BH152" s="18">
        <v>0</v>
      </c>
      <c r="BI152" s="18">
        <v>0</v>
      </c>
      <c r="BJ152" s="18">
        <v>0</v>
      </c>
      <c r="BK152" s="18">
        <v>0</v>
      </c>
      <c r="BL152" s="18">
        <v>0</v>
      </c>
      <c r="BM152" s="18">
        <v>0</v>
      </c>
      <c r="BN152" s="18">
        <v>0</v>
      </c>
      <c r="BO152" s="18">
        <v>0</v>
      </c>
      <c r="BP152" s="18">
        <v>0</v>
      </c>
      <c r="BQ152" s="18">
        <v>0</v>
      </c>
      <c r="BR152" s="18">
        <v>0</v>
      </c>
      <c r="BS152" s="18">
        <v>0</v>
      </c>
      <c r="BT152" s="18">
        <v>0</v>
      </c>
      <c r="BU152" s="18">
        <v>0</v>
      </c>
      <c r="BV152" s="18">
        <v>0</v>
      </c>
      <c r="BW152" s="18">
        <v>0</v>
      </c>
      <c r="BX152" s="18">
        <v>0</v>
      </c>
      <c r="BY152" s="18">
        <v>0</v>
      </c>
      <c r="BZ152" s="18">
        <v>0</v>
      </c>
      <c r="CA152" s="16" t="e">
        <f>_xlfn.IFNA(IF(RIGHT(D152,2)="=G",0,INDEX(#REF!,MATCH(E152,#REF!,0))),0)</f>
        <v>#REF!</v>
      </c>
      <c r="CB152" s="16" t="s">
        <v>776</v>
      </c>
      <c r="CC152" s="18">
        <v>0</v>
      </c>
      <c r="CD152" s="18">
        <v>0</v>
      </c>
      <c r="CE152" s="18">
        <v>1.4</v>
      </c>
      <c r="CF152" s="18">
        <v>0.85</v>
      </c>
      <c r="CG152" s="18">
        <v>0.12</v>
      </c>
      <c r="CH152" s="18">
        <v>2</v>
      </c>
      <c r="CI152" s="16" t="s">
        <v>98</v>
      </c>
      <c r="CJ152" s="18">
        <v>0</v>
      </c>
      <c r="CK152" s="20">
        <f t="shared" si="432"/>
        <v>1.4</v>
      </c>
      <c r="CL152" s="20">
        <f t="shared" si="568"/>
        <v>1.4</v>
      </c>
      <c r="CM152" s="18">
        <v>33.49</v>
      </c>
      <c r="CN152" s="18">
        <v>46.24</v>
      </c>
      <c r="CO152" s="18">
        <v>45.401000000000003</v>
      </c>
      <c r="CP152" s="22">
        <f t="shared" si="433"/>
        <v>45.4</v>
      </c>
      <c r="CQ152" s="22">
        <f t="shared" si="434"/>
        <v>44</v>
      </c>
      <c r="CR152" s="22">
        <f t="shared" si="569"/>
        <v>1.4</v>
      </c>
      <c r="CS152" s="22">
        <f t="shared" si="435"/>
        <v>44.099999999999994</v>
      </c>
      <c r="CT152" s="22">
        <f t="shared" si="436"/>
        <v>44.3</v>
      </c>
      <c r="CU152" s="18">
        <v>44.3</v>
      </c>
      <c r="CV152" s="22">
        <f t="shared" si="570"/>
        <v>1.7</v>
      </c>
      <c r="CW152" s="22">
        <f t="shared" si="437"/>
        <v>0</v>
      </c>
      <c r="CX152" s="22">
        <f t="shared" si="438"/>
        <v>0</v>
      </c>
      <c r="CY152" s="22">
        <f t="shared" si="439"/>
        <v>45.97</v>
      </c>
      <c r="CZ152" s="22">
        <f t="shared" si="440"/>
        <v>46.12</v>
      </c>
      <c r="DA152" s="18">
        <v>46.24</v>
      </c>
      <c r="DB152" s="20">
        <f t="shared" si="571"/>
        <v>2.2400000000000002</v>
      </c>
      <c r="DC152" s="20">
        <f t="shared" si="572"/>
        <v>0.84</v>
      </c>
      <c r="DD152" s="20">
        <f t="shared" si="573"/>
        <v>1.4000000000000004</v>
      </c>
      <c r="DE152" s="20">
        <f t="shared" si="441"/>
        <v>0.1</v>
      </c>
      <c r="DF152" s="20">
        <f t="shared" si="442"/>
        <v>0.2</v>
      </c>
      <c r="DG152" s="20">
        <f t="shared" si="443"/>
        <v>1.1000000000000001</v>
      </c>
      <c r="DH152" s="20">
        <f t="shared" si="444"/>
        <v>0</v>
      </c>
      <c r="DI152" s="20">
        <f t="shared" si="445"/>
        <v>0</v>
      </c>
      <c r="DJ152" s="20">
        <f t="shared" si="446"/>
        <v>0</v>
      </c>
      <c r="DK152" s="20">
        <f t="shared" si="574"/>
        <v>1.4000000000000001</v>
      </c>
      <c r="DL152" s="20">
        <f t="shared" si="575"/>
        <v>0</v>
      </c>
      <c r="DM152" s="20">
        <f t="shared" si="576"/>
        <v>0</v>
      </c>
      <c r="DN152" s="20">
        <f t="shared" si="577"/>
        <v>0</v>
      </c>
      <c r="DO152" s="18">
        <v>2.54</v>
      </c>
      <c r="DP152" s="18">
        <v>0</v>
      </c>
      <c r="DQ152" s="18">
        <v>1</v>
      </c>
      <c r="DR152" s="18">
        <v>1</v>
      </c>
      <c r="DS152" s="25">
        <f t="shared" si="578"/>
        <v>2.54</v>
      </c>
      <c r="DT152" s="25">
        <f t="shared" si="579"/>
        <v>0</v>
      </c>
      <c r="DU152" s="25">
        <f t="shared" si="580"/>
        <v>3.56</v>
      </c>
      <c r="DV152" s="25">
        <f t="shared" si="581"/>
        <v>0</v>
      </c>
      <c r="DW152" s="25">
        <f t="shared" si="582"/>
        <v>3.56</v>
      </c>
      <c r="DX152" s="25">
        <f t="shared" si="583"/>
        <v>7.26</v>
      </c>
      <c r="DY152" s="25">
        <f t="shared" si="584"/>
        <v>0</v>
      </c>
      <c r="DZ152" s="25">
        <f t="shared" si="585"/>
        <v>7.26</v>
      </c>
      <c r="EA152" s="25">
        <f t="shared" si="586"/>
        <v>4.76</v>
      </c>
      <c r="EB152" s="25">
        <f t="shared" si="587"/>
        <v>0</v>
      </c>
      <c r="EC152" s="25">
        <f t="shared" si="588"/>
        <v>4.76</v>
      </c>
      <c r="ED152" s="25">
        <f t="shared" si="589"/>
        <v>2.5</v>
      </c>
      <c r="EE152" s="25">
        <f t="shared" si="589"/>
        <v>0</v>
      </c>
      <c r="EF152" s="25">
        <f t="shared" si="590"/>
        <v>2.5</v>
      </c>
      <c r="EG152" s="25">
        <f t="shared" si="591"/>
        <v>4.76</v>
      </c>
      <c r="EH152" s="25">
        <f t="shared" si="591"/>
        <v>0</v>
      </c>
      <c r="EI152" s="25">
        <f t="shared" si="592"/>
        <v>4.76</v>
      </c>
      <c r="EJ152" s="18">
        <v>2685.6</v>
      </c>
      <c r="EK152" s="18">
        <v>2646.9</v>
      </c>
      <c r="EL152" s="18" t="s">
        <v>943</v>
      </c>
      <c r="EM152" s="18" t="s">
        <v>944</v>
      </c>
      <c r="EN152" s="16" t="s">
        <v>774</v>
      </c>
      <c r="EO152" s="16" t="s">
        <v>132</v>
      </c>
      <c r="EP152" s="16" t="e">
        <f>IF(OR(EN152="Cống tròn",EN152="Cống hộp",EN152="Ống nhựa"),INDEX(#REF!,MATCH(E152,#REF!,0)),IF(OR(EN152="Rãnh xây",EN152="Rãnh bê tông"),INDEX(#REF!,MATCH(E152,#REF!,0)),0))</f>
        <v>#REF!</v>
      </c>
      <c r="EQ152" s="18">
        <v>37.499999999999815</v>
      </c>
      <c r="ER152" s="18">
        <v>1</v>
      </c>
      <c r="ES152" s="25">
        <f t="shared" si="593"/>
        <v>37</v>
      </c>
      <c r="ET152" s="1" t="e">
        <f>_xlfn.IFNA(IF(EN152="Cống tròn",INDEX(#REF!,MATCH(E152,#REF!,0)),IF(EN152="Cống hộp",INDEX(#REF!,MATCH(E152,#REF!,0)),EU152&amp;" ,"&amp;EV152)),0)</f>
        <v>#REF!</v>
      </c>
      <c r="EU152" s="16" t="s">
        <v>769</v>
      </c>
      <c r="EV152" s="16" t="s">
        <v>775</v>
      </c>
      <c r="EW152" s="16" t="e">
        <f>_xlfn.IFNA(INDEX(#REF!,MATCH(E152,#REF!,0)),0)</f>
        <v>#REF!</v>
      </c>
      <c r="EX152" s="16"/>
      <c r="EY152" s="18">
        <v>0</v>
      </c>
      <c r="EZ152" s="18">
        <v>0</v>
      </c>
      <c r="FA152" s="18">
        <v>0</v>
      </c>
      <c r="FB152" s="19">
        <v>0</v>
      </c>
      <c r="FC152" s="19">
        <v>0</v>
      </c>
      <c r="FD152" s="25">
        <f t="shared" si="447"/>
        <v>0</v>
      </c>
      <c r="FE152" s="25">
        <f t="shared" si="594"/>
        <v>0</v>
      </c>
      <c r="FF152" s="18">
        <v>0.1</v>
      </c>
      <c r="FG152" s="18">
        <v>2</v>
      </c>
      <c r="FH152" s="18">
        <v>1</v>
      </c>
      <c r="FI152" s="25">
        <f t="shared" si="595"/>
        <v>1.2</v>
      </c>
      <c r="FJ152" s="18">
        <v>0</v>
      </c>
      <c r="FK152" s="18">
        <v>0</v>
      </c>
      <c r="FL152" s="18">
        <v>0.2</v>
      </c>
      <c r="FM152" s="18">
        <v>1.4</v>
      </c>
      <c r="FN152" s="18">
        <v>0</v>
      </c>
      <c r="FO152" s="25">
        <f t="shared" si="596"/>
        <v>1.4</v>
      </c>
      <c r="FP152" s="18">
        <v>1.4999999999999999E-2</v>
      </c>
      <c r="FQ152" s="18">
        <v>1</v>
      </c>
      <c r="FR152" s="25">
        <f t="shared" si="448"/>
        <v>36</v>
      </c>
      <c r="FS152" s="25">
        <f t="shared" si="449"/>
        <v>0.52500000000000002</v>
      </c>
      <c r="FT152" s="25">
        <f t="shared" si="450"/>
        <v>36.524999999999999</v>
      </c>
      <c r="FU152" s="25">
        <f t="shared" si="451"/>
        <v>-0.97499999999981668</v>
      </c>
      <c r="FV152" s="25" t="str">
        <f t="shared" si="597"/>
        <v>Thêm 01</v>
      </c>
      <c r="FW152" s="25">
        <f t="shared" si="598"/>
        <v>0.04</v>
      </c>
      <c r="FX152" s="16"/>
      <c r="FY152" s="16"/>
      <c r="FZ152" s="16"/>
      <c r="GA152" s="16"/>
      <c r="GB152" s="19">
        <v>0</v>
      </c>
      <c r="GC152" s="19">
        <v>0</v>
      </c>
      <c r="GD152" s="19">
        <v>0</v>
      </c>
      <c r="GE152" s="19">
        <v>0</v>
      </c>
      <c r="GF152" s="19">
        <v>0</v>
      </c>
      <c r="GG152" s="19">
        <v>0</v>
      </c>
      <c r="GH152" s="19">
        <v>0</v>
      </c>
      <c r="GI152" s="19">
        <v>0</v>
      </c>
      <c r="GJ152" s="19">
        <v>0</v>
      </c>
      <c r="GK152" s="19">
        <v>0</v>
      </c>
      <c r="GL152" s="25">
        <f t="shared" si="452"/>
        <v>0</v>
      </c>
      <c r="GM152" s="25">
        <f t="shared" si="599"/>
        <v>0</v>
      </c>
      <c r="GN152" s="19">
        <v>0</v>
      </c>
      <c r="GO152" s="19">
        <v>0</v>
      </c>
      <c r="GP152" s="19">
        <v>0</v>
      </c>
      <c r="GQ152" s="19">
        <v>0</v>
      </c>
      <c r="GR152" s="1" t="e">
        <f>_xlfn.IFNA(INDEX(#REF!,MATCH(E152,#REF!,0)),0)</f>
        <v>#REF!</v>
      </c>
      <c r="GS152" s="16"/>
      <c r="GT152" s="18">
        <v>0</v>
      </c>
      <c r="GU152" s="18">
        <v>0</v>
      </c>
      <c r="GV152" s="18">
        <v>0</v>
      </c>
      <c r="GW152" s="18">
        <v>0</v>
      </c>
      <c r="GX152" s="25">
        <f t="shared" si="453"/>
        <v>0</v>
      </c>
      <c r="GY152" s="25">
        <f t="shared" si="454"/>
        <v>0</v>
      </c>
      <c r="GZ152" s="25">
        <f t="shared" si="600"/>
        <v>0</v>
      </c>
      <c r="HA152" s="1" t="e" cm="1">
        <f t="array" ref="HA152">INDEX(#REF!,MATCH(EJ152&amp;EK152&amp;HD152&amp;HE152&amp;HF152,#REF!&amp;#REF!&amp;#REF!&amp;#REF!&amp;#REF!,0))</f>
        <v>#REF!</v>
      </c>
      <c r="HB152" s="16"/>
      <c r="HC152" s="25">
        <f t="shared" si="601"/>
        <v>0</v>
      </c>
      <c r="HD152" s="18">
        <v>0</v>
      </c>
      <c r="HE152" s="18">
        <v>0</v>
      </c>
      <c r="HF152" s="18">
        <v>0</v>
      </c>
      <c r="HG152" s="1" t="e" cm="1">
        <f t="array" ref="HG152">INDEX(#REF!,MATCH(EJ152&amp;EK152&amp;HJ152&amp;HK152&amp;HL152,#REF!&amp;#REF!&amp;#REF!&amp;#REF!&amp;#REF!,0))</f>
        <v>#REF!</v>
      </c>
      <c r="HH152" s="16"/>
      <c r="HI152" s="25">
        <f t="shared" si="602"/>
        <v>0</v>
      </c>
      <c r="HJ152" s="25">
        <f t="shared" si="603"/>
        <v>0</v>
      </c>
      <c r="HK152" s="19">
        <v>0</v>
      </c>
      <c r="HL152" s="19">
        <v>0</v>
      </c>
      <c r="HM152" s="18">
        <v>0.01</v>
      </c>
      <c r="HN152" s="18">
        <v>1</v>
      </c>
      <c r="HO152" s="25">
        <f t="shared" si="604"/>
        <v>0</v>
      </c>
      <c r="HP152" s="25">
        <f t="shared" si="605"/>
        <v>0</v>
      </c>
      <c r="HQ152" s="25">
        <f t="shared" si="606"/>
        <v>0</v>
      </c>
      <c r="HR152" s="25">
        <f t="shared" si="607"/>
        <v>0</v>
      </c>
      <c r="HS152" s="25">
        <f t="shared" si="608"/>
        <v>0</v>
      </c>
      <c r="HT152" s="19">
        <v>0</v>
      </c>
      <c r="HU152" s="19">
        <v>0</v>
      </c>
      <c r="HV152" s="19">
        <v>0</v>
      </c>
      <c r="HW152" s="25">
        <f t="shared" si="609"/>
        <v>0</v>
      </c>
      <c r="HX152" s="19">
        <v>0</v>
      </c>
      <c r="HY152" s="19">
        <v>0</v>
      </c>
      <c r="HZ152" s="18">
        <v>45.4</v>
      </c>
      <c r="IA152" s="20">
        <f>ROUND(IF(EN152="Cống tròn",IF(EN152="Cống tròn",IF(EU152="Không có móng",IQ152-FF152,IF(EU152="Đế",IP152-FN152,IF(OR(EU152="Móng bê tông",EU152="Móng bê tông kết hợp đế"),II152-FJ152,0))),0),IF(EN152="Cống hộp",IF(AND(EN152="Cống hộp",EU152="Không có móng"),IQ152-GF152,IF(AND(EN152="Cống hộp",EU152="Móng bê tông"),IJ152-GB152,0)),IF(OR(EN152="Rãnh xây",EN152="Rãnh bê tông"),IF(OR(EN152="Rãnh xây",EN152="Rãnh bê tông"),IK152-GB152,0),IF(EN152="Ống nhựa",IF(AND(EN152="Ống nhựa",EU152="Không đắp cát"),IQ152-HT152,IF(AND(EN152="Ống nhựa",EU152="Đắp cát"),IH152-HX152,0)),IF(EN152="Rãnh thang",IF(EN152="Rãnh thang",IF(EU152="Móng bê tông",#REF!-#REF!,IQ152),0),0))))),2)</f>
        <v>44.3</v>
      </c>
      <c r="IB152" s="20">
        <f t="shared" si="610"/>
        <v>1.1000000000000014</v>
      </c>
      <c r="IC152" s="20">
        <f t="shared" si="455"/>
        <v>44.3</v>
      </c>
      <c r="ID152" s="20">
        <f t="shared" si="456"/>
        <v>0</v>
      </c>
      <c r="IE152" s="20">
        <f t="shared" si="457"/>
        <v>0</v>
      </c>
      <c r="IF152" s="20">
        <f t="shared" si="458"/>
        <v>0</v>
      </c>
      <c r="IG152" s="20">
        <f>IF(EN152="Rãnh thang",IF(AND(EN152="Rãnh thang",EU152="Móng bê tông"),IQ152-#REF!,0),IF(EN152="Ống nhựa",IF(AND(EN152="Ống nhựa",EU152="Đắp cát"),IQ152-HT152,0),IF(EN152="Cống tròn",IF(EN152="Cống tròn",IF(OR(EU152="Móng bê tông",EU152="Móng bê tông kết hợp đế"),IM152-FL152,0),0),IF(EN152="Cống hộp",IF(AND(EN152="Cống hộp",EU152="Móng bê tông"),IN152-GD152,0),IF(OR(EN152="Rãnh xây",EN152="Rãnh bê tông"),IF(AND(EN152="Rãnh xây",EU152="Móng bê tông"),IO152-GD152,IF(AND(EN152="Rãnh bê tông",EU152="Móng bê tông"),IO152-GD152,0)),0)))))</f>
        <v>44.3</v>
      </c>
      <c r="IH152" s="20">
        <f t="shared" si="459"/>
        <v>0</v>
      </c>
      <c r="II152" s="20">
        <f t="shared" si="460"/>
        <v>44.3</v>
      </c>
      <c r="IJ152" s="20">
        <f t="shared" si="461"/>
        <v>0</v>
      </c>
      <c r="IK152" s="20">
        <f t="shared" si="462"/>
        <v>0</v>
      </c>
      <c r="IL152" s="20">
        <f t="shared" si="463"/>
        <v>44.5</v>
      </c>
      <c r="IM152" s="20">
        <f t="shared" si="464"/>
        <v>44.5</v>
      </c>
      <c r="IN152" s="20">
        <f t="shared" si="465"/>
        <v>0</v>
      </c>
      <c r="IO152" s="20">
        <f t="shared" si="466"/>
        <v>0</v>
      </c>
      <c r="IP152" s="20">
        <f t="shared" si="467"/>
        <v>0</v>
      </c>
      <c r="IQ152" s="18">
        <v>44.6</v>
      </c>
      <c r="IR152" s="25">
        <f t="shared" si="611"/>
        <v>0</v>
      </c>
      <c r="IS152" s="25">
        <f t="shared" si="468"/>
        <v>0</v>
      </c>
      <c r="IT152" s="25">
        <f t="shared" si="469"/>
        <v>0</v>
      </c>
      <c r="IU152" s="25">
        <f>ROUND(IF(EN152="Cống tròn",IF(EN152="Cống tròn",IV152+FF152,0),IF(EN152="Cống hộp",IF(EN152="Cống hộp",IV152+GP152,0),IF(OR(EN152="Rãnh xây",EN152="Rãnh bê tông"),IF(OR(EN152="Rãnh xây",EN152="Rãnh bê tông"),IV152+GP152,0),IF(EN152="ống nhựa",IF(EN152="Ống nhựa",IV152+HT152,0),IF(EN152="Rãnh thang",IF(EN152="Rãnh thang",IQ152+#REF!,0),0))))),2)</f>
        <v>45.64</v>
      </c>
      <c r="IV152" s="18">
        <v>45.54</v>
      </c>
      <c r="IW152" s="25">
        <f t="shared" si="470"/>
        <v>45.64</v>
      </c>
      <c r="IX152" s="25">
        <f t="shared" si="471"/>
        <v>0</v>
      </c>
      <c r="IY152" s="25">
        <f t="shared" si="472"/>
        <v>0</v>
      </c>
      <c r="IZ152" s="25">
        <f t="shared" si="473"/>
        <v>0</v>
      </c>
      <c r="JA152" s="25">
        <f t="shared" si="474"/>
        <v>0</v>
      </c>
      <c r="JB152" s="18">
        <v>46.2</v>
      </c>
      <c r="JC152" s="20">
        <f>ROUND(IF(EN152="Cống tròn",IF(EN152="Cống tròn",IF(EU152="Không có móng",JS152-FF152,IF(EU152="Đế",JR152-FN152,IF(OR(EU152="Móng bê tông",EU152="Móng bê tông kết hợp đế"),JK152-FJ152,0))),0),IF(EN152="Cống hộp",IF(AND(EN152="Cống hộp",EU152="Không có móng"),JS152-GF152,IF(AND(EN152="Cống hộp",EU152="Móng bê tông"),JL152-GB152,0)),IF(OR(EN152="Rãnh xây",EN152="Rãnh bê tông"),IF(OR(EN152="Rãnh xây",EN152="Rãnh bê tông"),JM152-GB152,0),IF(EN152="Ống nhựa",IF(AND(EN152="Ống nhựa",EU152="Không đắp cát"),JS152-HT152,IF(AND(EN152="Ống nhựa",EU152="Đắp cát"),JJ152-HX152,0)),IF(EN152="Rãnh thang",IF(EN152="Rãnh thang",IF(EU152="Móng bê tông",#REF!-#REF!,JS152),0),0))))),2)</f>
        <v>44.24</v>
      </c>
      <c r="JD152" s="20">
        <f t="shared" si="612"/>
        <v>1.9600000000000009</v>
      </c>
      <c r="JE152" s="20">
        <f t="shared" si="475"/>
        <v>44.239999999999995</v>
      </c>
      <c r="JF152" s="20">
        <f t="shared" si="476"/>
        <v>0</v>
      </c>
      <c r="JG152" s="20">
        <f t="shared" si="477"/>
        <v>0</v>
      </c>
      <c r="JH152" s="20">
        <f t="shared" si="478"/>
        <v>0</v>
      </c>
      <c r="JI152" s="20">
        <f>IF(EN152="Rãnh thang",IF(AND(EN152="Rãnh thang",EU152="Móng bê tông"),JS152-#REF!,0),IF(EN152="Ống nhựa",IF(AND(EN152="Ống nhựa",EU152="Đắp cát"),JS152-HT152,0),IF(EN152="Cống tròn",IF(EN152="Cống tròn",IF(OR(EU152="Móng bê tông",EU152="Móng bê tông kết hợp đế"),JO152-FL152,0),0),IF(EN152="Cống hộp",IF(AND(EN152="Cống hộp",EU152="Móng bê tông"),JP152-GD152,0),IF(OR(EN152="Rãnh xây",EN152="Rãnh bê tông"),IF(AND(EN152="Rãnh xây",EU152="Móng bê tông"),JQ152-GD152,IF(AND(EN152="Rãnh bê tông",EU152="Móng bê tông"),JQ152-GD152,0)),0)))))</f>
        <v>44.239999999999995</v>
      </c>
      <c r="JJ152" s="20">
        <f t="shared" si="479"/>
        <v>0</v>
      </c>
      <c r="JK152" s="20">
        <f t="shared" si="480"/>
        <v>44.239999999999995</v>
      </c>
      <c r="JL152" s="20">
        <f t="shared" si="481"/>
        <v>0</v>
      </c>
      <c r="JM152" s="20">
        <f t="shared" si="482"/>
        <v>0</v>
      </c>
      <c r="JN152" s="20">
        <f t="shared" si="483"/>
        <v>44.44</v>
      </c>
      <c r="JO152" s="20">
        <f t="shared" si="484"/>
        <v>44.44</v>
      </c>
      <c r="JP152" s="20">
        <f t="shared" si="485"/>
        <v>0</v>
      </c>
      <c r="JQ152" s="20">
        <f t="shared" si="486"/>
        <v>0</v>
      </c>
      <c r="JR152" s="20">
        <f t="shared" si="487"/>
        <v>0</v>
      </c>
      <c r="JS152" s="26">
        <v>44.54</v>
      </c>
      <c r="JT152" s="25">
        <f t="shared" si="613"/>
        <v>0</v>
      </c>
      <c r="JU152" s="25">
        <f t="shared" si="488"/>
        <v>0</v>
      </c>
      <c r="JV152" s="25">
        <f t="shared" si="489"/>
        <v>0</v>
      </c>
      <c r="JW152" s="25">
        <f>ROUND(IF(EN152="Cống tròn",IF(EN152="Cống tròn",JX152+FF152,0),IF(EN152="Cống hộp",IF(EN152="Cống hộp",JX152+GP152,0),IF(OR(EN152="Rãnh xây",EN152="Rãnh bê tông"),IF(OR(EN152="Rãnh xây",EN152="Rãnh bê tông"),JX152+GP152,0),IF(EN152="ống nhựa",IF(EN152="Ống nhựa",JX152+HT152,0),IF(EN152="Rãnh thang",IF(EN152="Rãnh thang",JS152+#REF!,0),0))))),2)</f>
        <v>45.64</v>
      </c>
      <c r="JX152" s="27">
        <v>45.54</v>
      </c>
      <c r="JY152" s="25">
        <f t="shared" si="490"/>
        <v>45.64</v>
      </c>
      <c r="JZ152" s="25">
        <f t="shared" si="491"/>
        <v>0</v>
      </c>
      <c r="KA152" s="25">
        <f t="shared" si="492"/>
        <v>0</v>
      </c>
      <c r="KB152" s="25">
        <f t="shared" si="493"/>
        <v>0</v>
      </c>
      <c r="KC152" s="25">
        <f t="shared" si="494"/>
        <v>0</v>
      </c>
      <c r="KD152" s="28" t="s">
        <v>98</v>
      </c>
      <c r="KE152" s="27">
        <v>0</v>
      </c>
      <c r="KF152" s="25">
        <f t="shared" si="495"/>
        <v>1.1000000000000014</v>
      </c>
      <c r="KG152" s="25">
        <f t="shared" si="614"/>
        <v>1.1000000000000014</v>
      </c>
      <c r="KH152" s="27">
        <v>0</v>
      </c>
      <c r="KI152" s="25">
        <f t="shared" si="496"/>
        <v>1.9600000000000009</v>
      </c>
      <c r="KJ152" s="25">
        <f t="shared" si="615"/>
        <v>1.9600000000000009</v>
      </c>
      <c r="KK152" s="25">
        <f t="shared" si="497"/>
        <v>0</v>
      </c>
      <c r="KL152" s="25">
        <f t="shared" si="498"/>
        <v>0</v>
      </c>
      <c r="KM152" s="25">
        <f t="shared" si="616"/>
        <v>0</v>
      </c>
      <c r="KN152" s="25">
        <f t="shared" si="499"/>
        <v>0</v>
      </c>
      <c r="KO152" s="25">
        <f t="shared" si="500"/>
        <v>0</v>
      </c>
      <c r="KP152" s="25">
        <f t="shared" si="617"/>
        <v>0</v>
      </c>
      <c r="KQ152" s="25">
        <f t="shared" si="501"/>
        <v>0.2</v>
      </c>
      <c r="KR152" s="25">
        <f t="shared" si="502"/>
        <v>0.2</v>
      </c>
      <c r="KS152" s="25">
        <f t="shared" si="618"/>
        <v>0.2</v>
      </c>
      <c r="KT152" s="25">
        <f t="shared" si="503"/>
        <v>0</v>
      </c>
      <c r="KU152" s="25">
        <f t="shared" si="504"/>
        <v>0</v>
      </c>
      <c r="KV152" s="25">
        <f t="shared" si="619"/>
        <v>0</v>
      </c>
      <c r="KW152" s="25">
        <f t="shared" si="505"/>
        <v>0</v>
      </c>
      <c r="KX152" s="25">
        <f t="shared" si="506"/>
        <v>0</v>
      </c>
      <c r="KY152" s="25">
        <f t="shared" si="620"/>
        <v>0</v>
      </c>
      <c r="KZ152" s="25">
        <f t="shared" si="507"/>
        <v>0</v>
      </c>
      <c r="LA152" s="25">
        <f t="shared" si="508"/>
        <v>0</v>
      </c>
      <c r="LB152" s="25">
        <f t="shared" si="621"/>
        <v>0</v>
      </c>
      <c r="LC152" s="25">
        <f t="shared" si="509"/>
        <v>0.90000000000000147</v>
      </c>
      <c r="LD152" s="25">
        <f t="shared" si="510"/>
        <v>1.4</v>
      </c>
      <c r="LE152" s="25">
        <f t="shared" si="622"/>
        <v>1.1500000000000008</v>
      </c>
      <c r="LF152" s="25">
        <f t="shared" si="511"/>
        <v>0</v>
      </c>
      <c r="LG152" s="25">
        <f t="shared" si="512"/>
        <v>0</v>
      </c>
      <c r="LH152" s="25">
        <f t="shared" si="623"/>
        <v>0</v>
      </c>
      <c r="LI152" s="25">
        <f t="shared" si="513"/>
        <v>0</v>
      </c>
      <c r="LJ152" s="25">
        <f t="shared" si="514"/>
        <v>0</v>
      </c>
      <c r="LK152" s="25">
        <f t="shared" si="624"/>
        <v>0</v>
      </c>
      <c r="LL152" s="25">
        <f t="shared" si="515"/>
        <v>0</v>
      </c>
      <c r="LM152" s="25">
        <f t="shared" si="516"/>
        <v>0</v>
      </c>
      <c r="LN152" s="25">
        <f t="shared" si="625"/>
        <v>0</v>
      </c>
      <c r="LO152" s="25">
        <f t="shared" si="517"/>
        <v>0</v>
      </c>
      <c r="LP152" s="25">
        <f t="shared" si="518"/>
        <v>0</v>
      </c>
      <c r="LQ152" s="25">
        <f t="shared" si="626"/>
        <v>0</v>
      </c>
      <c r="LR152" s="25">
        <f t="shared" si="519"/>
        <v>0</v>
      </c>
      <c r="LS152" s="25">
        <f t="shared" si="520"/>
        <v>0</v>
      </c>
      <c r="LT152" s="25">
        <f t="shared" si="627"/>
        <v>0</v>
      </c>
      <c r="LU152" s="25">
        <f t="shared" si="521"/>
        <v>0</v>
      </c>
      <c r="LV152" s="25">
        <f t="shared" si="522"/>
        <v>0</v>
      </c>
      <c r="LW152" s="25">
        <f t="shared" si="628"/>
        <v>0</v>
      </c>
      <c r="LX152" s="25">
        <f t="shared" si="523"/>
        <v>0</v>
      </c>
      <c r="LY152" s="25">
        <f t="shared" si="524"/>
        <v>0</v>
      </c>
      <c r="LZ152" s="25">
        <f t="shared" si="629"/>
        <v>0</v>
      </c>
      <c r="MA152" s="25">
        <f t="shared" si="525"/>
        <v>0</v>
      </c>
      <c r="MB152" s="25">
        <f t="shared" si="526"/>
        <v>0</v>
      </c>
      <c r="MC152" s="25">
        <f t="shared" si="630"/>
        <v>0</v>
      </c>
      <c r="MD152" s="25">
        <f t="shared" si="527"/>
        <v>0</v>
      </c>
      <c r="ME152" s="25">
        <f t="shared" si="528"/>
        <v>0</v>
      </c>
      <c r="MF152" s="25">
        <f t="shared" si="631"/>
        <v>0</v>
      </c>
      <c r="MG152" s="25">
        <f t="shared" si="529"/>
        <v>0</v>
      </c>
      <c r="MH152" s="25">
        <f t="shared" si="530"/>
        <v>0</v>
      </c>
      <c r="MI152" s="25">
        <f t="shared" si="632"/>
        <v>0</v>
      </c>
      <c r="MJ152" s="25">
        <f t="shared" si="531"/>
        <v>0</v>
      </c>
      <c r="MK152" s="25">
        <f t="shared" si="532"/>
        <v>0</v>
      </c>
      <c r="ML152" s="25">
        <f t="shared" si="633"/>
        <v>0</v>
      </c>
      <c r="MM152" s="25">
        <f t="shared" si="533"/>
        <v>0</v>
      </c>
      <c r="MN152" s="25">
        <f t="shared" si="534"/>
        <v>0</v>
      </c>
      <c r="MO152" s="25">
        <f t="shared" si="634"/>
        <v>0</v>
      </c>
      <c r="MP152" s="25">
        <f t="shared" si="535"/>
        <v>0</v>
      </c>
      <c r="MQ152" s="25">
        <f t="shared" si="536"/>
        <v>0</v>
      </c>
      <c r="MR152" s="25">
        <f t="shared" si="635"/>
        <v>0</v>
      </c>
      <c r="MS152" s="29">
        <v>1.4</v>
      </c>
      <c r="MT152" s="29">
        <v>0</v>
      </c>
      <c r="MU152" s="29">
        <v>1</v>
      </c>
      <c r="MV152" s="29">
        <v>1</v>
      </c>
      <c r="MW152" s="25">
        <f t="shared" si="537"/>
        <v>1.4</v>
      </c>
      <c r="MX152" s="25">
        <f t="shared" si="538"/>
        <v>1.54</v>
      </c>
      <c r="MY152" s="25">
        <f t="shared" si="539"/>
        <v>0</v>
      </c>
      <c r="MZ152" s="25">
        <f t="shared" si="540"/>
        <v>0</v>
      </c>
      <c r="NA152" s="25">
        <f t="shared" si="541"/>
        <v>1.4</v>
      </c>
      <c r="NB152" s="25">
        <f t="shared" si="542"/>
        <v>2.74</v>
      </c>
      <c r="NC152" s="25">
        <f t="shared" si="543"/>
        <v>0</v>
      </c>
      <c r="ND152" s="25">
        <f t="shared" si="544"/>
        <v>0</v>
      </c>
      <c r="NE152" s="25">
        <f t="shared" si="636"/>
        <v>1.4</v>
      </c>
      <c r="NF152" s="25">
        <f t="shared" si="636"/>
        <v>2.14</v>
      </c>
      <c r="NG152" s="25">
        <f t="shared" si="636"/>
        <v>0</v>
      </c>
      <c r="NH152" s="25">
        <f t="shared" si="545"/>
        <v>0</v>
      </c>
      <c r="NI152" s="25">
        <f t="shared" si="546"/>
        <v>80.25</v>
      </c>
      <c r="NJ152" s="25">
        <f t="shared" si="547"/>
        <v>0</v>
      </c>
      <c r="NK152" s="25">
        <f t="shared" si="548"/>
        <v>80.25</v>
      </c>
      <c r="NL152" s="25">
        <f t="shared" si="549"/>
        <v>49.43</v>
      </c>
      <c r="NM152" s="25">
        <f t="shared" si="550"/>
        <v>0</v>
      </c>
      <c r="NN152" s="25">
        <f t="shared" si="637"/>
        <v>49.43</v>
      </c>
      <c r="NO152" s="25">
        <f t="shared" si="551"/>
        <v>0</v>
      </c>
      <c r="NP152" s="25">
        <f t="shared" si="552"/>
        <v>0</v>
      </c>
      <c r="NQ152" s="25">
        <f t="shared" si="638"/>
        <v>0</v>
      </c>
      <c r="NR152" s="25">
        <f t="shared" si="553"/>
        <v>0</v>
      </c>
      <c r="NS152" s="25">
        <f t="shared" si="554"/>
        <v>0</v>
      </c>
      <c r="NT152" s="25">
        <f t="shared" si="639"/>
        <v>0</v>
      </c>
      <c r="NU152" s="25">
        <f t="shared" si="555"/>
        <v>0</v>
      </c>
      <c r="NV152" s="25">
        <f t="shared" si="556"/>
        <v>0</v>
      </c>
      <c r="NW152" s="25">
        <f t="shared" si="640"/>
        <v>0</v>
      </c>
      <c r="NX152" s="25">
        <f t="shared" si="641"/>
        <v>49.43</v>
      </c>
      <c r="NY152" s="25">
        <f t="shared" si="641"/>
        <v>0</v>
      </c>
      <c r="NZ152" s="25">
        <f t="shared" si="642"/>
        <v>49.43</v>
      </c>
      <c r="OA152" s="25">
        <f t="shared" si="643"/>
        <v>30.82</v>
      </c>
      <c r="OB152" s="25">
        <f t="shared" si="643"/>
        <v>0</v>
      </c>
      <c r="OC152" s="25">
        <f t="shared" si="644"/>
        <v>30.82</v>
      </c>
      <c r="OD152" s="25">
        <f t="shared" si="645"/>
        <v>49.43</v>
      </c>
      <c r="OE152" s="25">
        <f t="shared" si="645"/>
        <v>0</v>
      </c>
      <c r="OF152" s="25">
        <f t="shared" si="645"/>
        <v>49.43</v>
      </c>
      <c r="OG152" s="25">
        <f t="shared" si="557"/>
        <v>0</v>
      </c>
      <c r="OH152" s="25">
        <f t="shared" si="558"/>
        <v>0</v>
      </c>
      <c r="OI152" s="25">
        <f t="shared" si="559"/>
        <v>0</v>
      </c>
      <c r="OJ152" s="25">
        <f t="shared" si="560"/>
        <v>0</v>
      </c>
      <c r="OK152" s="25">
        <f t="shared" si="561"/>
        <v>0</v>
      </c>
      <c r="OL152" s="25">
        <f t="shared" si="562"/>
        <v>0</v>
      </c>
      <c r="OM152" s="25">
        <f t="shared" si="646"/>
        <v>0</v>
      </c>
      <c r="ON152" s="25">
        <f t="shared" si="646"/>
        <v>0</v>
      </c>
      <c r="OO152" s="25">
        <f t="shared" si="646"/>
        <v>0</v>
      </c>
      <c r="OP152" s="25">
        <f t="shared" si="563"/>
        <v>0</v>
      </c>
      <c r="OQ152" s="25">
        <f t="shared" si="564"/>
        <v>0</v>
      </c>
      <c r="OR152" s="25">
        <f t="shared" si="647"/>
        <v>0</v>
      </c>
      <c r="OS152" s="19">
        <v>535649.19999999995</v>
      </c>
      <c r="OT152" s="19">
        <v>2372041</v>
      </c>
    </row>
    <row r="153" spans="1:410" ht="33" customHeight="1" x14ac:dyDescent="0.25">
      <c r="A153" s="18"/>
      <c r="B153" s="18" t="s">
        <v>939</v>
      </c>
      <c r="C153" s="18">
        <v>2646.9</v>
      </c>
      <c r="D153" s="16" t="e">
        <f>_xlfn.IFNA(INDEX(#REF!,MATCH(E153,#REF!,0)),0)</f>
        <v>#REF!</v>
      </c>
      <c r="E153" s="18" t="s">
        <v>944</v>
      </c>
      <c r="F153" s="16" t="s">
        <v>765</v>
      </c>
      <c r="G153" s="16" t="s">
        <v>766</v>
      </c>
      <c r="H153" s="16" t="s">
        <v>767</v>
      </c>
      <c r="I153" s="16" t="s">
        <v>768</v>
      </c>
      <c r="J153" s="16" t="s">
        <v>769</v>
      </c>
      <c r="K153" s="16" t="s">
        <v>770</v>
      </c>
      <c r="L153" s="16" t="s">
        <v>771</v>
      </c>
      <c r="M153" s="18">
        <v>1.64</v>
      </c>
      <c r="N153" s="18">
        <v>1.94</v>
      </c>
      <c r="O153" s="18">
        <v>2.04</v>
      </c>
      <c r="P153" s="18">
        <v>2.34</v>
      </c>
      <c r="Q153" s="18">
        <v>0.1</v>
      </c>
      <c r="R153" s="18">
        <v>1.8399999999999999</v>
      </c>
      <c r="S153" s="18">
        <v>2.14</v>
      </c>
      <c r="T153" s="18">
        <v>0.2</v>
      </c>
      <c r="U153" s="18">
        <v>0</v>
      </c>
      <c r="V153" s="18">
        <v>0</v>
      </c>
      <c r="W153" s="18">
        <v>0</v>
      </c>
      <c r="X153" s="18">
        <v>1.64</v>
      </c>
      <c r="Y153" s="18">
        <v>1.9</v>
      </c>
      <c r="Z153" s="20">
        <f t="shared" si="565"/>
        <v>1.7</v>
      </c>
      <c r="AA153" s="18">
        <v>0.22</v>
      </c>
      <c r="AB153" s="18">
        <v>0</v>
      </c>
      <c r="AC153" s="18">
        <v>0</v>
      </c>
      <c r="AD153" s="18">
        <v>0</v>
      </c>
      <c r="AE153" s="18">
        <v>0</v>
      </c>
      <c r="AF153" s="18">
        <v>0</v>
      </c>
      <c r="AG153" s="18">
        <v>1.2</v>
      </c>
      <c r="AH153" s="18">
        <v>1.5</v>
      </c>
      <c r="AI153" s="20">
        <f t="shared" si="566"/>
        <v>1.8499999999999999</v>
      </c>
      <c r="AJ153" s="18">
        <v>0</v>
      </c>
      <c r="AK153" s="18">
        <v>0</v>
      </c>
      <c r="AL153" s="20">
        <f t="shared" si="567"/>
        <v>0</v>
      </c>
      <c r="AM153" s="18">
        <v>1.64</v>
      </c>
      <c r="AN153" s="18">
        <v>1.5</v>
      </c>
      <c r="AO153" s="18">
        <v>0.15</v>
      </c>
      <c r="AP153" s="18">
        <v>0.22</v>
      </c>
      <c r="AQ153" s="18">
        <v>1.64</v>
      </c>
      <c r="AR153" s="18">
        <v>1.72</v>
      </c>
      <c r="AS153" s="18">
        <v>0.12</v>
      </c>
      <c r="AT153" s="18">
        <v>0.11</v>
      </c>
      <c r="AU153" s="18">
        <v>0</v>
      </c>
      <c r="AV153" s="18">
        <v>1</v>
      </c>
      <c r="AW153" s="18">
        <v>0</v>
      </c>
      <c r="AX153" s="18">
        <v>0</v>
      </c>
      <c r="AY153" s="18">
        <v>0</v>
      </c>
      <c r="AZ153" s="18">
        <v>0</v>
      </c>
      <c r="BA153" s="18">
        <v>0</v>
      </c>
      <c r="BB153" s="18">
        <v>0</v>
      </c>
      <c r="BC153" s="18">
        <v>0</v>
      </c>
      <c r="BD153" s="18">
        <v>0</v>
      </c>
      <c r="BE153" s="18">
        <v>2</v>
      </c>
      <c r="BF153" s="18">
        <v>0</v>
      </c>
      <c r="BG153" s="18">
        <v>0</v>
      </c>
      <c r="BH153" s="18">
        <v>0</v>
      </c>
      <c r="BI153" s="18">
        <v>0</v>
      </c>
      <c r="BJ153" s="18">
        <v>0</v>
      </c>
      <c r="BK153" s="18">
        <v>0</v>
      </c>
      <c r="BL153" s="18">
        <v>0</v>
      </c>
      <c r="BM153" s="18">
        <v>0</v>
      </c>
      <c r="BN153" s="18">
        <v>0</v>
      </c>
      <c r="BO153" s="18">
        <v>0</v>
      </c>
      <c r="BP153" s="18">
        <v>0</v>
      </c>
      <c r="BQ153" s="18">
        <v>0</v>
      </c>
      <c r="BR153" s="18">
        <v>0</v>
      </c>
      <c r="BS153" s="18">
        <v>0</v>
      </c>
      <c r="BT153" s="18">
        <v>0</v>
      </c>
      <c r="BU153" s="18">
        <v>0</v>
      </c>
      <c r="BV153" s="18">
        <v>0</v>
      </c>
      <c r="BW153" s="18">
        <v>0</v>
      </c>
      <c r="BX153" s="18">
        <v>0</v>
      </c>
      <c r="BY153" s="18">
        <v>0</v>
      </c>
      <c r="BZ153" s="18">
        <v>0</v>
      </c>
      <c r="CA153" s="16" t="e">
        <f>_xlfn.IFNA(IF(RIGHT(D153,2)="=G",0,INDEX(#REF!,MATCH(E153,#REF!,0))),0)</f>
        <v>#REF!</v>
      </c>
      <c r="CB153" s="16" t="s">
        <v>776</v>
      </c>
      <c r="CC153" s="18">
        <v>0</v>
      </c>
      <c r="CD153" s="18">
        <v>0</v>
      </c>
      <c r="CE153" s="18">
        <v>1.4</v>
      </c>
      <c r="CF153" s="18">
        <v>0.85</v>
      </c>
      <c r="CG153" s="18">
        <v>0.12</v>
      </c>
      <c r="CH153" s="18">
        <v>2</v>
      </c>
      <c r="CI153" s="16" t="s">
        <v>98</v>
      </c>
      <c r="CJ153" s="18">
        <v>0</v>
      </c>
      <c r="CK153" s="20">
        <f t="shared" si="432"/>
        <v>2.2599999999999998</v>
      </c>
      <c r="CL153" s="20">
        <f t="shared" si="568"/>
        <v>2.2599999999999998</v>
      </c>
      <c r="CM153" s="18">
        <v>46.34</v>
      </c>
      <c r="CN153" s="18">
        <v>46.2</v>
      </c>
      <c r="CO153" s="18">
        <v>45.361000000000004</v>
      </c>
      <c r="CP153" s="22">
        <f t="shared" si="433"/>
        <v>46.2</v>
      </c>
      <c r="CQ153" s="22">
        <f t="shared" si="434"/>
        <v>43.94</v>
      </c>
      <c r="CR153" s="22">
        <f t="shared" si="569"/>
        <v>2.2599999999999998</v>
      </c>
      <c r="CS153" s="22">
        <f t="shared" si="435"/>
        <v>44.04</v>
      </c>
      <c r="CT153" s="22">
        <f t="shared" si="436"/>
        <v>44.24</v>
      </c>
      <c r="CU153" s="18">
        <v>44.24</v>
      </c>
      <c r="CV153" s="22">
        <f t="shared" si="570"/>
        <v>1.7</v>
      </c>
      <c r="CW153" s="22">
        <f t="shared" si="437"/>
        <v>0</v>
      </c>
      <c r="CX153" s="22">
        <f t="shared" si="438"/>
        <v>0</v>
      </c>
      <c r="CY153" s="22">
        <f t="shared" si="439"/>
        <v>45.93</v>
      </c>
      <c r="CZ153" s="22">
        <f t="shared" si="440"/>
        <v>46.08</v>
      </c>
      <c r="DA153" s="18">
        <v>46.2</v>
      </c>
      <c r="DB153" s="20">
        <f t="shared" si="571"/>
        <v>2.2599999999999998</v>
      </c>
      <c r="DC153" s="20">
        <f t="shared" si="572"/>
        <v>0</v>
      </c>
      <c r="DD153" s="20">
        <f t="shared" si="573"/>
        <v>2.2599999999999998</v>
      </c>
      <c r="DE153" s="20">
        <f t="shared" si="441"/>
        <v>0.1</v>
      </c>
      <c r="DF153" s="20">
        <f t="shared" si="442"/>
        <v>0.2</v>
      </c>
      <c r="DG153" s="20">
        <f t="shared" si="443"/>
        <v>1.96</v>
      </c>
      <c r="DH153" s="20">
        <f t="shared" si="444"/>
        <v>0</v>
      </c>
      <c r="DI153" s="20">
        <f t="shared" si="445"/>
        <v>0</v>
      </c>
      <c r="DJ153" s="20">
        <f t="shared" si="446"/>
        <v>0</v>
      </c>
      <c r="DK153" s="20">
        <f t="shared" si="574"/>
        <v>2.2599999999999998</v>
      </c>
      <c r="DL153" s="20">
        <f t="shared" si="575"/>
        <v>0</v>
      </c>
      <c r="DM153" s="20">
        <f t="shared" si="576"/>
        <v>0</v>
      </c>
      <c r="DN153" s="20">
        <f t="shared" si="577"/>
        <v>0</v>
      </c>
      <c r="DO153" s="18">
        <v>2.54</v>
      </c>
      <c r="DP153" s="18">
        <v>0</v>
      </c>
      <c r="DQ153" s="18">
        <v>1</v>
      </c>
      <c r="DR153" s="18">
        <v>1</v>
      </c>
      <c r="DS153" s="25">
        <f t="shared" si="578"/>
        <v>2.54</v>
      </c>
      <c r="DT153" s="25">
        <f t="shared" si="579"/>
        <v>0</v>
      </c>
      <c r="DU153" s="25">
        <f t="shared" si="580"/>
        <v>5.74</v>
      </c>
      <c r="DV153" s="25">
        <f t="shared" si="581"/>
        <v>0</v>
      </c>
      <c r="DW153" s="25">
        <f t="shared" si="582"/>
        <v>5.74</v>
      </c>
      <c r="DX153" s="25">
        <f t="shared" si="583"/>
        <v>11.71</v>
      </c>
      <c r="DY153" s="25">
        <f t="shared" si="584"/>
        <v>0</v>
      </c>
      <c r="DZ153" s="25">
        <f t="shared" si="585"/>
        <v>11.71</v>
      </c>
      <c r="EA153" s="25">
        <f t="shared" si="586"/>
        <v>7.5</v>
      </c>
      <c r="EB153" s="25">
        <f t="shared" si="587"/>
        <v>0</v>
      </c>
      <c r="EC153" s="25">
        <f t="shared" si="588"/>
        <v>7.5</v>
      </c>
      <c r="ED153" s="25">
        <f t="shared" si="589"/>
        <v>4.21</v>
      </c>
      <c r="EE153" s="25">
        <f t="shared" si="589"/>
        <v>0</v>
      </c>
      <c r="EF153" s="25">
        <f t="shared" si="590"/>
        <v>4.21</v>
      </c>
      <c r="EG153" s="25">
        <f t="shared" si="591"/>
        <v>7.5</v>
      </c>
      <c r="EH153" s="25">
        <f t="shared" si="591"/>
        <v>0</v>
      </c>
      <c r="EI153" s="25">
        <f t="shared" si="592"/>
        <v>7.5</v>
      </c>
      <c r="EJ153" s="18">
        <v>2646.9</v>
      </c>
      <c r="EK153" s="18">
        <v>2621.35</v>
      </c>
      <c r="EL153" s="18" t="s">
        <v>944</v>
      </c>
      <c r="EM153" s="18" t="s">
        <v>945</v>
      </c>
      <c r="EN153" s="16" t="s">
        <v>774</v>
      </c>
      <c r="EO153" s="16" t="s">
        <v>132</v>
      </c>
      <c r="EP153" s="16" t="e">
        <f>IF(OR(EN153="Cống tròn",EN153="Cống hộp",EN153="Ống nhựa"),INDEX(#REF!,MATCH(E153,#REF!,0)),IF(OR(EN153="Rãnh xây",EN153="Rãnh bê tông"),INDEX(#REF!,MATCH(E153,#REF!,0)),0))</f>
        <v>#REF!</v>
      </c>
      <c r="EQ153" s="18">
        <v>24.350000000000179</v>
      </c>
      <c r="ER153" s="18">
        <v>1</v>
      </c>
      <c r="ES153" s="25">
        <f t="shared" si="593"/>
        <v>24</v>
      </c>
      <c r="ET153" s="1" t="e">
        <f>_xlfn.IFNA(IF(EN153="Cống tròn",INDEX(#REF!,MATCH(E153,#REF!,0)),IF(EN153="Cống hộp",INDEX(#REF!,MATCH(E153,#REF!,0)),EU153&amp;" ,"&amp;EV153)),0)</f>
        <v>#REF!</v>
      </c>
      <c r="EU153" s="16" t="s">
        <v>769</v>
      </c>
      <c r="EV153" s="16" t="s">
        <v>775</v>
      </c>
      <c r="EW153" s="16" t="e">
        <f>_xlfn.IFNA(INDEX(#REF!,MATCH(E153,#REF!,0)),0)</f>
        <v>#REF!</v>
      </c>
      <c r="EX153" s="16"/>
      <c r="EY153" s="18">
        <v>0</v>
      </c>
      <c r="EZ153" s="18">
        <v>0</v>
      </c>
      <c r="FA153" s="18">
        <v>0</v>
      </c>
      <c r="FB153" s="19">
        <v>0</v>
      </c>
      <c r="FC153" s="19">
        <v>0</v>
      </c>
      <c r="FD153" s="25">
        <f t="shared" si="447"/>
        <v>0</v>
      </c>
      <c r="FE153" s="25">
        <f t="shared" si="594"/>
        <v>0</v>
      </c>
      <c r="FF153" s="18">
        <v>0.1</v>
      </c>
      <c r="FG153" s="18">
        <v>2</v>
      </c>
      <c r="FH153" s="18">
        <v>1</v>
      </c>
      <c r="FI153" s="25">
        <f t="shared" si="595"/>
        <v>1.2</v>
      </c>
      <c r="FJ153" s="18">
        <v>0</v>
      </c>
      <c r="FK153" s="18">
        <v>0</v>
      </c>
      <c r="FL153" s="18">
        <v>0.2</v>
      </c>
      <c r="FM153" s="18">
        <v>1.4</v>
      </c>
      <c r="FN153" s="18">
        <v>0</v>
      </c>
      <c r="FO153" s="25">
        <f t="shared" si="596"/>
        <v>1.4</v>
      </c>
      <c r="FP153" s="18">
        <v>1.4999999999999999E-2</v>
      </c>
      <c r="FQ153" s="18">
        <v>1</v>
      </c>
      <c r="FR153" s="25">
        <f t="shared" si="448"/>
        <v>23</v>
      </c>
      <c r="FS153" s="25">
        <f t="shared" si="449"/>
        <v>0.32999999999999996</v>
      </c>
      <c r="FT153" s="25">
        <f t="shared" si="450"/>
        <v>23.33</v>
      </c>
      <c r="FU153" s="25">
        <f t="shared" si="451"/>
        <v>-1.0200000000001808</v>
      </c>
      <c r="FV153" s="25" t="str">
        <f t="shared" si="597"/>
        <v>Thêm 01</v>
      </c>
      <c r="FW153" s="25">
        <f t="shared" si="598"/>
        <v>-0.01</v>
      </c>
      <c r="FX153" s="16"/>
      <c r="FY153" s="16"/>
      <c r="FZ153" s="16"/>
      <c r="GA153" s="16"/>
      <c r="GB153" s="19">
        <v>0</v>
      </c>
      <c r="GC153" s="19">
        <v>0</v>
      </c>
      <c r="GD153" s="19">
        <v>0</v>
      </c>
      <c r="GE153" s="19">
        <v>0</v>
      </c>
      <c r="GF153" s="19">
        <v>0</v>
      </c>
      <c r="GG153" s="19">
        <v>0</v>
      </c>
      <c r="GH153" s="19">
        <v>0</v>
      </c>
      <c r="GI153" s="19">
        <v>0</v>
      </c>
      <c r="GJ153" s="19">
        <v>0</v>
      </c>
      <c r="GK153" s="19">
        <v>0</v>
      </c>
      <c r="GL153" s="25">
        <f t="shared" si="452"/>
        <v>0</v>
      </c>
      <c r="GM153" s="25">
        <f t="shared" si="599"/>
        <v>0</v>
      </c>
      <c r="GN153" s="19">
        <v>0</v>
      </c>
      <c r="GO153" s="19">
        <v>0</v>
      </c>
      <c r="GP153" s="19">
        <v>0</v>
      </c>
      <c r="GQ153" s="19">
        <v>0</v>
      </c>
      <c r="GR153" s="1" t="e">
        <f>_xlfn.IFNA(INDEX(#REF!,MATCH(E153,#REF!,0)),0)</f>
        <v>#REF!</v>
      </c>
      <c r="GS153" s="16"/>
      <c r="GT153" s="18">
        <v>0</v>
      </c>
      <c r="GU153" s="18">
        <v>0</v>
      </c>
      <c r="GV153" s="18">
        <v>0</v>
      </c>
      <c r="GW153" s="18">
        <v>0</v>
      </c>
      <c r="GX153" s="25">
        <f t="shared" si="453"/>
        <v>0</v>
      </c>
      <c r="GY153" s="25">
        <f t="shared" si="454"/>
        <v>0</v>
      </c>
      <c r="GZ153" s="25">
        <f t="shared" si="600"/>
        <v>0</v>
      </c>
      <c r="HA153" s="1" t="e" cm="1">
        <f t="array" ref="HA153">INDEX(#REF!,MATCH(EJ153&amp;EK153&amp;HD153&amp;HE153&amp;HF153,#REF!&amp;#REF!&amp;#REF!&amp;#REF!&amp;#REF!,0))</f>
        <v>#REF!</v>
      </c>
      <c r="HB153" s="16"/>
      <c r="HC153" s="25">
        <f t="shared" si="601"/>
        <v>0</v>
      </c>
      <c r="HD153" s="18">
        <v>0</v>
      </c>
      <c r="HE153" s="18">
        <v>0</v>
      </c>
      <c r="HF153" s="18">
        <v>0</v>
      </c>
      <c r="HG153" s="1" t="e" cm="1">
        <f t="array" ref="HG153">INDEX(#REF!,MATCH(EJ153&amp;EK153&amp;HJ153&amp;HK153&amp;HL153,#REF!&amp;#REF!&amp;#REF!&amp;#REF!&amp;#REF!,0))</f>
        <v>#REF!</v>
      </c>
      <c r="HH153" s="16"/>
      <c r="HI153" s="25">
        <f t="shared" si="602"/>
        <v>0</v>
      </c>
      <c r="HJ153" s="25">
        <f t="shared" si="603"/>
        <v>0</v>
      </c>
      <c r="HK153" s="19">
        <v>0</v>
      </c>
      <c r="HL153" s="19">
        <v>0</v>
      </c>
      <c r="HM153" s="18">
        <v>0.01</v>
      </c>
      <c r="HN153" s="18">
        <v>1</v>
      </c>
      <c r="HO153" s="25">
        <f t="shared" si="604"/>
        <v>0</v>
      </c>
      <c r="HP153" s="25">
        <f t="shared" si="605"/>
        <v>0</v>
      </c>
      <c r="HQ153" s="25">
        <f t="shared" si="606"/>
        <v>0</v>
      </c>
      <c r="HR153" s="25">
        <f t="shared" si="607"/>
        <v>0</v>
      </c>
      <c r="HS153" s="25">
        <f t="shared" si="608"/>
        <v>0</v>
      </c>
      <c r="HT153" s="19">
        <v>0</v>
      </c>
      <c r="HU153" s="19">
        <v>0</v>
      </c>
      <c r="HV153" s="19">
        <v>0</v>
      </c>
      <c r="HW153" s="25">
        <f t="shared" si="609"/>
        <v>0</v>
      </c>
      <c r="HX153" s="19">
        <v>0</v>
      </c>
      <c r="HY153" s="19">
        <v>0</v>
      </c>
      <c r="HZ153" s="18">
        <v>46.2</v>
      </c>
      <c r="IA153" s="20">
        <f>ROUND(IF(EN153="Cống tròn",IF(EN153="Cống tròn",IF(EU153="Không có móng",IQ153-FF153,IF(EU153="Đế",IP153-FN153,IF(OR(EU153="Móng bê tông",EU153="Móng bê tông kết hợp đế"),II153-FJ153,0))),0),IF(EN153="Cống hộp",IF(AND(EN153="Cống hộp",EU153="Không có móng"),IQ153-GF153,IF(AND(EN153="Cống hộp",EU153="Móng bê tông"),IJ153-GB153,0)),IF(OR(EN153="Rãnh xây",EN153="Rãnh bê tông"),IF(OR(EN153="Rãnh xây",EN153="Rãnh bê tông"),IK153-GB153,0),IF(EN153="Ống nhựa",IF(AND(EN153="Ống nhựa",EU153="Không đắp cát"),IQ153-HT153,IF(AND(EN153="Ống nhựa",EU153="Đắp cát"),IH153-HX153,0)),IF(EN153="Rãnh thang",IF(EN153="Rãnh thang",IF(EU153="Móng bê tông",#REF!-#REF!,IQ153),0),0))))),2)</f>
        <v>44.24</v>
      </c>
      <c r="IB153" s="20">
        <f t="shared" si="610"/>
        <v>1.9600000000000009</v>
      </c>
      <c r="IC153" s="20">
        <f t="shared" si="455"/>
        <v>44.239999999999995</v>
      </c>
      <c r="ID153" s="20">
        <f t="shared" si="456"/>
        <v>0</v>
      </c>
      <c r="IE153" s="20">
        <f t="shared" si="457"/>
        <v>0</v>
      </c>
      <c r="IF153" s="20">
        <f t="shared" si="458"/>
        <v>0</v>
      </c>
      <c r="IG153" s="20">
        <f>IF(EN153="Rãnh thang",IF(AND(EN153="Rãnh thang",EU153="Móng bê tông"),IQ153-#REF!,0),IF(EN153="Ống nhựa",IF(AND(EN153="Ống nhựa",EU153="Đắp cát"),IQ153-HT153,0),IF(EN153="Cống tròn",IF(EN153="Cống tròn",IF(OR(EU153="Móng bê tông",EU153="Móng bê tông kết hợp đế"),IM153-FL153,0),0),IF(EN153="Cống hộp",IF(AND(EN153="Cống hộp",EU153="Móng bê tông"),IN153-GD153,0),IF(OR(EN153="Rãnh xây",EN153="Rãnh bê tông"),IF(AND(EN153="Rãnh xây",EU153="Móng bê tông"),IO153-GD153,IF(AND(EN153="Rãnh bê tông",EU153="Móng bê tông"),IO153-GD153,0)),0)))))</f>
        <v>44.239999999999995</v>
      </c>
      <c r="IH153" s="20">
        <f t="shared" si="459"/>
        <v>0</v>
      </c>
      <c r="II153" s="20">
        <f t="shared" si="460"/>
        <v>44.239999999999995</v>
      </c>
      <c r="IJ153" s="20">
        <f t="shared" si="461"/>
        <v>0</v>
      </c>
      <c r="IK153" s="20">
        <f t="shared" si="462"/>
        <v>0</v>
      </c>
      <c r="IL153" s="20">
        <f t="shared" si="463"/>
        <v>44.44</v>
      </c>
      <c r="IM153" s="20">
        <f t="shared" si="464"/>
        <v>44.44</v>
      </c>
      <c r="IN153" s="20">
        <f t="shared" si="465"/>
        <v>0</v>
      </c>
      <c r="IO153" s="20">
        <f t="shared" si="466"/>
        <v>0</v>
      </c>
      <c r="IP153" s="20">
        <f t="shared" si="467"/>
        <v>0</v>
      </c>
      <c r="IQ153" s="18">
        <v>44.54</v>
      </c>
      <c r="IR153" s="25">
        <f t="shared" si="611"/>
        <v>0</v>
      </c>
      <c r="IS153" s="25">
        <f t="shared" si="468"/>
        <v>0</v>
      </c>
      <c r="IT153" s="25">
        <f t="shared" si="469"/>
        <v>0</v>
      </c>
      <c r="IU153" s="25">
        <f>ROUND(IF(EN153="Cống tròn",IF(EN153="Cống tròn",IV153+FF153,0),IF(EN153="Cống hộp",IF(EN153="Cống hộp",IV153+GP153,0),IF(OR(EN153="Rãnh xây",EN153="Rãnh bê tông"),IF(OR(EN153="Rãnh xây",EN153="Rãnh bê tông"),IV153+GP153,0),IF(EN153="ống nhựa",IF(EN153="Ống nhựa",IV153+HT153,0),IF(EN153="Rãnh thang",IF(EN153="Rãnh thang",IQ153+#REF!,0),0))))),2)</f>
        <v>45.61</v>
      </c>
      <c r="IV153" s="18">
        <v>45.51</v>
      </c>
      <c r="IW153" s="25">
        <f t="shared" si="470"/>
        <v>45.61</v>
      </c>
      <c r="IX153" s="25">
        <f t="shared" si="471"/>
        <v>0</v>
      </c>
      <c r="IY153" s="25">
        <f t="shared" si="472"/>
        <v>0</v>
      </c>
      <c r="IZ153" s="25">
        <f t="shared" si="473"/>
        <v>0</v>
      </c>
      <c r="JA153" s="25">
        <f t="shared" si="474"/>
        <v>0</v>
      </c>
      <c r="JB153" s="18">
        <v>46.29</v>
      </c>
      <c r="JC153" s="20">
        <f>ROUND(IF(EN153="Cống tròn",IF(EN153="Cống tròn",IF(EU153="Không có móng",JS153-FF153,IF(EU153="Đế",JR153-FN153,IF(OR(EU153="Móng bê tông",EU153="Móng bê tông kết hợp đế"),JK153-FJ153,0))),0),IF(EN153="Cống hộp",IF(AND(EN153="Cống hộp",EU153="Không có móng"),JS153-GF153,IF(AND(EN153="Cống hộp",EU153="Móng bê tông"),JL153-GB153,0)),IF(OR(EN153="Rãnh xây",EN153="Rãnh bê tông"),IF(OR(EN153="Rãnh xây",EN153="Rãnh bê tông"),JM153-GB153,0),IF(EN153="Ống nhựa",IF(AND(EN153="Ống nhựa",EU153="Không đắp cát"),JS153-HT153,IF(AND(EN153="Ống nhựa",EU153="Đắp cát"),JJ153-HX153,0)),IF(EN153="Rãnh thang",IF(EN153="Rãnh thang",IF(EU153="Móng bê tông",#REF!-#REF!,JS153),0),0))))),2)</f>
        <v>44.21</v>
      </c>
      <c r="JD153" s="20">
        <f t="shared" si="612"/>
        <v>2.0799999999999983</v>
      </c>
      <c r="JE153" s="20">
        <f t="shared" si="475"/>
        <v>44.209999999999994</v>
      </c>
      <c r="JF153" s="20">
        <f t="shared" si="476"/>
        <v>0</v>
      </c>
      <c r="JG153" s="20">
        <f t="shared" si="477"/>
        <v>0</v>
      </c>
      <c r="JH153" s="20">
        <f t="shared" si="478"/>
        <v>0</v>
      </c>
      <c r="JI153" s="20">
        <f>IF(EN153="Rãnh thang",IF(AND(EN153="Rãnh thang",EU153="Móng bê tông"),JS153-#REF!,0),IF(EN153="Ống nhựa",IF(AND(EN153="Ống nhựa",EU153="Đắp cát"),JS153-HT153,0),IF(EN153="Cống tròn",IF(EN153="Cống tròn",IF(OR(EU153="Móng bê tông",EU153="Móng bê tông kết hợp đế"),JO153-FL153,0),0),IF(EN153="Cống hộp",IF(AND(EN153="Cống hộp",EU153="Móng bê tông"),JP153-GD153,0),IF(OR(EN153="Rãnh xây",EN153="Rãnh bê tông"),IF(AND(EN153="Rãnh xây",EU153="Móng bê tông"),JQ153-GD153,IF(AND(EN153="Rãnh bê tông",EU153="Móng bê tông"),JQ153-GD153,0)),0)))))</f>
        <v>44.209999999999994</v>
      </c>
      <c r="JJ153" s="20">
        <f t="shared" si="479"/>
        <v>0</v>
      </c>
      <c r="JK153" s="20">
        <f t="shared" si="480"/>
        <v>44.209999999999994</v>
      </c>
      <c r="JL153" s="20">
        <f t="shared" si="481"/>
        <v>0</v>
      </c>
      <c r="JM153" s="20">
        <f t="shared" si="482"/>
        <v>0</v>
      </c>
      <c r="JN153" s="20">
        <f t="shared" si="483"/>
        <v>44.41</v>
      </c>
      <c r="JO153" s="20">
        <f t="shared" si="484"/>
        <v>44.41</v>
      </c>
      <c r="JP153" s="20">
        <f t="shared" si="485"/>
        <v>0</v>
      </c>
      <c r="JQ153" s="20">
        <f t="shared" si="486"/>
        <v>0</v>
      </c>
      <c r="JR153" s="20">
        <f t="shared" si="487"/>
        <v>0</v>
      </c>
      <c r="JS153" s="26">
        <v>44.51</v>
      </c>
      <c r="JT153" s="25">
        <f t="shared" si="613"/>
        <v>0</v>
      </c>
      <c r="JU153" s="25">
        <f t="shared" si="488"/>
        <v>0</v>
      </c>
      <c r="JV153" s="25">
        <f t="shared" si="489"/>
        <v>0</v>
      </c>
      <c r="JW153" s="25">
        <f>ROUND(IF(EN153="Cống tròn",IF(EN153="Cống tròn",JX153+FF153,0),IF(EN153="Cống hộp",IF(EN153="Cống hộp",JX153+GP153,0),IF(OR(EN153="Rãnh xây",EN153="Rãnh bê tông"),IF(OR(EN153="Rãnh xây",EN153="Rãnh bê tông"),JX153+GP153,0),IF(EN153="ống nhựa",IF(EN153="Ống nhựa",JX153+HT153,0),IF(EN153="Rãnh thang",IF(EN153="Rãnh thang",JS153+#REF!,0),0))))),2)</f>
        <v>45.61</v>
      </c>
      <c r="JX153" s="27">
        <v>45.51</v>
      </c>
      <c r="JY153" s="25">
        <f t="shared" si="490"/>
        <v>45.61</v>
      </c>
      <c r="JZ153" s="25">
        <f t="shared" si="491"/>
        <v>0</v>
      </c>
      <c r="KA153" s="25">
        <f t="shared" si="492"/>
        <v>0</v>
      </c>
      <c r="KB153" s="25">
        <f t="shared" si="493"/>
        <v>0</v>
      </c>
      <c r="KC153" s="25">
        <f t="shared" si="494"/>
        <v>0</v>
      </c>
      <c r="KD153" s="28" t="s">
        <v>98</v>
      </c>
      <c r="KE153" s="27">
        <v>0</v>
      </c>
      <c r="KF153" s="25">
        <f t="shared" si="495"/>
        <v>1.9600000000000009</v>
      </c>
      <c r="KG153" s="25">
        <f t="shared" si="614"/>
        <v>1.9600000000000009</v>
      </c>
      <c r="KH153" s="27">
        <v>0</v>
      </c>
      <c r="KI153" s="25">
        <f t="shared" si="496"/>
        <v>2.0799999999999983</v>
      </c>
      <c r="KJ153" s="25">
        <f t="shared" si="615"/>
        <v>2.0799999999999983</v>
      </c>
      <c r="KK153" s="25">
        <f t="shared" si="497"/>
        <v>0</v>
      </c>
      <c r="KL153" s="25">
        <f t="shared" si="498"/>
        <v>0</v>
      </c>
      <c r="KM153" s="25">
        <f t="shared" si="616"/>
        <v>0</v>
      </c>
      <c r="KN153" s="25">
        <f t="shared" si="499"/>
        <v>0</v>
      </c>
      <c r="KO153" s="25">
        <f t="shared" si="500"/>
        <v>0</v>
      </c>
      <c r="KP153" s="25">
        <f t="shared" si="617"/>
        <v>0</v>
      </c>
      <c r="KQ153" s="25">
        <f t="shared" si="501"/>
        <v>0.2</v>
      </c>
      <c r="KR153" s="25">
        <f t="shared" si="502"/>
        <v>0.2</v>
      </c>
      <c r="KS153" s="25">
        <f t="shared" si="618"/>
        <v>0.2</v>
      </c>
      <c r="KT153" s="25">
        <f t="shared" si="503"/>
        <v>0</v>
      </c>
      <c r="KU153" s="25">
        <f t="shared" si="504"/>
        <v>0</v>
      </c>
      <c r="KV153" s="25">
        <f t="shared" si="619"/>
        <v>0</v>
      </c>
      <c r="KW153" s="25">
        <f t="shared" si="505"/>
        <v>0</v>
      </c>
      <c r="KX153" s="25">
        <f t="shared" si="506"/>
        <v>0</v>
      </c>
      <c r="KY153" s="25">
        <f t="shared" si="620"/>
        <v>0</v>
      </c>
      <c r="KZ153" s="25">
        <f t="shared" si="507"/>
        <v>0</v>
      </c>
      <c r="LA153" s="25">
        <f t="shared" si="508"/>
        <v>0</v>
      </c>
      <c r="LB153" s="25">
        <f t="shared" si="621"/>
        <v>0</v>
      </c>
      <c r="LC153" s="25">
        <f t="shared" si="509"/>
        <v>1.4</v>
      </c>
      <c r="LD153" s="25">
        <f t="shared" si="510"/>
        <v>1.4</v>
      </c>
      <c r="LE153" s="25">
        <f t="shared" si="622"/>
        <v>1.4</v>
      </c>
      <c r="LF153" s="25">
        <f t="shared" si="511"/>
        <v>0</v>
      </c>
      <c r="LG153" s="25">
        <f t="shared" si="512"/>
        <v>0</v>
      </c>
      <c r="LH153" s="25">
        <f t="shared" si="623"/>
        <v>0</v>
      </c>
      <c r="LI153" s="25">
        <f t="shared" si="513"/>
        <v>0</v>
      </c>
      <c r="LJ153" s="25">
        <f t="shared" si="514"/>
        <v>0</v>
      </c>
      <c r="LK153" s="25">
        <f t="shared" si="624"/>
        <v>0</v>
      </c>
      <c r="LL153" s="25">
        <f t="shared" si="515"/>
        <v>0</v>
      </c>
      <c r="LM153" s="25">
        <f t="shared" si="516"/>
        <v>0</v>
      </c>
      <c r="LN153" s="25">
        <f t="shared" si="625"/>
        <v>0</v>
      </c>
      <c r="LO153" s="25">
        <f t="shared" si="517"/>
        <v>0</v>
      </c>
      <c r="LP153" s="25">
        <f t="shared" si="518"/>
        <v>0</v>
      </c>
      <c r="LQ153" s="25">
        <f t="shared" si="626"/>
        <v>0</v>
      </c>
      <c r="LR153" s="25">
        <f t="shared" si="519"/>
        <v>0</v>
      </c>
      <c r="LS153" s="25">
        <f t="shared" si="520"/>
        <v>0</v>
      </c>
      <c r="LT153" s="25">
        <f t="shared" si="627"/>
        <v>0</v>
      </c>
      <c r="LU153" s="25">
        <f t="shared" si="521"/>
        <v>0</v>
      </c>
      <c r="LV153" s="25">
        <f t="shared" si="522"/>
        <v>0</v>
      </c>
      <c r="LW153" s="25">
        <f t="shared" si="628"/>
        <v>0</v>
      </c>
      <c r="LX153" s="25">
        <f t="shared" si="523"/>
        <v>0</v>
      </c>
      <c r="LY153" s="25">
        <f t="shared" si="524"/>
        <v>0</v>
      </c>
      <c r="LZ153" s="25">
        <f t="shared" si="629"/>
        <v>0</v>
      </c>
      <c r="MA153" s="25">
        <f t="shared" si="525"/>
        <v>0</v>
      </c>
      <c r="MB153" s="25">
        <f t="shared" si="526"/>
        <v>0</v>
      </c>
      <c r="MC153" s="25">
        <f t="shared" si="630"/>
        <v>0</v>
      </c>
      <c r="MD153" s="25">
        <f t="shared" si="527"/>
        <v>0</v>
      </c>
      <c r="ME153" s="25">
        <f t="shared" si="528"/>
        <v>0</v>
      </c>
      <c r="MF153" s="25">
        <f t="shared" si="631"/>
        <v>0</v>
      </c>
      <c r="MG153" s="25">
        <f t="shared" si="529"/>
        <v>0</v>
      </c>
      <c r="MH153" s="25">
        <f t="shared" si="530"/>
        <v>0</v>
      </c>
      <c r="MI153" s="25">
        <f t="shared" si="632"/>
        <v>0</v>
      </c>
      <c r="MJ153" s="25">
        <f t="shared" si="531"/>
        <v>0</v>
      </c>
      <c r="MK153" s="25">
        <f t="shared" si="532"/>
        <v>0</v>
      </c>
      <c r="ML153" s="25">
        <f t="shared" si="633"/>
        <v>0</v>
      </c>
      <c r="MM153" s="25">
        <f t="shared" si="533"/>
        <v>0</v>
      </c>
      <c r="MN153" s="25">
        <f t="shared" si="534"/>
        <v>0</v>
      </c>
      <c r="MO153" s="25">
        <f t="shared" si="634"/>
        <v>0</v>
      </c>
      <c r="MP153" s="25">
        <f t="shared" si="535"/>
        <v>0</v>
      </c>
      <c r="MQ153" s="25">
        <f t="shared" si="536"/>
        <v>0</v>
      </c>
      <c r="MR153" s="25">
        <f t="shared" si="635"/>
        <v>0</v>
      </c>
      <c r="MS153" s="29">
        <v>1.4</v>
      </c>
      <c r="MT153" s="29">
        <v>0</v>
      </c>
      <c r="MU153" s="29">
        <v>1</v>
      </c>
      <c r="MV153" s="29">
        <v>1</v>
      </c>
      <c r="MW153" s="25">
        <f t="shared" si="537"/>
        <v>1.4</v>
      </c>
      <c r="MX153" s="25">
        <f t="shared" si="538"/>
        <v>2.74</v>
      </c>
      <c r="MY153" s="25">
        <f t="shared" si="539"/>
        <v>0</v>
      </c>
      <c r="MZ153" s="25">
        <f t="shared" si="540"/>
        <v>0</v>
      </c>
      <c r="NA153" s="25">
        <f t="shared" si="541"/>
        <v>1.4</v>
      </c>
      <c r="NB153" s="25">
        <f t="shared" si="542"/>
        <v>2.91</v>
      </c>
      <c r="NC153" s="25">
        <f t="shared" si="543"/>
        <v>0</v>
      </c>
      <c r="ND153" s="25">
        <f t="shared" si="544"/>
        <v>0</v>
      </c>
      <c r="NE153" s="25">
        <f t="shared" si="636"/>
        <v>1.4</v>
      </c>
      <c r="NF153" s="25">
        <f t="shared" si="636"/>
        <v>2.8250000000000002</v>
      </c>
      <c r="NG153" s="25">
        <f t="shared" si="636"/>
        <v>0</v>
      </c>
      <c r="NH153" s="25">
        <f t="shared" si="545"/>
        <v>0</v>
      </c>
      <c r="NI153" s="25">
        <f t="shared" si="546"/>
        <v>68.790000000000006</v>
      </c>
      <c r="NJ153" s="25">
        <f t="shared" si="547"/>
        <v>0</v>
      </c>
      <c r="NK153" s="25">
        <f t="shared" si="548"/>
        <v>68.790000000000006</v>
      </c>
      <c r="NL153" s="25">
        <f t="shared" si="549"/>
        <v>44.28</v>
      </c>
      <c r="NM153" s="25">
        <f t="shared" si="550"/>
        <v>0</v>
      </c>
      <c r="NN153" s="25">
        <f t="shared" si="637"/>
        <v>44.28</v>
      </c>
      <c r="NO153" s="25">
        <f t="shared" si="551"/>
        <v>0</v>
      </c>
      <c r="NP153" s="25">
        <f t="shared" si="552"/>
        <v>0</v>
      </c>
      <c r="NQ153" s="25">
        <f t="shared" si="638"/>
        <v>0</v>
      </c>
      <c r="NR153" s="25">
        <f t="shared" si="553"/>
        <v>0</v>
      </c>
      <c r="NS153" s="25">
        <f t="shared" si="554"/>
        <v>0</v>
      </c>
      <c r="NT153" s="25">
        <f t="shared" si="639"/>
        <v>0</v>
      </c>
      <c r="NU153" s="25">
        <f t="shared" si="555"/>
        <v>0</v>
      </c>
      <c r="NV153" s="25">
        <f t="shared" si="556"/>
        <v>0</v>
      </c>
      <c r="NW153" s="25">
        <f t="shared" si="640"/>
        <v>0</v>
      </c>
      <c r="NX153" s="25">
        <f t="shared" si="641"/>
        <v>44.28</v>
      </c>
      <c r="NY153" s="25">
        <f t="shared" si="641"/>
        <v>0</v>
      </c>
      <c r="NZ153" s="25">
        <f t="shared" si="642"/>
        <v>44.28</v>
      </c>
      <c r="OA153" s="25">
        <f t="shared" si="643"/>
        <v>24.51</v>
      </c>
      <c r="OB153" s="25">
        <f t="shared" si="643"/>
        <v>0</v>
      </c>
      <c r="OC153" s="25">
        <f t="shared" si="644"/>
        <v>24.51</v>
      </c>
      <c r="OD153" s="25">
        <f t="shared" si="645"/>
        <v>44.28</v>
      </c>
      <c r="OE153" s="25">
        <f t="shared" si="645"/>
        <v>0</v>
      </c>
      <c r="OF153" s="25">
        <f t="shared" si="645"/>
        <v>44.28</v>
      </c>
      <c r="OG153" s="25">
        <f t="shared" si="557"/>
        <v>0</v>
      </c>
      <c r="OH153" s="25">
        <f t="shared" si="558"/>
        <v>0</v>
      </c>
      <c r="OI153" s="25">
        <f t="shared" si="559"/>
        <v>0</v>
      </c>
      <c r="OJ153" s="25">
        <f t="shared" si="560"/>
        <v>0</v>
      </c>
      <c r="OK153" s="25">
        <f t="shared" si="561"/>
        <v>0</v>
      </c>
      <c r="OL153" s="25">
        <f t="shared" si="562"/>
        <v>0</v>
      </c>
      <c r="OM153" s="25">
        <f t="shared" si="646"/>
        <v>0</v>
      </c>
      <c r="ON153" s="25">
        <f t="shared" si="646"/>
        <v>0</v>
      </c>
      <c r="OO153" s="25">
        <f t="shared" si="646"/>
        <v>0</v>
      </c>
      <c r="OP153" s="25">
        <f t="shared" si="563"/>
        <v>0</v>
      </c>
      <c r="OQ153" s="25">
        <f t="shared" si="564"/>
        <v>0</v>
      </c>
      <c r="OR153" s="25">
        <f t="shared" si="647"/>
        <v>0</v>
      </c>
      <c r="OS153" s="19">
        <v>535635.04</v>
      </c>
      <c r="OT153" s="19">
        <v>2372004.9900000002</v>
      </c>
    </row>
    <row r="154" spans="1:410" ht="33" customHeight="1" x14ac:dyDescent="0.25">
      <c r="A154" s="18"/>
      <c r="B154" s="18" t="s">
        <v>939</v>
      </c>
      <c r="C154" s="18">
        <v>2621.35</v>
      </c>
      <c r="D154" s="16" t="e">
        <f>_xlfn.IFNA(INDEX(#REF!,MATCH(E154,#REF!,0)),0)</f>
        <v>#REF!</v>
      </c>
      <c r="E154" s="18" t="s">
        <v>945</v>
      </c>
      <c r="F154" s="16" t="s">
        <v>765</v>
      </c>
      <c r="G154" s="16" t="s">
        <v>766</v>
      </c>
      <c r="H154" s="16" t="s">
        <v>767</v>
      </c>
      <c r="I154" s="16" t="s">
        <v>768</v>
      </c>
      <c r="J154" s="16" t="s">
        <v>769</v>
      </c>
      <c r="K154" s="16" t="s">
        <v>770</v>
      </c>
      <c r="L154" s="16" t="s">
        <v>771</v>
      </c>
      <c r="M154" s="18">
        <v>1.64</v>
      </c>
      <c r="N154" s="18">
        <v>1.94</v>
      </c>
      <c r="O154" s="18">
        <v>2.04</v>
      </c>
      <c r="P154" s="18">
        <v>2.34</v>
      </c>
      <c r="Q154" s="18">
        <v>0.1</v>
      </c>
      <c r="R154" s="18">
        <v>1.8399999999999999</v>
      </c>
      <c r="S154" s="18">
        <v>2.14</v>
      </c>
      <c r="T154" s="18">
        <v>0.2</v>
      </c>
      <c r="U154" s="18">
        <v>0</v>
      </c>
      <c r="V154" s="18">
        <v>0</v>
      </c>
      <c r="W154" s="18">
        <v>0</v>
      </c>
      <c r="X154" s="18">
        <v>1.64</v>
      </c>
      <c r="Y154" s="18">
        <v>1.9</v>
      </c>
      <c r="Z154" s="20">
        <f t="shared" si="565"/>
        <v>1.8</v>
      </c>
      <c r="AA154" s="18">
        <v>0.22</v>
      </c>
      <c r="AB154" s="18">
        <v>0</v>
      </c>
      <c r="AC154" s="18">
        <v>0</v>
      </c>
      <c r="AD154" s="18">
        <v>0</v>
      </c>
      <c r="AE154" s="18">
        <v>0</v>
      </c>
      <c r="AF154" s="18">
        <v>0</v>
      </c>
      <c r="AG154" s="18">
        <v>1.2</v>
      </c>
      <c r="AH154" s="18">
        <v>1.5</v>
      </c>
      <c r="AI154" s="20">
        <f t="shared" si="566"/>
        <v>1.95</v>
      </c>
      <c r="AJ154" s="18">
        <v>0</v>
      </c>
      <c r="AK154" s="18">
        <v>0</v>
      </c>
      <c r="AL154" s="20">
        <f t="shared" si="567"/>
        <v>0</v>
      </c>
      <c r="AM154" s="18">
        <v>1.64</v>
      </c>
      <c r="AN154" s="18">
        <v>1.5</v>
      </c>
      <c r="AO154" s="18">
        <v>0.15</v>
      </c>
      <c r="AP154" s="18">
        <v>0.22</v>
      </c>
      <c r="AQ154" s="18">
        <v>1.64</v>
      </c>
      <c r="AR154" s="18">
        <v>1.72</v>
      </c>
      <c r="AS154" s="18">
        <v>0.12</v>
      </c>
      <c r="AT154" s="18">
        <v>0.11</v>
      </c>
      <c r="AU154" s="18">
        <v>0</v>
      </c>
      <c r="AV154" s="18">
        <v>1</v>
      </c>
      <c r="AW154" s="18">
        <v>0</v>
      </c>
      <c r="AX154" s="18">
        <v>0</v>
      </c>
      <c r="AY154" s="18">
        <v>0</v>
      </c>
      <c r="AZ154" s="18">
        <v>0</v>
      </c>
      <c r="BA154" s="18">
        <v>0</v>
      </c>
      <c r="BB154" s="18">
        <v>0</v>
      </c>
      <c r="BC154" s="18">
        <v>0</v>
      </c>
      <c r="BD154" s="18">
        <v>0</v>
      </c>
      <c r="BE154" s="18">
        <v>2</v>
      </c>
      <c r="BF154" s="18">
        <v>0</v>
      </c>
      <c r="BG154" s="18">
        <v>0</v>
      </c>
      <c r="BH154" s="18">
        <v>0</v>
      </c>
      <c r="BI154" s="18">
        <v>0</v>
      </c>
      <c r="BJ154" s="18">
        <v>0</v>
      </c>
      <c r="BK154" s="18">
        <v>0</v>
      </c>
      <c r="BL154" s="18">
        <v>0</v>
      </c>
      <c r="BM154" s="18">
        <v>0</v>
      </c>
      <c r="BN154" s="18">
        <v>0</v>
      </c>
      <c r="BO154" s="18">
        <v>0</v>
      </c>
      <c r="BP154" s="18">
        <v>0</v>
      </c>
      <c r="BQ154" s="18">
        <v>0</v>
      </c>
      <c r="BR154" s="18">
        <v>0</v>
      </c>
      <c r="BS154" s="18">
        <v>0</v>
      </c>
      <c r="BT154" s="18">
        <v>0</v>
      </c>
      <c r="BU154" s="18">
        <v>0</v>
      </c>
      <c r="BV154" s="18">
        <v>0</v>
      </c>
      <c r="BW154" s="18">
        <v>0</v>
      </c>
      <c r="BX154" s="18">
        <v>0</v>
      </c>
      <c r="BY154" s="18">
        <v>0</v>
      </c>
      <c r="BZ154" s="18">
        <v>0</v>
      </c>
      <c r="CA154" s="16" t="e">
        <f>_xlfn.IFNA(IF(RIGHT(D154,2)="=G",0,INDEX(#REF!,MATCH(E154,#REF!,0))),0)</f>
        <v>#REF!</v>
      </c>
      <c r="CB154" s="16" t="s">
        <v>776</v>
      </c>
      <c r="CC154" s="18">
        <v>0</v>
      </c>
      <c r="CD154" s="18">
        <v>0</v>
      </c>
      <c r="CE154" s="18">
        <v>1.4</v>
      </c>
      <c r="CF154" s="18">
        <v>0.85</v>
      </c>
      <c r="CG154" s="18">
        <v>0.12</v>
      </c>
      <c r="CH154" s="18">
        <v>2</v>
      </c>
      <c r="CI154" s="16" t="s">
        <v>98</v>
      </c>
      <c r="CJ154" s="18">
        <v>0</v>
      </c>
      <c r="CK154" s="20">
        <f t="shared" si="432"/>
        <v>2.38</v>
      </c>
      <c r="CL154" s="20">
        <f t="shared" si="568"/>
        <v>2.38</v>
      </c>
      <c r="CM154" s="18">
        <v>56.82</v>
      </c>
      <c r="CN154" s="18">
        <v>46.29</v>
      </c>
      <c r="CO154" s="18">
        <v>45.451000000000001</v>
      </c>
      <c r="CP154" s="22">
        <f t="shared" si="433"/>
        <v>46.29</v>
      </c>
      <c r="CQ154" s="22">
        <f t="shared" si="434"/>
        <v>43.91</v>
      </c>
      <c r="CR154" s="22">
        <f t="shared" si="569"/>
        <v>2.38</v>
      </c>
      <c r="CS154" s="22">
        <f t="shared" si="435"/>
        <v>44.01</v>
      </c>
      <c r="CT154" s="22">
        <f t="shared" si="436"/>
        <v>44.21</v>
      </c>
      <c r="CU154" s="18">
        <v>44.21</v>
      </c>
      <c r="CV154" s="22">
        <f t="shared" si="570"/>
        <v>1.8</v>
      </c>
      <c r="CW154" s="22">
        <f t="shared" si="437"/>
        <v>0</v>
      </c>
      <c r="CX154" s="22">
        <f t="shared" si="438"/>
        <v>0</v>
      </c>
      <c r="CY154" s="22">
        <f t="shared" si="439"/>
        <v>46.02</v>
      </c>
      <c r="CZ154" s="22">
        <f t="shared" si="440"/>
        <v>46.17</v>
      </c>
      <c r="DA154" s="18">
        <v>46.29</v>
      </c>
      <c r="DB154" s="20">
        <f t="shared" si="571"/>
        <v>2.38</v>
      </c>
      <c r="DC154" s="20">
        <f t="shared" si="572"/>
        <v>0</v>
      </c>
      <c r="DD154" s="20">
        <f t="shared" si="573"/>
        <v>2.38</v>
      </c>
      <c r="DE154" s="20">
        <f t="shared" si="441"/>
        <v>0.1</v>
      </c>
      <c r="DF154" s="20">
        <f t="shared" si="442"/>
        <v>0.2</v>
      </c>
      <c r="DG154" s="20">
        <f t="shared" si="443"/>
        <v>2.0699999999999998</v>
      </c>
      <c r="DH154" s="20">
        <f t="shared" si="444"/>
        <v>0</v>
      </c>
      <c r="DI154" s="20">
        <f t="shared" si="445"/>
        <v>0</v>
      </c>
      <c r="DJ154" s="20">
        <f t="shared" si="446"/>
        <v>0</v>
      </c>
      <c r="DK154" s="20">
        <f t="shared" si="574"/>
        <v>2.37</v>
      </c>
      <c r="DL154" s="20">
        <f t="shared" si="575"/>
        <v>0</v>
      </c>
      <c r="DM154" s="20">
        <f t="shared" si="576"/>
        <v>9.9999999999997868E-3</v>
      </c>
      <c r="DN154" s="20">
        <f t="shared" si="577"/>
        <v>0</v>
      </c>
      <c r="DO154" s="18">
        <v>2.54</v>
      </c>
      <c r="DP154" s="18">
        <v>0</v>
      </c>
      <c r="DQ154" s="18">
        <v>1</v>
      </c>
      <c r="DR154" s="18">
        <v>1</v>
      </c>
      <c r="DS154" s="25">
        <f t="shared" si="578"/>
        <v>2.54</v>
      </c>
      <c r="DT154" s="25">
        <f t="shared" si="579"/>
        <v>0</v>
      </c>
      <c r="DU154" s="25">
        <f t="shared" si="580"/>
        <v>6.05</v>
      </c>
      <c r="DV154" s="25">
        <f t="shared" si="581"/>
        <v>0</v>
      </c>
      <c r="DW154" s="25">
        <f t="shared" si="582"/>
        <v>6.05</v>
      </c>
      <c r="DX154" s="25">
        <f t="shared" si="583"/>
        <v>12.34</v>
      </c>
      <c r="DY154" s="25">
        <f t="shared" si="584"/>
        <v>0</v>
      </c>
      <c r="DZ154" s="25">
        <f t="shared" si="585"/>
        <v>12.34</v>
      </c>
      <c r="EA154" s="25">
        <f t="shared" si="586"/>
        <v>7.85</v>
      </c>
      <c r="EB154" s="25">
        <f t="shared" si="587"/>
        <v>0</v>
      </c>
      <c r="EC154" s="25">
        <f t="shared" si="588"/>
        <v>7.85</v>
      </c>
      <c r="ED154" s="25">
        <f t="shared" si="589"/>
        <v>4.49</v>
      </c>
      <c r="EE154" s="25">
        <f t="shared" si="589"/>
        <v>0</v>
      </c>
      <c r="EF154" s="25">
        <f t="shared" si="590"/>
        <v>4.49</v>
      </c>
      <c r="EG154" s="25">
        <f t="shared" si="591"/>
        <v>7.85</v>
      </c>
      <c r="EH154" s="25">
        <f t="shared" si="591"/>
        <v>0</v>
      </c>
      <c r="EI154" s="25">
        <f t="shared" si="592"/>
        <v>7.85</v>
      </c>
      <c r="EJ154" s="18">
        <v>2621.35</v>
      </c>
      <c r="EK154" s="18">
        <v>2601.0100000000002</v>
      </c>
      <c r="EL154" s="18" t="s">
        <v>945</v>
      </c>
      <c r="EM154" s="18" t="s">
        <v>946</v>
      </c>
      <c r="EN154" s="16" t="s">
        <v>774</v>
      </c>
      <c r="EO154" s="16" t="s">
        <v>132</v>
      </c>
      <c r="EP154" s="16" t="e">
        <f>IF(OR(EN154="Cống tròn",EN154="Cống hộp",EN154="Ống nhựa"),INDEX(#REF!,MATCH(E154,#REF!,0)),IF(OR(EN154="Rãnh xây",EN154="Rãnh bê tông"),INDEX(#REF!,MATCH(E154,#REF!,0)),0))</f>
        <v>#REF!</v>
      </c>
      <c r="EQ154" s="18">
        <v>22.7</v>
      </c>
      <c r="ER154" s="18">
        <v>1</v>
      </c>
      <c r="ES154" s="25">
        <f t="shared" si="593"/>
        <v>23</v>
      </c>
      <c r="ET154" s="1" t="e">
        <f>_xlfn.IFNA(IF(EN154="Cống tròn",INDEX(#REF!,MATCH(E154,#REF!,0)),IF(EN154="Cống hộp",INDEX(#REF!,MATCH(E154,#REF!,0)),EU154&amp;" ,"&amp;EV154)),0)</f>
        <v>#REF!</v>
      </c>
      <c r="EU154" s="16" t="s">
        <v>769</v>
      </c>
      <c r="EV154" s="16" t="s">
        <v>775</v>
      </c>
      <c r="EW154" s="16" t="e">
        <f>_xlfn.IFNA(INDEX(#REF!,MATCH(E154,#REF!,0)),0)</f>
        <v>#REF!</v>
      </c>
      <c r="EX154" s="16"/>
      <c r="EY154" s="18">
        <v>0</v>
      </c>
      <c r="EZ154" s="18">
        <v>0</v>
      </c>
      <c r="FA154" s="18">
        <v>0</v>
      </c>
      <c r="FB154" s="19">
        <v>0</v>
      </c>
      <c r="FC154" s="19">
        <v>0</v>
      </c>
      <c r="FD154" s="25">
        <f t="shared" si="447"/>
        <v>0</v>
      </c>
      <c r="FE154" s="25">
        <f t="shared" si="594"/>
        <v>0</v>
      </c>
      <c r="FF154" s="18">
        <v>0.1</v>
      </c>
      <c r="FG154" s="18">
        <v>2</v>
      </c>
      <c r="FH154" s="18">
        <v>1</v>
      </c>
      <c r="FI154" s="25">
        <f t="shared" si="595"/>
        <v>1.2</v>
      </c>
      <c r="FJ154" s="18">
        <v>0</v>
      </c>
      <c r="FK154" s="18">
        <v>0</v>
      </c>
      <c r="FL154" s="18">
        <v>0.2</v>
      </c>
      <c r="FM154" s="18">
        <v>1.4</v>
      </c>
      <c r="FN154" s="18">
        <v>0</v>
      </c>
      <c r="FO154" s="25">
        <f t="shared" si="596"/>
        <v>1.4</v>
      </c>
      <c r="FP154" s="18">
        <v>1.4999999999999999E-2</v>
      </c>
      <c r="FQ154" s="18">
        <v>1</v>
      </c>
      <c r="FR154" s="25">
        <f t="shared" si="448"/>
        <v>22</v>
      </c>
      <c r="FS154" s="25">
        <f t="shared" si="449"/>
        <v>0.315</v>
      </c>
      <c r="FT154" s="25">
        <f t="shared" si="450"/>
        <v>22.315000000000001</v>
      </c>
      <c r="FU154" s="25">
        <f t="shared" si="451"/>
        <v>-0.38499999999999801</v>
      </c>
      <c r="FV154" s="25" t="str">
        <f t="shared" si="597"/>
        <v>Thêm 01</v>
      </c>
      <c r="FW154" s="25">
        <f t="shared" si="598"/>
        <v>0.63</v>
      </c>
      <c r="FX154" s="16"/>
      <c r="FY154" s="16"/>
      <c r="FZ154" s="16"/>
      <c r="GA154" s="16"/>
      <c r="GB154" s="19">
        <v>0</v>
      </c>
      <c r="GC154" s="19">
        <v>0</v>
      </c>
      <c r="GD154" s="19">
        <v>0</v>
      </c>
      <c r="GE154" s="19">
        <v>0</v>
      </c>
      <c r="GF154" s="19">
        <v>0</v>
      </c>
      <c r="GG154" s="19">
        <v>0</v>
      </c>
      <c r="GH154" s="19">
        <v>0</v>
      </c>
      <c r="GI154" s="19">
        <v>0</v>
      </c>
      <c r="GJ154" s="19">
        <v>0</v>
      </c>
      <c r="GK154" s="19">
        <v>0</v>
      </c>
      <c r="GL154" s="25">
        <f t="shared" si="452"/>
        <v>0</v>
      </c>
      <c r="GM154" s="25">
        <f t="shared" si="599"/>
        <v>0</v>
      </c>
      <c r="GN154" s="19">
        <v>0</v>
      </c>
      <c r="GO154" s="19">
        <v>0</v>
      </c>
      <c r="GP154" s="19">
        <v>0</v>
      </c>
      <c r="GQ154" s="19">
        <v>0</v>
      </c>
      <c r="GR154" s="1" t="e">
        <f>_xlfn.IFNA(INDEX(#REF!,MATCH(E154,#REF!,0)),0)</f>
        <v>#REF!</v>
      </c>
      <c r="GS154" s="16"/>
      <c r="GT154" s="18">
        <v>0</v>
      </c>
      <c r="GU154" s="18">
        <v>0</v>
      </c>
      <c r="GV154" s="18">
        <v>0</v>
      </c>
      <c r="GW154" s="18">
        <v>0</v>
      </c>
      <c r="GX154" s="25">
        <f t="shared" si="453"/>
        <v>0</v>
      </c>
      <c r="GY154" s="25">
        <f t="shared" si="454"/>
        <v>0</v>
      </c>
      <c r="GZ154" s="25">
        <f t="shared" si="600"/>
        <v>0</v>
      </c>
      <c r="HA154" s="1" t="e" cm="1">
        <f t="array" ref="HA154">INDEX(#REF!,MATCH(EJ154&amp;EK154&amp;HD154&amp;HE154&amp;HF154,#REF!&amp;#REF!&amp;#REF!&amp;#REF!&amp;#REF!,0))</f>
        <v>#REF!</v>
      </c>
      <c r="HB154" s="16"/>
      <c r="HC154" s="25">
        <f t="shared" si="601"/>
        <v>0</v>
      </c>
      <c r="HD154" s="18">
        <v>0</v>
      </c>
      <c r="HE154" s="18">
        <v>0</v>
      </c>
      <c r="HF154" s="18">
        <v>0</v>
      </c>
      <c r="HG154" s="1" t="e" cm="1">
        <f t="array" ref="HG154">INDEX(#REF!,MATCH(EJ154&amp;EK154&amp;HJ154&amp;HK154&amp;HL154,#REF!&amp;#REF!&amp;#REF!&amp;#REF!&amp;#REF!,0))</f>
        <v>#REF!</v>
      </c>
      <c r="HH154" s="16"/>
      <c r="HI154" s="25">
        <f t="shared" si="602"/>
        <v>0</v>
      </c>
      <c r="HJ154" s="25">
        <f t="shared" si="603"/>
        <v>0</v>
      </c>
      <c r="HK154" s="19">
        <v>0</v>
      </c>
      <c r="HL154" s="19">
        <v>0</v>
      </c>
      <c r="HM154" s="18">
        <v>0.01</v>
      </c>
      <c r="HN154" s="18">
        <v>1</v>
      </c>
      <c r="HO154" s="25">
        <f t="shared" si="604"/>
        <v>0</v>
      </c>
      <c r="HP154" s="25">
        <f t="shared" si="605"/>
        <v>0</v>
      </c>
      <c r="HQ154" s="25">
        <f t="shared" si="606"/>
        <v>0</v>
      </c>
      <c r="HR154" s="25">
        <f t="shared" si="607"/>
        <v>0</v>
      </c>
      <c r="HS154" s="25">
        <f t="shared" si="608"/>
        <v>0</v>
      </c>
      <c r="HT154" s="19">
        <v>0</v>
      </c>
      <c r="HU154" s="19">
        <v>0</v>
      </c>
      <c r="HV154" s="19">
        <v>0</v>
      </c>
      <c r="HW154" s="25">
        <f t="shared" si="609"/>
        <v>0</v>
      </c>
      <c r="HX154" s="19">
        <v>0</v>
      </c>
      <c r="HY154" s="19">
        <v>0</v>
      </c>
      <c r="HZ154" s="18">
        <v>46.29</v>
      </c>
      <c r="IA154" s="20">
        <f>ROUND(IF(EN154="Cống tròn",IF(EN154="Cống tròn",IF(EU154="Không có móng",IQ154-FF154,IF(EU154="Đế",IP154-FN154,IF(OR(EU154="Móng bê tông",EU154="Móng bê tông kết hợp đế"),II154-FJ154,0))),0),IF(EN154="Cống hộp",IF(AND(EN154="Cống hộp",EU154="Không có móng"),IQ154-GF154,IF(AND(EN154="Cống hộp",EU154="Móng bê tông"),IJ154-GB154,0)),IF(OR(EN154="Rãnh xây",EN154="Rãnh bê tông"),IF(OR(EN154="Rãnh xây",EN154="Rãnh bê tông"),IK154-GB154,0),IF(EN154="Ống nhựa",IF(AND(EN154="Ống nhựa",EU154="Không đắp cát"),IQ154-HT154,IF(AND(EN154="Ống nhựa",EU154="Đắp cát"),IH154-HX154,0)),IF(EN154="Rãnh thang",IF(EN154="Rãnh thang",IF(EU154="Móng bê tông",#REF!-#REF!,IQ154),0),0))))),2)</f>
        <v>44.21</v>
      </c>
      <c r="IB154" s="20">
        <f t="shared" si="610"/>
        <v>2.0799999999999983</v>
      </c>
      <c r="IC154" s="20">
        <f t="shared" si="455"/>
        <v>44.209999999999994</v>
      </c>
      <c r="ID154" s="20">
        <f t="shared" si="456"/>
        <v>0</v>
      </c>
      <c r="IE154" s="20">
        <f t="shared" si="457"/>
        <v>0</v>
      </c>
      <c r="IF154" s="20">
        <f t="shared" si="458"/>
        <v>0</v>
      </c>
      <c r="IG154" s="20">
        <f>IF(EN154="Rãnh thang",IF(AND(EN154="Rãnh thang",EU154="Móng bê tông"),IQ154-#REF!,0),IF(EN154="Ống nhựa",IF(AND(EN154="Ống nhựa",EU154="Đắp cát"),IQ154-HT154,0),IF(EN154="Cống tròn",IF(EN154="Cống tròn",IF(OR(EU154="Móng bê tông",EU154="Móng bê tông kết hợp đế"),IM154-FL154,0),0),IF(EN154="Cống hộp",IF(AND(EN154="Cống hộp",EU154="Móng bê tông"),IN154-GD154,0),IF(OR(EN154="Rãnh xây",EN154="Rãnh bê tông"),IF(AND(EN154="Rãnh xây",EU154="Móng bê tông"),IO154-GD154,IF(AND(EN154="Rãnh bê tông",EU154="Móng bê tông"),IO154-GD154,0)),0)))))</f>
        <v>44.209999999999994</v>
      </c>
      <c r="IH154" s="20">
        <f t="shared" si="459"/>
        <v>0</v>
      </c>
      <c r="II154" s="20">
        <f t="shared" si="460"/>
        <v>44.209999999999994</v>
      </c>
      <c r="IJ154" s="20">
        <f t="shared" si="461"/>
        <v>0</v>
      </c>
      <c r="IK154" s="20">
        <f t="shared" si="462"/>
        <v>0</v>
      </c>
      <c r="IL154" s="20">
        <f t="shared" si="463"/>
        <v>44.41</v>
      </c>
      <c r="IM154" s="20">
        <f t="shared" si="464"/>
        <v>44.41</v>
      </c>
      <c r="IN154" s="20">
        <f t="shared" si="465"/>
        <v>0</v>
      </c>
      <c r="IO154" s="20">
        <f t="shared" si="466"/>
        <v>0</v>
      </c>
      <c r="IP154" s="20">
        <f t="shared" si="467"/>
        <v>0</v>
      </c>
      <c r="IQ154" s="18">
        <v>44.51</v>
      </c>
      <c r="IR154" s="25">
        <f t="shared" si="611"/>
        <v>0</v>
      </c>
      <c r="IS154" s="25">
        <f t="shared" si="468"/>
        <v>0</v>
      </c>
      <c r="IT154" s="25">
        <f t="shared" si="469"/>
        <v>0</v>
      </c>
      <c r="IU154" s="25">
        <f>ROUND(IF(EN154="Cống tròn",IF(EN154="Cống tròn",IV154+FF154,0),IF(EN154="Cống hộp",IF(EN154="Cống hộp",IV154+GP154,0),IF(OR(EN154="Rãnh xây",EN154="Rãnh bê tông"),IF(OR(EN154="Rãnh xây",EN154="Rãnh bê tông"),IV154+GP154,0),IF(EN154="ống nhựa",IF(EN154="Ống nhựa",IV154+HT154,0),IF(EN154="Rãnh thang",IF(EN154="Rãnh thang",IQ154+#REF!,0),0))))),2)</f>
        <v>45.58</v>
      </c>
      <c r="IV154" s="18">
        <v>45.48</v>
      </c>
      <c r="IW154" s="25">
        <f t="shared" si="470"/>
        <v>45.58</v>
      </c>
      <c r="IX154" s="25">
        <f t="shared" si="471"/>
        <v>0</v>
      </c>
      <c r="IY154" s="25">
        <f t="shared" si="472"/>
        <v>0</v>
      </c>
      <c r="IZ154" s="25">
        <f t="shared" si="473"/>
        <v>0</v>
      </c>
      <c r="JA154" s="25">
        <f t="shared" si="474"/>
        <v>0</v>
      </c>
      <c r="JB154" s="18">
        <v>46.27</v>
      </c>
      <c r="JC154" s="20">
        <f>ROUND(IF(EN154="Cống tròn",IF(EN154="Cống tròn",IF(EU154="Không có móng",JS154-FF154,IF(EU154="Đế",JR154-FN154,IF(OR(EU154="Móng bê tông",EU154="Móng bê tông kết hợp đế"),JK154-FJ154,0))),0),IF(EN154="Cống hộp",IF(AND(EN154="Cống hộp",EU154="Không có móng"),JS154-GF154,IF(AND(EN154="Cống hộp",EU154="Móng bê tông"),JL154-GB154,0)),IF(OR(EN154="Rãnh xây",EN154="Rãnh bê tông"),IF(OR(EN154="Rãnh xây",EN154="Rãnh bê tông"),JM154-GB154,0),IF(EN154="Ống nhựa",IF(AND(EN154="Ống nhựa",EU154="Không đắp cát"),JS154-HT154,IF(AND(EN154="Ống nhựa",EU154="Đắp cát"),JJ154-HX154,0)),IF(EN154="Rãnh thang",IF(EN154="Rãnh thang",IF(EU154="Móng bê tông",#REF!-#REF!,JS154),0),0))))),2)</f>
        <v>44.18</v>
      </c>
      <c r="JD154" s="20">
        <f t="shared" si="612"/>
        <v>2.0900000000000034</v>
      </c>
      <c r="JE154" s="20">
        <f t="shared" si="475"/>
        <v>44.179999999999993</v>
      </c>
      <c r="JF154" s="20">
        <f t="shared" si="476"/>
        <v>0</v>
      </c>
      <c r="JG154" s="20">
        <f t="shared" si="477"/>
        <v>0</v>
      </c>
      <c r="JH154" s="20">
        <f t="shared" si="478"/>
        <v>0</v>
      </c>
      <c r="JI154" s="20">
        <f>IF(EN154="Rãnh thang",IF(AND(EN154="Rãnh thang",EU154="Móng bê tông"),JS154-#REF!,0),IF(EN154="Ống nhựa",IF(AND(EN154="Ống nhựa",EU154="Đắp cát"),JS154-HT154,0),IF(EN154="Cống tròn",IF(EN154="Cống tròn",IF(OR(EU154="Móng bê tông",EU154="Móng bê tông kết hợp đế"),JO154-FL154,0),0),IF(EN154="Cống hộp",IF(AND(EN154="Cống hộp",EU154="Móng bê tông"),JP154-GD154,0),IF(OR(EN154="Rãnh xây",EN154="Rãnh bê tông"),IF(AND(EN154="Rãnh xây",EU154="Móng bê tông"),JQ154-GD154,IF(AND(EN154="Rãnh bê tông",EU154="Móng bê tông"),JQ154-GD154,0)),0)))))</f>
        <v>44.179999999999993</v>
      </c>
      <c r="JJ154" s="20">
        <f t="shared" si="479"/>
        <v>0</v>
      </c>
      <c r="JK154" s="20">
        <f t="shared" si="480"/>
        <v>44.179999999999993</v>
      </c>
      <c r="JL154" s="20">
        <f t="shared" si="481"/>
        <v>0</v>
      </c>
      <c r="JM154" s="20">
        <f t="shared" si="482"/>
        <v>0</v>
      </c>
      <c r="JN154" s="20">
        <f t="shared" si="483"/>
        <v>44.379999999999995</v>
      </c>
      <c r="JO154" s="20">
        <f t="shared" si="484"/>
        <v>44.379999999999995</v>
      </c>
      <c r="JP154" s="20">
        <f t="shared" si="485"/>
        <v>0</v>
      </c>
      <c r="JQ154" s="20">
        <f t="shared" si="486"/>
        <v>0</v>
      </c>
      <c r="JR154" s="20">
        <f t="shared" si="487"/>
        <v>0</v>
      </c>
      <c r="JS154" s="26">
        <v>44.48</v>
      </c>
      <c r="JT154" s="25">
        <f t="shared" si="613"/>
        <v>0</v>
      </c>
      <c r="JU154" s="25">
        <f t="shared" si="488"/>
        <v>0</v>
      </c>
      <c r="JV154" s="25">
        <f t="shared" si="489"/>
        <v>0</v>
      </c>
      <c r="JW154" s="25">
        <f>ROUND(IF(EN154="Cống tròn",IF(EN154="Cống tròn",JX154+FF154,0),IF(EN154="Cống hộp",IF(EN154="Cống hộp",JX154+GP154,0),IF(OR(EN154="Rãnh xây",EN154="Rãnh bê tông"),IF(OR(EN154="Rãnh xây",EN154="Rãnh bê tông"),JX154+GP154,0),IF(EN154="ống nhựa",IF(EN154="Ống nhựa",JX154+HT154,0),IF(EN154="Rãnh thang",IF(EN154="Rãnh thang",JS154+#REF!,0),0))))),2)</f>
        <v>45.58</v>
      </c>
      <c r="JX154" s="27">
        <v>45.48</v>
      </c>
      <c r="JY154" s="25">
        <f t="shared" si="490"/>
        <v>45.58</v>
      </c>
      <c r="JZ154" s="25">
        <f t="shared" si="491"/>
        <v>0</v>
      </c>
      <c r="KA154" s="25">
        <f t="shared" si="492"/>
        <v>0</v>
      </c>
      <c r="KB154" s="25">
        <f t="shared" si="493"/>
        <v>0</v>
      </c>
      <c r="KC154" s="25">
        <f t="shared" si="494"/>
        <v>0</v>
      </c>
      <c r="KD154" s="28" t="s">
        <v>98</v>
      </c>
      <c r="KE154" s="27">
        <v>0</v>
      </c>
      <c r="KF154" s="25">
        <f t="shared" si="495"/>
        <v>2.0799999999999983</v>
      </c>
      <c r="KG154" s="25">
        <f t="shared" si="614"/>
        <v>2.0799999999999983</v>
      </c>
      <c r="KH154" s="27">
        <v>0</v>
      </c>
      <c r="KI154" s="25">
        <f t="shared" si="496"/>
        <v>2.0900000000000034</v>
      </c>
      <c r="KJ154" s="25">
        <f t="shared" si="615"/>
        <v>2.0900000000000034</v>
      </c>
      <c r="KK154" s="25">
        <f t="shared" si="497"/>
        <v>0</v>
      </c>
      <c r="KL154" s="25">
        <f t="shared" si="498"/>
        <v>0</v>
      </c>
      <c r="KM154" s="25">
        <f t="shared" si="616"/>
        <v>0</v>
      </c>
      <c r="KN154" s="25">
        <f t="shared" si="499"/>
        <v>0</v>
      </c>
      <c r="KO154" s="25">
        <f t="shared" si="500"/>
        <v>0</v>
      </c>
      <c r="KP154" s="25">
        <f t="shared" si="617"/>
        <v>0</v>
      </c>
      <c r="KQ154" s="25">
        <f t="shared" si="501"/>
        <v>0.2</v>
      </c>
      <c r="KR154" s="25">
        <f t="shared" si="502"/>
        <v>0.2</v>
      </c>
      <c r="KS154" s="25">
        <f t="shared" si="618"/>
        <v>0.2</v>
      </c>
      <c r="KT154" s="25">
        <f t="shared" si="503"/>
        <v>0</v>
      </c>
      <c r="KU154" s="25">
        <f t="shared" si="504"/>
        <v>0</v>
      </c>
      <c r="KV154" s="25">
        <f t="shared" si="619"/>
        <v>0</v>
      </c>
      <c r="KW154" s="25">
        <f t="shared" si="505"/>
        <v>0</v>
      </c>
      <c r="KX154" s="25">
        <f t="shared" si="506"/>
        <v>0</v>
      </c>
      <c r="KY154" s="25">
        <f t="shared" si="620"/>
        <v>0</v>
      </c>
      <c r="KZ154" s="25">
        <f t="shared" si="507"/>
        <v>0</v>
      </c>
      <c r="LA154" s="25">
        <f t="shared" si="508"/>
        <v>0</v>
      </c>
      <c r="LB154" s="25">
        <f t="shared" si="621"/>
        <v>0</v>
      </c>
      <c r="LC154" s="25">
        <f t="shared" si="509"/>
        <v>1.4</v>
      </c>
      <c r="LD154" s="25">
        <f t="shared" si="510"/>
        <v>1.4</v>
      </c>
      <c r="LE154" s="25">
        <f t="shared" si="622"/>
        <v>1.4</v>
      </c>
      <c r="LF154" s="25">
        <f t="shared" si="511"/>
        <v>0</v>
      </c>
      <c r="LG154" s="25">
        <f t="shared" si="512"/>
        <v>0</v>
      </c>
      <c r="LH154" s="25">
        <f t="shared" si="623"/>
        <v>0</v>
      </c>
      <c r="LI154" s="25">
        <f t="shared" si="513"/>
        <v>0</v>
      </c>
      <c r="LJ154" s="25">
        <f t="shared" si="514"/>
        <v>0</v>
      </c>
      <c r="LK154" s="25">
        <f t="shared" si="624"/>
        <v>0</v>
      </c>
      <c r="LL154" s="25">
        <f t="shared" si="515"/>
        <v>0</v>
      </c>
      <c r="LM154" s="25">
        <f t="shared" si="516"/>
        <v>0</v>
      </c>
      <c r="LN154" s="25">
        <f t="shared" si="625"/>
        <v>0</v>
      </c>
      <c r="LO154" s="25">
        <f t="shared" si="517"/>
        <v>0</v>
      </c>
      <c r="LP154" s="25">
        <f t="shared" si="518"/>
        <v>0</v>
      </c>
      <c r="LQ154" s="25">
        <f t="shared" si="626"/>
        <v>0</v>
      </c>
      <c r="LR154" s="25">
        <f t="shared" si="519"/>
        <v>0</v>
      </c>
      <c r="LS154" s="25">
        <f t="shared" si="520"/>
        <v>0</v>
      </c>
      <c r="LT154" s="25">
        <f t="shared" si="627"/>
        <v>0</v>
      </c>
      <c r="LU154" s="25">
        <f t="shared" si="521"/>
        <v>0</v>
      </c>
      <c r="LV154" s="25">
        <f t="shared" si="522"/>
        <v>0</v>
      </c>
      <c r="LW154" s="25">
        <f t="shared" si="628"/>
        <v>0</v>
      </c>
      <c r="LX154" s="25">
        <f t="shared" si="523"/>
        <v>0</v>
      </c>
      <c r="LY154" s="25">
        <f t="shared" si="524"/>
        <v>0</v>
      </c>
      <c r="LZ154" s="25">
        <f t="shared" si="629"/>
        <v>0</v>
      </c>
      <c r="MA154" s="25">
        <f t="shared" si="525"/>
        <v>0</v>
      </c>
      <c r="MB154" s="25">
        <f t="shared" si="526"/>
        <v>0</v>
      </c>
      <c r="MC154" s="25">
        <f t="shared" si="630"/>
        <v>0</v>
      </c>
      <c r="MD154" s="25">
        <f t="shared" si="527"/>
        <v>0</v>
      </c>
      <c r="ME154" s="25">
        <f t="shared" si="528"/>
        <v>0</v>
      </c>
      <c r="MF154" s="25">
        <f t="shared" si="631"/>
        <v>0</v>
      </c>
      <c r="MG154" s="25">
        <f t="shared" si="529"/>
        <v>0</v>
      </c>
      <c r="MH154" s="25">
        <f t="shared" si="530"/>
        <v>0</v>
      </c>
      <c r="MI154" s="25">
        <f t="shared" si="632"/>
        <v>0</v>
      </c>
      <c r="MJ154" s="25">
        <f t="shared" si="531"/>
        <v>0</v>
      </c>
      <c r="MK154" s="25">
        <f t="shared" si="532"/>
        <v>0</v>
      </c>
      <c r="ML154" s="25">
        <f t="shared" si="633"/>
        <v>0</v>
      </c>
      <c r="MM154" s="25">
        <f t="shared" si="533"/>
        <v>0</v>
      </c>
      <c r="MN154" s="25">
        <f t="shared" si="534"/>
        <v>0</v>
      </c>
      <c r="MO154" s="25">
        <f t="shared" si="634"/>
        <v>0</v>
      </c>
      <c r="MP154" s="25">
        <f t="shared" si="535"/>
        <v>0</v>
      </c>
      <c r="MQ154" s="25">
        <f t="shared" si="536"/>
        <v>0</v>
      </c>
      <c r="MR154" s="25">
        <f t="shared" si="635"/>
        <v>0</v>
      </c>
      <c r="MS154" s="29">
        <v>1.4</v>
      </c>
      <c r="MT154" s="29">
        <v>0</v>
      </c>
      <c r="MU154" s="29">
        <v>1</v>
      </c>
      <c r="MV154" s="29">
        <v>1</v>
      </c>
      <c r="MW154" s="25">
        <f t="shared" si="537"/>
        <v>1.4</v>
      </c>
      <c r="MX154" s="25">
        <f t="shared" si="538"/>
        <v>2.91</v>
      </c>
      <c r="MY154" s="25">
        <f t="shared" si="539"/>
        <v>0</v>
      </c>
      <c r="MZ154" s="25">
        <f t="shared" si="540"/>
        <v>0</v>
      </c>
      <c r="NA154" s="25">
        <f t="shared" si="541"/>
        <v>1.4</v>
      </c>
      <c r="NB154" s="25">
        <f t="shared" si="542"/>
        <v>2.93</v>
      </c>
      <c r="NC154" s="25">
        <f t="shared" si="543"/>
        <v>0</v>
      </c>
      <c r="ND154" s="25">
        <f t="shared" si="544"/>
        <v>0</v>
      </c>
      <c r="NE154" s="25">
        <f t="shared" si="636"/>
        <v>1.4</v>
      </c>
      <c r="NF154" s="25">
        <f t="shared" si="636"/>
        <v>2.92</v>
      </c>
      <c r="NG154" s="25">
        <f t="shared" si="636"/>
        <v>0</v>
      </c>
      <c r="NH154" s="25">
        <f t="shared" si="545"/>
        <v>0</v>
      </c>
      <c r="NI154" s="25">
        <f t="shared" si="546"/>
        <v>66.28</v>
      </c>
      <c r="NJ154" s="25">
        <f t="shared" si="547"/>
        <v>0</v>
      </c>
      <c r="NK154" s="25">
        <f t="shared" si="548"/>
        <v>66.28</v>
      </c>
      <c r="NL154" s="25">
        <f t="shared" si="549"/>
        <v>41.28</v>
      </c>
      <c r="NM154" s="25">
        <f t="shared" si="550"/>
        <v>0</v>
      </c>
      <c r="NN154" s="25">
        <f t="shared" si="637"/>
        <v>41.28</v>
      </c>
      <c r="NO154" s="25">
        <f t="shared" si="551"/>
        <v>0</v>
      </c>
      <c r="NP154" s="25">
        <f t="shared" si="552"/>
        <v>0</v>
      </c>
      <c r="NQ154" s="25">
        <f t="shared" si="638"/>
        <v>0</v>
      </c>
      <c r="NR154" s="25">
        <f t="shared" si="553"/>
        <v>0</v>
      </c>
      <c r="NS154" s="25">
        <f t="shared" si="554"/>
        <v>0</v>
      </c>
      <c r="NT154" s="25">
        <f t="shared" si="639"/>
        <v>0</v>
      </c>
      <c r="NU154" s="25">
        <f t="shared" si="555"/>
        <v>0</v>
      </c>
      <c r="NV154" s="25">
        <f t="shared" si="556"/>
        <v>0</v>
      </c>
      <c r="NW154" s="25">
        <f t="shared" si="640"/>
        <v>0</v>
      </c>
      <c r="NX154" s="25">
        <f t="shared" si="641"/>
        <v>41.28</v>
      </c>
      <c r="NY154" s="25">
        <f t="shared" si="641"/>
        <v>0</v>
      </c>
      <c r="NZ154" s="25">
        <f t="shared" si="642"/>
        <v>41.28</v>
      </c>
      <c r="OA154" s="25">
        <f t="shared" si="643"/>
        <v>25</v>
      </c>
      <c r="OB154" s="25">
        <f t="shared" si="643"/>
        <v>0</v>
      </c>
      <c r="OC154" s="25">
        <f t="shared" si="644"/>
        <v>25</v>
      </c>
      <c r="OD154" s="25">
        <f t="shared" si="645"/>
        <v>41.28</v>
      </c>
      <c r="OE154" s="25">
        <f t="shared" si="645"/>
        <v>0</v>
      </c>
      <c r="OF154" s="25">
        <f t="shared" si="645"/>
        <v>41.28</v>
      </c>
      <c r="OG154" s="25">
        <f t="shared" si="557"/>
        <v>0</v>
      </c>
      <c r="OH154" s="25">
        <f t="shared" si="558"/>
        <v>0</v>
      </c>
      <c r="OI154" s="25">
        <f t="shared" si="559"/>
        <v>0</v>
      </c>
      <c r="OJ154" s="25">
        <f t="shared" si="560"/>
        <v>0</v>
      </c>
      <c r="OK154" s="25">
        <f t="shared" si="561"/>
        <v>0</v>
      </c>
      <c r="OL154" s="25">
        <f t="shared" si="562"/>
        <v>0</v>
      </c>
      <c r="OM154" s="25">
        <f t="shared" si="646"/>
        <v>0</v>
      </c>
      <c r="ON154" s="25">
        <f t="shared" si="646"/>
        <v>0</v>
      </c>
      <c r="OO154" s="25">
        <f t="shared" si="646"/>
        <v>0</v>
      </c>
      <c r="OP154" s="25">
        <f t="shared" si="563"/>
        <v>0</v>
      </c>
      <c r="OQ154" s="25">
        <f t="shared" si="564"/>
        <v>0</v>
      </c>
      <c r="OR154" s="25">
        <f t="shared" si="647"/>
        <v>0</v>
      </c>
      <c r="OS154" s="19">
        <v>535625.71</v>
      </c>
      <c r="OT154" s="19">
        <v>2371981.2000000002</v>
      </c>
    </row>
    <row r="155" spans="1:410" ht="33" customHeight="1" x14ac:dyDescent="0.25">
      <c r="A155" s="18"/>
      <c r="B155" s="18" t="s">
        <v>939</v>
      </c>
      <c r="C155" s="18">
        <v>2601.0100000000002</v>
      </c>
      <c r="D155" s="16" t="e">
        <f>_xlfn.IFNA(INDEX(#REF!,MATCH(E155,#REF!,0)),0)</f>
        <v>#REF!</v>
      </c>
      <c r="E155" s="18" t="s">
        <v>946</v>
      </c>
      <c r="F155" s="16" t="s">
        <v>765</v>
      </c>
      <c r="G155" s="16" t="s">
        <v>766</v>
      </c>
      <c r="H155" s="16" t="s">
        <v>767</v>
      </c>
      <c r="I155" s="16" t="s">
        <v>768</v>
      </c>
      <c r="J155" s="16" t="s">
        <v>769</v>
      </c>
      <c r="K155" s="16" t="s">
        <v>770</v>
      </c>
      <c r="L155" s="16" t="s">
        <v>771</v>
      </c>
      <c r="M155" s="18">
        <v>1.64</v>
      </c>
      <c r="N155" s="18">
        <v>1.94</v>
      </c>
      <c r="O155" s="18">
        <v>2.04</v>
      </c>
      <c r="P155" s="18">
        <v>2.34</v>
      </c>
      <c r="Q155" s="18">
        <v>0.1</v>
      </c>
      <c r="R155" s="18">
        <v>1.8399999999999999</v>
      </c>
      <c r="S155" s="18">
        <v>2.14</v>
      </c>
      <c r="T155" s="18">
        <v>0.2</v>
      </c>
      <c r="U155" s="18">
        <v>0</v>
      </c>
      <c r="V155" s="18">
        <v>0</v>
      </c>
      <c r="W155" s="18">
        <v>0</v>
      </c>
      <c r="X155" s="18">
        <v>1.64</v>
      </c>
      <c r="Y155" s="18">
        <v>1.9</v>
      </c>
      <c r="Z155" s="20">
        <f t="shared" si="565"/>
        <v>1.8</v>
      </c>
      <c r="AA155" s="18">
        <v>0.22</v>
      </c>
      <c r="AB155" s="18">
        <v>0</v>
      </c>
      <c r="AC155" s="18">
        <v>0</v>
      </c>
      <c r="AD155" s="18">
        <v>0</v>
      </c>
      <c r="AE155" s="18">
        <v>0</v>
      </c>
      <c r="AF155" s="18">
        <v>0</v>
      </c>
      <c r="AG155" s="18">
        <v>1.2</v>
      </c>
      <c r="AH155" s="18">
        <v>1.5</v>
      </c>
      <c r="AI155" s="20">
        <f t="shared" si="566"/>
        <v>1.95</v>
      </c>
      <c r="AJ155" s="18">
        <v>0</v>
      </c>
      <c r="AK155" s="18">
        <v>0</v>
      </c>
      <c r="AL155" s="20">
        <f t="shared" si="567"/>
        <v>0</v>
      </c>
      <c r="AM155" s="18">
        <v>1.64</v>
      </c>
      <c r="AN155" s="18">
        <v>1.5</v>
      </c>
      <c r="AO155" s="18">
        <v>0.15</v>
      </c>
      <c r="AP155" s="18">
        <v>0.22</v>
      </c>
      <c r="AQ155" s="18">
        <v>1.64</v>
      </c>
      <c r="AR155" s="18">
        <v>1.72</v>
      </c>
      <c r="AS155" s="18">
        <v>0.12</v>
      </c>
      <c r="AT155" s="18">
        <v>0.11</v>
      </c>
      <c r="AU155" s="18">
        <v>0</v>
      </c>
      <c r="AV155" s="18">
        <v>1</v>
      </c>
      <c r="AW155" s="18">
        <v>0</v>
      </c>
      <c r="AX155" s="18">
        <v>0</v>
      </c>
      <c r="AY155" s="18">
        <v>0</v>
      </c>
      <c r="AZ155" s="18">
        <v>0</v>
      </c>
      <c r="BA155" s="18">
        <v>0</v>
      </c>
      <c r="BB155" s="18">
        <v>0</v>
      </c>
      <c r="BC155" s="18">
        <v>0</v>
      </c>
      <c r="BD155" s="18">
        <v>0</v>
      </c>
      <c r="BE155" s="18">
        <v>2</v>
      </c>
      <c r="BF155" s="18">
        <v>0</v>
      </c>
      <c r="BG155" s="18">
        <v>0</v>
      </c>
      <c r="BH155" s="18">
        <v>0</v>
      </c>
      <c r="BI155" s="18">
        <v>0</v>
      </c>
      <c r="BJ155" s="18">
        <v>0</v>
      </c>
      <c r="BK155" s="18">
        <v>0</v>
      </c>
      <c r="BL155" s="18">
        <v>0</v>
      </c>
      <c r="BM155" s="18">
        <v>0</v>
      </c>
      <c r="BN155" s="18">
        <v>0</v>
      </c>
      <c r="BO155" s="18">
        <v>0</v>
      </c>
      <c r="BP155" s="18">
        <v>0</v>
      </c>
      <c r="BQ155" s="18">
        <v>0</v>
      </c>
      <c r="BR155" s="18">
        <v>0</v>
      </c>
      <c r="BS155" s="18">
        <v>0</v>
      </c>
      <c r="BT155" s="18">
        <v>0</v>
      </c>
      <c r="BU155" s="18">
        <v>0</v>
      </c>
      <c r="BV155" s="18">
        <v>0</v>
      </c>
      <c r="BW155" s="18">
        <v>0</v>
      </c>
      <c r="BX155" s="18">
        <v>0</v>
      </c>
      <c r="BY155" s="18">
        <v>0</v>
      </c>
      <c r="BZ155" s="18">
        <v>0</v>
      </c>
      <c r="CA155" s="16" t="e">
        <f>_xlfn.IFNA(IF(RIGHT(D155,2)="=G",0,INDEX(#REF!,MATCH(E155,#REF!,0))),0)</f>
        <v>#REF!</v>
      </c>
      <c r="CB155" s="16" t="s">
        <v>776</v>
      </c>
      <c r="CC155" s="18">
        <v>0</v>
      </c>
      <c r="CD155" s="18">
        <v>0</v>
      </c>
      <c r="CE155" s="18">
        <v>1.4</v>
      </c>
      <c r="CF155" s="18">
        <v>0.85</v>
      </c>
      <c r="CG155" s="18">
        <v>0.12</v>
      </c>
      <c r="CH155" s="18">
        <v>2</v>
      </c>
      <c r="CI155" s="16" t="s">
        <v>98</v>
      </c>
      <c r="CJ155" s="18">
        <v>0</v>
      </c>
      <c r="CK155" s="20">
        <f t="shared" si="432"/>
        <v>2.39</v>
      </c>
      <c r="CL155" s="20">
        <f t="shared" si="568"/>
        <v>2.39</v>
      </c>
      <c r="CM155" s="18">
        <v>58.38</v>
      </c>
      <c r="CN155" s="18">
        <v>46.27</v>
      </c>
      <c r="CO155" s="18">
        <v>45.431000000000004</v>
      </c>
      <c r="CP155" s="22">
        <f t="shared" si="433"/>
        <v>46.27</v>
      </c>
      <c r="CQ155" s="22">
        <f t="shared" si="434"/>
        <v>43.88</v>
      </c>
      <c r="CR155" s="22">
        <f t="shared" si="569"/>
        <v>2.39</v>
      </c>
      <c r="CS155" s="22">
        <f t="shared" si="435"/>
        <v>43.98</v>
      </c>
      <c r="CT155" s="22">
        <f t="shared" si="436"/>
        <v>44.18</v>
      </c>
      <c r="CU155" s="18">
        <v>44.18</v>
      </c>
      <c r="CV155" s="22">
        <f t="shared" si="570"/>
        <v>1.8</v>
      </c>
      <c r="CW155" s="22">
        <f t="shared" si="437"/>
        <v>0</v>
      </c>
      <c r="CX155" s="22">
        <f t="shared" si="438"/>
        <v>0</v>
      </c>
      <c r="CY155" s="22">
        <f t="shared" si="439"/>
        <v>46</v>
      </c>
      <c r="CZ155" s="22">
        <f t="shared" si="440"/>
        <v>46.15</v>
      </c>
      <c r="DA155" s="18">
        <v>46.27</v>
      </c>
      <c r="DB155" s="20">
        <f t="shared" si="571"/>
        <v>2.39</v>
      </c>
      <c r="DC155" s="20">
        <f t="shared" si="572"/>
        <v>0</v>
      </c>
      <c r="DD155" s="20">
        <f t="shared" si="573"/>
        <v>2.39</v>
      </c>
      <c r="DE155" s="20">
        <f t="shared" si="441"/>
        <v>0.1</v>
      </c>
      <c r="DF155" s="20">
        <f t="shared" si="442"/>
        <v>0.2</v>
      </c>
      <c r="DG155" s="20">
        <f t="shared" si="443"/>
        <v>2.0699999999999998</v>
      </c>
      <c r="DH155" s="20">
        <f t="shared" si="444"/>
        <v>0</v>
      </c>
      <c r="DI155" s="20">
        <f t="shared" si="445"/>
        <v>0</v>
      </c>
      <c r="DJ155" s="20">
        <f t="shared" si="446"/>
        <v>0</v>
      </c>
      <c r="DK155" s="20">
        <f t="shared" si="574"/>
        <v>2.37</v>
      </c>
      <c r="DL155" s="20">
        <f t="shared" si="575"/>
        <v>0</v>
      </c>
      <c r="DM155" s="20">
        <f t="shared" si="576"/>
        <v>2.0000000000000018E-2</v>
      </c>
      <c r="DN155" s="20">
        <f t="shared" si="577"/>
        <v>0</v>
      </c>
      <c r="DO155" s="18">
        <v>2.54</v>
      </c>
      <c r="DP155" s="18">
        <v>0</v>
      </c>
      <c r="DQ155" s="18">
        <v>1</v>
      </c>
      <c r="DR155" s="18">
        <v>1</v>
      </c>
      <c r="DS155" s="25">
        <f t="shared" si="578"/>
        <v>2.54</v>
      </c>
      <c r="DT155" s="25">
        <f t="shared" si="579"/>
        <v>0</v>
      </c>
      <c r="DU155" s="25">
        <f t="shared" si="580"/>
        <v>6.07</v>
      </c>
      <c r="DV155" s="25">
        <f t="shared" si="581"/>
        <v>0</v>
      </c>
      <c r="DW155" s="25">
        <f t="shared" si="582"/>
        <v>6.07</v>
      </c>
      <c r="DX155" s="25">
        <f t="shared" si="583"/>
        <v>12.38</v>
      </c>
      <c r="DY155" s="25">
        <f t="shared" si="584"/>
        <v>0</v>
      </c>
      <c r="DZ155" s="25">
        <f t="shared" si="585"/>
        <v>12.38</v>
      </c>
      <c r="EA155" s="25">
        <f t="shared" si="586"/>
        <v>7.85</v>
      </c>
      <c r="EB155" s="25">
        <f t="shared" si="587"/>
        <v>0</v>
      </c>
      <c r="EC155" s="25">
        <f t="shared" si="588"/>
        <v>7.85</v>
      </c>
      <c r="ED155" s="25">
        <f t="shared" si="589"/>
        <v>4.53</v>
      </c>
      <c r="EE155" s="25">
        <f t="shared" si="589"/>
        <v>0</v>
      </c>
      <c r="EF155" s="25">
        <f t="shared" si="590"/>
        <v>4.53</v>
      </c>
      <c r="EG155" s="25">
        <f t="shared" si="591"/>
        <v>7.85</v>
      </c>
      <c r="EH155" s="25">
        <f t="shared" si="591"/>
        <v>0</v>
      </c>
      <c r="EI155" s="25">
        <f t="shared" si="592"/>
        <v>7.85</v>
      </c>
      <c r="EJ155" s="18">
        <v>2601.0100000000002</v>
      </c>
      <c r="EK155" s="18">
        <v>2567.35</v>
      </c>
      <c r="EL155" s="18" t="s">
        <v>946</v>
      </c>
      <c r="EM155" s="18" t="s">
        <v>947</v>
      </c>
      <c r="EN155" s="16" t="s">
        <v>774</v>
      </c>
      <c r="EO155" s="16" t="s">
        <v>132</v>
      </c>
      <c r="EP155" s="16" t="e">
        <f>IF(OR(EN155="Cống tròn",EN155="Cống hộp",EN155="Ống nhựa"),INDEX(#REF!,MATCH(E155,#REF!,0)),IF(OR(EN155="Rãnh xây",EN155="Rãnh bê tông"),INDEX(#REF!,MATCH(E155,#REF!,0)),0))</f>
        <v>#REF!</v>
      </c>
      <c r="EQ155" s="18">
        <v>32.460000000000299</v>
      </c>
      <c r="ER155" s="18">
        <v>1</v>
      </c>
      <c r="ES155" s="25">
        <f t="shared" si="593"/>
        <v>32</v>
      </c>
      <c r="ET155" s="1" t="e">
        <f>_xlfn.IFNA(IF(EN155="Cống tròn",INDEX(#REF!,MATCH(E155,#REF!,0)),IF(EN155="Cống hộp",INDEX(#REF!,MATCH(E155,#REF!,0)),EU155&amp;" ,"&amp;EV155)),0)</f>
        <v>#REF!</v>
      </c>
      <c r="EU155" s="16" t="s">
        <v>769</v>
      </c>
      <c r="EV155" s="16" t="s">
        <v>775</v>
      </c>
      <c r="EW155" s="16" t="e">
        <f>_xlfn.IFNA(INDEX(#REF!,MATCH(E155,#REF!,0)),0)</f>
        <v>#REF!</v>
      </c>
      <c r="EX155" s="16"/>
      <c r="EY155" s="18">
        <v>0</v>
      </c>
      <c r="EZ155" s="18">
        <v>0</v>
      </c>
      <c r="FA155" s="18">
        <v>0</v>
      </c>
      <c r="FB155" s="19">
        <v>0</v>
      </c>
      <c r="FC155" s="19">
        <v>0</v>
      </c>
      <c r="FD155" s="25">
        <f t="shared" si="447"/>
        <v>0</v>
      </c>
      <c r="FE155" s="25">
        <f t="shared" si="594"/>
        <v>0</v>
      </c>
      <c r="FF155" s="18">
        <v>0.1</v>
      </c>
      <c r="FG155" s="18">
        <v>2</v>
      </c>
      <c r="FH155" s="18">
        <v>1</v>
      </c>
      <c r="FI155" s="25">
        <f t="shared" si="595"/>
        <v>1.2</v>
      </c>
      <c r="FJ155" s="18">
        <v>0</v>
      </c>
      <c r="FK155" s="18">
        <v>0</v>
      </c>
      <c r="FL155" s="18">
        <v>0.2</v>
      </c>
      <c r="FM155" s="18">
        <v>1.4</v>
      </c>
      <c r="FN155" s="18">
        <v>0</v>
      </c>
      <c r="FO155" s="25">
        <f t="shared" si="596"/>
        <v>1.4</v>
      </c>
      <c r="FP155" s="18">
        <v>1.4999999999999999E-2</v>
      </c>
      <c r="FQ155" s="18">
        <v>1</v>
      </c>
      <c r="FR155" s="25">
        <f t="shared" si="448"/>
        <v>31</v>
      </c>
      <c r="FS155" s="25">
        <f t="shared" si="449"/>
        <v>0.44999999999999996</v>
      </c>
      <c r="FT155" s="25">
        <f t="shared" si="450"/>
        <v>31.45</v>
      </c>
      <c r="FU155" s="25">
        <f t="shared" si="451"/>
        <v>-1.0100000000003</v>
      </c>
      <c r="FV155" s="25" t="str">
        <f t="shared" si="597"/>
        <v>Thêm 01</v>
      </c>
      <c r="FW155" s="25">
        <f t="shared" si="598"/>
        <v>0</v>
      </c>
      <c r="FX155" s="16"/>
      <c r="FY155" s="16"/>
      <c r="FZ155" s="16"/>
      <c r="GA155" s="16"/>
      <c r="GB155" s="19">
        <v>0</v>
      </c>
      <c r="GC155" s="19">
        <v>0</v>
      </c>
      <c r="GD155" s="19">
        <v>0</v>
      </c>
      <c r="GE155" s="19">
        <v>0</v>
      </c>
      <c r="GF155" s="19">
        <v>0</v>
      </c>
      <c r="GG155" s="19">
        <v>0</v>
      </c>
      <c r="GH155" s="19">
        <v>0</v>
      </c>
      <c r="GI155" s="19">
        <v>0</v>
      </c>
      <c r="GJ155" s="19">
        <v>0</v>
      </c>
      <c r="GK155" s="19">
        <v>0</v>
      </c>
      <c r="GL155" s="25">
        <f t="shared" si="452"/>
        <v>0</v>
      </c>
      <c r="GM155" s="25">
        <f t="shared" si="599"/>
        <v>0</v>
      </c>
      <c r="GN155" s="19">
        <v>0</v>
      </c>
      <c r="GO155" s="19">
        <v>0</v>
      </c>
      <c r="GP155" s="19">
        <v>0</v>
      </c>
      <c r="GQ155" s="19">
        <v>0</v>
      </c>
      <c r="GR155" s="1" t="e">
        <f>_xlfn.IFNA(INDEX(#REF!,MATCH(E155,#REF!,0)),0)</f>
        <v>#REF!</v>
      </c>
      <c r="GS155" s="16"/>
      <c r="GT155" s="18">
        <v>0</v>
      </c>
      <c r="GU155" s="18">
        <v>0</v>
      </c>
      <c r="GV155" s="18">
        <v>0</v>
      </c>
      <c r="GW155" s="18">
        <v>0</v>
      </c>
      <c r="GX155" s="25">
        <f t="shared" si="453"/>
        <v>0</v>
      </c>
      <c r="GY155" s="25">
        <f t="shared" si="454"/>
        <v>0</v>
      </c>
      <c r="GZ155" s="25">
        <f t="shared" si="600"/>
        <v>0</v>
      </c>
      <c r="HA155" s="1" t="e" cm="1">
        <f t="array" ref="HA155">INDEX(#REF!,MATCH(EJ155&amp;EK155&amp;HD155&amp;HE155&amp;HF155,#REF!&amp;#REF!&amp;#REF!&amp;#REF!&amp;#REF!,0))</f>
        <v>#REF!</v>
      </c>
      <c r="HB155" s="16"/>
      <c r="HC155" s="25">
        <f t="shared" si="601"/>
        <v>0</v>
      </c>
      <c r="HD155" s="18">
        <v>0</v>
      </c>
      <c r="HE155" s="18">
        <v>0</v>
      </c>
      <c r="HF155" s="18">
        <v>0</v>
      </c>
      <c r="HG155" s="1" t="e" cm="1">
        <f t="array" ref="HG155">INDEX(#REF!,MATCH(EJ155&amp;EK155&amp;HJ155&amp;HK155&amp;HL155,#REF!&amp;#REF!&amp;#REF!&amp;#REF!&amp;#REF!,0))</f>
        <v>#REF!</v>
      </c>
      <c r="HH155" s="16"/>
      <c r="HI155" s="25">
        <f t="shared" si="602"/>
        <v>0</v>
      </c>
      <c r="HJ155" s="25">
        <f t="shared" si="603"/>
        <v>0</v>
      </c>
      <c r="HK155" s="19">
        <v>0</v>
      </c>
      <c r="HL155" s="19">
        <v>0</v>
      </c>
      <c r="HM155" s="18">
        <v>0.01</v>
      </c>
      <c r="HN155" s="18">
        <v>1</v>
      </c>
      <c r="HO155" s="25">
        <f t="shared" si="604"/>
        <v>0</v>
      </c>
      <c r="HP155" s="25">
        <f t="shared" si="605"/>
        <v>0</v>
      </c>
      <c r="HQ155" s="25">
        <f t="shared" si="606"/>
        <v>0</v>
      </c>
      <c r="HR155" s="25">
        <f t="shared" si="607"/>
        <v>0</v>
      </c>
      <c r="HS155" s="25">
        <f t="shared" si="608"/>
        <v>0</v>
      </c>
      <c r="HT155" s="19">
        <v>0</v>
      </c>
      <c r="HU155" s="19">
        <v>0</v>
      </c>
      <c r="HV155" s="19">
        <v>0</v>
      </c>
      <c r="HW155" s="25">
        <f t="shared" si="609"/>
        <v>0</v>
      </c>
      <c r="HX155" s="19">
        <v>0</v>
      </c>
      <c r="HY155" s="19">
        <v>0</v>
      </c>
      <c r="HZ155" s="18">
        <v>46.27</v>
      </c>
      <c r="IA155" s="20">
        <f>ROUND(IF(EN155="Cống tròn",IF(EN155="Cống tròn",IF(EU155="Không có móng",IQ155-FF155,IF(EU155="Đế",IP155-FN155,IF(OR(EU155="Móng bê tông",EU155="Móng bê tông kết hợp đế"),II155-FJ155,0))),0),IF(EN155="Cống hộp",IF(AND(EN155="Cống hộp",EU155="Không có móng"),IQ155-GF155,IF(AND(EN155="Cống hộp",EU155="Móng bê tông"),IJ155-GB155,0)),IF(OR(EN155="Rãnh xây",EN155="Rãnh bê tông"),IF(OR(EN155="Rãnh xây",EN155="Rãnh bê tông"),IK155-GB155,0),IF(EN155="Ống nhựa",IF(AND(EN155="Ống nhựa",EU155="Không đắp cát"),IQ155-HT155,IF(AND(EN155="Ống nhựa",EU155="Đắp cát"),IH155-HX155,0)),IF(EN155="Rãnh thang",IF(EN155="Rãnh thang",IF(EU155="Móng bê tông",#REF!-#REF!,IQ155),0),0))))),2)</f>
        <v>44.18</v>
      </c>
      <c r="IB155" s="20">
        <f t="shared" si="610"/>
        <v>2.0900000000000034</v>
      </c>
      <c r="IC155" s="20">
        <f t="shared" si="455"/>
        <v>44.179999999999993</v>
      </c>
      <c r="ID155" s="20">
        <f t="shared" si="456"/>
        <v>0</v>
      </c>
      <c r="IE155" s="20">
        <f t="shared" si="457"/>
        <v>0</v>
      </c>
      <c r="IF155" s="20">
        <f t="shared" si="458"/>
        <v>0</v>
      </c>
      <c r="IG155" s="20">
        <f>IF(EN155="Rãnh thang",IF(AND(EN155="Rãnh thang",EU155="Móng bê tông"),IQ155-#REF!,0),IF(EN155="Ống nhựa",IF(AND(EN155="Ống nhựa",EU155="Đắp cát"),IQ155-HT155,0),IF(EN155="Cống tròn",IF(EN155="Cống tròn",IF(OR(EU155="Móng bê tông",EU155="Móng bê tông kết hợp đế"),IM155-FL155,0),0),IF(EN155="Cống hộp",IF(AND(EN155="Cống hộp",EU155="Móng bê tông"),IN155-GD155,0),IF(OR(EN155="Rãnh xây",EN155="Rãnh bê tông"),IF(AND(EN155="Rãnh xây",EU155="Móng bê tông"),IO155-GD155,IF(AND(EN155="Rãnh bê tông",EU155="Móng bê tông"),IO155-GD155,0)),0)))))</f>
        <v>44.179999999999993</v>
      </c>
      <c r="IH155" s="20">
        <f t="shared" si="459"/>
        <v>0</v>
      </c>
      <c r="II155" s="20">
        <f t="shared" si="460"/>
        <v>44.179999999999993</v>
      </c>
      <c r="IJ155" s="20">
        <f t="shared" si="461"/>
        <v>0</v>
      </c>
      <c r="IK155" s="20">
        <f t="shared" si="462"/>
        <v>0</v>
      </c>
      <c r="IL155" s="20">
        <f t="shared" si="463"/>
        <v>44.379999999999995</v>
      </c>
      <c r="IM155" s="20">
        <f t="shared" si="464"/>
        <v>44.379999999999995</v>
      </c>
      <c r="IN155" s="20">
        <f t="shared" si="465"/>
        <v>0</v>
      </c>
      <c r="IO155" s="20">
        <f t="shared" si="466"/>
        <v>0</v>
      </c>
      <c r="IP155" s="20">
        <f t="shared" si="467"/>
        <v>0</v>
      </c>
      <c r="IQ155" s="18">
        <v>44.48</v>
      </c>
      <c r="IR155" s="25">
        <f t="shared" si="611"/>
        <v>0</v>
      </c>
      <c r="IS155" s="25">
        <f t="shared" si="468"/>
        <v>0</v>
      </c>
      <c r="IT155" s="25">
        <f t="shared" si="469"/>
        <v>0</v>
      </c>
      <c r="IU155" s="25">
        <f>ROUND(IF(EN155="Cống tròn",IF(EN155="Cống tròn",IV155+FF155,0),IF(EN155="Cống hộp",IF(EN155="Cống hộp",IV155+GP155,0),IF(OR(EN155="Rãnh xây",EN155="Rãnh bê tông"),IF(OR(EN155="Rãnh xây",EN155="Rãnh bê tông"),IV155+GP155,0),IF(EN155="ống nhựa",IF(EN155="Ống nhựa",IV155+HT155,0),IF(EN155="Rãnh thang",IF(EN155="Rãnh thang",IQ155+#REF!,0),0))))),2)</f>
        <v>45.53</v>
      </c>
      <c r="IV155" s="18">
        <v>45.43</v>
      </c>
      <c r="IW155" s="25">
        <f t="shared" si="470"/>
        <v>45.53</v>
      </c>
      <c r="IX155" s="25">
        <f t="shared" si="471"/>
        <v>0</v>
      </c>
      <c r="IY155" s="25">
        <f t="shared" si="472"/>
        <v>0</v>
      </c>
      <c r="IZ155" s="25">
        <f t="shared" si="473"/>
        <v>0</v>
      </c>
      <c r="JA155" s="25">
        <f t="shared" si="474"/>
        <v>0</v>
      </c>
      <c r="JB155" s="18">
        <v>46.12</v>
      </c>
      <c r="JC155" s="20">
        <f>ROUND(IF(EN155="Cống tròn",IF(EN155="Cống tròn",IF(EU155="Không có móng",JS155-FF155,IF(EU155="Đế",JR155-FN155,IF(OR(EU155="Móng bê tông",EU155="Móng bê tông kết hợp đế"),JK155-FJ155,0))),0),IF(EN155="Cống hộp",IF(AND(EN155="Cống hộp",EU155="Không có móng"),JS155-GF155,IF(AND(EN155="Cống hộp",EU155="Móng bê tông"),JL155-GB155,0)),IF(OR(EN155="Rãnh xây",EN155="Rãnh bê tông"),IF(OR(EN155="Rãnh xây",EN155="Rãnh bê tông"),JM155-GB155,0),IF(EN155="Ống nhựa",IF(AND(EN155="Ống nhựa",EU155="Không đắp cát"),JS155-HT155,IF(AND(EN155="Ống nhựa",EU155="Đắp cát"),JJ155-HX155,0)),IF(EN155="Rãnh thang",IF(EN155="Rãnh thang",IF(EU155="Móng bê tông",#REF!-#REF!,JS155),0),0))))),2)</f>
        <v>44.13</v>
      </c>
      <c r="JD155" s="20">
        <f t="shared" si="612"/>
        <v>1.9899999999999949</v>
      </c>
      <c r="JE155" s="20">
        <f t="shared" si="475"/>
        <v>44.129999999999995</v>
      </c>
      <c r="JF155" s="20">
        <f t="shared" si="476"/>
        <v>0</v>
      </c>
      <c r="JG155" s="20">
        <f t="shared" si="477"/>
        <v>0</v>
      </c>
      <c r="JH155" s="20">
        <f t="shared" si="478"/>
        <v>0</v>
      </c>
      <c r="JI155" s="20">
        <f>IF(EN155="Rãnh thang",IF(AND(EN155="Rãnh thang",EU155="Móng bê tông"),JS155-#REF!,0),IF(EN155="Ống nhựa",IF(AND(EN155="Ống nhựa",EU155="Đắp cát"),JS155-HT155,0),IF(EN155="Cống tròn",IF(EN155="Cống tròn",IF(OR(EU155="Móng bê tông",EU155="Móng bê tông kết hợp đế"),JO155-FL155,0),0),IF(EN155="Cống hộp",IF(AND(EN155="Cống hộp",EU155="Móng bê tông"),JP155-GD155,0),IF(OR(EN155="Rãnh xây",EN155="Rãnh bê tông"),IF(AND(EN155="Rãnh xây",EU155="Móng bê tông"),JQ155-GD155,IF(AND(EN155="Rãnh bê tông",EU155="Móng bê tông"),JQ155-GD155,0)),0)))))</f>
        <v>44.129999999999995</v>
      </c>
      <c r="JJ155" s="20">
        <f t="shared" si="479"/>
        <v>0</v>
      </c>
      <c r="JK155" s="20">
        <f t="shared" si="480"/>
        <v>44.129999999999995</v>
      </c>
      <c r="JL155" s="20">
        <f t="shared" si="481"/>
        <v>0</v>
      </c>
      <c r="JM155" s="20">
        <f t="shared" si="482"/>
        <v>0</v>
      </c>
      <c r="JN155" s="20">
        <f t="shared" si="483"/>
        <v>44.33</v>
      </c>
      <c r="JO155" s="20">
        <f t="shared" si="484"/>
        <v>44.33</v>
      </c>
      <c r="JP155" s="20">
        <f t="shared" si="485"/>
        <v>0</v>
      </c>
      <c r="JQ155" s="20">
        <f t="shared" si="486"/>
        <v>0</v>
      </c>
      <c r="JR155" s="20">
        <f t="shared" si="487"/>
        <v>0</v>
      </c>
      <c r="JS155" s="26">
        <v>44.43</v>
      </c>
      <c r="JT155" s="25">
        <f t="shared" si="613"/>
        <v>0</v>
      </c>
      <c r="JU155" s="25">
        <f t="shared" si="488"/>
        <v>0</v>
      </c>
      <c r="JV155" s="25">
        <f t="shared" si="489"/>
        <v>0</v>
      </c>
      <c r="JW155" s="25">
        <f>ROUND(IF(EN155="Cống tròn",IF(EN155="Cống tròn",JX155+FF155,0),IF(EN155="Cống hộp",IF(EN155="Cống hộp",JX155+GP155,0),IF(OR(EN155="Rãnh xây",EN155="Rãnh bê tông"),IF(OR(EN155="Rãnh xây",EN155="Rãnh bê tông"),JX155+GP155,0),IF(EN155="ống nhựa",IF(EN155="Ống nhựa",JX155+HT155,0),IF(EN155="Rãnh thang",IF(EN155="Rãnh thang",JS155+#REF!,0),0))))),2)</f>
        <v>45.53</v>
      </c>
      <c r="JX155" s="27">
        <v>45.43</v>
      </c>
      <c r="JY155" s="25">
        <f t="shared" si="490"/>
        <v>45.53</v>
      </c>
      <c r="JZ155" s="25">
        <f t="shared" si="491"/>
        <v>0</v>
      </c>
      <c r="KA155" s="25">
        <f t="shared" si="492"/>
        <v>0</v>
      </c>
      <c r="KB155" s="25">
        <f t="shared" si="493"/>
        <v>0</v>
      </c>
      <c r="KC155" s="25">
        <f t="shared" si="494"/>
        <v>0</v>
      </c>
      <c r="KD155" s="28" t="s">
        <v>98</v>
      </c>
      <c r="KE155" s="27">
        <v>0</v>
      </c>
      <c r="KF155" s="25">
        <f t="shared" si="495"/>
        <v>2.0900000000000034</v>
      </c>
      <c r="KG155" s="25">
        <f t="shared" si="614"/>
        <v>2.0900000000000034</v>
      </c>
      <c r="KH155" s="27">
        <v>0</v>
      </c>
      <c r="KI155" s="25">
        <f t="shared" si="496"/>
        <v>1.9899999999999949</v>
      </c>
      <c r="KJ155" s="25">
        <f t="shared" si="615"/>
        <v>1.9899999999999949</v>
      </c>
      <c r="KK155" s="25">
        <f t="shared" si="497"/>
        <v>0</v>
      </c>
      <c r="KL155" s="25">
        <f t="shared" si="498"/>
        <v>0</v>
      </c>
      <c r="KM155" s="25">
        <f t="shared" si="616"/>
        <v>0</v>
      </c>
      <c r="KN155" s="25">
        <f t="shared" si="499"/>
        <v>0</v>
      </c>
      <c r="KO155" s="25">
        <f t="shared" si="500"/>
        <v>0</v>
      </c>
      <c r="KP155" s="25">
        <f t="shared" si="617"/>
        <v>0</v>
      </c>
      <c r="KQ155" s="25">
        <f t="shared" si="501"/>
        <v>0.2</v>
      </c>
      <c r="KR155" s="25">
        <f t="shared" si="502"/>
        <v>0.2</v>
      </c>
      <c r="KS155" s="25">
        <f t="shared" si="618"/>
        <v>0.2</v>
      </c>
      <c r="KT155" s="25">
        <f t="shared" si="503"/>
        <v>0</v>
      </c>
      <c r="KU155" s="25">
        <f t="shared" si="504"/>
        <v>0</v>
      </c>
      <c r="KV155" s="25">
        <f t="shared" si="619"/>
        <v>0</v>
      </c>
      <c r="KW155" s="25">
        <f t="shared" si="505"/>
        <v>0</v>
      </c>
      <c r="KX155" s="25">
        <f t="shared" si="506"/>
        <v>0</v>
      </c>
      <c r="KY155" s="25">
        <f t="shared" si="620"/>
        <v>0</v>
      </c>
      <c r="KZ155" s="25">
        <f t="shared" si="507"/>
        <v>0</v>
      </c>
      <c r="LA155" s="25">
        <f t="shared" si="508"/>
        <v>0</v>
      </c>
      <c r="LB155" s="25">
        <f t="shared" si="621"/>
        <v>0</v>
      </c>
      <c r="LC155" s="25">
        <f t="shared" si="509"/>
        <v>1.4</v>
      </c>
      <c r="LD155" s="25">
        <f t="shared" si="510"/>
        <v>1.4</v>
      </c>
      <c r="LE155" s="25">
        <f t="shared" si="622"/>
        <v>1.4</v>
      </c>
      <c r="LF155" s="25">
        <f t="shared" si="511"/>
        <v>0</v>
      </c>
      <c r="LG155" s="25">
        <f t="shared" si="512"/>
        <v>0</v>
      </c>
      <c r="LH155" s="25">
        <f t="shared" si="623"/>
        <v>0</v>
      </c>
      <c r="LI155" s="25">
        <f t="shared" si="513"/>
        <v>0</v>
      </c>
      <c r="LJ155" s="25">
        <f t="shared" si="514"/>
        <v>0</v>
      </c>
      <c r="LK155" s="25">
        <f t="shared" si="624"/>
        <v>0</v>
      </c>
      <c r="LL155" s="25">
        <f t="shared" si="515"/>
        <v>0</v>
      </c>
      <c r="LM155" s="25">
        <f t="shared" si="516"/>
        <v>0</v>
      </c>
      <c r="LN155" s="25">
        <f t="shared" si="625"/>
        <v>0</v>
      </c>
      <c r="LO155" s="25">
        <f t="shared" si="517"/>
        <v>0</v>
      </c>
      <c r="LP155" s="25">
        <f t="shared" si="518"/>
        <v>0</v>
      </c>
      <c r="LQ155" s="25">
        <f t="shared" si="626"/>
        <v>0</v>
      </c>
      <c r="LR155" s="25">
        <f t="shared" si="519"/>
        <v>0</v>
      </c>
      <c r="LS155" s="25">
        <f t="shared" si="520"/>
        <v>0</v>
      </c>
      <c r="LT155" s="25">
        <f t="shared" si="627"/>
        <v>0</v>
      </c>
      <c r="LU155" s="25">
        <f t="shared" si="521"/>
        <v>0</v>
      </c>
      <c r="LV155" s="25">
        <f t="shared" si="522"/>
        <v>0</v>
      </c>
      <c r="LW155" s="25">
        <f t="shared" si="628"/>
        <v>0</v>
      </c>
      <c r="LX155" s="25">
        <f t="shared" si="523"/>
        <v>0</v>
      </c>
      <c r="LY155" s="25">
        <f t="shared" si="524"/>
        <v>0</v>
      </c>
      <c r="LZ155" s="25">
        <f t="shared" si="629"/>
        <v>0</v>
      </c>
      <c r="MA155" s="25">
        <f t="shared" si="525"/>
        <v>0</v>
      </c>
      <c r="MB155" s="25">
        <f t="shared" si="526"/>
        <v>0</v>
      </c>
      <c r="MC155" s="25">
        <f t="shared" si="630"/>
        <v>0</v>
      </c>
      <c r="MD155" s="25">
        <f t="shared" si="527"/>
        <v>0</v>
      </c>
      <c r="ME155" s="25">
        <f t="shared" si="528"/>
        <v>0</v>
      </c>
      <c r="MF155" s="25">
        <f t="shared" si="631"/>
        <v>0</v>
      </c>
      <c r="MG155" s="25">
        <f t="shared" si="529"/>
        <v>0</v>
      </c>
      <c r="MH155" s="25">
        <f t="shared" si="530"/>
        <v>0</v>
      </c>
      <c r="MI155" s="25">
        <f t="shared" si="632"/>
        <v>0</v>
      </c>
      <c r="MJ155" s="25">
        <f t="shared" si="531"/>
        <v>0</v>
      </c>
      <c r="MK155" s="25">
        <f t="shared" si="532"/>
        <v>0</v>
      </c>
      <c r="ML155" s="25">
        <f t="shared" si="633"/>
        <v>0</v>
      </c>
      <c r="MM155" s="25">
        <f t="shared" si="533"/>
        <v>0</v>
      </c>
      <c r="MN155" s="25">
        <f t="shared" si="534"/>
        <v>0</v>
      </c>
      <c r="MO155" s="25">
        <f t="shared" si="634"/>
        <v>0</v>
      </c>
      <c r="MP155" s="25">
        <f t="shared" si="535"/>
        <v>0</v>
      </c>
      <c r="MQ155" s="25">
        <f t="shared" si="536"/>
        <v>0</v>
      </c>
      <c r="MR155" s="25">
        <f t="shared" si="635"/>
        <v>0</v>
      </c>
      <c r="MS155" s="29">
        <v>1.4</v>
      </c>
      <c r="MT155" s="29">
        <v>0</v>
      </c>
      <c r="MU155" s="29">
        <v>1</v>
      </c>
      <c r="MV155" s="29">
        <v>1</v>
      </c>
      <c r="MW155" s="25">
        <f t="shared" si="537"/>
        <v>1.4</v>
      </c>
      <c r="MX155" s="25">
        <f t="shared" si="538"/>
        <v>2.93</v>
      </c>
      <c r="MY155" s="25">
        <f t="shared" si="539"/>
        <v>0</v>
      </c>
      <c r="MZ155" s="25">
        <f t="shared" si="540"/>
        <v>0</v>
      </c>
      <c r="NA155" s="25">
        <f t="shared" si="541"/>
        <v>1.4</v>
      </c>
      <c r="NB155" s="25">
        <f t="shared" si="542"/>
        <v>2.79</v>
      </c>
      <c r="NC155" s="25">
        <f t="shared" si="543"/>
        <v>0</v>
      </c>
      <c r="ND155" s="25">
        <f t="shared" si="544"/>
        <v>0</v>
      </c>
      <c r="NE155" s="25">
        <f t="shared" si="636"/>
        <v>1.4</v>
      </c>
      <c r="NF155" s="25">
        <f t="shared" si="636"/>
        <v>2.8600000000000003</v>
      </c>
      <c r="NG155" s="25">
        <f t="shared" si="636"/>
        <v>0</v>
      </c>
      <c r="NH155" s="25">
        <f t="shared" si="545"/>
        <v>0</v>
      </c>
      <c r="NI155" s="25">
        <f t="shared" si="546"/>
        <v>92.84</v>
      </c>
      <c r="NJ155" s="25">
        <f t="shared" si="547"/>
        <v>0</v>
      </c>
      <c r="NK155" s="25">
        <f t="shared" si="548"/>
        <v>92.84</v>
      </c>
      <c r="NL155" s="25">
        <f t="shared" si="549"/>
        <v>59.03</v>
      </c>
      <c r="NM155" s="25">
        <f t="shared" si="550"/>
        <v>0</v>
      </c>
      <c r="NN155" s="25">
        <f t="shared" si="637"/>
        <v>59.03</v>
      </c>
      <c r="NO155" s="25">
        <f t="shared" si="551"/>
        <v>0</v>
      </c>
      <c r="NP155" s="25">
        <f t="shared" si="552"/>
        <v>0</v>
      </c>
      <c r="NQ155" s="25">
        <f t="shared" si="638"/>
        <v>0</v>
      </c>
      <c r="NR155" s="25">
        <f t="shared" si="553"/>
        <v>0</v>
      </c>
      <c r="NS155" s="25">
        <f t="shared" si="554"/>
        <v>0</v>
      </c>
      <c r="NT155" s="25">
        <f t="shared" si="639"/>
        <v>0</v>
      </c>
      <c r="NU155" s="25">
        <f t="shared" si="555"/>
        <v>0</v>
      </c>
      <c r="NV155" s="25">
        <f t="shared" si="556"/>
        <v>0</v>
      </c>
      <c r="NW155" s="25">
        <f t="shared" si="640"/>
        <v>0</v>
      </c>
      <c r="NX155" s="25">
        <f t="shared" si="641"/>
        <v>59.03</v>
      </c>
      <c r="NY155" s="25">
        <f t="shared" si="641"/>
        <v>0</v>
      </c>
      <c r="NZ155" s="25">
        <f t="shared" si="642"/>
        <v>59.03</v>
      </c>
      <c r="OA155" s="25">
        <f t="shared" si="643"/>
        <v>33.81</v>
      </c>
      <c r="OB155" s="25">
        <f t="shared" si="643"/>
        <v>0</v>
      </c>
      <c r="OC155" s="25">
        <f t="shared" si="644"/>
        <v>33.81</v>
      </c>
      <c r="OD155" s="25">
        <f t="shared" si="645"/>
        <v>59.03</v>
      </c>
      <c r="OE155" s="25">
        <f t="shared" si="645"/>
        <v>0</v>
      </c>
      <c r="OF155" s="25">
        <f t="shared" si="645"/>
        <v>59.03</v>
      </c>
      <c r="OG155" s="25">
        <f t="shared" si="557"/>
        <v>0</v>
      </c>
      <c r="OH155" s="25">
        <f t="shared" si="558"/>
        <v>0</v>
      </c>
      <c r="OI155" s="25">
        <f t="shared" si="559"/>
        <v>0</v>
      </c>
      <c r="OJ155" s="25">
        <f t="shared" si="560"/>
        <v>0</v>
      </c>
      <c r="OK155" s="25">
        <f t="shared" si="561"/>
        <v>0</v>
      </c>
      <c r="OL155" s="25">
        <f t="shared" si="562"/>
        <v>0</v>
      </c>
      <c r="OM155" s="25">
        <f t="shared" si="646"/>
        <v>0</v>
      </c>
      <c r="ON155" s="25">
        <f t="shared" si="646"/>
        <v>0</v>
      </c>
      <c r="OO155" s="25">
        <f t="shared" si="646"/>
        <v>0</v>
      </c>
      <c r="OP155" s="25">
        <f t="shared" si="563"/>
        <v>0</v>
      </c>
      <c r="OQ155" s="25">
        <f t="shared" si="564"/>
        <v>0</v>
      </c>
      <c r="OR155" s="25">
        <f t="shared" si="647"/>
        <v>0</v>
      </c>
      <c r="OS155" s="19">
        <v>535621.30000000005</v>
      </c>
      <c r="OT155" s="19">
        <v>2371957.86</v>
      </c>
    </row>
    <row r="156" spans="1:410" ht="33" customHeight="1" x14ac:dyDescent="0.25">
      <c r="A156" s="18"/>
      <c r="B156" s="18" t="s">
        <v>939</v>
      </c>
      <c r="C156" s="18">
        <v>2567.35</v>
      </c>
      <c r="D156" s="16" t="e">
        <f>_xlfn.IFNA(INDEX(#REF!,MATCH(E156,#REF!,0)),0)</f>
        <v>#REF!</v>
      </c>
      <c r="E156" s="18" t="s">
        <v>947</v>
      </c>
      <c r="F156" s="16" t="s">
        <v>765</v>
      </c>
      <c r="G156" s="16" t="s">
        <v>766</v>
      </c>
      <c r="H156" s="16" t="s">
        <v>767</v>
      </c>
      <c r="I156" s="16" t="s">
        <v>768</v>
      </c>
      <c r="J156" s="16" t="s">
        <v>769</v>
      </c>
      <c r="K156" s="16" t="s">
        <v>770</v>
      </c>
      <c r="L156" s="16" t="s">
        <v>771</v>
      </c>
      <c r="M156" s="18">
        <v>1.64</v>
      </c>
      <c r="N156" s="18">
        <v>1.94</v>
      </c>
      <c r="O156" s="18">
        <v>2.04</v>
      </c>
      <c r="P156" s="18">
        <v>2.34</v>
      </c>
      <c r="Q156" s="18">
        <v>0.1</v>
      </c>
      <c r="R156" s="18">
        <v>1.8399999999999999</v>
      </c>
      <c r="S156" s="18">
        <v>2.14</v>
      </c>
      <c r="T156" s="18">
        <v>0.2</v>
      </c>
      <c r="U156" s="18">
        <v>0</v>
      </c>
      <c r="V156" s="18">
        <v>0</v>
      </c>
      <c r="W156" s="18">
        <v>0</v>
      </c>
      <c r="X156" s="18">
        <v>1.64</v>
      </c>
      <c r="Y156" s="18">
        <v>1.9</v>
      </c>
      <c r="Z156" s="20">
        <f t="shared" si="565"/>
        <v>1.7</v>
      </c>
      <c r="AA156" s="18">
        <v>0.22</v>
      </c>
      <c r="AB156" s="18">
        <v>0</v>
      </c>
      <c r="AC156" s="18">
        <v>0</v>
      </c>
      <c r="AD156" s="18">
        <v>0</v>
      </c>
      <c r="AE156" s="18">
        <v>0</v>
      </c>
      <c r="AF156" s="18">
        <v>0</v>
      </c>
      <c r="AG156" s="18">
        <v>1.2</v>
      </c>
      <c r="AH156" s="18">
        <v>1.5</v>
      </c>
      <c r="AI156" s="20">
        <f t="shared" si="566"/>
        <v>1.8499999999999999</v>
      </c>
      <c r="AJ156" s="18">
        <v>0</v>
      </c>
      <c r="AK156" s="18">
        <v>0</v>
      </c>
      <c r="AL156" s="20">
        <f t="shared" si="567"/>
        <v>0</v>
      </c>
      <c r="AM156" s="18">
        <v>1.64</v>
      </c>
      <c r="AN156" s="18">
        <v>1.5</v>
      </c>
      <c r="AO156" s="18">
        <v>0.15</v>
      </c>
      <c r="AP156" s="18">
        <v>0.22</v>
      </c>
      <c r="AQ156" s="18">
        <v>1.64</v>
      </c>
      <c r="AR156" s="18">
        <v>1.72</v>
      </c>
      <c r="AS156" s="18">
        <v>0.12</v>
      </c>
      <c r="AT156" s="18">
        <v>0.11</v>
      </c>
      <c r="AU156" s="18">
        <v>0</v>
      </c>
      <c r="AV156" s="18">
        <v>1</v>
      </c>
      <c r="AW156" s="18">
        <v>0</v>
      </c>
      <c r="AX156" s="18">
        <v>0</v>
      </c>
      <c r="AY156" s="18">
        <v>0</v>
      </c>
      <c r="AZ156" s="18">
        <v>0</v>
      </c>
      <c r="BA156" s="18">
        <v>0</v>
      </c>
      <c r="BB156" s="18">
        <v>0</v>
      </c>
      <c r="BC156" s="18">
        <v>0</v>
      </c>
      <c r="BD156" s="18">
        <v>0</v>
      </c>
      <c r="BE156" s="18">
        <v>2</v>
      </c>
      <c r="BF156" s="18">
        <v>0</v>
      </c>
      <c r="BG156" s="18">
        <v>0</v>
      </c>
      <c r="BH156" s="18">
        <v>0</v>
      </c>
      <c r="BI156" s="18">
        <v>0</v>
      </c>
      <c r="BJ156" s="18">
        <v>0</v>
      </c>
      <c r="BK156" s="18">
        <v>0</v>
      </c>
      <c r="BL156" s="18">
        <v>0</v>
      </c>
      <c r="BM156" s="18">
        <v>0</v>
      </c>
      <c r="BN156" s="18">
        <v>0</v>
      </c>
      <c r="BO156" s="18">
        <v>0</v>
      </c>
      <c r="BP156" s="18">
        <v>0</v>
      </c>
      <c r="BQ156" s="18">
        <v>0</v>
      </c>
      <c r="BR156" s="18">
        <v>0</v>
      </c>
      <c r="BS156" s="18">
        <v>0</v>
      </c>
      <c r="BT156" s="18">
        <v>0</v>
      </c>
      <c r="BU156" s="18">
        <v>0</v>
      </c>
      <c r="BV156" s="18">
        <v>0</v>
      </c>
      <c r="BW156" s="18">
        <v>0</v>
      </c>
      <c r="BX156" s="18">
        <v>0</v>
      </c>
      <c r="BY156" s="18">
        <v>0</v>
      </c>
      <c r="BZ156" s="18">
        <v>0</v>
      </c>
      <c r="CA156" s="16" t="e">
        <f>_xlfn.IFNA(IF(RIGHT(D156,2)="=G",0,INDEX(#REF!,MATCH(E156,#REF!,0))),0)</f>
        <v>#REF!</v>
      </c>
      <c r="CB156" s="16" t="s">
        <v>776</v>
      </c>
      <c r="CC156" s="18">
        <v>0</v>
      </c>
      <c r="CD156" s="18">
        <v>0</v>
      </c>
      <c r="CE156" s="18">
        <v>1.4</v>
      </c>
      <c r="CF156" s="18">
        <v>0.85</v>
      </c>
      <c r="CG156" s="18">
        <v>0.12</v>
      </c>
      <c r="CH156" s="18">
        <v>2</v>
      </c>
      <c r="CI156" s="16" t="s">
        <v>98</v>
      </c>
      <c r="CJ156" s="18">
        <v>0</v>
      </c>
      <c r="CK156" s="20">
        <f t="shared" si="432"/>
        <v>2.29</v>
      </c>
      <c r="CL156" s="20">
        <f t="shared" si="568"/>
        <v>2.29</v>
      </c>
      <c r="CM156" s="18">
        <v>52.22</v>
      </c>
      <c r="CN156" s="18">
        <v>46.12</v>
      </c>
      <c r="CO156" s="18">
        <v>45.280999999999999</v>
      </c>
      <c r="CP156" s="22">
        <f t="shared" si="433"/>
        <v>46.12</v>
      </c>
      <c r="CQ156" s="22">
        <f t="shared" si="434"/>
        <v>43.83</v>
      </c>
      <c r="CR156" s="22">
        <f t="shared" si="569"/>
        <v>2.29</v>
      </c>
      <c r="CS156" s="22">
        <f t="shared" si="435"/>
        <v>43.93</v>
      </c>
      <c r="CT156" s="22">
        <f t="shared" si="436"/>
        <v>44.13</v>
      </c>
      <c r="CU156" s="18">
        <v>44.13</v>
      </c>
      <c r="CV156" s="22">
        <f t="shared" si="570"/>
        <v>1.7</v>
      </c>
      <c r="CW156" s="22">
        <f t="shared" si="437"/>
        <v>0</v>
      </c>
      <c r="CX156" s="22">
        <f t="shared" si="438"/>
        <v>0</v>
      </c>
      <c r="CY156" s="22">
        <f t="shared" si="439"/>
        <v>45.85</v>
      </c>
      <c r="CZ156" s="22">
        <f t="shared" si="440"/>
        <v>46</v>
      </c>
      <c r="DA156" s="18">
        <v>46.12</v>
      </c>
      <c r="DB156" s="20">
        <f t="shared" si="571"/>
        <v>2.29</v>
      </c>
      <c r="DC156" s="20">
        <f t="shared" si="572"/>
        <v>0</v>
      </c>
      <c r="DD156" s="20">
        <f t="shared" si="573"/>
        <v>2.29</v>
      </c>
      <c r="DE156" s="20">
        <f t="shared" si="441"/>
        <v>0.1</v>
      </c>
      <c r="DF156" s="20">
        <f t="shared" si="442"/>
        <v>0.2</v>
      </c>
      <c r="DG156" s="20">
        <f t="shared" si="443"/>
        <v>1.97</v>
      </c>
      <c r="DH156" s="20">
        <f t="shared" si="444"/>
        <v>0</v>
      </c>
      <c r="DI156" s="20">
        <f t="shared" si="445"/>
        <v>0</v>
      </c>
      <c r="DJ156" s="20">
        <f t="shared" si="446"/>
        <v>0</v>
      </c>
      <c r="DK156" s="20">
        <f t="shared" si="574"/>
        <v>2.27</v>
      </c>
      <c r="DL156" s="20">
        <f t="shared" si="575"/>
        <v>0</v>
      </c>
      <c r="DM156" s="20">
        <f t="shared" si="576"/>
        <v>2.0000000000000018E-2</v>
      </c>
      <c r="DN156" s="20">
        <f t="shared" si="577"/>
        <v>0</v>
      </c>
      <c r="DO156" s="18">
        <v>2.54</v>
      </c>
      <c r="DP156" s="18">
        <v>0</v>
      </c>
      <c r="DQ156" s="18">
        <v>1</v>
      </c>
      <c r="DR156" s="18">
        <v>1</v>
      </c>
      <c r="DS156" s="25">
        <f t="shared" si="578"/>
        <v>2.54</v>
      </c>
      <c r="DT156" s="25">
        <f t="shared" si="579"/>
        <v>0</v>
      </c>
      <c r="DU156" s="25">
        <f t="shared" si="580"/>
        <v>5.82</v>
      </c>
      <c r="DV156" s="25">
        <f t="shared" si="581"/>
        <v>0</v>
      </c>
      <c r="DW156" s="25">
        <f t="shared" si="582"/>
        <v>5.82</v>
      </c>
      <c r="DX156" s="25">
        <f t="shared" si="583"/>
        <v>11.87</v>
      </c>
      <c r="DY156" s="25">
        <f t="shared" si="584"/>
        <v>0</v>
      </c>
      <c r="DZ156" s="25">
        <f t="shared" si="585"/>
        <v>11.87</v>
      </c>
      <c r="EA156" s="25">
        <f t="shared" si="586"/>
        <v>7.53</v>
      </c>
      <c r="EB156" s="25">
        <f t="shared" si="587"/>
        <v>0</v>
      </c>
      <c r="EC156" s="25">
        <f t="shared" si="588"/>
        <v>7.53</v>
      </c>
      <c r="ED156" s="25">
        <f t="shared" si="589"/>
        <v>4.34</v>
      </c>
      <c r="EE156" s="25">
        <f t="shared" si="589"/>
        <v>0</v>
      </c>
      <c r="EF156" s="25">
        <f t="shared" si="590"/>
        <v>4.34</v>
      </c>
      <c r="EG156" s="25">
        <f t="shared" si="591"/>
        <v>7.53</v>
      </c>
      <c r="EH156" s="25">
        <f t="shared" si="591"/>
        <v>0</v>
      </c>
      <c r="EI156" s="25">
        <f t="shared" si="592"/>
        <v>7.53</v>
      </c>
      <c r="EJ156" s="18">
        <v>2567.35</v>
      </c>
      <c r="EK156" s="18">
        <v>2528.65</v>
      </c>
      <c r="EL156" s="18" t="s">
        <v>947</v>
      </c>
      <c r="EM156" s="18" t="s">
        <v>948</v>
      </c>
      <c r="EN156" s="16" t="s">
        <v>774</v>
      </c>
      <c r="EO156" s="16" t="s">
        <v>132</v>
      </c>
      <c r="EP156" s="16" t="e">
        <f>IF(OR(EN156="Cống tròn",EN156="Cống hộp",EN156="Ống nhựa"),INDEX(#REF!,MATCH(E156,#REF!,0)),IF(OR(EN156="Rãnh xây",EN156="Rãnh bê tông"),INDEX(#REF!,MATCH(E156,#REF!,0)),0))</f>
        <v>#REF!</v>
      </c>
      <c r="EQ156" s="18">
        <v>37.499999999999815</v>
      </c>
      <c r="ER156" s="18">
        <v>1</v>
      </c>
      <c r="ES156" s="25">
        <f t="shared" si="593"/>
        <v>37</v>
      </c>
      <c r="ET156" s="1" t="e">
        <f>_xlfn.IFNA(IF(EN156="Cống tròn",INDEX(#REF!,MATCH(E156,#REF!,0)),IF(EN156="Cống hộp",INDEX(#REF!,MATCH(E156,#REF!,0)),EU156&amp;" ,"&amp;EV156)),0)</f>
        <v>#REF!</v>
      </c>
      <c r="EU156" s="16" t="s">
        <v>769</v>
      </c>
      <c r="EV156" s="16" t="s">
        <v>775</v>
      </c>
      <c r="EW156" s="16" t="e">
        <f>_xlfn.IFNA(INDEX(#REF!,MATCH(E156,#REF!,0)),0)</f>
        <v>#REF!</v>
      </c>
      <c r="EX156" s="16"/>
      <c r="EY156" s="18">
        <v>0</v>
      </c>
      <c r="EZ156" s="18">
        <v>0</v>
      </c>
      <c r="FA156" s="18">
        <v>0</v>
      </c>
      <c r="FB156" s="19">
        <v>0</v>
      </c>
      <c r="FC156" s="19">
        <v>0</v>
      </c>
      <c r="FD156" s="25">
        <f t="shared" si="447"/>
        <v>0</v>
      </c>
      <c r="FE156" s="25">
        <f t="shared" si="594"/>
        <v>0</v>
      </c>
      <c r="FF156" s="18">
        <v>0.1</v>
      </c>
      <c r="FG156" s="18">
        <v>2</v>
      </c>
      <c r="FH156" s="18">
        <v>1</v>
      </c>
      <c r="FI156" s="25">
        <f t="shared" si="595"/>
        <v>1.2</v>
      </c>
      <c r="FJ156" s="18">
        <v>0</v>
      </c>
      <c r="FK156" s="18">
        <v>0</v>
      </c>
      <c r="FL156" s="18">
        <v>0.2</v>
      </c>
      <c r="FM156" s="18">
        <v>1.4</v>
      </c>
      <c r="FN156" s="18">
        <v>0</v>
      </c>
      <c r="FO156" s="25">
        <f t="shared" si="596"/>
        <v>1.4</v>
      </c>
      <c r="FP156" s="18">
        <v>1.4999999999999999E-2</v>
      </c>
      <c r="FQ156" s="18">
        <v>1</v>
      </c>
      <c r="FR156" s="25">
        <f t="shared" si="448"/>
        <v>36</v>
      </c>
      <c r="FS156" s="25">
        <f t="shared" si="449"/>
        <v>0.52500000000000002</v>
      </c>
      <c r="FT156" s="25">
        <f t="shared" si="450"/>
        <v>36.524999999999999</v>
      </c>
      <c r="FU156" s="25">
        <f t="shared" si="451"/>
        <v>-0.97499999999981668</v>
      </c>
      <c r="FV156" s="25" t="str">
        <f t="shared" si="597"/>
        <v>Thêm 01</v>
      </c>
      <c r="FW156" s="25">
        <f t="shared" si="598"/>
        <v>0.04</v>
      </c>
      <c r="FX156" s="16"/>
      <c r="FY156" s="16"/>
      <c r="FZ156" s="16"/>
      <c r="GA156" s="16"/>
      <c r="GB156" s="19">
        <v>0</v>
      </c>
      <c r="GC156" s="19">
        <v>0</v>
      </c>
      <c r="GD156" s="19">
        <v>0</v>
      </c>
      <c r="GE156" s="19">
        <v>0</v>
      </c>
      <c r="GF156" s="19">
        <v>0</v>
      </c>
      <c r="GG156" s="19">
        <v>0</v>
      </c>
      <c r="GH156" s="19">
        <v>0</v>
      </c>
      <c r="GI156" s="19">
        <v>0</v>
      </c>
      <c r="GJ156" s="19">
        <v>0</v>
      </c>
      <c r="GK156" s="19">
        <v>0</v>
      </c>
      <c r="GL156" s="25">
        <f t="shared" si="452"/>
        <v>0</v>
      </c>
      <c r="GM156" s="25">
        <f t="shared" si="599"/>
        <v>0</v>
      </c>
      <c r="GN156" s="19">
        <v>0</v>
      </c>
      <c r="GO156" s="19">
        <v>0</v>
      </c>
      <c r="GP156" s="19">
        <v>0</v>
      </c>
      <c r="GQ156" s="19">
        <v>0</v>
      </c>
      <c r="GR156" s="1" t="e">
        <f>_xlfn.IFNA(INDEX(#REF!,MATCH(E156,#REF!,0)),0)</f>
        <v>#REF!</v>
      </c>
      <c r="GS156" s="16"/>
      <c r="GT156" s="18">
        <v>0</v>
      </c>
      <c r="GU156" s="18">
        <v>0</v>
      </c>
      <c r="GV156" s="18">
        <v>0</v>
      </c>
      <c r="GW156" s="18">
        <v>0</v>
      </c>
      <c r="GX156" s="25">
        <f t="shared" si="453"/>
        <v>0</v>
      </c>
      <c r="GY156" s="25">
        <f t="shared" si="454"/>
        <v>0</v>
      </c>
      <c r="GZ156" s="25">
        <f t="shared" si="600"/>
        <v>0</v>
      </c>
      <c r="HA156" s="1" t="e" cm="1">
        <f t="array" ref="HA156">INDEX(#REF!,MATCH(EJ156&amp;EK156&amp;HD156&amp;HE156&amp;HF156,#REF!&amp;#REF!&amp;#REF!&amp;#REF!&amp;#REF!,0))</f>
        <v>#REF!</v>
      </c>
      <c r="HB156" s="16"/>
      <c r="HC156" s="25">
        <f t="shared" si="601"/>
        <v>0</v>
      </c>
      <c r="HD156" s="18">
        <v>0</v>
      </c>
      <c r="HE156" s="18">
        <v>0</v>
      </c>
      <c r="HF156" s="18">
        <v>0</v>
      </c>
      <c r="HG156" s="1" t="e" cm="1">
        <f t="array" ref="HG156">INDEX(#REF!,MATCH(EJ156&amp;EK156&amp;HJ156&amp;HK156&amp;HL156,#REF!&amp;#REF!&amp;#REF!&amp;#REF!&amp;#REF!,0))</f>
        <v>#REF!</v>
      </c>
      <c r="HH156" s="16"/>
      <c r="HI156" s="25">
        <f t="shared" si="602"/>
        <v>0</v>
      </c>
      <c r="HJ156" s="25">
        <f t="shared" si="603"/>
        <v>0</v>
      </c>
      <c r="HK156" s="19">
        <v>0</v>
      </c>
      <c r="HL156" s="19">
        <v>0</v>
      </c>
      <c r="HM156" s="18">
        <v>0.01</v>
      </c>
      <c r="HN156" s="18">
        <v>1</v>
      </c>
      <c r="HO156" s="25">
        <f t="shared" si="604"/>
        <v>0</v>
      </c>
      <c r="HP156" s="25">
        <f t="shared" si="605"/>
        <v>0</v>
      </c>
      <c r="HQ156" s="25">
        <f t="shared" si="606"/>
        <v>0</v>
      </c>
      <c r="HR156" s="25">
        <f t="shared" si="607"/>
        <v>0</v>
      </c>
      <c r="HS156" s="25">
        <f t="shared" si="608"/>
        <v>0</v>
      </c>
      <c r="HT156" s="19">
        <v>0</v>
      </c>
      <c r="HU156" s="19">
        <v>0</v>
      </c>
      <c r="HV156" s="19">
        <v>0</v>
      </c>
      <c r="HW156" s="25">
        <f t="shared" si="609"/>
        <v>0</v>
      </c>
      <c r="HX156" s="19">
        <v>0</v>
      </c>
      <c r="HY156" s="19">
        <v>0</v>
      </c>
      <c r="HZ156" s="18">
        <v>46.12</v>
      </c>
      <c r="IA156" s="20">
        <f>ROUND(IF(EN156="Cống tròn",IF(EN156="Cống tròn",IF(EU156="Không có móng",IQ156-FF156,IF(EU156="Đế",IP156-FN156,IF(OR(EU156="Móng bê tông",EU156="Móng bê tông kết hợp đế"),II156-FJ156,0))),0),IF(EN156="Cống hộp",IF(AND(EN156="Cống hộp",EU156="Không có móng"),IQ156-GF156,IF(AND(EN156="Cống hộp",EU156="Móng bê tông"),IJ156-GB156,0)),IF(OR(EN156="Rãnh xây",EN156="Rãnh bê tông"),IF(OR(EN156="Rãnh xây",EN156="Rãnh bê tông"),IK156-GB156,0),IF(EN156="Ống nhựa",IF(AND(EN156="Ống nhựa",EU156="Không đắp cát"),IQ156-HT156,IF(AND(EN156="Ống nhựa",EU156="Đắp cát"),IH156-HX156,0)),IF(EN156="Rãnh thang",IF(EN156="Rãnh thang",IF(EU156="Móng bê tông",#REF!-#REF!,IQ156),0),0))))),2)</f>
        <v>44.13</v>
      </c>
      <c r="IB156" s="20">
        <f t="shared" si="610"/>
        <v>1.9899999999999949</v>
      </c>
      <c r="IC156" s="20">
        <f t="shared" si="455"/>
        <v>44.129999999999995</v>
      </c>
      <c r="ID156" s="20">
        <f t="shared" si="456"/>
        <v>0</v>
      </c>
      <c r="IE156" s="20">
        <f t="shared" si="457"/>
        <v>0</v>
      </c>
      <c r="IF156" s="20">
        <f t="shared" si="458"/>
        <v>0</v>
      </c>
      <c r="IG156" s="20">
        <f>IF(EN156="Rãnh thang",IF(AND(EN156="Rãnh thang",EU156="Móng bê tông"),IQ156-#REF!,0),IF(EN156="Ống nhựa",IF(AND(EN156="Ống nhựa",EU156="Đắp cát"),IQ156-HT156,0),IF(EN156="Cống tròn",IF(EN156="Cống tròn",IF(OR(EU156="Móng bê tông",EU156="Móng bê tông kết hợp đế"),IM156-FL156,0),0),IF(EN156="Cống hộp",IF(AND(EN156="Cống hộp",EU156="Móng bê tông"),IN156-GD156,0),IF(OR(EN156="Rãnh xây",EN156="Rãnh bê tông"),IF(AND(EN156="Rãnh xây",EU156="Móng bê tông"),IO156-GD156,IF(AND(EN156="Rãnh bê tông",EU156="Móng bê tông"),IO156-GD156,0)),0)))))</f>
        <v>44.129999999999995</v>
      </c>
      <c r="IH156" s="20">
        <f t="shared" si="459"/>
        <v>0</v>
      </c>
      <c r="II156" s="20">
        <f t="shared" si="460"/>
        <v>44.129999999999995</v>
      </c>
      <c r="IJ156" s="20">
        <f t="shared" si="461"/>
        <v>0</v>
      </c>
      <c r="IK156" s="20">
        <f t="shared" si="462"/>
        <v>0</v>
      </c>
      <c r="IL156" s="20">
        <f t="shared" si="463"/>
        <v>44.33</v>
      </c>
      <c r="IM156" s="20">
        <f t="shared" si="464"/>
        <v>44.33</v>
      </c>
      <c r="IN156" s="20">
        <f t="shared" si="465"/>
        <v>0</v>
      </c>
      <c r="IO156" s="20">
        <f t="shared" si="466"/>
        <v>0</v>
      </c>
      <c r="IP156" s="20">
        <f t="shared" si="467"/>
        <v>0</v>
      </c>
      <c r="IQ156" s="18">
        <v>44.43</v>
      </c>
      <c r="IR156" s="25">
        <f t="shared" si="611"/>
        <v>0</v>
      </c>
      <c r="IS156" s="25">
        <f t="shared" si="468"/>
        <v>0</v>
      </c>
      <c r="IT156" s="25">
        <f t="shared" si="469"/>
        <v>0</v>
      </c>
      <c r="IU156" s="25">
        <f>ROUND(IF(EN156="Cống tròn",IF(EN156="Cống tròn",IV156+FF156,0),IF(EN156="Cống hộp",IF(EN156="Cống hộp",IV156+GP156,0),IF(OR(EN156="Rãnh xây",EN156="Rãnh bê tông"),IF(OR(EN156="Rãnh xây",EN156="Rãnh bê tông"),IV156+GP156,0),IF(EN156="ống nhựa",IF(EN156="Ống nhựa",IV156+HT156,0),IF(EN156="Rãnh thang",IF(EN156="Rãnh thang",IQ156+#REF!,0),0))))),2)</f>
        <v>45.47</v>
      </c>
      <c r="IV156" s="18">
        <v>45.37</v>
      </c>
      <c r="IW156" s="25">
        <f t="shared" si="470"/>
        <v>45.47</v>
      </c>
      <c r="IX156" s="25">
        <f t="shared" si="471"/>
        <v>0</v>
      </c>
      <c r="IY156" s="25">
        <f t="shared" si="472"/>
        <v>0</v>
      </c>
      <c r="IZ156" s="25">
        <f t="shared" si="473"/>
        <v>0</v>
      </c>
      <c r="JA156" s="25">
        <f t="shared" si="474"/>
        <v>0</v>
      </c>
      <c r="JB156" s="18">
        <v>45.24</v>
      </c>
      <c r="JC156" s="20">
        <f>ROUND(IF(EN156="Cống tròn",IF(EN156="Cống tròn",IF(EU156="Không có móng",JS156-FF156,IF(EU156="Đế",JR156-FN156,IF(OR(EU156="Móng bê tông",EU156="Móng bê tông kết hợp đế"),JK156-FJ156,0))),0),IF(EN156="Cống hộp",IF(AND(EN156="Cống hộp",EU156="Không có móng"),JS156-GF156,IF(AND(EN156="Cống hộp",EU156="Móng bê tông"),JL156-GB156,0)),IF(OR(EN156="Rãnh xây",EN156="Rãnh bê tông"),IF(OR(EN156="Rãnh xây",EN156="Rãnh bê tông"),JM156-GB156,0),IF(EN156="Ống nhựa",IF(AND(EN156="Ống nhựa",EU156="Không đắp cát"),JS156-HT156,IF(AND(EN156="Ống nhựa",EU156="Đắp cát"),JJ156-HX156,0)),IF(EN156="Rãnh thang",IF(EN156="Rãnh thang",IF(EU156="Móng bê tông",#REF!-#REF!,JS156),0),0))))),2)</f>
        <v>44.07</v>
      </c>
      <c r="JD156" s="20">
        <f t="shared" si="612"/>
        <v>1.1700000000000017</v>
      </c>
      <c r="JE156" s="20">
        <f t="shared" si="475"/>
        <v>44.069999999999993</v>
      </c>
      <c r="JF156" s="20">
        <f t="shared" si="476"/>
        <v>0</v>
      </c>
      <c r="JG156" s="20">
        <f t="shared" si="477"/>
        <v>0</v>
      </c>
      <c r="JH156" s="20">
        <f t="shared" si="478"/>
        <v>0</v>
      </c>
      <c r="JI156" s="20">
        <f>IF(EN156="Rãnh thang",IF(AND(EN156="Rãnh thang",EU156="Móng bê tông"),JS156-#REF!,0),IF(EN156="Ống nhựa",IF(AND(EN156="Ống nhựa",EU156="Đắp cát"),JS156-HT156,0),IF(EN156="Cống tròn",IF(EN156="Cống tròn",IF(OR(EU156="Móng bê tông",EU156="Móng bê tông kết hợp đế"),JO156-FL156,0),0),IF(EN156="Cống hộp",IF(AND(EN156="Cống hộp",EU156="Móng bê tông"),JP156-GD156,0),IF(OR(EN156="Rãnh xây",EN156="Rãnh bê tông"),IF(AND(EN156="Rãnh xây",EU156="Móng bê tông"),JQ156-GD156,IF(AND(EN156="Rãnh bê tông",EU156="Móng bê tông"),JQ156-GD156,0)),0)))))</f>
        <v>44.069999999999993</v>
      </c>
      <c r="JJ156" s="20">
        <f t="shared" si="479"/>
        <v>0</v>
      </c>
      <c r="JK156" s="20">
        <f t="shared" si="480"/>
        <v>44.069999999999993</v>
      </c>
      <c r="JL156" s="20">
        <f t="shared" si="481"/>
        <v>0</v>
      </c>
      <c r="JM156" s="20">
        <f t="shared" si="482"/>
        <v>0</v>
      </c>
      <c r="JN156" s="20">
        <f t="shared" si="483"/>
        <v>44.269999999999996</v>
      </c>
      <c r="JO156" s="20">
        <f t="shared" si="484"/>
        <v>44.269999999999996</v>
      </c>
      <c r="JP156" s="20">
        <f t="shared" si="485"/>
        <v>0</v>
      </c>
      <c r="JQ156" s="20">
        <f t="shared" si="486"/>
        <v>0</v>
      </c>
      <c r="JR156" s="20">
        <f t="shared" si="487"/>
        <v>0</v>
      </c>
      <c r="JS156" s="26">
        <v>44.37</v>
      </c>
      <c r="JT156" s="25">
        <f t="shared" si="613"/>
        <v>0</v>
      </c>
      <c r="JU156" s="25">
        <f t="shared" si="488"/>
        <v>0</v>
      </c>
      <c r="JV156" s="25">
        <f t="shared" si="489"/>
        <v>0</v>
      </c>
      <c r="JW156" s="25">
        <f>ROUND(IF(EN156="Cống tròn",IF(EN156="Cống tròn",JX156+FF156,0),IF(EN156="Cống hộp",IF(EN156="Cống hộp",JX156+GP156,0),IF(OR(EN156="Rãnh xây",EN156="Rãnh bê tông"),IF(OR(EN156="Rãnh xây",EN156="Rãnh bê tông"),JX156+GP156,0),IF(EN156="ống nhựa",IF(EN156="Ống nhựa",JX156+HT156,0),IF(EN156="Rãnh thang",IF(EN156="Rãnh thang",JS156+#REF!,0),0))))),2)</f>
        <v>45.47</v>
      </c>
      <c r="JX156" s="27">
        <v>45.37</v>
      </c>
      <c r="JY156" s="25">
        <f t="shared" si="490"/>
        <v>45.47</v>
      </c>
      <c r="JZ156" s="25">
        <f t="shared" si="491"/>
        <v>0</v>
      </c>
      <c r="KA156" s="25">
        <f t="shared" si="492"/>
        <v>0</v>
      </c>
      <c r="KB156" s="25">
        <f t="shared" si="493"/>
        <v>0</v>
      </c>
      <c r="KC156" s="25">
        <f t="shared" si="494"/>
        <v>0</v>
      </c>
      <c r="KD156" s="28" t="s">
        <v>98</v>
      </c>
      <c r="KE156" s="27">
        <v>0</v>
      </c>
      <c r="KF156" s="25">
        <f t="shared" si="495"/>
        <v>1.9899999999999949</v>
      </c>
      <c r="KG156" s="25">
        <f t="shared" si="614"/>
        <v>1.9899999999999949</v>
      </c>
      <c r="KH156" s="27">
        <v>0</v>
      </c>
      <c r="KI156" s="25">
        <f t="shared" si="496"/>
        <v>1.1700000000000017</v>
      </c>
      <c r="KJ156" s="25">
        <f t="shared" si="615"/>
        <v>1.1700000000000017</v>
      </c>
      <c r="KK156" s="25">
        <f t="shared" si="497"/>
        <v>0</v>
      </c>
      <c r="KL156" s="25">
        <f t="shared" si="498"/>
        <v>0</v>
      </c>
      <c r="KM156" s="25">
        <f t="shared" si="616"/>
        <v>0</v>
      </c>
      <c r="KN156" s="25">
        <f t="shared" si="499"/>
        <v>0</v>
      </c>
      <c r="KO156" s="25">
        <f t="shared" si="500"/>
        <v>0</v>
      </c>
      <c r="KP156" s="25">
        <f t="shared" si="617"/>
        <v>0</v>
      </c>
      <c r="KQ156" s="25">
        <f t="shared" si="501"/>
        <v>0.2</v>
      </c>
      <c r="KR156" s="25">
        <f t="shared" si="502"/>
        <v>0.2</v>
      </c>
      <c r="KS156" s="25">
        <f t="shared" si="618"/>
        <v>0.2</v>
      </c>
      <c r="KT156" s="25">
        <f t="shared" si="503"/>
        <v>0</v>
      </c>
      <c r="KU156" s="25">
        <f t="shared" si="504"/>
        <v>0</v>
      </c>
      <c r="KV156" s="25">
        <f t="shared" si="619"/>
        <v>0</v>
      </c>
      <c r="KW156" s="25">
        <f t="shared" si="505"/>
        <v>0</v>
      </c>
      <c r="KX156" s="25">
        <f t="shared" si="506"/>
        <v>0</v>
      </c>
      <c r="KY156" s="25">
        <f t="shared" si="620"/>
        <v>0</v>
      </c>
      <c r="KZ156" s="25">
        <f t="shared" si="507"/>
        <v>0</v>
      </c>
      <c r="LA156" s="25">
        <f t="shared" si="508"/>
        <v>0</v>
      </c>
      <c r="LB156" s="25">
        <f t="shared" si="621"/>
        <v>0</v>
      </c>
      <c r="LC156" s="25">
        <f t="shared" si="509"/>
        <v>1.4</v>
      </c>
      <c r="LD156" s="25">
        <f t="shared" si="510"/>
        <v>0.97000000000000175</v>
      </c>
      <c r="LE156" s="25">
        <f t="shared" si="622"/>
        <v>1.1850000000000009</v>
      </c>
      <c r="LF156" s="25">
        <f t="shared" si="511"/>
        <v>0</v>
      </c>
      <c r="LG156" s="25">
        <f t="shared" si="512"/>
        <v>0</v>
      </c>
      <c r="LH156" s="25">
        <f t="shared" si="623"/>
        <v>0</v>
      </c>
      <c r="LI156" s="25">
        <f t="shared" si="513"/>
        <v>0</v>
      </c>
      <c r="LJ156" s="25">
        <f t="shared" si="514"/>
        <v>0</v>
      </c>
      <c r="LK156" s="25">
        <f t="shared" si="624"/>
        <v>0</v>
      </c>
      <c r="LL156" s="25">
        <f t="shared" si="515"/>
        <v>0</v>
      </c>
      <c r="LM156" s="25">
        <f t="shared" si="516"/>
        <v>0</v>
      </c>
      <c r="LN156" s="25">
        <f t="shared" si="625"/>
        <v>0</v>
      </c>
      <c r="LO156" s="25">
        <f t="shared" si="517"/>
        <v>0</v>
      </c>
      <c r="LP156" s="25">
        <f t="shared" si="518"/>
        <v>0</v>
      </c>
      <c r="LQ156" s="25">
        <f t="shared" si="626"/>
        <v>0</v>
      </c>
      <c r="LR156" s="25">
        <f t="shared" si="519"/>
        <v>0</v>
      </c>
      <c r="LS156" s="25">
        <f t="shared" si="520"/>
        <v>0</v>
      </c>
      <c r="LT156" s="25">
        <f t="shared" si="627"/>
        <v>0</v>
      </c>
      <c r="LU156" s="25">
        <f t="shared" si="521"/>
        <v>0</v>
      </c>
      <c r="LV156" s="25">
        <f t="shared" si="522"/>
        <v>0</v>
      </c>
      <c r="LW156" s="25">
        <f t="shared" si="628"/>
        <v>0</v>
      </c>
      <c r="LX156" s="25">
        <f t="shared" si="523"/>
        <v>0</v>
      </c>
      <c r="LY156" s="25">
        <f t="shared" si="524"/>
        <v>0</v>
      </c>
      <c r="LZ156" s="25">
        <f t="shared" si="629"/>
        <v>0</v>
      </c>
      <c r="MA156" s="25">
        <f t="shared" si="525"/>
        <v>0</v>
      </c>
      <c r="MB156" s="25">
        <f t="shared" si="526"/>
        <v>0</v>
      </c>
      <c r="MC156" s="25">
        <f t="shared" si="630"/>
        <v>0</v>
      </c>
      <c r="MD156" s="25">
        <f t="shared" si="527"/>
        <v>0</v>
      </c>
      <c r="ME156" s="25">
        <f t="shared" si="528"/>
        <v>0</v>
      </c>
      <c r="MF156" s="25">
        <f t="shared" si="631"/>
        <v>0</v>
      </c>
      <c r="MG156" s="25">
        <f t="shared" si="529"/>
        <v>0</v>
      </c>
      <c r="MH156" s="25">
        <f t="shared" si="530"/>
        <v>0</v>
      </c>
      <c r="MI156" s="25">
        <f t="shared" si="632"/>
        <v>0</v>
      </c>
      <c r="MJ156" s="25">
        <f t="shared" si="531"/>
        <v>0</v>
      </c>
      <c r="MK156" s="25">
        <f t="shared" si="532"/>
        <v>0</v>
      </c>
      <c r="ML156" s="25">
        <f t="shared" si="633"/>
        <v>0</v>
      </c>
      <c r="MM156" s="25">
        <f t="shared" si="533"/>
        <v>0</v>
      </c>
      <c r="MN156" s="25">
        <f t="shared" si="534"/>
        <v>0</v>
      </c>
      <c r="MO156" s="25">
        <f t="shared" si="634"/>
        <v>0</v>
      </c>
      <c r="MP156" s="25">
        <f t="shared" si="535"/>
        <v>0</v>
      </c>
      <c r="MQ156" s="25">
        <f t="shared" si="536"/>
        <v>0</v>
      </c>
      <c r="MR156" s="25">
        <f t="shared" si="635"/>
        <v>0</v>
      </c>
      <c r="MS156" s="29">
        <v>1.4</v>
      </c>
      <c r="MT156" s="29">
        <v>0</v>
      </c>
      <c r="MU156" s="29">
        <v>1</v>
      </c>
      <c r="MV156" s="29">
        <v>1</v>
      </c>
      <c r="MW156" s="25">
        <f t="shared" si="537"/>
        <v>1.4</v>
      </c>
      <c r="MX156" s="25">
        <f t="shared" si="538"/>
        <v>2.79</v>
      </c>
      <c r="MY156" s="25">
        <f t="shared" si="539"/>
        <v>0</v>
      </c>
      <c r="MZ156" s="25">
        <f t="shared" si="540"/>
        <v>0</v>
      </c>
      <c r="NA156" s="25">
        <f t="shared" si="541"/>
        <v>1.4</v>
      </c>
      <c r="NB156" s="25">
        <f t="shared" si="542"/>
        <v>1.64</v>
      </c>
      <c r="NC156" s="25">
        <f t="shared" si="543"/>
        <v>0</v>
      </c>
      <c r="ND156" s="25">
        <f t="shared" si="544"/>
        <v>0</v>
      </c>
      <c r="NE156" s="25">
        <f t="shared" si="636"/>
        <v>1.4</v>
      </c>
      <c r="NF156" s="25">
        <f t="shared" si="636"/>
        <v>2.2149999999999999</v>
      </c>
      <c r="NG156" s="25">
        <f t="shared" si="636"/>
        <v>0</v>
      </c>
      <c r="NH156" s="25">
        <f t="shared" si="545"/>
        <v>0</v>
      </c>
      <c r="NI156" s="25">
        <f t="shared" si="546"/>
        <v>83.06</v>
      </c>
      <c r="NJ156" s="25">
        <f t="shared" si="547"/>
        <v>0</v>
      </c>
      <c r="NK156" s="25">
        <f t="shared" si="548"/>
        <v>83.06</v>
      </c>
      <c r="NL156" s="25">
        <f t="shared" si="549"/>
        <v>51.84</v>
      </c>
      <c r="NM156" s="25">
        <f t="shared" si="550"/>
        <v>0</v>
      </c>
      <c r="NN156" s="25">
        <f t="shared" si="637"/>
        <v>51.84</v>
      </c>
      <c r="NO156" s="25">
        <f t="shared" si="551"/>
        <v>0</v>
      </c>
      <c r="NP156" s="25">
        <f t="shared" si="552"/>
        <v>0</v>
      </c>
      <c r="NQ156" s="25">
        <f t="shared" si="638"/>
        <v>0</v>
      </c>
      <c r="NR156" s="25">
        <f t="shared" si="553"/>
        <v>0</v>
      </c>
      <c r="NS156" s="25">
        <f t="shared" si="554"/>
        <v>0</v>
      </c>
      <c r="NT156" s="25">
        <f t="shared" si="639"/>
        <v>0</v>
      </c>
      <c r="NU156" s="25">
        <f t="shared" si="555"/>
        <v>0</v>
      </c>
      <c r="NV156" s="25">
        <f t="shared" si="556"/>
        <v>0</v>
      </c>
      <c r="NW156" s="25">
        <f t="shared" si="640"/>
        <v>0</v>
      </c>
      <c r="NX156" s="25">
        <f t="shared" si="641"/>
        <v>51.84</v>
      </c>
      <c r="NY156" s="25">
        <f t="shared" si="641"/>
        <v>0</v>
      </c>
      <c r="NZ156" s="25">
        <f t="shared" si="642"/>
        <v>51.84</v>
      </c>
      <c r="OA156" s="25">
        <f t="shared" si="643"/>
        <v>31.22</v>
      </c>
      <c r="OB156" s="25">
        <f t="shared" si="643"/>
        <v>0</v>
      </c>
      <c r="OC156" s="25">
        <f t="shared" si="644"/>
        <v>31.22</v>
      </c>
      <c r="OD156" s="25">
        <f t="shared" si="645"/>
        <v>51.84</v>
      </c>
      <c r="OE156" s="25">
        <f t="shared" si="645"/>
        <v>0</v>
      </c>
      <c r="OF156" s="25">
        <f t="shared" si="645"/>
        <v>51.84</v>
      </c>
      <c r="OG156" s="25">
        <f t="shared" si="557"/>
        <v>0</v>
      </c>
      <c r="OH156" s="25">
        <f t="shared" si="558"/>
        <v>0</v>
      </c>
      <c r="OI156" s="25">
        <f t="shared" si="559"/>
        <v>0</v>
      </c>
      <c r="OJ156" s="25">
        <f t="shared" si="560"/>
        <v>0</v>
      </c>
      <c r="OK156" s="25">
        <f t="shared" si="561"/>
        <v>0</v>
      </c>
      <c r="OL156" s="25">
        <f t="shared" si="562"/>
        <v>0</v>
      </c>
      <c r="OM156" s="25">
        <f t="shared" si="646"/>
        <v>0</v>
      </c>
      <c r="ON156" s="25">
        <f t="shared" si="646"/>
        <v>0</v>
      </c>
      <c r="OO156" s="25">
        <f t="shared" si="646"/>
        <v>0</v>
      </c>
      <c r="OP156" s="25">
        <f t="shared" si="563"/>
        <v>0</v>
      </c>
      <c r="OQ156" s="25">
        <f t="shared" si="564"/>
        <v>0</v>
      </c>
      <c r="OR156" s="25">
        <f t="shared" si="647"/>
        <v>0</v>
      </c>
      <c r="OS156" s="19">
        <v>535621.30000000005</v>
      </c>
      <c r="OT156" s="19">
        <v>2371924.2000000002</v>
      </c>
    </row>
    <row r="157" spans="1:410" ht="33" customHeight="1" x14ac:dyDescent="0.25">
      <c r="A157" s="18"/>
      <c r="B157" s="18" t="s">
        <v>939</v>
      </c>
      <c r="C157" s="18">
        <v>2528.65</v>
      </c>
      <c r="D157" s="16" t="e">
        <f>_xlfn.IFNA(INDEX(#REF!,MATCH(E157,#REF!,0)),0)</f>
        <v>#REF!</v>
      </c>
      <c r="E157" s="18" t="s">
        <v>948</v>
      </c>
      <c r="F157" s="16" t="s">
        <v>765</v>
      </c>
      <c r="G157" s="16" t="s">
        <v>766</v>
      </c>
      <c r="H157" s="16" t="s">
        <v>767</v>
      </c>
      <c r="I157" s="16" t="s">
        <v>768</v>
      </c>
      <c r="J157" s="16" t="s">
        <v>769</v>
      </c>
      <c r="K157" s="16" t="s">
        <v>770</v>
      </c>
      <c r="L157" s="16" t="s">
        <v>771</v>
      </c>
      <c r="M157" s="18">
        <v>1.64</v>
      </c>
      <c r="N157" s="18">
        <v>1.94</v>
      </c>
      <c r="O157" s="18">
        <v>2.04</v>
      </c>
      <c r="P157" s="18">
        <v>2.34</v>
      </c>
      <c r="Q157" s="18">
        <v>0.1</v>
      </c>
      <c r="R157" s="18">
        <v>1.8399999999999999</v>
      </c>
      <c r="S157" s="18">
        <v>2.14</v>
      </c>
      <c r="T157" s="18">
        <v>0.2</v>
      </c>
      <c r="U157" s="18">
        <v>0</v>
      </c>
      <c r="V157" s="18">
        <v>0</v>
      </c>
      <c r="W157" s="18">
        <v>0</v>
      </c>
      <c r="X157" s="18">
        <v>1.64</v>
      </c>
      <c r="Y157" s="18">
        <v>1.9</v>
      </c>
      <c r="Z157" s="20">
        <f t="shared" si="565"/>
        <v>1.7</v>
      </c>
      <c r="AA157" s="18">
        <v>0.22</v>
      </c>
      <c r="AB157" s="18">
        <v>0</v>
      </c>
      <c r="AC157" s="18">
        <v>0</v>
      </c>
      <c r="AD157" s="18">
        <v>0</v>
      </c>
      <c r="AE157" s="18">
        <v>0</v>
      </c>
      <c r="AF157" s="18">
        <v>0</v>
      </c>
      <c r="AG157" s="18">
        <v>1.2</v>
      </c>
      <c r="AH157" s="18">
        <v>1.5</v>
      </c>
      <c r="AI157" s="20">
        <f t="shared" si="566"/>
        <v>1.8499999999999999</v>
      </c>
      <c r="AJ157" s="18">
        <v>0</v>
      </c>
      <c r="AK157" s="18">
        <v>0</v>
      </c>
      <c r="AL157" s="20">
        <f t="shared" si="567"/>
        <v>0</v>
      </c>
      <c r="AM157" s="18">
        <v>1.64</v>
      </c>
      <c r="AN157" s="18">
        <v>1.5</v>
      </c>
      <c r="AO157" s="18">
        <v>0.15</v>
      </c>
      <c r="AP157" s="18">
        <v>0.22</v>
      </c>
      <c r="AQ157" s="18">
        <v>1.64</v>
      </c>
      <c r="AR157" s="18">
        <v>1.72</v>
      </c>
      <c r="AS157" s="18">
        <v>0.12</v>
      </c>
      <c r="AT157" s="18">
        <v>0.11</v>
      </c>
      <c r="AU157" s="18">
        <v>0</v>
      </c>
      <c r="AV157" s="18">
        <v>1</v>
      </c>
      <c r="AW157" s="18">
        <v>0</v>
      </c>
      <c r="AX157" s="18">
        <v>0</v>
      </c>
      <c r="AY157" s="18">
        <v>0</v>
      </c>
      <c r="AZ157" s="18">
        <v>0</v>
      </c>
      <c r="BA157" s="18">
        <v>0</v>
      </c>
      <c r="BB157" s="18">
        <v>0</v>
      </c>
      <c r="BC157" s="18">
        <v>0</v>
      </c>
      <c r="BD157" s="18">
        <v>0</v>
      </c>
      <c r="BE157" s="18">
        <v>2</v>
      </c>
      <c r="BF157" s="18">
        <v>0</v>
      </c>
      <c r="BG157" s="18">
        <v>0</v>
      </c>
      <c r="BH157" s="18">
        <v>0</v>
      </c>
      <c r="BI157" s="18">
        <v>0</v>
      </c>
      <c r="BJ157" s="18">
        <v>0</v>
      </c>
      <c r="BK157" s="18">
        <v>0</v>
      </c>
      <c r="BL157" s="18">
        <v>0</v>
      </c>
      <c r="BM157" s="18">
        <v>0</v>
      </c>
      <c r="BN157" s="18">
        <v>0</v>
      </c>
      <c r="BO157" s="18">
        <v>0</v>
      </c>
      <c r="BP157" s="18">
        <v>0</v>
      </c>
      <c r="BQ157" s="18">
        <v>0</v>
      </c>
      <c r="BR157" s="18">
        <v>0</v>
      </c>
      <c r="BS157" s="18">
        <v>0</v>
      </c>
      <c r="BT157" s="18">
        <v>0</v>
      </c>
      <c r="BU157" s="18">
        <v>0</v>
      </c>
      <c r="BV157" s="18">
        <v>0</v>
      </c>
      <c r="BW157" s="18">
        <v>0</v>
      </c>
      <c r="BX157" s="18">
        <v>0</v>
      </c>
      <c r="BY157" s="18">
        <v>0</v>
      </c>
      <c r="BZ157" s="18">
        <v>0</v>
      </c>
      <c r="CA157" s="16" t="e">
        <f>_xlfn.IFNA(IF(RIGHT(D157,2)="=G",0,INDEX(#REF!,MATCH(E157,#REF!,0))),0)</f>
        <v>#REF!</v>
      </c>
      <c r="CB157" s="16" t="s">
        <v>776</v>
      </c>
      <c r="CC157" s="18">
        <v>0</v>
      </c>
      <c r="CD157" s="18">
        <v>0</v>
      </c>
      <c r="CE157" s="18">
        <v>1.4</v>
      </c>
      <c r="CF157" s="18">
        <v>0.85</v>
      </c>
      <c r="CG157" s="18">
        <v>0.12</v>
      </c>
      <c r="CH157" s="18">
        <v>2</v>
      </c>
      <c r="CI157" s="16" t="s">
        <v>98</v>
      </c>
      <c r="CJ157" s="18">
        <v>0</v>
      </c>
      <c r="CK157" s="20">
        <f t="shared" si="432"/>
        <v>1.47</v>
      </c>
      <c r="CL157" s="20">
        <f t="shared" si="568"/>
        <v>1.47</v>
      </c>
      <c r="CM157" s="18">
        <v>38.35</v>
      </c>
      <c r="CN157" s="18">
        <v>46.08</v>
      </c>
      <c r="CO157" s="18">
        <v>45.241</v>
      </c>
      <c r="CP157" s="22">
        <f t="shared" si="433"/>
        <v>45.24</v>
      </c>
      <c r="CQ157" s="22">
        <f t="shared" si="434"/>
        <v>43.77</v>
      </c>
      <c r="CR157" s="22">
        <f t="shared" si="569"/>
        <v>1.47</v>
      </c>
      <c r="CS157" s="22">
        <f t="shared" si="435"/>
        <v>43.87</v>
      </c>
      <c r="CT157" s="22">
        <f t="shared" si="436"/>
        <v>44.07</v>
      </c>
      <c r="CU157" s="18">
        <v>44.07</v>
      </c>
      <c r="CV157" s="22">
        <f t="shared" si="570"/>
        <v>1.7</v>
      </c>
      <c r="CW157" s="22">
        <f t="shared" si="437"/>
        <v>0</v>
      </c>
      <c r="CX157" s="22">
        <f t="shared" si="438"/>
        <v>0</v>
      </c>
      <c r="CY157" s="22">
        <f t="shared" si="439"/>
        <v>45.81</v>
      </c>
      <c r="CZ157" s="22">
        <f t="shared" si="440"/>
        <v>45.96</v>
      </c>
      <c r="DA157" s="18">
        <v>46.08</v>
      </c>
      <c r="DB157" s="20">
        <f t="shared" si="571"/>
        <v>2.31</v>
      </c>
      <c r="DC157" s="20">
        <f t="shared" si="572"/>
        <v>0.84</v>
      </c>
      <c r="DD157" s="20">
        <f t="shared" si="573"/>
        <v>1.4700000000000002</v>
      </c>
      <c r="DE157" s="20">
        <f t="shared" si="441"/>
        <v>0.1</v>
      </c>
      <c r="DF157" s="20">
        <f t="shared" si="442"/>
        <v>0.2</v>
      </c>
      <c r="DG157" s="20">
        <f t="shared" si="443"/>
        <v>1.17</v>
      </c>
      <c r="DH157" s="20">
        <f t="shared" si="444"/>
        <v>0</v>
      </c>
      <c r="DI157" s="20">
        <f t="shared" si="445"/>
        <v>0</v>
      </c>
      <c r="DJ157" s="20">
        <f t="shared" si="446"/>
        <v>0</v>
      </c>
      <c r="DK157" s="20">
        <f t="shared" si="574"/>
        <v>1.47</v>
      </c>
      <c r="DL157" s="20">
        <f t="shared" si="575"/>
        <v>0</v>
      </c>
      <c r="DM157" s="20">
        <f t="shared" si="576"/>
        <v>0</v>
      </c>
      <c r="DN157" s="20">
        <f t="shared" si="577"/>
        <v>0</v>
      </c>
      <c r="DO157" s="18">
        <v>2.54</v>
      </c>
      <c r="DP157" s="18">
        <v>0</v>
      </c>
      <c r="DQ157" s="18">
        <v>1</v>
      </c>
      <c r="DR157" s="18">
        <v>1</v>
      </c>
      <c r="DS157" s="25">
        <f t="shared" si="578"/>
        <v>2.54</v>
      </c>
      <c r="DT157" s="25">
        <f t="shared" si="579"/>
        <v>0</v>
      </c>
      <c r="DU157" s="25">
        <f t="shared" si="580"/>
        <v>3.73</v>
      </c>
      <c r="DV157" s="25">
        <f t="shared" si="581"/>
        <v>0</v>
      </c>
      <c r="DW157" s="25">
        <f t="shared" si="582"/>
        <v>3.73</v>
      </c>
      <c r="DX157" s="25">
        <f t="shared" si="583"/>
        <v>7.61</v>
      </c>
      <c r="DY157" s="25">
        <f t="shared" si="584"/>
        <v>0</v>
      </c>
      <c r="DZ157" s="25">
        <f t="shared" si="585"/>
        <v>7.61</v>
      </c>
      <c r="EA157" s="25">
        <f t="shared" si="586"/>
        <v>4.99</v>
      </c>
      <c r="EB157" s="25">
        <f t="shared" si="587"/>
        <v>0</v>
      </c>
      <c r="EC157" s="25">
        <f t="shared" si="588"/>
        <v>4.99</v>
      </c>
      <c r="ED157" s="25">
        <f t="shared" si="589"/>
        <v>2.62</v>
      </c>
      <c r="EE157" s="25">
        <f t="shared" si="589"/>
        <v>0</v>
      </c>
      <c r="EF157" s="25">
        <f t="shared" si="590"/>
        <v>2.62</v>
      </c>
      <c r="EG157" s="25">
        <f t="shared" si="591"/>
        <v>4.99</v>
      </c>
      <c r="EH157" s="25">
        <f t="shared" si="591"/>
        <v>0</v>
      </c>
      <c r="EI157" s="25">
        <f t="shared" si="592"/>
        <v>4.99</v>
      </c>
      <c r="EJ157" s="18">
        <v>2528.65</v>
      </c>
      <c r="EK157" s="18">
        <v>2489.9499999999998</v>
      </c>
      <c r="EL157" s="18" t="s">
        <v>948</v>
      </c>
      <c r="EM157" s="18" t="s">
        <v>949</v>
      </c>
      <c r="EN157" s="16" t="s">
        <v>774</v>
      </c>
      <c r="EO157" s="16" t="s">
        <v>132</v>
      </c>
      <c r="EP157" s="16" t="e">
        <f>IF(OR(EN157="Cống tròn",EN157="Cống hộp",EN157="Ống nhựa"),INDEX(#REF!,MATCH(E157,#REF!,0)),IF(OR(EN157="Rãnh xây",EN157="Rãnh bê tông"),INDEX(#REF!,MATCH(E157,#REF!,0)),0))</f>
        <v>#REF!</v>
      </c>
      <c r="EQ157" s="18">
        <v>37.50000000000027</v>
      </c>
      <c r="ER157" s="18">
        <v>1</v>
      </c>
      <c r="ES157" s="25">
        <f t="shared" si="593"/>
        <v>37</v>
      </c>
      <c r="ET157" s="1" t="e">
        <f>_xlfn.IFNA(IF(EN157="Cống tròn",INDEX(#REF!,MATCH(E157,#REF!,0)),IF(EN157="Cống hộp",INDEX(#REF!,MATCH(E157,#REF!,0)),EU157&amp;" ,"&amp;EV157)),0)</f>
        <v>#REF!</v>
      </c>
      <c r="EU157" s="16" t="s">
        <v>769</v>
      </c>
      <c r="EV157" s="16" t="s">
        <v>775</v>
      </c>
      <c r="EW157" s="16" t="e">
        <f>_xlfn.IFNA(INDEX(#REF!,MATCH(E157,#REF!,0)),0)</f>
        <v>#REF!</v>
      </c>
      <c r="EX157" s="16"/>
      <c r="EY157" s="18">
        <v>0</v>
      </c>
      <c r="EZ157" s="18">
        <v>0</v>
      </c>
      <c r="FA157" s="18">
        <v>0</v>
      </c>
      <c r="FB157" s="19">
        <v>0</v>
      </c>
      <c r="FC157" s="19">
        <v>0</v>
      </c>
      <c r="FD157" s="25">
        <f t="shared" si="447"/>
        <v>0</v>
      </c>
      <c r="FE157" s="25">
        <f t="shared" si="594"/>
        <v>0</v>
      </c>
      <c r="FF157" s="18">
        <v>0.1</v>
      </c>
      <c r="FG157" s="18">
        <v>2</v>
      </c>
      <c r="FH157" s="18">
        <v>1</v>
      </c>
      <c r="FI157" s="25">
        <f t="shared" si="595"/>
        <v>1.2</v>
      </c>
      <c r="FJ157" s="18">
        <v>0</v>
      </c>
      <c r="FK157" s="18">
        <v>0</v>
      </c>
      <c r="FL157" s="18">
        <v>0.2</v>
      </c>
      <c r="FM157" s="18">
        <v>1.4</v>
      </c>
      <c r="FN157" s="18">
        <v>0</v>
      </c>
      <c r="FO157" s="25">
        <f t="shared" si="596"/>
        <v>1.4</v>
      </c>
      <c r="FP157" s="18">
        <v>1.4999999999999999E-2</v>
      </c>
      <c r="FQ157" s="18">
        <v>1</v>
      </c>
      <c r="FR157" s="25">
        <f t="shared" si="448"/>
        <v>36</v>
      </c>
      <c r="FS157" s="25">
        <f t="shared" si="449"/>
        <v>0.52500000000000002</v>
      </c>
      <c r="FT157" s="25">
        <f t="shared" si="450"/>
        <v>36.524999999999999</v>
      </c>
      <c r="FU157" s="25">
        <f t="shared" si="451"/>
        <v>-0.97500000000027143</v>
      </c>
      <c r="FV157" s="25" t="str">
        <f t="shared" si="597"/>
        <v>Thêm 01</v>
      </c>
      <c r="FW157" s="25">
        <f t="shared" si="598"/>
        <v>0.04</v>
      </c>
      <c r="FX157" s="16"/>
      <c r="FY157" s="16"/>
      <c r="FZ157" s="16"/>
      <c r="GA157" s="16"/>
      <c r="GB157" s="19">
        <v>0</v>
      </c>
      <c r="GC157" s="19">
        <v>0</v>
      </c>
      <c r="GD157" s="19">
        <v>0</v>
      </c>
      <c r="GE157" s="19">
        <v>0</v>
      </c>
      <c r="GF157" s="19">
        <v>0</v>
      </c>
      <c r="GG157" s="19">
        <v>0</v>
      </c>
      <c r="GH157" s="19">
        <v>0</v>
      </c>
      <c r="GI157" s="19">
        <v>0</v>
      </c>
      <c r="GJ157" s="19">
        <v>0</v>
      </c>
      <c r="GK157" s="19">
        <v>0</v>
      </c>
      <c r="GL157" s="25">
        <f t="shared" si="452"/>
        <v>0</v>
      </c>
      <c r="GM157" s="25">
        <f t="shared" si="599"/>
        <v>0</v>
      </c>
      <c r="GN157" s="19">
        <v>0</v>
      </c>
      <c r="GO157" s="19">
        <v>0</v>
      </c>
      <c r="GP157" s="19">
        <v>0</v>
      </c>
      <c r="GQ157" s="19">
        <v>0</v>
      </c>
      <c r="GR157" s="1" t="e">
        <f>_xlfn.IFNA(INDEX(#REF!,MATCH(E157,#REF!,0)),0)</f>
        <v>#REF!</v>
      </c>
      <c r="GS157" s="16"/>
      <c r="GT157" s="18">
        <v>0</v>
      </c>
      <c r="GU157" s="18">
        <v>0</v>
      </c>
      <c r="GV157" s="18">
        <v>0</v>
      </c>
      <c r="GW157" s="18">
        <v>0</v>
      </c>
      <c r="GX157" s="25">
        <f t="shared" si="453"/>
        <v>0</v>
      </c>
      <c r="GY157" s="25">
        <f t="shared" si="454"/>
        <v>0</v>
      </c>
      <c r="GZ157" s="25">
        <f t="shared" si="600"/>
        <v>0</v>
      </c>
      <c r="HA157" s="1" t="e" cm="1">
        <f t="array" ref="HA157">INDEX(#REF!,MATCH(EJ157&amp;EK157&amp;HD157&amp;HE157&amp;HF157,#REF!&amp;#REF!&amp;#REF!&amp;#REF!&amp;#REF!,0))</f>
        <v>#REF!</v>
      </c>
      <c r="HB157" s="16"/>
      <c r="HC157" s="25">
        <f t="shared" si="601"/>
        <v>0</v>
      </c>
      <c r="HD157" s="18">
        <v>0</v>
      </c>
      <c r="HE157" s="18">
        <v>0</v>
      </c>
      <c r="HF157" s="18">
        <v>0</v>
      </c>
      <c r="HG157" s="1" t="e" cm="1">
        <f t="array" ref="HG157">INDEX(#REF!,MATCH(EJ157&amp;EK157&amp;HJ157&amp;HK157&amp;HL157,#REF!&amp;#REF!&amp;#REF!&amp;#REF!&amp;#REF!,0))</f>
        <v>#REF!</v>
      </c>
      <c r="HH157" s="16"/>
      <c r="HI157" s="25">
        <f t="shared" si="602"/>
        <v>0</v>
      </c>
      <c r="HJ157" s="25">
        <f t="shared" si="603"/>
        <v>0</v>
      </c>
      <c r="HK157" s="19">
        <v>0</v>
      </c>
      <c r="HL157" s="19">
        <v>0</v>
      </c>
      <c r="HM157" s="18">
        <v>0.01</v>
      </c>
      <c r="HN157" s="18">
        <v>1</v>
      </c>
      <c r="HO157" s="25">
        <f t="shared" si="604"/>
        <v>0</v>
      </c>
      <c r="HP157" s="25">
        <f t="shared" si="605"/>
        <v>0</v>
      </c>
      <c r="HQ157" s="25">
        <f t="shared" si="606"/>
        <v>0</v>
      </c>
      <c r="HR157" s="25">
        <f t="shared" si="607"/>
        <v>0</v>
      </c>
      <c r="HS157" s="25">
        <f t="shared" si="608"/>
        <v>0</v>
      </c>
      <c r="HT157" s="19">
        <v>0</v>
      </c>
      <c r="HU157" s="19">
        <v>0</v>
      </c>
      <c r="HV157" s="19">
        <v>0</v>
      </c>
      <c r="HW157" s="25">
        <f t="shared" si="609"/>
        <v>0</v>
      </c>
      <c r="HX157" s="19">
        <v>0</v>
      </c>
      <c r="HY157" s="19">
        <v>0</v>
      </c>
      <c r="HZ157" s="18">
        <v>45.24</v>
      </c>
      <c r="IA157" s="20">
        <f>ROUND(IF(EN157="Cống tròn",IF(EN157="Cống tròn",IF(EU157="Không có móng",IQ157-FF157,IF(EU157="Đế",IP157-FN157,IF(OR(EU157="Móng bê tông",EU157="Móng bê tông kết hợp đế"),II157-FJ157,0))),0),IF(EN157="Cống hộp",IF(AND(EN157="Cống hộp",EU157="Không có móng"),IQ157-GF157,IF(AND(EN157="Cống hộp",EU157="Móng bê tông"),IJ157-GB157,0)),IF(OR(EN157="Rãnh xây",EN157="Rãnh bê tông"),IF(OR(EN157="Rãnh xây",EN157="Rãnh bê tông"),IK157-GB157,0),IF(EN157="Ống nhựa",IF(AND(EN157="Ống nhựa",EU157="Không đắp cát"),IQ157-HT157,IF(AND(EN157="Ống nhựa",EU157="Đắp cát"),IH157-HX157,0)),IF(EN157="Rãnh thang",IF(EN157="Rãnh thang",IF(EU157="Móng bê tông",#REF!-#REF!,IQ157),0),0))))),2)</f>
        <v>44.07</v>
      </c>
      <c r="IB157" s="20">
        <f t="shared" si="610"/>
        <v>1.1700000000000017</v>
      </c>
      <c r="IC157" s="20">
        <f t="shared" si="455"/>
        <v>44.069999999999993</v>
      </c>
      <c r="ID157" s="20">
        <f t="shared" si="456"/>
        <v>0</v>
      </c>
      <c r="IE157" s="20">
        <f t="shared" si="457"/>
        <v>0</v>
      </c>
      <c r="IF157" s="20">
        <f t="shared" si="458"/>
        <v>0</v>
      </c>
      <c r="IG157" s="20">
        <f>IF(EN157="Rãnh thang",IF(AND(EN157="Rãnh thang",EU157="Móng bê tông"),IQ157-#REF!,0),IF(EN157="Ống nhựa",IF(AND(EN157="Ống nhựa",EU157="Đắp cát"),IQ157-HT157,0),IF(EN157="Cống tròn",IF(EN157="Cống tròn",IF(OR(EU157="Móng bê tông",EU157="Móng bê tông kết hợp đế"),IM157-FL157,0),0),IF(EN157="Cống hộp",IF(AND(EN157="Cống hộp",EU157="Móng bê tông"),IN157-GD157,0),IF(OR(EN157="Rãnh xây",EN157="Rãnh bê tông"),IF(AND(EN157="Rãnh xây",EU157="Móng bê tông"),IO157-GD157,IF(AND(EN157="Rãnh bê tông",EU157="Móng bê tông"),IO157-GD157,0)),0)))))</f>
        <v>44.069999999999993</v>
      </c>
      <c r="IH157" s="20">
        <f t="shared" si="459"/>
        <v>0</v>
      </c>
      <c r="II157" s="20">
        <f t="shared" si="460"/>
        <v>44.069999999999993</v>
      </c>
      <c r="IJ157" s="20">
        <f t="shared" si="461"/>
        <v>0</v>
      </c>
      <c r="IK157" s="20">
        <f t="shared" si="462"/>
        <v>0</v>
      </c>
      <c r="IL157" s="20">
        <f t="shared" si="463"/>
        <v>44.269999999999996</v>
      </c>
      <c r="IM157" s="20">
        <f t="shared" si="464"/>
        <v>44.269999999999996</v>
      </c>
      <c r="IN157" s="20">
        <f t="shared" si="465"/>
        <v>0</v>
      </c>
      <c r="IO157" s="20">
        <f t="shared" si="466"/>
        <v>0</v>
      </c>
      <c r="IP157" s="20">
        <f t="shared" si="467"/>
        <v>0</v>
      </c>
      <c r="IQ157" s="18">
        <v>44.37</v>
      </c>
      <c r="IR157" s="25">
        <f t="shared" si="611"/>
        <v>0</v>
      </c>
      <c r="IS157" s="25">
        <f t="shared" si="468"/>
        <v>0</v>
      </c>
      <c r="IT157" s="25">
        <f t="shared" si="469"/>
        <v>0</v>
      </c>
      <c r="IU157" s="25">
        <f>ROUND(IF(EN157="Cống tròn",IF(EN157="Cống tròn",IV157+FF157,0),IF(EN157="Cống hộp",IF(EN157="Cống hộp",IV157+GP157,0),IF(OR(EN157="Rãnh xây",EN157="Rãnh bê tông"),IF(OR(EN157="Rãnh xây",EN157="Rãnh bê tông"),IV157+GP157,0),IF(EN157="ống nhựa",IF(EN157="Ống nhựa",IV157+HT157,0),IF(EN157="Rãnh thang",IF(EN157="Rãnh thang",IQ157+#REF!,0),0))))),2)</f>
        <v>45.42</v>
      </c>
      <c r="IV157" s="18">
        <v>45.32</v>
      </c>
      <c r="IW157" s="25">
        <f t="shared" si="470"/>
        <v>45.42</v>
      </c>
      <c r="IX157" s="25">
        <f t="shared" si="471"/>
        <v>0</v>
      </c>
      <c r="IY157" s="25">
        <f t="shared" si="472"/>
        <v>0</v>
      </c>
      <c r="IZ157" s="25">
        <f t="shared" si="473"/>
        <v>0</v>
      </c>
      <c r="JA157" s="25">
        <f t="shared" si="474"/>
        <v>0</v>
      </c>
      <c r="JB157" s="18">
        <v>45.2</v>
      </c>
      <c r="JC157" s="20">
        <f>ROUND(IF(EN157="Cống tròn",IF(EN157="Cống tròn",IF(EU157="Không có móng",JS157-FF157,IF(EU157="Đế",JR157-FN157,IF(OR(EU157="Móng bê tông",EU157="Móng bê tông kết hợp đế"),JK157-FJ157,0))),0),IF(EN157="Cống hộp",IF(AND(EN157="Cống hộp",EU157="Không có móng"),JS157-GF157,IF(AND(EN157="Cống hộp",EU157="Móng bê tông"),JL157-GB157,0)),IF(OR(EN157="Rãnh xây",EN157="Rãnh bê tông"),IF(OR(EN157="Rãnh xây",EN157="Rãnh bê tông"),JM157-GB157,0),IF(EN157="Ống nhựa",IF(AND(EN157="Ống nhựa",EU157="Không đắp cát"),JS157-HT157,IF(AND(EN157="Ống nhựa",EU157="Đắp cát"),JJ157-HX157,0)),IF(EN157="Rãnh thang",IF(EN157="Rãnh thang",IF(EU157="Móng bê tông",#REF!-#REF!,JS157),0),0))))),2)</f>
        <v>44.02</v>
      </c>
      <c r="JD157" s="20">
        <f t="shared" si="612"/>
        <v>1.1799999999999997</v>
      </c>
      <c r="JE157" s="20">
        <f t="shared" si="475"/>
        <v>44.019999999999996</v>
      </c>
      <c r="JF157" s="20">
        <f t="shared" si="476"/>
        <v>0</v>
      </c>
      <c r="JG157" s="20">
        <f t="shared" si="477"/>
        <v>0</v>
      </c>
      <c r="JH157" s="20">
        <f t="shared" si="478"/>
        <v>0</v>
      </c>
      <c r="JI157" s="20">
        <f>IF(EN157="Rãnh thang",IF(AND(EN157="Rãnh thang",EU157="Móng bê tông"),JS157-#REF!,0),IF(EN157="Ống nhựa",IF(AND(EN157="Ống nhựa",EU157="Đắp cát"),JS157-HT157,0),IF(EN157="Cống tròn",IF(EN157="Cống tròn",IF(OR(EU157="Móng bê tông",EU157="Móng bê tông kết hợp đế"),JO157-FL157,0),0),IF(EN157="Cống hộp",IF(AND(EN157="Cống hộp",EU157="Móng bê tông"),JP157-GD157,0),IF(OR(EN157="Rãnh xây",EN157="Rãnh bê tông"),IF(AND(EN157="Rãnh xây",EU157="Móng bê tông"),JQ157-GD157,IF(AND(EN157="Rãnh bê tông",EU157="Móng bê tông"),JQ157-GD157,0)),0)))))</f>
        <v>44.019999999999996</v>
      </c>
      <c r="JJ157" s="20">
        <f t="shared" si="479"/>
        <v>0</v>
      </c>
      <c r="JK157" s="20">
        <f t="shared" si="480"/>
        <v>44.019999999999996</v>
      </c>
      <c r="JL157" s="20">
        <f t="shared" si="481"/>
        <v>0</v>
      </c>
      <c r="JM157" s="20">
        <f t="shared" si="482"/>
        <v>0</v>
      </c>
      <c r="JN157" s="20">
        <f t="shared" si="483"/>
        <v>44.22</v>
      </c>
      <c r="JO157" s="20">
        <f t="shared" si="484"/>
        <v>44.22</v>
      </c>
      <c r="JP157" s="20">
        <f t="shared" si="485"/>
        <v>0</v>
      </c>
      <c r="JQ157" s="20">
        <f t="shared" si="486"/>
        <v>0</v>
      </c>
      <c r="JR157" s="20">
        <f t="shared" si="487"/>
        <v>0</v>
      </c>
      <c r="JS157" s="26">
        <v>44.32</v>
      </c>
      <c r="JT157" s="25">
        <f t="shared" si="613"/>
        <v>0</v>
      </c>
      <c r="JU157" s="25">
        <f t="shared" si="488"/>
        <v>0</v>
      </c>
      <c r="JV157" s="25">
        <f t="shared" si="489"/>
        <v>0</v>
      </c>
      <c r="JW157" s="25">
        <f>ROUND(IF(EN157="Cống tròn",IF(EN157="Cống tròn",JX157+FF157,0),IF(EN157="Cống hộp",IF(EN157="Cống hộp",JX157+GP157,0),IF(OR(EN157="Rãnh xây",EN157="Rãnh bê tông"),IF(OR(EN157="Rãnh xây",EN157="Rãnh bê tông"),JX157+GP157,0),IF(EN157="ống nhựa",IF(EN157="Ống nhựa",JX157+HT157,0),IF(EN157="Rãnh thang",IF(EN157="Rãnh thang",JS157+#REF!,0),0))))),2)</f>
        <v>45.42</v>
      </c>
      <c r="JX157" s="27">
        <v>45.32</v>
      </c>
      <c r="JY157" s="25">
        <f t="shared" si="490"/>
        <v>45.42</v>
      </c>
      <c r="JZ157" s="25">
        <f t="shared" si="491"/>
        <v>0</v>
      </c>
      <c r="KA157" s="25">
        <f t="shared" si="492"/>
        <v>0</v>
      </c>
      <c r="KB157" s="25">
        <f t="shared" si="493"/>
        <v>0</v>
      </c>
      <c r="KC157" s="25">
        <f t="shared" si="494"/>
        <v>0</v>
      </c>
      <c r="KD157" s="28" t="s">
        <v>98</v>
      </c>
      <c r="KE157" s="27">
        <v>0</v>
      </c>
      <c r="KF157" s="25">
        <f t="shared" si="495"/>
        <v>1.1700000000000017</v>
      </c>
      <c r="KG157" s="25">
        <f t="shared" si="614"/>
        <v>1.1700000000000017</v>
      </c>
      <c r="KH157" s="27">
        <v>0</v>
      </c>
      <c r="KI157" s="25">
        <f t="shared" si="496"/>
        <v>1.1799999999999997</v>
      </c>
      <c r="KJ157" s="25">
        <f t="shared" si="615"/>
        <v>1.1799999999999997</v>
      </c>
      <c r="KK157" s="25">
        <f t="shared" si="497"/>
        <v>0</v>
      </c>
      <c r="KL157" s="25">
        <f t="shared" si="498"/>
        <v>0</v>
      </c>
      <c r="KM157" s="25">
        <f t="shared" si="616"/>
        <v>0</v>
      </c>
      <c r="KN157" s="25">
        <f t="shared" si="499"/>
        <v>0</v>
      </c>
      <c r="KO157" s="25">
        <f t="shared" si="500"/>
        <v>0</v>
      </c>
      <c r="KP157" s="25">
        <f t="shared" si="617"/>
        <v>0</v>
      </c>
      <c r="KQ157" s="25">
        <f t="shared" si="501"/>
        <v>0.2</v>
      </c>
      <c r="KR157" s="25">
        <f t="shared" si="502"/>
        <v>0.2</v>
      </c>
      <c r="KS157" s="25">
        <f t="shared" si="618"/>
        <v>0.2</v>
      </c>
      <c r="KT157" s="25">
        <f t="shared" si="503"/>
        <v>0</v>
      </c>
      <c r="KU157" s="25">
        <f t="shared" si="504"/>
        <v>0</v>
      </c>
      <c r="KV157" s="25">
        <f t="shared" si="619"/>
        <v>0</v>
      </c>
      <c r="KW157" s="25">
        <f t="shared" si="505"/>
        <v>0</v>
      </c>
      <c r="KX157" s="25">
        <f t="shared" si="506"/>
        <v>0</v>
      </c>
      <c r="KY157" s="25">
        <f t="shared" si="620"/>
        <v>0</v>
      </c>
      <c r="KZ157" s="25">
        <f t="shared" si="507"/>
        <v>0</v>
      </c>
      <c r="LA157" s="25">
        <f t="shared" si="508"/>
        <v>0</v>
      </c>
      <c r="LB157" s="25">
        <f t="shared" si="621"/>
        <v>0</v>
      </c>
      <c r="LC157" s="25">
        <f t="shared" si="509"/>
        <v>0.97000000000000175</v>
      </c>
      <c r="LD157" s="25">
        <f t="shared" si="510"/>
        <v>0.97999999999999976</v>
      </c>
      <c r="LE157" s="25">
        <f t="shared" si="622"/>
        <v>0.97500000000000075</v>
      </c>
      <c r="LF157" s="25">
        <f t="shared" si="511"/>
        <v>0</v>
      </c>
      <c r="LG157" s="25">
        <f t="shared" si="512"/>
        <v>0</v>
      </c>
      <c r="LH157" s="25">
        <f t="shared" si="623"/>
        <v>0</v>
      </c>
      <c r="LI157" s="25">
        <f t="shared" si="513"/>
        <v>0</v>
      </c>
      <c r="LJ157" s="25">
        <f t="shared" si="514"/>
        <v>0</v>
      </c>
      <c r="LK157" s="25">
        <f t="shared" si="624"/>
        <v>0</v>
      </c>
      <c r="LL157" s="25">
        <f t="shared" si="515"/>
        <v>0</v>
      </c>
      <c r="LM157" s="25">
        <f t="shared" si="516"/>
        <v>0</v>
      </c>
      <c r="LN157" s="25">
        <f t="shared" si="625"/>
        <v>0</v>
      </c>
      <c r="LO157" s="25">
        <f t="shared" si="517"/>
        <v>0</v>
      </c>
      <c r="LP157" s="25">
        <f t="shared" si="518"/>
        <v>0</v>
      </c>
      <c r="LQ157" s="25">
        <f t="shared" si="626"/>
        <v>0</v>
      </c>
      <c r="LR157" s="25">
        <f t="shared" si="519"/>
        <v>0</v>
      </c>
      <c r="LS157" s="25">
        <f t="shared" si="520"/>
        <v>0</v>
      </c>
      <c r="LT157" s="25">
        <f t="shared" si="627"/>
        <v>0</v>
      </c>
      <c r="LU157" s="25">
        <f t="shared" si="521"/>
        <v>0</v>
      </c>
      <c r="LV157" s="25">
        <f t="shared" si="522"/>
        <v>0</v>
      </c>
      <c r="LW157" s="25">
        <f t="shared" si="628"/>
        <v>0</v>
      </c>
      <c r="LX157" s="25">
        <f t="shared" si="523"/>
        <v>0</v>
      </c>
      <c r="LY157" s="25">
        <f t="shared" si="524"/>
        <v>0</v>
      </c>
      <c r="LZ157" s="25">
        <f t="shared" si="629"/>
        <v>0</v>
      </c>
      <c r="MA157" s="25">
        <f t="shared" si="525"/>
        <v>0</v>
      </c>
      <c r="MB157" s="25">
        <f t="shared" si="526"/>
        <v>0</v>
      </c>
      <c r="MC157" s="25">
        <f t="shared" si="630"/>
        <v>0</v>
      </c>
      <c r="MD157" s="25">
        <f t="shared" si="527"/>
        <v>0</v>
      </c>
      <c r="ME157" s="25">
        <f t="shared" si="528"/>
        <v>0</v>
      </c>
      <c r="MF157" s="25">
        <f t="shared" si="631"/>
        <v>0</v>
      </c>
      <c r="MG157" s="25">
        <f t="shared" si="529"/>
        <v>0</v>
      </c>
      <c r="MH157" s="25">
        <f t="shared" si="530"/>
        <v>0</v>
      </c>
      <c r="MI157" s="25">
        <f t="shared" si="632"/>
        <v>0</v>
      </c>
      <c r="MJ157" s="25">
        <f t="shared" si="531"/>
        <v>0</v>
      </c>
      <c r="MK157" s="25">
        <f t="shared" si="532"/>
        <v>0</v>
      </c>
      <c r="ML157" s="25">
        <f t="shared" si="633"/>
        <v>0</v>
      </c>
      <c r="MM157" s="25">
        <f t="shared" si="533"/>
        <v>0</v>
      </c>
      <c r="MN157" s="25">
        <f t="shared" si="534"/>
        <v>0</v>
      </c>
      <c r="MO157" s="25">
        <f t="shared" si="634"/>
        <v>0</v>
      </c>
      <c r="MP157" s="25">
        <f t="shared" si="535"/>
        <v>0</v>
      </c>
      <c r="MQ157" s="25">
        <f t="shared" si="536"/>
        <v>0</v>
      </c>
      <c r="MR157" s="25">
        <f t="shared" si="635"/>
        <v>0</v>
      </c>
      <c r="MS157" s="29">
        <v>1.4</v>
      </c>
      <c r="MT157" s="29">
        <v>0</v>
      </c>
      <c r="MU157" s="29">
        <v>1</v>
      </c>
      <c r="MV157" s="29">
        <v>1</v>
      </c>
      <c r="MW157" s="25">
        <f t="shared" si="537"/>
        <v>1.4</v>
      </c>
      <c r="MX157" s="25">
        <f t="shared" si="538"/>
        <v>1.64</v>
      </c>
      <c r="MY157" s="25">
        <f t="shared" si="539"/>
        <v>0</v>
      </c>
      <c r="MZ157" s="25">
        <f t="shared" si="540"/>
        <v>0</v>
      </c>
      <c r="NA157" s="25">
        <f t="shared" si="541"/>
        <v>1.4</v>
      </c>
      <c r="NB157" s="25">
        <f t="shared" si="542"/>
        <v>1.65</v>
      </c>
      <c r="NC157" s="25">
        <f t="shared" si="543"/>
        <v>0</v>
      </c>
      <c r="ND157" s="25">
        <f t="shared" si="544"/>
        <v>0</v>
      </c>
      <c r="NE157" s="25">
        <f t="shared" si="636"/>
        <v>1.4</v>
      </c>
      <c r="NF157" s="25">
        <f t="shared" si="636"/>
        <v>1.645</v>
      </c>
      <c r="NG157" s="25">
        <f t="shared" si="636"/>
        <v>0</v>
      </c>
      <c r="NH157" s="25">
        <f t="shared" si="545"/>
        <v>0</v>
      </c>
      <c r="NI157" s="25">
        <f t="shared" si="546"/>
        <v>61.69</v>
      </c>
      <c r="NJ157" s="25">
        <f t="shared" si="547"/>
        <v>0</v>
      </c>
      <c r="NK157" s="25">
        <f t="shared" si="548"/>
        <v>61.69</v>
      </c>
      <c r="NL157" s="25">
        <f t="shared" si="549"/>
        <v>38.479999999999997</v>
      </c>
      <c r="NM157" s="25">
        <f t="shared" si="550"/>
        <v>0</v>
      </c>
      <c r="NN157" s="25">
        <f t="shared" si="637"/>
        <v>38.479999999999997</v>
      </c>
      <c r="NO157" s="25">
        <f t="shared" si="551"/>
        <v>0</v>
      </c>
      <c r="NP157" s="25">
        <f t="shared" si="552"/>
        <v>0</v>
      </c>
      <c r="NQ157" s="25">
        <f t="shared" si="638"/>
        <v>0</v>
      </c>
      <c r="NR157" s="25">
        <f t="shared" si="553"/>
        <v>0</v>
      </c>
      <c r="NS157" s="25">
        <f t="shared" si="554"/>
        <v>0</v>
      </c>
      <c r="NT157" s="25">
        <f t="shared" si="639"/>
        <v>0</v>
      </c>
      <c r="NU157" s="25">
        <f t="shared" si="555"/>
        <v>0</v>
      </c>
      <c r="NV157" s="25">
        <f t="shared" si="556"/>
        <v>0</v>
      </c>
      <c r="NW157" s="25">
        <f t="shared" si="640"/>
        <v>0</v>
      </c>
      <c r="NX157" s="25">
        <f t="shared" si="641"/>
        <v>38.479999999999997</v>
      </c>
      <c r="NY157" s="25">
        <f t="shared" si="641"/>
        <v>0</v>
      </c>
      <c r="NZ157" s="25">
        <f t="shared" si="642"/>
        <v>38.479999999999997</v>
      </c>
      <c r="OA157" s="25">
        <f t="shared" si="643"/>
        <v>23.21</v>
      </c>
      <c r="OB157" s="25">
        <f t="shared" si="643"/>
        <v>0</v>
      </c>
      <c r="OC157" s="25">
        <f t="shared" si="644"/>
        <v>23.21</v>
      </c>
      <c r="OD157" s="25">
        <f t="shared" si="645"/>
        <v>38.479999999999997</v>
      </c>
      <c r="OE157" s="25">
        <f t="shared" si="645"/>
        <v>0</v>
      </c>
      <c r="OF157" s="25">
        <f t="shared" si="645"/>
        <v>38.479999999999997</v>
      </c>
      <c r="OG157" s="25">
        <f t="shared" si="557"/>
        <v>0</v>
      </c>
      <c r="OH157" s="25">
        <f t="shared" si="558"/>
        <v>0</v>
      </c>
      <c r="OI157" s="25">
        <f t="shared" si="559"/>
        <v>0</v>
      </c>
      <c r="OJ157" s="25">
        <f t="shared" si="560"/>
        <v>0</v>
      </c>
      <c r="OK157" s="25">
        <f t="shared" si="561"/>
        <v>0</v>
      </c>
      <c r="OL157" s="25">
        <f t="shared" si="562"/>
        <v>0</v>
      </c>
      <c r="OM157" s="25">
        <f t="shared" si="646"/>
        <v>0</v>
      </c>
      <c r="ON157" s="25">
        <f t="shared" si="646"/>
        <v>0</v>
      </c>
      <c r="OO157" s="25">
        <f t="shared" si="646"/>
        <v>0</v>
      </c>
      <c r="OP157" s="25">
        <f t="shared" si="563"/>
        <v>0</v>
      </c>
      <c r="OQ157" s="25">
        <f t="shared" si="564"/>
        <v>0</v>
      </c>
      <c r="OR157" s="25">
        <f t="shared" si="647"/>
        <v>0</v>
      </c>
      <c r="OS157" s="19">
        <v>535621.30000000005</v>
      </c>
      <c r="OT157" s="19">
        <v>2371885.5</v>
      </c>
    </row>
    <row r="158" spans="1:410" ht="33" customHeight="1" x14ac:dyDescent="0.25">
      <c r="A158" s="18"/>
      <c r="B158" s="18" t="s">
        <v>939</v>
      </c>
      <c r="C158" s="18">
        <v>2489.9499999999998</v>
      </c>
      <c r="D158" s="16" t="e">
        <f>_xlfn.IFNA(INDEX(#REF!,MATCH(E158,#REF!,0)),0)</f>
        <v>#REF!</v>
      </c>
      <c r="E158" s="18" t="s">
        <v>949</v>
      </c>
      <c r="F158" s="16" t="s">
        <v>765</v>
      </c>
      <c r="G158" s="16" t="s">
        <v>766</v>
      </c>
      <c r="H158" s="16" t="s">
        <v>767</v>
      </c>
      <c r="I158" s="16" t="s">
        <v>768</v>
      </c>
      <c r="J158" s="16" t="s">
        <v>769</v>
      </c>
      <c r="K158" s="16" t="s">
        <v>770</v>
      </c>
      <c r="L158" s="16" t="s">
        <v>771</v>
      </c>
      <c r="M158" s="18">
        <v>1.64</v>
      </c>
      <c r="N158" s="18">
        <v>1.94</v>
      </c>
      <c r="O158" s="18">
        <v>2.04</v>
      </c>
      <c r="P158" s="18">
        <v>2.34</v>
      </c>
      <c r="Q158" s="18">
        <v>0.1</v>
      </c>
      <c r="R158" s="18">
        <v>1.8399999999999999</v>
      </c>
      <c r="S158" s="18">
        <v>2.14</v>
      </c>
      <c r="T158" s="18">
        <v>0.2</v>
      </c>
      <c r="U158" s="18">
        <v>0</v>
      </c>
      <c r="V158" s="18">
        <v>0</v>
      </c>
      <c r="W158" s="18">
        <v>0</v>
      </c>
      <c r="X158" s="18">
        <v>1.64</v>
      </c>
      <c r="Y158" s="18">
        <v>1.9</v>
      </c>
      <c r="Z158" s="20">
        <f t="shared" si="565"/>
        <v>1.8</v>
      </c>
      <c r="AA158" s="18">
        <v>0.22</v>
      </c>
      <c r="AB158" s="18">
        <v>0</v>
      </c>
      <c r="AC158" s="18">
        <v>0</v>
      </c>
      <c r="AD158" s="18">
        <v>0</v>
      </c>
      <c r="AE158" s="18">
        <v>0</v>
      </c>
      <c r="AF158" s="18">
        <v>0</v>
      </c>
      <c r="AG158" s="18">
        <v>1.2</v>
      </c>
      <c r="AH158" s="18">
        <v>1.5</v>
      </c>
      <c r="AI158" s="20">
        <f t="shared" si="566"/>
        <v>1.95</v>
      </c>
      <c r="AJ158" s="18">
        <v>0</v>
      </c>
      <c r="AK158" s="18">
        <v>0</v>
      </c>
      <c r="AL158" s="20">
        <f t="shared" si="567"/>
        <v>0</v>
      </c>
      <c r="AM158" s="18">
        <v>1.64</v>
      </c>
      <c r="AN158" s="18">
        <v>1.5</v>
      </c>
      <c r="AO158" s="18">
        <v>0.15</v>
      </c>
      <c r="AP158" s="18">
        <v>0.22</v>
      </c>
      <c r="AQ158" s="18">
        <v>1.64</v>
      </c>
      <c r="AR158" s="18">
        <v>1.72</v>
      </c>
      <c r="AS158" s="18">
        <v>0.12</v>
      </c>
      <c r="AT158" s="18">
        <v>0.11</v>
      </c>
      <c r="AU158" s="18">
        <v>0</v>
      </c>
      <c r="AV158" s="18">
        <v>1</v>
      </c>
      <c r="AW158" s="18">
        <v>0</v>
      </c>
      <c r="AX158" s="18">
        <v>0</v>
      </c>
      <c r="AY158" s="18">
        <v>0</v>
      </c>
      <c r="AZ158" s="18">
        <v>0</v>
      </c>
      <c r="BA158" s="18">
        <v>0</v>
      </c>
      <c r="BB158" s="18">
        <v>0</v>
      </c>
      <c r="BC158" s="18">
        <v>0</v>
      </c>
      <c r="BD158" s="18">
        <v>0</v>
      </c>
      <c r="BE158" s="18">
        <v>2</v>
      </c>
      <c r="BF158" s="18">
        <v>0</v>
      </c>
      <c r="BG158" s="18">
        <v>0</v>
      </c>
      <c r="BH158" s="18">
        <v>0</v>
      </c>
      <c r="BI158" s="18">
        <v>0</v>
      </c>
      <c r="BJ158" s="18">
        <v>0</v>
      </c>
      <c r="BK158" s="18">
        <v>0</v>
      </c>
      <c r="BL158" s="18">
        <v>0</v>
      </c>
      <c r="BM158" s="18">
        <v>0</v>
      </c>
      <c r="BN158" s="18">
        <v>0</v>
      </c>
      <c r="BO158" s="18">
        <v>0</v>
      </c>
      <c r="BP158" s="18">
        <v>0</v>
      </c>
      <c r="BQ158" s="18">
        <v>0</v>
      </c>
      <c r="BR158" s="18">
        <v>0</v>
      </c>
      <c r="BS158" s="18">
        <v>0</v>
      </c>
      <c r="BT158" s="18">
        <v>0</v>
      </c>
      <c r="BU158" s="18">
        <v>0</v>
      </c>
      <c r="BV158" s="18">
        <v>0</v>
      </c>
      <c r="BW158" s="18">
        <v>0</v>
      </c>
      <c r="BX158" s="18">
        <v>0</v>
      </c>
      <c r="BY158" s="18">
        <v>0</v>
      </c>
      <c r="BZ158" s="18">
        <v>0</v>
      </c>
      <c r="CA158" s="16" t="e">
        <f>_xlfn.IFNA(IF(RIGHT(D158,2)="=G",0,INDEX(#REF!,MATCH(E158,#REF!,0))),0)</f>
        <v>#REF!</v>
      </c>
      <c r="CB158" s="16" t="s">
        <v>776</v>
      </c>
      <c r="CC158" s="18">
        <v>0</v>
      </c>
      <c r="CD158" s="18">
        <v>0</v>
      </c>
      <c r="CE158" s="18">
        <v>1.4</v>
      </c>
      <c r="CF158" s="18">
        <v>0.85</v>
      </c>
      <c r="CG158" s="18">
        <v>0.12</v>
      </c>
      <c r="CH158" s="18">
        <v>2</v>
      </c>
      <c r="CI158" s="16" t="s">
        <v>98</v>
      </c>
      <c r="CJ158" s="18">
        <v>0</v>
      </c>
      <c r="CK158" s="20">
        <f t="shared" si="432"/>
        <v>1.48</v>
      </c>
      <c r="CL158" s="20">
        <f t="shared" si="568"/>
        <v>1.48</v>
      </c>
      <c r="CM158" s="18">
        <v>36.94</v>
      </c>
      <c r="CN158" s="18">
        <v>46.04</v>
      </c>
      <c r="CO158" s="18">
        <v>45.201000000000001</v>
      </c>
      <c r="CP158" s="22">
        <f t="shared" si="433"/>
        <v>45.2</v>
      </c>
      <c r="CQ158" s="22">
        <f t="shared" si="434"/>
        <v>43.72</v>
      </c>
      <c r="CR158" s="22">
        <f t="shared" si="569"/>
        <v>1.48</v>
      </c>
      <c r="CS158" s="22">
        <f t="shared" si="435"/>
        <v>43.82</v>
      </c>
      <c r="CT158" s="22">
        <f t="shared" si="436"/>
        <v>44.02</v>
      </c>
      <c r="CU158" s="18">
        <v>44.02</v>
      </c>
      <c r="CV158" s="22">
        <f t="shared" si="570"/>
        <v>1.8</v>
      </c>
      <c r="CW158" s="22">
        <f t="shared" si="437"/>
        <v>0</v>
      </c>
      <c r="CX158" s="22">
        <f t="shared" si="438"/>
        <v>0</v>
      </c>
      <c r="CY158" s="22">
        <f t="shared" si="439"/>
        <v>45.77</v>
      </c>
      <c r="CZ158" s="22">
        <f t="shared" si="440"/>
        <v>45.92</v>
      </c>
      <c r="DA158" s="18">
        <v>46.04</v>
      </c>
      <c r="DB158" s="20">
        <f t="shared" si="571"/>
        <v>2.3199999999999998</v>
      </c>
      <c r="DC158" s="20">
        <f t="shared" si="572"/>
        <v>0.84</v>
      </c>
      <c r="DD158" s="20">
        <f t="shared" si="573"/>
        <v>1.48</v>
      </c>
      <c r="DE158" s="20">
        <f t="shared" si="441"/>
        <v>0.1</v>
      </c>
      <c r="DF158" s="20">
        <f t="shared" si="442"/>
        <v>0.2</v>
      </c>
      <c r="DG158" s="20">
        <f t="shared" si="443"/>
        <v>1.18</v>
      </c>
      <c r="DH158" s="20">
        <f t="shared" si="444"/>
        <v>0</v>
      </c>
      <c r="DI158" s="20">
        <f t="shared" si="445"/>
        <v>0</v>
      </c>
      <c r="DJ158" s="20">
        <f t="shared" si="446"/>
        <v>0</v>
      </c>
      <c r="DK158" s="20">
        <f t="shared" si="574"/>
        <v>1.48</v>
      </c>
      <c r="DL158" s="20">
        <f t="shared" si="575"/>
        <v>0</v>
      </c>
      <c r="DM158" s="20">
        <f t="shared" si="576"/>
        <v>0</v>
      </c>
      <c r="DN158" s="20">
        <f t="shared" si="577"/>
        <v>0</v>
      </c>
      <c r="DO158" s="18">
        <v>2.54</v>
      </c>
      <c r="DP158" s="18">
        <v>0</v>
      </c>
      <c r="DQ158" s="18">
        <v>1</v>
      </c>
      <c r="DR158" s="18">
        <v>1</v>
      </c>
      <c r="DS158" s="25">
        <f t="shared" si="578"/>
        <v>2.54</v>
      </c>
      <c r="DT158" s="25">
        <f t="shared" si="579"/>
        <v>0</v>
      </c>
      <c r="DU158" s="25">
        <f t="shared" si="580"/>
        <v>3.76</v>
      </c>
      <c r="DV158" s="25">
        <f t="shared" si="581"/>
        <v>0</v>
      </c>
      <c r="DW158" s="25">
        <f t="shared" si="582"/>
        <v>3.76</v>
      </c>
      <c r="DX158" s="25">
        <f t="shared" si="583"/>
        <v>7.67</v>
      </c>
      <c r="DY158" s="25">
        <f t="shared" si="584"/>
        <v>0</v>
      </c>
      <c r="DZ158" s="25">
        <f t="shared" si="585"/>
        <v>7.67</v>
      </c>
      <c r="EA158" s="25">
        <f t="shared" si="586"/>
        <v>5.0199999999999996</v>
      </c>
      <c r="EB158" s="25">
        <f t="shared" si="587"/>
        <v>0</v>
      </c>
      <c r="EC158" s="25">
        <f t="shared" si="588"/>
        <v>5.0199999999999996</v>
      </c>
      <c r="ED158" s="25">
        <f t="shared" si="589"/>
        <v>2.65</v>
      </c>
      <c r="EE158" s="25">
        <f t="shared" si="589"/>
        <v>0</v>
      </c>
      <c r="EF158" s="25">
        <f t="shared" si="590"/>
        <v>2.65</v>
      </c>
      <c r="EG158" s="25">
        <f t="shared" si="591"/>
        <v>5.0199999999999996</v>
      </c>
      <c r="EH158" s="25">
        <f t="shared" si="591"/>
        <v>0</v>
      </c>
      <c r="EI158" s="25">
        <f t="shared" si="592"/>
        <v>5.0199999999999996</v>
      </c>
      <c r="EJ158" s="18">
        <v>2489.9499999999998</v>
      </c>
      <c r="EK158" s="18">
        <v>2451.25</v>
      </c>
      <c r="EL158" s="18" t="s">
        <v>949</v>
      </c>
      <c r="EM158" s="18" t="s">
        <v>950</v>
      </c>
      <c r="EN158" s="16" t="s">
        <v>774</v>
      </c>
      <c r="EO158" s="16" t="s">
        <v>132</v>
      </c>
      <c r="EP158" s="16" t="e">
        <f>IF(OR(EN158="Cống tròn",EN158="Cống hộp",EN158="Ống nhựa"),INDEX(#REF!,MATCH(E158,#REF!,0)),IF(OR(EN158="Rãnh xây",EN158="Rãnh bê tông"),INDEX(#REF!,MATCH(E158,#REF!,0)),0))</f>
        <v>#REF!</v>
      </c>
      <c r="EQ158" s="18">
        <v>37.499999999999815</v>
      </c>
      <c r="ER158" s="18">
        <v>1</v>
      </c>
      <c r="ES158" s="25">
        <f t="shared" si="593"/>
        <v>37</v>
      </c>
      <c r="ET158" s="1" t="e">
        <f>_xlfn.IFNA(IF(EN158="Cống tròn",INDEX(#REF!,MATCH(E158,#REF!,0)),IF(EN158="Cống hộp",INDEX(#REF!,MATCH(E158,#REF!,0)),EU158&amp;" ,"&amp;EV158)),0)</f>
        <v>#REF!</v>
      </c>
      <c r="EU158" s="16" t="s">
        <v>769</v>
      </c>
      <c r="EV158" s="16" t="s">
        <v>775</v>
      </c>
      <c r="EW158" s="16" t="e">
        <f>_xlfn.IFNA(INDEX(#REF!,MATCH(E158,#REF!,0)),0)</f>
        <v>#REF!</v>
      </c>
      <c r="EX158" s="16"/>
      <c r="EY158" s="18">
        <v>0</v>
      </c>
      <c r="EZ158" s="18">
        <v>0</v>
      </c>
      <c r="FA158" s="18">
        <v>0</v>
      </c>
      <c r="FB158" s="19">
        <v>0</v>
      </c>
      <c r="FC158" s="19">
        <v>0</v>
      </c>
      <c r="FD158" s="25">
        <f t="shared" si="447"/>
        <v>0</v>
      </c>
      <c r="FE158" s="25">
        <f t="shared" si="594"/>
        <v>0</v>
      </c>
      <c r="FF158" s="18">
        <v>0.1</v>
      </c>
      <c r="FG158" s="18">
        <v>2</v>
      </c>
      <c r="FH158" s="18">
        <v>1</v>
      </c>
      <c r="FI158" s="25">
        <f t="shared" si="595"/>
        <v>1.2</v>
      </c>
      <c r="FJ158" s="18">
        <v>0</v>
      </c>
      <c r="FK158" s="18">
        <v>0</v>
      </c>
      <c r="FL158" s="18">
        <v>0.2</v>
      </c>
      <c r="FM158" s="18">
        <v>1.4</v>
      </c>
      <c r="FN158" s="18">
        <v>0</v>
      </c>
      <c r="FO158" s="25">
        <f t="shared" si="596"/>
        <v>1.4</v>
      </c>
      <c r="FP158" s="18">
        <v>1.4999999999999999E-2</v>
      </c>
      <c r="FQ158" s="18">
        <v>1</v>
      </c>
      <c r="FR158" s="25">
        <f t="shared" si="448"/>
        <v>36</v>
      </c>
      <c r="FS158" s="25">
        <f t="shared" si="449"/>
        <v>0.52500000000000002</v>
      </c>
      <c r="FT158" s="25">
        <f t="shared" si="450"/>
        <v>36.524999999999999</v>
      </c>
      <c r="FU158" s="25">
        <f t="shared" si="451"/>
        <v>-0.97499999999981668</v>
      </c>
      <c r="FV158" s="25" t="str">
        <f t="shared" si="597"/>
        <v>Thêm 01</v>
      </c>
      <c r="FW158" s="25">
        <f t="shared" si="598"/>
        <v>0.04</v>
      </c>
      <c r="FX158" s="16"/>
      <c r="FY158" s="16"/>
      <c r="FZ158" s="16"/>
      <c r="GA158" s="16"/>
      <c r="GB158" s="19">
        <v>0</v>
      </c>
      <c r="GC158" s="19">
        <v>0</v>
      </c>
      <c r="GD158" s="19">
        <v>0</v>
      </c>
      <c r="GE158" s="19">
        <v>0</v>
      </c>
      <c r="GF158" s="19">
        <v>0</v>
      </c>
      <c r="GG158" s="19">
        <v>0</v>
      </c>
      <c r="GH158" s="19">
        <v>0</v>
      </c>
      <c r="GI158" s="19">
        <v>0</v>
      </c>
      <c r="GJ158" s="19">
        <v>0</v>
      </c>
      <c r="GK158" s="19">
        <v>0</v>
      </c>
      <c r="GL158" s="25">
        <f t="shared" si="452"/>
        <v>0</v>
      </c>
      <c r="GM158" s="25">
        <f t="shared" si="599"/>
        <v>0</v>
      </c>
      <c r="GN158" s="19">
        <v>0</v>
      </c>
      <c r="GO158" s="19">
        <v>0</v>
      </c>
      <c r="GP158" s="19">
        <v>0</v>
      </c>
      <c r="GQ158" s="19">
        <v>0</v>
      </c>
      <c r="GR158" s="1" t="e">
        <f>_xlfn.IFNA(INDEX(#REF!,MATCH(E158,#REF!,0)),0)</f>
        <v>#REF!</v>
      </c>
      <c r="GS158" s="16"/>
      <c r="GT158" s="18">
        <v>0</v>
      </c>
      <c r="GU158" s="18">
        <v>0</v>
      </c>
      <c r="GV158" s="18">
        <v>0</v>
      </c>
      <c r="GW158" s="18">
        <v>0</v>
      </c>
      <c r="GX158" s="25">
        <f t="shared" si="453"/>
        <v>0</v>
      </c>
      <c r="GY158" s="25">
        <f t="shared" si="454"/>
        <v>0</v>
      </c>
      <c r="GZ158" s="25">
        <f t="shared" si="600"/>
        <v>0</v>
      </c>
      <c r="HA158" s="1" t="e" cm="1">
        <f t="array" ref="HA158">INDEX(#REF!,MATCH(EJ158&amp;EK158&amp;HD158&amp;HE158&amp;HF158,#REF!&amp;#REF!&amp;#REF!&amp;#REF!&amp;#REF!,0))</f>
        <v>#REF!</v>
      </c>
      <c r="HB158" s="16"/>
      <c r="HC158" s="25">
        <f t="shared" si="601"/>
        <v>0</v>
      </c>
      <c r="HD158" s="18">
        <v>0</v>
      </c>
      <c r="HE158" s="18">
        <v>0</v>
      </c>
      <c r="HF158" s="18">
        <v>0</v>
      </c>
      <c r="HG158" s="1" t="e" cm="1">
        <f t="array" ref="HG158">INDEX(#REF!,MATCH(EJ158&amp;EK158&amp;HJ158&amp;HK158&amp;HL158,#REF!&amp;#REF!&amp;#REF!&amp;#REF!&amp;#REF!,0))</f>
        <v>#REF!</v>
      </c>
      <c r="HH158" s="16"/>
      <c r="HI158" s="25">
        <f t="shared" si="602"/>
        <v>0</v>
      </c>
      <c r="HJ158" s="25">
        <f t="shared" si="603"/>
        <v>0</v>
      </c>
      <c r="HK158" s="19">
        <v>0</v>
      </c>
      <c r="HL158" s="19">
        <v>0</v>
      </c>
      <c r="HM158" s="18">
        <v>0.01</v>
      </c>
      <c r="HN158" s="18">
        <v>1</v>
      </c>
      <c r="HO158" s="25">
        <f t="shared" si="604"/>
        <v>0</v>
      </c>
      <c r="HP158" s="25">
        <f t="shared" si="605"/>
        <v>0</v>
      </c>
      <c r="HQ158" s="25">
        <f t="shared" si="606"/>
        <v>0</v>
      </c>
      <c r="HR158" s="25">
        <f t="shared" si="607"/>
        <v>0</v>
      </c>
      <c r="HS158" s="25">
        <f t="shared" si="608"/>
        <v>0</v>
      </c>
      <c r="HT158" s="19">
        <v>0</v>
      </c>
      <c r="HU158" s="19">
        <v>0</v>
      </c>
      <c r="HV158" s="19">
        <v>0</v>
      </c>
      <c r="HW158" s="25">
        <f t="shared" si="609"/>
        <v>0</v>
      </c>
      <c r="HX158" s="19">
        <v>0</v>
      </c>
      <c r="HY158" s="19">
        <v>0</v>
      </c>
      <c r="HZ158" s="18">
        <v>45.2</v>
      </c>
      <c r="IA158" s="20">
        <f>ROUND(IF(EN158="Cống tròn",IF(EN158="Cống tròn",IF(EU158="Không có móng",IQ158-FF158,IF(EU158="Đế",IP158-FN158,IF(OR(EU158="Móng bê tông",EU158="Móng bê tông kết hợp đế"),II158-FJ158,0))),0),IF(EN158="Cống hộp",IF(AND(EN158="Cống hộp",EU158="Không có móng"),IQ158-GF158,IF(AND(EN158="Cống hộp",EU158="Móng bê tông"),IJ158-GB158,0)),IF(OR(EN158="Rãnh xây",EN158="Rãnh bê tông"),IF(OR(EN158="Rãnh xây",EN158="Rãnh bê tông"),IK158-GB158,0),IF(EN158="Ống nhựa",IF(AND(EN158="Ống nhựa",EU158="Không đắp cát"),IQ158-HT158,IF(AND(EN158="Ống nhựa",EU158="Đắp cát"),IH158-HX158,0)),IF(EN158="Rãnh thang",IF(EN158="Rãnh thang",IF(EU158="Móng bê tông",#REF!-#REF!,IQ158),0),0))))),2)</f>
        <v>44.02</v>
      </c>
      <c r="IB158" s="20">
        <f t="shared" si="610"/>
        <v>1.1799999999999997</v>
      </c>
      <c r="IC158" s="20">
        <f t="shared" si="455"/>
        <v>44.019999999999996</v>
      </c>
      <c r="ID158" s="20">
        <f t="shared" si="456"/>
        <v>0</v>
      </c>
      <c r="IE158" s="20">
        <f t="shared" si="457"/>
        <v>0</v>
      </c>
      <c r="IF158" s="20">
        <f t="shared" si="458"/>
        <v>0</v>
      </c>
      <c r="IG158" s="20">
        <f>IF(EN158="Rãnh thang",IF(AND(EN158="Rãnh thang",EU158="Móng bê tông"),IQ158-#REF!,0),IF(EN158="Ống nhựa",IF(AND(EN158="Ống nhựa",EU158="Đắp cát"),IQ158-HT158,0),IF(EN158="Cống tròn",IF(EN158="Cống tròn",IF(OR(EU158="Móng bê tông",EU158="Móng bê tông kết hợp đế"),IM158-FL158,0),0),IF(EN158="Cống hộp",IF(AND(EN158="Cống hộp",EU158="Móng bê tông"),IN158-GD158,0),IF(OR(EN158="Rãnh xây",EN158="Rãnh bê tông"),IF(AND(EN158="Rãnh xây",EU158="Móng bê tông"),IO158-GD158,IF(AND(EN158="Rãnh bê tông",EU158="Móng bê tông"),IO158-GD158,0)),0)))))</f>
        <v>44.019999999999996</v>
      </c>
      <c r="IH158" s="20">
        <f t="shared" si="459"/>
        <v>0</v>
      </c>
      <c r="II158" s="20">
        <f t="shared" si="460"/>
        <v>44.019999999999996</v>
      </c>
      <c r="IJ158" s="20">
        <f t="shared" si="461"/>
        <v>0</v>
      </c>
      <c r="IK158" s="20">
        <f t="shared" si="462"/>
        <v>0</v>
      </c>
      <c r="IL158" s="20">
        <f t="shared" si="463"/>
        <v>44.22</v>
      </c>
      <c r="IM158" s="20">
        <f t="shared" si="464"/>
        <v>44.22</v>
      </c>
      <c r="IN158" s="20">
        <f t="shared" si="465"/>
        <v>0</v>
      </c>
      <c r="IO158" s="20">
        <f t="shared" si="466"/>
        <v>0</v>
      </c>
      <c r="IP158" s="20">
        <f t="shared" si="467"/>
        <v>0</v>
      </c>
      <c r="IQ158" s="18">
        <v>44.32</v>
      </c>
      <c r="IR158" s="25">
        <f t="shared" si="611"/>
        <v>0</v>
      </c>
      <c r="IS158" s="25">
        <f t="shared" si="468"/>
        <v>0</v>
      </c>
      <c r="IT158" s="25">
        <f t="shared" si="469"/>
        <v>0</v>
      </c>
      <c r="IU158" s="25">
        <f>ROUND(IF(EN158="Cống tròn",IF(EN158="Cống tròn",IV158+FF158,0),IF(EN158="Cống hộp",IF(EN158="Cống hộp",IV158+GP158,0),IF(OR(EN158="Rãnh xây",EN158="Rãnh bê tông"),IF(OR(EN158="Rãnh xây",EN158="Rãnh bê tông"),IV158+GP158,0),IF(EN158="ống nhựa",IF(EN158="Ống nhựa",IV158+HT158,0),IF(EN158="Rãnh thang",IF(EN158="Rãnh thang",IQ158+#REF!,0),0))))),2)</f>
        <v>45.36</v>
      </c>
      <c r="IV158" s="18">
        <v>45.26</v>
      </c>
      <c r="IW158" s="25">
        <f t="shared" si="470"/>
        <v>45.36</v>
      </c>
      <c r="IX158" s="25">
        <f t="shared" si="471"/>
        <v>0</v>
      </c>
      <c r="IY158" s="25">
        <f t="shared" si="472"/>
        <v>0</v>
      </c>
      <c r="IZ158" s="25">
        <f t="shared" si="473"/>
        <v>0</v>
      </c>
      <c r="JA158" s="25">
        <f t="shared" si="474"/>
        <v>0</v>
      </c>
      <c r="JB158" s="18">
        <v>46</v>
      </c>
      <c r="JC158" s="20">
        <f>ROUND(IF(EN158="Cống tròn",IF(EN158="Cống tròn",IF(EU158="Không có móng",JS158-FF158,IF(EU158="Đế",JR158-FN158,IF(OR(EU158="Móng bê tông",EU158="Móng bê tông kết hợp đế"),JK158-FJ158,0))),0),IF(EN158="Cống hộp",IF(AND(EN158="Cống hộp",EU158="Không có móng"),JS158-GF158,IF(AND(EN158="Cống hộp",EU158="Móng bê tông"),JL158-GB158,0)),IF(OR(EN158="Rãnh xây",EN158="Rãnh bê tông"),IF(OR(EN158="Rãnh xây",EN158="Rãnh bê tông"),JM158-GB158,0),IF(EN158="Ống nhựa",IF(AND(EN158="Ống nhựa",EU158="Không đắp cát"),JS158-HT158,IF(AND(EN158="Ống nhựa",EU158="Đắp cát"),JJ158-HX158,0)),IF(EN158="Rãnh thang",IF(EN158="Rãnh thang",IF(EU158="Móng bê tông",#REF!-#REF!,JS158),0),0))))),2)</f>
        <v>43.96</v>
      </c>
      <c r="JD158" s="20">
        <f t="shared" si="612"/>
        <v>2.0399999999999991</v>
      </c>
      <c r="JE158" s="20">
        <f t="shared" si="475"/>
        <v>43.959999999999994</v>
      </c>
      <c r="JF158" s="20">
        <f t="shared" si="476"/>
        <v>0</v>
      </c>
      <c r="JG158" s="20">
        <f t="shared" si="477"/>
        <v>0</v>
      </c>
      <c r="JH158" s="20">
        <f t="shared" si="478"/>
        <v>0</v>
      </c>
      <c r="JI158" s="20">
        <f>IF(EN158="Rãnh thang",IF(AND(EN158="Rãnh thang",EU158="Móng bê tông"),JS158-#REF!,0),IF(EN158="Ống nhựa",IF(AND(EN158="Ống nhựa",EU158="Đắp cát"),JS158-HT158,0),IF(EN158="Cống tròn",IF(EN158="Cống tròn",IF(OR(EU158="Móng bê tông",EU158="Móng bê tông kết hợp đế"),JO158-FL158,0),0),IF(EN158="Cống hộp",IF(AND(EN158="Cống hộp",EU158="Móng bê tông"),JP158-GD158,0),IF(OR(EN158="Rãnh xây",EN158="Rãnh bê tông"),IF(AND(EN158="Rãnh xây",EU158="Móng bê tông"),JQ158-GD158,IF(AND(EN158="Rãnh bê tông",EU158="Móng bê tông"),JQ158-GD158,0)),0)))))</f>
        <v>43.959999999999994</v>
      </c>
      <c r="JJ158" s="20">
        <f t="shared" si="479"/>
        <v>0</v>
      </c>
      <c r="JK158" s="20">
        <f t="shared" si="480"/>
        <v>43.959999999999994</v>
      </c>
      <c r="JL158" s="20">
        <f t="shared" si="481"/>
        <v>0</v>
      </c>
      <c r="JM158" s="20">
        <f t="shared" si="482"/>
        <v>0</v>
      </c>
      <c r="JN158" s="20">
        <f t="shared" si="483"/>
        <v>44.16</v>
      </c>
      <c r="JO158" s="20">
        <f t="shared" si="484"/>
        <v>44.16</v>
      </c>
      <c r="JP158" s="20">
        <f t="shared" si="485"/>
        <v>0</v>
      </c>
      <c r="JQ158" s="20">
        <f t="shared" si="486"/>
        <v>0</v>
      </c>
      <c r="JR158" s="20">
        <f t="shared" si="487"/>
        <v>0</v>
      </c>
      <c r="JS158" s="26">
        <v>44.26</v>
      </c>
      <c r="JT158" s="25">
        <f t="shared" si="613"/>
        <v>0</v>
      </c>
      <c r="JU158" s="25">
        <f t="shared" si="488"/>
        <v>0</v>
      </c>
      <c r="JV158" s="25">
        <f t="shared" si="489"/>
        <v>0</v>
      </c>
      <c r="JW158" s="25">
        <f>ROUND(IF(EN158="Cống tròn",IF(EN158="Cống tròn",JX158+FF158,0),IF(EN158="Cống hộp",IF(EN158="Cống hộp",JX158+GP158,0),IF(OR(EN158="Rãnh xây",EN158="Rãnh bê tông"),IF(OR(EN158="Rãnh xây",EN158="Rãnh bê tông"),JX158+GP158,0),IF(EN158="ống nhựa",IF(EN158="Ống nhựa",JX158+HT158,0),IF(EN158="Rãnh thang",IF(EN158="Rãnh thang",JS158+#REF!,0),0))))),2)</f>
        <v>45.36</v>
      </c>
      <c r="JX158" s="27">
        <v>45.26</v>
      </c>
      <c r="JY158" s="25">
        <f t="shared" si="490"/>
        <v>45.36</v>
      </c>
      <c r="JZ158" s="25">
        <f t="shared" si="491"/>
        <v>0</v>
      </c>
      <c r="KA158" s="25">
        <f t="shared" si="492"/>
        <v>0</v>
      </c>
      <c r="KB158" s="25">
        <f t="shared" si="493"/>
        <v>0</v>
      </c>
      <c r="KC158" s="25">
        <f t="shared" si="494"/>
        <v>0</v>
      </c>
      <c r="KD158" s="28" t="s">
        <v>98</v>
      </c>
      <c r="KE158" s="27">
        <v>0</v>
      </c>
      <c r="KF158" s="25">
        <f t="shared" si="495"/>
        <v>1.1799999999999997</v>
      </c>
      <c r="KG158" s="25">
        <f t="shared" si="614"/>
        <v>1.1799999999999997</v>
      </c>
      <c r="KH158" s="27">
        <v>0</v>
      </c>
      <c r="KI158" s="25">
        <f t="shared" si="496"/>
        <v>2.0399999999999991</v>
      </c>
      <c r="KJ158" s="25">
        <f t="shared" si="615"/>
        <v>2.0399999999999991</v>
      </c>
      <c r="KK158" s="25">
        <f t="shared" si="497"/>
        <v>0</v>
      </c>
      <c r="KL158" s="25">
        <f t="shared" si="498"/>
        <v>0</v>
      </c>
      <c r="KM158" s="25">
        <f t="shared" si="616"/>
        <v>0</v>
      </c>
      <c r="KN158" s="25">
        <f t="shared" si="499"/>
        <v>0</v>
      </c>
      <c r="KO158" s="25">
        <f t="shared" si="500"/>
        <v>0</v>
      </c>
      <c r="KP158" s="25">
        <f t="shared" si="617"/>
        <v>0</v>
      </c>
      <c r="KQ158" s="25">
        <f t="shared" si="501"/>
        <v>0.2</v>
      </c>
      <c r="KR158" s="25">
        <f t="shared" si="502"/>
        <v>0.2</v>
      </c>
      <c r="KS158" s="25">
        <f t="shared" si="618"/>
        <v>0.2</v>
      </c>
      <c r="KT158" s="25">
        <f t="shared" si="503"/>
        <v>0</v>
      </c>
      <c r="KU158" s="25">
        <f t="shared" si="504"/>
        <v>0</v>
      </c>
      <c r="KV158" s="25">
        <f t="shared" si="619"/>
        <v>0</v>
      </c>
      <c r="KW158" s="25">
        <f t="shared" si="505"/>
        <v>0</v>
      </c>
      <c r="KX158" s="25">
        <f t="shared" si="506"/>
        <v>0</v>
      </c>
      <c r="KY158" s="25">
        <f t="shared" si="620"/>
        <v>0</v>
      </c>
      <c r="KZ158" s="25">
        <f t="shared" si="507"/>
        <v>0</v>
      </c>
      <c r="LA158" s="25">
        <f t="shared" si="508"/>
        <v>0</v>
      </c>
      <c r="LB158" s="25">
        <f t="shared" si="621"/>
        <v>0</v>
      </c>
      <c r="LC158" s="25">
        <f t="shared" si="509"/>
        <v>0.97999999999999976</v>
      </c>
      <c r="LD158" s="25">
        <f t="shared" si="510"/>
        <v>1.4</v>
      </c>
      <c r="LE158" s="25">
        <f t="shared" si="622"/>
        <v>1.19</v>
      </c>
      <c r="LF158" s="25">
        <f t="shared" si="511"/>
        <v>0</v>
      </c>
      <c r="LG158" s="25">
        <f t="shared" si="512"/>
        <v>0</v>
      </c>
      <c r="LH158" s="25">
        <f t="shared" si="623"/>
        <v>0</v>
      </c>
      <c r="LI158" s="25">
        <f t="shared" si="513"/>
        <v>0</v>
      </c>
      <c r="LJ158" s="25">
        <f t="shared" si="514"/>
        <v>0</v>
      </c>
      <c r="LK158" s="25">
        <f t="shared" si="624"/>
        <v>0</v>
      </c>
      <c r="LL158" s="25">
        <f t="shared" si="515"/>
        <v>0</v>
      </c>
      <c r="LM158" s="25">
        <f t="shared" si="516"/>
        <v>0</v>
      </c>
      <c r="LN158" s="25">
        <f t="shared" si="625"/>
        <v>0</v>
      </c>
      <c r="LO158" s="25">
        <f t="shared" si="517"/>
        <v>0</v>
      </c>
      <c r="LP158" s="25">
        <f t="shared" si="518"/>
        <v>0</v>
      </c>
      <c r="LQ158" s="25">
        <f t="shared" si="626"/>
        <v>0</v>
      </c>
      <c r="LR158" s="25">
        <f t="shared" si="519"/>
        <v>0</v>
      </c>
      <c r="LS158" s="25">
        <f t="shared" si="520"/>
        <v>0</v>
      </c>
      <c r="LT158" s="25">
        <f t="shared" si="627"/>
        <v>0</v>
      </c>
      <c r="LU158" s="25">
        <f t="shared" si="521"/>
        <v>0</v>
      </c>
      <c r="LV158" s="25">
        <f t="shared" si="522"/>
        <v>0</v>
      </c>
      <c r="LW158" s="25">
        <f t="shared" si="628"/>
        <v>0</v>
      </c>
      <c r="LX158" s="25">
        <f t="shared" si="523"/>
        <v>0</v>
      </c>
      <c r="LY158" s="25">
        <f t="shared" si="524"/>
        <v>0</v>
      </c>
      <c r="LZ158" s="25">
        <f t="shared" si="629"/>
        <v>0</v>
      </c>
      <c r="MA158" s="25">
        <f t="shared" si="525"/>
        <v>0</v>
      </c>
      <c r="MB158" s="25">
        <f t="shared" si="526"/>
        <v>0</v>
      </c>
      <c r="MC158" s="25">
        <f t="shared" si="630"/>
        <v>0</v>
      </c>
      <c r="MD158" s="25">
        <f t="shared" si="527"/>
        <v>0</v>
      </c>
      <c r="ME158" s="25">
        <f t="shared" si="528"/>
        <v>0</v>
      </c>
      <c r="MF158" s="25">
        <f t="shared" si="631"/>
        <v>0</v>
      </c>
      <c r="MG158" s="25">
        <f t="shared" si="529"/>
        <v>0</v>
      </c>
      <c r="MH158" s="25">
        <f t="shared" si="530"/>
        <v>0</v>
      </c>
      <c r="MI158" s="25">
        <f t="shared" si="632"/>
        <v>0</v>
      </c>
      <c r="MJ158" s="25">
        <f t="shared" si="531"/>
        <v>0</v>
      </c>
      <c r="MK158" s="25">
        <f t="shared" si="532"/>
        <v>0</v>
      </c>
      <c r="ML158" s="25">
        <f t="shared" si="633"/>
        <v>0</v>
      </c>
      <c r="MM158" s="25">
        <f t="shared" si="533"/>
        <v>0</v>
      </c>
      <c r="MN158" s="25">
        <f t="shared" si="534"/>
        <v>0</v>
      </c>
      <c r="MO158" s="25">
        <f t="shared" si="634"/>
        <v>0</v>
      </c>
      <c r="MP158" s="25">
        <f t="shared" si="535"/>
        <v>0</v>
      </c>
      <c r="MQ158" s="25">
        <f t="shared" si="536"/>
        <v>0</v>
      </c>
      <c r="MR158" s="25">
        <f t="shared" si="635"/>
        <v>0</v>
      </c>
      <c r="MS158" s="29">
        <v>1.4</v>
      </c>
      <c r="MT158" s="29">
        <v>0</v>
      </c>
      <c r="MU158" s="29">
        <v>1</v>
      </c>
      <c r="MV158" s="29">
        <v>1</v>
      </c>
      <c r="MW158" s="25">
        <f t="shared" si="537"/>
        <v>1.4</v>
      </c>
      <c r="MX158" s="25">
        <f t="shared" si="538"/>
        <v>1.65</v>
      </c>
      <c r="MY158" s="25">
        <f t="shared" si="539"/>
        <v>0</v>
      </c>
      <c r="MZ158" s="25">
        <f t="shared" si="540"/>
        <v>0</v>
      </c>
      <c r="NA158" s="25">
        <f t="shared" si="541"/>
        <v>1.4</v>
      </c>
      <c r="NB158" s="25">
        <f t="shared" si="542"/>
        <v>2.86</v>
      </c>
      <c r="NC158" s="25">
        <f t="shared" si="543"/>
        <v>0</v>
      </c>
      <c r="ND158" s="25">
        <f t="shared" si="544"/>
        <v>0</v>
      </c>
      <c r="NE158" s="25">
        <f t="shared" si="636"/>
        <v>1.4</v>
      </c>
      <c r="NF158" s="25">
        <f t="shared" si="636"/>
        <v>2.2549999999999999</v>
      </c>
      <c r="NG158" s="25">
        <f t="shared" si="636"/>
        <v>0</v>
      </c>
      <c r="NH158" s="25">
        <f t="shared" si="545"/>
        <v>0</v>
      </c>
      <c r="NI158" s="25">
        <f t="shared" si="546"/>
        <v>84.56</v>
      </c>
      <c r="NJ158" s="25">
        <f t="shared" si="547"/>
        <v>0</v>
      </c>
      <c r="NK158" s="25">
        <f t="shared" si="548"/>
        <v>84.56</v>
      </c>
      <c r="NL158" s="25">
        <f t="shared" si="549"/>
        <v>52.19</v>
      </c>
      <c r="NM158" s="25">
        <f t="shared" si="550"/>
        <v>0</v>
      </c>
      <c r="NN158" s="25">
        <f t="shared" si="637"/>
        <v>52.19</v>
      </c>
      <c r="NO158" s="25">
        <f t="shared" si="551"/>
        <v>0</v>
      </c>
      <c r="NP158" s="25">
        <f t="shared" si="552"/>
        <v>0</v>
      </c>
      <c r="NQ158" s="25">
        <f t="shared" si="638"/>
        <v>0</v>
      </c>
      <c r="NR158" s="25">
        <f t="shared" si="553"/>
        <v>0</v>
      </c>
      <c r="NS158" s="25">
        <f t="shared" si="554"/>
        <v>0</v>
      </c>
      <c r="NT158" s="25">
        <f t="shared" si="639"/>
        <v>0</v>
      </c>
      <c r="NU158" s="25">
        <f t="shared" si="555"/>
        <v>0</v>
      </c>
      <c r="NV158" s="25">
        <f t="shared" si="556"/>
        <v>0</v>
      </c>
      <c r="NW158" s="25">
        <f t="shared" si="640"/>
        <v>0</v>
      </c>
      <c r="NX158" s="25">
        <f t="shared" si="641"/>
        <v>52.19</v>
      </c>
      <c r="NY158" s="25">
        <f t="shared" si="641"/>
        <v>0</v>
      </c>
      <c r="NZ158" s="25">
        <f t="shared" si="642"/>
        <v>52.19</v>
      </c>
      <c r="OA158" s="25">
        <f t="shared" si="643"/>
        <v>32.369999999999997</v>
      </c>
      <c r="OB158" s="25">
        <f t="shared" si="643"/>
        <v>0</v>
      </c>
      <c r="OC158" s="25">
        <f t="shared" si="644"/>
        <v>32.369999999999997</v>
      </c>
      <c r="OD158" s="25">
        <f t="shared" si="645"/>
        <v>52.19</v>
      </c>
      <c r="OE158" s="25">
        <f t="shared" si="645"/>
        <v>0</v>
      </c>
      <c r="OF158" s="25">
        <f t="shared" si="645"/>
        <v>52.19</v>
      </c>
      <c r="OG158" s="25">
        <f t="shared" si="557"/>
        <v>0</v>
      </c>
      <c r="OH158" s="25">
        <f t="shared" si="558"/>
        <v>0</v>
      </c>
      <c r="OI158" s="25">
        <f t="shared" si="559"/>
        <v>0</v>
      </c>
      <c r="OJ158" s="25">
        <f t="shared" si="560"/>
        <v>0</v>
      </c>
      <c r="OK158" s="25">
        <f t="shared" si="561"/>
        <v>0</v>
      </c>
      <c r="OL158" s="25">
        <f t="shared" si="562"/>
        <v>0</v>
      </c>
      <c r="OM158" s="25">
        <f t="shared" si="646"/>
        <v>0</v>
      </c>
      <c r="ON158" s="25">
        <f t="shared" si="646"/>
        <v>0</v>
      </c>
      <c r="OO158" s="25">
        <f t="shared" si="646"/>
        <v>0</v>
      </c>
      <c r="OP158" s="25">
        <f t="shared" si="563"/>
        <v>0</v>
      </c>
      <c r="OQ158" s="25">
        <f t="shared" si="564"/>
        <v>0</v>
      </c>
      <c r="OR158" s="25">
        <f t="shared" si="647"/>
        <v>0</v>
      </c>
      <c r="OS158" s="19">
        <v>535621.30000000005</v>
      </c>
      <c r="OT158" s="19">
        <v>2371846.7999999998</v>
      </c>
    </row>
    <row r="159" spans="1:410" ht="33" customHeight="1" x14ac:dyDescent="0.25">
      <c r="A159" s="18"/>
      <c r="B159" s="18" t="s">
        <v>939</v>
      </c>
      <c r="C159" s="18">
        <v>2451.25</v>
      </c>
      <c r="D159" s="16" t="e">
        <f>_xlfn.IFNA(INDEX(#REF!,MATCH(E159,#REF!,0)),0)</f>
        <v>#REF!</v>
      </c>
      <c r="E159" s="18" t="s">
        <v>950</v>
      </c>
      <c r="F159" s="16" t="s">
        <v>765</v>
      </c>
      <c r="G159" s="16" t="s">
        <v>766</v>
      </c>
      <c r="H159" s="16" t="s">
        <v>767</v>
      </c>
      <c r="I159" s="16" t="s">
        <v>768</v>
      </c>
      <c r="J159" s="16" t="s">
        <v>769</v>
      </c>
      <c r="K159" s="16" t="s">
        <v>770</v>
      </c>
      <c r="L159" s="16" t="s">
        <v>771</v>
      </c>
      <c r="M159" s="18">
        <v>1.64</v>
      </c>
      <c r="N159" s="18">
        <v>1.94</v>
      </c>
      <c r="O159" s="18">
        <v>2.04</v>
      </c>
      <c r="P159" s="18">
        <v>2.34</v>
      </c>
      <c r="Q159" s="18">
        <v>0.1</v>
      </c>
      <c r="R159" s="18">
        <v>1.8399999999999999</v>
      </c>
      <c r="S159" s="18">
        <v>2.14</v>
      </c>
      <c r="T159" s="18">
        <v>0.2</v>
      </c>
      <c r="U159" s="18">
        <v>0</v>
      </c>
      <c r="V159" s="18">
        <v>0</v>
      </c>
      <c r="W159" s="18">
        <v>0</v>
      </c>
      <c r="X159" s="18">
        <v>1.64</v>
      </c>
      <c r="Y159" s="18">
        <v>1.9</v>
      </c>
      <c r="Z159" s="20">
        <f t="shared" si="565"/>
        <v>1.8</v>
      </c>
      <c r="AA159" s="18">
        <v>0.22</v>
      </c>
      <c r="AB159" s="18">
        <v>0</v>
      </c>
      <c r="AC159" s="18">
        <v>0</v>
      </c>
      <c r="AD159" s="18">
        <v>0</v>
      </c>
      <c r="AE159" s="18">
        <v>0</v>
      </c>
      <c r="AF159" s="18">
        <v>0</v>
      </c>
      <c r="AG159" s="18">
        <v>1.2</v>
      </c>
      <c r="AH159" s="18">
        <v>1.5</v>
      </c>
      <c r="AI159" s="20">
        <f t="shared" si="566"/>
        <v>1.95</v>
      </c>
      <c r="AJ159" s="18">
        <v>0</v>
      </c>
      <c r="AK159" s="18">
        <v>0</v>
      </c>
      <c r="AL159" s="20">
        <f t="shared" si="567"/>
        <v>0</v>
      </c>
      <c r="AM159" s="18">
        <v>1.64</v>
      </c>
      <c r="AN159" s="18">
        <v>1.5</v>
      </c>
      <c r="AO159" s="18">
        <v>0.15</v>
      </c>
      <c r="AP159" s="18">
        <v>0.22</v>
      </c>
      <c r="AQ159" s="18">
        <v>1.64</v>
      </c>
      <c r="AR159" s="18">
        <v>1.72</v>
      </c>
      <c r="AS159" s="18">
        <v>0.12</v>
      </c>
      <c r="AT159" s="18">
        <v>0.11</v>
      </c>
      <c r="AU159" s="18">
        <v>0</v>
      </c>
      <c r="AV159" s="18">
        <v>1</v>
      </c>
      <c r="AW159" s="18">
        <v>0</v>
      </c>
      <c r="AX159" s="18">
        <v>0</v>
      </c>
      <c r="AY159" s="18">
        <v>0</v>
      </c>
      <c r="AZ159" s="18">
        <v>0</v>
      </c>
      <c r="BA159" s="18">
        <v>0</v>
      </c>
      <c r="BB159" s="18">
        <v>0</v>
      </c>
      <c r="BC159" s="18">
        <v>0</v>
      </c>
      <c r="BD159" s="18">
        <v>0</v>
      </c>
      <c r="BE159" s="18">
        <v>2</v>
      </c>
      <c r="BF159" s="18">
        <v>0</v>
      </c>
      <c r="BG159" s="18">
        <v>0</v>
      </c>
      <c r="BH159" s="18">
        <v>0</v>
      </c>
      <c r="BI159" s="18">
        <v>0</v>
      </c>
      <c r="BJ159" s="18">
        <v>0</v>
      </c>
      <c r="BK159" s="18">
        <v>0</v>
      </c>
      <c r="BL159" s="18">
        <v>0</v>
      </c>
      <c r="BM159" s="18">
        <v>0</v>
      </c>
      <c r="BN159" s="18">
        <v>0</v>
      </c>
      <c r="BO159" s="18">
        <v>0</v>
      </c>
      <c r="BP159" s="18">
        <v>0</v>
      </c>
      <c r="BQ159" s="18">
        <v>0</v>
      </c>
      <c r="BR159" s="18">
        <v>0</v>
      </c>
      <c r="BS159" s="18">
        <v>0</v>
      </c>
      <c r="BT159" s="18">
        <v>0</v>
      </c>
      <c r="BU159" s="18">
        <v>0</v>
      </c>
      <c r="BV159" s="18">
        <v>0</v>
      </c>
      <c r="BW159" s="18">
        <v>0</v>
      </c>
      <c r="BX159" s="18">
        <v>0</v>
      </c>
      <c r="BY159" s="18">
        <v>0</v>
      </c>
      <c r="BZ159" s="18">
        <v>0</v>
      </c>
      <c r="CA159" s="16" t="e">
        <f>_xlfn.IFNA(IF(RIGHT(D159,2)="=G",0,INDEX(#REF!,MATCH(E159,#REF!,0))),0)</f>
        <v>#REF!</v>
      </c>
      <c r="CB159" s="16" t="s">
        <v>776</v>
      </c>
      <c r="CC159" s="18">
        <v>0</v>
      </c>
      <c r="CD159" s="18">
        <v>0</v>
      </c>
      <c r="CE159" s="18">
        <v>1.4</v>
      </c>
      <c r="CF159" s="18">
        <v>0.85</v>
      </c>
      <c r="CG159" s="18">
        <v>0.12</v>
      </c>
      <c r="CH159" s="18">
        <v>2</v>
      </c>
      <c r="CI159" s="16" t="s">
        <v>98</v>
      </c>
      <c r="CJ159" s="18">
        <v>0</v>
      </c>
      <c r="CK159" s="20">
        <f t="shared" si="432"/>
        <v>2.34</v>
      </c>
      <c r="CL159" s="20">
        <f t="shared" si="568"/>
        <v>2.34</v>
      </c>
      <c r="CM159" s="18">
        <v>54.16</v>
      </c>
      <c r="CN159" s="18">
        <v>46</v>
      </c>
      <c r="CO159" s="18">
        <v>45.161000000000001</v>
      </c>
      <c r="CP159" s="22">
        <f t="shared" si="433"/>
        <v>46</v>
      </c>
      <c r="CQ159" s="22">
        <f t="shared" si="434"/>
        <v>43.66</v>
      </c>
      <c r="CR159" s="22">
        <f t="shared" si="569"/>
        <v>2.34</v>
      </c>
      <c r="CS159" s="22">
        <f t="shared" si="435"/>
        <v>43.76</v>
      </c>
      <c r="CT159" s="22">
        <f t="shared" si="436"/>
        <v>43.96</v>
      </c>
      <c r="CU159" s="18">
        <v>43.96</v>
      </c>
      <c r="CV159" s="22">
        <f t="shared" si="570"/>
        <v>1.8</v>
      </c>
      <c r="CW159" s="22">
        <f t="shared" si="437"/>
        <v>0</v>
      </c>
      <c r="CX159" s="22">
        <f t="shared" si="438"/>
        <v>0</v>
      </c>
      <c r="CY159" s="22">
        <f t="shared" si="439"/>
        <v>45.73</v>
      </c>
      <c r="CZ159" s="22">
        <f t="shared" si="440"/>
        <v>45.88</v>
      </c>
      <c r="DA159" s="18">
        <v>46</v>
      </c>
      <c r="DB159" s="20">
        <f t="shared" si="571"/>
        <v>2.34</v>
      </c>
      <c r="DC159" s="20">
        <f t="shared" si="572"/>
        <v>0</v>
      </c>
      <c r="DD159" s="20">
        <f t="shared" si="573"/>
        <v>2.34</v>
      </c>
      <c r="DE159" s="20">
        <f t="shared" si="441"/>
        <v>0.1</v>
      </c>
      <c r="DF159" s="20">
        <f t="shared" si="442"/>
        <v>0.2</v>
      </c>
      <c r="DG159" s="20">
        <f t="shared" si="443"/>
        <v>2.04</v>
      </c>
      <c r="DH159" s="20">
        <f t="shared" si="444"/>
        <v>0</v>
      </c>
      <c r="DI159" s="20">
        <f t="shared" si="445"/>
        <v>0</v>
      </c>
      <c r="DJ159" s="20">
        <f t="shared" si="446"/>
        <v>0</v>
      </c>
      <c r="DK159" s="20">
        <f t="shared" si="574"/>
        <v>2.34</v>
      </c>
      <c r="DL159" s="20">
        <f t="shared" si="575"/>
        <v>0</v>
      </c>
      <c r="DM159" s="20">
        <f t="shared" si="576"/>
        <v>0</v>
      </c>
      <c r="DN159" s="20">
        <f t="shared" si="577"/>
        <v>0</v>
      </c>
      <c r="DO159" s="18">
        <v>2.54</v>
      </c>
      <c r="DP159" s="18">
        <v>0</v>
      </c>
      <c r="DQ159" s="18">
        <v>1</v>
      </c>
      <c r="DR159" s="18">
        <v>1</v>
      </c>
      <c r="DS159" s="25">
        <f t="shared" si="578"/>
        <v>2.54</v>
      </c>
      <c r="DT159" s="25">
        <f t="shared" si="579"/>
        <v>0</v>
      </c>
      <c r="DU159" s="25">
        <f t="shared" si="580"/>
        <v>5.94</v>
      </c>
      <c r="DV159" s="25">
        <f t="shared" si="581"/>
        <v>0</v>
      </c>
      <c r="DW159" s="25">
        <f t="shared" si="582"/>
        <v>5.94</v>
      </c>
      <c r="DX159" s="25">
        <f t="shared" si="583"/>
        <v>12.12</v>
      </c>
      <c r="DY159" s="25">
        <f t="shared" si="584"/>
        <v>0</v>
      </c>
      <c r="DZ159" s="25">
        <f t="shared" si="585"/>
        <v>12.12</v>
      </c>
      <c r="EA159" s="25">
        <f t="shared" si="586"/>
        <v>7.76</v>
      </c>
      <c r="EB159" s="25">
        <f t="shared" si="587"/>
        <v>0</v>
      </c>
      <c r="EC159" s="25">
        <f t="shared" si="588"/>
        <v>7.76</v>
      </c>
      <c r="ED159" s="25">
        <f t="shared" si="589"/>
        <v>4.3600000000000003</v>
      </c>
      <c r="EE159" s="25">
        <f t="shared" si="589"/>
        <v>0</v>
      </c>
      <c r="EF159" s="25">
        <f t="shared" si="590"/>
        <v>4.3600000000000003</v>
      </c>
      <c r="EG159" s="25">
        <f t="shared" si="591"/>
        <v>7.76</v>
      </c>
      <c r="EH159" s="25">
        <f t="shared" si="591"/>
        <v>0</v>
      </c>
      <c r="EI159" s="25">
        <f t="shared" si="592"/>
        <v>7.76</v>
      </c>
      <c r="EJ159" s="18">
        <v>2451.25</v>
      </c>
      <c r="EK159" s="18">
        <v>2412.4499999999998</v>
      </c>
      <c r="EL159" s="18" t="s">
        <v>950</v>
      </c>
      <c r="EM159" s="18" t="s">
        <v>951</v>
      </c>
      <c r="EN159" s="16" t="s">
        <v>774</v>
      </c>
      <c r="EO159" s="16" t="s">
        <v>132</v>
      </c>
      <c r="EP159" s="16" t="e">
        <f>IF(OR(EN159="Cống tròn",EN159="Cống hộp",EN159="Ống nhựa"),INDEX(#REF!,MATCH(E159,#REF!,0)),IF(OR(EN159="Rãnh xây",EN159="Rãnh bê tông"),INDEX(#REF!,MATCH(E159,#REF!,0)),0))</f>
        <v>#REF!</v>
      </c>
      <c r="EQ159" s="18">
        <v>37.500000000000178</v>
      </c>
      <c r="ER159" s="18">
        <v>1</v>
      </c>
      <c r="ES159" s="25">
        <f t="shared" si="593"/>
        <v>37</v>
      </c>
      <c r="ET159" s="1" t="e">
        <f>_xlfn.IFNA(IF(EN159="Cống tròn",INDEX(#REF!,MATCH(E159,#REF!,0)),IF(EN159="Cống hộp",INDEX(#REF!,MATCH(E159,#REF!,0)),EU159&amp;" ,"&amp;EV159)),0)</f>
        <v>#REF!</v>
      </c>
      <c r="EU159" s="16" t="s">
        <v>769</v>
      </c>
      <c r="EV159" s="16" t="s">
        <v>775</v>
      </c>
      <c r="EW159" s="16" t="e">
        <f>_xlfn.IFNA(INDEX(#REF!,MATCH(E159,#REF!,0)),0)</f>
        <v>#REF!</v>
      </c>
      <c r="EX159" s="16"/>
      <c r="EY159" s="18">
        <v>0</v>
      </c>
      <c r="EZ159" s="18">
        <v>0</v>
      </c>
      <c r="FA159" s="18">
        <v>0</v>
      </c>
      <c r="FB159" s="19">
        <v>0</v>
      </c>
      <c r="FC159" s="19">
        <v>0</v>
      </c>
      <c r="FD159" s="25">
        <f t="shared" si="447"/>
        <v>0</v>
      </c>
      <c r="FE159" s="25">
        <f t="shared" si="594"/>
        <v>0</v>
      </c>
      <c r="FF159" s="18">
        <v>0.1</v>
      </c>
      <c r="FG159" s="18">
        <v>2</v>
      </c>
      <c r="FH159" s="18">
        <v>1</v>
      </c>
      <c r="FI159" s="25">
        <f t="shared" si="595"/>
        <v>1.2</v>
      </c>
      <c r="FJ159" s="18">
        <v>0</v>
      </c>
      <c r="FK159" s="18">
        <v>0</v>
      </c>
      <c r="FL159" s="18">
        <v>0.2</v>
      </c>
      <c r="FM159" s="18">
        <v>1.4</v>
      </c>
      <c r="FN159" s="18">
        <v>0</v>
      </c>
      <c r="FO159" s="25">
        <f t="shared" si="596"/>
        <v>1.4</v>
      </c>
      <c r="FP159" s="18">
        <v>1.4999999999999999E-2</v>
      </c>
      <c r="FQ159" s="18">
        <v>1</v>
      </c>
      <c r="FR159" s="25">
        <f t="shared" si="448"/>
        <v>36</v>
      </c>
      <c r="FS159" s="25">
        <f t="shared" si="449"/>
        <v>0.52500000000000002</v>
      </c>
      <c r="FT159" s="25">
        <f t="shared" si="450"/>
        <v>36.524999999999999</v>
      </c>
      <c r="FU159" s="25">
        <f t="shared" si="451"/>
        <v>-0.97500000000017906</v>
      </c>
      <c r="FV159" s="25" t="str">
        <f t="shared" si="597"/>
        <v>Thêm 01</v>
      </c>
      <c r="FW159" s="25">
        <f t="shared" si="598"/>
        <v>0.04</v>
      </c>
      <c r="FX159" s="16"/>
      <c r="FY159" s="16"/>
      <c r="FZ159" s="16"/>
      <c r="GA159" s="16"/>
      <c r="GB159" s="19">
        <v>0</v>
      </c>
      <c r="GC159" s="19">
        <v>0</v>
      </c>
      <c r="GD159" s="19">
        <v>0</v>
      </c>
      <c r="GE159" s="19">
        <v>0</v>
      </c>
      <c r="GF159" s="19">
        <v>0</v>
      </c>
      <c r="GG159" s="19">
        <v>0</v>
      </c>
      <c r="GH159" s="19">
        <v>0</v>
      </c>
      <c r="GI159" s="19">
        <v>0</v>
      </c>
      <c r="GJ159" s="19">
        <v>0</v>
      </c>
      <c r="GK159" s="19">
        <v>0</v>
      </c>
      <c r="GL159" s="25">
        <f t="shared" si="452"/>
        <v>0</v>
      </c>
      <c r="GM159" s="25">
        <f t="shared" si="599"/>
        <v>0</v>
      </c>
      <c r="GN159" s="19">
        <v>0</v>
      </c>
      <c r="GO159" s="19">
        <v>0</v>
      </c>
      <c r="GP159" s="19">
        <v>0</v>
      </c>
      <c r="GQ159" s="19">
        <v>0</v>
      </c>
      <c r="GR159" s="1" t="e">
        <f>_xlfn.IFNA(INDEX(#REF!,MATCH(E159,#REF!,0)),0)</f>
        <v>#REF!</v>
      </c>
      <c r="GS159" s="16"/>
      <c r="GT159" s="18">
        <v>0</v>
      </c>
      <c r="GU159" s="18">
        <v>0</v>
      </c>
      <c r="GV159" s="18">
        <v>0</v>
      </c>
      <c r="GW159" s="18">
        <v>0</v>
      </c>
      <c r="GX159" s="25">
        <f t="shared" si="453"/>
        <v>0</v>
      </c>
      <c r="GY159" s="25">
        <f t="shared" si="454"/>
        <v>0</v>
      </c>
      <c r="GZ159" s="25">
        <f t="shared" si="600"/>
        <v>0</v>
      </c>
      <c r="HA159" s="1" t="e" cm="1">
        <f t="array" ref="HA159">INDEX(#REF!,MATCH(EJ159&amp;EK159&amp;HD159&amp;HE159&amp;HF159,#REF!&amp;#REF!&amp;#REF!&amp;#REF!&amp;#REF!,0))</f>
        <v>#REF!</v>
      </c>
      <c r="HB159" s="16"/>
      <c r="HC159" s="25">
        <f t="shared" si="601"/>
        <v>0</v>
      </c>
      <c r="HD159" s="18">
        <v>0</v>
      </c>
      <c r="HE159" s="18">
        <v>0</v>
      </c>
      <c r="HF159" s="18">
        <v>0</v>
      </c>
      <c r="HG159" s="1" t="e" cm="1">
        <f t="array" ref="HG159">INDEX(#REF!,MATCH(EJ159&amp;EK159&amp;HJ159&amp;HK159&amp;HL159,#REF!&amp;#REF!&amp;#REF!&amp;#REF!&amp;#REF!,0))</f>
        <v>#REF!</v>
      </c>
      <c r="HH159" s="16"/>
      <c r="HI159" s="25">
        <f t="shared" si="602"/>
        <v>0</v>
      </c>
      <c r="HJ159" s="25">
        <f t="shared" si="603"/>
        <v>0</v>
      </c>
      <c r="HK159" s="19">
        <v>0</v>
      </c>
      <c r="HL159" s="19">
        <v>0</v>
      </c>
      <c r="HM159" s="18">
        <v>0.01</v>
      </c>
      <c r="HN159" s="18">
        <v>1</v>
      </c>
      <c r="HO159" s="25">
        <f t="shared" si="604"/>
        <v>0</v>
      </c>
      <c r="HP159" s="25">
        <f t="shared" si="605"/>
        <v>0</v>
      </c>
      <c r="HQ159" s="25">
        <f t="shared" si="606"/>
        <v>0</v>
      </c>
      <c r="HR159" s="25">
        <f t="shared" si="607"/>
        <v>0</v>
      </c>
      <c r="HS159" s="25">
        <f t="shared" si="608"/>
        <v>0</v>
      </c>
      <c r="HT159" s="19">
        <v>0</v>
      </c>
      <c r="HU159" s="19">
        <v>0</v>
      </c>
      <c r="HV159" s="19">
        <v>0</v>
      </c>
      <c r="HW159" s="25">
        <f t="shared" si="609"/>
        <v>0</v>
      </c>
      <c r="HX159" s="19">
        <v>0</v>
      </c>
      <c r="HY159" s="19">
        <v>0</v>
      </c>
      <c r="HZ159" s="18">
        <v>46</v>
      </c>
      <c r="IA159" s="20">
        <f>ROUND(IF(EN159="Cống tròn",IF(EN159="Cống tròn",IF(EU159="Không có móng",IQ159-FF159,IF(EU159="Đế",IP159-FN159,IF(OR(EU159="Móng bê tông",EU159="Móng bê tông kết hợp đế"),II159-FJ159,0))),0),IF(EN159="Cống hộp",IF(AND(EN159="Cống hộp",EU159="Không có móng"),IQ159-GF159,IF(AND(EN159="Cống hộp",EU159="Móng bê tông"),IJ159-GB159,0)),IF(OR(EN159="Rãnh xây",EN159="Rãnh bê tông"),IF(OR(EN159="Rãnh xây",EN159="Rãnh bê tông"),IK159-GB159,0),IF(EN159="Ống nhựa",IF(AND(EN159="Ống nhựa",EU159="Không đắp cát"),IQ159-HT159,IF(AND(EN159="Ống nhựa",EU159="Đắp cát"),IH159-HX159,0)),IF(EN159="Rãnh thang",IF(EN159="Rãnh thang",IF(EU159="Móng bê tông",#REF!-#REF!,IQ159),0),0))))),2)</f>
        <v>43.96</v>
      </c>
      <c r="IB159" s="20">
        <f t="shared" si="610"/>
        <v>2.0399999999999991</v>
      </c>
      <c r="IC159" s="20">
        <f t="shared" si="455"/>
        <v>43.959999999999994</v>
      </c>
      <c r="ID159" s="20">
        <f t="shared" si="456"/>
        <v>0</v>
      </c>
      <c r="IE159" s="20">
        <f t="shared" si="457"/>
        <v>0</v>
      </c>
      <c r="IF159" s="20">
        <f t="shared" si="458"/>
        <v>0</v>
      </c>
      <c r="IG159" s="20">
        <f>IF(EN159="Rãnh thang",IF(AND(EN159="Rãnh thang",EU159="Móng bê tông"),IQ159-#REF!,0),IF(EN159="Ống nhựa",IF(AND(EN159="Ống nhựa",EU159="Đắp cát"),IQ159-HT159,0),IF(EN159="Cống tròn",IF(EN159="Cống tròn",IF(OR(EU159="Móng bê tông",EU159="Móng bê tông kết hợp đế"),IM159-FL159,0),0),IF(EN159="Cống hộp",IF(AND(EN159="Cống hộp",EU159="Móng bê tông"),IN159-GD159,0),IF(OR(EN159="Rãnh xây",EN159="Rãnh bê tông"),IF(AND(EN159="Rãnh xây",EU159="Móng bê tông"),IO159-GD159,IF(AND(EN159="Rãnh bê tông",EU159="Móng bê tông"),IO159-GD159,0)),0)))))</f>
        <v>43.959999999999994</v>
      </c>
      <c r="IH159" s="20">
        <f t="shared" si="459"/>
        <v>0</v>
      </c>
      <c r="II159" s="20">
        <f t="shared" si="460"/>
        <v>43.959999999999994</v>
      </c>
      <c r="IJ159" s="20">
        <f t="shared" si="461"/>
        <v>0</v>
      </c>
      <c r="IK159" s="20">
        <f t="shared" si="462"/>
        <v>0</v>
      </c>
      <c r="IL159" s="20">
        <f t="shared" si="463"/>
        <v>44.16</v>
      </c>
      <c r="IM159" s="20">
        <f t="shared" si="464"/>
        <v>44.16</v>
      </c>
      <c r="IN159" s="20">
        <f t="shared" si="465"/>
        <v>0</v>
      </c>
      <c r="IO159" s="20">
        <f t="shared" si="466"/>
        <v>0</v>
      </c>
      <c r="IP159" s="20">
        <f t="shared" si="467"/>
        <v>0</v>
      </c>
      <c r="IQ159" s="18">
        <v>44.26</v>
      </c>
      <c r="IR159" s="25">
        <f t="shared" si="611"/>
        <v>0</v>
      </c>
      <c r="IS159" s="25">
        <f t="shared" si="468"/>
        <v>0</v>
      </c>
      <c r="IT159" s="25">
        <f t="shared" si="469"/>
        <v>0</v>
      </c>
      <c r="IU159" s="25">
        <f>ROUND(IF(EN159="Cống tròn",IF(EN159="Cống tròn",IV159+FF159,0),IF(EN159="Cống hộp",IF(EN159="Cống hộp",IV159+GP159,0),IF(OR(EN159="Rãnh xây",EN159="Rãnh bê tông"),IF(OR(EN159="Rãnh xây",EN159="Rãnh bê tông"),IV159+GP159,0),IF(EN159="ống nhựa",IF(EN159="Ống nhựa",IV159+HT159,0),IF(EN159="Rãnh thang",IF(EN159="Rãnh thang",IQ159+#REF!,0),0))))),2)</f>
        <v>45.31</v>
      </c>
      <c r="IV159" s="18">
        <v>45.21</v>
      </c>
      <c r="IW159" s="25">
        <f t="shared" si="470"/>
        <v>45.31</v>
      </c>
      <c r="IX159" s="25">
        <f t="shared" si="471"/>
        <v>0</v>
      </c>
      <c r="IY159" s="25">
        <f t="shared" si="472"/>
        <v>0</v>
      </c>
      <c r="IZ159" s="25">
        <f t="shared" si="473"/>
        <v>0</v>
      </c>
      <c r="JA159" s="25">
        <f t="shared" si="474"/>
        <v>0</v>
      </c>
      <c r="JB159" s="18">
        <v>45.96</v>
      </c>
      <c r="JC159" s="20">
        <f>ROUND(IF(EN159="Cống tròn",IF(EN159="Cống tròn",IF(EU159="Không có móng",JS159-FF159,IF(EU159="Đế",JR159-FN159,IF(OR(EU159="Móng bê tông",EU159="Móng bê tông kết hợp đế"),JK159-FJ159,0))),0),IF(EN159="Cống hộp",IF(AND(EN159="Cống hộp",EU159="Không có móng"),JS159-GF159,IF(AND(EN159="Cống hộp",EU159="Móng bê tông"),JL159-GB159,0)),IF(OR(EN159="Rãnh xây",EN159="Rãnh bê tông"),IF(OR(EN159="Rãnh xây",EN159="Rãnh bê tông"),JM159-GB159,0),IF(EN159="Ống nhựa",IF(AND(EN159="Ống nhựa",EU159="Không đắp cát"),JS159-HT159,IF(AND(EN159="Ống nhựa",EU159="Đắp cát"),JJ159-HX159,0)),IF(EN159="Rãnh thang",IF(EN159="Rãnh thang",IF(EU159="Móng bê tông",#REF!-#REF!,JS159),0),0))))),2)</f>
        <v>43.91</v>
      </c>
      <c r="JD159" s="20">
        <f t="shared" si="612"/>
        <v>2.0500000000000043</v>
      </c>
      <c r="JE159" s="20">
        <f t="shared" si="475"/>
        <v>43.91</v>
      </c>
      <c r="JF159" s="20">
        <f t="shared" si="476"/>
        <v>0</v>
      </c>
      <c r="JG159" s="20">
        <f t="shared" si="477"/>
        <v>0</v>
      </c>
      <c r="JH159" s="20">
        <f t="shared" si="478"/>
        <v>0</v>
      </c>
      <c r="JI159" s="20">
        <f>IF(EN159="Rãnh thang",IF(AND(EN159="Rãnh thang",EU159="Móng bê tông"),JS159-#REF!,0),IF(EN159="Ống nhựa",IF(AND(EN159="Ống nhựa",EU159="Đắp cát"),JS159-HT159,0),IF(EN159="Cống tròn",IF(EN159="Cống tròn",IF(OR(EU159="Móng bê tông",EU159="Móng bê tông kết hợp đế"),JO159-FL159,0),0),IF(EN159="Cống hộp",IF(AND(EN159="Cống hộp",EU159="Móng bê tông"),JP159-GD159,0),IF(OR(EN159="Rãnh xây",EN159="Rãnh bê tông"),IF(AND(EN159="Rãnh xây",EU159="Móng bê tông"),JQ159-GD159,IF(AND(EN159="Rãnh bê tông",EU159="Móng bê tông"),JQ159-GD159,0)),0)))))</f>
        <v>43.91</v>
      </c>
      <c r="JJ159" s="20">
        <f t="shared" si="479"/>
        <v>0</v>
      </c>
      <c r="JK159" s="20">
        <f t="shared" si="480"/>
        <v>43.91</v>
      </c>
      <c r="JL159" s="20">
        <f t="shared" si="481"/>
        <v>0</v>
      </c>
      <c r="JM159" s="20">
        <f t="shared" si="482"/>
        <v>0</v>
      </c>
      <c r="JN159" s="20">
        <f t="shared" si="483"/>
        <v>44.11</v>
      </c>
      <c r="JO159" s="20">
        <f t="shared" si="484"/>
        <v>44.11</v>
      </c>
      <c r="JP159" s="20">
        <f t="shared" si="485"/>
        <v>0</v>
      </c>
      <c r="JQ159" s="20">
        <f t="shared" si="486"/>
        <v>0</v>
      </c>
      <c r="JR159" s="20">
        <f t="shared" si="487"/>
        <v>0</v>
      </c>
      <c r="JS159" s="26">
        <v>44.21</v>
      </c>
      <c r="JT159" s="25">
        <f t="shared" si="613"/>
        <v>0</v>
      </c>
      <c r="JU159" s="25">
        <f t="shared" si="488"/>
        <v>0</v>
      </c>
      <c r="JV159" s="25">
        <f t="shared" si="489"/>
        <v>0</v>
      </c>
      <c r="JW159" s="25">
        <f>ROUND(IF(EN159="Cống tròn",IF(EN159="Cống tròn",JX159+FF159,0),IF(EN159="Cống hộp",IF(EN159="Cống hộp",JX159+GP159,0),IF(OR(EN159="Rãnh xây",EN159="Rãnh bê tông"),IF(OR(EN159="Rãnh xây",EN159="Rãnh bê tông"),JX159+GP159,0),IF(EN159="ống nhựa",IF(EN159="Ống nhựa",JX159+HT159,0),IF(EN159="Rãnh thang",IF(EN159="Rãnh thang",JS159+#REF!,0),0))))),2)</f>
        <v>45.31</v>
      </c>
      <c r="JX159" s="27">
        <v>45.21</v>
      </c>
      <c r="JY159" s="25">
        <f t="shared" si="490"/>
        <v>45.31</v>
      </c>
      <c r="JZ159" s="25">
        <f t="shared" si="491"/>
        <v>0</v>
      </c>
      <c r="KA159" s="25">
        <f t="shared" si="492"/>
        <v>0</v>
      </c>
      <c r="KB159" s="25">
        <f t="shared" si="493"/>
        <v>0</v>
      </c>
      <c r="KC159" s="25">
        <f t="shared" si="494"/>
        <v>0</v>
      </c>
      <c r="KD159" s="28" t="s">
        <v>98</v>
      </c>
      <c r="KE159" s="27">
        <v>0</v>
      </c>
      <c r="KF159" s="25">
        <f t="shared" si="495"/>
        <v>2.0399999999999991</v>
      </c>
      <c r="KG159" s="25">
        <f t="shared" si="614"/>
        <v>2.0399999999999991</v>
      </c>
      <c r="KH159" s="27">
        <v>0</v>
      </c>
      <c r="KI159" s="25">
        <f t="shared" si="496"/>
        <v>2.0500000000000043</v>
      </c>
      <c r="KJ159" s="25">
        <f t="shared" si="615"/>
        <v>2.0500000000000043</v>
      </c>
      <c r="KK159" s="25">
        <f t="shared" si="497"/>
        <v>0</v>
      </c>
      <c r="KL159" s="25">
        <f t="shared" si="498"/>
        <v>0</v>
      </c>
      <c r="KM159" s="25">
        <f t="shared" si="616"/>
        <v>0</v>
      </c>
      <c r="KN159" s="25">
        <f t="shared" si="499"/>
        <v>0</v>
      </c>
      <c r="KO159" s="25">
        <f t="shared" si="500"/>
        <v>0</v>
      </c>
      <c r="KP159" s="25">
        <f t="shared" si="617"/>
        <v>0</v>
      </c>
      <c r="KQ159" s="25">
        <f t="shared" si="501"/>
        <v>0.2</v>
      </c>
      <c r="KR159" s="25">
        <f t="shared" si="502"/>
        <v>0.2</v>
      </c>
      <c r="KS159" s="25">
        <f t="shared" si="618"/>
        <v>0.2</v>
      </c>
      <c r="KT159" s="25">
        <f t="shared" si="503"/>
        <v>0</v>
      </c>
      <c r="KU159" s="25">
        <f t="shared" si="504"/>
        <v>0</v>
      </c>
      <c r="KV159" s="25">
        <f t="shared" si="619"/>
        <v>0</v>
      </c>
      <c r="KW159" s="25">
        <f t="shared" si="505"/>
        <v>0</v>
      </c>
      <c r="KX159" s="25">
        <f t="shared" si="506"/>
        <v>0</v>
      </c>
      <c r="KY159" s="25">
        <f t="shared" si="620"/>
        <v>0</v>
      </c>
      <c r="KZ159" s="25">
        <f t="shared" si="507"/>
        <v>0</v>
      </c>
      <c r="LA159" s="25">
        <f t="shared" si="508"/>
        <v>0</v>
      </c>
      <c r="LB159" s="25">
        <f t="shared" si="621"/>
        <v>0</v>
      </c>
      <c r="LC159" s="25">
        <f t="shared" si="509"/>
        <v>1.4</v>
      </c>
      <c r="LD159" s="25">
        <f t="shared" si="510"/>
        <v>1.4</v>
      </c>
      <c r="LE159" s="25">
        <f t="shared" si="622"/>
        <v>1.4</v>
      </c>
      <c r="LF159" s="25">
        <f t="shared" si="511"/>
        <v>0</v>
      </c>
      <c r="LG159" s="25">
        <f t="shared" si="512"/>
        <v>0</v>
      </c>
      <c r="LH159" s="25">
        <f t="shared" si="623"/>
        <v>0</v>
      </c>
      <c r="LI159" s="25">
        <f t="shared" si="513"/>
        <v>0</v>
      </c>
      <c r="LJ159" s="25">
        <f t="shared" si="514"/>
        <v>0</v>
      </c>
      <c r="LK159" s="25">
        <f t="shared" si="624"/>
        <v>0</v>
      </c>
      <c r="LL159" s="25">
        <f t="shared" si="515"/>
        <v>0</v>
      </c>
      <c r="LM159" s="25">
        <f t="shared" si="516"/>
        <v>0</v>
      </c>
      <c r="LN159" s="25">
        <f t="shared" si="625"/>
        <v>0</v>
      </c>
      <c r="LO159" s="25">
        <f t="shared" si="517"/>
        <v>0</v>
      </c>
      <c r="LP159" s="25">
        <f t="shared" si="518"/>
        <v>0</v>
      </c>
      <c r="LQ159" s="25">
        <f t="shared" si="626"/>
        <v>0</v>
      </c>
      <c r="LR159" s="25">
        <f t="shared" si="519"/>
        <v>0</v>
      </c>
      <c r="LS159" s="25">
        <f t="shared" si="520"/>
        <v>0</v>
      </c>
      <c r="LT159" s="25">
        <f t="shared" si="627"/>
        <v>0</v>
      </c>
      <c r="LU159" s="25">
        <f t="shared" si="521"/>
        <v>0</v>
      </c>
      <c r="LV159" s="25">
        <f t="shared" si="522"/>
        <v>0</v>
      </c>
      <c r="LW159" s="25">
        <f t="shared" si="628"/>
        <v>0</v>
      </c>
      <c r="LX159" s="25">
        <f t="shared" si="523"/>
        <v>0</v>
      </c>
      <c r="LY159" s="25">
        <f t="shared" si="524"/>
        <v>0</v>
      </c>
      <c r="LZ159" s="25">
        <f t="shared" si="629"/>
        <v>0</v>
      </c>
      <c r="MA159" s="25">
        <f t="shared" si="525"/>
        <v>0</v>
      </c>
      <c r="MB159" s="25">
        <f t="shared" si="526"/>
        <v>0</v>
      </c>
      <c r="MC159" s="25">
        <f t="shared" si="630"/>
        <v>0</v>
      </c>
      <c r="MD159" s="25">
        <f t="shared" si="527"/>
        <v>0</v>
      </c>
      <c r="ME159" s="25">
        <f t="shared" si="528"/>
        <v>0</v>
      </c>
      <c r="MF159" s="25">
        <f t="shared" si="631"/>
        <v>0</v>
      </c>
      <c r="MG159" s="25">
        <f t="shared" si="529"/>
        <v>0</v>
      </c>
      <c r="MH159" s="25">
        <f t="shared" si="530"/>
        <v>0</v>
      </c>
      <c r="MI159" s="25">
        <f t="shared" si="632"/>
        <v>0</v>
      </c>
      <c r="MJ159" s="25">
        <f t="shared" si="531"/>
        <v>0</v>
      </c>
      <c r="MK159" s="25">
        <f t="shared" si="532"/>
        <v>0</v>
      </c>
      <c r="ML159" s="25">
        <f t="shared" si="633"/>
        <v>0</v>
      </c>
      <c r="MM159" s="25">
        <f t="shared" si="533"/>
        <v>0</v>
      </c>
      <c r="MN159" s="25">
        <f t="shared" si="534"/>
        <v>0</v>
      </c>
      <c r="MO159" s="25">
        <f t="shared" si="634"/>
        <v>0</v>
      </c>
      <c r="MP159" s="25">
        <f t="shared" si="535"/>
        <v>0</v>
      </c>
      <c r="MQ159" s="25">
        <f t="shared" si="536"/>
        <v>0</v>
      </c>
      <c r="MR159" s="25">
        <f t="shared" si="635"/>
        <v>0</v>
      </c>
      <c r="MS159" s="29">
        <v>1.4</v>
      </c>
      <c r="MT159" s="29">
        <v>0</v>
      </c>
      <c r="MU159" s="29">
        <v>1</v>
      </c>
      <c r="MV159" s="29">
        <v>1</v>
      </c>
      <c r="MW159" s="25">
        <f t="shared" si="537"/>
        <v>1.4</v>
      </c>
      <c r="MX159" s="25">
        <f t="shared" si="538"/>
        <v>2.86</v>
      </c>
      <c r="MY159" s="25">
        <f t="shared" si="539"/>
        <v>0</v>
      </c>
      <c r="MZ159" s="25">
        <f t="shared" si="540"/>
        <v>0</v>
      </c>
      <c r="NA159" s="25">
        <f t="shared" si="541"/>
        <v>1.4</v>
      </c>
      <c r="NB159" s="25">
        <f t="shared" si="542"/>
        <v>2.87</v>
      </c>
      <c r="NC159" s="25">
        <f t="shared" si="543"/>
        <v>0</v>
      </c>
      <c r="ND159" s="25">
        <f t="shared" si="544"/>
        <v>0</v>
      </c>
      <c r="NE159" s="25">
        <f t="shared" si="636"/>
        <v>1.4</v>
      </c>
      <c r="NF159" s="25">
        <f t="shared" si="636"/>
        <v>2.8650000000000002</v>
      </c>
      <c r="NG159" s="25">
        <f t="shared" si="636"/>
        <v>0</v>
      </c>
      <c r="NH159" s="25">
        <f t="shared" si="545"/>
        <v>0</v>
      </c>
      <c r="NI159" s="25">
        <f t="shared" si="546"/>
        <v>107.44</v>
      </c>
      <c r="NJ159" s="25">
        <f t="shared" si="547"/>
        <v>0</v>
      </c>
      <c r="NK159" s="25">
        <f t="shared" si="548"/>
        <v>107.44</v>
      </c>
      <c r="NL159" s="25">
        <f t="shared" si="549"/>
        <v>68.2</v>
      </c>
      <c r="NM159" s="25">
        <f t="shared" si="550"/>
        <v>0</v>
      </c>
      <c r="NN159" s="25">
        <f t="shared" si="637"/>
        <v>68.2</v>
      </c>
      <c r="NO159" s="25">
        <f t="shared" si="551"/>
        <v>0</v>
      </c>
      <c r="NP159" s="25">
        <f t="shared" si="552"/>
        <v>0</v>
      </c>
      <c r="NQ159" s="25">
        <f t="shared" si="638"/>
        <v>0</v>
      </c>
      <c r="NR159" s="25">
        <f t="shared" si="553"/>
        <v>0</v>
      </c>
      <c r="NS159" s="25">
        <f t="shared" si="554"/>
        <v>0</v>
      </c>
      <c r="NT159" s="25">
        <f t="shared" si="639"/>
        <v>0</v>
      </c>
      <c r="NU159" s="25">
        <f t="shared" si="555"/>
        <v>0</v>
      </c>
      <c r="NV159" s="25">
        <f t="shared" si="556"/>
        <v>0</v>
      </c>
      <c r="NW159" s="25">
        <f t="shared" si="640"/>
        <v>0</v>
      </c>
      <c r="NX159" s="25">
        <f t="shared" si="641"/>
        <v>68.2</v>
      </c>
      <c r="NY159" s="25">
        <f t="shared" si="641"/>
        <v>0</v>
      </c>
      <c r="NZ159" s="25">
        <f t="shared" si="642"/>
        <v>68.2</v>
      </c>
      <c r="OA159" s="25">
        <f t="shared" si="643"/>
        <v>39.24</v>
      </c>
      <c r="OB159" s="25">
        <f t="shared" si="643"/>
        <v>0</v>
      </c>
      <c r="OC159" s="25">
        <f t="shared" si="644"/>
        <v>39.24</v>
      </c>
      <c r="OD159" s="25">
        <f t="shared" si="645"/>
        <v>68.2</v>
      </c>
      <c r="OE159" s="25">
        <f t="shared" si="645"/>
        <v>0</v>
      </c>
      <c r="OF159" s="25">
        <f t="shared" si="645"/>
        <v>68.2</v>
      </c>
      <c r="OG159" s="25">
        <f t="shared" si="557"/>
        <v>0</v>
      </c>
      <c r="OH159" s="25">
        <f t="shared" si="558"/>
        <v>0</v>
      </c>
      <c r="OI159" s="25">
        <f t="shared" si="559"/>
        <v>0</v>
      </c>
      <c r="OJ159" s="25">
        <f t="shared" si="560"/>
        <v>0</v>
      </c>
      <c r="OK159" s="25">
        <f t="shared" si="561"/>
        <v>0</v>
      </c>
      <c r="OL159" s="25">
        <f t="shared" si="562"/>
        <v>0</v>
      </c>
      <c r="OM159" s="25">
        <f t="shared" si="646"/>
        <v>0</v>
      </c>
      <c r="ON159" s="25">
        <f t="shared" si="646"/>
        <v>0</v>
      </c>
      <c r="OO159" s="25">
        <f t="shared" si="646"/>
        <v>0</v>
      </c>
      <c r="OP159" s="25">
        <f t="shared" si="563"/>
        <v>0</v>
      </c>
      <c r="OQ159" s="25">
        <f t="shared" si="564"/>
        <v>0</v>
      </c>
      <c r="OR159" s="25">
        <f t="shared" si="647"/>
        <v>0</v>
      </c>
      <c r="OS159" s="19">
        <v>535621.30000000005</v>
      </c>
      <c r="OT159" s="19">
        <v>2371808.1</v>
      </c>
    </row>
    <row r="160" spans="1:410" ht="33" customHeight="1" x14ac:dyDescent="0.25">
      <c r="A160" s="18"/>
      <c r="B160" s="18" t="s">
        <v>939</v>
      </c>
      <c r="C160" s="18">
        <v>2412.4499999999998</v>
      </c>
      <c r="D160" s="16" t="e">
        <f>_xlfn.IFNA(INDEX(#REF!,MATCH(E160,#REF!,0)),0)</f>
        <v>#REF!</v>
      </c>
      <c r="E160" s="18" t="s">
        <v>951</v>
      </c>
      <c r="F160" s="16" t="s">
        <v>765</v>
      </c>
      <c r="G160" s="16" t="s">
        <v>810</v>
      </c>
      <c r="H160" s="16" t="s">
        <v>767</v>
      </c>
      <c r="I160" s="16" t="s">
        <v>768</v>
      </c>
      <c r="J160" s="16" t="s">
        <v>811</v>
      </c>
      <c r="K160" s="16" t="s">
        <v>770</v>
      </c>
      <c r="L160" s="16" t="s">
        <v>771</v>
      </c>
      <c r="M160" s="18">
        <v>1.8399999999999999</v>
      </c>
      <c r="N160" s="18">
        <v>1.8399999999999999</v>
      </c>
      <c r="O160" s="18">
        <v>2.2399999999999998</v>
      </c>
      <c r="P160" s="18">
        <v>2.2399999999999998</v>
      </c>
      <c r="Q160" s="18">
        <v>0.1</v>
      </c>
      <c r="R160" s="18">
        <v>2.04</v>
      </c>
      <c r="S160" s="18">
        <v>2.04</v>
      </c>
      <c r="T160" s="18">
        <v>0.2</v>
      </c>
      <c r="U160" s="18">
        <v>0</v>
      </c>
      <c r="V160" s="18">
        <v>0</v>
      </c>
      <c r="W160" s="18">
        <v>0</v>
      </c>
      <c r="X160" s="18">
        <v>1.8399999999999999</v>
      </c>
      <c r="Y160" s="18">
        <v>1.7999999999999998</v>
      </c>
      <c r="Z160" s="20">
        <f t="shared" si="565"/>
        <v>1.9</v>
      </c>
      <c r="AA160" s="18">
        <v>0.22</v>
      </c>
      <c r="AB160" s="18">
        <v>0</v>
      </c>
      <c r="AC160" s="18">
        <v>0</v>
      </c>
      <c r="AD160" s="18">
        <v>0</v>
      </c>
      <c r="AE160" s="18">
        <v>0</v>
      </c>
      <c r="AF160" s="18">
        <v>0</v>
      </c>
      <c r="AG160" s="18">
        <v>1.4</v>
      </c>
      <c r="AH160" s="18">
        <v>1.4</v>
      </c>
      <c r="AI160" s="20">
        <f t="shared" si="566"/>
        <v>2.0499999999999998</v>
      </c>
      <c r="AJ160" s="18">
        <v>0</v>
      </c>
      <c r="AK160" s="18">
        <v>0</v>
      </c>
      <c r="AL160" s="20">
        <f t="shared" si="567"/>
        <v>0</v>
      </c>
      <c r="AM160" s="18">
        <v>1.8399999999999999</v>
      </c>
      <c r="AN160" s="18">
        <v>1.4</v>
      </c>
      <c r="AO160" s="18">
        <v>0.15</v>
      </c>
      <c r="AP160" s="18">
        <v>0.22</v>
      </c>
      <c r="AQ160" s="18">
        <v>0</v>
      </c>
      <c r="AR160" s="18">
        <v>0</v>
      </c>
      <c r="AS160" s="18">
        <v>0</v>
      </c>
      <c r="AT160" s="18">
        <v>0</v>
      </c>
      <c r="AU160" s="18">
        <v>0</v>
      </c>
      <c r="AV160" s="18">
        <v>1</v>
      </c>
      <c r="AW160" s="18">
        <v>0</v>
      </c>
      <c r="AX160" s="18">
        <v>0</v>
      </c>
      <c r="AY160" s="18">
        <v>0</v>
      </c>
      <c r="AZ160" s="18">
        <v>0</v>
      </c>
      <c r="BA160" s="18">
        <v>0</v>
      </c>
      <c r="BB160" s="18">
        <v>0</v>
      </c>
      <c r="BC160" s="18">
        <v>0</v>
      </c>
      <c r="BD160" s="18">
        <v>0</v>
      </c>
      <c r="BE160" s="18">
        <v>2</v>
      </c>
      <c r="BF160" s="18">
        <v>0</v>
      </c>
      <c r="BG160" s="18">
        <v>0</v>
      </c>
      <c r="BH160" s="18">
        <v>0</v>
      </c>
      <c r="BI160" s="18">
        <v>0</v>
      </c>
      <c r="BJ160" s="18">
        <v>0</v>
      </c>
      <c r="BK160" s="18">
        <v>0</v>
      </c>
      <c r="BL160" s="18">
        <v>0</v>
      </c>
      <c r="BM160" s="18">
        <v>0</v>
      </c>
      <c r="BN160" s="18">
        <v>0</v>
      </c>
      <c r="BO160" s="18">
        <v>0</v>
      </c>
      <c r="BP160" s="18">
        <v>0</v>
      </c>
      <c r="BQ160" s="18">
        <v>0</v>
      </c>
      <c r="BR160" s="18">
        <v>0</v>
      </c>
      <c r="BS160" s="18">
        <v>0</v>
      </c>
      <c r="BT160" s="18">
        <v>0</v>
      </c>
      <c r="BU160" s="18">
        <v>0</v>
      </c>
      <c r="BV160" s="18">
        <v>0</v>
      </c>
      <c r="BW160" s="18">
        <v>0</v>
      </c>
      <c r="BX160" s="18">
        <v>0</v>
      </c>
      <c r="BY160" s="18">
        <v>0</v>
      </c>
      <c r="BZ160" s="18">
        <v>0</v>
      </c>
      <c r="CA160" s="16" t="e">
        <f>_xlfn.IFNA(IF(RIGHT(D160,2)="=G",0,INDEX(#REF!,MATCH(E160,#REF!,0))),0)</f>
        <v>#REF!</v>
      </c>
      <c r="CB160" s="16" t="s">
        <v>776</v>
      </c>
      <c r="CC160" s="18">
        <v>0</v>
      </c>
      <c r="CD160" s="18">
        <v>0</v>
      </c>
      <c r="CE160" s="18">
        <v>1.84</v>
      </c>
      <c r="CF160" s="18">
        <v>0.9</v>
      </c>
      <c r="CG160" s="18">
        <v>0.12</v>
      </c>
      <c r="CH160" s="18">
        <v>2</v>
      </c>
      <c r="CI160" s="16" t="s">
        <v>98</v>
      </c>
      <c r="CJ160" s="18">
        <v>0</v>
      </c>
      <c r="CK160" s="20">
        <f t="shared" si="432"/>
        <v>2.35</v>
      </c>
      <c r="CL160" s="20">
        <f t="shared" si="568"/>
        <v>2.35</v>
      </c>
      <c r="CM160" s="18">
        <v>54.76</v>
      </c>
      <c r="CN160" s="18">
        <v>45.96</v>
      </c>
      <c r="CO160" s="18">
        <v>45.121000000000002</v>
      </c>
      <c r="CP160" s="22">
        <f t="shared" si="433"/>
        <v>45.96</v>
      </c>
      <c r="CQ160" s="22">
        <f t="shared" si="434"/>
        <v>43.61</v>
      </c>
      <c r="CR160" s="22">
        <f t="shared" si="569"/>
        <v>2.35</v>
      </c>
      <c r="CS160" s="22">
        <f t="shared" si="435"/>
        <v>43.709999999999994</v>
      </c>
      <c r="CT160" s="22">
        <f t="shared" si="436"/>
        <v>43.91</v>
      </c>
      <c r="CU160" s="18">
        <v>43.91</v>
      </c>
      <c r="CV160" s="22">
        <f t="shared" si="570"/>
        <v>1.9</v>
      </c>
      <c r="CW160" s="22">
        <f t="shared" si="437"/>
        <v>0</v>
      </c>
      <c r="CX160" s="22">
        <f t="shared" si="438"/>
        <v>0</v>
      </c>
      <c r="CY160" s="22">
        <f t="shared" si="439"/>
        <v>45.81</v>
      </c>
      <c r="CZ160" s="22">
        <f t="shared" si="440"/>
        <v>45.96</v>
      </c>
      <c r="DA160" s="18">
        <v>45.96</v>
      </c>
      <c r="DB160" s="20">
        <f t="shared" si="571"/>
        <v>2.35</v>
      </c>
      <c r="DC160" s="20">
        <f t="shared" si="572"/>
        <v>0</v>
      </c>
      <c r="DD160" s="20">
        <f t="shared" si="573"/>
        <v>2.35</v>
      </c>
      <c r="DE160" s="20">
        <f t="shared" si="441"/>
        <v>0.1</v>
      </c>
      <c r="DF160" s="20">
        <f t="shared" si="442"/>
        <v>0.2</v>
      </c>
      <c r="DG160" s="20">
        <f t="shared" si="443"/>
        <v>2.0499999999999998</v>
      </c>
      <c r="DH160" s="20">
        <f t="shared" si="444"/>
        <v>0</v>
      </c>
      <c r="DI160" s="20">
        <f t="shared" si="445"/>
        <v>0</v>
      </c>
      <c r="DJ160" s="20">
        <f t="shared" si="446"/>
        <v>0</v>
      </c>
      <c r="DK160" s="20">
        <f t="shared" si="574"/>
        <v>2.3499999999999996</v>
      </c>
      <c r="DL160" s="20">
        <f t="shared" si="575"/>
        <v>0</v>
      </c>
      <c r="DM160" s="20">
        <f t="shared" si="576"/>
        <v>0</v>
      </c>
      <c r="DN160" s="20">
        <f t="shared" si="577"/>
        <v>0</v>
      </c>
      <c r="DO160" s="18">
        <v>2.44</v>
      </c>
      <c r="DP160" s="18">
        <v>0</v>
      </c>
      <c r="DQ160" s="18">
        <v>1</v>
      </c>
      <c r="DR160" s="18">
        <v>1</v>
      </c>
      <c r="DS160" s="25">
        <f t="shared" si="578"/>
        <v>2.44</v>
      </c>
      <c r="DT160" s="25">
        <f t="shared" si="579"/>
        <v>0</v>
      </c>
      <c r="DU160" s="25">
        <f t="shared" si="580"/>
        <v>5.73</v>
      </c>
      <c r="DV160" s="25">
        <f t="shared" si="581"/>
        <v>0</v>
      </c>
      <c r="DW160" s="25">
        <f t="shared" si="582"/>
        <v>5.73</v>
      </c>
      <c r="DX160" s="25">
        <f t="shared" si="583"/>
        <v>12.84</v>
      </c>
      <c r="DY160" s="25">
        <f t="shared" si="584"/>
        <v>0</v>
      </c>
      <c r="DZ160" s="25">
        <f t="shared" si="585"/>
        <v>12.84</v>
      </c>
      <c r="EA160" s="25">
        <f t="shared" si="586"/>
        <v>8.27</v>
      </c>
      <c r="EB160" s="25">
        <f t="shared" si="587"/>
        <v>0</v>
      </c>
      <c r="EC160" s="25">
        <f t="shared" si="588"/>
        <v>8.27</v>
      </c>
      <c r="ED160" s="25">
        <f t="shared" si="589"/>
        <v>4.57</v>
      </c>
      <c r="EE160" s="25">
        <f t="shared" si="589"/>
        <v>0</v>
      </c>
      <c r="EF160" s="25">
        <f t="shared" si="590"/>
        <v>4.57</v>
      </c>
      <c r="EG160" s="25">
        <f t="shared" si="591"/>
        <v>8.27</v>
      </c>
      <c r="EH160" s="25">
        <f t="shared" si="591"/>
        <v>0</v>
      </c>
      <c r="EI160" s="25">
        <f t="shared" si="592"/>
        <v>8.27</v>
      </c>
      <c r="EJ160" s="18">
        <v>2412.4499999999998</v>
      </c>
      <c r="EK160" s="18">
        <v>2362.4499999999998</v>
      </c>
      <c r="EL160" s="18" t="s">
        <v>951</v>
      </c>
      <c r="EM160" s="18" t="s">
        <v>952</v>
      </c>
      <c r="EN160" s="16" t="s">
        <v>774</v>
      </c>
      <c r="EO160" s="16" t="s">
        <v>132</v>
      </c>
      <c r="EP160" s="16" t="e">
        <f>IF(OR(EN160="Cống tròn",EN160="Cống hộp",EN160="Ống nhựa"),INDEX(#REF!,MATCH(E160,#REF!,0)),IF(OR(EN160="Rãnh xây",EN160="Rãnh bê tông"),INDEX(#REF!,MATCH(E160,#REF!,0)),0))</f>
        <v>#REF!</v>
      </c>
      <c r="EQ160" s="18">
        <v>48.599999999999994</v>
      </c>
      <c r="ER160" s="18">
        <v>1</v>
      </c>
      <c r="ES160" s="25">
        <f t="shared" si="593"/>
        <v>48</v>
      </c>
      <c r="ET160" s="1" t="e">
        <f>_xlfn.IFNA(IF(EN160="Cống tròn",INDEX(#REF!,MATCH(E160,#REF!,0)),IF(EN160="Cống hộp",INDEX(#REF!,MATCH(E160,#REF!,0)),EU160&amp;" ,"&amp;EV160)),0)</f>
        <v>#REF!</v>
      </c>
      <c r="EU160" s="16" t="s">
        <v>769</v>
      </c>
      <c r="EV160" s="16" t="s">
        <v>775</v>
      </c>
      <c r="EW160" s="16" t="e">
        <f>_xlfn.IFNA(INDEX(#REF!,MATCH(E160,#REF!,0)),0)</f>
        <v>#REF!</v>
      </c>
      <c r="EX160" s="16"/>
      <c r="EY160" s="18">
        <v>0</v>
      </c>
      <c r="EZ160" s="18">
        <v>0</v>
      </c>
      <c r="FA160" s="18">
        <v>0</v>
      </c>
      <c r="FB160" s="19">
        <v>0</v>
      </c>
      <c r="FC160" s="19">
        <v>0</v>
      </c>
      <c r="FD160" s="25">
        <f t="shared" si="447"/>
        <v>0</v>
      </c>
      <c r="FE160" s="25">
        <f t="shared" si="594"/>
        <v>0</v>
      </c>
      <c r="FF160" s="18">
        <v>0.1</v>
      </c>
      <c r="FG160" s="18">
        <v>2</v>
      </c>
      <c r="FH160" s="18">
        <v>1</v>
      </c>
      <c r="FI160" s="25">
        <f t="shared" si="595"/>
        <v>1.2</v>
      </c>
      <c r="FJ160" s="18">
        <v>0</v>
      </c>
      <c r="FK160" s="18">
        <v>0</v>
      </c>
      <c r="FL160" s="18">
        <v>0.2</v>
      </c>
      <c r="FM160" s="18">
        <v>1.4</v>
      </c>
      <c r="FN160" s="18">
        <v>0</v>
      </c>
      <c r="FO160" s="25">
        <f t="shared" si="596"/>
        <v>1.4</v>
      </c>
      <c r="FP160" s="18">
        <v>1.4999999999999999E-2</v>
      </c>
      <c r="FQ160" s="18">
        <v>1</v>
      </c>
      <c r="FR160" s="25">
        <f t="shared" si="448"/>
        <v>47</v>
      </c>
      <c r="FS160" s="25">
        <f t="shared" si="449"/>
        <v>0.69</v>
      </c>
      <c r="FT160" s="25">
        <f t="shared" si="450"/>
        <v>47.69</v>
      </c>
      <c r="FU160" s="25">
        <f t="shared" si="451"/>
        <v>-0.90999999999999659</v>
      </c>
      <c r="FV160" s="25" t="str">
        <f t="shared" si="597"/>
        <v>Thêm 01</v>
      </c>
      <c r="FW160" s="25">
        <f t="shared" si="598"/>
        <v>0.11</v>
      </c>
      <c r="FX160" s="16"/>
      <c r="FY160" s="16"/>
      <c r="FZ160" s="16"/>
      <c r="GA160" s="16"/>
      <c r="GB160" s="19">
        <v>0</v>
      </c>
      <c r="GC160" s="19">
        <v>0</v>
      </c>
      <c r="GD160" s="19">
        <v>0</v>
      </c>
      <c r="GE160" s="19">
        <v>0</v>
      </c>
      <c r="GF160" s="19">
        <v>0</v>
      </c>
      <c r="GG160" s="19">
        <v>0</v>
      </c>
      <c r="GH160" s="19">
        <v>0</v>
      </c>
      <c r="GI160" s="19">
        <v>0</v>
      </c>
      <c r="GJ160" s="19">
        <v>0</v>
      </c>
      <c r="GK160" s="19">
        <v>0</v>
      </c>
      <c r="GL160" s="25">
        <f t="shared" si="452"/>
        <v>0</v>
      </c>
      <c r="GM160" s="25">
        <f t="shared" si="599"/>
        <v>0</v>
      </c>
      <c r="GN160" s="19">
        <v>0</v>
      </c>
      <c r="GO160" s="19">
        <v>0</v>
      </c>
      <c r="GP160" s="19">
        <v>0</v>
      </c>
      <c r="GQ160" s="19">
        <v>0</v>
      </c>
      <c r="GR160" s="1" t="e">
        <f>_xlfn.IFNA(INDEX(#REF!,MATCH(E160,#REF!,0)),0)</f>
        <v>#REF!</v>
      </c>
      <c r="GS160" s="16"/>
      <c r="GT160" s="18">
        <v>0</v>
      </c>
      <c r="GU160" s="18">
        <v>0</v>
      </c>
      <c r="GV160" s="18">
        <v>0</v>
      </c>
      <c r="GW160" s="18">
        <v>0</v>
      </c>
      <c r="GX160" s="25">
        <f t="shared" si="453"/>
        <v>0</v>
      </c>
      <c r="GY160" s="25">
        <f t="shared" si="454"/>
        <v>0</v>
      </c>
      <c r="GZ160" s="25">
        <f t="shared" si="600"/>
        <v>0</v>
      </c>
      <c r="HA160" s="1" t="e" cm="1">
        <f t="array" ref="HA160">INDEX(#REF!,MATCH(EJ160&amp;EK160&amp;HD160&amp;HE160&amp;HF160,#REF!&amp;#REF!&amp;#REF!&amp;#REF!&amp;#REF!,0))</f>
        <v>#REF!</v>
      </c>
      <c r="HB160" s="16"/>
      <c r="HC160" s="25">
        <f t="shared" si="601"/>
        <v>0</v>
      </c>
      <c r="HD160" s="18">
        <v>0</v>
      </c>
      <c r="HE160" s="18">
        <v>0</v>
      </c>
      <c r="HF160" s="18">
        <v>0</v>
      </c>
      <c r="HG160" s="1" t="e" cm="1">
        <f t="array" ref="HG160">INDEX(#REF!,MATCH(EJ160&amp;EK160&amp;HJ160&amp;HK160&amp;HL160,#REF!&amp;#REF!&amp;#REF!&amp;#REF!&amp;#REF!,0))</f>
        <v>#REF!</v>
      </c>
      <c r="HH160" s="16"/>
      <c r="HI160" s="25">
        <f t="shared" si="602"/>
        <v>0</v>
      </c>
      <c r="HJ160" s="25">
        <f t="shared" si="603"/>
        <v>0</v>
      </c>
      <c r="HK160" s="19">
        <v>0</v>
      </c>
      <c r="HL160" s="19">
        <v>0</v>
      </c>
      <c r="HM160" s="18">
        <v>0.01</v>
      </c>
      <c r="HN160" s="18">
        <v>1</v>
      </c>
      <c r="HO160" s="25">
        <f t="shared" si="604"/>
        <v>0</v>
      </c>
      <c r="HP160" s="25">
        <f t="shared" si="605"/>
        <v>0</v>
      </c>
      <c r="HQ160" s="25">
        <f t="shared" si="606"/>
        <v>0</v>
      </c>
      <c r="HR160" s="25">
        <f t="shared" si="607"/>
        <v>0</v>
      </c>
      <c r="HS160" s="25">
        <f t="shared" si="608"/>
        <v>0</v>
      </c>
      <c r="HT160" s="19">
        <v>0</v>
      </c>
      <c r="HU160" s="19">
        <v>0</v>
      </c>
      <c r="HV160" s="19">
        <v>0</v>
      </c>
      <c r="HW160" s="25">
        <f t="shared" si="609"/>
        <v>0</v>
      </c>
      <c r="HX160" s="19">
        <v>0</v>
      </c>
      <c r="HY160" s="19">
        <v>0</v>
      </c>
      <c r="HZ160" s="18">
        <v>45.96</v>
      </c>
      <c r="IA160" s="20">
        <f>ROUND(IF(EN160="Cống tròn",IF(EN160="Cống tròn",IF(EU160="Không có móng",IQ160-FF160,IF(EU160="Đế",IP160-FN160,IF(OR(EU160="Móng bê tông",EU160="Móng bê tông kết hợp đế"),II160-FJ160,0))),0),IF(EN160="Cống hộp",IF(AND(EN160="Cống hộp",EU160="Không có móng"),IQ160-GF160,IF(AND(EN160="Cống hộp",EU160="Móng bê tông"),IJ160-GB160,0)),IF(OR(EN160="Rãnh xây",EN160="Rãnh bê tông"),IF(OR(EN160="Rãnh xây",EN160="Rãnh bê tông"),IK160-GB160,0),IF(EN160="Ống nhựa",IF(AND(EN160="Ống nhựa",EU160="Không đắp cát"),IQ160-HT160,IF(AND(EN160="Ống nhựa",EU160="Đắp cát"),IH160-HX160,0)),IF(EN160="Rãnh thang",IF(EN160="Rãnh thang",IF(EU160="Móng bê tông",#REF!-#REF!,IQ160),0),0))))),2)</f>
        <v>43.91</v>
      </c>
      <c r="IB160" s="20">
        <f t="shared" si="610"/>
        <v>2.0500000000000043</v>
      </c>
      <c r="IC160" s="20">
        <f t="shared" si="455"/>
        <v>43.91</v>
      </c>
      <c r="ID160" s="20">
        <f t="shared" si="456"/>
        <v>0</v>
      </c>
      <c r="IE160" s="20">
        <f t="shared" si="457"/>
        <v>0</v>
      </c>
      <c r="IF160" s="20">
        <f t="shared" si="458"/>
        <v>0</v>
      </c>
      <c r="IG160" s="20">
        <f>IF(EN160="Rãnh thang",IF(AND(EN160="Rãnh thang",EU160="Móng bê tông"),IQ160-#REF!,0),IF(EN160="Ống nhựa",IF(AND(EN160="Ống nhựa",EU160="Đắp cát"),IQ160-HT160,0),IF(EN160="Cống tròn",IF(EN160="Cống tròn",IF(OR(EU160="Móng bê tông",EU160="Móng bê tông kết hợp đế"),IM160-FL160,0),0),IF(EN160="Cống hộp",IF(AND(EN160="Cống hộp",EU160="Móng bê tông"),IN160-GD160,0),IF(OR(EN160="Rãnh xây",EN160="Rãnh bê tông"),IF(AND(EN160="Rãnh xây",EU160="Móng bê tông"),IO160-GD160,IF(AND(EN160="Rãnh bê tông",EU160="Móng bê tông"),IO160-GD160,0)),0)))))</f>
        <v>43.91</v>
      </c>
      <c r="IH160" s="20">
        <f t="shared" si="459"/>
        <v>0</v>
      </c>
      <c r="II160" s="20">
        <f t="shared" si="460"/>
        <v>43.91</v>
      </c>
      <c r="IJ160" s="20">
        <f t="shared" si="461"/>
        <v>0</v>
      </c>
      <c r="IK160" s="20">
        <f t="shared" si="462"/>
        <v>0</v>
      </c>
      <c r="IL160" s="20">
        <f t="shared" si="463"/>
        <v>44.11</v>
      </c>
      <c r="IM160" s="20">
        <f t="shared" si="464"/>
        <v>44.11</v>
      </c>
      <c r="IN160" s="20">
        <f t="shared" si="465"/>
        <v>0</v>
      </c>
      <c r="IO160" s="20">
        <f t="shared" si="466"/>
        <v>0</v>
      </c>
      <c r="IP160" s="20">
        <f t="shared" si="467"/>
        <v>0</v>
      </c>
      <c r="IQ160" s="18">
        <v>44.21</v>
      </c>
      <c r="IR160" s="25">
        <f t="shared" si="611"/>
        <v>0</v>
      </c>
      <c r="IS160" s="25">
        <f t="shared" si="468"/>
        <v>0</v>
      </c>
      <c r="IT160" s="25">
        <f t="shared" si="469"/>
        <v>0</v>
      </c>
      <c r="IU160" s="25">
        <f>ROUND(IF(EN160="Cống tròn",IF(EN160="Cống tròn",IV160+FF160,0),IF(EN160="Cống hộp",IF(EN160="Cống hộp",IV160+GP160,0),IF(OR(EN160="Rãnh xây",EN160="Rãnh bê tông"),IF(OR(EN160="Rãnh xây",EN160="Rãnh bê tông"),IV160+GP160,0),IF(EN160="ống nhựa",IF(EN160="Ống nhựa",IV160+HT160,0),IF(EN160="Rãnh thang",IF(EN160="Rãnh thang",IQ160+#REF!,0),0))))),2)</f>
        <v>45.24</v>
      </c>
      <c r="IV160" s="18">
        <v>45.14</v>
      </c>
      <c r="IW160" s="25">
        <f t="shared" si="470"/>
        <v>45.24</v>
      </c>
      <c r="IX160" s="25">
        <f t="shared" si="471"/>
        <v>0</v>
      </c>
      <c r="IY160" s="25">
        <f t="shared" si="472"/>
        <v>0</v>
      </c>
      <c r="IZ160" s="25">
        <f t="shared" si="473"/>
        <v>0</v>
      </c>
      <c r="JA160" s="25">
        <f t="shared" si="474"/>
        <v>0</v>
      </c>
      <c r="JB160" s="18">
        <v>45.07</v>
      </c>
      <c r="JC160" s="20">
        <f>ROUND(IF(EN160="Cống tròn",IF(EN160="Cống tròn",IF(EU160="Không có móng",JS160-FF160,IF(EU160="Đế",JR160-FN160,IF(OR(EU160="Móng bê tông",EU160="Móng bê tông kết hợp đế"),JK160-FJ160,0))),0),IF(EN160="Cống hộp",IF(AND(EN160="Cống hộp",EU160="Không có móng"),JS160-GF160,IF(AND(EN160="Cống hộp",EU160="Móng bê tông"),JL160-GB160,0)),IF(OR(EN160="Rãnh xây",EN160="Rãnh bê tông"),IF(OR(EN160="Rãnh xây",EN160="Rãnh bê tông"),JM160-GB160,0),IF(EN160="Ống nhựa",IF(AND(EN160="Ống nhựa",EU160="Không đắp cát"),JS160-HT160,IF(AND(EN160="Ống nhựa",EU160="Đắp cát"),JJ160-HX160,0)),IF(EN160="Rãnh thang",IF(EN160="Rãnh thang",IF(EU160="Móng bê tông",#REF!-#REF!,JS160),0),0))))),2)</f>
        <v>43.84</v>
      </c>
      <c r="JD160" s="20">
        <f t="shared" si="612"/>
        <v>1.2299999999999969</v>
      </c>
      <c r="JE160" s="20">
        <f t="shared" si="475"/>
        <v>43.839999999999996</v>
      </c>
      <c r="JF160" s="20">
        <f t="shared" si="476"/>
        <v>0</v>
      </c>
      <c r="JG160" s="20">
        <f t="shared" si="477"/>
        <v>0</v>
      </c>
      <c r="JH160" s="20">
        <f t="shared" si="478"/>
        <v>0</v>
      </c>
      <c r="JI160" s="20">
        <f>IF(EN160="Rãnh thang",IF(AND(EN160="Rãnh thang",EU160="Móng bê tông"),JS160-#REF!,0),IF(EN160="Ống nhựa",IF(AND(EN160="Ống nhựa",EU160="Đắp cát"),JS160-HT160,0),IF(EN160="Cống tròn",IF(EN160="Cống tròn",IF(OR(EU160="Móng bê tông",EU160="Móng bê tông kết hợp đế"),JO160-FL160,0),0),IF(EN160="Cống hộp",IF(AND(EN160="Cống hộp",EU160="Móng bê tông"),JP160-GD160,0),IF(OR(EN160="Rãnh xây",EN160="Rãnh bê tông"),IF(AND(EN160="Rãnh xây",EU160="Móng bê tông"),JQ160-GD160,IF(AND(EN160="Rãnh bê tông",EU160="Móng bê tông"),JQ160-GD160,0)),0)))))</f>
        <v>43.839999999999996</v>
      </c>
      <c r="JJ160" s="20">
        <f t="shared" si="479"/>
        <v>0</v>
      </c>
      <c r="JK160" s="20">
        <f t="shared" si="480"/>
        <v>43.839999999999996</v>
      </c>
      <c r="JL160" s="20">
        <f t="shared" si="481"/>
        <v>0</v>
      </c>
      <c r="JM160" s="20">
        <f t="shared" si="482"/>
        <v>0</v>
      </c>
      <c r="JN160" s="20">
        <f t="shared" si="483"/>
        <v>44.04</v>
      </c>
      <c r="JO160" s="20">
        <f t="shared" si="484"/>
        <v>44.04</v>
      </c>
      <c r="JP160" s="20">
        <f t="shared" si="485"/>
        <v>0</v>
      </c>
      <c r="JQ160" s="20">
        <f t="shared" si="486"/>
        <v>0</v>
      </c>
      <c r="JR160" s="20">
        <f t="shared" si="487"/>
        <v>0</v>
      </c>
      <c r="JS160" s="26">
        <v>44.14</v>
      </c>
      <c r="JT160" s="25">
        <f t="shared" si="613"/>
        <v>0</v>
      </c>
      <c r="JU160" s="25">
        <f t="shared" si="488"/>
        <v>0</v>
      </c>
      <c r="JV160" s="25">
        <f t="shared" si="489"/>
        <v>0</v>
      </c>
      <c r="JW160" s="25">
        <f>ROUND(IF(EN160="Cống tròn",IF(EN160="Cống tròn",JX160+FF160,0),IF(EN160="Cống hộp",IF(EN160="Cống hộp",JX160+GP160,0),IF(OR(EN160="Rãnh xây",EN160="Rãnh bê tông"),IF(OR(EN160="Rãnh xây",EN160="Rãnh bê tông"),JX160+GP160,0),IF(EN160="ống nhựa",IF(EN160="Ống nhựa",JX160+HT160,0),IF(EN160="Rãnh thang",IF(EN160="Rãnh thang",JS160+#REF!,0),0))))),2)</f>
        <v>45.24</v>
      </c>
      <c r="JX160" s="27">
        <v>45.14</v>
      </c>
      <c r="JY160" s="25">
        <f t="shared" si="490"/>
        <v>45.24</v>
      </c>
      <c r="JZ160" s="25">
        <f t="shared" si="491"/>
        <v>0</v>
      </c>
      <c r="KA160" s="25">
        <f t="shared" si="492"/>
        <v>0</v>
      </c>
      <c r="KB160" s="25">
        <f t="shared" si="493"/>
        <v>0</v>
      </c>
      <c r="KC160" s="25">
        <f t="shared" si="494"/>
        <v>0</v>
      </c>
      <c r="KD160" s="28" t="s">
        <v>98</v>
      </c>
      <c r="KE160" s="27">
        <v>0</v>
      </c>
      <c r="KF160" s="25">
        <f t="shared" si="495"/>
        <v>2.0500000000000043</v>
      </c>
      <c r="KG160" s="25">
        <f t="shared" si="614"/>
        <v>2.0500000000000043</v>
      </c>
      <c r="KH160" s="27">
        <v>0</v>
      </c>
      <c r="KI160" s="25">
        <f t="shared" si="496"/>
        <v>1.2299999999999969</v>
      </c>
      <c r="KJ160" s="25">
        <f t="shared" si="615"/>
        <v>1.2299999999999969</v>
      </c>
      <c r="KK160" s="25">
        <f t="shared" si="497"/>
        <v>0</v>
      </c>
      <c r="KL160" s="25">
        <f t="shared" si="498"/>
        <v>0</v>
      </c>
      <c r="KM160" s="25">
        <f t="shared" si="616"/>
        <v>0</v>
      </c>
      <c r="KN160" s="25">
        <f t="shared" si="499"/>
        <v>0</v>
      </c>
      <c r="KO160" s="25">
        <f t="shared" si="500"/>
        <v>0</v>
      </c>
      <c r="KP160" s="25">
        <f t="shared" si="617"/>
        <v>0</v>
      </c>
      <c r="KQ160" s="25">
        <f t="shared" si="501"/>
        <v>0.2</v>
      </c>
      <c r="KR160" s="25">
        <f t="shared" si="502"/>
        <v>0.2</v>
      </c>
      <c r="KS160" s="25">
        <f t="shared" si="618"/>
        <v>0.2</v>
      </c>
      <c r="KT160" s="25">
        <f t="shared" si="503"/>
        <v>0</v>
      </c>
      <c r="KU160" s="25">
        <f t="shared" si="504"/>
        <v>0</v>
      </c>
      <c r="KV160" s="25">
        <f t="shared" si="619"/>
        <v>0</v>
      </c>
      <c r="KW160" s="25">
        <f t="shared" si="505"/>
        <v>0</v>
      </c>
      <c r="KX160" s="25">
        <f t="shared" si="506"/>
        <v>0</v>
      </c>
      <c r="KY160" s="25">
        <f t="shared" si="620"/>
        <v>0</v>
      </c>
      <c r="KZ160" s="25">
        <f t="shared" si="507"/>
        <v>0</v>
      </c>
      <c r="LA160" s="25">
        <f t="shared" si="508"/>
        <v>0</v>
      </c>
      <c r="LB160" s="25">
        <f t="shared" si="621"/>
        <v>0</v>
      </c>
      <c r="LC160" s="25">
        <f t="shared" si="509"/>
        <v>1.4</v>
      </c>
      <c r="LD160" s="25">
        <f t="shared" si="510"/>
        <v>1.0299999999999969</v>
      </c>
      <c r="LE160" s="25">
        <f t="shared" si="622"/>
        <v>1.2149999999999985</v>
      </c>
      <c r="LF160" s="25">
        <f t="shared" si="511"/>
        <v>0</v>
      </c>
      <c r="LG160" s="25">
        <f t="shared" si="512"/>
        <v>0</v>
      </c>
      <c r="LH160" s="25">
        <f t="shared" si="623"/>
        <v>0</v>
      </c>
      <c r="LI160" s="25">
        <f t="shared" si="513"/>
        <v>0</v>
      </c>
      <c r="LJ160" s="25">
        <f t="shared" si="514"/>
        <v>0</v>
      </c>
      <c r="LK160" s="25">
        <f t="shared" si="624"/>
        <v>0</v>
      </c>
      <c r="LL160" s="25">
        <f t="shared" si="515"/>
        <v>0</v>
      </c>
      <c r="LM160" s="25">
        <f t="shared" si="516"/>
        <v>0</v>
      </c>
      <c r="LN160" s="25">
        <f t="shared" si="625"/>
        <v>0</v>
      </c>
      <c r="LO160" s="25">
        <f t="shared" si="517"/>
        <v>0</v>
      </c>
      <c r="LP160" s="25">
        <f t="shared" si="518"/>
        <v>0</v>
      </c>
      <c r="LQ160" s="25">
        <f t="shared" si="626"/>
        <v>0</v>
      </c>
      <c r="LR160" s="25">
        <f t="shared" si="519"/>
        <v>0</v>
      </c>
      <c r="LS160" s="25">
        <f t="shared" si="520"/>
        <v>0</v>
      </c>
      <c r="LT160" s="25">
        <f t="shared" si="627"/>
        <v>0</v>
      </c>
      <c r="LU160" s="25">
        <f t="shared" si="521"/>
        <v>0</v>
      </c>
      <c r="LV160" s="25">
        <f t="shared" si="522"/>
        <v>0</v>
      </c>
      <c r="LW160" s="25">
        <f t="shared" si="628"/>
        <v>0</v>
      </c>
      <c r="LX160" s="25">
        <f t="shared" si="523"/>
        <v>0</v>
      </c>
      <c r="LY160" s="25">
        <f t="shared" si="524"/>
        <v>0</v>
      </c>
      <c r="LZ160" s="25">
        <f t="shared" si="629"/>
        <v>0</v>
      </c>
      <c r="MA160" s="25">
        <f t="shared" si="525"/>
        <v>0</v>
      </c>
      <c r="MB160" s="25">
        <f t="shared" si="526"/>
        <v>0</v>
      </c>
      <c r="MC160" s="25">
        <f t="shared" si="630"/>
        <v>0</v>
      </c>
      <c r="MD160" s="25">
        <f t="shared" si="527"/>
        <v>0</v>
      </c>
      <c r="ME160" s="25">
        <f t="shared" si="528"/>
        <v>0</v>
      </c>
      <c r="MF160" s="25">
        <f t="shared" si="631"/>
        <v>0</v>
      </c>
      <c r="MG160" s="25">
        <f t="shared" si="529"/>
        <v>0</v>
      </c>
      <c r="MH160" s="25">
        <f t="shared" si="530"/>
        <v>0</v>
      </c>
      <c r="MI160" s="25">
        <f t="shared" si="632"/>
        <v>0</v>
      </c>
      <c r="MJ160" s="25">
        <f t="shared" si="531"/>
        <v>0</v>
      </c>
      <c r="MK160" s="25">
        <f t="shared" si="532"/>
        <v>0</v>
      </c>
      <c r="ML160" s="25">
        <f t="shared" si="633"/>
        <v>0</v>
      </c>
      <c r="MM160" s="25">
        <f t="shared" si="533"/>
        <v>0</v>
      </c>
      <c r="MN160" s="25">
        <f t="shared" si="534"/>
        <v>0</v>
      </c>
      <c r="MO160" s="25">
        <f t="shared" si="634"/>
        <v>0</v>
      </c>
      <c r="MP160" s="25">
        <f t="shared" si="535"/>
        <v>0</v>
      </c>
      <c r="MQ160" s="25">
        <f t="shared" si="536"/>
        <v>0</v>
      </c>
      <c r="MR160" s="25">
        <f t="shared" si="635"/>
        <v>0</v>
      </c>
      <c r="MS160" s="29">
        <v>1.4</v>
      </c>
      <c r="MT160" s="29">
        <v>0</v>
      </c>
      <c r="MU160" s="29">
        <v>1</v>
      </c>
      <c r="MV160" s="29">
        <v>1</v>
      </c>
      <c r="MW160" s="25">
        <f t="shared" si="537"/>
        <v>1.4</v>
      </c>
      <c r="MX160" s="25">
        <f t="shared" si="538"/>
        <v>2.87</v>
      </c>
      <c r="MY160" s="25">
        <f t="shared" si="539"/>
        <v>0</v>
      </c>
      <c r="MZ160" s="25">
        <f t="shared" si="540"/>
        <v>0</v>
      </c>
      <c r="NA160" s="25">
        <f t="shared" si="541"/>
        <v>1.4</v>
      </c>
      <c r="NB160" s="25">
        <f t="shared" si="542"/>
        <v>1.72</v>
      </c>
      <c r="NC160" s="25">
        <f t="shared" si="543"/>
        <v>0</v>
      </c>
      <c r="ND160" s="25">
        <f t="shared" si="544"/>
        <v>0</v>
      </c>
      <c r="NE160" s="25">
        <f t="shared" si="636"/>
        <v>1.4</v>
      </c>
      <c r="NF160" s="25">
        <f t="shared" si="636"/>
        <v>2.2949999999999999</v>
      </c>
      <c r="NG160" s="25">
        <f t="shared" si="636"/>
        <v>0</v>
      </c>
      <c r="NH160" s="25">
        <f t="shared" si="545"/>
        <v>0</v>
      </c>
      <c r="NI160" s="25">
        <f t="shared" si="546"/>
        <v>111.54</v>
      </c>
      <c r="NJ160" s="25">
        <f t="shared" si="547"/>
        <v>0</v>
      </c>
      <c r="NK160" s="25">
        <f t="shared" si="548"/>
        <v>111.54</v>
      </c>
      <c r="NL160" s="25">
        <f t="shared" si="549"/>
        <v>69.930000000000007</v>
      </c>
      <c r="NM160" s="25">
        <f t="shared" si="550"/>
        <v>0</v>
      </c>
      <c r="NN160" s="25">
        <f t="shared" si="637"/>
        <v>69.930000000000007</v>
      </c>
      <c r="NO160" s="25">
        <f t="shared" si="551"/>
        <v>0</v>
      </c>
      <c r="NP160" s="25">
        <f t="shared" si="552"/>
        <v>0</v>
      </c>
      <c r="NQ160" s="25">
        <f t="shared" si="638"/>
        <v>0</v>
      </c>
      <c r="NR160" s="25">
        <f t="shared" si="553"/>
        <v>0</v>
      </c>
      <c r="NS160" s="25">
        <f t="shared" si="554"/>
        <v>0</v>
      </c>
      <c r="NT160" s="25">
        <f t="shared" si="639"/>
        <v>0</v>
      </c>
      <c r="NU160" s="25">
        <f t="shared" si="555"/>
        <v>0</v>
      </c>
      <c r="NV160" s="25">
        <f t="shared" si="556"/>
        <v>0</v>
      </c>
      <c r="NW160" s="25">
        <f t="shared" si="640"/>
        <v>0</v>
      </c>
      <c r="NX160" s="25">
        <f t="shared" si="641"/>
        <v>69.930000000000007</v>
      </c>
      <c r="NY160" s="25">
        <f t="shared" si="641"/>
        <v>0</v>
      </c>
      <c r="NZ160" s="25">
        <f t="shared" si="642"/>
        <v>69.930000000000007</v>
      </c>
      <c r="OA160" s="25">
        <f t="shared" si="643"/>
        <v>41.61</v>
      </c>
      <c r="OB160" s="25">
        <f t="shared" si="643"/>
        <v>0</v>
      </c>
      <c r="OC160" s="25">
        <f t="shared" si="644"/>
        <v>41.61</v>
      </c>
      <c r="OD160" s="25">
        <f t="shared" si="645"/>
        <v>69.930000000000007</v>
      </c>
      <c r="OE160" s="25">
        <f t="shared" si="645"/>
        <v>0</v>
      </c>
      <c r="OF160" s="25">
        <f t="shared" si="645"/>
        <v>69.930000000000007</v>
      </c>
      <c r="OG160" s="25">
        <f t="shared" si="557"/>
        <v>0</v>
      </c>
      <c r="OH160" s="25">
        <f t="shared" si="558"/>
        <v>0</v>
      </c>
      <c r="OI160" s="25">
        <f t="shared" si="559"/>
        <v>0</v>
      </c>
      <c r="OJ160" s="25">
        <f t="shared" si="560"/>
        <v>0</v>
      </c>
      <c r="OK160" s="25">
        <f t="shared" si="561"/>
        <v>0</v>
      </c>
      <c r="OL160" s="25">
        <f t="shared" si="562"/>
        <v>0</v>
      </c>
      <c r="OM160" s="25">
        <f t="shared" si="646"/>
        <v>0</v>
      </c>
      <c r="ON160" s="25">
        <f t="shared" si="646"/>
        <v>0</v>
      </c>
      <c r="OO160" s="25">
        <f t="shared" si="646"/>
        <v>0</v>
      </c>
      <c r="OP160" s="25">
        <f t="shared" si="563"/>
        <v>0</v>
      </c>
      <c r="OQ160" s="25">
        <f t="shared" si="564"/>
        <v>0</v>
      </c>
      <c r="OR160" s="25">
        <f t="shared" si="647"/>
        <v>0</v>
      </c>
      <c r="OS160" s="19">
        <v>535621.30000000005</v>
      </c>
      <c r="OT160" s="19">
        <v>2371769.2999999998</v>
      </c>
    </row>
    <row r="161" spans="1:410" ht="33" customHeight="1" x14ac:dyDescent="0.25">
      <c r="A161" s="18"/>
      <c r="B161" s="18" t="s">
        <v>939</v>
      </c>
      <c r="C161" s="18">
        <v>2362.4499999999998</v>
      </c>
      <c r="D161" s="16" t="e">
        <f>_xlfn.IFNA(INDEX(#REF!,MATCH(E161,#REF!,0)),0)</f>
        <v>#REF!</v>
      </c>
      <c r="E161" s="18" t="s">
        <v>952</v>
      </c>
      <c r="F161" s="16" t="s">
        <v>765</v>
      </c>
      <c r="G161" s="16" t="s">
        <v>810</v>
      </c>
      <c r="H161" s="16" t="s">
        <v>767</v>
      </c>
      <c r="I161" s="16" t="s">
        <v>768</v>
      </c>
      <c r="J161" s="16" t="s">
        <v>811</v>
      </c>
      <c r="K161" s="16" t="s">
        <v>770</v>
      </c>
      <c r="L161" s="16" t="s">
        <v>771</v>
      </c>
      <c r="M161" s="18">
        <v>1.8399999999999999</v>
      </c>
      <c r="N161" s="18">
        <v>1.8399999999999999</v>
      </c>
      <c r="O161" s="18">
        <v>2.2399999999999998</v>
      </c>
      <c r="P161" s="18">
        <v>2.2399999999999998</v>
      </c>
      <c r="Q161" s="18">
        <v>0.1</v>
      </c>
      <c r="R161" s="18">
        <v>2.04</v>
      </c>
      <c r="S161" s="18">
        <v>2.04</v>
      </c>
      <c r="T161" s="18">
        <v>0.2</v>
      </c>
      <c r="U161" s="18">
        <v>0</v>
      </c>
      <c r="V161" s="18">
        <v>0</v>
      </c>
      <c r="W161" s="18">
        <v>0</v>
      </c>
      <c r="X161" s="18">
        <v>1.8399999999999999</v>
      </c>
      <c r="Y161" s="18">
        <v>1.7999999999999998</v>
      </c>
      <c r="Z161" s="20">
        <f t="shared" si="565"/>
        <v>1.9</v>
      </c>
      <c r="AA161" s="18">
        <v>0.22</v>
      </c>
      <c r="AB161" s="18">
        <v>0</v>
      </c>
      <c r="AC161" s="18">
        <v>0</v>
      </c>
      <c r="AD161" s="18">
        <v>0</v>
      </c>
      <c r="AE161" s="18">
        <v>0</v>
      </c>
      <c r="AF161" s="18">
        <v>0</v>
      </c>
      <c r="AG161" s="18">
        <v>1.4</v>
      </c>
      <c r="AH161" s="18">
        <v>1.4</v>
      </c>
      <c r="AI161" s="20">
        <f t="shared" si="566"/>
        <v>2.0499999999999998</v>
      </c>
      <c r="AJ161" s="18">
        <v>0</v>
      </c>
      <c r="AK161" s="18">
        <v>0</v>
      </c>
      <c r="AL161" s="20">
        <f t="shared" si="567"/>
        <v>0</v>
      </c>
      <c r="AM161" s="18">
        <v>1.8399999999999999</v>
      </c>
      <c r="AN161" s="18">
        <v>1.4</v>
      </c>
      <c r="AO161" s="18">
        <v>0.15</v>
      </c>
      <c r="AP161" s="18">
        <v>0.22</v>
      </c>
      <c r="AQ161" s="18">
        <v>0</v>
      </c>
      <c r="AR161" s="18">
        <v>0</v>
      </c>
      <c r="AS161" s="18">
        <v>0</v>
      </c>
      <c r="AT161" s="18">
        <v>0</v>
      </c>
      <c r="AU161" s="18">
        <v>0</v>
      </c>
      <c r="AV161" s="18">
        <v>1</v>
      </c>
      <c r="AW161" s="18">
        <v>0</v>
      </c>
      <c r="AX161" s="18">
        <v>0</v>
      </c>
      <c r="AY161" s="18">
        <v>0</v>
      </c>
      <c r="AZ161" s="18">
        <v>0</v>
      </c>
      <c r="BA161" s="18">
        <v>0</v>
      </c>
      <c r="BB161" s="18">
        <v>0</v>
      </c>
      <c r="BC161" s="18">
        <v>0</v>
      </c>
      <c r="BD161" s="18">
        <v>0</v>
      </c>
      <c r="BE161" s="18">
        <v>2</v>
      </c>
      <c r="BF161" s="18">
        <v>0</v>
      </c>
      <c r="BG161" s="18">
        <v>0</v>
      </c>
      <c r="BH161" s="18">
        <v>0</v>
      </c>
      <c r="BI161" s="18">
        <v>0</v>
      </c>
      <c r="BJ161" s="18">
        <v>0</v>
      </c>
      <c r="BK161" s="18">
        <v>0</v>
      </c>
      <c r="BL161" s="18">
        <v>0</v>
      </c>
      <c r="BM161" s="18">
        <v>0</v>
      </c>
      <c r="BN161" s="18">
        <v>0</v>
      </c>
      <c r="BO161" s="18">
        <v>0</v>
      </c>
      <c r="BP161" s="18">
        <v>0</v>
      </c>
      <c r="BQ161" s="18">
        <v>0</v>
      </c>
      <c r="BR161" s="18">
        <v>0</v>
      </c>
      <c r="BS161" s="18">
        <v>0</v>
      </c>
      <c r="BT161" s="18">
        <v>0</v>
      </c>
      <c r="BU161" s="18">
        <v>0</v>
      </c>
      <c r="BV161" s="18">
        <v>0</v>
      </c>
      <c r="BW161" s="18">
        <v>0</v>
      </c>
      <c r="BX161" s="18">
        <v>0</v>
      </c>
      <c r="BY161" s="18">
        <v>0</v>
      </c>
      <c r="BZ161" s="18">
        <v>0</v>
      </c>
      <c r="CA161" s="16" t="e">
        <f>_xlfn.IFNA(IF(RIGHT(D161,2)="=G",0,INDEX(#REF!,MATCH(E161,#REF!,0))),0)</f>
        <v>#REF!</v>
      </c>
      <c r="CB161" s="16" t="s">
        <v>776</v>
      </c>
      <c r="CC161" s="18">
        <v>0</v>
      </c>
      <c r="CD161" s="18">
        <v>0</v>
      </c>
      <c r="CE161" s="18">
        <v>1.84</v>
      </c>
      <c r="CF161" s="18">
        <v>0.9</v>
      </c>
      <c r="CG161" s="18">
        <v>0.12</v>
      </c>
      <c r="CH161" s="18">
        <v>2</v>
      </c>
      <c r="CI161" s="16" t="s">
        <v>98</v>
      </c>
      <c r="CJ161" s="18">
        <v>0</v>
      </c>
      <c r="CK161" s="20">
        <f t="shared" si="432"/>
        <v>1.53</v>
      </c>
      <c r="CL161" s="20">
        <f t="shared" si="568"/>
        <v>1.53</v>
      </c>
      <c r="CM161" s="18">
        <v>37.659999999999997</v>
      </c>
      <c r="CN161" s="18">
        <v>45.91</v>
      </c>
      <c r="CO161" s="18">
        <v>45.070999999999998</v>
      </c>
      <c r="CP161" s="22">
        <f t="shared" si="433"/>
        <v>45.07</v>
      </c>
      <c r="CQ161" s="22">
        <f t="shared" si="434"/>
        <v>43.54</v>
      </c>
      <c r="CR161" s="22">
        <f t="shared" si="569"/>
        <v>1.53</v>
      </c>
      <c r="CS161" s="22">
        <f t="shared" si="435"/>
        <v>43.64</v>
      </c>
      <c r="CT161" s="22">
        <f t="shared" si="436"/>
        <v>43.84</v>
      </c>
      <c r="CU161" s="18">
        <v>43.84</v>
      </c>
      <c r="CV161" s="22">
        <f t="shared" si="570"/>
        <v>1.9</v>
      </c>
      <c r="CW161" s="22">
        <f t="shared" si="437"/>
        <v>0</v>
      </c>
      <c r="CX161" s="22">
        <f t="shared" si="438"/>
        <v>0</v>
      </c>
      <c r="CY161" s="22">
        <f t="shared" si="439"/>
        <v>45.76</v>
      </c>
      <c r="CZ161" s="22">
        <f t="shared" si="440"/>
        <v>45.91</v>
      </c>
      <c r="DA161" s="18">
        <v>45.91</v>
      </c>
      <c r="DB161" s="20">
        <f t="shared" si="571"/>
        <v>2.37</v>
      </c>
      <c r="DC161" s="20">
        <f t="shared" si="572"/>
        <v>0.84</v>
      </c>
      <c r="DD161" s="20">
        <f t="shared" si="573"/>
        <v>1.5300000000000002</v>
      </c>
      <c r="DE161" s="20">
        <f t="shared" si="441"/>
        <v>0.1</v>
      </c>
      <c r="DF161" s="20">
        <f t="shared" si="442"/>
        <v>0.2</v>
      </c>
      <c r="DG161" s="20">
        <f t="shared" si="443"/>
        <v>1.23</v>
      </c>
      <c r="DH161" s="20">
        <f t="shared" si="444"/>
        <v>0</v>
      </c>
      <c r="DI161" s="20">
        <f t="shared" si="445"/>
        <v>0</v>
      </c>
      <c r="DJ161" s="20">
        <f t="shared" si="446"/>
        <v>0</v>
      </c>
      <c r="DK161" s="20">
        <f t="shared" si="574"/>
        <v>1.53</v>
      </c>
      <c r="DL161" s="20">
        <f t="shared" si="575"/>
        <v>0</v>
      </c>
      <c r="DM161" s="20">
        <f t="shared" si="576"/>
        <v>0</v>
      </c>
      <c r="DN161" s="20">
        <f t="shared" si="577"/>
        <v>0</v>
      </c>
      <c r="DO161" s="18">
        <v>2.44</v>
      </c>
      <c r="DP161" s="18">
        <v>0</v>
      </c>
      <c r="DQ161" s="18">
        <v>1</v>
      </c>
      <c r="DR161" s="18">
        <v>1</v>
      </c>
      <c r="DS161" s="25">
        <f t="shared" si="578"/>
        <v>2.44</v>
      </c>
      <c r="DT161" s="25">
        <f t="shared" si="579"/>
        <v>0</v>
      </c>
      <c r="DU161" s="25">
        <f t="shared" si="580"/>
        <v>3.73</v>
      </c>
      <c r="DV161" s="25">
        <f t="shared" si="581"/>
        <v>0</v>
      </c>
      <c r="DW161" s="25">
        <f t="shared" si="582"/>
        <v>3.73</v>
      </c>
      <c r="DX161" s="25">
        <f t="shared" si="583"/>
        <v>8.36</v>
      </c>
      <c r="DY161" s="25">
        <f t="shared" si="584"/>
        <v>0</v>
      </c>
      <c r="DZ161" s="25">
        <f t="shared" si="585"/>
        <v>8.36</v>
      </c>
      <c r="EA161" s="25">
        <f t="shared" si="586"/>
        <v>5.5</v>
      </c>
      <c r="EB161" s="25">
        <f t="shared" si="587"/>
        <v>0</v>
      </c>
      <c r="EC161" s="25">
        <f t="shared" si="588"/>
        <v>5.5</v>
      </c>
      <c r="ED161" s="25">
        <f t="shared" si="589"/>
        <v>2.86</v>
      </c>
      <c r="EE161" s="25">
        <f t="shared" si="589"/>
        <v>0</v>
      </c>
      <c r="EF161" s="25">
        <f t="shared" si="590"/>
        <v>2.86</v>
      </c>
      <c r="EG161" s="25">
        <f t="shared" si="591"/>
        <v>5.5</v>
      </c>
      <c r="EH161" s="25">
        <f t="shared" si="591"/>
        <v>0</v>
      </c>
      <c r="EI161" s="25">
        <f t="shared" si="592"/>
        <v>5.5</v>
      </c>
      <c r="EJ161" s="18">
        <v>2362.4499999999998</v>
      </c>
      <c r="EK161" s="18">
        <v>2312.4</v>
      </c>
      <c r="EL161" s="18" t="s">
        <v>952</v>
      </c>
      <c r="EM161" s="18" t="s">
        <v>953</v>
      </c>
      <c r="EN161" s="16" t="s">
        <v>774</v>
      </c>
      <c r="EO161" s="16" t="s">
        <v>132</v>
      </c>
      <c r="EP161" s="16" t="e">
        <f>IF(OR(EN161="Cống tròn",EN161="Cống hộp",EN161="Ống nhựa"),INDEX(#REF!,MATCH(E161,#REF!,0)),IF(OR(EN161="Rãnh xây",EN161="Rãnh bê tông"),INDEX(#REF!,MATCH(E161,#REF!,0)),0))</f>
        <v>#REF!</v>
      </c>
      <c r="EQ161" s="18">
        <v>48.649999999999721</v>
      </c>
      <c r="ER161" s="18">
        <v>1</v>
      </c>
      <c r="ES161" s="25">
        <f t="shared" si="593"/>
        <v>48</v>
      </c>
      <c r="ET161" s="1" t="e">
        <f>_xlfn.IFNA(IF(EN161="Cống tròn",INDEX(#REF!,MATCH(E161,#REF!,0)),IF(EN161="Cống hộp",INDEX(#REF!,MATCH(E161,#REF!,0)),EU161&amp;" ,"&amp;EV161)),0)</f>
        <v>#REF!</v>
      </c>
      <c r="EU161" s="16" t="s">
        <v>769</v>
      </c>
      <c r="EV161" s="16" t="s">
        <v>775</v>
      </c>
      <c r="EW161" s="16" t="e">
        <f>_xlfn.IFNA(INDEX(#REF!,MATCH(E161,#REF!,0)),0)</f>
        <v>#REF!</v>
      </c>
      <c r="EX161" s="16"/>
      <c r="EY161" s="18">
        <v>0</v>
      </c>
      <c r="EZ161" s="18">
        <v>0</v>
      </c>
      <c r="FA161" s="18">
        <v>0</v>
      </c>
      <c r="FB161" s="19">
        <v>0</v>
      </c>
      <c r="FC161" s="19">
        <v>0</v>
      </c>
      <c r="FD161" s="25">
        <f t="shared" si="447"/>
        <v>0</v>
      </c>
      <c r="FE161" s="25">
        <f t="shared" si="594"/>
        <v>0</v>
      </c>
      <c r="FF161" s="18">
        <v>0.1</v>
      </c>
      <c r="FG161" s="18">
        <v>2</v>
      </c>
      <c r="FH161" s="18">
        <v>1</v>
      </c>
      <c r="FI161" s="25">
        <f t="shared" si="595"/>
        <v>1.2</v>
      </c>
      <c r="FJ161" s="18">
        <v>0</v>
      </c>
      <c r="FK161" s="18">
        <v>0</v>
      </c>
      <c r="FL161" s="18">
        <v>0.2</v>
      </c>
      <c r="FM161" s="18">
        <v>1.4</v>
      </c>
      <c r="FN161" s="18">
        <v>0</v>
      </c>
      <c r="FO161" s="25">
        <f t="shared" si="596"/>
        <v>1.4</v>
      </c>
      <c r="FP161" s="18">
        <v>1.4999999999999999E-2</v>
      </c>
      <c r="FQ161" s="18">
        <v>1</v>
      </c>
      <c r="FR161" s="25">
        <f t="shared" si="448"/>
        <v>47</v>
      </c>
      <c r="FS161" s="25">
        <f t="shared" si="449"/>
        <v>0.69</v>
      </c>
      <c r="FT161" s="25">
        <f t="shared" si="450"/>
        <v>47.69</v>
      </c>
      <c r="FU161" s="25">
        <f t="shared" si="451"/>
        <v>-0.95999999999972374</v>
      </c>
      <c r="FV161" s="25" t="str">
        <f t="shared" si="597"/>
        <v>Thêm 01</v>
      </c>
      <c r="FW161" s="25">
        <f t="shared" si="598"/>
        <v>0.06</v>
      </c>
      <c r="FX161" s="16"/>
      <c r="FY161" s="16"/>
      <c r="FZ161" s="16"/>
      <c r="GA161" s="16"/>
      <c r="GB161" s="19">
        <v>0</v>
      </c>
      <c r="GC161" s="19">
        <v>0</v>
      </c>
      <c r="GD161" s="19">
        <v>0</v>
      </c>
      <c r="GE161" s="19">
        <v>0</v>
      </c>
      <c r="GF161" s="19">
        <v>0</v>
      </c>
      <c r="GG161" s="19">
        <v>0</v>
      </c>
      <c r="GH161" s="19">
        <v>0</v>
      </c>
      <c r="GI161" s="19">
        <v>0</v>
      </c>
      <c r="GJ161" s="19">
        <v>0</v>
      </c>
      <c r="GK161" s="19">
        <v>0</v>
      </c>
      <c r="GL161" s="25">
        <f t="shared" si="452"/>
        <v>0</v>
      </c>
      <c r="GM161" s="25">
        <f t="shared" si="599"/>
        <v>0</v>
      </c>
      <c r="GN161" s="19">
        <v>0</v>
      </c>
      <c r="GO161" s="19">
        <v>0</v>
      </c>
      <c r="GP161" s="19">
        <v>0</v>
      </c>
      <c r="GQ161" s="19">
        <v>0</v>
      </c>
      <c r="GR161" s="1" t="e">
        <f>_xlfn.IFNA(INDEX(#REF!,MATCH(E161,#REF!,0)),0)</f>
        <v>#REF!</v>
      </c>
      <c r="GS161" s="16"/>
      <c r="GT161" s="18">
        <v>0</v>
      </c>
      <c r="GU161" s="18">
        <v>0</v>
      </c>
      <c r="GV161" s="18">
        <v>0</v>
      </c>
      <c r="GW161" s="18">
        <v>0</v>
      </c>
      <c r="GX161" s="25">
        <f t="shared" si="453"/>
        <v>0</v>
      </c>
      <c r="GY161" s="25">
        <f t="shared" si="454"/>
        <v>0</v>
      </c>
      <c r="GZ161" s="25">
        <f t="shared" si="600"/>
        <v>0</v>
      </c>
      <c r="HA161" s="1" t="e" cm="1">
        <f t="array" ref="HA161">INDEX(#REF!,MATCH(EJ161&amp;EK161&amp;HD161&amp;HE161&amp;HF161,#REF!&amp;#REF!&amp;#REF!&amp;#REF!&amp;#REF!,0))</f>
        <v>#REF!</v>
      </c>
      <c r="HB161" s="16"/>
      <c r="HC161" s="25">
        <f t="shared" si="601"/>
        <v>0</v>
      </c>
      <c r="HD161" s="18">
        <v>0</v>
      </c>
      <c r="HE161" s="18">
        <v>0</v>
      </c>
      <c r="HF161" s="18">
        <v>0</v>
      </c>
      <c r="HG161" s="1" t="e" cm="1">
        <f t="array" ref="HG161">INDEX(#REF!,MATCH(EJ161&amp;EK161&amp;HJ161&amp;HK161&amp;HL161,#REF!&amp;#REF!&amp;#REF!&amp;#REF!&amp;#REF!,0))</f>
        <v>#REF!</v>
      </c>
      <c r="HH161" s="16"/>
      <c r="HI161" s="25">
        <f t="shared" si="602"/>
        <v>0</v>
      </c>
      <c r="HJ161" s="25">
        <f t="shared" si="603"/>
        <v>0</v>
      </c>
      <c r="HK161" s="19">
        <v>0</v>
      </c>
      <c r="HL161" s="19">
        <v>0</v>
      </c>
      <c r="HM161" s="18">
        <v>0.01</v>
      </c>
      <c r="HN161" s="18">
        <v>1</v>
      </c>
      <c r="HO161" s="25">
        <f t="shared" si="604"/>
        <v>0</v>
      </c>
      <c r="HP161" s="25">
        <f t="shared" si="605"/>
        <v>0</v>
      </c>
      <c r="HQ161" s="25">
        <f t="shared" si="606"/>
        <v>0</v>
      </c>
      <c r="HR161" s="25">
        <f t="shared" si="607"/>
        <v>0</v>
      </c>
      <c r="HS161" s="25">
        <f t="shared" si="608"/>
        <v>0</v>
      </c>
      <c r="HT161" s="19">
        <v>0</v>
      </c>
      <c r="HU161" s="19">
        <v>0</v>
      </c>
      <c r="HV161" s="19">
        <v>0</v>
      </c>
      <c r="HW161" s="25">
        <f t="shared" si="609"/>
        <v>0</v>
      </c>
      <c r="HX161" s="19">
        <v>0</v>
      </c>
      <c r="HY161" s="19">
        <v>0</v>
      </c>
      <c r="HZ161" s="18">
        <v>45.07</v>
      </c>
      <c r="IA161" s="20">
        <f>ROUND(IF(EN161="Cống tròn",IF(EN161="Cống tròn",IF(EU161="Không có móng",IQ161-FF161,IF(EU161="Đế",IP161-FN161,IF(OR(EU161="Móng bê tông",EU161="Móng bê tông kết hợp đế"),II161-FJ161,0))),0),IF(EN161="Cống hộp",IF(AND(EN161="Cống hộp",EU161="Không có móng"),IQ161-GF161,IF(AND(EN161="Cống hộp",EU161="Móng bê tông"),IJ161-GB161,0)),IF(OR(EN161="Rãnh xây",EN161="Rãnh bê tông"),IF(OR(EN161="Rãnh xây",EN161="Rãnh bê tông"),IK161-GB161,0),IF(EN161="Ống nhựa",IF(AND(EN161="Ống nhựa",EU161="Không đắp cát"),IQ161-HT161,IF(AND(EN161="Ống nhựa",EU161="Đắp cát"),IH161-HX161,0)),IF(EN161="Rãnh thang",IF(EN161="Rãnh thang",IF(EU161="Móng bê tông",#REF!-#REF!,IQ161),0),0))))),2)</f>
        <v>43.84</v>
      </c>
      <c r="IB161" s="20">
        <f t="shared" si="610"/>
        <v>1.2299999999999969</v>
      </c>
      <c r="IC161" s="20">
        <f t="shared" si="455"/>
        <v>43.839999999999996</v>
      </c>
      <c r="ID161" s="20">
        <f t="shared" si="456"/>
        <v>0</v>
      </c>
      <c r="IE161" s="20">
        <f t="shared" si="457"/>
        <v>0</v>
      </c>
      <c r="IF161" s="20">
        <f t="shared" si="458"/>
        <v>0</v>
      </c>
      <c r="IG161" s="20">
        <f>IF(EN161="Rãnh thang",IF(AND(EN161="Rãnh thang",EU161="Móng bê tông"),IQ161-#REF!,0),IF(EN161="Ống nhựa",IF(AND(EN161="Ống nhựa",EU161="Đắp cát"),IQ161-HT161,0),IF(EN161="Cống tròn",IF(EN161="Cống tròn",IF(OR(EU161="Móng bê tông",EU161="Móng bê tông kết hợp đế"),IM161-FL161,0),0),IF(EN161="Cống hộp",IF(AND(EN161="Cống hộp",EU161="Móng bê tông"),IN161-GD161,0),IF(OR(EN161="Rãnh xây",EN161="Rãnh bê tông"),IF(AND(EN161="Rãnh xây",EU161="Móng bê tông"),IO161-GD161,IF(AND(EN161="Rãnh bê tông",EU161="Móng bê tông"),IO161-GD161,0)),0)))))</f>
        <v>43.839999999999996</v>
      </c>
      <c r="IH161" s="20">
        <f t="shared" si="459"/>
        <v>0</v>
      </c>
      <c r="II161" s="20">
        <f t="shared" si="460"/>
        <v>43.839999999999996</v>
      </c>
      <c r="IJ161" s="20">
        <f t="shared" si="461"/>
        <v>0</v>
      </c>
      <c r="IK161" s="20">
        <f t="shared" si="462"/>
        <v>0</v>
      </c>
      <c r="IL161" s="20">
        <f t="shared" si="463"/>
        <v>44.04</v>
      </c>
      <c r="IM161" s="20">
        <f t="shared" si="464"/>
        <v>44.04</v>
      </c>
      <c r="IN161" s="20">
        <f t="shared" si="465"/>
        <v>0</v>
      </c>
      <c r="IO161" s="20">
        <f t="shared" si="466"/>
        <v>0</v>
      </c>
      <c r="IP161" s="20">
        <f t="shared" si="467"/>
        <v>0</v>
      </c>
      <c r="IQ161" s="18">
        <v>44.14</v>
      </c>
      <c r="IR161" s="25">
        <f t="shared" si="611"/>
        <v>0</v>
      </c>
      <c r="IS161" s="25">
        <f t="shared" si="468"/>
        <v>0</v>
      </c>
      <c r="IT161" s="25">
        <f t="shared" si="469"/>
        <v>0</v>
      </c>
      <c r="IU161" s="25">
        <f>ROUND(IF(EN161="Cống tròn",IF(EN161="Cống tròn",IV161+FF161,0),IF(EN161="Cống hộp",IF(EN161="Cống hộp",IV161+GP161,0),IF(OR(EN161="Rãnh xây",EN161="Rãnh bê tông"),IF(OR(EN161="Rãnh xây",EN161="Rãnh bê tông"),IV161+GP161,0),IF(EN161="ống nhựa",IF(EN161="Ống nhựa",IV161+HT161,0),IF(EN161="Rãnh thang",IF(EN161="Rãnh thang",IQ161+#REF!,0),0))))),2)</f>
        <v>45.17</v>
      </c>
      <c r="IV161" s="18">
        <v>45.07</v>
      </c>
      <c r="IW161" s="25">
        <f t="shared" si="470"/>
        <v>45.17</v>
      </c>
      <c r="IX161" s="25">
        <f t="shared" si="471"/>
        <v>0</v>
      </c>
      <c r="IY161" s="25">
        <f t="shared" si="472"/>
        <v>0</v>
      </c>
      <c r="IZ161" s="25">
        <f t="shared" si="473"/>
        <v>0</v>
      </c>
      <c r="JA161" s="25">
        <f t="shared" si="474"/>
        <v>0</v>
      </c>
      <c r="JB161" s="18">
        <v>45.02</v>
      </c>
      <c r="JC161" s="20">
        <f>ROUND(IF(EN161="Cống tròn",IF(EN161="Cống tròn",IF(EU161="Không có móng",JS161-FF161,IF(EU161="Đế",JR161-FN161,IF(OR(EU161="Móng bê tông",EU161="Móng bê tông kết hợp đế"),JK161-FJ161,0))),0),IF(EN161="Cống hộp",IF(AND(EN161="Cống hộp",EU161="Không có móng"),JS161-GF161,IF(AND(EN161="Cống hộp",EU161="Móng bê tông"),JL161-GB161,0)),IF(OR(EN161="Rãnh xây",EN161="Rãnh bê tông"),IF(OR(EN161="Rãnh xây",EN161="Rãnh bê tông"),JM161-GB161,0),IF(EN161="Ống nhựa",IF(AND(EN161="Ống nhựa",EU161="Không đắp cát"),JS161-HT161,IF(AND(EN161="Ống nhựa",EU161="Đắp cát"),JJ161-HX161,0)),IF(EN161="Rãnh thang",IF(EN161="Rãnh thang",IF(EU161="Móng bê tông",#REF!-#REF!,JS161),0),0))))),2)</f>
        <v>43.77</v>
      </c>
      <c r="JD161" s="20">
        <f t="shared" si="612"/>
        <v>1.25</v>
      </c>
      <c r="JE161" s="20">
        <f t="shared" si="475"/>
        <v>43.769999999999996</v>
      </c>
      <c r="JF161" s="20">
        <f t="shared" si="476"/>
        <v>0</v>
      </c>
      <c r="JG161" s="20">
        <f t="shared" si="477"/>
        <v>0</v>
      </c>
      <c r="JH161" s="20">
        <f t="shared" si="478"/>
        <v>0</v>
      </c>
      <c r="JI161" s="20">
        <f>IF(EN161="Rãnh thang",IF(AND(EN161="Rãnh thang",EU161="Móng bê tông"),JS161-#REF!,0),IF(EN161="Ống nhựa",IF(AND(EN161="Ống nhựa",EU161="Đắp cát"),JS161-HT161,0),IF(EN161="Cống tròn",IF(EN161="Cống tròn",IF(OR(EU161="Móng bê tông",EU161="Móng bê tông kết hợp đế"),JO161-FL161,0),0),IF(EN161="Cống hộp",IF(AND(EN161="Cống hộp",EU161="Móng bê tông"),JP161-GD161,0),IF(OR(EN161="Rãnh xây",EN161="Rãnh bê tông"),IF(AND(EN161="Rãnh xây",EU161="Móng bê tông"),JQ161-GD161,IF(AND(EN161="Rãnh bê tông",EU161="Móng bê tông"),JQ161-GD161,0)),0)))))</f>
        <v>43.769999999999996</v>
      </c>
      <c r="JJ161" s="20">
        <f t="shared" si="479"/>
        <v>0</v>
      </c>
      <c r="JK161" s="20">
        <f t="shared" si="480"/>
        <v>43.769999999999996</v>
      </c>
      <c r="JL161" s="20">
        <f t="shared" si="481"/>
        <v>0</v>
      </c>
      <c r="JM161" s="20">
        <f t="shared" si="482"/>
        <v>0</v>
      </c>
      <c r="JN161" s="20">
        <f t="shared" si="483"/>
        <v>43.97</v>
      </c>
      <c r="JO161" s="20">
        <f t="shared" si="484"/>
        <v>43.97</v>
      </c>
      <c r="JP161" s="20">
        <f t="shared" si="485"/>
        <v>0</v>
      </c>
      <c r="JQ161" s="20">
        <f t="shared" si="486"/>
        <v>0</v>
      </c>
      <c r="JR161" s="20">
        <f t="shared" si="487"/>
        <v>0</v>
      </c>
      <c r="JS161" s="26">
        <v>44.07</v>
      </c>
      <c r="JT161" s="25">
        <f t="shared" si="613"/>
        <v>0</v>
      </c>
      <c r="JU161" s="25">
        <f t="shared" si="488"/>
        <v>0</v>
      </c>
      <c r="JV161" s="25">
        <f t="shared" si="489"/>
        <v>0</v>
      </c>
      <c r="JW161" s="25">
        <f>ROUND(IF(EN161="Cống tròn",IF(EN161="Cống tròn",JX161+FF161,0),IF(EN161="Cống hộp",IF(EN161="Cống hộp",JX161+GP161,0),IF(OR(EN161="Rãnh xây",EN161="Rãnh bê tông"),IF(OR(EN161="Rãnh xây",EN161="Rãnh bê tông"),JX161+GP161,0),IF(EN161="ống nhựa",IF(EN161="Ống nhựa",JX161+HT161,0),IF(EN161="Rãnh thang",IF(EN161="Rãnh thang",JS161+#REF!,0),0))))),2)</f>
        <v>45.17</v>
      </c>
      <c r="JX161" s="27">
        <v>45.07</v>
      </c>
      <c r="JY161" s="25">
        <f t="shared" si="490"/>
        <v>45.17</v>
      </c>
      <c r="JZ161" s="25">
        <f t="shared" si="491"/>
        <v>0</v>
      </c>
      <c r="KA161" s="25">
        <f t="shared" si="492"/>
        <v>0</v>
      </c>
      <c r="KB161" s="25">
        <f t="shared" si="493"/>
        <v>0</v>
      </c>
      <c r="KC161" s="25">
        <f t="shared" si="494"/>
        <v>0</v>
      </c>
      <c r="KD161" s="28" t="s">
        <v>98</v>
      </c>
      <c r="KE161" s="27">
        <v>0</v>
      </c>
      <c r="KF161" s="25">
        <f t="shared" si="495"/>
        <v>1.2299999999999969</v>
      </c>
      <c r="KG161" s="25">
        <f t="shared" si="614"/>
        <v>1.2299999999999969</v>
      </c>
      <c r="KH161" s="27">
        <v>0</v>
      </c>
      <c r="KI161" s="25">
        <f t="shared" si="496"/>
        <v>1.25</v>
      </c>
      <c r="KJ161" s="25">
        <f t="shared" si="615"/>
        <v>1.25</v>
      </c>
      <c r="KK161" s="25">
        <f t="shared" si="497"/>
        <v>0</v>
      </c>
      <c r="KL161" s="25">
        <f t="shared" si="498"/>
        <v>0</v>
      </c>
      <c r="KM161" s="25">
        <f t="shared" si="616"/>
        <v>0</v>
      </c>
      <c r="KN161" s="25">
        <f t="shared" si="499"/>
        <v>0</v>
      </c>
      <c r="KO161" s="25">
        <f t="shared" si="500"/>
        <v>0</v>
      </c>
      <c r="KP161" s="25">
        <f t="shared" si="617"/>
        <v>0</v>
      </c>
      <c r="KQ161" s="25">
        <f t="shared" si="501"/>
        <v>0.2</v>
      </c>
      <c r="KR161" s="25">
        <f t="shared" si="502"/>
        <v>0.2</v>
      </c>
      <c r="KS161" s="25">
        <f t="shared" si="618"/>
        <v>0.2</v>
      </c>
      <c r="KT161" s="25">
        <f t="shared" si="503"/>
        <v>0</v>
      </c>
      <c r="KU161" s="25">
        <f t="shared" si="504"/>
        <v>0</v>
      </c>
      <c r="KV161" s="25">
        <f t="shared" si="619"/>
        <v>0</v>
      </c>
      <c r="KW161" s="25">
        <f t="shared" si="505"/>
        <v>0</v>
      </c>
      <c r="KX161" s="25">
        <f t="shared" si="506"/>
        <v>0</v>
      </c>
      <c r="KY161" s="25">
        <f t="shared" si="620"/>
        <v>0</v>
      </c>
      <c r="KZ161" s="25">
        <f t="shared" si="507"/>
        <v>0</v>
      </c>
      <c r="LA161" s="25">
        <f t="shared" si="508"/>
        <v>0</v>
      </c>
      <c r="LB161" s="25">
        <f t="shared" si="621"/>
        <v>0</v>
      </c>
      <c r="LC161" s="25">
        <f t="shared" si="509"/>
        <v>1.0299999999999969</v>
      </c>
      <c r="LD161" s="25">
        <f t="shared" si="510"/>
        <v>1.05</v>
      </c>
      <c r="LE161" s="25">
        <f t="shared" si="622"/>
        <v>1.0399999999999985</v>
      </c>
      <c r="LF161" s="25">
        <f t="shared" si="511"/>
        <v>0</v>
      </c>
      <c r="LG161" s="25">
        <f t="shared" si="512"/>
        <v>0</v>
      </c>
      <c r="LH161" s="25">
        <f t="shared" si="623"/>
        <v>0</v>
      </c>
      <c r="LI161" s="25">
        <f t="shared" si="513"/>
        <v>0</v>
      </c>
      <c r="LJ161" s="25">
        <f t="shared" si="514"/>
        <v>0</v>
      </c>
      <c r="LK161" s="25">
        <f t="shared" si="624"/>
        <v>0</v>
      </c>
      <c r="LL161" s="25">
        <f t="shared" si="515"/>
        <v>0</v>
      </c>
      <c r="LM161" s="25">
        <f t="shared" si="516"/>
        <v>0</v>
      </c>
      <c r="LN161" s="25">
        <f t="shared" si="625"/>
        <v>0</v>
      </c>
      <c r="LO161" s="25">
        <f t="shared" si="517"/>
        <v>0</v>
      </c>
      <c r="LP161" s="25">
        <f t="shared" si="518"/>
        <v>0</v>
      </c>
      <c r="LQ161" s="25">
        <f t="shared" si="626"/>
        <v>0</v>
      </c>
      <c r="LR161" s="25">
        <f t="shared" si="519"/>
        <v>0</v>
      </c>
      <c r="LS161" s="25">
        <f t="shared" si="520"/>
        <v>0</v>
      </c>
      <c r="LT161" s="25">
        <f t="shared" si="627"/>
        <v>0</v>
      </c>
      <c r="LU161" s="25">
        <f t="shared" si="521"/>
        <v>0</v>
      </c>
      <c r="LV161" s="25">
        <f t="shared" si="522"/>
        <v>0</v>
      </c>
      <c r="LW161" s="25">
        <f t="shared" si="628"/>
        <v>0</v>
      </c>
      <c r="LX161" s="25">
        <f t="shared" si="523"/>
        <v>0</v>
      </c>
      <c r="LY161" s="25">
        <f t="shared" si="524"/>
        <v>0</v>
      </c>
      <c r="LZ161" s="25">
        <f t="shared" si="629"/>
        <v>0</v>
      </c>
      <c r="MA161" s="25">
        <f t="shared" si="525"/>
        <v>0</v>
      </c>
      <c r="MB161" s="25">
        <f t="shared" si="526"/>
        <v>0</v>
      </c>
      <c r="MC161" s="25">
        <f t="shared" si="630"/>
        <v>0</v>
      </c>
      <c r="MD161" s="25">
        <f t="shared" si="527"/>
        <v>0</v>
      </c>
      <c r="ME161" s="25">
        <f t="shared" si="528"/>
        <v>0</v>
      </c>
      <c r="MF161" s="25">
        <f t="shared" si="631"/>
        <v>0</v>
      </c>
      <c r="MG161" s="25">
        <f t="shared" si="529"/>
        <v>0</v>
      </c>
      <c r="MH161" s="25">
        <f t="shared" si="530"/>
        <v>0</v>
      </c>
      <c r="MI161" s="25">
        <f t="shared" si="632"/>
        <v>0</v>
      </c>
      <c r="MJ161" s="25">
        <f t="shared" si="531"/>
        <v>0</v>
      </c>
      <c r="MK161" s="25">
        <f t="shared" si="532"/>
        <v>0</v>
      </c>
      <c r="ML161" s="25">
        <f t="shared" si="633"/>
        <v>0</v>
      </c>
      <c r="MM161" s="25">
        <f t="shared" si="533"/>
        <v>0</v>
      </c>
      <c r="MN161" s="25">
        <f t="shared" si="534"/>
        <v>0</v>
      </c>
      <c r="MO161" s="25">
        <f t="shared" si="634"/>
        <v>0</v>
      </c>
      <c r="MP161" s="25">
        <f t="shared" si="535"/>
        <v>0</v>
      </c>
      <c r="MQ161" s="25">
        <f t="shared" si="536"/>
        <v>0</v>
      </c>
      <c r="MR161" s="25">
        <f t="shared" si="635"/>
        <v>0</v>
      </c>
      <c r="MS161" s="29">
        <v>1.4</v>
      </c>
      <c r="MT161" s="29">
        <v>0</v>
      </c>
      <c r="MU161" s="29">
        <v>1</v>
      </c>
      <c r="MV161" s="29">
        <v>1</v>
      </c>
      <c r="MW161" s="25">
        <f t="shared" si="537"/>
        <v>1.4</v>
      </c>
      <c r="MX161" s="25">
        <f t="shared" si="538"/>
        <v>1.72</v>
      </c>
      <c r="MY161" s="25">
        <f t="shared" si="539"/>
        <v>0</v>
      </c>
      <c r="MZ161" s="25">
        <f t="shared" si="540"/>
        <v>0</v>
      </c>
      <c r="NA161" s="25">
        <f t="shared" si="541"/>
        <v>1.4</v>
      </c>
      <c r="NB161" s="25">
        <f t="shared" si="542"/>
        <v>1.75</v>
      </c>
      <c r="NC161" s="25">
        <f t="shared" si="543"/>
        <v>0</v>
      </c>
      <c r="ND161" s="25">
        <f t="shared" si="544"/>
        <v>0</v>
      </c>
      <c r="NE161" s="25">
        <f t="shared" si="636"/>
        <v>1.4</v>
      </c>
      <c r="NF161" s="25">
        <f t="shared" si="636"/>
        <v>1.7349999999999999</v>
      </c>
      <c r="NG161" s="25">
        <f t="shared" si="636"/>
        <v>0</v>
      </c>
      <c r="NH161" s="25">
        <f t="shared" si="545"/>
        <v>0</v>
      </c>
      <c r="NI161" s="25">
        <f t="shared" si="546"/>
        <v>84.41</v>
      </c>
      <c r="NJ161" s="25">
        <f t="shared" si="547"/>
        <v>0</v>
      </c>
      <c r="NK161" s="25">
        <f t="shared" si="548"/>
        <v>84.41</v>
      </c>
      <c r="NL161" s="25">
        <f t="shared" si="549"/>
        <v>54.93</v>
      </c>
      <c r="NM161" s="25">
        <f t="shared" si="550"/>
        <v>0</v>
      </c>
      <c r="NN161" s="25">
        <f t="shared" si="637"/>
        <v>54.93</v>
      </c>
      <c r="NO161" s="25">
        <f t="shared" si="551"/>
        <v>0</v>
      </c>
      <c r="NP161" s="25">
        <f t="shared" si="552"/>
        <v>0</v>
      </c>
      <c r="NQ161" s="25">
        <f t="shared" si="638"/>
        <v>0</v>
      </c>
      <c r="NR161" s="25">
        <f t="shared" si="553"/>
        <v>0</v>
      </c>
      <c r="NS161" s="25">
        <f t="shared" si="554"/>
        <v>0</v>
      </c>
      <c r="NT161" s="25">
        <f t="shared" si="639"/>
        <v>0</v>
      </c>
      <c r="NU161" s="25">
        <f t="shared" si="555"/>
        <v>0</v>
      </c>
      <c r="NV161" s="25">
        <f t="shared" si="556"/>
        <v>0</v>
      </c>
      <c r="NW161" s="25">
        <f t="shared" si="640"/>
        <v>0</v>
      </c>
      <c r="NX161" s="25">
        <f t="shared" si="641"/>
        <v>54.93</v>
      </c>
      <c r="NY161" s="25">
        <f t="shared" si="641"/>
        <v>0</v>
      </c>
      <c r="NZ161" s="25">
        <f t="shared" si="642"/>
        <v>54.93</v>
      </c>
      <c r="OA161" s="25">
        <f t="shared" si="643"/>
        <v>29.48</v>
      </c>
      <c r="OB161" s="25">
        <f t="shared" si="643"/>
        <v>0</v>
      </c>
      <c r="OC161" s="25">
        <f t="shared" si="644"/>
        <v>29.48</v>
      </c>
      <c r="OD161" s="25">
        <f t="shared" si="645"/>
        <v>54.93</v>
      </c>
      <c r="OE161" s="25">
        <f t="shared" si="645"/>
        <v>0</v>
      </c>
      <c r="OF161" s="25">
        <f t="shared" si="645"/>
        <v>54.93</v>
      </c>
      <c r="OG161" s="25">
        <f t="shared" si="557"/>
        <v>0</v>
      </c>
      <c r="OH161" s="25">
        <f t="shared" si="558"/>
        <v>0</v>
      </c>
      <c r="OI161" s="25">
        <f t="shared" si="559"/>
        <v>0</v>
      </c>
      <c r="OJ161" s="25">
        <f t="shared" si="560"/>
        <v>0</v>
      </c>
      <c r="OK161" s="25">
        <f t="shared" si="561"/>
        <v>0</v>
      </c>
      <c r="OL161" s="25">
        <f t="shared" si="562"/>
        <v>0</v>
      </c>
      <c r="OM161" s="25">
        <f t="shared" si="646"/>
        <v>0</v>
      </c>
      <c r="ON161" s="25">
        <f t="shared" si="646"/>
        <v>0</v>
      </c>
      <c r="OO161" s="25">
        <f t="shared" si="646"/>
        <v>0</v>
      </c>
      <c r="OP161" s="25">
        <f t="shared" si="563"/>
        <v>0</v>
      </c>
      <c r="OQ161" s="25">
        <f t="shared" si="564"/>
        <v>0</v>
      </c>
      <c r="OR161" s="25">
        <f t="shared" si="647"/>
        <v>0</v>
      </c>
      <c r="OS161" s="19">
        <v>535621.30000000005</v>
      </c>
      <c r="OT161" s="19">
        <v>2371719.2999999998</v>
      </c>
    </row>
    <row r="162" spans="1:410" ht="33" customHeight="1" x14ac:dyDescent="0.25">
      <c r="A162" s="18"/>
      <c r="B162" s="18" t="s">
        <v>939</v>
      </c>
      <c r="C162" s="18">
        <v>2312.4</v>
      </c>
      <c r="D162" s="16" t="e">
        <f>_xlfn.IFNA(INDEX(#REF!,MATCH(E162,#REF!,0)),0)</f>
        <v>#REF!</v>
      </c>
      <c r="E162" s="18" t="s">
        <v>953</v>
      </c>
      <c r="F162" s="16" t="s">
        <v>765</v>
      </c>
      <c r="G162" s="16" t="s">
        <v>810</v>
      </c>
      <c r="H162" s="16" t="s">
        <v>767</v>
      </c>
      <c r="I162" s="16" t="s">
        <v>768</v>
      </c>
      <c r="J162" s="16" t="s">
        <v>811</v>
      </c>
      <c r="K162" s="16" t="s">
        <v>770</v>
      </c>
      <c r="L162" s="16" t="s">
        <v>771</v>
      </c>
      <c r="M162" s="18">
        <v>1.8399999999999999</v>
      </c>
      <c r="N162" s="18">
        <v>1.8399999999999999</v>
      </c>
      <c r="O162" s="18">
        <v>2.2399999999999998</v>
      </c>
      <c r="P162" s="18">
        <v>2.2399999999999998</v>
      </c>
      <c r="Q162" s="18">
        <v>0.1</v>
      </c>
      <c r="R162" s="18">
        <v>2.04</v>
      </c>
      <c r="S162" s="18">
        <v>2.04</v>
      </c>
      <c r="T162" s="18">
        <v>0.2</v>
      </c>
      <c r="U162" s="18">
        <v>0</v>
      </c>
      <c r="V162" s="18">
        <v>0</v>
      </c>
      <c r="W162" s="18">
        <v>0</v>
      </c>
      <c r="X162" s="18">
        <v>1.8399999999999999</v>
      </c>
      <c r="Y162" s="18">
        <v>1.7999999999999998</v>
      </c>
      <c r="Z162" s="20">
        <f t="shared" si="565"/>
        <v>1.9</v>
      </c>
      <c r="AA162" s="18">
        <v>0.22</v>
      </c>
      <c r="AB162" s="18">
        <v>0</v>
      </c>
      <c r="AC162" s="18">
        <v>0</v>
      </c>
      <c r="AD162" s="18">
        <v>0</v>
      </c>
      <c r="AE162" s="18">
        <v>0</v>
      </c>
      <c r="AF162" s="18">
        <v>0</v>
      </c>
      <c r="AG162" s="18">
        <v>1.4</v>
      </c>
      <c r="AH162" s="18">
        <v>1.4</v>
      </c>
      <c r="AI162" s="20">
        <f t="shared" si="566"/>
        <v>2.0499999999999998</v>
      </c>
      <c r="AJ162" s="18">
        <v>0</v>
      </c>
      <c r="AK162" s="18">
        <v>0</v>
      </c>
      <c r="AL162" s="20">
        <f t="shared" si="567"/>
        <v>0</v>
      </c>
      <c r="AM162" s="18">
        <v>1.8399999999999999</v>
      </c>
      <c r="AN162" s="18">
        <v>1.4</v>
      </c>
      <c r="AO162" s="18">
        <v>0.15</v>
      </c>
      <c r="AP162" s="18">
        <v>0.22</v>
      </c>
      <c r="AQ162" s="18">
        <v>0</v>
      </c>
      <c r="AR162" s="18">
        <v>0</v>
      </c>
      <c r="AS162" s="18">
        <v>0</v>
      </c>
      <c r="AT162" s="18">
        <v>0</v>
      </c>
      <c r="AU162" s="18">
        <v>0</v>
      </c>
      <c r="AV162" s="18">
        <v>1</v>
      </c>
      <c r="AW162" s="18">
        <v>0</v>
      </c>
      <c r="AX162" s="18">
        <v>0</v>
      </c>
      <c r="AY162" s="18">
        <v>0</v>
      </c>
      <c r="AZ162" s="18">
        <v>0</v>
      </c>
      <c r="BA162" s="18">
        <v>0</v>
      </c>
      <c r="BB162" s="18">
        <v>0</v>
      </c>
      <c r="BC162" s="18">
        <v>0</v>
      </c>
      <c r="BD162" s="18">
        <v>0</v>
      </c>
      <c r="BE162" s="18">
        <v>2</v>
      </c>
      <c r="BF162" s="18">
        <v>0</v>
      </c>
      <c r="BG162" s="18">
        <v>0</v>
      </c>
      <c r="BH162" s="18">
        <v>0</v>
      </c>
      <c r="BI162" s="18">
        <v>0</v>
      </c>
      <c r="BJ162" s="18">
        <v>0</v>
      </c>
      <c r="BK162" s="18">
        <v>0</v>
      </c>
      <c r="BL162" s="18">
        <v>0</v>
      </c>
      <c r="BM162" s="18">
        <v>0</v>
      </c>
      <c r="BN162" s="18">
        <v>0</v>
      </c>
      <c r="BO162" s="18">
        <v>0</v>
      </c>
      <c r="BP162" s="18">
        <v>0</v>
      </c>
      <c r="BQ162" s="18">
        <v>0</v>
      </c>
      <c r="BR162" s="18">
        <v>0</v>
      </c>
      <c r="BS162" s="18">
        <v>0</v>
      </c>
      <c r="BT162" s="18">
        <v>0</v>
      </c>
      <c r="BU162" s="18">
        <v>0</v>
      </c>
      <c r="BV162" s="18">
        <v>0</v>
      </c>
      <c r="BW162" s="18">
        <v>0</v>
      </c>
      <c r="BX162" s="18">
        <v>0</v>
      </c>
      <c r="BY162" s="18">
        <v>0</v>
      </c>
      <c r="BZ162" s="18">
        <v>0</v>
      </c>
      <c r="CA162" s="16" t="e">
        <f>_xlfn.IFNA(IF(RIGHT(D162,2)="=G",0,INDEX(#REF!,MATCH(E162,#REF!,0))),0)</f>
        <v>#REF!</v>
      </c>
      <c r="CB162" s="16" t="s">
        <v>776</v>
      </c>
      <c r="CC162" s="18">
        <v>0</v>
      </c>
      <c r="CD162" s="18">
        <v>0</v>
      </c>
      <c r="CE162" s="18">
        <v>1.84</v>
      </c>
      <c r="CF162" s="18">
        <v>0.9</v>
      </c>
      <c r="CG162" s="18">
        <v>0.12</v>
      </c>
      <c r="CH162" s="18">
        <v>2</v>
      </c>
      <c r="CI162" s="16" t="s">
        <v>98</v>
      </c>
      <c r="CJ162" s="18">
        <v>0</v>
      </c>
      <c r="CK162" s="20">
        <f t="shared" si="432"/>
        <v>1.55</v>
      </c>
      <c r="CL162" s="20">
        <f t="shared" si="568"/>
        <v>1.55</v>
      </c>
      <c r="CM162" s="18">
        <v>41.33</v>
      </c>
      <c r="CN162" s="18">
        <v>45.86</v>
      </c>
      <c r="CO162" s="18">
        <v>45.021000000000001</v>
      </c>
      <c r="CP162" s="22">
        <f t="shared" si="433"/>
        <v>45.02</v>
      </c>
      <c r="CQ162" s="22">
        <f t="shared" si="434"/>
        <v>43.47</v>
      </c>
      <c r="CR162" s="22">
        <f t="shared" si="569"/>
        <v>1.55</v>
      </c>
      <c r="CS162" s="22">
        <f t="shared" si="435"/>
        <v>43.57</v>
      </c>
      <c r="CT162" s="22">
        <f t="shared" si="436"/>
        <v>43.77</v>
      </c>
      <c r="CU162" s="18">
        <v>43.77</v>
      </c>
      <c r="CV162" s="22">
        <f t="shared" si="570"/>
        <v>1.9</v>
      </c>
      <c r="CW162" s="22">
        <f t="shared" si="437"/>
        <v>0</v>
      </c>
      <c r="CX162" s="22">
        <f t="shared" si="438"/>
        <v>0</v>
      </c>
      <c r="CY162" s="22">
        <f t="shared" si="439"/>
        <v>45.71</v>
      </c>
      <c r="CZ162" s="22">
        <f t="shared" si="440"/>
        <v>45.86</v>
      </c>
      <c r="DA162" s="18">
        <v>45.86</v>
      </c>
      <c r="DB162" s="20">
        <f t="shared" si="571"/>
        <v>2.39</v>
      </c>
      <c r="DC162" s="20">
        <f t="shared" si="572"/>
        <v>0.84</v>
      </c>
      <c r="DD162" s="20">
        <f t="shared" si="573"/>
        <v>1.5500000000000003</v>
      </c>
      <c r="DE162" s="20">
        <f t="shared" si="441"/>
        <v>0.1</v>
      </c>
      <c r="DF162" s="20">
        <f t="shared" si="442"/>
        <v>0.2</v>
      </c>
      <c r="DG162" s="20">
        <f t="shared" si="443"/>
        <v>1.25</v>
      </c>
      <c r="DH162" s="20">
        <f t="shared" si="444"/>
        <v>0</v>
      </c>
      <c r="DI162" s="20">
        <f t="shared" si="445"/>
        <v>0</v>
      </c>
      <c r="DJ162" s="20">
        <f t="shared" si="446"/>
        <v>0</v>
      </c>
      <c r="DK162" s="20">
        <f t="shared" si="574"/>
        <v>1.55</v>
      </c>
      <c r="DL162" s="20">
        <f t="shared" si="575"/>
        <v>0</v>
      </c>
      <c r="DM162" s="20">
        <f t="shared" si="576"/>
        <v>0</v>
      </c>
      <c r="DN162" s="20">
        <f t="shared" si="577"/>
        <v>0</v>
      </c>
      <c r="DO162" s="18">
        <v>2.44</v>
      </c>
      <c r="DP162" s="18">
        <v>0</v>
      </c>
      <c r="DQ162" s="18">
        <v>1</v>
      </c>
      <c r="DR162" s="18">
        <v>1</v>
      </c>
      <c r="DS162" s="25">
        <f t="shared" si="578"/>
        <v>2.44</v>
      </c>
      <c r="DT162" s="25">
        <f t="shared" si="579"/>
        <v>0</v>
      </c>
      <c r="DU162" s="25">
        <f t="shared" si="580"/>
        <v>3.78</v>
      </c>
      <c r="DV162" s="25">
        <f t="shared" si="581"/>
        <v>0</v>
      </c>
      <c r="DW162" s="25">
        <f t="shared" si="582"/>
        <v>3.78</v>
      </c>
      <c r="DX162" s="25">
        <f t="shared" si="583"/>
        <v>8.4700000000000006</v>
      </c>
      <c r="DY162" s="25">
        <f t="shared" si="584"/>
        <v>0</v>
      </c>
      <c r="DZ162" s="25">
        <f t="shared" si="585"/>
        <v>8.4700000000000006</v>
      </c>
      <c r="EA162" s="25">
        <f t="shared" si="586"/>
        <v>5.57</v>
      </c>
      <c r="EB162" s="25">
        <f t="shared" si="587"/>
        <v>0</v>
      </c>
      <c r="EC162" s="25">
        <f t="shared" si="588"/>
        <v>5.57</v>
      </c>
      <c r="ED162" s="25">
        <f t="shared" si="589"/>
        <v>2.9</v>
      </c>
      <c r="EE162" s="25">
        <f t="shared" si="589"/>
        <v>0</v>
      </c>
      <c r="EF162" s="25">
        <f t="shared" si="590"/>
        <v>2.9</v>
      </c>
      <c r="EG162" s="25">
        <f t="shared" si="591"/>
        <v>5.57</v>
      </c>
      <c r="EH162" s="25">
        <f t="shared" si="591"/>
        <v>0</v>
      </c>
      <c r="EI162" s="25">
        <f t="shared" si="592"/>
        <v>5.57</v>
      </c>
      <c r="EJ162" s="18">
        <v>2312.4</v>
      </c>
      <c r="EK162" s="18">
        <v>2262.4</v>
      </c>
      <c r="EL162" s="18" t="s">
        <v>953</v>
      </c>
      <c r="EM162" s="18" t="s">
        <v>954</v>
      </c>
      <c r="EN162" s="16" t="s">
        <v>774</v>
      </c>
      <c r="EO162" s="16" t="s">
        <v>132</v>
      </c>
      <c r="EP162" s="16" t="e">
        <f>IF(OR(EN162="Cống tròn",EN162="Cống hộp",EN162="Ống nhựa"),INDEX(#REF!,MATCH(E162,#REF!,0)),IF(OR(EN162="Rãnh xây",EN162="Rãnh bê tông"),INDEX(#REF!,MATCH(E162,#REF!,0)),0))</f>
        <v>#REF!</v>
      </c>
      <c r="EQ162" s="18">
        <v>48.599999999999994</v>
      </c>
      <c r="ER162" s="18">
        <v>1</v>
      </c>
      <c r="ES162" s="25">
        <f t="shared" si="593"/>
        <v>48</v>
      </c>
      <c r="ET162" s="1" t="e">
        <f>_xlfn.IFNA(IF(EN162="Cống tròn",INDEX(#REF!,MATCH(E162,#REF!,0)),IF(EN162="Cống hộp",INDEX(#REF!,MATCH(E162,#REF!,0)),EU162&amp;" ,"&amp;EV162)),0)</f>
        <v>#REF!</v>
      </c>
      <c r="EU162" s="16" t="s">
        <v>769</v>
      </c>
      <c r="EV162" s="16" t="s">
        <v>775</v>
      </c>
      <c r="EW162" s="16" t="e">
        <f>_xlfn.IFNA(INDEX(#REF!,MATCH(E162,#REF!,0)),0)</f>
        <v>#REF!</v>
      </c>
      <c r="EX162" s="16"/>
      <c r="EY162" s="18">
        <v>0</v>
      </c>
      <c r="EZ162" s="18">
        <v>0</v>
      </c>
      <c r="FA162" s="18">
        <v>0</v>
      </c>
      <c r="FB162" s="19">
        <v>0</v>
      </c>
      <c r="FC162" s="19">
        <v>0</v>
      </c>
      <c r="FD162" s="25">
        <f t="shared" si="447"/>
        <v>0</v>
      </c>
      <c r="FE162" s="25">
        <f t="shared" si="594"/>
        <v>0</v>
      </c>
      <c r="FF162" s="18">
        <v>0.1</v>
      </c>
      <c r="FG162" s="18">
        <v>2</v>
      </c>
      <c r="FH162" s="18">
        <v>1</v>
      </c>
      <c r="FI162" s="25">
        <f t="shared" si="595"/>
        <v>1.2</v>
      </c>
      <c r="FJ162" s="18">
        <v>0</v>
      </c>
      <c r="FK162" s="18">
        <v>0</v>
      </c>
      <c r="FL162" s="18">
        <v>0.2</v>
      </c>
      <c r="FM162" s="18">
        <v>1.4</v>
      </c>
      <c r="FN162" s="18">
        <v>0</v>
      </c>
      <c r="FO162" s="25">
        <f t="shared" si="596"/>
        <v>1.4</v>
      </c>
      <c r="FP162" s="18">
        <v>1.4999999999999999E-2</v>
      </c>
      <c r="FQ162" s="18">
        <v>1</v>
      </c>
      <c r="FR162" s="25">
        <f t="shared" si="448"/>
        <v>47</v>
      </c>
      <c r="FS162" s="25">
        <f t="shared" si="449"/>
        <v>0.69</v>
      </c>
      <c r="FT162" s="25">
        <f t="shared" si="450"/>
        <v>47.69</v>
      </c>
      <c r="FU162" s="25">
        <f t="shared" si="451"/>
        <v>-0.90999999999999659</v>
      </c>
      <c r="FV162" s="25" t="str">
        <f t="shared" si="597"/>
        <v>Thêm 01</v>
      </c>
      <c r="FW162" s="25">
        <f t="shared" si="598"/>
        <v>0.11</v>
      </c>
      <c r="FX162" s="16"/>
      <c r="FY162" s="16"/>
      <c r="FZ162" s="16"/>
      <c r="GA162" s="16"/>
      <c r="GB162" s="19">
        <v>0</v>
      </c>
      <c r="GC162" s="19">
        <v>0</v>
      </c>
      <c r="GD162" s="19">
        <v>0</v>
      </c>
      <c r="GE162" s="19">
        <v>0</v>
      </c>
      <c r="GF162" s="19">
        <v>0</v>
      </c>
      <c r="GG162" s="19">
        <v>0</v>
      </c>
      <c r="GH162" s="19">
        <v>0</v>
      </c>
      <c r="GI162" s="19">
        <v>0</v>
      </c>
      <c r="GJ162" s="19">
        <v>0</v>
      </c>
      <c r="GK162" s="19">
        <v>0</v>
      </c>
      <c r="GL162" s="25">
        <f t="shared" si="452"/>
        <v>0</v>
      </c>
      <c r="GM162" s="25">
        <f t="shared" si="599"/>
        <v>0</v>
      </c>
      <c r="GN162" s="19">
        <v>0</v>
      </c>
      <c r="GO162" s="19">
        <v>0</v>
      </c>
      <c r="GP162" s="19">
        <v>0</v>
      </c>
      <c r="GQ162" s="19">
        <v>0</v>
      </c>
      <c r="GR162" s="1" t="e">
        <f>_xlfn.IFNA(INDEX(#REF!,MATCH(E162,#REF!,0)),0)</f>
        <v>#REF!</v>
      </c>
      <c r="GS162" s="16"/>
      <c r="GT162" s="18">
        <v>0</v>
      </c>
      <c r="GU162" s="18">
        <v>0</v>
      </c>
      <c r="GV162" s="18">
        <v>0</v>
      </c>
      <c r="GW162" s="18">
        <v>0</v>
      </c>
      <c r="GX162" s="25">
        <f t="shared" si="453"/>
        <v>0</v>
      </c>
      <c r="GY162" s="25">
        <f t="shared" si="454"/>
        <v>0</v>
      </c>
      <c r="GZ162" s="25">
        <f t="shared" si="600"/>
        <v>0</v>
      </c>
      <c r="HA162" s="1" t="e" cm="1">
        <f t="array" ref="HA162">INDEX(#REF!,MATCH(EJ162&amp;EK162&amp;HD162&amp;HE162&amp;HF162,#REF!&amp;#REF!&amp;#REF!&amp;#REF!&amp;#REF!,0))</f>
        <v>#REF!</v>
      </c>
      <c r="HB162" s="16"/>
      <c r="HC162" s="25">
        <f t="shared" si="601"/>
        <v>0</v>
      </c>
      <c r="HD162" s="18">
        <v>0</v>
      </c>
      <c r="HE162" s="18">
        <v>0</v>
      </c>
      <c r="HF162" s="18">
        <v>0</v>
      </c>
      <c r="HG162" s="1" t="e" cm="1">
        <f t="array" ref="HG162">INDEX(#REF!,MATCH(EJ162&amp;EK162&amp;HJ162&amp;HK162&amp;HL162,#REF!&amp;#REF!&amp;#REF!&amp;#REF!&amp;#REF!,0))</f>
        <v>#REF!</v>
      </c>
      <c r="HH162" s="16"/>
      <c r="HI162" s="25">
        <f t="shared" si="602"/>
        <v>0</v>
      </c>
      <c r="HJ162" s="25">
        <f t="shared" si="603"/>
        <v>0</v>
      </c>
      <c r="HK162" s="19">
        <v>0</v>
      </c>
      <c r="HL162" s="19">
        <v>0</v>
      </c>
      <c r="HM162" s="18">
        <v>0.01</v>
      </c>
      <c r="HN162" s="18">
        <v>1</v>
      </c>
      <c r="HO162" s="25">
        <f t="shared" si="604"/>
        <v>0</v>
      </c>
      <c r="HP162" s="25">
        <f t="shared" si="605"/>
        <v>0</v>
      </c>
      <c r="HQ162" s="25">
        <f t="shared" si="606"/>
        <v>0</v>
      </c>
      <c r="HR162" s="25">
        <f t="shared" si="607"/>
        <v>0</v>
      </c>
      <c r="HS162" s="25">
        <f t="shared" si="608"/>
        <v>0</v>
      </c>
      <c r="HT162" s="19">
        <v>0</v>
      </c>
      <c r="HU162" s="19">
        <v>0</v>
      </c>
      <c r="HV162" s="19">
        <v>0</v>
      </c>
      <c r="HW162" s="25">
        <f t="shared" si="609"/>
        <v>0</v>
      </c>
      <c r="HX162" s="19">
        <v>0</v>
      </c>
      <c r="HY162" s="19">
        <v>0</v>
      </c>
      <c r="HZ162" s="18">
        <v>45.02</v>
      </c>
      <c r="IA162" s="20">
        <f>ROUND(IF(EN162="Cống tròn",IF(EN162="Cống tròn",IF(EU162="Không có móng",IQ162-FF162,IF(EU162="Đế",IP162-FN162,IF(OR(EU162="Móng bê tông",EU162="Móng bê tông kết hợp đế"),II162-FJ162,0))),0),IF(EN162="Cống hộp",IF(AND(EN162="Cống hộp",EU162="Không có móng"),IQ162-GF162,IF(AND(EN162="Cống hộp",EU162="Móng bê tông"),IJ162-GB162,0)),IF(OR(EN162="Rãnh xây",EN162="Rãnh bê tông"),IF(OR(EN162="Rãnh xây",EN162="Rãnh bê tông"),IK162-GB162,0),IF(EN162="Ống nhựa",IF(AND(EN162="Ống nhựa",EU162="Không đắp cát"),IQ162-HT162,IF(AND(EN162="Ống nhựa",EU162="Đắp cát"),IH162-HX162,0)),IF(EN162="Rãnh thang",IF(EN162="Rãnh thang",IF(EU162="Móng bê tông",#REF!-#REF!,IQ162),0),0))))),2)</f>
        <v>43.77</v>
      </c>
      <c r="IB162" s="20">
        <f t="shared" si="610"/>
        <v>1.25</v>
      </c>
      <c r="IC162" s="20">
        <f t="shared" si="455"/>
        <v>43.769999999999996</v>
      </c>
      <c r="ID162" s="20">
        <f t="shared" si="456"/>
        <v>0</v>
      </c>
      <c r="IE162" s="20">
        <f t="shared" si="457"/>
        <v>0</v>
      </c>
      <c r="IF162" s="20">
        <f t="shared" si="458"/>
        <v>0</v>
      </c>
      <c r="IG162" s="20">
        <f>IF(EN162="Rãnh thang",IF(AND(EN162="Rãnh thang",EU162="Móng bê tông"),IQ162-#REF!,0),IF(EN162="Ống nhựa",IF(AND(EN162="Ống nhựa",EU162="Đắp cát"),IQ162-HT162,0),IF(EN162="Cống tròn",IF(EN162="Cống tròn",IF(OR(EU162="Móng bê tông",EU162="Móng bê tông kết hợp đế"),IM162-FL162,0),0),IF(EN162="Cống hộp",IF(AND(EN162="Cống hộp",EU162="Móng bê tông"),IN162-GD162,0),IF(OR(EN162="Rãnh xây",EN162="Rãnh bê tông"),IF(AND(EN162="Rãnh xây",EU162="Móng bê tông"),IO162-GD162,IF(AND(EN162="Rãnh bê tông",EU162="Móng bê tông"),IO162-GD162,0)),0)))))</f>
        <v>43.769999999999996</v>
      </c>
      <c r="IH162" s="20">
        <f t="shared" si="459"/>
        <v>0</v>
      </c>
      <c r="II162" s="20">
        <f t="shared" si="460"/>
        <v>43.769999999999996</v>
      </c>
      <c r="IJ162" s="20">
        <f t="shared" si="461"/>
        <v>0</v>
      </c>
      <c r="IK162" s="20">
        <f t="shared" si="462"/>
        <v>0</v>
      </c>
      <c r="IL162" s="20">
        <f t="shared" si="463"/>
        <v>43.97</v>
      </c>
      <c r="IM162" s="20">
        <f t="shared" si="464"/>
        <v>43.97</v>
      </c>
      <c r="IN162" s="20">
        <f t="shared" si="465"/>
        <v>0</v>
      </c>
      <c r="IO162" s="20">
        <f t="shared" si="466"/>
        <v>0</v>
      </c>
      <c r="IP162" s="20">
        <f t="shared" si="467"/>
        <v>0</v>
      </c>
      <c r="IQ162" s="18">
        <v>44.07</v>
      </c>
      <c r="IR162" s="25">
        <f t="shared" si="611"/>
        <v>0</v>
      </c>
      <c r="IS162" s="25">
        <f t="shared" si="468"/>
        <v>0</v>
      </c>
      <c r="IT162" s="25">
        <f t="shared" si="469"/>
        <v>0</v>
      </c>
      <c r="IU162" s="25">
        <f>ROUND(IF(EN162="Cống tròn",IF(EN162="Cống tròn",IV162+FF162,0),IF(EN162="Cống hộp",IF(EN162="Cống hộp",IV162+GP162,0),IF(OR(EN162="Rãnh xây",EN162="Rãnh bê tông"),IF(OR(EN162="Rãnh xây",EN162="Rãnh bê tông"),IV162+GP162,0),IF(EN162="ống nhựa",IF(EN162="Ống nhựa",IV162+HT162,0),IF(EN162="Rãnh thang",IF(EN162="Rãnh thang",IQ162+#REF!,0),0))))),2)</f>
        <v>45.1</v>
      </c>
      <c r="IV162" s="18">
        <v>45</v>
      </c>
      <c r="IW162" s="25">
        <f t="shared" si="470"/>
        <v>45.1</v>
      </c>
      <c r="IX162" s="25">
        <f t="shared" si="471"/>
        <v>0</v>
      </c>
      <c r="IY162" s="25">
        <f t="shared" si="472"/>
        <v>0</v>
      </c>
      <c r="IZ162" s="25">
        <f t="shared" si="473"/>
        <v>0</v>
      </c>
      <c r="JA162" s="25">
        <f t="shared" si="474"/>
        <v>0</v>
      </c>
      <c r="JB162" s="18">
        <v>44.97</v>
      </c>
      <c r="JC162" s="20">
        <f>ROUND(IF(EN162="Cống tròn",IF(EN162="Cống tròn",IF(EU162="Không có móng",JS162-FF162,IF(EU162="Đế",JR162-FN162,IF(OR(EU162="Móng bê tông",EU162="Móng bê tông kết hợp đế"),JK162-FJ162,0))),0),IF(EN162="Cống hộp",IF(AND(EN162="Cống hộp",EU162="Không có móng"),JS162-GF162,IF(AND(EN162="Cống hộp",EU162="Móng bê tông"),JL162-GB162,0)),IF(OR(EN162="Rãnh xây",EN162="Rãnh bê tông"),IF(OR(EN162="Rãnh xây",EN162="Rãnh bê tông"),JM162-GB162,0),IF(EN162="Ống nhựa",IF(AND(EN162="Ống nhựa",EU162="Không đắp cát"),JS162-HT162,IF(AND(EN162="Ống nhựa",EU162="Đắp cát"),JJ162-HX162,0)),IF(EN162="Rãnh thang",IF(EN162="Rãnh thang",IF(EU162="Móng bê tông",#REF!-#REF!,JS162),0),0))))),2)</f>
        <v>43.7</v>
      </c>
      <c r="JD162" s="20">
        <f t="shared" si="612"/>
        <v>1.269999999999996</v>
      </c>
      <c r="JE162" s="20">
        <f t="shared" si="475"/>
        <v>43.699999999999996</v>
      </c>
      <c r="JF162" s="20">
        <f t="shared" si="476"/>
        <v>0</v>
      </c>
      <c r="JG162" s="20">
        <f t="shared" si="477"/>
        <v>0</v>
      </c>
      <c r="JH162" s="20">
        <f t="shared" si="478"/>
        <v>0</v>
      </c>
      <c r="JI162" s="20">
        <f>IF(EN162="Rãnh thang",IF(AND(EN162="Rãnh thang",EU162="Móng bê tông"),JS162-#REF!,0),IF(EN162="Ống nhựa",IF(AND(EN162="Ống nhựa",EU162="Đắp cát"),JS162-HT162,0),IF(EN162="Cống tròn",IF(EN162="Cống tròn",IF(OR(EU162="Móng bê tông",EU162="Móng bê tông kết hợp đế"),JO162-FL162,0),0),IF(EN162="Cống hộp",IF(AND(EN162="Cống hộp",EU162="Móng bê tông"),JP162-GD162,0),IF(OR(EN162="Rãnh xây",EN162="Rãnh bê tông"),IF(AND(EN162="Rãnh xây",EU162="Móng bê tông"),JQ162-GD162,IF(AND(EN162="Rãnh bê tông",EU162="Móng bê tông"),JQ162-GD162,0)),0)))))</f>
        <v>43.699999999999996</v>
      </c>
      <c r="JJ162" s="20">
        <f t="shared" si="479"/>
        <v>0</v>
      </c>
      <c r="JK162" s="20">
        <f t="shared" si="480"/>
        <v>43.699999999999996</v>
      </c>
      <c r="JL162" s="20">
        <f t="shared" si="481"/>
        <v>0</v>
      </c>
      <c r="JM162" s="20">
        <f t="shared" si="482"/>
        <v>0</v>
      </c>
      <c r="JN162" s="20">
        <f t="shared" si="483"/>
        <v>43.9</v>
      </c>
      <c r="JO162" s="20">
        <f t="shared" si="484"/>
        <v>43.9</v>
      </c>
      <c r="JP162" s="20">
        <f t="shared" si="485"/>
        <v>0</v>
      </c>
      <c r="JQ162" s="20">
        <f t="shared" si="486"/>
        <v>0</v>
      </c>
      <c r="JR162" s="20">
        <f t="shared" si="487"/>
        <v>0</v>
      </c>
      <c r="JS162" s="26">
        <v>44</v>
      </c>
      <c r="JT162" s="25">
        <f t="shared" si="613"/>
        <v>0</v>
      </c>
      <c r="JU162" s="25">
        <f t="shared" si="488"/>
        <v>0</v>
      </c>
      <c r="JV162" s="25">
        <f t="shared" si="489"/>
        <v>0</v>
      </c>
      <c r="JW162" s="25">
        <f>ROUND(IF(EN162="Cống tròn",IF(EN162="Cống tròn",JX162+FF162,0),IF(EN162="Cống hộp",IF(EN162="Cống hộp",JX162+GP162,0),IF(OR(EN162="Rãnh xây",EN162="Rãnh bê tông"),IF(OR(EN162="Rãnh xây",EN162="Rãnh bê tông"),JX162+GP162,0),IF(EN162="ống nhựa",IF(EN162="Ống nhựa",JX162+HT162,0),IF(EN162="Rãnh thang",IF(EN162="Rãnh thang",JS162+#REF!,0),0))))),2)</f>
        <v>45.1</v>
      </c>
      <c r="JX162" s="27">
        <v>45</v>
      </c>
      <c r="JY162" s="25">
        <f t="shared" si="490"/>
        <v>45.1</v>
      </c>
      <c r="JZ162" s="25">
        <f t="shared" si="491"/>
        <v>0</v>
      </c>
      <c r="KA162" s="25">
        <f t="shared" si="492"/>
        <v>0</v>
      </c>
      <c r="KB162" s="25">
        <f t="shared" si="493"/>
        <v>0</v>
      </c>
      <c r="KC162" s="25">
        <f t="shared" si="494"/>
        <v>0</v>
      </c>
      <c r="KD162" s="28" t="s">
        <v>98</v>
      </c>
      <c r="KE162" s="27">
        <v>0</v>
      </c>
      <c r="KF162" s="25">
        <f t="shared" si="495"/>
        <v>1.25</v>
      </c>
      <c r="KG162" s="25">
        <f t="shared" si="614"/>
        <v>1.25</v>
      </c>
      <c r="KH162" s="27">
        <v>0</v>
      </c>
      <c r="KI162" s="25">
        <f t="shared" si="496"/>
        <v>1.269999999999996</v>
      </c>
      <c r="KJ162" s="25">
        <f t="shared" si="615"/>
        <v>1.269999999999996</v>
      </c>
      <c r="KK162" s="25">
        <f t="shared" si="497"/>
        <v>0</v>
      </c>
      <c r="KL162" s="25">
        <f t="shared" si="498"/>
        <v>0</v>
      </c>
      <c r="KM162" s="25">
        <f t="shared" si="616"/>
        <v>0</v>
      </c>
      <c r="KN162" s="25">
        <f t="shared" si="499"/>
        <v>0</v>
      </c>
      <c r="KO162" s="25">
        <f t="shared" si="500"/>
        <v>0</v>
      </c>
      <c r="KP162" s="25">
        <f t="shared" si="617"/>
        <v>0</v>
      </c>
      <c r="KQ162" s="25">
        <f t="shared" si="501"/>
        <v>0.2</v>
      </c>
      <c r="KR162" s="25">
        <f t="shared" si="502"/>
        <v>0.2</v>
      </c>
      <c r="KS162" s="25">
        <f t="shared" si="618"/>
        <v>0.2</v>
      </c>
      <c r="KT162" s="25">
        <f t="shared" si="503"/>
        <v>0</v>
      </c>
      <c r="KU162" s="25">
        <f t="shared" si="504"/>
        <v>0</v>
      </c>
      <c r="KV162" s="25">
        <f t="shared" si="619"/>
        <v>0</v>
      </c>
      <c r="KW162" s="25">
        <f t="shared" si="505"/>
        <v>0</v>
      </c>
      <c r="KX162" s="25">
        <f t="shared" si="506"/>
        <v>0</v>
      </c>
      <c r="KY162" s="25">
        <f t="shared" si="620"/>
        <v>0</v>
      </c>
      <c r="KZ162" s="25">
        <f t="shared" si="507"/>
        <v>0</v>
      </c>
      <c r="LA162" s="25">
        <f t="shared" si="508"/>
        <v>0</v>
      </c>
      <c r="LB162" s="25">
        <f t="shared" si="621"/>
        <v>0</v>
      </c>
      <c r="LC162" s="25">
        <f t="shared" si="509"/>
        <v>1.05</v>
      </c>
      <c r="LD162" s="25">
        <f t="shared" si="510"/>
        <v>1.0699999999999961</v>
      </c>
      <c r="LE162" s="25">
        <f t="shared" si="622"/>
        <v>1.0599999999999981</v>
      </c>
      <c r="LF162" s="25">
        <f t="shared" si="511"/>
        <v>0</v>
      </c>
      <c r="LG162" s="25">
        <f t="shared" si="512"/>
        <v>0</v>
      </c>
      <c r="LH162" s="25">
        <f t="shared" si="623"/>
        <v>0</v>
      </c>
      <c r="LI162" s="25">
        <f t="shared" si="513"/>
        <v>0</v>
      </c>
      <c r="LJ162" s="25">
        <f t="shared" si="514"/>
        <v>0</v>
      </c>
      <c r="LK162" s="25">
        <f t="shared" si="624"/>
        <v>0</v>
      </c>
      <c r="LL162" s="25">
        <f t="shared" si="515"/>
        <v>0</v>
      </c>
      <c r="LM162" s="25">
        <f t="shared" si="516"/>
        <v>0</v>
      </c>
      <c r="LN162" s="25">
        <f t="shared" si="625"/>
        <v>0</v>
      </c>
      <c r="LO162" s="25">
        <f t="shared" si="517"/>
        <v>0</v>
      </c>
      <c r="LP162" s="25">
        <f t="shared" si="518"/>
        <v>0</v>
      </c>
      <c r="LQ162" s="25">
        <f t="shared" si="626"/>
        <v>0</v>
      </c>
      <c r="LR162" s="25">
        <f t="shared" si="519"/>
        <v>0</v>
      </c>
      <c r="LS162" s="25">
        <f t="shared" si="520"/>
        <v>0</v>
      </c>
      <c r="LT162" s="25">
        <f t="shared" si="627"/>
        <v>0</v>
      </c>
      <c r="LU162" s="25">
        <f t="shared" si="521"/>
        <v>0</v>
      </c>
      <c r="LV162" s="25">
        <f t="shared" si="522"/>
        <v>0</v>
      </c>
      <c r="LW162" s="25">
        <f t="shared" si="628"/>
        <v>0</v>
      </c>
      <c r="LX162" s="25">
        <f t="shared" si="523"/>
        <v>0</v>
      </c>
      <c r="LY162" s="25">
        <f t="shared" si="524"/>
        <v>0</v>
      </c>
      <c r="LZ162" s="25">
        <f t="shared" si="629"/>
        <v>0</v>
      </c>
      <c r="MA162" s="25">
        <f t="shared" si="525"/>
        <v>0</v>
      </c>
      <c r="MB162" s="25">
        <f t="shared" si="526"/>
        <v>0</v>
      </c>
      <c r="MC162" s="25">
        <f t="shared" si="630"/>
        <v>0</v>
      </c>
      <c r="MD162" s="25">
        <f t="shared" si="527"/>
        <v>0</v>
      </c>
      <c r="ME162" s="25">
        <f t="shared" si="528"/>
        <v>0</v>
      </c>
      <c r="MF162" s="25">
        <f t="shared" si="631"/>
        <v>0</v>
      </c>
      <c r="MG162" s="25">
        <f t="shared" si="529"/>
        <v>0</v>
      </c>
      <c r="MH162" s="25">
        <f t="shared" si="530"/>
        <v>0</v>
      </c>
      <c r="MI162" s="25">
        <f t="shared" si="632"/>
        <v>0</v>
      </c>
      <c r="MJ162" s="25">
        <f t="shared" si="531"/>
        <v>0</v>
      </c>
      <c r="MK162" s="25">
        <f t="shared" si="532"/>
        <v>0</v>
      </c>
      <c r="ML162" s="25">
        <f t="shared" si="633"/>
        <v>0</v>
      </c>
      <c r="MM162" s="25">
        <f t="shared" si="533"/>
        <v>0</v>
      </c>
      <c r="MN162" s="25">
        <f t="shared" si="534"/>
        <v>0</v>
      </c>
      <c r="MO162" s="25">
        <f t="shared" si="634"/>
        <v>0</v>
      </c>
      <c r="MP162" s="25">
        <f t="shared" si="535"/>
        <v>0</v>
      </c>
      <c r="MQ162" s="25">
        <f t="shared" si="536"/>
        <v>0</v>
      </c>
      <c r="MR162" s="25">
        <f t="shared" si="635"/>
        <v>0</v>
      </c>
      <c r="MS162" s="29">
        <v>1.4</v>
      </c>
      <c r="MT162" s="29">
        <v>0</v>
      </c>
      <c r="MU162" s="29">
        <v>1</v>
      </c>
      <c r="MV162" s="29">
        <v>1</v>
      </c>
      <c r="MW162" s="25">
        <f t="shared" si="537"/>
        <v>1.4</v>
      </c>
      <c r="MX162" s="25">
        <f t="shared" si="538"/>
        <v>1.75</v>
      </c>
      <c r="MY162" s="25">
        <f t="shared" si="539"/>
        <v>0</v>
      </c>
      <c r="MZ162" s="25">
        <f t="shared" si="540"/>
        <v>0</v>
      </c>
      <c r="NA162" s="25">
        <f t="shared" si="541"/>
        <v>1.4</v>
      </c>
      <c r="NB162" s="25">
        <f t="shared" si="542"/>
        <v>1.78</v>
      </c>
      <c r="NC162" s="25">
        <f t="shared" si="543"/>
        <v>0</v>
      </c>
      <c r="ND162" s="25">
        <f t="shared" si="544"/>
        <v>0</v>
      </c>
      <c r="NE162" s="25">
        <f t="shared" si="636"/>
        <v>1.4</v>
      </c>
      <c r="NF162" s="25">
        <f t="shared" si="636"/>
        <v>1.7650000000000001</v>
      </c>
      <c r="NG162" s="25">
        <f t="shared" si="636"/>
        <v>0</v>
      </c>
      <c r="NH162" s="25">
        <f t="shared" si="545"/>
        <v>0</v>
      </c>
      <c r="NI162" s="25">
        <f t="shared" si="546"/>
        <v>85.78</v>
      </c>
      <c r="NJ162" s="25">
        <f t="shared" si="547"/>
        <v>0</v>
      </c>
      <c r="NK162" s="25">
        <f t="shared" si="548"/>
        <v>85.78</v>
      </c>
      <c r="NL162" s="25">
        <f t="shared" si="549"/>
        <v>56.47</v>
      </c>
      <c r="NM162" s="25">
        <f t="shared" si="550"/>
        <v>0</v>
      </c>
      <c r="NN162" s="25">
        <f t="shared" si="637"/>
        <v>56.47</v>
      </c>
      <c r="NO162" s="25">
        <f t="shared" si="551"/>
        <v>0</v>
      </c>
      <c r="NP162" s="25">
        <f t="shared" si="552"/>
        <v>0</v>
      </c>
      <c r="NQ162" s="25">
        <f t="shared" si="638"/>
        <v>0</v>
      </c>
      <c r="NR162" s="25">
        <f t="shared" si="553"/>
        <v>0</v>
      </c>
      <c r="NS162" s="25">
        <f t="shared" si="554"/>
        <v>0</v>
      </c>
      <c r="NT162" s="25">
        <f t="shared" si="639"/>
        <v>0</v>
      </c>
      <c r="NU162" s="25">
        <f t="shared" si="555"/>
        <v>0</v>
      </c>
      <c r="NV162" s="25">
        <f t="shared" si="556"/>
        <v>0</v>
      </c>
      <c r="NW162" s="25">
        <f t="shared" si="640"/>
        <v>0</v>
      </c>
      <c r="NX162" s="25">
        <f t="shared" si="641"/>
        <v>56.47</v>
      </c>
      <c r="NY162" s="25">
        <f t="shared" si="641"/>
        <v>0</v>
      </c>
      <c r="NZ162" s="25">
        <f t="shared" si="642"/>
        <v>56.47</v>
      </c>
      <c r="OA162" s="25">
        <f t="shared" si="643"/>
        <v>29.31</v>
      </c>
      <c r="OB162" s="25">
        <f t="shared" si="643"/>
        <v>0</v>
      </c>
      <c r="OC162" s="25">
        <f t="shared" si="644"/>
        <v>29.31</v>
      </c>
      <c r="OD162" s="25">
        <f t="shared" si="645"/>
        <v>56.47</v>
      </c>
      <c r="OE162" s="25">
        <f t="shared" si="645"/>
        <v>0</v>
      </c>
      <c r="OF162" s="25">
        <f t="shared" si="645"/>
        <v>56.47</v>
      </c>
      <c r="OG162" s="25">
        <f t="shared" si="557"/>
        <v>0</v>
      </c>
      <c r="OH162" s="25">
        <f t="shared" si="558"/>
        <v>0</v>
      </c>
      <c r="OI162" s="25">
        <f t="shared" si="559"/>
        <v>0</v>
      </c>
      <c r="OJ162" s="25">
        <f t="shared" si="560"/>
        <v>0</v>
      </c>
      <c r="OK162" s="25">
        <f t="shared" si="561"/>
        <v>0</v>
      </c>
      <c r="OL162" s="25">
        <f t="shared" si="562"/>
        <v>0</v>
      </c>
      <c r="OM162" s="25">
        <f t="shared" si="646"/>
        <v>0</v>
      </c>
      <c r="ON162" s="25">
        <f t="shared" si="646"/>
        <v>0</v>
      </c>
      <c r="OO162" s="25">
        <f t="shared" si="646"/>
        <v>0</v>
      </c>
      <c r="OP162" s="25">
        <f t="shared" si="563"/>
        <v>0</v>
      </c>
      <c r="OQ162" s="25">
        <f t="shared" si="564"/>
        <v>0</v>
      </c>
      <c r="OR162" s="25">
        <f t="shared" si="647"/>
        <v>0</v>
      </c>
      <c r="OS162" s="19">
        <v>535621.30000000005</v>
      </c>
      <c r="OT162" s="19">
        <v>2371669.25</v>
      </c>
    </row>
    <row r="163" spans="1:410" ht="33" customHeight="1" x14ac:dyDescent="0.25">
      <c r="A163" s="18"/>
      <c r="B163" s="18" t="s">
        <v>939</v>
      </c>
      <c r="C163" s="18">
        <v>2262.4</v>
      </c>
      <c r="D163" s="16" t="e">
        <f>_xlfn.IFNA(INDEX(#REF!,MATCH(E163,#REF!,0)),0)</f>
        <v>#REF!</v>
      </c>
      <c r="E163" s="18" t="s">
        <v>954</v>
      </c>
      <c r="F163" s="16" t="s">
        <v>765</v>
      </c>
      <c r="G163" s="16" t="s">
        <v>810</v>
      </c>
      <c r="H163" s="16" t="s">
        <v>767</v>
      </c>
      <c r="I163" s="16" t="s">
        <v>768</v>
      </c>
      <c r="J163" s="16" t="s">
        <v>811</v>
      </c>
      <c r="K163" s="16" t="s">
        <v>770</v>
      </c>
      <c r="L163" s="16" t="s">
        <v>771</v>
      </c>
      <c r="M163" s="18">
        <v>1.8399999999999999</v>
      </c>
      <c r="N163" s="18">
        <v>1.8399999999999999</v>
      </c>
      <c r="O163" s="18">
        <v>2.2399999999999998</v>
      </c>
      <c r="P163" s="18">
        <v>2.2399999999999998</v>
      </c>
      <c r="Q163" s="18">
        <v>0.1</v>
      </c>
      <c r="R163" s="18">
        <v>2.04</v>
      </c>
      <c r="S163" s="18">
        <v>2.04</v>
      </c>
      <c r="T163" s="18">
        <v>0.2</v>
      </c>
      <c r="U163" s="18">
        <v>0</v>
      </c>
      <c r="V163" s="18">
        <v>0</v>
      </c>
      <c r="W163" s="18">
        <v>0</v>
      </c>
      <c r="X163" s="18">
        <v>1.8399999999999999</v>
      </c>
      <c r="Y163" s="18">
        <v>1.7999999999999998</v>
      </c>
      <c r="Z163" s="20">
        <f t="shared" si="565"/>
        <v>2</v>
      </c>
      <c r="AA163" s="18">
        <v>0.22</v>
      </c>
      <c r="AB163" s="18">
        <v>0</v>
      </c>
      <c r="AC163" s="18">
        <v>0</v>
      </c>
      <c r="AD163" s="18">
        <v>0</v>
      </c>
      <c r="AE163" s="18">
        <v>0</v>
      </c>
      <c r="AF163" s="18">
        <v>0</v>
      </c>
      <c r="AG163" s="18">
        <v>1.4</v>
      </c>
      <c r="AH163" s="18">
        <v>1.4</v>
      </c>
      <c r="AI163" s="20">
        <f t="shared" si="566"/>
        <v>2.15</v>
      </c>
      <c r="AJ163" s="18">
        <v>0</v>
      </c>
      <c r="AK163" s="18">
        <v>0</v>
      </c>
      <c r="AL163" s="20">
        <f t="shared" si="567"/>
        <v>0</v>
      </c>
      <c r="AM163" s="18">
        <v>1.8399999999999999</v>
      </c>
      <c r="AN163" s="18">
        <v>1.4</v>
      </c>
      <c r="AO163" s="18">
        <v>0.15</v>
      </c>
      <c r="AP163" s="18">
        <v>0.22</v>
      </c>
      <c r="AQ163" s="18">
        <v>0</v>
      </c>
      <c r="AR163" s="18">
        <v>0</v>
      </c>
      <c r="AS163" s="18">
        <v>0</v>
      </c>
      <c r="AT163" s="18">
        <v>0</v>
      </c>
      <c r="AU163" s="18">
        <v>0</v>
      </c>
      <c r="AV163" s="18">
        <v>1</v>
      </c>
      <c r="AW163" s="18">
        <v>0</v>
      </c>
      <c r="AX163" s="18">
        <v>0</v>
      </c>
      <c r="AY163" s="18">
        <v>0</v>
      </c>
      <c r="AZ163" s="18">
        <v>0</v>
      </c>
      <c r="BA163" s="18">
        <v>0</v>
      </c>
      <c r="BB163" s="18">
        <v>0</v>
      </c>
      <c r="BC163" s="18">
        <v>0</v>
      </c>
      <c r="BD163" s="18">
        <v>0</v>
      </c>
      <c r="BE163" s="18">
        <v>2</v>
      </c>
      <c r="BF163" s="18">
        <v>0</v>
      </c>
      <c r="BG163" s="18">
        <v>0</v>
      </c>
      <c r="BH163" s="18">
        <v>0</v>
      </c>
      <c r="BI163" s="18">
        <v>0</v>
      </c>
      <c r="BJ163" s="18">
        <v>0</v>
      </c>
      <c r="BK163" s="18">
        <v>0</v>
      </c>
      <c r="BL163" s="18">
        <v>0</v>
      </c>
      <c r="BM163" s="18">
        <v>0</v>
      </c>
      <c r="BN163" s="18">
        <v>0</v>
      </c>
      <c r="BO163" s="18">
        <v>0</v>
      </c>
      <c r="BP163" s="18">
        <v>0</v>
      </c>
      <c r="BQ163" s="18">
        <v>0</v>
      </c>
      <c r="BR163" s="18">
        <v>0</v>
      </c>
      <c r="BS163" s="18">
        <v>0</v>
      </c>
      <c r="BT163" s="18">
        <v>0</v>
      </c>
      <c r="BU163" s="18">
        <v>0</v>
      </c>
      <c r="BV163" s="18">
        <v>0</v>
      </c>
      <c r="BW163" s="18">
        <v>0</v>
      </c>
      <c r="BX163" s="18">
        <v>0</v>
      </c>
      <c r="BY163" s="18">
        <v>0</v>
      </c>
      <c r="BZ163" s="18">
        <v>0</v>
      </c>
      <c r="CA163" s="16" t="e">
        <f>_xlfn.IFNA(IF(RIGHT(D163,2)="=G",0,INDEX(#REF!,MATCH(E163,#REF!,0))),0)</f>
        <v>#REF!</v>
      </c>
      <c r="CB163" s="16" t="s">
        <v>776</v>
      </c>
      <c r="CC163" s="18">
        <v>0</v>
      </c>
      <c r="CD163" s="18">
        <v>0</v>
      </c>
      <c r="CE163" s="18">
        <v>1.84</v>
      </c>
      <c r="CF163" s="18">
        <v>0.9</v>
      </c>
      <c r="CG163" s="18">
        <v>0.12</v>
      </c>
      <c r="CH163" s="18">
        <v>2</v>
      </c>
      <c r="CI163" s="16" t="s">
        <v>98</v>
      </c>
      <c r="CJ163" s="18">
        <v>0</v>
      </c>
      <c r="CK163" s="20">
        <f t="shared" si="432"/>
        <v>1.57</v>
      </c>
      <c r="CL163" s="20">
        <f t="shared" si="568"/>
        <v>1.57</v>
      </c>
      <c r="CM163" s="18">
        <v>37.22</v>
      </c>
      <c r="CN163" s="18">
        <v>45.81</v>
      </c>
      <c r="CO163" s="18">
        <v>44.971000000000004</v>
      </c>
      <c r="CP163" s="22">
        <f t="shared" si="433"/>
        <v>44.97</v>
      </c>
      <c r="CQ163" s="22">
        <f t="shared" si="434"/>
        <v>43.4</v>
      </c>
      <c r="CR163" s="22">
        <f t="shared" si="569"/>
        <v>1.57</v>
      </c>
      <c r="CS163" s="22">
        <f t="shared" si="435"/>
        <v>43.5</v>
      </c>
      <c r="CT163" s="22">
        <f t="shared" si="436"/>
        <v>43.7</v>
      </c>
      <c r="CU163" s="18">
        <v>43.7</v>
      </c>
      <c r="CV163" s="22">
        <f t="shared" si="570"/>
        <v>2</v>
      </c>
      <c r="CW163" s="22">
        <f t="shared" si="437"/>
        <v>0</v>
      </c>
      <c r="CX163" s="22">
        <f t="shared" si="438"/>
        <v>0</v>
      </c>
      <c r="CY163" s="22">
        <f t="shared" si="439"/>
        <v>45.66</v>
      </c>
      <c r="CZ163" s="22">
        <f t="shared" si="440"/>
        <v>45.81</v>
      </c>
      <c r="DA163" s="18">
        <v>45.81</v>
      </c>
      <c r="DB163" s="20">
        <f t="shared" si="571"/>
        <v>2.41</v>
      </c>
      <c r="DC163" s="20">
        <f t="shared" si="572"/>
        <v>0.84</v>
      </c>
      <c r="DD163" s="20">
        <f t="shared" si="573"/>
        <v>1.5700000000000003</v>
      </c>
      <c r="DE163" s="20">
        <f t="shared" si="441"/>
        <v>0.1</v>
      </c>
      <c r="DF163" s="20">
        <f t="shared" si="442"/>
        <v>0.2</v>
      </c>
      <c r="DG163" s="20">
        <f t="shared" si="443"/>
        <v>1.27</v>
      </c>
      <c r="DH163" s="20">
        <f t="shared" si="444"/>
        <v>0</v>
      </c>
      <c r="DI163" s="20">
        <f t="shared" si="445"/>
        <v>0</v>
      </c>
      <c r="DJ163" s="20">
        <f t="shared" si="446"/>
        <v>0</v>
      </c>
      <c r="DK163" s="20">
        <f t="shared" si="574"/>
        <v>1.57</v>
      </c>
      <c r="DL163" s="20">
        <f t="shared" si="575"/>
        <v>0</v>
      </c>
      <c r="DM163" s="20">
        <f t="shared" si="576"/>
        <v>0</v>
      </c>
      <c r="DN163" s="20">
        <f t="shared" si="577"/>
        <v>0</v>
      </c>
      <c r="DO163" s="18">
        <v>2.44</v>
      </c>
      <c r="DP163" s="18">
        <v>0</v>
      </c>
      <c r="DQ163" s="18">
        <v>1</v>
      </c>
      <c r="DR163" s="18">
        <v>1</v>
      </c>
      <c r="DS163" s="25">
        <f t="shared" si="578"/>
        <v>2.44</v>
      </c>
      <c r="DT163" s="25">
        <f t="shared" si="579"/>
        <v>0</v>
      </c>
      <c r="DU163" s="25">
        <f t="shared" si="580"/>
        <v>3.83</v>
      </c>
      <c r="DV163" s="25">
        <f t="shared" si="581"/>
        <v>0</v>
      </c>
      <c r="DW163" s="25">
        <f t="shared" si="582"/>
        <v>3.83</v>
      </c>
      <c r="DX163" s="25">
        <f t="shared" si="583"/>
        <v>8.58</v>
      </c>
      <c r="DY163" s="25">
        <f t="shared" si="584"/>
        <v>0</v>
      </c>
      <c r="DZ163" s="25">
        <f t="shared" si="585"/>
        <v>8.58</v>
      </c>
      <c r="EA163" s="25">
        <f t="shared" si="586"/>
        <v>5.63</v>
      </c>
      <c r="EB163" s="25">
        <f t="shared" si="587"/>
        <v>0</v>
      </c>
      <c r="EC163" s="25">
        <f t="shared" si="588"/>
        <v>5.63</v>
      </c>
      <c r="ED163" s="25">
        <f t="shared" si="589"/>
        <v>2.95</v>
      </c>
      <c r="EE163" s="25">
        <f t="shared" si="589"/>
        <v>0</v>
      </c>
      <c r="EF163" s="25">
        <f t="shared" si="590"/>
        <v>2.95</v>
      </c>
      <c r="EG163" s="25">
        <f t="shared" si="591"/>
        <v>5.63</v>
      </c>
      <c r="EH163" s="25">
        <f t="shared" si="591"/>
        <v>0</v>
      </c>
      <c r="EI163" s="25">
        <f t="shared" si="592"/>
        <v>5.63</v>
      </c>
      <c r="EJ163" s="18">
        <v>2262.4</v>
      </c>
      <c r="EK163" s="18">
        <v>2212.4</v>
      </c>
      <c r="EL163" s="18" t="s">
        <v>954</v>
      </c>
      <c r="EM163" s="18" t="s">
        <v>955</v>
      </c>
      <c r="EN163" s="16" t="s">
        <v>774</v>
      </c>
      <c r="EO163" s="16" t="s">
        <v>132</v>
      </c>
      <c r="EP163" s="16" t="e">
        <f>IF(OR(EN163="Cống tròn",EN163="Cống hộp",EN163="Ống nhựa"),INDEX(#REF!,MATCH(E163,#REF!,0)),IF(OR(EN163="Rãnh xây",EN163="Rãnh bê tông"),INDEX(#REF!,MATCH(E163,#REF!,0)),0))</f>
        <v>#REF!</v>
      </c>
      <c r="EQ163" s="18">
        <v>48.599999999999994</v>
      </c>
      <c r="ER163" s="18">
        <v>1</v>
      </c>
      <c r="ES163" s="25">
        <f t="shared" si="593"/>
        <v>48</v>
      </c>
      <c r="ET163" s="1" t="e">
        <f>_xlfn.IFNA(IF(EN163="Cống tròn",INDEX(#REF!,MATCH(E163,#REF!,0)),IF(EN163="Cống hộp",INDEX(#REF!,MATCH(E163,#REF!,0)),EU163&amp;" ,"&amp;EV163)),0)</f>
        <v>#REF!</v>
      </c>
      <c r="EU163" s="16" t="s">
        <v>769</v>
      </c>
      <c r="EV163" s="16" t="s">
        <v>775</v>
      </c>
      <c r="EW163" s="16" t="e">
        <f>_xlfn.IFNA(INDEX(#REF!,MATCH(E163,#REF!,0)),0)</f>
        <v>#REF!</v>
      </c>
      <c r="EX163" s="16"/>
      <c r="EY163" s="18">
        <v>0</v>
      </c>
      <c r="EZ163" s="18">
        <v>0</v>
      </c>
      <c r="FA163" s="18">
        <v>0</v>
      </c>
      <c r="FB163" s="19">
        <v>0</v>
      </c>
      <c r="FC163" s="19">
        <v>0</v>
      </c>
      <c r="FD163" s="25">
        <f t="shared" si="447"/>
        <v>0</v>
      </c>
      <c r="FE163" s="25">
        <f t="shared" si="594"/>
        <v>0</v>
      </c>
      <c r="FF163" s="18">
        <v>0.1</v>
      </c>
      <c r="FG163" s="18">
        <v>2</v>
      </c>
      <c r="FH163" s="18">
        <v>1</v>
      </c>
      <c r="FI163" s="25">
        <f t="shared" si="595"/>
        <v>1.2</v>
      </c>
      <c r="FJ163" s="18">
        <v>0</v>
      </c>
      <c r="FK163" s="18">
        <v>0</v>
      </c>
      <c r="FL163" s="18">
        <v>0.2</v>
      </c>
      <c r="FM163" s="18">
        <v>1.4</v>
      </c>
      <c r="FN163" s="18">
        <v>0</v>
      </c>
      <c r="FO163" s="25">
        <f t="shared" si="596"/>
        <v>1.4</v>
      </c>
      <c r="FP163" s="18">
        <v>1.4999999999999999E-2</v>
      </c>
      <c r="FQ163" s="18">
        <v>1</v>
      </c>
      <c r="FR163" s="25">
        <f t="shared" si="448"/>
        <v>47</v>
      </c>
      <c r="FS163" s="25">
        <f t="shared" si="449"/>
        <v>0.69</v>
      </c>
      <c r="FT163" s="25">
        <f t="shared" si="450"/>
        <v>47.69</v>
      </c>
      <c r="FU163" s="25">
        <f t="shared" si="451"/>
        <v>-0.90999999999999659</v>
      </c>
      <c r="FV163" s="25" t="str">
        <f t="shared" si="597"/>
        <v>Thêm 01</v>
      </c>
      <c r="FW163" s="25">
        <f t="shared" si="598"/>
        <v>0.11</v>
      </c>
      <c r="FX163" s="16"/>
      <c r="FY163" s="16"/>
      <c r="FZ163" s="16"/>
      <c r="GA163" s="16"/>
      <c r="GB163" s="19">
        <v>0</v>
      </c>
      <c r="GC163" s="19">
        <v>0</v>
      </c>
      <c r="GD163" s="19">
        <v>0</v>
      </c>
      <c r="GE163" s="19">
        <v>0</v>
      </c>
      <c r="GF163" s="19">
        <v>0</v>
      </c>
      <c r="GG163" s="19">
        <v>0</v>
      </c>
      <c r="GH163" s="19">
        <v>0</v>
      </c>
      <c r="GI163" s="19">
        <v>0</v>
      </c>
      <c r="GJ163" s="19">
        <v>0</v>
      </c>
      <c r="GK163" s="19">
        <v>0</v>
      </c>
      <c r="GL163" s="25">
        <f t="shared" si="452"/>
        <v>0</v>
      </c>
      <c r="GM163" s="25">
        <f t="shared" si="599"/>
        <v>0</v>
      </c>
      <c r="GN163" s="19">
        <v>0</v>
      </c>
      <c r="GO163" s="19">
        <v>0</v>
      </c>
      <c r="GP163" s="19">
        <v>0</v>
      </c>
      <c r="GQ163" s="19">
        <v>0</v>
      </c>
      <c r="GR163" s="1" t="e">
        <f>_xlfn.IFNA(INDEX(#REF!,MATCH(E163,#REF!,0)),0)</f>
        <v>#REF!</v>
      </c>
      <c r="GS163" s="16"/>
      <c r="GT163" s="18">
        <v>0</v>
      </c>
      <c r="GU163" s="18">
        <v>0</v>
      </c>
      <c r="GV163" s="18">
        <v>0</v>
      </c>
      <c r="GW163" s="18">
        <v>0</v>
      </c>
      <c r="GX163" s="25">
        <f t="shared" si="453"/>
        <v>0</v>
      </c>
      <c r="GY163" s="25">
        <f t="shared" si="454"/>
        <v>0</v>
      </c>
      <c r="GZ163" s="25">
        <f t="shared" si="600"/>
        <v>0</v>
      </c>
      <c r="HA163" s="1" t="e" cm="1">
        <f t="array" ref="HA163">INDEX(#REF!,MATCH(EJ163&amp;EK163&amp;HD163&amp;HE163&amp;HF163,#REF!&amp;#REF!&amp;#REF!&amp;#REF!&amp;#REF!,0))</f>
        <v>#REF!</v>
      </c>
      <c r="HB163" s="16"/>
      <c r="HC163" s="25">
        <f t="shared" si="601"/>
        <v>0</v>
      </c>
      <c r="HD163" s="18">
        <v>0</v>
      </c>
      <c r="HE163" s="18">
        <v>0</v>
      </c>
      <c r="HF163" s="18">
        <v>0</v>
      </c>
      <c r="HG163" s="1" t="e" cm="1">
        <f t="array" ref="HG163">INDEX(#REF!,MATCH(EJ163&amp;EK163&amp;HJ163&amp;HK163&amp;HL163,#REF!&amp;#REF!&amp;#REF!&amp;#REF!&amp;#REF!,0))</f>
        <v>#REF!</v>
      </c>
      <c r="HH163" s="16"/>
      <c r="HI163" s="25">
        <f t="shared" si="602"/>
        <v>0</v>
      </c>
      <c r="HJ163" s="25">
        <f t="shared" si="603"/>
        <v>0</v>
      </c>
      <c r="HK163" s="19">
        <v>0</v>
      </c>
      <c r="HL163" s="19">
        <v>0</v>
      </c>
      <c r="HM163" s="18">
        <v>0.01</v>
      </c>
      <c r="HN163" s="18">
        <v>1</v>
      </c>
      <c r="HO163" s="25">
        <f t="shared" si="604"/>
        <v>0</v>
      </c>
      <c r="HP163" s="25">
        <f t="shared" si="605"/>
        <v>0</v>
      </c>
      <c r="HQ163" s="25">
        <f t="shared" si="606"/>
        <v>0</v>
      </c>
      <c r="HR163" s="25">
        <f t="shared" si="607"/>
        <v>0</v>
      </c>
      <c r="HS163" s="25">
        <f t="shared" si="608"/>
        <v>0</v>
      </c>
      <c r="HT163" s="19">
        <v>0</v>
      </c>
      <c r="HU163" s="19">
        <v>0</v>
      </c>
      <c r="HV163" s="19">
        <v>0</v>
      </c>
      <c r="HW163" s="25">
        <f t="shared" si="609"/>
        <v>0</v>
      </c>
      <c r="HX163" s="19">
        <v>0</v>
      </c>
      <c r="HY163" s="19">
        <v>0</v>
      </c>
      <c r="HZ163" s="18">
        <v>44.97</v>
      </c>
      <c r="IA163" s="20">
        <f>ROUND(IF(EN163="Cống tròn",IF(EN163="Cống tròn",IF(EU163="Không có móng",IQ163-FF163,IF(EU163="Đế",IP163-FN163,IF(OR(EU163="Móng bê tông",EU163="Móng bê tông kết hợp đế"),II163-FJ163,0))),0),IF(EN163="Cống hộp",IF(AND(EN163="Cống hộp",EU163="Không có móng"),IQ163-GF163,IF(AND(EN163="Cống hộp",EU163="Móng bê tông"),IJ163-GB163,0)),IF(OR(EN163="Rãnh xây",EN163="Rãnh bê tông"),IF(OR(EN163="Rãnh xây",EN163="Rãnh bê tông"),IK163-GB163,0),IF(EN163="Ống nhựa",IF(AND(EN163="Ống nhựa",EU163="Không đắp cát"),IQ163-HT163,IF(AND(EN163="Ống nhựa",EU163="Đắp cát"),IH163-HX163,0)),IF(EN163="Rãnh thang",IF(EN163="Rãnh thang",IF(EU163="Móng bê tông",#REF!-#REF!,IQ163),0),0))))),2)</f>
        <v>43.7</v>
      </c>
      <c r="IB163" s="20">
        <f t="shared" si="610"/>
        <v>1.269999999999996</v>
      </c>
      <c r="IC163" s="20">
        <f t="shared" si="455"/>
        <v>43.699999999999996</v>
      </c>
      <c r="ID163" s="20">
        <f t="shared" si="456"/>
        <v>0</v>
      </c>
      <c r="IE163" s="20">
        <f t="shared" si="457"/>
        <v>0</v>
      </c>
      <c r="IF163" s="20">
        <f t="shared" si="458"/>
        <v>0</v>
      </c>
      <c r="IG163" s="20">
        <f>IF(EN163="Rãnh thang",IF(AND(EN163="Rãnh thang",EU163="Móng bê tông"),IQ163-#REF!,0),IF(EN163="Ống nhựa",IF(AND(EN163="Ống nhựa",EU163="Đắp cát"),IQ163-HT163,0),IF(EN163="Cống tròn",IF(EN163="Cống tròn",IF(OR(EU163="Móng bê tông",EU163="Móng bê tông kết hợp đế"),IM163-FL163,0),0),IF(EN163="Cống hộp",IF(AND(EN163="Cống hộp",EU163="Móng bê tông"),IN163-GD163,0),IF(OR(EN163="Rãnh xây",EN163="Rãnh bê tông"),IF(AND(EN163="Rãnh xây",EU163="Móng bê tông"),IO163-GD163,IF(AND(EN163="Rãnh bê tông",EU163="Móng bê tông"),IO163-GD163,0)),0)))))</f>
        <v>43.699999999999996</v>
      </c>
      <c r="IH163" s="20">
        <f t="shared" si="459"/>
        <v>0</v>
      </c>
      <c r="II163" s="20">
        <f t="shared" si="460"/>
        <v>43.699999999999996</v>
      </c>
      <c r="IJ163" s="20">
        <f t="shared" si="461"/>
        <v>0</v>
      </c>
      <c r="IK163" s="20">
        <f t="shared" si="462"/>
        <v>0</v>
      </c>
      <c r="IL163" s="20">
        <f t="shared" si="463"/>
        <v>43.9</v>
      </c>
      <c r="IM163" s="20">
        <f t="shared" si="464"/>
        <v>43.9</v>
      </c>
      <c r="IN163" s="20">
        <f t="shared" si="465"/>
        <v>0</v>
      </c>
      <c r="IO163" s="20">
        <f t="shared" si="466"/>
        <v>0</v>
      </c>
      <c r="IP163" s="20">
        <f t="shared" si="467"/>
        <v>0</v>
      </c>
      <c r="IQ163" s="18">
        <v>44</v>
      </c>
      <c r="IR163" s="25">
        <f t="shared" si="611"/>
        <v>0</v>
      </c>
      <c r="IS163" s="25">
        <f t="shared" si="468"/>
        <v>0</v>
      </c>
      <c r="IT163" s="25">
        <f t="shared" si="469"/>
        <v>0</v>
      </c>
      <c r="IU163" s="25">
        <f>ROUND(IF(EN163="Cống tròn",IF(EN163="Cống tròn",IV163+FF163,0),IF(EN163="Cống hộp",IF(EN163="Cống hộp",IV163+GP163,0),IF(OR(EN163="Rãnh xây",EN163="Rãnh bê tông"),IF(OR(EN163="Rãnh xây",EN163="Rãnh bê tông"),IV163+GP163,0),IF(EN163="ống nhựa",IF(EN163="Ống nhựa",IV163+HT163,0),IF(EN163="Rãnh thang",IF(EN163="Rãnh thang",IQ163+#REF!,0),0))))),2)</f>
        <v>45.03</v>
      </c>
      <c r="IV163" s="18">
        <v>44.93</v>
      </c>
      <c r="IW163" s="25">
        <f t="shared" si="470"/>
        <v>45.03</v>
      </c>
      <c r="IX163" s="25">
        <f t="shared" si="471"/>
        <v>0</v>
      </c>
      <c r="IY163" s="25">
        <f t="shared" si="472"/>
        <v>0</v>
      </c>
      <c r="IZ163" s="25">
        <f t="shared" si="473"/>
        <v>0</v>
      </c>
      <c r="JA163" s="25">
        <f t="shared" si="474"/>
        <v>0</v>
      </c>
      <c r="JB163" s="18">
        <v>44.93</v>
      </c>
      <c r="JC163" s="20">
        <f>ROUND(IF(EN163="Cống tròn",IF(EN163="Cống tròn",IF(EU163="Không có móng",JS163-FF163,IF(EU163="Đế",JR163-FN163,IF(OR(EU163="Móng bê tông",EU163="Móng bê tông kết hợp đế"),JK163-FJ163,0))),0),IF(EN163="Cống hộp",IF(AND(EN163="Cống hộp",EU163="Không có móng"),JS163-GF163,IF(AND(EN163="Cống hộp",EU163="Móng bê tông"),JL163-GB163,0)),IF(OR(EN163="Rãnh xây",EN163="Rãnh bê tông"),IF(OR(EN163="Rãnh xây",EN163="Rãnh bê tông"),JM163-GB163,0),IF(EN163="Ống nhựa",IF(AND(EN163="Ống nhựa",EU163="Không đắp cát"),JS163-HT163,IF(AND(EN163="Ống nhựa",EU163="Đắp cát"),JJ163-HX163,0)),IF(EN163="Rãnh thang",IF(EN163="Rãnh thang",IF(EU163="Móng bê tông",#REF!-#REF!,JS163),0),0))))),2)</f>
        <v>43.63</v>
      </c>
      <c r="JD163" s="20">
        <f t="shared" si="612"/>
        <v>1.2999999999999972</v>
      </c>
      <c r="JE163" s="20">
        <f t="shared" si="475"/>
        <v>43.629999999999995</v>
      </c>
      <c r="JF163" s="20">
        <f t="shared" si="476"/>
        <v>0</v>
      </c>
      <c r="JG163" s="20">
        <f t="shared" si="477"/>
        <v>0</v>
      </c>
      <c r="JH163" s="20">
        <f t="shared" si="478"/>
        <v>0</v>
      </c>
      <c r="JI163" s="20">
        <f>IF(EN163="Rãnh thang",IF(AND(EN163="Rãnh thang",EU163="Móng bê tông"),JS163-#REF!,0),IF(EN163="Ống nhựa",IF(AND(EN163="Ống nhựa",EU163="Đắp cát"),JS163-HT163,0),IF(EN163="Cống tròn",IF(EN163="Cống tròn",IF(OR(EU163="Móng bê tông",EU163="Móng bê tông kết hợp đế"),JO163-FL163,0),0),IF(EN163="Cống hộp",IF(AND(EN163="Cống hộp",EU163="Móng bê tông"),JP163-GD163,0),IF(OR(EN163="Rãnh xây",EN163="Rãnh bê tông"),IF(AND(EN163="Rãnh xây",EU163="Móng bê tông"),JQ163-GD163,IF(AND(EN163="Rãnh bê tông",EU163="Móng bê tông"),JQ163-GD163,0)),0)))))</f>
        <v>43.629999999999995</v>
      </c>
      <c r="JJ163" s="20">
        <f t="shared" si="479"/>
        <v>0</v>
      </c>
      <c r="JK163" s="20">
        <f t="shared" si="480"/>
        <v>43.629999999999995</v>
      </c>
      <c r="JL163" s="20">
        <f t="shared" si="481"/>
        <v>0</v>
      </c>
      <c r="JM163" s="20">
        <f t="shared" si="482"/>
        <v>0</v>
      </c>
      <c r="JN163" s="20">
        <f t="shared" si="483"/>
        <v>43.83</v>
      </c>
      <c r="JO163" s="20">
        <f t="shared" si="484"/>
        <v>43.83</v>
      </c>
      <c r="JP163" s="20">
        <f t="shared" si="485"/>
        <v>0</v>
      </c>
      <c r="JQ163" s="20">
        <f t="shared" si="486"/>
        <v>0</v>
      </c>
      <c r="JR163" s="20">
        <f t="shared" si="487"/>
        <v>0</v>
      </c>
      <c r="JS163" s="26">
        <v>43.93</v>
      </c>
      <c r="JT163" s="25">
        <f t="shared" si="613"/>
        <v>0</v>
      </c>
      <c r="JU163" s="25">
        <f t="shared" si="488"/>
        <v>0</v>
      </c>
      <c r="JV163" s="25">
        <f t="shared" si="489"/>
        <v>0</v>
      </c>
      <c r="JW163" s="25">
        <f>ROUND(IF(EN163="Cống tròn",IF(EN163="Cống tròn",JX163+FF163,0),IF(EN163="Cống hộp",IF(EN163="Cống hộp",JX163+GP163,0),IF(OR(EN163="Rãnh xây",EN163="Rãnh bê tông"),IF(OR(EN163="Rãnh xây",EN163="Rãnh bê tông"),JX163+GP163,0),IF(EN163="ống nhựa",IF(EN163="Ống nhựa",JX163+HT163,0),IF(EN163="Rãnh thang",IF(EN163="Rãnh thang",JS163+#REF!,0),0))))),2)</f>
        <v>45.03</v>
      </c>
      <c r="JX163" s="27">
        <v>44.93</v>
      </c>
      <c r="JY163" s="25">
        <f t="shared" si="490"/>
        <v>45.03</v>
      </c>
      <c r="JZ163" s="25">
        <f t="shared" si="491"/>
        <v>0</v>
      </c>
      <c r="KA163" s="25">
        <f t="shared" si="492"/>
        <v>0</v>
      </c>
      <c r="KB163" s="25">
        <f t="shared" si="493"/>
        <v>0</v>
      </c>
      <c r="KC163" s="25">
        <f t="shared" si="494"/>
        <v>0</v>
      </c>
      <c r="KD163" s="28" t="s">
        <v>98</v>
      </c>
      <c r="KE163" s="27">
        <v>0</v>
      </c>
      <c r="KF163" s="25">
        <f t="shared" si="495"/>
        <v>1.269999999999996</v>
      </c>
      <c r="KG163" s="25">
        <f t="shared" si="614"/>
        <v>1.269999999999996</v>
      </c>
      <c r="KH163" s="27">
        <v>0</v>
      </c>
      <c r="KI163" s="25">
        <f t="shared" si="496"/>
        <v>1.2999999999999972</v>
      </c>
      <c r="KJ163" s="25">
        <f t="shared" si="615"/>
        <v>1.2999999999999972</v>
      </c>
      <c r="KK163" s="25">
        <f t="shared" si="497"/>
        <v>0</v>
      </c>
      <c r="KL163" s="25">
        <f t="shared" si="498"/>
        <v>0</v>
      </c>
      <c r="KM163" s="25">
        <f t="shared" si="616"/>
        <v>0</v>
      </c>
      <c r="KN163" s="25">
        <f t="shared" si="499"/>
        <v>0</v>
      </c>
      <c r="KO163" s="25">
        <f t="shared" si="500"/>
        <v>0</v>
      </c>
      <c r="KP163" s="25">
        <f t="shared" si="617"/>
        <v>0</v>
      </c>
      <c r="KQ163" s="25">
        <f t="shared" si="501"/>
        <v>0.2</v>
      </c>
      <c r="KR163" s="25">
        <f t="shared" si="502"/>
        <v>0.2</v>
      </c>
      <c r="KS163" s="25">
        <f t="shared" si="618"/>
        <v>0.2</v>
      </c>
      <c r="KT163" s="25">
        <f t="shared" si="503"/>
        <v>0</v>
      </c>
      <c r="KU163" s="25">
        <f t="shared" si="504"/>
        <v>0</v>
      </c>
      <c r="KV163" s="25">
        <f t="shared" si="619"/>
        <v>0</v>
      </c>
      <c r="KW163" s="25">
        <f t="shared" si="505"/>
        <v>0</v>
      </c>
      <c r="KX163" s="25">
        <f t="shared" si="506"/>
        <v>0</v>
      </c>
      <c r="KY163" s="25">
        <f t="shared" si="620"/>
        <v>0</v>
      </c>
      <c r="KZ163" s="25">
        <f t="shared" si="507"/>
        <v>0</v>
      </c>
      <c r="LA163" s="25">
        <f t="shared" si="508"/>
        <v>0</v>
      </c>
      <c r="LB163" s="25">
        <f t="shared" si="621"/>
        <v>0</v>
      </c>
      <c r="LC163" s="25">
        <f t="shared" si="509"/>
        <v>1.0699999999999961</v>
      </c>
      <c r="LD163" s="25">
        <f t="shared" si="510"/>
        <v>1.0999999999999972</v>
      </c>
      <c r="LE163" s="25">
        <f t="shared" si="622"/>
        <v>1.0849999999999966</v>
      </c>
      <c r="LF163" s="25">
        <f t="shared" si="511"/>
        <v>0</v>
      </c>
      <c r="LG163" s="25">
        <f t="shared" si="512"/>
        <v>0</v>
      </c>
      <c r="LH163" s="25">
        <f t="shared" si="623"/>
        <v>0</v>
      </c>
      <c r="LI163" s="25">
        <f t="shared" si="513"/>
        <v>0</v>
      </c>
      <c r="LJ163" s="25">
        <f t="shared" si="514"/>
        <v>0</v>
      </c>
      <c r="LK163" s="25">
        <f t="shared" si="624"/>
        <v>0</v>
      </c>
      <c r="LL163" s="25">
        <f t="shared" si="515"/>
        <v>0</v>
      </c>
      <c r="LM163" s="25">
        <f t="shared" si="516"/>
        <v>0</v>
      </c>
      <c r="LN163" s="25">
        <f t="shared" si="625"/>
        <v>0</v>
      </c>
      <c r="LO163" s="25">
        <f t="shared" si="517"/>
        <v>0</v>
      </c>
      <c r="LP163" s="25">
        <f t="shared" si="518"/>
        <v>0</v>
      </c>
      <c r="LQ163" s="25">
        <f t="shared" si="626"/>
        <v>0</v>
      </c>
      <c r="LR163" s="25">
        <f t="shared" si="519"/>
        <v>0</v>
      </c>
      <c r="LS163" s="25">
        <f t="shared" si="520"/>
        <v>0</v>
      </c>
      <c r="LT163" s="25">
        <f t="shared" si="627"/>
        <v>0</v>
      </c>
      <c r="LU163" s="25">
        <f t="shared" si="521"/>
        <v>0</v>
      </c>
      <c r="LV163" s="25">
        <f t="shared" si="522"/>
        <v>0</v>
      </c>
      <c r="LW163" s="25">
        <f t="shared" si="628"/>
        <v>0</v>
      </c>
      <c r="LX163" s="25">
        <f t="shared" si="523"/>
        <v>0</v>
      </c>
      <c r="LY163" s="25">
        <f t="shared" si="524"/>
        <v>0</v>
      </c>
      <c r="LZ163" s="25">
        <f t="shared" si="629"/>
        <v>0</v>
      </c>
      <c r="MA163" s="25">
        <f t="shared" si="525"/>
        <v>0</v>
      </c>
      <c r="MB163" s="25">
        <f t="shared" si="526"/>
        <v>0</v>
      </c>
      <c r="MC163" s="25">
        <f t="shared" si="630"/>
        <v>0</v>
      </c>
      <c r="MD163" s="25">
        <f t="shared" si="527"/>
        <v>0</v>
      </c>
      <c r="ME163" s="25">
        <f t="shared" si="528"/>
        <v>0</v>
      </c>
      <c r="MF163" s="25">
        <f t="shared" si="631"/>
        <v>0</v>
      </c>
      <c r="MG163" s="25">
        <f t="shared" si="529"/>
        <v>0</v>
      </c>
      <c r="MH163" s="25">
        <f t="shared" si="530"/>
        <v>0</v>
      </c>
      <c r="MI163" s="25">
        <f t="shared" si="632"/>
        <v>0</v>
      </c>
      <c r="MJ163" s="25">
        <f t="shared" si="531"/>
        <v>0</v>
      </c>
      <c r="MK163" s="25">
        <f t="shared" si="532"/>
        <v>0</v>
      </c>
      <c r="ML163" s="25">
        <f t="shared" si="633"/>
        <v>0</v>
      </c>
      <c r="MM163" s="25">
        <f t="shared" si="533"/>
        <v>0</v>
      </c>
      <c r="MN163" s="25">
        <f t="shared" si="534"/>
        <v>0</v>
      </c>
      <c r="MO163" s="25">
        <f t="shared" si="634"/>
        <v>0</v>
      </c>
      <c r="MP163" s="25">
        <f t="shared" si="535"/>
        <v>0</v>
      </c>
      <c r="MQ163" s="25">
        <f t="shared" si="536"/>
        <v>0</v>
      </c>
      <c r="MR163" s="25">
        <f t="shared" si="635"/>
        <v>0</v>
      </c>
      <c r="MS163" s="29">
        <v>1.4</v>
      </c>
      <c r="MT163" s="29">
        <v>0</v>
      </c>
      <c r="MU163" s="29">
        <v>1</v>
      </c>
      <c r="MV163" s="29">
        <v>1</v>
      </c>
      <c r="MW163" s="25">
        <f t="shared" si="537"/>
        <v>1.4</v>
      </c>
      <c r="MX163" s="25">
        <f t="shared" si="538"/>
        <v>1.78</v>
      </c>
      <c r="MY163" s="25">
        <f t="shared" si="539"/>
        <v>0</v>
      </c>
      <c r="MZ163" s="25">
        <f t="shared" si="540"/>
        <v>0</v>
      </c>
      <c r="NA163" s="25">
        <f t="shared" si="541"/>
        <v>1.4</v>
      </c>
      <c r="NB163" s="25">
        <f t="shared" si="542"/>
        <v>1.82</v>
      </c>
      <c r="NC163" s="25">
        <f t="shared" si="543"/>
        <v>0</v>
      </c>
      <c r="ND163" s="25">
        <f t="shared" si="544"/>
        <v>0</v>
      </c>
      <c r="NE163" s="25">
        <f t="shared" si="636"/>
        <v>1.4</v>
      </c>
      <c r="NF163" s="25">
        <f t="shared" si="636"/>
        <v>1.8</v>
      </c>
      <c r="NG163" s="25">
        <f t="shared" si="636"/>
        <v>0</v>
      </c>
      <c r="NH163" s="25">
        <f t="shared" si="545"/>
        <v>0</v>
      </c>
      <c r="NI163" s="25">
        <f t="shared" si="546"/>
        <v>87.48</v>
      </c>
      <c r="NJ163" s="25">
        <f t="shared" si="547"/>
        <v>0</v>
      </c>
      <c r="NK163" s="25">
        <f t="shared" si="548"/>
        <v>87.48</v>
      </c>
      <c r="NL163" s="25">
        <f t="shared" si="549"/>
        <v>58.52</v>
      </c>
      <c r="NM163" s="25">
        <f t="shared" si="550"/>
        <v>0</v>
      </c>
      <c r="NN163" s="25">
        <f t="shared" si="637"/>
        <v>58.52</v>
      </c>
      <c r="NO163" s="25">
        <f t="shared" si="551"/>
        <v>0</v>
      </c>
      <c r="NP163" s="25">
        <f t="shared" si="552"/>
        <v>0</v>
      </c>
      <c r="NQ163" s="25">
        <f t="shared" si="638"/>
        <v>0</v>
      </c>
      <c r="NR163" s="25">
        <f t="shared" si="553"/>
        <v>0</v>
      </c>
      <c r="NS163" s="25">
        <f t="shared" si="554"/>
        <v>0</v>
      </c>
      <c r="NT163" s="25">
        <f t="shared" si="639"/>
        <v>0</v>
      </c>
      <c r="NU163" s="25">
        <f t="shared" si="555"/>
        <v>0</v>
      </c>
      <c r="NV163" s="25">
        <f t="shared" si="556"/>
        <v>0</v>
      </c>
      <c r="NW163" s="25">
        <f t="shared" si="640"/>
        <v>0</v>
      </c>
      <c r="NX163" s="25">
        <f t="shared" si="641"/>
        <v>58.52</v>
      </c>
      <c r="NY163" s="25">
        <f t="shared" si="641"/>
        <v>0</v>
      </c>
      <c r="NZ163" s="25">
        <f t="shared" si="642"/>
        <v>58.52</v>
      </c>
      <c r="OA163" s="25">
        <f t="shared" si="643"/>
        <v>28.96</v>
      </c>
      <c r="OB163" s="25">
        <f t="shared" si="643"/>
        <v>0</v>
      </c>
      <c r="OC163" s="25">
        <f t="shared" si="644"/>
        <v>28.96</v>
      </c>
      <c r="OD163" s="25">
        <f t="shared" si="645"/>
        <v>58.52</v>
      </c>
      <c r="OE163" s="25">
        <f t="shared" si="645"/>
        <v>0</v>
      </c>
      <c r="OF163" s="25">
        <f t="shared" si="645"/>
        <v>58.52</v>
      </c>
      <c r="OG163" s="25">
        <f t="shared" si="557"/>
        <v>0</v>
      </c>
      <c r="OH163" s="25">
        <f t="shared" si="558"/>
        <v>0</v>
      </c>
      <c r="OI163" s="25">
        <f t="shared" si="559"/>
        <v>0</v>
      </c>
      <c r="OJ163" s="25">
        <f t="shared" si="560"/>
        <v>0</v>
      </c>
      <c r="OK163" s="25">
        <f t="shared" si="561"/>
        <v>0</v>
      </c>
      <c r="OL163" s="25">
        <f t="shared" si="562"/>
        <v>0</v>
      </c>
      <c r="OM163" s="25">
        <f t="shared" si="646"/>
        <v>0</v>
      </c>
      <c r="ON163" s="25">
        <f t="shared" si="646"/>
        <v>0</v>
      </c>
      <c r="OO163" s="25">
        <f t="shared" si="646"/>
        <v>0</v>
      </c>
      <c r="OP163" s="25">
        <f t="shared" si="563"/>
        <v>0</v>
      </c>
      <c r="OQ163" s="25">
        <f t="shared" si="564"/>
        <v>0</v>
      </c>
      <c r="OR163" s="25">
        <f t="shared" si="647"/>
        <v>0</v>
      </c>
      <c r="OS163" s="19">
        <v>535621.30000000005</v>
      </c>
      <c r="OT163" s="19">
        <v>2371619.25</v>
      </c>
    </row>
    <row r="164" spans="1:410" ht="33" customHeight="1" x14ac:dyDescent="0.25">
      <c r="A164" s="18"/>
      <c r="B164" s="18" t="s">
        <v>939</v>
      </c>
      <c r="C164" s="18">
        <v>2212.4</v>
      </c>
      <c r="D164" s="16" t="e">
        <f>_xlfn.IFNA(INDEX(#REF!,MATCH(E164,#REF!,0)),0)</f>
        <v>#REF!</v>
      </c>
      <c r="E164" s="18" t="s">
        <v>955</v>
      </c>
      <c r="F164" s="16" t="s">
        <v>765</v>
      </c>
      <c r="G164" s="16" t="s">
        <v>810</v>
      </c>
      <c r="H164" s="16" t="s">
        <v>767</v>
      </c>
      <c r="I164" s="16" t="s">
        <v>768</v>
      </c>
      <c r="J164" s="16" t="s">
        <v>811</v>
      </c>
      <c r="K164" s="16" t="s">
        <v>770</v>
      </c>
      <c r="L164" s="16" t="s">
        <v>771</v>
      </c>
      <c r="M164" s="18">
        <v>1.8399999999999999</v>
      </c>
      <c r="N164" s="18">
        <v>1.8399999999999999</v>
      </c>
      <c r="O164" s="18">
        <v>2.2399999999999998</v>
      </c>
      <c r="P164" s="18">
        <v>2.2399999999999998</v>
      </c>
      <c r="Q164" s="18">
        <v>0.1</v>
      </c>
      <c r="R164" s="18">
        <v>2.04</v>
      </c>
      <c r="S164" s="18">
        <v>2.04</v>
      </c>
      <c r="T164" s="18">
        <v>0.2</v>
      </c>
      <c r="U164" s="18">
        <v>0</v>
      </c>
      <c r="V164" s="18">
        <v>0</v>
      </c>
      <c r="W164" s="18">
        <v>0</v>
      </c>
      <c r="X164" s="18">
        <v>1.8399999999999999</v>
      </c>
      <c r="Y164" s="18">
        <v>1.7999999999999998</v>
      </c>
      <c r="Z164" s="20">
        <f t="shared" si="565"/>
        <v>2</v>
      </c>
      <c r="AA164" s="18">
        <v>0.22</v>
      </c>
      <c r="AB164" s="18">
        <v>0</v>
      </c>
      <c r="AC164" s="18">
        <v>0</v>
      </c>
      <c r="AD164" s="18">
        <v>0</v>
      </c>
      <c r="AE164" s="18">
        <v>0</v>
      </c>
      <c r="AF164" s="18">
        <v>0</v>
      </c>
      <c r="AG164" s="18">
        <v>1.4</v>
      </c>
      <c r="AH164" s="18">
        <v>1.4</v>
      </c>
      <c r="AI164" s="20">
        <f t="shared" si="566"/>
        <v>2.15</v>
      </c>
      <c r="AJ164" s="18">
        <v>0</v>
      </c>
      <c r="AK164" s="18">
        <v>0</v>
      </c>
      <c r="AL164" s="20">
        <f t="shared" si="567"/>
        <v>0</v>
      </c>
      <c r="AM164" s="18">
        <v>1.8399999999999999</v>
      </c>
      <c r="AN164" s="18">
        <v>1.4</v>
      </c>
      <c r="AO164" s="18">
        <v>0.15</v>
      </c>
      <c r="AP164" s="18">
        <v>0.22</v>
      </c>
      <c r="AQ164" s="18">
        <v>0</v>
      </c>
      <c r="AR164" s="18">
        <v>0</v>
      </c>
      <c r="AS164" s="18">
        <v>0</v>
      </c>
      <c r="AT164" s="18">
        <v>0</v>
      </c>
      <c r="AU164" s="18">
        <v>0</v>
      </c>
      <c r="AV164" s="18">
        <v>1</v>
      </c>
      <c r="AW164" s="18">
        <v>0</v>
      </c>
      <c r="AX164" s="18">
        <v>0</v>
      </c>
      <c r="AY164" s="18">
        <v>0</v>
      </c>
      <c r="AZ164" s="18">
        <v>0</v>
      </c>
      <c r="BA164" s="18">
        <v>0</v>
      </c>
      <c r="BB164" s="18">
        <v>0</v>
      </c>
      <c r="BC164" s="18">
        <v>0</v>
      </c>
      <c r="BD164" s="18">
        <v>0</v>
      </c>
      <c r="BE164" s="18">
        <v>2</v>
      </c>
      <c r="BF164" s="18">
        <v>0</v>
      </c>
      <c r="BG164" s="18">
        <v>0</v>
      </c>
      <c r="BH164" s="18">
        <v>0</v>
      </c>
      <c r="BI164" s="18">
        <v>0</v>
      </c>
      <c r="BJ164" s="18">
        <v>0</v>
      </c>
      <c r="BK164" s="18">
        <v>0</v>
      </c>
      <c r="BL164" s="18">
        <v>0</v>
      </c>
      <c r="BM164" s="18">
        <v>0</v>
      </c>
      <c r="BN164" s="18">
        <v>0</v>
      </c>
      <c r="BO164" s="18">
        <v>0</v>
      </c>
      <c r="BP164" s="18">
        <v>0</v>
      </c>
      <c r="BQ164" s="18">
        <v>0</v>
      </c>
      <c r="BR164" s="18">
        <v>0</v>
      </c>
      <c r="BS164" s="18">
        <v>0</v>
      </c>
      <c r="BT164" s="18">
        <v>0</v>
      </c>
      <c r="BU164" s="18">
        <v>0</v>
      </c>
      <c r="BV164" s="18">
        <v>0</v>
      </c>
      <c r="BW164" s="18">
        <v>0</v>
      </c>
      <c r="BX164" s="18">
        <v>0</v>
      </c>
      <c r="BY164" s="18">
        <v>0</v>
      </c>
      <c r="BZ164" s="18">
        <v>0</v>
      </c>
      <c r="CA164" s="16" t="e">
        <f>_xlfn.IFNA(IF(RIGHT(D164,2)="=G",0,INDEX(#REF!,MATCH(E164,#REF!,0))),0)</f>
        <v>#REF!</v>
      </c>
      <c r="CB164" s="16" t="s">
        <v>776</v>
      </c>
      <c r="CC164" s="18">
        <v>0</v>
      </c>
      <c r="CD164" s="18">
        <v>0</v>
      </c>
      <c r="CE164" s="18">
        <v>1.84</v>
      </c>
      <c r="CF164" s="18">
        <v>0.9</v>
      </c>
      <c r="CG164" s="18">
        <v>0.12</v>
      </c>
      <c r="CH164" s="18">
        <v>2</v>
      </c>
      <c r="CI164" s="16" t="s">
        <v>98</v>
      </c>
      <c r="CJ164" s="18">
        <v>0</v>
      </c>
      <c r="CK164" s="20">
        <f t="shared" si="432"/>
        <v>1.6</v>
      </c>
      <c r="CL164" s="20">
        <f t="shared" si="568"/>
        <v>1.6</v>
      </c>
      <c r="CM164" s="18">
        <v>31.81</v>
      </c>
      <c r="CN164" s="18">
        <v>45.77</v>
      </c>
      <c r="CO164" s="18">
        <v>44.931000000000004</v>
      </c>
      <c r="CP164" s="22">
        <f t="shared" si="433"/>
        <v>44.93</v>
      </c>
      <c r="CQ164" s="22">
        <f t="shared" si="434"/>
        <v>43.33</v>
      </c>
      <c r="CR164" s="22">
        <f t="shared" si="569"/>
        <v>1.6</v>
      </c>
      <c r="CS164" s="22">
        <f t="shared" si="435"/>
        <v>43.43</v>
      </c>
      <c r="CT164" s="22">
        <f t="shared" si="436"/>
        <v>43.63</v>
      </c>
      <c r="CU164" s="18">
        <v>43.63</v>
      </c>
      <c r="CV164" s="22">
        <f t="shared" si="570"/>
        <v>2</v>
      </c>
      <c r="CW164" s="22">
        <f t="shared" si="437"/>
        <v>0</v>
      </c>
      <c r="CX164" s="22">
        <f t="shared" si="438"/>
        <v>0</v>
      </c>
      <c r="CY164" s="22">
        <f t="shared" si="439"/>
        <v>45.62</v>
      </c>
      <c r="CZ164" s="22">
        <f t="shared" si="440"/>
        <v>45.77</v>
      </c>
      <c r="DA164" s="18">
        <v>45.77</v>
      </c>
      <c r="DB164" s="20">
        <f t="shared" si="571"/>
        <v>2.44</v>
      </c>
      <c r="DC164" s="20">
        <f t="shared" si="572"/>
        <v>0.84</v>
      </c>
      <c r="DD164" s="20">
        <f t="shared" si="573"/>
        <v>1.6</v>
      </c>
      <c r="DE164" s="20">
        <f t="shared" si="441"/>
        <v>0.1</v>
      </c>
      <c r="DF164" s="20">
        <f t="shared" si="442"/>
        <v>0.2</v>
      </c>
      <c r="DG164" s="20">
        <f t="shared" si="443"/>
        <v>1.3</v>
      </c>
      <c r="DH164" s="20">
        <f t="shared" si="444"/>
        <v>0</v>
      </c>
      <c r="DI164" s="20">
        <f t="shared" si="445"/>
        <v>0</v>
      </c>
      <c r="DJ164" s="20">
        <f t="shared" si="446"/>
        <v>0</v>
      </c>
      <c r="DK164" s="20">
        <f t="shared" si="574"/>
        <v>1.6</v>
      </c>
      <c r="DL164" s="20">
        <f t="shared" si="575"/>
        <v>0</v>
      </c>
      <c r="DM164" s="20">
        <f t="shared" si="576"/>
        <v>0</v>
      </c>
      <c r="DN164" s="20">
        <f t="shared" si="577"/>
        <v>0</v>
      </c>
      <c r="DO164" s="18">
        <v>2.44</v>
      </c>
      <c r="DP164" s="18">
        <v>0</v>
      </c>
      <c r="DQ164" s="18">
        <v>1</v>
      </c>
      <c r="DR164" s="18">
        <v>1</v>
      </c>
      <c r="DS164" s="25">
        <f t="shared" si="578"/>
        <v>2.44</v>
      </c>
      <c r="DT164" s="25">
        <f t="shared" si="579"/>
        <v>0</v>
      </c>
      <c r="DU164" s="25">
        <f t="shared" si="580"/>
        <v>3.9</v>
      </c>
      <c r="DV164" s="25">
        <f t="shared" si="581"/>
        <v>0</v>
      </c>
      <c r="DW164" s="25">
        <f t="shared" si="582"/>
        <v>3.9</v>
      </c>
      <c r="DX164" s="25">
        <f t="shared" si="583"/>
        <v>8.74</v>
      </c>
      <c r="DY164" s="25">
        <f t="shared" si="584"/>
        <v>0</v>
      </c>
      <c r="DZ164" s="25">
        <f t="shared" si="585"/>
        <v>8.74</v>
      </c>
      <c r="EA164" s="25">
        <f t="shared" si="586"/>
        <v>5.74</v>
      </c>
      <c r="EB164" s="25">
        <f t="shared" si="587"/>
        <v>0</v>
      </c>
      <c r="EC164" s="25">
        <f t="shared" si="588"/>
        <v>5.74</v>
      </c>
      <c r="ED164" s="25">
        <f t="shared" si="589"/>
        <v>3</v>
      </c>
      <c r="EE164" s="25">
        <f t="shared" si="589"/>
        <v>0</v>
      </c>
      <c r="EF164" s="25">
        <f t="shared" si="590"/>
        <v>3</v>
      </c>
      <c r="EG164" s="25">
        <f t="shared" si="591"/>
        <v>5.74</v>
      </c>
      <c r="EH164" s="25">
        <f t="shared" si="591"/>
        <v>0</v>
      </c>
      <c r="EI164" s="25">
        <f t="shared" si="592"/>
        <v>5.74</v>
      </c>
      <c r="EJ164" s="18">
        <v>2212.4</v>
      </c>
      <c r="EK164" s="18">
        <v>2200.02</v>
      </c>
      <c r="EL164" s="18" t="s">
        <v>955</v>
      </c>
      <c r="EM164" s="18" t="s">
        <v>956</v>
      </c>
      <c r="EN164" s="16" t="s">
        <v>774</v>
      </c>
      <c r="EO164" s="16" t="s">
        <v>132</v>
      </c>
      <c r="EP164" s="16" t="e">
        <f>IF(OR(EN164="Cống tròn",EN164="Cống hộp",EN164="Ống nhựa"),INDEX(#REF!,MATCH(E164,#REF!,0)),IF(OR(EN164="Rãnh xây",EN164="Rãnh bê tông"),INDEX(#REF!,MATCH(E164,#REF!,0)),0))</f>
        <v>#REF!</v>
      </c>
      <c r="EQ164" s="18">
        <v>10.68000000000011</v>
      </c>
      <c r="ER164" s="18">
        <v>1</v>
      </c>
      <c r="ES164" s="25">
        <f t="shared" si="593"/>
        <v>11</v>
      </c>
      <c r="ET164" s="1" t="e">
        <f>_xlfn.IFNA(IF(EN164="Cống tròn",INDEX(#REF!,MATCH(E164,#REF!,0)),IF(EN164="Cống hộp",INDEX(#REF!,MATCH(E164,#REF!,0)),EU164&amp;" ,"&amp;EV164)),0)</f>
        <v>#REF!</v>
      </c>
      <c r="EU164" s="16" t="s">
        <v>769</v>
      </c>
      <c r="EV164" s="16" t="s">
        <v>775</v>
      </c>
      <c r="EW164" s="16" t="e">
        <f>_xlfn.IFNA(INDEX(#REF!,MATCH(E164,#REF!,0)),0)</f>
        <v>#REF!</v>
      </c>
      <c r="EX164" s="16"/>
      <c r="EY164" s="18">
        <v>0</v>
      </c>
      <c r="EZ164" s="18">
        <v>0</v>
      </c>
      <c r="FA164" s="18">
        <v>0</v>
      </c>
      <c r="FB164" s="19">
        <v>0</v>
      </c>
      <c r="FC164" s="19">
        <v>0</v>
      </c>
      <c r="FD164" s="25">
        <f t="shared" si="447"/>
        <v>0</v>
      </c>
      <c r="FE164" s="25">
        <f t="shared" si="594"/>
        <v>0</v>
      </c>
      <c r="FF164" s="18">
        <v>0.1</v>
      </c>
      <c r="FG164" s="18">
        <v>2</v>
      </c>
      <c r="FH164" s="18">
        <v>1</v>
      </c>
      <c r="FI164" s="25">
        <f t="shared" si="595"/>
        <v>1.2</v>
      </c>
      <c r="FJ164" s="18">
        <v>0</v>
      </c>
      <c r="FK164" s="18">
        <v>0</v>
      </c>
      <c r="FL164" s="18">
        <v>0.2</v>
      </c>
      <c r="FM164" s="18">
        <v>1.4</v>
      </c>
      <c r="FN164" s="18">
        <v>0</v>
      </c>
      <c r="FO164" s="25">
        <f t="shared" si="596"/>
        <v>1.4</v>
      </c>
      <c r="FP164" s="18">
        <v>1.4999999999999999E-2</v>
      </c>
      <c r="FQ164" s="18">
        <v>1</v>
      </c>
      <c r="FR164" s="25">
        <f t="shared" si="448"/>
        <v>10</v>
      </c>
      <c r="FS164" s="25">
        <f t="shared" si="449"/>
        <v>0.13500000000000001</v>
      </c>
      <c r="FT164" s="25">
        <f t="shared" si="450"/>
        <v>10.135</v>
      </c>
      <c r="FU164" s="25">
        <f t="shared" si="451"/>
        <v>-0.54500000000011006</v>
      </c>
      <c r="FV164" s="25" t="str">
        <f t="shared" si="597"/>
        <v>Thêm 01</v>
      </c>
      <c r="FW164" s="25">
        <f t="shared" si="598"/>
        <v>0.47</v>
      </c>
      <c r="FX164" s="16"/>
      <c r="FY164" s="16"/>
      <c r="FZ164" s="16"/>
      <c r="GA164" s="16"/>
      <c r="GB164" s="19">
        <v>0</v>
      </c>
      <c r="GC164" s="19">
        <v>0</v>
      </c>
      <c r="GD164" s="19">
        <v>0</v>
      </c>
      <c r="GE164" s="19">
        <v>0</v>
      </c>
      <c r="GF164" s="19">
        <v>0</v>
      </c>
      <c r="GG164" s="19">
        <v>0</v>
      </c>
      <c r="GH164" s="19">
        <v>0</v>
      </c>
      <c r="GI164" s="19">
        <v>0</v>
      </c>
      <c r="GJ164" s="19">
        <v>0</v>
      </c>
      <c r="GK164" s="19">
        <v>0</v>
      </c>
      <c r="GL164" s="25">
        <f t="shared" si="452"/>
        <v>0</v>
      </c>
      <c r="GM164" s="25">
        <f t="shared" si="599"/>
        <v>0</v>
      </c>
      <c r="GN164" s="19">
        <v>0</v>
      </c>
      <c r="GO164" s="19">
        <v>0</v>
      </c>
      <c r="GP164" s="19">
        <v>0</v>
      </c>
      <c r="GQ164" s="19">
        <v>0</v>
      </c>
      <c r="GR164" s="1" t="e">
        <f>_xlfn.IFNA(INDEX(#REF!,MATCH(E164,#REF!,0)),0)</f>
        <v>#REF!</v>
      </c>
      <c r="GS164" s="16"/>
      <c r="GT164" s="18">
        <v>0</v>
      </c>
      <c r="GU164" s="18">
        <v>0</v>
      </c>
      <c r="GV164" s="18">
        <v>0</v>
      </c>
      <c r="GW164" s="18">
        <v>0</v>
      </c>
      <c r="GX164" s="25">
        <f t="shared" si="453"/>
        <v>0</v>
      </c>
      <c r="GY164" s="25">
        <f t="shared" si="454"/>
        <v>0</v>
      </c>
      <c r="GZ164" s="25">
        <f t="shared" si="600"/>
        <v>0</v>
      </c>
      <c r="HA164" s="1" t="e" cm="1">
        <f t="array" ref="HA164">INDEX(#REF!,MATCH(EJ164&amp;EK164&amp;HD164&amp;HE164&amp;HF164,#REF!&amp;#REF!&amp;#REF!&amp;#REF!&amp;#REF!,0))</f>
        <v>#REF!</v>
      </c>
      <c r="HB164" s="16"/>
      <c r="HC164" s="25">
        <f t="shared" si="601"/>
        <v>0</v>
      </c>
      <c r="HD164" s="18">
        <v>0</v>
      </c>
      <c r="HE164" s="18">
        <v>0</v>
      </c>
      <c r="HF164" s="18">
        <v>0</v>
      </c>
      <c r="HG164" s="1" t="e" cm="1">
        <f t="array" ref="HG164">INDEX(#REF!,MATCH(EJ164&amp;EK164&amp;HJ164&amp;HK164&amp;HL164,#REF!&amp;#REF!&amp;#REF!&amp;#REF!&amp;#REF!,0))</f>
        <v>#REF!</v>
      </c>
      <c r="HH164" s="16"/>
      <c r="HI164" s="25">
        <f t="shared" si="602"/>
        <v>0</v>
      </c>
      <c r="HJ164" s="25">
        <f t="shared" si="603"/>
        <v>0</v>
      </c>
      <c r="HK164" s="19">
        <v>0</v>
      </c>
      <c r="HL164" s="19">
        <v>0</v>
      </c>
      <c r="HM164" s="18">
        <v>0.01</v>
      </c>
      <c r="HN164" s="18">
        <v>1</v>
      </c>
      <c r="HO164" s="25">
        <f t="shared" si="604"/>
        <v>0</v>
      </c>
      <c r="HP164" s="25">
        <f t="shared" si="605"/>
        <v>0</v>
      </c>
      <c r="HQ164" s="25">
        <f t="shared" si="606"/>
        <v>0</v>
      </c>
      <c r="HR164" s="25">
        <f t="shared" si="607"/>
        <v>0</v>
      </c>
      <c r="HS164" s="25">
        <f t="shared" si="608"/>
        <v>0</v>
      </c>
      <c r="HT164" s="19">
        <v>0</v>
      </c>
      <c r="HU164" s="19">
        <v>0</v>
      </c>
      <c r="HV164" s="19">
        <v>0</v>
      </c>
      <c r="HW164" s="25">
        <f t="shared" si="609"/>
        <v>0</v>
      </c>
      <c r="HX164" s="19">
        <v>0</v>
      </c>
      <c r="HY164" s="19">
        <v>0</v>
      </c>
      <c r="HZ164" s="18">
        <v>44.93</v>
      </c>
      <c r="IA164" s="20">
        <f>ROUND(IF(EN164="Cống tròn",IF(EN164="Cống tròn",IF(EU164="Không có móng",IQ164-FF164,IF(EU164="Đế",IP164-FN164,IF(OR(EU164="Móng bê tông",EU164="Móng bê tông kết hợp đế"),II164-FJ164,0))),0),IF(EN164="Cống hộp",IF(AND(EN164="Cống hộp",EU164="Không có móng"),IQ164-GF164,IF(AND(EN164="Cống hộp",EU164="Móng bê tông"),IJ164-GB164,0)),IF(OR(EN164="Rãnh xây",EN164="Rãnh bê tông"),IF(OR(EN164="Rãnh xây",EN164="Rãnh bê tông"),IK164-GB164,0),IF(EN164="Ống nhựa",IF(AND(EN164="Ống nhựa",EU164="Không đắp cát"),IQ164-HT164,IF(AND(EN164="Ống nhựa",EU164="Đắp cát"),IH164-HX164,0)),IF(EN164="Rãnh thang",IF(EN164="Rãnh thang",IF(EU164="Móng bê tông",#REF!-#REF!,IQ164),0),0))))),2)</f>
        <v>43.63</v>
      </c>
      <c r="IB164" s="20">
        <f t="shared" si="610"/>
        <v>1.2999999999999972</v>
      </c>
      <c r="IC164" s="20">
        <f t="shared" si="455"/>
        <v>43.629999999999995</v>
      </c>
      <c r="ID164" s="20">
        <f t="shared" si="456"/>
        <v>0</v>
      </c>
      <c r="IE164" s="20">
        <f t="shared" si="457"/>
        <v>0</v>
      </c>
      <c r="IF164" s="20">
        <f t="shared" si="458"/>
        <v>0</v>
      </c>
      <c r="IG164" s="20">
        <f>IF(EN164="Rãnh thang",IF(AND(EN164="Rãnh thang",EU164="Móng bê tông"),IQ164-#REF!,0),IF(EN164="Ống nhựa",IF(AND(EN164="Ống nhựa",EU164="Đắp cát"),IQ164-HT164,0),IF(EN164="Cống tròn",IF(EN164="Cống tròn",IF(OR(EU164="Móng bê tông",EU164="Móng bê tông kết hợp đế"),IM164-FL164,0),0),IF(EN164="Cống hộp",IF(AND(EN164="Cống hộp",EU164="Móng bê tông"),IN164-GD164,0),IF(OR(EN164="Rãnh xây",EN164="Rãnh bê tông"),IF(AND(EN164="Rãnh xây",EU164="Móng bê tông"),IO164-GD164,IF(AND(EN164="Rãnh bê tông",EU164="Móng bê tông"),IO164-GD164,0)),0)))))</f>
        <v>43.629999999999995</v>
      </c>
      <c r="IH164" s="20">
        <f t="shared" si="459"/>
        <v>0</v>
      </c>
      <c r="II164" s="20">
        <f t="shared" si="460"/>
        <v>43.629999999999995</v>
      </c>
      <c r="IJ164" s="20">
        <f t="shared" si="461"/>
        <v>0</v>
      </c>
      <c r="IK164" s="20">
        <f t="shared" si="462"/>
        <v>0</v>
      </c>
      <c r="IL164" s="20">
        <f t="shared" si="463"/>
        <v>43.83</v>
      </c>
      <c r="IM164" s="20">
        <f t="shared" si="464"/>
        <v>43.83</v>
      </c>
      <c r="IN164" s="20">
        <f t="shared" si="465"/>
        <v>0</v>
      </c>
      <c r="IO164" s="20">
        <f t="shared" si="466"/>
        <v>0</v>
      </c>
      <c r="IP164" s="20">
        <f t="shared" si="467"/>
        <v>0</v>
      </c>
      <c r="IQ164" s="18">
        <v>43.93</v>
      </c>
      <c r="IR164" s="25">
        <f t="shared" si="611"/>
        <v>0</v>
      </c>
      <c r="IS164" s="25">
        <f t="shared" si="468"/>
        <v>0</v>
      </c>
      <c r="IT164" s="25">
        <f t="shared" si="469"/>
        <v>0</v>
      </c>
      <c r="IU164" s="25">
        <f>ROUND(IF(EN164="Cống tròn",IF(EN164="Cống tròn",IV164+FF164,0),IF(EN164="Cống hộp",IF(EN164="Cống hộp",IV164+GP164,0),IF(OR(EN164="Rãnh xây",EN164="Rãnh bê tông"),IF(OR(EN164="Rãnh xây",EN164="Rãnh bê tông"),IV164+GP164,0),IF(EN164="ống nhựa",IF(EN164="Ống nhựa",IV164+HT164,0),IF(EN164="Rãnh thang",IF(EN164="Rãnh thang",IQ164+#REF!,0),0))))),2)</f>
        <v>45.02</v>
      </c>
      <c r="IV164" s="18">
        <v>44.92</v>
      </c>
      <c r="IW164" s="25">
        <f t="shared" si="470"/>
        <v>45.02</v>
      </c>
      <c r="IX164" s="25">
        <f t="shared" si="471"/>
        <v>0</v>
      </c>
      <c r="IY164" s="25">
        <f t="shared" si="472"/>
        <v>0</v>
      </c>
      <c r="IZ164" s="25">
        <f t="shared" si="473"/>
        <v>0</v>
      </c>
      <c r="JA164" s="25">
        <f t="shared" si="474"/>
        <v>0</v>
      </c>
      <c r="JB164" s="18">
        <v>44.92</v>
      </c>
      <c r="JC164" s="20">
        <f>ROUND(IF(EN164="Cống tròn",IF(EN164="Cống tròn",IF(EU164="Không có móng",JS164-FF164,IF(EU164="Đế",JR164-FN164,IF(OR(EU164="Móng bê tông",EU164="Móng bê tông kết hợp đế"),JK164-FJ164,0))),0),IF(EN164="Cống hộp",IF(AND(EN164="Cống hộp",EU164="Không có móng"),JS164-GF164,IF(AND(EN164="Cống hộp",EU164="Móng bê tông"),JL164-GB164,0)),IF(OR(EN164="Rãnh xây",EN164="Rãnh bê tông"),IF(OR(EN164="Rãnh xây",EN164="Rãnh bê tông"),JM164-GB164,0),IF(EN164="Ống nhựa",IF(AND(EN164="Ống nhựa",EU164="Không đắp cát"),JS164-HT164,IF(AND(EN164="Ống nhựa",EU164="Đắp cát"),JJ164-HX164,0)),IF(EN164="Rãnh thang",IF(EN164="Rãnh thang",IF(EU164="Móng bê tông",#REF!-#REF!,JS164),0),0))))),2)</f>
        <v>43.62</v>
      </c>
      <c r="JD164" s="20">
        <f t="shared" si="612"/>
        <v>1.3000000000000043</v>
      </c>
      <c r="JE164" s="20">
        <f t="shared" si="475"/>
        <v>43.62</v>
      </c>
      <c r="JF164" s="20">
        <f t="shared" si="476"/>
        <v>0</v>
      </c>
      <c r="JG164" s="20">
        <f t="shared" si="477"/>
        <v>0</v>
      </c>
      <c r="JH164" s="20">
        <f t="shared" si="478"/>
        <v>0</v>
      </c>
      <c r="JI164" s="20">
        <f>IF(EN164="Rãnh thang",IF(AND(EN164="Rãnh thang",EU164="Móng bê tông"),JS164-#REF!,0),IF(EN164="Ống nhựa",IF(AND(EN164="Ống nhựa",EU164="Đắp cát"),JS164-HT164,0),IF(EN164="Cống tròn",IF(EN164="Cống tròn",IF(OR(EU164="Móng bê tông",EU164="Móng bê tông kết hợp đế"),JO164-FL164,0),0),IF(EN164="Cống hộp",IF(AND(EN164="Cống hộp",EU164="Móng bê tông"),JP164-GD164,0),IF(OR(EN164="Rãnh xây",EN164="Rãnh bê tông"),IF(AND(EN164="Rãnh xây",EU164="Móng bê tông"),JQ164-GD164,IF(AND(EN164="Rãnh bê tông",EU164="Móng bê tông"),JQ164-GD164,0)),0)))))</f>
        <v>43.62</v>
      </c>
      <c r="JJ164" s="20">
        <f t="shared" si="479"/>
        <v>0</v>
      </c>
      <c r="JK164" s="20">
        <f t="shared" si="480"/>
        <v>43.62</v>
      </c>
      <c r="JL164" s="20">
        <f t="shared" si="481"/>
        <v>0</v>
      </c>
      <c r="JM164" s="20">
        <f t="shared" si="482"/>
        <v>0</v>
      </c>
      <c r="JN164" s="20">
        <f t="shared" si="483"/>
        <v>43.82</v>
      </c>
      <c r="JO164" s="20">
        <f t="shared" si="484"/>
        <v>43.82</v>
      </c>
      <c r="JP164" s="20">
        <f t="shared" si="485"/>
        <v>0</v>
      </c>
      <c r="JQ164" s="20">
        <f t="shared" si="486"/>
        <v>0</v>
      </c>
      <c r="JR164" s="20">
        <f t="shared" si="487"/>
        <v>0</v>
      </c>
      <c r="JS164" s="26">
        <v>43.92</v>
      </c>
      <c r="JT164" s="25">
        <f t="shared" si="613"/>
        <v>0</v>
      </c>
      <c r="JU164" s="25">
        <f t="shared" si="488"/>
        <v>0</v>
      </c>
      <c r="JV164" s="25">
        <f t="shared" si="489"/>
        <v>0</v>
      </c>
      <c r="JW164" s="25">
        <f>ROUND(IF(EN164="Cống tròn",IF(EN164="Cống tròn",JX164+FF164,0),IF(EN164="Cống hộp",IF(EN164="Cống hộp",JX164+GP164,0),IF(OR(EN164="Rãnh xây",EN164="Rãnh bê tông"),IF(OR(EN164="Rãnh xây",EN164="Rãnh bê tông"),JX164+GP164,0),IF(EN164="ống nhựa",IF(EN164="Ống nhựa",JX164+HT164,0),IF(EN164="Rãnh thang",IF(EN164="Rãnh thang",JS164+#REF!,0),0))))),2)</f>
        <v>45.02</v>
      </c>
      <c r="JX164" s="27">
        <v>44.92</v>
      </c>
      <c r="JY164" s="25">
        <f t="shared" si="490"/>
        <v>45.02</v>
      </c>
      <c r="JZ164" s="25">
        <f t="shared" si="491"/>
        <v>0</v>
      </c>
      <c r="KA164" s="25">
        <f t="shared" si="492"/>
        <v>0</v>
      </c>
      <c r="KB164" s="25">
        <f t="shared" si="493"/>
        <v>0</v>
      </c>
      <c r="KC164" s="25">
        <f t="shared" si="494"/>
        <v>0</v>
      </c>
      <c r="KD164" s="28" t="s">
        <v>98</v>
      </c>
      <c r="KE164" s="27">
        <v>0</v>
      </c>
      <c r="KF164" s="25">
        <f t="shared" si="495"/>
        <v>1.2999999999999972</v>
      </c>
      <c r="KG164" s="25">
        <f t="shared" si="614"/>
        <v>1.2999999999999972</v>
      </c>
      <c r="KH164" s="27">
        <v>0</v>
      </c>
      <c r="KI164" s="25">
        <f t="shared" si="496"/>
        <v>1.3000000000000043</v>
      </c>
      <c r="KJ164" s="25">
        <f t="shared" si="615"/>
        <v>1.3000000000000043</v>
      </c>
      <c r="KK164" s="25">
        <f t="shared" si="497"/>
        <v>0</v>
      </c>
      <c r="KL164" s="25">
        <f t="shared" si="498"/>
        <v>0</v>
      </c>
      <c r="KM164" s="25">
        <f t="shared" si="616"/>
        <v>0</v>
      </c>
      <c r="KN164" s="25">
        <f t="shared" si="499"/>
        <v>0</v>
      </c>
      <c r="KO164" s="25">
        <f t="shared" si="500"/>
        <v>0</v>
      </c>
      <c r="KP164" s="25">
        <f t="shared" si="617"/>
        <v>0</v>
      </c>
      <c r="KQ164" s="25">
        <f t="shared" si="501"/>
        <v>0.2</v>
      </c>
      <c r="KR164" s="25">
        <f t="shared" si="502"/>
        <v>0.2</v>
      </c>
      <c r="KS164" s="25">
        <f t="shared" si="618"/>
        <v>0.2</v>
      </c>
      <c r="KT164" s="25">
        <f t="shared" si="503"/>
        <v>0</v>
      </c>
      <c r="KU164" s="25">
        <f t="shared" si="504"/>
        <v>0</v>
      </c>
      <c r="KV164" s="25">
        <f t="shared" si="619"/>
        <v>0</v>
      </c>
      <c r="KW164" s="25">
        <f t="shared" si="505"/>
        <v>0</v>
      </c>
      <c r="KX164" s="25">
        <f t="shared" si="506"/>
        <v>0</v>
      </c>
      <c r="KY164" s="25">
        <f t="shared" si="620"/>
        <v>0</v>
      </c>
      <c r="KZ164" s="25">
        <f t="shared" si="507"/>
        <v>0</v>
      </c>
      <c r="LA164" s="25">
        <f t="shared" si="508"/>
        <v>0</v>
      </c>
      <c r="LB164" s="25">
        <f t="shared" si="621"/>
        <v>0</v>
      </c>
      <c r="LC164" s="25">
        <f t="shared" si="509"/>
        <v>1.0999999999999972</v>
      </c>
      <c r="LD164" s="25">
        <f t="shared" si="510"/>
        <v>1.1000000000000043</v>
      </c>
      <c r="LE164" s="25">
        <f t="shared" si="622"/>
        <v>1.1000000000000008</v>
      </c>
      <c r="LF164" s="25">
        <f t="shared" si="511"/>
        <v>0</v>
      </c>
      <c r="LG164" s="25">
        <f t="shared" si="512"/>
        <v>0</v>
      </c>
      <c r="LH164" s="25">
        <f t="shared" si="623"/>
        <v>0</v>
      </c>
      <c r="LI164" s="25">
        <f t="shared" si="513"/>
        <v>0</v>
      </c>
      <c r="LJ164" s="25">
        <f t="shared" si="514"/>
        <v>0</v>
      </c>
      <c r="LK164" s="25">
        <f t="shared" si="624"/>
        <v>0</v>
      </c>
      <c r="LL164" s="25">
        <f t="shared" si="515"/>
        <v>0</v>
      </c>
      <c r="LM164" s="25">
        <f t="shared" si="516"/>
        <v>0</v>
      </c>
      <c r="LN164" s="25">
        <f t="shared" si="625"/>
        <v>0</v>
      </c>
      <c r="LO164" s="25">
        <f t="shared" si="517"/>
        <v>0</v>
      </c>
      <c r="LP164" s="25">
        <f t="shared" si="518"/>
        <v>0</v>
      </c>
      <c r="LQ164" s="25">
        <f t="shared" si="626"/>
        <v>0</v>
      </c>
      <c r="LR164" s="25">
        <f t="shared" si="519"/>
        <v>0</v>
      </c>
      <c r="LS164" s="25">
        <f t="shared" si="520"/>
        <v>0</v>
      </c>
      <c r="LT164" s="25">
        <f t="shared" si="627"/>
        <v>0</v>
      </c>
      <c r="LU164" s="25">
        <f t="shared" si="521"/>
        <v>0</v>
      </c>
      <c r="LV164" s="25">
        <f t="shared" si="522"/>
        <v>0</v>
      </c>
      <c r="LW164" s="25">
        <f t="shared" si="628"/>
        <v>0</v>
      </c>
      <c r="LX164" s="25">
        <f t="shared" si="523"/>
        <v>0</v>
      </c>
      <c r="LY164" s="25">
        <f t="shared" si="524"/>
        <v>0</v>
      </c>
      <c r="LZ164" s="25">
        <f t="shared" si="629"/>
        <v>0</v>
      </c>
      <c r="MA164" s="25">
        <f t="shared" si="525"/>
        <v>0</v>
      </c>
      <c r="MB164" s="25">
        <f t="shared" si="526"/>
        <v>0</v>
      </c>
      <c r="MC164" s="25">
        <f t="shared" si="630"/>
        <v>0</v>
      </c>
      <c r="MD164" s="25">
        <f t="shared" si="527"/>
        <v>0</v>
      </c>
      <c r="ME164" s="25">
        <f t="shared" si="528"/>
        <v>0</v>
      </c>
      <c r="MF164" s="25">
        <f t="shared" si="631"/>
        <v>0</v>
      </c>
      <c r="MG164" s="25">
        <f t="shared" si="529"/>
        <v>0</v>
      </c>
      <c r="MH164" s="25">
        <f t="shared" si="530"/>
        <v>0</v>
      </c>
      <c r="MI164" s="25">
        <f t="shared" si="632"/>
        <v>0</v>
      </c>
      <c r="MJ164" s="25">
        <f t="shared" si="531"/>
        <v>0</v>
      </c>
      <c r="MK164" s="25">
        <f t="shared" si="532"/>
        <v>0</v>
      </c>
      <c r="ML164" s="25">
        <f t="shared" si="633"/>
        <v>0</v>
      </c>
      <c r="MM164" s="25">
        <f t="shared" si="533"/>
        <v>0</v>
      </c>
      <c r="MN164" s="25">
        <f t="shared" si="534"/>
        <v>0</v>
      </c>
      <c r="MO164" s="25">
        <f t="shared" si="634"/>
        <v>0</v>
      </c>
      <c r="MP164" s="25">
        <f t="shared" si="535"/>
        <v>0</v>
      </c>
      <c r="MQ164" s="25">
        <f t="shared" si="536"/>
        <v>0</v>
      </c>
      <c r="MR164" s="25">
        <f t="shared" si="635"/>
        <v>0</v>
      </c>
      <c r="MS164" s="29">
        <v>1.4</v>
      </c>
      <c r="MT164" s="29">
        <v>0</v>
      </c>
      <c r="MU164" s="29">
        <v>1</v>
      </c>
      <c r="MV164" s="29">
        <v>1</v>
      </c>
      <c r="MW164" s="25">
        <f t="shared" si="537"/>
        <v>1.4</v>
      </c>
      <c r="MX164" s="25">
        <f t="shared" si="538"/>
        <v>1.82</v>
      </c>
      <c r="MY164" s="25">
        <f t="shared" si="539"/>
        <v>0</v>
      </c>
      <c r="MZ164" s="25">
        <f t="shared" si="540"/>
        <v>0</v>
      </c>
      <c r="NA164" s="25">
        <f t="shared" si="541"/>
        <v>1.4</v>
      </c>
      <c r="NB164" s="25">
        <f t="shared" si="542"/>
        <v>1.82</v>
      </c>
      <c r="NC164" s="25">
        <f t="shared" si="543"/>
        <v>0</v>
      </c>
      <c r="ND164" s="25">
        <f t="shared" si="544"/>
        <v>0</v>
      </c>
      <c r="NE164" s="25">
        <f t="shared" si="636"/>
        <v>1.4</v>
      </c>
      <c r="NF164" s="25">
        <f t="shared" si="636"/>
        <v>1.82</v>
      </c>
      <c r="NG164" s="25">
        <f t="shared" si="636"/>
        <v>0</v>
      </c>
      <c r="NH164" s="25">
        <f t="shared" si="545"/>
        <v>0</v>
      </c>
      <c r="NI164" s="25">
        <f t="shared" si="546"/>
        <v>19.440000000000001</v>
      </c>
      <c r="NJ164" s="25">
        <f t="shared" si="547"/>
        <v>0</v>
      </c>
      <c r="NK164" s="25">
        <f t="shared" si="548"/>
        <v>19.440000000000001</v>
      </c>
      <c r="NL164" s="25">
        <f t="shared" si="549"/>
        <v>13.13</v>
      </c>
      <c r="NM164" s="25">
        <f t="shared" si="550"/>
        <v>0</v>
      </c>
      <c r="NN164" s="25">
        <f t="shared" si="637"/>
        <v>13.13</v>
      </c>
      <c r="NO164" s="25">
        <f t="shared" si="551"/>
        <v>0</v>
      </c>
      <c r="NP164" s="25">
        <f t="shared" si="552"/>
        <v>0</v>
      </c>
      <c r="NQ164" s="25">
        <f t="shared" si="638"/>
        <v>0</v>
      </c>
      <c r="NR164" s="25">
        <f t="shared" si="553"/>
        <v>0</v>
      </c>
      <c r="NS164" s="25">
        <f t="shared" si="554"/>
        <v>0</v>
      </c>
      <c r="NT164" s="25">
        <f t="shared" si="639"/>
        <v>0</v>
      </c>
      <c r="NU164" s="25">
        <f t="shared" si="555"/>
        <v>0</v>
      </c>
      <c r="NV164" s="25">
        <f t="shared" si="556"/>
        <v>0</v>
      </c>
      <c r="NW164" s="25">
        <f t="shared" si="640"/>
        <v>0</v>
      </c>
      <c r="NX164" s="25">
        <f t="shared" si="641"/>
        <v>13.13</v>
      </c>
      <c r="NY164" s="25">
        <f t="shared" si="641"/>
        <v>0</v>
      </c>
      <c r="NZ164" s="25">
        <f t="shared" si="642"/>
        <v>13.13</v>
      </c>
      <c r="OA164" s="25">
        <f t="shared" si="643"/>
        <v>6.31</v>
      </c>
      <c r="OB164" s="25">
        <f t="shared" si="643"/>
        <v>0</v>
      </c>
      <c r="OC164" s="25">
        <f t="shared" si="644"/>
        <v>6.31</v>
      </c>
      <c r="OD164" s="25">
        <f t="shared" si="645"/>
        <v>13.13</v>
      </c>
      <c r="OE164" s="25">
        <f t="shared" si="645"/>
        <v>0</v>
      </c>
      <c r="OF164" s="25">
        <f t="shared" si="645"/>
        <v>13.13</v>
      </c>
      <c r="OG164" s="25">
        <f t="shared" si="557"/>
        <v>0</v>
      </c>
      <c r="OH164" s="25">
        <f t="shared" si="558"/>
        <v>0</v>
      </c>
      <c r="OI164" s="25">
        <f t="shared" si="559"/>
        <v>0</v>
      </c>
      <c r="OJ164" s="25">
        <f t="shared" si="560"/>
        <v>0</v>
      </c>
      <c r="OK164" s="25">
        <f t="shared" si="561"/>
        <v>0</v>
      </c>
      <c r="OL164" s="25">
        <f t="shared" si="562"/>
        <v>0</v>
      </c>
      <c r="OM164" s="25">
        <f t="shared" si="646"/>
        <v>0</v>
      </c>
      <c r="ON164" s="25">
        <f t="shared" si="646"/>
        <v>0</v>
      </c>
      <c r="OO164" s="25">
        <f t="shared" si="646"/>
        <v>0</v>
      </c>
      <c r="OP164" s="25">
        <f t="shared" si="563"/>
        <v>0</v>
      </c>
      <c r="OQ164" s="25">
        <f t="shared" si="564"/>
        <v>0</v>
      </c>
      <c r="OR164" s="25">
        <f t="shared" si="647"/>
        <v>0</v>
      </c>
      <c r="OS164" s="19">
        <v>535621.30000000005</v>
      </c>
      <c r="OT164" s="19">
        <v>2371569.25</v>
      </c>
    </row>
    <row r="165" spans="1:410" ht="33" customHeight="1" x14ac:dyDescent="0.25">
      <c r="A165" s="18"/>
      <c r="B165" s="18" t="s">
        <v>939</v>
      </c>
      <c r="C165" s="18">
        <v>2200.02</v>
      </c>
      <c r="D165" s="16" t="e">
        <f>_xlfn.IFNA(INDEX(#REF!,MATCH(E165,#REF!,0)),0)</f>
        <v>#REF!</v>
      </c>
      <c r="E165" s="18" t="s">
        <v>956</v>
      </c>
      <c r="F165" s="16" t="s">
        <v>765</v>
      </c>
      <c r="G165" s="16" t="s">
        <v>766</v>
      </c>
      <c r="H165" s="16" t="s">
        <v>767</v>
      </c>
      <c r="I165" s="16" t="s">
        <v>768</v>
      </c>
      <c r="J165" s="16" t="s">
        <v>769</v>
      </c>
      <c r="K165" s="16" t="s">
        <v>770</v>
      </c>
      <c r="L165" s="16" t="s">
        <v>771</v>
      </c>
      <c r="M165" s="18">
        <v>2.44</v>
      </c>
      <c r="N165" s="18">
        <v>1.94</v>
      </c>
      <c r="O165" s="18">
        <v>2.84</v>
      </c>
      <c r="P165" s="18">
        <v>2.34</v>
      </c>
      <c r="Q165" s="18">
        <v>0.1</v>
      </c>
      <c r="R165" s="18">
        <v>2.64</v>
      </c>
      <c r="S165" s="18">
        <v>2.14</v>
      </c>
      <c r="T165" s="18">
        <v>0.2</v>
      </c>
      <c r="U165" s="18">
        <v>0</v>
      </c>
      <c r="V165" s="18">
        <v>0</v>
      </c>
      <c r="W165" s="18">
        <v>0</v>
      </c>
      <c r="X165" s="18">
        <v>2.44</v>
      </c>
      <c r="Y165" s="18">
        <v>1.9</v>
      </c>
      <c r="Z165" s="20">
        <f t="shared" si="565"/>
        <v>1.9</v>
      </c>
      <c r="AA165" s="18">
        <v>0.22</v>
      </c>
      <c r="AB165" s="18">
        <v>0</v>
      </c>
      <c r="AC165" s="18">
        <v>0</v>
      </c>
      <c r="AD165" s="18">
        <v>0</v>
      </c>
      <c r="AE165" s="18">
        <v>0</v>
      </c>
      <c r="AF165" s="18">
        <v>0</v>
      </c>
      <c r="AG165" s="18">
        <v>2</v>
      </c>
      <c r="AH165" s="18">
        <v>1.5</v>
      </c>
      <c r="AI165" s="20">
        <f t="shared" si="566"/>
        <v>2.0499999999999998</v>
      </c>
      <c r="AJ165" s="18">
        <v>0</v>
      </c>
      <c r="AK165" s="18">
        <v>0</v>
      </c>
      <c r="AL165" s="20">
        <f t="shared" si="567"/>
        <v>0</v>
      </c>
      <c r="AM165" s="18">
        <v>2.44</v>
      </c>
      <c r="AN165" s="18">
        <v>1.5</v>
      </c>
      <c r="AO165" s="18">
        <v>0.15</v>
      </c>
      <c r="AP165" s="18">
        <v>0.22</v>
      </c>
      <c r="AQ165" s="18">
        <v>2.44</v>
      </c>
      <c r="AR165" s="18">
        <v>1.72</v>
      </c>
      <c r="AS165" s="18">
        <v>0.12</v>
      </c>
      <c r="AT165" s="18">
        <v>0.11</v>
      </c>
      <c r="AU165" s="18">
        <v>0</v>
      </c>
      <c r="AV165" s="18">
        <v>1</v>
      </c>
      <c r="AW165" s="18">
        <v>0</v>
      </c>
      <c r="AX165" s="18">
        <v>0</v>
      </c>
      <c r="AY165" s="18">
        <v>0</v>
      </c>
      <c r="AZ165" s="18">
        <v>0</v>
      </c>
      <c r="BA165" s="18">
        <v>0</v>
      </c>
      <c r="BB165" s="18">
        <v>0</v>
      </c>
      <c r="BC165" s="18">
        <v>0</v>
      </c>
      <c r="BD165" s="18">
        <v>0</v>
      </c>
      <c r="BE165" s="18">
        <v>2</v>
      </c>
      <c r="BF165" s="18">
        <v>0</v>
      </c>
      <c r="BG165" s="18">
        <v>0</v>
      </c>
      <c r="BH165" s="18">
        <v>0</v>
      </c>
      <c r="BI165" s="18">
        <v>0</v>
      </c>
      <c r="BJ165" s="18">
        <v>0</v>
      </c>
      <c r="BK165" s="18">
        <v>0</v>
      </c>
      <c r="BL165" s="18">
        <v>0</v>
      </c>
      <c r="BM165" s="18">
        <v>0</v>
      </c>
      <c r="BN165" s="18">
        <v>0</v>
      </c>
      <c r="BO165" s="18">
        <v>0</v>
      </c>
      <c r="BP165" s="18">
        <v>2</v>
      </c>
      <c r="BQ165" s="18">
        <v>0</v>
      </c>
      <c r="BR165" s="18">
        <v>0</v>
      </c>
      <c r="BS165" s="18">
        <v>0</v>
      </c>
      <c r="BT165" s="18">
        <v>0</v>
      </c>
      <c r="BU165" s="18">
        <v>0</v>
      </c>
      <c r="BV165" s="18">
        <v>0</v>
      </c>
      <c r="BW165" s="18">
        <v>0</v>
      </c>
      <c r="BX165" s="18">
        <v>0</v>
      </c>
      <c r="BY165" s="18">
        <v>0</v>
      </c>
      <c r="BZ165" s="18">
        <v>0</v>
      </c>
      <c r="CA165" s="16" t="e">
        <f>_xlfn.IFNA(IF(RIGHT(D165,2)="=G",0,INDEX(#REF!,MATCH(E165,#REF!,0))),0)</f>
        <v>#REF!</v>
      </c>
      <c r="CB165" s="16" t="s">
        <v>776</v>
      </c>
      <c r="CC165" s="18">
        <v>0</v>
      </c>
      <c r="CD165" s="18">
        <v>0</v>
      </c>
      <c r="CE165" s="18">
        <v>1.7</v>
      </c>
      <c r="CF165" s="18">
        <v>0.73</v>
      </c>
      <c r="CG165" s="18">
        <v>0.12</v>
      </c>
      <c r="CH165" s="18">
        <v>3</v>
      </c>
      <c r="CI165" s="16" t="s">
        <v>98</v>
      </c>
      <c r="CJ165" s="18">
        <v>0</v>
      </c>
      <c r="CK165" s="20">
        <f t="shared" si="432"/>
        <v>1.6</v>
      </c>
      <c r="CL165" s="20">
        <f t="shared" si="568"/>
        <v>1.6</v>
      </c>
      <c r="CM165" s="18">
        <v>32.61</v>
      </c>
      <c r="CN165" s="18">
        <v>45.76</v>
      </c>
      <c r="CO165" s="18">
        <v>44.920999999999999</v>
      </c>
      <c r="CP165" s="22">
        <f t="shared" si="433"/>
        <v>44.92</v>
      </c>
      <c r="CQ165" s="22">
        <f t="shared" si="434"/>
        <v>43.32</v>
      </c>
      <c r="CR165" s="22">
        <f t="shared" si="569"/>
        <v>1.6</v>
      </c>
      <c r="CS165" s="22">
        <f t="shared" si="435"/>
        <v>43.419999999999995</v>
      </c>
      <c r="CT165" s="22">
        <f t="shared" si="436"/>
        <v>43.62</v>
      </c>
      <c r="CU165" s="18">
        <v>43.62</v>
      </c>
      <c r="CV165" s="22">
        <f t="shared" si="570"/>
        <v>1.9</v>
      </c>
      <c r="CW165" s="22">
        <f t="shared" si="437"/>
        <v>0</v>
      </c>
      <c r="CX165" s="22">
        <f t="shared" si="438"/>
        <v>0</v>
      </c>
      <c r="CY165" s="22">
        <f t="shared" si="439"/>
        <v>45.49</v>
      </c>
      <c r="CZ165" s="22">
        <f t="shared" si="440"/>
        <v>45.64</v>
      </c>
      <c r="DA165" s="18">
        <v>45.76</v>
      </c>
      <c r="DB165" s="20">
        <f t="shared" si="571"/>
        <v>2.44</v>
      </c>
      <c r="DC165" s="20">
        <f t="shared" si="572"/>
        <v>0.84</v>
      </c>
      <c r="DD165" s="20">
        <f t="shared" si="573"/>
        <v>1.6</v>
      </c>
      <c r="DE165" s="20">
        <f t="shared" si="441"/>
        <v>0.1</v>
      </c>
      <c r="DF165" s="20">
        <f t="shared" si="442"/>
        <v>0.2</v>
      </c>
      <c r="DG165" s="20">
        <f t="shared" si="443"/>
        <v>1.3</v>
      </c>
      <c r="DH165" s="20">
        <f t="shared" si="444"/>
        <v>0</v>
      </c>
      <c r="DI165" s="20">
        <f t="shared" si="445"/>
        <v>0</v>
      </c>
      <c r="DJ165" s="20">
        <f t="shared" si="446"/>
        <v>0</v>
      </c>
      <c r="DK165" s="20">
        <f t="shared" si="574"/>
        <v>1.6</v>
      </c>
      <c r="DL165" s="20">
        <f t="shared" si="575"/>
        <v>0</v>
      </c>
      <c r="DM165" s="20">
        <f t="shared" si="576"/>
        <v>0</v>
      </c>
      <c r="DN165" s="20">
        <f t="shared" si="577"/>
        <v>0</v>
      </c>
      <c r="DO165" s="18">
        <v>2.54</v>
      </c>
      <c r="DP165" s="18">
        <v>0</v>
      </c>
      <c r="DQ165" s="18">
        <v>1</v>
      </c>
      <c r="DR165" s="18">
        <v>1</v>
      </c>
      <c r="DS165" s="25">
        <f t="shared" si="578"/>
        <v>2.54</v>
      </c>
      <c r="DT165" s="25">
        <f t="shared" si="579"/>
        <v>0</v>
      </c>
      <c r="DU165" s="25">
        <f t="shared" si="580"/>
        <v>4.0599999999999996</v>
      </c>
      <c r="DV165" s="25">
        <f t="shared" si="581"/>
        <v>0</v>
      </c>
      <c r="DW165" s="25">
        <f t="shared" si="582"/>
        <v>4.0599999999999996</v>
      </c>
      <c r="DX165" s="25">
        <f t="shared" si="583"/>
        <v>11.53</v>
      </c>
      <c r="DY165" s="25">
        <f t="shared" si="584"/>
        <v>0</v>
      </c>
      <c r="DZ165" s="25">
        <f t="shared" si="585"/>
        <v>11.53</v>
      </c>
      <c r="EA165" s="25">
        <f t="shared" si="586"/>
        <v>7.95</v>
      </c>
      <c r="EB165" s="25">
        <f t="shared" si="587"/>
        <v>0</v>
      </c>
      <c r="EC165" s="25">
        <f t="shared" si="588"/>
        <v>7.95</v>
      </c>
      <c r="ED165" s="25">
        <f t="shared" si="589"/>
        <v>3.58</v>
      </c>
      <c r="EE165" s="25">
        <f t="shared" si="589"/>
        <v>0</v>
      </c>
      <c r="EF165" s="25">
        <f t="shared" si="590"/>
        <v>3.58</v>
      </c>
      <c r="EG165" s="25">
        <f t="shared" si="591"/>
        <v>7.95</v>
      </c>
      <c r="EH165" s="25">
        <f t="shared" si="591"/>
        <v>0</v>
      </c>
      <c r="EI165" s="25">
        <f t="shared" si="592"/>
        <v>7.95</v>
      </c>
      <c r="EJ165" s="18">
        <v>2200.02</v>
      </c>
      <c r="EK165" s="18">
        <v>2187.94</v>
      </c>
      <c r="EL165" s="18" t="s">
        <v>956</v>
      </c>
      <c r="EM165" s="18" t="s">
        <v>957</v>
      </c>
      <c r="EN165" s="16" t="s">
        <v>774</v>
      </c>
      <c r="EO165" s="16" t="s">
        <v>132</v>
      </c>
      <c r="EP165" s="16" t="e">
        <f>IF(OR(EN165="Cống tròn",EN165="Cống hộp",EN165="Ống nhựa"),INDEX(#REF!,MATCH(E165,#REF!,0)),IF(OR(EN165="Rãnh xây",EN165="Rãnh bê tông"),INDEX(#REF!,MATCH(E165,#REF!,0)),0))</f>
        <v>#REF!</v>
      </c>
      <c r="EQ165" s="18">
        <v>11.14</v>
      </c>
      <c r="ER165" s="18">
        <v>1</v>
      </c>
      <c r="ES165" s="25">
        <f t="shared" si="593"/>
        <v>11</v>
      </c>
      <c r="ET165" s="1" t="e">
        <f>_xlfn.IFNA(IF(EN165="Cống tròn",INDEX(#REF!,MATCH(E165,#REF!,0)),IF(EN165="Cống hộp",INDEX(#REF!,MATCH(E165,#REF!,0)),EU165&amp;" ,"&amp;EV165)),0)</f>
        <v>#REF!</v>
      </c>
      <c r="EU165" s="16" t="s">
        <v>769</v>
      </c>
      <c r="EV165" s="16" t="s">
        <v>775</v>
      </c>
      <c r="EW165" s="16" t="e">
        <f>_xlfn.IFNA(INDEX(#REF!,MATCH(E165,#REF!,0)),0)</f>
        <v>#REF!</v>
      </c>
      <c r="EX165" s="16"/>
      <c r="EY165" s="18">
        <v>0</v>
      </c>
      <c r="EZ165" s="18">
        <v>0</v>
      </c>
      <c r="FA165" s="18">
        <v>0</v>
      </c>
      <c r="FB165" s="19">
        <v>0</v>
      </c>
      <c r="FC165" s="19">
        <v>0</v>
      </c>
      <c r="FD165" s="25">
        <f t="shared" si="447"/>
        <v>0</v>
      </c>
      <c r="FE165" s="25">
        <f t="shared" si="594"/>
        <v>0</v>
      </c>
      <c r="FF165" s="18">
        <v>0.1</v>
      </c>
      <c r="FG165" s="18">
        <v>2</v>
      </c>
      <c r="FH165" s="18">
        <v>1</v>
      </c>
      <c r="FI165" s="25">
        <f t="shared" si="595"/>
        <v>1.2</v>
      </c>
      <c r="FJ165" s="18">
        <v>0</v>
      </c>
      <c r="FK165" s="18">
        <v>0</v>
      </c>
      <c r="FL165" s="18">
        <v>0.2</v>
      </c>
      <c r="FM165" s="18">
        <v>1.4</v>
      </c>
      <c r="FN165" s="18">
        <v>0</v>
      </c>
      <c r="FO165" s="25">
        <f t="shared" si="596"/>
        <v>1.4</v>
      </c>
      <c r="FP165" s="18">
        <v>1.4999999999999999E-2</v>
      </c>
      <c r="FQ165" s="18">
        <v>1</v>
      </c>
      <c r="FR165" s="25">
        <f t="shared" si="448"/>
        <v>10</v>
      </c>
      <c r="FS165" s="25">
        <f t="shared" si="449"/>
        <v>0.13500000000000001</v>
      </c>
      <c r="FT165" s="25">
        <f t="shared" si="450"/>
        <v>10.135</v>
      </c>
      <c r="FU165" s="25">
        <f t="shared" si="451"/>
        <v>-1.0050000000000008</v>
      </c>
      <c r="FV165" s="25" t="str">
        <f t="shared" si="597"/>
        <v>Thêm 01</v>
      </c>
      <c r="FW165" s="25">
        <f t="shared" si="598"/>
        <v>0.01</v>
      </c>
      <c r="FX165" s="16"/>
      <c r="FY165" s="16"/>
      <c r="FZ165" s="16"/>
      <c r="GA165" s="16"/>
      <c r="GB165" s="19">
        <v>0</v>
      </c>
      <c r="GC165" s="19">
        <v>0</v>
      </c>
      <c r="GD165" s="19">
        <v>0</v>
      </c>
      <c r="GE165" s="19">
        <v>0</v>
      </c>
      <c r="GF165" s="19">
        <v>0</v>
      </c>
      <c r="GG165" s="19">
        <v>0</v>
      </c>
      <c r="GH165" s="19">
        <v>0</v>
      </c>
      <c r="GI165" s="19">
        <v>0</v>
      </c>
      <c r="GJ165" s="19">
        <v>0</v>
      </c>
      <c r="GK165" s="19">
        <v>0</v>
      </c>
      <c r="GL165" s="25">
        <f t="shared" si="452"/>
        <v>0</v>
      </c>
      <c r="GM165" s="25">
        <f t="shared" si="599"/>
        <v>0</v>
      </c>
      <c r="GN165" s="19">
        <v>0</v>
      </c>
      <c r="GO165" s="19">
        <v>0</v>
      </c>
      <c r="GP165" s="19">
        <v>0</v>
      </c>
      <c r="GQ165" s="19">
        <v>0</v>
      </c>
      <c r="GR165" s="1" t="e">
        <f>_xlfn.IFNA(INDEX(#REF!,MATCH(E165,#REF!,0)),0)</f>
        <v>#REF!</v>
      </c>
      <c r="GS165" s="16"/>
      <c r="GT165" s="18">
        <v>0</v>
      </c>
      <c r="GU165" s="18">
        <v>0</v>
      </c>
      <c r="GV165" s="18">
        <v>0</v>
      </c>
      <c r="GW165" s="18">
        <v>0</v>
      </c>
      <c r="GX165" s="25">
        <f t="shared" si="453"/>
        <v>0</v>
      </c>
      <c r="GY165" s="25">
        <f t="shared" si="454"/>
        <v>0</v>
      </c>
      <c r="GZ165" s="25">
        <f t="shared" si="600"/>
        <v>0</v>
      </c>
      <c r="HA165" s="1" t="e" cm="1">
        <f t="array" ref="HA165">INDEX(#REF!,MATCH(EJ165&amp;EK165&amp;HD165&amp;HE165&amp;HF165,#REF!&amp;#REF!&amp;#REF!&amp;#REF!&amp;#REF!,0))</f>
        <v>#REF!</v>
      </c>
      <c r="HB165" s="16"/>
      <c r="HC165" s="25">
        <f t="shared" si="601"/>
        <v>0</v>
      </c>
      <c r="HD165" s="18">
        <v>0</v>
      </c>
      <c r="HE165" s="18">
        <v>0</v>
      </c>
      <c r="HF165" s="18">
        <v>0</v>
      </c>
      <c r="HG165" s="1" t="e" cm="1">
        <f t="array" ref="HG165">INDEX(#REF!,MATCH(EJ165&amp;EK165&amp;HJ165&amp;HK165&amp;HL165,#REF!&amp;#REF!&amp;#REF!&amp;#REF!&amp;#REF!,0))</f>
        <v>#REF!</v>
      </c>
      <c r="HH165" s="16"/>
      <c r="HI165" s="25">
        <f t="shared" si="602"/>
        <v>0</v>
      </c>
      <c r="HJ165" s="25">
        <f t="shared" si="603"/>
        <v>0</v>
      </c>
      <c r="HK165" s="19">
        <v>0</v>
      </c>
      <c r="HL165" s="19">
        <v>0</v>
      </c>
      <c r="HM165" s="18">
        <v>0.01</v>
      </c>
      <c r="HN165" s="18">
        <v>1</v>
      </c>
      <c r="HO165" s="25">
        <f t="shared" si="604"/>
        <v>0</v>
      </c>
      <c r="HP165" s="25">
        <f t="shared" si="605"/>
        <v>0</v>
      </c>
      <c r="HQ165" s="25">
        <f t="shared" si="606"/>
        <v>0</v>
      </c>
      <c r="HR165" s="25">
        <f t="shared" si="607"/>
        <v>0</v>
      </c>
      <c r="HS165" s="25">
        <f t="shared" si="608"/>
        <v>0</v>
      </c>
      <c r="HT165" s="19">
        <v>0</v>
      </c>
      <c r="HU165" s="19">
        <v>0</v>
      </c>
      <c r="HV165" s="19">
        <v>0</v>
      </c>
      <c r="HW165" s="25">
        <f t="shared" si="609"/>
        <v>0</v>
      </c>
      <c r="HX165" s="19">
        <v>0</v>
      </c>
      <c r="HY165" s="19">
        <v>0</v>
      </c>
      <c r="HZ165" s="18">
        <v>44.92</v>
      </c>
      <c r="IA165" s="20">
        <f>ROUND(IF(EN165="Cống tròn",IF(EN165="Cống tròn",IF(EU165="Không có móng",IQ165-FF165,IF(EU165="Đế",IP165-FN165,IF(OR(EU165="Móng bê tông",EU165="Móng bê tông kết hợp đế"),II165-FJ165,0))),0),IF(EN165="Cống hộp",IF(AND(EN165="Cống hộp",EU165="Không có móng"),IQ165-GF165,IF(AND(EN165="Cống hộp",EU165="Móng bê tông"),IJ165-GB165,0)),IF(OR(EN165="Rãnh xây",EN165="Rãnh bê tông"),IF(OR(EN165="Rãnh xây",EN165="Rãnh bê tông"),IK165-GB165,0),IF(EN165="Ống nhựa",IF(AND(EN165="Ống nhựa",EU165="Không đắp cát"),IQ165-HT165,IF(AND(EN165="Ống nhựa",EU165="Đắp cát"),IH165-HX165,0)),IF(EN165="Rãnh thang",IF(EN165="Rãnh thang",IF(EU165="Móng bê tông",#REF!-#REF!,IQ165),0),0))))),2)</f>
        <v>43.62</v>
      </c>
      <c r="IB165" s="20">
        <f t="shared" si="610"/>
        <v>1.3000000000000043</v>
      </c>
      <c r="IC165" s="20">
        <f t="shared" si="455"/>
        <v>43.62</v>
      </c>
      <c r="ID165" s="20">
        <f t="shared" si="456"/>
        <v>0</v>
      </c>
      <c r="IE165" s="20">
        <f t="shared" si="457"/>
        <v>0</v>
      </c>
      <c r="IF165" s="20">
        <f t="shared" si="458"/>
        <v>0</v>
      </c>
      <c r="IG165" s="20">
        <f>IF(EN165="Rãnh thang",IF(AND(EN165="Rãnh thang",EU165="Móng bê tông"),IQ165-#REF!,0),IF(EN165="Ống nhựa",IF(AND(EN165="Ống nhựa",EU165="Đắp cát"),IQ165-HT165,0),IF(EN165="Cống tròn",IF(EN165="Cống tròn",IF(OR(EU165="Móng bê tông",EU165="Móng bê tông kết hợp đế"),IM165-FL165,0),0),IF(EN165="Cống hộp",IF(AND(EN165="Cống hộp",EU165="Móng bê tông"),IN165-GD165,0),IF(OR(EN165="Rãnh xây",EN165="Rãnh bê tông"),IF(AND(EN165="Rãnh xây",EU165="Móng bê tông"),IO165-GD165,IF(AND(EN165="Rãnh bê tông",EU165="Móng bê tông"),IO165-GD165,0)),0)))))</f>
        <v>43.62</v>
      </c>
      <c r="IH165" s="20">
        <f t="shared" si="459"/>
        <v>0</v>
      </c>
      <c r="II165" s="20">
        <f t="shared" si="460"/>
        <v>43.62</v>
      </c>
      <c r="IJ165" s="20">
        <f t="shared" si="461"/>
        <v>0</v>
      </c>
      <c r="IK165" s="20">
        <f t="shared" si="462"/>
        <v>0</v>
      </c>
      <c r="IL165" s="20">
        <f t="shared" si="463"/>
        <v>43.82</v>
      </c>
      <c r="IM165" s="20">
        <f t="shared" si="464"/>
        <v>43.82</v>
      </c>
      <c r="IN165" s="20">
        <f t="shared" si="465"/>
        <v>0</v>
      </c>
      <c r="IO165" s="20">
        <f t="shared" si="466"/>
        <v>0</v>
      </c>
      <c r="IP165" s="20">
        <f t="shared" si="467"/>
        <v>0</v>
      </c>
      <c r="IQ165" s="18">
        <v>43.92</v>
      </c>
      <c r="IR165" s="25">
        <f t="shared" si="611"/>
        <v>0</v>
      </c>
      <c r="IS165" s="25">
        <f t="shared" si="468"/>
        <v>0</v>
      </c>
      <c r="IT165" s="25">
        <f t="shared" si="469"/>
        <v>0</v>
      </c>
      <c r="IU165" s="25">
        <f>ROUND(IF(EN165="Cống tròn",IF(EN165="Cống tròn",IV165+FF165,0),IF(EN165="Cống hộp",IF(EN165="Cống hộp",IV165+GP165,0),IF(OR(EN165="Rãnh xây",EN165="Rãnh bê tông"),IF(OR(EN165="Rãnh xây",EN165="Rãnh bê tông"),IV165+GP165,0),IF(EN165="ống nhựa",IF(EN165="Ống nhựa",IV165+HT165,0),IF(EN165="Rãnh thang",IF(EN165="Rãnh thang",IQ165+#REF!,0),0))))),2)</f>
        <v>45</v>
      </c>
      <c r="IV165" s="18">
        <v>44.9</v>
      </c>
      <c r="IW165" s="25">
        <f t="shared" si="470"/>
        <v>45</v>
      </c>
      <c r="IX165" s="25">
        <f t="shared" si="471"/>
        <v>0</v>
      </c>
      <c r="IY165" s="25">
        <f t="shared" si="472"/>
        <v>0</v>
      </c>
      <c r="IZ165" s="25">
        <f t="shared" si="473"/>
        <v>0</v>
      </c>
      <c r="JA165" s="25">
        <f t="shared" si="474"/>
        <v>0</v>
      </c>
      <c r="JB165" s="18">
        <v>44.93</v>
      </c>
      <c r="JC165" s="20">
        <f>ROUND(IF(EN165="Cống tròn",IF(EN165="Cống tròn",IF(EU165="Không có móng",JS165-FF165,IF(EU165="Đế",JR165-FN165,IF(OR(EU165="Móng bê tông",EU165="Móng bê tông kết hợp đế"),JK165-FJ165,0))),0),IF(EN165="Cống hộp",IF(AND(EN165="Cống hộp",EU165="Không có móng"),JS165-GF165,IF(AND(EN165="Cống hộp",EU165="Móng bê tông"),JL165-GB165,0)),IF(OR(EN165="Rãnh xây",EN165="Rãnh bê tông"),IF(OR(EN165="Rãnh xây",EN165="Rãnh bê tông"),JM165-GB165,0),IF(EN165="Ống nhựa",IF(AND(EN165="Ống nhựa",EU165="Không đắp cát"),JS165-HT165,IF(AND(EN165="Ống nhựa",EU165="Đắp cát"),JJ165-HX165,0)),IF(EN165="Rãnh thang",IF(EN165="Rãnh thang",IF(EU165="Móng bê tông",#REF!-#REF!,JS165),0),0))))),2)</f>
        <v>43.6</v>
      </c>
      <c r="JD165" s="20">
        <f t="shared" si="612"/>
        <v>1.3299999999999983</v>
      </c>
      <c r="JE165" s="20">
        <f t="shared" si="475"/>
        <v>43.599999999999994</v>
      </c>
      <c r="JF165" s="20">
        <f t="shared" si="476"/>
        <v>0</v>
      </c>
      <c r="JG165" s="20">
        <f t="shared" si="477"/>
        <v>0</v>
      </c>
      <c r="JH165" s="20">
        <f t="shared" si="478"/>
        <v>0</v>
      </c>
      <c r="JI165" s="20">
        <f>IF(EN165="Rãnh thang",IF(AND(EN165="Rãnh thang",EU165="Móng bê tông"),JS165-#REF!,0),IF(EN165="Ống nhựa",IF(AND(EN165="Ống nhựa",EU165="Đắp cát"),JS165-HT165,0),IF(EN165="Cống tròn",IF(EN165="Cống tròn",IF(OR(EU165="Móng bê tông",EU165="Móng bê tông kết hợp đế"),JO165-FL165,0),0),IF(EN165="Cống hộp",IF(AND(EN165="Cống hộp",EU165="Móng bê tông"),JP165-GD165,0),IF(OR(EN165="Rãnh xây",EN165="Rãnh bê tông"),IF(AND(EN165="Rãnh xây",EU165="Móng bê tông"),JQ165-GD165,IF(AND(EN165="Rãnh bê tông",EU165="Móng bê tông"),JQ165-GD165,0)),0)))))</f>
        <v>43.599999999999994</v>
      </c>
      <c r="JJ165" s="20">
        <f t="shared" si="479"/>
        <v>0</v>
      </c>
      <c r="JK165" s="20">
        <f t="shared" si="480"/>
        <v>43.599999999999994</v>
      </c>
      <c r="JL165" s="20">
        <f t="shared" si="481"/>
        <v>0</v>
      </c>
      <c r="JM165" s="20">
        <f t="shared" si="482"/>
        <v>0</v>
      </c>
      <c r="JN165" s="20">
        <f t="shared" si="483"/>
        <v>43.8</v>
      </c>
      <c r="JO165" s="20">
        <f t="shared" si="484"/>
        <v>43.8</v>
      </c>
      <c r="JP165" s="20">
        <f t="shared" si="485"/>
        <v>0</v>
      </c>
      <c r="JQ165" s="20">
        <f t="shared" si="486"/>
        <v>0</v>
      </c>
      <c r="JR165" s="20">
        <f t="shared" si="487"/>
        <v>0</v>
      </c>
      <c r="JS165" s="26">
        <v>43.9</v>
      </c>
      <c r="JT165" s="25">
        <f t="shared" si="613"/>
        <v>0</v>
      </c>
      <c r="JU165" s="25">
        <f t="shared" si="488"/>
        <v>0</v>
      </c>
      <c r="JV165" s="25">
        <f t="shared" si="489"/>
        <v>0</v>
      </c>
      <c r="JW165" s="25">
        <f>ROUND(IF(EN165="Cống tròn",IF(EN165="Cống tròn",JX165+FF165,0),IF(EN165="Cống hộp",IF(EN165="Cống hộp",JX165+GP165,0),IF(OR(EN165="Rãnh xây",EN165="Rãnh bê tông"),IF(OR(EN165="Rãnh xây",EN165="Rãnh bê tông"),JX165+GP165,0),IF(EN165="ống nhựa",IF(EN165="Ống nhựa",JX165+HT165,0),IF(EN165="Rãnh thang",IF(EN165="Rãnh thang",JS165+#REF!,0),0))))),2)</f>
        <v>45</v>
      </c>
      <c r="JX165" s="27">
        <v>44.9</v>
      </c>
      <c r="JY165" s="25">
        <f t="shared" si="490"/>
        <v>45</v>
      </c>
      <c r="JZ165" s="25">
        <f t="shared" si="491"/>
        <v>0</v>
      </c>
      <c r="KA165" s="25">
        <f t="shared" si="492"/>
        <v>0</v>
      </c>
      <c r="KB165" s="25">
        <f t="shared" si="493"/>
        <v>0</v>
      </c>
      <c r="KC165" s="25">
        <f t="shared" si="494"/>
        <v>0</v>
      </c>
      <c r="KD165" s="28" t="s">
        <v>98</v>
      </c>
      <c r="KE165" s="27">
        <v>0</v>
      </c>
      <c r="KF165" s="25">
        <f t="shared" si="495"/>
        <v>1.3000000000000043</v>
      </c>
      <c r="KG165" s="25">
        <f t="shared" si="614"/>
        <v>1.3000000000000043</v>
      </c>
      <c r="KH165" s="27">
        <v>0</v>
      </c>
      <c r="KI165" s="25">
        <f t="shared" si="496"/>
        <v>1.3299999999999983</v>
      </c>
      <c r="KJ165" s="25">
        <f t="shared" si="615"/>
        <v>1.3299999999999983</v>
      </c>
      <c r="KK165" s="25">
        <f t="shared" si="497"/>
        <v>0</v>
      </c>
      <c r="KL165" s="25">
        <f t="shared" si="498"/>
        <v>0</v>
      </c>
      <c r="KM165" s="25">
        <f t="shared" si="616"/>
        <v>0</v>
      </c>
      <c r="KN165" s="25">
        <f t="shared" si="499"/>
        <v>0</v>
      </c>
      <c r="KO165" s="25">
        <f t="shared" si="500"/>
        <v>0</v>
      </c>
      <c r="KP165" s="25">
        <f t="shared" si="617"/>
        <v>0</v>
      </c>
      <c r="KQ165" s="25">
        <f t="shared" si="501"/>
        <v>0.2</v>
      </c>
      <c r="KR165" s="25">
        <f t="shared" si="502"/>
        <v>0.2</v>
      </c>
      <c r="KS165" s="25">
        <f t="shared" si="618"/>
        <v>0.2</v>
      </c>
      <c r="KT165" s="25">
        <f t="shared" si="503"/>
        <v>0</v>
      </c>
      <c r="KU165" s="25">
        <f t="shared" si="504"/>
        <v>0</v>
      </c>
      <c r="KV165" s="25">
        <f t="shared" si="619"/>
        <v>0</v>
      </c>
      <c r="KW165" s="25">
        <f t="shared" si="505"/>
        <v>0</v>
      </c>
      <c r="KX165" s="25">
        <f t="shared" si="506"/>
        <v>0</v>
      </c>
      <c r="KY165" s="25">
        <f t="shared" si="620"/>
        <v>0</v>
      </c>
      <c r="KZ165" s="25">
        <f t="shared" si="507"/>
        <v>0</v>
      </c>
      <c r="LA165" s="25">
        <f t="shared" si="508"/>
        <v>0</v>
      </c>
      <c r="LB165" s="25">
        <f t="shared" si="621"/>
        <v>0</v>
      </c>
      <c r="LC165" s="25">
        <f t="shared" si="509"/>
        <v>1.1000000000000043</v>
      </c>
      <c r="LD165" s="25">
        <f t="shared" si="510"/>
        <v>1.1299999999999983</v>
      </c>
      <c r="LE165" s="25">
        <f t="shared" si="622"/>
        <v>1.1150000000000013</v>
      </c>
      <c r="LF165" s="25">
        <f t="shared" si="511"/>
        <v>0</v>
      </c>
      <c r="LG165" s="25">
        <f t="shared" si="512"/>
        <v>0</v>
      </c>
      <c r="LH165" s="25">
        <f t="shared" si="623"/>
        <v>0</v>
      </c>
      <c r="LI165" s="25">
        <f t="shared" si="513"/>
        <v>0</v>
      </c>
      <c r="LJ165" s="25">
        <f t="shared" si="514"/>
        <v>0</v>
      </c>
      <c r="LK165" s="25">
        <f t="shared" si="624"/>
        <v>0</v>
      </c>
      <c r="LL165" s="25">
        <f t="shared" si="515"/>
        <v>0</v>
      </c>
      <c r="LM165" s="25">
        <f t="shared" si="516"/>
        <v>0</v>
      </c>
      <c r="LN165" s="25">
        <f t="shared" si="625"/>
        <v>0</v>
      </c>
      <c r="LO165" s="25">
        <f t="shared" si="517"/>
        <v>0</v>
      </c>
      <c r="LP165" s="25">
        <f t="shared" si="518"/>
        <v>0</v>
      </c>
      <c r="LQ165" s="25">
        <f t="shared" si="626"/>
        <v>0</v>
      </c>
      <c r="LR165" s="25">
        <f t="shared" si="519"/>
        <v>0</v>
      </c>
      <c r="LS165" s="25">
        <f t="shared" si="520"/>
        <v>0</v>
      </c>
      <c r="LT165" s="25">
        <f t="shared" si="627"/>
        <v>0</v>
      </c>
      <c r="LU165" s="25">
        <f t="shared" si="521"/>
        <v>0</v>
      </c>
      <c r="LV165" s="25">
        <f t="shared" si="522"/>
        <v>0</v>
      </c>
      <c r="LW165" s="25">
        <f t="shared" si="628"/>
        <v>0</v>
      </c>
      <c r="LX165" s="25">
        <f t="shared" si="523"/>
        <v>0</v>
      </c>
      <c r="LY165" s="25">
        <f t="shared" si="524"/>
        <v>0</v>
      </c>
      <c r="LZ165" s="25">
        <f t="shared" si="629"/>
        <v>0</v>
      </c>
      <c r="MA165" s="25">
        <f t="shared" si="525"/>
        <v>0</v>
      </c>
      <c r="MB165" s="25">
        <f t="shared" si="526"/>
        <v>0</v>
      </c>
      <c r="MC165" s="25">
        <f t="shared" si="630"/>
        <v>0</v>
      </c>
      <c r="MD165" s="25">
        <f t="shared" si="527"/>
        <v>0</v>
      </c>
      <c r="ME165" s="25">
        <f t="shared" si="528"/>
        <v>0</v>
      </c>
      <c r="MF165" s="25">
        <f t="shared" si="631"/>
        <v>0</v>
      </c>
      <c r="MG165" s="25">
        <f t="shared" si="529"/>
        <v>0</v>
      </c>
      <c r="MH165" s="25">
        <f t="shared" si="530"/>
        <v>0</v>
      </c>
      <c r="MI165" s="25">
        <f t="shared" si="632"/>
        <v>0</v>
      </c>
      <c r="MJ165" s="25">
        <f t="shared" si="531"/>
        <v>0</v>
      </c>
      <c r="MK165" s="25">
        <f t="shared" si="532"/>
        <v>0</v>
      </c>
      <c r="ML165" s="25">
        <f t="shared" si="633"/>
        <v>0</v>
      </c>
      <c r="MM165" s="25">
        <f t="shared" si="533"/>
        <v>0</v>
      </c>
      <c r="MN165" s="25">
        <f t="shared" si="534"/>
        <v>0</v>
      </c>
      <c r="MO165" s="25">
        <f t="shared" si="634"/>
        <v>0</v>
      </c>
      <c r="MP165" s="25">
        <f t="shared" si="535"/>
        <v>0</v>
      </c>
      <c r="MQ165" s="25">
        <f t="shared" si="536"/>
        <v>0</v>
      </c>
      <c r="MR165" s="25">
        <f t="shared" si="635"/>
        <v>0</v>
      </c>
      <c r="MS165" s="29">
        <v>1.4</v>
      </c>
      <c r="MT165" s="29">
        <v>0</v>
      </c>
      <c r="MU165" s="29">
        <v>1</v>
      </c>
      <c r="MV165" s="29">
        <v>1</v>
      </c>
      <c r="MW165" s="25">
        <f t="shared" si="537"/>
        <v>1.4</v>
      </c>
      <c r="MX165" s="25">
        <f t="shared" si="538"/>
        <v>1.82</v>
      </c>
      <c r="MY165" s="25">
        <f t="shared" si="539"/>
        <v>0</v>
      </c>
      <c r="MZ165" s="25">
        <f t="shared" si="540"/>
        <v>0</v>
      </c>
      <c r="NA165" s="25">
        <f t="shared" si="541"/>
        <v>1.4</v>
      </c>
      <c r="NB165" s="25">
        <f t="shared" si="542"/>
        <v>1.86</v>
      </c>
      <c r="NC165" s="25">
        <f t="shared" si="543"/>
        <v>0</v>
      </c>
      <c r="ND165" s="25">
        <f t="shared" si="544"/>
        <v>0</v>
      </c>
      <c r="NE165" s="25">
        <f t="shared" si="636"/>
        <v>1.4</v>
      </c>
      <c r="NF165" s="25">
        <f t="shared" si="636"/>
        <v>1.84</v>
      </c>
      <c r="NG165" s="25">
        <f t="shared" si="636"/>
        <v>0</v>
      </c>
      <c r="NH165" s="25">
        <f t="shared" si="545"/>
        <v>0</v>
      </c>
      <c r="NI165" s="25">
        <f t="shared" si="546"/>
        <v>20.5</v>
      </c>
      <c r="NJ165" s="25">
        <f t="shared" si="547"/>
        <v>0</v>
      </c>
      <c r="NK165" s="25">
        <f t="shared" si="548"/>
        <v>20.5</v>
      </c>
      <c r="NL165" s="25">
        <f t="shared" si="549"/>
        <v>13.99</v>
      </c>
      <c r="NM165" s="25">
        <f t="shared" si="550"/>
        <v>0</v>
      </c>
      <c r="NN165" s="25">
        <f t="shared" si="637"/>
        <v>13.99</v>
      </c>
      <c r="NO165" s="25">
        <f t="shared" si="551"/>
        <v>0</v>
      </c>
      <c r="NP165" s="25">
        <f t="shared" si="552"/>
        <v>0</v>
      </c>
      <c r="NQ165" s="25">
        <f t="shared" si="638"/>
        <v>0</v>
      </c>
      <c r="NR165" s="25">
        <f t="shared" si="553"/>
        <v>0</v>
      </c>
      <c r="NS165" s="25">
        <f t="shared" si="554"/>
        <v>0</v>
      </c>
      <c r="NT165" s="25">
        <f t="shared" si="639"/>
        <v>0</v>
      </c>
      <c r="NU165" s="25">
        <f t="shared" si="555"/>
        <v>0</v>
      </c>
      <c r="NV165" s="25">
        <f t="shared" si="556"/>
        <v>0</v>
      </c>
      <c r="NW165" s="25">
        <f t="shared" si="640"/>
        <v>0</v>
      </c>
      <c r="NX165" s="25">
        <f t="shared" si="641"/>
        <v>13.99</v>
      </c>
      <c r="NY165" s="25">
        <f t="shared" si="641"/>
        <v>0</v>
      </c>
      <c r="NZ165" s="25">
        <f t="shared" si="642"/>
        <v>13.99</v>
      </c>
      <c r="OA165" s="25">
        <f t="shared" si="643"/>
        <v>6.51</v>
      </c>
      <c r="OB165" s="25">
        <f t="shared" si="643"/>
        <v>0</v>
      </c>
      <c r="OC165" s="25">
        <f t="shared" si="644"/>
        <v>6.51</v>
      </c>
      <c r="OD165" s="25">
        <f t="shared" si="645"/>
        <v>13.99</v>
      </c>
      <c r="OE165" s="25">
        <f t="shared" si="645"/>
        <v>0</v>
      </c>
      <c r="OF165" s="25">
        <f t="shared" si="645"/>
        <v>13.99</v>
      </c>
      <c r="OG165" s="25">
        <f t="shared" si="557"/>
        <v>0</v>
      </c>
      <c r="OH165" s="25">
        <f t="shared" si="558"/>
        <v>0</v>
      </c>
      <c r="OI165" s="25">
        <f t="shared" si="559"/>
        <v>0</v>
      </c>
      <c r="OJ165" s="25">
        <f t="shared" si="560"/>
        <v>0</v>
      </c>
      <c r="OK165" s="25">
        <f t="shared" si="561"/>
        <v>0</v>
      </c>
      <c r="OL165" s="25">
        <f t="shared" si="562"/>
        <v>0</v>
      </c>
      <c r="OM165" s="25">
        <f t="shared" si="646"/>
        <v>0</v>
      </c>
      <c r="ON165" s="25">
        <f t="shared" si="646"/>
        <v>0</v>
      </c>
      <c r="OO165" s="25">
        <f t="shared" si="646"/>
        <v>0</v>
      </c>
      <c r="OP165" s="25">
        <f t="shared" si="563"/>
        <v>0</v>
      </c>
      <c r="OQ165" s="25">
        <f t="shared" si="564"/>
        <v>0</v>
      </c>
      <c r="OR165" s="25">
        <f t="shared" si="647"/>
        <v>0</v>
      </c>
      <c r="OS165" s="19">
        <v>535621.30000000005</v>
      </c>
      <c r="OT165" s="19">
        <v>2371556.87</v>
      </c>
    </row>
    <row r="166" spans="1:410" ht="33" customHeight="1" x14ac:dyDescent="0.25">
      <c r="A166" s="18"/>
      <c r="B166" s="18" t="s">
        <v>939</v>
      </c>
      <c r="C166" s="18">
        <v>2187.94</v>
      </c>
      <c r="D166" s="16" t="e">
        <f>_xlfn.IFNA(INDEX(#REF!,MATCH(E166,#REF!,0)),0)</f>
        <v>#REF!</v>
      </c>
      <c r="E166" s="18" t="s">
        <v>957</v>
      </c>
      <c r="F166" s="16" t="s">
        <v>765</v>
      </c>
      <c r="G166" s="16" t="s">
        <v>766</v>
      </c>
      <c r="H166" s="16" t="s">
        <v>767</v>
      </c>
      <c r="I166" s="16" t="s">
        <v>768</v>
      </c>
      <c r="J166" s="16" t="s">
        <v>769</v>
      </c>
      <c r="K166" s="16" t="s">
        <v>770</v>
      </c>
      <c r="L166" s="16" t="s">
        <v>771</v>
      </c>
      <c r="M166" s="18">
        <v>2.44</v>
      </c>
      <c r="N166" s="18">
        <v>2.44</v>
      </c>
      <c r="O166" s="18">
        <v>2.84</v>
      </c>
      <c r="P166" s="18">
        <v>2.84</v>
      </c>
      <c r="Q166" s="18">
        <v>0.1</v>
      </c>
      <c r="R166" s="18">
        <v>2.64</v>
      </c>
      <c r="S166" s="18">
        <v>2.64</v>
      </c>
      <c r="T166" s="18">
        <v>0.2</v>
      </c>
      <c r="U166" s="18">
        <v>0</v>
      </c>
      <c r="V166" s="18">
        <v>0</v>
      </c>
      <c r="W166" s="18">
        <v>0</v>
      </c>
      <c r="X166" s="18">
        <v>2.44</v>
      </c>
      <c r="Y166" s="18">
        <v>2.4</v>
      </c>
      <c r="Z166" s="20">
        <f t="shared" si="565"/>
        <v>1.9</v>
      </c>
      <c r="AA166" s="18">
        <v>0.22</v>
      </c>
      <c r="AB166" s="18">
        <v>0</v>
      </c>
      <c r="AC166" s="18">
        <v>0</v>
      </c>
      <c r="AD166" s="18">
        <v>0</v>
      </c>
      <c r="AE166" s="18">
        <v>0</v>
      </c>
      <c r="AF166" s="18">
        <v>0</v>
      </c>
      <c r="AG166" s="18">
        <v>2</v>
      </c>
      <c r="AH166" s="18">
        <v>2</v>
      </c>
      <c r="AI166" s="20">
        <f t="shared" si="566"/>
        <v>2.0499999999999998</v>
      </c>
      <c r="AJ166" s="18">
        <v>0</v>
      </c>
      <c r="AK166" s="18">
        <v>0</v>
      </c>
      <c r="AL166" s="20">
        <f t="shared" si="567"/>
        <v>0</v>
      </c>
      <c r="AM166" s="18">
        <v>2.44</v>
      </c>
      <c r="AN166" s="18">
        <v>2</v>
      </c>
      <c r="AO166" s="18">
        <v>0.15</v>
      </c>
      <c r="AP166" s="18">
        <v>0.22</v>
      </c>
      <c r="AQ166" s="18">
        <v>2.44</v>
      </c>
      <c r="AR166" s="18">
        <v>2.2200000000000002</v>
      </c>
      <c r="AS166" s="18">
        <v>0.12</v>
      </c>
      <c r="AT166" s="18">
        <v>0.11</v>
      </c>
      <c r="AU166" s="18">
        <v>0</v>
      </c>
      <c r="AV166" s="18">
        <v>1</v>
      </c>
      <c r="AW166" s="18">
        <v>0</v>
      </c>
      <c r="AX166" s="18">
        <v>0</v>
      </c>
      <c r="AY166" s="18">
        <v>0</v>
      </c>
      <c r="AZ166" s="18">
        <v>0</v>
      </c>
      <c r="BA166" s="18">
        <v>0</v>
      </c>
      <c r="BB166" s="18">
        <v>0</v>
      </c>
      <c r="BC166" s="18">
        <v>0</v>
      </c>
      <c r="BD166" s="18">
        <v>0</v>
      </c>
      <c r="BE166" s="18">
        <v>1</v>
      </c>
      <c r="BF166" s="18">
        <v>1</v>
      </c>
      <c r="BG166" s="18">
        <v>0</v>
      </c>
      <c r="BH166" s="18">
        <v>0</v>
      </c>
      <c r="BI166" s="18">
        <v>0</v>
      </c>
      <c r="BJ166" s="18">
        <v>0</v>
      </c>
      <c r="BK166" s="18">
        <v>0</v>
      </c>
      <c r="BL166" s="18">
        <v>0</v>
      </c>
      <c r="BM166" s="18">
        <v>0</v>
      </c>
      <c r="BN166" s="18">
        <v>0</v>
      </c>
      <c r="BO166" s="18">
        <v>0</v>
      </c>
      <c r="BP166" s="18">
        <v>0</v>
      </c>
      <c r="BQ166" s="18">
        <v>0</v>
      </c>
      <c r="BR166" s="18">
        <v>0</v>
      </c>
      <c r="BS166" s="18">
        <v>0</v>
      </c>
      <c r="BT166" s="18">
        <v>0</v>
      </c>
      <c r="BU166" s="18">
        <v>0</v>
      </c>
      <c r="BV166" s="18">
        <v>0</v>
      </c>
      <c r="BW166" s="18">
        <v>0</v>
      </c>
      <c r="BX166" s="18">
        <v>0</v>
      </c>
      <c r="BY166" s="18">
        <v>0</v>
      </c>
      <c r="BZ166" s="18">
        <v>0</v>
      </c>
      <c r="CA166" s="16" t="e">
        <f>_xlfn.IFNA(IF(RIGHT(D166,2)="=G",0,INDEX(#REF!,MATCH(E166,#REF!,0))),0)</f>
        <v>#REF!</v>
      </c>
      <c r="CB166" s="16" t="s">
        <v>776</v>
      </c>
      <c r="CC166" s="18">
        <v>0</v>
      </c>
      <c r="CD166" s="18">
        <v>0</v>
      </c>
      <c r="CE166" s="18">
        <v>2.2000000000000002</v>
      </c>
      <c r="CF166" s="18">
        <v>0.73</v>
      </c>
      <c r="CG166" s="18">
        <v>0.12</v>
      </c>
      <c r="CH166" s="18">
        <v>3</v>
      </c>
      <c r="CI166" s="16" t="s">
        <v>98</v>
      </c>
      <c r="CJ166" s="18">
        <v>0</v>
      </c>
      <c r="CK166" s="20">
        <f t="shared" si="432"/>
        <v>1.63</v>
      </c>
      <c r="CL166" s="20">
        <f t="shared" si="568"/>
        <v>1.63</v>
      </c>
      <c r="CM166" s="18">
        <v>33.47</v>
      </c>
      <c r="CN166" s="18">
        <v>45.77</v>
      </c>
      <c r="CO166" s="18">
        <v>44.931000000000004</v>
      </c>
      <c r="CP166" s="22">
        <f t="shared" si="433"/>
        <v>44.93</v>
      </c>
      <c r="CQ166" s="22">
        <f t="shared" si="434"/>
        <v>43.3</v>
      </c>
      <c r="CR166" s="22">
        <f t="shared" si="569"/>
        <v>1.63</v>
      </c>
      <c r="CS166" s="22">
        <f t="shared" si="435"/>
        <v>43.4</v>
      </c>
      <c r="CT166" s="22">
        <f t="shared" si="436"/>
        <v>43.6</v>
      </c>
      <c r="CU166" s="18">
        <v>43.6</v>
      </c>
      <c r="CV166" s="22">
        <f t="shared" si="570"/>
        <v>1.9</v>
      </c>
      <c r="CW166" s="22">
        <f t="shared" si="437"/>
        <v>0</v>
      </c>
      <c r="CX166" s="22">
        <f t="shared" si="438"/>
        <v>0</v>
      </c>
      <c r="CY166" s="22">
        <f t="shared" si="439"/>
        <v>45.5</v>
      </c>
      <c r="CZ166" s="22">
        <f t="shared" si="440"/>
        <v>45.65</v>
      </c>
      <c r="DA166" s="18">
        <v>45.77</v>
      </c>
      <c r="DB166" s="20">
        <f t="shared" si="571"/>
        <v>2.4700000000000002</v>
      </c>
      <c r="DC166" s="20">
        <f t="shared" si="572"/>
        <v>0.84</v>
      </c>
      <c r="DD166" s="20">
        <f t="shared" si="573"/>
        <v>1.6300000000000003</v>
      </c>
      <c r="DE166" s="20">
        <f t="shared" si="441"/>
        <v>0.1</v>
      </c>
      <c r="DF166" s="20">
        <f t="shared" si="442"/>
        <v>0.2</v>
      </c>
      <c r="DG166" s="20">
        <f t="shared" si="443"/>
        <v>1.33</v>
      </c>
      <c r="DH166" s="20">
        <f t="shared" si="444"/>
        <v>0</v>
      </c>
      <c r="DI166" s="20">
        <f t="shared" si="445"/>
        <v>0</v>
      </c>
      <c r="DJ166" s="20">
        <f t="shared" si="446"/>
        <v>0</v>
      </c>
      <c r="DK166" s="20">
        <f t="shared" si="574"/>
        <v>1.6300000000000001</v>
      </c>
      <c r="DL166" s="20">
        <f t="shared" si="575"/>
        <v>0</v>
      </c>
      <c r="DM166" s="20">
        <f t="shared" si="576"/>
        <v>0</v>
      </c>
      <c r="DN166" s="20">
        <f t="shared" si="577"/>
        <v>0</v>
      </c>
      <c r="DO166" s="18">
        <v>3.04</v>
      </c>
      <c r="DP166" s="18">
        <v>0</v>
      </c>
      <c r="DQ166" s="18">
        <v>1</v>
      </c>
      <c r="DR166" s="18">
        <v>1</v>
      </c>
      <c r="DS166" s="25">
        <f t="shared" si="578"/>
        <v>3.04</v>
      </c>
      <c r="DT166" s="25">
        <f t="shared" si="579"/>
        <v>0</v>
      </c>
      <c r="DU166" s="25">
        <f t="shared" si="580"/>
        <v>4.96</v>
      </c>
      <c r="DV166" s="25">
        <f t="shared" si="581"/>
        <v>0</v>
      </c>
      <c r="DW166" s="25">
        <f t="shared" si="582"/>
        <v>4.96</v>
      </c>
      <c r="DX166" s="25">
        <f t="shared" si="583"/>
        <v>14.09</v>
      </c>
      <c r="DY166" s="25">
        <f t="shared" si="584"/>
        <v>0</v>
      </c>
      <c r="DZ166" s="25">
        <f t="shared" si="585"/>
        <v>14.09</v>
      </c>
      <c r="EA166" s="25">
        <f t="shared" si="586"/>
        <v>10.119999999999999</v>
      </c>
      <c r="EB166" s="25">
        <f t="shared" si="587"/>
        <v>0</v>
      </c>
      <c r="EC166" s="25">
        <f t="shared" si="588"/>
        <v>10.119999999999999</v>
      </c>
      <c r="ED166" s="25">
        <f t="shared" si="589"/>
        <v>3.97</v>
      </c>
      <c r="EE166" s="25">
        <f t="shared" si="589"/>
        <v>0</v>
      </c>
      <c r="EF166" s="25">
        <f t="shared" si="590"/>
        <v>3.97</v>
      </c>
      <c r="EG166" s="25">
        <f t="shared" si="591"/>
        <v>10.119999999999999</v>
      </c>
      <c r="EH166" s="25">
        <f t="shared" si="591"/>
        <v>0</v>
      </c>
      <c r="EI166" s="25">
        <f t="shared" si="592"/>
        <v>10.119999999999999</v>
      </c>
      <c r="EJ166" s="18">
        <v>2187.94</v>
      </c>
      <c r="EK166" s="18">
        <v>613.55999999999995</v>
      </c>
      <c r="EL166" s="18" t="s">
        <v>957</v>
      </c>
      <c r="EM166" s="18" t="s">
        <v>958</v>
      </c>
      <c r="EN166" s="16" t="s">
        <v>774</v>
      </c>
      <c r="EO166" s="16" t="s">
        <v>132</v>
      </c>
      <c r="EP166" s="16" t="e">
        <f>IF(OR(EN166="Cống tròn",EN166="Cống hộp",EN166="Ống nhựa"),INDEX(#REF!,MATCH(E166,#REF!,0)),IF(OR(EN166="Rãnh xây",EN166="Rãnh bê tông"),INDEX(#REF!,MATCH(E166,#REF!,0)),0))</f>
        <v>#REF!</v>
      </c>
      <c r="EQ166" s="18">
        <v>11.09</v>
      </c>
      <c r="ER166" s="18">
        <v>1</v>
      </c>
      <c r="ES166" s="25">
        <f t="shared" si="593"/>
        <v>11</v>
      </c>
      <c r="ET166" s="1" t="e">
        <f>_xlfn.IFNA(IF(EN166="Cống tròn",INDEX(#REF!,MATCH(E166,#REF!,0)),IF(EN166="Cống hộp",INDEX(#REF!,MATCH(E166,#REF!,0)),EU166&amp;" ,"&amp;EV166)),0)</f>
        <v>#REF!</v>
      </c>
      <c r="EU166" s="16" t="s">
        <v>769</v>
      </c>
      <c r="EV166" s="16" t="s">
        <v>775</v>
      </c>
      <c r="EW166" s="16" t="e">
        <f>_xlfn.IFNA(INDEX(#REF!,MATCH(E166,#REF!,0)),0)</f>
        <v>#REF!</v>
      </c>
      <c r="EX166" s="16"/>
      <c r="EY166" s="18">
        <v>0</v>
      </c>
      <c r="EZ166" s="18">
        <v>0</v>
      </c>
      <c r="FA166" s="18">
        <v>0</v>
      </c>
      <c r="FB166" s="19">
        <v>0</v>
      </c>
      <c r="FC166" s="19">
        <v>0</v>
      </c>
      <c r="FD166" s="25">
        <f t="shared" si="447"/>
        <v>0</v>
      </c>
      <c r="FE166" s="25">
        <f t="shared" si="594"/>
        <v>0</v>
      </c>
      <c r="FF166" s="18">
        <v>0.1</v>
      </c>
      <c r="FG166" s="18">
        <v>2</v>
      </c>
      <c r="FH166" s="18">
        <v>1</v>
      </c>
      <c r="FI166" s="25">
        <f t="shared" si="595"/>
        <v>1.2</v>
      </c>
      <c r="FJ166" s="18">
        <v>0</v>
      </c>
      <c r="FK166" s="18">
        <v>0</v>
      </c>
      <c r="FL166" s="18">
        <v>0.2</v>
      </c>
      <c r="FM166" s="18">
        <v>1.4</v>
      </c>
      <c r="FN166" s="18">
        <v>0</v>
      </c>
      <c r="FO166" s="25">
        <f t="shared" si="596"/>
        <v>1.4</v>
      </c>
      <c r="FP166" s="18">
        <v>1.4999999999999999E-2</v>
      </c>
      <c r="FQ166" s="18">
        <v>1</v>
      </c>
      <c r="FR166" s="25">
        <f t="shared" si="448"/>
        <v>10</v>
      </c>
      <c r="FS166" s="25">
        <f t="shared" si="449"/>
        <v>0.13500000000000001</v>
      </c>
      <c r="FT166" s="25">
        <f t="shared" si="450"/>
        <v>10.135</v>
      </c>
      <c r="FU166" s="25">
        <f t="shared" si="451"/>
        <v>-0.95500000000000007</v>
      </c>
      <c r="FV166" s="25" t="str">
        <f t="shared" si="597"/>
        <v>Thêm 01</v>
      </c>
      <c r="FW166" s="25">
        <f t="shared" si="598"/>
        <v>0.06</v>
      </c>
      <c r="FX166" s="16"/>
      <c r="FY166" s="16"/>
      <c r="FZ166" s="16"/>
      <c r="GA166" s="16"/>
      <c r="GB166" s="19">
        <v>0</v>
      </c>
      <c r="GC166" s="19">
        <v>0</v>
      </c>
      <c r="GD166" s="19">
        <v>0</v>
      </c>
      <c r="GE166" s="19">
        <v>0</v>
      </c>
      <c r="GF166" s="19">
        <v>0</v>
      </c>
      <c r="GG166" s="19">
        <v>0</v>
      </c>
      <c r="GH166" s="19">
        <v>0</v>
      </c>
      <c r="GI166" s="19">
        <v>0</v>
      </c>
      <c r="GJ166" s="19">
        <v>0</v>
      </c>
      <c r="GK166" s="19">
        <v>0</v>
      </c>
      <c r="GL166" s="25">
        <f t="shared" si="452"/>
        <v>0</v>
      </c>
      <c r="GM166" s="25">
        <f t="shared" si="599"/>
        <v>0</v>
      </c>
      <c r="GN166" s="19">
        <v>0</v>
      </c>
      <c r="GO166" s="19">
        <v>0</v>
      </c>
      <c r="GP166" s="19">
        <v>0</v>
      </c>
      <c r="GQ166" s="19">
        <v>0</v>
      </c>
      <c r="GR166" s="1" t="e">
        <f>_xlfn.IFNA(INDEX(#REF!,MATCH(E166,#REF!,0)),0)</f>
        <v>#REF!</v>
      </c>
      <c r="GS166" s="16"/>
      <c r="GT166" s="18">
        <v>0</v>
      </c>
      <c r="GU166" s="18">
        <v>0</v>
      </c>
      <c r="GV166" s="18">
        <v>0</v>
      </c>
      <c r="GW166" s="18">
        <v>0</v>
      </c>
      <c r="GX166" s="25">
        <f t="shared" si="453"/>
        <v>0</v>
      </c>
      <c r="GY166" s="25">
        <f t="shared" si="454"/>
        <v>0</v>
      </c>
      <c r="GZ166" s="25">
        <f t="shared" si="600"/>
        <v>0</v>
      </c>
      <c r="HA166" s="1" t="e" cm="1">
        <f t="array" ref="HA166">INDEX(#REF!,MATCH(EJ166&amp;EK166&amp;HD166&amp;HE166&amp;HF166,#REF!&amp;#REF!&amp;#REF!&amp;#REF!&amp;#REF!,0))</f>
        <v>#REF!</v>
      </c>
      <c r="HB166" s="16"/>
      <c r="HC166" s="25">
        <f t="shared" si="601"/>
        <v>0</v>
      </c>
      <c r="HD166" s="18">
        <v>0</v>
      </c>
      <c r="HE166" s="18">
        <v>0</v>
      </c>
      <c r="HF166" s="18">
        <v>0</v>
      </c>
      <c r="HG166" s="1" t="e" cm="1">
        <f t="array" ref="HG166">INDEX(#REF!,MATCH(EJ166&amp;EK166&amp;HJ166&amp;HK166&amp;HL166,#REF!&amp;#REF!&amp;#REF!&amp;#REF!&amp;#REF!,0))</f>
        <v>#REF!</v>
      </c>
      <c r="HH166" s="16"/>
      <c r="HI166" s="25">
        <f t="shared" si="602"/>
        <v>0</v>
      </c>
      <c r="HJ166" s="25">
        <f t="shared" si="603"/>
        <v>0</v>
      </c>
      <c r="HK166" s="19">
        <v>0</v>
      </c>
      <c r="HL166" s="19">
        <v>0</v>
      </c>
      <c r="HM166" s="18">
        <v>0.01</v>
      </c>
      <c r="HN166" s="18">
        <v>1</v>
      </c>
      <c r="HO166" s="25">
        <f t="shared" si="604"/>
        <v>0</v>
      </c>
      <c r="HP166" s="25">
        <f t="shared" si="605"/>
        <v>0</v>
      </c>
      <c r="HQ166" s="25">
        <f t="shared" si="606"/>
        <v>0</v>
      </c>
      <c r="HR166" s="25">
        <f t="shared" si="607"/>
        <v>0</v>
      </c>
      <c r="HS166" s="25">
        <f t="shared" si="608"/>
        <v>0</v>
      </c>
      <c r="HT166" s="19">
        <v>0</v>
      </c>
      <c r="HU166" s="19">
        <v>0</v>
      </c>
      <c r="HV166" s="19">
        <v>0</v>
      </c>
      <c r="HW166" s="25">
        <f t="shared" si="609"/>
        <v>0</v>
      </c>
      <c r="HX166" s="19">
        <v>0</v>
      </c>
      <c r="HY166" s="19">
        <v>0</v>
      </c>
      <c r="HZ166" s="18">
        <v>44.93</v>
      </c>
      <c r="IA166" s="20">
        <f>ROUND(IF(EN166="Cống tròn",IF(EN166="Cống tròn",IF(EU166="Không có móng",IQ166-FF166,IF(EU166="Đế",IP166-FN166,IF(OR(EU166="Móng bê tông",EU166="Móng bê tông kết hợp đế"),II166-FJ166,0))),0),IF(EN166="Cống hộp",IF(AND(EN166="Cống hộp",EU166="Không có móng"),IQ166-GF166,IF(AND(EN166="Cống hộp",EU166="Móng bê tông"),IJ166-GB166,0)),IF(OR(EN166="Rãnh xây",EN166="Rãnh bê tông"),IF(OR(EN166="Rãnh xây",EN166="Rãnh bê tông"),IK166-GB166,0),IF(EN166="Ống nhựa",IF(AND(EN166="Ống nhựa",EU166="Không đắp cát"),IQ166-HT166,IF(AND(EN166="Ống nhựa",EU166="Đắp cát"),IH166-HX166,0)),IF(EN166="Rãnh thang",IF(EN166="Rãnh thang",IF(EU166="Móng bê tông",#REF!-#REF!,IQ166),0),0))))),2)</f>
        <v>43.6</v>
      </c>
      <c r="IB166" s="20">
        <f t="shared" si="610"/>
        <v>1.3299999999999983</v>
      </c>
      <c r="IC166" s="20">
        <f t="shared" si="455"/>
        <v>43.599999999999994</v>
      </c>
      <c r="ID166" s="20">
        <f t="shared" si="456"/>
        <v>0</v>
      </c>
      <c r="IE166" s="20">
        <f t="shared" si="457"/>
        <v>0</v>
      </c>
      <c r="IF166" s="20">
        <f t="shared" si="458"/>
        <v>0</v>
      </c>
      <c r="IG166" s="20">
        <f>IF(EN166="Rãnh thang",IF(AND(EN166="Rãnh thang",EU166="Móng bê tông"),IQ166-#REF!,0),IF(EN166="Ống nhựa",IF(AND(EN166="Ống nhựa",EU166="Đắp cát"),IQ166-HT166,0),IF(EN166="Cống tròn",IF(EN166="Cống tròn",IF(OR(EU166="Móng bê tông",EU166="Móng bê tông kết hợp đế"),IM166-FL166,0),0),IF(EN166="Cống hộp",IF(AND(EN166="Cống hộp",EU166="Móng bê tông"),IN166-GD166,0),IF(OR(EN166="Rãnh xây",EN166="Rãnh bê tông"),IF(AND(EN166="Rãnh xây",EU166="Móng bê tông"),IO166-GD166,IF(AND(EN166="Rãnh bê tông",EU166="Móng bê tông"),IO166-GD166,0)),0)))))</f>
        <v>43.599999999999994</v>
      </c>
      <c r="IH166" s="20">
        <f t="shared" si="459"/>
        <v>0</v>
      </c>
      <c r="II166" s="20">
        <f t="shared" si="460"/>
        <v>43.599999999999994</v>
      </c>
      <c r="IJ166" s="20">
        <f t="shared" si="461"/>
        <v>0</v>
      </c>
      <c r="IK166" s="20">
        <f t="shared" si="462"/>
        <v>0</v>
      </c>
      <c r="IL166" s="20">
        <f t="shared" si="463"/>
        <v>43.8</v>
      </c>
      <c r="IM166" s="20">
        <f t="shared" si="464"/>
        <v>43.8</v>
      </c>
      <c r="IN166" s="20">
        <f t="shared" si="465"/>
        <v>0</v>
      </c>
      <c r="IO166" s="20">
        <f t="shared" si="466"/>
        <v>0</v>
      </c>
      <c r="IP166" s="20">
        <f t="shared" si="467"/>
        <v>0</v>
      </c>
      <c r="IQ166" s="18">
        <v>43.9</v>
      </c>
      <c r="IR166" s="25">
        <f t="shared" si="611"/>
        <v>0</v>
      </c>
      <c r="IS166" s="25">
        <f t="shared" si="468"/>
        <v>0</v>
      </c>
      <c r="IT166" s="25">
        <f t="shared" si="469"/>
        <v>0</v>
      </c>
      <c r="IU166" s="25">
        <f>ROUND(IF(EN166="Cống tròn",IF(EN166="Cống tròn",IV166+FF166,0),IF(EN166="Cống hộp",IF(EN166="Cống hộp",IV166+GP166,0),IF(OR(EN166="Rãnh xây",EN166="Rãnh bê tông"),IF(OR(EN166="Rãnh xây",EN166="Rãnh bê tông"),IV166+GP166,0),IF(EN166="ống nhựa",IF(EN166="Ống nhựa",IV166+HT166,0),IF(EN166="Rãnh thang",IF(EN166="Rãnh thang",IQ166+#REF!,0),0))))),2)</f>
        <v>44.86</v>
      </c>
      <c r="IV166" s="18">
        <v>44.76</v>
      </c>
      <c r="IW166" s="25">
        <f t="shared" si="470"/>
        <v>44.86</v>
      </c>
      <c r="IX166" s="25">
        <f t="shared" si="471"/>
        <v>0</v>
      </c>
      <c r="IY166" s="25">
        <f t="shared" si="472"/>
        <v>0</v>
      </c>
      <c r="IZ166" s="25">
        <f t="shared" si="473"/>
        <v>0</v>
      </c>
      <c r="JA166" s="25">
        <f t="shared" si="474"/>
        <v>0</v>
      </c>
      <c r="JB166" s="18">
        <v>44.95</v>
      </c>
      <c r="JC166" s="20">
        <f>ROUND(IF(EN166="Cống tròn",IF(EN166="Cống tròn",IF(EU166="Không có móng",JS166-FF166,IF(EU166="Đế",JR166-FN166,IF(OR(EU166="Móng bê tông",EU166="Móng bê tông kết hợp đế"),JK166-FJ166,0))),0),IF(EN166="Cống hộp",IF(AND(EN166="Cống hộp",EU166="Không có móng"),JS166-GF166,IF(AND(EN166="Cống hộp",EU166="Móng bê tông"),JL166-GB166,0)),IF(OR(EN166="Rãnh xây",EN166="Rãnh bê tông"),IF(OR(EN166="Rãnh xây",EN166="Rãnh bê tông"),JM166-GB166,0),IF(EN166="Ống nhựa",IF(AND(EN166="Ống nhựa",EU166="Không đắp cát"),JS166-HT166,IF(AND(EN166="Ống nhựa",EU166="Đắp cát"),JJ166-HX166,0)),IF(EN166="Rãnh thang",IF(EN166="Rãnh thang",IF(EU166="Móng bê tông",#REF!-#REF!,JS166),0),0))))),2)</f>
        <v>43.46</v>
      </c>
      <c r="JD166" s="20">
        <f t="shared" si="612"/>
        <v>1.490000000000002</v>
      </c>
      <c r="JE166" s="20">
        <f t="shared" si="475"/>
        <v>43.459999999999994</v>
      </c>
      <c r="JF166" s="20">
        <f t="shared" si="476"/>
        <v>0</v>
      </c>
      <c r="JG166" s="20">
        <f t="shared" si="477"/>
        <v>0</v>
      </c>
      <c r="JH166" s="20">
        <f t="shared" si="478"/>
        <v>0</v>
      </c>
      <c r="JI166" s="20">
        <f>IF(EN166="Rãnh thang",IF(AND(EN166="Rãnh thang",EU166="Móng bê tông"),JS166-#REF!,0),IF(EN166="Ống nhựa",IF(AND(EN166="Ống nhựa",EU166="Đắp cát"),JS166-HT166,0),IF(EN166="Cống tròn",IF(EN166="Cống tròn",IF(OR(EU166="Móng bê tông",EU166="Móng bê tông kết hợp đế"),JO166-FL166,0),0),IF(EN166="Cống hộp",IF(AND(EN166="Cống hộp",EU166="Móng bê tông"),JP166-GD166,0),IF(OR(EN166="Rãnh xây",EN166="Rãnh bê tông"),IF(AND(EN166="Rãnh xây",EU166="Móng bê tông"),JQ166-GD166,IF(AND(EN166="Rãnh bê tông",EU166="Móng bê tông"),JQ166-GD166,0)),0)))))</f>
        <v>43.459999999999994</v>
      </c>
      <c r="JJ166" s="20">
        <f t="shared" si="479"/>
        <v>0</v>
      </c>
      <c r="JK166" s="20">
        <f t="shared" si="480"/>
        <v>43.459999999999994</v>
      </c>
      <c r="JL166" s="20">
        <f t="shared" si="481"/>
        <v>0</v>
      </c>
      <c r="JM166" s="20">
        <f t="shared" si="482"/>
        <v>0</v>
      </c>
      <c r="JN166" s="20">
        <f t="shared" si="483"/>
        <v>43.66</v>
      </c>
      <c r="JO166" s="20">
        <f t="shared" si="484"/>
        <v>43.66</v>
      </c>
      <c r="JP166" s="20">
        <f t="shared" si="485"/>
        <v>0</v>
      </c>
      <c r="JQ166" s="20">
        <f t="shared" si="486"/>
        <v>0</v>
      </c>
      <c r="JR166" s="20">
        <f t="shared" si="487"/>
        <v>0</v>
      </c>
      <c r="JS166" s="26">
        <v>43.76</v>
      </c>
      <c r="JT166" s="25">
        <f t="shared" si="613"/>
        <v>0</v>
      </c>
      <c r="JU166" s="25">
        <f t="shared" si="488"/>
        <v>0</v>
      </c>
      <c r="JV166" s="25">
        <f t="shared" si="489"/>
        <v>0</v>
      </c>
      <c r="JW166" s="25">
        <f>ROUND(IF(EN166="Cống tròn",IF(EN166="Cống tròn",JX166+FF166,0),IF(EN166="Cống hộp",IF(EN166="Cống hộp",JX166+GP166,0),IF(OR(EN166="Rãnh xây",EN166="Rãnh bê tông"),IF(OR(EN166="Rãnh xây",EN166="Rãnh bê tông"),JX166+GP166,0),IF(EN166="ống nhựa",IF(EN166="Ống nhựa",JX166+HT166,0),IF(EN166="Rãnh thang",IF(EN166="Rãnh thang",JS166+#REF!,0),0))))),2)</f>
        <v>44.86</v>
      </c>
      <c r="JX166" s="27">
        <v>44.76</v>
      </c>
      <c r="JY166" s="25">
        <f t="shared" si="490"/>
        <v>44.86</v>
      </c>
      <c r="JZ166" s="25">
        <f t="shared" si="491"/>
        <v>0</v>
      </c>
      <c r="KA166" s="25">
        <f t="shared" si="492"/>
        <v>0</v>
      </c>
      <c r="KB166" s="25">
        <f t="shared" si="493"/>
        <v>0</v>
      </c>
      <c r="KC166" s="25">
        <f t="shared" si="494"/>
        <v>0</v>
      </c>
      <c r="KD166" s="28" t="s">
        <v>98</v>
      </c>
      <c r="KE166" s="27">
        <v>0</v>
      </c>
      <c r="KF166" s="25">
        <f t="shared" si="495"/>
        <v>1.3299999999999983</v>
      </c>
      <c r="KG166" s="25">
        <f t="shared" si="614"/>
        <v>1.3299999999999983</v>
      </c>
      <c r="KH166" s="27">
        <v>0</v>
      </c>
      <c r="KI166" s="25">
        <f t="shared" si="496"/>
        <v>1.490000000000002</v>
      </c>
      <c r="KJ166" s="25">
        <f t="shared" si="615"/>
        <v>1.490000000000002</v>
      </c>
      <c r="KK166" s="25">
        <f t="shared" si="497"/>
        <v>0</v>
      </c>
      <c r="KL166" s="25">
        <f t="shared" si="498"/>
        <v>0</v>
      </c>
      <c r="KM166" s="25">
        <f t="shared" si="616"/>
        <v>0</v>
      </c>
      <c r="KN166" s="25">
        <f t="shared" si="499"/>
        <v>0</v>
      </c>
      <c r="KO166" s="25">
        <f t="shared" si="500"/>
        <v>0</v>
      </c>
      <c r="KP166" s="25">
        <f t="shared" si="617"/>
        <v>0</v>
      </c>
      <c r="KQ166" s="25">
        <f t="shared" si="501"/>
        <v>0.2</v>
      </c>
      <c r="KR166" s="25">
        <f t="shared" si="502"/>
        <v>0.2</v>
      </c>
      <c r="KS166" s="25">
        <f t="shared" si="618"/>
        <v>0.2</v>
      </c>
      <c r="KT166" s="25">
        <f t="shared" si="503"/>
        <v>0</v>
      </c>
      <c r="KU166" s="25">
        <f t="shared" si="504"/>
        <v>0</v>
      </c>
      <c r="KV166" s="25">
        <f t="shared" si="619"/>
        <v>0</v>
      </c>
      <c r="KW166" s="25">
        <f t="shared" si="505"/>
        <v>0</v>
      </c>
      <c r="KX166" s="25">
        <f t="shared" si="506"/>
        <v>0</v>
      </c>
      <c r="KY166" s="25">
        <f t="shared" si="620"/>
        <v>0</v>
      </c>
      <c r="KZ166" s="25">
        <f t="shared" si="507"/>
        <v>0</v>
      </c>
      <c r="LA166" s="25">
        <f t="shared" si="508"/>
        <v>0</v>
      </c>
      <c r="LB166" s="25">
        <f t="shared" si="621"/>
        <v>0</v>
      </c>
      <c r="LC166" s="25">
        <f t="shared" si="509"/>
        <v>1.1299999999999983</v>
      </c>
      <c r="LD166" s="25">
        <f t="shared" si="510"/>
        <v>1.4</v>
      </c>
      <c r="LE166" s="25">
        <f t="shared" si="622"/>
        <v>1.2649999999999992</v>
      </c>
      <c r="LF166" s="25">
        <f t="shared" si="511"/>
        <v>0</v>
      </c>
      <c r="LG166" s="25">
        <f t="shared" si="512"/>
        <v>0</v>
      </c>
      <c r="LH166" s="25">
        <f t="shared" si="623"/>
        <v>0</v>
      </c>
      <c r="LI166" s="25">
        <f t="shared" si="513"/>
        <v>0</v>
      </c>
      <c r="LJ166" s="25">
        <f t="shared" si="514"/>
        <v>0</v>
      </c>
      <c r="LK166" s="25">
        <f t="shared" si="624"/>
        <v>0</v>
      </c>
      <c r="LL166" s="25">
        <f t="shared" si="515"/>
        <v>0</v>
      </c>
      <c r="LM166" s="25">
        <f t="shared" si="516"/>
        <v>0</v>
      </c>
      <c r="LN166" s="25">
        <f t="shared" si="625"/>
        <v>0</v>
      </c>
      <c r="LO166" s="25">
        <f t="shared" si="517"/>
        <v>0</v>
      </c>
      <c r="LP166" s="25">
        <f t="shared" si="518"/>
        <v>0</v>
      </c>
      <c r="LQ166" s="25">
        <f t="shared" si="626"/>
        <v>0</v>
      </c>
      <c r="LR166" s="25">
        <f t="shared" si="519"/>
        <v>0</v>
      </c>
      <c r="LS166" s="25">
        <f t="shared" si="520"/>
        <v>0</v>
      </c>
      <c r="LT166" s="25">
        <f t="shared" si="627"/>
        <v>0</v>
      </c>
      <c r="LU166" s="25">
        <f t="shared" si="521"/>
        <v>0</v>
      </c>
      <c r="LV166" s="25">
        <f t="shared" si="522"/>
        <v>0</v>
      </c>
      <c r="LW166" s="25">
        <f t="shared" si="628"/>
        <v>0</v>
      </c>
      <c r="LX166" s="25">
        <f t="shared" si="523"/>
        <v>0</v>
      </c>
      <c r="LY166" s="25">
        <f t="shared" si="524"/>
        <v>0</v>
      </c>
      <c r="LZ166" s="25">
        <f t="shared" si="629"/>
        <v>0</v>
      </c>
      <c r="MA166" s="25">
        <f t="shared" si="525"/>
        <v>0</v>
      </c>
      <c r="MB166" s="25">
        <f t="shared" si="526"/>
        <v>0</v>
      </c>
      <c r="MC166" s="25">
        <f t="shared" si="630"/>
        <v>0</v>
      </c>
      <c r="MD166" s="25">
        <f t="shared" si="527"/>
        <v>0</v>
      </c>
      <c r="ME166" s="25">
        <f t="shared" si="528"/>
        <v>0</v>
      </c>
      <c r="MF166" s="25">
        <f t="shared" si="631"/>
        <v>0</v>
      </c>
      <c r="MG166" s="25">
        <f t="shared" si="529"/>
        <v>0</v>
      </c>
      <c r="MH166" s="25">
        <f t="shared" si="530"/>
        <v>0</v>
      </c>
      <c r="MI166" s="25">
        <f t="shared" si="632"/>
        <v>0</v>
      </c>
      <c r="MJ166" s="25">
        <f t="shared" si="531"/>
        <v>0</v>
      </c>
      <c r="MK166" s="25">
        <f t="shared" si="532"/>
        <v>0</v>
      </c>
      <c r="ML166" s="25">
        <f t="shared" si="633"/>
        <v>0</v>
      </c>
      <c r="MM166" s="25">
        <f t="shared" si="533"/>
        <v>0</v>
      </c>
      <c r="MN166" s="25">
        <f t="shared" si="534"/>
        <v>0</v>
      </c>
      <c r="MO166" s="25">
        <f t="shared" si="634"/>
        <v>0</v>
      </c>
      <c r="MP166" s="25">
        <f t="shared" si="535"/>
        <v>0</v>
      </c>
      <c r="MQ166" s="25">
        <f t="shared" si="536"/>
        <v>0</v>
      </c>
      <c r="MR166" s="25">
        <f t="shared" si="635"/>
        <v>0</v>
      </c>
      <c r="MS166" s="29">
        <v>1.4</v>
      </c>
      <c r="MT166" s="29">
        <v>0</v>
      </c>
      <c r="MU166" s="29">
        <v>1</v>
      </c>
      <c r="MV166" s="29">
        <v>1</v>
      </c>
      <c r="MW166" s="25">
        <f t="shared" si="537"/>
        <v>1.4</v>
      </c>
      <c r="MX166" s="25">
        <f t="shared" si="538"/>
        <v>1.86</v>
      </c>
      <c r="MY166" s="25">
        <f t="shared" si="539"/>
        <v>0</v>
      </c>
      <c r="MZ166" s="25">
        <f t="shared" si="540"/>
        <v>0</v>
      </c>
      <c r="NA166" s="25">
        <f t="shared" si="541"/>
        <v>1.4</v>
      </c>
      <c r="NB166" s="25">
        <f t="shared" si="542"/>
        <v>2.09</v>
      </c>
      <c r="NC166" s="25">
        <f t="shared" si="543"/>
        <v>0</v>
      </c>
      <c r="ND166" s="25">
        <f t="shared" si="544"/>
        <v>0</v>
      </c>
      <c r="NE166" s="25">
        <f t="shared" si="636"/>
        <v>1.4</v>
      </c>
      <c r="NF166" s="25">
        <f t="shared" si="636"/>
        <v>1.9750000000000001</v>
      </c>
      <c r="NG166" s="25">
        <f t="shared" si="636"/>
        <v>0</v>
      </c>
      <c r="NH166" s="25">
        <f t="shared" si="545"/>
        <v>0</v>
      </c>
      <c r="NI166" s="25">
        <f t="shared" si="546"/>
        <v>21.9</v>
      </c>
      <c r="NJ166" s="25">
        <f t="shared" si="547"/>
        <v>0</v>
      </c>
      <c r="NK166" s="25">
        <f t="shared" si="548"/>
        <v>21.9</v>
      </c>
      <c r="NL166" s="25">
        <f t="shared" si="549"/>
        <v>17.04</v>
      </c>
      <c r="NM166" s="25">
        <f t="shared" si="550"/>
        <v>0</v>
      </c>
      <c r="NN166" s="25">
        <f t="shared" si="637"/>
        <v>17.04</v>
      </c>
      <c r="NO166" s="25">
        <f t="shared" si="551"/>
        <v>0</v>
      </c>
      <c r="NP166" s="25">
        <f t="shared" si="552"/>
        <v>0</v>
      </c>
      <c r="NQ166" s="25">
        <f t="shared" si="638"/>
        <v>0</v>
      </c>
      <c r="NR166" s="25">
        <f t="shared" si="553"/>
        <v>0</v>
      </c>
      <c r="NS166" s="25">
        <f t="shared" si="554"/>
        <v>0</v>
      </c>
      <c r="NT166" s="25">
        <f t="shared" si="639"/>
        <v>0</v>
      </c>
      <c r="NU166" s="25">
        <f t="shared" si="555"/>
        <v>0</v>
      </c>
      <c r="NV166" s="25">
        <f t="shared" si="556"/>
        <v>0</v>
      </c>
      <c r="NW166" s="25">
        <f t="shared" si="640"/>
        <v>0</v>
      </c>
      <c r="NX166" s="25">
        <f t="shared" si="641"/>
        <v>17.04</v>
      </c>
      <c r="NY166" s="25">
        <f t="shared" si="641"/>
        <v>0</v>
      </c>
      <c r="NZ166" s="25">
        <f t="shared" si="642"/>
        <v>17.04</v>
      </c>
      <c r="OA166" s="25">
        <f t="shared" si="643"/>
        <v>4.8600000000000003</v>
      </c>
      <c r="OB166" s="25">
        <f t="shared" si="643"/>
        <v>0</v>
      </c>
      <c r="OC166" s="25">
        <f t="shared" si="644"/>
        <v>4.8600000000000003</v>
      </c>
      <c r="OD166" s="25">
        <f t="shared" si="645"/>
        <v>17.04</v>
      </c>
      <c r="OE166" s="25">
        <f t="shared" si="645"/>
        <v>0</v>
      </c>
      <c r="OF166" s="25">
        <f t="shared" si="645"/>
        <v>17.04</v>
      </c>
      <c r="OG166" s="25">
        <f t="shared" si="557"/>
        <v>0</v>
      </c>
      <c r="OH166" s="25">
        <f t="shared" si="558"/>
        <v>0</v>
      </c>
      <c r="OI166" s="25">
        <f t="shared" si="559"/>
        <v>0</v>
      </c>
      <c r="OJ166" s="25">
        <f t="shared" si="560"/>
        <v>0</v>
      </c>
      <c r="OK166" s="25">
        <f t="shared" si="561"/>
        <v>0</v>
      </c>
      <c r="OL166" s="25">
        <f t="shared" si="562"/>
        <v>0</v>
      </c>
      <c r="OM166" s="25">
        <f t="shared" si="646"/>
        <v>0</v>
      </c>
      <c r="ON166" s="25">
        <f t="shared" si="646"/>
        <v>0</v>
      </c>
      <c r="OO166" s="25">
        <f t="shared" si="646"/>
        <v>0</v>
      </c>
      <c r="OP166" s="25">
        <f t="shared" si="563"/>
        <v>0</v>
      </c>
      <c r="OQ166" s="25">
        <f t="shared" si="564"/>
        <v>0</v>
      </c>
      <c r="OR166" s="25">
        <f t="shared" si="647"/>
        <v>0</v>
      </c>
      <c r="OS166" s="19">
        <v>535621.30000000005</v>
      </c>
      <c r="OT166" s="19">
        <v>2371544.79</v>
      </c>
    </row>
    <row r="167" spans="1:410" ht="33" customHeight="1" x14ac:dyDescent="0.25">
      <c r="A167" s="18"/>
      <c r="B167" s="18" t="s">
        <v>959</v>
      </c>
      <c r="C167" s="18">
        <v>613.55999999999995</v>
      </c>
      <c r="D167" s="16" t="e">
        <f>_xlfn.IFNA(INDEX(#REF!,MATCH(E167,#REF!,0)),0)</f>
        <v>#REF!</v>
      </c>
      <c r="E167" s="18" t="s">
        <v>960</v>
      </c>
      <c r="F167" s="16" t="s">
        <v>765</v>
      </c>
      <c r="G167" s="16" t="s">
        <v>766</v>
      </c>
      <c r="H167" s="16" t="s">
        <v>767</v>
      </c>
      <c r="I167" s="16" t="s">
        <v>768</v>
      </c>
      <c r="J167" s="16" t="s">
        <v>769</v>
      </c>
      <c r="K167" s="16" t="s">
        <v>770</v>
      </c>
      <c r="L167" s="16" t="s">
        <v>771</v>
      </c>
      <c r="M167" s="18">
        <v>1.94</v>
      </c>
      <c r="N167" s="18">
        <v>2.94</v>
      </c>
      <c r="O167" s="18">
        <v>2.34</v>
      </c>
      <c r="P167" s="18">
        <v>3.34</v>
      </c>
      <c r="Q167" s="18">
        <v>0.1</v>
      </c>
      <c r="R167" s="18">
        <v>2.14</v>
      </c>
      <c r="S167" s="18">
        <v>3.14</v>
      </c>
      <c r="T167" s="18">
        <v>0.2</v>
      </c>
      <c r="U167" s="18">
        <v>0</v>
      </c>
      <c r="V167" s="18">
        <v>0</v>
      </c>
      <c r="W167" s="18">
        <v>0</v>
      </c>
      <c r="X167" s="18">
        <v>1.94</v>
      </c>
      <c r="Y167" s="18">
        <v>2.9</v>
      </c>
      <c r="Z167" s="20">
        <f t="shared" si="565"/>
        <v>2.1</v>
      </c>
      <c r="AA167" s="18">
        <v>0.22</v>
      </c>
      <c r="AB167" s="18">
        <v>0</v>
      </c>
      <c r="AC167" s="18">
        <v>0</v>
      </c>
      <c r="AD167" s="18">
        <v>0</v>
      </c>
      <c r="AE167" s="18">
        <v>0</v>
      </c>
      <c r="AF167" s="18">
        <v>0</v>
      </c>
      <c r="AG167" s="18">
        <v>1.5</v>
      </c>
      <c r="AH167" s="18">
        <v>2.5</v>
      </c>
      <c r="AI167" s="20">
        <f t="shared" si="566"/>
        <v>2.25</v>
      </c>
      <c r="AJ167" s="18">
        <v>0</v>
      </c>
      <c r="AK167" s="18">
        <v>0</v>
      </c>
      <c r="AL167" s="20">
        <f t="shared" si="567"/>
        <v>0</v>
      </c>
      <c r="AM167" s="18">
        <v>1.94</v>
      </c>
      <c r="AN167" s="18">
        <v>2.5</v>
      </c>
      <c r="AO167" s="18">
        <v>0.15</v>
      </c>
      <c r="AP167" s="18">
        <v>0.22</v>
      </c>
      <c r="AQ167" s="18">
        <v>1.94</v>
      </c>
      <c r="AR167" s="18">
        <v>2.72</v>
      </c>
      <c r="AS167" s="18">
        <v>0.12</v>
      </c>
      <c r="AT167" s="18">
        <v>0.11</v>
      </c>
      <c r="AU167" s="18">
        <v>0</v>
      </c>
      <c r="AV167" s="18">
        <v>1</v>
      </c>
      <c r="AW167" s="18">
        <v>0</v>
      </c>
      <c r="AX167" s="18">
        <v>0</v>
      </c>
      <c r="AY167" s="18">
        <v>0</v>
      </c>
      <c r="AZ167" s="18">
        <v>0</v>
      </c>
      <c r="BA167" s="18">
        <v>0</v>
      </c>
      <c r="BB167" s="18">
        <v>0</v>
      </c>
      <c r="BC167" s="18">
        <v>0</v>
      </c>
      <c r="BD167" s="18">
        <v>0</v>
      </c>
      <c r="BE167" s="18">
        <v>2</v>
      </c>
      <c r="BF167" s="18">
        <v>1</v>
      </c>
      <c r="BG167" s="18">
        <v>0</v>
      </c>
      <c r="BH167" s="18">
        <v>0</v>
      </c>
      <c r="BI167" s="18">
        <v>0</v>
      </c>
      <c r="BJ167" s="18">
        <v>0</v>
      </c>
      <c r="BK167" s="18">
        <v>0</v>
      </c>
      <c r="BL167" s="18">
        <v>0</v>
      </c>
      <c r="BM167" s="18">
        <v>0</v>
      </c>
      <c r="BN167" s="18">
        <v>0</v>
      </c>
      <c r="BO167" s="18">
        <v>0</v>
      </c>
      <c r="BP167" s="18">
        <v>0</v>
      </c>
      <c r="BQ167" s="18">
        <v>0</v>
      </c>
      <c r="BR167" s="18">
        <v>0</v>
      </c>
      <c r="BS167" s="18">
        <v>0</v>
      </c>
      <c r="BT167" s="18">
        <v>0</v>
      </c>
      <c r="BU167" s="18">
        <v>0</v>
      </c>
      <c r="BV167" s="18">
        <v>0</v>
      </c>
      <c r="BW167" s="18">
        <v>0</v>
      </c>
      <c r="BX167" s="18">
        <v>0</v>
      </c>
      <c r="BY167" s="18">
        <v>0</v>
      </c>
      <c r="BZ167" s="18">
        <v>0</v>
      </c>
      <c r="CA167" s="16" t="e">
        <f>_xlfn.IFNA(IF(RIGHT(D167,2)="=G",0,INDEX(#REF!,MATCH(E167,#REF!,0))),0)</f>
        <v>#REF!</v>
      </c>
      <c r="CB167" s="16"/>
      <c r="CC167" s="18"/>
      <c r="CD167" s="18"/>
      <c r="CE167" s="18"/>
      <c r="CF167" s="18"/>
      <c r="CG167" s="18"/>
      <c r="CH167" s="18"/>
      <c r="CI167" s="16" t="s">
        <v>98</v>
      </c>
      <c r="CJ167" s="18">
        <v>0</v>
      </c>
      <c r="CK167" s="20">
        <f t="shared" si="432"/>
        <v>1.79</v>
      </c>
      <c r="CL167" s="20">
        <f t="shared" si="568"/>
        <v>1.79</v>
      </c>
      <c r="CM167" s="18">
        <v>33.93</v>
      </c>
      <c r="CN167" s="18">
        <v>45.79</v>
      </c>
      <c r="CO167" s="18">
        <v>44.951000000000001</v>
      </c>
      <c r="CP167" s="22">
        <f t="shared" si="433"/>
        <v>44.95</v>
      </c>
      <c r="CQ167" s="22">
        <f t="shared" si="434"/>
        <v>43.16</v>
      </c>
      <c r="CR167" s="22">
        <f t="shared" si="569"/>
        <v>1.79</v>
      </c>
      <c r="CS167" s="22">
        <f t="shared" si="435"/>
        <v>43.26</v>
      </c>
      <c r="CT167" s="22">
        <f t="shared" si="436"/>
        <v>43.46</v>
      </c>
      <c r="CU167" s="18">
        <v>43.46</v>
      </c>
      <c r="CV167" s="22">
        <f t="shared" si="570"/>
        <v>2.1</v>
      </c>
      <c r="CW167" s="22">
        <f t="shared" si="437"/>
        <v>0</v>
      </c>
      <c r="CX167" s="22">
        <f t="shared" si="438"/>
        <v>0</v>
      </c>
      <c r="CY167" s="22">
        <f t="shared" si="439"/>
        <v>45.52</v>
      </c>
      <c r="CZ167" s="22">
        <f t="shared" si="440"/>
        <v>45.67</v>
      </c>
      <c r="DA167" s="18">
        <v>45.79</v>
      </c>
      <c r="DB167" s="20">
        <f t="shared" si="571"/>
        <v>2.63</v>
      </c>
      <c r="DC167" s="20">
        <f t="shared" si="572"/>
        <v>0.84</v>
      </c>
      <c r="DD167" s="20">
        <f t="shared" si="573"/>
        <v>1.79</v>
      </c>
      <c r="DE167" s="20">
        <f t="shared" si="441"/>
        <v>0.1</v>
      </c>
      <c r="DF167" s="20">
        <f t="shared" si="442"/>
        <v>0.2</v>
      </c>
      <c r="DG167" s="20">
        <f t="shared" si="443"/>
        <v>1.49</v>
      </c>
      <c r="DH167" s="20">
        <f t="shared" si="444"/>
        <v>0</v>
      </c>
      <c r="DI167" s="20">
        <f t="shared" si="445"/>
        <v>0</v>
      </c>
      <c r="DJ167" s="20">
        <f t="shared" si="446"/>
        <v>0</v>
      </c>
      <c r="DK167" s="20">
        <f t="shared" si="574"/>
        <v>1.79</v>
      </c>
      <c r="DL167" s="20">
        <f t="shared" si="575"/>
        <v>0</v>
      </c>
      <c r="DM167" s="20">
        <f t="shared" si="576"/>
        <v>0</v>
      </c>
      <c r="DN167" s="20">
        <f t="shared" si="577"/>
        <v>0</v>
      </c>
      <c r="DO167" s="18">
        <v>3.54</v>
      </c>
      <c r="DP167" s="18">
        <v>0</v>
      </c>
      <c r="DQ167" s="18">
        <v>1</v>
      </c>
      <c r="DR167" s="18">
        <v>1</v>
      </c>
      <c r="DS167" s="25">
        <f t="shared" si="578"/>
        <v>3.54</v>
      </c>
      <c r="DT167" s="25">
        <f t="shared" si="579"/>
        <v>0</v>
      </c>
      <c r="DU167" s="25">
        <f t="shared" si="580"/>
        <v>6.34</v>
      </c>
      <c r="DV167" s="25">
        <f t="shared" si="581"/>
        <v>0</v>
      </c>
      <c r="DW167" s="25">
        <f t="shared" si="582"/>
        <v>6.34</v>
      </c>
      <c r="DX167" s="25">
        <f t="shared" si="583"/>
        <v>0</v>
      </c>
      <c r="DY167" s="25">
        <f t="shared" si="584"/>
        <v>0</v>
      </c>
      <c r="DZ167" s="25">
        <f t="shared" si="585"/>
        <v>0</v>
      </c>
      <c r="EA167" s="25">
        <f t="shared" si="586"/>
        <v>0</v>
      </c>
      <c r="EB167" s="25">
        <f t="shared" si="587"/>
        <v>0</v>
      </c>
      <c r="EC167" s="25">
        <f t="shared" si="588"/>
        <v>0</v>
      </c>
      <c r="ED167" s="25">
        <f t="shared" si="589"/>
        <v>0</v>
      </c>
      <c r="EE167" s="25">
        <f t="shared" si="589"/>
        <v>0</v>
      </c>
      <c r="EF167" s="25">
        <f t="shared" si="590"/>
        <v>0</v>
      </c>
      <c r="EG167" s="25">
        <f t="shared" si="591"/>
        <v>0</v>
      </c>
      <c r="EH167" s="25">
        <f t="shared" si="591"/>
        <v>0</v>
      </c>
      <c r="EI167" s="25">
        <f t="shared" si="592"/>
        <v>0</v>
      </c>
      <c r="EJ167" s="18"/>
      <c r="EK167" s="18"/>
      <c r="EL167" s="18"/>
      <c r="EM167" s="18"/>
      <c r="EN167" s="16"/>
      <c r="EO167" s="16"/>
      <c r="EP167" s="16">
        <f>IF(OR(EN167="Cống tròn",EN167="Cống hộp",EN167="Ống nhựa"),INDEX(#REF!,MATCH(E167,#REF!,0)),IF(OR(EN167="Rãnh xây",EN167="Rãnh bê tông"),INDEX(#REF!,MATCH(E167,#REF!,0)),0))</f>
        <v>0</v>
      </c>
      <c r="EQ167" s="18"/>
      <c r="ER167" s="18"/>
      <c r="ES167" s="25">
        <f t="shared" si="593"/>
        <v>0</v>
      </c>
      <c r="ET167" s="1" t="str">
        <f>_xlfn.IFNA(IF(EN167="Cống tròn",INDEX(#REF!,MATCH(E167,#REF!,0)),IF(EN167="Cống hộp",INDEX(#REF!,MATCH(E167,#REF!,0)),EU167&amp;" ,"&amp;EV167)),0)</f>
        <v xml:space="preserve"> ,</v>
      </c>
      <c r="EU167" s="16"/>
      <c r="EV167" s="16"/>
      <c r="EW167" s="16" t="e">
        <f>_xlfn.IFNA(INDEX(#REF!,MATCH(E167,#REF!,0)),0)</f>
        <v>#REF!</v>
      </c>
      <c r="EX167" s="16"/>
      <c r="EY167" s="18">
        <v>0</v>
      </c>
      <c r="EZ167" s="18">
        <v>0</v>
      </c>
      <c r="FA167" s="18">
        <v>0</v>
      </c>
      <c r="FB167" s="19">
        <v>0</v>
      </c>
      <c r="FC167" s="19">
        <v>0</v>
      </c>
      <c r="FD167" s="25">
        <f t="shared" si="447"/>
        <v>0</v>
      </c>
      <c r="FE167" s="25">
        <f t="shared" si="594"/>
        <v>0</v>
      </c>
      <c r="FF167" s="18">
        <v>0</v>
      </c>
      <c r="FG167" s="18">
        <v>0</v>
      </c>
      <c r="FH167" s="18">
        <v>0</v>
      </c>
      <c r="FI167" s="25">
        <f t="shared" si="595"/>
        <v>0</v>
      </c>
      <c r="FJ167" s="18">
        <v>0</v>
      </c>
      <c r="FK167" s="18">
        <v>0</v>
      </c>
      <c r="FL167" s="18">
        <v>0</v>
      </c>
      <c r="FM167" s="18">
        <v>0</v>
      </c>
      <c r="FN167" s="18">
        <v>0</v>
      </c>
      <c r="FO167" s="25">
        <f t="shared" si="596"/>
        <v>0</v>
      </c>
      <c r="FP167" s="18">
        <v>0</v>
      </c>
      <c r="FQ167" s="18">
        <v>0</v>
      </c>
      <c r="FR167" s="25">
        <f t="shared" si="448"/>
        <v>0</v>
      </c>
      <c r="FS167" s="25">
        <f t="shared" si="449"/>
        <v>0</v>
      </c>
      <c r="FT167" s="25">
        <f t="shared" si="450"/>
        <v>0</v>
      </c>
      <c r="FU167" s="25">
        <f t="shared" si="451"/>
        <v>0</v>
      </c>
      <c r="FV167" s="25" t="str">
        <f t="shared" si="597"/>
        <v>Đủ</v>
      </c>
      <c r="FW167" s="25">
        <f t="shared" si="598"/>
        <v>0</v>
      </c>
      <c r="FX167" s="16"/>
      <c r="FY167" s="16"/>
      <c r="FZ167" s="16"/>
      <c r="GA167" s="16"/>
      <c r="GB167" s="19">
        <v>0</v>
      </c>
      <c r="GC167" s="19">
        <v>0</v>
      </c>
      <c r="GD167" s="19">
        <v>0</v>
      </c>
      <c r="GE167" s="19">
        <v>0</v>
      </c>
      <c r="GF167" s="19">
        <v>0</v>
      </c>
      <c r="GG167" s="19">
        <v>0</v>
      </c>
      <c r="GH167" s="19">
        <v>0</v>
      </c>
      <c r="GI167" s="19">
        <v>0</v>
      </c>
      <c r="GJ167" s="19">
        <v>0</v>
      </c>
      <c r="GK167" s="19">
        <v>0</v>
      </c>
      <c r="GL167" s="25">
        <f t="shared" si="452"/>
        <v>0</v>
      </c>
      <c r="GM167" s="25">
        <f t="shared" si="599"/>
        <v>0</v>
      </c>
      <c r="GN167" s="19">
        <v>0</v>
      </c>
      <c r="GO167" s="19">
        <v>0</v>
      </c>
      <c r="GP167" s="19">
        <v>0</v>
      </c>
      <c r="GQ167" s="19">
        <v>0</v>
      </c>
      <c r="GR167" s="1" t="e">
        <f>_xlfn.IFNA(INDEX(#REF!,MATCH(E167,#REF!,0)),0)</f>
        <v>#REF!</v>
      </c>
      <c r="GS167" s="16"/>
      <c r="GT167" s="18">
        <v>0</v>
      </c>
      <c r="GU167" s="18">
        <v>0</v>
      </c>
      <c r="GV167" s="18">
        <v>0</v>
      </c>
      <c r="GW167" s="18">
        <v>0</v>
      </c>
      <c r="GX167" s="25">
        <f t="shared" si="453"/>
        <v>0</v>
      </c>
      <c r="GY167" s="25">
        <f t="shared" si="454"/>
        <v>0</v>
      </c>
      <c r="GZ167" s="25">
        <f t="shared" si="600"/>
        <v>0</v>
      </c>
      <c r="HA167" s="1" t="e" cm="1">
        <f t="array" ref="HA167">INDEX(#REF!,MATCH(EJ167&amp;EK167&amp;HD167&amp;HE167&amp;HF167,#REF!&amp;#REF!&amp;#REF!&amp;#REF!&amp;#REF!,0))</f>
        <v>#REF!</v>
      </c>
      <c r="HB167" s="16"/>
      <c r="HC167" s="25">
        <f t="shared" si="601"/>
        <v>0</v>
      </c>
      <c r="HD167" s="18">
        <v>0</v>
      </c>
      <c r="HE167" s="18">
        <v>0</v>
      </c>
      <c r="HF167" s="18">
        <v>0</v>
      </c>
      <c r="HG167" s="1" t="e" cm="1">
        <f t="array" ref="HG167">INDEX(#REF!,MATCH(EJ167&amp;EK167&amp;HJ167&amp;HK167&amp;HL167,#REF!&amp;#REF!&amp;#REF!&amp;#REF!&amp;#REF!,0))</f>
        <v>#REF!</v>
      </c>
      <c r="HH167" s="16"/>
      <c r="HI167" s="25">
        <f t="shared" si="602"/>
        <v>0</v>
      </c>
      <c r="HJ167" s="25">
        <f t="shared" si="603"/>
        <v>0</v>
      </c>
      <c r="HK167" s="19">
        <v>0</v>
      </c>
      <c r="HL167" s="19">
        <v>0</v>
      </c>
      <c r="HM167" s="18">
        <v>0.01</v>
      </c>
      <c r="HN167" s="18">
        <v>1</v>
      </c>
      <c r="HO167" s="25">
        <f t="shared" si="604"/>
        <v>0</v>
      </c>
      <c r="HP167" s="25">
        <f t="shared" si="605"/>
        <v>0</v>
      </c>
      <c r="HQ167" s="25">
        <f t="shared" si="606"/>
        <v>0</v>
      </c>
      <c r="HR167" s="25">
        <f t="shared" si="607"/>
        <v>0</v>
      </c>
      <c r="HS167" s="25">
        <f t="shared" si="608"/>
        <v>0</v>
      </c>
      <c r="HT167" s="19">
        <v>0</v>
      </c>
      <c r="HU167" s="19">
        <v>0</v>
      </c>
      <c r="HV167" s="19">
        <v>0</v>
      </c>
      <c r="HW167" s="25">
        <f t="shared" si="609"/>
        <v>0</v>
      </c>
      <c r="HX167" s="19">
        <v>0</v>
      </c>
      <c r="HY167" s="19">
        <v>0</v>
      </c>
      <c r="HZ167" s="18">
        <v>0</v>
      </c>
      <c r="IA167" s="20">
        <f>ROUND(IF(EN167="Cống tròn",IF(EN167="Cống tròn",IF(EU167="Không có móng",IQ167-FF167,IF(EU167="Đế",IP167-FN167,IF(OR(EU167="Móng bê tông",EU167="Móng bê tông kết hợp đế"),II167-FJ167,0))),0),IF(EN167="Cống hộp",IF(AND(EN167="Cống hộp",EU167="Không có móng"),IQ167-GF167,IF(AND(EN167="Cống hộp",EU167="Móng bê tông"),IJ167-GB167,0)),IF(OR(EN167="Rãnh xây",EN167="Rãnh bê tông"),IF(OR(EN167="Rãnh xây",EN167="Rãnh bê tông"),IK167-GB167,0),IF(EN167="Ống nhựa",IF(AND(EN167="Ống nhựa",EU167="Không đắp cát"),IQ167-HT167,IF(AND(EN167="Ống nhựa",EU167="Đắp cát"),IH167-HX167,0)),IF(EN167="Rãnh thang",IF(EN167="Rãnh thang",IF(EU167="Móng bê tông",#REF!-#REF!,IQ167),0),0))))),2)</f>
        <v>0</v>
      </c>
      <c r="IB167" s="20">
        <f t="shared" si="610"/>
        <v>0</v>
      </c>
      <c r="IC167" s="20">
        <f t="shared" si="455"/>
        <v>0</v>
      </c>
      <c r="ID167" s="20">
        <f t="shared" si="456"/>
        <v>0</v>
      </c>
      <c r="IE167" s="20">
        <f t="shared" si="457"/>
        <v>0</v>
      </c>
      <c r="IF167" s="20">
        <f t="shared" si="458"/>
        <v>0</v>
      </c>
      <c r="IG167" s="20">
        <f>IF(EN167="Rãnh thang",IF(AND(EN167="Rãnh thang",EU167="Móng bê tông"),IQ167-#REF!,0),IF(EN167="Ống nhựa",IF(AND(EN167="Ống nhựa",EU167="Đắp cát"),IQ167-HT167,0),IF(EN167="Cống tròn",IF(EN167="Cống tròn",IF(OR(EU167="Móng bê tông",EU167="Móng bê tông kết hợp đế"),IM167-FL167,0),0),IF(EN167="Cống hộp",IF(AND(EN167="Cống hộp",EU167="Móng bê tông"),IN167-GD167,0),IF(OR(EN167="Rãnh xây",EN167="Rãnh bê tông"),IF(AND(EN167="Rãnh xây",EU167="Móng bê tông"),IO167-GD167,IF(AND(EN167="Rãnh bê tông",EU167="Móng bê tông"),IO167-GD167,0)),0)))))</f>
        <v>0</v>
      </c>
      <c r="IH167" s="20">
        <f t="shared" si="459"/>
        <v>0</v>
      </c>
      <c r="II167" s="20">
        <f t="shared" si="460"/>
        <v>0</v>
      </c>
      <c r="IJ167" s="20">
        <f t="shared" si="461"/>
        <v>0</v>
      </c>
      <c r="IK167" s="20">
        <f t="shared" si="462"/>
        <v>0</v>
      </c>
      <c r="IL167" s="20">
        <f t="shared" si="463"/>
        <v>0</v>
      </c>
      <c r="IM167" s="20">
        <f t="shared" si="464"/>
        <v>0</v>
      </c>
      <c r="IN167" s="20">
        <f t="shared" si="465"/>
        <v>0</v>
      </c>
      <c r="IO167" s="20">
        <f t="shared" si="466"/>
        <v>0</v>
      </c>
      <c r="IP167" s="20">
        <f t="shared" si="467"/>
        <v>0</v>
      </c>
      <c r="IQ167" s="18">
        <v>0</v>
      </c>
      <c r="IR167" s="25">
        <f t="shared" si="611"/>
        <v>0</v>
      </c>
      <c r="IS167" s="25">
        <f t="shared" si="468"/>
        <v>0</v>
      </c>
      <c r="IT167" s="25">
        <f t="shared" si="469"/>
        <v>0</v>
      </c>
      <c r="IU167" s="25">
        <f>ROUND(IF(EN167="Cống tròn",IF(EN167="Cống tròn",IV167+FF167,0),IF(EN167="Cống hộp",IF(EN167="Cống hộp",IV167+GP167,0),IF(OR(EN167="Rãnh xây",EN167="Rãnh bê tông"),IF(OR(EN167="Rãnh xây",EN167="Rãnh bê tông"),IV167+GP167,0),IF(EN167="ống nhựa",IF(EN167="Ống nhựa",IV167+HT167,0),IF(EN167="Rãnh thang",IF(EN167="Rãnh thang",IQ167+#REF!,0),0))))),2)</f>
        <v>0</v>
      </c>
      <c r="IV167" s="18">
        <v>0</v>
      </c>
      <c r="IW167" s="25">
        <f t="shared" si="470"/>
        <v>0</v>
      </c>
      <c r="IX167" s="25">
        <f t="shared" si="471"/>
        <v>0</v>
      </c>
      <c r="IY167" s="25">
        <f t="shared" si="472"/>
        <v>0</v>
      </c>
      <c r="IZ167" s="25">
        <f t="shared" si="473"/>
        <v>0</v>
      </c>
      <c r="JA167" s="25">
        <f t="shared" si="474"/>
        <v>0</v>
      </c>
      <c r="JB167" s="18">
        <v>0</v>
      </c>
      <c r="JC167" s="20">
        <f>ROUND(IF(EN167="Cống tròn",IF(EN167="Cống tròn",IF(EU167="Không có móng",JS167-FF167,IF(EU167="Đế",JR167-FN167,IF(OR(EU167="Móng bê tông",EU167="Móng bê tông kết hợp đế"),JK167-FJ167,0))),0),IF(EN167="Cống hộp",IF(AND(EN167="Cống hộp",EU167="Không có móng"),JS167-GF167,IF(AND(EN167="Cống hộp",EU167="Móng bê tông"),JL167-GB167,0)),IF(OR(EN167="Rãnh xây",EN167="Rãnh bê tông"),IF(OR(EN167="Rãnh xây",EN167="Rãnh bê tông"),JM167-GB167,0),IF(EN167="Ống nhựa",IF(AND(EN167="Ống nhựa",EU167="Không đắp cát"),JS167-HT167,IF(AND(EN167="Ống nhựa",EU167="Đắp cát"),JJ167-HX167,0)),IF(EN167="Rãnh thang",IF(EN167="Rãnh thang",IF(EU167="Móng bê tông",#REF!-#REF!,JS167),0),0))))),2)</f>
        <v>0</v>
      </c>
      <c r="JD167" s="20">
        <f t="shared" si="612"/>
        <v>0</v>
      </c>
      <c r="JE167" s="20">
        <f t="shared" si="475"/>
        <v>0</v>
      </c>
      <c r="JF167" s="20">
        <f t="shared" si="476"/>
        <v>0</v>
      </c>
      <c r="JG167" s="20">
        <f t="shared" si="477"/>
        <v>0</v>
      </c>
      <c r="JH167" s="20">
        <f t="shared" si="478"/>
        <v>0</v>
      </c>
      <c r="JI167" s="20">
        <f>IF(EN167="Rãnh thang",IF(AND(EN167="Rãnh thang",EU167="Móng bê tông"),JS167-#REF!,0),IF(EN167="Ống nhựa",IF(AND(EN167="Ống nhựa",EU167="Đắp cát"),JS167-HT167,0),IF(EN167="Cống tròn",IF(EN167="Cống tròn",IF(OR(EU167="Móng bê tông",EU167="Móng bê tông kết hợp đế"),JO167-FL167,0),0),IF(EN167="Cống hộp",IF(AND(EN167="Cống hộp",EU167="Móng bê tông"),JP167-GD167,0),IF(OR(EN167="Rãnh xây",EN167="Rãnh bê tông"),IF(AND(EN167="Rãnh xây",EU167="Móng bê tông"),JQ167-GD167,IF(AND(EN167="Rãnh bê tông",EU167="Móng bê tông"),JQ167-GD167,0)),0)))))</f>
        <v>0</v>
      </c>
      <c r="JJ167" s="20">
        <f t="shared" si="479"/>
        <v>0</v>
      </c>
      <c r="JK167" s="20">
        <f t="shared" si="480"/>
        <v>0</v>
      </c>
      <c r="JL167" s="20">
        <f t="shared" si="481"/>
        <v>0</v>
      </c>
      <c r="JM167" s="20">
        <f t="shared" si="482"/>
        <v>0</v>
      </c>
      <c r="JN167" s="20">
        <f t="shared" si="483"/>
        <v>0</v>
      </c>
      <c r="JO167" s="20">
        <f t="shared" si="484"/>
        <v>0</v>
      </c>
      <c r="JP167" s="20">
        <f t="shared" si="485"/>
        <v>0</v>
      </c>
      <c r="JQ167" s="20">
        <f t="shared" si="486"/>
        <v>0</v>
      </c>
      <c r="JR167" s="20">
        <f t="shared" si="487"/>
        <v>0</v>
      </c>
      <c r="JS167" s="26">
        <v>0</v>
      </c>
      <c r="JT167" s="25">
        <f t="shared" si="613"/>
        <v>0</v>
      </c>
      <c r="JU167" s="25">
        <f t="shared" si="488"/>
        <v>0</v>
      </c>
      <c r="JV167" s="25">
        <f t="shared" si="489"/>
        <v>0</v>
      </c>
      <c r="JW167" s="25">
        <f>ROUND(IF(EN167="Cống tròn",IF(EN167="Cống tròn",JX167+FF167,0),IF(EN167="Cống hộp",IF(EN167="Cống hộp",JX167+GP167,0),IF(OR(EN167="Rãnh xây",EN167="Rãnh bê tông"),IF(OR(EN167="Rãnh xây",EN167="Rãnh bê tông"),JX167+GP167,0),IF(EN167="ống nhựa",IF(EN167="Ống nhựa",JX167+HT167,0),IF(EN167="Rãnh thang",IF(EN167="Rãnh thang",JS167+#REF!,0),0))))),2)</f>
        <v>0</v>
      </c>
      <c r="JX167" s="27">
        <v>0</v>
      </c>
      <c r="JY167" s="25">
        <f t="shared" si="490"/>
        <v>0</v>
      </c>
      <c r="JZ167" s="25">
        <f t="shared" si="491"/>
        <v>0</v>
      </c>
      <c r="KA167" s="25">
        <f t="shared" si="492"/>
        <v>0</v>
      </c>
      <c r="KB167" s="25">
        <f t="shared" si="493"/>
        <v>0</v>
      </c>
      <c r="KC167" s="25">
        <f t="shared" si="494"/>
        <v>0</v>
      </c>
      <c r="KD167" s="28" t="s">
        <v>98</v>
      </c>
      <c r="KE167" s="27">
        <v>0</v>
      </c>
      <c r="KF167" s="25">
        <f t="shared" si="495"/>
        <v>0</v>
      </c>
      <c r="KG167" s="25">
        <f t="shared" si="614"/>
        <v>0</v>
      </c>
      <c r="KH167" s="27">
        <v>0</v>
      </c>
      <c r="KI167" s="25">
        <f t="shared" si="496"/>
        <v>0</v>
      </c>
      <c r="KJ167" s="25">
        <f t="shared" si="615"/>
        <v>0</v>
      </c>
      <c r="KK167" s="25">
        <f t="shared" si="497"/>
        <v>0</v>
      </c>
      <c r="KL167" s="25">
        <f t="shared" si="498"/>
        <v>0</v>
      </c>
      <c r="KM167" s="25">
        <f t="shared" si="616"/>
        <v>0</v>
      </c>
      <c r="KN167" s="25">
        <f t="shared" si="499"/>
        <v>0</v>
      </c>
      <c r="KO167" s="25">
        <f t="shared" si="500"/>
        <v>0</v>
      </c>
      <c r="KP167" s="25">
        <f t="shared" si="617"/>
        <v>0</v>
      </c>
      <c r="KQ167" s="25">
        <f t="shared" si="501"/>
        <v>0</v>
      </c>
      <c r="KR167" s="25">
        <f t="shared" si="502"/>
        <v>0</v>
      </c>
      <c r="KS167" s="25">
        <f t="shared" si="618"/>
        <v>0</v>
      </c>
      <c r="KT167" s="25">
        <f t="shared" si="503"/>
        <v>0</v>
      </c>
      <c r="KU167" s="25">
        <f t="shared" si="504"/>
        <v>0</v>
      </c>
      <c r="KV167" s="25">
        <f t="shared" si="619"/>
        <v>0</v>
      </c>
      <c r="KW167" s="25">
        <f t="shared" si="505"/>
        <v>0</v>
      </c>
      <c r="KX167" s="25">
        <f t="shared" si="506"/>
        <v>0</v>
      </c>
      <c r="KY167" s="25">
        <f t="shared" si="620"/>
        <v>0</v>
      </c>
      <c r="KZ167" s="25">
        <f t="shared" si="507"/>
        <v>0</v>
      </c>
      <c r="LA167" s="25">
        <f t="shared" si="508"/>
        <v>0</v>
      </c>
      <c r="LB167" s="25">
        <f t="shared" si="621"/>
        <v>0</v>
      </c>
      <c r="LC167" s="25">
        <f t="shared" si="509"/>
        <v>0</v>
      </c>
      <c r="LD167" s="25">
        <f t="shared" si="510"/>
        <v>0</v>
      </c>
      <c r="LE167" s="25">
        <f t="shared" si="622"/>
        <v>0</v>
      </c>
      <c r="LF167" s="25">
        <f t="shared" si="511"/>
        <v>0</v>
      </c>
      <c r="LG167" s="25">
        <f t="shared" si="512"/>
        <v>0</v>
      </c>
      <c r="LH167" s="25">
        <f t="shared" si="623"/>
        <v>0</v>
      </c>
      <c r="LI167" s="25">
        <f t="shared" si="513"/>
        <v>0</v>
      </c>
      <c r="LJ167" s="25">
        <f t="shared" si="514"/>
        <v>0</v>
      </c>
      <c r="LK167" s="25">
        <f t="shared" si="624"/>
        <v>0</v>
      </c>
      <c r="LL167" s="25">
        <f t="shared" si="515"/>
        <v>0</v>
      </c>
      <c r="LM167" s="25">
        <f t="shared" si="516"/>
        <v>0</v>
      </c>
      <c r="LN167" s="25">
        <f t="shared" si="625"/>
        <v>0</v>
      </c>
      <c r="LO167" s="25">
        <f t="shared" si="517"/>
        <v>0</v>
      </c>
      <c r="LP167" s="25">
        <f t="shared" si="518"/>
        <v>0</v>
      </c>
      <c r="LQ167" s="25">
        <f t="shared" si="626"/>
        <v>0</v>
      </c>
      <c r="LR167" s="25">
        <f t="shared" si="519"/>
        <v>0</v>
      </c>
      <c r="LS167" s="25">
        <f t="shared" si="520"/>
        <v>0</v>
      </c>
      <c r="LT167" s="25">
        <f t="shared" si="627"/>
        <v>0</v>
      </c>
      <c r="LU167" s="25">
        <f t="shared" si="521"/>
        <v>0</v>
      </c>
      <c r="LV167" s="25">
        <f t="shared" si="522"/>
        <v>0</v>
      </c>
      <c r="LW167" s="25">
        <f t="shared" si="628"/>
        <v>0</v>
      </c>
      <c r="LX167" s="25">
        <f t="shared" si="523"/>
        <v>0</v>
      </c>
      <c r="LY167" s="25">
        <f t="shared" si="524"/>
        <v>0</v>
      </c>
      <c r="LZ167" s="25">
        <f t="shared" si="629"/>
        <v>0</v>
      </c>
      <c r="MA167" s="25">
        <f t="shared" si="525"/>
        <v>0</v>
      </c>
      <c r="MB167" s="25">
        <f t="shared" si="526"/>
        <v>0</v>
      </c>
      <c r="MC167" s="25">
        <f t="shared" si="630"/>
        <v>0</v>
      </c>
      <c r="MD167" s="25">
        <f t="shared" si="527"/>
        <v>0</v>
      </c>
      <c r="ME167" s="25">
        <f t="shared" si="528"/>
        <v>0</v>
      </c>
      <c r="MF167" s="25">
        <f t="shared" si="631"/>
        <v>0</v>
      </c>
      <c r="MG167" s="25">
        <f t="shared" si="529"/>
        <v>0</v>
      </c>
      <c r="MH167" s="25">
        <f t="shared" si="530"/>
        <v>0</v>
      </c>
      <c r="MI167" s="25">
        <f t="shared" si="632"/>
        <v>0</v>
      </c>
      <c r="MJ167" s="25">
        <f t="shared" si="531"/>
        <v>0</v>
      </c>
      <c r="MK167" s="25">
        <f t="shared" si="532"/>
        <v>0</v>
      </c>
      <c r="ML167" s="25">
        <f t="shared" si="633"/>
        <v>0</v>
      </c>
      <c r="MM167" s="25">
        <f t="shared" si="533"/>
        <v>0</v>
      </c>
      <c r="MN167" s="25">
        <f t="shared" si="534"/>
        <v>0</v>
      </c>
      <c r="MO167" s="25">
        <f t="shared" si="634"/>
        <v>0</v>
      </c>
      <c r="MP167" s="25">
        <f t="shared" si="535"/>
        <v>0</v>
      </c>
      <c r="MQ167" s="25">
        <f t="shared" si="536"/>
        <v>0</v>
      </c>
      <c r="MR167" s="25">
        <f t="shared" si="635"/>
        <v>0</v>
      </c>
      <c r="MS167" s="29">
        <v>0</v>
      </c>
      <c r="MT167" s="29">
        <v>0</v>
      </c>
      <c r="MU167" s="29">
        <v>1</v>
      </c>
      <c r="MV167" s="29">
        <v>1</v>
      </c>
      <c r="MW167" s="25">
        <f t="shared" si="537"/>
        <v>0</v>
      </c>
      <c r="MX167" s="25">
        <f t="shared" si="538"/>
        <v>0</v>
      </c>
      <c r="MY167" s="25">
        <f t="shared" si="539"/>
        <v>0</v>
      </c>
      <c r="MZ167" s="25">
        <f t="shared" si="540"/>
        <v>0</v>
      </c>
      <c r="NA167" s="25">
        <f t="shared" si="541"/>
        <v>0</v>
      </c>
      <c r="NB167" s="25">
        <f t="shared" si="542"/>
        <v>0</v>
      </c>
      <c r="NC167" s="25">
        <f t="shared" si="543"/>
        <v>0</v>
      </c>
      <c r="ND167" s="25">
        <f t="shared" si="544"/>
        <v>0</v>
      </c>
      <c r="NE167" s="25">
        <f t="shared" si="636"/>
        <v>0</v>
      </c>
      <c r="NF167" s="25">
        <f t="shared" si="636"/>
        <v>0</v>
      </c>
      <c r="NG167" s="25">
        <f t="shared" si="636"/>
        <v>0</v>
      </c>
      <c r="NH167" s="25">
        <f t="shared" si="545"/>
        <v>0</v>
      </c>
      <c r="NI167" s="25">
        <f t="shared" si="546"/>
        <v>0</v>
      </c>
      <c r="NJ167" s="25">
        <f t="shared" si="547"/>
        <v>0</v>
      </c>
      <c r="NK167" s="25">
        <f t="shared" si="548"/>
        <v>0</v>
      </c>
      <c r="NL167" s="25">
        <f t="shared" si="549"/>
        <v>0</v>
      </c>
      <c r="NM167" s="25">
        <f t="shared" si="550"/>
        <v>0</v>
      </c>
      <c r="NN167" s="25">
        <f t="shared" si="637"/>
        <v>0</v>
      </c>
      <c r="NO167" s="25">
        <f t="shared" si="551"/>
        <v>0</v>
      </c>
      <c r="NP167" s="25">
        <f t="shared" si="552"/>
        <v>0</v>
      </c>
      <c r="NQ167" s="25">
        <f t="shared" si="638"/>
        <v>0</v>
      </c>
      <c r="NR167" s="25">
        <f t="shared" si="553"/>
        <v>0</v>
      </c>
      <c r="NS167" s="25">
        <f t="shared" si="554"/>
        <v>0</v>
      </c>
      <c r="NT167" s="25">
        <f t="shared" si="639"/>
        <v>0</v>
      </c>
      <c r="NU167" s="25">
        <f t="shared" si="555"/>
        <v>0</v>
      </c>
      <c r="NV167" s="25">
        <f t="shared" si="556"/>
        <v>0</v>
      </c>
      <c r="NW167" s="25">
        <f t="shared" si="640"/>
        <v>0</v>
      </c>
      <c r="NX167" s="25">
        <f t="shared" si="641"/>
        <v>0</v>
      </c>
      <c r="NY167" s="25">
        <f t="shared" si="641"/>
        <v>0</v>
      </c>
      <c r="NZ167" s="25">
        <f t="shared" si="642"/>
        <v>0</v>
      </c>
      <c r="OA167" s="25">
        <f t="shared" si="643"/>
        <v>0</v>
      </c>
      <c r="OB167" s="25">
        <f t="shared" si="643"/>
        <v>0</v>
      </c>
      <c r="OC167" s="25">
        <f t="shared" si="644"/>
        <v>0</v>
      </c>
      <c r="OD167" s="25">
        <f t="shared" si="645"/>
        <v>0</v>
      </c>
      <c r="OE167" s="25">
        <f t="shared" si="645"/>
        <v>0</v>
      </c>
      <c r="OF167" s="25">
        <f t="shared" si="645"/>
        <v>0</v>
      </c>
      <c r="OG167" s="25">
        <f t="shared" si="557"/>
        <v>0</v>
      </c>
      <c r="OH167" s="25">
        <f t="shared" si="558"/>
        <v>0</v>
      </c>
      <c r="OI167" s="25">
        <f t="shared" si="559"/>
        <v>0</v>
      </c>
      <c r="OJ167" s="25">
        <f t="shared" si="560"/>
        <v>0</v>
      </c>
      <c r="OK167" s="25">
        <f t="shared" si="561"/>
        <v>0</v>
      </c>
      <c r="OL167" s="25">
        <f t="shared" si="562"/>
        <v>0</v>
      </c>
      <c r="OM167" s="25">
        <f t="shared" si="646"/>
        <v>0</v>
      </c>
      <c r="ON167" s="25">
        <f t="shared" si="646"/>
        <v>0</v>
      </c>
      <c r="OO167" s="25">
        <f t="shared" si="646"/>
        <v>0</v>
      </c>
      <c r="OP167" s="25">
        <f t="shared" si="563"/>
        <v>0</v>
      </c>
      <c r="OQ167" s="25">
        <f t="shared" si="564"/>
        <v>0</v>
      </c>
      <c r="OR167" s="25">
        <f t="shared" si="647"/>
        <v>0</v>
      </c>
      <c r="OS167" s="19">
        <v>535613.18099999998</v>
      </c>
      <c r="OT167" s="19">
        <v>2371535.1919999998</v>
      </c>
    </row>
    <row r="168" spans="1:410" ht="33" customHeight="1" x14ac:dyDescent="0.25">
      <c r="A168" s="18"/>
      <c r="B168" s="18" t="s">
        <v>939</v>
      </c>
      <c r="C168" s="18">
        <v>1547.66</v>
      </c>
      <c r="D168" s="16" t="e">
        <f>_xlfn.IFNA(INDEX(#REF!,MATCH(E168,#REF!,0)),0)</f>
        <v>#REF!</v>
      </c>
      <c r="E168" s="18" t="s">
        <v>961</v>
      </c>
      <c r="F168" s="16" t="s">
        <v>765</v>
      </c>
      <c r="G168" s="16" t="s">
        <v>766</v>
      </c>
      <c r="H168" s="16" t="s">
        <v>767</v>
      </c>
      <c r="I168" s="16" t="s">
        <v>768</v>
      </c>
      <c r="J168" s="16" t="s">
        <v>769</v>
      </c>
      <c r="K168" s="16" t="s">
        <v>770</v>
      </c>
      <c r="L168" s="16" t="s">
        <v>771</v>
      </c>
      <c r="M168" s="18">
        <v>1.64</v>
      </c>
      <c r="N168" s="18">
        <v>1.94</v>
      </c>
      <c r="O168" s="18">
        <v>2.04</v>
      </c>
      <c r="P168" s="18">
        <v>2.34</v>
      </c>
      <c r="Q168" s="18">
        <v>0.1</v>
      </c>
      <c r="R168" s="18">
        <v>1.8399999999999999</v>
      </c>
      <c r="S168" s="18">
        <v>2.14</v>
      </c>
      <c r="T168" s="18">
        <v>0.2</v>
      </c>
      <c r="U168" s="18">
        <v>0</v>
      </c>
      <c r="V168" s="18">
        <v>0</v>
      </c>
      <c r="W168" s="18">
        <v>0</v>
      </c>
      <c r="X168" s="18">
        <v>1.64</v>
      </c>
      <c r="Y168" s="18">
        <v>1.9</v>
      </c>
      <c r="Z168" s="20">
        <f t="shared" si="565"/>
        <v>2.1</v>
      </c>
      <c r="AA168" s="18">
        <v>0.22</v>
      </c>
      <c r="AB168" s="18">
        <v>0</v>
      </c>
      <c r="AC168" s="18">
        <v>0</v>
      </c>
      <c r="AD168" s="18">
        <v>0</v>
      </c>
      <c r="AE168" s="18">
        <v>0</v>
      </c>
      <c r="AF168" s="18">
        <v>0</v>
      </c>
      <c r="AG168" s="18">
        <v>1.2</v>
      </c>
      <c r="AH168" s="18">
        <v>1.5</v>
      </c>
      <c r="AI168" s="20">
        <f t="shared" si="566"/>
        <v>2.25</v>
      </c>
      <c r="AJ168" s="18">
        <v>0</v>
      </c>
      <c r="AK168" s="18">
        <v>0</v>
      </c>
      <c r="AL168" s="20">
        <f t="shared" si="567"/>
        <v>0</v>
      </c>
      <c r="AM168" s="18">
        <v>1.64</v>
      </c>
      <c r="AN168" s="18">
        <v>1.5</v>
      </c>
      <c r="AO168" s="18">
        <v>0.15</v>
      </c>
      <c r="AP168" s="18">
        <v>0.22</v>
      </c>
      <c r="AQ168" s="18">
        <v>1.64</v>
      </c>
      <c r="AR168" s="18">
        <v>1.72</v>
      </c>
      <c r="AS168" s="18">
        <v>0.12</v>
      </c>
      <c r="AT168" s="18">
        <v>0.11</v>
      </c>
      <c r="AU168" s="18">
        <v>0</v>
      </c>
      <c r="AV168" s="18">
        <v>1</v>
      </c>
      <c r="AW168" s="18">
        <v>0</v>
      </c>
      <c r="AX168" s="18">
        <v>0</v>
      </c>
      <c r="AY168" s="18">
        <v>0</v>
      </c>
      <c r="AZ168" s="18">
        <v>0</v>
      </c>
      <c r="BA168" s="18">
        <v>0</v>
      </c>
      <c r="BB168" s="18">
        <v>0</v>
      </c>
      <c r="BC168" s="18">
        <v>0</v>
      </c>
      <c r="BD168" s="18">
        <v>0</v>
      </c>
      <c r="BE168" s="18">
        <v>1</v>
      </c>
      <c r="BF168" s="18">
        <v>0</v>
      </c>
      <c r="BG168" s="18">
        <v>0</v>
      </c>
      <c r="BH168" s="18">
        <v>0</v>
      </c>
      <c r="BI168" s="18">
        <v>0</v>
      </c>
      <c r="BJ168" s="18">
        <v>0</v>
      </c>
      <c r="BK168" s="18">
        <v>0</v>
      </c>
      <c r="BL168" s="18">
        <v>0</v>
      </c>
      <c r="BM168" s="18">
        <v>0</v>
      </c>
      <c r="BN168" s="18">
        <v>0</v>
      </c>
      <c r="BO168" s="18">
        <v>0</v>
      </c>
      <c r="BP168" s="18">
        <v>0</v>
      </c>
      <c r="BQ168" s="18">
        <v>0</v>
      </c>
      <c r="BR168" s="18">
        <v>0</v>
      </c>
      <c r="BS168" s="18">
        <v>0</v>
      </c>
      <c r="BT168" s="18">
        <v>0</v>
      </c>
      <c r="BU168" s="18">
        <v>0</v>
      </c>
      <c r="BV168" s="18">
        <v>0</v>
      </c>
      <c r="BW168" s="18">
        <v>0</v>
      </c>
      <c r="BX168" s="18">
        <v>0</v>
      </c>
      <c r="BY168" s="18">
        <v>0</v>
      </c>
      <c r="BZ168" s="18">
        <v>0</v>
      </c>
      <c r="CA168" s="16" t="e">
        <f>_xlfn.IFNA(IF(RIGHT(D168,2)="=G",0,INDEX(#REF!,MATCH(E168,#REF!,0))),0)</f>
        <v>#REF!</v>
      </c>
      <c r="CB168" s="16" t="s">
        <v>776</v>
      </c>
      <c r="CC168" s="18">
        <v>0</v>
      </c>
      <c r="CD168" s="18">
        <v>0</v>
      </c>
      <c r="CE168" s="18">
        <v>1.4</v>
      </c>
      <c r="CF168" s="18">
        <v>0.85</v>
      </c>
      <c r="CG168" s="18">
        <v>0.12</v>
      </c>
      <c r="CH168" s="18">
        <v>2</v>
      </c>
      <c r="CI168" s="16" t="s">
        <v>98</v>
      </c>
      <c r="CJ168" s="18">
        <v>0</v>
      </c>
      <c r="CK168" s="20">
        <f t="shared" si="432"/>
        <v>2.7</v>
      </c>
      <c r="CL168" s="20">
        <f t="shared" si="568"/>
        <v>2.7</v>
      </c>
      <c r="CM168" s="18">
        <v>62.43</v>
      </c>
      <c r="CN168" s="18">
        <v>47.05</v>
      </c>
      <c r="CO168" s="18">
        <v>46.210999999999999</v>
      </c>
      <c r="CP168" s="22">
        <f t="shared" si="433"/>
        <v>47.05</v>
      </c>
      <c r="CQ168" s="22">
        <f t="shared" si="434"/>
        <v>44.35</v>
      </c>
      <c r="CR168" s="22">
        <f t="shared" si="569"/>
        <v>2.7</v>
      </c>
      <c r="CS168" s="22">
        <f t="shared" si="435"/>
        <v>44.449999999999996</v>
      </c>
      <c r="CT168" s="22">
        <f t="shared" si="436"/>
        <v>44.65</v>
      </c>
      <c r="CU168" s="18">
        <v>44.65</v>
      </c>
      <c r="CV168" s="22">
        <f t="shared" si="570"/>
        <v>2.1</v>
      </c>
      <c r="CW168" s="22">
        <f t="shared" si="437"/>
        <v>0</v>
      </c>
      <c r="CX168" s="22">
        <f t="shared" si="438"/>
        <v>0</v>
      </c>
      <c r="CY168" s="22">
        <f t="shared" si="439"/>
        <v>46.78</v>
      </c>
      <c r="CZ168" s="22">
        <f t="shared" si="440"/>
        <v>46.93</v>
      </c>
      <c r="DA168" s="18">
        <v>47.05</v>
      </c>
      <c r="DB168" s="20">
        <f t="shared" si="571"/>
        <v>2.7</v>
      </c>
      <c r="DC168" s="20">
        <f t="shared" si="572"/>
        <v>0</v>
      </c>
      <c r="DD168" s="20">
        <f t="shared" si="573"/>
        <v>2.7</v>
      </c>
      <c r="DE168" s="20">
        <f t="shared" si="441"/>
        <v>0.1</v>
      </c>
      <c r="DF168" s="20">
        <f t="shared" si="442"/>
        <v>0.2</v>
      </c>
      <c r="DG168" s="20">
        <f t="shared" si="443"/>
        <v>2.37</v>
      </c>
      <c r="DH168" s="20">
        <f t="shared" si="444"/>
        <v>0</v>
      </c>
      <c r="DI168" s="20">
        <f t="shared" si="445"/>
        <v>0</v>
      </c>
      <c r="DJ168" s="20">
        <f t="shared" si="446"/>
        <v>0</v>
      </c>
      <c r="DK168" s="20">
        <f t="shared" si="574"/>
        <v>2.67</v>
      </c>
      <c r="DL168" s="20">
        <f t="shared" si="575"/>
        <v>0</v>
      </c>
      <c r="DM168" s="20">
        <f t="shared" si="576"/>
        <v>3.0000000000000249E-2</v>
      </c>
      <c r="DN168" s="20">
        <f t="shared" si="577"/>
        <v>0</v>
      </c>
      <c r="DO168" s="18">
        <v>2.54</v>
      </c>
      <c r="DP168" s="18">
        <v>0</v>
      </c>
      <c r="DQ168" s="18">
        <v>1</v>
      </c>
      <c r="DR168" s="18">
        <v>1</v>
      </c>
      <c r="DS168" s="25">
        <f t="shared" si="578"/>
        <v>2.54</v>
      </c>
      <c r="DT168" s="25">
        <f t="shared" si="579"/>
        <v>0</v>
      </c>
      <c r="DU168" s="25">
        <f t="shared" si="580"/>
        <v>6.86</v>
      </c>
      <c r="DV168" s="25">
        <f t="shared" si="581"/>
        <v>0</v>
      </c>
      <c r="DW168" s="25">
        <f t="shared" si="582"/>
        <v>6.86</v>
      </c>
      <c r="DX168" s="25">
        <f t="shared" si="583"/>
        <v>13.99</v>
      </c>
      <c r="DY168" s="25">
        <f t="shared" si="584"/>
        <v>0</v>
      </c>
      <c r="DZ168" s="25">
        <f t="shared" si="585"/>
        <v>13.99</v>
      </c>
      <c r="EA168" s="25">
        <f t="shared" si="586"/>
        <v>8.81</v>
      </c>
      <c r="EB168" s="25">
        <f t="shared" si="587"/>
        <v>0</v>
      </c>
      <c r="EC168" s="25">
        <f t="shared" si="588"/>
        <v>8.81</v>
      </c>
      <c r="ED168" s="25">
        <f t="shared" si="589"/>
        <v>5.18</v>
      </c>
      <c r="EE168" s="25">
        <f t="shared" si="589"/>
        <v>0</v>
      </c>
      <c r="EF168" s="25">
        <f t="shared" si="590"/>
        <v>5.18</v>
      </c>
      <c r="EG168" s="25">
        <f t="shared" si="591"/>
        <v>8.81</v>
      </c>
      <c r="EH168" s="25">
        <f t="shared" si="591"/>
        <v>0</v>
      </c>
      <c r="EI168" s="25">
        <f t="shared" si="592"/>
        <v>8.81</v>
      </c>
      <c r="EJ168" s="18">
        <v>1547.66</v>
      </c>
      <c r="EK168" s="18">
        <v>1508.96</v>
      </c>
      <c r="EL168" s="18" t="s">
        <v>961</v>
      </c>
      <c r="EM168" s="18" t="s">
        <v>962</v>
      </c>
      <c r="EN168" s="16" t="s">
        <v>774</v>
      </c>
      <c r="EO168" s="16" t="s">
        <v>132</v>
      </c>
      <c r="EP168" s="16" t="e">
        <f>IF(OR(EN168="Cống tròn",EN168="Cống hộp",EN168="Ống nhựa"),INDEX(#REF!,MATCH(E168,#REF!,0)),IF(OR(EN168="Rãnh xây",EN168="Rãnh bê tông"),INDEX(#REF!,MATCH(E168,#REF!,0)),0))</f>
        <v>#REF!</v>
      </c>
      <c r="EQ168" s="18">
        <v>37.500000000000043</v>
      </c>
      <c r="ER168" s="18">
        <v>1</v>
      </c>
      <c r="ES168" s="25">
        <f t="shared" si="593"/>
        <v>37</v>
      </c>
      <c r="ET168" s="1" t="e">
        <f>_xlfn.IFNA(IF(EN168="Cống tròn",INDEX(#REF!,MATCH(E168,#REF!,0)),IF(EN168="Cống hộp",INDEX(#REF!,MATCH(E168,#REF!,0)),EU168&amp;" ,"&amp;EV168)),0)</f>
        <v>#REF!</v>
      </c>
      <c r="EU168" s="16" t="s">
        <v>769</v>
      </c>
      <c r="EV168" s="16" t="s">
        <v>775</v>
      </c>
      <c r="EW168" s="16" t="e">
        <f>_xlfn.IFNA(INDEX(#REF!,MATCH(E168,#REF!,0)),0)</f>
        <v>#REF!</v>
      </c>
      <c r="EX168" s="16"/>
      <c r="EY168" s="18">
        <v>0</v>
      </c>
      <c r="EZ168" s="18">
        <v>0</v>
      </c>
      <c r="FA168" s="18">
        <v>0</v>
      </c>
      <c r="FB168" s="19">
        <v>0</v>
      </c>
      <c r="FC168" s="19">
        <v>0</v>
      </c>
      <c r="FD168" s="25">
        <f t="shared" si="447"/>
        <v>0</v>
      </c>
      <c r="FE168" s="25">
        <f t="shared" si="594"/>
        <v>0</v>
      </c>
      <c r="FF168" s="18">
        <v>0.1</v>
      </c>
      <c r="FG168" s="18">
        <v>2</v>
      </c>
      <c r="FH168" s="18">
        <v>1</v>
      </c>
      <c r="FI168" s="25">
        <f t="shared" si="595"/>
        <v>1.2</v>
      </c>
      <c r="FJ168" s="18">
        <v>0</v>
      </c>
      <c r="FK168" s="18">
        <v>0</v>
      </c>
      <c r="FL168" s="18">
        <v>0.2</v>
      </c>
      <c r="FM168" s="18">
        <v>1.4</v>
      </c>
      <c r="FN168" s="18">
        <v>0</v>
      </c>
      <c r="FO168" s="25">
        <f t="shared" si="596"/>
        <v>1.4</v>
      </c>
      <c r="FP168" s="18">
        <v>1.4999999999999999E-2</v>
      </c>
      <c r="FQ168" s="18">
        <v>1</v>
      </c>
      <c r="FR168" s="25">
        <f t="shared" si="448"/>
        <v>36</v>
      </c>
      <c r="FS168" s="25">
        <f t="shared" si="449"/>
        <v>0.52500000000000002</v>
      </c>
      <c r="FT168" s="25">
        <f t="shared" si="450"/>
        <v>36.524999999999999</v>
      </c>
      <c r="FU168" s="25">
        <f t="shared" si="451"/>
        <v>-0.97500000000004405</v>
      </c>
      <c r="FV168" s="25" t="str">
        <f t="shared" si="597"/>
        <v>Thêm 01</v>
      </c>
      <c r="FW168" s="25">
        <f t="shared" si="598"/>
        <v>0.04</v>
      </c>
      <c r="FX168" s="16"/>
      <c r="FY168" s="16"/>
      <c r="FZ168" s="16"/>
      <c r="GA168" s="16"/>
      <c r="GB168" s="19">
        <v>0</v>
      </c>
      <c r="GC168" s="19">
        <v>0</v>
      </c>
      <c r="GD168" s="19">
        <v>0</v>
      </c>
      <c r="GE168" s="19">
        <v>0</v>
      </c>
      <c r="GF168" s="19">
        <v>0</v>
      </c>
      <c r="GG168" s="19">
        <v>0</v>
      </c>
      <c r="GH168" s="19">
        <v>0</v>
      </c>
      <c r="GI168" s="19">
        <v>0</v>
      </c>
      <c r="GJ168" s="19">
        <v>0</v>
      </c>
      <c r="GK168" s="19">
        <v>0</v>
      </c>
      <c r="GL168" s="25">
        <f t="shared" si="452"/>
        <v>0</v>
      </c>
      <c r="GM168" s="25">
        <f t="shared" si="599"/>
        <v>0</v>
      </c>
      <c r="GN168" s="19">
        <v>0</v>
      </c>
      <c r="GO168" s="19">
        <v>0</v>
      </c>
      <c r="GP168" s="19">
        <v>0</v>
      </c>
      <c r="GQ168" s="19">
        <v>0</v>
      </c>
      <c r="GR168" s="1" t="e">
        <f>_xlfn.IFNA(INDEX(#REF!,MATCH(E168,#REF!,0)),0)</f>
        <v>#REF!</v>
      </c>
      <c r="GS168" s="16"/>
      <c r="GT168" s="18">
        <v>0</v>
      </c>
      <c r="GU168" s="18">
        <v>0</v>
      </c>
      <c r="GV168" s="18">
        <v>0</v>
      </c>
      <c r="GW168" s="18">
        <v>0</v>
      </c>
      <c r="GX168" s="25">
        <f t="shared" si="453"/>
        <v>0</v>
      </c>
      <c r="GY168" s="25">
        <f t="shared" si="454"/>
        <v>0</v>
      </c>
      <c r="GZ168" s="25">
        <f t="shared" si="600"/>
        <v>0</v>
      </c>
      <c r="HA168" s="1" t="e" cm="1">
        <f t="array" ref="HA168">INDEX(#REF!,MATCH(EJ168&amp;EK168&amp;HD168&amp;HE168&amp;HF168,#REF!&amp;#REF!&amp;#REF!&amp;#REF!&amp;#REF!,0))</f>
        <v>#REF!</v>
      </c>
      <c r="HB168" s="16"/>
      <c r="HC168" s="25">
        <f t="shared" si="601"/>
        <v>0</v>
      </c>
      <c r="HD168" s="18">
        <v>0</v>
      </c>
      <c r="HE168" s="18">
        <v>0</v>
      </c>
      <c r="HF168" s="18">
        <v>0</v>
      </c>
      <c r="HG168" s="1" t="e" cm="1">
        <f t="array" ref="HG168">INDEX(#REF!,MATCH(EJ168&amp;EK168&amp;HJ168&amp;HK168&amp;HL168,#REF!&amp;#REF!&amp;#REF!&amp;#REF!&amp;#REF!,0))</f>
        <v>#REF!</v>
      </c>
      <c r="HH168" s="16"/>
      <c r="HI168" s="25">
        <f t="shared" si="602"/>
        <v>0</v>
      </c>
      <c r="HJ168" s="25">
        <f t="shared" si="603"/>
        <v>0</v>
      </c>
      <c r="HK168" s="19">
        <v>0</v>
      </c>
      <c r="HL168" s="19">
        <v>0</v>
      </c>
      <c r="HM168" s="18">
        <v>0.01</v>
      </c>
      <c r="HN168" s="18">
        <v>1</v>
      </c>
      <c r="HO168" s="25">
        <f t="shared" si="604"/>
        <v>0</v>
      </c>
      <c r="HP168" s="25">
        <f t="shared" si="605"/>
        <v>0</v>
      </c>
      <c r="HQ168" s="25">
        <f t="shared" si="606"/>
        <v>0</v>
      </c>
      <c r="HR168" s="25">
        <f t="shared" si="607"/>
        <v>0</v>
      </c>
      <c r="HS168" s="25">
        <f t="shared" si="608"/>
        <v>0</v>
      </c>
      <c r="HT168" s="19">
        <v>0</v>
      </c>
      <c r="HU168" s="19">
        <v>0</v>
      </c>
      <c r="HV168" s="19">
        <v>0</v>
      </c>
      <c r="HW168" s="25">
        <f t="shared" si="609"/>
        <v>0</v>
      </c>
      <c r="HX168" s="19">
        <v>0</v>
      </c>
      <c r="HY168" s="19">
        <v>0</v>
      </c>
      <c r="HZ168" s="18">
        <v>47.05</v>
      </c>
      <c r="IA168" s="20">
        <f>ROUND(IF(EN168="Cống tròn",IF(EN168="Cống tròn",IF(EU168="Không có móng",IQ168-FF168,IF(EU168="Đế",IP168-FN168,IF(OR(EU168="Móng bê tông",EU168="Móng bê tông kết hợp đế"),II168-FJ168,0))),0),IF(EN168="Cống hộp",IF(AND(EN168="Cống hộp",EU168="Không có móng"),IQ168-GF168,IF(AND(EN168="Cống hộp",EU168="Móng bê tông"),IJ168-GB168,0)),IF(OR(EN168="Rãnh xây",EN168="Rãnh bê tông"),IF(OR(EN168="Rãnh xây",EN168="Rãnh bê tông"),IK168-GB168,0),IF(EN168="Ống nhựa",IF(AND(EN168="Ống nhựa",EU168="Không đắp cát"),IQ168-HT168,IF(AND(EN168="Ống nhựa",EU168="Đắp cát"),IH168-HX168,0)),IF(EN168="Rãnh thang",IF(EN168="Rãnh thang",IF(EU168="Móng bê tông",#REF!-#REF!,IQ168),0),0))))),2)</f>
        <v>44.65</v>
      </c>
      <c r="IB168" s="20">
        <f t="shared" si="610"/>
        <v>2.3999999999999986</v>
      </c>
      <c r="IC168" s="20">
        <f t="shared" si="455"/>
        <v>44.65</v>
      </c>
      <c r="ID168" s="20">
        <f t="shared" si="456"/>
        <v>0</v>
      </c>
      <c r="IE168" s="20">
        <f t="shared" si="457"/>
        <v>0</v>
      </c>
      <c r="IF168" s="20">
        <f t="shared" si="458"/>
        <v>0</v>
      </c>
      <c r="IG168" s="20">
        <f>IF(EN168="Rãnh thang",IF(AND(EN168="Rãnh thang",EU168="Móng bê tông"),IQ168-#REF!,0),IF(EN168="Ống nhựa",IF(AND(EN168="Ống nhựa",EU168="Đắp cát"),IQ168-HT168,0),IF(EN168="Cống tròn",IF(EN168="Cống tròn",IF(OR(EU168="Móng bê tông",EU168="Móng bê tông kết hợp đế"),IM168-FL168,0),0),IF(EN168="Cống hộp",IF(AND(EN168="Cống hộp",EU168="Móng bê tông"),IN168-GD168,0),IF(OR(EN168="Rãnh xây",EN168="Rãnh bê tông"),IF(AND(EN168="Rãnh xây",EU168="Móng bê tông"),IO168-GD168,IF(AND(EN168="Rãnh bê tông",EU168="Móng bê tông"),IO168-GD168,0)),0)))))</f>
        <v>44.65</v>
      </c>
      <c r="IH168" s="20">
        <f t="shared" si="459"/>
        <v>0</v>
      </c>
      <c r="II168" s="20">
        <f t="shared" si="460"/>
        <v>44.65</v>
      </c>
      <c r="IJ168" s="20">
        <f t="shared" si="461"/>
        <v>0</v>
      </c>
      <c r="IK168" s="20">
        <f t="shared" si="462"/>
        <v>0</v>
      </c>
      <c r="IL168" s="20">
        <f t="shared" si="463"/>
        <v>44.85</v>
      </c>
      <c r="IM168" s="20">
        <f t="shared" si="464"/>
        <v>44.85</v>
      </c>
      <c r="IN168" s="20">
        <f t="shared" si="465"/>
        <v>0</v>
      </c>
      <c r="IO168" s="20">
        <f t="shared" si="466"/>
        <v>0</v>
      </c>
      <c r="IP168" s="20">
        <f t="shared" si="467"/>
        <v>0</v>
      </c>
      <c r="IQ168" s="18">
        <v>44.95</v>
      </c>
      <c r="IR168" s="25">
        <f t="shared" si="611"/>
        <v>0</v>
      </c>
      <c r="IS168" s="25">
        <f t="shared" si="468"/>
        <v>0</v>
      </c>
      <c r="IT168" s="25">
        <f t="shared" si="469"/>
        <v>0</v>
      </c>
      <c r="IU168" s="25">
        <f>ROUND(IF(EN168="Cống tròn",IF(EN168="Cống tròn",IV168+FF168,0),IF(EN168="Cống hộp",IF(EN168="Cống hộp",IV168+GP168,0),IF(OR(EN168="Rãnh xây",EN168="Rãnh bê tông"),IF(OR(EN168="Rãnh xây",EN168="Rãnh bê tông"),IV168+GP168,0),IF(EN168="ống nhựa",IF(EN168="Ống nhựa",IV168+HT168,0),IF(EN168="Rãnh thang",IF(EN168="Rãnh thang",IQ168+#REF!,0),0))))),2)</f>
        <v>45.8</v>
      </c>
      <c r="IV168" s="18">
        <v>45.7</v>
      </c>
      <c r="IW168" s="25">
        <f t="shared" si="470"/>
        <v>45.8</v>
      </c>
      <c r="IX168" s="25">
        <f t="shared" si="471"/>
        <v>0</v>
      </c>
      <c r="IY168" s="25">
        <f t="shared" si="472"/>
        <v>0</v>
      </c>
      <c r="IZ168" s="25">
        <f t="shared" si="473"/>
        <v>0</v>
      </c>
      <c r="JA168" s="25">
        <f t="shared" si="474"/>
        <v>0</v>
      </c>
      <c r="JB168" s="18">
        <v>46.73</v>
      </c>
      <c r="JC168" s="20">
        <f>ROUND(IF(EN168="Cống tròn",IF(EN168="Cống tròn",IF(EU168="Không có móng",JS168-FF168,IF(EU168="Đế",JR168-FN168,IF(OR(EU168="Móng bê tông",EU168="Móng bê tông kết hợp đế"),JK168-FJ168,0))),0),IF(EN168="Cống hộp",IF(AND(EN168="Cống hộp",EU168="Không có móng"),JS168-GF168,IF(AND(EN168="Cống hộp",EU168="Móng bê tông"),JL168-GB168,0)),IF(OR(EN168="Rãnh xây",EN168="Rãnh bê tông"),IF(OR(EN168="Rãnh xây",EN168="Rãnh bê tông"),JM168-GB168,0),IF(EN168="Ống nhựa",IF(AND(EN168="Ống nhựa",EU168="Không đắp cát"),JS168-HT168,IF(AND(EN168="Ống nhựa",EU168="Đắp cát"),JJ168-HX168,0)),IF(EN168="Rãnh thang",IF(EN168="Rãnh thang",IF(EU168="Móng bê tông",#REF!-#REF!,JS168),0),0))))),2)</f>
        <v>44.4</v>
      </c>
      <c r="JD168" s="20">
        <f t="shared" si="612"/>
        <v>2.3299999999999983</v>
      </c>
      <c r="JE168" s="20">
        <f t="shared" si="475"/>
        <v>44.4</v>
      </c>
      <c r="JF168" s="20">
        <f t="shared" si="476"/>
        <v>0</v>
      </c>
      <c r="JG168" s="20">
        <f t="shared" si="477"/>
        <v>0</v>
      </c>
      <c r="JH168" s="20">
        <f t="shared" si="478"/>
        <v>0</v>
      </c>
      <c r="JI168" s="20">
        <f>IF(EN168="Rãnh thang",IF(AND(EN168="Rãnh thang",EU168="Móng bê tông"),JS168-#REF!,0),IF(EN168="Ống nhựa",IF(AND(EN168="Ống nhựa",EU168="Đắp cát"),JS168-HT168,0),IF(EN168="Cống tròn",IF(EN168="Cống tròn",IF(OR(EU168="Móng bê tông",EU168="Móng bê tông kết hợp đế"),JO168-FL168,0),0),IF(EN168="Cống hộp",IF(AND(EN168="Cống hộp",EU168="Móng bê tông"),JP168-GD168,0),IF(OR(EN168="Rãnh xây",EN168="Rãnh bê tông"),IF(AND(EN168="Rãnh xây",EU168="Móng bê tông"),JQ168-GD168,IF(AND(EN168="Rãnh bê tông",EU168="Móng bê tông"),JQ168-GD168,0)),0)))))</f>
        <v>44.4</v>
      </c>
      <c r="JJ168" s="20">
        <f t="shared" si="479"/>
        <v>0</v>
      </c>
      <c r="JK168" s="20">
        <f t="shared" si="480"/>
        <v>44.4</v>
      </c>
      <c r="JL168" s="20">
        <f t="shared" si="481"/>
        <v>0</v>
      </c>
      <c r="JM168" s="20">
        <f t="shared" si="482"/>
        <v>0</v>
      </c>
      <c r="JN168" s="20">
        <f t="shared" si="483"/>
        <v>44.6</v>
      </c>
      <c r="JO168" s="20">
        <f t="shared" si="484"/>
        <v>44.6</v>
      </c>
      <c r="JP168" s="20">
        <f t="shared" si="485"/>
        <v>0</v>
      </c>
      <c r="JQ168" s="20">
        <f t="shared" si="486"/>
        <v>0</v>
      </c>
      <c r="JR168" s="20">
        <f t="shared" si="487"/>
        <v>0</v>
      </c>
      <c r="JS168" s="26">
        <v>44.7</v>
      </c>
      <c r="JT168" s="25">
        <f t="shared" si="613"/>
        <v>0</v>
      </c>
      <c r="JU168" s="25">
        <f t="shared" si="488"/>
        <v>0</v>
      </c>
      <c r="JV168" s="25">
        <f t="shared" si="489"/>
        <v>0</v>
      </c>
      <c r="JW168" s="25">
        <f>ROUND(IF(EN168="Cống tròn",IF(EN168="Cống tròn",JX168+FF168,0),IF(EN168="Cống hộp",IF(EN168="Cống hộp",JX168+GP168,0),IF(OR(EN168="Rãnh xây",EN168="Rãnh bê tông"),IF(OR(EN168="Rãnh xây",EN168="Rãnh bê tông"),JX168+GP168,0),IF(EN168="ống nhựa",IF(EN168="Ống nhựa",JX168+HT168,0),IF(EN168="Rãnh thang",IF(EN168="Rãnh thang",JS168+#REF!,0),0))))),2)</f>
        <v>45.8</v>
      </c>
      <c r="JX168" s="27">
        <v>45.7</v>
      </c>
      <c r="JY168" s="25">
        <f t="shared" si="490"/>
        <v>45.8</v>
      </c>
      <c r="JZ168" s="25">
        <f t="shared" si="491"/>
        <v>0</v>
      </c>
      <c r="KA168" s="25">
        <f t="shared" si="492"/>
        <v>0</v>
      </c>
      <c r="KB168" s="25">
        <f t="shared" si="493"/>
        <v>0</v>
      </c>
      <c r="KC168" s="25">
        <f t="shared" si="494"/>
        <v>0</v>
      </c>
      <c r="KD168" s="28" t="s">
        <v>98</v>
      </c>
      <c r="KE168" s="27">
        <v>0</v>
      </c>
      <c r="KF168" s="25">
        <f t="shared" si="495"/>
        <v>2.3999999999999986</v>
      </c>
      <c r="KG168" s="25">
        <f t="shared" si="614"/>
        <v>2.3999999999999986</v>
      </c>
      <c r="KH168" s="27">
        <v>0</v>
      </c>
      <c r="KI168" s="25">
        <f t="shared" si="496"/>
        <v>2.3299999999999983</v>
      </c>
      <c r="KJ168" s="25">
        <f t="shared" si="615"/>
        <v>2.3299999999999983</v>
      </c>
      <c r="KK168" s="25">
        <f t="shared" si="497"/>
        <v>0</v>
      </c>
      <c r="KL168" s="25">
        <f t="shared" si="498"/>
        <v>0</v>
      </c>
      <c r="KM168" s="25">
        <f t="shared" si="616"/>
        <v>0</v>
      </c>
      <c r="KN168" s="25">
        <f t="shared" si="499"/>
        <v>0</v>
      </c>
      <c r="KO168" s="25">
        <f t="shared" si="500"/>
        <v>0</v>
      </c>
      <c r="KP168" s="25">
        <f t="shared" si="617"/>
        <v>0</v>
      </c>
      <c r="KQ168" s="25">
        <f t="shared" si="501"/>
        <v>0.2</v>
      </c>
      <c r="KR168" s="25">
        <f t="shared" si="502"/>
        <v>0.2</v>
      </c>
      <c r="KS168" s="25">
        <f t="shared" si="618"/>
        <v>0.2</v>
      </c>
      <c r="KT168" s="25">
        <f t="shared" si="503"/>
        <v>0</v>
      </c>
      <c r="KU168" s="25">
        <f t="shared" si="504"/>
        <v>0</v>
      </c>
      <c r="KV168" s="25">
        <f t="shared" si="619"/>
        <v>0</v>
      </c>
      <c r="KW168" s="25">
        <f t="shared" si="505"/>
        <v>0</v>
      </c>
      <c r="KX168" s="25">
        <f t="shared" si="506"/>
        <v>0</v>
      </c>
      <c r="KY168" s="25">
        <f t="shared" si="620"/>
        <v>0</v>
      </c>
      <c r="KZ168" s="25">
        <f t="shared" si="507"/>
        <v>0</v>
      </c>
      <c r="LA168" s="25">
        <f t="shared" si="508"/>
        <v>0</v>
      </c>
      <c r="LB168" s="25">
        <f t="shared" si="621"/>
        <v>0</v>
      </c>
      <c r="LC168" s="25">
        <f t="shared" si="509"/>
        <v>1.4</v>
      </c>
      <c r="LD168" s="25">
        <f t="shared" si="510"/>
        <v>1.4</v>
      </c>
      <c r="LE168" s="25">
        <f t="shared" si="622"/>
        <v>1.4</v>
      </c>
      <c r="LF168" s="25">
        <f t="shared" si="511"/>
        <v>0</v>
      </c>
      <c r="LG168" s="25">
        <f t="shared" si="512"/>
        <v>0</v>
      </c>
      <c r="LH168" s="25">
        <f t="shared" si="623"/>
        <v>0</v>
      </c>
      <c r="LI168" s="25">
        <f t="shared" si="513"/>
        <v>0</v>
      </c>
      <c r="LJ168" s="25">
        <f t="shared" si="514"/>
        <v>0</v>
      </c>
      <c r="LK168" s="25">
        <f t="shared" si="624"/>
        <v>0</v>
      </c>
      <c r="LL168" s="25">
        <f t="shared" si="515"/>
        <v>0</v>
      </c>
      <c r="LM168" s="25">
        <f t="shared" si="516"/>
        <v>0</v>
      </c>
      <c r="LN168" s="25">
        <f t="shared" si="625"/>
        <v>0</v>
      </c>
      <c r="LO168" s="25">
        <f t="shared" si="517"/>
        <v>0</v>
      </c>
      <c r="LP168" s="25">
        <f t="shared" si="518"/>
        <v>0</v>
      </c>
      <c r="LQ168" s="25">
        <f t="shared" si="626"/>
        <v>0</v>
      </c>
      <c r="LR168" s="25">
        <f t="shared" si="519"/>
        <v>0</v>
      </c>
      <c r="LS168" s="25">
        <f t="shared" si="520"/>
        <v>0</v>
      </c>
      <c r="LT168" s="25">
        <f t="shared" si="627"/>
        <v>0</v>
      </c>
      <c r="LU168" s="25">
        <f t="shared" si="521"/>
        <v>0</v>
      </c>
      <c r="LV168" s="25">
        <f t="shared" si="522"/>
        <v>0</v>
      </c>
      <c r="LW168" s="25">
        <f t="shared" si="628"/>
        <v>0</v>
      </c>
      <c r="LX168" s="25">
        <f t="shared" si="523"/>
        <v>0</v>
      </c>
      <c r="LY168" s="25">
        <f t="shared" si="524"/>
        <v>0</v>
      </c>
      <c r="LZ168" s="25">
        <f t="shared" si="629"/>
        <v>0</v>
      </c>
      <c r="MA168" s="25">
        <f t="shared" si="525"/>
        <v>0</v>
      </c>
      <c r="MB168" s="25">
        <f t="shared" si="526"/>
        <v>0</v>
      </c>
      <c r="MC168" s="25">
        <f t="shared" si="630"/>
        <v>0</v>
      </c>
      <c r="MD168" s="25">
        <f t="shared" si="527"/>
        <v>0</v>
      </c>
      <c r="ME168" s="25">
        <f t="shared" si="528"/>
        <v>0</v>
      </c>
      <c r="MF168" s="25">
        <f t="shared" si="631"/>
        <v>0</v>
      </c>
      <c r="MG168" s="25">
        <f t="shared" si="529"/>
        <v>0</v>
      </c>
      <c r="MH168" s="25">
        <f t="shared" si="530"/>
        <v>0</v>
      </c>
      <c r="MI168" s="25">
        <f t="shared" si="632"/>
        <v>0</v>
      </c>
      <c r="MJ168" s="25">
        <f t="shared" si="531"/>
        <v>0</v>
      </c>
      <c r="MK168" s="25">
        <f t="shared" si="532"/>
        <v>0</v>
      </c>
      <c r="ML168" s="25">
        <f t="shared" si="633"/>
        <v>0</v>
      </c>
      <c r="MM168" s="25">
        <f t="shared" si="533"/>
        <v>0</v>
      </c>
      <c r="MN168" s="25">
        <f t="shared" si="534"/>
        <v>0</v>
      </c>
      <c r="MO168" s="25">
        <f t="shared" si="634"/>
        <v>0</v>
      </c>
      <c r="MP168" s="25">
        <f t="shared" si="535"/>
        <v>0</v>
      </c>
      <c r="MQ168" s="25">
        <f t="shared" si="536"/>
        <v>0</v>
      </c>
      <c r="MR168" s="25">
        <f t="shared" si="635"/>
        <v>0</v>
      </c>
      <c r="MS168" s="29">
        <v>1.4</v>
      </c>
      <c r="MT168" s="29">
        <v>0</v>
      </c>
      <c r="MU168" s="29">
        <v>1</v>
      </c>
      <c r="MV168" s="29">
        <v>1</v>
      </c>
      <c r="MW168" s="25">
        <f t="shared" si="537"/>
        <v>1.4</v>
      </c>
      <c r="MX168" s="25">
        <f t="shared" si="538"/>
        <v>3.36</v>
      </c>
      <c r="MY168" s="25">
        <f t="shared" si="539"/>
        <v>0</v>
      </c>
      <c r="MZ168" s="25">
        <f t="shared" si="540"/>
        <v>0</v>
      </c>
      <c r="NA168" s="25">
        <f t="shared" si="541"/>
        <v>1.4</v>
      </c>
      <c r="NB168" s="25">
        <f t="shared" si="542"/>
        <v>3.26</v>
      </c>
      <c r="NC168" s="25">
        <f t="shared" si="543"/>
        <v>0</v>
      </c>
      <c r="ND168" s="25">
        <f t="shared" si="544"/>
        <v>0</v>
      </c>
      <c r="NE168" s="25">
        <f t="shared" si="636"/>
        <v>1.4</v>
      </c>
      <c r="NF168" s="25">
        <f t="shared" si="636"/>
        <v>3.3099999999999996</v>
      </c>
      <c r="NG168" s="25">
        <f t="shared" si="636"/>
        <v>0</v>
      </c>
      <c r="NH168" s="25">
        <f t="shared" si="545"/>
        <v>0</v>
      </c>
      <c r="NI168" s="25">
        <f t="shared" si="546"/>
        <v>124.13</v>
      </c>
      <c r="NJ168" s="25">
        <f t="shared" si="547"/>
        <v>0</v>
      </c>
      <c r="NK168" s="25">
        <f t="shared" si="548"/>
        <v>124.13</v>
      </c>
      <c r="NL168" s="25">
        <f t="shared" si="549"/>
        <v>68.2</v>
      </c>
      <c r="NM168" s="25">
        <f t="shared" si="550"/>
        <v>0</v>
      </c>
      <c r="NN168" s="25">
        <f t="shared" si="637"/>
        <v>68.2</v>
      </c>
      <c r="NO168" s="25">
        <f t="shared" si="551"/>
        <v>0</v>
      </c>
      <c r="NP168" s="25">
        <f t="shared" si="552"/>
        <v>0</v>
      </c>
      <c r="NQ168" s="25">
        <f t="shared" si="638"/>
        <v>0</v>
      </c>
      <c r="NR168" s="25">
        <f t="shared" si="553"/>
        <v>0</v>
      </c>
      <c r="NS168" s="25">
        <f t="shared" si="554"/>
        <v>0</v>
      </c>
      <c r="NT168" s="25">
        <f t="shared" si="639"/>
        <v>0</v>
      </c>
      <c r="NU168" s="25">
        <f t="shared" si="555"/>
        <v>0</v>
      </c>
      <c r="NV168" s="25">
        <f t="shared" si="556"/>
        <v>0</v>
      </c>
      <c r="NW168" s="25">
        <f t="shared" si="640"/>
        <v>0</v>
      </c>
      <c r="NX168" s="25">
        <f t="shared" si="641"/>
        <v>68.2</v>
      </c>
      <c r="NY168" s="25">
        <f t="shared" si="641"/>
        <v>0</v>
      </c>
      <c r="NZ168" s="25">
        <f t="shared" si="642"/>
        <v>68.2</v>
      </c>
      <c r="OA168" s="25">
        <f t="shared" si="643"/>
        <v>55.93</v>
      </c>
      <c r="OB168" s="25">
        <f t="shared" si="643"/>
        <v>0</v>
      </c>
      <c r="OC168" s="25">
        <f t="shared" si="644"/>
        <v>55.93</v>
      </c>
      <c r="OD168" s="25">
        <f t="shared" si="645"/>
        <v>68.2</v>
      </c>
      <c r="OE168" s="25">
        <f t="shared" si="645"/>
        <v>0</v>
      </c>
      <c r="OF168" s="25">
        <f t="shared" si="645"/>
        <v>68.2</v>
      </c>
      <c r="OG168" s="25">
        <f t="shared" si="557"/>
        <v>0</v>
      </c>
      <c r="OH168" s="25">
        <f t="shared" si="558"/>
        <v>0</v>
      </c>
      <c r="OI168" s="25">
        <f t="shared" si="559"/>
        <v>0</v>
      </c>
      <c r="OJ168" s="25">
        <f t="shared" si="560"/>
        <v>0</v>
      </c>
      <c r="OK168" s="25">
        <f t="shared" si="561"/>
        <v>0</v>
      </c>
      <c r="OL168" s="25">
        <f t="shared" si="562"/>
        <v>0</v>
      </c>
      <c r="OM168" s="25">
        <f t="shared" si="646"/>
        <v>0</v>
      </c>
      <c r="ON168" s="25">
        <f t="shared" si="646"/>
        <v>0</v>
      </c>
      <c r="OO168" s="25">
        <f t="shared" si="646"/>
        <v>0</v>
      </c>
      <c r="OP168" s="25">
        <f t="shared" si="563"/>
        <v>0</v>
      </c>
      <c r="OQ168" s="25">
        <f t="shared" si="564"/>
        <v>0</v>
      </c>
      <c r="OR168" s="25">
        <f t="shared" si="647"/>
        <v>0</v>
      </c>
      <c r="OS168" s="19">
        <v>535750.31000000006</v>
      </c>
      <c r="OT168" s="19">
        <v>2370934.9500000002</v>
      </c>
    </row>
    <row r="169" spans="1:410" ht="33" customHeight="1" x14ac:dyDescent="0.25">
      <c r="A169" s="18"/>
      <c r="B169" s="18" t="s">
        <v>939</v>
      </c>
      <c r="C169" s="18">
        <v>1508.96</v>
      </c>
      <c r="D169" s="16" t="e">
        <f>_xlfn.IFNA(INDEX(#REF!,MATCH(E169,#REF!,0)),0)</f>
        <v>#REF!</v>
      </c>
      <c r="E169" s="18" t="s">
        <v>962</v>
      </c>
      <c r="F169" s="16" t="s">
        <v>765</v>
      </c>
      <c r="G169" s="16" t="s">
        <v>766</v>
      </c>
      <c r="H169" s="16" t="s">
        <v>767</v>
      </c>
      <c r="I169" s="16" t="s">
        <v>768</v>
      </c>
      <c r="J169" s="16" t="s">
        <v>769</v>
      </c>
      <c r="K169" s="16" t="s">
        <v>770</v>
      </c>
      <c r="L169" s="16" t="s">
        <v>771</v>
      </c>
      <c r="M169" s="18">
        <v>1.64</v>
      </c>
      <c r="N169" s="18">
        <v>1.94</v>
      </c>
      <c r="O169" s="18">
        <v>2.04</v>
      </c>
      <c r="P169" s="18">
        <v>2.34</v>
      </c>
      <c r="Q169" s="18">
        <v>0.1</v>
      </c>
      <c r="R169" s="18">
        <v>1.8399999999999999</v>
      </c>
      <c r="S169" s="18">
        <v>2.14</v>
      </c>
      <c r="T169" s="18">
        <v>0.2</v>
      </c>
      <c r="U169" s="18">
        <v>0</v>
      </c>
      <c r="V169" s="18">
        <v>0</v>
      </c>
      <c r="W169" s="18">
        <v>0</v>
      </c>
      <c r="X169" s="18">
        <v>1.64</v>
      </c>
      <c r="Y169" s="18">
        <v>1.9</v>
      </c>
      <c r="Z169" s="20">
        <f t="shared" si="565"/>
        <v>2.1</v>
      </c>
      <c r="AA169" s="18">
        <v>0.22</v>
      </c>
      <c r="AB169" s="18">
        <v>0</v>
      </c>
      <c r="AC169" s="18">
        <v>0</v>
      </c>
      <c r="AD169" s="18">
        <v>0</v>
      </c>
      <c r="AE169" s="18">
        <v>0</v>
      </c>
      <c r="AF169" s="18">
        <v>0</v>
      </c>
      <c r="AG169" s="18">
        <v>1.2</v>
      </c>
      <c r="AH169" s="18">
        <v>1.5</v>
      </c>
      <c r="AI169" s="20">
        <f t="shared" si="566"/>
        <v>2.25</v>
      </c>
      <c r="AJ169" s="18">
        <v>0</v>
      </c>
      <c r="AK169" s="18">
        <v>0</v>
      </c>
      <c r="AL169" s="20">
        <f t="shared" si="567"/>
        <v>0</v>
      </c>
      <c r="AM169" s="18">
        <v>1.64</v>
      </c>
      <c r="AN169" s="18">
        <v>1.5</v>
      </c>
      <c r="AO169" s="18">
        <v>0.15</v>
      </c>
      <c r="AP169" s="18">
        <v>0.22</v>
      </c>
      <c r="AQ169" s="18">
        <v>1.64</v>
      </c>
      <c r="AR169" s="18">
        <v>1.72</v>
      </c>
      <c r="AS169" s="18">
        <v>0.12</v>
      </c>
      <c r="AT169" s="18">
        <v>0.11</v>
      </c>
      <c r="AU169" s="18">
        <v>0</v>
      </c>
      <c r="AV169" s="18">
        <v>1</v>
      </c>
      <c r="AW169" s="18">
        <v>0</v>
      </c>
      <c r="AX169" s="18">
        <v>0</v>
      </c>
      <c r="AY169" s="18">
        <v>0</v>
      </c>
      <c r="AZ169" s="18">
        <v>0</v>
      </c>
      <c r="BA169" s="18">
        <v>0</v>
      </c>
      <c r="BB169" s="18">
        <v>0</v>
      </c>
      <c r="BC169" s="18">
        <v>0</v>
      </c>
      <c r="BD169" s="18">
        <v>0</v>
      </c>
      <c r="BE169" s="18">
        <v>2</v>
      </c>
      <c r="BF169" s="18">
        <v>0</v>
      </c>
      <c r="BG169" s="18">
        <v>0</v>
      </c>
      <c r="BH169" s="18">
        <v>0</v>
      </c>
      <c r="BI169" s="18">
        <v>0</v>
      </c>
      <c r="BJ169" s="18">
        <v>0</v>
      </c>
      <c r="BK169" s="18">
        <v>0</v>
      </c>
      <c r="BL169" s="18">
        <v>0</v>
      </c>
      <c r="BM169" s="18">
        <v>0</v>
      </c>
      <c r="BN169" s="18">
        <v>0</v>
      </c>
      <c r="BO169" s="18">
        <v>0</v>
      </c>
      <c r="BP169" s="18">
        <v>0</v>
      </c>
      <c r="BQ169" s="18">
        <v>0</v>
      </c>
      <c r="BR169" s="18">
        <v>0</v>
      </c>
      <c r="BS169" s="18">
        <v>0</v>
      </c>
      <c r="BT169" s="18">
        <v>0</v>
      </c>
      <c r="BU169" s="18">
        <v>0</v>
      </c>
      <c r="BV169" s="18">
        <v>0</v>
      </c>
      <c r="BW169" s="18">
        <v>0</v>
      </c>
      <c r="BX169" s="18">
        <v>0</v>
      </c>
      <c r="BY169" s="18">
        <v>0</v>
      </c>
      <c r="BZ169" s="18">
        <v>0</v>
      </c>
      <c r="CA169" s="16" t="e">
        <f>_xlfn.IFNA(IF(RIGHT(D169,2)="=G",0,INDEX(#REF!,MATCH(E169,#REF!,0))),0)</f>
        <v>#REF!</v>
      </c>
      <c r="CB169" s="16" t="s">
        <v>776</v>
      </c>
      <c r="CC169" s="18">
        <v>0</v>
      </c>
      <c r="CD169" s="18">
        <v>0</v>
      </c>
      <c r="CE169" s="18">
        <v>1.4</v>
      </c>
      <c r="CF169" s="18">
        <v>0.85</v>
      </c>
      <c r="CG169" s="18">
        <v>0.12</v>
      </c>
      <c r="CH169" s="18">
        <v>2</v>
      </c>
      <c r="CI169" s="16" t="s">
        <v>98</v>
      </c>
      <c r="CJ169" s="18">
        <v>0</v>
      </c>
      <c r="CK169" s="20">
        <f t="shared" si="432"/>
        <v>2.63</v>
      </c>
      <c r="CL169" s="20">
        <f t="shared" si="568"/>
        <v>2.63</v>
      </c>
      <c r="CM169" s="18">
        <v>46.73</v>
      </c>
      <c r="CN169" s="18">
        <v>46.8</v>
      </c>
      <c r="CO169" s="18">
        <v>45.960999999999999</v>
      </c>
      <c r="CP169" s="22">
        <f t="shared" si="433"/>
        <v>46.73</v>
      </c>
      <c r="CQ169" s="22">
        <f t="shared" si="434"/>
        <v>44.1</v>
      </c>
      <c r="CR169" s="22">
        <f t="shared" si="569"/>
        <v>2.63</v>
      </c>
      <c r="CS169" s="22">
        <f t="shared" si="435"/>
        <v>44.199999999999996</v>
      </c>
      <c r="CT169" s="22">
        <f t="shared" si="436"/>
        <v>44.4</v>
      </c>
      <c r="CU169" s="18">
        <v>44.4</v>
      </c>
      <c r="CV169" s="22">
        <f t="shared" si="570"/>
        <v>2.1</v>
      </c>
      <c r="CW169" s="22">
        <f t="shared" si="437"/>
        <v>0</v>
      </c>
      <c r="CX169" s="22">
        <f t="shared" si="438"/>
        <v>0</v>
      </c>
      <c r="CY169" s="22">
        <f t="shared" si="439"/>
        <v>46.53</v>
      </c>
      <c r="CZ169" s="22">
        <f t="shared" si="440"/>
        <v>46.68</v>
      </c>
      <c r="DA169" s="18">
        <v>46.8</v>
      </c>
      <c r="DB169" s="20">
        <f t="shared" si="571"/>
        <v>2.7</v>
      </c>
      <c r="DC169" s="20">
        <f t="shared" si="572"/>
        <v>7.0000000000000007E-2</v>
      </c>
      <c r="DD169" s="20">
        <f t="shared" si="573"/>
        <v>2.6300000000000003</v>
      </c>
      <c r="DE169" s="20">
        <f t="shared" si="441"/>
        <v>0.1</v>
      </c>
      <c r="DF169" s="20">
        <f t="shared" si="442"/>
        <v>0.2</v>
      </c>
      <c r="DG169" s="20">
        <f t="shared" si="443"/>
        <v>2.33</v>
      </c>
      <c r="DH169" s="20">
        <f t="shared" si="444"/>
        <v>0</v>
      </c>
      <c r="DI169" s="20">
        <f t="shared" si="445"/>
        <v>0</v>
      </c>
      <c r="DJ169" s="20">
        <f t="shared" si="446"/>
        <v>0</v>
      </c>
      <c r="DK169" s="20">
        <f t="shared" si="574"/>
        <v>2.63</v>
      </c>
      <c r="DL169" s="20">
        <f t="shared" si="575"/>
        <v>0</v>
      </c>
      <c r="DM169" s="20">
        <f t="shared" si="576"/>
        <v>0</v>
      </c>
      <c r="DN169" s="20">
        <f t="shared" si="577"/>
        <v>0</v>
      </c>
      <c r="DO169" s="18">
        <v>2.54</v>
      </c>
      <c r="DP169" s="18">
        <v>0</v>
      </c>
      <c r="DQ169" s="18">
        <v>1</v>
      </c>
      <c r="DR169" s="18">
        <v>1</v>
      </c>
      <c r="DS169" s="25">
        <f t="shared" si="578"/>
        <v>2.54</v>
      </c>
      <c r="DT169" s="25">
        <f t="shared" si="579"/>
        <v>0</v>
      </c>
      <c r="DU169" s="25">
        <f t="shared" si="580"/>
        <v>6.68</v>
      </c>
      <c r="DV169" s="25">
        <f t="shared" si="581"/>
        <v>0</v>
      </c>
      <c r="DW169" s="25">
        <f t="shared" si="582"/>
        <v>6.68</v>
      </c>
      <c r="DX169" s="25">
        <f t="shared" si="583"/>
        <v>13.63</v>
      </c>
      <c r="DY169" s="25">
        <f t="shared" si="584"/>
        <v>0</v>
      </c>
      <c r="DZ169" s="25">
        <f t="shared" si="585"/>
        <v>13.63</v>
      </c>
      <c r="EA169" s="25">
        <f t="shared" si="586"/>
        <v>8.68</v>
      </c>
      <c r="EB169" s="25">
        <f t="shared" si="587"/>
        <v>0</v>
      </c>
      <c r="EC169" s="25">
        <f t="shared" si="588"/>
        <v>8.68</v>
      </c>
      <c r="ED169" s="25">
        <f t="shared" si="589"/>
        <v>4.95</v>
      </c>
      <c r="EE169" s="25">
        <f t="shared" si="589"/>
        <v>0</v>
      </c>
      <c r="EF169" s="25">
        <f t="shared" si="590"/>
        <v>4.95</v>
      </c>
      <c r="EG169" s="25">
        <f t="shared" si="591"/>
        <v>8.68</v>
      </c>
      <c r="EH169" s="25">
        <f t="shared" si="591"/>
        <v>0</v>
      </c>
      <c r="EI169" s="25">
        <f t="shared" si="592"/>
        <v>8.68</v>
      </c>
      <c r="EJ169" s="18">
        <v>1508.96</v>
      </c>
      <c r="EK169" s="18">
        <v>1470.26</v>
      </c>
      <c r="EL169" s="18" t="s">
        <v>962</v>
      </c>
      <c r="EM169" s="18" t="s">
        <v>963</v>
      </c>
      <c r="EN169" s="16" t="s">
        <v>774</v>
      </c>
      <c r="EO169" s="16" t="s">
        <v>132</v>
      </c>
      <c r="EP169" s="16" t="e">
        <f>IF(OR(EN169="Cống tròn",EN169="Cống hộp",EN169="Ống nhựa"),INDEX(#REF!,MATCH(E169,#REF!,0)),IF(OR(EN169="Rãnh xây",EN169="Rãnh bê tông"),INDEX(#REF!,MATCH(E169,#REF!,0)),0))</f>
        <v>#REF!</v>
      </c>
      <c r="EQ169" s="18">
        <v>37.500000000000043</v>
      </c>
      <c r="ER169" s="18">
        <v>1</v>
      </c>
      <c r="ES169" s="25">
        <f t="shared" si="593"/>
        <v>37</v>
      </c>
      <c r="ET169" s="1" t="e">
        <f>_xlfn.IFNA(IF(EN169="Cống tròn",INDEX(#REF!,MATCH(E169,#REF!,0)),IF(EN169="Cống hộp",INDEX(#REF!,MATCH(E169,#REF!,0)),EU169&amp;" ,"&amp;EV169)),0)</f>
        <v>#REF!</v>
      </c>
      <c r="EU169" s="16" t="s">
        <v>769</v>
      </c>
      <c r="EV169" s="16" t="s">
        <v>775</v>
      </c>
      <c r="EW169" s="16" t="e">
        <f>_xlfn.IFNA(INDEX(#REF!,MATCH(E169,#REF!,0)),0)</f>
        <v>#REF!</v>
      </c>
      <c r="EX169" s="16"/>
      <c r="EY169" s="18">
        <v>0</v>
      </c>
      <c r="EZ169" s="18">
        <v>0</v>
      </c>
      <c r="FA169" s="18">
        <v>0</v>
      </c>
      <c r="FB169" s="19">
        <v>0</v>
      </c>
      <c r="FC169" s="19">
        <v>0</v>
      </c>
      <c r="FD169" s="25">
        <f t="shared" si="447"/>
        <v>0</v>
      </c>
      <c r="FE169" s="25">
        <f t="shared" si="594"/>
        <v>0</v>
      </c>
      <c r="FF169" s="18">
        <v>0.1</v>
      </c>
      <c r="FG169" s="18">
        <v>2</v>
      </c>
      <c r="FH169" s="18">
        <v>1</v>
      </c>
      <c r="FI169" s="25">
        <f t="shared" si="595"/>
        <v>1.2</v>
      </c>
      <c r="FJ169" s="18">
        <v>0</v>
      </c>
      <c r="FK169" s="18">
        <v>0</v>
      </c>
      <c r="FL169" s="18">
        <v>0.2</v>
      </c>
      <c r="FM169" s="18">
        <v>1.4</v>
      </c>
      <c r="FN169" s="18">
        <v>0</v>
      </c>
      <c r="FO169" s="25">
        <f t="shared" si="596"/>
        <v>1.4</v>
      </c>
      <c r="FP169" s="18">
        <v>1.4999999999999999E-2</v>
      </c>
      <c r="FQ169" s="18">
        <v>1</v>
      </c>
      <c r="FR169" s="25">
        <f t="shared" si="448"/>
        <v>36</v>
      </c>
      <c r="FS169" s="25">
        <f t="shared" si="449"/>
        <v>0.52500000000000002</v>
      </c>
      <c r="FT169" s="25">
        <f t="shared" si="450"/>
        <v>36.524999999999999</v>
      </c>
      <c r="FU169" s="25">
        <f t="shared" si="451"/>
        <v>-0.97500000000004405</v>
      </c>
      <c r="FV169" s="25" t="str">
        <f t="shared" si="597"/>
        <v>Thêm 01</v>
      </c>
      <c r="FW169" s="25">
        <f t="shared" si="598"/>
        <v>0.04</v>
      </c>
      <c r="FX169" s="16"/>
      <c r="FY169" s="16"/>
      <c r="FZ169" s="16"/>
      <c r="GA169" s="16"/>
      <c r="GB169" s="19">
        <v>0</v>
      </c>
      <c r="GC169" s="19">
        <v>0</v>
      </c>
      <c r="GD169" s="19">
        <v>0</v>
      </c>
      <c r="GE169" s="19">
        <v>0</v>
      </c>
      <c r="GF169" s="19">
        <v>0</v>
      </c>
      <c r="GG169" s="19">
        <v>0</v>
      </c>
      <c r="GH169" s="19">
        <v>0</v>
      </c>
      <c r="GI169" s="19">
        <v>0</v>
      </c>
      <c r="GJ169" s="19">
        <v>0</v>
      </c>
      <c r="GK169" s="19">
        <v>0</v>
      </c>
      <c r="GL169" s="25">
        <f t="shared" si="452"/>
        <v>0</v>
      </c>
      <c r="GM169" s="25">
        <f t="shared" si="599"/>
        <v>0</v>
      </c>
      <c r="GN169" s="19">
        <v>0</v>
      </c>
      <c r="GO169" s="19">
        <v>0</v>
      </c>
      <c r="GP169" s="19">
        <v>0</v>
      </c>
      <c r="GQ169" s="19">
        <v>0</v>
      </c>
      <c r="GR169" s="1" t="e">
        <f>_xlfn.IFNA(INDEX(#REF!,MATCH(E169,#REF!,0)),0)</f>
        <v>#REF!</v>
      </c>
      <c r="GS169" s="16"/>
      <c r="GT169" s="18">
        <v>0</v>
      </c>
      <c r="GU169" s="18">
        <v>0</v>
      </c>
      <c r="GV169" s="18">
        <v>0</v>
      </c>
      <c r="GW169" s="18">
        <v>0</v>
      </c>
      <c r="GX169" s="25">
        <f t="shared" si="453"/>
        <v>0</v>
      </c>
      <c r="GY169" s="25">
        <f t="shared" si="454"/>
        <v>0</v>
      </c>
      <c r="GZ169" s="25">
        <f t="shared" si="600"/>
        <v>0</v>
      </c>
      <c r="HA169" s="1" t="e" cm="1">
        <f t="array" ref="HA169">INDEX(#REF!,MATCH(EJ169&amp;EK169&amp;HD169&amp;HE169&amp;HF169,#REF!&amp;#REF!&amp;#REF!&amp;#REF!&amp;#REF!,0))</f>
        <v>#REF!</v>
      </c>
      <c r="HB169" s="16"/>
      <c r="HC169" s="25">
        <f t="shared" si="601"/>
        <v>0</v>
      </c>
      <c r="HD169" s="18">
        <v>0</v>
      </c>
      <c r="HE169" s="18">
        <v>0</v>
      </c>
      <c r="HF169" s="18">
        <v>0</v>
      </c>
      <c r="HG169" s="1" t="e" cm="1">
        <f t="array" ref="HG169">INDEX(#REF!,MATCH(EJ169&amp;EK169&amp;HJ169&amp;HK169&amp;HL169,#REF!&amp;#REF!&amp;#REF!&amp;#REF!&amp;#REF!,0))</f>
        <v>#REF!</v>
      </c>
      <c r="HH169" s="16"/>
      <c r="HI169" s="25">
        <f t="shared" si="602"/>
        <v>0</v>
      </c>
      <c r="HJ169" s="25">
        <f t="shared" si="603"/>
        <v>0</v>
      </c>
      <c r="HK169" s="19">
        <v>0</v>
      </c>
      <c r="HL169" s="19">
        <v>0</v>
      </c>
      <c r="HM169" s="18">
        <v>0.01</v>
      </c>
      <c r="HN169" s="18">
        <v>1</v>
      </c>
      <c r="HO169" s="25">
        <f t="shared" si="604"/>
        <v>0</v>
      </c>
      <c r="HP169" s="25">
        <f t="shared" si="605"/>
        <v>0</v>
      </c>
      <c r="HQ169" s="25">
        <f t="shared" si="606"/>
        <v>0</v>
      </c>
      <c r="HR169" s="25">
        <f t="shared" si="607"/>
        <v>0</v>
      </c>
      <c r="HS169" s="25">
        <f t="shared" si="608"/>
        <v>0</v>
      </c>
      <c r="HT169" s="19">
        <v>0</v>
      </c>
      <c r="HU169" s="19">
        <v>0</v>
      </c>
      <c r="HV169" s="19">
        <v>0</v>
      </c>
      <c r="HW169" s="25">
        <f t="shared" si="609"/>
        <v>0</v>
      </c>
      <c r="HX169" s="19">
        <v>0</v>
      </c>
      <c r="HY169" s="19">
        <v>0</v>
      </c>
      <c r="HZ169" s="18">
        <v>46.73</v>
      </c>
      <c r="IA169" s="20">
        <f>ROUND(IF(EN169="Cống tròn",IF(EN169="Cống tròn",IF(EU169="Không có móng",IQ169-FF169,IF(EU169="Đế",IP169-FN169,IF(OR(EU169="Móng bê tông",EU169="Móng bê tông kết hợp đế"),II169-FJ169,0))),0),IF(EN169="Cống hộp",IF(AND(EN169="Cống hộp",EU169="Không có móng"),IQ169-GF169,IF(AND(EN169="Cống hộp",EU169="Móng bê tông"),IJ169-GB169,0)),IF(OR(EN169="Rãnh xây",EN169="Rãnh bê tông"),IF(OR(EN169="Rãnh xây",EN169="Rãnh bê tông"),IK169-GB169,0),IF(EN169="Ống nhựa",IF(AND(EN169="Ống nhựa",EU169="Không đắp cát"),IQ169-HT169,IF(AND(EN169="Ống nhựa",EU169="Đắp cát"),IH169-HX169,0)),IF(EN169="Rãnh thang",IF(EN169="Rãnh thang",IF(EU169="Móng bê tông",#REF!-#REF!,IQ169),0),0))))),2)</f>
        <v>44.4</v>
      </c>
      <c r="IB169" s="20">
        <f t="shared" si="610"/>
        <v>2.3299999999999983</v>
      </c>
      <c r="IC169" s="20">
        <f t="shared" si="455"/>
        <v>44.4</v>
      </c>
      <c r="ID169" s="20">
        <f t="shared" si="456"/>
        <v>0</v>
      </c>
      <c r="IE169" s="20">
        <f t="shared" si="457"/>
        <v>0</v>
      </c>
      <c r="IF169" s="20">
        <f t="shared" si="458"/>
        <v>0</v>
      </c>
      <c r="IG169" s="20">
        <f>IF(EN169="Rãnh thang",IF(AND(EN169="Rãnh thang",EU169="Móng bê tông"),IQ169-#REF!,0),IF(EN169="Ống nhựa",IF(AND(EN169="Ống nhựa",EU169="Đắp cát"),IQ169-HT169,0),IF(EN169="Cống tròn",IF(EN169="Cống tròn",IF(OR(EU169="Móng bê tông",EU169="Móng bê tông kết hợp đế"),IM169-FL169,0),0),IF(EN169="Cống hộp",IF(AND(EN169="Cống hộp",EU169="Móng bê tông"),IN169-GD169,0),IF(OR(EN169="Rãnh xây",EN169="Rãnh bê tông"),IF(AND(EN169="Rãnh xây",EU169="Móng bê tông"),IO169-GD169,IF(AND(EN169="Rãnh bê tông",EU169="Móng bê tông"),IO169-GD169,0)),0)))))</f>
        <v>44.4</v>
      </c>
      <c r="IH169" s="20">
        <f t="shared" si="459"/>
        <v>0</v>
      </c>
      <c r="II169" s="20">
        <f t="shared" si="460"/>
        <v>44.4</v>
      </c>
      <c r="IJ169" s="20">
        <f t="shared" si="461"/>
        <v>0</v>
      </c>
      <c r="IK169" s="20">
        <f t="shared" si="462"/>
        <v>0</v>
      </c>
      <c r="IL169" s="20">
        <f t="shared" si="463"/>
        <v>44.6</v>
      </c>
      <c r="IM169" s="20">
        <f t="shared" si="464"/>
        <v>44.6</v>
      </c>
      <c r="IN169" s="20">
        <f t="shared" si="465"/>
        <v>0</v>
      </c>
      <c r="IO169" s="20">
        <f t="shared" si="466"/>
        <v>0</v>
      </c>
      <c r="IP169" s="20">
        <f t="shared" si="467"/>
        <v>0</v>
      </c>
      <c r="IQ169" s="18">
        <v>44.7</v>
      </c>
      <c r="IR169" s="25">
        <f t="shared" si="611"/>
        <v>0</v>
      </c>
      <c r="IS169" s="25">
        <f t="shared" si="468"/>
        <v>0</v>
      </c>
      <c r="IT169" s="25">
        <f t="shared" si="469"/>
        <v>0</v>
      </c>
      <c r="IU169" s="25">
        <f>ROUND(IF(EN169="Cống tròn",IF(EN169="Cống tròn",IV169+FF169,0),IF(EN169="Cống hộp",IF(EN169="Cống hộp",IV169+GP169,0),IF(OR(EN169="Rãnh xây",EN169="Rãnh bê tông"),IF(OR(EN169="Rãnh xây",EN169="Rãnh bê tông"),IV169+GP169,0),IF(EN169="ống nhựa",IF(EN169="Ống nhựa",IV169+HT169,0),IF(EN169="Rãnh thang",IF(EN169="Rãnh thang",IQ169+#REF!,0),0))))),2)</f>
        <v>45.55</v>
      </c>
      <c r="IV169" s="18">
        <v>45.45</v>
      </c>
      <c r="IW169" s="25">
        <f t="shared" si="470"/>
        <v>45.55</v>
      </c>
      <c r="IX169" s="25">
        <f t="shared" si="471"/>
        <v>0</v>
      </c>
      <c r="IY169" s="25">
        <f t="shared" si="472"/>
        <v>0</v>
      </c>
      <c r="IZ169" s="25">
        <f t="shared" si="473"/>
        <v>0</v>
      </c>
      <c r="JA169" s="25">
        <f t="shared" si="474"/>
        <v>0</v>
      </c>
      <c r="JB169" s="18">
        <v>46.54</v>
      </c>
      <c r="JC169" s="20">
        <f>ROUND(IF(EN169="Cống tròn",IF(EN169="Cống tròn",IF(EU169="Không có móng",JS169-FF169,IF(EU169="Đế",JR169-FN169,IF(OR(EU169="Móng bê tông",EU169="Móng bê tông kết hợp đế"),JK169-FJ169,0))),0),IF(EN169="Cống hộp",IF(AND(EN169="Cống hộp",EU169="Không có móng"),JS169-GF169,IF(AND(EN169="Cống hộp",EU169="Móng bê tông"),JL169-GB169,0)),IF(OR(EN169="Rãnh xây",EN169="Rãnh bê tông"),IF(OR(EN169="Rãnh xây",EN169="Rãnh bê tông"),JM169-GB169,0),IF(EN169="Ống nhựa",IF(AND(EN169="Ống nhựa",EU169="Không đắp cát"),JS169-HT169,IF(AND(EN169="Ống nhựa",EU169="Đắp cát"),JJ169-HX169,0)),IF(EN169="Rãnh thang",IF(EN169="Rãnh thang",IF(EU169="Móng bê tông",#REF!-#REF!,JS169),0),0))))),2)</f>
        <v>44.15</v>
      </c>
      <c r="JD169" s="20">
        <f t="shared" si="612"/>
        <v>2.3900000000000006</v>
      </c>
      <c r="JE169" s="20">
        <f t="shared" si="475"/>
        <v>44.15</v>
      </c>
      <c r="JF169" s="20">
        <f t="shared" si="476"/>
        <v>0</v>
      </c>
      <c r="JG169" s="20">
        <f t="shared" si="477"/>
        <v>0</v>
      </c>
      <c r="JH169" s="20">
        <f t="shared" si="478"/>
        <v>0</v>
      </c>
      <c r="JI169" s="20">
        <f>IF(EN169="Rãnh thang",IF(AND(EN169="Rãnh thang",EU169="Móng bê tông"),JS169-#REF!,0),IF(EN169="Ống nhựa",IF(AND(EN169="Ống nhựa",EU169="Đắp cát"),JS169-HT169,0),IF(EN169="Cống tròn",IF(EN169="Cống tròn",IF(OR(EU169="Móng bê tông",EU169="Móng bê tông kết hợp đế"),JO169-FL169,0),0),IF(EN169="Cống hộp",IF(AND(EN169="Cống hộp",EU169="Móng bê tông"),JP169-GD169,0),IF(OR(EN169="Rãnh xây",EN169="Rãnh bê tông"),IF(AND(EN169="Rãnh xây",EU169="Móng bê tông"),JQ169-GD169,IF(AND(EN169="Rãnh bê tông",EU169="Móng bê tông"),JQ169-GD169,0)),0)))))</f>
        <v>44.15</v>
      </c>
      <c r="JJ169" s="20">
        <f t="shared" si="479"/>
        <v>0</v>
      </c>
      <c r="JK169" s="20">
        <f t="shared" si="480"/>
        <v>44.15</v>
      </c>
      <c r="JL169" s="20">
        <f t="shared" si="481"/>
        <v>0</v>
      </c>
      <c r="JM169" s="20">
        <f t="shared" si="482"/>
        <v>0</v>
      </c>
      <c r="JN169" s="20">
        <f t="shared" si="483"/>
        <v>44.35</v>
      </c>
      <c r="JO169" s="20">
        <f t="shared" si="484"/>
        <v>44.35</v>
      </c>
      <c r="JP169" s="20">
        <f t="shared" si="485"/>
        <v>0</v>
      </c>
      <c r="JQ169" s="20">
        <f t="shared" si="486"/>
        <v>0</v>
      </c>
      <c r="JR169" s="20">
        <f t="shared" si="487"/>
        <v>0</v>
      </c>
      <c r="JS169" s="26">
        <v>44.45</v>
      </c>
      <c r="JT169" s="25">
        <f t="shared" si="613"/>
        <v>0</v>
      </c>
      <c r="JU169" s="25">
        <f t="shared" si="488"/>
        <v>0</v>
      </c>
      <c r="JV169" s="25">
        <f t="shared" si="489"/>
        <v>0</v>
      </c>
      <c r="JW169" s="25">
        <f>ROUND(IF(EN169="Cống tròn",IF(EN169="Cống tròn",JX169+FF169,0),IF(EN169="Cống hộp",IF(EN169="Cống hộp",JX169+GP169,0),IF(OR(EN169="Rãnh xây",EN169="Rãnh bê tông"),IF(OR(EN169="Rãnh xây",EN169="Rãnh bê tông"),JX169+GP169,0),IF(EN169="ống nhựa",IF(EN169="Ống nhựa",JX169+HT169,0),IF(EN169="Rãnh thang",IF(EN169="Rãnh thang",JS169+#REF!,0),0))))),2)</f>
        <v>45.55</v>
      </c>
      <c r="JX169" s="27">
        <v>45.45</v>
      </c>
      <c r="JY169" s="25">
        <f t="shared" si="490"/>
        <v>45.55</v>
      </c>
      <c r="JZ169" s="25">
        <f t="shared" si="491"/>
        <v>0</v>
      </c>
      <c r="KA169" s="25">
        <f t="shared" si="492"/>
        <v>0</v>
      </c>
      <c r="KB169" s="25">
        <f t="shared" si="493"/>
        <v>0</v>
      </c>
      <c r="KC169" s="25">
        <f t="shared" si="494"/>
        <v>0</v>
      </c>
      <c r="KD169" s="28" t="s">
        <v>98</v>
      </c>
      <c r="KE169" s="27">
        <v>0</v>
      </c>
      <c r="KF169" s="25">
        <f t="shared" si="495"/>
        <v>2.3299999999999983</v>
      </c>
      <c r="KG169" s="25">
        <f t="shared" si="614"/>
        <v>2.3299999999999983</v>
      </c>
      <c r="KH169" s="27">
        <v>0</v>
      </c>
      <c r="KI169" s="25">
        <f t="shared" si="496"/>
        <v>2.3900000000000006</v>
      </c>
      <c r="KJ169" s="25">
        <f t="shared" si="615"/>
        <v>2.3900000000000006</v>
      </c>
      <c r="KK169" s="25">
        <f t="shared" si="497"/>
        <v>0</v>
      </c>
      <c r="KL169" s="25">
        <f t="shared" si="498"/>
        <v>0</v>
      </c>
      <c r="KM169" s="25">
        <f t="shared" si="616"/>
        <v>0</v>
      </c>
      <c r="KN169" s="25">
        <f t="shared" si="499"/>
        <v>0</v>
      </c>
      <c r="KO169" s="25">
        <f t="shared" si="500"/>
        <v>0</v>
      </c>
      <c r="KP169" s="25">
        <f t="shared" si="617"/>
        <v>0</v>
      </c>
      <c r="KQ169" s="25">
        <f t="shared" si="501"/>
        <v>0.2</v>
      </c>
      <c r="KR169" s="25">
        <f t="shared" si="502"/>
        <v>0.2</v>
      </c>
      <c r="KS169" s="25">
        <f t="shared" si="618"/>
        <v>0.2</v>
      </c>
      <c r="KT169" s="25">
        <f t="shared" si="503"/>
        <v>0</v>
      </c>
      <c r="KU169" s="25">
        <f t="shared" si="504"/>
        <v>0</v>
      </c>
      <c r="KV169" s="25">
        <f t="shared" si="619"/>
        <v>0</v>
      </c>
      <c r="KW169" s="25">
        <f t="shared" si="505"/>
        <v>0</v>
      </c>
      <c r="KX169" s="25">
        <f t="shared" si="506"/>
        <v>0</v>
      </c>
      <c r="KY169" s="25">
        <f t="shared" si="620"/>
        <v>0</v>
      </c>
      <c r="KZ169" s="25">
        <f t="shared" si="507"/>
        <v>0</v>
      </c>
      <c r="LA169" s="25">
        <f t="shared" si="508"/>
        <v>0</v>
      </c>
      <c r="LB169" s="25">
        <f t="shared" si="621"/>
        <v>0</v>
      </c>
      <c r="LC169" s="25">
        <f t="shared" si="509"/>
        <v>1.4</v>
      </c>
      <c r="LD169" s="25">
        <f t="shared" si="510"/>
        <v>1.4</v>
      </c>
      <c r="LE169" s="25">
        <f t="shared" si="622"/>
        <v>1.4</v>
      </c>
      <c r="LF169" s="25">
        <f t="shared" si="511"/>
        <v>0</v>
      </c>
      <c r="LG169" s="25">
        <f t="shared" si="512"/>
        <v>0</v>
      </c>
      <c r="LH169" s="25">
        <f t="shared" si="623"/>
        <v>0</v>
      </c>
      <c r="LI169" s="25">
        <f t="shared" si="513"/>
        <v>0</v>
      </c>
      <c r="LJ169" s="25">
        <f t="shared" si="514"/>
        <v>0</v>
      </c>
      <c r="LK169" s="25">
        <f t="shared" si="624"/>
        <v>0</v>
      </c>
      <c r="LL169" s="25">
        <f t="shared" si="515"/>
        <v>0</v>
      </c>
      <c r="LM169" s="25">
        <f t="shared" si="516"/>
        <v>0</v>
      </c>
      <c r="LN169" s="25">
        <f t="shared" si="625"/>
        <v>0</v>
      </c>
      <c r="LO169" s="25">
        <f t="shared" si="517"/>
        <v>0</v>
      </c>
      <c r="LP169" s="25">
        <f t="shared" si="518"/>
        <v>0</v>
      </c>
      <c r="LQ169" s="25">
        <f t="shared" si="626"/>
        <v>0</v>
      </c>
      <c r="LR169" s="25">
        <f t="shared" si="519"/>
        <v>0</v>
      </c>
      <c r="LS169" s="25">
        <f t="shared" si="520"/>
        <v>0</v>
      </c>
      <c r="LT169" s="25">
        <f t="shared" si="627"/>
        <v>0</v>
      </c>
      <c r="LU169" s="25">
        <f t="shared" si="521"/>
        <v>0</v>
      </c>
      <c r="LV169" s="25">
        <f t="shared" si="522"/>
        <v>0</v>
      </c>
      <c r="LW169" s="25">
        <f t="shared" si="628"/>
        <v>0</v>
      </c>
      <c r="LX169" s="25">
        <f t="shared" si="523"/>
        <v>0</v>
      </c>
      <c r="LY169" s="25">
        <f t="shared" si="524"/>
        <v>0</v>
      </c>
      <c r="LZ169" s="25">
        <f t="shared" si="629"/>
        <v>0</v>
      </c>
      <c r="MA169" s="25">
        <f t="shared" si="525"/>
        <v>0</v>
      </c>
      <c r="MB169" s="25">
        <f t="shared" si="526"/>
        <v>0</v>
      </c>
      <c r="MC169" s="25">
        <f t="shared" si="630"/>
        <v>0</v>
      </c>
      <c r="MD169" s="25">
        <f t="shared" si="527"/>
        <v>0</v>
      </c>
      <c r="ME169" s="25">
        <f t="shared" si="528"/>
        <v>0</v>
      </c>
      <c r="MF169" s="25">
        <f t="shared" si="631"/>
        <v>0</v>
      </c>
      <c r="MG169" s="25">
        <f t="shared" si="529"/>
        <v>0</v>
      </c>
      <c r="MH169" s="25">
        <f t="shared" si="530"/>
        <v>0</v>
      </c>
      <c r="MI169" s="25">
        <f t="shared" si="632"/>
        <v>0</v>
      </c>
      <c r="MJ169" s="25">
        <f t="shared" si="531"/>
        <v>0</v>
      </c>
      <c r="MK169" s="25">
        <f t="shared" si="532"/>
        <v>0</v>
      </c>
      <c r="ML169" s="25">
        <f t="shared" si="633"/>
        <v>0</v>
      </c>
      <c r="MM169" s="25">
        <f t="shared" si="533"/>
        <v>0</v>
      </c>
      <c r="MN169" s="25">
        <f t="shared" si="534"/>
        <v>0</v>
      </c>
      <c r="MO169" s="25">
        <f t="shared" si="634"/>
        <v>0</v>
      </c>
      <c r="MP169" s="25">
        <f t="shared" si="535"/>
        <v>0</v>
      </c>
      <c r="MQ169" s="25">
        <f t="shared" si="536"/>
        <v>0</v>
      </c>
      <c r="MR169" s="25">
        <f t="shared" si="635"/>
        <v>0</v>
      </c>
      <c r="MS169" s="29">
        <v>1.4</v>
      </c>
      <c r="MT169" s="29">
        <v>0</v>
      </c>
      <c r="MU169" s="29">
        <v>1</v>
      </c>
      <c r="MV169" s="29">
        <v>1</v>
      </c>
      <c r="MW169" s="25">
        <f t="shared" si="537"/>
        <v>1.4</v>
      </c>
      <c r="MX169" s="25">
        <f t="shared" si="538"/>
        <v>3.26</v>
      </c>
      <c r="MY169" s="25">
        <f t="shared" si="539"/>
        <v>0</v>
      </c>
      <c r="MZ169" s="25">
        <f t="shared" si="540"/>
        <v>0</v>
      </c>
      <c r="NA169" s="25">
        <f t="shared" si="541"/>
        <v>1.4</v>
      </c>
      <c r="NB169" s="25">
        <f t="shared" si="542"/>
        <v>3.35</v>
      </c>
      <c r="NC169" s="25">
        <f t="shared" si="543"/>
        <v>0</v>
      </c>
      <c r="ND169" s="25">
        <f t="shared" si="544"/>
        <v>0</v>
      </c>
      <c r="NE169" s="25">
        <f t="shared" si="636"/>
        <v>1.4</v>
      </c>
      <c r="NF169" s="25">
        <f t="shared" si="636"/>
        <v>3.3049999999999997</v>
      </c>
      <c r="NG169" s="25">
        <f t="shared" si="636"/>
        <v>0</v>
      </c>
      <c r="NH169" s="25">
        <f t="shared" si="545"/>
        <v>0</v>
      </c>
      <c r="NI169" s="25">
        <f t="shared" si="546"/>
        <v>123.94</v>
      </c>
      <c r="NJ169" s="25">
        <f t="shared" si="547"/>
        <v>0</v>
      </c>
      <c r="NK169" s="25">
        <f t="shared" si="548"/>
        <v>123.94</v>
      </c>
      <c r="NL169" s="25">
        <f t="shared" si="549"/>
        <v>68.2</v>
      </c>
      <c r="NM169" s="25">
        <f t="shared" si="550"/>
        <v>0</v>
      </c>
      <c r="NN169" s="25">
        <f t="shared" si="637"/>
        <v>68.2</v>
      </c>
      <c r="NO169" s="25">
        <f t="shared" si="551"/>
        <v>0</v>
      </c>
      <c r="NP169" s="25">
        <f t="shared" si="552"/>
        <v>0</v>
      </c>
      <c r="NQ169" s="25">
        <f t="shared" si="638"/>
        <v>0</v>
      </c>
      <c r="NR169" s="25">
        <f t="shared" si="553"/>
        <v>0</v>
      </c>
      <c r="NS169" s="25">
        <f t="shared" si="554"/>
        <v>0</v>
      </c>
      <c r="NT169" s="25">
        <f t="shared" si="639"/>
        <v>0</v>
      </c>
      <c r="NU169" s="25">
        <f t="shared" si="555"/>
        <v>0</v>
      </c>
      <c r="NV169" s="25">
        <f t="shared" si="556"/>
        <v>0</v>
      </c>
      <c r="NW169" s="25">
        <f t="shared" si="640"/>
        <v>0</v>
      </c>
      <c r="NX169" s="25">
        <f t="shared" si="641"/>
        <v>68.2</v>
      </c>
      <c r="NY169" s="25">
        <f t="shared" si="641"/>
        <v>0</v>
      </c>
      <c r="NZ169" s="25">
        <f t="shared" si="642"/>
        <v>68.2</v>
      </c>
      <c r="OA169" s="25">
        <f t="shared" si="643"/>
        <v>55.74</v>
      </c>
      <c r="OB169" s="25">
        <f t="shared" si="643"/>
        <v>0</v>
      </c>
      <c r="OC169" s="25">
        <f t="shared" si="644"/>
        <v>55.74</v>
      </c>
      <c r="OD169" s="25">
        <f t="shared" si="645"/>
        <v>68.2</v>
      </c>
      <c r="OE169" s="25">
        <f t="shared" si="645"/>
        <v>0</v>
      </c>
      <c r="OF169" s="25">
        <f t="shared" si="645"/>
        <v>68.2</v>
      </c>
      <c r="OG169" s="25">
        <f t="shared" si="557"/>
        <v>0</v>
      </c>
      <c r="OH169" s="25">
        <f t="shared" si="558"/>
        <v>0</v>
      </c>
      <c r="OI169" s="25">
        <f t="shared" si="559"/>
        <v>0</v>
      </c>
      <c r="OJ169" s="25">
        <f t="shared" si="560"/>
        <v>0</v>
      </c>
      <c r="OK169" s="25">
        <f t="shared" si="561"/>
        <v>0</v>
      </c>
      <c r="OL169" s="25">
        <f t="shared" si="562"/>
        <v>0</v>
      </c>
      <c r="OM169" s="25">
        <f t="shared" si="646"/>
        <v>0</v>
      </c>
      <c r="ON169" s="25">
        <f t="shared" si="646"/>
        <v>0</v>
      </c>
      <c r="OO169" s="25">
        <f t="shared" si="646"/>
        <v>0</v>
      </c>
      <c r="OP169" s="25">
        <f t="shared" si="563"/>
        <v>0</v>
      </c>
      <c r="OQ169" s="25">
        <f t="shared" si="564"/>
        <v>0</v>
      </c>
      <c r="OR169" s="25">
        <f t="shared" si="647"/>
        <v>0</v>
      </c>
      <c r="OS169" s="19">
        <v>535770.21</v>
      </c>
      <c r="OT169" s="19">
        <v>2370901.77</v>
      </c>
    </row>
    <row r="170" spans="1:410" ht="33" customHeight="1" x14ac:dyDescent="0.25">
      <c r="A170" s="18"/>
      <c r="B170" s="18" t="s">
        <v>939</v>
      </c>
      <c r="C170" s="18">
        <v>1470.26</v>
      </c>
      <c r="D170" s="16" t="e">
        <f>_xlfn.IFNA(INDEX(#REF!,MATCH(E170,#REF!,0)),0)</f>
        <v>#REF!</v>
      </c>
      <c r="E170" s="18" t="s">
        <v>963</v>
      </c>
      <c r="F170" s="16" t="s">
        <v>765</v>
      </c>
      <c r="G170" s="16" t="s">
        <v>766</v>
      </c>
      <c r="H170" s="16" t="s">
        <v>767</v>
      </c>
      <c r="I170" s="16" t="s">
        <v>768</v>
      </c>
      <c r="J170" s="16" t="s">
        <v>769</v>
      </c>
      <c r="K170" s="16" t="s">
        <v>770</v>
      </c>
      <c r="L170" s="16" t="s">
        <v>771</v>
      </c>
      <c r="M170" s="18">
        <v>1.64</v>
      </c>
      <c r="N170" s="18">
        <v>1.94</v>
      </c>
      <c r="O170" s="18">
        <v>2.04</v>
      </c>
      <c r="P170" s="18">
        <v>2.34</v>
      </c>
      <c r="Q170" s="18">
        <v>0.1</v>
      </c>
      <c r="R170" s="18">
        <v>1.8399999999999999</v>
      </c>
      <c r="S170" s="18">
        <v>2.14</v>
      </c>
      <c r="T170" s="18">
        <v>0.2</v>
      </c>
      <c r="U170" s="18">
        <v>0</v>
      </c>
      <c r="V170" s="18">
        <v>0</v>
      </c>
      <c r="W170" s="18">
        <v>0</v>
      </c>
      <c r="X170" s="18">
        <v>1.64</v>
      </c>
      <c r="Y170" s="18">
        <v>1.9</v>
      </c>
      <c r="Z170" s="20">
        <f t="shared" si="565"/>
        <v>2.1</v>
      </c>
      <c r="AA170" s="18">
        <v>0.22</v>
      </c>
      <c r="AB170" s="18">
        <v>0</v>
      </c>
      <c r="AC170" s="18">
        <v>0</v>
      </c>
      <c r="AD170" s="18">
        <v>0</v>
      </c>
      <c r="AE170" s="18">
        <v>0</v>
      </c>
      <c r="AF170" s="18">
        <v>0</v>
      </c>
      <c r="AG170" s="18">
        <v>1.2</v>
      </c>
      <c r="AH170" s="18">
        <v>1.5</v>
      </c>
      <c r="AI170" s="20">
        <f t="shared" si="566"/>
        <v>2.25</v>
      </c>
      <c r="AJ170" s="18">
        <v>0</v>
      </c>
      <c r="AK170" s="18">
        <v>0</v>
      </c>
      <c r="AL170" s="20">
        <f t="shared" si="567"/>
        <v>0</v>
      </c>
      <c r="AM170" s="18">
        <v>1.64</v>
      </c>
      <c r="AN170" s="18">
        <v>1.5</v>
      </c>
      <c r="AO170" s="18">
        <v>0.15</v>
      </c>
      <c r="AP170" s="18">
        <v>0.22</v>
      </c>
      <c r="AQ170" s="18">
        <v>1.64</v>
      </c>
      <c r="AR170" s="18">
        <v>1.72</v>
      </c>
      <c r="AS170" s="18">
        <v>0.12</v>
      </c>
      <c r="AT170" s="18">
        <v>0.11</v>
      </c>
      <c r="AU170" s="18">
        <v>0</v>
      </c>
      <c r="AV170" s="18">
        <v>1</v>
      </c>
      <c r="AW170" s="18">
        <v>0</v>
      </c>
      <c r="AX170" s="18">
        <v>0</v>
      </c>
      <c r="AY170" s="18">
        <v>0</v>
      </c>
      <c r="AZ170" s="18">
        <v>0</v>
      </c>
      <c r="BA170" s="18">
        <v>0</v>
      </c>
      <c r="BB170" s="18">
        <v>0</v>
      </c>
      <c r="BC170" s="18">
        <v>0</v>
      </c>
      <c r="BD170" s="18">
        <v>0</v>
      </c>
      <c r="BE170" s="18">
        <v>2</v>
      </c>
      <c r="BF170" s="18">
        <v>0</v>
      </c>
      <c r="BG170" s="18">
        <v>0</v>
      </c>
      <c r="BH170" s="18">
        <v>0</v>
      </c>
      <c r="BI170" s="18">
        <v>0</v>
      </c>
      <c r="BJ170" s="18">
        <v>0</v>
      </c>
      <c r="BK170" s="18">
        <v>0</v>
      </c>
      <c r="BL170" s="18">
        <v>0</v>
      </c>
      <c r="BM170" s="18">
        <v>0</v>
      </c>
      <c r="BN170" s="18">
        <v>0</v>
      </c>
      <c r="BO170" s="18">
        <v>0</v>
      </c>
      <c r="BP170" s="18">
        <v>0</v>
      </c>
      <c r="BQ170" s="18">
        <v>0</v>
      </c>
      <c r="BR170" s="18">
        <v>0</v>
      </c>
      <c r="BS170" s="18">
        <v>0</v>
      </c>
      <c r="BT170" s="18">
        <v>0</v>
      </c>
      <c r="BU170" s="18">
        <v>0</v>
      </c>
      <c r="BV170" s="18">
        <v>0</v>
      </c>
      <c r="BW170" s="18">
        <v>0</v>
      </c>
      <c r="BX170" s="18">
        <v>0</v>
      </c>
      <c r="BY170" s="18">
        <v>0</v>
      </c>
      <c r="BZ170" s="18">
        <v>0</v>
      </c>
      <c r="CA170" s="16" t="e">
        <f>_xlfn.IFNA(IF(RIGHT(D170,2)="=G",0,INDEX(#REF!,MATCH(E170,#REF!,0))),0)</f>
        <v>#REF!</v>
      </c>
      <c r="CB170" s="16" t="s">
        <v>776</v>
      </c>
      <c r="CC170" s="18">
        <v>0</v>
      </c>
      <c r="CD170" s="18">
        <v>0</v>
      </c>
      <c r="CE170" s="18">
        <v>1.4</v>
      </c>
      <c r="CF170" s="18">
        <v>0.85</v>
      </c>
      <c r="CG170" s="18">
        <v>0.12</v>
      </c>
      <c r="CH170" s="18">
        <v>2</v>
      </c>
      <c r="CI170" s="16" t="s">
        <v>98</v>
      </c>
      <c r="CJ170" s="18">
        <v>0</v>
      </c>
      <c r="CK170" s="20">
        <f t="shared" si="432"/>
        <v>2.69</v>
      </c>
      <c r="CL170" s="20">
        <f t="shared" si="568"/>
        <v>2.69</v>
      </c>
      <c r="CM170" s="18">
        <v>52.34</v>
      </c>
      <c r="CN170" s="18">
        <v>46.54</v>
      </c>
      <c r="CO170" s="18">
        <v>45.701000000000001</v>
      </c>
      <c r="CP170" s="22">
        <f t="shared" si="433"/>
        <v>46.54</v>
      </c>
      <c r="CQ170" s="22">
        <f t="shared" si="434"/>
        <v>43.85</v>
      </c>
      <c r="CR170" s="22">
        <f t="shared" si="569"/>
        <v>2.69</v>
      </c>
      <c r="CS170" s="22">
        <f t="shared" si="435"/>
        <v>43.949999999999996</v>
      </c>
      <c r="CT170" s="22">
        <f t="shared" si="436"/>
        <v>44.15</v>
      </c>
      <c r="CU170" s="18">
        <v>44.15</v>
      </c>
      <c r="CV170" s="22">
        <f t="shared" si="570"/>
        <v>2.1</v>
      </c>
      <c r="CW170" s="22">
        <f t="shared" si="437"/>
        <v>0</v>
      </c>
      <c r="CX170" s="22">
        <f t="shared" si="438"/>
        <v>0</v>
      </c>
      <c r="CY170" s="22">
        <f t="shared" si="439"/>
        <v>46.27</v>
      </c>
      <c r="CZ170" s="22">
        <f t="shared" si="440"/>
        <v>46.42</v>
      </c>
      <c r="DA170" s="18">
        <v>46.54</v>
      </c>
      <c r="DB170" s="20">
        <f t="shared" si="571"/>
        <v>2.69</v>
      </c>
      <c r="DC170" s="20">
        <f t="shared" si="572"/>
        <v>0</v>
      </c>
      <c r="DD170" s="20">
        <f t="shared" si="573"/>
        <v>2.69</v>
      </c>
      <c r="DE170" s="20">
        <f t="shared" si="441"/>
        <v>0.1</v>
      </c>
      <c r="DF170" s="20">
        <f t="shared" si="442"/>
        <v>0.2</v>
      </c>
      <c r="DG170" s="20">
        <f t="shared" si="443"/>
        <v>2.37</v>
      </c>
      <c r="DH170" s="20">
        <f t="shared" si="444"/>
        <v>0</v>
      </c>
      <c r="DI170" s="20">
        <f t="shared" si="445"/>
        <v>0</v>
      </c>
      <c r="DJ170" s="20">
        <f t="shared" si="446"/>
        <v>0</v>
      </c>
      <c r="DK170" s="20">
        <f t="shared" si="574"/>
        <v>2.67</v>
      </c>
      <c r="DL170" s="20">
        <f t="shared" si="575"/>
        <v>0</v>
      </c>
      <c r="DM170" s="20">
        <f t="shared" si="576"/>
        <v>2.0000000000000018E-2</v>
      </c>
      <c r="DN170" s="20">
        <f t="shared" si="577"/>
        <v>0</v>
      </c>
      <c r="DO170" s="18">
        <v>2.54</v>
      </c>
      <c r="DP170" s="18">
        <v>0</v>
      </c>
      <c r="DQ170" s="18">
        <v>1</v>
      </c>
      <c r="DR170" s="18">
        <v>1</v>
      </c>
      <c r="DS170" s="25">
        <f t="shared" si="578"/>
        <v>2.54</v>
      </c>
      <c r="DT170" s="25">
        <f t="shared" si="579"/>
        <v>0</v>
      </c>
      <c r="DU170" s="25">
        <f t="shared" si="580"/>
        <v>6.83</v>
      </c>
      <c r="DV170" s="25">
        <f t="shared" si="581"/>
        <v>0</v>
      </c>
      <c r="DW170" s="25">
        <f t="shared" si="582"/>
        <v>6.83</v>
      </c>
      <c r="DX170" s="25">
        <f t="shared" si="583"/>
        <v>13.93</v>
      </c>
      <c r="DY170" s="25">
        <f t="shared" si="584"/>
        <v>0</v>
      </c>
      <c r="DZ170" s="25">
        <f t="shared" si="585"/>
        <v>13.93</v>
      </c>
      <c r="EA170" s="25">
        <f t="shared" si="586"/>
        <v>8.81</v>
      </c>
      <c r="EB170" s="25">
        <f t="shared" si="587"/>
        <v>0</v>
      </c>
      <c r="EC170" s="25">
        <f t="shared" si="588"/>
        <v>8.81</v>
      </c>
      <c r="ED170" s="25">
        <f t="shared" si="589"/>
        <v>5.12</v>
      </c>
      <c r="EE170" s="25">
        <f t="shared" si="589"/>
        <v>0</v>
      </c>
      <c r="EF170" s="25">
        <f t="shared" si="590"/>
        <v>5.12</v>
      </c>
      <c r="EG170" s="25">
        <f t="shared" si="591"/>
        <v>8.81</v>
      </c>
      <c r="EH170" s="25">
        <f t="shared" si="591"/>
        <v>0</v>
      </c>
      <c r="EI170" s="25">
        <f t="shared" si="592"/>
        <v>8.81</v>
      </c>
      <c r="EJ170" s="18">
        <v>1470.26</v>
      </c>
      <c r="EK170" s="18">
        <v>1431.56</v>
      </c>
      <c r="EL170" s="18" t="s">
        <v>963</v>
      </c>
      <c r="EM170" s="18" t="s">
        <v>964</v>
      </c>
      <c r="EN170" s="16" t="s">
        <v>774</v>
      </c>
      <c r="EO170" s="16" t="s">
        <v>132</v>
      </c>
      <c r="EP170" s="16" t="e">
        <f>IF(OR(EN170="Cống tròn",EN170="Cống hộp",EN170="Ống nhựa"),INDEX(#REF!,MATCH(E170,#REF!,0)),IF(OR(EN170="Rãnh xây",EN170="Rãnh bê tông"),INDEX(#REF!,MATCH(E170,#REF!,0)),0))</f>
        <v>#REF!</v>
      </c>
      <c r="EQ170" s="18">
        <v>37.500000000000043</v>
      </c>
      <c r="ER170" s="18">
        <v>1</v>
      </c>
      <c r="ES170" s="25">
        <f t="shared" si="593"/>
        <v>37</v>
      </c>
      <c r="ET170" s="1" t="e">
        <f>_xlfn.IFNA(IF(EN170="Cống tròn",INDEX(#REF!,MATCH(E170,#REF!,0)),IF(EN170="Cống hộp",INDEX(#REF!,MATCH(E170,#REF!,0)),EU170&amp;" ,"&amp;EV170)),0)</f>
        <v>#REF!</v>
      </c>
      <c r="EU170" s="16" t="s">
        <v>769</v>
      </c>
      <c r="EV170" s="16" t="s">
        <v>775</v>
      </c>
      <c r="EW170" s="16" t="e">
        <f>_xlfn.IFNA(INDEX(#REF!,MATCH(E170,#REF!,0)),0)</f>
        <v>#REF!</v>
      </c>
      <c r="EX170" s="16"/>
      <c r="EY170" s="18">
        <v>0</v>
      </c>
      <c r="EZ170" s="18">
        <v>0</v>
      </c>
      <c r="FA170" s="18">
        <v>0</v>
      </c>
      <c r="FB170" s="19">
        <v>0</v>
      </c>
      <c r="FC170" s="19">
        <v>0</v>
      </c>
      <c r="FD170" s="25">
        <f t="shared" si="447"/>
        <v>0</v>
      </c>
      <c r="FE170" s="25">
        <f t="shared" si="594"/>
        <v>0</v>
      </c>
      <c r="FF170" s="18">
        <v>0.1</v>
      </c>
      <c r="FG170" s="18">
        <v>2</v>
      </c>
      <c r="FH170" s="18">
        <v>1</v>
      </c>
      <c r="FI170" s="25">
        <f t="shared" si="595"/>
        <v>1.2</v>
      </c>
      <c r="FJ170" s="18">
        <v>0</v>
      </c>
      <c r="FK170" s="18">
        <v>0</v>
      </c>
      <c r="FL170" s="18">
        <v>0.2</v>
      </c>
      <c r="FM170" s="18">
        <v>1.4</v>
      </c>
      <c r="FN170" s="18">
        <v>0</v>
      </c>
      <c r="FO170" s="25">
        <f t="shared" si="596"/>
        <v>1.4</v>
      </c>
      <c r="FP170" s="18">
        <v>1.4999999999999999E-2</v>
      </c>
      <c r="FQ170" s="18">
        <v>1</v>
      </c>
      <c r="FR170" s="25">
        <f t="shared" si="448"/>
        <v>36</v>
      </c>
      <c r="FS170" s="25">
        <f t="shared" si="449"/>
        <v>0.52500000000000002</v>
      </c>
      <c r="FT170" s="25">
        <f t="shared" si="450"/>
        <v>36.524999999999999</v>
      </c>
      <c r="FU170" s="25">
        <f t="shared" si="451"/>
        <v>-0.97500000000004405</v>
      </c>
      <c r="FV170" s="25" t="str">
        <f t="shared" si="597"/>
        <v>Thêm 01</v>
      </c>
      <c r="FW170" s="25">
        <f t="shared" si="598"/>
        <v>0.04</v>
      </c>
      <c r="FX170" s="16"/>
      <c r="FY170" s="16"/>
      <c r="FZ170" s="16"/>
      <c r="GA170" s="16"/>
      <c r="GB170" s="19">
        <v>0</v>
      </c>
      <c r="GC170" s="19">
        <v>0</v>
      </c>
      <c r="GD170" s="19">
        <v>0</v>
      </c>
      <c r="GE170" s="19">
        <v>0</v>
      </c>
      <c r="GF170" s="19">
        <v>0</v>
      </c>
      <c r="GG170" s="19">
        <v>0</v>
      </c>
      <c r="GH170" s="19">
        <v>0</v>
      </c>
      <c r="GI170" s="19">
        <v>0</v>
      </c>
      <c r="GJ170" s="19">
        <v>0</v>
      </c>
      <c r="GK170" s="19">
        <v>0</v>
      </c>
      <c r="GL170" s="25">
        <f t="shared" si="452"/>
        <v>0</v>
      </c>
      <c r="GM170" s="25">
        <f t="shared" si="599"/>
        <v>0</v>
      </c>
      <c r="GN170" s="19">
        <v>0</v>
      </c>
      <c r="GO170" s="19">
        <v>0</v>
      </c>
      <c r="GP170" s="19">
        <v>0</v>
      </c>
      <c r="GQ170" s="19">
        <v>0</v>
      </c>
      <c r="GR170" s="1" t="e">
        <f>_xlfn.IFNA(INDEX(#REF!,MATCH(E170,#REF!,0)),0)</f>
        <v>#REF!</v>
      </c>
      <c r="GS170" s="16"/>
      <c r="GT170" s="18">
        <v>0</v>
      </c>
      <c r="GU170" s="18">
        <v>0</v>
      </c>
      <c r="GV170" s="18">
        <v>0</v>
      </c>
      <c r="GW170" s="18">
        <v>0</v>
      </c>
      <c r="GX170" s="25">
        <f t="shared" si="453"/>
        <v>0</v>
      </c>
      <c r="GY170" s="25">
        <f t="shared" si="454"/>
        <v>0</v>
      </c>
      <c r="GZ170" s="25">
        <f t="shared" si="600"/>
        <v>0</v>
      </c>
      <c r="HA170" s="1" t="e" cm="1">
        <f t="array" ref="HA170">INDEX(#REF!,MATCH(EJ170&amp;EK170&amp;HD170&amp;HE170&amp;HF170,#REF!&amp;#REF!&amp;#REF!&amp;#REF!&amp;#REF!,0))</f>
        <v>#REF!</v>
      </c>
      <c r="HB170" s="16"/>
      <c r="HC170" s="25">
        <f t="shared" si="601"/>
        <v>0</v>
      </c>
      <c r="HD170" s="18">
        <v>0</v>
      </c>
      <c r="HE170" s="18">
        <v>0</v>
      </c>
      <c r="HF170" s="18">
        <v>0</v>
      </c>
      <c r="HG170" s="1" t="e" cm="1">
        <f t="array" ref="HG170">INDEX(#REF!,MATCH(EJ170&amp;EK170&amp;HJ170&amp;HK170&amp;HL170,#REF!&amp;#REF!&amp;#REF!&amp;#REF!&amp;#REF!,0))</f>
        <v>#REF!</v>
      </c>
      <c r="HH170" s="16"/>
      <c r="HI170" s="25">
        <f t="shared" si="602"/>
        <v>0</v>
      </c>
      <c r="HJ170" s="25">
        <f t="shared" si="603"/>
        <v>0</v>
      </c>
      <c r="HK170" s="19">
        <v>0</v>
      </c>
      <c r="HL170" s="19">
        <v>0</v>
      </c>
      <c r="HM170" s="18">
        <v>0.01</v>
      </c>
      <c r="HN170" s="18">
        <v>1</v>
      </c>
      <c r="HO170" s="25">
        <f t="shared" si="604"/>
        <v>0</v>
      </c>
      <c r="HP170" s="25">
        <f t="shared" si="605"/>
        <v>0</v>
      </c>
      <c r="HQ170" s="25">
        <f t="shared" si="606"/>
        <v>0</v>
      </c>
      <c r="HR170" s="25">
        <f t="shared" si="607"/>
        <v>0</v>
      </c>
      <c r="HS170" s="25">
        <f t="shared" si="608"/>
        <v>0</v>
      </c>
      <c r="HT170" s="19">
        <v>0</v>
      </c>
      <c r="HU170" s="19">
        <v>0</v>
      </c>
      <c r="HV170" s="19">
        <v>0</v>
      </c>
      <c r="HW170" s="25">
        <f t="shared" si="609"/>
        <v>0</v>
      </c>
      <c r="HX170" s="19">
        <v>0</v>
      </c>
      <c r="HY170" s="19">
        <v>0</v>
      </c>
      <c r="HZ170" s="18">
        <v>46.54</v>
      </c>
      <c r="IA170" s="20">
        <f>ROUND(IF(EN170="Cống tròn",IF(EN170="Cống tròn",IF(EU170="Không có móng",IQ170-FF170,IF(EU170="Đế",IP170-FN170,IF(OR(EU170="Móng bê tông",EU170="Móng bê tông kết hợp đế"),II170-FJ170,0))),0),IF(EN170="Cống hộp",IF(AND(EN170="Cống hộp",EU170="Không có móng"),IQ170-GF170,IF(AND(EN170="Cống hộp",EU170="Móng bê tông"),IJ170-GB170,0)),IF(OR(EN170="Rãnh xây",EN170="Rãnh bê tông"),IF(OR(EN170="Rãnh xây",EN170="Rãnh bê tông"),IK170-GB170,0),IF(EN170="Ống nhựa",IF(AND(EN170="Ống nhựa",EU170="Không đắp cát"),IQ170-HT170,IF(AND(EN170="Ống nhựa",EU170="Đắp cát"),IH170-HX170,0)),IF(EN170="Rãnh thang",IF(EN170="Rãnh thang",IF(EU170="Móng bê tông",#REF!-#REF!,IQ170),0),0))))),2)</f>
        <v>44.15</v>
      </c>
      <c r="IB170" s="20">
        <f t="shared" si="610"/>
        <v>2.3900000000000006</v>
      </c>
      <c r="IC170" s="20">
        <f t="shared" si="455"/>
        <v>44.15</v>
      </c>
      <c r="ID170" s="20">
        <f t="shared" si="456"/>
        <v>0</v>
      </c>
      <c r="IE170" s="20">
        <f t="shared" si="457"/>
        <v>0</v>
      </c>
      <c r="IF170" s="20">
        <f t="shared" si="458"/>
        <v>0</v>
      </c>
      <c r="IG170" s="20">
        <f>IF(EN170="Rãnh thang",IF(AND(EN170="Rãnh thang",EU170="Móng bê tông"),IQ170-#REF!,0),IF(EN170="Ống nhựa",IF(AND(EN170="Ống nhựa",EU170="Đắp cát"),IQ170-HT170,0),IF(EN170="Cống tròn",IF(EN170="Cống tròn",IF(OR(EU170="Móng bê tông",EU170="Móng bê tông kết hợp đế"),IM170-FL170,0),0),IF(EN170="Cống hộp",IF(AND(EN170="Cống hộp",EU170="Móng bê tông"),IN170-GD170,0),IF(OR(EN170="Rãnh xây",EN170="Rãnh bê tông"),IF(AND(EN170="Rãnh xây",EU170="Móng bê tông"),IO170-GD170,IF(AND(EN170="Rãnh bê tông",EU170="Móng bê tông"),IO170-GD170,0)),0)))))</f>
        <v>44.15</v>
      </c>
      <c r="IH170" s="20">
        <f t="shared" si="459"/>
        <v>0</v>
      </c>
      <c r="II170" s="20">
        <f t="shared" si="460"/>
        <v>44.15</v>
      </c>
      <c r="IJ170" s="20">
        <f t="shared" si="461"/>
        <v>0</v>
      </c>
      <c r="IK170" s="20">
        <f t="shared" si="462"/>
        <v>0</v>
      </c>
      <c r="IL170" s="20">
        <f t="shared" si="463"/>
        <v>44.35</v>
      </c>
      <c r="IM170" s="20">
        <f t="shared" si="464"/>
        <v>44.35</v>
      </c>
      <c r="IN170" s="20">
        <f t="shared" si="465"/>
        <v>0</v>
      </c>
      <c r="IO170" s="20">
        <f t="shared" si="466"/>
        <v>0</v>
      </c>
      <c r="IP170" s="20">
        <f t="shared" si="467"/>
        <v>0</v>
      </c>
      <c r="IQ170" s="18">
        <v>44.45</v>
      </c>
      <c r="IR170" s="25">
        <f t="shared" si="611"/>
        <v>0</v>
      </c>
      <c r="IS170" s="25">
        <f t="shared" si="468"/>
        <v>0</v>
      </c>
      <c r="IT170" s="25">
        <f t="shared" si="469"/>
        <v>0</v>
      </c>
      <c r="IU170" s="25">
        <f>ROUND(IF(EN170="Cống tròn",IF(EN170="Cống tròn",IV170+FF170,0),IF(EN170="Cống hộp",IF(EN170="Cống hộp",IV170+GP170,0),IF(OR(EN170="Rãnh xây",EN170="Rãnh bê tông"),IF(OR(EN170="Rãnh xây",EN170="Rãnh bê tông"),IV170+GP170,0),IF(EN170="ống nhựa",IF(EN170="Ống nhựa",IV170+HT170,0),IF(EN170="Rãnh thang",IF(EN170="Rãnh thang",IQ170+#REF!,0),0))))),2)</f>
        <v>45.29</v>
      </c>
      <c r="IV170" s="18">
        <v>45.19</v>
      </c>
      <c r="IW170" s="25">
        <f t="shared" si="470"/>
        <v>45.29</v>
      </c>
      <c r="IX170" s="25">
        <f t="shared" si="471"/>
        <v>0</v>
      </c>
      <c r="IY170" s="25">
        <f t="shared" si="472"/>
        <v>0</v>
      </c>
      <c r="IZ170" s="25">
        <f t="shared" si="473"/>
        <v>0</v>
      </c>
      <c r="JA170" s="25">
        <f t="shared" si="474"/>
        <v>0</v>
      </c>
      <c r="JB170" s="18">
        <v>46.29</v>
      </c>
      <c r="JC170" s="20">
        <f>ROUND(IF(EN170="Cống tròn",IF(EN170="Cống tròn",IF(EU170="Không có móng",JS170-FF170,IF(EU170="Đế",JR170-FN170,IF(OR(EU170="Móng bê tông",EU170="Móng bê tông kết hợp đế"),JK170-FJ170,0))),0),IF(EN170="Cống hộp",IF(AND(EN170="Cống hộp",EU170="Không có móng"),JS170-GF170,IF(AND(EN170="Cống hộp",EU170="Móng bê tông"),JL170-GB170,0)),IF(OR(EN170="Rãnh xây",EN170="Rãnh bê tông"),IF(OR(EN170="Rãnh xây",EN170="Rãnh bê tông"),JM170-GB170,0),IF(EN170="Ống nhựa",IF(AND(EN170="Ống nhựa",EU170="Không đắp cát"),JS170-HT170,IF(AND(EN170="Ống nhựa",EU170="Đắp cát"),JJ170-HX170,0)),IF(EN170="Rãnh thang",IF(EN170="Rãnh thang",IF(EU170="Móng bê tông",#REF!-#REF!,JS170),0),0))))),2)</f>
        <v>43.89</v>
      </c>
      <c r="JD170" s="20">
        <f t="shared" si="612"/>
        <v>2.3999999999999986</v>
      </c>
      <c r="JE170" s="20">
        <f t="shared" si="475"/>
        <v>43.889999999999993</v>
      </c>
      <c r="JF170" s="20">
        <f t="shared" si="476"/>
        <v>0</v>
      </c>
      <c r="JG170" s="20">
        <f t="shared" si="477"/>
        <v>0</v>
      </c>
      <c r="JH170" s="20">
        <f t="shared" si="478"/>
        <v>0</v>
      </c>
      <c r="JI170" s="20">
        <f>IF(EN170="Rãnh thang",IF(AND(EN170="Rãnh thang",EU170="Móng bê tông"),JS170-#REF!,0),IF(EN170="Ống nhựa",IF(AND(EN170="Ống nhựa",EU170="Đắp cát"),JS170-HT170,0),IF(EN170="Cống tròn",IF(EN170="Cống tròn",IF(OR(EU170="Móng bê tông",EU170="Móng bê tông kết hợp đế"),JO170-FL170,0),0),IF(EN170="Cống hộp",IF(AND(EN170="Cống hộp",EU170="Móng bê tông"),JP170-GD170,0),IF(OR(EN170="Rãnh xây",EN170="Rãnh bê tông"),IF(AND(EN170="Rãnh xây",EU170="Móng bê tông"),JQ170-GD170,IF(AND(EN170="Rãnh bê tông",EU170="Móng bê tông"),JQ170-GD170,0)),0)))))</f>
        <v>43.889999999999993</v>
      </c>
      <c r="JJ170" s="20">
        <f t="shared" si="479"/>
        <v>0</v>
      </c>
      <c r="JK170" s="20">
        <f t="shared" si="480"/>
        <v>43.889999999999993</v>
      </c>
      <c r="JL170" s="20">
        <f t="shared" si="481"/>
        <v>0</v>
      </c>
      <c r="JM170" s="20">
        <f t="shared" si="482"/>
        <v>0</v>
      </c>
      <c r="JN170" s="20">
        <f t="shared" si="483"/>
        <v>44.089999999999996</v>
      </c>
      <c r="JO170" s="20">
        <f t="shared" si="484"/>
        <v>44.089999999999996</v>
      </c>
      <c r="JP170" s="20">
        <f t="shared" si="485"/>
        <v>0</v>
      </c>
      <c r="JQ170" s="20">
        <f t="shared" si="486"/>
        <v>0</v>
      </c>
      <c r="JR170" s="20">
        <f t="shared" si="487"/>
        <v>0</v>
      </c>
      <c r="JS170" s="26">
        <v>44.19</v>
      </c>
      <c r="JT170" s="25">
        <f t="shared" si="613"/>
        <v>0</v>
      </c>
      <c r="JU170" s="25">
        <f t="shared" si="488"/>
        <v>0</v>
      </c>
      <c r="JV170" s="25">
        <f t="shared" si="489"/>
        <v>0</v>
      </c>
      <c r="JW170" s="25">
        <f>ROUND(IF(EN170="Cống tròn",IF(EN170="Cống tròn",JX170+FF170,0),IF(EN170="Cống hộp",IF(EN170="Cống hộp",JX170+GP170,0),IF(OR(EN170="Rãnh xây",EN170="Rãnh bê tông"),IF(OR(EN170="Rãnh xây",EN170="Rãnh bê tông"),JX170+GP170,0),IF(EN170="ống nhựa",IF(EN170="Ống nhựa",JX170+HT170,0),IF(EN170="Rãnh thang",IF(EN170="Rãnh thang",JS170+#REF!,0),0))))),2)</f>
        <v>45.29</v>
      </c>
      <c r="JX170" s="27">
        <v>45.19</v>
      </c>
      <c r="JY170" s="25">
        <f t="shared" si="490"/>
        <v>45.29</v>
      </c>
      <c r="JZ170" s="25">
        <f t="shared" si="491"/>
        <v>0</v>
      </c>
      <c r="KA170" s="25">
        <f t="shared" si="492"/>
        <v>0</v>
      </c>
      <c r="KB170" s="25">
        <f t="shared" si="493"/>
        <v>0</v>
      </c>
      <c r="KC170" s="25">
        <f t="shared" si="494"/>
        <v>0</v>
      </c>
      <c r="KD170" s="28" t="s">
        <v>98</v>
      </c>
      <c r="KE170" s="27">
        <v>0</v>
      </c>
      <c r="KF170" s="25">
        <f t="shared" si="495"/>
        <v>2.3900000000000006</v>
      </c>
      <c r="KG170" s="25">
        <f t="shared" si="614"/>
        <v>2.3900000000000006</v>
      </c>
      <c r="KH170" s="27">
        <v>0</v>
      </c>
      <c r="KI170" s="25">
        <f t="shared" si="496"/>
        <v>2.3999999999999986</v>
      </c>
      <c r="KJ170" s="25">
        <f t="shared" si="615"/>
        <v>2.3999999999999986</v>
      </c>
      <c r="KK170" s="25">
        <f t="shared" si="497"/>
        <v>0</v>
      </c>
      <c r="KL170" s="25">
        <f t="shared" si="498"/>
        <v>0</v>
      </c>
      <c r="KM170" s="25">
        <f t="shared" si="616"/>
        <v>0</v>
      </c>
      <c r="KN170" s="25">
        <f t="shared" si="499"/>
        <v>0</v>
      </c>
      <c r="KO170" s="25">
        <f t="shared" si="500"/>
        <v>0</v>
      </c>
      <c r="KP170" s="25">
        <f t="shared" si="617"/>
        <v>0</v>
      </c>
      <c r="KQ170" s="25">
        <f t="shared" si="501"/>
        <v>0.2</v>
      </c>
      <c r="KR170" s="25">
        <f t="shared" si="502"/>
        <v>0.2</v>
      </c>
      <c r="KS170" s="25">
        <f t="shared" si="618"/>
        <v>0.2</v>
      </c>
      <c r="KT170" s="25">
        <f t="shared" si="503"/>
        <v>0</v>
      </c>
      <c r="KU170" s="25">
        <f t="shared" si="504"/>
        <v>0</v>
      </c>
      <c r="KV170" s="25">
        <f t="shared" si="619"/>
        <v>0</v>
      </c>
      <c r="KW170" s="25">
        <f t="shared" si="505"/>
        <v>0</v>
      </c>
      <c r="KX170" s="25">
        <f t="shared" si="506"/>
        <v>0</v>
      </c>
      <c r="KY170" s="25">
        <f t="shared" si="620"/>
        <v>0</v>
      </c>
      <c r="KZ170" s="25">
        <f t="shared" si="507"/>
        <v>0</v>
      </c>
      <c r="LA170" s="25">
        <f t="shared" si="508"/>
        <v>0</v>
      </c>
      <c r="LB170" s="25">
        <f t="shared" si="621"/>
        <v>0</v>
      </c>
      <c r="LC170" s="25">
        <f t="shared" si="509"/>
        <v>1.4</v>
      </c>
      <c r="LD170" s="25">
        <f t="shared" si="510"/>
        <v>1.4</v>
      </c>
      <c r="LE170" s="25">
        <f t="shared" si="622"/>
        <v>1.4</v>
      </c>
      <c r="LF170" s="25">
        <f t="shared" si="511"/>
        <v>0</v>
      </c>
      <c r="LG170" s="25">
        <f t="shared" si="512"/>
        <v>0</v>
      </c>
      <c r="LH170" s="25">
        <f t="shared" si="623"/>
        <v>0</v>
      </c>
      <c r="LI170" s="25">
        <f t="shared" si="513"/>
        <v>0</v>
      </c>
      <c r="LJ170" s="25">
        <f t="shared" si="514"/>
        <v>0</v>
      </c>
      <c r="LK170" s="25">
        <f t="shared" si="624"/>
        <v>0</v>
      </c>
      <c r="LL170" s="25">
        <f t="shared" si="515"/>
        <v>0</v>
      </c>
      <c r="LM170" s="25">
        <f t="shared" si="516"/>
        <v>0</v>
      </c>
      <c r="LN170" s="25">
        <f t="shared" si="625"/>
        <v>0</v>
      </c>
      <c r="LO170" s="25">
        <f t="shared" si="517"/>
        <v>0</v>
      </c>
      <c r="LP170" s="25">
        <f t="shared" si="518"/>
        <v>0</v>
      </c>
      <c r="LQ170" s="25">
        <f t="shared" si="626"/>
        <v>0</v>
      </c>
      <c r="LR170" s="25">
        <f t="shared" si="519"/>
        <v>0</v>
      </c>
      <c r="LS170" s="25">
        <f t="shared" si="520"/>
        <v>0</v>
      </c>
      <c r="LT170" s="25">
        <f t="shared" si="627"/>
        <v>0</v>
      </c>
      <c r="LU170" s="25">
        <f t="shared" si="521"/>
        <v>0</v>
      </c>
      <c r="LV170" s="25">
        <f t="shared" si="522"/>
        <v>0</v>
      </c>
      <c r="LW170" s="25">
        <f t="shared" si="628"/>
        <v>0</v>
      </c>
      <c r="LX170" s="25">
        <f t="shared" si="523"/>
        <v>0</v>
      </c>
      <c r="LY170" s="25">
        <f t="shared" si="524"/>
        <v>0</v>
      </c>
      <c r="LZ170" s="25">
        <f t="shared" si="629"/>
        <v>0</v>
      </c>
      <c r="MA170" s="25">
        <f t="shared" si="525"/>
        <v>0</v>
      </c>
      <c r="MB170" s="25">
        <f t="shared" si="526"/>
        <v>0</v>
      </c>
      <c r="MC170" s="25">
        <f t="shared" si="630"/>
        <v>0</v>
      </c>
      <c r="MD170" s="25">
        <f t="shared" si="527"/>
        <v>0</v>
      </c>
      <c r="ME170" s="25">
        <f t="shared" si="528"/>
        <v>0</v>
      </c>
      <c r="MF170" s="25">
        <f t="shared" si="631"/>
        <v>0</v>
      </c>
      <c r="MG170" s="25">
        <f t="shared" si="529"/>
        <v>0</v>
      </c>
      <c r="MH170" s="25">
        <f t="shared" si="530"/>
        <v>0</v>
      </c>
      <c r="MI170" s="25">
        <f t="shared" si="632"/>
        <v>0</v>
      </c>
      <c r="MJ170" s="25">
        <f t="shared" si="531"/>
        <v>0</v>
      </c>
      <c r="MK170" s="25">
        <f t="shared" si="532"/>
        <v>0</v>
      </c>
      <c r="ML170" s="25">
        <f t="shared" si="633"/>
        <v>0</v>
      </c>
      <c r="MM170" s="25">
        <f t="shared" si="533"/>
        <v>0</v>
      </c>
      <c r="MN170" s="25">
        <f t="shared" si="534"/>
        <v>0</v>
      </c>
      <c r="MO170" s="25">
        <f t="shared" si="634"/>
        <v>0</v>
      </c>
      <c r="MP170" s="25">
        <f t="shared" si="535"/>
        <v>0</v>
      </c>
      <c r="MQ170" s="25">
        <f t="shared" si="536"/>
        <v>0</v>
      </c>
      <c r="MR170" s="25">
        <f t="shared" si="635"/>
        <v>0</v>
      </c>
      <c r="MS170" s="29">
        <v>1.4</v>
      </c>
      <c r="MT170" s="29">
        <v>0</v>
      </c>
      <c r="MU170" s="29">
        <v>1</v>
      </c>
      <c r="MV170" s="29">
        <v>1</v>
      </c>
      <c r="MW170" s="25">
        <f t="shared" si="537"/>
        <v>1.4</v>
      </c>
      <c r="MX170" s="25">
        <f t="shared" si="538"/>
        <v>3.35</v>
      </c>
      <c r="MY170" s="25">
        <f t="shared" si="539"/>
        <v>0</v>
      </c>
      <c r="MZ170" s="25">
        <f t="shared" si="540"/>
        <v>0</v>
      </c>
      <c r="NA170" s="25">
        <f t="shared" si="541"/>
        <v>1.4</v>
      </c>
      <c r="NB170" s="25">
        <f t="shared" si="542"/>
        <v>3.36</v>
      </c>
      <c r="NC170" s="25">
        <f t="shared" si="543"/>
        <v>0</v>
      </c>
      <c r="ND170" s="25">
        <f t="shared" si="544"/>
        <v>0</v>
      </c>
      <c r="NE170" s="25">
        <f t="shared" si="636"/>
        <v>1.4</v>
      </c>
      <c r="NF170" s="25">
        <f t="shared" si="636"/>
        <v>3.355</v>
      </c>
      <c r="NG170" s="25">
        <f t="shared" si="636"/>
        <v>0</v>
      </c>
      <c r="NH170" s="25">
        <f t="shared" si="545"/>
        <v>0</v>
      </c>
      <c r="NI170" s="25">
        <f t="shared" si="546"/>
        <v>125.81</v>
      </c>
      <c r="NJ170" s="25">
        <f t="shared" si="547"/>
        <v>0</v>
      </c>
      <c r="NK170" s="25">
        <f t="shared" si="548"/>
        <v>125.81</v>
      </c>
      <c r="NL170" s="25">
        <f t="shared" si="549"/>
        <v>68.2</v>
      </c>
      <c r="NM170" s="25">
        <f t="shared" si="550"/>
        <v>0</v>
      </c>
      <c r="NN170" s="25">
        <f t="shared" si="637"/>
        <v>68.2</v>
      </c>
      <c r="NO170" s="25">
        <f t="shared" si="551"/>
        <v>0</v>
      </c>
      <c r="NP170" s="25">
        <f t="shared" si="552"/>
        <v>0</v>
      </c>
      <c r="NQ170" s="25">
        <f t="shared" si="638"/>
        <v>0</v>
      </c>
      <c r="NR170" s="25">
        <f t="shared" si="553"/>
        <v>0</v>
      </c>
      <c r="NS170" s="25">
        <f t="shared" si="554"/>
        <v>0</v>
      </c>
      <c r="NT170" s="25">
        <f t="shared" si="639"/>
        <v>0</v>
      </c>
      <c r="NU170" s="25">
        <f t="shared" si="555"/>
        <v>0</v>
      </c>
      <c r="NV170" s="25">
        <f t="shared" si="556"/>
        <v>0</v>
      </c>
      <c r="NW170" s="25">
        <f t="shared" si="640"/>
        <v>0</v>
      </c>
      <c r="NX170" s="25">
        <f t="shared" si="641"/>
        <v>68.2</v>
      </c>
      <c r="NY170" s="25">
        <f t="shared" si="641"/>
        <v>0</v>
      </c>
      <c r="NZ170" s="25">
        <f t="shared" si="642"/>
        <v>68.2</v>
      </c>
      <c r="OA170" s="25">
        <f t="shared" si="643"/>
        <v>57.61</v>
      </c>
      <c r="OB170" s="25">
        <f t="shared" si="643"/>
        <v>0</v>
      </c>
      <c r="OC170" s="25">
        <f t="shared" si="644"/>
        <v>57.61</v>
      </c>
      <c r="OD170" s="25">
        <f t="shared" si="645"/>
        <v>68.2</v>
      </c>
      <c r="OE170" s="25">
        <f t="shared" si="645"/>
        <v>0</v>
      </c>
      <c r="OF170" s="25">
        <f t="shared" si="645"/>
        <v>68.2</v>
      </c>
      <c r="OG170" s="25">
        <f t="shared" si="557"/>
        <v>0</v>
      </c>
      <c r="OH170" s="25">
        <f t="shared" si="558"/>
        <v>0</v>
      </c>
      <c r="OI170" s="25">
        <f t="shared" si="559"/>
        <v>0</v>
      </c>
      <c r="OJ170" s="25">
        <f t="shared" si="560"/>
        <v>0</v>
      </c>
      <c r="OK170" s="25">
        <f t="shared" si="561"/>
        <v>0</v>
      </c>
      <c r="OL170" s="25">
        <f t="shared" si="562"/>
        <v>0</v>
      </c>
      <c r="OM170" s="25">
        <f t="shared" si="646"/>
        <v>0</v>
      </c>
      <c r="ON170" s="25">
        <f t="shared" si="646"/>
        <v>0</v>
      </c>
      <c r="OO170" s="25">
        <f t="shared" si="646"/>
        <v>0</v>
      </c>
      <c r="OP170" s="25">
        <f t="shared" si="563"/>
        <v>0</v>
      </c>
      <c r="OQ170" s="25">
        <f t="shared" si="564"/>
        <v>0</v>
      </c>
      <c r="OR170" s="25">
        <f t="shared" si="647"/>
        <v>0</v>
      </c>
      <c r="OS170" s="19">
        <v>535790.12</v>
      </c>
      <c r="OT170" s="19">
        <v>2370868.58</v>
      </c>
    </row>
    <row r="171" spans="1:410" ht="33" customHeight="1" x14ac:dyDescent="0.25">
      <c r="A171" s="18"/>
      <c r="B171" s="18" t="s">
        <v>939</v>
      </c>
      <c r="C171" s="18">
        <v>1431.56</v>
      </c>
      <c r="D171" s="16" t="e">
        <f>_xlfn.IFNA(INDEX(#REF!,MATCH(E171,#REF!,0)),0)</f>
        <v>#REF!</v>
      </c>
      <c r="E171" s="18" t="s">
        <v>964</v>
      </c>
      <c r="F171" s="16" t="s">
        <v>765</v>
      </c>
      <c r="G171" s="16" t="s">
        <v>766</v>
      </c>
      <c r="H171" s="16" t="s">
        <v>767</v>
      </c>
      <c r="I171" s="16" t="s">
        <v>768</v>
      </c>
      <c r="J171" s="16" t="s">
        <v>769</v>
      </c>
      <c r="K171" s="16" t="s">
        <v>770</v>
      </c>
      <c r="L171" s="16" t="s">
        <v>771</v>
      </c>
      <c r="M171" s="18">
        <v>1.64</v>
      </c>
      <c r="N171" s="18">
        <v>1.94</v>
      </c>
      <c r="O171" s="18">
        <v>2.04</v>
      </c>
      <c r="P171" s="18">
        <v>2.34</v>
      </c>
      <c r="Q171" s="18">
        <v>0.1</v>
      </c>
      <c r="R171" s="18">
        <v>1.8399999999999999</v>
      </c>
      <c r="S171" s="18">
        <v>2.14</v>
      </c>
      <c r="T171" s="18">
        <v>0.2</v>
      </c>
      <c r="U171" s="18">
        <v>0</v>
      </c>
      <c r="V171" s="18">
        <v>0</v>
      </c>
      <c r="W171" s="18">
        <v>0</v>
      </c>
      <c r="X171" s="18">
        <v>1.64</v>
      </c>
      <c r="Y171" s="18">
        <v>1.9</v>
      </c>
      <c r="Z171" s="20">
        <f t="shared" si="565"/>
        <v>2.1</v>
      </c>
      <c r="AA171" s="18">
        <v>0.22</v>
      </c>
      <c r="AB171" s="18">
        <v>0</v>
      </c>
      <c r="AC171" s="18">
        <v>0</v>
      </c>
      <c r="AD171" s="18">
        <v>0</v>
      </c>
      <c r="AE171" s="18">
        <v>0</v>
      </c>
      <c r="AF171" s="18">
        <v>0</v>
      </c>
      <c r="AG171" s="18">
        <v>1.2</v>
      </c>
      <c r="AH171" s="18">
        <v>1.5</v>
      </c>
      <c r="AI171" s="20">
        <f t="shared" si="566"/>
        <v>2.25</v>
      </c>
      <c r="AJ171" s="18">
        <v>0</v>
      </c>
      <c r="AK171" s="18">
        <v>0</v>
      </c>
      <c r="AL171" s="20">
        <f t="shared" si="567"/>
        <v>0</v>
      </c>
      <c r="AM171" s="18">
        <v>1.64</v>
      </c>
      <c r="AN171" s="18">
        <v>1.5</v>
      </c>
      <c r="AO171" s="18">
        <v>0.15</v>
      </c>
      <c r="AP171" s="18">
        <v>0.22</v>
      </c>
      <c r="AQ171" s="18">
        <v>1.64</v>
      </c>
      <c r="AR171" s="18">
        <v>1.72</v>
      </c>
      <c r="AS171" s="18">
        <v>0.12</v>
      </c>
      <c r="AT171" s="18">
        <v>0.11</v>
      </c>
      <c r="AU171" s="18">
        <v>0</v>
      </c>
      <c r="AV171" s="18">
        <v>1</v>
      </c>
      <c r="AW171" s="18">
        <v>0</v>
      </c>
      <c r="AX171" s="18">
        <v>0</v>
      </c>
      <c r="AY171" s="18">
        <v>0</v>
      </c>
      <c r="AZ171" s="18">
        <v>0</v>
      </c>
      <c r="BA171" s="18">
        <v>0</v>
      </c>
      <c r="BB171" s="18">
        <v>0</v>
      </c>
      <c r="BC171" s="18">
        <v>0</v>
      </c>
      <c r="BD171" s="18">
        <v>0</v>
      </c>
      <c r="BE171" s="18">
        <v>2</v>
      </c>
      <c r="BF171" s="18">
        <v>0</v>
      </c>
      <c r="BG171" s="18">
        <v>0</v>
      </c>
      <c r="BH171" s="18">
        <v>0</v>
      </c>
      <c r="BI171" s="18">
        <v>0</v>
      </c>
      <c r="BJ171" s="18">
        <v>0</v>
      </c>
      <c r="BK171" s="18">
        <v>0</v>
      </c>
      <c r="BL171" s="18">
        <v>0</v>
      </c>
      <c r="BM171" s="18">
        <v>0</v>
      </c>
      <c r="BN171" s="18">
        <v>0</v>
      </c>
      <c r="BO171" s="18">
        <v>0</v>
      </c>
      <c r="BP171" s="18">
        <v>0</v>
      </c>
      <c r="BQ171" s="18">
        <v>0</v>
      </c>
      <c r="BR171" s="18">
        <v>0</v>
      </c>
      <c r="BS171" s="18">
        <v>0</v>
      </c>
      <c r="BT171" s="18">
        <v>0</v>
      </c>
      <c r="BU171" s="18">
        <v>0</v>
      </c>
      <c r="BV171" s="18">
        <v>0</v>
      </c>
      <c r="BW171" s="18">
        <v>0</v>
      </c>
      <c r="BX171" s="18">
        <v>0</v>
      </c>
      <c r="BY171" s="18">
        <v>0</v>
      </c>
      <c r="BZ171" s="18">
        <v>0</v>
      </c>
      <c r="CA171" s="16" t="e">
        <f>_xlfn.IFNA(IF(RIGHT(D171,2)="=G",0,INDEX(#REF!,MATCH(E171,#REF!,0))),0)</f>
        <v>#REF!</v>
      </c>
      <c r="CB171" s="16" t="s">
        <v>776</v>
      </c>
      <c r="CC171" s="18">
        <v>0</v>
      </c>
      <c r="CD171" s="18">
        <v>0</v>
      </c>
      <c r="CE171" s="18">
        <v>1.4</v>
      </c>
      <c r="CF171" s="18">
        <v>0.85</v>
      </c>
      <c r="CG171" s="18">
        <v>0.12</v>
      </c>
      <c r="CH171" s="18">
        <v>2</v>
      </c>
      <c r="CI171" s="16" t="s">
        <v>98</v>
      </c>
      <c r="CJ171" s="18">
        <v>0</v>
      </c>
      <c r="CK171" s="20">
        <f t="shared" si="432"/>
        <v>2.7</v>
      </c>
      <c r="CL171" s="20">
        <f t="shared" si="568"/>
        <v>2.7</v>
      </c>
      <c r="CM171" s="18">
        <v>68.09</v>
      </c>
      <c r="CN171" s="18">
        <v>46.29</v>
      </c>
      <c r="CO171" s="18">
        <v>45.451000000000001</v>
      </c>
      <c r="CP171" s="22">
        <f t="shared" si="433"/>
        <v>46.29</v>
      </c>
      <c r="CQ171" s="22">
        <f t="shared" si="434"/>
        <v>43.59</v>
      </c>
      <c r="CR171" s="22">
        <f t="shared" si="569"/>
        <v>2.7</v>
      </c>
      <c r="CS171" s="22">
        <f t="shared" si="435"/>
        <v>43.69</v>
      </c>
      <c r="CT171" s="22">
        <f t="shared" si="436"/>
        <v>43.89</v>
      </c>
      <c r="CU171" s="18">
        <v>43.89</v>
      </c>
      <c r="CV171" s="22">
        <f t="shared" si="570"/>
        <v>2.1</v>
      </c>
      <c r="CW171" s="22">
        <f t="shared" si="437"/>
        <v>0</v>
      </c>
      <c r="CX171" s="22">
        <f t="shared" si="438"/>
        <v>0</v>
      </c>
      <c r="CY171" s="22">
        <f t="shared" si="439"/>
        <v>46.02</v>
      </c>
      <c r="CZ171" s="22">
        <f t="shared" si="440"/>
        <v>46.17</v>
      </c>
      <c r="DA171" s="18">
        <v>46.29</v>
      </c>
      <c r="DB171" s="20">
        <f t="shared" si="571"/>
        <v>2.7</v>
      </c>
      <c r="DC171" s="20">
        <f t="shared" si="572"/>
        <v>0</v>
      </c>
      <c r="DD171" s="20">
        <f t="shared" si="573"/>
        <v>2.7</v>
      </c>
      <c r="DE171" s="20">
        <f t="shared" si="441"/>
        <v>0.1</v>
      </c>
      <c r="DF171" s="20">
        <f t="shared" si="442"/>
        <v>0.2</v>
      </c>
      <c r="DG171" s="20">
        <f t="shared" si="443"/>
        <v>2.37</v>
      </c>
      <c r="DH171" s="20">
        <f t="shared" si="444"/>
        <v>0</v>
      </c>
      <c r="DI171" s="20">
        <f t="shared" si="445"/>
        <v>0</v>
      </c>
      <c r="DJ171" s="20">
        <f t="shared" si="446"/>
        <v>0</v>
      </c>
      <c r="DK171" s="20">
        <f t="shared" si="574"/>
        <v>2.67</v>
      </c>
      <c r="DL171" s="20">
        <f t="shared" si="575"/>
        <v>0</v>
      </c>
      <c r="DM171" s="20">
        <f t="shared" si="576"/>
        <v>3.0000000000000249E-2</v>
      </c>
      <c r="DN171" s="20">
        <f t="shared" si="577"/>
        <v>0</v>
      </c>
      <c r="DO171" s="18">
        <v>2.54</v>
      </c>
      <c r="DP171" s="18">
        <v>0</v>
      </c>
      <c r="DQ171" s="18">
        <v>1</v>
      </c>
      <c r="DR171" s="18">
        <v>1</v>
      </c>
      <c r="DS171" s="25">
        <f t="shared" si="578"/>
        <v>2.54</v>
      </c>
      <c r="DT171" s="25">
        <f t="shared" si="579"/>
        <v>0</v>
      </c>
      <c r="DU171" s="25">
        <f t="shared" si="580"/>
        <v>6.86</v>
      </c>
      <c r="DV171" s="25">
        <f t="shared" si="581"/>
        <v>0</v>
      </c>
      <c r="DW171" s="25">
        <f t="shared" si="582"/>
        <v>6.86</v>
      </c>
      <c r="DX171" s="25">
        <f t="shared" si="583"/>
        <v>13.99</v>
      </c>
      <c r="DY171" s="25">
        <f t="shared" si="584"/>
        <v>0</v>
      </c>
      <c r="DZ171" s="25">
        <f t="shared" si="585"/>
        <v>13.99</v>
      </c>
      <c r="EA171" s="25">
        <f t="shared" si="586"/>
        <v>8.81</v>
      </c>
      <c r="EB171" s="25">
        <f t="shared" si="587"/>
        <v>0</v>
      </c>
      <c r="EC171" s="25">
        <f t="shared" si="588"/>
        <v>8.81</v>
      </c>
      <c r="ED171" s="25">
        <f t="shared" si="589"/>
        <v>5.18</v>
      </c>
      <c r="EE171" s="25">
        <f t="shared" si="589"/>
        <v>0</v>
      </c>
      <c r="EF171" s="25">
        <f t="shared" si="590"/>
        <v>5.18</v>
      </c>
      <c r="EG171" s="25">
        <f t="shared" si="591"/>
        <v>8.81</v>
      </c>
      <c r="EH171" s="25">
        <f t="shared" si="591"/>
        <v>0</v>
      </c>
      <c r="EI171" s="25">
        <f t="shared" si="592"/>
        <v>8.81</v>
      </c>
      <c r="EJ171" s="18">
        <v>1431.56</v>
      </c>
      <c r="EK171" s="18">
        <v>1392.86</v>
      </c>
      <c r="EL171" s="18" t="s">
        <v>964</v>
      </c>
      <c r="EM171" s="18" t="s">
        <v>965</v>
      </c>
      <c r="EN171" s="16" t="s">
        <v>774</v>
      </c>
      <c r="EO171" s="16" t="s">
        <v>132</v>
      </c>
      <c r="EP171" s="16" t="e">
        <f>IF(OR(EN171="Cống tròn",EN171="Cống hộp",EN171="Ống nhựa"),INDEX(#REF!,MATCH(E171,#REF!,0)),IF(OR(EN171="Rãnh xây",EN171="Rãnh bê tông"),INDEX(#REF!,MATCH(E171,#REF!,0)),0))</f>
        <v>#REF!</v>
      </c>
      <c r="EQ171" s="18">
        <v>37.500000000000043</v>
      </c>
      <c r="ER171" s="18">
        <v>1</v>
      </c>
      <c r="ES171" s="25">
        <f t="shared" si="593"/>
        <v>37</v>
      </c>
      <c r="ET171" s="1" t="e">
        <f>_xlfn.IFNA(IF(EN171="Cống tròn",INDEX(#REF!,MATCH(E171,#REF!,0)),IF(EN171="Cống hộp",INDEX(#REF!,MATCH(E171,#REF!,0)),EU171&amp;" ,"&amp;EV171)),0)</f>
        <v>#REF!</v>
      </c>
      <c r="EU171" s="16" t="s">
        <v>769</v>
      </c>
      <c r="EV171" s="16" t="s">
        <v>775</v>
      </c>
      <c r="EW171" s="16" t="e">
        <f>_xlfn.IFNA(INDEX(#REF!,MATCH(E171,#REF!,0)),0)</f>
        <v>#REF!</v>
      </c>
      <c r="EX171" s="16"/>
      <c r="EY171" s="18">
        <v>0</v>
      </c>
      <c r="EZ171" s="18">
        <v>0</v>
      </c>
      <c r="FA171" s="18">
        <v>0</v>
      </c>
      <c r="FB171" s="19">
        <v>0</v>
      </c>
      <c r="FC171" s="19">
        <v>0</v>
      </c>
      <c r="FD171" s="25">
        <f t="shared" si="447"/>
        <v>0</v>
      </c>
      <c r="FE171" s="25">
        <f t="shared" si="594"/>
        <v>0</v>
      </c>
      <c r="FF171" s="18">
        <v>0.1</v>
      </c>
      <c r="FG171" s="18">
        <v>2</v>
      </c>
      <c r="FH171" s="18">
        <v>1</v>
      </c>
      <c r="FI171" s="25">
        <f t="shared" si="595"/>
        <v>1.2</v>
      </c>
      <c r="FJ171" s="18">
        <v>0</v>
      </c>
      <c r="FK171" s="18">
        <v>0</v>
      </c>
      <c r="FL171" s="18">
        <v>0.2</v>
      </c>
      <c r="FM171" s="18">
        <v>1.4</v>
      </c>
      <c r="FN171" s="18">
        <v>0</v>
      </c>
      <c r="FO171" s="25">
        <f t="shared" si="596"/>
        <v>1.4</v>
      </c>
      <c r="FP171" s="18">
        <v>1.4999999999999999E-2</v>
      </c>
      <c r="FQ171" s="18">
        <v>1</v>
      </c>
      <c r="FR171" s="25">
        <f t="shared" si="448"/>
        <v>36</v>
      </c>
      <c r="FS171" s="25">
        <f t="shared" si="449"/>
        <v>0.52500000000000002</v>
      </c>
      <c r="FT171" s="25">
        <f t="shared" si="450"/>
        <v>36.524999999999999</v>
      </c>
      <c r="FU171" s="25">
        <f t="shared" si="451"/>
        <v>-0.97500000000004405</v>
      </c>
      <c r="FV171" s="25" t="str">
        <f t="shared" si="597"/>
        <v>Thêm 01</v>
      </c>
      <c r="FW171" s="25">
        <f t="shared" si="598"/>
        <v>0.04</v>
      </c>
      <c r="FX171" s="16"/>
      <c r="FY171" s="16"/>
      <c r="FZ171" s="16"/>
      <c r="GA171" s="16"/>
      <c r="GB171" s="19">
        <v>0</v>
      </c>
      <c r="GC171" s="19">
        <v>0</v>
      </c>
      <c r="GD171" s="19">
        <v>0</v>
      </c>
      <c r="GE171" s="19">
        <v>0</v>
      </c>
      <c r="GF171" s="19">
        <v>0</v>
      </c>
      <c r="GG171" s="19">
        <v>0</v>
      </c>
      <c r="GH171" s="19">
        <v>0</v>
      </c>
      <c r="GI171" s="19">
        <v>0</v>
      </c>
      <c r="GJ171" s="19">
        <v>0</v>
      </c>
      <c r="GK171" s="19">
        <v>0</v>
      </c>
      <c r="GL171" s="25">
        <f t="shared" si="452"/>
        <v>0</v>
      </c>
      <c r="GM171" s="25">
        <f t="shared" si="599"/>
        <v>0</v>
      </c>
      <c r="GN171" s="19">
        <v>0</v>
      </c>
      <c r="GO171" s="19">
        <v>0</v>
      </c>
      <c r="GP171" s="19">
        <v>0</v>
      </c>
      <c r="GQ171" s="19">
        <v>0</v>
      </c>
      <c r="GR171" s="1" t="e">
        <f>_xlfn.IFNA(INDEX(#REF!,MATCH(E171,#REF!,0)),0)</f>
        <v>#REF!</v>
      </c>
      <c r="GS171" s="16"/>
      <c r="GT171" s="18">
        <v>0</v>
      </c>
      <c r="GU171" s="18">
        <v>0</v>
      </c>
      <c r="GV171" s="18">
        <v>0</v>
      </c>
      <c r="GW171" s="18">
        <v>0</v>
      </c>
      <c r="GX171" s="25">
        <f t="shared" si="453"/>
        <v>0</v>
      </c>
      <c r="GY171" s="25">
        <f t="shared" si="454"/>
        <v>0</v>
      </c>
      <c r="GZ171" s="25">
        <f t="shared" si="600"/>
        <v>0</v>
      </c>
      <c r="HA171" s="1" t="e" cm="1">
        <f t="array" ref="HA171">INDEX(#REF!,MATCH(EJ171&amp;EK171&amp;HD171&amp;HE171&amp;HF171,#REF!&amp;#REF!&amp;#REF!&amp;#REF!&amp;#REF!,0))</f>
        <v>#REF!</v>
      </c>
      <c r="HB171" s="16"/>
      <c r="HC171" s="25">
        <f t="shared" si="601"/>
        <v>0</v>
      </c>
      <c r="HD171" s="18">
        <v>0</v>
      </c>
      <c r="HE171" s="18">
        <v>0</v>
      </c>
      <c r="HF171" s="18">
        <v>0</v>
      </c>
      <c r="HG171" s="1" t="e" cm="1">
        <f t="array" ref="HG171">INDEX(#REF!,MATCH(EJ171&amp;EK171&amp;HJ171&amp;HK171&amp;HL171,#REF!&amp;#REF!&amp;#REF!&amp;#REF!&amp;#REF!,0))</f>
        <v>#REF!</v>
      </c>
      <c r="HH171" s="16"/>
      <c r="HI171" s="25">
        <f t="shared" si="602"/>
        <v>0</v>
      </c>
      <c r="HJ171" s="25">
        <f t="shared" si="603"/>
        <v>0</v>
      </c>
      <c r="HK171" s="19">
        <v>0</v>
      </c>
      <c r="HL171" s="19">
        <v>0</v>
      </c>
      <c r="HM171" s="18">
        <v>0.01</v>
      </c>
      <c r="HN171" s="18">
        <v>1</v>
      </c>
      <c r="HO171" s="25">
        <f t="shared" si="604"/>
        <v>0</v>
      </c>
      <c r="HP171" s="25">
        <f t="shared" si="605"/>
        <v>0</v>
      </c>
      <c r="HQ171" s="25">
        <f t="shared" si="606"/>
        <v>0</v>
      </c>
      <c r="HR171" s="25">
        <f t="shared" si="607"/>
        <v>0</v>
      </c>
      <c r="HS171" s="25">
        <f t="shared" si="608"/>
        <v>0</v>
      </c>
      <c r="HT171" s="19">
        <v>0</v>
      </c>
      <c r="HU171" s="19">
        <v>0</v>
      </c>
      <c r="HV171" s="19">
        <v>0</v>
      </c>
      <c r="HW171" s="25">
        <f t="shared" si="609"/>
        <v>0</v>
      </c>
      <c r="HX171" s="19">
        <v>0</v>
      </c>
      <c r="HY171" s="19">
        <v>0</v>
      </c>
      <c r="HZ171" s="18">
        <v>46.29</v>
      </c>
      <c r="IA171" s="20">
        <f>ROUND(IF(EN171="Cống tròn",IF(EN171="Cống tròn",IF(EU171="Không có móng",IQ171-FF171,IF(EU171="Đế",IP171-FN171,IF(OR(EU171="Móng bê tông",EU171="Móng bê tông kết hợp đế"),II171-FJ171,0))),0),IF(EN171="Cống hộp",IF(AND(EN171="Cống hộp",EU171="Không có móng"),IQ171-GF171,IF(AND(EN171="Cống hộp",EU171="Móng bê tông"),IJ171-GB171,0)),IF(OR(EN171="Rãnh xây",EN171="Rãnh bê tông"),IF(OR(EN171="Rãnh xây",EN171="Rãnh bê tông"),IK171-GB171,0),IF(EN171="Ống nhựa",IF(AND(EN171="Ống nhựa",EU171="Không đắp cát"),IQ171-HT171,IF(AND(EN171="Ống nhựa",EU171="Đắp cát"),IH171-HX171,0)),IF(EN171="Rãnh thang",IF(EN171="Rãnh thang",IF(EU171="Móng bê tông",#REF!-#REF!,IQ171),0),0))))),2)</f>
        <v>43.89</v>
      </c>
      <c r="IB171" s="20">
        <f t="shared" si="610"/>
        <v>2.3999999999999986</v>
      </c>
      <c r="IC171" s="20">
        <f t="shared" si="455"/>
        <v>43.889999999999993</v>
      </c>
      <c r="ID171" s="20">
        <f t="shared" si="456"/>
        <v>0</v>
      </c>
      <c r="IE171" s="20">
        <f t="shared" si="457"/>
        <v>0</v>
      </c>
      <c r="IF171" s="20">
        <f t="shared" si="458"/>
        <v>0</v>
      </c>
      <c r="IG171" s="20">
        <f>IF(EN171="Rãnh thang",IF(AND(EN171="Rãnh thang",EU171="Móng bê tông"),IQ171-#REF!,0),IF(EN171="Ống nhựa",IF(AND(EN171="Ống nhựa",EU171="Đắp cát"),IQ171-HT171,0),IF(EN171="Cống tròn",IF(EN171="Cống tròn",IF(OR(EU171="Móng bê tông",EU171="Móng bê tông kết hợp đế"),IM171-FL171,0),0),IF(EN171="Cống hộp",IF(AND(EN171="Cống hộp",EU171="Móng bê tông"),IN171-GD171,0),IF(OR(EN171="Rãnh xây",EN171="Rãnh bê tông"),IF(AND(EN171="Rãnh xây",EU171="Móng bê tông"),IO171-GD171,IF(AND(EN171="Rãnh bê tông",EU171="Móng bê tông"),IO171-GD171,0)),0)))))</f>
        <v>43.889999999999993</v>
      </c>
      <c r="IH171" s="20">
        <f t="shared" si="459"/>
        <v>0</v>
      </c>
      <c r="II171" s="20">
        <f t="shared" si="460"/>
        <v>43.889999999999993</v>
      </c>
      <c r="IJ171" s="20">
        <f t="shared" si="461"/>
        <v>0</v>
      </c>
      <c r="IK171" s="20">
        <f t="shared" si="462"/>
        <v>0</v>
      </c>
      <c r="IL171" s="20">
        <f t="shared" si="463"/>
        <v>44.089999999999996</v>
      </c>
      <c r="IM171" s="20">
        <f t="shared" si="464"/>
        <v>44.089999999999996</v>
      </c>
      <c r="IN171" s="20">
        <f t="shared" si="465"/>
        <v>0</v>
      </c>
      <c r="IO171" s="20">
        <f t="shared" si="466"/>
        <v>0</v>
      </c>
      <c r="IP171" s="20">
        <f t="shared" si="467"/>
        <v>0</v>
      </c>
      <c r="IQ171" s="18">
        <v>44.19</v>
      </c>
      <c r="IR171" s="25">
        <f t="shared" si="611"/>
        <v>0</v>
      </c>
      <c r="IS171" s="25">
        <f t="shared" si="468"/>
        <v>0</v>
      </c>
      <c r="IT171" s="25">
        <f t="shared" si="469"/>
        <v>0</v>
      </c>
      <c r="IU171" s="25">
        <f>ROUND(IF(EN171="Cống tròn",IF(EN171="Cống tròn",IV171+FF171,0),IF(EN171="Cống hộp",IF(EN171="Cống hộp",IV171+GP171,0),IF(OR(EN171="Rãnh xây",EN171="Rãnh bê tông"),IF(OR(EN171="Rãnh xây",EN171="Rãnh bê tông"),IV171+GP171,0),IF(EN171="ống nhựa",IF(EN171="Ống nhựa",IV171+HT171,0),IF(EN171="Rãnh thang",IF(EN171="Rãnh thang",IQ171+#REF!,0),0))))),2)</f>
        <v>45.04</v>
      </c>
      <c r="IV171" s="18">
        <v>44.94</v>
      </c>
      <c r="IW171" s="25">
        <f t="shared" si="470"/>
        <v>45.04</v>
      </c>
      <c r="IX171" s="25">
        <f t="shared" si="471"/>
        <v>0</v>
      </c>
      <c r="IY171" s="25">
        <f t="shared" si="472"/>
        <v>0</v>
      </c>
      <c r="IZ171" s="25">
        <f t="shared" si="473"/>
        <v>0</v>
      </c>
      <c r="JA171" s="25">
        <f t="shared" si="474"/>
        <v>0</v>
      </c>
      <c r="JB171" s="18">
        <v>46.04</v>
      </c>
      <c r="JC171" s="20">
        <f>ROUND(IF(EN171="Cống tròn",IF(EN171="Cống tròn",IF(EU171="Không có móng",JS171-FF171,IF(EU171="Đế",JR171-FN171,IF(OR(EU171="Móng bê tông",EU171="Móng bê tông kết hợp đế"),JK171-FJ171,0))),0),IF(EN171="Cống hộp",IF(AND(EN171="Cống hộp",EU171="Không có móng"),JS171-GF171,IF(AND(EN171="Cống hộp",EU171="Móng bê tông"),JL171-GB171,0)),IF(OR(EN171="Rãnh xây",EN171="Rãnh bê tông"),IF(OR(EN171="Rãnh xây",EN171="Rãnh bê tông"),JM171-GB171,0),IF(EN171="Ống nhựa",IF(AND(EN171="Ống nhựa",EU171="Không đắp cát"),JS171-HT171,IF(AND(EN171="Ống nhựa",EU171="Đắp cát"),JJ171-HX171,0)),IF(EN171="Rãnh thang",IF(EN171="Rãnh thang",IF(EU171="Móng bê tông",#REF!-#REF!,JS171),0),0))))),2)</f>
        <v>43.64</v>
      </c>
      <c r="JD171" s="20">
        <f t="shared" si="612"/>
        <v>2.3999999999999986</v>
      </c>
      <c r="JE171" s="20">
        <f t="shared" si="475"/>
        <v>43.639999999999993</v>
      </c>
      <c r="JF171" s="20">
        <f t="shared" si="476"/>
        <v>0</v>
      </c>
      <c r="JG171" s="20">
        <f t="shared" si="477"/>
        <v>0</v>
      </c>
      <c r="JH171" s="20">
        <f t="shared" si="478"/>
        <v>0</v>
      </c>
      <c r="JI171" s="20">
        <f>IF(EN171="Rãnh thang",IF(AND(EN171="Rãnh thang",EU171="Móng bê tông"),JS171-#REF!,0),IF(EN171="Ống nhựa",IF(AND(EN171="Ống nhựa",EU171="Đắp cát"),JS171-HT171,0),IF(EN171="Cống tròn",IF(EN171="Cống tròn",IF(OR(EU171="Móng bê tông",EU171="Móng bê tông kết hợp đế"),JO171-FL171,0),0),IF(EN171="Cống hộp",IF(AND(EN171="Cống hộp",EU171="Móng bê tông"),JP171-GD171,0),IF(OR(EN171="Rãnh xây",EN171="Rãnh bê tông"),IF(AND(EN171="Rãnh xây",EU171="Móng bê tông"),JQ171-GD171,IF(AND(EN171="Rãnh bê tông",EU171="Móng bê tông"),JQ171-GD171,0)),0)))))</f>
        <v>43.639999999999993</v>
      </c>
      <c r="JJ171" s="20">
        <f t="shared" si="479"/>
        <v>0</v>
      </c>
      <c r="JK171" s="20">
        <f t="shared" si="480"/>
        <v>43.639999999999993</v>
      </c>
      <c r="JL171" s="20">
        <f t="shared" si="481"/>
        <v>0</v>
      </c>
      <c r="JM171" s="20">
        <f t="shared" si="482"/>
        <v>0</v>
      </c>
      <c r="JN171" s="20">
        <f t="shared" si="483"/>
        <v>43.839999999999996</v>
      </c>
      <c r="JO171" s="20">
        <f t="shared" si="484"/>
        <v>43.839999999999996</v>
      </c>
      <c r="JP171" s="20">
        <f t="shared" si="485"/>
        <v>0</v>
      </c>
      <c r="JQ171" s="20">
        <f t="shared" si="486"/>
        <v>0</v>
      </c>
      <c r="JR171" s="20">
        <f t="shared" si="487"/>
        <v>0</v>
      </c>
      <c r="JS171" s="26">
        <v>43.94</v>
      </c>
      <c r="JT171" s="25">
        <f t="shared" si="613"/>
        <v>0</v>
      </c>
      <c r="JU171" s="25">
        <f t="shared" si="488"/>
        <v>0</v>
      </c>
      <c r="JV171" s="25">
        <f t="shared" si="489"/>
        <v>0</v>
      </c>
      <c r="JW171" s="25">
        <f>ROUND(IF(EN171="Cống tròn",IF(EN171="Cống tròn",JX171+FF171,0),IF(EN171="Cống hộp",IF(EN171="Cống hộp",JX171+GP171,0),IF(OR(EN171="Rãnh xây",EN171="Rãnh bê tông"),IF(OR(EN171="Rãnh xây",EN171="Rãnh bê tông"),JX171+GP171,0),IF(EN171="ống nhựa",IF(EN171="Ống nhựa",JX171+HT171,0),IF(EN171="Rãnh thang",IF(EN171="Rãnh thang",JS171+#REF!,0),0))))),2)</f>
        <v>45.04</v>
      </c>
      <c r="JX171" s="27">
        <v>44.94</v>
      </c>
      <c r="JY171" s="25">
        <f t="shared" si="490"/>
        <v>45.04</v>
      </c>
      <c r="JZ171" s="25">
        <f t="shared" si="491"/>
        <v>0</v>
      </c>
      <c r="KA171" s="25">
        <f t="shared" si="492"/>
        <v>0</v>
      </c>
      <c r="KB171" s="25">
        <f t="shared" si="493"/>
        <v>0</v>
      </c>
      <c r="KC171" s="25">
        <f t="shared" si="494"/>
        <v>0</v>
      </c>
      <c r="KD171" s="28" t="s">
        <v>98</v>
      </c>
      <c r="KE171" s="27">
        <v>0</v>
      </c>
      <c r="KF171" s="25">
        <f t="shared" si="495"/>
        <v>2.3999999999999986</v>
      </c>
      <c r="KG171" s="25">
        <f t="shared" si="614"/>
        <v>2.3999999999999986</v>
      </c>
      <c r="KH171" s="27">
        <v>0</v>
      </c>
      <c r="KI171" s="25">
        <f t="shared" si="496"/>
        <v>2.3999999999999986</v>
      </c>
      <c r="KJ171" s="25">
        <f t="shared" si="615"/>
        <v>2.3999999999999986</v>
      </c>
      <c r="KK171" s="25">
        <f t="shared" si="497"/>
        <v>0</v>
      </c>
      <c r="KL171" s="25">
        <f t="shared" si="498"/>
        <v>0</v>
      </c>
      <c r="KM171" s="25">
        <f t="shared" si="616"/>
        <v>0</v>
      </c>
      <c r="KN171" s="25">
        <f t="shared" si="499"/>
        <v>0</v>
      </c>
      <c r="KO171" s="25">
        <f t="shared" si="500"/>
        <v>0</v>
      </c>
      <c r="KP171" s="25">
        <f t="shared" si="617"/>
        <v>0</v>
      </c>
      <c r="KQ171" s="25">
        <f t="shared" si="501"/>
        <v>0.2</v>
      </c>
      <c r="KR171" s="25">
        <f t="shared" si="502"/>
        <v>0.2</v>
      </c>
      <c r="KS171" s="25">
        <f t="shared" si="618"/>
        <v>0.2</v>
      </c>
      <c r="KT171" s="25">
        <f t="shared" si="503"/>
        <v>0</v>
      </c>
      <c r="KU171" s="25">
        <f t="shared" si="504"/>
        <v>0</v>
      </c>
      <c r="KV171" s="25">
        <f t="shared" si="619"/>
        <v>0</v>
      </c>
      <c r="KW171" s="25">
        <f t="shared" si="505"/>
        <v>0</v>
      </c>
      <c r="KX171" s="25">
        <f t="shared" si="506"/>
        <v>0</v>
      </c>
      <c r="KY171" s="25">
        <f t="shared" si="620"/>
        <v>0</v>
      </c>
      <c r="KZ171" s="25">
        <f t="shared" si="507"/>
        <v>0</v>
      </c>
      <c r="LA171" s="25">
        <f t="shared" si="508"/>
        <v>0</v>
      </c>
      <c r="LB171" s="25">
        <f t="shared" si="621"/>
        <v>0</v>
      </c>
      <c r="LC171" s="25">
        <f t="shared" si="509"/>
        <v>1.4</v>
      </c>
      <c r="LD171" s="25">
        <f t="shared" si="510"/>
        <v>1.4</v>
      </c>
      <c r="LE171" s="25">
        <f t="shared" si="622"/>
        <v>1.4</v>
      </c>
      <c r="LF171" s="25">
        <f t="shared" si="511"/>
        <v>0</v>
      </c>
      <c r="LG171" s="25">
        <f t="shared" si="512"/>
        <v>0</v>
      </c>
      <c r="LH171" s="25">
        <f t="shared" si="623"/>
        <v>0</v>
      </c>
      <c r="LI171" s="25">
        <f t="shared" si="513"/>
        <v>0</v>
      </c>
      <c r="LJ171" s="25">
        <f t="shared" si="514"/>
        <v>0</v>
      </c>
      <c r="LK171" s="25">
        <f t="shared" si="624"/>
        <v>0</v>
      </c>
      <c r="LL171" s="25">
        <f t="shared" si="515"/>
        <v>0</v>
      </c>
      <c r="LM171" s="25">
        <f t="shared" si="516"/>
        <v>0</v>
      </c>
      <c r="LN171" s="25">
        <f t="shared" si="625"/>
        <v>0</v>
      </c>
      <c r="LO171" s="25">
        <f t="shared" si="517"/>
        <v>0</v>
      </c>
      <c r="LP171" s="25">
        <f t="shared" si="518"/>
        <v>0</v>
      </c>
      <c r="LQ171" s="25">
        <f t="shared" si="626"/>
        <v>0</v>
      </c>
      <c r="LR171" s="25">
        <f t="shared" si="519"/>
        <v>0</v>
      </c>
      <c r="LS171" s="25">
        <f t="shared" si="520"/>
        <v>0</v>
      </c>
      <c r="LT171" s="25">
        <f t="shared" si="627"/>
        <v>0</v>
      </c>
      <c r="LU171" s="25">
        <f t="shared" si="521"/>
        <v>0</v>
      </c>
      <c r="LV171" s="25">
        <f t="shared" si="522"/>
        <v>0</v>
      </c>
      <c r="LW171" s="25">
        <f t="shared" si="628"/>
        <v>0</v>
      </c>
      <c r="LX171" s="25">
        <f t="shared" si="523"/>
        <v>0</v>
      </c>
      <c r="LY171" s="25">
        <f t="shared" si="524"/>
        <v>0</v>
      </c>
      <c r="LZ171" s="25">
        <f t="shared" si="629"/>
        <v>0</v>
      </c>
      <c r="MA171" s="25">
        <f t="shared" si="525"/>
        <v>0</v>
      </c>
      <c r="MB171" s="25">
        <f t="shared" si="526"/>
        <v>0</v>
      </c>
      <c r="MC171" s="25">
        <f t="shared" si="630"/>
        <v>0</v>
      </c>
      <c r="MD171" s="25">
        <f t="shared" si="527"/>
        <v>0</v>
      </c>
      <c r="ME171" s="25">
        <f t="shared" si="528"/>
        <v>0</v>
      </c>
      <c r="MF171" s="25">
        <f t="shared" si="631"/>
        <v>0</v>
      </c>
      <c r="MG171" s="25">
        <f t="shared" si="529"/>
        <v>0</v>
      </c>
      <c r="MH171" s="25">
        <f t="shared" si="530"/>
        <v>0</v>
      </c>
      <c r="MI171" s="25">
        <f t="shared" si="632"/>
        <v>0</v>
      </c>
      <c r="MJ171" s="25">
        <f t="shared" si="531"/>
        <v>0</v>
      </c>
      <c r="MK171" s="25">
        <f t="shared" si="532"/>
        <v>0</v>
      </c>
      <c r="ML171" s="25">
        <f t="shared" si="633"/>
        <v>0</v>
      </c>
      <c r="MM171" s="25">
        <f t="shared" si="533"/>
        <v>0</v>
      </c>
      <c r="MN171" s="25">
        <f t="shared" si="534"/>
        <v>0</v>
      </c>
      <c r="MO171" s="25">
        <f t="shared" si="634"/>
        <v>0</v>
      </c>
      <c r="MP171" s="25">
        <f t="shared" si="535"/>
        <v>0</v>
      </c>
      <c r="MQ171" s="25">
        <f t="shared" si="536"/>
        <v>0</v>
      </c>
      <c r="MR171" s="25">
        <f t="shared" si="635"/>
        <v>0</v>
      </c>
      <c r="MS171" s="29">
        <v>1.4</v>
      </c>
      <c r="MT171" s="29">
        <v>0</v>
      </c>
      <c r="MU171" s="29">
        <v>1</v>
      </c>
      <c r="MV171" s="29">
        <v>1</v>
      </c>
      <c r="MW171" s="25">
        <f t="shared" si="537"/>
        <v>1.4</v>
      </c>
      <c r="MX171" s="25">
        <f t="shared" si="538"/>
        <v>3.36</v>
      </c>
      <c r="MY171" s="25">
        <f t="shared" si="539"/>
        <v>0</v>
      </c>
      <c r="MZ171" s="25">
        <f t="shared" si="540"/>
        <v>0</v>
      </c>
      <c r="NA171" s="25">
        <f t="shared" si="541"/>
        <v>1.4</v>
      </c>
      <c r="NB171" s="25">
        <f t="shared" si="542"/>
        <v>3.36</v>
      </c>
      <c r="NC171" s="25">
        <f t="shared" si="543"/>
        <v>0</v>
      </c>
      <c r="ND171" s="25">
        <f t="shared" si="544"/>
        <v>0</v>
      </c>
      <c r="NE171" s="25">
        <f t="shared" si="636"/>
        <v>1.4</v>
      </c>
      <c r="NF171" s="25">
        <f t="shared" si="636"/>
        <v>3.36</v>
      </c>
      <c r="NG171" s="25">
        <f t="shared" si="636"/>
        <v>0</v>
      </c>
      <c r="NH171" s="25">
        <f t="shared" si="545"/>
        <v>0</v>
      </c>
      <c r="NI171" s="25">
        <f t="shared" si="546"/>
        <v>126</v>
      </c>
      <c r="NJ171" s="25">
        <f t="shared" si="547"/>
        <v>0</v>
      </c>
      <c r="NK171" s="25">
        <f t="shared" si="548"/>
        <v>126</v>
      </c>
      <c r="NL171" s="25">
        <f t="shared" si="549"/>
        <v>68.2</v>
      </c>
      <c r="NM171" s="25">
        <f t="shared" si="550"/>
        <v>0</v>
      </c>
      <c r="NN171" s="25">
        <f t="shared" si="637"/>
        <v>68.2</v>
      </c>
      <c r="NO171" s="25">
        <f t="shared" si="551"/>
        <v>0</v>
      </c>
      <c r="NP171" s="25">
        <f t="shared" si="552"/>
        <v>0</v>
      </c>
      <c r="NQ171" s="25">
        <f t="shared" si="638"/>
        <v>0</v>
      </c>
      <c r="NR171" s="25">
        <f t="shared" si="553"/>
        <v>0</v>
      </c>
      <c r="NS171" s="25">
        <f t="shared" si="554"/>
        <v>0</v>
      </c>
      <c r="NT171" s="25">
        <f t="shared" si="639"/>
        <v>0</v>
      </c>
      <c r="NU171" s="25">
        <f t="shared" si="555"/>
        <v>0</v>
      </c>
      <c r="NV171" s="25">
        <f t="shared" si="556"/>
        <v>0</v>
      </c>
      <c r="NW171" s="25">
        <f t="shared" si="640"/>
        <v>0</v>
      </c>
      <c r="NX171" s="25">
        <f t="shared" si="641"/>
        <v>68.2</v>
      </c>
      <c r="NY171" s="25">
        <f t="shared" si="641"/>
        <v>0</v>
      </c>
      <c r="NZ171" s="25">
        <f t="shared" si="642"/>
        <v>68.2</v>
      </c>
      <c r="OA171" s="25">
        <f t="shared" si="643"/>
        <v>57.8</v>
      </c>
      <c r="OB171" s="25">
        <f t="shared" si="643"/>
        <v>0</v>
      </c>
      <c r="OC171" s="25">
        <f t="shared" si="644"/>
        <v>57.8</v>
      </c>
      <c r="OD171" s="25">
        <f t="shared" si="645"/>
        <v>68.2</v>
      </c>
      <c r="OE171" s="25">
        <f t="shared" si="645"/>
        <v>0</v>
      </c>
      <c r="OF171" s="25">
        <f t="shared" si="645"/>
        <v>68.2</v>
      </c>
      <c r="OG171" s="25">
        <f t="shared" si="557"/>
        <v>0</v>
      </c>
      <c r="OH171" s="25">
        <f t="shared" si="558"/>
        <v>0</v>
      </c>
      <c r="OI171" s="25">
        <f t="shared" si="559"/>
        <v>0</v>
      </c>
      <c r="OJ171" s="25">
        <f t="shared" si="560"/>
        <v>0</v>
      </c>
      <c r="OK171" s="25">
        <f t="shared" si="561"/>
        <v>0</v>
      </c>
      <c r="OL171" s="25">
        <f t="shared" si="562"/>
        <v>0</v>
      </c>
      <c r="OM171" s="25">
        <f t="shared" si="646"/>
        <v>0</v>
      </c>
      <c r="ON171" s="25">
        <f t="shared" si="646"/>
        <v>0</v>
      </c>
      <c r="OO171" s="25">
        <f t="shared" si="646"/>
        <v>0</v>
      </c>
      <c r="OP171" s="25">
        <f t="shared" si="563"/>
        <v>0</v>
      </c>
      <c r="OQ171" s="25">
        <f t="shared" si="564"/>
        <v>0</v>
      </c>
      <c r="OR171" s="25">
        <f t="shared" si="647"/>
        <v>0</v>
      </c>
      <c r="OS171" s="19">
        <v>535810.03</v>
      </c>
      <c r="OT171" s="19">
        <v>2370835.39</v>
      </c>
    </row>
    <row r="172" spans="1:410" ht="33" customHeight="1" x14ac:dyDescent="0.25">
      <c r="A172" s="18"/>
      <c r="B172" s="18" t="s">
        <v>939</v>
      </c>
      <c r="C172" s="18">
        <v>1392.86</v>
      </c>
      <c r="D172" s="16" t="e">
        <f>_xlfn.IFNA(INDEX(#REF!,MATCH(E172,#REF!,0)),0)</f>
        <v>#REF!</v>
      </c>
      <c r="E172" s="18" t="s">
        <v>965</v>
      </c>
      <c r="F172" s="16" t="s">
        <v>765</v>
      </c>
      <c r="G172" s="16" t="s">
        <v>766</v>
      </c>
      <c r="H172" s="16" t="s">
        <v>767</v>
      </c>
      <c r="I172" s="16" t="s">
        <v>768</v>
      </c>
      <c r="J172" s="16" t="s">
        <v>769</v>
      </c>
      <c r="K172" s="16" t="s">
        <v>770</v>
      </c>
      <c r="L172" s="16" t="s">
        <v>771</v>
      </c>
      <c r="M172" s="18">
        <v>1.64</v>
      </c>
      <c r="N172" s="18">
        <v>1.94</v>
      </c>
      <c r="O172" s="18">
        <v>2.04</v>
      </c>
      <c r="P172" s="18">
        <v>2.34</v>
      </c>
      <c r="Q172" s="18">
        <v>0.1</v>
      </c>
      <c r="R172" s="18">
        <v>1.8399999999999999</v>
      </c>
      <c r="S172" s="18">
        <v>2.14</v>
      </c>
      <c r="T172" s="18">
        <v>0.2</v>
      </c>
      <c r="U172" s="18">
        <v>0</v>
      </c>
      <c r="V172" s="18">
        <v>0</v>
      </c>
      <c r="W172" s="18">
        <v>0</v>
      </c>
      <c r="X172" s="18">
        <v>1.64</v>
      </c>
      <c r="Y172" s="18">
        <v>1.9</v>
      </c>
      <c r="Z172" s="20">
        <f t="shared" si="565"/>
        <v>2.1</v>
      </c>
      <c r="AA172" s="18">
        <v>0.22</v>
      </c>
      <c r="AB172" s="18">
        <v>0</v>
      </c>
      <c r="AC172" s="18">
        <v>0</v>
      </c>
      <c r="AD172" s="18">
        <v>0</v>
      </c>
      <c r="AE172" s="18">
        <v>0</v>
      </c>
      <c r="AF172" s="18">
        <v>0</v>
      </c>
      <c r="AG172" s="18">
        <v>1.2</v>
      </c>
      <c r="AH172" s="18">
        <v>1.5</v>
      </c>
      <c r="AI172" s="20">
        <f t="shared" si="566"/>
        <v>2.25</v>
      </c>
      <c r="AJ172" s="18">
        <v>0</v>
      </c>
      <c r="AK172" s="18">
        <v>0</v>
      </c>
      <c r="AL172" s="20">
        <f t="shared" si="567"/>
        <v>0</v>
      </c>
      <c r="AM172" s="18">
        <v>1.64</v>
      </c>
      <c r="AN172" s="18">
        <v>1.5</v>
      </c>
      <c r="AO172" s="18">
        <v>0.15</v>
      </c>
      <c r="AP172" s="18">
        <v>0.22</v>
      </c>
      <c r="AQ172" s="18">
        <v>1.64</v>
      </c>
      <c r="AR172" s="18">
        <v>1.72</v>
      </c>
      <c r="AS172" s="18">
        <v>0.12</v>
      </c>
      <c r="AT172" s="18">
        <v>0.11</v>
      </c>
      <c r="AU172" s="18">
        <v>0</v>
      </c>
      <c r="AV172" s="18">
        <v>1</v>
      </c>
      <c r="AW172" s="18">
        <v>0</v>
      </c>
      <c r="AX172" s="18">
        <v>0</v>
      </c>
      <c r="AY172" s="18">
        <v>0</v>
      </c>
      <c r="AZ172" s="18">
        <v>0</v>
      </c>
      <c r="BA172" s="18">
        <v>0</v>
      </c>
      <c r="BB172" s="18">
        <v>0</v>
      </c>
      <c r="BC172" s="18">
        <v>0</v>
      </c>
      <c r="BD172" s="18">
        <v>0</v>
      </c>
      <c r="BE172" s="18">
        <v>2</v>
      </c>
      <c r="BF172" s="18">
        <v>0</v>
      </c>
      <c r="BG172" s="18">
        <v>0</v>
      </c>
      <c r="BH172" s="18">
        <v>0</v>
      </c>
      <c r="BI172" s="18">
        <v>0</v>
      </c>
      <c r="BJ172" s="18">
        <v>0</v>
      </c>
      <c r="BK172" s="18">
        <v>0</v>
      </c>
      <c r="BL172" s="18">
        <v>0</v>
      </c>
      <c r="BM172" s="18">
        <v>0</v>
      </c>
      <c r="BN172" s="18">
        <v>0</v>
      </c>
      <c r="BO172" s="18">
        <v>0</v>
      </c>
      <c r="BP172" s="18">
        <v>0</v>
      </c>
      <c r="BQ172" s="18">
        <v>0</v>
      </c>
      <c r="BR172" s="18">
        <v>0</v>
      </c>
      <c r="BS172" s="18">
        <v>0</v>
      </c>
      <c r="BT172" s="18">
        <v>0</v>
      </c>
      <c r="BU172" s="18">
        <v>0</v>
      </c>
      <c r="BV172" s="18">
        <v>0</v>
      </c>
      <c r="BW172" s="18">
        <v>0</v>
      </c>
      <c r="BX172" s="18">
        <v>0</v>
      </c>
      <c r="BY172" s="18">
        <v>0</v>
      </c>
      <c r="BZ172" s="18">
        <v>0</v>
      </c>
      <c r="CA172" s="16" t="e">
        <f>_xlfn.IFNA(IF(RIGHT(D172,2)="=G",0,INDEX(#REF!,MATCH(E172,#REF!,0))),0)</f>
        <v>#REF!</v>
      </c>
      <c r="CB172" s="16" t="s">
        <v>776</v>
      </c>
      <c r="CC172" s="18">
        <v>0</v>
      </c>
      <c r="CD172" s="18">
        <v>0</v>
      </c>
      <c r="CE172" s="18">
        <v>1.4</v>
      </c>
      <c r="CF172" s="18">
        <v>0.85</v>
      </c>
      <c r="CG172" s="18">
        <v>0.12</v>
      </c>
      <c r="CH172" s="18">
        <v>2</v>
      </c>
      <c r="CI172" s="16" t="s">
        <v>98</v>
      </c>
      <c r="CJ172" s="18">
        <v>0</v>
      </c>
      <c r="CK172" s="20">
        <f t="shared" si="432"/>
        <v>2.7</v>
      </c>
      <c r="CL172" s="20">
        <f t="shared" si="568"/>
        <v>2.7</v>
      </c>
      <c r="CM172" s="18">
        <v>70.86</v>
      </c>
      <c r="CN172" s="18">
        <v>46.04</v>
      </c>
      <c r="CO172" s="18">
        <v>45.201000000000001</v>
      </c>
      <c r="CP172" s="22">
        <f t="shared" si="433"/>
        <v>46.04</v>
      </c>
      <c r="CQ172" s="22">
        <f t="shared" si="434"/>
        <v>43.34</v>
      </c>
      <c r="CR172" s="22">
        <f t="shared" si="569"/>
        <v>2.7</v>
      </c>
      <c r="CS172" s="22">
        <f t="shared" si="435"/>
        <v>43.44</v>
      </c>
      <c r="CT172" s="22">
        <f t="shared" si="436"/>
        <v>43.64</v>
      </c>
      <c r="CU172" s="18">
        <v>43.64</v>
      </c>
      <c r="CV172" s="22">
        <f t="shared" si="570"/>
        <v>2.1</v>
      </c>
      <c r="CW172" s="22">
        <f t="shared" si="437"/>
        <v>0</v>
      </c>
      <c r="CX172" s="22">
        <f t="shared" si="438"/>
        <v>0</v>
      </c>
      <c r="CY172" s="22">
        <f t="shared" si="439"/>
        <v>45.77</v>
      </c>
      <c r="CZ172" s="22">
        <f t="shared" si="440"/>
        <v>45.92</v>
      </c>
      <c r="DA172" s="18">
        <v>46.04</v>
      </c>
      <c r="DB172" s="20">
        <f t="shared" si="571"/>
        <v>2.7</v>
      </c>
      <c r="DC172" s="20">
        <f t="shared" si="572"/>
        <v>0</v>
      </c>
      <c r="DD172" s="20">
        <f t="shared" si="573"/>
        <v>2.7</v>
      </c>
      <c r="DE172" s="20">
        <f t="shared" si="441"/>
        <v>0.1</v>
      </c>
      <c r="DF172" s="20">
        <f t="shared" si="442"/>
        <v>0.2</v>
      </c>
      <c r="DG172" s="20">
        <f t="shared" si="443"/>
        <v>2.37</v>
      </c>
      <c r="DH172" s="20">
        <f t="shared" si="444"/>
        <v>0</v>
      </c>
      <c r="DI172" s="20">
        <f t="shared" si="445"/>
        <v>0</v>
      </c>
      <c r="DJ172" s="20">
        <f t="shared" si="446"/>
        <v>0</v>
      </c>
      <c r="DK172" s="20">
        <f t="shared" si="574"/>
        <v>2.67</v>
      </c>
      <c r="DL172" s="20">
        <f t="shared" si="575"/>
        <v>0</v>
      </c>
      <c r="DM172" s="20">
        <f t="shared" si="576"/>
        <v>3.0000000000000249E-2</v>
      </c>
      <c r="DN172" s="20">
        <f t="shared" si="577"/>
        <v>0</v>
      </c>
      <c r="DO172" s="18">
        <v>2.54</v>
      </c>
      <c r="DP172" s="18">
        <v>0</v>
      </c>
      <c r="DQ172" s="18">
        <v>1</v>
      </c>
      <c r="DR172" s="18">
        <v>1</v>
      </c>
      <c r="DS172" s="25">
        <f t="shared" si="578"/>
        <v>2.54</v>
      </c>
      <c r="DT172" s="25">
        <f t="shared" si="579"/>
        <v>0</v>
      </c>
      <c r="DU172" s="25">
        <f t="shared" si="580"/>
        <v>6.86</v>
      </c>
      <c r="DV172" s="25">
        <f t="shared" si="581"/>
        <v>0</v>
      </c>
      <c r="DW172" s="25">
        <f t="shared" si="582"/>
        <v>6.86</v>
      </c>
      <c r="DX172" s="25">
        <f t="shared" si="583"/>
        <v>13.99</v>
      </c>
      <c r="DY172" s="25">
        <f t="shared" si="584"/>
        <v>0</v>
      </c>
      <c r="DZ172" s="25">
        <f t="shared" si="585"/>
        <v>13.99</v>
      </c>
      <c r="EA172" s="25">
        <f t="shared" si="586"/>
        <v>8.81</v>
      </c>
      <c r="EB172" s="25">
        <f t="shared" si="587"/>
        <v>0</v>
      </c>
      <c r="EC172" s="25">
        <f t="shared" si="588"/>
        <v>8.81</v>
      </c>
      <c r="ED172" s="25">
        <f t="shared" si="589"/>
        <v>5.18</v>
      </c>
      <c r="EE172" s="25">
        <f t="shared" si="589"/>
        <v>0</v>
      </c>
      <c r="EF172" s="25">
        <f t="shared" si="590"/>
        <v>5.18</v>
      </c>
      <c r="EG172" s="25">
        <f t="shared" si="591"/>
        <v>8.81</v>
      </c>
      <c r="EH172" s="25">
        <f t="shared" si="591"/>
        <v>0</v>
      </c>
      <c r="EI172" s="25">
        <f t="shared" si="592"/>
        <v>8.81</v>
      </c>
      <c r="EJ172" s="18">
        <v>1392.86</v>
      </c>
      <c r="EK172" s="18">
        <v>1354.16</v>
      </c>
      <c r="EL172" s="18" t="s">
        <v>965</v>
      </c>
      <c r="EM172" s="18" t="s">
        <v>966</v>
      </c>
      <c r="EN172" s="16" t="s">
        <v>774</v>
      </c>
      <c r="EO172" s="16" t="s">
        <v>132</v>
      </c>
      <c r="EP172" s="16" t="e">
        <f>IF(OR(EN172="Cống tròn",EN172="Cống hộp",EN172="Ống nhựa"),INDEX(#REF!,MATCH(E172,#REF!,0)),IF(OR(EN172="Rãnh xây",EN172="Rãnh bê tông"),INDEX(#REF!,MATCH(E172,#REF!,0)),0))</f>
        <v>#REF!</v>
      </c>
      <c r="EQ172" s="18">
        <v>37.499999999999815</v>
      </c>
      <c r="ER172" s="18">
        <v>1</v>
      </c>
      <c r="ES172" s="25">
        <f t="shared" si="593"/>
        <v>37</v>
      </c>
      <c r="ET172" s="1" t="e">
        <f>_xlfn.IFNA(IF(EN172="Cống tròn",INDEX(#REF!,MATCH(E172,#REF!,0)),IF(EN172="Cống hộp",INDEX(#REF!,MATCH(E172,#REF!,0)),EU172&amp;" ,"&amp;EV172)),0)</f>
        <v>#REF!</v>
      </c>
      <c r="EU172" s="16" t="s">
        <v>769</v>
      </c>
      <c r="EV172" s="16" t="s">
        <v>775</v>
      </c>
      <c r="EW172" s="16" t="e">
        <f>_xlfn.IFNA(INDEX(#REF!,MATCH(E172,#REF!,0)),0)</f>
        <v>#REF!</v>
      </c>
      <c r="EX172" s="16"/>
      <c r="EY172" s="18">
        <v>0</v>
      </c>
      <c r="EZ172" s="18">
        <v>0</v>
      </c>
      <c r="FA172" s="18">
        <v>0</v>
      </c>
      <c r="FB172" s="19">
        <v>0</v>
      </c>
      <c r="FC172" s="19">
        <v>0</v>
      </c>
      <c r="FD172" s="25">
        <f t="shared" si="447"/>
        <v>0</v>
      </c>
      <c r="FE172" s="25">
        <f t="shared" si="594"/>
        <v>0</v>
      </c>
      <c r="FF172" s="18">
        <v>0.1</v>
      </c>
      <c r="FG172" s="18">
        <v>2</v>
      </c>
      <c r="FH172" s="18">
        <v>1</v>
      </c>
      <c r="FI172" s="25">
        <f t="shared" si="595"/>
        <v>1.2</v>
      </c>
      <c r="FJ172" s="18">
        <v>0</v>
      </c>
      <c r="FK172" s="18">
        <v>0</v>
      </c>
      <c r="FL172" s="18">
        <v>0.2</v>
      </c>
      <c r="FM172" s="18">
        <v>1.4</v>
      </c>
      <c r="FN172" s="18">
        <v>0</v>
      </c>
      <c r="FO172" s="25">
        <f t="shared" si="596"/>
        <v>1.4</v>
      </c>
      <c r="FP172" s="18">
        <v>1.4999999999999999E-2</v>
      </c>
      <c r="FQ172" s="18">
        <v>1</v>
      </c>
      <c r="FR172" s="25">
        <f t="shared" si="448"/>
        <v>36</v>
      </c>
      <c r="FS172" s="25">
        <f t="shared" si="449"/>
        <v>0.52500000000000002</v>
      </c>
      <c r="FT172" s="25">
        <f t="shared" si="450"/>
        <v>36.524999999999999</v>
      </c>
      <c r="FU172" s="25">
        <f t="shared" si="451"/>
        <v>-0.97499999999981668</v>
      </c>
      <c r="FV172" s="25" t="str">
        <f t="shared" si="597"/>
        <v>Thêm 01</v>
      </c>
      <c r="FW172" s="25">
        <f t="shared" si="598"/>
        <v>0.04</v>
      </c>
      <c r="FX172" s="16"/>
      <c r="FY172" s="16"/>
      <c r="FZ172" s="16"/>
      <c r="GA172" s="16"/>
      <c r="GB172" s="19">
        <v>0</v>
      </c>
      <c r="GC172" s="19">
        <v>0</v>
      </c>
      <c r="GD172" s="19">
        <v>0</v>
      </c>
      <c r="GE172" s="19">
        <v>0</v>
      </c>
      <c r="GF172" s="19">
        <v>0</v>
      </c>
      <c r="GG172" s="19">
        <v>0</v>
      </c>
      <c r="GH172" s="19">
        <v>0</v>
      </c>
      <c r="GI172" s="19">
        <v>0</v>
      </c>
      <c r="GJ172" s="19">
        <v>0</v>
      </c>
      <c r="GK172" s="19">
        <v>0</v>
      </c>
      <c r="GL172" s="25">
        <f t="shared" si="452"/>
        <v>0</v>
      </c>
      <c r="GM172" s="25">
        <f t="shared" si="599"/>
        <v>0</v>
      </c>
      <c r="GN172" s="19">
        <v>0</v>
      </c>
      <c r="GO172" s="19">
        <v>0</v>
      </c>
      <c r="GP172" s="19">
        <v>0</v>
      </c>
      <c r="GQ172" s="19">
        <v>0</v>
      </c>
      <c r="GR172" s="1" t="e">
        <f>_xlfn.IFNA(INDEX(#REF!,MATCH(E172,#REF!,0)),0)</f>
        <v>#REF!</v>
      </c>
      <c r="GS172" s="16"/>
      <c r="GT172" s="18">
        <v>0</v>
      </c>
      <c r="GU172" s="18">
        <v>0</v>
      </c>
      <c r="GV172" s="18">
        <v>0</v>
      </c>
      <c r="GW172" s="18">
        <v>0</v>
      </c>
      <c r="GX172" s="25">
        <f t="shared" si="453"/>
        <v>0</v>
      </c>
      <c r="GY172" s="25">
        <f t="shared" si="454"/>
        <v>0</v>
      </c>
      <c r="GZ172" s="25">
        <f t="shared" si="600"/>
        <v>0</v>
      </c>
      <c r="HA172" s="1" t="e" cm="1">
        <f t="array" ref="HA172">INDEX(#REF!,MATCH(EJ172&amp;EK172&amp;HD172&amp;HE172&amp;HF172,#REF!&amp;#REF!&amp;#REF!&amp;#REF!&amp;#REF!,0))</f>
        <v>#REF!</v>
      </c>
      <c r="HB172" s="16"/>
      <c r="HC172" s="25">
        <f t="shared" si="601"/>
        <v>0</v>
      </c>
      <c r="HD172" s="18">
        <v>0</v>
      </c>
      <c r="HE172" s="18">
        <v>0</v>
      </c>
      <c r="HF172" s="18">
        <v>0</v>
      </c>
      <c r="HG172" s="1" t="e" cm="1">
        <f t="array" ref="HG172">INDEX(#REF!,MATCH(EJ172&amp;EK172&amp;HJ172&amp;HK172&amp;HL172,#REF!&amp;#REF!&amp;#REF!&amp;#REF!&amp;#REF!,0))</f>
        <v>#REF!</v>
      </c>
      <c r="HH172" s="16"/>
      <c r="HI172" s="25">
        <f t="shared" si="602"/>
        <v>0</v>
      </c>
      <c r="HJ172" s="25">
        <f t="shared" si="603"/>
        <v>0</v>
      </c>
      <c r="HK172" s="19">
        <v>0</v>
      </c>
      <c r="HL172" s="19">
        <v>0</v>
      </c>
      <c r="HM172" s="18">
        <v>0.01</v>
      </c>
      <c r="HN172" s="18">
        <v>1</v>
      </c>
      <c r="HO172" s="25">
        <f t="shared" si="604"/>
        <v>0</v>
      </c>
      <c r="HP172" s="25">
        <f t="shared" si="605"/>
        <v>0</v>
      </c>
      <c r="HQ172" s="25">
        <f t="shared" si="606"/>
        <v>0</v>
      </c>
      <c r="HR172" s="25">
        <f t="shared" si="607"/>
        <v>0</v>
      </c>
      <c r="HS172" s="25">
        <f t="shared" si="608"/>
        <v>0</v>
      </c>
      <c r="HT172" s="19">
        <v>0</v>
      </c>
      <c r="HU172" s="19">
        <v>0</v>
      </c>
      <c r="HV172" s="19">
        <v>0</v>
      </c>
      <c r="HW172" s="25">
        <f t="shared" si="609"/>
        <v>0</v>
      </c>
      <c r="HX172" s="19">
        <v>0</v>
      </c>
      <c r="HY172" s="19">
        <v>0</v>
      </c>
      <c r="HZ172" s="18">
        <v>46.04</v>
      </c>
      <c r="IA172" s="20">
        <f>ROUND(IF(EN172="Cống tròn",IF(EN172="Cống tròn",IF(EU172="Không có móng",IQ172-FF172,IF(EU172="Đế",IP172-FN172,IF(OR(EU172="Móng bê tông",EU172="Móng bê tông kết hợp đế"),II172-FJ172,0))),0),IF(EN172="Cống hộp",IF(AND(EN172="Cống hộp",EU172="Không có móng"),IQ172-GF172,IF(AND(EN172="Cống hộp",EU172="Móng bê tông"),IJ172-GB172,0)),IF(OR(EN172="Rãnh xây",EN172="Rãnh bê tông"),IF(OR(EN172="Rãnh xây",EN172="Rãnh bê tông"),IK172-GB172,0),IF(EN172="Ống nhựa",IF(AND(EN172="Ống nhựa",EU172="Không đắp cát"),IQ172-HT172,IF(AND(EN172="Ống nhựa",EU172="Đắp cát"),IH172-HX172,0)),IF(EN172="Rãnh thang",IF(EN172="Rãnh thang",IF(EU172="Móng bê tông",#REF!-#REF!,IQ172),0),0))))),2)</f>
        <v>43.64</v>
      </c>
      <c r="IB172" s="20">
        <f t="shared" si="610"/>
        <v>2.3999999999999986</v>
      </c>
      <c r="IC172" s="20">
        <f t="shared" si="455"/>
        <v>43.639999999999993</v>
      </c>
      <c r="ID172" s="20">
        <f t="shared" si="456"/>
        <v>0</v>
      </c>
      <c r="IE172" s="20">
        <f t="shared" si="457"/>
        <v>0</v>
      </c>
      <c r="IF172" s="20">
        <f t="shared" si="458"/>
        <v>0</v>
      </c>
      <c r="IG172" s="20">
        <f>IF(EN172="Rãnh thang",IF(AND(EN172="Rãnh thang",EU172="Móng bê tông"),IQ172-#REF!,0),IF(EN172="Ống nhựa",IF(AND(EN172="Ống nhựa",EU172="Đắp cát"),IQ172-HT172,0),IF(EN172="Cống tròn",IF(EN172="Cống tròn",IF(OR(EU172="Móng bê tông",EU172="Móng bê tông kết hợp đế"),IM172-FL172,0),0),IF(EN172="Cống hộp",IF(AND(EN172="Cống hộp",EU172="Móng bê tông"),IN172-GD172,0),IF(OR(EN172="Rãnh xây",EN172="Rãnh bê tông"),IF(AND(EN172="Rãnh xây",EU172="Móng bê tông"),IO172-GD172,IF(AND(EN172="Rãnh bê tông",EU172="Móng bê tông"),IO172-GD172,0)),0)))))</f>
        <v>43.639999999999993</v>
      </c>
      <c r="IH172" s="20">
        <f t="shared" si="459"/>
        <v>0</v>
      </c>
      <c r="II172" s="20">
        <f t="shared" si="460"/>
        <v>43.639999999999993</v>
      </c>
      <c r="IJ172" s="20">
        <f t="shared" si="461"/>
        <v>0</v>
      </c>
      <c r="IK172" s="20">
        <f t="shared" si="462"/>
        <v>0</v>
      </c>
      <c r="IL172" s="20">
        <f t="shared" si="463"/>
        <v>43.839999999999996</v>
      </c>
      <c r="IM172" s="20">
        <f t="shared" si="464"/>
        <v>43.839999999999996</v>
      </c>
      <c r="IN172" s="20">
        <f t="shared" si="465"/>
        <v>0</v>
      </c>
      <c r="IO172" s="20">
        <f t="shared" si="466"/>
        <v>0</v>
      </c>
      <c r="IP172" s="20">
        <f t="shared" si="467"/>
        <v>0</v>
      </c>
      <c r="IQ172" s="18">
        <v>43.94</v>
      </c>
      <c r="IR172" s="25">
        <f t="shared" si="611"/>
        <v>0</v>
      </c>
      <c r="IS172" s="25">
        <f t="shared" si="468"/>
        <v>0</v>
      </c>
      <c r="IT172" s="25">
        <f t="shared" si="469"/>
        <v>0</v>
      </c>
      <c r="IU172" s="25">
        <f>ROUND(IF(EN172="Cống tròn",IF(EN172="Cống tròn",IV172+FF172,0),IF(EN172="Cống hộp",IF(EN172="Cống hộp",IV172+GP172,0),IF(OR(EN172="Rãnh xây",EN172="Rãnh bê tông"),IF(OR(EN172="Rãnh xây",EN172="Rãnh bê tông"),IV172+GP172,0),IF(EN172="ống nhựa",IF(EN172="Ống nhựa",IV172+HT172,0),IF(EN172="Rãnh thang",IF(EN172="Rãnh thang",IQ172+#REF!,0),0))))),2)</f>
        <v>44.79</v>
      </c>
      <c r="IV172" s="18">
        <v>44.69</v>
      </c>
      <c r="IW172" s="25">
        <f t="shared" si="470"/>
        <v>44.79</v>
      </c>
      <c r="IX172" s="25">
        <f t="shared" si="471"/>
        <v>0</v>
      </c>
      <c r="IY172" s="25">
        <f t="shared" si="472"/>
        <v>0</v>
      </c>
      <c r="IZ172" s="25">
        <f t="shared" si="473"/>
        <v>0</v>
      </c>
      <c r="JA172" s="25">
        <f t="shared" si="474"/>
        <v>0</v>
      </c>
      <c r="JB172" s="18">
        <v>45.79</v>
      </c>
      <c r="JC172" s="20">
        <f>ROUND(IF(EN172="Cống tròn",IF(EN172="Cống tròn",IF(EU172="Không có móng",JS172-FF172,IF(EU172="Đế",JR172-FN172,IF(OR(EU172="Móng bê tông",EU172="Móng bê tông kết hợp đế"),JK172-FJ172,0))),0),IF(EN172="Cống hộp",IF(AND(EN172="Cống hộp",EU172="Không có móng"),JS172-GF172,IF(AND(EN172="Cống hộp",EU172="Móng bê tông"),JL172-GB172,0)),IF(OR(EN172="Rãnh xây",EN172="Rãnh bê tông"),IF(OR(EN172="Rãnh xây",EN172="Rãnh bê tông"),JM172-GB172,0),IF(EN172="Ống nhựa",IF(AND(EN172="Ống nhựa",EU172="Không đắp cát"),JS172-HT172,IF(AND(EN172="Ống nhựa",EU172="Đắp cát"),JJ172-HX172,0)),IF(EN172="Rãnh thang",IF(EN172="Rãnh thang",IF(EU172="Móng bê tông",#REF!-#REF!,JS172),0),0))))),2)</f>
        <v>43.39</v>
      </c>
      <c r="JD172" s="20">
        <f t="shared" si="612"/>
        <v>2.3999999999999986</v>
      </c>
      <c r="JE172" s="20">
        <f t="shared" si="475"/>
        <v>43.389999999999993</v>
      </c>
      <c r="JF172" s="20">
        <f t="shared" si="476"/>
        <v>0</v>
      </c>
      <c r="JG172" s="20">
        <f t="shared" si="477"/>
        <v>0</v>
      </c>
      <c r="JH172" s="20">
        <f t="shared" si="478"/>
        <v>0</v>
      </c>
      <c r="JI172" s="20">
        <f>IF(EN172="Rãnh thang",IF(AND(EN172="Rãnh thang",EU172="Móng bê tông"),JS172-#REF!,0),IF(EN172="Ống nhựa",IF(AND(EN172="Ống nhựa",EU172="Đắp cát"),JS172-HT172,0),IF(EN172="Cống tròn",IF(EN172="Cống tròn",IF(OR(EU172="Móng bê tông",EU172="Móng bê tông kết hợp đế"),JO172-FL172,0),0),IF(EN172="Cống hộp",IF(AND(EN172="Cống hộp",EU172="Móng bê tông"),JP172-GD172,0),IF(OR(EN172="Rãnh xây",EN172="Rãnh bê tông"),IF(AND(EN172="Rãnh xây",EU172="Móng bê tông"),JQ172-GD172,IF(AND(EN172="Rãnh bê tông",EU172="Móng bê tông"),JQ172-GD172,0)),0)))))</f>
        <v>43.389999999999993</v>
      </c>
      <c r="JJ172" s="20">
        <f t="shared" si="479"/>
        <v>0</v>
      </c>
      <c r="JK172" s="20">
        <f t="shared" si="480"/>
        <v>43.389999999999993</v>
      </c>
      <c r="JL172" s="20">
        <f t="shared" si="481"/>
        <v>0</v>
      </c>
      <c r="JM172" s="20">
        <f t="shared" si="482"/>
        <v>0</v>
      </c>
      <c r="JN172" s="20">
        <f t="shared" si="483"/>
        <v>43.589999999999996</v>
      </c>
      <c r="JO172" s="20">
        <f t="shared" si="484"/>
        <v>43.589999999999996</v>
      </c>
      <c r="JP172" s="20">
        <f t="shared" si="485"/>
        <v>0</v>
      </c>
      <c r="JQ172" s="20">
        <f t="shared" si="486"/>
        <v>0</v>
      </c>
      <c r="JR172" s="20">
        <f t="shared" si="487"/>
        <v>0</v>
      </c>
      <c r="JS172" s="26">
        <v>43.69</v>
      </c>
      <c r="JT172" s="25">
        <f t="shared" si="613"/>
        <v>0</v>
      </c>
      <c r="JU172" s="25">
        <f t="shared" si="488"/>
        <v>0</v>
      </c>
      <c r="JV172" s="25">
        <f t="shared" si="489"/>
        <v>0</v>
      </c>
      <c r="JW172" s="25">
        <f>ROUND(IF(EN172="Cống tròn",IF(EN172="Cống tròn",JX172+FF172,0),IF(EN172="Cống hộp",IF(EN172="Cống hộp",JX172+GP172,0),IF(OR(EN172="Rãnh xây",EN172="Rãnh bê tông"),IF(OR(EN172="Rãnh xây",EN172="Rãnh bê tông"),JX172+GP172,0),IF(EN172="ống nhựa",IF(EN172="Ống nhựa",JX172+HT172,0),IF(EN172="Rãnh thang",IF(EN172="Rãnh thang",JS172+#REF!,0),0))))),2)</f>
        <v>44.79</v>
      </c>
      <c r="JX172" s="27">
        <v>44.69</v>
      </c>
      <c r="JY172" s="25">
        <f t="shared" si="490"/>
        <v>44.79</v>
      </c>
      <c r="JZ172" s="25">
        <f t="shared" si="491"/>
        <v>0</v>
      </c>
      <c r="KA172" s="25">
        <f t="shared" si="492"/>
        <v>0</v>
      </c>
      <c r="KB172" s="25">
        <f t="shared" si="493"/>
        <v>0</v>
      </c>
      <c r="KC172" s="25">
        <f t="shared" si="494"/>
        <v>0</v>
      </c>
      <c r="KD172" s="28" t="s">
        <v>98</v>
      </c>
      <c r="KE172" s="27">
        <v>0</v>
      </c>
      <c r="KF172" s="25">
        <f t="shared" si="495"/>
        <v>2.3999999999999986</v>
      </c>
      <c r="KG172" s="25">
        <f t="shared" si="614"/>
        <v>2.3999999999999986</v>
      </c>
      <c r="KH172" s="27">
        <v>0</v>
      </c>
      <c r="KI172" s="25">
        <f t="shared" si="496"/>
        <v>2.3999999999999986</v>
      </c>
      <c r="KJ172" s="25">
        <f t="shared" si="615"/>
        <v>2.3999999999999986</v>
      </c>
      <c r="KK172" s="25">
        <f t="shared" si="497"/>
        <v>0</v>
      </c>
      <c r="KL172" s="25">
        <f t="shared" si="498"/>
        <v>0</v>
      </c>
      <c r="KM172" s="25">
        <f t="shared" si="616"/>
        <v>0</v>
      </c>
      <c r="KN172" s="25">
        <f t="shared" si="499"/>
        <v>0</v>
      </c>
      <c r="KO172" s="25">
        <f t="shared" si="500"/>
        <v>0</v>
      </c>
      <c r="KP172" s="25">
        <f t="shared" si="617"/>
        <v>0</v>
      </c>
      <c r="KQ172" s="25">
        <f t="shared" si="501"/>
        <v>0.2</v>
      </c>
      <c r="KR172" s="25">
        <f t="shared" si="502"/>
        <v>0.2</v>
      </c>
      <c r="KS172" s="25">
        <f t="shared" si="618"/>
        <v>0.2</v>
      </c>
      <c r="KT172" s="25">
        <f t="shared" si="503"/>
        <v>0</v>
      </c>
      <c r="KU172" s="25">
        <f t="shared" si="504"/>
        <v>0</v>
      </c>
      <c r="KV172" s="25">
        <f t="shared" si="619"/>
        <v>0</v>
      </c>
      <c r="KW172" s="25">
        <f t="shared" si="505"/>
        <v>0</v>
      </c>
      <c r="KX172" s="25">
        <f t="shared" si="506"/>
        <v>0</v>
      </c>
      <c r="KY172" s="25">
        <f t="shared" si="620"/>
        <v>0</v>
      </c>
      <c r="KZ172" s="25">
        <f t="shared" si="507"/>
        <v>0</v>
      </c>
      <c r="LA172" s="25">
        <f t="shared" si="508"/>
        <v>0</v>
      </c>
      <c r="LB172" s="25">
        <f t="shared" si="621"/>
        <v>0</v>
      </c>
      <c r="LC172" s="25">
        <f t="shared" si="509"/>
        <v>1.4</v>
      </c>
      <c r="LD172" s="25">
        <f t="shared" si="510"/>
        <v>1.4</v>
      </c>
      <c r="LE172" s="25">
        <f t="shared" si="622"/>
        <v>1.4</v>
      </c>
      <c r="LF172" s="25">
        <f t="shared" si="511"/>
        <v>0</v>
      </c>
      <c r="LG172" s="25">
        <f t="shared" si="512"/>
        <v>0</v>
      </c>
      <c r="LH172" s="25">
        <f t="shared" si="623"/>
        <v>0</v>
      </c>
      <c r="LI172" s="25">
        <f t="shared" si="513"/>
        <v>0</v>
      </c>
      <c r="LJ172" s="25">
        <f t="shared" si="514"/>
        <v>0</v>
      </c>
      <c r="LK172" s="25">
        <f t="shared" si="624"/>
        <v>0</v>
      </c>
      <c r="LL172" s="25">
        <f t="shared" si="515"/>
        <v>0</v>
      </c>
      <c r="LM172" s="25">
        <f t="shared" si="516"/>
        <v>0</v>
      </c>
      <c r="LN172" s="25">
        <f t="shared" si="625"/>
        <v>0</v>
      </c>
      <c r="LO172" s="25">
        <f t="shared" si="517"/>
        <v>0</v>
      </c>
      <c r="LP172" s="25">
        <f t="shared" si="518"/>
        <v>0</v>
      </c>
      <c r="LQ172" s="25">
        <f t="shared" si="626"/>
        <v>0</v>
      </c>
      <c r="LR172" s="25">
        <f t="shared" si="519"/>
        <v>0</v>
      </c>
      <c r="LS172" s="25">
        <f t="shared" si="520"/>
        <v>0</v>
      </c>
      <c r="LT172" s="25">
        <f t="shared" si="627"/>
        <v>0</v>
      </c>
      <c r="LU172" s="25">
        <f t="shared" si="521"/>
        <v>0</v>
      </c>
      <c r="LV172" s="25">
        <f t="shared" si="522"/>
        <v>0</v>
      </c>
      <c r="LW172" s="25">
        <f t="shared" si="628"/>
        <v>0</v>
      </c>
      <c r="LX172" s="25">
        <f t="shared" si="523"/>
        <v>0</v>
      </c>
      <c r="LY172" s="25">
        <f t="shared" si="524"/>
        <v>0</v>
      </c>
      <c r="LZ172" s="25">
        <f t="shared" si="629"/>
        <v>0</v>
      </c>
      <c r="MA172" s="25">
        <f t="shared" si="525"/>
        <v>0</v>
      </c>
      <c r="MB172" s="25">
        <f t="shared" si="526"/>
        <v>0</v>
      </c>
      <c r="MC172" s="25">
        <f t="shared" si="630"/>
        <v>0</v>
      </c>
      <c r="MD172" s="25">
        <f t="shared" si="527"/>
        <v>0</v>
      </c>
      <c r="ME172" s="25">
        <f t="shared" si="528"/>
        <v>0</v>
      </c>
      <c r="MF172" s="25">
        <f t="shared" si="631"/>
        <v>0</v>
      </c>
      <c r="MG172" s="25">
        <f t="shared" si="529"/>
        <v>0</v>
      </c>
      <c r="MH172" s="25">
        <f t="shared" si="530"/>
        <v>0</v>
      </c>
      <c r="MI172" s="25">
        <f t="shared" si="632"/>
        <v>0</v>
      </c>
      <c r="MJ172" s="25">
        <f t="shared" si="531"/>
        <v>0</v>
      </c>
      <c r="MK172" s="25">
        <f t="shared" si="532"/>
        <v>0</v>
      </c>
      <c r="ML172" s="25">
        <f t="shared" si="633"/>
        <v>0</v>
      </c>
      <c r="MM172" s="25">
        <f t="shared" si="533"/>
        <v>0</v>
      </c>
      <c r="MN172" s="25">
        <f t="shared" si="534"/>
        <v>0</v>
      </c>
      <c r="MO172" s="25">
        <f t="shared" si="634"/>
        <v>0</v>
      </c>
      <c r="MP172" s="25">
        <f t="shared" si="535"/>
        <v>0</v>
      </c>
      <c r="MQ172" s="25">
        <f t="shared" si="536"/>
        <v>0</v>
      </c>
      <c r="MR172" s="25">
        <f t="shared" si="635"/>
        <v>0</v>
      </c>
      <c r="MS172" s="29">
        <v>1.4</v>
      </c>
      <c r="MT172" s="29">
        <v>0</v>
      </c>
      <c r="MU172" s="29">
        <v>1</v>
      </c>
      <c r="MV172" s="29">
        <v>1</v>
      </c>
      <c r="MW172" s="25">
        <f t="shared" si="537"/>
        <v>1.4</v>
      </c>
      <c r="MX172" s="25">
        <f t="shared" si="538"/>
        <v>3.36</v>
      </c>
      <c r="MY172" s="25">
        <f t="shared" si="539"/>
        <v>0</v>
      </c>
      <c r="MZ172" s="25">
        <f t="shared" si="540"/>
        <v>0</v>
      </c>
      <c r="NA172" s="25">
        <f t="shared" si="541"/>
        <v>1.4</v>
      </c>
      <c r="NB172" s="25">
        <f t="shared" si="542"/>
        <v>3.36</v>
      </c>
      <c r="NC172" s="25">
        <f t="shared" si="543"/>
        <v>0</v>
      </c>
      <c r="ND172" s="25">
        <f t="shared" si="544"/>
        <v>0</v>
      </c>
      <c r="NE172" s="25">
        <f t="shared" si="636"/>
        <v>1.4</v>
      </c>
      <c r="NF172" s="25">
        <f t="shared" si="636"/>
        <v>3.36</v>
      </c>
      <c r="NG172" s="25">
        <f t="shared" si="636"/>
        <v>0</v>
      </c>
      <c r="NH172" s="25">
        <f t="shared" si="545"/>
        <v>0</v>
      </c>
      <c r="NI172" s="25">
        <f t="shared" si="546"/>
        <v>126</v>
      </c>
      <c r="NJ172" s="25">
        <f t="shared" si="547"/>
        <v>0</v>
      </c>
      <c r="NK172" s="25">
        <f t="shared" si="548"/>
        <v>126</v>
      </c>
      <c r="NL172" s="25">
        <f t="shared" si="549"/>
        <v>68.2</v>
      </c>
      <c r="NM172" s="25">
        <f t="shared" si="550"/>
        <v>0</v>
      </c>
      <c r="NN172" s="25">
        <f t="shared" si="637"/>
        <v>68.2</v>
      </c>
      <c r="NO172" s="25">
        <f t="shared" si="551"/>
        <v>0</v>
      </c>
      <c r="NP172" s="25">
        <f t="shared" si="552"/>
        <v>0</v>
      </c>
      <c r="NQ172" s="25">
        <f t="shared" si="638"/>
        <v>0</v>
      </c>
      <c r="NR172" s="25">
        <f t="shared" si="553"/>
        <v>0</v>
      </c>
      <c r="NS172" s="25">
        <f t="shared" si="554"/>
        <v>0</v>
      </c>
      <c r="NT172" s="25">
        <f t="shared" si="639"/>
        <v>0</v>
      </c>
      <c r="NU172" s="25">
        <f t="shared" si="555"/>
        <v>0</v>
      </c>
      <c r="NV172" s="25">
        <f t="shared" si="556"/>
        <v>0</v>
      </c>
      <c r="NW172" s="25">
        <f t="shared" si="640"/>
        <v>0</v>
      </c>
      <c r="NX172" s="25">
        <f t="shared" si="641"/>
        <v>68.2</v>
      </c>
      <c r="NY172" s="25">
        <f t="shared" si="641"/>
        <v>0</v>
      </c>
      <c r="NZ172" s="25">
        <f t="shared" si="642"/>
        <v>68.2</v>
      </c>
      <c r="OA172" s="25">
        <f t="shared" si="643"/>
        <v>57.8</v>
      </c>
      <c r="OB172" s="25">
        <f t="shared" si="643"/>
        <v>0</v>
      </c>
      <c r="OC172" s="25">
        <f t="shared" si="644"/>
        <v>57.8</v>
      </c>
      <c r="OD172" s="25">
        <f t="shared" si="645"/>
        <v>68.2</v>
      </c>
      <c r="OE172" s="25">
        <f t="shared" si="645"/>
        <v>0</v>
      </c>
      <c r="OF172" s="25">
        <f t="shared" si="645"/>
        <v>68.2</v>
      </c>
      <c r="OG172" s="25">
        <f t="shared" si="557"/>
        <v>0</v>
      </c>
      <c r="OH172" s="25">
        <f t="shared" si="558"/>
        <v>0</v>
      </c>
      <c r="OI172" s="25">
        <f t="shared" si="559"/>
        <v>0</v>
      </c>
      <c r="OJ172" s="25">
        <f t="shared" si="560"/>
        <v>0</v>
      </c>
      <c r="OK172" s="25">
        <f t="shared" si="561"/>
        <v>0</v>
      </c>
      <c r="OL172" s="25">
        <f t="shared" si="562"/>
        <v>0</v>
      </c>
      <c r="OM172" s="25">
        <f t="shared" si="646"/>
        <v>0</v>
      </c>
      <c r="ON172" s="25">
        <f t="shared" si="646"/>
        <v>0</v>
      </c>
      <c r="OO172" s="25">
        <f t="shared" si="646"/>
        <v>0</v>
      </c>
      <c r="OP172" s="25">
        <f t="shared" si="563"/>
        <v>0</v>
      </c>
      <c r="OQ172" s="25">
        <f t="shared" si="564"/>
        <v>0</v>
      </c>
      <c r="OR172" s="25">
        <f t="shared" si="647"/>
        <v>0</v>
      </c>
      <c r="OS172" s="19">
        <v>535829.93000000005</v>
      </c>
      <c r="OT172" s="19">
        <v>2370802.2000000002</v>
      </c>
    </row>
    <row r="173" spans="1:410" ht="33" customHeight="1" x14ac:dyDescent="0.25">
      <c r="A173" s="18"/>
      <c r="B173" s="18" t="s">
        <v>939</v>
      </c>
      <c r="C173" s="18">
        <v>1354.16</v>
      </c>
      <c r="D173" s="16" t="e">
        <f>_xlfn.IFNA(INDEX(#REF!,MATCH(E173,#REF!,0)),0)</f>
        <v>#REF!</v>
      </c>
      <c r="E173" s="18" t="s">
        <v>966</v>
      </c>
      <c r="F173" s="16" t="s">
        <v>765</v>
      </c>
      <c r="G173" s="16" t="s">
        <v>766</v>
      </c>
      <c r="H173" s="16" t="s">
        <v>767</v>
      </c>
      <c r="I173" s="16" t="s">
        <v>768</v>
      </c>
      <c r="J173" s="16" t="s">
        <v>769</v>
      </c>
      <c r="K173" s="16" t="s">
        <v>770</v>
      </c>
      <c r="L173" s="16" t="s">
        <v>771</v>
      </c>
      <c r="M173" s="18">
        <v>1.64</v>
      </c>
      <c r="N173" s="18">
        <v>1.94</v>
      </c>
      <c r="O173" s="18">
        <v>2.04</v>
      </c>
      <c r="P173" s="18">
        <v>2.34</v>
      </c>
      <c r="Q173" s="18">
        <v>0.1</v>
      </c>
      <c r="R173" s="18">
        <v>1.8399999999999999</v>
      </c>
      <c r="S173" s="18">
        <v>2.14</v>
      </c>
      <c r="T173" s="18">
        <v>0.2</v>
      </c>
      <c r="U173" s="18">
        <v>0</v>
      </c>
      <c r="V173" s="18">
        <v>0</v>
      </c>
      <c r="W173" s="18">
        <v>0</v>
      </c>
      <c r="X173" s="18">
        <v>1.64</v>
      </c>
      <c r="Y173" s="18">
        <v>1.9</v>
      </c>
      <c r="Z173" s="20">
        <f t="shared" si="565"/>
        <v>2.1</v>
      </c>
      <c r="AA173" s="18">
        <v>0.22</v>
      </c>
      <c r="AB173" s="18">
        <v>0</v>
      </c>
      <c r="AC173" s="18">
        <v>0</v>
      </c>
      <c r="AD173" s="18">
        <v>0</v>
      </c>
      <c r="AE173" s="18">
        <v>0</v>
      </c>
      <c r="AF173" s="18">
        <v>0</v>
      </c>
      <c r="AG173" s="18">
        <v>1.2</v>
      </c>
      <c r="AH173" s="18">
        <v>1.5</v>
      </c>
      <c r="AI173" s="20">
        <f t="shared" si="566"/>
        <v>2.25</v>
      </c>
      <c r="AJ173" s="18">
        <v>0</v>
      </c>
      <c r="AK173" s="18">
        <v>0</v>
      </c>
      <c r="AL173" s="20">
        <f t="shared" si="567"/>
        <v>0</v>
      </c>
      <c r="AM173" s="18">
        <v>1.64</v>
      </c>
      <c r="AN173" s="18">
        <v>1.5</v>
      </c>
      <c r="AO173" s="18">
        <v>0.15</v>
      </c>
      <c r="AP173" s="18">
        <v>0.22</v>
      </c>
      <c r="AQ173" s="18">
        <v>1.64</v>
      </c>
      <c r="AR173" s="18">
        <v>1.72</v>
      </c>
      <c r="AS173" s="18">
        <v>0.12</v>
      </c>
      <c r="AT173" s="18">
        <v>0.11</v>
      </c>
      <c r="AU173" s="18">
        <v>0</v>
      </c>
      <c r="AV173" s="18">
        <v>1</v>
      </c>
      <c r="AW173" s="18">
        <v>0</v>
      </c>
      <c r="AX173" s="18">
        <v>0</v>
      </c>
      <c r="AY173" s="18">
        <v>0</v>
      </c>
      <c r="AZ173" s="18">
        <v>0</v>
      </c>
      <c r="BA173" s="18">
        <v>0</v>
      </c>
      <c r="BB173" s="18">
        <v>0</v>
      </c>
      <c r="BC173" s="18">
        <v>0</v>
      </c>
      <c r="BD173" s="18">
        <v>0</v>
      </c>
      <c r="BE173" s="18">
        <v>2</v>
      </c>
      <c r="BF173" s="18">
        <v>0</v>
      </c>
      <c r="BG173" s="18">
        <v>0</v>
      </c>
      <c r="BH173" s="18">
        <v>0</v>
      </c>
      <c r="BI173" s="18">
        <v>0</v>
      </c>
      <c r="BJ173" s="18">
        <v>0</v>
      </c>
      <c r="BK173" s="18">
        <v>0</v>
      </c>
      <c r="BL173" s="18">
        <v>0</v>
      </c>
      <c r="BM173" s="18">
        <v>0</v>
      </c>
      <c r="BN173" s="18">
        <v>0</v>
      </c>
      <c r="BO173" s="18">
        <v>0</v>
      </c>
      <c r="BP173" s="18">
        <v>0</v>
      </c>
      <c r="BQ173" s="18">
        <v>0</v>
      </c>
      <c r="BR173" s="18">
        <v>0</v>
      </c>
      <c r="BS173" s="18">
        <v>0</v>
      </c>
      <c r="BT173" s="18">
        <v>0</v>
      </c>
      <c r="BU173" s="18">
        <v>0</v>
      </c>
      <c r="BV173" s="18">
        <v>0</v>
      </c>
      <c r="BW173" s="18">
        <v>0</v>
      </c>
      <c r="BX173" s="18">
        <v>0</v>
      </c>
      <c r="BY173" s="18">
        <v>0</v>
      </c>
      <c r="BZ173" s="18">
        <v>0</v>
      </c>
      <c r="CA173" s="16" t="e">
        <f>_xlfn.IFNA(IF(RIGHT(D173,2)="=G",0,INDEX(#REF!,MATCH(E173,#REF!,0))),0)</f>
        <v>#REF!</v>
      </c>
      <c r="CB173" s="16" t="s">
        <v>776</v>
      </c>
      <c r="CC173" s="18">
        <v>0</v>
      </c>
      <c r="CD173" s="18">
        <v>0</v>
      </c>
      <c r="CE173" s="18">
        <v>1.4</v>
      </c>
      <c r="CF173" s="18">
        <v>0.85</v>
      </c>
      <c r="CG173" s="18">
        <v>0.12</v>
      </c>
      <c r="CH173" s="18">
        <v>2</v>
      </c>
      <c r="CI173" s="16" t="s">
        <v>98</v>
      </c>
      <c r="CJ173" s="18">
        <v>0</v>
      </c>
      <c r="CK173" s="20">
        <f t="shared" si="432"/>
        <v>2.7</v>
      </c>
      <c r="CL173" s="20">
        <f t="shared" si="568"/>
        <v>2.7</v>
      </c>
      <c r="CM173" s="18">
        <v>62.26</v>
      </c>
      <c r="CN173" s="18">
        <v>45.79</v>
      </c>
      <c r="CO173" s="18">
        <v>44.951000000000001</v>
      </c>
      <c r="CP173" s="22">
        <f t="shared" si="433"/>
        <v>45.79</v>
      </c>
      <c r="CQ173" s="22">
        <f t="shared" si="434"/>
        <v>43.09</v>
      </c>
      <c r="CR173" s="22">
        <f t="shared" si="569"/>
        <v>2.7</v>
      </c>
      <c r="CS173" s="22">
        <f t="shared" si="435"/>
        <v>43.19</v>
      </c>
      <c r="CT173" s="22">
        <f t="shared" si="436"/>
        <v>43.39</v>
      </c>
      <c r="CU173" s="18">
        <v>43.39</v>
      </c>
      <c r="CV173" s="22">
        <f t="shared" si="570"/>
        <v>2.1</v>
      </c>
      <c r="CW173" s="22">
        <f t="shared" si="437"/>
        <v>0</v>
      </c>
      <c r="CX173" s="22">
        <f t="shared" si="438"/>
        <v>0</v>
      </c>
      <c r="CY173" s="22">
        <f t="shared" si="439"/>
        <v>45.52</v>
      </c>
      <c r="CZ173" s="22">
        <f t="shared" si="440"/>
        <v>45.67</v>
      </c>
      <c r="DA173" s="18">
        <v>45.79</v>
      </c>
      <c r="DB173" s="20">
        <f t="shared" si="571"/>
        <v>2.7</v>
      </c>
      <c r="DC173" s="20">
        <f t="shared" si="572"/>
        <v>0</v>
      </c>
      <c r="DD173" s="20">
        <f t="shared" si="573"/>
        <v>2.7</v>
      </c>
      <c r="DE173" s="20">
        <f t="shared" si="441"/>
        <v>0.1</v>
      </c>
      <c r="DF173" s="20">
        <f t="shared" si="442"/>
        <v>0.2</v>
      </c>
      <c r="DG173" s="20">
        <f t="shared" si="443"/>
        <v>2.37</v>
      </c>
      <c r="DH173" s="20">
        <f t="shared" si="444"/>
        <v>0</v>
      </c>
      <c r="DI173" s="20">
        <f t="shared" si="445"/>
        <v>0</v>
      </c>
      <c r="DJ173" s="20">
        <f t="shared" si="446"/>
        <v>0</v>
      </c>
      <c r="DK173" s="20">
        <f t="shared" si="574"/>
        <v>2.67</v>
      </c>
      <c r="DL173" s="20">
        <f t="shared" si="575"/>
        <v>0</v>
      </c>
      <c r="DM173" s="20">
        <f t="shared" si="576"/>
        <v>3.0000000000000249E-2</v>
      </c>
      <c r="DN173" s="20">
        <f t="shared" si="577"/>
        <v>0</v>
      </c>
      <c r="DO173" s="18">
        <v>2.54</v>
      </c>
      <c r="DP173" s="18">
        <v>0</v>
      </c>
      <c r="DQ173" s="18">
        <v>1</v>
      </c>
      <c r="DR173" s="18">
        <v>1</v>
      </c>
      <c r="DS173" s="25">
        <f t="shared" si="578"/>
        <v>2.54</v>
      </c>
      <c r="DT173" s="25">
        <f t="shared" si="579"/>
        <v>0</v>
      </c>
      <c r="DU173" s="25">
        <f t="shared" si="580"/>
        <v>6.86</v>
      </c>
      <c r="DV173" s="25">
        <f t="shared" si="581"/>
        <v>0</v>
      </c>
      <c r="DW173" s="25">
        <f t="shared" si="582"/>
        <v>6.86</v>
      </c>
      <c r="DX173" s="25">
        <f t="shared" si="583"/>
        <v>13.99</v>
      </c>
      <c r="DY173" s="25">
        <f t="shared" si="584"/>
        <v>0</v>
      </c>
      <c r="DZ173" s="25">
        <f t="shared" si="585"/>
        <v>13.99</v>
      </c>
      <c r="EA173" s="25">
        <f t="shared" si="586"/>
        <v>8.81</v>
      </c>
      <c r="EB173" s="25">
        <f t="shared" si="587"/>
        <v>0</v>
      </c>
      <c r="EC173" s="25">
        <f t="shared" si="588"/>
        <v>8.81</v>
      </c>
      <c r="ED173" s="25">
        <f t="shared" si="589"/>
        <v>5.18</v>
      </c>
      <c r="EE173" s="25">
        <f t="shared" si="589"/>
        <v>0</v>
      </c>
      <c r="EF173" s="25">
        <f t="shared" si="590"/>
        <v>5.18</v>
      </c>
      <c r="EG173" s="25">
        <f t="shared" si="591"/>
        <v>8.81</v>
      </c>
      <c r="EH173" s="25">
        <f t="shared" si="591"/>
        <v>0</v>
      </c>
      <c r="EI173" s="25">
        <f t="shared" si="592"/>
        <v>8.81</v>
      </c>
      <c r="EJ173" s="18">
        <v>1354.16</v>
      </c>
      <c r="EK173" s="18">
        <v>1315.46</v>
      </c>
      <c r="EL173" s="18" t="s">
        <v>966</v>
      </c>
      <c r="EM173" s="18" t="s">
        <v>967</v>
      </c>
      <c r="EN173" s="16" t="s">
        <v>774</v>
      </c>
      <c r="EO173" s="16" t="s">
        <v>132</v>
      </c>
      <c r="EP173" s="16" t="e">
        <f>IF(OR(EN173="Cống tròn",EN173="Cống hộp",EN173="Ống nhựa"),INDEX(#REF!,MATCH(E173,#REF!,0)),IF(OR(EN173="Rãnh xây",EN173="Rãnh bê tông"),INDEX(#REF!,MATCH(E173,#REF!,0)),0))</f>
        <v>#REF!</v>
      </c>
      <c r="EQ173" s="18">
        <v>37.500000000000043</v>
      </c>
      <c r="ER173" s="18">
        <v>1</v>
      </c>
      <c r="ES173" s="25">
        <f t="shared" si="593"/>
        <v>37</v>
      </c>
      <c r="ET173" s="1" t="e">
        <f>_xlfn.IFNA(IF(EN173="Cống tròn",INDEX(#REF!,MATCH(E173,#REF!,0)),IF(EN173="Cống hộp",INDEX(#REF!,MATCH(E173,#REF!,0)),EU173&amp;" ,"&amp;EV173)),0)</f>
        <v>#REF!</v>
      </c>
      <c r="EU173" s="16" t="s">
        <v>769</v>
      </c>
      <c r="EV173" s="16" t="s">
        <v>775</v>
      </c>
      <c r="EW173" s="16" t="e">
        <f>_xlfn.IFNA(INDEX(#REF!,MATCH(E173,#REF!,0)),0)</f>
        <v>#REF!</v>
      </c>
      <c r="EX173" s="16"/>
      <c r="EY173" s="18">
        <v>0</v>
      </c>
      <c r="EZ173" s="18">
        <v>0</v>
      </c>
      <c r="FA173" s="18">
        <v>0</v>
      </c>
      <c r="FB173" s="19">
        <v>0</v>
      </c>
      <c r="FC173" s="19">
        <v>0</v>
      </c>
      <c r="FD173" s="25">
        <f t="shared" si="447"/>
        <v>0</v>
      </c>
      <c r="FE173" s="25">
        <f t="shared" si="594"/>
        <v>0</v>
      </c>
      <c r="FF173" s="18">
        <v>0.1</v>
      </c>
      <c r="FG173" s="18">
        <v>2</v>
      </c>
      <c r="FH173" s="18">
        <v>1</v>
      </c>
      <c r="FI173" s="25">
        <f t="shared" si="595"/>
        <v>1.2</v>
      </c>
      <c r="FJ173" s="18">
        <v>0</v>
      </c>
      <c r="FK173" s="18">
        <v>0</v>
      </c>
      <c r="FL173" s="18">
        <v>0.2</v>
      </c>
      <c r="FM173" s="18">
        <v>1.4</v>
      </c>
      <c r="FN173" s="18">
        <v>0</v>
      </c>
      <c r="FO173" s="25">
        <f t="shared" si="596"/>
        <v>1.4</v>
      </c>
      <c r="FP173" s="18">
        <v>1.4999999999999999E-2</v>
      </c>
      <c r="FQ173" s="18">
        <v>1</v>
      </c>
      <c r="FR173" s="25">
        <f t="shared" si="448"/>
        <v>36</v>
      </c>
      <c r="FS173" s="25">
        <f t="shared" si="449"/>
        <v>0.52500000000000002</v>
      </c>
      <c r="FT173" s="25">
        <f t="shared" si="450"/>
        <v>36.524999999999999</v>
      </c>
      <c r="FU173" s="25">
        <f t="shared" si="451"/>
        <v>-0.97500000000004405</v>
      </c>
      <c r="FV173" s="25" t="str">
        <f t="shared" si="597"/>
        <v>Thêm 01</v>
      </c>
      <c r="FW173" s="25">
        <f t="shared" si="598"/>
        <v>0.04</v>
      </c>
      <c r="FX173" s="16"/>
      <c r="FY173" s="16"/>
      <c r="FZ173" s="16"/>
      <c r="GA173" s="16"/>
      <c r="GB173" s="19">
        <v>0</v>
      </c>
      <c r="GC173" s="19">
        <v>0</v>
      </c>
      <c r="GD173" s="19">
        <v>0</v>
      </c>
      <c r="GE173" s="19">
        <v>0</v>
      </c>
      <c r="GF173" s="19">
        <v>0</v>
      </c>
      <c r="GG173" s="19">
        <v>0</v>
      </c>
      <c r="GH173" s="19">
        <v>0</v>
      </c>
      <c r="GI173" s="19">
        <v>0</v>
      </c>
      <c r="GJ173" s="19">
        <v>0</v>
      </c>
      <c r="GK173" s="19">
        <v>0</v>
      </c>
      <c r="GL173" s="25">
        <f t="shared" si="452"/>
        <v>0</v>
      </c>
      <c r="GM173" s="25">
        <f t="shared" si="599"/>
        <v>0</v>
      </c>
      <c r="GN173" s="19">
        <v>0</v>
      </c>
      <c r="GO173" s="19">
        <v>0</v>
      </c>
      <c r="GP173" s="19">
        <v>0</v>
      </c>
      <c r="GQ173" s="19">
        <v>0</v>
      </c>
      <c r="GR173" s="1" t="e">
        <f>_xlfn.IFNA(INDEX(#REF!,MATCH(E173,#REF!,0)),0)</f>
        <v>#REF!</v>
      </c>
      <c r="GS173" s="16"/>
      <c r="GT173" s="18">
        <v>0</v>
      </c>
      <c r="GU173" s="18">
        <v>0</v>
      </c>
      <c r="GV173" s="18">
        <v>0</v>
      </c>
      <c r="GW173" s="18">
        <v>0</v>
      </c>
      <c r="GX173" s="25">
        <f t="shared" si="453"/>
        <v>0</v>
      </c>
      <c r="GY173" s="25">
        <f t="shared" si="454"/>
        <v>0</v>
      </c>
      <c r="GZ173" s="25">
        <f t="shared" si="600"/>
        <v>0</v>
      </c>
      <c r="HA173" s="1" t="e" cm="1">
        <f t="array" ref="HA173">INDEX(#REF!,MATCH(EJ173&amp;EK173&amp;HD173&amp;HE173&amp;HF173,#REF!&amp;#REF!&amp;#REF!&amp;#REF!&amp;#REF!,0))</f>
        <v>#REF!</v>
      </c>
      <c r="HB173" s="16"/>
      <c r="HC173" s="25">
        <f t="shared" si="601"/>
        <v>0</v>
      </c>
      <c r="HD173" s="18">
        <v>0</v>
      </c>
      <c r="HE173" s="18">
        <v>0</v>
      </c>
      <c r="HF173" s="18">
        <v>0</v>
      </c>
      <c r="HG173" s="1" t="e" cm="1">
        <f t="array" ref="HG173">INDEX(#REF!,MATCH(EJ173&amp;EK173&amp;HJ173&amp;HK173&amp;HL173,#REF!&amp;#REF!&amp;#REF!&amp;#REF!&amp;#REF!,0))</f>
        <v>#REF!</v>
      </c>
      <c r="HH173" s="16"/>
      <c r="HI173" s="25">
        <f t="shared" si="602"/>
        <v>0</v>
      </c>
      <c r="HJ173" s="25">
        <f t="shared" si="603"/>
        <v>0</v>
      </c>
      <c r="HK173" s="19">
        <v>0</v>
      </c>
      <c r="HL173" s="19">
        <v>0</v>
      </c>
      <c r="HM173" s="18">
        <v>0.01</v>
      </c>
      <c r="HN173" s="18">
        <v>1</v>
      </c>
      <c r="HO173" s="25">
        <f t="shared" si="604"/>
        <v>0</v>
      </c>
      <c r="HP173" s="25">
        <f t="shared" si="605"/>
        <v>0</v>
      </c>
      <c r="HQ173" s="25">
        <f t="shared" si="606"/>
        <v>0</v>
      </c>
      <c r="HR173" s="25">
        <f t="shared" si="607"/>
        <v>0</v>
      </c>
      <c r="HS173" s="25">
        <f t="shared" si="608"/>
        <v>0</v>
      </c>
      <c r="HT173" s="19">
        <v>0</v>
      </c>
      <c r="HU173" s="19">
        <v>0</v>
      </c>
      <c r="HV173" s="19">
        <v>0</v>
      </c>
      <c r="HW173" s="25">
        <f t="shared" si="609"/>
        <v>0</v>
      </c>
      <c r="HX173" s="19">
        <v>0</v>
      </c>
      <c r="HY173" s="19">
        <v>0</v>
      </c>
      <c r="HZ173" s="18">
        <v>45.79</v>
      </c>
      <c r="IA173" s="20">
        <f>ROUND(IF(EN173="Cống tròn",IF(EN173="Cống tròn",IF(EU173="Không có móng",IQ173-FF173,IF(EU173="Đế",IP173-FN173,IF(OR(EU173="Móng bê tông",EU173="Móng bê tông kết hợp đế"),II173-FJ173,0))),0),IF(EN173="Cống hộp",IF(AND(EN173="Cống hộp",EU173="Không có móng"),IQ173-GF173,IF(AND(EN173="Cống hộp",EU173="Móng bê tông"),IJ173-GB173,0)),IF(OR(EN173="Rãnh xây",EN173="Rãnh bê tông"),IF(OR(EN173="Rãnh xây",EN173="Rãnh bê tông"),IK173-GB173,0),IF(EN173="Ống nhựa",IF(AND(EN173="Ống nhựa",EU173="Không đắp cát"),IQ173-HT173,IF(AND(EN173="Ống nhựa",EU173="Đắp cát"),IH173-HX173,0)),IF(EN173="Rãnh thang",IF(EN173="Rãnh thang",IF(EU173="Móng bê tông",#REF!-#REF!,IQ173),0),0))))),2)</f>
        <v>43.39</v>
      </c>
      <c r="IB173" s="20">
        <f t="shared" si="610"/>
        <v>2.3999999999999986</v>
      </c>
      <c r="IC173" s="20">
        <f t="shared" si="455"/>
        <v>43.389999999999993</v>
      </c>
      <c r="ID173" s="20">
        <f t="shared" si="456"/>
        <v>0</v>
      </c>
      <c r="IE173" s="20">
        <f t="shared" si="457"/>
        <v>0</v>
      </c>
      <c r="IF173" s="20">
        <f t="shared" si="458"/>
        <v>0</v>
      </c>
      <c r="IG173" s="20">
        <f>IF(EN173="Rãnh thang",IF(AND(EN173="Rãnh thang",EU173="Móng bê tông"),IQ173-#REF!,0),IF(EN173="Ống nhựa",IF(AND(EN173="Ống nhựa",EU173="Đắp cát"),IQ173-HT173,0),IF(EN173="Cống tròn",IF(EN173="Cống tròn",IF(OR(EU173="Móng bê tông",EU173="Móng bê tông kết hợp đế"),IM173-FL173,0),0),IF(EN173="Cống hộp",IF(AND(EN173="Cống hộp",EU173="Móng bê tông"),IN173-GD173,0),IF(OR(EN173="Rãnh xây",EN173="Rãnh bê tông"),IF(AND(EN173="Rãnh xây",EU173="Móng bê tông"),IO173-GD173,IF(AND(EN173="Rãnh bê tông",EU173="Móng bê tông"),IO173-GD173,0)),0)))))</f>
        <v>43.389999999999993</v>
      </c>
      <c r="IH173" s="20">
        <f t="shared" si="459"/>
        <v>0</v>
      </c>
      <c r="II173" s="20">
        <f t="shared" si="460"/>
        <v>43.389999999999993</v>
      </c>
      <c r="IJ173" s="20">
        <f t="shared" si="461"/>
        <v>0</v>
      </c>
      <c r="IK173" s="20">
        <f t="shared" si="462"/>
        <v>0</v>
      </c>
      <c r="IL173" s="20">
        <f t="shared" si="463"/>
        <v>43.589999999999996</v>
      </c>
      <c r="IM173" s="20">
        <f t="shared" si="464"/>
        <v>43.589999999999996</v>
      </c>
      <c r="IN173" s="20">
        <f t="shared" si="465"/>
        <v>0</v>
      </c>
      <c r="IO173" s="20">
        <f t="shared" si="466"/>
        <v>0</v>
      </c>
      <c r="IP173" s="20">
        <f t="shared" si="467"/>
        <v>0</v>
      </c>
      <c r="IQ173" s="18">
        <v>43.69</v>
      </c>
      <c r="IR173" s="25">
        <f t="shared" si="611"/>
        <v>0</v>
      </c>
      <c r="IS173" s="25">
        <f t="shared" si="468"/>
        <v>0</v>
      </c>
      <c r="IT173" s="25">
        <f t="shared" si="469"/>
        <v>0</v>
      </c>
      <c r="IU173" s="25">
        <f>ROUND(IF(EN173="Cống tròn",IF(EN173="Cống tròn",IV173+FF173,0),IF(EN173="Cống hộp",IF(EN173="Cống hộp",IV173+GP173,0),IF(OR(EN173="Rãnh xây",EN173="Rãnh bê tông"),IF(OR(EN173="Rãnh xây",EN173="Rãnh bê tông"),IV173+GP173,0),IF(EN173="ống nhựa",IF(EN173="Ống nhựa",IV173+HT173,0),IF(EN173="Rãnh thang",IF(EN173="Rãnh thang",IQ173+#REF!,0),0))))),2)</f>
        <v>44.53</v>
      </c>
      <c r="IV173" s="18">
        <v>44.43</v>
      </c>
      <c r="IW173" s="25">
        <f t="shared" si="470"/>
        <v>44.53</v>
      </c>
      <c r="IX173" s="25">
        <f t="shared" si="471"/>
        <v>0</v>
      </c>
      <c r="IY173" s="25">
        <f t="shared" si="472"/>
        <v>0</v>
      </c>
      <c r="IZ173" s="25">
        <f t="shared" si="473"/>
        <v>0</v>
      </c>
      <c r="JA173" s="25">
        <f t="shared" si="474"/>
        <v>0</v>
      </c>
      <c r="JB173" s="18">
        <v>45.53</v>
      </c>
      <c r="JC173" s="20">
        <f>ROUND(IF(EN173="Cống tròn",IF(EN173="Cống tròn",IF(EU173="Không có móng",JS173-FF173,IF(EU173="Đế",JR173-FN173,IF(OR(EU173="Móng bê tông",EU173="Móng bê tông kết hợp đế"),JK173-FJ173,0))),0),IF(EN173="Cống hộp",IF(AND(EN173="Cống hộp",EU173="Không có móng"),JS173-GF173,IF(AND(EN173="Cống hộp",EU173="Móng bê tông"),JL173-GB173,0)),IF(OR(EN173="Rãnh xây",EN173="Rãnh bê tông"),IF(OR(EN173="Rãnh xây",EN173="Rãnh bê tông"),JM173-GB173,0),IF(EN173="Ống nhựa",IF(AND(EN173="Ống nhựa",EU173="Không đắp cát"),JS173-HT173,IF(AND(EN173="Ống nhựa",EU173="Đắp cát"),JJ173-HX173,0)),IF(EN173="Rãnh thang",IF(EN173="Rãnh thang",IF(EU173="Móng bê tông",#REF!-#REF!,JS173),0),0))))),2)</f>
        <v>43.13</v>
      </c>
      <c r="JD173" s="20">
        <f t="shared" si="612"/>
        <v>2.3999999999999986</v>
      </c>
      <c r="JE173" s="20">
        <f t="shared" si="475"/>
        <v>43.129999999999995</v>
      </c>
      <c r="JF173" s="20">
        <f t="shared" si="476"/>
        <v>0</v>
      </c>
      <c r="JG173" s="20">
        <f t="shared" si="477"/>
        <v>0</v>
      </c>
      <c r="JH173" s="20">
        <f t="shared" si="478"/>
        <v>0</v>
      </c>
      <c r="JI173" s="20">
        <f>IF(EN173="Rãnh thang",IF(AND(EN173="Rãnh thang",EU173="Móng bê tông"),JS173-#REF!,0),IF(EN173="Ống nhựa",IF(AND(EN173="Ống nhựa",EU173="Đắp cát"),JS173-HT173,0),IF(EN173="Cống tròn",IF(EN173="Cống tròn",IF(OR(EU173="Móng bê tông",EU173="Móng bê tông kết hợp đế"),JO173-FL173,0),0),IF(EN173="Cống hộp",IF(AND(EN173="Cống hộp",EU173="Móng bê tông"),JP173-GD173,0),IF(OR(EN173="Rãnh xây",EN173="Rãnh bê tông"),IF(AND(EN173="Rãnh xây",EU173="Móng bê tông"),JQ173-GD173,IF(AND(EN173="Rãnh bê tông",EU173="Móng bê tông"),JQ173-GD173,0)),0)))))</f>
        <v>43.129999999999995</v>
      </c>
      <c r="JJ173" s="20">
        <f t="shared" si="479"/>
        <v>0</v>
      </c>
      <c r="JK173" s="20">
        <f t="shared" si="480"/>
        <v>43.129999999999995</v>
      </c>
      <c r="JL173" s="20">
        <f t="shared" si="481"/>
        <v>0</v>
      </c>
      <c r="JM173" s="20">
        <f t="shared" si="482"/>
        <v>0</v>
      </c>
      <c r="JN173" s="20">
        <f t="shared" si="483"/>
        <v>43.33</v>
      </c>
      <c r="JO173" s="20">
        <f t="shared" si="484"/>
        <v>43.33</v>
      </c>
      <c r="JP173" s="20">
        <f t="shared" si="485"/>
        <v>0</v>
      </c>
      <c r="JQ173" s="20">
        <f t="shared" si="486"/>
        <v>0</v>
      </c>
      <c r="JR173" s="20">
        <f t="shared" si="487"/>
        <v>0</v>
      </c>
      <c r="JS173" s="26">
        <v>43.43</v>
      </c>
      <c r="JT173" s="25">
        <f t="shared" si="613"/>
        <v>0</v>
      </c>
      <c r="JU173" s="25">
        <f t="shared" si="488"/>
        <v>0</v>
      </c>
      <c r="JV173" s="25">
        <f t="shared" si="489"/>
        <v>0</v>
      </c>
      <c r="JW173" s="25">
        <f>ROUND(IF(EN173="Cống tròn",IF(EN173="Cống tròn",JX173+FF173,0),IF(EN173="Cống hộp",IF(EN173="Cống hộp",JX173+GP173,0),IF(OR(EN173="Rãnh xây",EN173="Rãnh bê tông"),IF(OR(EN173="Rãnh xây",EN173="Rãnh bê tông"),JX173+GP173,0),IF(EN173="ống nhựa",IF(EN173="Ống nhựa",JX173+HT173,0),IF(EN173="Rãnh thang",IF(EN173="Rãnh thang",JS173+#REF!,0),0))))),2)</f>
        <v>44.53</v>
      </c>
      <c r="JX173" s="27">
        <v>44.43</v>
      </c>
      <c r="JY173" s="25">
        <f t="shared" si="490"/>
        <v>44.53</v>
      </c>
      <c r="JZ173" s="25">
        <f t="shared" si="491"/>
        <v>0</v>
      </c>
      <c r="KA173" s="25">
        <f t="shared" si="492"/>
        <v>0</v>
      </c>
      <c r="KB173" s="25">
        <f t="shared" si="493"/>
        <v>0</v>
      </c>
      <c r="KC173" s="25">
        <f t="shared" si="494"/>
        <v>0</v>
      </c>
      <c r="KD173" s="28" t="s">
        <v>98</v>
      </c>
      <c r="KE173" s="27">
        <v>0</v>
      </c>
      <c r="KF173" s="25">
        <f t="shared" si="495"/>
        <v>2.3999999999999986</v>
      </c>
      <c r="KG173" s="25">
        <f t="shared" si="614"/>
        <v>2.3999999999999986</v>
      </c>
      <c r="KH173" s="27">
        <v>0</v>
      </c>
      <c r="KI173" s="25">
        <f t="shared" si="496"/>
        <v>2.3999999999999986</v>
      </c>
      <c r="KJ173" s="25">
        <f t="shared" si="615"/>
        <v>2.3999999999999986</v>
      </c>
      <c r="KK173" s="25">
        <f t="shared" si="497"/>
        <v>0</v>
      </c>
      <c r="KL173" s="25">
        <f t="shared" si="498"/>
        <v>0</v>
      </c>
      <c r="KM173" s="25">
        <f t="shared" si="616"/>
        <v>0</v>
      </c>
      <c r="KN173" s="25">
        <f t="shared" si="499"/>
        <v>0</v>
      </c>
      <c r="KO173" s="25">
        <f t="shared" si="500"/>
        <v>0</v>
      </c>
      <c r="KP173" s="25">
        <f t="shared" si="617"/>
        <v>0</v>
      </c>
      <c r="KQ173" s="25">
        <f t="shared" si="501"/>
        <v>0.2</v>
      </c>
      <c r="KR173" s="25">
        <f t="shared" si="502"/>
        <v>0.2</v>
      </c>
      <c r="KS173" s="25">
        <f t="shared" si="618"/>
        <v>0.2</v>
      </c>
      <c r="KT173" s="25">
        <f t="shared" si="503"/>
        <v>0</v>
      </c>
      <c r="KU173" s="25">
        <f t="shared" si="504"/>
        <v>0</v>
      </c>
      <c r="KV173" s="25">
        <f t="shared" si="619"/>
        <v>0</v>
      </c>
      <c r="KW173" s="25">
        <f t="shared" si="505"/>
        <v>0</v>
      </c>
      <c r="KX173" s="25">
        <f t="shared" si="506"/>
        <v>0</v>
      </c>
      <c r="KY173" s="25">
        <f t="shared" si="620"/>
        <v>0</v>
      </c>
      <c r="KZ173" s="25">
        <f t="shared" si="507"/>
        <v>0</v>
      </c>
      <c r="LA173" s="25">
        <f t="shared" si="508"/>
        <v>0</v>
      </c>
      <c r="LB173" s="25">
        <f t="shared" si="621"/>
        <v>0</v>
      </c>
      <c r="LC173" s="25">
        <f t="shared" si="509"/>
        <v>1.4</v>
      </c>
      <c r="LD173" s="25">
        <f t="shared" si="510"/>
        <v>1.4</v>
      </c>
      <c r="LE173" s="25">
        <f t="shared" si="622"/>
        <v>1.4</v>
      </c>
      <c r="LF173" s="25">
        <f t="shared" si="511"/>
        <v>0</v>
      </c>
      <c r="LG173" s="25">
        <f t="shared" si="512"/>
        <v>0</v>
      </c>
      <c r="LH173" s="25">
        <f t="shared" si="623"/>
        <v>0</v>
      </c>
      <c r="LI173" s="25">
        <f t="shared" si="513"/>
        <v>0</v>
      </c>
      <c r="LJ173" s="25">
        <f t="shared" si="514"/>
        <v>0</v>
      </c>
      <c r="LK173" s="25">
        <f t="shared" si="624"/>
        <v>0</v>
      </c>
      <c r="LL173" s="25">
        <f t="shared" si="515"/>
        <v>0</v>
      </c>
      <c r="LM173" s="25">
        <f t="shared" si="516"/>
        <v>0</v>
      </c>
      <c r="LN173" s="25">
        <f t="shared" si="625"/>
        <v>0</v>
      </c>
      <c r="LO173" s="25">
        <f t="shared" si="517"/>
        <v>0</v>
      </c>
      <c r="LP173" s="25">
        <f t="shared" si="518"/>
        <v>0</v>
      </c>
      <c r="LQ173" s="25">
        <f t="shared" si="626"/>
        <v>0</v>
      </c>
      <c r="LR173" s="25">
        <f t="shared" si="519"/>
        <v>0</v>
      </c>
      <c r="LS173" s="25">
        <f t="shared" si="520"/>
        <v>0</v>
      </c>
      <c r="LT173" s="25">
        <f t="shared" si="627"/>
        <v>0</v>
      </c>
      <c r="LU173" s="25">
        <f t="shared" si="521"/>
        <v>0</v>
      </c>
      <c r="LV173" s="25">
        <f t="shared" si="522"/>
        <v>0</v>
      </c>
      <c r="LW173" s="25">
        <f t="shared" si="628"/>
        <v>0</v>
      </c>
      <c r="LX173" s="25">
        <f t="shared" si="523"/>
        <v>0</v>
      </c>
      <c r="LY173" s="25">
        <f t="shared" si="524"/>
        <v>0</v>
      </c>
      <c r="LZ173" s="25">
        <f t="shared" si="629"/>
        <v>0</v>
      </c>
      <c r="MA173" s="25">
        <f t="shared" si="525"/>
        <v>0</v>
      </c>
      <c r="MB173" s="25">
        <f t="shared" si="526"/>
        <v>0</v>
      </c>
      <c r="MC173" s="25">
        <f t="shared" si="630"/>
        <v>0</v>
      </c>
      <c r="MD173" s="25">
        <f t="shared" si="527"/>
        <v>0</v>
      </c>
      <c r="ME173" s="25">
        <f t="shared" si="528"/>
        <v>0</v>
      </c>
      <c r="MF173" s="25">
        <f t="shared" si="631"/>
        <v>0</v>
      </c>
      <c r="MG173" s="25">
        <f t="shared" si="529"/>
        <v>0</v>
      </c>
      <c r="MH173" s="25">
        <f t="shared" si="530"/>
        <v>0</v>
      </c>
      <c r="MI173" s="25">
        <f t="shared" si="632"/>
        <v>0</v>
      </c>
      <c r="MJ173" s="25">
        <f t="shared" si="531"/>
        <v>0</v>
      </c>
      <c r="MK173" s="25">
        <f t="shared" si="532"/>
        <v>0</v>
      </c>
      <c r="ML173" s="25">
        <f t="shared" si="633"/>
        <v>0</v>
      </c>
      <c r="MM173" s="25">
        <f t="shared" si="533"/>
        <v>0</v>
      </c>
      <c r="MN173" s="25">
        <f t="shared" si="534"/>
        <v>0</v>
      </c>
      <c r="MO173" s="25">
        <f t="shared" si="634"/>
        <v>0</v>
      </c>
      <c r="MP173" s="25">
        <f t="shared" si="535"/>
        <v>0</v>
      </c>
      <c r="MQ173" s="25">
        <f t="shared" si="536"/>
        <v>0</v>
      </c>
      <c r="MR173" s="25">
        <f t="shared" si="635"/>
        <v>0</v>
      </c>
      <c r="MS173" s="29">
        <v>1.4</v>
      </c>
      <c r="MT173" s="29">
        <v>0</v>
      </c>
      <c r="MU173" s="29">
        <v>1</v>
      </c>
      <c r="MV173" s="29">
        <v>1</v>
      </c>
      <c r="MW173" s="25">
        <f t="shared" si="537"/>
        <v>1.4</v>
      </c>
      <c r="MX173" s="25">
        <f t="shared" si="538"/>
        <v>3.36</v>
      </c>
      <c r="MY173" s="25">
        <f t="shared" si="539"/>
        <v>0</v>
      </c>
      <c r="MZ173" s="25">
        <f t="shared" si="540"/>
        <v>0</v>
      </c>
      <c r="NA173" s="25">
        <f t="shared" si="541"/>
        <v>1.4</v>
      </c>
      <c r="NB173" s="25">
        <f t="shared" si="542"/>
        <v>3.36</v>
      </c>
      <c r="NC173" s="25">
        <f t="shared" si="543"/>
        <v>0</v>
      </c>
      <c r="ND173" s="25">
        <f t="shared" si="544"/>
        <v>0</v>
      </c>
      <c r="NE173" s="25">
        <f t="shared" si="636"/>
        <v>1.4</v>
      </c>
      <c r="NF173" s="25">
        <f t="shared" si="636"/>
        <v>3.36</v>
      </c>
      <c r="NG173" s="25">
        <f t="shared" si="636"/>
        <v>0</v>
      </c>
      <c r="NH173" s="25">
        <f t="shared" si="545"/>
        <v>0</v>
      </c>
      <c r="NI173" s="25">
        <f t="shared" si="546"/>
        <v>126</v>
      </c>
      <c r="NJ173" s="25">
        <f t="shared" si="547"/>
        <v>0</v>
      </c>
      <c r="NK173" s="25">
        <f t="shared" si="548"/>
        <v>126</v>
      </c>
      <c r="NL173" s="25">
        <f t="shared" si="549"/>
        <v>68.2</v>
      </c>
      <c r="NM173" s="25">
        <f t="shared" si="550"/>
        <v>0</v>
      </c>
      <c r="NN173" s="25">
        <f t="shared" si="637"/>
        <v>68.2</v>
      </c>
      <c r="NO173" s="25">
        <f t="shared" si="551"/>
        <v>0</v>
      </c>
      <c r="NP173" s="25">
        <f t="shared" si="552"/>
        <v>0</v>
      </c>
      <c r="NQ173" s="25">
        <f t="shared" si="638"/>
        <v>0</v>
      </c>
      <c r="NR173" s="25">
        <f t="shared" si="553"/>
        <v>0</v>
      </c>
      <c r="NS173" s="25">
        <f t="shared" si="554"/>
        <v>0</v>
      </c>
      <c r="NT173" s="25">
        <f t="shared" si="639"/>
        <v>0</v>
      </c>
      <c r="NU173" s="25">
        <f t="shared" si="555"/>
        <v>0</v>
      </c>
      <c r="NV173" s="25">
        <f t="shared" si="556"/>
        <v>0</v>
      </c>
      <c r="NW173" s="25">
        <f t="shared" si="640"/>
        <v>0</v>
      </c>
      <c r="NX173" s="25">
        <f t="shared" si="641"/>
        <v>68.2</v>
      </c>
      <c r="NY173" s="25">
        <f t="shared" si="641"/>
        <v>0</v>
      </c>
      <c r="NZ173" s="25">
        <f t="shared" si="642"/>
        <v>68.2</v>
      </c>
      <c r="OA173" s="25">
        <f t="shared" si="643"/>
        <v>57.8</v>
      </c>
      <c r="OB173" s="25">
        <f t="shared" si="643"/>
        <v>0</v>
      </c>
      <c r="OC173" s="25">
        <f t="shared" si="644"/>
        <v>57.8</v>
      </c>
      <c r="OD173" s="25">
        <f t="shared" si="645"/>
        <v>68.2</v>
      </c>
      <c r="OE173" s="25">
        <f t="shared" si="645"/>
        <v>0</v>
      </c>
      <c r="OF173" s="25">
        <f t="shared" si="645"/>
        <v>68.2</v>
      </c>
      <c r="OG173" s="25">
        <f t="shared" si="557"/>
        <v>0</v>
      </c>
      <c r="OH173" s="25">
        <f t="shared" si="558"/>
        <v>0</v>
      </c>
      <c r="OI173" s="25">
        <f t="shared" si="559"/>
        <v>0</v>
      </c>
      <c r="OJ173" s="25">
        <f t="shared" si="560"/>
        <v>0</v>
      </c>
      <c r="OK173" s="25">
        <f t="shared" si="561"/>
        <v>0</v>
      </c>
      <c r="OL173" s="25">
        <f t="shared" si="562"/>
        <v>0</v>
      </c>
      <c r="OM173" s="25">
        <f t="shared" si="646"/>
        <v>0</v>
      </c>
      <c r="ON173" s="25">
        <f t="shared" si="646"/>
        <v>0</v>
      </c>
      <c r="OO173" s="25">
        <f t="shared" si="646"/>
        <v>0</v>
      </c>
      <c r="OP173" s="25">
        <f t="shared" si="563"/>
        <v>0</v>
      </c>
      <c r="OQ173" s="25">
        <f t="shared" si="564"/>
        <v>0</v>
      </c>
      <c r="OR173" s="25">
        <f t="shared" si="647"/>
        <v>0</v>
      </c>
      <c r="OS173" s="19">
        <v>535849.84</v>
      </c>
      <c r="OT173" s="19">
        <v>2370769.02</v>
      </c>
    </row>
    <row r="174" spans="1:410" ht="33" customHeight="1" x14ac:dyDescent="0.25">
      <c r="A174" s="18"/>
      <c r="B174" s="18" t="s">
        <v>939</v>
      </c>
      <c r="C174" s="18">
        <v>1315.46</v>
      </c>
      <c r="D174" s="16" t="e">
        <f>_xlfn.IFNA(INDEX(#REF!,MATCH(E174,#REF!,0)),0)</f>
        <v>#REF!</v>
      </c>
      <c r="E174" s="18" t="s">
        <v>967</v>
      </c>
      <c r="F174" s="16" t="s">
        <v>765</v>
      </c>
      <c r="G174" s="16" t="s">
        <v>766</v>
      </c>
      <c r="H174" s="16" t="s">
        <v>767</v>
      </c>
      <c r="I174" s="16" t="s">
        <v>768</v>
      </c>
      <c r="J174" s="16" t="s">
        <v>769</v>
      </c>
      <c r="K174" s="16" t="s">
        <v>770</v>
      </c>
      <c r="L174" s="16" t="s">
        <v>771</v>
      </c>
      <c r="M174" s="18">
        <v>1.64</v>
      </c>
      <c r="N174" s="18">
        <v>1.94</v>
      </c>
      <c r="O174" s="18">
        <v>2.04</v>
      </c>
      <c r="P174" s="18">
        <v>2.34</v>
      </c>
      <c r="Q174" s="18">
        <v>0.1</v>
      </c>
      <c r="R174" s="18">
        <v>1.8399999999999999</v>
      </c>
      <c r="S174" s="18">
        <v>2.14</v>
      </c>
      <c r="T174" s="18">
        <v>0.2</v>
      </c>
      <c r="U174" s="18">
        <v>0</v>
      </c>
      <c r="V174" s="18">
        <v>0</v>
      </c>
      <c r="W174" s="18">
        <v>0</v>
      </c>
      <c r="X174" s="18">
        <v>1.64</v>
      </c>
      <c r="Y174" s="18">
        <v>1.9</v>
      </c>
      <c r="Z174" s="20">
        <f t="shared" si="565"/>
        <v>2.1</v>
      </c>
      <c r="AA174" s="18">
        <v>0.22</v>
      </c>
      <c r="AB174" s="18">
        <v>0</v>
      </c>
      <c r="AC174" s="18">
        <v>0</v>
      </c>
      <c r="AD174" s="18">
        <v>0</v>
      </c>
      <c r="AE174" s="18">
        <v>0</v>
      </c>
      <c r="AF174" s="18">
        <v>0</v>
      </c>
      <c r="AG174" s="18">
        <v>1.2</v>
      </c>
      <c r="AH174" s="18">
        <v>1.5</v>
      </c>
      <c r="AI174" s="20">
        <f t="shared" si="566"/>
        <v>2.25</v>
      </c>
      <c r="AJ174" s="18">
        <v>0</v>
      </c>
      <c r="AK174" s="18">
        <v>0</v>
      </c>
      <c r="AL174" s="20">
        <f t="shared" si="567"/>
        <v>0</v>
      </c>
      <c r="AM174" s="18">
        <v>1.64</v>
      </c>
      <c r="AN174" s="18">
        <v>1.5</v>
      </c>
      <c r="AO174" s="18">
        <v>0.15</v>
      </c>
      <c r="AP174" s="18">
        <v>0.22</v>
      </c>
      <c r="AQ174" s="18">
        <v>1.64</v>
      </c>
      <c r="AR174" s="18">
        <v>1.72</v>
      </c>
      <c r="AS174" s="18">
        <v>0.12</v>
      </c>
      <c r="AT174" s="18">
        <v>0.11</v>
      </c>
      <c r="AU174" s="18">
        <v>0</v>
      </c>
      <c r="AV174" s="18">
        <v>1</v>
      </c>
      <c r="AW174" s="18">
        <v>0</v>
      </c>
      <c r="AX174" s="18">
        <v>0</v>
      </c>
      <c r="AY174" s="18">
        <v>0</v>
      </c>
      <c r="AZ174" s="18">
        <v>0</v>
      </c>
      <c r="BA174" s="18">
        <v>0</v>
      </c>
      <c r="BB174" s="18">
        <v>0</v>
      </c>
      <c r="BC174" s="18">
        <v>0</v>
      </c>
      <c r="BD174" s="18">
        <v>0</v>
      </c>
      <c r="BE174" s="18">
        <v>2</v>
      </c>
      <c r="BF174" s="18">
        <v>0</v>
      </c>
      <c r="BG174" s="18">
        <v>0</v>
      </c>
      <c r="BH174" s="18">
        <v>0</v>
      </c>
      <c r="BI174" s="18">
        <v>0</v>
      </c>
      <c r="BJ174" s="18">
        <v>0</v>
      </c>
      <c r="BK174" s="18">
        <v>0</v>
      </c>
      <c r="BL174" s="18">
        <v>0</v>
      </c>
      <c r="BM174" s="18">
        <v>0</v>
      </c>
      <c r="BN174" s="18">
        <v>0</v>
      </c>
      <c r="BO174" s="18">
        <v>0</v>
      </c>
      <c r="BP174" s="18">
        <v>0</v>
      </c>
      <c r="BQ174" s="18">
        <v>0</v>
      </c>
      <c r="BR174" s="18">
        <v>0</v>
      </c>
      <c r="BS174" s="18">
        <v>0</v>
      </c>
      <c r="BT174" s="18">
        <v>0</v>
      </c>
      <c r="BU174" s="18">
        <v>0</v>
      </c>
      <c r="BV174" s="18">
        <v>0</v>
      </c>
      <c r="BW174" s="18">
        <v>0</v>
      </c>
      <c r="BX174" s="18">
        <v>0</v>
      </c>
      <c r="BY174" s="18">
        <v>0</v>
      </c>
      <c r="BZ174" s="18">
        <v>0</v>
      </c>
      <c r="CA174" s="16" t="e">
        <f>_xlfn.IFNA(IF(RIGHT(D174,2)="=G",0,INDEX(#REF!,MATCH(E174,#REF!,0))),0)</f>
        <v>#REF!</v>
      </c>
      <c r="CB174" s="16" t="s">
        <v>776</v>
      </c>
      <c r="CC174" s="18">
        <v>0</v>
      </c>
      <c r="CD174" s="18">
        <v>0</v>
      </c>
      <c r="CE174" s="18">
        <v>1.4</v>
      </c>
      <c r="CF174" s="18">
        <v>0.85</v>
      </c>
      <c r="CG174" s="18">
        <v>0.12</v>
      </c>
      <c r="CH174" s="18">
        <v>2</v>
      </c>
      <c r="CI174" s="16" t="s">
        <v>98</v>
      </c>
      <c r="CJ174" s="18">
        <v>0</v>
      </c>
      <c r="CK174" s="20">
        <f t="shared" si="432"/>
        <v>2.7</v>
      </c>
      <c r="CL174" s="20">
        <f t="shared" si="568"/>
        <v>2.7</v>
      </c>
      <c r="CM174" s="18">
        <v>54.52</v>
      </c>
      <c r="CN174" s="18">
        <v>45.53</v>
      </c>
      <c r="CO174" s="18">
        <v>44.691000000000003</v>
      </c>
      <c r="CP174" s="22">
        <f t="shared" si="433"/>
        <v>45.53</v>
      </c>
      <c r="CQ174" s="22">
        <f t="shared" si="434"/>
        <v>42.83</v>
      </c>
      <c r="CR174" s="22">
        <f t="shared" si="569"/>
        <v>2.7</v>
      </c>
      <c r="CS174" s="22">
        <f t="shared" si="435"/>
        <v>42.93</v>
      </c>
      <c r="CT174" s="22">
        <f t="shared" si="436"/>
        <v>43.13</v>
      </c>
      <c r="CU174" s="18">
        <v>43.13</v>
      </c>
      <c r="CV174" s="22">
        <f t="shared" si="570"/>
        <v>2.1</v>
      </c>
      <c r="CW174" s="22">
        <f t="shared" si="437"/>
        <v>0</v>
      </c>
      <c r="CX174" s="22">
        <f t="shared" si="438"/>
        <v>0</v>
      </c>
      <c r="CY174" s="22">
        <f t="shared" si="439"/>
        <v>45.26</v>
      </c>
      <c r="CZ174" s="22">
        <f t="shared" si="440"/>
        <v>45.41</v>
      </c>
      <c r="DA174" s="18">
        <v>45.53</v>
      </c>
      <c r="DB174" s="20">
        <f t="shared" si="571"/>
        <v>2.7</v>
      </c>
      <c r="DC174" s="20">
        <f t="shared" si="572"/>
        <v>0</v>
      </c>
      <c r="DD174" s="20">
        <f t="shared" si="573"/>
        <v>2.7</v>
      </c>
      <c r="DE174" s="20">
        <f t="shared" si="441"/>
        <v>0.1</v>
      </c>
      <c r="DF174" s="20">
        <f t="shared" si="442"/>
        <v>0.2</v>
      </c>
      <c r="DG174" s="20">
        <f t="shared" si="443"/>
        <v>2.37</v>
      </c>
      <c r="DH174" s="20">
        <f t="shared" si="444"/>
        <v>0</v>
      </c>
      <c r="DI174" s="20">
        <f t="shared" si="445"/>
        <v>0</v>
      </c>
      <c r="DJ174" s="20">
        <f t="shared" si="446"/>
        <v>0</v>
      </c>
      <c r="DK174" s="20">
        <f t="shared" si="574"/>
        <v>2.67</v>
      </c>
      <c r="DL174" s="20">
        <f t="shared" si="575"/>
        <v>0</v>
      </c>
      <c r="DM174" s="20">
        <f t="shared" si="576"/>
        <v>3.0000000000000249E-2</v>
      </c>
      <c r="DN174" s="20">
        <f t="shared" si="577"/>
        <v>0</v>
      </c>
      <c r="DO174" s="18">
        <v>2.54</v>
      </c>
      <c r="DP174" s="18">
        <v>0</v>
      </c>
      <c r="DQ174" s="18">
        <v>1</v>
      </c>
      <c r="DR174" s="18">
        <v>1</v>
      </c>
      <c r="DS174" s="25">
        <f t="shared" si="578"/>
        <v>2.54</v>
      </c>
      <c r="DT174" s="25">
        <f t="shared" si="579"/>
        <v>0</v>
      </c>
      <c r="DU174" s="25">
        <f t="shared" si="580"/>
        <v>6.86</v>
      </c>
      <c r="DV174" s="25">
        <f t="shared" si="581"/>
        <v>0</v>
      </c>
      <c r="DW174" s="25">
        <f t="shared" si="582"/>
        <v>6.86</v>
      </c>
      <c r="DX174" s="25">
        <f t="shared" si="583"/>
        <v>13.99</v>
      </c>
      <c r="DY174" s="25">
        <f t="shared" si="584"/>
        <v>0</v>
      </c>
      <c r="DZ174" s="25">
        <f t="shared" si="585"/>
        <v>13.99</v>
      </c>
      <c r="EA174" s="25">
        <f t="shared" si="586"/>
        <v>8.81</v>
      </c>
      <c r="EB174" s="25">
        <f t="shared" si="587"/>
        <v>0</v>
      </c>
      <c r="EC174" s="25">
        <f t="shared" si="588"/>
        <v>8.81</v>
      </c>
      <c r="ED174" s="25">
        <f t="shared" si="589"/>
        <v>5.18</v>
      </c>
      <c r="EE174" s="25">
        <f t="shared" si="589"/>
        <v>0</v>
      </c>
      <c r="EF174" s="25">
        <f t="shared" si="590"/>
        <v>5.18</v>
      </c>
      <c r="EG174" s="25">
        <f t="shared" si="591"/>
        <v>8.81</v>
      </c>
      <c r="EH174" s="25">
        <f t="shared" si="591"/>
        <v>0</v>
      </c>
      <c r="EI174" s="25">
        <f t="shared" si="592"/>
        <v>8.81</v>
      </c>
      <c r="EJ174" s="18">
        <v>1315.46</v>
      </c>
      <c r="EK174" s="18">
        <v>1276.76</v>
      </c>
      <c r="EL174" s="18" t="s">
        <v>967</v>
      </c>
      <c r="EM174" s="18" t="s">
        <v>968</v>
      </c>
      <c r="EN174" s="16" t="s">
        <v>774</v>
      </c>
      <c r="EO174" s="16" t="s">
        <v>132</v>
      </c>
      <c r="EP174" s="16" t="e">
        <f>IF(OR(EN174="Cống tròn",EN174="Cống hộp",EN174="Ống nhựa"),INDEX(#REF!,MATCH(E174,#REF!,0)),IF(OR(EN174="Rãnh xây",EN174="Rãnh bê tông"),INDEX(#REF!,MATCH(E174,#REF!,0)),0))</f>
        <v>#REF!</v>
      </c>
      <c r="EQ174" s="18">
        <v>37.500000000000043</v>
      </c>
      <c r="ER174" s="18">
        <v>1</v>
      </c>
      <c r="ES174" s="25">
        <f t="shared" si="593"/>
        <v>37</v>
      </c>
      <c r="ET174" s="1" t="e">
        <f>_xlfn.IFNA(IF(EN174="Cống tròn",INDEX(#REF!,MATCH(E174,#REF!,0)),IF(EN174="Cống hộp",INDEX(#REF!,MATCH(E174,#REF!,0)),EU174&amp;" ,"&amp;EV174)),0)</f>
        <v>#REF!</v>
      </c>
      <c r="EU174" s="16" t="s">
        <v>769</v>
      </c>
      <c r="EV174" s="16" t="s">
        <v>775</v>
      </c>
      <c r="EW174" s="16" t="e">
        <f>_xlfn.IFNA(INDEX(#REF!,MATCH(E174,#REF!,0)),0)</f>
        <v>#REF!</v>
      </c>
      <c r="EX174" s="16"/>
      <c r="EY174" s="18">
        <v>0</v>
      </c>
      <c r="EZ174" s="18">
        <v>0</v>
      </c>
      <c r="FA174" s="18">
        <v>0</v>
      </c>
      <c r="FB174" s="19">
        <v>0</v>
      </c>
      <c r="FC174" s="19">
        <v>0</v>
      </c>
      <c r="FD174" s="25">
        <f t="shared" si="447"/>
        <v>0</v>
      </c>
      <c r="FE174" s="25">
        <f t="shared" si="594"/>
        <v>0</v>
      </c>
      <c r="FF174" s="18">
        <v>0.1</v>
      </c>
      <c r="FG174" s="18">
        <v>2</v>
      </c>
      <c r="FH174" s="18">
        <v>1</v>
      </c>
      <c r="FI174" s="25">
        <f t="shared" si="595"/>
        <v>1.2</v>
      </c>
      <c r="FJ174" s="18">
        <v>0</v>
      </c>
      <c r="FK174" s="18">
        <v>0</v>
      </c>
      <c r="FL174" s="18">
        <v>0.2</v>
      </c>
      <c r="FM174" s="18">
        <v>1.4</v>
      </c>
      <c r="FN174" s="18">
        <v>0</v>
      </c>
      <c r="FO174" s="25">
        <f t="shared" si="596"/>
        <v>1.4</v>
      </c>
      <c r="FP174" s="18">
        <v>1.4999999999999999E-2</v>
      </c>
      <c r="FQ174" s="18">
        <v>1</v>
      </c>
      <c r="FR174" s="25">
        <f t="shared" si="448"/>
        <v>36</v>
      </c>
      <c r="FS174" s="25">
        <f t="shared" si="449"/>
        <v>0.52500000000000002</v>
      </c>
      <c r="FT174" s="25">
        <f t="shared" si="450"/>
        <v>36.524999999999999</v>
      </c>
      <c r="FU174" s="25">
        <f t="shared" si="451"/>
        <v>-0.97500000000004405</v>
      </c>
      <c r="FV174" s="25" t="str">
        <f t="shared" si="597"/>
        <v>Thêm 01</v>
      </c>
      <c r="FW174" s="25">
        <f t="shared" si="598"/>
        <v>0.04</v>
      </c>
      <c r="FX174" s="16"/>
      <c r="FY174" s="16"/>
      <c r="FZ174" s="16"/>
      <c r="GA174" s="16"/>
      <c r="GB174" s="19">
        <v>0</v>
      </c>
      <c r="GC174" s="19">
        <v>0</v>
      </c>
      <c r="GD174" s="19">
        <v>0</v>
      </c>
      <c r="GE174" s="19">
        <v>0</v>
      </c>
      <c r="GF174" s="19">
        <v>0</v>
      </c>
      <c r="GG174" s="19">
        <v>0</v>
      </c>
      <c r="GH174" s="19">
        <v>0</v>
      </c>
      <c r="GI174" s="19">
        <v>0</v>
      </c>
      <c r="GJ174" s="19">
        <v>0</v>
      </c>
      <c r="GK174" s="19">
        <v>0</v>
      </c>
      <c r="GL174" s="25">
        <f t="shared" si="452"/>
        <v>0</v>
      </c>
      <c r="GM174" s="25">
        <f t="shared" si="599"/>
        <v>0</v>
      </c>
      <c r="GN174" s="19">
        <v>0</v>
      </c>
      <c r="GO174" s="19">
        <v>0</v>
      </c>
      <c r="GP174" s="19">
        <v>0</v>
      </c>
      <c r="GQ174" s="19">
        <v>0</v>
      </c>
      <c r="GR174" s="1" t="e">
        <f>_xlfn.IFNA(INDEX(#REF!,MATCH(E174,#REF!,0)),0)</f>
        <v>#REF!</v>
      </c>
      <c r="GS174" s="16"/>
      <c r="GT174" s="18">
        <v>0</v>
      </c>
      <c r="GU174" s="18">
        <v>0</v>
      </c>
      <c r="GV174" s="18">
        <v>0</v>
      </c>
      <c r="GW174" s="18">
        <v>0</v>
      </c>
      <c r="GX174" s="25">
        <f t="shared" si="453"/>
        <v>0</v>
      </c>
      <c r="GY174" s="25">
        <f t="shared" si="454"/>
        <v>0</v>
      </c>
      <c r="GZ174" s="25">
        <f t="shared" si="600"/>
        <v>0</v>
      </c>
      <c r="HA174" s="1" t="e" cm="1">
        <f t="array" ref="HA174">INDEX(#REF!,MATCH(EJ174&amp;EK174&amp;HD174&amp;HE174&amp;HF174,#REF!&amp;#REF!&amp;#REF!&amp;#REF!&amp;#REF!,0))</f>
        <v>#REF!</v>
      </c>
      <c r="HB174" s="16"/>
      <c r="HC174" s="25">
        <f t="shared" si="601"/>
        <v>0</v>
      </c>
      <c r="HD174" s="18">
        <v>0</v>
      </c>
      <c r="HE174" s="18">
        <v>0</v>
      </c>
      <c r="HF174" s="18">
        <v>0</v>
      </c>
      <c r="HG174" s="1" t="e" cm="1">
        <f t="array" ref="HG174">INDEX(#REF!,MATCH(EJ174&amp;EK174&amp;HJ174&amp;HK174&amp;HL174,#REF!&amp;#REF!&amp;#REF!&amp;#REF!&amp;#REF!,0))</f>
        <v>#REF!</v>
      </c>
      <c r="HH174" s="16"/>
      <c r="HI174" s="25">
        <f t="shared" si="602"/>
        <v>0</v>
      </c>
      <c r="HJ174" s="25">
        <f t="shared" si="603"/>
        <v>0</v>
      </c>
      <c r="HK174" s="19">
        <v>0</v>
      </c>
      <c r="HL174" s="19">
        <v>0</v>
      </c>
      <c r="HM174" s="18">
        <v>0.01</v>
      </c>
      <c r="HN174" s="18">
        <v>1</v>
      </c>
      <c r="HO174" s="25">
        <f t="shared" si="604"/>
        <v>0</v>
      </c>
      <c r="HP174" s="25">
        <f t="shared" si="605"/>
        <v>0</v>
      </c>
      <c r="HQ174" s="25">
        <f t="shared" si="606"/>
        <v>0</v>
      </c>
      <c r="HR174" s="25">
        <f t="shared" si="607"/>
        <v>0</v>
      </c>
      <c r="HS174" s="25">
        <f t="shared" si="608"/>
        <v>0</v>
      </c>
      <c r="HT174" s="19">
        <v>0</v>
      </c>
      <c r="HU174" s="19">
        <v>0</v>
      </c>
      <c r="HV174" s="19">
        <v>0</v>
      </c>
      <c r="HW174" s="25">
        <f t="shared" si="609"/>
        <v>0</v>
      </c>
      <c r="HX174" s="19">
        <v>0</v>
      </c>
      <c r="HY174" s="19">
        <v>0</v>
      </c>
      <c r="HZ174" s="18">
        <v>45.53</v>
      </c>
      <c r="IA174" s="20">
        <f>ROUND(IF(EN174="Cống tròn",IF(EN174="Cống tròn",IF(EU174="Không có móng",IQ174-FF174,IF(EU174="Đế",IP174-FN174,IF(OR(EU174="Móng bê tông",EU174="Móng bê tông kết hợp đế"),II174-FJ174,0))),0),IF(EN174="Cống hộp",IF(AND(EN174="Cống hộp",EU174="Không có móng"),IQ174-GF174,IF(AND(EN174="Cống hộp",EU174="Móng bê tông"),IJ174-GB174,0)),IF(OR(EN174="Rãnh xây",EN174="Rãnh bê tông"),IF(OR(EN174="Rãnh xây",EN174="Rãnh bê tông"),IK174-GB174,0),IF(EN174="Ống nhựa",IF(AND(EN174="Ống nhựa",EU174="Không đắp cát"),IQ174-HT174,IF(AND(EN174="Ống nhựa",EU174="Đắp cát"),IH174-HX174,0)),IF(EN174="Rãnh thang",IF(EN174="Rãnh thang",IF(EU174="Móng bê tông",#REF!-#REF!,IQ174),0),0))))),2)</f>
        <v>43.13</v>
      </c>
      <c r="IB174" s="20">
        <f t="shared" si="610"/>
        <v>2.3999999999999986</v>
      </c>
      <c r="IC174" s="20">
        <f t="shared" si="455"/>
        <v>43.129999999999995</v>
      </c>
      <c r="ID174" s="20">
        <f t="shared" si="456"/>
        <v>0</v>
      </c>
      <c r="IE174" s="20">
        <f t="shared" si="457"/>
        <v>0</v>
      </c>
      <c r="IF174" s="20">
        <f t="shared" si="458"/>
        <v>0</v>
      </c>
      <c r="IG174" s="20">
        <f>IF(EN174="Rãnh thang",IF(AND(EN174="Rãnh thang",EU174="Móng bê tông"),IQ174-#REF!,0),IF(EN174="Ống nhựa",IF(AND(EN174="Ống nhựa",EU174="Đắp cát"),IQ174-HT174,0),IF(EN174="Cống tròn",IF(EN174="Cống tròn",IF(OR(EU174="Móng bê tông",EU174="Móng bê tông kết hợp đế"),IM174-FL174,0),0),IF(EN174="Cống hộp",IF(AND(EN174="Cống hộp",EU174="Móng bê tông"),IN174-GD174,0),IF(OR(EN174="Rãnh xây",EN174="Rãnh bê tông"),IF(AND(EN174="Rãnh xây",EU174="Móng bê tông"),IO174-GD174,IF(AND(EN174="Rãnh bê tông",EU174="Móng bê tông"),IO174-GD174,0)),0)))))</f>
        <v>43.129999999999995</v>
      </c>
      <c r="IH174" s="20">
        <f t="shared" si="459"/>
        <v>0</v>
      </c>
      <c r="II174" s="20">
        <f t="shared" si="460"/>
        <v>43.129999999999995</v>
      </c>
      <c r="IJ174" s="20">
        <f t="shared" si="461"/>
        <v>0</v>
      </c>
      <c r="IK174" s="20">
        <f t="shared" si="462"/>
        <v>0</v>
      </c>
      <c r="IL174" s="20">
        <f t="shared" si="463"/>
        <v>43.33</v>
      </c>
      <c r="IM174" s="20">
        <f t="shared" si="464"/>
        <v>43.33</v>
      </c>
      <c r="IN174" s="20">
        <f t="shared" si="465"/>
        <v>0</v>
      </c>
      <c r="IO174" s="20">
        <f t="shared" si="466"/>
        <v>0</v>
      </c>
      <c r="IP174" s="20">
        <f t="shared" si="467"/>
        <v>0</v>
      </c>
      <c r="IQ174" s="18">
        <v>43.43</v>
      </c>
      <c r="IR174" s="25">
        <f t="shared" si="611"/>
        <v>0</v>
      </c>
      <c r="IS174" s="25">
        <f t="shared" si="468"/>
        <v>0</v>
      </c>
      <c r="IT174" s="25">
        <f t="shared" si="469"/>
        <v>0</v>
      </c>
      <c r="IU174" s="25">
        <f>ROUND(IF(EN174="Cống tròn",IF(EN174="Cống tròn",IV174+FF174,0),IF(EN174="Cống hộp",IF(EN174="Cống hộp",IV174+GP174,0),IF(OR(EN174="Rãnh xây",EN174="Rãnh bê tông"),IF(OR(EN174="Rãnh xây",EN174="Rãnh bê tông"),IV174+GP174,0),IF(EN174="ống nhựa",IF(EN174="Ống nhựa",IV174+HT174,0),IF(EN174="Rãnh thang",IF(EN174="Rãnh thang",IQ174+#REF!,0),0))))),2)</f>
        <v>44.28</v>
      </c>
      <c r="IV174" s="18">
        <v>44.18</v>
      </c>
      <c r="IW174" s="25">
        <f t="shared" si="470"/>
        <v>44.28</v>
      </c>
      <c r="IX174" s="25">
        <f t="shared" si="471"/>
        <v>0</v>
      </c>
      <c r="IY174" s="25">
        <f t="shared" si="472"/>
        <v>0</v>
      </c>
      <c r="IZ174" s="25">
        <f t="shared" si="473"/>
        <v>0</v>
      </c>
      <c r="JA174" s="25">
        <f t="shared" si="474"/>
        <v>0</v>
      </c>
      <c r="JB174" s="18">
        <v>45.28</v>
      </c>
      <c r="JC174" s="20">
        <f>ROUND(IF(EN174="Cống tròn",IF(EN174="Cống tròn",IF(EU174="Không có móng",JS174-FF174,IF(EU174="Đế",JR174-FN174,IF(OR(EU174="Móng bê tông",EU174="Móng bê tông kết hợp đế"),JK174-FJ174,0))),0),IF(EN174="Cống hộp",IF(AND(EN174="Cống hộp",EU174="Không có móng"),JS174-GF174,IF(AND(EN174="Cống hộp",EU174="Móng bê tông"),JL174-GB174,0)),IF(OR(EN174="Rãnh xây",EN174="Rãnh bê tông"),IF(OR(EN174="Rãnh xây",EN174="Rãnh bê tông"),JM174-GB174,0),IF(EN174="Ống nhựa",IF(AND(EN174="Ống nhựa",EU174="Không đắp cát"),JS174-HT174,IF(AND(EN174="Ống nhựa",EU174="Đắp cát"),JJ174-HX174,0)),IF(EN174="Rãnh thang",IF(EN174="Rãnh thang",IF(EU174="Móng bê tông",#REF!-#REF!,JS174),0),0))))),2)</f>
        <v>42.88</v>
      </c>
      <c r="JD174" s="20">
        <f t="shared" si="612"/>
        <v>2.3999999999999986</v>
      </c>
      <c r="JE174" s="20">
        <f t="shared" si="475"/>
        <v>42.879999999999995</v>
      </c>
      <c r="JF174" s="20">
        <f t="shared" si="476"/>
        <v>0</v>
      </c>
      <c r="JG174" s="20">
        <f t="shared" si="477"/>
        <v>0</v>
      </c>
      <c r="JH174" s="20">
        <f t="shared" si="478"/>
        <v>0</v>
      </c>
      <c r="JI174" s="20">
        <f>IF(EN174="Rãnh thang",IF(AND(EN174="Rãnh thang",EU174="Móng bê tông"),JS174-#REF!,0),IF(EN174="Ống nhựa",IF(AND(EN174="Ống nhựa",EU174="Đắp cát"),JS174-HT174,0),IF(EN174="Cống tròn",IF(EN174="Cống tròn",IF(OR(EU174="Móng bê tông",EU174="Móng bê tông kết hợp đế"),JO174-FL174,0),0),IF(EN174="Cống hộp",IF(AND(EN174="Cống hộp",EU174="Móng bê tông"),JP174-GD174,0),IF(OR(EN174="Rãnh xây",EN174="Rãnh bê tông"),IF(AND(EN174="Rãnh xây",EU174="Móng bê tông"),JQ174-GD174,IF(AND(EN174="Rãnh bê tông",EU174="Móng bê tông"),JQ174-GD174,0)),0)))))</f>
        <v>42.879999999999995</v>
      </c>
      <c r="JJ174" s="20">
        <f t="shared" si="479"/>
        <v>0</v>
      </c>
      <c r="JK174" s="20">
        <f t="shared" si="480"/>
        <v>42.879999999999995</v>
      </c>
      <c r="JL174" s="20">
        <f t="shared" si="481"/>
        <v>0</v>
      </c>
      <c r="JM174" s="20">
        <f t="shared" si="482"/>
        <v>0</v>
      </c>
      <c r="JN174" s="20">
        <f t="shared" si="483"/>
        <v>43.08</v>
      </c>
      <c r="JO174" s="20">
        <f t="shared" si="484"/>
        <v>43.08</v>
      </c>
      <c r="JP174" s="20">
        <f t="shared" si="485"/>
        <v>0</v>
      </c>
      <c r="JQ174" s="20">
        <f t="shared" si="486"/>
        <v>0</v>
      </c>
      <c r="JR174" s="20">
        <f t="shared" si="487"/>
        <v>0</v>
      </c>
      <c r="JS174" s="26">
        <v>43.18</v>
      </c>
      <c r="JT174" s="25">
        <f t="shared" si="613"/>
        <v>0</v>
      </c>
      <c r="JU174" s="25">
        <f t="shared" si="488"/>
        <v>0</v>
      </c>
      <c r="JV174" s="25">
        <f t="shared" si="489"/>
        <v>0</v>
      </c>
      <c r="JW174" s="25">
        <f>ROUND(IF(EN174="Cống tròn",IF(EN174="Cống tròn",JX174+FF174,0),IF(EN174="Cống hộp",IF(EN174="Cống hộp",JX174+GP174,0),IF(OR(EN174="Rãnh xây",EN174="Rãnh bê tông"),IF(OR(EN174="Rãnh xây",EN174="Rãnh bê tông"),JX174+GP174,0),IF(EN174="ống nhựa",IF(EN174="Ống nhựa",JX174+HT174,0),IF(EN174="Rãnh thang",IF(EN174="Rãnh thang",JS174+#REF!,0),0))))),2)</f>
        <v>44.28</v>
      </c>
      <c r="JX174" s="27">
        <v>44.18</v>
      </c>
      <c r="JY174" s="25">
        <f t="shared" si="490"/>
        <v>44.28</v>
      </c>
      <c r="JZ174" s="25">
        <f t="shared" si="491"/>
        <v>0</v>
      </c>
      <c r="KA174" s="25">
        <f t="shared" si="492"/>
        <v>0</v>
      </c>
      <c r="KB174" s="25">
        <f t="shared" si="493"/>
        <v>0</v>
      </c>
      <c r="KC174" s="25">
        <f t="shared" si="494"/>
        <v>0</v>
      </c>
      <c r="KD174" s="28" t="s">
        <v>98</v>
      </c>
      <c r="KE174" s="27">
        <v>0</v>
      </c>
      <c r="KF174" s="25">
        <f t="shared" si="495"/>
        <v>2.3999999999999986</v>
      </c>
      <c r="KG174" s="25">
        <f t="shared" si="614"/>
        <v>2.3999999999999986</v>
      </c>
      <c r="KH174" s="27">
        <v>0</v>
      </c>
      <c r="KI174" s="25">
        <f t="shared" si="496"/>
        <v>2.3999999999999986</v>
      </c>
      <c r="KJ174" s="25">
        <f t="shared" si="615"/>
        <v>2.3999999999999986</v>
      </c>
      <c r="KK174" s="25">
        <f t="shared" si="497"/>
        <v>0</v>
      </c>
      <c r="KL174" s="25">
        <f t="shared" si="498"/>
        <v>0</v>
      </c>
      <c r="KM174" s="25">
        <f t="shared" si="616"/>
        <v>0</v>
      </c>
      <c r="KN174" s="25">
        <f t="shared" si="499"/>
        <v>0</v>
      </c>
      <c r="KO174" s="25">
        <f t="shared" si="500"/>
        <v>0</v>
      </c>
      <c r="KP174" s="25">
        <f t="shared" si="617"/>
        <v>0</v>
      </c>
      <c r="KQ174" s="25">
        <f t="shared" si="501"/>
        <v>0.2</v>
      </c>
      <c r="KR174" s="25">
        <f t="shared" si="502"/>
        <v>0.2</v>
      </c>
      <c r="KS174" s="25">
        <f t="shared" si="618"/>
        <v>0.2</v>
      </c>
      <c r="KT174" s="25">
        <f t="shared" si="503"/>
        <v>0</v>
      </c>
      <c r="KU174" s="25">
        <f t="shared" si="504"/>
        <v>0</v>
      </c>
      <c r="KV174" s="25">
        <f t="shared" si="619"/>
        <v>0</v>
      </c>
      <c r="KW174" s="25">
        <f t="shared" si="505"/>
        <v>0</v>
      </c>
      <c r="KX174" s="25">
        <f t="shared" si="506"/>
        <v>0</v>
      </c>
      <c r="KY174" s="25">
        <f t="shared" si="620"/>
        <v>0</v>
      </c>
      <c r="KZ174" s="25">
        <f t="shared" si="507"/>
        <v>0</v>
      </c>
      <c r="LA174" s="25">
        <f t="shared" si="508"/>
        <v>0</v>
      </c>
      <c r="LB174" s="25">
        <f t="shared" si="621"/>
        <v>0</v>
      </c>
      <c r="LC174" s="25">
        <f t="shared" si="509"/>
        <v>1.4</v>
      </c>
      <c r="LD174" s="25">
        <f t="shared" si="510"/>
        <v>1.4</v>
      </c>
      <c r="LE174" s="25">
        <f t="shared" si="622"/>
        <v>1.4</v>
      </c>
      <c r="LF174" s="25">
        <f t="shared" si="511"/>
        <v>0</v>
      </c>
      <c r="LG174" s="25">
        <f t="shared" si="512"/>
        <v>0</v>
      </c>
      <c r="LH174" s="25">
        <f t="shared" si="623"/>
        <v>0</v>
      </c>
      <c r="LI174" s="25">
        <f t="shared" si="513"/>
        <v>0</v>
      </c>
      <c r="LJ174" s="25">
        <f t="shared" si="514"/>
        <v>0</v>
      </c>
      <c r="LK174" s="25">
        <f t="shared" si="624"/>
        <v>0</v>
      </c>
      <c r="LL174" s="25">
        <f t="shared" si="515"/>
        <v>0</v>
      </c>
      <c r="LM174" s="25">
        <f t="shared" si="516"/>
        <v>0</v>
      </c>
      <c r="LN174" s="25">
        <f t="shared" si="625"/>
        <v>0</v>
      </c>
      <c r="LO174" s="25">
        <f t="shared" si="517"/>
        <v>0</v>
      </c>
      <c r="LP174" s="25">
        <f t="shared" si="518"/>
        <v>0</v>
      </c>
      <c r="LQ174" s="25">
        <f t="shared" si="626"/>
        <v>0</v>
      </c>
      <c r="LR174" s="25">
        <f t="shared" si="519"/>
        <v>0</v>
      </c>
      <c r="LS174" s="25">
        <f t="shared" si="520"/>
        <v>0</v>
      </c>
      <c r="LT174" s="25">
        <f t="shared" si="627"/>
        <v>0</v>
      </c>
      <c r="LU174" s="25">
        <f t="shared" si="521"/>
        <v>0</v>
      </c>
      <c r="LV174" s="25">
        <f t="shared" si="522"/>
        <v>0</v>
      </c>
      <c r="LW174" s="25">
        <f t="shared" si="628"/>
        <v>0</v>
      </c>
      <c r="LX174" s="25">
        <f t="shared" si="523"/>
        <v>0</v>
      </c>
      <c r="LY174" s="25">
        <f t="shared" si="524"/>
        <v>0</v>
      </c>
      <c r="LZ174" s="25">
        <f t="shared" si="629"/>
        <v>0</v>
      </c>
      <c r="MA174" s="25">
        <f t="shared" si="525"/>
        <v>0</v>
      </c>
      <c r="MB174" s="25">
        <f t="shared" si="526"/>
        <v>0</v>
      </c>
      <c r="MC174" s="25">
        <f t="shared" si="630"/>
        <v>0</v>
      </c>
      <c r="MD174" s="25">
        <f t="shared" si="527"/>
        <v>0</v>
      </c>
      <c r="ME174" s="25">
        <f t="shared" si="528"/>
        <v>0</v>
      </c>
      <c r="MF174" s="25">
        <f t="shared" si="631"/>
        <v>0</v>
      </c>
      <c r="MG174" s="25">
        <f t="shared" si="529"/>
        <v>0</v>
      </c>
      <c r="MH174" s="25">
        <f t="shared" si="530"/>
        <v>0</v>
      </c>
      <c r="MI174" s="25">
        <f t="shared" si="632"/>
        <v>0</v>
      </c>
      <c r="MJ174" s="25">
        <f t="shared" si="531"/>
        <v>0</v>
      </c>
      <c r="MK174" s="25">
        <f t="shared" si="532"/>
        <v>0</v>
      </c>
      <c r="ML174" s="25">
        <f t="shared" si="633"/>
        <v>0</v>
      </c>
      <c r="MM174" s="25">
        <f t="shared" si="533"/>
        <v>0</v>
      </c>
      <c r="MN174" s="25">
        <f t="shared" si="534"/>
        <v>0</v>
      </c>
      <c r="MO174" s="25">
        <f t="shared" si="634"/>
        <v>0</v>
      </c>
      <c r="MP174" s="25">
        <f t="shared" si="535"/>
        <v>0</v>
      </c>
      <c r="MQ174" s="25">
        <f t="shared" si="536"/>
        <v>0</v>
      </c>
      <c r="MR174" s="25">
        <f t="shared" si="635"/>
        <v>0</v>
      </c>
      <c r="MS174" s="29">
        <v>1.4</v>
      </c>
      <c r="MT174" s="29">
        <v>0</v>
      </c>
      <c r="MU174" s="29">
        <v>1</v>
      </c>
      <c r="MV174" s="29">
        <v>1</v>
      </c>
      <c r="MW174" s="25">
        <f t="shared" si="537"/>
        <v>1.4</v>
      </c>
      <c r="MX174" s="25">
        <f t="shared" si="538"/>
        <v>3.36</v>
      </c>
      <c r="MY174" s="25">
        <f t="shared" si="539"/>
        <v>0</v>
      </c>
      <c r="MZ174" s="25">
        <f t="shared" si="540"/>
        <v>0</v>
      </c>
      <c r="NA174" s="25">
        <f t="shared" si="541"/>
        <v>1.4</v>
      </c>
      <c r="NB174" s="25">
        <f t="shared" si="542"/>
        <v>3.36</v>
      </c>
      <c r="NC174" s="25">
        <f t="shared" si="543"/>
        <v>0</v>
      </c>
      <c r="ND174" s="25">
        <f t="shared" si="544"/>
        <v>0</v>
      </c>
      <c r="NE174" s="25">
        <f t="shared" si="636"/>
        <v>1.4</v>
      </c>
      <c r="NF174" s="25">
        <f t="shared" si="636"/>
        <v>3.36</v>
      </c>
      <c r="NG174" s="25">
        <f t="shared" si="636"/>
        <v>0</v>
      </c>
      <c r="NH174" s="25">
        <f t="shared" si="545"/>
        <v>0</v>
      </c>
      <c r="NI174" s="25">
        <f t="shared" si="546"/>
        <v>126</v>
      </c>
      <c r="NJ174" s="25">
        <f t="shared" si="547"/>
        <v>0</v>
      </c>
      <c r="NK174" s="25">
        <f t="shared" si="548"/>
        <v>126</v>
      </c>
      <c r="NL174" s="25">
        <f t="shared" si="549"/>
        <v>68.2</v>
      </c>
      <c r="NM174" s="25">
        <f t="shared" si="550"/>
        <v>0</v>
      </c>
      <c r="NN174" s="25">
        <f t="shared" si="637"/>
        <v>68.2</v>
      </c>
      <c r="NO174" s="25">
        <f t="shared" si="551"/>
        <v>0</v>
      </c>
      <c r="NP174" s="25">
        <f t="shared" si="552"/>
        <v>0</v>
      </c>
      <c r="NQ174" s="25">
        <f t="shared" si="638"/>
        <v>0</v>
      </c>
      <c r="NR174" s="25">
        <f t="shared" si="553"/>
        <v>0</v>
      </c>
      <c r="NS174" s="25">
        <f t="shared" si="554"/>
        <v>0</v>
      </c>
      <c r="NT174" s="25">
        <f t="shared" si="639"/>
        <v>0</v>
      </c>
      <c r="NU174" s="25">
        <f t="shared" si="555"/>
        <v>0</v>
      </c>
      <c r="NV174" s="25">
        <f t="shared" si="556"/>
        <v>0</v>
      </c>
      <c r="NW174" s="25">
        <f t="shared" si="640"/>
        <v>0</v>
      </c>
      <c r="NX174" s="25">
        <f t="shared" si="641"/>
        <v>68.2</v>
      </c>
      <c r="NY174" s="25">
        <f t="shared" si="641"/>
        <v>0</v>
      </c>
      <c r="NZ174" s="25">
        <f t="shared" si="642"/>
        <v>68.2</v>
      </c>
      <c r="OA174" s="25">
        <f t="shared" si="643"/>
        <v>57.8</v>
      </c>
      <c r="OB174" s="25">
        <f t="shared" si="643"/>
        <v>0</v>
      </c>
      <c r="OC174" s="25">
        <f t="shared" si="644"/>
        <v>57.8</v>
      </c>
      <c r="OD174" s="25">
        <f t="shared" si="645"/>
        <v>68.2</v>
      </c>
      <c r="OE174" s="25">
        <f t="shared" si="645"/>
        <v>0</v>
      </c>
      <c r="OF174" s="25">
        <f t="shared" si="645"/>
        <v>68.2</v>
      </c>
      <c r="OG174" s="25">
        <f t="shared" si="557"/>
        <v>0</v>
      </c>
      <c r="OH174" s="25">
        <f t="shared" si="558"/>
        <v>0</v>
      </c>
      <c r="OI174" s="25">
        <f t="shared" si="559"/>
        <v>0</v>
      </c>
      <c r="OJ174" s="25">
        <f t="shared" si="560"/>
        <v>0</v>
      </c>
      <c r="OK174" s="25">
        <f t="shared" si="561"/>
        <v>0</v>
      </c>
      <c r="OL174" s="25">
        <f t="shared" si="562"/>
        <v>0</v>
      </c>
      <c r="OM174" s="25">
        <f t="shared" si="646"/>
        <v>0</v>
      </c>
      <c r="ON174" s="25">
        <f t="shared" si="646"/>
        <v>0</v>
      </c>
      <c r="OO174" s="25">
        <f t="shared" si="646"/>
        <v>0</v>
      </c>
      <c r="OP174" s="25">
        <f t="shared" si="563"/>
        <v>0</v>
      </c>
      <c r="OQ174" s="25">
        <f t="shared" si="564"/>
        <v>0</v>
      </c>
      <c r="OR174" s="25">
        <f t="shared" si="647"/>
        <v>0</v>
      </c>
      <c r="OS174" s="19">
        <v>535869.75</v>
      </c>
      <c r="OT174" s="19">
        <v>2370735.83</v>
      </c>
    </row>
    <row r="175" spans="1:410" ht="33" customHeight="1" x14ac:dyDescent="0.25">
      <c r="A175" s="18"/>
      <c r="B175" s="18" t="s">
        <v>939</v>
      </c>
      <c r="C175" s="18">
        <v>1276.76</v>
      </c>
      <c r="D175" s="16" t="e">
        <f>_xlfn.IFNA(INDEX(#REF!,MATCH(E175,#REF!,0)),0)</f>
        <v>#REF!</v>
      </c>
      <c r="E175" s="18" t="s">
        <v>968</v>
      </c>
      <c r="F175" s="16" t="s">
        <v>765</v>
      </c>
      <c r="G175" s="16" t="s">
        <v>766</v>
      </c>
      <c r="H175" s="16" t="s">
        <v>767</v>
      </c>
      <c r="I175" s="16" t="s">
        <v>768</v>
      </c>
      <c r="J175" s="16" t="s">
        <v>769</v>
      </c>
      <c r="K175" s="16" t="s">
        <v>770</v>
      </c>
      <c r="L175" s="16" t="s">
        <v>771</v>
      </c>
      <c r="M175" s="18">
        <v>1.64</v>
      </c>
      <c r="N175" s="18">
        <v>1.94</v>
      </c>
      <c r="O175" s="18">
        <v>2.04</v>
      </c>
      <c r="P175" s="18">
        <v>2.34</v>
      </c>
      <c r="Q175" s="18">
        <v>0.1</v>
      </c>
      <c r="R175" s="18">
        <v>1.8399999999999999</v>
      </c>
      <c r="S175" s="18">
        <v>2.14</v>
      </c>
      <c r="T175" s="18">
        <v>0.2</v>
      </c>
      <c r="U175" s="18">
        <v>0</v>
      </c>
      <c r="V175" s="18">
        <v>0</v>
      </c>
      <c r="W175" s="18">
        <v>0</v>
      </c>
      <c r="X175" s="18">
        <v>1.64</v>
      </c>
      <c r="Y175" s="18">
        <v>1.9</v>
      </c>
      <c r="Z175" s="20">
        <f t="shared" si="565"/>
        <v>2.1</v>
      </c>
      <c r="AA175" s="18">
        <v>0.22</v>
      </c>
      <c r="AB175" s="18">
        <v>0</v>
      </c>
      <c r="AC175" s="18">
        <v>0</v>
      </c>
      <c r="AD175" s="18">
        <v>0</v>
      </c>
      <c r="AE175" s="18">
        <v>0</v>
      </c>
      <c r="AF175" s="18">
        <v>0</v>
      </c>
      <c r="AG175" s="18">
        <v>1.2</v>
      </c>
      <c r="AH175" s="18">
        <v>1.5</v>
      </c>
      <c r="AI175" s="20">
        <f t="shared" si="566"/>
        <v>2.25</v>
      </c>
      <c r="AJ175" s="18">
        <v>0</v>
      </c>
      <c r="AK175" s="18">
        <v>0</v>
      </c>
      <c r="AL175" s="20">
        <f t="shared" si="567"/>
        <v>0</v>
      </c>
      <c r="AM175" s="18">
        <v>1.64</v>
      </c>
      <c r="AN175" s="18">
        <v>1.5</v>
      </c>
      <c r="AO175" s="18">
        <v>0.15</v>
      </c>
      <c r="AP175" s="18">
        <v>0.22</v>
      </c>
      <c r="AQ175" s="18">
        <v>1.64</v>
      </c>
      <c r="AR175" s="18">
        <v>1.72</v>
      </c>
      <c r="AS175" s="18">
        <v>0.12</v>
      </c>
      <c r="AT175" s="18">
        <v>0.11</v>
      </c>
      <c r="AU175" s="18">
        <v>0</v>
      </c>
      <c r="AV175" s="18">
        <v>1</v>
      </c>
      <c r="AW175" s="18">
        <v>0</v>
      </c>
      <c r="AX175" s="18">
        <v>0</v>
      </c>
      <c r="AY175" s="18">
        <v>0</v>
      </c>
      <c r="AZ175" s="18">
        <v>0</v>
      </c>
      <c r="BA175" s="18">
        <v>0</v>
      </c>
      <c r="BB175" s="18">
        <v>0</v>
      </c>
      <c r="BC175" s="18">
        <v>0</v>
      </c>
      <c r="BD175" s="18">
        <v>0</v>
      </c>
      <c r="BE175" s="18">
        <v>2</v>
      </c>
      <c r="BF175" s="18">
        <v>0</v>
      </c>
      <c r="BG175" s="18">
        <v>0</v>
      </c>
      <c r="BH175" s="18">
        <v>0</v>
      </c>
      <c r="BI175" s="18">
        <v>0</v>
      </c>
      <c r="BJ175" s="18">
        <v>0</v>
      </c>
      <c r="BK175" s="18">
        <v>0</v>
      </c>
      <c r="BL175" s="18">
        <v>0</v>
      </c>
      <c r="BM175" s="18">
        <v>0</v>
      </c>
      <c r="BN175" s="18">
        <v>0</v>
      </c>
      <c r="BO175" s="18">
        <v>0</v>
      </c>
      <c r="BP175" s="18">
        <v>0</v>
      </c>
      <c r="BQ175" s="18">
        <v>0</v>
      </c>
      <c r="BR175" s="18">
        <v>0</v>
      </c>
      <c r="BS175" s="18">
        <v>0</v>
      </c>
      <c r="BT175" s="18">
        <v>0</v>
      </c>
      <c r="BU175" s="18">
        <v>0</v>
      </c>
      <c r="BV175" s="18">
        <v>0</v>
      </c>
      <c r="BW175" s="18">
        <v>0</v>
      </c>
      <c r="BX175" s="18">
        <v>0</v>
      </c>
      <c r="BY175" s="18">
        <v>0</v>
      </c>
      <c r="BZ175" s="18">
        <v>0</v>
      </c>
      <c r="CA175" s="16" t="e">
        <f>_xlfn.IFNA(IF(RIGHT(D175,2)="=G",0,INDEX(#REF!,MATCH(E175,#REF!,0))),0)</f>
        <v>#REF!</v>
      </c>
      <c r="CB175" s="16" t="s">
        <v>776</v>
      </c>
      <c r="CC175" s="18">
        <v>0</v>
      </c>
      <c r="CD175" s="18">
        <v>0</v>
      </c>
      <c r="CE175" s="18">
        <v>1.4</v>
      </c>
      <c r="CF175" s="18">
        <v>0.85</v>
      </c>
      <c r="CG175" s="18">
        <v>0.12</v>
      </c>
      <c r="CH175" s="18">
        <v>2</v>
      </c>
      <c r="CI175" s="16" t="s">
        <v>98</v>
      </c>
      <c r="CJ175" s="18">
        <v>0</v>
      </c>
      <c r="CK175" s="20">
        <f t="shared" si="432"/>
        <v>2.7</v>
      </c>
      <c r="CL175" s="20">
        <f t="shared" si="568"/>
        <v>2.7</v>
      </c>
      <c r="CM175" s="18">
        <v>53.68</v>
      </c>
      <c r="CN175" s="18">
        <v>45.28</v>
      </c>
      <c r="CO175" s="18">
        <v>44.441000000000003</v>
      </c>
      <c r="CP175" s="22">
        <f t="shared" si="433"/>
        <v>45.28</v>
      </c>
      <c r="CQ175" s="22">
        <f t="shared" si="434"/>
        <v>42.58</v>
      </c>
      <c r="CR175" s="22">
        <f t="shared" si="569"/>
        <v>2.7</v>
      </c>
      <c r="CS175" s="22">
        <f t="shared" si="435"/>
        <v>42.68</v>
      </c>
      <c r="CT175" s="22">
        <f t="shared" si="436"/>
        <v>42.88</v>
      </c>
      <c r="CU175" s="18">
        <v>42.88</v>
      </c>
      <c r="CV175" s="22">
        <f t="shared" si="570"/>
        <v>2.1</v>
      </c>
      <c r="CW175" s="22">
        <f t="shared" si="437"/>
        <v>0</v>
      </c>
      <c r="CX175" s="22">
        <f t="shared" si="438"/>
        <v>0</v>
      </c>
      <c r="CY175" s="22">
        <f t="shared" si="439"/>
        <v>45.01</v>
      </c>
      <c r="CZ175" s="22">
        <f t="shared" si="440"/>
        <v>45.16</v>
      </c>
      <c r="DA175" s="18">
        <v>45.28</v>
      </c>
      <c r="DB175" s="20">
        <f t="shared" si="571"/>
        <v>2.7</v>
      </c>
      <c r="DC175" s="20">
        <f t="shared" si="572"/>
        <v>0</v>
      </c>
      <c r="DD175" s="20">
        <f t="shared" si="573"/>
        <v>2.7</v>
      </c>
      <c r="DE175" s="20">
        <f t="shared" si="441"/>
        <v>0.1</v>
      </c>
      <c r="DF175" s="20">
        <f t="shared" si="442"/>
        <v>0.2</v>
      </c>
      <c r="DG175" s="20">
        <f t="shared" si="443"/>
        <v>2.37</v>
      </c>
      <c r="DH175" s="20">
        <f t="shared" si="444"/>
        <v>0</v>
      </c>
      <c r="DI175" s="20">
        <f t="shared" si="445"/>
        <v>0</v>
      </c>
      <c r="DJ175" s="20">
        <f t="shared" si="446"/>
        <v>0</v>
      </c>
      <c r="DK175" s="20">
        <f t="shared" si="574"/>
        <v>2.67</v>
      </c>
      <c r="DL175" s="20">
        <f t="shared" si="575"/>
        <v>0</v>
      </c>
      <c r="DM175" s="20">
        <f t="shared" si="576"/>
        <v>3.0000000000000249E-2</v>
      </c>
      <c r="DN175" s="20">
        <f t="shared" si="577"/>
        <v>0</v>
      </c>
      <c r="DO175" s="18">
        <v>2.54</v>
      </c>
      <c r="DP175" s="18">
        <v>0</v>
      </c>
      <c r="DQ175" s="18">
        <v>1</v>
      </c>
      <c r="DR175" s="18">
        <v>1</v>
      </c>
      <c r="DS175" s="25">
        <f t="shared" si="578"/>
        <v>2.54</v>
      </c>
      <c r="DT175" s="25">
        <f t="shared" si="579"/>
        <v>0</v>
      </c>
      <c r="DU175" s="25">
        <f t="shared" si="580"/>
        <v>6.86</v>
      </c>
      <c r="DV175" s="25">
        <f t="shared" si="581"/>
        <v>0</v>
      </c>
      <c r="DW175" s="25">
        <f t="shared" si="582"/>
        <v>6.86</v>
      </c>
      <c r="DX175" s="25">
        <f t="shared" si="583"/>
        <v>13.99</v>
      </c>
      <c r="DY175" s="25">
        <f t="shared" si="584"/>
        <v>0</v>
      </c>
      <c r="DZ175" s="25">
        <f t="shared" si="585"/>
        <v>13.99</v>
      </c>
      <c r="EA175" s="25">
        <f t="shared" si="586"/>
        <v>8.81</v>
      </c>
      <c r="EB175" s="25">
        <f t="shared" si="587"/>
        <v>0</v>
      </c>
      <c r="EC175" s="25">
        <f t="shared" si="588"/>
        <v>8.81</v>
      </c>
      <c r="ED175" s="25">
        <f t="shared" si="589"/>
        <v>5.18</v>
      </c>
      <c r="EE175" s="25">
        <f t="shared" si="589"/>
        <v>0</v>
      </c>
      <c r="EF175" s="25">
        <f t="shared" si="590"/>
        <v>5.18</v>
      </c>
      <c r="EG175" s="25">
        <f t="shared" si="591"/>
        <v>8.81</v>
      </c>
      <c r="EH175" s="25">
        <f t="shared" si="591"/>
        <v>0</v>
      </c>
      <c r="EI175" s="25">
        <f t="shared" si="592"/>
        <v>8.81</v>
      </c>
      <c r="EJ175" s="18">
        <v>1276.76</v>
      </c>
      <c r="EK175" s="18">
        <v>1238.06</v>
      </c>
      <c r="EL175" s="18" t="s">
        <v>968</v>
      </c>
      <c r="EM175" s="18" t="s">
        <v>969</v>
      </c>
      <c r="EN175" s="16" t="s">
        <v>774</v>
      </c>
      <c r="EO175" s="16" t="s">
        <v>132</v>
      </c>
      <c r="EP175" s="16" t="e">
        <f>IF(OR(EN175="Cống tròn",EN175="Cống hộp",EN175="Ống nhựa"),INDEX(#REF!,MATCH(E175,#REF!,0)),IF(OR(EN175="Rãnh xây",EN175="Rãnh bê tông"),INDEX(#REF!,MATCH(E175,#REF!,0)),0))</f>
        <v>#REF!</v>
      </c>
      <c r="EQ175" s="18">
        <v>37.500000000000043</v>
      </c>
      <c r="ER175" s="18">
        <v>1</v>
      </c>
      <c r="ES175" s="25">
        <f t="shared" si="593"/>
        <v>37</v>
      </c>
      <c r="ET175" s="1" t="e">
        <f>_xlfn.IFNA(IF(EN175="Cống tròn",INDEX(#REF!,MATCH(E175,#REF!,0)),IF(EN175="Cống hộp",INDEX(#REF!,MATCH(E175,#REF!,0)),EU175&amp;" ,"&amp;EV175)),0)</f>
        <v>#REF!</v>
      </c>
      <c r="EU175" s="16" t="s">
        <v>769</v>
      </c>
      <c r="EV175" s="16" t="s">
        <v>775</v>
      </c>
      <c r="EW175" s="16" t="e">
        <f>_xlfn.IFNA(INDEX(#REF!,MATCH(E175,#REF!,0)),0)</f>
        <v>#REF!</v>
      </c>
      <c r="EX175" s="16"/>
      <c r="EY175" s="18">
        <v>0</v>
      </c>
      <c r="EZ175" s="18">
        <v>0</v>
      </c>
      <c r="FA175" s="18">
        <v>0</v>
      </c>
      <c r="FB175" s="19">
        <v>0</v>
      </c>
      <c r="FC175" s="19">
        <v>0</v>
      </c>
      <c r="FD175" s="25">
        <f t="shared" si="447"/>
        <v>0</v>
      </c>
      <c r="FE175" s="25">
        <f t="shared" si="594"/>
        <v>0</v>
      </c>
      <c r="FF175" s="18">
        <v>0.1</v>
      </c>
      <c r="FG175" s="18">
        <v>2</v>
      </c>
      <c r="FH175" s="18">
        <v>1</v>
      </c>
      <c r="FI175" s="25">
        <f t="shared" si="595"/>
        <v>1.2</v>
      </c>
      <c r="FJ175" s="18">
        <v>0</v>
      </c>
      <c r="FK175" s="18">
        <v>0</v>
      </c>
      <c r="FL175" s="18">
        <v>0.2</v>
      </c>
      <c r="FM175" s="18">
        <v>1.4</v>
      </c>
      <c r="FN175" s="18">
        <v>0</v>
      </c>
      <c r="FO175" s="25">
        <f t="shared" si="596"/>
        <v>1.4</v>
      </c>
      <c r="FP175" s="18">
        <v>1.4999999999999999E-2</v>
      </c>
      <c r="FQ175" s="18">
        <v>1</v>
      </c>
      <c r="FR175" s="25">
        <f t="shared" si="448"/>
        <v>36</v>
      </c>
      <c r="FS175" s="25">
        <f t="shared" si="449"/>
        <v>0.52500000000000002</v>
      </c>
      <c r="FT175" s="25">
        <f t="shared" si="450"/>
        <v>36.524999999999999</v>
      </c>
      <c r="FU175" s="25">
        <f t="shared" si="451"/>
        <v>-0.97500000000004405</v>
      </c>
      <c r="FV175" s="25" t="str">
        <f t="shared" si="597"/>
        <v>Thêm 01</v>
      </c>
      <c r="FW175" s="25">
        <f t="shared" si="598"/>
        <v>0.04</v>
      </c>
      <c r="FX175" s="16"/>
      <c r="FY175" s="16"/>
      <c r="FZ175" s="16"/>
      <c r="GA175" s="16"/>
      <c r="GB175" s="19">
        <v>0</v>
      </c>
      <c r="GC175" s="19">
        <v>0</v>
      </c>
      <c r="GD175" s="19">
        <v>0</v>
      </c>
      <c r="GE175" s="19">
        <v>0</v>
      </c>
      <c r="GF175" s="19">
        <v>0</v>
      </c>
      <c r="GG175" s="19">
        <v>0</v>
      </c>
      <c r="GH175" s="19">
        <v>0</v>
      </c>
      <c r="GI175" s="19">
        <v>0</v>
      </c>
      <c r="GJ175" s="19">
        <v>0</v>
      </c>
      <c r="GK175" s="19">
        <v>0</v>
      </c>
      <c r="GL175" s="25">
        <f t="shared" si="452"/>
        <v>0</v>
      </c>
      <c r="GM175" s="25">
        <f t="shared" si="599"/>
        <v>0</v>
      </c>
      <c r="GN175" s="19">
        <v>0</v>
      </c>
      <c r="GO175" s="19">
        <v>0</v>
      </c>
      <c r="GP175" s="19">
        <v>0</v>
      </c>
      <c r="GQ175" s="19">
        <v>0</v>
      </c>
      <c r="GR175" s="1" t="e">
        <f>_xlfn.IFNA(INDEX(#REF!,MATCH(E175,#REF!,0)),0)</f>
        <v>#REF!</v>
      </c>
      <c r="GS175" s="16"/>
      <c r="GT175" s="18">
        <v>0</v>
      </c>
      <c r="GU175" s="18">
        <v>0</v>
      </c>
      <c r="GV175" s="18">
        <v>0</v>
      </c>
      <c r="GW175" s="18">
        <v>0</v>
      </c>
      <c r="GX175" s="25">
        <f t="shared" si="453"/>
        <v>0</v>
      </c>
      <c r="GY175" s="25">
        <f t="shared" si="454"/>
        <v>0</v>
      </c>
      <c r="GZ175" s="25">
        <f t="shared" si="600"/>
        <v>0</v>
      </c>
      <c r="HA175" s="1" t="e" cm="1">
        <f t="array" ref="HA175">INDEX(#REF!,MATCH(EJ175&amp;EK175&amp;HD175&amp;HE175&amp;HF175,#REF!&amp;#REF!&amp;#REF!&amp;#REF!&amp;#REF!,0))</f>
        <v>#REF!</v>
      </c>
      <c r="HB175" s="16"/>
      <c r="HC175" s="25">
        <f t="shared" si="601"/>
        <v>0</v>
      </c>
      <c r="HD175" s="18">
        <v>0</v>
      </c>
      <c r="HE175" s="18">
        <v>0</v>
      </c>
      <c r="HF175" s="18">
        <v>0</v>
      </c>
      <c r="HG175" s="1" t="e" cm="1">
        <f t="array" ref="HG175">INDEX(#REF!,MATCH(EJ175&amp;EK175&amp;HJ175&amp;HK175&amp;HL175,#REF!&amp;#REF!&amp;#REF!&amp;#REF!&amp;#REF!,0))</f>
        <v>#REF!</v>
      </c>
      <c r="HH175" s="16"/>
      <c r="HI175" s="25">
        <f t="shared" si="602"/>
        <v>0</v>
      </c>
      <c r="HJ175" s="25">
        <f t="shared" si="603"/>
        <v>0</v>
      </c>
      <c r="HK175" s="19">
        <v>0</v>
      </c>
      <c r="HL175" s="19">
        <v>0</v>
      </c>
      <c r="HM175" s="18">
        <v>0.01</v>
      </c>
      <c r="HN175" s="18">
        <v>1</v>
      </c>
      <c r="HO175" s="25">
        <f t="shared" si="604"/>
        <v>0</v>
      </c>
      <c r="HP175" s="25">
        <f t="shared" si="605"/>
        <v>0</v>
      </c>
      <c r="HQ175" s="25">
        <f t="shared" si="606"/>
        <v>0</v>
      </c>
      <c r="HR175" s="25">
        <f t="shared" si="607"/>
        <v>0</v>
      </c>
      <c r="HS175" s="25">
        <f t="shared" si="608"/>
        <v>0</v>
      </c>
      <c r="HT175" s="19">
        <v>0</v>
      </c>
      <c r="HU175" s="19">
        <v>0</v>
      </c>
      <c r="HV175" s="19">
        <v>0</v>
      </c>
      <c r="HW175" s="25">
        <f t="shared" si="609"/>
        <v>0</v>
      </c>
      <c r="HX175" s="19">
        <v>0</v>
      </c>
      <c r="HY175" s="19">
        <v>0</v>
      </c>
      <c r="HZ175" s="18">
        <v>45.28</v>
      </c>
      <c r="IA175" s="20">
        <f>ROUND(IF(EN175="Cống tròn",IF(EN175="Cống tròn",IF(EU175="Không có móng",IQ175-FF175,IF(EU175="Đế",IP175-FN175,IF(OR(EU175="Móng bê tông",EU175="Móng bê tông kết hợp đế"),II175-FJ175,0))),0),IF(EN175="Cống hộp",IF(AND(EN175="Cống hộp",EU175="Không có móng"),IQ175-GF175,IF(AND(EN175="Cống hộp",EU175="Móng bê tông"),IJ175-GB175,0)),IF(OR(EN175="Rãnh xây",EN175="Rãnh bê tông"),IF(OR(EN175="Rãnh xây",EN175="Rãnh bê tông"),IK175-GB175,0),IF(EN175="Ống nhựa",IF(AND(EN175="Ống nhựa",EU175="Không đắp cát"),IQ175-HT175,IF(AND(EN175="Ống nhựa",EU175="Đắp cát"),IH175-HX175,0)),IF(EN175="Rãnh thang",IF(EN175="Rãnh thang",IF(EU175="Móng bê tông",#REF!-#REF!,IQ175),0),0))))),2)</f>
        <v>42.88</v>
      </c>
      <c r="IB175" s="20">
        <f t="shared" si="610"/>
        <v>2.3999999999999986</v>
      </c>
      <c r="IC175" s="20">
        <f t="shared" si="455"/>
        <v>42.879999999999995</v>
      </c>
      <c r="ID175" s="20">
        <f t="shared" si="456"/>
        <v>0</v>
      </c>
      <c r="IE175" s="20">
        <f t="shared" si="457"/>
        <v>0</v>
      </c>
      <c r="IF175" s="20">
        <f t="shared" si="458"/>
        <v>0</v>
      </c>
      <c r="IG175" s="20">
        <f>IF(EN175="Rãnh thang",IF(AND(EN175="Rãnh thang",EU175="Móng bê tông"),IQ175-#REF!,0),IF(EN175="Ống nhựa",IF(AND(EN175="Ống nhựa",EU175="Đắp cát"),IQ175-HT175,0),IF(EN175="Cống tròn",IF(EN175="Cống tròn",IF(OR(EU175="Móng bê tông",EU175="Móng bê tông kết hợp đế"),IM175-FL175,0),0),IF(EN175="Cống hộp",IF(AND(EN175="Cống hộp",EU175="Móng bê tông"),IN175-GD175,0),IF(OR(EN175="Rãnh xây",EN175="Rãnh bê tông"),IF(AND(EN175="Rãnh xây",EU175="Móng bê tông"),IO175-GD175,IF(AND(EN175="Rãnh bê tông",EU175="Móng bê tông"),IO175-GD175,0)),0)))))</f>
        <v>42.879999999999995</v>
      </c>
      <c r="IH175" s="20">
        <f t="shared" si="459"/>
        <v>0</v>
      </c>
      <c r="II175" s="20">
        <f t="shared" si="460"/>
        <v>42.879999999999995</v>
      </c>
      <c r="IJ175" s="20">
        <f t="shared" si="461"/>
        <v>0</v>
      </c>
      <c r="IK175" s="20">
        <f t="shared" si="462"/>
        <v>0</v>
      </c>
      <c r="IL175" s="20">
        <f t="shared" si="463"/>
        <v>43.08</v>
      </c>
      <c r="IM175" s="20">
        <f t="shared" si="464"/>
        <v>43.08</v>
      </c>
      <c r="IN175" s="20">
        <f t="shared" si="465"/>
        <v>0</v>
      </c>
      <c r="IO175" s="20">
        <f t="shared" si="466"/>
        <v>0</v>
      </c>
      <c r="IP175" s="20">
        <f t="shared" si="467"/>
        <v>0</v>
      </c>
      <c r="IQ175" s="18">
        <v>43.18</v>
      </c>
      <c r="IR175" s="25">
        <f t="shared" si="611"/>
        <v>0</v>
      </c>
      <c r="IS175" s="25">
        <f t="shared" si="468"/>
        <v>0</v>
      </c>
      <c r="IT175" s="25">
        <f t="shared" si="469"/>
        <v>0</v>
      </c>
      <c r="IU175" s="25">
        <f>ROUND(IF(EN175="Cống tròn",IF(EN175="Cống tròn",IV175+FF175,0),IF(EN175="Cống hộp",IF(EN175="Cống hộp",IV175+GP175,0),IF(OR(EN175="Rãnh xây",EN175="Rãnh bê tông"),IF(OR(EN175="Rãnh xây",EN175="Rãnh bê tông"),IV175+GP175,0),IF(EN175="ống nhựa",IF(EN175="Ống nhựa",IV175+HT175,0),IF(EN175="Rãnh thang",IF(EN175="Rãnh thang",IQ175+#REF!,0),0))))),2)</f>
        <v>44.03</v>
      </c>
      <c r="IV175" s="18">
        <v>43.93</v>
      </c>
      <c r="IW175" s="25">
        <f t="shared" si="470"/>
        <v>44.03</v>
      </c>
      <c r="IX175" s="25">
        <f t="shared" si="471"/>
        <v>0</v>
      </c>
      <c r="IY175" s="25">
        <f t="shared" si="472"/>
        <v>0</v>
      </c>
      <c r="IZ175" s="25">
        <f t="shared" si="473"/>
        <v>0</v>
      </c>
      <c r="JA175" s="25">
        <f t="shared" si="474"/>
        <v>0</v>
      </c>
      <c r="JB175" s="18">
        <v>45.03</v>
      </c>
      <c r="JC175" s="20">
        <f>ROUND(IF(EN175="Cống tròn",IF(EN175="Cống tròn",IF(EU175="Không có móng",JS175-FF175,IF(EU175="Đế",JR175-FN175,IF(OR(EU175="Móng bê tông",EU175="Móng bê tông kết hợp đế"),JK175-FJ175,0))),0),IF(EN175="Cống hộp",IF(AND(EN175="Cống hộp",EU175="Không có móng"),JS175-GF175,IF(AND(EN175="Cống hộp",EU175="Móng bê tông"),JL175-GB175,0)),IF(OR(EN175="Rãnh xây",EN175="Rãnh bê tông"),IF(OR(EN175="Rãnh xây",EN175="Rãnh bê tông"),JM175-GB175,0),IF(EN175="Ống nhựa",IF(AND(EN175="Ống nhựa",EU175="Không đắp cát"),JS175-HT175,IF(AND(EN175="Ống nhựa",EU175="Đắp cát"),JJ175-HX175,0)),IF(EN175="Rãnh thang",IF(EN175="Rãnh thang",IF(EU175="Móng bê tông",#REF!-#REF!,JS175),0),0))))),2)</f>
        <v>42.63</v>
      </c>
      <c r="JD175" s="20">
        <f t="shared" si="612"/>
        <v>2.3999999999999986</v>
      </c>
      <c r="JE175" s="20">
        <f t="shared" si="475"/>
        <v>42.629999999999995</v>
      </c>
      <c r="JF175" s="20">
        <f t="shared" si="476"/>
        <v>0</v>
      </c>
      <c r="JG175" s="20">
        <f t="shared" si="477"/>
        <v>0</v>
      </c>
      <c r="JH175" s="20">
        <f t="shared" si="478"/>
        <v>0</v>
      </c>
      <c r="JI175" s="20">
        <f>IF(EN175="Rãnh thang",IF(AND(EN175="Rãnh thang",EU175="Móng bê tông"),JS175-#REF!,0),IF(EN175="Ống nhựa",IF(AND(EN175="Ống nhựa",EU175="Đắp cát"),JS175-HT175,0),IF(EN175="Cống tròn",IF(EN175="Cống tròn",IF(OR(EU175="Móng bê tông",EU175="Móng bê tông kết hợp đế"),JO175-FL175,0),0),IF(EN175="Cống hộp",IF(AND(EN175="Cống hộp",EU175="Móng bê tông"),JP175-GD175,0),IF(OR(EN175="Rãnh xây",EN175="Rãnh bê tông"),IF(AND(EN175="Rãnh xây",EU175="Móng bê tông"),JQ175-GD175,IF(AND(EN175="Rãnh bê tông",EU175="Móng bê tông"),JQ175-GD175,0)),0)))))</f>
        <v>42.629999999999995</v>
      </c>
      <c r="JJ175" s="20">
        <f t="shared" si="479"/>
        <v>0</v>
      </c>
      <c r="JK175" s="20">
        <f t="shared" si="480"/>
        <v>42.629999999999995</v>
      </c>
      <c r="JL175" s="20">
        <f t="shared" si="481"/>
        <v>0</v>
      </c>
      <c r="JM175" s="20">
        <f t="shared" si="482"/>
        <v>0</v>
      </c>
      <c r="JN175" s="20">
        <f t="shared" si="483"/>
        <v>42.83</v>
      </c>
      <c r="JO175" s="20">
        <f t="shared" si="484"/>
        <v>42.83</v>
      </c>
      <c r="JP175" s="20">
        <f t="shared" si="485"/>
        <v>0</v>
      </c>
      <c r="JQ175" s="20">
        <f t="shared" si="486"/>
        <v>0</v>
      </c>
      <c r="JR175" s="20">
        <f t="shared" si="487"/>
        <v>0</v>
      </c>
      <c r="JS175" s="26">
        <v>42.93</v>
      </c>
      <c r="JT175" s="25">
        <f t="shared" si="613"/>
        <v>0</v>
      </c>
      <c r="JU175" s="25">
        <f t="shared" si="488"/>
        <v>0</v>
      </c>
      <c r="JV175" s="25">
        <f t="shared" si="489"/>
        <v>0</v>
      </c>
      <c r="JW175" s="25">
        <f>ROUND(IF(EN175="Cống tròn",IF(EN175="Cống tròn",JX175+FF175,0),IF(EN175="Cống hộp",IF(EN175="Cống hộp",JX175+GP175,0),IF(OR(EN175="Rãnh xây",EN175="Rãnh bê tông"),IF(OR(EN175="Rãnh xây",EN175="Rãnh bê tông"),JX175+GP175,0),IF(EN175="ống nhựa",IF(EN175="Ống nhựa",JX175+HT175,0),IF(EN175="Rãnh thang",IF(EN175="Rãnh thang",JS175+#REF!,0),0))))),2)</f>
        <v>44.03</v>
      </c>
      <c r="JX175" s="27">
        <v>43.93</v>
      </c>
      <c r="JY175" s="25">
        <f t="shared" si="490"/>
        <v>44.03</v>
      </c>
      <c r="JZ175" s="25">
        <f t="shared" si="491"/>
        <v>0</v>
      </c>
      <c r="KA175" s="25">
        <f t="shared" si="492"/>
        <v>0</v>
      </c>
      <c r="KB175" s="25">
        <f t="shared" si="493"/>
        <v>0</v>
      </c>
      <c r="KC175" s="25">
        <f t="shared" si="494"/>
        <v>0</v>
      </c>
      <c r="KD175" s="28" t="s">
        <v>98</v>
      </c>
      <c r="KE175" s="27">
        <v>0</v>
      </c>
      <c r="KF175" s="25">
        <f t="shared" si="495"/>
        <v>2.3999999999999986</v>
      </c>
      <c r="KG175" s="25">
        <f t="shared" si="614"/>
        <v>2.3999999999999986</v>
      </c>
      <c r="KH175" s="27">
        <v>0</v>
      </c>
      <c r="KI175" s="25">
        <f t="shared" si="496"/>
        <v>2.3999999999999986</v>
      </c>
      <c r="KJ175" s="25">
        <f t="shared" si="615"/>
        <v>2.3999999999999986</v>
      </c>
      <c r="KK175" s="25">
        <f t="shared" si="497"/>
        <v>0</v>
      </c>
      <c r="KL175" s="25">
        <f t="shared" si="498"/>
        <v>0</v>
      </c>
      <c r="KM175" s="25">
        <f t="shared" si="616"/>
        <v>0</v>
      </c>
      <c r="KN175" s="25">
        <f t="shared" si="499"/>
        <v>0</v>
      </c>
      <c r="KO175" s="25">
        <f t="shared" si="500"/>
        <v>0</v>
      </c>
      <c r="KP175" s="25">
        <f t="shared" si="617"/>
        <v>0</v>
      </c>
      <c r="KQ175" s="25">
        <f t="shared" si="501"/>
        <v>0.2</v>
      </c>
      <c r="KR175" s="25">
        <f t="shared" si="502"/>
        <v>0.2</v>
      </c>
      <c r="KS175" s="25">
        <f t="shared" si="618"/>
        <v>0.2</v>
      </c>
      <c r="KT175" s="25">
        <f t="shared" si="503"/>
        <v>0</v>
      </c>
      <c r="KU175" s="25">
        <f t="shared" si="504"/>
        <v>0</v>
      </c>
      <c r="KV175" s="25">
        <f t="shared" si="619"/>
        <v>0</v>
      </c>
      <c r="KW175" s="25">
        <f t="shared" si="505"/>
        <v>0</v>
      </c>
      <c r="KX175" s="25">
        <f t="shared" si="506"/>
        <v>0</v>
      </c>
      <c r="KY175" s="25">
        <f t="shared" si="620"/>
        <v>0</v>
      </c>
      <c r="KZ175" s="25">
        <f t="shared" si="507"/>
        <v>0</v>
      </c>
      <c r="LA175" s="25">
        <f t="shared" si="508"/>
        <v>0</v>
      </c>
      <c r="LB175" s="25">
        <f t="shared" si="621"/>
        <v>0</v>
      </c>
      <c r="LC175" s="25">
        <f t="shared" si="509"/>
        <v>1.4</v>
      </c>
      <c r="LD175" s="25">
        <f t="shared" si="510"/>
        <v>1.4</v>
      </c>
      <c r="LE175" s="25">
        <f t="shared" si="622"/>
        <v>1.4</v>
      </c>
      <c r="LF175" s="25">
        <f t="shared" si="511"/>
        <v>0</v>
      </c>
      <c r="LG175" s="25">
        <f t="shared" si="512"/>
        <v>0</v>
      </c>
      <c r="LH175" s="25">
        <f t="shared" si="623"/>
        <v>0</v>
      </c>
      <c r="LI175" s="25">
        <f t="shared" si="513"/>
        <v>0</v>
      </c>
      <c r="LJ175" s="25">
        <f t="shared" si="514"/>
        <v>0</v>
      </c>
      <c r="LK175" s="25">
        <f t="shared" si="624"/>
        <v>0</v>
      </c>
      <c r="LL175" s="25">
        <f t="shared" si="515"/>
        <v>0</v>
      </c>
      <c r="LM175" s="25">
        <f t="shared" si="516"/>
        <v>0</v>
      </c>
      <c r="LN175" s="25">
        <f t="shared" si="625"/>
        <v>0</v>
      </c>
      <c r="LO175" s="25">
        <f t="shared" si="517"/>
        <v>0</v>
      </c>
      <c r="LP175" s="25">
        <f t="shared" si="518"/>
        <v>0</v>
      </c>
      <c r="LQ175" s="25">
        <f t="shared" si="626"/>
        <v>0</v>
      </c>
      <c r="LR175" s="25">
        <f t="shared" si="519"/>
        <v>0</v>
      </c>
      <c r="LS175" s="25">
        <f t="shared" si="520"/>
        <v>0</v>
      </c>
      <c r="LT175" s="25">
        <f t="shared" si="627"/>
        <v>0</v>
      </c>
      <c r="LU175" s="25">
        <f t="shared" si="521"/>
        <v>0</v>
      </c>
      <c r="LV175" s="25">
        <f t="shared" si="522"/>
        <v>0</v>
      </c>
      <c r="LW175" s="25">
        <f t="shared" si="628"/>
        <v>0</v>
      </c>
      <c r="LX175" s="25">
        <f t="shared" si="523"/>
        <v>0</v>
      </c>
      <c r="LY175" s="25">
        <f t="shared" si="524"/>
        <v>0</v>
      </c>
      <c r="LZ175" s="25">
        <f t="shared" si="629"/>
        <v>0</v>
      </c>
      <c r="MA175" s="25">
        <f t="shared" si="525"/>
        <v>0</v>
      </c>
      <c r="MB175" s="25">
        <f t="shared" si="526"/>
        <v>0</v>
      </c>
      <c r="MC175" s="25">
        <f t="shared" si="630"/>
        <v>0</v>
      </c>
      <c r="MD175" s="25">
        <f t="shared" si="527"/>
        <v>0</v>
      </c>
      <c r="ME175" s="25">
        <f t="shared" si="528"/>
        <v>0</v>
      </c>
      <c r="MF175" s="25">
        <f t="shared" si="631"/>
        <v>0</v>
      </c>
      <c r="MG175" s="25">
        <f t="shared" si="529"/>
        <v>0</v>
      </c>
      <c r="MH175" s="25">
        <f t="shared" si="530"/>
        <v>0</v>
      </c>
      <c r="MI175" s="25">
        <f t="shared" si="632"/>
        <v>0</v>
      </c>
      <c r="MJ175" s="25">
        <f t="shared" si="531"/>
        <v>0</v>
      </c>
      <c r="MK175" s="25">
        <f t="shared" si="532"/>
        <v>0</v>
      </c>
      <c r="ML175" s="25">
        <f t="shared" si="633"/>
        <v>0</v>
      </c>
      <c r="MM175" s="25">
        <f t="shared" si="533"/>
        <v>0</v>
      </c>
      <c r="MN175" s="25">
        <f t="shared" si="534"/>
        <v>0</v>
      </c>
      <c r="MO175" s="25">
        <f t="shared" si="634"/>
        <v>0</v>
      </c>
      <c r="MP175" s="25">
        <f t="shared" si="535"/>
        <v>0</v>
      </c>
      <c r="MQ175" s="25">
        <f t="shared" si="536"/>
        <v>0</v>
      </c>
      <c r="MR175" s="25">
        <f t="shared" si="635"/>
        <v>0</v>
      </c>
      <c r="MS175" s="29">
        <v>1.4</v>
      </c>
      <c r="MT175" s="29">
        <v>0</v>
      </c>
      <c r="MU175" s="29">
        <v>1</v>
      </c>
      <c r="MV175" s="29">
        <v>1</v>
      </c>
      <c r="MW175" s="25">
        <f t="shared" si="537"/>
        <v>1.4</v>
      </c>
      <c r="MX175" s="25">
        <f t="shared" si="538"/>
        <v>3.36</v>
      </c>
      <c r="MY175" s="25">
        <f t="shared" si="539"/>
        <v>0</v>
      </c>
      <c r="MZ175" s="25">
        <f t="shared" si="540"/>
        <v>0</v>
      </c>
      <c r="NA175" s="25">
        <f t="shared" si="541"/>
        <v>1.4</v>
      </c>
      <c r="NB175" s="25">
        <f t="shared" si="542"/>
        <v>3.36</v>
      </c>
      <c r="NC175" s="25">
        <f t="shared" si="543"/>
        <v>0</v>
      </c>
      <c r="ND175" s="25">
        <f t="shared" si="544"/>
        <v>0</v>
      </c>
      <c r="NE175" s="25">
        <f t="shared" si="636"/>
        <v>1.4</v>
      </c>
      <c r="NF175" s="25">
        <f t="shared" si="636"/>
        <v>3.36</v>
      </c>
      <c r="NG175" s="25">
        <f t="shared" si="636"/>
        <v>0</v>
      </c>
      <c r="NH175" s="25">
        <f t="shared" si="545"/>
        <v>0</v>
      </c>
      <c r="NI175" s="25">
        <f t="shared" si="546"/>
        <v>126</v>
      </c>
      <c r="NJ175" s="25">
        <f t="shared" si="547"/>
        <v>0</v>
      </c>
      <c r="NK175" s="25">
        <f t="shared" si="548"/>
        <v>126</v>
      </c>
      <c r="NL175" s="25">
        <f t="shared" si="549"/>
        <v>68.2</v>
      </c>
      <c r="NM175" s="25">
        <f t="shared" si="550"/>
        <v>0</v>
      </c>
      <c r="NN175" s="25">
        <f t="shared" si="637"/>
        <v>68.2</v>
      </c>
      <c r="NO175" s="25">
        <f t="shared" si="551"/>
        <v>0</v>
      </c>
      <c r="NP175" s="25">
        <f t="shared" si="552"/>
        <v>0</v>
      </c>
      <c r="NQ175" s="25">
        <f t="shared" si="638"/>
        <v>0</v>
      </c>
      <c r="NR175" s="25">
        <f t="shared" si="553"/>
        <v>0</v>
      </c>
      <c r="NS175" s="25">
        <f t="shared" si="554"/>
        <v>0</v>
      </c>
      <c r="NT175" s="25">
        <f t="shared" si="639"/>
        <v>0</v>
      </c>
      <c r="NU175" s="25">
        <f t="shared" si="555"/>
        <v>0</v>
      </c>
      <c r="NV175" s="25">
        <f t="shared" si="556"/>
        <v>0</v>
      </c>
      <c r="NW175" s="25">
        <f t="shared" si="640"/>
        <v>0</v>
      </c>
      <c r="NX175" s="25">
        <f t="shared" si="641"/>
        <v>68.2</v>
      </c>
      <c r="NY175" s="25">
        <f t="shared" si="641"/>
        <v>0</v>
      </c>
      <c r="NZ175" s="25">
        <f t="shared" si="642"/>
        <v>68.2</v>
      </c>
      <c r="OA175" s="25">
        <f t="shared" si="643"/>
        <v>57.8</v>
      </c>
      <c r="OB175" s="25">
        <f t="shared" si="643"/>
        <v>0</v>
      </c>
      <c r="OC175" s="25">
        <f t="shared" si="644"/>
        <v>57.8</v>
      </c>
      <c r="OD175" s="25">
        <f t="shared" si="645"/>
        <v>68.2</v>
      </c>
      <c r="OE175" s="25">
        <f t="shared" si="645"/>
        <v>0</v>
      </c>
      <c r="OF175" s="25">
        <f t="shared" si="645"/>
        <v>68.2</v>
      </c>
      <c r="OG175" s="25">
        <f t="shared" si="557"/>
        <v>0</v>
      </c>
      <c r="OH175" s="25">
        <f t="shared" si="558"/>
        <v>0</v>
      </c>
      <c r="OI175" s="25">
        <f t="shared" si="559"/>
        <v>0</v>
      </c>
      <c r="OJ175" s="25">
        <f t="shared" si="560"/>
        <v>0</v>
      </c>
      <c r="OK175" s="25">
        <f t="shared" si="561"/>
        <v>0</v>
      </c>
      <c r="OL175" s="25">
        <f t="shared" si="562"/>
        <v>0</v>
      </c>
      <c r="OM175" s="25">
        <f t="shared" si="646"/>
        <v>0</v>
      </c>
      <c r="ON175" s="25">
        <f t="shared" si="646"/>
        <v>0</v>
      </c>
      <c r="OO175" s="25">
        <f t="shared" si="646"/>
        <v>0</v>
      </c>
      <c r="OP175" s="25">
        <f t="shared" si="563"/>
        <v>0</v>
      </c>
      <c r="OQ175" s="25">
        <f t="shared" si="564"/>
        <v>0</v>
      </c>
      <c r="OR175" s="25">
        <f t="shared" si="647"/>
        <v>0</v>
      </c>
      <c r="OS175" s="19">
        <v>535889.65</v>
      </c>
      <c r="OT175" s="19">
        <v>2370702.64</v>
      </c>
    </row>
    <row r="176" spans="1:410" ht="33" customHeight="1" x14ac:dyDescent="0.25">
      <c r="A176" s="18"/>
      <c r="B176" s="18" t="s">
        <v>939</v>
      </c>
      <c r="C176" s="18">
        <v>1238.06</v>
      </c>
      <c r="D176" s="16" t="e">
        <f>_xlfn.IFNA(INDEX(#REF!,MATCH(E176,#REF!,0)),0)</f>
        <v>#REF!</v>
      </c>
      <c r="E176" s="18" t="s">
        <v>969</v>
      </c>
      <c r="F176" s="16" t="s">
        <v>765</v>
      </c>
      <c r="G176" s="16" t="s">
        <v>766</v>
      </c>
      <c r="H176" s="16" t="s">
        <v>767</v>
      </c>
      <c r="I176" s="16" t="s">
        <v>768</v>
      </c>
      <c r="J176" s="16" t="s">
        <v>769</v>
      </c>
      <c r="K176" s="16" t="s">
        <v>770</v>
      </c>
      <c r="L176" s="16" t="s">
        <v>771</v>
      </c>
      <c r="M176" s="18">
        <v>1.64</v>
      </c>
      <c r="N176" s="18">
        <v>1.94</v>
      </c>
      <c r="O176" s="18">
        <v>2.04</v>
      </c>
      <c r="P176" s="18">
        <v>2.34</v>
      </c>
      <c r="Q176" s="18">
        <v>0.1</v>
      </c>
      <c r="R176" s="18">
        <v>1.8399999999999999</v>
      </c>
      <c r="S176" s="18">
        <v>2.14</v>
      </c>
      <c r="T176" s="18">
        <v>0.2</v>
      </c>
      <c r="U176" s="18">
        <v>0</v>
      </c>
      <c r="V176" s="18">
        <v>0</v>
      </c>
      <c r="W176" s="18">
        <v>0</v>
      </c>
      <c r="X176" s="18">
        <v>1.64</v>
      </c>
      <c r="Y176" s="18">
        <v>1.9</v>
      </c>
      <c r="Z176" s="20">
        <f t="shared" si="565"/>
        <v>2.1</v>
      </c>
      <c r="AA176" s="18">
        <v>0.22</v>
      </c>
      <c r="AB176" s="18">
        <v>0</v>
      </c>
      <c r="AC176" s="18">
        <v>0</v>
      </c>
      <c r="AD176" s="18">
        <v>0</v>
      </c>
      <c r="AE176" s="18">
        <v>0</v>
      </c>
      <c r="AF176" s="18">
        <v>0</v>
      </c>
      <c r="AG176" s="18">
        <v>1.2</v>
      </c>
      <c r="AH176" s="18">
        <v>1.5</v>
      </c>
      <c r="AI176" s="20">
        <f t="shared" si="566"/>
        <v>2.25</v>
      </c>
      <c r="AJ176" s="18">
        <v>0</v>
      </c>
      <c r="AK176" s="18">
        <v>0</v>
      </c>
      <c r="AL176" s="20">
        <f t="shared" si="567"/>
        <v>0</v>
      </c>
      <c r="AM176" s="18">
        <v>1.64</v>
      </c>
      <c r="AN176" s="18">
        <v>1.5</v>
      </c>
      <c r="AO176" s="18">
        <v>0.15</v>
      </c>
      <c r="AP176" s="18">
        <v>0.22</v>
      </c>
      <c r="AQ176" s="18">
        <v>1.64</v>
      </c>
      <c r="AR176" s="18">
        <v>1.72</v>
      </c>
      <c r="AS176" s="18">
        <v>0.12</v>
      </c>
      <c r="AT176" s="18">
        <v>0.11</v>
      </c>
      <c r="AU176" s="18">
        <v>0</v>
      </c>
      <c r="AV176" s="18">
        <v>1</v>
      </c>
      <c r="AW176" s="18">
        <v>0</v>
      </c>
      <c r="AX176" s="18">
        <v>0</v>
      </c>
      <c r="AY176" s="18">
        <v>0</v>
      </c>
      <c r="AZ176" s="18">
        <v>0</v>
      </c>
      <c r="BA176" s="18">
        <v>0</v>
      </c>
      <c r="BB176" s="18">
        <v>0</v>
      </c>
      <c r="BC176" s="18">
        <v>0</v>
      </c>
      <c r="BD176" s="18">
        <v>0</v>
      </c>
      <c r="BE176" s="18">
        <v>2</v>
      </c>
      <c r="BF176" s="18">
        <v>0</v>
      </c>
      <c r="BG176" s="18">
        <v>0</v>
      </c>
      <c r="BH176" s="18">
        <v>0</v>
      </c>
      <c r="BI176" s="18">
        <v>0</v>
      </c>
      <c r="BJ176" s="18">
        <v>0</v>
      </c>
      <c r="BK176" s="18">
        <v>0</v>
      </c>
      <c r="BL176" s="18">
        <v>0</v>
      </c>
      <c r="BM176" s="18">
        <v>0</v>
      </c>
      <c r="BN176" s="18">
        <v>0</v>
      </c>
      <c r="BO176" s="18">
        <v>0</v>
      </c>
      <c r="BP176" s="18">
        <v>0</v>
      </c>
      <c r="BQ176" s="18">
        <v>0</v>
      </c>
      <c r="BR176" s="18">
        <v>0</v>
      </c>
      <c r="BS176" s="18">
        <v>0</v>
      </c>
      <c r="BT176" s="18">
        <v>0</v>
      </c>
      <c r="BU176" s="18">
        <v>0</v>
      </c>
      <c r="BV176" s="18">
        <v>0</v>
      </c>
      <c r="BW176" s="18">
        <v>0</v>
      </c>
      <c r="BX176" s="18">
        <v>0</v>
      </c>
      <c r="BY176" s="18">
        <v>0</v>
      </c>
      <c r="BZ176" s="18">
        <v>0</v>
      </c>
      <c r="CA176" s="16" t="e">
        <f>_xlfn.IFNA(IF(RIGHT(D176,2)="=G",0,INDEX(#REF!,MATCH(E176,#REF!,0))),0)</f>
        <v>#REF!</v>
      </c>
      <c r="CB176" s="16" t="s">
        <v>776</v>
      </c>
      <c r="CC176" s="18">
        <v>0</v>
      </c>
      <c r="CD176" s="18">
        <v>0</v>
      </c>
      <c r="CE176" s="18">
        <v>1.4</v>
      </c>
      <c r="CF176" s="18">
        <v>0.85</v>
      </c>
      <c r="CG176" s="18">
        <v>0.12</v>
      </c>
      <c r="CH176" s="18">
        <v>2</v>
      </c>
      <c r="CI176" s="16" t="s">
        <v>98</v>
      </c>
      <c r="CJ176" s="18">
        <v>0</v>
      </c>
      <c r="CK176" s="20">
        <f t="shared" si="432"/>
        <v>2.7</v>
      </c>
      <c r="CL176" s="20">
        <f t="shared" si="568"/>
        <v>2.7</v>
      </c>
      <c r="CM176" s="18">
        <v>54.28</v>
      </c>
      <c r="CN176" s="18">
        <v>45.03</v>
      </c>
      <c r="CO176" s="18">
        <v>44.191000000000003</v>
      </c>
      <c r="CP176" s="22">
        <f t="shared" si="433"/>
        <v>45.03</v>
      </c>
      <c r="CQ176" s="22">
        <f t="shared" si="434"/>
        <v>42.33</v>
      </c>
      <c r="CR176" s="22">
        <f t="shared" si="569"/>
        <v>2.7</v>
      </c>
      <c r="CS176" s="22">
        <f t="shared" si="435"/>
        <v>42.43</v>
      </c>
      <c r="CT176" s="22">
        <f t="shared" si="436"/>
        <v>42.63</v>
      </c>
      <c r="CU176" s="18">
        <v>42.63</v>
      </c>
      <c r="CV176" s="22">
        <f t="shared" si="570"/>
        <v>2.1</v>
      </c>
      <c r="CW176" s="22">
        <f t="shared" si="437"/>
        <v>0</v>
      </c>
      <c r="CX176" s="22">
        <f t="shared" si="438"/>
        <v>0</v>
      </c>
      <c r="CY176" s="22">
        <f t="shared" si="439"/>
        <v>44.76</v>
      </c>
      <c r="CZ176" s="22">
        <f t="shared" si="440"/>
        <v>44.91</v>
      </c>
      <c r="DA176" s="18">
        <v>45.03</v>
      </c>
      <c r="DB176" s="20">
        <f t="shared" si="571"/>
        <v>2.7</v>
      </c>
      <c r="DC176" s="20">
        <f t="shared" si="572"/>
        <v>0</v>
      </c>
      <c r="DD176" s="20">
        <f t="shared" si="573"/>
        <v>2.7</v>
      </c>
      <c r="DE176" s="20">
        <f t="shared" si="441"/>
        <v>0.1</v>
      </c>
      <c r="DF176" s="20">
        <f t="shared" si="442"/>
        <v>0.2</v>
      </c>
      <c r="DG176" s="20">
        <f t="shared" si="443"/>
        <v>2.37</v>
      </c>
      <c r="DH176" s="20">
        <f t="shared" si="444"/>
        <v>0</v>
      </c>
      <c r="DI176" s="20">
        <f t="shared" si="445"/>
        <v>0</v>
      </c>
      <c r="DJ176" s="20">
        <f t="shared" si="446"/>
        <v>0</v>
      </c>
      <c r="DK176" s="20">
        <f t="shared" si="574"/>
        <v>2.67</v>
      </c>
      <c r="DL176" s="20">
        <f t="shared" si="575"/>
        <v>0</v>
      </c>
      <c r="DM176" s="20">
        <f t="shared" si="576"/>
        <v>3.0000000000000249E-2</v>
      </c>
      <c r="DN176" s="20">
        <f t="shared" si="577"/>
        <v>0</v>
      </c>
      <c r="DO176" s="18">
        <v>2.54</v>
      </c>
      <c r="DP176" s="18">
        <v>0</v>
      </c>
      <c r="DQ176" s="18">
        <v>1</v>
      </c>
      <c r="DR176" s="18">
        <v>1</v>
      </c>
      <c r="DS176" s="25">
        <f t="shared" si="578"/>
        <v>2.54</v>
      </c>
      <c r="DT176" s="25">
        <f t="shared" si="579"/>
        <v>0</v>
      </c>
      <c r="DU176" s="25">
        <f t="shared" si="580"/>
        <v>6.86</v>
      </c>
      <c r="DV176" s="25">
        <f t="shared" si="581"/>
        <v>0</v>
      </c>
      <c r="DW176" s="25">
        <f t="shared" si="582"/>
        <v>6.86</v>
      </c>
      <c r="DX176" s="25">
        <f t="shared" si="583"/>
        <v>13.99</v>
      </c>
      <c r="DY176" s="25">
        <f t="shared" si="584"/>
        <v>0</v>
      </c>
      <c r="DZ176" s="25">
        <f t="shared" si="585"/>
        <v>13.99</v>
      </c>
      <c r="EA176" s="25">
        <f t="shared" si="586"/>
        <v>8.81</v>
      </c>
      <c r="EB176" s="25">
        <f t="shared" si="587"/>
        <v>0</v>
      </c>
      <c r="EC176" s="25">
        <f t="shared" si="588"/>
        <v>8.81</v>
      </c>
      <c r="ED176" s="25">
        <f t="shared" si="589"/>
        <v>5.18</v>
      </c>
      <c r="EE176" s="25">
        <f t="shared" si="589"/>
        <v>0</v>
      </c>
      <c r="EF176" s="25">
        <f t="shared" si="590"/>
        <v>5.18</v>
      </c>
      <c r="EG176" s="25">
        <f t="shared" si="591"/>
        <v>8.81</v>
      </c>
      <c r="EH176" s="25">
        <f t="shared" si="591"/>
        <v>0</v>
      </c>
      <c r="EI176" s="25">
        <f t="shared" si="592"/>
        <v>8.81</v>
      </c>
      <c r="EJ176" s="18">
        <v>1238.06</v>
      </c>
      <c r="EK176" s="18">
        <v>1199.3599999999999</v>
      </c>
      <c r="EL176" s="18" t="s">
        <v>969</v>
      </c>
      <c r="EM176" s="18" t="s">
        <v>970</v>
      </c>
      <c r="EN176" s="16" t="s">
        <v>774</v>
      </c>
      <c r="EO176" s="16" t="s">
        <v>132</v>
      </c>
      <c r="EP176" s="16" t="e">
        <f>IF(OR(EN176="Cống tròn",EN176="Cống hộp",EN176="Ống nhựa"),INDEX(#REF!,MATCH(E176,#REF!,0)),IF(OR(EN176="Rãnh xây",EN176="Rãnh bê tông"),INDEX(#REF!,MATCH(E176,#REF!,0)),0))</f>
        <v>#REF!</v>
      </c>
      <c r="EQ176" s="18">
        <v>37.500000000000043</v>
      </c>
      <c r="ER176" s="18">
        <v>1</v>
      </c>
      <c r="ES176" s="25">
        <f t="shared" si="593"/>
        <v>37</v>
      </c>
      <c r="ET176" s="1" t="e">
        <f>_xlfn.IFNA(IF(EN176="Cống tròn",INDEX(#REF!,MATCH(E176,#REF!,0)),IF(EN176="Cống hộp",INDEX(#REF!,MATCH(E176,#REF!,0)),EU176&amp;" ,"&amp;EV176)),0)</f>
        <v>#REF!</v>
      </c>
      <c r="EU176" s="16" t="s">
        <v>769</v>
      </c>
      <c r="EV176" s="16" t="s">
        <v>775</v>
      </c>
      <c r="EW176" s="16" t="e">
        <f>_xlfn.IFNA(INDEX(#REF!,MATCH(E176,#REF!,0)),0)</f>
        <v>#REF!</v>
      </c>
      <c r="EX176" s="16"/>
      <c r="EY176" s="18">
        <v>0</v>
      </c>
      <c r="EZ176" s="18">
        <v>0</v>
      </c>
      <c r="FA176" s="18">
        <v>0</v>
      </c>
      <c r="FB176" s="19">
        <v>0</v>
      </c>
      <c r="FC176" s="19">
        <v>0</v>
      </c>
      <c r="FD176" s="25">
        <f t="shared" si="447"/>
        <v>0</v>
      </c>
      <c r="FE176" s="25">
        <f t="shared" si="594"/>
        <v>0</v>
      </c>
      <c r="FF176" s="18">
        <v>0.1</v>
      </c>
      <c r="FG176" s="18">
        <v>2</v>
      </c>
      <c r="FH176" s="18">
        <v>1</v>
      </c>
      <c r="FI176" s="25">
        <f t="shared" si="595"/>
        <v>1.2</v>
      </c>
      <c r="FJ176" s="18">
        <v>0</v>
      </c>
      <c r="FK176" s="18">
        <v>0</v>
      </c>
      <c r="FL176" s="18">
        <v>0.2</v>
      </c>
      <c r="FM176" s="18">
        <v>1.4</v>
      </c>
      <c r="FN176" s="18">
        <v>0</v>
      </c>
      <c r="FO176" s="25">
        <f t="shared" si="596"/>
        <v>1.4</v>
      </c>
      <c r="FP176" s="18">
        <v>1.4999999999999999E-2</v>
      </c>
      <c r="FQ176" s="18">
        <v>1</v>
      </c>
      <c r="FR176" s="25">
        <f t="shared" si="448"/>
        <v>36</v>
      </c>
      <c r="FS176" s="25">
        <f t="shared" si="449"/>
        <v>0.52500000000000002</v>
      </c>
      <c r="FT176" s="25">
        <f t="shared" si="450"/>
        <v>36.524999999999999</v>
      </c>
      <c r="FU176" s="25">
        <f t="shared" si="451"/>
        <v>-0.97500000000004405</v>
      </c>
      <c r="FV176" s="25" t="str">
        <f t="shared" si="597"/>
        <v>Thêm 01</v>
      </c>
      <c r="FW176" s="25">
        <f t="shared" si="598"/>
        <v>0.04</v>
      </c>
      <c r="FX176" s="16"/>
      <c r="FY176" s="16"/>
      <c r="FZ176" s="16"/>
      <c r="GA176" s="16"/>
      <c r="GB176" s="19">
        <v>0</v>
      </c>
      <c r="GC176" s="19">
        <v>0</v>
      </c>
      <c r="GD176" s="19">
        <v>0</v>
      </c>
      <c r="GE176" s="19">
        <v>0</v>
      </c>
      <c r="GF176" s="19">
        <v>0</v>
      </c>
      <c r="GG176" s="19">
        <v>0</v>
      </c>
      <c r="GH176" s="19">
        <v>0</v>
      </c>
      <c r="GI176" s="19">
        <v>0</v>
      </c>
      <c r="GJ176" s="19">
        <v>0</v>
      </c>
      <c r="GK176" s="19">
        <v>0</v>
      </c>
      <c r="GL176" s="25">
        <f t="shared" si="452"/>
        <v>0</v>
      </c>
      <c r="GM176" s="25">
        <f t="shared" si="599"/>
        <v>0</v>
      </c>
      <c r="GN176" s="19">
        <v>0</v>
      </c>
      <c r="GO176" s="19">
        <v>0</v>
      </c>
      <c r="GP176" s="19">
        <v>0</v>
      </c>
      <c r="GQ176" s="19">
        <v>0</v>
      </c>
      <c r="GR176" s="1" t="e">
        <f>_xlfn.IFNA(INDEX(#REF!,MATCH(E176,#REF!,0)),0)</f>
        <v>#REF!</v>
      </c>
      <c r="GS176" s="16"/>
      <c r="GT176" s="18">
        <v>0</v>
      </c>
      <c r="GU176" s="18">
        <v>0</v>
      </c>
      <c r="GV176" s="18">
        <v>0</v>
      </c>
      <c r="GW176" s="18">
        <v>0</v>
      </c>
      <c r="GX176" s="25">
        <f t="shared" si="453"/>
        <v>0</v>
      </c>
      <c r="GY176" s="25">
        <f t="shared" si="454"/>
        <v>0</v>
      </c>
      <c r="GZ176" s="25">
        <f t="shared" si="600"/>
        <v>0</v>
      </c>
      <c r="HA176" s="1" t="e" cm="1">
        <f t="array" ref="HA176">INDEX(#REF!,MATCH(EJ176&amp;EK176&amp;HD176&amp;HE176&amp;HF176,#REF!&amp;#REF!&amp;#REF!&amp;#REF!&amp;#REF!,0))</f>
        <v>#REF!</v>
      </c>
      <c r="HB176" s="16"/>
      <c r="HC176" s="25">
        <f t="shared" si="601"/>
        <v>0</v>
      </c>
      <c r="HD176" s="18">
        <v>0</v>
      </c>
      <c r="HE176" s="18">
        <v>0</v>
      </c>
      <c r="HF176" s="18">
        <v>0</v>
      </c>
      <c r="HG176" s="1" t="e" cm="1">
        <f t="array" ref="HG176">INDEX(#REF!,MATCH(EJ176&amp;EK176&amp;HJ176&amp;HK176&amp;HL176,#REF!&amp;#REF!&amp;#REF!&amp;#REF!&amp;#REF!,0))</f>
        <v>#REF!</v>
      </c>
      <c r="HH176" s="16"/>
      <c r="HI176" s="25">
        <f t="shared" si="602"/>
        <v>0</v>
      </c>
      <c r="HJ176" s="25">
        <f t="shared" si="603"/>
        <v>0</v>
      </c>
      <c r="HK176" s="19">
        <v>0</v>
      </c>
      <c r="HL176" s="19">
        <v>0</v>
      </c>
      <c r="HM176" s="18">
        <v>0.01</v>
      </c>
      <c r="HN176" s="18">
        <v>1</v>
      </c>
      <c r="HO176" s="25">
        <f t="shared" si="604"/>
        <v>0</v>
      </c>
      <c r="HP176" s="25">
        <f t="shared" si="605"/>
        <v>0</v>
      </c>
      <c r="HQ176" s="25">
        <f t="shared" si="606"/>
        <v>0</v>
      </c>
      <c r="HR176" s="25">
        <f t="shared" si="607"/>
        <v>0</v>
      </c>
      <c r="HS176" s="25">
        <f t="shared" si="608"/>
        <v>0</v>
      </c>
      <c r="HT176" s="19">
        <v>0</v>
      </c>
      <c r="HU176" s="19">
        <v>0</v>
      </c>
      <c r="HV176" s="19">
        <v>0</v>
      </c>
      <c r="HW176" s="25">
        <f t="shared" si="609"/>
        <v>0</v>
      </c>
      <c r="HX176" s="19">
        <v>0</v>
      </c>
      <c r="HY176" s="19">
        <v>0</v>
      </c>
      <c r="HZ176" s="18">
        <v>45.03</v>
      </c>
      <c r="IA176" s="20">
        <f>ROUND(IF(EN176="Cống tròn",IF(EN176="Cống tròn",IF(EU176="Không có móng",IQ176-FF176,IF(EU176="Đế",IP176-FN176,IF(OR(EU176="Móng bê tông",EU176="Móng bê tông kết hợp đế"),II176-FJ176,0))),0),IF(EN176="Cống hộp",IF(AND(EN176="Cống hộp",EU176="Không có móng"),IQ176-GF176,IF(AND(EN176="Cống hộp",EU176="Móng bê tông"),IJ176-GB176,0)),IF(OR(EN176="Rãnh xây",EN176="Rãnh bê tông"),IF(OR(EN176="Rãnh xây",EN176="Rãnh bê tông"),IK176-GB176,0),IF(EN176="Ống nhựa",IF(AND(EN176="Ống nhựa",EU176="Không đắp cát"),IQ176-HT176,IF(AND(EN176="Ống nhựa",EU176="Đắp cát"),IH176-HX176,0)),IF(EN176="Rãnh thang",IF(EN176="Rãnh thang",IF(EU176="Móng bê tông",#REF!-#REF!,IQ176),0),0))))),2)</f>
        <v>42.63</v>
      </c>
      <c r="IB176" s="20">
        <f t="shared" si="610"/>
        <v>2.3999999999999986</v>
      </c>
      <c r="IC176" s="20">
        <f t="shared" si="455"/>
        <v>42.629999999999995</v>
      </c>
      <c r="ID176" s="20">
        <f t="shared" si="456"/>
        <v>0</v>
      </c>
      <c r="IE176" s="20">
        <f t="shared" si="457"/>
        <v>0</v>
      </c>
      <c r="IF176" s="20">
        <f t="shared" si="458"/>
        <v>0</v>
      </c>
      <c r="IG176" s="20">
        <f>IF(EN176="Rãnh thang",IF(AND(EN176="Rãnh thang",EU176="Móng bê tông"),IQ176-#REF!,0),IF(EN176="Ống nhựa",IF(AND(EN176="Ống nhựa",EU176="Đắp cát"),IQ176-HT176,0),IF(EN176="Cống tròn",IF(EN176="Cống tròn",IF(OR(EU176="Móng bê tông",EU176="Móng bê tông kết hợp đế"),IM176-FL176,0),0),IF(EN176="Cống hộp",IF(AND(EN176="Cống hộp",EU176="Móng bê tông"),IN176-GD176,0),IF(OR(EN176="Rãnh xây",EN176="Rãnh bê tông"),IF(AND(EN176="Rãnh xây",EU176="Móng bê tông"),IO176-GD176,IF(AND(EN176="Rãnh bê tông",EU176="Móng bê tông"),IO176-GD176,0)),0)))))</f>
        <v>42.629999999999995</v>
      </c>
      <c r="IH176" s="20">
        <f t="shared" si="459"/>
        <v>0</v>
      </c>
      <c r="II176" s="20">
        <f t="shared" si="460"/>
        <v>42.629999999999995</v>
      </c>
      <c r="IJ176" s="20">
        <f t="shared" si="461"/>
        <v>0</v>
      </c>
      <c r="IK176" s="20">
        <f t="shared" si="462"/>
        <v>0</v>
      </c>
      <c r="IL176" s="20">
        <f t="shared" si="463"/>
        <v>42.83</v>
      </c>
      <c r="IM176" s="20">
        <f t="shared" si="464"/>
        <v>42.83</v>
      </c>
      <c r="IN176" s="20">
        <f t="shared" si="465"/>
        <v>0</v>
      </c>
      <c r="IO176" s="20">
        <f t="shared" si="466"/>
        <v>0</v>
      </c>
      <c r="IP176" s="20">
        <f t="shared" si="467"/>
        <v>0</v>
      </c>
      <c r="IQ176" s="18">
        <v>42.93</v>
      </c>
      <c r="IR176" s="25">
        <f t="shared" si="611"/>
        <v>0</v>
      </c>
      <c r="IS176" s="25">
        <f t="shared" si="468"/>
        <v>0</v>
      </c>
      <c r="IT176" s="25">
        <f t="shared" si="469"/>
        <v>0</v>
      </c>
      <c r="IU176" s="25">
        <f>ROUND(IF(EN176="Cống tròn",IF(EN176="Cống tròn",IV176+FF176,0),IF(EN176="Cống hộp",IF(EN176="Cống hộp",IV176+GP176,0),IF(OR(EN176="Rãnh xây",EN176="Rãnh bê tông"),IF(OR(EN176="Rãnh xây",EN176="Rãnh bê tông"),IV176+GP176,0),IF(EN176="ống nhựa",IF(EN176="Ống nhựa",IV176+HT176,0),IF(EN176="Rãnh thang",IF(EN176="Rãnh thang",IQ176+#REF!,0),0))))),2)</f>
        <v>43.78</v>
      </c>
      <c r="IV176" s="18">
        <v>43.68</v>
      </c>
      <c r="IW176" s="25">
        <f t="shared" si="470"/>
        <v>43.78</v>
      </c>
      <c r="IX176" s="25">
        <f t="shared" si="471"/>
        <v>0</v>
      </c>
      <c r="IY176" s="25">
        <f t="shared" si="472"/>
        <v>0</v>
      </c>
      <c r="IZ176" s="25">
        <f t="shared" si="473"/>
        <v>0</v>
      </c>
      <c r="JA176" s="25">
        <f t="shared" si="474"/>
        <v>0</v>
      </c>
      <c r="JB176" s="18">
        <v>44.78</v>
      </c>
      <c r="JC176" s="20">
        <f>ROUND(IF(EN176="Cống tròn",IF(EN176="Cống tròn",IF(EU176="Không có móng",JS176-FF176,IF(EU176="Đế",JR176-FN176,IF(OR(EU176="Móng bê tông",EU176="Móng bê tông kết hợp đế"),JK176-FJ176,0))),0),IF(EN176="Cống hộp",IF(AND(EN176="Cống hộp",EU176="Không có móng"),JS176-GF176,IF(AND(EN176="Cống hộp",EU176="Móng bê tông"),JL176-GB176,0)),IF(OR(EN176="Rãnh xây",EN176="Rãnh bê tông"),IF(OR(EN176="Rãnh xây",EN176="Rãnh bê tông"),JM176-GB176,0),IF(EN176="Ống nhựa",IF(AND(EN176="Ống nhựa",EU176="Không đắp cát"),JS176-HT176,IF(AND(EN176="Ống nhựa",EU176="Đắp cát"),JJ176-HX176,0)),IF(EN176="Rãnh thang",IF(EN176="Rãnh thang",IF(EU176="Móng bê tông",#REF!-#REF!,JS176),0),0))))),2)</f>
        <v>42.38</v>
      </c>
      <c r="JD176" s="20">
        <f t="shared" si="612"/>
        <v>2.3999999999999986</v>
      </c>
      <c r="JE176" s="20">
        <f t="shared" si="475"/>
        <v>42.379999999999995</v>
      </c>
      <c r="JF176" s="20">
        <f t="shared" si="476"/>
        <v>0</v>
      </c>
      <c r="JG176" s="20">
        <f t="shared" si="477"/>
        <v>0</v>
      </c>
      <c r="JH176" s="20">
        <f t="shared" si="478"/>
        <v>0</v>
      </c>
      <c r="JI176" s="20">
        <f>IF(EN176="Rãnh thang",IF(AND(EN176="Rãnh thang",EU176="Móng bê tông"),JS176-#REF!,0),IF(EN176="Ống nhựa",IF(AND(EN176="Ống nhựa",EU176="Đắp cát"),JS176-HT176,0),IF(EN176="Cống tròn",IF(EN176="Cống tròn",IF(OR(EU176="Móng bê tông",EU176="Móng bê tông kết hợp đế"),JO176-FL176,0),0),IF(EN176="Cống hộp",IF(AND(EN176="Cống hộp",EU176="Móng bê tông"),JP176-GD176,0),IF(OR(EN176="Rãnh xây",EN176="Rãnh bê tông"),IF(AND(EN176="Rãnh xây",EU176="Móng bê tông"),JQ176-GD176,IF(AND(EN176="Rãnh bê tông",EU176="Móng bê tông"),JQ176-GD176,0)),0)))))</f>
        <v>42.379999999999995</v>
      </c>
      <c r="JJ176" s="20">
        <f t="shared" si="479"/>
        <v>0</v>
      </c>
      <c r="JK176" s="20">
        <f t="shared" si="480"/>
        <v>42.379999999999995</v>
      </c>
      <c r="JL176" s="20">
        <f t="shared" si="481"/>
        <v>0</v>
      </c>
      <c r="JM176" s="20">
        <f t="shared" si="482"/>
        <v>0</v>
      </c>
      <c r="JN176" s="20">
        <f t="shared" si="483"/>
        <v>42.58</v>
      </c>
      <c r="JO176" s="20">
        <f t="shared" si="484"/>
        <v>42.58</v>
      </c>
      <c r="JP176" s="20">
        <f t="shared" si="485"/>
        <v>0</v>
      </c>
      <c r="JQ176" s="20">
        <f t="shared" si="486"/>
        <v>0</v>
      </c>
      <c r="JR176" s="20">
        <f t="shared" si="487"/>
        <v>0</v>
      </c>
      <c r="JS176" s="26">
        <v>42.68</v>
      </c>
      <c r="JT176" s="25">
        <f t="shared" si="613"/>
        <v>0</v>
      </c>
      <c r="JU176" s="25">
        <f t="shared" si="488"/>
        <v>0</v>
      </c>
      <c r="JV176" s="25">
        <f t="shared" si="489"/>
        <v>0</v>
      </c>
      <c r="JW176" s="25">
        <f>ROUND(IF(EN176="Cống tròn",IF(EN176="Cống tròn",JX176+FF176,0),IF(EN176="Cống hộp",IF(EN176="Cống hộp",JX176+GP176,0),IF(OR(EN176="Rãnh xây",EN176="Rãnh bê tông"),IF(OR(EN176="Rãnh xây",EN176="Rãnh bê tông"),JX176+GP176,0),IF(EN176="ống nhựa",IF(EN176="Ống nhựa",JX176+HT176,0),IF(EN176="Rãnh thang",IF(EN176="Rãnh thang",JS176+#REF!,0),0))))),2)</f>
        <v>43.78</v>
      </c>
      <c r="JX176" s="27">
        <v>43.68</v>
      </c>
      <c r="JY176" s="25">
        <f t="shared" si="490"/>
        <v>43.78</v>
      </c>
      <c r="JZ176" s="25">
        <f t="shared" si="491"/>
        <v>0</v>
      </c>
      <c r="KA176" s="25">
        <f t="shared" si="492"/>
        <v>0</v>
      </c>
      <c r="KB176" s="25">
        <f t="shared" si="493"/>
        <v>0</v>
      </c>
      <c r="KC176" s="25">
        <f t="shared" si="494"/>
        <v>0</v>
      </c>
      <c r="KD176" s="28" t="s">
        <v>98</v>
      </c>
      <c r="KE176" s="27">
        <v>0</v>
      </c>
      <c r="KF176" s="25">
        <f t="shared" si="495"/>
        <v>2.3999999999999986</v>
      </c>
      <c r="KG176" s="25">
        <f t="shared" si="614"/>
        <v>2.3999999999999986</v>
      </c>
      <c r="KH176" s="27">
        <v>0</v>
      </c>
      <c r="KI176" s="25">
        <f t="shared" si="496"/>
        <v>2.3999999999999986</v>
      </c>
      <c r="KJ176" s="25">
        <f t="shared" si="615"/>
        <v>2.3999999999999986</v>
      </c>
      <c r="KK176" s="25">
        <f t="shared" si="497"/>
        <v>0</v>
      </c>
      <c r="KL176" s="25">
        <f t="shared" si="498"/>
        <v>0</v>
      </c>
      <c r="KM176" s="25">
        <f t="shared" si="616"/>
        <v>0</v>
      </c>
      <c r="KN176" s="25">
        <f t="shared" si="499"/>
        <v>0</v>
      </c>
      <c r="KO176" s="25">
        <f t="shared" si="500"/>
        <v>0</v>
      </c>
      <c r="KP176" s="25">
        <f t="shared" si="617"/>
        <v>0</v>
      </c>
      <c r="KQ176" s="25">
        <f t="shared" si="501"/>
        <v>0.2</v>
      </c>
      <c r="KR176" s="25">
        <f t="shared" si="502"/>
        <v>0.2</v>
      </c>
      <c r="KS176" s="25">
        <f t="shared" si="618"/>
        <v>0.2</v>
      </c>
      <c r="KT176" s="25">
        <f t="shared" si="503"/>
        <v>0</v>
      </c>
      <c r="KU176" s="25">
        <f t="shared" si="504"/>
        <v>0</v>
      </c>
      <c r="KV176" s="25">
        <f t="shared" si="619"/>
        <v>0</v>
      </c>
      <c r="KW176" s="25">
        <f t="shared" si="505"/>
        <v>0</v>
      </c>
      <c r="KX176" s="25">
        <f t="shared" si="506"/>
        <v>0</v>
      </c>
      <c r="KY176" s="25">
        <f t="shared" si="620"/>
        <v>0</v>
      </c>
      <c r="KZ176" s="25">
        <f t="shared" si="507"/>
        <v>0</v>
      </c>
      <c r="LA176" s="25">
        <f t="shared" si="508"/>
        <v>0</v>
      </c>
      <c r="LB176" s="25">
        <f t="shared" si="621"/>
        <v>0</v>
      </c>
      <c r="LC176" s="25">
        <f t="shared" si="509"/>
        <v>1.4</v>
      </c>
      <c r="LD176" s="25">
        <f t="shared" si="510"/>
        <v>1.4</v>
      </c>
      <c r="LE176" s="25">
        <f t="shared" si="622"/>
        <v>1.4</v>
      </c>
      <c r="LF176" s="25">
        <f t="shared" si="511"/>
        <v>0</v>
      </c>
      <c r="LG176" s="25">
        <f t="shared" si="512"/>
        <v>0</v>
      </c>
      <c r="LH176" s="25">
        <f t="shared" si="623"/>
        <v>0</v>
      </c>
      <c r="LI176" s="25">
        <f t="shared" si="513"/>
        <v>0</v>
      </c>
      <c r="LJ176" s="25">
        <f t="shared" si="514"/>
        <v>0</v>
      </c>
      <c r="LK176" s="25">
        <f t="shared" si="624"/>
        <v>0</v>
      </c>
      <c r="LL176" s="25">
        <f t="shared" si="515"/>
        <v>0</v>
      </c>
      <c r="LM176" s="25">
        <f t="shared" si="516"/>
        <v>0</v>
      </c>
      <c r="LN176" s="25">
        <f t="shared" si="625"/>
        <v>0</v>
      </c>
      <c r="LO176" s="25">
        <f t="shared" si="517"/>
        <v>0</v>
      </c>
      <c r="LP176" s="25">
        <f t="shared" si="518"/>
        <v>0</v>
      </c>
      <c r="LQ176" s="25">
        <f t="shared" si="626"/>
        <v>0</v>
      </c>
      <c r="LR176" s="25">
        <f t="shared" si="519"/>
        <v>0</v>
      </c>
      <c r="LS176" s="25">
        <f t="shared" si="520"/>
        <v>0</v>
      </c>
      <c r="LT176" s="25">
        <f t="shared" si="627"/>
        <v>0</v>
      </c>
      <c r="LU176" s="25">
        <f t="shared" si="521"/>
        <v>0</v>
      </c>
      <c r="LV176" s="25">
        <f t="shared" si="522"/>
        <v>0</v>
      </c>
      <c r="LW176" s="25">
        <f t="shared" si="628"/>
        <v>0</v>
      </c>
      <c r="LX176" s="25">
        <f t="shared" si="523"/>
        <v>0</v>
      </c>
      <c r="LY176" s="25">
        <f t="shared" si="524"/>
        <v>0</v>
      </c>
      <c r="LZ176" s="25">
        <f t="shared" si="629"/>
        <v>0</v>
      </c>
      <c r="MA176" s="25">
        <f t="shared" si="525"/>
        <v>0</v>
      </c>
      <c r="MB176" s="25">
        <f t="shared" si="526"/>
        <v>0</v>
      </c>
      <c r="MC176" s="25">
        <f t="shared" si="630"/>
        <v>0</v>
      </c>
      <c r="MD176" s="25">
        <f t="shared" si="527"/>
        <v>0</v>
      </c>
      <c r="ME176" s="25">
        <f t="shared" si="528"/>
        <v>0</v>
      </c>
      <c r="MF176" s="25">
        <f t="shared" si="631"/>
        <v>0</v>
      </c>
      <c r="MG176" s="25">
        <f t="shared" si="529"/>
        <v>0</v>
      </c>
      <c r="MH176" s="25">
        <f t="shared" si="530"/>
        <v>0</v>
      </c>
      <c r="MI176" s="25">
        <f t="shared" si="632"/>
        <v>0</v>
      </c>
      <c r="MJ176" s="25">
        <f t="shared" si="531"/>
        <v>0</v>
      </c>
      <c r="MK176" s="25">
        <f t="shared" si="532"/>
        <v>0</v>
      </c>
      <c r="ML176" s="25">
        <f t="shared" si="633"/>
        <v>0</v>
      </c>
      <c r="MM176" s="25">
        <f t="shared" si="533"/>
        <v>0</v>
      </c>
      <c r="MN176" s="25">
        <f t="shared" si="534"/>
        <v>0</v>
      </c>
      <c r="MO176" s="25">
        <f t="shared" si="634"/>
        <v>0</v>
      </c>
      <c r="MP176" s="25">
        <f t="shared" si="535"/>
        <v>0</v>
      </c>
      <c r="MQ176" s="25">
        <f t="shared" si="536"/>
        <v>0</v>
      </c>
      <c r="MR176" s="25">
        <f t="shared" si="635"/>
        <v>0</v>
      </c>
      <c r="MS176" s="29">
        <v>1.4</v>
      </c>
      <c r="MT176" s="29">
        <v>0</v>
      </c>
      <c r="MU176" s="29">
        <v>1</v>
      </c>
      <c r="MV176" s="29">
        <v>1</v>
      </c>
      <c r="MW176" s="25">
        <f t="shared" si="537"/>
        <v>1.4</v>
      </c>
      <c r="MX176" s="25">
        <f t="shared" si="538"/>
        <v>3.36</v>
      </c>
      <c r="MY176" s="25">
        <f t="shared" si="539"/>
        <v>0</v>
      </c>
      <c r="MZ176" s="25">
        <f t="shared" si="540"/>
        <v>0</v>
      </c>
      <c r="NA176" s="25">
        <f t="shared" si="541"/>
        <v>1.4</v>
      </c>
      <c r="NB176" s="25">
        <f t="shared" si="542"/>
        <v>3.36</v>
      </c>
      <c r="NC176" s="25">
        <f t="shared" si="543"/>
        <v>0</v>
      </c>
      <c r="ND176" s="25">
        <f t="shared" si="544"/>
        <v>0</v>
      </c>
      <c r="NE176" s="25">
        <f t="shared" si="636"/>
        <v>1.4</v>
      </c>
      <c r="NF176" s="25">
        <f t="shared" si="636"/>
        <v>3.36</v>
      </c>
      <c r="NG176" s="25">
        <f t="shared" si="636"/>
        <v>0</v>
      </c>
      <c r="NH176" s="25">
        <f t="shared" si="545"/>
        <v>0</v>
      </c>
      <c r="NI176" s="25">
        <f t="shared" si="546"/>
        <v>126</v>
      </c>
      <c r="NJ176" s="25">
        <f t="shared" si="547"/>
        <v>0</v>
      </c>
      <c r="NK176" s="25">
        <f t="shared" si="548"/>
        <v>126</v>
      </c>
      <c r="NL176" s="25">
        <f t="shared" si="549"/>
        <v>68.2</v>
      </c>
      <c r="NM176" s="25">
        <f t="shared" si="550"/>
        <v>0</v>
      </c>
      <c r="NN176" s="25">
        <f t="shared" si="637"/>
        <v>68.2</v>
      </c>
      <c r="NO176" s="25">
        <f t="shared" si="551"/>
        <v>0</v>
      </c>
      <c r="NP176" s="25">
        <f t="shared" si="552"/>
        <v>0</v>
      </c>
      <c r="NQ176" s="25">
        <f t="shared" si="638"/>
        <v>0</v>
      </c>
      <c r="NR176" s="25">
        <f t="shared" si="553"/>
        <v>0</v>
      </c>
      <c r="NS176" s="25">
        <f t="shared" si="554"/>
        <v>0</v>
      </c>
      <c r="NT176" s="25">
        <f t="shared" si="639"/>
        <v>0</v>
      </c>
      <c r="NU176" s="25">
        <f t="shared" si="555"/>
        <v>0</v>
      </c>
      <c r="NV176" s="25">
        <f t="shared" si="556"/>
        <v>0</v>
      </c>
      <c r="NW176" s="25">
        <f t="shared" si="640"/>
        <v>0</v>
      </c>
      <c r="NX176" s="25">
        <f t="shared" si="641"/>
        <v>68.2</v>
      </c>
      <c r="NY176" s="25">
        <f t="shared" si="641"/>
        <v>0</v>
      </c>
      <c r="NZ176" s="25">
        <f t="shared" si="642"/>
        <v>68.2</v>
      </c>
      <c r="OA176" s="25">
        <f t="shared" si="643"/>
        <v>57.8</v>
      </c>
      <c r="OB176" s="25">
        <f t="shared" si="643"/>
        <v>0</v>
      </c>
      <c r="OC176" s="25">
        <f t="shared" si="644"/>
        <v>57.8</v>
      </c>
      <c r="OD176" s="25">
        <f t="shared" si="645"/>
        <v>68.2</v>
      </c>
      <c r="OE176" s="25">
        <f t="shared" si="645"/>
        <v>0</v>
      </c>
      <c r="OF176" s="25">
        <f t="shared" si="645"/>
        <v>68.2</v>
      </c>
      <c r="OG176" s="25">
        <f t="shared" si="557"/>
        <v>0</v>
      </c>
      <c r="OH176" s="25">
        <f t="shared" si="558"/>
        <v>0</v>
      </c>
      <c r="OI176" s="25">
        <f t="shared" si="559"/>
        <v>0</v>
      </c>
      <c r="OJ176" s="25">
        <f t="shared" si="560"/>
        <v>0</v>
      </c>
      <c r="OK176" s="25">
        <f t="shared" si="561"/>
        <v>0</v>
      </c>
      <c r="OL176" s="25">
        <f t="shared" si="562"/>
        <v>0</v>
      </c>
      <c r="OM176" s="25">
        <f t="shared" si="646"/>
        <v>0</v>
      </c>
      <c r="ON176" s="25">
        <f t="shared" si="646"/>
        <v>0</v>
      </c>
      <c r="OO176" s="25">
        <f t="shared" si="646"/>
        <v>0</v>
      </c>
      <c r="OP176" s="25">
        <f t="shared" si="563"/>
        <v>0</v>
      </c>
      <c r="OQ176" s="25">
        <f t="shared" si="564"/>
        <v>0</v>
      </c>
      <c r="OR176" s="25">
        <f t="shared" si="647"/>
        <v>0</v>
      </c>
      <c r="OS176" s="19">
        <v>535909.56000000006</v>
      </c>
      <c r="OT176" s="19">
        <v>2370669.4500000002</v>
      </c>
    </row>
    <row r="177" spans="1:410" ht="33" customHeight="1" x14ac:dyDescent="0.25">
      <c r="A177" s="18"/>
      <c r="B177" s="18" t="s">
        <v>939</v>
      </c>
      <c r="C177" s="18">
        <v>1199.3599999999999</v>
      </c>
      <c r="D177" s="16" t="e">
        <f>_xlfn.IFNA(INDEX(#REF!,MATCH(E177,#REF!,0)),0)</f>
        <v>#REF!</v>
      </c>
      <c r="E177" s="18" t="s">
        <v>970</v>
      </c>
      <c r="F177" s="16" t="s">
        <v>765</v>
      </c>
      <c r="G177" s="16" t="s">
        <v>766</v>
      </c>
      <c r="H177" s="16" t="s">
        <v>767</v>
      </c>
      <c r="I177" s="16" t="s">
        <v>768</v>
      </c>
      <c r="J177" s="16" t="s">
        <v>769</v>
      </c>
      <c r="K177" s="16" t="s">
        <v>770</v>
      </c>
      <c r="L177" s="16" t="s">
        <v>771</v>
      </c>
      <c r="M177" s="18">
        <v>1.64</v>
      </c>
      <c r="N177" s="18">
        <v>1.94</v>
      </c>
      <c r="O177" s="18">
        <v>2.04</v>
      </c>
      <c r="P177" s="18">
        <v>2.34</v>
      </c>
      <c r="Q177" s="18">
        <v>0.1</v>
      </c>
      <c r="R177" s="18">
        <v>1.8399999999999999</v>
      </c>
      <c r="S177" s="18">
        <v>2.14</v>
      </c>
      <c r="T177" s="18">
        <v>0.2</v>
      </c>
      <c r="U177" s="18">
        <v>0</v>
      </c>
      <c r="V177" s="18">
        <v>0</v>
      </c>
      <c r="W177" s="18">
        <v>0</v>
      </c>
      <c r="X177" s="18">
        <v>1.64</v>
      </c>
      <c r="Y177" s="18">
        <v>1.9</v>
      </c>
      <c r="Z177" s="20">
        <f t="shared" si="565"/>
        <v>2.1</v>
      </c>
      <c r="AA177" s="18">
        <v>0.22</v>
      </c>
      <c r="AB177" s="18">
        <v>0</v>
      </c>
      <c r="AC177" s="18">
        <v>0</v>
      </c>
      <c r="AD177" s="18">
        <v>0</v>
      </c>
      <c r="AE177" s="18">
        <v>0</v>
      </c>
      <c r="AF177" s="18">
        <v>0</v>
      </c>
      <c r="AG177" s="18">
        <v>1.2</v>
      </c>
      <c r="AH177" s="18">
        <v>1.5</v>
      </c>
      <c r="AI177" s="20">
        <f t="shared" si="566"/>
        <v>2.25</v>
      </c>
      <c r="AJ177" s="18">
        <v>0</v>
      </c>
      <c r="AK177" s="18">
        <v>0</v>
      </c>
      <c r="AL177" s="20">
        <f t="shared" si="567"/>
        <v>0</v>
      </c>
      <c r="AM177" s="18">
        <v>1.64</v>
      </c>
      <c r="AN177" s="18">
        <v>1.5</v>
      </c>
      <c r="AO177" s="18">
        <v>0.15</v>
      </c>
      <c r="AP177" s="18">
        <v>0.22</v>
      </c>
      <c r="AQ177" s="18">
        <v>1.64</v>
      </c>
      <c r="AR177" s="18">
        <v>1.72</v>
      </c>
      <c r="AS177" s="18">
        <v>0.12</v>
      </c>
      <c r="AT177" s="18">
        <v>0.11</v>
      </c>
      <c r="AU177" s="18">
        <v>0</v>
      </c>
      <c r="AV177" s="18">
        <v>1</v>
      </c>
      <c r="AW177" s="18">
        <v>0</v>
      </c>
      <c r="AX177" s="18">
        <v>0</v>
      </c>
      <c r="AY177" s="18">
        <v>0</v>
      </c>
      <c r="AZ177" s="18">
        <v>0</v>
      </c>
      <c r="BA177" s="18">
        <v>0</v>
      </c>
      <c r="BB177" s="18">
        <v>0</v>
      </c>
      <c r="BC177" s="18">
        <v>0</v>
      </c>
      <c r="BD177" s="18">
        <v>0</v>
      </c>
      <c r="BE177" s="18">
        <v>2</v>
      </c>
      <c r="BF177" s="18">
        <v>0</v>
      </c>
      <c r="BG177" s="18">
        <v>0</v>
      </c>
      <c r="BH177" s="18">
        <v>0</v>
      </c>
      <c r="BI177" s="18">
        <v>0</v>
      </c>
      <c r="BJ177" s="18">
        <v>0</v>
      </c>
      <c r="BK177" s="18">
        <v>0</v>
      </c>
      <c r="BL177" s="18">
        <v>0</v>
      </c>
      <c r="BM177" s="18">
        <v>0</v>
      </c>
      <c r="BN177" s="18">
        <v>0</v>
      </c>
      <c r="BO177" s="18">
        <v>0</v>
      </c>
      <c r="BP177" s="18">
        <v>0</v>
      </c>
      <c r="BQ177" s="18">
        <v>0</v>
      </c>
      <c r="BR177" s="18">
        <v>0</v>
      </c>
      <c r="BS177" s="18">
        <v>0</v>
      </c>
      <c r="BT177" s="18">
        <v>0</v>
      </c>
      <c r="BU177" s="18">
        <v>0</v>
      </c>
      <c r="BV177" s="18">
        <v>0</v>
      </c>
      <c r="BW177" s="18">
        <v>0</v>
      </c>
      <c r="BX177" s="18">
        <v>0</v>
      </c>
      <c r="BY177" s="18">
        <v>0</v>
      </c>
      <c r="BZ177" s="18">
        <v>0</v>
      </c>
      <c r="CA177" s="16" t="e">
        <f>_xlfn.IFNA(IF(RIGHT(D177,2)="=G",0,INDEX(#REF!,MATCH(E177,#REF!,0))),0)</f>
        <v>#REF!</v>
      </c>
      <c r="CB177" s="16" t="s">
        <v>776</v>
      </c>
      <c r="CC177" s="18">
        <v>0</v>
      </c>
      <c r="CD177" s="18">
        <v>0</v>
      </c>
      <c r="CE177" s="18">
        <v>1.4</v>
      </c>
      <c r="CF177" s="18">
        <v>0.85</v>
      </c>
      <c r="CG177" s="18">
        <v>0.12</v>
      </c>
      <c r="CH177" s="18">
        <v>2</v>
      </c>
      <c r="CI177" s="16" t="s">
        <v>98</v>
      </c>
      <c r="CJ177" s="18">
        <v>0</v>
      </c>
      <c r="CK177" s="20">
        <f t="shared" si="432"/>
        <v>2.7</v>
      </c>
      <c r="CL177" s="20">
        <f t="shared" si="568"/>
        <v>2.7</v>
      </c>
      <c r="CM177" s="18">
        <v>50.79</v>
      </c>
      <c r="CN177" s="18">
        <v>44.78</v>
      </c>
      <c r="CO177" s="18">
        <v>43.941000000000003</v>
      </c>
      <c r="CP177" s="22">
        <f t="shared" si="433"/>
        <v>44.78</v>
      </c>
      <c r="CQ177" s="22">
        <f t="shared" si="434"/>
        <v>42.08</v>
      </c>
      <c r="CR177" s="22">
        <f t="shared" si="569"/>
        <v>2.7</v>
      </c>
      <c r="CS177" s="22">
        <f t="shared" si="435"/>
        <v>42.18</v>
      </c>
      <c r="CT177" s="22">
        <f t="shared" si="436"/>
        <v>42.38</v>
      </c>
      <c r="CU177" s="18">
        <v>42.38</v>
      </c>
      <c r="CV177" s="22">
        <f t="shared" si="570"/>
        <v>2.1</v>
      </c>
      <c r="CW177" s="22">
        <f t="shared" si="437"/>
        <v>0</v>
      </c>
      <c r="CX177" s="22">
        <f t="shared" si="438"/>
        <v>0</v>
      </c>
      <c r="CY177" s="22">
        <f t="shared" si="439"/>
        <v>44.51</v>
      </c>
      <c r="CZ177" s="22">
        <f t="shared" si="440"/>
        <v>44.66</v>
      </c>
      <c r="DA177" s="18">
        <v>44.78</v>
      </c>
      <c r="DB177" s="20">
        <f t="shared" si="571"/>
        <v>2.7</v>
      </c>
      <c r="DC177" s="20">
        <f t="shared" si="572"/>
        <v>0</v>
      </c>
      <c r="DD177" s="20">
        <f t="shared" si="573"/>
        <v>2.7</v>
      </c>
      <c r="DE177" s="20">
        <f t="shared" si="441"/>
        <v>0.1</v>
      </c>
      <c r="DF177" s="20">
        <f t="shared" si="442"/>
        <v>0.2</v>
      </c>
      <c r="DG177" s="20">
        <f t="shared" si="443"/>
        <v>2.37</v>
      </c>
      <c r="DH177" s="20">
        <f t="shared" si="444"/>
        <v>0</v>
      </c>
      <c r="DI177" s="20">
        <f t="shared" si="445"/>
        <v>0</v>
      </c>
      <c r="DJ177" s="20">
        <f t="shared" si="446"/>
        <v>0</v>
      </c>
      <c r="DK177" s="20">
        <f t="shared" si="574"/>
        <v>2.67</v>
      </c>
      <c r="DL177" s="20">
        <f t="shared" si="575"/>
        <v>0</v>
      </c>
      <c r="DM177" s="20">
        <f t="shared" si="576"/>
        <v>3.0000000000000249E-2</v>
      </c>
      <c r="DN177" s="20">
        <f t="shared" si="577"/>
        <v>0</v>
      </c>
      <c r="DO177" s="18">
        <v>2.54</v>
      </c>
      <c r="DP177" s="18">
        <v>0</v>
      </c>
      <c r="DQ177" s="18">
        <v>1</v>
      </c>
      <c r="DR177" s="18">
        <v>1</v>
      </c>
      <c r="DS177" s="25">
        <f t="shared" si="578"/>
        <v>2.54</v>
      </c>
      <c r="DT177" s="25">
        <f t="shared" si="579"/>
        <v>0</v>
      </c>
      <c r="DU177" s="25">
        <f t="shared" si="580"/>
        <v>6.86</v>
      </c>
      <c r="DV177" s="25">
        <f t="shared" si="581"/>
        <v>0</v>
      </c>
      <c r="DW177" s="25">
        <f t="shared" si="582"/>
        <v>6.86</v>
      </c>
      <c r="DX177" s="25">
        <f t="shared" si="583"/>
        <v>13.99</v>
      </c>
      <c r="DY177" s="25">
        <f t="shared" si="584"/>
        <v>0</v>
      </c>
      <c r="DZ177" s="25">
        <f t="shared" si="585"/>
        <v>13.99</v>
      </c>
      <c r="EA177" s="25">
        <f t="shared" si="586"/>
        <v>8.81</v>
      </c>
      <c r="EB177" s="25">
        <f t="shared" si="587"/>
        <v>0</v>
      </c>
      <c r="EC177" s="25">
        <f t="shared" si="588"/>
        <v>8.81</v>
      </c>
      <c r="ED177" s="25">
        <f t="shared" si="589"/>
        <v>5.18</v>
      </c>
      <c r="EE177" s="25">
        <f t="shared" si="589"/>
        <v>0</v>
      </c>
      <c r="EF177" s="25">
        <f t="shared" si="590"/>
        <v>5.18</v>
      </c>
      <c r="EG177" s="25">
        <f t="shared" si="591"/>
        <v>8.81</v>
      </c>
      <c r="EH177" s="25">
        <f t="shared" si="591"/>
        <v>0</v>
      </c>
      <c r="EI177" s="25">
        <f t="shared" si="592"/>
        <v>8.81</v>
      </c>
      <c r="EJ177" s="18">
        <v>1199.3599999999999</v>
      </c>
      <c r="EK177" s="18">
        <v>1160.6600000000001</v>
      </c>
      <c r="EL177" s="18" t="s">
        <v>970</v>
      </c>
      <c r="EM177" s="18" t="s">
        <v>971</v>
      </c>
      <c r="EN177" s="16" t="s">
        <v>774</v>
      </c>
      <c r="EO177" s="16" t="s">
        <v>132</v>
      </c>
      <c r="EP177" s="16" t="e">
        <f>IF(OR(EN177="Cống tròn",EN177="Cống hộp",EN177="Ống nhựa"),INDEX(#REF!,MATCH(E177,#REF!,0)),IF(OR(EN177="Rãnh xây",EN177="Rãnh bê tông"),INDEX(#REF!,MATCH(E177,#REF!,0)),0))</f>
        <v>#REF!</v>
      </c>
      <c r="EQ177" s="18">
        <v>37.499999999999815</v>
      </c>
      <c r="ER177" s="18">
        <v>1</v>
      </c>
      <c r="ES177" s="25">
        <f t="shared" si="593"/>
        <v>37</v>
      </c>
      <c r="ET177" s="1" t="e">
        <f>_xlfn.IFNA(IF(EN177="Cống tròn",INDEX(#REF!,MATCH(E177,#REF!,0)),IF(EN177="Cống hộp",INDEX(#REF!,MATCH(E177,#REF!,0)),EU177&amp;" ,"&amp;EV177)),0)</f>
        <v>#REF!</v>
      </c>
      <c r="EU177" s="16" t="s">
        <v>769</v>
      </c>
      <c r="EV177" s="16" t="s">
        <v>775</v>
      </c>
      <c r="EW177" s="16" t="e">
        <f>_xlfn.IFNA(INDEX(#REF!,MATCH(E177,#REF!,0)),0)</f>
        <v>#REF!</v>
      </c>
      <c r="EX177" s="16"/>
      <c r="EY177" s="18">
        <v>0</v>
      </c>
      <c r="EZ177" s="18">
        <v>0</v>
      </c>
      <c r="FA177" s="18">
        <v>0</v>
      </c>
      <c r="FB177" s="19">
        <v>0</v>
      </c>
      <c r="FC177" s="19">
        <v>0</v>
      </c>
      <c r="FD177" s="25">
        <f t="shared" si="447"/>
        <v>0</v>
      </c>
      <c r="FE177" s="25">
        <f t="shared" si="594"/>
        <v>0</v>
      </c>
      <c r="FF177" s="18">
        <v>0.1</v>
      </c>
      <c r="FG177" s="18">
        <v>2</v>
      </c>
      <c r="FH177" s="18">
        <v>1</v>
      </c>
      <c r="FI177" s="25">
        <f t="shared" si="595"/>
        <v>1.2</v>
      </c>
      <c r="FJ177" s="18">
        <v>0</v>
      </c>
      <c r="FK177" s="18">
        <v>0</v>
      </c>
      <c r="FL177" s="18">
        <v>0.2</v>
      </c>
      <c r="FM177" s="18">
        <v>1.4</v>
      </c>
      <c r="FN177" s="18">
        <v>0</v>
      </c>
      <c r="FO177" s="25">
        <f t="shared" si="596"/>
        <v>1.4</v>
      </c>
      <c r="FP177" s="18">
        <v>1.4999999999999999E-2</v>
      </c>
      <c r="FQ177" s="18">
        <v>1</v>
      </c>
      <c r="FR177" s="25">
        <f t="shared" si="448"/>
        <v>36</v>
      </c>
      <c r="FS177" s="25">
        <f t="shared" si="449"/>
        <v>0.52500000000000002</v>
      </c>
      <c r="FT177" s="25">
        <f t="shared" si="450"/>
        <v>36.524999999999999</v>
      </c>
      <c r="FU177" s="25">
        <f t="shared" si="451"/>
        <v>-0.97499999999981668</v>
      </c>
      <c r="FV177" s="25" t="str">
        <f t="shared" si="597"/>
        <v>Thêm 01</v>
      </c>
      <c r="FW177" s="25">
        <f t="shared" si="598"/>
        <v>0.04</v>
      </c>
      <c r="FX177" s="16"/>
      <c r="FY177" s="16"/>
      <c r="FZ177" s="16"/>
      <c r="GA177" s="16"/>
      <c r="GB177" s="19">
        <v>0</v>
      </c>
      <c r="GC177" s="19">
        <v>0</v>
      </c>
      <c r="GD177" s="19">
        <v>0</v>
      </c>
      <c r="GE177" s="19">
        <v>0</v>
      </c>
      <c r="GF177" s="19">
        <v>0</v>
      </c>
      <c r="GG177" s="19">
        <v>0</v>
      </c>
      <c r="GH177" s="19">
        <v>0</v>
      </c>
      <c r="GI177" s="19">
        <v>0</v>
      </c>
      <c r="GJ177" s="19">
        <v>0</v>
      </c>
      <c r="GK177" s="19">
        <v>0</v>
      </c>
      <c r="GL177" s="25">
        <f t="shared" si="452"/>
        <v>0</v>
      </c>
      <c r="GM177" s="25">
        <f t="shared" si="599"/>
        <v>0</v>
      </c>
      <c r="GN177" s="19">
        <v>0</v>
      </c>
      <c r="GO177" s="19">
        <v>0</v>
      </c>
      <c r="GP177" s="19">
        <v>0</v>
      </c>
      <c r="GQ177" s="19">
        <v>0</v>
      </c>
      <c r="GR177" s="1" t="e">
        <f>_xlfn.IFNA(INDEX(#REF!,MATCH(E177,#REF!,0)),0)</f>
        <v>#REF!</v>
      </c>
      <c r="GS177" s="16"/>
      <c r="GT177" s="18">
        <v>0</v>
      </c>
      <c r="GU177" s="18">
        <v>0</v>
      </c>
      <c r="GV177" s="18">
        <v>0</v>
      </c>
      <c r="GW177" s="18">
        <v>0</v>
      </c>
      <c r="GX177" s="25">
        <f t="shared" si="453"/>
        <v>0</v>
      </c>
      <c r="GY177" s="25">
        <f t="shared" si="454"/>
        <v>0</v>
      </c>
      <c r="GZ177" s="25">
        <f t="shared" si="600"/>
        <v>0</v>
      </c>
      <c r="HA177" s="1" t="e" cm="1">
        <f t="array" ref="HA177">INDEX(#REF!,MATCH(EJ177&amp;EK177&amp;HD177&amp;HE177&amp;HF177,#REF!&amp;#REF!&amp;#REF!&amp;#REF!&amp;#REF!,0))</f>
        <v>#REF!</v>
      </c>
      <c r="HB177" s="16"/>
      <c r="HC177" s="25">
        <f t="shared" si="601"/>
        <v>0</v>
      </c>
      <c r="HD177" s="18">
        <v>0</v>
      </c>
      <c r="HE177" s="18">
        <v>0</v>
      </c>
      <c r="HF177" s="18">
        <v>0</v>
      </c>
      <c r="HG177" s="1" t="e" cm="1">
        <f t="array" ref="HG177">INDEX(#REF!,MATCH(EJ177&amp;EK177&amp;HJ177&amp;HK177&amp;HL177,#REF!&amp;#REF!&amp;#REF!&amp;#REF!&amp;#REF!,0))</f>
        <v>#REF!</v>
      </c>
      <c r="HH177" s="16"/>
      <c r="HI177" s="25">
        <f t="shared" si="602"/>
        <v>0</v>
      </c>
      <c r="HJ177" s="25">
        <f t="shared" si="603"/>
        <v>0</v>
      </c>
      <c r="HK177" s="19">
        <v>0</v>
      </c>
      <c r="HL177" s="19">
        <v>0</v>
      </c>
      <c r="HM177" s="18">
        <v>0.01</v>
      </c>
      <c r="HN177" s="18">
        <v>1</v>
      </c>
      <c r="HO177" s="25">
        <f t="shared" si="604"/>
        <v>0</v>
      </c>
      <c r="HP177" s="25">
        <f t="shared" si="605"/>
        <v>0</v>
      </c>
      <c r="HQ177" s="25">
        <f t="shared" si="606"/>
        <v>0</v>
      </c>
      <c r="HR177" s="25">
        <f t="shared" si="607"/>
        <v>0</v>
      </c>
      <c r="HS177" s="25">
        <f t="shared" si="608"/>
        <v>0</v>
      </c>
      <c r="HT177" s="19">
        <v>0</v>
      </c>
      <c r="HU177" s="19">
        <v>0</v>
      </c>
      <c r="HV177" s="19">
        <v>0</v>
      </c>
      <c r="HW177" s="25">
        <f t="shared" si="609"/>
        <v>0</v>
      </c>
      <c r="HX177" s="19">
        <v>0</v>
      </c>
      <c r="HY177" s="19">
        <v>0</v>
      </c>
      <c r="HZ177" s="18">
        <v>44.78</v>
      </c>
      <c r="IA177" s="20">
        <f>ROUND(IF(EN177="Cống tròn",IF(EN177="Cống tròn",IF(EU177="Không có móng",IQ177-FF177,IF(EU177="Đế",IP177-FN177,IF(OR(EU177="Móng bê tông",EU177="Móng bê tông kết hợp đế"),II177-FJ177,0))),0),IF(EN177="Cống hộp",IF(AND(EN177="Cống hộp",EU177="Không có móng"),IQ177-GF177,IF(AND(EN177="Cống hộp",EU177="Móng bê tông"),IJ177-GB177,0)),IF(OR(EN177="Rãnh xây",EN177="Rãnh bê tông"),IF(OR(EN177="Rãnh xây",EN177="Rãnh bê tông"),IK177-GB177,0),IF(EN177="Ống nhựa",IF(AND(EN177="Ống nhựa",EU177="Không đắp cát"),IQ177-HT177,IF(AND(EN177="Ống nhựa",EU177="Đắp cát"),IH177-HX177,0)),IF(EN177="Rãnh thang",IF(EN177="Rãnh thang",IF(EU177="Móng bê tông",#REF!-#REF!,IQ177),0),0))))),2)</f>
        <v>42.38</v>
      </c>
      <c r="IB177" s="20">
        <f t="shared" si="610"/>
        <v>2.3999999999999986</v>
      </c>
      <c r="IC177" s="20">
        <f t="shared" si="455"/>
        <v>42.379999999999995</v>
      </c>
      <c r="ID177" s="20">
        <f t="shared" si="456"/>
        <v>0</v>
      </c>
      <c r="IE177" s="20">
        <f t="shared" si="457"/>
        <v>0</v>
      </c>
      <c r="IF177" s="20">
        <f t="shared" si="458"/>
        <v>0</v>
      </c>
      <c r="IG177" s="20">
        <f>IF(EN177="Rãnh thang",IF(AND(EN177="Rãnh thang",EU177="Móng bê tông"),IQ177-#REF!,0),IF(EN177="Ống nhựa",IF(AND(EN177="Ống nhựa",EU177="Đắp cát"),IQ177-HT177,0),IF(EN177="Cống tròn",IF(EN177="Cống tròn",IF(OR(EU177="Móng bê tông",EU177="Móng bê tông kết hợp đế"),IM177-FL177,0),0),IF(EN177="Cống hộp",IF(AND(EN177="Cống hộp",EU177="Móng bê tông"),IN177-GD177,0),IF(OR(EN177="Rãnh xây",EN177="Rãnh bê tông"),IF(AND(EN177="Rãnh xây",EU177="Móng bê tông"),IO177-GD177,IF(AND(EN177="Rãnh bê tông",EU177="Móng bê tông"),IO177-GD177,0)),0)))))</f>
        <v>42.379999999999995</v>
      </c>
      <c r="IH177" s="20">
        <f t="shared" si="459"/>
        <v>0</v>
      </c>
      <c r="II177" s="20">
        <f t="shared" si="460"/>
        <v>42.379999999999995</v>
      </c>
      <c r="IJ177" s="20">
        <f t="shared" si="461"/>
        <v>0</v>
      </c>
      <c r="IK177" s="20">
        <f t="shared" si="462"/>
        <v>0</v>
      </c>
      <c r="IL177" s="20">
        <f t="shared" si="463"/>
        <v>42.58</v>
      </c>
      <c r="IM177" s="20">
        <f t="shared" si="464"/>
        <v>42.58</v>
      </c>
      <c r="IN177" s="20">
        <f t="shared" si="465"/>
        <v>0</v>
      </c>
      <c r="IO177" s="20">
        <f t="shared" si="466"/>
        <v>0</v>
      </c>
      <c r="IP177" s="20">
        <f t="shared" si="467"/>
        <v>0</v>
      </c>
      <c r="IQ177" s="18">
        <v>42.68</v>
      </c>
      <c r="IR177" s="25">
        <f t="shared" si="611"/>
        <v>0</v>
      </c>
      <c r="IS177" s="25">
        <f t="shared" si="468"/>
        <v>0</v>
      </c>
      <c r="IT177" s="25">
        <f t="shared" si="469"/>
        <v>0</v>
      </c>
      <c r="IU177" s="25">
        <f>ROUND(IF(EN177="Cống tròn",IF(EN177="Cống tròn",IV177+FF177,0),IF(EN177="Cống hộp",IF(EN177="Cống hộp",IV177+GP177,0),IF(OR(EN177="Rãnh xây",EN177="Rãnh bê tông"),IF(OR(EN177="Rãnh xây",EN177="Rãnh bê tông"),IV177+GP177,0),IF(EN177="ống nhựa",IF(EN177="Ống nhựa",IV177+HT177,0),IF(EN177="Rãnh thang",IF(EN177="Rãnh thang",IQ177+#REF!,0),0))))),2)</f>
        <v>43.53</v>
      </c>
      <c r="IV177" s="18">
        <v>43.43</v>
      </c>
      <c r="IW177" s="25">
        <f t="shared" si="470"/>
        <v>43.53</v>
      </c>
      <c r="IX177" s="25">
        <f t="shared" si="471"/>
        <v>0</v>
      </c>
      <c r="IY177" s="25">
        <f t="shared" si="472"/>
        <v>0</v>
      </c>
      <c r="IZ177" s="25">
        <f t="shared" si="473"/>
        <v>0</v>
      </c>
      <c r="JA177" s="25">
        <f t="shared" si="474"/>
        <v>0</v>
      </c>
      <c r="JB177" s="18">
        <v>44.53</v>
      </c>
      <c r="JC177" s="20">
        <f>ROUND(IF(EN177="Cống tròn",IF(EN177="Cống tròn",IF(EU177="Không có móng",JS177-FF177,IF(EU177="Đế",JR177-FN177,IF(OR(EU177="Móng bê tông",EU177="Móng bê tông kết hợp đế"),JK177-FJ177,0))),0),IF(EN177="Cống hộp",IF(AND(EN177="Cống hộp",EU177="Không có móng"),JS177-GF177,IF(AND(EN177="Cống hộp",EU177="Móng bê tông"),JL177-GB177,0)),IF(OR(EN177="Rãnh xây",EN177="Rãnh bê tông"),IF(OR(EN177="Rãnh xây",EN177="Rãnh bê tông"),JM177-GB177,0),IF(EN177="Ống nhựa",IF(AND(EN177="Ống nhựa",EU177="Không đắp cát"),JS177-HT177,IF(AND(EN177="Ống nhựa",EU177="Đắp cát"),JJ177-HX177,0)),IF(EN177="Rãnh thang",IF(EN177="Rãnh thang",IF(EU177="Móng bê tông",#REF!-#REF!,JS177),0),0))))),2)</f>
        <v>42.13</v>
      </c>
      <c r="JD177" s="20">
        <f t="shared" si="612"/>
        <v>2.3999999999999986</v>
      </c>
      <c r="JE177" s="20">
        <f t="shared" si="475"/>
        <v>42.129999999999995</v>
      </c>
      <c r="JF177" s="20">
        <f t="shared" si="476"/>
        <v>0</v>
      </c>
      <c r="JG177" s="20">
        <f t="shared" si="477"/>
        <v>0</v>
      </c>
      <c r="JH177" s="20">
        <f t="shared" si="478"/>
        <v>0</v>
      </c>
      <c r="JI177" s="20">
        <f>IF(EN177="Rãnh thang",IF(AND(EN177="Rãnh thang",EU177="Móng bê tông"),JS177-#REF!,0),IF(EN177="Ống nhựa",IF(AND(EN177="Ống nhựa",EU177="Đắp cát"),JS177-HT177,0),IF(EN177="Cống tròn",IF(EN177="Cống tròn",IF(OR(EU177="Móng bê tông",EU177="Móng bê tông kết hợp đế"),JO177-FL177,0),0),IF(EN177="Cống hộp",IF(AND(EN177="Cống hộp",EU177="Móng bê tông"),JP177-GD177,0),IF(OR(EN177="Rãnh xây",EN177="Rãnh bê tông"),IF(AND(EN177="Rãnh xây",EU177="Móng bê tông"),JQ177-GD177,IF(AND(EN177="Rãnh bê tông",EU177="Móng bê tông"),JQ177-GD177,0)),0)))))</f>
        <v>42.129999999999995</v>
      </c>
      <c r="JJ177" s="20">
        <f t="shared" si="479"/>
        <v>0</v>
      </c>
      <c r="JK177" s="20">
        <f t="shared" si="480"/>
        <v>42.129999999999995</v>
      </c>
      <c r="JL177" s="20">
        <f t="shared" si="481"/>
        <v>0</v>
      </c>
      <c r="JM177" s="20">
        <f t="shared" si="482"/>
        <v>0</v>
      </c>
      <c r="JN177" s="20">
        <f t="shared" si="483"/>
        <v>42.33</v>
      </c>
      <c r="JO177" s="20">
        <f t="shared" si="484"/>
        <v>42.33</v>
      </c>
      <c r="JP177" s="20">
        <f t="shared" si="485"/>
        <v>0</v>
      </c>
      <c r="JQ177" s="20">
        <f t="shared" si="486"/>
        <v>0</v>
      </c>
      <c r="JR177" s="20">
        <f t="shared" si="487"/>
        <v>0</v>
      </c>
      <c r="JS177" s="26">
        <v>42.43</v>
      </c>
      <c r="JT177" s="25">
        <f t="shared" si="613"/>
        <v>0</v>
      </c>
      <c r="JU177" s="25">
        <f t="shared" si="488"/>
        <v>0</v>
      </c>
      <c r="JV177" s="25">
        <f t="shared" si="489"/>
        <v>0</v>
      </c>
      <c r="JW177" s="25">
        <f>ROUND(IF(EN177="Cống tròn",IF(EN177="Cống tròn",JX177+FF177,0),IF(EN177="Cống hộp",IF(EN177="Cống hộp",JX177+GP177,0),IF(OR(EN177="Rãnh xây",EN177="Rãnh bê tông"),IF(OR(EN177="Rãnh xây",EN177="Rãnh bê tông"),JX177+GP177,0),IF(EN177="ống nhựa",IF(EN177="Ống nhựa",JX177+HT177,0),IF(EN177="Rãnh thang",IF(EN177="Rãnh thang",JS177+#REF!,0),0))))),2)</f>
        <v>43.53</v>
      </c>
      <c r="JX177" s="27">
        <v>43.43</v>
      </c>
      <c r="JY177" s="25">
        <f t="shared" si="490"/>
        <v>43.53</v>
      </c>
      <c r="JZ177" s="25">
        <f t="shared" si="491"/>
        <v>0</v>
      </c>
      <c r="KA177" s="25">
        <f t="shared" si="492"/>
        <v>0</v>
      </c>
      <c r="KB177" s="25">
        <f t="shared" si="493"/>
        <v>0</v>
      </c>
      <c r="KC177" s="25">
        <f t="shared" si="494"/>
        <v>0</v>
      </c>
      <c r="KD177" s="28" t="s">
        <v>98</v>
      </c>
      <c r="KE177" s="27">
        <v>0</v>
      </c>
      <c r="KF177" s="25">
        <f t="shared" si="495"/>
        <v>2.3999999999999986</v>
      </c>
      <c r="KG177" s="25">
        <f t="shared" si="614"/>
        <v>2.3999999999999986</v>
      </c>
      <c r="KH177" s="27">
        <v>0</v>
      </c>
      <c r="KI177" s="25">
        <f t="shared" si="496"/>
        <v>2.3999999999999986</v>
      </c>
      <c r="KJ177" s="25">
        <f t="shared" si="615"/>
        <v>2.3999999999999986</v>
      </c>
      <c r="KK177" s="25">
        <f t="shared" si="497"/>
        <v>0</v>
      </c>
      <c r="KL177" s="25">
        <f t="shared" si="498"/>
        <v>0</v>
      </c>
      <c r="KM177" s="25">
        <f t="shared" si="616"/>
        <v>0</v>
      </c>
      <c r="KN177" s="25">
        <f t="shared" si="499"/>
        <v>0</v>
      </c>
      <c r="KO177" s="25">
        <f t="shared" si="500"/>
        <v>0</v>
      </c>
      <c r="KP177" s="25">
        <f t="shared" si="617"/>
        <v>0</v>
      </c>
      <c r="KQ177" s="25">
        <f t="shared" si="501"/>
        <v>0.2</v>
      </c>
      <c r="KR177" s="25">
        <f t="shared" si="502"/>
        <v>0.2</v>
      </c>
      <c r="KS177" s="25">
        <f t="shared" si="618"/>
        <v>0.2</v>
      </c>
      <c r="KT177" s="25">
        <f t="shared" si="503"/>
        <v>0</v>
      </c>
      <c r="KU177" s="25">
        <f t="shared" si="504"/>
        <v>0</v>
      </c>
      <c r="KV177" s="25">
        <f t="shared" si="619"/>
        <v>0</v>
      </c>
      <c r="KW177" s="25">
        <f t="shared" si="505"/>
        <v>0</v>
      </c>
      <c r="KX177" s="25">
        <f t="shared" si="506"/>
        <v>0</v>
      </c>
      <c r="KY177" s="25">
        <f t="shared" si="620"/>
        <v>0</v>
      </c>
      <c r="KZ177" s="25">
        <f t="shared" si="507"/>
        <v>0</v>
      </c>
      <c r="LA177" s="25">
        <f t="shared" si="508"/>
        <v>0</v>
      </c>
      <c r="LB177" s="25">
        <f t="shared" si="621"/>
        <v>0</v>
      </c>
      <c r="LC177" s="25">
        <f t="shared" si="509"/>
        <v>1.4</v>
      </c>
      <c r="LD177" s="25">
        <f t="shared" si="510"/>
        <v>1.4</v>
      </c>
      <c r="LE177" s="25">
        <f t="shared" si="622"/>
        <v>1.4</v>
      </c>
      <c r="LF177" s="25">
        <f t="shared" si="511"/>
        <v>0</v>
      </c>
      <c r="LG177" s="25">
        <f t="shared" si="512"/>
        <v>0</v>
      </c>
      <c r="LH177" s="25">
        <f t="shared" si="623"/>
        <v>0</v>
      </c>
      <c r="LI177" s="25">
        <f t="shared" si="513"/>
        <v>0</v>
      </c>
      <c r="LJ177" s="25">
        <f t="shared" si="514"/>
        <v>0</v>
      </c>
      <c r="LK177" s="25">
        <f t="shared" si="624"/>
        <v>0</v>
      </c>
      <c r="LL177" s="25">
        <f t="shared" si="515"/>
        <v>0</v>
      </c>
      <c r="LM177" s="25">
        <f t="shared" si="516"/>
        <v>0</v>
      </c>
      <c r="LN177" s="25">
        <f t="shared" si="625"/>
        <v>0</v>
      </c>
      <c r="LO177" s="25">
        <f t="shared" si="517"/>
        <v>0</v>
      </c>
      <c r="LP177" s="25">
        <f t="shared" si="518"/>
        <v>0</v>
      </c>
      <c r="LQ177" s="25">
        <f t="shared" si="626"/>
        <v>0</v>
      </c>
      <c r="LR177" s="25">
        <f t="shared" si="519"/>
        <v>0</v>
      </c>
      <c r="LS177" s="25">
        <f t="shared" si="520"/>
        <v>0</v>
      </c>
      <c r="LT177" s="25">
        <f t="shared" si="627"/>
        <v>0</v>
      </c>
      <c r="LU177" s="25">
        <f t="shared" si="521"/>
        <v>0</v>
      </c>
      <c r="LV177" s="25">
        <f t="shared" si="522"/>
        <v>0</v>
      </c>
      <c r="LW177" s="25">
        <f t="shared" si="628"/>
        <v>0</v>
      </c>
      <c r="LX177" s="25">
        <f t="shared" si="523"/>
        <v>0</v>
      </c>
      <c r="LY177" s="25">
        <f t="shared" si="524"/>
        <v>0</v>
      </c>
      <c r="LZ177" s="25">
        <f t="shared" si="629"/>
        <v>0</v>
      </c>
      <c r="MA177" s="25">
        <f t="shared" si="525"/>
        <v>0</v>
      </c>
      <c r="MB177" s="25">
        <f t="shared" si="526"/>
        <v>0</v>
      </c>
      <c r="MC177" s="25">
        <f t="shared" si="630"/>
        <v>0</v>
      </c>
      <c r="MD177" s="25">
        <f t="shared" si="527"/>
        <v>0</v>
      </c>
      <c r="ME177" s="25">
        <f t="shared" si="528"/>
        <v>0</v>
      </c>
      <c r="MF177" s="25">
        <f t="shared" si="631"/>
        <v>0</v>
      </c>
      <c r="MG177" s="25">
        <f t="shared" si="529"/>
        <v>0</v>
      </c>
      <c r="MH177" s="25">
        <f t="shared" si="530"/>
        <v>0</v>
      </c>
      <c r="MI177" s="25">
        <f t="shared" si="632"/>
        <v>0</v>
      </c>
      <c r="MJ177" s="25">
        <f t="shared" si="531"/>
        <v>0</v>
      </c>
      <c r="MK177" s="25">
        <f t="shared" si="532"/>
        <v>0</v>
      </c>
      <c r="ML177" s="25">
        <f t="shared" si="633"/>
        <v>0</v>
      </c>
      <c r="MM177" s="25">
        <f t="shared" si="533"/>
        <v>0</v>
      </c>
      <c r="MN177" s="25">
        <f t="shared" si="534"/>
        <v>0</v>
      </c>
      <c r="MO177" s="25">
        <f t="shared" si="634"/>
        <v>0</v>
      </c>
      <c r="MP177" s="25">
        <f t="shared" si="535"/>
        <v>0</v>
      </c>
      <c r="MQ177" s="25">
        <f t="shared" si="536"/>
        <v>0</v>
      </c>
      <c r="MR177" s="25">
        <f t="shared" si="635"/>
        <v>0</v>
      </c>
      <c r="MS177" s="29">
        <v>1.4</v>
      </c>
      <c r="MT177" s="29">
        <v>0</v>
      </c>
      <c r="MU177" s="29">
        <v>1</v>
      </c>
      <c r="MV177" s="29">
        <v>1</v>
      </c>
      <c r="MW177" s="25">
        <f t="shared" si="537"/>
        <v>1.4</v>
      </c>
      <c r="MX177" s="25">
        <f t="shared" si="538"/>
        <v>3.36</v>
      </c>
      <c r="MY177" s="25">
        <f t="shared" si="539"/>
        <v>0</v>
      </c>
      <c r="MZ177" s="25">
        <f t="shared" si="540"/>
        <v>0</v>
      </c>
      <c r="NA177" s="25">
        <f t="shared" si="541"/>
        <v>1.4</v>
      </c>
      <c r="NB177" s="25">
        <f t="shared" si="542"/>
        <v>3.36</v>
      </c>
      <c r="NC177" s="25">
        <f t="shared" si="543"/>
        <v>0</v>
      </c>
      <c r="ND177" s="25">
        <f t="shared" si="544"/>
        <v>0</v>
      </c>
      <c r="NE177" s="25">
        <f t="shared" si="636"/>
        <v>1.4</v>
      </c>
      <c r="NF177" s="25">
        <f t="shared" si="636"/>
        <v>3.36</v>
      </c>
      <c r="NG177" s="25">
        <f t="shared" si="636"/>
        <v>0</v>
      </c>
      <c r="NH177" s="25">
        <f t="shared" si="545"/>
        <v>0</v>
      </c>
      <c r="NI177" s="25">
        <f t="shared" si="546"/>
        <v>126</v>
      </c>
      <c r="NJ177" s="25">
        <f t="shared" si="547"/>
        <v>0</v>
      </c>
      <c r="NK177" s="25">
        <f t="shared" si="548"/>
        <v>126</v>
      </c>
      <c r="NL177" s="25">
        <f t="shared" si="549"/>
        <v>68.2</v>
      </c>
      <c r="NM177" s="25">
        <f t="shared" si="550"/>
        <v>0</v>
      </c>
      <c r="NN177" s="25">
        <f t="shared" si="637"/>
        <v>68.2</v>
      </c>
      <c r="NO177" s="25">
        <f t="shared" si="551"/>
        <v>0</v>
      </c>
      <c r="NP177" s="25">
        <f t="shared" si="552"/>
        <v>0</v>
      </c>
      <c r="NQ177" s="25">
        <f t="shared" si="638"/>
        <v>0</v>
      </c>
      <c r="NR177" s="25">
        <f t="shared" si="553"/>
        <v>0</v>
      </c>
      <c r="NS177" s="25">
        <f t="shared" si="554"/>
        <v>0</v>
      </c>
      <c r="NT177" s="25">
        <f t="shared" si="639"/>
        <v>0</v>
      </c>
      <c r="NU177" s="25">
        <f t="shared" si="555"/>
        <v>0</v>
      </c>
      <c r="NV177" s="25">
        <f t="shared" si="556"/>
        <v>0</v>
      </c>
      <c r="NW177" s="25">
        <f t="shared" si="640"/>
        <v>0</v>
      </c>
      <c r="NX177" s="25">
        <f t="shared" si="641"/>
        <v>68.2</v>
      </c>
      <c r="NY177" s="25">
        <f t="shared" si="641"/>
        <v>0</v>
      </c>
      <c r="NZ177" s="25">
        <f t="shared" si="642"/>
        <v>68.2</v>
      </c>
      <c r="OA177" s="25">
        <f t="shared" si="643"/>
        <v>57.8</v>
      </c>
      <c r="OB177" s="25">
        <f t="shared" si="643"/>
        <v>0</v>
      </c>
      <c r="OC177" s="25">
        <f t="shared" si="644"/>
        <v>57.8</v>
      </c>
      <c r="OD177" s="25">
        <f t="shared" si="645"/>
        <v>68.2</v>
      </c>
      <c r="OE177" s="25">
        <f t="shared" si="645"/>
        <v>0</v>
      </c>
      <c r="OF177" s="25">
        <f t="shared" si="645"/>
        <v>68.2</v>
      </c>
      <c r="OG177" s="25">
        <f t="shared" si="557"/>
        <v>0</v>
      </c>
      <c r="OH177" s="25">
        <f t="shared" si="558"/>
        <v>0</v>
      </c>
      <c r="OI177" s="25">
        <f t="shared" si="559"/>
        <v>0</v>
      </c>
      <c r="OJ177" s="25">
        <f t="shared" si="560"/>
        <v>0</v>
      </c>
      <c r="OK177" s="25">
        <f t="shared" si="561"/>
        <v>0</v>
      </c>
      <c r="OL177" s="25">
        <f t="shared" si="562"/>
        <v>0</v>
      </c>
      <c r="OM177" s="25">
        <f t="shared" si="646"/>
        <v>0</v>
      </c>
      <c r="ON177" s="25">
        <f t="shared" si="646"/>
        <v>0</v>
      </c>
      <c r="OO177" s="25">
        <f t="shared" si="646"/>
        <v>0</v>
      </c>
      <c r="OP177" s="25">
        <f t="shared" si="563"/>
        <v>0</v>
      </c>
      <c r="OQ177" s="25">
        <f t="shared" si="564"/>
        <v>0</v>
      </c>
      <c r="OR177" s="25">
        <f t="shared" si="647"/>
        <v>0</v>
      </c>
      <c r="OS177" s="19">
        <v>535929.46</v>
      </c>
      <c r="OT177" s="19">
        <v>2370636.27</v>
      </c>
    </row>
    <row r="178" spans="1:410" ht="33" customHeight="1" x14ac:dyDescent="0.25">
      <c r="A178" s="18"/>
      <c r="B178" s="18" t="s">
        <v>939</v>
      </c>
      <c r="C178" s="18">
        <v>1160.6600000000001</v>
      </c>
      <c r="D178" s="16" t="e">
        <f>_xlfn.IFNA(INDEX(#REF!,MATCH(E178,#REF!,0)),0)</f>
        <v>#REF!</v>
      </c>
      <c r="E178" s="18" t="s">
        <v>971</v>
      </c>
      <c r="F178" s="16" t="s">
        <v>765</v>
      </c>
      <c r="G178" s="16" t="s">
        <v>766</v>
      </c>
      <c r="H178" s="16" t="s">
        <v>767</v>
      </c>
      <c r="I178" s="16" t="s">
        <v>768</v>
      </c>
      <c r="J178" s="16" t="s">
        <v>769</v>
      </c>
      <c r="K178" s="16" t="s">
        <v>770</v>
      </c>
      <c r="L178" s="16" t="s">
        <v>771</v>
      </c>
      <c r="M178" s="18">
        <v>1.64</v>
      </c>
      <c r="N178" s="18">
        <v>1.94</v>
      </c>
      <c r="O178" s="18">
        <v>2.04</v>
      </c>
      <c r="P178" s="18">
        <v>2.34</v>
      </c>
      <c r="Q178" s="18">
        <v>0.1</v>
      </c>
      <c r="R178" s="18">
        <v>1.8399999999999999</v>
      </c>
      <c r="S178" s="18">
        <v>2.14</v>
      </c>
      <c r="T178" s="18">
        <v>0.2</v>
      </c>
      <c r="U178" s="18">
        <v>0</v>
      </c>
      <c r="V178" s="18">
        <v>0</v>
      </c>
      <c r="W178" s="18">
        <v>0</v>
      </c>
      <c r="X178" s="18">
        <v>1.64</v>
      </c>
      <c r="Y178" s="18">
        <v>1.9</v>
      </c>
      <c r="Z178" s="20">
        <f t="shared" si="565"/>
        <v>2.1</v>
      </c>
      <c r="AA178" s="18">
        <v>0.22</v>
      </c>
      <c r="AB178" s="18">
        <v>0</v>
      </c>
      <c r="AC178" s="18">
        <v>0</v>
      </c>
      <c r="AD178" s="18">
        <v>0</v>
      </c>
      <c r="AE178" s="18">
        <v>0</v>
      </c>
      <c r="AF178" s="18">
        <v>0</v>
      </c>
      <c r="AG178" s="18">
        <v>1.2</v>
      </c>
      <c r="AH178" s="18">
        <v>1.5</v>
      </c>
      <c r="AI178" s="20">
        <f t="shared" si="566"/>
        <v>2.25</v>
      </c>
      <c r="AJ178" s="18">
        <v>0</v>
      </c>
      <c r="AK178" s="18">
        <v>0</v>
      </c>
      <c r="AL178" s="20">
        <f t="shared" si="567"/>
        <v>0</v>
      </c>
      <c r="AM178" s="18">
        <v>1.64</v>
      </c>
      <c r="AN178" s="18">
        <v>1.5</v>
      </c>
      <c r="AO178" s="18">
        <v>0.15</v>
      </c>
      <c r="AP178" s="18">
        <v>0.22</v>
      </c>
      <c r="AQ178" s="18">
        <v>1.64</v>
      </c>
      <c r="AR178" s="18">
        <v>1.72</v>
      </c>
      <c r="AS178" s="18">
        <v>0.12</v>
      </c>
      <c r="AT178" s="18">
        <v>0.11</v>
      </c>
      <c r="AU178" s="18">
        <v>0</v>
      </c>
      <c r="AV178" s="18">
        <v>1</v>
      </c>
      <c r="AW178" s="18">
        <v>0</v>
      </c>
      <c r="AX178" s="18">
        <v>0</v>
      </c>
      <c r="AY178" s="18">
        <v>0</v>
      </c>
      <c r="AZ178" s="18">
        <v>0</v>
      </c>
      <c r="BA178" s="18">
        <v>0</v>
      </c>
      <c r="BB178" s="18">
        <v>0</v>
      </c>
      <c r="BC178" s="18">
        <v>0</v>
      </c>
      <c r="BD178" s="18">
        <v>0</v>
      </c>
      <c r="BE178" s="18">
        <v>2</v>
      </c>
      <c r="BF178" s="18">
        <v>0</v>
      </c>
      <c r="BG178" s="18">
        <v>0</v>
      </c>
      <c r="BH178" s="18">
        <v>0</v>
      </c>
      <c r="BI178" s="18">
        <v>0</v>
      </c>
      <c r="BJ178" s="18">
        <v>0</v>
      </c>
      <c r="BK178" s="18">
        <v>0</v>
      </c>
      <c r="BL178" s="18">
        <v>0</v>
      </c>
      <c r="BM178" s="18">
        <v>0</v>
      </c>
      <c r="BN178" s="18">
        <v>0</v>
      </c>
      <c r="BO178" s="18">
        <v>0</v>
      </c>
      <c r="BP178" s="18">
        <v>0</v>
      </c>
      <c r="BQ178" s="18">
        <v>0</v>
      </c>
      <c r="BR178" s="18">
        <v>0</v>
      </c>
      <c r="BS178" s="18">
        <v>0</v>
      </c>
      <c r="BT178" s="18">
        <v>0</v>
      </c>
      <c r="BU178" s="18">
        <v>0</v>
      </c>
      <c r="BV178" s="18">
        <v>0</v>
      </c>
      <c r="BW178" s="18">
        <v>0</v>
      </c>
      <c r="BX178" s="18">
        <v>0</v>
      </c>
      <c r="BY178" s="18">
        <v>0</v>
      </c>
      <c r="BZ178" s="18">
        <v>0</v>
      </c>
      <c r="CA178" s="16" t="e">
        <f>_xlfn.IFNA(IF(RIGHT(D178,2)="=G",0,INDEX(#REF!,MATCH(E178,#REF!,0))),0)</f>
        <v>#REF!</v>
      </c>
      <c r="CB178" s="16" t="s">
        <v>776</v>
      </c>
      <c r="CC178" s="18">
        <v>0</v>
      </c>
      <c r="CD178" s="18">
        <v>0</v>
      </c>
      <c r="CE178" s="18">
        <v>1.4</v>
      </c>
      <c r="CF178" s="18">
        <v>0.85</v>
      </c>
      <c r="CG178" s="18">
        <v>0.12</v>
      </c>
      <c r="CH178" s="18">
        <v>2</v>
      </c>
      <c r="CI178" s="16" t="s">
        <v>98</v>
      </c>
      <c r="CJ178" s="18">
        <v>0</v>
      </c>
      <c r="CK178" s="20">
        <f t="shared" si="432"/>
        <v>2.7</v>
      </c>
      <c r="CL178" s="20">
        <f t="shared" si="568"/>
        <v>2.7</v>
      </c>
      <c r="CM178" s="18">
        <v>50.67</v>
      </c>
      <c r="CN178" s="18">
        <v>44.53</v>
      </c>
      <c r="CO178" s="18">
        <v>43.691000000000003</v>
      </c>
      <c r="CP178" s="22">
        <f t="shared" si="433"/>
        <v>44.53</v>
      </c>
      <c r="CQ178" s="22">
        <f t="shared" si="434"/>
        <v>41.83</v>
      </c>
      <c r="CR178" s="22">
        <f t="shared" si="569"/>
        <v>2.7</v>
      </c>
      <c r="CS178" s="22">
        <f t="shared" si="435"/>
        <v>41.93</v>
      </c>
      <c r="CT178" s="22">
        <f t="shared" si="436"/>
        <v>42.13</v>
      </c>
      <c r="CU178" s="18">
        <v>42.13</v>
      </c>
      <c r="CV178" s="22">
        <f t="shared" si="570"/>
        <v>2.1</v>
      </c>
      <c r="CW178" s="22">
        <f t="shared" si="437"/>
        <v>0</v>
      </c>
      <c r="CX178" s="22">
        <f t="shared" si="438"/>
        <v>0</v>
      </c>
      <c r="CY178" s="22">
        <f t="shared" si="439"/>
        <v>44.26</v>
      </c>
      <c r="CZ178" s="22">
        <f t="shared" si="440"/>
        <v>44.41</v>
      </c>
      <c r="DA178" s="18">
        <v>44.53</v>
      </c>
      <c r="DB178" s="20">
        <f t="shared" si="571"/>
        <v>2.7</v>
      </c>
      <c r="DC178" s="20">
        <f t="shared" si="572"/>
        <v>0</v>
      </c>
      <c r="DD178" s="20">
        <f t="shared" si="573"/>
        <v>2.7</v>
      </c>
      <c r="DE178" s="20">
        <f t="shared" si="441"/>
        <v>0.1</v>
      </c>
      <c r="DF178" s="20">
        <f t="shared" si="442"/>
        <v>0.2</v>
      </c>
      <c r="DG178" s="20">
        <f t="shared" si="443"/>
        <v>2.37</v>
      </c>
      <c r="DH178" s="20">
        <f t="shared" si="444"/>
        <v>0</v>
      </c>
      <c r="DI178" s="20">
        <f t="shared" si="445"/>
        <v>0</v>
      </c>
      <c r="DJ178" s="20">
        <f t="shared" si="446"/>
        <v>0</v>
      </c>
      <c r="DK178" s="20">
        <f t="shared" si="574"/>
        <v>2.67</v>
      </c>
      <c r="DL178" s="20">
        <f t="shared" si="575"/>
        <v>0</v>
      </c>
      <c r="DM178" s="20">
        <f t="shared" si="576"/>
        <v>3.0000000000000249E-2</v>
      </c>
      <c r="DN178" s="20">
        <f t="shared" si="577"/>
        <v>0</v>
      </c>
      <c r="DO178" s="18">
        <v>2.54</v>
      </c>
      <c r="DP178" s="18">
        <v>0</v>
      </c>
      <c r="DQ178" s="18">
        <v>1</v>
      </c>
      <c r="DR178" s="18">
        <v>1</v>
      </c>
      <c r="DS178" s="25">
        <f t="shared" si="578"/>
        <v>2.54</v>
      </c>
      <c r="DT178" s="25">
        <f t="shared" si="579"/>
        <v>0</v>
      </c>
      <c r="DU178" s="25">
        <f t="shared" si="580"/>
        <v>6.86</v>
      </c>
      <c r="DV178" s="25">
        <f t="shared" si="581"/>
        <v>0</v>
      </c>
      <c r="DW178" s="25">
        <f t="shared" si="582"/>
        <v>6.86</v>
      </c>
      <c r="DX178" s="25">
        <f t="shared" si="583"/>
        <v>13.99</v>
      </c>
      <c r="DY178" s="25">
        <f t="shared" si="584"/>
        <v>0</v>
      </c>
      <c r="DZ178" s="25">
        <f t="shared" si="585"/>
        <v>13.99</v>
      </c>
      <c r="EA178" s="25">
        <f t="shared" si="586"/>
        <v>8.81</v>
      </c>
      <c r="EB178" s="25">
        <f t="shared" si="587"/>
        <v>0</v>
      </c>
      <c r="EC178" s="25">
        <f t="shared" si="588"/>
        <v>8.81</v>
      </c>
      <c r="ED178" s="25">
        <f t="shared" si="589"/>
        <v>5.18</v>
      </c>
      <c r="EE178" s="25">
        <f t="shared" si="589"/>
        <v>0</v>
      </c>
      <c r="EF178" s="25">
        <f t="shared" si="590"/>
        <v>5.18</v>
      </c>
      <c r="EG178" s="25">
        <f t="shared" si="591"/>
        <v>8.81</v>
      </c>
      <c r="EH178" s="25">
        <f t="shared" si="591"/>
        <v>0</v>
      </c>
      <c r="EI178" s="25">
        <f t="shared" si="592"/>
        <v>8.81</v>
      </c>
      <c r="EJ178" s="18">
        <v>1160.6600000000001</v>
      </c>
      <c r="EK178" s="18">
        <v>1121.96</v>
      </c>
      <c r="EL178" s="18" t="s">
        <v>971</v>
      </c>
      <c r="EM178" s="18" t="s">
        <v>972</v>
      </c>
      <c r="EN178" s="16" t="s">
        <v>774</v>
      </c>
      <c r="EO178" s="16" t="s">
        <v>132</v>
      </c>
      <c r="EP178" s="16" t="e">
        <f>IF(OR(EN178="Cống tròn",EN178="Cống hộp",EN178="Ống nhựa"),INDEX(#REF!,MATCH(E178,#REF!,0)),IF(OR(EN178="Rãnh xây",EN178="Rãnh bê tông"),INDEX(#REF!,MATCH(E178,#REF!,0)),0))</f>
        <v>#REF!</v>
      </c>
      <c r="EQ178" s="18">
        <v>37.500000000000043</v>
      </c>
      <c r="ER178" s="18">
        <v>1</v>
      </c>
      <c r="ES178" s="25">
        <f t="shared" si="593"/>
        <v>37</v>
      </c>
      <c r="ET178" s="1" t="e">
        <f>_xlfn.IFNA(IF(EN178="Cống tròn",INDEX(#REF!,MATCH(E178,#REF!,0)),IF(EN178="Cống hộp",INDEX(#REF!,MATCH(E178,#REF!,0)),EU178&amp;" ,"&amp;EV178)),0)</f>
        <v>#REF!</v>
      </c>
      <c r="EU178" s="16" t="s">
        <v>769</v>
      </c>
      <c r="EV178" s="16" t="s">
        <v>775</v>
      </c>
      <c r="EW178" s="16" t="e">
        <f>_xlfn.IFNA(INDEX(#REF!,MATCH(E178,#REF!,0)),0)</f>
        <v>#REF!</v>
      </c>
      <c r="EX178" s="16"/>
      <c r="EY178" s="18">
        <v>0</v>
      </c>
      <c r="EZ178" s="18">
        <v>0</v>
      </c>
      <c r="FA178" s="18">
        <v>0</v>
      </c>
      <c r="FB178" s="19">
        <v>0</v>
      </c>
      <c r="FC178" s="19">
        <v>0</v>
      </c>
      <c r="FD178" s="25">
        <f t="shared" si="447"/>
        <v>0</v>
      </c>
      <c r="FE178" s="25">
        <f t="shared" si="594"/>
        <v>0</v>
      </c>
      <c r="FF178" s="18">
        <v>0.1</v>
      </c>
      <c r="FG178" s="18">
        <v>2</v>
      </c>
      <c r="FH178" s="18">
        <v>1</v>
      </c>
      <c r="FI178" s="25">
        <f t="shared" si="595"/>
        <v>1.2</v>
      </c>
      <c r="FJ178" s="18">
        <v>0</v>
      </c>
      <c r="FK178" s="18">
        <v>0</v>
      </c>
      <c r="FL178" s="18">
        <v>0.2</v>
      </c>
      <c r="FM178" s="18">
        <v>1.4</v>
      </c>
      <c r="FN178" s="18">
        <v>0</v>
      </c>
      <c r="FO178" s="25">
        <f t="shared" si="596"/>
        <v>1.4</v>
      </c>
      <c r="FP178" s="18">
        <v>1.4999999999999999E-2</v>
      </c>
      <c r="FQ178" s="18">
        <v>1</v>
      </c>
      <c r="FR178" s="25">
        <f t="shared" si="448"/>
        <v>36</v>
      </c>
      <c r="FS178" s="25">
        <f t="shared" si="449"/>
        <v>0.52500000000000002</v>
      </c>
      <c r="FT178" s="25">
        <f t="shared" si="450"/>
        <v>36.524999999999999</v>
      </c>
      <c r="FU178" s="25">
        <f t="shared" si="451"/>
        <v>-0.97500000000004405</v>
      </c>
      <c r="FV178" s="25" t="str">
        <f t="shared" si="597"/>
        <v>Thêm 01</v>
      </c>
      <c r="FW178" s="25">
        <f t="shared" si="598"/>
        <v>0.04</v>
      </c>
      <c r="FX178" s="16"/>
      <c r="FY178" s="16"/>
      <c r="FZ178" s="16"/>
      <c r="GA178" s="16"/>
      <c r="GB178" s="19">
        <v>0</v>
      </c>
      <c r="GC178" s="19">
        <v>0</v>
      </c>
      <c r="GD178" s="19">
        <v>0</v>
      </c>
      <c r="GE178" s="19">
        <v>0</v>
      </c>
      <c r="GF178" s="19">
        <v>0</v>
      </c>
      <c r="GG178" s="19">
        <v>0</v>
      </c>
      <c r="GH178" s="19">
        <v>0</v>
      </c>
      <c r="GI178" s="19">
        <v>0</v>
      </c>
      <c r="GJ178" s="19">
        <v>0</v>
      </c>
      <c r="GK178" s="19">
        <v>0</v>
      </c>
      <c r="GL178" s="25">
        <f t="shared" si="452"/>
        <v>0</v>
      </c>
      <c r="GM178" s="25">
        <f t="shared" si="599"/>
        <v>0</v>
      </c>
      <c r="GN178" s="19">
        <v>0</v>
      </c>
      <c r="GO178" s="19">
        <v>0</v>
      </c>
      <c r="GP178" s="19">
        <v>0</v>
      </c>
      <c r="GQ178" s="19">
        <v>0</v>
      </c>
      <c r="GR178" s="1" t="e">
        <f>_xlfn.IFNA(INDEX(#REF!,MATCH(E178,#REF!,0)),0)</f>
        <v>#REF!</v>
      </c>
      <c r="GS178" s="16"/>
      <c r="GT178" s="18">
        <v>0</v>
      </c>
      <c r="GU178" s="18">
        <v>0</v>
      </c>
      <c r="GV178" s="18">
        <v>0</v>
      </c>
      <c r="GW178" s="18">
        <v>0</v>
      </c>
      <c r="GX178" s="25">
        <f t="shared" si="453"/>
        <v>0</v>
      </c>
      <c r="GY178" s="25">
        <f t="shared" si="454"/>
        <v>0</v>
      </c>
      <c r="GZ178" s="25">
        <f t="shared" si="600"/>
        <v>0</v>
      </c>
      <c r="HA178" s="1" t="e" cm="1">
        <f t="array" ref="HA178">INDEX(#REF!,MATCH(EJ178&amp;EK178&amp;HD178&amp;HE178&amp;HF178,#REF!&amp;#REF!&amp;#REF!&amp;#REF!&amp;#REF!,0))</f>
        <v>#REF!</v>
      </c>
      <c r="HB178" s="16"/>
      <c r="HC178" s="25">
        <f t="shared" si="601"/>
        <v>0</v>
      </c>
      <c r="HD178" s="18">
        <v>0</v>
      </c>
      <c r="HE178" s="18">
        <v>0</v>
      </c>
      <c r="HF178" s="18">
        <v>0</v>
      </c>
      <c r="HG178" s="1" t="e" cm="1">
        <f t="array" ref="HG178">INDEX(#REF!,MATCH(EJ178&amp;EK178&amp;HJ178&amp;HK178&amp;HL178,#REF!&amp;#REF!&amp;#REF!&amp;#REF!&amp;#REF!,0))</f>
        <v>#REF!</v>
      </c>
      <c r="HH178" s="16"/>
      <c r="HI178" s="25">
        <f t="shared" si="602"/>
        <v>0</v>
      </c>
      <c r="HJ178" s="25">
        <f t="shared" si="603"/>
        <v>0</v>
      </c>
      <c r="HK178" s="19">
        <v>0</v>
      </c>
      <c r="HL178" s="19">
        <v>0</v>
      </c>
      <c r="HM178" s="18">
        <v>0.01</v>
      </c>
      <c r="HN178" s="18">
        <v>1</v>
      </c>
      <c r="HO178" s="25">
        <f t="shared" si="604"/>
        <v>0</v>
      </c>
      <c r="HP178" s="25">
        <f t="shared" si="605"/>
        <v>0</v>
      </c>
      <c r="HQ178" s="25">
        <f t="shared" si="606"/>
        <v>0</v>
      </c>
      <c r="HR178" s="25">
        <f t="shared" si="607"/>
        <v>0</v>
      </c>
      <c r="HS178" s="25">
        <f t="shared" si="608"/>
        <v>0</v>
      </c>
      <c r="HT178" s="19">
        <v>0</v>
      </c>
      <c r="HU178" s="19">
        <v>0</v>
      </c>
      <c r="HV178" s="19">
        <v>0</v>
      </c>
      <c r="HW178" s="25">
        <f t="shared" si="609"/>
        <v>0</v>
      </c>
      <c r="HX178" s="19">
        <v>0</v>
      </c>
      <c r="HY178" s="19">
        <v>0</v>
      </c>
      <c r="HZ178" s="18">
        <v>44.53</v>
      </c>
      <c r="IA178" s="20">
        <f>ROUND(IF(EN178="Cống tròn",IF(EN178="Cống tròn",IF(EU178="Không có móng",IQ178-FF178,IF(EU178="Đế",IP178-FN178,IF(OR(EU178="Móng bê tông",EU178="Móng bê tông kết hợp đế"),II178-FJ178,0))),0),IF(EN178="Cống hộp",IF(AND(EN178="Cống hộp",EU178="Không có móng"),IQ178-GF178,IF(AND(EN178="Cống hộp",EU178="Móng bê tông"),IJ178-GB178,0)),IF(OR(EN178="Rãnh xây",EN178="Rãnh bê tông"),IF(OR(EN178="Rãnh xây",EN178="Rãnh bê tông"),IK178-GB178,0),IF(EN178="Ống nhựa",IF(AND(EN178="Ống nhựa",EU178="Không đắp cát"),IQ178-HT178,IF(AND(EN178="Ống nhựa",EU178="Đắp cát"),IH178-HX178,0)),IF(EN178="Rãnh thang",IF(EN178="Rãnh thang",IF(EU178="Móng bê tông",#REF!-#REF!,IQ178),0),0))))),2)</f>
        <v>42.13</v>
      </c>
      <c r="IB178" s="20">
        <f t="shared" si="610"/>
        <v>2.3999999999999986</v>
      </c>
      <c r="IC178" s="20">
        <f t="shared" si="455"/>
        <v>42.129999999999995</v>
      </c>
      <c r="ID178" s="20">
        <f t="shared" si="456"/>
        <v>0</v>
      </c>
      <c r="IE178" s="20">
        <f t="shared" si="457"/>
        <v>0</v>
      </c>
      <c r="IF178" s="20">
        <f t="shared" si="458"/>
        <v>0</v>
      </c>
      <c r="IG178" s="20">
        <f>IF(EN178="Rãnh thang",IF(AND(EN178="Rãnh thang",EU178="Móng bê tông"),IQ178-#REF!,0),IF(EN178="Ống nhựa",IF(AND(EN178="Ống nhựa",EU178="Đắp cát"),IQ178-HT178,0),IF(EN178="Cống tròn",IF(EN178="Cống tròn",IF(OR(EU178="Móng bê tông",EU178="Móng bê tông kết hợp đế"),IM178-FL178,0),0),IF(EN178="Cống hộp",IF(AND(EN178="Cống hộp",EU178="Móng bê tông"),IN178-GD178,0),IF(OR(EN178="Rãnh xây",EN178="Rãnh bê tông"),IF(AND(EN178="Rãnh xây",EU178="Móng bê tông"),IO178-GD178,IF(AND(EN178="Rãnh bê tông",EU178="Móng bê tông"),IO178-GD178,0)),0)))))</f>
        <v>42.129999999999995</v>
      </c>
      <c r="IH178" s="20">
        <f t="shared" si="459"/>
        <v>0</v>
      </c>
      <c r="II178" s="20">
        <f t="shared" si="460"/>
        <v>42.129999999999995</v>
      </c>
      <c r="IJ178" s="20">
        <f t="shared" si="461"/>
        <v>0</v>
      </c>
      <c r="IK178" s="20">
        <f t="shared" si="462"/>
        <v>0</v>
      </c>
      <c r="IL178" s="20">
        <f t="shared" si="463"/>
        <v>42.33</v>
      </c>
      <c r="IM178" s="20">
        <f t="shared" si="464"/>
        <v>42.33</v>
      </c>
      <c r="IN178" s="20">
        <f t="shared" si="465"/>
        <v>0</v>
      </c>
      <c r="IO178" s="20">
        <f t="shared" si="466"/>
        <v>0</v>
      </c>
      <c r="IP178" s="20">
        <f t="shared" si="467"/>
        <v>0</v>
      </c>
      <c r="IQ178" s="18">
        <v>42.43</v>
      </c>
      <c r="IR178" s="25">
        <f t="shared" si="611"/>
        <v>0</v>
      </c>
      <c r="IS178" s="25">
        <f t="shared" si="468"/>
        <v>0</v>
      </c>
      <c r="IT178" s="25">
        <f t="shared" si="469"/>
        <v>0</v>
      </c>
      <c r="IU178" s="25">
        <f>ROUND(IF(EN178="Cống tròn",IF(EN178="Cống tròn",IV178+FF178,0),IF(EN178="Cống hộp",IF(EN178="Cống hộp",IV178+GP178,0),IF(OR(EN178="Rãnh xây",EN178="Rãnh bê tông"),IF(OR(EN178="Rãnh xây",EN178="Rãnh bê tông"),IV178+GP178,0),IF(EN178="ống nhựa",IF(EN178="Ống nhựa",IV178+HT178,0),IF(EN178="Rãnh thang",IF(EN178="Rãnh thang",IQ178+#REF!,0),0))))),2)</f>
        <v>43.27</v>
      </c>
      <c r="IV178" s="18">
        <v>43.17</v>
      </c>
      <c r="IW178" s="25">
        <f t="shared" si="470"/>
        <v>43.27</v>
      </c>
      <c r="IX178" s="25">
        <f t="shared" si="471"/>
        <v>0</v>
      </c>
      <c r="IY178" s="25">
        <f t="shared" si="472"/>
        <v>0</v>
      </c>
      <c r="IZ178" s="25">
        <f t="shared" si="473"/>
        <v>0</v>
      </c>
      <c r="JA178" s="25">
        <f t="shared" si="474"/>
        <v>0</v>
      </c>
      <c r="JB178" s="18">
        <v>44.27</v>
      </c>
      <c r="JC178" s="20">
        <f>ROUND(IF(EN178="Cống tròn",IF(EN178="Cống tròn",IF(EU178="Không có móng",JS178-FF178,IF(EU178="Đế",JR178-FN178,IF(OR(EU178="Móng bê tông",EU178="Móng bê tông kết hợp đế"),JK178-FJ178,0))),0),IF(EN178="Cống hộp",IF(AND(EN178="Cống hộp",EU178="Không có móng"),JS178-GF178,IF(AND(EN178="Cống hộp",EU178="Móng bê tông"),JL178-GB178,0)),IF(OR(EN178="Rãnh xây",EN178="Rãnh bê tông"),IF(OR(EN178="Rãnh xây",EN178="Rãnh bê tông"),JM178-GB178,0),IF(EN178="Ống nhựa",IF(AND(EN178="Ống nhựa",EU178="Không đắp cát"),JS178-HT178,IF(AND(EN178="Ống nhựa",EU178="Đắp cát"),JJ178-HX178,0)),IF(EN178="Rãnh thang",IF(EN178="Rãnh thang",IF(EU178="Móng bê tông",#REF!-#REF!,JS178),0),0))))),2)</f>
        <v>41.87</v>
      </c>
      <c r="JD178" s="20">
        <f t="shared" si="612"/>
        <v>2.4000000000000057</v>
      </c>
      <c r="JE178" s="20">
        <f t="shared" si="475"/>
        <v>41.87</v>
      </c>
      <c r="JF178" s="20">
        <f t="shared" si="476"/>
        <v>0</v>
      </c>
      <c r="JG178" s="20">
        <f t="shared" si="477"/>
        <v>0</v>
      </c>
      <c r="JH178" s="20">
        <f t="shared" si="478"/>
        <v>0</v>
      </c>
      <c r="JI178" s="20">
        <f>IF(EN178="Rãnh thang",IF(AND(EN178="Rãnh thang",EU178="Móng bê tông"),JS178-#REF!,0),IF(EN178="Ống nhựa",IF(AND(EN178="Ống nhựa",EU178="Đắp cát"),JS178-HT178,0),IF(EN178="Cống tròn",IF(EN178="Cống tròn",IF(OR(EU178="Móng bê tông",EU178="Móng bê tông kết hợp đế"),JO178-FL178,0),0),IF(EN178="Cống hộp",IF(AND(EN178="Cống hộp",EU178="Móng bê tông"),JP178-GD178,0),IF(OR(EN178="Rãnh xây",EN178="Rãnh bê tông"),IF(AND(EN178="Rãnh xây",EU178="Móng bê tông"),JQ178-GD178,IF(AND(EN178="Rãnh bê tông",EU178="Móng bê tông"),JQ178-GD178,0)),0)))))</f>
        <v>41.87</v>
      </c>
      <c r="JJ178" s="20">
        <f t="shared" si="479"/>
        <v>0</v>
      </c>
      <c r="JK178" s="20">
        <f t="shared" si="480"/>
        <v>41.87</v>
      </c>
      <c r="JL178" s="20">
        <f t="shared" si="481"/>
        <v>0</v>
      </c>
      <c r="JM178" s="20">
        <f t="shared" si="482"/>
        <v>0</v>
      </c>
      <c r="JN178" s="20">
        <f t="shared" si="483"/>
        <v>42.07</v>
      </c>
      <c r="JO178" s="20">
        <f t="shared" si="484"/>
        <v>42.07</v>
      </c>
      <c r="JP178" s="20">
        <f t="shared" si="485"/>
        <v>0</v>
      </c>
      <c r="JQ178" s="20">
        <f t="shared" si="486"/>
        <v>0</v>
      </c>
      <c r="JR178" s="20">
        <f t="shared" si="487"/>
        <v>0</v>
      </c>
      <c r="JS178" s="26">
        <v>42.17</v>
      </c>
      <c r="JT178" s="25">
        <f t="shared" si="613"/>
        <v>0</v>
      </c>
      <c r="JU178" s="25">
        <f t="shared" si="488"/>
        <v>0</v>
      </c>
      <c r="JV178" s="25">
        <f t="shared" si="489"/>
        <v>0</v>
      </c>
      <c r="JW178" s="25">
        <f>ROUND(IF(EN178="Cống tròn",IF(EN178="Cống tròn",JX178+FF178,0),IF(EN178="Cống hộp",IF(EN178="Cống hộp",JX178+GP178,0),IF(OR(EN178="Rãnh xây",EN178="Rãnh bê tông"),IF(OR(EN178="Rãnh xây",EN178="Rãnh bê tông"),JX178+GP178,0),IF(EN178="ống nhựa",IF(EN178="Ống nhựa",JX178+HT178,0),IF(EN178="Rãnh thang",IF(EN178="Rãnh thang",JS178+#REF!,0),0))))),2)</f>
        <v>43.27</v>
      </c>
      <c r="JX178" s="27">
        <v>43.17</v>
      </c>
      <c r="JY178" s="25">
        <f t="shared" si="490"/>
        <v>43.27</v>
      </c>
      <c r="JZ178" s="25">
        <f t="shared" si="491"/>
        <v>0</v>
      </c>
      <c r="KA178" s="25">
        <f t="shared" si="492"/>
        <v>0</v>
      </c>
      <c r="KB178" s="25">
        <f t="shared" si="493"/>
        <v>0</v>
      </c>
      <c r="KC178" s="25">
        <f t="shared" si="494"/>
        <v>0</v>
      </c>
      <c r="KD178" s="28" t="s">
        <v>98</v>
      </c>
      <c r="KE178" s="27">
        <v>0</v>
      </c>
      <c r="KF178" s="25">
        <f t="shared" si="495"/>
        <v>2.3999999999999986</v>
      </c>
      <c r="KG178" s="25">
        <f t="shared" si="614"/>
        <v>2.3999999999999986</v>
      </c>
      <c r="KH178" s="27">
        <v>0</v>
      </c>
      <c r="KI178" s="25">
        <f t="shared" si="496"/>
        <v>2.4000000000000057</v>
      </c>
      <c r="KJ178" s="25">
        <f t="shared" si="615"/>
        <v>2.4000000000000057</v>
      </c>
      <c r="KK178" s="25">
        <f t="shared" si="497"/>
        <v>0</v>
      </c>
      <c r="KL178" s="25">
        <f t="shared" si="498"/>
        <v>0</v>
      </c>
      <c r="KM178" s="25">
        <f t="shared" si="616"/>
        <v>0</v>
      </c>
      <c r="KN178" s="25">
        <f t="shared" si="499"/>
        <v>0</v>
      </c>
      <c r="KO178" s="25">
        <f t="shared" si="500"/>
        <v>0</v>
      </c>
      <c r="KP178" s="25">
        <f t="shared" si="617"/>
        <v>0</v>
      </c>
      <c r="KQ178" s="25">
        <f t="shared" si="501"/>
        <v>0.2</v>
      </c>
      <c r="KR178" s="25">
        <f t="shared" si="502"/>
        <v>0.2</v>
      </c>
      <c r="KS178" s="25">
        <f t="shared" si="618"/>
        <v>0.2</v>
      </c>
      <c r="KT178" s="25">
        <f t="shared" si="503"/>
        <v>0</v>
      </c>
      <c r="KU178" s="25">
        <f t="shared" si="504"/>
        <v>0</v>
      </c>
      <c r="KV178" s="25">
        <f t="shared" si="619"/>
        <v>0</v>
      </c>
      <c r="KW178" s="25">
        <f t="shared" si="505"/>
        <v>0</v>
      </c>
      <c r="KX178" s="25">
        <f t="shared" si="506"/>
        <v>0</v>
      </c>
      <c r="KY178" s="25">
        <f t="shared" si="620"/>
        <v>0</v>
      </c>
      <c r="KZ178" s="25">
        <f t="shared" si="507"/>
        <v>0</v>
      </c>
      <c r="LA178" s="25">
        <f t="shared" si="508"/>
        <v>0</v>
      </c>
      <c r="LB178" s="25">
        <f t="shared" si="621"/>
        <v>0</v>
      </c>
      <c r="LC178" s="25">
        <f t="shared" si="509"/>
        <v>1.4</v>
      </c>
      <c r="LD178" s="25">
        <f t="shared" si="510"/>
        <v>1.4</v>
      </c>
      <c r="LE178" s="25">
        <f t="shared" si="622"/>
        <v>1.4</v>
      </c>
      <c r="LF178" s="25">
        <f t="shared" si="511"/>
        <v>0</v>
      </c>
      <c r="LG178" s="25">
        <f t="shared" si="512"/>
        <v>0</v>
      </c>
      <c r="LH178" s="25">
        <f t="shared" si="623"/>
        <v>0</v>
      </c>
      <c r="LI178" s="25">
        <f t="shared" si="513"/>
        <v>0</v>
      </c>
      <c r="LJ178" s="25">
        <f t="shared" si="514"/>
        <v>0</v>
      </c>
      <c r="LK178" s="25">
        <f t="shared" si="624"/>
        <v>0</v>
      </c>
      <c r="LL178" s="25">
        <f t="shared" si="515"/>
        <v>0</v>
      </c>
      <c r="LM178" s="25">
        <f t="shared" si="516"/>
        <v>0</v>
      </c>
      <c r="LN178" s="25">
        <f t="shared" si="625"/>
        <v>0</v>
      </c>
      <c r="LO178" s="25">
        <f t="shared" si="517"/>
        <v>0</v>
      </c>
      <c r="LP178" s="25">
        <f t="shared" si="518"/>
        <v>0</v>
      </c>
      <c r="LQ178" s="25">
        <f t="shared" si="626"/>
        <v>0</v>
      </c>
      <c r="LR178" s="25">
        <f t="shared" si="519"/>
        <v>0</v>
      </c>
      <c r="LS178" s="25">
        <f t="shared" si="520"/>
        <v>0</v>
      </c>
      <c r="LT178" s="25">
        <f t="shared" si="627"/>
        <v>0</v>
      </c>
      <c r="LU178" s="25">
        <f t="shared" si="521"/>
        <v>0</v>
      </c>
      <c r="LV178" s="25">
        <f t="shared" si="522"/>
        <v>0</v>
      </c>
      <c r="LW178" s="25">
        <f t="shared" si="628"/>
        <v>0</v>
      </c>
      <c r="LX178" s="25">
        <f t="shared" si="523"/>
        <v>0</v>
      </c>
      <c r="LY178" s="25">
        <f t="shared" si="524"/>
        <v>0</v>
      </c>
      <c r="LZ178" s="25">
        <f t="shared" si="629"/>
        <v>0</v>
      </c>
      <c r="MA178" s="25">
        <f t="shared" si="525"/>
        <v>0</v>
      </c>
      <c r="MB178" s="25">
        <f t="shared" si="526"/>
        <v>0</v>
      </c>
      <c r="MC178" s="25">
        <f t="shared" si="630"/>
        <v>0</v>
      </c>
      <c r="MD178" s="25">
        <f t="shared" si="527"/>
        <v>0</v>
      </c>
      <c r="ME178" s="25">
        <f t="shared" si="528"/>
        <v>0</v>
      </c>
      <c r="MF178" s="25">
        <f t="shared" si="631"/>
        <v>0</v>
      </c>
      <c r="MG178" s="25">
        <f t="shared" si="529"/>
        <v>0</v>
      </c>
      <c r="MH178" s="25">
        <f t="shared" si="530"/>
        <v>0</v>
      </c>
      <c r="MI178" s="25">
        <f t="shared" si="632"/>
        <v>0</v>
      </c>
      <c r="MJ178" s="25">
        <f t="shared" si="531"/>
        <v>0</v>
      </c>
      <c r="MK178" s="25">
        <f t="shared" si="532"/>
        <v>0</v>
      </c>
      <c r="ML178" s="25">
        <f t="shared" si="633"/>
        <v>0</v>
      </c>
      <c r="MM178" s="25">
        <f t="shared" si="533"/>
        <v>0</v>
      </c>
      <c r="MN178" s="25">
        <f t="shared" si="534"/>
        <v>0</v>
      </c>
      <c r="MO178" s="25">
        <f t="shared" si="634"/>
        <v>0</v>
      </c>
      <c r="MP178" s="25">
        <f t="shared" si="535"/>
        <v>0</v>
      </c>
      <c r="MQ178" s="25">
        <f t="shared" si="536"/>
        <v>0</v>
      </c>
      <c r="MR178" s="25">
        <f t="shared" si="635"/>
        <v>0</v>
      </c>
      <c r="MS178" s="29">
        <v>1.4</v>
      </c>
      <c r="MT178" s="29">
        <v>0</v>
      </c>
      <c r="MU178" s="29">
        <v>1</v>
      </c>
      <c r="MV178" s="29">
        <v>1</v>
      </c>
      <c r="MW178" s="25">
        <f t="shared" si="537"/>
        <v>1.4</v>
      </c>
      <c r="MX178" s="25">
        <f t="shared" si="538"/>
        <v>3.36</v>
      </c>
      <c r="MY178" s="25">
        <f t="shared" si="539"/>
        <v>0</v>
      </c>
      <c r="MZ178" s="25">
        <f t="shared" si="540"/>
        <v>0</v>
      </c>
      <c r="NA178" s="25">
        <f t="shared" si="541"/>
        <v>1.4</v>
      </c>
      <c r="NB178" s="25">
        <f t="shared" si="542"/>
        <v>3.36</v>
      </c>
      <c r="NC178" s="25">
        <f t="shared" si="543"/>
        <v>0</v>
      </c>
      <c r="ND178" s="25">
        <f t="shared" si="544"/>
        <v>0</v>
      </c>
      <c r="NE178" s="25">
        <f t="shared" si="636"/>
        <v>1.4</v>
      </c>
      <c r="NF178" s="25">
        <f t="shared" si="636"/>
        <v>3.36</v>
      </c>
      <c r="NG178" s="25">
        <f t="shared" si="636"/>
        <v>0</v>
      </c>
      <c r="NH178" s="25">
        <f t="shared" si="545"/>
        <v>0</v>
      </c>
      <c r="NI178" s="25">
        <f t="shared" si="546"/>
        <v>126</v>
      </c>
      <c r="NJ178" s="25">
        <f t="shared" si="547"/>
        <v>0</v>
      </c>
      <c r="NK178" s="25">
        <f t="shared" si="548"/>
        <v>126</v>
      </c>
      <c r="NL178" s="25">
        <f t="shared" si="549"/>
        <v>68.2</v>
      </c>
      <c r="NM178" s="25">
        <f t="shared" si="550"/>
        <v>0</v>
      </c>
      <c r="NN178" s="25">
        <f t="shared" si="637"/>
        <v>68.2</v>
      </c>
      <c r="NO178" s="25">
        <f t="shared" si="551"/>
        <v>0</v>
      </c>
      <c r="NP178" s="25">
        <f t="shared" si="552"/>
        <v>0</v>
      </c>
      <c r="NQ178" s="25">
        <f t="shared" si="638"/>
        <v>0</v>
      </c>
      <c r="NR178" s="25">
        <f t="shared" si="553"/>
        <v>0</v>
      </c>
      <c r="NS178" s="25">
        <f t="shared" si="554"/>
        <v>0</v>
      </c>
      <c r="NT178" s="25">
        <f t="shared" si="639"/>
        <v>0</v>
      </c>
      <c r="NU178" s="25">
        <f t="shared" si="555"/>
        <v>0</v>
      </c>
      <c r="NV178" s="25">
        <f t="shared" si="556"/>
        <v>0</v>
      </c>
      <c r="NW178" s="25">
        <f t="shared" si="640"/>
        <v>0</v>
      </c>
      <c r="NX178" s="25">
        <f t="shared" si="641"/>
        <v>68.2</v>
      </c>
      <c r="NY178" s="25">
        <f t="shared" si="641"/>
        <v>0</v>
      </c>
      <c r="NZ178" s="25">
        <f t="shared" si="642"/>
        <v>68.2</v>
      </c>
      <c r="OA178" s="25">
        <f t="shared" si="643"/>
        <v>57.8</v>
      </c>
      <c r="OB178" s="25">
        <f t="shared" si="643"/>
        <v>0</v>
      </c>
      <c r="OC178" s="25">
        <f t="shared" si="644"/>
        <v>57.8</v>
      </c>
      <c r="OD178" s="25">
        <f t="shared" si="645"/>
        <v>68.2</v>
      </c>
      <c r="OE178" s="25">
        <f t="shared" si="645"/>
        <v>0</v>
      </c>
      <c r="OF178" s="25">
        <f t="shared" si="645"/>
        <v>68.2</v>
      </c>
      <c r="OG178" s="25">
        <f t="shared" si="557"/>
        <v>0</v>
      </c>
      <c r="OH178" s="25">
        <f t="shared" si="558"/>
        <v>0</v>
      </c>
      <c r="OI178" s="25">
        <f t="shared" si="559"/>
        <v>0</v>
      </c>
      <c r="OJ178" s="25">
        <f t="shared" si="560"/>
        <v>0</v>
      </c>
      <c r="OK178" s="25">
        <f t="shared" si="561"/>
        <v>0</v>
      </c>
      <c r="OL178" s="25">
        <f t="shared" si="562"/>
        <v>0</v>
      </c>
      <c r="OM178" s="25">
        <f t="shared" si="646"/>
        <v>0</v>
      </c>
      <c r="ON178" s="25">
        <f t="shared" si="646"/>
        <v>0</v>
      </c>
      <c r="OO178" s="25">
        <f t="shared" si="646"/>
        <v>0</v>
      </c>
      <c r="OP178" s="25">
        <f t="shared" si="563"/>
        <v>0</v>
      </c>
      <c r="OQ178" s="25">
        <f t="shared" si="564"/>
        <v>0</v>
      </c>
      <c r="OR178" s="25">
        <f t="shared" si="647"/>
        <v>0</v>
      </c>
      <c r="OS178" s="19">
        <v>535949.37</v>
      </c>
      <c r="OT178" s="19">
        <v>2370603.08</v>
      </c>
    </row>
    <row r="179" spans="1:410" ht="33" customHeight="1" x14ac:dyDescent="0.25">
      <c r="A179" s="18"/>
      <c r="B179" s="18" t="s">
        <v>939</v>
      </c>
      <c r="C179" s="18">
        <v>1121.96</v>
      </c>
      <c r="D179" s="16" t="e">
        <f>_xlfn.IFNA(INDEX(#REF!,MATCH(E179,#REF!,0)),0)</f>
        <v>#REF!</v>
      </c>
      <c r="E179" s="18" t="s">
        <v>972</v>
      </c>
      <c r="F179" s="16" t="s">
        <v>765</v>
      </c>
      <c r="G179" s="16" t="s">
        <v>766</v>
      </c>
      <c r="H179" s="16" t="s">
        <v>767</v>
      </c>
      <c r="I179" s="16" t="s">
        <v>768</v>
      </c>
      <c r="J179" s="16" t="s">
        <v>769</v>
      </c>
      <c r="K179" s="16" t="s">
        <v>770</v>
      </c>
      <c r="L179" s="16" t="s">
        <v>771</v>
      </c>
      <c r="M179" s="18">
        <v>1.64</v>
      </c>
      <c r="N179" s="18">
        <v>1.94</v>
      </c>
      <c r="O179" s="18">
        <v>2.04</v>
      </c>
      <c r="P179" s="18">
        <v>2.34</v>
      </c>
      <c r="Q179" s="18">
        <v>0.1</v>
      </c>
      <c r="R179" s="18">
        <v>1.8399999999999999</v>
      </c>
      <c r="S179" s="18">
        <v>2.14</v>
      </c>
      <c r="T179" s="18">
        <v>0.2</v>
      </c>
      <c r="U179" s="18">
        <v>0</v>
      </c>
      <c r="V179" s="18">
        <v>0</v>
      </c>
      <c r="W179" s="18">
        <v>0</v>
      </c>
      <c r="X179" s="18">
        <v>1.64</v>
      </c>
      <c r="Y179" s="18">
        <v>1.9</v>
      </c>
      <c r="Z179" s="20">
        <f t="shared" si="565"/>
        <v>2.1</v>
      </c>
      <c r="AA179" s="18">
        <v>0.22</v>
      </c>
      <c r="AB179" s="18">
        <v>0</v>
      </c>
      <c r="AC179" s="18">
        <v>0</v>
      </c>
      <c r="AD179" s="18">
        <v>0</v>
      </c>
      <c r="AE179" s="18">
        <v>0</v>
      </c>
      <c r="AF179" s="18">
        <v>0</v>
      </c>
      <c r="AG179" s="18">
        <v>1.2</v>
      </c>
      <c r="AH179" s="18">
        <v>1.5</v>
      </c>
      <c r="AI179" s="20">
        <f t="shared" si="566"/>
        <v>2.25</v>
      </c>
      <c r="AJ179" s="18">
        <v>0</v>
      </c>
      <c r="AK179" s="18">
        <v>0</v>
      </c>
      <c r="AL179" s="20">
        <f t="shared" si="567"/>
        <v>0</v>
      </c>
      <c r="AM179" s="18">
        <v>1.64</v>
      </c>
      <c r="AN179" s="18">
        <v>1.5</v>
      </c>
      <c r="AO179" s="18">
        <v>0.15</v>
      </c>
      <c r="AP179" s="18">
        <v>0.22</v>
      </c>
      <c r="AQ179" s="18">
        <v>1.64</v>
      </c>
      <c r="AR179" s="18">
        <v>1.72</v>
      </c>
      <c r="AS179" s="18">
        <v>0.12</v>
      </c>
      <c r="AT179" s="18">
        <v>0.11</v>
      </c>
      <c r="AU179" s="18">
        <v>0</v>
      </c>
      <c r="AV179" s="18">
        <v>1</v>
      </c>
      <c r="AW179" s="18">
        <v>0</v>
      </c>
      <c r="AX179" s="18">
        <v>0</v>
      </c>
      <c r="AY179" s="18">
        <v>0</v>
      </c>
      <c r="AZ179" s="18">
        <v>0</v>
      </c>
      <c r="BA179" s="18">
        <v>0</v>
      </c>
      <c r="BB179" s="18">
        <v>0</v>
      </c>
      <c r="BC179" s="18">
        <v>0</v>
      </c>
      <c r="BD179" s="18">
        <v>0</v>
      </c>
      <c r="BE179" s="18">
        <v>2</v>
      </c>
      <c r="BF179" s="18">
        <v>0</v>
      </c>
      <c r="BG179" s="18">
        <v>0</v>
      </c>
      <c r="BH179" s="18">
        <v>0</v>
      </c>
      <c r="BI179" s="18">
        <v>0</v>
      </c>
      <c r="BJ179" s="18">
        <v>0</v>
      </c>
      <c r="BK179" s="18">
        <v>0</v>
      </c>
      <c r="BL179" s="18">
        <v>0</v>
      </c>
      <c r="BM179" s="18">
        <v>0</v>
      </c>
      <c r="BN179" s="18">
        <v>0</v>
      </c>
      <c r="BO179" s="18">
        <v>0</v>
      </c>
      <c r="BP179" s="18">
        <v>0</v>
      </c>
      <c r="BQ179" s="18">
        <v>0</v>
      </c>
      <c r="BR179" s="18">
        <v>0</v>
      </c>
      <c r="BS179" s="18">
        <v>0</v>
      </c>
      <c r="BT179" s="18">
        <v>0</v>
      </c>
      <c r="BU179" s="18">
        <v>0</v>
      </c>
      <c r="BV179" s="18">
        <v>0</v>
      </c>
      <c r="BW179" s="18">
        <v>0</v>
      </c>
      <c r="BX179" s="18">
        <v>0</v>
      </c>
      <c r="BY179" s="18">
        <v>0</v>
      </c>
      <c r="BZ179" s="18">
        <v>0</v>
      </c>
      <c r="CA179" s="16" t="e">
        <f>_xlfn.IFNA(IF(RIGHT(D179,2)="=G",0,INDEX(#REF!,MATCH(E179,#REF!,0))),0)</f>
        <v>#REF!</v>
      </c>
      <c r="CB179" s="16" t="s">
        <v>776</v>
      </c>
      <c r="CC179" s="18">
        <v>0</v>
      </c>
      <c r="CD179" s="18">
        <v>0</v>
      </c>
      <c r="CE179" s="18">
        <v>1.4</v>
      </c>
      <c r="CF179" s="18">
        <v>0.85</v>
      </c>
      <c r="CG179" s="18">
        <v>0.12</v>
      </c>
      <c r="CH179" s="18">
        <v>2</v>
      </c>
      <c r="CI179" s="16" t="s">
        <v>98</v>
      </c>
      <c r="CJ179" s="18">
        <v>0</v>
      </c>
      <c r="CK179" s="20">
        <f t="shared" si="432"/>
        <v>2.7</v>
      </c>
      <c r="CL179" s="20">
        <f t="shared" si="568"/>
        <v>2.7</v>
      </c>
      <c r="CM179" s="18">
        <v>64.540000000000006</v>
      </c>
      <c r="CN179" s="18">
        <v>44.27</v>
      </c>
      <c r="CO179" s="18">
        <v>43.431000000000004</v>
      </c>
      <c r="CP179" s="22">
        <f t="shared" si="433"/>
        <v>44.27</v>
      </c>
      <c r="CQ179" s="22">
        <f t="shared" si="434"/>
        <v>41.57</v>
      </c>
      <c r="CR179" s="22">
        <f t="shared" si="569"/>
        <v>2.7</v>
      </c>
      <c r="CS179" s="22">
        <f t="shared" si="435"/>
        <v>41.669999999999995</v>
      </c>
      <c r="CT179" s="22">
        <f t="shared" si="436"/>
        <v>41.87</v>
      </c>
      <c r="CU179" s="18">
        <v>41.87</v>
      </c>
      <c r="CV179" s="22">
        <f t="shared" si="570"/>
        <v>2.1</v>
      </c>
      <c r="CW179" s="22">
        <f t="shared" si="437"/>
        <v>0</v>
      </c>
      <c r="CX179" s="22">
        <f t="shared" si="438"/>
        <v>0</v>
      </c>
      <c r="CY179" s="22">
        <f t="shared" si="439"/>
        <v>44</v>
      </c>
      <c r="CZ179" s="22">
        <f t="shared" si="440"/>
        <v>44.15</v>
      </c>
      <c r="DA179" s="18">
        <v>44.27</v>
      </c>
      <c r="DB179" s="20">
        <f t="shared" si="571"/>
        <v>2.7</v>
      </c>
      <c r="DC179" s="20">
        <f t="shared" si="572"/>
        <v>0</v>
      </c>
      <c r="DD179" s="20">
        <f t="shared" si="573"/>
        <v>2.7</v>
      </c>
      <c r="DE179" s="20">
        <f t="shared" si="441"/>
        <v>0.1</v>
      </c>
      <c r="DF179" s="20">
        <f t="shared" si="442"/>
        <v>0.2</v>
      </c>
      <c r="DG179" s="20">
        <f t="shared" si="443"/>
        <v>2.37</v>
      </c>
      <c r="DH179" s="20">
        <f t="shared" si="444"/>
        <v>0</v>
      </c>
      <c r="DI179" s="20">
        <f t="shared" si="445"/>
        <v>0</v>
      </c>
      <c r="DJ179" s="20">
        <f t="shared" si="446"/>
        <v>0</v>
      </c>
      <c r="DK179" s="20">
        <f t="shared" si="574"/>
        <v>2.67</v>
      </c>
      <c r="DL179" s="20">
        <f t="shared" si="575"/>
        <v>0</v>
      </c>
      <c r="DM179" s="20">
        <f t="shared" si="576"/>
        <v>3.0000000000000249E-2</v>
      </c>
      <c r="DN179" s="20">
        <f t="shared" si="577"/>
        <v>0</v>
      </c>
      <c r="DO179" s="18">
        <v>2.54</v>
      </c>
      <c r="DP179" s="18">
        <v>0</v>
      </c>
      <c r="DQ179" s="18">
        <v>1</v>
      </c>
      <c r="DR179" s="18">
        <v>1</v>
      </c>
      <c r="DS179" s="25">
        <f t="shared" si="578"/>
        <v>2.54</v>
      </c>
      <c r="DT179" s="25">
        <f t="shared" si="579"/>
        <v>0</v>
      </c>
      <c r="DU179" s="25">
        <f t="shared" si="580"/>
        <v>6.86</v>
      </c>
      <c r="DV179" s="25">
        <f t="shared" si="581"/>
        <v>0</v>
      </c>
      <c r="DW179" s="25">
        <f t="shared" si="582"/>
        <v>6.86</v>
      </c>
      <c r="DX179" s="25">
        <f t="shared" si="583"/>
        <v>13.99</v>
      </c>
      <c r="DY179" s="25">
        <f t="shared" si="584"/>
        <v>0</v>
      </c>
      <c r="DZ179" s="25">
        <f t="shared" si="585"/>
        <v>13.99</v>
      </c>
      <c r="EA179" s="25">
        <f t="shared" si="586"/>
        <v>8.81</v>
      </c>
      <c r="EB179" s="25">
        <f t="shared" si="587"/>
        <v>0</v>
      </c>
      <c r="EC179" s="25">
        <f t="shared" si="588"/>
        <v>8.81</v>
      </c>
      <c r="ED179" s="25">
        <f t="shared" si="589"/>
        <v>5.18</v>
      </c>
      <c r="EE179" s="25">
        <f t="shared" si="589"/>
        <v>0</v>
      </c>
      <c r="EF179" s="25">
        <f t="shared" si="590"/>
        <v>5.18</v>
      </c>
      <c r="EG179" s="25">
        <f t="shared" si="591"/>
        <v>8.81</v>
      </c>
      <c r="EH179" s="25">
        <f t="shared" si="591"/>
        <v>0</v>
      </c>
      <c r="EI179" s="25">
        <f t="shared" si="592"/>
        <v>8.81</v>
      </c>
      <c r="EJ179" s="18">
        <v>1121.96</v>
      </c>
      <c r="EK179" s="18">
        <v>1083.26</v>
      </c>
      <c r="EL179" s="18" t="s">
        <v>972</v>
      </c>
      <c r="EM179" s="18" t="s">
        <v>973</v>
      </c>
      <c r="EN179" s="16" t="s">
        <v>774</v>
      </c>
      <c r="EO179" s="16" t="s">
        <v>132</v>
      </c>
      <c r="EP179" s="16" t="e">
        <f>IF(OR(EN179="Cống tròn",EN179="Cống hộp",EN179="Ống nhựa"),INDEX(#REF!,MATCH(E179,#REF!,0)),IF(OR(EN179="Rãnh xây",EN179="Rãnh bê tông"),INDEX(#REF!,MATCH(E179,#REF!,0)),0))</f>
        <v>#REF!</v>
      </c>
      <c r="EQ179" s="18">
        <v>37.500000000000043</v>
      </c>
      <c r="ER179" s="18">
        <v>1</v>
      </c>
      <c r="ES179" s="25">
        <f t="shared" si="593"/>
        <v>37</v>
      </c>
      <c r="ET179" s="1" t="e">
        <f>_xlfn.IFNA(IF(EN179="Cống tròn",INDEX(#REF!,MATCH(E179,#REF!,0)),IF(EN179="Cống hộp",INDEX(#REF!,MATCH(E179,#REF!,0)),EU179&amp;" ,"&amp;EV179)),0)</f>
        <v>#REF!</v>
      </c>
      <c r="EU179" s="16" t="s">
        <v>769</v>
      </c>
      <c r="EV179" s="16" t="s">
        <v>775</v>
      </c>
      <c r="EW179" s="16" t="e">
        <f>_xlfn.IFNA(INDEX(#REF!,MATCH(E179,#REF!,0)),0)</f>
        <v>#REF!</v>
      </c>
      <c r="EX179" s="16"/>
      <c r="EY179" s="18">
        <v>0</v>
      </c>
      <c r="EZ179" s="18">
        <v>0</v>
      </c>
      <c r="FA179" s="18">
        <v>0</v>
      </c>
      <c r="FB179" s="19">
        <v>0</v>
      </c>
      <c r="FC179" s="19">
        <v>0</v>
      </c>
      <c r="FD179" s="25">
        <f t="shared" si="447"/>
        <v>0</v>
      </c>
      <c r="FE179" s="25">
        <f t="shared" si="594"/>
        <v>0</v>
      </c>
      <c r="FF179" s="18">
        <v>0.1</v>
      </c>
      <c r="FG179" s="18">
        <v>2</v>
      </c>
      <c r="FH179" s="18">
        <v>1</v>
      </c>
      <c r="FI179" s="25">
        <f t="shared" si="595"/>
        <v>1.2</v>
      </c>
      <c r="FJ179" s="18">
        <v>0</v>
      </c>
      <c r="FK179" s="18">
        <v>0</v>
      </c>
      <c r="FL179" s="18">
        <v>0.2</v>
      </c>
      <c r="FM179" s="18">
        <v>1.4</v>
      </c>
      <c r="FN179" s="18">
        <v>0</v>
      </c>
      <c r="FO179" s="25">
        <f t="shared" si="596"/>
        <v>1.4</v>
      </c>
      <c r="FP179" s="18">
        <v>1.4999999999999999E-2</v>
      </c>
      <c r="FQ179" s="18">
        <v>1</v>
      </c>
      <c r="FR179" s="25">
        <f t="shared" si="448"/>
        <v>36</v>
      </c>
      <c r="FS179" s="25">
        <f t="shared" si="449"/>
        <v>0.52500000000000002</v>
      </c>
      <c r="FT179" s="25">
        <f t="shared" si="450"/>
        <v>36.524999999999999</v>
      </c>
      <c r="FU179" s="25">
        <f t="shared" si="451"/>
        <v>-0.97500000000004405</v>
      </c>
      <c r="FV179" s="25" t="str">
        <f t="shared" si="597"/>
        <v>Thêm 01</v>
      </c>
      <c r="FW179" s="25">
        <f t="shared" si="598"/>
        <v>0.04</v>
      </c>
      <c r="FX179" s="16"/>
      <c r="FY179" s="16"/>
      <c r="FZ179" s="16"/>
      <c r="GA179" s="16"/>
      <c r="GB179" s="19">
        <v>0</v>
      </c>
      <c r="GC179" s="19">
        <v>0</v>
      </c>
      <c r="GD179" s="19">
        <v>0</v>
      </c>
      <c r="GE179" s="19">
        <v>0</v>
      </c>
      <c r="GF179" s="19">
        <v>0</v>
      </c>
      <c r="GG179" s="19">
        <v>0</v>
      </c>
      <c r="GH179" s="19">
        <v>0</v>
      </c>
      <c r="GI179" s="19">
        <v>0</v>
      </c>
      <c r="GJ179" s="19">
        <v>0</v>
      </c>
      <c r="GK179" s="19">
        <v>0</v>
      </c>
      <c r="GL179" s="25">
        <f t="shared" si="452"/>
        <v>0</v>
      </c>
      <c r="GM179" s="25">
        <f t="shared" si="599"/>
        <v>0</v>
      </c>
      <c r="GN179" s="19">
        <v>0</v>
      </c>
      <c r="GO179" s="19">
        <v>0</v>
      </c>
      <c r="GP179" s="19">
        <v>0</v>
      </c>
      <c r="GQ179" s="19">
        <v>0</v>
      </c>
      <c r="GR179" s="1" t="e">
        <f>_xlfn.IFNA(INDEX(#REF!,MATCH(E179,#REF!,0)),0)</f>
        <v>#REF!</v>
      </c>
      <c r="GS179" s="16"/>
      <c r="GT179" s="18">
        <v>0</v>
      </c>
      <c r="GU179" s="18">
        <v>0</v>
      </c>
      <c r="GV179" s="18">
        <v>0</v>
      </c>
      <c r="GW179" s="18">
        <v>0</v>
      </c>
      <c r="GX179" s="25">
        <f t="shared" si="453"/>
        <v>0</v>
      </c>
      <c r="GY179" s="25">
        <f t="shared" si="454"/>
        <v>0</v>
      </c>
      <c r="GZ179" s="25">
        <f t="shared" si="600"/>
        <v>0</v>
      </c>
      <c r="HA179" s="1" t="e" cm="1">
        <f t="array" ref="HA179">INDEX(#REF!,MATCH(EJ179&amp;EK179&amp;HD179&amp;HE179&amp;HF179,#REF!&amp;#REF!&amp;#REF!&amp;#REF!&amp;#REF!,0))</f>
        <v>#REF!</v>
      </c>
      <c r="HB179" s="16"/>
      <c r="HC179" s="25">
        <f t="shared" si="601"/>
        <v>0</v>
      </c>
      <c r="HD179" s="18">
        <v>0</v>
      </c>
      <c r="HE179" s="18">
        <v>0</v>
      </c>
      <c r="HF179" s="18">
        <v>0</v>
      </c>
      <c r="HG179" s="1" t="e" cm="1">
        <f t="array" ref="HG179">INDEX(#REF!,MATCH(EJ179&amp;EK179&amp;HJ179&amp;HK179&amp;HL179,#REF!&amp;#REF!&amp;#REF!&amp;#REF!&amp;#REF!,0))</f>
        <v>#REF!</v>
      </c>
      <c r="HH179" s="16"/>
      <c r="HI179" s="25">
        <f t="shared" si="602"/>
        <v>0</v>
      </c>
      <c r="HJ179" s="25">
        <f t="shared" si="603"/>
        <v>0</v>
      </c>
      <c r="HK179" s="19">
        <v>0</v>
      </c>
      <c r="HL179" s="19">
        <v>0</v>
      </c>
      <c r="HM179" s="18">
        <v>0.01</v>
      </c>
      <c r="HN179" s="18">
        <v>1</v>
      </c>
      <c r="HO179" s="25">
        <f t="shared" si="604"/>
        <v>0</v>
      </c>
      <c r="HP179" s="25">
        <f t="shared" si="605"/>
        <v>0</v>
      </c>
      <c r="HQ179" s="25">
        <f t="shared" si="606"/>
        <v>0</v>
      </c>
      <c r="HR179" s="25">
        <f t="shared" si="607"/>
        <v>0</v>
      </c>
      <c r="HS179" s="25">
        <f t="shared" si="608"/>
        <v>0</v>
      </c>
      <c r="HT179" s="19">
        <v>0</v>
      </c>
      <c r="HU179" s="19">
        <v>0</v>
      </c>
      <c r="HV179" s="19">
        <v>0</v>
      </c>
      <c r="HW179" s="25">
        <f t="shared" si="609"/>
        <v>0</v>
      </c>
      <c r="HX179" s="19">
        <v>0</v>
      </c>
      <c r="HY179" s="19">
        <v>0</v>
      </c>
      <c r="HZ179" s="18">
        <v>44.27</v>
      </c>
      <c r="IA179" s="20">
        <f>ROUND(IF(EN179="Cống tròn",IF(EN179="Cống tròn",IF(EU179="Không có móng",IQ179-FF179,IF(EU179="Đế",IP179-FN179,IF(OR(EU179="Móng bê tông",EU179="Móng bê tông kết hợp đế"),II179-FJ179,0))),0),IF(EN179="Cống hộp",IF(AND(EN179="Cống hộp",EU179="Không có móng"),IQ179-GF179,IF(AND(EN179="Cống hộp",EU179="Móng bê tông"),IJ179-GB179,0)),IF(OR(EN179="Rãnh xây",EN179="Rãnh bê tông"),IF(OR(EN179="Rãnh xây",EN179="Rãnh bê tông"),IK179-GB179,0),IF(EN179="Ống nhựa",IF(AND(EN179="Ống nhựa",EU179="Không đắp cát"),IQ179-HT179,IF(AND(EN179="Ống nhựa",EU179="Đắp cát"),IH179-HX179,0)),IF(EN179="Rãnh thang",IF(EN179="Rãnh thang",IF(EU179="Móng bê tông",#REF!-#REF!,IQ179),0),0))))),2)</f>
        <v>41.87</v>
      </c>
      <c r="IB179" s="20">
        <f t="shared" si="610"/>
        <v>2.4000000000000057</v>
      </c>
      <c r="IC179" s="20">
        <f t="shared" si="455"/>
        <v>41.87</v>
      </c>
      <c r="ID179" s="20">
        <f t="shared" si="456"/>
        <v>0</v>
      </c>
      <c r="IE179" s="20">
        <f t="shared" si="457"/>
        <v>0</v>
      </c>
      <c r="IF179" s="20">
        <f t="shared" si="458"/>
        <v>0</v>
      </c>
      <c r="IG179" s="20">
        <f>IF(EN179="Rãnh thang",IF(AND(EN179="Rãnh thang",EU179="Móng bê tông"),IQ179-#REF!,0),IF(EN179="Ống nhựa",IF(AND(EN179="Ống nhựa",EU179="Đắp cát"),IQ179-HT179,0),IF(EN179="Cống tròn",IF(EN179="Cống tròn",IF(OR(EU179="Móng bê tông",EU179="Móng bê tông kết hợp đế"),IM179-FL179,0),0),IF(EN179="Cống hộp",IF(AND(EN179="Cống hộp",EU179="Móng bê tông"),IN179-GD179,0),IF(OR(EN179="Rãnh xây",EN179="Rãnh bê tông"),IF(AND(EN179="Rãnh xây",EU179="Móng bê tông"),IO179-GD179,IF(AND(EN179="Rãnh bê tông",EU179="Móng bê tông"),IO179-GD179,0)),0)))))</f>
        <v>41.87</v>
      </c>
      <c r="IH179" s="20">
        <f t="shared" si="459"/>
        <v>0</v>
      </c>
      <c r="II179" s="20">
        <f t="shared" si="460"/>
        <v>41.87</v>
      </c>
      <c r="IJ179" s="20">
        <f t="shared" si="461"/>
        <v>0</v>
      </c>
      <c r="IK179" s="20">
        <f t="shared" si="462"/>
        <v>0</v>
      </c>
      <c r="IL179" s="20">
        <f t="shared" si="463"/>
        <v>42.07</v>
      </c>
      <c r="IM179" s="20">
        <f t="shared" si="464"/>
        <v>42.07</v>
      </c>
      <c r="IN179" s="20">
        <f t="shared" si="465"/>
        <v>0</v>
      </c>
      <c r="IO179" s="20">
        <f t="shared" si="466"/>
        <v>0</v>
      </c>
      <c r="IP179" s="20">
        <f t="shared" si="467"/>
        <v>0</v>
      </c>
      <c r="IQ179" s="18">
        <v>42.17</v>
      </c>
      <c r="IR179" s="25">
        <f t="shared" si="611"/>
        <v>0</v>
      </c>
      <c r="IS179" s="25">
        <f t="shared" si="468"/>
        <v>0</v>
      </c>
      <c r="IT179" s="25">
        <f t="shared" si="469"/>
        <v>0</v>
      </c>
      <c r="IU179" s="25">
        <f>ROUND(IF(EN179="Cống tròn",IF(EN179="Cống tròn",IV179+FF179,0),IF(EN179="Cống hộp",IF(EN179="Cống hộp",IV179+GP179,0),IF(OR(EN179="Rãnh xây",EN179="Rãnh bê tông"),IF(OR(EN179="Rãnh xây",EN179="Rãnh bê tông"),IV179+GP179,0),IF(EN179="ống nhựa",IF(EN179="Ống nhựa",IV179+HT179,0),IF(EN179="Rãnh thang",IF(EN179="Rãnh thang",IQ179+#REF!,0),0))))),2)</f>
        <v>43.02</v>
      </c>
      <c r="IV179" s="18">
        <v>42.92</v>
      </c>
      <c r="IW179" s="25">
        <f t="shared" si="470"/>
        <v>43.02</v>
      </c>
      <c r="IX179" s="25">
        <f t="shared" si="471"/>
        <v>0</v>
      </c>
      <c r="IY179" s="25">
        <f t="shared" si="472"/>
        <v>0</v>
      </c>
      <c r="IZ179" s="25">
        <f t="shared" si="473"/>
        <v>0</v>
      </c>
      <c r="JA179" s="25">
        <f t="shared" si="474"/>
        <v>0</v>
      </c>
      <c r="JB179" s="18">
        <v>44.02</v>
      </c>
      <c r="JC179" s="20">
        <f>ROUND(IF(EN179="Cống tròn",IF(EN179="Cống tròn",IF(EU179="Không có móng",JS179-FF179,IF(EU179="Đế",JR179-FN179,IF(OR(EU179="Móng bê tông",EU179="Móng bê tông kết hợp đế"),JK179-FJ179,0))),0),IF(EN179="Cống hộp",IF(AND(EN179="Cống hộp",EU179="Không có móng"),JS179-GF179,IF(AND(EN179="Cống hộp",EU179="Móng bê tông"),JL179-GB179,0)),IF(OR(EN179="Rãnh xây",EN179="Rãnh bê tông"),IF(OR(EN179="Rãnh xây",EN179="Rãnh bê tông"),JM179-GB179,0),IF(EN179="Ống nhựa",IF(AND(EN179="Ống nhựa",EU179="Không đắp cát"),JS179-HT179,IF(AND(EN179="Ống nhựa",EU179="Đắp cát"),JJ179-HX179,0)),IF(EN179="Rãnh thang",IF(EN179="Rãnh thang",IF(EU179="Móng bê tông",#REF!-#REF!,JS179),0),0))))),2)</f>
        <v>41.62</v>
      </c>
      <c r="JD179" s="20">
        <f t="shared" si="612"/>
        <v>2.4000000000000057</v>
      </c>
      <c r="JE179" s="20">
        <f t="shared" si="475"/>
        <v>41.62</v>
      </c>
      <c r="JF179" s="20">
        <f t="shared" si="476"/>
        <v>0</v>
      </c>
      <c r="JG179" s="20">
        <f t="shared" si="477"/>
        <v>0</v>
      </c>
      <c r="JH179" s="20">
        <f t="shared" si="478"/>
        <v>0</v>
      </c>
      <c r="JI179" s="20">
        <f>IF(EN179="Rãnh thang",IF(AND(EN179="Rãnh thang",EU179="Móng bê tông"),JS179-#REF!,0),IF(EN179="Ống nhựa",IF(AND(EN179="Ống nhựa",EU179="Đắp cát"),JS179-HT179,0),IF(EN179="Cống tròn",IF(EN179="Cống tròn",IF(OR(EU179="Móng bê tông",EU179="Móng bê tông kết hợp đế"),JO179-FL179,0),0),IF(EN179="Cống hộp",IF(AND(EN179="Cống hộp",EU179="Móng bê tông"),JP179-GD179,0),IF(OR(EN179="Rãnh xây",EN179="Rãnh bê tông"),IF(AND(EN179="Rãnh xây",EU179="Móng bê tông"),JQ179-GD179,IF(AND(EN179="Rãnh bê tông",EU179="Móng bê tông"),JQ179-GD179,0)),0)))))</f>
        <v>41.62</v>
      </c>
      <c r="JJ179" s="20">
        <f t="shared" si="479"/>
        <v>0</v>
      </c>
      <c r="JK179" s="20">
        <f t="shared" si="480"/>
        <v>41.62</v>
      </c>
      <c r="JL179" s="20">
        <f t="shared" si="481"/>
        <v>0</v>
      </c>
      <c r="JM179" s="20">
        <f t="shared" si="482"/>
        <v>0</v>
      </c>
      <c r="JN179" s="20">
        <f t="shared" si="483"/>
        <v>41.82</v>
      </c>
      <c r="JO179" s="20">
        <f t="shared" si="484"/>
        <v>41.82</v>
      </c>
      <c r="JP179" s="20">
        <f t="shared" si="485"/>
        <v>0</v>
      </c>
      <c r="JQ179" s="20">
        <f t="shared" si="486"/>
        <v>0</v>
      </c>
      <c r="JR179" s="20">
        <f t="shared" si="487"/>
        <v>0</v>
      </c>
      <c r="JS179" s="26">
        <v>41.92</v>
      </c>
      <c r="JT179" s="25">
        <f t="shared" si="613"/>
        <v>0</v>
      </c>
      <c r="JU179" s="25">
        <f t="shared" si="488"/>
        <v>0</v>
      </c>
      <c r="JV179" s="25">
        <f t="shared" si="489"/>
        <v>0</v>
      </c>
      <c r="JW179" s="25">
        <f>ROUND(IF(EN179="Cống tròn",IF(EN179="Cống tròn",JX179+FF179,0),IF(EN179="Cống hộp",IF(EN179="Cống hộp",JX179+GP179,0),IF(OR(EN179="Rãnh xây",EN179="Rãnh bê tông"),IF(OR(EN179="Rãnh xây",EN179="Rãnh bê tông"),JX179+GP179,0),IF(EN179="ống nhựa",IF(EN179="Ống nhựa",JX179+HT179,0),IF(EN179="Rãnh thang",IF(EN179="Rãnh thang",JS179+#REF!,0),0))))),2)</f>
        <v>43.02</v>
      </c>
      <c r="JX179" s="27">
        <v>42.92</v>
      </c>
      <c r="JY179" s="25">
        <f t="shared" si="490"/>
        <v>43.02</v>
      </c>
      <c r="JZ179" s="25">
        <f t="shared" si="491"/>
        <v>0</v>
      </c>
      <c r="KA179" s="25">
        <f t="shared" si="492"/>
        <v>0</v>
      </c>
      <c r="KB179" s="25">
        <f t="shared" si="493"/>
        <v>0</v>
      </c>
      <c r="KC179" s="25">
        <f t="shared" si="494"/>
        <v>0</v>
      </c>
      <c r="KD179" s="28" t="s">
        <v>98</v>
      </c>
      <c r="KE179" s="27">
        <v>0</v>
      </c>
      <c r="KF179" s="25">
        <f t="shared" si="495"/>
        <v>2.4000000000000057</v>
      </c>
      <c r="KG179" s="25">
        <f t="shared" si="614"/>
        <v>2.4000000000000057</v>
      </c>
      <c r="KH179" s="27">
        <v>0</v>
      </c>
      <c r="KI179" s="25">
        <f t="shared" si="496"/>
        <v>2.4000000000000057</v>
      </c>
      <c r="KJ179" s="25">
        <f t="shared" si="615"/>
        <v>2.4000000000000057</v>
      </c>
      <c r="KK179" s="25">
        <f t="shared" si="497"/>
        <v>0</v>
      </c>
      <c r="KL179" s="25">
        <f t="shared" si="498"/>
        <v>0</v>
      </c>
      <c r="KM179" s="25">
        <f t="shared" si="616"/>
        <v>0</v>
      </c>
      <c r="KN179" s="25">
        <f t="shared" si="499"/>
        <v>0</v>
      </c>
      <c r="KO179" s="25">
        <f t="shared" si="500"/>
        <v>0</v>
      </c>
      <c r="KP179" s="25">
        <f t="shared" si="617"/>
        <v>0</v>
      </c>
      <c r="KQ179" s="25">
        <f t="shared" si="501"/>
        <v>0.2</v>
      </c>
      <c r="KR179" s="25">
        <f t="shared" si="502"/>
        <v>0.2</v>
      </c>
      <c r="KS179" s="25">
        <f t="shared" si="618"/>
        <v>0.2</v>
      </c>
      <c r="KT179" s="25">
        <f t="shared" si="503"/>
        <v>0</v>
      </c>
      <c r="KU179" s="25">
        <f t="shared" si="504"/>
        <v>0</v>
      </c>
      <c r="KV179" s="25">
        <f t="shared" si="619"/>
        <v>0</v>
      </c>
      <c r="KW179" s="25">
        <f t="shared" si="505"/>
        <v>0</v>
      </c>
      <c r="KX179" s="25">
        <f t="shared" si="506"/>
        <v>0</v>
      </c>
      <c r="KY179" s="25">
        <f t="shared" si="620"/>
        <v>0</v>
      </c>
      <c r="KZ179" s="25">
        <f t="shared" si="507"/>
        <v>0</v>
      </c>
      <c r="LA179" s="25">
        <f t="shared" si="508"/>
        <v>0</v>
      </c>
      <c r="LB179" s="25">
        <f t="shared" si="621"/>
        <v>0</v>
      </c>
      <c r="LC179" s="25">
        <f t="shared" si="509"/>
        <v>1.4</v>
      </c>
      <c r="LD179" s="25">
        <f t="shared" si="510"/>
        <v>1.4</v>
      </c>
      <c r="LE179" s="25">
        <f t="shared" si="622"/>
        <v>1.4</v>
      </c>
      <c r="LF179" s="25">
        <f t="shared" si="511"/>
        <v>0</v>
      </c>
      <c r="LG179" s="25">
        <f t="shared" si="512"/>
        <v>0</v>
      </c>
      <c r="LH179" s="25">
        <f t="shared" si="623"/>
        <v>0</v>
      </c>
      <c r="LI179" s="25">
        <f t="shared" si="513"/>
        <v>0</v>
      </c>
      <c r="LJ179" s="25">
        <f t="shared" si="514"/>
        <v>0</v>
      </c>
      <c r="LK179" s="25">
        <f t="shared" si="624"/>
        <v>0</v>
      </c>
      <c r="LL179" s="25">
        <f t="shared" si="515"/>
        <v>0</v>
      </c>
      <c r="LM179" s="25">
        <f t="shared" si="516"/>
        <v>0</v>
      </c>
      <c r="LN179" s="25">
        <f t="shared" si="625"/>
        <v>0</v>
      </c>
      <c r="LO179" s="25">
        <f t="shared" si="517"/>
        <v>0</v>
      </c>
      <c r="LP179" s="25">
        <f t="shared" si="518"/>
        <v>0</v>
      </c>
      <c r="LQ179" s="25">
        <f t="shared" si="626"/>
        <v>0</v>
      </c>
      <c r="LR179" s="25">
        <f t="shared" si="519"/>
        <v>0</v>
      </c>
      <c r="LS179" s="25">
        <f t="shared" si="520"/>
        <v>0</v>
      </c>
      <c r="LT179" s="25">
        <f t="shared" si="627"/>
        <v>0</v>
      </c>
      <c r="LU179" s="25">
        <f t="shared" si="521"/>
        <v>0</v>
      </c>
      <c r="LV179" s="25">
        <f t="shared" si="522"/>
        <v>0</v>
      </c>
      <c r="LW179" s="25">
        <f t="shared" si="628"/>
        <v>0</v>
      </c>
      <c r="LX179" s="25">
        <f t="shared" si="523"/>
        <v>0</v>
      </c>
      <c r="LY179" s="25">
        <f t="shared" si="524"/>
        <v>0</v>
      </c>
      <c r="LZ179" s="25">
        <f t="shared" si="629"/>
        <v>0</v>
      </c>
      <c r="MA179" s="25">
        <f t="shared" si="525"/>
        <v>0</v>
      </c>
      <c r="MB179" s="25">
        <f t="shared" si="526"/>
        <v>0</v>
      </c>
      <c r="MC179" s="25">
        <f t="shared" si="630"/>
        <v>0</v>
      </c>
      <c r="MD179" s="25">
        <f t="shared" si="527"/>
        <v>0</v>
      </c>
      <c r="ME179" s="25">
        <f t="shared" si="528"/>
        <v>0</v>
      </c>
      <c r="MF179" s="25">
        <f t="shared" si="631"/>
        <v>0</v>
      </c>
      <c r="MG179" s="25">
        <f t="shared" si="529"/>
        <v>0</v>
      </c>
      <c r="MH179" s="25">
        <f t="shared" si="530"/>
        <v>0</v>
      </c>
      <c r="MI179" s="25">
        <f t="shared" si="632"/>
        <v>0</v>
      </c>
      <c r="MJ179" s="25">
        <f t="shared" si="531"/>
        <v>0</v>
      </c>
      <c r="MK179" s="25">
        <f t="shared" si="532"/>
        <v>0</v>
      </c>
      <c r="ML179" s="25">
        <f t="shared" si="633"/>
        <v>0</v>
      </c>
      <c r="MM179" s="25">
        <f t="shared" si="533"/>
        <v>0</v>
      </c>
      <c r="MN179" s="25">
        <f t="shared" si="534"/>
        <v>0</v>
      </c>
      <c r="MO179" s="25">
        <f t="shared" si="634"/>
        <v>0</v>
      </c>
      <c r="MP179" s="25">
        <f t="shared" si="535"/>
        <v>0</v>
      </c>
      <c r="MQ179" s="25">
        <f t="shared" si="536"/>
        <v>0</v>
      </c>
      <c r="MR179" s="25">
        <f t="shared" si="635"/>
        <v>0</v>
      </c>
      <c r="MS179" s="29">
        <v>1.4</v>
      </c>
      <c r="MT179" s="29">
        <v>0</v>
      </c>
      <c r="MU179" s="29">
        <v>1</v>
      </c>
      <c r="MV179" s="29">
        <v>1</v>
      </c>
      <c r="MW179" s="25">
        <f t="shared" si="537"/>
        <v>1.4</v>
      </c>
      <c r="MX179" s="25">
        <f t="shared" si="538"/>
        <v>3.36</v>
      </c>
      <c r="MY179" s="25">
        <f t="shared" si="539"/>
        <v>0</v>
      </c>
      <c r="MZ179" s="25">
        <f t="shared" si="540"/>
        <v>0</v>
      </c>
      <c r="NA179" s="25">
        <f t="shared" si="541"/>
        <v>1.4</v>
      </c>
      <c r="NB179" s="25">
        <f t="shared" si="542"/>
        <v>3.36</v>
      </c>
      <c r="NC179" s="25">
        <f t="shared" si="543"/>
        <v>0</v>
      </c>
      <c r="ND179" s="25">
        <f t="shared" si="544"/>
        <v>0</v>
      </c>
      <c r="NE179" s="25">
        <f t="shared" si="636"/>
        <v>1.4</v>
      </c>
      <c r="NF179" s="25">
        <f t="shared" si="636"/>
        <v>3.36</v>
      </c>
      <c r="NG179" s="25">
        <f t="shared" si="636"/>
        <v>0</v>
      </c>
      <c r="NH179" s="25">
        <f t="shared" si="545"/>
        <v>0</v>
      </c>
      <c r="NI179" s="25">
        <f t="shared" si="546"/>
        <v>126</v>
      </c>
      <c r="NJ179" s="25">
        <f t="shared" si="547"/>
        <v>0</v>
      </c>
      <c r="NK179" s="25">
        <f t="shared" si="548"/>
        <v>126</v>
      </c>
      <c r="NL179" s="25">
        <f t="shared" si="549"/>
        <v>68.2</v>
      </c>
      <c r="NM179" s="25">
        <f t="shared" si="550"/>
        <v>0</v>
      </c>
      <c r="NN179" s="25">
        <f t="shared" si="637"/>
        <v>68.2</v>
      </c>
      <c r="NO179" s="25">
        <f t="shared" si="551"/>
        <v>0</v>
      </c>
      <c r="NP179" s="25">
        <f t="shared" si="552"/>
        <v>0</v>
      </c>
      <c r="NQ179" s="25">
        <f t="shared" si="638"/>
        <v>0</v>
      </c>
      <c r="NR179" s="25">
        <f t="shared" si="553"/>
        <v>0</v>
      </c>
      <c r="NS179" s="25">
        <f t="shared" si="554"/>
        <v>0</v>
      </c>
      <c r="NT179" s="25">
        <f t="shared" si="639"/>
        <v>0</v>
      </c>
      <c r="NU179" s="25">
        <f t="shared" si="555"/>
        <v>0</v>
      </c>
      <c r="NV179" s="25">
        <f t="shared" si="556"/>
        <v>0</v>
      </c>
      <c r="NW179" s="25">
        <f t="shared" si="640"/>
        <v>0</v>
      </c>
      <c r="NX179" s="25">
        <f t="shared" si="641"/>
        <v>68.2</v>
      </c>
      <c r="NY179" s="25">
        <f t="shared" si="641"/>
        <v>0</v>
      </c>
      <c r="NZ179" s="25">
        <f t="shared" si="642"/>
        <v>68.2</v>
      </c>
      <c r="OA179" s="25">
        <f t="shared" si="643"/>
        <v>57.8</v>
      </c>
      <c r="OB179" s="25">
        <f t="shared" si="643"/>
        <v>0</v>
      </c>
      <c r="OC179" s="25">
        <f t="shared" si="644"/>
        <v>57.8</v>
      </c>
      <c r="OD179" s="25">
        <f t="shared" si="645"/>
        <v>68.2</v>
      </c>
      <c r="OE179" s="25">
        <f t="shared" si="645"/>
        <v>0</v>
      </c>
      <c r="OF179" s="25">
        <f t="shared" si="645"/>
        <v>68.2</v>
      </c>
      <c r="OG179" s="25">
        <f t="shared" si="557"/>
        <v>0</v>
      </c>
      <c r="OH179" s="25">
        <f t="shared" si="558"/>
        <v>0</v>
      </c>
      <c r="OI179" s="25">
        <f t="shared" si="559"/>
        <v>0</v>
      </c>
      <c r="OJ179" s="25">
        <f t="shared" si="560"/>
        <v>0</v>
      </c>
      <c r="OK179" s="25">
        <f t="shared" si="561"/>
        <v>0</v>
      </c>
      <c r="OL179" s="25">
        <f t="shared" si="562"/>
        <v>0</v>
      </c>
      <c r="OM179" s="25">
        <f t="shared" si="646"/>
        <v>0</v>
      </c>
      <c r="ON179" s="25">
        <f t="shared" si="646"/>
        <v>0</v>
      </c>
      <c r="OO179" s="25">
        <f t="shared" si="646"/>
        <v>0</v>
      </c>
      <c r="OP179" s="25">
        <f t="shared" si="563"/>
        <v>0</v>
      </c>
      <c r="OQ179" s="25">
        <f t="shared" si="564"/>
        <v>0</v>
      </c>
      <c r="OR179" s="25">
        <f t="shared" si="647"/>
        <v>0</v>
      </c>
      <c r="OS179" s="19">
        <v>535969.28000000003</v>
      </c>
      <c r="OT179" s="19">
        <v>2370569.89</v>
      </c>
    </row>
    <row r="180" spans="1:410" ht="33" customHeight="1" x14ac:dyDescent="0.25">
      <c r="A180" s="18"/>
      <c r="B180" s="18" t="s">
        <v>939</v>
      </c>
      <c r="C180" s="18">
        <v>1083.26</v>
      </c>
      <c r="D180" s="16" t="e">
        <f>_xlfn.IFNA(INDEX(#REF!,MATCH(E180,#REF!,0)),0)</f>
        <v>#REF!</v>
      </c>
      <c r="E180" s="18" t="s">
        <v>973</v>
      </c>
      <c r="F180" s="16" t="s">
        <v>765</v>
      </c>
      <c r="G180" s="16" t="s">
        <v>766</v>
      </c>
      <c r="H180" s="16" t="s">
        <v>767</v>
      </c>
      <c r="I180" s="16" t="s">
        <v>768</v>
      </c>
      <c r="J180" s="16" t="s">
        <v>769</v>
      </c>
      <c r="K180" s="16" t="s">
        <v>770</v>
      </c>
      <c r="L180" s="16" t="s">
        <v>771</v>
      </c>
      <c r="M180" s="18">
        <v>1.64</v>
      </c>
      <c r="N180" s="18">
        <v>1.94</v>
      </c>
      <c r="O180" s="18">
        <v>2.04</v>
      </c>
      <c r="P180" s="18">
        <v>2.34</v>
      </c>
      <c r="Q180" s="18">
        <v>0.1</v>
      </c>
      <c r="R180" s="18">
        <v>1.8399999999999999</v>
      </c>
      <c r="S180" s="18">
        <v>2.14</v>
      </c>
      <c r="T180" s="18">
        <v>0.2</v>
      </c>
      <c r="U180" s="18">
        <v>0</v>
      </c>
      <c r="V180" s="18">
        <v>0</v>
      </c>
      <c r="W180" s="18">
        <v>0</v>
      </c>
      <c r="X180" s="18">
        <v>1.64</v>
      </c>
      <c r="Y180" s="18">
        <v>1.9</v>
      </c>
      <c r="Z180" s="20">
        <f t="shared" si="565"/>
        <v>2.1</v>
      </c>
      <c r="AA180" s="18">
        <v>0.22</v>
      </c>
      <c r="AB180" s="18">
        <v>0</v>
      </c>
      <c r="AC180" s="18">
        <v>0</v>
      </c>
      <c r="AD180" s="18">
        <v>0</v>
      </c>
      <c r="AE180" s="18">
        <v>0</v>
      </c>
      <c r="AF180" s="18">
        <v>0</v>
      </c>
      <c r="AG180" s="18">
        <v>1.2</v>
      </c>
      <c r="AH180" s="18">
        <v>1.5</v>
      </c>
      <c r="AI180" s="20">
        <f t="shared" si="566"/>
        <v>2.25</v>
      </c>
      <c r="AJ180" s="18">
        <v>0</v>
      </c>
      <c r="AK180" s="18">
        <v>0</v>
      </c>
      <c r="AL180" s="20">
        <f t="shared" si="567"/>
        <v>0</v>
      </c>
      <c r="AM180" s="18">
        <v>1.64</v>
      </c>
      <c r="AN180" s="18">
        <v>1.5</v>
      </c>
      <c r="AO180" s="18">
        <v>0.15</v>
      </c>
      <c r="AP180" s="18">
        <v>0.22</v>
      </c>
      <c r="AQ180" s="18">
        <v>1.64</v>
      </c>
      <c r="AR180" s="18">
        <v>1.72</v>
      </c>
      <c r="AS180" s="18">
        <v>0.12</v>
      </c>
      <c r="AT180" s="18">
        <v>0.11</v>
      </c>
      <c r="AU180" s="18">
        <v>0</v>
      </c>
      <c r="AV180" s="18">
        <v>1</v>
      </c>
      <c r="AW180" s="18">
        <v>0</v>
      </c>
      <c r="AX180" s="18">
        <v>0</v>
      </c>
      <c r="AY180" s="18">
        <v>0</v>
      </c>
      <c r="AZ180" s="18">
        <v>0</v>
      </c>
      <c r="BA180" s="18">
        <v>0</v>
      </c>
      <c r="BB180" s="18">
        <v>0</v>
      </c>
      <c r="BC180" s="18">
        <v>0</v>
      </c>
      <c r="BD180" s="18">
        <v>0</v>
      </c>
      <c r="BE180" s="18">
        <v>2</v>
      </c>
      <c r="BF180" s="18">
        <v>0</v>
      </c>
      <c r="BG180" s="18">
        <v>0</v>
      </c>
      <c r="BH180" s="18">
        <v>0</v>
      </c>
      <c r="BI180" s="18">
        <v>0</v>
      </c>
      <c r="BJ180" s="18">
        <v>0</v>
      </c>
      <c r="BK180" s="18">
        <v>0</v>
      </c>
      <c r="BL180" s="18">
        <v>0</v>
      </c>
      <c r="BM180" s="18">
        <v>0</v>
      </c>
      <c r="BN180" s="18">
        <v>0</v>
      </c>
      <c r="BO180" s="18">
        <v>0</v>
      </c>
      <c r="BP180" s="18">
        <v>0</v>
      </c>
      <c r="BQ180" s="18">
        <v>0</v>
      </c>
      <c r="BR180" s="18">
        <v>0</v>
      </c>
      <c r="BS180" s="18">
        <v>0</v>
      </c>
      <c r="BT180" s="18">
        <v>0</v>
      </c>
      <c r="BU180" s="18">
        <v>0</v>
      </c>
      <c r="BV180" s="18">
        <v>0</v>
      </c>
      <c r="BW180" s="18">
        <v>0</v>
      </c>
      <c r="BX180" s="18">
        <v>0</v>
      </c>
      <c r="BY180" s="18">
        <v>0</v>
      </c>
      <c r="BZ180" s="18">
        <v>0</v>
      </c>
      <c r="CA180" s="16" t="e">
        <f>_xlfn.IFNA(IF(RIGHT(D180,2)="=G",0,INDEX(#REF!,MATCH(E180,#REF!,0))),0)</f>
        <v>#REF!</v>
      </c>
      <c r="CB180" s="16" t="s">
        <v>776</v>
      </c>
      <c r="CC180" s="18">
        <v>0</v>
      </c>
      <c r="CD180" s="18">
        <v>0</v>
      </c>
      <c r="CE180" s="18">
        <v>1.4</v>
      </c>
      <c r="CF180" s="18">
        <v>0.85</v>
      </c>
      <c r="CG180" s="18">
        <v>0.12</v>
      </c>
      <c r="CH180" s="18">
        <v>2</v>
      </c>
      <c r="CI180" s="16" t="s">
        <v>98</v>
      </c>
      <c r="CJ180" s="18">
        <v>0</v>
      </c>
      <c r="CK180" s="20">
        <f t="shared" si="432"/>
        <v>2.7</v>
      </c>
      <c r="CL180" s="20">
        <f t="shared" si="568"/>
        <v>2.7</v>
      </c>
      <c r="CM180" s="18">
        <v>69.819999999999993</v>
      </c>
      <c r="CN180" s="18">
        <v>44.02</v>
      </c>
      <c r="CO180" s="18">
        <v>43.181000000000004</v>
      </c>
      <c r="CP180" s="22">
        <f t="shared" si="433"/>
        <v>44.02</v>
      </c>
      <c r="CQ180" s="22">
        <f t="shared" si="434"/>
        <v>41.32</v>
      </c>
      <c r="CR180" s="22">
        <f t="shared" si="569"/>
        <v>2.7</v>
      </c>
      <c r="CS180" s="22">
        <f t="shared" si="435"/>
        <v>41.419999999999995</v>
      </c>
      <c r="CT180" s="22">
        <f t="shared" si="436"/>
        <v>41.62</v>
      </c>
      <c r="CU180" s="18">
        <v>41.62</v>
      </c>
      <c r="CV180" s="22">
        <f t="shared" si="570"/>
        <v>2.1</v>
      </c>
      <c r="CW180" s="22">
        <f t="shared" si="437"/>
        <v>0</v>
      </c>
      <c r="CX180" s="22">
        <f t="shared" si="438"/>
        <v>0</v>
      </c>
      <c r="CY180" s="22">
        <f t="shared" si="439"/>
        <v>43.75</v>
      </c>
      <c r="CZ180" s="22">
        <f t="shared" si="440"/>
        <v>43.9</v>
      </c>
      <c r="DA180" s="18">
        <v>44.02</v>
      </c>
      <c r="DB180" s="20">
        <f t="shared" si="571"/>
        <v>2.7</v>
      </c>
      <c r="DC180" s="20">
        <f t="shared" si="572"/>
        <v>0</v>
      </c>
      <c r="DD180" s="20">
        <f t="shared" si="573"/>
        <v>2.7</v>
      </c>
      <c r="DE180" s="20">
        <f t="shared" si="441"/>
        <v>0.1</v>
      </c>
      <c r="DF180" s="20">
        <f t="shared" si="442"/>
        <v>0.2</v>
      </c>
      <c r="DG180" s="20">
        <f t="shared" si="443"/>
        <v>2.37</v>
      </c>
      <c r="DH180" s="20">
        <f t="shared" si="444"/>
        <v>0</v>
      </c>
      <c r="DI180" s="20">
        <f t="shared" si="445"/>
        <v>0</v>
      </c>
      <c r="DJ180" s="20">
        <f t="shared" si="446"/>
        <v>0</v>
      </c>
      <c r="DK180" s="20">
        <f t="shared" si="574"/>
        <v>2.67</v>
      </c>
      <c r="DL180" s="20">
        <f t="shared" si="575"/>
        <v>0</v>
      </c>
      <c r="DM180" s="20">
        <f t="shared" si="576"/>
        <v>3.0000000000000249E-2</v>
      </c>
      <c r="DN180" s="20">
        <f t="shared" si="577"/>
        <v>0</v>
      </c>
      <c r="DO180" s="18">
        <v>2.54</v>
      </c>
      <c r="DP180" s="18">
        <v>0</v>
      </c>
      <c r="DQ180" s="18">
        <v>1</v>
      </c>
      <c r="DR180" s="18">
        <v>1</v>
      </c>
      <c r="DS180" s="25">
        <f t="shared" si="578"/>
        <v>2.54</v>
      </c>
      <c r="DT180" s="25">
        <f t="shared" si="579"/>
        <v>0</v>
      </c>
      <c r="DU180" s="25">
        <f t="shared" si="580"/>
        <v>6.86</v>
      </c>
      <c r="DV180" s="25">
        <f t="shared" si="581"/>
        <v>0</v>
      </c>
      <c r="DW180" s="25">
        <f t="shared" si="582"/>
        <v>6.86</v>
      </c>
      <c r="DX180" s="25">
        <f t="shared" si="583"/>
        <v>13.99</v>
      </c>
      <c r="DY180" s="25">
        <f t="shared" si="584"/>
        <v>0</v>
      </c>
      <c r="DZ180" s="25">
        <f t="shared" si="585"/>
        <v>13.99</v>
      </c>
      <c r="EA180" s="25">
        <f t="shared" si="586"/>
        <v>8.81</v>
      </c>
      <c r="EB180" s="25">
        <f t="shared" si="587"/>
        <v>0</v>
      </c>
      <c r="EC180" s="25">
        <f t="shared" si="588"/>
        <v>8.81</v>
      </c>
      <c r="ED180" s="25">
        <f t="shared" si="589"/>
        <v>5.18</v>
      </c>
      <c r="EE180" s="25">
        <f t="shared" si="589"/>
        <v>0</v>
      </c>
      <c r="EF180" s="25">
        <f t="shared" si="590"/>
        <v>5.18</v>
      </c>
      <c r="EG180" s="25">
        <f t="shared" si="591"/>
        <v>8.81</v>
      </c>
      <c r="EH180" s="25">
        <f t="shared" si="591"/>
        <v>0</v>
      </c>
      <c r="EI180" s="25">
        <f t="shared" si="592"/>
        <v>8.81</v>
      </c>
      <c r="EJ180" s="18">
        <v>1083.26</v>
      </c>
      <c r="EK180" s="18">
        <v>1044.56</v>
      </c>
      <c r="EL180" s="18" t="s">
        <v>973</v>
      </c>
      <c r="EM180" s="18" t="s">
        <v>974</v>
      </c>
      <c r="EN180" s="16" t="s">
        <v>774</v>
      </c>
      <c r="EO180" s="16" t="s">
        <v>132</v>
      </c>
      <c r="EP180" s="16" t="e">
        <f>IF(OR(EN180="Cống tròn",EN180="Cống hộp",EN180="Ống nhựa"),INDEX(#REF!,MATCH(E180,#REF!,0)),IF(OR(EN180="Rãnh xây",EN180="Rãnh bê tông"),INDEX(#REF!,MATCH(E180,#REF!,0)),0))</f>
        <v>#REF!</v>
      </c>
      <c r="EQ180" s="18">
        <v>37.500000000000043</v>
      </c>
      <c r="ER180" s="18">
        <v>1</v>
      </c>
      <c r="ES180" s="25">
        <f t="shared" si="593"/>
        <v>37</v>
      </c>
      <c r="ET180" s="1" t="e">
        <f>_xlfn.IFNA(IF(EN180="Cống tròn",INDEX(#REF!,MATCH(E180,#REF!,0)),IF(EN180="Cống hộp",INDEX(#REF!,MATCH(E180,#REF!,0)),EU180&amp;" ,"&amp;EV180)),0)</f>
        <v>#REF!</v>
      </c>
      <c r="EU180" s="16" t="s">
        <v>769</v>
      </c>
      <c r="EV180" s="16" t="s">
        <v>775</v>
      </c>
      <c r="EW180" s="16" t="e">
        <f>_xlfn.IFNA(INDEX(#REF!,MATCH(E180,#REF!,0)),0)</f>
        <v>#REF!</v>
      </c>
      <c r="EX180" s="16"/>
      <c r="EY180" s="18">
        <v>0</v>
      </c>
      <c r="EZ180" s="18">
        <v>0</v>
      </c>
      <c r="FA180" s="18">
        <v>0</v>
      </c>
      <c r="FB180" s="19">
        <v>0</v>
      </c>
      <c r="FC180" s="19">
        <v>0</v>
      </c>
      <c r="FD180" s="25">
        <f t="shared" si="447"/>
        <v>0</v>
      </c>
      <c r="FE180" s="25">
        <f t="shared" si="594"/>
        <v>0</v>
      </c>
      <c r="FF180" s="18">
        <v>0.1</v>
      </c>
      <c r="FG180" s="18">
        <v>2</v>
      </c>
      <c r="FH180" s="18">
        <v>1</v>
      </c>
      <c r="FI180" s="25">
        <f t="shared" si="595"/>
        <v>1.2</v>
      </c>
      <c r="FJ180" s="18">
        <v>0</v>
      </c>
      <c r="FK180" s="18">
        <v>0</v>
      </c>
      <c r="FL180" s="18">
        <v>0.2</v>
      </c>
      <c r="FM180" s="18">
        <v>1.4</v>
      </c>
      <c r="FN180" s="18">
        <v>0</v>
      </c>
      <c r="FO180" s="25">
        <f t="shared" si="596"/>
        <v>1.4</v>
      </c>
      <c r="FP180" s="18">
        <v>1.4999999999999999E-2</v>
      </c>
      <c r="FQ180" s="18">
        <v>1</v>
      </c>
      <c r="FR180" s="25">
        <f t="shared" si="448"/>
        <v>36</v>
      </c>
      <c r="FS180" s="25">
        <f t="shared" si="449"/>
        <v>0.52500000000000002</v>
      </c>
      <c r="FT180" s="25">
        <f t="shared" si="450"/>
        <v>36.524999999999999</v>
      </c>
      <c r="FU180" s="25">
        <f t="shared" si="451"/>
        <v>-0.97500000000004405</v>
      </c>
      <c r="FV180" s="25" t="str">
        <f t="shared" si="597"/>
        <v>Thêm 01</v>
      </c>
      <c r="FW180" s="25">
        <f t="shared" si="598"/>
        <v>0.04</v>
      </c>
      <c r="FX180" s="16"/>
      <c r="FY180" s="16"/>
      <c r="FZ180" s="16"/>
      <c r="GA180" s="16"/>
      <c r="GB180" s="19">
        <v>0</v>
      </c>
      <c r="GC180" s="19">
        <v>0</v>
      </c>
      <c r="GD180" s="19">
        <v>0</v>
      </c>
      <c r="GE180" s="19">
        <v>0</v>
      </c>
      <c r="GF180" s="19">
        <v>0</v>
      </c>
      <c r="GG180" s="19">
        <v>0</v>
      </c>
      <c r="GH180" s="19">
        <v>0</v>
      </c>
      <c r="GI180" s="19">
        <v>0</v>
      </c>
      <c r="GJ180" s="19">
        <v>0</v>
      </c>
      <c r="GK180" s="19">
        <v>0</v>
      </c>
      <c r="GL180" s="25">
        <f t="shared" si="452"/>
        <v>0</v>
      </c>
      <c r="GM180" s="25">
        <f t="shared" si="599"/>
        <v>0</v>
      </c>
      <c r="GN180" s="19">
        <v>0</v>
      </c>
      <c r="GO180" s="19">
        <v>0</v>
      </c>
      <c r="GP180" s="19">
        <v>0</v>
      </c>
      <c r="GQ180" s="19">
        <v>0</v>
      </c>
      <c r="GR180" s="1" t="e">
        <f>_xlfn.IFNA(INDEX(#REF!,MATCH(E180,#REF!,0)),0)</f>
        <v>#REF!</v>
      </c>
      <c r="GS180" s="16"/>
      <c r="GT180" s="18">
        <v>0</v>
      </c>
      <c r="GU180" s="18">
        <v>0</v>
      </c>
      <c r="GV180" s="18">
        <v>0</v>
      </c>
      <c r="GW180" s="18">
        <v>0</v>
      </c>
      <c r="GX180" s="25">
        <f t="shared" si="453"/>
        <v>0</v>
      </c>
      <c r="GY180" s="25">
        <f t="shared" si="454"/>
        <v>0</v>
      </c>
      <c r="GZ180" s="25">
        <f t="shared" si="600"/>
        <v>0</v>
      </c>
      <c r="HA180" s="1" t="e" cm="1">
        <f t="array" ref="HA180">INDEX(#REF!,MATCH(EJ180&amp;EK180&amp;HD180&amp;HE180&amp;HF180,#REF!&amp;#REF!&amp;#REF!&amp;#REF!&amp;#REF!,0))</f>
        <v>#REF!</v>
      </c>
      <c r="HB180" s="16"/>
      <c r="HC180" s="25">
        <f t="shared" si="601"/>
        <v>0</v>
      </c>
      <c r="HD180" s="18">
        <v>0</v>
      </c>
      <c r="HE180" s="18">
        <v>0</v>
      </c>
      <c r="HF180" s="18">
        <v>0</v>
      </c>
      <c r="HG180" s="1" t="e" cm="1">
        <f t="array" ref="HG180">INDEX(#REF!,MATCH(EJ180&amp;EK180&amp;HJ180&amp;HK180&amp;HL180,#REF!&amp;#REF!&amp;#REF!&amp;#REF!&amp;#REF!,0))</f>
        <v>#REF!</v>
      </c>
      <c r="HH180" s="16"/>
      <c r="HI180" s="25">
        <f t="shared" si="602"/>
        <v>0</v>
      </c>
      <c r="HJ180" s="25">
        <f t="shared" si="603"/>
        <v>0</v>
      </c>
      <c r="HK180" s="19">
        <v>0</v>
      </c>
      <c r="HL180" s="19">
        <v>0</v>
      </c>
      <c r="HM180" s="18">
        <v>0.01</v>
      </c>
      <c r="HN180" s="18">
        <v>1</v>
      </c>
      <c r="HO180" s="25">
        <f t="shared" si="604"/>
        <v>0</v>
      </c>
      <c r="HP180" s="25">
        <f t="shared" si="605"/>
        <v>0</v>
      </c>
      <c r="HQ180" s="25">
        <f t="shared" si="606"/>
        <v>0</v>
      </c>
      <c r="HR180" s="25">
        <f t="shared" si="607"/>
        <v>0</v>
      </c>
      <c r="HS180" s="25">
        <f t="shared" si="608"/>
        <v>0</v>
      </c>
      <c r="HT180" s="19">
        <v>0</v>
      </c>
      <c r="HU180" s="19">
        <v>0</v>
      </c>
      <c r="HV180" s="19">
        <v>0</v>
      </c>
      <c r="HW180" s="25">
        <f t="shared" si="609"/>
        <v>0</v>
      </c>
      <c r="HX180" s="19">
        <v>0</v>
      </c>
      <c r="HY180" s="19">
        <v>0</v>
      </c>
      <c r="HZ180" s="18">
        <v>44.02</v>
      </c>
      <c r="IA180" s="20">
        <f>ROUND(IF(EN180="Cống tròn",IF(EN180="Cống tròn",IF(EU180="Không có móng",IQ180-FF180,IF(EU180="Đế",IP180-FN180,IF(OR(EU180="Móng bê tông",EU180="Móng bê tông kết hợp đế"),II180-FJ180,0))),0),IF(EN180="Cống hộp",IF(AND(EN180="Cống hộp",EU180="Không có móng"),IQ180-GF180,IF(AND(EN180="Cống hộp",EU180="Móng bê tông"),IJ180-GB180,0)),IF(OR(EN180="Rãnh xây",EN180="Rãnh bê tông"),IF(OR(EN180="Rãnh xây",EN180="Rãnh bê tông"),IK180-GB180,0),IF(EN180="Ống nhựa",IF(AND(EN180="Ống nhựa",EU180="Không đắp cát"),IQ180-HT180,IF(AND(EN180="Ống nhựa",EU180="Đắp cát"),IH180-HX180,0)),IF(EN180="Rãnh thang",IF(EN180="Rãnh thang",IF(EU180="Móng bê tông",#REF!-#REF!,IQ180),0),0))))),2)</f>
        <v>41.62</v>
      </c>
      <c r="IB180" s="20">
        <f t="shared" si="610"/>
        <v>2.4000000000000057</v>
      </c>
      <c r="IC180" s="20">
        <f t="shared" si="455"/>
        <v>41.62</v>
      </c>
      <c r="ID180" s="20">
        <f t="shared" si="456"/>
        <v>0</v>
      </c>
      <c r="IE180" s="20">
        <f t="shared" si="457"/>
        <v>0</v>
      </c>
      <c r="IF180" s="20">
        <f t="shared" si="458"/>
        <v>0</v>
      </c>
      <c r="IG180" s="20">
        <f>IF(EN180="Rãnh thang",IF(AND(EN180="Rãnh thang",EU180="Móng bê tông"),IQ180-#REF!,0),IF(EN180="Ống nhựa",IF(AND(EN180="Ống nhựa",EU180="Đắp cát"),IQ180-HT180,0),IF(EN180="Cống tròn",IF(EN180="Cống tròn",IF(OR(EU180="Móng bê tông",EU180="Móng bê tông kết hợp đế"),IM180-FL180,0),0),IF(EN180="Cống hộp",IF(AND(EN180="Cống hộp",EU180="Móng bê tông"),IN180-GD180,0),IF(OR(EN180="Rãnh xây",EN180="Rãnh bê tông"),IF(AND(EN180="Rãnh xây",EU180="Móng bê tông"),IO180-GD180,IF(AND(EN180="Rãnh bê tông",EU180="Móng bê tông"),IO180-GD180,0)),0)))))</f>
        <v>41.62</v>
      </c>
      <c r="IH180" s="20">
        <f t="shared" si="459"/>
        <v>0</v>
      </c>
      <c r="II180" s="20">
        <f t="shared" si="460"/>
        <v>41.62</v>
      </c>
      <c r="IJ180" s="20">
        <f t="shared" si="461"/>
        <v>0</v>
      </c>
      <c r="IK180" s="20">
        <f t="shared" si="462"/>
        <v>0</v>
      </c>
      <c r="IL180" s="20">
        <f t="shared" si="463"/>
        <v>41.82</v>
      </c>
      <c r="IM180" s="20">
        <f t="shared" si="464"/>
        <v>41.82</v>
      </c>
      <c r="IN180" s="20">
        <f t="shared" si="465"/>
        <v>0</v>
      </c>
      <c r="IO180" s="20">
        <f t="shared" si="466"/>
        <v>0</v>
      </c>
      <c r="IP180" s="20">
        <f t="shared" si="467"/>
        <v>0</v>
      </c>
      <c r="IQ180" s="18">
        <v>41.92</v>
      </c>
      <c r="IR180" s="25">
        <f t="shared" si="611"/>
        <v>0</v>
      </c>
      <c r="IS180" s="25">
        <f t="shared" si="468"/>
        <v>0</v>
      </c>
      <c r="IT180" s="25">
        <f t="shared" si="469"/>
        <v>0</v>
      </c>
      <c r="IU180" s="25">
        <f>ROUND(IF(EN180="Cống tròn",IF(EN180="Cống tròn",IV180+FF180,0),IF(EN180="Cống hộp",IF(EN180="Cống hộp",IV180+GP180,0),IF(OR(EN180="Rãnh xây",EN180="Rãnh bê tông"),IF(OR(EN180="Rãnh xây",EN180="Rãnh bê tông"),IV180+GP180,0),IF(EN180="ống nhựa",IF(EN180="Ống nhựa",IV180+HT180,0),IF(EN180="Rãnh thang",IF(EN180="Rãnh thang",IQ180+#REF!,0),0))))),2)</f>
        <v>42.77</v>
      </c>
      <c r="IV180" s="18">
        <v>42.67</v>
      </c>
      <c r="IW180" s="25">
        <f t="shared" si="470"/>
        <v>42.77</v>
      </c>
      <c r="IX180" s="25">
        <f t="shared" si="471"/>
        <v>0</v>
      </c>
      <c r="IY180" s="25">
        <f t="shared" si="472"/>
        <v>0</v>
      </c>
      <c r="IZ180" s="25">
        <f t="shared" si="473"/>
        <v>0</v>
      </c>
      <c r="JA180" s="25">
        <f t="shared" si="474"/>
        <v>0</v>
      </c>
      <c r="JB180" s="18">
        <v>43.77</v>
      </c>
      <c r="JC180" s="20">
        <f>ROUND(IF(EN180="Cống tròn",IF(EN180="Cống tròn",IF(EU180="Không có móng",JS180-FF180,IF(EU180="Đế",JR180-FN180,IF(OR(EU180="Móng bê tông",EU180="Móng bê tông kết hợp đế"),JK180-FJ180,0))),0),IF(EN180="Cống hộp",IF(AND(EN180="Cống hộp",EU180="Không có móng"),JS180-GF180,IF(AND(EN180="Cống hộp",EU180="Móng bê tông"),JL180-GB180,0)),IF(OR(EN180="Rãnh xây",EN180="Rãnh bê tông"),IF(OR(EN180="Rãnh xây",EN180="Rãnh bê tông"),JM180-GB180,0),IF(EN180="Ống nhựa",IF(AND(EN180="Ống nhựa",EU180="Không đắp cát"),JS180-HT180,IF(AND(EN180="Ống nhựa",EU180="Đắp cát"),JJ180-HX180,0)),IF(EN180="Rãnh thang",IF(EN180="Rãnh thang",IF(EU180="Móng bê tông",#REF!-#REF!,JS180),0),0))))),2)</f>
        <v>41.37</v>
      </c>
      <c r="JD180" s="20">
        <f t="shared" si="612"/>
        <v>2.4000000000000057</v>
      </c>
      <c r="JE180" s="20">
        <f t="shared" si="475"/>
        <v>41.37</v>
      </c>
      <c r="JF180" s="20">
        <f t="shared" si="476"/>
        <v>0</v>
      </c>
      <c r="JG180" s="20">
        <f t="shared" si="477"/>
        <v>0</v>
      </c>
      <c r="JH180" s="20">
        <f t="shared" si="478"/>
        <v>0</v>
      </c>
      <c r="JI180" s="20">
        <f>IF(EN180="Rãnh thang",IF(AND(EN180="Rãnh thang",EU180="Móng bê tông"),JS180-#REF!,0),IF(EN180="Ống nhựa",IF(AND(EN180="Ống nhựa",EU180="Đắp cát"),JS180-HT180,0),IF(EN180="Cống tròn",IF(EN180="Cống tròn",IF(OR(EU180="Móng bê tông",EU180="Móng bê tông kết hợp đế"),JO180-FL180,0),0),IF(EN180="Cống hộp",IF(AND(EN180="Cống hộp",EU180="Móng bê tông"),JP180-GD180,0),IF(OR(EN180="Rãnh xây",EN180="Rãnh bê tông"),IF(AND(EN180="Rãnh xây",EU180="Móng bê tông"),JQ180-GD180,IF(AND(EN180="Rãnh bê tông",EU180="Móng bê tông"),JQ180-GD180,0)),0)))))</f>
        <v>41.37</v>
      </c>
      <c r="JJ180" s="20">
        <f t="shared" si="479"/>
        <v>0</v>
      </c>
      <c r="JK180" s="20">
        <f t="shared" si="480"/>
        <v>41.37</v>
      </c>
      <c r="JL180" s="20">
        <f t="shared" si="481"/>
        <v>0</v>
      </c>
      <c r="JM180" s="20">
        <f t="shared" si="482"/>
        <v>0</v>
      </c>
      <c r="JN180" s="20">
        <f t="shared" si="483"/>
        <v>41.57</v>
      </c>
      <c r="JO180" s="20">
        <f t="shared" si="484"/>
        <v>41.57</v>
      </c>
      <c r="JP180" s="20">
        <f t="shared" si="485"/>
        <v>0</v>
      </c>
      <c r="JQ180" s="20">
        <f t="shared" si="486"/>
        <v>0</v>
      </c>
      <c r="JR180" s="20">
        <f t="shared" si="487"/>
        <v>0</v>
      </c>
      <c r="JS180" s="26">
        <v>41.67</v>
      </c>
      <c r="JT180" s="25">
        <f t="shared" si="613"/>
        <v>0</v>
      </c>
      <c r="JU180" s="25">
        <f t="shared" si="488"/>
        <v>0</v>
      </c>
      <c r="JV180" s="25">
        <f t="shared" si="489"/>
        <v>0</v>
      </c>
      <c r="JW180" s="25">
        <f>ROUND(IF(EN180="Cống tròn",IF(EN180="Cống tròn",JX180+FF180,0),IF(EN180="Cống hộp",IF(EN180="Cống hộp",JX180+GP180,0),IF(OR(EN180="Rãnh xây",EN180="Rãnh bê tông"),IF(OR(EN180="Rãnh xây",EN180="Rãnh bê tông"),JX180+GP180,0),IF(EN180="ống nhựa",IF(EN180="Ống nhựa",JX180+HT180,0),IF(EN180="Rãnh thang",IF(EN180="Rãnh thang",JS180+#REF!,0),0))))),2)</f>
        <v>42.77</v>
      </c>
      <c r="JX180" s="27">
        <v>42.67</v>
      </c>
      <c r="JY180" s="25">
        <f t="shared" si="490"/>
        <v>42.77</v>
      </c>
      <c r="JZ180" s="25">
        <f t="shared" si="491"/>
        <v>0</v>
      </c>
      <c r="KA180" s="25">
        <f t="shared" si="492"/>
        <v>0</v>
      </c>
      <c r="KB180" s="25">
        <f t="shared" si="493"/>
        <v>0</v>
      </c>
      <c r="KC180" s="25">
        <f t="shared" si="494"/>
        <v>0</v>
      </c>
      <c r="KD180" s="28" t="s">
        <v>98</v>
      </c>
      <c r="KE180" s="27">
        <v>0</v>
      </c>
      <c r="KF180" s="25">
        <f t="shared" si="495"/>
        <v>2.4000000000000057</v>
      </c>
      <c r="KG180" s="25">
        <f t="shared" si="614"/>
        <v>2.4000000000000057</v>
      </c>
      <c r="KH180" s="27">
        <v>0</v>
      </c>
      <c r="KI180" s="25">
        <f t="shared" si="496"/>
        <v>2.4000000000000057</v>
      </c>
      <c r="KJ180" s="25">
        <f t="shared" si="615"/>
        <v>2.4000000000000057</v>
      </c>
      <c r="KK180" s="25">
        <f t="shared" si="497"/>
        <v>0</v>
      </c>
      <c r="KL180" s="25">
        <f t="shared" si="498"/>
        <v>0</v>
      </c>
      <c r="KM180" s="25">
        <f t="shared" si="616"/>
        <v>0</v>
      </c>
      <c r="KN180" s="25">
        <f t="shared" si="499"/>
        <v>0</v>
      </c>
      <c r="KO180" s="25">
        <f t="shared" si="500"/>
        <v>0</v>
      </c>
      <c r="KP180" s="25">
        <f t="shared" si="617"/>
        <v>0</v>
      </c>
      <c r="KQ180" s="25">
        <f t="shared" si="501"/>
        <v>0.2</v>
      </c>
      <c r="KR180" s="25">
        <f t="shared" si="502"/>
        <v>0.2</v>
      </c>
      <c r="KS180" s="25">
        <f t="shared" si="618"/>
        <v>0.2</v>
      </c>
      <c r="KT180" s="25">
        <f t="shared" si="503"/>
        <v>0</v>
      </c>
      <c r="KU180" s="25">
        <f t="shared" si="504"/>
        <v>0</v>
      </c>
      <c r="KV180" s="25">
        <f t="shared" si="619"/>
        <v>0</v>
      </c>
      <c r="KW180" s="25">
        <f t="shared" si="505"/>
        <v>0</v>
      </c>
      <c r="KX180" s="25">
        <f t="shared" si="506"/>
        <v>0</v>
      </c>
      <c r="KY180" s="25">
        <f t="shared" si="620"/>
        <v>0</v>
      </c>
      <c r="KZ180" s="25">
        <f t="shared" si="507"/>
        <v>0</v>
      </c>
      <c r="LA180" s="25">
        <f t="shared" si="508"/>
        <v>0</v>
      </c>
      <c r="LB180" s="25">
        <f t="shared" si="621"/>
        <v>0</v>
      </c>
      <c r="LC180" s="25">
        <f t="shared" si="509"/>
        <v>1.4</v>
      </c>
      <c r="LD180" s="25">
        <f t="shared" si="510"/>
        <v>1.4</v>
      </c>
      <c r="LE180" s="25">
        <f t="shared" si="622"/>
        <v>1.4</v>
      </c>
      <c r="LF180" s="25">
        <f t="shared" si="511"/>
        <v>0</v>
      </c>
      <c r="LG180" s="25">
        <f t="shared" si="512"/>
        <v>0</v>
      </c>
      <c r="LH180" s="25">
        <f t="shared" si="623"/>
        <v>0</v>
      </c>
      <c r="LI180" s="25">
        <f t="shared" si="513"/>
        <v>0</v>
      </c>
      <c r="LJ180" s="25">
        <f t="shared" si="514"/>
        <v>0</v>
      </c>
      <c r="LK180" s="25">
        <f t="shared" si="624"/>
        <v>0</v>
      </c>
      <c r="LL180" s="25">
        <f t="shared" si="515"/>
        <v>0</v>
      </c>
      <c r="LM180" s="25">
        <f t="shared" si="516"/>
        <v>0</v>
      </c>
      <c r="LN180" s="25">
        <f t="shared" si="625"/>
        <v>0</v>
      </c>
      <c r="LO180" s="25">
        <f t="shared" si="517"/>
        <v>0</v>
      </c>
      <c r="LP180" s="25">
        <f t="shared" si="518"/>
        <v>0</v>
      </c>
      <c r="LQ180" s="25">
        <f t="shared" si="626"/>
        <v>0</v>
      </c>
      <c r="LR180" s="25">
        <f t="shared" si="519"/>
        <v>0</v>
      </c>
      <c r="LS180" s="25">
        <f t="shared" si="520"/>
        <v>0</v>
      </c>
      <c r="LT180" s="25">
        <f t="shared" si="627"/>
        <v>0</v>
      </c>
      <c r="LU180" s="25">
        <f t="shared" si="521"/>
        <v>0</v>
      </c>
      <c r="LV180" s="25">
        <f t="shared" si="522"/>
        <v>0</v>
      </c>
      <c r="LW180" s="25">
        <f t="shared" si="628"/>
        <v>0</v>
      </c>
      <c r="LX180" s="25">
        <f t="shared" si="523"/>
        <v>0</v>
      </c>
      <c r="LY180" s="25">
        <f t="shared" si="524"/>
        <v>0</v>
      </c>
      <c r="LZ180" s="25">
        <f t="shared" si="629"/>
        <v>0</v>
      </c>
      <c r="MA180" s="25">
        <f t="shared" si="525"/>
        <v>0</v>
      </c>
      <c r="MB180" s="25">
        <f t="shared" si="526"/>
        <v>0</v>
      </c>
      <c r="MC180" s="25">
        <f t="shared" si="630"/>
        <v>0</v>
      </c>
      <c r="MD180" s="25">
        <f t="shared" si="527"/>
        <v>0</v>
      </c>
      <c r="ME180" s="25">
        <f t="shared" si="528"/>
        <v>0</v>
      </c>
      <c r="MF180" s="25">
        <f t="shared" si="631"/>
        <v>0</v>
      </c>
      <c r="MG180" s="25">
        <f t="shared" si="529"/>
        <v>0</v>
      </c>
      <c r="MH180" s="25">
        <f t="shared" si="530"/>
        <v>0</v>
      </c>
      <c r="MI180" s="25">
        <f t="shared" si="632"/>
        <v>0</v>
      </c>
      <c r="MJ180" s="25">
        <f t="shared" si="531"/>
        <v>0</v>
      </c>
      <c r="MK180" s="25">
        <f t="shared" si="532"/>
        <v>0</v>
      </c>
      <c r="ML180" s="25">
        <f t="shared" si="633"/>
        <v>0</v>
      </c>
      <c r="MM180" s="25">
        <f t="shared" si="533"/>
        <v>0</v>
      </c>
      <c r="MN180" s="25">
        <f t="shared" si="534"/>
        <v>0</v>
      </c>
      <c r="MO180" s="25">
        <f t="shared" si="634"/>
        <v>0</v>
      </c>
      <c r="MP180" s="25">
        <f t="shared" si="535"/>
        <v>0</v>
      </c>
      <c r="MQ180" s="25">
        <f t="shared" si="536"/>
        <v>0</v>
      </c>
      <c r="MR180" s="25">
        <f t="shared" si="635"/>
        <v>0</v>
      </c>
      <c r="MS180" s="29">
        <v>1.4</v>
      </c>
      <c r="MT180" s="29">
        <v>0</v>
      </c>
      <c r="MU180" s="29">
        <v>1</v>
      </c>
      <c r="MV180" s="29">
        <v>1</v>
      </c>
      <c r="MW180" s="25">
        <f t="shared" si="537"/>
        <v>1.4</v>
      </c>
      <c r="MX180" s="25">
        <f t="shared" si="538"/>
        <v>3.36</v>
      </c>
      <c r="MY180" s="25">
        <f t="shared" si="539"/>
        <v>0</v>
      </c>
      <c r="MZ180" s="25">
        <f t="shared" si="540"/>
        <v>0</v>
      </c>
      <c r="NA180" s="25">
        <f t="shared" si="541"/>
        <v>1.4</v>
      </c>
      <c r="NB180" s="25">
        <f t="shared" si="542"/>
        <v>3.36</v>
      </c>
      <c r="NC180" s="25">
        <f t="shared" si="543"/>
        <v>0</v>
      </c>
      <c r="ND180" s="25">
        <f t="shared" si="544"/>
        <v>0</v>
      </c>
      <c r="NE180" s="25">
        <f t="shared" si="636"/>
        <v>1.4</v>
      </c>
      <c r="NF180" s="25">
        <f t="shared" si="636"/>
        <v>3.36</v>
      </c>
      <c r="NG180" s="25">
        <f t="shared" si="636"/>
        <v>0</v>
      </c>
      <c r="NH180" s="25">
        <f t="shared" si="545"/>
        <v>0</v>
      </c>
      <c r="NI180" s="25">
        <f t="shared" si="546"/>
        <v>126</v>
      </c>
      <c r="NJ180" s="25">
        <f t="shared" si="547"/>
        <v>0</v>
      </c>
      <c r="NK180" s="25">
        <f t="shared" si="548"/>
        <v>126</v>
      </c>
      <c r="NL180" s="25">
        <f t="shared" si="549"/>
        <v>68.2</v>
      </c>
      <c r="NM180" s="25">
        <f t="shared" si="550"/>
        <v>0</v>
      </c>
      <c r="NN180" s="25">
        <f t="shared" si="637"/>
        <v>68.2</v>
      </c>
      <c r="NO180" s="25">
        <f t="shared" si="551"/>
        <v>0</v>
      </c>
      <c r="NP180" s="25">
        <f t="shared" si="552"/>
        <v>0</v>
      </c>
      <c r="NQ180" s="25">
        <f t="shared" si="638"/>
        <v>0</v>
      </c>
      <c r="NR180" s="25">
        <f t="shared" si="553"/>
        <v>0</v>
      </c>
      <c r="NS180" s="25">
        <f t="shared" si="554"/>
        <v>0</v>
      </c>
      <c r="NT180" s="25">
        <f t="shared" si="639"/>
        <v>0</v>
      </c>
      <c r="NU180" s="25">
        <f t="shared" si="555"/>
        <v>0</v>
      </c>
      <c r="NV180" s="25">
        <f t="shared" si="556"/>
        <v>0</v>
      </c>
      <c r="NW180" s="25">
        <f t="shared" si="640"/>
        <v>0</v>
      </c>
      <c r="NX180" s="25">
        <f t="shared" si="641"/>
        <v>68.2</v>
      </c>
      <c r="NY180" s="25">
        <f t="shared" si="641"/>
        <v>0</v>
      </c>
      <c r="NZ180" s="25">
        <f t="shared" si="642"/>
        <v>68.2</v>
      </c>
      <c r="OA180" s="25">
        <f t="shared" si="643"/>
        <v>57.8</v>
      </c>
      <c r="OB180" s="25">
        <f t="shared" si="643"/>
        <v>0</v>
      </c>
      <c r="OC180" s="25">
        <f t="shared" si="644"/>
        <v>57.8</v>
      </c>
      <c r="OD180" s="25">
        <f t="shared" si="645"/>
        <v>68.2</v>
      </c>
      <c r="OE180" s="25">
        <f t="shared" si="645"/>
        <v>0</v>
      </c>
      <c r="OF180" s="25">
        <f t="shared" si="645"/>
        <v>68.2</v>
      </c>
      <c r="OG180" s="25">
        <f t="shared" si="557"/>
        <v>0</v>
      </c>
      <c r="OH180" s="25">
        <f t="shared" si="558"/>
        <v>0</v>
      </c>
      <c r="OI180" s="25">
        <f t="shared" si="559"/>
        <v>0</v>
      </c>
      <c r="OJ180" s="25">
        <f t="shared" si="560"/>
        <v>0</v>
      </c>
      <c r="OK180" s="25">
        <f t="shared" si="561"/>
        <v>0</v>
      </c>
      <c r="OL180" s="25">
        <f t="shared" si="562"/>
        <v>0</v>
      </c>
      <c r="OM180" s="25">
        <f t="shared" si="646"/>
        <v>0</v>
      </c>
      <c r="ON180" s="25">
        <f t="shared" si="646"/>
        <v>0</v>
      </c>
      <c r="OO180" s="25">
        <f t="shared" si="646"/>
        <v>0</v>
      </c>
      <c r="OP180" s="25">
        <f t="shared" si="563"/>
        <v>0</v>
      </c>
      <c r="OQ180" s="25">
        <f t="shared" si="564"/>
        <v>0</v>
      </c>
      <c r="OR180" s="25">
        <f t="shared" si="647"/>
        <v>0</v>
      </c>
      <c r="OS180" s="19">
        <v>535989.18000000005</v>
      </c>
      <c r="OT180" s="19">
        <v>2370536.7000000002</v>
      </c>
    </row>
    <row r="181" spans="1:410" ht="33" customHeight="1" x14ac:dyDescent="0.25">
      <c r="A181" s="18"/>
      <c r="B181" s="18" t="s">
        <v>939</v>
      </c>
      <c r="C181" s="18">
        <v>1044.56</v>
      </c>
      <c r="D181" s="16" t="e">
        <f>_xlfn.IFNA(INDEX(#REF!,MATCH(E181,#REF!,0)),0)</f>
        <v>#REF!</v>
      </c>
      <c r="E181" s="18" t="s">
        <v>974</v>
      </c>
      <c r="F181" s="16" t="s">
        <v>765</v>
      </c>
      <c r="G181" s="16" t="s">
        <v>766</v>
      </c>
      <c r="H181" s="16" t="s">
        <v>767</v>
      </c>
      <c r="I181" s="16" t="s">
        <v>768</v>
      </c>
      <c r="J181" s="16" t="s">
        <v>769</v>
      </c>
      <c r="K181" s="16" t="s">
        <v>770</v>
      </c>
      <c r="L181" s="16" t="s">
        <v>771</v>
      </c>
      <c r="M181" s="18">
        <v>1.64</v>
      </c>
      <c r="N181" s="18">
        <v>1.94</v>
      </c>
      <c r="O181" s="18">
        <v>2.04</v>
      </c>
      <c r="P181" s="18">
        <v>2.34</v>
      </c>
      <c r="Q181" s="18">
        <v>0.1</v>
      </c>
      <c r="R181" s="18">
        <v>1.8399999999999999</v>
      </c>
      <c r="S181" s="18">
        <v>2.14</v>
      </c>
      <c r="T181" s="18">
        <v>0.2</v>
      </c>
      <c r="U181" s="18">
        <v>0</v>
      </c>
      <c r="V181" s="18">
        <v>0</v>
      </c>
      <c r="W181" s="18">
        <v>0</v>
      </c>
      <c r="X181" s="18">
        <v>1.64</v>
      </c>
      <c r="Y181" s="18">
        <v>1.9</v>
      </c>
      <c r="Z181" s="20">
        <f t="shared" si="565"/>
        <v>2.1</v>
      </c>
      <c r="AA181" s="18">
        <v>0.22</v>
      </c>
      <c r="AB181" s="18">
        <v>0</v>
      </c>
      <c r="AC181" s="18">
        <v>0</v>
      </c>
      <c r="AD181" s="18">
        <v>0</v>
      </c>
      <c r="AE181" s="18">
        <v>0</v>
      </c>
      <c r="AF181" s="18">
        <v>0</v>
      </c>
      <c r="AG181" s="18">
        <v>1.2</v>
      </c>
      <c r="AH181" s="18">
        <v>1.5</v>
      </c>
      <c r="AI181" s="20">
        <f t="shared" si="566"/>
        <v>2.25</v>
      </c>
      <c r="AJ181" s="18">
        <v>0</v>
      </c>
      <c r="AK181" s="18">
        <v>0</v>
      </c>
      <c r="AL181" s="20">
        <f t="shared" si="567"/>
        <v>0</v>
      </c>
      <c r="AM181" s="18">
        <v>1.64</v>
      </c>
      <c r="AN181" s="18">
        <v>1.5</v>
      </c>
      <c r="AO181" s="18">
        <v>0.15</v>
      </c>
      <c r="AP181" s="18">
        <v>0.22</v>
      </c>
      <c r="AQ181" s="18">
        <v>1.64</v>
      </c>
      <c r="AR181" s="18">
        <v>1.72</v>
      </c>
      <c r="AS181" s="18">
        <v>0.12</v>
      </c>
      <c r="AT181" s="18">
        <v>0.11</v>
      </c>
      <c r="AU181" s="18">
        <v>0</v>
      </c>
      <c r="AV181" s="18">
        <v>1</v>
      </c>
      <c r="AW181" s="18">
        <v>0</v>
      </c>
      <c r="AX181" s="18">
        <v>0</v>
      </c>
      <c r="AY181" s="18">
        <v>0</v>
      </c>
      <c r="AZ181" s="18">
        <v>0</v>
      </c>
      <c r="BA181" s="18">
        <v>0</v>
      </c>
      <c r="BB181" s="18">
        <v>0</v>
      </c>
      <c r="BC181" s="18">
        <v>0</v>
      </c>
      <c r="BD181" s="18">
        <v>0</v>
      </c>
      <c r="BE181" s="18">
        <v>2</v>
      </c>
      <c r="BF181" s="18">
        <v>0</v>
      </c>
      <c r="BG181" s="18">
        <v>0</v>
      </c>
      <c r="BH181" s="18">
        <v>0</v>
      </c>
      <c r="BI181" s="18">
        <v>0</v>
      </c>
      <c r="BJ181" s="18">
        <v>0</v>
      </c>
      <c r="BK181" s="18">
        <v>0</v>
      </c>
      <c r="BL181" s="18">
        <v>0</v>
      </c>
      <c r="BM181" s="18">
        <v>0</v>
      </c>
      <c r="BN181" s="18">
        <v>0</v>
      </c>
      <c r="BO181" s="18">
        <v>0</v>
      </c>
      <c r="BP181" s="18">
        <v>0</v>
      </c>
      <c r="BQ181" s="18">
        <v>0</v>
      </c>
      <c r="BR181" s="18">
        <v>0</v>
      </c>
      <c r="BS181" s="18">
        <v>0</v>
      </c>
      <c r="BT181" s="18">
        <v>0</v>
      </c>
      <c r="BU181" s="18">
        <v>0</v>
      </c>
      <c r="BV181" s="18">
        <v>0</v>
      </c>
      <c r="BW181" s="18">
        <v>0</v>
      </c>
      <c r="BX181" s="18">
        <v>0</v>
      </c>
      <c r="BY181" s="18">
        <v>0</v>
      </c>
      <c r="BZ181" s="18">
        <v>0</v>
      </c>
      <c r="CA181" s="16" t="e">
        <f>_xlfn.IFNA(IF(RIGHT(D181,2)="=G",0,INDEX(#REF!,MATCH(E181,#REF!,0))),0)</f>
        <v>#REF!</v>
      </c>
      <c r="CB181" s="16" t="s">
        <v>776</v>
      </c>
      <c r="CC181" s="18">
        <v>0</v>
      </c>
      <c r="CD181" s="18">
        <v>0</v>
      </c>
      <c r="CE181" s="18">
        <v>1.4</v>
      </c>
      <c r="CF181" s="18">
        <v>0.85</v>
      </c>
      <c r="CG181" s="18">
        <v>0.12</v>
      </c>
      <c r="CH181" s="18">
        <v>2</v>
      </c>
      <c r="CI181" s="16" t="s">
        <v>98</v>
      </c>
      <c r="CJ181" s="18">
        <v>0</v>
      </c>
      <c r="CK181" s="20">
        <f t="shared" si="432"/>
        <v>2.7</v>
      </c>
      <c r="CL181" s="20">
        <f t="shared" si="568"/>
        <v>2.7</v>
      </c>
      <c r="CM181" s="18">
        <v>67.77</v>
      </c>
      <c r="CN181" s="18">
        <v>43.77</v>
      </c>
      <c r="CO181" s="18">
        <v>42.931000000000004</v>
      </c>
      <c r="CP181" s="22">
        <f t="shared" si="433"/>
        <v>43.77</v>
      </c>
      <c r="CQ181" s="22">
        <f t="shared" si="434"/>
        <v>41.07</v>
      </c>
      <c r="CR181" s="22">
        <f t="shared" si="569"/>
        <v>2.7</v>
      </c>
      <c r="CS181" s="22">
        <f t="shared" si="435"/>
        <v>41.169999999999995</v>
      </c>
      <c r="CT181" s="22">
        <f t="shared" si="436"/>
        <v>41.37</v>
      </c>
      <c r="CU181" s="18">
        <v>41.37</v>
      </c>
      <c r="CV181" s="22">
        <f t="shared" si="570"/>
        <v>2.1</v>
      </c>
      <c r="CW181" s="22">
        <f t="shared" si="437"/>
        <v>0</v>
      </c>
      <c r="CX181" s="22">
        <f t="shared" si="438"/>
        <v>0</v>
      </c>
      <c r="CY181" s="22">
        <f t="shared" si="439"/>
        <v>43.5</v>
      </c>
      <c r="CZ181" s="22">
        <f t="shared" si="440"/>
        <v>43.65</v>
      </c>
      <c r="DA181" s="18">
        <v>43.77</v>
      </c>
      <c r="DB181" s="20">
        <f t="shared" si="571"/>
        <v>2.7</v>
      </c>
      <c r="DC181" s="20">
        <f t="shared" si="572"/>
        <v>0</v>
      </c>
      <c r="DD181" s="20">
        <f t="shared" si="573"/>
        <v>2.7</v>
      </c>
      <c r="DE181" s="20">
        <f t="shared" si="441"/>
        <v>0.1</v>
      </c>
      <c r="DF181" s="20">
        <f t="shared" si="442"/>
        <v>0.2</v>
      </c>
      <c r="DG181" s="20">
        <f t="shared" si="443"/>
        <v>2.37</v>
      </c>
      <c r="DH181" s="20">
        <f t="shared" si="444"/>
        <v>0</v>
      </c>
      <c r="DI181" s="20">
        <f t="shared" si="445"/>
        <v>0</v>
      </c>
      <c r="DJ181" s="20">
        <f t="shared" si="446"/>
        <v>0</v>
      </c>
      <c r="DK181" s="20">
        <f t="shared" si="574"/>
        <v>2.67</v>
      </c>
      <c r="DL181" s="20">
        <f t="shared" si="575"/>
        <v>0</v>
      </c>
      <c r="DM181" s="20">
        <f t="shared" si="576"/>
        <v>3.0000000000000249E-2</v>
      </c>
      <c r="DN181" s="20">
        <f t="shared" si="577"/>
        <v>0</v>
      </c>
      <c r="DO181" s="18">
        <v>2.54</v>
      </c>
      <c r="DP181" s="18">
        <v>0</v>
      </c>
      <c r="DQ181" s="18">
        <v>1</v>
      </c>
      <c r="DR181" s="18">
        <v>1</v>
      </c>
      <c r="DS181" s="25">
        <f t="shared" si="578"/>
        <v>2.54</v>
      </c>
      <c r="DT181" s="25">
        <f t="shared" si="579"/>
        <v>0</v>
      </c>
      <c r="DU181" s="25">
        <f t="shared" si="580"/>
        <v>6.86</v>
      </c>
      <c r="DV181" s="25">
        <f t="shared" si="581"/>
        <v>0</v>
      </c>
      <c r="DW181" s="25">
        <f t="shared" si="582"/>
        <v>6.86</v>
      </c>
      <c r="DX181" s="25">
        <f t="shared" si="583"/>
        <v>13.99</v>
      </c>
      <c r="DY181" s="25">
        <f t="shared" si="584"/>
        <v>0</v>
      </c>
      <c r="DZ181" s="25">
        <f t="shared" si="585"/>
        <v>13.99</v>
      </c>
      <c r="EA181" s="25">
        <f t="shared" si="586"/>
        <v>8.81</v>
      </c>
      <c r="EB181" s="25">
        <f t="shared" si="587"/>
        <v>0</v>
      </c>
      <c r="EC181" s="25">
        <f t="shared" si="588"/>
        <v>8.81</v>
      </c>
      <c r="ED181" s="25">
        <f t="shared" si="589"/>
        <v>5.18</v>
      </c>
      <c r="EE181" s="25">
        <f t="shared" si="589"/>
        <v>0</v>
      </c>
      <c r="EF181" s="25">
        <f t="shared" si="590"/>
        <v>5.18</v>
      </c>
      <c r="EG181" s="25">
        <f t="shared" si="591"/>
        <v>8.81</v>
      </c>
      <c r="EH181" s="25">
        <f t="shared" si="591"/>
        <v>0</v>
      </c>
      <c r="EI181" s="25">
        <f t="shared" si="592"/>
        <v>8.81</v>
      </c>
      <c r="EJ181" s="18">
        <v>1044.56</v>
      </c>
      <c r="EK181" s="18">
        <v>1005.86</v>
      </c>
      <c r="EL181" s="18" t="s">
        <v>974</v>
      </c>
      <c r="EM181" s="18" t="s">
        <v>975</v>
      </c>
      <c r="EN181" s="16" t="s">
        <v>774</v>
      </c>
      <c r="EO181" s="16" t="s">
        <v>132</v>
      </c>
      <c r="EP181" s="16" t="e">
        <f>IF(OR(EN181="Cống tròn",EN181="Cống hộp",EN181="Ống nhựa"),INDEX(#REF!,MATCH(E181,#REF!,0)),IF(OR(EN181="Rãnh xây",EN181="Rãnh bê tông"),INDEX(#REF!,MATCH(E181,#REF!,0)),0))</f>
        <v>#REF!</v>
      </c>
      <c r="EQ181" s="18">
        <v>37.499999999999929</v>
      </c>
      <c r="ER181" s="18">
        <v>1</v>
      </c>
      <c r="ES181" s="25">
        <f t="shared" si="593"/>
        <v>37</v>
      </c>
      <c r="ET181" s="1" t="e">
        <f>_xlfn.IFNA(IF(EN181="Cống tròn",INDEX(#REF!,MATCH(E181,#REF!,0)),IF(EN181="Cống hộp",INDEX(#REF!,MATCH(E181,#REF!,0)),EU181&amp;" ,"&amp;EV181)),0)</f>
        <v>#REF!</v>
      </c>
      <c r="EU181" s="16" t="s">
        <v>769</v>
      </c>
      <c r="EV181" s="16" t="s">
        <v>775</v>
      </c>
      <c r="EW181" s="16" t="e">
        <f>_xlfn.IFNA(INDEX(#REF!,MATCH(E181,#REF!,0)),0)</f>
        <v>#REF!</v>
      </c>
      <c r="EX181" s="16"/>
      <c r="EY181" s="18">
        <v>0</v>
      </c>
      <c r="EZ181" s="18">
        <v>0</v>
      </c>
      <c r="FA181" s="18">
        <v>0</v>
      </c>
      <c r="FB181" s="19">
        <v>0</v>
      </c>
      <c r="FC181" s="19">
        <v>0</v>
      </c>
      <c r="FD181" s="25">
        <f t="shared" si="447"/>
        <v>0</v>
      </c>
      <c r="FE181" s="25">
        <f t="shared" si="594"/>
        <v>0</v>
      </c>
      <c r="FF181" s="18">
        <v>0.1</v>
      </c>
      <c r="FG181" s="18">
        <v>2</v>
      </c>
      <c r="FH181" s="18">
        <v>1</v>
      </c>
      <c r="FI181" s="25">
        <f t="shared" si="595"/>
        <v>1.2</v>
      </c>
      <c r="FJ181" s="18">
        <v>0</v>
      </c>
      <c r="FK181" s="18">
        <v>0</v>
      </c>
      <c r="FL181" s="18">
        <v>0.2</v>
      </c>
      <c r="FM181" s="18">
        <v>1.4</v>
      </c>
      <c r="FN181" s="18">
        <v>0</v>
      </c>
      <c r="FO181" s="25">
        <f t="shared" si="596"/>
        <v>1.4</v>
      </c>
      <c r="FP181" s="18">
        <v>1.4999999999999999E-2</v>
      </c>
      <c r="FQ181" s="18">
        <v>1</v>
      </c>
      <c r="FR181" s="25">
        <f t="shared" si="448"/>
        <v>36</v>
      </c>
      <c r="FS181" s="25">
        <f t="shared" si="449"/>
        <v>0.52500000000000002</v>
      </c>
      <c r="FT181" s="25">
        <f t="shared" si="450"/>
        <v>36.524999999999999</v>
      </c>
      <c r="FU181" s="25">
        <f t="shared" si="451"/>
        <v>-0.97499999999993037</v>
      </c>
      <c r="FV181" s="25" t="str">
        <f t="shared" si="597"/>
        <v>Thêm 01</v>
      </c>
      <c r="FW181" s="25">
        <f t="shared" si="598"/>
        <v>0.04</v>
      </c>
      <c r="FX181" s="16"/>
      <c r="FY181" s="16"/>
      <c r="FZ181" s="16"/>
      <c r="GA181" s="16"/>
      <c r="GB181" s="19">
        <v>0</v>
      </c>
      <c r="GC181" s="19">
        <v>0</v>
      </c>
      <c r="GD181" s="19">
        <v>0</v>
      </c>
      <c r="GE181" s="19">
        <v>0</v>
      </c>
      <c r="GF181" s="19">
        <v>0</v>
      </c>
      <c r="GG181" s="19">
        <v>0</v>
      </c>
      <c r="GH181" s="19">
        <v>0</v>
      </c>
      <c r="GI181" s="19">
        <v>0</v>
      </c>
      <c r="GJ181" s="19">
        <v>0</v>
      </c>
      <c r="GK181" s="19">
        <v>0</v>
      </c>
      <c r="GL181" s="25">
        <f t="shared" si="452"/>
        <v>0</v>
      </c>
      <c r="GM181" s="25">
        <f t="shared" si="599"/>
        <v>0</v>
      </c>
      <c r="GN181" s="19">
        <v>0</v>
      </c>
      <c r="GO181" s="19">
        <v>0</v>
      </c>
      <c r="GP181" s="19">
        <v>0</v>
      </c>
      <c r="GQ181" s="19">
        <v>0</v>
      </c>
      <c r="GR181" s="1" t="e">
        <f>_xlfn.IFNA(INDEX(#REF!,MATCH(E181,#REF!,0)),0)</f>
        <v>#REF!</v>
      </c>
      <c r="GS181" s="16"/>
      <c r="GT181" s="18">
        <v>0</v>
      </c>
      <c r="GU181" s="18">
        <v>0</v>
      </c>
      <c r="GV181" s="18">
        <v>0</v>
      </c>
      <c r="GW181" s="18">
        <v>0</v>
      </c>
      <c r="GX181" s="25">
        <f t="shared" si="453"/>
        <v>0</v>
      </c>
      <c r="GY181" s="25">
        <f t="shared" si="454"/>
        <v>0</v>
      </c>
      <c r="GZ181" s="25">
        <f t="shared" si="600"/>
        <v>0</v>
      </c>
      <c r="HA181" s="1" t="e" cm="1">
        <f t="array" ref="HA181">INDEX(#REF!,MATCH(EJ181&amp;EK181&amp;HD181&amp;HE181&amp;HF181,#REF!&amp;#REF!&amp;#REF!&amp;#REF!&amp;#REF!,0))</f>
        <v>#REF!</v>
      </c>
      <c r="HB181" s="16"/>
      <c r="HC181" s="25">
        <f t="shared" si="601"/>
        <v>0</v>
      </c>
      <c r="HD181" s="18">
        <v>0</v>
      </c>
      <c r="HE181" s="18">
        <v>0</v>
      </c>
      <c r="HF181" s="18">
        <v>0</v>
      </c>
      <c r="HG181" s="1" t="e" cm="1">
        <f t="array" ref="HG181">INDEX(#REF!,MATCH(EJ181&amp;EK181&amp;HJ181&amp;HK181&amp;HL181,#REF!&amp;#REF!&amp;#REF!&amp;#REF!&amp;#REF!,0))</f>
        <v>#REF!</v>
      </c>
      <c r="HH181" s="16"/>
      <c r="HI181" s="25">
        <f t="shared" si="602"/>
        <v>0</v>
      </c>
      <c r="HJ181" s="25">
        <f t="shared" si="603"/>
        <v>0</v>
      </c>
      <c r="HK181" s="19">
        <v>0</v>
      </c>
      <c r="HL181" s="19">
        <v>0</v>
      </c>
      <c r="HM181" s="18">
        <v>0.01</v>
      </c>
      <c r="HN181" s="18">
        <v>1</v>
      </c>
      <c r="HO181" s="25">
        <f t="shared" si="604"/>
        <v>0</v>
      </c>
      <c r="HP181" s="25">
        <f t="shared" si="605"/>
        <v>0</v>
      </c>
      <c r="HQ181" s="25">
        <f t="shared" si="606"/>
        <v>0</v>
      </c>
      <c r="HR181" s="25">
        <f t="shared" si="607"/>
        <v>0</v>
      </c>
      <c r="HS181" s="25">
        <f t="shared" si="608"/>
        <v>0</v>
      </c>
      <c r="HT181" s="19">
        <v>0</v>
      </c>
      <c r="HU181" s="19">
        <v>0</v>
      </c>
      <c r="HV181" s="19">
        <v>0</v>
      </c>
      <c r="HW181" s="25">
        <f t="shared" si="609"/>
        <v>0</v>
      </c>
      <c r="HX181" s="19">
        <v>0</v>
      </c>
      <c r="HY181" s="19">
        <v>0</v>
      </c>
      <c r="HZ181" s="18">
        <v>43.77</v>
      </c>
      <c r="IA181" s="20">
        <f>ROUND(IF(EN181="Cống tròn",IF(EN181="Cống tròn",IF(EU181="Không có móng",IQ181-FF181,IF(EU181="Đế",IP181-FN181,IF(OR(EU181="Móng bê tông",EU181="Móng bê tông kết hợp đế"),II181-FJ181,0))),0),IF(EN181="Cống hộp",IF(AND(EN181="Cống hộp",EU181="Không có móng"),IQ181-GF181,IF(AND(EN181="Cống hộp",EU181="Móng bê tông"),IJ181-GB181,0)),IF(OR(EN181="Rãnh xây",EN181="Rãnh bê tông"),IF(OR(EN181="Rãnh xây",EN181="Rãnh bê tông"),IK181-GB181,0),IF(EN181="Ống nhựa",IF(AND(EN181="Ống nhựa",EU181="Không đắp cát"),IQ181-HT181,IF(AND(EN181="Ống nhựa",EU181="Đắp cát"),IH181-HX181,0)),IF(EN181="Rãnh thang",IF(EN181="Rãnh thang",IF(EU181="Móng bê tông",#REF!-#REF!,IQ181),0),0))))),2)</f>
        <v>41.37</v>
      </c>
      <c r="IB181" s="20">
        <f t="shared" si="610"/>
        <v>2.4000000000000057</v>
      </c>
      <c r="IC181" s="20">
        <f t="shared" si="455"/>
        <v>41.37</v>
      </c>
      <c r="ID181" s="20">
        <f t="shared" si="456"/>
        <v>0</v>
      </c>
      <c r="IE181" s="20">
        <f t="shared" si="457"/>
        <v>0</v>
      </c>
      <c r="IF181" s="20">
        <f t="shared" si="458"/>
        <v>0</v>
      </c>
      <c r="IG181" s="20">
        <f>IF(EN181="Rãnh thang",IF(AND(EN181="Rãnh thang",EU181="Móng bê tông"),IQ181-#REF!,0),IF(EN181="Ống nhựa",IF(AND(EN181="Ống nhựa",EU181="Đắp cát"),IQ181-HT181,0),IF(EN181="Cống tròn",IF(EN181="Cống tròn",IF(OR(EU181="Móng bê tông",EU181="Móng bê tông kết hợp đế"),IM181-FL181,0),0),IF(EN181="Cống hộp",IF(AND(EN181="Cống hộp",EU181="Móng bê tông"),IN181-GD181,0),IF(OR(EN181="Rãnh xây",EN181="Rãnh bê tông"),IF(AND(EN181="Rãnh xây",EU181="Móng bê tông"),IO181-GD181,IF(AND(EN181="Rãnh bê tông",EU181="Móng bê tông"),IO181-GD181,0)),0)))))</f>
        <v>41.37</v>
      </c>
      <c r="IH181" s="20">
        <f t="shared" si="459"/>
        <v>0</v>
      </c>
      <c r="II181" s="20">
        <f t="shared" si="460"/>
        <v>41.37</v>
      </c>
      <c r="IJ181" s="20">
        <f t="shared" si="461"/>
        <v>0</v>
      </c>
      <c r="IK181" s="20">
        <f t="shared" si="462"/>
        <v>0</v>
      </c>
      <c r="IL181" s="20">
        <f t="shared" si="463"/>
        <v>41.57</v>
      </c>
      <c r="IM181" s="20">
        <f t="shared" si="464"/>
        <v>41.57</v>
      </c>
      <c r="IN181" s="20">
        <f t="shared" si="465"/>
        <v>0</v>
      </c>
      <c r="IO181" s="20">
        <f t="shared" si="466"/>
        <v>0</v>
      </c>
      <c r="IP181" s="20">
        <f t="shared" si="467"/>
        <v>0</v>
      </c>
      <c r="IQ181" s="18">
        <v>41.67</v>
      </c>
      <c r="IR181" s="25">
        <f t="shared" si="611"/>
        <v>0</v>
      </c>
      <c r="IS181" s="25">
        <f t="shared" si="468"/>
        <v>0</v>
      </c>
      <c r="IT181" s="25">
        <f t="shared" si="469"/>
        <v>0</v>
      </c>
      <c r="IU181" s="25">
        <f>ROUND(IF(EN181="Cống tròn",IF(EN181="Cống tròn",IV181+FF181,0),IF(EN181="Cống hộp",IF(EN181="Cống hộp",IV181+GP181,0),IF(OR(EN181="Rãnh xây",EN181="Rãnh bê tông"),IF(OR(EN181="Rãnh xây",EN181="Rãnh bê tông"),IV181+GP181,0),IF(EN181="ống nhựa",IF(EN181="Ống nhựa",IV181+HT181,0),IF(EN181="Rãnh thang",IF(EN181="Rãnh thang",IQ181+#REF!,0),0))))),2)</f>
        <v>42.52</v>
      </c>
      <c r="IV181" s="18">
        <v>42.42</v>
      </c>
      <c r="IW181" s="25">
        <f t="shared" si="470"/>
        <v>42.52</v>
      </c>
      <c r="IX181" s="25">
        <f t="shared" si="471"/>
        <v>0</v>
      </c>
      <c r="IY181" s="25">
        <f t="shared" si="472"/>
        <v>0</v>
      </c>
      <c r="IZ181" s="25">
        <f t="shared" si="473"/>
        <v>0</v>
      </c>
      <c r="JA181" s="25">
        <f t="shared" si="474"/>
        <v>0</v>
      </c>
      <c r="JB181" s="18">
        <v>43.52</v>
      </c>
      <c r="JC181" s="20">
        <f>ROUND(IF(EN181="Cống tròn",IF(EN181="Cống tròn",IF(EU181="Không có móng",JS181-FF181,IF(EU181="Đế",JR181-FN181,IF(OR(EU181="Móng bê tông",EU181="Móng bê tông kết hợp đế"),JK181-FJ181,0))),0),IF(EN181="Cống hộp",IF(AND(EN181="Cống hộp",EU181="Không có móng"),JS181-GF181,IF(AND(EN181="Cống hộp",EU181="Móng bê tông"),JL181-GB181,0)),IF(OR(EN181="Rãnh xây",EN181="Rãnh bê tông"),IF(OR(EN181="Rãnh xây",EN181="Rãnh bê tông"),JM181-GB181,0),IF(EN181="Ống nhựa",IF(AND(EN181="Ống nhựa",EU181="Không đắp cát"),JS181-HT181,IF(AND(EN181="Ống nhựa",EU181="Đắp cát"),JJ181-HX181,0)),IF(EN181="Rãnh thang",IF(EN181="Rãnh thang",IF(EU181="Móng bê tông",#REF!-#REF!,JS181),0),0))))),2)</f>
        <v>41.12</v>
      </c>
      <c r="JD181" s="20">
        <f t="shared" si="612"/>
        <v>2.4000000000000057</v>
      </c>
      <c r="JE181" s="20">
        <f t="shared" si="475"/>
        <v>41.12</v>
      </c>
      <c r="JF181" s="20">
        <f t="shared" si="476"/>
        <v>0</v>
      </c>
      <c r="JG181" s="20">
        <f t="shared" si="477"/>
        <v>0</v>
      </c>
      <c r="JH181" s="20">
        <f t="shared" si="478"/>
        <v>0</v>
      </c>
      <c r="JI181" s="20">
        <f>IF(EN181="Rãnh thang",IF(AND(EN181="Rãnh thang",EU181="Móng bê tông"),JS181-#REF!,0),IF(EN181="Ống nhựa",IF(AND(EN181="Ống nhựa",EU181="Đắp cát"),JS181-HT181,0),IF(EN181="Cống tròn",IF(EN181="Cống tròn",IF(OR(EU181="Móng bê tông",EU181="Móng bê tông kết hợp đế"),JO181-FL181,0),0),IF(EN181="Cống hộp",IF(AND(EN181="Cống hộp",EU181="Móng bê tông"),JP181-GD181,0),IF(OR(EN181="Rãnh xây",EN181="Rãnh bê tông"),IF(AND(EN181="Rãnh xây",EU181="Móng bê tông"),JQ181-GD181,IF(AND(EN181="Rãnh bê tông",EU181="Móng bê tông"),JQ181-GD181,0)),0)))))</f>
        <v>41.12</v>
      </c>
      <c r="JJ181" s="20">
        <f t="shared" si="479"/>
        <v>0</v>
      </c>
      <c r="JK181" s="20">
        <f t="shared" si="480"/>
        <v>41.12</v>
      </c>
      <c r="JL181" s="20">
        <f t="shared" si="481"/>
        <v>0</v>
      </c>
      <c r="JM181" s="20">
        <f t="shared" si="482"/>
        <v>0</v>
      </c>
      <c r="JN181" s="20">
        <f t="shared" si="483"/>
        <v>41.32</v>
      </c>
      <c r="JO181" s="20">
        <f t="shared" si="484"/>
        <v>41.32</v>
      </c>
      <c r="JP181" s="20">
        <f t="shared" si="485"/>
        <v>0</v>
      </c>
      <c r="JQ181" s="20">
        <f t="shared" si="486"/>
        <v>0</v>
      </c>
      <c r="JR181" s="20">
        <f t="shared" si="487"/>
        <v>0</v>
      </c>
      <c r="JS181" s="26">
        <v>41.42</v>
      </c>
      <c r="JT181" s="25">
        <f t="shared" si="613"/>
        <v>0</v>
      </c>
      <c r="JU181" s="25">
        <f t="shared" si="488"/>
        <v>0</v>
      </c>
      <c r="JV181" s="25">
        <f t="shared" si="489"/>
        <v>0</v>
      </c>
      <c r="JW181" s="25">
        <f>ROUND(IF(EN181="Cống tròn",IF(EN181="Cống tròn",JX181+FF181,0),IF(EN181="Cống hộp",IF(EN181="Cống hộp",JX181+GP181,0),IF(OR(EN181="Rãnh xây",EN181="Rãnh bê tông"),IF(OR(EN181="Rãnh xây",EN181="Rãnh bê tông"),JX181+GP181,0),IF(EN181="ống nhựa",IF(EN181="Ống nhựa",JX181+HT181,0),IF(EN181="Rãnh thang",IF(EN181="Rãnh thang",JS181+#REF!,0),0))))),2)</f>
        <v>42.52</v>
      </c>
      <c r="JX181" s="27">
        <v>42.42</v>
      </c>
      <c r="JY181" s="25">
        <f t="shared" si="490"/>
        <v>42.52</v>
      </c>
      <c r="JZ181" s="25">
        <f t="shared" si="491"/>
        <v>0</v>
      </c>
      <c r="KA181" s="25">
        <f t="shared" si="492"/>
        <v>0</v>
      </c>
      <c r="KB181" s="25">
        <f t="shared" si="493"/>
        <v>0</v>
      </c>
      <c r="KC181" s="25">
        <f t="shared" si="494"/>
        <v>0</v>
      </c>
      <c r="KD181" s="28" t="s">
        <v>98</v>
      </c>
      <c r="KE181" s="27">
        <v>0</v>
      </c>
      <c r="KF181" s="25">
        <f t="shared" si="495"/>
        <v>2.4000000000000057</v>
      </c>
      <c r="KG181" s="25">
        <f t="shared" si="614"/>
        <v>2.4000000000000057</v>
      </c>
      <c r="KH181" s="27">
        <v>0</v>
      </c>
      <c r="KI181" s="25">
        <f t="shared" si="496"/>
        <v>2.4000000000000057</v>
      </c>
      <c r="KJ181" s="25">
        <f t="shared" si="615"/>
        <v>2.4000000000000057</v>
      </c>
      <c r="KK181" s="25">
        <f t="shared" si="497"/>
        <v>0</v>
      </c>
      <c r="KL181" s="25">
        <f t="shared" si="498"/>
        <v>0</v>
      </c>
      <c r="KM181" s="25">
        <f t="shared" si="616"/>
        <v>0</v>
      </c>
      <c r="KN181" s="25">
        <f t="shared" si="499"/>
        <v>0</v>
      </c>
      <c r="KO181" s="25">
        <f t="shared" si="500"/>
        <v>0</v>
      </c>
      <c r="KP181" s="25">
        <f t="shared" si="617"/>
        <v>0</v>
      </c>
      <c r="KQ181" s="25">
        <f t="shared" si="501"/>
        <v>0.2</v>
      </c>
      <c r="KR181" s="25">
        <f t="shared" si="502"/>
        <v>0.2</v>
      </c>
      <c r="KS181" s="25">
        <f t="shared" si="618"/>
        <v>0.2</v>
      </c>
      <c r="KT181" s="25">
        <f t="shared" si="503"/>
        <v>0</v>
      </c>
      <c r="KU181" s="25">
        <f t="shared" si="504"/>
        <v>0</v>
      </c>
      <c r="KV181" s="25">
        <f t="shared" si="619"/>
        <v>0</v>
      </c>
      <c r="KW181" s="25">
        <f t="shared" si="505"/>
        <v>0</v>
      </c>
      <c r="KX181" s="25">
        <f t="shared" si="506"/>
        <v>0</v>
      </c>
      <c r="KY181" s="25">
        <f t="shared" si="620"/>
        <v>0</v>
      </c>
      <c r="KZ181" s="25">
        <f t="shared" si="507"/>
        <v>0</v>
      </c>
      <c r="LA181" s="25">
        <f t="shared" si="508"/>
        <v>0</v>
      </c>
      <c r="LB181" s="25">
        <f t="shared" si="621"/>
        <v>0</v>
      </c>
      <c r="LC181" s="25">
        <f t="shared" si="509"/>
        <v>1.4</v>
      </c>
      <c r="LD181" s="25">
        <f t="shared" si="510"/>
        <v>1.4</v>
      </c>
      <c r="LE181" s="25">
        <f t="shared" si="622"/>
        <v>1.4</v>
      </c>
      <c r="LF181" s="25">
        <f t="shared" si="511"/>
        <v>0</v>
      </c>
      <c r="LG181" s="25">
        <f t="shared" si="512"/>
        <v>0</v>
      </c>
      <c r="LH181" s="25">
        <f t="shared" si="623"/>
        <v>0</v>
      </c>
      <c r="LI181" s="25">
        <f t="shared" si="513"/>
        <v>0</v>
      </c>
      <c r="LJ181" s="25">
        <f t="shared" si="514"/>
        <v>0</v>
      </c>
      <c r="LK181" s="25">
        <f t="shared" si="624"/>
        <v>0</v>
      </c>
      <c r="LL181" s="25">
        <f t="shared" si="515"/>
        <v>0</v>
      </c>
      <c r="LM181" s="25">
        <f t="shared" si="516"/>
        <v>0</v>
      </c>
      <c r="LN181" s="25">
        <f t="shared" si="625"/>
        <v>0</v>
      </c>
      <c r="LO181" s="25">
        <f t="shared" si="517"/>
        <v>0</v>
      </c>
      <c r="LP181" s="25">
        <f t="shared" si="518"/>
        <v>0</v>
      </c>
      <c r="LQ181" s="25">
        <f t="shared" si="626"/>
        <v>0</v>
      </c>
      <c r="LR181" s="25">
        <f t="shared" si="519"/>
        <v>0</v>
      </c>
      <c r="LS181" s="25">
        <f t="shared" si="520"/>
        <v>0</v>
      </c>
      <c r="LT181" s="25">
        <f t="shared" si="627"/>
        <v>0</v>
      </c>
      <c r="LU181" s="25">
        <f t="shared" si="521"/>
        <v>0</v>
      </c>
      <c r="LV181" s="25">
        <f t="shared" si="522"/>
        <v>0</v>
      </c>
      <c r="LW181" s="25">
        <f t="shared" si="628"/>
        <v>0</v>
      </c>
      <c r="LX181" s="25">
        <f t="shared" si="523"/>
        <v>0</v>
      </c>
      <c r="LY181" s="25">
        <f t="shared" si="524"/>
        <v>0</v>
      </c>
      <c r="LZ181" s="25">
        <f t="shared" si="629"/>
        <v>0</v>
      </c>
      <c r="MA181" s="25">
        <f t="shared" si="525"/>
        <v>0</v>
      </c>
      <c r="MB181" s="25">
        <f t="shared" si="526"/>
        <v>0</v>
      </c>
      <c r="MC181" s="25">
        <f t="shared" si="630"/>
        <v>0</v>
      </c>
      <c r="MD181" s="25">
        <f t="shared" si="527"/>
        <v>0</v>
      </c>
      <c r="ME181" s="25">
        <f t="shared" si="528"/>
        <v>0</v>
      </c>
      <c r="MF181" s="25">
        <f t="shared" si="631"/>
        <v>0</v>
      </c>
      <c r="MG181" s="25">
        <f t="shared" si="529"/>
        <v>0</v>
      </c>
      <c r="MH181" s="25">
        <f t="shared" si="530"/>
        <v>0</v>
      </c>
      <c r="MI181" s="25">
        <f t="shared" si="632"/>
        <v>0</v>
      </c>
      <c r="MJ181" s="25">
        <f t="shared" si="531"/>
        <v>0</v>
      </c>
      <c r="MK181" s="25">
        <f t="shared" si="532"/>
        <v>0</v>
      </c>
      <c r="ML181" s="25">
        <f t="shared" si="633"/>
        <v>0</v>
      </c>
      <c r="MM181" s="25">
        <f t="shared" si="533"/>
        <v>0</v>
      </c>
      <c r="MN181" s="25">
        <f t="shared" si="534"/>
        <v>0</v>
      </c>
      <c r="MO181" s="25">
        <f t="shared" si="634"/>
        <v>0</v>
      </c>
      <c r="MP181" s="25">
        <f t="shared" si="535"/>
        <v>0</v>
      </c>
      <c r="MQ181" s="25">
        <f t="shared" si="536"/>
        <v>0</v>
      </c>
      <c r="MR181" s="25">
        <f t="shared" si="635"/>
        <v>0</v>
      </c>
      <c r="MS181" s="29">
        <v>1.4</v>
      </c>
      <c r="MT181" s="29">
        <v>0</v>
      </c>
      <c r="MU181" s="29">
        <v>1</v>
      </c>
      <c r="MV181" s="29">
        <v>1</v>
      </c>
      <c r="MW181" s="25">
        <f t="shared" si="537"/>
        <v>1.4</v>
      </c>
      <c r="MX181" s="25">
        <f t="shared" si="538"/>
        <v>3.36</v>
      </c>
      <c r="MY181" s="25">
        <f t="shared" si="539"/>
        <v>0</v>
      </c>
      <c r="MZ181" s="25">
        <f t="shared" si="540"/>
        <v>0</v>
      </c>
      <c r="NA181" s="25">
        <f t="shared" si="541"/>
        <v>1.4</v>
      </c>
      <c r="NB181" s="25">
        <f t="shared" si="542"/>
        <v>3.36</v>
      </c>
      <c r="NC181" s="25">
        <f t="shared" si="543"/>
        <v>0</v>
      </c>
      <c r="ND181" s="25">
        <f t="shared" si="544"/>
        <v>0</v>
      </c>
      <c r="NE181" s="25">
        <f t="shared" si="636"/>
        <v>1.4</v>
      </c>
      <c r="NF181" s="25">
        <f t="shared" si="636"/>
        <v>3.36</v>
      </c>
      <c r="NG181" s="25">
        <f t="shared" si="636"/>
        <v>0</v>
      </c>
      <c r="NH181" s="25">
        <f t="shared" si="545"/>
        <v>0</v>
      </c>
      <c r="NI181" s="25">
        <f t="shared" si="546"/>
        <v>126</v>
      </c>
      <c r="NJ181" s="25">
        <f t="shared" si="547"/>
        <v>0</v>
      </c>
      <c r="NK181" s="25">
        <f t="shared" si="548"/>
        <v>126</v>
      </c>
      <c r="NL181" s="25">
        <f t="shared" si="549"/>
        <v>68.2</v>
      </c>
      <c r="NM181" s="25">
        <f t="shared" si="550"/>
        <v>0</v>
      </c>
      <c r="NN181" s="25">
        <f t="shared" si="637"/>
        <v>68.2</v>
      </c>
      <c r="NO181" s="25">
        <f t="shared" si="551"/>
        <v>0</v>
      </c>
      <c r="NP181" s="25">
        <f t="shared" si="552"/>
        <v>0</v>
      </c>
      <c r="NQ181" s="25">
        <f t="shared" si="638"/>
        <v>0</v>
      </c>
      <c r="NR181" s="25">
        <f t="shared" si="553"/>
        <v>0</v>
      </c>
      <c r="NS181" s="25">
        <f t="shared" si="554"/>
        <v>0</v>
      </c>
      <c r="NT181" s="25">
        <f t="shared" si="639"/>
        <v>0</v>
      </c>
      <c r="NU181" s="25">
        <f t="shared" si="555"/>
        <v>0</v>
      </c>
      <c r="NV181" s="25">
        <f t="shared" si="556"/>
        <v>0</v>
      </c>
      <c r="NW181" s="25">
        <f t="shared" si="640"/>
        <v>0</v>
      </c>
      <c r="NX181" s="25">
        <f t="shared" si="641"/>
        <v>68.2</v>
      </c>
      <c r="NY181" s="25">
        <f t="shared" si="641"/>
        <v>0</v>
      </c>
      <c r="NZ181" s="25">
        <f t="shared" si="642"/>
        <v>68.2</v>
      </c>
      <c r="OA181" s="25">
        <f t="shared" si="643"/>
        <v>57.8</v>
      </c>
      <c r="OB181" s="25">
        <f t="shared" si="643"/>
        <v>0</v>
      </c>
      <c r="OC181" s="25">
        <f t="shared" si="644"/>
        <v>57.8</v>
      </c>
      <c r="OD181" s="25">
        <f t="shared" si="645"/>
        <v>68.2</v>
      </c>
      <c r="OE181" s="25">
        <f t="shared" si="645"/>
        <v>0</v>
      </c>
      <c r="OF181" s="25">
        <f t="shared" si="645"/>
        <v>68.2</v>
      </c>
      <c r="OG181" s="25">
        <f t="shared" si="557"/>
        <v>0</v>
      </c>
      <c r="OH181" s="25">
        <f t="shared" si="558"/>
        <v>0</v>
      </c>
      <c r="OI181" s="25">
        <f t="shared" si="559"/>
        <v>0</v>
      </c>
      <c r="OJ181" s="25">
        <f t="shared" si="560"/>
        <v>0</v>
      </c>
      <c r="OK181" s="25">
        <f t="shared" si="561"/>
        <v>0</v>
      </c>
      <c r="OL181" s="25">
        <f t="shared" si="562"/>
        <v>0</v>
      </c>
      <c r="OM181" s="25">
        <f t="shared" si="646"/>
        <v>0</v>
      </c>
      <c r="ON181" s="25">
        <f t="shared" si="646"/>
        <v>0</v>
      </c>
      <c r="OO181" s="25">
        <f t="shared" si="646"/>
        <v>0</v>
      </c>
      <c r="OP181" s="25">
        <f t="shared" si="563"/>
        <v>0</v>
      </c>
      <c r="OQ181" s="25">
        <f t="shared" si="564"/>
        <v>0</v>
      </c>
      <c r="OR181" s="25">
        <f t="shared" si="647"/>
        <v>0</v>
      </c>
      <c r="OS181" s="19">
        <v>536009.09</v>
      </c>
      <c r="OT181" s="19">
        <v>2370503.5099999998</v>
      </c>
    </row>
    <row r="182" spans="1:410" ht="33" customHeight="1" x14ac:dyDescent="0.25">
      <c r="A182" s="18"/>
      <c r="B182" s="18" t="s">
        <v>939</v>
      </c>
      <c r="C182" s="18">
        <v>1005.86</v>
      </c>
      <c r="D182" s="16" t="e">
        <f>_xlfn.IFNA(INDEX(#REF!,MATCH(E182,#REF!,0)),0)</f>
        <v>#REF!</v>
      </c>
      <c r="E182" s="18" t="s">
        <v>975</v>
      </c>
      <c r="F182" s="16" t="s">
        <v>765</v>
      </c>
      <c r="G182" s="16" t="s">
        <v>766</v>
      </c>
      <c r="H182" s="16" t="s">
        <v>767</v>
      </c>
      <c r="I182" s="16" t="s">
        <v>768</v>
      </c>
      <c r="J182" s="16" t="s">
        <v>769</v>
      </c>
      <c r="K182" s="16" t="s">
        <v>770</v>
      </c>
      <c r="L182" s="16" t="s">
        <v>771</v>
      </c>
      <c r="M182" s="18">
        <v>1.64</v>
      </c>
      <c r="N182" s="18">
        <v>1.94</v>
      </c>
      <c r="O182" s="18">
        <v>2.04</v>
      </c>
      <c r="P182" s="18">
        <v>2.34</v>
      </c>
      <c r="Q182" s="18">
        <v>0.1</v>
      </c>
      <c r="R182" s="18">
        <v>1.8399999999999999</v>
      </c>
      <c r="S182" s="18">
        <v>2.14</v>
      </c>
      <c r="T182" s="18">
        <v>0.2</v>
      </c>
      <c r="U182" s="18">
        <v>0</v>
      </c>
      <c r="V182" s="18">
        <v>0</v>
      </c>
      <c r="W182" s="18">
        <v>0</v>
      </c>
      <c r="X182" s="18">
        <v>1.64</v>
      </c>
      <c r="Y182" s="18">
        <v>1.9</v>
      </c>
      <c r="Z182" s="20">
        <f t="shared" si="565"/>
        <v>2.1</v>
      </c>
      <c r="AA182" s="18">
        <v>0.22</v>
      </c>
      <c r="AB182" s="18">
        <v>0</v>
      </c>
      <c r="AC182" s="18">
        <v>0</v>
      </c>
      <c r="AD182" s="18">
        <v>0</v>
      </c>
      <c r="AE182" s="18">
        <v>0</v>
      </c>
      <c r="AF182" s="18">
        <v>0</v>
      </c>
      <c r="AG182" s="18">
        <v>1.2</v>
      </c>
      <c r="AH182" s="18">
        <v>1.5</v>
      </c>
      <c r="AI182" s="20">
        <f t="shared" si="566"/>
        <v>2.25</v>
      </c>
      <c r="AJ182" s="18">
        <v>0</v>
      </c>
      <c r="AK182" s="18">
        <v>0</v>
      </c>
      <c r="AL182" s="20">
        <f t="shared" si="567"/>
        <v>0</v>
      </c>
      <c r="AM182" s="18">
        <v>1.64</v>
      </c>
      <c r="AN182" s="18">
        <v>1.5</v>
      </c>
      <c r="AO182" s="18">
        <v>0.15</v>
      </c>
      <c r="AP182" s="18">
        <v>0.22</v>
      </c>
      <c r="AQ182" s="18">
        <v>1.64</v>
      </c>
      <c r="AR182" s="18">
        <v>1.72</v>
      </c>
      <c r="AS182" s="18">
        <v>0.12</v>
      </c>
      <c r="AT182" s="18">
        <v>0.11</v>
      </c>
      <c r="AU182" s="18">
        <v>0</v>
      </c>
      <c r="AV182" s="18">
        <v>1</v>
      </c>
      <c r="AW182" s="18">
        <v>0</v>
      </c>
      <c r="AX182" s="18">
        <v>0</v>
      </c>
      <c r="AY182" s="18">
        <v>0</v>
      </c>
      <c r="AZ182" s="18">
        <v>0</v>
      </c>
      <c r="BA182" s="18">
        <v>0</v>
      </c>
      <c r="BB182" s="18">
        <v>0</v>
      </c>
      <c r="BC182" s="18">
        <v>0</v>
      </c>
      <c r="BD182" s="18">
        <v>0</v>
      </c>
      <c r="BE182" s="18">
        <v>2</v>
      </c>
      <c r="BF182" s="18">
        <v>0</v>
      </c>
      <c r="BG182" s="18">
        <v>0</v>
      </c>
      <c r="BH182" s="18">
        <v>0</v>
      </c>
      <c r="BI182" s="18">
        <v>0</v>
      </c>
      <c r="BJ182" s="18">
        <v>0</v>
      </c>
      <c r="BK182" s="18">
        <v>0</v>
      </c>
      <c r="BL182" s="18">
        <v>0</v>
      </c>
      <c r="BM182" s="18">
        <v>0</v>
      </c>
      <c r="BN182" s="18">
        <v>0</v>
      </c>
      <c r="BO182" s="18">
        <v>0</v>
      </c>
      <c r="BP182" s="18">
        <v>0</v>
      </c>
      <c r="BQ182" s="18">
        <v>0</v>
      </c>
      <c r="BR182" s="18">
        <v>0</v>
      </c>
      <c r="BS182" s="18">
        <v>0</v>
      </c>
      <c r="BT182" s="18">
        <v>0</v>
      </c>
      <c r="BU182" s="18">
        <v>0</v>
      </c>
      <c r="BV182" s="18">
        <v>0</v>
      </c>
      <c r="BW182" s="18">
        <v>0</v>
      </c>
      <c r="BX182" s="18">
        <v>0</v>
      </c>
      <c r="BY182" s="18">
        <v>0</v>
      </c>
      <c r="BZ182" s="18">
        <v>0</v>
      </c>
      <c r="CA182" s="16" t="e">
        <f>_xlfn.IFNA(IF(RIGHT(D182,2)="=G",0,INDEX(#REF!,MATCH(E182,#REF!,0))),0)</f>
        <v>#REF!</v>
      </c>
      <c r="CB182" s="16" t="s">
        <v>776</v>
      </c>
      <c r="CC182" s="18">
        <v>0</v>
      </c>
      <c r="CD182" s="18">
        <v>0</v>
      </c>
      <c r="CE182" s="18">
        <v>1.4</v>
      </c>
      <c r="CF182" s="18">
        <v>0.85</v>
      </c>
      <c r="CG182" s="18">
        <v>0.12</v>
      </c>
      <c r="CH182" s="18">
        <v>2</v>
      </c>
      <c r="CI182" s="16" t="s">
        <v>98</v>
      </c>
      <c r="CJ182" s="18">
        <v>0</v>
      </c>
      <c r="CK182" s="20">
        <f t="shared" si="432"/>
        <v>2.7</v>
      </c>
      <c r="CL182" s="20">
        <f t="shared" si="568"/>
        <v>2.7</v>
      </c>
      <c r="CM182" s="18">
        <v>58.91</v>
      </c>
      <c r="CN182" s="18">
        <v>43.52</v>
      </c>
      <c r="CO182" s="18">
        <v>42.681000000000004</v>
      </c>
      <c r="CP182" s="22">
        <f t="shared" si="433"/>
        <v>43.52</v>
      </c>
      <c r="CQ182" s="22">
        <f t="shared" si="434"/>
        <v>40.82</v>
      </c>
      <c r="CR182" s="22">
        <f t="shared" si="569"/>
        <v>2.7</v>
      </c>
      <c r="CS182" s="22">
        <f t="shared" si="435"/>
        <v>40.919999999999995</v>
      </c>
      <c r="CT182" s="22">
        <f t="shared" si="436"/>
        <v>41.12</v>
      </c>
      <c r="CU182" s="18">
        <v>41.12</v>
      </c>
      <c r="CV182" s="22">
        <f t="shared" si="570"/>
        <v>2.1</v>
      </c>
      <c r="CW182" s="22">
        <f t="shared" si="437"/>
        <v>0</v>
      </c>
      <c r="CX182" s="22">
        <f t="shared" si="438"/>
        <v>0</v>
      </c>
      <c r="CY182" s="22">
        <f t="shared" si="439"/>
        <v>43.25</v>
      </c>
      <c r="CZ182" s="22">
        <f t="shared" si="440"/>
        <v>43.4</v>
      </c>
      <c r="DA182" s="18">
        <v>43.52</v>
      </c>
      <c r="DB182" s="20">
        <f t="shared" si="571"/>
        <v>2.7</v>
      </c>
      <c r="DC182" s="20">
        <f t="shared" si="572"/>
        <v>0</v>
      </c>
      <c r="DD182" s="20">
        <f t="shared" si="573"/>
        <v>2.7</v>
      </c>
      <c r="DE182" s="20">
        <f t="shared" si="441"/>
        <v>0.1</v>
      </c>
      <c r="DF182" s="20">
        <f t="shared" si="442"/>
        <v>0.2</v>
      </c>
      <c r="DG182" s="20">
        <f t="shared" si="443"/>
        <v>2.37</v>
      </c>
      <c r="DH182" s="20">
        <f t="shared" si="444"/>
        <v>0</v>
      </c>
      <c r="DI182" s="20">
        <f t="shared" si="445"/>
        <v>0</v>
      </c>
      <c r="DJ182" s="20">
        <f t="shared" si="446"/>
        <v>0</v>
      </c>
      <c r="DK182" s="20">
        <f t="shared" si="574"/>
        <v>2.67</v>
      </c>
      <c r="DL182" s="20">
        <f t="shared" si="575"/>
        <v>0</v>
      </c>
      <c r="DM182" s="20">
        <f t="shared" si="576"/>
        <v>3.0000000000000249E-2</v>
      </c>
      <c r="DN182" s="20">
        <f t="shared" si="577"/>
        <v>0</v>
      </c>
      <c r="DO182" s="18">
        <v>2.54</v>
      </c>
      <c r="DP182" s="18">
        <v>0</v>
      </c>
      <c r="DQ182" s="18">
        <v>1</v>
      </c>
      <c r="DR182" s="18">
        <v>1</v>
      </c>
      <c r="DS182" s="25">
        <f t="shared" si="578"/>
        <v>2.54</v>
      </c>
      <c r="DT182" s="25">
        <f t="shared" si="579"/>
        <v>0</v>
      </c>
      <c r="DU182" s="25">
        <f t="shared" si="580"/>
        <v>6.86</v>
      </c>
      <c r="DV182" s="25">
        <f t="shared" si="581"/>
        <v>0</v>
      </c>
      <c r="DW182" s="25">
        <f t="shared" si="582"/>
        <v>6.86</v>
      </c>
      <c r="DX182" s="25">
        <f t="shared" si="583"/>
        <v>13.99</v>
      </c>
      <c r="DY182" s="25">
        <f t="shared" si="584"/>
        <v>0</v>
      </c>
      <c r="DZ182" s="25">
        <f t="shared" si="585"/>
        <v>13.99</v>
      </c>
      <c r="EA182" s="25">
        <f t="shared" si="586"/>
        <v>8.81</v>
      </c>
      <c r="EB182" s="25">
        <f t="shared" si="587"/>
        <v>0</v>
      </c>
      <c r="EC182" s="25">
        <f t="shared" si="588"/>
        <v>8.81</v>
      </c>
      <c r="ED182" s="25">
        <f t="shared" si="589"/>
        <v>5.18</v>
      </c>
      <c r="EE182" s="25">
        <f t="shared" si="589"/>
        <v>0</v>
      </c>
      <c r="EF182" s="25">
        <f t="shared" si="590"/>
        <v>5.18</v>
      </c>
      <c r="EG182" s="25">
        <f t="shared" si="591"/>
        <v>8.81</v>
      </c>
      <c r="EH182" s="25">
        <f t="shared" si="591"/>
        <v>0</v>
      </c>
      <c r="EI182" s="25">
        <f t="shared" si="592"/>
        <v>8.81</v>
      </c>
      <c r="EJ182" s="18">
        <v>1005.86</v>
      </c>
      <c r="EK182" s="18">
        <v>967.16</v>
      </c>
      <c r="EL182" s="18" t="s">
        <v>975</v>
      </c>
      <c r="EM182" s="18" t="s">
        <v>976</v>
      </c>
      <c r="EN182" s="16" t="s">
        <v>774</v>
      </c>
      <c r="EO182" s="16" t="s">
        <v>132</v>
      </c>
      <c r="EP182" s="16" t="e">
        <f>IF(OR(EN182="Cống tròn",EN182="Cống hộp",EN182="Ống nhựa"),INDEX(#REF!,MATCH(E182,#REF!,0)),IF(OR(EN182="Rãnh xây",EN182="Rãnh bê tông"),INDEX(#REF!,MATCH(E182,#REF!,0)),0))</f>
        <v>#REF!</v>
      </c>
      <c r="EQ182" s="18">
        <v>37.500000000000043</v>
      </c>
      <c r="ER182" s="18">
        <v>1</v>
      </c>
      <c r="ES182" s="25">
        <f t="shared" si="593"/>
        <v>37</v>
      </c>
      <c r="ET182" s="1" t="e">
        <f>_xlfn.IFNA(IF(EN182="Cống tròn",INDEX(#REF!,MATCH(E182,#REF!,0)),IF(EN182="Cống hộp",INDEX(#REF!,MATCH(E182,#REF!,0)),EU182&amp;" ,"&amp;EV182)),0)</f>
        <v>#REF!</v>
      </c>
      <c r="EU182" s="16" t="s">
        <v>769</v>
      </c>
      <c r="EV182" s="16" t="s">
        <v>775</v>
      </c>
      <c r="EW182" s="16" t="e">
        <f>_xlfn.IFNA(INDEX(#REF!,MATCH(E182,#REF!,0)),0)</f>
        <v>#REF!</v>
      </c>
      <c r="EX182" s="16"/>
      <c r="EY182" s="18">
        <v>0</v>
      </c>
      <c r="EZ182" s="18">
        <v>0</v>
      </c>
      <c r="FA182" s="18">
        <v>0</v>
      </c>
      <c r="FB182" s="19">
        <v>0</v>
      </c>
      <c r="FC182" s="19">
        <v>0</v>
      </c>
      <c r="FD182" s="25">
        <f t="shared" si="447"/>
        <v>0</v>
      </c>
      <c r="FE182" s="25">
        <f t="shared" si="594"/>
        <v>0</v>
      </c>
      <c r="FF182" s="18">
        <v>0.1</v>
      </c>
      <c r="FG182" s="18">
        <v>2</v>
      </c>
      <c r="FH182" s="18">
        <v>1</v>
      </c>
      <c r="FI182" s="25">
        <f t="shared" si="595"/>
        <v>1.2</v>
      </c>
      <c r="FJ182" s="18">
        <v>0</v>
      </c>
      <c r="FK182" s="18">
        <v>0</v>
      </c>
      <c r="FL182" s="18">
        <v>0.2</v>
      </c>
      <c r="FM182" s="18">
        <v>1.4</v>
      </c>
      <c r="FN182" s="18">
        <v>0</v>
      </c>
      <c r="FO182" s="25">
        <f t="shared" si="596"/>
        <v>1.4</v>
      </c>
      <c r="FP182" s="18">
        <v>1.4999999999999999E-2</v>
      </c>
      <c r="FQ182" s="18">
        <v>1</v>
      </c>
      <c r="FR182" s="25">
        <f t="shared" si="448"/>
        <v>36</v>
      </c>
      <c r="FS182" s="25">
        <f t="shared" si="449"/>
        <v>0.52500000000000002</v>
      </c>
      <c r="FT182" s="25">
        <f t="shared" si="450"/>
        <v>36.524999999999999</v>
      </c>
      <c r="FU182" s="25">
        <f t="shared" si="451"/>
        <v>-0.97500000000004405</v>
      </c>
      <c r="FV182" s="25" t="str">
        <f t="shared" si="597"/>
        <v>Thêm 01</v>
      </c>
      <c r="FW182" s="25">
        <f t="shared" si="598"/>
        <v>0.04</v>
      </c>
      <c r="FX182" s="16"/>
      <c r="FY182" s="16"/>
      <c r="FZ182" s="16"/>
      <c r="GA182" s="16"/>
      <c r="GB182" s="19">
        <v>0</v>
      </c>
      <c r="GC182" s="19">
        <v>0</v>
      </c>
      <c r="GD182" s="19">
        <v>0</v>
      </c>
      <c r="GE182" s="19">
        <v>0</v>
      </c>
      <c r="GF182" s="19">
        <v>0</v>
      </c>
      <c r="GG182" s="19">
        <v>0</v>
      </c>
      <c r="GH182" s="19">
        <v>0</v>
      </c>
      <c r="GI182" s="19">
        <v>0</v>
      </c>
      <c r="GJ182" s="19">
        <v>0</v>
      </c>
      <c r="GK182" s="19">
        <v>0</v>
      </c>
      <c r="GL182" s="25">
        <f t="shared" si="452"/>
        <v>0</v>
      </c>
      <c r="GM182" s="25">
        <f t="shared" si="599"/>
        <v>0</v>
      </c>
      <c r="GN182" s="19">
        <v>0</v>
      </c>
      <c r="GO182" s="19">
        <v>0</v>
      </c>
      <c r="GP182" s="19">
        <v>0</v>
      </c>
      <c r="GQ182" s="19">
        <v>0</v>
      </c>
      <c r="GR182" s="1" t="e">
        <f>_xlfn.IFNA(INDEX(#REF!,MATCH(E182,#REF!,0)),0)</f>
        <v>#REF!</v>
      </c>
      <c r="GS182" s="16"/>
      <c r="GT182" s="18">
        <v>0</v>
      </c>
      <c r="GU182" s="18">
        <v>0</v>
      </c>
      <c r="GV182" s="18">
        <v>0</v>
      </c>
      <c r="GW182" s="18">
        <v>0</v>
      </c>
      <c r="GX182" s="25">
        <f t="shared" si="453"/>
        <v>0</v>
      </c>
      <c r="GY182" s="25">
        <f t="shared" si="454"/>
        <v>0</v>
      </c>
      <c r="GZ182" s="25">
        <f t="shared" si="600"/>
        <v>0</v>
      </c>
      <c r="HA182" s="1" t="e" cm="1">
        <f t="array" ref="HA182">INDEX(#REF!,MATCH(EJ182&amp;EK182&amp;HD182&amp;HE182&amp;HF182,#REF!&amp;#REF!&amp;#REF!&amp;#REF!&amp;#REF!,0))</f>
        <v>#REF!</v>
      </c>
      <c r="HB182" s="16"/>
      <c r="HC182" s="25">
        <f t="shared" si="601"/>
        <v>0</v>
      </c>
      <c r="HD182" s="18">
        <v>0</v>
      </c>
      <c r="HE182" s="18">
        <v>0</v>
      </c>
      <c r="HF182" s="18">
        <v>0</v>
      </c>
      <c r="HG182" s="1" t="e" cm="1">
        <f t="array" ref="HG182">INDEX(#REF!,MATCH(EJ182&amp;EK182&amp;HJ182&amp;HK182&amp;HL182,#REF!&amp;#REF!&amp;#REF!&amp;#REF!&amp;#REF!,0))</f>
        <v>#REF!</v>
      </c>
      <c r="HH182" s="16"/>
      <c r="HI182" s="25">
        <f t="shared" si="602"/>
        <v>0</v>
      </c>
      <c r="HJ182" s="25">
        <f t="shared" si="603"/>
        <v>0</v>
      </c>
      <c r="HK182" s="19">
        <v>0</v>
      </c>
      <c r="HL182" s="19">
        <v>0</v>
      </c>
      <c r="HM182" s="18">
        <v>0.01</v>
      </c>
      <c r="HN182" s="18">
        <v>1</v>
      </c>
      <c r="HO182" s="25">
        <f t="shared" si="604"/>
        <v>0</v>
      </c>
      <c r="HP182" s="25">
        <f t="shared" si="605"/>
        <v>0</v>
      </c>
      <c r="HQ182" s="25">
        <f t="shared" si="606"/>
        <v>0</v>
      </c>
      <c r="HR182" s="25">
        <f t="shared" si="607"/>
        <v>0</v>
      </c>
      <c r="HS182" s="25">
        <f t="shared" si="608"/>
        <v>0</v>
      </c>
      <c r="HT182" s="19">
        <v>0</v>
      </c>
      <c r="HU182" s="19">
        <v>0</v>
      </c>
      <c r="HV182" s="19">
        <v>0</v>
      </c>
      <c r="HW182" s="25">
        <f t="shared" si="609"/>
        <v>0</v>
      </c>
      <c r="HX182" s="19">
        <v>0</v>
      </c>
      <c r="HY182" s="19">
        <v>0</v>
      </c>
      <c r="HZ182" s="18">
        <v>43.52</v>
      </c>
      <c r="IA182" s="20">
        <f>ROUND(IF(EN182="Cống tròn",IF(EN182="Cống tròn",IF(EU182="Không có móng",IQ182-FF182,IF(EU182="Đế",IP182-FN182,IF(OR(EU182="Móng bê tông",EU182="Móng bê tông kết hợp đế"),II182-FJ182,0))),0),IF(EN182="Cống hộp",IF(AND(EN182="Cống hộp",EU182="Không có móng"),IQ182-GF182,IF(AND(EN182="Cống hộp",EU182="Móng bê tông"),IJ182-GB182,0)),IF(OR(EN182="Rãnh xây",EN182="Rãnh bê tông"),IF(OR(EN182="Rãnh xây",EN182="Rãnh bê tông"),IK182-GB182,0),IF(EN182="Ống nhựa",IF(AND(EN182="Ống nhựa",EU182="Không đắp cát"),IQ182-HT182,IF(AND(EN182="Ống nhựa",EU182="Đắp cát"),IH182-HX182,0)),IF(EN182="Rãnh thang",IF(EN182="Rãnh thang",IF(EU182="Móng bê tông",#REF!-#REF!,IQ182),0),0))))),2)</f>
        <v>41.12</v>
      </c>
      <c r="IB182" s="20">
        <f t="shared" si="610"/>
        <v>2.4000000000000057</v>
      </c>
      <c r="IC182" s="20">
        <f t="shared" si="455"/>
        <v>41.12</v>
      </c>
      <c r="ID182" s="20">
        <f t="shared" si="456"/>
        <v>0</v>
      </c>
      <c r="IE182" s="20">
        <f t="shared" si="457"/>
        <v>0</v>
      </c>
      <c r="IF182" s="20">
        <f t="shared" si="458"/>
        <v>0</v>
      </c>
      <c r="IG182" s="20">
        <f>IF(EN182="Rãnh thang",IF(AND(EN182="Rãnh thang",EU182="Móng bê tông"),IQ182-#REF!,0),IF(EN182="Ống nhựa",IF(AND(EN182="Ống nhựa",EU182="Đắp cát"),IQ182-HT182,0),IF(EN182="Cống tròn",IF(EN182="Cống tròn",IF(OR(EU182="Móng bê tông",EU182="Móng bê tông kết hợp đế"),IM182-FL182,0),0),IF(EN182="Cống hộp",IF(AND(EN182="Cống hộp",EU182="Móng bê tông"),IN182-GD182,0),IF(OR(EN182="Rãnh xây",EN182="Rãnh bê tông"),IF(AND(EN182="Rãnh xây",EU182="Móng bê tông"),IO182-GD182,IF(AND(EN182="Rãnh bê tông",EU182="Móng bê tông"),IO182-GD182,0)),0)))))</f>
        <v>41.12</v>
      </c>
      <c r="IH182" s="20">
        <f t="shared" si="459"/>
        <v>0</v>
      </c>
      <c r="II182" s="20">
        <f t="shared" si="460"/>
        <v>41.12</v>
      </c>
      <c r="IJ182" s="20">
        <f t="shared" si="461"/>
        <v>0</v>
      </c>
      <c r="IK182" s="20">
        <f t="shared" si="462"/>
        <v>0</v>
      </c>
      <c r="IL182" s="20">
        <f t="shared" si="463"/>
        <v>41.32</v>
      </c>
      <c r="IM182" s="20">
        <f t="shared" si="464"/>
        <v>41.32</v>
      </c>
      <c r="IN182" s="20">
        <f t="shared" si="465"/>
        <v>0</v>
      </c>
      <c r="IO182" s="20">
        <f t="shared" si="466"/>
        <v>0</v>
      </c>
      <c r="IP182" s="20">
        <f t="shared" si="467"/>
        <v>0</v>
      </c>
      <c r="IQ182" s="18">
        <v>41.42</v>
      </c>
      <c r="IR182" s="25">
        <f t="shared" si="611"/>
        <v>0</v>
      </c>
      <c r="IS182" s="25">
        <f t="shared" si="468"/>
        <v>0</v>
      </c>
      <c r="IT182" s="25">
        <f t="shared" si="469"/>
        <v>0</v>
      </c>
      <c r="IU182" s="25">
        <f>ROUND(IF(EN182="Cống tròn",IF(EN182="Cống tròn",IV182+FF182,0),IF(EN182="Cống hộp",IF(EN182="Cống hộp",IV182+GP182,0),IF(OR(EN182="Rãnh xây",EN182="Rãnh bê tông"),IF(OR(EN182="Rãnh xây",EN182="Rãnh bê tông"),IV182+GP182,0),IF(EN182="ống nhựa",IF(EN182="Ống nhựa",IV182+HT182,0),IF(EN182="Rãnh thang",IF(EN182="Rãnh thang",IQ182+#REF!,0),0))))),2)</f>
        <v>42.26</v>
      </c>
      <c r="IV182" s="18">
        <v>42.16</v>
      </c>
      <c r="IW182" s="25">
        <f t="shared" si="470"/>
        <v>42.26</v>
      </c>
      <c r="IX182" s="25">
        <f t="shared" si="471"/>
        <v>0</v>
      </c>
      <c r="IY182" s="25">
        <f t="shared" si="472"/>
        <v>0</v>
      </c>
      <c r="IZ182" s="25">
        <f t="shared" si="473"/>
        <v>0</v>
      </c>
      <c r="JA182" s="25">
        <f t="shared" si="474"/>
        <v>0</v>
      </c>
      <c r="JB182" s="18">
        <v>43.27</v>
      </c>
      <c r="JC182" s="20">
        <f>ROUND(IF(EN182="Cống tròn",IF(EN182="Cống tròn",IF(EU182="Không có móng",JS182-FF182,IF(EU182="Đế",JR182-FN182,IF(OR(EU182="Móng bê tông",EU182="Móng bê tông kết hợp đế"),JK182-FJ182,0))),0),IF(EN182="Cống hộp",IF(AND(EN182="Cống hộp",EU182="Không có móng"),JS182-GF182,IF(AND(EN182="Cống hộp",EU182="Móng bê tông"),JL182-GB182,0)),IF(OR(EN182="Rãnh xây",EN182="Rãnh bê tông"),IF(OR(EN182="Rãnh xây",EN182="Rãnh bê tông"),JM182-GB182,0),IF(EN182="Ống nhựa",IF(AND(EN182="Ống nhựa",EU182="Không đắp cát"),JS182-HT182,IF(AND(EN182="Ống nhựa",EU182="Đắp cát"),JJ182-HX182,0)),IF(EN182="Rãnh thang",IF(EN182="Rãnh thang",IF(EU182="Móng bê tông",#REF!-#REF!,JS182),0),0))))),2)</f>
        <v>40.86</v>
      </c>
      <c r="JD182" s="20">
        <f t="shared" si="612"/>
        <v>2.4100000000000037</v>
      </c>
      <c r="JE182" s="20">
        <f t="shared" si="475"/>
        <v>40.859999999999992</v>
      </c>
      <c r="JF182" s="20">
        <f t="shared" si="476"/>
        <v>0</v>
      </c>
      <c r="JG182" s="20">
        <f t="shared" si="477"/>
        <v>0</v>
      </c>
      <c r="JH182" s="20">
        <f t="shared" si="478"/>
        <v>0</v>
      </c>
      <c r="JI182" s="20">
        <f>IF(EN182="Rãnh thang",IF(AND(EN182="Rãnh thang",EU182="Móng bê tông"),JS182-#REF!,0),IF(EN182="Ống nhựa",IF(AND(EN182="Ống nhựa",EU182="Đắp cát"),JS182-HT182,0),IF(EN182="Cống tròn",IF(EN182="Cống tròn",IF(OR(EU182="Móng bê tông",EU182="Móng bê tông kết hợp đế"),JO182-FL182,0),0),IF(EN182="Cống hộp",IF(AND(EN182="Cống hộp",EU182="Móng bê tông"),JP182-GD182,0),IF(OR(EN182="Rãnh xây",EN182="Rãnh bê tông"),IF(AND(EN182="Rãnh xây",EU182="Móng bê tông"),JQ182-GD182,IF(AND(EN182="Rãnh bê tông",EU182="Móng bê tông"),JQ182-GD182,0)),0)))))</f>
        <v>40.859999999999992</v>
      </c>
      <c r="JJ182" s="20">
        <f t="shared" si="479"/>
        <v>0</v>
      </c>
      <c r="JK182" s="20">
        <f t="shared" si="480"/>
        <v>40.859999999999992</v>
      </c>
      <c r="JL182" s="20">
        <f t="shared" si="481"/>
        <v>0</v>
      </c>
      <c r="JM182" s="20">
        <f t="shared" si="482"/>
        <v>0</v>
      </c>
      <c r="JN182" s="20">
        <f t="shared" si="483"/>
        <v>41.059999999999995</v>
      </c>
      <c r="JO182" s="20">
        <f t="shared" si="484"/>
        <v>41.059999999999995</v>
      </c>
      <c r="JP182" s="20">
        <f t="shared" si="485"/>
        <v>0</v>
      </c>
      <c r="JQ182" s="20">
        <f t="shared" si="486"/>
        <v>0</v>
      </c>
      <c r="JR182" s="20">
        <f t="shared" si="487"/>
        <v>0</v>
      </c>
      <c r="JS182" s="26">
        <v>41.16</v>
      </c>
      <c r="JT182" s="25">
        <f t="shared" si="613"/>
        <v>0</v>
      </c>
      <c r="JU182" s="25">
        <f t="shared" si="488"/>
        <v>0</v>
      </c>
      <c r="JV182" s="25">
        <f t="shared" si="489"/>
        <v>0</v>
      </c>
      <c r="JW182" s="25">
        <f>ROUND(IF(EN182="Cống tròn",IF(EN182="Cống tròn",JX182+FF182,0),IF(EN182="Cống hộp",IF(EN182="Cống hộp",JX182+GP182,0),IF(OR(EN182="Rãnh xây",EN182="Rãnh bê tông"),IF(OR(EN182="Rãnh xây",EN182="Rãnh bê tông"),JX182+GP182,0),IF(EN182="ống nhựa",IF(EN182="Ống nhựa",JX182+HT182,0),IF(EN182="Rãnh thang",IF(EN182="Rãnh thang",JS182+#REF!,0),0))))),2)</f>
        <v>42.26</v>
      </c>
      <c r="JX182" s="27">
        <v>42.16</v>
      </c>
      <c r="JY182" s="25">
        <f t="shared" si="490"/>
        <v>42.26</v>
      </c>
      <c r="JZ182" s="25">
        <f t="shared" si="491"/>
        <v>0</v>
      </c>
      <c r="KA182" s="25">
        <f t="shared" si="492"/>
        <v>0</v>
      </c>
      <c r="KB182" s="25">
        <f t="shared" si="493"/>
        <v>0</v>
      </c>
      <c r="KC182" s="25">
        <f t="shared" si="494"/>
        <v>0</v>
      </c>
      <c r="KD182" s="28" t="s">
        <v>98</v>
      </c>
      <c r="KE182" s="27">
        <v>0</v>
      </c>
      <c r="KF182" s="25">
        <f t="shared" si="495"/>
        <v>2.4000000000000057</v>
      </c>
      <c r="KG182" s="25">
        <f t="shared" si="614"/>
        <v>2.4000000000000057</v>
      </c>
      <c r="KH182" s="27">
        <v>0</v>
      </c>
      <c r="KI182" s="25">
        <f t="shared" si="496"/>
        <v>2.4100000000000037</v>
      </c>
      <c r="KJ182" s="25">
        <f t="shared" si="615"/>
        <v>2.4100000000000037</v>
      </c>
      <c r="KK182" s="25">
        <f t="shared" si="497"/>
        <v>0</v>
      </c>
      <c r="KL182" s="25">
        <f t="shared" si="498"/>
        <v>0</v>
      </c>
      <c r="KM182" s="25">
        <f t="shared" si="616"/>
        <v>0</v>
      </c>
      <c r="KN182" s="25">
        <f t="shared" si="499"/>
        <v>0</v>
      </c>
      <c r="KO182" s="25">
        <f t="shared" si="500"/>
        <v>0</v>
      </c>
      <c r="KP182" s="25">
        <f t="shared" si="617"/>
        <v>0</v>
      </c>
      <c r="KQ182" s="25">
        <f t="shared" si="501"/>
        <v>0.2</v>
      </c>
      <c r="KR182" s="25">
        <f t="shared" si="502"/>
        <v>0.2</v>
      </c>
      <c r="KS182" s="25">
        <f t="shared" si="618"/>
        <v>0.2</v>
      </c>
      <c r="KT182" s="25">
        <f t="shared" si="503"/>
        <v>0</v>
      </c>
      <c r="KU182" s="25">
        <f t="shared" si="504"/>
        <v>0</v>
      </c>
      <c r="KV182" s="25">
        <f t="shared" si="619"/>
        <v>0</v>
      </c>
      <c r="KW182" s="25">
        <f t="shared" si="505"/>
        <v>0</v>
      </c>
      <c r="KX182" s="25">
        <f t="shared" si="506"/>
        <v>0</v>
      </c>
      <c r="KY182" s="25">
        <f t="shared" si="620"/>
        <v>0</v>
      </c>
      <c r="KZ182" s="25">
        <f t="shared" si="507"/>
        <v>0</v>
      </c>
      <c r="LA182" s="25">
        <f t="shared" si="508"/>
        <v>0</v>
      </c>
      <c r="LB182" s="25">
        <f t="shared" si="621"/>
        <v>0</v>
      </c>
      <c r="LC182" s="25">
        <f t="shared" si="509"/>
        <v>1.4</v>
      </c>
      <c r="LD182" s="25">
        <f t="shared" si="510"/>
        <v>1.4</v>
      </c>
      <c r="LE182" s="25">
        <f t="shared" si="622"/>
        <v>1.4</v>
      </c>
      <c r="LF182" s="25">
        <f t="shared" si="511"/>
        <v>0</v>
      </c>
      <c r="LG182" s="25">
        <f t="shared" si="512"/>
        <v>0</v>
      </c>
      <c r="LH182" s="25">
        <f t="shared" si="623"/>
        <v>0</v>
      </c>
      <c r="LI182" s="25">
        <f t="shared" si="513"/>
        <v>0</v>
      </c>
      <c r="LJ182" s="25">
        <f t="shared" si="514"/>
        <v>0</v>
      </c>
      <c r="LK182" s="25">
        <f t="shared" si="624"/>
        <v>0</v>
      </c>
      <c r="LL182" s="25">
        <f t="shared" si="515"/>
        <v>0</v>
      </c>
      <c r="LM182" s="25">
        <f t="shared" si="516"/>
        <v>0</v>
      </c>
      <c r="LN182" s="25">
        <f t="shared" si="625"/>
        <v>0</v>
      </c>
      <c r="LO182" s="25">
        <f t="shared" si="517"/>
        <v>0</v>
      </c>
      <c r="LP182" s="25">
        <f t="shared" si="518"/>
        <v>0</v>
      </c>
      <c r="LQ182" s="25">
        <f t="shared" si="626"/>
        <v>0</v>
      </c>
      <c r="LR182" s="25">
        <f t="shared" si="519"/>
        <v>0</v>
      </c>
      <c r="LS182" s="25">
        <f t="shared" si="520"/>
        <v>0</v>
      </c>
      <c r="LT182" s="25">
        <f t="shared" si="627"/>
        <v>0</v>
      </c>
      <c r="LU182" s="25">
        <f t="shared" si="521"/>
        <v>0</v>
      </c>
      <c r="LV182" s="25">
        <f t="shared" si="522"/>
        <v>0</v>
      </c>
      <c r="LW182" s="25">
        <f t="shared" si="628"/>
        <v>0</v>
      </c>
      <c r="LX182" s="25">
        <f t="shared" si="523"/>
        <v>0</v>
      </c>
      <c r="LY182" s="25">
        <f t="shared" si="524"/>
        <v>0</v>
      </c>
      <c r="LZ182" s="25">
        <f t="shared" si="629"/>
        <v>0</v>
      </c>
      <c r="MA182" s="25">
        <f t="shared" si="525"/>
        <v>0</v>
      </c>
      <c r="MB182" s="25">
        <f t="shared" si="526"/>
        <v>0</v>
      </c>
      <c r="MC182" s="25">
        <f t="shared" si="630"/>
        <v>0</v>
      </c>
      <c r="MD182" s="25">
        <f t="shared" si="527"/>
        <v>0</v>
      </c>
      <c r="ME182" s="25">
        <f t="shared" si="528"/>
        <v>0</v>
      </c>
      <c r="MF182" s="25">
        <f t="shared" si="631"/>
        <v>0</v>
      </c>
      <c r="MG182" s="25">
        <f t="shared" si="529"/>
        <v>0</v>
      </c>
      <c r="MH182" s="25">
        <f t="shared" si="530"/>
        <v>0</v>
      </c>
      <c r="MI182" s="25">
        <f t="shared" si="632"/>
        <v>0</v>
      </c>
      <c r="MJ182" s="25">
        <f t="shared" si="531"/>
        <v>0</v>
      </c>
      <c r="MK182" s="25">
        <f t="shared" si="532"/>
        <v>0</v>
      </c>
      <c r="ML182" s="25">
        <f t="shared" si="633"/>
        <v>0</v>
      </c>
      <c r="MM182" s="25">
        <f t="shared" si="533"/>
        <v>0</v>
      </c>
      <c r="MN182" s="25">
        <f t="shared" si="534"/>
        <v>0</v>
      </c>
      <c r="MO182" s="25">
        <f t="shared" si="634"/>
        <v>0</v>
      </c>
      <c r="MP182" s="25">
        <f t="shared" si="535"/>
        <v>0</v>
      </c>
      <c r="MQ182" s="25">
        <f t="shared" si="536"/>
        <v>0</v>
      </c>
      <c r="MR182" s="25">
        <f t="shared" si="635"/>
        <v>0</v>
      </c>
      <c r="MS182" s="29">
        <v>1.4</v>
      </c>
      <c r="MT182" s="29">
        <v>0</v>
      </c>
      <c r="MU182" s="29">
        <v>1</v>
      </c>
      <c r="MV182" s="29">
        <v>1</v>
      </c>
      <c r="MW182" s="25">
        <f t="shared" si="537"/>
        <v>1.4</v>
      </c>
      <c r="MX182" s="25">
        <f t="shared" si="538"/>
        <v>3.36</v>
      </c>
      <c r="MY182" s="25">
        <f t="shared" si="539"/>
        <v>0</v>
      </c>
      <c r="MZ182" s="25">
        <f t="shared" si="540"/>
        <v>0</v>
      </c>
      <c r="NA182" s="25">
        <f t="shared" si="541"/>
        <v>1.4</v>
      </c>
      <c r="NB182" s="25">
        <f t="shared" si="542"/>
        <v>3.37</v>
      </c>
      <c r="NC182" s="25">
        <f t="shared" si="543"/>
        <v>0</v>
      </c>
      <c r="ND182" s="25">
        <f t="shared" si="544"/>
        <v>0</v>
      </c>
      <c r="NE182" s="25">
        <f t="shared" si="636"/>
        <v>1.4</v>
      </c>
      <c r="NF182" s="25">
        <f t="shared" si="636"/>
        <v>3.3650000000000002</v>
      </c>
      <c r="NG182" s="25">
        <f t="shared" si="636"/>
        <v>0</v>
      </c>
      <c r="NH182" s="25">
        <f t="shared" si="545"/>
        <v>0</v>
      </c>
      <c r="NI182" s="25">
        <f t="shared" si="546"/>
        <v>126.19</v>
      </c>
      <c r="NJ182" s="25">
        <f t="shared" si="547"/>
        <v>0</v>
      </c>
      <c r="NK182" s="25">
        <f t="shared" si="548"/>
        <v>126.19</v>
      </c>
      <c r="NL182" s="25">
        <f t="shared" si="549"/>
        <v>68.2</v>
      </c>
      <c r="NM182" s="25">
        <f t="shared" si="550"/>
        <v>0</v>
      </c>
      <c r="NN182" s="25">
        <f t="shared" si="637"/>
        <v>68.2</v>
      </c>
      <c r="NO182" s="25">
        <f t="shared" si="551"/>
        <v>0</v>
      </c>
      <c r="NP182" s="25">
        <f t="shared" si="552"/>
        <v>0</v>
      </c>
      <c r="NQ182" s="25">
        <f t="shared" si="638"/>
        <v>0</v>
      </c>
      <c r="NR182" s="25">
        <f t="shared" si="553"/>
        <v>0</v>
      </c>
      <c r="NS182" s="25">
        <f t="shared" si="554"/>
        <v>0</v>
      </c>
      <c r="NT182" s="25">
        <f t="shared" si="639"/>
        <v>0</v>
      </c>
      <c r="NU182" s="25">
        <f t="shared" si="555"/>
        <v>0</v>
      </c>
      <c r="NV182" s="25">
        <f t="shared" si="556"/>
        <v>0</v>
      </c>
      <c r="NW182" s="25">
        <f t="shared" si="640"/>
        <v>0</v>
      </c>
      <c r="NX182" s="25">
        <f t="shared" si="641"/>
        <v>68.2</v>
      </c>
      <c r="NY182" s="25">
        <f t="shared" si="641"/>
        <v>0</v>
      </c>
      <c r="NZ182" s="25">
        <f t="shared" si="642"/>
        <v>68.2</v>
      </c>
      <c r="OA182" s="25">
        <f t="shared" si="643"/>
        <v>57.99</v>
      </c>
      <c r="OB182" s="25">
        <f t="shared" si="643"/>
        <v>0</v>
      </c>
      <c r="OC182" s="25">
        <f t="shared" si="644"/>
        <v>57.99</v>
      </c>
      <c r="OD182" s="25">
        <f t="shared" si="645"/>
        <v>68.2</v>
      </c>
      <c r="OE182" s="25">
        <f t="shared" si="645"/>
        <v>0</v>
      </c>
      <c r="OF182" s="25">
        <f t="shared" si="645"/>
        <v>68.2</v>
      </c>
      <c r="OG182" s="25">
        <f t="shared" si="557"/>
        <v>0</v>
      </c>
      <c r="OH182" s="25">
        <f t="shared" si="558"/>
        <v>0</v>
      </c>
      <c r="OI182" s="25">
        <f t="shared" si="559"/>
        <v>0</v>
      </c>
      <c r="OJ182" s="25">
        <f t="shared" si="560"/>
        <v>0</v>
      </c>
      <c r="OK182" s="25">
        <f t="shared" si="561"/>
        <v>0</v>
      </c>
      <c r="OL182" s="25">
        <f t="shared" si="562"/>
        <v>0</v>
      </c>
      <c r="OM182" s="25">
        <f t="shared" si="646"/>
        <v>0</v>
      </c>
      <c r="ON182" s="25">
        <f t="shared" si="646"/>
        <v>0</v>
      </c>
      <c r="OO182" s="25">
        <f t="shared" si="646"/>
        <v>0</v>
      </c>
      <c r="OP182" s="25">
        <f t="shared" si="563"/>
        <v>0</v>
      </c>
      <c r="OQ182" s="25">
        <f t="shared" si="564"/>
        <v>0</v>
      </c>
      <c r="OR182" s="25">
        <f t="shared" si="647"/>
        <v>0</v>
      </c>
      <c r="OS182" s="19">
        <v>536029</v>
      </c>
      <c r="OT182" s="19">
        <v>2370470.33</v>
      </c>
    </row>
    <row r="183" spans="1:410" ht="33" customHeight="1" x14ac:dyDescent="0.25">
      <c r="A183" s="18"/>
      <c r="B183" s="18" t="s">
        <v>939</v>
      </c>
      <c r="C183" s="18">
        <v>967.16</v>
      </c>
      <c r="D183" s="16" t="e">
        <f>_xlfn.IFNA(INDEX(#REF!,MATCH(E183,#REF!,0)),0)</f>
        <v>#REF!</v>
      </c>
      <c r="E183" s="18" t="s">
        <v>976</v>
      </c>
      <c r="F183" s="16" t="s">
        <v>765</v>
      </c>
      <c r="G183" s="16" t="s">
        <v>766</v>
      </c>
      <c r="H183" s="16" t="s">
        <v>767</v>
      </c>
      <c r="I183" s="16" t="s">
        <v>768</v>
      </c>
      <c r="J183" s="16" t="s">
        <v>769</v>
      </c>
      <c r="K183" s="16" t="s">
        <v>770</v>
      </c>
      <c r="L183" s="16" t="s">
        <v>771</v>
      </c>
      <c r="M183" s="18">
        <v>1.64</v>
      </c>
      <c r="N183" s="18">
        <v>1.94</v>
      </c>
      <c r="O183" s="18">
        <v>2.04</v>
      </c>
      <c r="P183" s="18">
        <v>2.34</v>
      </c>
      <c r="Q183" s="18">
        <v>0.1</v>
      </c>
      <c r="R183" s="18">
        <v>1.8399999999999999</v>
      </c>
      <c r="S183" s="18">
        <v>2.14</v>
      </c>
      <c r="T183" s="18">
        <v>0.2</v>
      </c>
      <c r="U183" s="18">
        <v>0</v>
      </c>
      <c r="V183" s="18">
        <v>0</v>
      </c>
      <c r="W183" s="18">
        <v>0</v>
      </c>
      <c r="X183" s="18">
        <v>1.64</v>
      </c>
      <c r="Y183" s="18">
        <v>1.9</v>
      </c>
      <c r="Z183" s="20">
        <f t="shared" si="565"/>
        <v>2.1</v>
      </c>
      <c r="AA183" s="18">
        <v>0.22</v>
      </c>
      <c r="AB183" s="18">
        <v>0</v>
      </c>
      <c r="AC183" s="18">
        <v>0</v>
      </c>
      <c r="AD183" s="18">
        <v>0</v>
      </c>
      <c r="AE183" s="18">
        <v>0</v>
      </c>
      <c r="AF183" s="18">
        <v>0</v>
      </c>
      <c r="AG183" s="18">
        <v>1.2</v>
      </c>
      <c r="AH183" s="18">
        <v>1.5</v>
      </c>
      <c r="AI183" s="20">
        <f t="shared" si="566"/>
        <v>2.25</v>
      </c>
      <c r="AJ183" s="18">
        <v>0</v>
      </c>
      <c r="AK183" s="18">
        <v>0</v>
      </c>
      <c r="AL183" s="20">
        <f t="shared" si="567"/>
        <v>0</v>
      </c>
      <c r="AM183" s="18">
        <v>1.64</v>
      </c>
      <c r="AN183" s="18">
        <v>1.5</v>
      </c>
      <c r="AO183" s="18">
        <v>0.15</v>
      </c>
      <c r="AP183" s="18">
        <v>0.22</v>
      </c>
      <c r="AQ183" s="18">
        <v>1.64</v>
      </c>
      <c r="AR183" s="18">
        <v>1.72</v>
      </c>
      <c r="AS183" s="18">
        <v>0.12</v>
      </c>
      <c r="AT183" s="18">
        <v>0.11</v>
      </c>
      <c r="AU183" s="18">
        <v>0</v>
      </c>
      <c r="AV183" s="18">
        <v>1</v>
      </c>
      <c r="AW183" s="18">
        <v>0</v>
      </c>
      <c r="AX183" s="18">
        <v>0</v>
      </c>
      <c r="AY183" s="18">
        <v>0</v>
      </c>
      <c r="AZ183" s="18">
        <v>0</v>
      </c>
      <c r="BA183" s="18">
        <v>0</v>
      </c>
      <c r="BB183" s="18">
        <v>0</v>
      </c>
      <c r="BC183" s="18">
        <v>0</v>
      </c>
      <c r="BD183" s="18">
        <v>0</v>
      </c>
      <c r="BE183" s="18">
        <v>2</v>
      </c>
      <c r="BF183" s="18">
        <v>0</v>
      </c>
      <c r="BG183" s="18">
        <v>0</v>
      </c>
      <c r="BH183" s="18">
        <v>0</v>
      </c>
      <c r="BI183" s="18">
        <v>0</v>
      </c>
      <c r="BJ183" s="18">
        <v>0</v>
      </c>
      <c r="BK183" s="18">
        <v>0</v>
      </c>
      <c r="BL183" s="18">
        <v>0</v>
      </c>
      <c r="BM183" s="18">
        <v>0</v>
      </c>
      <c r="BN183" s="18">
        <v>0</v>
      </c>
      <c r="BO183" s="18">
        <v>0</v>
      </c>
      <c r="BP183" s="18">
        <v>0</v>
      </c>
      <c r="BQ183" s="18">
        <v>0</v>
      </c>
      <c r="BR183" s="18">
        <v>0</v>
      </c>
      <c r="BS183" s="18">
        <v>0</v>
      </c>
      <c r="BT183" s="18">
        <v>0</v>
      </c>
      <c r="BU183" s="18">
        <v>0</v>
      </c>
      <c r="BV183" s="18">
        <v>0</v>
      </c>
      <c r="BW183" s="18">
        <v>0</v>
      </c>
      <c r="BX183" s="18">
        <v>0</v>
      </c>
      <c r="BY183" s="18">
        <v>0</v>
      </c>
      <c r="BZ183" s="18">
        <v>0</v>
      </c>
      <c r="CA183" s="16" t="e">
        <f>_xlfn.IFNA(IF(RIGHT(D183,2)="=G",0,INDEX(#REF!,MATCH(E183,#REF!,0))),0)</f>
        <v>#REF!</v>
      </c>
      <c r="CB183" s="16" t="s">
        <v>776</v>
      </c>
      <c r="CC183" s="18">
        <v>0</v>
      </c>
      <c r="CD183" s="18">
        <v>0</v>
      </c>
      <c r="CE183" s="18">
        <v>1.4</v>
      </c>
      <c r="CF183" s="18">
        <v>0.85</v>
      </c>
      <c r="CG183" s="18">
        <v>0.12</v>
      </c>
      <c r="CH183" s="18">
        <v>2</v>
      </c>
      <c r="CI183" s="16" t="s">
        <v>98</v>
      </c>
      <c r="CJ183" s="18">
        <v>0</v>
      </c>
      <c r="CK183" s="20">
        <f t="shared" si="432"/>
        <v>2.71</v>
      </c>
      <c r="CL183" s="20">
        <f t="shared" si="568"/>
        <v>2.71</v>
      </c>
      <c r="CM183" s="18">
        <v>53.4</v>
      </c>
      <c r="CN183" s="18">
        <v>43.27</v>
      </c>
      <c r="CO183" s="18">
        <v>42.431000000000004</v>
      </c>
      <c r="CP183" s="22">
        <f t="shared" si="433"/>
        <v>43.27</v>
      </c>
      <c r="CQ183" s="22">
        <f t="shared" si="434"/>
        <v>40.56</v>
      </c>
      <c r="CR183" s="22">
        <f t="shared" si="569"/>
        <v>2.71</v>
      </c>
      <c r="CS183" s="22">
        <f t="shared" si="435"/>
        <v>40.659999999999997</v>
      </c>
      <c r="CT183" s="22">
        <f t="shared" si="436"/>
        <v>40.86</v>
      </c>
      <c r="CU183" s="18">
        <v>40.86</v>
      </c>
      <c r="CV183" s="22">
        <f t="shared" si="570"/>
        <v>2.1</v>
      </c>
      <c r="CW183" s="22">
        <f t="shared" si="437"/>
        <v>0</v>
      </c>
      <c r="CX183" s="22">
        <f t="shared" si="438"/>
        <v>0</v>
      </c>
      <c r="CY183" s="22">
        <f t="shared" si="439"/>
        <v>43</v>
      </c>
      <c r="CZ183" s="22">
        <f t="shared" si="440"/>
        <v>43.15</v>
      </c>
      <c r="DA183" s="18">
        <v>43.27</v>
      </c>
      <c r="DB183" s="20">
        <f t="shared" si="571"/>
        <v>2.71</v>
      </c>
      <c r="DC183" s="20">
        <f t="shared" si="572"/>
        <v>0</v>
      </c>
      <c r="DD183" s="20">
        <f t="shared" si="573"/>
        <v>2.71</v>
      </c>
      <c r="DE183" s="20">
        <f t="shared" si="441"/>
        <v>0.1</v>
      </c>
      <c r="DF183" s="20">
        <f t="shared" si="442"/>
        <v>0.2</v>
      </c>
      <c r="DG183" s="20">
        <f t="shared" si="443"/>
        <v>2.37</v>
      </c>
      <c r="DH183" s="20">
        <f t="shared" si="444"/>
        <v>0</v>
      </c>
      <c r="DI183" s="20">
        <f t="shared" si="445"/>
        <v>0</v>
      </c>
      <c r="DJ183" s="20">
        <f t="shared" si="446"/>
        <v>0</v>
      </c>
      <c r="DK183" s="20">
        <f t="shared" si="574"/>
        <v>2.67</v>
      </c>
      <c r="DL183" s="20">
        <f t="shared" si="575"/>
        <v>0</v>
      </c>
      <c r="DM183" s="20">
        <f t="shared" si="576"/>
        <v>4.0000000000000036E-2</v>
      </c>
      <c r="DN183" s="20">
        <f t="shared" si="577"/>
        <v>0</v>
      </c>
      <c r="DO183" s="18">
        <v>2.54</v>
      </c>
      <c r="DP183" s="18">
        <v>0</v>
      </c>
      <c r="DQ183" s="18">
        <v>1</v>
      </c>
      <c r="DR183" s="18">
        <v>1</v>
      </c>
      <c r="DS183" s="25">
        <f t="shared" si="578"/>
        <v>2.54</v>
      </c>
      <c r="DT183" s="25">
        <f t="shared" si="579"/>
        <v>0</v>
      </c>
      <c r="DU183" s="25">
        <f t="shared" si="580"/>
        <v>6.88</v>
      </c>
      <c r="DV183" s="25">
        <f t="shared" si="581"/>
        <v>0</v>
      </c>
      <c r="DW183" s="25">
        <f t="shared" si="582"/>
        <v>6.88</v>
      </c>
      <c r="DX183" s="25">
        <f t="shared" si="583"/>
        <v>14.04</v>
      </c>
      <c r="DY183" s="25">
        <f t="shared" si="584"/>
        <v>0</v>
      </c>
      <c r="DZ183" s="25">
        <f t="shared" si="585"/>
        <v>14.04</v>
      </c>
      <c r="EA183" s="25">
        <f t="shared" si="586"/>
        <v>8.81</v>
      </c>
      <c r="EB183" s="25">
        <f t="shared" si="587"/>
        <v>0</v>
      </c>
      <c r="EC183" s="25">
        <f t="shared" si="588"/>
        <v>8.81</v>
      </c>
      <c r="ED183" s="25">
        <f t="shared" si="589"/>
        <v>5.23</v>
      </c>
      <c r="EE183" s="25">
        <f t="shared" si="589"/>
        <v>0</v>
      </c>
      <c r="EF183" s="25">
        <f t="shared" si="590"/>
        <v>5.23</v>
      </c>
      <c r="EG183" s="25">
        <f t="shared" si="591"/>
        <v>8.81</v>
      </c>
      <c r="EH183" s="25">
        <f t="shared" si="591"/>
        <v>0</v>
      </c>
      <c r="EI183" s="25">
        <f t="shared" si="592"/>
        <v>8.81</v>
      </c>
      <c r="EJ183" s="18">
        <v>967.16</v>
      </c>
      <c r="EK183" s="18">
        <v>928.46</v>
      </c>
      <c r="EL183" s="18" t="s">
        <v>976</v>
      </c>
      <c r="EM183" s="18" t="s">
        <v>977</v>
      </c>
      <c r="EN183" s="16" t="s">
        <v>774</v>
      </c>
      <c r="EO183" s="16" t="s">
        <v>132</v>
      </c>
      <c r="EP183" s="16" t="e">
        <f>IF(OR(EN183="Cống tròn",EN183="Cống hộp",EN183="Ống nhựa"),INDEX(#REF!,MATCH(E183,#REF!,0)),IF(OR(EN183="Rãnh xây",EN183="Rãnh bê tông"),INDEX(#REF!,MATCH(E183,#REF!,0)),0))</f>
        <v>#REF!</v>
      </c>
      <c r="EQ183" s="18">
        <v>37.499999999999929</v>
      </c>
      <c r="ER183" s="18">
        <v>1</v>
      </c>
      <c r="ES183" s="25">
        <f t="shared" si="593"/>
        <v>37</v>
      </c>
      <c r="ET183" s="1" t="e">
        <f>_xlfn.IFNA(IF(EN183="Cống tròn",INDEX(#REF!,MATCH(E183,#REF!,0)),IF(EN183="Cống hộp",INDEX(#REF!,MATCH(E183,#REF!,0)),EU183&amp;" ,"&amp;EV183)),0)</f>
        <v>#REF!</v>
      </c>
      <c r="EU183" s="16" t="s">
        <v>769</v>
      </c>
      <c r="EV183" s="16" t="s">
        <v>775</v>
      </c>
      <c r="EW183" s="16" t="e">
        <f>_xlfn.IFNA(INDEX(#REF!,MATCH(E183,#REF!,0)),0)</f>
        <v>#REF!</v>
      </c>
      <c r="EX183" s="16"/>
      <c r="EY183" s="18">
        <v>0</v>
      </c>
      <c r="EZ183" s="18">
        <v>0</v>
      </c>
      <c r="FA183" s="18">
        <v>0</v>
      </c>
      <c r="FB183" s="19">
        <v>0</v>
      </c>
      <c r="FC183" s="19">
        <v>0</v>
      </c>
      <c r="FD183" s="25">
        <f t="shared" si="447"/>
        <v>0</v>
      </c>
      <c r="FE183" s="25">
        <f t="shared" si="594"/>
        <v>0</v>
      </c>
      <c r="FF183" s="18">
        <v>0.1</v>
      </c>
      <c r="FG183" s="18">
        <v>2</v>
      </c>
      <c r="FH183" s="18">
        <v>1</v>
      </c>
      <c r="FI183" s="25">
        <f t="shared" si="595"/>
        <v>1.2</v>
      </c>
      <c r="FJ183" s="18">
        <v>0</v>
      </c>
      <c r="FK183" s="18">
        <v>0</v>
      </c>
      <c r="FL183" s="18">
        <v>0.2</v>
      </c>
      <c r="FM183" s="18">
        <v>1.4</v>
      </c>
      <c r="FN183" s="18">
        <v>0</v>
      </c>
      <c r="FO183" s="25">
        <f t="shared" si="596"/>
        <v>1.4</v>
      </c>
      <c r="FP183" s="18">
        <v>1.4999999999999999E-2</v>
      </c>
      <c r="FQ183" s="18">
        <v>1</v>
      </c>
      <c r="FR183" s="25">
        <f t="shared" si="448"/>
        <v>36</v>
      </c>
      <c r="FS183" s="25">
        <f t="shared" si="449"/>
        <v>0.52500000000000002</v>
      </c>
      <c r="FT183" s="25">
        <f t="shared" si="450"/>
        <v>36.524999999999999</v>
      </c>
      <c r="FU183" s="25">
        <f t="shared" si="451"/>
        <v>-0.97499999999993037</v>
      </c>
      <c r="FV183" s="25" t="str">
        <f t="shared" si="597"/>
        <v>Thêm 01</v>
      </c>
      <c r="FW183" s="25">
        <f t="shared" si="598"/>
        <v>0.04</v>
      </c>
      <c r="FX183" s="16"/>
      <c r="FY183" s="16"/>
      <c r="FZ183" s="16"/>
      <c r="GA183" s="16"/>
      <c r="GB183" s="19">
        <v>0</v>
      </c>
      <c r="GC183" s="19">
        <v>0</v>
      </c>
      <c r="GD183" s="19">
        <v>0</v>
      </c>
      <c r="GE183" s="19">
        <v>0</v>
      </c>
      <c r="GF183" s="19">
        <v>0</v>
      </c>
      <c r="GG183" s="19">
        <v>0</v>
      </c>
      <c r="GH183" s="19">
        <v>0</v>
      </c>
      <c r="GI183" s="19">
        <v>0</v>
      </c>
      <c r="GJ183" s="19">
        <v>0</v>
      </c>
      <c r="GK183" s="19">
        <v>0</v>
      </c>
      <c r="GL183" s="25">
        <f t="shared" si="452"/>
        <v>0</v>
      </c>
      <c r="GM183" s="25">
        <f t="shared" si="599"/>
        <v>0</v>
      </c>
      <c r="GN183" s="19">
        <v>0</v>
      </c>
      <c r="GO183" s="19">
        <v>0</v>
      </c>
      <c r="GP183" s="19">
        <v>0</v>
      </c>
      <c r="GQ183" s="19">
        <v>0</v>
      </c>
      <c r="GR183" s="1" t="e">
        <f>_xlfn.IFNA(INDEX(#REF!,MATCH(E183,#REF!,0)),0)</f>
        <v>#REF!</v>
      </c>
      <c r="GS183" s="16"/>
      <c r="GT183" s="18">
        <v>0</v>
      </c>
      <c r="GU183" s="18">
        <v>0</v>
      </c>
      <c r="GV183" s="18">
        <v>0</v>
      </c>
      <c r="GW183" s="18">
        <v>0</v>
      </c>
      <c r="GX183" s="25">
        <f t="shared" si="453"/>
        <v>0</v>
      </c>
      <c r="GY183" s="25">
        <f t="shared" si="454"/>
        <v>0</v>
      </c>
      <c r="GZ183" s="25">
        <f t="shared" si="600"/>
        <v>0</v>
      </c>
      <c r="HA183" s="1" t="e" cm="1">
        <f t="array" ref="HA183">INDEX(#REF!,MATCH(EJ183&amp;EK183&amp;HD183&amp;HE183&amp;HF183,#REF!&amp;#REF!&amp;#REF!&amp;#REF!&amp;#REF!,0))</f>
        <v>#REF!</v>
      </c>
      <c r="HB183" s="16"/>
      <c r="HC183" s="25">
        <f t="shared" si="601"/>
        <v>0</v>
      </c>
      <c r="HD183" s="18">
        <v>0</v>
      </c>
      <c r="HE183" s="18">
        <v>0</v>
      </c>
      <c r="HF183" s="18">
        <v>0</v>
      </c>
      <c r="HG183" s="1" t="e" cm="1">
        <f t="array" ref="HG183">INDEX(#REF!,MATCH(EJ183&amp;EK183&amp;HJ183&amp;HK183&amp;HL183,#REF!&amp;#REF!&amp;#REF!&amp;#REF!&amp;#REF!,0))</f>
        <v>#REF!</v>
      </c>
      <c r="HH183" s="16"/>
      <c r="HI183" s="25">
        <f t="shared" si="602"/>
        <v>0</v>
      </c>
      <c r="HJ183" s="25">
        <f t="shared" si="603"/>
        <v>0</v>
      </c>
      <c r="HK183" s="19">
        <v>0</v>
      </c>
      <c r="HL183" s="19">
        <v>0</v>
      </c>
      <c r="HM183" s="18">
        <v>0.01</v>
      </c>
      <c r="HN183" s="18">
        <v>1</v>
      </c>
      <c r="HO183" s="25">
        <f t="shared" si="604"/>
        <v>0</v>
      </c>
      <c r="HP183" s="25">
        <f t="shared" si="605"/>
        <v>0</v>
      </c>
      <c r="HQ183" s="25">
        <f t="shared" si="606"/>
        <v>0</v>
      </c>
      <c r="HR183" s="25">
        <f t="shared" si="607"/>
        <v>0</v>
      </c>
      <c r="HS183" s="25">
        <f t="shared" si="608"/>
        <v>0</v>
      </c>
      <c r="HT183" s="19">
        <v>0</v>
      </c>
      <c r="HU183" s="19">
        <v>0</v>
      </c>
      <c r="HV183" s="19">
        <v>0</v>
      </c>
      <c r="HW183" s="25">
        <f t="shared" si="609"/>
        <v>0</v>
      </c>
      <c r="HX183" s="19">
        <v>0</v>
      </c>
      <c r="HY183" s="19">
        <v>0</v>
      </c>
      <c r="HZ183" s="18">
        <v>43.27</v>
      </c>
      <c r="IA183" s="20">
        <f>ROUND(IF(EN183="Cống tròn",IF(EN183="Cống tròn",IF(EU183="Không có móng",IQ183-FF183,IF(EU183="Đế",IP183-FN183,IF(OR(EU183="Móng bê tông",EU183="Móng bê tông kết hợp đế"),II183-FJ183,0))),0),IF(EN183="Cống hộp",IF(AND(EN183="Cống hộp",EU183="Không có móng"),IQ183-GF183,IF(AND(EN183="Cống hộp",EU183="Móng bê tông"),IJ183-GB183,0)),IF(OR(EN183="Rãnh xây",EN183="Rãnh bê tông"),IF(OR(EN183="Rãnh xây",EN183="Rãnh bê tông"),IK183-GB183,0),IF(EN183="Ống nhựa",IF(AND(EN183="Ống nhựa",EU183="Không đắp cát"),IQ183-HT183,IF(AND(EN183="Ống nhựa",EU183="Đắp cát"),IH183-HX183,0)),IF(EN183="Rãnh thang",IF(EN183="Rãnh thang",IF(EU183="Móng bê tông",#REF!-#REF!,IQ183),0),0))))),2)</f>
        <v>40.86</v>
      </c>
      <c r="IB183" s="20">
        <f t="shared" si="610"/>
        <v>2.4100000000000037</v>
      </c>
      <c r="IC183" s="20">
        <f t="shared" si="455"/>
        <v>40.859999999999992</v>
      </c>
      <c r="ID183" s="20">
        <f t="shared" si="456"/>
        <v>0</v>
      </c>
      <c r="IE183" s="20">
        <f t="shared" si="457"/>
        <v>0</v>
      </c>
      <c r="IF183" s="20">
        <f t="shared" si="458"/>
        <v>0</v>
      </c>
      <c r="IG183" s="20">
        <f>IF(EN183="Rãnh thang",IF(AND(EN183="Rãnh thang",EU183="Móng bê tông"),IQ183-#REF!,0),IF(EN183="Ống nhựa",IF(AND(EN183="Ống nhựa",EU183="Đắp cát"),IQ183-HT183,0),IF(EN183="Cống tròn",IF(EN183="Cống tròn",IF(OR(EU183="Móng bê tông",EU183="Móng bê tông kết hợp đế"),IM183-FL183,0),0),IF(EN183="Cống hộp",IF(AND(EN183="Cống hộp",EU183="Móng bê tông"),IN183-GD183,0),IF(OR(EN183="Rãnh xây",EN183="Rãnh bê tông"),IF(AND(EN183="Rãnh xây",EU183="Móng bê tông"),IO183-GD183,IF(AND(EN183="Rãnh bê tông",EU183="Móng bê tông"),IO183-GD183,0)),0)))))</f>
        <v>40.859999999999992</v>
      </c>
      <c r="IH183" s="20">
        <f t="shared" si="459"/>
        <v>0</v>
      </c>
      <c r="II183" s="20">
        <f t="shared" si="460"/>
        <v>40.859999999999992</v>
      </c>
      <c r="IJ183" s="20">
        <f t="shared" si="461"/>
        <v>0</v>
      </c>
      <c r="IK183" s="20">
        <f t="shared" si="462"/>
        <v>0</v>
      </c>
      <c r="IL183" s="20">
        <f t="shared" si="463"/>
        <v>41.059999999999995</v>
      </c>
      <c r="IM183" s="20">
        <f t="shared" si="464"/>
        <v>41.059999999999995</v>
      </c>
      <c r="IN183" s="20">
        <f t="shared" si="465"/>
        <v>0</v>
      </c>
      <c r="IO183" s="20">
        <f t="shared" si="466"/>
        <v>0</v>
      </c>
      <c r="IP183" s="20">
        <f t="shared" si="467"/>
        <v>0</v>
      </c>
      <c r="IQ183" s="18">
        <v>41.16</v>
      </c>
      <c r="IR183" s="25">
        <f t="shared" si="611"/>
        <v>0</v>
      </c>
      <c r="IS183" s="25">
        <f t="shared" si="468"/>
        <v>0</v>
      </c>
      <c r="IT183" s="25">
        <f t="shared" si="469"/>
        <v>0</v>
      </c>
      <c r="IU183" s="25">
        <f>ROUND(IF(EN183="Cống tròn",IF(EN183="Cống tròn",IV183+FF183,0),IF(EN183="Cống hộp",IF(EN183="Cống hộp",IV183+GP183,0),IF(OR(EN183="Rãnh xây",EN183="Rãnh bê tông"),IF(OR(EN183="Rãnh xây",EN183="Rãnh bê tông"),IV183+GP183,0),IF(EN183="ống nhựa",IF(EN183="Ống nhựa",IV183+HT183,0),IF(EN183="Rãnh thang",IF(EN183="Rãnh thang",IQ183+#REF!,0),0))))),2)</f>
        <v>42.01</v>
      </c>
      <c r="IV183" s="18">
        <v>41.91</v>
      </c>
      <c r="IW183" s="25">
        <f t="shared" si="470"/>
        <v>42.01</v>
      </c>
      <c r="IX183" s="25">
        <f t="shared" si="471"/>
        <v>0</v>
      </c>
      <c r="IY183" s="25">
        <f t="shared" si="472"/>
        <v>0</v>
      </c>
      <c r="IZ183" s="25">
        <f t="shared" si="473"/>
        <v>0</v>
      </c>
      <c r="JA183" s="25">
        <f t="shared" si="474"/>
        <v>0</v>
      </c>
      <c r="JB183" s="18">
        <v>43.01</v>
      </c>
      <c r="JC183" s="20">
        <f>ROUND(IF(EN183="Cống tròn",IF(EN183="Cống tròn",IF(EU183="Không có móng",JS183-FF183,IF(EU183="Đế",JR183-FN183,IF(OR(EU183="Móng bê tông",EU183="Móng bê tông kết hợp đế"),JK183-FJ183,0))),0),IF(EN183="Cống hộp",IF(AND(EN183="Cống hộp",EU183="Không có móng"),JS183-GF183,IF(AND(EN183="Cống hộp",EU183="Móng bê tông"),JL183-GB183,0)),IF(OR(EN183="Rãnh xây",EN183="Rãnh bê tông"),IF(OR(EN183="Rãnh xây",EN183="Rãnh bê tông"),JM183-GB183,0),IF(EN183="Ống nhựa",IF(AND(EN183="Ống nhựa",EU183="Không đắp cát"),JS183-HT183,IF(AND(EN183="Ống nhựa",EU183="Đắp cát"),JJ183-HX183,0)),IF(EN183="Rãnh thang",IF(EN183="Rãnh thang",IF(EU183="Móng bê tông",#REF!-#REF!,JS183),0),0))))),2)</f>
        <v>40.61</v>
      </c>
      <c r="JD183" s="20">
        <f t="shared" si="612"/>
        <v>2.3999999999999986</v>
      </c>
      <c r="JE183" s="20">
        <f t="shared" si="475"/>
        <v>40.609999999999992</v>
      </c>
      <c r="JF183" s="20">
        <f t="shared" si="476"/>
        <v>0</v>
      </c>
      <c r="JG183" s="20">
        <f t="shared" si="477"/>
        <v>0</v>
      </c>
      <c r="JH183" s="20">
        <f t="shared" si="478"/>
        <v>0</v>
      </c>
      <c r="JI183" s="20">
        <f>IF(EN183="Rãnh thang",IF(AND(EN183="Rãnh thang",EU183="Móng bê tông"),JS183-#REF!,0),IF(EN183="Ống nhựa",IF(AND(EN183="Ống nhựa",EU183="Đắp cát"),JS183-HT183,0),IF(EN183="Cống tròn",IF(EN183="Cống tròn",IF(OR(EU183="Móng bê tông",EU183="Móng bê tông kết hợp đế"),JO183-FL183,0),0),IF(EN183="Cống hộp",IF(AND(EN183="Cống hộp",EU183="Móng bê tông"),JP183-GD183,0),IF(OR(EN183="Rãnh xây",EN183="Rãnh bê tông"),IF(AND(EN183="Rãnh xây",EU183="Móng bê tông"),JQ183-GD183,IF(AND(EN183="Rãnh bê tông",EU183="Móng bê tông"),JQ183-GD183,0)),0)))))</f>
        <v>40.609999999999992</v>
      </c>
      <c r="JJ183" s="20">
        <f t="shared" si="479"/>
        <v>0</v>
      </c>
      <c r="JK183" s="20">
        <f t="shared" si="480"/>
        <v>40.609999999999992</v>
      </c>
      <c r="JL183" s="20">
        <f t="shared" si="481"/>
        <v>0</v>
      </c>
      <c r="JM183" s="20">
        <f t="shared" si="482"/>
        <v>0</v>
      </c>
      <c r="JN183" s="20">
        <f t="shared" si="483"/>
        <v>40.809999999999995</v>
      </c>
      <c r="JO183" s="20">
        <f t="shared" si="484"/>
        <v>40.809999999999995</v>
      </c>
      <c r="JP183" s="20">
        <f t="shared" si="485"/>
        <v>0</v>
      </c>
      <c r="JQ183" s="20">
        <f t="shared" si="486"/>
        <v>0</v>
      </c>
      <c r="JR183" s="20">
        <f t="shared" si="487"/>
        <v>0</v>
      </c>
      <c r="JS183" s="26">
        <v>40.909999999999997</v>
      </c>
      <c r="JT183" s="25">
        <f t="shared" si="613"/>
        <v>0</v>
      </c>
      <c r="JU183" s="25">
        <f t="shared" si="488"/>
        <v>0</v>
      </c>
      <c r="JV183" s="25">
        <f t="shared" si="489"/>
        <v>0</v>
      </c>
      <c r="JW183" s="25">
        <f>ROUND(IF(EN183="Cống tròn",IF(EN183="Cống tròn",JX183+FF183,0),IF(EN183="Cống hộp",IF(EN183="Cống hộp",JX183+GP183,0),IF(OR(EN183="Rãnh xây",EN183="Rãnh bê tông"),IF(OR(EN183="Rãnh xây",EN183="Rãnh bê tông"),JX183+GP183,0),IF(EN183="ống nhựa",IF(EN183="Ống nhựa",JX183+HT183,0),IF(EN183="Rãnh thang",IF(EN183="Rãnh thang",JS183+#REF!,0),0))))),2)</f>
        <v>42.01</v>
      </c>
      <c r="JX183" s="27">
        <v>41.91</v>
      </c>
      <c r="JY183" s="25">
        <f t="shared" si="490"/>
        <v>42.01</v>
      </c>
      <c r="JZ183" s="25">
        <f t="shared" si="491"/>
        <v>0</v>
      </c>
      <c r="KA183" s="25">
        <f t="shared" si="492"/>
        <v>0</v>
      </c>
      <c r="KB183" s="25">
        <f t="shared" si="493"/>
        <v>0</v>
      </c>
      <c r="KC183" s="25">
        <f t="shared" si="494"/>
        <v>0</v>
      </c>
      <c r="KD183" s="28" t="s">
        <v>98</v>
      </c>
      <c r="KE183" s="27">
        <v>0</v>
      </c>
      <c r="KF183" s="25">
        <f t="shared" si="495"/>
        <v>2.4100000000000037</v>
      </c>
      <c r="KG183" s="25">
        <f t="shared" si="614"/>
        <v>2.4100000000000037</v>
      </c>
      <c r="KH183" s="27">
        <v>0</v>
      </c>
      <c r="KI183" s="25">
        <f t="shared" si="496"/>
        <v>2.3999999999999986</v>
      </c>
      <c r="KJ183" s="25">
        <f t="shared" si="615"/>
        <v>2.3999999999999986</v>
      </c>
      <c r="KK183" s="25">
        <f t="shared" si="497"/>
        <v>0</v>
      </c>
      <c r="KL183" s="25">
        <f t="shared" si="498"/>
        <v>0</v>
      </c>
      <c r="KM183" s="25">
        <f t="shared" si="616"/>
        <v>0</v>
      </c>
      <c r="KN183" s="25">
        <f t="shared" si="499"/>
        <v>0</v>
      </c>
      <c r="KO183" s="25">
        <f t="shared" si="500"/>
        <v>0</v>
      </c>
      <c r="KP183" s="25">
        <f t="shared" si="617"/>
        <v>0</v>
      </c>
      <c r="KQ183" s="25">
        <f t="shared" si="501"/>
        <v>0.2</v>
      </c>
      <c r="KR183" s="25">
        <f t="shared" si="502"/>
        <v>0.2</v>
      </c>
      <c r="KS183" s="25">
        <f t="shared" si="618"/>
        <v>0.2</v>
      </c>
      <c r="KT183" s="25">
        <f t="shared" si="503"/>
        <v>0</v>
      </c>
      <c r="KU183" s="25">
        <f t="shared" si="504"/>
        <v>0</v>
      </c>
      <c r="KV183" s="25">
        <f t="shared" si="619"/>
        <v>0</v>
      </c>
      <c r="KW183" s="25">
        <f t="shared" si="505"/>
        <v>0</v>
      </c>
      <c r="KX183" s="25">
        <f t="shared" si="506"/>
        <v>0</v>
      </c>
      <c r="KY183" s="25">
        <f t="shared" si="620"/>
        <v>0</v>
      </c>
      <c r="KZ183" s="25">
        <f t="shared" si="507"/>
        <v>0</v>
      </c>
      <c r="LA183" s="25">
        <f t="shared" si="508"/>
        <v>0</v>
      </c>
      <c r="LB183" s="25">
        <f t="shared" si="621"/>
        <v>0</v>
      </c>
      <c r="LC183" s="25">
        <f t="shared" si="509"/>
        <v>1.4</v>
      </c>
      <c r="LD183" s="25">
        <f t="shared" si="510"/>
        <v>1.4</v>
      </c>
      <c r="LE183" s="25">
        <f t="shared" si="622"/>
        <v>1.4</v>
      </c>
      <c r="LF183" s="25">
        <f t="shared" si="511"/>
        <v>0</v>
      </c>
      <c r="LG183" s="25">
        <f t="shared" si="512"/>
        <v>0</v>
      </c>
      <c r="LH183" s="25">
        <f t="shared" si="623"/>
        <v>0</v>
      </c>
      <c r="LI183" s="25">
        <f t="shared" si="513"/>
        <v>0</v>
      </c>
      <c r="LJ183" s="25">
        <f t="shared" si="514"/>
        <v>0</v>
      </c>
      <c r="LK183" s="25">
        <f t="shared" si="624"/>
        <v>0</v>
      </c>
      <c r="LL183" s="25">
        <f t="shared" si="515"/>
        <v>0</v>
      </c>
      <c r="LM183" s="25">
        <f t="shared" si="516"/>
        <v>0</v>
      </c>
      <c r="LN183" s="25">
        <f t="shared" si="625"/>
        <v>0</v>
      </c>
      <c r="LO183" s="25">
        <f t="shared" si="517"/>
        <v>0</v>
      </c>
      <c r="LP183" s="25">
        <f t="shared" si="518"/>
        <v>0</v>
      </c>
      <c r="LQ183" s="25">
        <f t="shared" si="626"/>
        <v>0</v>
      </c>
      <c r="LR183" s="25">
        <f t="shared" si="519"/>
        <v>0</v>
      </c>
      <c r="LS183" s="25">
        <f t="shared" si="520"/>
        <v>0</v>
      </c>
      <c r="LT183" s="25">
        <f t="shared" si="627"/>
        <v>0</v>
      </c>
      <c r="LU183" s="25">
        <f t="shared" si="521"/>
        <v>0</v>
      </c>
      <c r="LV183" s="25">
        <f t="shared" si="522"/>
        <v>0</v>
      </c>
      <c r="LW183" s="25">
        <f t="shared" si="628"/>
        <v>0</v>
      </c>
      <c r="LX183" s="25">
        <f t="shared" si="523"/>
        <v>0</v>
      </c>
      <c r="LY183" s="25">
        <f t="shared" si="524"/>
        <v>0</v>
      </c>
      <c r="LZ183" s="25">
        <f t="shared" si="629"/>
        <v>0</v>
      </c>
      <c r="MA183" s="25">
        <f t="shared" si="525"/>
        <v>0</v>
      </c>
      <c r="MB183" s="25">
        <f t="shared" si="526"/>
        <v>0</v>
      </c>
      <c r="MC183" s="25">
        <f t="shared" si="630"/>
        <v>0</v>
      </c>
      <c r="MD183" s="25">
        <f t="shared" si="527"/>
        <v>0</v>
      </c>
      <c r="ME183" s="25">
        <f t="shared" si="528"/>
        <v>0</v>
      </c>
      <c r="MF183" s="25">
        <f t="shared" si="631"/>
        <v>0</v>
      </c>
      <c r="MG183" s="25">
        <f t="shared" si="529"/>
        <v>0</v>
      </c>
      <c r="MH183" s="25">
        <f t="shared" si="530"/>
        <v>0</v>
      </c>
      <c r="MI183" s="25">
        <f t="shared" si="632"/>
        <v>0</v>
      </c>
      <c r="MJ183" s="25">
        <f t="shared" si="531"/>
        <v>0</v>
      </c>
      <c r="MK183" s="25">
        <f t="shared" si="532"/>
        <v>0</v>
      </c>
      <c r="ML183" s="25">
        <f t="shared" si="633"/>
        <v>0</v>
      </c>
      <c r="MM183" s="25">
        <f t="shared" si="533"/>
        <v>0</v>
      </c>
      <c r="MN183" s="25">
        <f t="shared" si="534"/>
        <v>0</v>
      </c>
      <c r="MO183" s="25">
        <f t="shared" si="634"/>
        <v>0</v>
      </c>
      <c r="MP183" s="25">
        <f t="shared" si="535"/>
        <v>0</v>
      </c>
      <c r="MQ183" s="25">
        <f t="shared" si="536"/>
        <v>0</v>
      </c>
      <c r="MR183" s="25">
        <f t="shared" si="635"/>
        <v>0</v>
      </c>
      <c r="MS183" s="29">
        <v>1.4</v>
      </c>
      <c r="MT183" s="29">
        <v>0</v>
      </c>
      <c r="MU183" s="29">
        <v>1</v>
      </c>
      <c r="MV183" s="29">
        <v>1</v>
      </c>
      <c r="MW183" s="25">
        <f t="shared" si="537"/>
        <v>1.4</v>
      </c>
      <c r="MX183" s="25">
        <f t="shared" si="538"/>
        <v>3.37</v>
      </c>
      <c r="MY183" s="25">
        <f t="shared" si="539"/>
        <v>0</v>
      </c>
      <c r="MZ183" s="25">
        <f t="shared" si="540"/>
        <v>0</v>
      </c>
      <c r="NA183" s="25">
        <f t="shared" si="541"/>
        <v>1.4</v>
      </c>
      <c r="NB183" s="25">
        <f t="shared" si="542"/>
        <v>3.36</v>
      </c>
      <c r="NC183" s="25">
        <f t="shared" si="543"/>
        <v>0</v>
      </c>
      <c r="ND183" s="25">
        <f t="shared" si="544"/>
        <v>0</v>
      </c>
      <c r="NE183" s="25">
        <f t="shared" si="636"/>
        <v>1.4</v>
      </c>
      <c r="NF183" s="25">
        <f t="shared" si="636"/>
        <v>3.3650000000000002</v>
      </c>
      <c r="NG183" s="25">
        <f t="shared" si="636"/>
        <v>0</v>
      </c>
      <c r="NH183" s="25">
        <f t="shared" si="545"/>
        <v>0</v>
      </c>
      <c r="NI183" s="25">
        <f t="shared" si="546"/>
        <v>126.19</v>
      </c>
      <c r="NJ183" s="25">
        <f t="shared" si="547"/>
        <v>0</v>
      </c>
      <c r="NK183" s="25">
        <f t="shared" si="548"/>
        <v>126.19</v>
      </c>
      <c r="NL183" s="25">
        <f t="shared" si="549"/>
        <v>68.2</v>
      </c>
      <c r="NM183" s="25">
        <f t="shared" si="550"/>
        <v>0</v>
      </c>
      <c r="NN183" s="25">
        <f t="shared" si="637"/>
        <v>68.2</v>
      </c>
      <c r="NO183" s="25">
        <f t="shared" si="551"/>
        <v>0</v>
      </c>
      <c r="NP183" s="25">
        <f t="shared" si="552"/>
        <v>0</v>
      </c>
      <c r="NQ183" s="25">
        <f t="shared" si="638"/>
        <v>0</v>
      </c>
      <c r="NR183" s="25">
        <f t="shared" si="553"/>
        <v>0</v>
      </c>
      <c r="NS183" s="25">
        <f t="shared" si="554"/>
        <v>0</v>
      </c>
      <c r="NT183" s="25">
        <f t="shared" si="639"/>
        <v>0</v>
      </c>
      <c r="NU183" s="25">
        <f t="shared" si="555"/>
        <v>0</v>
      </c>
      <c r="NV183" s="25">
        <f t="shared" si="556"/>
        <v>0</v>
      </c>
      <c r="NW183" s="25">
        <f t="shared" si="640"/>
        <v>0</v>
      </c>
      <c r="NX183" s="25">
        <f t="shared" si="641"/>
        <v>68.2</v>
      </c>
      <c r="NY183" s="25">
        <f t="shared" si="641"/>
        <v>0</v>
      </c>
      <c r="NZ183" s="25">
        <f t="shared" si="642"/>
        <v>68.2</v>
      </c>
      <c r="OA183" s="25">
        <f t="shared" si="643"/>
        <v>57.99</v>
      </c>
      <c r="OB183" s="25">
        <f t="shared" si="643"/>
        <v>0</v>
      </c>
      <c r="OC183" s="25">
        <f t="shared" si="644"/>
        <v>57.99</v>
      </c>
      <c r="OD183" s="25">
        <f t="shared" si="645"/>
        <v>68.2</v>
      </c>
      <c r="OE183" s="25">
        <f t="shared" si="645"/>
        <v>0</v>
      </c>
      <c r="OF183" s="25">
        <f t="shared" si="645"/>
        <v>68.2</v>
      </c>
      <c r="OG183" s="25">
        <f t="shared" si="557"/>
        <v>0</v>
      </c>
      <c r="OH183" s="25">
        <f t="shared" si="558"/>
        <v>0</v>
      </c>
      <c r="OI183" s="25">
        <f t="shared" si="559"/>
        <v>0</v>
      </c>
      <c r="OJ183" s="25">
        <f t="shared" si="560"/>
        <v>0</v>
      </c>
      <c r="OK183" s="25">
        <f t="shared" si="561"/>
        <v>0</v>
      </c>
      <c r="OL183" s="25">
        <f t="shared" si="562"/>
        <v>0</v>
      </c>
      <c r="OM183" s="25">
        <f t="shared" si="646"/>
        <v>0</v>
      </c>
      <c r="ON183" s="25">
        <f t="shared" si="646"/>
        <v>0</v>
      </c>
      <c r="OO183" s="25">
        <f t="shared" si="646"/>
        <v>0</v>
      </c>
      <c r="OP183" s="25">
        <f t="shared" si="563"/>
        <v>0</v>
      </c>
      <c r="OQ183" s="25">
        <f t="shared" si="564"/>
        <v>0</v>
      </c>
      <c r="OR183" s="25">
        <f t="shared" si="647"/>
        <v>0</v>
      </c>
      <c r="OS183" s="19">
        <v>536048.9</v>
      </c>
      <c r="OT183" s="19">
        <v>2370437.14</v>
      </c>
    </row>
    <row r="184" spans="1:410" ht="33" customHeight="1" x14ac:dyDescent="0.25">
      <c r="A184" s="18"/>
      <c r="B184" s="18" t="s">
        <v>939</v>
      </c>
      <c r="C184" s="18">
        <v>928.46</v>
      </c>
      <c r="D184" s="16" t="e">
        <f>_xlfn.IFNA(INDEX(#REF!,MATCH(E184,#REF!,0)),0)</f>
        <v>#REF!</v>
      </c>
      <c r="E184" s="18" t="s">
        <v>977</v>
      </c>
      <c r="F184" s="16" t="s">
        <v>765</v>
      </c>
      <c r="G184" s="16" t="s">
        <v>766</v>
      </c>
      <c r="H184" s="16" t="s">
        <v>767</v>
      </c>
      <c r="I184" s="16" t="s">
        <v>768</v>
      </c>
      <c r="J184" s="16" t="s">
        <v>769</v>
      </c>
      <c r="K184" s="16" t="s">
        <v>770</v>
      </c>
      <c r="L184" s="16" t="s">
        <v>771</v>
      </c>
      <c r="M184" s="18">
        <v>1.64</v>
      </c>
      <c r="N184" s="18">
        <v>1.94</v>
      </c>
      <c r="O184" s="18">
        <v>2.04</v>
      </c>
      <c r="P184" s="18">
        <v>2.34</v>
      </c>
      <c r="Q184" s="18">
        <v>0.1</v>
      </c>
      <c r="R184" s="18">
        <v>1.8399999999999999</v>
      </c>
      <c r="S184" s="18">
        <v>2.14</v>
      </c>
      <c r="T184" s="18">
        <v>0.2</v>
      </c>
      <c r="U184" s="18">
        <v>0</v>
      </c>
      <c r="V184" s="18">
        <v>0</v>
      </c>
      <c r="W184" s="18">
        <v>0</v>
      </c>
      <c r="X184" s="18">
        <v>1.64</v>
      </c>
      <c r="Y184" s="18">
        <v>1.9</v>
      </c>
      <c r="Z184" s="20">
        <f t="shared" si="565"/>
        <v>2.1</v>
      </c>
      <c r="AA184" s="18">
        <v>0.22</v>
      </c>
      <c r="AB184" s="18">
        <v>0</v>
      </c>
      <c r="AC184" s="18">
        <v>0</v>
      </c>
      <c r="AD184" s="18">
        <v>0</v>
      </c>
      <c r="AE184" s="18">
        <v>0</v>
      </c>
      <c r="AF184" s="18">
        <v>0</v>
      </c>
      <c r="AG184" s="18">
        <v>1.2</v>
      </c>
      <c r="AH184" s="18">
        <v>1.5</v>
      </c>
      <c r="AI184" s="20">
        <f t="shared" si="566"/>
        <v>2.25</v>
      </c>
      <c r="AJ184" s="18">
        <v>0</v>
      </c>
      <c r="AK184" s="18">
        <v>0</v>
      </c>
      <c r="AL184" s="20">
        <f t="shared" si="567"/>
        <v>0</v>
      </c>
      <c r="AM184" s="18">
        <v>1.64</v>
      </c>
      <c r="AN184" s="18">
        <v>1.5</v>
      </c>
      <c r="AO184" s="18">
        <v>0.15</v>
      </c>
      <c r="AP184" s="18">
        <v>0.22</v>
      </c>
      <c r="AQ184" s="18">
        <v>1.64</v>
      </c>
      <c r="AR184" s="18">
        <v>1.72</v>
      </c>
      <c r="AS184" s="18">
        <v>0.12</v>
      </c>
      <c r="AT184" s="18">
        <v>0.11</v>
      </c>
      <c r="AU184" s="18">
        <v>0</v>
      </c>
      <c r="AV184" s="18">
        <v>1</v>
      </c>
      <c r="AW184" s="18">
        <v>0</v>
      </c>
      <c r="AX184" s="18">
        <v>0</v>
      </c>
      <c r="AY184" s="18">
        <v>0</v>
      </c>
      <c r="AZ184" s="18">
        <v>0</v>
      </c>
      <c r="BA184" s="18">
        <v>0</v>
      </c>
      <c r="BB184" s="18">
        <v>0</v>
      </c>
      <c r="BC184" s="18">
        <v>0</v>
      </c>
      <c r="BD184" s="18">
        <v>0</v>
      </c>
      <c r="BE184" s="18">
        <v>2</v>
      </c>
      <c r="BF184" s="18">
        <v>0</v>
      </c>
      <c r="BG184" s="18">
        <v>0</v>
      </c>
      <c r="BH184" s="18">
        <v>0</v>
      </c>
      <c r="BI184" s="18">
        <v>0</v>
      </c>
      <c r="BJ184" s="18">
        <v>0</v>
      </c>
      <c r="BK184" s="18">
        <v>0</v>
      </c>
      <c r="BL184" s="18">
        <v>0</v>
      </c>
      <c r="BM184" s="18">
        <v>0</v>
      </c>
      <c r="BN184" s="18">
        <v>0</v>
      </c>
      <c r="BO184" s="18">
        <v>0</v>
      </c>
      <c r="BP184" s="18">
        <v>0</v>
      </c>
      <c r="BQ184" s="18">
        <v>0</v>
      </c>
      <c r="BR184" s="18">
        <v>0</v>
      </c>
      <c r="BS184" s="18">
        <v>0</v>
      </c>
      <c r="BT184" s="18">
        <v>0</v>
      </c>
      <c r="BU184" s="18">
        <v>0</v>
      </c>
      <c r="BV184" s="18">
        <v>0</v>
      </c>
      <c r="BW184" s="18">
        <v>0</v>
      </c>
      <c r="BX184" s="18">
        <v>0</v>
      </c>
      <c r="BY184" s="18">
        <v>0</v>
      </c>
      <c r="BZ184" s="18">
        <v>0</v>
      </c>
      <c r="CA184" s="16" t="e">
        <f>_xlfn.IFNA(IF(RIGHT(D184,2)="=G",0,INDEX(#REF!,MATCH(E184,#REF!,0))),0)</f>
        <v>#REF!</v>
      </c>
      <c r="CB184" s="16" t="s">
        <v>776</v>
      </c>
      <c r="CC184" s="18">
        <v>0</v>
      </c>
      <c r="CD184" s="18">
        <v>0</v>
      </c>
      <c r="CE184" s="18">
        <v>1.4</v>
      </c>
      <c r="CF184" s="18">
        <v>0.85</v>
      </c>
      <c r="CG184" s="18">
        <v>0.12</v>
      </c>
      <c r="CH184" s="18">
        <v>2</v>
      </c>
      <c r="CI184" s="16" t="s">
        <v>98</v>
      </c>
      <c r="CJ184" s="18">
        <v>0</v>
      </c>
      <c r="CK184" s="20">
        <f t="shared" si="432"/>
        <v>2.7</v>
      </c>
      <c r="CL184" s="20">
        <f t="shared" si="568"/>
        <v>2.7</v>
      </c>
      <c r="CM184" s="18">
        <v>57.47</v>
      </c>
      <c r="CN184" s="18">
        <v>43.01</v>
      </c>
      <c r="CO184" s="18">
        <v>42.170999999999999</v>
      </c>
      <c r="CP184" s="22">
        <f t="shared" si="433"/>
        <v>43.01</v>
      </c>
      <c r="CQ184" s="22">
        <f t="shared" si="434"/>
        <v>40.31</v>
      </c>
      <c r="CR184" s="22">
        <f t="shared" si="569"/>
        <v>2.7</v>
      </c>
      <c r="CS184" s="22">
        <f t="shared" si="435"/>
        <v>40.409999999999997</v>
      </c>
      <c r="CT184" s="22">
        <f t="shared" si="436"/>
        <v>40.61</v>
      </c>
      <c r="CU184" s="18">
        <v>40.61</v>
      </c>
      <c r="CV184" s="22">
        <f t="shared" si="570"/>
        <v>2.1</v>
      </c>
      <c r="CW184" s="22">
        <f t="shared" si="437"/>
        <v>0</v>
      </c>
      <c r="CX184" s="22">
        <f t="shared" si="438"/>
        <v>0</v>
      </c>
      <c r="CY184" s="22">
        <f t="shared" si="439"/>
        <v>42.74</v>
      </c>
      <c r="CZ184" s="22">
        <f t="shared" si="440"/>
        <v>42.89</v>
      </c>
      <c r="DA184" s="18">
        <v>43.01</v>
      </c>
      <c r="DB184" s="20">
        <f t="shared" si="571"/>
        <v>2.7</v>
      </c>
      <c r="DC184" s="20">
        <f t="shared" si="572"/>
        <v>0</v>
      </c>
      <c r="DD184" s="20">
        <f t="shared" si="573"/>
        <v>2.7</v>
      </c>
      <c r="DE184" s="20">
        <f t="shared" si="441"/>
        <v>0.1</v>
      </c>
      <c r="DF184" s="20">
        <f t="shared" si="442"/>
        <v>0.2</v>
      </c>
      <c r="DG184" s="20">
        <f t="shared" si="443"/>
        <v>2.37</v>
      </c>
      <c r="DH184" s="20">
        <f t="shared" si="444"/>
        <v>0</v>
      </c>
      <c r="DI184" s="20">
        <f t="shared" si="445"/>
        <v>0</v>
      </c>
      <c r="DJ184" s="20">
        <f t="shared" si="446"/>
        <v>0</v>
      </c>
      <c r="DK184" s="20">
        <f t="shared" si="574"/>
        <v>2.67</v>
      </c>
      <c r="DL184" s="20">
        <f t="shared" si="575"/>
        <v>0</v>
      </c>
      <c r="DM184" s="20">
        <f t="shared" si="576"/>
        <v>3.0000000000000249E-2</v>
      </c>
      <c r="DN184" s="20">
        <f t="shared" si="577"/>
        <v>0</v>
      </c>
      <c r="DO184" s="18">
        <v>2.54</v>
      </c>
      <c r="DP184" s="18">
        <v>0</v>
      </c>
      <c r="DQ184" s="18">
        <v>1</v>
      </c>
      <c r="DR184" s="18">
        <v>1</v>
      </c>
      <c r="DS184" s="25">
        <f t="shared" si="578"/>
        <v>2.54</v>
      </c>
      <c r="DT184" s="25">
        <f t="shared" si="579"/>
        <v>0</v>
      </c>
      <c r="DU184" s="25">
        <f t="shared" si="580"/>
        <v>6.86</v>
      </c>
      <c r="DV184" s="25">
        <f t="shared" si="581"/>
        <v>0</v>
      </c>
      <c r="DW184" s="25">
        <f t="shared" si="582"/>
        <v>6.86</v>
      </c>
      <c r="DX184" s="25">
        <f t="shared" si="583"/>
        <v>13.99</v>
      </c>
      <c r="DY184" s="25">
        <f t="shared" si="584"/>
        <v>0</v>
      </c>
      <c r="DZ184" s="25">
        <f t="shared" si="585"/>
        <v>13.99</v>
      </c>
      <c r="EA184" s="25">
        <f t="shared" si="586"/>
        <v>8.81</v>
      </c>
      <c r="EB184" s="25">
        <f t="shared" si="587"/>
        <v>0</v>
      </c>
      <c r="EC184" s="25">
        <f t="shared" si="588"/>
        <v>8.81</v>
      </c>
      <c r="ED184" s="25">
        <f t="shared" si="589"/>
        <v>5.18</v>
      </c>
      <c r="EE184" s="25">
        <f t="shared" si="589"/>
        <v>0</v>
      </c>
      <c r="EF184" s="25">
        <f t="shared" si="590"/>
        <v>5.18</v>
      </c>
      <c r="EG184" s="25">
        <f t="shared" si="591"/>
        <v>8.81</v>
      </c>
      <c r="EH184" s="25">
        <f t="shared" si="591"/>
        <v>0</v>
      </c>
      <c r="EI184" s="25">
        <f t="shared" si="592"/>
        <v>8.81</v>
      </c>
      <c r="EJ184" s="18">
        <v>928.46</v>
      </c>
      <c r="EK184" s="18">
        <v>889.76</v>
      </c>
      <c r="EL184" s="18" t="s">
        <v>977</v>
      </c>
      <c r="EM184" s="18" t="s">
        <v>978</v>
      </c>
      <c r="EN184" s="16" t="s">
        <v>774</v>
      </c>
      <c r="EO184" s="16" t="s">
        <v>132</v>
      </c>
      <c r="EP184" s="16" t="e">
        <f>IF(OR(EN184="Cống tròn",EN184="Cống hộp",EN184="Ống nhựa"),INDEX(#REF!,MATCH(E184,#REF!,0)),IF(OR(EN184="Rãnh xây",EN184="Rãnh bê tông"),INDEX(#REF!,MATCH(E184,#REF!,0)),0))</f>
        <v>#REF!</v>
      </c>
      <c r="EQ184" s="18">
        <v>37.500000000000043</v>
      </c>
      <c r="ER184" s="18">
        <v>1</v>
      </c>
      <c r="ES184" s="25">
        <f t="shared" si="593"/>
        <v>37</v>
      </c>
      <c r="ET184" s="1" t="e">
        <f>_xlfn.IFNA(IF(EN184="Cống tròn",INDEX(#REF!,MATCH(E184,#REF!,0)),IF(EN184="Cống hộp",INDEX(#REF!,MATCH(E184,#REF!,0)),EU184&amp;" ,"&amp;EV184)),0)</f>
        <v>#REF!</v>
      </c>
      <c r="EU184" s="16" t="s">
        <v>769</v>
      </c>
      <c r="EV184" s="16" t="s">
        <v>775</v>
      </c>
      <c r="EW184" s="16" t="e">
        <f>_xlfn.IFNA(INDEX(#REF!,MATCH(E184,#REF!,0)),0)</f>
        <v>#REF!</v>
      </c>
      <c r="EX184" s="16"/>
      <c r="EY184" s="18">
        <v>0</v>
      </c>
      <c r="EZ184" s="18">
        <v>0</v>
      </c>
      <c r="FA184" s="18">
        <v>0</v>
      </c>
      <c r="FB184" s="19">
        <v>0</v>
      </c>
      <c r="FC184" s="19">
        <v>0</v>
      </c>
      <c r="FD184" s="25">
        <f t="shared" si="447"/>
        <v>0</v>
      </c>
      <c r="FE184" s="25">
        <f t="shared" si="594"/>
        <v>0</v>
      </c>
      <c r="FF184" s="18">
        <v>0.1</v>
      </c>
      <c r="FG184" s="18">
        <v>2</v>
      </c>
      <c r="FH184" s="18">
        <v>1</v>
      </c>
      <c r="FI184" s="25">
        <f t="shared" si="595"/>
        <v>1.2</v>
      </c>
      <c r="FJ184" s="18">
        <v>0</v>
      </c>
      <c r="FK184" s="18">
        <v>0</v>
      </c>
      <c r="FL184" s="18">
        <v>0.2</v>
      </c>
      <c r="FM184" s="18">
        <v>1.4</v>
      </c>
      <c r="FN184" s="18">
        <v>0</v>
      </c>
      <c r="FO184" s="25">
        <f t="shared" si="596"/>
        <v>1.4</v>
      </c>
      <c r="FP184" s="18">
        <v>1.4999999999999999E-2</v>
      </c>
      <c r="FQ184" s="18">
        <v>1</v>
      </c>
      <c r="FR184" s="25">
        <f t="shared" si="448"/>
        <v>36</v>
      </c>
      <c r="FS184" s="25">
        <f t="shared" si="449"/>
        <v>0.52500000000000002</v>
      </c>
      <c r="FT184" s="25">
        <f t="shared" si="450"/>
        <v>36.524999999999999</v>
      </c>
      <c r="FU184" s="25">
        <f t="shared" si="451"/>
        <v>-0.97500000000004405</v>
      </c>
      <c r="FV184" s="25" t="str">
        <f t="shared" si="597"/>
        <v>Thêm 01</v>
      </c>
      <c r="FW184" s="25">
        <f t="shared" si="598"/>
        <v>0.04</v>
      </c>
      <c r="FX184" s="16"/>
      <c r="FY184" s="16"/>
      <c r="FZ184" s="16"/>
      <c r="GA184" s="16"/>
      <c r="GB184" s="19">
        <v>0</v>
      </c>
      <c r="GC184" s="19">
        <v>0</v>
      </c>
      <c r="GD184" s="19">
        <v>0</v>
      </c>
      <c r="GE184" s="19">
        <v>0</v>
      </c>
      <c r="GF184" s="19">
        <v>0</v>
      </c>
      <c r="GG184" s="19">
        <v>0</v>
      </c>
      <c r="GH184" s="19">
        <v>0</v>
      </c>
      <c r="GI184" s="19">
        <v>0</v>
      </c>
      <c r="GJ184" s="19">
        <v>0</v>
      </c>
      <c r="GK184" s="19">
        <v>0</v>
      </c>
      <c r="GL184" s="25">
        <f t="shared" si="452"/>
        <v>0</v>
      </c>
      <c r="GM184" s="25">
        <f t="shared" si="599"/>
        <v>0</v>
      </c>
      <c r="GN184" s="19">
        <v>0</v>
      </c>
      <c r="GO184" s="19">
        <v>0</v>
      </c>
      <c r="GP184" s="19">
        <v>0</v>
      </c>
      <c r="GQ184" s="19">
        <v>0</v>
      </c>
      <c r="GR184" s="1" t="e">
        <f>_xlfn.IFNA(INDEX(#REF!,MATCH(E184,#REF!,0)),0)</f>
        <v>#REF!</v>
      </c>
      <c r="GS184" s="16"/>
      <c r="GT184" s="18">
        <v>0</v>
      </c>
      <c r="GU184" s="18">
        <v>0</v>
      </c>
      <c r="GV184" s="18">
        <v>0</v>
      </c>
      <c r="GW184" s="18">
        <v>0</v>
      </c>
      <c r="GX184" s="25">
        <f t="shared" si="453"/>
        <v>0</v>
      </c>
      <c r="GY184" s="25">
        <f t="shared" si="454"/>
        <v>0</v>
      </c>
      <c r="GZ184" s="25">
        <f t="shared" si="600"/>
        <v>0</v>
      </c>
      <c r="HA184" s="1" t="e" cm="1">
        <f t="array" ref="HA184">INDEX(#REF!,MATCH(EJ184&amp;EK184&amp;HD184&amp;HE184&amp;HF184,#REF!&amp;#REF!&amp;#REF!&amp;#REF!&amp;#REF!,0))</f>
        <v>#REF!</v>
      </c>
      <c r="HB184" s="16"/>
      <c r="HC184" s="25">
        <f t="shared" si="601"/>
        <v>0</v>
      </c>
      <c r="HD184" s="18">
        <v>0</v>
      </c>
      <c r="HE184" s="18">
        <v>0</v>
      </c>
      <c r="HF184" s="18">
        <v>0</v>
      </c>
      <c r="HG184" s="1" t="e" cm="1">
        <f t="array" ref="HG184">INDEX(#REF!,MATCH(EJ184&amp;EK184&amp;HJ184&amp;HK184&amp;HL184,#REF!&amp;#REF!&amp;#REF!&amp;#REF!&amp;#REF!,0))</f>
        <v>#REF!</v>
      </c>
      <c r="HH184" s="16"/>
      <c r="HI184" s="25">
        <f t="shared" si="602"/>
        <v>0</v>
      </c>
      <c r="HJ184" s="25">
        <f t="shared" si="603"/>
        <v>0</v>
      </c>
      <c r="HK184" s="19">
        <v>0</v>
      </c>
      <c r="HL184" s="19">
        <v>0</v>
      </c>
      <c r="HM184" s="18">
        <v>0.01</v>
      </c>
      <c r="HN184" s="18">
        <v>1</v>
      </c>
      <c r="HO184" s="25">
        <f t="shared" si="604"/>
        <v>0</v>
      </c>
      <c r="HP184" s="25">
        <f t="shared" si="605"/>
        <v>0</v>
      </c>
      <c r="HQ184" s="25">
        <f t="shared" si="606"/>
        <v>0</v>
      </c>
      <c r="HR184" s="25">
        <f t="shared" si="607"/>
        <v>0</v>
      </c>
      <c r="HS184" s="25">
        <f t="shared" si="608"/>
        <v>0</v>
      </c>
      <c r="HT184" s="19">
        <v>0</v>
      </c>
      <c r="HU184" s="19">
        <v>0</v>
      </c>
      <c r="HV184" s="19">
        <v>0</v>
      </c>
      <c r="HW184" s="25">
        <f t="shared" si="609"/>
        <v>0</v>
      </c>
      <c r="HX184" s="19">
        <v>0</v>
      </c>
      <c r="HY184" s="19">
        <v>0</v>
      </c>
      <c r="HZ184" s="18">
        <v>43.01</v>
      </c>
      <c r="IA184" s="20">
        <f>ROUND(IF(EN184="Cống tròn",IF(EN184="Cống tròn",IF(EU184="Không có móng",IQ184-FF184,IF(EU184="Đế",IP184-FN184,IF(OR(EU184="Móng bê tông",EU184="Móng bê tông kết hợp đế"),II184-FJ184,0))),0),IF(EN184="Cống hộp",IF(AND(EN184="Cống hộp",EU184="Không có móng"),IQ184-GF184,IF(AND(EN184="Cống hộp",EU184="Móng bê tông"),IJ184-GB184,0)),IF(OR(EN184="Rãnh xây",EN184="Rãnh bê tông"),IF(OR(EN184="Rãnh xây",EN184="Rãnh bê tông"),IK184-GB184,0),IF(EN184="Ống nhựa",IF(AND(EN184="Ống nhựa",EU184="Không đắp cát"),IQ184-HT184,IF(AND(EN184="Ống nhựa",EU184="Đắp cát"),IH184-HX184,0)),IF(EN184="Rãnh thang",IF(EN184="Rãnh thang",IF(EU184="Móng bê tông",#REF!-#REF!,IQ184),0),0))))),2)</f>
        <v>40.61</v>
      </c>
      <c r="IB184" s="20">
        <f t="shared" si="610"/>
        <v>2.3999999999999986</v>
      </c>
      <c r="IC184" s="20">
        <f t="shared" si="455"/>
        <v>40.609999999999992</v>
      </c>
      <c r="ID184" s="20">
        <f t="shared" si="456"/>
        <v>0</v>
      </c>
      <c r="IE184" s="20">
        <f t="shared" si="457"/>
        <v>0</v>
      </c>
      <c r="IF184" s="20">
        <f t="shared" si="458"/>
        <v>0</v>
      </c>
      <c r="IG184" s="20">
        <f>IF(EN184="Rãnh thang",IF(AND(EN184="Rãnh thang",EU184="Móng bê tông"),IQ184-#REF!,0),IF(EN184="Ống nhựa",IF(AND(EN184="Ống nhựa",EU184="Đắp cát"),IQ184-HT184,0),IF(EN184="Cống tròn",IF(EN184="Cống tròn",IF(OR(EU184="Móng bê tông",EU184="Móng bê tông kết hợp đế"),IM184-FL184,0),0),IF(EN184="Cống hộp",IF(AND(EN184="Cống hộp",EU184="Móng bê tông"),IN184-GD184,0),IF(OR(EN184="Rãnh xây",EN184="Rãnh bê tông"),IF(AND(EN184="Rãnh xây",EU184="Móng bê tông"),IO184-GD184,IF(AND(EN184="Rãnh bê tông",EU184="Móng bê tông"),IO184-GD184,0)),0)))))</f>
        <v>40.609999999999992</v>
      </c>
      <c r="IH184" s="20">
        <f t="shared" si="459"/>
        <v>0</v>
      </c>
      <c r="II184" s="20">
        <f t="shared" si="460"/>
        <v>40.609999999999992</v>
      </c>
      <c r="IJ184" s="20">
        <f t="shared" si="461"/>
        <v>0</v>
      </c>
      <c r="IK184" s="20">
        <f t="shared" si="462"/>
        <v>0</v>
      </c>
      <c r="IL184" s="20">
        <f t="shared" si="463"/>
        <v>40.809999999999995</v>
      </c>
      <c r="IM184" s="20">
        <f t="shared" si="464"/>
        <v>40.809999999999995</v>
      </c>
      <c r="IN184" s="20">
        <f t="shared" si="465"/>
        <v>0</v>
      </c>
      <c r="IO184" s="20">
        <f t="shared" si="466"/>
        <v>0</v>
      </c>
      <c r="IP184" s="20">
        <f t="shared" si="467"/>
        <v>0</v>
      </c>
      <c r="IQ184" s="18">
        <v>40.909999999999997</v>
      </c>
      <c r="IR184" s="25">
        <f t="shared" si="611"/>
        <v>0</v>
      </c>
      <c r="IS184" s="25">
        <f t="shared" si="468"/>
        <v>0</v>
      </c>
      <c r="IT184" s="25">
        <f t="shared" si="469"/>
        <v>0</v>
      </c>
      <c r="IU184" s="25">
        <f>ROUND(IF(EN184="Cống tròn",IF(EN184="Cống tròn",IV184+FF184,0),IF(EN184="Cống hộp",IF(EN184="Cống hộp",IV184+GP184,0),IF(OR(EN184="Rãnh xây",EN184="Rãnh bê tông"),IF(OR(EN184="Rãnh xây",EN184="Rãnh bê tông"),IV184+GP184,0),IF(EN184="ống nhựa",IF(EN184="Ống nhựa",IV184+HT184,0),IF(EN184="Rãnh thang",IF(EN184="Rãnh thang",IQ184+#REF!,0),0))))),2)</f>
        <v>41.86</v>
      </c>
      <c r="IV184" s="18">
        <v>41.76</v>
      </c>
      <c r="IW184" s="25">
        <f t="shared" si="470"/>
        <v>41.86</v>
      </c>
      <c r="IX184" s="25">
        <f t="shared" si="471"/>
        <v>0</v>
      </c>
      <c r="IY184" s="25">
        <f t="shared" si="472"/>
        <v>0</v>
      </c>
      <c r="IZ184" s="25">
        <f t="shared" si="473"/>
        <v>0</v>
      </c>
      <c r="JA184" s="25">
        <f t="shared" si="474"/>
        <v>0</v>
      </c>
      <c r="JB184" s="18">
        <v>42.86</v>
      </c>
      <c r="JC184" s="20">
        <f>ROUND(IF(EN184="Cống tròn",IF(EN184="Cống tròn",IF(EU184="Không có móng",JS184-FF184,IF(EU184="Đế",JR184-FN184,IF(OR(EU184="Móng bê tông",EU184="Móng bê tông kết hợp đế"),JK184-FJ184,0))),0),IF(EN184="Cống hộp",IF(AND(EN184="Cống hộp",EU184="Không có móng"),JS184-GF184,IF(AND(EN184="Cống hộp",EU184="Móng bê tông"),JL184-GB184,0)),IF(OR(EN184="Rãnh xây",EN184="Rãnh bê tông"),IF(OR(EN184="Rãnh xây",EN184="Rãnh bê tông"),JM184-GB184,0),IF(EN184="Ống nhựa",IF(AND(EN184="Ống nhựa",EU184="Không đắp cát"),JS184-HT184,IF(AND(EN184="Ống nhựa",EU184="Đắp cát"),JJ184-HX184,0)),IF(EN184="Rãnh thang",IF(EN184="Rãnh thang",IF(EU184="Móng bê tông",#REF!-#REF!,JS184),0),0))))),2)</f>
        <v>40.46</v>
      </c>
      <c r="JD184" s="20">
        <f t="shared" si="612"/>
        <v>2.3999999999999986</v>
      </c>
      <c r="JE184" s="20">
        <f t="shared" si="475"/>
        <v>40.459999999999994</v>
      </c>
      <c r="JF184" s="20">
        <f t="shared" si="476"/>
        <v>0</v>
      </c>
      <c r="JG184" s="20">
        <f t="shared" si="477"/>
        <v>0</v>
      </c>
      <c r="JH184" s="20">
        <f t="shared" si="478"/>
        <v>0</v>
      </c>
      <c r="JI184" s="20">
        <f>IF(EN184="Rãnh thang",IF(AND(EN184="Rãnh thang",EU184="Móng bê tông"),JS184-#REF!,0),IF(EN184="Ống nhựa",IF(AND(EN184="Ống nhựa",EU184="Đắp cát"),JS184-HT184,0),IF(EN184="Cống tròn",IF(EN184="Cống tròn",IF(OR(EU184="Móng bê tông",EU184="Móng bê tông kết hợp đế"),JO184-FL184,0),0),IF(EN184="Cống hộp",IF(AND(EN184="Cống hộp",EU184="Móng bê tông"),JP184-GD184,0),IF(OR(EN184="Rãnh xây",EN184="Rãnh bê tông"),IF(AND(EN184="Rãnh xây",EU184="Móng bê tông"),JQ184-GD184,IF(AND(EN184="Rãnh bê tông",EU184="Móng bê tông"),JQ184-GD184,0)),0)))))</f>
        <v>40.459999999999994</v>
      </c>
      <c r="JJ184" s="20">
        <f t="shared" si="479"/>
        <v>0</v>
      </c>
      <c r="JK184" s="20">
        <f t="shared" si="480"/>
        <v>40.459999999999994</v>
      </c>
      <c r="JL184" s="20">
        <f t="shared" si="481"/>
        <v>0</v>
      </c>
      <c r="JM184" s="20">
        <f t="shared" si="482"/>
        <v>0</v>
      </c>
      <c r="JN184" s="20">
        <f t="shared" si="483"/>
        <v>40.659999999999997</v>
      </c>
      <c r="JO184" s="20">
        <f t="shared" si="484"/>
        <v>40.659999999999997</v>
      </c>
      <c r="JP184" s="20">
        <f t="shared" si="485"/>
        <v>0</v>
      </c>
      <c r="JQ184" s="20">
        <f t="shared" si="486"/>
        <v>0</v>
      </c>
      <c r="JR184" s="20">
        <f t="shared" si="487"/>
        <v>0</v>
      </c>
      <c r="JS184" s="26">
        <v>40.76</v>
      </c>
      <c r="JT184" s="25">
        <f t="shared" si="613"/>
        <v>0</v>
      </c>
      <c r="JU184" s="25">
        <f t="shared" si="488"/>
        <v>0</v>
      </c>
      <c r="JV184" s="25">
        <f t="shared" si="489"/>
        <v>0</v>
      </c>
      <c r="JW184" s="25">
        <f>ROUND(IF(EN184="Cống tròn",IF(EN184="Cống tròn",JX184+FF184,0),IF(EN184="Cống hộp",IF(EN184="Cống hộp",JX184+GP184,0),IF(OR(EN184="Rãnh xây",EN184="Rãnh bê tông"),IF(OR(EN184="Rãnh xây",EN184="Rãnh bê tông"),JX184+GP184,0),IF(EN184="ống nhựa",IF(EN184="Ống nhựa",JX184+HT184,0),IF(EN184="Rãnh thang",IF(EN184="Rãnh thang",JS184+#REF!,0),0))))),2)</f>
        <v>41.86</v>
      </c>
      <c r="JX184" s="27">
        <v>41.76</v>
      </c>
      <c r="JY184" s="25">
        <f t="shared" si="490"/>
        <v>41.86</v>
      </c>
      <c r="JZ184" s="25">
        <f t="shared" si="491"/>
        <v>0</v>
      </c>
      <c r="KA184" s="25">
        <f t="shared" si="492"/>
        <v>0</v>
      </c>
      <c r="KB184" s="25">
        <f t="shared" si="493"/>
        <v>0</v>
      </c>
      <c r="KC184" s="25">
        <f t="shared" si="494"/>
        <v>0</v>
      </c>
      <c r="KD184" s="28" t="s">
        <v>98</v>
      </c>
      <c r="KE184" s="27">
        <v>0</v>
      </c>
      <c r="KF184" s="25">
        <f t="shared" si="495"/>
        <v>2.3999999999999986</v>
      </c>
      <c r="KG184" s="25">
        <f t="shared" si="614"/>
        <v>2.3999999999999986</v>
      </c>
      <c r="KH184" s="27">
        <v>0</v>
      </c>
      <c r="KI184" s="25">
        <f t="shared" si="496"/>
        <v>2.3999999999999986</v>
      </c>
      <c r="KJ184" s="25">
        <f t="shared" si="615"/>
        <v>2.3999999999999986</v>
      </c>
      <c r="KK184" s="25">
        <f t="shared" si="497"/>
        <v>0</v>
      </c>
      <c r="KL184" s="25">
        <f t="shared" si="498"/>
        <v>0</v>
      </c>
      <c r="KM184" s="25">
        <f t="shared" si="616"/>
        <v>0</v>
      </c>
      <c r="KN184" s="25">
        <f t="shared" si="499"/>
        <v>0</v>
      </c>
      <c r="KO184" s="25">
        <f t="shared" si="500"/>
        <v>0</v>
      </c>
      <c r="KP184" s="25">
        <f t="shared" si="617"/>
        <v>0</v>
      </c>
      <c r="KQ184" s="25">
        <f t="shared" si="501"/>
        <v>0.2</v>
      </c>
      <c r="KR184" s="25">
        <f t="shared" si="502"/>
        <v>0.2</v>
      </c>
      <c r="KS184" s="25">
        <f t="shared" si="618"/>
        <v>0.2</v>
      </c>
      <c r="KT184" s="25">
        <f t="shared" si="503"/>
        <v>0</v>
      </c>
      <c r="KU184" s="25">
        <f t="shared" si="504"/>
        <v>0</v>
      </c>
      <c r="KV184" s="25">
        <f t="shared" si="619"/>
        <v>0</v>
      </c>
      <c r="KW184" s="25">
        <f t="shared" si="505"/>
        <v>0</v>
      </c>
      <c r="KX184" s="25">
        <f t="shared" si="506"/>
        <v>0</v>
      </c>
      <c r="KY184" s="25">
        <f t="shared" si="620"/>
        <v>0</v>
      </c>
      <c r="KZ184" s="25">
        <f t="shared" si="507"/>
        <v>0</v>
      </c>
      <c r="LA184" s="25">
        <f t="shared" si="508"/>
        <v>0</v>
      </c>
      <c r="LB184" s="25">
        <f t="shared" si="621"/>
        <v>0</v>
      </c>
      <c r="LC184" s="25">
        <f t="shared" si="509"/>
        <v>1.4</v>
      </c>
      <c r="LD184" s="25">
        <f t="shared" si="510"/>
        <v>1.4</v>
      </c>
      <c r="LE184" s="25">
        <f t="shared" si="622"/>
        <v>1.4</v>
      </c>
      <c r="LF184" s="25">
        <f t="shared" si="511"/>
        <v>0</v>
      </c>
      <c r="LG184" s="25">
        <f t="shared" si="512"/>
        <v>0</v>
      </c>
      <c r="LH184" s="25">
        <f t="shared" si="623"/>
        <v>0</v>
      </c>
      <c r="LI184" s="25">
        <f t="shared" si="513"/>
        <v>0</v>
      </c>
      <c r="LJ184" s="25">
        <f t="shared" si="514"/>
        <v>0</v>
      </c>
      <c r="LK184" s="25">
        <f t="shared" si="624"/>
        <v>0</v>
      </c>
      <c r="LL184" s="25">
        <f t="shared" si="515"/>
        <v>0</v>
      </c>
      <c r="LM184" s="25">
        <f t="shared" si="516"/>
        <v>0</v>
      </c>
      <c r="LN184" s="25">
        <f t="shared" si="625"/>
        <v>0</v>
      </c>
      <c r="LO184" s="25">
        <f t="shared" si="517"/>
        <v>0</v>
      </c>
      <c r="LP184" s="25">
        <f t="shared" si="518"/>
        <v>0</v>
      </c>
      <c r="LQ184" s="25">
        <f t="shared" si="626"/>
        <v>0</v>
      </c>
      <c r="LR184" s="25">
        <f t="shared" si="519"/>
        <v>0</v>
      </c>
      <c r="LS184" s="25">
        <f t="shared" si="520"/>
        <v>0</v>
      </c>
      <c r="LT184" s="25">
        <f t="shared" si="627"/>
        <v>0</v>
      </c>
      <c r="LU184" s="25">
        <f t="shared" si="521"/>
        <v>0</v>
      </c>
      <c r="LV184" s="25">
        <f t="shared" si="522"/>
        <v>0</v>
      </c>
      <c r="LW184" s="25">
        <f t="shared" si="628"/>
        <v>0</v>
      </c>
      <c r="LX184" s="25">
        <f t="shared" si="523"/>
        <v>0</v>
      </c>
      <c r="LY184" s="25">
        <f t="shared" si="524"/>
        <v>0</v>
      </c>
      <c r="LZ184" s="25">
        <f t="shared" si="629"/>
        <v>0</v>
      </c>
      <c r="MA184" s="25">
        <f t="shared" si="525"/>
        <v>0</v>
      </c>
      <c r="MB184" s="25">
        <f t="shared" si="526"/>
        <v>0</v>
      </c>
      <c r="MC184" s="25">
        <f t="shared" si="630"/>
        <v>0</v>
      </c>
      <c r="MD184" s="25">
        <f t="shared" si="527"/>
        <v>0</v>
      </c>
      <c r="ME184" s="25">
        <f t="shared" si="528"/>
        <v>0</v>
      </c>
      <c r="MF184" s="25">
        <f t="shared" si="631"/>
        <v>0</v>
      </c>
      <c r="MG184" s="25">
        <f t="shared" si="529"/>
        <v>0</v>
      </c>
      <c r="MH184" s="25">
        <f t="shared" si="530"/>
        <v>0</v>
      </c>
      <c r="MI184" s="25">
        <f t="shared" si="632"/>
        <v>0</v>
      </c>
      <c r="MJ184" s="25">
        <f t="shared" si="531"/>
        <v>0</v>
      </c>
      <c r="MK184" s="25">
        <f t="shared" si="532"/>
        <v>0</v>
      </c>
      <c r="ML184" s="25">
        <f t="shared" si="633"/>
        <v>0</v>
      </c>
      <c r="MM184" s="25">
        <f t="shared" si="533"/>
        <v>0</v>
      </c>
      <c r="MN184" s="25">
        <f t="shared" si="534"/>
        <v>0</v>
      </c>
      <c r="MO184" s="25">
        <f t="shared" si="634"/>
        <v>0</v>
      </c>
      <c r="MP184" s="25">
        <f t="shared" si="535"/>
        <v>0</v>
      </c>
      <c r="MQ184" s="25">
        <f t="shared" si="536"/>
        <v>0</v>
      </c>
      <c r="MR184" s="25">
        <f t="shared" si="635"/>
        <v>0</v>
      </c>
      <c r="MS184" s="29">
        <v>1.4</v>
      </c>
      <c r="MT184" s="29">
        <v>0</v>
      </c>
      <c r="MU184" s="29">
        <v>1</v>
      </c>
      <c r="MV184" s="29">
        <v>1</v>
      </c>
      <c r="MW184" s="25">
        <f t="shared" si="537"/>
        <v>1.4</v>
      </c>
      <c r="MX184" s="25">
        <f t="shared" si="538"/>
        <v>3.36</v>
      </c>
      <c r="MY184" s="25">
        <f t="shared" si="539"/>
        <v>0</v>
      </c>
      <c r="MZ184" s="25">
        <f t="shared" si="540"/>
        <v>0</v>
      </c>
      <c r="NA184" s="25">
        <f t="shared" si="541"/>
        <v>1.4</v>
      </c>
      <c r="NB184" s="25">
        <f t="shared" si="542"/>
        <v>3.36</v>
      </c>
      <c r="NC184" s="25">
        <f t="shared" si="543"/>
        <v>0</v>
      </c>
      <c r="ND184" s="25">
        <f t="shared" si="544"/>
        <v>0</v>
      </c>
      <c r="NE184" s="25">
        <f t="shared" si="636"/>
        <v>1.4</v>
      </c>
      <c r="NF184" s="25">
        <f t="shared" si="636"/>
        <v>3.36</v>
      </c>
      <c r="NG184" s="25">
        <f t="shared" si="636"/>
        <v>0</v>
      </c>
      <c r="NH184" s="25">
        <f t="shared" si="545"/>
        <v>0</v>
      </c>
      <c r="NI184" s="25">
        <f t="shared" si="546"/>
        <v>126</v>
      </c>
      <c r="NJ184" s="25">
        <f t="shared" si="547"/>
        <v>0</v>
      </c>
      <c r="NK184" s="25">
        <f t="shared" si="548"/>
        <v>126</v>
      </c>
      <c r="NL184" s="25">
        <f t="shared" si="549"/>
        <v>68.2</v>
      </c>
      <c r="NM184" s="25">
        <f t="shared" si="550"/>
        <v>0</v>
      </c>
      <c r="NN184" s="25">
        <f t="shared" si="637"/>
        <v>68.2</v>
      </c>
      <c r="NO184" s="25">
        <f t="shared" si="551"/>
        <v>0</v>
      </c>
      <c r="NP184" s="25">
        <f t="shared" si="552"/>
        <v>0</v>
      </c>
      <c r="NQ184" s="25">
        <f t="shared" si="638"/>
        <v>0</v>
      </c>
      <c r="NR184" s="25">
        <f t="shared" si="553"/>
        <v>0</v>
      </c>
      <c r="NS184" s="25">
        <f t="shared" si="554"/>
        <v>0</v>
      </c>
      <c r="NT184" s="25">
        <f t="shared" si="639"/>
        <v>0</v>
      </c>
      <c r="NU184" s="25">
        <f t="shared" si="555"/>
        <v>0</v>
      </c>
      <c r="NV184" s="25">
        <f t="shared" si="556"/>
        <v>0</v>
      </c>
      <c r="NW184" s="25">
        <f t="shared" si="640"/>
        <v>0</v>
      </c>
      <c r="NX184" s="25">
        <f t="shared" si="641"/>
        <v>68.2</v>
      </c>
      <c r="NY184" s="25">
        <f t="shared" si="641"/>
        <v>0</v>
      </c>
      <c r="NZ184" s="25">
        <f t="shared" si="642"/>
        <v>68.2</v>
      </c>
      <c r="OA184" s="25">
        <f t="shared" si="643"/>
        <v>57.8</v>
      </c>
      <c r="OB184" s="25">
        <f t="shared" si="643"/>
        <v>0</v>
      </c>
      <c r="OC184" s="25">
        <f t="shared" si="644"/>
        <v>57.8</v>
      </c>
      <c r="OD184" s="25">
        <f t="shared" si="645"/>
        <v>68.2</v>
      </c>
      <c r="OE184" s="25">
        <f t="shared" si="645"/>
        <v>0</v>
      </c>
      <c r="OF184" s="25">
        <f t="shared" si="645"/>
        <v>68.2</v>
      </c>
      <c r="OG184" s="25">
        <f t="shared" si="557"/>
        <v>0</v>
      </c>
      <c r="OH184" s="25">
        <f t="shared" si="558"/>
        <v>0</v>
      </c>
      <c r="OI184" s="25">
        <f t="shared" si="559"/>
        <v>0</v>
      </c>
      <c r="OJ184" s="25">
        <f t="shared" si="560"/>
        <v>0</v>
      </c>
      <c r="OK184" s="25">
        <f t="shared" si="561"/>
        <v>0</v>
      </c>
      <c r="OL184" s="25">
        <f t="shared" si="562"/>
        <v>0</v>
      </c>
      <c r="OM184" s="25">
        <f t="shared" si="646"/>
        <v>0</v>
      </c>
      <c r="ON184" s="25">
        <f t="shared" si="646"/>
        <v>0</v>
      </c>
      <c r="OO184" s="25">
        <f t="shared" si="646"/>
        <v>0</v>
      </c>
      <c r="OP184" s="25">
        <f t="shared" si="563"/>
        <v>0</v>
      </c>
      <c r="OQ184" s="25">
        <f t="shared" si="564"/>
        <v>0</v>
      </c>
      <c r="OR184" s="25">
        <f t="shared" si="647"/>
        <v>0</v>
      </c>
      <c r="OS184" s="19">
        <v>536068.81000000006</v>
      </c>
      <c r="OT184" s="19">
        <v>2370403.9500000002</v>
      </c>
    </row>
    <row r="185" spans="1:410" ht="33" customHeight="1" x14ac:dyDescent="0.25">
      <c r="A185" s="18"/>
      <c r="B185" s="18" t="s">
        <v>939</v>
      </c>
      <c r="C185" s="18">
        <v>889.76</v>
      </c>
      <c r="D185" s="16" t="e">
        <f>_xlfn.IFNA(INDEX(#REF!,MATCH(E185,#REF!,0)),0)</f>
        <v>#REF!</v>
      </c>
      <c r="E185" s="18" t="s">
        <v>978</v>
      </c>
      <c r="F185" s="16" t="s">
        <v>765</v>
      </c>
      <c r="G185" s="16" t="s">
        <v>766</v>
      </c>
      <c r="H185" s="16" t="s">
        <v>767</v>
      </c>
      <c r="I185" s="16" t="s">
        <v>768</v>
      </c>
      <c r="J185" s="16" t="s">
        <v>769</v>
      </c>
      <c r="K185" s="16" t="s">
        <v>770</v>
      </c>
      <c r="L185" s="16" t="s">
        <v>771</v>
      </c>
      <c r="M185" s="18">
        <v>1.64</v>
      </c>
      <c r="N185" s="18">
        <v>1.94</v>
      </c>
      <c r="O185" s="18">
        <v>2.04</v>
      </c>
      <c r="P185" s="18">
        <v>2.34</v>
      </c>
      <c r="Q185" s="18">
        <v>0.1</v>
      </c>
      <c r="R185" s="18">
        <v>1.8399999999999999</v>
      </c>
      <c r="S185" s="18">
        <v>2.14</v>
      </c>
      <c r="T185" s="18">
        <v>0.2</v>
      </c>
      <c r="U185" s="18">
        <v>0</v>
      </c>
      <c r="V185" s="18">
        <v>0</v>
      </c>
      <c r="W185" s="18">
        <v>0</v>
      </c>
      <c r="X185" s="18">
        <v>1.64</v>
      </c>
      <c r="Y185" s="18">
        <v>1.9</v>
      </c>
      <c r="Z185" s="20">
        <f t="shared" si="565"/>
        <v>2.1</v>
      </c>
      <c r="AA185" s="18">
        <v>0.22</v>
      </c>
      <c r="AB185" s="18">
        <v>0</v>
      </c>
      <c r="AC185" s="18">
        <v>0</v>
      </c>
      <c r="AD185" s="18">
        <v>0</v>
      </c>
      <c r="AE185" s="18">
        <v>0</v>
      </c>
      <c r="AF185" s="18">
        <v>0</v>
      </c>
      <c r="AG185" s="18">
        <v>1.2</v>
      </c>
      <c r="AH185" s="18">
        <v>1.5</v>
      </c>
      <c r="AI185" s="20">
        <f t="shared" si="566"/>
        <v>2.25</v>
      </c>
      <c r="AJ185" s="18">
        <v>0</v>
      </c>
      <c r="AK185" s="18">
        <v>0</v>
      </c>
      <c r="AL185" s="20">
        <f t="shared" si="567"/>
        <v>0</v>
      </c>
      <c r="AM185" s="18">
        <v>1.64</v>
      </c>
      <c r="AN185" s="18">
        <v>1.5</v>
      </c>
      <c r="AO185" s="18">
        <v>0.15</v>
      </c>
      <c r="AP185" s="18">
        <v>0.22</v>
      </c>
      <c r="AQ185" s="18">
        <v>1.64</v>
      </c>
      <c r="AR185" s="18">
        <v>1.72</v>
      </c>
      <c r="AS185" s="18">
        <v>0.12</v>
      </c>
      <c r="AT185" s="18">
        <v>0.11</v>
      </c>
      <c r="AU185" s="18">
        <v>0</v>
      </c>
      <c r="AV185" s="18">
        <v>1</v>
      </c>
      <c r="AW185" s="18">
        <v>0</v>
      </c>
      <c r="AX185" s="18">
        <v>0</v>
      </c>
      <c r="AY185" s="18">
        <v>0</v>
      </c>
      <c r="AZ185" s="18">
        <v>0</v>
      </c>
      <c r="BA185" s="18">
        <v>0</v>
      </c>
      <c r="BB185" s="18">
        <v>0</v>
      </c>
      <c r="BC185" s="18">
        <v>0</v>
      </c>
      <c r="BD185" s="18">
        <v>0</v>
      </c>
      <c r="BE185" s="18">
        <v>2</v>
      </c>
      <c r="BF185" s="18">
        <v>0</v>
      </c>
      <c r="BG185" s="18">
        <v>0</v>
      </c>
      <c r="BH185" s="18">
        <v>0</v>
      </c>
      <c r="BI185" s="18">
        <v>0</v>
      </c>
      <c r="BJ185" s="18">
        <v>0</v>
      </c>
      <c r="BK185" s="18">
        <v>0</v>
      </c>
      <c r="BL185" s="18">
        <v>0</v>
      </c>
      <c r="BM185" s="18">
        <v>0</v>
      </c>
      <c r="BN185" s="18">
        <v>0</v>
      </c>
      <c r="BO185" s="18">
        <v>0</v>
      </c>
      <c r="BP185" s="18">
        <v>0</v>
      </c>
      <c r="BQ185" s="18">
        <v>0</v>
      </c>
      <c r="BR185" s="18">
        <v>0</v>
      </c>
      <c r="BS185" s="18">
        <v>0</v>
      </c>
      <c r="BT185" s="18">
        <v>0</v>
      </c>
      <c r="BU185" s="18">
        <v>0</v>
      </c>
      <c r="BV185" s="18">
        <v>0</v>
      </c>
      <c r="BW185" s="18">
        <v>0</v>
      </c>
      <c r="BX185" s="18">
        <v>0</v>
      </c>
      <c r="BY185" s="18">
        <v>0</v>
      </c>
      <c r="BZ185" s="18">
        <v>0</v>
      </c>
      <c r="CA185" s="16" t="e">
        <f>_xlfn.IFNA(IF(RIGHT(D185,2)="=G",0,INDEX(#REF!,MATCH(E185,#REF!,0))),0)</f>
        <v>#REF!</v>
      </c>
      <c r="CB185" s="16" t="s">
        <v>776</v>
      </c>
      <c r="CC185" s="18">
        <v>0</v>
      </c>
      <c r="CD185" s="18">
        <v>0</v>
      </c>
      <c r="CE185" s="18">
        <v>1.4</v>
      </c>
      <c r="CF185" s="18">
        <v>0.85</v>
      </c>
      <c r="CG185" s="18">
        <v>0.12</v>
      </c>
      <c r="CH185" s="18">
        <v>2</v>
      </c>
      <c r="CI185" s="16" t="s">
        <v>98</v>
      </c>
      <c r="CJ185" s="18">
        <v>0</v>
      </c>
      <c r="CK185" s="20">
        <f t="shared" si="432"/>
        <v>2.7</v>
      </c>
      <c r="CL185" s="20">
        <f t="shared" si="568"/>
        <v>2.7</v>
      </c>
      <c r="CM185" s="18">
        <v>44.89</v>
      </c>
      <c r="CN185" s="18">
        <v>42.86</v>
      </c>
      <c r="CO185" s="18">
        <v>42.021000000000001</v>
      </c>
      <c r="CP185" s="22">
        <f t="shared" si="433"/>
        <v>42.86</v>
      </c>
      <c r="CQ185" s="22">
        <f t="shared" si="434"/>
        <v>40.159999999999997</v>
      </c>
      <c r="CR185" s="22">
        <f t="shared" si="569"/>
        <v>2.7</v>
      </c>
      <c r="CS185" s="22">
        <f t="shared" si="435"/>
        <v>40.26</v>
      </c>
      <c r="CT185" s="22">
        <f t="shared" si="436"/>
        <v>40.46</v>
      </c>
      <c r="CU185" s="18">
        <v>40.46</v>
      </c>
      <c r="CV185" s="22">
        <f t="shared" si="570"/>
        <v>2.1</v>
      </c>
      <c r="CW185" s="22">
        <f t="shared" si="437"/>
        <v>0</v>
      </c>
      <c r="CX185" s="22">
        <f t="shared" si="438"/>
        <v>0</v>
      </c>
      <c r="CY185" s="22">
        <f t="shared" si="439"/>
        <v>42.59</v>
      </c>
      <c r="CZ185" s="22">
        <f t="shared" si="440"/>
        <v>42.74</v>
      </c>
      <c r="DA185" s="18">
        <v>42.86</v>
      </c>
      <c r="DB185" s="20">
        <f t="shared" si="571"/>
        <v>2.7</v>
      </c>
      <c r="DC185" s="20">
        <f t="shared" si="572"/>
        <v>0</v>
      </c>
      <c r="DD185" s="20">
        <f t="shared" si="573"/>
        <v>2.7</v>
      </c>
      <c r="DE185" s="20">
        <f t="shared" si="441"/>
        <v>0.1</v>
      </c>
      <c r="DF185" s="20">
        <f t="shared" si="442"/>
        <v>0.2</v>
      </c>
      <c r="DG185" s="20">
        <f t="shared" si="443"/>
        <v>2.37</v>
      </c>
      <c r="DH185" s="20">
        <f t="shared" si="444"/>
        <v>0</v>
      </c>
      <c r="DI185" s="20">
        <f t="shared" si="445"/>
        <v>0</v>
      </c>
      <c r="DJ185" s="20">
        <f t="shared" si="446"/>
        <v>0</v>
      </c>
      <c r="DK185" s="20">
        <f t="shared" si="574"/>
        <v>2.67</v>
      </c>
      <c r="DL185" s="20">
        <f t="shared" si="575"/>
        <v>0</v>
      </c>
      <c r="DM185" s="20">
        <f t="shared" si="576"/>
        <v>3.0000000000000249E-2</v>
      </c>
      <c r="DN185" s="20">
        <f t="shared" si="577"/>
        <v>0</v>
      </c>
      <c r="DO185" s="18">
        <v>2.54</v>
      </c>
      <c r="DP185" s="18">
        <v>0</v>
      </c>
      <c r="DQ185" s="18">
        <v>1</v>
      </c>
      <c r="DR185" s="18">
        <v>1</v>
      </c>
      <c r="DS185" s="25">
        <f t="shared" si="578"/>
        <v>2.54</v>
      </c>
      <c r="DT185" s="25">
        <f t="shared" si="579"/>
        <v>0</v>
      </c>
      <c r="DU185" s="25">
        <f t="shared" si="580"/>
        <v>6.86</v>
      </c>
      <c r="DV185" s="25">
        <f t="shared" si="581"/>
        <v>0</v>
      </c>
      <c r="DW185" s="25">
        <f t="shared" si="582"/>
        <v>6.86</v>
      </c>
      <c r="DX185" s="25">
        <f t="shared" si="583"/>
        <v>13.99</v>
      </c>
      <c r="DY185" s="25">
        <f t="shared" si="584"/>
        <v>0</v>
      </c>
      <c r="DZ185" s="25">
        <f t="shared" si="585"/>
        <v>13.99</v>
      </c>
      <c r="EA185" s="25">
        <f t="shared" si="586"/>
        <v>8.81</v>
      </c>
      <c r="EB185" s="25">
        <f t="shared" si="587"/>
        <v>0</v>
      </c>
      <c r="EC185" s="25">
        <f t="shared" si="588"/>
        <v>8.81</v>
      </c>
      <c r="ED185" s="25">
        <f t="shared" si="589"/>
        <v>5.18</v>
      </c>
      <c r="EE185" s="25">
        <f t="shared" si="589"/>
        <v>0</v>
      </c>
      <c r="EF185" s="25">
        <f t="shared" si="590"/>
        <v>5.18</v>
      </c>
      <c r="EG185" s="25">
        <f t="shared" si="591"/>
        <v>8.81</v>
      </c>
      <c r="EH185" s="25">
        <f t="shared" si="591"/>
        <v>0</v>
      </c>
      <c r="EI185" s="25">
        <f t="shared" si="592"/>
        <v>8.81</v>
      </c>
      <c r="EJ185" s="18">
        <v>889.76</v>
      </c>
      <c r="EK185" s="18">
        <v>862.12</v>
      </c>
      <c r="EL185" s="18" t="s">
        <v>978</v>
      </c>
      <c r="EM185" s="18" t="s">
        <v>979</v>
      </c>
      <c r="EN185" s="16" t="s">
        <v>774</v>
      </c>
      <c r="EO185" s="16" t="s">
        <v>132</v>
      </c>
      <c r="EP185" s="16" t="e">
        <f>IF(OR(EN185="Cống tròn",EN185="Cống hộp",EN185="Ống nhựa"),INDEX(#REF!,MATCH(E185,#REF!,0)),IF(OR(EN185="Rãnh xây",EN185="Rãnh bê tông"),INDEX(#REF!,MATCH(E185,#REF!,0)),0))</f>
        <v>#REF!</v>
      </c>
      <c r="EQ185" s="18">
        <v>31.43</v>
      </c>
      <c r="ER185" s="18">
        <v>1</v>
      </c>
      <c r="ES185" s="25">
        <f t="shared" si="593"/>
        <v>31</v>
      </c>
      <c r="ET185" s="1" t="e">
        <f>_xlfn.IFNA(IF(EN185="Cống tròn",INDEX(#REF!,MATCH(E185,#REF!,0)),IF(EN185="Cống hộp",INDEX(#REF!,MATCH(E185,#REF!,0)),EU185&amp;" ,"&amp;EV185)),0)</f>
        <v>#REF!</v>
      </c>
      <c r="EU185" s="16" t="s">
        <v>769</v>
      </c>
      <c r="EV185" s="16" t="s">
        <v>775</v>
      </c>
      <c r="EW185" s="16" t="e">
        <f>_xlfn.IFNA(INDEX(#REF!,MATCH(E185,#REF!,0)),0)</f>
        <v>#REF!</v>
      </c>
      <c r="EX185" s="16"/>
      <c r="EY185" s="18">
        <v>0</v>
      </c>
      <c r="EZ185" s="18">
        <v>0</v>
      </c>
      <c r="FA185" s="18">
        <v>0</v>
      </c>
      <c r="FB185" s="19">
        <v>0</v>
      </c>
      <c r="FC185" s="19">
        <v>0</v>
      </c>
      <c r="FD185" s="25">
        <f t="shared" si="447"/>
        <v>0</v>
      </c>
      <c r="FE185" s="25">
        <f t="shared" si="594"/>
        <v>0</v>
      </c>
      <c r="FF185" s="18">
        <v>0.1</v>
      </c>
      <c r="FG185" s="18">
        <v>2</v>
      </c>
      <c r="FH185" s="18">
        <v>1</v>
      </c>
      <c r="FI185" s="25">
        <f t="shared" si="595"/>
        <v>1.2</v>
      </c>
      <c r="FJ185" s="18">
        <v>0</v>
      </c>
      <c r="FK185" s="18">
        <v>0</v>
      </c>
      <c r="FL185" s="18">
        <v>0.2</v>
      </c>
      <c r="FM185" s="18">
        <v>1.4</v>
      </c>
      <c r="FN185" s="18">
        <v>0</v>
      </c>
      <c r="FO185" s="25">
        <f t="shared" si="596"/>
        <v>1.4</v>
      </c>
      <c r="FP185" s="18">
        <v>1.4999999999999999E-2</v>
      </c>
      <c r="FQ185" s="18">
        <v>1</v>
      </c>
      <c r="FR185" s="25">
        <f t="shared" si="448"/>
        <v>30</v>
      </c>
      <c r="FS185" s="25">
        <f t="shared" si="449"/>
        <v>0.435</v>
      </c>
      <c r="FT185" s="25">
        <f t="shared" si="450"/>
        <v>30.434999999999999</v>
      </c>
      <c r="FU185" s="25">
        <f t="shared" si="451"/>
        <v>-0.99500000000000099</v>
      </c>
      <c r="FV185" s="25" t="str">
        <f t="shared" si="597"/>
        <v>Thêm 01</v>
      </c>
      <c r="FW185" s="25">
        <f t="shared" si="598"/>
        <v>0.02</v>
      </c>
      <c r="FX185" s="16"/>
      <c r="FY185" s="16"/>
      <c r="FZ185" s="16"/>
      <c r="GA185" s="16"/>
      <c r="GB185" s="19">
        <v>0</v>
      </c>
      <c r="GC185" s="19">
        <v>0</v>
      </c>
      <c r="GD185" s="19">
        <v>0</v>
      </c>
      <c r="GE185" s="19">
        <v>0</v>
      </c>
      <c r="GF185" s="19">
        <v>0</v>
      </c>
      <c r="GG185" s="19">
        <v>0</v>
      </c>
      <c r="GH185" s="19">
        <v>0</v>
      </c>
      <c r="GI185" s="19">
        <v>0</v>
      </c>
      <c r="GJ185" s="19">
        <v>0</v>
      </c>
      <c r="GK185" s="19">
        <v>0</v>
      </c>
      <c r="GL185" s="25">
        <f t="shared" si="452"/>
        <v>0</v>
      </c>
      <c r="GM185" s="25">
        <f t="shared" si="599"/>
        <v>0</v>
      </c>
      <c r="GN185" s="19">
        <v>0</v>
      </c>
      <c r="GO185" s="19">
        <v>0</v>
      </c>
      <c r="GP185" s="19">
        <v>0</v>
      </c>
      <c r="GQ185" s="19">
        <v>0</v>
      </c>
      <c r="GR185" s="1" t="e">
        <f>_xlfn.IFNA(INDEX(#REF!,MATCH(E185,#REF!,0)),0)</f>
        <v>#REF!</v>
      </c>
      <c r="GS185" s="16"/>
      <c r="GT185" s="18">
        <v>0</v>
      </c>
      <c r="GU185" s="18">
        <v>0</v>
      </c>
      <c r="GV185" s="18">
        <v>0</v>
      </c>
      <c r="GW185" s="18">
        <v>0</v>
      </c>
      <c r="GX185" s="25">
        <f t="shared" si="453"/>
        <v>0</v>
      </c>
      <c r="GY185" s="25">
        <f t="shared" si="454"/>
        <v>0</v>
      </c>
      <c r="GZ185" s="25">
        <f t="shared" si="600"/>
        <v>0</v>
      </c>
      <c r="HA185" s="1" t="e" cm="1">
        <f t="array" ref="HA185">INDEX(#REF!,MATCH(EJ185&amp;EK185&amp;HD185&amp;HE185&amp;HF185,#REF!&amp;#REF!&amp;#REF!&amp;#REF!&amp;#REF!,0))</f>
        <v>#REF!</v>
      </c>
      <c r="HB185" s="16"/>
      <c r="HC185" s="25">
        <f t="shared" si="601"/>
        <v>0</v>
      </c>
      <c r="HD185" s="18">
        <v>0</v>
      </c>
      <c r="HE185" s="18">
        <v>0</v>
      </c>
      <c r="HF185" s="18">
        <v>0</v>
      </c>
      <c r="HG185" s="1" t="e" cm="1">
        <f t="array" ref="HG185">INDEX(#REF!,MATCH(EJ185&amp;EK185&amp;HJ185&amp;HK185&amp;HL185,#REF!&amp;#REF!&amp;#REF!&amp;#REF!&amp;#REF!,0))</f>
        <v>#REF!</v>
      </c>
      <c r="HH185" s="16"/>
      <c r="HI185" s="25">
        <f t="shared" si="602"/>
        <v>0</v>
      </c>
      <c r="HJ185" s="25">
        <f t="shared" si="603"/>
        <v>0</v>
      </c>
      <c r="HK185" s="19">
        <v>0</v>
      </c>
      <c r="HL185" s="19">
        <v>0</v>
      </c>
      <c r="HM185" s="18">
        <v>0.01</v>
      </c>
      <c r="HN185" s="18">
        <v>1</v>
      </c>
      <c r="HO185" s="25">
        <f t="shared" si="604"/>
        <v>0</v>
      </c>
      <c r="HP185" s="25">
        <f t="shared" si="605"/>
        <v>0</v>
      </c>
      <c r="HQ185" s="25">
        <f t="shared" si="606"/>
        <v>0</v>
      </c>
      <c r="HR185" s="25">
        <f t="shared" si="607"/>
        <v>0</v>
      </c>
      <c r="HS185" s="25">
        <f t="shared" si="608"/>
        <v>0</v>
      </c>
      <c r="HT185" s="19">
        <v>0</v>
      </c>
      <c r="HU185" s="19">
        <v>0</v>
      </c>
      <c r="HV185" s="19">
        <v>0</v>
      </c>
      <c r="HW185" s="25">
        <f t="shared" si="609"/>
        <v>0</v>
      </c>
      <c r="HX185" s="19">
        <v>0</v>
      </c>
      <c r="HY185" s="19">
        <v>0</v>
      </c>
      <c r="HZ185" s="18">
        <v>42.86</v>
      </c>
      <c r="IA185" s="20">
        <f>ROUND(IF(EN185="Cống tròn",IF(EN185="Cống tròn",IF(EU185="Không có móng",IQ185-FF185,IF(EU185="Đế",IP185-FN185,IF(OR(EU185="Móng bê tông",EU185="Móng bê tông kết hợp đế"),II185-FJ185,0))),0),IF(EN185="Cống hộp",IF(AND(EN185="Cống hộp",EU185="Không có móng"),IQ185-GF185,IF(AND(EN185="Cống hộp",EU185="Móng bê tông"),IJ185-GB185,0)),IF(OR(EN185="Rãnh xây",EN185="Rãnh bê tông"),IF(OR(EN185="Rãnh xây",EN185="Rãnh bê tông"),IK185-GB185,0),IF(EN185="Ống nhựa",IF(AND(EN185="Ống nhựa",EU185="Không đắp cát"),IQ185-HT185,IF(AND(EN185="Ống nhựa",EU185="Đắp cát"),IH185-HX185,0)),IF(EN185="Rãnh thang",IF(EN185="Rãnh thang",IF(EU185="Móng bê tông",#REF!-#REF!,IQ185),0),0))))),2)</f>
        <v>40.46</v>
      </c>
      <c r="IB185" s="20">
        <f t="shared" si="610"/>
        <v>2.3999999999999986</v>
      </c>
      <c r="IC185" s="20">
        <f t="shared" si="455"/>
        <v>40.459999999999994</v>
      </c>
      <c r="ID185" s="20">
        <f t="shared" si="456"/>
        <v>0</v>
      </c>
      <c r="IE185" s="20">
        <f t="shared" si="457"/>
        <v>0</v>
      </c>
      <c r="IF185" s="20">
        <f t="shared" si="458"/>
        <v>0</v>
      </c>
      <c r="IG185" s="20">
        <f>IF(EN185="Rãnh thang",IF(AND(EN185="Rãnh thang",EU185="Móng bê tông"),IQ185-#REF!,0),IF(EN185="Ống nhựa",IF(AND(EN185="Ống nhựa",EU185="Đắp cát"),IQ185-HT185,0),IF(EN185="Cống tròn",IF(EN185="Cống tròn",IF(OR(EU185="Móng bê tông",EU185="Móng bê tông kết hợp đế"),IM185-FL185,0),0),IF(EN185="Cống hộp",IF(AND(EN185="Cống hộp",EU185="Móng bê tông"),IN185-GD185,0),IF(OR(EN185="Rãnh xây",EN185="Rãnh bê tông"),IF(AND(EN185="Rãnh xây",EU185="Móng bê tông"),IO185-GD185,IF(AND(EN185="Rãnh bê tông",EU185="Móng bê tông"),IO185-GD185,0)),0)))))</f>
        <v>40.459999999999994</v>
      </c>
      <c r="IH185" s="20">
        <f t="shared" si="459"/>
        <v>0</v>
      </c>
      <c r="II185" s="20">
        <f t="shared" si="460"/>
        <v>40.459999999999994</v>
      </c>
      <c r="IJ185" s="20">
        <f t="shared" si="461"/>
        <v>0</v>
      </c>
      <c r="IK185" s="20">
        <f t="shared" si="462"/>
        <v>0</v>
      </c>
      <c r="IL185" s="20">
        <f t="shared" si="463"/>
        <v>40.659999999999997</v>
      </c>
      <c r="IM185" s="20">
        <f t="shared" si="464"/>
        <v>40.659999999999997</v>
      </c>
      <c r="IN185" s="20">
        <f t="shared" si="465"/>
        <v>0</v>
      </c>
      <c r="IO185" s="20">
        <f t="shared" si="466"/>
        <v>0</v>
      </c>
      <c r="IP185" s="20">
        <f t="shared" si="467"/>
        <v>0</v>
      </c>
      <c r="IQ185" s="18">
        <v>40.76</v>
      </c>
      <c r="IR185" s="25">
        <f t="shared" si="611"/>
        <v>0</v>
      </c>
      <c r="IS185" s="25">
        <f t="shared" si="468"/>
        <v>0</v>
      </c>
      <c r="IT185" s="25">
        <f t="shared" si="469"/>
        <v>0</v>
      </c>
      <c r="IU185" s="25">
        <f>ROUND(IF(EN185="Cống tròn",IF(EN185="Cống tròn",IV185+FF185,0),IF(EN185="Cống hộp",IF(EN185="Cống hộp",IV185+GP185,0),IF(OR(EN185="Rãnh xây",EN185="Rãnh bê tông"),IF(OR(EN185="Rãnh xây",EN185="Rãnh bê tông"),IV185+GP185,0),IF(EN185="ống nhựa",IF(EN185="Ống nhựa",IV185+HT185,0),IF(EN185="Rãnh thang",IF(EN185="Rãnh thang",IQ185+#REF!,0),0))))),2)</f>
        <v>41.51</v>
      </c>
      <c r="IV185" s="18">
        <v>41.41</v>
      </c>
      <c r="IW185" s="25">
        <f t="shared" si="470"/>
        <v>41.51</v>
      </c>
      <c r="IX185" s="25">
        <f t="shared" si="471"/>
        <v>0</v>
      </c>
      <c r="IY185" s="25">
        <f t="shared" si="472"/>
        <v>0</v>
      </c>
      <c r="IZ185" s="25">
        <f t="shared" si="473"/>
        <v>0</v>
      </c>
      <c r="JA185" s="25">
        <f t="shared" si="474"/>
        <v>0</v>
      </c>
      <c r="JB185" s="18">
        <v>42.51</v>
      </c>
      <c r="JC185" s="20">
        <f>ROUND(IF(EN185="Cống tròn",IF(EN185="Cống tròn",IF(EU185="Không có móng",JS185-FF185,IF(EU185="Đế",JR185-FN185,IF(OR(EU185="Móng bê tông",EU185="Móng bê tông kết hợp đế"),JK185-FJ185,0))),0),IF(EN185="Cống hộp",IF(AND(EN185="Cống hộp",EU185="Không có móng"),JS185-GF185,IF(AND(EN185="Cống hộp",EU185="Móng bê tông"),JL185-GB185,0)),IF(OR(EN185="Rãnh xây",EN185="Rãnh bê tông"),IF(OR(EN185="Rãnh xây",EN185="Rãnh bê tông"),JM185-GB185,0),IF(EN185="Ống nhựa",IF(AND(EN185="Ống nhựa",EU185="Không đắp cát"),JS185-HT185,IF(AND(EN185="Ống nhựa",EU185="Đắp cát"),JJ185-HX185,0)),IF(EN185="Rãnh thang",IF(EN185="Rãnh thang",IF(EU185="Móng bê tông",#REF!-#REF!,JS185),0),0))))),2)</f>
        <v>40.11</v>
      </c>
      <c r="JD185" s="20">
        <f t="shared" si="612"/>
        <v>2.3999999999999986</v>
      </c>
      <c r="JE185" s="20">
        <f t="shared" si="475"/>
        <v>40.109999999999992</v>
      </c>
      <c r="JF185" s="20">
        <f t="shared" si="476"/>
        <v>0</v>
      </c>
      <c r="JG185" s="20">
        <f t="shared" si="477"/>
        <v>0</v>
      </c>
      <c r="JH185" s="20">
        <f t="shared" si="478"/>
        <v>0</v>
      </c>
      <c r="JI185" s="20">
        <f>IF(EN185="Rãnh thang",IF(AND(EN185="Rãnh thang",EU185="Móng bê tông"),JS185-#REF!,0),IF(EN185="Ống nhựa",IF(AND(EN185="Ống nhựa",EU185="Đắp cát"),JS185-HT185,0),IF(EN185="Cống tròn",IF(EN185="Cống tròn",IF(OR(EU185="Móng bê tông",EU185="Móng bê tông kết hợp đế"),JO185-FL185,0),0),IF(EN185="Cống hộp",IF(AND(EN185="Cống hộp",EU185="Móng bê tông"),JP185-GD185,0),IF(OR(EN185="Rãnh xây",EN185="Rãnh bê tông"),IF(AND(EN185="Rãnh xây",EU185="Móng bê tông"),JQ185-GD185,IF(AND(EN185="Rãnh bê tông",EU185="Móng bê tông"),JQ185-GD185,0)),0)))))</f>
        <v>40.109999999999992</v>
      </c>
      <c r="JJ185" s="20">
        <f t="shared" si="479"/>
        <v>0</v>
      </c>
      <c r="JK185" s="20">
        <f t="shared" si="480"/>
        <v>40.109999999999992</v>
      </c>
      <c r="JL185" s="20">
        <f t="shared" si="481"/>
        <v>0</v>
      </c>
      <c r="JM185" s="20">
        <f t="shared" si="482"/>
        <v>0</v>
      </c>
      <c r="JN185" s="20">
        <f t="shared" si="483"/>
        <v>40.309999999999995</v>
      </c>
      <c r="JO185" s="20">
        <f t="shared" si="484"/>
        <v>40.309999999999995</v>
      </c>
      <c r="JP185" s="20">
        <f t="shared" si="485"/>
        <v>0</v>
      </c>
      <c r="JQ185" s="20">
        <f t="shared" si="486"/>
        <v>0</v>
      </c>
      <c r="JR185" s="20">
        <f t="shared" si="487"/>
        <v>0</v>
      </c>
      <c r="JS185" s="26">
        <v>40.409999999999997</v>
      </c>
      <c r="JT185" s="25">
        <f t="shared" si="613"/>
        <v>0</v>
      </c>
      <c r="JU185" s="25">
        <f t="shared" si="488"/>
        <v>0</v>
      </c>
      <c r="JV185" s="25">
        <f t="shared" si="489"/>
        <v>0</v>
      </c>
      <c r="JW185" s="25">
        <f>ROUND(IF(EN185="Cống tròn",IF(EN185="Cống tròn",JX185+FF185,0),IF(EN185="Cống hộp",IF(EN185="Cống hộp",JX185+GP185,0),IF(OR(EN185="Rãnh xây",EN185="Rãnh bê tông"),IF(OR(EN185="Rãnh xây",EN185="Rãnh bê tông"),JX185+GP185,0),IF(EN185="ống nhựa",IF(EN185="Ống nhựa",JX185+HT185,0),IF(EN185="Rãnh thang",IF(EN185="Rãnh thang",JS185+#REF!,0),0))))),2)</f>
        <v>41.51</v>
      </c>
      <c r="JX185" s="27">
        <v>41.41</v>
      </c>
      <c r="JY185" s="25">
        <f t="shared" si="490"/>
        <v>41.51</v>
      </c>
      <c r="JZ185" s="25">
        <f t="shared" si="491"/>
        <v>0</v>
      </c>
      <c r="KA185" s="25">
        <f t="shared" si="492"/>
        <v>0</v>
      </c>
      <c r="KB185" s="25">
        <f t="shared" si="493"/>
        <v>0</v>
      </c>
      <c r="KC185" s="25">
        <f t="shared" si="494"/>
        <v>0</v>
      </c>
      <c r="KD185" s="28" t="s">
        <v>98</v>
      </c>
      <c r="KE185" s="27">
        <v>0</v>
      </c>
      <c r="KF185" s="25">
        <f t="shared" si="495"/>
        <v>2.3999999999999986</v>
      </c>
      <c r="KG185" s="25">
        <f t="shared" si="614"/>
        <v>2.3999999999999986</v>
      </c>
      <c r="KH185" s="27">
        <v>0</v>
      </c>
      <c r="KI185" s="25">
        <f t="shared" si="496"/>
        <v>2.3999999999999986</v>
      </c>
      <c r="KJ185" s="25">
        <f t="shared" si="615"/>
        <v>2.3999999999999986</v>
      </c>
      <c r="KK185" s="25">
        <f t="shared" si="497"/>
        <v>0</v>
      </c>
      <c r="KL185" s="25">
        <f t="shared" si="498"/>
        <v>0</v>
      </c>
      <c r="KM185" s="25">
        <f t="shared" si="616"/>
        <v>0</v>
      </c>
      <c r="KN185" s="25">
        <f t="shared" si="499"/>
        <v>0</v>
      </c>
      <c r="KO185" s="25">
        <f t="shared" si="500"/>
        <v>0</v>
      </c>
      <c r="KP185" s="25">
        <f t="shared" si="617"/>
        <v>0</v>
      </c>
      <c r="KQ185" s="25">
        <f t="shared" si="501"/>
        <v>0.2</v>
      </c>
      <c r="KR185" s="25">
        <f t="shared" si="502"/>
        <v>0.2</v>
      </c>
      <c r="KS185" s="25">
        <f t="shared" si="618"/>
        <v>0.2</v>
      </c>
      <c r="KT185" s="25">
        <f t="shared" si="503"/>
        <v>0</v>
      </c>
      <c r="KU185" s="25">
        <f t="shared" si="504"/>
        <v>0</v>
      </c>
      <c r="KV185" s="25">
        <f t="shared" si="619"/>
        <v>0</v>
      </c>
      <c r="KW185" s="25">
        <f t="shared" si="505"/>
        <v>0</v>
      </c>
      <c r="KX185" s="25">
        <f t="shared" si="506"/>
        <v>0</v>
      </c>
      <c r="KY185" s="25">
        <f t="shared" si="620"/>
        <v>0</v>
      </c>
      <c r="KZ185" s="25">
        <f t="shared" si="507"/>
        <v>0</v>
      </c>
      <c r="LA185" s="25">
        <f t="shared" si="508"/>
        <v>0</v>
      </c>
      <c r="LB185" s="25">
        <f t="shared" si="621"/>
        <v>0</v>
      </c>
      <c r="LC185" s="25">
        <f t="shared" si="509"/>
        <v>1.4</v>
      </c>
      <c r="LD185" s="25">
        <f t="shared" si="510"/>
        <v>1.4</v>
      </c>
      <c r="LE185" s="25">
        <f t="shared" si="622"/>
        <v>1.4</v>
      </c>
      <c r="LF185" s="25">
        <f t="shared" si="511"/>
        <v>0</v>
      </c>
      <c r="LG185" s="25">
        <f t="shared" si="512"/>
        <v>0</v>
      </c>
      <c r="LH185" s="25">
        <f t="shared" si="623"/>
        <v>0</v>
      </c>
      <c r="LI185" s="25">
        <f t="shared" si="513"/>
        <v>0</v>
      </c>
      <c r="LJ185" s="25">
        <f t="shared" si="514"/>
        <v>0</v>
      </c>
      <c r="LK185" s="25">
        <f t="shared" si="624"/>
        <v>0</v>
      </c>
      <c r="LL185" s="25">
        <f t="shared" si="515"/>
        <v>0</v>
      </c>
      <c r="LM185" s="25">
        <f t="shared" si="516"/>
        <v>0</v>
      </c>
      <c r="LN185" s="25">
        <f t="shared" si="625"/>
        <v>0</v>
      </c>
      <c r="LO185" s="25">
        <f t="shared" si="517"/>
        <v>0</v>
      </c>
      <c r="LP185" s="25">
        <f t="shared" si="518"/>
        <v>0</v>
      </c>
      <c r="LQ185" s="25">
        <f t="shared" si="626"/>
        <v>0</v>
      </c>
      <c r="LR185" s="25">
        <f t="shared" si="519"/>
        <v>0</v>
      </c>
      <c r="LS185" s="25">
        <f t="shared" si="520"/>
        <v>0</v>
      </c>
      <c r="LT185" s="25">
        <f t="shared" si="627"/>
        <v>0</v>
      </c>
      <c r="LU185" s="25">
        <f t="shared" si="521"/>
        <v>0</v>
      </c>
      <c r="LV185" s="25">
        <f t="shared" si="522"/>
        <v>0</v>
      </c>
      <c r="LW185" s="25">
        <f t="shared" si="628"/>
        <v>0</v>
      </c>
      <c r="LX185" s="25">
        <f t="shared" si="523"/>
        <v>0</v>
      </c>
      <c r="LY185" s="25">
        <f t="shared" si="524"/>
        <v>0</v>
      </c>
      <c r="LZ185" s="25">
        <f t="shared" si="629"/>
        <v>0</v>
      </c>
      <c r="MA185" s="25">
        <f t="shared" si="525"/>
        <v>0</v>
      </c>
      <c r="MB185" s="25">
        <f t="shared" si="526"/>
        <v>0</v>
      </c>
      <c r="MC185" s="25">
        <f t="shared" si="630"/>
        <v>0</v>
      </c>
      <c r="MD185" s="25">
        <f t="shared" si="527"/>
        <v>0</v>
      </c>
      <c r="ME185" s="25">
        <f t="shared" si="528"/>
        <v>0</v>
      </c>
      <c r="MF185" s="25">
        <f t="shared" si="631"/>
        <v>0</v>
      </c>
      <c r="MG185" s="25">
        <f t="shared" si="529"/>
        <v>0</v>
      </c>
      <c r="MH185" s="25">
        <f t="shared" si="530"/>
        <v>0</v>
      </c>
      <c r="MI185" s="25">
        <f t="shared" si="632"/>
        <v>0</v>
      </c>
      <c r="MJ185" s="25">
        <f t="shared" si="531"/>
        <v>0</v>
      </c>
      <c r="MK185" s="25">
        <f t="shared" si="532"/>
        <v>0</v>
      </c>
      <c r="ML185" s="25">
        <f t="shared" si="633"/>
        <v>0</v>
      </c>
      <c r="MM185" s="25">
        <f t="shared" si="533"/>
        <v>0</v>
      </c>
      <c r="MN185" s="25">
        <f t="shared" si="534"/>
        <v>0</v>
      </c>
      <c r="MO185" s="25">
        <f t="shared" si="634"/>
        <v>0</v>
      </c>
      <c r="MP185" s="25">
        <f t="shared" si="535"/>
        <v>0</v>
      </c>
      <c r="MQ185" s="25">
        <f t="shared" si="536"/>
        <v>0</v>
      </c>
      <c r="MR185" s="25">
        <f t="shared" si="635"/>
        <v>0</v>
      </c>
      <c r="MS185" s="29">
        <v>1.4</v>
      </c>
      <c r="MT185" s="29">
        <v>0</v>
      </c>
      <c r="MU185" s="29">
        <v>1</v>
      </c>
      <c r="MV185" s="29">
        <v>1</v>
      </c>
      <c r="MW185" s="25">
        <f t="shared" si="537"/>
        <v>1.4</v>
      </c>
      <c r="MX185" s="25">
        <f t="shared" si="538"/>
        <v>3.36</v>
      </c>
      <c r="MY185" s="25">
        <f t="shared" si="539"/>
        <v>0</v>
      </c>
      <c r="MZ185" s="25">
        <f t="shared" si="540"/>
        <v>0</v>
      </c>
      <c r="NA185" s="25">
        <f t="shared" si="541"/>
        <v>1.4</v>
      </c>
      <c r="NB185" s="25">
        <f t="shared" si="542"/>
        <v>3.36</v>
      </c>
      <c r="NC185" s="25">
        <f t="shared" si="543"/>
        <v>0</v>
      </c>
      <c r="ND185" s="25">
        <f t="shared" si="544"/>
        <v>0</v>
      </c>
      <c r="NE185" s="25">
        <f t="shared" si="636"/>
        <v>1.4</v>
      </c>
      <c r="NF185" s="25">
        <f t="shared" si="636"/>
        <v>3.36</v>
      </c>
      <c r="NG185" s="25">
        <f t="shared" si="636"/>
        <v>0</v>
      </c>
      <c r="NH185" s="25">
        <f t="shared" si="545"/>
        <v>0</v>
      </c>
      <c r="NI185" s="25">
        <f t="shared" si="546"/>
        <v>105.6</v>
      </c>
      <c r="NJ185" s="25">
        <f t="shared" si="547"/>
        <v>0</v>
      </c>
      <c r="NK185" s="25">
        <f t="shared" si="548"/>
        <v>105.6</v>
      </c>
      <c r="NL185" s="25">
        <f t="shared" si="549"/>
        <v>57.16</v>
      </c>
      <c r="NM185" s="25">
        <f t="shared" si="550"/>
        <v>0</v>
      </c>
      <c r="NN185" s="25">
        <f t="shared" si="637"/>
        <v>57.16</v>
      </c>
      <c r="NO185" s="25">
        <f t="shared" si="551"/>
        <v>0</v>
      </c>
      <c r="NP185" s="25">
        <f t="shared" si="552"/>
        <v>0</v>
      </c>
      <c r="NQ185" s="25">
        <f t="shared" si="638"/>
        <v>0</v>
      </c>
      <c r="NR185" s="25">
        <f t="shared" si="553"/>
        <v>0</v>
      </c>
      <c r="NS185" s="25">
        <f t="shared" si="554"/>
        <v>0</v>
      </c>
      <c r="NT185" s="25">
        <f t="shared" si="639"/>
        <v>0</v>
      </c>
      <c r="NU185" s="25">
        <f t="shared" si="555"/>
        <v>0</v>
      </c>
      <c r="NV185" s="25">
        <f t="shared" si="556"/>
        <v>0</v>
      </c>
      <c r="NW185" s="25">
        <f t="shared" si="640"/>
        <v>0</v>
      </c>
      <c r="NX185" s="25">
        <f t="shared" si="641"/>
        <v>57.16</v>
      </c>
      <c r="NY185" s="25">
        <f t="shared" si="641"/>
        <v>0</v>
      </c>
      <c r="NZ185" s="25">
        <f t="shared" si="642"/>
        <v>57.16</v>
      </c>
      <c r="OA185" s="25">
        <f t="shared" si="643"/>
        <v>48.44</v>
      </c>
      <c r="OB185" s="25">
        <f t="shared" si="643"/>
        <v>0</v>
      </c>
      <c r="OC185" s="25">
        <f t="shared" si="644"/>
        <v>48.44</v>
      </c>
      <c r="OD185" s="25">
        <f t="shared" si="645"/>
        <v>57.16</v>
      </c>
      <c r="OE185" s="25">
        <f t="shared" si="645"/>
        <v>0</v>
      </c>
      <c r="OF185" s="25">
        <f t="shared" si="645"/>
        <v>57.16</v>
      </c>
      <c r="OG185" s="25">
        <f t="shared" si="557"/>
        <v>0</v>
      </c>
      <c r="OH185" s="25">
        <f t="shared" si="558"/>
        <v>0</v>
      </c>
      <c r="OI185" s="25">
        <f t="shared" si="559"/>
        <v>0</v>
      </c>
      <c r="OJ185" s="25">
        <f t="shared" si="560"/>
        <v>0</v>
      </c>
      <c r="OK185" s="25">
        <f t="shared" si="561"/>
        <v>0</v>
      </c>
      <c r="OL185" s="25">
        <f t="shared" si="562"/>
        <v>0</v>
      </c>
      <c r="OM185" s="25">
        <f t="shared" si="646"/>
        <v>0</v>
      </c>
      <c r="ON185" s="25">
        <f t="shared" si="646"/>
        <v>0</v>
      </c>
      <c r="OO185" s="25">
        <f t="shared" si="646"/>
        <v>0</v>
      </c>
      <c r="OP185" s="25">
        <f t="shared" si="563"/>
        <v>0</v>
      </c>
      <c r="OQ185" s="25">
        <f t="shared" si="564"/>
        <v>0</v>
      </c>
      <c r="OR185" s="25">
        <f t="shared" si="647"/>
        <v>0</v>
      </c>
      <c r="OS185" s="19">
        <v>536088.72</v>
      </c>
      <c r="OT185" s="19">
        <v>2370370.7599999998</v>
      </c>
    </row>
    <row r="186" spans="1:410" ht="33" customHeight="1" x14ac:dyDescent="0.25">
      <c r="A186" s="18"/>
      <c r="B186" s="18" t="s">
        <v>939</v>
      </c>
      <c r="C186" s="18">
        <v>862.12</v>
      </c>
      <c r="D186" s="16" t="e">
        <f>_xlfn.IFNA(INDEX(#REF!,MATCH(E186,#REF!,0)),0)</f>
        <v>#REF!</v>
      </c>
      <c r="E186" s="18" t="s">
        <v>979</v>
      </c>
      <c r="F186" s="16" t="s">
        <v>765</v>
      </c>
      <c r="G186" s="16" t="s">
        <v>766</v>
      </c>
      <c r="H186" s="16" t="s">
        <v>767</v>
      </c>
      <c r="I186" s="16" t="s">
        <v>768</v>
      </c>
      <c r="J186" s="16" t="s">
        <v>769</v>
      </c>
      <c r="K186" s="16" t="s">
        <v>770</v>
      </c>
      <c r="L186" s="16" t="s">
        <v>771</v>
      </c>
      <c r="M186" s="18">
        <v>1.64</v>
      </c>
      <c r="N186" s="18">
        <v>1.94</v>
      </c>
      <c r="O186" s="18">
        <v>2.04</v>
      </c>
      <c r="P186" s="18">
        <v>2.34</v>
      </c>
      <c r="Q186" s="18">
        <v>0.1</v>
      </c>
      <c r="R186" s="18">
        <v>1.8399999999999999</v>
      </c>
      <c r="S186" s="18">
        <v>2.14</v>
      </c>
      <c r="T186" s="18">
        <v>0.2</v>
      </c>
      <c r="U186" s="18">
        <v>0</v>
      </c>
      <c r="V186" s="18">
        <v>0</v>
      </c>
      <c r="W186" s="18">
        <v>0</v>
      </c>
      <c r="X186" s="18">
        <v>1.64</v>
      </c>
      <c r="Y186" s="18">
        <v>1.9</v>
      </c>
      <c r="Z186" s="20">
        <f t="shared" si="565"/>
        <v>2.1</v>
      </c>
      <c r="AA186" s="18">
        <v>0.22</v>
      </c>
      <c r="AB186" s="18">
        <v>0</v>
      </c>
      <c r="AC186" s="18">
        <v>0</v>
      </c>
      <c r="AD186" s="18">
        <v>0</v>
      </c>
      <c r="AE186" s="18">
        <v>0</v>
      </c>
      <c r="AF186" s="18">
        <v>0</v>
      </c>
      <c r="AG186" s="18">
        <v>1.2</v>
      </c>
      <c r="AH186" s="18">
        <v>1.5</v>
      </c>
      <c r="AI186" s="20">
        <f t="shared" si="566"/>
        <v>2.25</v>
      </c>
      <c r="AJ186" s="18">
        <v>0</v>
      </c>
      <c r="AK186" s="18">
        <v>0</v>
      </c>
      <c r="AL186" s="20">
        <f t="shared" si="567"/>
        <v>0</v>
      </c>
      <c r="AM186" s="18">
        <v>1.64</v>
      </c>
      <c r="AN186" s="18">
        <v>1.5</v>
      </c>
      <c r="AO186" s="18">
        <v>0.15</v>
      </c>
      <c r="AP186" s="18">
        <v>0.22</v>
      </c>
      <c r="AQ186" s="18">
        <v>1.64</v>
      </c>
      <c r="AR186" s="18">
        <v>1.72</v>
      </c>
      <c r="AS186" s="18">
        <v>0.12</v>
      </c>
      <c r="AT186" s="18">
        <v>0.11</v>
      </c>
      <c r="AU186" s="18">
        <v>0</v>
      </c>
      <c r="AV186" s="18">
        <v>1</v>
      </c>
      <c r="AW186" s="18">
        <v>0</v>
      </c>
      <c r="AX186" s="18">
        <v>0</v>
      </c>
      <c r="AY186" s="18">
        <v>0</v>
      </c>
      <c r="AZ186" s="18">
        <v>0</v>
      </c>
      <c r="BA186" s="18">
        <v>0</v>
      </c>
      <c r="BB186" s="18">
        <v>0</v>
      </c>
      <c r="BC186" s="18">
        <v>0</v>
      </c>
      <c r="BD186" s="18">
        <v>0</v>
      </c>
      <c r="BE186" s="18">
        <v>2</v>
      </c>
      <c r="BF186" s="18">
        <v>0</v>
      </c>
      <c r="BG186" s="18">
        <v>0</v>
      </c>
      <c r="BH186" s="18">
        <v>0</v>
      </c>
      <c r="BI186" s="18">
        <v>0</v>
      </c>
      <c r="BJ186" s="18">
        <v>0</v>
      </c>
      <c r="BK186" s="18">
        <v>0</v>
      </c>
      <c r="BL186" s="18">
        <v>0</v>
      </c>
      <c r="BM186" s="18">
        <v>0</v>
      </c>
      <c r="BN186" s="18">
        <v>0</v>
      </c>
      <c r="BO186" s="18">
        <v>0</v>
      </c>
      <c r="BP186" s="18">
        <v>0</v>
      </c>
      <c r="BQ186" s="18">
        <v>0</v>
      </c>
      <c r="BR186" s="18">
        <v>0</v>
      </c>
      <c r="BS186" s="18">
        <v>0</v>
      </c>
      <c r="BT186" s="18">
        <v>0</v>
      </c>
      <c r="BU186" s="18">
        <v>0</v>
      </c>
      <c r="BV186" s="18">
        <v>0</v>
      </c>
      <c r="BW186" s="18">
        <v>0</v>
      </c>
      <c r="BX186" s="18">
        <v>0</v>
      </c>
      <c r="BY186" s="18">
        <v>0</v>
      </c>
      <c r="BZ186" s="18">
        <v>0</v>
      </c>
      <c r="CA186" s="16" t="e">
        <f>_xlfn.IFNA(IF(RIGHT(D186,2)="=G",0,INDEX(#REF!,MATCH(E186,#REF!,0))),0)</f>
        <v>#REF!</v>
      </c>
      <c r="CB186" s="16" t="s">
        <v>776</v>
      </c>
      <c r="CC186" s="18">
        <v>0</v>
      </c>
      <c r="CD186" s="18">
        <v>0</v>
      </c>
      <c r="CE186" s="18">
        <v>1.4</v>
      </c>
      <c r="CF186" s="18">
        <v>0.85</v>
      </c>
      <c r="CG186" s="18">
        <v>0.12</v>
      </c>
      <c r="CH186" s="18">
        <v>2</v>
      </c>
      <c r="CI186" s="16" t="s">
        <v>98</v>
      </c>
      <c r="CJ186" s="18">
        <v>0</v>
      </c>
      <c r="CK186" s="20">
        <f t="shared" si="432"/>
        <v>2.7</v>
      </c>
      <c r="CL186" s="20">
        <f t="shared" si="568"/>
        <v>2.7</v>
      </c>
      <c r="CM186" s="18">
        <v>43.65</v>
      </c>
      <c r="CN186" s="18">
        <v>42.51</v>
      </c>
      <c r="CO186" s="18">
        <v>41.670999999999999</v>
      </c>
      <c r="CP186" s="22">
        <f t="shared" si="433"/>
        <v>42.51</v>
      </c>
      <c r="CQ186" s="22">
        <f t="shared" si="434"/>
        <v>39.81</v>
      </c>
      <c r="CR186" s="22">
        <f t="shared" si="569"/>
        <v>2.7</v>
      </c>
      <c r="CS186" s="22">
        <f t="shared" si="435"/>
        <v>39.909999999999997</v>
      </c>
      <c r="CT186" s="22">
        <f t="shared" si="436"/>
        <v>40.11</v>
      </c>
      <c r="CU186" s="18">
        <v>40.11</v>
      </c>
      <c r="CV186" s="22">
        <f t="shared" si="570"/>
        <v>2.1</v>
      </c>
      <c r="CW186" s="22">
        <f t="shared" si="437"/>
        <v>0</v>
      </c>
      <c r="CX186" s="22">
        <f t="shared" si="438"/>
        <v>0</v>
      </c>
      <c r="CY186" s="22">
        <f t="shared" si="439"/>
        <v>42.24</v>
      </c>
      <c r="CZ186" s="22">
        <f t="shared" si="440"/>
        <v>42.39</v>
      </c>
      <c r="DA186" s="18">
        <v>42.51</v>
      </c>
      <c r="DB186" s="20">
        <f t="shared" si="571"/>
        <v>2.7</v>
      </c>
      <c r="DC186" s="20">
        <f t="shared" si="572"/>
        <v>0</v>
      </c>
      <c r="DD186" s="20">
        <f t="shared" si="573"/>
        <v>2.7</v>
      </c>
      <c r="DE186" s="20">
        <f t="shared" si="441"/>
        <v>0.1</v>
      </c>
      <c r="DF186" s="20">
        <f t="shared" si="442"/>
        <v>0.2</v>
      </c>
      <c r="DG186" s="20">
        <f t="shared" si="443"/>
        <v>2.37</v>
      </c>
      <c r="DH186" s="20">
        <f t="shared" si="444"/>
        <v>0</v>
      </c>
      <c r="DI186" s="20">
        <f t="shared" si="445"/>
        <v>0</v>
      </c>
      <c r="DJ186" s="20">
        <f t="shared" si="446"/>
        <v>0</v>
      </c>
      <c r="DK186" s="20">
        <f t="shared" si="574"/>
        <v>2.67</v>
      </c>
      <c r="DL186" s="20">
        <f t="shared" si="575"/>
        <v>0</v>
      </c>
      <c r="DM186" s="20">
        <f t="shared" si="576"/>
        <v>3.0000000000000249E-2</v>
      </c>
      <c r="DN186" s="20">
        <f t="shared" si="577"/>
        <v>0</v>
      </c>
      <c r="DO186" s="18">
        <v>2.54</v>
      </c>
      <c r="DP186" s="18">
        <v>0</v>
      </c>
      <c r="DQ186" s="18">
        <v>1</v>
      </c>
      <c r="DR186" s="18">
        <v>1</v>
      </c>
      <c r="DS186" s="25">
        <f t="shared" si="578"/>
        <v>2.54</v>
      </c>
      <c r="DT186" s="25">
        <f t="shared" si="579"/>
        <v>0</v>
      </c>
      <c r="DU186" s="25">
        <f t="shared" si="580"/>
        <v>6.86</v>
      </c>
      <c r="DV186" s="25">
        <f t="shared" si="581"/>
        <v>0</v>
      </c>
      <c r="DW186" s="25">
        <f t="shared" si="582"/>
        <v>6.86</v>
      </c>
      <c r="DX186" s="25">
        <f t="shared" si="583"/>
        <v>13.99</v>
      </c>
      <c r="DY186" s="25">
        <f t="shared" si="584"/>
        <v>0</v>
      </c>
      <c r="DZ186" s="25">
        <f t="shared" si="585"/>
        <v>13.99</v>
      </c>
      <c r="EA186" s="25">
        <f t="shared" si="586"/>
        <v>8.81</v>
      </c>
      <c r="EB186" s="25">
        <f t="shared" si="587"/>
        <v>0</v>
      </c>
      <c r="EC186" s="25">
        <f t="shared" si="588"/>
        <v>8.81</v>
      </c>
      <c r="ED186" s="25">
        <f t="shared" si="589"/>
        <v>5.18</v>
      </c>
      <c r="EE186" s="25">
        <f t="shared" si="589"/>
        <v>0</v>
      </c>
      <c r="EF186" s="25">
        <f t="shared" si="590"/>
        <v>5.18</v>
      </c>
      <c r="EG186" s="25">
        <f t="shared" si="591"/>
        <v>8.81</v>
      </c>
      <c r="EH186" s="25">
        <f t="shared" si="591"/>
        <v>0</v>
      </c>
      <c r="EI186" s="25">
        <f t="shared" si="592"/>
        <v>8.81</v>
      </c>
      <c r="EJ186" s="18">
        <v>862.12</v>
      </c>
      <c r="EK186" s="18">
        <v>834.49</v>
      </c>
      <c r="EL186" s="18" t="s">
        <v>979</v>
      </c>
      <c r="EM186" s="18" t="s">
        <v>980</v>
      </c>
      <c r="EN186" s="16" t="s">
        <v>774</v>
      </c>
      <c r="EO186" s="16" t="s">
        <v>132</v>
      </c>
      <c r="EP186" s="16" t="e">
        <f>IF(OR(EN186="Cống tròn",EN186="Cống hộp",EN186="Ống nhựa"),INDEX(#REF!,MATCH(E186,#REF!,0)),IF(OR(EN186="Rãnh xây",EN186="Rãnh bê tông"),INDEX(#REF!,MATCH(E186,#REF!,0)),0))</f>
        <v>#REF!</v>
      </c>
      <c r="EQ186" s="18">
        <v>31.26</v>
      </c>
      <c r="ER186" s="18">
        <v>1</v>
      </c>
      <c r="ES186" s="25">
        <f t="shared" si="593"/>
        <v>31</v>
      </c>
      <c r="ET186" s="1" t="e">
        <f>_xlfn.IFNA(IF(EN186="Cống tròn",INDEX(#REF!,MATCH(E186,#REF!,0)),IF(EN186="Cống hộp",INDEX(#REF!,MATCH(E186,#REF!,0)),EU186&amp;" ,"&amp;EV186)),0)</f>
        <v>#REF!</v>
      </c>
      <c r="EU186" s="16" t="s">
        <v>769</v>
      </c>
      <c r="EV186" s="16" t="s">
        <v>775</v>
      </c>
      <c r="EW186" s="16" t="e">
        <f>_xlfn.IFNA(INDEX(#REF!,MATCH(E186,#REF!,0)),0)</f>
        <v>#REF!</v>
      </c>
      <c r="EX186" s="16"/>
      <c r="EY186" s="18">
        <v>0</v>
      </c>
      <c r="EZ186" s="18">
        <v>0</v>
      </c>
      <c r="FA186" s="18">
        <v>0</v>
      </c>
      <c r="FB186" s="19">
        <v>0</v>
      </c>
      <c r="FC186" s="19">
        <v>0</v>
      </c>
      <c r="FD186" s="25">
        <f t="shared" si="447"/>
        <v>0</v>
      </c>
      <c r="FE186" s="25">
        <f t="shared" si="594"/>
        <v>0</v>
      </c>
      <c r="FF186" s="18">
        <v>0.1</v>
      </c>
      <c r="FG186" s="18">
        <v>2</v>
      </c>
      <c r="FH186" s="18">
        <v>1</v>
      </c>
      <c r="FI186" s="25">
        <f t="shared" si="595"/>
        <v>1.2</v>
      </c>
      <c r="FJ186" s="18">
        <v>0</v>
      </c>
      <c r="FK186" s="18">
        <v>0</v>
      </c>
      <c r="FL186" s="18">
        <v>0.2</v>
      </c>
      <c r="FM186" s="18">
        <v>1.4</v>
      </c>
      <c r="FN186" s="18">
        <v>0</v>
      </c>
      <c r="FO186" s="25">
        <f t="shared" si="596"/>
        <v>1.4</v>
      </c>
      <c r="FP186" s="18">
        <v>1.4999999999999999E-2</v>
      </c>
      <c r="FQ186" s="18">
        <v>1</v>
      </c>
      <c r="FR186" s="25">
        <f t="shared" si="448"/>
        <v>30</v>
      </c>
      <c r="FS186" s="25">
        <f t="shared" si="449"/>
        <v>0.435</v>
      </c>
      <c r="FT186" s="25">
        <f t="shared" si="450"/>
        <v>30.434999999999999</v>
      </c>
      <c r="FU186" s="25">
        <f t="shared" si="451"/>
        <v>-0.82500000000000284</v>
      </c>
      <c r="FV186" s="25" t="str">
        <f t="shared" si="597"/>
        <v>Thêm 01</v>
      </c>
      <c r="FW186" s="25">
        <f t="shared" si="598"/>
        <v>0.19</v>
      </c>
      <c r="FX186" s="16"/>
      <c r="FY186" s="16"/>
      <c r="FZ186" s="16"/>
      <c r="GA186" s="16"/>
      <c r="GB186" s="19">
        <v>0</v>
      </c>
      <c r="GC186" s="19">
        <v>0</v>
      </c>
      <c r="GD186" s="19">
        <v>0</v>
      </c>
      <c r="GE186" s="19">
        <v>0</v>
      </c>
      <c r="GF186" s="19">
        <v>0</v>
      </c>
      <c r="GG186" s="19">
        <v>0</v>
      </c>
      <c r="GH186" s="19">
        <v>0</v>
      </c>
      <c r="GI186" s="19">
        <v>0</v>
      </c>
      <c r="GJ186" s="19">
        <v>0</v>
      </c>
      <c r="GK186" s="19">
        <v>0</v>
      </c>
      <c r="GL186" s="25">
        <f t="shared" si="452"/>
        <v>0</v>
      </c>
      <c r="GM186" s="25">
        <f t="shared" si="599"/>
        <v>0</v>
      </c>
      <c r="GN186" s="19">
        <v>0</v>
      </c>
      <c r="GO186" s="19">
        <v>0</v>
      </c>
      <c r="GP186" s="19">
        <v>0</v>
      </c>
      <c r="GQ186" s="19">
        <v>0</v>
      </c>
      <c r="GR186" s="1" t="e">
        <f>_xlfn.IFNA(INDEX(#REF!,MATCH(E186,#REF!,0)),0)</f>
        <v>#REF!</v>
      </c>
      <c r="GS186" s="16"/>
      <c r="GT186" s="18">
        <v>0</v>
      </c>
      <c r="GU186" s="18">
        <v>0</v>
      </c>
      <c r="GV186" s="18">
        <v>0</v>
      </c>
      <c r="GW186" s="18">
        <v>0</v>
      </c>
      <c r="GX186" s="25">
        <f t="shared" si="453"/>
        <v>0</v>
      </c>
      <c r="GY186" s="25">
        <f t="shared" si="454"/>
        <v>0</v>
      </c>
      <c r="GZ186" s="25">
        <f t="shared" si="600"/>
        <v>0</v>
      </c>
      <c r="HA186" s="1" t="e" cm="1">
        <f t="array" ref="HA186">INDEX(#REF!,MATCH(EJ186&amp;EK186&amp;HD186&amp;HE186&amp;HF186,#REF!&amp;#REF!&amp;#REF!&amp;#REF!&amp;#REF!,0))</f>
        <v>#REF!</v>
      </c>
      <c r="HB186" s="16"/>
      <c r="HC186" s="25">
        <f t="shared" si="601"/>
        <v>0</v>
      </c>
      <c r="HD186" s="18">
        <v>0</v>
      </c>
      <c r="HE186" s="18">
        <v>0</v>
      </c>
      <c r="HF186" s="18">
        <v>0</v>
      </c>
      <c r="HG186" s="1" t="e" cm="1">
        <f t="array" ref="HG186">INDEX(#REF!,MATCH(EJ186&amp;EK186&amp;HJ186&amp;HK186&amp;HL186,#REF!&amp;#REF!&amp;#REF!&amp;#REF!&amp;#REF!,0))</f>
        <v>#REF!</v>
      </c>
      <c r="HH186" s="16"/>
      <c r="HI186" s="25">
        <f t="shared" si="602"/>
        <v>0</v>
      </c>
      <c r="HJ186" s="25">
        <f t="shared" si="603"/>
        <v>0</v>
      </c>
      <c r="HK186" s="19">
        <v>0</v>
      </c>
      <c r="HL186" s="19">
        <v>0</v>
      </c>
      <c r="HM186" s="18">
        <v>0.01</v>
      </c>
      <c r="HN186" s="18">
        <v>1</v>
      </c>
      <c r="HO186" s="25">
        <f t="shared" si="604"/>
        <v>0</v>
      </c>
      <c r="HP186" s="25">
        <f t="shared" si="605"/>
        <v>0</v>
      </c>
      <c r="HQ186" s="25">
        <f t="shared" si="606"/>
        <v>0</v>
      </c>
      <c r="HR186" s="25">
        <f t="shared" si="607"/>
        <v>0</v>
      </c>
      <c r="HS186" s="25">
        <f t="shared" si="608"/>
        <v>0</v>
      </c>
      <c r="HT186" s="19">
        <v>0</v>
      </c>
      <c r="HU186" s="19">
        <v>0</v>
      </c>
      <c r="HV186" s="19">
        <v>0</v>
      </c>
      <c r="HW186" s="25">
        <f t="shared" si="609"/>
        <v>0</v>
      </c>
      <c r="HX186" s="19">
        <v>0</v>
      </c>
      <c r="HY186" s="19">
        <v>0</v>
      </c>
      <c r="HZ186" s="18">
        <v>42.51</v>
      </c>
      <c r="IA186" s="20">
        <f>ROUND(IF(EN186="Cống tròn",IF(EN186="Cống tròn",IF(EU186="Không có móng",IQ186-FF186,IF(EU186="Đế",IP186-FN186,IF(OR(EU186="Móng bê tông",EU186="Móng bê tông kết hợp đế"),II186-FJ186,0))),0),IF(EN186="Cống hộp",IF(AND(EN186="Cống hộp",EU186="Không có móng"),IQ186-GF186,IF(AND(EN186="Cống hộp",EU186="Móng bê tông"),IJ186-GB186,0)),IF(OR(EN186="Rãnh xây",EN186="Rãnh bê tông"),IF(OR(EN186="Rãnh xây",EN186="Rãnh bê tông"),IK186-GB186,0),IF(EN186="Ống nhựa",IF(AND(EN186="Ống nhựa",EU186="Không đắp cát"),IQ186-HT186,IF(AND(EN186="Ống nhựa",EU186="Đắp cát"),IH186-HX186,0)),IF(EN186="Rãnh thang",IF(EN186="Rãnh thang",IF(EU186="Móng bê tông",#REF!-#REF!,IQ186),0),0))))),2)</f>
        <v>40.11</v>
      </c>
      <c r="IB186" s="20">
        <f t="shared" si="610"/>
        <v>2.3999999999999986</v>
      </c>
      <c r="IC186" s="20">
        <f t="shared" si="455"/>
        <v>40.109999999999992</v>
      </c>
      <c r="ID186" s="20">
        <f t="shared" si="456"/>
        <v>0</v>
      </c>
      <c r="IE186" s="20">
        <f t="shared" si="457"/>
        <v>0</v>
      </c>
      <c r="IF186" s="20">
        <f t="shared" si="458"/>
        <v>0</v>
      </c>
      <c r="IG186" s="20">
        <f>IF(EN186="Rãnh thang",IF(AND(EN186="Rãnh thang",EU186="Móng bê tông"),IQ186-#REF!,0),IF(EN186="Ống nhựa",IF(AND(EN186="Ống nhựa",EU186="Đắp cát"),IQ186-HT186,0),IF(EN186="Cống tròn",IF(EN186="Cống tròn",IF(OR(EU186="Móng bê tông",EU186="Móng bê tông kết hợp đế"),IM186-FL186,0),0),IF(EN186="Cống hộp",IF(AND(EN186="Cống hộp",EU186="Móng bê tông"),IN186-GD186,0),IF(OR(EN186="Rãnh xây",EN186="Rãnh bê tông"),IF(AND(EN186="Rãnh xây",EU186="Móng bê tông"),IO186-GD186,IF(AND(EN186="Rãnh bê tông",EU186="Móng bê tông"),IO186-GD186,0)),0)))))</f>
        <v>40.109999999999992</v>
      </c>
      <c r="IH186" s="20">
        <f t="shared" si="459"/>
        <v>0</v>
      </c>
      <c r="II186" s="20">
        <f t="shared" si="460"/>
        <v>40.109999999999992</v>
      </c>
      <c r="IJ186" s="20">
        <f t="shared" si="461"/>
        <v>0</v>
      </c>
      <c r="IK186" s="20">
        <f t="shared" si="462"/>
        <v>0</v>
      </c>
      <c r="IL186" s="20">
        <f t="shared" si="463"/>
        <v>40.309999999999995</v>
      </c>
      <c r="IM186" s="20">
        <f t="shared" si="464"/>
        <v>40.309999999999995</v>
      </c>
      <c r="IN186" s="20">
        <f t="shared" si="465"/>
        <v>0</v>
      </c>
      <c r="IO186" s="20">
        <f t="shared" si="466"/>
        <v>0</v>
      </c>
      <c r="IP186" s="20">
        <f t="shared" si="467"/>
        <v>0</v>
      </c>
      <c r="IQ186" s="18">
        <v>40.409999999999997</v>
      </c>
      <c r="IR186" s="25">
        <f t="shared" si="611"/>
        <v>0</v>
      </c>
      <c r="IS186" s="25">
        <f t="shared" si="468"/>
        <v>0</v>
      </c>
      <c r="IT186" s="25">
        <f t="shared" si="469"/>
        <v>0</v>
      </c>
      <c r="IU186" s="25">
        <f>ROUND(IF(EN186="Cống tròn",IF(EN186="Cống tròn",IV186+FF186,0),IF(EN186="Cống hộp",IF(EN186="Cống hộp",IV186+GP186,0),IF(OR(EN186="Rãnh xây",EN186="Rãnh bê tông"),IF(OR(EN186="Rãnh xây",EN186="Rãnh bê tông"),IV186+GP186,0),IF(EN186="ống nhựa",IF(EN186="Ống nhựa",IV186+HT186,0),IF(EN186="Rãnh thang",IF(EN186="Rãnh thang",IQ186+#REF!,0),0))))),2)</f>
        <v>40.57</v>
      </c>
      <c r="IV186" s="18">
        <v>40.47</v>
      </c>
      <c r="IW186" s="25">
        <f t="shared" si="470"/>
        <v>40.57</v>
      </c>
      <c r="IX186" s="25">
        <f t="shared" si="471"/>
        <v>0</v>
      </c>
      <c r="IY186" s="25">
        <f t="shared" si="472"/>
        <v>0</v>
      </c>
      <c r="IZ186" s="25">
        <f t="shared" si="473"/>
        <v>0</v>
      </c>
      <c r="JA186" s="25">
        <f t="shared" si="474"/>
        <v>0</v>
      </c>
      <c r="JB186" s="18">
        <v>41.57</v>
      </c>
      <c r="JC186" s="20">
        <f>ROUND(IF(EN186="Cống tròn",IF(EN186="Cống tròn",IF(EU186="Không có móng",JS186-FF186,IF(EU186="Đế",JR186-FN186,IF(OR(EU186="Móng bê tông",EU186="Móng bê tông kết hợp đế"),JK186-FJ186,0))),0),IF(EN186="Cống hộp",IF(AND(EN186="Cống hộp",EU186="Không có móng"),JS186-GF186,IF(AND(EN186="Cống hộp",EU186="Móng bê tông"),JL186-GB186,0)),IF(OR(EN186="Rãnh xây",EN186="Rãnh bê tông"),IF(OR(EN186="Rãnh xây",EN186="Rãnh bê tông"),JM186-GB186,0),IF(EN186="Ống nhựa",IF(AND(EN186="Ống nhựa",EU186="Không đắp cát"),JS186-HT186,IF(AND(EN186="Ống nhựa",EU186="Đắp cát"),JJ186-HX186,0)),IF(EN186="Rãnh thang",IF(EN186="Rãnh thang",IF(EU186="Móng bê tông",#REF!-#REF!,JS186),0),0))))),2)</f>
        <v>39.17</v>
      </c>
      <c r="JD186" s="20">
        <f t="shared" si="612"/>
        <v>2.3999999999999986</v>
      </c>
      <c r="JE186" s="20">
        <f t="shared" si="475"/>
        <v>39.169999999999995</v>
      </c>
      <c r="JF186" s="20">
        <f t="shared" si="476"/>
        <v>0</v>
      </c>
      <c r="JG186" s="20">
        <f t="shared" si="477"/>
        <v>0</v>
      </c>
      <c r="JH186" s="20">
        <f t="shared" si="478"/>
        <v>0</v>
      </c>
      <c r="JI186" s="20">
        <f>IF(EN186="Rãnh thang",IF(AND(EN186="Rãnh thang",EU186="Móng bê tông"),JS186-#REF!,0),IF(EN186="Ống nhựa",IF(AND(EN186="Ống nhựa",EU186="Đắp cát"),JS186-HT186,0),IF(EN186="Cống tròn",IF(EN186="Cống tròn",IF(OR(EU186="Móng bê tông",EU186="Móng bê tông kết hợp đế"),JO186-FL186,0),0),IF(EN186="Cống hộp",IF(AND(EN186="Cống hộp",EU186="Móng bê tông"),JP186-GD186,0),IF(OR(EN186="Rãnh xây",EN186="Rãnh bê tông"),IF(AND(EN186="Rãnh xây",EU186="Móng bê tông"),JQ186-GD186,IF(AND(EN186="Rãnh bê tông",EU186="Móng bê tông"),JQ186-GD186,0)),0)))))</f>
        <v>39.169999999999995</v>
      </c>
      <c r="JJ186" s="20">
        <f t="shared" si="479"/>
        <v>0</v>
      </c>
      <c r="JK186" s="20">
        <f t="shared" si="480"/>
        <v>39.169999999999995</v>
      </c>
      <c r="JL186" s="20">
        <f t="shared" si="481"/>
        <v>0</v>
      </c>
      <c r="JM186" s="20">
        <f t="shared" si="482"/>
        <v>0</v>
      </c>
      <c r="JN186" s="20">
        <f t="shared" si="483"/>
        <v>39.369999999999997</v>
      </c>
      <c r="JO186" s="20">
        <f t="shared" si="484"/>
        <v>39.369999999999997</v>
      </c>
      <c r="JP186" s="20">
        <f t="shared" si="485"/>
        <v>0</v>
      </c>
      <c r="JQ186" s="20">
        <f t="shared" si="486"/>
        <v>0</v>
      </c>
      <c r="JR186" s="20">
        <f t="shared" si="487"/>
        <v>0</v>
      </c>
      <c r="JS186" s="26">
        <v>39.47</v>
      </c>
      <c r="JT186" s="25">
        <f t="shared" si="613"/>
        <v>0</v>
      </c>
      <c r="JU186" s="25">
        <f t="shared" si="488"/>
        <v>0</v>
      </c>
      <c r="JV186" s="25">
        <f t="shared" si="489"/>
        <v>0</v>
      </c>
      <c r="JW186" s="25">
        <f>ROUND(IF(EN186="Cống tròn",IF(EN186="Cống tròn",JX186+FF186,0),IF(EN186="Cống hộp",IF(EN186="Cống hộp",JX186+GP186,0),IF(OR(EN186="Rãnh xây",EN186="Rãnh bê tông"),IF(OR(EN186="Rãnh xây",EN186="Rãnh bê tông"),JX186+GP186,0),IF(EN186="ống nhựa",IF(EN186="Ống nhựa",JX186+HT186,0),IF(EN186="Rãnh thang",IF(EN186="Rãnh thang",JS186+#REF!,0),0))))),2)</f>
        <v>40.57</v>
      </c>
      <c r="JX186" s="27">
        <v>40.47</v>
      </c>
      <c r="JY186" s="25">
        <f t="shared" si="490"/>
        <v>40.57</v>
      </c>
      <c r="JZ186" s="25">
        <f t="shared" si="491"/>
        <v>0</v>
      </c>
      <c r="KA186" s="25">
        <f t="shared" si="492"/>
        <v>0</v>
      </c>
      <c r="KB186" s="25">
        <f t="shared" si="493"/>
        <v>0</v>
      </c>
      <c r="KC186" s="25">
        <f t="shared" si="494"/>
        <v>0</v>
      </c>
      <c r="KD186" s="28" t="s">
        <v>98</v>
      </c>
      <c r="KE186" s="27">
        <v>0</v>
      </c>
      <c r="KF186" s="25">
        <f t="shared" si="495"/>
        <v>2.3999999999999986</v>
      </c>
      <c r="KG186" s="25">
        <f t="shared" si="614"/>
        <v>2.3999999999999986</v>
      </c>
      <c r="KH186" s="27">
        <v>0</v>
      </c>
      <c r="KI186" s="25">
        <f t="shared" si="496"/>
        <v>2.3999999999999986</v>
      </c>
      <c r="KJ186" s="25">
        <f t="shared" si="615"/>
        <v>2.3999999999999986</v>
      </c>
      <c r="KK186" s="25">
        <f t="shared" si="497"/>
        <v>0</v>
      </c>
      <c r="KL186" s="25">
        <f t="shared" si="498"/>
        <v>0</v>
      </c>
      <c r="KM186" s="25">
        <f t="shared" si="616"/>
        <v>0</v>
      </c>
      <c r="KN186" s="25">
        <f t="shared" si="499"/>
        <v>0</v>
      </c>
      <c r="KO186" s="25">
        <f t="shared" si="500"/>
        <v>0</v>
      </c>
      <c r="KP186" s="25">
        <f t="shared" si="617"/>
        <v>0</v>
      </c>
      <c r="KQ186" s="25">
        <f t="shared" si="501"/>
        <v>0.2</v>
      </c>
      <c r="KR186" s="25">
        <f t="shared" si="502"/>
        <v>0.2</v>
      </c>
      <c r="KS186" s="25">
        <f t="shared" si="618"/>
        <v>0.2</v>
      </c>
      <c r="KT186" s="25">
        <f t="shared" si="503"/>
        <v>0</v>
      </c>
      <c r="KU186" s="25">
        <f t="shared" si="504"/>
        <v>0</v>
      </c>
      <c r="KV186" s="25">
        <f t="shared" si="619"/>
        <v>0</v>
      </c>
      <c r="KW186" s="25">
        <f t="shared" si="505"/>
        <v>0</v>
      </c>
      <c r="KX186" s="25">
        <f t="shared" si="506"/>
        <v>0</v>
      </c>
      <c r="KY186" s="25">
        <f t="shared" si="620"/>
        <v>0</v>
      </c>
      <c r="KZ186" s="25">
        <f t="shared" si="507"/>
        <v>0</v>
      </c>
      <c r="LA186" s="25">
        <f t="shared" si="508"/>
        <v>0</v>
      </c>
      <c r="LB186" s="25">
        <f t="shared" si="621"/>
        <v>0</v>
      </c>
      <c r="LC186" s="25">
        <f t="shared" si="509"/>
        <v>1.4</v>
      </c>
      <c r="LD186" s="25">
        <f t="shared" si="510"/>
        <v>1.4</v>
      </c>
      <c r="LE186" s="25">
        <f t="shared" si="622"/>
        <v>1.4</v>
      </c>
      <c r="LF186" s="25">
        <f t="shared" si="511"/>
        <v>0</v>
      </c>
      <c r="LG186" s="25">
        <f t="shared" si="512"/>
        <v>0</v>
      </c>
      <c r="LH186" s="25">
        <f t="shared" si="623"/>
        <v>0</v>
      </c>
      <c r="LI186" s="25">
        <f t="shared" si="513"/>
        <v>0</v>
      </c>
      <c r="LJ186" s="25">
        <f t="shared" si="514"/>
        <v>0</v>
      </c>
      <c r="LK186" s="25">
        <f t="shared" si="624"/>
        <v>0</v>
      </c>
      <c r="LL186" s="25">
        <f t="shared" si="515"/>
        <v>0</v>
      </c>
      <c r="LM186" s="25">
        <f t="shared" si="516"/>
        <v>0</v>
      </c>
      <c r="LN186" s="25">
        <f t="shared" si="625"/>
        <v>0</v>
      </c>
      <c r="LO186" s="25">
        <f t="shared" si="517"/>
        <v>0</v>
      </c>
      <c r="LP186" s="25">
        <f t="shared" si="518"/>
        <v>0</v>
      </c>
      <c r="LQ186" s="25">
        <f t="shared" si="626"/>
        <v>0</v>
      </c>
      <c r="LR186" s="25">
        <f t="shared" si="519"/>
        <v>0</v>
      </c>
      <c r="LS186" s="25">
        <f t="shared" si="520"/>
        <v>0</v>
      </c>
      <c r="LT186" s="25">
        <f t="shared" si="627"/>
        <v>0</v>
      </c>
      <c r="LU186" s="25">
        <f t="shared" si="521"/>
        <v>0</v>
      </c>
      <c r="LV186" s="25">
        <f t="shared" si="522"/>
        <v>0</v>
      </c>
      <c r="LW186" s="25">
        <f t="shared" si="628"/>
        <v>0</v>
      </c>
      <c r="LX186" s="25">
        <f t="shared" si="523"/>
        <v>0</v>
      </c>
      <c r="LY186" s="25">
        <f t="shared" si="524"/>
        <v>0</v>
      </c>
      <c r="LZ186" s="25">
        <f t="shared" si="629"/>
        <v>0</v>
      </c>
      <c r="MA186" s="25">
        <f t="shared" si="525"/>
        <v>0</v>
      </c>
      <c r="MB186" s="25">
        <f t="shared" si="526"/>
        <v>0</v>
      </c>
      <c r="MC186" s="25">
        <f t="shared" si="630"/>
        <v>0</v>
      </c>
      <c r="MD186" s="25">
        <f t="shared" si="527"/>
        <v>0</v>
      </c>
      <c r="ME186" s="25">
        <f t="shared" si="528"/>
        <v>0</v>
      </c>
      <c r="MF186" s="25">
        <f t="shared" si="631"/>
        <v>0</v>
      </c>
      <c r="MG186" s="25">
        <f t="shared" si="529"/>
        <v>0</v>
      </c>
      <c r="MH186" s="25">
        <f t="shared" si="530"/>
        <v>0</v>
      </c>
      <c r="MI186" s="25">
        <f t="shared" si="632"/>
        <v>0</v>
      </c>
      <c r="MJ186" s="25">
        <f t="shared" si="531"/>
        <v>0</v>
      </c>
      <c r="MK186" s="25">
        <f t="shared" si="532"/>
        <v>0</v>
      </c>
      <c r="ML186" s="25">
        <f t="shared" si="633"/>
        <v>0</v>
      </c>
      <c r="MM186" s="25">
        <f t="shared" si="533"/>
        <v>0</v>
      </c>
      <c r="MN186" s="25">
        <f t="shared" si="534"/>
        <v>0</v>
      </c>
      <c r="MO186" s="25">
        <f t="shared" si="634"/>
        <v>0</v>
      </c>
      <c r="MP186" s="25">
        <f t="shared" si="535"/>
        <v>0</v>
      </c>
      <c r="MQ186" s="25">
        <f t="shared" si="536"/>
        <v>0</v>
      </c>
      <c r="MR186" s="25">
        <f t="shared" si="635"/>
        <v>0</v>
      </c>
      <c r="MS186" s="29">
        <v>1.4</v>
      </c>
      <c r="MT186" s="29">
        <v>0</v>
      </c>
      <c r="MU186" s="29">
        <v>1</v>
      </c>
      <c r="MV186" s="29">
        <v>1</v>
      </c>
      <c r="MW186" s="25">
        <f t="shared" si="537"/>
        <v>1.4</v>
      </c>
      <c r="MX186" s="25">
        <f t="shared" si="538"/>
        <v>3.36</v>
      </c>
      <c r="MY186" s="25">
        <f t="shared" si="539"/>
        <v>0</v>
      </c>
      <c r="MZ186" s="25">
        <f t="shared" si="540"/>
        <v>0</v>
      </c>
      <c r="NA186" s="25">
        <f t="shared" si="541"/>
        <v>1.4</v>
      </c>
      <c r="NB186" s="25">
        <f t="shared" si="542"/>
        <v>3.36</v>
      </c>
      <c r="NC186" s="25">
        <f t="shared" si="543"/>
        <v>0</v>
      </c>
      <c r="ND186" s="25">
        <f t="shared" si="544"/>
        <v>0</v>
      </c>
      <c r="NE186" s="25">
        <f t="shared" si="636"/>
        <v>1.4</v>
      </c>
      <c r="NF186" s="25">
        <f t="shared" si="636"/>
        <v>3.36</v>
      </c>
      <c r="NG186" s="25">
        <f t="shared" si="636"/>
        <v>0</v>
      </c>
      <c r="NH186" s="25">
        <f t="shared" si="545"/>
        <v>0</v>
      </c>
      <c r="NI186" s="25">
        <f t="shared" si="546"/>
        <v>105.03</v>
      </c>
      <c r="NJ186" s="25">
        <f t="shared" si="547"/>
        <v>0</v>
      </c>
      <c r="NK186" s="25">
        <f t="shared" si="548"/>
        <v>105.03</v>
      </c>
      <c r="NL186" s="25">
        <f t="shared" si="549"/>
        <v>56.85</v>
      </c>
      <c r="NM186" s="25">
        <f t="shared" si="550"/>
        <v>0</v>
      </c>
      <c r="NN186" s="25">
        <f t="shared" si="637"/>
        <v>56.85</v>
      </c>
      <c r="NO186" s="25">
        <f t="shared" si="551"/>
        <v>0</v>
      </c>
      <c r="NP186" s="25">
        <f t="shared" si="552"/>
        <v>0</v>
      </c>
      <c r="NQ186" s="25">
        <f t="shared" si="638"/>
        <v>0</v>
      </c>
      <c r="NR186" s="25">
        <f t="shared" si="553"/>
        <v>0</v>
      </c>
      <c r="NS186" s="25">
        <f t="shared" si="554"/>
        <v>0</v>
      </c>
      <c r="NT186" s="25">
        <f t="shared" si="639"/>
        <v>0</v>
      </c>
      <c r="NU186" s="25">
        <f t="shared" si="555"/>
        <v>0</v>
      </c>
      <c r="NV186" s="25">
        <f t="shared" si="556"/>
        <v>0</v>
      </c>
      <c r="NW186" s="25">
        <f t="shared" si="640"/>
        <v>0</v>
      </c>
      <c r="NX186" s="25">
        <f t="shared" si="641"/>
        <v>56.85</v>
      </c>
      <c r="NY186" s="25">
        <f t="shared" si="641"/>
        <v>0</v>
      </c>
      <c r="NZ186" s="25">
        <f t="shared" si="642"/>
        <v>56.85</v>
      </c>
      <c r="OA186" s="25">
        <f t="shared" si="643"/>
        <v>48.18</v>
      </c>
      <c r="OB186" s="25">
        <f t="shared" si="643"/>
        <v>0</v>
      </c>
      <c r="OC186" s="25">
        <f t="shared" si="644"/>
        <v>48.18</v>
      </c>
      <c r="OD186" s="25">
        <f t="shared" si="645"/>
        <v>56.85</v>
      </c>
      <c r="OE186" s="25">
        <f t="shared" si="645"/>
        <v>0</v>
      </c>
      <c r="OF186" s="25">
        <f t="shared" si="645"/>
        <v>56.85</v>
      </c>
      <c r="OG186" s="25">
        <f t="shared" si="557"/>
        <v>0</v>
      </c>
      <c r="OH186" s="25">
        <f t="shared" si="558"/>
        <v>0</v>
      </c>
      <c r="OI186" s="25">
        <f t="shared" si="559"/>
        <v>0</v>
      </c>
      <c r="OJ186" s="25">
        <f t="shared" si="560"/>
        <v>0</v>
      </c>
      <c r="OK186" s="25">
        <f t="shared" si="561"/>
        <v>0</v>
      </c>
      <c r="OL186" s="25">
        <f t="shared" si="562"/>
        <v>0</v>
      </c>
      <c r="OM186" s="25">
        <f t="shared" si="646"/>
        <v>0</v>
      </c>
      <c r="ON186" s="25">
        <f t="shared" si="646"/>
        <v>0</v>
      </c>
      <c r="OO186" s="25">
        <f t="shared" si="646"/>
        <v>0</v>
      </c>
      <c r="OP186" s="25">
        <f t="shared" si="563"/>
        <v>0</v>
      </c>
      <c r="OQ186" s="25">
        <f t="shared" si="564"/>
        <v>0</v>
      </c>
      <c r="OR186" s="25">
        <f t="shared" si="647"/>
        <v>0</v>
      </c>
      <c r="OS186" s="19">
        <v>536111.75</v>
      </c>
      <c r="OT186" s="19">
        <v>2370348.2999999998</v>
      </c>
    </row>
    <row r="187" spans="1:410" ht="33" customHeight="1" x14ac:dyDescent="0.25">
      <c r="A187" s="18"/>
      <c r="B187" s="18" t="s">
        <v>939</v>
      </c>
      <c r="C187" s="18">
        <v>834.49</v>
      </c>
      <c r="D187" s="16" t="e">
        <f>_xlfn.IFNA(INDEX(#REF!,MATCH(E187,#REF!,0)),0)</f>
        <v>#REF!</v>
      </c>
      <c r="E187" s="18" t="s">
        <v>980</v>
      </c>
      <c r="F187" s="16" t="s">
        <v>765</v>
      </c>
      <c r="G187" s="16" t="s">
        <v>766</v>
      </c>
      <c r="H187" s="16" t="s">
        <v>767</v>
      </c>
      <c r="I187" s="16" t="s">
        <v>768</v>
      </c>
      <c r="J187" s="16" t="s">
        <v>769</v>
      </c>
      <c r="K187" s="16" t="s">
        <v>770</v>
      </c>
      <c r="L187" s="16" t="s">
        <v>771</v>
      </c>
      <c r="M187" s="18">
        <v>1.64</v>
      </c>
      <c r="N187" s="18">
        <v>1.94</v>
      </c>
      <c r="O187" s="18">
        <v>2.04</v>
      </c>
      <c r="P187" s="18">
        <v>2.34</v>
      </c>
      <c r="Q187" s="18">
        <v>0.1</v>
      </c>
      <c r="R187" s="18">
        <v>1.8399999999999999</v>
      </c>
      <c r="S187" s="18">
        <v>2.14</v>
      </c>
      <c r="T187" s="18">
        <v>0.2</v>
      </c>
      <c r="U187" s="18">
        <v>0</v>
      </c>
      <c r="V187" s="18">
        <v>0</v>
      </c>
      <c r="W187" s="18">
        <v>0</v>
      </c>
      <c r="X187" s="18">
        <v>1.64</v>
      </c>
      <c r="Y187" s="18">
        <v>1.9</v>
      </c>
      <c r="Z187" s="20">
        <f t="shared" si="565"/>
        <v>2.1</v>
      </c>
      <c r="AA187" s="18">
        <v>0.22</v>
      </c>
      <c r="AB187" s="18">
        <v>0</v>
      </c>
      <c r="AC187" s="18">
        <v>0</v>
      </c>
      <c r="AD187" s="18">
        <v>0</v>
      </c>
      <c r="AE187" s="18">
        <v>0</v>
      </c>
      <c r="AF187" s="18">
        <v>0</v>
      </c>
      <c r="AG187" s="18">
        <v>1.2</v>
      </c>
      <c r="AH187" s="18">
        <v>1.5</v>
      </c>
      <c r="AI187" s="20">
        <f t="shared" si="566"/>
        <v>2.25</v>
      </c>
      <c r="AJ187" s="18">
        <v>0</v>
      </c>
      <c r="AK187" s="18">
        <v>0</v>
      </c>
      <c r="AL187" s="20">
        <f t="shared" si="567"/>
        <v>0</v>
      </c>
      <c r="AM187" s="18">
        <v>1.64</v>
      </c>
      <c r="AN187" s="18">
        <v>1.5</v>
      </c>
      <c r="AO187" s="18">
        <v>0.15</v>
      </c>
      <c r="AP187" s="18">
        <v>0.22</v>
      </c>
      <c r="AQ187" s="18">
        <v>1.64</v>
      </c>
      <c r="AR187" s="18">
        <v>1.72</v>
      </c>
      <c r="AS187" s="18">
        <v>0.12</v>
      </c>
      <c r="AT187" s="18">
        <v>0.11</v>
      </c>
      <c r="AU187" s="18">
        <v>0</v>
      </c>
      <c r="AV187" s="18">
        <v>1</v>
      </c>
      <c r="AW187" s="18">
        <v>0</v>
      </c>
      <c r="AX187" s="18">
        <v>0</v>
      </c>
      <c r="AY187" s="18">
        <v>0</v>
      </c>
      <c r="AZ187" s="18">
        <v>0</v>
      </c>
      <c r="BA187" s="18">
        <v>0</v>
      </c>
      <c r="BB187" s="18">
        <v>0</v>
      </c>
      <c r="BC187" s="18">
        <v>0</v>
      </c>
      <c r="BD187" s="18">
        <v>0</v>
      </c>
      <c r="BE187" s="18">
        <v>2</v>
      </c>
      <c r="BF187" s="18">
        <v>0</v>
      </c>
      <c r="BG187" s="18">
        <v>0</v>
      </c>
      <c r="BH187" s="18">
        <v>0</v>
      </c>
      <c r="BI187" s="18">
        <v>0</v>
      </c>
      <c r="BJ187" s="18">
        <v>0</v>
      </c>
      <c r="BK187" s="18">
        <v>0</v>
      </c>
      <c r="BL187" s="18">
        <v>0</v>
      </c>
      <c r="BM187" s="18">
        <v>0</v>
      </c>
      <c r="BN187" s="18">
        <v>0</v>
      </c>
      <c r="BO187" s="18">
        <v>0</v>
      </c>
      <c r="BP187" s="18">
        <v>0</v>
      </c>
      <c r="BQ187" s="18">
        <v>0</v>
      </c>
      <c r="BR187" s="18">
        <v>0</v>
      </c>
      <c r="BS187" s="18">
        <v>0</v>
      </c>
      <c r="BT187" s="18">
        <v>0</v>
      </c>
      <c r="BU187" s="18">
        <v>0</v>
      </c>
      <c r="BV187" s="18">
        <v>0</v>
      </c>
      <c r="BW187" s="18">
        <v>0</v>
      </c>
      <c r="BX187" s="18">
        <v>0</v>
      </c>
      <c r="BY187" s="18">
        <v>0</v>
      </c>
      <c r="BZ187" s="18">
        <v>0</v>
      </c>
      <c r="CA187" s="16" t="e">
        <f>_xlfn.IFNA(IF(RIGHT(D187,2)="=G",0,INDEX(#REF!,MATCH(E187,#REF!,0))),0)</f>
        <v>#REF!</v>
      </c>
      <c r="CB187" s="16" t="s">
        <v>776</v>
      </c>
      <c r="CC187" s="18">
        <v>0</v>
      </c>
      <c r="CD187" s="18">
        <v>0</v>
      </c>
      <c r="CE187" s="18">
        <v>1.4</v>
      </c>
      <c r="CF187" s="18">
        <v>0.85</v>
      </c>
      <c r="CG187" s="18">
        <v>0.12</v>
      </c>
      <c r="CH187" s="18">
        <v>2</v>
      </c>
      <c r="CI187" s="16" t="s">
        <v>98</v>
      </c>
      <c r="CJ187" s="18">
        <v>0</v>
      </c>
      <c r="CK187" s="20">
        <f t="shared" si="432"/>
        <v>2.7</v>
      </c>
      <c r="CL187" s="20">
        <f t="shared" si="568"/>
        <v>2.7</v>
      </c>
      <c r="CM187" s="18">
        <v>46.13</v>
      </c>
      <c r="CN187" s="18">
        <v>41.57</v>
      </c>
      <c r="CO187" s="18">
        <v>40.731000000000002</v>
      </c>
      <c r="CP187" s="22">
        <f t="shared" si="433"/>
        <v>41.57</v>
      </c>
      <c r="CQ187" s="22">
        <f t="shared" si="434"/>
        <v>38.869999999999997</v>
      </c>
      <c r="CR187" s="22">
        <f t="shared" si="569"/>
        <v>2.7</v>
      </c>
      <c r="CS187" s="22">
        <f t="shared" si="435"/>
        <v>38.97</v>
      </c>
      <c r="CT187" s="22">
        <f t="shared" si="436"/>
        <v>39.17</v>
      </c>
      <c r="CU187" s="18">
        <v>39.17</v>
      </c>
      <c r="CV187" s="22">
        <f t="shared" si="570"/>
        <v>2.1</v>
      </c>
      <c r="CW187" s="22">
        <f t="shared" si="437"/>
        <v>0</v>
      </c>
      <c r="CX187" s="22">
        <f t="shared" si="438"/>
        <v>0</v>
      </c>
      <c r="CY187" s="22">
        <f t="shared" si="439"/>
        <v>41.3</v>
      </c>
      <c r="CZ187" s="22">
        <f t="shared" si="440"/>
        <v>41.45</v>
      </c>
      <c r="DA187" s="18">
        <v>41.57</v>
      </c>
      <c r="DB187" s="20">
        <f t="shared" si="571"/>
        <v>2.7</v>
      </c>
      <c r="DC187" s="20">
        <f t="shared" si="572"/>
        <v>0</v>
      </c>
      <c r="DD187" s="20">
        <f t="shared" si="573"/>
        <v>2.7</v>
      </c>
      <c r="DE187" s="20">
        <f t="shared" si="441"/>
        <v>0.1</v>
      </c>
      <c r="DF187" s="20">
        <f t="shared" si="442"/>
        <v>0.2</v>
      </c>
      <c r="DG187" s="20">
        <f t="shared" si="443"/>
        <v>2.37</v>
      </c>
      <c r="DH187" s="20">
        <f t="shared" si="444"/>
        <v>0</v>
      </c>
      <c r="DI187" s="20">
        <f t="shared" si="445"/>
        <v>0</v>
      </c>
      <c r="DJ187" s="20">
        <f t="shared" si="446"/>
        <v>0</v>
      </c>
      <c r="DK187" s="20">
        <f t="shared" si="574"/>
        <v>2.67</v>
      </c>
      <c r="DL187" s="20">
        <f t="shared" si="575"/>
        <v>0</v>
      </c>
      <c r="DM187" s="20">
        <f t="shared" si="576"/>
        <v>3.0000000000000249E-2</v>
      </c>
      <c r="DN187" s="20">
        <f t="shared" si="577"/>
        <v>0</v>
      </c>
      <c r="DO187" s="18">
        <v>2.54</v>
      </c>
      <c r="DP187" s="18">
        <v>0</v>
      </c>
      <c r="DQ187" s="18">
        <v>1</v>
      </c>
      <c r="DR187" s="18">
        <v>1</v>
      </c>
      <c r="DS187" s="25">
        <f t="shared" si="578"/>
        <v>2.54</v>
      </c>
      <c r="DT187" s="25">
        <f t="shared" si="579"/>
        <v>0</v>
      </c>
      <c r="DU187" s="25">
        <f t="shared" si="580"/>
        <v>6.86</v>
      </c>
      <c r="DV187" s="25">
        <f t="shared" si="581"/>
        <v>0</v>
      </c>
      <c r="DW187" s="25">
        <f t="shared" si="582"/>
        <v>6.86</v>
      </c>
      <c r="DX187" s="25">
        <f t="shared" si="583"/>
        <v>13.99</v>
      </c>
      <c r="DY187" s="25">
        <f t="shared" si="584"/>
        <v>0</v>
      </c>
      <c r="DZ187" s="25">
        <f t="shared" si="585"/>
        <v>13.99</v>
      </c>
      <c r="EA187" s="25">
        <f t="shared" si="586"/>
        <v>8.81</v>
      </c>
      <c r="EB187" s="25">
        <f t="shared" si="587"/>
        <v>0</v>
      </c>
      <c r="EC187" s="25">
        <f t="shared" si="588"/>
        <v>8.81</v>
      </c>
      <c r="ED187" s="25">
        <f t="shared" si="589"/>
        <v>5.18</v>
      </c>
      <c r="EE187" s="25">
        <f t="shared" si="589"/>
        <v>0</v>
      </c>
      <c r="EF187" s="25">
        <f t="shared" si="590"/>
        <v>5.18</v>
      </c>
      <c r="EG187" s="25">
        <f t="shared" si="591"/>
        <v>8.81</v>
      </c>
      <c r="EH187" s="25">
        <f t="shared" si="591"/>
        <v>0</v>
      </c>
      <c r="EI187" s="25">
        <f t="shared" si="592"/>
        <v>8.81</v>
      </c>
      <c r="EJ187" s="18">
        <v>834.49</v>
      </c>
      <c r="EK187" s="18">
        <v>795.79</v>
      </c>
      <c r="EL187" s="18" t="s">
        <v>980</v>
      </c>
      <c r="EM187" s="18" t="s">
        <v>981</v>
      </c>
      <c r="EN187" s="16" t="s">
        <v>774</v>
      </c>
      <c r="EO187" s="16" t="s">
        <v>132</v>
      </c>
      <c r="EP187" s="16" t="e">
        <f>IF(OR(EN187="Cống tròn",EN187="Cống hộp",EN187="Ống nhựa"),INDEX(#REF!,MATCH(E187,#REF!,0)),IF(OR(EN187="Rãnh xây",EN187="Rãnh bê tông"),INDEX(#REF!,MATCH(E187,#REF!,0)),0))</f>
        <v>#REF!</v>
      </c>
      <c r="EQ187" s="18">
        <v>37.500000000000043</v>
      </c>
      <c r="ER187" s="18">
        <v>1</v>
      </c>
      <c r="ES187" s="25">
        <f t="shared" si="593"/>
        <v>37</v>
      </c>
      <c r="ET187" s="1" t="e">
        <f>_xlfn.IFNA(IF(EN187="Cống tròn",INDEX(#REF!,MATCH(E187,#REF!,0)),IF(EN187="Cống hộp",INDEX(#REF!,MATCH(E187,#REF!,0)),EU187&amp;" ,"&amp;EV187)),0)</f>
        <v>#REF!</v>
      </c>
      <c r="EU187" s="16" t="s">
        <v>769</v>
      </c>
      <c r="EV187" s="16" t="s">
        <v>775</v>
      </c>
      <c r="EW187" s="16" t="e">
        <f>_xlfn.IFNA(INDEX(#REF!,MATCH(E187,#REF!,0)),0)</f>
        <v>#REF!</v>
      </c>
      <c r="EX187" s="16"/>
      <c r="EY187" s="18">
        <v>0</v>
      </c>
      <c r="EZ187" s="18">
        <v>0</v>
      </c>
      <c r="FA187" s="18">
        <v>0</v>
      </c>
      <c r="FB187" s="19">
        <v>0</v>
      </c>
      <c r="FC187" s="19">
        <v>0</v>
      </c>
      <c r="FD187" s="25">
        <f t="shared" si="447"/>
        <v>0</v>
      </c>
      <c r="FE187" s="25">
        <f t="shared" si="594"/>
        <v>0</v>
      </c>
      <c r="FF187" s="18">
        <v>0.1</v>
      </c>
      <c r="FG187" s="18">
        <v>2</v>
      </c>
      <c r="FH187" s="18">
        <v>1</v>
      </c>
      <c r="FI187" s="25">
        <f t="shared" si="595"/>
        <v>1.2</v>
      </c>
      <c r="FJ187" s="18">
        <v>0</v>
      </c>
      <c r="FK187" s="18">
        <v>0</v>
      </c>
      <c r="FL187" s="18">
        <v>0.2</v>
      </c>
      <c r="FM187" s="18">
        <v>1.4</v>
      </c>
      <c r="FN187" s="18">
        <v>0</v>
      </c>
      <c r="FO187" s="25">
        <f t="shared" si="596"/>
        <v>1.4</v>
      </c>
      <c r="FP187" s="18">
        <v>1.4999999999999999E-2</v>
      </c>
      <c r="FQ187" s="18">
        <v>1</v>
      </c>
      <c r="FR187" s="25">
        <f t="shared" si="448"/>
        <v>36</v>
      </c>
      <c r="FS187" s="25">
        <f t="shared" si="449"/>
        <v>0.52500000000000002</v>
      </c>
      <c r="FT187" s="25">
        <f t="shared" si="450"/>
        <v>36.524999999999999</v>
      </c>
      <c r="FU187" s="25">
        <f t="shared" si="451"/>
        <v>-0.97500000000004405</v>
      </c>
      <c r="FV187" s="25" t="str">
        <f t="shared" si="597"/>
        <v>Thêm 01</v>
      </c>
      <c r="FW187" s="25">
        <f t="shared" si="598"/>
        <v>0.04</v>
      </c>
      <c r="FX187" s="16"/>
      <c r="FY187" s="16"/>
      <c r="FZ187" s="16"/>
      <c r="GA187" s="16"/>
      <c r="GB187" s="19">
        <v>0</v>
      </c>
      <c r="GC187" s="19">
        <v>0</v>
      </c>
      <c r="GD187" s="19">
        <v>0</v>
      </c>
      <c r="GE187" s="19">
        <v>0</v>
      </c>
      <c r="GF187" s="19">
        <v>0</v>
      </c>
      <c r="GG187" s="19">
        <v>0</v>
      </c>
      <c r="GH187" s="19">
        <v>0</v>
      </c>
      <c r="GI187" s="19">
        <v>0</v>
      </c>
      <c r="GJ187" s="19">
        <v>0</v>
      </c>
      <c r="GK187" s="19">
        <v>0</v>
      </c>
      <c r="GL187" s="25">
        <f t="shared" si="452"/>
        <v>0</v>
      </c>
      <c r="GM187" s="25">
        <f t="shared" si="599"/>
        <v>0</v>
      </c>
      <c r="GN187" s="19">
        <v>0</v>
      </c>
      <c r="GO187" s="19">
        <v>0</v>
      </c>
      <c r="GP187" s="19">
        <v>0</v>
      </c>
      <c r="GQ187" s="19">
        <v>0</v>
      </c>
      <c r="GR187" s="1" t="e">
        <f>_xlfn.IFNA(INDEX(#REF!,MATCH(E187,#REF!,0)),0)</f>
        <v>#REF!</v>
      </c>
      <c r="GS187" s="16"/>
      <c r="GT187" s="18">
        <v>0</v>
      </c>
      <c r="GU187" s="18">
        <v>0</v>
      </c>
      <c r="GV187" s="18">
        <v>0</v>
      </c>
      <c r="GW187" s="18">
        <v>0</v>
      </c>
      <c r="GX187" s="25">
        <f t="shared" si="453"/>
        <v>0</v>
      </c>
      <c r="GY187" s="25">
        <f t="shared" si="454"/>
        <v>0</v>
      </c>
      <c r="GZ187" s="25">
        <f t="shared" si="600"/>
        <v>0</v>
      </c>
      <c r="HA187" s="1" t="e" cm="1">
        <f t="array" ref="HA187">INDEX(#REF!,MATCH(EJ187&amp;EK187&amp;HD187&amp;HE187&amp;HF187,#REF!&amp;#REF!&amp;#REF!&amp;#REF!&amp;#REF!,0))</f>
        <v>#REF!</v>
      </c>
      <c r="HB187" s="16"/>
      <c r="HC187" s="25">
        <f t="shared" si="601"/>
        <v>0</v>
      </c>
      <c r="HD187" s="18">
        <v>0</v>
      </c>
      <c r="HE187" s="18">
        <v>0</v>
      </c>
      <c r="HF187" s="18">
        <v>0</v>
      </c>
      <c r="HG187" s="1" t="e" cm="1">
        <f t="array" ref="HG187">INDEX(#REF!,MATCH(EJ187&amp;EK187&amp;HJ187&amp;HK187&amp;HL187,#REF!&amp;#REF!&amp;#REF!&amp;#REF!&amp;#REF!,0))</f>
        <v>#REF!</v>
      </c>
      <c r="HH187" s="16"/>
      <c r="HI187" s="25">
        <f t="shared" si="602"/>
        <v>0</v>
      </c>
      <c r="HJ187" s="25">
        <f t="shared" si="603"/>
        <v>0</v>
      </c>
      <c r="HK187" s="19">
        <v>0</v>
      </c>
      <c r="HL187" s="19">
        <v>0</v>
      </c>
      <c r="HM187" s="18">
        <v>0.01</v>
      </c>
      <c r="HN187" s="18">
        <v>1</v>
      </c>
      <c r="HO187" s="25">
        <f t="shared" si="604"/>
        <v>0</v>
      </c>
      <c r="HP187" s="25">
        <f t="shared" si="605"/>
        <v>0</v>
      </c>
      <c r="HQ187" s="25">
        <f t="shared" si="606"/>
        <v>0</v>
      </c>
      <c r="HR187" s="25">
        <f t="shared" si="607"/>
        <v>0</v>
      </c>
      <c r="HS187" s="25">
        <f t="shared" si="608"/>
        <v>0</v>
      </c>
      <c r="HT187" s="19">
        <v>0</v>
      </c>
      <c r="HU187" s="19">
        <v>0</v>
      </c>
      <c r="HV187" s="19">
        <v>0</v>
      </c>
      <c r="HW187" s="25">
        <f t="shared" si="609"/>
        <v>0</v>
      </c>
      <c r="HX187" s="19">
        <v>0</v>
      </c>
      <c r="HY187" s="19">
        <v>0</v>
      </c>
      <c r="HZ187" s="18">
        <v>41.57</v>
      </c>
      <c r="IA187" s="20">
        <f>ROUND(IF(EN187="Cống tròn",IF(EN187="Cống tròn",IF(EU187="Không có móng",IQ187-FF187,IF(EU187="Đế",IP187-FN187,IF(OR(EU187="Móng bê tông",EU187="Móng bê tông kết hợp đế"),II187-FJ187,0))),0),IF(EN187="Cống hộp",IF(AND(EN187="Cống hộp",EU187="Không có móng"),IQ187-GF187,IF(AND(EN187="Cống hộp",EU187="Móng bê tông"),IJ187-GB187,0)),IF(OR(EN187="Rãnh xây",EN187="Rãnh bê tông"),IF(OR(EN187="Rãnh xây",EN187="Rãnh bê tông"),IK187-GB187,0),IF(EN187="Ống nhựa",IF(AND(EN187="Ống nhựa",EU187="Không đắp cát"),IQ187-HT187,IF(AND(EN187="Ống nhựa",EU187="Đắp cát"),IH187-HX187,0)),IF(EN187="Rãnh thang",IF(EN187="Rãnh thang",IF(EU187="Móng bê tông",#REF!-#REF!,IQ187),0),0))))),2)</f>
        <v>39.17</v>
      </c>
      <c r="IB187" s="20">
        <f t="shared" si="610"/>
        <v>2.3999999999999986</v>
      </c>
      <c r="IC187" s="20">
        <f t="shared" si="455"/>
        <v>39.169999999999995</v>
      </c>
      <c r="ID187" s="20">
        <f t="shared" si="456"/>
        <v>0</v>
      </c>
      <c r="IE187" s="20">
        <f t="shared" si="457"/>
        <v>0</v>
      </c>
      <c r="IF187" s="20">
        <f t="shared" si="458"/>
        <v>0</v>
      </c>
      <c r="IG187" s="20">
        <f>IF(EN187="Rãnh thang",IF(AND(EN187="Rãnh thang",EU187="Móng bê tông"),IQ187-#REF!,0),IF(EN187="Ống nhựa",IF(AND(EN187="Ống nhựa",EU187="Đắp cát"),IQ187-HT187,0),IF(EN187="Cống tròn",IF(EN187="Cống tròn",IF(OR(EU187="Móng bê tông",EU187="Móng bê tông kết hợp đế"),IM187-FL187,0),0),IF(EN187="Cống hộp",IF(AND(EN187="Cống hộp",EU187="Móng bê tông"),IN187-GD187,0),IF(OR(EN187="Rãnh xây",EN187="Rãnh bê tông"),IF(AND(EN187="Rãnh xây",EU187="Móng bê tông"),IO187-GD187,IF(AND(EN187="Rãnh bê tông",EU187="Móng bê tông"),IO187-GD187,0)),0)))))</f>
        <v>39.169999999999995</v>
      </c>
      <c r="IH187" s="20">
        <f t="shared" si="459"/>
        <v>0</v>
      </c>
      <c r="II187" s="20">
        <f t="shared" si="460"/>
        <v>39.169999999999995</v>
      </c>
      <c r="IJ187" s="20">
        <f t="shared" si="461"/>
        <v>0</v>
      </c>
      <c r="IK187" s="20">
        <f t="shared" si="462"/>
        <v>0</v>
      </c>
      <c r="IL187" s="20">
        <f t="shared" si="463"/>
        <v>39.369999999999997</v>
      </c>
      <c r="IM187" s="20">
        <f t="shared" si="464"/>
        <v>39.369999999999997</v>
      </c>
      <c r="IN187" s="20">
        <f t="shared" si="465"/>
        <v>0</v>
      </c>
      <c r="IO187" s="20">
        <f t="shared" si="466"/>
        <v>0</v>
      </c>
      <c r="IP187" s="20">
        <f t="shared" si="467"/>
        <v>0</v>
      </c>
      <c r="IQ187" s="18">
        <v>39.47</v>
      </c>
      <c r="IR187" s="25">
        <f t="shared" si="611"/>
        <v>0</v>
      </c>
      <c r="IS187" s="25">
        <f t="shared" si="468"/>
        <v>0</v>
      </c>
      <c r="IT187" s="25">
        <f t="shared" si="469"/>
        <v>0</v>
      </c>
      <c r="IU187" s="25">
        <f>ROUND(IF(EN187="Cống tròn",IF(EN187="Cống tròn",IV187+FF187,0),IF(EN187="Cống hộp",IF(EN187="Cống hộp",IV187+GP187,0),IF(OR(EN187="Rãnh xây",EN187="Rãnh bê tông"),IF(OR(EN187="Rãnh xây",EN187="Rãnh bê tông"),IV187+GP187,0),IF(EN187="ống nhựa",IF(EN187="Ống nhựa",IV187+HT187,0),IF(EN187="Rãnh thang",IF(EN187="Rãnh thang",IQ187+#REF!,0),0))))),2)</f>
        <v>38.93</v>
      </c>
      <c r="IV187" s="18">
        <v>38.83</v>
      </c>
      <c r="IW187" s="25">
        <f t="shared" si="470"/>
        <v>38.93</v>
      </c>
      <c r="IX187" s="25">
        <f t="shared" si="471"/>
        <v>0</v>
      </c>
      <c r="IY187" s="25">
        <f t="shared" si="472"/>
        <v>0</v>
      </c>
      <c r="IZ187" s="25">
        <f t="shared" si="473"/>
        <v>0</v>
      </c>
      <c r="JA187" s="25">
        <f t="shared" si="474"/>
        <v>0</v>
      </c>
      <c r="JB187" s="18">
        <v>39.93</v>
      </c>
      <c r="JC187" s="20">
        <f>ROUND(IF(EN187="Cống tròn",IF(EN187="Cống tròn",IF(EU187="Không có móng",JS187-FF187,IF(EU187="Đế",JR187-FN187,IF(OR(EU187="Móng bê tông",EU187="Móng bê tông kết hợp đế"),JK187-FJ187,0))),0),IF(EN187="Cống hộp",IF(AND(EN187="Cống hộp",EU187="Không có móng"),JS187-GF187,IF(AND(EN187="Cống hộp",EU187="Móng bê tông"),JL187-GB187,0)),IF(OR(EN187="Rãnh xây",EN187="Rãnh bê tông"),IF(OR(EN187="Rãnh xây",EN187="Rãnh bê tông"),JM187-GB187,0),IF(EN187="Ống nhựa",IF(AND(EN187="Ống nhựa",EU187="Không đắp cát"),JS187-HT187,IF(AND(EN187="Ống nhựa",EU187="Đắp cát"),JJ187-HX187,0)),IF(EN187="Rãnh thang",IF(EN187="Rãnh thang",IF(EU187="Móng bê tông",#REF!-#REF!,JS187),0),0))))),2)</f>
        <v>37.53</v>
      </c>
      <c r="JD187" s="20">
        <f t="shared" si="612"/>
        <v>2.3999999999999986</v>
      </c>
      <c r="JE187" s="20">
        <f t="shared" si="475"/>
        <v>37.529999999999994</v>
      </c>
      <c r="JF187" s="20">
        <f t="shared" si="476"/>
        <v>0</v>
      </c>
      <c r="JG187" s="20">
        <f t="shared" si="477"/>
        <v>0</v>
      </c>
      <c r="JH187" s="20">
        <f t="shared" si="478"/>
        <v>0</v>
      </c>
      <c r="JI187" s="20">
        <f>IF(EN187="Rãnh thang",IF(AND(EN187="Rãnh thang",EU187="Móng bê tông"),JS187-#REF!,0),IF(EN187="Ống nhựa",IF(AND(EN187="Ống nhựa",EU187="Đắp cát"),JS187-HT187,0),IF(EN187="Cống tròn",IF(EN187="Cống tròn",IF(OR(EU187="Móng bê tông",EU187="Móng bê tông kết hợp đế"),JO187-FL187,0),0),IF(EN187="Cống hộp",IF(AND(EN187="Cống hộp",EU187="Móng bê tông"),JP187-GD187,0),IF(OR(EN187="Rãnh xây",EN187="Rãnh bê tông"),IF(AND(EN187="Rãnh xây",EU187="Móng bê tông"),JQ187-GD187,IF(AND(EN187="Rãnh bê tông",EU187="Móng bê tông"),JQ187-GD187,0)),0)))))</f>
        <v>37.529999999999994</v>
      </c>
      <c r="JJ187" s="20">
        <f t="shared" si="479"/>
        <v>0</v>
      </c>
      <c r="JK187" s="20">
        <f t="shared" si="480"/>
        <v>37.529999999999994</v>
      </c>
      <c r="JL187" s="20">
        <f t="shared" si="481"/>
        <v>0</v>
      </c>
      <c r="JM187" s="20">
        <f t="shared" si="482"/>
        <v>0</v>
      </c>
      <c r="JN187" s="20">
        <f t="shared" si="483"/>
        <v>37.729999999999997</v>
      </c>
      <c r="JO187" s="20">
        <f t="shared" si="484"/>
        <v>37.729999999999997</v>
      </c>
      <c r="JP187" s="20">
        <f t="shared" si="485"/>
        <v>0</v>
      </c>
      <c r="JQ187" s="20">
        <f t="shared" si="486"/>
        <v>0</v>
      </c>
      <c r="JR187" s="20">
        <f t="shared" si="487"/>
        <v>0</v>
      </c>
      <c r="JS187" s="26">
        <v>37.83</v>
      </c>
      <c r="JT187" s="25">
        <f t="shared" si="613"/>
        <v>0</v>
      </c>
      <c r="JU187" s="25">
        <f t="shared" si="488"/>
        <v>0</v>
      </c>
      <c r="JV187" s="25">
        <f t="shared" si="489"/>
        <v>0</v>
      </c>
      <c r="JW187" s="25">
        <f>ROUND(IF(EN187="Cống tròn",IF(EN187="Cống tròn",JX187+FF187,0),IF(EN187="Cống hộp",IF(EN187="Cống hộp",JX187+GP187,0),IF(OR(EN187="Rãnh xây",EN187="Rãnh bê tông"),IF(OR(EN187="Rãnh xây",EN187="Rãnh bê tông"),JX187+GP187,0),IF(EN187="ống nhựa",IF(EN187="Ống nhựa",JX187+HT187,0),IF(EN187="Rãnh thang",IF(EN187="Rãnh thang",JS187+#REF!,0),0))))),2)</f>
        <v>38.93</v>
      </c>
      <c r="JX187" s="27">
        <v>38.83</v>
      </c>
      <c r="JY187" s="25">
        <f t="shared" si="490"/>
        <v>38.93</v>
      </c>
      <c r="JZ187" s="25">
        <f t="shared" si="491"/>
        <v>0</v>
      </c>
      <c r="KA187" s="25">
        <f t="shared" si="492"/>
        <v>0</v>
      </c>
      <c r="KB187" s="25">
        <f t="shared" si="493"/>
        <v>0</v>
      </c>
      <c r="KC187" s="25">
        <f t="shared" si="494"/>
        <v>0</v>
      </c>
      <c r="KD187" s="28" t="s">
        <v>98</v>
      </c>
      <c r="KE187" s="27">
        <v>0</v>
      </c>
      <c r="KF187" s="25">
        <f t="shared" si="495"/>
        <v>2.3999999999999986</v>
      </c>
      <c r="KG187" s="25">
        <f t="shared" si="614"/>
        <v>2.3999999999999986</v>
      </c>
      <c r="KH187" s="27">
        <v>0</v>
      </c>
      <c r="KI187" s="25">
        <f t="shared" si="496"/>
        <v>2.3999999999999986</v>
      </c>
      <c r="KJ187" s="25">
        <f t="shared" si="615"/>
        <v>2.3999999999999986</v>
      </c>
      <c r="KK187" s="25">
        <f t="shared" si="497"/>
        <v>0</v>
      </c>
      <c r="KL187" s="25">
        <f t="shared" si="498"/>
        <v>0</v>
      </c>
      <c r="KM187" s="25">
        <f t="shared" si="616"/>
        <v>0</v>
      </c>
      <c r="KN187" s="25">
        <f t="shared" si="499"/>
        <v>0</v>
      </c>
      <c r="KO187" s="25">
        <f t="shared" si="500"/>
        <v>0</v>
      </c>
      <c r="KP187" s="25">
        <f t="shared" si="617"/>
        <v>0</v>
      </c>
      <c r="KQ187" s="25">
        <f t="shared" si="501"/>
        <v>0.2</v>
      </c>
      <c r="KR187" s="25">
        <f t="shared" si="502"/>
        <v>0.2</v>
      </c>
      <c r="KS187" s="25">
        <f t="shared" si="618"/>
        <v>0.2</v>
      </c>
      <c r="KT187" s="25">
        <f t="shared" si="503"/>
        <v>0</v>
      </c>
      <c r="KU187" s="25">
        <f t="shared" si="504"/>
        <v>0</v>
      </c>
      <c r="KV187" s="25">
        <f t="shared" si="619"/>
        <v>0</v>
      </c>
      <c r="KW187" s="25">
        <f t="shared" si="505"/>
        <v>0</v>
      </c>
      <c r="KX187" s="25">
        <f t="shared" si="506"/>
        <v>0</v>
      </c>
      <c r="KY187" s="25">
        <f t="shared" si="620"/>
        <v>0</v>
      </c>
      <c r="KZ187" s="25">
        <f t="shared" si="507"/>
        <v>0</v>
      </c>
      <c r="LA187" s="25">
        <f t="shared" si="508"/>
        <v>0</v>
      </c>
      <c r="LB187" s="25">
        <f t="shared" si="621"/>
        <v>0</v>
      </c>
      <c r="LC187" s="25">
        <f t="shared" si="509"/>
        <v>1.4</v>
      </c>
      <c r="LD187" s="25">
        <f t="shared" si="510"/>
        <v>1.4</v>
      </c>
      <c r="LE187" s="25">
        <f t="shared" si="622"/>
        <v>1.4</v>
      </c>
      <c r="LF187" s="25">
        <f t="shared" si="511"/>
        <v>0</v>
      </c>
      <c r="LG187" s="25">
        <f t="shared" si="512"/>
        <v>0</v>
      </c>
      <c r="LH187" s="25">
        <f t="shared" si="623"/>
        <v>0</v>
      </c>
      <c r="LI187" s="25">
        <f t="shared" si="513"/>
        <v>0</v>
      </c>
      <c r="LJ187" s="25">
        <f t="shared" si="514"/>
        <v>0</v>
      </c>
      <c r="LK187" s="25">
        <f t="shared" si="624"/>
        <v>0</v>
      </c>
      <c r="LL187" s="25">
        <f t="shared" si="515"/>
        <v>0</v>
      </c>
      <c r="LM187" s="25">
        <f t="shared" si="516"/>
        <v>0</v>
      </c>
      <c r="LN187" s="25">
        <f t="shared" si="625"/>
        <v>0</v>
      </c>
      <c r="LO187" s="25">
        <f t="shared" si="517"/>
        <v>0</v>
      </c>
      <c r="LP187" s="25">
        <f t="shared" si="518"/>
        <v>0</v>
      </c>
      <c r="LQ187" s="25">
        <f t="shared" si="626"/>
        <v>0</v>
      </c>
      <c r="LR187" s="25">
        <f t="shared" si="519"/>
        <v>0</v>
      </c>
      <c r="LS187" s="25">
        <f t="shared" si="520"/>
        <v>0</v>
      </c>
      <c r="LT187" s="25">
        <f t="shared" si="627"/>
        <v>0</v>
      </c>
      <c r="LU187" s="25">
        <f t="shared" si="521"/>
        <v>0</v>
      </c>
      <c r="LV187" s="25">
        <f t="shared" si="522"/>
        <v>0</v>
      </c>
      <c r="LW187" s="25">
        <f t="shared" si="628"/>
        <v>0</v>
      </c>
      <c r="LX187" s="25">
        <f t="shared" si="523"/>
        <v>0</v>
      </c>
      <c r="LY187" s="25">
        <f t="shared" si="524"/>
        <v>0</v>
      </c>
      <c r="LZ187" s="25">
        <f t="shared" si="629"/>
        <v>0</v>
      </c>
      <c r="MA187" s="25">
        <f t="shared" si="525"/>
        <v>0</v>
      </c>
      <c r="MB187" s="25">
        <f t="shared" si="526"/>
        <v>0</v>
      </c>
      <c r="MC187" s="25">
        <f t="shared" si="630"/>
        <v>0</v>
      </c>
      <c r="MD187" s="25">
        <f t="shared" si="527"/>
        <v>0</v>
      </c>
      <c r="ME187" s="25">
        <f t="shared" si="528"/>
        <v>0</v>
      </c>
      <c r="MF187" s="25">
        <f t="shared" si="631"/>
        <v>0</v>
      </c>
      <c r="MG187" s="25">
        <f t="shared" si="529"/>
        <v>0</v>
      </c>
      <c r="MH187" s="25">
        <f t="shared" si="530"/>
        <v>0</v>
      </c>
      <c r="MI187" s="25">
        <f t="shared" si="632"/>
        <v>0</v>
      </c>
      <c r="MJ187" s="25">
        <f t="shared" si="531"/>
        <v>0</v>
      </c>
      <c r="MK187" s="25">
        <f t="shared" si="532"/>
        <v>0</v>
      </c>
      <c r="ML187" s="25">
        <f t="shared" si="633"/>
        <v>0</v>
      </c>
      <c r="MM187" s="25">
        <f t="shared" si="533"/>
        <v>0</v>
      </c>
      <c r="MN187" s="25">
        <f t="shared" si="534"/>
        <v>0</v>
      </c>
      <c r="MO187" s="25">
        <f t="shared" si="634"/>
        <v>0</v>
      </c>
      <c r="MP187" s="25">
        <f t="shared" si="535"/>
        <v>0</v>
      </c>
      <c r="MQ187" s="25">
        <f t="shared" si="536"/>
        <v>0</v>
      </c>
      <c r="MR187" s="25">
        <f t="shared" si="635"/>
        <v>0</v>
      </c>
      <c r="MS187" s="29">
        <v>1.4</v>
      </c>
      <c r="MT187" s="29">
        <v>0</v>
      </c>
      <c r="MU187" s="29">
        <v>1</v>
      </c>
      <c r="MV187" s="29">
        <v>1</v>
      </c>
      <c r="MW187" s="25">
        <f t="shared" si="537"/>
        <v>1.4</v>
      </c>
      <c r="MX187" s="25">
        <f t="shared" si="538"/>
        <v>3.36</v>
      </c>
      <c r="MY187" s="25">
        <f t="shared" si="539"/>
        <v>0</v>
      </c>
      <c r="MZ187" s="25">
        <f t="shared" si="540"/>
        <v>0</v>
      </c>
      <c r="NA187" s="25">
        <f t="shared" si="541"/>
        <v>1.4</v>
      </c>
      <c r="NB187" s="25">
        <f t="shared" si="542"/>
        <v>3.36</v>
      </c>
      <c r="NC187" s="25">
        <f t="shared" si="543"/>
        <v>0</v>
      </c>
      <c r="ND187" s="25">
        <f t="shared" si="544"/>
        <v>0</v>
      </c>
      <c r="NE187" s="25">
        <f t="shared" si="636"/>
        <v>1.4</v>
      </c>
      <c r="NF187" s="25">
        <f t="shared" si="636"/>
        <v>3.36</v>
      </c>
      <c r="NG187" s="25">
        <f t="shared" si="636"/>
        <v>0</v>
      </c>
      <c r="NH187" s="25">
        <f t="shared" si="545"/>
        <v>0</v>
      </c>
      <c r="NI187" s="25">
        <f t="shared" si="546"/>
        <v>126</v>
      </c>
      <c r="NJ187" s="25">
        <f t="shared" si="547"/>
        <v>0</v>
      </c>
      <c r="NK187" s="25">
        <f t="shared" si="548"/>
        <v>126</v>
      </c>
      <c r="NL187" s="25">
        <f t="shared" si="549"/>
        <v>68.2</v>
      </c>
      <c r="NM187" s="25">
        <f t="shared" si="550"/>
        <v>0</v>
      </c>
      <c r="NN187" s="25">
        <f t="shared" si="637"/>
        <v>68.2</v>
      </c>
      <c r="NO187" s="25">
        <f t="shared" si="551"/>
        <v>0</v>
      </c>
      <c r="NP187" s="25">
        <f t="shared" si="552"/>
        <v>0</v>
      </c>
      <c r="NQ187" s="25">
        <f t="shared" si="638"/>
        <v>0</v>
      </c>
      <c r="NR187" s="25">
        <f t="shared" si="553"/>
        <v>0</v>
      </c>
      <c r="NS187" s="25">
        <f t="shared" si="554"/>
        <v>0</v>
      </c>
      <c r="NT187" s="25">
        <f t="shared" si="639"/>
        <v>0</v>
      </c>
      <c r="NU187" s="25">
        <f t="shared" si="555"/>
        <v>0</v>
      </c>
      <c r="NV187" s="25">
        <f t="shared" si="556"/>
        <v>0</v>
      </c>
      <c r="NW187" s="25">
        <f t="shared" si="640"/>
        <v>0</v>
      </c>
      <c r="NX187" s="25">
        <f t="shared" si="641"/>
        <v>68.2</v>
      </c>
      <c r="NY187" s="25">
        <f t="shared" si="641"/>
        <v>0</v>
      </c>
      <c r="NZ187" s="25">
        <f t="shared" si="642"/>
        <v>68.2</v>
      </c>
      <c r="OA187" s="25">
        <f t="shared" si="643"/>
        <v>57.8</v>
      </c>
      <c r="OB187" s="25">
        <f t="shared" si="643"/>
        <v>0</v>
      </c>
      <c r="OC187" s="25">
        <f t="shared" si="644"/>
        <v>57.8</v>
      </c>
      <c r="OD187" s="25">
        <f t="shared" si="645"/>
        <v>68.2</v>
      </c>
      <c r="OE187" s="25">
        <f t="shared" si="645"/>
        <v>0</v>
      </c>
      <c r="OF187" s="25">
        <f t="shared" si="645"/>
        <v>68.2</v>
      </c>
      <c r="OG187" s="25">
        <f t="shared" si="557"/>
        <v>0</v>
      </c>
      <c r="OH187" s="25">
        <f t="shared" si="558"/>
        <v>0</v>
      </c>
      <c r="OI187" s="25">
        <f t="shared" si="559"/>
        <v>0</v>
      </c>
      <c r="OJ187" s="25">
        <f t="shared" si="560"/>
        <v>0</v>
      </c>
      <c r="OK187" s="25">
        <f t="shared" si="561"/>
        <v>0</v>
      </c>
      <c r="OL187" s="25">
        <f t="shared" si="562"/>
        <v>0</v>
      </c>
      <c r="OM187" s="25">
        <f t="shared" si="646"/>
        <v>0</v>
      </c>
      <c r="ON187" s="25">
        <f t="shared" si="646"/>
        <v>0</v>
      </c>
      <c r="OO187" s="25">
        <f t="shared" si="646"/>
        <v>0</v>
      </c>
      <c r="OP187" s="25">
        <f t="shared" si="563"/>
        <v>0</v>
      </c>
      <c r="OQ187" s="25">
        <f t="shared" si="564"/>
        <v>0</v>
      </c>
      <c r="OR187" s="25">
        <f t="shared" si="647"/>
        <v>0</v>
      </c>
      <c r="OS187" s="19">
        <v>536142.87</v>
      </c>
      <c r="OT187" s="19">
        <v>2370340.1</v>
      </c>
    </row>
    <row r="188" spans="1:410" ht="33" customHeight="1" x14ac:dyDescent="0.25">
      <c r="A188" s="18"/>
      <c r="B188" s="18" t="s">
        <v>939</v>
      </c>
      <c r="C188" s="18">
        <v>795.79</v>
      </c>
      <c r="D188" s="16" t="e">
        <f>_xlfn.IFNA(INDEX(#REF!,MATCH(E188,#REF!,0)),0)</f>
        <v>#REF!</v>
      </c>
      <c r="E188" s="18" t="s">
        <v>981</v>
      </c>
      <c r="F188" s="16" t="s">
        <v>765</v>
      </c>
      <c r="G188" s="16" t="s">
        <v>766</v>
      </c>
      <c r="H188" s="16" t="s">
        <v>767</v>
      </c>
      <c r="I188" s="16" t="s">
        <v>768</v>
      </c>
      <c r="J188" s="16" t="s">
        <v>769</v>
      </c>
      <c r="K188" s="16" t="s">
        <v>770</v>
      </c>
      <c r="L188" s="16" t="s">
        <v>771</v>
      </c>
      <c r="M188" s="18">
        <v>1.64</v>
      </c>
      <c r="N188" s="18">
        <v>1.94</v>
      </c>
      <c r="O188" s="18">
        <v>2.04</v>
      </c>
      <c r="P188" s="18">
        <v>2.34</v>
      </c>
      <c r="Q188" s="18">
        <v>0.1</v>
      </c>
      <c r="R188" s="18">
        <v>1.8399999999999999</v>
      </c>
      <c r="S188" s="18">
        <v>2.14</v>
      </c>
      <c r="T188" s="18">
        <v>0.2</v>
      </c>
      <c r="U188" s="18">
        <v>0</v>
      </c>
      <c r="V188" s="18">
        <v>0</v>
      </c>
      <c r="W188" s="18">
        <v>0</v>
      </c>
      <c r="X188" s="18">
        <v>1.64</v>
      </c>
      <c r="Y188" s="18">
        <v>1.9</v>
      </c>
      <c r="Z188" s="20">
        <f t="shared" si="565"/>
        <v>2.1</v>
      </c>
      <c r="AA188" s="18">
        <v>0.22</v>
      </c>
      <c r="AB188" s="18">
        <v>0</v>
      </c>
      <c r="AC188" s="18">
        <v>0</v>
      </c>
      <c r="AD188" s="18">
        <v>0</v>
      </c>
      <c r="AE188" s="18">
        <v>0</v>
      </c>
      <c r="AF188" s="18">
        <v>0</v>
      </c>
      <c r="AG188" s="18">
        <v>1.2</v>
      </c>
      <c r="AH188" s="18">
        <v>1.5</v>
      </c>
      <c r="AI188" s="20">
        <f t="shared" si="566"/>
        <v>2.25</v>
      </c>
      <c r="AJ188" s="18">
        <v>0</v>
      </c>
      <c r="AK188" s="18">
        <v>0</v>
      </c>
      <c r="AL188" s="20">
        <f t="shared" si="567"/>
        <v>0</v>
      </c>
      <c r="AM188" s="18">
        <v>1.64</v>
      </c>
      <c r="AN188" s="18">
        <v>1.5</v>
      </c>
      <c r="AO188" s="18">
        <v>0.15</v>
      </c>
      <c r="AP188" s="18">
        <v>0.22</v>
      </c>
      <c r="AQ188" s="18">
        <v>1.64</v>
      </c>
      <c r="AR188" s="18">
        <v>1.72</v>
      </c>
      <c r="AS188" s="18">
        <v>0.12</v>
      </c>
      <c r="AT188" s="18">
        <v>0.11</v>
      </c>
      <c r="AU188" s="18">
        <v>0</v>
      </c>
      <c r="AV188" s="18">
        <v>1</v>
      </c>
      <c r="AW188" s="18">
        <v>0</v>
      </c>
      <c r="AX188" s="18">
        <v>0</v>
      </c>
      <c r="AY188" s="18">
        <v>0</v>
      </c>
      <c r="AZ188" s="18">
        <v>0</v>
      </c>
      <c r="BA188" s="18">
        <v>0</v>
      </c>
      <c r="BB188" s="18">
        <v>0</v>
      </c>
      <c r="BC188" s="18">
        <v>0</v>
      </c>
      <c r="BD188" s="18">
        <v>0</v>
      </c>
      <c r="BE188" s="18">
        <v>2</v>
      </c>
      <c r="BF188" s="18">
        <v>0</v>
      </c>
      <c r="BG188" s="18">
        <v>0</v>
      </c>
      <c r="BH188" s="18">
        <v>0</v>
      </c>
      <c r="BI188" s="18">
        <v>0</v>
      </c>
      <c r="BJ188" s="18">
        <v>0</v>
      </c>
      <c r="BK188" s="18">
        <v>0</v>
      </c>
      <c r="BL188" s="18">
        <v>0</v>
      </c>
      <c r="BM188" s="18">
        <v>0</v>
      </c>
      <c r="BN188" s="18">
        <v>0</v>
      </c>
      <c r="BO188" s="18">
        <v>0</v>
      </c>
      <c r="BP188" s="18">
        <v>0</v>
      </c>
      <c r="BQ188" s="18">
        <v>0</v>
      </c>
      <c r="BR188" s="18">
        <v>0</v>
      </c>
      <c r="BS188" s="18">
        <v>0</v>
      </c>
      <c r="BT188" s="18">
        <v>0</v>
      </c>
      <c r="BU188" s="18">
        <v>0</v>
      </c>
      <c r="BV188" s="18">
        <v>0</v>
      </c>
      <c r="BW188" s="18">
        <v>0</v>
      </c>
      <c r="BX188" s="18">
        <v>0</v>
      </c>
      <c r="BY188" s="18">
        <v>0</v>
      </c>
      <c r="BZ188" s="18">
        <v>0</v>
      </c>
      <c r="CA188" s="16" t="e">
        <f>_xlfn.IFNA(IF(RIGHT(D188,2)="=G",0,INDEX(#REF!,MATCH(E188,#REF!,0))),0)</f>
        <v>#REF!</v>
      </c>
      <c r="CB188" s="16" t="s">
        <v>776</v>
      </c>
      <c r="CC188" s="18">
        <v>0</v>
      </c>
      <c r="CD188" s="18">
        <v>0</v>
      </c>
      <c r="CE188" s="18">
        <v>1.4</v>
      </c>
      <c r="CF188" s="18">
        <v>0.85</v>
      </c>
      <c r="CG188" s="18">
        <v>0.12</v>
      </c>
      <c r="CH188" s="18">
        <v>2</v>
      </c>
      <c r="CI188" s="16" t="s">
        <v>98</v>
      </c>
      <c r="CJ188" s="18">
        <v>0</v>
      </c>
      <c r="CK188" s="20">
        <f t="shared" si="432"/>
        <v>2.7</v>
      </c>
      <c r="CL188" s="20">
        <f t="shared" si="568"/>
        <v>2.7</v>
      </c>
      <c r="CM188" s="18">
        <v>55.91</v>
      </c>
      <c r="CN188" s="18">
        <v>39.93</v>
      </c>
      <c r="CO188" s="18">
        <v>39.091000000000001</v>
      </c>
      <c r="CP188" s="22">
        <f t="shared" si="433"/>
        <v>39.93</v>
      </c>
      <c r="CQ188" s="22">
        <f t="shared" si="434"/>
        <v>37.229999999999997</v>
      </c>
      <c r="CR188" s="22">
        <f t="shared" si="569"/>
        <v>2.7</v>
      </c>
      <c r="CS188" s="22">
        <f t="shared" si="435"/>
        <v>37.33</v>
      </c>
      <c r="CT188" s="22">
        <f t="shared" si="436"/>
        <v>37.53</v>
      </c>
      <c r="CU188" s="18">
        <v>37.53</v>
      </c>
      <c r="CV188" s="22">
        <f t="shared" si="570"/>
        <v>2.1</v>
      </c>
      <c r="CW188" s="22">
        <f t="shared" si="437"/>
        <v>0</v>
      </c>
      <c r="CX188" s="22">
        <f t="shared" si="438"/>
        <v>0</v>
      </c>
      <c r="CY188" s="22">
        <f t="shared" si="439"/>
        <v>39.659999999999997</v>
      </c>
      <c r="CZ188" s="22">
        <f t="shared" si="440"/>
        <v>39.81</v>
      </c>
      <c r="DA188" s="18">
        <v>39.93</v>
      </c>
      <c r="DB188" s="20">
        <f t="shared" si="571"/>
        <v>2.7</v>
      </c>
      <c r="DC188" s="20">
        <f t="shared" si="572"/>
        <v>0</v>
      </c>
      <c r="DD188" s="20">
        <f t="shared" si="573"/>
        <v>2.7</v>
      </c>
      <c r="DE188" s="20">
        <f t="shared" si="441"/>
        <v>0.1</v>
      </c>
      <c r="DF188" s="20">
        <f t="shared" si="442"/>
        <v>0.2</v>
      </c>
      <c r="DG188" s="20">
        <f t="shared" si="443"/>
        <v>2.37</v>
      </c>
      <c r="DH188" s="20">
        <f t="shared" si="444"/>
        <v>0</v>
      </c>
      <c r="DI188" s="20">
        <f t="shared" si="445"/>
        <v>0</v>
      </c>
      <c r="DJ188" s="20">
        <f t="shared" si="446"/>
        <v>0</v>
      </c>
      <c r="DK188" s="20">
        <f t="shared" si="574"/>
        <v>2.67</v>
      </c>
      <c r="DL188" s="20">
        <f t="shared" si="575"/>
        <v>0</v>
      </c>
      <c r="DM188" s="20">
        <f t="shared" si="576"/>
        <v>3.0000000000000249E-2</v>
      </c>
      <c r="DN188" s="20">
        <f t="shared" si="577"/>
        <v>0</v>
      </c>
      <c r="DO188" s="18">
        <v>2.54</v>
      </c>
      <c r="DP188" s="18">
        <v>0</v>
      </c>
      <c r="DQ188" s="18">
        <v>1</v>
      </c>
      <c r="DR188" s="18">
        <v>1</v>
      </c>
      <c r="DS188" s="25">
        <f t="shared" si="578"/>
        <v>2.54</v>
      </c>
      <c r="DT188" s="25">
        <f t="shared" si="579"/>
        <v>0</v>
      </c>
      <c r="DU188" s="25">
        <f t="shared" si="580"/>
        <v>6.86</v>
      </c>
      <c r="DV188" s="25">
        <f t="shared" si="581"/>
        <v>0</v>
      </c>
      <c r="DW188" s="25">
        <f t="shared" si="582"/>
        <v>6.86</v>
      </c>
      <c r="DX188" s="25">
        <f t="shared" si="583"/>
        <v>13.99</v>
      </c>
      <c r="DY188" s="25">
        <f t="shared" si="584"/>
        <v>0</v>
      </c>
      <c r="DZ188" s="25">
        <f t="shared" si="585"/>
        <v>13.99</v>
      </c>
      <c r="EA188" s="25">
        <f t="shared" si="586"/>
        <v>8.81</v>
      </c>
      <c r="EB188" s="25">
        <f t="shared" si="587"/>
        <v>0</v>
      </c>
      <c r="EC188" s="25">
        <f t="shared" si="588"/>
        <v>8.81</v>
      </c>
      <c r="ED188" s="25">
        <f t="shared" si="589"/>
        <v>5.18</v>
      </c>
      <c r="EE188" s="25">
        <f t="shared" si="589"/>
        <v>0</v>
      </c>
      <c r="EF188" s="25">
        <f t="shared" si="590"/>
        <v>5.18</v>
      </c>
      <c r="EG188" s="25">
        <f t="shared" si="591"/>
        <v>8.81</v>
      </c>
      <c r="EH188" s="25">
        <f t="shared" si="591"/>
        <v>0</v>
      </c>
      <c r="EI188" s="25">
        <f t="shared" si="592"/>
        <v>8.81</v>
      </c>
      <c r="EJ188" s="18">
        <v>795.79</v>
      </c>
      <c r="EK188" s="18">
        <v>769.59</v>
      </c>
      <c r="EL188" s="18" t="s">
        <v>981</v>
      </c>
      <c r="EM188" s="18" t="s">
        <v>982</v>
      </c>
      <c r="EN188" s="16" t="s">
        <v>774</v>
      </c>
      <c r="EO188" s="16" t="s">
        <v>834</v>
      </c>
      <c r="EP188" s="16" t="e">
        <f>IF(OR(EN188="Cống tròn",EN188="Cống hộp",EN188="Ống nhựa"),INDEX(#REF!,MATCH(E188,#REF!,0)),IF(OR(EN188="Rãnh xây",EN188="Rãnh bê tông"),INDEX(#REF!,MATCH(E188,#REF!,0)),0))</f>
        <v>#REF!</v>
      </c>
      <c r="EQ188" s="18">
        <v>24.34999999999993</v>
      </c>
      <c r="ER188" s="18">
        <v>1</v>
      </c>
      <c r="ES188" s="25">
        <f t="shared" si="593"/>
        <v>24</v>
      </c>
      <c r="ET188" s="1" t="e">
        <f>_xlfn.IFNA(IF(EN188="Cống tròn",INDEX(#REF!,MATCH(E188,#REF!,0)),IF(EN188="Cống hộp",INDEX(#REF!,MATCH(E188,#REF!,0)),EU188&amp;" ,"&amp;EV188)),0)</f>
        <v>#REF!</v>
      </c>
      <c r="EU188" s="16" t="s">
        <v>769</v>
      </c>
      <c r="EV188" s="16" t="s">
        <v>775</v>
      </c>
      <c r="EW188" s="16" t="e">
        <f>_xlfn.IFNA(INDEX(#REF!,MATCH(E188,#REF!,0)),0)</f>
        <v>#REF!</v>
      </c>
      <c r="EX188" s="16"/>
      <c r="EY188" s="18">
        <v>0</v>
      </c>
      <c r="EZ188" s="18">
        <v>0</v>
      </c>
      <c r="FA188" s="18">
        <v>0</v>
      </c>
      <c r="FB188" s="19">
        <v>0</v>
      </c>
      <c r="FC188" s="19">
        <v>0</v>
      </c>
      <c r="FD188" s="25">
        <f t="shared" si="447"/>
        <v>0</v>
      </c>
      <c r="FE188" s="25">
        <f t="shared" si="594"/>
        <v>0</v>
      </c>
      <c r="FF188" s="18">
        <v>0.1</v>
      </c>
      <c r="FG188" s="18">
        <v>2</v>
      </c>
      <c r="FH188" s="18">
        <v>1</v>
      </c>
      <c r="FI188" s="25">
        <f t="shared" si="595"/>
        <v>1.2</v>
      </c>
      <c r="FJ188" s="18">
        <v>0</v>
      </c>
      <c r="FK188" s="18">
        <v>0</v>
      </c>
      <c r="FL188" s="18">
        <v>0.2</v>
      </c>
      <c r="FM188" s="18">
        <v>1.4</v>
      </c>
      <c r="FN188" s="18">
        <v>0</v>
      </c>
      <c r="FO188" s="25">
        <f t="shared" si="596"/>
        <v>1.4</v>
      </c>
      <c r="FP188" s="18">
        <v>1.4999999999999999E-2</v>
      </c>
      <c r="FQ188" s="18">
        <v>1</v>
      </c>
      <c r="FR188" s="25">
        <f t="shared" si="448"/>
        <v>23</v>
      </c>
      <c r="FS188" s="25">
        <f t="shared" si="449"/>
        <v>0.32999999999999996</v>
      </c>
      <c r="FT188" s="25">
        <f t="shared" si="450"/>
        <v>23.33</v>
      </c>
      <c r="FU188" s="25">
        <f t="shared" si="451"/>
        <v>-1.0199999999999321</v>
      </c>
      <c r="FV188" s="25" t="str">
        <f t="shared" si="597"/>
        <v>Thêm 01</v>
      </c>
      <c r="FW188" s="25">
        <f t="shared" si="598"/>
        <v>0</v>
      </c>
      <c r="FX188" s="16"/>
      <c r="FY188" s="16"/>
      <c r="FZ188" s="16"/>
      <c r="GA188" s="16"/>
      <c r="GB188" s="19">
        <v>0</v>
      </c>
      <c r="GC188" s="19">
        <v>0</v>
      </c>
      <c r="GD188" s="19">
        <v>0</v>
      </c>
      <c r="GE188" s="19">
        <v>0</v>
      </c>
      <c r="GF188" s="19">
        <v>0</v>
      </c>
      <c r="GG188" s="19">
        <v>0</v>
      </c>
      <c r="GH188" s="19">
        <v>0</v>
      </c>
      <c r="GI188" s="19">
        <v>0</v>
      </c>
      <c r="GJ188" s="19">
        <v>0</v>
      </c>
      <c r="GK188" s="19">
        <v>0</v>
      </c>
      <c r="GL188" s="25">
        <f t="shared" si="452"/>
        <v>0</v>
      </c>
      <c r="GM188" s="25">
        <f t="shared" si="599"/>
        <v>0</v>
      </c>
      <c r="GN188" s="19">
        <v>0</v>
      </c>
      <c r="GO188" s="19">
        <v>0</v>
      </c>
      <c r="GP188" s="19">
        <v>0</v>
      </c>
      <c r="GQ188" s="19">
        <v>0</v>
      </c>
      <c r="GR188" s="1" t="e">
        <f>_xlfn.IFNA(INDEX(#REF!,MATCH(E188,#REF!,0)),0)</f>
        <v>#REF!</v>
      </c>
      <c r="GS188" s="16"/>
      <c r="GT188" s="18">
        <v>0</v>
      </c>
      <c r="GU188" s="18">
        <v>0</v>
      </c>
      <c r="GV188" s="18">
        <v>0</v>
      </c>
      <c r="GW188" s="18">
        <v>0</v>
      </c>
      <c r="GX188" s="25">
        <f t="shared" si="453"/>
        <v>0</v>
      </c>
      <c r="GY188" s="25">
        <f t="shared" si="454"/>
        <v>0</v>
      </c>
      <c r="GZ188" s="25">
        <f t="shared" si="600"/>
        <v>0</v>
      </c>
      <c r="HA188" s="1" t="e" cm="1">
        <f t="array" ref="HA188">INDEX(#REF!,MATCH(EJ188&amp;EK188&amp;HD188&amp;HE188&amp;HF188,#REF!&amp;#REF!&amp;#REF!&amp;#REF!&amp;#REF!,0))</f>
        <v>#REF!</v>
      </c>
      <c r="HB188" s="16"/>
      <c r="HC188" s="25">
        <f t="shared" si="601"/>
        <v>0</v>
      </c>
      <c r="HD188" s="18">
        <v>0</v>
      </c>
      <c r="HE188" s="18">
        <v>0</v>
      </c>
      <c r="HF188" s="18">
        <v>0</v>
      </c>
      <c r="HG188" s="1" t="e" cm="1">
        <f t="array" ref="HG188">INDEX(#REF!,MATCH(EJ188&amp;EK188&amp;HJ188&amp;HK188&amp;HL188,#REF!&amp;#REF!&amp;#REF!&amp;#REF!&amp;#REF!,0))</f>
        <v>#REF!</v>
      </c>
      <c r="HH188" s="16"/>
      <c r="HI188" s="25">
        <f t="shared" si="602"/>
        <v>0</v>
      </c>
      <c r="HJ188" s="25">
        <f t="shared" si="603"/>
        <v>0</v>
      </c>
      <c r="HK188" s="19">
        <v>0</v>
      </c>
      <c r="HL188" s="19">
        <v>0</v>
      </c>
      <c r="HM188" s="18">
        <v>0.01</v>
      </c>
      <c r="HN188" s="18">
        <v>1</v>
      </c>
      <c r="HO188" s="25">
        <f t="shared" si="604"/>
        <v>0</v>
      </c>
      <c r="HP188" s="25">
        <f t="shared" si="605"/>
        <v>0</v>
      </c>
      <c r="HQ188" s="25">
        <f t="shared" si="606"/>
        <v>0</v>
      </c>
      <c r="HR188" s="25">
        <f t="shared" si="607"/>
        <v>0</v>
      </c>
      <c r="HS188" s="25">
        <f t="shared" si="608"/>
        <v>0</v>
      </c>
      <c r="HT188" s="19">
        <v>0</v>
      </c>
      <c r="HU188" s="19">
        <v>0</v>
      </c>
      <c r="HV188" s="19">
        <v>0</v>
      </c>
      <c r="HW188" s="25">
        <f t="shared" si="609"/>
        <v>0</v>
      </c>
      <c r="HX188" s="19">
        <v>0</v>
      </c>
      <c r="HY188" s="19">
        <v>0</v>
      </c>
      <c r="HZ188" s="18">
        <v>39.93</v>
      </c>
      <c r="IA188" s="20">
        <f>ROUND(IF(EN188="Cống tròn",IF(EN188="Cống tròn",IF(EU188="Không có móng",IQ188-FF188,IF(EU188="Đế",IP188-FN188,IF(OR(EU188="Móng bê tông",EU188="Móng bê tông kết hợp đế"),II188-FJ188,0))),0),IF(EN188="Cống hộp",IF(AND(EN188="Cống hộp",EU188="Không có móng"),IQ188-GF188,IF(AND(EN188="Cống hộp",EU188="Móng bê tông"),IJ188-GB188,0)),IF(OR(EN188="Rãnh xây",EN188="Rãnh bê tông"),IF(OR(EN188="Rãnh xây",EN188="Rãnh bê tông"),IK188-GB188,0),IF(EN188="Ống nhựa",IF(AND(EN188="Ống nhựa",EU188="Không đắp cát"),IQ188-HT188,IF(AND(EN188="Ống nhựa",EU188="Đắp cát"),IH188-HX188,0)),IF(EN188="Rãnh thang",IF(EN188="Rãnh thang",IF(EU188="Móng bê tông",#REF!-#REF!,IQ188),0),0))))),2)</f>
        <v>37.53</v>
      </c>
      <c r="IB188" s="20">
        <f t="shared" si="610"/>
        <v>2.3999999999999986</v>
      </c>
      <c r="IC188" s="20">
        <f t="shared" si="455"/>
        <v>37.529999999999994</v>
      </c>
      <c r="ID188" s="20">
        <f t="shared" si="456"/>
        <v>0</v>
      </c>
      <c r="IE188" s="20">
        <f t="shared" si="457"/>
        <v>0</v>
      </c>
      <c r="IF188" s="20">
        <f t="shared" si="458"/>
        <v>0</v>
      </c>
      <c r="IG188" s="20">
        <f>IF(EN188="Rãnh thang",IF(AND(EN188="Rãnh thang",EU188="Móng bê tông"),IQ188-#REF!,0),IF(EN188="Ống nhựa",IF(AND(EN188="Ống nhựa",EU188="Đắp cát"),IQ188-HT188,0),IF(EN188="Cống tròn",IF(EN188="Cống tròn",IF(OR(EU188="Móng bê tông",EU188="Móng bê tông kết hợp đế"),IM188-FL188,0),0),IF(EN188="Cống hộp",IF(AND(EN188="Cống hộp",EU188="Móng bê tông"),IN188-GD188,0),IF(OR(EN188="Rãnh xây",EN188="Rãnh bê tông"),IF(AND(EN188="Rãnh xây",EU188="Móng bê tông"),IO188-GD188,IF(AND(EN188="Rãnh bê tông",EU188="Móng bê tông"),IO188-GD188,0)),0)))))</f>
        <v>37.529999999999994</v>
      </c>
      <c r="IH188" s="20">
        <f t="shared" si="459"/>
        <v>0</v>
      </c>
      <c r="II188" s="20">
        <f t="shared" si="460"/>
        <v>37.529999999999994</v>
      </c>
      <c r="IJ188" s="20">
        <f t="shared" si="461"/>
        <v>0</v>
      </c>
      <c r="IK188" s="20">
        <f t="shared" si="462"/>
        <v>0</v>
      </c>
      <c r="IL188" s="20">
        <f t="shared" si="463"/>
        <v>37.729999999999997</v>
      </c>
      <c r="IM188" s="20">
        <f t="shared" si="464"/>
        <v>37.729999999999997</v>
      </c>
      <c r="IN188" s="20">
        <f t="shared" si="465"/>
        <v>0</v>
      </c>
      <c r="IO188" s="20">
        <f t="shared" si="466"/>
        <v>0</v>
      </c>
      <c r="IP188" s="20">
        <f t="shared" si="467"/>
        <v>0</v>
      </c>
      <c r="IQ188" s="18">
        <v>37.83</v>
      </c>
      <c r="IR188" s="25">
        <f t="shared" si="611"/>
        <v>0</v>
      </c>
      <c r="IS188" s="25">
        <f t="shared" si="468"/>
        <v>0</v>
      </c>
      <c r="IT188" s="25">
        <f t="shared" si="469"/>
        <v>0</v>
      </c>
      <c r="IU188" s="25">
        <f>ROUND(IF(EN188="Cống tròn",IF(EN188="Cống tròn",IV188+FF188,0),IF(EN188="Cống hộp",IF(EN188="Cống hộp",IV188+GP188,0),IF(OR(EN188="Rãnh xây",EN188="Rãnh bê tông"),IF(OR(EN188="Rãnh xây",EN188="Rãnh bê tông"),IV188+GP188,0),IF(EN188="ống nhựa",IF(EN188="Ống nhựa",IV188+HT188,0),IF(EN188="Rãnh thang",IF(EN188="Rãnh thang",IQ188+#REF!,0),0))))),2)</f>
        <v>37.86</v>
      </c>
      <c r="IV188" s="18">
        <v>37.76</v>
      </c>
      <c r="IW188" s="25">
        <f t="shared" si="470"/>
        <v>37.86</v>
      </c>
      <c r="IX188" s="25">
        <f t="shared" si="471"/>
        <v>0</v>
      </c>
      <c r="IY188" s="25">
        <f t="shared" si="472"/>
        <v>0</v>
      </c>
      <c r="IZ188" s="25">
        <f t="shared" si="473"/>
        <v>0</v>
      </c>
      <c r="JA188" s="25">
        <f t="shared" si="474"/>
        <v>0</v>
      </c>
      <c r="JB188" s="18">
        <v>38.86</v>
      </c>
      <c r="JC188" s="20">
        <f>ROUND(IF(EN188="Cống tròn",IF(EN188="Cống tròn",IF(EU188="Không có móng",JS188-FF188,IF(EU188="Đế",JR188-FN188,IF(OR(EU188="Móng bê tông",EU188="Móng bê tông kết hợp đế"),JK188-FJ188,0))),0),IF(EN188="Cống hộp",IF(AND(EN188="Cống hộp",EU188="Không có móng"),JS188-GF188,IF(AND(EN188="Cống hộp",EU188="Móng bê tông"),JL188-GB188,0)),IF(OR(EN188="Rãnh xây",EN188="Rãnh bê tông"),IF(OR(EN188="Rãnh xây",EN188="Rãnh bê tông"),JM188-GB188,0),IF(EN188="Ống nhựa",IF(AND(EN188="Ống nhựa",EU188="Không đắp cát"),JS188-HT188,IF(AND(EN188="Ống nhựa",EU188="Đắp cát"),JJ188-HX188,0)),IF(EN188="Rãnh thang",IF(EN188="Rãnh thang",IF(EU188="Móng bê tông",#REF!-#REF!,JS188),0),0))))),2)</f>
        <v>36.46</v>
      </c>
      <c r="JD188" s="20">
        <f t="shared" si="612"/>
        <v>2.3999999999999986</v>
      </c>
      <c r="JE188" s="20">
        <f t="shared" si="475"/>
        <v>36.459999999999994</v>
      </c>
      <c r="JF188" s="20">
        <f t="shared" si="476"/>
        <v>0</v>
      </c>
      <c r="JG188" s="20">
        <f t="shared" si="477"/>
        <v>0</v>
      </c>
      <c r="JH188" s="20">
        <f t="shared" si="478"/>
        <v>0</v>
      </c>
      <c r="JI188" s="20">
        <f>IF(EN188="Rãnh thang",IF(AND(EN188="Rãnh thang",EU188="Móng bê tông"),JS188-#REF!,0),IF(EN188="Ống nhựa",IF(AND(EN188="Ống nhựa",EU188="Đắp cát"),JS188-HT188,0),IF(EN188="Cống tròn",IF(EN188="Cống tròn",IF(OR(EU188="Móng bê tông",EU188="Móng bê tông kết hợp đế"),JO188-FL188,0),0),IF(EN188="Cống hộp",IF(AND(EN188="Cống hộp",EU188="Móng bê tông"),JP188-GD188,0),IF(OR(EN188="Rãnh xây",EN188="Rãnh bê tông"),IF(AND(EN188="Rãnh xây",EU188="Móng bê tông"),JQ188-GD188,IF(AND(EN188="Rãnh bê tông",EU188="Móng bê tông"),JQ188-GD188,0)),0)))))</f>
        <v>36.459999999999994</v>
      </c>
      <c r="JJ188" s="20">
        <f t="shared" si="479"/>
        <v>0</v>
      </c>
      <c r="JK188" s="20">
        <f t="shared" si="480"/>
        <v>36.459999999999994</v>
      </c>
      <c r="JL188" s="20">
        <f t="shared" si="481"/>
        <v>0</v>
      </c>
      <c r="JM188" s="20">
        <f t="shared" si="482"/>
        <v>0</v>
      </c>
      <c r="JN188" s="20">
        <f t="shared" si="483"/>
        <v>36.659999999999997</v>
      </c>
      <c r="JO188" s="20">
        <f t="shared" si="484"/>
        <v>36.659999999999997</v>
      </c>
      <c r="JP188" s="20">
        <f t="shared" si="485"/>
        <v>0</v>
      </c>
      <c r="JQ188" s="20">
        <f t="shared" si="486"/>
        <v>0</v>
      </c>
      <c r="JR188" s="20">
        <f t="shared" si="487"/>
        <v>0</v>
      </c>
      <c r="JS188" s="26">
        <v>36.76</v>
      </c>
      <c r="JT188" s="25">
        <f t="shared" si="613"/>
        <v>0</v>
      </c>
      <c r="JU188" s="25">
        <f t="shared" si="488"/>
        <v>0</v>
      </c>
      <c r="JV188" s="25">
        <f t="shared" si="489"/>
        <v>0</v>
      </c>
      <c r="JW188" s="25">
        <f>ROUND(IF(EN188="Cống tròn",IF(EN188="Cống tròn",JX188+FF188,0),IF(EN188="Cống hộp",IF(EN188="Cống hộp",JX188+GP188,0),IF(OR(EN188="Rãnh xây",EN188="Rãnh bê tông"),IF(OR(EN188="Rãnh xây",EN188="Rãnh bê tông"),JX188+GP188,0),IF(EN188="ống nhựa",IF(EN188="Ống nhựa",JX188+HT188,0),IF(EN188="Rãnh thang",IF(EN188="Rãnh thang",JS188+#REF!,0),0))))),2)</f>
        <v>37.86</v>
      </c>
      <c r="JX188" s="27">
        <v>37.76</v>
      </c>
      <c r="JY188" s="25">
        <f t="shared" si="490"/>
        <v>37.86</v>
      </c>
      <c r="JZ188" s="25">
        <f t="shared" si="491"/>
        <v>0</v>
      </c>
      <c r="KA188" s="25">
        <f t="shared" si="492"/>
        <v>0</v>
      </c>
      <c r="KB188" s="25">
        <f t="shared" si="493"/>
        <v>0</v>
      </c>
      <c r="KC188" s="25">
        <f t="shared" si="494"/>
        <v>0</v>
      </c>
      <c r="KD188" s="28" t="s">
        <v>98</v>
      </c>
      <c r="KE188" s="27">
        <v>0</v>
      </c>
      <c r="KF188" s="25">
        <f t="shared" si="495"/>
        <v>2.3999999999999986</v>
      </c>
      <c r="KG188" s="25">
        <f t="shared" si="614"/>
        <v>2.3999999999999986</v>
      </c>
      <c r="KH188" s="27">
        <v>0</v>
      </c>
      <c r="KI188" s="25">
        <f t="shared" si="496"/>
        <v>2.3999999999999986</v>
      </c>
      <c r="KJ188" s="25">
        <f t="shared" si="615"/>
        <v>2.3999999999999986</v>
      </c>
      <c r="KK188" s="25">
        <f t="shared" si="497"/>
        <v>0</v>
      </c>
      <c r="KL188" s="25">
        <f t="shared" si="498"/>
        <v>0</v>
      </c>
      <c r="KM188" s="25">
        <f t="shared" si="616"/>
        <v>0</v>
      </c>
      <c r="KN188" s="25">
        <f t="shared" si="499"/>
        <v>0</v>
      </c>
      <c r="KO188" s="25">
        <f t="shared" si="500"/>
        <v>0</v>
      </c>
      <c r="KP188" s="25">
        <f t="shared" si="617"/>
        <v>0</v>
      </c>
      <c r="KQ188" s="25">
        <f t="shared" si="501"/>
        <v>0.2</v>
      </c>
      <c r="KR188" s="25">
        <f t="shared" si="502"/>
        <v>0.2</v>
      </c>
      <c r="KS188" s="25">
        <f t="shared" si="618"/>
        <v>0.2</v>
      </c>
      <c r="KT188" s="25">
        <f t="shared" si="503"/>
        <v>0</v>
      </c>
      <c r="KU188" s="25">
        <f t="shared" si="504"/>
        <v>0</v>
      </c>
      <c r="KV188" s="25">
        <f t="shared" si="619"/>
        <v>0</v>
      </c>
      <c r="KW188" s="25">
        <f t="shared" si="505"/>
        <v>0</v>
      </c>
      <c r="KX188" s="25">
        <f t="shared" si="506"/>
        <v>0</v>
      </c>
      <c r="KY188" s="25">
        <f t="shared" si="620"/>
        <v>0</v>
      </c>
      <c r="KZ188" s="25">
        <f t="shared" si="507"/>
        <v>0</v>
      </c>
      <c r="LA188" s="25">
        <f t="shared" si="508"/>
        <v>0</v>
      </c>
      <c r="LB188" s="25">
        <f t="shared" si="621"/>
        <v>0</v>
      </c>
      <c r="LC188" s="25">
        <f t="shared" si="509"/>
        <v>1.4</v>
      </c>
      <c r="LD188" s="25">
        <f t="shared" si="510"/>
        <v>1.4</v>
      </c>
      <c r="LE188" s="25">
        <f t="shared" si="622"/>
        <v>1.4</v>
      </c>
      <c r="LF188" s="25">
        <f t="shared" si="511"/>
        <v>0</v>
      </c>
      <c r="LG188" s="25">
        <f t="shared" si="512"/>
        <v>0</v>
      </c>
      <c r="LH188" s="25">
        <f t="shared" si="623"/>
        <v>0</v>
      </c>
      <c r="LI188" s="25">
        <f t="shared" si="513"/>
        <v>0</v>
      </c>
      <c r="LJ188" s="25">
        <f t="shared" si="514"/>
        <v>0</v>
      </c>
      <c r="LK188" s="25">
        <f t="shared" si="624"/>
        <v>0</v>
      </c>
      <c r="LL188" s="25">
        <f t="shared" si="515"/>
        <v>0</v>
      </c>
      <c r="LM188" s="25">
        <f t="shared" si="516"/>
        <v>0</v>
      </c>
      <c r="LN188" s="25">
        <f t="shared" si="625"/>
        <v>0</v>
      </c>
      <c r="LO188" s="25">
        <f t="shared" si="517"/>
        <v>0</v>
      </c>
      <c r="LP188" s="25">
        <f t="shared" si="518"/>
        <v>0</v>
      </c>
      <c r="LQ188" s="25">
        <f t="shared" si="626"/>
        <v>0</v>
      </c>
      <c r="LR188" s="25">
        <f t="shared" si="519"/>
        <v>0</v>
      </c>
      <c r="LS188" s="25">
        <f t="shared" si="520"/>
        <v>0</v>
      </c>
      <c r="LT188" s="25">
        <f t="shared" si="627"/>
        <v>0</v>
      </c>
      <c r="LU188" s="25">
        <f t="shared" si="521"/>
        <v>0</v>
      </c>
      <c r="LV188" s="25">
        <f t="shared" si="522"/>
        <v>0</v>
      </c>
      <c r="LW188" s="25">
        <f t="shared" si="628"/>
        <v>0</v>
      </c>
      <c r="LX188" s="25">
        <f t="shared" si="523"/>
        <v>0</v>
      </c>
      <c r="LY188" s="25">
        <f t="shared" si="524"/>
        <v>0</v>
      </c>
      <c r="LZ188" s="25">
        <f t="shared" si="629"/>
        <v>0</v>
      </c>
      <c r="MA188" s="25">
        <f t="shared" si="525"/>
        <v>0</v>
      </c>
      <c r="MB188" s="25">
        <f t="shared" si="526"/>
        <v>0</v>
      </c>
      <c r="MC188" s="25">
        <f t="shared" si="630"/>
        <v>0</v>
      </c>
      <c r="MD188" s="25">
        <f t="shared" si="527"/>
        <v>0</v>
      </c>
      <c r="ME188" s="25">
        <f t="shared" si="528"/>
        <v>0</v>
      </c>
      <c r="MF188" s="25">
        <f t="shared" si="631"/>
        <v>0</v>
      </c>
      <c r="MG188" s="25">
        <f t="shared" si="529"/>
        <v>0</v>
      </c>
      <c r="MH188" s="25">
        <f t="shared" si="530"/>
        <v>0</v>
      </c>
      <c r="MI188" s="25">
        <f t="shared" si="632"/>
        <v>0</v>
      </c>
      <c r="MJ188" s="25">
        <f t="shared" si="531"/>
        <v>0</v>
      </c>
      <c r="MK188" s="25">
        <f t="shared" si="532"/>
        <v>0</v>
      </c>
      <c r="ML188" s="25">
        <f t="shared" si="633"/>
        <v>0</v>
      </c>
      <c r="MM188" s="25">
        <f t="shared" si="533"/>
        <v>0</v>
      </c>
      <c r="MN188" s="25">
        <f t="shared" si="534"/>
        <v>0</v>
      </c>
      <c r="MO188" s="25">
        <f t="shared" si="634"/>
        <v>0</v>
      </c>
      <c r="MP188" s="25">
        <f t="shared" si="535"/>
        <v>0</v>
      </c>
      <c r="MQ188" s="25">
        <f t="shared" si="536"/>
        <v>0</v>
      </c>
      <c r="MR188" s="25">
        <f t="shared" si="635"/>
        <v>0</v>
      </c>
      <c r="MS188" s="29">
        <v>1.4</v>
      </c>
      <c r="MT188" s="29">
        <v>0</v>
      </c>
      <c r="MU188" s="29">
        <v>1</v>
      </c>
      <c r="MV188" s="29">
        <v>1</v>
      </c>
      <c r="MW188" s="25">
        <f t="shared" si="537"/>
        <v>1.4</v>
      </c>
      <c r="MX188" s="25">
        <f t="shared" si="538"/>
        <v>3.36</v>
      </c>
      <c r="MY188" s="25">
        <f t="shared" si="539"/>
        <v>0</v>
      </c>
      <c r="MZ188" s="25">
        <f t="shared" si="540"/>
        <v>0</v>
      </c>
      <c r="NA188" s="25">
        <f t="shared" si="541"/>
        <v>1.4</v>
      </c>
      <c r="NB188" s="25">
        <f t="shared" si="542"/>
        <v>3.36</v>
      </c>
      <c r="NC188" s="25">
        <f t="shared" si="543"/>
        <v>0</v>
      </c>
      <c r="ND188" s="25">
        <f t="shared" si="544"/>
        <v>0</v>
      </c>
      <c r="NE188" s="25">
        <f t="shared" si="636"/>
        <v>1.4</v>
      </c>
      <c r="NF188" s="25">
        <f t="shared" si="636"/>
        <v>3.36</v>
      </c>
      <c r="NG188" s="25">
        <f t="shared" si="636"/>
        <v>0</v>
      </c>
      <c r="NH188" s="25">
        <f t="shared" si="545"/>
        <v>0</v>
      </c>
      <c r="NI188" s="25">
        <f t="shared" si="546"/>
        <v>81.819999999999993</v>
      </c>
      <c r="NJ188" s="25">
        <f t="shared" si="547"/>
        <v>0</v>
      </c>
      <c r="NK188" s="25">
        <f t="shared" si="548"/>
        <v>81.819999999999993</v>
      </c>
      <c r="NL188" s="25">
        <f t="shared" si="549"/>
        <v>44.28</v>
      </c>
      <c r="NM188" s="25">
        <f t="shared" si="550"/>
        <v>0</v>
      </c>
      <c r="NN188" s="25">
        <f t="shared" si="637"/>
        <v>44.28</v>
      </c>
      <c r="NO188" s="25">
        <f t="shared" si="551"/>
        <v>0</v>
      </c>
      <c r="NP188" s="25">
        <f t="shared" si="552"/>
        <v>0</v>
      </c>
      <c r="NQ188" s="25">
        <f t="shared" si="638"/>
        <v>0</v>
      </c>
      <c r="NR188" s="25">
        <f t="shared" si="553"/>
        <v>0</v>
      </c>
      <c r="NS188" s="25">
        <f t="shared" si="554"/>
        <v>0</v>
      </c>
      <c r="NT188" s="25">
        <f t="shared" si="639"/>
        <v>0</v>
      </c>
      <c r="NU188" s="25">
        <f t="shared" si="555"/>
        <v>0</v>
      </c>
      <c r="NV188" s="25">
        <f t="shared" si="556"/>
        <v>0</v>
      </c>
      <c r="NW188" s="25">
        <f t="shared" si="640"/>
        <v>0</v>
      </c>
      <c r="NX188" s="25">
        <f t="shared" si="641"/>
        <v>44.28</v>
      </c>
      <c r="NY188" s="25">
        <f t="shared" si="641"/>
        <v>0</v>
      </c>
      <c r="NZ188" s="25">
        <f t="shared" si="642"/>
        <v>44.28</v>
      </c>
      <c r="OA188" s="25">
        <f t="shared" si="643"/>
        <v>37.54</v>
      </c>
      <c r="OB188" s="25">
        <f t="shared" si="643"/>
        <v>0</v>
      </c>
      <c r="OC188" s="25">
        <f t="shared" si="644"/>
        <v>37.54</v>
      </c>
      <c r="OD188" s="25">
        <f t="shared" si="645"/>
        <v>44.28</v>
      </c>
      <c r="OE188" s="25">
        <f t="shared" si="645"/>
        <v>0</v>
      </c>
      <c r="OF188" s="25">
        <f t="shared" si="645"/>
        <v>44.28</v>
      </c>
      <c r="OG188" s="25">
        <f t="shared" si="557"/>
        <v>0</v>
      </c>
      <c r="OH188" s="25">
        <f t="shared" si="558"/>
        <v>0</v>
      </c>
      <c r="OI188" s="25">
        <f t="shared" si="559"/>
        <v>0</v>
      </c>
      <c r="OJ188" s="25">
        <f t="shared" si="560"/>
        <v>0</v>
      </c>
      <c r="OK188" s="25">
        <f t="shared" si="561"/>
        <v>0</v>
      </c>
      <c r="OL188" s="25">
        <f t="shared" si="562"/>
        <v>0</v>
      </c>
      <c r="OM188" s="25">
        <f t="shared" si="646"/>
        <v>0</v>
      </c>
      <c r="ON188" s="25">
        <f t="shared" si="646"/>
        <v>0</v>
      </c>
      <c r="OO188" s="25">
        <f t="shared" si="646"/>
        <v>0</v>
      </c>
      <c r="OP188" s="25">
        <f t="shared" si="563"/>
        <v>0</v>
      </c>
      <c r="OQ188" s="25">
        <f t="shared" si="564"/>
        <v>0</v>
      </c>
      <c r="OR188" s="25">
        <f t="shared" si="647"/>
        <v>0</v>
      </c>
      <c r="OS188" s="19">
        <v>536181.56999999995</v>
      </c>
      <c r="OT188" s="19">
        <v>2370340.1</v>
      </c>
    </row>
    <row r="189" spans="1:410" ht="33" customHeight="1" x14ac:dyDescent="0.25">
      <c r="A189" s="18"/>
      <c r="B189" s="18" t="s">
        <v>939</v>
      </c>
      <c r="C189" s="18">
        <v>769.59</v>
      </c>
      <c r="D189" s="16" t="e">
        <f>_xlfn.IFNA(INDEX(#REF!,MATCH(E189,#REF!,0)),0)</f>
        <v>#REF!</v>
      </c>
      <c r="E189" s="18" t="s">
        <v>982</v>
      </c>
      <c r="F189" s="16" t="s">
        <v>765</v>
      </c>
      <c r="G189" s="16" t="s">
        <v>766</v>
      </c>
      <c r="H189" s="16" t="s">
        <v>767</v>
      </c>
      <c r="I189" s="16" t="s">
        <v>768</v>
      </c>
      <c r="J189" s="16" t="s">
        <v>769</v>
      </c>
      <c r="K189" s="16" t="s">
        <v>770</v>
      </c>
      <c r="L189" s="16" t="s">
        <v>771</v>
      </c>
      <c r="M189" s="18">
        <v>2.94</v>
      </c>
      <c r="N189" s="18">
        <v>1.94</v>
      </c>
      <c r="O189" s="18">
        <v>3.34</v>
      </c>
      <c r="P189" s="18">
        <v>2.34</v>
      </c>
      <c r="Q189" s="18">
        <v>0.1</v>
      </c>
      <c r="R189" s="18">
        <v>3.14</v>
      </c>
      <c r="S189" s="18">
        <v>2.14</v>
      </c>
      <c r="T189" s="18">
        <v>0.2</v>
      </c>
      <c r="U189" s="18">
        <v>0</v>
      </c>
      <c r="V189" s="18">
        <v>0</v>
      </c>
      <c r="W189" s="18">
        <v>0</v>
      </c>
      <c r="X189" s="18">
        <v>2.94</v>
      </c>
      <c r="Y189" s="18">
        <v>1.9</v>
      </c>
      <c r="Z189" s="20">
        <f t="shared" si="565"/>
        <v>2.1</v>
      </c>
      <c r="AA189" s="18">
        <v>0.22</v>
      </c>
      <c r="AB189" s="18">
        <v>0</v>
      </c>
      <c r="AC189" s="18">
        <v>0</v>
      </c>
      <c r="AD189" s="18">
        <v>0</v>
      </c>
      <c r="AE189" s="18">
        <v>0</v>
      </c>
      <c r="AF189" s="18">
        <v>0</v>
      </c>
      <c r="AG189" s="18">
        <v>2.5</v>
      </c>
      <c r="AH189" s="18">
        <v>1.5</v>
      </c>
      <c r="AI189" s="20">
        <f t="shared" si="566"/>
        <v>2.25</v>
      </c>
      <c r="AJ189" s="18">
        <v>0</v>
      </c>
      <c r="AK189" s="18">
        <v>0</v>
      </c>
      <c r="AL189" s="20">
        <f t="shared" si="567"/>
        <v>0</v>
      </c>
      <c r="AM189" s="18">
        <v>2.94</v>
      </c>
      <c r="AN189" s="18">
        <v>1.5</v>
      </c>
      <c r="AO189" s="18">
        <v>0.15</v>
      </c>
      <c r="AP189" s="18">
        <v>0.22</v>
      </c>
      <c r="AQ189" s="18">
        <v>2.94</v>
      </c>
      <c r="AR189" s="18">
        <v>1.72</v>
      </c>
      <c r="AS189" s="18">
        <v>0.12</v>
      </c>
      <c r="AT189" s="18">
        <v>0.11</v>
      </c>
      <c r="AU189" s="18">
        <v>0</v>
      </c>
      <c r="AV189" s="18">
        <v>1</v>
      </c>
      <c r="AW189" s="18">
        <v>0</v>
      </c>
      <c r="AX189" s="18">
        <v>0</v>
      </c>
      <c r="AY189" s="18">
        <v>0</v>
      </c>
      <c r="AZ189" s="18">
        <v>0</v>
      </c>
      <c r="BA189" s="18">
        <v>0</v>
      </c>
      <c r="BB189" s="18">
        <v>0</v>
      </c>
      <c r="BC189" s="18">
        <v>0</v>
      </c>
      <c r="BD189" s="18">
        <v>1</v>
      </c>
      <c r="BE189" s="18">
        <v>1</v>
      </c>
      <c r="BF189" s="18">
        <v>0</v>
      </c>
      <c r="BG189" s="18">
        <v>0</v>
      </c>
      <c r="BH189" s="18">
        <v>0</v>
      </c>
      <c r="BI189" s="18">
        <v>0</v>
      </c>
      <c r="BJ189" s="18">
        <v>0</v>
      </c>
      <c r="BK189" s="18">
        <v>0</v>
      </c>
      <c r="BL189" s="18">
        <v>0</v>
      </c>
      <c r="BM189" s="18">
        <v>0</v>
      </c>
      <c r="BN189" s="18">
        <v>0</v>
      </c>
      <c r="BO189" s="18">
        <v>0</v>
      </c>
      <c r="BP189" s="18">
        <v>2</v>
      </c>
      <c r="BQ189" s="18">
        <v>0</v>
      </c>
      <c r="BR189" s="18">
        <v>0</v>
      </c>
      <c r="BS189" s="18">
        <v>0</v>
      </c>
      <c r="BT189" s="18">
        <v>0</v>
      </c>
      <c r="BU189" s="18">
        <v>0</v>
      </c>
      <c r="BV189" s="18">
        <v>0</v>
      </c>
      <c r="BW189" s="18">
        <v>0</v>
      </c>
      <c r="BX189" s="18">
        <v>0</v>
      </c>
      <c r="BY189" s="18">
        <v>0</v>
      </c>
      <c r="BZ189" s="18">
        <v>0</v>
      </c>
      <c r="CA189" s="16" t="e">
        <f>_xlfn.IFNA(IF(RIGHT(D189,2)="=G",0,INDEX(#REF!,MATCH(E189,#REF!,0))),0)</f>
        <v>#REF!</v>
      </c>
      <c r="CB189" s="16" t="s">
        <v>776</v>
      </c>
      <c r="CC189" s="18">
        <v>0</v>
      </c>
      <c r="CD189" s="18">
        <v>0</v>
      </c>
      <c r="CE189" s="18">
        <v>1.7</v>
      </c>
      <c r="CF189" s="18">
        <v>0.89</v>
      </c>
      <c r="CG189" s="18">
        <v>0.12</v>
      </c>
      <c r="CH189" s="18">
        <v>3</v>
      </c>
      <c r="CI189" s="16" t="s">
        <v>98</v>
      </c>
      <c r="CJ189" s="18">
        <v>0</v>
      </c>
      <c r="CK189" s="20">
        <f t="shared" si="432"/>
        <v>2.7</v>
      </c>
      <c r="CL189" s="20">
        <f t="shared" si="568"/>
        <v>2.7</v>
      </c>
      <c r="CM189" s="18">
        <v>61.37</v>
      </c>
      <c r="CN189" s="18">
        <v>38.86</v>
      </c>
      <c r="CO189" s="18">
        <v>38.021000000000001</v>
      </c>
      <c r="CP189" s="22">
        <f t="shared" si="433"/>
        <v>38.86</v>
      </c>
      <c r="CQ189" s="22">
        <f t="shared" si="434"/>
        <v>36.159999999999997</v>
      </c>
      <c r="CR189" s="22">
        <f t="shared" si="569"/>
        <v>2.7</v>
      </c>
      <c r="CS189" s="22">
        <f t="shared" si="435"/>
        <v>36.26</v>
      </c>
      <c r="CT189" s="22">
        <f t="shared" si="436"/>
        <v>36.46</v>
      </c>
      <c r="CU189" s="18">
        <v>36.46</v>
      </c>
      <c r="CV189" s="22">
        <f t="shared" si="570"/>
        <v>2.1</v>
      </c>
      <c r="CW189" s="22">
        <f t="shared" si="437"/>
        <v>0</v>
      </c>
      <c r="CX189" s="22">
        <f t="shared" si="438"/>
        <v>0</v>
      </c>
      <c r="CY189" s="22">
        <f t="shared" si="439"/>
        <v>38.590000000000003</v>
      </c>
      <c r="CZ189" s="22">
        <f t="shared" si="440"/>
        <v>38.74</v>
      </c>
      <c r="DA189" s="18">
        <v>38.86</v>
      </c>
      <c r="DB189" s="20">
        <f t="shared" si="571"/>
        <v>2.7</v>
      </c>
      <c r="DC189" s="20">
        <f t="shared" si="572"/>
        <v>0</v>
      </c>
      <c r="DD189" s="20">
        <f t="shared" si="573"/>
        <v>2.7</v>
      </c>
      <c r="DE189" s="20">
        <f t="shared" si="441"/>
        <v>0.1</v>
      </c>
      <c r="DF189" s="20">
        <f t="shared" si="442"/>
        <v>0.2</v>
      </c>
      <c r="DG189" s="20">
        <f t="shared" si="443"/>
        <v>2.37</v>
      </c>
      <c r="DH189" s="20">
        <f t="shared" si="444"/>
        <v>0</v>
      </c>
      <c r="DI189" s="20">
        <f t="shared" si="445"/>
        <v>0</v>
      </c>
      <c r="DJ189" s="20">
        <f t="shared" si="446"/>
        <v>0</v>
      </c>
      <c r="DK189" s="20">
        <f t="shared" si="574"/>
        <v>2.67</v>
      </c>
      <c r="DL189" s="20">
        <f t="shared" si="575"/>
        <v>0</v>
      </c>
      <c r="DM189" s="20">
        <f t="shared" si="576"/>
        <v>3.0000000000000249E-2</v>
      </c>
      <c r="DN189" s="20">
        <f t="shared" si="577"/>
        <v>0</v>
      </c>
      <c r="DO189" s="18">
        <v>2.54</v>
      </c>
      <c r="DP189" s="18">
        <v>0</v>
      </c>
      <c r="DQ189" s="18">
        <v>1</v>
      </c>
      <c r="DR189" s="18">
        <v>1</v>
      </c>
      <c r="DS189" s="25">
        <f t="shared" si="578"/>
        <v>2.54</v>
      </c>
      <c r="DT189" s="25">
        <f t="shared" si="579"/>
        <v>0</v>
      </c>
      <c r="DU189" s="25">
        <f t="shared" si="580"/>
        <v>6.86</v>
      </c>
      <c r="DV189" s="25">
        <f t="shared" si="581"/>
        <v>0</v>
      </c>
      <c r="DW189" s="25">
        <f t="shared" si="582"/>
        <v>6.86</v>
      </c>
      <c r="DX189" s="25">
        <f t="shared" si="583"/>
        <v>22.91</v>
      </c>
      <c r="DY189" s="25">
        <f t="shared" si="584"/>
        <v>0</v>
      </c>
      <c r="DZ189" s="25">
        <f t="shared" si="585"/>
        <v>22.91</v>
      </c>
      <c r="EA189" s="25">
        <f t="shared" si="586"/>
        <v>15.64</v>
      </c>
      <c r="EB189" s="25">
        <f t="shared" si="587"/>
        <v>0</v>
      </c>
      <c r="EC189" s="25">
        <f t="shared" si="588"/>
        <v>15.64</v>
      </c>
      <c r="ED189" s="25">
        <f t="shared" si="589"/>
        <v>7.27</v>
      </c>
      <c r="EE189" s="25">
        <f t="shared" si="589"/>
        <v>0</v>
      </c>
      <c r="EF189" s="25">
        <f t="shared" si="590"/>
        <v>7.27</v>
      </c>
      <c r="EG189" s="25">
        <f t="shared" si="591"/>
        <v>15.64</v>
      </c>
      <c r="EH189" s="25">
        <f t="shared" si="591"/>
        <v>0</v>
      </c>
      <c r="EI189" s="25">
        <f t="shared" si="592"/>
        <v>15.64</v>
      </c>
      <c r="EJ189" s="18">
        <v>769.59</v>
      </c>
      <c r="EK189" s="18">
        <v>768.95</v>
      </c>
      <c r="EL189" s="18" t="s">
        <v>982</v>
      </c>
      <c r="EM189" s="18" t="s">
        <v>983</v>
      </c>
      <c r="EN189" s="16" t="s">
        <v>774</v>
      </c>
      <c r="EO189" s="16" t="s">
        <v>132</v>
      </c>
      <c r="EP189" s="16" t="e">
        <f>IF(OR(EN189="Cống tròn",EN189="Cống hộp",EN189="Ống nhựa"),INDEX(#REF!,MATCH(E189,#REF!,0)),IF(OR(EN189="Rãnh xây",EN189="Rãnh bê tông"),INDEX(#REF!,MATCH(E189,#REF!,0)),0))</f>
        <v>#REF!</v>
      </c>
      <c r="EQ189" s="18">
        <v>17.53</v>
      </c>
      <c r="ER189" s="18">
        <v>1</v>
      </c>
      <c r="ES189" s="25">
        <f t="shared" si="593"/>
        <v>18</v>
      </c>
      <c r="ET189" s="1" t="e">
        <f>_xlfn.IFNA(IF(EN189="Cống tròn",INDEX(#REF!,MATCH(E189,#REF!,0)),IF(EN189="Cống hộp",INDEX(#REF!,MATCH(E189,#REF!,0)),EU189&amp;" ,"&amp;EV189)),0)</f>
        <v>#REF!</v>
      </c>
      <c r="EU189" s="16" t="s">
        <v>769</v>
      </c>
      <c r="EV189" s="16" t="s">
        <v>775</v>
      </c>
      <c r="EW189" s="16" t="e">
        <f>_xlfn.IFNA(INDEX(#REF!,MATCH(E189,#REF!,0)),0)</f>
        <v>#REF!</v>
      </c>
      <c r="EX189" s="16"/>
      <c r="EY189" s="18">
        <v>0</v>
      </c>
      <c r="EZ189" s="18">
        <v>0</v>
      </c>
      <c r="FA189" s="18">
        <v>0</v>
      </c>
      <c r="FB189" s="19">
        <v>0</v>
      </c>
      <c r="FC189" s="19">
        <v>0</v>
      </c>
      <c r="FD189" s="25">
        <f t="shared" si="447"/>
        <v>0</v>
      </c>
      <c r="FE189" s="25">
        <f t="shared" si="594"/>
        <v>0</v>
      </c>
      <c r="FF189" s="18">
        <v>0.1</v>
      </c>
      <c r="FG189" s="18">
        <v>2</v>
      </c>
      <c r="FH189" s="18">
        <v>1</v>
      </c>
      <c r="FI189" s="25">
        <f t="shared" si="595"/>
        <v>1.2</v>
      </c>
      <c r="FJ189" s="18">
        <v>0</v>
      </c>
      <c r="FK189" s="18">
        <v>0</v>
      </c>
      <c r="FL189" s="18">
        <v>0.2</v>
      </c>
      <c r="FM189" s="18">
        <v>1.4</v>
      </c>
      <c r="FN189" s="18">
        <v>0</v>
      </c>
      <c r="FO189" s="25">
        <f t="shared" si="596"/>
        <v>1.4</v>
      </c>
      <c r="FP189" s="18">
        <v>1.4999999999999999E-2</v>
      </c>
      <c r="FQ189" s="18">
        <v>1</v>
      </c>
      <c r="FR189" s="25">
        <f t="shared" si="448"/>
        <v>17</v>
      </c>
      <c r="FS189" s="25">
        <f t="shared" si="449"/>
        <v>0.24</v>
      </c>
      <c r="FT189" s="25">
        <f t="shared" si="450"/>
        <v>17.239999999999998</v>
      </c>
      <c r="FU189" s="25">
        <f t="shared" si="451"/>
        <v>-0.2900000000000027</v>
      </c>
      <c r="FV189" s="25" t="str">
        <f t="shared" si="597"/>
        <v>Thêm 01</v>
      </c>
      <c r="FW189" s="25">
        <f t="shared" si="598"/>
        <v>0.72</v>
      </c>
      <c r="FX189" s="16"/>
      <c r="FY189" s="16"/>
      <c r="FZ189" s="16"/>
      <c r="GA189" s="16"/>
      <c r="GB189" s="19">
        <v>0</v>
      </c>
      <c r="GC189" s="19">
        <v>0</v>
      </c>
      <c r="GD189" s="19">
        <v>0</v>
      </c>
      <c r="GE189" s="19">
        <v>0</v>
      </c>
      <c r="GF189" s="19">
        <v>0</v>
      </c>
      <c r="GG189" s="19">
        <v>0</v>
      </c>
      <c r="GH189" s="19">
        <v>0</v>
      </c>
      <c r="GI189" s="19">
        <v>0</v>
      </c>
      <c r="GJ189" s="19">
        <v>0</v>
      </c>
      <c r="GK189" s="19">
        <v>0</v>
      </c>
      <c r="GL189" s="25">
        <f t="shared" si="452"/>
        <v>0</v>
      </c>
      <c r="GM189" s="25">
        <f t="shared" si="599"/>
        <v>0</v>
      </c>
      <c r="GN189" s="19">
        <v>0</v>
      </c>
      <c r="GO189" s="19">
        <v>0</v>
      </c>
      <c r="GP189" s="19">
        <v>0</v>
      </c>
      <c r="GQ189" s="19">
        <v>0</v>
      </c>
      <c r="GR189" s="1" t="e">
        <f>_xlfn.IFNA(INDEX(#REF!,MATCH(E189,#REF!,0)),0)</f>
        <v>#REF!</v>
      </c>
      <c r="GS189" s="16"/>
      <c r="GT189" s="18">
        <v>0</v>
      </c>
      <c r="GU189" s="18">
        <v>0</v>
      </c>
      <c r="GV189" s="18">
        <v>0</v>
      </c>
      <c r="GW189" s="18">
        <v>0</v>
      </c>
      <c r="GX189" s="25">
        <f t="shared" si="453"/>
        <v>0</v>
      </c>
      <c r="GY189" s="25">
        <f t="shared" si="454"/>
        <v>0</v>
      </c>
      <c r="GZ189" s="25">
        <f t="shared" si="600"/>
        <v>0</v>
      </c>
      <c r="HA189" s="1" t="e" cm="1">
        <f t="array" ref="HA189">INDEX(#REF!,MATCH(EJ189&amp;EK189&amp;HD189&amp;HE189&amp;HF189,#REF!&amp;#REF!&amp;#REF!&amp;#REF!&amp;#REF!,0))</f>
        <v>#REF!</v>
      </c>
      <c r="HB189" s="16"/>
      <c r="HC189" s="25">
        <f t="shared" si="601"/>
        <v>0</v>
      </c>
      <c r="HD189" s="18">
        <v>0</v>
      </c>
      <c r="HE189" s="18">
        <v>0</v>
      </c>
      <c r="HF189" s="18">
        <v>0</v>
      </c>
      <c r="HG189" s="1" t="e" cm="1">
        <f t="array" ref="HG189">INDEX(#REF!,MATCH(EJ189&amp;EK189&amp;HJ189&amp;HK189&amp;HL189,#REF!&amp;#REF!&amp;#REF!&amp;#REF!&amp;#REF!,0))</f>
        <v>#REF!</v>
      </c>
      <c r="HH189" s="16"/>
      <c r="HI189" s="25">
        <f t="shared" si="602"/>
        <v>0</v>
      </c>
      <c r="HJ189" s="25">
        <f t="shared" si="603"/>
        <v>0</v>
      </c>
      <c r="HK189" s="19">
        <v>0</v>
      </c>
      <c r="HL189" s="19">
        <v>0</v>
      </c>
      <c r="HM189" s="18">
        <v>0.01</v>
      </c>
      <c r="HN189" s="18">
        <v>1</v>
      </c>
      <c r="HO189" s="25">
        <f t="shared" si="604"/>
        <v>0</v>
      </c>
      <c r="HP189" s="25">
        <f t="shared" si="605"/>
        <v>0</v>
      </c>
      <c r="HQ189" s="25">
        <f t="shared" si="606"/>
        <v>0</v>
      </c>
      <c r="HR189" s="25">
        <f t="shared" si="607"/>
        <v>0</v>
      </c>
      <c r="HS189" s="25">
        <f t="shared" si="608"/>
        <v>0</v>
      </c>
      <c r="HT189" s="19">
        <v>0</v>
      </c>
      <c r="HU189" s="19">
        <v>0</v>
      </c>
      <c r="HV189" s="19">
        <v>0</v>
      </c>
      <c r="HW189" s="25">
        <f t="shared" si="609"/>
        <v>0</v>
      </c>
      <c r="HX189" s="19">
        <v>0</v>
      </c>
      <c r="HY189" s="19">
        <v>0</v>
      </c>
      <c r="HZ189" s="18">
        <v>38.86</v>
      </c>
      <c r="IA189" s="20">
        <f>ROUND(IF(EN189="Cống tròn",IF(EN189="Cống tròn",IF(EU189="Không có móng",IQ189-FF189,IF(EU189="Đế",IP189-FN189,IF(OR(EU189="Móng bê tông",EU189="Móng bê tông kết hợp đế"),II189-FJ189,0))),0),IF(EN189="Cống hộp",IF(AND(EN189="Cống hộp",EU189="Không có móng"),IQ189-GF189,IF(AND(EN189="Cống hộp",EU189="Móng bê tông"),IJ189-GB189,0)),IF(OR(EN189="Rãnh xây",EN189="Rãnh bê tông"),IF(OR(EN189="Rãnh xây",EN189="Rãnh bê tông"),IK189-GB189,0),IF(EN189="Ống nhựa",IF(AND(EN189="Ống nhựa",EU189="Không đắp cát"),IQ189-HT189,IF(AND(EN189="Ống nhựa",EU189="Đắp cát"),IH189-HX189,0)),IF(EN189="Rãnh thang",IF(EN189="Rãnh thang",IF(EU189="Móng bê tông",#REF!-#REF!,IQ189),0),0))))),2)</f>
        <v>36.46</v>
      </c>
      <c r="IB189" s="20">
        <f t="shared" si="610"/>
        <v>2.3999999999999986</v>
      </c>
      <c r="IC189" s="20">
        <f t="shared" si="455"/>
        <v>36.459999999999994</v>
      </c>
      <c r="ID189" s="20">
        <f t="shared" si="456"/>
        <v>0</v>
      </c>
      <c r="IE189" s="20">
        <f t="shared" si="457"/>
        <v>0</v>
      </c>
      <c r="IF189" s="20">
        <f t="shared" si="458"/>
        <v>0</v>
      </c>
      <c r="IG189" s="20">
        <f>IF(EN189="Rãnh thang",IF(AND(EN189="Rãnh thang",EU189="Móng bê tông"),IQ189-#REF!,0),IF(EN189="Ống nhựa",IF(AND(EN189="Ống nhựa",EU189="Đắp cát"),IQ189-HT189,0),IF(EN189="Cống tròn",IF(EN189="Cống tròn",IF(OR(EU189="Móng bê tông",EU189="Móng bê tông kết hợp đế"),IM189-FL189,0),0),IF(EN189="Cống hộp",IF(AND(EN189="Cống hộp",EU189="Móng bê tông"),IN189-GD189,0),IF(OR(EN189="Rãnh xây",EN189="Rãnh bê tông"),IF(AND(EN189="Rãnh xây",EU189="Móng bê tông"),IO189-GD189,IF(AND(EN189="Rãnh bê tông",EU189="Móng bê tông"),IO189-GD189,0)),0)))))</f>
        <v>36.459999999999994</v>
      </c>
      <c r="IH189" s="20">
        <f t="shared" si="459"/>
        <v>0</v>
      </c>
      <c r="II189" s="20">
        <f t="shared" si="460"/>
        <v>36.459999999999994</v>
      </c>
      <c r="IJ189" s="20">
        <f t="shared" si="461"/>
        <v>0</v>
      </c>
      <c r="IK189" s="20">
        <f t="shared" si="462"/>
        <v>0</v>
      </c>
      <c r="IL189" s="20">
        <f t="shared" si="463"/>
        <v>36.659999999999997</v>
      </c>
      <c r="IM189" s="20">
        <f t="shared" si="464"/>
        <v>36.659999999999997</v>
      </c>
      <c r="IN189" s="20">
        <f t="shared" si="465"/>
        <v>0</v>
      </c>
      <c r="IO189" s="20">
        <f t="shared" si="466"/>
        <v>0</v>
      </c>
      <c r="IP189" s="20">
        <f t="shared" si="467"/>
        <v>0</v>
      </c>
      <c r="IQ189" s="18">
        <v>36.76</v>
      </c>
      <c r="IR189" s="25">
        <f t="shared" si="611"/>
        <v>0</v>
      </c>
      <c r="IS189" s="25">
        <f t="shared" si="468"/>
        <v>0</v>
      </c>
      <c r="IT189" s="25">
        <f t="shared" si="469"/>
        <v>0</v>
      </c>
      <c r="IU189" s="25">
        <f>ROUND(IF(EN189="Cống tròn",IF(EN189="Cống tròn",IV189+FF189,0),IF(EN189="Cống hộp",IF(EN189="Cống hộp",IV189+GP189,0),IF(OR(EN189="Rãnh xây",EN189="Rãnh bê tông"),IF(OR(EN189="Rãnh xây",EN189="Rãnh bê tông"),IV189+GP189,0),IF(EN189="ống nhựa",IF(EN189="Ống nhựa",IV189+HT189,0),IF(EN189="Rãnh thang",IF(EN189="Rãnh thang",IQ189+#REF!,0),0))))),2)</f>
        <v>37.700000000000003</v>
      </c>
      <c r="IV189" s="18">
        <v>37.6</v>
      </c>
      <c r="IW189" s="25">
        <f t="shared" si="470"/>
        <v>37.700000000000003</v>
      </c>
      <c r="IX189" s="25">
        <f t="shared" si="471"/>
        <v>0</v>
      </c>
      <c r="IY189" s="25">
        <f t="shared" si="472"/>
        <v>0</v>
      </c>
      <c r="IZ189" s="25">
        <f t="shared" si="473"/>
        <v>0</v>
      </c>
      <c r="JA189" s="25">
        <f t="shared" si="474"/>
        <v>0</v>
      </c>
      <c r="JB189" s="18">
        <v>38.85</v>
      </c>
      <c r="JC189" s="20">
        <f>ROUND(IF(EN189="Cống tròn",IF(EN189="Cống tròn",IF(EU189="Không có móng",JS189-FF189,IF(EU189="Đế",JR189-FN189,IF(OR(EU189="Móng bê tông",EU189="Móng bê tông kết hợp đế"),JK189-FJ189,0))),0),IF(EN189="Cống hộp",IF(AND(EN189="Cống hộp",EU189="Không có móng"),JS189-GF189,IF(AND(EN189="Cống hộp",EU189="Móng bê tông"),JL189-GB189,0)),IF(OR(EN189="Rãnh xây",EN189="Rãnh bê tông"),IF(OR(EN189="Rãnh xây",EN189="Rãnh bê tông"),JM189-GB189,0),IF(EN189="Ống nhựa",IF(AND(EN189="Ống nhựa",EU189="Không đắp cát"),JS189-HT189,IF(AND(EN189="Ống nhựa",EU189="Đắp cát"),JJ189-HX189,0)),IF(EN189="Rãnh thang",IF(EN189="Rãnh thang",IF(EU189="Móng bê tông",#REF!-#REF!,JS189),0),0))))),2)</f>
        <v>36.299999999999997</v>
      </c>
      <c r="JD189" s="20">
        <f t="shared" si="612"/>
        <v>2.5500000000000043</v>
      </c>
      <c r="JE189" s="20">
        <f t="shared" si="475"/>
        <v>36.299999999999997</v>
      </c>
      <c r="JF189" s="20">
        <f t="shared" si="476"/>
        <v>0</v>
      </c>
      <c r="JG189" s="20">
        <f t="shared" si="477"/>
        <v>0</v>
      </c>
      <c r="JH189" s="20">
        <f t="shared" si="478"/>
        <v>0</v>
      </c>
      <c r="JI189" s="20">
        <f>IF(EN189="Rãnh thang",IF(AND(EN189="Rãnh thang",EU189="Móng bê tông"),JS189-#REF!,0),IF(EN189="Ống nhựa",IF(AND(EN189="Ống nhựa",EU189="Đắp cát"),JS189-HT189,0),IF(EN189="Cống tròn",IF(EN189="Cống tròn",IF(OR(EU189="Móng bê tông",EU189="Móng bê tông kết hợp đế"),JO189-FL189,0),0),IF(EN189="Cống hộp",IF(AND(EN189="Cống hộp",EU189="Móng bê tông"),JP189-GD189,0),IF(OR(EN189="Rãnh xây",EN189="Rãnh bê tông"),IF(AND(EN189="Rãnh xây",EU189="Móng bê tông"),JQ189-GD189,IF(AND(EN189="Rãnh bê tông",EU189="Móng bê tông"),JQ189-GD189,0)),0)))))</f>
        <v>36.299999999999997</v>
      </c>
      <c r="JJ189" s="20">
        <f t="shared" si="479"/>
        <v>0</v>
      </c>
      <c r="JK189" s="20">
        <f t="shared" si="480"/>
        <v>36.299999999999997</v>
      </c>
      <c r="JL189" s="20">
        <f t="shared" si="481"/>
        <v>0</v>
      </c>
      <c r="JM189" s="20">
        <f t="shared" si="482"/>
        <v>0</v>
      </c>
      <c r="JN189" s="20">
        <f t="shared" si="483"/>
        <v>36.5</v>
      </c>
      <c r="JO189" s="20">
        <f t="shared" si="484"/>
        <v>36.5</v>
      </c>
      <c r="JP189" s="20">
        <f t="shared" si="485"/>
        <v>0</v>
      </c>
      <c r="JQ189" s="20">
        <f t="shared" si="486"/>
        <v>0</v>
      </c>
      <c r="JR189" s="20">
        <f t="shared" si="487"/>
        <v>0</v>
      </c>
      <c r="JS189" s="26">
        <v>36.6</v>
      </c>
      <c r="JT189" s="25">
        <f t="shared" si="613"/>
        <v>0</v>
      </c>
      <c r="JU189" s="25">
        <f t="shared" si="488"/>
        <v>0</v>
      </c>
      <c r="JV189" s="25">
        <f t="shared" si="489"/>
        <v>0</v>
      </c>
      <c r="JW189" s="25">
        <f>ROUND(IF(EN189="Cống tròn",IF(EN189="Cống tròn",JX189+FF189,0),IF(EN189="Cống hộp",IF(EN189="Cống hộp",JX189+GP189,0),IF(OR(EN189="Rãnh xây",EN189="Rãnh bê tông"),IF(OR(EN189="Rãnh xây",EN189="Rãnh bê tông"),JX189+GP189,0),IF(EN189="ống nhựa",IF(EN189="Ống nhựa",JX189+HT189,0),IF(EN189="Rãnh thang",IF(EN189="Rãnh thang",JS189+#REF!,0),0))))),2)</f>
        <v>37.700000000000003</v>
      </c>
      <c r="JX189" s="27">
        <v>37.6</v>
      </c>
      <c r="JY189" s="25">
        <f t="shared" si="490"/>
        <v>37.700000000000003</v>
      </c>
      <c r="JZ189" s="25">
        <f t="shared" si="491"/>
        <v>0</v>
      </c>
      <c r="KA189" s="25">
        <f t="shared" si="492"/>
        <v>0</v>
      </c>
      <c r="KB189" s="25">
        <f t="shared" si="493"/>
        <v>0</v>
      </c>
      <c r="KC189" s="25">
        <f t="shared" si="494"/>
        <v>0</v>
      </c>
      <c r="KD189" s="28" t="s">
        <v>98</v>
      </c>
      <c r="KE189" s="27">
        <v>0</v>
      </c>
      <c r="KF189" s="25">
        <f t="shared" si="495"/>
        <v>2.3999999999999986</v>
      </c>
      <c r="KG189" s="25">
        <f t="shared" si="614"/>
        <v>2.3999999999999986</v>
      </c>
      <c r="KH189" s="27">
        <v>0</v>
      </c>
      <c r="KI189" s="25">
        <f t="shared" si="496"/>
        <v>2.5500000000000043</v>
      </c>
      <c r="KJ189" s="25">
        <f t="shared" si="615"/>
        <v>2.5500000000000043</v>
      </c>
      <c r="KK189" s="25">
        <f t="shared" si="497"/>
        <v>0</v>
      </c>
      <c r="KL189" s="25">
        <f t="shared" si="498"/>
        <v>0</v>
      </c>
      <c r="KM189" s="25">
        <f t="shared" si="616"/>
        <v>0</v>
      </c>
      <c r="KN189" s="25">
        <f t="shared" si="499"/>
        <v>0</v>
      </c>
      <c r="KO189" s="25">
        <f t="shared" si="500"/>
        <v>0</v>
      </c>
      <c r="KP189" s="25">
        <f t="shared" si="617"/>
        <v>0</v>
      </c>
      <c r="KQ189" s="25">
        <f t="shared" si="501"/>
        <v>0.2</v>
      </c>
      <c r="KR189" s="25">
        <f t="shared" si="502"/>
        <v>0.2</v>
      </c>
      <c r="KS189" s="25">
        <f t="shared" si="618"/>
        <v>0.2</v>
      </c>
      <c r="KT189" s="25">
        <f t="shared" si="503"/>
        <v>0</v>
      </c>
      <c r="KU189" s="25">
        <f t="shared" si="504"/>
        <v>0</v>
      </c>
      <c r="KV189" s="25">
        <f t="shared" si="619"/>
        <v>0</v>
      </c>
      <c r="KW189" s="25">
        <f t="shared" si="505"/>
        <v>0</v>
      </c>
      <c r="KX189" s="25">
        <f t="shared" si="506"/>
        <v>0</v>
      </c>
      <c r="KY189" s="25">
        <f t="shared" si="620"/>
        <v>0</v>
      </c>
      <c r="KZ189" s="25">
        <f t="shared" si="507"/>
        <v>0</v>
      </c>
      <c r="LA189" s="25">
        <f t="shared" si="508"/>
        <v>0</v>
      </c>
      <c r="LB189" s="25">
        <f t="shared" si="621"/>
        <v>0</v>
      </c>
      <c r="LC189" s="25">
        <f t="shared" si="509"/>
        <v>1.4</v>
      </c>
      <c r="LD189" s="25">
        <f t="shared" si="510"/>
        <v>1.4</v>
      </c>
      <c r="LE189" s="25">
        <f t="shared" si="622"/>
        <v>1.4</v>
      </c>
      <c r="LF189" s="25">
        <f t="shared" si="511"/>
        <v>0</v>
      </c>
      <c r="LG189" s="25">
        <f t="shared" si="512"/>
        <v>0</v>
      </c>
      <c r="LH189" s="25">
        <f t="shared" si="623"/>
        <v>0</v>
      </c>
      <c r="LI189" s="25">
        <f t="shared" si="513"/>
        <v>0</v>
      </c>
      <c r="LJ189" s="25">
        <f t="shared" si="514"/>
        <v>0</v>
      </c>
      <c r="LK189" s="25">
        <f t="shared" si="624"/>
        <v>0</v>
      </c>
      <c r="LL189" s="25">
        <f t="shared" si="515"/>
        <v>0</v>
      </c>
      <c r="LM189" s="25">
        <f t="shared" si="516"/>
        <v>0</v>
      </c>
      <c r="LN189" s="25">
        <f t="shared" si="625"/>
        <v>0</v>
      </c>
      <c r="LO189" s="25">
        <f t="shared" si="517"/>
        <v>0</v>
      </c>
      <c r="LP189" s="25">
        <f t="shared" si="518"/>
        <v>0</v>
      </c>
      <c r="LQ189" s="25">
        <f t="shared" si="626"/>
        <v>0</v>
      </c>
      <c r="LR189" s="25">
        <f t="shared" si="519"/>
        <v>0</v>
      </c>
      <c r="LS189" s="25">
        <f t="shared" si="520"/>
        <v>0</v>
      </c>
      <c r="LT189" s="25">
        <f t="shared" si="627"/>
        <v>0</v>
      </c>
      <c r="LU189" s="25">
        <f t="shared" si="521"/>
        <v>0</v>
      </c>
      <c r="LV189" s="25">
        <f t="shared" si="522"/>
        <v>0</v>
      </c>
      <c r="LW189" s="25">
        <f t="shared" si="628"/>
        <v>0</v>
      </c>
      <c r="LX189" s="25">
        <f t="shared" si="523"/>
        <v>0</v>
      </c>
      <c r="LY189" s="25">
        <f t="shared" si="524"/>
        <v>0</v>
      </c>
      <c r="LZ189" s="25">
        <f t="shared" si="629"/>
        <v>0</v>
      </c>
      <c r="MA189" s="25">
        <f t="shared" si="525"/>
        <v>0</v>
      </c>
      <c r="MB189" s="25">
        <f t="shared" si="526"/>
        <v>0</v>
      </c>
      <c r="MC189" s="25">
        <f t="shared" si="630"/>
        <v>0</v>
      </c>
      <c r="MD189" s="25">
        <f t="shared" si="527"/>
        <v>0</v>
      </c>
      <c r="ME189" s="25">
        <f t="shared" si="528"/>
        <v>0</v>
      </c>
      <c r="MF189" s="25">
        <f t="shared" si="631"/>
        <v>0</v>
      </c>
      <c r="MG189" s="25">
        <f t="shared" si="529"/>
        <v>0</v>
      </c>
      <c r="MH189" s="25">
        <f t="shared" si="530"/>
        <v>0</v>
      </c>
      <c r="MI189" s="25">
        <f t="shared" si="632"/>
        <v>0</v>
      </c>
      <c r="MJ189" s="25">
        <f t="shared" si="531"/>
        <v>0</v>
      </c>
      <c r="MK189" s="25">
        <f t="shared" si="532"/>
        <v>0</v>
      </c>
      <c r="ML189" s="25">
        <f t="shared" si="633"/>
        <v>0</v>
      </c>
      <c r="MM189" s="25">
        <f t="shared" si="533"/>
        <v>0</v>
      </c>
      <c r="MN189" s="25">
        <f t="shared" si="534"/>
        <v>0</v>
      </c>
      <c r="MO189" s="25">
        <f t="shared" si="634"/>
        <v>0</v>
      </c>
      <c r="MP189" s="25">
        <f t="shared" si="535"/>
        <v>0</v>
      </c>
      <c r="MQ189" s="25">
        <f t="shared" si="536"/>
        <v>0</v>
      </c>
      <c r="MR189" s="25">
        <f t="shared" si="635"/>
        <v>0</v>
      </c>
      <c r="MS189" s="29">
        <v>1.4</v>
      </c>
      <c r="MT189" s="29">
        <v>0</v>
      </c>
      <c r="MU189" s="29">
        <v>1</v>
      </c>
      <c r="MV189" s="29">
        <v>1</v>
      </c>
      <c r="MW189" s="25">
        <f t="shared" si="537"/>
        <v>1.4</v>
      </c>
      <c r="MX189" s="25">
        <f t="shared" si="538"/>
        <v>3.36</v>
      </c>
      <c r="MY189" s="25">
        <f t="shared" si="539"/>
        <v>0</v>
      </c>
      <c r="MZ189" s="25">
        <f t="shared" si="540"/>
        <v>0</v>
      </c>
      <c r="NA189" s="25">
        <f t="shared" si="541"/>
        <v>1.4</v>
      </c>
      <c r="NB189" s="25">
        <f t="shared" si="542"/>
        <v>3.57</v>
      </c>
      <c r="NC189" s="25">
        <f t="shared" si="543"/>
        <v>0</v>
      </c>
      <c r="ND189" s="25">
        <f t="shared" si="544"/>
        <v>0</v>
      </c>
      <c r="NE189" s="25">
        <f t="shared" si="636"/>
        <v>1.4</v>
      </c>
      <c r="NF189" s="25">
        <f t="shared" si="636"/>
        <v>3.4649999999999999</v>
      </c>
      <c r="NG189" s="25">
        <f t="shared" si="636"/>
        <v>0</v>
      </c>
      <c r="NH189" s="25">
        <f t="shared" si="545"/>
        <v>0</v>
      </c>
      <c r="NI189" s="25">
        <f t="shared" si="546"/>
        <v>60.74</v>
      </c>
      <c r="NJ189" s="25">
        <f t="shared" si="547"/>
        <v>0</v>
      </c>
      <c r="NK189" s="25">
        <f t="shared" si="548"/>
        <v>60.74</v>
      </c>
      <c r="NL189" s="25">
        <f t="shared" si="549"/>
        <v>31.88</v>
      </c>
      <c r="NM189" s="25">
        <f t="shared" si="550"/>
        <v>0</v>
      </c>
      <c r="NN189" s="25">
        <f t="shared" si="637"/>
        <v>31.88</v>
      </c>
      <c r="NO189" s="25">
        <f t="shared" si="551"/>
        <v>0</v>
      </c>
      <c r="NP189" s="25">
        <f t="shared" si="552"/>
        <v>0</v>
      </c>
      <c r="NQ189" s="25">
        <f t="shared" si="638"/>
        <v>0</v>
      </c>
      <c r="NR189" s="25">
        <f t="shared" si="553"/>
        <v>0</v>
      </c>
      <c r="NS189" s="25">
        <f t="shared" si="554"/>
        <v>0</v>
      </c>
      <c r="NT189" s="25">
        <f t="shared" si="639"/>
        <v>0</v>
      </c>
      <c r="NU189" s="25">
        <f t="shared" si="555"/>
        <v>0</v>
      </c>
      <c r="NV189" s="25">
        <f t="shared" si="556"/>
        <v>0</v>
      </c>
      <c r="NW189" s="25">
        <f t="shared" si="640"/>
        <v>0</v>
      </c>
      <c r="NX189" s="25">
        <f t="shared" si="641"/>
        <v>31.88</v>
      </c>
      <c r="NY189" s="25">
        <f t="shared" si="641"/>
        <v>0</v>
      </c>
      <c r="NZ189" s="25">
        <f t="shared" si="642"/>
        <v>31.88</v>
      </c>
      <c r="OA189" s="25">
        <f t="shared" si="643"/>
        <v>28.86</v>
      </c>
      <c r="OB189" s="25">
        <f t="shared" si="643"/>
        <v>0</v>
      </c>
      <c r="OC189" s="25">
        <f t="shared" si="644"/>
        <v>28.86</v>
      </c>
      <c r="OD189" s="25">
        <f t="shared" si="645"/>
        <v>31.88</v>
      </c>
      <c r="OE189" s="25">
        <f t="shared" si="645"/>
        <v>0</v>
      </c>
      <c r="OF189" s="25">
        <f t="shared" si="645"/>
        <v>31.88</v>
      </c>
      <c r="OG189" s="25">
        <f t="shared" si="557"/>
        <v>0</v>
      </c>
      <c r="OH189" s="25">
        <f t="shared" si="558"/>
        <v>0</v>
      </c>
      <c r="OI189" s="25">
        <f t="shared" si="559"/>
        <v>0</v>
      </c>
      <c r="OJ189" s="25">
        <f t="shared" si="560"/>
        <v>0</v>
      </c>
      <c r="OK189" s="25">
        <f t="shared" si="561"/>
        <v>0</v>
      </c>
      <c r="OL189" s="25">
        <f t="shared" si="562"/>
        <v>0</v>
      </c>
      <c r="OM189" s="25">
        <f t="shared" si="646"/>
        <v>0</v>
      </c>
      <c r="ON189" s="25">
        <f t="shared" si="646"/>
        <v>0</v>
      </c>
      <c r="OO189" s="25">
        <f t="shared" si="646"/>
        <v>0</v>
      </c>
      <c r="OP189" s="25">
        <f t="shared" si="563"/>
        <v>0</v>
      </c>
      <c r="OQ189" s="25">
        <f t="shared" si="564"/>
        <v>0</v>
      </c>
      <c r="OR189" s="25">
        <f t="shared" si="647"/>
        <v>0</v>
      </c>
      <c r="OS189" s="19">
        <v>536207.77399999998</v>
      </c>
      <c r="OT189" s="19">
        <v>2370340.0970000001</v>
      </c>
    </row>
    <row r="190" spans="1:410" ht="33" customHeight="1" x14ac:dyDescent="0.25">
      <c r="A190" s="18"/>
      <c r="B190" s="18" t="s">
        <v>939</v>
      </c>
      <c r="C190" s="18">
        <v>768.95</v>
      </c>
      <c r="D190" s="16" t="e">
        <f>_xlfn.IFNA(INDEX(#REF!,MATCH(E190,#REF!,0)),0)</f>
        <v>#REF!</v>
      </c>
      <c r="E190" s="18" t="s">
        <v>984</v>
      </c>
      <c r="F190" s="16" t="s">
        <v>765</v>
      </c>
      <c r="G190" s="16" t="s">
        <v>766</v>
      </c>
      <c r="H190" s="16" t="s">
        <v>767</v>
      </c>
      <c r="I190" s="16" t="s">
        <v>768</v>
      </c>
      <c r="J190" s="16" t="s">
        <v>769</v>
      </c>
      <c r="K190" s="16" t="s">
        <v>770</v>
      </c>
      <c r="L190" s="16" t="s">
        <v>771</v>
      </c>
      <c r="M190" s="18">
        <v>2.94</v>
      </c>
      <c r="N190" s="18">
        <v>1.94</v>
      </c>
      <c r="O190" s="18">
        <v>3.34</v>
      </c>
      <c r="P190" s="18">
        <v>2.34</v>
      </c>
      <c r="Q190" s="18">
        <v>0.1</v>
      </c>
      <c r="R190" s="18">
        <v>3.14</v>
      </c>
      <c r="S190" s="18">
        <v>2.14</v>
      </c>
      <c r="T190" s="18">
        <v>0.2</v>
      </c>
      <c r="U190" s="18">
        <v>0</v>
      </c>
      <c r="V190" s="18">
        <v>0</v>
      </c>
      <c r="W190" s="18">
        <v>0</v>
      </c>
      <c r="X190" s="18">
        <v>2.94</v>
      </c>
      <c r="Y190" s="18">
        <v>1.9</v>
      </c>
      <c r="Z190" s="20">
        <f t="shared" si="565"/>
        <v>2.2999999999999998</v>
      </c>
      <c r="AA190" s="18">
        <v>0.22</v>
      </c>
      <c r="AB190" s="18">
        <v>0</v>
      </c>
      <c r="AC190" s="18">
        <v>0</v>
      </c>
      <c r="AD190" s="18">
        <v>0</v>
      </c>
      <c r="AE190" s="18">
        <v>0</v>
      </c>
      <c r="AF190" s="18">
        <v>0</v>
      </c>
      <c r="AG190" s="18">
        <v>2.5</v>
      </c>
      <c r="AH190" s="18">
        <v>1.5</v>
      </c>
      <c r="AI190" s="20">
        <f t="shared" si="566"/>
        <v>2.4499999999999997</v>
      </c>
      <c r="AJ190" s="18">
        <v>0</v>
      </c>
      <c r="AK190" s="18">
        <v>0</v>
      </c>
      <c r="AL190" s="20">
        <f t="shared" si="567"/>
        <v>0</v>
      </c>
      <c r="AM190" s="18">
        <v>2.94</v>
      </c>
      <c r="AN190" s="18">
        <v>1.5</v>
      </c>
      <c r="AO190" s="18">
        <v>0.15</v>
      </c>
      <c r="AP190" s="18">
        <v>0.22</v>
      </c>
      <c r="AQ190" s="18">
        <v>2.94</v>
      </c>
      <c r="AR190" s="18">
        <v>1.72</v>
      </c>
      <c r="AS190" s="18">
        <v>0.12</v>
      </c>
      <c r="AT190" s="18">
        <v>0.11</v>
      </c>
      <c r="AU190" s="18">
        <v>0</v>
      </c>
      <c r="AV190" s="18">
        <v>1</v>
      </c>
      <c r="AW190" s="18">
        <v>0</v>
      </c>
      <c r="AX190" s="18">
        <v>0</v>
      </c>
      <c r="AY190" s="18">
        <v>0</v>
      </c>
      <c r="AZ190" s="18">
        <v>0</v>
      </c>
      <c r="BA190" s="18">
        <v>0</v>
      </c>
      <c r="BB190" s="18">
        <v>0</v>
      </c>
      <c r="BC190" s="18">
        <v>0</v>
      </c>
      <c r="BD190" s="18">
        <v>1</v>
      </c>
      <c r="BE190" s="18">
        <v>1</v>
      </c>
      <c r="BF190" s="18">
        <v>1</v>
      </c>
      <c r="BG190" s="18">
        <v>0</v>
      </c>
      <c r="BH190" s="18">
        <v>0</v>
      </c>
      <c r="BI190" s="18">
        <v>0</v>
      </c>
      <c r="BJ190" s="18">
        <v>0</v>
      </c>
      <c r="BK190" s="18">
        <v>0</v>
      </c>
      <c r="BL190" s="18">
        <v>0</v>
      </c>
      <c r="BM190" s="18">
        <v>0</v>
      </c>
      <c r="BN190" s="18">
        <v>0</v>
      </c>
      <c r="BO190" s="18">
        <v>0</v>
      </c>
      <c r="BP190" s="18">
        <v>2</v>
      </c>
      <c r="BQ190" s="18">
        <v>0</v>
      </c>
      <c r="BR190" s="18">
        <v>0</v>
      </c>
      <c r="BS190" s="18">
        <v>0</v>
      </c>
      <c r="BT190" s="18">
        <v>0</v>
      </c>
      <c r="BU190" s="18">
        <v>0</v>
      </c>
      <c r="BV190" s="18">
        <v>0</v>
      </c>
      <c r="BW190" s="18">
        <v>0</v>
      </c>
      <c r="BX190" s="18">
        <v>0</v>
      </c>
      <c r="BY190" s="18">
        <v>0</v>
      </c>
      <c r="BZ190" s="18">
        <v>0</v>
      </c>
      <c r="CA190" s="16" t="e">
        <f>_xlfn.IFNA(IF(RIGHT(D190,2)="=G",0,INDEX(#REF!,MATCH(E190,#REF!,0))),0)</f>
        <v>#REF!</v>
      </c>
      <c r="CB190" s="16"/>
      <c r="CC190" s="18"/>
      <c r="CD190" s="18"/>
      <c r="CE190" s="18"/>
      <c r="CF190" s="18"/>
      <c r="CG190" s="18"/>
      <c r="CH190" s="18"/>
      <c r="CI190" s="16" t="s">
        <v>98</v>
      </c>
      <c r="CJ190" s="18">
        <v>0</v>
      </c>
      <c r="CK190" s="20">
        <f t="shared" si="432"/>
        <v>2.85</v>
      </c>
      <c r="CL190" s="20">
        <f t="shared" si="568"/>
        <v>2.85</v>
      </c>
      <c r="CM190" s="18">
        <v>59.28</v>
      </c>
      <c r="CN190" s="18">
        <v>38.85</v>
      </c>
      <c r="CO190" s="18">
        <v>38.011000000000003</v>
      </c>
      <c r="CP190" s="22">
        <f t="shared" si="433"/>
        <v>38.85</v>
      </c>
      <c r="CQ190" s="22">
        <f t="shared" si="434"/>
        <v>36</v>
      </c>
      <c r="CR190" s="22">
        <f t="shared" si="569"/>
        <v>2.85</v>
      </c>
      <c r="CS190" s="22">
        <f t="shared" si="435"/>
        <v>36.099999999999994</v>
      </c>
      <c r="CT190" s="22">
        <f t="shared" si="436"/>
        <v>36.299999999999997</v>
      </c>
      <c r="CU190" s="18">
        <v>36.299999999999997</v>
      </c>
      <c r="CV190" s="22">
        <f t="shared" si="570"/>
        <v>2.2999999999999998</v>
      </c>
      <c r="CW190" s="22">
        <f t="shared" si="437"/>
        <v>0</v>
      </c>
      <c r="CX190" s="22">
        <f t="shared" si="438"/>
        <v>0</v>
      </c>
      <c r="CY190" s="22">
        <f t="shared" si="439"/>
        <v>38.58</v>
      </c>
      <c r="CZ190" s="22">
        <f t="shared" si="440"/>
        <v>38.729999999999997</v>
      </c>
      <c r="DA190" s="18">
        <v>38.85</v>
      </c>
      <c r="DB190" s="20">
        <f t="shared" si="571"/>
        <v>2.85</v>
      </c>
      <c r="DC190" s="20">
        <f t="shared" si="572"/>
        <v>0</v>
      </c>
      <c r="DD190" s="20">
        <f t="shared" si="573"/>
        <v>2.85</v>
      </c>
      <c r="DE190" s="20">
        <f t="shared" si="441"/>
        <v>0.1</v>
      </c>
      <c r="DF190" s="20">
        <f t="shared" si="442"/>
        <v>0.2</v>
      </c>
      <c r="DG190" s="20">
        <f t="shared" si="443"/>
        <v>2.5499999999999998</v>
      </c>
      <c r="DH190" s="20">
        <f t="shared" si="444"/>
        <v>0</v>
      </c>
      <c r="DI190" s="20">
        <f t="shared" si="445"/>
        <v>0</v>
      </c>
      <c r="DJ190" s="20">
        <f t="shared" si="446"/>
        <v>0</v>
      </c>
      <c r="DK190" s="20">
        <f t="shared" si="574"/>
        <v>2.8499999999999996</v>
      </c>
      <c r="DL190" s="20">
        <f t="shared" si="575"/>
        <v>0</v>
      </c>
      <c r="DM190" s="20">
        <f t="shared" si="576"/>
        <v>0</v>
      </c>
      <c r="DN190" s="20">
        <f t="shared" si="577"/>
        <v>0</v>
      </c>
      <c r="DO190" s="18">
        <v>2.54</v>
      </c>
      <c r="DP190" s="18">
        <v>0</v>
      </c>
      <c r="DQ190" s="18">
        <v>1</v>
      </c>
      <c r="DR190" s="18">
        <v>1</v>
      </c>
      <c r="DS190" s="25">
        <f t="shared" si="578"/>
        <v>2.54</v>
      </c>
      <c r="DT190" s="25">
        <f t="shared" si="579"/>
        <v>0</v>
      </c>
      <c r="DU190" s="25">
        <f t="shared" si="580"/>
        <v>7.24</v>
      </c>
      <c r="DV190" s="25">
        <f t="shared" si="581"/>
        <v>0</v>
      </c>
      <c r="DW190" s="25">
        <f t="shared" si="582"/>
        <v>7.24</v>
      </c>
      <c r="DX190" s="25">
        <f t="shared" si="583"/>
        <v>0</v>
      </c>
      <c r="DY190" s="25">
        <f t="shared" si="584"/>
        <v>0</v>
      </c>
      <c r="DZ190" s="25">
        <f t="shared" si="585"/>
        <v>0</v>
      </c>
      <c r="EA190" s="25">
        <f t="shared" si="586"/>
        <v>0</v>
      </c>
      <c r="EB190" s="25">
        <f t="shared" si="587"/>
        <v>0</v>
      </c>
      <c r="EC190" s="25">
        <f t="shared" si="588"/>
        <v>0</v>
      </c>
      <c r="ED190" s="25">
        <f t="shared" si="589"/>
        <v>0</v>
      </c>
      <c r="EE190" s="25">
        <f t="shared" si="589"/>
        <v>0</v>
      </c>
      <c r="EF190" s="25">
        <f t="shared" si="590"/>
        <v>0</v>
      </c>
      <c r="EG190" s="25">
        <f t="shared" si="591"/>
        <v>0</v>
      </c>
      <c r="EH190" s="25">
        <f t="shared" si="591"/>
        <v>0</v>
      </c>
      <c r="EI190" s="25">
        <f t="shared" si="592"/>
        <v>0</v>
      </c>
      <c r="EJ190" s="18"/>
      <c r="EK190" s="18"/>
      <c r="EL190" s="18"/>
      <c r="EM190" s="18"/>
      <c r="EN190" s="16"/>
      <c r="EO190" s="16"/>
      <c r="EP190" s="16">
        <f>IF(OR(EN190="Cống tròn",EN190="Cống hộp",EN190="Ống nhựa"),INDEX(#REF!,MATCH(E190,#REF!,0)),IF(OR(EN190="Rãnh xây",EN190="Rãnh bê tông"),INDEX(#REF!,MATCH(E190,#REF!,0)),0))</f>
        <v>0</v>
      </c>
      <c r="EQ190" s="18"/>
      <c r="ER190" s="18"/>
      <c r="ES190" s="25">
        <f t="shared" si="593"/>
        <v>0</v>
      </c>
      <c r="ET190" s="1" t="str">
        <f>_xlfn.IFNA(IF(EN190="Cống tròn",INDEX(#REF!,MATCH(E190,#REF!,0)),IF(EN190="Cống hộp",INDEX(#REF!,MATCH(E190,#REF!,0)),EU190&amp;" ,"&amp;EV190)),0)</f>
        <v xml:space="preserve"> ,</v>
      </c>
      <c r="EU190" s="16"/>
      <c r="EV190" s="16"/>
      <c r="EW190" s="16" t="e">
        <f>_xlfn.IFNA(INDEX(#REF!,MATCH(E190,#REF!,0)),0)</f>
        <v>#REF!</v>
      </c>
      <c r="EX190" s="16"/>
      <c r="EY190" s="18">
        <v>0</v>
      </c>
      <c r="EZ190" s="18">
        <v>0</v>
      </c>
      <c r="FA190" s="18">
        <v>0</v>
      </c>
      <c r="FB190" s="19">
        <v>0</v>
      </c>
      <c r="FC190" s="19">
        <v>0</v>
      </c>
      <c r="FD190" s="25">
        <f t="shared" si="447"/>
        <v>0</v>
      </c>
      <c r="FE190" s="25">
        <f t="shared" si="594"/>
        <v>0</v>
      </c>
      <c r="FF190" s="18">
        <v>0</v>
      </c>
      <c r="FG190" s="18">
        <v>0</v>
      </c>
      <c r="FH190" s="18">
        <v>0</v>
      </c>
      <c r="FI190" s="25">
        <f t="shared" si="595"/>
        <v>0</v>
      </c>
      <c r="FJ190" s="18">
        <v>0</v>
      </c>
      <c r="FK190" s="18">
        <v>0</v>
      </c>
      <c r="FL190" s="18">
        <v>0</v>
      </c>
      <c r="FM190" s="18">
        <v>0</v>
      </c>
      <c r="FN190" s="18">
        <v>0</v>
      </c>
      <c r="FO190" s="25">
        <f t="shared" si="596"/>
        <v>0</v>
      </c>
      <c r="FP190" s="18">
        <v>0</v>
      </c>
      <c r="FQ190" s="18">
        <v>0</v>
      </c>
      <c r="FR190" s="25">
        <f t="shared" si="448"/>
        <v>0</v>
      </c>
      <c r="FS190" s="25">
        <f t="shared" si="449"/>
        <v>0</v>
      </c>
      <c r="FT190" s="25">
        <f t="shared" si="450"/>
        <v>0</v>
      </c>
      <c r="FU190" s="25">
        <f t="shared" si="451"/>
        <v>0</v>
      </c>
      <c r="FV190" s="25" t="str">
        <f t="shared" si="597"/>
        <v>Đủ</v>
      </c>
      <c r="FW190" s="25">
        <f t="shared" si="598"/>
        <v>0</v>
      </c>
      <c r="FX190" s="16"/>
      <c r="FY190" s="16"/>
      <c r="FZ190" s="16"/>
      <c r="GA190" s="16"/>
      <c r="GB190" s="19">
        <v>0</v>
      </c>
      <c r="GC190" s="19">
        <v>0</v>
      </c>
      <c r="GD190" s="19">
        <v>0</v>
      </c>
      <c r="GE190" s="19">
        <v>0</v>
      </c>
      <c r="GF190" s="19">
        <v>0</v>
      </c>
      <c r="GG190" s="19">
        <v>0</v>
      </c>
      <c r="GH190" s="19">
        <v>0</v>
      </c>
      <c r="GI190" s="19">
        <v>0</v>
      </c>
      <c r="GJ190" s="19">
        <v>0</v>
      </c>
      <c r="GK190" s="19">
        <v>0</v>
      </c>
      <c r="GL190" s="25">
        <f t="shared" si="452"/>
        <v>0</v>
      </c>
      <c r="GM190" s="25">
        <f t="shared" si="599"/>
        <v>0</v>
      </c>
      <c r="GN190" s="19">
        <v>0</v>
      </c>
      <c r="GO190" s="19">
        <v>0</v>
      </c>
      <c r="GP190" s="19">
        <v>0</v>
      </c>
      <c r="GQ190" s="19">
        <v>0</v>
      </c>
      <c r="GR190" s="1" t="e">
        <f>_xlfn.IFNA(INDEX(#REF!,MATCH(E190,#REF!,0)),0)</f>
        <v>#REF!</v>
      </c>
      <c r="GS190" s="16"/>
      <c r="GT190" s="18">
        <v>0</v>
      </c>
      <c r="GU190" s="18">
        <v>0</v>
      </c>
      <c r="GV190" s="18">
        <v>0</v>
      </c>
      <c r="GW190" s="18">
        <v>0</v>
      </c>
      <c r="GX190" s="25">
        <f t="shared" si="453"/>
        <v>0</v>
      </c>
      <c r="GY190" s="25">
        <f t="shared" si="454"/>
        <v>0</v>
      </c>
      <c r="GZ190" s="25">
        <f t="shared" si="600"/>
        <v>0</v>
      </c>
      <c r="HA190" s="1" t="e" cm="1">
        <f t="array" ref="HA190">INDEX(#REF!,MATCH(EJ190&amp;EK190&amp;HD190&amp;HE190&amp;HF190,#REF!&amp;#REF!&amp;#REF!&amp;#REF!&amp;#REF!,0))</f>
        <v>#REF!</v>
      </c>
      <c r="HB190" s="16"/>
      <c r="HC190" s="25">
        <f t="shared" si="601"/>
        <v>0</v>
      </c>
      <c r="HD190" s="18">
        <v>0</v>
      </c>
      <c r="HE190" s="18">
        <v>0</v>
      </c>
      <c r="HF190" s="18">
        <v>0</v>
      </c>
      <c r="HG190" s="1" t="e" cm="1">
        <f t="array" ref="HG190">INDEX(#REF!,MATCH(EJ190&amp;EK190&amp;HJ190&amp;HK190&amp;HL190,#REF!&amp;#REF!&amp;#REF!&amp;#REF!&amp;#REF!,0))</f>
        <v>#REF!</v>
      </c>
      <c r="HH190" s="16"/>
      <c r="HI190" s="25">
        <f t="shared" si="602"/>
        <v>0</v>
      </c>
      <c r="HJ190" s="25">
        <f t="shared" si="603"/>
        <v>0</v>
      </c>
      <c r="HK190" s="19">
        <v>0</v>
      </c>
      <c r="HL190" s="19">
        <v>0</v>
      </c>
      <c r="HM190" s="18">
        <v>0.01</v>
      </c>
      <c r="HN190" s="18">
        <v>1</v>
      </c>
      <c r="HO190" s="25">
        <f t="shared" si="604"/>
        <v>0</v>
      </c>
      <c r="HP190" s="25">
        <f t="shared" si="605"/>
        <v>0</v>
      </c>
      <c r="HQ190" s="25">
        <f t="shared" si="606"/>
        <v>0</v>
      </c>
      <c r="HR190" s="25">
        <f t="shared" si="607"/>
        <v>0</v>
      </c>
      <c r="HS190" s="25">
        <f t="shared" si="608"/>
        <v>0</v>
      </c>
      <c r="HT190" s="19">
        <v>0</v>
      </c>
      <c r="HU190" s="19">
        <v>0</v>
      </c>
      <c r="HV190" s="19">
        <v>0</v>
      </c>
      <c r="HW190" s="25">
        <f t="shared" si="609"/>
        <v>0</v>
      </c>
      <c r="HX190" s="19">
        <v>0</v>
      </c>
      <c r="HY190" s="19">
        <v>0</v>
      </c>
      <c r="HZ190" s="18">
        <v>0</v>
      </c>
      <c r="IA190" s="20">
        <f>ROUND(IF(EN190="Cống tròn",IF(EN190="Cống tròn",IF(EU190="Không có móng",IQ190-FF190,IF(EU190="Đế",IP190-FN190,IF(OR(EU190="Móng bê tông",EU190="Móng bê tông kết hợp đế"),II190-FJ190,0))),0),IF(EN190="Cống hộp",IF(AND(EN190="Cống hộp",EU190="Không có móng"),IQ190-GF190,IF(AND(EN190="Cống hộp",EU190="Móng bê tông"),IJ190-GB190,0)),IF(OR(EN190="Rãnh xây",EN190="Rãnh bê tông"),IF(OR(EN190="Rãnh xây",EN190="Rãnh bê tông"),IK190-GB190,0),IF(EN190="Ống nhựa",IF(AND(EN190="Ống nhựa",EU190="Không đắp cát"),IQ190-HT190,IF(AND(EN190="Ống nhựa",EU190="Đắp cát"),IH190-HX190,0)),IF(EN190="Rãnh thang",IF(EN190="Rãnh thang",IF(EU190="Móng bê tông",#REF!-#REF!,IQ190),0),0))))),2)</f>
        <v>0</v>
      </c>
      <c r="IB190" s="20">
        <f t="shared" si="610"/>
        <v>0</v>
      </c>
      <c r="IC190" s="20">
        <f t="shared" si="455"/>
        <v>0</v>
      </c>
      <c r="ID190" s="20">
        <f t="shared" si="456"/>
        <v>0</v>
      </c>
      <c r="IE190" s="20">
        <f t="shared" si="457"/>
        <v>0</v>
      </c>
      <c r="IF190" s="20">
        <f t="shared" si="458"/>
        <v>0</v>
      </c>
      <c r="IG190" s="20">
        <f>IF(EN190="Rãnh thang",IF(AND(EN190="Rãnh thang",EU190="Móng bê tông"),IQ190-#REF!,0),IF(EN190="Ống nhựa",IF(AND(EN190="Ống nhựa",EU190="Đắp cát"),IQ190-HT190,0),IF(EN190="Cống tròn",IF(EN190="Cống tròn",IF(OR(EU190="Móng bê tông",EU190="Móng bê tông kết hợp đế"),IM190-FL190,0),0),IF(EN190="Cống hộp",IF(AND(EN190="Cống hộp",EU190="Móng bê tông"),IN190-GD190,0),IF(OR(EN190="Rãnh xây",EN190="Rãnh bê tông"),IF(AND(EN190="Rãnh xây",EU190="Móng bê tông"),IO190-GD190,IF(AND(EN190="Rãnh bê tông",EU190="Móng bê tông"),IO190-GD190,0)),0)))))</f>
        <v>0</v>
      </c>
      <c r="IH190" s="20">
        <f t="shared" si="459"/>
        <v>0</v>
      </c>
      <c r="II190" s="20">
        <f t="shared" si="460"/>
        <v>0</v>
      </c>
      <c r="IJ190" s="20">
        <f t="shared" si="461"/>
        <v>0</v>
      </c>
      <c r="IK190" s="20">
        <f t="shared" si="462"/>
        <v>0</v>
      </c>
      <c r="IL190" s="20">
        <f t="shared" si="463"/>
        <v>0</v>
      </c>
      <c r="IM190" s="20">
        <f t="shared" si="464"/>
        <v>0</v>
      </c>
      <c r="IN190" s="20">
        <f t="shared" si="465"/>
        <v>0</v>
      </c>
      <c r="IO190" s="20">
        <f t="shared" si="466"/>
        <v>0</v>
      </c>
      <c r="IP190" s="20">
        <f t="shared" si="467"/>
        <v>0</v>
      </c>
      <c r="IQ190" s="18">
        <v>0</v>
      </c>
      <c r="IR190" s="25">
        <f t="shared" si="611"/>
        <v>0</v>
      </c>
      <c r="IS190" s="25">
        <f t="shared" si="468"/>
        <v>0</v>
      </c>
      <c r="IT190" s="25">
        <f t="shared" si="469"/>
        <v>0</v>
      </c>
      <c r="IU190" s="25">
        <f>ROUND(IF(EN190="Cống tròn",IF(EN190="Cống tròn",IV190+FF190,0),IF(EN190="Cống hộp",IF(EN190="Cống hộp",IV190+GP190,0),IF(OR(EN190="Rãnh xây",EN190="Rãnh bê tông"),IF(OR(EN190="Rãnh xây",EN190="Rãnh bê tông"),IV190+GP190,0),IF(EN190="ống nhựa",IF(EN190="Ống nhựa",IV190+HT190,0),IF(EN190="Rãnh thang",IF(EN190="Rãnh thang",IQ190+#REF!,0),0))))),2)</f>
        <v>0</v>
      </c>
      <c r="IV190" s="18">
        <v>0</v>
      </c>
      <c r="IW190" s="25">
        <f t="shared" si="470"/>
        <v>0</v>
      </c>
      <c r="IX190" s="25">
        <f t="shared" si="471"/>
        <v>0</v>
      </c>
      <c r="IY190" s="25">
        <f t="shared" si="472"/>
        <v>0</v>
      </c>
      <c r="IZ190" s="25">
        <f t="shared" si="473"/>
        <v>0</v>
      </c>
      <c r="JA190" s="25">
        <f t="shared" si="474"/>
        <v>0</v>
      </c>
      <c r="JB190" s="18">
        <v>0</v>
      </c>
      <c r="JC190" s="20">
        <f>ROUND(IF(EN190="Cống tròn",IF(EN190="Cống tròn",IF(EU190="Không có móng",JS190-FF190,IF(EU190="Đế",JR190-FN190,IF(OR(EU190="Móng bê tông",EU190="Móng bê tông kết hợp đế"),JK190-FJ190,0))),0),IF(EN190="Cống hộp",IF(AND(EN190="Cống hộp",EU190="Không có móng"),JS190-GF190,IF(AND(EN190="Cống hộp",EU190="Móng bê tông"),JL190-GB190,0)),IF(OR(EN190="Rãnh xây",EN190="Rãnh bê tông"),IF(OR(EN190="Rãnh xây",EN190="Rãnh bê tông"),JM190-GB190,0),IF(EN190="Ống nhựa",IF(AND(EN190="Ống nhựa",EU190="Không đắp cát"),JS190-HT190,IF(AND(EN190="Ống nhựa",EU190="Đắp cát"),JJ190-HX190,0)),IF(EN190="Rãnh thang",IF(EN190="Rãnh thang",IF(EU190="Móng bê tông",#REF!-#REF!,JS190),0),0))))),2)</f>
        <v>0</v>
      </c>
      <c r="JD190" s="20">
        <f t="shared" si="612"/>
        <v>0</v>
      </c>
      <c r="JE190" s="20">
        <f t="shared" si="475"/>
        <v>0</v>
      </c>
      <c r="JF190" s="20">
        <f t="shared" si="476"/>
        <v>0</v>
      </c>
      <c r="JG190" s="20">
        <f t="shared" si="477"/>
        <v>0</v>
      </c>
      <c r="JH190" s="20">
        <f t="shared" si="478"/>
        <v>0</v>
      </c>
      <c r="JI190" s="20">
        <f>IF(EN190="Rãnh thang",IF(AND(EN190="Rãnh thang",EU190="Móng bê tông"),JS190-#REF!,0),IF(EN190="Ống nhựa",IF(AND(EN190="Ống nhựa",EU190="Đắp cát"),JS190-HT190,0),IF(EN190="Cống tròn",IF(EN190="Cống tròn",IF(OR(EU190="Móng bê tông",EU190="Móng bê tông kết hợp đế"),JO190-FL190,0),0),IF(EN190="Cống hộp",IF(AND(EN190="Cống hộp",EU190="Móng bê tông"),JP190-GD190,0),IF(OR(EN190="Rãnh xây",EN190="Rãnh bê tông"),IF(AND(EN190="Rãnh xây",EU190="Móng bê tông"),JQ190-GD190,IF(AND(EN190="Rãnh bê tông",EU190="Móng bê tông"),JQ190-GD190,0)),0)))))</f>
        <v>0</v>
      </c>
      <c r="JJ190" s="20">
        <f t="shared" si="479"/>
        <v>0</v>
      </c>
      <c r="JK190" s="20">
        <f t="shared" si="480"/>
        <v>0</v>
      </c>
      <c r="JL190" s="20">
        <f t="shared" si="481"/>
        <v>0</v>
      </c>
      <c r="JM190" s="20">
        <f t="shared" si="482"/>
        <v>0</v>
      </c>
      <c r="JN190" s="20">
        <f t="shared" si="483"/>
        <v>0</v>
      </c>
      <c r="JO190" s="20">
        <f t="shared" si="484"/>
        <v>0</v>
      </c>
      <c r="JP190" s="20">
        <f t="shared" si="485"/>
        <v>0</v>
      </c>
      <c r="JQ190" s="20">
        <f t="shared" si="486"/>
        <v>0</v>
      </c>
      <c r="JR190" s="20">
        <f t="shared" si="487"/>
        <v>0</v>
      </c>
      <c r="JS190" s="26">
        <v>0</v>
      </c>
      <c r="JT190" s="25">
        <f t="shared" si="613"/>
        <v>0</v>
      </c>
      <c r="JU190" s="25">
        <f t="shared" si="488"/>
        <v>0</v>
      </c>
      <c r="JV190" s="25">
        <f t="shared" si="489"/>
        <v>0</v>
      </c>
      <c r="JW190" s="25">
        <f>ROUND(IF(EN190="Cống tròn",IF(EN190="Cống tròn",JX190+FF190,0),IF(EN190="Cống hộp",IF(EN190="Cống hộp",JX190+GP190,0),IF(OR(EN190="Rãnh xây",EN190="Rãnh bê tông"),IF(OR(EN190="Rãnh xây",EN190="Rãnh bê tông"),JX190+GP190,0),IF(EN190="ống nhựa",IF(EN190="Ống nhựa",JX190+HT190,0),IF(EN190="Rãnh thang",IF(EN190="Rãnh thang",JS190+#REF!,0),0))))),2)</f>
        <v>0</v>
      </c>
      <c r="JX190" s="27">
        <v>0</v>
      </c>
      <c r="JY190" s="25">
        <f t="shared" si="490"/>
        <v>0</v>
      </c>
      <c r="JZ190" s="25">
        <f t="shared" si="491"/>
        <v>0</v>
      </c>
      <c r="KA190" s="25">
        <f t="shared" si="492"/>
        <v>0</v>
      </c>
      <c r="KB190" s="25">
        <f t="shared" si="493"/>
        <v>0</v>
      </c>
      <c r="KC190" s="25">
        <f t="shared" si="494"/>
        <v>0</v>
      </c>
      <c r="KD190" s="28" t="s">
        <v>98</v>
      </c>
      <c r="KE190" s="27">
        <v>0</v>
      </c>
      <c r="KF190" s="25">
        <f t="shared" si="495"/>
        <v>0</v>
      </c>
      <c r="KG190" s="25">
        <f t="shared" si="614"/>
        <v>0</v>
      </c>
      <c r="KH190" s="27">
        <v>0</v>
      </c>
      <c r="KI190" s="25">
        <f t="shared" si="496"/>
        <v>0</v>
      </c>
      <c r="KJ190" s="25">
        <f t="shared" si="615"/>
        <v>0</v>
      </c>
      <c r="KK190" s="25">
        <f t="shared" si="497"/>
        <v>0</v>
      </c>
      <c r="KL190" s="25">
        <f t="shared" si="498"/>
        <v>0</v>
      </c>
      <c r="KM190" s="25">
        <f t="shared" si="616"/>
        <v>0</v>
      </c>
      <c r="KN190" s="25">
        <f t="shared" si="499"/>
        <v>0</v>
      </c>
      <c r="KO190" s="25">
        <f t="shared" si="500"/>
        <v>0</v>
      </c>
      <c r="KP190" s="25">
        <f t="shared" si="617"/>
        <v>0</v>
      </c>
      <c r="KQ190" s="25">
        <f t="shared" si="501"/>
        <v>0</v>
      </c>
      <c r="KR190" s="25">
        <f t="shared" si="502"/>
        <v>0</v>
      </c>
      <c r="KS190" s="25">
        <f t="shared" si="618"/>
        <v>0</v>
      </c>
      <c r="KT190" s="25">
        <f t="shared" si="503"/>
        <v>0</v>
      </c>
      <c r="KU190" s="25">
        <f t="shared" si="504"/>
        <v>0</v>
      </c>
      <c r="KV190" s="25">
        <f t="shared" si="619"/>
        <v>0</v>
      </c>
      <c r="KW190" s="25">
        <f t="shared" si="505"/>
        <v>0</v>
      </c>
      <c r="KX190" s="25">
        <f t="shared" si="506"/>
        <v>0</v>
      </c>
      <c r="KY190" s="25">
        <f t="shared" si="620"/>
        <v>0</v>
      </c>
      <c r="KZ190" s="25">
        <f t="shared" si="507"/>
        <v>0</v>
      </c>
      <c r="LA190" s="25">
        <f t="shared" si="508"/>
        <v>0</v>
      </c>
      <c r="LB190" s="25">
        <f t="shared" si="621"/>
        <v>0</v>
      </c>
      <c r="LC190" s="25">
        <f t="shared" si="509"/>
        <v>0</v>
      </c>
      <c r="LD190" s="25">
        <f t="shared" si="510"/>
        <v>0</v>
      </c>
      <c r="LE190" s="25">
        <f t="shared" si="622"/>
        <v>0</v>
      </c>
      <c r="LF190" s="25">
        <f t="shared" si="511"/>
        <v>0</v>
      </c>
      <c r="LG190" s="25">
        <f t="shared" si="512"/>
        <v>0</v>
      </c>
      <c r="LH190" s="25">
        <f t="shared" si="623"/>
        <v>0</v>
      </c>
      <c r="LI190" s="25">
        <f t="shared" si="513"/>
        <v>0</v>
      </c>
      <c r="LJ190" s="25">
        <f t="shared" si="514"/>
        <v>0</v>
      </c>
      <c r="LK190" s="25">
        <f t="shared" si="624"/>
        <v>0</v>
      </c>
      <c r="LL190" s="25">
        <f t="shared" si="515"/>
        <v>0</v>
      </c>
      <c r="LM190" s="25">
        <f t="shared" si="516"/>
        <v>0</v>
      </c>
      <c r="LN190" s="25">
        <f t="shared" si="625"/>
        <v>0</v>
      </c>
      <c r="LO190" s="25">
        <f t="shared" si="517"/>
        <v>0</v>
      </c>
      <c r="LP190" s="25">
        <f t="shared" si="518"/>
        <v>0</v>
      </c>
      <c r="LQ190" s="25">
        <f t="shared" si="626"/>
        <v>0</v>
      </c>
      <c r="LR190" s="25">
        <f t="shared" si="519"/>
        <v>0</v>
      </c>
      <c r="LS190" s="25">
        <f t="shared" si="520"/>
        <v>0</v>
      </c>
      <c r="LT190" s="25">
        <f t="shared" si="627"/>
        <v>0</v>
      </c>
      <c r="LU190" s="25">
        <f t="shared" si="521"/>
        <v>0</v>
      </c>
      <c r="LV190" s="25">
        <f t="shared" si="522"/>
        <v>0</v>
      </c>
      <c r="LW190" s="25">
        <f t="shared" si="628"/>
        <v>0</v>
      </c>
      <c r="LX190" s="25">
        <f t="shared" si="523"/>
        <v>0</v>
      </c>
      <c r="LY190" s="25">
        <f t="shared" si="524"/>
        <v>0</v>
      </c>
      <c r="LZ190" s="25">
        <f t="shared" si="629"/>
        <v>0</v>
      </c>
      <c r="MA190" s="25">
        <f t="shared" si="525"/>
        <v>0</v>
      </c>
      <c r="MB190" s="25">
        <f t="shared" si="526"/>
        <v>0</v>
      </c>
      <c r="MC190" s="25">
        <f t="shared" si="630"/>
        <v>0</v>
      </c>
      <c r="MD190" s="25">
        <f t="shared" si="527"/>
        <v>0</v>
      </c>
      <c r="ME190" s="25">
        <f t="shared" si="528"/>
        <v>0</v>
      </c>
      <c r="MF190" s="25">
        <f t="shared" si="631"/>
        <v>0</v>
      </c>
      <c r="MG190" s="25">
        <f t="shared" si="529"/>
        <v>0</v>
      </c>
      <c r="MH190" s="25">
        <f t="shared" si="530"/>
        <v>0</v>
      </c>
      <c r="MI190" s="25">
        <f t="shared" si="632"/>
        <v>0</v>
      </c>
      <c r="MJ190" s="25">
        <f t="shared" si="531"/>
        <v>0</v>
      </c>
      <c r="MK190" s="25">
        <f t="shared" si="532"/>
        <v>0</v>
      </c>
      <c r="ML190" s="25">
        <f t="shared" si="633"/>
        <v>0</v>
      </c>
      <c r="MM190" s="25">
        <f t="shared" si="533"/>
        <v>0</v>
      </c>
      <c r="MN190" s="25">
        <f t="shared" si="534"/>
        <v>0</v>
      </c>
      <c r="MO190" s="25">
        <f t="shared" si="634"/>
        <v>0</v>
      </c>
      <c r="MP190" s="25">
        <f t="shared" si="535"/>
        <v>0</v>
      </c>
      <c r="MQ190" s="25">
        <f t="shared" si="536"/>
        <v>0</v>
      </c>
      <c r="MR190" s="25">
        <f t="shared" si="635"/>
        <v>0</v>
      </c>
      <c r="MS190" s="29">
        <v>0</v>
      </c>
      <c r="MT190" s="29">
        <v>0</v>
      </c>
      <c r="MU190" s="29">
        <v>1</v>
      </c>
      <c r="MV190" s="29">
        <v>1</v>
      </c>
      <c r="MW190" s="25">
        <f t="shared" si="537"/>
        <v>0</v>
      </c>
      <c r="MX190" s="25">
        <f t="shared" si="538"/>
        <v>0</v>
      </c>
      <c r="MY190" s="25">
        <f t="shared" si="539"/>
        <v>0</v>
      </c>
      <c r="MZ190" s="25">
        <f t="shared" si="540"/>
        <v>0</v>
      </c>
      <c r="NA190" s="25">
        <f t="shared" si="541"/>
        <v>0</v>
      </c>
      <c r="NB190" s="25">
        <f t="shared" si="542"/>
        <v>0</v>
      </c>
      <c r="NC190" s="25">
        <f t="shared" si="543"/>
        <v>0</v>
      </c>
      <c r="ND190" s="25">
        <f t="shared" si="544"/>
        <v>0</v>
      </c>
      <c r="NE190" s="25">
        <f t="shared" si="636"/>
        <v>0</v>
      </c>
      <c r="NF190" s="25">
        <f t="shared" si="636"/>
        <v>0</v>
      </c>
      <c r="NG190" s="25">
        <f t="shared" si="636"/>
        <v>0</v>
      </c>
      <c r="NH190" s="25">
        <f t="shared" si="545"/>
        <v>0</v>
      </c>
      <c r="NI190" s="25">
        <f t="shared" si="546"/>
        <v>0</v>
      </c>
      <c r="NJ190" s="25">
        <f t="shared" si="547"/>
        <v>0</v>
      </c>
      <c r="NK190" s="25">
        <f t="shared" si="548"/>
        <v>0</v>
      </c>
      <c r="NL190" s="25">
        <f t="shared" si="549"/>
        <v>0</v>
      </c>
      <c r="NM190" s="25">
        <f t="shared" si="550"/>
        <v>0</v>
      </c>
      <c r="NN190" s="25">
        <f t="shared" si="637"/>
        <v>0</v>
      </c>
      <c r="NO190" s="25">
        <f t="shared" si="551"/>
        <v>0</v>
      </c>
      <c r="NP190" s="25">
        <f t="shared" si="552"/>
        <v>0</v>
      </c>
      <c r="NQ190" s="25">
        <f t="shared" si="638"/>
        <v>0</v>
      </c>
      <c r="NR190" s="25">
        <f t="shared" si="553"/>
        <v>0</v>
      </c>
      <c r="NS190" s="25">
        <f t="shared" si="554"/>
        <v>0</v>
      </c>
      <c r="NT190" s="25">
        <f t="shared" si="639"/>
        <v>0</v>
      </c>
      <c r="NU190" s="25">
        <f t="shared" si="555"/>
        <v>0</v>
      </c>
      <c r="NV190" s="25">
        <f t="shared" si="556"/>
        <v>0</v>
      </c>
      <c r="NW190" s="25">
        <f t="shared" si="640"/>
        <v>0</v>
      </c>
      <c r="NX190" s="25">
        <f t="shared" si="641"/>
        <v>0</v>
      </c>
      <c r="NY190" s="25">
        <f t="shared" si="641"/>
        <v>0</v>
      </c>
      <c r="NZ190" s="25">
        <f t="shared" si="642"/>
        <v>0</v>
      </c>
      <c r="OA190" s="25">
        <f t="shared" si="643"/>
        <v>0</v>
      </c>
      <c r="OB190" s="25">
        <f t="shared" si="643"/>
        <v>0</v>
      </c>
      <c r="OC190" s="25">
        <f t="shared" si="644"/>
        <v>0</v>
      </c>
      <c r="OD190" s="25">
        <f t="shared" si="645"/>
        <v>0</v>
      </c>
      <c r="OE190" s="25">
        <f t="shared" si="645"/>
        <v>0</v>
      </c>
      <c r="OF190" s="25">
        <f t="shared" si="645"/>
        <v>0</v>
      </c>
      <c r="OG190" s="25">
        <f t="shared" si="557"/>
        <v>0</v>
      </c>
      <c r="OH190" s="25">
        <f t="shared" si="558"/>
        <v>0</v>
      </c>
      <c r="OI190" s="25">
        <f t="shared" si="559"/>
        <v>0</v>
      </c>
      <c r="OJ190" s="25">
        <f t="shared" si="560"/>
        <v>0</v>
      </c>
      <c r="OK190" s="25">
        <f t="shared" si="561"/>
        <v>0</v>
      </c>
      <c r="OL190" s="25">
        <f t="shared" si="562"/>
        <v>0</v>
      </c>
      <c r="OM190" s="25">
        <f t="shared" si="646"/>
        <v>0</v>
      </c>
      <c r="ON190" s="25">
        <f t="shared" si="646"/>
        <v>0</v>
      </c>
      <c r="OO190" s="25">
        <f t="shared" si="646"/>
        <v>0</v>
      </c>
      <c r="OP190" s="25">
        <f t="shared" si="563"/>
        <v>0</v>
      </c>
      <c r="OQ190" s="25">
        <f t="shared" si="564"/>
        <v>0</v>
      </c>
      <c r="OR190" s="25">
        <f t="shared" si="647"/>
        <v>0</v>
      </c>
      <c r="OS190" s="19">
        <v>536207.76599999995</v>
      </c>
      <c r="OT190" s="19">
        <v>2370359.1379999998</v>
      </c>
    </row>
    <row r="191" spans="1:410" ht="33" customHeight="1" x14ac:dyDescent="0.25">
      <c r="A191" s="18"/>
      <c r="B191" s="18" t="s">
        <v>939</v>
      </c>
      <c r="C191" s="18">
        <v>733.59</v>
      </c>
      <c r="D191" s="16" t="e">
        <f>_xlfn.IFNA(INDEX(#REF!,MATCH(E191,#REF!,0)),0)</f>
        <v>#REF!</v>
      </c>
      <c r="E191" s="18" t="s">
        <v>985</v>
      </c>
      <c r="F191" s="16" t="s">
        <v>765</v>
      </c>
      <c r="G191" s="16" t="s">
        <v>766</v>
      </c>
      <c r="H191" s="16" t="s">
        <v>767</v>
      </c>
      <c r="I191" s="16" t="s">
        <v>768</v>
      </c>
      <c r="J191" s="16" t="s">
        <v>769</v>
      </c>
      <c r="K191" s="16" t="s">
        <v>770</v>
      </c>
      <c r="L191" s="16" t="s">
        <v>771</v>
      </c>
      <c r="M191" s="18">
        <v>1.64</v>
      </c>
      <c r="N191" s="18">
        <v>1.94</v>
      </c>
      <c r="O191" s="18">
        <v>2.04</v>
      </c>
      <c r="P191" s="18">
        <v>2.34</v>
      </c>
      <c r="Q191" s="18">
        <v>0.1</v>
      </c>
      <c r="R191" s="18">
        <v>1.8399999999999999</v>
      </c>
      <c r="S191" s="18">
        <v>2.14</v>
      </c>
      <c r="T191" s="18">
        <v>0.2</v>
      </c>
      <c r="U191" s="18">
        <v>0</v>
      </c>
      <c r="V191" s="18">
        <v>0</v>
      </c>
      <c r="W191" s="18">
        <v>0</v>
      </c>
      <c r="X191" s="18">
        <v>1.64</v>
      </c>
      <c r="Y191" s="18">
        <v>1.9</v>
      </c>
      <c r="Z191" s="20">
        <f t="shared" si="565"/>
        <v>2.1</v>
      </c>
      <c r="AA191" s="18">
        <v>0.22</v>
      </c>
      <c r="AB191" s="18">
        <v>0</v>
      </c>
      <c r="AC191" s="18">
        <v>0</v>
      </c>
      <c r="AD191" s="18">
        <v>0</v>
      </c>
      <c r="AE191" s="18">
        <v>0</v>
      </c>
      <c r="AF191" s="18">
        <v>0</v>
      </c>
      <c r="AG191" s="18">
        <v>1.2</v>
      </c>
      <c r="AH191" s="18">
        <v>1.5</v>
      </c>
      <c r="AI191" s="20">
        <f t="shared" si="566"/>
        <v>2.25</v>
      </c>
      <c r="AJ191" s="18">
        <v>0</v>
      </c>
      <c r="AK191" s="18">
        <v>0</v>
      </c>
      <c r="AL191" s="20">
        <f t="shared" si="567"/>
        <v>0</v>
      </c>
      <c r="AM191" s="18">
        <v>1.64</v>
      </c>
      <c r="AN191" s="18">
        <v>1.5</v>
      </c>
      <c r="AO191" s="18">
        <v>0.15</v>
      </c>
      <c r="AP191" s="18">
        <v>0.22</v>
      </c>
      <c r="AQ191" s="18">
        <v>1.64</v>
      </c>
      <c r="AR191" s="18">
        <v>1.72</v>
      </c>
      <c r="AS191" s="18">
        <v>0.12</v>
      </c>
      <c r="AT191" s="18">
        <v>0.11</v>
      </c>
      <c r="AU191" s="18">
        <v>0</v>
      </c>
      <c r="AV191" s="18">
        <v>1</v>
      </c>
      <c r="AW191" s="18">
        <v>0</v>
      </c>
      <c r="AX191" s="18">
        <v>0</v>
      </c>
      <c r="AY191" s="18">
        <v>0</v>
      </c>
      <c r="AZ191" s="18">
        <v>0</v>
      </c>
      <c r="BA191" s="18">
        <v>0</v>
      </c>
      <c r="BB191" s="18">
        <v>0</v>
      </c>
      <c r="BC191" s="18">
        <v>0</v>
      </c>
      <c r="BD191" s="18">
        <v>0</v>
      </c>
      <c r="BE191" s="18">
        <v>1</v>
      </c>
      <c r="BF191" s="18">
        <v>0</v>
      </c>
      <c r="BG191" s="18">
        <v>0</v>
      </c>
      <c r="BH191" s="18">
        <v>0</v>
      </c>
      <c r="BI191" s="18">
        <v>0</v>
      </c>
      <c r="BJ191" s="18">
        <v>0</v>
      </c>
      <c r="BK191" s="18">
        <v>0</v>
      </c>
      <c r="BL191" s="18">
        <v>0</v>
      </c>
      <c r="BM191" s="18">
        <v>0</v>
      </c>
      <c r="BN191" s="18">
        <v>0</v>
      </c>
      <c r="BO191" s="18">
        <v>0</v>
      </c>
      <c r="BP191" s="18">
        <v>0</v>
      </c>
      <c r="BQ191" s="18">
        <v>0</v>
      </c>
      <c r="BR191" s="18">
        <v>0</v>
      </c>
      <c r="BS191" s="18">
        <v>0</v>
      </c>
      <c r="BT191" s="18">
        <v>0</v>
      </c>
      <c r="BU191" s="18">
        <v>0</v>
      </c>
      <c r="BV191" s="18">
        <v>0</v>
      </c>
      <c r="BW191" s="18">
        <v>0</v>
      </c>
      <c r="BX191" s="18">
        <v>0</v>
      </c>
      <c r="BY191" s="18">
        <v>0</v>
      </c>
      <c r="BZ191" s="18">
        <v>0</v>
      </c>
      <c r="CA191" s="16" t="e">
        <f>_xlfn.IFNA(IF(RIGHT(D191,2)="=G",0,INDEX(#REF!,MATCH(E191,#REF!,0))),0)</f>
        <v>#REF!</v>
      </c>
      <c r="CB191" s="16" t="s">
        <v>776</v>
      </c>
      <c r="CC191" s="18">
        <v>0</v>
      </c>
      <c r="CD191" s="18">
        <v>0</v>
      </c>
      <c r="CE191" s="18">
        <v>1.4</v>
      </c>
      <c r="CF191" s="18">
        <v>0.85</v>
      </c>
      <c r="CG191" s="18">
        <v>0.12</v>
      </c>
      <c r="CH191" s="18">
        <v>2</v>
      </c>
      <c r="CI191" s="16" t="s">
        <v>98</v>
      </c>
      <c r="CJ191" s="18">
        <v>0</v>
      </c>
      <c r="CK191" s="20">
        <f t="shared" si="432"/>
        <v>2.7</v>
      </c>
      <c r="CL191" s="20">
        <f t="shared" si="568"/>
        <v>2.7</v>
      </c>
      <c r="CM191" s="18">
        <v>65.25</v>
      </c>
      <c r="CN191" s="18">
        <v>37.47</v>
      </c>
      <c r="CO191" s="18">
        <v>36.631</v>
      </c>
      <c r="CP191" s="22">
        <f t="shared" si="433"/>
        <v>37.47</v>
      </c>
      <c r="CQ191" s="22">
        <f t="shared" si="434"/>
        <v>34.770000000000003</v>
      </c>
      <c r="CR191" s="22">
        <f t="shared" si="569"/>
        <v>2.7</v>
      </c>
      <c r="CS191" s="22">
        <f t="shared" si="435"/>
        <v>34.869999999999997</v>
      </c>
      <c r="CT191" s="22">
        <f t="shared" si="436"/>
        <v>35.07</v>
      </c>
      <c r="CU191" s="18">
        <v>35.07</v>
      </c>
      <c r="CV191" s="22">
        <f t="shared" si="570"/>
        <v>2.1</v>
      </c>
      <c r="CW191" s="22">
        <f t="shared" si="437"/>
        <v>0</v>
      </c>
      <c r="CX191" s="22">
        <f t="shared" si="438"/>
        <v>0</v>
      </c>
      <c r="CY191" s="22">
        <f t="shared" si="439"/>
        <v>37.200000000000003</v>
      </c>
      <c r="CZ191" s="22">
        <f t="shared" si="440"/>
        <v>37.35</v>
      </c>
      <c r="DA191" s="18">
        <v>37.47</v>
      </c>
      <c r="DB191" s="20">
        <f t="shared" si="571"/>
        <v>2.7</v>
      </c>
      <c r="DC191" s="20">
        <f t="shared" si="572"/>
        <v>0</v>
      </c>
      <c r="DD191" s="20">
        <f t="shared" si="573"/>
        <v>2.7</v>
      </c>
      <c r="DE191" s="20">
        <f t="shared" si="441"/>
        <v>0.1</v>
      </c>
      <c r="DF191" s="20">
        <f t="shared" si="442"/>
        <v>0.2</v>
      </c>
      <c r="DG191" s="20">
        <f t="shared" si="443"/>
        <v>2.37</v>
      </c>
      <c r="DH191" s="20">
        <f t="shared" si="444"/>
        <v>0</v>
      </c>
      <c r="DI191" s="20">
        <f t="shared" si="445"/>
        <v>0</v>
      </c>
      <c r="DJ191" s="20">
        <f t="shared" si="446"/>
        <v>0</v>
      </c>
      <c r="DK191" s="20">
        <f t="shared" si="574"/>
        <v>2.67</v>
      </c>
      <c r="DL191" s="20">
        <f t="shared" si="575"/>
        <v>0</v>
      </c>
      <c r="DM191" s="20">
        <f t="shared" si="576"/>
        <v>3.0000000000000249E-2</v>
      </c>
      <c r="DN191" s="20">
        <f t="shared" si="577"/>
        <v>0</v>
      </c>
      <c r="DO191" s="18">
        <v>2.54</v>
      </c>
      <c r="DP191" s="18">
        <v>0</v>
      </c>
      <c r="DQ191" s="18">
        <v>1</v>
      </c>
      <c r="DR191" s="18">
        <v>1</v>
      </c>
      <c r="DS191" s="25">
        <f t="shared" si="578"/>
        <v>2.54</v>
      </c>
      <c r="DT191" s="25">
        <f t="shared" si="579"/>
        <v>0</v>
      </c>
      <c r="DU191" s="25">
        <f t="shared" si="580"/>
        <v>6.86</v>
      </c>
      <c r="DV191" s="25">
        <f t="shared" si="581"/>
        <v>0</v>
      </c>
      <c r="DW191" s="25">
        <f t="shared" si="582"/>
        <v>6.86</v>
      </c>
      <c r="DX191" s="25">
        <f t="shared" si="583"/>
        <v>13.99</v>
      </c>
      <c r="DY191" s="25">
        <f t="shared" si="584"/>
        <v>0</v>
      </c>
      <c r="DZ191" s="25">
        <f t="shared" si="585"/>
        <v>13.99</v>
      </c>
      <c r="EA191" s="25">
        <f t="shared" si="586"/>
        <v>8.81</v>
      </c>
      <c r="EB191" s="25">
        <f t="shared" si="587"/>
        <v>0</v>
      </c>
      <c r="EC191" s="25">
        <f t="shared" si="588"/>
        <v>8.81</v>
      </c>
      <c r="ED191" s="25">
        <f t="shared" si="589"/>
        <v>5.18</v>
      </c>
      <c r="EE191" s="25">
        <f t="shared" si="589"/>
        <v>0</v>
      </c>
      <c r="EF191" s="25">
        <f t="shared" si="590"/>
        <v>5.18</v>
      </c>
      <c r="EG191" s="25">
        <f t="shared" si="591"/>
        <v>8.81</v>
      </c>
      <c r="EH191" s="25">
        <f t="shared" si="591"/>
        <v>0</v>
      </c>
      <c r="EI191" s="25">
        <f t="shared" si="592"/>
        <v>8.81</v>
      </c>
      <c r="EJ191" s="18">
        <v>733.59</v>
      </c>
      <c r="EK191" s="18">
        <v>694.89</v>
      </c>
      <c r="EL191" s="18" t="s">
        <v>985</v>
      </c>
      <c r="EM191" s="18" t="s">
        <v>986</v>
      </c>
      <c r="EN191" s="16" t="s">
        <v>774</v>
      </c>
      <c r="EO191" s="16" t="s">
        <v>132</v>
      </c>
      <c r="EP191" s="16" t="e">
        <f>IF(OR(EN191="Cống tròn",EN191="Cống hộp",EN191="Ống nhựa"),INDEX(#REF!,MATCH(E191,#REF!,0)),IF(OR(EN191="Rãnh xây",EN191="Rãnh bê tông"),INDEX(#REF!,MATCH(E191,#REF!,0)),0))</f>
        <v>#REF!</v>
      </c>
      <c r="EQ191" s="18">
        <v>37.500000000000043</v>
      </c>
      <c r="ER191" s="18">
        <v>1</v>
      </c>
      <c r="ES191" s="25">
        <f t="shared" si="593"/>
        <v>37</v>
      </c>
      <c r="ET191" s="1" t="e">
        <f>_xlfn.IFNA(IF(EN191="Cống tròn",INDEX(#REF!,MATCH(E191,#REF!,0)),IF(EN191="Cống hộp",INDEX(#REF!,MATCH(E191,#REF!,0)),EU191&amp;" ,"&amp;EV191)),0)</f>
        <v>#REF!</v>
      </c>
      <c r="EU191" s="16" t="s">
        <v>769</v>
      </c>
      <c r="EV191" s="16" t="s">
        <v>775</v>
      </c>
      <c r="EW191" s="16" t="e">
        <f>_xlfn.IFNA(INDEX(#REF!,MATCH(E191,#REF!,0)),0)</f>
        <v>#REF!</v>
      </c>
      <c r="EX191" s="16"/>
      <c r="EY191" s="18">
        <v>0</v>
      </c>
      <c r="EZ191" s="18">
        <v>0</v>
      </c>
      <c r="FA191" s="18">
        <v>0</v>
      </c>
      <c r="FB191" s="19">
        <v>0</v>
      </c>
      <c r="FC191" s="19">
        <v>0</v>
      </c>
      <c r="FD191" s="25">
        <f t="shared" si="447"/>
        <v>0</v>
      </c>
      <c r="FE191" s="25">
        <f t="shared" si="594"/>
        <v>0</v>
      </c>
      <c r="FF191" s="18">
        <v>0.1</v>
      </c>
      <c r="FG191" s="18">
        <v>2</v>
      </c>
      <c r="FH191" s="18">
        <v>1</v>
      </c>
      <c r="FI191" s="25">
        <f t="shared" si="595"/>
        <v>1.2</v>
      </c>
      <c r="FJ191" s="18">
        <v>0</v>
      </c>
      <c r="FK191" s="18">
        <v>0</v>
      </c>
      <c r="FL191" s="18">
        <v>0.2</v>
      </c>
      <c r="FM191" s="18">
        <v>1.4</v>
      </c>
      <c r="FN191" s="18">
        <v>0</v>
      </c>
      <c r="FO191" s="25">
        <f t="shared" si="596"/>
        <v>1.4</v>
      </c>
      <c r="FP191" s="18">
        <v>1.4999999999999999E-2</v>
      </c>
      <c r="FQ191" s="18">
        <v>1</v>
      </c>
      <c r="FR191" s="25">
        <f t="shared" si="448"/>
        <v>36</v>
      </c>
      <c r="FS191" s="25">
        <f t="shared" si="449"/>
        <v>0.52500000000000002</v>
      </c>
      <c r="FT191" s="25">
        <f t="shared" si="450"/>
        <v>36.524999999999999</v>
      </c>
      <c r="FU191" s="25">
        <f t="shared" si="451"/>
        <v>-0.97500000000004405</v>
      </c>
      <c r="FV191" s="25" t="str">
        <f t="shared" si="597"/>
        <v>Thêm 01</v>
      </c>
      <c r="FW191" s="25">
        <f t="shared" si="598"/>
        <v>0.04</v>
      </c>
      <c r="FX191" s="16"/>
      <c r="FY191" s="16"/>
      <c r="FZ191" s="16"/>
      <c r="GA191" s="16"/>
      <c r="GB191" s="19">
        <v>0</v>
      </c>
      <c r="GC191" s="19">
        <v>0</v>
      </c>
      <c r="GD191" s="19">
        <v>0</v>
      </c>
      <c r="GE191" s="19">
        <v>0</v>
      </c>
      <c r="GF191" s="19">
        <v>0</v>
      </c>
      <c r="GG191" s="19">
        <v>0</v>
      </c>
      <c r="GH191" s="19">
        <v>0</v>
      </c>
      <c r="GI191" s="19">
        <v>0</v>
      </c>
      <c r="GJ191" s="19">
        <v>0</v>
      </c>
      <c r="GK191" s="19">
        <v>0</v>
      </c>
      <c r="GL191" s="25">
        <f t="shared" si="452"/>
        <v>0</v>
      </c>
      <c r="GM191" s="25">
        <f t="shared" si="599"/>
        <v>0</v>
      </c>
      <c r="GN191" s="19">
        <v>0</v>
      </c>
      <c r="GO191" s="19">
        <v>0</v>
      </c>
      <c r="GP191" s="19">
        <v>0</v>
      </c>
      <c r="GQ191" s="19">
        <v>0</v>
      </c>
      <c r="GR191" s="1" t="e">
        <f>_xlfn.IFNA(INDEX(#REF!,MATCH(E191,#REF!,0)),0)</f>
        <v>#REF!</v>
      </c>
      <c r="GS191" s="16"/>
      <c r="GT191" s="18">
        <v>0</v>
      </c>
      <c r="GU191" s="18">
        <v>0</v>
      </c>
      <c r="GV191" s="18">
        <v>0</v>
      </c>
      <c r="GW191" s="18">
        <v>0</v>
      </c>
      <c r="GX191" s="25">
        <f t="shared" si="453"/>
        <v>0</v>
      </c>
      <c r="GY191" s="25">
        <f t="shared" si="454"/>
        <v>0</v>
      </c>
      <c r="GZ191" s="25">
        <f t="shared" si="600"/>
        <v>0</v>
      </c>
      <c r="HA191" s="1" t="e" cm="1">
        <f t="array" ref="HA191">INDEX(#REF!,MATCH(EJ191&amp;EK191&amp;HD191&amp;HE191&amp;HF191,#REF!&amp;#REF!&amp;#REF!&amp;#REF!&amp;#REF!,0))</f>
        <v>#REF!</v>
      </c>
      <c r="HB191" s="16"/>
      <c r="HC191" s="25">
        <f t="shared" si="601"/>
        <v>0</v>
      </c>
      <c r="HD191" s="18">
        <v>0</v>
      </c>
      <c r="HE191" s="18">
        <v>0</v>
      </c>
      <c r="HF191" s="18">
        <v>0</v>
      </c>
      <c r="HG191" s="1" t="e" cm="1">
        <f t="array" ref="HG191">INDEX(#REF!,MATCH(EJ191&amp;EK191&amp;HJ191&amp;HK191&amp;HL191,#REF!&amp;#REF!&amp;#REF!&amp;#REF!&amp;#REF!,0))</f>
        <v>#REF!</v>
      </c>
      <c r="HH191" s="16"/>
      <c r="HI191" s="25">
        <f t="shared" si="602"/>
        <v>0</v>
      </c>
      <c r="HJ191" s="25">
        <f t="shared" si="603"/>
        <v>0</v>
      </c>
      <c r="HK191" s="19">
        <v>0</v>
      </c>
      <c r="HL191" s="19">
        <v>0</v>
      </c>
      <c r="HM191" s="18">
        <v>0.01</v>
      </c>
      <c r="HN191" s="18">
        <v>1</v>
      </c>
      <c r="HO191" s="25">
        <f t="shared" si="604"/>
        <v>0</v>
      </c>
      <c r="HP191" s="25">
        <f t="shared" si="605"/>
        <v>0</v>
      </c>
      <c r="HQ191" s="25">
        <f t="shared" si="606"/>
        <v>0</v>
      </c>
      <c r="HR191" s="25">
        <f t="shared" si="607"/>
        <v>0</v>
      </c>
      <c r="HS191" s="25">
        <f t="shared" si="608"/>
        <v>0</v>
      </c>
      <c r="HT191" s="19">
        <v>0</v>
      </c>
      <c r="HU191" s="19">
        <v>0</v>
      </c>
      <c r="HV191" s="19">
        <v>0</v>
      </c>
      <c r="HW191" s="25">
        <f t="shared" si="609"/>
        <v>0</v>
      </c>
      <c r="HX191" s="19">
        <v>0</v>
      </c>
      <c r="HY191" s="19">
        <v>0</v>
      </c>
      <c r="HZ191" s="18">
        <v>37.47</v>
      </c>
      <c r="IA191" s="20">
        <f>ROUND(IF(EN191="Cống tròn",IF(EN191="Cống tròn",IF(EU191="Không có móng",IQ191-FF191,IF(EU191="Đế",IP191-FN191,IF(OR(EU191="Móng bê tông",EU191="Móng bê tông kết hợp đế"),II191-FJ191,0))),0),IF(EN191="Cống hộp",IF(AND(EN191="Cống hộp",EU191="Không có móng"),IQ191-GF191,IF(AND(EN191="Cống hộp",EU191="Móng bê tông"),IJ191-GB191,0)),IF(OR(EN191="Rãnh xây",EN191="Rãnh bê tông"),IF(OR(EN191="Rãnh xây",EN191="Rãnh bê tông"),IK191-GB191,0),IF(EN191="Ống nhựa",IF(AND(EN191="Ống nhựa",EU191="Không đắp cát"),IQ191-HT191,IF(AND(EN191="Ống nhựa",EU191="Đắp cát"),IH191-HX191,0)),IF(EN191="Rãnh thang",IF(EN191="Rãnh thang",IF(EU191="Móng bê tông",#REF!-#REF!,IQ191),0),0))))),2)</f>
        <v>35.07</v>
      </c>
      <c r="IB191" s="20">
        <f t="shared" si="610"/>
        <v>2.3999999999999986</v>
      </c>
      <c r="IC191" s="20">
        <f t="shared" si="455"/>
        <v>35.069999999999993</v>
      </c>
      <c r="ID191" s="20">
        <f t="shared" si="456"/>
        <v>0</v>
      </c>
      <c r="IE191" s="20">
        <f t="shared" si="457"/>
        <v>0</v>
      </c>
      <c r="IF191" s="20">
        <f t="shared" si="458"/>
        <v>0</v>
      </c>
      <c r="IG191" s="20">
        <f>IF(EN191="Rãnh thang",IF(AND(EN191="Rãnh thang",EU191="Móng bê tông"),IQ191-#REF!,0),IF(EN191="Ống nhựa",IF(AND(EN191="Ống nhựa",EU191="Đắp cát"),IQ191-HT191,0),IF(EN191="Cống tròn",IF(EN191="Cống tròn",IF(OR(EU191="Móng bê tông",EU191="Móng bê tông kết hợp đế"),IM191-FL191,0),0),IF(EN191="Cống hộp",IF(AND(EN191="Cống hộp",EU191="Móng bê tông"),IN191-GD191,0),IF(OR(EN191="Rãnh xây",EN191="Rãnh bê tông"),IF(AND(EN191="Rãnh xây",EU191="Móng bê tông"),IO191-GD191,IF(AND(EN191="Rãnh bê tông",EU191="Móng bê tông"),IO191-GD191,0)),0)))))</f>
        <v>35.069999999999993</v>
      </c>
      <c r="IH191" s="20">
        <f t="shared" si="459"/>
        <v>0</v>
      </c>
      <c r="II191" s="20">
        <f t="shared" si="460"/>
        <v>35.069999999999993</v>
      </c>
      <c r="IJ191" s="20">
        <f t="shared" si="461"/>
        <v>0</v>
      </c>
      <c r="IK191" s="20">
        <f t="shared" si="462"/>
        <v>0</v>
      </c>
      <c r="IL191" s="20">
        <f t="shared" si="463"/>
        <v>35.269999999999996</v>
      </c>
      <c r="IM191" s="20">
        <f t="shared" si="464"/>
        <v>35.269999999999996</v>
      </c>
      <c r="IN191" s="20">
        <f t="shared" si="465"/>
        <v>0</v>
      </c>
      <c r="IO191" s="20">
        <f t="shared" si="466"/>
        <v>0</v>
      </c>
      <c r="IP191" s="20">
        <f t="shared" si="467"/>
        <v>0</v>
      </c>
      <c r="IQ191" s="18">
        <v>35.369999999999997</v>
      </c>
      <c r="IR191" s="25">
        <f t="shared" si="611"/>
        <v>0</v>
      </c>
      <c r="IS191" s="25">
        <f t="shared" si="468"/>
        <v>0</v>
      </c>
      <c r="IT191" s="25">
        <f t="shared" si="469"/>
        <v>0</v>
      </c>
      <c r="IU191" s="25">
        <f>ROUND(IF(EN191="Cống tròn",IF(EN191="Cống tròn",IV191+FF191,0),IF(EN191="Cống hộp",IF(EN191="Cống hộp",IV191+GP191,0),IF(OR(EN191="Rãnh xây",EN191="Rãnh bê tông"),IF(OR(EN191="Rãnh xây",EN191="Rãnh bê tông"),IV191+GP191,0),IF(EN191="ống nhựa",IF(EN191="Ống nhựa",IV191+HT191,0),IF(EN191="Rãnh thang",IF(EN191="Rãnh thang",IQ191+#REF!,0),0))))),2)</f>
        <v>35.03</v>
      </c>
      <c r="IV191" s="18">
        <v>34.93</v>
      </c>
      <c r="IW191" s="25">
        <f t="shared" si="470"/>
        <v>35.03</v>
      </c>
      <c r="IX191" s="25">
        <f t="shared" si="471"/>
        <v>0</v>
      </c>
      <c r="IY191" s="25">
        <f t="shared" si="472"/>
        <v>0</v>
      </c>
      <c r="IZ191" s="25">
        <f t="shared" si="473"/>
        <v>0</v>
      </c>
      <c r="JA191" s="25">
        <f t="shared" si="474"/>
        <v>0</v>
      </c>
      <c r="JB191" s="18">
        <v>36.04</v>
      </c>
      <c r="JC191" s="20">
        <f>ROUND(IF(EN191="Cống tròn",IF(EN191="Cống tròn",IF(EU191="Không có móng",JS191-FF191,IF(EU191="Đế",JR191-FN191,IF(OR(EU191="Móng bê tông",EU191="Móng bê tông kết hợp đế"),JK191-FJ191,0))),0),IF(EN191="Cống hộp",IF(AND(EN191="Cống hộp",EU191="Không có móng"),JS191-GF191,IF(AND(EN191="Cống hộp",EU191="Móng bê tông"),JL191-GB191,0)),IF(OR(EN191="Rãnh xây",EN191="Rãnh bê tông"),IF(OR(EN191="Rãnh xây",EN191="Rãnh bê tông"),JM191-GB191,0),IF(EN191="Ống nhựa",IF(AND(EN191="Ống nhựa",EU191="Không đắp cát"),JS191-HT191,IF(AND(EN191="Ống nhựa",EU191="Đắp cát"),JJ191-HX191,0)),IF(EN191="Rãnh thang",IF(EN191="Rãnh thang",IF(EU191="Móng bê tông",#REF!-#REF!,JS191),0),0))))),2)</f>
        <v>33.630000000000003</v>
      </c>
      <c r="JD191" s="20">
        <f t="shared" si="612"/>
        <v>2.4099999999999966</v>
      </c>
      <c r="JE191" s="20">
        <f t="shared" si="475"/>
        <v>33.629999999999995</v>
      </c>
      <c r="JF191" s="20">
        <f t="shared" si="476"/>
        <v>0</v>
      </c>
      <c r="JG191" s="20">
        <f t="shared" si="477"/>
        <v>0</v>
      </c>
      <c r="JH191" s="20">
        <f t="shared" si="478"/>
        <v>0</v>
      </c>
      <c r="JI191" s="20">
        <f>IF(EN191="Rãnh thang",IF(AND(EN191="Rãnh thang",EU191="Móng bê tông"),JS191-#REF!,0),IF(EN191="Ống nhựa",IF(AND(EN191="Ống nhựa",EU191="Đắp cát"),JS191-HT191,0),IF(EN191="Cống tròn",IF(EN191="Cống tròn",IF(OR(EU191="Móng bê tông",EU191="Móng bê tông kết hợp đế"),JO191-FL191,0),0),IF(EN191="Cống hộp",IF(AND(EN191="Cống hộp",EU191="Móng bê tông"),JP191-GD191,0),IF(OR(EN191="Rãnh xây",EN191="Rãnh bê tông"),IF(AND(EN191="Rãnh xây",EU191="Móng bê tông"),JQ191-GD191,IF(AND(EN191="Rãnh bê tông",EU191="Móng bê tông"),JQ191-GD191,0)),0)))))</f>
        <v>33.629999999999995</v>
      </c>
      <c r="JJ191" s="20">
        <f t="shared" si="479"/>
        <v>0</v>
      </c>
      <c r="JK191" s="20">
        <f t="shared" si="480"/>
        <v>33.629999999999995</v>
      </c>
      <c r="JL191" s="20">
        <f t="shared" si="481"/>
        <v>0</v>
      </c>
      <c r="JM191" s="20">
        <f t="shared" si="482"/>
        <v>0</v>
      </c>
      <c r="JN191" s="20">
        <f t="shared" si="483"/>
        <v>33.83</v>
      </c>
      <c r="JO191" s="20">
        <f t="shared" si="484"/>
        <v>33.83</v>
      </c>
      <c r="JP191" s="20">
        <f t="shared" si="485"/>
        <v>0</v>
      </c>
      <c r="JQ191" s="20">
        <f t="shared" si="486"/>
        <v>0</v>
      </c>
      <c r="JR191" s="20">
        <f t="shared" si="487"/>
        <v>0</v>
      </c>
      <c r="JS191" s="26">
        <v>33.93</v>
      </c>
      <c r="JT191" s="25">
        <f t="shared" si="613"/>
        <v>0</v>
      </c>
      <c r="JU191" s="25">
        <f t="shared" si="488"/>
        <v>0</v>
      </c>
      <c r="JV191" s="25">
        <f t="shared" si="489"/>
        <v>0</v>
      </c>
      <c r="JW191" s="25">
        <f>ROUND(IF(EN191="Cống tròn",IF(EN191="Cống tròn",JX191+FF191,0),IF(EN191="Cống hộp",IF(EN191="Cống hộp",JX191+GP191,0),IF(OR(EN191="Rãnh xây",EN191="Rãnh bê tông"),IF(OR(EN191="Rãnh xây",EN191="Rãnh bê tông"),JX191+GP191,0),IF(EN191="ống nhựa",IF(EN191="Ống nhựa",JX191+HT191,0),IF(EN191="Rãnh thang",IF(EN191="Rãnh thang",JS191+#REF!,0),0))))),2)</f>
        <v>35.03</v>
      </c>
      <c r="JX191" s="27">
        <v>34.93</v>
      </c>
      <c r="JY191" s="25">
        <f t="shared" si="490"/>
        <v>35.03</v>
      </c>
      <c r="JZ191" s="25">
        <f t="shared" si="491"/>
        <v>0</v>
      </c>
      <c r="KA191" s="25">
        <f t="shared" si="492"/>
        <v>0</v>
      </c>
      <c r="KB191" s="25">
        <f t="shared" si="493"/>
        <v>0</v>
      </c>
      <c r="KC191" s="25">
        <f t="shared" si="494"/>
        <v>0</v>
      </c>
      <c r="KD191" s="28" t="s">
        <v>98</v>
      </c>
      <c r="KE191" s="27">
        <v>0</v>
      </c>
      <c r="KF191" s="25">
        <f t="shared" si="495"/>
        <v>2.3999999999999986</v>
      </c>
      <c r="KG191" s="25">
        <f t="shared" si="614"/>
        <v>2.3999999999999986</v>
      </c>
      <c r="KH191" s="27">
        <v>0</v>
      </c>
      <c r="KI191" s="25">
        <f t="shared" si="496"/>
        <v>2.4099999999999966</v>
      </c>
      <c r="KJ191" s="25">
        <f t="shared" si="615"/>
        <v>2.4099999999999966</v>
      </c>
      <c r="KK191" s="25">
        <f t="shared" si="497"/>
        <v>0</v>
      </c>
      <c r="KL191" s="25">
        <f t="shared" si="498"/>
        <v>0</v>
      </c>
      <c r="KM191" s="25">
        <f t="shared" si="616"/>
        <v>0</v>
      </c>
      <c r="KN191" s="25">
        <f t="shared" si="499"/>
        <v>0</v>
      </c>
      <c r="KO191" s="25">
        <f t="shared" si="500"/>
        <v>0</v>
      </c>
      <c r="KP191" s="25">
        <f t="shared" si="617"/>
        <v>0</v>
      </c>
      <c r="KQ191" s="25">
        <f t="shared" si="501"/>
        <v>0.2</v>
      </c>
      <c r="KR191" s="25">
        <f t="shared" si="502"/>
        <v>0.2</v>
      </c>
      <c r="KS191" s="25">
        <f t="shared" si="618"/>
        <v>0.2</v>
      </c>
      <c r="KT191" s="25">
        <f t="shared" si="503"/>
        <v>0</v>
      </c>
      <c r="KU191" s="25">
        <f t="shared" si="504"/>
        <v>0</v>
      </c>
      <c r="KV191" s="25">
        <f t="shared" si="619"/>
        <v>0</v>
      </c>
      <c r="KW191" s="25">
        <f t="shared" si="505"/>
        <v>0</v>
      </c>
      <c r="KX191" s="25">
        <f t="shared" si="506"/>
        <v>0</v>
      </c>
      <c r="KY191" s="25">
        <f t="shared" si="620"/>
        <v>0</v>
      </c>
      <c r="KZ191" s="25">
        <f t="shared" si="507"/>
        <v>0</v>
      </c>
      <c r="LA191" s="25">
        <f t="shared" si="508"/>
        <v>0</v>
      </c>
      <c r="LB191" s="25">
        <f t="shared" si="621"/>
        <v>0</v>
      </c>
      <c r="LC191" s="25">
        <f t="shared" si="509"/>
        <v>1.4</v>
      </c>
      <c r="LD191" s="25">
        <f t="shared" si="510"/>
        <v>1.4</v>
      </c>
      <c r="LE191" s="25">
        <f t="shared" si="622"/>
        <v>1.4</v>
      </c>
      <c r="LF191" s="25">
        <f t="shared" si="511"/>
        <v>0</v>
      </c>
      <c r="LG191" s="25">
        <f t="shared" si="512"/>
        <v>0</v>
      </c>
      <c r="LH191" s="25">
        <f t="shared" si="623"/>
        <v>0</v>
      </c>
      <c r="LI191" s="25">
        <f t="shared" si="513"/>
        <v>0</v>
      </c>
      <c r="LJ191" s="25">
        <f t="shared" si="514"/>
        <v>0</v>
      </c>
      <c r="LK191" s="25">
        <f t="shared" si="624"/>
        <v>0</v>
      </c>
      <c r="LL191" s="25">
        <f t="shared" si="515"/>
        <v>0</v>
      </c>
      <c r="LM191" s="25">
        <f t="shared" si="516"/>
        <v>0</v>
      </c>
      <c r="LN191" s="25">
        <f t="shared" si="625"/>
        <v>0</v>
      </c>
      <c r="LO191" s="25">
        <f t="shared" si="517"/>
        <v>0</v>
      </c>
      <c r="LP191" s="25">
        <f t="shared" si="518"/>
        <v>0</v>
      </c>
      <c r="LQ191" s="25">
        <f t="shared" si="626"/>
        <v>0</v>
      </c>
      <c r="LR191" s="25">
        <f t="shared" si="519"/>
        <v>0</v>
      </c>
      <c r="LS191" s="25">
        <f t="shared" si="520"/>
        <v>0</v>
      </c>
      <c r="LT191" s="25">
        <f t="shared" si="627"/>
        <v>0</v>
      </c>
      <c r="LU191" s="25">
        <f t="shared" si="521"/>
        <v>0</v>
      </c>
      <c r="LV191" s="25">
        <f t="shared" si="522"/>
        <v>0</v>
      </c>
      <c r="LW191" s="25">
        <f t="shared" si="628"/>
        <v>0</v>
      </c>
      <c r="LX191" s="25">
        <f t="shared" si="523"/>
        <v>0</v>
      </c>
      <c r="LY191" s="25">
        <f t="shared" si="524"/>
        <v>0</v>
      </c>
      <c r="LZ191" s="25">
        <f t="shared" si="629"/>
        <v>0</v>
      </c>
      <c r="MA191" s="25">
        <f t="shared" si="525"/>
        <v>0</v>
      </c>
      <c r="MB191" s="25">
        <f t="shared" si="526"/>
        <v>0</v>
      </c>
      <c r="MC191" s="25">
        <f t="shared" si="630"/>
        <v>0</v>
      </c>
      <c r="MD191" s="25">
        <f t="shared" si="527"/>
        <v>0</v>
      </c>
      <c r="ME191" s="25">
        <f t="shared" si="528"/>
        <v>0</v>
      </c>
      <c r="MF191" s="25">
        <f t="shared" si="631"/>
        <v>0</v>
      </c>
      <c r="MG191" s="25">
        <f t="shared" si="529"/>
        <v>0</v>
      </c>
      <c r="MH191" s="25">
        <f t="shared" si="530"/>
        <v>0</v>
      </c>
      <c r="MI191" s="25">
        <f t="shared" si="632"/>
        <v>0</v>
      </c>
      <c r="MJ191" s="25">
        <f t="shared" si="531"/>
        <v>0</v>
      </c>
      <c r="MK191" s="25">
        <f t="shared" si="532"/>
        <v>0</v>
      </c>
      <c r="ML191" s="25">
        <f t="shared" si="633"/>
        <v>0</v>
      </c>
      <c r="MM191" s="25">
        <f t="shared" si="533"/>
        <v>0</v>
      </c>
      <c r="MN191" s="25">
        <f t="shared" si="534"/>
        <v>0</v>
      </c>
      <c r="MO191" s="25">
        <f t="shared" si="634"/>
        <v>0</v>
      </c>
      <c r="MP191" s="25">
        <f t="shared" si="535"/>
        <v>0</v>
      </c>
      <c r="MQ191" s="25">
        <f t="shared" si="536"/>
        <v>0</v>
      </c>
      <c r="MR191" s="25">
        <f t="shared" si="635"/>
        <v>0</v>
      </c>
      <c r="MS191" s="29">
        <v>1.4</v>
      </c>
      <c r="MT191" s="29">
        <v>0</v>
      </c>
      <c r="MU191" s="29">
        <v>1</v>
      </c>
      <c r="MV191" s="29">
        <v>1</v>
      </c>
      <c r="MW191" s="25">
        <f t="shared" si="537"/>
        <v>1.4</v>
      </c>
      <c r="MX191" s="25">
        <f t="shared" si="538"/>
        <v>3.36</v>
      </c>
      <c r="MY191" s="25">
        <f t="shared" si="539"/>
        <v>0</v>
      </c>
      <c r="MZ191" s="25">
        <f t="shared" si="540"/>
        <v>0</v>
      </c>
      <c r="NA191" s="25">
        <f t="shared" si="541"/>
        <v>1.4</v>
      </c>
      <c r="NB191" s="25">
        <f t="shared" si="542"/>
        <v>3.37</v>
      </c>
      <c r="NC191" s="25">
        <f t="shared" si="543"/>
        <v>0</v>
      </c>
      <c r="ND191" s="25">
        <f t="shared" si="544"/>
        <v>0</v>
      </c>
      <c r="NE191" s="25">
        <f t="shared" si="636"/>
        <v>1.4</v>
      </c>
      <c r="NF191" s="25">
        <f t="shared" si="636"/>
        <v>3.3650000000000002</v>
      </c>
      <c r="NG191" s="25">
        <f t="shared" si="636"/>
        <v>0</v>
      </c>
      <c r="NH191" s="25">
        <f t="shared" si="545"/>
        <v>0</v>
      </c>
      <c r="NI191" s="25">
        <f t="shared" si="546"/>
        <v>126.19</v>
      </c>
      <c r="NJ191" s="25">
        <f t="shared" si="547"/>
        <v>0</v>
      </c>
      <c r="NK191" s="25">
        <f t="shared" si="548"/>
        <v>126.19</v>
      </c>
      <c r="NL191" s="25">
        <f t="shared" si="549"/>
        <v>68.2</v>
      </c>
      <c r="NM191" s="25">
        <f t="shared" si="550"/>
        <v>0</v>
      </c>
      <c r="NN191" s="25">
        <f t="shared" si="637"/>
        <v>68.2</v>
      </c>
      <c r="NO191" s="25">
        <f t="shared" si="551"/>
        <v>0</v>
      </c>
      <c r="NP191" s="25">
        <f t="shared" si="552"/>
        <v>0</v>
      </c>
      <c r="NQ191" s="25">
        <f t="shared" si="638"/>
        <v>0</v>
      </c>
      <c r="NR191" s="25">
        <f t="shared" si="553"/>
        <v>0</v>
      </c>
      <c r="NS191" s="25">
        <f t="shared" si="554"/>
        <v>0</v>
      </c>
      <c r="NT191" s="25">
        <f t="shared" si="639"/>
        <v>0</v>
      </c>
      <c r="NU191" s="25">
        <f t="shared" si="555"/>
        <v>0</v>
      </c>
      <c r="NV191" s="25">
        <f t="shared" si="556"/>
        <v>0</v>
      </c>
      <c r="NW191" s="25">
        <f t="shared" si="640"/>
        <v>0</v>
      </c>
      <c r="NX191" s="25">
        <f t="shared" si="641"/>
        <v>68.2</v>
      </c>
      <c r="NY191" s="25">
        <f t="shared" si="641"/>
        <v>0</v>
      </c>
      <c r="NZ191" s="25">
        <f t="shared" si="642"/>
        <v>68.2</v>
      </c>
      <c r="OA191" s="25">
        <f t="shared" si="643"/>
        <v>57.99</v>
      </c>
      <c r="OB191" s="25">
        <f t="shared" si="643"/>
        <v>0</v>
      </c>
      <c r="OC191" s="25">
        <f t="shared" si="644"/>
        <v>57.99</v>
      </c>
      <c r="OD191" s="25">
        <f t="shared" si="645"/>
        <v>68.2</v>
      </c>
      <c r="OE191" s="25">
        <f t="shared" si="645"/>
        <v>0</v>
      </c>
      <c r="OF191" s="25">
        <f t="shared" si="645"/>
        <v>68.2</v>
      </c>
      <c r="OG191" s="25">
        <f t="shared" si="557"/>
        <v>0</v>
      </c>
      <c r="OH191" s="25">
        <f t="shared" si="558"/>
        <v>0</v>
      </c>
      <c r="OI191" s="25">
        <f t="shared" si="559"/>
        <v>0</v>
      </c>
      <c r="OJ191" s="25">
        <f t="shared" si="560"/>
        <v>0</v>
      </c>
      <c r="OK191" s="25">
        <f t="shared" si="561"/>
        <v>0</v>
      </c>
      <c r="OL191" s="25">
        <f t="shared" si="562"/>
        <v>0</v>
      </c>
      <c r="OM191" s="25">
        <f t="shared" si="646"/>
        <v>0</v>
      </c>
      <c r="ON191" s="25">
        <f t="shared" si="646"/>
        <v>0</v>
      </c>
      <c r="OO191" s="25">
        <f t="shared" si="646"/>
        <v>0</v>
      </c>
      <c r="OP191" s="25">
        <f t="shared" si="563"/>
        <v>0</v>
      </c>
      <c r="OQ191" s="25">
        <f t="shared" si="564"/>
        <v>0</v>
      </c>
      <c r="OR191" s="25">
        <f t="shared" si="647"/>
        <v>0</v>
      </c>
      <c r="OS191" s="19">
        <v>536243.76</v>
      </c>
      <c r="OT191" s="19">
        <v>2370340.1</v>
      </c>
    </row>
    <row r="192" spans="1:410" ht="33" customHeight="1" x14ac:dyDescent="0.25">
      <c r="A192" s="18"/>
      <c r="B192" s="18" t="s">
        <v>939</v>
      </c>
      <c r="C192" s="18">
        <v>694.89</v>
      </c>
      <c r="D192" s="16" t="e">
        <f>_xlfn.IFNA(INDEX(#REF!,MATCH(E192,#REF!,0)),0)</f>
        <v>#REF!</v>
      </c>
      <c r="E192" s="18" t="s">
        <v>986</v>
      </c>
      <c r="F192" s="16" t="s">
        <v>765</v>
      </c>
      <c r="G192" s="16" t="s">
        <v>766</v>
      </c>
      <c r="H192" s="16" t="s">
        <v>767</v>
      </c>
      <c r="I192" s="16" t="s">
        <v>768</v>
      </c>
      <c r="J192" s="16" t="s">
        <v>769</v>
      </c>
      <c r="K192" s="16" t="s">
        <v>770</v>
      </c>
      <c r="L192" s="16" t="s">
        <v>771</v>
      </c>
      <c r="M192" s="18">
        <v>1.64</v>
      </c>
      <c r="N192" s="18">
        <v>1.94</v>
      </c>
      <c r="O192" s="18">
        <v>2.04</v>
      </c>
      <c r="P192" s="18">
        <v>2.34</v>
      </c>
      <c r="Q192" s="18">
        <v>0.1</v>
      </c>
      <c r="R192" s="18">
        <v>1.8399999999999999</v>
      </c>
      <c r="S192" s="18">
        <v>2.14</v>
      </c>
      <c r="T192" s="18">
        <v>0.2</v>
      </c>
      <c r="U192" s="18">
        <v>0</v>
      </c>
      <c r="V192" s="18">
        <v>0</v>
      </c>
      <c r="W192" s="18">
        <v>0</v>
      </c>
      <c r="X192" s="18">
        <v>1.64</v>
      </c>
      <c r="Y192" s="18">
        <v>1.9</v>
      </c>
      <c r="Z192" s="20">
        <f t="shared" si="565"/>
        <v>2.1</v>
      </c>
      <c r="AA192" s="18">
        <v>0.22</v>
      </c>
      <c r="AB192" s="18">
        <v>0</v>
      </c>
      <c r="AC192" s="18">
        <v>0</v>
      </c>
      <c r="AD192" s="18">
        <v>0</v>
      </c>
      <c r="AE192" s="18">
        <v>0</v>
      </c>
      <c r="AF192" s="18">
        <v>0</v>
      </c>
      <c r="AG192" s="18">
        <v>1.2</v>
      </c>
      <c r="AH192" s="18">
        <v>1.5</v>
      </c>
      <c r="AI192" s="20">
        <f t="shared" si="566"/>
        <v>2.25</v>
      </c>
      <c r="AJ192" s="18">
        <v>0</v>
      </c>
      <c r="AK192" s="18">
        <v>0</v>
      </c>
      <c r="AL192" s="20">
        <f t="shared" si="567"/>
        <v>0</v>
      </c>
      <c r="AM192" s="18">
        <v>1.64</v>
      </c>
      <c r="AN192" s="18">
        <v>1.5</v>
      </c>
      <c r="AO192" s="18">
        <v>0.15</v>
      </c>
      <c r="AP192" s="18">
        <v>0.22</v>
      </c>
      <c r="AQ192" s="18">
        <v>1.64</v>
      </c>
      <c r="AR192" s="18">
        <v>1.72</v>
      </c>
      <c r="AS192" s="18">
        <v>0.12</v>
      </c>
      <c r="AT192" s="18">
        <v>0.11</v>
      </c>
      <c r="AU192" s="18">
        <v>0</v>
      </c>
      <c r="AV192" s="18">
        <v>1</v>
      </c>
      <c r="AW192" s="18">
        <v>0</v>
      </c>
      <c r="AX192" s="18">
        <v>0</v>
      </c>
      <c r="AY192" s="18">
        <v>0</v>
      </c>
      <c r="AZ192" s="18">
        <v>0</v>
      </c>
      <c r="BA192" s="18">
        <v>0</v>
      </c>
      <c r="BB192" s="18">
        <v>0</v>
      </c>
      <c r="BC192" s="18">
        <v>0</v>
      </c>
      <c r="BD192" s="18">
        <v>0</v>
      </c>
      <c r="BE192" s="18">
        <v>2</v>
      </c>
      <c r="BF192" s="18">
        <v>0</v>
      </c>
      <c r="BG192" s="18">
        <v>0</v>
      </c>
      <c r="BH192" s="18">
        <v>0</v>
      </c>
      <c r="BI192" s="18">
        <v>0</v>
      </c>
      <c r="BJ192" s="18">
        <v>0</v>
      </c>
      <c r="BK192" s="18">
        <v>0</v>
      </c>
      <c r="BL192" s="18">
        <v>0</v>
      </c>
      <c r="BM192" s="18">
        <v>0</v>
      </c>
      <c r="BN192" s="18">
        <v>0</v>
      </c>
      <c r="BO192" s="18">
        <v>0</v>
      </c>
      <c r="BP192" s="18">
        <v>0</v>
      </c>
      <c r="BQ192" s="18">
        <v>0</v>
      </c>
      <c r="BR192" s="18">
        <v>0</v>
      </c>
      <c r="BS192" s="18">
        <v>0</v>
      </c>
      <c r="BT192" s="18">
        <v>0</v>
      </c>
      <c r="BU192" s="18">
        <v>0</v>
      </c>
      <c r="BV192" s="18">
        <v>0</v>
      </c>
      <c r="BW192" s="18">
        <v>0</v>
      </c>
      <c r="BX192" s="18">
        <v>0</v>
      </c>
      <c r="BY192" s="18">
        <v>0</v>
      </c>
      <c r="BZ192" s="18">
        <v>0</v>
      </c>
      <c r="CA192" s="16" t="e">
        <f>_xlfn.IFNA(IF(RIGHT(D192,2)="=G",0,INDEX(#REF!,MATCH(E192,#REF!,0))),0)</f>
        <v>#REF!</v>
      </c>
      <c r="CB192" s="16" t="s">
        <v>776</v>
      </c>
      <c r="CC192" s="18">
        <v>0</v>
      </c>
      <c r="CD192" s="18">
        <v>0</v>
      </c>
      <c r="CE192" s="18">
        <v>1.4</v>
      </c>
      <c r="CF192" s="18">
        <v>0.85</v>
      </c>
      <c r="CG192" s="18">
        <v>0.12</v>
      </c>
      <c r="CH192" s="18">
        <v>2</v>
      </c>
      <c r="CI192" s="16" t="s">
        <v>98</v>
      </c>
      <c r="CJ192" s="18">
        <v>0</v>
      </c>
      <c r="CK192" s="20">
        <f t="shared" si="432"/>
        <v>2.71</v>
      </c>
      <c r="CL192" s="20">
        <f t="shared" si="568"/>
        <v>2.71</v>
      </c>
      <c r="CM192" s="18">
        <v>58.65</v>
      </c>
      <c r="CN192" s="18">
        <v>36.04</v>
      </c>
      <c r="CO192" s="18">
        <v>35.201000000000001</v>
      </c>
      <c r="CP192" s="22">
        <f t="shared" si="433"/>
        <v>36.04</v>
      </c>
      <c r="CQ192" s="22">
        <f t="shared" si="434"/>
        <v>33.33</v>
      </c>
      <c r="CR192" s="22">
        <f t="shared" si="569"/>
        <v>2.71</v>
      </c>
      <c r="CS192" s="22">
        <f t="shared" si="435"/>
        <v>33.43</v>
      </c>
      <c r="CT192" s="22">
        <f t="shared" si="436"/>
        <v>33.630000000000003</v>
      </c>
      <c r="CU192" s="18">
        <v>33.630000000000003</v>
      </c>
      <c r="CV192" s="22">
        <f t="shared" si="570"/>
        <v>2.1</v>
      </c>
      <c r="CW192" s="22">
        <f t="shared" si="437"/>
        <v>0</v>
      </c>
      <c r="CX192" s="22">
        <f t="shared" si="438"/>
        <v>0</v>
      </c>
      <c r="CY192" s="22">
        <f t="shared" si="439"/>
        <v>35.770000000000003</v>
      </c>
      <c r="CZ192" s="22">
        <f t="shared" si="440"/>
        <v>35.92</v>
      </c>
      <c r="DA192" s="18">
        <v>36.04</v>
      </c>
      <c r="DB192" s="20">
        <f t="shared" si="571"/>
        <v>2.71</v>
      </c>
      <c r="DC192" s="20">
        <f t="shared" si="572"/>
        <v>0</v>
      </c>
      <c r="DD192" s="20">
        <f t="shared" si="573"/>
        <v>2.71</v>
      </c>
      <c r="DE192" s="20">
        <f t="shared" si="441"/>
        <v>0.1</v>
      </c>
      <c r="DF192" s="20">
        <f t="shared" si="442"/>
        <v>0.2</v>
      </c>
      <c r="DG192" s="20">
        <f t="shared" si="443"/>
        <v>2.37</v>
      </c>
      <c r="DH192" s="20">
        <f t="shared" si="444"/>
        <v>0</v>
      </c>
      <c r="DI192" s="20">
        <f t="shared" si="445"/>
        <v>0</v>
      </c>
      <c r="DJ192" s="20">
        <f t="shared" si="446"/>
        <v>0</v>
      </c>
      <c r="DK192" s="20">
        <f t="shared" si="574"/>
        <v>2.67</v>
      </c>
      <c r="DL192" s="20">
        <f t="shared" si="575"/>
        <v>0</v>
      </c>
      <c r="DM192" s="20">
        <f t="shared" si="576"/>
        <v>4.0000000000000036E-2</v>
      </c>
      <c r="DN192" s="20">
        <f t="shared" si="577"/>
        <v>0</v>
      </c>
      <c r="DO192" s="18">
        <v>2.54</v>
      </c>
      <c r="DP192" s="18">
        <v>0</v>
      </c>
      <c r="DQ192" s="18">
        <v>1</v>
      </c>
      <c r="DR192" s="18">
        <v>1</v>
      </c>
      <c r="DS192" s="25">
        <f t="shared" si="578"/>
        <v>2.54</v>
      </c>
      <c r="DT192" s="25">
        <f t="shared" si="579"/>
        <v>0</v>
      </c>
      <c r="DU192" s="25">
        <f t="shared" si="580"/>
        <v>6.88</v>
      </c>
      <c r="DV192" s="25">
        <f t="shared" si="581"/>
        <v>0</v>
      </c>
      <c r="DW192" s="25">
        <f t="shared" si="582"/>
        <v>6.88</v>
      </c>
      <c r="DX192" s="25">
        <f t="shared" si="583"/>
        <v>14.04</v>
      </c>
      <c r="DY192" s="25">
        <f t="shared" si="584"/>
        <v>0</v>
      </c>
      <c r="DZ192" s="25">
        <f t="shared" si="585"/>
        <v>14.04</v>
      </c>
      <c r="EA192" s="25">
        <f t="shared" si="586"/>
        <v>8.81</v>
      </c>
      <c r="EB192" s="25">
        <f t="shared" si="587"/>
        <v>0</v>
      </c>
      <c r="EC192" s="25">
        <f t="shared" si="588"/>
        <v>8.81</v>
      </c>
      <c r="ED192" s="25">
        <f t="shared" si="589"/>
        <v>5.23</v>
      </c>
      <c r="EE192" s="25">
        <f t="shared" si="589"/>
        <v>0</v>
      </c>
      <c r="EF192" s="25">
        <f t="shared" si="590"/>
        <v>5.23</v>
      </c>
      <c r="EG192" s="25">
        <f t="shared" si="591"/>
        <v>8.81</v>
      </c>
      <c r="EH192" s="25">
        <f t="shared" si="591"/>
        <v>0</v>
      </c>
      <c r="EI192" s="25">
        <f t="shared" si="592"/>
        <v>8.81</v>
      </c>
      <c r="EJ192" s="18">
        <v>694.89</v>
      </c>
      <c r="EK192" s="18">
        <v>656.19</v>
      </c>
      <c r="EL192" s="18" t="s">
        <v>986</v>
      </c>
      <c r="EM192" s="18" t="s">
        <v>987</v>
      </c>
      <c r="EN192" s="16" t="s">
        <v>774</v>
      </c>
      <c r="EO192" s="16" t="s">
        <v>132</v>
      </c>
      <c r="EP192" s="16" t="e">
        <f>IF(OR(EN192="Cống tròn",EN192="Cống hộp",EN192="Ống nhựa"),INDEX(#REF!,MATCH(E192,#REF!,0)),IF(OR(EN192="Rãnh xây",EN192="Rãnh bê tông"),INDEX(#REF!,MATCH(E192,#REF!,0)),0))</f>
        <v>#REF!</v>
      </c>
      <c r="EQ192" s="18">
        <v>37.499999999999929</v>
      </c>
      <c r="ER192" s="18">
        <v>1</v>
      </c>
      <c r="ES192" s="25">
        <f t="shared" si="593"/>
        <v>37</v>
      </c>
      <c r="ET192" s="1" t="e">
        <f>_xlfn.IFNA(IF(EN192="Cống tròn",INDEX(#REF!,MATCH(E192,#REF!,0)),IF(EN192="Cống hộp",INDEX(#REF!,MATCH(E192,#REF!,0)),EU192&amp;" ,"&amp;EV192)),0)</f>
        <v>#REF!</v>
      </c>
      <c r="EU192" s="16" t="s">
        <v>769</v>
      </c>
      <c r="EV192" s="16" t="s">
        <v>775</v>
      </c>
      <c r="EW192" s="16" t="e">
        <f>_xlfn.IFNA(INDEX(#REF!,MATCH(E192,#REF!,0)),0)</f>
        <v>#REF!</v>
      </c>
      <c r="EX192" s="16"/>
      <c r="EY192" s="18">
        <v>0</v>
      </c>
      <c r="EZ192" s="18">
        <v>0</v>
      </c>
      <c r="FA192" s="18">
        <v>0</v>
      </c>
      <c r="FB192" s="19">
        <v>0</v>
      </c>
      <c r="FC192" s="19">
        <v>0</v>
      </c>
      <c r="FD192" s="25">
        <f t="shared" si="447"/>
        <v>0</v>
      </c>
      <c r="FE192" s="25">
        <f t="shared" si="594"/>
        <v>0</v>
      </c>
      <c r="FF192" s="18">
        <v>0.1</v>
      </c>
      <c r="FG192" s="18">
        <v>2</v>
      </c>
      <c r="FH192" s="18">
        <v>1</v>
      </c>
      <c r="FI192" s="25">
        <f t="shared" si="595"/>
        <v>1.2</v>
      </c>
      <c r="FJ192" s="18">
        <v>0</v>
      </c>
      <c r="FK192" s="18">
        <v>0</v>
      </c>
      <c r="FL192" s="18">
        <v>0.2</v>
      </c>
      <c r="FM192" s="18">
        <v>1.4</v>
      </c>
      <c r="FN192" s="18">
        <v>0</v>
      </c>
      <c r="FO192" s="25">
        <f t="shared" si="596"/>
        <v>1.4</v>
      </c>
      <c r="FP192" s="18">
        <v>1.4999999999999999E-2</v>
      </c>
      <c r="FQ192" s="18">
        <v>1</v>
      </c>
      <c r="FR192" s="25">
        <f t="shared" si="448"/>
        <v>36</v>
      </c>
      <c r="FS192" s="25">
        <f t="shared" si="449"/>
        <v>0.52500000000000002</v>
      </c>
      <c r="FT192" s="25">
        <f t="shared" si="450"/>
        <v>36.524999999999999</v>
      </c>
      <c r="FU192" s="25">
        <f t="shared" si="451"/>
        <v>-0.97499999999993037</v>
      </c>
      <c r="FV192" s="25" t="str">
        <f t="shared" si="597"/>
        <v>Thêm 01</v>
      </c>
      <c r="FW192" s="25">
        <f t="shared" si="598"/>
        <v>0.04</v>
      </c>
      <c r="FX192" s="16"/>
      <c r="FY192" s="16"/>
      <c r="FZ192" s="16"/>
      <c r="GA192" s="16"/>
      <c r="GB192" s="19">
        <v>0</v>
      </c>
      <c r="GC192" s="19">
        <v>0</v>
      </c>
      <c r="GD192" s="19">
        <v>0</v>
      </c>
      <c r="GE192" s="19">
        <v>0</v>
      </c>
      <c r="GF192" s="19">
        <v>0</v>
      </c>
      <c r="GG192" s="19">
        <v>0</v>
      </c>
      <c r="GH192" s="19">
        <v>0</v>
      </c>
      <c r="GI192" s="19">
        <v>0</v>
      </c>
      <c r="GJ192" s="19">
        <v>0</v>
      </c>
      <c r="GK192" s="19">
        <v>0</v>
      </c>
      <c r="GL192" s="25">
        <f t="shared" si="452"/>
        <v>0</v>
      </c>
      <c r="GM192" s="25">
        <f t="shared" si="599"/>
        <v>0</v>
      </c>
      <c r="GN192" s="19">
        <v>0</v>
      </c>
      <c r="GO192" s="19">
        <v>0</v>
      </c>
      <c r="GP192" s="19">
        <v>0</v>
      </c>
      <c r="GQ192" s="19">
        <v>0</v>
      </c>
      <c r="GR192" s="1" t="e">
        <f>_xlfn.IFNA(INDEX(#REF!,MATCH(E192,#REF!,0)),0)</f>
        <v>#REF!</v>
      </c>
      <c r="GS192" s="16"/>
      <c r="GT192" s="18">
        <v>0</v>
      </c>
      <c r="GU192" s="18">
        <v>0</v>
      </c>
      <c r="GV192" s="18">
        <v>0</v>
      </c>
      <c r="GW192" s="18">
        <v>0</v>
      </c>
      <c r="GX192" s="25">
        <f t="shared" si="453"/>
        <v>0</v>
      </c>
      <c r="GY192" s="25">
        <f t="shared" si="454"/>
        <v>0</v>
      </c>
      <c r="GZ192" s="25">
        <f t="shared" si="600"/>
        <v>0</v>
      </c>
      <c r="HA192" s="1" t="e" cm="1">
        <f t="array" ref="HA192">INDEX(#REF!,MATCH(EJ192&amp;EK192&amp;HD192&amp;HE192&amp;HF192,#REF!&amp;#REF!&amp;#REF!&amp;#REF!&amp;#REF!,0))</f>
        <v>#REF!</v>
      </c>
      <c r="HB192" s="16"/>
      <c r="HC192" s="25">
        <f t="shared" si="601"/>
        <v>0</v>
      </c>
      <c r="HD192" s="18">
        <v>0</v>
      </c>
      <c r="HE192" s="18">
        <v>0</v>
      </c>
      <c r="HF192" s="18">
        <v>0</v>
      </c>
      <c r="HG192" s="1" t="e" cm="1">
        <f t="array" ref="HG192">INDEX(#REF!,MATCH(EJ192&amp;EK192&amp;HJ192&amp;HK192&amp;HL192,#REF!&amp;#REF!&amp;#REF!&amp;#REF!&amp;#REF!,0))</f>
        <v>#REF!</v>
      </c>
      <c r="HH192" s="16"/>
      <c r="HI192" s="25">
        <f t="shared" si="602"/>
        <v>0</v>
      </c>
      <c r="HJ192" s="25">
        <f t="shared" si="603"/>
        <v>0</v>
      </c>
      <c r="HK192" s="19">
        <v>0</v>
      </c>
      <c r="HL192" s="19">
        <v>0</v>
      </c>
      <c r="HM192" s="18">
        <v>0.01</v>
      </c>
      <c r="HN192" s="18">
        <v>1</v>
      </c>
      <c r="HO192" s="25">
        <f t="shared" si="604"/>
        <v>0</v>
      </c>
      <c r="HP192" s="25">
        <f t="shared" si="605"/>
        <v>0</v>
      </c>
      <c r="HQ192" s="25">
        <f t="shared" si="606"/>
        <v>0</v>
      </c>
      <c r="HR192" s="25">
        <f t="shared" si="607"/>
        <v>0</v>
      </c>
      <c r="HS192" s="25">
        <f t="shared" si="608"/>
        <v>0</v>
      </c>
      <c r="HT192" s="19">
        <v>0</v>
      </c>
      <c r="HU192" s="19">
        <v>0</v>
      </c>
      <c r="HV192" s="19">
        <v>0</v>
      </c>
      <c r="HW192" s="25">
        <f t="shared" si="609"/>
        <v>0</v>
      </c>
      <c r="HX192" s="19">
        <v>0</v>
      </c>
      <c r="HY192" s="19">
        <v>0</v>
      </c>
      <c r="HZ192" s="18">
        <v>36.04</v>
      </c>
      <c r="IA192" s="20">
        <f>ROUND(IF(EN192="Cống tròn",IF(EN192="Cống tròn",IF(EU192="Không có móng",IQ192-FF192,IF(EU192="Đế",IP192-FN192,IF(OR(EU192="Móng bê tông",EU192="Móng bê tông kết hợp đế"),II192-FJ192,0))),0),IF(EN192="Cống hộp",IF(AND(EN192="Cống hộp",EU192="Không có móng"),IQ192-GF192,IF(AND(EN192="Cống hộp",EU192="Móng bê tông"),IJ192-GB192,0)),IF(OR(EN192="Rãnh xây",EN192="Rãnh bê tông"),IF(OR(EN192="Rãnh xây",EN192="Rãnh bê tông"),IK192-GB192,0),IF(EN192="Ống nhựa",IF(AND(EN192="Ống nhựa",EU192="Không đắp cát"),IQ192-HT192,IF(AND(EN192="Ống nhựa",EU192="Đắp cát"),IH192-HX192,0)),IF(EN192="Rãnh thang",IF(EN192="Rãnh thang",IF(EU192="Móng bê tông",#REF!-#REF!,IQ192),0),0))))),2)</f>
        <v>33.630000000000003</v>
      </c>
      <c r="IB192" s="20">
        <f t="shared" si="610"/>
        <v>2.4099999999999966</v>
      </c>
      <c r="IC192" s="20">
        <f t="shared" si="455"/>
        <v>33.629999999999995</v>
      </c>
      <c r="ID192" s="20">
        <f t="shared" si="456"/>
        <v>0</v>
      </c>
      <c r="IE192" s="20">
        <f t="shared" si="457"/>
        <v>0</v>
      </c>
      <c r="IF192" s="20">
        <f t="shared" si="458"/>
        <v>0</v>
      </c>
      <c r="IG192" s="20">
        <f>IF(EN192="Rãnh thang",IF(AND(EN192="Rãnh thang",EU192="Móng bê tông"),IQ192-#REF!,0),IF(EN192="Ống nhựa",IF(AND(EN192="Ống nhựa",EU192="Đắp cát"),IQ192-HT192,0),IF(EN192="Cống tròn",IF(EN192="Cống tròn",IF(OR(EU192="Móng bê tông",EU192="Móng bê tông kết hợp đế"),IM192-FL192,0),0),IF(EN192="Cống hộp",IF(AND(EN192="Cống hộp",EU192="Móng bê tông"),IN192-GD192,0),IF(OR(EN192="Rãnh xây",EN192="Rãnh bê tông"),IF(AND(EN192="Rãnh xây",EU192="Móng bê tông"),IO192-GD192,IF(AND(EN192="Rãnh bê tông",EU192="Móng bê tông"),IO192-GD192,0)),0)))))</f>
        <v>33.629999999999995</v>
      </c>
      <c r="IH192" s="20">
        <f t="shared" si="459"/>
        <v>0</v>
      </c>
      <c r="II192" s="20">
        <f t="shared" si="460"/>
        <v>33.629999999999995</v>
      </c>
      <c r="IJ192" s="20">
        <f t="shared" si="461"/>
        <v>0</v>
      </c>
      <c r="IK192" s="20">
        <f t="shared" si="462"/>
        <v>0</v>
      </c>
      <c r="IL192" s="20">
        <f t="shared" si="463"/>
        <v>33.83</v>
      </c>
      <c r="IM192" s="20">
        <f t="shared" si="464"/>
        <v>33.83</v>
      </c>
      <c r="IN192" s="20">
        <f t="shared" si="465"/>
        <v>0</v>
      </c>
      <c r="IO192" s="20">
        <f t="shared" si="466"/>
        <v>0</v>
      </c>
      <c r="IP192" s="20">
        <f t="shared" si="467"/>
        <v>0</v>
      </c>
      <c r="IQ192" s="18">
        <v>33.93</v>
      </c>
      <c r="IR192" s="25">
        <f t="shared" si="611"/>
        <v>0</v>
      </c>
      <c r="IS192" s="25">
        <f t="shared" si="468"/>
        <v>0</v>
      </c>
      <c r="IT192" s="25">
        <f t="shared" si="469"/>
        <v>0</v>
      </c>
      <c r="IU192" s="25">
        <f>ROUND(IF(EN192="Cống tròn",IF(EN192="Cống tròn",IV192+FF192,0),IF(EN192="Cống hộp",IF(EN192="Cống hộp",IV192+GP192,0),IF(OR(EN192="Rãnh xây",EN192="Rãnh bê tông"),IF(OR(EN192="Rãnh xây",EN192="Rãnh bê tông"),IV192+GP192,0),IF(EN192="ống nhựa",IF(EN192="Ống nhựa",IV192+HT192,0),IF(EN192="Rãnh thang",IF(EN192="Rãnh thang",IQ192+#REF!,0),0))))),2)</f>
        <v>33.58</v>
      </c>
      <c r="IV192" s="18">
        <v>33.479999999999997</v>
      </c>
      <c r="IW192" s="25">
        <f t="shared" si="470"/>
        <v>33.58</v>
      </c>
      <c r="IX192" s="25">
        <f t="shared" si="471"/>
        <v>0</v>
      </c>
      <c r="IY192" s="25">
        <f t="shared" si="472"/>
        <v>0</v>
      </c>
      <c r="IZ192" s="25">
        <f t="shared" si="473"/>
        <v>0</v>
      </c>
      <c r="JA192" s="25">
        <f t="shared" si="474"/>
        <v>0</v>
      </c>
      <c r="JB192" s="18">
        <v>34.590000000000003</v>
      </c>
      <c r="JC192" s="20">
        <f>ROUND(IF(EN192="Cống tròn",IF(EN192="Cống tròn",IF(EU192="Không có móng",JS192-FF192,IF(EU192="Đế",JR192-FN192,IF(OR(EU192="Móng bê tông",EU192="Móng bê tông kết hợp đế"),JK192-FJ192,0))),0),IF(EN192="Cống hộp",IF(AND(EN192="Cống hộp",EU192="Không có móng"),JS192-GF192,IF(AND(EN192="Cống hộp",EU192="Móng bê tông"),JL192-GB192,0)),IF(OR(EN192="Rãnh xây",EN192="Rãnh bê tông"),IF(OR(EN192="Rãnh xây",EN192="Rãnh bê tông"),JM192-GB192,0),IF(EN192="Ống nhựa",IF(AND(EN192="Ống nhựa",EU192="Không đắp cát"),JS192-HT192,IF(AND(EN192="Ống nhựa",EU192="Đắp cát"),JJ192-HX192,0)),IF(EN192="Rãnh thang",IF(EN192="Rãnh thang",IF(EU192="Móng bê tông",#REF!-#REF!,JS192),0),0))))),2)</f>
        <v>32.18</v>
      </c>
      <c r="JD192" s="20">
        <f t="shared" si="612"/>
        <v>2.4100000000000037</v>
      </c>
      <c r="JE192" s="20">
        <f t="shared" si="475"/>
        <v>32.179999999999993</v>
      </c>
      <c r="JF192" s="20">
        <f t="shared" si="476"/>
        <v>0</v>
      </c>
      <c r="JG192" s="20">
        <f t="shared" si="477"/>
        <v>0</v>
      </c>
      <c r="JH192" s="20">
        <f t="shared" si="478"/>
        <v>0</v>
      </c>
      <c r="JI192" s="20">
        <f>IF(EN192="Rãnh thang",IF(AND(EN192="Rãnh thang",EU192="Móng bê tông"),JS192-#REF!,0),IF(EN192="Ống nhựa",IF(AND(EN192="Ống nhựa",EU192="Đắp cát"),JS192-HT192,0),IF(EN192="Cống tròn",IF(EN192="Cống tròn",IF(OR(EU192="Móng bê tông",EU192="Móng bê tông kết hợp đế"),JO192-FL192,0),0),IF(EN192="Cống hộp",IF(AND(EN192="Cống hộp",EU192="Móng bê tông"),JP192-GD192,0),IF(OR(EN192="Rãnh xây",EN192="Rãnh bê tông"),IF(AND(EN192="Rãnh xây",EU192="Móng bê tông"),JQ192-GD192,IF(AND(EN192="Rãnh bê tông",EU192="Móng bê tông"),JQ192-GD192,0)),0)))))</f>
        <v>32.179999999999993</v>
      </c>
      <c r="JJ192" s="20">
        <f t="shared" si="479"/>
        <v>0</v>
      </c>
      <c r="JK192" s="20">
        <f t="shared" si="480"/>
        <v>32.179999999999993</v>
      </c>
      <c r="JL192" s="20">
        <f t="shared" si="481"/>
        <v>0</v>
      </c>
      <c r="JM192" s="20">
        <f t="shared" si="482"/>
        <v>0</v>
      </c>
      <c r="JN192" s="20">
        <f t="shared" si="483"/>
        <v>32.379999999999995</v>
      </c>
      <c r="JO192" s="20">
        <f t="shared" si="484"/>
        <v>32.379999999999995</v>
      </c>
      <c r="JP192" s="20">
        <f t="shared" si="485"/>
        <v>0</v>
      </c>
      <c r="JQ192" s="20">
        <f t="shared" si="486"/>
        <v>0</v>
      </c>
      <c r="JR192" s="20">
        <f t="shared" si="487"/>
        <v>0</v>
      </c>
      <c r="JS192" s="26">
        <v>32.479999999999997</v>
      </c>
      <c r="JT192" s="25">
        <f t="shared" si="613"/>
        <v>0</v>
      </c>
      <c r="JU192" s="25">
        <f t="shared" si="488"/>
        <v>0</v>
      </c>
      <c r="JV192" s="25">
        <f t="shared" si="489"/>
        <v>0</v>
      </c>
      <c r="JW192" s="25">
        <f>ROUND(IF(EN192="Cống tròn",IF(EN192="Cống tròn",JX192+FF192,0),IF(EN192="Cống hộp",IF(EN192="Cống hộp",JX192+GP192,0),IF(OR(EN192="Rãnh xây",EN192="Rãnh bê tông"),IF(OR(EN192="Rãnh xây",EN192="Rãnh bê tông"),JX192+GP192,0),IF(EN192="ống nhựa",IF(EN192="Ống nhựa",JX192+HT192,0),IF(EN192="Rãnh thang",IF(EN192="Rãnh thang",JS192+#REF!,0),0))))),2)</f>
        <v>33.58</v>
      </c>
      <c r="JX192" s="27">
        <v>33.479999999999997</v>
      </c>
      <c r="JY192" s="25">
        <f t="shared" si="490"/>
        <v>33.58</v>
      </c>
      <c r="JZ192" s="25">
        <f t="shared" si="491"/>
        <v>0</v>
      </c>
      <c r="KA192" s="25">
        <f t="shared" si="492"/>
        <v>0</v>
      </c>
      <c r="KB192" s="25">
        <f t="shared" si="493"/>
        <v>0</v>
      </c>
      <c r="KC192" s="25">
        <f t="shared" si="494"/>
        <v>0</v>
      </c>
      <c r="KD192" s="28" t="s">
        <v>98</v>
      </c>
      <c r="KE192" s="27">
        <v>0</v>
      </c>
      <c r="KF192" s="25">
        <f t="shared" si="495"/>
        <v>2.4099999999999966</v>
      </c>
      <c r="KG192" s="25">
        <f t="shared" si="614"/>
        <v>2.4099999999999966</v>
      </c>
      <c r="KH192" s="27">
        <v>0</v>
      </c>
      <c r="KI192" s="25">
        <f t="shared" si="496"/>
        <v>2.4100000000000037</v>
      </c>
      <c r="KJ192" s="25">
        <f t="shared" si="615"/>
        <v>2.4100000000000037</v>
      </c>
      <c r="KK192" s="25">
        <f t="shared" si="497"/>
        <v>0</v>
      </c>
      <c r="KL192" s="25">
        <f t="shared" si="498"/>
        <v>0</v>
      </c>
      <c r="KM192" s="25">
        <f t="shared" si="616"/>
        <v>0</v>
      </c>
      <c r="KN192" s="25">
        <f t="shared" si="499"/>
        <v>0</v>
      </c>
      <c r="KO192" s="25">
        <f t="shared" si="500"/>
        <v>0</v>
      </c>
      <c r="KP192" s="25">
        <f t="shared" si="617"/>
        <v>0</v>
      </c>
      <c r="KQ192" s="25">
        <f t="shared" si="501"/>
        <v>0.2</v>
      </c>
      <c r="KR192" s="25">
        <f t="shared" si="502"/>
        <v>0.2</v>
      </c>
      <c r="KS192" s="25">
        <f t="shared" si="618"/>
        <v>0.2</v>
      </c>
      <c r="KT192" s="25">
        <f t="shared" si="503"/>
        <v>0</v>
      </c>
      <c r="KU192" s="25">
        <f t="shared" si="504"/>
        <v>0</v>
      </c>
      <c r="KV192" s="25">
        <f t="shared" si="619"/>
        <v>0</v>
      </c>
      <c r="KW192" s="25">
        <f t="shared" si="505"/>
        <v>0</v>
      </c>
      <c r="KX192" s="25">
        <f t="shared" si="506"/>
        <v>0</v>
      </c>
      <c r="KY192" s="25">
        <f t="shared" si="620"/>
        <v>0</v>
      </c>
      <c r="KZ192" s="25">
        <f t="shared" si="507"/>
        <v>0</v>
      </c>
      <c r="LA192" s="25">
        <f t="shared" si="508"/>
        <v>0</v>
      </c>
      <c r="LB192" s="25">
        <f t="shared" si="621"/>
        <v>0</v>
      </c>
      <c r="LC192" s="25">
        <f t="shared" si="509"/>
        <v>1.4</v>
      </c>
      <c r="LD192" s="25">
        <f t="shared" si="510"/>
        <v>1.4</v>
      </c>
      <c r="LE192" s="25">
        <f t="shared" si="622"/>
        <v>1.4</v>
      </c>
      <c r="LF192" s="25">
        <f t="shared" si="511"/>
        <v>0</v>
      </c>
      <c r="LG192" s="25">
        <f t="shared" si="512"/>
        <v>0</v>
      </c>
      <c r="LH192" s="25">
        <f t="shared" si="623"/>
        <v>0</v>
      </c>
      <c r="LI192" s="25">
        <f t="shared" si="513"/>
        <v>0</v>
      </c>
      <c r="LJ192" s="25">
        <f t="shared" si="514"/>
        <v>0</v>
      </c>
      <c r="LK192" s="25">
        <f t="shared" si="624"/>
        <v>0</v>
      </c>
      <c r="LL192" s="25">
        <f t="shared" si="515"/>
        <v>0</v>
      </c>
      <c r="LM192" s="25">
        <f t="shared" si="516"/>
        <v>0</v>
      </c>
      <c r="LN192" s="25">
        <f t="shared" si="625"/>
        <v>0</v>
      </c>
      <c r="LO192" s="25">
        <f t="shared" si="517"/>
        <v>0</v>
      </c>
      <c r="LP192" s="25">
        <f t="shared" si="518"/>
        <v>0</v>
      </c>
      <c r="LQ192" s="25">
        <f t="shared" si="626"/>
        <v>0</v>
      </c>
      <c r="LR192" s="25">
        <f t="shared" si="519"/>
        <v>0</v>
      </c>
      <c r="LS192" s="25">
        <f t="shared" si="520"/>
        <v>0</v>
      </c>
      <c r="LT192" s="25">
        <f t="shared" si="627"/>
        <v>0</v>
      </c>
      <c r="LU192" s="25">
        <f t="shared" si="521"/>
        <v>0</v>
      </c>
      <c r="LV192" s="25">
        <f t="shared" si="522"/>
        <v>0</v>
      </c>
      <c r="LW192" s="25">
        <f t="shared" si="628"/>
        <v>0</v>
      </c>
      <c r="LX192" s="25">
        <f t="shared" si="523"/>
        <v>0</v>
      </c>
      <c r="LY192" s="25">
        <f t="shared" si="524"/>
        <v>0</v>
      </c>
      <c r="LZ192" s="25">
        <f t="shared" si="629"/>
        <v>0</v>
      </c>
      <c r="MA192" s="25">
        <f t="shared" si="525"/>
        <v>0</v>
      </c>
      <c r="MB192" s="25">
        <f t="shared" si="526"/>
        <v>0</v>
      </c>
      <c r="MC192" s="25">
        <f t="shared" si="630"/>
        <v>0</v>
      </c>
      <c r="MD192" s="25">
        <f t="shared" si="527"/>
        <v>0</v>
      </c>
      <c r="ME192" s="25">
        <f t="shared" si="528"/>
        <v>0</v>
      </c>
      <c r="MF192" s="25">
        <f t="shared" si="631"/>
        <v>0</v>
      </c>
      <c r="MG192" s="25">
        <f t="shared" si="529"/>
        <v>0</v>
      </c>
      <c r="MH192" s="25">
        <f t="shared" si="530"/>
        <v>0</v>
      </c>
      <c r="MI192" s="25">
        <f t="shared" si="632"/>
        <v>0</v>
      </c>
      <c r="MJ192" s="25">
        <f t="shared" si="531"/>
        <v>0</v>
      </c>
      <c r="MK192" s="25">
        <f t="shared" si="532"/>
        <v>0</v>
      </c>
      <c r="ML192" s="25">
        <f t="shared" si="633"/>
        <v>0</v>
      </c>
      <c r="MM192" s="25">
        <f t="shared" si="533"/>
        <v>0</v>
      </c>
      <c r="MN192" s="25">
        <f t="shared" si="534"/>
        <v>0</v>
      </c>
      <c r="MO192" s="25">
        <f t="shared" si="634"/>
        <v>0</v>
      </c>
      <c r="MP192" s="25">
        <f t="shared" si="535"/>
        <v>0</v>
      </c>
      <c r="MQ192" s="25">
        <f t="shared" si="536"/>
        <v>0</v>
      </c>
      <c r="MR192" s="25">
        <f t="shared" si="635"/>
        <v>0</v>
      </c>
      <c r="MS192" s="29">
        <v>1.4</v>
      </c>
      <c r="MT192" s="29">
        <v>0</v>
      </c>
      <c r="MU192" s="29">
        <v>1</v>
      </c>
      <c r="MV192" s="29">
        <v>1</v>
      </c>
      <c r="MW192" s="25">
        <f t="shared" si="537"/>
        <v>1.4</v>
      </c>
      <c r="MX192" s="25">
        <f t="shared" si="538"/>
        <v>3.37</v>
      </c>
      <c r="MY192" s="25">
        <f t="shared" si="539"/>
        <v>0</v>
      </c>
      <c r="MZ192" s="25">
        <f t="shared" si="540"/>
        <v>0</v>
      </c>
      <c r="NA192" s="25">
        <f t="shared" si="541"/>
        <v>1.4</v>
      </c>
      <c r="NB192" s="25">
        <f t="shared" si="542"/>
        <v>3.37</v>
      </c>
      <c r="NC192" s="25">
        <f t="shared" si="543"/>
        <v>0</v>
      </c>
      <c r="ND192" s="25">
        <f t="shared" si="544"/>
        <v>0</v>
      </c>
      <c r="NE192" s="25">
        <f t="shared" si="636"/>
        <v>1.4</v>
      </c>
      <c r="NF192" s="25">
        <f t="shared" si="636"/>
        <v>3.37</v>
      </c>
      <c r="NG192" s="25">
        <f t="shared" si="636"/>
        <v>0</v>
      </c>
      <c r="NH192" s="25">
        <f t="shared" si="545"/>
        <v>0</v>
      </c>
      <c r="NI192" s="25">
        <f t="shared" si="546"/>
        <v>126.38</v>
      </c>
      <c r="NJ192" s="25">
        <f t="shared" si="547"/>
        <v>0</v>
      </c>
      <c r="NK192" s="25">
        <f t="shared" si="548"/>
        <v>126.38</v>
      </c>
      <c r="NL192" s="25">
        <f t="shared" si="549"/>
        <v>68.2</v>
      </c>
      <c r="NM192" s="25">
        <f t="shared" si="550"/>
        <v>0</v>
      </c>
      <c r="NN192" s="25">
        <f t="shared" si="637"/>
        <v>68.2</v>
      </c>
      <c r="NO192" s="25">
        <f t="shared" si="551"/>
        <v>0</v>
      </c>
      <c r="NP192" s="25">
        <f t="shared" si="552"/>
        <v>0</v>
      </c>
      <c r="NQ192" s="25">
        <f t="shared" si="638"/>
        <v>0</v>
      </c>
      <c r="NR192" s="25">
        <f t="shared" si="553"/>
        <v>0</v>
      </c>
      <c r="NS192" s="25">
        <f t="shared" si="554"/>
        <v>0</v>
      </c>
      <c r="NT192" s="25">
        <f t="shared" si="639"/>
        <v>0</v>
      </c>
      <c r="NU192" s="25">
        <f t="shared" si="555"/>
        <v>0</v>
      </c>
      <c r="NV192" s="25">
        <f t="shared" si="556"/>
        <v>0</v>
      </c>
      <c r="NW192" s="25">
        <f t="shared" si="640"/>
        <v>0</v>
      </c>
      <c r="NX192" s="25">
        <f t="shared" si="641"/>
        <v>68.2</v>
      </c>
      <c r="NY192" s="25">
        <f t="shared" si="641"/>
        <v>0</v>
      </c>
      <c r="NZ192" s="25">
        <f t="shared" si="642"/>
        <v>68.2</v>
      </c>
      <c r="OA192" s="25">
        <f t="shared" si="643"/>
        <v>58.18</v>
      </c>
      <c r="OB192" s="25">
        <f t="shared" si="643"/>
        <v>0</v>
      </c>
      <c r="OC192" s="25">
        <f t="shared" si="644"/>
        <v>58.18</v>
      </c>
      <c r="OD192" s="25">
        <f t="shared" si="645"/>
        <v>68.2</v>
      </c>
      <c r="OE192" s="25">
        <f t="shared" si="645"/>
        <v>0</v>
      </c>
      <c r="OF192" s="25">
        <f t="shared" si="645"/>
        <v>68.2</v>
      </c>
      <c r="OG192" s="25">
        <f t="shared" si="557"/>
        <v>0</v>
      </c>
      <c r="OH192" s="25">
        <f t="shared" si="558"/>
        <v>0</v>
      </c>
      <c r="OI192" s="25">
        <f t="shared" si="559"/>
        <v>0</v>
      </c>
      <c r="OJ192" s="25">
        <f t="shared" si="560"/>
        <v>0</v>
      </c>
      <c r="OK192" s="25">
        <f t="shared" si="561"/>
        <v>0</v>
      </c>
      <c r="OL192" s="25">
        <f t="shared" si="562"/>
        <v>0</v>
      </c>
      <c r="OM192" s="25">
        <f t="shared" si="646"/>
        <v>0</v>
      </c>
      <c r="ON192" s="25">
        <f t="shared" si="646"/>
        <v>0</v>
      </c>
      <c r="OO192" s="25">
        <f t="shared" si="646"/>
        <v>0</v>
      </c>
      <c r="OP192" s="25">
        <f t="shared" si="563"/>
        <v>0</v>
      </c>
      <c r="OQ192" s="25">
        <f t="shared" si="564"/>
        <v>0</v>
      </c>
      <c r="OR192" s="25">
        <f t="shared" si="647"/>
        <v>0</v>
      </c>
      <c r="OS192" s="19">
        <v>536282.46</v>
      </c>
      <c r="OT192" s="19">
        <v>2370340.09</v>
      </c>
    </row>
    <row r="193" spans="1:410" ht="33" customHeight="1" x14ac:dyDescent="0.25">
      <c r="A193" s="18"/>
      <c r="B193" s="18" t="s">
        <v>939</v>
      </c>
      <c r="C193" s="18">
        <v>656.19</v>
      </c>
      <c r="D193" s="16" t="e">
        <f>_xlfn.IFNA(INDEX(#REF!,MATCH(E193,#REF!,0)),0)</f>
        <v>#REF!</v>
      </c>
      <c r="E193" s="18" t="s">
        <v>987</v>
      </c>
      <c r="F193" s="16" t="s">
        <v>765</v>
      </c>
      <c r="G193" s="16" t="s">
        <v>766</v>
      </c>
      <c r="H193" s="16" t="s">
        <v>767</v>
      </c>
      <c r="I193" s="16" t="s">
        <v>768</v>
      </c>
      <c r="J193" s="16" t="s">
        <v>769</v>
      </c>
      <c r="K193" s="16" t="s">
        <v>770</v>
      </c>
      <c r="L193" s="16" t="s">
        <v>771</v>
      </c>
      <c r="M193" s="18">
        <v>1.64</v>
      </c>
      <c r="N193" s="18">
        <v>1.94</v>
      </c>
      <c r="O193" s="18">
        <v>2.04</v>
      </c>
      <c r="P193" s="18">
        <v>2.34</v>
      </c>
      <c r="Q193" s="18">
        <v>0.1</v>
      </c>
      <c r="R193" s="18">
        <v>1.8399999999999999</v>
      </c>
      <c r="S193" s="18">
        <v>2.14</v>
      </c>
      <c r="T193" s="18">
        <v>0.2</v>
      </c>
      <c r="U193" s="18">
        <v>0</v>
      </c>
      <c r="V193" s="18">
        <v>0</v>
      </c>
      <c r="W193" s="18">
        <v>0</v>
      </c>
      <c r="X193" s="18">
        <v>1.64</v>
      </c>
      <c r="Y193" s="18">
        <v>1.9</v>
      </c>
      <c r="Z193" s="20">
        <f t="shared" si="565"/>
        <v>2.1</v>
      </c>
      <c r="AA193" s="18">
        <v>0.22</v>
      </c>
      <c r="AB193" s="18">
        <v>0</v>
      </c>
      <c r="AC193" s="18">
        <v>0</v>
      </c>
      <c r="AD193" s="18">
        <v>0</v>
      </c>
      <c r="AE193" s="18">
        <v>0</v>
      </c>
      <c r="AF193" s="18">
        <v>0</v>
      </c>
      <c r="AG193" s="18">
        <v>1.2</v>
      </c>
      <c r="AH193" s="18">
        <v>1.5</v>
      </c>
      <c r="AI193" s="20">
        <f t="shared" si="566"/>
        <v>2.25</v>
      </c>
      <c r="AJ193" s="18">
        <v>0</v>
      </c>
      <c r="AK193" s="18">
        <v>0</v>
      </c>
      <c r="AL193" s="20">
        <f t="shared" si="567"/>
        <v>0</v>
      </c>
      <c r="AM193" s="18">
        <v>1.64</v>
      </c>
      <c r="AN193" s="18">
        <v>1.5</v>
      </c>
      <c r="AO193" s="18">
        <v>0.15</v>
      </c>
      <c r="AP193" s="18">
        <v>0.22</v>
      </c>
      <c r="AQ193" s="18">
        <v>1.64</v>
      </c>
      <c r="AR193" s="18">
        <v>1.72</v>
      </c>
      <c r="AS193" s="18">
        <v>0.12</v>
      </c>
      <c r="AT193" s="18">
        <v>0.11</v>
      </c>
      <c r="AU193" s="18">
        <v>0</v>
      </c>
      <c r="AV193" s="18">
        <v>1</v>
      </c>
      <c r="AW193" s="18">
        <v>0</v>
      </c>
      <c r="AX193" s="18">
        <v>0</v>
      </c>
      <c r="AY193" s="18">
        <v>0</v>
      </c>
      <c r="AZ193" s="18">
        <v>0</v>
      </c>
      <c r="BA193" s="18">
        <v>0</v>
      </c>
      <c r="BB193" s="18">
        <v>0</v>
      </c>
      <c r="BC193" s="18">
        <v>0</v>
      </c>
      <c r="BD193" s="18">
        <v>0</v>
      </c>
      <c r="BE193" s="18">
        <v>2</v>
      </c>
      <c r="BF193" s="18">
        <v>0</v>
      </c>
      <c r="BG193" s="18">
        <v>0</v>
      </c>
      <c r="BH193" s="18">
        <v>0</v>
      </c>
      <c r="BI193" s="18">
        <v>0</v>
      </c>
      <c r="BJ193" s="18">
        <v>0</v>
      </c>
      <c r="BK193" s="18">
        <v>0</v>
      </c>
      <c r="BL193" s="18">
        <v>0</v>
      </c>
      <c r="BM193" s="18">
        <v>0</v>
      </c>
      <c r="BN193" s="18">
        <v>0</v>
      </c>
      <c r="BO193" s="18">
        <v>0</v>
      </c>
      <c r="BP193" s="18">
        <v>0</v>
      </c>
      <c r="BQ193" s="18">
        <v>0</v>
      </c>
      <c r="BR193" s="18">
        <v>0</v>
      </c>
      <c r="BS193" s="18">
        <v>0</v>
      </c>
      <c r="BT193" s="18">
        <v>0</v>
      </c>
      <c r="BU193" s="18">
        <v>0</v>
      </c>
      <c r="BV193" s="18">
        <v>0</v>
      </c>
      <c r="BW193" s="18">
        <v>0</v>
      </c>
      <c r="BX193" s="18">
        <v>0</v>
      </c>
      <c r="BY193" s="18">
        <v>0</v>
      </c>
      <c r="BZ193" s="18">
        <v>0</v>
      </c>
      <c r="CA193" s="16" t="e">
        <f>_xlfn.IFNA(IF(RIGHT(D193,2)="=G",0,INDEX(#REF!,MATCH(E193,#REF!,0))),0)</f>
        <v>#REF!</v>
      </c>
      <c r="CB193" s="16" t="s">
        <v>776</v>
      </c>
      <c r="CC193" s="18">
        <v>0</v>
      </c>
      <c r="CD193" s="18">
        <v>0</v>
      </c>
      <c r="CE193" s="18">
        <v>1.4</v>
      </c>
      <c r="CF193" s="18">
        <v>0.85</v>
      </c>
      <c r="CG193" s="18">
        <v>0.12</v>
      </c>
      <c r="CH193" s="18">
        <v>2</v>
      </c>
      <c r="CI193" s="16" t="s">
        <v>98</v>
      </c>
      <c r="CJ193" s="18">
        <v>0</v>
      </c>
      <c r="CK193" s="20">
        <f t="shared" si="432"/>
        <v>2.71</v>
      </c>
      <c r="CL193" s="20">
        <f t="shared" si="568"/>
        <v>2.71</v>
      </c>
      <c r="CM193" s="18">
        <v>39.5</v>
      </c>
      <c r="CN193" s="18">
        <v>34.590000000000003</v>
      </c>
      <c r="CO193" s="18">
        <v>33.751000000000005</v>
      </c>
      <c r="CP193" s="22">
        <f t="shared" si="433"/>
        <v>34.590000000000003</v>
      </c>
      <c r="CQ193" s="22">
        <f t="shared" si="434"/>
        <v>31.88</v>
      </c>
      <c r="CR193" s="22">
        <f t="shared" si="569"/>
        <v>2.71</v>
      </c>
      <c r="CS193" s="22">
        <f t="shared" si="435"/>
        <v>31.98</v>
      </c>
      <c r="CT193" s="22">
        <f t="shared" si="436"/>
        <v>32.18</v>
      </c>
      <c r="CU193" s="18">
        <v>32.18</v>
      </c>
      <c r="CV193" s="22">
        <f t="shared" si="570"/>
        <v>2.1</v>
      </c>
      <c r="CW193" s="22">
        <f t="shared" si="437"/>
        <v>0</v>
      </c>
      <c r="CX193" s="22">
        <f t="shared" si="438"/>
        <v>0</v>
      </c>
      <c r="CY193" s="22">
        <f t="shared" si="439"/>
        <v>34.32</v>
      </c>
      <c r="CZ193" s="22">
        <f t="shared" si="440"/>
        <v>34.47</v>
      </c>
      <c r="DA193" s="18">
        <v>34.590000000000003</v>
      </c>
      <c r="DB193" s="20">
        <f t="shared" si="571"/>
        <v>2.71</v>
      </c>
      <c r="DC193" s="20">
        <f t="shared" si="572"/>
        <v>0</v>
      </c>
      <c r="DD193" s="20">
        <f t="shared" si="573"/>
        <v>2.71</v>
      </c>
      <c r="DE193" s="20">
        <f t="shared" si="441"/>
        <v>0.1</v>
      </c>
      <c r="DF193" s="20">
        <f t="shared" si="442"/>
        <v>0.2</v>
      </c>
      <c r="DG193" s="20">
        <f t="shared" si="443"/>
        <v>2.37</v>
      </c>
      <c r="DH193" s="20">
        <f t="shared" si="444"/>
        <v>0</v>
      </c>
      <c r="DI193" s="20">
        <f t="shared" si="445"/>
        <v>0</v>
      </c>
      <c r="DJ193" s="20">
        <f t="shared" si="446"/>
        <v>0</v>
      </c>
      <c r="DK193" s="20">
        <f t="shared" si="574"/>
        <v>2.67</v>
      </c>
      <c r="DL193" s="20">
        <f t="shared" si="575"/>
        <v>0</v>
      </c>
      <c r="DM193" s="20">
        <f t="shared" si="576"/>
        <v>4.0000000000000036E-2</v>
      </c>
      <c r="DN193" s="20">
        <f t="shared" si="577"/>
        <v>0</v>
      </c>
      <c r="DO193" s="18">
        <v>2.54</v>
      </c>
      <c r="DP193" s="18">
        <v>0</v>
      </c>
      <c r="DQ193" s="18">
        <v>1</v>
      </c>
      <c r="DR193" s="18">
        <v>1</v>
      </c>
      <c r="DS193" s="25">
        <f t="shared" si="578"/>
        <v>2.54</v>
      </c>
      <c r="DT193" s="25">
        <f t="shared" si="579"/>
        <v>0</v>
      </c>
      <c r="DU193" s="25">
        <f t="shared" si="580"/>
        <v>6.88</v>
      </c>
      <c r="DV193" s="25">
        <f t="shared" si="581"/>
        <v>0</v>
      </c>
      <c r="DW193" s="25">
        <f t="shared" si="582"/>
        <v>6.88</v>
      </c>
      <c r="DX193" s="25">
        <f t="shared" si="583"/>
        <v>14.04</v>
      </c>
      <c r="DY193" s="25">
        <f t="shared" si="584"/>
        <v>0</v>
      </c>
      <c r="DZ193" s="25">
        <f t="shared" si="585"/>
        <v>14.04</v>
      </c>
      <c r="EA193" s="25">
        <f t="shared" si="586"/>
        <v>8.81</v>
      </c>
      <c r="EB193" s="25">
        <f t="shared" si="587"/>
        <v>0</v>
      </c>
      <c r="EC193" s="25">
        <f t="shared" si="588"/>
        <v>8.81</v>
      </c>
      <c r="ED193" s="25">
        <f t="shared" si="589"/>
        <v>5.23</v>
      </c>
      <c r="EE193" s="25">
        <f t="shared" si="589"/>
        <v>0</v>
      </c>
      <c r="EF193" s="25">
        <f t="shared" si="590"/>
        <v>5.23</v>
      </c>
      <c r="EG193" s="25">
        <f t="shared" si="591"/>
        <v>8.81</v>
      </c>
      <c r="EH193" s="25">
        <f t="shared" si="591"/>
        <v>0</v>
      </c>
      <c r="EI193" s="25">
        <f t="shared" si="592"/>
        <v>8.81</v>
      </c>
      <c r="EJ193" s="18">
        <v>656.19</v>
      </c>
      <c r="EK193" s="18">
        <v>617.49</v>
      </c>
      <c r="EL193" s="18" t="s">
        <v>987</v>
      </c>
      <c r="EM193" s="18" t="s">
        <v>988</v>
      </c>
      <c r="EN193" s="16" t="s">
        <v>774</v>
      </c>
      <c r="EO193" s="16" t="s">
        <v>132</v>
      </c>
      <c r="EP193" s="16" t="e">
        <f>IF(OR(EN193="Cống tròn",EN193="Cống hộp",EN193="Ống nhựa"),INDEX(#REF!,MATCH(E193,#REF!,0)),IF(OR(EN193="Rãnh xây",EN193="Rãnh bê tông"),INDEX(#REF!,MATCH(E193,#REF!,0)),0))</f>
        <v>#REF!</v>
      </c>
      <c r="EQ193" s="18">
        <v>37.500000000000043</v>
      </c>
      <c r="ER193" s="18">
        <v>1</v>
      </c>
      <c r="ES193" s="25">
        <f t="shared" si="593"/>
        <v>37</v>
      </c>
      <c r="ET193" s="1" t="e">
        <f>_xlfn.IFNA(IF(EN193="Cống tròn",INDEX(#REF!,MATCH(E193,#REF!,0)),IF(EN193="Cống hộp",INDEX(#REF!,MATCH(E193,#REF!,0)),EU193&amp;" ,"&amp;EV193)),0)</f>
        <v>#REF!</v>
      </c>
      <c r="EU193" s="16" t="s">
        <v>769</v>
      </c>
      <c r="EV193" s="16" t="s">
        <v>775</v>
      </c>
      <c r="EW193" s="16" t="e">
        <f>_xlfn.IFNA(INDEX(#REF!,MATCH(E193,#REF!,0)),0)</f>
        <v>#REF!</v>
      </c>
      <c r="EX193" s="16"/>
      <c r="EY193" s="18">
        <v>0</v>
      </c>
      <c r="EZ193" s="18">
        <v>0</v>
      </c>
      <c r="FA193" s="18">
        <v>0</v>
      </c>
      <c r="FB193" s="19">
        <v>0</v>
      </c>
      <c r="FC193" s="19">
        <v>0</v>
      </c>
      <c r="FD193" s="25">
        <f t="shared" si="447"/>
        <v>0</v>
      </c>
      <c r="FE193" s="25">
        <f t="shared" si="594"/>
        <v>0</v>
      </c>
      <c r="FF193" s="18">
        <v>0.1</v>
      </c>
      <c r="FG193" s="18">
        <v>2</v>
      </c>
      <c r="FH193" s="18">
        <v>1</v>
      </c>
      <c r="FI193" s="25">
        <f t="shared" si="595"/>
        <v>1.2</v>
      </c>
      <c r="FJ193" s="18">
        <v>0</v>
      </c>
      <c r="FK193" s="18">
        <v>0</v>
      </c>
      <c r="FL193" s="18">
        <v>0.2</v>
      </c>
      <c r="FM193" s="18">
        <v>1.4</v>
      </c>
      <c r="FN193" s="18">
        <v>0</v>
      </c>
      <c r="FO193" s="25">
        <f t="shared" si="596"/>
        <v>1.4</v>
      </c>
      <c r="FP193" s="18">
        <v>1.4999999999999999E-2</v>
      </c>
      <c r="FQ193" s="18">
        <v>1</v>
      </c>
      <c r="FR193" s="25">
        <f t="shared" si="448"/>
        <v>36</v>
      </c>
      <c r="FS193" s="25">
        <f t="shared" si="449"/>
        <v>0.52500000000000002</v>
      </c>
      <c r="FT193" s="25">
        <f t="shared" si="450"/>
        <v>36.524999999999999</v>
      </c>
      <c r="FU193" s="25">
        <f t="shared" si="451"/>
        <v>-0.97500000000004405</v>
      </c>
      <c r="FV193" s="25" t="str">
        <f t="shared" si="597"/>
        <v>Thêm 01</v>
      </c>
      <c r="FW193" s="25">
        <f t="shared" si="598"/>
        <v>0.04</v>
      </c>
      <c r="FX193" s="16"/>
      <c r="FY193" s="16"/>
      <c r="FZ193" s="16"/>
      <c r="GA193" s="16"/>
      <c r="GB193" s="19">
        <v>0</v>
      </c>
      <c r="GC193" s="19">
        <v>0</v>
      </c>
      <c r="GD193" s="19">
        <v>0</v>
      </c>
      <c r="GE193" s="19">
        <v>0</v>
      </c>
      <c r="GF193" s="19">
        <v>0</v>
      </c>
      <c r="GG193" s="19">
        <v>0</v>
      </c>
      <c r="GH193" s="19">
        <v>0</v>
      </c>
      <c r="GI193" s="19">
        <v>0</v>
      </c>
      <c r="GJ193" s="19">
        <v>0</v>
      </c>
      <c r="GK193" s="19">
        <v>0</v>
      </c>
      <c r="GL193" s="25">
        <f t="shared" si="452"/>
        <v>0</v>
      </c>
      <c r="GM193" s="25">
        <f t="shared" si="599"/>
        <v>0</v>
      </c>
      <c r="GN193" s="19">
        <v>0</v>
      </c>
      <c r="GO193" s="19">
        <v>0</v>
      </c>
      <c r="GP193" s="19">
        <v>0</v>
      </c>
      <c r="GQ193" s="19">
        <v>0</v>
      </c>
      <c r="GR193" s="1" t="e">
        <f>_xlfn.IFNA(INDEX(#REF!,MATCH(E193,#REF!,0)),0)</f>
        <v>#REF!</v>
      </c>
      <c r="GS193" s="16"/>
      <c r="GT193" s="18">
        <v>0</v>
      </c>
      <c r="GU193" s="18">
        <v>0</v>
      </c>
      <c r="GV193" s="18">
        <v>0</v>
      </c>
      <c r="GW193" s="18">
        <v>0</v>
      </c>
      <c r="GX193" s="25">
        <f t="shared" si="453"/>
        <v>0</v>
      </c>
      <c r="GY193" s="25">
        <f t="shared" si="454"/>
        <v>0</v>
      </c>
      <c r="GZ193" s="25">
        <f t="shared" si="600"/>
        <v>0</v>
      </c>
      <c r="HA193" s="1" t="e" cm="1">
        <f t="array" ref="HA193">INDEX(#REF!,MATCH(EJ193&amp;EK193&amp;HD193&amp;HE193&amp;HF193,#REF!&amp;#REF!&amp;#REF!&amp;#REF!&amp;#REF!,0))</f>
        <v>#REF!</v>
      </c>
      <c r="HB193" s="16"/>
      <c r="HC193" s="25">
        <f t="shared" si="601"/>
        <v>0</v>
      </c>
      <c r="HD193" s="18">
        <v>0</v>
      </c>
      <c r="HE193" s="18">
        <v>0</v>
      </c>
      <c r="HF193" s="18">
        <v>0</v>
      </c>
      <c r="HG193" s="1" t="e" cm="1">
        <f t="array" ref="HG193">INDEX(#REF!,MATCH(EJ193&amp;EK193&amp;HJ193&amp;HK193&amp;HL193,#REF!&amp;#REF!&amp;#REF!&amp;#REF!&amp;#REF!,0))</f>
        <v>#REF!</v>
      </c>
      <c r="HH193" s="16"/>
      <c r="HI193" s="25">
        <f t="shared" si="602"/>
        <v>0</v>
      </c>
      <c r="HJ193" s="25">
        <f t="shared" si="603"/>
        <v>0</v>
      </c>
      <c r="HK193" s="19">
        <v>0</v>
      </c>
      <c r="HL193" s="19">
        <v>0</v>
      </c>
      <c r="HM193" s="18">
        <v>0.01</v>
      </c>
      <c r="HN193" s="18">
        <v>1</v>
      </c>
      <c r="HO193" s="25">
        <f t="shared" si="604"/>
        <v>0</v>
      </c>
      <c r="HP193" s="25">
        <f t="shared" si="605"/>
        <v>0</v>
      </c>
      <c r="HQ193" s="25">
        <f t="shared" si="606"/>
        <v>0</v>
      </c>
      <c r="HR193" s="25">
        <f t="shared" si="607"/>
        <v>0</v>
      </c>
      <c r="HS193" s="25">
        <f t="shared" si="608"/>
        <v>0</v>
      </c>
      <c r="HT193" s="19">
        <v>0</v>
      </c>
      <c r="HU193" s="19">
        <v>0</v>
      </c>
      <c r="HV193" s="19">
        <v>0</v>
      </c>
      <c r="HW193" s="25">
        <f t="shared" si="609"/>
        <v>0</v>
      </c>
      <c r="HX193" s="19">
        <v>0</v>
      </c>
      <c r="HY193" s="19">
        <v>0</v>
      </c>
      <c r="HZ193" s="18">
        <v>34.590000000000003</v>
      </c>
      <c r="IA193" s="20">
        <f>ROUND(IF(EN193="Cống tròn",IF(EN193="Cống tròn",IF(EU193="Không có móng",IQ193-FF193,IF(EU193="Đế",IP193-FN193,IF(OR(EU193="Móng bê tông",EU193="Móng bê tông kết hợp đế"),II193-FJ193,0))),0),IF(EN193="Cống hộp",IF(AND(EN193="Cống hộp",EU193="Không có móng"),IQ193-GF193,IF(AND(EN193="Cống hộp",EU193="Móng bê tông"),IJ193-GB193,0)),IF(OR(EN193="Rãnh xây",EN193="Rãnh bê tông"),IF(OR(EN193="Rãnh xây",EN193="Rãnh bê tông"),IK193-GB193,0),IF(EN193="Ống nhựa",IF(AND(EN193="Ống nhựa",EU193="Không đắp cát"),IQ193-HT193,IF(AND(EN193="Ống nhựa",EU193="Đắp cát"),IH193-HX193,0)),IF(EN193="Rãnh thang",IF(EN193="Rãnh thang",IF(EU193="Móng bê tông",#REF!-#REF!,IQ193),0),0))))),2)</f>
        <v>32.18</v>
      </c>
      <c r="IB193" s="20">
        <f t="shared" si="610"/>
        <v>2.4100000000000037</v>
      </c>
      <c r="IC193" s="20">
        <f t="shared" si="455"/>
        <v>32.179999999999993</v>
      </c>
      <c r="ID193" s="20">
        <f t="shared" si="456"/>
        <v>0</v>
      </c>
      <c r="IE193" s="20">
        <f t="shared" si="457"/>
        <v>0</v>
      </c>
      <c r="IF193" s="20">
        <f t="shared" si="458"/>
        <v>0</v>
      </c>
      <c r="IG193" s="20">
        <f>IF(EN193="Rãnh thang",IF(AND(EN193="Rãnh thang",EU193="Móng bê tông"),IQ193-#REF!,0),IF(EN193="Ống nhựa",IF(AND(EN193="Ống nhựa",EU193="Đắp cát"),IQ193-HT193,0),IF(EN193="Cống tròn",IF(EN193="Cống tròn",IF(OR(EU193="Móng bê tông",EU193="Móng bê tông kết hợp đế"),IM193-FL193,0),0),IF(EN193="Cống hộp",IF(AND(EN193="Cống hộp",EU193="Móng bê tông"),IN193-GD193,0),IF(OR(EN193="Rãnh xây",EN193="Rãnh bê tông"),IF(AND(EN193="Rãnh xây",EU193="Móng bê tông"),IO193-GD193,IF(AND(EN193="Rãnh bê tông",EU193="Móng bê tông"),IO193-GD193,0)),0)))))</f>
        <v>32.179999999999993</v>
      </c>
      <c r="IH193" s="20">
        <f t="shared" si="459"/>
        <v>0</v>
      </c>
      <c r="II193" s="20">
        <f t="shared" si="460"/>
        <v>32.179999999999993</v>
      </c>
      <c r="IJ193" s="20">
        <f t="shared" si="461"/>
        <v>0</v>
      </c>
      <c r="IK193" s="20">
        <f t="shared" si="462"/>
        <v>0</v>
      </c>
      <c r="IL193" s="20">
        <f t="shared" si="463"/>
        <v>32.379999999999995</v>
      </c>
      <c r="IM193" s="20">
        <f t="shared" si="464"/>
        <v>32.379999999999995</v>
      </c>
      <c r="IN193" s="20">
        <f t="shared" si="465"/>
        <v>0</v>
      </c>
      <c r="IO193" s="20">
        <f t="shared" si="466"/>
        <v>0</v>
      </c>
      <c r="IP193" s="20">
        <f t="shared" si="467"/>
        <v>0</v>
      </c>
      <c r="IQ193" s="18">
        <v>32.479999999999997</v>
      </c>
      <c r="IR193" s="25">
        <f t="shared" si="611"/>
        <v>0</v>
      </c>
      <c r="IS193" s="25">
        <f t="shared" si="468"/>
        <v>0</v>
      </c>
      <c r="IT193" s="25">
        <f t="shared" si="469"/>
        <v>0</v>
      </c>
      <c r="IU193" s="25">
        <f>ROUND(IF(EN193="Cống tròn",IF(EN193="Cống tròn",IV193+FF193,0),IF(EN193="Cống hộp",IF(EN193="Cống hộp",IV193+GP193,0),IF(OR(EN193="Rãnh xây",EN193="Rãnh bê tông"),IF(OR(EN193="Rãnh xây",EN193="Rãnh bê tông"),IV193+GP193,0),IF(EN193="ống nhựa",IF(EN193="Ống nhựa",IV193+HT193,0),IF(EN193="Rãnh thang",IF(EN193="Rãnh thang",IQ193+#REF!,0),0))))),2)</f>
        <v>32.14</v>
      </c>
      <c r="IV193" s="18">
        <v>32.04</v>
      </c>
      <c r="IW193" s="25">
        <f t="shared" si="470"/>
        <v>32.14</v>
      </c>
      <c r="IX193" s="25">
        <f t="shared" si="471"/>
        <v>0</v>
      </c>
      <c r="IY193" s="25">
        <f t="shared" si="472"/>
        <v>0</v>
      </c>
      <c r="IZ193" s="25">
        <f t="shared" si="473"/>
        <v>0</v>
      </c>
      <c r="JA193" s="25">
        <f t="shared" si="474"/>
        <v>0</v>
      </c>
      <c r="JB193" s="18">
        <v>33.14</v>
      </c>
      <c r="JC193" s="20">
        <f>ROUND(IF(EN193="Cống tròn",IF(EN193="Cống tròn",IF(EU193="Không có móng",JS193-FF193,IF(EU193="Đế",JR193-FN193,IF(OR(EU193="Móng bê tông",EU193="Móng bê tông kết hợp đế"),JK193-FJ193,0))),0),IF(EN193="Cống hộp",IF(AND(EN193="Cống hộp",EU193="Không có móng"),JS193-GF193,IF(AND(EN193="Cống hộp",EU193="Móng bê tông"),JL193-GB193,0)),IF(OR(EN193="Rãnh xây",EN193="Rãnh bê tông"),IF(OR(EN193="Rãnh xây",EN193="Rãnh bê tông"),JM193-GB193,0),IF(EN193="Ống nhựa",IF(AND(EN193="Ống nhựa",EU193="Không đắp cát"),JS193-HT193,IF(AND(EN193="Ống nhựa",EU193="Đắp cát"),JJ193-HX193,0)),IF(EN193="Rãnh thang",IF(EN193="Rãnh thang",IF(EU193="Móng bê tông",#REF!-#REF!,JS193),0),0))))),2)</f>
        <v>30.74</v>
      </c>
      <c r="JD193" s="20">
        <f t="shared" si="612"/>
        <v>2.4000000000000021</v>
      </c>
      <c r="JE193" s="20">
        <f t="shared" si="475"/>
        <v>30.74</v>
      </c>
      <c r="JF193" s="20">
        <f t="shared" si="476"/>
        <v>0</v>
      </c>
      <c r="JG193" s="20">
        <f t="shared" si="477"/>
        <v>0</v>
      </c>
      <c r="JH193" s="20">
        <f t="shared" si="478"/>
        <v>0</v>
      </c>
      <c r="JI193" s="20">
        <f>IF(EN193="Rãnh thang",IF(AND(EN193="Rãnh thang",EU193="Móng bê tông"),JS193-#REF!,0),IF(EN193="Ống nhựa",IF(AND(EN193="Ống nhựa",EU193="Đắp cát"),JS193-HT193,0),IF(EN193="Cống tròn",IF(EN193="Cống tròn",IF(OR(EU193="Móng bê tông",EU193="Móng bê tông kết hợp đế"),JO193-FL193,0),0),IF(EN193="Cống hộp",IF(AND(EN193="Cống hộp",EU193="Móng bê tông"),JP193-GD193,0),IF(OR(EN193="Rãnh xây",EN193="Rãnh bê tông"),IF(AND(EN193="Rãnh xây",EU193="Móng bê tông"),JQ193-GD193,IF(AND(EN193="Rãnh bê tông",EU193="Móng bê tông"),JQ193-GD193,0)),0)))))</f>
        <v>30.74</v>
      </c>
      <c r="JJ193" s="20">
        <f t="shared" si="479"/>
        <v>0</v>
      </c>
      <c r="JK193" s="20">
        <f t="shared" si="480"/>
        <v>30.74</v>
      </c>
      <c r="JL193" s="20">
        <f t="shared" si="481"/>
        <v>0</v>
      </c>
      <c r="JM193" s="20">
        <f t="shared" si="482"/>
        <v>0</v>
      </c>
      <c r="JN193" s="20">
        <f t="shared" si="483"/>
        <v>30.939999999999998</v>
      </c>
      <c r="JO193" s="20">
        <f t="shared" si="484"/>
        <v>30.939999999999998</v>
      </c>
      <c r="JP193" s="20">
        <f t="shared" si="485"/>
        <v>0</v>
      </c>
      <c r="JQ193" s="20">
        <f t="shared" si="486"/>
        <v>0</v>
      </c>
      <c r="JR193" s="20">
        <f t="shared" si="487"/>
        <v>0</v>
      </c>
      <c r="JS193" s="26">
        <v>31.04</v>
      </c>
      <c r="JT193" s="25">
        <f t="shared" si="613"/>
        <v>0</v>
      </c>
      <c r="JU193" s="25">
        <f t="shared" si="488"/>
        <v>0</v>
      </c>
      <c r="JV193" s="25">
        <f t="shared" si="489"/>
        <v>0</v>
      </c>
      <c r="JW193" s="25">
        <f>ROUND(IF(EN193="Cống tròn",IF(EN193="Cống tròn",JX193+FF193,0),IF(EN193="Cống hộp",IF(EN193="Cống hộp",JX193+GP193,0),IF(OR(EN193="Rãnh xây",EN193="Rãnh bê tông"),IF(OR(EN193="Rãnh xây",EN193="Rãnh bê tông"),JX193+GP193,0),IF(EN193="ống nhựa",IF(EN193="Ống nhựa",JX193+HT193,0),IF(EN193="Rãnh thang",IF(EN193="Rãnh thang",JS193+#REF!,0),0))))),2)</f>
        <v>32.14</v>
      </c>
      <c r="JX193" s="27">
        <v>32.04</v>
      </c>
      <c r="JY193" s="25">
        <f t="shared" si="490"/>
        <v>32.14</v>
      </c>
      <c r="JZ193" s="25">
        <f t="shared" si="491"/>
        <v>0</v>
      </c>
      <c r="KA193" s="25">
        <f t="shared" si="492"/>
        <v>0</v>
      </c>
      <c r="KB193" s="25">
        <f t="shared" si="493"/>
        <v>0</v>
      </c>
      <c r="KC193" s="25">
        <f t="shared" si="494"/>
        <v>0</v>
      </c>
      <c r="KD193" s="28" t="s">
        <v>98</v>
      </c>
      <c r="KE193" s="27">
        <v>0</v>
      </c>
      <c r="KF193" s="25">
        <f t="shared" si="495"/>
        <v>2.4100000000000037</v>
      </c>
      <c r="KG193" s="25">
        <f t="shared" si="614"/>
        <v>2.4100000000000037</v>
      </c>
      <c r="KH193" s="27">
        <v>0</v>
      </c>
      <c r="KI193" s="25">
        <f t="shared" si="496"/>
        <v>2.4000000000000021</v>
      </c>
      <c r="KJ193" s="25">
        <f t="shared" si="615"/>
        <v>2.4000000000000021</v>
      </c>
      <c r="KK193" s="25">
        <f t="shared" si="497"/>
        <v>0</v>
      </c>
      <c r="KL193" s="25">
        <f t="shared" si="498"/>
        <v>0</v>
      </c>
      <c r="KM193" s="25">
        <f t="shared" si="616"/>
        <v>0</v>
      </c>
      <c r="KN193" s="25">
        <f t="shared" si="499"/>
        <v>0</v>
      </c>
      <c r="KO193" s="25">
        <f t="shared" si="500"/>
        <v>0</v>
      </c>
      <c r="KP193" s="25">
        <f t="shared" si="617"/>
        <v>0</v>
      </c>
      <c r="KQ193" s="25">
        <f t="shared" si="501"/>
        <v>0.2</v>
      </c>
      <c r="KR193" s="25">
        <f t="shared" si="502"/>
        <v>0.2</v>
      </c>
      <c r="KS193" s="25">
        <f t="shared" si="618"/>
        <v>0.2</v>
      </c>
      <c r="KT193" s="25">
        <f t="shared" si="503"/>
        <v>0</v>
      </c>
      <c r="KU193" s="25">
        <f t="shared" si="504"/>
        <v>0</v>
      </c>
      <c r="KV193" s="25">
        <f t="shared" si="619"/>
        <v>0</v>
      </c>
      <c r="KW193" s="25">
        <f t="shared" si="505"/>
        <v>0</v>
      </c>
      <c r="KX193" s="25">
        <f t="shared" si="506"/>
        <v>0</v>
      </c>
      <c r="KY193" s="25">
        <f t="shared" si="620"/>
        <v>0</v>
      </c>
      <c r="KZ193" s="25">
        <f t="shared" si="507"/>
        <v>0</v>
      </c>
      <c r="LA193" s="25">
        <f t="shared" si="508"/>
        <v>0</v>
      </c>
      <c r="LB193" s="25">
        <f t="shared" si="621"/>
        <v>0</v>
      </c>
      <c r="LC193" s="25">
        <f t="shared" si="509"/>
        <v>1.4</v>
      </c>
      <c r="LD193" s="25">
        <f t="shared" si="510"/>
        <v>1.4</v>
      </c>
      <c r="LE193" s="25">
        <f t="shared" si="622"/>
        <v>1.4</v>
      </c>
      <c r="LF193" s="25">
        <f t="shared" si="511"/>
        <v>0</v>
      </c>
      <c r="LG193" s="25">
        <f t="shared" si="512"/>
        <v>0</v>
      </c>
      <c r="LH193" s="25">
        <f t="shared" si="623"/>
        <v>0</v>
      </c>
      <c r="LI193" s="25">
        <f t="shared" si="513"/>
        <v>0</v>
      </c>
      <c r="LJ193" s="25">
        <f t="shared" si="514"/>
        <v>0</v>
      </c>
      <c r="LK193" s="25">
        <f t="shared" si="624"/>
        <v>0</v>
      </c>
      <c r="LL193" s="25">
        <f t="shared" si="515"/>
        <v>0</v>
      </c>
      <c r="LM193" s="25">
        <f t="shared" si="516"/>
        <v>0</v>
      </c>
      <c r="LN193" s="25">
        <f t="shared" si="625"/>
        <v>0</v>
      </c>
      <c r="LO193" s="25">
        <f t="shared" si="517"/>
        <v>0</v>
      </c>
      <c r="LP193" s="25">
        <f t="shared" si="518"/>
        <v>0</v>
      </c>
      <c r="LQ193" s="25">
        <f t="shared" si="626"/>
        <v>0</v>
      </c>
      <c r="LR193" s="25">
        <f t="shared" si="519"/>
        <v>0</v>
      </c>
      <c r="LS193" s="25">
        <f t="shared" si="520"/>
        <v>0</v>
      </c>
      <c r="LT193" s="25">
        <f t="shared" si="627"/>
        <v>0</v>
      </c>
      <c r="LU193" s="25">
        <f t="shared" si="521"/>
        <v>0</v>
      </c>
      <c r="LV193" s="25">
        <f t="shared" si="522"/>
        <v>0</v>
      </c>
      <c r="LW193" s="25">
        <f t="shared" si="628"/>
        <v>0</v>
      </c>
      <c r="LX193" s="25">
        <f t="shared" si="523"/>
        <v>0</v>
      </c>
      <c r="LY193" s="25">
        <f t="shared" si="524"/>
        <v>0</v>
      </c>
      <c r="LZ193" s="25">
        <f t="shared" si="629"/>
        <v>0</v>
      </c>
      <c r="MA193" s="25">
        <f t="shared" si="525"/>
        <v>0</v>
      </c>
      <c r="MB193" s="25">
        <f t="shared" si="526"/>
        <v>0</v>
      </c>
      <c r="MC193" s="25">
        <f t="shared" si="630"/>
        <v>0</v>
      </c>
      <c r="MD193" s="25">
        <f t="shared" si="527"/>
        <v>0</v>
      </c>
      <c r="ME193" s="25">
        <f t="shared" si="528"/>
        <v>0</v>
      </c>
      <c r="MF193" s="25">
        <f t="shared" si="631"/>
        <v>0</v>
      </c>
      <c r="MG193" s="25">
        <f t="shared" si="529"/>
        <v>0</v>
      </c>
      <c r="MH193" s="25">
        <f t="shared" si="530"/>
        <v>0</v>
      </c>
      <c r="MI193" s="25">
        <f t="shared" si="632"/>
        <v>0</v>
      </c>
      <c r="MJ193" s="25">
        <f t="shared" si="531"/>
        <v>0</v>
      </c>
      <c r="MK193" s="25">
        <f t="shared" si="532"/>
        <v>0</v>
      </c>
      <c r="ML193" s="25">
        <f t="shared" si="633"/>
        <v>0</v>
      </c>
      <c r="MM193" s="25">
        <f t="shared" si="533"/>
        <v>0</v>
      </c>
      <c r="MN193" s="25">
        <f t="shared" si="534"/>
        <v>0</v>
      </c>
      <c r="MO193" s="25">
        <f t="shared" si="634"/>
        <v>0</v>
      </c>
      <c r="MP193" s="25">
        <f t="shared" si="535"/>
        <v>0</v>
      </c>
      <c r="MQ193" s="25">
        <f t="shared" si="536"/>
        <v>0</v>
      </c>
      <c r="MR193" s="25">
        <f t="shared" si="635"/>
        <v>0</v>
      </c>
      <c r="MS193" s="29">
        <v>1.4</v>
      </c>
      <c r="MT193" s="29">
        <v>0</v>
      </c>
      <c r="MU193" s="29">
        <v>1</v>
      </c>
      <c r="MV193" s="29">
        <v>1</v>
      </c>
      <c r="MW193" s="25">
        <f t="shared" si="537"/>
        <v>1.4</v>
      </c>
      <c r="MX193" s="25">
        <f t="shared" si="538"/>
        <v>3.37</v>
      </c>
      <c r="MY193" s="25">
        <f t="shared" si="539"/>
        <v>0</v>
      </c>
      <c r="MZ193" s="25">
        <f t="shared" si="540"/>
        <v>0</v>
      </c>
      <c r="NA193" s="25">
        <f t="shared" si="541"/>
        <v>1.4</v>
      </c>
      <c r="NB193" s="25">
        <f t="shared" si="542"/>
        <v>3.36</v>
      </c>
      <c r="NC193" s="25">
        <f t="shared" si="543"/>
        <v>0</v>
      </c>
      <c r="ND193" s="25">
        <f t="shared" si="544"/>
        <v>0</v>
      </c>
      <c r="NE193" s="25">
        <f t="shared" si="636"/>
        <v>1.4</v>
      </c>
      <c r="NF193" s="25">
        <f t="shared" si="636"/>
        <v>3.3650000000000002</v>
      </c>
      <c r="NG193" s="25">
        <f t="shared" si="636"/>
        <v>0</v>
      </c>
      <c r="NH193" s="25">
        <f t="shared" si="545"/>
        <v>0</v>
      </c>
      <c r="NI193" s="25">
        <f t="shared" si="546"/>
        <v>126.19</v>
      </c>
      <c r="NJ193" s="25">
        <f t="shared" si="547"/>
        <v>0</v>
      </c>
      <c r="NK193" s="25">
        <f t="shared" si="548"/>
        <v>126.19</v>
      </c>
      <c r="NL193" s="25">
        <f t="shared" si="549"/>
        <v>68.2</v>
      </c>
      <c r="NM193" s="25">
        <f t="shared" si="550"/>
        <v>0</v>
      </c>
      <c r="NN193" s="25">
        <f t="shared" si="637"/>
        <v>68.2</v>
      </c>
      <c r="NO193" s="25">
        <f t="shared" si="551"/>
        <v>0</v>
      </c>
      <c r="NP193" s="25">
        <f t="shared" si="552"/>
        <v>0</v>
      </c>
      <c r="NQ193" s="25">
        <f t="shared" si="638"/>
        <v>0</v>
      </c>
      <c r="NR193" s="25">
        <f t="shared" si="553"/>
        <v>0</v>
      </c>
      <c r="NS193" s="25">
        <f t="shared" si="554"/>
        <v>0</v>
      </c>
      <c r="NT193" s="25">
        <f t="shared" si="639"/>
        <v>0</v>
      </c>
      <c r="NU193" s="25">
        <f t="shared" si="555"/>
        <v>0</v>
      </c>
      <c r="NV193" s="25">
        <f t="shared" si="556"/>
        <v>0</v>
      </c>
      <c r="NW193" s="25">
        <f t="shared" si="640"/>
        <v>0</v>
      </c>
      <c r="NX193" s="25">
        <f t="shared" si="641"/>
        <v>68.2</v>
      </c>
      <c r="NY193" s="25">
        <f t="shared" si="641"/>
        <v>0</v>
      </c>
      <c r="NZ193" s="25">
        <f t="shared" si="642"/>
        <v>68.2</v>
      </c>
      <c r="OA193" s="25">
        <f t="shared" si="643"/>
        <v>57.99</v>
      </c>
      <c r="OB193" s="25">
        <f t="shared" si="643"/>
        <v>0</v>
      </c>
      <c r="OC193" s="25">
        <f t="shared" si="644"/>
        <v>57.99</v>
      </c>
      <c r="OD193" s="25">
        <f t="shared" si="645"/>
        <v>68.2</v>
      </c>
      <c r="OE193" s="25">
        <f t="shared" si="645"/>
        <v>0</v>
      </c>
      <c r="OF193" s="25">
        <f t="shared" si="645"/>
        <v>68.2</v>
      </c>
      <c r="OG193" s="25">
        <f t="shared" si="557"/>
        <v>0</v>
      </c>
      <c r="OH193" s="25">
        <f t="shared" si="558"/>
        <v>0</v>
      </c>
      <c r="OI193" s="25">
        <f t="shared" si="559"/>
        <v>0</v>
      </c>
      <c r="OJ193" s="25">
        <f t="shared" si="560"/>
        <v>0</v>
      </c>
      <c r="OK193" s="25">
        <f t="shared" si="561"/>
        <v>0</v>
      </c>
      <c r="OL193" s="25">
        <f t="shared" si="562"/>
        <v>0</v>
      </c>
      <c r="OM193" s="25">
        <f t="shared" si="646"/>
        <v>0</v>
      </c>
      <c r="ON193" s="25">
        <f t="shared" si="646"/>
        <v>0</v>
      </c>
      <c r="OO193" s="25">
        <f t="shared" si="646"/>
        <v>0</v>
      </c>
      <c r="OP193" s="25">
        <f t="shared" si="563"/>
        <v>0</v>
      </c>
      <c r="OQ193" s="25">
        <f t="shared" si="564"/>
        <v>0</v>
      </c>
      <c r="OR193" s="25">
        <f t="shared" si="647"/>
        <v>0</v>
      </c>
      <c r="OS193" s="19">
        <v>536321.16</v>
      </c>
      <c r="OT193" s="19">
        <v>2370340.09</v>
      </c>
    </row>
    <row r="194" spans="1:410" ht="33" customHeight="1" x14ac:dyDescent="0.25">
      <c r="A194" s="18"/>
      <c r="B194" s="18" t="s">
        <v>939</v>
      </c>
      <c r="C194" s="18">
        <v>617.49</v>
      </c>
      <c r="D194" s="16" t="e">
        <f>_xlfn.IFNA(INDEX(#REF!,MATCH(E194,#REF!,0)),0)</f>
        <v>#REF!</v>
      </c>
      <c r="E194" s="18" t="s">
        <v>988</v>
      </c>
      <c r="F194" s="16" t="s">
        <v>765</v>
      </c>
      <c r="G194" s="16" t="s">
        <v>766</v>
      </c>
      <c r="H194" s="16" t="s">
        <v>767</v>
      </c>
      <c r="I194" s="16" t="s">
        <v>768</v>
      </c>
      <c r="J194" s="16" t="s">
        <v>769</v>
      </c>
      <c r="K194" s="16" t="s">
        <v>770</v>
      </c>
      <c r="L194" s="16" t="s">
        <v>771</v>
      </c>
      <c r="M194" s="18">
        <v>1.64</v>
      </c>
      <c r="N194" s="18">
        <v>1.94</v>
      </c>
      <c r="O194" s="18">
        <v>2.04</v>
      </c>
      <c r="P194" s="18">
        <v>2.34</v>
      </c>
      <c r="Q194" s="18">
        <v>0.1</v>
      </c>
      <c r="R194" s="18">
        <v>1.8399999999999999</v>
      </c>
      <c r="S194" s="18">
        <v>2.14</v>
      </c>
      <c r="T194" s="18">
        <v>0.2</v>
      </c>
      <c r="U194" s="18">
        <v>0</v>
      </c>
      <c r="V194" s="18">
        <v>0</v>
      </c>
      <c r="W194" s="18">
        <v>0</v>
      </c>
      <c r="X194" s="18">
        <v>1.64</v>
      </c>
      <c r="Y194" s="18">
        <v>1.9</v>
      </c>
      <c r="Z194" s="20">
        <f t="shared" si="565"/>
        <v>2.1</v>
      </c>
      <c r="AA194" s="18">
        <v>0.22</v>
      </c>
      <c r="AB194" s="18">
        <v>0</v>
      </c>
      <c r="AC194" s="18">
        <v>0</v>
      </c>
      <c r="AD194" s="18">
        <v>0</v>
      </c>
      <c r="AE194" s="18">
        <v>0</v>
      </c>
      <c r="AF194" s="18">
        <v>0</v>
      </c>
      <c r="AG194" s="18">
        <v>1.2</v>
      </c>
      <c r="AH194" s="18">
        <v>1.5</v>
      </c>
      <c r="AI194" s="20">
        <f t="shared" si="566"/>
        <v>2.25</v>
      </c>
      <c r="AJ194" s="18">
        <v>0</v>
      </c>
      <c r="AK194" s="18">
        <v>0</v>
      </c>
      <c r="AL194" s="20">
        <f t="shared" si="567"/>
        <v>0</v>
      </c>
      <c r="AM194" s="18">
        <v>1.64</v>
      </c>
      <c r="AN194" s="18">
        <v>1.5</v>
      </c>
      <c r="AO194" s="18">
        <v>0.15</v>
      </c>
      <c r="AP194" s="18">
        <v>0.22</v>
      </c>
      <c r="AQ194" s="18">
        <v>1.64</v>
      </c>
      <c r="AR194" s="18">
        <v>1.72</v>
      </c>
      <c r="AS194" s="18">
        <v>0.12</v>
      </c>
      <c r="AT194" s="18">
        <v>0.11</v>
      </c>
      <c r="AU194" s="18">
        <v>0</v>
      </c>
      <c r="AV194" s="18">
        <v>1</v>
      </c>
      <c r="AW194" s="18">
        <v>0</v>
      </c>
      <c r="AX194" s="18">
        <v>0</v>
      </c>
      <c r="AY194" s="18">
        <v>0</v>
      </c>
      <c r="AZ194" s="18">
        <v>0</v>
      </c>
      <c r="BA194" s="18">
        <v>0</v>
      </c>
      <c r="BB194" s="18">
        <v>0</v>
      </c>
      <c r="BC194" s="18">
        <v>0</v>
      </c>
      <c r="BD194" s="18">
        <v>0</v>
      </c>
      <c r="BE194" s="18">
        <v>2</v>
      </c>
      <c r="BF194" s="18">
        <v>0</v>
      </c>
      <c r="BG194" s="18">
        <v>0</v>
      </c>
      <c r="BH194" s="18">
        <v>0</v>
      </c>
      <c r="BI194" s="18">
        <v>0</v>
      </c>
      <c r="BJ194" s="18">
        <v>0</v>
      </c>
      <c r="BK194" s="18">
        <v>0</v>
      </c>
      <c r="BL194" s="18">
        <v>0</v>
      </c>
      <c r="BM194" s="18">
        <v>0</v>
      </c>
      <c r="BN194" s="18">
        <v>0</v>
      </c>
      <c r="BO194" s="18">
        <v>0</v>
      </c>
      <c r="BP194" s="18">
        <v>0</v>
      </c>
      <c r="BQ194" s="18">
        <v>0</v>
      </c>
      <c r="BR194" s="18">
        <v>0</v>
      </c>
      <c r="BS194" s="18">
        <v>0</v>
      </c>
      <c r="BT194" s="18">
        <v>0</v>
      </c>
      <c r="BU194" s="18">
        <v>0</v>
      </c>
      <c r="BV194" s="18">
        <v>0</v>
      </c>
      <c r="BW194" s="18">
        <v>0</v>
      </c>
      <c r="BX194" s="18">
        <v>0</v>
      </c>
      <c r="BY194" s="18">
        <v>0</v>
      </c>
      <c r="BZ194" s="18">
        <v>0</v>
      </c>
      <c r="CA194" s="16" t="e">
        <f>_xlfn.IFNA(IF(RIGHT(D194,2)="=G",0,INDEX(#REF!,MATCH(E194,#REF!,0))),0)</f>
        <v>#REF!</v>
      </c>
      <c r="CB194" s="16" t="s">
        <v>776</v>
      </c>
      <c r="CC194" s="18">
        <v>0</v>
      </c>
      <c r="CD194" s="18">
        <v>0</v>
      </c>
      <c r="CE194" s="18">
        <v>1.4</v>
      </c>
      <c r="CF194" s="18">
        <v>0.85</v>
      </c>
      <c r="CG194" s="18">
        <v>0.12</v>
      </c>
      <c r="CH194" s="18">
        <v>2</v>
      </c>
      <c r="CI194" s="16" t="s">
        <v>98</v>
      </c>
      <c r="CJ194" s="18">
        <v>0</v>
      </c>
      <c r="CK194" s="20">
        <f t="shared" si="432"/>
        <v>2.7</v>
      </c>
      <c r="CL194" s="20">
        <f t="shared" si="568"/>
        <v>2.7</v>
      </c>
      <c r="CM194" s="18">
        <v>51.69</v>
      </c>
      <c r="CN194" s="18">
        <v>33.14</v>
      </c>
      <c r="CO194" s="18">
        <v>32.301000000000002</v>
      </c>
      <c r="CP194" s="22">
        <f t="shared" si="433"/>
        <v>33.14</v>
      </c>
      <c r="CQ194" s="22">
        <f t="shared" si="434"/>
        <v>30.44</v>
      </c>
      <c r="CR194" s="22">
        <f t="shared" si="569"/>
        <v>2.7</v>
      </c>
      <c r="CS194" s="22">
        <f t="shared" si="435"/>
        <v>30.54</v>
      </c>
      <c r="CT194" s="22">
        <f t="shared" si="436"/>
        <v>30.74</v>
      </c>
      <c r="CU194" s="18">
        <v>30.74</v>
      </c>
      <c r="CV194" s="22">
        <f t="shared" si="570"/>
        <v>2.1</v>
      </c>
      <c r="CW194" s="22">
        <f t="shared" si="437"/>
        <v>0</v>
      </c>
      <c r="CX194" s="22">
        <f t="shared" si="438"/>
        <v>0</v>
      </c>
      <c r="CY194" s="22">
        <f t="shared" si="439"/>
        <v>32.869999999999997</v>
      </c>
      <c r="CZ194" s="22">
        <f t="shared" si="440"/>
        <v>33.020000000000003</v>
      </c>
      <c r="DA194" s="18">
        <v>33.14</v>
      </c>
      <c r="DB194" s="20">
        <f t="shared" si="571"/>
        <v>2.7</v>
      </c>
      <c r="DC194" s="20">
        <f t="shared" si="572"/>
        <v>0</v>
      </c>
      <c r="DD194" s="20">
        <f t="shared" si="573"/>
        <v>2.7</v>
      </c>
      <c r="DE194" s="20">
        <f t="shared" si="441"/>
        <v>0.1</v>
      </c>
      <c r="DF194" s="20">
        <f t="shared" si="442"/>
        <v>0.2</v>
      </c>
      <c r="DG194" s="20">
        <f t="shared" si="443"/>
        <v>2.37</v>
      </c>
      <c r="DH194" s="20">
        <f t="shared" si="444"/>
        <v>0</v>
      </c>
      <c r="DI194" s="20">
        <f t="shared" si="445"/>
        <v>0</v>
      </c>
      <c r="DJ194" s="20">
        <f t="shared" si="446"/>
        <v>0</v>
      </c>
      <c r="DK194" s="20">
        <f t="shared" si="574"/>
        <v>2.67</v>
      </c>
      <c r="DL194" s="20">
        <f t="shared" si="575"/>
        <v>0</v>
      </c>
      <c r="DM194" s="20">
        <f t="shared" si="576"/>
        <v>3.0000000000000249E-2</v>
      </c>
      <c r="DN194" s="20">
        <f t="shared" si="577"/>
        <v>0</v>
      </c>
      <c r="DO194" s="18">
        <v>2.54</v>
      </c>
      <c r="DP194" s="18">
        <v>0</v>
      </c>
      <c r="DQ194" s="18">
        <v>1</v>
      </c>
      <c r="DR194" s="18">
        <v>1</v>
      </c>
      <c r="DS194" s="25">
        <f t="shared" si="578"/>
        <v>2.54</v>
      </c>
      <c r="DT194" s="25">
        <f t="shared" si="579"/>
        <v>0</v>
      </c>
      <c r="DU194" s="25">
        <f t="shared" si="580"/>
        <v>6.86</v>
      </c>
      <c r="DV194" s="25">
        <f t="shared" si="581"/>
        <v>0</v>
      </c>
      <c r="DW194" s="25">
        <f t="shared" si="582"/>
        <v>6.86</v>
      </c>
      <c r="DX194" s="25">
        <f t="shared" si="583"/>
        <v>13.99</v>
      </c>
      <c r="DY194" s="25">
        <f t="shared" si="584"/>
        <v>0</v>
      </c>
      <c r="DZ194" s="25">
        <f t="shared" si="585"/>
        <v>13.99</v>
      </c>
      <c r="EA194" s="25">
        <f t="shared" si="586"/>
        <v>8.81</v>
      </c>
      <c r="EB194" s="25">
        <f t="shared" si="587"/>
        <v>0</v>
      </c>
      <c r="EC194" s="25">
        <f t="shared" si="588"/>
        <v>8.81</v>
      </c>
      <c r="ED194" s="25">
        <f t="shared" si="589"/>
        <v>5.18</v>
      </c>
      <c r="EE194" s="25">
        <f t="shared" si="589"/>
        <v>0</v>
      </c>
      <c r="EF194" s="25">
        <f t="shared" si="590"/>
        <v>5.18</v>
      </c>
      <c r="EG194" s="25">
        <f t="shared" si="591"/>
        <v>8.81</v>
      </c>
      <c r="EH194" s="25">
        <f t="shared" si="591"/>
        <v>0</v>
      </c>
      <c r="EI194" s="25">
        <f t="shared" si="592"/>
        <v>8.81</v>
      </c>
      <c r="EJ194" s="18">
        <v>617.49</v>
      </c>
      <c r="EK194" s="18">
        <v>578.79</v>
      </c>
      <c r="EL194" s="18" t="s">
        <v>988</v>
      </c>
      <c r="EM194" s="18" t="s">
        <v>989</v>
      </c>
      <c r="EN194" s="16" t="s">
        <v>774</v>
      </c>
      <c r="EO194" s="16" t="s">
        <v>132</v>
      </c>
      <c r="EP194" s="16" t="e">
        <f>IF(OR(EN194="Cống tròn",EN194="Cống hộp",EN194="Ống nhựa"),INDEX(#REF!,MATCH(E194,#REF!,0)),IF(OR(EN194="Rãnh xây",EN194="Rãnh bê tông"),INDEX(#REF!,MATCH(E194,#REF!,0)),0))</f>
        <v>#REF!</v>
      </c>
      <c r="EQ194" s="18">
        <v>37.500000000000043</v>
      </c>
      <c r="ER194" s="18">
        <v>1</v>
      </c>
      <c r="ES194" s="25">
        <f t="shared" si="593"/>
        <v>37</v>
      </c>
      <c r="ET194" s="1" t="e">
        <f>_xlfn.IFNA(IF(EN194="Cống tròn",INDEX(#REF!,MATCH(E194,#REF!,0)),IF(EN194="Cống hộp",INDEX(#REF!,MATCH(E194,#REF!,0)),EU194&amp;" ,"&amp;EV194)),0)</f>
        <v>#REF!</v>
      </c>
      <c r="EU194" s="16" t="s">
        <v>769</v>
      </c>
      <c r="EV194" s="16" t="s">
        <v>775</v>
      </c>
      <c r="EW194" s="16" t="e">
        <f>_xlfn.IFNA(INDEX(#REF!,MATCH(E194,#REF!,0)),0)</f>
        <v>#REF!</v>
      </c>
      <c r="EX194" s="16"/>
      <c r="EY194" s="18">
        <v>0</v>
      </c>
      <c r="EZ194" s="18">
        <v>0</v>
      </c>
      <c r="FA194" s="18">
        <v>0</v>
      </c>
      <c r="FB194" s="19">
        <v>0</v>
      </c>
      <c r="FC194" s="19">
        <v>0</v>
      </c>
      <c r="FD194" s="25">
        <f t="shared" si="447"/>
        <v>0</v>
      </c>
      <c r="FE194" s="25">
        <f t="shared" si="594"/>
        <v>0</v>
      </c>
      <c r="FF194" s="18">
        <v>0.1</v>
      </c>
      <c r="FG194" s="18">
        <v>2</v>
      </c>
      <c r="FH194" s="18">
        <v>1</v>
      </c>
      <c r="FI194" s="25">
        <f t="shared" si="595"/>
        <v>1.2</v>
      </c>
      <c r="FJ194" s="18">
        <v>0</v>
      </c>
      <c r="FK194" s="18">
        <v>0</v>
      </c>
      <c r="FL194" s="18">
        <v>0.2</v>
      </c>
      <c r="FM194" s="18">
        <v>1.4</v>
      </c>
      <c r="FN194" s="18">
        <v>0</v>
      </c>
      <c r="FO194" s="25">
        <f t="shared" si="596"/>
        <v>1.4</v>
      </c>
      <c r="FP194" s="18">
        <v>1.4999999999999999E-2</v>
      </c>
      <c r="FQ194" s="18">
        <v>1</v>
      </c>
      <c r="FR194" s="25">
        <f t="shared" si="448"/>
        <v>36</v>
      </c>
      <c r="FS194" s="25">
        <f t="shared" si="449"/>
        <v>0.52500000000000002</v>
      </c>
      <c r="FT194" s="25">
        <f t="shared" si="450"/>
        <v>36.524999999999999</v>
      </c>
      <c r="FU194" s="25">
        <f t="shared" si="451"/>
        <v>-0.97500000000004405</v>
      </c>
      <c r="FV194" s="25" t="str">
        <f t="shared" si="597"/>
        <v>Thêm 01</v>
      </c>
      <c r="FW194" s="25">
        <f t="shared" si="598"/>
        <v>0.04</v>
      </c>
      <c r="FX194" s="16"/>
      <c r="FY194" s="16"/>
      <c r="FZ194" s="16"/>
      <c r="GA194" s="16"/>
      <c r="GB194" s="19">
        <v>0</v>
      </c>
      <c r="GC194" s="19">
        <v>0</v>
      </c>
      <c r="GD194" s="19">
        <v>0</v>
      </c>
      <c r="GE194" s="19">
        <v>0</v>
      </c>
      <c r="GF194" s="19">
        <v>0</v>
      </c>
      <c r="GG194" s="19">
        <v>0</v>
      </c>
      <c r="GH194" s="19">
        <v>0</v>
      </c>
      <c r="GI194" s="19">
        <v>0</v>
      </c>
      <c r="GJ194" s="19">
        <v>0</v>
      </c>
      <c r="GK194" s="19">
        <v>0</v>
      </c>
      <c r="GL194" s="25">
        <f t="shared" si="452"/>
        <v>0</v>
      </c>
      <c r="GM194" s="25">
        <f t="shared" si="599"/>
        <v>0</v>
      </c>
      <c r="GN194" s="19">
        <v>0</v>
      </c>
      <c r="GO194" s="19">
        <v>0</v>
      </c>
      <c r="GP194" s="19">
        <v>0</v>
      </c>
      <c r="GQ194" s="19">
        <v>0</v>
      </c>
      <c r="GR194" s="1" t="e">
        <f>_xlfn.IFNA(INDEX(#REF!,MATCH(E194,#REF!,0)),0)</f>
        <v>#REF!</v>
      </c>
      <c r="GS194" s="16"/>
      <c r="GT194" s="18">
        <v>0</v>
      </c>
      <c r="GU194" s="18">
        <v>0</v>
      </c>
      <c r="GV194" s="18">
        <v>0</v>
      </c>
      <c r="GW194" s="18">
        <v>0</v>
      </c>
      <c r="GX194" s="25">
        <f t="shared" si="453"/>
        <v>0</v>
      </c>
      <c r="GY194" s="25">
        <f t="shared" si="454"/>
        <v>0</v>
      </c>
      <c r="GZ194" s="25">
        <f t="shared" si="600"/>
        <v>0</v>
      </c>
      <c r="HA194" s="1" t="e" cm="1">
        <f t="array" ref="HA194">INDEX(#REF!,MATCH(EJ194&amp;EK194&amp;HD194&amp;HE194&amp;HF194,#REF!&amp;#REF!&amp;#REF!&amp;#REF!&amp;#REF!,0))</f>
        <v>#REF!</v>
      </c>
      <c r="HB194" s="16"/>
      <c r="HC194" s="25">
        <f t="shared" si="601"/>
        <v>0</v>
      </c>
      <c r="HD194" s="18">
        <v>0</v>
      </c>
      <c r="HE194" s="18">
        <v>0</v>
      </c>
      <c r="HF194" s="18">
        <v>0</v>
      </c>
      <c r="HG194" s="1" t="e" cm="1">
        <f t="array" ref="HG194">INDEX(#REF!,MATCH(EJ194&amp;EK194&amp;HJ194&amp;HK194&amp;HL194,#REF!&amp;#REF!&amp;#REF!&amp;#REF!&amp;#REF!,0))</f>
        <v>#REF!</v>
      </c>
      <c r="HH194" s="16"/>
      <c r="HI194" s="25">
        <f t="shared" si="602"/>
        <v>0</v>
      </c>
      <c r="HJ194" s="25">
        <f t="shared" si="603"/>
        <v>0</v>
      </c>
      <c r="HK194" s="19">
        <v>0</v>
      </c>
      <c r="HL194" s="19">
        <v>0</v>
      </c>
      <c r="HM194" s="18">
        <v>0.01</v>
      </c>
      <c r="HN194" s="18">
        <v>1</v>
      </c>
      <c r="HO194" s="25">
        <f t="shared" si="604"/>
        <v>0</v>
      </c>
      <c r="HP194" s="25">
        <f t="shared" si="605"/>
        <v>0</v>
      </c>
      <c r="HQ194" s="25">
        <f t="shared" si="606"/>
        <v>0</v>
      </c>
      <c r="HR194" s="25">
        <f t="shared" si="607"/>
        <v>0</v>
      </c>
      <c r="HS194" s="25">
        <f t="shared" si="608"/>
        <v>0</v>
      </c>
      <c r="HT194" s="19">
        <v>0</v>
      </c>
      <c r="HU194" s="19">
        <v>0</v>
      </c>
      <c r="HV194" s="19">
        <v>0</v>
      </c>
      <c r="HW194" s="25">
        <f t="shared" si="609"/>
        <v>0</v>
      </c>
      <c r="HX194" s="19">
        <v>0</v>
      </c>
      <c r="HY194" s="19">
        <v>0</v>
      </c>
      <c r="HZ194" s="18">
        <v>33.14</v>
      </c>
      <c r="IA194" s="20">
        <f>ROUND(IF(EN194="Cống tròn",IF(EN194="Cống tròn",IF(EU194="Không có móng",IQ194-FF194,IF(EU194="Đế",IP194-FN194,IF(OR(EU194="Móng bê tông",EU194="Móng bê tông kết hợp đế"),II194-FJ194,0))),0),IF(EN194="Cống hộp",IF(AND(EN194="Cống hộp",EU194="Không có móng"),IQ194-GF194,IF(AND(EN194="Cống hộp",EU194="Móng bê tông"),IJ194-GB194,0)),IF(OR(EN194="Rãnh xây",EN194="Rãnh bê tông"),IF(OR(EN194="Rãnh xây",EN194="Rãnh bê tông"),IK194-GB194,0),IF(EN194="Ống nhựa",IF(AND(EN194="Ống nhựa",EU194="Không đắp cát"),IQ194-HT194,IF(AND(EN194="Ống nhựa",EU194="Đắp cát"),IH194-HX194,0)),IF(EN194="Rãnh thang",IF(EN194="Rãnh thang",IF(EU194="Móng bê tông",#REF!-#REF!,IQ194),0),0))))),2)</f>
        <v>30.74</v>
      </c>
      <c r="IB194" s="20">
        <f t="shared" si="610"/>
        <v>2.4000000000000021</v>
      </c>
      <c r="IC194" s="20">
        <f t="shared" si="455"/>
        <v>30.74</v>
      </c>
      <c r="ID194" s="20">
        <f t="shared" si="456"/>
        <v>0</v>
      </c>
      <c r="IE194" s="20">
        <f t="shared" si="457"/>
        <v>0</v>
      </c>
      <c r="IF194" s="20">
        <f t="shared" si="458"/>
        <v>0</v>
      </c>
      <c r="IG194" s="20">
        <f>IF(EN194="Rãnh thang",IF(AND(EN194="Rãnh thang",EU194="Móng bê tông"),IQ194-#REF!,0),IF(EN194="Ống nhựa",IF(AND(EN194="Ống nhựa",EU194="Đắp cát"),IQ194-HT194,0),IF(EN194="Cống tròn",IF(EN194="Cống tròn",IF(OR(EU194="Móng bê tông",EU194="Móng bê tông kết hợp đế"),IM194-FL194,0),0),IF(EN194="Cống hộp",IF(AND(EN194="Cống hộp",EU194="Móng bê tông"),IN194-GD194,0),IF(OR(EN194="Rãnh xây",EN194="Rãnh bê tông"),IF(AND(EN194="Rãnh xây",EU194="Móng bê tông"),IO194-GD194,IF(AND(EN194="Rãnh bê tông",EU194="Móng bê tông"),IO194-GD194,0)),0)))))</f>
        <v>30.74</v>
      </c>
      <c r="IH194" s="20">
        <f t="shared" si="459"/>
        <v>0</v>
      </c>
      <c r="II194" s="20">
        <f t="shared" si="460"/>
        <v>30.74</v>
      </c>
      <c r="IJ194" s="20">
        <f t="shared" si="461"/>
        <v>0</v>
      </c>
      <c r="IK194" s="20">
        <f t="shared" si="462"/>
        <v>0</v>
      </c>
      <c r="IL194" s="20">
        <f t="shared" si="463"/>
        <v>30.939999999999998</v>
      </c>
      <c r="IM194" s="20">
        <f t="shared" si="464"/>
        <v>30.939999999999998</v>
      </c>
      <c r="IN194" s="20">
        <f t="shared" si="465"/>
        <v>0</v>
      </c>
      <c r="IO194" s="20">
        <f t="shared" si="466"/>
        <v>0</v>
      </c>
      <c r="IP194" s="20">
        <f t="shared" si="467"/>
        <v>0</v>
      </c>
      <c r="IQ194" s="18">
        <v>31.04</v>
      </c>
      <c r="IR194" s="25">
        <f t="shared" si="611"/>
        <v>0</v>
      </c>
      <c r="IS194" s="25">
        <f t="shared" si="468"/>
        <v>0</v>
      </c>
      <c r="IT194" s="25">
        <f t="shared" si="469"/>
        <v>0</v>
      </c>
      <c r="IU194" s="25">
        <f>ROUND(IF(EN194="Cống tròn",IF(EN194="Cống tròn",IV194+FF194,0),IF(EN194="Cống hộp",IF(EN194="Cống hộp",IV194+GP194,0),IF(OR(EN194="Rãnh xây",EN194="Rãnh bê tông"),IF(OR(EN194="Rãnh xây",EN194="Rãnh bê tông"),IV194+GP194,0),IF(EN194="ống nhựa",IF(EN194="Ống nhựa",IV194+HT194,0),IF(EN194="Rãnh thang",IF(EN194="Rãnh thang",IQ194+#REF!,0),0))))),2)</f>
        <v>30.69</v>
      </c>
      <c r="IV194" s="18">
        <v>30.59</v>
      </c>
      <c r="IW194" s="25">
        <f t="shared" si="470"/>
        <v>30.69</v>
      </c>
      <c r="IX194" s="25">
        <f t="shared" si="471"/>
        <v>0</v>
      </c>
      <c r="IY194" s="25">
        <f t="shared" si="472"/>
        <v>0</v>
      </c>
      <c r="IZ194" s="25">
        <f t="shared" si="473"/>
        <v>0</v>
      </c>
      <c r="JA194" s="25">
        <f t="shared" si="474"/>
        <v>0</v>
      </c>
      <c r="JB194" s="18">
        <v>31.69</v>
      </c>
      <c r="JC194" s="20">
        <f>ROUND(IF(EN194="Cống tròn",IF(EN194="Cống tròn",IF(EU194="Không có móng",JS194-FF194,IF(EU194="Đế",JR194-FN194,IF(OR(EU194="Móng bê tông",EU194="Móng bê tông kết hợp đế"),JK194-FJ194,0))),0),IF(EN194="Cống hộp",IF(AND(EN194="Cống hộp",EU194="Không có móng"),JS194-GF194,IF(AND(EN194="Cống hộp",EU194="Móng bê tông"),JL194-GB194,0)),IF(OR(EN194="Rãnh xây",EN194="Rãnh bê tông"),IF(OR(EN194="Rãnh xây",EN194="Rãnh bê tông"),JM194-GB194,0),IF(EN194="Ống nhựa",IF(AND(EN194="Ống nhựa",EU194="Không đắp cát"),JS194-HT194,IF(AND(EN194="Ống nhựa",EU194="Đắp cát"),JJ194-HX194,0)),IF(EN194="Rãnh thang",IF(EN194="Rãnh thang",IF(EU194="Móng bê tông",#REF!-#REF!,JS194),0),0))))),2)</f>
        <v>29.29</v>
      </c>
      <c r="JD194" s="20">
        <f t="shared" si="612"/>
        <v>2.4000000000000021</v>
      </c>
      <c r="JE194" s="20">
        <f t="shared" si="475"/>
        <v>29.29</v>
      </c>
      <c r="JF194" s="20">
        <f t="shared" si="476"/>
        <v>0</v>
      </c>
      <c r="JG194" s="20">
        <f t="shared" si="477"/>
        <v>0</v>
      </c>
      <c r="JH194" s="20">
        <f t="shared" si="478"/>
        <v>0</v>
      </c>
      <c r="JI194" s="20">
        <f>IF(EN194="Rãnh thang",IF(AND(EN194="Rãnh thang",EU194="Móng bê tông"),JS194-#REF!,0),IF(EN194="Ống nhựa",IF(AND(EN194="Ống nhựa",EU194="Đắp cát"),JS194-HT194,0),IF(EN194="Cống tròn",IF(EN194="Cống tròn",IF(OR(EU194="Móng bê tông",EU194="Móng bê tông kết hợp đế"),JO194-FL194,0),0),IF(EN194="Cống hộp",IF(AND(EN194="Cống hộp",EU194="Móng bê tông"),JP194-GD194,0),IF(OR(EN194="Rãnh xây",EN194="Rãnh bê tông"),IF(AND(EN194="Rãnh xây",EU194="Móng bê tông"),JQ194-GD194,IF(AND(EN194="Rãnh bê tông",EU194="Móng bê tông"),JQ194-GD194,0)),0)))))</f>
        <v>29.29</v>
      </c>
      <c r="JJ194" s="20">
        <f t="shared" si="479"/>
        <v>0</v>
      </c>
      <c r="JK194" s="20">
        <f t="shared" si="480"/>
        <v>29.29</v>
      </c>
      <c r="JL194" s="20">
        <f t="shared" si="481"/>
        <v>0</v>
      </c>
      <c r="JM194" s="20">
        <f t="shared" si="482"/>
        <v>0</v>
      </c>
      <c r="JN194" s="20">
        <f t="shared" si="483"/>
        <v>29.49</v>
      </c>
      <c r="JO194" s="20">
        <f t="shared" si="484"/>
        <v>29.49</v>
      </c>
      <c r="JP194" s="20">
        <f t="shared" si="485"/>
        <v>0</v>
      </c>
      <c r="JQ194" s="20">
        <f t="shared" si="486"/>
        <v>0</v>
      </c>
      <c r="JR194" s="20">
        <f t="shared" si="487"/>
        <v>0</v>
      </c>
      <c r="JS194" s="26">
        <v>29.59</v>
      </c>
      <c r="JT194" s="25">
        <f t="shared" si="613"/>
        <v>0</v>
      </c>
      <c r="JU194" s="25">
        <f t="shared" si="488"/>
        <v>0</v>
      </c>
      <c r="JV194" s="25">
        <f t="shared" si="489"/>
        <v>0</v>
      </c>
      <c r="JW194" s="25">
        <f>ROUND(IF(EN194="Cống tròn",IF(EN194="Cống tròn",JX194+FF194,0),IF(EN194="Cống hộp",IF(EN194="Cống hộp",JX194+GP194,0),IF(OR(EN194="Rãnh xây",EN194="Rãnh bê tông"),IF(OR(EN194="Rãnh xây",EN194="Rãnh bê tông"),JX194+GP194,0),IF(EN194="ống nhựa",IF(EN194="Ống nhựa",JX194+HT194,0),IF(EN194="Rãnh thang",IF(EN194="Rãnh thang",JS194+#REF!,0),0))))),2)</f>
        <v>30.69</v>
      </c>
      <c r="JX194" s="27">
        <v>30.59</v>
      </c>
      <c r="JY194" s="25">
        <f t="shared" si="490"/>
        <v>30.69</v>
      </c>
      <c r="JZ194" s="25">
        <f t="shared" si="491"/>
        <v>0</v>
      </c>
      <c r="KA194" s="25">
        <f t="shared" si="492"/>
        <v>0</v>
      </c>
      <c r="KB194" s="25">
        <f t="shared" si="493"/>
        <v>0</v>
      </c>
      <c r="KC194" s="25">
        <f t="shared" si="494"/>
        <v>0</v>
      </c>
      <c r="KD194" s="28" t="s">
        <v>98</v>
      </c>
      <c r="KE194" s="27">
        <v>0</v>
      </c>
      <c r="KF194" s="25">
        <f t="shared" si="495"/>
        <v>2.4000000000000021</v>
      </c>
      <c r="KG194" s="25">
        <f t="shared" si="614"/>
        <v>2.4000000000000021</v>
      </c>
      <c r="KH194" s="27">
        <v>0</v>
      </c>
      <c r="KI194" s="25">
        <f t="shared" si="496"/>
        <v>2.4000000000000021</v>
      </c>
      <c r="KJ194" s="25">
        <f t="shared" si="615"/>
        <v>2.4000000000000021</v>
      </c>
      <c r="KK194" s="25">
        <f t="shared" si="497"/>
        <v>0</v>
      </c>
      <c r="KL194" s="25">
        <f t="shared" si="498"/>
        <v>0</v>
      </c>
      <c r="KM194" s="25">
        <f t="shared" si="616"/>
        <v>0</v>
      </c>
      <c r="KN194" s="25">
        <f t="shared" si="499"/>
        <v>0</v>
      </c>
      <c r="KO194" s="25">
        <f t="shared" si="500"/>
        <v>0</v>
      </c>
      <c r="KP194" s="25">
        <f t="shared" si="617"/>
        <v>0</v>
      </c>
      <c r="KQ194" s="25">
        <f t="shared" si="501"/>
        <v>0.2</v>
      </c>
      <c r="KR194" s="25">
        <f t="shared" si="502"/>
        <v>0.2</v>
      </c>
      <c r="KS194" s="25">
        <f t="shared" si="618"/>
        <v>0.2</v>
      </c>
      <c r="KT194" s="25">
        <f t="shared" si="503"/>
        <v>0</v>
      </c>
      <c r="KU194" s="25">
        <f t="shared" si="504"/>
        <v>0</v>
      </c>
      <c r="KV194" s="25">
        <f t="shared" si="619"/>
        <v>0</v>
      </c>
      <c r="KW194" s="25">
        <f t="shared" si="505"/>
        <v>0</v>
      </c>
      <c r="KX194" s="25">
        <f t="shared" si="506"/>
        <v>0</v>
      </c>
      <c r="KY194" s="25">
        <f t="shared" si="620"/>
        <v>0</v>
      </c>
      <c r="KZ194" s="25">
        <f t="shared" si="507"/>
        <v>0</v>
      </c>
      <c r="LA194" s="25">
        <f t="shared" si="508"/>
        <v>0</v>
      </c>
      <c r="LB194" s="25">
        <f t="shared" si="621"/>
        <v>0</v>
      </c>
      <c r="LC194" s="25">
        <f t="shared" si="509"/>
        <v>1.4</v>
      </c>
      <c r="LD194" s="25">
        <f t="shared" si="510"/>
        <v>1.4</v>
      </c>
      <c r="LE194" s="25">
        <f t="shared" si="622"/>
        <v>1.4</v>
      </c>
      <c r="LF194" s="25">
        <f t="shared" si="511"/>
        <v>0</v>
      </c>
      <c r="LG194" s="25">
        <f t="shared" si="512"/>
        <v>0</v>
      </c>
      <c r="LH194" s="25">
        <f t="shared" si="623"/>
        <v>0</v>
      </c>
      <c r="LI194" s="25">
        <f t="shared" si="513"/>
        <v>0</v>
      </c>
      <c r="LJ194" s="25">
        <f t="shared" si="514"/>
        <v>0</v>
      </c>
      <c r="LK194" s="25">
        <f t="shared" si="624"/>
        <v>0</v>
      </c>
      <c r="LL194" s="25">
        <f t="shared" si="515"/>
        <v>0</v>
      </c>
      <c r="LM194" s="25">
        <f t="shared" si="516"/>
        <v>0</v>
      </c>
      <c r="LN194" s="25">
        <f t="shared" si="625"/>
        <v>0</v>
      </c>
      <c r="LO194" s="25">
        <f t="shared" si="517"/>
        <v>0</v>
      </c>
      <c r="LP194" s="25">
        <f t="shared" si="518"/>
        <v>0</v>
      </c>
      <c r="LQ194" s="25">
        <f t="shared" si="626"/>
        <v>0</v>
      </c>
      <c r="LR194" s="25">
        <f t="shared" si="519"/>
        <v>0</v>
      </c>
      <c r="LS194" s="25">
        <f t="shared" si="520"/>
        <v>0</v>
      </c>
      <c r="LT194" s="25">
        <f t="shared" si="627"/>
        <v>0</v>
      </c>
      <c r="LU194" s="25">
        <f t="shared" si="521"/>
        <v>0</v>
      </c>
      <c r="LV194" s="25">
        <f t="shared" si="522"/>
        <v>0</v>
      </c>
      <c r="LW194" s="25">
        <f t="shared" si="628"/>
        <v>0</v>
      </c>
      <c r="LX194" s="25">
        <f t="shared" si="523"/>
        <v>0</v>
      </c>
      <c r="LY194" s="25">
        <f t="shared" si="524"/>
        <v>0</v>
      </c>
      <c r="LZ194" s="25">
        <f t="shared" si="629"/>
        <v>0</v>
      </c>
      <c r="MA194" s="25">
        <f t="shared" si="525"/>
        <v>0</v>
      </c>
      <c r="MB194" s="25">
        <f t="shared" si="526"/>
        <v>0</v>
      </c>
      <c r="MC194" s="25">
        <f t="shared" si="630"/>
        <v>0</v>
      </c>
      <c r="MD194" s="25">
        <f t="shared" si="527"/>
        <v>0</v>
      </c>
      <c r="ME194" s="25">
        <f t="shared" si="528"/>
        <v>0</v>
      </c>
      <c r="MF194" s="25">
        <f t="shared" si="631"/>
        <v>0</v>
      </c>
      <c r="MG194" s="25">
        <f t="shared" si="529"/>
        <v>0</v>
      </c>
      <c r="MH194" s="25">
        <f t="shared" si="530"/>
        <v>0</v>
      </c>
      <c r="MI194" s="25">
        <f t="shared" si="632"/>
        <v>0</v>
      </c>
      <c r="MJ194" s="25">
        <f t="shared" si="531"/>
        <v>0</v>
      </c>
      <c r="MK194" s="25">
        <f t="shared" si="532"/>
        <v>0</v>
      </c>
      <c r="ML194" s="25">
        <f t="shared" si="633"/>
        <v>0</v>
      </c>
      <c r="MM194" s="25">
        <f t="shared" si="533"/>
        <v>0</v>
      </c>
      <c r="MN194" s="25">
        <f t="shared" si="534"/>
        <v>0</v>
      </c>
      <c r="MO194" s="25">
        <f t="shared" si="634"/>
        <v>0</v>
      </c>
      <c r="MP194" s="25">
        <f t="shared" si="535"/>
        <v>0</v>
      </c>
      <c r="MQ194" s="25">
        <f t="shared" si="536"/>
        <v>0</v>
      </c>
      <c r="MR194" s="25">
        <f t="shared" si="635"/>
        <v>0</v>
      </c>
      <c r="MS194" s="29">
        <v>1.4</v>
      </c>
      <c r="MT194" s="29">
        <v>0</v>
      </c>
      <c r="MU194" s="29">
        <v>1</v>
      </c>
      <c r="MV194" s="29">
        <v>1</v>
      </c>
      <c r="MW194" s="25">
        <f t="shared" si="537"/>
        <v>1.4</v>
      </c>
      <c r="MX194" s="25">
        <f t="shared" si="538"/>
        <v>3.36</v>
      </c>
      <c r="MY194" s="25">
        <f t="shared" si="539"/>
        <v>0</v>
      </c>
      <c r="MZ194" s="25">
        <f t="shared" si="540"/>
        <v>0</v>
      </c>
      <c r="NA194" s="25">
        <f t="shared" si="541"/>
        <v>1.4</v>
      </c>
      <c r="NB194" s="25">
        <f t="shared" si="542"/>
        <v>3.36</v>
      </c>
      <c r="NC194" s="25">
        <f t="shared" si="543"/>
        <v>0</v>
      </c>
      <c r="ND194" s="25">
        <f t="shared" si="544"/>
        <v>0</v>
      </c>
      <c r="NE194" s="25">
        <f t="shared" si="636"/>
        <v>1.4</v>
      </c>
      <c r="NF194" s="25">
        <f t="shared" si="636"/>
        <v>3.36</v>
      </c>
      <c r="NG194" s="25">
        <f t="shared" si="636"/>
        <v>0</v>
      </c>
      <c r="NH194" s="25">
        <f t="shared" si="545"/>
        <v>0</v>
      </c>
      <c r="NI194" s="25">
        <f t="shared" si="546"/>
        <v>126</v>
      </c>
      <c r="NJ194" s="25">
        <f t="shared" si="547"/>
        <v>0</v>
      </c>
      <c r="NK194" s="25">
        <f t="shared" si="548"/>
        <v>126</v>
      </c>
      <c r="NL194" s="25">
        <f t="shared" si="549"/>
        <v>68.2</v>
      </c>
      <c r="NM194" s="25">
        <f t="shared" si="550"/>
        <v>0</v>
      </c>
      <c r="NN194" s="25">
        <f t="shared" si="637"/>
        <v>68.2</v>
      </c>
      <c r="NO194" s="25">
        <f t="shared" si="551"/>
        <v>0</v>
      </c>
      <c r="NP194" s="25">
        <f t="shared" si="552"/>
        <v>0</v>
      </c>
      <c r="NQ194" s="25">
        <f t="shared" si="638"/>
        <v>0</v>
      </c>
      <c r="NR194" s="25">
        <f t="shared" si="553"/>
        <v>0</v>
      </c>
      <c r="NS194" s="25">
        <f t="shared" si="554"/>
        <v>0</v>
      </c>
      <c r="NT194" s="25">
        <f t="shared" si="639"/>
        <v>0</v>
      </c>
      <c r="NU194" s="25">
        <f t="shared" si="555"/>
        <v>0</v>
      </c>
      <c r="NV194" s="25">
        <f t="shared" si="556"/>
        <v>0</v>
      </c>
      <c r="NW194" s="25">
        <f t="shared" si="640"/>
        <v>0</v>
      </c>
      <c r="NX194" s="25">
        <f t="shared" si="641"/>
        <v>68.2</v>
      </c>
      <c r="NY194" s="25">
        <f t="shared" si="641"/>
        <v>0</v>
      </c>
      <c r="NZ194" s="25">
        <f t="shared" si="642"/>
        <v>68.2</v>
      </c>
      <c r="OA194" s="25">
        <f t="shared" si="643"/>
        <v>57.8</v>
      </c>
      <c r="OB194" s="25">
        <f t="shared" si="643"/>
        <v>0</v>
      </c>
      <c r="OC194" s="25">
        <f t="shared" si="644"/>
        <v>57.8</v>
      </c>
      <c r="OD194" s="25">
        <f t="shared" si="645"/>
        <v>68.2</v>
      </c>
      <c r="OE194" s="25">
        <f t="shared" si="645"/>
        <v>0</v>
      </c>
      <c r="OF194" s="25">
        <f t="shared" si="645"/>
        <v>68.2</v>
      </c>
      <c r="OG194" s="25">
        <f t="shared" si="557"/>
        <v>0</v>
      </c>
      <c r="OH194" s="25">
        <f t="shared" si="558"/>
        <v>0</v>
      </c>
      <c r="OI194" s="25">
        <f t="shared" si="559"/>
        <v>0</v>
      </c>
      <c r="OJ194" s="25">
        <f t="shared" si="560"/>
        <v>0</v>
      </c>
      <c r="OK194" s="25">
        <f t="shared" si="561"/>
        <v>0</v>
      </c>
      <c r="OL194" s="25">
        <f t="shared" si="562"/>
        <v>0</v>
      </c>
      <c r="OM194" s="25">
        <f t="shared" si="646"/>
        <v>0</v>
      </c>
      <c r="ON194" s="25">
        <f t="shared" si="646"/>
        <v>0</v>
      </c>
      <c r="OO194" s="25">
        <f t="shared" si="646"/>
        <v>0</v>
      </c>
      <c r="OP194" s="25">
        <f t="shared" si="563"/>
        <v>0</v>
      </c>
      <c r="OQ194" s="25">
        <f t="shared" si="564"/>
        <v>0</v>
      </c>
      <c r="OR194" s="25">
        <f t="shared" si="647"/>
        <v>0</v>
      </c>
      <c r="OS194" s="19">
        <v>536359.86</v>
      </c>
      <c r="OT194" s="19">
        <v>2370340.09</v>
      </c>
    </row>
    <row r="195" spans="1:410" ht="33" customHeight="1" x14ac:dyDescent="0.25">
      <c r="A195" s="18"/>
      <c r="B195" s="18" t="s">
        <v>939</v>
      </c>
      <c r="C195" s="18">
        <v>578.79</v>
      </c>
      <c r="D195" s="16" t="e">
        <f>_xlfn.IFNA(INDEX(#REF!,MATCH(E195,#REF!,0)),0)</f>
        <v>#REF!</v>
      </c>
      <c r="E195" s="18" t="s">
        <v>989</v>
      </c>
      <c r="F195" s="16" t="s">
        <v>765</v>
      </c>
      <c r="G195" s="16" t="s">
        <v>766</v>
      </c>
      <c r="H195" s="16" t="s">
        <v>767</v>
      </c>
      <c r="I195" s="16" t="s">
        <v>768</v>
      </c>
      <c r="J195" s="16" t="s">
        <v>769</v>
      </c>
      <c r="K195" s="16" t="s">
        <v>770</v>
      </c>
      <c r="L195" s="16" t="s">
        <v>771</v>
      </c>
      <c r="M195" s="18">
        <v>1.64</v>
      </c>
      <c r="N195" s="18">
        <v>1.94</v>
      </c>
      <c r="O195" s="18">
        <v>2.04</v>
      </c>
      <c r="P195" s="18">
        <v>2.34</v>
      </c>
      <c r="Q195" s="18">
        <v>0.1</v>
      </c>
      <c r="R195" s="18">
        <v>1.8399999999999999</v>
      </c>
      <c r="S195" s="18">
        <v>2.14</v>
      </c>
      <c r="T195" s="18">
        <v>0.2</v>
      </c>
      <c r="U195" s="18">
        <v>0</v>
      </c>
      <c r="V195" s="18">
        <v>0</v>
      </c>
      <c r="W195" s="18">
        <v>0</v>
      </c>
      <c r="X195" s="18">
        <v>1.64</v>
      </c>
      <c r="Y195" s="18">
        <v>1.9</v>
      </c>
      <c r="Z195" s="20">
        <f t="shared" si="565"/>
        <v>2.1</v>
      </c>
      <c r="AA195" s="18">
        <v>0.22</v>
      </c>
      <c r="AB195" s="18">
        <v>0</v>
      </c>
      <c r="AC195" s="18">
        <v>0</v>
      </c>
      <c r="AD195" s="18">
        <v>0</v>
      </c>
      <c r="AE195" s="18">
        <v>0</v>
      </c>
      <c r="AF195" s="18">
        <v>0</v>
      </c>
      <c r="AG195" s="18">
        <v>1.2</v>
      </c>
      <c r="AH195" s="18">
        <v>1.5</v>
      </c>
      <c r="AI195" s="20">
        <f t="shared" si="566"/>
        <v>2.25</v>
      </c>
      <c r="AJ195" s="18">
        <v>0</v>
      </c>
      <c r="AK195" s="18">
        <v>0</v>
      </c>
      <c r="AL195" s="20">
        <f t="shared" si="567"/>
        <v>0</v>
      </c>
      <c r="AM195" s="18">
        <v>1.64</v>
      </c>
      <c r="AN195" s="18">
        <v>1.5</v>
      </c>
      <c r="AO195" s="18">
        <v>0.15</v>
      </c>
      <c r="AP195" s="18">
        <v>0.22</v>
      </c>
      <c r="AQ195" s="18">
        <v>1.64</v>
      </c>
      <c r="AR195" s="18">
        <v>1.72</v>
      </c>
      <c r="AS195" s="18">
        <v>0.12</v>
      </c>
      <c r="AT195" s="18">
        <v>0.11</v>
      </c>
      <c r="AU195" s="18">
        <v>0</v>
      </c>
      <c r="AV195" s="18">
        <v>1</v>
      </c>
      <c r="AW195" s="18">
        <v>0</v>
      </c>
      <c r="AX195" s="18">
        <v>0</v>
      </c>
      <c r="AY195" s="18">
        <v>0</v>
      </c>
      <c r="AZ195" s="18">
        <v>0</v>
      </c>
      <c r="BA195" s="18">
        <v>0</v>
      </c>
      <c r="BB195" s="18">
        <v>0</v>
      </c>
      <c r="BC195" s="18">
        <v>0</v>
      </c>
      <c r="BD195" s="18">
        <v>0</v>
      </c>
      <c r="BE195" s="18">
        <v>2</v>
      </c>
      <c r="BF195" s="18">
        <v>0</v>
      </c>
      <c r="BG195" s="18">
        <v>0</v>
      </c>
      <c r="BH195" s="18">
        <v>0</v>
      </c>
      <c r="BI195" s="18">
        <v>0</v>
      </c>
      <c r="BJ195" s="18">
        <v>0</v>
      </c>
      <c r="BK195" s="18">
        <v>0</v>
      </c>
      <c r="BL195" s="18">
        <v>0</v>
      </c>
      <c r="BM195" s="18">
        <v>0</v>
      </c>
      <c r="BN195" s="18">
        <v>0</v>
      </c>
      <c r="BO195" s="18">
        <v>0</v>
      </c>
      <c r="BP195" s="18">
        <v>0</v>
      </c>
      <c r="BQ195" s="18">
        <v>0</v>
      </c>
      <c r="BR195" s="18">
        <v>0</v>
      </c>
      <c r="BS195" s="18">
        <v>0</v>
      </c>
      <c r="BT195" s="18">
        <v>0</v>
      </c>
      <c r="BU195" s="18">
        <v>0</v>
      </c>
      <c r="BV195" s="18">
        <v>0</v>
      </c>
      <c r="BW195" s="18">
        <v>0</v>
      </c>
      <c r="BX195" s="18">
        <v>0</v>
      </c>
      <c r="BY195" s="18">
        <v>0</v>
      </c>
      <c r="BZ195" s="18">
        <v>0</v>
      </c>
      <c r="CA195" s="16" t="e">
        <f>_xlfn.IFNA(IF(RIGHT(D195,2)="=G",0,INDEX(#REF!,MATCH(E195,#REF!,0))),0)</f>
        <v>#REF!</v>
      </c>
      <c r="CB195" s="16" t="s">
        <v>776</v>
      </c>
      <c r="CC195" s="18">
        <v>0</v>
      </c>
      <c r="CD195" s="18">
        <v>0</v>
      </c>
      <c r="CE195" s="18">
        <v>1.4</v>
      </c>
      <c r="CF195" s="18">
        <v>0.85</v>
      </c>
      <c r="CG195" s="18">
        <v>0.12</v>
      </c>
      <c r="CH195" s="18">
        <v>2</v>
      </c>
      <c r="CI195" s="16" t="s">
        <v>98</v>
      </c>
      <c r="CJ195" s="18">
        <v>0</v>
      </c>
      <c r="CK195" s="20">
        <f t="shared" si="432"/>
        <v>2.7</v>
      </c>
      <c r="CL195" s="20">
        <f t="shared" si="568"/>
        <v>2.7</v>
      </c>
      <c r="CM195" s="18">
        <v>65.819999999999993</v>
      </c>
      <c r="CN195" s="18">
        <v>31.69</v>
      </c>
      <c r="CO195" s="18">
        <v>30.851000000000003</v>
      </c>
      <c r="CP195" s="22">
        <f t="shared" si="433"/>
        <v>31.69</v>
      </c>
      <c r="CQ195" s="22">
        <f t="shared" si="434"/>
        <v>28.99</v>
      </c>
      <c r="CR195" s="22">
        <f t="shared" si="569"/>
        <v>2.7</v>
      </c>
      <c r="CS195" s="22">
        <f t="shared" si="435"/>
        <v>29.09</v>
      </c>
      <c r="CT195" s="22">
        <f t="shared" si="436"/>
        <v>29.29</v>
      </c>
      <c r="CU195" s="18">
        <v>29.29</v>
      </c>
      <c r="CV195" s="22">
        <f t="shared" si="570"/>
        <v>2.1</v>
      </c>
      <c r="CW195" s="22">
        <f t="shared" si="437"/>
        <v>0</v>
      </c>
      <c r="CX195" s="22">
        <f t="shared" si="438"/>
        <v>0</v>
      </c>
      <c r="CY195" s="22">
        <f t="shared" si="439"/>
        <v>31.42</v>
      </c>
      <c r="CZ195" s="22">
        <f t="shared" si="440"/>
        <v>31.57</v>
      </c>
      <c r="DA195" s="18">
        <v>31.69</v>
      </c>
      <c r="DB195" s="20">
        <f t="shared" si="571"/>
        <v>2.7</v>
      </c>
      <c r="DC195" s="20">
        <f t="shared" si="572"/>
        <v>0</v>
      </c>
      <c r="DD195" s="20">
        <f t="shared" si="573"/>
        <v>2.7</v>
      </c>
      <c r="DE195" s="20">
        <f t="shared" si="441"/>
        <v>0.1</v>
      </c>
      <c r="DF195" s="20">
        <f t="shared" si="442"/>
        <v>0.2</v>
      </c>
      <c r="DG195" s="20">
        <f t="shared" si="443"/>
        <v>2.37</v>
      </c>
      <c r="DH195" s="20">
        <f t="shared" si="444"/>
        <v>0</v>
      </c>
      <c r="DI195" s="20">
        <f t="shared" si="445"/>
        <v>0</v>
      </c>
      <c r="DJ195" s="20">
        <f t="shared" si="446"/>
        <v>0</v>
      </c>
      <c r="DK195" s="20">
        <f t="shared" si="574"/>
        <v>2.67</v>
      </c>
      <c r="DL195" s="20">
        <f t="shared" si="575"/>
        <v>0</v>
      </c>
      <c r="DM195" s="20">
        <f t="shared" si="576"/>
        <v>3.0000000000000249E-2</v>
      </c>
      <c r="DN195" s="20">
        <f t="shared" si="577"/>
        <v>0</v>
      </c>
      <c r="DO195" s="18">
        <v>2.54</v>
      </c>
      <c r="DP195" s="18">
        <v>0</v>
      </c>
      <c r="DQ195" s="18">
        <v>1</v>
      </c>
      <c r="DR195" s="18">
        <v>1</v>
      </c>
      <c r="DS195" s="25">
        <f t="shared" si="578"/>
        <v>2.54</v>
      </c>
      <c r="DT195" s="25">
        <f t="shared" si="579"/>
        <v>0</v>
      </c>
      <c r="DU195" s="25">
        <f t="shared" si="580"/>
        <v>6.86</v>
      </c>
      <c r="DV195" s="25">
        <f t="shared" si="581"/>
        <v>0</v>
      </c>
      <c r="DW195" s="25">
        <f t="shared" si="582"/>
        <v>6.86</v>
      </c>
      <c r="DX195" s="25">
        <f t="shared" si="583"/>
        <v>13.99</v>
      </c>
      <c r="DY195" s="25">
        <f t="shared" si="584"/>
        <v>0</v>
      </c>
      <c r="DZ195" s="25">
        <f t="shared" si="585"/>
        <v>13.99</v>
      </c>
      <c r="EA195" s="25">
        <f t="shared" si="586"/>
        <v>8.81</v>
      </c>
      <c r="EB195" s="25">
        <f t="shared" si="587"/>
        <v>0</v>
      </c>
      <c r="EC195" s="25">
        <f t="shared" si="588"/>
        <v>8.81</v>
      </c>
      <c r="ED195" s="25">
        <f t="shared" si="589"/>
        <v>5.18</v>
      </c>
      <c r="EE195" s="25">
        <f t="shared" si="589"/>
        <v>0</v>
      </c>
      <c r="EF195" s="25">
        <f t="shared" si="590"/>
        <v>5.18</v>
      </c>
      <c r="EG195" s="25">
        <f t="shared" si="591"/>
        <v>8.81</v>
      </c>
      <c r="EH195" s="25">
        <f t="shared" si="591"/>
        <v>0</v>
      </c>
      <c r="EI195" s="25">
        <f t="shared" si="592"/>
        <v>8.81</v>
      </c>
      <c r="EJ195" s="18">
        <v>578.79</v>
      </c>
      <c r="EK195" s="18">
        <v>540.09</v>
      </c>
      <c r="EL195" s="18" t="s">
        <v>989</v>
      </c>
      <c r="EM195" s="18" t="s">
        <v>990</v>
      </c>
      <c r="EN195" s="16" t="s">
        <v>774</v>
      </c>
      <c r="EO195" s="16" t="s">
        <v>132</v>
      </c>
      <c r="EP195" s="16" t="e">
        <f>IF(OR(EN195="Cống tròn",EN195="Cống hộp",EN195="Ống nhựa"),INDEX(#REF!,MATCH(E195,#REF!,0)),IF(OR(EN195="Rãnh xây",EN195="Rãnh bê tông"),INDEX(#REF!,MATCH(E195,#REF!,0)),0))</f>
        <v>#REF!</v>
      </c>
      <c r="EQ195" s="18">
        <v>37.499999999999929</v>
      </c>
      <c r="ER195" s="18">
        <v>1</v>
      </c>
      <c r="ES195" s="25">
        <f t="shared" si="593"/>
        <v>37</v>
      </c>
      <c r="ET195" s="1" t="e">
        <f>_xlfn.IFNA(IF(EN195="Cống tròn",INDEX(#REF!,MATCH(E195,#REF!,0)),IF(EN195="Cống hộp",INDEX(#REF!,MATCH(E195,#REF!,0)),EU195&amp;" ,"&amp;EV195)),0)</f>
        <v>#REF!</v>
      </c>
      <c r="EU195" s="16" t="s">
        <v>769</v>
      </c>
      <c r="EV195" s="16" t="s">
        <v>775</v>
      </c>
      <c r="EW195" s="16" t="e">
        <f>_xlfn.IFNA(INDEX(#REF!,MATCH(E195,#REF!,0)),0)</f>
        <v>#REF!</v>
      </c>
      <c r="EX195" s="16"/>
      <c r="EY195" s="18">
        <v>0</v>
      </c>
      <c r="EZ195" s="18">
        <v>0</v>
      </c>
      <c r="FA195" s="18">
        <v>0</v>
      </c>
      <c r="FB195" s="19">
        <v>0</v>
      </c>
      <c r="FC195" s="19">
        <v>0</v>
      </c>
      <c r="FD195" s="25">
        <f t="shared" si="447"/>
        <v>0</v>
      </c>
      <c r="FE195" s="25">
        <f t="shared" si="594"/>
        <v>0</v>
      </c>
      <c r="FF195" s="18">
        <v>0.1</v>
      </c>
      <c r="FG195" s="18">
        <v>2</v>
      </c>
      <c r="FH195" s="18">
        <v>1</v>
      </c>
      <c r="FI195" s="25">
        <f t="shared" si="595"/>
        <v>1.2</v>
      </c>
      <c r="FJ195" s="18">
        <v>0</v>
      </c>
      <c r="FK195" s="18">
        <v>0</v>
      </c>
      <c r="FL195" s="18">
        <v>0.2</v>
      </c>
      <c r="FM195" s="18">
        <v>1.4</v>
      </c>
      <c r="FN195" s="18">
        <v>0</v>
      </c>
      <c r="FO195" s="25">
        <f t="shared" si="596"/>
        <v>1.4</v>
      </c>
      <c r="FP195" s="18">
        <v>1.4999999999999999E-2</v>
      </c>
      <c r="FQ195" s="18">
        <v>1</v>
      </c>
      <c r="FR195" s="25">
        <f t="shared" si="448"/>
        <v>36</v>
      </c>
      <c r="FS195" s="25">
        <f t="shared" si="449"/>
        <v>0.52500000000000002</v>
      </c>
      <c r="FT195" s="25">
        <f t="shared" si="450"/>
        <v>36.524999999999999</v>
      </c>
      <c r="FU195" s="25">
        <f t="shared" si="451"/>
        <v>-0.97499999999993037</v>
      </c>
      <c r="FV195" s="25" t="str">
        <f t="shared" si="597"/>
        <v>Thêm 01</v>
      </c>
      <c r="FW195" s="25">
        <f t="shared" si="598"/>
        <v>0.04</v>
      </c>
      <c r="FX195" s="16"/>
      <c r="FY195" s="16"/>
      <c r="FZ195" s="16"/>
      <c r="GA195" s="16"/>
      <c r="GB195" s="19">
        <v>0</v>
      </c>
      <c r="GC195" s="19">
        <v>0</v>
      </c>
      <c r="GD195" s="19">
        <v>0</v>
      </c>
      <c r="GE195" s="19">
        <v>0</v>
      </c>
      <c r="GF195" s="19">
        <v>0</v>
      </c>
      <c r="GG195" s="19">
        <v>0</v>
      </c>
      <c r="GH195" s="19">
        <v>0</v>
      </c>
      <c r="GI195" s="19">
        <v>0</v>
      </c>
      <c r="GJ195" s="19">
        <v>0</v>
      </c>
      <c r="GK195" s="19">
        <v>0</v>
      </c>
      <c r="GL195" s="25">
        <f t="shared" si="452"/>
        <v>0</v>
      </c>
      <c r="GM195" s="25">
        <f t="shared" si="599"/>
        <v>0</v>
      </c>
      <c r="GN195" s="19">
        <v>0</v>
      </c>
      <c r="GO195" s="19">
        <v>0</v>
      </c>
      <c r="GP195" s="19">
        <v>0</v>
      </c>
      <c r="GQ195" s="19">
        <v>0</v>
      </c>
      <c r="GR195" s="1" t="e">
        <f>_xlfn.IFNA(INDEX(#REF!,MATCH(E195,#REF!,0)),0)</f>
        <v>#REF!</v>
      </c>
      <c r="GS195" s="16"/>
      <c r="GT195" s="18">
        <v>0</v>
      </c>
      <c r="GU195" s="18">
        <v>0</v>
      </c>
      <c r="GV195" s="18">
        <v>0</v>
      </c>
      <c r="GW195" s="18">
        <v>0</v>
      </c>
      <c r="GX195" s="25">
        <f t="shared" si="453"/>
        <v>0</v>
      </c>
      <c r="GY195" s="25">
        <f t="shared" si="454"/>
        <v>0</v>
      </c>
      <c r="GZ195" s="25">
        <f t="shared" si="600"/>
        <v>0</v>
      </c>
      <c r="HA195" s="1" t="e" cm="1">
        <f t="array" ref="HA195">INDEX(#REF!,MATCH(EJ195&amp;EK195&amp;HD195&amp;HE195&amp;HF195,#REF!&amp;#REF!&amp;#REF!&amp;#REF!&amp;#REF!,0))</f>
        <v>#REF!</v>
      </c>
      <c r="HB195" s="16"/>
      <c r="HC195" s="25">
        <f t="shared" si="601"/>
        <v>0</v>
      </c>
      <c r="HD195" s="18">
        <v>0</v>
      </c>
      <c r="HE195" s="18">
        <v>0</v>
      </c>
      <c r="HF195" s="18">
        <v>0</v>
      </c>
      <c r="HG195" s="1" t="e" cm="1">
        <f t="array" ref="HG195">INDEX(#REF!,MATCH(EJ195&amp;EK195&amp;HJ195&amp;HK195&amp;HL195,#REF!&amp;#REF!&amp;#REF!&amp;#REF!&amp;#REF!,0))</f>
        <v>#REF!</v>
      </c>
      <c r="HH195" s="16"/>
      <c r="HI195" s="25">
        <f t="shared" si="602"/>
        <v>0</v>
      </c>
      <c r="HJ195" s="25">
        <f t="shared" si="603"/>
        <v>0</v>
      </c>
      <c r="HK195" s="19">
        <v>0</v>
      </c>
      <c r="HL195" s="19">
        <v>0</v>
      </c>
      <c r="HM195" s="18">
        <v>0.01</v>
      </c>
      <c r="HN195" s="18">
        <v>1</v>
      </c>
      <c r="HO195" s="25">
        <f t="shared" si="604"/>
        <v>0</v>
      </c>
      <c r="HP195" s="25">
        <f t="shared" si="605"/>
        <v>0</v>
      </c>
      <c r="HQ195" s="25">
        <f t="shared" si="606"/>
        <v>0</v>
      </c>
      <c r="HR195" s="25">
        <f t="shared" si="607"/>
        <v>0</v>
      </c>
      <c r="HS195" s="25">
        <f t="shared" si="608"/>
        <v>0</v>
      </c>
      <c r="HT195" s="19">
        <v>0</v>
      </c>
      <c r="HU195" s="19">
        <v>0</v>
      </c>
      <c r="HV195" s="19">
        <v>0</v>
      </c>
      <c r="HW195" s="25">
        <f t="shared" si="609"/>
        <v>0</v>
      </c>
      <c r="HX195" s="19">
        <v>0</v>
      </c>
      <c r="HY195" s="19">
        <v>0</v>
      </c>
      <c r="HZ195" s="18">
        <v>31.69</v>
      </c>
      <c r="IA195" s="20">
        <f>ROUND(IF(EN195="Cống tròn",IF(EN195="Cống tròn",IF(EU195="Không có móng",IQ195-FF195,IF(EU195="Đế",IP195-FN195,IF(OR(EU195="Móng bê tông",EU195="Móng bê tông kết hợp đế"),II195-FJ195,0))),0),IF(EN195="Cống hộp",IF(AND(EN195="Cống hộp",EU195="Không có móng"),IQ195-GF195,IF(AND(EN195="Cống hộp",EU195="Móng bê tông"),IJ195-GB195,0)),IF(OR(EN195="Rãnh xây",EN195="Rãnh bê tông"),IF(OR(EN195="Rãnh xây",EN195="Rãnh bê tông"),IK195-GB195,0),IF(EN195="Ống nhựa",IF(AND(EN195="Ống nhựa",EU195="Không đắp cát"),IQ195-HT195,IF(AND(EN195="Ống nhựa",EU195="Đắp cát"),IH195-HX195,0)),IF(EN195="Rãnh thang",IF(EN195="Rãnh thang",IF(EU195="Móng bê tông",#REF!-#REF!,IQ195),0),0))))),2)</f>
        <v>29.29</v>
      </c>
      <c r="IB195" s="20">
        <f t="shared" si="610"/>
        <v>2.4000000000000021</v>
      </c>
      <c r="IC195" s="20">
        <f t="shared" si="455"/>
        <v>29.29</v>
      </c>
      <c r="ID195" s="20">
        <f t="shared" si="456"/>
        <v>0</v>
      </c>
      <c r="IE195" s="20">
        <f t="shared" si="457"/>
        <v>0</v>
      </c>
      <c r="IF195" s="20">
        <f t="shared" si="458"/>
        <v>0</v>
      </c>
      <c r="IG195" s="20">
        <f>IF(EN195="Rãnh thang",IF(AND(EN195="Rãnh thang",EU195="Móng bê tông"),IQ195-#REF!,0),IF(EN195="Ống nhựa",IF(AND(EN195="Ống nhựa",EU195="Đắp cát"),IQ195-HT195,0),IF(EN195="Cống tròn",IF(EN195="Cống tròn",IF(OR(EU195="Móng bê tông",EU195="Móng bê tông kết hợp đế"),IM195-FL195,0),0),IF(EN195="Cống hộp",IF(AND(EN195="Cống hộp",EU195="Móng bê tông"),IN195-GD195,0),IF(OR(EN195="Rãnh xây",EN195="Rãnh bê tông"),IF(AND(EN195="Rãnh xây",EU195="Móng bê tông"),IO195-GD195,IF(AND(EN195="Rãnh bê tông",EU195="Móng bê tông"),IO195-GD195,0)),0)))))</f>
        <v>29.29</v>
      </c>
      <c r="IH195" s="20">
        <f t="shared" si="459"/>
        <v>0</v>
      </c>
      <c r="II195" s="20">
        <f t="shared" si="460"/>
        <v>29.29</v>
      </c>
      <c r="IJ195" s="20">
        <f t="shared" si="461"/>
        <v>0</v>
      </c>
      <c r="IK195" s="20">
        <f t="shared" si="462"/>
        <v>0</v>
      </c>
      <c r="IL195" s="20">
        <f t="shared" si="463"/>
        <v>29.49</v>
      </c>
      <c r="IM195" s="20">
        <f t="shared" si="464"/>
        <v>29.49</v>
      </c>
      <c r="IN195" s="20">
        <f t="shared" si="465"/>
        <v>0</v>
      </c>
      <c r="IO195" s="20">
        <f t="shared" si="466"/>
        <v>0</v>
      </c>
      <c r="IP195" s="20">
        <f t="shared" si="467"/>
        <v>0</v>
      </c>
      <c r="IQ195" s="18">
        <v>29.59</v>
      </c>
      <c r="IR195" s="25">
        <f t="shared" si="611"/>
        <v>0</v>
      </c>
      <c r="IS195" s="25">
        <f t="shared" si="468"/>
        <v>0</v>
      </c>
      <c r="IT195" s="25">
        <f t="shared" si="469"/>
        <v>0</v>
      </c>
      <c r="IU195" s="25">
        <f>ROUND(IF(EN195="Cống tròn",IF(EN195="Cống tròn",IV195+FF195,0),IF(EN195="Cống hộp",IF(EN195="Cống hộp",IV195+GP195,0),IF(OR(EN195="Rãnh xây",EN195="Rãnh bê tông"),IF(OR(EN195="Rãnh xây",EN195="Rãnh bê tông"),IV195+GP195,0),IF(EN195="ống nhựa",IF(EN195="Ống nhựa",IV195+HT195,0),IF(EN195="Rãnh thang",IF(EN195="Rãnh thang",IQ195+#REF!,0),0))))),2)</f>
        <v>29.25</v>
      </c>
      <c r="IV195" s="18">
        <v>29.15</v>
      </c>
      <c r="IW195" s="25">
        <f t="shared" si="470"/>
        <v>29.25</v>
      </c>
      <c r="IX195" s="25">
        <f t="shared" si="471"/>
        <v>0</v>
      </c>
      <c r="IY195" s="25">
        <f t="shared" si="472"/>
        <v>0</v>
      </c>
      <c r="IZ195" s="25">
        <f t="shared" si="473"/>
        <v>0</v>
      </c>
      <c r="JA195" s="25">
        <f t="shared" si="474"/>
        <v>0</v>
      </c>
      <c r="JB195" s="18">
        <v>30.25</v>
      </c>
      <c r="JC195" s="20">
        <f>ROUND(IF(EN195="Cống tròn",IF(EN195="Cống tròn",IF(EU195="Không có móng",JS195-FF195,IF(EU195="Đế",JR195-FN195,IF(OR(EU195="Móng bê tông",EU195="Móng bê tông kết hợp đế"),JK195-FJ195,0))),0),IF(EN195="Cống hộp",IF(AND(EN195="Cống hộp",EU195="Không có móng"),JS195-GF195,IF(AND(EN195="Cống hộp",EU195="Móng bê tông"),JL195-GB195,0)),IF(OR(EN195="Rãnh xây",EN195="Rãnh bê tông"),IF(OR(EN195="Rãnh xây",EN195="Rãnh bê tông"),JM195-GB195,0),IF(EN195="Ống nhựa",IF(AND(EN195="Ống nhựa",EU195="Không đắp cát"),JS195-HT195,IF(AND(EN195="Ống nhựa",EU195="Đắp cát"),JJ195-HX195,0)),IF(EN195="Rãnh thang",IF(EN195="Rãnh thang",IF(EU195="Móng bê tông",#REF!-#REF!,JS195),0),0))))),2)</f>
        <v>27.85</v>
      </c>
      <c r="JD195" s="20">
        <f t="shared" si="612"/>
        <v>2.3999999999999986</v>
      </c>
      <c r="JE195" s="20">
        <f t="shared" si="475"/>
        <v>27.849999999999998</v>
      </c>
      <c r="JF195" s="20">
        <f t="shared" si="476"/>
        <v>0</v>
      </c>
      <c r="JG195" s="20">
        <f t="shared" si="477"/>
        <v>0</v>
      </c>
      <c r="JH195" s="20">
        <f t="shared" si="478"/>
        <v>0</v>
      </c>
      <c r="JI195" s="20">
        <f>IF(EN195="Rãnh thang",IF(AND(EN195="Rãnh thang",EU195="Móng bê tông"),JS195-#REF!,0),IF(EN195="Ống nhựa",IF(AND(EN195="Ống nhựa",EU195="Đắp cát"),JS195-HT195,0),IF(EN195="Cống tròn",IF(EN195="Cống tròn",IF(OR(EU195="Móng bê tông",EU195="Móng bê tông kết hợp đế"),JO195-FL195,0),0),IF(EN195="Cống hộp",IF(AND(EN195="Cống hộp",EU195="Móng bê tông"),JP195-GD195,0),IF(OR(EN195="Rãnh xây",EN195="Rãnh bê tông"),IF(AND(EN195="Rãnh xây",EU195="Móng bê tông"),JQ195-GD195,IF(AND(EN195="Rãnh bê tông",EU195="Móng bê tông"),JQ195-GD195,0)),0)))))</f>
        <v>27.849999999999998</v>
      </c>
      <c r="JJ195" s="20">
        <f t="shared" si="479"/>
        <v>0</v>
      </c>
      <c r="JK195" s="20">
        <f t="shared" si="480"/>
        <v>27.849999999999998</v>
      </c>
      <c r="JL195" s="20">
        <f t="shared" si="481"/>
        <v>0</v>
      </c>
      <c r="JM195" s="20">
        <f t="shared" si="482"/>
        <v>0</v>
      </c>
      <c r="JN195" s="20">
        <f t="shared" si="483"/>
        <v>28.049999999999997</v>
      </c>
      <c r="JO195" s="20">
        <f t="shared" si="484"/>
        <v>28.049999999999997</v>
      </c>
      <c r="JP195" s="20">
        <f t="shared" si="485"/>
        <v>0</v>
      </c>
      <c r="JQ195" s="20">
        <f t="shared" si="486"/>
        <v>0</v>
      </c>
      <c r="JR195" s="20">
        <f t="shared" si="487"/>
        <v>0</v>
      </c>
      <c r="JS195" s="26">
        <v>28.15</v>
      </c>
      <c r="JT195" s="25">
        <f t="shared" si="613"/>
        <v>0</v>
      </c>
      <c r="JU195" s="25">
        <f t="shared" si="488"/>
        <v>0</v>
      </c>
      <c r="JV195" s="25">
        <f t="shared" si="489"/>
        <v>0</v>
      </c>
      <c r="JW195" s="25">
        <f>ROUND(IF(EN195="Cống tròn",IF(EN195="Cống tròn",JX195+FF195,0),IF(EN195="Cống hộp",IF(EN195="Cống hộp",JX195+GP195,0),IF(OR(EN195="Rãnh xây",EN195="Rãnh bê tông"),IF(OR(EN195="Rãnh xây",EN195="Rãnh bê tông"),JX195+GP195,0),IF(EN195="ống nhựa",IF(EN195="Ống nhựa",JX195+HT195,0),IF(EN195="Rãnh thang",IF(EN195="Rãnh thang",JS195+#REF!,0),0))))),2)</f>
        <v>29.25</v>
      </c>
      <c r="JX195" s="27">
        <v>29.15</v>
      </c>
      <c r="JY195" s="25">
        <f t="shared" si="490"/>
        <v>29.25</v>
      </c>
      <c r="JZ195" s="25">
        <f t="shared" si="491"/>
        <v>0</v>
      </c>
      <c r="KA195" s="25">
        <f t="shared" si="492"/>
        <v>0</v>
      </c>
      <c r="KB195" s="25">
        <f t="shared" si="493"/>
        <v>0</v>
      </c>
      <c r="KC195" s="25">
        <f t="shared" si="494"/>
        <v>0</v>
      </c>
      <c r="KD195" s="28" t="s">
        <v>98</v>
      </c>
      <c r="KE195" s="27">
        <v>0</v>
      </c>
      <c r="KF195" s="25">
        <f t="shared" si="495"/>
        <v>2.4000000000000021</v>
      </c>
      <c r="KG195" s="25">
        <f t="shared" si="614"/>
        <v>2.4000000000000021</v>
      </c>
      <c r="KH195" s="27">
        <v>0</v>
      </c>
      <c r="KI195" s="25">
        <f t="shared" si="496"/>
        <v>2.3999999999999986</v>
      </c>
      <c r="KJ195" s="25">
        <f t="shared" si="615"/>
        <v>2.3999999999999986</v>
      </c>
      <c r="KK195" s="25">
        <f t="shared" si="497"/>
        <v>0</v>
      </c>
      <c r="KL195" s="25">
        <f t="shared" si="498"/>
        <v>0</v>
      </c>
      <c r="KM195" s="25">
        <f t="shared" si="616"/>
        <v>0</v>
      </c>
      <c r="KN195" s="25">
        <f t="shared" si="499"/>
        <v>0</v>
      </c>
      <c r="KO195" s="25">
        <f t="shared" si="500"/>
        <v>0</v>
      </c>
      <c r="KP195" s="25">
        <f t="shared" si="617"/>
        <v>0</v>
      </c>
      <c r="KQ195" s="25">
        <f t="shared" si="501"/>
        <v>0.2</v>
      </c>
      <c r="KR195" s="25">
        <f t="shared" si="502"/>
        <v>0.2</v>
      </c>
      <c r="KS195" s="25">
        <f t="shared" si="618"/>
        <v>0.2</v>
      </c>
      <c r="KT195" s="25">
        <f t="shared" si="503"/>
        <v>0</v>
      </c>
      <c r="KU195" s="25">
        <f t="shared" si="504"/>
        <v>0</v>
      </c>
      <c r="KV195" s="25">
        <f t="shared" si="619"/>
        <v>0</v>
      </c>
      <c r="KW195" s="25">
        <f t="shared" si="505"/>
        <v>0</v>
      </c>
      <c r="KX195" s="25">
        <f t="shared" si="506"/>
        <v>0</v>
      </c>
      <c r="KY195" s="25">
        <f t="shared" si="620"/>
        <v>0</v>
      </c>
      <c r="KZ195" s="25">
        <f t="shared" si="507"/>
        <v>0</v>
      </c>
      <c r="LA195" s="25">
        <f t="shared" si="508"/>
        <v>0</v>
      </c>
      <c r="LB195" s="25">
        <f t="shared" si="621"/>
        <v>0</v>
      </c>
      <c r="LC195" s="25">
        <f t="shared" si="509"/>
        <v>1.4</v>
      </c>
      <c r="LD195" s="25">
        <f t="shared" si="510"/>
        <v>1.4</v>
      </c>
      <c r="LE195" s="25">
        <f t="shared" si="622"/>
        <v>1.4</v>
      </c>
      <c r="LF195" s="25">
        <f t="shared" si="511"/>
        <v>0</v>
      </c>
      <c r="LG195" s="25">
        <f t="shared" si="512"/>
        <v>0</v>
      </c>
      <c r="LH195" s="25">
        <f t="shared" si="623"/>
        <v>0</v>
      </c>
      <c r="LI195" s="25">
        <f t="shared" si="513"/>
        <v>0</v>
      </c>
      <c r="LJ195" s="25">
        <f t="shared" si="514"/>
        <v>0</v>
      </c>
      <c r="LK195" s="25">
        <f t="shared" si="624"/>
        <v>0</v>
      </c>
      <c r="LL195" s="25">
        <f t="shared" si="515"/>
        <v>0</v>
      </c>
      <c r="LM195" s="25">
        <f t="shared" si="516"/>
        <v>0</v>
      </c>
      <c r="LN195" s="25">
        <f t="shared" si="625"/>
        <v>0</v>
      </c>
      <c r="LO195" s="25">
        <f t="shared" si="517"/>
        <v>0</v>
      </c>
      <c r="LP195" s="25">
        <f t="shared" si="518"/>
        <v>0</v>
      </c>
      <c r="LQ195" s="25">
        <f t="shared" si="626"/>
        <v>0</v>
      </c>
      <c r="LR195" s="25">
        <f t="shared" si="519"/>
        <v>0</v>
      </c>
      <c r="LS195" s="25">
        <f t="shared" si="520"/>
        <v>0</v>
      </c>
      <c r="LT195" s="25">
        <f t="shared" si="627"/>
        <v>0</v>
      </c>
      <c r="LU195" s="25">
        <f t="shared" si="521"/>
        <v>0</v>
      </c>
      <c r="LV195" s="25">
        <f t="shared" si="522"/>
        <v>0</v>
      </c>
      <c r="LW195" s="25">
        <f t="shared" si="628"/>
        <v>0</v>
      </c>
      <c r="LX195" s="25">
        <f t="shared" si="523"/>
        <v>0</v>
      </c>
      <c r="LY195" s="25">
        <f t="shared" si="524"/>
        <v>0</v>
      </c>
      <c r="LZ195" s="25">
        <f t="shared" si="629"/>
        <v>0</v>
      </c>
      <c r="MA195" s="25">
        <f t="shared" si="525"/>
        <v>0</v>
      </c>
      <c r="MB195" s="25">
        <f t="shared" si="526"/>
        <v>0</v>
      </c>
      <c r="MC195" s="25">
        <f t="shared" si="630"/>
        <v>0</v>
      </c>
      <c r="MD195" s="25">
        <f t="shared" si="527"/>
        <v>0</v>
      </c>
      <c r="ME195" s="25">
        <f t="shared" si="528"/>
        <v>0</v>
      </c>
      <c r="MF195" s="25">
        <f t="shared" si="631"/>
        <v>0</v>
      </c>
      <c r="MG195" s="25">
        <f t="shared" si="529"/>
        <v>0</v>
      </c>
      <c r="MH195" s="25">
        <f t="shared" si="530"/>
        <v>0</v>
      </c>
      <c r="MI195" s="25">
        <f t="shared" si="632"/>
        <v>0</v>
      </c>
      <c r="MJ195" s="25">
        <f t="shared" si="531"/>
        <v>0</v>
      </c>
      <c r="MK195" s="25">
        <f t="shared" si="532"/>
        <v>0</v>
      </c>
      <c r="ML195" s="25">
        <f t="shared" si="633"/>
        <v>0</v>
      </c>
      <c r="MM195" s="25">
        <f t="shared" si="533"/>
        <v>0</v>
      </c>
      <c r="MN195" s="25">
        <f t="shared" si="534"/>
        <v>0</v>
      </c>
      <c r="MO195" s="25">
        <f t="shared" si="634"/>
        <v>0</v>
      </c>
      <c r="MP195" s="25">
        <f t="shared" si="535"/>
        <v>0</v>
      </c>
      <c r="MQ195" s="25">
        <f t="shared" si="536"/>
        <v>0</v>
      </c>
      <c r="MR195" s="25">
        <f t="shared" si="635"/>
        <v>0</v>
      </c>
      <c r="MS195" s="29">
        <v>1.4</v>
      </c>
      <c r="MT195" s="29">
        <v>0</v>
      </c>
      <c r="MU195" s="29">
        <v>1</v>
      </c>
      <c r="MV195" s="29">
        <v>1</v>
      </c>
      <c r="MW195" s="25">
        <f t="shared" si="537"/>
        <v>1.4</v>
      </c>
      <c r="MX195" s="25">
        <f t="shared" si="538"/>
        <v>3.36</v>
      </c>
      <c r="MY195" s="25">
        <f t="shared" si="539"/>
        <v>0</v>
      </c>
      <c r="MZ195" s="25">
        <f t="shared" si="540"/>
        <v>0</v>
      </c>
      <c r="NA195" s="25">
        <f t="shared" si="541"/>
        <v>1.4</v>
      </c>
      <c r="NB195" s="25">
        <f t="shared" si="542"/>
        <v>3.36</v>
      </c>
      <c r="NC195" s="25">
        <f t="shared" si="543"/>
        <v>0</v>
      </c>
      <c r="ND195" s="25">
        <f t="shared" si="544"/>
        <v>0</v>
      </c>
      <c r="NE195" s="25">
        <f t="shared" si="636"/>
        <v>1.4</v>
      </c>
      <c r="NF195" s="25">
        <f t="shared" si="636"/>
        <v>3.36</v>
      </c>
      <c r="NG195" s="25">
        <f t="shared" si="636"/>
        <v>0</v>
      </c>
      <c r="NH195" s="25">
        <f t="shared" si="545"/>
        <v>0</v>
      </c>
      <c r="NI195" s="25">
        <f t="shared" si="546"/>
        <v>126</v>
      </c>
      <c r="NJ195" s="25">
        <f t="shared" si="547"/>
        <v>0</v>
      </c>
      <c r="NK195" s="25">
        <f t="shared" si="548"/>
        <v>126</v>
      </c>
      <c r="NL195" s="25">
        <f t="shared" si="549"/>
        <v>68.2</v>
      </c>
      <c r="NM195" s="25">
        <f t="shared" si="550"/>
        <v>0</v>
      </c>
      <c r="NN195" s="25">
        <f t="shared" si="637"/>
        <v>68.2</v>
      </c>
      <c r="NO195" s="25">
        <f t="shared" si="551"/>
        <v>0</v>
      </c>
      <c r="NP195" s="25">
        <f t="shared" si="552"/>
        <v>0</v>
      </c>
      <c r="NQ195" s="25">
        <f t="shared" si="638"/>
        <v>0</v>
      </c>
      <c r="NR195" s="25">
        <f t="shared" si="553"/>
        <v>0</v>
      </c>
      <c r="NS195" s="25">
        <f t="shared" si="554"/>
        <v>0</v>
      </c>
      <c r="NT195" s="25">
        <f t="shared" si="639"/>
        <v>0</v>
      </c>
      <c r="NU195" s="25">
        <f t="shared" si="555"/>
        <v>0</v>
      </c>
      <c r="NV195" s="25">
        <f t="shared" si="556"/>
        <v>0</v>
      </c>
      <c r="NW195" s="25">
        <f t="shared" si="640"/>
        <v>0</v>
      </c>
      <c r="NX195" s="25">
        <f t="shared" si="641"/>
        <v>68.2</v>
      </c>
      <c r="NY195" s="25">
        <f t="shared" si="641"/>
        <v>0</v>
      </c>
      <c r="NZ195" s="25">
        <f t="shared" si="642"/>
        <v>68.2</v>
      </c>
      <c r="OA195" s="25">
        <f t="shared" si="643"/>
        <v>57.8</v>
      </c>
      <c r="OB195" s="25">
        <f t="shared" si="643"/>
        <v>0</v>
      </c>
      <c r="OC195" s="25">
        <f t="shared" si="644"/>
        <v>57.8</v>
      </c>
      <c r="OD195" s="25">
        <f t="shared" si="645"/>
        <v>68.2</v>
      </c>
      <c r="OE195" s="25">
        <f t="shared" si="645"/>
        <v>0</v>
      </c>
      <c r="OF195" s="25">
        <f t="shared" si="645"/>
        <v>68.2</v>
      </c>
      <c r="OG195" s="25">
        <f t="shared" si="557"/>
        <v>0</v>
      </c>
      <c r="OH195" s="25">
        <f t="shared" si="558"/>
        <v>0</v>
      </c>
      <c r="OI195" s="25">
        <f t="shared" si="559"/>
        <v>0</v>
      </c>
      <c r="OJ195" s="25">
        <f t="shared" si="560"/>
        <v>0</v>
      </c>
      <c r="OK195" s="25">
        <f t="shared" si="561"/>
        <v>0</v>
      </c>
      <c r="OL195" s="25">
        <f t="shared" si="562"/>
        <v>0</v>
      </c>
      <c r="OM195" s="25">
        <f t="shared" si="646"/>
        <v>0</v>
      </c>
      <c r="ON195" s="25">
        <f t="shared" si="646"/>
        <v>0</v>
      </c>
      <c r="OO195" s="25">
        <f t="shared" si="646"/>
        <v>0</v>
      </c>
      <c r="OP195" s="25">
        <f t="shared" si="563"/>
        <v>0</v>
      </c>
      <c r="OQ195" s="25">
        <f t="shared" si="564"/>
        <v>0</v>
      </c>
      <c r="OR195" s="25">
        <f t="shared" si="647"/>
        <v>0</v>
      </c>
      <c r="OS195" s="19">
        <v>536398.56000000006</v>
      </c>
      <c r="OT195" s="19">
        <v>2370340.09</v>
      </c>
    </row>
    <row r="196" spans="1:410" ht="33" customHeight="1" x14ac:dyDescent="0.25">
      <c r="A196" s="18"/>
      <c r="B196" s="18" t="s">
        <v>939</v>
      </c>
      <c r="C196" s="18">
        <v>540.09</v>
      </c>
      <c r="D196" s="16" t="e">
        <f>_xlfn.IFNA(INDEX(#REF!,MATCH(E196,#REF!,0)),0)</f>
        <v>#REF!</v>
      </c>
      <c r="E196" s="18" t="s">
        <v>990</v>
      </c>
      <c r="F196" s="16" t="s">
        <v>765</v>
      </c>
      <c r="G196" s="16" t="s">
        <v>766</v>
      </c>
      <c r="H196" s="16" t="s">
        <v>767</v>
      </c>
      <c r="I196" s="16" t="s">
        <v>768</v>
      </c>
      <c r="J196" s="16" t="s">
        <v>769</v>
      </c>
      <c r="K196" s="16" t="s">
        <v>770</v>
      </c>
      <c r="L196" s="16" t="s">
        <v>771</v>
      </c>
      <c r="M196" s="18">
        <v>1.64</v>
      </c>
      <c r="N196" s="18">
        <v>1.94</v>
      </c>
      <c r="O196" s="18">
        <v>2.04</v>
      </c>
      <c r="P196" s="18">
        <v>2.34</v>
      </c>
      <c r="Q196" s="18">
        <v>0.1</v>
      </c>
      <c r="R196" s="18">
        <v>1.8399999999999999</v>
      </c>
      <c r="S196" s="18">
        <v>2.14</v>
      </c>
      <c r="T196" s="18">
        <v>0.2</v>
      </c>
      <c r="U196" s="18">
        <v>0</v>
      </c>
      <c r="V196" s="18">
        <v>0</v>
      </c>
      <c r="W196" s="18">
        <v>0</v>
      </c>
      <c r="X196" s="18">
        <v>1.64</v>
      </c>
      <c r="Y196" s="18">
        <v>1.9</v>
      </c>
      <c r="Z196" s="20">
        <f t="shared" si="565"/>
        <v>2.1</v>
      </c>
      <c r="AA196" s="18">
        <v>0.22</v>
      </c>
      <c r="AB196" s="18">
        <v>0</v>
      </c>
      <c r="AC196" s="18">
        <v>0</v>
      </c>
      <c r="AD196" s="18">
        <v>0</v>
      </c>
      <c r="AE196" s="18">
        <v>0</v>
      </c>
      <c r="AF196" s="18">
        <v>0</v>
      </c>
      <c r="AG196" s="18">
        <v>1.2</v>
      </c>
      <c r="AH196" s="18">
        <v>1.5</v>
      </c>
      <c r="AI196" s="20">
        <f t="shared" si="566"/>
        <v>2.25</v>
      </c>
      <c r="AJ196" s="18">
        <v>0</v>
      </c>
      <c r="AK196" s="18">
        <v>0</v>
      </c>
      <c r="AL196" s="20">
        <f t="shared" si="567"/>
        <v>0</v>
      </c>
      <c r="AM196" s="18">
        <v>1.64</v>
      </c>
      <c r="AN196" s="18">
        <v>1.5</v>
      </c>
      <c r="AO196" s="18">
        <v>0.15</v>
      </c>
      <c r="AP196" s="18">
        <v>0.22</v>
      </c>
      <c r="AQ196" s="18">
        <v>1.64</v>
      </c>
      <c r="AR196" s="18">
        <v>1.72</v>
      </c>
      <c r="AS196" s="18">
        <v>0.12</v>
      </c>
      <c r="AT196" s="18">
        <v>0.11</v>
      </c>
      <c r="AU196" s="18">
        <v>0</v>
      </c>
      <c r="AV196" s="18">
        <v>1</v>
      </c>
      <c r="AW196" s="18">
        <v>0</v>
      </c>
      <c r="AX196" s="18">
        <v>0</v>
      </c>
      <c r="AY196" s="18">
        <v>0</v>
      </c>
      <c r="AZ196" s="18">
        <v>0</v>
      </c>
      <c r="BA196" s="18">
        <v>0</v>
      </c>
      <c r="BB196" s="18">
        <v>0</v>
      </c>
      <c r="BC196" s="18">
        <v>0</v>
      </c>
      <c r="BD196" s="18">
        <v>0</v>
      </c>
      <c r="BE196" s="18">
        <v>2</v>
      </c>
      <c r="BF196" s="18">
        <v>0</v>
      </c>
      <c r="BG196" s="18">
        <v>0</v>
      </c>
      <c r="BH196" s="18">
        <v>0</v>
      </c>
      <c r="BI196" s="18">
        <v>0</v>
      </c>
      <c r="BJ196" s="18">
        <v>0</v>
      </c>
      <c r="BK196" s="18">
        <v>0</v>
      </c>
      <c r="BL196" s="18">
        <v>0</v>
      </c>
      <c r="BM196" s="18">
        <v>0</v>
      </c>
      <c r="BN196" s="18">
        <v>0</v>
      </c>
      <c r="BO196" s="18">
        <v>0</v>
      </c>
      <c r="BP196" s="18">
        <v>0</v>
      </c>
      <c r="BQ196" s="18">
        <v>0</v>
      </c>
      <c r="BR196" s="18">
        <v>0</v>
      </c>
      <c r="BS196" s="18">
        <v>0</v>
      </c>
      <c r="BT196" s="18">
        <v>0</v>
      </c>
      <c r="BU196" s="18">
        <v>0</v>
      </c>
      <c r="BV196" s="18">
        <v>0</v>
      </c>
      <c r="BW196" s="18">
        <v>0</v>
      </c>
      <c r="BX196" s="18">
        <v>0</v>
      </c>
      <c r="BY196" s="18">
        <v>0</v>
      </c>
      <c r="BZ196" s="18">
        <v>0</v>
      </c>
      <c r="CA196" s="16" t="e">
        <f>_xlfn.IFNA(IF(RIGHT(D196,2)="=G",0,INDEX(#REF!,MATCH(E196,#REF!,0))),0)</f>
        <v>#REF!</v>
      </c>
      <c r="CB196" s="16" t="s">
        <v>776</v>
      </c>
      <c r="CC196" s="18">
        <v>0</v>
      </c>
      <c r="CD196" s="18">
        <v>0</v>
      </c>
      <c r="CE196" s="18">
        <v>1.4</v>
      </c>
      <c r="CF196" s="18">
        <v>0.85</v>
      </c>
      <c r="CG196" s="18">
        <v>0.12</v>
      </c>
      <c r="CH196" s="18">
        <v>2</v>
      </c>
      <c r="CI196" s="16" t="s">
        <v>98</v>
      </c>
      <c r="CJ196" s="18">
        <v>0</v>
      </c>
      <c r="CK196" s="20">
        <f t="shared" ref="CK196:CK259" si="648">IF(CI196="",0,IF(CI196="Đào đá",0,CR196-CJ196))</f>
        <v>2.7</v>
      </c>
      <c r="CL196" s="20">
        <f t="shared" si="568"/>
        <v>2.7</v>
      </c>
      <c r="CM196" s="18">
        <v>62.32</v>
      </c>
      <c r="CN196" s="18">
        <v>30.25</v>
      </c>
      <c r="CO196" s="18">
        <v>29.411000000000001</v>
      </c>
      <c r="CP196" s="22">
        <f t="shared" ref="CP196:CP259" si="649">ROUND(IF(CM196&lt;CO196,CO196,IF(CM196&gt;=CN196,CN196,CM196)),2)</f>
        <v>30.25</v>
      </c>
      <c r="CQ196" s="22">
        <f t="shared" ref="CQ196:CQ259" si="650">ROUND(IF(I196="Có móng",CS196-Q196,IF(AND(F196="Lắp đặt",I196="Không có móng"),CU196-W196,CU196)),2)</f>
        <v>27.55</v>
      </c>
      <c r="CR196" s="22">
        <f t="shared" si="569"/>
        <v>2.7</v>
      </c>
      <c r="CS196" s="22">
        <f t="shared" ref="CS196:CS259" si="651">IF(I196="Không có móng",0,CT196-T196)</f>
        <v>27.650000000000002</v>
      </c>
      <c r="CT196" s="22">
        <f t="shared" ref="CT196:CT259" si="652">IF(AND(F196="Lắp đặt",I196="Có móng"),CU196-W196,CU196)</f>
        <v>27.85</v>
      </c>
      <c r="CU196" s="18">
        <v>27.85</v>
      </c>
      <c r="CV196" s="22">
        <f t="shared" si="570"/>
        <v>2.1</v>
      </c>
      <c r="CW196" s="22">
        <f t="shared" ref="CW196:CW259" si="653">ROUND(IF(AF196&gt;0,CU196+AF196,0),2)</f>
        <v>0</v>
      </c>
      <c r="CX196" s="22">
        <f t="shared" ref="CX196:CX259" si="654">ROUND(IF(AF196&gt;0,CW196+AD196,0),2)</f>
        <v>0</v>
      </c>
      <c r="CY196" s="22">
        <f t="shared" ref="CY196:CY259" si="655">ROUND(CZ196-AO196,2)</f>
        <v>29.98</v>
      </c>
      <c r="CZ196" s="22">
        <f t="shared" ref="CZ196:CZ259" si="656">ROUND(DA196-AS196,2)</f>
        <v>30.13</v>
      </c>
      <c r="DA196" s="18">
        <v>30.25</v>
      </c>
      <c r="DB196" s="20">
        <f t="shared" si="571"/>
        <v>2.7</v>
      </c>
      <c r="DC196" s="20">
        <f t="shared" si="572"/>
        <v>0</v>
      </c>
      <c r="DD196" s="20">
        <f t="shared" si="573"/>
        <v>2.7</v>
      </c>
      <c r="DE196" s="20">
        <f t="shared" ref="DE196:DE259" si="657">ROUND(IF(OR(CI196="Đào đất",CI196="Đào đất + đào đá"),IF(CK196&gt;=Q196,Q196,CK196),0),2)</f>
        <v>0.1</v>
      </c>
      <c r="DF196" s="20">
        <f t="shared" ref="DF196:DF259" si="658">ROUND(IF(OR(CI196="Đào đất",CI196="Đào đất + đào đá"),IF(CK196&lt;=Q196,0,IF(CK196&gt;=Q196+T196,T196,CK196-Q196)),0),2)</f>
        <v>0.2</v>
      </c>
      <c r="DG196" s="20">
        <f t="shared" ref="DG196:DG259" si="659">ROUND(IF(OR(CI196="Đào đất",CI196="Đào đất + đào đá"),IF(CK196&lt;=Q196+T196,0,IF(CK196&gt;=Q196+T196+Z196+AD196+AO196+AS196,Z196+AD196+AO196+AS196,CK196-(Q196+T196))),0),2)</f>
        <v>2.37</v>
      </c>
      <c r="DH196" s="20">
        <f t="shared" ref="DH196:DH259" si="660">IF(CI196="Đào đá",IF(CJ196&gt;=Q196,Q196,CJ196),IF(CI196="Đào đất + Đào đá",IF(CL196&gt;=Q196,IF(DE196&lt;Q196,Q196-DE196,0),CJ196),0))</f>
        <v>0</v>
      </c>
      <c r="DI196" s="20">
        <f t="shared" ref="DI196:DI259" si="661">IF(CI196="Đào đá",IF(CJ196&lt;=Q196,0,IF(CJ196&gt;=Q196+T196,T196,CJ196-Q196)),IF(CI196="Đào đất + Đào đá",IF(CL196&gt;=Q196+T196,IF(DF196&lt;T196,T196-DF196,0),CJ196-DH196),0))</f>
        <v>0</v>
      </c>
      <c r="DJ196" s="20">
        <f t="shared" ref="DJ196:DJ259" si="662">IF(CI196="Đào đá",IF(CJ196&lt;=Q196+T196,0,IF(CJ196&gt;=Q196+T196+Z196+AD196+AO196+AS196,Z196+AD196+AO196+AS196,CJ196-(Q196+T196))),IF(CI196="Đào đất + Đào đá",IF(CL196&gt;=Q196+T196+Z196+AD196+AO196+AS196,IF(DG196&lt;Z196+AD196+AO196+AS196,Z196+AD196+AO196+AS196-DG196,0),CJ196-(DH196+DI196)),0))</f>
        <v>0</v>
      </c>
      <c r="DK196" s="20">
        <f t="shared" si="574"/>
        <v>2.67</v>
      </c>
      <c r="DL196" s="20">
        <f t="shared" si="575"/>
        <v>0</v>
      </c>
      <c r="DM196" s="20">
        <f t="shared" si="576"/>
        <v>3.0000000000000249E-2</v>
      </c>
      <c r="DN196" s="20">
        <f t="shared" si="577"/>
        <v>0</v>
      </c>
      <c r="DO196" s="18">
        <v>2.54</v>
      </c>
      <c r="DP196" s="18">
        <v>0</v>
      </c>
      <c r="DQ196" s="18">
        <v>1</v>
      </c>
      <c r="DR196" s="18">
        <v>1</v>
      </c>
      <c r="DS196" s="25">
        <f t="shared" si="578"/>
        <v>2.54</v>
      </c>
      <c r="DT196" s="25">
        <f t="shared" si="579"/>
        <v>0</v>
      </c>
      <c r="DU196" s="25">
        <f t="shared" si="580"/>
        <v>6.86</v>
      </c>
      <c r="DV196" s="25">
        <f t="shared" si="581"/>
        <v>0</v>
      </c>
      <c r="DW196" s="25">
        <f t="shared" si="582"/>
        <v>6.86</v>
      </c>
      <c r="DX196" s="25">
        <f t="shared" si="583"/>
        <v>13.99</v>
      </c>
      <c r="DY196" s="25">
        <f t="shared" si="584"/>
        <v>0</v>
      </c>
      <c r="DZ196" s="25">
        <f t="shared" si="585"/>
        <v>13.99</v>
      </c>
      <c r="EA196" s="25">
        <f t="shared" si="586"/>
        <v>8.81</v>
      </c>
      <c r="EB196" s="25">
        <f t="shared" si="587"/>
        <v>0</v>
      </c>
      <c r="EC196" s="25">
        <f t="shared" si="588"/>
        <v>8.81</v>
      </c>
      <c r="ED196" s="25">
        <f t="shared" si="589"/>
        <v>5.18</v>
      </c>
      <c r="EE196" s="25">
        <f t="shared" si="589"/>
        <v>0</v>
      </c>
      <c r="EF196" s="25">
        <f t="shared" si="590"/>
        <v>5.18</v>
      </c>
      <c r="EG196" s="25">
        <f t="shared" si="591"/>
        <v>8.81</v>
      </c>
      <c r="EH196" s="25">
        <f t="shared" si="591"/>
        <v>0</v>
      </c>
      <c r="EI196" s="25">
        <f t="shared" si="592"/>
        <v>8.81</v>
      </c>
      <c r="EJ196" s="18">
        <v>540.09</v>
      </c>
      <c r="EK196" s="18">
        <v>501.39</v>
      </c>
      <c r="EL196" s="18" t="s">
        <v>990</v>
      </c>
      <c r="EM196" s="18" t="s">
        <v>991</v>
      </c>
      <c r="EN196" s="16" t="s">
        <v>774</v>
      </c>
      <c r="EO196" s="16" t="s">
        <v>132</v>
      </c>
      <c r="EP196" s="16" t="e">
        <f>IF(OR(EN196="Cống tròn",EN196="Cống hộp",EN196="Ống nhựa"),INDEX(#REF!,MATCH(E196,#REF!,0)),IF(OR(EN196="Rãnh xây",EN196="Rãnh bê tông"),INDEX(#REF!,MATCH(E196,#REF!,0)),0))</f>
        <v>#REF!</v>
      </c>
      <c r="EQ196" s="18">
        <v>37.500000000000043</v>
      </c>
      <c r="ER196" s="18">
        <v>1</v>
      </c>
      <c r="ES196" s="25">
        <f t="shared" si="593"/>
        <v>37</v>
      </c>
      <c r="ET196" s="1" t="e">
        <f>_xlfn.IFNA(IF(EN196="Cống tròn",INDEX(#REF!,MATCH(E196,#REF!,0)),IF(EN196="Cống hộp",INDEX(#REF!,MATCH(E196,#REF!,0)),EU196&amp;" ,"&amp;EV196)),0)</f>
        <v>#REF!</v>
      </c>
      <c r="EU196" s="16" t="s">
        <v>769</v>
      </c>
      <c r="EV196" s="16" t="s">
        <v>775</v>
      </c>
      <c r="EW196" s="16" t="e">
        <f>_xlfn.IFNA(INDEX(#REF!,MATCH(E196,#REF!,0)),0)</f>
        <v>#REF!</v>
      </c>
      <c r="EX196" s="16"/>
      <c r="EY196" s="18">
        <v>0</v>
      </c>
      <c r="EZ196" s="18">
        <v>0</v>
      </c>
      <c r="FA196" s="18">
        <v>0</v>
      </c>
      <c r="FB196" s="19">
        <v>0</v>
      </c>
      <c r="FC196" s="19">
        <v>0</v>
      </c>
      <c r="FD196" s="25">
        <f t="shared" ref="FD196:FD259" si="663">FB196*ES196</f>
        <v>0</v>
      </c>
      <c r="FE196" s="25">
        <f t="shared" si="594"/>
        <v>0</v>
      </c>
      <c r="FF196" s="18">
        <v>0.1</v>
      </c>
      <c r="FG196" s="18">
        <v>2</v>
      </c>
      <c r="FH196" s="18">
        <v>1</v>
      </c>
      <c r="FI196" s="25">
        <f t="shared" si="595"/>
        <v>1.2</v>
      </c>
      <c r="FJ196" s="18">
        <v>0</v>
      </c>
      <c r="FK196" s="18">
        <v>0</v>
      </c>
      <c r="FL196" s="18">
        <v>0.2</v>
      </c>
      <c r="FM196" s="18">
        <v>1.4</v>
      </c>
      <c r="FN196" s="18">
        <v>0</v>
      </c>
      <c r="FO196" s="25">
        <f t="shared" si="596"/>
        <v>1.4</v>
      </c>
      <c r="FP196" s="18">
        <v>1.4999999999999999E-2</v>
      </c>
      <c r="FQ196" s="18">
        <v>1</v>
      </c>
      <c r="FR196" s="25">
        <f t="shared" ref="FR196:FR259" si="664">IF(OR(EN196="Cống tròn",EN196="Cống hộp"),INT(EQ196/(ER196+FP196)),0)</f>
        <v>36</v>
      </c>
      <c r="FS196" s="25">
        <f t="shared" ref="FS196:FS259" si="665">IF(OR(EN196="Cống tròn",EN196="Cống hộp"),(FR196-FQ196)*FP196,0)</f>
        <v>0.52500000000000002</v>
      </c>
      <c r="FT196" s="25">
        <f t="shared" ref="FT196:FT259" si="666">IF(OR(EN196="Cống tròn",EN196="Cống hộp"),(FR196*ER196)+FS196,0)</f>
        <v>36.524999999999999</v>
      </c>
      <c r="FU196" s="25">
        <f t="shared" ref="FU196:FU259" si="667">IF(OR(EN196="Cống tròn",EN196="Cống hộp"),FT196-EQ196,0)</f>
        <v>-0.97500000000004405</v>
      </c>
      <c r="FV196" s="25" t="str">
        <f t="shared" si="597"/>
        <v>Thêm 01</v>
      </c>
      <c r="FW196" s="25">
        <f t="shared" si="598"/>
        <v>0.04</v>
      </c>
      <c r="FX196" s="16"/>
      <c r="FY196" s="16"/>
      <c r="FZ196" s="16"/>
      <c r="GA196" s="16"/>
      <c r="GB196" s="19">
        <v>0</v>
      </c>
      <c r="GC196" s="19">
        <v>0</v>
      </c>
      <c r="GD196" s="19">
        <v>0</v>
      </c>
      <c r="GE196" s="19">
        <v>0</v>
      </c>
      <c r="GF196" s="19">
        <v>0</v>
      </c>
      <c r="GG196" s="19">
        <v>0</v>
      </c>
      <c r="GH196" s="19">
        <v>0</v>
      </c>
      <c r="GI196" s="19">
        <v>0</v>
      </c>
      <c r="GJ196" s="19">
        <v>0</v>
      </c>
      <c r="GK196" s="19">
        <v>0</v>
      </c>
      <c r="GL196" s="25">
        <f t="shared" ref="GL196:GL259" si="668">ROUND(IF(OR(EN196="Rãnh xây",EN196="Rãnh bê tông"),(IR196+JT196)/2,0),2)</f>
        <v>0</v>
      </c>
      <c r="GM196" s="25">
        <f t="shared" si="599"/>
        <v>0</v>
      </c>
      <c r="GN196" s="19">
        <v>0</v>
      </c>
      <c r="GO196" s="19">
        <v>0</v>
      </c>
      <c r="GP196" s="19">
        <v>0</v>
      </c>
      <c r="GQ196" s="19">
        <v>0</v>
      </c>
      <c r="GR196" s="1" t="e">
        <f>_xlfn.IFNA(INDEX(#REF!,MATCH(E196,#REF!,0)),0)</f>
        <v>#REF!</v>
      </c>
      <c r="GS196" s="16"/>
      <c r="GT196" s="18">
        <v>0</v>
      </c>
      <c r="GU196" s="18">
        <v>0</v>
      </c>
      <c r="GV196" s="18">
        <v>0</v>
      </c>
      <c r="GW196" s="18">
        <v>0</v>
      </c>
      <c r="GX196" s="25">
        <f t="shared" ref="GX196:GX259" si="669">IF(AND(FZ196="Có",FX196="Tường xây gạch"),IF(FY196="Không mũ mố",GM196,GM196+GN196+GP196),IF(AND(FZ196="Không",FY196="Mũ mố xây gạch"),GP196,0))</f>
        <v>0</v>
      </c>
      <c r="GY196" s="25">
        <f t="shared" ref="GY196:GY259" si="670">IF(AND(GA196="Có",FX196="Tường xây gạch"),IF(FY196="Không mũ mố",GM196,GM196+GN196+GP196),IF(AND(GA196="Không",FY196="Mũ mố xây gạch"),GP196+GQ196,0))</f>
        <v>0</v>
      </c>
      <c r="GZ196" s="25">
        <f t="shared" si="600"/>
        <v>0</v>
      </c>
      <c r="HA196" s="1" t="e" cm="1">
        <f t="array" ref="HA196">INDEX(#REF!,MATCH(EJ196&amp;EK196&amp;HD196&amp;HE196&amp;HF196,#REF!&amp;#REF!&amp;#REF!&amp;#REF!&amp;#REF!,0))</f>
        <v>#REF!</v>
      </c>
      <c r="HB196" s="16"/>
      <c r="HC196" s="25">
        <f t="shared" si="601"/>
        <v>0</v>
      </c>
      <c r="HD196" s="18">
        <v>0</v>
      </c>
      <c r="HE196" s="18">
        <v>0</v>
      </c>
      <c r="HF196" s="18">
        <v>0</v>
      </c>
      <c r="HG196" s="1" t="e" cm="1">
        <f t="array" ref="HG196">INDEX(#REF!,MATCH(EJ196&amp;EK196&amp;HJ196&amp;HK196&amp;HL196,#REF!&amp;#REF!&amp;#REF!&amp;#REF!&amp;#REF!,0))</f>
        <v>#REF!</v>
      </c>
      <c r="HH196" s="16"/>
      <c r="HI196" s="25">
        <f t="shared" si="602"/>
        <v>0</v>
      </c>
      <c r="HJ196" s="25">
        <f t="shared" si="603"/>
        <v>0</v>
      </c>
      <c r="HK196" s="19">
        <v>0</v>
      </c>
      <c r="HL196" s="19">
        <v>0</v>
      </c>
      <c r="HM196" s="18">
        <v>0.01</v>
      </c>
      <c r="HN196" s="18">
        <v>1</v>
      </c>
      <c r="HO196" s="25">
        <f t="shared" si="604"/>
        <v>0</v>
      </c>
      <c r="HP196" s="25">
        <f t="shared" si="605"/>
        <v>0</v>
      </c>
      <c r="HQ196" s="25">
        <f t="shared" si="606"/>
        <v>0</v>
      </c>
      <c r="HR196" s="25">
        <f t="shared" si="607"/>
        <v>0</v>
      </c>
      <c r="HS196" s="25">
        <f t="shared" si="608"/>
        <v>0</v>
      </c>
      <c r="HT196" s="19">
        <v>0</v>
      </c>
      <c r="HU196" s="19">
        <v>0</v>
      </c>
      <c r="HV196" s="19">
        <v>0</v>
      </c>
      <c r="HW196" s="25">
        <f t="shared" si="609"/>
        <v>0</v>
      </c>
      <c r="HX196" s="19">
        <v>0</v>
      </c>
      <c r="HY196" s="19">
        <v>0</v>
      </c>
      <c r="HZ196" s="18">
        <v>30.25</v>
      </c>
      <c r="IA196" s="20">
        <f>ROUND(IF(EN196="Cống tròn",IF(EN196="Cống tròn",IF(EU196="Không có móng",IQ196-FF196,IF(EU196="Đế",IP196-FN196,IF(OR(EU196="Móng bê tông",EU196="Móng bê tông kết hợp đế"),II196-FJ196,0))),0),IF(EN196="Cống hộp",IF(AND(EN196="Cống hộp",EU196="Không có móng"),IQ196-GF196,IF(AND(EN196="Cống hộp",EU196="Móng bê tông"),IJ196-GB196,0)),IF(OR(EN196="Rãnh xây",EN196="Rãnh bê tông"),IF(OR(EN196="Rãnh xây",EN196="Rãnh bê tông"),IK196-GB196,0),IF(EN196="Ống nhựa",IF(AND(EN196="Ống nhựa",EU196="Không đắp cát"),IQ196-HT196,IF(AND(EN196="Ống nhựa",EU196="Đắp cát"),IH196-HX196,0)),IF(EN196="Rãnh thang",IF(EN196="Rãnh thang",IF(EU196="Móng bê tông",#REF!-#REF!,IQ196),0),0))))),2)</f>
        <v>27.85</v>
      </c>
      <c r="IB196" s="20">
        <f t="shared" si="610"/>
        <v>2.3999999999999986</v>
      </c>
      <c r="IC196" s="20">
        <f t="shared" ref="IC196:IC259" si="671">IF(EN196="Cống tròn",IF(EU196="Không có móng",IQ196-FF196,IF(EU196="Đế",IP196-FN196,IF(OR(EU196="Móng bê tông",EU196="Móng bê tông kết hợp đế"),II196-FJ196,0))),0)</f>
        <v>27.849999999999998</v>
      </c>
      <c r="ID196" s="20">
        <f t="shared" ref="ID196:ID259" si="672">IF(AND(EN196="Cống hộp",EU196="Không có móng"),IQ196-GF196,IF(AND(EN196="Cống hộp",EU196="Móng bê tông"),IJ196-GB196,0))</f>
        <v>0</v>
      </c>
      <c r="IE196" s="20">
        <f t="shared" ref="IE196:IE259" si="673">IF(OR(EN196="Rãnh xây",EN196="Rãnh bê tông"),IK196-GB196,0)</f>
        <v>0</v>
      </c>
      <c r="IF196" s="20">
        <f t="shared" ref="IF196:IF259" si="674">IF(AND(EN196="Ống nhựa",EU196="Không đắp cát"),IQ196-HT196,IF(AND(EN196="Ống nhựa",EU196="Đắp cát"),IH196-HX196,0))</f>
        <v>0</v>
      </c>
      <c r="IG196" s="20">
        <f>IF(EN196="Rãnh thang",IF(AND(EN196="Rãnh thang",EU196="Móng bê tông"),IQ196-#REF!,0),IF(EN196="Ống nhựa",IF(AND(EN196="Ống nhựa",EU196="Đắp cát"),IQ196-HT196,0),IF(EN196="Cống tròn",IF(EN196="Cống tròn",IF(OR(EU196="Móng bê tông",EU196="Móng bê tông kết hợp đế"),IM196-FL196,0),0),IF(EN196="Cống hộp",IF(AND(EN196="Cống hộp",EU196="Móng bê tông"),IN196-GD196,0),IF(OR(EN196="Rãnh xây",EN196="Rãnh bê tông"),IF(AND(EN196="Rãnh xây",EU196="Móng bê tông"),IO196-GD196,IF(AND(EN196="Rãnh bê tông",EU196="Móng bê tông"),IO196-GD196,0)),0)))))</f>
        <v>27.849999999999998</v>
      </c>
      <c r="IH196" s="20">
        <f t="shared" ref="IH196:IH259" si="675">IF(AND(EN196="Ống nhựa",EU196="Đắp cát"),IQ196-HT196,0)</f>
        <v>0</v>
      </c>
      <c r="II196" s="20">
        <f t="shared" ref="II196:II259" si="676">IF(EN196="Cống tròn",IF(OR(EU196="Móng bê tông",EU196="Móng bê tông kết hợp đế"),IM196-FL196,0),0)</f>
        <v>27.849999999999998</v>
      </c>
      <c r="IJ196" s="20">
        <f t="shared" ref="IJ196:IJ259" si="677">IF(AND(EN196="Cống hộp",EU196="Móng bê tông"),IN196-GD196,0)</f>
        <v>0</v>
      </c>
      <c r="IK196" s="20">
        <f t="shared" ref="IK196:IK259" si="678">IF(AND(EN196="Rãnh xây",EU196="Móng bê tông"),IO196-GD196,IF(AND(EN196="Rãnh bê tông",EU196="Móng bê tông"),IO196-GD196,0))</f>
        <v>0</v>
      </c>
      <c r="IL196" s="20">
        <f t="shared" ref="IL196:IL259" si="679">IF(EN196="Rãnh thang",IF(AND(EN196="Rãnh thang",EU196="Móng bê tông"),IQ196,0),IF(EN196="Cống tròn",IF(EN196="Cống tròn",IF(EU196="Móng bê tông",IQ196-FF196,IF(EU196="Móng bê tông kết hợp đế",IP196-FN196,0)),0),IF(EN196="Cống hộp",IF(AND(EN196="Cống hộp",EU196="Móng bê tông"),IQ196-GF196,0),IF(OR(EN196="Rãnh xây",EN196="Rãnh bê tông"),IF(AND(EN196="Rãnh xây",EU196="Móng bê tông"),IQ196,IF(AND(EN196="Rãnh bê tông",EU196="Móng bê tông"),IQ196,0)),0))))</f>
        <v>28.049999999999997</v>
      </c>
      <c r="IM196" s="20">
        <f t="shared" ref="IM196:IM259" si="680">IF(EN196="Cống tròn",IF(EU196="Móng bê tông",IQ196-FF196,IF(EU196="Móng bê tông kết hợp đế",IP196-FN196,0)),0)</f>
        <v>28.049999999999997</v>
      </c>
      <c r="IN196" s="20">
        <f t="shared" ref="IN196:IN259" si="681">IF(AND(EN196="Cống hộp",EU196="Móng bê tông"),IQ196-GF196,0)</f>
        <v>0</v>
      </c>
      <c r="IO196" s="20">
        <f t="shared" ref="IO196:IO259" si="682">IF(AND(EN196="Rãnh xây",EU196="Móng bê tông"),IQ196,IF(AND(EN196="Rãnh bê tông",EU196="Móng bê tông"),IQ196,0))</f>
        <v>0</v>
      </c>
      <c r="IP196" s="20">
        <f t="shared" ref="IP196:IP259" si="683">IF(OR(EU196="Móng bê tông kết hợp đế",EU196="Đế"),IQ196-FF196,0)</f>
        <v>0</v>
      </c>
      <c r="IQ196" s="18">
        <v>28.15</v>
      </c>
      <c r="IR196" s="25">
        <f t="shared" si="611"/>
        <v>0</v>
      </c>
      <c r="IS196" s="25">
        <f t="shared" ref="IS196:IS259" si="684">ROUND(IF(OR(EN196="Rãnh xây",EN196="Rãnh bê tông",EN196="Cống hộp"),IT196-GN196,0),2)</f>
        <v>0</v>
      </c>
      <c r="IT196" s="25">
        <f t="shared" ref="IT196:IT259" si="685">ROUND(IF(EN196="Cống hộp",IX196-GP196,IF(OR(EN196="Rãnh xây",EN196="Rãnh bê tông"),IY196-GP196,0)),2)</f>
        <v>0</v>
      </c>
      <c r="IU196" s="25">
        <f>ROUND(IF(EN196="Cống tròn",IF(EN196="Cống tròn",IV196+FF196,0),IF(EN196="Cống hộp",IF(EN196="Cống hộp",IV196+GP196,0),IF(OR(EN196="Rãnh xây",EN196="Rãnh bê tông"),IF(OR(EN196="Rãnh xây",EN196="Rãnh bê tông"),IV196+GP196,0),IF(EN196="ống nhựa",IF(EN196="Ống nhựa",IV196+HT196,0),IF(EN196="Rãnh thang",IF(EN196="Rãnh thang",IQ196+#REF!,0),0))))),2)</f>
        <v>28.25</v>
      </c>
      <c r="IV196" s="18">
        <v>28.15</v>
      </c>
      <c r="IW196" s="25">
        <f t="shared" ref="IW196:IW259" si="686">ROUND(IF(EN196="Cống tròn",IV196+FF196,0),2)</f>
        <v>28.25</v>
      </c>
      <c r="IX196" s="25">
        <f t="shared" ref="IX196:IX259" si="687">ROUND(IF(EN196="Cống hộp",IV196+GP196,0),2)</f>
        <v>0</v>
      </c>
      <c r="IY196" s="25">
        <f t="shared" ref="IY196:IY259" si="688">ROUND(IF(OR(EN196="Rãnh xây",EN196="Rãnh bê tông"),IV196+GP196,0),2)</f>
        <v>0</v>
      </c>
      <c r="IZ196" s="25">
        <f t="shared" ref="IZ196:IZ259" si="689">ROUND(IF(EN196="Ống nhựa",IV196+HT196,0),2)</f>
        <v>0</v>
      </c>
      <c r="JA196" s="25">
        <f t="shared" ref="JA196:JA259" si="690">ROUND(IF(EN196="Ống nhựa",IZ196+HY196,0),2)</f>
        <v>0</v>
      </c>
      <c r="JB196" s="18">
        <v>29.25</v>
      </c>
      <c r="JC196" s="20">
        <f>ROUND(IF(EN196="Cống tròn",IF(EN196="Cống tròn",IF(EU196="Không có móng",JS196-FF196,IF(EU196="Đế",JR196-FN196,IF(OR(EU196="Móng bê tông",EU196="Móng bê tông kết hợp đế"),JK196-FJ196,0))),0),IF(EN196="Cống hộp",IF(AND(EN196="Cống hộp",EU196="Không có móng"),JS196-GF196,IF(AND(EN196="Cống hộp",EU196="Móng bê tông"),JL196-GB196,0)),IF(OR(EN196="Rãnh xây",EN196="Rãnh bê tông"),IF(OR(EN196="Rãnh xây",EN196="Rãnh bê tông"),JM196-GB196,0),IF(EN196="Ống nhựa",IF(AND(EN196="Ống nhựa",EU196="Không đắp cát"),JS196-HT196,IF(AND(EN196="Ống nhựa",EU196="Đắp cát"),JJ196-HX196,0)),IF(EN196="Rãnh thang",IF(EN196="Rãnh thang",IF(EU196="Móng bê tông",#REF!-#REF!,JS196),0),0))))),2)</f>
        <v>26.85</v>
      </c>
      <c r="JD196" s="20">
        <f t="shared" si="612"/>
        <v>2.3999999999999986</v>
      </c>
      <c r="JE196" s="20">
        <f t="shared" ref="JE196:JE259" si="691">IF(EN196="Cống tròn",IF(EU196="Không có móng",JS196-FF196,IF(EU196="Đế",JR196-FN196,IF(OR(EU196="Móng bê tông",EU196="Móng bê tông kết hợp đế"),JK196-FJ196,0))),0)</f>
        <v>26.849999999999998</v>
      </c>
      <c r="JF196" s="20">
        <f t="shared" ref="JF196:JF259" si="692">IF(AND(EN196="Cống hộp",EU196="Không có móng"),JS196-GF196,IF(AND(EN196="Cống hộp",EU196="Móng bê tông"),JL196-GB196,0))</f>
        <v>0</v>
      </c>
      <c r="JG196" s="20">
        <f t="shared" ref="JG196:JG259" si="693">IF(OR(EN196="Rãnh xây",EN196="Rãnh bê tông"),JM196-GB196,0)</f>
        <v>0</v>
      </c>
      <c r="JH196" s="20">
        <f t="shared" ref="JH196:JH259" si="694">IF(AND(EN196="Ống nhựa",EU196="Không đắp cát"),JS196-HT196,IF(AND(EN196="Ống nhựa",EU196="Đắp cát"),JJ196-HX196,0))</f>
        <v>0</v>
      </c>
      <c r="JI196" s="20">
        <f>IF(EN196="Rãnh thang",IF(AND(EN196="Rãnh thang",EU196="Móng bê tông"),JS196-#REF!,0),IF(EN196="Ống nhựa",IF(AND(EN196="Ống nhựa",EU196="Đắp cát"),JS196-HT196,0),IF(EN196="Cống tròn",IF(EN196="Cống tròn",IF(OR(EU196="Móng bê tông",EU196="Móng bê tông kết hợp đế"),JO196-FL196,0),0),IF(EN196="Cống hộp",IF(AND(EN196="Cống hộp",EU196="Móng bê tông"),JP196-GD196,0),IF(OR(EN196="Rãnh xây",EN196="Rãnh bê tông"),IF(AND(EN196="Rãnh xây",EU196="Móng bê tông"),JQ196-GD196,IF(AND(EN196="Rãnh bê tông",EU196="Móng bê tông"),JQ196-GD196,0)),0)))))</f>
        <v>26.849999999999998</v>
      </c>
      <c r="JJ196" s="20">
        <f t="shared" ref="JJ196:JJ259" si="695">IF(AND(EN196="Ống nhựa",EU196="Đắp cát"),JS196-HT196,0)</f>
        <v>0</v>
      </c>
      <c r="JK196" s="20">
        <f t="shared" ref="JK196:JK259" si="696">IF(EN196="Cống tròn",IF(OR(EU196="Móng bê tông",EU196="Móng bê tông kết hợp đế"),JO196-FL196,0),0)</f>
        <v>26.849999999999998</v>
      </c>
      <c r="JL196" s="20">
        <f t="shared" ref="JL196:JL259" si="697">IF(AND(EN196="Cống hộp",EU196="Móng bê tông"),JP196-GD196,0)</f>
        <v>0</v>
      </c>
      <c r="JM196" s="20">
        <f t="shared" ref="JM196:JM259" si="698">IF(AND(EN196="Rãnh xây",EU196="Móng bê tông"),JQ196-GD196,IF(AND(EN196="Rãnh bê tông",EU196="Móng bê tông"),JQ196-GD196,0))</f>
        <v>0</v>
      </c>
      <c r="JN196" s="20">
        <f t="shared" ref="JN196:JN259" si="699">IF(EN196="Rãnh thang",IF(AND(EN196="Rãnh thang",EU196="Móng bê tông"),JS196,0),IF(EN196="Cống tròn",IF(EN196="Cống tròn",IF(EU196="Móng bê tông",JS196-FF196,IF(EU196="Móng bê tông kết hợp đế",JR196-FN196,0)),0),IF(EN196="Cống hộp",IF(AND(EN196="Cống hộp",EU196="Móng bê tông"),JS196-GF196,0),IF(OR(EN196="Rãnh xây",EN196="Rãnh bê tông"),IF(AND(EN196="Rãnh xây",EU196="Móng bê tông"),JS196,IF(AND(EN196="Rãnh bê tông",EU196="Móng bê tông"),JS196,0)),0))))</f>
        <v>27.049999999999997</v>
      </c>
      <c r="JO196" s="20">
        <f t="shared" ref="JO196:JO259" si="700">IF(EN196="Cống tròn",IF(EU196="Móng bê tông",JS196-FF196,IF(EU196="Móng bê tông kết hợp đế",JR196-FN196,0)),0)</f>
        <v>27.049999999999997</v>
      </c>
      <c r="JP196" s="20">
        <f t="shared" ref="JP196:JP259" si="701">IF(AND(EN196="Cống hộp",EU196="Móng bê tông"),JS196-GF196,0)</f>
        <v>0</v>
      </c>
      <c r="JQ196" s="20">
        <f t="shared" ref="JQ196:JQ259" si="702">IF(AND(EN196="Rãnh xây",EU196="Móng bê tông"),JS196,IF(AND(EN196="Rãnh bê tông",EU196="Móng bê tông"),JS196,0))</f>
        <v>0</v>
      </c>
      <c r="JR196" s="20">
        <f t="shared" ref="JR196:JR259" si="703">IF(OR(EU196="Móng bê tông kết hợp đế",EU196="Đế"),JS196-FF196,0)</f>
        <v>0</v>
      </c>
      <c r="JS196" s="26">
        <v>27.15</v>
      </c>
      <c r="JT196" s="25">
        <f t="shared" si="613"/>
        <v>0</v>
      </c>
      <c r="JU196" s="25">
        <f t="shared" ref="JU196:JU259" si="704">ROUND(IF(OR(EN196="Rãnh xây",EN196="Rãnh bê tông",EN196="Cống hộp"),JV196-GN196,0),2)</f>
        <v>0</v>
      </c>
      <c r="JV196" s="25">
        <f t="shared" ref="JV196:JV259" si="705">ROUND(IF(EN196="Cống hộp",JZ196-GP196,IF(OR(EN196="Rãnh xây",EN196="Rãnh bê tông"),KA196-GP196,0)),2)</f>
        <v>0</v>
      </c>
      <c r="JW196" s="25">
        <f>ROUND(IF(EN196="Cống tròn",IF(EN196="Cống tròn",JX196+FF196,0),IF(EN196="Cống hộp",IF(EN196="Cống hộp",JX196+GP196,0),IF(OR(EN196="Rãnh xây",EN196="Rãnh bê tông"),IF(OR(EN196="Rãnh xây",EN196="Rãnh bê tông"),JX196+GP196,0),IF(EN196="ống nhựa",IF(EN196="Ống nhựa",JX196+HT196,0),IF(EN196="Rãnh thang",IF(EN196="Rãnh thang",JS196+#REF!,0),0))))),2)</f>
        <v>28.25</v>
      </c>
      <c r="JX196" s="27">
        <v>28.15</v>
      </c>
      <c r="JY196" s="25">
        <f t="shared" ref="JY196:JY259" si="706">ROUND(IF(EN196="Cống tròn",JX196+FF196,0),2)</f>
        <v>28.25</v>
      </c>
      <c r="JZ196" s="25">
        <f t="shared" ref="JZ196:JZ259" si="707">ROUND(IF(EN196="Cống hộp",JX196+GP196,0),2)</f>
        <v>0</v>
      </c>
      <c r="KA196" s="25">
        <f t="shared" ref="KA196:KA259" si="708">ROUND(IF(OR(EN196="Rãnh xây",EN196="Rãnh bê tông"),JX196+GP196,0),2)</f>
        <v>0</v>
      </c>
      <c r="KB196" s="25">
        <f t="shared" ref="KB196:KB259" si="709">ROUND(IF(EN196="Ống nhựa",JX196+HT196,0),2)</f>
        <v>0</v>
      </c>
      <c r="KC196" s="25">
        <f t="shared" ref="KC196:KC259" si="710">ROUND(IF(EN196="Ống nhựa",KB196+HY196,0),2)</f>
        <v>0</v>
      </c>
      <c r="KD196" s="28" t="s">
        <v>98</v>
      </c>
      <c r="KE196" s="27">
        <v>0</v>
      </c>
      <c r="KF196" s="25">
        <f t="shared" ref="KF196:KF259" si="711">IF(KD196="",0,IF(KD196="Đào đá",0,IB196-KE196))</f>
        <v>2.3999999999999986</v>
      </c>
      <c r="KG196" s="25">
        <f t="shared" si="614"/>
        <v>2.3999999999999986</v>
      </c>
      <c r="KH196" s="27">
        <v>0</v>
      </c>
      <c r="KI196" s="25">
        <f t="shared" ref="KI196:KI259" si="712">IF(KD196="",0,IF(KD196="Đào đá",0,JD196-KH196))</f>
        <v>2.3999999999999986</v>
      </c>
      <c r="KJ196" s="25">
        <f t="shared" si="615"/>
        <v>2.3999999999999986</v>
      </c>
      <c r="KK196" s="25">
        <f t="shared" ref="KK196:KK259" si="713">IF(OR(KD196="Đào đất",KD196="Đào đất + đào đá"),IF(KF196&gt;=FJ196,FJ196,KF196),0)</f>
        <v>0</v>
      </c>
      <c r="KL196" s="25">
        <f t="shared" ref="KL196:KL259" si="714">IF(OR(KD196="Đào đất",KD196="Đào đất + đào đá"),IF(KI196&gt;=FJ196,FJ196,KI196),0)</f>
        <v>0</v>
      </c>
      <c r="KM196" s="25">
        <f t="shared" si="616"/>
        <v>0</v>
      </c>
      <c r="KN196" s="25">
        <f t="shared" ref="KN196:KN259" si="715">IF(KD196="Đào đá",IF(KE196&gt;=FJ196,FJ196,KE196),IF(KD196="Đào đất + Đào đá",IF(KG196&gt;=FJ196,IF(KK196&lt;FJ196,FJ196-KK196,0),KE196),0))</f>
        <v>0</v>
      </c>
      <c r="KO196" s="25">
        <f t="shared" ref="KO196:KO259" si="716">IF(KD196="Đào đá",IF(KH196&gt;=FJ196,FJ196,KH196),IF(KD196="Đào đất + Đào đá",IF(KJ196&gt;=FJ196,IF(KL196&lt;FJ196,FJ196-KL196,0),KH196),0))</f>
        <v>0</v>
      </c>
      <c r="KP196" s="25">
        <f t="shared" si="617"/>
        <v>0</v>
      </c>
      <c r="KQ196" s="25">
        <f t="shared" ref="KQ196:KQ259" si="717">IF(OR(KD196="Đào đất",KD196="Đào đất + đào đá"),IF(KF196&lt;=FJ196,0,IF(KF196&gt;=FJ196+FL196,FL196,KF196-FJ196)),0)</f>
        <v>0.2</v>
      </c>
      <c r="KR196" s="25">
        <f t="shared" ref="KR196:KR259" si="718">IF(OR(KD196="Đào đất",KD196="Đào đất + đào đá"),IF(KI196&lt;=FJ196,0,IF(KI196&gt;=FJ196+FL196,FL196,KI196-FJ196)),0)</f>
        <v>0.2</v>
      </c>
      <c r="KS196" s="25">
        <f t="shared" si="618"/>
        <v>0.2</v>
      </c>
      <c r="KT196" s="25">
        <f t="shared" ref="KT196:KT259" si="719">IF(KD196="Đào đá",IF(KE196&lt;=FJ196,0,IF(KE196&gt;=FJ196+FL196,FL196,KE196-FJ196)),IF(KD196="Đào đất + Đào đá",IF(KG196&gt;=FJ196+FL196,IF(KQ196&lt;FL196,FL196-KQ196,0),KE196-KN196),0))</f>
        <v>0</v>
      </c>
      <c r="KU196" s="25">
        <f t="shared" ref="KU196:KU259" si="720">IF(KD196="Đào đá",IF(KH196&lt;=FJ196,0,IF(KH196&gt;=FJ196+FL196,FL196,KH196-FJ196)),IF(KD196="Đào đất + Đào đá",IF(KJ196&gt;=FJ196+FL196,IF(KR196&lt;FL196,FL196-KR196,0),KH196-KO196),0))</f>
        <v>0</v>
      </c>
      <c r="KV196" s="25">
        <f t="shared" si="619"/>
        <v>0</v>
      </c>
      <c r="KW196" s="25">
        <f t="shared" ref="KW196:KW255" si="721">IF(OR(KD196="Đào đất",KD196="Đào đất + đào đá"),IF(KF196&lt;=FJ196+FL196,0,IF(KF196&gt;=FJ196+FL196+FN196,FN196,KF196-(FJ196+FL196))),0)</f>
        <v>0</v>
      </c>
      <c r="KX196" s="25">
        <f t="shared" ref="KX196:KX259" si="722">IF(OR(KD196="Đào đất",KD196="Đào đất + đào đá"),IF(KI196&lt;=FJ196+FL196,0,IF(KI196&gt;=FJ196+FL196+FN196,FN196,KI196-(FJ196+FL196))),0)</f>
        <v>0</v>
      </c>
      <c r="KY196" s="25">
        <f t="shared" si="620"/>
        <v>0</v>
      </c>
      <c r="KZ196" s="25">
        <f t="shared" ref="KZ196:KZ259" si="723">IF(KD196="Đào đá",IF(KE196&lt;=FJ196+FL196,0,IF(KE196&gt;=FJ196+FL196+FN196,FN196,KE196-(FJ196+FL196))),IF(KD196="Đào đất + Đào đá",IF(KG196&gt;=FJ196+FL196+FN196,IF(KW196&lt;FN196,FN196-KW196,0),KE196-(KN196+KT196)),0))</f>
        <v>0</v>
      </c>
      <c r="LA196" s="25">
        <f t="shared" ref="LA196:LA259" si="724">IF(KD196="Đào đá",IF(KH196&lt;=FJ196+FL196,0,IF(KH196&gt;=FJ196+FL196+FN196,FN196,KH196-(FJ196+FL196))),IF(KD196="Đào đất + Đào đá",IF(KJ196&gt;=FJ196+FL196+FN196,IF(KX196&lt;FN196,FN196-KX196,0),KH196-(KO196+KU196)),0))</f>
        <v>0</v>
      </c>
      <c r="LB196" s="25">
        <f t="shared" si="621"/>
        <v>0</v>
      </c>
      <c r="LC196" s="25">
        <f t="shared" ref="LC196:LC259" si="725">IF(OR(KD196="Đào đất",KD196="Đào đất + đào đá"),IF(KF196&lt;=FJ196+FL196+FN196,0,IF(KF196&gt;=FO196,FO196,KF196-(FJ196+FL196+FN196))),0)</f>
        <v>1.4</v>
      </c>
      <c r="LD196" s="25">
        <f t="shared" ref="LD196:LD259" si="726">IF(OR(KD196="Đào đất",KD196="Đào đất + đào đá"),IF(KI196&lt;=FJ196+FL196+FN196,0,IF(KI196&gt;=FO196,FO196,KI196-(FJ196+FL196+FN196))),0)</f>
        <v>1.4</v>
      </c>
      <c r="LE196" s="25">
        <f t="shared" si="622"/>
        <v>1.4</v>
      </c>
      <c r="LF196" s="25">
        <f t="shared" ref="LF196:LF259" si="727">IF(KD196="Đào đá",IF(KE196&lt;=FJ196+FL196+FN196,0,IF(KE196&gt;=FO196,FO196,KE196-(FJ196+FL196+FN196))),IF(KD196="Đào đất + Đào đá",IF(KG196&gt;=FO196,IF(LC196&lt;FI196,FI196-LC196,0),KE196-(KN196+KT196+KZ196)),0))</f>
        <v>0</v>
      </c>
      <c r="LG196" s="25">
        <f t="shared" ref="LG196:LG259" si="728">IF(KD196="Đào đá",IF(KH196&lt;=FJ196+FL196+FN196,0,IF(KH196&gt;=FO196,FO196,KH196-(FJ196+FL196+FN196))),IF(KD196="Đào đất + Đào đá",IF(KJ196&gt;=FO196,IF(LD196&lt;FI196,FI196-LD196,0),KH196-(KO196+KU196+LA196)),0))</f>
        <v>0</v>
      </c>
      <c r="LH196" s="25">
        <f t="shared" si="623"/>
        <v>0</v>
      </c>
      <c r="LI196" s="25">
        <f t="shared" ref="LI196:LI259" si="729">IF(OR(KD196="Đào đất",KD196="Đào đất + Đào đá"),IF(KF196&gt;=GB196,GB196,KF196),0)</f>
        <v>0</v>
      </c>
      <c r="LJ196" s="25">
        <f t="shared" ref="LJ196:LJ259" si="730">IF(OR(KD196="Đào đất",KD196="Đào đất + Đào đá"),IF(KI196&gt;=GB196,GB196,KI196),0)</f>
        <v>0</v>
      </c>
      <c r="LK196" s="25">
        <f t="shared" si="624"/>
        <v>0</v>
      </c>
      <c r="LL196" s="25">
        <f t="shared" ref="LL196:LL259" si="731">IF(KD196="Đào đá",IF(KE196&gt;=GB196,GB196,KE196),IF(KD196="Đào đất + Đào đá",IF(KG196&gt;=GB196,IF(LI196&lt;GB196,GB196-LI196,0),KE196),0))</f>
        <v>0</v>
      </c>
      <c r="LM196" s="25">
        <f t="shared" ref="LM196:LM259" si="732">IF(KD196="Đào đá",IF(KH196&gt;=GB196,GB196,KH196),IF(KD196="Đào đất + Đào đá",IF(KJ196&gt;=GB196,IF(LJ196&lt;GB196,GB196-LJ196,0),KH196),0))</f>
        <v>0</v>
      </c>
      <c r="LN196" s="25">
        <f t="shared" si="625"/>
        <v>0</v>
      </c>
      <c r="LO196" s="25">
        <f t="shared" ref="LO196:LO259" si="733">IF(OR(KD196="Đào đất",KD196="Đào đất + Đào đá"),IF(KF196&lt;=GB196,0,IF(KF196&gt;=GB196+GD196,GD196,KF196-GB196)),0)</f>
        <v>0</v>
      </c>
      <c r="LP196" s="25">
        <f t="shared" ref="LP196:LP259" si="734">IF(OR(KD196="Đào đất",KD196="Đào đất + Đào đá"),IF(KI196&lt;=GB196,0,IF(KI196&gt;=GB196+GD196,GD196,KI196-GB196)),0)</f>
        <v>0</v>
      </c>
      <c r="LQ196" s="25">
        <f t="shared" si="626"/>
        <v>0</v>
      </c>
      <c r="LR196" s="25">
        <f t="shared" ref="LR196:LR259" si="735">IF(KD196="Đào đá",IF(KE196&lt;=GB196,0,IF(KE196&gt;=GB196+GD196,GD196,KE196-GB196)),IF(KD196="Đào đất + Đào đá",IF(KG196&gt;=GB196+GD196,IF(LO196&lt;GD196,GD196-LO196,0),KE196-LL196),0))</f>
        <v>0</v>
      </c>
      <c r="LS196" s="25">
        <f t="shared" ref="LS196:LS259" si="736">IF(KD196="Đào đá",IF(KH196&lt;=GB196,0,IF(KH196&gt;=GB196+GD196,GD196,KH196-GB196)),IF(KD196="Đào đất + Đào đá",IF(KJ196&gt;=GB196+GD196,IF(LP196&lt;GD196,GD196-LP196,0),KH196-LM196),0))</f>
        <v>0</v>
      </c>
      <c r="LT196" s="25">
        <f t="shared" si="627"/>
        <v>0</v>
      </c>
      <c r="LU196" s="25">
        <f t="shared" ref="LU196:LU259" si="737">IF(OR(KD196="Đào đất",KD196="Đào đất + Đào đá"),IF(KF196&lt;=GB196+GD196,0,IF(KF196&gt;=GZ196-(GB196+GD196),GZ196-(GB196+GD196),KF196-(GB196+GD196))),0)</f>
        <v>0</v>
      </c>
      <c r="LV196" s="25">
        <f t="shared" ref="LV196:LV259" si="738">IF(OR(KD196="Đào đất",KD196="Đào đất + Đào đá"),IF(KI196&lt;=GB196+GD196,0,IF(KI196&gt;=GZ196-(GB196+GD196),GZ196-(GB196+GD196),KI196-(GB196+GD196))),0)</f>
        <v>0</v>
      </c>
      <c r="LW196" s="25">
        <f t="shared" si="628"/>
        <v>0</v>
      </c>
      <c r="LX196" s="25">
        <f t="shared" ref="LX196:LX259" si="739">IF(KD196="Đào đá",IF(KE196&lt;=GB196+GD196,0,IF(KE196&gt;=GZ196,GZ196-(GB196+GD196),KE196-(GB196+GD196))),IF(KD196="Đào đất + Đào đá",IF(KG196&gt;=GZ196,IF(LU196&lt;GZ196-(GB196+GD196),(GZ196-(GB196+GD196))-LU196,0),KE196-(LL196+LR196)),0))</f>
        <v>0</v>
      </c>
      <c r="LY196" s="25">
        <f t="shared" ref="LY196:LY259" si="740">IF(KD196="Đào đá",IF(KH196&lt;=GB196+GD196,0,IF(KH196&gt;=GZ196,GZ196-(GB196+GD196),KH196-(GB196+GD196))),IF(KD196="Đào đất + Đào đá",IF(KJ196&gt;=GZ196,IF(LV196&lt;GZ196-(GB196+GD196),(GZ196-(GB196+GD196))-LV196,0),KH196-(LM196+LS196)),0))</f>
        <v>0</v>
      </c>
      <c r="LZ196" s="25">
        <f t="shared" si="629"/>
        <v>0</v>
      </c>
      <c r="MA196" s="25">
        <f t="shared" ref="MA196:MA259" si="741">IF(OR(KD196="Đào đất",KD196="Đào đất + Đào đá"),IF(KF196&gt;=HX196,HX196,KF196),0)</f>
        <v>0</v>
      </c>
      <c r="MB196" s="25">
        <f t="shared" ref="MB196:MB259" si="742">IF(OR(KD196="Đào đất",KD196="Đào đất + Đào đá"),IF(KI196&gt;=HX196,HX196,KI196),0)</f>
        <v>0</v>
      </c>
      <c r="MC196" s="25">
        <f t="shared" si="630"/>
        <v>0</v>
      </c>
      <c r="MD196" s="25">
        <f t="shared" ref="MD196:MD259" si="743">IF(KD196="Đào đá",IF(KE196&gt;=HX196,HX196,KE196),IF(KD196="Đào đất + Đào đá",IF(KG196&gt;=HX196,IF(MA196&lt;HX196,HX196-MA196,0),KE196),0))</f>
        <v>0</v>
      </c>
      <c r="ME196" s="25">
        <f t="shared" ref="ME196:ME259" si="744">IF(KD196="Đào đá",IF(KH196&gt;=HX196,HX196,KH196),IF(KD196="Đào đất + Đào đá",IF(KJ196&gt;=HX196,IF(MB196&lt;HX196,HX196-MB196,0),KH196),0))</f>
        <v>0</v>
      </c>
      <c r="MF196" s="25">
        <f t="shared" si="631"/>
        <v>0</v>
      </c>
      <c r="MG196" s="25">
        <f t="shared" ref="MG196:MG259" si="745">IF(OR(KD196="Đào đất",KD196="Đào đất + Đào đá"),IF(KF196&lt;=HX196,0,IF(KF196&gt;=HX196+HW196,HW196,KF196-HX196)),0)</f>
        <v>0</v>
      </c>
      <c r="MH196" s="25">
        <f t="shared" ref="MH196:MH259" si="746">IF(OR(KD196="Đào đất",KD196="Đào đất + Đào đá"),IF(KI196&lt;=HX196,0,IF(KI196&gt;=HX196+HW196,HW196,KI196-HX196)),0)</f>
        <v>0</v>
      </c>
      <c r="MI196" s="25">
        <f t="shared" si="632"/>
        <v>0</v>
      </c>
      <c r="MJ196" s="25">
        <f t="shared" ref="MJ196:MJ259" si="747">IF(KD196="Đào đá",IF(KE196&lt;=HX196,0,IF(KE196&gt;=HX196+HW196,HW196,KE196-HX196)),IF(KD196="Đào đất + Đào đá",IF(KG196&gt;=HW196+HX196,IF(MG196&lt;HW196,HW196-MG196,0),KE196-MD196),0))</f>
        <v>0</v>
      </c>
      <c r="MK196" s="25">
        <f t="shared" ref="MK196:MK259" si="748">IF(KD196="Đào đá",IF(KH196&lt;=HX196,0,IF(KH196&gt;=HX196+HW196,HW196,KH196-HX196)),IF(KD196="Đào đất + Đào đá",IF(KJ196&gt;=HW196+HX196,IF(MH196&lt;HW196,HW196-MH196,0),KH196-ME196),0))</f>
        <v>0</v>
      </c>
      <c r="ML196" s="25">
        <f t="shared" si="633"/>
        <v>0</v>
      </c>
      <c r="MM196" s="25">
        <f t="shared" ref="MM196:MM259" si="749">IF(OR(KD196="Đào đất",KD196="Đào đất + Đào đá"),IF(KF196&lt;=HX196+HW196,0,IF(KF196&gt;=HW196+HX196+HY196,HY196,KF196-(HW196+HX196))),0)</f>
        <v>0</v>
      </c>
      <c r="MN196" s="25">
        <f t="shared" ref="MN196:MN259" si="750">IF(OR(KD196="Đào đất",KD196="Đào đất + Đào đá"),IF(KI196&lt;=HX196+HW196,0,IF(KI196&gt;=HW196+HX196+HY196,HY196,KI196-(HW196+HX196))),0)</f>
        <v>0</v>
      </c>
      <c r="MO196" s="25">
        <f t="shared" si="634"/>
        <v>0</v>
      </c>
      <c r="MP196" s="25">
        <f t="shared" ref="MP196:MP259" si="751">IF(KD196="Đào đá",IF(KE196&lt;=HW196+HX196,0,IF(KE196&gt;=HW196+HX196+HY196,HY196,KE196-(HW196+HX196))),IF(KD196="Đào đất + Đào đá",IF(KG196&gt;=HW196+HX196+HY196,IF(MM196&lt;HY196,HY196-MM196,0),KE196-(MD196+MJ196)),0))</f>
        <v>0</v>
      </c>
      <c r="MQ196" s="25">
        <f t="shared" ref="MQ196:MQ259" si="752">IF(KD196="Đào đá",IF(KH196&lt;=HW196+HX196,0,IF(KH196&gt;=HW196+HX196+HY196,HY196,KH196-(HW196+HX196))),IF(KD196="Đào đất + Đào đá",IF(KJ196&gt;=HW196+HX196+HY196,IF(MN196&lt;HY196,HY196-MN196,0),KH196-(MD196+MJ196)),0))</f>
        <v>0</v>
      </c>
      <c r="MR196" s="25">
        <f t="shared" si="635"/>
        <v>0</v>
      </c>
      <c r="MS196" s="29">
        <v>1.4</v>
      </c>
      <c r="MT196" s="29">
        <v>0</v>
      </c>
      <c r="MU196" s="29">
        <v>1</v>
      </c>
      <c r="MV196" s="29">
        <v>1</v>
      </c>
      <c r="MW196" s="25">
        <f t="shared" ref="MW196:MW259" si="753">ROUND(IF(KF196&gt;0,(KF196*MT196*(MU196+MV196))+MS196,0),2)</f>
        <v>1.4</v>
      </c>
      <c r="MX196" s="25">
        <f t="shared" ref="MX196:MX259" si="754">ROUND((MW196+MS196)*(KF196/2),2)</f>
        <v>3.36</v>
      </c>
      <c r="MY196" s="25">
        <f t="shared" ref="MY196:MY259" si="755">ROUND(IF(KE196&gt;0,IF(MW196&gt;0,(KE196*MT196*(MU196+MV196))+MW196,(KE196*MT196*(MU196+MV196))+MS196),0),2)</f>
        <v>0</v>
      </c>
      <c r="MZ196" s="25">
        <f t="shared" ref="MZ196:MZ259" si="756">ROUND(IF(MW196&gt;0,(MY196+MW196)*(KE196/2),(MY196+MS196)*(KE196/2)),2)</f>
        <v>0</v>
      </c>
      <c r="NA196" s="25">
        <f t="shared" ref="NA196:NA259" si="757">ROUND(IF(KI196&gt;0,(KI196*MT196*(MU196+MV196))+MS196,0),2)</f>
        <v>1.4</v>
      </c>
      <c r="NB196" s="25">
        <f t="shared" ref="NB196:NB259" si="758">ROUND((NA196+MS196)*(KI196/2),2)</f>
        <v>3.36</v>
      </c>
      <c r="NC196" s="25">
        <f t="shared" ref="NC196:NC259" si="759">ROUND(IF(KH196&gt;0,IF(NA196&gt;0,(KH196*MT196*(MU196+MV196))+NA196,(KH196*MT196*(MU196+MV196))+MS196),0),2)</f>
        <v>0</v>
      </c>
      <c r="ND196" s="25">
        <f t="shared" ref="ND196:ND259" si="760">ROUND(IF(NA196&gt;0,(NC196+NA196)*(KH196/2),(NC196+MS196)*(KH196/2)),2)</f>
        <v>0</v>
      </c>
      <c r="NE196" s="25">
        <f t="shared" si="636"/>
        <v>1.4</v>
      </c>
      <c r="NF196" s="25">
        <f t="shared" si="636"/>
        <v>3.36</v>
      </c>
      <c r="NG196" s="25">
        <f t="shared" si="636"/>
        <v>0</v>
      </c>
      <c r="NH196" s="25">
        <f t="shared" si="636"/>
        <v>0</v>
      </c>
      <c r="NI196" s="25">
        <f t="shared" ref="NI196:NI259" si="761">ROUND(((MX196+NB196)/2)*EQ196,2)</f>
        <v>126</v>
      </c>
      <c r="NJ196" s="25">
        <f t="shared" ref="NJ196:NJ259" si="762">ROUND(((MZ196+ND196)/2)*EQ196,2)</f>
        <v>0</v>
      </c>
      <c r="NK196" s="25">
        <f t="shared" ref="NK196:NK259" si="763">ROUND(NI196+NJ196,2)</f>
        <v>126</v>
      </c>
      <c r="NL196" s="25">
        <f t="shared" ref="NL196:NL259" si="764">ROUND((((KM196*FK196)+(FM196*KS196)+((3.14*LE196*LE196)/4))*EQ196)+(KY196*FC196*FD196),2)</f>
        <v>68.2</v>
      </c>
      <c r="NM196" s="25">
        <f t="shared" ref="NM196:NM259" si="765">ROUND((((KP196*FK196)+(FM196*KV196)+((3.14*LH196*LH196)/4))*EQ196)+(LB196*FC196*FD196),2)</f>
        <v>0</v>
      </c>
      <c r="NN196" s="25">
        <f t="shared" si="637"/>
        <v>68.2</v>
      </c>
      <c r="NO196" s="25">
        <f t="shared" ref="NO196:NO259" si="766">ROUND(IF(EN196="Cống hộp",((LK196*GC196)+(GE196*LQ196)+(LW196*((GH196*GI196)+GJ196)))*EQ196,0),2)</f>
        <v>0</v>
      </c>
      <c r="NP196" s="25">
        <f t="shared" ref="NP196:NP259" si="767">ROUND(IF(EN196="Cống hộp",((LN196*GC196)+(GE196*LT196)+(LZ196*((GH196*GI196)+GJ196)))*EQ196,0),2)</f>
        <v>0</v>
      </c>
      <c r="NQ196" s="25">
        <f t="shared" si="638"/>
        <v>0</v>
      </c>
      <c r="NR196" s="25">
        <f t="shared" ref="NR196:NR259" si="768">ROUND(IF(OR(EN196="Rãnh xây",EN196="Rãnh bê tông"),((LK196*GC196)+(GE196*LQ196)+(LW196*((GH196*GI196)+GJ196)))*EQ196,0),2)</f>
        <v>0</v>
      </c>
      <c r="NS196" s="25">
        <f t="shared" ref="NS196:NS259" si="769">ROUND(IF(OR(EN196="Rãnh xây",EN196="Rãnh bê tông"),((LN196*GC196)+(GE196*LT196)+(LZ196*((GH196*GI196)+GJ196)))*EQ196,0),2)</f>
        <v>0</v>
      </c>
      <c r="NT196" s="25">
        <f t="shared" si="639"/>
        <v>0</v>
      </c>
      <c r="NU196" s="25">
        <f t="shared" ref="NU196:NU259" si="770">ROUND((((((MC196+MI196+MO196)*MT196*(MU196+MV196))+MS196)+MS196)*((MC196+MI196+MO196)/2))*EQ196,2)</f>
        <v>0</v>
      </c>
      <c r="NV196" s="25">
        <f t="shared" ref="NV196:NV259" si="771">ROUND((((((MF196+ML196+MR196)*MT196*(MU196+MV196))+MS196)+MS196)*((MF196+ML196+MR196)/2))*EQ196,2)</f>
        <v>0</v>
      </c>
      <c r="NW196" s="25">
        <f t="shared" si="640"/>
        <v>0</v>
      </c>
      <c r="NX196" s="25">
        <f t="shared" si="641"/>
        <v>68.2</v>
      </c>
      <c r="NY196" s="25">
        <f t="shared" si="641"/>
        <v>0</v>
      </c>
      <c r="NZ196" s="25">
        <f t="shared" si="642"/>
        <v>68.2</v>
      </c>
      <c r="OA196" s="25">
        <f t="shared" si="643"/>
        <v>57.8</v>
      </c>
      <c r="OB196" s="25">
        <f t="shared" si="643"/>
        <v>0</v>
      </c>
      <c r="OC196" s="25">
        <f t="shared" si="644"/>
        <v>57.8</v>
      </c>
      <c r="OD196" s="25">
        <f t="shared" si="645"/>
        <v>68.2</v>
      </c>
      <c r="OE196" s="25">
        <f t="shared" si="645"/>
        <v>0</v>
      </c>
      <c r="OF196" s="25">
        <f t="shared" si="645"/>
        <v>68.2</v>
      </c>
      <c r="OG196" s="25">
        <f t="shared" ref="OG196:OG259" si="772">ROUND(IF(AND(EN196="Ống nhựa",EU196="Đắp cát"),HW196+HX196+HY196,0),2)</f>
        <v>0</v>
      </c>
      <c r="OH196" s="25">
        <f t="shared" ref="OH196:OH259" si="773">ROUND(IF(AND(EN196="Ống nhựa",EU196="Đắp cát"),(OG196*MT196*(MU196+MV196))+MS196,0),2)</f>
        <v>0</v>
      </c>
      <c r="OI196" s="25">
        <f t="shared" ref="OI196:OI259" si="774">ROUND(IF(AND(EN196="Ống nhựa",EU196="Đắp cát"),(OH196+MS196)*((HW196+HX196+HY196)/2),0),2)</f>
        <v>0</v>
      </c>
      <c r="OJ196" s="25">
        <f t="shared" ref="OJ196:OJ259" si="775">ROUND(IF(AND(EN196="Ống nhựa",EU196="Đắp cát"),HW196+HX196+HY196,0),2)</f>
        <v>0</v>
      </c>
      <c r="OK196" s="25">
        <f t="shared" ref="OK196:OK259" si="776">ROUND(IF(AND(EN196="Ống nhựa",EU196="Đắp cát"),(OJ196*MT196*(MU196+MV196))+MS196,0),2)</f>
        <v>0</v>
      </c>
      <c r="OL196" s="25">
        <f t="shared" ref="OL196:OL259" si="777">ROUND(IF(AND(EN196="Ống nhựa",EU196="Đắp cát"),(OK196+MS196)*((HW196+HX196+HY196)/2),0),2)</f>
        <v>0</v>
      </c>
      <c r="OM196" s="25">
        <f t="shared" si="646"/>
        <v>0</v>
      </c>
      <c r="ON196" s="25">
        <f t="shared" si="646"/>
        <v>0</v>
      </c>
      <c r="OO196" s="25">
        <f t="shared" si="646"/>
        <v>0</v>
      </c>
      <c r="OP196" s="25">
        <f t="shared" ref="OP196:OP259" si="778">ROUND(((OI196+OL196)/2)*EQ196,2)</f>
        <v>0</v>
      </c>
      <c r="OQ196" s="25">
        <f t="shared" ref="OQ196:OQ259" si="779">ROUND(IF(AND(EN196="Ống nhựa",EU196="Đắp cát"),((3.14*HW196*HW196)/4)*EQ196,0),2)</f>
        <v>0</v>
      </c>
      <c r="OR196" s="25">
        <f t="shared" si="647"/>
        <v>0</v>
      </c>
      <c r="OS196" s="19">
        <v>536437.26</v>
      </c>
      <c r="OT196" s="19">
        <v>2370340.0699999998</v>
      </c>
    </row>
    <row r="197" spans="1:410" ht="33" customHeight="1" x14ac:dyDescent="0.25">
      <c r="A197" s="18"/>
      <c r="B197" s="18" t="s">
        <v>939</v>
      </c>
      <c r="C197" s="18">
        <v>501.39</v>
      </c>
      <c r="D197" s="16" t="e">
        <f>_xlfn.IFNA(INDEX(#REF!,MATCH(E197,#REF!,0)),0)</f>
        <v>#REF!</v>
      </c>
      <c r="E197" s="18" t="s">
        <v>991</v>
      </c>
      <c r="F197" s="16" t="s">
        <v>765</v>
      </c>
      <c r="G197" s="16" t="s">
        <v>766</v>
      </c>
      <c r="H197" s="16" t="s">
        <v>767</v>
      </c>
      <c r="I197" s="16" t="s">
        <v>768</v>
      </c>
      <c r="J197" s="16" t="s">
        <v>769</v>
      </c>
      <c r="K197" s="16" t="s">
        <v>770</v>
      </c>
      <c r="L197" s="16" t="s">
        <v>771</v>
      </c>
      <c r="M197" s="18">
        <v>1.64</v>
      </c>
      <c r="N197" s="18">
        <v>1.94</v>
      </c>
      <c r="O197" s="18">
        <v>2.04</v>
      </c>
      <c r="P197" s="18">
        <v>2.34</v>
      </c>
      <c r="Q197" s="18">
        <v>0.1</v>
      </c>
      <c r="R197" s="18">
        <v>1.8399999999999999</v>
      </c>
      <c r="S197" s="18">
        <v>2.14</v>
      </c>
      <c r="T197" s="18">
        <v>0.2</v>
      </c>
      <c r="U197" s="18">
        <v>0</v>
      </c>
      <c r="V197" s="18">
        <v>0</v>
      </c>
      <c r="W197" s="18">
        <v>0</v>
      </c>
      <c r="X197" s="18">
        <v>1.64</v>
      </c>
      <c r="Y197" s="18">
        <v>1.9</v>
      </c>
      <c r="Z197" s="20">
        <f t="shared" ref="Z197:Z260" si="780">CV197</f>
        <v>2.1</v>
      </c>
      <c r="AA197" s="18">
        <v>0.22</v>
      </c>
      <c r="AB197" s="18">
        <v>0</v>
      </c>
      <c r="AC197" s="18">
        <v>0</v>
      </c>
      <c r="AD197" s="18">
        <v>0</v>
      </c>
      <c r="AE197" s="18">
        <v>0</v>
      </c>
      <c r="AF197" s="18">
        <v>0</v>
      </c>
      <c r="AG197" s="18">
        <v>1.2</v>
      </c>
      <c r="AH197" s="18">
        <v>1.5</v>
      </c>
      <c r="AI197" s="20">
        <f t="shared" ref="AI197:AI260" si="781">IF(AND(K197="Có",H197="Tường xây gạch"),IF(G197="Không có mũ mố",Z197+AD197,Z197+AD197+AO197),0)</f>
        <v>2.25</v>
      </c>
      <c r="AJ197" s="18">
        <v>0</v>
      </c>
      <c r="AK197" s="18">
        <v>0</v>
      </c>
      <c r="AL197" s="20">
        <f t="shared" ref="AL197:AL260" si="782">IF(AND(L197="Có",H197="Tường xây gạch"),IF(G197="Mũ mố xây gạch",Z197+AD197+AO197+AS197,IF(OR(G197="Mũ mố bê tông",G197="Mũ mố bê tông cốt thép"),Z197+AD197+AO197+AS197,IF(G197="Không mũ mố trên",Z197+AD197+AO197,Z197+AD197))),0)</f>
        <v>0</v>
      </c>
      <c r="AM197" s="18">
        <v>1.64</v>
      </c>
      <c r="AN197" s="18">
        <v>1.5</v>
      </c>
      <c r="AO197" s="18">
        <v>0.15</v>
      </c>
      <c r="AP197" s="18">
        <v>0.22</v>
      </c>
      <c r="AQ197" s="18">
        <v>1.64</v>
      </c>
      <c r="AR197" s="18">
        <v>1.72</v>
      </c>
      <c r="AS197" s="18">
        <v>0.12</v>
      </c>
      <c r="AT197" s="18">
        <v>0.11</v>
      </c>
      <c r="AU197" s="18">
        <v>0</v>
      </c>
      <c r="AV197" s="18">
        <v>1</v>
      </c>
      <c r="AW197" s="18">
        <v>0</v>
      </c>
      <c r="AX197" s="18">
        <v>0</v>
      </c>
      <c r="AY197" s="18">
        <v>0</v>
      </c>
      <c r="AZ197" s="18">
        <v>0</v>
      </c>
      <c r="BA197" s="18">
        <v>0</v>
      </c>
      <c r="BB197" s="18">
        <v>0</v>
      </c>
      <c r="BC197" s="18">
        <v>0</v>
      </c>
      <c r="BD197" s="18">
        <v>0</v>
      </c>
      <c r="BE197" s="18">
        <v>2</v>
      </c>
      <c r="BF197" s="18">
        <v>0</v>
      </c>
      <c r="BG197" s="18">
        <v>0</v>
      </c>
      <c r="BH197" s="18">
        <v>0</v>
      </c>
      <c r="BI197" s="18">
        <v>0</v>
      </c>
      <c r="BJ197" s="18">
        <v>0</v>
      </c>
      <c r="BK197" s="18">
        <v>0</v>
      </c>
      <c r="BL197" s="18">
        <v>0</v>
      </c>
      <c r="BM197" s="18">
        <v>0</v>
      </c>
      <c r="BN197" s="18">
        <v>0</v>
      </c>
      <c r="BO197" s="18">
        <v>0</v>
      </c>
      <c r="BP197" s="18">
        <v>0</v>
      </c>
      <c r="BQ197" s="18">
        <v>0</v>
      </c>
      <c r="BR197" s="18">
        <v>0</v>
      </c>
      <c r="BS197" s="18">
        <v>0</v>
      </c>
      <c r="BT197" s="18">
        <v>0</v>
      </c>
      <c r="BU197" s="18">
        <v>0</v>
      </c>
      <c r="BV197" s="18">
        <v>0</v>
      </c>
      <c r="BW197" s="18">
        <v>0</v>
      </c>
      <c r="BX197" s="18">
        <v>0</v>
      </c>
      <c r="BY197" s="18">
        <v>0</v>
      </c>
      <c r="BZ197" s="18">
        <v>0</v>
      </c>
      <c r="CA197" s="16" t="e">
        <f>_xlfn.IFNA(IF(RIGHT(D197,2)="=G",0,INDEX(#REF!,MATCH(E197,#REF!,0))),0)</f>
        <v>#REF!</v>
      </c>
      <c r="CB197" s="16" t="s">
        <v>776</v>
      </c>
      <c r="CC197" s="18">
        <v>0</v>
      </c>
      <c r="CD197" s="18">
        <v>0</v>
      </c>
      <c r="CE197" s="18">
        <v>1.4</v>
      </c>
      <c r="CF197" s="18">
        <v>0.85</v>
      </c>
      <c r="CG197" s="18">
        <v>0.12</v>
      </c>
      <c r="CH197" s="18">
        <v>2</v>
      </c>
      <c r="CI197" s="16" t="s">
        <v>98</v>
      </c>
      <c r="CJ197" s="18">
        <v>0</v>
      </c>
      <c r="CK197" s="20">
        <f t="shared" si="648"/>
        <v>2.7</v>
      </c>
      <c r="CL197" s="20">
        <f t="shared" ref="CL197:CL260" si="783">CJ197+CK197</f>
        <v>2.7</v>
      </c>
      <c r="CM197" s="18">
        <v>49.77</v>
      </c>
      <c r="CN197" s="18">
        <v>29.25</v>
      </c>
      <c r="CO197" s="18">
        <v>28.411000000000001</v>
      </c>
      <c r="CP197" s="22">
        <f t="shared" si="649"/>
        <v>29.25</v>
      </c>
      <c r="CQ197" s="22">
        <f t="shared" si="650"/>
        <v>26.55</v>
      </c>
      <c r="CR197" s="22">
        <f t="shared" ref="CR197:CR260" si="784">ROUND(CP197-CQ197,2)</f>
        <v>2.7</v>
      </c>
      <c r="CS197" s="22">
        <f t="shared" si="651"/>
        <v>26.650000000000002</v>
      </c>
      <c r="CT197" s="22">
        <f t="shared" si="652"/>
        <v>26.85</v>
      </c>
      <c r="CU197" s="18">
        <v>26.85</v>
      </c>
      <c r="CV197" s="22">
        <f t="shared" ref="CV197:CV260" si="785">ROUND(IF(AF197&gt;0,CY197-CU197-AD197,CY197-CU197),1)</f>
        <v>2.1</v>
      </c>
      <c r="CW197" s="22">
        <f t="shared" si="653"/>
        <v>0</v>
      </c>
      <c r="CX197" s="22">
        <f t="shared" si="654"/>
        <v>0</v>
      </c>
      <c r="CY197" s="22">
        <f t="shared" si="655"/>
        <v>28.98</v>
      </c>
      <c r="CZ197" s="22">
        <f t="shared" si="656"/>
        <v>29.13</v>
      </c>
      <c r="DA197" s="18">
        <v>29.25</v>
      </c>
      <c r="DB197" s="20">
        <f t="shared" ref="DB197:DB260" si="786">ROUND(DA197-CQ197,2)</f>
        <v>2.7</v>
      </c>
      <c r="DC197" s="20">
        <f t="shared" ref="DC197:DC260" si="787">ROUND(DA197-CP197,2)</f>
        <v>0</v>
      </c>
      <c r="DD197" s="20">
        <f t="shared" ref="DD197:DD260" si="788">DB197-DC197</f>
        <v>2.7</v>
      </c>
      <c r="DE197" s="20">
        <f t="shared" si="657"/>
        <v>0.1</v>
      </c>
      <c r="DF197" s="20">
        <f t="shared" si="658"/>
        <v>0.2</v>
      </c>
      <c r="DG197" s="20">
        <f t="shared" si="659"/>
        <v>2.37</v>
      </c>
      <c r="DH197" s="20">
        <f t="shared" si="660"/>
        <v>0</v>
      </c>
      <c r="DI197" s="20">
        <f t="shared" si="661"/>
        <v>0</v>
      </c>
      <c r="DJ197" s="20">
        <f t="shared" si="662"/>
        <v>0</v>
      </c>
      <c r="DK197" s="20">
        <f t="shared" ref="DK197:DK260" si="789">DE197+DF197+DG197</f>
        <v>2.67</v>
      </c>
      <c r="DL197" s="20">
        <f t="shared" ref="DL197:DL260" si="790">DH197+DI197+DJ197</f>
        <v>0</v>
      </c>
      <c r="DM197" s="20">
        <f t="shared" ref="DM197:DM260" si="791">CK197-DK197</f>
        <v>3.0000000000000249E-2</v>
      </c>
      <c r="DN197" s="20">
        <f t="shared" ref="DN197:DN260" si="792">CJ197-DL197</f>
        <v>0</v>
      </c>
      <c r="DO197" s="18">
        <v>2.54</v>
      </c>
      <c r="DP197" s="18">
        <v>0</v>
      </c>
      <c r="DQ197" s="18">
        <v>1</v>
      </c>
      <c r="DR197" s="18">
        <v>1</v>
      </c>
      <c r="DS197" s="25">
        <f t="shared" ref="DS197:DS260" si="793">ROUND(IF(OR(CI197="Đào đất",CI197="Đào đất + đào đá"),(CK197*DP197*(DQ197+DR197))+DO197,0),2)</f>
        <v>2.54</v>
      </c>
      <c r="DT197" s="25">
        <f t="shared" ref="DT197:DT260" si="794">ROUND(IF(OR(CI197="Đào đá",CI197="Đào đất + đào đá"),IF(DS197&gt;0,(CJ197*DP197*(DQ197+DR197))+DS197,(CJ197*DP197*(DQ197+DR197))+DO197),0),2)</f>
        <v>0</v>
      </c>
      <c r="DU197" s="25">
        <f t="shared" ref="DU197:DU260" si="795">ROUND((DS197+DO197)*(CK197/2),2)</f>
        <v>6.86</v>
      </c>
      <c r="DV197" s="25">
        <f t="shared" ref="DV197:DV260" si="796">ROUND(IF(DS197&gt;0,(DT197+DS197)*(CJ197/2),(DT197+DO197)*(CJ197/2)),2)</f>
        <v>0</v>
      </c>
      <c r="DW197" s="25">
        <f t="shared" ref="DW197:DW260" si="797">ROUND(DU197+DV197,2)</f>
        <v>6.86</v>
      </c>
      <c r="DX197" s="25">
        <f t="shared" ref="DX197:DX260" si="798">ROUND(IF(RIGHT(E197,2)="=G",0,IF(O197&gt;0,DU197*O197,DU197*M197)),2)</f>
        <v>13.99</v>
      </c>
      <c r="DY197" s="25">
        <f t="shared" ref="DY197:DY260" si="799">ROUND(IF(RIGHT(E197,2)="=G",0,IF(O197&gt;0,DV197*O197,DV197*M197)),2)</f>
        <v>0</v>
      </c>
      <c r="DZ197" s="25">
        <f t="shared" ref="DZ197:DZ260" si="800">ROUND(DX197+DY197,2)</f>
        <v>13.99</v>
      </c>
      <c r="EA197" s="25">
        <f t="shared" ref="EA197:EA260" si="801">ROUND(IF(RIGHT(E197,2)="=G",0,IF(O197&gt;0,(DE197*O197*P197)+(R197*S197*DF197)+(DG197*M197*N197),(DE197*M197*N197)+(M197*N197*DF197)+(DG197*M197*N197))),2)</f>
        <v>8.81</v>
      </c>
      <c r="EB197" s="25">
        <f t="shared" ref="EB197:EB260" si="802">ROUND(IF(RIGHT(E197,2)="=G",0,IF(O197&gt;0,(DH197*O197*P197)+(R197*S197*DI197)+(DJ197*M197*N197),(DH197*M197*N197)+(M197*N197*DI197)+(DJ197*M197*N197))),2)</f>
        <v>0</v>
      </c>
      <c r="EC197" s="25">
        <f t="shared" ref="EC197:EC260" si="803">ROUND(EA197+EB197,2)</f>
        <v>8.81</v>
      </c>
      <c r="ED197" s="25">
        <f t="shared" ref="ED197:EE260" si="804">ROUND(DX197-EA197,2)</f>
        <v>5.18</v>
      </c>
      <c r="EE197" s="25">
        <f t="shared" si="804"/>
        <v>0</v>
      </c>
      <c r="EF197" s="25">
        <f t="shared" ref="EF197:EF260" si="805">ROUND(ED197+EE197,2)</f>
        <v>5.18</v>
      </c>
      <c r="EG197" s="25">
        <f t="shared" ref="EG197:EH260" si="806">EA197</f>
        <v>8.81</v>
      </c>
      <c r="EH197" s="25">
        <f t="shared" si="806"/>
        <v>0</v>
      </c>
      <c r="EI197" s="25">
        <f t="shared" ref="EI197:EI260" si="807">EG197+EH197</f>
        <v>8.81</v>
      </c>
      <c r="EJ197" s="18">
        <v>501.39</v>
      </c>
      <c r="EK197" s="18">
        <v>462.69</v>
      </c>
      <c r="EL197" s="18" t="s">
        <v>991</v>
      </c>
      <c r="EM197" s="18" t="s">
        <v>992</v>
      </c>
      <c r="EN197" s="16" t="s">
        <v>774</v>
      </c>
      <c r="EO197" s="16" t="s">
        <v>132</v>
      </c>
      <c r="EP197" s="16" t="e">
        <f>IF(OR(EN197="Cống tròn",EN197="Cống hộp",EN197="Ống nhựa"),INDEX(#REF!,MATCH(E197,#REF!,0)),IF(OR(EN197="Rãnh xây",EN197="Rãnh bê tông"),INDEX(#REF!,MATCH(E197,#REF!,0)),0))</f>
        <v>#REF!</v>
      </c>
      <c r="EQ197" s="18">
        <v>37.499999999999986</v>
      </c>
      <c r="ER197" s="18">
        <v>1</v>
      </c>
      <c r="ES197" s="25">
        <f t="shared" ref="ES197:ES260" si="808">IF(OR(EN197="Cống tròn",EN197="Cống hộp"),IF(FV197="Thêm 01",FR197+FQ197,FR197),0)</f>
        <v>37</v>
      </c>
      <c r="ET197" s="1" t="e">
        <f>_xlfn.IFNA(IF(EN197="Cống tròn",INDEX(#REF!,MATCH(E197,#REF!,0)),IF(EN197="Cống hộp",INDEX(#REF!,MATCH(E197,#REF!,0)),EU197&amp;" ,"&amp;EV197)),0)</f>
        <v>#REF!</v>
      </c>
      <c r="EU197" s="16" t="s">
        <v>769</v>
      </c>
      <c r="EV197" s="16" t="s">
        <v>775</v>
      </c>
      <c r="EW197" s="16" t="e">
        <f>_xlfn.IFNA(INDEX(#REF!,MATCH(E197,#REF!,0)),0)</f>
        <v>#REF!</v>
      </c>
      <c r="EX197" s="16"/>
      <c r="EY197" s="18">
        <v>0</v>
      </c>
      <c r="EZ197" s="18">
        <v>0</v>
      </c>
      <c r="FA197" s="18">
        <v>0</v>
      </c>
      <c r="FB197" s="19">
        <v>0</v>
      </c>
      <c r="FC197" s="19">
        <v>0</v>
      </c>
      <c r="FD197" s="25">
        <f t="shared" si="663"/>
        <v>0</v>
      </c>
      <c r="FE197" s="25">
        <f t="shared" ref="FE197:FE260" si="809">ROUND(FC197*FD197,2)</f>
        <v>0</v>
      </c>
      <c r="FF197" s="18">
        <v>0.1</v>
      </c>
      <c r="FG197" s="18">
        <v>2</v>
      </c>
      <c r="FH197" s="18">
        <v>1</v>
      </c>
      <c r="FI197" s="25">
        <f t="shared" ref="FI197:FI260" si="810">ROUND((FF197*FG197)+FH197,2)</f>
        <v>1.2</v>
      </c>
      <c r="FJ197" s="18">
        <v>0</v>
      </c>
      <c r="FK197" s="18">
        <v>0</v>
      </c>
      <c r="FL197" s="18">
        <v>0.2</v>
      </c>
      <c r="FM197" s="18">
        <v>1.4</v>
      </c>
      <c r="FN197" s="18">
        <v>0</v>
      </c>
      <c r="FO197" s="25">
        <f t="shared" ref="FO197:FO260" si="811">ROUND(FI197+FJ197+FL197+FN197,2)</f>
        <v>1.4</v>
      </c>
      <c r="FP197" s="18">
        <v>1.4999999999999999E-2</v>
      </c>
      <c r="FQ197" s="18">
        <v>1</v>
      </c>
      <c r="FR197" s="25">
        <f t="shared" si="664"/>
        <v>36</v>
      </c>
      <c r="FS197" s="25">
        <f t="shared" si="665"/>
        <v>0.52500000000000002</v>
      </c>
      <c r="FT197" s="25">
        <f t="shared" si="666"/>
        <v>36.524999999999999</v>
      </c>
      <c r="FU197" s="25">
        <f t="shared" si="667"/>
        <v>-0.97499999999998721</v>
      </c>
      <c r="FV197" s="25" t="str">
        <f t="shared" ref="FV197:FV260" si="812">IF(FU197&lt;-0.1,"Thêm 01","Đủ")</f>
        <v>Thêm 01</v>
      </c>
      <c r="FW197" s="25">
        <f t="shared" ref="FW197:FW260" si="813">ROUND(IF(OR(EN197="Cống tròn",EN197="Cống hộp"),(((ES197-FQ197)*FP197)+(ES197*ER197))-EQ197,0),2)</f>
        <v>0.04</v>
      </c>
      <c r="FX197" s="16"/>
      <c r="FY197" s="16"/>
      <c r="FZ197" s="16"/>
      <c r="GA197" s="16"/>
      <c r="GB197" s="19">
        <v>0</v>
      </c>
      <c r="GC197" s="19">
        <v>0</v>
      </c>
      <c r="GD197" s="19">
        <v>0</v>
      </c>
      <c r="GE197" s="19">
        <v>0</v>
      </c>
      <c r="GF197" s="19">
        <v>0</v>
      </c>
      <c r="GG197" s="19">
        <v>0</v>
      </c>
      <c r="GH197" s="19">
        <v>0</v>
      </c>
      <c r="GI197" s="19">
        <v>0</v>
      </c>
      <c r="GJ197" s="19">
        <v>0</v>
      </c>
      <c r="GK197" s="19">
        <v>0</v>
      </c>
      <c r="GL197" s="25">
        <f t="shared" si="668"/>
        <v>0</v>
      </c>
      <c r="GM197" s="25">
        <f t="shared" ref="GM197:GM260" si="814">ROUND(GK197+GL197,2)</f>
        <v>0</v>
      </c>
      <c r="GN197" s="19">
        <v>0</v>
      </c>
      <c r="GO197" s="19">
        <v>0</v>
      </c>
      <c r="GP197" s="19">
        <v>0</v>
      </c>
      <c r="GQ197" s="19">
        <v>0</v>
      </c>
      <c r="GR197" s="1" t="e">
        <f>_xlfn.IFNA(INDEX(#REF!,MATCH(E197,#REF!,0)),0)</f>
        <v>#REF!</v>
      </c>
      <c r="GS197" s="16"/>
      <c r="GT197" s="18">
        <v>0</v>
      </c>
      <c r="GU197" s="18">
        <v>0</v>
      </c>
      <c r="GV197" s="18">
        <v>0</v>
      </c>
      <c r="GW197" s="18">
        <v>0</v>
      </c>
      <c r="GX197" s="25">
        <f t="shared" si="669"/>
        <v>0</v>
      </c>
      <c r="GY197" s="25">
        <f t="shared" si="670"/>
        <v>0</v>
      </c>
      <c r="GZ197" s="25">
        <f t="shared" ref="GZ197:GZ260" si="815">ROUND(GB197+GD197+GF197+GM197+GN197+GP197,2)</f>
        <v>0</v>
      </c>
      <c r="HA197" s="1" t="e" cm="1">
        <f t="array" ref="HA197">INDEX(#REF!,MATCH(EJ197&amp;EK197&amp;HD197&amp;HE197&amp;HF197,#REF!&amp;#REF!&amp;#REF!&amp;#REF!&amp;#REF!,0))</f>
        <v>#REF!</v>
      </c>
      <c r="HB197" s="16"/>
      <c r="HC197" s="25">
        <f t="shared" ref="HC197:HC260" si="816">IF(OR(EN197="Rãnh xây",EN197="Rãnh bê tông",EN197="Cống hộp"),HO197,0)</f>
        <v>0</v>
      </c>
      <c r="HD197" s="18">
        <v>0</v>
      </c>
      <c r="HE197" s="18">
        <v>0</v>
      </c>
      <c r="HF197" s="18">
        <v>0</v>
      </c>
      <c r="HG197" s="1" t="e" cm="1">
        <f t="array" ref="HG197">INDEX(#REF!,MATCH(EJ197&amp;EK197&amp;HJ197&amp;HK197&amp;HL197,#REF!&amp;#REF!&amp;#REF!&amp;#REF!&amp;#REF!,0))</f>
        <v>#REF!</v>
      </c>
      <c r="HH197" s="16"/>
      <c r="HI197" s="25">
        <f t="shared" ref="HI197:HI260" si="817">IF(OR(EN197="Cống hộp",EN197="Rãnh xây",EN197="Rãnh bê tông"),IF(HS197="Thêm 01",1,0),0)</f>
        <v>0</v>
      </c>
      <c r="HJ197" s="25">
        <f t="shared" ref="HJ197:HJ260" si="818">ROUND(ABS(IF(HS197="Thêm 01",AVERAGEIFS($HR$7:$HR$992,$EN$7:$EN$992,EN197,$HS$7:$HS$992,"Thêm 01"),0)),2)</f>
        <v>0</v>
      </c>
      <c r="HK197" s="19">
        <v>0</v>
      </c>
      <c r="HL197" s="19">
        <v>0</v>
      </c>
      <c r="HM197" s="18">
        <v>0.01</v>
      </c>
      <c r="HN197" s="18">
        <v>1</v>
      </c>
      <c r="HO197" s="25">
        <f t="shared" ref="HO197:HO260" si="819">IF(OR(EN197="Rãnh xây",EN197="Rãnh bê tông",EN197="Cống hộp"),IF(HD197&gt;0,INT(EQ197/(HD197+HM197)),0),0)</f>
        <v>0</v>
      </c>
      <c r="HP197" s="25">
        <f t="shared" ref="HP197:HP260" si="820">IF(OR(EN197="Rãnh xây",EN197="Rãnh bê tông",EN197="Cống hộp"),IF(HD197&gt;0,HO197*HM197,0),0)</f>
        <v>0</v>
      </c>
      <c r="HQ197" s="25">
        <f t="shared" ref="HQ197:HQ260" si="821">IF(OR(EN197="Rãnh xây",EN197="Rãnh bê tông",EN197="Cống hộp"),IF(HD197&gt;0,(HO197*HD197)+HP197,0),0)</f>
        <v>0</v>
      </c>
      <c r="HR197" s="25">
        <f t="shared" ref="HR197:HR260" si="822">IF(OR(EN197="Rãnh xây",EN197="Rãnh bê tông",EN197="Cống hộp"),IF(HD197&gt;0,HQ197-EQ197,0),0)</f>
        <v>0</v>
      </c>
      <c r="HS197" s="25">
        <f t="shared" ref="HS197:HS260" si="823">IF(OR(EN197="Rãnh xây",EN197="Rãnh bê tông",EN197="Cống hộp"),IF(HR197&gt;=-0.02,"Đủ","Thêm 01"),0)</f>
        <v>0</v>
      </c>
      <c r="HT197" s="19">
        <v>0</v>
      </c>
      <c r="HU197" s="19">
        <v>0</v>
      </c>
      <c r="HV197" s="19">
        <v>0</v>
      </c>
      <c r="HW197" s="25">
        <f t="shared" ref="HW197:HW260" si="824">ROUND((HT197*HU197)+HV197,2)</f>
        <v>0</v>
      </c>
      <c r="HX197" s="19">
        <v>0</v>
      </c>
      <c r="HY197" s="19">
        <v>0</v>
      </c>
      <c r="HZ197" s="18">
        <v>29.25</v>
      </c>
      <c r="IA197" s="20">
        <f>ROUND(IF(EN197="Cống tròn",IF(EN197="Cống tròn",IF(EU197="Không có móng",IQ197-FF197,IF(EU197="Đế",IP197-FN197,IF(OR(EU197="Móng bê tông",EU197="Móng bê tông kết hợp đế"),II197-FJ197,0))),0),IF(EN197="Cống hộp",IF(AND(EN197="Cống hộp",EU197="Không có móng"),IQ197-GF197,IF(AND(EN197="Cống hộp",EU197="Móng bê tông"),IJ197-GB197,0)),IF(OR(EN197="Rãnh xây",EN197="Rãnh bê tông"),IF(OR(EN197="Rãnh xây",EN197="Rãnh bê tông"),IK197-GB197,0),IF(EN197="Ống nhựa",IF(AND(EN197="Ống nhựa",EU197="Không đắp cát"),IQ197-HT197,IF(AND(EN197="Ống nhựa",EU197="Đắp cát"),IH197-HX197,0)),IF(EN197="Rãnh thang",IF(EN197="Rãnh thang",IF(EU197="Móng bê tông",#REF!-#REF!,IQ197),0),0))))),2)</f>
        <v>26.85</v>
      </c>
      <c r="IB197" s="20">
        <f t="shared" ref="IB197:IB260" si="825">IF(IA197&gt;0,HZ197-IA197,0)</f>
        <v>2.3999999999999986</v>
      </c>
      <c r="IC197" s="20">
        <f t="shared" si="671"/>
        <v>26.849999999999998</v>
      </c>
      <c r="ID197" s="20">
        <f t="shared" si="672"/>
        <v>0</v>
      </c>
      <c r="IE197" s="20">
        <f t="shared" si="673"/>
        <v>0</v>
      </c>
      <c r="IF197" s="20">
        <f t="shared" si="674"/>
        <v>0</v>
      </c>
      <c r="IG197" s="20">
        <f>IF(EN197="Rãnh thang",IF(AND(EN197="Rãnh thang",EU197="Móng bê tông"),IQ197-#REF!,0),IF(EN197="Ống nhựa",IF(AND(EN197="Ống nhựa",EU197="Đắp cát"),IQ197-HT197,0),IF(EN197="Cống tròn",IF(EN197="Cống tròn",IF(OR(EU197="Móng bê tông",EU197="Móng bê tông kết hợp đế"),IM197-FL197,0),0),IF(EN197="Cống hộp",IF(AND(EN197="Cống hộp",EU197="Móng bê tông"),IN197-GD197,0),IF(OR(EN197="Rãnh xây",EN197="Rãnh bê tông"),IF(AND(EN197="Rãnh xây",EU197="Móng bê tông"),IO197-GD197,IF(AND(EN197="Rãnh bê tông",EU197="Móng bê tông"),IO197-GD197,0)),0)))))</f>
        <v>26.849999999999998</v>
      </c>
      <c r="IH197" s="20">
        <f t="shared" si="675"/>
        <v>0</v>
      </c>
      <c r="II197" s="20">
        <f t="shared" si="676"/>
        <v>26.849999999999998</v>
      </c>
      <c r="IJ197" s="20">
        <f t="shared" si="677"/>
        <v>0</v>
      </c>
      <c r="IK197" s="20">
        <f t="shared" si="678"/>
        <v>0</v>
      </c>
      <c r="IL197" s="20">
        <f t="shared" si="679"/>
        <v>27.049999999999997</v>
      </c>
      <c r="IM197" s="20">
        <f t="shared" si="680"/>
        <v>27.049999999999997</v>
      </c>
      <c r="IN197" s="20">
        <f t="shared" si="681"/>
        <v>0</v>
      </c>
      <c r="IO197" s="20">
        <f t="shared" si="682"/>
        <v>0</v>
      </c>
      <c r="IP197" s="20">
        <f t="shared" si="683"/>
        <v>0</v>
      </c>
      <c r="IQ197" s="18">
        <v>27.15</v>
      </c>
      <c r="IR197" s="25">
        <f t="shared" ref="IR197:IR260" si="826">ROUND(IF(OR(EN197="Rãnh xây",EN197="Rãnh bê tông",EN197="Cống hộp"),IS197-IQ197,0),1)</f>
        <v>0</v>
      </c>
      <c r="IS197" s="25">
        <f t="shared" si="684"/>
        <v>0</v>
      </c>
      <c r="IT197" s="25">
        <f t="shared" si="685"/>
        <v>0</v>
      </c>
      <c r="IU197" s="25">
        <f>ROUND(IF(EN197="Cống tròn",IF(EN197="Cống tròn",IV197+FF197,0),IF(EN197="Cống hộp",IF(EN197="Cống hộp",IV197+GP197,0),IF(OR(EN197="Rãnh xây",EN197="Rãnh bê tông"),IF(OR(EN197="Rãnh xây",EN197="Rãnh bê tông"),IV197+GP197,0),IF(EN197="ống nhựa",IF(EN197="Ống nhựa",IV197+HT197,0),IF(EN197="Rãnh thang",IF(EN197="Rãnh thang",IQ197+#REF!,0),0))))),2)</f>
        <v>27.95</v>
      </c>
      <c r="IV197" s="18">
        <v>27.85</v>
      </c>
      <c r="IW197" s="25">
        <f t="shared" si="686"/>
        <v>27.95</v>
      </c>
      <c r="IX197" s="25">
        <f t="shared" si="687"/>
        <v>0</v>
      </c>
      <c r="IY197" s="25">
        <f t="shared" si="688"/>
        <v>0</v>
      </c>
      <c r="IZ197" s="25">
        <f t="shared" si="689"/>
        <v>0</v>
      </c>
      <c r="JA197" s="25">
        <f t="shared" si="690"/>
        <v>0</v>
      </c>
      <c r="JB197" s="18">
        <v>28.95</v>
      </c>
      <c r="JC197" s="20">
        <f>ROUND(IF(EN197="Cống tròn",IF(EN197="Cống tròn",IF(EU197="Không có móng",JS197-FF197,IF(EU197="Đế",JR197-FN197,IF(OR(EU197="Móng bê tông",EU197="Móng bê tông kết hợp đế"),JK197-FJ197,0))),0),IF(EN197="Cống hộp",IF(AND(EN197="Cống hộp",EU197="Không có móng"),JS197-GF197,IF(AND(EN197="Cống hộp",EU197="Móng bê tông"),JL197-GB197,0)),IF(OR(EN197="Rãnh xây",EN197="Rãnh bê tông"),IF(OR(EN197="Rãnh xây",EN197="Rãnh bê tông"),JM197-GB197,0),IF(EN197="Ống nhựa",IF(AND(EN197="Ống nhựa",EU197="Không đắp cát"),JS197-HT197,IF(AND(EN197="Ống nhựa",EU197="Đắp cát"),JJ197-HX197,0)),IF(EN197="Rãnh thang",IF(EN197="Rãnh thang",IF(EU197="Móng bê tông",#REF!-#REF!,JS197),0),0))))),2)</f>
        <v>26.55</v>
      </c>
      <c r="JD197" s="20">
        <f t="shared" ref="JD197:JD260" si="827">IF(JC197&gt;0,JB197-JC197,0)</f>
        <v>2.3999999999999986</v>
      </c>
      <c r="JE197" s="20">
        <f t="shared" si="691"/>
        <v>26.55</v>
      </c>
      <c r="JF197" s="20">
        <f t="shared" si="692"/>
        <v>0</v>
      </c>
      <c r="JG197" s="20">
        <f t="shared" si="693"/>
        <v>0</v>
      </c>
      <c r="JH197" s="20">
        <f t="shared" si="694"/>
        <v>0</v>
      </c>
      <c r="JI197" s="20">
        <f>IF(EN197="Rãnh thang",IF(AND(EN197="Rãnh thang",EU197="Móng bê tông"),JS197-#REF!,0),IF(EN197="Ống nhựa",IF(AND(EN197="Ống nhựa",EU197="Đắp cát"),JS197-HT197,0),IF(EN197="Cống tròn",IF(EN197="Cống tròn",IF(OR(EU197="Móng bê tông",EU197="Móng bê tông kết hợp đế"),JO197-FL197,0),0),IF(EN197="Cống hộp",IF(AND(EN197="Cống hộp",EU197="Móng bê tông"),JP197-GD197,0),IF(OR(EN197="Rãnh xây",EN197="Rãnh bê tông"),IF(AND(EN197="Rãnh xây",EU197="Móng bê tông"),JQ197-GD197,IF(AND(EN197="Rãnh bê tông",EU197="Móng bê tông"),JQ197-GD197,0)),0)))))</f>
        <v>26.55</v>
      </c>
      <c r="JJ197" s="20">
        <f t="shared" si="695"/>
        <v>0</v>
      </c>
      <c r="JK197" s="20">
        <f t="shared" si="696"/>
        <v>26.55</v>
      </c>
      <c r="JL197" s="20">
        <f t="shared" si="697"/>
        <v>0</v>
      </c>
      <c r="JM197" s="20">
        <f t="shared" si="698"/>
        <v>0</v>
      </c>
      <c r="JN197" s="20">
        <f t="shared" si="699"/>
        <v>26.75</v>
      </c>
      <c r="JO197" s="20">
        <f t="shared" si="700"/>
        <v>26.75</v>
      </c>
      <c r="JP197" s="20">
        <f t="shared" si="701"/>
        <v>0</v>
      </c>
      <c r="JQ197" s="20">
        <f t="shared" si="702"/>
        <v>0</v>
      </c>
      <c r="JR197" s="20">
        <f t="shared" si="703"/>
        <v>0</v>
      </c>
      <c r="JS197" s="26">
        <v>26.85</v>
      </c>
      <c r="JT197" s="25">
        <f t="shared" ref="JT197:JT260" si="828">ROUND(IF(OR(EN197="Rãnh xây",EN197="Rãnh bê tông",EN197="Cống hộp"),JU197-JS197,0),1)</f>
        <v>0</v>
      </c>
      <c r="JU197" s="25">
        <f t="shared" si="704"/>
        <v>0</v>
      </c>
      <c r="JV197" s="25">
        <f t="shared" si="705"/>
        <v>0</v>
      </c>
      <c r="JW197" s="25">
        <f>ROUND(IF(EN197="Cống tròn",IF(EN197="Cống tròn",JX197+FF197,0),IF(EN197="Cống hộp",IF(EN197="Cống hộp",JX197+GP197,0),IF(OR(EN197="Rãnh xây",EN197="Rãnh bê tông"),IF(OR(EN197="Rãnh xây",EN197="Rãnh bê tông"),JX197+GP197,0),IF(EN197="ống nhựa",IF(EN197="Ống nhựa",JX197+HT197,0),IF(EN197="Rãnh thang",IF(EN197="Rãnh thang",JS197+#REF!,0),0))))),2)</f>
        <v>27.95</v>
      </c>
      <c r="JX197" s="27">
        <v>27.85</v>
      </c>
      <c r="JY197" s="25">
        <f t="shared" si="706"/>
        <v>27.95</v>
      </c>
      <c r="JZ197" s="25">
        <f t="shared" si="707"/>
        <v>0</v>
      </c>
      <c r="KA197" s="25">
        <f t="shared" si="708"/>
        <v>0</v>
      </c>
      <c r="KB197" s="25">
        <f t="shared" si="709"/>
        <v>0</v>
      </c>
      <c r="KC197" s="25">
        <f t="shared" si="710"/>
        <v>0</v>
      </c>
      <c r="KD197" s="28" t="s">
        <v>98</v>
      </c>
      <c r="KE197" s="27">
        <v>0</v>
      </c>
      <c r="KF197" s="25">
        <f t="shared" si="711"/>
        <v>2.3999999999999986</v>
      </c>
      <c r="KG197" s="25">
        <f t="shared" ref="KG197:KG260" si="829">KE197+KF197</f>
        <v>2.3999999999999986</v>
      </c>
      <c r="KH197" s="27">
        <v>0</v>
      </c>
      <c r="KI197" s="25">
        <f t="shared" si="712"/>
        <v>2.3999999999999986</v>
      </c>
      <c r="KJ197" s="25">
        <f t="shared" ref="KJ197:KJ260" si="830">KH197+KI197</f>
        <v>2.3999999999999986</v>
      </c>
      <c r="KK197" s="25">
        <f t="shared" si="713"/>
        <v>0</v>
      </c>
      <c r="KL197" s="25">
        <f t="shared" si="714"/>
        <v>0</v>
      </c>
      <c r="KM197" s="25">
        <f t="shared" ref="KM197:KM260" si="831">(KK197+KL197)/2</f>
        <v>0</v>
      </c>
      <c r="KN197" s="25">
        <f t="shared" si="715"/>
        <v>0</v>
      </c>
      <c r="KO197" s="25">
        <f t="shared" si="716"/>
        <v>0</v>
      </c>
      <c r="KP197" s="25">
        <f t="shared" ref="KP197:KP260" si="832">(KN197+KO197)/2</f>
        <v>0</v>
      </c>
      <c r="KQ197" s="25">
        <f t="shared" si="717"/>
        <v>0.2</v>
      </c>
      <c r="KR197" s="25">
        <f t="shared" si="718"/>
        <v>0.2</v>
      </c>
      <c r="KS197" s="25">
        <f t="shared" ref="KS197:KS260" si="833">(KQ197+KR197)/2</f>
        <v>0.2</v>
      </c>
      <c r="KT197" s="25">
        <f t="shared" si="719"/>
        <v>0</v>
      </c>
      <c r="KU197" s="25">
        <f t="shared" si="720"/>
        <v>0</v>
      </c>
      <c r="KV197" s="25">
        <f t="shared" ref="KV197:KV260" si="834">(KT197+KU197)/2</f>
        <v>0</v>
      </c>
      <c r="KW197" s="25">
        <f t="shared" si="721"/>
        <v>0</v>
      </c>
      <c r="KX197" s="25">
        <f t="shared" si="722"/>
        <v>0</v>
      </c>
      <c r="KY197" s="25">
        <f t="shared" ref="KY197:KY260" si="835">(KW197+KX197)/2</f>
        <v>0</v>
      </c>
      <c r="KZ197" s="25">
        <f t="shared" si="723"/>
        <v>0</v>
      </c>
      <c r="LA197" s="25">
        <f t="shared" si="724"/>
        <v>0</v>
      </c>
      <c r="LB197" s="25">
        <f t="shared" ref="LB197:LB260" si="836">(KZ197+LA197)/2</f>
        <v>0</v>
      </c>
      <c r="LC197" s="25">
        <f t="shared" si="725"/>
        <v>1.4</v>
      </c>
      <c r="LD197" s="25">
        <f t="shared" si="726"/>
        <v>1.4</v>
      </c>
      <c r="LE197" s="25">
        <f t="shared" ref="LE197:LE260" si="837">(LC197+LD197)/2</f>
        <v>1.4</v>
      </c>
      <c r="LF197" s="25">
        <f t="shared" si="727"/>
        <v>0</v>
      </c>
      <c r="LG197" s="25">
        <f t="shared" si="728"/>
        <v>0</v>
      </c>
      <c r="LH197" s="25">
        <f t="shared" ref="LH197:LH260" si="838">(LF197+LG197)/2</f>
        <v>0</v>
      </c>
      <c r="LI197" s="25">
        <f t="shared" si="729"/>
        <v>0</v>
      </c>
      <c r="LJ197" s="25">
        <f t="shared" si="730"/>
        <v>0</v>
      </c>
      <c r="LK197" s="25">
        <f t="shared" ref="LK197:LK260" si="839">(LI197+LJ197)/2</f>
        <v>0</v>
      </c>
      <c r="LL197" s="25">
        <f t="shared" si="731"/>
        <v>0</v>
      </c>
      <c r="LM197" s="25">
        <f t="shared" si="732"/>
        <v>0</v>
      </c>
      <c r="LN197" s="25">
        <f t="shared" ref="LN197:LN260" si="840">(LL197+LM197)/2</f>
        <v>0</v>
      </c>
      <c r="LO197" s="25">
        <f t="shared" si="733"/>
        <v>0</v>
      </c>
      <c r="LP197" s="25">
        <f t="shared" si="734"/>
        <v>0</v>
      </c>
      <c r="LQ197" s="25">
        <f t="shared" ref="LQ197:LQ260" si="841">(LO197+LP197)/2</f>
        <v>0</v>
      </c>
      <c r="LR197" s="25">
        <f t="shared" si="735"/>
        <v>0</v>
      </c>
      <c r="LS197" s="25">
        <f t="shared" si="736"/>
        <v>0</v>
      </c>
      <c r="LT197" s="25">
        <f t="shared" ref="LT197:LT260" si="842">(LR197+LS197)/2</f>
        <v>0</v>
      </c>
      <c r="LU197" s="25">
        <f t="shared" si="737"/>
        <v>0</v>
      </c>
      <c r="LV197" s="25">
        <f t="shared" si="738"/>
        <v>0</v>
      </c>
      <c r="LW197" s="25">
        <f t="shared" ref="LW197:LW260" si="843">(LU197+LV197)/2</f>
        <v>0</v>
      </c>
      <c r="LX197" s="25">
        <f t="shared" si="739"/>
        <v>0</v>
      </c>
      <c r="LY197" s="25">
        <f t="shared" si="740"/>
        <v>0</v>
      </c>
      <c r="LZ197" s="25">
        <f t="shared" ref="LZ197:LZ260" si="844">(LX197+LY197)/2</f>
        <v>0</v>
      </c>
      <c r="MA197" s="25">
        <f t="shared" si="741"/>
        <v>0</v>
      </c>
      <c r="MB197" s="25">
        <f t="shared" si="742"/>
        <v>0</v>
      </c>
      <c r="MC197" s="25">
        <f t="shared" ref="MC197:MC260" si="845">(MA197+MB197)/2</f>
        <v>0</v>
      </c>
      <c r="MD197" s="25">
        <f t="shared" si="743"/>
        <v>0</v>
      </c>
      <c r="ME197" s="25">
        <f t="shared" si="744"/>
        <v>0</v>
      </c>
      <c r="MF197" s="25">
        <f t="shared" ref="MF197:MF260" si="846">(MD197+ME197)/2</f>
        <v>0</v>
      </c>
      <c r="MG197" s="25">
        <f t="shared" si="745"/>
        <v>0</v>
      </c>
      <c r="MH197" s="25">
        <f t="shared" si="746"/>
        <v>0</v>
      </c>
      <c r="MI197" s="25">
        <f t="shared" ref="MI197:MI260" si="847">(MG197+MH197)/2</f>
        <v>0</v>
      </c>
      <c r="MJ197" s="25">
        <f t="shared" si="747"/>
        <v>0</v>
      </c>
      <c r="MK197" s="25">
        <f t="shared" si="748"/>
        <v>0</v>
      </c>
      <c r="ML197" s="25">
        <f t="shared" ref="ML197:ML260" si="848">(MJ197+MK197)/2</f>
        <v>0</v>
      </c>
      <c r="MM197" s="25">
        <f t="shared" si="749"/>
        <v>0</v>
      </c>
      <c r="MN197" s="25">
        <f t="shared" si="750"/>
        <v>0</v>
      </c>
      <c r="MO197" s="25">
        <f t="shared" ref="MO197:MO260" si="849">(MM197+MN197)/2</f>
        <v>0</v>
      </c>
      <c r="MP197" s="25">
        <f t="shared" si="751"/>
        <v>0</v>
      </c>
      <c r="MQ197" s="25">
        <f t="shared" si="752"/>
        <v>0</v>
      </c>
      <c r="MR197" s="25">
        <f t="shared" ref="MR197:MR260" si="850">(MP197+MQ197)/2</f>
        <v>0</v>
      </c>
      <c r="MS197" s="29">
        <v>1.4</v>
      </c>
      <c r="MT197" s="29">
        <v>0</v>
      </c>
      <c r="MU197" s="29">
        <v>1</v>
      </c>
      <c r="MV197" s="29">
        <v>1</v>
      </c>
      <c r="MW197" s="25">
        <f t="shared" si="753"/>
        <v>1.4</v>
      </c>
      <c r="MX197" s="25">
        <f t="shared" si="754"/>
        <v>3.36</v>
      </c>
      <c r="MY197" s="25">
        <f t="shared" si="755"/>
        <v>0</v>
      </c>
      <c r="MZ197" s="25">
        <f t="shared" si="756"/>
        <v>0</v>
      </c>
      <c r="NA197" s="25">
        <f t="shared" si="757"/>
        <v>1.4</v>
      </c>
      <c r="NB197" s="25">
        <f t="shared" si="758"/>
        <v>3.36</v>
      </c>
      <c r="NC197" s="25">
        <f t="shared" si="759"/>
        <v>0</v>
      </c>
      <c r="ND197" s="25">
        <f t="shared" si="760"/>
        <v>0</v>
      </c>
      <c r="NE197" s="25">
        <f t="shared" ref="NE197:NH260" si="851">(MW197+NA197)/2</f>
        <v>1.4</v>
      </c>
      <c r="NF197" s="25">
        <f t="shared" si="851"/>
        <v>3.36</v>
      </c>
      <c r="NG197" s="25">
        <f t="shared" si="851"/>
        <v>0</v>
      </c>
      <c r="NH197" s="25">
        <f t="shared" si="851"/>
        <v>0</v>
      </c>
      <c r="NI197" s="25">
        <f t="shared" si="761"/>
        <v>126</v>
      </c>
      <c r="NJ197" s="25">
        <f t="shared" si="762"/>
        <v>0</v>
      </c>
      <c r="NK197" s="25">
        <f t="shared" si="763"/>
        <v>126</v>
      </c>
      <c r="NL197" s="25">
        <f t="shared" si="764"/>
        <v>68.2</v>
      </c>
      <c r="NM197" s="25">
        <f t="shared" si="765"/>
        <v>0</v>
      </c>
      <c r="NN197" s="25">
        <f t="shared" ref="NN197:NN260" si="852">ROUND(NL197+NM197,2)</f>
        <v>68.2</v>
      </c>
      <c r="NO197" s="25">
        <f t="shared" si="766"/>
        <v>0</v>
      </c>
      <c r="NP197" s="25">
        <f t="shared" si="767"/>
        <v>0</v>
      </c>
      <c r="NQ197" s="25">
        <f t="shared" ref="NQ197:NQ260" si="853">ROUND(NO197+NP197,2)</f>
        <v>0</v>
      </c>
      <c r="NR197" s="25">
        <f t="shared" si="768"/>
        <v>0</v>
      </c>
      <c r="NS197" s="25">
        <f t="shared" si="769"/>
        <v>0</v>
      </c>
      <c r="NT197" s="25">
        <f t="shared" ref="NT197:NT260" si="854">ROUND(NR197+NS197,2)</f>
        <v>0</v>
      </c>
      <c r="NU197" s="25">
        <f t="shared" si="770"/>
        <v>0</v>
      </c>
      <c r="NV197" s="25">
        <f t="shared" si="771"/>
        <v>0</v>
      </c>
      <c r="NW197" s="25">
        <f t="shared" ref="NW197:NW260" si="855">ROUND(NU197+NV197,2)</f>
        <v>0</v>
      </c>
      <c r="NX197" s="25">
        <f t="shared" ref="NX197:NY260" si="856">ROUND(NL197+NO197+NR197+NU197,2)</f>
        <v>68.2</v>
      </c>
      <c r="NY197" s="25">
        <f t="shared" si="856"/>
        <v>0</v>
      </c>
      <c r="NZ197" s="25">
        <f t="shared" ref="NZ197:NZ260" si="857">ROUND(NX197+NY197,2)</f>
        <v>68.2</v>
      </c>
      <c r="OA197" s="25">
        <f t="shared" ref="OA197:OB260" si="858">ROUND(NI197-NX197,2)</f>
        <v>57.8</v>
      </c>
      <c r="OB197" s="25">
        <f t="shared" si="858"/>
        <v>0</v>
      </c>
      <c r="OC197" s="25">
        <f t="shared" ref="OC197:OC260" si="859">ROUND(OA197+OB197,2)</f>
        <v>57.8</v>
      </c>
      <c r="OD197" s="25">
        <f t="shared" ref="OD197:OF260" si="860">NX197</f>
        <v>68.2</v>
      </c>
      <c r="OE197" s="25">
        <f t="shared" si="860"/>
        <v>0</v>
      </c>
      <c r="OF197" s="25">
        <f t="shared" si="860"/>
        <v>68.2</v>
      </c>
      <c r="OG197" s="25">
        <f t="shared" si="772"/>
        <v>0</v>
      </c>
      <c r="OH197" s="25">
        <f t="shared" si="773"/>
        <v>0</v>
      </c>
      <c r="OI197" s="25">
        <f t="shared" si="774"/>
        <v>0</v>
      </c>
      <c r="OJ197" s="25">
        <f t="shared" si="775"/>
        <v>0</v>
      </c>
      <c r="OK197" s="25">
        <f t="shared" si="776"/>
        <v>0</v>
      </c>
      <c r="OL197" s="25">
        <f t="shared" si="777"/>
        <v>0</v>
      </c>
      <c r="OM197" s="25">
        <f t="shared" ref="OM197:OO260" si="861">(OG197+OJ197)/2</f>
        <v>0</v>
      </c>
      <c r="ON197" s="25">
        <f t="shared" si="861"/>
        <v>0</v>
      </c>
      <c r="OO197" s="25">
        <f t="shared" si="861"/>
        <v>0</v>
      </c>
      <c r="OP197" s="25">
        <f t="shared" si="778"/>
        <v>0</v>
      </c>
      <c r="OQ197" s="25">
        <f t="shared" si="779"/>
        <v>0</v>
      </c>
      <c r="OR197" s="25">
        <f t="shared" ref="OR197:OR260" si="862">OP197-OQ197</f>
        <v>0</v>
      </c>
      <c r="OS197" s="19">
        <v>536475.96</v>
      </c>
      <c r="OT197" s="19">
        <v>2370340.0699999998</v>
      </c>
    </row>
    <row r="198" spans="1:410" ht="33" customHeight="1" x14ac:dyDescent="0.25">
      <c r="A198" s="18"/>
      <c r="B198" s="18" t="s">
        <v>939</v>
      </c>
      <c r="C198" s="18">
        <v>462.69</v>
      </c>
      <c r="D198" s="16" t="e">
        <f>_xlfn.IFNA(INDEX(#REF!,MATCH(E198,#REF!,0)),0)</f>
        <v>#REF!</v>
      </c>
      <c r="E198" s="18" t="s">
        <v>992</v>
      </c>
      <c r="F198" s="16" t="s">
        <v>765</v>
      </c>
      <c r="G198" s="16" t="s">
        <v>766</v>
      </c>
      <c r="H198" s="16" t="s">
        <v>767</v>
      </c>
      <c r="I198" s="16" t="s">
        <v>768</v>
      </c>
      <c r="J198" s="16" t="s">
        <v>769</v>
      </c>
      <c r="K198" s="16" t="s">
        <v>770</v>
      </c>
      <c r="L198" s="16" t="s">
        <v>771</v>
      </c>
      <c r="M198" s="18">
        <v>1.64</v>
      </c>
      <c r="N198" s="18">
        <v>1.94</v>
      </c>
      <c r="O198" s="18">
        <v>2.04</v>
      </c>
      <c r="P198" s="18">
        <v>2.34</v>
      </c>
      <c r="Q198" s="18">
        <v>0.1</v>
      </c>
      <c r="R198" s="18">
        <v>1.8399999999999999</v>
      </c>
      <c r="S198" s="18">
        <v>2.14</v>
      </c>
      <c r="T198" s="18">
        <v>0.2</v>
      </c>
      <c r="U198" s="18">
        <v>0</v>
      </c>
      <c r="V198" s="18">
        <v>0</v>
      </c>
      <c r="W198" s="18">
        <v>0</v>
      </c>
      <c r="X198" s="18">
        <v>1.64</v>
      </c>
      <c r="Y198" s="18">
        <v>1.9</v>
      </c>
      <c r="Z198" s="20">
        <f t="shared" si="780"/>
        <v>2.1</v>
      </c>
      <c r="AA198" s="18">
        <v>0.22</v>
      </c>
      <c r="AB198" s="18">
        <v>0</v>
      </c>
      <c r="AC198" s="18">
        <v>0</v>
      </c>
      <c r="AD198" s="18">
        <v>0</v>
      </c>
      <c r="AE198" s="18">
        <v>0</v>
      </c>
      <c r="AF198" s="18">
        <v>0</v>
      </c>
      <c r="AG198" s="18">
        <v>1.2</v>
      </c>
      <c r="AH198" s="18">
        <v>1.5</v>
      </c>
      <c r="AI198" s="20">
        <f t="shared" si="781"/>
        <v>2.25</v>
      </c>
      <c r="AJ198" s="18">
        <v>0</v>
      </c>
      <c r="AK198" s="18">
        <v>0</v>
      </c>
      <c r="AL198" s="20">
        <f t="shared" si="782"/>
        <v>0</v>
      </c>
      <c r="AM198" s="18">
        <v>1.64</v>
      </c>
      <c r="AN198" s="18">
        <v>1.5</v>
      </c>
      <c r="AO198" s="18">
        <v>0.15</v>
      </c>
      <c r="AP198" s="18">
        <v>0.22</v>
      </c>
      <c r="AQ198" s="18">
        <v>1.64</v>
      </c>
      <c r="AR198" s="18">
        <v>1.72</v>
      </c>
      <c r="AS198" s="18">
        <v>0.12</v>
      </c>
      <c r="AT198" s="18">
        <v>0.11</v>
      </c>
      <c r="AU198" s="18">
        <v>0</v>
      </c>
      <c r="AV198" s="18">
        <v>1</v>
      </c>
      <c r="AW198" s="18">
        <v>0</v>
      </c>
      <c r="AX198" s="18">
        <v>0</v>
      </c>
      <c r="AY198" s="18">
        <v>0</v>
      </c>
      <c r="AZ198" s="18">
        <v>0</v>
      </c>
      <c r="BA198" s="18">
        <v>0</v>
      </c>
      <c r="BB198" s="18">
        <v>0</v>
      </c>
      <c r="BC198" s="18">
        <v>0</v>
      </c>
      <c r="BD198" s="18">
        <v>0</v>
      </c>
      <c r="BE198" s="18">
        <v>2</v>
      </c>
      <c r="BF198" s="18">
        <v>0</v>
      </c>
      <c r="BG198" s="18">
        <v>0</v>
      </c>
      <c r="BH198" s="18">
        <v>0</v>
      </c>
      <c r="BI198" s="18">
        <v>0</v>
      </c>
      <c r="BJ198" s="18">
        <v>0</v>
      </c>
      <c r="BK198" s="18">
        <v>0</v>
      </c>
      <c r="BL198" s="18">
        <v>0</v>
      </c>
      <c r="BM198" s="18">
        <v>0</v>
      </c>
      <c r="BN198" s="18">
        <v>0</v>
      </c>
      <c r="BO198" s="18">
        <v>0</v>
      </c>
      <c r="BP198" s="18">
        <v>0</v>
      </c>
      <c r="BQ198" s="18">
        <v>0</v>
      </c>
      <c r="BR198" s="18">
        <v>0</v>
      </c>
      <c r="BS198" s="18">
        <v>0</v>
      </c>
      <c r="BT198" s="18">
        <v>0</v>
      </c>
      <c r="BU198" s="18">
        <v>0</v>
      </c>
      <c r="BV198" s="18">
        <v>0</v>
      </c>
      <c r="BW198" s="18">
        <v>0</v>
      </c>
      <c r="BX198" s="18">
        <v>0</v>
      </c>
      <c r="BY198" s="18">
        <v>0</v>
      </c>
      <c r="BZ198" s="18">
        <v>0</v>
      </c>
      <c r="CA198" s="16" t="e">
        <f>_xlfn.IFNA(IF(RIGHT(D198,2)="=G",0,INDEX(#REF!,MATCH(E198,#REF!,0))),0)</f>
        <v>#REF!</v>
      </c>
      <c r="CB198" s="16" t="s">
        <v>776</v>
      </c>
      <c r="CC198" s="18">
        <v>0</v>
      </c>
      <c r="CD198" s="18">
        <v>0</v>
      </c>
      <c r="CE198" s="18">
        <v>1.4</v>
      </c>
      <c r="CF198" s="18">
        <v>0.85</v>
      </c>
      <c r="CG198" s="18">
        <v>0.12</v>
      </c>
      <c r="CH198" s="18">
        <v>2</v>
      </c>
      <c r="CI198" s="16" t="s">
        <v>98</v>
      </c>
      <c r="CJ198" s="18">
        <v>0</v>
      </c>
      <c r="CK198" s="20">
        <f t="shared" si="648"/>
        <v>2.7</v>
      </c>
      <c r="CL198" s="20">
        <f t="shared" si="783"/>
        <v>2.7</v>
      </c>
      <c r="CM198" s="18">
        <v>51.09</v>
      </c>
      <c r="CN198" s="18">
        <v>28.95</v>
      </c>
      <c r="CO198" s="18">
        <v>28.111000000000001</v>
      </c>
      <c r="CP198" s="22">
        <f t="shared" si="649"/>
        <v>28.95</v>
      </c>
      <c r="CQ198" s="22">
        <f t="shared" si="650"/>
        <v>26.25</v>
      </c>
      <c r="CR198" s="22">
        <f t="shared" si="784"/>
        <v>2.7</v>
      </c>
      <c r="CS198" s="22">
        <f t="shared" si="651"/>
        <v>26.35</v>
      </c>
      <c r="CT198" s="22">
        <f t="shared" si="652"/>
        <v>26.55</v>
      </c>
      <c r="CU198" s="18">
        <v>26.55</v>
      </c>
      <c r="CV198" s="22">
        <f t="shared" si="785"/>
        <v>2.1</v>
      </c>
      <c r="CW198" s="22">
        <f t="shared" si="653"/>
        <v>0</v>
      </c>
      <c r="CX198" s="22">
        <f t="shared" si="654"/>
        <v>0</v>
      </c>
      <c r="CY198" s="22">
        <f t="shared" si="655"/>
        <v>28.68</v>
      </c>
      <c r="CZ198" s="22">
        <f t="shared" si="656"/>
        <v>28.83</v>
      </c>
      <c r="DA198" s="18">
        <v>28.95</v>
      </c>
      <c r="DB198" s="20">
        <f t="shared" si="786"/>
        <v>2.7</v>
      </c>
      <c r="DC198" s="20">
        <f t="shared" si="787"/>
        <v>0</v>
      </c>
      <c r="DD198" s="20">
        <f t="shared" si="788"/>
        <v>2.7</v>
      </c>
      <c r="DE198" s="20">
        <f t="shared" si="657"/>
        <v>0.1</v>
      </c>
      <c r="DF198" s="20">
        <f t="shared" si="658"/>
        <v>0.2</v>
      </c>
      <c r="DG198" s="20">
        <f t="shared" si="659"/>
        <v>2.37</v>
      </c>
      <c r="DH198" s="20">
        <f t="shared" si="660"/>
        <v>0</v>
      </c>
      <c r="DI198" s="20">
        <f t="shared" si="661"/>
        <v>0</v>
      </c>
      <c r="DJ198" s="20">
        <f t="shared" si="662"/>
        <v>0</v>
      </c>
      <c r="DK198" s="20">
        <f t="shared" si="789"/>
        <v>2.67</v>
      </c>
      <c r="DL198" s="20">
        <f t="shared" si="790"/>
        <v>0</v>
      </c>
      <c r="DM198" s="20">
        <f t="shared" si="791"/>
        <v>3.0000000000000249E-2</v>
      </c>
      <c r="DN198" s="20">
        <f t="shared" si="792"/>
        <v>0</v>
      </c>
      <c r="DO198" s="18">
        <v>2.54</v>
      </c>
      <c r="DP198" s="18">
        <v>0</v>
      </c>
      <c r="DQ198" s="18">
        <v>1</v>
      </c>
      <c r="DR198" s="18">
        <v>1</v>
      </c>
      <c r="DS198" s="25">
        <f t="shared" si="793"/>
        <v>2.54</v>
      </c>
      <c r="DT198" s="25">
        <f t="shared" si="794"/>
        <v>0</v>
      </c>
      <c r="DU198" s="25">
        <f t="shared" si="795"/>
        <v>6.86</v>
      </c>
      <c r="DV198" s="25">
        <f t="shared" si="796"/>
        <v>0</v>
      </c>
      <c r="DW198" s="25">
        <f t="shared" si="797"/>
        <v>6.86</v>
      </c>
      <c r="DX198" s="25">
        <f t="shared" si="798"/>
        <v>13.99</v>
      </c>
      <c r="DY198" s="25">
        <f t="shared" si="799"/>
        <v>0</v>
      </c>
      <c r="DZ198" s="25">
        <f t="shared" si="800"/>
        <v>13.99</v>
      </c>
      <c r="EA198" s="25">
        <f t="shared" si="801"/>
        <v>8.81</v>
      </c>
      <c r="EB198" s="25">
        <f t="shared" si="802"/>
        <v>0</v>
      </c>
      <c r="EC198" s="25">
        <f t="shared" si="803"/>
        <v>8.81</v>
      </c>
      <c r="ED198" s="25">
        <f t="shared" si="804"/>
        <v>5.18</v>
      </c>
      <c r="EE198" s="25">
        <f t="shared" si="804"/>
        <v>0</v>
      </c>
      <c r="EF198" s="25">
        <f t="shared" si="805"/>
        <v>5.18</v>
      </c>
      <c r="EG198" s="25">
        <f t="shared" si="806"/>
        <v>8.81</v>
      </c>
      <c r="EH198" s="25">
        <f t="shared" si="806"/>
        <v>0</v>
      </c>
      <c r="EI198" s="25">
        <f t="shared" si="807"/>
        <v>8.81</v>
      </c>
      <c r="EJ198" s="18">
        <v>462.69</v>
      </c>
      <c r="EK198" s="18">
        <v>423.99</v>
      </c>
      <c r="EL198" s="18" t="s">
        <v>992</v>
      </c>
      <c r="EM198" s="18" t="s">
        <v>993</v>
      </c>
      <c r="EN198" s="16" t="s">
        <v>774</v>
      </c>
      <c r="EO198" s="16" t="s">
        <v>132</v>
      </c>
      <c r="EP198" s="16" t="e">
        <f>IF(OR(EN198="Cống tròn",EN198="Cống hộp",EN198="Ống nhựa"),INDEX(#REF!,MATCH(E198,#REF!,0)),IF(OR(EN198="Rãnh xây",EN198="Rãnh bê tông"),INDEX(#REF!,MATCH(E198,#REF!,0)),0))</f>
        <v>#REF!</v>
      </c>
      <c r="EQ198" s="18">
        <v>37.499999999999986</v>
      </c>
      <c r="ER198" s="18">
        <v>1</v>
      </c>
      <c r="ES198" s="25">
        <f t="shared" si="808"/>
        <v>37</v>
      </c>
      <c r="ET198" s="1" t="e">
        <f>_xlfn.IFNA(IF(EN198="Cống tròn",INDEX(#REF!,MATCH(E198,#REF!,0)),IF(EN198="Cống hộp",INDEX(#REF!,MATCH(E198,#REF!,0)),EU198&amp;" ,"&amp;EV198)),0)</f>
        <v>#REF!</v>
      </c>
      <c r="EU198" s="16" t="s">
        <v>769</v>
      </c>
      <c r="EV198" s="16" t="s">
        <v>775</v>
      </c>
      <c r="EW198" s="16" t="e">
        <f>_xlfn.IFNA(INDEX(#REF!,MATCH(E198,#REF!,0)),0)</f>
        <v>#REF!</v>
      </c>
      <c r="EX198" s="16"/>
      <c r="EY198" s="18">
        <v>0</v>
      </c>
      <c r="EZ198" s="18">
        <v>0</v>
      </c>
      <c r="FA198" s="18">
        <v>0</v>
      </c>
      <c r="FB198" s="19">
        <v>0</v>
      </c>
      <c r="FC198" s="19">
        <v>0</v>
      </c>
      <c r="FD198" s="25">
        <f t="shared" si="663"/>
        <v>0</v>
      </c>
      <c r="FE198" s="25">
        <f t="shared" si="809"/>
        <v>0</v>
      </c>
      <c r="FF198" s="18">
        <v>0.1</v>
      </c>
      <c r="FG198" s="18">
        <v>2</v>
      </c>
      <c r="FH198" s="18">
        <v>1</v>
      </c>
      <c r="FI198" s="25">
        <f t="shared" si="810"/>
        <v>1.2</v>
      </c>
      <c r="FJ198" s="18">
        <v>0</v>
      </c>
      <c r="FK198" s="18">
        <v>0</v>
      </c>
      <c r="FL198" s="18">
        <v>0.2</v>
      </c>
      <c r="FM198" s="18">
        <v>1.4</v>
      </c>
      <c r="FN198" s="18">
        <v>0</v>
      </c>
      <c r="FO198" s="25">
        <f t="shared" si="811"/>
        <v>1.4</v>
      </c>
      <c r="FP198" s="18">
        <v>1.4999999999999999E-2</v>
      </c>
      <c r="FQ198" s="18">
        <v>1</v>
      </c>
      <c r="FR198" s="25">
        <f t="shared" si="664"/>
        <v>36</v>
      </c>
      <c r="FS198" s="25">
        <f t="shared" si="665"/>
        <v>0.52500000000000002</v>
      </c>
      <c r="FT198" s="25">
        <f t="shared" si="666"/>
        <v>36.524999999999999</v>
      </c>
      <c r="FU198" s="25">
        <f t="shared" si="667"/>
        <v>-0.97499999999998721</v>
      </c>
      <c r="FV198" s="25" t="str">
        <f t="shared" si="812"/>
        <v>Thêm 01</v>
      </c>
      <c r="FW198" s="25">
        <f t="shared" si="813"/>
        <v>0.04</v>
      </c>
      <c r="FX198" s="16"/>
      <c r="FY198" s="16"/>
      <c r="FZ198" s="16"/>
      <c r="GA198" s="16"/>
      <c r="GB198" s="19">
        <v>0</v>
      </c>
      <c r="GC198" s="19">
        <v>0</v>
      </c>
      <c r="GD198" s="19">
        <v>0</v>
      </c>
      <c r="GE198" s="19">
        <v>0</v>
      </c>
      <c r="GF198" s="19">
        <v>0</v>
      </c>
      <c r="GG198" s="19">
        <v>0</v>
      </c>
      <c r="GH198" s="19">
        <v>0</v>
      </c>
      <c r="GI198" s="19">
        <v>0</v>
      </c>
      <c r="GJ198" s="19">
        <v>0</v>
      </c>
      <c r="GK198" s="19">
        <v>0</v>
      </c>
      <c r="GL198" s="25">
        <f t="shared" si="668"/>
        <v>0</v>
      </c>
      <c r="GM198" s="25">
        <f t="shared" si="814"/>
        <v>0</v>
      </c>
      <c r="GN198" s="19">
        <v>0</v>
      </c>
      <c r="GO198" s="19">
        <v>0</v>
      </c>
      <c r="GP198" s="19">
        <v>0</v>
      </c>
      <c r="GQ198" s="19">
        <v>0</v>
      </c>
      <c r="GR198" s="1" t="e">
        <f>_xlfn.IFNA(INDEX(#REF!,MATCH(E198,#REF!,0)),0)</f>
        <v>#REF!</v>
      </c>
      <c r="GS198" s="16"/>
      <c r="GT198" s="18">
        <v>0</v>
      </c>
      <c r="GU198" s="18">
        <v>0</v>
      </c>
      <c r="GV198" s="18">
        <v>0</v>
      </c>
      <c r="GW198" s="18">
        <v>0</v>
      </c>
      <c r="GX198" s="25">
        <f t="shared" si="669"/>
        <v>0</v>
      </c>
      <c r="GY198" s="25">
        <f t="shared" si="670"/>
        <v>0</v>
      </c>
      <c r="GZ198" s="25">
        <f t="shared" si="815"/>
        <v>0</v>
      </c>
      <c r="HA198" s="1" t="e" cm="1">
        <f t="array" ref="HA198">INDEX(#REF!,MATCH(EJ198&amp;EK198&amp;HD198&amp;HE198&amp;HF198,#REF!&amp;#REF!&amp;#REF!&amp;#REF!&amp;#REF!,0))</f>
        <v>#REF!</v>
      </c>
      <c r="HB198" s="16"/>
      <c r="HC198" s="25">
        <f t="shared" si="816"/>
        <v>0</v>
      </c>
      <c r="HD198" s="18">
        <v>0</v>
      </c>
      <c r="HE198" s="18">
        <v>0</v>
      </c>
      <c r="HF198" s="18">
        <v>0</v>
      </c>
      <c r="HG198" s="1" t="e" cm="1">
        <f t="array" ref="HG198">INDEX(#REF!,MATCH(EJ198&amp;EK198&amp;HJ198&amp;HK198&amp;HL198,#REF!&amp;#REF!&amp;#REF!&amp;#REF!&amp;#REF!,0))</f>
        <v>#REF!</v>
      </c>
      <c r="HH198" s="16"/>
      <c r="HI198" s="25">
        <f t="shared" si="817"/>
        <v>0</v>
      </c>
      <c r="HJ198" s="25">
        <f t="shared" si="818"/>
        <v>0</v>
      </c>
      <c r="HK198" s="19">
        <v>0</v>
      </c>
      <c r="HL198" s="19">
        <v>0</v>
      </c>
      <c r="HM198" s="18">
        <v>0.01</v>
      </c>
      <c r="HN198" s="18">
        <v>1</v>
      </c>
      <c r="HO198" s="25">
        <f t="shared" si="819"/>
        <v>0</v>
      </c>
      <c r="HP198" s="25">
        <f t="shared" si="820"/>
        <v>0</v>
      </c>
      <c r="HQ198" s="25">
        <f t="shared" si="821"/>
        <v>0</v>
      </c>
      <c r="HR198" s="25">
        <f t="shared" si="822"/>
        <v>0</v>
      </c>
      <c r="HS198" s="25">
        <f t="shared" si="823"/>
        <v>0</v>
      </c>
      <c r="HT198" s="19">
        <v>0</v>
      </c>
      <c r="HU198" s="19">
        <v>0</v>
      </c>
      <c r="HV198" s="19">
        <v>0</v>
      </c>
      <c r="HW198" s="25">
        <f t="shared" si="824"/>
        <v>0</v>
      </c>
      <c r="HX198" s="19">
        <v>0</v>
      </c>
      <c r="HY198" s="19">
        <v>0</v>
      </c>
      <c r="HZ198" s="18">
        <v>28.95</v>
      </c>
      <c r="IA198" s="20">
        <f>ROUND(IF(EN198="Cống tròn",IF(EN198="Cống tròn",IF(EU198="Không có móng",IQ198-FF198,IF(EU198="Đế",IP198-FN198,IF(OR(EU198="Móng bê tông",EU198="Móng bê tông kết hợp đế"),II198-FJ198,0))),0),IF(EN198="Cống hộp",IF(AND(EN198="Cống hộp",EU198="Không có móng"),IQ198-GF198,IF(AND(EN198="Cống hộp",EU198="Móng bê tông"),IJ198-GB198,0)),IF(OR(EN198="Rãnh xây",EN198="Rãnh bê tông"),IF(OR(EN198="Rãnh xây",EN198="Rãnh bê tông"),IK198-GB198,0),IF(EN198="Ống nhựa",IF(AND(EN198="Ống nhựa",EU198="Không đắp cát"),IQ198-HT198,IF(AND(EN198="Ống nhựa",EU198="Đắp cát"),IH198-HX198,0)),IF(EN198="Rãnh thang",IF(EN198="Rãnh thang",IF(EU198="Móng bê tông",#REF!-#REF!,IQ198),0),0))))),2)</f>
        <v>26.55</v>
      </c>
      <c r="IB198" s="20">
        <f t="shared" si="825"/>
        <v>2.3999999999999986</v>
      </c>
      <c r="IC198" s="20">
        <f t="shared" si="671"/>
        <v>26.55</v>
      </c>
      <c r="ID198" s="20">
        <f t="shared" si="672"/>
        <v>0</v>
      </c>
      <c r="IE198" s="20">
        <f t="shared" si="673"/>
        <v>0</v>
      </c>
      <c r="IF198" s="20">
        <f t="shared" si="674"/>
        <v>0</v>
      </c>
      <c r="IG198" s="20">
        <f>IF(EN198="Rãnh thang",IF(AND(EN198="Rãnh thang",EU198="Móng bê tông"),IQ198-#REF!,0),IF(EN198="Ống nhựa",IF(AND(EN198="Ống nhựa",EU198="Đắp cát"),IQ198-HT198,0),IF(EN198="Cống tròn",IF(EN198="Cống tròn",IF(OR(EU198="Móng bê tông",EU198="Móng bê tông kết hợp đế"),IM198-FL198,0),0),IF(EN198="Cống hộp",IF(AND(EN198="Cống hộp",EU198="Móng bê tông"),IN198-GD198,0),IF(OR(EN198="Rãnh xây",EN198="Rãnh bê tông"),IF(AND(EN198="Rãnh xây",EU198="Móng bê tông"),IO198-GD198,IF(AND(EN198="Rãnh bê tông",EU198="Móng bê tông"),IO198-GD198,0)),0)))))</f>
        <v>26.55</v>
      </c>
      <c r="IH198" s="20">
        <f t="shared" si="675"/>
        <v>0</v>
      </c>
      <c r="II198" s="20">
        <f t="shared" si="676"/>
        <v>26.55</v>
      </c>
      <c r="IJ198" s="20">
        <f t="shared" si="677"/>
        <v>0</v>
      </c>
      <c r="IK198" s="20">
        <f t="shared" si="678"/>
        <v>0</v>
      </c>
      <c r="IL198" s="20">
        <f t="shared" si="679"/>
        <v>26.75</v>
      </c>
      <c r="IM198" s="20">
        <f t="shared" si="680"/>
        <v>26.75</v>
      </c>
      <c r="IN198" s="20">
        <f t="shared" si="681"/>
        <v>0</v>
      </c>
      <c r="IO198" s="20">
        <f t="shared" si="682"/>
        <v>0</v>
      </c>
      <c r="IP198" s="20">
        <f t="shared" si="683"/>
        <v>0</v>
      </c>
      <c r="IQ198" s="18">
        <v>26.85</v>
      </c>
      <c r="IR198" s="25">
        <f t="shared" si="826"/>
        <v>0</v>
      </c>
      <c r="IS198" s="25">
        <f t="shared" si="684"/>
        <v>0</v>
      </c>
      <c r="IT198" s="25">
        <f t="shared" si="685"/>
        <v>0</v>
      </c>
      <c r="IU198" s="25">
        <f>ROUND(IF(EN198="Cống tròn",IF(EN198="Cống tròn",IV198+FF198,0),IF(EN198="Cống hộp",IF(EN198="Cống hộp",IV198+GP198,0),IF(OR(EN198="Rãnh xây",EN198="Rãnh bê tông"),IF(OR(EN198="Rãnh xây",EN198="Rãnh bê tông"),IV198+GP198,0),IF(EN198="ống nhựa",IF(EN198="Ống nhựa",IV198+HT198,0),IF(EN198="Rãnh thang",IF(EN198="Rãnh thang",IQ198+#REF!,0),0))))),2)</f>
        <v>27.81</v>
      </c>
      <c r="IV198" s="18">
        <v>27.71</v>
      </c>
      <c r="IW198" s="25">
        <f t="shared" si="686"/>
        <v>27.81</v>
      </c>
      <c r="IX198" s="25">
        <f t="shared" si="687"/>
        <v>0</v>
      </c>
      <c r="IY198" s="25">
        <f t="shared" si="688"/>
        <v>0</v>
      </c>
      <c r="IZ198" s="25">
        <f t="shared" si="689"/>
        <v>0</v>
      </c>
      <c r="JA198" s="25">
        <f t="shared" si="690"/>
        <v>0</v>
      </c>
      <c r="JB198" s="18">
        <v>28.81</v>
      </c>
      <c r="JC198" s="20">
        <f>ROUND(IF(EN198="Cống tròn",IF(EN198="Cống tròn",IF(EU198="Không có móng",JS198-FF198,IF(EU198="Đế",JR198-FN198,IF(OR(EU198="Móng bê tông",EU198="Móng bê tông kết hợp đế"),JK198-FJ198,0))),0),IF(EN198="Cống hộp",IF(AND(EN198="Cống hộp",EU198="Không có móng"),JS198-GF198,IF(AND(EN198="Cống hộp",EU198="Móng bê tông"),JL198-GB198,0)),IF(OR(EN198="Rãnh xây",EN198="Rãnh bê tông"),IF(OR(EN198="Rãnh xây",EN198="Rãnh bê tông"),JM198-GB198,0),IF(EN198="Ống nhựa",IF(AND(EN198="Ống nhựa",EU198="Không đắp cát"),JS198-HT198,IF(AND(EN198="Ống nhựa",EU198="Đắp cát"),JJ198-HX198,0)),IF(EN198="Rãnh thang",IF(EN198="Rãnh thang",IF(EU198="Móng bê tông",#REF!-#REF!,JS198),0),0))))),2)</f>
        <v>26.41</v>
      </c>
      <c r="JD198" s="20">
        <f t="shared" si="827"/>
        <v>2.3999999999999986</v>
      </c>
      <c r="JE198" s="20">
        <f t="shared" si="691"/>
        <v>26.41</v>
      </c>
      <c r="JF198" s="20">
        <f t="shared" si="692"/>
        <v>0</v>
      </c>
      <c r="JG198" s="20">
        <f t="shared" si="693"/>
        <v>0</v>
      </c>
      <c r="JH198" s="20">
        <f t="shared" si="694"/>
        <v>0</v>
      </c>
      <c r="JI198" s="20">
        <f>IF(EN198="Rãnh thang",IF(AND(EN198="Rãnh thang",EU198="Móng bê tông"),JS198-#REF!,0),IF(EN198="Ống nhựa",IF(AND(EN198="Ống nhựa",EU198="Đắp cát"),JS198-HT198,0),IF(EN198="Cống tròn",IF(EN198="Cống tròn",IF(OR(EU198="Móng bê tông",EU198="Móng bê tông kết hợp đế"),JO198-FL198,0),0),IF(EN198="Cống hộp",IF(AND(EN198="Cống hộp",EU198="Móng bê tông"),JP198-GD198,0),IF(OR(EN198="Rãnh xây",EN198="Rãnh bê tông"),IF(AND(EN198="Rãnh xây",EU198="Móng bê tông"),JQ198-GD198,IF(AND(EN198="Rãnh bê tông",EU198="Móng bê tông"),JQ198-GD198,0)),0)))))</f>
        <v>26.41</v>
      </c>
      <c r="JJ198" s="20">
        <f t="shared" si="695"/>
        <v>0</v>
      </c>
      <c r="JK198" s="20">
        <f t="shared" si="696"/>
        <v>26.41</v>
      </c>
      <c r="JL198" s="20">
        <f t="shared" si="697"/>
        <v>0</v>
      </c>
      <c r="JM198" s="20">
        <f t="shared" si="698"/>
        <v>0</v>
      </c>
      <c r="JN198" s="20">
        <f t="shared" si="699"/>
        <v>26.61</v>
      </c>
      <c r="JO198" s="20">
        <f t="shared" si="700"/>
        <v>26.61</v>
      </c>
      <c r="JP198" s="20">
        <f t="shared" si="701"/>
        <v>0</v>
      </c>
      <c r="JQ198" s="20">
        <f t="shared" si="702"/>
        <v>0</v>
      </c>
      <c r="JR198" s="20">
        <f t="shared" si="703"/>
        <v>0</v>
      </c>
      <c r="JS198" s="26">
        <v>26.71</v>
      </c>
      <c r="JT198" s="25">
        <f t="shared" si="828"/>
        <v>0</v>
      </c>
      <c r="JU198" s="25">
        <f t="shared" si="704"/>
        <v>0</v>
      </c>
      <c r="JV198" s="25">
        <f t="shared" si="705"/>
        <v>0</v>
      </c>
      <c r="JW198" s="25">
        <f>ROUND(IF(EN198="Cống tròn",IF(EN198="Cống tròn",JX198+FF198,0),IF(EN198="Cống hộp",IF(EN198="Cống hộp",JX198+GP198,0),IF(OR(EN198="Rãnh xây",EN198="Rãnh bê tông"),IF(OR(EN198="Rãnh xây",EN198="Rãnh bê tông"),JX198+GP198,0),IF(EN198="ống nhựa",IF(EN198="Ống nhựa",JX198+HT198,0),IF(EN198="Rãnh thang",IF(EN198="Rãnh thang",JS198+#REF!,0),0))))),2)</f>
        <v>27.81</v>
      </c>
      <c r="JX198" s="27">
        <v>27.71</v>
      </c>
      <c r="JY198" s="25">
        <f t="shared" si="706"/>
        <v>27.81</v>
      </c>
      <c r="JZ198" s="25">
        <f t="shared" si="707"/>
        <v>0</v>
      </c>
      <c r="KA198" s="25">
        <f t="shared" si="708"/>
        <v>0</v>
      </c>
      <c r="KB198" s="25">
        <f t="shared" si="709"/>
        <v>0</v>
      </c>
      <c r="KC198" s="25">
        <f t="shared" si="710"/>
        <v>0</v>
      </c>
      <c r="KD198" s="28" t="s">
        <v>98</v>
      </c>
      <c r="KE198" s="27">
        <v>0</v>
      </c>
      <c r="KF198" s="25">
        <f t="shared" si="711"/>
        <v>2.3999999999999986</v>
      </c>
      <c r="KG198" s="25">
        <f t="shared" si="829"/>
        <v>2.3999999999999986</v>
      </c>
      <c r="KH198" s="27">
        <v>0</v>
      </c>
      <c r="KI198" s="25">
        <f t="shared" si="712"/>
        <v>2.3999999999999986</v>
      </c>
      <c r="KJ198" s="25">
        <f t="shared" si="830"/>
        <v>2.3999999999999986</v>
      </c>
      <c r="KK198" s="25">
        <f t="shared" si="713"/>
        <v>0</v>
      </c>
      <c r="KL198" s="25">
        <f t="shared" si="714"/>
        <v>0</v>
      </c>
      <c r="KM198" s="25">
        <f t="shared" si="831"/>
        <v>0</v>
      </c>
      <c r="KN198" s="25">
        <f t="shared" si="715"/>
        <v>0</v>
      </c>
      <c r="KO198" s="25">
        <f t="shared" si="716"/>
        <v>0</v>
      </c>
      <c r="KP198" s="25">
        <f t="shared" si="832"/>
        <v>0</v>
      </c>
      <c r="KQ198" s="25">
        <f t="shared" si="717"/>
        <v>0.2</v>
      </c>
      <c r="KR198" s="25">
        <f t="shared" si="718"/>
        <v>0.2</v>
      </c>
      <c r="KS198" s="25">
        <f t="shared" si="833"/>
        <v>0.2</v>
      </c>
      <c r="KT198" s="25">
        <f t="shared" si="719"/>
        <v>0</v>
      </c>
      <c r="KU198" s="25">
        <f t="shared" si="720"/>
        <v>0</v>
      </c>
      <c r="KV198" s="25">
        <f t="shared" si="834"/>
        <v>0</v>
      </c>
      <c r="KW198" s="25">
        <f t="shared" si="721"/>
        <v>0</v>
      </c>
      <c r="KX198" s="25">
        <f t="shared" si="722"/>
        <v>0</v>
      </c>
      <c r="KY198" s="25">
        <f t="shared" si="835"/>
        <v>0</v>
      </c>
      <c r="KZ198" s="25">
        <f t="shared" si="723"/>
        <v>0</v>
      </c>
      <c r="LA198" s="25">
        <f t="shared" si="724"/>
        <v>0</v>
      </c>
      <c r="LB198" s="25">
        <f t="shared" si="836"/>
        <v>0</v>
      </c>
      <c r="LC198" s="25">
        <f t="shared" si="725"/>
        <v>1.4</v>
      </c>
      <c r="LD198" s="25">
        <f t="shared" si="726"/>
        <v>1.4</v>
      </c>
      <c r="LE198" s="25">
        <f t="shared" si="837"/>
        <v>1.4</v>
      </c>
      <c r="LF198" s="25">
        <f t="shared" si="727"/>
        <v>0</v>
      </c>
      <c r="LG198" s="25">
        <f t="shared" si="728"/>
        <v>0</v>
      </c>
      <c r="LH198" s="25">
        <f t="shared" si="838"/>
        <v>0</v>
      </c>
      <c r="LI198" s="25">
        <f t="shared" si="729"/>
        <v>0</v>
      </c>
      <c r="LJ198" s="25">
        <f t="shared" si="730"/>
        <v>0</v>
      </c>
      <c r="LK198" s="25">
        <f t="shared" si="839"/>
        <v>0</v>
      </c>
      <c r="LL198" s="25">
        <f t="shared" si="731"/>
        <v>0</v>
      </c>
      <c r="LM198" s="25">
        <f t="shared" si="732"/>
        <v>0</v>
      </c>
      <c r="LN198" s="25">
        <f t="shared" si="840"/>
        <v>0</v>
      </c>
      <c r="LO198" s="25">
        <f t="shared" si="733"/>
        <v>0</v>
      </c>
      <c r="LP198" s="25">
        <f t="shared" si="734"/>
        <v>0</v>
      </c>
      <c r="LQ198" s="25">
        <f t="shared" si="841"/>
        <v>0</v>
      </c>
      <c r="LR198" s="25">
        <f t="shared" si="735"/>
        <v>0</v>
      </c>
      <c r="LS198" s="25">
        <f t="shared" si="736"/>
        <v>0</v>
      </c>
      <c r="LT198" s="25">
        <f t="shared" si="842"/>
        <v>0</v>
      </c>
      <c r="LU198" s="25">
        <f t="shared" si="737"/>
        <v>0</v>
      </c>
      <c r="LV198" s="25">
        <f t="shared" si="738"/>
        <v>0</v>
      </c>
      <c r="LW198" s="25">
        <f t="shared" si="843"/>
        <v>0</v>
      </c>
      <c r="LX198" s="25">
        <f t="shared" si="739"/>
        <v>0</v>
      </c>
      <c r="LY198" s="25">
        <f t="shared" si="740"/>
        <v>0</v>
      </c>
      <c r="LZ198" s="25">
        <f t="shared" si="844"/>
        <v>0</v>
      </c>
      <c r="MA198" s="25">
        <f t="shared" si="741"/>
        <v>0</v>
      </c>
      <c r="MB198" s="25">
        <f t="shared" si="742"/>
        <v>0</v>
      </c>
      <c r="MC198" s="25">
        <f t="shared" si="845"/>
        <v>0</v>
      </c>
      <c r="MD198" s="25">
        <f t="shared" si="743"/>
        <v>0</v>
      </c>
      <c r="ME198" s="25">
        <f t="shared" si="744"/>
        <v>0</v>
      </c>
      <c r="MF198" s="25">
        <f t="shared" si="846"/>
        <v>0</v>
      </c>
      <c r="MG198" s="25">
        <f t="shared" si="745"/>
        <v>0</v>
      </c>
      <c r="MH198" s="25">
        <f t="shared" si="746"/>
        <v>0</v>
      </c>
      <c r="MI198" s="25">
        <f t="shared" si="847"/>
        <v>0</v>
      </c>
      <c r="MJ198" s="25">
        <f t="shared" si="747"/>
        <v>0</v>
      </c>
      <c r="MK198" s="25">
        <f t="shared" si="748"/>
        <v>0</v>
      </c>
      <c r="ML198" s="25">
        <f t="shared" si="848"/>
        <v>0</v>
      </c>
      <c r="MM198" s="25">
        <f t="shared" si="749"/>
        <v>0</v>
      </c>
      <c r="MN198" s="25">
        <f t="shared" si="750"/>
        <v>0</v>
      </c>
      <c r="MO198" s="25">
        <f t="shared" si="849"/>
        <v>0</v>
      </c>
      <c r="MP198" s="25">
        <f t="shared" si="751"/>
        <v>0</v>
      </c>
      <c r="MQ198" s="25">
        <f t="shared" si="752"/>
        <v>0</v>
      </c>
      <c r="MR198" s="25">
        <f t="shared" si="850"/>
        <v>0</v>
      </c>
      <c r="MS198" s="29">
        <v>1.4</v>
      </c>
      <c r="MT198" s="29">
        <v>0</v>
      </c>
      <c r="MU198" s="29">
        <v>1</v>
      </c>
      <c r="MV198" s="29">
        <v>1</v>
      </c>
      <c r="MW198" s="25">
        <f t="shared" si="753"/>
        <v>1.4</v>
      </c>
      <c r="MX198" s="25">
        <f t="shared" si="754"/>
        <v>3.36</v>
      </c>
      <c r="MY198" s="25">
        <f t="shared" si="755"/>
        <v>0</v>
      </c>
      <c r="MZ198" s="25">
        <f t="shared" si="756"/>
        <v>0</v>
      </c>
      <c r="NA198" s="25">
        <f t="shared" si="757"/>
        <v>1.4</v>
      </c>
      <c r="NB198" s="25">
        <f t="shared" si="758"/>
        <v>3.36</v>
      </c>
      <c r="NC198" s="25">
        <f t="shared" si="759"/>
        <v>0</v>
      </c>
      <c r="ND198" s="25">
        <f t="shared" si="760"/>
        <v>0</v>
      </c>
      <c r="NE198" s="25">
        <f t="shared" si="851"/>
        <v>1.4</v>
      </c>
      <c r="NF198" s="25">
        <f t="shared" si="851"/>
        <v>3.36</v>
      </c>
      <c r="NG198" s="25">
        <f t="shared" si="851"/>
        <v>0</v>
      </c>
      <c r="NH198" s="25">
        <f t="shared" si="851"/>
        <v>0</v>
      </c>
      <c r="NI198" s="25">
        <f t="shared" si="761"/>
        <v>126</v>
      </c>
      <c r="NJ198" s="25">
        <f t="shared" si="762"/>
        <v>0</v>
      </c>
      <c r="NK198" s="25">
        <f t="shared" si="763"/>
        <v>126</v>
      </c>
      <c r="NL198" s="25">
        <f t="shared" si="764"/>
        <v>68.2</v>
      </c>
      <c r="NM198" s="25">
        <f t="shared" si="765"/>
        <v>0</v>
      </c>
      <c r="NN198" s="25">
        <f t="shared" si="852"/>
        <v>68.2</v>
      </c>
      <c r="NO198" s="25">
        <f t="shared" si="766"/>
        <v>0</v>
      </c>
      <c r="NP198" s="25">
        <f t="shared" si="767"/>
        <v>0</v>
      </c>
      <c r="NQ198" s="25">
        <f t="shared" si="853"/>
        <v>0</v>
      </c>
      <c r="NR198" s="25">
        <f t="shared" si="768"/>
        <v>0</v>
      </c>
      <c r="NS198" s="25">
        <f t="shared" si="769"/>
        <v>0</v>
      </c>
      <c r="NT198" s="25">
        <f t="shared" si="854"/>
        <v>0</v>
      </c>
      <c r="NU198" s="25">
        <f t="shared" si="770"/>
        <v>0</v>
      </c>
      <c r="NV198" s="25">
        <f t="shared" si="771"/>
        <v>0</v>
      </c>
      <c r="NW198" s="25">
        <f t="shared" si="855"/>
        <v>0</v>
      </c>
      <c r="NX198" s="25">
        <f t="shared" si="856"/>
        <v>68.2</v>
      </c>
      <c r="NY198" s="25">
        <f t="shared" si="856"/>
        <v>0</v>
      </c>
      <c r="NZ198" s="25">
        <f t="shared" si="857"/>
        <v>68.2</v>
      </c>
      <c r="OA198" s="25">
        <f t="shared" si="858"/>
        <v>57.8</v>
      </c>
      <c r="OB198" s="25">
        <f t="shared" si="858"/>
        <v>0</v>
      </c>
      <c r="OC198" s="25">
        <f t="shared" si="859"/>
        <v>57.8</v>
      </c>
      <c r="OD198" s="25">
        <f t="shared" si="860"/>
        <v>68.2</v>
      </c>
      <c r="OE198" s="25">
        <f t="shared" si="860"/>
        <v>0</v>
      </c>
      <c r="OF198" s="25">
        <f t="shared" si="860"/>
        <v>68.2</v>
      </c>
      <c r="OG198" s="25">
        <f t="shared" si="772"/>
        <v>0</v>
      </c>
      <c r="OH198" s="25">
        <f t="shared" si="773"/>
        <v>0</v>
      </c>
      <c r="OI198" s="25">
        <f t="shared" si="774"/>
        <v>0</v>
      </c>
      <c r="OJ198" s="25">
        <f t="shared" si="775"/>
        <v>0</v>
      </c>
      <c r="OK198" s="25">
        <f t="shared" si="776"/>
        <v>0</v>
      </c>
      <c r="OL198" s="25">
        <f t="shared" si="777"/>
        <v>0</v>
      </c>
      <c r="OM198" s="25">
        <f t="shared" si="861"/>
        <v>0</v>
      </c>
      <c r="ON198" s="25">
        <f t="shared" si="861"/>
        <v>0</v>
      </c>
      <c r="OO198" s="25">
        <f t="shared" si="861"/>
        <v>0</v>
      </c>
      <c r="OP198" s="25">
        <f t="shared" si="778"/>
        <v>0</v>
      </c>
      <c r="OQ198" s="25">
        <f t="shared" si="779"/>
        <v>0</v>
      </c>
      <c r="OR198" s="25">
        <f t="shared" si="862"/>
        <v>0</v>
      </c>
      <c r="OS198" s="19">
        <v>536514.66</v>
      </c>
      <c r="OT198" s="19">
        <v>2370340.06</v>
      </c>
    </row>
    <row r="199" spans="1:410" ht="33" customHeight="1" x14ac:dyDescent="0.25">
      <c r="A199" s="18"/>
      <c r="B199" s="18" t="s">
        <v>939</v>
      </c>
      <c r="C199" s="18">
        <v>423.99</v>
      </c>
      <c r="D199" s="16" t="e">
        <f>_xlfn.IFNA(INDEX(#REF!,MATCH(E199,#REF!,0)),0)</f>
        <v>#REF!</v>
      </c>
      <c r="E199" s="18" t="s">
        <v>993</v>
      </c>
      <c r="F199" s="16" t="s">
        <v>765</v>
      </c>
      <c r="G199" s="16" t="s">
        <v>766</v>
      </c>
      <c r="H199" s="16" t="s">
        <v>767</v>
      </c>
      <c r="I199" s="16" t="s">
        <v>768</v>
      </c>
      <c r="J199" s="16" t="s">
        <v>769</v>
      </c>
      <c r="K199" s="16" t="s">
        <v>770</v>
      </c>
      <c r="L199" s="16" t="s">
        <v>771</v>
      </c>
      <c r="M199" s="18">
        <v>1.64</v>
      </c>
      <c r="N199" s="18">
        <v>1.94</v>
      </c>
      <c r="O199" s="18">
        <v>2.04</v>
      </c>
      <c r="P199" s="18">
        <v>2.34</v>
      </c>
      <c r="Q199" s="18">
        <v>0.1</v>
      </c>
      <c r="R199" s="18">
        <v>1.8399999999999999</v>
      </c>
      <c r="S199" s="18">
        <v>2.14</v>
      </c>
      <c r="T199" s="18">
        <v>0.2</v>
      </c>
      <c r="U199" s="18">
        <v>0</v>
      </c>
      <c r="V199" s="18">
        <v>0</v>
      </c>
      <c r="W199" s="18">
        <v>0</v>
      </c>
      <c r="X199" s="18">
        <v>1.64</v>
      </c>
      <c r="Y199" s="18">
        <v>1.9</v>
      </c>
      <c r="Z199" s="20">
        <f t="shared" si="780"/>
        <v>2.1</v>
      </c>
      <c r="AA199" s="18">
        <v>0.22</v>
      </c>
      <c r="AB199" s="18">
        <v>0</v>
      </c>
      <c r="AC199" s="18">
        <v>0</v>
      </c>
      <c r="AD199" s="18">
        <v>0</v>
      </c>
      <c r="AE199" s="18">
        <v>0</v>
      </c>
      <c r="AF199" s="18">
        <v>0</v>
      </c>
      <c r="AG199" s="18">
        <v>1.2</v>
      </c>
      <c r="AH199" s="18">
        <v>1.5</v>
      </c>
      <c r="AI199" s="20">
        <f t="shared" si="781"/>
        <v>2.25</v>
      </c>
      <c r="AJ199" s="18">
        <v>0</v>
      </c>
      <c r="AK199" s="18">
        <v>0</v>
      </c>
      <c r="AL199" s="20">
        <f t="shared" si="782"/>
        <v>0</v>
      </c>
      <c r="AM199" s="18">
        <v>1.64</v>
      </c>
      <c r="AN199" s="18">
        <v>1.5</v>
      </c>
      <c r="AO199" s="18">
        <v>0.15</v>
      </c>
      <c r="AP199" s="18">
        <v>0.22</v>
      </c>
      <c r="AQ199" s="18">
        <v>1.64</v>
      </c>
      <c r="AR199" s="18">
        <v>1.72</v>
      </c>
      <c r="AS199" s="18">
        <v>0.12</v>
      </c>
      <c r="AT199" s="18">
        <v>0.11</v>
      </c>
      <c r="AU199" s="18">
        <v>0</v>
      </c>
      <c r="AV199" s="18">
        <v>1</v>
      </c>
      <c r="AW199" s="18">
        <v>0</v>
      </c>
      <c r="AX199" s="18">
        <v>0</v>
      </c>
      <c r="AY199" s="18">
        <v>0</v>
      </c>
      <c r="AZ199" s="18">
        <v>0</v>
      </c>
      <c r="BA199" s="18">
        <v>0</v>
      </c>
      <c r="BB199" s="18">
        <v>0</v>
      </c>
      <c r="BC199" s="18">
        <v>0</v>
      </c>
      <c r="BD199" s="18">
        <v>0</v>
      </c>
      <c r="BE199" s="18">
        <v>2</v>
      </c>
      <c r="BF199" s="18">
        <v>0</v>
      </c>
      <c r="BG199" s="18">
        <v>0</v>
      </c>
      <c r="BH199" s="18">
        <v>0</v>
      </c>
      <c r="BI199" s="18">
        <v>0</v>
      </c>
      <c r="BJ199" s="18">
        <v>0</v>
      </c>
      <c r="BK199" s="18">
        <v>0</v>
      </c>
      <c r="BL199" s="18">
        <v>0</v>
      </c>
      <c r="BM199" s="18">
        <v>0</v>
      </c>
      <c r="BN199" s="18">
        <v>0</v>
      </c>
      <c r="BO199" s="18">
        <v>0</v>
      </c>
      <c r="BP199" s="18">
        <v>0</v>
      </c>
      <c r="BQ199" s="18">
        <v>0</v>
      </c>
      <c r="BR199" s="18">
        <v>0</v>
      </c>
      <c r="BS199" s="18">
        <v>0</v>
      </c>
      <c r="BT199" s="18">
        <v>0</v>
      </c>
      <c r="BU199" s="18">
        <v>0</v>
      </c>
      <c r="BV199" s="18">
        <v>0</v>
      </c>
      <c r="BW199" s="18">
        <v>0</v>
      </c>
      <c r="BX199" s="18">
        <v>0</v>
      </c>
      <c r="BY199" s="18">
        <v>0</v>
      </c>
      <c r="BZ199" s="18">
        <v>0</v>
      </c>
      <c r="CA199" s="16" t="e">
        <f>_xlfn.IFNA(IF(RIGHT(D199,2)="=G",0,INDEX(#REF!,MATCH(E199,#REF!,0))),0)</f>
        <v>#REF!</v>
      </c>
      <c r="CB199" s="16" t="s">
        <v>776</v>
      </c>
      <c r="CC199" s="18">
        <v>0</v>
      </c>
      <c r="CD199" s="18">
        <v>0</v>
      </c>
      <c r="CE199" s="18">
        <v>1.4</v>
      </c>
      <c r="CF199" s="18">
        <v>0.85</v>
      </c>
      <c r="CG199" s="18">
        <v>0.12</v>
      </c>
      <c r="CH199" s="18">
        <v>2</v>
      </c>
      <c r="CI199" s="16" t="s">
        <v>98</v>
      </c>
      <c r="CJ199" s="18">
        <v>0</v>
      </c>
      <c r="CK199" s="20">
        <f t="shared" si="648"/>
        <v>2.7</v>
      </c>
      <c r="CL199" s="20">
        <f t="shared" si="783"/>
        <v>2.7</v>
      </c>
      <c r="CM199" s="18">
        <v>47.73</v>
      </c>
      <c r="CN199" s="18">
        <v>28.81</v>
      </c>
      <c r="CO199" s="18">
        <v>27.971</v>
      </c>
      <c r="CP199" s="22">
        <f t="shared" si="649"/>
        <v>28.81</v>
      </c>
      <c r="CQ199" s="22">
        <f t="shared" si="650"/>
        <v>26.11</v>
      </c>
      <c r="CR199" s="22">
        <f t="shared" si="784"/>
        <v>2.7</v>
      </c>
      <c r="CS199" s="22">
        <f t="shared" si="651"/>
        <v>26.21</v>
      </c>
      <c r="CT199" s="22">
        <f t="shared" si="652"/>
        <v>26.41</v>
      </c>
      <c r="CU199" s="18">
        <v>26.41</v>
      </c>
      <c r="CV199" s="22">
        <f t="shared" si="785"/>
        <v>2.1</v>
      </c>
      <c r="CW199" s="22">
        <f t="shared" si="653"/>
        <v>0</v>
      </c>
      <c r="CX199" s="22">
        <f t="shared" si="654"/>
        <v>0</v>
      </c>
      <c r="CY199" s="22">
        <f t="shared" si="655"/>
        <v>28.54</v>
      </c>
      <c r="CZ199" s="22">
        <f t="shared" si="656"/>
        <v>28.69</v>
      </c>
      <c r="DA199" s="18">
        <v>28.81</v>
      </c>
      <c r="DB199" s="20">
        <f t="shared" si="786"/>
        <v>2.7</v>
      </c>
      <c r="DC199" s="20">
        <f t="shared" si="787"/>
        <v>0</v>
      </c>
      <c r="DD199" s="20">
        <f t="shared" si="788"/>
        <v>2.7</v>
      </c>
      <c r="DE199" s="20">
        <f t="shared" si="657"/>
        <v>0.1</v>
      </c>
      <c r="DF199" s="20">
        <f t="shared" si="658"/>
        <v>0.2</v>
      </c>
      <c r="DG199" s="20">
        <f t="shared" si="659"/>
        <v>2.37</v>
      </c>
      <c r="DH199" s="20">
        <f t="shared" si="660"/>
        <v>0</v>
      </c>
      <c r="DI199" s="20">
        <f t="shared" si="661"/>
        <v>0</v>
      </c>
      <c r="DJ199" s="20">
        <f t="shared" si="662"/>
        <v>0</v>
      </c>
      <c r="DK199" s="20">
        <f t="shared" si="789"/>
        <v>2.67</v>
      </c>
      <c r="DL199" s="20">
        <f t="shared" si="790"/>
        <v>0</v>
      </c>
      <c r="DM199" s="20">
        <f t="shared" si="791"/>
        <v>3.0000000000000249E-2</v>
      </c>
      <c r="DN199" s="20">
        <f t="shared" si="792"/>
        <v>0</v>
      </c>
      <c r="DO199" s="18">
        <v>2.54</v>
      </c>
      <c r="DP199" s="18">
        <v>0</v>
      </c>
      <c r="DQ199" s="18">
        <v>1</v>
      </c>
      <c r="DR199" s="18">
        <v>1</v>
      </c>
      <c r="DS199" s="25">
        <f t="shared" si="793"/>
        <v>2.54</v>
      </c>
      <c r="DT199" s="25">
        <f t="shared" si="794"/>
        <v>0</v>
      </c>
      <c r="DU199" s="25">
        <f t="shared" si="795"/>
        <v>6.86</v>
      </c>
      <c r="DV199" s="25">
        <f t="shared" si="796"/>
        <v>0</v>
      </c>
      <c r="DW199" s="25">
        <f t="shared" si="797"/>
        <v>6.86</v>
      </c>
      <c r="DX199" s="25">
        <f t="shared" si="798"/>
        <v>13.99</v>
      </c>
      <c r="DY199" s="25">
        <f t="shared" si="799"/>
        <v>0</v>
      </c>
      <c r="DZ199" s="25">
        <f t="shared" si="800"/>
        <v>13.99</v>
      </c>
      <c r="EA199" s="25">
        <f t="shared" si="801"/>
        <v>8.81</v>
      </c>
      <c r="EB199" s="25">
        <f t="shared" si="802"/>
        <v>0</v>
      </c>
      <c r="EC199" s="25">
        <f t="shared" si="803"/>
        <v>8.81</v>
      </c>
      <c r="ED199" s="25">
        <f t="shared" si="804"/>
        <v>5.18</v>
      </c>
      <c r="EE199" s="25">
        <f t="shared" si="804"/>
        <v>0</v>
      </c>
      <c r="EF199" s="25">
        <f t="shared" si="805"/>
        <v>5.18</v>
      </c>
      <c r="EG199" s="25">
        <f t="shared" si="806"/>
        <v>8.81</v>
      </c>
      <c r="EH199" s="25">
        <f t="shared" si="806"/>
        <v>0</v>
      </c>
      <c r="EI199" s="25">
        <f t="shared" si="807"/>
        <v>8.81</v>
      </c>
      <c r="EJ199" s="18">
        <v>423.99</v>
      </c>
      <c r="EK199" s="18">
        <v>385.29</v>
      </c>
      <c r="EL199" s="18" t="s">
        <v>993</v>
      </c>
      <c r="EM199" s="18" t="s">
        <v>994</v>
      </c>
      <c r="EN199" s="16" t="s">
        <v>774</v>
      </c>
      <c r="EO199" s="16" t="s">
        <v>132</v>
      </c>
      <c r="EP199" s="16" t="e">
        <f>IF(OR(EN199="Cống tròn",EN199="Cống hộp",EN199="Ống nhựa"),INDEX(#REF!,MATCH(E199,#REF!,0)),IF(OR(EN199="Rãnh xây",EN199="Rãnh bê tông"),INDEX(#REF!,MATCH(E199,#REF!,0)),0))</f>
        <v>#REF!</v>
      </c>
      <c r="EQ199" s="18">
        <v>37.499999999999986</v>
      </c>
      <c r="ER199" s="18">
        <v>1</v>
      </c>
      <c r="ES199" s="25">
        <f t="shared" si="808"/>
        <v>37</v>
      </c>
      <c r="ET199" s="1" t="e">
        <f>_xlfn.IFNA(IF(EN199="Cống tròn",INDEX(#REF!,MATCH(E199,#REF!,0)),IF(EN199="Cống hộp",INDEX(#REF!,MATCH(E199,#REF!,0)),EU199&amp;" ,"&amp;EV199)),0)</f>
        <v>#REF!</v>
      </c>
      <c r="EU199" s="16" t="s">
        <v>769</v>
      </c>
      <c r="EV199" s="16" t="s">
        <v>775</v>
      </c>
      <c r="EW199" s="16" t="e">
        <f>_xlfn.IFNA(INDEX(#REF!,MATCH(E199,#REF!,0)),0)</f>
        <v>#REF!</v>
      </c>
      <c r="EX199" s="16"/>
      <c r="EY199" s="18">
        <v>0</v>
      </c>
      <c r="EZ199" s="18">
        <v>0</v>
      </c>
      <c r="FA199" s="18">
        <v>0</v>
      </c>
      <c r="FB199" s="19">
        <v>0</v>
      </c>
      <c r="FC199" s="19">
        <v>0</v>
      </c>
      <c r="FD199" s="25">
        <f t="shared" si="663"/>
        <v>0</v>
      </c>
      <c r="FE199" s="25">
        <f t="shared" si="809"/>
        <v>0</v>
      </c>
      <c r="FF199" s="18">
        <v>0.1</v>
      </c>
      <c r="FG199" s="18">
        <v>2</v>
      </c>
      <c r="FH199" s="18">
        <v>1</v>
      </c>
      <c r="FI199" s="25">
        <f t="shared" si="810"/>
        <v>1.2</v>
      </c>
      <c r="FJ199" s="18">
        <v>0</v>
      </c>
      <c r="FK199" s="18">
        <v>0</v>
      </c>
      <c r="FL199" s="18">
        <v>0.2</v>
      </c>
      <c r="FM199" s="18">
        <v>1.4</v>
      </c>
      <c r="FN199" s="18">
        <v>0</v>
      </c>
      <c r="FO199" s="25">
        <f t="shared" si="811"/>
        <v>1.4</v>
      </c>
      <c r="FP199" s="18">
        <v>1.4999999999999999E-2</v>
      </c>
      <c r="FQ199" s="18">
        <v>1</v>
      </c>
      <c r="FR199" s="25">
        <f t="shared" si="664"/>
        <v>36</v>
      </c>
      <c r="FS199" s="25">
        <f t="shared" si="665"/>
        <v>0.52500000000000002</v>
      </c>
      <c r="FT199" s="25">
        <f t="shared" si="666"/>
        <v>36.524999999999999</v>
      </c>
      <c r="FU199" s="25">
        <f t="shared" si="667"/>
        <v>-0.97499999999998721</v>
      </c>
      <c r="FV199" s="25" t="str">
        <f t="shared" si="812"/>
        <v>Thêm 01</v>
      </c>
      <c r="FW199" s="25">
        <f t="shared" si="813"/>
        <v>0.04</v>
      </c>
      <c r="FX199" s="16"/>
      <c r="FY199" s="16"/>
      <c r="FZ199" s="16"/>
      <c r="GA199" s="16"/>
      <c r="GB199" s="19">
        <v>0</v>
      </c>
      <c r="GC199" s="19">
        <v>0</v>
      </c>
      <c r="GD199" s="19">
        <v>0</v>
      </c>
      <c r="GE199" s="19">
        <v>0</v>
      </c>
      <c r="GF199" s="19">
        <v>0</v>
      </c>
      <c r="GG199" s="19">
        <v>0</v>
      </c>
      <c r="GH199" s="19">
        <v>0</v>
      </c>
      <c r="GI199" s="19">
        <v>0</v>
      </c>
      <c r="GJ199" s="19">
        <v>0</v>
      </c>
      <c r="GK199" s="19">
        <v>0</v>
      </c>
      <c r="GL199" s="25">
        <f t="shared" si="668"/>
        <v>0</v>
      </c>
      <c r="GM199" s="25">
        <f t="shared" si="814"/>
        <v>0</v>
      </c>
      <c r="GN199" s="19">
        <v>0</v>
      </c>
      <c r="GO199" s="19">
        <v>0</v>
      </c>
      <c r="GP199" s="19">
        <v>0</v>
      </c>
      <c r="GQ199" s="19">
        <v>0</v>
      </c>
      <c r="GR199" s="1" t="e">
        <f>_xlfn.IFNA(INDEX(#REF!,MATCH(E199,#REF!,0)),0)</f>
        <v>#REF!</v>
      </c>
      <c r="GS199" s="16"/>
      <c r="GT199" s="18">
        <v>0</v>
      </c>
      <c r="GU199" s="18">
        <v>0</v>
      </c>
      <c r="GV199" s="18">
        <v>0</v>
      </c>
      <c r="GW199" s="18">
        <v>0</v>
      </c>
      <c r="GX199" s="25">
        <f t="shared" si="669"/>
        <v>0</v>
      </c>
      <c r="GY199" s="25">
        <f t="shared" si="670"/>
        <v>0</v>
      </c>
      <c r="GZ199" s="25">
        <f t="shared" si="815"/>
        <v>0</v>
      </c>
      <c r="HA199" s="1" t="e" cm="1">
        <f t="array" ref="HA199">INDEX(#REF!,MATCH(EJ199&amp;EK199&amp;HD199&amp;HE199&amp;HF199,#REF!&amp;#REF!&amp;#REF!&amp;#REF!&amp;#REF!,0))</f>
        <v>#REF!</v>
      </c>
      <c r="HB199" s="16"/>
      <c r="HC199" s="25">
        <f t="shared" si="816"/>
        <v>0</v>
      </c>
      <c r="HD199" s="18">
        <v>0</v>
      </c>
      <c r="HE199" s="18">
        <v>0</v>
      </c>
      <c r="HF199" s="18">
        <v>0</v>
      </c>
      <c r="HG199" s="1" t="e" cm="1">
        <f t="array" ref="HG199">INDEX(#REF!,MATCH(EJ199&amp;EK199&amp;HJ199&amp;HK199&amp;HL199,#REF!&amp;#REF!&amp;#REF!&amp;#REF!&amp;#REF!,0))</f>
        <v>#REF!</v>
      </c>
      <c r="HH199" s="16"/>
      <c r="HI199" s="25">
        <f t="shared" si="817"/>
        <v>0</v>
      </c>
      <c r="HJ199" s="25">
        <f t="shared" si="818"/>
        <v>0</v>
      </c>
      <c r="HK199" s="19">
        <v>0</v>
      </c>
      <c r="HL199" s="19">
        <v>0</v>
      </c>
      <c r="HM199" s="18">
        <v>0.01</v>
      </c>
      <c r="HN199" s="18">
        <v>1</v>
      </c>
      <c r="HO199" s="25">
        <f t="shared" si="819"/>
        <v>0</v>
      </c>
      <c r="HP199" s="25">
        <f t="shared" si="820"/>
        <v>0</v>
      </c>
      <c r="HQ199" s="25">
        <f t="shared" si="821"/>
        <v>0</v>
      </c>
      <c r="HR199" s="25">
        <f t="shared" si="822"/>
        <v>0</v>
      </c>
      <c r="HS199" s="25">
        <f t="shared" si="823"/>
        <v>0</v>
      </c>
      <c r="HT199" s="19">
        <v>0</v>
      </c>
      <c r="HU199" s="19">
        <v>0</v>
      </c>
      <c r="HV199" s="19">
        <v>0</v>
      </c>
      <c r="HW199" s="25">
        <f t="shared" si="824"/>
        <v>0</v>
      </c>
      <c r="HX199" s="19">
        <v>0</v>
      </c>
      <c r="HY199" s="19">
        <v>0</v>
      </c>
      <c r="HZ199" s="18">
        <v>28.81</v>
      </c>
      <c r="IA199" s="20">
        <f>ROUND(IF(EN199="Cống tròn",IF(EN199="Cống tròn",IF(EU199="Không có móng",IQ199-FF199,IF(EU199="Đế",IP199-FN199,IF(OR(EU199="Móng bê tông",EU199="Móng bê tông kết hợp đế"),II199-FJ199,0))),0),IF(EN199="Cống hộp",IF(AND(EN199="Cống hộp",EU199="Không có móng"),IQ199-GF199,IF(AND(EN199="Cống hộp",EU199="Móng bê tông"),IJ199-GB199,0)),IF(OR(EN199="Rãnh xây",EN199="Rãnh bê tông"),IF(OR(EN199="Rãnh xây",EN199="Rãnh bê tông"),IK199-GB199,0),IF(EN199="Ống nhựa",IF(AND(EN199="Ống nhựa",EU199="Không đắp cát"),IQ199-HT199,IF(AND(EN199="Ống nhựa",EU199="Đắp cát"),IH199-HX199,0)),IF(EN199="Rãnh thang",IF(EN199="Rãnh thang",IF(EU199="Móng bê tông",#REF!-#REF!,IQ199),0),0))))),2)</f>
        <v>26.41</v>
      </c>
      <c r="IB199" s="20">
        <f t="shared" si="825"/>
        <v>2.3999999999999986</v>
      </c>
      <c r="IC199" s="20">
        <f t="shared" si="671"/>
        <v>26.41</v>
      </c>
      <c r="ID199" s="20">
        <f t="shared" si="672"/>
        <v>0</v>
      </c>
      <c r="IE199" s="20">
        <f t="shared" si="673"/>
        <v>0</v>
      </c>
      <c r="IF199" s="20">
        <f t="shared" si="674"/>
        <v>0</v>
      </c>
      <c r="IG199" s="20">
        <f>IF(EN199="Rãnh thang",IF(AND(EN199="Rãnh thang",EU199="Móng bê tông"),IQ199-#REF!,0),IF(EN199="Ống nhựa",IF(AND(EN199="Ống nhựa",EU199="Đắp cát"),IQ199-HT199,0),IF(EN199="Cống tròn",IF(EN199="Cống tròn",IF(OR(EU199="Móng bê tông",EU199="Móng bê tông kết hợp đế"),IM199-FL199,0),0),IF(EN199="Cống hộp",IF(AND(EN199="Cống hộp",EU199="Móng bê tông"),IN199-GD199,0),IF(OR(EN199="Rãnh xây",EN199="Rãnh bê tông"),IF(AND(EN199="Rãnh xây",EU199="Móng bê tông"),IO199-GD199,IF(AND(EN199="Rãnh bê tông",EU199="Móng bê tông"),IO199-GD199,0)),0)))))</f>
        <v>26.41</v>
      </c>
      <c r="IH199" s="20">
        <f t="shared" si="675"/>
        <v>0</v>
      </c>
      <c r="II199" s="20">
        <f t="shared" si="676"/>
        <v>26.41</v>
      </c>
      <c r="IJ199" s="20">
        <f t="shared" si="677"/>
        <v>0</v>
      </c>
      <c r="IK199" s="20">
        <f t="shared" si="678"/>
        <v>0</v>
      </c>
      <c r="IL199" s="20">
        <f t="shared" si="679"/>
        <v>26.61</v>
      </c>
      <c r="IM199" s="20">
        <f t="shared" si="680"/>
        <v>26.61</v>
      </c>
      <c r="IN199" s="20">
        <f t="shared" si="681"/>
        <v>0</v>
      </c>
      <c r="IO199" s="20">
        <f t="shared" si="682"/>
        <v>0</v>
      </c>
      <c r="IP199" s="20">
        <f t="shared" si="683"/>
        <v>0</v>
      </c>
      <c r="IQ199" s="18">
        <v>26.71</v>
      </c>
      <c r="IR199" s="25">
        <f t="shared" si="826"/>
        <v>0</v>
      </c>
      <c r="IS199" s="25">
        <f t="shared" si="684"/>
        <v>0</v>
      </c>
      <c r="IT199" s="25">
        <f t="shared" si="685"/>
        <v>0</v>
      </c>
      <c r="IU199" s="25">
        <f>ROUND(IF(EN199="Cống tròn",IF(EN199="Cống tròn",IV199+FF199,0),IF(EN199="Cống hộp",IF(EN199="Cống hộp",IV199+GP199,0),IF(OR(EN199="Rãnh xây",EN199="Rãnh bê tông"),IF(OR(EN199="Rãnh xây",EN199="Rãnh bê tông"),IV199+GP199,0),IF(EN199="ống nhựa",IF(EN199="Ống nhựa",IV199+HT199,0),IF(EN199="Rãnh thang",IF(EN199="Rãnh thang",IQ199+#REF!,0),0))))),2)</f>
        <v>27.67</v>
      </c>
      <c r="IV199" s="18">
        <v>27.57</v>
      </c>
      <c r="IW199" s="25">
        <f t="shared" si="686"/>
        <v>27.67</v>
      </c>
      <c r="IX199" s="25">
        <f t="shared" si="687"/>
        <v>0</v>
      </c>
      <c r="IY199" s="25">
        <f t="shared" si="688"/>
        <v>0</v>
      </c>
      <c r="IZ199" s="25">
        <f t="shared" si="689"/>
        <v>0</v>
      </c>
      <c r="JA199" s="25">
        <f t="shared" si="690"/>
        <v>0</v>
      </c>
      <c r="JB199" s="18">
        <v>28.67</v>
      </c>
      <c r="JC199" s="20">
        <f>ROUND(IF(EN199="Cống tròn",IF(EN199="Cống tròn",IF(EU199="Không có móng",JS199-FF199,IF(EU199="Đế",JR199-FN199,IF(OR(EU199="Móng bê tông",EU199="Móng bê tông kết hợp đế"),JK199-FJ199,0))),0),IF(EN199="Cống hộp",IF(AND(EN199="Cống hộp",EU199="Không có móng"),JS199-GF199,IF(AND(EN199="Cống hộp",EU199="Móng bê tông"),JL199-GB199,0)),IF(OR(EN199="Rãnh xây",EN199="Rãnh bê tông"),IF(OR(EN199="Rãnh xây",EN199="Rãnh bê tông"),JM199-GB199,0),IF(EN199="Ống nhựa",IF(AND(EN199="Ống nhựa",EU199="Không đắp cát"),JS199-HT199,IF(AND(EN199="Ống nhựa",EU199="Đắp cát"),JJ199-HX199,0)),IF(EN199="Rãnh thang",IF(EN199="Rãnh thang",IF(EU199="Móng bê tông",#REF!-#REF!,JS199),0),0))))),2)</f>
        <v>26.27</v>
      </c>
      <c r="JD199" s="20">
        <f t="shared" si="827"/>
        <v>2.4000000000000021</v>
      </c>
      <c r="JE199" s="20">
        <f t="shared" si="691"/>
        <v>26.27</v>
      </c>
      <c r="JF199" s="20">
        <f t="shared" si="692"/>
        <v>0</v>
      </c>
      <c r="JG199" s="20">
        <f t="shared" si="693"/>
        <v>0</v>
      </c>
      <c r="JH199" s="20">
        <f t="shared" si="694"/>
        <v>0</v>
      </c>
      <c r="JI199" s="20">
        <f>IF(EN199="Rãnh thang",IF(AND(EN199="Rãnh thang",EU199="Móng bê tông"),JS199-#REF!,0),IF(EN199="Ống nhựa",IF(AND(EN199="Ống nhựa",EU199="Đắp cát"),JS199-HT199,0),IF(EN199="Cống tròn",IF(EN199="Cống tròn",IF(OR(EU199="Móng bê tông",EU199="Móng bê tông kết hợp đế"),JO199-FL199,0),0),IF(EN199="Cống hộp",IF(AND(EN199="Cống hộp",EU199="Móng bê tông"),JP199-GD199,0),IF(OR(EN199="Rãnh xây",EN199="Rãnh bê tông"),IF(AND(EN199="Rãnh xây",EU199="Móng bê tông"),JQ199-GD199,IF(AND(EN199="Rãnh bê tông",EU199="Móng bê tông"),JQ199-GD199,0)),0)))))</f>
        <v>26.27</v>
      </c>
      <c r="JJ199" s="20">
        <f t="shared" si="695"/>
        <v>0</v>
      </c>
      <c r="JK199" s="20">
        <f t="shared" si="696"/>
        <v>26.27</v>
      </c>
      <c r="JL199" s="20">
        <f t="shared" si="697"/>
        <v>0</v>
      </c>
      <c r="JM199" s="20">
        <f t="shared" si="698"/>
        <v>0</v>
      </c>
      <c r="JN199" s="20">
        <f t="shared" si="699"/>
        <v>26.47</v>
      </c>
      <c r="JO199" s="20">
        <f t="shared" si="700"/>
        <v>26.47</v>
      </c>
      <c r="JP199" s="20">
        <f t="shared" si="701"/>
        <v>0</v>
      </c>
      <c r="JQ199" s="20">
        <f t="shared" si="702"/>
        <v>0</v>
      </c>
      <c r="JR199" s="20">
        <f t="shared" si="703"/>
        <v>0</v>
      </c>
      <c r="JS199" s="26">
        <v>26.57</v>
      </c>
      <c r="JT199" s="25">
        <f t="shared" si="828"/>
        <v>0</v>
      </c>
      <c r="JU199" s="25">
        <f t="shared" si="704"/>
        <v>0</v>
      </c>
      <c r="JV199" s="25">
        <f t="shared" si="705"/>
        <v>0</v>
      </c>
      <c r="JW199" s="25">
        <f>ROUND(IF(EN199="Cống tròn",IF(EN199="Cống tròn",JX199+FF199,0),IF(EN199="Cống hộp",IF(EN199="Cống hộp",JX199+GP199,0),IF(OR(EN199="Rãnh xây",EN199="Rãnh bê tông"),IF(OR(EN199="Rãnh xây",EN199="Rãnh bê tông"),JX199+GP199,0),IF(EN199="ống nhựa",IF(EN199="Ống nhựa",JX199+HT199,0),IF(EN199="Rãnh thang",IF(EN199="Rãnh thang",JS199+#REF!,0),0))))),2)</f>
        <v>27.67</v>
      </c>
      <c r="JX199" s="27">
        <v>27.57</v>
      </c>
      <c r="JY199" s="25">
        <f t="shared" si="706"/>
        <v>27.67</v>
      </c>
      <c r="JZ199" s="25">
        <f t="shared" si="707"/>
        <v>0</v>
      </c>
      <c r="KA199" s="25">
        <f t="shared" si="708"/>
        <v>0</v>
      </c>
      <c r="KB199" s="25">
        <f t="shared" si="709"/>
        <v>0</v>
      </c>
      <c r="KC199" s="25">
        <f t="shared" si="710"/>
        <v>0</v>
      </c>
      <c r="KD199" s="28" t="s">
        <v>98</v>
      </c>
      <c r="KE199" s="27">
        <v>0</v>
      </c>
      <c r="KF199" s="25">
        <f t="shared" si="711"/>
        <v>2.3999999999999986</v>
      </c>
      <c r="KG199" s="25">
        <f t="shared" si="829"/>
        <v>2.3999999999999986</v>
      </c>
      <c r="KH199" s="27">
        <v>0</v>
      </c>
      <c r="KI199" s="25">
        <f t="shared" si="712"/>
        <v>2.4000000000000021</v>
      </c>
      <c r="KJ199" s="25">
        <f t="shared" si="830"/>
        <v>2.4000000000000021</v>
      </c>
      <c r="KK199" s="25">
        <f t="shared" si="713"/>
        <v>0</v>
      </c>
      <c r="KL199" s="25">
        <f t="shared" si="714"/>
        <v>0</v>
      </c>
      <c r="KM199" s="25">
        <f t="shared" si="831"/>
        <v>0</v>
      </c>
      <c r="KN199" s="25">
        <f t="shared" si="715"/>
        <v>0</v>
      </c>
      <c r="KO199" s="25">
        <f t="shared" si="716"/>
        <v>0</v>
      </c>
      <c r="KP199" s="25">
        <f t="shared" si="832"/>
        <v>0</v>
      </c>
      <c r="KQ199" s="25">
        <f t="shared" si="717"/>
        <v>0.2</v>
      </c>
      <c r="KR199" s="25">
        <f t="shared" si="718"/>
        <v>0.2</v>
      </c>
      <c r="KS199" s="25">
        <f t="shared" si="833"/>
        <v>0.2</v>
      </c>
      <c r="KT199" s="25">
        <f t="shared" si="719"/>
        <v>0</v>
      </c>
      <c r="KU199" s="25">
        <f t="shared" si="720"/>
        <v>0</v>
      </c>
      <c r="KV199" s="25">
        <f t="shared" si="834"/>
        <v>0</v>
      </c>
      <c r="KW199" s="25">
        <f t="shared" si="721"/>
        <v>0</v>
      </c>
      <c r="KX199" s="25">
        <f t="shared" si="722"/>
        <v>0</v>
      </c>
      <c r="KY199" s="25">
        <f t="shared" si="835"/>
        <v>0</v>
      </c>
      <c r="KZ199" s="25">
        <f t="shared" si="723"/>
        <v>0</v>
      </c>
      <c r="LA199" s="25">
        <f t="shared" si="724"/>
        <v>0</v>
      </c>
      <c r="LB199" s="25">
        <f t="shared" si="836"/>
        <v>0</v>
      </c>
      <c r="LC199" s="25">
        <f t="shared" si="725"/>
        <v>1.4</v>
      </c>
      <c r="LD199" s="25">
        <f t="shared" si="726"/>
        <v>1.4</v>
      </c>
      <c r="LE199" s="25">
        <f t="shared" si="837"/>
        <v>1.4</v>
      </c>
      <c r="LF199" s="25">
        <f t="shared" si="727"/>
        <v>0</v>
      </c>
      <c r="LG199" s="25">
        <f t="shared" si="728"/>
        <v>0</v>
      </c>
      <c r="LH199" s="25">
        <f t="shared" si="838"/>
        <v>0</v>
      </c>
      <c r="LI199" s="25">
        <f t="shared" si="729"/>
        <v>0</v>
      </c>
      <c r="LJ199" s="25">
        <f t="shared" si="730"/>
        <v>0</v>
      </c>
      <c r="LK199" s="25">
        <f t="shared" si="839"/>
        <v>0</v>
      </c>
      <c r="LL199" s="25">
        <f t="shared" si="731"/>
        <v>0</v>
      </c>
      <c r="LM199" s="25">
        <f t="shared" si="732"/>
        <v>0</v>
      </c>
      <c r="LN199" s="25">
        <f t="shared" si="840"/>
        <v>0</v>
      </c>
      <c r="LO199" s="25">
        <f t="shared" si="733"/>
        <v>0</v>
      </c>
      <c r="LP199" s="25">
        <f t="shared" si="734"/>
        <v>0</v>
      </c>
      <c r="LQ199" s="25">
        <f t="shared" si="841"/>
        <v>0</v>
      </c>
      <c r="LR199" s="25">
        <f t="shared" si="735"/>
        <v>0</v>
      </c>
      <c r="LS199" s="25">
        <f t="shared" si="736"/>
        <v>0</v>
      </c>
      <c r="LT199" s="25">
        <f t="shared" si="842"/>
        <v>0</v>
      </c>
      <c r="LU199" s="25">
        <f t="shared" si="737"/>
        <v>0</v>
      </c>
      <c r="LV199" s="25">
        <f t="shared" si="738"/>
        <v>0</v>
      </c>
      <c r="LW199" s="25">
        <f t="shared" si="843"/>
        <v>0</v>
      </c>
      <c r="LX199" s="25">
        <f t="shared" si="739"/>
        <v>0</v>
      </c>
      <c r="LY199" s="25">
        <f t="shared" si="740"/>
        <v>0</v>
      </c>
      <c r="LZ199" s="25">
        <f t="shared" si="844"/>
        <v>0</v>
      </c>
      <c r="MA199" s="25">
        <f t="shared" si="741"/>
        <v>0</v>
      </c>
      <c r="MB199" s="25">
        <f t="shared" si="742"/>
        <v>0</v>
      </c>
      <c r="MC199" s="25">
        <f t="shared" si="845"/>
        <v>0</v>
      </c>
      <c r="MD199" s="25">
        <f t="shared" si="743"/>
        <v>0</v>
      </c>
      <c r="ME199" s="25">
        <f t="shared" si="744"/>
        <v>0</v>
      </c>
      <c r="MF199" s="25">
        <f t="shared" si="846"/>
        <v>0</v>
      </c>
      <c r="MG199" s="25">
        <f t="shared" si="745"/>
        <v>0</v>
      </c>
      <c r="MH199" s="25">
        <f t="shared" si="746"/>
        <v>0</v>
      </c>
      <c r="MI199" s="25">
        <f t="shared" si="847"/>
        <v>0</v>
      </c>
      <c r="MJ199" s="25">
        <f t="shared" si="747"/>
        <v>0</v>
      </c>
      <c r="MK199" s="25">
        <f t="shared" si="748"/>
        <v>0</v>
      </c>
      <c r="ML199" s="25">
        <f t="shared" si="848"/>
        <v>0</v>
      </c>
      <c r="MM199" s="25">
        <f t="shared" si="749"/>
        <v>0</v>
      </c>
      <c r="MN199" s="25">
        <f t="shared" si="750"/>
        <v>0</v>
      </c>
      <c r="MO199" s="25">
        <f t="shared" si="849"/>
        <v>0</v>
      </c>
      <c r="MP199" s="25">
        <f t="shared" si="751"/>
        <v>0</v>
      </c>
      <c r="MQ199" s="25">
        <f t="shared" si="752"/>
        <v>0</v>
      </c>
      <c r="MR199" s="25">
        <f t="shared" si="850"/>
        <v>0</v>
      </c>
      <c r="MS199" s="29">
        <v>1.4</v>
      </c>
      <c r="MT199" s="29">
        <v>0</v>
      </c>
      <c r="MU199" s="29">
        <v>1</v>
      </c>
      <c r="MV199" s="29">
        <v>1</v>
      </c>
      <c r="MW199" s="25">
        <f t="shared" si="753"/>
        <v>1.4</v>
      </c>
      <c r="MX199" s="25">
        <f t="shared" si="754"/>
        <v>3.36</v>
      </c>
      <c r="MY199" s="25">
        <f t="shared" si="755"/>
        <v>0</v>
      </c>
      <c r="MZ199" s="25">
        <f t="shared" si="756"/>
        <v>0</v>
      </c>
      <c r="NA199" s="25">
        <f t="shared" si="757"/>
        <v>1.4</v>
      </c>
      <c r="NB199" s="25">
        <f t="shared" si="758"/>
        <v>3.36</v>
      </c>
      <c r="NC199" s="25">
        <f t="shared" si="759"/>
        <v>0</v>
      </c>
      <c r="ND199" s="25">
        <f t="shared" si="760"/>
        <v>0</v>
      </c>
      <c r="NE199" s="25">
        <f t="shared" si="851"/>
        <v>1.4</v>
      </c>
      <c r="NF199" s="25">
        <f t="shared" si="851"/>
        <v>3.36</v>
      </c>
      <c r="NG199" s="25">
        <f t="shared" si="851"/>
        <v>0</v>
      </c>
      <c r="NH199" s="25">
        <f t="shared" si="851"/>
        <v>0</v>
      </c>
      <c r="NI199" s="25">
        <f t="shared" si="761"/>
        <v>126</v>
      </c>
      <c r="NJ199" s="25">
        <f t="shared" si="762"/>
        <v>0</v>
      </c>
      <c r="NK199" s="25">
        <f t="shared" si="763"/>
        <v>126</v>
      </c>
      <c r="NL199" s="25">
        <f t="shared" si="764"/>
        <v>68.2</v>
      </c>
      <c r="NM199" s="25">
        <f t="shared" si="765"/>
        <v>0</v>
      </c>
      <c r="NN199" s="25">
        <f t="shared" si="852"/>
        <v>68.2</v>
      </c>
      <c r="NO199" s="25">
        <f t="shared" si="766"/>
        <v>0</v>
      </c>
      <c r="NP199" s="25">
        <f t="shared" si="767"/>
        <v>0</v>
      </c>
      <c r="NQ199" s="25">
        <f t="shared" si="853"/>
        <v>0</v>
      </c>
      <c r="NR199" s="25">
        <f t="shared" si="768"/>
        <v>0</v>
      </c>
      <c r="NS199" s="25">
        <f t="shared" si="769"/>
        <v>0</v>
      </c>
      <c r="NT199" s="25">
        <f t="shared" si="854"/>
        <v>0</v>
      </c>
      <c r="NU199" s="25">
        <f t="shared" si="770"/>
        <v>0</v>
      </c>
      <c r="NV199" s="25">
        <f t="shared" si="771"/>
        <v>0</v>
      </c>
      <c r="NW199" s="25">
        <f t="shared" si="855"/>
        <v>0</v>
      </c>
      <c r="NX199" s="25">
        <f t="shared" si="856"/>
        <v>68.2</v>
      </c>
      <c r="NY199" s="25">
        <f t="shared" si="856"/>
        <v>0</v>
      </c>
      <c r="NZ199" s="25">
        <f t="shared" si="857"/>
        <v>68.2</v>
      </c>
      <c r="OA199" s="25">
        <f t="shared" si="858"/>
        <v>57.8</v>
      </c>
      <c r="OB199" s="25">
        <f t="shared" si="858"/>
        <v>0</v>
      </c>
      <c r="OC199" s="25">
        <f t="shared" si="859"/>
        <v>57.8</v>
      </c>
      <c r="OD199" s="25">
        <f t="shared" si="860"/>
        <v>68.2</v>
      </c>
      <c r="OE199" s="25">
        <f t="shared" si="860"/>
        <v>0</v>
      </c>
      <c r="OF199" s="25">
        <f t="shared" si="860"/>
        <v>68.2</v>
      </c>
      <c r="OG199" s="25">
        <f t="shared" si="772"/>
        <v>0</v>
      </c>
      <c r="OH199" s="25">
        <f t="shared" si="773"/>
        <v>0</v>
      </c>
      <c r="OI199" s="25">
        <f t="shared" si="774"/>
        <v>0</v>
      </c>
      <c r="OJ199" s="25">
        <f t="shared" si="775"/>
        <v>0</v>
      </c>
      <c r="OK199" s="25">
        <f t="shared" si="776"/>
        <v>0</v>
      </c>
      <c r="OL199" s="25">
        <f t="shared" si="777"/>
        <v>0</v>
      </c>
      <c r="OM199" s="25">
        <f t="shared" si="861"/>
        <v>0</v>
      </c>
      <c r="ON199" s="25">
        <f t="shared" si="861"/>
        <v>0</v>
      </c>
      <c r="OO199" s="25">
        <f t="shared" si="861"/>
        <v>0</v>
      </c>
      <c r="OP199" s="25">
        <f t="shared" si="778"/>
        <v>0</v>
      </c>
      <c r="OQ199" s="25">
        <f t="shared" si="779"/>
        <v>0</v>
      </c>
      <c r="OR199" s="25">
        <f t="shared" si="862"/>
        <v>0</v>
      </c>
      <c r="OS199" s="19">
        <v>536553.36</v>
      </c>
      <c r="OT199" s="19">
        <v>2370340.06</v>
      </c>
    </row>
    <row r="200" spans="1:410" ht="33" customHeight="1" x14ac:dyDescent="0.25">
      <c r="A200" s="18"/>
      <c r="B200" s="18" t="s">
        <v>939</v>
      </c>
      <c r="C200" s="18">
        <v>385.29</v>
      </c>
      <c r="D200" s="16" t="e">
        <f>_xlfn.IFNA(INDEX(#REF!,MATCH(E200,#REF!,0)),0)</f>
        <v>#REF!</v>
      </c>
      <c r="E200" s="18" t="s">
        <v>994</v>
      </c>
      <c r="F200" s="16" t="s">
        <v>765</v>
      </c>
      <c r="G200" s="16" t="s">
        <v>766</v>
      </c>
      <c r="H200" s="16" t="s">
        <v>767</v>
      </c>
      <c r="I200" s="16" t="s">
        <v>768</v>
      </c>
      <c r="J200" s="16" t="s">
        <v>769</v>
      </c>
      <c r="K200" s="16" t="s">
        <v>770</v>
      </c>
      <c r="L200" s="16" t="s">
        <v>771</v>
      </c>
      <c r="M200" s="18">
        <v>1.64</v>
      </c>
      <c r="N200" s="18">
        <v>1.94</v>
      </c>
      <c r="O200" s="18">
        <v>2.04</v>
      </c>
      <c r="P200" s="18">
        <v>2.34</v>
      </c>
      <c r="Q200" s="18">
        <v>0.1</v>
      </c>
      <c r="R200" s="18">
        <v>1.8399999999999999</v>
      </c>
      <c r="S200" s="18">
        <v>2.14</v>
      </c>
      <c r="T200" s="18">
        <v>0.2</v>
      </c>
      <c r="U200" s="18">
        <v>0</v>
      </c>
      <c r="V200" s="18">
        <v>0</v>
      </c>
      <c r="W200" s="18">
        <v>0</v>
      </c>
      <c r="X200" s="18">
        <v>1.64</v>
      </c>
      <c r="Y200" s="18">
        <v>1.9</v>
      </c>
      <c r="Z200" s="20">
        <f t="shared" si="780"/>
        <v>2.1</v>
      </c>
      <c r="AA200" s="18">
        <v>0.22</v>
      </c>
      <c r="AB200" s="18">
        <v>0</v>
      </c>
      <c r="AC200" s="18">
        <v>0</v>
      </c>
      <c r="AD200" s="18">
        <v>0</v>
      </c>
      <c r="AE200" s="18">
        <v>0</v>
      </c>
      <c r="AF200" s="18">
        <v>0</v>
      </c>
      <c r="AG200" s="18">
        <v>1.2</v>
      </c>
      <c r="AH200" s="18">
        <v>1.5</v>
      </c>
      <c r="AI200" s="20">
        <f t="shared" si="781"/>
        <v>2.25</v>
      </c>
      <c r="AJ200" s="18">
        <v>0</v>
      </c>
      <c r="AK200" s="18">
        <v>0</v>
      </c>
      <c r="AL200" s="20">
        <f t="shared" si="782"/>
        <v>0</v>
      </c>
      <c r="AM200" s="18">
        <v>1.64</v>
      </c>
      <c r="AN200" s="18">
        <v>1.5</v>
      </c>
      <c r="AO200" s="18">
        <v>0.15</v>
      </c>
      <c r="AP200" s="18">
        <v>0.22</v>
      </c>
      <c r="AQ200" s="18">
        <v>1.64</v>
      </c>
      <c r="AR200" s="18">
        <v>1.72</v>
      </c>
      <c r="AS200" s="18">
        <v>0.12</v>
      </c>
      <c r="AT200" s="18">
        <v>0.11</v>
      </c>
      <c r="AU200" s="18">
        <v>0</v>
      </c>
      <c r="AV200" s="18">
        <v>1</v>
      </c>
      <c r="AW200" s="18">
        <v>0</v>
      </c>
      <c r="AX200" s="18">
        <v>0</v>
      </c>
      <c r="AY200" s="18">
        <v>0</v>
      </c>
      <c r="AZ200" s="18">
        <v>0</v>
      </c>
      <c r="BA200" s="18">
        <v>0</v>
      </c>
      <c r="BB200" s="18">
        <v>0</v>
      </c>
      <c r="BC200" s="18">
        <v>0</v>
      </c>
      <c r="BD200" s="18">
        <v>0</v>
      </c>
      <c r="BE200" s="18">
        <v>2</v>
      </c>
      <c r="BF200" s="18">
        <v>0</v>
      </c>
      <c r="BG200" s="18">
        <v>0</v>
      </c>
      <c r="BH200" s="18">
        <v>0</v>
      </c>
      <c r="BI200" s="18">
        <v>0</v>
      </c>
      <c r="BJ200" s="18">
        <v>0</v>
      </c>
      <c r="BK200" s="18">
        <v>0</v>
      </c>
      <c r="BL200" s="18">
        <v>0</v>
      </c>
      <c r="BM200" s="18">
        <v>0</v>
      </c>
      <c r="BN200" s="18">
        <v>0</v>
      </c>
      <c r="BO200" s="18">
        <v>0</v>
      </c>
      <c r="BP200" s="18">
        <v>0</v>
      </c>
      <c r="BQ200" s="18">
        <v>0</v>
      </c>
      <c r="BR200" s="18">
        <v>0</v>
      </c>
      <c r="BS200" s="18">
        <v>0</v>
      </c>
      <c r="BT200" s="18">
        <v>0</v>
      </c>
      <c r="BU200" s="18">
        <v>0</v>
      </c>
      <c r="BV200" s="18">
        <v>0</v>
      </c>
      <c r="BW200" s="18">
        <v>0</v>
      </c>
      <c r="BX200" s="18">
        <v>0</v>
      </c>
      <c r="BY200" s="18">
        <v>0</v>
      </c>
      <c r="BZ200" s="18">
        <v>0</v>
      </c>
      <c r="CA200" s="16" t="e">
        <f>_xlfn.IFNA(IF(RIGHT(D200,2)="=G",0,INDEX(#REF!,MATCH(E200,#REF!,0))),0)</f>
        <v>#REF!</v>
      </c>
      <c r="CB200" s="16" t="s">
        <v>776</v>
      </c>
      <c r="CC200" s="18">
        <v>0</v>
      </c>
      <c r="CD200" s="18">
        <v>0</v>
      </c>
      <c r="CE200" s="18">
        <v>1.4</v>
      </c>
      <c r="CF200" s="18">
        <v>0.85</v>
      </c>
      <c r="CG200" s="18">
        <v>0.12</v>
      </c>
      <c r="CH200" s="18">
        <v>2</v>
      </c>
      <c r="CI200" s="16" t="s">
        <v>98</v>
      </c>
      <c r="CJ200" s="18">
        <v>0</v>
      </c>
      <c r="CK200" s="20">
        <f t="shared" si="648"/>
        <v>2.7</v>
      </c>
      <c r="CL200" s="20">
        <f t="shared" si="783"/>
        <v>2.7</v>
      </c>
      <c r="CM200" s="18">
        <v>49.03</v>
      </c>
      <c r="CN200" s="18">
        <v>28.67</v>
      </c>
      <c r="CO200" s="18">
        <v>27.831000000000003</v>
      </c>
      <c r="CP200" s="22">
        <f t="shared" si="649"/>
        <v>28.67</v>
      </c>
      <c r="CQ200" s="22">
        <f t="shared" si="650"/>
        <v>25.97</v>
      </c>
      <c r="CR200" s="22">
        <f t="shared" si="784"/>
        <v>2.7</v>
      </c>
      <c r="CS200" s="22">
        <f t="shared" si="651"/>
        <v>26.07</v>
      </c>
      <c r="CT200" s="22">
        <f t="shared" si="652"/>
        <v>26.27</v>
      </c>
      <c r="CU200" s="18">
        <v>26.27</v>
      </c>
      <c r="CV200" s="22">
        <f t="shared" si="785"/>
        <v>2.1</v>
      </c>
      <c r="CW200" s="22">
        <f t="shared" si="653"/>
        <v>0</v>
      </c>
      <c r="CX200" s="22">
        <f t="shared" si="654"/>
        <v>0</v>
      </c>
      <c r="CY200" s="22">
        <f t="shared" si="655"/>
        <v>28.4</v>
      </c>
      <c r="CZ200" s="22">
        <f t="shared" si="656"/>
        <v>28.55</v>
      </c>
      <c r="DA200" s="18">
        <v>28.67</v>
      </c>
      <c r="DB200" s="20">
        <f t="shared" si="786"/>
        <v>2.7</v>
      </c>
      <c r="DC200" s="20">
        <f t="shared" si="787"/>
        <v>0</v>
      </c>
      <c r="DD200" s="20">
        <f t="shared" si="788"/>
        <v>2.7</v>
      </c>
      <c r="DE200" s="20">
        <f t="shared" si="657"/>
        <v>0.1</v>
      </c>
      <c r="DF200" s="20">
        <f t="shared" si="658"/>
        <v>0.2</v>
      </c>
      <c r="DG200" s="20">
        <f t="shared" si="659"/>
        <v>2.37</v>
      </c>
      <c r="DH200" s="20">
        <f t="shared" si="660"/>
        <v>0</v>
      </c>
      <c r="DI200" s="20">
        <f t="shared" si="661"/>
        <v>0</v>
      </c>
      <c r="DJ200" s="20">
        <f t="shared" si="662"/>
        <v>0</v>
      </c>
      <c r="DK200" s="20">
        <f t="shared" si="789"/>
        <v>2.67</v>
      </c>
      <c r="DL200" s="20">
        <f t="shared" si="790"/>
        <v>0</v>
      </c>
      <c r="DM200" s="20">
        <f t="shared" si="791"/>
        <v>3.0000000000000249E-2</v>
      </c>
      <c r="DN200" s="20">
        <f t="shared" si="792"/>
        <v>0</v>
      </c>
      <c r="DO200" s="18">
        <v>2.54</v>
      </c>
      <c r="DP200" s="18">
        <v>0</v>
      </c>
      <c r="DQ200" s="18">
        <v>1</v>
      </c>
      <c r="DR200" s="18">
        <v>1</v>
      </c>
      <c r="DS200" s="25">
        <f t="shared" si="793"/>
        <v>2.54</v>
      </c>
      <c r="DT200" s="25">
        <f t="shared" si="794"/>
        <v>0</v>
      </c>
      <c r="DU200" s="25">
        <f t="shared" si="795"/>
        <v>6.86</v>
      </c>
      <c r="DV200" s="25">
        <f t="shared" si="796"/>
        <v>0</v>
      </c>
      <c r="DW200" s="25">
        <f t="shared" si="797"/>
        <v>6.86</v>
      </c>
      <c r="DX200" s="25">
        <f t="shared" si="798"/>
        <v>13.99</v>
      </c>
      <c r="DY200" s="25">
        <f t="shared" si="799"/>
        <v>0</v>
      </c>
      <c r="DZ200" s="25">
        <f t="shared" si="800"/>
        <v>13.99</v>
      </c>
      <c r="EA200" s="25">
        <f t="shared" si="801"/>
        <v>8.81</v>
      </c>
      <c r="EB200" s="25">
        <f t="shared" si="802"/>
        <v>0</v>
      </c>
      <c r="EC200" s="25">
        <f t="shared" si="803"/>
        <v>8.81</v>
      </c>
      <c r="ED200" s="25">
        <f t="shared" si="804"/>
        <v>5.18</v>
      </c>
      <c r="EE200" s="25">
        <f t="shared" si="804"/>
        <v>0</v>
      </c>
      <c r="EF200" s="25">
        <f t="shared" si="805"/>
        <v>5.18</v>
      </c>
      <c r="EG200" s="25">
        <f t="shared" si="806"/>
        <v>8.81</v>
      </c>
      <c r="EH200" s="25">
        <f t="shared" si="806"/>
        <v>0</v>
      </c>
      <c r="EI200" s="25">
        <f t="shared" si="807"/>
        <v>8.81</v>
      </c>
      <c r="EJ200" s="18">
        <v>385.29</v>
      </c>
      <c r="EK200" s="18">
        <v>346.59</v>
      </c>
      <c r="EL200" s="18" t="s">
        <v>994</v>
      </c>
      <c r="EM200" s="18" t="s">
        <v>995</v>
      </c>
      <c r="EN200" s="16" t="s">
        <v>774</v>
      </c>
      <c r="EO200" s="16" t="s">
        <v>132</v>
      </c>
      <c r="EP200" s="16" t="e">
        <f>IF(OR(EN200="Cống tròn",EN200="Cống hộp",EN200="Ống nhựa"),INDEX(#REF!,MATCH(E200,#REF!,0)),IF(OR(EN200="Rãnh xây",EN200="Rãnh bê tông"),INDEX(#REF!,MATCH(E200,#REF!,0)),0))</f>
        <v>#REF!</v>
      </c>
      <c r="EQ200" s="18">
        <v>37.500000000000043</v>
      </c>
      <c r="ER200" s="18">
        <v>1</v>
      </c>
      <c r="ES200" s="25">
        <f t="shared" si="808"/>
        <v>37</v>
      </c>
      <c r="ET200" s="1" t="e">
        <f>_xlfn.IFNA(IF(EN200="Cống tròn",INDEX(#REF!,MATCH(E200,#REF!,0)),IF(EN200="Cống hộp",INDEX(#REF!,MATCH(E200,#REF!,0)),EU200&amp;" ,"&amp;EV200)),0)</f>
        <v>#REF!</v>
      </c>
      <c r="EU200" s="16" t="s">
        <v>769</v>
      </c>
      <c r="EV200" s="16" t="s">
        <v>775</v>
      </c>
      <c r="EW200" s="16" t="e">
        <f>_xlfn.IFNA(INDEX(#REF!,MATCH(E200,#REF!,0)),0)</f>
        <v>#REF!</v>
      </c>
      <c r="EX200" s="16"/>
      <c r="EY200" s="18">
        <v>0</v>
      </c>
      <c r="EZ200" s="18">
        <v>0</v>
      </c>
      <c r="FA200" s="18">
        <v>0</v>
      </c>
      <c r="FB200" s="19">
        <v>0</v>
      </c>
      <c r="FC200" s="19">
        <v>0</v>
      </c>
      <c r="FD200" s="25">
        <f t="shared" si="663"/>
        <v>0</v>
      </c>
      <c r="FE200" s="25">
        <f t="shared" si="809"/>
        <v>0</v>
      </c>
      <c r="FF200" s="18">
        <v>0.1</v>
      </c>
      <c r="FG200" s="18">
        <v>2</v>
      </c>
      <c r="FH200" s="18">
        <v>1</v>
      </c>
      <c r="FI200" s="25">
        <f t="shared" si="810"/>
        <v>1.2</v>
      </c>
      <c r="FJ200" s="18">
        <v>0</v>
      </c>
      <c r="FK200" s="18">
        <v>0</v>
      </c>
      <c r="FL200" s="18">
        <v>0.2</v>
      </c>
      <c r="FM200" s="18">
        <v>1.4</v>
      </c>
      <c r="FN200" s="18">
        <v>0</v>
      </c>
      <c r="FO200" s="25">
        <f t="shared" si="811"/>
        <v>1.4</v>
      </c>
      <c r="FP200" s="18">
        <v>1.4999999999999999E-2</v>
      </c>
      <c r="FQ200" s="18">
        <v>1</v>
      </c>
      <c r="FR200" s="25">
        <f t="shared" si="664"/>
        <v>36</v>
      </c>
      <c r="FS200" s="25">
        <f t="shared" si="665"/>
        <v>0.52500000000000002</v>
      </c>
      <c r="FT200" s="25">
        <f t="shared" si="666"/>
        <v>36.524999999999999</v>
      </c>
      <c r="FU200" s="25">
        <f t="shared" si="667"/>
        <v>-0.97500000000004405</v>
      </c>
      <c r="FV200" s="25" t="str">
        <f t="shared" si="812"/>
        <v>Thêm 01</v>
      </c>
      <c r="FW200" s="25">
        <f t="shared" si="813"/>
        <v>0.04</v>
      </c>
      <c r="FX200" s="16"/>
      <c r="FY200" s="16"/>
      <c r="FZ200" s="16"/>
      <c r="GA200" s="16"/>
      <c r="GB200" s="19">
        <v>0</v>
      </c>
      <c r="GC200" s="19">
        <v>0</v>
      </c>
      <c r="GD200" s="19">
        <v>0</v>
      </c>
      <c r="GE200" s="19">
        <v>0</v>
      </c>
      <c r="GF200" s="19">
        <v>0</v>
      </c>
      <c r="GG200" s="19">
        <v>0</v>
      </c>
      <c r="GH200" s="19">
        <v>0</v>
      </c>
      <c r="GI200" s="19">
        <v>0</v>
      </c>
      <c r="GJ200" s="19">
        <v>0</v>
      </c>
      <c r="GK200" s="19">
        <v>0</v>
      </c>
      <c r="GL200" s="25">
        <f t="shared" si="668"/>
        <v>0</v>
      </c>
      <c r="GM200" s="25">
        <f t="shared" si="814"/>
        <v>0</v>
      </c>
      <c r="GN200" s="19">
        <v>0</v>
      </c>
      <c r="GO200" s="19">
        <v>0</v>
      </c>
      <c r="GP200" s="19">
        <v>0</v>
      </c>
      <c r="GQ200" s="19">
        <v>0</v>
      </c>
      <c r="GR200" s="1" t="e">
        <f>_xlfn.IFNA(INDEX(#REF!,MATCH(E200,#REF!,0)),0)</f>
        <v>#REF!</v>
      </c>
      <c r="GS200" s="16"/>
      <c r="GT200" s="18">
        <v>0</v>
      </c>
      <c r="GU200" s="18">
        <v>0</v>
      </c>
      <c r="GV200" s="18">
        <v>0</v>
      </c>
      <c r="GW200" s="18">
        <v>0</v>
      </c>
      <c r="GX200" s="25">
        <f t="shared" si="669"/>
        <v>0</v>
      </c>
      <c r="GY200" s="25">
        <f t="shared" si="670"/>
        <v>0</v>
      </c>
      <c r="GZ200" s="25">
        <f t="shared" si="815"/>
        <v>0</v>
      </c>
      <c r="HA200" s="1" t="e" cm="1">
        <f t="array" ref="HA200">INDEX(#REF!,MATCH(EJ200&amp;EK200&amp;HD200&amp;HE200&amp;HF200,#REF!&amp;#REF!&amp;#REF!&amp;#REF!&amp;#REF!,0))</f>
        <v>#REF!</v>
      </c>
      <c r="HB200" s="16"/>
      <c r="HC200" s="25">
        <f t="shared" si="816"/>
        <v>0</v>
      </c>
      <c r="HD200" s="18">
        <v>0</v>
      </c>
      <c r="HE200" s="18">
        <v>0</v>
      </c>
      <c r="HF200" s="18">
        <v>0</v>
      </c>
      <c r="HG200" s="1" t="e" cm="1">
        <f t="array" ref="HG200">INDEX(#REF!,MATCH(EJ200&amp;EK200&amp;HJ200&amp;HK200&amp;HL200,#REF!&amp;#REF!&amp;#REF!&amp;#REF!&amp;#REF!,0))</f>
        <v>#REF!</v>
      </c>
      <c r="HH200" s="16"/>
      <c r="HI200" s="25">
        <f t="shared" si="817"/>
        <v>0</v>
      </c>
      <c r="HJ200" s="25">
        <f t="shared" si="818"/>
        <v>0</v>
      </c>
      <c r="HK200" s="19">
        <v>0</v>
      </c>
      <c r="HL200" s="19">
        <v>0</v>
      </c>
      <c r="HM200" s="18">
        <v>0.01</v>
      </c>
      <c r="HN200" s="18">
        <v>1</v>
      </c>
      <c r="HO200" s="25">
        <f t="shared" si="819"/>
        <v>0</v>
      </c>
      <c r="HP200" s="25">
        <f t="shared" si="820"/>
        <v>0</v>
      </c>
      <c r="HQ200" s="25">
        <f t="shared" si="821"/>
        <v>0</v>
      </c>
      <c r="HR200" s="25">
        <f t="shared" si="822"/>
        <v>0</v>
      </c>
      <c r="HS200" s="25">
        <f t="shared" si="823"/>
        <v>0</v>
      </c>
      <c r="HT200" s="19">
        <v>0</v>
      </c>
      <c r="HU200" s="19">
        <v>0</v>
      </c>
      <c r="HV200" s="19">
        <v>0</v>
      </c>
      <c r="HW200" s="25">
        <f t="shared" si="824"/>
        <v>0</v>
      </c>
      <c r="HX200" s="19">
        <v>0</v>
      </c>
      <c r="HY200" s="19">
        <v>0</v>
      </c>
      <c r="HZ200" s="18">
        <v>28.67</v>
      </c>
      <c r="IA200" s="20">
        <f>ROUND(IF(EN200="Cống tròn",IF(EN200="Cống tròn",IF(EU200="Không có móng",IQ200-FF200,IF(EU200="Đế",IP200-FN200,IF(OR(EU200="Móng bê tông",EU200="Móng bê tông kết hợp đế"),II200-FJ200,0))),0),IF(EN200="Cống hộp",IF(AND(EN200="Cống hộp",EU200="Không có móng"),IQ200-GF200,IF(AND(EN200="Cống hộp",EU200="Móng bê tông"),IJ200-GB200,0)),IF(OR(EN200="Rãnh xây",EN200="Rãnh bê tông"),IF(OR(EN200="Rãnh xây",EN200="Rãnh bê tông"),IK200-GB200,0),IF(EN200="Ống nhựa",IF(AND(EN200="Ống nhựa",EU200="Không đắp cát"),IQ200-HT200,IF(AND(EN200="Ống nhựa",EU200="Đắp cát"),IH200-HX200,0)),IF(EN200="Rãnh thang",IF(EN200="Rãnh thang",IF(EU200="Móng bê tông",#REF!-#REF!,IQ200),0),0))))),2)</f>
        <v>26.27</v>
      </c>
      <c r="IB200" s="20">
        <f t="shared" si="825"/>
        <v>2.4000000000000021</v>
      </c>
      <c r="IC200" s="20">
        <f t="shared" si="671"/>
        <v>26.27</v>
      </c>
      <c r="ID200" s="20">
        <f t="shared" si="672"/>
        <v>0</v>
      </c>
      <c r="IE200" s="20">
        <f t="shared" si="673"/>
        <v>0</v>
      </c>
      <c r="IF200" s="20">
        <f t="shared" si="674"/>
        <v>0</v>
      </c>
      <c r="IG200" s="20">
        <f>IF(EN200="Rãnh thang",IF(AND(EN200="Rãnh thang",EU200="Móng bê tông"),IQ200-#REF!,0),IF(EN200="Ống nhựa",IF(AND(EN200="Ống nhựa",EU200="Đắp cát"),IQ200-HT200,0),IF(EN200="Cống tròn",IF(EN200="Cống tròn",IF(OR(EU200="Móng bê tông",EU200="Móng bê tông kết hợp đế"),IM200-FL200,0),0),IF(EN200="Cống hộp",IF(AND(EN200="Cống hộp",EU200="Móng bê tông"),IN200-GD200,0),IF(OR(EN200="Rãnh xây",EN200="Rãnh bê tông"),IF(AND(EN200="Rãnh xây",EU200="Móng bê tông"),IO200-GD200,IF(AND(EN200="Rãnh bê tông",EU200="Móng bê tông"),IO200-GD200,0)),0)))))</f>
        <v>26.27</v>
      </c>
      <c r="IH200" s="20">
        <f t="shared" si="675"/>
        <v>0</v>
      </c>
      <c r="II200" s="20">
        <f t="shared" si="676"/>
        <v>26.27</v>
      </c>
      <c r="IJ200" s="20">
        <f t="shared" si="677"/>
        <v>0</v>
      </c>
      <c r="IK200" s="20">
        <f t="shared" si="678"/>
        <v>0</v>
      </c>
      <c r="IL200" s="20">
        <f t="shared" si="679"/>
        <v>26.47</v>
      </c>
      <c r="IM200" s="20">
        <f t="shared" si="680"/>
        <v>26.47</v>
      </c>
      <c r="IN200" s="20">
        <f t="shared" si="681"/>
        <v>0</v>
      </c>
      <c r="IO200" s="20">
        <f t="shared" si="682"/>
        <v>0</v>
      </c>
      <c r="IP200" s="20">
        <f t="shared" si="683"/>
        <v>0</v>
      </c>
      <c r="IQ200" s="18">
        <v>26.57</v>
      </c>
      <c r="IR200" s="25">
        <f t="shared" si="826"/>
        <v>0</v>
      </c>
      <c r="IS200" s="25">
        <f t="shared" si="684"/>
        <v>0</v>
      </c>
      <c r="IT200" s="25">
        <f t="shared" si="685"/>
        <v>0</v>
      </c>
      <c r="IU200" s="25">
        <f>ROUND(IF(EN200="Cống tròn",IF(EN200="Cống tròn",IV200+FF200,0),IF(EN200="Cống hộp",IF(EN200="Cống hộp",IV200+GP200,0),IF(OR(EN200="Rãnh xây",EN200="Rãnh bê tông"),IF(OR(EN200="Rãnh xây",EN200="Rãnh bê tông"),IV200+GP200,0),IF(EN200="ống nhựa",IF(EN200="Ống nhựa",IV200+HT200,0),IF(EN200="Rãnh thang",IF(EN200="Rãnh thang",IQ200+#REF!,0),0))))),2)</f>
        <v>27.53</v>
      </c>
      <c r="IV200" s="18">
        <v>27.43</v>
      </c>
      <c r="IW200" s="25">
        <f t="shared" si="686"/>
        <v>27.53</v>
      </c>
      <c r="IX200" s="25">
        <f t="shared" si="687"/>
        <v>0</v>
      </c>
      <c r="IY200" s="25">
        <f t="shared" si="688"/>
        <v>0</v>
      </c>
      <c r="IZ200" s="25">
        <f t="shared" si="689"/>
        <v>0</v>
      </c>
      <c r="JA200" s="25">
        <f t="shared" si="690"/>
        <v>0</v>
      </c>
      <c r="JB200" s="18">
        <v>28.53</v>
      </c>
      <c r="JC200" s="20">
        <f>ROUND(IF(EN200="Cống tròn",IF(EN200="Cống tròn",IF(EU200="Không có móng",JS200-FF200,IF(EU200="Đế",JR200-FN200,IF(OR(EU200="Móng bê tông",EU200="Móng bê tông kết hợp đế"),JK200-FJ200,0))),0),IF(EN200="Cống hộp",IF(AND(EN200="Cống hộp",EU200="Không có móng"),JS200-GF200,IF(AND(EN200="Cống hộp",EU200="Móng bê tông"),JL200-GB200,0)),IF(OR(EN200="Rãnh xây",EN200="Rãnh bê tông"),IF(OR(EN200="Rãnh xây",EN200="Rãnh bê tông"),JM200-GB200,0),IF(EN200="Ống nhựa",IF(AND(EN200="Ống nhựa",EU200="Không đắp cát"),JS200-HT200,IF(AND(EN200="Ống nhựa",EU200="Đắp cát"),JJ200-HX200,0)),IF(EN200="Rãnh thang",IF(EN200="Rãnh thang",IF(EU200="Móng bê tông",#REF!-#REF!,JS200),0),0))))),2)</f>
        <v>26.13</v>
      </c>
      <c r="JD200" s="20">
        <f t="shared" si="827"/>
        <v>2.4000000000000021</v>
      </c>
      <c r="JE200" s="20">
        <f t="shared" si="691"/>
        <v>26.13</v>
      </c>
      <c r="JF200" s="20">
        <f t="shared" si="692"/>
        <v>0</v>
      </c>
      <c r="JG200" s="20">
        <f t="shared" si="693"/>
        <v>0</v>
      </c>
      <c r="JH200" s="20">
        <f t="shared" si="694"/>
        <v>0</v>
      </c>
      <c r="JI200" s="20">
        <f>IF(EN200="Rãnh thang",IF(AND(EN200="Rãnh thang",EU200="Móng bê tông"),JS200-#REF!,0),IF(EN200="Ống nhựa",IF(AND(EN200="Ống nhựa",EU200="Đắp cát"),JS200-HT200,0),IF(EN200="Cống tròn",IF(EN200="Cống tròn",IF(OR(EU200="Móng bê tông",EU200="Móng bê tông kết hợp đế"),JO200-FL200,0),0),IF(EN200="Cống hộp",IF(AND(EN200="Cống hộp",EU200="Móng bê tông"),JP200-GD200,0),IF(OR(EN200="Rãnh xây",EN200="Rãnh bê tông"),IF(AND(EN200="Rãnh xây",EU200="Móng bê tông"),JQ200-GD200,IF(AND(EN200="Rãnh bê tông",EU200="Móng bê tông"),JQ200-GD200,0)),0)))))</f>
        <v>26.13</v>
      </c>
      <c r="JJ200" s="20">
        <f t="shared" si="695"/>
        <v>0</v>
      </c>
      <c r="JK200" s="20">
        <f t="shared" si="696"/>
        <v>26.13</v>
      </c>
      <c r="JL200" s="20">
        <f t="shared" si="697"/>
        <v>0</v>
      </c>
      <c r="JM200" s="20">
        <f t="shared" si="698"/>
        <v>0</v>
      </c>
      <c r="JN200" s="20">
        <f t="shared" si="699"/>
        <v>26.33</v>
      </c>
      <c r="JO200" s="20">
        <f t="shared" si="700"/>
        <v>26.33</v>
      </c>
      <c r="JP200" s="20">
        <f t="shared" si="701"/>
        <v>0</v>
      </c>
      <c r="JQ200" s="20">
        <f t="shared" si="702"/>
        <v>0</v>
      </c>
      <c r="JR200" s="20">
        <f t="shared" si="703"/>
        <v>0</v>
      </c>
      <c r="JS200" s="26">
        <v>26.43</v>
      </c>
      <c r="JT200" s="25">
        <f t="shared" si="828"/>
        <v>0</v>
      </c>
      <c r="JU200" s="25">
        <f t="shared" si="704"/>
        <v>0</v>
      </c>
      <c r="JV200" s="25">
        <f t="shared" si="705"/>
        <v>0</v>
      </c>
      <c r="JW200" s="25">
        <f>ROUND(IF(EN200="Cống tròn",IF(EN200="Cống tròn",JX200+FF200,0),IF(EN200="Cống hộp",IF(EN200="Cống hộp",JX200+GP200,0),IF(OR(EN200="Rãnh xây",EN200="Rãnh bê tông"),IF(OR(EN200="Rãnh xây",EN200="Rãnh bê tông"),JX200+GP200,0),IF(EN200="ống nhựa",IF(EN200="Ống nhựa",JX200+HT200,0),IF(EN200="Rãnh thang",IF(EN200="Rãnh thang",JS200+#REF!,0),0))))),2)</f>
        <v>27.53</v>
      </c>
      <c r="JX200" s="27">
        <v>27.43</v>
      </c>
      <c r="JY200" s="25">
        <f t="shared" si="706"/>
        <v>27.53</v>
      </c>
      <c r="JZ200" s="25">
        <f t="shared" si="707"/>
        <v>0</v>
      </c>
      <c r="KA200" s="25">
        <f t="shared" si="708"/>
        <v>0</v>
      </c>
      <c r="KB200" s="25">
        <f t="shared" si="709"/>
        <v>0</v>
      </c>
      <c r="KC200" s="25">
        <f t="shared" si="710"/>
        <v>0</v>
      </c>
      <c r="KD200" s="28" t="s">
        <v>98</v>
      </c>
      <c r="KE200" s="27">
        <v>0</v>
      </c>
      <c r="KF200" s="25">
        <f t="shared" si="711"/>
        <v>2.4000000000000021</v>
      </c>
      <c r="KG200" s="25">
        <f t="shared" si="829"/>
        <v>2.4000000000000021</v>
      </c>
      <c r="KH200" s="27">
        <v>0</v>
      </c>
      <c r="KI200" s="25">
        <f t="shared" si="712"/>
        <v>2.4000000000000021</v>
      </c>
      <c r="KJ200" s="25">
        <f t="shared" si="830"/>
        <v>2.4000000000000021</v>
      </c>
      <c r="KK200" s="25">
        <f t="shared" si="713"/>
        <v>0</v>
      </c>
      <c r="KL200" s="25">
        <f t="shared" si="714"/>
        <v>0</v>
      </c>
      <c r="KM200" s="25">
        <f t="shared" si="831"/>
        <v>0</v>
      </c>
      <c r="KN200" s="25">
        <f t="shared" si="715"/>
        <v>0</v>
      </c>
      <c r="KO200" s="25">
        <f t="shared" si="716"/>
        <v>0</v>
      </c>
      <c r="KP200" s="25">
        <f t="shared" si="832"/>
        <v>0</v>
      </c>
      <c r="KQ200" s="25">
        <f t="shared" si="717"/>
        <v>0.2</v>
      </c>
      <c r="KR200" s="25">
        <f t="shared" si="718"/>
        <v>0.2</v>
      </c>
      <c r="KS200" s="25">
        <f t="shared" si="833"/>
        <v>0.2</v>
      </c>
      <c r="KT200" s="25">
        <f t="shared" si="719"/>
        <v>0</v>
      </c>
      <c r="KU200" s="25">
        <f t="shared" si="720"/>
        <v>0</v>
      </c>
      <c r="KV200" s="25">
        <f t="shared" si="834"/>
        <v>0</v>
      </c>
      <c r="KW200" s="25">
        <f t="shared" si="721"/>
        <v>0</v>
      </c>
      <c r="KX200" s="25">
        <f t="shared" si="722"/>
        <v>0</v>
      </c>
      <c r="KY200" s="25">
        <f t="shared" si="835"/>
        <v>0</v>
      </c>
      <c r="KZ200" s="25">
        <f t="shared" si="723"/>
        <v>0</v>
      </c>
      <c r="LA200" s="25">
        <f t="shared" si="724"/>
        <v>0</v>
      </c>
      <c r="LB200" s="25">
        <f t="shared" si="836"/>
        <v>0</v>
      </c>
      <c r="LC200" s="25">
        <f t="shared" si="725"/>
        <v>1.4</v>
      </c>
      <c r="LD200" s="25">
        <f t="shared" si="726"/>
        <v>1.4</v>
      </c>
      <c r="LE200" s="25">
        <f t="shared" si="837"/>
        <v>1.4</v>
      </c>
      <c r="LF200" s="25">
        <f t="shared" si="727"/>
        <v>0</v>
      </c>
      <c r="LG200" s="25">
        <f t="shared" si="728"/>
        <v>0</v>
      </c>
      <c r="LH200" s="25">
        <f t="shared" si="838"/>
        <v>0</v>
      </c>
      <c r="LI200" s="25">
        <f t="shared" si="729"/>
        <v>0</v>
      </c>
      <c r="LJ200" s="25">
        <f t="shared" si="730"/>
        <v>0</v>
      </c>
      <c r="LK200" s="25">
        <f t="shared" si="839"/>
        <v>0</v>
      </c>
      <c r="LL200" s="25">
        <f t="shared" si="731"/>
        <v>0</v>
      </c>
      <c r="LM200" s="25">
        <f t="shared" si="732"/>
        <v>0</v>
      </c>
      <c r="LN200" s="25">
        <f t="shared" si="840"/>
        <v>0</v>
      </c>
      <c r="LO200" s="25">
        <f t="shared" si="733"/>
        <v>0</v>
      </c>
      <c r="LP200" s="25">
        <f t="shared" si="734"/>
        <v>0</v>
      </c>
      <c r="LQ200" s="25">
        <f t="shared" si="841"/>
        <v>0</v>
      </c>
      <c r="LR200" s="25">
        <f t="shared" si="735"/>
        <v>0</v>
      </c>
      <c r="LS200" s="25">
        <f t="shared" si="736"/>
        <v>0</v>
      </c>
      <c r="LT200" s="25">
        <f t="shared" si="842"/>
        <v>0</v>
      </c>
      <c r="LU200" s="25">
        <f t="shared" si="737"/>
        <v>0</v>
      </c>
      <c r="LV200" s="25">
        <f t="shared" si="738"/>
        <v>0</v>
      </c>
      <c r="LW200" s="25">
        <f t="shared" si="843"/>
        <v>0</v>
      </c>
      <c r="LX200" s="25">
        <f t="shared" si="739"/>
        <v>0</v>
      </c>
      <c r="LY200" s="25">
        <f t="shared" si="740"/>
        <v>0</v>
      </c>
      <c r="LZ200" s="25">
        <f t="shared" si="844"/>
        <v>0</v>
      </c>
      <c r="MA200" s="25">
        <f t="shared" si="741"/>
        <v>0</v>
      </c>
      <c r="MB200" s="25">
        <f t="shared" si="742"/>
        <v>0</v>
      </c>
      <c r="MC200" s="25">
        <f t="shared" si="845"/>
        <v>0</v>
      </c>
      <c r="MD200" s="25">
        <f t="shared" si="743"/>
        <v>0</v>
      </c>
      <c r="ME200" s="25">
        <f t="shared" si="744"/>
        <v>0</v>
      </c>
      <c r="MF200" s="25">
        <f t="shared" si="846"/>
        <v>0</v>
      </c>
      <c r="MG200" s="25">
        <f t="shared" si="745"/>
        <v>0</v>
      </c>
      <c r="MH200" s="25">
        <f t="shared" si="746"/>
        <v>0</v>
      </c>
      <c r="MI200" s="25">
        <f t="shared" si="847"/>
        <v>0</v>
      </c>
      <c r="MJ200" s="25">
        <f t="shared" si="747"/>
        <v>0</v>
      </c>
      <c r="MK200" s="25">
        <f t="shared" si="748"/>
        <v>0</v>
      </c>
      <c r="ML200" s="25">
        <f t="shared" si="848"/>
        <v>0</v>
      </c>
      <c r="MM200" s="25">
        <f t="shared" si="749"/>
        <v>0</v>
      </c>
      <c r="MN200" s="25">
        <f t="shared" si="750"/>
        <v>0</v>
      </c>
      <c r="MO200" s="25">
        <f t="shared" si="849"/>
        <v>0</v>
      </c>
      <c r="MP200" s="25">
        <f t="shared" si="751"/>
        <v>0</v>
      </c>
      <c r="MQ200" s="25">
        <f t="shared" si="752"/>
        <v>0</v>
      </c>
      <c r="MR200" s="25">
        <f t="shared" si="850"/>
        <v>0</v>
      </c>
      <c r="MS200" s="29">
        <v>1.4</v>
      </c>
      <c r="MT200" s="29">
        <v>0</v>
      </c>
      <c r="MU200" s="29">
        <v>1</v>
      </c>
      <c r="MV200" s="29">
        <v>1</v>
      </c>
      <c r="MW200" s="25">
        <f t="shared" si="753"/>
        <v>1.4</v>
      </c>
      <c r="MX200" s="25">
        <f t="shared" si="754"/>
        <v>3.36</v>
      </c>
      <c r="MY200" s="25">
        <f t="shared" si="755"/>
        <v>0</v>
      </c>
      <c r="MZ200" s="25">
        <f t="shared" si="756"/>
        <v>0</v>
      </c>
      <c r="NA200" s="25">
        <f t="shared" si="757"/>
        <v>1.4</v>
      </c>
      <c r="NB200" s="25">
        <f t="shared" si="758"/>
        <v>3.36</v>
      </c>
      <c r="NC200" s="25">
        <f t="shared" si="759"/>
        <v>0</v>
      </c>
      <c r="ND200" s="25">
        <f t="shared" si="760"/>
        <v>0</v>
      </c>
      <c r="NE200" s="25">
        <f t="shared" si="851"/>
        <v>1.4</v>
      </c>
      <c r="NF200" s="25">
        <f t="shared" si="851"/>
        <v>3.36</v>
      </c>
      <c r="NG200" s="25">
        <f t="shared" si="851"/>
        <v>0</v>
      </c>
      <c r="NH200" s="25">
        <f t="shared" si="851"/>
        <v>0</v>
      </c>
      <c r="NI200" s="25">
        <f t="shared" si="761"/>
        <v>126</v>
      </c>
      <c r="NJ200" s="25">
        <f t="shared" si="762"/>
        <v>0</v>
      </c>
      <c r="NK200" s="25">
        <f t="shared" si="763"/>
        <v>126</v>
      </c>
      <c r="NL200" s="25">
        <f t="shared" si="764"/>
        <v>68.2</v>
      </c>
      <c r="NM200" s="25">
        <f t="shared" si="765"/>
        <v>0</v>
      </c>
      <c r="NN200" s="25">
        <f t="shared" si="852"/>
        <v>68.2</v>
      </c>
      <c r="NO200" s="25">
        <f t="shared" si="766"/>
        <v>0</v>
      </c>
      <c r="NP200" s="25">
        <f t="shared" si="767"/>
        <v>0</v>
      </c>
      <c r="NQ200" s="25">
        <f t="shared" si="853"/>
        <v>0</v>
      </c>
      <c r="NR200" s="25">
        <f t="shared" si="768"/>
        <v>0</v>
      </c>
      <c r="NS200" s="25">
        <f t="shared" si="769"/>
        <v>0</v>
      </c>
      <c r="NT200" s="25">
        <f t="shared" si="854"/>
        <v>0</v>
      </c>
      <c r="NU200" s="25">
        <f t="shared" si="770"/>
        <v>0</v>
      </c>
      <c r="NV200" s="25">
        <f t="shared" si="771"/>
        <v>0</v>
      </c>
      <c r="NW200" s="25">
        <f t="shared" si="855"/>
        <v>0</v>
      </c>
      <c r="NX200" s="25">
        <f t="shared" si="856"/>
        <v>68.2</v>
      </c>
      <c r="NY200" s="25">
        <f t="shared" si="856"/>
        <v>0</v>
      </c>
      <c r="NZ200" s="25">
        <f t="shared" si="857"/>
        <v>68.2</v>
      </c>
      <c r="OA200" s="25">
        <f t="shared" si="858"/>
        <v>57.8</v>
      </c>
      <c r="OB200" s="25">
        <f t="shared" si="858"/>
        <v>0</v>
      </c>
      <c r="OC200" s="25">
        <f t="shared" si="859"/>
        <v>57.8</v>
      </c>
      <c r="OD200" s="25">
        <f t="shared" si="860"/>
        <v>68.2</v>
      </c>
      <c r="OE200" s="25">
        <f t="shared" si="860"/>
        <v>0</v>
      </c>
      <c r="OF200" s="25">
        <f t="shared" si="860"/>
        <v>68.2</v>
      </c>
      <c r="OG200" s="25">
        <f t="shared" si="772"/>
        <v>0</v>
      </c>
      <c r="OH200" s="25">
        <f t="shared" si="773"/>
        <v>0</v>
      </c>
      <c r="OI200" s="25">
        <f t="shared" si="774"/>
        <v>0</v>
      </c>
      <c r="OJ200" s="25">
        <f t="shared" si="775"/>
        <v>0</v>
      </c>
      <c r="OK200" s="25">
        <f t="shared" si="776"/>
        <v>0</v>
      </c>
      <c r="OL200" s="25">
        <f t="shared" si="777"/>
        <v>0</v>
      </c>
      <c r="OM200" s="25">
        <f t="shared" si="861"/>
        <v>0</v>
      </c>
      <c r="ON200" s="25">
        <f t="shared" si="861"/>
        <v>0</v>
      </c>
      <c r="OO200" s="25">
        <f t="shared" si="861"/>
        <v>0</v>
      </c>
      <c r="OP200" s="25">
        <f t="shared" si="778"/>
        <v>0</v>
      </c>
      <c r="OQ200" s="25">
        <f t="shared" si="779"/>
        <v>0</v>
      </c>
      <c r="OR200" s="25">
        <f t="shared" si="862"/>
        <v>0</v>
      </c>
      <c r="OS200" s="19">
        <v>536592.06000000006</v>
      </c>
      <c r="OT200" s="19">
        <v>2370340.0499999998</v>
      </c>
    </row>
    <row r="201" spans="1:410" ht="33" customHeight="1" x14ac:dyDescent="0.25">
      <c r="A201" s="18"/>
      <c r="B201" s="18" t="s">
        <v>939</v>
      </c>
      <c r="C201" s="18">
        <v>346.59</v>
      </c>
      <c r="D201" s="16" t="e">
        <f>_xlfn.IFNA(INDEX(#REF!,MATCH(E201,#REF!,0)),0)</f>
        <v>#REF!</v>
      </c>
      <c r="E201" s="18" t="s">
        <v>995</v>
      </c>
      <c r="F201" s="16" t="s">
        <v>765</v>
      </c>
      <c r="G201" s="16" t="s">
        <v>766</v>
      </c>
      <c r="H201" s="16" t="s">
        <v>767</v>
      </c>
      <c r="I201" s="16" t="s">
        <v>768</v>
      </c>
      <c r="J201" s="16" t="s">
        <v>769</v>
      </c>
      <c r="K201" s="16" t="s">
        <v>770</v>
      </c>
      <c r="L201" s="16" t="s">
        <v>771</v>
      </c>
      <c r="M201" s="18">
        <v>1.64</v>
      </c>
      <c r="N201" s="18">
        <v>1.94</v>
      </c>
      <c r="O201" s="18">
        <v>2.04</v>
      </c>
      <c r="P201" s="18">
        <v>2.34</v>
      </c>
      <c r="Q201" s="18">
        <v>0.1</v>
      </c>
      <c r="R201" s="18">
        <v>1.8399999999999999</v>
      </c>
      <c r="S201" s="18">
        <v>2.14</v>
      </c>
      <c r="T201" s="18">
        <v>0.2</v>
      </c>
      <c r="U201" s="18">
        <v>0</v>
      </c>
      <c r="V201" s="18">
        <v>0</v>
      </c>
      <c r="W201" s="18">
        <v>0</v>
      </c>
      <c r="X201" s="18">
        <v>1.64</v>
      </c>
      <c r="Y201" s="18">
        <v>1.9</v>
      </c>
      <c r="Z201" s="20">
        <f t="shared" si="780"/>
        <v>2.1</v>
      </c>
      <c r="AA201" s="18">
        <v>0.22</v>
      </c>
      <c r="AB201" s="18">
        <v>0</v>
      </c>
      <c r="AC201" s="18">
        <v>0</v>
      </c>
      <c r="AD201" s="18">
        <v>0</v>
      </c>
      <c r="AE201" s="18">
        <v>0</v>
      </c>
      <c r="AF201" s="18">
        <v>0</v>
      </c>
      <c r="AG201" s="18">
        <v>1.2</v>
      </c>
      <c r="AH201" s="18">
        <v>1.5</v>
      </c>
      <c r="AI201" s="20">
        <f t="shared" si="781"/>
        <v>2.25</v>
      </c>
      <c r="AJ201" s="18">
        <v>0</v>
      </c>
      <c r="AK201" s="18">
        <v>0</v>
      </c>
      <c r="AL201" s="20">
        <f t="shared" si="782"/>
        <v>0</v>
      </c>
      <c r="AM201" s="18">
        <v>1.64</v>
      </c>
      <c r="AN201" s="18">
        <v>1.5</v>
      </c>
      <c r="AO201" s="18">
        <v>0.15</v>
      </c>
      <c r="AP201" s="18">
        <v>0.22</v>
      </c>
      <c r="AQ201" s="18">
        <v>1.64</v>
      </c>
      <c r="AR201" s="18">
        <v>1.72</v>
      </c>
      <c r="AS201" s="18">
        <v>0.12</v>
      </c>
      <c r="AT201" s="18">
        <v>0.11</v>
      </c>
      <c r="AU201" s="18">
        <v>0</v>
      </c>
      <c r="AV201" s="18">
        <v>1</v>
      </c>
      <c r="AW201" s="18">
        <v>0</v>
      </c>
      <c r="AX201" s="18">
        <v>0</v>
      </c>
      <c r="AY201" s="18">
        <v>0</v>
      </c>
      <c r="AZ201" s="18">
        <v>0</v>
      </c>
      <c r="BA201" s="18">
        <v>0</v>
      </c>
      <c r="BB201" s="18">
        <v>0</v>
      </c>
      <c r="BC201" s="18">
        <v>0</v>
      </c>
      <c r="BD201" s="18">
        <v>0</v>
      </c>
      <c r="BE201" s="18">
        <v>2</v>
      </c>
      <c r="BF201" s="18">
        <v>0</v>
      </c>
      <c r="BG201" s="18">
        <v>0</v>
      </c>
      <c r="BH201" s="18">
        <v>0</v>
      </c>
      <c r="BI201" s="18">
        <v>0</v>
      </c>
      <c r="BJ201" s="18">
        <v>0</v>
      </c>
      <c r="BK201" s="18">
        <v>0</v>
      </c>
      <c r="BL201" s="18">
        <v>0</v>
      </c>
      <c r="BM201" s="18">
        <v>0</v>
      </c>
      <c r="BN201" s="18">
        <v>0</v>
      </c>
      <c r="BO201" s="18">
        <v>0</v>
      </c>
      <c r="BP201" s="18">
        <v>0</v>
      </c>
      <c r="BQ201" s="18">
        <v>0</v>
      </c>
      <c r="BR201" s="18">
        <v>0</v>
      </c>
      <c r="BS201" s="18">
        <v>0</v>
      </c>
      <c r="BT201" s="18">
        <v>0</v>
      </c>
      <c r="BU201" s="18">
        <v>0</v>
      </c>
      <c r="BV201" s="18">
        <v>0</v>
      </c>
      <c r="BW201" s="18">
        <v>0</v>
      </c>
      <c r="BX201" s="18">
        <v>0</v>
      </c>
      <c r="BY201" s="18">
        <v>0</v>
      </c>
      <c r="BZ201" s="18">
        <v>0</v>
      </c>
      <c r="CA201" s="16" t="e">
        <f>_xlfn.IFNA(IF(RIGHT(D201,2)="=G",0,INDEX(#REF!,MATCH(E201,#REF!,0))),0)</f>
        <v>#REF!</v>
      </c>
      <c r="CB201" s="16" t="s">
        <v>776</v>
      </c>
      <c r="CC201" s="18">
        <v>0</v>
      </c>
      <c r="CD201" s="18">
        <v>0</v>
      </c>
      <c r="CE201" s="18">
        <v>1.4</v>
      </c>
      <c r="CF201" s="18">
        <v>0.85</v>
      </c>
      <c r="CG201" s="18">
        <v>0.12</v>
      </c>
      <c r="CH201" s="18">
        <v>2</v>
      </c>
      <c r="CI201" s="16" t="s">
        <v>98</v>
      </c>
      <c r="CJ201" s="18">
        <v>0</v>
      </c>
      <c r="CK201" s="20">
        <f t="shared" si="648"/>
        <v>2.7</v>
      </c>
      <c r="CL201" s="20">
        <f t="shared" si="783"/>
        <v>2.7</v>
      </c>
      <c r="CM201" s="18">
        <v>48.47</v>
      </c>
      <c r="CN201" s="18">
        <v>28.53</v>
      </c>
      <c r="CO201" s="18">
        <v>27.691000000000003</v>
      </c>
      <c r="CP201" s="22">
        <f t="shared" si="649"/>
        <v>28.53</v>
      </c>
      <c r="CQ201" s="22">
        <f t="shared" si="650"/>
        <v>25.83</v>
      </c>
      <c r="CR201" s="22">
        <f t="shared" si="784"/>
        <v>2.7</v>
      </c>
      <c r="CS201" s="22">
        <f t="shared" si="651"/>
        <v>25.93</v>
      </c>
      <c r="CT201" s="22">
        <f t="shared" si="652"/>
        <v>26.13</v>
      </c>
      <c r="CU201" s="18">
        <v>26.13</v>
      </c>
      <c r="CV201" s="22">
        <f t="shared" si="785"/>
        <v>2.1</v>
      </c>
      <c r="CW201" s="22">
        <f t="shared" si="653"/>
        <v>0</v>
      </c>
      <c r="CX201" s="22">
        <f t="shared" si="654"/>
        <v>0</v>
      </c>
      <c r="CY201" s="22">
        <f t="shared" si="655"/>
        <v>28.26</v>
      </c>
      <c r="CZ201" s="22">
        <f t="shared" si="656"/>
        <v>28.41</v>
      </c>
      <c r="DA201" s="18">
        <v>28.53</v>
      </c>
      <c r="DB201" s="20">
        <f t="shared" si="786"/>
        <v>2.7</v>
      </c>
      <c r="DC201" s="20">
        <f t="shared" si="787"/>
        <v>0</v>
      </c>
      <c r="DD201" s="20">
        <f t="shared" si="788"/>
        <v>2.7</v>
      </c>
      <c r="DE201" s="20">
        <f t="shared" si="657"/>
        <v>0.1</v>
      </c>
      <c r="DF201" s="20">
        <f t="shared" si="658"/>
        <v>0.2</v>
      </c>
      <c r="DG201" s="20">
        <f t="shared" si="659"/>
        <v>2.37</v>
      </c>
      <c r="DH201" s="20">
        <f t="shared" si="660"/>
        <v>0</v>
      </c>
      <c r="DI201" s="20">
        <f t="shared" si="661"/>
        <v>0</v>
      </c>
      <c r="DJ201" s="20">
        <f t="shared" si="662"/>
        <v>0</v>
      </c>
      <c r="DK201" s="20">
        <f t="shared" si="789"/>
        <v>2.67</v>
      </c>
      <c r="DL201" s="20">
        <f t="shared" si="790"/>
        <v>0</v>
      </c>
      <c r="DM201" s="20">
        <f t="shared" si="791"/>
        <v>3.0000000000000249E-2</v>
      </c>
      <c r="DN201" s="20">
        <f t="shared" si="792"/>
        <v>0</v>
      </c>
      <c r="DO201" s="18">
        <v>2.54</v>
      </c>
      <c r="DP201" s="18">
        <v>0</v>
      </c>
      <c r="DQ201" s="18">
        <v>1</v>
      </c>
      <c r="DR201" s="18">
        <v>1</v>
      </c>
      <c r="DS201" s="25">
        <f t="shared" si="793"/>
        <v>2.54</v>
      </c>
      <c r="DT201" s="25">
        <f t="shared" si="794"/>
        <v>0</v>
      </c>
      <c r="DU201" s="25">
        <f t="shared" si="795"/>
        <v>6.86</v>
      </c>
      <c r="DV201" s="25">
        <f t="shared" si="796"/>
        <v>0</v>
      </c>
      <c r="DW201" s="25">
        <f t="shared" si="797"/>
        <v>6.86</v>
      </c>
      <c r="DX201" s="25">
        <f t="shared" si="798"/>
        <v>13.99</v>
      </c>
      <c r="DY201" s="25">
        <f t="shared" si="799"/>
        <v>0</v>
      </c>
      <c r="DZ201" s="25">
        <f t="shared" si="800"/>
        <v>13.99</v>
      </c>
      <c r="EA201" s="25">
        <f t="shared" si="801"/>
        <v>8.81</v>
      </c>
      <c r="EB201" s="25">
        <f t="shared" si="802"/>
        <v>0</v>
      </c>
      <c r="EC201" s="25">
        <f t="shared" si="803"/>
        <v>8.81</v>
      </c>
      <c r="ED201" s="25">
        <f t="shared" si="804"/>
        <v>5.18</v>
      </c>
      <c r="EE201" s="25">
        <f t="shared" si="804"/>
        <v>0</v>
      </c>
      <c r="EF201" s="25">
        <f t="shared" si="805"/>
        <v>5.18</v>
      </c>
      <c r="EG201" s="25">
        <f t="shared" si="806"/>
        <v>8.81</v>
      </c>
      <c r="EH201" s="25">
        <f t="shared" si="806"/>
        <v>0</v>
      </c>
      <c r="EI201" s="25">
        <f t="shared" si="807"/>
        <v>8.81</v>
      </c>
      <c r="EJ201" s="18">
        <v>346.59</v>
      </c>
      <c r="EK201" s="18">
        <v>307.89</v>
      </c>
      <c r="EL201" s="18" t="s">
        <v>995</v>
      </c>
      <c r="EM201" s="18" t="s">
        <v>996</v>
      </c>
      <c r="EN201" s="16" t="s">
        <v>774</v>
      </c>
      <c r="EO201" s="16" t="s">
        <v>132</v>
      </c>
      <c r="EP201" s="16" t="e">
        <f>IF(OR(EN201="Cống tròn",EN201="Cống hộp",EN201="Ống nhựa"),INDEX(#REF!,MATCH(E201,#REF!,0)),IF(OR(EN201="Rãnh xây",EN201="Rãnh bê tông"),INDEX(#REF!,MATCH(E201,#REF!,0)),0))</f>
        <v>#REF!</v>
      </c>
      <c r="EQ201" s="18">
        <v>37.499999999999986</v>
      </c>
      <c r="ER201" s="18">
        <v>1</v>
      </c>
      <c r="ES201" s="25">
        <f t="shared" si="808"/>
        <v>37</v>
      </c>
      <c r="ET201" s="1" t="e">
        <f>_xlfn.IFNA(IF(EN201="Cống tròn",INDEX(#REF!,MATCH(E201,#REF!,0)),IF(EN201="Cống hộp",INDEX(#REF!,MATCH(E201,#REF!,0)),EU201&amp;" ,"&amp;EV201)),0)</f>
        <v>#REF!</v>
      </c>
      <c r="EU201" s="16" t="s">
        <v>769</v>
      </c>
      <c r="EV201" s="16" t="s">
        <v>775</v>
      </c>
      <c r="EW201" s="16" t="e">
        <f>_xlfn.IFNA(INDEX(#REF!,MATCH(E201,#REF!,0)),0)</f>
        <v>#REF!</v>
      </c>
      <c r="EX201" s="16"/>
      <c r="EY201" s="18">
        <v>0</v>
      </c>
      <c r="EZ201" s="18">
        <v>0</v>
      </c>
      <c r="FA201" s="18">
        <v>0</v>
      </c>
      <c r="FB201" s="19">
        <v>0</v>
      </c>
      <c r="FC201" s="19">
        <v>0</v>
      </c>
      <c r="FD201" s="25">
        <f t="shared" si="663"/>
        <v>0</v>
      </c>
      <c r="FE201" s="25">
        <f t="shared" si="809"/>
        <v>0</v>
      </c>
      <c r="FF201" s="18">
        <v>0.1</v>
      </c>
      <c r="FG201" s="18">
        <v>2</v>
      </c>
      <c r="FH201" s="18">
        <v>1</v>
      </c>
      <c r="FI201" s="25">
        <f t="shared" si="810"/>
        <v>1.2</v>
      </c>
      <c r="FJ201" s="18">
        <v>0</v>
      </c>
      <c r="FK201" s="18">
        <v>0</v>
      </c>
      <c r="FL201" s="18">
        <v>0.2</v>
      </c>
      <c r="FM201" s="18">
        <v>1.4</v>
      </c>
      <c r="FN201" s="18">
        <v>0</v>
      </c>
      <c r="FO201" s="25">
        <f t="shared" si="811"/>
        <v>1.4</v>
      </c>
      <c r="FP201" s="18">
        <v>1.4999999999999999E-2</v>
      </c>
      <c r="FQ201" s="18">
        <v>1</v>
      </c>
      <c r="FR201" s="25">
        <f t="shared" si="664"/>
        <v>36</v>
      </c>
      <c r="FS201" s="25">
        <f t="shared" si="665"/>
        <v>0.52500000000000002</v>
      </c>
      <c r="FT201" s="25">
        <f t="shared" si="666"/>
        <v>36.524999999999999</v>
      </c>
      <c r="FU201" s="25">
        <f t="shared" si="667"/>
        <v>-0.97499999999998721</v>
      </c>
      <c r="FV201" s="25" t="str">
        <f t="shared" si="812"/>
        <v>Thêm 01</v>
      </c>
      <c r="FW201" s="25">
        <f t="shared" si="813"/>
        <v>0.04</v>
      </c>
      <c r="FX201" s="16"/>
      <c r="FY201" s="16"/>
      <c r="FZ201" s="16"/>
      <c r="GA201" s="16"/>
      <c r="GB201" s="19">
        <v>0</v>
      </c>
      <c r="GC201" s="19">
        <v>0</v>
      </c>
      <c r="GD201" s="19">
        <v>0</v>
      </c>
      <c r="GE201" s="19">
        <v>0</v>
      </c>
      <c r="GF201" s="19">
        <v>0</v>
      </c>
      <c r="GG201" s="19">
        <v>0</v>
      </c>
      <c r="GH201" s="19">
        <v>0</v>
      </c>
      <c r="GI201" s="19">
        <v>0</v>
      </c>
      <c r="GJ201" s="19">
        <v>0</v>
      </c>
      <c r="GK201" s="19">
        <v>0</v>
      </c>
      <c r="GL201" s="25">
        <f t="shared" si="668"/>
        <v>0</v>
      </c>
      <c r="GM201" s="25">
        <f t="shared" si="814"/>
        <v>0</v>
      </c>
      <c r="GN201" s="19">
        <v>0</v>
      </c>
      <c r="GO201" s="19">
        <v>0</v>
      </c>
      <c r="GP201" s="19">
        <v>0</v>
      </c>
      <c r="GQ201" s="19">
        <v>0</v>
      </c>
      <c r="GR201" s="1" t="e">
        <f>_xlfn.IFNA(INDEX(#REF!,MATCH(E201,#REF!,0)),0)</f>
        <v>#REF!</v>
      </c>
      <c r="GS201" s="16"/>
      <c r="GT201" s="18">
        <v>0</v>
      </c>
      <c r="GU201" s="18">
        <v>0</v>
      </c>
      <c r="GV201" s="18">
        <v>0</v>
      </c>
      <c r="GW201" s="18">
        <v>0</v>
      </c>
      <c r="GX201" s="25">
        <f t="shared" si="669"/>
        <v>0</v>
      </c>
      <c r="GY201" s="25">
        <f t="shared" si="670"/>
        <v>0</v>
      </c>
      <c r="GZ201" s="25">
        <f t="shared" si="815"/>
        <v>0</v>
      </c>
      <c r="HA201" s="1" t="e" cm="1">
        <f t="array" ref="HA201">INDEX(#REF!,MATCH(EJ201&amp;EK201&amp;HD201&amp;HE201&amp;HF201,#REF!&amp;#REF!&amp;#REF!&amp;#REF!&amp;#REF!,0))</f>
        <v>#REF!</v>
      </c>
      <c r="HB201" s="16"/>
      <c r="HC201" s="25">
        <f t="shared" si="816"/>
        <v>0</v>
      </c>
      <c r="HD201" s="18">
        <v>0</v>
      </c>
      <c r="HE201" s="18">
        <v>0</v>
      </c>
      <c r="HF201" s="18">
        <v>0</v>
      </c>
      <c r="HG201" s="1" t="e" cm="1">
        <f t="array" ref="HG201">INDEX(#REF!,MATCH(EJ201&amp;EK201&amp;HJ201&amp;HK201&amp;HL201,#REF!&amp;#REF!&amp;#REF!&amp;#REF!&amp;#REF!,0))</f>
        <v>#REF!</v>
      </c>
      <c r="HH201" s="16"/>
      <c r="HI201" s="25">
        <f t="shared" si="817"/>
        <v>0</v>
      </c>
      <c r="HJ201" s="25">
        <f t="shared" si="818"/>
        <v>0</v>
      </c>
      <c r="HK201" s="19">
        <v>0</v>
      </c>
      <c r="HL201" s="19">
        <v>0</v>
      </c>
      <c r="HM201" s="18">
        <v>0.01</v>
      </c>
      <c r="HN201" s="18">
        <v>1</v>
      </c>
      <c r="HO201" s="25">
        <f t="shared" si="819"/>
        <v>0</v>
      </c>
      <c r="HP201" s="25">
        <f t="shared" si="820"/>
        <v>0</v>
      </c>
      <c r="HQ201" s="25">
        <f t="shared" si="821"/>
        <v>0</v>
      </c>
      <c r="HR201" s="25">
        <f t="shared" si="822"/>
        <v>0</v>
      </c>
      <c r="HS201" s="25">
        <f t="shared" si="823"/>
        <v>0</v>
      </c>
      <c r="HT201" s="19">
        <v>0</v>
      </c>
      <c r="HU201" s="19">
        <v>0</v>
      </c>
      <c r="HV201" s="19">
        <v>0</v>
      </c>
      <c r="HW201" s="25">
        <f t="shared" si="824"/>
        <v>0</v>
      </c>
      <c r="HX201" s="19">
        <v>0</v>
      </c>
      <c r="HY201" s="19">
        <v>0</v>
      </c>
      <c r="HZ201" s="18">
        <v>28.53</v>
      </c>
      <c r="IA201" s="20">
        <f>ROUND(IF(EN201="Cống tròn",IF(EN201="Cống tròn",IF(EU201="Không có móng",IQ201-FF201,IF(EU201="Đế",IP201-FN201,IF(OR(EU201="Móng bê tông",EU201="Móng bê tông kết hợp đế"),II201-FJ201,0))),0),IF(EN201="Cống hộp",IF(AND(EN201="Cống hộp",EU201="Không có móng"),IQ201-GF201,IF(AND(EN201="Cống hộp",EU201="Móng bê tông"),IJ201-GB201,0)),IF(OR(EN201="Rãnh xây",EN201="Rãnh bê tông"),IF(OR(EN201="Rãnh xây",EN201="Rãnh bê tông"),IK201-GB201,0),IF(EN201="Ống nhựa",IF(AND(EN201="Ống nhựa",EU201="Không đắp cát"),IQ201-HT201,IF(AND(EN201="Ống nhựa",EU201="Đắp cát"),IH201-HX201,0)),IF(EN201="Rãnh thang",IF(EN201="Rãnh thang",IF(EU201="Móng bê tông",#REF!-#REF!,IQ201),0),0))))),2)</f>
        <v>26.13</v>
      </c>
      <c r="IB201" s="20">
        <f t="shared" si="825"/>
        <v>2.4000000000000021</v>
      </c>
      <c r="IC201" s="20">
        <f t="shared" si="671"/>
        <v>26.13</v>
      </c>
      <c r="ID201" s="20">
        <f t="shared" si="672"/>
        <v>0</v>
      </c>
      <c r="IE201" s="20">
        <f t="shared" si="673"/>
        <v>0</v>
      </c>
      <c r="IF201" s="20">
        <f t="shared" si="674"/>
        <v>0</v>
      </c>
      <c r="IG201" s="20">
        <f>IF(EN201="Rãnh thang",IF(AND(EN201="Rãnh thang",EU201="Móng bê tông"),IQ201-#REF!,0),IF(EN201="Ống nhựa",IF(AND(EN201="Ống nhựa",EU201="Đắp cát"),IQ201-HT201,0),IF(EN201="Cống tròn",IF(EN201="Cống tròn",IF(OR(EU201="Móng bê tông",EU201="Móng bê tông kết hợp đế"),IM201-FL201,0),0),IF(EN201="Cống hộp",IF(AND(EN201="Cống hộp",EU201="Móng bê tông"),IN201-GD201,0),IF(OR(EN201="Rãnh xây",EN201="Rãnh bê tông"),IF(AND(EN201="Rãnh xây",EU201="Móng bê tông"),IO201-GD201,IF(AND(EN201="Rãnh bê tông",EU201="Móng bê tông"),IO201-GD201,0)),0)))))</f>
        <v>26.13</v>
      </c>
      <c r="IH201" s="20">
        <f t="shared" si="675"/>
        <v>0</v>
      </c>
      <c r="II201" s="20">
        <f t="shared" si="676"/>
        <v>26.13</v>
      </c>
      <c r="IJ201" s="20">
        <f t="shared" si="677"/>
        <v>0</v>
      </c>
      <c r="IK201" s="20">
        <f t="shared" si="678"/>
        <v>0</v>
      </c>
      <c r="IL201" s="20">
        <f t="shared" si="679"/>
        <v>26.33</v>
      </c>
      <c r="IM201" s="20">
        <f t="shared" si="680"/>
        <v>26.33</v>
      </c>
      <c r="IN201" s="20">
        <f t="shared" si="681"/>
        <v>0</v>
      </c>
      <c r="IO201" s="20">
        <f t="shared" si="682"/>
        <v>0</v>
      </c>
      <c r="IP201" s="20">
        <f t="shared" si="683"/>
        <v>0</v>
      </c>
      <c r="IQ201" s="18">
        <v>26.43</v>
      </c>
      <c r="IR201" s="25">
        <f t="shared" si="826"/>
        <v>0</v>
      </c>
      <c r="IS201" s="25">
        <f t="shared" si="684"/>
        <v>0</v>
      </c>
      <c r="IT201" s="25">
        <f t="shared" si="685"/>
        <v>0</v>
      </c>
      <c r="IU201" s="25">
        <f>ROUND(IF(EN201="Cống tròn",IF(EN201="Cống tròn",IV201+FF201,0),IF(EN201="Cống hộp",IF(EN201="Cống hộp",IV201+GP201,0),IF(OR(EN201="Rãnh xây",EN201="Rãnh bê tông"),IF(OR(EN201="Rãnh xây",EN201="Rãnh bê tông"),IV201+GP201,0),IF(EN201="ống nhựa",IF(EN201="Ống nhựa",IV201+HT201,0),IF(EN201="Rãnh thang",IF(EN201="Rãnh thang",IQ201+#REF!,0),0))))),2)</f>
        <v>27.39</v>
      </c>
      <c r="IV201" s="18">
        <v>27.29</v>
      </c>
      <c r="IW201" s="25">
        <f t="shared" si="686"/>
        <v>27.39</v>
      </c>
      <c r="IX201" s="25">
        <f t="shared" si="687"/>
        <v>0</v>
      </c>
      <c r="IY201" s="25">
        <f t="shared" si="688"/>
        <v>0</v>
      </c>
      <c r="IZ201" s="25">
        <f t="shared" si="689"/>
        <v>0</v>
      </c>
      <c r="JA201" s="25">
        <f t="shared" si="690"/>
        <v>0</v>
      </c>
      <c r="JB201" s="18">
        <v>28.39</v>
      </c>
      <c r="JC201" s="20">
        <f>ROUND(IF(EN201="Cống tròn",IF(EN201="Cống tròn",IF(EU201="Không có móng",JS201-FF201,IF(EU201="Đế",JR201-FN201,IF(OR(EU201="Móng bê tông",EU201="Móng bê tông kết hợp đế"),JK201-FJ201,0))),0),IF(EN201="Cống hộp",IF(AND(EN201="Cống hộp",EU201="Không có móng"),JS201-GF201,IF(AND(EN201="Cống hộp",EU201="Móng bê tông"),JL201-GB201,0)),IF(OR(EN201="Rãnh xây",EN201="Rãnh bê tông"),IF(OR(EN201="Rãnh xây",EN201="Rãnh bê tông"),JM201-GB201,0),IF(EN201="Ống nhựa",IF(AND(EN201="Ống nhựa",EU201="Không đắp cát"),JS201-HT201,IF(AND(EN201="Ống nhựa",EU201="Đắp cát"),JJ201-HX201,0)),IF(EN201="Rãnh thang",IF(EN201="Rãnh thang",IF(EU201="Móng bê tông",#REF!-#REF!,JS201),0),0))))),2)</f>
        <v>25.99</v>
      </c>
      <c r="JD201" s="20">
        <f t="shared" si="827"/>
        <v>2.4000000000000021</v>
      </c>
      <c r="JE201" s="20">
        <f t="shared" si="691"/>
        <v>25.99</v>
      </c>
      <c r="JF201" s="20">
        <f t="shared" si="692"/>
        <v>0</v>
      </c>
      <c r="JG201" s="20">
        <f t="shared" si="693"/>
        <v>0</v>
      </c>
      <c r="JH201" s="20">
        <f t="shared" si="694"/>
        <v>0</v>
      </c>
      <c r="JI201" s="20">
        <f>IF(EN201="Rãnh thang",IF(AND(EN201="Rãnh thang",EU201="Móng bê tông"),JS201-#REF!,0),IF(EN201="Ống nhựa",IF(AND(EN201="Ống nhựa",EU201="Đắp cát"),JS201-HT201,0),IF(EN201="Cống tròn",IF(EN201="Cống tròn",IF(OR(EU201="Móng bê tông",EU201="Móng bê tông kết hợp đế"),JO201-FL201,0),0),IF(EN201="Cống hộp",IF(AND(EN201="Cống hộp",EU201="Móng bê tông"),JP201-GD201,0),IF(OR(EN201="Rãnh xây",EN201="Rãnh bê tông"),IF(AND(EN201="Rãnh xây",EU201="Móng bê tông"),JQ201-GD201,IF(AND(EN201="Rãnh bê tông",EU201="Móng bê tông"),JQ201-GD201,0)),0)))))</f>
        <v>25.99</v>
      </c>
      <c r="JJ201" s="20">
        <f t="shared" si="695"/>
        <v>0</v>
      </c>
      <c r="JK201" s="20">
        <f t="shared" si="696"/>
        <v>25.99</v>
      </c>
      <c r="JL201" s="20">
        <f t="shared" si="697"/>
        <v>0</v>
      </c>
      <c r="JM201" s="20">
        <f t="shared" si="698"/>
        <v>0</v>
      </c>
      <c r="JN201" s="20">
        <f t="shared" si="699"/>
        <v>26.189999999999998</v>
      </c>
      <c r="JO201" s="20">
        <f t="shared" si="700"/>
        <v>26.189999999999998</v>
      </c>
      <c r="JP201" s="20">
        <f t="shared" si="701"/>
        <v>0</v>
      </c>
      <c r="JQ201" s="20">
        <f t="shared" si="702"/>
        <v>0</v>
      </c>
      <c r="JR201" s="20">
        <f t="shared" si="703"/>
        <v>0</v>
      </c>
      <c r="JS201" s="26">
        <v>26.29</v>
      </c>
      <c r="JT201" s="25">
        <f t="shared" si="828"/>
        <v>0</v>
      </c>
      <c r="JU201" s="25">
        <f t="shared" si="704"/>
        <v>0</v>
      </c>
      <c r="JV201" s="25">
        <f t="shared" si="705"/>
        <v>0</v>
      </c>
      <c r="JW201" s="25">
        <f>ROUND(IF(EN201="Cống tròn",IF(EN201="Cống tròn",JX201+FF201,0),IF(EN201="Cống hộp",IF(EN201="Cống hộp",JX201+GP201,0),IF(OR(EN201="Rãnh xây",EN201="Rãnh bê tông"),IF(OR(EN201="Rãnh xây",EN201="Rãnh bê tông"),JX201+GP201,0),IF(EN201="ống nhựa",IF(EN201="Ống nhựa",JX201+HT201,0),IF(EN201="Rãnh thang",IF(EN201="Rãnh thang",JS201+#REF!,0),0))))),2)</f>
        <v>27.39</v>
      </c>
      <c r="JX201" s="27">
        <v>27.29</v>
      </c>
      <c r="JY201" s="25">
        <f t="shared" si="706"/>
        <v>27.39</v>
      </c>
      <c r="JZ201" s="25">
        <f t="shared" si="707"/>
        <v>0</v>
      </c>
      <c r="KA201" s="25">
        <f t="shared" si="708"/>
        <v>0</v>
      </c>
      <c r="KB201" s="25">
        <f t="shared" si="709"/>
        <v>0</v>
      </c>
      <c r="KC201" s="25">
        <f t="shared" si="710"/>
        <v>0</v>
      </c>
      <c r="KD201" s="28" t="s">
        <v>98</v>
      </c>
      <c r="KE201" s="27">
        <v>0</v>
      </c>
      <c r="KF201" s="25">
        <f t="shared" si="711"/>
        <v>2.4000000000000021</v>
      </c>
      <c r="KG201" s="25">
        <f t="shared" si="829"/>
        <v>2.4000000000000021</v>
      </c>
      <c r="KH201" s="27">
        <v>0</v>
      </c>
      <c r="KI201" s="25">
        <f t="shared" si="712"/>
        <v>2.4000000000000021</v>
      </c>
      <c r="KJ201" s="25">
        <f t="shared" si="830"/>
        <v>2.4000000000000021</v>
      </c>
      <c r="KK201" s="25">
        <f t="shared" si="713"/>
        <v>0</v>
      </c>
      <c r="KL201" s="25">
        <f t="shared" si="714"/>
        <v>0</v>
      </c>
      <c r="KM201" s="25">
        <f t="shared" si="831"/>
        <v>0</v>
      </c>
      <c r="KN201" s="25">
        <f t="shared" si="715"/>
        <v>0</v>
      </c>
      <c r="KO201" s="25">
        <f t="shared" si="716"/>
        <v>0</v>
      </c>
      <c r="KP201" s="25">
        <f t="shared" si="832"/>
        <v>0</v>
      </c>
      <c r="KQ201" s="25">
        <f t="shared" si="717"/>
        <v>0.2</v>
      </c>
      <c r="KR201" s="25">
        <f t="shared" si="718"/>
        <v>0.2</v>
      </c>
      <c r="KS201" s="25">
        <f t="shared" si="833"/>
        <v>0.2</v>
      </c>
      <c r="KT201" s="25">
        <f t="shared" si="719"/>
        <v>0</v>
      </c>
      <c r="KU201" s="25">
        <f t="shared" si="720"/>
        <v>0</v>
      </c>
      <c r="KV201" s="25">
        <f t="shared" si="834"/>
        <v>0</v>
      </c>
      <c r="KW201" s="25">
        <f t="shared" si="721"/>
        <v>0</v>
      </c>
      <c r="KX201" s="25">
        <f t="shared" si="722"/>
        <v>0</v>
      </c>
      <c r="KY201" s="25">
        <f t="shared" si="835"/>
        <v>0</v>
      </c>
      <c r="KZ201" s="25">
        <f t="shared" si="723"/>
        <v>0</v>
      </c>
      <c r="LA201" s="25">
        <f t="shared" si="724"/>
        <v>0</v>
      </c>
      <c r="LB201" s="25">
        <f t="shared" si="836"/>
        <v>0</v>
      </c>
      <c r="LC201" s="25">
        <f t="shared" si="725"/>
        <v>1.4</v>
      </c>
      <c r="LD201" s="25">
        <f t="shared" si="726"/>
        <v>1.4</v>
      </c>
      <c r="LE201" s="25">
        <f t="shared" si="837"/>
        <v>1.4</v>
      </c>
      <c r="LF201" s="25">
        <f t="shared" si="727"/>
        <v>0</v>
      </c>
      <c r="LG201" s="25">
        <f t="shared" si="728"/>
        <v>0</v>
      </c>
      <c r="LH201" s="25">
        <f t="shared" si="838"/>
        <v>0</v>
      </c>
      <c r="LI201" s="25">
        <f t="shared" si="729"/>
        <v>0</v>
      </c>
      <c r="LJ201" s="25">
        <f t="shared" si="730"/>
        <v>0</v>
      </c>
      <c r="LK201" s="25">
        <f t="shared" si="839"/>
        <v>0</v>
      </c>
      <c r="LL201" s="25">
        <f t="shared" si="731"/>
        <v>0</v>
      </c>
      <c r="LM201" s="25">
        <f t="shared" si="732"/>
        <v>0</v>
      </c>
      <c r="LN201" s="25">
        <f t="shared" si="840"/>
        <v>0</v>
      </c>
      <c r="LO201" s="25">
        <f t="shared" si="733"/>
        <v>0</v>
      </c>
      <c r="LP201" s="25">
        <f t="shared" si="734"/>
        <v>0</v>
      </c>
      <c r="LQ201" s="25">
        <f t="shared" si="841"/>
        <v>0</v>
      </c>
      <c r="LR201" s="25">
        <f t="shared" si="735"/>
        <v>0</v>
      </c>
      <c r="LS201" s="25">
        <f t="shared" si="736"/>
        <v>0</v>
      </c>
      <c r="LT201" s="25">
        <f t="shared" si="842"/>
        <v>0</v>
      </c>
      <c r="LU201" s="25">
        <f t="shared" si="737"/>
        <v>0</v>
      </c>
      <c r="LV201" s="25">
        <f t="shared" si="738"/>
        <v>0</v>
      </c>
      <c r="LW201" s="25">
        <f t="shared" si="843"/>
        <v>0</v>
      </c>
      <c r="LX201" s="25">
        <f t="shared" si="739"/>
        <v>0</v>
      </c>
      <c r="LY201" s="25">
        <f t="shared" si="740"/>
        <v>0</v>
      </c>
      <c r="LZ201" s="25">
        <f t="shared" si="844"/>
        <v>0</v>
      </c>
      <c r="MA201" s="25">
        <f t="shared" si="741"/>
        <v>0</v>
      </c>
      <c r="MB201" s="25">
        <f t="shared" si="742"/>
        <v>0</v>
      </c>
      <c r="MC201" s="25">
        <f t="shared" si="845"/>
        <v>0</v>
      </c>
      <c r="MD201" s="25">
        <f t="shared" si="743"/>
        <v>0</v>
      </c>
      <c r="ME201" s="25">
        <f t="shared" si="744"/>
        <v>0</v>
      </c>
      <c r="MF201" s="25">
        <f t="shared" si="846"/>
        <v>0</v>
      </c>
      <c r="MG201" s="25">
        <f t="shared" si="745"/>
        <v>0</v>
      </c>
      <c r="MH201" s="25">
        <f t="shared" si="746"/>
        <v>0</v>
      </c>
      <c r="MI201" s="25">
        <f t="shared" si="847"/>
        <v>0</v>
      </c>
      <c r="MJ201" s="25">
        <f t="shared" si="747"/>
        <v>0</v>
      </c>
      <c r="MK201" s="25">
        <f t="shared" si="748"/>
        <v>0</v>
      </c>
      <c r="ML201" s="25">
        <f t="shared" si="848"/>
        <v>0</v>
      </c>
      <c r="MM201" s="25">
        <f t="shared" si="749"/>
        <v>0</v>
      </c>
      <c r="MN201" s="25">
        <f t="shared" si="750"/>
        <v>0</v>
      </c>
      <c r="MO201" s="25">
        <f t="shared" si="849"/>
        <v>0</v>
      </c>
      <c r="MP201" s="25">
        <f t="shared" si="751"/>
        <v>0</v>
      </c>
      <c r="MQ201" s="25">
        <f t="shared" si="752"/>
        <v>0</v>
      </c>
      <c r="MR201" s="25">
        <f t="shared" si="850"/>
        <v>0</v>
      </c>
      <c r="MS201" s="29">
        <v>1.4</v>
      </c>
      <c r="MT201" s="29">
        <v>0</v>
      </c>
      <c r="MU201" s="29">
        <v>1</v>
      </c>
      <c r="MV201" s="29">
        <v>1</v>
      </c>
      <c r="MW201" s="25">
        <f t="shared" si="753"/>
        <v>1.4</v>
      </c>
      <c r="MX201" s="25">
        <f t="shared" si="754"/>
        <v>3.36</v>
      </c>
      <c r="MY201" s="25">
        <f t="shared" si="755"/>
        <v>0</v>
      </c>
      <c r="MZ201" s="25">
        <f t="shared" si="756"/>
        <v>0</v>
      </c>
      <c r="NA201" s="25">
        <f t="shared" si="757"/>
        <v>1.4</v>
      </c>
      <c r="NB201" s="25">
        <f t="shared" si="758"/>
        <v>3.36</v>
      </c>
      <c r="NC201" s="25">
        <f t="shared" si="759"/>
        <v>0</v>
      </c>
      <c r="ND201" s="25">
        <f t="shared" si="760"/>
        <v>0</v>
      </c>
      <c r="NE201" s="25">
        <f t="shared" si="851"/>
        <v>1.4</v>
      </c>
      <c r="NF201" s="25">
        <f t="shared" si="851"/>
        <v>3.36</v>
      </c>
      <c r="NG201" s="25">
        <f t="shared" si="851"/>
        <v>0</v>
      </c>
      <c r="NH201" s="25">
        <f t="shared" si="851"/>
        <v>0</v>
      </c>
      <c r="NI201" s="25">
        <f t="shared" si="761"/>
        <v>126</v>
      </c>
      <c r="NJ201" s="25">
        <f t="shared" si="762"/>
        <v>0</v>
      </c>
      <c r="NK201" s="25">
        <f t="shared" si="763"/>
        <v>126</v>
      </c>
      <c r="NL201" s="25">
        <f t="shared" si="764"/>
        <v>68.2</v>
      </c>
      <c r="NM201" s="25">
        <f t="shared" si="765"/>
        <v>0</v>
      </c>
      <c r="NN201" s="25">
        <f t="shared" si="852"/>
        <v>68.2</v>
      </c>
      <c r="NO201" s="25">
        <f t="shared" si="766"/>
        <v>0</v>
      </c>
      <c r="NP201" s="25">
        <f t="shared" si="767"/>
        <v>0</v>
      </c>
      <c r="NQ201" s="25">
        <f t="shared" si="853"/>
        <v>0</v>
      </c>
      <c r="NR201" s="25">
        <f t="shared" si="768"/>
        <v>0</v>
      </c>
      <c r="NS201" s="25">
        <f t="shared" si="769"/>
        <v>0</v>
      </c>
      <c r="NT201" s="25">
        <f t="shared" si="854"/>
        <v>0</v>
      </c>
      <c r="NU201" s="25">
        <f t="shared" si="770"/>
        <v>0</v>
      </c>
      <c r="NV201" s="25">
        <f t="shared" si="771"/>
        <v>0</v>
      </c>
      <c r="NW201" s="25">
        <f t="shared" si="855"/>
        <v>0</v>
      </c>
      <c r="NX201" s="25">
        <f t="shared" si="856"/>
        <v>68.2</v>
      </c>
      <c r="NY201" s="25">
        <f t="shared" si="856"/>
        <v>0</v>
      </c>
      <c r="NZ201" s="25">
        <f t="shared" si="857"/>
        <v>68.2</v>
      </c>
      <c r="OA201" s="25">
        <f t="shared" si="858"/>
        <v>57.8</v>
      </c>
      <c r="OB201" s="25">
        <f t="shared" si="858"/>
        <v>0</v>
      </c>
      <c r="OC201" s="25">
        <f t="shared" si="859"/>
        <v>57.8</v>
      </c>
      <c r="OD201" s="25">
        <f t="shared" si="860"/>
        <v>68.2</v>
      </c>
      <c r="OE201" s="25">
        <f t="shared" si="860"/>
        <v>0</v>
      </c>
      <c r="OF201" s="25">
        <f t="shared" si="860"/>
        <v>68.2</v>
      </c>
      <c r="OG201" s="25">
        <f t="shared" si="772"/>
        <v>0</v>
      </c>
      <c r="OH201" s="25">
        <f t="shared" si="773"/>
        <v>0</v>
      </c>
      <c r="OI201" s="25">
        <f t="shared" si="774"/>
        <v>0</v>
      </c>
      <c r="OJ201" s="25">
        <f t="shared" si="775"/>
        <v>0</v>
      </c>
      <c r="OK201" s="25">
        <f t="shared" si="776"/>
        <v>0</v>
      </c>
      <c r="OL201" s="25">
        <f t="shared" si="777"/>
        <v>0</v>
      </c>
      <c r="OM201" s="25">
        <f t="shared" si="861"/>
        <v>0</v>
      </c>
      <c r="ON201" s="25">
        <f t="shared" si="861"/>
        <v>0</v>
      </c>
      <c r="OO201" s="25">
        <f t="shared" si="861"/>
        <v>0</v>
      </c>
      <c r="OP201" s="25">
        <f t="shared" si="778"/>
        <v>0</v>
      </c>
      <c r="OQ201" s="25">
        <f t="shared" si="779"/>
        <v>0</v>
      </c>
      <c r="OR201" s="25">
        <f t="shared" si="862"/>
        <v>0</v>
      </c>
      <c r="OS201" s="19">
        <v>536630.76</v>
      </c>
      <c r="OT201" s="19">
        <v>2370340.0499999998</v>
      </c>
    </row>
    <row r="202" spans="1:410" ht="33" customHeight="1" x14ac:dyDescent="0.25">
      <c r="A202" s="18"/>
      <c r="B202" s="18" t="s">
        <v>939</v>
      </c>
      <c r="C202" s="18">
        <v>307.89</v>
      </c>
      <c r="D202" s="16" t="e">
        <f>_xlfn.IFNA(INDEX(#REF!,MATCH(E202,#REF!,0)),0)</f>
        <v>#REF!</v>
      </c>
      <c r="E202" s="18" t="s">
        <v>996</v>
      </c>
      <c r="F202" s="16" t="s">
        <v>765</v>
      </c>
      <c r="G202" s="16" t="s">
        <v>766</v>
      </c>
      <c r="H202" s="16" t="s">
        <v>767</v>
      </c>
      <c r="I202" s="16" t="s">
        <v>768</v>
      </c>
      <c r="J202" s="16" t="s">
        <v>769</v>
      </c>
      <c r="K202" s="16" t="s">
        <v>770</v>
      </c>
      <c r="L202" s="16" t="s">
        <v>771</v>
      </c>
      <c r="M202" s="18">
        <v>1.64</v>
      </c>
      <c r="N202" s="18">
        <v>1.94</v>
      </c>
      <c r="O202" s="18">
        <v>2.04</v>
      </c>
      <c r="P202" s="18">
        <v>2.34</v>
      </c>
      <c r="Q202" s="18">
        <v>0.1</v>
      </c>
      <c r="R202" s="18">
        <v>1.8399999999999999</v>
      </c>
      <c r="S202" s="18">
        <v>2.14</v>
      </c>
      <c r="T202" s="18">
        <v>0.2</v>
      </c>
      <c r="U202" s="18">
        <v>0</v>
      </c>
      <c r="V202" s="18">
        <v>0</v>
      </c>
      <c r="W202" s="18">
        <v>0</v>
      </c>
      <c r="X202" s="18">
        <v>1.64</v>
      </c>
      <c r="Y202" s="18">
        <v>1.9</v>
      </c>
      <c r="Z202" s="20">
        <f t="shared" si="780"/>
        <v>2.1</v>
      </c>
      <c r="AA202" s="18">
        <v>0.22</v>
      </c>
      <c r="AB202" s="18">
        <v>0</v>
      </c>
      <c r="AC202" s="18">
        <v>0</v>
      </c>
      <c r="AD202" s="18">
        <v>0</v>
      </c>
      <c r="AE202" s="18">
        <v>0</v>
      </c>
      <c r="AF202" s="18">
        <v>0</v>
      </c>
      <c r="AG202" s="18">
        <v>1.2</v>
      </c>
      <c r="AH202" s="18">
        <v>1.5</v>
      </c>
      <c r="AI202" s="20">
        <f t="shared" si="781"/>
        <v>2.25</v>
      </c>
      <c r="AJ202" s="18">
        <v>0</v>
      </c>
      <c r="AK202" s="18">
        <v>0</v>
      </c>
      <c r="AL202" s="20">
        <f t="shared" si="782"/>
        <v>0</v>
      </c>
      <c r="AM202" s="18">
        <v>1.64</v>
      </c>
      <c r="AN202" s="18">
        <v>1.5</v>
      </c>
      <c r="AO202" s="18">
        <v>0.15</v>
      </c>
      <c r="AP202" s="18">
        <v>0.22</v>
      </c>
      <c r="AQ202" s="18">
        <v>1.64</v>
      </c>
      <c r="AR202" s="18">
        <v>1.72</v>
      </c>
      <c r="AS202" s="18">
        <v>0.12</v>
      </c>
      <c r="AT202" s="18">
        <v>0.11</v>
      </c>
      <c r="AU202" s="18">
        <v>0</v>
      </c>
      <c r="AV202" s="18">
        <v>1</v>
      </c>
      <c r="AW202" s="18">
        <v>0</v>
      </c>
      <c r="AX202" s="18">
        <v>0</v>
      </c>
      <c r="AY202" s="18">
        <v>0</v>
      </c>
      <c r="AZ202" s="18">
        <v>0</v>
      </c>
      <c r="BA202" s="18">
        <v>0</v>
      </c>
      <c r="BB202" s="18">
        <v>0</v>
      </c>
      <c r="BC202" s="18">
        <v>0</v>
      </c>
      <c r="BD202" s="18">
        <v>0</v>
      </c>
      <c r="BE202" s="18">
        <v>2</v>
      </c>
      <c r="BF202" s="18">
        <v>0</v>
      </c>
      <c r="BG202" s="18">
        <v>0</v>
      </c>
      <c r="BH202" s="18">
        <v>0</v>
      </c>
      <c r="BI202" s="18">
        <v>0</v>
      </c>
      <c r="BJ202" s="18">
        <v>0</v>
      </c>
      <c r="BK202" s="18">
        <v>0</v>
      </c>
      <c r="BL202" s="18">
        <v>0</v>
      </c>
      <c r="BM202" s="18">
        <v>0</v>
      </c>
      <c r="BN202" s="18">
        <v>0</v>
      </c>
      <c r="BO202" s="18">
        <v>0</v>
      </c>
      <c r="BP202" s="18">
        <v>0</v>
      </c>
      <c r="BQ202" s="18">
        <v>0</v>
      </c>
      <c r="BR202" s="18">
        <v>0</v>
      </c>
      <c r="BS202" s="18">
        <v>0</v>
      </c>
      <c r="BT202" s="18">
        <v>0</v>
      </c>
      <c r="BU202" s="18">
        <v>0</v>
      </c>
      <c r="BV202" s="18">
        <v>0</v>
      </c>
      <c r="BW202" s="18">
        <v>0</v>
      </c>
      <c r="BX202" s="18">
        <v>0</v>
      </c>
      <c r="BY202" s="18">
        <v>0</v>
      </c>
      <c r="BZ202" s="18">
        <v>0</v>
      </c>
      <c r="CA202" s="16" t="e">
        <f>_xlfn.IFNA(IF(RIGHT(D202,2)="=G",0,INDEX(#REF!,MATCH(E202,#REF!,0))),0)</f>
        <v>#REF!</v>
      </c>
      <c r="CB202" s="16" t="s">
        <v>776</v>
      </c>
      <c r="CC202" s="18">
        <v>0</v>
      </c>
      <c r="CD202" s="18">
        <v>0</v>
      </c>
      <c r="CE202" s="18">
        <v>1.4</v>
      </c>
      <c r="CF202" s="18">
        <v>0.85</v>
      </c>
      <c r="CG202" s="18">
        <v>0.12</v>
      </c>
      <c r="CH202" s="18">
        <v>2</v>
      </c>
      <c r="CI202" s="16" t="s">
        <v>98</v>
      </c>
      <c r="CJ202" s="18">
        <v>0</v>
      </c>
      <c r="CK202" s="20">
        <f t="shared" si="648"/>
        <v>2.7</v>
      </c>
      <c r="CL202" s="20">
        <f t="shared" si="783"/>
        <v>2.7</v>
      </c>
      <c r="CM202" s="18">
        <v>38.25</v>
      </c>
      <c r="CN202" s="18">
        <v>28.39</v>
      </c>
      <c r="CO202" s="18">
        <v>27.551000000000002</v>
      </c>
      <c r="CP202" s="22">
        <f t="shared" si="649"/>
        <v>28.39</v>
      </c>
      <c r="CQ202" s="22">
        <f t="shared" si="650"/>
        <v>25.69</v>
      </c>
      <c r="CR202" s="22">
        <f t="shared" si="784"/>
        <v>2.7</v>
      </c>
      <c r="CS202" s="22">
        <f t="shared" si="651"/>
        <v>25.79</v>
      </c>
      <c r="CT202" s="22">
        <f t="shared" si="652"/>
        <v>25.99</v>
      </c>
      <c r="CU202" s="18">
        <v>25.99</v>
      </c>
      <c r="CV202" s="22">
        <f t="shared" si="785"/>
        <v>2.1</v>
      </c>
      <c r="CW202" s="22">
        <f t="shared" si="653"/>
        <v>0</v>
      </c>
      <c r="CX202" s="22">
        <f t="shared" si="654"/>
        <v>0</v>
      </c>
      <c r="CY202" s="22">
        <f t="shared" si="655"/>
        <v>28.12</v>
      </c>
      <c r="CZ202" s="22">
        <f t="shared" si="656"/>
        <v>28.27</v>
      </c>
      <c r="DA202" s="18">
        <v>28.39</v>
      </c>
      <c r="DB202" s="20">
        <f t="shared" si="786"/>
        <v>2.7</v>
      </c>
      <c r="DC202" s="20">
        <f t="shared" si="787"/>
        <v>0</v>
      </c>
      <c r="DD202" s="20">
        <f t="shared" si="788"/>
        <v>2.7</v>
      </c>
      <c r="DE202" s="20">
        <f t="shared" si="657"/>
        <v>0.1</v>
      </c>
      <c r="DF202" s="20">
        <f t="shared" si="658"/>
        <v>0.2</v>
      </c>
      <c r="DG202" s="20">
        <f t="shared" si="659"/>
        <v>2.37</v>
      </c>
      <c r="DH202" s="20">
        <f t="shared" si="660"/>
        <v>0</v>
      </c>
      <c r="DI202" s="20">
        <f t="shared" si="661"/>
        <v>0</v>
      </c>
      <c r="DJ202" s="20">
        <f t="shared" si="662"/>
        <v>0</v>
      </c>
      <c r="DK202" s="20">
        <f t="shared" si="789"/>
        <v>2.67</v>
      </c>
      <c r="DL202" s="20">
        <f t="shared" si="790"/>
        <v>0</v>
      </c>
      <c r="DM202" s="20">
        <f t="shared" si="791"/>
        <v>3.0000000000000249E-2</v>
      </c>
      <c r="DN202" s="20">
        <f t="shared" si="792"/>
        <v>0</v>
      </c>
      <c r="DO202" s="18">
        <v>2.54</v>
      </c>
      <c r="DP202" s="18">
        <v>0</v>
      </c>
      <c r="DQ202" s="18">
        <v>1</v>
      </c>
      <c r="DR202" s="18">
        <v>1</v>
      </c>
      <c r="DS202" s="25">
        <f t="shared" si="793"/>
        <v>2.54</v>
      </c>
      <c r="DT202" s="25">
        <f t="shared" si="794"/>
        <v>0</v>
      </c>
      <c r="DU202" s="25">
        <f t="shared" si="795"/>
        <v>6.86</v>
      </c>
      <c r="DV202" s="25">
        <f t="shared" si="796"/>
        <v>0</v>
      </c>
      <c r="DW202" s="25">
        <f t="shared" si="797"/>
        <v>6.86</v>
      </c>
      <c r="DX202" s="25">
        <f t="shared" si="798"/>
        <v>13.99</v>
      </c>
      <c r="DY202" s="25">
        <f t="shared" si="799"/>
        <v>0</v>
      </c>
      <c r="DZ202" s="25">
        <f t="shared" si="800"/>
        <v>13.99</v>
      </c>
      <c r="EA202" s="25">
        <f t="shared" si="801"/>
        <v>8.81</v>
      </c>
      <c r="EB202" s="25">
        <f t="shared" si="802"/>
        <v>0</v>
      </c>
      <c r="EC202" s="25">
        <f t="shared" si="803"/>
        <v>8.81</v>
      </c>
      <c r="ED202" s="25">
        <f t="shared" si="804"/>
        <v>5.18</v>
      </c>
      <c r="EE202" s="25">
        <f t="shared" si="804"/>
        <v>0</v>
      </c>
      <c r="EF202" s="25">
        <f t="shared" si="805"/>
        <v>5.18</v>
      </c>
      <c r="EG202" s="25">
        <f t="shared" si="806"/>
        <v>8.81</v>
      </c>
      <c r="EH202" s="25">
        <f t="shared" si="806"/>
        <v>0</v>
      </c>
      <c r="EI202" s="25">
        <f t="shared" si="807"/>
        <v>8.81</v>
      </c>
      <c r="EJ202" s="18">
        <v>307.89</v>
      </c>
      <c r="EK202" s="18">
        <v>269.19</v>
      </c>
      <c r="EL202" s="18" t="s">
        <v>996</v>
      </c>
      <c r="EM202" s="18" t="s">
        <v>997</v>
      </c>
      <c r="EN202" s="16" t="s">
        <v>774</v>
      </c>
      <c r="EO202" s="16" t="s">
        <v>132</v>
      </c>
      <c r="EP202" s="16" t="e">
        <f>IF(OR(EN202="Cống tròn",EN202="Cống hộp",EN202="Ống nhựa"),INDEX(#REF!,MATCH(E202,#REF!,0)),IF(OR(EN202="Rãnh xây",EN202="Rãnh bê tông"),INDEX(#REF!,MATCH(E202,#REF!,0)),0))</f>
        <v>#REF!</v>
      </c>
      <c r="EQ202" s="18">
        <v>37.499999999999986</v>
      </c>
      <c r="ER202" s="18">
        <v>1</v>
      </c>
      <c r="ES202" s="25">
        <f t="shared" si="808"/>
        <v>37</v>
      </c>
      <c r="ET202" s="1" t="e">
        <f>_xlfn.IFNA(IF(EN202="Cống tròn",INDEX(#REF!,MATCH(E202,#REF!,0)),IF(EN202="Cống hộp",INDEX(#REF!,MATCH(E202,#REF!,0)),EU202&amp;" ,"&amp;EV202)),0)</f>
        <v>#REF!</v>
      </c>
      <c r="EU202" s="16" t="s">
        <v>769</v>
      </c>
      <c r="EV202" s="16" t="s">
        <v>775</v>
      </c>
      <c r="EW202" s="16" t="e">
        <f>_xlfn.IFNA(INDEX(#REF!,MATCH(E202,#REF!,0)),0)</f>
        <v>#REF!</v>
      </c>
      <c r="EX202" s="16"/>
      <c r="EY202" s="18">
        <v>0</v>
      </c>
      <c r="EZ202" s="18">
        <v>0</v>
      </c>
      <c r="FA202" s="18">
        <v>0</v>
      </c>
      <c r="FB202" s="19">
        <v>0</v>
      </c>
      <c r="FC202" s="19">
        <v>0</v>
      </c>
      <c r="FD202" s="25">
        <f t="shared" si="663"/>
        <v>0</v>
      </c>
      <c r="FE202" s="25">
        <f t="shared" si="809"/>
        <v>0</v>
      </c>
      <c r="FF202" s="18">
        <v>0.1</v>
      </c>
      <c r="FG202" s="18">
        <v>2</v>
      </c>
      <c r="FH202" s="18">
        <v>1</v>
      </c>
      <c r="FI202" s="25">
        <f t="shared" si="810"/>
        <v>1.2</v>
      </c>
      <c r="FJ202" s="18">
        <v>0</v>
      </c>
      <c r="FK202" s="18">
        <v>0</v>
      </c>
      <c r="FL202" s="18">
        <v>0.2</v>
      </c>
      <c r="FM202" s="18">
        <v>1.4</v>
      </c>
      <c r="FN202" s="18">
        <v>0</v>
      </c>
      <c r="FO202" s="25">
        <f t="shared" si="811"/>
        <v>1.4</v>
      </c>
      <c r="FP202" s="18">
        <v>1.4999999999999999E-2</v>
      </c>
      <c r="FQ202" s="18">
        <v>1</v>
      </c>
      <c r="FR202" s="25">
        <f t="shared" si="664"/>
        <v>36</v>
      </c>
      <c r="FS202" s="25">
        <f t="shared" si="665"/>
        <v>0.52500000000000002</v>
      </c>
      <c r="FT202" s="25">
        <f t="shared" si="666"/>
        <v>36.524999999999999</v>
      </c>
      <c r="FU202" s="25">
        <f t="shared" si="667"/>
        <v>-0.97499999999998721</v>
      </c>
      <c r="FV202" s="25" t="str">
        <f t="shared" si="812"/>
        <v>Thêm 01</v>
      </c>
      <c r="FW202" s="25">
        <f t="shared" si="813"/>
        <v>0.04</v>
      </c>
      <c r="FX202" s="16"/>
      <c r="FY202" s="16"/>
      <c r="FZ202" s="16"/>
      <c r="GA202" s="16"/>
      <c r="GB202" s="19">
        <v>0</v>
      </c>
      <c r="GC202" s="19">
        <v>0</v>
      </c>
      <c r="GD202" s="19">
        <v>0</v>
      </c>
      <c r="GE202" s="19">
        <v>0</v>
      </c>
      <c r="GF202" s="19">
        <v>0</v>
      </c>
      <c r="GG202" s="19">
        <v>0</v>
      </c>
      <c r="GH202" s="19">
        <v>0</v>
      </c>
      <c r="GI202" s="19">
        <v>0</v>
      </c>
      <c r="GJ202" s="19">
        <v>0</v>
      </c>
      <c r="GK202" s="19">
        <v>0</v>
      </c>
      <c r="GL202" s="25">
        <f t="shared" si="668"/>
        <v>0</v>
      </c>
      <c r="GM202" s="25">
        <f t="shared" si="814"/>
        <v>0</v>
      </c>
      <c r="GN202" s="19">
        <v>0</v>
      </c>
      <c r="GO202" s="19">
        <v>0</v>
      </c>
      <c r="GP202" s="19">
        <v>0</v>
      </c>
      <c r="GQ202" s="19">
        <v>0</v>
      </c>
      <c r="GR202" s="1" t="e">
        <f>_xlfn.IFNA(INDEX(#REF!,MATCH(E202,#REF!,0)),0)</f>
        <v>#REF!</v>
      </c>
      <c r="GS202" s="16"/>
      <c r="GT202" s="18">
        <v>0</v>
      </c>
      <c r="GU202" s="18">
        <v>0</v>
      </c>
      <c r="GV202" s="18">
        <v>0</v>
      </c>
      <c r="GW202" s="18">
        <v>0</v>
      </c>
      <c r="GX202" s="25">
        <f t="shared" si="669"/>
        <v>0</v>
      </c>
      <c r="GY202" s="25">
        <f t="shared" si="670"/>
        <v>0</v>
      </c>
      <c r="GZ202" s="25">
        <f t="shared" si="815"/>
        <v>0</v>
      </c>
      <c r="HA202" s="1" t="e" cm="1">
        <f t="array" ref="HA202">INDEX(#REF!,MATCH(EJ202&amp;EK202&amp;HD202&amp;HE202&amp;HF202,#REF!&amp;#REF!&amp;#REF!&amp;#REF!&amp;#REF!,0))</f>
        <v>#REF!</v>
      </c>
      <c r="HB202" s="16"/>
      <c r="HC202" s="25">
        <f t="shared" si="816"/>
        <v>0</v>
      </c>
      <c r="HD202" s="18">
        <v>0</v>
      </c>
      <c r="HE202" s="18">
        <v>0</v>
      </c>
      <c r="HF202" s="18">
        <v>0</v>
      </c>
      <c r="HG202" s="1" t="e" cm="1">
        <f t="array" ref="HG202">INDEX(#REF!,MATCH(EJ202&amp;EK202&amp;HJ202&amp;HK202&amp;HL202,#REF!&amp;#REF!&amp;#REF!&amp;#REF!&amp;#REF!,0))</f>
        <v>#REF!</v>
      </c>
      <c r="HH202" s="16"/>
      <c r="HI202" s="25">
        <f t="shared" si="817"/>
        <v>0</v>
      </c>
      <c r="HJ202" s="25">
        <f t="shared" si="818"/>
        <v>0</v>
      </c>
      <c r="HK202" s="19">
        <v>0</v>
      </c>
      <c r="HL202" s="19">
        <v>0</v>
      </c>
      <c r="HM202" s="18">
        <v>0.01</v>
      </c>
      <c r="HN202" s="18">
        <v>1</v>
      </c>
      <c r="HO202" s="25">
        <f t="shared" si="819"/>
        <v>0</v>
      </c>
      <c r="HP202" s="25">
        <f t="shared" si="820"/>
        <v>0</v>
      </c>
      <c r="HQ202" s="25">
        <f t="shared" si="821"/>
        <v>0</v>
      </c>
      <c r="HR202" s="25">
        <f t="shared" si="822"/>
        <v>0</v>
      </c>
      <c r="HS202" s="25">
        <f t="shared" si="823"/>
        <v>0</v>
      </c>
      <c r="HT202" s="19">
        <v>0</v>
      </c>
      <c r="HU202" s="19">
        <v>0</v>
      </c>
      <c r="HV202" s="19">
        <v>0</v>
      </c>
      <c r="HW202" s="25">
        <f t="shared" si="824"/>
        <v>0</v>
      </c>
      <c r="HX202" s="19">
        <v>0</v>
      </c>
      <c r="HY202" s="19">
        <v>0</v>
      </c>
      <c r="HZ202" s="18">
        <v>28.39</v>
      </c>
      <c r="IA202" s="20">
        <f>ROUND(IF(EN202="Cống tròn",IF(EN202="Cống tròn",IF(EU202="Không có móng",IQ202-FF202,IF(EU202="Đế",IP202-FN202,IF(OR(EU202="Móng bê tông",EU202="Móng bê tông kết hợp đế"),II202-FJ202,0))),0),IF(EN202="Cống hộp",IF(AND(EN202="Cống hộp",EU202="Không có móng"),IQ202-GF202,IF(AND(EN202="Cống hộp",EU202="Móng bê tông"),IJ202-GB202,0)),IF(OR(EN202="Rãnh xây",EN202="Rãnh bê tông"),IF(OR(EN202="Rãnh xây",EN202="Rãnh bê tông"),IK202-GB202,0),IF(EN202="Ống nhựa",IF(AND(EN202="Ống nhựa",EU202="Không đắp cát"),IQ202-HT202,IF(AND(EN202="Ống nhựa",EU202="Đắp cát"),IH202-HX202,0)),IF(EN202="Rãnh thang",IF(EN202="Rãnh thang",IF(EU202="Móng bê tông",#REF!-#REF!,IQ202),0),0))))),2)</f>
        <v>25.99</v>
      </c>
      <c r="IB202" s="20">
        <f t="shared" si="825"/>
        <v>2.4000000000000021</v>
      </c>
      <c r="IC202" s="20">
        <f t="shared" si="671"/>
        <v>25.99</v>
      </c>
      <c r="ID202" s="20">
        <f t="shared" si="672"/>
        <v>0</v>
      </c>
      <c r="IE202" s="20">
        <f t="shared" si="673"/>
        <v>0</v>
      </c>
      <c r="IF202" s="20">
        <f t="shared" si="674"/>
        <v>0</v>
      </c>
      <c r="IG202" s="20">
        <f>IF(EN202="Rãnh thang",IF(AND(EN202="Rãnh thang",EU202="Móng bê tông"),IQ202-#REF!,0),IF(EN202="Ống nhựa",IF(AND(EN202="Ống nhựa",EU202="Đắp cát"),IQ202-HT202,0),IF(EN202="Cống tròn",IF(EN202="Cống tròn",IF(OR(EU202="Móng bê tông",EU202="Móng bê tông kết hợp đế"),IM202-FL202,0),0),IF(EN202="Cống hộp",IF(AND(EN202="Cống hộp",EU202="Móng bê tông"),IN202-GD202,0),IF(OR(EN202="Rãnh xây",EN202="Rãnh bê tông"),IF(AND(EN202="Rãnh xây",EU202="Móng bê tông"),IO202-GD202,IF(AND(EN202="Rãnh bê tông",EU202="Móng bê tông"),IO202-GD202,0)),0)))))</f>
        <v>25.99</v>
      </c>
      <c r="IH202" s="20">
        <f t="shared" si="675"/>
        <v>0</v>
      </c>
      <c r="II202" s="20">
        <f t="shared" si="676"/>
        <v>25.99</v>
      </c>
      <c r="IJ202" s="20">
        <f t="shared" si="677"/>
        <v>0</v>
      </c>
      <c r="IK202" s="20">
        <f t="shared" si="678"/>
        <v>0</v>
      </c>
      <c r="IL202" s="20">
        <f t="shared" si="679"/>
        <v>26.189999999999998</v>
      </c>
      <c r="IM202" s="20">
        <f t="shared" si="680"/>
        <v>26.189999999999998</v>
      </c>
      <c r="IN202" s="20">
        <f t="shared" si="681"/>
        <v>0</v>
      </c>
      <c r="IO202" s="20">
        <f t="shared" si="682"/>
        <v>0</v>
      </c>
      <c r="IP202" s="20">
        <f t="shared" si="683"/>
        <v>0</v>
      </c>
      <c r="IQ202" s="18">
        <v>26.29</v>
      </c>
      <c r="IR202" s="25">
        <f t="shared" si="826"/>
        <v>0</v>
      </c>
      <c r="IS202" s="25">
        <f t="shared" si="684"/>
        <v>0</v>
      </c>
      <c r="IT202" s="25">
        <f t="shared" si="685"/>
        <v>0</v>
      </c>
      <c r="IU202" s="25">
        <f>ROUND(IF(EN202="Cống tròn",IF(EN202="Cống tròn",IV202+FF202,0),IF(EN202="Cống hộp",IF(EN202="Cống hộp",IV202+GP202,0),IF(OR(EN202="Rãnh xây",EN202="Rãnh bê tông"),IF(OR(EN202="Rãnh xây",EN202="Rãnh bê tông"),IV202+GP202,0),IF(EN202="ống nhựa",IF(EN202="Ống nhựa",IV202+HT202,0),IF(EN202="Rãnh thang",IF(EN202="Rãnh thang",IQ202+#REF!,0),0))))),2)</f>
        <v>27.25</v>
      </c>
      <c r="IV202" s="18">
        <v>27.15</v>
      </c>
      <c r="IW202" s="25">
        <f t="shared" si="686"/>
        <v>27.25</v>
      </c>
      <c r="IX202" s="25">
        <f t="shared" si="687"/>
        <v>0</v>
      </c>
      <c r="IY202" s="25">
        <f t="shared" si="688"/>
        <v>0</v>
      </c>
      <c r="IZ202" s="25">
        <f t="shared" si="689"/>
        <v>0</v>
      </c>
      <c r="JA202" s="25">
        <f t="shared" si="690"/>
        <v>0</v>
      </c>
      <c r="JB202" s="18">
        <v>28.25</v>
      </c>
      <c r="JC202" s="20">
        <f>ROUND(IF(EN202="Cống tròn",IF(EN202="Cống tròn",IF(EU202="Không có móng",JS202-FF202,IF(EU202="Đế",JR202-FN202,IF(OR(EU202="Móng bê tông",EU202="Móng bê tông kết hợp đế"),JK202-FJ202,0))),0),IF(EN202="Cống hộp",IF(AND(EN202="Cống hộp",EU202="Không có móng"),JS202-GF202,IF(AND(EN202="Cống hộp",EU202="Móng bê tông"),JL202-GB202,0)),IF(OR(EN202="Rãnh xây",EN202="Rãnh bê tông"),IF(OR(EN202="Rãnh xây",EN202="Rãnh bê tông"),JM202-GB202,0),IF(EN202="Ống nhựa",IF(AND(EN202="Ống nhựa",EU202="Không đắp cát"),JS202-HT202,IF(AND(EN202="Ống nhựa",EU202="Đắp cát"),JJ202-HX202,0)),IF(EN202="Rãnh thang",IF(EN202="Rãnh thang",IF(EU202="Móng bê tông",#REF!-#REF!,JS202),0),0))))),2)</f>
        <v>25.85</v>
      </c>
      <c r="JD202" s="20">
        <f t="shared" si="827"/>
        <v>2.3999999999999986</v>
      </c>
      <c r="JE202" s="20">
        <f t="shared" si="691"/>
        <v>25.849999999999998</v>
      </c>
      <c r="JF202" s="20">
        <f t="shared" si="692"/>
        <v>0</v>
      </c>
      <c r="JG202" s="20">
        <f t="shared" si="693"/>
        <v>0</v>
      </c>
      <c r="JH202" s="20">
        <f t="shared" si="694"/>
        <v>0</v>
      </c>
      <c r="JI202" s="20">
        <f>IF(EN202="Rãnh thang",IF(AND(EN202="Rãnh thang",EU202="Móng bê tông"),JS202-#REF!,0),IF(EN202="Ống nhựa",IF(AND(EN202="Ống nhựa",EU202="Đắp cát"),JS202-HT202,0),IF(EN202="Cống tròn",IF(EN202="Cống tròn",IF(OR(EU202="Móng bê tông",EU202="Móng bê tông kết hợp đế"),JO202-FL202,0),0),IF(EN202="Cống hộp",IF(AND(EN202="Cống hộp",EU202="Móng bê tông"),JP202-GD202,0),IF(OR(EN202="Rãnh xây",EN202="Rãnh bê tông"),IF(AND(EN202="Rãnh xây",EU202="Móng bê tông"),JQ202-GD202,IF(AND(EN202="Rãnh bê tông",EU202="Móng bê tông"),JQ202-GD202,0)),0)))))</f>
        <v>25.849999999999998</v>
      </c>
      <c r="JJ202" s="20">
        <f t="shared" si="695"/>
        <v>0</v>
      </c>
      <c r="JK202" s="20">
        <f t="shared" si="696"/>
        <v>25.849999999999998</v>
      </c>
      <c r="JL202" s="20">
        <f t="shared" si="697"/>
        <v>0</v>
      </c>
      <c r="JM202" s="20">
        <f t="shared" si="698"/>
        <v>0</v>
      </c>
      <c r="JN202" s="20">
        <f t="shared" si="699"/>
        <v>26.049999999999997</v>
      </c>
      <c r="JO202" s="20">
        <f t="shared" si="700"/>
        <v>26.049999999999997</v>
      </c>
      <c r="JP202" s="20">
        <f t="shared" si="701"/>
        <v>0</v>
      </c>
      <c r="JQ202" s="20">
        <f t="shared" si="702"/>
        <v>0</v>
      </c>
      <c r="JR202" s="20">
        <f t="shared" si="703"/>
        <v>0</v>
      </c>
      <c r="JS202" s="26">
        <v>26.15</v>
      </c>
      <c r="JT202" s="25">
        <f t="shared" si="828"/>
        <v>0</v>
      </c>
      <c r="JU202" s="25">
        <f t="shared" si="704"/>
        <v>0</v>
      </c>
      <c r="JV202" s="25">
        <f t="shared" si="705"/>
        <v>0</v>
      </c>
      <c r="JW202" s="25">
        <f>ROUND(IF(EN202="Cống tròn",IF(EN202="Cống tròn",JX202+FF202,0),IF(EN202="Cống hộp",IF(EN202="Cống hộp",JX202+GP202,0),IF(OR(EN202="Rãnh xây",EN202="Rãnh bê tông"),IF(OR(EN202="Rãnh xây",EN202="Rãnh bê tông"),JX202+GP202,0),IF(EN202="ống nhựa",IF(EN202="Ống nhựa",JX202+HT202,0),IF(EN202="Rãnh thang",IF(EN202="Rãnh thang",JS202+#REF!,0),0))))),2)</f>
        <v>27.25</v>
      </c>
      <c r="JX202" s="27">
        <v>27.15</v>
      </c>
      <c r="JY202" s="25">
        <f t="shared" si="706"/>
        <v>27.25</v>
      </c>
      <c r="JZ202" s="25">
        <f t="shared" si="707"/>
        <v>0</v>
      </c>
      <c r="KA202" s="25">
        <f t="shared" si="708"/>
        <v>0</v>
      </c>
      <c r="KB202" s="25">
        <f t="shared" si="709"/>
        <v>0</v>
      </c>
      <c r="KC202" s="25">
        <f t="shared" si="710"/>
        <v>0</v>
      </c>
      <c r="KD202" s="28" t="s">
        <v>98</v>
      </c>
      <c r="KE202" s="27">
        <v>0</v>
      </c>
      <c r="KF202" s="25">
        <f t="shared" si="711"/>
        <v>2.4000000000000021</v>
      </c>
      <c r="KG202" s="25">
        <f t="shared" si="829"/>
        <v>2.4000000000000021</v>
      </c>
      <c r="KH202" s="27">
        <v>0</v>
      </c>
      <c r="KI202" s="25">
        <f t="shared" si="712"/>
        <v>2.3999999999999986</v>
      </c>
      <c r="KJ202" s="25">
        <f t="shared" si="830"/>
        <v>2.3999999999999986</v>
      </c>
      <c r="KK202" s="25">
        <f t="shared" si="713"/>
        <v>0</v>
      </c>
      <c r="KL202" s="25">
        <f t="shared" si="714"/>
        <v>0</v>
      </c>
      <c r="KM202" s="25">
        <f t="shared" si="831"/>
        <v>0</v>
      </c>
      <c r="KN202" s="25">
        <f t="shared" si="715"/>
        <v>0</v>
      </c>
      <c r="KO202" s="25">
        <f t="shared" si="716"/>
        <v>0</v>
      </c>
      <c r="KP202" s="25">
        <f t="shared" si="832"/>
        <v>0</v>
      </c>
      <c r="KQ202" s="25">
        <f t="shared" si="717"/>
        <v>0.2</v>
      </c>
      <c r="KR202" s="25">
        <f t="shared" si="718"/>
        <v>0.2</v>
      </c>
      <c r="KS202" s="25">
        <f t="shared" si="833"/>
        <v>0.2</v>
      </c>
      <c r="KT202" s="25">
        <f t="shared" si="719"/>
        <v>0</v>
      </c>
      <c r="KU202" s="25">
        <f t="shared" si="720"/>
        <v>0</v>
      </c>
      <c r="KV202" s="25">
        <f t="shared" si="834"/>
        <v>0</v>
      </c>
      <c r="KW202" s="25">
        <f t="shared" si="721"/>
        <v>0</v>
      </c>
      <c r="KX202" s="25">
        <f t="shared" si="722"/>
        <v>0</v>
      </c>
      <c r="KY202" s="25">
        <f t="shared" si="835"/>
        <v>0</v>
      </c>
      <c r="KZ202" s="25">
        <f t="shared" si="723"/>
        <v>0</v>
      </c>
      <c r="LA202" s="25">
        <f t="shared" si="724"/>
        <v>0</v>
      </c>
      <c r="LB202" s="25">
        <f t="shared" si="836"/>
        <v>0</v>
      </c>
      <c r="LC202" s="25">
        <f t="shared" si="725"/>
        <v>1.4</v>
      </c>
      <c r="LD202" s="25">
        <f t="shared" si="726"/>
        <v>1.4</v>
      </c>
      <c r="LE202" s="25">
        <f t="shared" si="837"/>
        <v>1.4</v>
      </c>
      <c r="LF202" s="25">
        <f t="shared" si="727"/>
        <v>0</v>
      </c>
      <c r="LG202" s="25">
        <f t="shared" si="728"/>
        <v>0</v>
      </c>
      <c r="LH202" s="25">
        <f t="shared" si="838"/>
        <v>0</v>
      </c>
      <c r="LI202" s="25">
        <f t="shared" si="729"/>
        <v>0</v>
      </c>
      <c r="LJ202" s="25">
        <f t="shared" si="730"/>
        <v>0</v>
      </c>
      <c r="LK202" s="25">
        <f t="shared" si="839"/>
        <v>0</v>
      </c>
      <c r="LL202" s="25">
        <f t="shared" si="731"/>
        <v>0</v>
      </c>
      <c r="LM202" s="25">
        <f t="shared" si="732"/>
        <v>0</v>
      </c>
      <c r="LN202" s="25">
        <f t="shared" si="840"/>
        <v>0</v>
      </c>
      <c r="LO202" s="25">
        <f t="shared" si="733"/>
        <v>0</v>
      </c>
      <c r="LP202" s="25">
        <f t="shared" si="734"/>
        <v>0</v>
      </c>
      <c r="LQ202" s="25">
        <f t="shared" si="841"/>
        <v>0</v>
      </c>
      <c r="LR202" s="25">
        <f t="shared" si="735"/>
        <v>0</v>
      </c>
      <c r="LS202" s="25">
        <f t="shared" si="736"/>
        <v>0</v>
      </c>
      <c r="LT202" s="25">
        <f t="shared" si="842"/>
        <v>0</v>
      </c>
      <c r="LU202" s="25">
        <f t="shared" si="737"/>
        <v>0</v>
      </c>
      <c r="LV202" s="25">
        <f t="shared" si="738"/>
        <v>0</v>
      </c>
      <c r="LW202" s="25">
        <f t="shared" si="843"/>
        <v>0</v>
      </c>
      <c r="LX202" s="25">
        <f t="shared" si="739"/>
        <v>0</v>
      </c>
      <c r="LY202" s="25">
        <f t="shared" si="740"/>
        <v>0</v>
      </c>
      <c r="LZ202" s="25">
        <f t="shared" si="844"/>
        <v>0</v>
      </c>
      <c r="MA202" s="25">
        <f t="shared" si="741"/>
        <v>0</v>
      </c>
      <c r="MB202" s="25">
        <f t="shared" si="742"/>
        <v>0</v>
      </c>
      <c r="MC202" s="25">
        <f t="shared" si="845"/>
        <v>0</v>
      </c>
      <c r="MD202" s="25">
        <f t="shared" si="743"/>
        <v>0</v>
      </c>
      <c r="ME202" s="25">
        <f t="shared" si="744"/>
        <v>0</v>
      </c>
      <c r="MF202" s="25">
        <f t="shared" si="846"/>
        <v>0</v>
      </c>
      <c r="MG202" s="25">
        <f t="shared" si="745"/>
        <v>0</v>
      </c>
      <c r="MH202" s="25">
        <f t="shared" si="746"/>
        <v>0</v>
      </c>
      <c r="MI202" s="25">
        <f t="shared" si="847"/>
        <v>0</v>
      </c>
      <c r="MJ202" s="25">
        <f t="shared" si="747"/>
        <v>0</v>
      </c>
      <c r="MK202" s="25">
        <f t="shared" si="748"/>
        <v>0</v>
      </c>
      <c r="ML202" s="25">
        <f t="shared" si="848"/>
        <v>0</v>
      </c>
      <c r="MM202" s="25">
        <f t="shared" si="749"/>
        <v>0</v>
      </c>
      <c r="MN202" s="25">
        <f t="shared" si="750"/>
        <v>0</v>
      </c>
      <c r="MO202" s="25">
        <f t="shared" si="849"/>
        <v>0</v>
      </c>
      <c r="MP202" s="25">
        <f t="shared" si="751"/>
        <v>0</v>
      </c>
      <c r="MQ202" s="25">
        <f t="shared" si="752"/>
        <v>0</v>
      </c>
      <c r="MR202" s="25">
        <f t="shared" si="850"/>
        <v>0</v>
      </c>
      <c r="MS202" s="29">
        <v>1.4</v>
      </c>
      <c r="MT202" s="29">
        <v>0</v>
      </c>
      <c r="MU202" s="29">
        <v>1</v>
      </c>
      <c r="MV202" s="29">
        <v>1</v>
      </c>
      <c r="MW202" s="25">
        <f t="shared" si="753"/>
        <v>1.4</v>
      </c>
      <c r="MX202" s="25">
        <f t="shared" si="754"/>
        <v>3.36</v>
      </c>
      <c r="MY202" s="25">
        <f t="shared" si="755"/>
        <v>0</v>
      </c>
      <c r="MZ202" s="25">
        <f t="shared" si="756"/>
        <v>0</v>
      </c>
      <c r="NA202" s="25">
        <f t="shared" si="757"/>
        <v>1.4</v>
      </c>
      <c r="NB202" s="25">
        <f t="shared" si="758"/>
        <v>3.36</v>
      </c>
      <c r="NC202" s="25">
        <f t="shared" si="759"/>
        <v>0</v>
      </c>
      <c r="ND202" s="25">
        <f t="shared" si="760"/>
        <v>0</v>
      </c>
      <c r="NE202" s="25">
        <f t="shared" si="851"/>
        <v>1.4</v>
      </c>
      <c r="NF202" s="25">
        <f t="shared" si="851"/>
        <v>3.36</v>
      </c>
      <c r="NG202" s="25">
        <f t="shared" si="851"/>
        <v>0</v>
      </c>
      <c r="NH202" s="25">
        <f t="shared" si="851"/>
        <v>0</v>
      </c>
      <c r="NI202" s="25">
        <f t="shared" si="761"/>
        <v>126</v>
      </c>
      <c r="NJ202" s="25">
        <f t="shared" si="762"/>
        <v>0</v>
      </c>
      <c r="NK202" s="25">
        <f t="shared" si="763"/>
        <v>126</v>
      </c>
      <c r="NL202" s="25">
        <f t="shared" si="764"/>
        <v>68.2</v>
      </c>
      <c r="NM202" s="25">
        <f t="shared" si="765"/>
        <v>0</v>
      </c>
      <c r="NN202" s="25">
        <f t="shared" si="852"/>
        <v>68.2</v>
      </c>
      <c r="NO202" s="25">
        <f t="shared" si="766"/>
        <v>0</v>
      </c>
      <c r="NP202" s="25">
        <f t="shared" si="767"/>
        <v>0</v>
      </c>
      <c r="NQ202" s="25">
        <f t="shared" si="853"/>
        <v>0</v>
      </c>
      <c r="NR202" s="25">
        <f t="shared" si="768"/>
        <v>0</v>
      </c>
      <c r="NS202" s="25">
        <f t="shared" si="769"/>
        <v>0</v>
      </c>
      <c r="NT202" s="25">
        <f t="shared" si="854"/>
        <v>0</v>
      </c>
      <c r="NU202" s="25">
        <f t="shared" si="770"/>
        <v>0</v>
      </c>
      <c r="NV202" s="25">
        <f t="shared" si="771"/>
        <v>0</v>
      </c>
      <c r="NW202" s="25">
        <f t="shared" si="855"/>
        <v>0</v>
      </c>
      <c r="NX202" s="25">
        <f t="shared" si="856"/>
        <v>68.2</v>
      </c>
      <c r="NY202" s="25">
        <f t="shared" si="856"/>
        <v>0</v>
      </c>
      <c r="NZ202" s="25">
        <f t="shared" si="857"/>
        <v>68.2</v>
      </c>
      <c r="OA202" s="25">
        <f t="shared" si="858"/>
        <v>57.8</v>
      </c>
      <c r="OB202" s="25">
        <f t="shared" si="858"/>
        <v>0</v>
      </c>
      <c r="OC202" s="25">
        <f t="shared" si="859"/>
        <v>57.8</v>
      </c>
      <c r="OD202" s="25">
        <f t="shared" si="860"/>
        <v>68.2</v>
      </c>
      <c r="OE202" s="25">
        <f t="shared" si="860"/>
        <v>0</v>
      </c>
      <c r="OF202" s="25">
        <f t="shared" si="860"/>
        <v>68.2</v>
      </c>
      <c r="OG202" s="25">
        <f t="shared" si="772"/>
        <v>0</v>
      </c>
      <c r="OH202" s="25">
        <f t="shared" si="773"/>
        <v>0</v>
      </c>
      <c r="OI202" s="25">
        <f t="shared" si="774"/>
        <v>0</v>
      </c>
      <c r="OJ202" s="25">
        <f t="shared" si="775"/>
        <v>0</v>
      </c>
      <c r="OK202" s="25">
        <f t="shared" si="776"/>
        <v>0</v>
      </c>
      <c r="OL202" s="25">
        <f t="shared" si="777"/>
        <v>0</v>
      </c>
      <c r="OM202" s="25">
        <f t="shared" si="861"/>
        <v>0</v>
      </c>
      <c r="ON202" s="25">
        <f t="shared" si="861"/>
        <v>0</v>
      </c>
      <c r="OO202" s="25">
        <f t="shared" si="861"/>
        <v>0</v>
      </c>
      <c r="OP202" s="25">
        <f t="shared" si="778"/>
        <v>0</v>
      </c>
      <c r="OQ202" s="25">
        <f t="shared" si="779"/>
        <v>0</v>
      </c>
      <c r="OR202" s="25">
        <f t="shared" si="862"/>
        <v>0</v>
      </c>
      <c r="OS202" s="19">
        <v>536669.46</v>
      </c>
      <c r="OT202" s="19">
        <v>2370340.04</v>
      </c>
    </row>
    <row r="203" spans="1:410" ht="33" customHeight="1" x14ac:dyDescent="0.25">
      <c r="A203" s="18"/>
      <c r="B203" s="18" t="s">
        <v>939</v>
      </c>
      <c r="C203" s="18">
        <v>269.19</v>
      </c>
      <c r="D203" s="16" t="e">
        <f>_xlfn.IFNA(INDEX(#REF!,MATCH(E203,#REF!,0)),0)</f>
        <v>#REF!</v>
      </c>
      <c r="E203" s="18" t="s">
        <v>997</v>
      </c>
      <c r="F203" s="16" t="s">
        <v>765</v>
      </c>
      <c r="G203" s="16" t="s">
        <v>766</v>
      </c>
      <c r="H203" s="16" t="s">
        <v>767</v>
      </c>
      <c r="I203" s="16" t="s">
        <v>768</v>
      </c>
      <c r="J203" s="16" t="s">
        <v>769</v>
      </c>
      <c r="K203" s="16" t="s">
        <v>770</v>
      </c>
      <c r="L203" s="16" t="s">
        <v>771</v>
      </c>
      <c r="M203" s="18">
        <v>1.64</v>
      </c>
      <c r="N203" s="18">
        <v>1.94</v>
      </c>
      <c r="O203" s="18">
        <v>2.04</v>
      </c>
      <c r="P203" s="18">
        <v>2.34</v>
      </c>
      <c r="Q203" s="18">
        <v>0.1</v>
      </c>
      <c r="R203" s="18">
        <v>1.8399999999999999</v>
      </c>
      <c r="S203" s="18">
        <v>2.14</v>
      </c>
      <c r="T203" s="18">
        <v>0.2</v>
      </c>
      <c r="U203" s="18">
        <v>0</v>
      </c>
      <c r="V203" s="18">
        <v>0</v>
      </c>
      <c r="W203" s="18">
        <v>0</v>
      </c>
      <c r="X203" s="18">
        <v>1.64</v>
      </c>
      <c r="Y203" s="18">
        <v>1.9</v>
      </c>
      <c r="Z203" s="20">
        <f t="shared" si="780"/>
        <v>2.1</v>
      </c>
      <c r="AA203" s="18">
        <v>0.22</v>
      </c>
      <c r="AB203" s="18">
        <v>0</v>
      </c>
      <c r="AC203" s="18">
        <v>0</v>
      </c>
      <c r="AD203" s="18">
        <v>0</v>
      </c>
      <c r="AE203" s="18">
        <v>0</v>
      </c>
      <c r="AF203" s="18">
        <v>0</v>
      </c>
      <c r="AG203" s="18">
        <v>1.2</v>
      </c>
      <c r="AH203" s="18">
        <v>1.5</v>
      </c>
      <c r="AI203" s="20">
        <f t="shared" si="781"/>
        <v>2.25</v>
      </c>
      <c r="AJ203" s="18">
        <v>0</v>
      </c>
      <c r="AK203" s="18">
        <v>0</v>
      </c>
      <c r="AL203" s="20">
        <f t="shared" si="782"/>
        <v>0</v>
      </c>
      <c r="AM203" s="18">
        <v>1.64</v>
      </c>
      <c r="AN203" s="18">
        <v>1.5</v>
      </c>
      <c r="AO203" s="18">
        <v>0.15</v>
      </c>
      <c r="AP203" s="18">
        <v>0.22</v>
      </c>
      <c r="AQ203" s="18">
        <v>1.64</v>
      </c>
      <c r="AR203" s="18">
        <v>1.72</v>
      </c>
      <c r="AS203" s="18">
        <v>0.12</v>
      </c>
      <c r="AT203" s="18">
        <v>0.11</v>
      </c>
      <c r="AU203" s="18">
        <v>0</v>
      </c>
      <c r="AV203" s="18">
        <v>1</v>
      </c>
      <c r="AW203" s="18">
        <v>0</v>
      </c>
      <c r="AX203" s="18">
        <v>0</v>
      </c>
      <c r="AY203" s="18">
        <v>0</v>
      </c>
      <c r="AZ203" s="18">
        <v>0</v>
      </c>
      <c r="BA203" s="18">
        <v>0</v>
      </c>
      <c r="BB203" s="18">
        <v>0</v>
      </c>
      <c r="BC203" s="18">
        <v>0</v>
      </c>
      <c r="BD203" s="18">
        <v>0</v>
      </c>
      <c r="BE203" s="18">
        <v>2</v>
      </c>
      <c r="BF203" s="18">
        <v>0</v>
      </c>
      <c r="BG203" s="18">
        <v>0</v>
      </c>
      <c r="BH203" s="18">
        <v>0</v>
      </c>
      <c r="BI203" s="18">
        <v>0</v>
      </c>
      <c r="BJ203" s="18">
        <v>0</v>
      </c>
      <c r="BK203" s="18">
        <v>0</v>
      </c>
      <c r="BL203" s="18">
        <v>0</v>
      </c>
      <c r="BM203" s="18">
        <v>0</v>
      </c>
      <c r="BN203" s="18">
        <v>0</v>
      </c>
      <c r="BO203" s="18">
        <v>0</v>
      </c>
      <c r="BP203" s="18">
        <v>0</v>
      </c>
      <c r="BQ203" s="18">
        <v>0</v>
      </c>
      <c r="BR203" s="18">
        <v>0</v>
      </c>
      <c r="BS203" s="18">
        <v>0</v>
      </c>
      <c r="BT203" s="18">
        <v>0</v>
      </c>
      <c r="BU203" s="18">
        <v>0</v>
      </c>
      <c r="BV203" s="18">
        <v>0</v>
      </c>
      <c r="BW203" s="18">
        <v>0</v>
      </c>
      <c r="BX203" s="18">
        <v>0</v>
      </c>
      <c r="BY203" s="18">
        <v>0</v>
      </c>
      <c r="BZ203" s="18">
        <v>0</v>
      </c>
      <c r="CA203" s="16" t="e">
        <f>_xlfn.IFNA(IF(RIGHT(D203,2)="=G",0,INDEX(#REF!,MATCH(E203,#REF!,0))),0)</f>
        <v>#REF!</v>
      </c>
      <c r="CB203" s="16" t="s">
        <v>776</v>
      </c>
      <c r="CC203" s="18">
        <v>0</v>
      </c>
      <c r="CD203" s="18">
        <v>0</v>
      </c>
      <c r="CE203" s="18">
        <v>1.4</v>
      </c>
      <c r="CF203" s="18">
        <v>0.85</v>
      </c>
      <c r="CG203" s="18">
        <v>0.12</v>
      </c>
      <c r="CH203" s="18">
        <v>2</v>
      </c>
      <c r="CI203" s="16" t="s">
        <v>98</v>
      </c>
      <c r="CJ203" s="18">
        <v>0</v>
      </c>
      <c r="CK203" s="20">
        <f t="shared" si="648"/>
        <v>2.7</v>
      </c>
      <c r="CL203" s="20">
        <f t="shared" si="783"/>
        <v>2.7</v>
      </c>
      <c r="CM203" s="18">
        <v>29.32</v>
      </c>
      <c r="CN203" s="18">
        <v>28.25</v>
      </c>
      <c r="CO203" s="18">
        <v>27.411000000000001</v>
      </c>
      <c r="CP203" s="22">
        <f t="shared" si="649"/>
        <v>28.25</v>
      </c>
      <c r="CQ203" s="22">
        <f t="shared" si="650"/>
        <v>25.55</v>
      </c>
      <c r="CR203" s="22">
        <f t="shared" si="784"/>
        <v>2.7</v>
      </c>
      <c r="CS203" s="22">
        <f t="shared" si="651"/>
        <v>25.650000000000002</v>
      </c>
      <c r="CT203" s="22">
        <f t="shared" si="652"/>
        <v>25.85</v>
      </c>
      <c r="CU203" s="18">
        <v>25.85</v>
      </c>
      <c r="CV203" s="22">
        <f t="shared" si="785"/>
        <v>2.1</v>
      </c>
      <c r="CW203" s="22">
        <f t="shared" si="653"/>
        <v>0</v>
      </c>
      <c r="CX203" s="22">
        <f t="shared" si="654"/>
        <v>0</v>
      </c>
      <c r="CY203" s="22">
        <f t="shared" si="655"/>
        <v>27.98</v>
      </c>
      <c r="CZ203" s="22">
        <f t="shared" si="656"/>
        <v>28.13</v>
      </c>
      <c r="DA203" s="18">
        <v>28.25</v>
      </c>
      <c r="DB203" s="20">
        <f t="shared" si="786"/>
        <v>2.7</v>
      </c>
      <c r="DC203" s="20">
        <f t="shared" si="787"/>
        <v>0</v>
      </c>
      <c r="DD203" s="20">
        <f t="shared" si="788"/>
        <v>2.7</v>
      </c>
      <c r="DE203" s="20">
        <f t="shared" si="657"/>
        <v>0.1</v>
      </c>
      <c r="DF203" s="20">
        <f t="shared" si="658"/>
        <v>0.2</v>
      </c>
      <c r="DG203" s="20">
        <f t="shared" si="659"/>
        <v>2.37</v>
      </c>
      <c r="DH203" s="20">
        <f t="shared" si="660"/>
        <v>0</v>
      </c>
      <c r="DI203" s="20">
        <f t="shared" si="661"/>
        <v>0</v>
      </c>
      <c r="DJ203" s="20">
        <f t="shared" si="662"/>
        <v>0</v>
      </c>
      <c r="DK203" s="20">
        <f t="shared" si="789"/>
        <v>2.67</v>
      </c>
      <c r="DL203" s="20">
        <f t="shared" si="790"/>
        <v>0</v>
      </c>
      <c r="DM203" s="20">
        <f t="shared" si="791"/>
        <v>3.0000000000000249E-2</v>
      </c>
      <c r="DN203" s="20">
        <f t="shared" si="792"/>
        <v>0</v>
      </c>
      <c r="DO203" s="18">
        <v>2.54</v>
      </c>
      <c r="DP203" s="18">
        <v>0</v>
      </c>
      <c r="DQ203" s="18">
        <v>1</v>
      </c>
      <c r="DR203" s="18">
        <v>1</v>
      </c>
      <c r="DS203" s="25">
        <f t="shared" si="793"/>
        <v>2.54</v>
      </c>
      <c r="DT203" s="25">
        <f t="shared" si="794"/>
        <v>0</v>
      </c>
      <c r="DU203" s="25">
        <f t="shared" si="795"/>
        <v>6.86</v>
      </c>
      <c r="DV203" s="25">
        <f t="shared" si="796"/>
        <v>0</v>
      </c>
      <c r="DW203" s="25">
        <f t="shared" si="797"/>
        <v>6.86</v>
      </c>
      <c r="DX203" s="25">
        <f t="shared" si="798"/>
        <v>13.99</v>
      </c>
      <c r="DY203" s="25">
        <f t="shared" si="799"/>
        <v>0</v>
      </c>
      <c r="DZ203" s="25">
        <f t="shared" si="800"/>
        <v>13.99</v>
      </c>
      <c r="EA203" s="25">
        <f t="shared" si="801"/>
        <v>8.81</v>
      </c>
      <c r="EB203" s="25">
        <f t="shared" si="802"/>
        <v>0</v>
      </c>
      <c r="EC203" s="25">
        <f t="shared" si="803"/>
        <v>8.81</v>
      </c>
      <c r="ED203" s="25">
        <f t="shared" si="804"/>
        <v>5.18</v>
      </c>
      <c r="EE203" s="25">
        <f t="shared" si="804"/>
        <v>0</v>
      </c>
      <c r="EF203" s="25">
        <f t="shared" si="805"/>
        <v>5.18</v>
      </c>
      <c r="EG203" s="25">
        <f t="shared" si="806"/>
        <v>8.81</v>
      </c>
      <c r="EH203" s="25">
        <f t="shared" si="806"/>
        <v>0</v>
      </c>
      <c r="EI203" s="25">
        <f t="shared" si="807"/>
        <v>8.81</v>
      </c>
      <c r="EJ203" s="18">
        <v>269.19</v>
      </c>
      <c r="EK203" s="18">
        <v>230.5</v>
      </c>
      <c r="EL203" s="18" t="s">
        <v>997</v>
      </c>
      <c r="EM203" s="18" t="s">
        <v>998</v>
      </c>
      <c r="EN203" s="16" t="s">
        <v>774</v>
      </c>
      <c r="EO203" s="16" t="s">
        <v>132</v>
      </c>
      <c r="EP203" s="16" t="e">
        <f>IF(OR(EN203="Cống tròn",EN203="Cống hộp",EN203="Ống nhựa"),INDEX(#REF!,MATCH(E203,#REF!,0)),IF(OR(EN203="Rãnh xây",EN203="Rãnh bê tông"),INDEX(#REF!,MATCH(E203,#REF!,0)),0))</f>
        <v>#REF!</v>
      </c>
      <c r="EQ203" s="18">
        <v>37.489999999999995</v>
      </c>
      <c r="ER203" s="18">
        <v>1</v>
      </c>
      <c r="ES203" s="25">
        <f t="shared" si="808"/>
        <v>37</v>
      </c>
      <c r="ET203" s="1" t="e">
        <f>_xlfn.IFNA(IF(EN203="Cống tròn",INDEX(#REF!,MATCH(E203,#REF!,0)),IF(EN203="Cống hộp",INDEX(#REF!,MATCH(E203,#REF!,0)),EU203&amp;" ,"&amp;EV203)),0)</f>
        <v>#REF!</v>
      </c>
      <c r="EU203" s="16" t="s">
        <v>769</v>
      </c>
      <c r="EV203" s="16" t="s">
        <v>775</v>
      </c>
      <c r="EW203" s="16" t="e">
        <f>_xlfn.IFNA(INDEX(#REF!,MATCH(E203,#REF!,0)),0)</f>
        <v>#REF!</v>
      </c>
      <c r="EX203" s="16"/>
      <c r="EY203" s="18">
        <v>0</v>
      </c>
      <c r="EZ203" s="18">
        <v>0</v>
      </c>
      <c r="FA203" s="18">
        <v>0</v>
      </c>
      <c r="FB203" s="19">
        <v>0</v>
      </c>
      <c r="FC203" s="19">
        <v>0</v>
      </c>
      <c r="FD203" s="25">
        <f t="shared" si="663"/>
        <v>0</v>
      </c>
      <c r="FE203" s="25">
        <f t="shared" si="809"/>
        <v>0</v>
      </c>
      <c r="FF203" s="18">
        <v>0.1</v>
      </c>
      <c r="FG203" s="18">
        <v>2</v>
      </c>
      <c r="FH203" s="18">
        <v>1</v>
      </c>
      <c r="FI203" s="25">
        <f t="shared" si="810"/>
        <v>1.2</v>
      </c>
      <c r="FJ203" s="18">
        <v>0</v>
      </c>
      <c r="FK203" s="18">
        <v>0</v>
      </c>
      <c r="FL203" s="18">
        <v>0.2</v>
      </c>
      <c r="FM203" s="18">
        <v>1.4</v>
      </c>
      <c r="FN203" s="18">
        <v>0</v>
      </c>
      <c r="FO203" s="25">
        <f t="shared" si="811"/>
        <v>1.4</v>
      </c>
      <c r="FP203" s="18">
        <v>1.4999999999999999E-2</v>
      </c>
      <c r="FQ203" s="18">
        <v>1</v>
      </c>
      <c r="FR203" s="25">
        <f t="shared" si="664"/>
        <v>36</v>
      </c>
      <c r="FS203" s="25">
        <f t="shared" si="665"/>
        <v>0.52500000000000002</v>
      </c>
      <c r="FT203" s="25">
        <f t="shared" si="666"/>
        <v>36.524999999999999</v>
      </c>
      <c r="FU203" s="25">
        <f t="shared" si="667"/>
        <v>-0.96499999999999631</v>
      </c>
      <c r="FV203" s="25" t="str">
        <f t="shared" si="812"/>
        <v>Thêm 01</v>
      </c>
      <c r="FW203" s="25">
        <f t="shared" si="813"/>
        <v>0.05</v>
      </c>
      <c r="FX203" s="16"/>
      <c r="FY203" s="16"/>
      <c r="FZ203" s="16"/>
      <c r="GA203" s="16"/>
      <c r="GB203" s="19">
        <v>0</v>
      </c>
      <c r="GC203" s="19">
        <v>0</v>
      </c>
      <c r="GD203" s="19">
        <v>0</v>
      </c>
      <c r="GE203" s="19">
        <v>0</v>
      </c>
      <c r="GF203" s="19">
        <v>0</v>
      </c>
      <c r="GG203" s="19">
        <v>0</v>
      </c>
      <c r="GH203" s="19">
        <v>0</v>
      </c>
      <c r="GI203" s="19">
        <v>0</v>
      </c>
      <c r="GJ203" s="19">
        <v>0</v>
      </c>
      <c r="GK203" s="19">
        <v>0</v>
      </c>
      <c r="GL203" s="25">
        <f t="shared" si="668"/>
        <v>0</v>
      </c>
      <c r="GM203" s="25">
        <f t="shared" si="814"/>
        <v>0</v>
      </c>
      <c r="GN203" s="19">
        <v>0</v>
      </c>
      <c r="GO203" s="19">
        <v>0</v>
      </c>
      <c r="GP203" s="19">
        <v>0</v>
      </c>
      <c r="GQ203" s="19">
        <v>0</v>
      </c>
      <c r="GR203" s="1" t="e">
        <f>_xlfn.IFNA(INDEX(#REF!,MATCH(E203,#REF!,0)),0)</f>
        <v>#REF!</v>
      </c>
      <c r="GS203" s="16"/>
      <c r="GT203" s="18">
        <v>0</v>
      </c>
      <c r="GU203" s="18">
        <v>0</v>
      </c>
      <c r="GV203" s="18">
        <v>0</v>
      </c>
      <c r="GW203" s="18">
        <v>0</v>
      </c>
      <c r="GX203" s="25">
        <f t="shared" si="669"/>
        <v>0</v>
      </c>
      <c r="GY203" s="25">
        <f t="shared" si="670"/>
        <v>0</v>
      </c>
      <c r="GZ203" s="25">
        <f t="shared" si="815"/>
        <v>0</v>
      </c>
      <c r="HA203" s="1" t="e" cm="1">
        <f t="array" ref="HA203">INDEX(#REF!,MATCH(EJ203&amp;EK203&amp;HD203&amp;HE203&amp;HF203,#REF!&amp;#REF!&amp;#REF!&amp;#REF!&amp;#REF!,0))</f>
        <v>#REF!</v>
      </c>
      <c r="HB203" s="16"/>
      <c r="HC203" s="25">
        <f t="shared" si="816"/>
        <v>0</v>
      </c>
      <c r="HD203" s="18">
        <v>0</v>
      </c>
      <c r="HE203" s="18">
        <v>0</v>
      </c>
      <c r="HF203" s="18">
        <v>0</v>
      </c>
      <c r="HG203" s="1" t="e" cm="1">
        <f t="array" ref="HG203">INDEX(#REF!,MATCH(EJ203&amp;EK203&amp;HJ203&amp;HK203&amp;HL203,#REF!&amp;#REF!&amp;#REF!&amp;#REF!&amp;#REF!,0))</f>
        <v>#REF!</v>
      </c>
      <c r="HH203" s="16"/>
      <c r="HI203" s="25">
        <f t="shared" si="817"/>
        <v>0</v>
      </c>
      <c r="HJ203" s="25">
        <f t="shared" si="818"/>
        <v>0</v>
      </c>
      <c r="HK203" s="19">
        <v>0</v>
      </c>
      <c r="HL203" s="19">
        <v>0</v>
      </c>
      <c r="HM203" s="18">
        <v>0.01</v>
      </c>
      <c r="HN203" s="18">
        <v>1</v>
      </c>
      <c r="HO203" s="25">
        <f t="shared" si="819"/>
        <v>0</v>
      </c>
      <c r="HP203" s="25">
        <f t="shared" si="820"/>
        <v>0</v>
      </c>
      <c r="HQ203" s="25">
        <f t="shared" si="821"/>
        <v>0</v>
      </c>
      <c r="HR203" s="25">
        <f t="shared" si="822"/>
        <v>0</v>
      </c>
      <c r="HS203" s="25">
        <f t="shared" si="823"/>
        <v>0</v>
      </c>
      <c r="HT203" s="19">
        <v>0</v>
      </c>
      <c r="HU203" s="19">
        <v>0</v>
      </c>
      <c r="HV203" s="19">
        <v>0</v>
      </c>
      <c r="HW203" s="25">
        <f t="shared" si="824"/>
        <v>0</v>
      </c>
      <c r="HX203" s="19">
        <v>0</v>
      </c>
      <c r="HY203" s="19">
        <v>0</v>
      </c>
      <c r="HZ203" s="18">
        <v>28.25</v>
      </c>
      <c r="IA203" s="20">
        <f>ROUND(IF(EN203="Cống tròn",IF(EN203="Cống tròn",IF(EU203="Không có móng",IQ203-FF203,IF(EU203="Đế",IP203-FN203,IF(OR(EU203="Móng bê tông",EU203="Móng bê tông kết hợp đế"),II203-FJ203,0))),0),IF(EN203="Cống hộp",IF(AND(EN203="Cống hộp",EU203="Không có móng"),IQ203-GF203,IF(AND(EN203="Cống hộp",EU203="Móng bê tông"),IJ203-GB203,0)),IF(OR(EN203="Rãnh xây",EN203="Rãnh bê tông"),IF(OR(EN203="Rãnh xây",EN203="Rãnh bê tông"),IK203-GB203,0),IF(EN203="Ống nhựa",IF(AND(EN203="Ống nhựa",EU203="Không đắp cát"),IQ203-HT203,IF(AND(EN203="Ống nhựa",EU203="Đắp cát"),IH203-HX203,0)),IF(EN203="Rãnh thang",IF(EN203="Rãnh thang",IF(EU203="Móng bê tông",#REF!-#REF!,IQ203),0),0))))),2)</f>
        <v>25.85</v>
      </c>
      <c r="IB203" s="20">
        <f t="shared" si="825"/>
        <v>2.3999999999999986</v>
      </c>
      <c r="IC203" s="20">
        <f t="shared" si="671"/>
        <v>25.849999999999998</v>
      </c>
      <c r="ID203" s="20">
        <f t="shared" si="672"/>
        <v>0</v>
      </c>
      <c r="IE203" s="20">
        <f t="shared" si="673"/>
        <v>0</v>
      </c>
      <c r="IF203" s="20">
        <f t="shared" si="674"/>
        <v>0</v>
      </c>
      <c r="IG203" s="20">
        <f>IF(EN203="Rãnh thang",IF(AND(EN203="Rãnh thang",EU203="Móng bê tông"),IQ203-#REF!,0),IF(EN203="Ống nhựa",IF(AND(EN203="Ống nhựa",EU203="Đắp cát"),IQ203-HT203,0),IF(EN203="Cống tròn",IF(EN203="Cống tròn",IF(OR(EU203="Móng bê tông",EU203="Móng bê tông kết hợp đế"),IM203-FL203,0),0),IF(EN203="Cống hộp",IF(AND(EN203="Cống hộp",EU203="Móng bê tông"),IN203-GD203,0),IF(OR(EN203="Rãnh xây",EN203="Rãnh bê tông"),IF(AND(EN203="Rãnh xây",EU203="Móng bê tông"),IO203-GD203,IF(AND(EN203="Rãnh bê tông",EU203="Móng bê tông"),IO203-GD203,0)),0)))))</f>
        <v>25.849999999999998</v>
      </c>
      <c r="IH203" s="20">
        <f t="shared" si="675"/>
        <v>0</v>
      </c>
      <c r="II203" s="20">
        <f t="shared" si="676"/>
        <v>25.849999999999998</v>
      </c>
      <c r="IJ203" s="20">
        <f t="shared" si="677"/>
        <v>0</v>
      </c>
      <c r="IK203" s="20">
        <f t="shared" si="678"/>
        <v>0</v>
      </c>
      <c r="IL203" s="20">
        <f t="shared" si="679"/>
        <v>26.049999999999997</v>
      </c>
      <c r="IM203" s="20">
        <f t="shared" si="680"/>
        <v>26.049999999999997</v>
      </c>
      <c r="IN203" s="20">
        <f t="shared" si="681"/>
        <v>0</v>
      </c>
      <c r="IO203" s="20">
        <f t="shared" si="682"/>
        <v>0</v>
      </c>
      <c r="IP203" s="20">
        <f t="shared" si="683"/>
        <v>0</v>
      </c>
      <c r="IQ203" s="18">
        <v>26.15</v>
      </c>
      <c r="IR203" s="25">
        <f t="shared" si="826"/>
        <v>0</v>
      </c>
      <c r="IS203" s="25">
        <f t="shared" si="684"/>
        <v>0</v>
      </c>
      <c r="IT203" s="25">
        <f t="shared" si="685"/>
        <v>0</v>
      </c>
      <c r="IU203" s="25">
        <f>ROUND(IF(EN203="Cống tròn",IF(EN203="Cống tròn",IV203+FF203,0),IF(EN203="Cống hộp",IF(EN203="Cống hộp",IV203+GP203,0),IF(OR(EN203="Rãnh xây",EN203="Rãnh bê tông"),IF(OR(EN203="Rãnh xây",EN203="Rãnh bê tông"),IV203+GP203,0),IF(EN203="ống nhựa",IF(EN203="Ống nhựa",IV203+HT203,0),IF(EN203="Rãnh thang",IF(EN203="Rãnh thang",IQ203+#REF!,0),0))))),2)</f>
        <v>27.11</v>
      </c>
      <c r="IV203" s="18">
        <v>27.01</v>
      </c>
      <c r="IW203" s="25">
        <f t="shared" si="686"/>
        <v>27.11</v>
      </c>
      <c r="IX203" s="25">
        <f t="shared" si="687"/>
        <v>0</v>
      </c>
      <c r="IY203" s="25">
        <f t="shared" si="688"/>
        <v>0</v>
      </c>
      <c r="IZ203" s="25">
        <f t="shared" si="689"/>
        <v>0</v>
      </c>
      <c r="JA203" s="25">
        <f t="shared" si="690"/>
        <v>0</v>
      </c>
      <c r="JB203" s="18">
        <v>28.11</v>
      </c>
      <c r="JC203" s="20">
        <f>ROUND(IF(EN203="Cống tròn",IF(EN203="Cống tròn",IF(EU203="Không có móng",JS203-FF203,IF(EU203="Đế",JR203-FN203,IF(OR(EU203="Móng bê tông",EU203="Móng bê tông kết hợp đế"),JK203-FJ203,0))),0),IF(EN203="Cống hộp",IF(AND(EN203="Cống hộp",EU203="Không có móng"),JS203-GF203,IF(AND(EN203="Cống hộp",EU203="Móng bê tông"),JL203-GB203,0)),IF(OR(EN203="Rãnh xây",EN203="Rãnh bê tông"),IF(OR(EN203="Rãnh xây",EN203="Rãnh bê tông"),JM203-GB203,0),IF(EN203="Ống nhựa",IF(AND(EN203="Ống nhựa",EU203="Không đắp cát"),JS203-HT203,IF(AND(EN203="Ống nhựa",EU203="Đắp cát"),JJ203-HX203,0)),IF(EN203="Rãnh thang",IF(EN203="Rãnh thang",IF(EU203="Móng bê tông",#REF!-#REF!,JS203),0),0))))),2)</f>
        <v>25.71</v>
      </c>
      <c r="JD203" s="20">
        <f t="shared" si="827"/>
        <v>2.3999999999999986</v>
      </c>
      <c r="JE203" s="20">
        <f t="shared" si="691"/>
        <v>25.71</v>
      </c>
      <c r="JF203" s="20">
        <f t="shared" si="692"/>
        <v>0</v>
      </c>
      <c r="JG203" s="20">
        <f t="shared" si="693"/>
        <v>0</v>
      </c>
      <c r="JH203" s="20">
        <f t="shared" si="694"/>
        <v>0</v>
      </c>
      <c r="JI203" s="20">
        <f>IF(EN203="Rãnh thang",IF(AND(EN203="Rãnh thang",EU203="Móng bê tông"),JS203-#REF!,0),IF(EN203="Ống nhựa",IF(AND(EN203="Ống nhựa",EU203="Đắp cát"),JS203-HT203,0),IF(EN203="Cống tròn",IF(EN203="Cống tròn",IF(OR(EU203="Móng bê tông",EU203="Móng bê tông kết hợp đế"),JO203-FL203,0),0),IF(EN203="Cống hộp",IF(AND(EN203="Cống hộp",EU203="Móng bê tông"),JP203-GD203,0),IF(OR(EN203="Rãnh xây",EN203="Rãnh bê tông"),IF(AND(EN203="Rãnh xây",EU203="Móng bê tông"),JQ203-GD203,IF(AND(EN203="Rãnh bê tông",EU203="Móng bê tông"),JQ203-GD203,0)),0)))))</f>
        <v>25.71</v>
      </c>
      <c r="JJ203" s="20">
        <f t="shared" si="695"/>
        <v>0</v>
      </c>
      <c r="JK203" s="20">
        <f t="shared" si="696"/>
        <v>25.71</v>
      </c>
      <c r="JL203" s="20">
        <f t="shared" si="697"/>
        <v>0</v>
      </c>
      <c r="JM203" s="20">
        <f t="shared" si="698"/>
        <v>0</v>
      </c>
      <c r="JN203" s="20">
        <f t="shared" si="699"/>
        <v>25.91</v>
      </c>
      <c r="JO203" s="20">
        <f t="shared" si="700"/>
        <v>25.91</v>
      </c>
      <c r="JP203" s="20">
        <f t="shared" si="701"/>
        <v>0</v>
      </c>
      <c r="JQ203" s="20">
        <f t="shared" si="702"/>
        <v>0</v>
      </c>
      <c r="JR203" s="20">
        <f t="shared" si="703"/>
        <v>0</v>
      </c>
      <c r="JS203" s="26">
        <v>26.01</v>
      </c>
      <c r="JT203" s="25">
        <f t="shared" si="828"/>
        <v>0</v>
      </c>
      <c r="JU203" s="25">
        <f t="shared" si="704"/>
        <v>0</v>
      </c>
      <c r="JV203" s="25">
        <f t="shared" si="705"/>
        <v>0</v>
      </c>
      <c r="JW203" s="25">
        <f>ROUND(IF(EN203="Cống tròn",IF(EN203="Cống tròn",JX203+FF203,0),IF(EN203="Cống hộp",IF(EN203="Cống hộp",JX203+GP203,0),IF(OR(EN203="Rãnh xây",EN203="Rãnh bê tông"),IF(OR(EN203="Rãnh xây",EN203="Rãnh bê tông"),JX203+GP203,0),IF(EN203="ống nhựa",IF(EN203="Ống nhựa",JX203+HT203,0),IF(EN203="Rãnh thang",IF(EN203="Rãnh thang",JS203+#REF!,0),0))))),2)</f>
        <v>27.11</v>
      </c>
      <c r="JX203" s="27">
        <v>27.01</v>
      </c>
      <c r="JY203" s="25">
        <f t="shared" si="706"/>
        <v>27.11</v>
      </c>
      <c r="JZ203" s="25">
        <f t="shared" si="707"/>
        <v>0</v>
      </c>
      <c r="KA203" s="25">
        <f t="shared" si="708"/>
        <v>0</v>
      </c>
      <c r="KB203" s="25">
        <f t="shared" si="709"/>
        <v>0</v>
      </c>
      <c r="KC203" s="25">
        <f t="shared" si="710"/>
        <v>0</v>
      </c>
      <c r="KD203" s="28" t="s">
        <v>98</v>
      </c>
      <c r="KE203" s="27">
        <v>0</v>
      </c>
      <c r="KF203" s="25">
        <f t="shared" si="711"/>
        <v>2.3999999999999986</v>
      </c>
      <c r="KG203" s="25">
        <f t="shared" si="829"/>
        <v>2.3999999999999986</v>
      </c>
      <c r="KH203" s="27">
        <v>0</v>
      </c>
      <c r="KI203" s="25">
        <f t="shared" si="712"/>
        <v>2.3999999999999986</v>
      </c>
      <c r="KJ203" s="25">
        <f t="shared" si="830"/>
        <v>2.3999999999999986</v>
      </c>
      <c r="KK203" s="25">
        <f t="shared" si="713"/>
        <v>0</v>
      </c>
      <c r="KL203" s="25">
        <f t="shared" si="714"/>
        <v>0</v>
      </c>
      <c r="KM203" s="25">
        <f t="shared" si="831"/>
        <v>0</v>
      </c>
      <c r="KN203" s="25">
        <f t="shared" si="715"/>
        <v>0</v>
      </c>
      <c r="KO203" s="25">
        <f t="shared" si="716"/>
        <v>0</v>
      </c>
      <c r="KP203" s="25">
        <f t="shared" si="832"/>
        <v>0</v>
      </c>
      <c r="KQ203" s="25">
        <f t="shared" si="717"/>
        <v>0.2</v>
      </c>
      <c r="KR203" s="25">
        <f t="shared" si="718"/>
        <v>0.2</v>
      </c>
      <c r="KS203" s="25">
        <f t="shared" si="833"/>
        <v>0.2</v>
      </c>
      <c r="KT203" s="25">
        <f t="shared" si="719"/>
        <v>0</v>
      </c>
      <c r="KU203" s="25">
        <f t="shared" si="720"/>
        <v>0</v>
      </c>
      <c r="KV203" s="25">
        <f t="shared" si="834"/>
        <v>0</v>
      </c>
      <c r="KW203" s="25">
        <f t="shared" si="721"/>
        <v>0</v>
      </c>
      <c r="KX203" s="25">
        <f t="shared" si="722"/>
        <v>0</v>
      </c>
      <c r="KY203" s="25">
        <f t="shared" si="835"/>
        <v>0</v>
      </c>
      <c r="KZ203" s="25">
        <f t="shared" si="723"/>
        <v>0</v>
      </c>
      <c r="LA203" s="25">
        <f t="shared" si="724"/>
        <v>0</v>
      </c>
      <c r="LB203" s="25">
        <f t="shared" si="836"/>
        <v>0</v>
      </c>
      <c r="LC203" s="25">
        <f t="shared" si="725"/>
        <v>1.4</v>
      </c>
      <c r="LD203" s="25">
        <f t="shared" si="726"/>
        <v>1.4</v>
      </c>
      <c r="LE203" s="25">
        <f t="shared" si="837"/>
        <v>1.4</v>
      </c>
      <c r="LF203" s="25">
        <f t="shared" si="727"/>
        <v>0</v>
      </c>
      <c r="LG203" s="25">
        <f t="shared" si="728"/>
        <v>0</v>
      </c>
      <c r="LH203" s="25">
        <f t="shared" si="838"/>
        <v>0</v>
      </c>
      <c r="LI203" s="25">
        <f t="shared" si="729"/>
        <v>0</v>
      </c>
      <c r="LJ203" s="25">
        <f t="shared" si="730"/>
        <v>0</v>
      </c>
      <c r="LK203" s="25">
        <f t="shared" si="839"/>
        <v>0</v>
      </c>
      <c r="LL203" s="25">
        <f t="shared" si="731"/>
        <v>0</v>
      </c>
      <c r="LM203" s="25">
        <f t="shared" si="732"/>
        <v>0</v>
      </c>
      <c r="LN203" s="25">
        <f t="shared" si="840"/>
        <v>0</v>
      </c>
      <c r="LO203" s="25">
        <f t="shared" si="733"/>
        <v>0</v>
      </c>
      <c r="LP203" s="25">
        <f t="shared" si="734"/>
        <v>0</v>
      </c>
      <c r="LQ203" s="25">
        <f t="shared" si="841"/>
        <v>0</v>
      </c>
      <c r="LR203" s="25">
        <f t="shared" si="735"/>
        <v>0</v>
      </c>
      <c r="LS203" s="25">
        <f t="shared" si="736"/>
        <v>0</v>
      </c>
      <c r="LT203" s="25">
        <f t="shared" si="842"/>
        <v>0</v>
      </c>
      <c r="LU203" s="25">
        <f t="shared" si="737"/>
        <v>0</v>
      </c>
      <c r="LV203" s="25">
        <f t="shared" si="738"/>
        <v>0</v>
      </c>
      <c r="LW203" s="25">
        <f t="shared" si="843"/>
        <v>0</v>
      </c>
      <c r="LX203" s="25">
        <f t="shared" si="739"/>
        <v>0</v>
      </c>
      <c r="LY203" s="25">
        <f t="shared" si="740"/>
        <v>0</v>
      </c>
      <c r="LZ203" s="25">
        <f t="shared" si="844"/>
        <v>0</v>
      </c>
      <c r="MA203" s="25">
        <f t="shared" si="741"/>
        <v>0</v>
      </c>
      <c r="MB203" s="25">
        <f t="shared" si="742"/>
        <v>0</v>
      </c>
      <c r="MC203" s="25">
        <f t="shared" si="845"/>
        <v>0</v>
      </c>
      <c r="MD203" s="25">
        <f t="shared" si="743"/>
        <v>0</v>
      </c>
      <c r="ME203" s="25">
        <f t="shared" si="744"/>
        <v>0</v>
      </c>
      <c r="MF203" s="25">
        <f t="shared" si="846"/>
        <v>0</v>
      </c>
      <c r="MG203" s="25">
        <f t="shared" si="745"/>
        <v>0</v>
      </c>
      <c r="MH203" s="25">
        <f t="shared" si="746"/>
        <v>0</v>
      </c>
      <c r="MI203" s="25">
        <f t="shared" si="847"/>
        <v>0</v>
      </c>
      <c r="MJ203" s="25">
        <f t="shared" si="747"/>
        <v>0</v>
      </c>
      <c r="MK203" s="25">
        <f t="shared" si="748"/>
        <v>0</v>
      </c>
      <c r="ML203" s="25">
        <f t="shared" si="848"/>
        <v>0</v>
      </c>
      <c r="MM203" s="25">
        <f t="shared" si="749"/>
        <v>0</v>
      </c>
      <c r="MN203" s="25">
        <f t="shared" si="750"/>
        <v>0</v>
      </c>
      <c r="MO203" s="25">
        <f t="shared" si="849"/>
        <v>0</v>
      </c>
      <c r="MP203" s="25">
        <f t="shared" si="751"/>
        <v>0</v>
      </c>
      <c r="MQ203" s="25">
        <f t="shared" si="752"/>
        <v>0</v>
      </c>
      <c r="MR203" s="25">
        <f t="shared" si="850"/>
        <v>0</v>
      </c>
      <c r="MS203" s="29">
        <v>1.4</v>
      </c>
      <c r="MT203" s="29">
        <v>0</v>
      </c>
      <c r="MU203" s="29">
        <v>1</v>
      </c>
      <c r="MV203" s="29">
        <v>1</v>
      </c>
      <c r="MW203" s="25">
        <f t="shared" si="753"/>
        <v>1.4</v>
      </c>
      <c r="MX203" s="25">
        <f t="shared" si="754"/>
        <v>3.36</v>
      </c>
      <c r="MY203" s="25">
        <f t="shared" si="755"/>
        <v>0</v>
      </c>
      <c r="MZ203" s="25">
        <f t="shared" si="756"/>
        <v>0</v>
      </c>
      <c r="NA203" s="25">
        <f t="shared" si="757"/>
        <v>1.4</v>
      </c>
      <c r="NB203" s="25">
        <f t="shared" si="758"/>
        <v>3.36</v>
      </c>
      <c r="NC203" s="25">
        <f t="shared" si="759"/>
        <v>0</v>
      </c>
      <c r="ND203" s="25">
        <f t="shared" si="760"/>
        <v>0</v>
      </c>
      <c r="NE203" s="25">
        <f t="shared" si="851"/>
        <v>1.4</v>
      </c>
      <c r="NF203" s="25">
        <f t="shared" si="851"/>
        <v>3.36</v>
      </c>
      <c r="NG203" s="25">
        <f t="shared" si="851"/>
        <v>0</v>
      </c>
      <c r="NH203" s="25">
        <f t="shared" si="851"/>
        <v>0</v>
      </c>
      <c r="NI203" s="25">
        <f t="shared" si="761"/>
        <v>125.97</v>
      </c>
      <c r="NJ203" s="25">
        <f t="shared" si="762"/>
        <v>0</v>
      </c>
      <c r="NK203" s="25">
        <f t="shared" si="763"/>
        <v>125.97</v>
      </c>
      <c r="NL203" s="25">
        <f t="shared" si="764"/>
        <v>68.180000000000007</v>
      </c>
      <c r="NM203" s="25">
        <f t="shared" si="765"/>
        <v>0</v>
      </c>
      <c r="NN203" s="25">
        <f t="shared" si="852"/>
        <v>68.180000000000007</v>
      </c>
      <c r="NO203" s="25">
        <f t="shared" si="766"/>
        <v>0</v>
      </c>
      <c r="NP203" s="25">
        <f t="shared" si="767"/>
        <v>0</v>
      </c>
      <c r="NQ203" s="25">
        <f t="shared" si="853"/>
        <v>0</v>
      </c>
      <c r="NR203" s="25">
        <f t="shared" si="768"/>
        <v>0</v>
      </c>
      <c r="NS203" s="25">
        <f t="shared" si="769"/>
        <v>0</v>
      </c>
      <c r="NT203" s="25">
        <f t="shared" si="854"/>
        <v>0</v>
      </c>
      <c r="NU203" s="25">
        <f t="shared" si="770"/>
        <v>0</v>
      </c>
      <c r="NV203" s="25">
        <f t="shared" si="771"/>
        <v>0</v>
      </c>
      <c r="NW203" s="25">
        <f t="shared" si="855"/>
        <v>0</v>
      </c>
      <c r="NX203" s="25">
        <f t="shared" si="856"/>
        <v>68.180000000000007</v>
      </c>
      <c r="NY203" s="25">
        <f t="shared" si="856"/>
        <v>0</v>
      </c>
      <c r="NZ203" s="25">
        <f t="shared" si="857"/>
        <v>68.180000000000007</v>
      </c>
      <c r="OA203" s="25">
        <f t="shared" si="858"/>
        <v>57.79</v>
      </c>
      <c r="OB203" s="25">
        <f t="shared" si="858"/>
        <v>0</v>
      </c>
      <c r="OC203" s="25">
        <f t="shared" si="859"/>
        <v>57.79</v>
      </c>
      <c r="OD203" s="25">
        <f t="shared" si="860"/>
        <v>68.180000000000007</v>
      </c>
      <c r="OE203" s="25">
        <f t="shared" si="860"/>
        <v>0</v>
      </c>
      <c r="OF203" s="25">
        <f t="shared" si="860"/>
        <v>68.180000000000007</v>
      </c>
      <c r="OG203" s="25">
        <f t="shared" si="772"/>
        <v>0</v>
      </c>
      <c r="OH203" s="25">
        <f t="shared" si="773"/>
        <v>0</v>
      </c>
      <c r="OI203" s="25">
        <f t="shared" si="774"/>
        <v>0</v>
      </c>
      <c r="OJ203" s="25">
        <f t="shared" si="775"/>
        <v>0</v>
      </c>
      <c r="OK203" s="25">
        <f t="shared" si="776"/>
        <v>0</v>
      </c>
      <c r="OL203" s="25">
        <f t="shared" si="777"/>
        <v>0</v>
      </c>
      <c r="OM203" s="25">
        <f t="shared" si="861"/>
        <v>0</v>
      </c>
      <c r="ON203" s="25">
        <f t="shared" si="861"/>
        <v>0</v>
      </c>
      <c r="OO203" s="25">
        <f t="shared" si="861"/>
        <v>0</v>
      </c>
      <c r="OP203" s="25">
        <f t="shared" si="778"/>
        <v>0</v>
      </c>
      <c r="OQ203" s="25">
        <f t="shared" si="779"/>
        <v>0</v>
      </c>
      <c r="OR203" s="25">
        <f t="shared" si="862"/>
        <v>0</v>
      </c>
      <c r="OS203" s="19">
        <v>536708.16</v>
      </c>
      <c r="OT203" s="19">
        <v>2370340.0299999998</v>
      </c>
    </row>
    <row r="204" spans="1:410" ht="33" customHeight="1" x14ac:dyDescent="0.25">
      <c r="A204" s="18"/>
      <c r="B204" s="18" t="s">
        <v>939</v>
      </c>
      <c r="C204" s="18">
        <v>230.5</v>
      </c>
      <c r="D204" s="16" t="e">
        <f>_xlfn.IFNA(INDEX(#REF!,MATCH(E204,#REF!,0)),0)</f>
        <v>#REF!</v>
      </c>
      <c r="E204" s="18" t="s">
        <v>998</v>
      </c>
      <c r="F204" s="16" t="s">
        <v>765</v>
      </c>
      <c r="G204" s="16" t="s">
        <v>766</v>
      </c>
      <c r="H204" s="16" t="s">
        <v>767</v>
      </c>
      <c r="I204" s="16" t="s">
        <v>768</v>
      </c>
      <c r="J204" s="16" t="s">
        <v>769</v>
      </c>
      <c r="K204" s="16" t="s">
        <v>770</v>
      </c>
      <c r="L204" s="16" t="s">
        <v>771</v>
      </c>
      <c r="M204" s="18">
        <v>1.64</v>
      </c>
      <c r="N204" s="18">
        <v>1.94</v>
      </c>
      <c r="O204" s="18">
        <v>2.04</v>
      </c>
      <c r="P204" s="18">
        <v>2.34</v>
      </c>
      <c r="Q204" s="18">
        <v>0.1</v>
      </c>
      <c r="R204" s="18">
        <v>1.8399999999999999</v>
      </c>
      <c r="S204" s="18">
        <v>2.14</v>
      </c>
      <c r="T204" s="18">
        <v>0.2</v>
      </c>
      <c r="U204" s="18">
        <v>0</v>
      </c>
      <c r="V204" s="18">
        <v>0</v>
      </c>
      <c r="W204" s="18">
        <v>0</v>
      </c>
      <c r="X204" s="18">
        <v>1.64</v>
      </c>
      <c r="Y204" s="18">
        <v>1.9</v>
      </c>
      <c r="Z204" s="20">
        <f t="shared" si="780"/>
        <v>2.1</v>
      </c>
      <c r="AA204" s="18">
        <v>0.22</v>
      </c>
      <c r="AB204" s="18">
        <v>0</v>
      </c>
      <c r="AC204" s="18">
        <v>0</v>
      </c>
      <c r="AD204" s="18">
        <v>0</v>
      </c>
      <c r="AE204" s="18">
        <v>0</v>
      </c>
      <c r="AF204" s="18">
        <v>0</v>
      </c>
      <c r="AG204" s="18">
        <v>1.2</v>
      </c>
      <c r="AH204" s="18">
        <v>1.5</v>
      </c>
      <c r="AI204" s="20">
        <f t="shared" si="781"/>
        <v>2.25</v>
      </c>
      <c r="AJ204" s="18">
        <v>0</v>
      </c>
      <c r="AK204" s="18">
        <v>0</v>
      </c>
      <c r="AL204" s="20">
        <f t="shared" si="782"/>
        <v>0</v>
      </c>
      <c r="AM204" s="18">
        <v>1.64</v>
      </c>
      <c r="AN204" s="18">
        <v>1.5</v>
      </c>
      <c r="AO204" s="18">
        <v>0.15</v>
      </c>
      <c r="AP204" s="18">
        <v>0.22</v>
      </c>
      <c r="AQ204" s="18">
        <v>1.64</v>
      </c>
      <c r="AR204" s="18">
        <v>1.72</v>
      </c>
      <c r="AS204" s="18">
        <v>0.12</v>
      </c>
      <c r="AT204" s="18">
        <v>0.11</v>
      </c>
      <c r="AU204" s="18">
        <v>0</v>
      </c>
      <c r="AV204" s="18">
        <v>1</v>
      </c>
      <c r="AW204" s="18">
        <v>0</v>
      </c>
      <c r="AX204" s="18">
        <v>0</v>
      </c>
      <c r="AY204" s="18">
        <v>0</v>
      </c>
      <c r="AZ204" s="18">
        <v>0</v>
      </c>
      <c r="BA204" s="18">
        <v>0</v>
      </c>
      <c r="BB204" s="18">
        <v>0</v>
      </c>
      <c r="BC204" s="18">
        <v>0</v>
      </c>
      <c r="BD204" s="18">
        <v>0</v>
      </c>
      <c r="BE204" s="18">
        <v>2</v>
      </c>
      <c r="BF204" s="18">
        <v>0</v>
      </c>
      <c r="BG204" s="18">
        <v>0</v>
      </c>
      <c r="BH204" s="18">
        <v>0</v>
      </c>
      <c r="BI204" s="18">
        <v>0</v>
      </c>
      <c r="BJ204" s="18">
        <v>0</v>
      </c>
      <c r="BK204" s="18">
        <v>0</v>
      </c>
      <c r="BL204" s="18">
        <v>0</v>
      </c>
      <c r="BM204" s="18">
        <v>0</v>
      </c>
      <c r="BN204" s="18">
        <v>0</v>
      </c>
      <c r="BO204" s="18">
        <v>0</v>
      </c>
      <c r="BP204" s="18">
        <v>0</v>
      </c>
      <c r="BQ204" s="18">
        <v>0</v>
      </c>
      <c r="BR204" s="18">
        <v>0</v>
      </c>
      <c r="BS204" s="18">
        <v>0</v>
      </c>
      <c r="BT204" s="18">
        <v>0</v>
      </c>
      <c r="BU204" s="18">
        <v>0</v>
      </c>
      <c r="BV204" s="18">
        <v>0</v>
      </c>
      <c r="BW204" s="18">
        <v>0</v>
      </c>
      <c r="BX204" s="18">
        <v>0</v>
      </c>
      <c r="BY204" s="18">
        <v>0</v>
      </c>
      <c r="BZ204" s="18">
        <v>0</v>
      </c>
      <c r="CA204" s="16" t="e">
        <f>_xlfn.IFNA(IF(RIGHT(D204,2)="=G",0,INDEX(#REF!,MATCH(E204,#REF!,0))),0)</f>
        <v>#REF!</v>
      </c>
      <c r="CB204" s="16" t="s">
        <v>776</v>
      </c>
      <c r="CC204" s="18">
        <v>0</v>
      </c>
      <c r="CD204" s="18">
        <v>0</v>
      </c>
      <c r="CE204" s="18">
        <v>1.4</v>
      </c>
      <c r="CF204" s="18">
        <v>0.85</v>
      </c>
      <c r="CG204" s="18">
        <v>0.12</v>
      </c>
      <c r="CH204" s="18">
        <v>2</v>
      </c>
      <c r="CI204" s="16" t="s">
        <v>98</v>
      </c>
      <c r="CJ204" s="18">
        <v>0</v>
      </c>
      <c r="CK204" s="20">
        <f t="shared" si="648"/>
        <v>2.7</v>
      </c>
      <c r="CL204" s="20">
        <f t="shared" si="783"/>
        <v>2.7</v>
      </c>
      <c r="CM204" s="18">
        <v>34.770000000000003</v>
      </c>
      <c r="CN204" s="18">
        <v>28.11</v>
      </c>
      <c r="CO204" s="18">
        <v>27.271000000000001</v>
      </c>
      <c r="CP204" s="22">
        <f t="shared" si="649"/>
        <v>28.11</v>
      </c>
      <c r="CQ204" s="22">
        <f t="shared" si="650"/>
        <v>25.41</v>
      </c>
      <c r="CR204" s="22">
        <f t="shared" si="784"/>
        <v>2.7</v>
      </c>
      <c r="CS204" s="22">
        <f t="shared" si="651"/>
        <v>25.51</v>
      </c>
      <c r="CT204" s="22">
        <f t="shared" si="652"/>
        <v>25.71</v>
      </c>
      <c r="CU204" s="18">
        <v>25.71</v>
      </c>
      <c r="CV204" s="22">
        <f t="shared" si="785"/>
        <v>2.1</v>
      </c>
      <c r="CW204" s="22">
        <f t="shared" si="653"/>
        <v>0</v>
      </c>
      <c r="CX204" s="22">
        <f t="shared" si="654"/>
        <v>0</v>
      </c>
      <c r="CY204" s="22">
        <f t="shared" si="655"/>
        <v>27.84</v>
      </c>
      <c r="CZ204" s="22">
        <f t="shared" si="656"/>
        <v>27.99</v>
      </c>
      <c r="DA204" s="18">
        <v>28.11</v>
      </c>
      <c r="DB204" s="20">
        <f t="shared" si="786"/>
        <v>2.7</v>
      </c>
      <c r="DC204" s="20">
        <f t="shared" si="787"/>
        <v>0</v>
      </c>
      <c r="DD204" s="20">
        <f t="shared" si="788"/>
        <v>2.7</v>
      </c>
      <c r="DE204" s="20">
        <f t="shared" si="657"/>
        <v>0.1</v>
      </c>
      <c r="DF204" s="20">
        <f t="shared" si="658"/>
        <v>0.2</v>
      </c>
      <c r="DG204" s="20">
        <f t="shared" si="659"/>
        <v>2.37</v>
      </c>
      <c r="DH204" s="20">
        <f t="shared" si="660"/>
        <v>0</v>
      </c>
      <c r="DI204" s="20">
        <f t="shared" si="661"/>
        <v>0</v>
      </c>
      <c r="DJ204" s="20">
        <f t="shared" si="662"/>
        <v>0</v>
      </c>
      <c r="DK204" s="20">
        <f t="shared" si="789"/>
        <v>2.67</v>
      </c>
      <c r="DL204" s="20">
        <f t="shared" si="790"/>
        <v>0</v>
      </c>
      <c r="DM204" s="20">
        <f t="shared" si="791"/>
        <v>3.0000000000000249E-2</v>
      </c>
      <c r="DN204" s="20">
        <f t="shared" si="792"/>
        <v>0</v>
      </c>
      <c r="DO204" s="18">
        <v>2.54</v>
      </c>
      <c r="DP204" s="18">
        <v>0</v>
      </c>
      <c r="DQ204" s="18">
        <v>1</v>
      </c>
      <c r="DR204" s="18">
        <v>1</v>
      </c>
      <c r="DS204" s="25">
        <f t="shared" si="793"/>
        <v>2.54</v>
      </c>
      <c r="DT204" s="25">
        <f t="shared" si="794"/>
        <v>0</v>
      </c>
      <c r="DU204" s="25">
        <f t="shared" si="795"/>
        <v>6.86</v>
      </c>
      <c r="DV204" s="25">
        <f t="shared" si="796"/>
        <v>0</v>
      </c>
      <c r="DW204" s="25">
        <f t="shared" si="797"/>
        <v>6.86</v>
      </c>
      <c r="DX204" s="25">
        <f t="shared" si="798"/>
        <v>13.99</v>
      </c>
      <c r="DY204" s="25">
        <f t="shared" si="799"/>
        <v>0</v>
      </c>
      <c r="DZ204" s="25">
        <f t="shared" si="800"/>
        <v>13.99</v>
      </c>
      <c r="EA204" s="25">
        <f t="shared" si="801"/>
        <v>8.81</v>
      </c>
      <c r="EB204" s="25">
        <f t="shared" si="802"/>
        <v>0</v>
      </c>
      <c r="EC204" s="25">
        <f t="shared" si="803"/>
        <v>8.81</v>
      </c>
      <c r="ED204" s="25">
        <f t="shared" si="804"/>
        <v>5.18</v>
      </c>
      <c r="EE204" s="25">
        <f t="shared" si="804"/>
        <v>0</v>
      </c>
      <c r="EF204" s="25">
        <f t="shared" si="805"/>
        <v>5.18</v>
      </c>
      <c r="EG204" s="25">
        <f t="shared" si="806"/>
        <v>8.81</v>
      </c>
      <c r="EH204" s="25">
        <f t="shared" si="806"/>
        <v>0</v>
      </c>
      <c r="EI204" s="25">
        <f t="shared" si="807"/>
        <v>8.81</v>
      </c>
      <c r="EJ204" s="18">
        <v>230.5</v>
      </c>
      <c r="EK204" s="18">
        <v>191.79</v>
      </c>
      <c r="EL204" s="18" t="s">
        <v>998</v>
      </c>
      <c r="EM204" s="18" t="s">
        <v>999</v>
      </c>
      <c r="EN204" s="16" t="s">
        <v>774</v>
      </c>
      <c r="EO204" s="16" t="s">
        <v>132</v>
      </c>
      <c r="EP204" s="16" t="e">
        <f>IF(OR(EN204="Cống tròn",EN204="Cống hộp",EN204="Ống nhựa"),INDEX(#REF!,MATCH(E204,#REF!,0)),IF(OR(EN204="Rãnh xây",EN204="Rãnh bê tông"),INDEX(#REF!,MATCH(E204,#REF!,0)),0))</f>
        <v>#REF!</v>
      </c>
      <c r="EQ204" s="18">
        <v>37.510000000000005</v>
      </c>
      <c r="ER204" s="18">
        <v>1</v>
      </c>
      <c r="ES204" s="25">
        <f t="shared" si="808"/>
        <v>37</v>
      </c>
      <c r="ET204" s="1" t="e">
        <f>_xlfn.IFNA(IF(EN204="Cống tròn",INDEX(#REF!,MATCH(E204,#REF!,0)),IF(EN204="Cống hộp",INDEX(#REF!,MATCH(E204,#REF!,0)),EU204&amp;" ,"&amp;EV204)),0)</f>
        <v>#REF!</v>
      </c>
      <c r="EU204" s="16" t="s">
        <v>769</v>
      </c>
      <c r="EV204" s="16" t="s">
        <v>775</v>
      </c>
      <c r="EW204" s="16" t="e">
        <f>_xlfn.IFNA(INDEX(#REF!,MATCH(E204,#REF!,0)),0)</f>
        <v>#REF!</v>
      </c>
      <c r="EX204" s="16"/>
      <c r="EY204" s="18">
        <v>0</v>
      </c>
      <c r="EZ204" s="18">
        <v>0</v>
      </c>
      <c r="FA204" s="18">
        <v>0</v>
      </c>
      <c r="FB204" s="19">
        <v>0</v>
      </c>
      <c r="FC204" s="19">
        <v>0</v>
      </c>
      <c r="FD204" s="25">
        <f t="shared" si="663"/>
        <v>0</v>
      </c>
      <c r="FE204" s="25">
        <f t="shared" si="809"/>
        <v>0</v>
      </c>
      <c r="FF204" s="18">
        <v>0.1</v>
      </c>
      <c r="FG204" s="18">
        <v>2</v>
      </c>
      <c r="FH204" s="18">
        <v>1</v>
      </c>
      <c r="FI204" s="25">
        <f t="shared" si="810"/>
        <v>1.2</v>
      </c>
      <c r="FJ204" s="18">
        <v>0</v>
      </c>
      <c r="FK204" s="18">
        <v>0</v>
      </c>
      <c r="FL204" s="18">
        <v>0.2</v>
      </c>
      <c r="FM204" s="18">
        <v>1.4</v>
      </c>
      <c r="FN204" s="18">
        <v>0</v>
      </c>
      <c r="FO204" s="25">
        <f t="shared" si="811"/>
        <v>1.4</v>
      </c>
      <c r="FP204" s="18">
        <v>1.4999999999999999E-2</v>
      </c>
      <c r="FQ204" s="18">
        <v>1</v>
      </c>
      <c r="FR204" s="25">
        <f t="shared" si="664"/>
        <v>36</v>
      </c>
      <c r="FS204" s="25">
        <f t="shared" si="665"/>
        <v>0.52500000000000002</v>
      </c>
      <c r="FT204" s="25">
        <f t="shared" si="666"/>
        <v>36.524999999999999</v>
      </c>
      <c r="FU204" s="25">
        <f t="shared" si="667"/>
        <v>-0.98500000000000654</v>
      </c>
      <c r="FV204" s="25" t="str">
        <f t="shared" si="812"/>
        <v>Thêm 01</v>
      </c>
      <c r="FW204" s="25">
        <f t="shared" si="813"/>
        <v>0.03</v>
      </c>
      <c r="FX204" s="16"/>
      <c r="FY204" s="16"/>
      <c r="FZ204" s="16"/>
      <c r="GA204" s="16"/>
      <c r="GB204" s="19">
        <v>0</v>
      </c>
      <c r="GC204" s="19">
        <v>0</v>
      </c>
      <c r="GD204" s="19">
        <v>0</v>
      </c>
      <c r="GE204" s="19">
        <v>0</v>
      </c>
      <c r="GF204" s="19">
        <v>0</v>
      </c>
      <c r="GG204" s="19">
        <v>0</v>
      </c>
      <c r="GH204" s="19">
        <v>0</v>
      </c>
      <c r="GI204" s="19">
        <v>0</v>
      </c>
      <c r="GJ204" s="19">
        <v>0</v>
      </c>
      <c r="GK204" s="19">
        <v>0</v>
      </c>
      <c r="GL204" s="25">
        <f t="shared" si="668"/>
        <v>0</v>
      </c>
      <c r="GM204" s="25">
        <f t="shared" si="814"/>
        <v>0</v>
      </c>
      <c r="GN204" s="19">
        <v>0</v>
      </c>
      <c r="GO204" s="19">
        <v>0</v>
      </c>
      <c r="GP204" s="19">
        <v>0</v>
      </c>
      <c r="GQ204" s="19">
        <v>0</v>
      </c>
      <c r="GR204" s="1" t="e">
        <f>_xlfn.IFNA(INDEX(#REF!,MATCH(E204,#REF!,0)),0)</f>
        <v>#REF!</v>
      </c>
      <c r="GS204" s="16"/>
      <c r="GT204" s="18">
        <v>0</v>
      </c>
      <c r="GU204" s="18">
        <v>0</v>
      </c>
      <c r="GV204" s="18">
        <v>0</v>
      </c>
      <c r="GW204" s="18">
        <v>0</v>
      </c>
      <c r="GX204" s="25">
        <f t="shared" si="669"/>
        <v>0</v>
      </c>
      <c r="GY204" s="25">
        <f t="shared" si="670"/>
        <v>0</v>
      </c>
      <c r="GZ204" s="25">
        <f t="shared" si="815"/>
        <v>0</v>
      </c>
      <c r="HA204" s="1" t="e" cm="1">
        <f t="array" ref="HA204">INDEX(#REF!,MATCH(EJ204&amp;EK204&amp;HD204&amp;HE204&amp;HF204,#REF!&amp;#REF!&amp;#REF!&amp;#REF!&amp;#REF!,0))</f>
        <v>#REF!</v>
      </c>
      <c r="HB204" s="16"/>
      <c r="HC204" s="25">
        <f t="shared" si="816"/>
        <v>0</v>
      </c>
      <c r="HD204" s="18">
        <v>0</v>
      </c>
      <c r="HE204" s="18">
        <v>0</v>
      </c>
      <c r="HF204" s="18">
        <v>0</v>
      </c>
      <c r="HG204" s="1" t="e" cm="1">
        <f t="array" ref="HG204">INDEX(#REF!,MATCH(EJ204&amp;EK204&amp;HJ204&amp;HK204&amp;HL204,#REF!&amp;#REF!&amp;#REF!&amp;#REF!&amp;#REF!,0))</f>
        <v>#REF!</v>
      </c>
      <c r="HH204" s="16"/>
      <c r="HI204" s="25">
        <f t="shared" si="817"/>
        <v>0</v>
      </c>
      <c r="HJ204" s="25">
        <f t="shared" si="818"/>
        <v>0</v>
      </c>
      <c r="HK204" s="19">
        <v>0</v>
      </c>
      <c r="HL204" s="19">
        <v>0</v>
      </c>
      <c r="HM204" s="18">
        <v>0.01</v>
      </c>
      <c r="HN204" s="18">
        <v>1</v>
      </c>
      <c r="HO204" s="25">
        <f t="shared" si="819"/>
        <v>0</v>
      </c>
      <c r="HP204" s="25">
        <f t="shared" si="820"/>
        <v>0</v>
      </c>
      <c r="HQ204" s="25">
        <f t="shared" si="821"/>
        <v>0</v>
      </c>
      <c r="HR204" s="25">
        <f t="shared" si="822"/>
        <v>0</v>
      </c>
      <c r="HS204" s="25">
        <f t="shared" si="823"/>
        <v>0</v>
      </c>
      <c r="HT204" s="19">
        <v>0</v>
      </c>
      <c r="HU204" s="19">
        <v>0</v>
      </c>
      <c r="HV204" s="19">
        <v>0</v>
      </c>
      <c r="HW204" s="25">
        <f t="shared" si="824"/>
        <v>0</v>
      </c>
      <c r="HX204" s="19">
        <v>0</v>
      </c>
      <c r="HY204" s="19">
        <v>0</v>
      </c>
      <c r="HZ204" s="18">
        <v>28.11</v>
      </c>
      <c r="IA204" s="20">
        <f>ROUND(IF(EN204="Cống tròn",IF(EN204="Cống tròn",IF(EU204="Không có móng",IQ204-FF204,IF(EU204="Đế",IP204-FN204,IF(OR(EU204="Móng bê tông",EU204="Móng bê tông kết hợp đế"),II204-FJ204,0))),0),IF(EN204="Cống hộp",IF(AND(EN204="Cống hộp",EU204="Không có móng"),IQ204-GF204,IF(AND(EN204="Cống hộp",EU204="Móng bê tông"),IJ204-GB204,0)),IF(OR(EN204="Rãnh xây",EN204="Rãnh bê tông"),IF(OR(EN204="Rãnh xây",EN204="Rãnh bê tông"),IK204-GB204,0),IF(EN204="Ống nhựa",IF(AND(EN204="Ống nhựa",EU204="Không đắp cát"),IQ204-HT204,IF(AND(EN204="Ống nhựa",EU204="Đắp cát"),IH204-HX204,0)),IF(EN204="Rãnh thang",IF(EN204="Rãnh thang",IF(EU204="Móng bê tông",#REF!-#REF!,IQ204),0),0))))),2)</f>
        <v>25.71</v>
      </c>
      <c r="IB204" s="20">
        <f t="shared" si="825"/>
        <v>2.3999999999999986</v>
      </c>
      <c r="IC204" s="20">
        <f t="shared" si="671"/>
        <v>25.71</v>
      </c>
      <c r="ID204" s="20">
        <f t="shared" si="672"/>
        <v>0</v>
      </c>
      <c r="IE204" s="20">
        <f t="shared" si="673"/>
        <v>0</v>
      </c>
      <c r="IF204" s="20">
        <f t="shared" si="674"/>
        <v>0</v>
      </c>
      <c r="IG204" s="20">
        <f>IF(EN204="Rãnh thang",IF(AND(EN204="Rãnh thang",EU204="Móng bê tông"),IQ204-#REF!,0),IF(EN204="Ống nhựa",IF(AND(EN204="Ống nhựa",EU204="Đắp cát"),IQ204-HT204,0),IF(EN204="Cống tròn",IF(EN204="Cống tròn",IF(OR(EU204="Móng bê tông",EU204="Móng bê tông kết hợp đế"),IM204-FL204,0),0),IF(EN204="Cống hộp",IF(AND(EN204="Cống hộp",EU204="Móng bê tông"),IN204-GD204,0),IF(OR(EN204="Rãnh xây",EN204="Rãnh bê tông"),IF(AND(EN204="Rãnh xây",EU204="Móng bê tông"),IO204-GD204,IF(AND(EN204="Rãnh bê tông",EU204="Móng bê tông"),IO204-GD204,0)),0)))))</f>
        <v>25.71</v>
      </c>
      <c r="IH204" s="20">
        <f t="shared" si="675"/>
        <v>0</v>
      </c>
      <c r="II204" s="20">
        <f t="shared" si="676"/>
        <v>25.71</v>
      </c>
      <c r="IJ204" s="20">
        <f t="shared" si="677"/>
        <v>0</v>
      </c>
      <c r="IK204" s="20">
        <f t="shared" si="678"/>
        <v>0</v>
      </c>
      <c r="IL204" s="20">
        <f t="shared" si="679"/>
        <v>25.91</v>
      </c>
      <c r="IM204" s="20">
        <f t="shared" si="680"/>
        <v>25.91</v>
      </c>
      <c r="IN204" s="20">
        <f t="shared" si="681"/>
        <v>0</v>
      </c>
      <c r="IO204" s="20">
        <f t="shared" si="682"/>
        <v>0</v>
      </c>
      <c r="IP204" s="20">
        <f t="shared" si="683"/>
        <v>0</v>
      </c>
      <c r="IQ204" s="18">
        <v>26.01</v>
      </c>
      <c r="IR204" s="25">
        <f t="shared" si="826"/>
        <v>0</v>
      </c>
      <c r="IS204" s="25">
        <f t="shared" si="684"/>
        <v>0</v>
      </c>
      <c r="IT204" s="25">
        <f t="shared" si="685"/>
        <v>0</v>
      </c>
      <c r="IU204" s="25">
        <f>ROUND(IF(EN204="Cống tròn",IF(EN204="Cống tròn",IV204+FF204,0),IF(EN204="Cống hộp",IF(EN204="Cống hộp",IV204+GP204,0),IF(OR(EN204="Rãnh xây",EN204="Rãnh bê tông"),IF(OR(EN204="Rãnh xây",EN204="Rãnh bê tông"),IV204+GP204,0),IF(EN204="ống nhựa",IF(EN204="Ống nhựa",IV204+HT204,0),IF(EN204="Rãnh thang",IF(EN204="Rãnh thang",IQ204+#REF!,0),0))))),2)</f>
        <v>26.97</v>
      </c>
      <c r="IV204" s="18">
        <v>26.87</v>
      </c>
      <c r="IW204" s="25">
        <f t="shared" si="686"/>
        <v>26.97</v>
      </c>
      <c r="IX204" s="25">
        <f t="shared" si="687"/>
        <v>0</v>
      </c>
      <c r="IY204" s="25">
        <f t="shared" si="688"/>
        <v>0</v>
      </c>
      <c r="IZ204" s="25">
        <f t="shared" si="689"/>
        <v>0</v>
      </c>
      <c r="JA204" s="25">
        <f t="shared" si="690"/>
        <v>0</v>
      </c>
      <c r="JB204" s="18">
        <v>27.97</v>
      </c>
      <c r="JC204" s="20">
        <f>ROUND(IF(EN204="Cống tròn",IF(EN204="Cống tròn",IF(EU204="Không có móng",JS204-FF204,IF(EU204="Đế",JR204-FN204,IF(OR(EU204="Móng bê tông",EU204="Móng bê tông kết hợp đế"),JK204-FJ204,0))),0),IF(EN204="Cống hộp",IF(AND(EN204="Cống hộp",EU204="Không có móng"),JS204-GF204,IF(AND(EN204="Cống hộp",EU204="Móng bê tông"),JL204-GB204,0)),IF(OR(EN204="Rãnh xây",EN204="Rãnh bê tông"),IF(OR(EN204="Rãnh xây",EN204="Rãnh bê tông"),JM204-GB204,0),IF(EN204="Ống nhựa",IF(AND(EN204="Ống nhựa",EU204="Không đắp cát"),JS204-HT204,IF(AND(EN204="Ống nhựa",EU204="Đắp cát"),JJ204-HX204,0)),IF(EN204="Rãnh thang",IF(EN204="Rãnh thang",IF(EU204="Móng bê tông",#REF!-#REF!,JS204),0),0))))),2)</f>
        <v>25.57</v>
      </c>
      <c r="JD204" s="20">
        <f t="shared" si="827"/>
        <v>2.3999999999999986</v>
      </c>
      <c r="JE204" s="20">
        <f t="shared" si="691"/>
        <v>25.57</v>
      </c>
      <c r="JF204" s="20">
        <f t="shared" si="692"/>
        <v>0</v>
      </c>
      <c r="JG204" s="20">
        <f t="shared" si="693"/>
        <v>0</v>
      </c>
      <c r="JH204" s="20">
        <f t="shared" si="694"/>
        <v>0</v>
      </c>
      <c r="JI204" s="20">
        <f>IF(EN204="Rãnh thang",IF(AND(EN204="Rãnh thang",EU204="Móng bê tông"),JS204-#REF!,0),IF(EN204="Ống nhựa",IF(AND(EN204="Ống nhựa",EU204="Đắp cát"),JS204-HT204,0),IF(EN204="Cống tròn",IF(EN204="Cống tròn",IF(OR(EU204="Móng bê tông",EU204="Móng bê tông kết hợp đế"),JO204-FL204,0),0),IF(EN204="Cống hộp",IF(AND(EN204="Cống hộp",EU204="Móng bê tông"),JP204-GD204,0),IF(OR(EN204="Rãnh xây",EN204="Rãnh bê tông"),IF(AND(EN204="Rãnh xây",EU204="Móng bê tông"),JQ204-GD204,IF(AND(EN204="Rãnh bê tông",EU204="Móng bê tông"),JQ204-GD204,0)),0)))))</f>
        <v>25.57</v>
      </c>
      <c r="JJ204" s="20">
        <f t="shared" si="695"/>
        <v>0</v>
      </c>
      <c r="JK204" s="20">
        <f t="shared" si="696"/>
        <v>25.57</v>
      </c>
      <c r="JL204" s="20">
        <f t="shared" si="697"/>
        <v>0</v>
      </c>
      <c r="JM204" s="20">
        <f t="shared" si="698"/>
        <v>0</v>
      </c>
      <c r="JN204" s="20">
        <f t="shared" si="699"/>
        <v>25.77</v>
      </c>
      <c r="JO204" s="20">
        <f t="shared" si="700"/>
        <v>25.77</v>
      </c>
      <c r="JP204" s="20">
        <f t="shared" si="701"/>
        <v>0</v>
      </c>
      <c r="JQ204" s="20">
        <f t="shared" si="702"/>
        <v>0</v>
      </c>
      <c r="JR204" s="20">
        <f t="shared" si="703"/>
        <v>0</v>
      </c>
      <c r="JS204" s="26">
        <v>25.87</v>
      </c>
      <c r="JT204" s="25">
        <f t="shared" si="828"/>
        <v>0</v>
      </c>
      <c r="JU204" s="25">
        <f t="shared" si="704"/>
        <v>0</v>
      </c>
      <c r="JV204" s="25">
        <f t="shared" si="705"/>
        <v>0</v>
      </c>
      <c r="JW204" s="25">
        <f>ROUND(IF(EN204="Cống tròn",IF(EN204="Cống tròn",JX204+FF204,0),IF(EN204="Cống hộp",IF(EN204="Cống hộp",JX204+GP204,0),IF(OR(EN204="Rãnh xây",EN204="Rãnh bê tông"),IF(OR(EN204="Rãnh xây",EN204="Rãnh bê tông"),JX204+GP204,0),IF(EN204="ống nhựa",IF(EN204="Ống nhựa",JX204+HT204,0),IF(EN204="Rãnh thang",IF(EN204="Rãnh thang",JS204+#REF!,0),0))))),2)</f>
        <v>26.97</v>
      </c>
      <c r="JX204" s="27">
        <v>26.87</v>
      </c>
      <c r="JY204" s="25">
        <f t="shared" si="706"/>
        <v>26.97</v>
      </c>
      <c r="JZ204" s="25">
        <f t="shared" si="707"/>
        <v>0</v>
      </c>
      <c r="KA204" s="25">
        <f t="shared" si="708"/>
        <v>0</v>
      </c>
      <c r="KB204" s="25">
        <f t="shared" si="709"/>
        <v>0</v>
      </c>
      <c r="KC204" s="25">
        <f t="shared" si="710"/>
        <v>0</v>
      </c>
      <c r="KD204" s="28" t="s">
        <v>98</v>
      </c>
      <c r="KE204" s="27">
        <v>0</v>
      </c>
      <c r="KF204" s="25">
        <f t="shared" si="711"/>
        <v>2.3999999999999986</v>
      </c>
      <c r="KG204" s="25">
        <f t="shared" si="829"/>
        <v>2.3999999999999986</v>
      </c>
      <c r="KH204" s="27">
        <v>0</v>
      </c>
      <c r="KI204" s="25">
        <f t="shared" si="712"/>
        <v>2.3999999999999986</v>
      </c>
      <c r="KJ204" s="25">
        <f t="shared" si="830"/>
        <v>2.3999999999999986</v>
      </c>
      <c r="KK204" s="25">
        <f t="shared" si="713"/>
        <v>0</v>
      </c>
      <c r="KL204" s="25">
        <f t="shared" si="714"/>
        <v>0</v>
      </c>
      <c r="KM204" s="25">
        <f t="shared" si="831"/>
        <v>0</v>
      </c>
      <c r="KN204" s="25">
        <f t="shared" si="715"/>
        <v>0</v>
      </c>
      <c r="KO204" s="25">
        <f t="shared" si="716"/>
        <v>0</v>
      </c>
      <c r="KP204" s="25">
        <f t="shared" si="832"/>
        <v>0</v>
      </c>
      <c r="KQ204" s="25">
        <f t="shared" si="717"/>
        <v>0.2</v>
      </c>
      <c r="KR204" s="25">
        <f t="shared" si="718"/>
        <v>0.2</v>
      </c>
      <c r="KS204" s="25">
        <f t="shared" si="833"/>
        <v>0.2</v>
      </c>
      <c r="KT204" s="25">
        <f t="shared" si="719"/>
        <v>0</v>
      </c>
      <c r="KU204" s="25">
        <f t="shared" si="720"/>
        <v>0</v>
      </c>
      <c r="KV204" s="25">
        <f t="shared" si="834"/>
        <v>0</v>
      </c>
      <c r="KW204" s="25">
        <f t="shared" si="721"/>
        <v>0</v>
      </c>
      <c r="KX204" s="25">
        <f t="shared" si="722"/>
        <v>0</v>
      </c>
      <c r="KY204" s="25">
        <f t="shared" si="835"/>
        <v>0</v>
      </c>
      <c r="KZ204" s="25">
        <f t="shared" si="723"/>
        <v>0</v>
      </c>
      <c r="LA204" s="25">
        <f t="shared" si="724"/>
        <v>0</v>
      </c>
      <c r="LB204" s="25">
        <f t="shared" si="836"/>
        <v>0</v>
      </c>
      <c r="LC204" s="25">
        <f t="shared" si="725"/>
        <v>1.4</v>
      </c>
      <c r="LD204" s="25">
        <f t="shared" si="726"/>
        <v>1.4</v>
      </c>
      <c r="LE204" s="25">
        <f t="shared" si="837"/>
        <v>1.4</v>
      </c>
      <c r="LF204" s="25">
        <f t="shared" si="727"/>
        <v>0</v>
      </c>
      <c r="LG204" s="25">
        <f t="shared" si="728"/>
        <v>0</v>
      </c>
      <c r="LH204" s="25">
        <f t="shared" si="838"/>
        <v>0</v>
      </c>
      <c r="LI204" s="25">
        <f t="shared" si="729"/>
        <v>0</v>
      </c>
      <c r="LJ204" s="25">
        <f t="shared" si="730"/>
        <v>0</v>
      </c>
      <c r="LK204" s="25">
        <f t="shared" si="839"/>
        <v>0</v>
      </c>
      <c r="LL204" s="25">
        <f t="shared" si="731"/>
        <v>0</v>
      </c>
      <c r="LM204" s="25">
        <f t="shared" si="732"/>
        <v>0</v>
      </c>
      <c r="LN204" s="25">
        <f t="shared" si="840"/>
        <v>0</v>
      </c>
      <c r="LO204" s="25">
        <f t="shared" si="733"/>
        <v>0</v>
      </c>
      <c r="LP204" s="25">
        <f t="shared" si="734"/>
        <v>0</v>
      </c>
      <c r="LQ204" s="25">
        <f t="shared" si="841"/>
        <v>0</v>
      </c>
      <c r="LR204" s="25">
        <f t="shared" si="735"/>
        <v>0</v>
      </c>
      <c r="LS204" s="25">
        <f t="shared" si="736"/>
        <v>0</v>
      </c>
      <c r="LT204" s="25">
        <f t="shared" si="842"/>
        <v>0</v>
      </c>
      <c r="LU204" s="25">
        <f t="shared" si="737"/>
        <v>0</v>
      </c>
      <c r="LV204" s="25">
        <f t="shared" si="738"/>
        <v>0</v>
      </c>
      <c r="LW204" s="25">
        <f t="shared" si="843"/>
        <v>0</v>
      </c>
      <c r="LX204" s="25">
        <f t="shared" si="739"/>
        <v>0</v>
      </c>
      <c r="LY204" s="25">
        <f t="shared" si="740"/>
        <v>0</v>
      </c>
      <c r="LZ204" s="25">
        <f t="shared" si="844"/>
        <v>0</v>
      </c>
      <c r="MA204" s="25">
        <f t="shared" si="741"/>
        <v>0</v>
      </c>
      <c r="MB204" s="25">
        <f t="shared" si="742"/>
        <v>0</v>
      </c>
      <c r="MC204" s="25">
        <f t="shared" si="845"/>
        <v>0</v>
      </c>
      <c r="MD204" s="25">
        <f t="shared" si="743"/>
        <v>0</v>
      </c>
      <c r="ME204" s="25">
        <f t="shared" si="744"/>
        <v>0</v>
      </c>
      <c r="MF204" s="25">
        <f t="shared" si="846"/>
        <v>0</v>
      </c>
      <c r="MG204" s="25">
        <f t="shared" si="745"/>
        <v>0</v>
      </c>
      <c r="MH204" s="25">
        <f t="shared" si="746"/>
        <v>0</v>
      </c>
      <c r="MI204" s="25">
        <f t="shared" si="847"/>
        <v>0</v>
      </c>
      <c r="MJ204" s="25">
        <f t="shared" si="747"/>
        <v>0</v>
      </c>
      <c r="MK204" s="25">
        <f t="shared" si="748"/>
        <v>0</v>
      </c>
      <c r="ML204" s="25">
        <f t="shared" si="848"/>
        <v>0</v>
      </c>
      <c r="MM204" s="25">
        <f t="shared" si="749"/>
        <v>0</v>
      </c>
      <c r="MN204" s="25">
        <f t="shared" si="750"/>
        <v>0</v>
      </c>
      <c r="MO204" s="25">
        <f t="shared" si="849"/>
        <v>0</v>
      </c>
      <c r="MP204" s="25">
        <f t="shared" si="751"/>
        <v>0</v>
      </c>
      <c r="MQ204" s="25">
        <f t="shared" si="752"/>
        <v>0</v>
      </c>
      <c r="MR204" s="25">
        <f t="shared" si="850"/>
        <v>0</v>
      </c>
      <c r="MS204" s="29">
        <v>1.4</v>
      </c>
      <c r="MT204" s="29">
        <v>0</v>
      </c>
      <c r="MU204" s="29">
        <v>1</v>
      </c>
      <c r="MV204" s="29">
        <v>1</v>
      </c>
      <c r="MW204" s="25">
        <f t="shared" si="753"/>
        <v>1.4</v>
      </c>
      <c r="MX204" s="25">
        <f t="shared" si="754"/>
        <v>3.36</v>
      </c>
      <c r="MY204" s="25">
        <f t="shared" si="755"/>
        <v>0</v>
      </c>
      <c r="MZ204" s="25">
        <f t="shared" si="756"/>
        <v>0</v>
      </c>
      <c r="NA204" s="25">
        <f t="shared" si="757"/>
        <v>1.4</v>
      </c>
      <c r="NB204" s="25">
        <f t="shared" si="758"/>
        <v>3.36</v>
      </c>
      <c r="NC204" s="25">
        <f t="shared" si="759"/>
        <v>0</v>
      </c>
      <c r="ND204" s="25">
        <f t="shared" si="760"/>
        <v>0</v>
      </c>
      <c r="NE204" s="25">
        <f t="shared" si="851"/>
        <v>1.4</v>
      </c>
      <c r="NF204" s="25">
        <f t="shared" si="851"/>
        <v>3.36</v>
      </c>
      <c r="NG204" s="25">
        <f t="shared" si="851"/>
        <v>0</v>
      </c>
      <c r="NH204" s="25">
        <f t="shared" si="851"/>
        <v>0</v>
      </c>
      <c r="NI204" s="25">
        <f t="shared" si="761"/>
        <v>126.03</v>
      </c>
      <c r="NJ204" s="25">
        <f t="shared" si="762"/>
        <v>0</v>
      </c>
      <c r="NK204" s="25">
        <f t="shared" si="763"/>
        <v>126.03</v>
      </c>
      <c r="NL204" s="25">
        <f t="shared" si="764"/>
        <v>68.22</v>
      </c>
      <c r="NM204" s="25">
        <f t="shared" si="765"/>
        <v>0</v>
      </c>
      <c r="NN204" s="25">
        <f t="shared" si="852"/>
        <v>68.22</v>
      </c>
      <c r="NO204" s="25">
        <f t="shared" si="766"/>
        <v>0</v>
      </c>
      <c r="NP204" s="25">
        <f t="shared" si="767"/>
        <v>0</v>
      </c>
      <c r="NQ204" s="25">
        <f t="shared" si="853"/>
        <v>0</v>
      </c>
      <c r="NR204" s="25">
        <f t="shared" si="768"/>
        <v>0</v>
      </c>
      <c r="NS204" s="25">
        <f t="shared" si="769"/>
        <v>0</v>
      </c>
      <c r="NT204" s="25">
        <f t="shared" si="854"/>
        <v>0</v>
      </c>
      <c r="NU204" s="25">
        <f t="shared" si="770"/>
        <v>0</v>
      </c>
      <c r="NV204" s="25">
        <f t="shared" si="771"/>
        <v>0</v>
      </c>
      <c r="NW204" s="25">
        <f t="shared" si="855"/>
        <v>0</v>
      </c>
      <c r="NX204" s="25">
        <f t="shared" si="856"/>
        <v>68.22</v>
      </c>
      <c r="NY204" s="25">
        <f t="shared" si="856"/>
        <v>0</v>
      </c>
      <c r="NZ204" s="25">
        <f t="shared" si="857"/>
        <v>68.22</v>
      </c>
      <c r="OA204" s="25">
        <f t="shared" si="858"/>
        <v>57.81</v>
      </c>
      <c r="OB204" s="25">
        <f t="shared" si="858"/>
        <v>0</v>
      </c>
      <c r="OC204" s="25">
        <f t="shared" si="859"/>
        <v>57.81</v>
      </c>
      <c r="OD204" s="25">
        <f t="shared" si="860"/>
        <v>68.22</v>
      </c>
      <c r="OE204" s="25">
        <f t="shared" si="860"/>
        <v>0</v>
      </c>
      <c r="OF204" s="25">
        <f t="shared" si="860"/>
        <v>68.22</v>
      </c>
      <c r="OG204" s="25">
        <f t="shared" si="772"/>
        <v>0</v>
      </c>
      <c r="OH204" s="25">
        <f t="shared" si="773"/>
        <v>0</v>
      </c>
      <c r="OI204" s="25">
        <f t="shared" si="774"/>
        <v>0</v>
      </c>
      <c r="OJ204" s="25">
        <f t="shared" si="775"/>
        <v>0</v>
      </c>
      <c r="OK204" s="25">
        <f t="shared" si="776"/>
        <v>0</v>
      </c>
      <c r="OL204" s="25">
        <f t="shared" si="777"/>
        <v>0</v>
      </c>
      <c r="OM204" s="25">
        <f t="shared" si="861"/>
        <v>0</v>
      </c>
      <c r="ON204" s="25">
        <f t="shared" si="861"/>
        <v>0</v>
      </c>
      <c r="OO204" s="25">
        <f t="shared" si="861"/>
        <v>0</v>
      </c>
      <c r="OP204" s="25">
        <f t="shared" si="778"/>
        <v>0</v>
      </c>
      <c r="OQ204" s="25">
        <f t="shared" si="779"/>
        <v>0</v>
      </c>
      <c r="OR204" s="25">
        <f t="shared" si="862"/>
        <v>0</v>
      </c>
      <c r="OS204" s="19">
        <v>536746.86</v>
      </c>
      <c r="OT204" s="19">
        <v>2370340.02</v>
      </c>
    </row>
    <row r="205" spans="1:410" ht="33" customHeight="1" x14ac:dyDescent="0.25">
      <c r="A205" s="18"/>
      <c r="B205" s="18" t="s">
        <v>939</v>
      </c>
      <c r="C205" s="18">
        <v>191.79</v>
      </c>
      <c r="D205" s="16" t="e">
        <f>_xlfn.IFNA(INDEX(#REF!,MATCH(E205,#REF!,0)),0)</f>
        <v>#REF!</v>
      </c>
      <c r="E205" s="18" t="s">
        <v>999</v>
      </c>
      <c r="F205" s="16" t="s">
        <v>765</v>
      </c>
      <c r="G205" s="16" t="s">
        <v>766</v>
      </c>
      <c r="H205" s="16" t="s">
        <v>767</v>
      </c>
      <c r="I205" s="16" t="s">
        <v>768</v>
      </c>
      <c r="J205" s="16" t="s">
        <v>769</v>
      </c>
      <c r="K205" s="16" t="s">
        <v>770</v>
      </c>
      <c r="L205" s="16" t="s">
        <v>771</v>
      </c>
      <c r="M205" s="18">
        <v>1.64</v>
      </c>
      <c r="N205" s="18">
        <v>1.94</v>
      </c>
      <c r="O205" s="18">
        <v>2.04</v>
      </c>
      <c r="P205" s="18">
        <v>2.34</v>
      </c>
      <c r="Q205" s="18">
        <v>0.1</v>
      </c>
      <c r="R205" s="18">
        <v>1.8399999999999999</v>
      </c>
      <c r="S205" s="18">
        <v>2.14</v>
      </c>
      <c r="T205" s="18">
        <v>0.2</v>
      </c>
      <c r="U205" s="18">
        <v>0</v>
      </c>
      <c r="V205" s="18">
        <v>0</v>
      </c>
      <c r="W205" s="18">
        <v>0</v>
      </c>
      <c r="X205" s="18">
        <v>1.64</v>
      </c>
      <c r="Y205" s="18">
        <v>1.9</v>
      </c>
      <c r="Z205" s="20">
        <f t="shared" si="780"/>
        <v>2.1</v>
      </c>
      <c r="AA205" s="18">
        <v>0.22</v>
      </c>
      <c r="AB205" s="18">
        <v>0</v>
      </c>
      <c r="AC205" s="18">
        <v>0</v>
      </c>
      <c r="AD205" s="18">
        <v>0</v>
      </c>
      <c r="AE205" s="18">
        <v>0</v>
      </c>
      <c r="AF205" s="18">
        <v>0</v>
      </c>
      <c r="AG205" s="18">
        <v>1.2</v>
      </c>
      <c r="AH205" s="18">
        <v>1.5</v>
      </c>
      <c r="AI205" s="20">
        <f t="shared" si="781"/>
        <v>2.25</v>
      </c>
      <c r="AJ205" s="18">
        <v>0</v>
      </c>
      <c r="AK205" s="18">
        <v>0</v>
      </c>
      <c r="AL205" s="20">
        <f t="shared" si="782"/>
        <v>0</v>
      </c>
      <c r="AM205" s="18">
        <v>1.64</v>
      </c>
      <c r="AN205" s="18">
        <v>1.5</v>
      </c>
      <c r="AO205" s="18">
        <v>0.15</v>
      </c>
      <c r="AP205" s="18">
        <v>0.22</v>
      </c>
      <c r="AQ205" s="18">
        <v>1.64</v>
      </c>
      <c r="AR205" s="18">
        <v>1.72</v>
      </c>
      <c r="AS205" s="18">
        <v>0.12</v>
      </c>
      <c r="AT205" s="18">
        <v>0.11</v>
      </c>
      <c r="AU205" s="18">
        <v>0</v>
      </c>
      <c r="AV205" s="18">
        <v>1</v>
      </c>
      <c r="AW205" s="18">
        <v>0</v>
      </c>
      <c r="AX205" s="18">
        <v>0</v>
      </c>
      <c r="AY205" s="18">
        <v>0</v>
      </c>
      <c r="AZ205" s="18">
        <v>0</v>
      </c>
      <c r="BA205" s="18">
        <v>0</v>
      </c>
      <c r="BB205" s="18">
        <v>0</v>
      </c>
      <c r="BC205" s="18">
        <v>0</v>
      </c>
      <c r="BD205" s="18">
        <v>0</v>
      </c>
      <c r="BE205" s="18">
        <v>2</v>
      </c>
      <c r="BF205" s="18">
        <v>0</v>
      </c>
      <c r="BG205" s="18">
        <v>0</v>
      </c>
      <c r="BH205" s="18">
        <v>0</v>
      </c>
      <c r="BI205" s="18">
        <v>0</v>
      </c>
      <c r="BJ205" s="18">
        <v>0</v>
      </c>
      <c r="BK205" s="18">
        <v>0</v>
      </c>
      <c r="BL205" s="18">
        <v>0</v>
      </c>
      <c r="BM205" s="18">
        <v>0</v>
      </c>
      <c r="BN205" s="18">
        <v>0</v>
      </c>
      <c r="BO205" s="18">
        <v>0</v>
      </c>
      <c r="BP205" s="18">
        <v>0</v>
      </c>
      <c r="BQ205" s="18">
        <v>0</v>
      </c>
      <c r="BR205" s="18">
        <v>0</v>
      </c>
      <c r="BS205" s="18">
        <v>0</v>
      </c>
      <c r="BT205" s="18">
        <v>0</v>
      </c>
      <c r="BU205" s="18">
        <v>0</v>
      </c>
      <c r="BV205" s="18">
        <v>0</v>
      </c>
      <c r="BW205" s="18">
        <v>0</v>
      </c>
      <c r="BX205" s="18">
        <v>0</v>
      </c>
      <c r="BY205" s="18">
        <v>0</v>
      </c>
      <c r="BZ205" s="18">
        <v>0</v>
      </c>
      <c r="CA205" s="16" t="e">
        <f>_xlfn.IFNA(IF(RIGHT(D205,2)="=G",0,INDEX(#REF!,MATCH(E205,#REF!,0))),0)</f>
        <v>#REF!</v>
      </c>
      <c r="CB205" s="16" t="s">
        <v>776</v>
      </c>
      <c r="CC205" s="18">
        <v>0</v>
      </c>
      <c r="CD205" s="18">
        <v>0</v>
      </c>
      <c r="CE205" s="18">
        <v>1.4</v>
      </c>
      <c r="CF205" s="18">
        <v>0.85</v>
      </c>
      <c r="CG205" s="18">
        <v>0.12</v>
      </c>
      <c r="CH205" s="18">
        <v>2</v>
      </c>
      <c r="CI205" s="16" t="s">
        <v>98</v>
      </c>
      <c r="CJ205" s="18">
        <v>0</v>
      </c>
      <c r="CK205" s="20">
        <f t="shared" si="648"/>
        <v>2.7</v>
      </c>
      <c r="CL205" s="20">
        <f t="shared" si="783"/>
        <v>2.7</v>
      </c>
      <c r="CM205" s="18">
        <v>34.130000000000003</v>
      </c>
      <c r="CN205" s="18">
        <v>27.97</v>
      </c>
      <c r="CO205" s="18">
        <v>27.131</v>
      </c>
      <c r="CP205" s="22">
        <f t="shared" si="649"/>
        <v>27.97</v>
      </c>
      <c r="CQ205" s="22">
        <f t="shared" si="650"/>
        <v>25.27</v>
      </c>
      <c r="CR205" s="22">
        <f t="shared" si="784"/>
        <v>2.7</v>
      </c>
      <c r="CS205" s="22">
        <f t="shared" si="651"/>
        <v>25.37</v>
      </c>
      <c r="CT205" s="22">
        <f t="shared" si="652"/>
        <v>25.57</v>
      </c>
      <c r="CU205" s="18">
        <v>25.57</v>
      </c>
      <c r="CV205" s="22">
        <f t="shared" si="785"/>
        <v>2.1</v>
      </c>
      <c r="CW205" s="22">
        <f t="shared" si="653"/>
        <v>0</v>
      </c>
      <c r="CX205" s="22">
        <f t="shared" si="654"/>
        <v>0</v>
      </c>
      <c r="CY205" s="22">
        <f t="shared" si="655"/>
        <v>27.7</v>
      </c>
      <c r="CZ205" s="22">
        <f t="shared" si="656"/>
        <v>27.85</v>
      </c>
      <c r="DA205" s="18">
        <v>27.97</v>
      </c>
      <c r="DB205" s="20">
        <f t="shared" si="786"/>
        <v>2.7</v>
      </c>
      <c r="DC205" s="20">
        <f t="shared" si="787"/>
        <v>0</v>
      </c>
      <c r="DD205" s="20">
        <f t="shared" si="788"/>
        <v>2.7</v>
      </c>
      <c r="DE205" s="20">
        <f t="shared" si="657"/>
        <v>0.1</v>
      </c>
      <c r="DF205" s="20">
        <f t="shared" si="658"/>
        <v>0.2</v>
      </c>
      <c r="DG205" s="20">
        <f t="shared" si="659"/>
        <v>2.37</v>
      </c>
      <c r="DH205" s="20">
        <f t="shared" si="660"/>
        <v>0</v>
      </c>
      <c r="DI205" s="20">
        <f t="shared" si="661"/>
        <v>0</v>
      </c>
      <c r="DJ205" s="20">
        <f t="shared" si="662"/>
        <v>0</v>
      </c>
      <c r="DK205" s="20">
        <f t="shared" si="789"/>
        <v>2.67</v>
      </c>
      <c r="DL205" s="20">
        <f t="shared" si="790"/>
        <v>0</v>
      </c>
      <c r="DM205" s="20">
        <f t="shared" si="791"/>
        <v>3.0000000000000249E-2</v>
      </c>
      <c r="DN205" s="20">
        <f t="shared" si="792"/>
        <v>0</v>
      </c>
      <c r="DO205" s="18">
        <v>2.54</v>
      </c>
      <c r="DP205" s="18">
        <v>0</v>
      </c>
      <c r="DQ205" s="18">
        <v>1</v>
      </c>
      <c r="DR205" s="18">
        <v>1</v>
      </c>
      <c r="DS205" s="25">
        <f t="shared" si="793"/>
        <v>2.54</v>
      </c>
      <c r="DT205" s="25">
        <f t="shared" si="794"/>
        <v>0</v>
      </c>
      <c r="DU205" s="25">
        <f t="shared" si="795"/>
        <v>6.86</v>
      </c>
      <c r="DV205" s="25">
        <f t="shared" si="796"/>
        <v>0</v>
      </c>
      <c r="DW205" s="25">
        <f t="shared" si="797"/>
        <v>6.86</v>
      </c>
      <c r="DX205" s="25">
        <f t="shared" si="798"/>
        <v>13.99</v>
      </c>
      <c r="DY205" s="25">
        <f t="shared" si="799"/>
        <v>0</v>
      </c>
      <c r="DZ205" s="25">
        <f t="shared" si="800"/>
        <v>13.99</v>
      </c>
      <c r="EA205" s="25">
        <f t="shared" si="801"/>
        <v>8.81</v>
      </c>
      <c r="EB205" s="25">
        <f t="shared" si="802"/>
        <v>0</v>
      </c>
      <c r="EC205" s="25">
        <f t="shared" si="803"/>
        <v>8.81</v>
      </c>
      <c r="ED205" s="25">
        <f t="shared" si="804"/>
        <v>5.18</v>
      </c>
      <c r="EE205" s="25">
        <f t="shared" si="804"/>
        <v>0</v>
      </c>
      <c r="EF205" s="25">
        <f t="shared" si="805"/>
        <v>5.18</v>
      </c>
      <c r="EG205" s="25">
        <f t="shared" si="806"/>
        <v>8.81</v>
      </c>
      <c r="EH205" s="25">
        <f t="shared" si="806"/>
        <v>0</v>
      </c>
      <c r="EI205" s="25">
        <f t="shared" si="807"/>
        <v>8.81</v>
      </c>
      <c r="EJ205" s="18">
        <v>191.79</v>
      </c>
      <c r="EK205" s="18">
        <v>154.69999999999999</v>
      </c>
      <c r="EL205" s="18" t="s">
        <v>999</v>
      </c>
      <c r="EM205" s="18" t="s">
        <v>1000</v>
      </c>
      <c r="EN205" s="16" t="s">
        <v>774</v>
      </c>
      <c r="EO205" s="16" t="s">
        <v>132</v>
      </c>
      <c r="EP205" s="16" t="e">
        <f>IF(OR(EN205="Cống tròn",EN205="Cống hộp",EN205="Ống nhựa"),INDEX(#REF!,MATCH(E205,#REF!,0)),IF(OR(EN205="Rãnh xây",EN205="Rãnh bê tông"),INDEX(#REF!,MATCH(E205,#REF!,0)),0))</f>
        <v>#REF!</v>
      </c>
      <c r="EQ205" s="18">
        <v>35.24</v>
      </c>
      <c r="ER205" s="18">
        <v>1</v>
      </c>
      <c r="ES205" s="25">
        <f t="shared" si="808"/>
        <v>35</v>
      </c>
      <c r="ET205" s="1" t="e">
        <f>_xlfn.IFNA(IF(EN205="Cống tròn",INDEX(#REF!,MATCH(E205,#REF!,0)),IF(EN205="Cống hộp",INDEX(#REF!,MATCH(E205,#REF!,0)),EU205&amp;" ,"&amp;EV205)),0)</f>
        <v>#REF!</v>
      </c>
      <c r="EU205" s="16" t="s">
        <v>769</v>
      </c>
      <c r="EV205" s="16" t="s">
        <v>775</v>
      </c>
      <c r="EW205" s="16" t="e">
        <f>_xlfn.IFNA(INDEX(#REF!,MATCH(E205,#REF!,0)),0)</f>
        <v>#REF!</v>
      </c>
      <c r="EX205" s="16"/>
      <c r="EY205" s="18">
        <v>0</v>
      </c>
      <c r="EZ205" s="18">
        <v>0</v>
      </c>
      <c r="FA205" s="18">
        <v>0</v>
      </c>
      <c r="FB205" s="19">
        <v>0</v>
      </c>
      <c r="FC205" s="19">
        <v>0</v>
      </c>
      <c r="FD205" s="25">
        <f t="shared" si="663"/>
        <v>0</v>
      </c>
      <c r="FE205" s="25">
        <f t="shared" si="809"/>
        <v>0</v>
      </c>
      <c r="FF205" s="18">
        <v>0.1</v>
      </c>
      <c r="FG205" s="18">
        <v>2</v>
      </c>
      <c r="FH205" s="18">
        <v>1</v>
      </c>
      <c r="FI205" s="25">
        <f t="shared" si="810"/>
        <v>1.2</v>
      </c>
      <c r="FJ205" s="18">
        <v>0</v>
      </c>
      <c r="FK205" s="18">
        <v>0</v>
      </c>
      <c r="FL205" s="18">
        <v>0.2</v>
      </c>
      <c r="FM205" s="18">
        <v>1.4</v>
      </c>
      <c r="FN205" s="18">
        <v>0</v>
      </c>
      <c r="FO205" s="25">
        <f t="shared" si="811"/>
        <v>1.4</v>
      </c>
      <c r="FP205" s="18">
        <v>1.4999999999999999E-2</v>
      </c>
      <c r="FQ205" s="18">
        <v>1</v>
      </c>
      <c r="FR205" s="25">
        <f t="shared" si="664"/>
        <v>34</v>
      </c>
      <c r="FS205" s="25">
        <f t="shared" si="665"/>
        <v>0.495</v>
      </c>
      <c r="FT205" s="25">
        <f t="shared" si="666"/>
        <v>34.494999999999997</v>
      </c>
      <c r="FU205" s="25">
        <f t="shared" si="667"/>
        <v>-0.74500000000000455</v>
      </c>
      <c r="FV205" s="25" t="str">
        <f t="shared" si="812"/>
        <v>Thêm 01</v>
      </c>
      <c r="FW205" s="25">
        <f t="shared" si="813"/>
        <v>0.27</v>
      </c>
      <c r="FX205" s="16"/>
      <c r="FY205" s="16"/>
      <c r="FZ205" s="16"/>
      <c r="GA205" s="16"/>
      <c r="GB205" s="19">
        <v>0</v>
      </c>
      <c r="GC205" s="19">
        <v>0</v>
      </c>
      <c r="GD205" s="19">
        <v>0</v>
      </c>
      <c r="GE205" s="19">
        <v>0</v>
      </c>
      <c r="GF205" s="19">
        <v>0</v>
      </c>
      <c r="GG205" s="19">
        <v>0</v>
      </c>
      <c r="GH205" s="19">
        <v>0</v>
      </c>
      <c r="GI205" s="19">
        <v>0</v>
      </c>
      <c r="GJ205" s="19">
        <v>0</v>
      </c>
      <c r="GK205" s="19">
        <v>0</v>
      </c>
      <c r="GL205" s="25">
        <f t="shared" si="668"/>
        <v>0</v>
      </c>
      <c r="GM205" s="25">
        <f t="shared" si="814"/>
        <v>0</v>
      </c>
      <c r="GN205" s="19">
        <v>0</v>
      </c>
      <c r="GO205" s="19">
        <v>0</v>
      </c>
      <c r="GP205" s="19">
        <v>0</v>
      </c>
      <c r="GQ205" s="19">
        <v>0</v>
      </c>
      <c r="GR205" s="1" t="e">
        <f>_xlfn.IFNA(INDEX(#REF!,MATCH(E205,#REF!,0)),0)</f>
        <v>#REF!</v>
      </c>
      <c r="GS205" s="16"/>
      <c r="GT205" s="18">
        <v>0</v>
      </c>
      <c r="GU205" s="18">
        <v>0</v>
      </c>
      <c r="GV205" s="18">
        <v>0</v>
      </c>
      <c r="GW205" s="18">
        <v>0</v>
      </c>
      <c r="GX205" s="25">
        <f t="shared" si="669"/>
        <v>0</v>
      </c>
      <c r="GY205" s="25">
        <f t="shared" si="670"/>
        <v>0</v>
      </c>
      <c r="GZ205" s="25">
        <f t="shared" si="815"/>
        <v>0</v>
      </c>
      <c r="HA205" s="1" t="e" cm="1">
        <f t="array" ref="HA205">INDEX(#REF!,MATCH(EJ205&amp;EK205&amp;HD205&amp;HE205&amp;HF205,#REF!&amp;#REF!&amp;#REF!&amp;#REF!&amp;#REF!,0))</f>
        <v>#REF!</v>
      </c>
      <c r="HB205" s="16"/>
      <c r="HC205" s="25">
        <f t="shared" si="816"/>
        <v>0</v>
      </c>
      <c r="HD205" s="18">
        <v>0</v>
      </c>
      <c r="HE205" s="18">
        <v>0</v>
      </c>
      <c r="HF205" s="18">
        <v>0</v>
      </c>
      <c r="HG205" s="1" t="e" cm="1">
        <f t="array" ref="HG205">INDEX(#REF!,MATCH(EJ205&amp;EK205&amp;HJ205&amp;HK205&amp;HL205,#REF!&amp;#REF!&amp;#REF!&amp;#REF!&amp;#REF!,0))</f>
        <v>#REF!</v>
      </c>
      <c r="HH205" s="16"/>
      <c r="HI205" s="25">
        <f t="shared" si="817"/>
        <v>0</v>
      </c>
      <c r="HJ205" s="25">
        <f t="shared" si="818"/>
        <v>0</v>
      </c>
      <c r="HK205" s="19">
        <v>0</v>
      </c>
      <c r="HL205" s="19">
        <v>0</v>
      </c>
      <c r="HM205" s="18">
        <v>0.01</v>
      </c>
      <c r="HN205" s="18">
        <v>1</v>
      </c>
      <c r="HO205" s="25">
        <f t="shared" si="819"/>
        <v>0</v>
      </c>
      <c r="HP205" s="25">
        <f t="shared" si="820"/>
        <v>0</v>
      </c>
      <c r="HQ205" s="25">
        <f t="shared" si="821"/>
        <v>0</v>
      </c>
      <c r="HR205" s="25">
        <f t="shared" si="822"/>
        <v>0</v>
      </c>
      <c r="HS205" s="25">
        <f t="shared" si="823"/>
        <v>0</v>
      </c>
      <c r="HT205" s="19">
        <v>0</v>
      </c>
      <c r="HU205" s="19">
        <v>0</v>
      </c>
      <c r="HV205" s="19">
        <v>0</v>
      </c>
      <c r="HW205" s="25">
        <f t="shared" si="824"/>
        <v>0</v>
      </c>
      <c r="HX205" s="19">
        <v>0</v>
      </c>
      <c r="HY205" s="19">
        <v>0</v>
      </c>
      <c r="HZ205" s="18">
        <v>27.97</v>
      </c>
      <c r="IA205" s="20">
        <f>ROUND(IF(EN205="Cống tròn",IF(EN205="Cống tròn",IF(EU205="Không có móng",IQ205-FF205,IF(EU205="Đế",IP205-FN205,IF(OR(EU205="Móng bê tông",EU205="Móng bê tông kết hợp đế"),II205-FJ205,0))),0),IF(EN205="Cống hộp",IF(AND(EN205="Cống hộp",EU205="Không có móng"),IQ205-GF205,IF(AND(EN205="Cống hộp",EU205="Móng bê tông"),IJ205-GB205,0)),IF(OR(EN205="Rãnh xây",EN205="Rãnh bê tông"),IF(OR(EN205="Rãnh xây",EN205="Rãnh bê tông"),IK205-GB205,0),IF(EN205="Ống nhựa",IF(AND(EN205="Ống nhựa",EU205="Không đắp cát"),IQ205-HT205,IF(AND(EN205="Ống nhựa",EU205="Đắp cát"),IH205-HX205,0)),IF(EN205="Rãnh thang",IF(EN205="Rãnh thang",IF(EU205="Móng bê tông",#REF!-#REF!,IQ205),0),0))))),2)</f>
        <v>25.57</v>
      </c>
      <c r="IB205" s="20">
        <f t="shared" si="825"/>
        <v>2.3999999999999986</v>
      </c>
      <c r="IC205" s="20">
        <f t="shared" si="671"/>
        <v>25.57</v>
      </c>
      <c r="ID205" s="20">
        <f t="shared" si="672"/>
        <v>0</v>
      </c>
      <c r="IE205" s="20">
        <f t="shared" si="673"/>
        <v>0</v>
      </c>
      <c r="IF205" s="20">
        <f t="shared" si="674"/>
        <v>0</v>
      </c>
      <c r="IG205" s="20">
        <f>IF(EN205="Rãnh thang",IF(AND(EN205="Rãnh thang",EU205="Móng bê tông"),IQ205-#REF!,0),IF(EN205="Ống nhựa",IF(AND(EN205="Ống nhựa",EU205="Đắp cát"),IQ205-HT205,0),IF(EN205="Cống tròn",IF(EN205="Cống tròn",IF(OR(EU205="Móng bê tông",EU205="Móng bê tông kết hợp đế"),IM205-FL205,0),0),IF(EN205="Cống hộp",IF(AND(EN205="Cống hộp",EU205="Móng bê tông"),IN205-GD205,0),IF(OR(EN205="Rãnh xây",EN205="Rãnh bê tông"),IF(AND(EN205="Rãnh xây",EU205="Móng bê tông"),IO205-GD205,IF(AND(EN205="Rãnh bê tông",EU205="Móng bê tông"),IO205-GD205,0)),0)))))</f>
        <v>25.57</v>
      </c>
      <c r="IH205" s="20">
        <f t="shared" si="675"/>
        <v>0</v>
      </c>
      <c r="II205" s="20">
        <f t="shared" si="676"/>
        <v>25.57</v>
      </c>
      <c r="IJ205" s="20">
        <f t="shared" si="677"/>
        <v>0</v>
      </c>
      <c r="IK205" s="20">
        <f t="shared" si="678"/>
        <v>0</v>
      </c>
      <c r="IL205" s="20">
        <f t="shared" si="679"/>
        <v>25.77</v>
      </c>
      <c r="IM205" s="20">
        <f t="shared" si="680"/>
        <v>25.77</v>
      </c>
      <c r="IN205" s="20">
        <f t="shared" si="681"/>
        <v>0</v>
      </c>
      <c r="IO205" s="20">
        <f t="shared" si="682"/>
        <v>0</v>
      </c>
      <c r="IP205" s="20">
        <f t="shared" si="683"/>
        <v>0</v>
      </c>
      <c r="IQ205" s="18">
        <v>25.87</v>
      </c>
      <c r="IR205" s="25">
        <f t="shared" si="826"/>
        <v>0</v>
      </c>
      <c r="IS205" s="25">
        <f t="shared" si="684"/>
        <v>0</v>
      </c>
      <c r="IT205" s="25">
        <f t="shared" si="685"/>
        <v>0</v>
      </c>
      <c r="IU205" s="25">
        <f>ROUND(IF(EN205="Cống tròn",IF(EN205="Cống tròn",IV205+FF205,0),IF(EN205="Cống hộp",IF(EN205="Cống hộp",IV205+GP205,0),IF(OR(EN205="Rãnh xây",EN205="Rãnh bê tông"),IF(OR(EN205="Rãnh xây",EN205="Rãnh bê tông"),IV205+GP205,0),IF(EN205="ống nhựa",IF(EN205="Ống nhựa",IV205+HT205,0),IF(EN205="Rãnh thang",IF(EN205="Rãnh thang",IQ205+#REF!,0),0))))),2)</f>
        <v>26.83</v>
      </c>
      <c r="IV205" s="18">
        <v>26.73</v>
      </c>
      <c r="IW205" s="25">
        <f t="shared" si="686"/>
        <v>26.83</v>
      </c>
      <c r="IX205" s="25">
        <f t="shared" si="687"/>
        <v>0</v>
      </c>
      <c r="IY205" s="25">
        <f t="shared" si="688"/>
        <v>0</v>
      </c>
      <c r="IZ205" s="25">
        <f t="shared" si="689"/>
        <v>0</v>
      </c>
      <c r="JA205" s="25">
        <f t="shared" si="690"/>
        <v>0</v>
      </c>
      <c r="JB205" s="18">
        <v>27.83</v>
      </c>
      <c r="JC205" s="20">
        <f>ROUND(IF(EN205="Cống tròn",IF(EN205="Cống tròn",IF(EU205="Không có móng",JS205-FF205,IF(EU205="Đế",JR205-FN205,IF(OR(EU205="Móng bê tông",EU205="Móng bê tông kết hợp đế"),JK205-FJ205,0))),0),IF(EN205="Cống hộp",IF(AND(EN205="Cống hộp",EU205="Không có móng"),JS205-GF205,IF(AND(EN205="Cống hộp",EU205="Móng bê tông"),JL205-GB205,0)),IF(OR(EN205="Rãnh xây",EN205="Rãnh bê tông"),IF(OR(EN205="Rãnh xây",EN205="Rãnh bê tông"),JM205-GB205,0),IF(EN205="Ống nhựa",IF(AND(EN205="Ống nhựa",EU205="Không đắp cát"),JS205-HT205,IF(AND(EN205="Ống nhựa",EU205="Đắp cát"),JJ205-HX205,0)),IF(EN205="Rãnh thang",IF(EN205="Rãnh thang",IF(EU205="Móng bê tông",#REF!-#REF!,JS205),0),0))))),2)</f>
        <v>25.43</v>
      </c>
      <c r="JD205" s="20">
        <f t="shared" si="827"/>
        <v>2.3999999999999986</v>
      </c>
      <c r="JE205" s="20">
        <f t="shared" si="691"/>
        <v>25.43</v>
      </c>
      <c r="JF205" s="20">
        <f t="shared" si="692"/>
        <v>0</v>
      </c>
      <c r="JG205" s="20">
        <f t="shared" si="693"/>
        <v>0</v>
      </c>
      <c r="JH205" s="20">
        <f t="shared" si="694"/>
        <v>0</v>
      </c>
      <c r="JI205" s="20">
        <f>IF(EN205="Rãnh thang",IF(AND(EN205="Rãnh thang",EU205="Móng bê tông"),JS205-#REF!,0),IF(EN205="Ống nhựa",IF(AND(EN205="Ống nhựa",EU205="Đắp cát"),JS205-HT205,0),IF(EN205="Cống tròn",IF(EN205="Cống tròn",IF(OR(EU205="Móng bê tông",EU205="Móng bê tông kết hợp đế"),JO205-FL205,0),0),IF(EN205="Cống hộp",IF(AND(EN205="Cống hộp",EU205="Móng bê tông"),JP205-GD205,0),IF(OR(EN205="Rãnh xây",EN205="Rãnh bê tông"),IF(AND(EN205="Rãnh xây",EU205="Móng bê tông"),JQ205-GD205,IF(AND(EN205="Rãnh bê tông",EU205="Móng bê tông"),JQ205-GD205,0)),0)))))</f>
        <v>25.43</v>
      </c>
      <c r="JJ205" s="20">
        <f t="shared" si="695"/>
        <v>0</v>
      </c>
      <c r="JK205" s="20">
        <f t="shared" si="696"/>
        <v>25.43</v>
      </c>
      <c r="JL205" s="20">
        <f t="shared" si="697"/>
        <v>0</v>
      </c>
      <c r="JM205" s="20">
        <f t="shared" si="698"/>
        <v>0</v>
      </c>
      <c r="JN205" s="20">
        <f t="shared" si="699"/>
        <v>25.63</v>
      </c>
      <c r="JO205" s="20">
        <f t="shared" si="700"/>
        <v>25.63</v>
      </c>
      <c r="JP205" s="20">
        <f t="shared" si="701"/>
        <v>0</v>
      </c>
      <c r="JQ205" s="20">
        <f t="shared" si="702"/>
        <v>0</v>
      </c>
      <c r="JR205" s="20">
        <f t="shared" si="703"/>
        <v>0</v>
      </c>
      <c r="JS205" s="26">
        <v>25.73</v>
      </c>
      <c r="JT205" s="25">
        <f t="shared" si="828"/>
        <v>0</v>
      </c>
      <c r="JU205" s="25">
        <f t="shared" si="704"/>
        <v>0</v>
      </c>
      <c r="JV205" s="25">
        <f t="shared" si="705"/>
        <v>0</v>
      </c>
      <c r="JW205" s="25">
        <f>ROUND(IF(EN205="Cống tròn",IF(EN205="Cống tròn",JX205+FF205,0),IF(EN205="Cống hộp",IF(EN205="Cống hộp",JX205+GP205,0),IF(OR(EN205="Rãnh xây",EN205="Rãnh bê tông"),IF(OR(EN205="Rãnh xây",EN205="Rãnh bê tông"),JX205+GP205,0),IF(EN205="ống nhựa",IF(EN205="Ống nhựa",JX205+HT205,0),IF(EN205="Rãnh thang",IF(EN205="Rãnh thang",JS205+#REF!,0),0))))),2)</f>
        <v>26.83</v>
      </c>
      <c r="JX205" s="27">
        <v>26.73</v>
      </c>
      <c r="JY205" s="25">
        <f t="shared" si="706"/>
        <v>26.83</v>
      </c>
      <c r="JZ205" s="25">
        <f t="shared" si="707"/>
        <v>0</v>
      </c>
      <c r="KA205" s="25">
        <f t="shared" si="708"/>
        <v>0</v>
      </c>
      <c r="KB205" s="25">
        <f t="shared" si="709"/>
        <v>0</v>
      </c>
      <c r="KC205" s="25">
        <f t="shared" si="710"/>
        <v>0</v>
      </c>
      <c r="KD205" s="28" t="s">
        <v>98</v>
      </c>
      <c r="KE205" s="27">
        <v>0</v>
      </c>
      <c r="KF205" s="25">
        <f t="shared" si="711"/>
        <v>2.3999999999999986</v>
      </c>
      <c r="KG205" s="25">
        <f t="shared" si="829"/>
        <v>2.3999999999999986</v>
      </c>
      <c r="KH205" s="27">
        <v>0</v>
      </c>
      <c r="KI205" s="25">
        <f t="shared" si="712"/>
        <v>2.3999999999999986</v>
      </c>
      <c r="KJ205" s="25">
        <f t="shared" si="830"/>
        <v>2.3999999999999986</v>
      </c>
      <c r="KK205" s="25">
        <f t="shared" si="713"/>
        <v>0</v>
      </c>
      <c r="KL205" s="25">
        <f t="shared" si="714"/>
        <v>0</v>
      </c>
      <c r="KM205" s="25">
        <f t="shared" si="831"/>
        <v>0</v>
      </c>
      <c r="KN205" s="25">
        <f t="shared" si="715"/>
        <v>0</v>
      </c>
      <c r="KO205" s="25">
        <f t="shared" si="716"/>
        <v>0</v>
      </c>
      <c r="KP205" s="25">
        <f t="shared" si="832"/>
        <v>0</v>
      </c>
      <c r="KQ205" s="25">
        <f t="shared" si="717"/>
        <v>0.2</v>
      </c>
      <c r="KR205" s="25">
        <f t="shared" si="718"/>
        <v>0.2</v>
      </c>
      <c r="KS205" s="25">
        <f t="shared" si="833"/>
        <v>0.2</v>
      </c>
      <c r="KT205" s="25">
        <f t="shared" si="719"/>
        <v>0</v>
      </c>
      <c r="KU205" s="25">
        <f t="shared" si="720"/>
        <v>0</v>
      </c>
      <c r="KV205" s="25">
        <f t="shared" si="834"/>
        <v>0</v>
      </c>
      <c r="KW205" s="25">
        <f t="shared" si="721"/>
        <v>0</v>
      </c>
      <c r="KX205" s="25">
        <f t="shared" si="722"/>
        <v>0</v>
      </c>
      <c r="KY205" s="25">
        <f t="shared" si="835"/>
        <v>0</v>
      </c>
      <c r="KZ205" s="25">
        <f t="shared" si="723"/>
        <v>0</v>
      </c>
      <c r="LA205" s="25">
        <f t="shared" si="724"/>
        <v>0</v>
      </c>
      <c r="LB205" s="25">
        <f t="shared" si="836"/>
        <v>0</v>
      </c>
      <c r="LC205" s="25">
        <f t="shared" si="725"/>
        <v>1.4</v>
      </c>
      <c r="LD205" s="25">
        <f t="shared" si="726"/>
        <v>1.4</v>
      </c>
      <c r="LE205" s="25">
        <f t="shared" si="837"/>
        <v>1.4</v>
      </c>
      <c r="LF205" s="25">
        <f t="shared" si="727"/>
        <v>0</v>
      </c>
      <c r="LG205" s="25">
        <f t="shared" si="728"/>
        <v>0</v>
      </c>
      <c r="LH205" s="25">
        <f t="shared" si="838"/>
        <v>0</v>
      </c>
      <c r="LI205" s="25">
        <f t="shared" si="729"/>
        <v>0</v>
      </c>
      <c r="LJ205" s="25">
        <f t="shared" si="730"/>
        <v>0</v>
      </c>
      <c r="LK205" s="25">
        <f t="shared" si="839"/>
        <v>0</v>
      </c>
      <c r="LL205" s="25">
        <f t="shared" si="731"/>
        <v>0</v>
      </c>
      <c r="LM205" s="25">
        <f t="shared" si="732"/>
        <v>0</v>
      </c>
      <c r="LN205" s="25">
        <f t="shared" si="840"/>
        <v>0</v>
      </c>
      <c r="LO205" s="25">
        <f t="shared" si="733"/>
        <v>0</v>
      </c>
      <c r="LP205" s="25">
        <f t="shared" si="734"/>
        <v>0</v>
      </c>
      <c r="LQ205" s="25">
        <f t="shared" si="841"/>
        <v>0</v>
      </c>
      <c r="LR205" s="25">
        <f t="shared" si="735"/>
        <v>0</v>
      </c>
      <c r="LS205" s="25">
        <f t="shared" si="736"/>
        <v>0</v>
      </c>
      <c r="LT205" s="25">
        <f t="shared" si="842"/>
        <v>0</v>
      </c>
      <c r="LU205" s="25">
        <f t="shared" si="737"/>
        <v>0</v>
      </c>
      <c r="LV205" s="25">
        <f t="shared" si="738"/>
        <v>0</v>
      </c>
      <c r="LW205" s="25">
        <f t="shared" si="843"/>
        <v>0</v>
      </c>
      <c r="LX205" s="25">
        <f t="shared" si="739"/>
        <v>0</v>
      </c>
      <c r="LY205" s="25">
        <f t="shared" si="740"/>
        <v>0</v>
      </c>
      <c r="LZ205" s="25">
        <f t="shared" si="844"/>
        <v>0</v>
      </c>
      <c r="MA205" s="25">
        <f t="shared" si="741"/>
        <v>0</v>
      </c>
      <c r="MB205" s="25">
        <f t="shared" si="742"/>
        <v>0</v>
      </c>
      <c r="MC205" s="25">
        <f t="shared" si="845"/>
        <v>0</v>
      </c>
      <c r="MD205" s="25">
        <f t="shared" si="743"/>
        <v>0</v>
      </c>
      <c r="ME205" s="25">
        <f t="shared" si="744"/>
        <v>0</v>
      </c>
      <c r="MF205" s="25">
        <f t="shared" si="846"/>
        <v>0</v>
      </c>
      <c r="MG205" s="25">
        <f t="shared" si="745"/>
        <v>0</v>
      </c>
      <c r="MH205" s="25">
        <f t="shared" si="746"/>
        <v>0</v>
      </c>
      <c r="MI205" s="25">
        <f t="shared" si="847"/>
        <v>0</v>
      </c>
      <c r="MJ205" s="25">
        <f t="shared" si="747"/>
        <v>0</v>
      </c>
      <c r="MK205" s="25">
        <f t="shared" si="748"/>
        <v>0</v>
      </c>
      <c r="ML205" s="25">
        <f t="shared" si="848"/>
        <v>0</v>
      </c>
      <c r="MM205" s="25">
        <f t="shared" si="749"/>
        <v>0</v>
      </c>
      <c r="MN205" s="25">
        <f t="shared" si="750"/>
        <v>0</v>
      </c>
      <c r="MO205" s="25">
        <f t="shared" si="849"/>
        <v>0</v>
      </c>
      <c r="MP205" s="25">
        <f t="shared" si="751"/>
        <v>0</v>
      </c>
      <c r="MQ205" s="25">
        <f t="shared" si="752"/>
        <v>0</v>
      </c>
      <c r="MR205" s="25">
        <f t="shared" si="850"/>
        <v>0</v>
      </c>
      <c r="MS205" s="29">
        <v>1.4</v>
      </c>
      <c r="MT205" s="29">
        <v>0</v>
      </c>
      <c r="MU205" s="29">
        <v>1</v>
      </c>
      <c r="MV205" s="29">
        <v>1</v>
      </c>
      <c r="MW205" s="25">
        <f t="shared" si="753"/>
        <v>1.4</v>
      </c>
      <c r="MX205" s="25">
        <f t="shared" si="754"/>
        <v>3.36</v>
      </c>
      <c r="MY205" s="25">
        <f t="shared" si="755"/>
        <v>0</v>
      </c>
      <c r="MZ205" s="25">
        <f t="shared" si="756"/>
        <v>0</v>
      </c>
      <c r="NA205" s="25">
        <f t="shared" si="757"/>
        <v>1.4</v>
      </c>
      <c r="NB205" s="25">
        <f t="shared" si="758"/>
        <v>3.36</v>
      </c>
      <c r="NC205" s="25">
        <f t="shared" si="759"/>
        <v>0</v>
      </c>
      <c r="ND205" s="25">
        <f t="shared" si="760"/>
        <v>0</v>
      </c>
      <c r="NE205" s="25">
        <f t="shared" si="851"/>
        <v>1.4</v>
      </c>
      <c r="NF205" s="25">
        <f t="shared" si="851"/>
        <v>3.36</v>
      </c>
      <c r="NG205" s="25">
        <f t="shared" si="851"/>
        <v>0</v>
      </c>
      <c r="NH205" s="25">
        <f t="shared" si="851"/>
        <v>0</v>
      </c>
      <c r="NI205" s="25">
        <f t="shared" si="761"/>
        <v>118.41</v>
      </c>
      <c r="NJ205" s="25">
        <f t="shared" si="762"/>
        <v>0</v>
      </c>
      <c r="NK205" s="25">
        <f t="shared" si="763"/>
        <v>118.41</v>
      </c>
      <c r="NL205" s="25">
        <f t="shared" si="764"/>
        <v>64.09</v>
      </c>
      <c r="NM205" s="25">
        <f t="shared" si="765"/>
        <v>0</v>
      </c>
      <c r="NN205" s="25">
        <f t="shared" si="852"/>
        <v>64.09</v>
      </c>
      <c r="NO205" s="25">
        <f t="shared" si="766"/>
        <v>0</v>
      </c>
      <c r="NP205" s="25">
        <f t="shared" si="767"/>
        <v>0</v>
      </c>
      <c r="NQ205" s="25">
        <f t="shared" si="853"/>
        <v>0</v>
      </c>
      <c r="NR205" s="25">
        <f t="shared" si="768"/>
        <v>0</v>
      </c>
      <c r="NS205" s="25">
        <f t="shared" si="769"/>
        <v>0</v>
      </c>
      <c r="NT205" s="25">
        <f t="shared" si="854"/>
        <v>0</v>
      </c>
      <c r="NU205" s="25">
        <f t="shared" si="770"/>
        <v>0</v>
      </c>
      <c r="NV205" s="25">
        <f t="shared" si="771"/>
        <v>0</v>
      </c>
      <c r="NW205" s="25">
        <f t="shared" si="855"/>
        <v>0</v>
      </c>
      <c r="NX205" s="25">
        <f t="shared" si="856"/>
        <v>64.09</v>
      </c>
      <c r="NY205" s="25">
        <f t="shared" si="856"/>
        <v>0</v>
      </c>
      <c r="NZ205" s="25">
        <f t="shared" si="857"/>
        <v>64.09</v>
      </c>
      <c r="OA205" s="25">
        <f t="shared" si="858"/>
        <v>54.32</v>
      </c>
      <c r="OB205" s="25">
        <f t="shared" si="858"/>
        <v>0</v>
      </c>
      <c r="OC205" s="25">
        <f t="shared" si="859"/>
        <v>54.32</v>
      </c>
      <c r="OD205" s="25">
        <f t="shared" si="860"/>
        <v>64.09</v>
      </c>
      <c r="OE205" s="25">
        <f t="shared" si="860"/>
        <v>0</v>
      </c>
      <c r="OF205" s="25">
        <f t="shared" si="860"/>
        <v>64.09</v>
      </c>
      <c r="OG205" s="25">
        <f t="shared" si="772"/>
        <v>0</v>
      </c>
      <c r="OH205" s="25">
        <f t="shared" si="773"/>
        <v>0</v>
      </c>
      <c r="OI205" s="25">
        <f t="shared" si="774"/>
        <v>0</v>
      </c>
      <c r="OJ205" s="25">
        <f t="shared" si="775"/>
        <v>0</v>
      </c>
      <c r="OK205" s="25">
        <f t="shared" si="776"/>
        <v>0</v>
      </c>
      <c r="OL205" s="25">
        <f t="shared" si="777"/>
        <v>0</v>
      </c>
      <c r="OM205" s="25">
        <f t="shared" si="861"/>
        <v>0</v>
      </c>
      <c r="ON205" s="25">
        <f t="shared" si="861"/>
        <v>0</v>
      </c>
      <c r="OO205" s="25">
        <f t="shared" si="861"/>
        <v>0</v>
      </c>
      <c r="OP205" s="25">
        <f t="shared" si="778"/>
        <v>0</v>
      </c>
      <c r="OQ205" s="25">
        <f t="shared" si="779"/>
        <v>0</v>
      </c>
      <c r="OR205" s="25">
        <f t="shared" si="862"/>
        <v>0</v>
      </c>
      <c r="OS205" s="19">
        <v>536785.56000000006</v>
      </c>
      <c r="OT205" s="19">
        <v>2370340.02</v>
      </c>
    </row>
    <row r="206" spans="1:410" ht="33" customHeight="1" x14ac:dyDescent="0.25">
      <c r="A206" s="18"/>
      <c r="B206" s="18" t="s">
        <v>939</v>
      </c>
      <c r="C206" s="18">
        <v>154.69999999999999</v>
      </c>
      <c r="D206" s="16" t="e">
        <f>_xlfn.IFNA(INDEX(#REF!,MATCH(E206,#REF!,0)),0)</f>
        <v>#REF!</v>
      </c>
      <c r="E206" s="18" t="s">
        <v>1000</v>
      </c>
      <c r="F206" s="16" t="s">
        <v>765</v>
      </c>
      <c r="G206" s="16" t="s">
        <v>766</v>
      </c>
      <c r="H206" s="16" t="s">
        <v>767</v>
      </c>
      <c r="I206" s="16" t="s">
        <v>768</v>
      </c>
      <c r="J206" s="16" t="s">
        <v>769</v>
      </c>
      <c r="K206" s="16" t="s">
        <v>770</v>
      </c>
      <c r="L206" s="16" t="s">
        <v>771</v>
      </c>
      <c r="M206" s="18">
        <v>2.94</v>
      </c>
      <c r="N206" s="18">
        <v>1.94</v>
      </c>
      <c r="O206" s="18">
        <v>3.34</v>
      </c>
      <c r="P206" s="18">
        <v>2.34</v>
      </c>
      <c r="Q206" s="18">
        <v>0.1</v>
      </c>
      <c r="R206" s="18">
        <v>3.14</v>
      </c>
      <c r="S206" s="18">
        <v>2.14</v>
      </c>
      <c r="T206" s="18">
        <v>0.2</v>
      </c>
      <c r="U206" s="18">
        <v>0</v>
      </c>
      <c r="V206" s="18">
        <v>0</v>
      </c>
      <c r="W206" s="18">
        <v>0</v>
      </c>
      <c r="X206" s="18">
        <v>2.94</v>
      </c>
      <c r="Y206" s="18">
        <v>1.9</v>
      </c>
      <c r="Z206" s="20">
        <f t="shared" si="780"/>
        <v>2.1</v>
      </c>
      <c r="AA206" s="18">
        <v>0.22</v>
      </c>
      <c r="AB206" s="18">
        <v>0</v>
      </c>
      <c r="AC206" s="18">
        <v>0</v>
      </c>
      <c r="AD206" s="18">
        <v>0</v>
      </c>
      <c r="AE206" s="18">
        <v>0</v>
      </c>
      <c r="AF206" s="18">
        <v>0</v>
      </c>
      <c r="AG206" s="18">
        <v>2.5</v>
      </c>
      <c r="AH206" s="18">
        <v>1.5</v>
      </c>
      <c r="AI206" s="20">
        <f t="shared" si="781"/>
        <v>2.25</v>
      </c>
      <c r="AJ206" s="18">
        <v>0</v>
      </c>
      <c r="AK206" s="18">
        <v>0</v>
      </c>
      <c r="AL206" s="20">
        <f t="shared" si="782"/>
        <v>0</v>
      </c>
      <c r="AM206" s="18">
        <v>2.94</v>
      </c>
      <c r="AN206" s="18">
        <v>1.5</v>
      </c>
      <c r="AO206" s="18">
        <v>0.15</v>
      </c>
      <c r="AP206" s="18">
        <v>0.22</v>
      </c>
      <c r="AQ206" s="18">
        <v>2.94</v>
      </c>
      <c r="AR206" s="18">
        <v>1.72</v>
      </c>
      <c r="AS206" s="18">
        <v>0.12</v>
      </c>
      <c r="AT206" s="18">
        <v>0.11</v>
      </c>
      <c r="AU206" s="18">
        <v>0</v>
      </c>
      <c r="AV206" s="18">
        <v>1</v>
      </c>
      <c r="AW206" s="18">
        <v>0</v>
      </c>
      <c r="AX206" s="18">
        <v>0</v>
      </c>
      <c r="AY206" s="18">
        <v>0</v>
      </c>
      <c r="AZ206" s="18">
        <v>0</v>
      </c>
      <c r="BA206" s="18">
        <v>0</v>
      </c>
      <c r="BB206" s="18">
        <v>0</v>
      </c>
      <c r="BC206" s="18">
        <v>0</v>
      </c>
      <c r="BD206" s="18">
        <v>0</v>
      </c>
      <c r="BE206" s="18">
        <v>2</v>
      </c>
      <c r="BF206" s="18">
        <v>0</v>
      </c>
      <c r="BG206" s="18">
        <v>0</v>
      </c>
      <c r="BH206" s="18">
        <v>0</v>
      </c>
      <c r="BI206" s="18">
        <v>0</v>
      </c>
      <c r="BJ206" s="18">
        <v>0</v>
      </c>
      <c r="BK206" s="18">
        <v>0</v>
      </c>
      <c r="BL206" s="18">
        <v>0</v>
      </c>
      <c r="BM206" s="18">
        <v>0</v>
      </c>
      <c r="BN206" s="18">
        <v>0</v>
      </c>
      <c r="BO206" s="18">
        <v>0</v>
      </c>
      <c r="BP206" s="18">
        <v>2</v>
      </c>
      <c r="BQ206" s="18">
        <v>0</v>
      </c>
      <c r="BR206" s="18">
        <v>0</v>
      </c>
      <c r="BS206" s="18">
        <v>0</v>
      </c>
      <c r="BT206" s="18">
        <v>0</v>
      </c>
      <c r="BU206" s="18">
        <v>0</v>
      </c>
      <c r="BV206" s="18">
        <v>0</v>
      </c>
      <c r="BW206" s="18">
        <v>0</v>
      </c>
      <c r="BX206" s="18">
        <v>0</v>
      </c>
      <c r="BY206" s="18">
        <v>0</v>
      </c>
      <c r="BZ206" s="18">
        <v>0</v>
      </c>
      <c r="CA206" s="16" t="e">
        <f>_xlfn.IFNA(IF(RIGHT(D206,2)="=G",0,INDEX(#REF!,MATCH(E206,#REF!,0))),0)</f>
        <v>#REF!</v>
      </c>
      <c r="CB206" s="16" t="s">
        <v>776</v>
      </c>
      <c r="CC206" s="18">
        <v>0</v>
      </c>
      <c r="CD206" s="18">
        <v>0</v>
      </c>
      <c r="CE206" s="18">
        <v>1.7</v>
      </c>
      <c r="CF206" s="18">
        <v>0.89</v>
      </c>
      <c r="CG206" s="18">
        <v>0.12</v>
      </c>
      <c r="CH206" s="18">
        <v>3</v>
      </c>
      <c r="CI206" s="16" t="s">
        <v>98</v>
      </c>
      <c r="CJ206" s="18">
        <v>0</v>
      </c>
      <c r="CK206" s="20">
        <f t="shared" si="648"/>
        <v>2.7</v>
      </c>
      <c r="CL206" s="20">
        <f t="shared" si="783"/>
        <v>2.7</v>
      </c>
      <c r="CM206" s="18">
        <v>32.549999999999997</v>
      </c>
      <c r="CN206" s="18">
        <v>27.83</v>
      </c>
      <c r="CO206" s="18">
        <v>26.991</v>
      </c>
      <c r="CP206" s="22">
        <f t="shared" si="649"/>
        <v>27.83</v>
      </c>
      <c r="CQ206" s="22">
        <f t="shared" si="650"/>
        <v>25.13</v>
      </c>
      <c r="CR206" s="22">
        <f t="shared" si="784"/>
        <v>2.7</v>
      </c>
      <c r="CS206" s="22">
        <f t="shared" si="651"/>
        <v>25.23</v>
      </c>
      <c r="CT206" s="22">
        <f t="shared" si="652"/>
        <v>25.43</v>
      </c>
      <c r="CU206" s="18">
        <v>25.43</v>
      </c>
      <c r="CV206" s="22">
        <f t="shared" si="785"/>
        <v>2.1</v>
      </c>
      <c r="CW206" s="22">
        <f t="shared" si="653"/>
        <v>0</v>
      </c>
      <c r="CX206" s="22">
        <f t="shared" si="654"/>
        <v>0</v>
      </c>
      <c r="CY206" s="22">
        <f t="shared" si="655"/>
        <v>27.56</v>
      </c>
      <c r="CZ206" s="22">
        <f t="shared" si="656"/>
        <v>27.71</v>
      </c>
      <c r="DA206" s="18">
        <v>27.83</v>
      </c>
      <c r="DB206" s="20">
        <f t="shared" si="786"/>
        <v>2.7</v>
      </c>
      <c r="DC206" s="20">
        <f t="shared" si="787"/>
        <v>0</v>
      </c>
      <c r="DD206" s="20">
        <f t="shared" si="788"/>
        <v>2.7</v>
      </c>
      <c r="DE206" s="20">
        <f t="shared" si="657"/>
        <v>0.1</v>
      </c>
      <c r="DF206" s="20">
        <f t="shared" si="658"/>
        <v>0.2</v>
      </c>
      <c r="DG206" s="20">
        <f t="shared" si="659"/>
        <v>2.37</v>
      </c>
      <c r="DH206" s="20">
        <f t="shared" si="660"/>
        <v>0</v>
      </c>
      <c r="DI206" s="20">
        <f t="shared" si="661"/>
        <v>0</v>
      </c>
      <c r="DJ206" s="20">
        <f t="shared" si="662"/>
        <v>0</v>
      </c>
      <c r="DK206" s="20">
        <f t="shared" si="789"/>
        <v>2.67</v>
      </c>
      <c r="DL206" s="20">
        <f t="shared" si="790"/>
        <v>0</v>
      </c>
      <c r="DM206" s="20">
        <f t="shared" si="791"/>
        <v>3.0000000000000249E-2</v>
      </c>
      <c r="DN206" s="20">
        <f t="shared" si="792"/>
        <v>0</v>
      </c>
      <c r="DO206" s="18">
        <v>2.54</v>
      </c>
      <c r="DP206" s="18">
        <v>0</v>
      </c>
      <c r="DQ206" s="18">
        <v>1</v>
      </c>
      <c r="DR206" s="18">
        <v>1</v>
      </c>
      <c r="DS206" s="25">
        <f t="shared" si="793"/>
        <v>2.54</v>
      </c>
      <c r="DT206" s="25">
        <f t="shared" si="794"/>
        <v>0</v>
      </c>
      <c r="DU206" s="25">
        <f t="shared" si="795"/>
        <v>6.86</v>
      </c>
      <c r="DV206" s="25">
        <f t="shared" si="796"/>
        <v>0</v>
      </c>
      <c r="DW206" s="25">
        <f t="shared" si="797"/>
        <v>6.86</v>
      </c>
      <c r="DX206" s="25">
        <f t="shared" si="798"/>
        <v>22.91</v>
      </c>
      <c r="DY206" s="25">
        <f t="shared" si="799"/>
        <v>0</v>
      </c>
      <c r="DZ206" s="25">
        <f t="shared" si="800"/>
        <v>22.91</v>
      </c>
      <c r="EA206" s="25">
        <f t="shared" si="801"/>
        <v>15.64</v>
      </c>
      <c r="EB206" s="25">
        <f t="shared" si="802"/>
        <v>0</v>
      </c>
      <c r="EC206" s="25">
        <f t="shared" si="803"/>
        <v>15.64</v>
      </c>
      <c r="ED206" s="25">
        <f t="shared" si="804"/>
        <v>7.27</v>
      </c>
      <c r="EE206" s="25">
        <f t="shared" si="804"/>
        <v>0</v>
      </c>
      <c r="EF206" s="25">
        <f t="shared" si="805"/>
        <v>7.27</v>
      </c>
      <c r="EG206" s="25">
        <f t="shared" si="806"/>
        <v>15.64</v>
      </c>
      <c r="EH206" s="25">
        <f t="shared" si="806"/>
        <v>0</v>
      </c>
      <c r="EI206" s="25">
        <f t="shared" si="807"/>
        <v>15.64</v>
      </c>
      <c r="EJ206" s="18">
        <v>154.69999999999999</v>
      </c>
      <c r="EK206" s="18">
        <v>115.35</v>
      </c>
      <c r="EL206" s="18" t="s">
        <v>1000</v>
      </c>
      <c r="EM206" s="18" t="s">
        <v>1001</v>
      </c>
      <c r="EN206" s="16" t="s">
        <v>774</v>
      </c>
      <c r="EO206" s="16" t="s">
        <v>132</v>
      </c>
      <c r="EP206" s="16" t="e">
        <f>IF(OR(EN206="Cống tròn",EN206="Cống hộp",EN206="Ống nhựa"),INDEX(#REF!,MATCH(E206,#REF!,0)),IF(OR(EN206="Rãnh xây",EN206="Rãnh bê tông"),INDEX(#REF!,MATCH(E206,#REF!,0)),0))</f>
        <v>#REF!</v>
      </c>
      <c r="EQ206" s="18">
        <v>37.499999999999993</v>
      </c>
      <c r="ER206" s="18">
        <v>1</v>
      </c>
      <c r="ES206" s="25">
        <f t="shared" si="808"/>
        <v>37</v>
      </c>
      <c r="ET206" s="1" t="e">
        <f>_xlfn.IFNA(IF(EN206="Cống tròn",INDEX(#REF!,MATCH(E206,#REF!,0)),IF(EN206="Cống hộp",INDEX(#REF!,MATCH(E206,#REF!,0)),EU206&amp;" ,"&amp;EV206)),0)</f>
        <v>#REF!</v>
      </c>
      <c r="EU206" s="16" t="s">
        <v>769</v>
      </c>
      <c r="EV206" s="16" t="s">
        <v>775</v>
      </c>
      <c r="EW206" s="16" t="e">
        <f>_xlfn.IFNA(INDEX(#REF!,MATCH(E206,#REF!,0)),0)</f>
        <v>#REF!</v>
      </c>
      <c r="EX206" s="16"/>
      <c r="EY206" s="18">
        <v>0</v>
      </c>
      <c r="EZ206" s="18">
        <v>0</v>
      </c>
      <c r="FA206" s="18">
        <v>0</v>
      </c>
      <c r="FB206" s="19">
        <v>0</v>
      </c>
      <c r="FC206" s="19">
        <v>0</v>
      </c>
      <c r="FD206" s="25">
        <f t="shared" si="663"/>
        <v>0</v>
      </c>
      <c r="FE206" s="25">
        <f t="shared" si="809"/>
        <v>0</v>
      </c>
      <c r="FF206" s="18">
        <v>0.1</v>
      </c>
      <c r="FG206" s="18">
        <v>2</v>
      </c>
      <c r="FH206" s="18">
        <v>1</v>
      </c>
      <c r="FI206" s="25">
        <f t="shared" si="810"/>
        <v>1.2</v>
      </c>
      <c r="FJ206" s="18">
        <v>0</v>
      </c>
      <c r="FK206" s="18">
        <v>0</v>
      </c>
      <c r="FL206" s="18">
        <v>0.2</v>
      </c>
      <c r="FM206" s="18">
        <v>1.4</v>
      </c>
      <c r="FN206" s="18">
        <v>0</v>
      </c>
      <c r="FO206" s="25">
        <f t="shared" si="811"/>
        <v>1.4</v>
      </c>
      <c r="FP206" s="18">
        <v>1.4999999999999999E-2</v>
      </c>
      <c r="FQ206" s="18">
        <v>1</v>
      </c>
      <c r="FR206" s="25">
        <f t="shared" si="664"/>
        <v>36</v>
      </c>
      <c r="FS206" s="25">
        <f t="shared" si="665"/>
        <v>0.52500000000000002</v>
      </c>
      <c r="FT206" s="25">
        <f t="shared" si="666"/>
        <v>36.524999999999999</v>
      </c>
      <c r="FU206" s="25">
        <f t="shared" si="667"/>
        <v>-0.97499999999999432</v>
      </c>
      <c r="FV206" s="25" t="str">
        <f t="shared" si="812"/>
        <v>Thêm 01</v>
      </c>
      <c r="FW206" s="25">
        <f t="shared" si="813"/>
        <v>0.04</v>
      </c>
      <c r="FX206" s="16"/>
      <c r="FY206" s="16"/>
      <c r="FZ206" s="16"/>
      <c r="GA206" s="16"/>
      <c r="GB206" s="19">
        <v>0</v>
      </c>
      <c r="GC206" s="19">
        <v>0</v>
      </c>
      <c r="GD206" s="19">
        <v>0</v>
      </c>
      <c r="GE206" s="19">
        <v>0</v>
      </c>
      <c r="GF206" s="19">
        <v>0</v>
      </c>
      <c r="GG206" s="19">
        <v>0</v>
      </c>
      <c r="GH206" s="19">
        <v>0</v>
      </c>
      <c r="GI206" s="19">
        <v>0</v>
      </c>
      <c r="GJ206" s="19">
        <v>0</v>
      </c>
      <c r="GK206" s="19">
        <v>0</v>
      </c>
      <c r="GL206" s="25">
        <f t="shared" si="668"/>
        <v>0</v>
      </c>
      <c r="GM206" s="25">
        <f t="shared" si="814"/>
        <v>0</v>
      </c>
      <c r="GN206" s="19">
        <v>0</v>
      </c>
      <c r="GO206" s="19">
        <v>0</v>
      </c>
      <c r="GP206" s="19">
        <v>0</v>
      </c>
      <c r="GQ206" s="19">
        <v>0</v>
      </c>
      <c r="GR206" s="1" t="e">
        <f>_xlfn.IFNA(INDEX(#REF!,MATCH(E206,#REF!,0)),0)</f>
        <v>#REF!</v>
      </c>
      <c r="GS206" s="16"/>
      <c r="GT206" s="18">
        <v>0</v>
      </c>
      <c r="GU206" s="18">
        <v>0</v>
      </c>
      <c r="GV206" s="18">
        <v>0</v>
      </c>
      <c r="GW206" s="18">
        <v>0</v>
      </c>
      <c r="GX206" s="25">
        <f t="shared" si="669"/>
        <v>0</v>
      </c>
      <c r="GY206" s="25">
        <f t="shared" si="670"/>
        <v>0</v>
      </c>
      <c r="GZ206" s="25">
        <f t="shared" si="815"/>
        <v>0</v>
      </c>
      <c r="HA206" s="1" t="e" cm="1">
        <f t="array" ref="HA206">INDEX(#REF!,MATCH(EJ206&amp;EK206&amp;HD206&amp;HE206&amp;HF206,#REF!&amp;#REF!&amp;#REF!&amp;#REF!&amp;#REF!,0))</f>
        <v>#REF!</v>
      </c>
      <c r="HB206" s="16"/>
      <c r="HC206" s="25">
        <f t="shared" si="816"/>
        <v>0</v>
      </c>
      <c r="HD206" s="18">
        <v>0</v>
      </c>
      <c r="HE206" s="18">
        <v>0</v>
      </c>
      <c r="HF206" s="18">
        <v>0</v>
      </c>
      <c r="HG206" s="1" t="e" cm="1">
        <f t="array" ref="HG206">INDEX(#REF!,MATCH(EJ206&amp;EK206&amp;HJ206&amp;HK206&amp;HL206,#REF!&amp;#REF!&amp;#REF!&amp;#REF!&amp;#REF!,0))</f>
        <v>#REF!</v>
      </c>
      <c r="HH206" s="16"/>
      <c r="HI206" s="25">
        <f t="shared" si="817"/>
        <v>0</v>
      </c>
      <c r="HJ206" s="25">
        <f t="shared" si="818"/>
        <v>0</v>
      </c>
      <c r="HK206" s="19">
        <v>0</v>
      </c>
      <c r="HL206" s="19">
        <v>0</v>
      </c>
      <c r="HM206" s="18">
        <v>0.01</v>
      </c>
      <c r="HN206" s="18">
        <v>1</v>
      </c>
      <c r="HO206" s="25">
        <f t="shared" si="819"/>
        <v>0</v>
      </c>
      <c r="HP206" s="25">
        <f t="shared" si="820"/>
        <v>0</v>
      </c>
      <c r="HQ206" s="25">
        <f t="shared" si="821"/>
        <v>0</v>
      </c>
      <c r="HR206" s="25">
        <f t="shared" si="822"/>
        <v>0</v>
      </c>
      <c r="HS206" s="25">
        <f t="shared" si="823"/>
        <v>0</v>
      </c>
      <c r="HT206" s="19">
        <v>0</v>
      </c>
      <c r="HU206" s="19">
        <v>0</v>
      </c>
      <c r="HV206" s="19">
        <v>0</v>
      </c>
      <c r="HW206" s="25">
        <f t="shared" si="824"/>
        <v>0</v>
      </c>
      <c r="HX206" s="19">
        <v>0</v>
      </c>
      <c r="HY206" s="19">
        <v>0</v>
      </c>
      <c r="HZ206" s="18">
        <v>27.83</v>
      </c>
      <c r="IA206" s="20">
        <f>ROUND(IF(EN206="Cống tròn",IF(EN206="Cống tròn",IF(EU206="Không có móng",IQ206-FF206,IF(EU206="Đế",IP206-FN206,IF(OR(EU206="Móng bê tông",EU206="Móng bê tông kết hợp đế"),II206-FJ206,0))),0),IF(EN206="Cống hộp",IF(AND(EN206="Cống hộp",EU206="Không có móng"),IQ206-GF206,IF(AND(EN206="Cống hộp",EU206="Móng bê tông"),IJ206-GB206,0)),IF(OR(EN206="Rãnh xây",EN206="Rãnh bê tông"),IF(OR(EN206="Rãnh xây",EN206="Rãnh bê tông"),IK206-GB206,0),IF(EN206="Ống nhựa",IF(AND(EN206="Ống nhựa",EU206="Không đắp cát"),IQ206-HT206,IF(AND(EN206="Ống nhựa",EU206="Đắp cát"),IH206-HX206,0)),IF(EN206="Rãnh thang",IF(EN206="Rãnh thang",IF(EU206="Móng bê tông",#REF!-#REF!,IQ206),0),0))))),2)</f>
        <v>25.43</v>
      </c>
      <c r="IB206" s="20">
        <f t="shared" si="825"/>
        <v>2.3999999999999986</v>
      </c>
      <c r="IC206" s="20">
        <f t="shared" si="671"/>
        <v>25.43</v>
      </c>
      <c r="ID206" s="20">
        <f t="shared" si="672"/>
        <v>0</v>
      </c>
      <c r="IE206" s="20">
        <f t="shared" si="673"/>
        <v>0</v>
      </c>
      <c r="IF206" s="20">
        <f t="shared" si="674"/>
        <v>0</v>
      </c>
      <c r="IG206" s="20">
        <f>IF(EN206="Rãnh thang",IF(AND(EN206="Rãnh thang",EU206="Móng bê tông"),IQ206-#REF!,0),IF(EN206="Ống nhựa",IF(AND(EN206="Ống nhựa",EU206="Đắp cát"),IQ206-HT206,0),IF(EN206="Cống tròn",IF(EN206="Cống tròn",IF(OR(EU206="Móng bê tông",EU206="Móng bê tông kết hợp đế"),IM206-FL206,0),0),IF(EN206="Cống hộp",IF(AND(EN206="Cống hộp",EU206="Móng bê tông"),IN206-GD206,0),IF(OR(EN206="Rãnh xây",EN206="Rãnh bê tông"),IF(AND(EN206="Rãnh xây",EU206="Móng bê tông"),IO206-GD206,IF(AND(EN206="Rãnh bê tông",EU206="Móng bê tông"),IO206-GD206,0)),0)))))</f>
        <v>25.43</v>
      </c>
      <c r="IH206" s="20">
        <f t="shared" si="675"/>
        <v>0</v>
      </c>
      <c r="II206" s="20">
        <f t="shared" si="676"/>
        <v>25.43</v>
      </c>
      <c r="IJ206" s="20">
        <f t="shared" si="677"/>
        <v>0</v>
      </c>
      <c r="IK206" s="20">
        <f t="shared" si="678"/>
        <v>0</v>
      </c>
      <c r="IL206" s="20">
        <f t="shared" si="679"/>
        <v>25.63</v>
      </c>
      <c r="IM206" s="20">
        <f t="shared" si="680"/>
        <v>25.63</v>
      </c>
      <c r="IN206" s="20">
        <f t="shared" si="681"/>
        <v>0</v>
      </c>
      <c r="IO206" s="20">
        <f t="shared" si="682"/>
        <v>0</v>
      </c>
      <c r="IP206" s="20">
        <f t="shared" si="683"/>
        <v>0</v>
      </c>
      <c r="IQ206" s="18">
        <v>25.73</v>
      </c>
      <c r="IR206" s="25">
        <f t="shared" si="826"/>
        <v>0</v>
      </c>
      <c r="IS206" s="25">
        <f t="shared" si="684"/>
        <v>0</v>
      </c>
      <c r="IT206" s="25">
        <f t="shared" si="685"/>
        <v>0</v>
      </c>
      <c r="IU206" s="25">
        <f>ROUND(IF(EN206="Cống tròn",IF(EN206="Cống tròn",IV206+FF206,0),IF(EN206="Cống hộp",IF(EN206="Cống hộp",IV206+GP206,0),IF(OR(EN206="Rãnh xây",EN206="Rãnh bê tông"),IF(OR(EN206="Rãnh xây",EN206="Rãnh bê tông"),IV206+GP206,0),IF(EN206="ống nhựa",IF(EN206="Ống nhựa",IV206+HT206,0),IF(EN206="Rãnh thang",IF(EN206="Rãnh thang",IQ206+#REF!,0),0))))),2)</f>
        <v>26.69</v>
      </c>
      <c r="IV206" s="18">
        <v>26.59</v>
      </c>
      <c r="IW206" s="25">
        <f t="shared" si="686"/>
        <v>26.69</v>
      </c>
      <c r="IX206" s="25">
        <f t="shared" si="687"/>
        <v>0</v>
      </c>
      <c r="IY206" s="25">
        <f t="shared" si="688"/>
        <v>0</v>
      </c>
      <c r="IZ206" s="25">
        <f t="shared" si="689"/>
        <v>0</v>
      </c>
      <c r="JA206" s="25">
        <f t="shared" si="690"/>
        <v>0</v>
      </c>
      <c r="JB206" s="18">
        <v>27.69</v>
      </c>
      <c r="JC206" s="20">
        <f>ROUND(IF(EN206="Cống tròn",IF(EN206="Cống tròn",IF(EU206="Không có móng",JS206-FF206,IF(EU206="Đế",JR206-FN206,IF(OR(EU206="Móng bê tông",EU206="Móng bê tông kết hợp đế"),JK206-FJ206,0))),0),IF(EN206="Cống hộp",IF(AND(EN206="Cống hộp",EU206="Không có móng"),JS206-GF206,IF(AND(EN206="Cống hộp",EU206="Móng bê tông"),JL206-GB206,0)),IF(OR(EN206="Rãnh xây",EN206="Rãnh bê tông"),IF(OR(EN206="Rãnh xây",EN206="Rãnh bê tông"),JM206-GB206,0),IF(EN206="Ống nhựa",IF(AND(EN206="Ống nhựa",EU206="Không đắp cát"),JS206-HT206,IF(AND(EN206="Ống nhựa",EU206="Đắp cát"),JJ206-HX206,0)),IF(EN206="Rãnh thang",IF(EN206="Rãnh thang",IF(EU206="Móng bê tông",#REF!-#REF!,JS206),0),0))))),2)</f>
        <v>25.29</v>
      </c>
      <c r="JD206" s="20">
        <f t="shared" si="827"/>
        <v>2.4000000000000021</v>
      </c>
      <c r="JE206" s="20">
        <f t="shared" si="691"/>
        <v>25.29</v>
      </c>
      <c r="JF206" s="20">
        <f t="shared" si="692"/>
        <v>0</v>
      </c>
      <c r="JG206" s="20">
        <f t="shared" si="693"/>
        <v>0</v>
      </c>
      <c r="JH206" s="20">
        <f t="shared" si="694"/>
        <v>0</v>
      </c>
      <c r="JI206" s="20">
        <f>IF(EN206="Rãnh thang",IF(AND(EN206="Rãnh thang",EU206="Móng bê tông"),JS206-#REF!,0),IF(EN206="Ống nhựa",IF(AND(EN206="Ống nhựa",EU206="Đắp cát"),JS206-HT206,0),IF(EN206="Cống tròn",IF(EN206="Cống tròn",IF(OR(EU206="Móng bê tông",EU206="Móng bê tông kết hợp đế"),JO206-FL206,0),0),IF(EN206="Cống hộp",IF(AND(EN206="Cống hộp",EU206="Móng bê tông"),JP206-GD206,0),IF(OR(EN206="Rãnh xây",EN206="Rãnh bê tông"),IF(AND(EN206="Rãnh xây",EU206="Móng bê tông"),JQ206-GD206,IF(AND(EN206="Rãnh bê tông",EU206="Móng bê tông"),JQ206-GD206,0)),0)))))</f>
        <v>25.29</v>
      </c>
      <c r="JJ206" s="20">
        <f t="shared" si="695"/>
        <v>0</v>
      </c>
      <c r="JK206" s="20">
        <f t="shared" si="696"/>
        <v>25.29</v>
      </c>
      <c r="JL206" s="20">
        <f t="shared" si="697"/>
        <v>0</v>
      </c>
      <c r="JM206" s="20">
        <f t="shared" si="698"/>
        <v>0</v>
      </c>
      <c r="JN206" s="20">
        <f t="shared" si="699"/>
        <v>25.49</v>
      </c>
      <c r="JO206" s="20">
        <f t="shared" si="700"/>
        <v>25.49</v>
      </c>
      <c r="JP206" s="20">
        <f t="shared" si="701"/>
        <v>0</v>
      </c>
      <c r="JQ206" s="20">
        <f t="shared" si="702"/>
        <v>0</v>
      </c>
      <c r="JR206" s="20">
        <f t="shared" si="703"/>
        <v>0</v>
      </c>
      <c r="JS206" s="26">
        <v>25.59</v>
      </c>
      <c r="JT206" s="25">
        <f t="shared" si="828"/>
        <v>0</v>
      </c>
      <c r="JU206" s="25">
        <f t="shared" si="704"/>
        <v>0</v>
      </c>
      <c r="JV206" s="25">
        <f t="shared" si="705"/>
        <v>0</v>
      </c>
      <c r="JW206" s="25">
        <f>ROUND(IF(EN206="Cống tròn",IF(EN206="Cống tròn",JX206+FF206,0),IF(EN206="Cống hộp",IF(EN206="Cống hộp",JX206+GP206,0),IF(OR(EN206="Rãnh xây",EN206="Rãnh bê tông"),IF(OR(EN206="Rãnh xây",EN206="Rãnh bê tông"),JX206+GP206,0),IF(EN206="ống nhựa",IF(EN206="Ống nhựa",JX206+HT206,0),IF(EN206="Rãnh thang",IF(EN206="Rãnh thang",JS206+#REF!,0),0))))),2)</f>
        <v>26.69</v>
      </c>
      <c r="JX206" s="27">
        <v>26.59</v>
      </c>
      <c r="JY206" s="25">
        <f t="shared" si="706"/>
        <v>26.69</v>
      </c>
      <c r="JZ206" s="25">
        <f t="shared" si="707"/>
        <v>0</v>
      </c>
      <c r="KA206" s="25">
        <f t="shared" si="708"/>
        <v>0</v>
      </c>
      <c r="KB206" s="25">
        <f t="shared" si="709"/>
        <v>0</v>
      </c>
      <c r="KC206" s="25">
        <f t="shared" si="710"/>
        <v>0</v>
      </c>
      <c r="KD206" s="28" t="s">
        <v>98</v>
      </c>
      <c r="KE206" s="27">
        <v>0</v>
      </c>
      <c r="KF206" s="25">
        <f t="shared" si="711"/>
        <v>2.3999999999999986</v>
      </c>
      <c r="KG206" s="25">
        <f t="shared" si="829"/>
        <v>2.3999999999999986</v>
      </c>
      <c r="KH206" s="27">
        <v>0</v>
      </c>
      <c r="KI206" s="25">
        <f t="shared" si="712"/>
        <v>2.4000000000000021</v>
      </c>
      <c r="KJ206" s="25">
        <f t="shared" si="830"/>
        <v>2.4000000000000021</v>
      </c>
      <c r="KK206" s="25">
        <f t="shared" si="713"/>
        <v>0</v>
      </c>
      <c r="KL206" s="25">
        <f t="shared" si="714"/>
        <v>0</v>
      </c>
      <c r="KM206" s="25">
        <f t="shared" si="831"/>
        <v>0</v>
      </c>
      <c r="KN206" s="25">
        <f t="shared" si="715"/>
        <v>0</v>
      </c>
      <c r="KO206" s="25">
        <f t="shared" si="716"/>
        <v>0</v>
      </c>
      <c r="KP206" s="25">
        <f t="shared" si="832"/>
        <v>0</v>
      </c>
      <c r="KQ206" s="25">
        <f t="shared" si="717"/>
        <v>0.2</v>
      </c>
      <c r="KR206" s="25">
        <f t="shared" si="718"/>
        <v>0.2</v>
      </c>
      <c r="KS206" s="25">
        <f t="shared" si="833"/>
        <v>0.2</v>
      </c>
      <c r="KT206" s="25">
        <f t="shared" si="719"/>
        <v>0</v>
      </c>
      <c r="KU206" s="25">
        <f t="shared" si="720"/>
        <v>0</v>
      </c>
      <c r="KV206" s="25">
        <f t="shared" si="834"/>
        <v>0</v>
      </c>
      <c r="KW206" s="25">
        <f t="shared" si="721"/>
        <v>0</v>
      </c>
      <c r="KX206" s="25">
        <f t="shared" si="722"/>
        <v>0</v>
      </c>
      <c r="KY206" s="25">
        <f t="shared" si="835"/>
        <v>0</v>
      </c>
      <c r="KZ206" s="25">
        <f t="shared" si="723"/>
        <v>0</v>
      </c>
      <c r="LA206" s="25">
        <f t="shared" si="724"/>
        <v>0</v>
      </c>
      <c r="LB206" s="25">
        <f t="shared" si="836"/>
        <v>0</v>
      </c>
      <c r="LC206" s="25">
        <f t="shared" si="725"/>
        <v>1.4</v>
      </c>
      <c r="LD206" s="25">
        <f t="shared" si="726"/>
        <v>1.4</v>
      </c>
      <c r="LE206" s="25">
        <f t="shared" si="837"/>
        <v>1.4</v>
      </c>
      <c r="LF206" s="25">
        <f t="shared" si="727"/>
        <v>0</v>
      </c>
      <c r="LG206" s="25">
        <f t="shared" si="728"/>
        <v>0</v>
      </c>
      <c r="LH206" s="25">
        <f t="shared" si="838"/>
        <v>0</v>
      </c>
      <c r="LI206" s="25">
        <f t="shared" si="729"/>
        <v>0</v>
      </c>
      <c r="LJ206" s="25">
        <f t="shared" si="730"/>
        <v>0</v>
      </c>
      <c r="LK206" s="25">
        <f t="shared" si="839"/>
        <v>0</v>
      </c>
      <c r="LL206" s="25">
        <f t="shared" si="731"/>
        <v>0</v>
      </c>
      <c r="LM206" s="25">
        <f t="shared" si="732"/>
        <v>0</v>
      </c>
      <c r="LN206" s="25">
        <f t="shared" si="840"/>
        <v>0</v>
      </c>
      <c r="LO206" s="25">
        <f t="shared" si="733"/>
        <v>0</v>
      </c>
      <c r="LP206" s="25">
        <f t="shared" si="734"/>
        <v>0</v>
      </c>
      <c r="LQ206" s="25">
        <f t="shared" si="841"/>
        <v>0</v>
      </c>
      <c r="LR206" s="25">
        <f t="shared" si="735"/>
        <v>0</v>
      </c>
      <c r="LS206" s="25">
        <f t="shared" si="736"/>
        <v>0</v>
      </c>
      <c r="LT206" s="25">
        <f t="shared" si="842"/>
        <v>0</v>
      </c>
      <c r="LU206" s="25">
        <f t="shared" si="737"/>
        <v>0</v>
      </c>
      <c r="LV206" s="25">
        <f t="shared" si="738"/>
        <v>0</v>
      </c>
      <c r="LW206" s="25">
        <f t="shared" si="843"/>
        <v>0</v>
      </c>
      <c r="LX206" s="25">
        <f t="shared" si="739"/>
        <v>0</v>
      </c>
      <c r="LY206" s="25">
        <f t="shared" si="740"/>
        <v>0</v>
      </c>
      <c r="LZ206" s="25">
        <f t="shared" si="844"/>
        <v>0</v>
      </c>
      <c r="MA206" s="25">
        <f t="shared" si="741"/>
        <v>0</v>
      </c>
      <c r="MB206" s="25">
        <f t="shared" si="742"/>
        <v>0</v>
      </c>
      <c r="MC206" s="25">
        <f t="shared" si="845"/>
        <v>0</v>
      </c>
      <c r="MD206" s="25">
        <f t="shared" si="743"/>
        <v>0</v>
      </c>
      <c r="ME206" s="25">
        <f t="shared" si="744"/>
        <v>0</v>
      </c>
      <c r="MF206" s="25">
        <f t="shared" si="846"/>
        <v>0</v>
      </c>
      <c r="MG206" s="25">
        <f t="shared" si="745"/>
        <v>0</v>
      </c>
      <c r="MH206" s="25">
        <f t="shared" si="746"/>
        <v>0</v>
      </c>
      <c r="MI206" s="25">
        <f t="shared" si="847"/>
        <v>0</v>
      </c>
      <c r="MJ206" s="25">
        <f t="shared" si="747"/>
        <v>0</v>
      </c>
      <c r="MK206" s="25">
        <f t="shared" si="748"/>
        <v>0</v>
      </c>
      <c r="ML206" s="25">
        <f t="shared" si="848"/>
        <v>0</v>
      </c>
      <c r="MM206" s="25">
        <f t="shared" si="749"/>
        <v>0</v>
      </c>
      <c r="MN206" s="25">
        <f t="shared" si="750"/>
        <v>0</v>
      </c>
      <c r="MO206" s="25">
        <f t="shared" si="849"/>
        <v>0</v>
      </c>
      <c r="MP206" s="25">
        <f t="shared" si="751"/>
        <v>0</v>
      </c>
      <c r="MQ206" s="25">
        <f t="shared" si="752"/>
        <v>0</v>
      </c>
      <c r="MR206" s="25">
        <f t="shared" si="850"/>
        <v>0</v>
      </c>
      <c r="MS206" s="29">
        <v>1.4</v>
      </c>
      <c r="MT206" s="29">
        <v>0</v>
      </c>
      <c r="MU206" s="29">
        <v>1</v>
      </c>
      <c r="MV206" s="29">
        <v>1</v>
      </c>
      <c r="MW206" s="25">
        <f t="shared" si="753"/>
        <v>1.4</v>
      </c>
      <c r="MX206" s="25">
        <f t="shared" si="754"/>
        <v>3.36</v>
      </c>
      <c r="MY206" s="25">
        <f t="shared" si="755"/>
        <v>0</v>
      </c>
      <c r="MZ206" s="25">
        <f t="shared" si="756"/>
        <v>0</v>
      </c>
      <c r="NA206" s="25">
        <f t="shared" si="757"/>
        <v>1.4</v>
      </c>
      <c r="NB206" s="25">
        <f t="shared" si="758"/>
        <v>3.36</v>
      </c>
      <c r="NC206" s="25">
        <f t="shared" si="759"/>
        <v>0</v>
      </c>
      <c r="ND206" s="25">
        <f t="shared" si="760"/>
        <v>0</v>
      </c>
      <c r="NE206" s="25">
        <f t="shared" si="851"/>
        <v>1.4</v>
      </c>
      <c r="NF206" s="25">
        <f t="shared" si="851"/>
        <v>3.36</v>
      </c>
      <c r="NG206" s="25">
        <f t="shared" si="851"/>
        <v>0</v>
      </c>
      <c r="NH206" s="25">
        <f t="shared" si="851"/>
        <v>0</v>
      </c>
      <c r="NI206" s="25">
        <f t="shared" si="761"/>
        <v>126</v>
      </c>
      <c r="NJ206" s="25">
        <f t="shared" si="762"/>
        <v>0</v>
      </c>
      <c r="NK206" s="25">
        <f t="shared" si="763"/>
        <v>126</v>
      </c>
      <c r="NL206" s="25">
        <f t="shared" si="764"/>
        <v>68.2</v>
      </c>
      <c r="NM206" s="25">
        <f t="shared" si="765"/>
        <v>0</v>
      </c>
      <c r="NN206" s="25">
        <f t="shared" si="852"/>
        <v>68.2</v>
      </c>
      <c r="NO206" s="25">
        <f t="shared" si="766"/>
        <v>0</v>
      </c>
      <c r="NP206" s="25">
        <f t="shared" si="767"/>
        <v>0</v>
      </c>
      <c r="NQ206" s="25">
        <f t="shared" si="853"/>
        <v>0</v>
      </c>
      <c r="NR206" s="25">
        <f t="shared" si="768"/>
        <v>0</v>
      </c>
      <c r="NS206" s="25">
        <f t="shared" si="769"/>
        <v>0</v>
      </c>
      <c r="NT206" s="25">
        <f t="shared" si="854"/>
        <v>0</v>
      </c>
      <c r="NU206" s="25">
        <f t="shared" si="770"/>
        <v>0</v>
      </c>
      <c r="NV206" s="25">
        <f t="shared" si="771"/>
        <v>0</v>
      </c>
      <c r="NW206" s="25">
        <f t="shared" si="855"/>
        <v>0</v>
      </c>
      <c r="NX206" s="25">
        <f t="shared" si="856"/>
        <v>68.2</v>
      </c>
      <c r="NY206" s="25">
        <f t="shared" si="856"/>
        <v>0</v>
      </c>
      <c r="NZ206" s="25">
        <f t="shared" si="857"/>
        <v>68.2</v>
      </c>
      <c r="OA206" s="25">
        <f t="shared" si="858"/>
        <v>57.8</v>
      </c>
      <c r="OB206" s="25">
        <f t="shared" si="858"/>
        <v>0</v>
      </c>
      <c r="OC206" s="25">
        <f t="shared" si="859"/>
        <v>57.8</v>
      </c>
      <c r="OD206" s="25">
        <f t="shared" si="860"/>
        <v>68.2</v>
      </c>
      <c r="OE206" s="25">
        <f t="shared" si="860"/>
        <v>0</v>
      </c>
      <c r="OF206" s="25">
        <f t="shared" si="860"/>
        <v>68.2</v>
      </c>
      <c r="OG206" s="25">
        <f t="shared" si="772"/>
        <v>0</v>
      </c>
      <c r="OH206" s="25">
        <f t="shared" si="773"/>
        <v>0</v>
      </c>
      <c r="OI206" s="25">
        <f t="shared" si="774"/>
        <v>0</v>
      </c>
      <c r="OJ206" s="25">
        <f t="shared" si="775"/>
        <v>0</v>
      </c>
      <c r="OK206" s="25">
        <f t="shared" si="776"/>
        <v>0</v>
      </c>
      <c r="OL206" s="25">
        <f t="shared" si="777"/>
        <v>0</v>
      </c>
      <c r="OM206" s="25">
        <f t="shared" si="861"/>
        <v>0</v>
      </c>
      <c r="ON206" s="25">
        <f t="shared" si="861"/>
        <v>0</v>
      </c>
      <c r="OO206" s="25">
        <f t="shared" si="861"/>
        <v>0</v>
      </c>
      <c r="OP206" s="25">
        <f t="shared" si="778"/>
        <v>0</v>
      </c>
      <c r="OQ206" s="25">
        <f t="shared" si="779"/>
        <v>0</v>
      </c>
      <c r="OR206" s="25">
        <f t="shared" si="862"/>
        <v>0</v>
      </c>
      <c r="OS206" s="19">
        <v>536822.66</v>
      </c>
      <c r="OT206" s="19">
        <v>2370340.0099999998</v>
      </c>
    </row>
    <row r="207" spans="1:410" ht="33" customHeight="1" x14ac:dyDescent="0.25">
      <c r="A207" s="18"/>
      <c r="B207" s="18" t="s">
        <v>939</v>
      </c>
      <c r="C207" s="18">
        <v>115.35</v>
      </c>
      <c r="D207" s="16" t="e">
        <f>_xlfn.IFNA(INDEX(#REF!,MATCH(E207,#REF!,0)),0)</f>
        <v>#REF!</v>
      </c>
      <c r="E207" s="18" t="s">
        <v>1001</v>
      </c>
      <c r="F207" s="16" t="s">
        <v>765</v>
      </c>
      <c r="G207" s="16" t="s">
        <v>766</v>
      </c>
      <c r="H207" s="16" t="s">
        <v>767</v>
      </c>
      <c r="I207" s="16" t="s">
        <v>768</v>
      </c>
      <c r="J207" s="16" t="s">
        <v>769</v>
      </c>
      <c r="K207" s="16" t="s">
        <v>770</v>
      </c>
      <c r="L207" s="16" t="s">
        <v>771</v>
      </c>
      <c r="M207" s="18">
        <v>1.64</v>
      </c>
      <c r="N207" s="18">
        <v>1.94</v>
      </c>
      <c r="O207" s="18">
        <v>2.04</v>
      </c>
      <c r="P207" s="18">
        <v>2.34</v>
      </c>
      <c r="Q207" s="18">
        <v>0.1</v>
      </c>
      <c r="R207" s="18">
        <v>1.8399999999999999</v>
      </c>
      <c r="S207" s="18">
        <v>2.14</v>
      </c>
      <c r="T207" s="18">
        <v>0.2</v>
      </c>
      <c r="U207" s="18">
        <v>0</v>
      </c>
      <c r="V207" s="18">
        <v>0</v>
      </c>
      <c r="W207" s="18">
        <v>0</v>
      </c>
      <c r="X207" s="18">
        <v>1.64</v>
      </c>
      <c r="Y207" s="18">
        <v>1.9</v>
      </c>
      <c r="Z207" s="20">
        <f t="shared" si="780"/>
        <v>2.1</v>
      </c>
      <c r="AA207" s="18">
        <v>0.22</v>
      </c>
      <c r="AB207" s="18">
        <v>0</v>
      </c>
      <c r="AC207" s="18">
        <v>0</v>
      </c>
      <c r="AD207" s="18">
        <v>0</v>
      </c>
      <c r="AE207" s="18">
        <v>0</v>
      </c>
      <c r="AF207" s="18">
        <v>0</v>
      </c>
      <c r="AG207" s="18">
        <v>1.2</v>
      </c>
      <c r="AH207" s="18">
        <v>1.5</v>
      </c>
      <c r="AI207" s="20">
        <f t="shared" si="781"/>
        <v>2.25</v>
      </c>
      <c r="AJ207" s="18">
        <v>0</v>
      </c>
      <c r="AK207" s="18">
        <v>0</v>
      </c>
      <c r="AL207" s="20">
        <f t="shared" si="782"/>
        <v>0</v>
      </c>
      <c r="AM207" s="18">
        <v>1.64</v>
      </c>
      <c r="AN207" s="18">
        <v>1.5</v>
      </c>
      <c r="AO207" s="18">
        <v>0.15</v>
      </c>
      <c r="AP207" s="18">
        <v>0.22</v>
      </c>
      <c r="AQ207" s="18">
        <v>1.64</v>
      </c>
      <c r="AR207" s="18">
        <v>1.72</v>
      </c>
      <c r="AS207" s="18">
        <v>0.12</v>
      </c>
      <c r="AT207" s="18">
        <v>0.11</v>
      </c>
      <c r="AU207" s="18">
        <v>0</v>
      </c>
      <c r="AV207" s="18">
        <v>1</v>
      </c>
      <c r="AW207" s="18">
        <v>0</v>
      </c>
      <c r="AX207" s="18">
        <v>0</v>
      </c>
      <c r="AY207" s="18">
        <v>0</v>
      </c>
      <c r="AZ207" s="18">
        <v>0</v>
      </c>
      <c r="BA207" s="18">
        <v>0</v>
      </c>
      <c r="BB207" s="18">
        <v>0</v>
      </c>
      <c r="BC207" s="18">
        <v>0</v>
      </c>
      <c r="BD207" s="18">
        <v>0</v>
      </c>
      <c r="BE207" s="18">
        <v>2</v>
      </c>
      <c r="BF207" s="18">
        <v>0</v>
      </c>
      <c r="BG207" s="18">
        <v>0</v>
      </c>
      <c r="BH207" s="18">
        <v>0</v>
      </c>
      <c r="BI207" s="18">
        <v>0</v>
      </c>
      <c r="BJ207" s="18">
        <v>0</v>
      </c>
      <c r="BK207" s="18">
        <v>0</v>
      </c>
      <c r="BL207" s="18">
        <v>0</v>
      </c>
      <c r="BM207" s="18">
        <v>0</v>
      </c>
      <c r="BN207" s="18">
        <v>0</v>
      </c>
      <c r="BO207" s="18">
        <v>0</v>
      </c>
      <c r="BP207" s="18">
        <v>0</v>
      </c>
      <c r="BQ207" s="18">
        <v>0</v>
      </c>
      <c r="BR207" s="18">
        <v>0</v>
      </c>
      <c r="BS207" s="18">
        <v>0</v>
      </c>
      <c r="BT207" s="18">
        <v>0</v>
      </c>
      <c r="BU207" s="18">
        <v>0</v>
      </c>
      <c r="BV207" s="18">
        <v>0</v>
      </c>
      <c r="BW207" s="18">
        <v>0</v>
      </c>
      <c r="BX207" s="18">
        <v>0</v>
      </c>
      <c r="BY207" s="18">
        <v>0</v>
      </c>
      <c r="BZ207" s="18">
        <v>0</v>
      </c>
      <c r="CA207" s="16" t="e">
        <f>_xlfn.IFNA(IF(RIGHT(D207,2)="=G",0,INDEX(#REF!,MATCH(E207,#REF!,0))),0)</f>
        <v>#REF!</v>
      </c>
      <c r="CB207" s="16" t="s">
        <v>776</v>
      </c>
      <c r="CC207" s="18">
        <v>0</v>
      </c>
      <c r="CD207" s="18">
        <v>0</v>
      </c>
      <c r="CE207" s="18">
        <v>1.4</v>
      </c>
      <c r="CF207" s="18">
        <v>0.85</v>
      </c>
      <c r="CG207" s="18">
        <v>0.12</v>
      </c>
      <c r="CH207" s="18">
        <v>2</v>
      </c>
      <c r="CI207" s="16" t="s">
        <v>98</v>
      </c>
      <c r="CJ207" s="18">
        <v>0</v>
      </c>
      <c r="CK207" s="20">
        <f t="shared" si="648"/>
        <v>2.7</v>
      </c>
      <c r="CL207" s="20">
        <f t="shared" si="783"/>
        <v>2.7</v>
      </c>
      <c r="CM207" s="18">
        <v>34.78</v>
      </c>
      <c r="CN207" s="18">
        <v>27.69</v>
      </c>
      <c r="CO207" s="18">
        <v>26.851000000000003</v>
      </c>
      <c r="CP207" s="22">
        <f t="shared" si="649"/>
        <v>27.69</v>
      </c>
      <c r="CQ207" s="22">
        <f t="shared" si="650"/>
        <v>24.99</v>
      </c>
      <c r="CR207" s="22">
        <f t="shared" si="784"/>
        <v>2.7</v>
      </c>
      <c r="CS207" s="22">
        <f t="shared" si="651"/>
        <v>25.09</v>
      </c>
      <c r="CT207" s="22">
        <f t="shared" si="652"/>
        <v>25.29</v>
      </c>
      <c r="CU207" s="18">
        <v>25.29</v>
      </c>
      <c r="CV207" s="22">
        <f t="shared" si="785"/>
        <v>2.1</v>
      </c>
      <c r="CW207" s="22">
        <f t="shared" si="653"/>
        <v>0</v>
      </c>
      <c r="CX207" s="22">
        <f t="shared" si="654"/>
        <v>0</v>
      </c>
      <c r="CY207" s="22">
        <f t="shared" si="655"/>
        <v>27.42</v>
      </c>
      <c r="CZ207" s="22">
        <f t="shared" si="656"/>
        <v>27.57</v>
      </c>
      <c r="DA207" s="18">
        <v>27.69</v>
      </c>
      <c r="DB207" s="20">
        <f t="shared" si="786"/>
        <v>2.7</v>
      </c>
      <c r="DC207" s="20">
        <f t="shared" si="787"/>
        <v>0</v>
      </c>
      <c r="DD207" s="20">
        <f t="shared" si="788"/>
        <v>2.7</v>
      </c>
      <c r="DE207" s="20">
        <f t="shared" si="657"/>
        <v>0.1</v>
      </c>
      <c r="DF207" s="20">
        <f t="shared" si="658"/>
        <v>0.2</v>
      </c>
      <c r="DG207" s="20">
        <f t="shared" si="659"/>
        <v>2.37</v>
      </c>
      <c r="DH207" s="20">
        <f t="shared" si="660"/>
        <v>0</v>
      </c>
      <c r="DI207" s="20">
        <f t="shared" si="661"/>
        <v>0</v>
      </c>
      <c r="DJ207" s="20">
        <f t="shared" si="662"/>
        <v>0</v>
      </c>
      <c r="DK207" s="20">
        <f t="shared" si="789"/>
        <v>2.67</v>
      </c>
      <c r="DL207" s="20">
        <f t="shared" si="790"/>
        <v>0</v>
      </c>
      <c r="DM207" s="20">
        <f t="shared" si="791"/>
        <v>3.0000000000000249E-2</v>
      </c>
      <c r="DN207" s="20">
        <f t="shared" si="792"/>
        <v>0</v>
      </c>
      <c r="DO207" s="18">
        <v>2.54</v>
      </c>
      <c r="DP207" s="18">
        <v>0</v>
      </c>
      <c r="DQ207" s="18">
        <v>1</v>
      </c>
      <c r="DR207" s="18">
        <v>1</v>
      </c>
      <c r="DS207" s="25">
        <f t="shared" si="793"/>
        <v>2.54</v>
      </c>
      <c r="DT207" s="25">
        <f t="shared" si="794"/>
        <v>0</v>
      </c>
      <c r="DU207" s="25">
        <f t="shared" si="795"/>
        <v>6.86</v>
      </c>
      <c r="DV207" s="25">
        <f t="shared" si="796"/>
        <v>0</v>
      </c>
      <c r="DW207" s="25">
        <f t="shared" si="797"/>
        <v>6.86</v>
      </c>
      <c r="DX207" s="25">
        <f t="shared" si="798"/>
        <v>13.99</v>
      </c>
      <c r="DY207" s="25">
        <f t="shared" si="799"/>
        <v>0</v>
      </c>
      <c r="DZ207" s="25">
        <f t="shared" si="800"/>
        <v>13.99</v>
      </c>
      <c r="EA207" s="25">
        <f t="shared" si="801"/>
        <v>8.81</v>
      </c>
      <c r="EB207" s="25">
        <f t="shared" si="802"/>
        <v>0</v>
      </c>
      <c r="EC207" s="25">
        <f t="shared" si="803"/>
        <v>8.81</v>
      </c>
      <c r="ED207" s="25">
        <f t="shared" si="804"/>
        <v>5.18</v>
      </c>
      <c r="EE207" s="25">
        <f t="shared" si="804"/>
        <v>0</v>
      </c>
      <c r="EF207" s="25">
        <f t="shared" si="805"/>
        <v>5.18</v>
      </c>
      <c r="EG207" s="25">
        <f t="shared" si="806"/>
        <v>8.81</v>
      </c>
      <c r="EH207" s="25">
        <f t="shared" si="806"/>
        <v>0</v>
      </c>
      <c r="EI207" s="25">
        <f t="shared" si="807"/>
        <v>8.81</v>
      </c>
      <c r="EJ207" s="18">
        <v>115.35</v>
      </c>
      <c r="EK207" s="18">
        <v>76.650000000000006</v>
      </c>
      <c r="EL207" s="18" t="s">
        <v>1001</v>
      </c>
      <c r="EM207" s="18" t="s">
        <v>1002</v>
      </c>
      <c r="EN207" s="16" t="s">
        <v>774</v>
      </c>
      <c r="EO207" s="16" t="s">
        <v>132</v>
      </c>
      <c r="EP207" s="16" t="e">
        <f>IF(OR(EN207="Cống tròn",EN207="Cống hộp",EN207="Ống nhựa"),INDEX(#REF!,MATCH(E207,#REF!,0)),IF(OR(EN207="Rãnh xây",EN207="Rãnh bê tông"),INDEX(#REF!,MATCH(E207,#REF!,0)),0))</f>
        <v>#REF!</v>
      </c>
      <c r="EQ207" s="18">
        <v>37.499999999999986</v>
      </c>
      <c r="ER207" s="18">
        <v>1</v>
      </c>
      <c r="ES207" s="25">
        <f t="shared" si="808"/>
        <v>37</v>
      </c>
      <c r="ET207" s="1" t="e">
        <f>_xlfn.IFNA(IF(EN207="Cống tròn",INDEX(#REF!,MATCH(E207,#REF!,0)),IF(EN207="Cống hộp",INDEX(#REF!,MATCH(E207,#REF!,0)),EU207&amp;" ,"&amp;EV207)),0)</f>
        <v>#REF!</v>
      </c>
      <c r="EU207" s="16" t="s">
        <v>769</v>
      </c>
      <c r="EV207" s="16" t="s">
        <v>775</v>
      </c>
      <c r="EW207" s="16" t="e">
        <f>_xlfn.IFNA(INDEX(#REF!,MATCH(E207,#REF!,0)),0)</f>
        <v>#REF!</v>
      </c>
      <c r="EX207" s="16"/>
      <c r="EY207" s="18">
        <v>0</v>
      </c>
      <c r="EZ207" s="18">
        <v>0</v>
      </c>
      <c r="FA207" s="18">
        <v>0</v>
      </c>
      <c r="FB207" s="19">
        <v>0</v>
      </c>
      <c r="FC207" s="19">
        <v>0</v>
      </c>
      <c r="FD207" s="25">
        <f t="shared" si="663"/>
        <v>0</v>
      </c>
      <c r="FE207" s="25">
        <f t="shared" si="809"/>
        <v>0</v>
      </c>
      <c r="FF207" s="18">
        <v>0.1</v>
      </c>
      <c r="FG207" s="18">
        <v>2</v>
      </c>
      <c r="FH207" s="18">
        <v>1</v>
      </c>
      <c r="FI207" s="25">
        <f t="shared" si="810"/>
        <v>1.2</v>
      </c>
      <c r="FJ207" s="18">
        <v>0</v>
      </c>
      <c r="FK207" s="18">
        <v>0</v>
      </c>
      <c r="FL207" s="18">
        <v>0.2</v>
      </c>
      <c r="FM207" s="18">
        <v>1.4</v>
      </c>
      <c r="FN207" s="18">
        <v>0</v>
      </c>
      <c r="FO207" s="25">
        <f t="shared" si="811"/>
        <v>1.4</v>
      </c>
      <c r="FP207" s="18">
        <v>1.4999999999999999E-2</v>
      </c>
      <c r="FQ207" s="18">
        <v>1</v>
      </c>
      <c r="FR207" s="25">
        <f t="shared" si="664"/>
        <v>36</v>
      </c>
      <c r="FS207" s="25">
        <f t="shared" si="665"/>
        <v>0.52500000000000002</v>
      </c>
      <c r="FT207" s="25">
        <f t="shared" si="666"/>
        <v>36.524999999999999</v>
      </c>
      <c r="FU207" s="25">
        <f t="shared" si="667"/>
        <v>-0.97499999999998721</v>
      </c>
      <c r="FV207" s="25" t="str">
        <f t="shared" si="812"/>
        <v>Thêm 01</v>
      </c>
      <c r="FW207" s="25">
        <f t="shared" si="813"/>
        <v>0.04</v>
      </c>
      <c r="FX207" s="16"/>
      <c r="FY207" s="16"/>
      <c r="FZ207" s="16"/>
      <c r="GA207" s="16"/>
      <c r="GB207" s="19">
        <v>0</v>
      </c>
      <c r="GC207" s="19">
        <v>0</v>
      </c>
      <c r="GD207" s="19">
        <v>0</v>
      </c>
      <c r="GE207" s="19">
        <v>0</v>
      </c>
      <c r="GF207" s="19">
        <v>0</v>
      </c>
      <c r="GG207" s="19">
        <v>0</v>
      </c>
      <c r="GH207" s="19">
        <v>0</v>
      </c>
      <c r="GI207" s="19">
        <v>0</v>
      </c>
      <c r="GJ207" s="19">
        <v>0</v>
      </c>
      <c r="GK207" s="19">
        <v>0</v>
      </c>
      <c r="GL207" s="25">
        <f t="shared" si="668"/>
        <v>0</v>
      </c>
      <c r="GM207" s="25">
        <f t="shared" si="814"/>
        <v>0</v>
      </c>
      <c r="GN207" s="19">
        <v>0</v>
      </c>
      <c r="GO207" s="19">
        <v>0</v>
      </c>
      <c r="GP207" s="19">
        <v>0</v>
      </c>
      <c r="GQ207" s="19">
        <v>0</v>
      </c>
      <c r="GR207" s="1" t="e">
        <f>_xlfn.IFNA(INDEX(#REF!,MATCH(E207,#REF!,0)),0)</f>
        <v>#REF!</v>
      </c>
      <c r="GS207" s="16"/>
      <c r="GT207" s="18">
        <v>0</v>
      </c>
      <c r="GU207" s="18">
        <v>0</v>
      </c>
      <c r="GV207" s="18">
        <v>0</v>
      </c>
      <c r="GW207" s="18">
        <v>0</v>
      </c>
      <c r="GX207" s="25">
        <f t="shared" si="669"/>
        <v>0</v>
      </c>
      <c r="GY207" s="25">
        <f t="shared" si="670"/>
        <v>0</v>
      </c>
      <c r="GZ207" s="25">
        <f t="shared" si="815"/>
        <v>0</v>
      </c>
      <c r="HA207" s="1" t="e" cm="1">
        <f t="array" ref="HA207">INDEX(#REF!,MATCH(EJ207&amp;EK207&amp;HD207&amp;HE207&amp;HF207,#REF!&amp;#REF!&amp;#REF!&amp;#REF!&amp;#REF!,0))</f>
        <v>#REF!</v>
      </c>
      <c r="HB207" s="16"/>
      <c r="HC207" s="25">
        <f t="shared" si="816"/>
        <v>0</v>
      </c>
      <c r="HD207" s="18">
        <v>0</v>
      </c>
      <c r="HE207" s="18">
        <v>0</v>
      </c>
      <c r="HF207" s="18">
        <v>0</v>
      </c>
      <c r="HG207" s="1" t="e" cm="1">
        <f t="array" ref="HG207">INDEX(#REF!,MATCH(EJ207&amp;EK207&amp;HJ207&amp;HK207&amp;HL207,#REF!&amp;#REF!&amp;#REF!&amp;#REF!&amp;#REF!,0))</f>
        <v>#REF!</v>
      </c>
      <c r="HH207" s="16"/>
      <c r="HI207" s="25">
        <f t="shared" si="817"/>
        <v>0</v>
      </c>
      <c r="HJ207" s="25">
        <f t="shared" si="818"/>
        <v>0</v>
      </c>
      <c r="HK207" s="19">
        <v>0</v>
      </c>
      <c r="HL207" s="19">
        <v>0</v>
      </c>
      <c r="HM207" s="18">
        <v>0.01</v>
      </c>
      <c r="HN207" s="18">
        <v>1</v>
      </c>
      <c r="HO207" s="25">
        <f t="shared" si="819"/>
        <v>0</v>
      </c>
      <c r="HP207" s="25">
        <f t="shared" si="820"/>
        <v>0</v>
      </c>
      <c r="HQ207" s="25">
        <f t="shared" si="821"/>
        <v>0</v>
      </c>
      <c r="HR207" s="25">
        <f t="shared" si="822"/>
        <v>0</v>
      </c>
      <c r="HS207" s="25">
        <f t="shared" si="823"/>
        <v>0</v>
      </c>
      <c r="HT207" s="19">
        <v>0</v>
      </c>
      <c r="HU207" s="19">
        <v>0</v>
      </c>
      <c r="HV207" s="19">
        <v>0</v>
      </c>
      <c r="HW207" s="25">
        <f t="shared" si="824"/>
        <v>0</v>
      </c>
      <c r="HX207" s="19">
        <v>0</v>
      </c>
      <c r="HY207" s="19">
        <v>0</v>
      </c>
      <c r="HZ207" s="18">
        <v>27.69</v>
      </c>
      <c r="IA207" s="20">
        <f>ROUND(IF(EN207="Cống tròn",IF(EN207="Cống tròn",IF(EU207="Không có móng",IQ207-FF207,IF(EU207="Đế",IP207-FN207,IF(OR(EU207="Móng bê tông",EU207="Móng bê tông kết hợp đế"),II207-FJ207,0))),0),IF(EN207="Cống hộp",IF(AND(EN207="Cống hộp",EU207="Không có móng"),IQ207-GF207,IF(AND(EN207="Cống hộp",EU207="Móng bê tông"),IJ207-GB207,0)),IF(OR(EN207="Rãnh xây",EN207="Rãnh bê tông"),IF(OR(EN207="Rãnh xây",EN207="Rãnh bê tông"),IK207-GB207,0),IF(EN207="Ống nhựa",IF(AND(EN207="Ống nhựa",EU207="Không đắp cát"),IQ207-HT207,IF(AND(EN207="Ống nhựa",EU207="Đắp cát"),IH207-HX207,0)),IF(EN207="Rãnh thang",IF(EN207="Rãnh thang",IF(EU207="Móng bê tông",#REF!-#REF!,IQ207),0),0))))),2)</f>
        <v>25.29</v>
      </c>
      <c r="IB207" s="20">
        <f t="shared" si="825"/>
        <v>2.4000000000000021</v>
      </c>
      <c r="IC207" s="20">
        <f t="shared" si="671"/>
        <v>25.29</v>
      </c>
      <c r="ID207" s="20">
        <f t="shared" si="672"/>
        <v>0</v>
      </c>
      <c r="IE207" s="20">
        <f t="shared" si="673"/>
        <v>0</v>
      </c>
      <c r="IF207" s="20">
        <f t="shared" si="674"/>
        <v>0</v>
      </c>
      <c r="IG207" s="20">
        <f>IF(EN207="Rãnh thang",IF(AND(EN207="Rãnh thang",EU207="Móng bê tông"),IQ207-#REF!,0),IF(EN207="Ống nhựa",IF(AND(EN207="Ống nhựa",EU207="Đắp cát"),IQ207-HT207,0),IF(EN207="Cống tròn",IF(EN207="Cống tròn",IF(OR(EU207="Móng bê tông",EU207="Móng bê tông kết hợp đế"),IM207-FL207,0),0),IF(EN207="Cống hộp",IF(AND(EN207="Cống hộp",EU207="Móng bê tông"),IN207-GD207,0),IF(OR(EN207="Rãnh xây",EN207="Rãnh bê tông"),IF(AND(EN207="Rãnh xây",EU207="Móng bê tông"),IO207-GD207,IF(AND(EN207="Rãnh bê tông",EU207="Móng bê tông"),IO207-GD207,0)),0)))))</f>
        <v>25.29</v>
      </c>
      <c r="IH207" s="20">
        <f t="shared" si="675"/>
        <v>0</v>
      </c>
      <c r="II207" s="20">
        <f t="shared" si="676"/>
        <v>25.29</v>
      </c>
      <c r="IJ207" s="20">
        <f t="shared" si="677"/>
        <v>0</v>
      </c>
      <c r="IK207" s="20">
        <f t="shared" si="678"/>
        <v>0</v>
      </c>
      <c r="IL207" s="20">
        <f t="shared" si="679"/>
        <v>25.49</v>
      </c>
      <c r="IM207" s="20">
        <f t="shared" si="680"/>
        <v>25.49</v>
      </c>
      <c r="IN207" s="20">
        <f t="shared" si="681"/>
        <v>0</v>
      </c>
      <c r="IO207" s="20">
        <f t="shared" si="682"/>
        <v>0</v>
      </c>
      <c r="IP207" s="20">
        <f t="shared" si="683"/>
        <v>0</v>
      </c>
      <c r="IQ207" s="18">
        <v>25.59</v>
      </c>
      <c r="IR207" s="25">
        <f t="shared" si="826"/>
        <v>0</v>
      </c>
      <c r="IS207" s="25">
        <f t="shared" si="684"/>
        <v>0</v>
      </c>
      <c r="IT207" s="25">
        <f t="shared" si="685"/>
        <v>0</v>
      </c>
      <c r="IU207" s="25">
        <f>ROUND(IF(EN207="Cống tròn",IF(EN207="Cống tròn",IV207+FF207,0),IF(EN207="Cống hộp",IF(EN207="Cống hộp",IV207+GP207,0),IF(OR(EN207="Rãnh xây",EN207="Rãnh bê tông"),IF(OR(EN207="Rãnh xây",EN207="Rãnh bê tông"),IV207+GP207,0),IF(EN207="ống nhựa",IF(EN207="Ống nhựa",IV207+HT207,0),IF(EN207="Rãnh thang",IF(EN207="Rãnh thang",IQ207+#REF!,0),0))))),2)</f>
        <v>26.55</v>
      </c>
      <c r="IV207" s="18">
        <v>26.45</v>
      </c>
      <c r="IW207" s="25">
        <f t="shared" si="686"/>
        <v>26.55</v>
      </c>
      <c r="IX207" s="25">
        <f t="shared" si="687"/>
        <v>0</v>
      </c>
      <c r="IY207" s="25">
        <f t="shared" si="688"/>
        <v>0</v>
      </c>
      <c r="IZ207" s="25">
        <f t="shared" si="689"/>
        <v>0</v>
      </c>
      <c r="JA207" s="25">
        <f t="shared" si="690"/>
        <v>0</v>
      </c>
      <c r="JB207" s="18">
        <v>27.55</v>
      </c>
      <c r="JC207" s="20">
        <f>ROUND(IF(EN207="Cống tròn",IF(EN207="Cống tròn",IF(EU207="Không có móng",JS207-FF207,IF(EU207="Đế",JR207-FN207,IF(OR(EU207="Móng bê tông",EU207="Móng bê tông kết hợp đế"),JK207-FJ207,0))),0),IF(EN207="Cống hộp",IF(AND(EN207="Cống hộp",EU207="Không có móng"),JS207-GF207,IF(AND(EN207="Cống hộp",EU207="Móng bê tông"),JL207-GB207,0)),IF(OR(EN207="Rãnh xây",EN207="Rãnh bê tông"),IF(OR(EN207="Rãnh xây",EN207="Rãnh bê tông"),JM207-GB207,0),IF(EN207="Ống nhựa",IF(AND(EN207="Ống nhựa",EU207="Không đắp cát"),JS207-HT207,IF(AND(EN207="Ống nhựa",EU207="Đắp cát"),JJ207-HX207,0)),IF(EN207="Rãnh thang",IF(EN207="Rãnh thang",IF(EU207="Móng bê tông",#REF!-#REF!,JS207),0),0))))),2)</f>
        <v>25.15</v>
      </c>
      <c r="JD207" s="20">
        <f t="shared" si="827"/>
        <v>2.4000000000000021</v>
      </c>
      <c r="JE207" s="20">
        <f t="shared" si="691"/>
        <v>25.15</v>
      </c>
      <c r="JF207" s="20">
        <f t="shared" si="692"/>
        <v>0</v>
      </c>
      <c r="JG207" s="20">
        <f t="shared" si="693"/>
        <v>0</v>
      </c>
      <c r="JH207" s="20">
        <f t="shared" si="694"/>
        <v>0</v>
      </c>
      <c r="JI207" s="20">
        <f>IF(EN207="Rãnh thang",IF(AND(EN207="Rãnh thang",EU207="Móng bê tông"),JS207-#REF!,0),IF(EN207="Ống nhựa",IF(AND(EN207="Ống nhựa",EU207="Đắp cát"),JS207-HT207,0),IF(EN207="Cống tròn",IF(EN207="Cống tròn",IF(OR(EU207="Móng bê tông",EU207="Móng bê tông kết hợp đế"),JO207-FL207,0),0),IF(EN207="Cống hộp",IF(AND(EN207="Cống hộp",EU207="Móng bê tông"),JP207-GD207,0),IF(OR(EN207="Rãnh xây",EN207="Rãnh bê tông"),IF(AND(EN207="Rãnh xây",EU207="Móng bê tông"),JQ207-GD207,IF(AND(EN207="Rãnh bê tông",EU207="Móng bê tông"),JQ207-GD207,0)),0)))))</f>
        <v>25.15</v>
      </c>
      <c r="JJ207" s="20">
        <f t="shared" si="695"/>
        <v>0</v>
      </c>
      <c r="JK207" s="20">
        <f t="shared" si="696"/>
        <v>25.15</v>
      </c>
      <c r="JL207" s="20">
        <f t="shared" si="697"/>
        <v>0</v>
      </c>
      <c r="JM207" s="20">
        <f t="shared" si="698"/>
        <v>0</v>
      </c>
      <c r="JN207" s="20">
        <f t="shared" si="699"/>
        <v>25.349999999999998</v>
      </c>
      <c r="JO207" s="20">
        <f t="shared" si="700"/>
        <v>25.349999999999998</v>
      </c>
      <c r="JP207" s="20">
        <f t="shared" si="701"/>
        <v>0</v>
      </c>
      <c r="JQ207" s="20">
        <f t="shared" si="702"/>
        <v>0</v>
      </c>
      <c r="JR207" s="20">
        <f t="shared" si="703"/>
        <v>0</v>
      </c>
      <c r="JS207" s="26">
        <v>25.45</v>
      </c>
      <c r="JT207" s="25">
        <f t="shared" si="828"/>
        <v>0</v>
      </c>
      <c r="JU207" s="25">
        <f t="shared" si="704"/>
        <v>0</v>
      </c>
      <c r="JV207" s="25">
        <f t="shared" si="705"/>
        <v>0</v>
      </c>
      <c r="JW207" s="25">
        <f>ROUND(IF(EN207="Cống tròn",IF(EN207="Cống tròn",JX207+FF207,0),IF(EN207="Cống hộp",IF(EN207="Cống hộp",JX207+GP207,0),IF(OR(EN207="Rãnh xây",EN207="Rãnh bê tông"),IF(OR(EN207="Rãnh xây",EN207="Rãnh bê tông"),JX207+GP207,0),IF(EN207="ống nhựa",IF(EN207="Ống nhựa",JX207+HT207,0),IF(EN207="Rãnh thang",IF(EN207="Rãnh thang",JS207+#REF!,0),0))))),2)</f>
        <v>26.55</v>
      </c>
      <c r="JX207" s="27">
        <v>26.45</v>
      </c>
      <c r="JY207" s="25">
        <f t="shared" si="706"/>
        <v>26.55</v>
      </c>
      <c r="JZ207" s="25">
        <f t="shared" si="707"/>
        <v>0</v>
      </c>
      <c r="KA207" s="25">
        <f t="shared" si="708"/>
        <v>0</v>
      </c>
      <c r="KB207" s="25">
        <f t="shared" si="709"/>
        <v>0</v>
      </c>
      <c r="KC207" s="25">
        <f t="shared" si="710"/>
        <v>0</v>
      </c>
      <c r="KD207" s="28" t="s">
        <v>98</v>
      </c>
      <c r="KE207" s="27">
        <v>0</v>
      </c>
      <c r="KF207" s="25">
        <f t="shared" si="711"/>
        <v>2.4000000000000021</v>
      </c>
      <c r="KG207" s="25">
        <f t="shared" si="829"/>
        <v>2.4000000000000021</v>
      </c>
      <c r="KH207" s="27">
        <v>0</v>
      </c>
      <c r="KI207" s="25">
        <f t="shared" si="712"/>
        <v>2.4000000000000021</v>
      </c>
      <c r="KJ207" s="25">
        <f t="shared" si="830"/>
        <v>2.4000000000000021</v>
      </c>
      <c r="KK207" s="25">
        <f t="shared" si="713"/>
        <v>0</v>
      </c>
      <c r="KL207" s="25">
        <f t="shared" si="714"/>
        <v>0</v>
      </c>
      <c r="KM207" s="25">
        <f t="shared" si="831"/>
        <v>0</v>
      </c>
      <c r="KN207" s="25">
        <f t="shared" si="715"/>
        <v>0</v>
      </c>
      <c r="KO207" s="25">
        <f t="shared" si="716"/>
        <v>0</v>
      </c>
      <c r="KP207" s="25">
        <f t="shared" si="832"/>
        <v>0</v>
      </c>
      <c r="KQ207" s="25">
        <f t="shared" si="717"/>
        <v>0.2</v>
      </c>
      <c r="KR207" s="25">
        <f t="shared" si="718"/>
        <v>0.2</v>
      </c>
      <c r="KS207" s="25">
        <f t="shared" si="833"/>
        <v>0.2</v>
      </c>
      <c r="KT207" s="25">
        <f t="shared" si="719"/>
        <v>0</v>
      </c>
      <c r="KU207" s="25">
        <f t="shared" si="720"/>
        <v>0</v>
      </c>
      <c r="KV207" s="25">
        <f t="shared" si="834"/>
        <v>0</v>
      </c>
      <c r="KW207" s="25">
        <f t="shared" si="721"/>
        <v>0</v>
      </c>
      <c r="KX207" s="25">
        <f t="shared" si="722"/>
        <v>0</v>
      </c>
      <c r="KY207" s="25">
        <f t="shared" si="835"/>
        <v>0</v>
      </c>
      <c r="KZ207" s="25">
        <f t="shared" si="723"/>
        <v>0</v>
      </c>
      <c r="LA207" s="25">
        <f t="shared" si="724"/>
        <v>0</v>
      </c>
      <c r="LB207" s="25">
        <f t="shared" si="836"/>
        <v>0</v>
      </c>
      <c r="LC207" s="25">
        <f t="shared" si="725"/>
        <v>1.4</v>
      </c>
      <c r="LD207" s="25">
        <f t="shared" si="726"/>
        <v>1.4</v>
      </c>
      <c r="LE207" s="25">
        <f t="shared" si="837"/>
        <v>1.4</v>
      </c>
      <c r="LF207" s="25">
        <f t="shared" si="727"/>
        <v>0</v>
      </c>
      <c r="LG207" s="25">
        <f t="shared" si="728"/>
        <v>0</v>
      </c>
      <c r="LH207" s="25">
        <f t="shared" si="838"/>
        <v>0</v>
      </c>
      <c r="LI207" s="25">
        <f t="shared" si="729"/>
        <v>0</v>
      </c>
      <c r="LJ207" s="25">
        <f t="shared" si="730"/>
        <v>0</v>
      </c>
      <c r="LK207" s="25">
        <f t="shared" si="839"/>
        <v>0</v>
      </c>
      <c r="LL207" s="25">
        <f t="shared" si="731"/>
        <v>0</v>
      </c>
      <c r="LM207" s="25">
        <f t="shared" si="732"/>
        <v>0</v>
      </c>
      <c r="LN207" s="25">
        <f t="shared" si="840"/>
        <v>0</v>
      </c>
      <c r="LO207" s="25">
        <f t="shared" si="733"/>
        <v>0</v>
      </c>
      <c r="LP207" s="25">
        <f t="shared" si="734"/>
        <v>0</v>
      </c>
      <c r="LQ207" s="25">
        <f t="shared" si="841"/>
        <v>0</v>
      </c>
      <c r="LR207" s="25">
        <f t="shared" si="735"/>
        <v>0</v>
      </c>
      <c r="LS207" s="25">
        <f t="shared" si="736"/>
        <v>0</v>
      </c>
      <c r="LT207" s="25">
        <f t="shared" si="842"/>
        <v>0</v>
      </c>
      <c r="LU207" s="25">
        <f t="shared" si="737"/>
        <v>0</v>
      </c>
      <c r="LV207" s="25">
        <f t="shared" si="738"/>
        <v>0</v>
      </c>
      <c r="LW207" s="25">
        <f t="shared" si="843"/>
        <v>0</v>
      </c>
      <c r="LX207" s="25">
        <f t="shared" si="739"/>
        <v>0</v>
      </c>
      <c r="LY207" s="25">
        <f t="shared" si="740"/>
        <v>0</v>
      </c>
      <c r="LZ207" s="25">
        <f t="shared" si="844"/>
        <v>0</v>
      </c>
      <c r="MA207" s="25">
        <f t="shared" si="741"/>
        <v>0</v>
      </c>
      <c r="MB207" s="25">
        <f t="shared" si="742"/>
        <v>0</v>
      </c>
      <c r="MC207" s="25">
        <f t="shared" si="845"/>
        <v>0</v>
      </c>
      <c r="MD207" s="25">
        <f t="shared" si="743"/>
        <v>0</v>
      </c>
      <c r="ME207" s="25">
        <f t="shared" si="744"/>
        <v>0</v>
      </c>
      <c r="MF207" s="25">
        <f t="shared" si="846"/>
        <v>0</v>
      </c>
      <c r="MG207" s="25">
        <f t="shared" si="745"/>
        <v>0</v>
      </c>
      <c r="MH207" s="25">
        <f t="shared" si="746"/>
        <v>0</v>
      </c>
      <c r="MI207" s="25">
        <f t="shared" si="847"/>
        <v>0</v>
      </c>
      <c r="MJ207" s="25">
        <f t="shared" si="747"/>
        <v>0</v>
      </c>
      <c r="MK207" s="25">
        <f t="shared" si="748"/>
        <v>0</v>
      </c>
      <c r="ML207" s="25">
        <f t="shared" si="848"/>
        <v>0</v>
      </c>
      <c r="MM207" s="25">
        <f t="shared" si="749"/>
        <v>0</v>
      </c>
      <c r="MN207" s="25">
        <f t="shared" si="750"/>
        <v>0</v>
      </c>
      <c r="MO207" s="25">
        <f t="shared" si="849"/>
        <v>0</v>
      </c>
      <c r="MP207" s="25">
        <f t="shared" si="751"/>
        <v>0</v>
      </c>
      <c r="MQ207" s="25">
        <f t="shared" si="752"/>
        <v>0</v>
      </c>
      <c r="MR207" s="25">
        <f t="shared" si="850"/>
        <v>0</v>
      </c>
      <c r="MS207" s="29">
        <v>1.4</v>
      </c>
      <c r="MT207" s="29">
        <v>0</v>
      </c>
      <c r="MU207" s="29">
        <v>1</v>
      </c>
      <c r="MV207" s="29">
        <v>1</v>
      </c>
      <c r="MW207" s="25">
        <f t="shared" si="753"/>
        <v>1.4</v>
      </c>
      <c r="MX207" s="25">
        <f t="shared" si="754"/>
        <v>3.36</v>
      </c>
      <c r="MY207" s="25">
        <f t="shared" si="755"/>
        <v>0</v>
      </c>
      <c r="MZ207" s="25">
        <f t="shared" si="756"/>
        <v>0</v>
      </c>
      <c r="NA207" s="25">
        <f t="shared" si="757"/>
        <v>1.4</v>
      </c>
      <c r="NB207" s="25">
        <f t="shared" si="758"/>
        <v>3.36</v>
      </c>
      <c r="NC207" s="25">
        <f t="shared" si="759"/>
        <v>0</v>
      </c>
      <c r="ND207" s="25">
        <f t="shared" si="760"/>
        <v>0</v>
      </c>
      <c r="NE207" s="25">
        <f t="shared" si="851"/>
        <v>1.4</v>
      </c>
      <c r="NF207" s="25">
        <f t="shared" si="851"/>
        <v>3.36</v>
      </c>
      <c r="NG207" s="25">
        <f t="shared" si="851"/>
        <v>0</v>
      </c>
      <c r="NH207" s="25">
        <f t="shared" si="851"/>
        <v>0</v>
      </c>
      <c r="NI207" s="25">
        <f t="shared" si="761"/>
        <v>126</v>
      </c>
      <c r="NJ207" s="25">
        <f t="shared" si="762"/>
        <v>0</v>
      </c>
      <c r="NK207" s="25">
        <f t="shared" si="763"/>
        <v>126</v>
      </c>
      <c r="NL207" s="25">
        <f t="shared" si="764"/>
        <v>68.2</v>
      </c>
      <c r="NM207" s="25">
        <f t="shared" si="765"/>
        <v>0</v>
      </c>
      <c r="NN207" s="25">
        <f t="shared" si="852"/>
        <v>68.2</v>
      </c>
      <c r="NO207" s="25">
        <f t="shared" si="766"/>
        <v>0</v>
      </c>
      <c r="NP207" s="25">
        <f t="shared" si="767"/>
        <v>0</v>
      </c>
      <c r="NQ207" s="25">
        <f t="shared" si="853"/>
        <v>0</v>
      </c>
      <c r="NR207" s="25">
        <f t="shared" si="768"/>
        <v>0</v>
      </c>
      <c r="NS207" s="25">
        <f t="shared" si="769"/>
        <v>0</v>
      </c>
      <c r="NT207" s="25">
        <f t="shared" si="854"/>
        <v>0</v>
      </c>
      <c r="NU207" s="25">
        <f t="shared" si="770"/>
        <v>0</v>
      </c>
      <c r="NV207" s="25">
        <f t="shared" si="771"/>
        <v>0</v>
      </c>
      <c r="NW207" s="25">
        <f t="shared" si="855"/>
        <v>0</v>
      </c>
      <c r="NX207" s="25">
        <f t="shared" si="856"/>
        <v>68.2</v>
      </c>
      <c r="NY207" s="25">
        <f t="shared" si="856"/>
        <v>0</v>
      </c>
      <c r="NZ207" s="25">
        <f t="shared" si="857"/>
        <v>68.2</v>
      </c>
      <c r="OA207" s="25">
        <f t="shared" si="858"/>
        <v>57.8</v>
      </c>
      <c r="OB207" s="25">
        <f t="shared" si="858"/>
        <v>0</v>
      </c>
      <c r="OC207" s="25">
        <f t="shared" si="859"/>
        <v>57.8</v>
      </c>
      <c r="OD207" s="25">
        <f t="shared" si="860"/>
        <v>68.2</v>
      </c>
      <c r="OE207" s="25">
        <f t="shared" si="860"/>
        <v>0</v>
      </c>
      <c r="OF207" s="25">
        <f t="shared" si="860"/>
        <v>68.2</v>
      </c>
      <c r="OG207" s="25">
        <f t="shared" si="772"/>
        <v>0</v>
      </c>
      <c r="OH207" s="25">
        <f t="shared" si="773"/>
        <v>0</v>
      </c>
      <c r="OI207" s="25">
        <f t="shared" si="774"/>
        <v>0</v>
      </c>
      <c r="OJ207" s="25">
        <f t="shared" si="775"/>
        <v>0</v>
      </c>
      <c r="OK207" s="25">
        <f t="shared" si="776"/>
        <v>0</v>
      </c>
      <c r="OL207" s="25">
        <f t="shared" si="777"/>
        <v>0</v>
      </c>
      <c r="OM207" s="25">
        <f t="shared" si="861"/>
        <v>0</v>
      </c>
      <c r="ON207" s="25">
        <f t="shared" si="861"/>
        <v>0</v>
      </c>
      <c r="OO207" s="25">
        <f t="shared" si="861"/>
        <v>0</v>
      </c>
      <c r="OP207" s="25">
        <f t="shared" si="778"/>
        <v>0</v>
      </c>
      <c r="OQ207" s="25">
        <f t="shared" si="779"/>
        <v>0</v>
      </c>
      <c r="OR207" s="25">
        <f t="shared" si="862"/>
        <v>0</v>
      </c>
      <c r="OS207" s="19">
        <v>536862</v>
      </c>
      <c r="OT207" s="19">
        <v>2370340.0099999998</v>
      </c>
    </row>
    <row r="208" spans="1:410" ht="33" customHeight="1" x14ac:dyDescent="0.25">
      <c r="A208" s="18"/>
      <c r="B208" s="18" t="s">
        <v>939</v>
      </c>
      <c r="C208" s="18">
        <v>76.650000000000006</v>
      </c>
      <c r="D208" s="16" t="e">
        <f>_xlfn.IFNA(INDEX(#REF!,MATCH(E208,#REF!,0)),0)</f>
        <v>#REF!</v>
      </c>
      <c r="E208" s="18" t="s">
        <v>1002</v>
      </c>
      <c r="F208" s="16" t="s">
        <v>765</v>
      </c>
      <c r="G208" s="16" t="s">
        <v>766</v>
      </c>
      <c r="H208" s="16" t="s">
        <v>767</v>
      </c>
      <c r="I208" s="16" t="s">
        <v>768</v>
      </c>
      <c r="J208" s="16" t="s">
        <v>769</v>
      </c>
      <c r="K208" s="16" t="s">
        <v>770</v>
      </c>
      <c r="L208" s="16" t="s">
        <v>771</v>
      </c>
      <c r="M208" s="18">
        <v>1.64</v>
      </c>
      <c r="N208" s="18">
        <v>1.94</v>
      </c>
      <c r="O208" s="18">
        <v>2.04</v>
      </c>
      <c r="P208" s="18">
        <v>2.34</v>
      </c>
      <c r="Q208" s="18">
        <v>0.1</v>
      </c>
      <c r="R208" s="18">
        <v>1.8399999999999999</v>
      </c>
      <c r="S208" s="18">
        <v>2.14</v>
      </c>
      <c r="T208" s="18">
        <v>0.2</v>
      </c>
      <c r="U208" s="18">
        <v>0</v>
      </c>
      <c r="V208" s="18">
        <v>0</v>
      </c>
      <c r="W208" s="18">
        <v>0</v>
      </c>
      <c r="X208" s="18">
        <v>1.64</v>
      </c>
      <c r="Y208" s="18">
        <v>1.9</v>
      </c>
      <c r="Z208" s="20">
        <f t="shared" si="780"/>
        <v>2.1</v>
      </c>
      <c r="AA208" s="18">
        <v>0.22</v>
      </c>
      <c r="AB208" s="18">
        <v>0</v>
      </c>
      <c r="AC208" s="18">
        <v>0</v>
      </c>
      <c r="AD208" s="18">
        <v>0</v>
      </c>
      <c r="AE208" s="18">
        <v>0</v>
      </c>
      <c r="AF208" s="18">
        <v>0</v>
      </c>
      <c r="AG208" s="18">
        <v>1.2</v>
      </c>
      <c r="AH208" s="18">
        <v>1.5</v>
      </c>
      <c r="AI208" s="20">
        <f t="shared" si="781"/>
        <v>2.25</v>
      </c>
      <c r="AJ208" s="18">
        <v>0</v>
      </c>
      <c r="AK208" s="18">
        <v>0</v>
      </c>
      <c r="AL208" s="20">
        <f t="shared" si="782"/>
        <v>0</v>
      </c>
      <c r="AM208" s="18">
        <v>1.64</v>
      </c>
      <c r="AN208" s="18">
        <v>1.5</v>
      </c>
      <c r="AO208" s="18">
        <v>0.15</v>
      </c>
      <c r="AP208" s="18">
        <v>0.22</v>
      </c>
      <c r="AQ208" s="18">
        <v>1.64</v>
      </c>
      <c r="AR208" s="18">
        <v>1.72</v>
      </c>
      <c r="AS208" s="18">
        <v>0.12</v>
      </c>
      <c r="AT208" s="18">
        <v>0.11</v>
      </c>
      <c r="AU208" s="18">
        <v>0</v>
      </c>
      <c r="AV208" s="18">
        <v>1</v>
      </c>
      <c r="AW208" s="18">
        <v>0</v>
      </c>
      <c r="AX208" s="18">
        <v>0</v>
      </c>
      <c r="AY208" s="18">
        <v>0</v>
      </c>
      <c r="AZ208" s="18">
        <v>0</v>
      </c>
      <c r="BA208" s="18">
        <v>0</v>
      </c>
      <c r="BB208" s="18">
        <v>0</v>
      </c>
      <c r="BC208" s="18">
        <v>0</v>
      </c>
      <c r="BD208" s="18">
        <v>0</v>
      </c>
      <c r="BE208" s="18">
        <v>2</v>
      </c>
      <c r="BF208" s="18">
        <v>0</v>
      </c>
      <c r="BG208" s="18">
        <v>0</v>
      </c>
      <c r="BH208" s="18">
        <v>0</v>
      </c>
      <c r="BI208" s="18">
        <v>0</v>
      </c>
      <c r="BJ208" s="18">
        <v>0</v>
      </c>
      <c r="BK208" s="18">
        <v>0</v>
      </c>
      <c r="BL208" s="18">
        <v>0</v>
      </c>
      <c r="BM208" s="18">
        <v>0</v>
      </c>
      <c r="BN208" s="18">
        <v>0</v>
      </c>
      <c r="BO208" s="18">
        <v>0</v>
      </c>
      <c r="BP208" s="18">
        <v>0</v>
      </c>
      <c r="BQ208" s="18">
        <v>0</v>
      </c>
      <c r="BR208" s="18">
        <v>0</v>
      </c>
      <c r="BS208" s="18">
        <v>0</v>
      </c>
      <c r="BT208" s="18">
        <v>0</v>
      </c>
      <c r="BU208" s="18">
        <v>0</v>
      </c>
      <c r="BV208" s="18">
        <v>0</v>
      </c>
      <c r="BW208" s="18">
        <v>0</v>
      </c>
      <c r="BX208" s="18">
        <v>0</v>
      </c>
      <c r="BY208" s="18">
        <v>0</v>
      </c>
      <c r="BZ208" s="18">
        <v>0</v>
      </c>
      <c r="CA208" s="16" t="e">
        <f>_xlfn.IFNA(IF(RIGHT(D208,2)="=G",0,INDEX(#REF!,MATCH(E208,#REF!,0))),0)</f>
        <v>#REF!</v>
      </c>
      <c r="CB208" s="16" t="s">
        <v>776</v>
      </c>
      <c r="CC208" s="18">
        <v>0</v>
      </c>
      <c r="CD208" s="18">
        <v>0</v>
      </c>
      <c r="CE208" s="18">
        <v>1.4</v>
      </c>
      <c r="CF208" s="18">
        <v>0.85</v>
      </c>
      <c r="CG208" s="18">
        <v>0.12</v>
      </c>
      <c r="CH208" s="18">
        <v>2</v>
      </c>
      <c r="CI208" s="16" t="s">
        <v>98</v>
      </c>
      <c r="CJ208" s="18">
        <v>0</v>
      </c>
      <c r="CK208" s="20">
        <f t="shared" si="648"/>
        <v>2.7</v>
      </c>
      <c r="CL208" s="20">
        <f t="shared" si="783"/>
        <v>2.7</v>
      </c>
      <c r="CM208" s="18">
        <v>31.88</v>
      </c>
      <c r="CN208" s="18">
        <v>27.55</v>
      </c>
      <c r="CO208" s="18">
        <v>26.711000000000002</v>
      </c>
      <c r="CP208" s="22">
        <f t="shared" si="649"/>
        <v>27.55</v>
      </c>
      <c r="CQ208" s="22">
        <f t="shared" si="650"/>
        <v>24.85</v>
      </c>
      <c r="CR208" s="22">
        <f t="shared" si="784"/>
        <v>2.7</v>
      </c>
      <c r="CS208" s="22">
        <f t="shared" si="651"/>
        <v>24.95</v>
      </c>
      <c r="CT208" s="22">
        <f t="shared" si="652"/>
        <v>25.15</v>
      </c>
      <c r="CU208" s="18">
        <v>25.15</v>
      </c>
      <c r="CV208" s="22">
        <f t="shared" si="785"/>
        <v>2.1</v>
      </c>
      <c r="CW208" s="22">
        <f t="shared" si="653"/>
        <v>0</v>
      </c>
      <c r="CX208" s="22">
        <f t="shared" si="654"/>
        <v>0</v>
      </c>
      <c r="CY208" s="22">
        <f t="shared" si="655"/>
        <v>27.28</v>
      </c>
      <c r="CZ208" s="22">
        <f t="shared" si="656"/>
        <v>27.43</v>
      </c>
      <c r="DA208" s="18">
        <v>27.55</v>
      </c>
      <c r="DB208" s="20">
        <f t="shared" si="786"/>
        <v>2.7</v>
      </c>
      <c r="DC208" s="20">
        <f t="shared" si="787"/>
        <v>0</v>
      </c>
      <c r="DD208" s="20">
        <f t="shared" si="788"/>
        <v>2.7</v>
      </c>
      <c r="DE208" s="20">
        <f t="shared" si="657"/>
        <v>0.1</v>
      </c>
      <c r="DF208" s="20">
        <f t="shared" si="658"/>
        <v>0.2</v>
      </c>
      <c r="DG208" s="20">
        <f t="shared" si="659"/>
        <v>2.37</v>
      </c>
      <c r="DH208" s="20">
        <f t="shared" si="660"/>
        <v>0</v>
      </c>
      <c r="DI208" s="20">
        <f t="shared" si="661"/>
        <v>0</v>
      </c>
      <c r="DJ208" s="20">
        <f t="shared" si="662"/>
        <v>0</v>
      </c>
      <c r="DK208" s="20">
        <f t="shared" si="789"/>
        <v>2.67</v>
      </c>
      <c r="DL208" s="20">
        <f t="shared" si="790"/>
        <v>0</v>
      </c>
      <c r="DM208" s="20">
        <f t="shared" si="791"/>
        <v>3.0000000000000249E-2</v>
      </c>
      <c r="DN208" s="20">
        <f t="shared" si="792"/>
        <v>0</v>
      </c>
      <c r="DO208" s="18">
        <v>2.54</v>
      </c>
      <c r="DP208" s="18">
        <v>0</v>
      </c>
      <c r="DQ208" s="18">
        <v>1</v>
      </c>
      <c r="DR208" s="18">
        <v>1</v>
      </c>
      <c r="DS208" s="25">
        <f t="shared" si="793"/>
        <v>2.54</v>
      </c>
      <c r="DT208" s="25">
        <f t="shared" si="794"/>
        <v>0</v>
      </c>
      <c r="DU208" s="25">
        <f t="shared" si="795"/>
        <v>6.86</v>
      </c>
      <c r="DV208" s="25">
        <f t="shared" si="796"/>
        <v>0</v>
      </c>
      <c r="DW208" s="25">
        <f t="shared" si="797"/>
        <v>6.86</v>
      </c>
      <c r="DX208" s="25">
        <f t="shared" si="798"/>
        <v>13.99</v>
      </c>
      <c r="DY208" s="25">
        <f t="shared" si="799"/>
        <v>0</v>
      </c>
      <c r="DZ208" s="25">
        <f t="shared" si="800"/>
        <v>13.99</v>
      </c>
      <c r="EA208" s="25">
        <f t="shared" si="801"/>
        <v>8.81</v>
      </c>
      <c r="EB208" s="25">
        <f t="shared" si="802"/>
        <v>0</v>
      </c>
      <c r="EC208" s="25">
        <f t="shared" si="803"/>
        <v>8.81</v>
      </c>
      <c r="ED208" s="25">
        <f t="shared" si="804"/>
        <v>5.18</v>
      </c>
      <c r="EE208" s="25">
        <f t="shared" si="804"/>
        <v>0</v>
      </c>
      <c r="EF208" s="25">
        <f t="shared" si="805"/>
        <v>5.18</v>
      </c>
      <c r="EG208" s="25">
        <f t="shared" si="806"/>
        <v>8.81</v>
      </c>
      <c r="EH208" s="25">
        <f t="shared" si="806"/>
        <v>0</v>
      </c>
      <c r="EI208" s="25">
        <f t="shared" si="807"/>
        <v>8.81</v>
      </c>
      <c r="EJ208" s="18">
        <v>76.650000000000006</v>
      </c>
      <c r="EK208" s="18">
        <v>35.159999999999997</v>
      </c>
      <c r="EL208" s="18" t="s">
        <v>1002</v>
      </c>
      <c r="EM208" s="18" t="s">
        <v>1003</v>
      </c>
      <c r="EN208" s="16" t="s">
        <v>774</v>
      </c>
      <c r="EO208" s="16" t="s">
        <v>132</v>
      </c>
      <c r="EP208" s="16" t="e">
        <f>IF(OR(EN208="Cống tròn",EN208="Cống hộp",EN208="Ống nhựa"),INDEX(#REF!,MATCH(E208,#REF!,0)),IF(OR(EN208="Rãnh xây",EN208="Rãnh bê tông"),INDEX(#REF!,MATCH(E208,#REF!,0)),0))</f>
        <v>#REF!</v>
      </c>
      <c r="EQ208" s="18">
        <v>40.290000000000006</v>
      </c>
      <c r="ER208" s="18">
        <v>1</v>
      </c>
      <c r="ES208" s="25">
        <f t="shared" si="808"/>
        <v>40</v>
      </c>
      <c r="ET208" s="1" t="e">
        <f>_xlfn.IFNA(IF(EN208="Cống tròn",INDEX(#REF!,MATCH(E208,#REF!,0)),IF(EN208="Cống hộp",INDEX(#REF!,MATCH(E208,#REF!,0)),EU208&amp;" ,"&amp;EV208)),0)</f>
        <v>#REF!</v>
      </c>
      <c r="EU208" s="16" t="s">
        <v>769</v>
      </c>
      <c r="EV208" s="16" t="s">
        <v>775</v>
      </c>
      <c r="EW208" s="16" t="e">
        <f>_xlfn.IFNA(INDEX(#REF!,MATCH(E208,#REF!,0)),0)</f>
        <v>#REF!</v>
      </c>
      <c r="EX208" s="16"/>
      <c r="EY208" s="18">
        <v>0</v>
      </c>
      <c r="EZ208" s="18">
        <v>0</v>
      </c>
      <c r="FA208" s="18">
        <v>0</v>
      </c>
      <c r="FB208" s="19">
        <v>0</v>
      </c>
      <c r="FC208" s="19">
        <v>0</v>
      </c>
      <c r="FD208" s="25">
        <f t="shared" si="663"/>
        <v>0</v>
      </c>
      <c r="FE208" s="25">
        <f t="shared" si="809"/>
        <v>0</v>
      </c>
      <c r="FF208" s="18">
        <v>0.1</v>
      </c>
      <c r="FG208" s="18">
        <v>2</v>
      </c>
      <c r="FH208" s="18">
        <v>1</v>
      </c>
      <c r="FI208" s="25">
        <f t="shared" si="810"/>
        <v>1.2</v>
      </c>
      <c r="FJ208" s="18">
        <v>0</v>
      </c>
      <c r="FK208" s="18">
        <v>0</v>
      </c>
      <c r="FL208" s="18">
        <v>0.2</v>
      </c>
      <c r="FM208" s="18">
        <v>1.4</v>
      </c>
      <c r="FN208" s="18">
        <v>0</v>
      </c>
      <c r="FO208" s="25">
        <f t="shared" si="811"/>
        <v>1.4</v>
      </c>
      <c r="FP208" s="18">
        <v>1.4999999999999999E-2</v>
      </c>
      <c r="FQ208" s="18">
        <v>1</v>
      </c>
      <c r="FR208" s="25">
        <f t="shared" si="664"/>
        <v>39</v>
      </c>
      <c r="FS208" s="25">
        <f t="shared" si="665"/>
        <v>0.56999999999999995</v>
      </c>
      <c r="FT208" s="25">
        <f t="shared" si="666"/>
        <v>39.57</v>
      </c>
      <c r="FU208" s="25">
        <f t="shared" si="667"/>
        <v>-0.72000000000000597</v>
      </c>
      <c r="FV208" s="25" t="str">
        <f t="shared" si="812"/>
        <v>Thêm 01</v>
      </c>
      <c r="FW208" s="25">
        <f t="shared" si="813"/>
        <v>0.28999999999999998</v>
      </c>
      <c r="FX208" s="16"/>
      <c r="FY208" s="16"/>
      <c r="FZ208" s="16"/>
      <c r="GA208" s="16"/>
      <c r="GB208" s="19">
        <v>0</v>
      </c>
      <c r="GC208" s="19">
        <v>0</v>
      </c>
      <c r="GD208" s="19">
        <v>0</v>
      </c>
      <c r="GE208" s="19">
        <v>0</v>
      </c>
      <c r="GF208" s="19">
        <v>0</v>
      </c>
      <c r="GG208" s="19">
        <v>0</v>
      </c>
      <c r="GH208" s="19">
        <v>0</v>
      </c>
      <c r="GI208" s="19">
        <v>0</v>
      </c>
      <c r="GJ208" s="19">
        <v>0</v>
      </c>
      <c r="GK208" s="19">
        <v>0</v>
      </c>
      <c r="GL208" s="25">
        <f t="shared" si="668"/>
        <v>0</v>
      </c>
      <c r="GM208" s="25">
        <f t="shared" si="814"/>
        <v>0</v>
      </c>
      <c r="GN208" s="19">
        <v>0</v>
      </c>
      <c r="GO208" s="19">
        <v>0</v>
      </c>
      <c r="GP208" s="19">
        <v>0</v>
      </c>
      <c r="GQ208" s="19">
        <v>0</v>
      </c>
      <c r="GR208" s="1" t="e">
        <f>_xlfn.IFNA(INDEX(#REF!,MATCH(E208,#REF!,0)),0)</f>
        <v>#REF!</v>
      </c>
      <c r="GS208" s="16"/>
      <c r="GT208" s="18">
        <v>0</v>
      </c>
      <c r="GU208" s="18">
        <v>0</v>
      </c>
      <c r="GV208" s="18">
        <v>0</v>
      </c>
      <c r="GW208" s="18">
        <v>0</v>
      </c>
      <c r="GX208" s="25">
        <f t="shared" si="669"/>
        <v>0</v>
      </c>
      <c r="GY208" s="25">
        <f t="shared" si="670"/>
        <v>0</v>
      </c>
      <c r="GZ208" s="25">
        <f t="shared" si="815"/>
        <v>0</v>
      </c>
      <c r="HA208" s="1" t="e" cm="1">
        <f t="array" ref="HA208">INDEX(#REF!,MATCH(EJ208&amp;EK208&amp;HD208&amp;HE208&amp;HF208,#REF!&amp;#REF!&amp;#REF!&amp;#REF!&amp;#REF!,0))</f>
        <v>#REF!</v>
      </c>
      <c r="HB208" s="16"/>
      <c r="HC208" s="25">
        <f t="shared" si="816"/>
        <v>0</v>
      </c>
      <c r="HD208" s="18">
        <v>0</v>
      </c>
      <c r="HE208" s="18">
        <v>0</v>
      </c>
      <c r="HF208" s="18">
        <v>0</v>
      </c>
      <c r="HG208" s="1" t="e" cm="1">
        <f t="array" ref="HG208">INDEX(#REF!,MATCH(EJ208&amp;EK208&amp;HJ208&amp;HK208&amp;HL208,#REF!&amp;#REF!&amp;#REF!&amp;#REF!&amp;#REF!,0))</f>
        <v>#REF!</v>
      </c>
      <c r="HH208" s="16"/>
      <c r="HI208" s="25">
        <f t="shared" si="817"/>
        <v>0</v>
      </c>
      <c r="HJ208" s="25">
        <f t="shared" si="818"/>
        <v>0</v>
      </c>
      <c r="HK208" s="19">
        <v>0</v>
      </c>
      <c r="HL208" s="19">
        <v>0</v>
      </c>
      <c r="HM208" s="18">
        <v>0.01</v>
      </c>
      <c r="HN208" s="18">
        <v>1</v>
      </c>
      <c r="HO208" s="25">
        <f t="shared" si="819"/>
        <v>0</v>
      </c>
      <c r="HP208" s="25">
        <f t="shared" si="820"/>
        <v>0</v>
      </c>
      <c r="HQ208" s="25">
        <f t="shared" si="821"/>
        <v>0</v>
      </c>
      <c r="HR208" s="25">
        <f t="shared" si="822"/>
        <v>0</v>
      </c>
      <c r="HS208" s="25">
        <f t="shared" si="823"/>
        <v>0</v>
      </c>
      <c r="HT208" s="19">
        <v>0</v>
      </c>
      <c r="HU208" s="19">
        <v>0</v>
      </c>
      <c r="HV208" s="19">
        <v>0</v>
      </c>
      <c r="HW208" s="25">
        <f t="shared" si="824"/>
        <v>0</v>
      </c>
      <c r="HX208" s="19">
        <v>0</v>
      </c>
      <c r="HY208" s="19">
        <v>0</v>
      </c>
      <c r="HZ208" s="18">
        <v>27.55</v>
      </c>
      <c r="IA208" s="20">
        <f>ROUND(IF(EN208="Cống tròn",IF(EN208="Cống tròn",IF(EU208="Không có móng",IQ208-FF208,IF(EU208="Đế",IP208-FN208,IF(OR(EU208="Móng bê tông",EU208="Móng bê tông kết hợp đế"),II208-FJ208,0))),0),IF(EN208="Cống hộp",IF(AND(EN208="Cống hộp",EU208="Không có móng"),IQ208-GF208,IF(AND(EN208="Cống hộp",EU208="Móng bê tông"),IJ208-GB208,0)),IF(OR(EN208="Rãnh xây",EN208="Rãnh bê tông"),IF(OR(EN208="Rãnh xây",EN208="Rãnh bê tông"),IK208-GB208,0),IF(EN208="Ống nhựa",IF(AND(EN208="Ống nhựa",EU208="Không đắp cát"),IQ208-HT208,IF(AND(EN208="Ống nhựa",EU208="Đắp cát"),IH208-HX208,0)),IF(EN208="Rãnh thang",IF(EN208="Rãnh thang",IF(EU208="Móng bê tông",#REF!-#REF!,IQ208),0),0))))),2)</f>
        <v>25.15</v>
      </c>
      <c r="IB208" s="20">
        <f t="shared" si="825"/>
        <v>2.4000000000000021</v>
      </c>
      <c r="IC208" s="20">
        <f t="shared" si="671"/>
        <v>25.15</v>
      </c>
      <c r="ID208" s="20">
        <f t="shared" si="672"/>
        <v>0</v>
      </c>
      <c r="IE208" s="20">
        <f t="shared" si="673"/>
        <v>0</v>
      </c>
      <c r="IF208" s="20">
        <f t="shared" si="674"/>
        <v>0</v>
      </c>
      <c r="IG208" s="20">
        <f>IF(EN208="Rãnh thang",IF(AND(EN208="Rãnh thang",EU208="Móng bê tông"),IQ208-#REF!,0),IF(EN208="Ống nhựa",IF(AND(EN208="Ống nhựa",EU208="Đắp cát"),IQ208-HT208,0),IF(EN208="Cống tròn",IF(EN208="Cống tròn",IF(OR(EU208="Móng bê tông",EU208="Móng bê tông kết hợp đế"),IM208-FL208,0),0),IF(EN208="Cống hộp",IF(AND(EN208="Cống hộp",EU208="Móng bê tông"),IN208-GD208,0),IF(OR(EN208="Rãnh xây",EN208="Rãnh bê tông"),IF(AND(EN208="Rãnh xây",EU208="Móng bê tông"),IO208-GD208,IF(AND(EN208="Rãnh bê tông",EU208="Móng bê tông"),IO208-GD208,0)),0)))))</f>
        <v>25.15</v>
      </c>
      <c r="IH208" s="20">
        <f t="shared" si="675"/>
        <v>0</v>
      </c>
      <c r="II208" s="20">
        <f t="shared" si="676"/>
        <v>25.15</v>
      </c>
      <c r="IJ208" s="20">
        <f t="shared" si="677"/>
        <v>0</v>
      </c>
      <c r="IK208" s="20">
        <f t="shared" si="678"/>
        <v>0</v>
      </c>
      <c r="IL208" s="20">
        <f t="shared" si="679"/>
        <v>25.349999999999998</v>
      </c>
      <c r="IM208" s="20">
        <f t="shared" si="680"/>
        <v>25.349999999999998</v>
      </c>
      <c r="IN208" s="20">
        <f t="shared" si="681"/>
        <v>0</v>
      </c>
      <c r="IO208" s="20">
        <f t="shared" si="682"/>
        <v>0</v>
      </c>
      <c r="IP208" s="20">
        <f t="shared" si="683"/>
        <v>0</v>
      </c>
      <c r="IQ208" s="18">
        <v>25.45</v>
      </c>
      <c r="IR208" s="25">
        <f t="shared" si="826"/>
        <v>0</v>
      </c>
      <c r="IS208" s="25">
        <f t="shared" si="684"/>
        <v>0</v>
      </c>
      <c r="IT208" s="25">
        <f t="shared" si="685"/>
        <v>0</v>
      </c>
      <c r="IU208" s="25">
        <f>ROUND(IF(EN208="Cống tròn",IF(EN208="Cống tròn",IV208+FF208,0),IF(EN208="Cống hộp",IF(EN208="Cống hộp",IV208+GP208,0),IF(OR(EN208="Rãnh xây",EN208="Rãnh bê tông"),IF(OR(EN208="Rãnh xây",EN208="Rãnh bê tông"),IV208+GP208,0),IF(EN208="ống nhựa",IF(EN208="Ống nhựa",IV208+HT208,0),IF(EN208="Rãnh thang",IF(EN208="Rãnh thang",IQ208+#REF!,0),0))))),2)</f>
        <v>26.41</v>
      </c>
      <c r="IV208" s="18">
        <v>26.31</v>
      </c>
      <c r="IW208" s="25">
        <f t="shared" si="686"/>
        <v>26.41</v>
      </c>
      <c r="IX208" s="25">
        <f t="shared" si="687"/>
        <v>0</v>
      </c>
      <c r="IY208" s="25">
        <f t="shared" si="688"/>
        <v>0</v>
      </c>
      <c r="IZ208" s="25">
        <f t="shared" si="689"/>
        <v>0</v>
      </c>
      <c r="JA208" s="25">
        <f t="shared" si="690"/>
        <v>0</v>
      </c>
      <c r="JB208" s="18">
        <v>27.41</v>
      </c>
      <c r="JC208" s="20">
        <f>ROUND(IF(EN208="Cống tròn",IF(EN208="Cống tròn",IF(EU208="Không có móng",JS208-FF208,IF(EU208="Đế",JR208-FN208,IF(OR(EU208="Móng bê tông",EU208="Móng bê tông kết hợp đế"),JK208-FJ208,0))),0),IF(EN208="Cống hộp",IF(AND(EN208="Cống hộp",EU208="Không có móng"),JS208-GF208,IF(AND(EN208="Cống hộp",EU208="Móng bê tông"),JL208-GB208,0)),IF(OR(EN208="Rãnh xây",EN208="Rãnh bê tông"),IF(OR(EN208="Rãnh xây",EN208="Rãnh bê tông"),JM208-GB208,0),IF(EN208="Ống nhựa",IF(AND(EN208="Ống nhựa",EU208="Không đắp cát"),JS208-HT208,IF(AND(EN208="Ống nhựa",EU208="Đắp cát"),JJ208-HX208,0)),IF(EN208="Rãnh thang",IF(EN208="Rãnh thang",IF(EU208="Móng bê tông",#REF!-#REF!,JS208),0),0))))),2)</f>
        <v>25.01</v>
      </c>
      <c r="JD208" s="20">
        <f t="shared" si="827"/>
        <v>2.3999999999999986</v>
      </c>
      <c r="JE208" s="20">
        <f t="shared" si="691"/>
        <v>25.009999999999998</v>
      </c>
      <c r="JF208" s="20">
        <f t="shared" si="692"/>
        <v>0</v>
      </c>
      <c r="JG208" s="20">
        <f t="shared" si="693"/>
        <v>0</v>
      </c>
      <c r="JH208" s="20">
        <f t="shared" si="694"/>
        <v>0</v>
      </c>
      <c r="JI208" s="20">
        <f>IF(EN208="Rãnh thang",IF(AND(EN208="Rãnh thang",EU208="Móng bê tông"),JS208-#REF!,0),IF(EN208="Ống nhựa",IF(AND(EN208="Ống nhựa",EU208="Đắp cát"),JS208-HT208,0),IF(EN208="Cống tròn",IF(EN208="Cống tròn",IF(OR(EU208="Móng bê tông",EU208="Móng bê tông kết hợp đế"),JO208-FL208,0),0),IF(EN208="Cống hộp",IF(AND(EN208="Cống hộp",EU208="Móng bê tông"),JP208-GD208,0),IF(OR(EN208="Rãnh xây",EN208="Rãnh bê tông"),IF(AND(EN208="Rãnh xây",EU208="Móng bê tông"),JQ208-GD208,IF(AND(EN208="Rãnh bê tông",EU208="Móng bê tông"),JQ208-GD208,0)),0)))))</f>
        <v>25.009999999999998</v>
      </c>
      <c r="JJ208" s="20">
        <f t="shared" si="695"/>
        <v>0</v>
      </c>
      <c r="JK208" s="20">
        <f t="shared" si="696"/>
        <v>25.009999999999998</v>
      </c>
      <c r="JL208" s="20">
        <f t="shared" si="697"/>
        <v>0</v>
      </c>
      <c r="JM208" s="20">
        <f t="shared" si="698"/>
        <v>0</v>
      </c>
      <c r="JN208" s="20">
        <f t="shared" si="699"/>
        <v>25.209999999999997</v>
      </c>
      <c r="JO208" s="20">
        <f t="shared" si="700"/>
        <v>25.209999999999997</v>
      </c>
      <c r="JP208" s="20">
        <f t="shared" si="701"/>
        <v>0</v>
      </c>
      <c r="JQ208" s="20">
        <f t="shared" si="702"/>
        <v>0</v>
      </c>
      <c r="JR208" s="20">
        <f t="shared" si="703"/>
        <v>0</v>
      </c>
      <c r="JS208" s="26">
        <v>25.31</v>
      </c>
      <c r="JT208" s="25">
        <f t="shared" si="828"/>
        <v>0</v>
      </c>
      <c r="JU208" s="25">
        <f t="shared" si="704"/>
        <v>0</v>
      </c>
      <c r="JV208" s="25">
        <f t="shared" si="705"/>
        <v>0</v>
      </c>
      <c r="JW208" s="25">
        <f>ROUND(IF(EN208="Cống tròn",IF(EN208="Cống tròn",JX208+FF208,0),IF(EN208="Cống hộp",IF(EN208="Cống hộp",JX208+GP208,0),IF(OR(EN208="Rãnh xây",EN208="Rãnh bê tông"),IF(OR(EN208="Rãnh xây",EN208="Rãnh bê tông"),JX208+GP208,0),IF(EN208="ống nhựa",IF(EN208="Ống nhựa",JX208+HT208,0),IF(EN208="Rãnh thang",IF(EN208="Rãnh thang",JS208+#REF!,0),0))))),2)</f>
        <v>26.41</v>
      </c>
      <c r="JX208" s="27">
        <v>26.31</v>
      </c>
      <c r="JY208" s="25">
        <f t="shared" si="706"/>
        <v>26.41</v>
      </c>
      <c r="JZ208" s="25">
        <f t="shared" si="707"/>
        <v>0</v>
      </c>
      <c r="KA208" s="25">
        <f t="shared" si="708"/>
        <v>0</v>
      </c>
      <c r="KB208" s="25">
        <f t="shared" si="709"/>
        <v>0</v>
      </c>
      <c r="KC208" s="25">
        <f t="shared" si="710"/>
        <v>0</v>
      </c>
      <c r="KD208" s="28" t="s">
        <v>98</v>
      </c>
      <c r="KE208" s="27">
        <v>0</v>
      </c>
      <c r="KF208" s="25">
        <f t="shared" si="711"/>
        <v>2.4000000000000021</v>
      </c>
      <c r="KG208" s="25">
        <f t="shared" si="829"/>
        <v>2.4000000000000021</v>
      </c>
      <c r="KH208" s="27">
        <v>0</v>
      </c>
      <c r="KI208" s="25">
        <f t="shared" si="712"/>
        <v>2.3999999999999986</v>
      </c>
      <c r="KJ208" s="25">
        <f t="shared" si="830"/>
        <v>2.3999999999999986</v>
      </c>
      <c r="KK208" s="25">
        <f t="shared" si="713"/>
        <v>0</v>
      </c>
      <c r="KL208" s="25">
        <f t="shared" si="714"/>
        <v>0</v>
      </c>
      <c r="KM208" s="25">
        <f t="shared" si="831"/>
        <v>0</v>
      </c>
      <c r="KN208" s="25">
        <f t="shared" si="715"/>
        <v>0</v>
      </c>
      <c r="KO208" s="25">
        <f t="shared" si="716"/>
        <v>0</v>
      </c>
      <c r="KP208" s="25">
        <f t="shared" si="832"/>
        <v>0</v>
      </c>
      <c r="KQ208" s="25">
        <f t="shared" si="717"/>
        <v>0.2</v>
      </c>
      <c r="KR208" s="25">
        <f t="shared" si="718"/>
        <v>0.2</v>
      </c>
      <c r="KS208" s="25">
        <f t="shared" si="833"/>
        <v>0.2</v>
      </c>
      <c r="KT208" s="25">
        <f t="shared" si="719"/>
        <v>0</v>
      </c>
      <c r="KU208" s="25">
        <f t="shared" si="720"/>
        <v>0</v>
      </c>
      <c r="KV208" s="25">
        <f t="shared" si="834"/>
        <v>0</v>
      </c>
      <c r="KW208" s="25">
        <f t="shared" si="721"/>
        <v>0</v>
      </c>
      <c r="KX208" s="25">
        <f t="shared" si="722"/>
        <v>0</v>
      </c>
      <c r="KY208" s="25">
        <f t="shared" si="835"/>
        <v>0</v>
      </c>
      <c r="KZ208" s="25">
        <f t="shared" si="723"/>
        <v>0</v>
      </c>
      <c r="LA208" s="25">
        <f t="shared" si="724"/>
        <v>0</v>
      </c>
      <c r="LB208" s="25">
        <f t="shared" si="836"/>
        <v>0</v>
      </c>
      <c r="LC208" s="25">
        <f t="shared" si="725"/>
        <v>1.4</v>
      </c>
      <c r="LD208" s="25">
        <f t="shared" si="726"/>
        <v>1.4</v>
      </c>
      <c r="LE208" s="25">
        <f t="shared" si="837"/>
        <v>1.4</v>
      </c>
      <c r="LF208" s="25">
        <f t="shared" si="727"/>
        <v>0</v>
      </c>
      <c r="LG208" s="25">
        <f t="shared" si="728"/>
        <v>0</v>
      </c>
      <c r="LH208" s="25">
        <f t="shared" si="838"/>
        <v>0</v>
      </c>
      <c r="LI208" s="25">
        <f t="shared" si="729"/>
        <v>0</v>
      </c>
      <c r="LJ208" s="25">
        <f t="shared" si="730"/>
        <v>0</v>
      </c>
      <c r="LK208" s="25">
        <f t="shared" si="839"/>
        <v>0</v>
      </c>
      <c r="LL208" s="25">
        <f t="shared" si="731"/>
        <v>0</v>
      </c>
      <c r="LM208" s="25">
        <f t="shared" si="732"/>
        <v>0</v>
      </c>
      <c r="LN208" s="25">
        <f t="shared" si="840"/>
        <v>0</v>
      </c>
      <c r="LO208" s="25">
        <f t="shared" si="733"/>
        <v>0</v>
      </c>
      <c r="LP208" s="25">
        <f t="shared" si="734"/>
        <v>0</v>
      </c>
      <c r="LQ208" s="25">
        <f t="shared" si="841"/>
        <v>0</v>
      </c>
      <c r="LR208" s="25">
        <f t="shared" si="735"/>
        <v>0</v>
      </c>
      <c r="LS208" s="25">
        <f t="shared" si="736"/>
        <v>0</v>
      </c>
      <c r="LT208" s="25">
        <f t="shared" si="842"/>
        <v>0</v>
      </c>
      <c r="LU208" s="25">
        <f t="shared" si="737"/>
        <v>0</v>
      </c>
      <c r="LV208" s="25">
        <f t="shared" si="738"/>
        <v>0</v>
      </c>
      <c r="LW208" s="25">
        <f t="shared" si="843"/>
        <v>0</v>
      </c>
      <c r="LX208" s="25">
        <f t="shared" si="739"/>
        <v>0</v>
      </c>
      <c r="LY208" s="25">
        <f t="shared" si="740"/>
        <v>0</v>
      </c>
      <c r="LZ208" s="25">
        <f t="shared" si="844"/>
        <v>0</v>
      </c>
      <c r="MA208" s="25">
        <f t="shared" si="741"/>
        <v>0</v>
      </c>
      <c r="MB208" s="25">
        <f t="shared" si="742"/>
        <v>0</v>
      </c>
      <c r="MC208" s="25">
        <f t="shared" si="845"/>
        <v>0</v>
      </c>
      <c r="MD208" s="25">
        <f t="shared" si="743"/>
        <v>0</v>
      </c>
      <c r="ME208" s="25">
        <f t="shared" si="744"/>
        <v>0</v>
      </c>
      <c r="MF208" s="25">
        <f t="shared" si="846"/>
        <v>0</v>
      </c>
      <c r="MG208" s="25">
        <f t="shared" si="745"/>
        <v>0</v>
      </c>
      <c r="MH208" s="25">
        <f t="shared" si="746"/>
        <v>0</v>
      </c>
      <c r="MI208" s="25">
        <f t="shared" si="847"/>
        <v>0</v>
      </c>
      <c r="MJ208" s="25">
        <f t="shared" si="747"/>
        <v>0</v>
      </c>
      <c r="MK208" s="25">
        <f t="shared" si="748"/>
        <v>0</v>
      </c>
      <c r="ML208" s="25">
        <f t="shared" si="848"/>
        <v>0</v>
      </c>
      <c r="MM208" s="25">
        <f t="shared" si="749"/>
        <v>0</v>
      </c>
      <c r="MN208" s="25">
        <f t="shared" si="750"/>
        <v>0</v>
      </c>
      <c r="MO208" s="25">
        <f t="shared" si="849"/>
        <v>0</v>
      </c>
      <c r="MP208" s="25">
        <f t="shared" si="751"/>
        <v>0</v>
      </c>
      <c r="MQ208" s="25">
        <f t="shared" si="752"/>
        <v>0</v>
      </c>
      <c r="MR208" s="25">
        <f t="shared" si="850"/>
        <v>0</v>
      </c>
      <c r="MS208" s="29">
        <v>1.4</v>
      </c>
      <c r="MT208" s="29">
        <v>0</v>
      </c>
      <c r="MU208" s="29">
        <v>1</v>
      </c>
      <c r="MV208" s="29">
        <v>1</v>
      </c>
      <c r="MW208" s="25">
        <f t="shared" si="753"/>
        <v>1.4</v>
      </c>
      <c r="MX208" s="25">
        <f t="shared" si="754"/>
        <v>3.36</v>
      </c>
      <c r="MY208" s="25">
        <f t="shared" si="755"/>
        <v>0</v>
      </c>
      <c r="MZ208" s="25">
        <f t="shared" si="756"/>
        <v>0</v>
      </c>
      <c r="NA208" s="25">
        <f t="shared" si="757"/>
        <v>1.4</v>
      </c>
      <c r="NB208" s="25">
        <f t="shared" si="758"/>
        <v>3.36</v>
      </c>
      <c r="NC208" s="25">
        <f t="shared" si="759"/>
        <v>0</v>
      </c>
      <c r="ND208" s="25">
        <f t="shared" si="760"/>
        <v>0</v>
      </c>
      <c r="NE208" s="25">
        <f t="shared" si="851"/>
        <v>1.4</v>
      </c>
      <c r="NF208" s="25">
        <f t="shared" si="851"/>
        <v>3.36</v>
      </c>
      <c r="NG208" s="25">
        <f t="shared" si="851"/>
        <v>0</v>
      </c>
      <c r="NH208" s="25">
        <f t="shared" si="851"/>
        <v>0</v>
      </c>
      <c r="NI208" s="25">
        <f t="shared" si="761"/>
        <v>135.37</v>
      </c>
      <c r="NJ208" s="25">
        <f t="shared" si="762"/>
        <v>0</v>
      </c>
      <c r="NK208" s="25">
        <f t="shared" si="763"/>
        <v>135.37</v>
      </c>
      <c r="NL208" s="25">
        <f t="shared" si="764"/>
        <v>73.27</v>
      </c>
      <c r="NM208" s="25">
        <f t="shared" si="765"/>
        <v>0</v>
      </c>
      <c r="NN208" s="25">
        <f t="shared" si="852"/>
        <v>73.27</v>
      </c>
      <c r="NO208" s="25">
        <f t="shared" si="766"/>
        <v>0</v>
      </c>
      <c r="NP208" s="25">
        <f t="shared" si="767"/>
        <v>0</v>
      </c>
      <c r="NQ208" s="25">
        <f t="shared" si="853"/>
        <v>0</v>
      </c>
      <c r="NR208" s="25">
        <f t="shared" si="768"/>
        <v>0</v>
      </c>
      <c r="NS208" s="25">
        <f t="shared" si="769"/>
        <v>0</v>
      </c>
      <c r="NT208" s="25">
        <f t="shared" si="854"/>
        <v>0</v>
      </c>
      <c r="NU208" s="25">
        <f t="shared" si="770"/>
        <v>0</v>
      </c>
      <c r="NV208" s="25">
        <f t="shared" si="771"/>
        <v>0</v>
      </c>
      <c r="NW208" s="25">
        <f t="shared" si="855"/>
        <v>0</v>
      </c>
      <c r="NX208" s="25">
        <f t="shared" si="856"/>
        <v>73.27</v>
      </c>
      <c r="NY208" s="25">
        <f t="shared" si="856"/>
        <v>0</v>
      </c>
      <c r="NZ208" s="25">
        <f t="shared" si="857"/>
        <v>73.27</v>
      </c>
      <c r="OA208" s="25">
        <f t="shared" si="858"/>
        <v>62.1</v>
      </c>
      <c r="OB208" s="25">
        <f t="shared" si="858"/>
        <v>0</v>
      </c>
      <c r="OC208" s="25">
        <f t="shared" si="859"/>
        <v>62.1</v>
      </c>
      <c r="OD208" s="25">
        <f t="shared" si="860"/>
        <v>73.27</v>
      </c>
      <c r="OE208" s="25">
        <f t="shared" si="860"/>
        <v>0</v>
      </c>
      <c r="OF208" s="25">
        <f t="shared" si="860"/>
        <v>73.27</v>
      </c>
      <c r="OG208" s="25">
        <f t="shared" si="772"/>
        <v>0</v>
      </c>
      <c r="OH208" s="25">
        <f t="shared" si="773"/>
        <v>0</v>
      </c>
      <c r="OI208" s="25">
        <f t="shared" si="774"/>
        <v>0</v>
      </c>
      <c r="OJ208" s="25">
        <f t="shared" si="775"/>
        <v>0</v>
      </c>
      <c r="OK208" s="25">
        <f t="shared" si="776"/>
        <v>0</v>
      </c>
      <c r="OL208" s="25">
        <f t="shared" si="777"/>
        <v>0</v>
      </c>
      <c r="OM208" s="25">
        <f t="shared" si="861"/>
        <v>0</v>
      </c>
      <c r="ON208" s="25">
        <f t="shared" si="861"/>
        <v>0</v>
      </c>
      <c r="OO208" s="25">
        <f t="shared" si="861"/>
        <v>0</v>
      </c>
      <c r="OP208" s="25">
        <f t="shared" si="778"/>
        <v>0</v>
      </c>
      <c r="OQ208" s="25">
        <f t="shared" si="779"/>
        <v>0</v>
      </c>
      <c r="OR208" s="25">
        <f t="shared" si="862"/>
        <v>0</v>
      </c>
      <c r="OS208" s="19">
        <v>536900.69999999995</v>
      </c>
      <c r="OT208" s="19">
        <v>2370340</v>
      </c>
    </row>
    <row r="209" spans="1:410" ht="33" customHeight="1" x14ac:dyDescent="0.25">
      <c r="A209" s="18"/>
      <c r="B209" s="18" t="s">
        <v>939</v>
      </c>
      <c r="C209" s="18">
        <v>35.159999999999997</v>
      </c>
      <c r="D209" s="16" t="e">
        <f>_xlfn.IFNA(INDEX(#REF!,MATCH(E209,#REF!,0)),0)</f>
        <v>#REF!</v>
      </c>
      <c r="E209" s="18" t="s">
        <v>1003</v>
      </c>
      <c r="F209" s="16" t="s">
        <v>765</v>
      </c>
      <c r="G209" s="16" t="s">
        <v>766</v>
      </c>
      <c r="H209" s="16" t="s">
        <v>767</v>
      </c>
      <c r="I209" s="16" t="s">
        <v>768</v>
      </c>
      <c r="J209" s="16" t="s">
        <v>769</v>
      </c>
      <c r="K209" s="16" t="s">
        <v>770</v>
      </c>
      <c r="L209" s="16" t="s">
        <v>771</v>
      </c>
      <c r="M209" s="18">
        <v>1.64</v>
      </c>
      <c r="N209" s="18">
        <v>1.94</v>
      </c>
      <c r="O209" s="18">
        <v>2.04</v>
      </c>
      <c r="P209" s="18">
        <v>2.34</v>
      </c>
      <c r="Q209" s="18">
        <v>0.1</v>
      </c>
      <c r="R209" s="18">
        <v>1.8399999999999999</v>
      </c>
      <c r="S209" s="18">
        <v>2.14</v>
      </c>
      <c r="T209" s="18">
        <v>0.2</v>
      </c>
      <c r="U209" s="18">
        <v>0</v>
      </c>
      <c r="V209" s="18">
        <v>0</v>
      </c>
      <c r="W209" s="18">
        <v>0</v>
      </c>
      <c r="X209" s="18">
        <v>1.64</v>
      </c>
      <c r="Y209" s="18">
        <v>1.9</v>
      </c>
      <c r="Z209" s="20">
        <f t="shared" si="780"/>
        <v>2.1</v>
      </c>
      <c r="AA209" s="18">
        <v>0.22</v>
      </c>
      <c r="AB209" s="18">
        <v>0</v>
      </c>
      <c r="AC209" s="18">
        <v>0</v>
      </c>
      <c r="AD209" s="18">
        <v>0</v>
      </c>
      <c r="AE209" s="18">
        <v>0</v>
      </c>
      <c r="AF209" s="18">
        <v>0</v>
      </c>
      <c r="AG209" s="18">
        <v>1.2</v>
      </c>
      <c r="AH209" s="18">
        <v>1.5</v>
      </c>
      <c r="AI209" s="20">
        <f t="shared" si="781"/>
        <v>2.25</v>
      </c>
      <c r="AJ209" s="18">
        <v>0</v>
      </c>
      <c r="AK209" s="18">
        <v>0</v>
      </c>
      <c r="AL209" s="20">
        <f t="shared" si="782"/>
        <v>0</v>
      </c>
      <c r="AM209" s="18">
        <v>1.64</v>
      </c>
      <c r="AN209" s="18">
        <v>1.5</v>
      </c>
      <c r="AO209" s="18">
        <v>0.15</v>
      </c>
      <c r="AP209" s="18">
        <v>0.22</v>
      </c>
      <c r="AQ209" s="18">
        <v>1.64</v>
      </c>
      <c r="AR209" s="18">
        <v>1.72</v>
      </c>
      <c r="AS209" s="18">
        <v>0.12</v>
      </c>
      <c r="AT209" s="18">
        <v>0.11</v>
      </c>
      <c r="AU209" s="18">
        <v>0</v>
      </c>
      <c r="AV209" s="18">
        <v>1</v>
      </c>
      <c r="AW209" s="18">
        <v>0</v>
      </c>
      <c r="AX209" s="18">
        <v>0</v>
      </c>
      <c r="AY209" s="18">
        <v>0</v>
      </c>
      <c r="AZ209" s="18">
        <v>0</v>
      </c>
      <c r="BA209" s="18">
        <v>0</v>
      </c>
      <c r="BB209" s="18">
        <v>0</v>
      </c>
      <c r="BC209" s="18">
        <v>0</v>
      </c>
      <c r="BD209" s="18">
        <v>0</v>
      </c>
      <c r="BE209" s="18">
        <v>2</v>
      </c>
      <c r="BF209" s="18">
        <v>0</v>
      </c>
      <c r="BG209" s="18">
        <v>0</v>
      </c>
      <c r="BH209" s="18">
        <v>0</v>
      </c>
      <c r="BI209" s="18">
        <v>0</v>
      </c>
      <c r="BJ209" s="18">
        <v>0</v>
      </c>
      <c r="BK209" s="18">
        <v>0</v>
      </c>
      <c r="BL209" s="18">
        <v>0</v>
      </c>
      <c r="BM209" s="18">
        <v>0</v>
      </c>
      <c r="BN209" s="18">
        <v>0</v>
      </c>
      <c r="BO209" s="18">
        <v>0</v>
      </c>
      <c r="BP209" s="18">
        <v>0</v>
      </c>
      <c r="BQ209" s="18">
        <v>0</v>
      </c>
      <c r="BR209" s="18">
        <v>0</v>
      </c>
      <c r="BS209" s="18">
        <v>0</v>
      </c>
      <c r="BT209" s="18">
        <v>0</v>
      </c>
      <c r="BU209" s="18">
        <v>0</v>
      </c>
      <c r="BV209" s="18">
        <v>0</v>
      </c>
      <c r="BW209" s="18">
        <v>0</v>
      </c>
      <c r="BX209" s="18">
        <v>0</v>
      </c>
      <c r="BY209" s="18">
        <v>0</v>
      </c>
      <c r="BZ209" s="18">
        <v>0</v>
      </c>
      <c r="CA209" s="16" t="e">
        <f>_xlfn.IFNA(IF(RIGHT(D209,2)="=G",0,INDEX(#REF!,MATCH(E209,#REF!,0))),0)</f>
        <v>#REF!</v>
      </c>
      <c r="CB209" s="16" t="s">
        <v>776</v>
      </c>
      <c r="CC209" s="18">
        <v>0</v>
      </c>
      <c r="CD209" s="18">
        <v>0</v>
      </c>
      <c r="CE209" s="18">
        <v>1.4</v>
      </c>
      <c r="CF209" s="18">
        <v>0.85</v>
      </c>
      <c r="CG209" s="18">
        <v>0.12</v>
      </c>
      <c r="CH209" s="18">
        <v>2</v>
      </c>
      <c r="CI209" s="16" t="s">
        <v>98</v>
      </c>
      <c r="CJ209" s="18">
        <v>0</v>
      </c>
      <c r="CK209" s="20">
        <f t="shared" si="648"/>
        <v>2.7</v>
      </c>
      <c r="CL209" s="20">
        <f t="shared" si="783"/>
        <v>2.7</v>
      </c>
      <c r="CM209" s="18">
        <v>35.159999999999997</v>
      </c>
      <c r="CN209" s="18">
        <v>27.41</v>
      </c>
      <c r="CO209" s="18">
        <v>26.571000000000002</v>
      </c>
      <c r="CP209" s="22">
        <f t="shared" si="649"/>
        <v>27.41</v>
      </c>
      <c r="CQ209" s="22">
        <f t="shared" si="650"/>
        <v>24.71</v>
      </c>
      <c r="CR209" s="22">
        <f t="shared" si="784"/>
        <v>2.7</v>
      </c>
      <c r="CS209" s="22">
        <f t="shared" si="651"/>
        <v>24.810000000000002</v>
      </c>
      <c r="CT209" s="22">
        <f t="shared" si="652"/>
        <v>25.01</v>
      </c>
      <c r="CU209" s="18">
        <v>25.01</v>
      </c>
      <c r="CV209" s="22">
        <f t="shared" si="785"/>
        <v>2.1</v>
      </c>
      <c r="CW209" s="22">
        <f t="shared" si="653"/>
        <v>0</v>
      </c>
      <c r="CX209" s="22">
        <f t="shared" si="654"/>
        <v>0</v>
      </c>
      <c r="CY209" s="22">
        <f t="shared" si="655"/>
        <v>27.14</v>
      </c>
      <c r="CZ209" s="22">
        <f t="shared" si="656"/>
        <v>27.29</v>
      </c>
      <c r="DA209" s="18">
        <v>27.41</v>
      </c>
      <c r="DB209" s="20">
        <f t="shared" si="786"/>
        <v>2.7</v>
      </c>
      <c r="DC209" s="20">
        <f t="shared" si="787"/>
        <v>0</v>
      </c>
      <c r="DD209" s="20">
        <f t="shared" si="788"/>
        <v>2.7</v>
      </c>
      <c r="DE209" s="20">
        <f t="shared" si="657"/>
        <v>0.1</v>
      </c>
      <c r="DF209" s="20">
        <f t="shared" si="658"/>
        <v>0.2</v>
      </c>
      <c r="DG209" s="20">
        <f t="shared" si="659"/>
        <v>2.37</v>
      </c>
      <c r="DH209" s="20">
        <f t="shared" si="660"/>
        <v>0</v>
      </c>
      <c r="DI209" s="20">
        <f t="shared" si="661"/>
        <v>0</v>
      </c>
      <c r="DJ209" s="20">
        <f t="shared" si="662"/>
        <v>0</v>
      </c>
      <c r="DK209" s="20">
        <f t="shared" si="789"/>
        <v>2.67</v>
      </c>
      <c r="DL209" s="20">
        <f t="shared" si="790"/>
        <v>0</v>
      </c>
      <c r="DM209" s="20">
        <f t="shared" si="791"/>
        <v>3.0000000000000249E-2</v>
      </c>
      <c r="DN209" s="20">
        <f t="shared" si="792"/>
        <v>0</v>
      </c>
      <c r="DO209" s="18">
        <v>2.54</v>
      </c>
      <c r="DP209" s="18">
        <v>0</v>
      </c>
      <c r="DQ209" s="18">
        <v>1</v>
      </c>
      <c r="DR209" s="18">
        <v>1</v>
      </c>
      <c r="DS209" s="25">
        <f t="shared" si="793"/>
        <v>2.54</v>
      </c>
      <c r="DT209" s="25">
        <f t="shared" si="794"/>
        <v>0</v>
      </c>
      <c r="DU209" s="25">
        <f t="shared" si="795"/>
        <v>6.86</v>
      </c>
      <c r="DV209" s="25">
        <f t="shared" si="796"/>
        <v>0</v>
      </c>
      <c r="DW209" s="25">
        <f t="shared" si="797"/>
        <v>6.86</v>
      </c>
      <c r="DX209" s="25">
        <f t="shared" si="798"/>
        <v>13.99</v>
      </c>
      <c r="DY209" s="25">
        <f t="shared" si="799"/>
        <v>0</v>
      </c>
      <c r="DZ209" s="25">
        <f t="shared" si="800"/>
        <v>13.99</v>
      </c>
      <c r="EA209" s="25">
        <f t="shared" si="801"/>
        <v>8.81</v>
      </c>
      <c r="EB209" s="25">
        <f t="shared" si="802"/>
        <v>0</v>
      </c>
      <c r="EC209" s="25">
        <f t="shared" si="803"/>
        <v>8.81</v>
      </c>
      <c r="ED209" s="25">
        <f t="shared" si="804"/>
        <v>5.18</v>
      </c>
      <c r="EE209" s="25">
        <f t="shared" si="804"/>
        <v>0</v>
      </c>
      <c r="EF209" s="25">
        <f t="shared" si="805"/>
        <v>5.18</v>
      </c>
      <c r="EG209" s="25">
        <f t="shared" si="806"/>
        <v>8.81</v>
      </c>
      <c r="EH209" s="25">
        <f t="shared" si="806"/>
        <v>0</v>
      </c>
      <c r="EI209" s="25">
        <f t="shared" si="807"/>
        <v>8.81</v>
      </c>
      <c r="EJ209" s="18">
        <v>35.159999999999997</v>
      </c>
      <c r="EK209" s="18">
        <v>-9.64</v>
      </c>
      <c r="EL209" s="18" t="s">
        <v>1003</v>
      </c>
      <c r="EM209" s="18" t="s">
        <v>1004</v>
      </c>
      <c r="EN209" s="16" t="s">
        <v>774</v>
      </c>
      <c r="EO209" s="16" t="s">
        <v>132</v>
      </c>
      <c r="EP209" s="16" t="e">
        <f>IF(OR(EN209="Cống tròn",EN209="Cống hộp",EN209="Ống nhựa"),INDEX(#REF!,MATCH(E209,#REF!,0)),IF(OR(EN209="Rãnh xây",EN209="Rãnh bê tông"),INDEX(#REF!,MATCH(E209,#REF!,0)),0))</f>
        <v>#REF!</v>
      </c>
      <c r="EQ209" s="18">
        <v>45.88</v>
      </c>
      <c r="ER209" s="18">
        <v>1</v>
      </c>
      <c r="ES209" s="25">
        <f t="shared" si="808"/>
        <v>46</v>
      </c>
      <c r="ET209" s="1" t="e">
        <f>_xlfn.IFNA(IF(EN209="Cống tròn",INDEX(#REF!,MATCH(E209,#REF!,0)),IF(EN209="Cống hộp",INDEX(#REF!,MATCH(E209,#REF!,0)),EU209&amp;" ,"&amp;EV209)),0)</f>
        <v>#REF!</v>
      </c>
      <c r="EU209" s="16" t="s">
        <v>769</v>
      </c>
      <c r="EV209" s="16" t="s">
        <v>775</v>
      </c>
      <c r="EW209" s="16" t="e">
        <f>_xlfn.IFNA(INDEX(#REF!,MATCH(E209,#REF!,0)),0)</f>
        <v>#REF!</v>
      </c>
      <c r="EX209" s="16"/>
      <c r="EY209" s="18">
        <v>0</v>
      </c>
      <c r="EZ209" s="18">
        <v>0</v>
      </c>
      <c r="FA209" s="18">
        <v>0</v>
      </c>
      <c r="FB209" s="19">
        <v>0</v>
      </c>
      <c r="FC209" s="19">
        <v>0</v>
      </c>
      <c r="FD209" s="25">
        <f t="shared" si="663"/>
        <v>0</v>
      </c>
      <c r="FE209" s="25">
        <f t="shared" si="809"/>
        <v>0</v>
      </c>
      <c r="FF209" s="18">
        <v>0.1</v>
      </c>
      <c r="FG209" s="18">
        <v>2</v>
      </c>
      <c r="FH209" s="18">
        <v>1</v>
      </c>
      <c r="FI209" s="25">
        <f t="shared" si="810"/>
        <v>1.2</v>
      </c>
      <c r="FJ209" s="18">
        <v>0</v>
      </c>
      <c r="FK209" s="18">
        <v>0</v>
      </c>
      <c r="FL209" s="18">
        <v>0.2</v>
      </c>
      <c r="FM209" s="18">
        <v>1.4</v>
      </c>
      <c r="FN209" s="18">
        <v>0</v>
      </c>
      <c r="FO209" s="25">
        <f t="shared" si="811"/>
        <v>1.4</v>
      </c>
      <c r="FP209" s="18">
        <v>1.4999999999999999E-2</v>
      </c>
      <c r="FQ209" s="18">
        <v>1</v>
      </c>
      <c r="FR209" s="25">
        <f t="shared" si="664"/>
        <v>45</v>
      </c>
      <c r="FS209" s="25">
        <f t="shared" si="665"/>
        <v>0.65999999999999992</v>
      </c>
      <c r="FT209" s="25">
        <f t="shared" si="666"/>
        <v>45.66</v>
      </c>
      <c r="FU209" s="25">
        <f t="shared" si="667"/>
        <v>-0.22000000000000597</v>
      </c>
      <c r="FV209" s="25" t="str">
        <f t="shared" si="812"/>
        <v>Thêm 01</v>
      </c>
      <c r="FW209" s="25">
        <f t="shared" si="813"/>
        <v>0.79</v>
      </c>
      <c r="FX209" s="16"/>
      <c r="FY209" s="16"/>
      <c r="FZ209" s="16"/>
      <c r="GA209" s="16"/>
      <c r="GB209" s="19">
        <v>0</v>
      </c>
      <c r="GC209" s="19">
        <v>0</v>
      </c>
      <c r="GD209" s="19">
        <v>0</v>
      </c>
      <c r="GE209" s="19">
        <v>0</v>
      </c>
      <c r="GF209" s="19">
        <v>0</v>
      </c>
      <c r="GG209" s="19">
        <v>0</v>
      </c>
      <c r="GH209" s="19">
        <v>0</v>
      </c>
      <c r="GI209" s="19">
        <v>0</v>
      </c>
      <c r="GJ209" s="19">
        <v>0</v>
      </c>
      <c r="GK209" s="19">
        <v>0</v>
      </c>
      <c r="GL209" s="25">
        <f t="shared" si="668"/>
        <v>0</v>
      </c>
      <c r="GM209" s="25">
        <f t="shared" si="814"/>
        <v>0</v>
      </c>
      <c r="GN209" s="19">
        <v>0</v>
      </c>
      <c r="GO209" s="19">
        <v>0</v>
      </c>
      <c r="GP209" s="19">
        <v>0</v>
      </c>
      <c r="GQ209" s="19">
        <v>0</v>
      </c>
      <c r="GR209" s="1" t="e">
        <f>_xlfn.IFNA(INDEX(#REF!,MATCH(E209,#REF!,0)),0)</f>
        <v>#REF!</v>
      </c>
      <c r="GS209" s="16"/>
      <c r="GT209" s="18">
        <v>0</v>
      </c>
      <c r="GU209" s="18">
        <v>0</v>
      </c>
      <c r="GV209" s="18">
        <v>0</v>
      </c>
      <c r="GW209" s="18">
        <v>0</v>
      </c>
      <c r="GX209" s="25">
        <f t="shared" si="669"/>
        <v>0</v>
      </c>
      <c r="GY209" s="25">
        <f t="shared" si="670"/>
        <v>0</v>
      </c>
      <c r="GZ209" s="25">
        <f t="shared" si="815"/>
        <v>0</v>
      </c>
      <c r="HA209" s="1" t="e" cm="1">
        <f t="array" ref="HA209">INDEX(#REF!,MATCH(EJ209&amp;EK209&amp;HD209&amp;HE209&amp;HF209,#REF!&amp;#REF!&amp;#REF!&amp;#REF!&amp;#REF!,0))</f>
        <v>#REF!</v>
      </c>
      <c r="HB209" s="16"/>
      <c r="HC209" s="25">
        <f t="shared" si="816"/>
        <v>0</v>
      </c>
      <c r="HD209" s="18">
        <v>0</v>
      </c>
      <c r="HE209" s="18">
        <v>0</v>
      </c>
      <c r="HF209" s="18">
        <v>0</v>
      </c>
      <c r="HG209" s="1" t="e" cm="1">
        <f t="array" ref="HG209">INDEX(#REF!,MATCH(EJ209&amp;EK209&amp;HJ209&amp;HK209&amp;HL209,#REF!&amp;#REF!&amp;#REF!&amp;#REF!&amp;#REF!,0))</f>
        <v>#REF!</v>
      </c>
      <c r="HH209" s="16"/>
      <c r="HI209" s="25">
        <f t="shared" si="817"/>
        <v>0</v>
      </c>
      <c r="HJ209" s="25">
        <f t="shared" si="818"/>
        <v>0</v>
      </c>
      <c r="HK209" s="19">
        <v>0</v>
      </c>
      <c r="HL209" s="19">
        <v>0</v>
      </c>
      <c r="HM209" s="18">
        <v>0.01</v>
      </c>
      <c r="HN209" s="18">
        <v>1</v>
      </c>
      <c r="HO209" s="25">
        <f t="shared" si="819"/>
        <v>0</v>
      </c>
      <c r="HP209" s="25">
        <f t="shared" si="820"/>
        <v>0</v>
      </c>
      <c r="HQ209" s="25">
        <f t="shared" si="821"/>
        <v>0</v>
      </c>
      <c r="HR209" s="25">
        <f t="shared" si="822"/>
        <v>0</v>
      </c>
      <c r="HS209" s="25">
        <f t="shared" si="823"/>
        <v>0</v>
      </c>
      <c r="HT209" s="19">
        <v>0</v>
      </c>
      <c r="HU209" s="19">
        <v>0</v>
      </c>
      <c r="HV209" s="19">
        <v>0</v>
      </c>
      <c r="HW209" s="25">
        <f t="shared" si="824"/>
        <v>0</v>
      </c>
      <c r="HX209" s="19">
        <v>0</v>
      </c>
      <c r="HY209" s="19">
        <v>0</v>
      </c>
      <c r="HZ209" s="18">
        <v>27.41</v>
      </c>
      <c r="IA209" s="20">
        <f>ROUND(IF(EN209="Cống tròn",IF(EN209="Cống tròn",IF(EU209="Không có móng",IQ209-FF209,IF(EU209="Đế",IP209-FN209,IF(OR(EU209="Móng bê tông",EU209="Móng bê tông kết hợp đế"),II209-FJ209,0))),0),IF(EN209="Cống hộp",IF(AND(EN209="Cống hộp",EU209="Không có móng"),IQ209-GF209,IF(AND(EN209="Cống hộp",EU209="Móng bê tông"),IJ209-GB209,0)),IF(OR(EN209="Rãnh xây",EN209="Rãnh bê tông"),IF(OR(EN209="Rãnh xây",EN209="Rãnh bê tông"),IK209-GB209,0),IF(EN209="Ống nhựa",IF(AND(EN209="Ống nhựa",EU209="Không đắp cát"),IQ209-HT209,IF(AND(EN209="Ống nhựa",EU209="Đắp cát"),IH209-HX209,0)),IF(EN209="Rãnh thang",IF(EN209="Rãnh thang",IF(EU209="Móng bê tông",#REF!-#REF!,IQ209),0),0))))),2)</f>
        <v>25.01</v>
      </c>
      <c r="IB209" s="20">
        <f t="shared" si="825"/>
        <v>2.3999999999999986</v>
      </c>
      <c r="IC209" s="20">
        <f t="shared" si="671"/>
        <v>25.009999999999998</v>
      </c>
      <c r="ID209" s="20">
        <f t="shared" si="672"/>
        <v>0</v>
      </c>
      <c r="IE209" s="20">
        <f t="shared" si="673"/>
        <v>0</v>
      </c>
      <c r="IF209" s="20">
        <f t="shared" si="674"/>
        <v>0</v>
      </c>
      <c r="IG209" s="20">
        <f>IF(EN209="Rãnh thang",IF(AND(EN209="Rãnh thang",EU209="Móng bê tông"),IQ209-#REF!,0),IF(EN209="Ống nhựa",IF(AND(EN209="Ống nhựa",EU209="Đắp cát"),IQ209-HT209,0),IF(EN209="Cống tròn",IF(EN209="Cống tròn",IF(OR(EU209="Móng bê tông",EU209="Móng bê tông kết hợp đế"),IM209-FL209,0),0),IF(EN209="Cống hộp",IF(AND(EN209="Cống hộp",EU209="Móng bê tông"),IN209-GD209,0),IF(OR(EN209="Rãnh xây",EN209="Rãnh bê tông"),IF(AND(EN209="Rãnh xây",EU209="Móng bê tông"),IO209-GD209,IF(AND(EN209="Rãnh bê tông",EU209="Móng bê tông"),IO209-GD209,0)),0)))))</f>
        <v>25.009999999999998</v>
      </c>
      <c r="IH209" s="20">
        <f t="shared" si="675"/>
        <v>0</v>
      </c>
      <c r="II209" s="20">
        <f t="shared" si="676"/>
        <v>25.009999999999998</v>
      </c>
      <c r="IJ209" s="20">
        <f t="shared" si="677"/>
        <v>0</v>
      </c>
      <c r="IK209" s="20">
        <f t="shared" si="678"/>
        <v>0</v>
      </c>
      <c r="IL209" s="20">
        <f t="shared" si="679"/>
        <v>25.209999999999997</v>
      </c>
      <c r="IM209" s="20">
        <f t="shared" si="680"/>
        <v>25.209999999999997</v>
      </c>
      <c r="IN209" s="20">
        <f t="shared" si="681"/>
        <v>0</v>
      </c>
      <c r="IO209" s="20">
        <f t="shared" si="682"/>
        <v>0</v>
      </c>
      <c r="IP209" s="20">
        <f t="shared" si="683"/>
        <v>0</v>
      </c>
      <c r="IQ209" s="18">
        <v>25.31</v>
      </c>
      <c r="IR209" s="25">
        <f t="shared" si="826"/>
        <v>0</v>
      </c>
      <c r="IS209" s="25">
        <f t="shared" si="684"/>
        <v>0</v>
      </c>
      <c r="IT209" s="25">
        <f t="shared" si="685"/>
        <v>0</v>
      </c>
      <c r="IU209" s="25">
        <f>ROUND(IF(EN209="Cống tròn",IF(EN209="Cống tròn",IV209+FF209,0),IF(EN209="Cống hộp",IF(EN209="Cống hộp",IV209+GP209,0),IF(OR(EN209="Rãnh xây",EN209="Rãnh bê tông"),IF(OR(EN209="Rãnh xây",EN209="Rãnh bê tông"),IV209+GP209,0),IF(EN209="ống nhựa",IF(EN209="Ống nhựa",IV209+HT209,0),IF(EN209="Rãnh thang",IF(EN209="Rãnh thang",IQ209+#REF!,0),0))))),2)</f>
        <v>26.3</v>
      </c>
      <c r="IV209" s="18">
        <v>26.2</v>
      </c>
      <c r="IW209" s="25">
        <f t="shared" si="686"/>
        <v>26.3</v>
      </c>
      <c r="IX209" s="25">
        <f t="shared" si="687"/>
        <v>0</v>
      </c>
      <c r="IY209" s="25">
        <f t="shared" si="688"/>
        <v>0</v>
      </c>
      <c r="IZ209" s="25">
        <f t="shared" si="689"/>
        <v>0</v>
      </c>
      <c r="JA209" s="25">
        <f t="shared" si="690"/>
        <v>0</v>
      </c>
      <c r="JB209" s="18">
        <v>27.33</v>
      </c>
      <c r="JC209" s="20">
        <f>ROUND(IF(EN209="Cống tròn",IF(EN209="Cống tròn",IF(EU209="Không có móng",JS209-FF209,IF(EU209="Đế",JR209-FN209,IF(OR(EU209="Móng bê tông",EU209="Móng bê tông kết hợp đế"),JK209-FJ209,0))),0),IF(EN209="Cống hộp",IF(AND(EN209="Cống hộp",EU209="Không có móng"),JS209-GF209,IF(AND(EN209="Cống hộp",EU209="Móng bê tông"),JL209-GB209,0)),IF(OR(EN209="Rãnh xây",EN209="Rãnh bê tông"),IF(OR(EN209="Rãnh xây",EN209="Rãnh bê tông"),JM209-GB209,0),IF(EN209="Ống nhựa",IF(AND(EN209="Ống nhựa",EU209="Không đắp cát"),JS209-HT209,IF(AND(EN209="Ống nhựa",EU209="Đắp cát"),JJ209-HX209,0)),IF(EN209="Rãnh thang",IF(EN209="Rãnh thang",IF(EU209="Móng bê tông",#REF!-#REF!,JS209),0),0))))),2)</f>
        <v>24.9</v>
      </c>
      <c r="JD209" s="20">
        <f t="shared" si="827"/>
        <v>2.4299999999999997</v>
      </c>
      <c r="JE209" s="20">
        <f t="shared" si="691"/>
        <v>24.9</v>
      </c>
      <c r="JF209" s="20">
        <f t="shared" si="692"/>
        <v>0</v>
      </c>
      <c r="JG209" s="20">
        <f t="shared" si="693"/>
        <v>0</v>
      </c>
      <c r="JH209" s="20">
        <f t="shared" si="694"/>
        <v>0</v>
      </c>
      <c r="JI209" s="20">
        <f>IF(EN209="Rãnh thang",IF(AND(EN209="Rãnh thang",EU209="Móng bê tông"),JS209-#REF!,0),IF(EN209="Ống nhựa",IF(AND(EN209="Ống nhựa",EU209="Đắp cát"),JS209-HT209,0),IF(EN209="Cống tròn",IF(EN209="Cống tròn",IF(OR(EU209="Móng bê tông",EU209="Móng bê tông kết hợp đế"),JO209-FL209,0),0),IF(EN209="Cống hộp",IF(AND(EN209="Cống hộp",EU209="Móng bê tông"),JP209-GD209,0),IF(OR(EN209="Rãnh xây",EN209="Rãnh bê tông"),IF(AND(EN209="Rãnh xây",EU209="Móng bê tông"),JQ209-GD209,IF(AND(EN209="Rãnh bê tông",EU209="Móng bê tông"),JQ209-GD209,0)),0)))))</f>
        <v>24.9</v>
      </c>
      <c r="JJ209" s="20">
        <f t="shared" si="695"/>
        <v>0</v>
      </c>
      <c r="JK209" s="20">
        <f t="shared" si="696"/>
        <v>24.9</v>
      </c>
      <c r="JL209" s="20">
        <f t="shared" si="697"/>
        <v>0</v>
      </c>
      <c r="JM209" s="20">
        <f t="shared" si="698"/>
        <v>0</v>
      </c>
      <c r="JN209" s="20">
        <f t="shared" si="699"/>
        <v>25.099999999999998</v>
      </c>
      <c r="JO209" s="20">
        <f t="shared" si="700"/>
        <v>25.099999999999998</v>
      </c>
      <c r="JP209" s="20">
        <f t="shared" si="701"/>
        <v>0</v>
      </c>
      <c r="JQ209" s="20">
        <f t="shared" si="702"/>
        <v>0</v>
      </c>
      <c r="JR209" s="20">
        <f t="shared" si="703"/>
        <v>0</v>
      </c>
      <c r="JS209" s="26">
        <v>25.2</v>
      </c>
      <c r="JT209" s="25">
        <f t="shared" si="828"/>
        <v>0</v>
      </c>
      <c r="JU209" s="25">
        <f t="shared" si="704"/>
        <v>0</v>
      </c>
      <c r="JV209" s="25">
        <f t="shared" si="705"/>
        <v>0</v>
      </c>
      <c r="JW209" s="25">
        <f>ROUND(IF(EN209="Cống tròn",IF(EN209="Cống tròn",JX209+FF209,0),IF(EN209="Cống hộp",IF(EN209="Cống hộp",JX209+GP209,0),IF(OR(EN209="Rãnh xây",EN209="Rãnh bê tông"),IF(OR(EN209="Rãnh xây",EN209="Rãnh bê tông"),JX209+GP209,0),IF(EN209="ống nhựa",IF(EN209="Ống nhựa",JX209+HT209,0),IF(EN209="Rãnh thang",IF(EN209="Rãnh thang",JS209+#REF!,0),0))))),2)</f>
        <v>26.3</v>
      </c>
      <c r="JX209" s="27">
        <v>26.2</v>
      </c>
      <c r="JY209" s="25">
        <f t="shared" si="706"/>
        <v>26.3</v>
      </c>
      <c r="JZ209" s="25">
        <f t="shared" si="707"/>
        <v>0</v>
      </c>
      <c r="KA209" s="25">
        <f t="shared" si="708"/>
        <v>0</v>
      </c>
      <c r="KB209" s="25">
        <f t="shared" si="709"/>
        <v>0</v>
      </c>
      <c r="KC209" s="25">
        <f t="shared" si="710"/>
        <v>0</v>
      </c>
      <c r="KD209" s="28" t="s">
        <v>98</v>
      </c>
      <c r="KE209" s="27">
        <v>0</v>
      </c>
      <c r="KF209" s="25">
        <f t="shared" si="711"/>
        <v>2.3999999999999986</v>
      </c>
      <c r="KG209" s="25">
        <f t="shared" si="829"/>
        <v>2.3999999999999986</v>
      </c>
      <c r="KH209" s="27">
        <v>0</v>
      </c>
      <c r="KI209" s="25">
        <f t="shared" si="712"/>
        <v>2.4299999999999997</v>
      </c>
      <c r="KJ209" s="25">
        <f t="shared" si="830"/>
        <v>2.4299999999999997</v>
      </c>
      <c r="KK209" s="25">
        <f t="shared" si="713"/>
        <v>0</v>
      </c>
      <c r="KL209" s="25">
        <f t="shared" si="714"/>
        <v>0</v>
      </c>
      <c r="KM209" s="25">
        <f t="shared" si="831"/>
        <v>0</v>
      </c>
      <c r="KN209" s="25">
        <f t="shared" si="715"/>
        <v>0</v>
      </c>
      <c r="KO209" s="25">
        <f t="shared" si="716"/>
        <v>0</v>
      </c>
      <c r="KP209" s="25">
        <f t="shared" si="832"/>
        <v>0</v>
      </c>
      <c r="KQ209" s="25">
        <f t="shared" si="717"/>
        <v>0.2</v>
      </c>
      <c r="KR209" s="25">
        <f t="shared" si="718"/>
        <v>0.2</v>
      </c>
      <c r="KS209" s="25">
        <f t="shared" si="833"/>
        <v>0.2</v>
      </c>
      <c r="KT209" s="25">
        <f t="shared" si="719"/>
        <v>0</v>
      </c>
      <c r="KU209" s="25">
        <f t="shared" si="720"/>
        <v>0</v>
      </c>
      <c r="KV209" s="25">
        <f t="shared" si="834"/>
        <v>0</v>
      </c>
      <c r="KW209" s="25">
        <f t="shared" si="721"/>
        <v>0</v>
      </c>
      <c r="KX209" s="25">
        <f t="shared" si="722"/>
        <v>0</v>
      </c>
      <c r="KY209" s="25">
        <f t="shared" si="835"/>
        <v>0</v>
      </c>
      <c r="KZ209" s="25">
        <f t="shared" si="723"/>
        <v>0</v>
      </c>
      <c r="LA209" s="25">
        <f t="shared" si="724"/>
        <v>0</v>
      </c>
      <c r="LB209" s="25">
        <f t="shared" si="836"/>
        <v>0</v>
      </c>
      <c r="LC209" s="25">
        <f t="shared" si="725"/>
        <v>1.4</v>
      </c>
      <c r="LD209" s="25">
        <f t="shared" si="726"/>
        <v>1.4</v>
      </c>
      <c r="LE209" s="25">
        <f t="shared" si="837"/>
        <v>1.4</v>
      </c>
      <c r="LF209" s="25">
        <f t="shared" si="727"/>
        <v>0</v>
      </c>
      <c r="LG209" s="25">
        <f t="shared" si="728"/>
        <v>0</v>
      </c>
      <c r="LH209" s="25">
        <f t="shared" si="838"/>
        <v>0</v>
      </c>
      <c r="LI209" s="25">
        <f t="shared" si="729"/>
        <v>0</v>
      </c>
      <c r="LJ209" s="25">
        <f t="shared" si="730"/>
        <v>0</v>
      </c>
      <c r="LK209" s="25">
        <f t="shared" si="839"/>
        <v>0</v>
      </c>
      <c r="LL209" s="25">
        <f t="shared" si="731"/>
        <v>0</v>
      </c>
      <c r="LM209" s="25">
        <f t="shared" si="732"/>
        <v>0</v>
      </c>
      <c r="LN209" s="25">
        <f t="shared" si="840"/>
        <v>0</v>
      </c>
      <c r="LO209" s="25">
        <f t="shared" si="733"/>
        <v>0</v>
      </c>
      <c r="LP209" s="25">
        <f t="shared" si="734"/>
        <v>0</v>
      </c>
      <c r="LQ209" s="25">
        <f t="shared" si="841"/>
        <v>0</v>
      </c>
      <c r="LR209" s="25">
        <f t="shared" si="735"/>
        <v>0</v>
      </c>
      <c r="LS209" s="25">
        <f t="shared" si="736"/>
        <v>0</v>
      </c>
      <c r="LT209" s="25">
        <f t="shared" si="842"/>
        <v>0</v>
      </c>
      <c r="LU209" s="25">
        <f t="shared" si="737"/>
        <v>0</v>
      </c>
      <c r="LV209" s="25">
        <f t="shared" si="738"/>
        <v>0</v>
      </c>
      <c r="LW209" s="25">
        <f t="shared" si="843"/>
        <v>0</v>
      </c>
      <c r="LX209" s="25">
        <f t="shared" si="739"/>
        <v>0</v>
      </c>
      <c r="LY209" s="25">
        <f t="shared" si="740"/>
        <v>0</v>
      </c>
      <c r="LZ209" s="25">
        <f t="shared" si="844"/>
        <v>0</v>
      </c>
      <c r="MA209" s="25">
        <f t="shared" si="741"/>
        <v>0</v>
      </c>
      <c r="MB209" s="25">
        <f t="shared" si="742"/>
        <v>0</v>
      </c>
      <c r="MC209" s="25">
        <f t="shared" si="845"/>
        <v>0</v>
      </c>
      <c r="MD209" s="25">
        <f t="shared" si="743"/>
        <v>0</v>
      </c>
      <c r="ME209" s="25">
        <f t="shared" si="744"/>
        <v>0</v>
      </c>
      <c r="MF209" s="25">
        <f t="shared" si="846"/>
        <v>0</v>
      </c>
      <c r="MG209" s="25">
        <f t="shared" si="745"/>
        <v>0</v>
      </c>
      <c r="MH209" s="25">
        <f t="shared" si="746"/>
        <v>0</v>
      </c>
      <c r="MI209" s="25">
        <f t="shared" si="847"/>
        <v>0</v>
      </c>
      <c r="MJ209" s="25">
        <f t="shared" si="747"/>
        <v>0</v>
      </c>
      <c r="MK209" s="25">
        <f t="shared" si="748"/>
        <v>0</v>
      </c>
      <c r="ML209" s="25">
        <f t="shared" si="848"/>
        <v>0</v>
      </c>
      <c r="MM209" s="25">
        <f t="shared" si="749"/>
        <v>0</v>
      </c>
      <c r="MN209" s="25">
        <f t="shared" si="750"/>
        <v>0</v>
      </c>
      <c r="MO209" s="25">
        <f t="shared" si="849"/>
        <v>0</v>
      </c>
      <c r="MP209" s="25">
        <f t="shared" si="751"/>
        <v>0</v>
      </c>
      <c r="MQ209" s="25">
        <f t="shared" si="752"/>
        <v>0</v>
      </c>
      <c r="MR209" s="25">
        <f t="shared" si="850"/>
        <v>0</v>
      </c>
      <c r="MS209" s="29">
        <v>1.4</v>
      </c>
      <c r="MT209" s="29">
        <v>0</v>
      </c>
      <c r="MU209" s="29">
        <v>1</v>
      </c>
      <c r="MV209" s="29">
        <v>1</v>
      </c>
      <c r="MW209" s="25">
        <f t="shared" si="753"/>
        <v>1.4</v>
      </c>
      <c r="MX209" s="25">
        <f t="shared" si="754"/>
        <v>3.36</v>
      </c>
      <c r="MY209" s="25">
        <f t="shared" si="755"/>
        <v>0</v>
      </c>
      <c r="MZ209" s="25">
        <f t="shared" si="756"/>
        <v>0</v>
      </c>
      <c r="NA209" s="25">
        <f t="shared" si="757"/>
        <v>1.4</v>
      </c>
      <c r="NB209" s="25">
        <f t="shared" si="758"/>
        <v>3.4</v>
      </c>
      <c r="NC209" s="25">
        <f t="shared" si="759"/>
        <v>0</v>
      </c>
      <c r="ND209" s="25">
        <f t="shared" si="760"/>
        <v>0</v>
      </c>
      <c r="NE209" s="25">
        <f t="shared" si="851"/>
        <v>1.4</v>
      </c>
      <c r="NF209" s="25">
        <f t="shared" si="851"/>
        <v>3.38</v>
      </c>
      <c r="NG209" s="25">
        <f t="shared" si="851"/>
        <v>0</v>
      </c>
      <c r="NH209" s="25">
        <f t="shared" si="851"/>
        <v>0</v>
      </c>
      <c r="NI209" s="25">
        <f t="shared" si="761"/>
        <v>155.07</v>
      </c>
      <c r="NJ209" s="25">
        <f t="shared" si="762"/>
        <v>0</v>
      </c>
      <c r="NK209" s="25">
        <f t="shared" si="763"/>
        <v>155.07</v>
      </c>
      <c r="NL209" s="25">
        <f t="shared" si="764"/>
        <v>83.44</v>
      </c>
      <c r="NM209" s="25">
        <f t="shared" si="765"/>
        <v>0</v>
      </c>
      <c r="NN209" s="25">
        <f t="shared" si="852"/>
        <v>83.44</v>
      </c>
      <c r="NO209" s="25">
        <f t="shared" si="766"/>
        <v>0</v>
      </c>
      <c r="NP209" s="25">
        <f t="shared" si="767"/>
        <v>0</v>
      </c>
      <c r="NQ209" s="25">
        <f t="shared" si="853"/>
        <v>0</v>
      </c>
      <c r="NR209" s="25">
        <f t="shared" si="768"/>
        <v>0</v>
      </c>
      <c r="NS209" s="25">
        <f t="shared" si="769"/>
        <v>0</v>
      </c>
      <c r="NT209" s="25">
        <f t="shared" si="854"/>
        <v>0</v>
      </c>
      <c r="NU209" s="25">
        <f t="shared" si="770"/>
        <v>0</v>
      </c>
      <c r="NV209" s="25">
        <f t="shared" si="771"/>
        <v>0</v>
      </c>
      <c r="NW209" s="25">
        <f t="shared" si="855"/>
        <v>0</v>
      </c>
      <c r="NX209" s="25">
        <f t="shared" si="856"/>
        <v>83.44</v>
      </c>
      <c r="NY209" s="25">
        <f t="shared" si="856"/>
        <v>0</v>
      </c>
      <c r="NZ209" s="25">
        <f t="shared" si="857"/>
        <v>83.44</v>
      </c>
      <c r="OA209" s="25">
        <f t="shared" si="858"/>
        <v>71.63</v>
      </c>
      <c r="OB209" s="25">
        <f t="shared" si="858"/>
        <v>0</v>
      </c>
      <c r="OC209" s="25">
        <f t="shared" si="859"/>
        <v>71.63</v>
      </c>
      <c r="OD209" s="25">
        <f t="shared" si="860"/>
        <v>83.44</v>
      </c>
      <c r="OE209" s="25">
        <f t="shared" si="860"/>
        <v>0</v>
      </c>
      <c r="OF209" s="25">
        <f t="shared" si="860"/>
        <v>83.44</v>
      </c>
      <c r="OG209" s="25">
        <f t="shared" si="772"/>
        <v>0</v>
      </c>
      <c r="OH209" s="25">
        <f t="shared" si="773"/>
        <v>0</v>
      </c>
      <c r="OI209" s="25">
        <f t="shared" si="774"/>
        <v>0</v>
      </c>
      <c r="OJ209" s="25">
        <f t="shared" si="775"/>
        <v>0</v>
      </c>
      <c r="OK209" s="25">
        <f t="shared" si="776"/>
        <v>0</v>
      </c>
      <c r="OL209" s="25">
        <f t="shared" si="777"/>
        <v>0</v>
      </c>
      <c r="OM209" s="25">
        <f t="shared" si="861"/>
        <v>0</v>
      </c>
      <c r="ON209" s="25">
        <f t="shared" si="861"/>
        <v>0</v>
      </c>
      <c r="OO209" s="25">
        <f t="shared" si="861"/>
        <v>0</v>
      </c>
      <c r="OP209" s="25">
        <f t="shared" si="778"/>
        <v>0</v>
      </c>
      <c r="OQ209" s="25">
        <f t="shared" si="779"/>
        <v>0</v>
      </c>
      <c r="OR209" s="25">
        <f t="shared" si="862"/>
        <v>0</v>
      </c>
      <c r="OS209" s="19">
        <v>536939.4</v>
      </c>
      <c r="OT209" s="19">
        <v>2370339.9900000002</v>
      </c>
    </row>
    <row r="210" spans="1:410" ht="33" customHeight="1" x14ac:dyDescent="0.25">
      <c r="A210" s="18"/>
      <c r="B210" s="18" t="s">
        <v>1005</v>
      </c>
      <c r="C210" s="18">
        <v>-9.64</v>
      </c>
      <c r="D210" s="16" t="e">
        <f>_xlfn.IFNA(INDEX(#REF!,MATCH(E210,#REF!,0)),0)</f>
        <v>#REF!</v>
      </c>
      <c r="E210" s="18" t="s">
        <v>1006</v>
      </c>
      <c r="F210" s="16" t="s">
        <v>765</v>
      </c>
      <c r="G210" s="16" t="s">
        <v>766</v>
      </c>
      <c r="H210" s="16" t="s">
        <v>767</v>
      </c>
      <c r="I210" s="16" t="s">
        <v>768</v>
      </c>
      <c r="J210" s="16" t="s">
        <v>769</v>
      </c>
      <c r="K210" s="16" t="s">
        <v>770</v>
      </c>
      <c r="L210" s="16" t="s">
        <v>771</v>
      </c>
      <c r="M210" s="18">
        <v>2.44</v>
      </c>
      <c r="N210" s="18">
        <v>2.44</v>
      </c>
      <c r="O210" s="18">
        <v>2.84</v>
      </c>
      <c r="P210" s="18">
        <v>2.84</v>
      </c>
      <c r="Q210" s="18">
        <v>0.1</v>
      </c>
      <c r="R210" s="18">
        <v>2.64</v>
      </c>
      <c r="S210" s="18">
        <v>2.64</v>
      </c>
      <c r="T210" s="18">
        <v>0.2</v>
      </c>
      <c r="U210" s="18">
        <v>0</v>
      </c>
      <c r="V210" s="18">
        <v>0</v>
      </c>
      <c r="W210" s="18">
        <v>0</v>
      </c>
      <c r="X210" s="18">
        <v>2.44</v>
      </c>
      <c r="Y210" s="18">
        <v>2.4</v>
      </c>
      <c r="Z210" s="20">
        <f t="shared" si="780"/>
        <v>2.2000000000000002</v>
      </c>
      <c r="AA210" s="18">
        <v>0.22</v>
      </c>
      <c r="AB210" s="18">
        <v>0</v>
      </c>
      <c r="AC210" s="18">
        <v>0</v>
      </c>
      <c r="AD210" s="18">
        <v>0</v>
      </c>
      <c r="AE210" s="18">
        <v>0</v>
      </c>
      <c r="AF210" s="18">
        <v>0</v>
      </c>
      <c r="AG210" s="18">
        <v>2</v>
      </c>
      <c r="AH210" s="18">
        <v>2</v>
      </c>
      <c r="AI210" s="20">
        <f t="shared" si="781"/>
        <v>2.35</v>
      </c>
      <c r="AJ210" s="18">
        <v>0</v>
      </c>
      <c r="AK210" s="18">
        <v>0</v>
      </c>
      <c r="AL210" s="20">
        <f t="shared" si="782"/>
        <v>0</v>
      </c>
      <c r="AM210" s="18">
        <v>2.44</v>
      </c>
      <c r="AN210" s="18">
        <v>2</v>
      </c>
      <c r="AO210" s="18">
        <v>0.15</v>
      </c>
      <c r="AP210" s="18">
        <v>0.22</v>
      </c>
      <c r="AQ210" s="18">
        <v>2.44</v>
      </c>
      <c r="AR210" s="18">
        <v>2.2200000000000002</v>
      </c>
      <c r="AS210" s="18">
        <v>0.12</v>
      </c>
      <c r="AT210" s="18">
        <v>0.11</v>
      </c>
      <c r="AU210" s="18">
        <v>0</v>
      </c>
      <c r="AV210" s="18">
        <v>1</v>
      </c>
      <c r="AW210" s="18">
        <v>0</v>
      </c>
      <c r="AX210" s="18">
        <v>0</v>
      </c>
      <c r="AY210" s="18">
        <v>0</v>
      </c>
      <c r="AZ210" s="18">
        <v>0</v>
      </c>
      <c r="BA210" s="18">
        <v>0</v>
      </c>
      <c r="BB210" s="18">
        <v>0</v>
      </c>
      <c r="BC210" s="18">
        <v>0</v>
      </c>
      <c r="BD210" s="18">
        <v>1</v>
      </c>
      <c r="BE210" s="18">
        <v>1</v>
      </c>
      <c r="BF210" s="18">
        <v>0</v>
      </c>
      <c r="BG210" s="18">
        <v>0</v>
      </c>
      <c r="BH210" s="18">
        <v>0</v>
      </c>
      <c r="BI210" s="18">
        <v>0</v>
      </c>
      <c r="BJ210" s="18">
        <v>0</v>
      </c>
      <c r="BK210" s="18">
        <v>0</v>
      </c>
      <c r="BL210" s="18">
        <v>0</v>
      </c>
      <c r="BM210" s="18">
        <v>0</v>
      </c>
      <c r="BN210" s="18">
        <v>0</v>
      </c>
      <c r="BO210" s="18">
        <v>0</v>
      </c>
      <c r="BP210" s="18">
        <v>0</v>
      </c>
      <c r="BQ210" s="18">
        <v>0</v>
      </c>
      <c r="BR210" s="18">
        <v>0</v>
      </c>
      <c r="BS210" s="18">
        <v>0</v>
      </c>
      <c r="BT210" s="18">
        <v>0</v>
      </c>
      <c r="BU210" s="18">
        <v>0</v>
      </c>
      <c r="BV210" s="18">
        <v>0</v>
      </c>
      <c r="BW210" s="18">
        <v>0</v>
      </c>
      <c r="BX210" s="18">
        <v>0</v>
      </c>
      <c r="BY210" s="18">
        <v>0</v>
      </c>
      <c r="BZ210" s="18">
        <v>0</v>
      </c>
      <c r="CA210" s="16" t="e">
        <f>_xlfn.IFNA(IF(RIGHT(D210,2)="=G",0,INDEX(#REF!,MATCH(E210,#REF!,0))),0)</f>
        <v>#REF!</v>
      </c>
      <c r="CB210" s="16"/>
      <c r="CC210" s="18"/>
      <c r="CD210" s="18"/>
      <c r="CE210" s="18"/>
      <c r="CF210" s="18"/>
      <c r="CG210" s="18"/>
      <c r="CH210" s="18"/>
      <c r="CI210" s="16" t="s">
        <v>98</v>
      </c>
      <c r="CJ210" s="18">
        <v>0</v>
      </c>
      <c r="CK210" s="20">
        <f t="shared" si="648"/>
        <v>2.73</v>
      </c>
      <c r="CL210" s="20">
        <f t="shared" si="783"/>
        <v>2.73</v>
      </c>
      <c r="CM210" s="18">
        <v>42.47</v>
      </c>
      <c r="CN210" s="18">
        <v>27.33</v>
      </c>
      <c r="CO210" s="18">
        <v>26.491</v>
      </c>
      <c r="CP210" s="22">
        <f t="shared" si="649"/>
        <v>27.33</v>
      </c>
      <c r="CQ210" s="22">
        <f t="shared" si="650"/>
        <v>24.6</v>
      </c>
      <c r="CR210" s="22">
        <f t="shared" si="784"/>
        <v>2.73</v>
      </c>
      <c r="CS210" s="22">
        <f t="shared" si="651"/>
        <v>24.7</v>
      </c>
      <c r="CT210" s="22">
        <f t="shared" si="652"/>
        <v>24.9</v>
      </c>
      <c r="CU210" s="18">
        <v>24.9</v>
      </c>
      <c r="CV210" s="22">
        <f t="shared" si="785"/>
        <v>2.2000000000000002</v>
      </c>
      <c r="CW210" s="22">
        <f t="shared" si="653"/>
        <v>0</v>
      </c>
      <c r="CX210" s="22">
        <f t="shared" si="654"/>
        <v>0</v>
      </c>
      <c r="CY210" s="22">
        <f t="shared" si="655"/>
        <v>27.06</v>
      </c>
      <c r="CZ210" s="22">
        <f t="shared" si="656"/>
        <v>27.21</v>
      </c>
      <c r="DA210" s="18">
        <v>27.33</v>
      </c>
      <c r="DB210" s="20">
        <f t="shared" si="786"/>
        <v>2.73</v>
      </c>
      <c r="DC210" s="20">
        <f t="shared" si="787"/>
        <v>0</v>
      </c>
      <c r="DD210" s="20">
        <f t="shared" si="788"/>
        <v>2.73</v>
      </c>
      <c r="DE210" s="20">
        <f t="shared" si="657"/>
        <v>0.1</v>
      </c>
      <c r="DF210" s="20">
        <f t="shared" si="658"/>
        <v>0.2</v>
      </c>
      <c r="DG210" s="20">
        <f t="shared" si="659"/>
        <v>2.4300000000000002</v>
      </c>
      <c r="DH210" s="20">
        <f t="shared" si="660"/>
        <v>0</v>
      </c>
      <c r="DI210" s="20">
        <f t="shared" si="661"/>
        <v>0</v>
      </c>
      <c r="DJ210" s="20">
        <f t="shared" si="662"/>
        <v>0</v>
      </c>
      <c r="DK210" s="20">
        <f t="shared" si="789"/>
        <v>2.7300000000000004</v>
      </c>
      <c r="DL210" s="20">
        <f t="shared" si="790"/>
        <v>0</v>
      </c>
      <c r="DM210" s="20">
        <f t="shared" si="791"/>
        <v>0</v>
      </c>
      <c r="DN210" s="20">
        <f t="shared" si="792"/>
        <v>0</v>
      </c>
      <c r="DO210" s="18">
        <v>3.04</v>
      </c>
      <c r="DP210" s="18">
        <v>0</v>
      </c>
      <c r="DQ210" s="18">
        <v>1</v>
      </c>
      <c r="DR210" s="18">
        <v>1</v>
      </c>
      <c r="DS210" s="25">
        <f t="shared" si="793"/>
        <v>3.04</v>
      </c>
      <c r="DT210" s="25">
        <f t="shared" si="794"/>
        <v>0</v>
      </c>
      <c r="DU210" s="25">
        <f t="shared" si="795"/>
        <v>8.3000000000000007</v>
      </c>
      <c r="DV210" s="25">
        <f t="shared" si="796"/>
        <v>0</v>
      </c>
      <c r="DW210" s="25">
        <f t="shared" si="797"/>
        <v>8.3000000000000007</v>
      </c>
      <c r="DX210" s="25">
        <f t="shared" si="798"/>
        <v>0</v>
      </c>
      <c r="DY210" s="25">
        <f t="shared" si="799"/>
        <v>0</v>
      </c>
      <c r="DZ210" s="25">
        <f t="shared" si="800"/>
        <v>0</v>
      </c>
      <c r="EA210" s="25">
        <f t="shared" si="801"/>
        <v>0</v>
      </c>
      <c r="EB210" s="25">
        <f t="shared" si="802"/>
        <v>0</v>
      </c>
      <c r="EC210" s="25">
        <f t="shared" si="803"/>
        <v>0</v>
      </c>
      <c r="ED210" s="25">
        <f t="shared" si="804"/>
        <v>0</v>
      </c>
      <c r="EE210" s="25">
        <f t="shared" si="804"/>
        <v>0</v>
      </c>
      <c r="EF210" s="25">
        <f t="shared" si="805"/>
        <v>0</v>
      </c>
      <c r="EG210" s="25">
        <f t="shared" si="806"/>
        <v>0</v>
      </c>
      <c r="EH210" s="25">
        <f t="shared" si="806"/>
        <v>0</v>
      </c>
      <c r="EI210" s="25">
        <f t="shared" si="807"/>
        <v>0</v>
      </c>
      <c r="EJ210" s="18"/>
      <c r="EK210" s="18"/>
      <c r="EL210" s="18"/>
      <c r="EM210" s="18"/>
      <c r="EN210" s="16"/>
      <c r="EO210" s="16"/>
      <c r="EP210" s="16">
        <f>IF(OR(EN210="Cống tròn",EN210="Cống hộp",EN210="Ống nhựa"),INDEX(#REF!,MATCH(E210,#REF!,0)),IF(OR(EN210="Rãnh xây",EN210="Rãnh bê tông"),INDEX(#REF!,MATCH(E210,#REF!,0)),0))</f>
        <v>0</v>
      </c>
      <c r="EQ210" s="18"/>
      <c r="ER210" s="18"/>
      <c r="ES210" s="25">
        <f t="shared" si="808"/>
        <v>0</v>
      </c>
      <c r="ET210" s="1" t="str">
        <f>_xlfn.IFNA(IF(EN210="Cống tròn",INDEX(#REF!,MATCH(E210,#REF!,0)),IF(EN210="Cống hộp",INDEX(#REF!,MATCH(E210,#REF!,0)),EU210&amp;" ,"&amp;EV210)),0)</f>
        <v xml:space="preserve"> ,</v>
      </c>
      <c r="EU210" s="16"/>
      <c r="EV210" s="16"/>
      <c r="EW210" s="16" t="e">
        <f>_xlfn.IFNA(INDEX(#REF!,MATCH(E210,#REF!,0)),0)</f>
        <v>#REF!</v>
      </c>
      <c r="EX210" s="16"/>
      <c r="EY210" s="18">
        <v>0</v>
      </c>
      <c r="EZ210" s="18">
        <v>0</v>
      </c>
      <c r="FA210" s="18">
        <v>0</v>
      </c>
      <c r="FB210" s="19">
        <v>0</v>
      </c>
      <c r="FC210" s="19">
        <v>0</v>
      </c>
      <c r="FD210" s="25">
        <f t="shared" si="663"/>
        <v>0</v>
      </c>
      <c r="FE210" s="25">
        <f t="shared" si="809"/>
        <v>0</v>
      </c>
      <c r="FF210" s="18">
        <v>0</v>
      </c>
      <c r="FG210" s="18">
        <v>0</v>
      </c>
      <c r="FH210" s="18">
        <v>0</v>
      </c>
      <c r="FI210" s="25">
        <f t="shared" si="810"/>
        <v>0</v>
      </c>
      <c r="FJ210" s="18">
        <v>0</v>
      </c>
      <c r="FK210" s="18">
        <v>0</v>
      </c>
      <c r="FL210" s="18">
        <v>0</v>
      </c>
      <c r="FM210" s="18">
        <v>0</v>
      </c>
      <c r="FN210" s="18">
        <v>0</v>
      </c>
      <c r="FO210" s="25">
        <f t="shared" si="811"/>
        <v>0</v>
      </c>
      <c r="FP210" s="18">
        <v>0</v>
      </c>
      <c r="FQ210" s="18">
        <v>0</v>
      </c>
      <c r="FR210" s="25">
        <f t="shared" si="664"/>
        <v>0</v>
      </c>
      <c r="FS210" s="25">
        <f t="shared" si="665"/>
        <v>0</v>
      </c>
      <c r="FT210" s="25">
        <f t="shared" si="666"/>
        <v>0</v>
      </c>
      <c r="FU210" s="25">
        <f t="shared" si="667"/>
        <v>0</v>
      </c>
      <c r="FV210" s="25" t="str">
        <f t="shared" si="812"/>
        <v>Đủ</v>
      </c>
      <c r="FW210" s="25">
        <f t="shared" si="813"/>
        <v>0</v>
      </c>
      <c r="FX210" s="16"/>
      <c r="FY210" s="16"/>
      <c r="FZ210" s="16"/>
      <c r="GA210" s="16"/>
      <c r="GB210" s="19">
        <v>0</v>
      </c>
      <c r="GC210" s="19">
        <v>0</v>
      </c>
      <c r="GD210" s="19">
        <v>0</v>
      </c>
      <c r="GE210" s="19">
        <v>0</v>
      </c>
      <c r="GF210" s="19">
        <v>0</v>
      </c>
      <c r="GG210" s="19">
        <v>0</v>
      </c>
      <c r="GH210" s="19">
        <v>0</v>
      </c>
      <c r="GI210" s="19">
        <v>0</v>
      </c>
      <c r="GJ210" s="19">
        <v>0</v>
      </c>
      <c r="GK210" s="19">
        <v>0</v>
      </c>
      <c r="GL210" s="25">
        <f t="shared" si="668"/>
        <v>0</v>
      </c>
      <c r="GM210" s="25">
        <f t="shared" si="814"/>
        <v>0</v>
      </c>
      <c r="GN210" s="19">
        <v>0</v>
      </c>
      <c r="GO210" s="19">
        <v>0</v>
      </c>
      <c r="GP210" s="19">
        <v>0</v>
      </c>
      <c r="GQ210" s="19">
        <v>0</v>
      </c>
      <c r="GR210" s="1" t="e">
        <f>_xlfn.IFNA(INDEX(#REF!,MATCH(E210,#REF!,0)),0)</f>
        <v>#REF!</v>
      </c>
      <c r="GS210" s="16"/>
      <c r="GT210" s="18">
        <v>0</v>
      </c>
      <c r="GU210" s="18">
        <v>0</v>
      </c>
      <c r="GV210" s="18">
        <v>0</v>
      </c>
      <c r="GW210" s="18">
        <v>0</v>
      </c>
      <c r="GX210" s="25">
        <f t="shared" si="669"/>
        <v>0</v>
      </c>
      <c r="GY210" s="25">
        <f t="shared" si="670"/>
        <v>0</v>
      </c>
      <c r="GZ210" s="25">
        <f t="shared" si="815"/>
        <v>0</v>
      </c>
      <c r="HA210" s="1" t="e" cm="1">
        <f t="array" ref="HA210">INDEX(#REF!,MATCH(EJ210&amp;EK210&amp;HD210&amp;HE210&amp;HF210,#REF!&amp;#REF!&amp;#REF!&amp;#REF!&amp;#REF!,0))</f>
        <v>#REF!</v>
      </c>
      <c r="HB210" s="16"/>
      <c r="HC210" s="25">
        <f t="shared" si="816"/>
        <v>0</v>
      </c>
      <c r="HD210" s="18">
        <v>0</v>
      </c>
      <c r="HE210" s="18">
        <v>0</v>
      </c>
      <c r="HF210" s="18">
        <v>0</v>
      </c>
      <c r="HG210" s="1" t="e" cm="1">
        <f t="array" ref="HG210">INDEX(#REF!,MATCH(EJ210&amp;EK210&amp;HJ210&amp;HK210&amp;HL210,#REF!&amp;#REF!&amp;#REF!&amp;#REF!&amp;#REF!,0))</f>
        <v>#REF!</v>
      </c>
      <c r="HH210" s="16"/>
      <c r="HI210" s="25">
        <f t="shared" si="817"/>
        <v>0</v>
      </c>
      <c r="HJ210" s="25">
        <f t="shared" si="818"/>
        <v>0</v>
      </c>
      <c r="HK210" s="19">
        <v>0</v>
      </c>
      <c r="HL210" s="19">
        <v>0</v>
      </c>
      <c r="HM210" s="18">
        <v>0.01</v>
      </c>
      <c r="HN210" s="18">
        <v>1</v>
      </c>
      <c r="HO210" s="25">
        <f t="shared" si="819"/>
        <v>0</v>
      </c>
      <c r="HP210" s="25">
        <f t="shared" si="820"/>
        <v>0</v>
      </c>
      <c r="HQ210" s="25">
        <f t="shared" si="821"/>
        <v>0</v>
      </c>
      <c r="HR210" s="25">
        <f t="shared" si="822"/>
        <v>0</v>
      </c>
      <c r="HS210" s="25">
        <f t="shared" si="823"/>
        <v>0</v>
      </c>
      <c r="HT210" s="19">
        <v>0</v>
      </c>
      <c r="HU210" s="19">
        <v>0</v>
      </c>
      <c r="HV210" s="19">
        <v>0</v>
      </c>
      <c r="HW210" s="25">
        <f t="shared" si="824"/>
        <v>0</v>
      </c>
      <c r="HX210" s="19">
        <v>0</v>
      </c>
      <c r="HY210" s="19">
        <v>0</v>
      </c>
      <c r="HZ210" s="18">
        <v>0</v>
      </c>
      <c r="IA210" s="20">
        <f>ROUND(IF(EN210="Cống tròn",IF(EN210="Cống tròn",IF(EU210="Không có móng",IQ210-FF210,IF(EU210="Đế",IP210-FN210,IF(OR(EU210="Móng bê tông",EU210="Móng bê tông kết hợp đế"),II210-FJ210,0))),0),IF(EN210="Cống hộp",IF(AND(EN210="Cống hộp",EU210="Không có móng"),IQ210-GF210,IF(AND(EN210="Cống hộp",EU210="Móng bê tông"),IJ210-GB210,0)),IF(OR(EN210="Rãnh xây",EN210="Rãnh bê tông"),IF(OR(EN210="Rãnh xây",EN210="Rãnh bê tông"),IK210-GB210,0),IF(EN210="Ống nhựa",IF(AND(EN210="Ống nhựa",EU210="Không đắp cát"),IQ210-HT210,IF(AND(EN210="Ống nhựa",EU210="Đắp cát"),IH210-HX210,0)),IF(EN210="Rãnh thang",IF(EN210="Rãnh thang",IF(EU210="Móng bê tông",#REF!-#REF!,IQ210),0),0))))),2)</f>
        <v>0</v>
      </c>
      <c r="IB210" s="20">
        <f t="shared" si="825"/>
        <v>0</v>
      </c>
      <c r="IC210" s="20">
        <f t="shared" si="671"/>
        <v>0</v>
      </c>
      <c r="ID210" s="20">
        <f t="shared" si="672"/>
        <v>0</v>
      </c>
      <c r="IE210" s="20">
        <f t="shared" si="673"/>
        <v>0</v>
      </c>
      <c r="IF210" s="20">
        <f t="shared" si="674"/>
        <v>0</v>
      </c>
      <c r="IG210" s="20">
        <f>IF(EN210="Rãnh thang",IF(AND(EN210="Rãnh thang",EU210="Móng bê tông"),IQ210-#REF!,0),IF(EN210="Ống nhựa",IF(AND(EN210="Ống nhựa",EU210="Đắp cát"),IQ210-HT210,0),IF(EN210="Cống tròn",IF(EN210="Cống tròn",IF(OR(EU210="Móng bê tông",EU210="Móng bê tông kết hợp đế"),IM210-FL210,0),0),IF(EN210="Cống hộp",IF(AND(EN210="Cống hộp",EU210="Móng bê tông"),IN210-GD210,0),IF(OR(EN210="Rãnh xây",EN210="Rãnh bê tông"),IF(AND(EN210="Rãnh xây",EU210="Móng bê tông"),IO210-GD210,IF(AND(EN210="Rãnh bê tông",EU210="Móng bê tông"),IO210-GD210,0)),0)))))</f>
        <v>0</v>
      </c>
      <c r="IH210" s="20">
        <f t="shared" si="675"/>
        <v>0</v>
      </c>
      <c r="II210" s="20">
        <f t="shared" si="676"/>
        <v>0</v>
      </c>
      <c r="IJ210" s="20">
        <f t="shared" si="677"/>
        <v>0</v>
      </c>
      <c r="IK210" s="20">
        <f t="shared" si="678"/>
        <v>0</v>
      </c>
      <c r="IL210" s="20">
        <f t="shared" si="679"/>
        <v>0</v>
      </c>
      <c r="IM210" s="20">
        <f t="shared" si="680"/>
        <v>0</v>
      </c>
      <c r="IN210" s="20">
        <f t="shared" si="681"/>
        <v>0</v>
      </c>
      <c r="IO210" s="20">
        <f t="shared" si="682"/>
        <v>0</v>
      </c>
      <c r="IP210" s="20">
        <f t="shared" si="683"/>
        <v>0</v>
      </c>
      <c r="IQ210" s="18">
        <v>0</v>
      </c>
      <c r="IR210" s="25">
        <f t="shared" si="826"/>
        <v>0</v>
      </c>
      <c r="IS210" s="25">
        <f t="shared" si="684"/>
        <v>0</v>
      </c>
      <c r="IT210" s="25">
        <f t="shared" si="685"/>
        <v>0</v>
      </c>
      <c r="IU210" s="25">
        <f>ROUND(IF(EN210="Cống tròn",IF(EN210="Cống tròn",IV210+FF210,0),IF(EN210="Cống hộp",IF(EN210="Cống hộp",IV210+GP210,0),IF(OR(EN210="Rãnh xây",EN210="Rãnh bê tông"),IF(OR(EN210="Rãnh xây",EN210="Rãnh bê tông"),IV210+GP210,0),IF(EN210="ống nhựa",IF(EN210="Ống nhựa",IV210+HT210,0),IF(EN210="Rãnh thang",IF(EN210="Rãnh thang",IQ210+#REF!,0),0))))),2)</f>
        <v>0</v>
      </c>
      <c r="IV210" s="18">
        <v>0</v>
      </c>
      <c r="IW210" s="25">
        <f t="shared" si="686"/>
        <v>0</v>
      </c>
      <c r="IX210" s="25">
        <f t="shared" si="687"/>
        <v>0</v>
      </c>
      <c r="IY210" s="25">
        <f t="shared" si="688"/>
        <v>0</v>
      </c>
      <c r="IZ210" s="25">
        <f t="shared" si="689"/>
        <v>0</v>
      </c>
      <c r="JA210" s="25">
        <f t="shared" si="690"/>
        <v>0</v>
      </c>
      <c r="JB210" s="18">
        <v>0</v>
      </c>
      <c r="JC210" s="20">
        <f>ROUND(IF(EN210="Cống tròn",IF(EN210="Cống tròn",IF(EU210="Không có móng",JS210-FF210,IF(EU210="Đế",JR210-FN210,IF(OR(EU210="Móng bê tông",EU210="Móng bê tông kết hợp đế"),JK210-FJ210,0))),0),IF(EN210="Cống hộp",IF(AND(EN210="Cống hộp",EU210="Không có móng"),JS210-GF210,IF(AND(EN210="Cống hộp",EU210="Móng bê tông"),JL210-GB210,0)),IF(OR(EN210="Rãnh xây",EN210="Rãnh bê tông"),IF(OR(EN210="Rãnh xây",EN210="Rãnh bê tông"),JM210-GB210,0),IF(EN210="Ống nhựa",IF(AND(EN210="Ống nhựa",EU210="Không đắp cát"),JS210-HT210,IF(AND(EN210="Ống nhựa",EU210="Đắp cát"),JJ210-HX210,0)),IF(EN210="Rãnh thang",IF(EN210="Rãnh thang",IF(EU210="Móng bê tông",#REF!-#REF!,JS210),0),0))))),2)</f>
        <v>0</v>
      </c>
      <c r="JD210" s="20">
        <f t="shared" si="827"/>
        <v>0</v>
      </c>
      <c r="JE210" s="20">
        <f t="shared" si="691"/>
        <v>0</v>
      </c>
      <c r="JF210" s="20">
        <f t="shared" si="692"/>
        <v>0</v>
      </c>
      <c r="JG210" s="20">
        <f t="shared" si="693"/>
        <v>0</v>
      </c>
      <c r="JH210" s="20">
        <f t="shared" si="694"/>
        <v>0</v>
      </c>
      <c r="JI210" s="20">
        <f>IF(EN210="Rãnh thang",IF(AND(EN210="Rãnh thang",EU210="Móng bê tông"),JS210-#REF!,0),IF(EN210="Ống nhựa",IF(AND(EN210="Ống nhựa",EU210="Đắp cát"),JS210-HT210,0),IF(EN210="Cống tròn",IF(EN210="Cống tròn",IF(OR(EU210="Móng bê tông",EU210="Móng bê tông kết hợp đế"),JO210-FL210,0),0),IF(EN210="Cống hộp",IF(AND(EN210="Cống hộp",EU210="Móng bê tông"),JP210-GD210,0),IF(OR(EN210="Rãnh xây",EN210="Rãnh bê tông"),IF(AND(EN210="Rãnh xây",EU210="Móng bê tông"),JQ210-GD210,IF(AND(EN210="Rãnh bê tông",EU210="Móng bê tông"),JQ210-GD210,0)),0)))))</f>
        <v>0</v>
      </c>
      <c r="JJ210" s="20">
        <f t="shared" si="695"/>
        <v>0</v>
      </c>
      <c r="JK210" s="20">
        <f t="shared" si="696"/>
        <v>0</v>
      </c>
      <c r="JL210" s="20">
        <f t="shared" si="697"/>
        <v>0</v>
      </c>
      <c r="JM210" s="20">
        <f t="shared" si="698"/>
        <v>0</v>
      </c>
      <c r="JN210" s="20">
        <f t="shared" si="699"/>
        <v>0</v>
      </c>
      <c r="JO210" s="20">
        <f t="shared" si="700"/>
        <v>0</v>
      </c>
      <c r="JP210" s="20">
        <f t="shared" si="701"/>
        <v>0</v>
      </c>
      <c r="JQ210" s="20">
        <f t="shared" si="702"/>
        <v>0</v>
      </c>
      <c r="JR210" s="20">
        <f t="shared" si="703"/>
        <v>0</v>
      </c>
      <c r="JS210" s="26">
        <v>0</v>
      </c>
      <c r="JT210" s="25">
        <f t="shared" si="828"/>
        <v>0</v>
      </c>
      <c r="JU210" s="25">
        <f t="shared" si="704"/>
        <v>0</v>
      </c>
      <c r="JV210" s="25">
        <f t="shared" si="705"/>
        <v>0</v>
      </c>
      <c r="JW210" s="25">
        <f>ROUND(IF(EN210="Cống tròn",IF(EN210="Cống tròn",JX210+FF210,0),IF(EN210="Cống hộp",IF(EN210="Cống hộp",JX210+GP210,0),IF(OR(EN210="Rãnh xây",EN210="Rãnh bê tông"),IF(OR(EN210="Rãnh xây",EN210="Rãnh bê tông"),JX210+GP210,0),IF(EN210="ống nhựa",IF(EN210="Ống nhựa",JX210+HT210,0),IF(EN210="Rãnh thang",IF(EN210="Rãnh thang",JS210+#REF!,0),0))))),2)</f>
        <v>0</v>
      </c>
      <c r="JX210" s="27">
        <v>0</v>
      </c>
      <c r="JY210" s="25">
        <f t="shared" si="706"/>
        <v>0</v>
      </c>
      <c r="JZ210" s="25">
        <f t="shared" si="707"/>
        <v>0</v>
      </c>
      <c r="KA210" s="25">
        <f t="shared" si="708"/>
        <v>0</v>
      </c>
      <c r="KB210" s="25">
        <f t="shared" si="709"/>
        <v>0</v>
      </c>
      <c r="KC210" s="25">
        <f t="shared" si="710"/>
        <v>0</v>
      </c>
      <c r="KD210" s="28" t="s">
        <v>98</v>
      </c>
      <c r="KE210" s="27">
        <v>0</v>
      </c>
      <c r="KF210" s="25">
        <f t="shared" si="711"/>
        <v>0</v>
      </c>
      <c r="KG210" s="25">
        <f t="shared" si="829"/>
        <v>0</v>
      </c>
      <c r="KH210" s="27">
        <v>0</v>
      </c>
      <c r="KI210" s="25">
        <f t="shared" si="712"/>
        <v>0</v>
      </c>
      <c r="KJ210" s="25">
        <f t="shared" si="830"/>
        <v>0</v>
      </c>
      <c r="KK210" s="25">
        <f t="shared" si="713"/>
        <v>0</v>
      </c>
      <c r="KL210" s="25">
        <f t="shared" si="714"/>
        <v>0</v>
      </c>
      <c r="KM210" s="25">
        <f t="shared" si="831"/>
        <v>0</v>
      </c>
      <c r="KN210" s="25">
        <f t="shared" si="715"/>
        <v>0</v>
      </c>
      <c r="KO210" s="25">
        <f t="shared" si="716"/>
        <v>0</v>
      </c>
      <c r="KP210" s="25">
        <f t="shared" si="832"/>
        <v>0</v>
      </c>
      <c r="KQ210" s="25">
        <f t="shared" si="717"/>
        <v>0</v>
      </c>
      <c r="KR210" s="25">
        <f t="shared" si="718"/>
        <v>0</v>
      </c>
      <c r="KS210" s="25">
        <f t="shared" si="833"/>
        <v>0</v>
      </c>
      <c r="KT210" s="25">
        <f t="shared" si="719"/>
        <v>0</v>
      </c>
      <c r="KU210" s="25">
        <f t="shared" si="720"/>
        <v>0</v>
      </c>
      <c r="KV210" s="25">
        <f t="shared" si="834"/>
        <v>0</v>
      </c>
      <c r="KW210" s="25">
        <f t="shared" si="721"/>
        <v>0</v>
      </c>
      <c r="KX210" s="25">
        <f t="shared" si="722"/>
        <v>0</v>
      </c>
      <c r="KY210" s="25">
        <f t="shared" si="835"/>
        <v>0</v>
      </c>
      <c r="KZ210" s="25">
        <f t="shared" si="723"/>
        <v>0</v>
      </c>
      <c r="LA210" s="25">
        <f t="shared" si="724"/>
        <v>0</v>
      </c>
      <c r="LB210" s="25">
        <f t="shared" si="836"/>
        <v>0</v>
      </c>
      <c r="LC210" s="25">
        <f t="shared" si="725"/>
        <v>0</v>
      </c>
      <c r="LD210" s="25">
        <f t="shared" si="726"/>
        <v>0</v>
      </c>
      <c r="LE210" s="25">
        <f t="shared" si="837"/>
        <v>0</v>
      </c>
      <c r="LF210" s="25">
        <f t="shared" si="727"/>
        <v>0</v>
      </c>
      <c r="LG210" s="25">
        <f t="shared" si="728"/>
        <v>0</v>
      </c>
      <c r="LH210" s="25">
        <f t="shared" si="838"/>
        <v>0</v>
      </c>
      <c r="LI210" s="25">
        <f t="shared" si="729"/>
        <v>0</v>
      </c>
      <c r="LJ210" s="25">
        <f t="shared" si="730"/>
        <v>0</v>
      </c>
      <c r="LK210" s="25">
        <f t="shared" si="839"/>
        <v>0</v>
      </c>
      <c r="LL210" s="25">
        <f t="shared" si="731"/>
        <v>0</v>
      </c>
      <c r="LM210" s="25">
        <f t="shared" si="732"/>
        <v>0</v>
      </c>
      <c r="LN210" s="25">
        <f t="shared" si="840"/>
        <v>0</v>
      </c>
      <c r="LO210" s="25">
        <f t="shared" si="733"/>
        <v>0</v>
      </c>
      <c r="LP210" s="25">
        <f t="shared" si="734"/>
        <v>0</v>
      </c>
      <c r="LQ210" s="25">
        <f t="shared" si="841"/>
        <v>0</v>
      </c>
      <c r="LR210" s="25">
        <f t="shared" si="735"/>
        <v>0</v>
      </c>
      <c r="LS210" s="25">
        <f t="shared" si="736"/>
        <v>0</v>
      </c>
      <c r="LT210" s="25">
        <f t="shared" si="842"/>
        <v>0</v>
      </c>
      <c r="LU210" s="25">
        <f t="shared" si="737"/>
        <v>0</v>
      </c>
      <c r="LV210" s="25">
        <f t="shared" si="738"/>
        <v>0</v>
      </c>
      <c r="LW210" s="25">
        <f t="shared" si="843"/>
        <v>0</v>
      </c>
      <c r="LX210" s="25">
        <f t="shared" si="739"/>
        <v>0</v>
      </c>
      <c r="LY210" s="25">
        <f t="shared" si="740"/>
        <v>0</v>
      </c>
      <c r="LZ210" s="25">
        <f t="shared" si="844"/>
        <v>0</v>
      </c>
      <c r="MA210" s="25">
        <f t="shared" si="741"/>
        <v>0</v>
      </c>
      <c r="MB210" s="25">
        <f t="shared" si="742"/>
        <v>0</v>
      </c>
      <c r="MC210" s="25">
        <f t="shared" si="845"/>
        <v>0</v>
      </c>
      <c r="MD210" s="25">
        <f t="shared" si="743"/>
        <v>0</v>
      </c>
      <c r="ME210" s="25">
        <f t="shared" si="744"/>
        <v>0</v>
      </c>
      <c r="MF210" s="25">
        <f t="shared" si="846"/>
        <v>0</v>
      </c>
      <c r="MG210" s="25">
        <f t="shared" si="745"/>
        <v>0</v>
      </c>
      <c r="MH210" s="25">
        <f t="shared" si="746"/>
        <v>0</v>
      </c>
      <c r="MI210" s="25">
        <f t="shared" si="847"/>
        <v>0</v>
      </c>
      <c r="MJ210" s="25">
        <f t="shared" si="747"/>
        <v>0</v>
      </c>
      <c r="MK210" s="25">
        <f t="shared" si="748"/>
        <v>0</v>
      </c>
      <c r="ML210" s="25">
        <f t="shared" si="848"/>
        <v>0</v>
      </c>
      <c r="MM210" s="25">
        <f t="shared" si="749"/>
        <v>0</v>
      </c>
      <c r="MN210" s="25">
        <f t="shared" si="750"/>
        <v>0</v>
      </c>
      <c r="MO210" s="25">
        <f t="shared" si="849"/>
        <v>0</v>
      </c>
      <c r="MP210" s="25">
        <f t="shared" si="751"/>
        <v>0</v>
      </c>
      <c r="MQ210" s="25">
        <f t="shared" si="752"/>
        <v>0</v>
      </c>
      <c r="MR210" s="25">
        <f t="shared" si="850"/>
        <v>0</v>
      </c>
      <c r="MS210" s="29">
        <v>0</v>
      </c>
      <c r="MT210" s="29">
        <v>0</v>
      </c>
      <c r="MU210" s="29">
        <v>1</v>
      </c>
      <c r="MV210" s="29">
        <v>1</v>
      </c>
      <c r="MW210" s="25">
        <f t="shared" si="753"/>
        <v>0</v>
      </c>
      <c r="MX210" s="25">
        <f t="shared" si="754"/>
        <v>0</v>
      </c>
      <c r="MY210" s="25">
        <f t="shared" si="755"/>
        <v>0</v>
      </c>
      <c r="MZ210" s="25">
        <f t="shared" si="756"/>
        <v>0</v>
      </c>
      <c r="NA210" s="25">
        <f t="shared" si="757"/>
        <v>0</v>
      </c>
      <c r="NB210" s="25">
        <f t="shared" si="758"/>
        <v>0</v>
      </c>
      <c r="NC210" s="25">
        <f t="shared" si="759"/>
        <v>0</v>
      </c>
      <c r="ND210" s="25">
        <f t="shared" si="760"/>
        <v>0</v>
      </c>
      <c r="NE210" s="25">
        <f t="shared" si="851"/>
        <v>0</v>
      </c>
      <c r="NF210" s="25">
        <f t="shared" si="851"/>
        <v>0</v>
      </c>
      <c r="NG210" s="25">
        <f t="shared" si="851"/>
        <v>0</v>
      </c>
      <c r="NH210" s="25">
        <f t="shared" si="851"/>
        <v>0</v>
      </c>
      <c r="NI210" s="25">
        <f t="shared" si="761"/>
        <v>0</v>
      </c>
      <c r="NJ210" s="25">
        <f t="shared" si="762"/>
        <v>0</v>
      </c>
      <c r="NK210" s="25">
        <f t="shared" si="763"/>
        <v>0</v>
      </c>
      <c r="NL210" s="25">
        <f t="shared" si="764"/>
        <v>0</v>
      </c>
      <c r="NM210" s="25">
        <f t="shared" si="765"/>
        <v>0</v>
      </c>
      <c r="NN210" s="25">
        <f t="shared" si="852"/>
        <v>0</v>
      </c>
      <c r="NO210" s="25">
        <f t="shared" si="766"/>
        <v>0</v>
      </c>
      <c r="NP210" s="25">
        <f t="shared" si="767"/>
        <v>0</v>
      </c>
      <c r="NQ210" s="25">
        <f t="shared" si="853"/>
        <v>0</v>
      </c>
      <c r="NR210" s="25">
        <f t="shared" si="768"/>
        <v>0</v>
      </c>
      <c r="NS210" s="25">
        <f t="shared" si="769"/>
        <v>0</v>
      </c>
      <c r="NT210" s="25">
        <f t="shared" si="854"/>
        <v>0</v>
      </c>
      <c r="NU210" s="25">
        <f t="shared" si="770"/>
        <v>0</v>
      </c>
      <c r="NV210" s="25">
        <f t="shared" si="771"/>
        <v>0</v>
      </c>
      <c r="NW210" s="25">
        <f t="shared" si="855"/>
        <v>0</v>
      </c>
      <c r="NX210" s="25">
        <f t="shared" si="856"/>
        <v>0</v>
      </c>
      <c r="NY210" s="25">
        <f t="shared" si="856"/>
        <v>0</v>
      </c>
      <c r="NZ210" s="25">
        <f t="shared" si="857"/>
        <v>0</v>
      </c>
      <c r="OA210" s="25">
        <f t="shared" si="858"/>
        <v>0</v>
      </c>
      <c r="OB210" s="25">
        <f t="shared" si="858"/>
        <v>0</v>
      </c>
      <c r="OC210" s="25">
        <f t="shared" si="859"/>
        <v>0</v>
      </c>
      <c r="OD210" s="25">
        <f t="shared" si="860"/>
        <v>0</v>
      </c>
      <c r="OE210" s="25">
        <f t="shared" si="860"/>
        <v>0</v>
      </c>
      <c r="OF210" s="25">
        <f t="shared" si="860"/>
        <v>0</v>
      </c>
      <c r="OG210" s="25">
        <f t="shared" si="772"/>
        <v>0</v>
      </c>
      <c r="OH210" s="25">
        <f t="shared" si="773"/>
        <v>0</v>
      </c>
      <c r="OI210" s="25">
        <f t="shared" si="774"/>
        <v>0</v>
      </c>
      <c r="OJ210" s="25">
        <f t="shared" si="775"/>
        <v>0</v>
      </c>
      <c r="OK210" s="25">
        <f t="shared" si="776"/>
        <v>0</v>
      </c>
      <c r="OL210" s="25">
        <f t="shared" si="777"/>
        <v>0</v>
      </c>
      <c r="OM210" s="25">
        <f t="shared" si="861"/>
        <v>0</v>
      </c>
      <c r="ON210" s="25">
        <f t="shared" si="861"/>
        <v>0</v>
      </c>
      <c r="OO210" s="25">
        <f t="shared" si="861"/>
        <v>0</v>
      </c>
      <c r="OP210" s="25">
        <f t="shared" si="778"/>
        <v>0</v>
      </c>
      <c r="OQ210" s="25">
        <f t="shared" si="779"/>
        <v>0</v>
      </c>
      <c r="OR210" s="25">
        <f t="shared" si="862"/>
        <v>0</v>
      </c>
      <c r="OS210" s="19">
        <v>536986.88</v>
      </c>
      <c r="OT210" s="19">
        <v>2370339.98</v>
      </c>
    </row>
    <row r="211" spans="1:410" ht="33" customHeight="1" x14ac:dyDescent="0.25">
      <c r="A211" s="18"/>
      <c r="B211" s="18" t="s">
        <v>1007</v>
      </c>
      <c r="C211" s="18">
        <v>405.07</v>
      </c>
      <c r="D211" s="16" t="e">
        <f>_xlfn.IFNA(INDEX(#REF!,MATCH(E211,#REF!,0)),0)</f>
        <v>#REF!</v>
      </c>
      <c r="E211" s="18" t="s">
        <v>1008</v>
      </c>
      <c r="F211" s="16" t="s">
        <v>765</v>
      </c>
      <c r="G211" s="16" t="s">
        <v>810</v>
      </c>
      <c r="H211" s="16" t="s">
        <v>767</v>
      </c>
      <c r="I211" s="16" t="s">
        <v>768</v>
      </c>
      <c r="J211" s="16" t="s">
        <v>811</v>
      </c>
      <c r="K211" s="16" t="s">
        <v>770</v>
      </c>
      <c r="L211" s="16" t="s">
        <v>771</v>
      </c>
      <c r="M211" s="18">
        <v>1.8399999999999999</v>
      </c>
      <c r="N211" s="18">
        <v>1.8399999999999999</v>
      </c>
      <c r="O211" s="18">
        <v>2.2399999999999998</v>
      </c>
      <c r="P211" s="18">
        <v>2.2399999999999998</v>
      </c>
      <c r="Q211" s="18">
        <v>0.1</v>
      </c>
      <c r="R211" s="18">
        <v>2.04</v>
      </c>
      <c r="S211" s="18">
        <v>2.04</v>
      </c>
      <c r="T211" s="18">
        <v>0.2</v>
      </c>
      <c r="U211" s="18">
        <v>0</v>
      </c>
      <c r="V211" s="18">
        <v>0</v>
      </c>
      <c r="W211" s="18">
        <v>0</v>
      </c>
      <c r="X211" s="18">
        <v>1.8399999999999999</v>
      </c>
      <c r="Y211" s="18">
        <v>1.7999999999999998</v>
      </c>
      <c r="Z211" s="20">
        <f t="shared" si="780"/>
        <v>1.8</v>
      </c>
      <c r="AA211" s="18">
        <v>0.22</v>
      </c>
      <c r="AB211" s="18">
        <v>0</v>
      </c>
      <c r="AC211" s="18">
        <v>0</v>
      </c>
      <c r="AD211" s="18">
        <v>0</v>
      </c>
      <c r="AE211" s="18">
        <v>0</v>
      </c>
      <c r="AF211" s="18">
        <v>0</v>
      </c>
      <c r="AG211" s="18">
        <v>1.4</v>
      </c>
      <c r="AH211" s="18">
        <v>1.4</v>
      </c>
      <c r="AI211" s="20">
        <f t="shared" si="781"/>
        <v>1.95</v>
      </c>
      <c r="AJ211" s="18">
        <v>0</v>
      </c>
      <c r="AK211" s="18">
        <v>0</v>
      </c>
      <c r="AL211" s="20">
        <f t="shared" si="782"/>
        <v>0</v>
      </c>
      <c r="AM211" s="18">
        <v>1.8399999999999999</v>
      </c>
      <c r="AN211" s="18">
        <v>1.4</v>
      </c>
      <c r="AO211" s="18">
        <v>0.15</v>
      </c>
      <c r="AP211" s="18">
        <v>0.22</v>
      </c>
      <c r="AQ211" s="18">
        <v>0</v>
      </c>
      <c r="AR211" s="18">
        <v>0</v>
      </c>
      <c r="AS211" s="18">
        <v>0</v>
      </c>
      <c r="AT211" s="18">
        <v>0</v>
      </c>
      <c r="AU211" s="18">
        <v>0</v>
      </c>
      <c r="AV211" s="18">
        <v>1</v>
      </c>
      <c r="AW211" s="18">
        <v>0</v>
      </c>
      <c r="AX211" s="18">
        <v>0</v>
      </c>
      <c r="AY211" s="18">
        <v>0</v>
      </c>
      <c r="AZ211" s="18">
        <v>0</v>
      </c>
      <c r="BA211" s="18">
        <v>0</v>
      </c>
      <c r="BB211" s="18">
        <v>0</v>
      </c>
      <c r="BC211" s="18">
        <v>0</v>
      </c>
      <c r="BD211" s="18">
        <v>0</v>
      </c>
      <c r="BE211" s="18">
        <v>1</v>
      </c>
      <c r="BF211" s="18">
        <v>0</v>
      </c>
      <c r="BG211" s="18">
        <v>0</v>
      </c>
      <c r="BH211" s="18">
        <v>0</v>
      </c>
      <c r="BI211" s="18">
        <v>0</v>
      </c>
      <c r="BJ211" s="18">
        <v>0</v>
      </c>
      <c r="BK211" s="18">
        <v>0</v>
      </c>
      <c r="BL211" s="18">
        <v>0</v>
      </c>
      <c r="BM211" s="18">
        <v>0</v>
      </c>
      <c r="BN211" s="18">
        <v>0</v>
      </c>
      <c r="BO211" s="18">
        <v>0</v>
      </c>
      <c r="BP211" s="18">
        <v>0</v>
      </c>
      <c r="BQ211" s="18">
        <v>0</v>
      </c>
      <c r="BR211" s="18">
        <v>0</v>
      </c>
      <c r="BS211" s="18">
        <v>0</v>
      </c>
      <c r="BT211" s="18">
        <v>0</v>
      </c>
      <c r="BU211" s="18">
        <v>0</v>
      </c>
      <c r="BV211" s="18">
        <v>0</v>
      </c>
      <c r="BW211" s="18">
        <v>0</v>
      </c>
      <c r="BX211" s="18">
        <v>0</v>
      </c>
      <c r="BY211" s="18">
        <v>0</v>
      </c>
      <c r="BZ211" s="18">
        <v>0</v>
      </c>
      <c r="CA211" s="16" t="e">
        <f>_xlfn.IFNA(IF(RIGHT(D211,2)="=G",0,INDEX(#REF!,MATCH(E211,#REF!,0))),0)</f>
        <v>#REF!</v>
      </c>
      <c r="CB211" s="16" t="s">
        <v>776</v>
      </c>
      <c r="CC211" s="18">
        <v>0</v>
      </c>
      <c r="CD211" s="18">
        <v>0</v>
      </c>
      <c r="CE211" s="18">
        <v>1.84</v>
      </c>
      <c r="CF211" s="18">
        <v>0.9</v>
      </c>
      <c r="CG211" s="18">
        <v>0.12</v>
      </c>
      <c r="CH211" s="18">
        <v>2</v>
      </c>
      <c r="CI211" s="16" t="s">
        <v>98</v>
      </c>
      <c r="CJ211" s="18">
        <v>0</v>
      </c>
      <c r="CK211" s="20">
        <f t="shared" si="648"/>
        <v>1.36</v>
      </c>
      <c r="CL211" s="20">
        <f t="shared" si="783"/>
        <v>1.36</v>
      </c>
      <c r="CM211" s="18">
        <v>20.76</v>
      </c>
      <c r="CN211" s="18">
        <v>23.14</v>
      </c>
      <c r="CO211" s="18">
        <v>22.301000000000002</v>
      </c>
      <c r="CP211" s="22">
        <f t="shared" si="649"/>
        <v>22.3</v>
      </c>
      <c r="CQ211" s="22">
        <f t="shared" si="650"/>
        <v>20.94</v>
      </c>
      <c r="CR211" s="22">
        <f t="shared" si="784"/>
        <v>1.36</v>
      </c>
      <c r="CS211" s="22">
        <f t="shared" si="651"/>
        <v>21.04</v>
      </c>
      <c r="CT211" s="22">
        <f t="shared" si="652"/>
        <v>21.24</v>
      </c>
      <c r="CU211" s="18">
        <v>21.24</v>
      </c>
      <c r="CV211" s="22">
        <f t="shared" si="785"/>
        <v>1.8</v>
      </c>
      <c r="CW211" s="22">
        <f t="shared" si="653"/>
        <v>0</v>
      </c>
      <c r="CX211" s="22">
        <f t="shared" si="654"/>
        <v>0</v>
      </c>
      <c r="CY211" s="22">
        <f t="shared" si="655"/>
        <v>22.99</v>
      </c>
      <c r="CZ211" s="22">
        <f t="shared" si="656"/>
        <v>23.14</v>
      </c>
      <c r="DA211" s="18">
        <v>23.14</v>
      </c>
      <c r="DB211" s="20">
        <f t="shared" si="786"/>
        <v>2.2000000000000002</v>
      </c>
      <c r="DC211" s="20">
        <f t="shared" si="787"/>
        <v>0.84</v>
      </c>
      <c r="DD211" s="20">
        <f t="shared" si="788"/>
        <v>1.3600000000000003</v>
      </c>
      <c r="DE211" s="20">
        <f t="shared" si="657"/>
        <v>0.1</v>
      </c>
      <c r="DF211" s="20">
        <f t="shared" si="658"/>
        <v>0.2</v>
      </c>
      <c r="DG211" s="20">
        <f t="shared" si="659"/>
        <v>1.06</v>
      </c>
      <c r="DH211" s="20">
        <f t="shared" si="660"/>
        <v>0</v>
      </c>
      <c r="DI211" s="20">
        <f t="shared" si="661"/>
        <v>0</v>
      </c>
      <c r="DJ211" s="20">
        <f t="shared" si="662"/>
        <v>0</v>
      </c>
      <c r="DK211" s="20">
        <f t="shared" si="789"/>
        <v>1.36</v>
      </c>
      <c r="DL211" s="20">
        <f t="shared" si="790"/>
        <v>0</v>
      </c>
      <c r="DM211" s="20">
        <f t="shared" si="791"/>
        <v>0</v>
      </c>
      <c r="DN211" s="20">
        <f t="shared" si="792"/>
        <v>0</v>
      </c>
      <c r="DO211" s="18">
        <v>2.44</v>
      </c>
      <c r="DP211" s="18">
        <v>0</v>
      </c>
      <c r="DQ211" s="18">
        <v>1</v>
      </c>
      <c r="DR211" s="18">
        <v>1</v>
      </c>
      <c r="DS211" s="25">
        <f t="shared" si="793"/>
        <v>2.44</v>
      </c>
      <c r="DT211" s="25">
        <f t="shared" si="794"/>
        <v>0</v>
      </c>
      <c r="DU211" s="25">
        <f t="shared" si="795"/>
        <v>3.32</v>
      </c>
      <c r="DV211" s="25">
        <f t="shared" si="796"/>
        <v>0</v>
      </c>
      <c r="DW211" s="25">
        <f t="shared" si="797"/>
        <v>3.32</v>
      </c>
      <c r="DX211" s="25">
        <f t="shared" si="798"/>
        <v>7.44</v>
      </c>
      <c r="DY211" s="25">
        <f t="shared" si="799"/>
        <v>0</v>
      </c>
      <c r="DZ211" s="25">
        <f t="shared" si="800"/>
        <v>7.44</v>
      </c>
      <c r="EA211" s="25">
        <f t="shared" si="801"/>
        <v>4.92</v>
      </c>
      <c r="EB211" s="25">
        <f t="shared" si="802"/>
        <v>0</v>
      </c>
      <c r="EC211" s="25">
        <f t="shared" si="803"/>
        <v>4.92</v>
      </c>
      <c r="ED211" s="25">
        <f t="shared" si="804"/>
        <v>2.52</v>
      </c>
      <c r="EE211" s="25">
        <f t="shared" si="804"/>
        <v>0</v>
      </c>
      <c r="EF211" s="25">
        <f t="shared" si="805"/>
        <v>2.52</v>
      </c>
      <c r="EG211" s="25">
        <f t="shared" si="806"/>
        <v>4.92</v>
      </c>
      <c r="EH211" s="25">
        <f t="shared" si="806"/>
        <v>0</v>
      </c>
      <c r="EI211" s="25">
        <f t="shared" si="807"/>
        <v>4.92</v>
      </c>
      <c r="EJ211" s="18">
        <v>405.07</v>
      </c>
      <c r="EK211" s="18">
        <v>454.34</v>
      </c>
      <c r="EL211" s="18" t="s">
        <v>1008</v>
      </c>
      <c r="EM211" s="18" t="s">
        <v>1009</v>
      </c>
      <c r="EN211" s="16" t="s">
        <v>774</v>
      </c>
      <c r="EO211" s="16" t="s">
        <v>132</v>
      </c>
      <c r="EP211" s="16" t="e">
        <f>IF(OR(EN211="Cống tròn",EN211="Cống hộp",EN211="Ống nhựa"),INDEX(#REF!,MATCH(E211,#REF!,0)),IF(OR(EN211="Rãnh xây",EN211="Rãnh bê tông"),INDEX(#REF!,MATCH(E211,#REF!,0)),0))</f>
        <v>#REF!</v>
      </c>
      <c r="EQ211" s="18">
        <v>47.869999999999976</v>
      </c>
      <c r="ER211" s="18">
        <v>1</v>
      </c>
      <c r="ES211" s="25">
        <f t="shared" si="808"/>
        <v>48</v>
      </c>
      <c r="ET211" s="1" t="e">
        <f>_xlfn.IFNA(IF(EN211="Cống tròn",INDEX(#REF!,MATCH(E211,#REF!,0)),IF(EN211="Cống hộp",INDEX(#REF!,MATCH(E211,#REF!,0)),EU211&amp;" ,"&amp;EV211)),0)</f>
        <v>#REF!</v>
      </c>
      <c r="EU211" s="16" t="s">
        <v>769</v>
      </c>
      <c r="EV211" s="16" t="s">
        <v>775</v>
      </c>
      <c r="EW211" s="16" t="e">
        <f>_xlfn.IFNA(INDEX(#REF!,MATCH(E211,#REF!,0)),0)</f>
        <v>#REF!</v>
      </c>
      <c r="EX211" s="16"/>
      <c r="EY211" s="18">
        <v>0</v>
      </c>
      <c r="EZ211" s="18">
        <v>0</v>
      </c>
      <c r="FA211" s="18">
        <v>0</v>
      </c>
      <c r="FB211" s="19">
        <v>0</v>
      </c>
      <c r="FC211" s="19">
        <v>0</v>
      </c>
      <c r="FD211" s="25">
        <f t="shared" si="663"/>
        <v>0</v>
      </c>
      <c r="FE211" s="25">
        <f t="shared" si="809"/>
        <v>0</v>
      </c>
      <c r="FF211" s="18">
        <v>0.1</v>
      </c>
      <c r="FG211" s="18">
        <v>2</v>
      </c>
      <c r="FH211" s="18">
        <v>1</v>
      </c>
      <c r="FI211" s="25">
        <f t="shared" si="810"/>
        <v>1.2</v>
      </c>
      <c r="FJ211" s="18">
        <v>0</v>
      </c>
      <c r="FK211" s="18">
        <v>0</v>
      </c>
      <c r="FL211" s="18">
        <v>0.2</v>
      </c>
      <c r="FM211" s="18">
        <v>1.4</v>
      </c>
      <c r="FN211" s="18">
        <v>0</v>
      </c>
      <c r="FO211" s="25">
        <f t="shared" si="811"/>
        <v>1.4</v>
      </c>
      <c r="FP211" s="18">
        <v>1.4999999999999999E-2</v>
      </c>
      <c r="FQ211" s="18">
        <v>1</v>
      </c>
      <c r="FR211" s="25">
        <f t="shared" si="664"/>
        <v>47</v>
      </c>
      <c r="FS211" s="25">
        <f t="shared" si="665"/>
        <v>0.69</v>
      </c>
      <c r="FT211" s="25">
        <f t="shared" si="666"/>
        <v>47.69</v>
      </c>
      <c r="FU211" s="25">
        <f t="shared" si="667"/>
        <v>-0.1799999999999784</v>
      </c>
      <c r="FV211" s="25" t="str">
        <f t="shared" si="812"/>
        <v>Thêm 01</v>
      </c>
      <c r="FW211" s="25">
        <f t="shared" si="813"/>
        <v>0.84</v>
      </c>
      <c r="FX211" s="16"/>
      <c r="FY211" s="16"/>
      <c r="FZ211" s="16"/>
      <c r="GA211" s="16"/>
      <c r="GB211" s="19">
        <v>0</v>
      </c>
      <c r="GC211" s="19">
        <v>0</v>
      </c>
      <c r="GD211" s="19">
        <v>0</v>
      </c>
      <c r="GE211" s="19">
        <v>0</v>
      </c>
      <c r="GF211" s="19">
        <v>0</v>
      </c>
      <c r="GG211" s="19">
        <v>0</v>
      </c>
      <c r="GH211" s="19">
        <v>0</v>
      </c>
      <c r="GI211" s="19">
        <v>0</v>
      </c>
      <c r="GJ211" s="19">
        <v>0</v>
      </c>
      <c r="GK211" s="19">
        <v>0</v>
      </c>
      <c r="GL211" s="25">
        <f t="shared" si="668"/>
        <v>0</v>
      </c>
      <c r="GM211" s="25">
        <f t="shared" si="814"/>
        <v>0</v>
      </c>
      <c r="GN211" s="19">
        <v>0</v>
      </c>
      <c r="GO211" s="19">
        <v>0</v>
      </c>
      <c r="GP211" s="19">
        <v>0</v>
      </c>
      <c r="GQ211" s="19">
        <v>0</v>
      </c>
      <c r="GR211" s="1" t="e">
        <f>_xlfn.IFNA(INDEX(#REF!,MATCH(E211,#REF!,0)),0)</f>
        <v>#REF!</v>
      </c>
      <c r="GS211" s="16"/>
      <c r="GT211" s="18">
        <v>0</v>
      </c>
      <c r="GU211" s="18">
        <v>0</v>
      </c>
      <c r="GV211" s="18">
        <v>0</v>
      </c>
      <c r="GW211" s="18">
        <v>0</v>
      </c>
      <c r="GX211" s="25">
        <f t="shared" si="669"/>
        <v>0</v>
      </c>
      <c r="GY211" s="25">
        <f t="shared" si="670"/>
        <v>0</v>
      </c>
      <c r="GZ211" s="25">
        <f t="shared" si="815"/>
        <v>0</v>
      </c>
      <c r="HA211" s="1" t="e" cm="1">
        <f t="array" ref="HA211">INDEX(#REF!,MATCH(EJ211&amp;EK211&amp;HD211&amp;HE211&amp;HF211,#REF!&amp;#REF!&amp;#REF!&amp;#REF!&amp;#REF!,0))</f>
        <v>#REF!</v>
      </c>
      <c r="HB211" s="16"/>
      <c r="HC211" s="25">
        <f t="shared" si="816"/>
        <v>0</v>
      </c>
      <c r="HD211" s="18">
        <v>0</v>
      </c>
      <c r="HE211" s="18">
        <v>0</v>
      </c>
      <c r="HF211" s="18">
        <v>0</v>
      </c>
      <c r="HG211" s="1" t="e" cm="1">
        <f t="array" ref="HG211">INDEX(#REF!,MATCH(EJ211&amp;EK211&amp;HJ211&amp;HK211&amp;HL211,#REF!&amp;#REF!&amp;#REF!&amp;#REF!&amp;#REF!,0))</f>
        <v>#REF!</v>
      </c>
      <c r="HH211" s="16"/>
      <c r="HI211" s="25">
        <f t="shared" si="817"/>
        <v>0</v>
      </c>
      <c r="HJ211" s="25">
        <f t="shared" si="818"/>
        <v>0</v>
      </c>
      <c r="HK211" s="19">
        <v>0</v>
      </c>
      <c r="HL211" s="19">
        <v>0</v>
      </c>
      <c r="HM211" s="18">
        <v>0.01</v>
      </c>
      <c r="HN211" s="18">
        <v>1</v>
      </c>
      <c r="HO211" s="25">
        <f t="shared" si="819"/>
        <v>0</v>
      </c>
      <c r="HP211" s="25">
        <f t="shared" si="820"/>
        <v>0</v>
      </c>
      <c r="HQ211" s="25">
        <f t="shared" si="821"/>
        <v>0</v>
      </c>
      <c r="HR211" s="25">
        <f t="shared" si="822"/>
        <v>0</v>
      </c>
      <c r="HS211" s="25">
        <f t="shared" si="823"/>
        <v>0</v>
      </c>
      <c r="HT211" s="19">
        <v>0</v>
      </c>
      <c r="HU211" s="19">
        <v>0</v>
      </c>
      <c r="HV211" s="19">
        <v>0</v>
      </c>
      <c r="HW211" s="25">
        <f t="shared" si="824"/>
        <v>0</v>
      </c>
      <c r="HX211" s="19">
        <v>0</v>
      </c>
      <c r="HY211" s="19">
        <v>0</v>
      </c>
      <c r="HZ211" s="18">
        <v>22.3</v>
      </c>
      <c r="IA211" s="20">
        <f>ROUND(IF(EN211="Cống tròn",IF(EN211="Cống tròn",IF(EU211="Không có móng",IQ211-FF211,IF(EU211="Đế",IP211-FN211,IF(OR(EU211="Móng bê tông",EU211="Móng bê tông kết hợp đế"),II211-FJ211,0))),0),IF(EN211="Cống hộp",IF(AND(EN211="Cống hộp",EU211="Không có móng"),IQ211-GF211,IF(AND(EN211="Cống hộp",EU211="Móng bê tông"),IJ211-GB211,0)),IF(OR(EN211="Rãnh xây",EN211="Rãnh bê tông"),IF(OR(EN211="Rãnh xây",EN211="Rãnh bê tông"),IK211-GB211,0),IF(EN211="Ống nhựa",IF(AND(EN211="Ống nhựa",EU211="Không đắp cát"),IQ211-HT211,IF(AND(EN211="Ống nhựa",EU211="Đắp cát"),IH211-HX211,0)),IF(EN211="Rãnh thang",IF(EN211="Rãnh thang",IF(EU211="Móng bê tông",#REF!-#REF!,IQ211),0),0))))),2)</f>
        <v>21.24</v>
      </c>
      <c r="IB211" s="20">
        <f t="shared" si="825"/>
        <v>1.0600000000000023</v>
      </c>
      <c r="IC211" s="20">
        <f t="shared" si="671"/>
        <v>21.24</v>
      </c>
      <c r="ID211" s="20">
        <f t="shared" si="672"/>
        <v>0</v>
      </c>
      <c r="IE211" s="20">
        <f t="shared" si="673"/>
        <v>0</v>
      </c>
      <c r="IF211" s="20">
        <f t="shared" si="674"/>
        <v>0</v>
      </c>
      <c r="IG211" s="20">
        <f>IF(EN211="Rãnh thang",IF(AND(EN211="Rãnh thang",EU211="Móng bê tông"),IQ211-#REF!,0),IF(EN211="Ống nhựa",IF(AND(EN211="Ống nhựa",EU211="Đắp cát"),IQ211-HT211,0),IF(EN211="Cống tròn",IF(EN211="Cống tròn",IF(OR(EU211="Móng bê tông",EU211="Móng bê tông kết hợp đế"),IM211-FL211,0),0),IF(EN211="Cống hộp",IF(AND(EN211="Cống hộp",EU211="Móng bê tông"),IN211-GD211,0),IF(OR(EN211="Rãnh xây",EN211="Rãnh bê tông"),IF(AND(EN211="Rãnh xây",EU211="Móng bê tông"),IO211-GD211,IF(AND(EN211="Rãnh bê tông",EU211="Móng bê tông"),IO211-GD211,0)),0)))))</f>
        <v>21.24</v>
      </c>
      <c r="IH211" s="20">
        <f t="shared" si="675"/>
        <v>0</v>
      </c>
      <c r="II211" s="20">
        <f t="shared" si="676"/>
        <v>21.24</v>
      </c>
      <c r="IJ211" s="20">
        <f t="shared" si="677"/>
        <v>0</v>
      </c>
      <c r="IK211" s="20">
        <f t="shared" si="678"/>
        <v>0</v>
      </c>
      <c r="IL211" s="20">
        <f t="shared" si="679"/>
        <v>21.439999999999998</v>
      </c>
      <c r="IM211" s="20">
        <f t="shared" si="680"/>
        <v>21.439999999999998</v>
      </c>
      <c r="IN211" s="20">
        <f t="shared" si="681"/>
        <v>0</v>
      </c>
      <c r="IO211" s="20">
        <f t="shared" si="682"/>
        <v>0</v>
      </c>
      <c r="IP211" s="20">
        <f t="shared" si="683"/>
        <v>0</v>
      </c>
      <c r="IQ211" s="18">
        <v>21.54</v>
      </c>
      <c r="IR211" s="25">
        <f t="shared" si="826"/>
        <v>0</v>
      </c>
      <c r="IS211" s="25">
        <f t="shared" si="684"/>
        <v>0</v>
      </c>
      <c r="IT211" s="25">
        <f t="shared" si="685"/>
        <v>0</v>
      </c>
      <c r="IU211" s="25">
        <f>ROUND(IF(EN211="Cống tròn",IF(EN211="Cống tròn",IV211+FF211,0),IF(EN211="Cống hộp",IF(EN211="Cống hộp",IV211+GP211,0),IF(OR(EN211="Rãnh xây",EN211="Rãnh bê tông"),IF(OR(EN211="Rãnh xây",EN211="Rãnh bê tông"),IV211+GP211,0),IF(EN211="ống nhựa",IF(EN211="Ống nhựa",IV211+HT211,0),IF(EN211="Rãnh thang",IF(EN211="Rãnh thang",IQ211+#REF!,0),0))))),2)</f>
        <v>22.59</v>
      </c>
      <c r="IV211" s="18">
        <v>22.49</v>
      </c>
      <c r="IW211" s="25">
        <f t="shared" si="686"/>
        <v>22.59</v>
      </c>
      <c r="IX211" s="25">
        <f t="shared" si="687"/>
        <v>0</v>
      </c>
      <c r="IY211" s="25">
        <f t="shared" si="688"/>
        <v>0</v>
      </c>
      <c r="IZ211" s="25">
        <f t="shared" si="689"/>
        <v>0</v>
      </c>
      <c r="JA211" s="25">
        <f t="shared" si="690"/>
        <v>0</v>
      </c>
      <c r="JB211" s="18">
        <v>22.25</v>
      </c>
      <c r="JC211" s="20">
        <f>ROUND(IF(EN211="Cống tròn",IF(EN211="Cống tròn",IF(EU211="Không có móng",JS211-FF211,IF(EU211="Đế",JR211-FN211,IF(OR(EU211="Móng bê tông",EU211="Móng bê tông kết hợp đế"),JK211-FJ211,0))),0),IF(EN211="Cống hộp",IF(AND(EN211="Cống hộp",EU211="Không có móng"),JS211-GF211,IF(AND(EN211="Cống hộp",EU211="Móng bê tông"),JL211-GB211,0)),IF(OR(EN211="Rãnh xây",EN211="Rãnh bê tông"),IF(OR(EN211="Rãnh xây",EN211="Rãnh bê tông"),JM211-GB211,0),IF(EN211="Ống nhựa",IF(AND(EN211="Ống nhựa",EU211="Không đắp cát"),JS211-HT211,IF(AND(EN211="Ống nhựa",EU211="Đắp cát"),JJ211-HX211,0)),IF(EN211="Rãnh thang",IF(EN211="Rãnh thang",IF(EU211="Móng bê tông",#REF!-#REF!,JS211),0),0))))),2)</f>
        <v>21.19</v>
      </c>
      <c r="JD211" s="20">
        <f t="shared" si="827"/>
        <v>1.0599999999999987</v>
      </c>
      <c r="JE211" s="20">
        <f t="shared" si="691"/>
        <v>21.189999999999998</v>
      </c>
      <c r="JF211" s="20">
        <f t="shared" si="692"/>
        <v>0</v>
      </c>
      <c r="JG211" s="20">
        <f t="shared" si="693"/>
        <v>0</v>
      </c>
      <c r="JH211" s="20">
        <f t="shared" si="694"/>
        <v>0</v>
      </c>
      <c r="JI211" s="20">
        <f>IF(EN211="Rãnh thang",IF(AND(EN211="Rãnh thang",EU211="Móng bê tông"),JS211-#REF!,0),IF(EN211="Ống nhựa",IF(AND(EN211="Ống nhựa",EU211="Đắp cát"),JS211-HT211,0),IF(EN211="Cống tròn",IF(EN211="Cống tròn",IF(OR(EU211="Móng bê tông",EU211="Móng bê tông kết hợp đế"),JO211-FL211,0),0),IF(EN211="Cống hộp",IF(AND(EN211="Cống hộp",EU211="Móng bê tông"),JP211-GD211,0),IF(OR(EN211="Rãnh xây",EN211="Rãnh bê tông"),IF(AND(EN211="Rãnh xây",EU211="Móng bê tông"),JQ211-GD211,IF(AND(EN211="Rãnh bê tông",EU211="Móng bê tông"),JQ211-GD211,0)),0)))))</f>
        <v>21.189999999999998</v>
      </c>
      <c r="JJ211" s="20">
        <f t="shared" si="695"/>
        <v>0</v>
      </c>
      <c r="JK211" s="20">
        <f t="shared" si="696"/>
        <v>21.189999999999998</v>
      </c>
      <c r="JL211" s="20">
        <f t="shared" si="697"/>
        <v>0</v>
      </c>
      <c r="JM211" s="20">
        <f t="shared" si="698"/>
        <v>0</v>
      </c>
      <c r="JN211" s="20">
        <f t="shared" si="699"/>
        <v>21.389999999999997</v>
      </c>
      <c r="JO211" s="20">
        <f t="shared" si="700"/>
        <v>21.389999999999997</v>
      </c>
      <c r="JP211" s="20">
        <f t="shared" si="701"/>
        <v>0</v>
      </c>
      <c r="JQ211" s="20">
        <f t="shared" si="702"/>
        <v>0</v>
      </c>
      <c r="JR211" s="20">
        <f t="shared" si="703"/>
        <v>0</v>
      </c>
      <c r="JS211" s="26">
        <v>21.49</v>
      </c>
      <c r="JT211" s="25">
        <f t="shared" si="828"/>
        <v>0</v>
      </c>
      <c r="JU211" s="25">
        <f t="shared" si="704"/>
        <v>0</v>
      </c>
      <c r="JV211" s="25">
        <f t="shared" si="705"/>
        <v>0</v>
      </c>
      <c r="JW211" s="25">
        <f>ROUND(IF(EN211="Cống tròn",IF(EN211="Cống tròn",JX211+FF211,0),IF(EN211="Cống hộp",IF(EN211="Cống hộp",JX211+GP211,0),IF(OR(EN211="Rãnh xây",EN211="Rãnh bê tông"),IF(OR(EN211="Rãnh xây",EN211="Rãnh bê tông"),JX211+GP211,0),IF(EN211="ống nhựa",IF(EN211="Ống nhựa",JX211+HT211,0),IF(EN211="Rãnh thang",IF(EN211="Rãnh thang",JS211+#REF!,0),0))))),2)</f>
        <v>22.59</v>
      </c>
      <c r="JX211" s="27">
        <v>22.49</v>
      </c>
      <c r="JY211" s="25">
        <f t="shared" si="706"/>
        <v>22.59</v>
      </c>
      <c r="JZ211" s="25">
        <f t="shared" si="707"/>
        <v>0</v>
      </c>
      <c r="KA211" s="25">
        <f t="shared" si="708"/>
        <v>0</v>
      </c>
      <c r="KB211" s="25">
        <f t="shared" si="709"/>
        <v>0</v>
      </c>
      <c r="KC211" s="25">
        <f t="shared" si="710"/>
        <v>0</v>
      </c>
      <c r="KD211" s="28" t="s">
        <v>98</v>
      </c>
      <c r="KE211" s="27">
        <v>0</v>
      </c>
      <c r="KF211" s="25">
        <f t="shared" si="711"/>
        <v>1.0600000000000023</v>
      </c>
      <c r="KG211" s="25">
        <f t="shared" si="829"/>
        <v>1.0600000000000023</v>
      </c>
      <c r="KH211" s="27">
        <v>0</v>
      </c>
      <c r="KI211" s="25">
        <f t="shared" si="712"/>
        <v>1.0599999999999987</v>
      </c>
      <c r="KJ211" s="25">
        <f t="shared" si="830"/>
        <v>1.0599999999999987</v>
      </c>
      <c r="KK211" s="25">
        <f t="shared" si="713"/>
        <v>0</v>
      </c>
      <c r="KL211" s="25">
        <f t="shared" si="714"/>
        <v>0</v>
      </c>
      <c r="KM211" s="25">
        <f t="shared" si="831"/>
        <v>0</v>
      </c>
      <c r="KN211" s="25">
        <f t="shared" si="715"/>
        <v>0</v>
      </c>
      <c r="KO211" s="25">
        <f t="shared" si="716"/>
        <v>0</v>
      </c>
      <c r="KP211" s="25">
        <f t="shared" si="832"/>
        <v>0</v>
      </c>
      <c r="KQ211" s="25">
        <f t="shared" si="717"/>
        <v>0.2</v>
      </c>
      <c r="KR211" s="25">
        <f t="shared" si="718"/>
        <v>0.2</v>
      </c>
      <c r="KS211" s="25">
        <f t="shared" si="833"/>
        <v>0.2</v>
      </c>
      <c r="KT211" s="25">
        <f t="shared" si="719"/>
        <v>0</v>
      </c>
      <c r="KU211" s="25">
        <f t="shared" si="720"/>
        <v>0</v>
      </c>
      <c r="KV211" s="25">
        <f t="shared" si="834"/>
        <v>0</v>
      </c>
      <c r="KW211" s="25">
        <f t="shared" si="721"/>
        <v>0</v>
      </c>
      <c r="KX211" s="25">
        <f t="shared" si="722"/>
        <v>0</v>
      </c>
      <c r="KY211" s="25">
        <f t="shared" si="835"/>
        <v>0</v>
      </c>
      <c r="KZ211" s="25">
        <f t="shared" si="723"/>
        <v>0</v>
      </c>
      <c r="LA211" s="25">
        <f t="shared" si="724"/>
        <v>0</v>
      </c>
      <c r="LB211" s="25">
        <f t="shared" si="836"/>
        <v>0</v>
      </c>
      <c r="LC211" s="25">
        <f t="shared" si="725"/>
        <v>0.86000000000000232</v>
      </c>
      <c r="LD211" s="25">
        <f t="shared" si="726"/>
        <v>0.85999999999999877</v>
      </c>
      <c r="LE211" s="25">
        <f t="shared" si="837"/>
        <v>0.86000000000000054</v>
      </c>
      <c r="LF211" s="25">
        <f t="shared" si="727"/>
        <v>0</v>
      </c>
      <c r="LG211" s="25">
        <f t="shared" si="728"/>
        <v>0</v>
      </c>
      <c r="LH211" s="25">
        <f t="shared" si="838"/>
        <v>0</v>
      </c>
      <c r="LI211" s="25">
        <f t="shared" si="729"/>
        <v>0</v>
      </c>
      <c r="LJ211" s="25">
        <f t="shared" si="730"/>
        <v>0</v>
      </c>
      <c r="LK211" s="25">
        <f t="shared" si="839"/>
        <v>0</v>
      </c>
      <c r="LL211" s="25">
        <f t="shared" si="731"/>
        <v>0</v>
      </c>
      <c r="LM211" s="25">
        <f t="shared" si="732"/>
        <v>0</v>
      </c>
      <c r="LN211" s="25">
        <f t="shared" si="840"/>
        <v>0</v>
      </c>
      <c r="LO211" s="25">
        <f t="shared" si="733"/>
        <v>0</v>
      </c>
      <c r="LP211" s="25">
        <f t="shared" si="734"/>
        <v>0</v>
      </c>
      <c r="LQ211" s="25">
        <f t="shared" si="841"/>
        <v>0</v>
      </c>
      <c r="LR211" s="25">
        <f t="shared" si="735"/>
        <v>0</v>
      </c>
      <c r="LS211" s="25">
        <f t="shared" si="736"/>
        <v>0</v>
      </c>
      <c r="LT211" s="25">
        <f t="shared" si="842"/>
        <v>0</v>
      </c>
      <c r="LU211" s="25">
        <f t="shared" si="737"/>
        <v>0</v>
      </c>
      <c r="LV211" s="25">
        <f t="shared" si="738"/>
        <v>0</v>
      </c>
      <c r="LW211" s="25">
        <f t="shared" si="843"/>
        <v>0</v>
      </c>
      <c r="LX211" s="25">
        <f t="shared" si="739"/>
        <v>0</v>
      </c>
      <c r="LY211" s="25">
        <f t="shared" si="740"/>
        <v>0</v>
      </c>
      <c r="LZ211" s="25">
        <f t="shared" si="844"/>
        <v>0</v>
      </c>
      <c r="MA211" s="25">
        <f t="shared" si="741"/>
        <v>0</v>
      </c>
      <c r="MB211" s="25">
        <f t="shared" si="742"/>
        <v>0</v>
      </c>
      <c r="MC211" s="25">
        <f t="shared" si="845"/>
        <v>0</v>
      </c>
      <c r="MD211" s="25">
        <f t="shared" si="743"/>
        <v>0</v>
      </c>
      <c r="ME211" s="25">
        <f t="shared" si="744"/>
        <v>0</v>
      </c>
      <c r="MF211" s="25">
        <f t="shared" si="846"/>
        <v>0</v>
      </c>
      <c r="MG211" s="25">
        <f t="shared" si="745"/>
        <v>0</v>
      </c>
      <c r="MH211" s="25">
        <f t="shared" si="746"/>
        <v>0</v>
      </c>
      <c r="MI211" s="25">
        <f t="shared" si="847"/>
        <v>0</v>
      </c>
      <c r="MJ211" s="25">
        <f t="shared" si="747"/>
        <v>0</v>
      </c>
      <c r="MK211" s="25">
        <f t="shared" si="748"/>
        <v>0</v>
      </c>
      <c r="ML211" s="25">
        <f t="shared" si="848"/>
        <v>0</v>
      </c>
      <c r="MM211" s="25">
        <f t="shared" si="749"/>
        <v>0</v>
      </c>
      <c r="MN211" s="25">
        <f t="shared" si="750"/>
        <v>0</v>
      </c>
      <c r="MO211" s="25">
        <f t="shared" si="849"/>
        <v>0</v>
      </c>
      <c r="MP211" s="25">
        <f t="shared" si="751"/>
        <v>0</v>
      </c>
      <c r="MQ211" s="25">
        <f t="shared" si="752"/>
        <v>0</v>
      </c>
      <c r="MR211" s="25">
        <f t="shared" si="850"/>
        <v>0</v>
      </c>
      <c r="MS211" s="29">
        <v>1.4</v>
      </c>
      <c r="MT211" s="29">
        <v>0</v>
      </c>
      <c r="MU211" s="29">
        <v>1</v>
      </c>
      <c r="MV211" s="29">
        <v>1</v>
      </c>
      <c r="MW211" s="25">
        <f t="shared" si="753"/>
        <v>1.4</v>
      </c>
      <c r="MX211" s="25">
        <f t="shared" si="754"/>
        <v>1.48</v>
      </c>
      <c r="MY211" s="25">
        <f t="shared" si="755"/>
        <v>0</v>
      </c>
      <c r="MZ211" s="25">
        <f t="shared" si="756"/>
        <v>0</v>
      </c>
      <c r="NA211" s="25">
        <f t="shared" si="757"/>
        <v>1.4</v>
      </c>
      <c r="NB211" s="25">
        <f t="shared" si="758"/>
        <v>1.48</v>
      </c>
      <c r="NC211" s="25">
        <f t="shared" si="759"/>
        <v>0</v>
      </c>
      <c r="ND211" s="25">
        <f t="shared" si="760"/>
        <v>0</v>
      </c>
      <c r="NE211" s="25">
        <f t="shared" si="851"/>
        <v>1.4</v>
      </c>
      <c r="NF211" s="25">
        <f t="shared" si="851"/>
        <v>1.48</v>
      </c>
      <c r="NG211" s="25">
        <f t="shared" si="851"/>
        <v>0</v>
      </c>
      <c r="NH211" s="25">
        <f t="shared" si="851"/>
        <v>0</v>
      </c>
      <c r="NI211" s="25">
        <f t="shared" si="761"/>
        <v>70.849999999999994</v>
      </c>
      <c r="NJ211" s="25">
        <f t="shared" si="762"/>
        <v>0</v>
      </c>
      <c r="NK211" s="25">
        <f t="shared" si="763"/>
        <v>70.849999999999994</v>
      </c>
      <c r="NL211" s="25">
        <f t="shared" si="764"/>
        <v>41.2</v>
      </c>
      <c r="NM211" s="25">
        <f t="shared" si="765"/>
        <v>0</v>
      </c>
      <c r="NN211" s="25">
        <f t="shared" si="852"/>
        <v>41.2</v>
      </c>
      <c r="NO211" s="25">
        <f t="shared" si="766"/>
        <v>0</v>
      </c>
      <c r="NP211" s="25">
        <f t="shared" si="767"/>
        <v>0</v>
      </c>
      <c r="NQ211" s="25">
        <f t="shared" si="853"/>
        <v>0</v>
      </c>
      <c r="NR211" s="25">
        <f t="shared" si="768"/>
        <v>0</v>
      </c>
      <c r="NS211" s="25">
        <f t="shared" si="769"/>
        <v>0</v>
      </c>
      <c r="NT211" s="25">
        <f t="shared" si="854"/>
        <v>0</v>
      </c>
      <c r="NU211" s="25">
        <f t="shared" si="770"/>
        <v>0</v>
      </c>
      <c r="NV211" s="25">
        <f t="shared" si="771"/>
        <v>0</v>
      </c>
      <c r="NW211" s="25">
        <f t="shared" si="855"/>
        <v>0</v>
      </c>
      <c r="NX211" s="25">
        <f t="shared" si="856"/>
        <v>41.2</v>
      </c>
      <c r="NY211" s="25">
        <f t="shared" si="856"/>
        <v>0</v>
      </c>
      <c r="NZ211" s="25">
        <f t="shared" si="857"/>
        <v>41.2</v>
      </c>
      <c r="OA211" s="25">
        <f t="shared" si="858"/>
        <v>29.65</v>
      </c>
      <c r="OB211" s="25">
        <f t="shared" si="858"/>
        <v>0</v>
      </c>
      <c r="OC211" s="25">
        <f t="shared" si="859"/>
        <v>29.65</v>
      </c>
      <c r="OD211" s="25">
        <f t="shared" si="860"/>
        <v>41.2</v>
      </c>
      <c r="OE211" s="25">
        <f t="shared" si="860"/>
        <v>0</v>
      </c>
      <c r="OF211" s="25">
        <f t="shared" si="860"/>
        <v>41.2</v>
      </c>
      <c r="OG211" s="25">
        <f t="shared" si="772"/>
        <v>0</v>
      </c>
      <c r="OH211" s="25">
        <f t="shared" si="773"/>
        <v>0</v>
      </c>
      <c r="OI211" s="25">
        <f t="shared" si="774"/>
        <v>0</v>
      </c>
      <c r="OJ211" s="25">
        <f t="shared" si="775"/>
        <v>0</v>
      </c>
      <c r="OK211" s="25">
        <f t="shared" si="776"/>
        <v>0</v>
      </c>
      <c r="OL211" s="25">
        <f t="shared" si="777"/>
        <v>0</v>
      </c>
      <c r="OM211" s="25">
        <f t="shared" si="861"/>
        <v>0</v>
      </c>
      <c r="ON211" s="25">
        <f t="shared" si="861"/>
        <v>0</v>
      </c>
      <c r="OO211" s="25">
        <f t="shared" si="861"/>
        <v>0</v>
      </c>
      <c r="OP211" s="25">
        <f t="shared" si="778"/>
        <v>0</v>
      </c>
      <c r="OQ211" s="25">
        <f t="shared" si="779"/>
        <v>0</v>
      </c>
      <c r="OR211" s="25">
        <f t="shared" si="862"/>
        <v>0</v>
      </c>
      <c r="OS211" s="19">
        <v>538418.18000000005</v>
      </c>
      <c r="OT211" s="19">
        <v>2371077.94</v>
      </c>
    </row>
    <row r="212" spans="1:410" ht="33" customHeight="1" x14ac:dyDescent="0.25">
      <c r="A212" s="18"/>
      <c r="B212" s="18" t="s">
        <v>1007</v>
      </c>
      <c r="C212" s="18">
        <v>454.34</v>
      </c>
      <c r="D212" s="16" t="e">
        <f>_xlfn.IFNA(INDEX(#REF!,MATCH(E212,#REF!,0)),0)</f>
        <v>#REF!</v>
      </c>
      <c r="E212" s="18" t="s">
        <v>1009</v>
      </c>
      <c r="F212" s="16" t="s">
        <v>765</v>
      </c>
      <c r="G212" s="16" t="s">
        <v>810</v>
      </c>
      <c r="H212" s="16" t="s">
        <v>767</v>
      </c>
      <c r="I212" s="16" t="s">
        <v>768</v>
      </c>
      <c r="J212" s="16" t="s">
        <v>811</v>
      </c>
      <c r="K212" s="16" t="s">
        <v>770</v>
      </c>
      <c r="L212" s="16" t="s">
        <v>771</v>
      </c>
      <c r="M212" s="18">
        <v>1.8399999999999999</v>
      </c>
      <c r="N212" s="18">
        <v>1.8399999999999999</v>
      </c>
      <c r="O212" s="18">
        <v>2.2399999999999998</v>
      </c>
      <c r="P212" s="18">
        <v>2.2399999999999998</v>
      </c>
      <c r="Q212" s="18">
        <v>0.1</v>
      </c>
      <c r="R212" s="18">
        <v>2.04</v>
      </c>
      <c r="S212" s="18">
        <v>2.04</v>
      </c>
      <c r="T212" s="18">
        <v>0.2</v>
      </c>
      <c r="U212" s="18">
        <v>0</v>
      </c>
      <c r="V212" s="18">
        <v>0</v>
      </c>
      <c r="W212" s="18">
        <v>0</v>
      </c>
      <c r="X212" s="18">
        <v>1.8399999999999999</v>
      </c>
      <c r="Y212" s="18">
        <v>1.7999999999999998</v>
      </c>
      <c r="Z212" s="20">
        <f t="shared" si="780"/>
        <v>1.8</v>
      </c>
      <c r="AA212" s="18">
        <v>0.22</v>
      </c>
      <c r="AB212" s="18">
        <v>0</v>
      </c>
      <c r="AC212" s="18">
        <v>0</v>
      </c>
      <c r="AD212" s="18">
        <v>0</v>
      </c>
      <c r="AE212" s="18">
        <v>0</v>
      </c>
      <c r="AF212" s="18">
        <v>0</v>
      </c>
      <c r="AG212" s="18">
        <v>1.4</v>
      </c>
      <c r="AH212" s="18">
        <v>1.4</v>
      </c>
      <c r="AI212" s="20">
        <f t="shared" si="781"/>
        <v>1.95</v>
      </c>
      <c r="AJ212" s="18">
        <v>0</v>
      </c>
      <c r="AK212" s="18">
        <v>0</v>
      </c>
      <c r="AL212" s="20">
        <f t="shared" si="782"/>
        <v>0</v>
      </c>
      <c r="AM212" s="18">
        <v>1.8399999999999999</v>
      </c>
      <c r="AN212" s="18">
        <v>1.4</v>
      </c>
      <c r="AO212" s="18">
        <v>0.15</v>
      </c>
      <c r="AP212" s="18">
        <v>0.22</v>
      </c>
      <c r="AQ212" s="18">
        <v>0</v>
      </c>
      <c r="AR212" s="18">
        <v>0</v>
      </c>
      <c r="AS212" s="18">
        <v>0</v>
      </c>
      <c r="AT212" s="18">
        <v>0</v>
      </c>
      <c r="AU212" s="18">
        <v>0</v>
      </c>
      <c r="AV212" s="18">
        <v>1</v>
      </c>
      <c r="AW212" s="18">
        <v>0</v>
      </c>
      <c r="AX212" s="18">
        <v>0</v>
      </c>
      <c r="AY212" s="18">
        <v>0</v>
      </c>
      <c r="AZ212" s="18">
        <v>0</v>
      </c>
      <c r="BA212" s="18">
        <v>0</v>
      </c>
      <c r="BB212" s="18">
        <v>0</v>
      </c>
      <c r="BC212" s="18">
        <v>0</v>
      </c>
      <c r="BD212" s="18">
        <v>0</v>
      </c>
      <c r="BE212" s="18">
        <v>2</v>
      </c>
      <c r="BF212" s="18">
        <v>0</v>
      </c>
      <c r="BG212" s="18">
        <v>0</v>
      </c>
      <c r="BH212" s="18">
        <v>0</v>
      </c>
      <c r="BI212" s="18">
        <v>0</v>
      </c>
      <c r="BJ212" s="18">
        <v>0</v>
      </c>
      <c r="BK212" s="18">
        <v>0</v>
      </c>
      <c r="BL212" s="18">
        <v>0</v>
      </c>
      <c r="BM212" s="18">
        <v>0</v>
      </c>
      <c r="BN212" s="18">
        <v>0</v>
      </c>
      <c r="BO212" s="18">
        <v>0</v>
      </c>
      <c r="BP212" s="18">
        <v>0</v>
      </c>
      <c r="BQ212" s="18">
        <v>0</v>
      </c>
      <c r="BR212" s="18">
        <v>0</v>
      </c>
      <c r="BS212" s="18">
        <v>0</v>
      </c>
      <c r="BT212" s="18">
        <v>0</v>
      </c>
      <c r="BU212" s="18">
        <v>0</v>
      </c>
      <c r="BV212" s="18">
        <v>0</v>
      </c>
      <c r="BW212" s="18">
        <v>0</v>
      </c>
      <c r="BX212" s="18">
        <v>0</v>
      </c>
      <c r="BY212" s="18">
        <v>0</v>
      </c>
      <c r="BZ212" s="18">
        <v>0</v>
      </c>
      <c r="CA212" s="16" t="e">
        <f>_xlfn.IFNA(IF(RIGHT(D212,2)="=G",0,INDEX(#REF!,MATCH(E212,#REF!,0))),0)</f>
        <v>#REF!</v>
      </c>
      <c r="CB212" s="16" t="s">
        <v>776</v>
      </c>
      <c r="CC212" s="18">
        <v>0</v>
      </c>
      <c r="CD212" s="18">
        <v>0</v>
      </c>
      <c r="CE212" s="18">
        <v>1.84</v>
      </c>
      <c r="CF212" s="18">
        <v>0.9</v>
      </c>
      <c r="CG212" s="18">
        <v>0.12</v>
      </c>
      <c r="CH212" s="18">
        <v>2</v>
      </c>
      <c r="CI212" s="16" t="s">
        <v>98</v>
      </c>
      <c r="CJ212" s="18">
        <v>0</v>
      </c>
      <c r="CK212" s="20">
        <f t="shared" si="648"/>
        <v>1.36</v>
      </c>
      <c r="CL212" s="20">
        <f t="shared" si="783"/>
        <v>1.36</v>
      </c>
      <c r="CM212" s="18">
        <v>20.04</v>
      </c>
      <c r="CN212" s="18">
        <v>23.09</v>
      </c>
      <c r="CO212" s="18">
        <v>22.251000000000001</v>
      </c>
      <c r="CP212" s="22">
        <f t="shared" si="649"/>
        <v>22.25</v>
      </c>
      <c r="CQ212" s="22">
        <f t="shared" si="650"/>
        <v>20.89</v>
      </c>
      <c r="CR212" s="22">
        <f t="shared" si="784"/>
        <v>1.36</v>
      </c>
      <c r="CS212" s="22">
        <f t="shared" si="651"/>
        <v>20.990000000000002</v>
      </c>
      <c r="CT212" s="22">
        <f t="shared" si="652"/>
        <v>21.19</v>
      </c>
      <c r="CU212" s="18">
        <v>21.19</v>
      </c>
      <c r="CV212" s="22">
        <f t="shared" si="785"/>
        <v>1.8</v>
      </c>
      <c r="CW212" s="22">
        <f t="shared" si="653"/>
        <v>0</v>
      </c>
      <c r="CX212" s="22">
        <f t="shared" si="654"/>
        <v>0</v>
      </c>
      <c r="CY212" s="22">
        <f t="shared" si="655"/>
        <v>22.94</v>
      </c>
      <c r="CZ212" s="22">
        <f t="shared" si="656"/>
        <v>23.09</v>
      </c>
      <c r="DA212" s="18">
        <v>23.09</v>
      </c>
      <c r="DB212" s="20">
        <f t="shared" si="786"/>
        <v>2.2000000000000002</v>
      </c>
      <c r="DC212" s="20">
        <f t="shared" si="787"/>
        <v>0.84</v>
      </c>
      <c r="DD212" s="20">
        <f t="shared" si="788"/>
        <v>1.3600000000000003</v>
      </c>
      <c r="DE212" s="20">
        <f t="shared" si="657"/>
        <v>0.1</v>
      </c>
      <c r="DF212" s="20">
        <f t="shared" si="658"/>
        <v>0.2</v>
      </c>
      <c r="DG212" s="20">
        <f t="shared" si="659"/>
        <v>1.06</v>
      </c>
      <c r="DH212" s="20">
        <f t="shared" si="660"/>
        <v>0</v>
      </c>
      <c r="DI212" s="20">
        <f t="shared" si="661"/>
        <v>0</v>
      </c>
      <c r="DJ212" s="20">
        <f t="shared" si="662"/>
        <v>0</v>
      </c>
      <c r="DK212" s="20">
        <f t="shared" si="789"/>
        <v>1.36</v>
      </c>
      <c r="DL212" s="20">
        <f t="shared" si="790"/>
        <v>0</v>
      </c>
      <c r="DM212" s="20">
        <f t="shared" si="791"/>
        <v>0</v>
      </c>
      <c r="DN212" s="20">
        <f t="shared" si="792"/>
        <v>0</v>
      </c>
      <c r="DO212" s="18">
        <v>2.44</v>
      </c>
      <c r="DP212" s="18">
        <v>0</v>
      </c>
      <c r="DQ212" s="18">
        <v>1</v>
      </c>
      <c r="DR212" s="18">
        <v>1</v>
      </c>
      <c r="DS212" s="25">
        <f t="shared" si="793"/>
        <v>2.44</v>
      </c>
      <c r="DT212" s="25">
        <f t="shared" si="794"/>
        <v>0</v>
      </c>
      <c r="DU212" s="25">
        <f t="shared" si="795"/>
        <v>3.32</v>
      </c>
      <c r="DV212" s="25">
        <f t="shared" si="796"/>
        <v>0</v>
      </c>
      <c r="DW212" s="25">
        <f t="shared" si="797"/>
        <v>3.32</v>
      </c>
      <c r="DX212" s="25">
        <f t="shared" si="798"/>
        <v>7.44</v>
      </c>
      <c r="DY212" s="25">
        <f t="shared" si="799"/>
        <v>0</v>
      </c>
      <c r="DZ212" s="25">
        <f t="shared" si="800"/>
        <v>7.44</v>
      </c>
      <c r="EA212" s="25">
        <f t="shared" si="801"/>
        <v>4.92</v>
      </c>
      <c r="EB212" s="25">
        <f t="shared" si="802"/>
        <v>0</v>
      </c>
      <c r="EC212" s="25">
        <f t="shared" si="803"/>
        <v>4.92</v>
      </c>
      <c r="ED212" s="25">
        <f t="shared" si="804"/>
        <v>2.52</v>
      </c>
      <c r="EE212" s="25">
        <f t="shared" si="804"/>
        <v>0</v>
      </c>
      <c r="EF212" s="25">
        <f t="shared" si="805"/>
        <v>2.52</v>
      </c>
      <c r="EG212" s="25">
        <f t="shared" si="806"/>
        <v>4.92</v>
      </c>
      <c r="EH212" s="25">
        <f t="shared" si="806"/>
        <v>0</v>
      </c>
      <c r="EI212" s="25">
        <f t="shared" si="807"/>
        <v>4.92</v>
      </c>
      <c r="EJ212" s="18">
        <v>454.34</v>
      </c>
      <c r="EK212" s="18">
        <v>504.53</v>
      </c>
      <c r="EL212" s="18" t="s">
        <v>1009</v>
      </c>
      <c r="EM212" s="18" t="s">
        <v>1010</v>
      </c>
      <c r="EN212" s="16" t="s">
        <v>774</v>
      </c>
      <c r="EO212" s="16" t="s">
        <v>132</v>
      </c>
      <c r="EP212" s="16" t="e">
        <f>IF(OR(EN212="Cống tròn",EN212="Cống hộp",EN212="Ống nhựa"),INDEX(#REF!,MATCH(E212,#REF!,0)),IF(OR(EN212="Rãnh xây",EN212="Rãnh bê tông"),INDEX(#REF!,MATCH(E212,#REF!,0)),0))</f>
        <v>#REF!</v>
      </c>
      <c r="EQ212" s="18">
        <v>48.789999999999992</v>
      </c>
      <c r="ER212" s="18">
        <v>1</v>
      </c>
      <c r="ES212" s="25">
        <f t="shared" si="808"/>
        <v>48</v>
      </c>
      <c r="ET212" s="1" t="e">
        <f>_xlfn.IFNA(IF(EN212="Cống tròn",INDEX(#REF!,MATCH(E212,#REF!,0)),IF(EN212="Cống hộp",INDEX(#REF!,MATCH(E212,#REF!,0)),EU212&amp;" ,"&amp;EV212)),0)</f>
        <v>#REF!</v>
      </c>
      <c r="EU212" s="16" t="s">
        <v>769</v>
      </c>
      <c r="EV212" s="16" t="s">
        <v>775</v>
      </c>
      <c r="EW212" s="16" t="e">
        <f>_xlfn.IFNA(INDEX(#REF!,MATCH(E212,#REF!,0)),0)</f>
        <v>#REF!</v>
      </c>
      <c r="EX212" s="16"/>
      <c r="EY212" s="18">
        <v>0</v>
      </c>
      <c r="EZ212" s="18">
        <v>0</v>
      </c>
      <c r="FA212" s="18">
        <v>0</v>
      </c>
      <c r="FB212" s="19">
        <v>0</v>
      </c>
      <c r="FC212" s="19">
        <v>0</v>
      </c>
      <c r="FD212" s="25">
        <f t="shared" si="663"/>
        <v>0</v>
      </c>
      <c r="FE212" s="25">
        <f t="shared" si="809"/>
        <v>0</v>
      </c>
      <c r="FF212" s="18">
        <v>0.1</v>
      </c>
      <c r="FG212" s="18">
        <v>2</v>
      </c>
      <c r="FH212" s="18">
        <v>1</v>
      </c>
      <c r="FI212" s="25">
        <f t="shared" si="810"/>
        <v>1.2</v>
      </c>
      <c r="FJ212" s="18">
        <v>0</v>
      </c>
      <c r="FK212" s="18">
        <v>0</v>
      </c>
      <c r="FL212" s="18">
        <v>0.2</v>
      </c>
      <c r="FM212" s="18">
        <v>1.4</v>
      </c>
      <c r="FN212" s="18">
        <v>0</v>
      </c>
      <c r="FO212" s="25">
        <f t="shared" si="811"/>
        <v>1.4</v>
      </c>
      <c r="FP212" s="18">
        <v>1.4999999999999999E-2</v>
      </c>
      <c r="FQ212" s="18">
        <v>1</v>
      </c>
      <c r="FR212" s="25">
        <f t="shared" si="664"/>
        <v>48</v>
      </c>
      <c r="FS212" s="25">
        <f t="shared" si="665"/>
        <v>0.70499999999999996</v>
      </c>
      <c r="FT212" s="25">
        <f t="shared" si="666"/>
        <v>48.704999999999998</v>
      </c>
      <c r="FU212" s="25">
        <f t="shared" si="667"/>
        <v>-8.4999999999993747E-2</v>
      </c>
      <c r="FV212" s="25" t="str">
        <f t="shared" si="812"/>
        <v>Đủ</v>
      </c>
      <c r="FW212" s="25">
        <f t="shared" si="813"/>
        <v>-0.08</v>
      </c>
      <c r="FX212" s="16"/>
      <c r="FY212" s="16"/>
      <c r="FZ212" s="16"/>
      <c r="GA212" s="16"/>
      <c r="GB212" s="19">
        <v>0</v>
      </c>
      <c r="GC212" s="19">
        <v>0</v>
      </c>
      <c r="GD212" s="19">
        <v>0</v>
      </c>
      <c r="GE212" s="19">
        <v>0</v>
      </c>
      <c r="GF212" s="19">
        <v>0</v>
      </c>
      <c r="GG212" s="19">
        <v>0</v>
      </c>
      <c r="GH212" s="19">
        <v>0</v>
      </c>
      <c r="GI212" s="19">
        <v>0</v>
      </c>
      <c r="GJ212" s="19">
        <v>0</v>
      </c>
      <c r="GK212" s="19">
        <v>0</v>
      </c>
      <c r="GL212" s="25">
        <f t="shared" si="668"/>
        <v>0</v>
      </c>
      <c r="GM212" s="25">
        <f t="shared" si="814"/>
        <v>0</v>
      </c>
      <c r="GN212" s="19">
        <v>0</v>
      </c>
      <c r="GO212" s="19">
        <v>0</v>
      </c>
      <c r="GP212" s="19">
        <v>0</v>
      </c>
      <c r="GQ212" s="19">
        <v>0</v>
      </c>
      <c r="GR212" s="1" t="e">
        <f>_xlfn.IFNA(INDEX(#REF!,MATCH(E212,#REF!,0)),0)</f>
        <v>#REF!</v>
      </c>
      <c r="GS212" s="16"/>
      <c r="GT212" s="18">
        <v>0</v>
      </c>
      <c r="GU212" s="18">
        <v>0</v>
      </c>
      <c r="GV212" s="18">
        <v>0</v>
      </c>
      <c r="GW212" s="18">
        <v>0</v>
      </c>
      <c r="GX212" s="25">
        <f t="shared" si="669"/>
        <v>0</v>
      </c>
      <c r="GY212" s="25">
        <f t="shared" si="670"/>
        <v>0</v>
      </c>
      <c r="GZ212" s="25">
        <f t="shared" si="815"/>
        <v>0</v>
      </c>
      <c r="HA212" s="1" t="e" cm="1">
        <f t="array" ref="HA212">INDEX(#REF!,MATCH(EJ212&amp;EK212&amp;HD212&amp;HE212&amp;HF212,#REF!&amp;#REF!&amp;#REF!&amp;#REF!&amp;#REF!,0))</f>
        <v>#REF!</v>
      </c>
      <c r="HB212" s="16"/>
      <c r="HC212" s="25">
        <f t="shared" si="816"/>
        <v>0</v>
      </c>
      <c r="HD212" s="18">
        <v>0</v>
      </c>
      <c r="HE212" s="18">
        <v>0</v>
      </c>
      <c r="HF212" s="18">
        <v>0</v>
      </c>
      <c r="HG212" s="1" t="e" cm="1">
        <f t="array" ref="HG212">INDEX(#REF!,MATCH(EJ212&amp;EK212&amp;HJ212&amp;HK212&amp;HL212,#REF!&amp;#REF!&amp;#REF!&amp;#REF!&amp;#REF!,0))</f>
        <v>#REF!</v>
      </c>
      <c r="HH212" s="16"/>
      <c r="HI212" s="25">
        <f t="shared" si="817"/>
        <v>0</v>
      </c>
      <c r="HJ212" s="25">
        <f t="shared" si="818"/>
        <v>0</v>
      </c>
      <c r="HK212" s="19">
        <v>0</v>
      </c>
      <c r="HL212" s="19">
        <v>0</v>
      </c>
      <c r="HM212" s="18">
        <v>0.01</v>
      </c>
      <c r="HN212" s="18">
        <v>1</v>
      </c>
      <c r="HO212" s="25">
        <f t="shared" si="819"/>
        <v>0</v>
      </c>
      <c r="HP212" s="25">
        <f t="shared" si="820"/>
        <v>0</v>
      </c>
      <c r="HQ212" s="25">
        <f t="shared" si="821"/>
        <v>0</v>
      </c>
      <c r="HR212" s="25">
        <f t="shared" si="822"/>
        <v>0</v>
      </c>
      <c r="HS212" s="25">
        <f t="shared" si="823"/>
        <v>0</v>
      </c>
      <c r="HT212" s="19">
        <v>0</v>
      </c>
      <c r="HU212" s="19">
        <v>0</v>
      </c>
      <c r="HV212" s="19">
        <v>0</v>
      </c>
      <c r="HW212" s="25">
        <f t="shared" si="824"/>
        <v>0</v>
      </c>
      <c r="HX212" s="19">
        <v>0</v>
      </c>
      <c r="HY212" s="19">
        <v>0</v>
      </c>
      <c r="HZ212" s="18">
        <v>22.25</v>
      </c>
      <c r="IA212" s="20">
        <f>ROUND(IF(EN212="Cống tròn",IF(EN212="Cống tròn",IF(EU212="Không có móng",IQ212-FF212,IF(EU212="Đế",IP212-FN212,IF(OR(EU212="Móng bê tông",EU212="Móng bê tông kết hợp đế"),II212-FJ212,0))),0),IF(EN212="Cống hộp",IF(AND(EN212="Cống hộp",EU212="Không có móng"),IQ212-GF212,IF(AND(EN212="Cống hộp",EU212="Móng bê tông"),IJ212-GB212,0)),IF(OR(EN212="Rãnh xây",EN212="Rãnh bê tông"),IF(OR(EN212="Rãnh xây",EN212="Rãnh bê tông"),IK212-GB212,0),IF(EN212="Ống nhựa",IF(AND(EN212="Ống nhựa",EU212="Không đắp cát"),IQ212-HT212,IF(AND(EN212="Ống nhựa",EU212="Đắp cát"),IH212-HX212,0)),IF(EN212="Rãnh thang",IF(EN212="Rãnh thang",IF(EU212="Móng bê tông",#REF!-#REF!,IQ212),0),0))))),2)</f>
        <v>21.19</v>
      </c>
      <c r="IB212" s="20">
        <f t="shared" si="825"/>
        <v>1.0599999999999987</v>
      </c>
      <c r="IC212" s="20">
        <f t="shared" si="671"/>
        <v>21.189999999999998</v>
      </c>
      <c r="ID212" s="20">
        <f t="shared" si="672"/>
        <v>0</v>
      </c>
      <c r="IE212" s="20">
        <f t="shared" si="673"/>
        <v>0</v>
      </c>
      <c r="IF212" s="20">
        <f t="shared" si="674"/>
        <v>0</v>
      </c>
      <c r="IG212" s="20">
        <f>IF(EN212="Rãnh thang",IF(AND(EN212="Rãnh thang",EU212="Móng bê tông"),IQ212-#REF!,0),IF(EN212="Ống nhựa",IF(AND(EN212="Ống nhựa",EU212="Đắp cát"),IQ212-HT212,0),IF(EN212="Cống tròn",IF(EN212="Cống tròn",IF(OR(EU212="Móng bê tông",EU212="Móng bê tông kết hợp đế"),IM212-FL212,0),0),IF(EN212="Cống hộp",IF(AND(EN212="Cống hộp",EU212="Móng bê tông"),IN212-GD212,0),IF(OR(EN212="Rãnh xây",EN212="Rãnh bê tông"),IF(AND(EN212="Rãnh xây",EU212="Móng bê tông"),IO212-GD212,IF(AND(EN212="Rãnh bê tông",EU212="Móng bê tông"),IO212-GD212,0)),0)))))</f>
        <v>21.189999999999998</v>
      </c>
      <c r="IH212" s="20">
        <f t="shared" si="675"/>
        <v>0</v>
      </c>
      <c r="II212" s="20">
        <f t="shared" si="676"/>
        <v>21.189999999999998</v>
      </c>
      <c r="IJ212" s="20">
        <f t="shared" si="677"/>
        <v>0</v>
      </c>
      <c r="IK212" s="20">
        <f t="shared" si="678"/>
        <v>0</v>
      </c>
      <c r="IL212" s="20">
        <f t="shared" si="679"/>
        <v>21.389999999999997</v>
      </c>
      <c r="IM212" s="20">
        <f t="shared" si="680"/>
        <v>21.389999999999997</v>
      </c>
      <c r="IN212" s="20">
        <f t="shared" si="681"/>
        <v>0</v>
      </c>
      <c r="IO212" s="20">
        <f t="shared" si="682"/>
        <v>0</v>
      </c>
      <c r="IP212" s="20">
        <f t="shared" si="683"/>
        <v>0</v>
      </c>
      <c r="IQ212" s="18">
        <v>21.49</v>
      </c>
      <c r="IR212" s="25">
        <f t="shared" si="826"/>
        <v>0</v>
      </c>
      <c r="IS212" s="25">
        <f t="shared" si="684"/>
        <v>0</v>
      </c>
      <c r="IT212" s="25">
        <f t="shared" si="685"/>
        <v>0</v>
      </c>
      <c r="IU212" s="25">
        <f>ROUND(IF(EN212="Cống tròn",IF(EN212="Cống tròn",IV212+FF212,0),IF(EN212="Cống hộp",IF(EN212="Cống hộp",IV212+GP212,0),IF(OR(EN212="Rãnh xây",EN212="Rãnh bê tông"),IF(OR(EN212="Rãnh xây",EN212="Rãnh bê tông"),IV212+GP212,0),IF(EN212="ống nhựa",IF(EN212="Ống nhựa",IV212+HT212,0),IF(EN212="Rãnh thang",IF(EN212="Rãnh thang",IQ212+#REF!,0),0))))),2)</f>
        <v>22.54</v>
      </c>
      <c r="IV212" s="18">
        <v>22.44</v>
      </c>
      <c r="IW212" s="25">
        <f t="shared" si="686"/>
        <v>22.54</v>
      </c>
      <c r="IX212" s="25">
        <f t="shared" si="687"/>
        <v>0</v>
      </c>
      <c r="IY212" s="25">
        <f t="shared" si="688"/>
        <v>0</v>
      </c>
      <c r="IZ212" s="25">
        <f t="shared" si="689"/>
        <v>0</v>
      </c>
      <c r="JA212" s="25">
        <f t="shared" si="690"/>
        <v>0</v>
      </c>
      <c r="JB212" s="18">
        <v>22.2</v>
      </c>
      <c r="JC212" s="20">
        <f>ROUND(IF(EN212="Cống tròn",IF(EN212="Cống tròn",IF(EU212="Không có móng",JS212-FF212,IF(EU212="Đế",JR212-FN212,IF(OR(EU212="Móng bê tông",EU212="Móng bê tông kết hợp đế"),JK212-FJ212,0))),0),IF(EN212="Cống hộp",IF(AND(EN212="Cống hộp",EU212="Không có móng"),JS212-GF212,IF(AND(EN212="Cống hộp",EU212="Móng bê tông"),JL212-GB212,0)),IF(OR(EN212="Rãnh xây",EN212="Rãnh bê tông"),IF(OR(EN212="Rãnh xây",EN212="Rãnh bê tông"),JM212-GB212,0),IF(EN212="Ống nhựa",IF(AND(EN212="Ống nhựa",EU212="Không đắp cát"),JS212-HT212,IF(AND(EN212="Ống nhựa",EU212="Đắp cát"),JJ212-HX212,0)),IF(EN212="Rãnh thang",IF(EN212="Rãnh thang",IF(EU212="Móng bê tông",#REF!-#REF!,JS212),0),0))))),2)</f>
        <v>21.14</v>
      </c>
      <c r="JD212" s="20">
        <f t="shared" si="827"/>
        <v>1.0599999999999987</v>
      </c>
      <c r="JE212" s="20">
        <f t="shared" si="691"/>
        <v>21.14</v>
      </c>
      <c r="JF212" s="20">
        <f t="shared" si="692"/>
        <v>0</v>
      </c>
      <c r="JG212" s="20">
        <f t="shared" si="693"/>
        <v>0</v>
      </c>
      <c r="JH212" s="20">
        <f t="shared" si="694"/>
        <v>0</v>
      </c>
      <c r="JI212" s="20">
        <f>IF(EN212="Rãnh thang",IF(AND(EN212="Rãnh thang",EU212="Móng bê tông"),JS212-#REF!,0),IF(EN212="Ống nhựa",IF(AND(EN212="Ống nhựa",EU212="Đắp cát"),JS212-HT212,0),IF(EN212="Cống tròn",IF(EN212="Cống tròn",IF(OR(EU212="Móng bê tông",EU212="Móng bê tông kết hợp đế"),JO212-FL212,0),0),IF(EN212="Cống hộp",IF(AND(EN212="Cống hộp",EU212="Móng bê tông"),JP212-GD212,0),IF(OR(EN212="Rãnh xây",EN212="Rãnh bê tông"),IF(AND(EN212="Rãnh xây",EU212="Móng bê tông"),JQ212-GD212,IF(AND(EN212="Rãnh bê tông",EU212="Móng bê tông"),JQ212-GD212,0)),0)))))</f>
        <v>21.14</v>
      </c>
      <c r="JJ212" s="20">
        <f t="shared" si="695"/>
        <v>0</v>
      </c>
      <c r="JK212" s="20">
        <f t="shared" si="696"/>
        <v>21.14</v>
      </c>
      <c r="JL212" s="20">
        <f t="shared" si="697"/>
        <v>0</v>
      </c>
      <c r="JM212" s="20">
        <f t="shared" si="698"/>
        <v>0</v>
      </c>
      <c r="JN212" s="20">
        <f t="shared" si="699"/>
        <v>21.34</v>
      </c>
      <c r="JO212" s="20">
        <f t="shared" si="700"/>
        <v>21.34</v>
      </c>
      <c r="JP212" s="20">
        <f t="shared" si="701"/>
        <v>0</v>
      </c>
      <c r="JQ212" s="20">
        <f t="shared" si="702"/>
        <v>0</v>
      </c>
      <c r="JR212" s="20">
        <f t="shared" si="703"/>
        <v>0</v>
      </c>
      <c r="JS212" s="26">
        <v>21.44</v>
      </c>
      <c r="JT212" s="25">
        <f t="shared" si="828"/>
        <v>0</v>
      </c>
      <c r="JU212" s="25">
        <f t="shared" si="704"/>
        <v>0</v>
      </c>
      <c r="JV212" s="25">
        <f t="shared" si="705"/>
        <v>0</v>
      </c>
      <c r="JW212" s="25">
        <f>ROUND(IF(EN212="Cống tròn",IF(EN212="Cống tròn",JX212+FF212,0),IF(EN212="Cống hộp",IF(EN212="Cống hộp",JX212+GP212,0),IF(OR(EN212="Rãnh xây",EN212="Rãnh bê tông"),IF(OR(EN212="Rãnh xây",EN212="Rãnh bê tông"),JX212+GP212,0),IF(EN212="ống nhựa",IF(EN212="Ống nhựa",JX212+HT212,0),IF(EN212="Rãnh thang",IF(EN212="Rãnh thang",JS212+#REF!,0),0))))),2)</f>
        <v>22.54</v>
      </c>
      <c r="JX212" s="27">
        <v>22.44</v>
      </c>
      <c r="JY212" s="25">
        <f t="shared" si="706"/>
        <v>22.54</v>
      </c>
      <c r="JZ212" s="25">
        <f t="shared" si="707"/>
        <v>0</v>
      </c>
      <c r="KA212" s="25">
        <f t="shared" si="708"/>
        <v>0</v>
      </c>
      <c r="KB212" s="25">
        <f t="shared" si="709"/>
        <v>0</v>
      </c>
      <c r="KC212" s="25">
        <f t="shared" si="710"/>
        <v>0</v>
      </c>
      <c r="KD212" s="28" t="s">
        <v>98</v>
      </c>
      <c r="KE212" s="27">
        <v>0</v>
      </c>
      <c r="KF212" s="25">
        <f t="shared" si="711"/>
        <v>1.0599999999999987</v>
      </c>
      <c r="KG212" s="25">
        <f t="shared" si="829"/>
        <v>1.0599999999999987</v>
      </c>
      <c r="KH212" s="27">
        <v>0</v>
      </c>
      <c r="KI212" s="25">
        <f t="shared" si="712"/>
        <v>1.0599999999999987</v>
      </c>
      <c r="KJ212" s="25">
        <f t="shared" si="830"/>
        <v>1.0599999999999987</v>
      </c>
      <c r="KK212" s="25">
        <f t="shared" si="713"/>
        <v>0</v>
      </c>
      <c r="KL212" s="25">
        <f t="shared" si="714"/>
        <v>0</v>
      </c>
      <c r="KM212" s="25">
        <f t="shared" si="831"/>
        <v>0</v>
      </c>
      <c r="KN212" s="25">
        <f t="shared" si="715"/>
        <v>0</v>
      </c>
      <c r="KO212" s="25">
        <f t="shared" si="716"/>
        <v>0</v>
      </c>
      <c r="KP212" s="25">
        <f t="shared" si="832"/>
        <v>0</v>
      </c>
      <c r="KQ212" s="25">
        <f t="shared" si="717"/>
        <v>0.2</v>
      </c>
      <c r="KR212" s="25">
        <f t="shared" si="718"/>
        <v>0.2</v>
      </c>
      <c r="KS212" s="25">
        <f t="shared" si="833"/>
        <v>0.2</v>
      </c>
      <c r="KT212" s="25">
        <f t="shared" si="719"/>
        <v>0</v>
      </c>
      <c r="KU212" s="25">
        <f t="shared" si="720"/>
        <v>0</v>
      </c>
      <c r="KV212" s="25">
        <f t="shared" si="834"/>
        <v>0</v>
      </c>
      <c r="KW212" s="25">
        <f t="shared" si="721"/>
        <v>0</v>
      </c>
      <c r="KX212" s="25">
        <f t="shared" si="722"/>
        <v>0</v>
      </c>
      <c r="KY212" s="25">
        <f t="shared" si="835"/>
        <v>0</v>
      </c>
      <c r="KZ212" s="25">
        <f t="shared" si="723"/>
        <v>0</v>
      </c>
      <c r="LA212" s="25">
        <f t="shared" si="724"/>
        <v>0</v>
      </c>
      <c r="LB212" s="25">
        <f t="shared" si="836"/>
        <v>0</v>
      </c>
      <c r="LC212" s="25">
        <f t="shared" si="725"/>
        <v>0.85999999999999877</v>
      </c>
      <c r="LD212" s="25">
        <f t="shared" si="726"/>
        <v>0.85999999999999877</v>
      </c>
      <c r="LE212" s="25">
        <f t="shared" si="837"/>
        <v>0.85999999999999877</v>
      </c>
      <c r="LF212" s="25">
        <f t="shared" si="727"/>
        <v>0</v>
      </c>
      <c r="LG212" s="25">
        <f t="shared" si="728"/>
        <v>0</v>
      </c>
      <c r="LH212" s="25">
        <f t="shared" si="838"/>
        <v>0</v>
      </c>
      <c r="LI212" s="25">
        <f t="shared" si="729"/>
        <v>0</v>
      </c>
      <c r="LJ212" s="25">
        <f t="shared" si="730"/>
        <v>0</v>
      </c>
      <c r="LK212" s="25">
        <f t="shared" si="839"/>
        <v>0</v>
      </c>
      <c r="LL212" s="25">
        <f t="shared" si="731"/>
        <v>0</v>
      </c>
      <c r="LM212" s="25">
        <f t="shared" si="732"/>
        <v>0</v>
      </c>
      <c r="LN212" s="25">
        <f t="shared" si="840"/>
        <v>0</v>
      </c>
      <c r="LO212" s="25">
        <f t="shared" si="733"/>
        <v>0</v>
      </c>
      <c r="LP212" s="25">
        <f t="shared" si="734"/>
        <v>0</v>
      </c>
      <c r="LQ212" s="25">
        <f t="shared" si="841"/>
        <v>0</v>
      </c>
      <c r="LR212" s="25">
        <f t="shared" si="735"/>
        <v>0</v>
      </c>
      <c r="LS212" s="25">
        <f t="shared" si="736"/>
        <v>0</v>
      </c>
      <c r="LT212" s="25">
        <f t="shared" si="842"/>
        <v>0</v>
      </c>
      <c r="LU212" s="25">
        <f t="shared" si="737"/>
        <v>0</v>
      </c>
      <c r="LV212" s="25">
        <f t="shared" si="738"/>
        <v>0</v>
      </c>
      <c r="LW212" s="25">
        <f t="shared" si="843"/>
        <v>0</v>
      </c>
      <c r="LX212" s="25">
        <f t="shared" si="739"/>
        <v>0</v>
      </c>
      <c r="LY212" s="25">
        <f t="shared" si="740"/>
        <v>0</v>
      </c>
      <c r="LZ212" s="25">
        <f t="shared" si="844"/>
        <v>0</v>
      </c>
      <c r="MA212" s="25">
        <f t="shared" si="741"/>
        <v>0</v>
      </c>
      <c r="MB212" s="25">
        <f t="shared" si="742"/>
        <v>0</v>
      </c>
      <c r="MC212" s="25">
        <f t="shared" si="845"/>
        <v>0</v>
      </c>
      <c r="MD212" s="25">
        <f t="shared" si="743"/>
        <v>0</v>
      </c>
      <c r="ME212" s="25">
        <f t="shared" si="744"/>
        <v>0</v>
      </c>
      <c r="MF212" s="25">
        <f t="shared" si="846"/>
        <v>0</v>
      </c>
      <c r="MG212" s="25">
        <f t="shared" si="745"/>
        <v>0</v>
      </c>
      <c r="MH212" s="25">
        <f t="shared" si="746"/>
        <v>0</v>
      </c>
      <c r="MI212" s="25">
        <f t="shared" si="847"/>
        <v>0</v>
      </c>
      <c r="MJ212" s="25">
        <f t="shared" si="747"/>
        <v>0</v>
      </c>
      <c r="MK212" s="25">
        <f t="shared" si="748"/>
        <v>0</v>
      </c>
      <c r="ML212" s="25">
        <f t="shared" si="848"/>
        <v>0</v>
      </c>
      <c r="MM212" s="25">
        <f t="shared" si="749"/>
        <v>0</v>
      </c>
      <c r="MN212" s="25">
        <f t="shared" si="750"/>
        <v>0</v>
      </c>
      <c r="MO212" s="25">
        <f t="shared" si="849"/>
        <v>0</v>
      </c>
      <c r="MP212" s="25">
        <f t="shared" si="751"/>
        <v>0</v>
      </c>
      <c r="MQ212" s="25">
        <f t="shared" si="752"/>
        <v>0</v>
      </c>
      <c r="MR212" s="25">
        <f t="shared" si="850"/>
        <v>0</v>
      </c>
      <c r="MS212" s="29">
        <v>1.4</v>
      </c>
      <c r="MT212" s="29">
        <v>0</v>
      </c>
      <c r="MU212" s="29">
        <v>1</v>
      </c>
      <c r="MV212" s="29">
        <v>1</v>
      </c>
      <c r="MW212" s="25">
        <f t="shared" si="753"/>
        <v>1.4</v>
      </c>
      <c r="MX212" s="25">
        <f t="shared" si="754"/>
        <v>1.48</v>
      </c>
      <c r="MY212" s="25">
        <f t="shared" si="755"/>
        <v>0</v>
      </c>
      <c r="MZ212" s="25">
        <f t="shared" si="756"/>
        <v>0</v>
      </c>
      <c r="NA212" s="25">
        <f t="shared" si="757"/>
        <v>1.4</v>
      </c>
      <c r="NB212" s="25">
        <f t="shared" si="758"/>
        <v>1.48</v>
      </c>
      <c r="NC212" s="25">
        <f t="shared" si="759"/>
        <v>0</v>
      </c>
      <c r="ND212" s="25">
        <f t="shared" si="760"/>
        <v>0</v>
      </c>
      <c r="NE212" s="25">
        <f t="shared" si="851"/>
        <v>1.4</v>
      </c>
      <c r="NF212" s="25">
        <f t="shared" si="851"/>
        <v>1.48</v>
      </c>
      <c r="NG212" s="25">
        <f t="shared" si="851"/>
        <v>0</v>
      </c>
      <c r="NH212" s="25">
        <f t="shared" si="851"/>
        <v>0</v>
      </c>
      <c r="NI212" s="25">
        <f t="shared" si="761"/>
        <v>72.209999999999994</v>
      </c>
      <c r="NJ212" s="25">
        <f t="shared" si="762"/>
        <v>0</v>
      </c>
      <c r="NK212" s="25">
        <f t="shared" si="763"/>
        <v>72.209999999999994</v>
      </c>
      <c r="NL212" s="25">
        <f t="shared" si="764"/>
        <v>41.99</v>
      </c>
      <c r="NM212" s="25">
        <f t="shared" si="765"/>
        <v>0</v>
      </c>
      <c r="NN212" s="25">
        <f t="shared" si="852"/>
        <v>41.99</v>
      </c>
      <c r="NO212" s="25">
        <f t="shared" si="766"/>
        <v>0</v>
      </c>
      <c r="NP212" s="25">
        <f t="shared" si="767"/>
        <v>0</v>
      </c>
      <c r="NQ212" s="25">
        <f t="shared" si="853"/>
        <v>0</v>
      </c>
      <c r="NR212" s="25">
        <f t="shared" si="768"/>
        <v>0</v>
      </c>
      <c r="NS212" s="25">
        <f t="shared" si="769"/>
        <v>0</v>
      </c>
      <c r="NT212" s="25">
        <f t="shared" si="854"/>
        <v>0</v>
      </c>
      <c r="NU212" s="25">
        <f t="shared" si="770"/>
        <v>0</v>
      </c>
      <c r="NV212" s="25">
        <f t="shared" si="771"/>
        <v>0</v>
      </c>
      <c r="NW212" s="25">
        <f t="shared" si="855"/>
        <v>0</v>
      </c>
      <c r="NX212" s="25">
        <f t="shared" si="856"/>
        <v>41.99</v>
      </c>
      <c r="NY212" s="25">
        <f t="shared" si="856"/>
        <v>0</v>
      </c>
      <c r="NZ212" s="25">
        <f t="shared" si="857"/>
        <v>41.99</v>
      </c>
      <c r="OA212" s="25">
        <f t="shared" si="858"/>
        <v>30.22</v>
      </c>
      <c r="OB212" s="25">
        <f t="shared" si="858"/>
        <v>0</v>
      </c>
      <c r="OC212" s="25">
        <f t="shared" si="859"/>
        <v>30.22</v>
      </c>
      <c r="OD212" s="25">
        <f t="shared" si="860"/>
        <v>41.99</v>
      </c>
      <c r="OE212" s="25">
        <f t="shared" si="860"/>
        <v>0</v>
      </c>
      <c r="OF212" s="25">
        <f t="shared" si="860"/>
        <v>41.99</v>
      </c>
      <c r="OG212" s="25">
        <f t="shared" si="772"/>
        <v>0</v>
      </c>
      <c r="OH212" s="25">
        <f t="shared" si="773"/>
        <v>0</v>
      </c>
      <c r="OI212" s="25">
        <f t="shared" si="774"/>
        <v>0</v>
      </c>
      <c r="OJ212" s="25">
        <f t="shared" si="775"/>
        <v>0</v>
      </c>
      <c r="OK212" s="25">
        <f t="shared" si="776"/>
        <v>0</v>
      </c>
      <c r="OL212" s="25">
        <f t="shared" si="777"/>
        <v>0</v>
      </c>
      <c r="OM212" s="25">
        <f t="shared" si="861"/>
        <v>0</v>
      </c>
      <c r="ON212" s="25">
        <f t="shared" si="861"/>
        <v>0</v>
      </c>
      <c r="OO212" s="25">
        <f t="shared" si="861"/>
        <v>0</v>
      </c>
      <c r="OP212" s="25">
        <f t="shared" si="778"/>
        <v>0</v>
      </c>
      <c r="OQ212" s="25">
        <f t="shared" si="779"/>
        <v>0</v>
      </c>
      <c r="OR212" s="25">
        <f t="shared" si="862"/>
        <v>0</v>
      </c>
      <c r="OS212" s="19">
        <v>538418.18000000005</v>
      </c>
      <c r="OT212" s="19">
        <v>2371127.21</v>
      </c>
    </row>
    <row r="213" spans="1:410" ht="33" customHeight="1" x14ac:dyDescent="0.25">
      <c r="A213" s="18"/>
      <c r="B213" s="18" t="s">
        <v>1007</v>
      </c>
      <c r="C213" s="18">
        <v>504.53</v>
      </c>
      <c r="D213" s="16" t="e">
        <f>_xlfn.IFNA(INDEX(#REF!,MATCH(E213,#REF!,0)),0)</f>
        <v>#REF!</v>
      </c>
      <c r="E213" s="18" t="s">
        <v>1010</v>
      </c>
      <c r="F213" s="16" t="s">
        <v>765</v>
      </c>
      <c r="G213" s="16" t="s">
        <v>810</v>
      </c>
      <c r="H213" s="16" t="s">
        <v>767</v>
      </c>
      <c r="I213" s="16" t="s">
        <v>768</v>
      </c>
      <c r="J213" s="16" t="s">
        <v>811</v>
      </c>
      <c r="K213" s="16" t="s">
        <v>770</v>
      </c>
      <c r="L213" s="16" t="s">
        <v>771</v>
      </c>
      <c r="M213" s="18">
        <v>1.8399999999999999</v>
      </c>
      <c r="N213" s="18">
        <v>1.8399999999999999</v>
      </c>
      <c r="O213" s="18">
        <v>2.2399999999999998</v>
      </c>
      <c r="P213" s="18">
        <v>2.2399999999999998</v>
      </c>
      <c r="Q213" s="18">
        <v>0.1</v>
      </c>
      <c r="R213" s="18">
        <v>2.04</v>
      </c>
      <c r="S213" s="18">
        <v>2.04</v>
      </c>
      <c r="T213" s="18">
        <v>0.2</v>
      </c>
      <c r="U213" s="18">
        <v>0</v>
      </c>
      <c r="V213" s="18">
        <v>0</v>
      </c>
      <c r="W213" s="18">
        <v>0</v>
      </c>
      <c r="X213" s="18">
        <v>1.8399999999999999</v>
      </c>
      <c r="Y213" s="18">
        <v>1.7999999999999998</v>
      </c>
      <c r="Z213" s="20">
        <f t="shared" si="780"/>
        <v>1.8</v>
      </c>
      <c r="AA213" s="18">
        <v>0.22</v>
      </c>
      <c r="AB213" s="18">
        <v>0</v>
      </c>
      <c r="AC213" s="18">
        <v>0</v>
      </c>
      <c r="AD213" s="18">
        <v>0</v>
      </c>
      <c r="AE213" s="18">
        <v>0</v>
      </c>
      <c r="AF213" s="18">
        <v>0</v>
      </c>
      <c r="AG213" s="18">
        <v>1.4</v>
      </c>
      <c r="AH213" s="18">
        <v>1.4</v>
      </c>
      <c r="AI213" s="20">
        <f t="shared" si="781"/>
        <v>1.95</v>
      </c>
      <c r="AJ213" s="18">
        <v>0</v>
      </c>
      <c r="AK213" s="18">
        <v>0</v>
      </c>
      <c r="AL213" s="20">
        <f t="shared" si="782"/>
        <v>0</v>
      </c>
      <c r="AM213" s="18">
        <v>1.8399999999999999</v>
      </c>
      <c r="AN213" s="18">
        <v>1.4</v>
      </c>
      <c r="AO213" s="18">
        <v>0.15</v>
      </c>
      <c r="AP213" s="18">
        <v>0.22</v>
      </c>
      <c r="AQ213" s="18">
        <v>0</v>
      </c>
      <c r="AR213" s="18">
        <v>0</v>
      </c>
      <c r="AS213" s="18">
        <v>0</v>
      </c>
      <c r="AT213" s="18">
        <v>0</v>
      </c>
      <c r="AU213" s="18">
        <v>0</v>
      </c>
      <c r="AV213" s="18">
        <v>1</v>
      </c>
      <c r="AW213" s="18">
        <v>0</v>
      </c>
      <c r="AX213" s="18">
        <v>0</v>
      </c>
      <c r="AY213" s="18">
        <v>0</v>
      </c>
      <c r="AZ213" s="18">
        <v>0</v>
      </c>
      <c r="BA213" s="18">
        <v>0</v>
      </c>
      <c r="BB213" s="18">
        <v>0</v>
      </c>
      <c r="BC213" s="18">
        <v>0</v>
      </c>
      <c r="BD213" s="18">
        <v>0</v>
      </c>
      <c r="BE213" s="18">
        <v>2</v>
      </c>
      <c r="BF213" s="18">
        <v>0</v>
      </c>
      <c r="BG213" s="18">
        <v>0</v>
      </c>
      <c r="BH213" s="18">
        <v>0</v>
      </c>
      <c r="BI213" s="18">
        <v>0</v>
      </c>
      <c r="BJ213" s="18">
        <v>0</v>
      </c>
      <c r="BK213" s="18">
        <v>0</v>
      </c>
      <c r="BL213" s="18">
        <v>0</v>
      </c>
      <c r="BM213" s="18">
        <v>0</v>
      </c>
      <c r="BN213" s="18">
        <v>0</v>
      </c>
      <c r="BO213" s="18">
        <v>0</v>
      </c>
      <c r="BP213" s="18">
        <v>0</v>
      </c>
      <c r="BQ213" s="18">
        <v>0</v>
      </c>
      <c r="BR213" s="18">
        <v>0</v>
      </c>
      <c r="BS213" s="18">
        <v>0</v>
      </c>
      <c r="BT213" s="18">
        <v>0</v>
      </c>
      <c r="BU213" s="18">
        <v>0</v>
      </c>
      <c r="BV213" s="18">
        <v>0</v>
      </c>
      <c r="BW213" s="18">
        <v>0</v>
      </c>
      <c r="BX213" s="18">
        <v>0</v>
      </c>
      <c r="BY213" s="18">
        <v>0</v>
      </c>
      <c r="BZ213" s="18">
        <v>0</v>
      </c>
      <c r="CA213" s="16" t="e">
        <f>_xlfn.IFNA(IF(RIGHT(D213,2)="=G",0,INDEX(#REF!,MATCH(E213,#REF!,0))),0)</f>
        <v>#REF!</v>
      </c>
      <c r="CB213" s="16" t="s">
        <v>776</v>
      </c>
      <c r="CC213" s="18">
        <v>0</v>
      </c>
      <c r="CD213" s="18">
        <v>0</v>
      </c>
      <c r="CE213" s="18">
        <v>1.84</v>
      </c>
      <c r="CF213" s="18">
        <v>0.9</v>
      </c>
      <c r="CG213" s="18">
        <v>0.12</v>
      </c>
      <c r="CH213" s="18">
        <v>2</v>
      </c>
      <c r="CI213" s="16" t="s">
        <v>98</v>
      </c>
      <c r="CJ213" s="18">
        <v>0</v>
      </c>
      <c r="CK213" s="20">
        <f t="shared" si="648"/>
        <v>1.36</v>
      </c>
      <c r="CL213" s="20">
        <f t="shared" si="783"/>
        <v>1.36</v>
      </c>
      <c r="CM213" s="18">
        <v>20.21</v>
      </c>
      <c r="CN213" s="18">
        <v>23.04</v>
      </c>
      <c r="CO213" s="18">
        <v>22.201000000000001</v>
      </c>
      <c r="CP213" s="22">
        <f t="shared" si="649"/>
        <v>22.2</v>
      </c>
      <c r="CQ213" s="22">
        <f t="shared" si="650"/>
        <v>20.84</v>
      </c>
      <c r="CR213" s="22">
        <f t="shared" si="784"/>
        <v>1.36</v>
      </c>
      <c r="CS213" s="22">
        <f t="shared" si="651"/>
        <v>20.94</v>
      </c>
      <c r="CT213" s="22">
        <f t="shared" si="652"/>
        <v>21.14</v>
      </c>
      <c r="CU213" s="18">
        <v>21.14</v>
      </c>
      <c r="CV213" s="22">
        <f t="shared" si="785"/>
        <v>1.8</v>
      </c>
      <c r="CW213" s="22">
        <f t="shared" si="653"/>
        <v>0</v>
      </c>
      <c r="CX213" s="22">
        <f t="shared" si="654"/>
        <v>0</v>
      </c>
      <c r="CY213" s="22">
        <f t="shared" si="655"/>
        <v>22.89</v>
      </c>
      <c r="CZ213" s="22">
        <f t="shared" si="656"/>
        <v>23.04</v>
      </c>
      <c r="DA213" s="18">
        <v>23.04</v>
      </c>
      <c r="DB213" s="20">
        <f t="shared" si="786"/>
        <v>2.2000000000000002</v>
      </c>
      <c r="DC213" s="20">
        <f t="shared" si="787"/>
        <v>0.84</v>
      </c>
      <c r="DD213" s="20">
        <f t="shared" si="788"/>
        <v>1.3600000000000003</v>
      </c>
      <c r="DE213" s="20">
        <f t="shared" si="657"/>
        <v>0.1</v>
      </c>
      <c r="DF213" s="20">
        <f t="shared" si="658"/>
        <v>0.2</v>
      </c>
      <c r="DG213" s="20">
        <f t="shared" si="659"/>
        <v>1.06</v>
      </c>
      <c r="DH213" s="20">
        <f t="shared" si="660"/>
        <v>0</v>
      </c>
      <c r="DI213" s="20">
        <f t="shared" si="661"/>
        <v>0</v>
      </c>
      <c r="DJ213" s="20">
        <f t="shared" si="662"/>
        <v>0</v>
      </c>
      <c r="DK213" s="20">
        <f t="shared" si="789"/>
        <v>1.36</v>
      </c>
      <c r="DL213" s="20">
        <f t="shared" si="790"/>
        <v>0</v>
      </c>
      <c r="DM213" s="20">
        <f t="shared" si="791"/>
        <v>0</v>
      </c>
      <c r="DN213" s="20">
        <f t="shared" si="792"/>
        <v>0</v>
      </c>
      <c r="DO213" s="18">
        <v>2.44</v>
      </c>
      <c r="DP213" s="18">
        <v>0</v>
      </c>
      <c r="DQ213" s="18">
        <v>1</v>
      </c>
      <c r="DR213" s="18">
        <v>1</v>
      </c>
      <c r="DS213" s="25">
        <f t="shared" si="793"/>
        <v>2.44</v>
      </c>
      <c r="DT213" s="25">
        <f t="shared" si="794"/>
        <v>0</v>
      </c>
      <c r="DU213" s="25">
        <f t="shared" si="795"/>
        <v>3.32</v>
      </c>
      <c r="DV213" s="25">
        <f t="shared" si="796"/>
        <v>0</v>
      </c>
      <c r="DW213" s="25">
        <f t="shared" si="797"/>
        <v>3.32</v>
      </c>
      <c r="DX213" s="25">
        <f t="shared" si="798"/>
        <v>7.44</v>
      </c>
      <c r="DY213" s="25">
        <f t="shared" si="799"/>
        <v>0</v>
      </c>
      <c r="DZ213" s="25">
        <f t="shared" si="800"/>
        <v>7.44</v>
      </c>
      <c r="EA213" s="25">
        <f t="shared" si="801"/>
        <v>4.92</v>
      </c>
      <c r="EB213" s="25">
        <f t="shared" si="802"/>
        <v>0</v>
      </c>
      <c r="EC213" s="25">
        <f t="shared" si="803"/>
        <v>4.92</v>
      </c>
      <c r="ED213" s="25">
        <f t="shared" si="804"/>
        <v>2.52</v>
      </c>
      <c r="EE213" s="25">
        <f t="shared" si="804"/>
        <v>0</v>
      </c>
      <c r="EF213" s="25">
        <f t="shared" si="805"/>
        <v>2.52</v>
      </c>
      <c r="EG213" s="25">
        <f t="shared" si="806"/>
        <v>4.92</v>
      </c>
      <c r="EH213" s="25">
        <f t="shared" si="806"/>
        <v>0</v>
      </c>
      <c r="EI213" s="25">
        <f t="shared" si="807"/>
        <v>4.92</v>
      </c>
      <c r="EJ213" s="18">
        <v>504.53</v>
      </c>
      <c r="EK213" s="18">
        <v>554.55999999999995</v>
      </c>
      <c r="EL213" s="18" t="s">
        <v>1010</v>
      </c>
      <c r="EM213" s="18" t="s">
        <v>1011</v>
      </c>
      <c r="EN213" s="16" t="s">
        <v>774</v>
      </c>
      <c r="EO213" s="16" t="s">
        <v>132</v>
      </c>
      <c r="EP213" s="16" t="e">
        <f>IF(OR(EN213="Cống tròn",EN213="Cống hộp",EN213="Ống nhựa"),INDEX(#REF!,MATCH(E213,#REF!,0)),IF(OR(EN213="Rãnh xây",EN213="Rãnh bê tông"),INDEX(#REF!,MATCH(E213,#REF!,0)),0))</f>
        <v>#REF!</v>
      </c>
      <c r="EQ213" s="18">
        <v>48.629999999999967</v>
      </c>
      <c r="ER213" s="18">
        <v>1</v>
      </c>
      <c r="ES213" s="25">
        <f t="shared" si="808"/>
        <v>48</v>
      </c>
      <c r="ET213" s="1" t="e">
        <f>_xlfn.IFNA(IF(EN213="Cống tròn",INDEX(#REF!,MATCH(E213,#REF!,0)),IF(EN213="Cống hộp",INDEX(#REF!,MATCH(E213,#REF!,0)),EU213&amp;" ,"&amp;EV213)),0)</f>
        <v>#REF!</v>
      </c>
      <c r="EU213" s="16" t="s">
        <v>769</v>
      </c>
      <c r="EV213" s="16" t="s">
        <v>775</v>
      </c>
      <c r="EW213" s="16" t="e">
        <f>_xlfn.IFNA(INDEX(#REF!,MATCH(E213,#REF!,0)),0)</f>
        <v>#REF!</v>
      </c>
      <c r="EX213" s="16"/>
      <c r="EY213" s="18">
        <v>0</v>
      </c>
      <c r="EZ213" s="18">
        <v>0</v>
      </c>
      <c r="FA213" s="18">
        <v>0</v>
      </c>
      <c r="FB213" s="19">
        <v>0</v>
      </c>
      <c r="FC213" s="19">
        <v>0</v>
      </c>
      <c r="FD213" s="25">
        <f t="shared" si="663"/>
        <v>0</v>
      </c>
      <c r="FE213" s="25">
        <f t="shared" si="809"/>
        <v>0</v>
      </c>
      <c r="FF213" s="18">
        <v>0.1</v>
      </c>
      <c r="FG213" s="18">
        <v>2</v>
      </c>
      <c r="FH213" s="18">
        <v>1</v>
      </c>
      <c r="FI213" s="25">
        <f t="shared" si="810"/>
        <v>1.2</v>
      </c>
      <c r="FJ213" s="18">
        <v>0</v>
      </c>
      <c r="FK213" s="18">
        <v>0</v>
      </c>
      <c r="FL213" s="18">
        <v>0.2</v>
      </c>
      <c r="FM213" s="18">
        <v>1.4</v>
      </c>
      <c r="FN213" s="18">
        <v>0</v>
      </c>
      <c r="FO213" s="25">
        <f t="shared" si="811"/>
        <v>1.4</v>
      </c>
      <c r="FP213" s="18">
        <v>1.4999999999999999E-2</v>
      </c>
      <c r="FQ213" s="18">
        <v>1</v>
      </c>
      <c r="FR213" s="25">
        <f t="shared" si="664"/>
        <v>47</v>
      </c>
      <c r="FS213" s="25">
        <f t="shared" si="665"/>
        <v>0.69</v>
      </c>
      <c r="FT213" s="25">
        <f t="shared" si="666"/>
        <v>47.69</v>
      </c>
      <c r="FU213" s="25">
        <f t="shared" si="667"/>
        <v>-0.9399999999999693</v>
      </c>
      <c r="FV213" s="25" t="str">
        <f t="shared" si="812"/>
        <v>Thêm 01</v>
      </c>
      <c r="FW213" s="25">
        <f t="shared" si="813"/>
        <v>0.08</v>
      </c>
      <c r="FX213" s="16"/>
      <c r="FY213" s="16"/>
      <c r="FZ213" s="16"/>
      <c r="GA213" s="16"/>
      <c r="GB213" s="19">
        <v>0</v>
      </c>
      <c r="GC213" s="19">
        <v>0</v>
      </c>
      <c r="GD213" s="19">
        <v>0</v>
      </c>
      <c r="GE213" s="19">
        <v>0</v>
      </c>
      <c r="GF213" s="19">
        <v>0</v>
      </c>
      <c r="GG213" s="19">
        <v>0</v>
      </c>
      <c r="GH213" s="19">
        <v>0</v>
      </c>
      <c r="GI213" s="19">
        <v>0</v>
      </c>
      <c r="GJ213" s="19">
        <v>0</v>
      </c>
      <c r="GK213" s="19">
        <v>0</v>
      </c>
      <c r="GL213" s="25">
        <f t="shared" si="668"/>
        <v>0</v>
      </c>
      <c r="GM213" s="25">
        <f t="shared" si="814"/>
        <v>0</v>
      </c>
      <c r="GN213" s="19">
        <v>0</v>
      </c>
      <c r="GO213" s="19">
        <v>0</v>
      </c>
      <c r="GP213" s="19">
        <v>0</v>
      </c>
      <c r="GQ213" s="19">
        <v>0</v>
      </c>
      <c r="GR213" s="1" t="e">
        <f>_xlfn.IFNA(INDEX(#REF!,MATCH(E213,#REF!,0)),0)</f>
        <v>#REF!</v>
      </c>
      <c r="GS213" s="16"/>
      <c r="GT213" s="18">
        <v>0</v>
      </c>
      <c r="GU213" s="18">
        <v>0</v>
      </c>
      <c r="GV213" s="18">
        <v>0</v>
      </c>
      <c r="GW213" s="18">
        <v>0</v>
      </c>
      <c r="GX213" s="25">
        <f t="shared" si="669"/>
        <v>0</v>
      </c>
      <c r="GY213" s="25">
        <f t="shared" si="670"/>
        <v>0</v>
      </c>
      <c r="GZ213" s="25">
        <f t="shared" si="815"/>
        <v>0</v>
      </c>
      <c r="HA213" s="1" t="e" cm="1">
        <f t="array" ref="HA213">INDEX(#REF!,MATCH(EJ213&amp;EK213&amp;HD213&amp;HE213&amp;HF213,#REF!&amp;#REF!&amp;#REF!&amp;#REF!&amp;#REF!,0))</f>
        <v>#REF!</v>
      </c>
      <c r="HB213" s="16"/>
      <c r="HC213" s="25">
        <f t="shared" si="816"/>
        <v>0</v>
      </c>
      <c r="HD213" s="18">
        <v>0</v>
      </c>
      <c r="HE213" s="18">
        <v>0</v>
      </c>
      <c r="HF213" s="18">
        <v>0</v>
      </c>
      <c r="HG213" s="1" t="e" cm="1">
        <f t="array" ref="HG213">INDEX(#REF!,MATCH(EJ213&amp;EK213&amp;HJ213&amp;HK213&amp;HL213,#REF!&amp;#REF!&amp;#REF!&amp;#REF!&amp;#REF!,0))</f>
        <v>#REF!</v>
      </c>
      <c r="HH213" s="16"/>
      <c r="HI213" s="25">
        <f t="shared" si="817"/>
        <v>0</v>
      </c>
      <c r="HJ213" s="25">
        <f t="shared" si="818"/>
        <v>0</v>
      </c>
      <c r="HK213" s="19">
        <v>0</v>
      </c>
      <c r="HL213" s="19">
        <v>0</v>
      </c>
      <c r="HM213" s="18">
        <v>0.01</v>
      </c>
      <c r="HN213" s="18">
        <v>1</v>
      </c>
      <c r="HO213" s="25">
        <f t="shared" si="819"/>
        <v>0</v>
      </c>
      <c r="HP213" s="25">
        <f t="shared" si="820"/>
        <v>0</v>
      </c>
      <c r="HQ213" s="25">
        <f t="shared" si="821"/>
        <v>0</v>
      </c>
      <c r="HR213" s="25">
        <f t="shared" si="822"/>
        <v>0</v>
      </c>
      <c r="HS213" s="25">
        <f t="shared" si="823"/>
        <v>0</v>
      </c>
      <c r="HT213" s="19">
        <v>0</v>
      </c>
      <c r="HU213" s="19">
        <v>0</v>
      </c>
      <c r="HV213" s="19">
        <v>0</v>
      </c>
      <c r="HW213" s="25">
        <f t="shared" si="824"/>
        <v>0</v>
      </c>
      <c r="HX213" s="19">
        <v>0</v>
      </c>
      <c r="HY213" s="19">
        <v>0</v>
      </c>
      <c r="HZ213" s="18">
        <v>22.2</v>
      </c>
      <c r="IA213" s="20">
        <f>ROUND(IF(EN213="Cống tròn",IF(EN213="Cống tròn",IF(EU213="Không có móng",IQ213-FF213,IF(EU213="Đế",IP213-FN213,IF(OR(EU213="Móng bê tông",EU213="Móng bê tông kết hợp đế"),II213-FJ213,0))),0),IF(EN213="Cống hộp",IF(AND(EN213="Cống hộp",EU213="Không có móng"),IQ213-GF213,IF(AND(EN213="Cống hộp",EU213="Móng bê tông"),IJ213-GB213,0)),IF(OR(EN213="Rãnh xây",EN213="Rãnh bê tông"),IF(OR(EN213="Rãnh xây",EN213="Rãnh bê tông"),IK213-GB213,0),IF(EN213="Ống nhựa",IF(AND(EN213="Ống nhựa",EU213="Không đắp cát"),IQ213-HT213,IF(AND(EN213="Ống nhựa",EU213="Đắp cát"),IH213-HX213,0)),IF(EN213="Rãnh thang",IF(EN213="Rãnh thang",IF(EU213="Móng bê tông",#REF!-#REF!,IQ213),0),0))))),2)</f>
        <v>21.14</v>
      </c>
      <c r="IB213" s="20">
        <f t="shared" si="825"/>
        <v>1.0599999999999987</v>
      </c>
      <c r="IC213" s="20">
        <f t="shared" si="671"/>
        <v>21.14</v>
      </c>
      <c r="ID213" s="20">
        <f t="shared" si="672"/>
        <v>0</v>
      </c>
      <c r="IE213" s="20">
        <f t="shared" si="673"/>
        <v>0</v>
      </c>
      <c r="IF213" s="20">
        <f t="shared" si="674"/>
        <v>0</v>
      </c>
      <c r="IG213" s="20">
        <f>IF(EN213="Rãnh thang",IF(AND(EN213="Rãnh thang",EU213="Móng bê tông"),IQ213-#REF!,0),IF(EN213="Ống nhựa",IF(AND(EN213="Ống nhựa",EU213="Đắp cát"),IQ213-HT213,0),IF(EN213="Cống tròn",IF(EN213="Cống tròn",IF(OR(EU213="Móng bê tông",EU213="Móng bê tông kết hợp đế"),IM213-FL213,0),0),IF(EN213="Cống hộp",IF(AND(EN213="Cống hộp",EU213="Móng bê tông"),IN213-GD213,0),IF(OR(EN213="Rãnh xây",EN213="Rãnh bê tông"),IF(AND(EN213="Rãnh xây",EU213="Móng bê tông"),IO213-GD213,IF(AND(EN213="Rãnh bê tông",EU213="Móng bê tông"),IO213-GD213,0)),0)))))</f>
        <v>21.14</v>
      </c>
      <c r="IH213" s="20">
        <f t="shared" si="675"/>
        <v>0</v>
      </c>
      <c r="II213" s="20">
        <f t="shared" si="676"/>
        <v>21.14</v>
      </c>
      <c r="IJ213" s="20">
        <f t="shared" si="677"/>
        <v>0</v>
      </c>
      <c r="IK213" s="20">
        <f t="shared" si="678"/>
        <v>0</v>
      </c>
      <c r="IL213" s="20">
        <f t="shared" si="679"/>
        <v>21.34</v>
      </c>
      <c r="IM213" s="20">
        <f t="shared" si="680"/>
        <v>21.34</v>
      </c>
      <c r="IN213" s="20">
        <f t="shared" si="681"/>
        <v>0</v>
      </c>
      <c r="IO213" s="20">
        <f t="shared" si="682"/>
        <v>0</v>
      </c>
      <c r="IP213" s="20">
        <f t="shared" si="683"/>
        <v>0</v>
      </c>
      <c r="IQ213" s="18">
        <v>21.44</v>
      </c>
      <c r="IR213" s="25">
        <f t="shared" si="826"/>
        <v>0</v>
      </c>
      <c r="IS213" s="25">
        <f t="shared" si="684"/>
        <v>0</v>
      </c>
      <c r="IT213" s="25">
        <f t="shared" si="685"/>
        <v>0</v>
      </c>
      <c r="IU213" s="25">
        <f>ROUND(IF(EN213="Cống tròn",IF(EN213="Cống tròn",IV213+FF213,0),IF(EN213="Cống hộp",IF(EN213="Cống hộp",IV213+GP213,0),IF(OR(EN213="Rãnh xây",EN213="Rãnh bê tông"),IF(OR(EN213="Rãnh xây",EN213="Rãnh bê tông"),IV213+GP213,0),IF(EN213="ống nhựa",IF(EN213="Ống nhựa",IV213+HT213,0),IF(EN213="Rãnh thang",IF(EN213="Rãnh thang",IQ213+#REF!,0),0))))),2)</f>
        <v>22.49</v>
      </c>
      <c r="IV213" s="18">
        <v>22.39</v>
      </c>
      <c r="IW213" s="25">
        <f t="shared" si="686"/>
        <v>22.49</v>
      </c>
      <c r="IX213" s="25">
        <f t="shared" si="687"/>
        <v>0</v>
      </c>
      <c r="IY213" s="25">
        <f t="shared" si="688"/>
        <v>0</v>
      </c>
      <c r="IZ213" s="25">
        <f t="shared" si="689"/>
        <v>0</v>
      </c>
      <c r="JA213" s="25">
        <f t="shared" si="690"/>
        <v>0</v>
      </c>
      <c r="JB213" s="18">
        <v>22.15</v>
      </c>
      <c r="JC213" s="20">
        <f>ROUND(IF(EN213="Cống tròn",IF(EN213="Cống tròn",IF(EU213="Không có móng",JS213-FF213,IF(EU213="Đế",JR213-FN213,IF(OR(EU213="Móng bê tông",EU213="Móng bê tông kết hợp đế"),JK213-FJ213,0))),0),IF(EN213="Cống hộp",IF(AND(EN213="Cống hộp",EU213="Không có móng"),JS213-GF213,IF(AND(EN213="Cống hộp",EU213="Móng bê tông"),JL213-GB213,0)),IF(OR(EN213="Rãnh xây",EN213="Rãnh bê tông"),IF(OR(EN213="Rãnh xây",EN213="Rãnh bê tông"),JM213-GB213,0),IF(EN213="Ống nhựa",IF(AND(EN213="Ống nhựa",EU213="Không đắp cát"),JS213-HT213,IF(AND(EN213="Ống nhựa",EU213="Đắp cát"),JJ213-HX213,0)),IF(EN213="Rãnh thang",IF(EN213="Rãnh thang",IF(EU213="Móng bê tông",#REF!-#REF!,JS213),0),0))))),2)</f>
        <v>21.09</v>
      </c>
      <c r="JD213" s="20">
        <f t="shared" si="827"/>
        <v>1.0599999999999987</v>
      </c>
      <c r="JE213" s="20">
        <f t="shared" si="691"/>
        <v>21.09</v>
      </c>
      <c r="JF213" s="20">
        <f t="shared" si="692"/>
        <v>0</v>
      </c>
      <c r="JG213" s="20">
        <f t="shared" si="693"/>
        <v>0</v>
      </c>
      <c r="JH213" s="20">
        <f t="shared" si="694"/>
        <v>0</v>
      </c>
      <c r="JI213" s="20">
        <f>IF(EN213="Rãnh thang",IF(AND(EN213="Rãnh thang",EU213="Móng bê tông"),JS213-#REF!,0),IF(EN213="Ống nhựa",IF(AND(EN213="Ống nhựa",EU213="Đắp cát"),JS213-HT213,0),IF(EN213="Cống tròn",IF(EN213="Cống tròn",IF(OR(EU213="Móng bê tông",EU213="Móng bê tông kết hợp đế"),JO213-FL213,0),0),IF(EN213="Cống hộp",IF(AND(EN213="Cống hộp",EU213="Móng bê tông"),JP213-GD213,0),IF(OR(EN213="Rãnh xây",EN213="Rãnh bê tông"),IF(AND(EN213="Rãnh xây",EU213="Móng bê tông"),JQ213-GD213,IF(AND(EN213="Rãnh bê tông",EU213="Móng bê tông"),JQ213-GD213,0)),0)))))</f>
        <v>21.09</v>
      </c>
      <c r="JJ213" s="20">
        <f t="shared" si="695"/>
        <v>0</v>
      </c>
      <c r="JK213" s="20">
        <f t="shared" si="696"/>
        <v>21.09</v>
      </c>
      <c r="JL213" s="20">
        <f t="shared" si="697"/>
        <v>0</v>
      </c>
      <c r="JM213" s="20">
        <f t="shared" si="698"/>
        <v>0</v>
      </c>
      <c r="JN213" s="20">
        <f t="shared" si="699"/>
        <v>21.29</v>
      </c>
      <c r="JO213" s="20">
        <f t="shared" si="700"/>
        <v>21.29</v>
      </c>
      <c r="JP213" s="20">
        <f t="shared" si="701"/>
        <v>0</v>
      </c>
      <c r="JQ213" s="20">
        <f t="shared" si="702"/>
        <v>0</v>
      </c>
      <c r="JR213" s="20">
        <f t="shared" si="703"/>
        <v>0</v>
      </c>
      <c r="JS213" s="26">
        <v>21.39</v>
      </c>
      <c r="JT213" s="25">
        <f t="shared" si="828"/>
        <v>0</v>
      </c>
      <c r="JU213" s="25">
        <f t="shared" si="704"/>
        <v>0</v>
      </c>
      <c r="JV213" s="25">
        <f t="shared" si="705"/>
        <v>0</v>
      </c>
      <c r="JW213" s="25">
        <f>ROUND(IF(EN213="Cống tròn",IF(EN213="Cống tròn",JX213+FF213,0),IF(EN213="Cống hộp",IF(EN213="Cống hộp",JX213+GP213,0),IF(OR(EN213="Rãnh xây",EN213="Rãnh bê tông"),IF(OR(EN213="Rãnh xây",EN213="Rãnh bê tông"),JX213+GP213,0),IF(EN213="ống nhựa",IF(EN213="Ống nhựa",JX213+HT213,0),IF(EN213="Rãnh thang",IF(EN213="Rãnh thang",JS213+#REF!,0),0))))),2)</f>
        <v>22.49</v>
      </c>
      <c r="JX213" s="27">
        <v>22.39</v>
      </c>
      <c r="JY213" s="25">
        <f t="shared" si="706"/>
        <v>22.49</v>
      </c>
      <c r="JZ213" s="25">
        <f t="shared" si="707"/>
        <v>0</v>
      </c>
      <c r="KA213" s="25">
        <f t="shared" si="708"/>
        <v>0</v>
      </c>
      <c r="KB213" s="25">
        <f t="shared" si="709"/>
        <v>0</v>
      </c>
      <c r="KC213" s="25">
        <f t="shared" si="710"/>
        <v>0</v>
      </c>
      <c r="KD213" s="28" t="s">
        <v>98</v>
      </c>
      <c r="KE213" s="27">
        <v>0</v>
      </c>
      <c r="KF213" s="25">
        <f t="shared" si="711"/>
        <v>1.0599999999999987</v>
      </c>
      <c r="KG213" s="25">
        <f t="shared" si="829"/>
        <v>1.0599999999999987</v>
      </c>
      <c r="KH213" s="27">
        <v>0</v>
      </c>
      <c r="KI213" s="25">
        <f t="shared" si="712"/>
        <v>1.0599999999999987</v>
      </c>
      <c r="KJ213" s="25">
        <f t="shared" si="830"/>
        <v>1.0599999999999987</v>
      </c>
      <c r="KK213" s="25">
        <f t="shared" si="713"/>
        <v>0</v>
      </c>
      <c r="KL213" s="25">
        <f t="shared" si="714"/>
        <v>0</v>
      </c>
      <c r="KM213" s="25">
        <f t="shared" si="831"/>
        <v>0</v>
      </c>
      <c r="KN213" s="25">
        <f t="shared" si="715"/>
        <v>0</v>
      </c>
      <c r="KO213" s="25">
        <f t="shared" si="716"/>
        <v>0</v>
      </c>
      <c r="KP213" s="25">
        <f t="shared" si="832"/>
        <v>0</v>
      </c>
      <c r="KQ213" s="25">
        <f t="shared" si="717"/>
        <v>0.2</v>
      </c>
      <c r="KR213" s="25">
        <f t="shared" si="718"/>
        <v>0.2</v>
      </c>
      <c r="KS213" s="25">
        <f t="shared" si="833"/>
        <v>0.2</v>
      </c>
      <c r="KT213" s="25">
        <f t="shared" si="719"/>
        <v>0</v>
      </c>
      <c r="KU213" s="25">
        <f t="shared" si="720"/>
        <v>0</v>
      </c>
      <c r="KV213" s="25">
        <f t="shared" si="834"/>
        <v>0</v>
      </c>
      <c r="KW213" s="25">
        <f t="shared" si="721"/>
        <v>0</v>
      </c>
      <c r="KX213" s="25">
        <f t="shared" si="722"/>
        <v>0</v>
      </c>
      <c r="KY213" s="25">
        <f t="shared" si="835"/>
        <v>0</v>
      </c>
      <c r="KZ213" s="25">
        <f t="shared" si="723"/>
        <v>0</v>
      </c>
      <c r="LA213" s="25">
        <f t="shared" si="724"/>
        <v>0</v>
      </c>
      <c r="LB213" s="25">
        <f t="shared" si="836"/>
        <v>0</v>
      </c>
      <c r="LC213" s="25">
        <f t="shared" si="725"/>
        <v>0.85999999999999877</v>
      </c>
      <c r="LD213" s="25">
        <f t="shared" si="726"/>
        <v>0.85999999999999877</v>
      </c>
      <c r="LE213" s="25">
        <f t="shared" si="837"/>
        <v>0.85999999999999877</v>
      </c>
      <c r="LF213" s="25">
        <f t="shared" si="727"/>
        <v>0</v>
      </c>
      <c r="LG213" s="25">
        <f t="shared" si="728"/>
        <v>0</v>
      </c>
      <c r="LH213" s="25">
        <f t="shared" si="838"/>
        <v>0</v>
      </c>
      <c r="LI213" s="25">
        <f t="shared" si="729"/>
        <v>0</v>
      </c>
      <c r="LJ213" s="25">
        <f t="shared" si="730"/>
        <v>0</v>
      </c>
      <c r="LK213" s="25">
        <f t="shared" si="839"/>
        <v>0</v>
      </c>
      <c r="LL213" s="25">
        <f t="shared" si="731"/>
        <v>0</v>
      </c>
      <c r="LM213" s="25">
        <f t="shared" si="732"/>
        <v>0</v>
      </c>
      <c r="LN213" s="25">
        <f t="shared" si="840"/>
        <v>0</v>
      </c>
      <c r="LO213" s="25">
        <f t="shared" si="733"/>
        <v>0</v>
      </c>
      <c r="LP213" s="25">
        <f t="shared" si="734"/>
        <v>0</v>
      </c>
      <c r="LQ213" s="25">
        <f t="shared" si="841"/>
        <v>0</v>
      </c>
      <c r="LR213" s="25">
        <f t="shared" si="735"/>
        <v>0</v>
      </c>
      <c r="LS213" s="25">
        <f t="shared" si="736"/>
        <v>0</v>
      </c>
      <c r="LT213" s="25">
        <f t="shared" si="842"/>
        <v>0</v>
      </c>
      <c r="LU213" s="25">
        <f t="shared" si="737"/>
        <v>0</v>
      </c>
      <c r="LV213" s="25">
        <f t="shared" si="738"/>
        <v>0</v>
      </c>
      <c r="LW213" s="25">
        <f t="shared" si="843"/>
        <v>0</v>
      </c>
      <c r="LX213" s="25">
        <f t="shared" si="739"/>
        <v>0</v>
      </c>
      <c r="LY213" s="25">
        <f t="shared" si="740"/>
        <v>0</v>
      </c>
      <c r="LZ213" s="25">
        <f t="shared" si="844"/>
        <v>0</v>
      </c>
      <c r="MA213" s="25">
        <f t="shared" si="741"/>
        <v>0</v>
      </c>
      <c r="MB213" s="25">
        <f t="shared" si="742"/>
        <v>0</v>
      </c>
      <c r="MC213" s="25">
        <f t="shared" si="845"/>
        <v>0</v>
      </c>
      <c r="MD213" s="25">
        <f t="shared" si="743"/>
        <v>0</v>
      </c>
      <c r="ME213" s="25">
        <f t="shared" si="744"/>
        <v>0</v>
      </c>
      <c r="MF213" s="25">
        <f t="shared" si="846"/>
        <v>0</v>
      </c>
      <c r="MG213" s="25">
        <f t="shared" si="745"/>
        <v>0</v>
      </c>
      <c r="MH213" s="25">
        <f t="shared" si="746"/>
        <v>0</v>
      </c>
      <c r="MI213" s="25">
        <f t="shared" si="847"/>
        <v>0</v>
      </c>
      <c r="MJ213" s="25">
        <f t="shared" si="747"/>
        <v>0</v>
      </c>
      <c r="MK213" s="25">
        <f t="shared" si="748"/>
        <v>0</v>
      </c>
      <c r="ML213" s="25">
        <f t="shared" si="848"/>
        <v>0</v>
      </c>
      <c r="MM213" s="25">
        <f t="shared" si="749"/>
        <v>0</v>
      </c>
      <c r="MN213" s="25">
        <f t="shared" si="750"/>
        <v>0</v>
      </c>
      <c r="MO213" s="25">
        <f t="shared" si="849"/>
        <v>0</v>
      </c>
      <c r="MP213" s="25">
        <f t="shared" si="751"/>
        <v>0</v>
      </c>
      <c r="MQ213" s="25">
        <f t="shared" si="752"/>
        <v>0</v>
      </c>
      <c r="MR213" s="25">
        <f t="shared" si="850"/>
        <v>0</v>
      </c>
      <c r="MS213" s="29">
        <v>1.4</v>
      </c>
      <c r="MT213" s="29">
        <v>0</v>
      </c>
      <c r="MU213" s="29">
        <v>1</v>
      </c>
      <c r="MV213" s="29">
        <v>1</v>
      </c>
      <c r="MW213" s="25">
        <f t="shared" si="753"/>
        <v>1.4</v>
      </c>
      <c r="MX213" s="25">
        <f t="shared" si="754"/>
        <v>1.48</v>
      </c>
      <c r="MY213" s="25">
        <f t="shared" si="755"/>
        <v>0</v>
      </c>
      <c r="MZ213" s="25">
        <f t="shared" si="756"/>
        <v>0</v>
      </c>
      <c r="NA213" s="25">
        <f t="shared" si="757"/>
        <v>1.4</v>
      </c>
      <c r="NB213" s="25">
        <f t="shared" si="758"/>
        <v>1.48</v>
      </c>
      <c r="NC213" s="25">
        <f t="shared" si="759"/>
        <v>0</v>
      </c>
      <c r="ND213" s="25">
        <f t="shared" si="760"/>
        <v>0</v>
      </c>
      <c r="NE213" s="25">
        <f t="shared" si="851"/>
        <v>1.4</v>
      </c>
      <c r="NF213" s="25">
        <f t="shared" si="851"/>
        <v>1.48</v>
      </c>
      <c r="NG213" s="25">
        <f t="shared" si="851"/>
        <v>0</v>
      </c>
      <c r="NH213" s="25">
        <f t="shared" si="851"/>
        <v>0</v>
      </c>
      <c r="NI213" s="25">
        <f t="shared" si="761"/>
        <v>71.97</v>
      </c>
      <c r="NJ213" s="25">
        <f t="shared" si="762"/>
        <v>0</v>
      </c>
      <c r="NK213" s="25">
        <f t="shared" si="763"/>
        <v>71.97</v>
      </c>
      <c r="NL213" s="25">
        <f t="shared" si="764"/>
        <v>41.85</v>
      </c>
      <c r="NM213" s="25">
        <f t="shared" si="765"/>
        <v>0</v>
      </c>
      <c r="NN213" s="25">
        <f t="shared" si="852"/>
        <v>41.85</v>
      </c>
      <c r="NO213" s="25">
        <f t="shared" si="766"/>
        <v>0</v>
      </c>
      <c r="NP213" s="25">
        <f t="shared" si="767"/>
        <v>0</v>
      </c>
      <c r="NQ213" s="25">
        <f t="shared" si="853"/>
        <v>0</v>
      </c>
      <c r="NR213" s="25">
        <f t="shared" si="768"/>
        <v>0</v>
      </c>
      <c r="NS213" s="25">
        <f t="shared" si="769"/>
        <v>0</v>
      </c>
      <c r="NT213" s="25">
        <f t="shared" si="854"/>
        <v>0</v>
      </c>
      <c r="NU213" s="25">
        <f t="shared" si="770"/>
        <v>0</v>
      </c>
      <c r="NV213" s="25">
        <f t="shared" si="771"/>
        <v>0</v>
      </c>
      <c r="NW213" s="25">
        <f t="shared" si="855"/>
        <v>0</v>
      </c>
      <c r="NX213" s="25">
        <f t="shared" si="856"/>
        <v>41.85</v>
      </c>
      <c r="NY213" s="25">
        <f t="shared" si="856"/>
        <v>0</v>
      </c>
      <c r="NZ213" s="25">
        <f t="shared" si="857"/>
        <v>41.85</v>
      </c>
      <c r="OA213" s="25">
        <f t="shared" si="858"/>
        <v>30.12</v>
      </c>
      <c r="OB213" s="25">
        <f t="shared" si="858"/>
        <v>0</v>
      </c>
      <c r="OC213" s="25">
        <f t="shared" si="859"/>
        <v>30.12</v>
      </c>
      <c r="OD213" s="25">
        <f t="shared" si="860"/>
        <v>41.85</v>
      </c>
      <c r="OE213" s="25">
        <f t="shared" si="860"/>
        <v>0</v>
      </c>
      <c r="OF213" s="25">
        <f t="shared" si="860"/>
        <v>41.85</v>
      </c>
      <c r="OG213" s="25">
        <f t="shared" si="772"/>
        <v>0</v>
      </c>
      <c r="OH213" s="25">
        <f t="shared" si="773"/>
        <v>0</v>
      </c>
      <c r="OI213" s="25">
        <f t="shared" si="774"/>
        <v>0</v>
      </c>
      <c r="OJ213" s="25">
        <f t="shared" si="775"/>
        <v>0</v>
      </c>
      <c r="OK213" s="25">
        <f t="shared" si="776"/>
        <v>0</v>
      </c>
      <c r="OL213" s="25">
        <f t="shared" si="777"/>
        <v>0</v>
      </c>
      <c r="OM213" s="25">
        <f t="shared" si="861"/>
        <v>0</v>
      </c>
      <c r="ON213" s="25">
        <f t="shared" si="861"/>
        <v>0</v>
      </c>
      <c r="OO213" s="25">
        <f t="shared" si="861"/>
        <v>0</v>
      </c>
      <c r="OP213" s="25">
        <f t="shared" si="778"/>
        <v>0</v>
      </c>
      <c r="OQ213" s="25">
        <f t="shared" si="779"/>
        <v>0</v>
      </c>
      <c r="OR213" s="25">
        <f t="shared" si="862"/>
        <v>0</v>
      </c>
      <c r="OS213" s="19">
        <v>538418.18000000005</v>
      </c>
      <c r="OT213" s="19">
        <v>2371177.4</v>
      </c>
    </row>
    <row r="214" spans="1:410" ht="33" customHeight="1" x14ac:dyDescent="0.25">
      <c r="A214" s="18"/>
      <c r="B214" s="18" t="s">
        <v>1007</v>
      </c>
      <c r="C214" s="18">
        <v>554.55999999999995</v>
      </c>
      <c r="D214" s="16" t="e">
        <f>_xlfn.IFNA(INDEX(#REF!,MATCH(E214,#REF!,0)),0)</f>
        <v>#REF!</v>
      </c>
      <c r="E214" s="18" t="s">
        <v>1011</v>
      </c>
      <c r="F214" s="16" t="s">
        <v>765</v>
      </c>
      <c r="G214" s="16" t="s">
        <v>810</v>
      </c>
      <c r="H214" s="16" t="s">
        <v>767</v>
      </c>
      <c r="I214" s="16" t="s">
        <v>768</v>
      </c>
      <c r="J214" s="16" t="s">
        <v>811</v>
      </c>
      <c r="K214" s="16" t="s">
        <v>770</v>
      </c>
      <c r="L214" s="16" t="s">
        <v>771</v>
      </c>
      <c r="M214" s="18">
        <v>1.8399999999999999</v>
      </c>
      <c r="N214" s="18">
        <v>1.8399999999999999</v>
      </c>
      <c r="O214" s="18">
        <v>2.2399999999999998</v>
      </c>
      <c r="P214" s="18">
        <v>2.2399999999999998</v>
      </c>
      <c r="Q214" s="18">
        <v>0.1</v>
      </c>
      <c r="R214" s="18">
        <v>2.04</v>
      </c>
      <c r="S214" s="18">
        <v>2.04</v>
      </c>
      <c r="T214" s="18">
        <v>0.2</v>
      </c>
      <c r="U214" s="18">
        <v>0</v>
      </c>
      <c r="V214" s="18">
        <v>0</v>
      </c>
      <c r="W214" s="18">
        <v>0</v>
      </c>
      <c r="X214" s="18">
        <v>1.8399999999999999</v>
      </c>
      <c r="Y214" s="18">
        <v>1.7999999999999998</v>
      </c>
      <c r="Z214" s="20">
        <f t="shared" si="780"/>
        <v>1.8</v>
      </c>
      <c r="AA214" s="18">
        <v>0.22</v>
      </c>
      <c r="AB214" s="18">
        <v>0</v>
      </c>
      <c r="AC214" s="18">
        <v>0</v>
      </c>
      <c r="AD214" s="18">
        <v>0</v>
      </c>
      <c r="AE214" s="18">
        <v>0</v>
      </c>
      <c r="AF214" s="18">
        <v>0</v>
      </c>
      <c r="AG214" s="18">
        <v>1.4</v>
      </c>
      <c r="AH214" s="18">
        <v>1.4</v>
      </c>
      <c r="AI214" s="20">
        <f t="shared" si="781"/>
        <v>1.95</v>
      </c>
      <c r="AJ214" s="18">
        <v>0</v>
      </c>
      <c r="AK214" s="18">
        <v>0</v>
      </c>
      <c r="AL214" s="20">
        <f t="shared" si="782"/>
        <v>0</v>
      </c>
      <c r="AM214" s="18">
        <v>1.8399999999999999</v>
      </c>
      <c r="AN214" s="18">
        <v>1.4</v>
      </c>
      <c r="AO214" s="18">
        <v>0.15</v>
      </c>
      <c r="AP214" s="18">
        <v>0.22</v>
      </c>
      <c r="AQ214" s="18">
        <v>0</v>
      </c>
      <c r="AR214" s="18">
        <v>0</v>
      </c>
      <c r="AS214" s="18">
        <v>0</v>
      </c>
      <c r="AT214" s="18">
        <v>0</v>
      </c>
      <c r="AU214" s="18">
        <v>0</v>
      </c>
      <c r="AV214" s="18">
        <v>1</v>
      </c>
      <c r="AW214" s="18">
        <v>0</v>
      </c>
      <c r="AX214" s="18">
        <v>0</v>
      </c>
      <c r="AY214" s="18">
        <v>0</v>
      </c>
      <c r="AZ214" s="18">
        <v>0</v>
      </c>
      <c r="BA214" s="18">
        <v>0</v>
      </c>
      <c r="BB214" s="18">
        <v>0</v>
      </c>
      <c r="BC214" s="18">
        <v>0</v>
      </c>
      <c r="BD214" s="18">
        <v>0</v>
      </c>
      <c r="BE214" s="18">
        <v>2</v>
      </c>
      <c r="BF214" s="18">
        <v>0</v>
      </c>
      <c r="BG214" s="18">
        <v>0</v>
      </c>
      <c r="BH214" s="18">
        <v>0</v>
      </c>
      <c r="BI214" s="18">
        <v>0</v>
      </c>
      <c r="BJ214" s="18">
        <v>0</v>
      </c>
      <c r="BK214" s="18">
        <v>0</v>
      </c>
      <c r="BL214" s="18">
        <v>0</v>
      </c>
      <c r="BM214" s="18">
        <v>0</v>
      </c>
      <c r="BN214" s="18">
        <v>0</v>
      </c>
      <c r="BO214" s="18">
        <v>0</v>
      </c>
      <c r="BP214" s="18">
        <v>0</v>
      </c>
      <c r="BQ214" s="18">
        <v>0</v>
      </c>
      <c r="BR214" s="18">
        <v>0</v>
      </c>
      <c r="BS214" s="18">
        <v>0</v>
      </c>
      <c r="BT214" s="18">
        <v>0</v>
      </c>
      <c r="BU214" s="18">
        <v>0</v>
      </c>
      <c r="BV214" s="18">
        <v>0</v>
      </c>
      <c r="BW214" s="18">
        <v>0</v>
      </c>
      <c r="BX214" s="18">
        <v>0</v>
      </c>
      <c r="BY214" s="18">
        <v>0</v>
      </c>
      <c r="BZ214" s="18">
        <v>0</v>
      </c>
      <c r="CA214" s="16" t="e">
        <f>_xlfn.IFNA(IF(RIGHT(D214,2)="=G",0,INDEX(#REF!,MATCH(E214,#REF!,0))),0)</f>
        <v>#REF!</v>
      </c>
      <c r="CB214" s="16" t="s">
        <v>776</v>
      </c>
      <c r="CC214" s="18">
        <v>0</v>
      </c>
      <c r="CD214" s="18">
        <v>0</v>
      </c>
      <c r="CE214" s="18">
        <v>1.84</v>
      </c>
      <c r="CF214" s="18">
        <v>0.9</v>
      </c>
      <c r="CG214" s="18">
        <v>0.12</v>
      </c>
      <c r="CH214" s="18">
        <v>2</v>
      </c>
      <c r="CI214" s="16" t="s">
        <v>98</v>
      </c>
      <c r="CJ214" s="18">
        <v>0</v>
      </c>
      <c r="CK214" s="20">
        <f t="shared" si="648"/>
        <v>1.36</v>
      </c>
      <c r="CL214" s="20">
        <f t="shared" si="783"/>
        <v>1.36</v>
      </c>
      <c r="CM214" s="18">
        <v>20.239999999999998</v>
      </c>
      <c r="CN214" s="18">
        <v>22.99</v>
      </c>
      <c r="CO214" s="18">
        <v>22.151</v>
      </c>
      <c r="CP214" s="22">
        <f t="shared" si="649"/>
        <v>22.15</v>
      </c>
      <c r="CQ214" s="22">
        <f t="shared" si="650"/>
        <v>20.79</v>
      </c>
      <c r="CR214" s="22">
        <f t="shared" si="784"/>
        <v>1.36</v>
      </c>
      <c r="CS214" s="22">
        <f t="shared" si="651"/>
        <v>20.89</v>
      </c>
      <c r="CT214" s="22">
        <f t="shared" si="652"/>
        <v>21.09</v>
      </c>
      <c r="CU214" s="18">
        <v>21.09</v>
      </c>
      <c r="CV214" s="22">
        <f t="shared" si="785"/>
        <v>1.8</v>
      </c>
      <c r="CW214" s="22">
        <f t="shared" si="653"/>
        <v>0</v>
      </c>
      <c r="CX214" s="22">
        <f t="shared" si="654"/>
        <v>0</v>
      </c>
      <c r="CY214" s="22">
        <f t="shared" si="655"/>
        <v>22.84</v>
      </c>
      <c r="CZ214" s="22">
        <f t="shared" si="656"/>
        <v>22.99</v>
      </c>
      <c r="DA214" s="18">
        <v>22.99</v>
      </c>
      <c r="DB214" s="20">
        <f t="shared" si="786"/>
        <v>2.2000000000000002</v>
      </c>
      <c r="DC214" s="20">
        <f t="shared" si="787"/>
        <v>0.84</v>
      </c>
      <c r="DD214" s="20">
        <f t="shared" si="788"/>
        <v>1.3600000000000003</v>
      </c>
      <c r="DE214" s="20">
        <f t="shared" si="657"/>
        <v>0.1</v>
      </c>
      <c r="DF214" s="20">
        <f t="shared" si="658"/>
        <v>0.2</v>
      </c>
      <c r="DG214" s="20">
        <f t="shared" si="659"/>
        <v>1.06</v>
      </c>
      <c r="DH214" s="20">
        <f t="shared" si="660"/>
        <v>0</v>
      </c>
      <c r="DI214" s="20">
        <f t="shared" si="661"/>
        <v>0</v>
      </c>
      <c r="DJ214" s="20">
        <f t="shared" si="662"/>
        <v>0</v>
      </c>
      <c r="DK214" s="20">
        <f t="shared" si="789"/>
        <v>1.36</v>
      </c>
      <c r="DL214" s="20">
        <f t="shared" si="790"/>
        <v>0</v>
      </c>
      <c r="DM214" s="20">
        <f t="shared" si="791"/>
        <v>0</v>
      </c>
      <c r="DN214" s="20">
        <f t="shared" si="792"/>
        <v>0</v>
      </c>
      <c r="DO214" s="18">
        <v>2.44</v>
      </c>
      <c r="DP214" s="18">
        <v>0</v>
      </c>
      <c r="DQ214" s="18">
        <v>1</v>
      </c>
      <c r="DR214" s="18">
        <v>1</v>
      </c>
      <c r="DS214" s="25">
        <f t="shared" si="793"/>
        <v>2.44</v>
      </c>
      <c r="DT214" s="25">
        <f t="shared" si="794"/>
        <v>0</v>
      </c>
      <c r="DU214" s="25">
        <f t="shared" si="795"/>
        <v>3.32</v>
      </c>
      <c r="DV214" s="25">
        <f t="shared" si="796"/>
        <v>0</v>
      </c>
      <c r="DW214" s="25">
        <f t="shared" si="797"/>
        <v>3.32</v>
      </c>
      <c r="DX214" s="25">
        <f t="shared" si="798"/>
        <v>7.44</v>
      </c>
      <c r="DY214" s="25">
        <f t="shared" si="799"/>
        <v>0</v>
      </c>
      <c r="DZ214" s="25">
        <f t="shared" si="800"/>
        <v>7.44</v>
      </c>
      <c r="EA214" s="25">
        <f t="shared" si="801"/>
        <v>4.92</v>
      </c>
      <c r="EB214" s="25">
        <f t="shared" si="802"/>
        <v>0</v>
      </c>
      <c r="EC214" s="25">
        <f t="shared" si="803"/>
        <v>4.92</v>
      </c>
      <c r="ED214" s="25">
        <f t="shared" si="804"/>
        <v>2.52</v>
      </c>
      <c r="EE214" s="25">
        <f t="shared" si="804"/>
        <v>0</v>
      </c>
      <c r="EF214" s="25">
        <f t="shared" si="805"/>
        <v>2.52</v>
      </c>
      <c r="EG214" s="25">
        <f t="shared" si="806"/>
        <v>4.92</v>
      </c>
      <c r="EH214" s="25">
        <f t="shared" si="806"/>
        <v>0</v>
      </c>
      <c r="EI214" s="25">
        <f t="shared" si="807"/>
        <v>4.92</v>
      </c>
      <c r="EJ214" s="18">
        <v>554.55999999999995</v>
      </c>
      <c r="EK214" s="18">
        <v>604.71</v>
      </c>
      <c r="EL214" s="18" t="s">
        <v>1011</v>
      </c>
      <c r="EM214" s="18" t="s">
        <v>1012</v>
      </c>
      <c r="EN214" s="16" t="s">
        <v>774</v>
      </c>
      <c r="EO214" s="16" t="s">
        <v>132</v>
      </c>
      <c r="EP214" s="16" t="e">
        <f>IF(OR(EN214="Cống tròn",EN214="Cống hộp",EN214="Ống nhựa"),INDEX(#REF!,MATCH(E214,#REF!,0)),IF(OR(EN214="Rãnh xây",EN214="Rãnh bê tông"),INDEX(#REF!,MATCH(E214,#REF!,0)),0))</f>
        <v>#REF!</v>
      </c>
      <c r="EQ214" s="18">
        <v>48.750000000000085</v>
      </c>
      <c r="ER214" s="18">
        <v>1</v>
      </c>
      <c r="ES214" s="25">
        <f t="shared" si="808"/>
        <v>48</v>
      </c>
      <c r="ET214" s="1" t="e">
        <f>_xlfn.IFNA(IF(EN214="Cống tròn",INDEX(#REF!,MATCH(E214,#REF!,0)),IF(EN214="Cống hộp",INDEX(#REF!,MATCH(E214,#REF!,0)),EU214&amp;" ,"&amp;EV214)),0)</f>
        <v>#REF!</v>
      </c>
      <c r="EU214" s="16" t="s">
        <v>769</v>
      </c>
      <c r="EV214" s="16" t="s">
        <v>775</v>
      </c>
      <c r="EW214" s="16" t="e">
        <f>_xlfn.IFNA(INDEX(#REF!,MATCH(E214,#REF!,0)),0)</f>
        <v>#REF!</v>
      </c>
      <c r="EX214" s="16"/>
      <c r="EY214" s="18">
        <v>0</v>
      </c>
      <c r="EZ214" s="18">
        <v>0</v>
      </c>
      <c r="FA214" s="18">
        <v>0</v>
      </c>
      <c r="FB214" s="19">
        <v>0</v>
      </c>
      <c r="FC214" s="19">
        <v>0</v>
      </c>
      <c r="FD214" s="25">
        <f t="shared" si="663"/>
        <v>0</v>
      </c>
      <c r="FE214" s="25">
        <f t="shared" si="809"/>
        <v>0</v>
      </c>
      <c r="FF214" s="18">
        <v>0.1</v>
      </c>
      <c r="FG214" s="18">
        <v>2</v>
      </c>
      <c r="FH214" s="18">
        <v>1</v>
      </c>
      <c r="FI214" s="25">
        <f t="shared" si="810"/>
        <v>1.2</v>
      </c>
      <c r="FJ214" s="18">
        <v>0</v>
      </c>
      <c r="FK214" s="18">
        <v>0</v>
      </c>
      <c r="FL214" s="18">
        <v>0.2</v>
      </c>
      <c r="FM214" s="18">
        <v>1.4</v>
      </c>
      <c r="FN214" s="18">
        <v>0</v>
      </c>
      <c r="FO214" s="25">
        <f t="shared" si="811"/>
        <v>1.4</v>
      </c>
      <c r="FP214" s="18">
        <v>1.4999999999999999E-2</v>
      </c>
      <c r="FQ214" s="18">
        <v>1</v>
      </c>
      <c r="FR214" s="25">
        <f t="shared" si="664"/>
        <v>48</v>
      </c>
      <c r="FS214" s="25">
        <f t="shared" si="665"/>
        <v>0.70499999999999996</v>
      </c>
      <c r="FT214" s="25">
        <f t="shared" si="666"/>
        <v>48.704999999999998</v>
      </c>
      <c r="FU214" s="25">
        <f t="shared" si="667"/>
        <v>-4.500000000008697E-2</v>
      </c>
      <c r="FV214" s="25" t="str">
        <f t="shared" si="812"/>
        <v>Đủ</v>
      </c>
      <c r="FW214" s="25">
        <f t="shared" si="813"/>
        <v>-0.05</v>
      </c>
      <c r="FX214" s="16"/>
      <c r="FY214" s="16"/>
      <c r="FZ214" s="16"/>
      <c r="GA214" s="16"/>
      <c r="GB214" s="19">
        <v>0</v>
      </c>
      <c r="GC214" s="19">
        <v>0</v>
      </c>
      <c r="GD214" s="19">
        <v>0</v>
      </c>
      <c r="GE214" s="19">
        <v>0</v>
      </c>
      <c r="GF214" s="19">
        <v>0</v>
      </c>
      <c r="GG214" s="19">
        <v>0</v>
      </c>
      <c r="GH214" s="19">
        <v>0</v>
      </c>
      <c r="GI214" s="19">
        <v>0</v>
      </c>
      <c r="GJ214" s="19">
        <v>0</v>
      </c>
      <c r="GK214" s="19">
        <v>0</v>
      </c>
      <c r="GL214" s="25">
        <f t="shared" si="668"/>
        <v>0</v>
      </c>
      <c r="GM214" s="25">
        <f t="shared" si="814"/>
        <v>0</v>
      </c>
      <c r="GN214" s="19">
        <v>0</v>
      </c>
      <c r="GO214" s="19">
        <v>0</v>
      </c>
      <c r="GP214" s="19">
        <v>0</v>
      </c>
      <c r="GQ214" s="19">
        <v>0</v>
      </c>
      <c r="GR214" s="1" t="e">
        <f>_xlfn.IFNA(INDEX(#REF!,MATCH(E214,#REF!,0)),0)</f>
        <v>#REF!</v>
      </c>
      <c r="GS214" s="16"/>
      <c r="GT214" s="18">
        <v>0</v>
      </c>
      <c r="GU214" s="18">
        <v>0</v>
      </c>
      <c r="GV214" s="18">
        <v>0</v>
      </c>
      <c r="GW214" s="18">
        <v>0</v>
      </c>
      <c r="GX214" s="25">
        <f t="shared" si="669"/>
        <v>0</v>
      </c>
      <c r="GY214" s="25">
        <f t="shared" si="670"/>
        <v>0</v>
      </c>
      <c r="GZ214" s="25">
        <f t="shared" si="815"/>
        <v>0</v>
      </c>
      <c r="HA214" s="1" t="e" cm="1">
        <f t="array" ref="HA214">INDEX(#REF!,MATCH(EJ214&amp;EK214&amp;HD214&amp;HE214&amp;HF214,#REF!&amp;#REF!&amp;#REF!&amp;#REF!&amp;#REF!,0))</f>
        <v>#REF!</v>
      </c>
      <c r="HB214" s="16"/>
      <c r="HC214" s="25">
        <f t="shared" si="816"/>
        <v>0</v>
      </c>
      <c r="HD214" s="18">
        <v>0</v>
      </c>
      <c r="HE214" s="18">
        <v>0</v>
      </c>
      <c r="HF214" s="18">
        <v>0</v>
      </c>
      <c r="HG214" s="1" t="e" cm="1">
        <f t="array" ref="HG214">INDEX(#REF!,MATCH(EJ214&amp;EK214&amp;HJ214&amp;HK214&amp;HL214,#REF!&amp;#REF!&amp;#REF!&amp;#REF!&amp;#REF!,0))</f>
        <v>#REF!</v>
      </c>
      <c r="HH214" s="16"/>
      <c r="HI214" s="25">
        <f t="shared" si="817"/>
        <v>0</v>
      </c>
      <c r="HJ214" s="25">
        <f t="shared" si="818"/>
        <v>0</v>
      </c>
      <c r="HK214" s="19">
        <v>0</v>
      </c>
      <c r="HL214" s="19">
        <v>0</v>
      </c>
      <c r="HM214" s="18">
        <v>0.01</v>
      </c>
      <c r="HN214" s="18">
        <v>1</v>
      </c>
      <c r="HO214" s="25">
        <f t="shared" si="819"/>
        <v>0</v>
      </c>
      <c r="HP214" s="25">
        <f t="shared" si="820"/>
        <v>0</v>
      </c>
      <c r="HQ214" s="25">
        <f t="shared" si="821"/>
        <v>0</v>
      </c>
      <c r="HR214" s="25">
        <f t="shared" si="822"/>
        <v>0</v>
      </c>
      <c r="HS214" s="25">
        <f t="shared" si="823"/>
        <v>0</v>
      </c>
      <c r="HT214" s="19">
        <v>0</v>
      </c>
      <c r="HU214" s="19">
        <v>0</v>
      </c>
      <c r="HV214" s="19">
        <v>0</v>
      </c>
      <c r="HW214" s="25">
        <f t="shared" si="824"/>
        <v>0</v>
      </c>
      <c r="HX214" s="19">
        <v>0</v>
      </c>
      <c r="HY214" s="19">
        <v>0</v>
      </c>
      <c r="HZ214" s="18">
        <v>22.15</v>
      </c>
      <c r="IA214" s="20">
        <f>ROUND(IF(EN214="Cống tròn",IF(EN214="Cống tròn",IF(EU214="Không có móng",IQ214-FF214,IF(EU214="Đế",IP214-FN214,IF(OR(EU214="Móng bê tông",EU214="Móng bê tông kết hợp đế"),II214-FJ214,0))),0),IF(EN214="Cống hộp",IF(AND(EN214="Cống hộp",EU214="Không có móng"),IQ214-GF214,IF(AND(EN214="Cống hộp",EU214="Móng bê tông"),IJ214-GB214,0)),IF(OR(EN214="Rãnh xây",EN214="Rãnh bê tông"),IF(OR(EN214="Rãnh xây",EN214="Rãnh bê tông"),IK214-GB214,0),IF(EN214="Ống nhựa",IF(AND(EN214="Ống nhựa",EU214="Không đắp cát"),IQ214-HT214,IF(AND(EN214="Ống nhựa",EU214="Đắp cát"),IH214-HX214,0)),IF(EN214="Rãnh thang",IF(EN214="Rãnh thang",IF(EU214="Móng bê tông",#REF!-#REF!,IQ214),0),0))))),2)</f>
        <v>21.09</v>
      </c>
      <c r="IB214" s="20">
        <f t="shared" si="825"/>
        <v>1.0599999999999987</v>
      </c>
      <c r="IC214" s="20">
        <f t="shared" si="671"/>
        <v>21.09</v>
      </c>
      <c r="ID214" s="20">
        <f t="shared" si="672"/>
        <v>0</v>
      </c>
      <c r="IE214" s="20">
        <f t="shared" si="673"/>
        <v>0</v>
      </c>
      <c r="IF214" s="20">
        <f t="shared" si="674"/>
        <v>0</v>
      </c>
      <c r="IG214" s="20">
        <f>IF(EN214="Rãnh thang",IF(AND(EN214="Rãnh thang",EU214="Móng bê tông"),IQ214-#REF!,0),IF(EN214="Ống nhựa",IF(AND(EN214="Ống nhựa",EU214="Đắp cát"),IQ214-HT214,0),IF(EN214="Cống tròn",IF(EN214="Cống tròn",IF(OR(EU214="Móng bê tông",EU214="Móng bê tông kết hợp đế"),IM214-FL214,0),0),IF(EN214="Cống hộp",IF(AND(EN214="Cống hộp",EU214="Móng bê tông"),IN214-GD214,0),IF(OR(EN214="Rãnh xây",EN214="Rãnh bê tông"),IF(AND(EN214="Rãnh xây",EU214="Móng bê tông"),IO214-GD214,IF(AND(EN214="Rãnh bê tông",EU214="Móng bê tông"),IO214-GD214,0)),0)))))</f>
        <v>21.09</v>
      </c>
      <c r="IH214" s="20">
        <f t="shared" si="675"/>
        <v>0</v>
      </c>
      <c r="II214" s="20">
        <f t="shared" si="676"/>
        <v>21.09</v>
      </c>
      <c r="IJ214" s="20">
        <f t="shared" si="677"/>
        <v>0</v>
      </c>
      <c r="IK214" s="20">
        <f t="shared" si="678"/>
        <v>0</v>
      </c>
      <c r="IL214" s="20">
        <f t="shared" si="679"/>
        <v>21.29</v>
      </c>
      <c r="IM214" s="20">
        <f t="shared" si="680"/>
        <v>21.29</v>
      </c>
      <c r="IN214" s="20">
        <f t="shared" si="681"/>
        <v>0</v>
      </c>
      <c r="IO214" s="20">
        <f t="shared" si="682"/>
        <v>0</v>
      </c>
      <c r="IP214" s="20">
        <f t="shared" si="683"/>
        <v>0</v>
      </c>
      <c r="IQ214" s="18">
        <v>21.39</v>
      </c>
      <c r="IR214" s="25">
        <f t="shared" si="826"/>
        <v>0</v>
      </c>
      <c r="IS214" s="25">
        <f t="shared" si="684"/>
        <v>0</v>
      </c>
      <c r="IT214" s="25">
        <f t="shared" si="685"/>
        <v>0</v>
      </c>
      <c r="IU214" s="25">
        <f>ROUND(IF(EN214="Cống tròn",IF(EN214="Cống tròn",IV214+FF214,0),IF(EN214="Cống hộp",IF(EN214="Cống hộp",IV214+GP214,0),IF(OR(EN214="Rãnh xây",EN214="Rãnh bê tông"),IF(OR(EN214="Rãnh xây",EN214="Rãnh bê tông"),IV214+GP214,0),IF(EN214="ống nhựa",IF(EN214="Ống nhựa",IV214+HT214,0),IF(EN214="Rãnh thang",IF(EN214="Rãnh thang",IQ214+#REF!,0),0))))),2)</f>
        <v>22.44</v>
      </c>
      <c r="IV214" s="18">
        <v>22.34</v>
      </c>
      <c r="IW214" s="25">
        <f t="shared" si="686"/>
        <v>22.44</v>
      </c>
      <c r="IX214" s="25">
        <f t="shared" si="687"/>
        <v>0</v>
      </c>
      <c r="IY214" s="25">
        <f t="shared" si="688"/>
        <v>0</v>
      </c>
      <c r="IZ214" s="25">
        <f t="shared" si="689"/>
        <v>0</v>
      </c>
      <c r="JA214" s="25">
        <f t="shared" si="690"/>
        <v>0</v>
      </c>
      <c r="JB214" s="18">
        <v>22.09</v>
      </c>
      <c r="JC214" s="20">
        <f>ROUND(IF(EN214="Cống tròn",IF(EN214="Cống tròn",IF(EU214="Không có móng",JS214-FF214,IF(EU214="Đế",JR214-FN214,IF(OR(EU214="Móng bê tông",EU214="Móng bê tông kết hợp đế"),JK214-FJ214,0))),0),IF(EN214="Cống hộp",IF(AND(EN214="Cống hộp",EU214="Không có móng"),JS214-GF214,IF(AND(EN214="Cống hộp",EU214="Móng bê tông"),JL214-GB214,0)),IF(OR(EN214="Rãnh xây",EN214="Rãnh bê tông"),IF(OR(EN214="Rãnh xây",EN214="Rãnh bê tông"),JM214-GB214,0),IF(EN214="Ống nhựa",IF(AND(EN214="Ống nhựa",EU214="Không đắp cát"),JS214-HT214,IF(AND(EN214="Ống nhựa",EU214="Đắp cát"),JJ214-HX214,0)),IF(EN214="Rãnh thang",IF(EN214="Rãnh thang",IF(EU214="Móng bê tông",#REF!-#REF!,JS214),0),0))))),2)</f>
        <v>21.04</v>
      </c>
      <c r="JD214" s="20">
        <f t="shared" si="827"/>
        <v>1.0500000000000007</v>
      </c>
      <c r="JE214" s="20">
        <f t="shared" si="691"/>
        <v>21.04</v>
      </c>
      <c r="JF214" s="20">
        <f t="shared" si="692"/>
        <v>0</v>
      </c>
      <c r="JG214" s="20">
        <f t="shared" si="693"/>
        <v>0</v>
      </c>
      <c r="JH214" s="20">
        <f t="shared" si="694"/>
        <v>0</v>
      </c>
      <c r="JI214" s="20">
        <f>IF(EN214="Rãnh thang",IF(AND(EN214="Rãnh thang",EU214="Móng bê tông"),JS214-#REF!,0),IF(EN214="Ống nhựa",IF(AND(EN214="Ống nhựa",EU214="Đắp cát"),JS214-HT214,0),IF(EN214="Cống tròn",IF(EN214="Cống tròn",IF(OR(EU214="Móng bê tông",EU214="Móng bê tông kết hợp đế"),JO214-FL214,0),0),IF(EN214="Cống hộp",IF(AND(EN214="Cống hộp",EU214="Móng bê tông"),JP214-GD214,0),IF(OR(EN214="Rãnh xây",EN214="Rãnh bê tông"),IF(AND(EN214="Rãnh xây",EU214="Móng bê tông"),JQ214-GD214,IF(AND(EN214="Rãnh bê tông",EU214="Móng bê tông"),JQ214-GD214,0)),0)))))</f>
        <v>21.04</v>
      </c>
      <c r="JJ214" s="20">
        <f t="shared" si="695"/>
        <v>0</v>
      </c>
      <c r="JK214" s="20">
        <f t="shared" si="696"/>
        <v>21.04</v>
      </c>
      <c r="JL214" s="20">
        <f t="shared" si="697"/>
        <v>0</v>
      </c>
      <c r="JM214" s="20">
        <f t="shared" si="698"/>
        <v>0</v>
      </c>
      <c r="JN214" s="20">
        <f t="shared" si="699"/>
        <v>21.24</v>
      </c>
      <c r="JO214" s="20">
        <f t="shared" si="700"/>
        <v>21.24</v>
      </c>
      <c r="JP214" s="20">
        <f t="shared" si="701"/>
        <v>0</v>
      </c>
      <c r="JQ214" s="20">
        <f t="shared" si="702"/>
        <v>0</v>
      </c>
      <c r="JR214" s="20">
        <f t="shared" si="703"/>
        <v>0</v>
      </c>
      <c r="JS214" s="26">
        <v>21.34</v>
      </c>
      <c r="JT214" s="25">
        <f t="shared" si="828"/>
        <v>0</v>
      </c>
      <c r="JU214" s="25">
        <f t="shared" si="704"/>
        <v>0</v>
      </c>
      <c r="JV214" s="25">
        <f t="shared" si="705"/>
        <v>0</v>
      </c>
      <c r="JW214" s="25">
        <f>ROUND(IF(EN214="Cống tròn",IF(EN214="Cống tròn",JX214+FF214,0),IF(EN214="Cống hộp",IF(EN214="Cống hộp",JX214+GP214,0),IF(OR(EN214="Rãnh xây",EN214="Rãnh bê tông"),IF(OR(EN214="Rãnh xây",EN214="Rãnh bê tông"),JX214+GP214,0),IF(EN214="ống nhựa",IF(EN214="Ống nhựa",JX214+HT214,0),IF(EN214="Rãnh thang",IF(EN214="Rãnh thang",JS214+#REF!,0),0))))),2)</f>
        <v>22.44</v>
      </c>
      <c r="JX214" s="27">
        <v>22.34</v>
      </c>
      <c r="JY214" s="25">
        <f t="shared" si="706"/>
        <v>22.44</v>
      </c>
      <c r="JZ214" s="25">
        <f t="shared" si="707"/>
        <v>0</v>
      </c>
      <c r="KA214" s="25">
        <f t="shared" si="708"/>
        <v>0</v>
      </c>
      <c r="KB214" s="25">
        <f t="shared" si="709"/>
        <v>0</v>
      </c>
      <c r="KC214" s="25">
        <f t="shared" si="710"/>
        <v>0</v>
      </c>
      <c r="KD214" s="28" t="s">
        <v>98</v>
      </c>
      <c r="KE214" s="27">
        <v>0</v>
      </c>
      <c r="KF214" s="25">
        <f t="shared" si="711"/>
        <v>1.0599999999999987</v>
      </c>
      <c r="KG214" s="25">
        <f t="shared" si="829"/>
        <v>1.0599999999999987</v>
      </c>
      <c r="KH214" s="27">
        <v>0</v>
      </c>
      <c r="KI214" s="25">
        <f t="shared" si="712"/>
        <v>1.0500000000000007</v>
      </c>
      <c r="KJ214" s="25">
        <f t="shared" si="830"/>
        <v>1.0500000000000007</v>
      </c>
      <c r="KK214" s="25">
        <f t="shared" si="713"/>
        <v>0</v>
      </c>
      <c r="KL214" s="25">
        <f t="shared" si="714"/>
        <v>0</v>
      </c>
      <c r="KM214" s="25">
        <f t="shared" si="831"/>
        <v>0</v>
      </c>
      <c r="KN214" s="25">
        <f t="shared" si="715"/>
        <v>0</v>
      </c>
      <c r="KO214" s="25">
        <f t="shared" si="716"/>
        <v>0</v>
      </c>
      <c r="KP214" s="25">
        <f t="shared" si="832"/>
        <v>0</v>
      </c>
      <c r="KQ214" s="25">
        <f t="shared" si="717"/>
        <v>0.2</v>
      </c>
      <c r="KR214" s="25">
        <f t="shared" si="718"/>
        <v>0.2</v>
      </c>
      <c r="KS214" s="25">
        <f t="shared" si="833"/>
        <v>0.2</v>
      </c>
      <c r="KT214" s="25">
        <f t="shared" si="719"/>
        <v>0</v>
      </c>
      <c r="KU214" s="25">
        <f t="shared" si="720"/>
        <v>0</v>
      </c>
      <c r="KV214" s="25">
        <f t="shared" si="834"/>
        <v>0</v>
      </c>
      <c r="KW214" s="25">
        <f t="shared" si="721"/>
        <v>0</v>
      </c>
      <c r="KX214" s="25">
        <f t="shared" si="722"/>
        <v>0</v>
      </c>
      <c r="KY214" s="25">
        <f t="shared" si="835"/>
        <v>0</v>
      </c>
      <c r="KZ214" s="25">
        <f t="shared" si="723"/>
        <v>0</v>
      </c>
      <c r="LA214" s="25">
        <f t="shared" si="724"/>
        <v>0</v>
      </c>
      <c r="LB214" s="25">
        <f t="shared" si="836"/>
        <v>0</v>
      </c>
      <c r="LC214" s="25">
        <f t="shared" si="725"/>
        <v>0.85999999999999877</v>
      </c>
      <c r="LD214" s="25">
        <f t="shared" si="726"/>
        <v>0.85000000000000075</v>
      </c>
      <c r="LE214" s="25">
        <f t="shared" si="837"/>
        <v>0.85499999999999976</v>
      </c>
      <c r="LF214" s="25">
        <f t="shared" si="727"/>
        <v>0</v>
      </c>
      <c r="LG214" s="25">
        <f t="shared" si="728"/>
        <v>0</v>
      </c>
      <c r="LH214" s="25">
        <f t="shared" si="838"/>
        <v>0</v>
      </c>
      <c r="LI214" s="25">
        <f t="shared" si="729"/>
        <v>0</v>
      </c>
      <c r="LJ214" s="25">
        <f t="shared" si="730"/>
        <v>0</v>
      </c>
      <c r="LK214" s="25">
        <f t="shared" si="839"/>
        <v>0</v>
      </c>
      <c r="LL214" s="25">
        <f t="shared" si="731"/>
        <v>0</v>
      </c>
      <c r="LM214" s="25">
        <f t="shared" si="732"/>
        <v>0</v>
      </c>
      <c r="LN214" s="25">
        <f t="shared" si="840"/>
        <v>0</v>
      </c>
      <c r="LO214" s="25">
        <f t="shared" si="733"/>
        <v>0</v>
      </c>
      <c r="LP214" s="25">
        <f t="shared" si="734"/>
        <v>0</v>
      </c>
      <c r="LQ214" s="25">
        <f t="shared" si="841"/>
        <v>0</v>
      </c>
      <c r="LR214" s="25">
        <f t="shared" si="735"/>
        <v>0</v>
      </c>
      <c r="LS214" s="25">
        <f t="shared" si="736"/>
        <v>0</v>
      </c>
      <c r="LT214" s="25">
        <f t="shared" si="842"/>
        <v>0</v>
      </c>
      <c r="LU214" s="25">
        <f t="shared" si="737"/>
        <v>0</v>
      </c>
      <c r="LV214" s="25">
        <f t="shared" si="738"/>
        <v>0</v>
      </c>
      <c r="LW214" s="25">
        <f t="shared" si="843"/>
        <v>0</v>
      </c>
      <c r="LX214" s="25">
        <f t="shared" si="739"/>
        <v>0</v>
      </c>
      <c r="LY214" s="25">
        <f t="shared" si="740"/>
        <v>0</v>
      </c>
      <c r="LZ214" s="25">
        <f t="shared" si="844"/>
        <v>0</v>
      </c>
      <c r="MA214" s="25">
        <f t="shared" si="741"/>
        <v>0</v>
      </c>
      <c r="MB214" s="25">
        <f t="shared" si="742"/>
        <v>0</v>
      </c>
      <c r="MC214" s="25">
        <f t="shared" si="845"/>
        <v>0</v>
      </c>
      <c r="MD214" s="25">
        <f t="shared" si="743"/>
        <v>0</v>
      </c>
      <c r="ME214" s="25">
        <f t="shared" si="744"/>
        <v>0</v>
      </c>
      <c r="MF214" s="25">
        <f t="shared" si="846"/>
        <v>0</v>
      </c>
      <c r="MG214" s="25">
        <f t="shared" si="745"/>
        <v>0</v>
      </c>
      <c r="MH214" s="25">
        <f t="shared" si="746"/>
        <v>0</v>
      </c>
      <c r="MI214" s="25">
        <f t="shared" si="847"/>
        <v>0</v>
      </c>
      <c r="MJ214" s="25">
        <f t="shared" si="747"/>
        <v>0</v>
      </c>
      <c r="MK214" s="25">
        <f t="shared" si="748"/>
        <v>0</v>
      </c>
      <c r="ML214" s="25">
        <f t="shared" si="848"/>
        <v>0</v>
      </c>
      <c r="MM214" s="25">
        <f t="shared" si="749"/>
        <v>0</v>
      </c>
      <c r="MN214" s="25">
        <f t="shared" si="750"/>
        <v>0</v>
      </c>
      <c r="MO214" s="25">
        <f t="shared" si="849"/>
        <v>0</v>
      </c>
      <c r="MP214" s="25">
        <f t="shared" si="751"/>
        <v>0</v>
      </c>
      <c r="MQ214" s="25">
        <f t="shared" si="752"/>
        <v>0</v>
      </c>
      <c r="MR214" s="25">
        <f t="shared" si="850"/>
        <v>0</v>
      </c>
      <c r="MS214" s="29">
        <v>1.4</v>
      </c>
      <c r="MT214" s="29">
        <v>0</v>
      </c>
      <c r="MU214" s="29">
        <v>1</v>
      </c>
      <c r="MV214" s="29">
        <v>1</v>
      </c>
      <c r="MW214" s="25">
        <f t="shared" si="753"/>
        <v>1.4</v>
      </c>
      <c r="MX214" s="25">
        <f t="shared" si="754"/>
        <v>1.48</v>
      </c>
      <c r="MY214" s="25">
        <f t="shared" si="755"/>
        <v>0</v>
      </c>
      <c r="MZ214" s="25">
        <f t="shared" si="756"/>
        <v>0</v>
      </c>
      <c r="NA214" s="25">
        <f t="shared" si="757"/>
        <v>1.4</v>
      </c>
      <c r="NB214" s="25">
        <f t="shared" si="758"/>
        <v>1.47</v>
      </c>
      <c r="NC214" s="25">
        <f t="shared" si="759"/>
        <v>0</v>
      </c>
      <c r="ND214" s="25">
        <f t="shared" si="760"/>
        <v>0</v>
      </c>
      <c r="NE214" s="25">
        <f t="shared" si="851"/>
        <v>1.4</v>
      </c>
      <c r="NF214" s="25">
        <f t="shared" si="851"/>
        <v>1.4750000000000001</v>
      </c>
      <c r="NG214" s="25">
        <f t="shared" si="851"/>
        <v>0</v>
      </c>
      <c r="NH214" s="25">
        <f t="shared" si="851"/>
        <v>0</v>
      </c>
      <c r="NI214" s="25">
        <f t="shared" si="761"/>
        <v>71.91</v>
      </c>
      <c r="NJ214" s="25">
        <f t="shared" si="762"/>
        <v>0</v>
      </c>
      <c r="NK214" s="25">
        <f t="shared" si="763"/>
        <v>71.91</v>
      </c>
      <c r="NL214" s="25">
        <f t="shared" si="764"/>
        <v>41.63</v>
      </c>
      <c r="NM214" s="25">
        <f t="shared" si="765"/>
        <v>0</v>
      </c>
      <c r="NN214" s="25">
        <f t="shared" si="852"/>
        <v>41.63</v>
      </c>
      <c r="NO214" s="25">
        <f t="shared" si="766"/>
        <v>0</v>
      </c>
      <c r="NP214" s="25">
        <f t="shared" si="767"/>
        <v>0</v>
      </c>
      <c r="NQ214" s="25">
        <f t="shared" si="853"/>
        <v>0</v>
      </c>
      <c r="NR214" s="25">
        <f t="shared" si="768"/>
        <v>0</v>
      </c>
      <c r="NS214" s="25">
        <f t="shared" si="769"/>
        <v>0</v>
      </c>
      <c r="NT214" s="25">
        <f t="shared" si="854"/>
        <v>0</v>
      </c>
      <c r="NU214" s="25">
        <f t="shared" si="770"/>
        <v>0</v>
      </c>
      <c r="NV214" s="25">
        <f t="shared" si="771"/>
        <v>0</v>
      </c>
      <c r="NW214" s="25">
        <f t="shared" si="855"/>
        <v>0</v>
      </c>
      <c r="NX214" s="25">
        <f t="shared" si="856"/>
        <v>41.63</v>
      </c>
      <c r="NY214" s="25">
        <f t="shared" si="856"/>
        <v>0</v>
      </c>
      <c r="NZ214" s="25">
        <f t="shared" si="857"/>
        <v>41.63</v>
      </c>
      <c r="OA214" s="25">
        <f t="shared" si="858"/>
        <v>30.28</v>
      </c>
      <c r="OB214" s="25">
        <f t="shared" si="858"/>
        <v>0</v>
      </c>
      <c r="OC214" s="25">
        <f t="shared" si="859"/>
        <v>30.28</v>
      </c>
      <c r="OD214" s="25">
        <f t="shared" si="860"/>
        <v>41.63</v>
      </c>
      <c r="OE214" s="25">
        <f t="shared" si="860"/>
        <v>0</v>
      </c>
      <c r="OF214" s="25">
        <f t="shared" si="860"/>
        <v>41.63</v>
      </c>
      <c r="OG214" s="25">
        <f t="shared" si="772"/>
        <v>0</v>
      </c>
      <c r="OH214" s="25">
        <f t="shared" si="773"/>
        <v>0</v>
      </c>
      <c r="OI214" s="25">
        <f t="shared" si="774"/>
        <v>0</v>
      </c>
      <c r="OJ214" s="25">
        <f t="shared" si="775"/>
        <v>0</v>
      </c>
      <c r="OK214" s="25">
        <f t="shared" si="776"/>
        <v>0</v>
      </c>
      <c r="OL214" s="25">
        <f t="shared" si="777"/>
        <v>0</v>
      </c>
      <c r="OM214" s="25">
        <f t="shared" si="861"/>
        <v>0</v>
      </c>
      <c r="ON214" s="25">
        <f t="shared" si="861"/>
        <v>0</v>
      </c>
      <c r="OO214" s="25">
        <f t="shared" si="861"/>
        <v>0</v>
      </c>
      <c r="OP214" s="25">
        <f t="shared" si="778"/>
        <v>0</v>
      </c>
      <c r="OQ214" s="25">
        <f t="shared" si="779"/>
        <v>0</v>
      </c>
      <c r="OR214" s="25">
        <f t="shared" si="862"/>
        <v>0</v>
      </c>
      <c r="OS214" s="19">
        <v>538418.18000000005</v>
      </c>
      <c r="OT214" s="19">
        <v>2371227.4300000002</v>
      </c>
    </row>
    <row r="215" spans="1:410" ht="33" customHeight="1" x14ac:dyDescent="0.25">
      <c r="A215" s="18"/>
      <c r="B215" s="18" t="s">
        <v>1007</v>
      </c>
      <c r="C215" s="18">
        <v>604.71</v>
      </c>
      <c r="D215" s="16" t="e">
        <f>_xlfn.IFNA(INDEX(#REF!,MATCH(E215,#REF!,0)),0)</f>
        <v>#REF!</v>
      </c>
      <c r="E215" s="18" t="s">
        <v>1012</v>
      </c>
      <c r="F215" s="16" t="s">
        <v>765</v>
      </c>
      <c r="G215" s="16" t="s">
        <v>810</v>
      </c>
      <c r="H215" s="16" t="s">
        <v>767</v>
      </c>
      <c r="I215" s="16" t="s">
        <v>768</v>
      </c>
      <c r="J215" s="16" t="s">
        <v>811</v>
      </c>
      <c r="K215" s="16" t="s">
        <v>770</v>
      </c>
      <c r="L215" s="16" t="s">
        <v>771</v>
      </c>
      <c r="M215" s="18">
        <v>1.8399999999999999</v>
      </c>
      <c r="N215" s="18">
        <v>1.8399999999999999</v>
      </c>
      <c r="O215" s="18">
        <v>2.2399999999999998</v>
      </c>
      <c r="P215" s="18">
        <v>2.2399999999999998</v>
      </c>
      <c r="Q215" s="18">
        <v>0.1</v>
      </c>
      <c r="R215" s="18">
        <v>2.04</v>
      </c>
      <c r="S215" s="18">
        <v>2.04</v>
      </c>
      <c r="T215" s="18">
        <v>0.2</v>
      </c>
      <c r="U215" s="18">
        <v>0</v>
      </c>
      <c r="V215" s="18">
        <v>0</v>
      </c>
      <c r="W215" s="18">
        <v>0</v>
      </c>
      <c r="X215" s="18">
        <v>1.8399999999999999</v>
      </c>
      <c r="Y215" s="18">
        <v>1.7999999999999998</v>
      </c>
      <c r="Z215" s="20">
        <f t="shared" si="780"/>
        <v>1.7</v>
      </c>
      <c r="AA215" s="18">
        <v>0.22</v>
      </c>
      <c r="AB215" s="18">
        <v>0</v>
      </c>
      <c r="AC215" s="18">
        <v>0</v>
      </c>
      <c r="AD215" s="18">
        <v>0</v>
      </c>
      <c r="AE215" s="18">
        <v>0</v>
      </c>
      <c r="AF215" s="18">
        <v>0</v>
      </c>
      <c r="AG215" s="18">
        <v>1.4</v>
      </c>
      <c r="AH215" s="18">
        <v>1.4</v>
      </c>
      <c r="AI215" s="20">
        <f t="shared" si="781"/>
        <v>1.8499999999999999</v>
      </c>
      <c r="AJ215" s="18">
        <v>0</v>
      </c>
      <c r="AK215" s="18">
        <v>0</v>
      </c>
      <c r="AL215" s="20">
        <f t="shared" si="782"/>
        <v>0</v>
      </c>
      <c r="AM215" s="18">
        <v>1.8399999999999999</v>
      </c>
      <c r="AN215" s="18">
        <v>1.4</v>
      </c>
      <c r="AO215" s="18">
        <v>0.15</v>
      </c>
      <c r="AP215" s="18">
        <v>0.22</v>
      </c>
      <c r="AQ215" s="18">
        <v>0</v>
      </c>
      <c r="AR215" s="18">
        <v>0</v>
      </c>
      <c r="AS215" s="18">
        <v>0</v>
      </c>
      <c r="AT215" s="18">
        <v>0</v>
      </c>
      <c r="AU215" s="18">
        <v>0</v>
      </c>
      <c r="AV215" s="18">
        <v>1</v>
      </c>
      <c r="AW215" s="18">
        <v>0</v>
      </c>
      <c r="AX215" s="18">
        <v>0</v>
      </c>
      <c r="AY215" s="18">
        <v>0</v>
      </c>
      <c r="AZ215" s="18">
        <v>0</v>
      </c>
      <c r="BA215" s="18">
        <v>0</v>
      </c>
      <c r="BB215" s="18">
        <v>0</v>
      </c>
      <c r="BC215" s="18">
        <v>0</v>
      </c>
      <c r="BD215" s="18">
        <v>0</v>
      </c>
      <c r="BE215" s="18">
        <v>2</v>
      </c>
      <c r="BF215" s="18">
        <v>0</v>
      </c>
      <c r="BG215" s="18">
        <v>0</v>
      </c>
      <c r="BH215" s="18">
        <v>0</v>
      </c>
      <c r="BI215" s="18">
        <v>0</v>
      </c>
      <c r="BJ215" s="18">
        <v>0</v>
      </c>
      <c r="BK215" s="18">
        <v>0</v>
      </c>
      <c r="BL215" s="18">
        <v>0</v>
      </c>
      <c r="BM215" s="18">
        <v>0</v>
      </c>
      <c r="BN215" s="18">
        <v>0</v>
      </c>
      <c r="BO215" s="18">
        <v>0</v>
      </c>
      <c r="BP215" s="18">
        <v>0</v>
      </c>
      <c r="BQ215" s="18">
        <v>0</v>
      </c>
      <c r="BR215" s="18">
        <v>0</v>
      </c>
      <c r="BS215" s="18">
        <v>0</v>
      </c>
      <c r="BT215" s="18">
        <v>0</v>
      </c>
      <c r="BU215" s="18">
        <v>0</v>
      </c>
      <c r="BV215" s="18">
        <v>0</v>
      </c>
      <c r="BW215" s="18">
        <v>0</v>
      </c>
      <c r="BX215" s="18">
        <v>0</v>
      </c>
      <c r="BY215" s="18">
        <v>0</v>
      </c>
      <c r="BZ215" s="18">
        <v>0</v>
      </c>
      <c r="CA215" s="16" t="e">
        <f>_xlfn.IFNA(IF(RIGHT(D215,2)="=G",0,INDEX(#REF!,MATCH(E215,#REF!,0))),0)</f>
        <v>#REF!</v>
      </c>
      <c r="CB215" s="16" t="s">
        <v>776</v>
      </c>
      <c r="CC215" s="18">
        <v>0</v>
      </c>
      <c r="CD215" s="18">
        <v>0</v>
      </c>
      <c r="CE215" s="18">
        <v>1.84</v>
      </c>
      <c r="CF215" s="18">
        <v>0.9</v>
      </c>
      <c r="CG215" s="18">
        <v>0.12</v>
      </c>
      <c r="CH215" s="18">
        <v>2</v>
      </c>
      <c r="CI215" s="16" t="s">
        <v>98</v>
      </c>
      <c r="CJ215" s="18">
        <v>0</v>
      </c>
      <c r="CK215" s="20">
        <f t="shared" si="648"/>
        <v>1.35</v>
      </c>
      <c r="CL215" s="20">
        <f t="shared" si="783"/>
        <v>1.35</v>
      </c>
      <c r="CM215" s="18">
        <v>20.29</v>
      </c>
      <c r="CN215" s="18">
        <v>22.93</v>
      </c>
      <c r="CO215" s="18">
        <v>22.091000000000001</v>
      </c>
      <c r="CP215" s="22">
        <f t="shared" si="649"/>
        <v>22.09</v>
      </c>
      <c r="CQ215" s="22">
        <f t="shared" si="650"/>
        <v>20.74</v>
      </c>
      <c r="CR215" s="22">
        <f t="shared" si="784"/>
        <v>1.35</v>
      </c>
      <c r="CS215" s="22">
        <f t="shared" si="651"/>
        <v>20.84</v>
      </c>
      <c r="CT215" s="22">
        <f t="shared" si="652"/>
        <v>21.04</v>
      </c>
      <c r="CU215" s="18">
        <v>21.04</v>
      </c>
      <c r="CV215" s="22">
        <f t="shared" si="785"/>
        <v>1.7</v>
      </c>
      <c r="CW215" s="22">
        <f t="shared" si="653"/>
        <v>0</v>
      </c>
      <c r="CX215" s="22">
        <f t="shared" si="654"/>
        <v>0</v>
      </c>
      <c r="CY215" s="22">
        <f t="shared" si="655"/>
        <v>22.78</v>
      </c>
      <c r="CZ215" s="22">
        <f t="shared" si="656"/>
        <v>22.93</v>
      </c>
      <c r="DA215" s="18">
        <v>22.93</v>
      </c>
      <c r="DB215" s="20">
        <f t="shared" si="786"/>
        <v>2.19</v>
      </c>
      <c r="DC215" s="20">
        <f t="shared" si="787"/>
        <v>0.84</v>
      </c>
      <c r="DD215" s="20">
        <f t="shared" si="788"/>
        <v>1.35</v>
      </c>
      <c r="DE215" s="20">
        <f t="shared" si="657"/>
        <v>0.1</v>
      </c>
      <c r="DF215" s="20">
        <f t="shared" si="658"/>
        <v>0.2</v>
      </c>
      <c r="DG215" s="20">
        <f t="shared" si="659"/>
        <v>1.05</v>
      </c>
      <c r="DH215" s="20">
        <f t="shared" si="660"/>
        <v>0</v>
      </c>
      <c r="DI215" s="20">
        <f t="shared" si="661"/>
        <v>0</v>
      </c>
      <c r="DJ215" s="20">
        <f t="shared" si="662"/>
        <v>0</v>
      </c>
      <c r="DK215" s="20">
        <f t="shared" si="789"/>
        <v>1.35</v>
      </c>
      <c r="DL215" s="20">
        <f t="shared" si="790"/>
        <v>0</v>
      </c>
      <c r="DM215" s="20">
        <f t="shared" si="791"/>
        <v>0</v>
      </c>
      <c r="DN215" s="20">
        <f t="shared" si="792"/>
        <v>0</v>
      </c>
      <c r="DO215" s="18">
        <v>2.44</v>
      </c>
      <c r="DP215" s="18">
        <v>0</v>
      </c>
      <c r="DQ215" s="18">
        <v>1</v>
      </c>
      <c r="DR215" s="18">
        <v>1</v>
      </c>
      <c r="DS215" s="25">
        <f t="shared" si="793"/>
        <v>2.44</v>
      </c>
      <c r="DT215" s="25">
        <f t="shared" si="794"/>
        <v>0</v>
      </c>
      <c r="DU215" s="25">
        <f t="shared" si="795"/>
        <v>3.29</v>
      </c>
      <c r="DV215" s="25">
        <f t="shared" si="796"/>
        <v>0</v>
      </c>
      <c r="DW215" s="25">
        <f t="shared" si="797"/>
        <v>3.29</v>
      </c>
      <c r="DX215" s="25">
        <f t="shared" si="798"/>
        <v>7.37</v>
      </c>
      <c r="DY215" s="25">
        <f t="shared" si="799"/>
        <v>0</v>
      </c>
      <c r="DZ215" s="25">
        <f t="shared" si="800"/>
        <v>7.37</v>
      </c>
      <c r="EA215" s="25">
        <f t="shared" si="801"/>
        <v>4.8899999999999997</v>
      </c>
      <c r="EB215" s="25">
        <f t="shared" si="802"/>
        <v>0</v>
      </c>
      <c r="EC215" s="25">
        <f t="shared" si="803"/>
        <v>4.8899999999999997</v>
      </c>
      <c r="ED215" s="25">
        <f t="shared" si="804"/>
        <v>2.48</v>
      </c>
      <c r="EE215" s="25">
        <f t="shared" si="804"/>
        <v>0</v>
      </c>
      <c r="EF215" s="25">
        <f t="shared" si="805"/>
        <v>2.48</v>
      </c>
      <c r="EG215" s="25">
        <f t="shared" si="806"/>
        <v>4.8899999999999997</v>
      </c>
      <c r="EH215" s="25">
        <f t="shared" si="806"/>
        <v>0</v>
      </c>
      <c r="EI215" s="25">
        <f t="shared" si="807"/>
        <v>4.8899999999999997</v>
      </c>
      <c r="EJ215" s="18">
        <v>604.71</v>
      </c>
      <c r="EK215" s="18">
        <v>183.13</v>
      </c>
      <c r="EL215" s="18" t="s">
        <v>1012</v>
      </c>
      <c r="EM215" s="18" t="s">
        <v>1013</v>
      </c>
      <c r="EN215" s="16" t="s">
        <v>774</v>
      </c>
      <c r="EO215" s="16" t="s">
        <v>132</v>
      </c>
      <c r="EP215" s="16" t="e">
        <f>IF(OR(EN215="Cống tròn",EN215="Cống hộp",EN215="Ống nhựa"),INDEX(#REF!,MATCH(E215,#REF!,0)),IF(OR(EN215="Rãnh xây",EN215="Rãnh bê tông"),INDEX(#REF!,MATCH(E215,#REF!,0)),0))</f>
        <v>#REF!</v>
      </c>
      <c r="EQ215" s="18">
        <v>46.26</v>
      </c>
      <c r="ER215" s="18">
        <v>1</v>
      </c>
      <c r="ES215" s="25">
        <f t="shared" si="808"/>
        <v>46</v>
      </c>
      <c r="ET215" s="1" t="e">
        <f>_xlfn.IFNA(IF(EN215="Cống tròn",INDEX(#REF!,MATCH(E215,#REF!,0)),IF(EN215="Cống hộp",INDEX(#REF!,MATCH(E215,#REF!,0)),EU215&amp;" ,"&amp;EV215)),0)</f>
        <v>#REF!</v>
      </c>
      <c r="EU215" s="16" t="s">
        <v>769</v>
      </c>
      <c r="EV215" s="16" t="s">
        <v>775</v>
      </c>
      <c r="EW215" s="16" t="e">
        <f>_xlfn.IFNA(INDEX(#REF!,MATCH(E215,#REF!,0)),0)</f>
        <v>#REF!</v>
      </c>
      <c r="EX215" s="16"/>
      <c r="EY215" s="18">
        <v>0</v>
      </c>
      <c r="EZ215" s="18">
        <v>0</v>
      </c>
      <c r="FA215" s="18">
        <v>0</v>
      </c>
      <c r="FB215" s="19">
        <v>0</v>
      </c>
      <c r="FC215" s="19">
        <v>0</v>
      </c>
      <c r="FD215" s="25">
        <f t="shared" si="663"/>
        <v>0</v>
      </c>
      <c r="FE215" s="25">
        <f t="shared" si="809"/>
        <v>0</v>
      </c>
      <c r="FF215" s="18">
        <v>0.1</v>
      </c>
      <c r="FG215" s="18">
        <v>2</v>
      </c>
      <c r="FH215" s="18">
        <v>1</v>
      </c>
      <c r="FI215" s="25">
        <f t="shared" si="810"/>
        <v>1.2</v>
      </c>
      <c r="FJ215" s="18">
        <v>0</v>
      </c>
      <c r="FK215" s="18">
        <v>0</v>
      </c>
      <c r="FL215" s="18">
        <v>0.2</v>
      </c>
      <c r="FM215" s="18">
        <v>1.4</v>
      </c>
      <c r="FN215" s="18">
        <v>0</v>
      </c>
      <c r="FO215" s="25">
        <f t="shared" si="811"/>
        <v>1.4</v>
      </c>
      <c r="FP215" s="18">
        <v>1.4999999999999999E-2</v>
      </c>
      <c r="FQ215" s="18">
        <v>1</v>
      </c>
      <c r="FR215" s="25">
        <f t="shared" si="664"/>
        <v>45</v>
      </c>
      <c r="FS215" s="25">
        <f t="shared" si="665"/>
        <v>0.65999999999999992</v>
      </c>
      <c r="FT215" s="25">
        <f t="shared" si="666"/>
        <v>45.66</v>
      </c>
      <c r="FU215" s="25">
        <f t="shared" si="667"/>
        <v>-0.60000000000000142</v>
      </c>
      <c r="FV215" s="25" t="str">
        <f t="shared" si="812"/>
        <v>Thêm 01</v>
      </c>
      <c r="FW215" s="25">
        <f t="shared" si="813"/>
        <v>0.41</v>
      </c>
      <c r="FX215" s="16"/>
      <c r="FY215" s="16"/>
      <c r="FZ215" s="16"/>
      <c r="GA215" s="16"/>
      <c r="GB215" s="19">
        <v>0</v>
      </c>
      <c r="GC215" s="19">
        <v>0</v>
      </c>
      <c r="GD215" s="19">
        <v>0</v>
      </c>
      <c r="GE215" s="19">
        <v>0</v>
      </c>
      <c r="GF215" s="19">
        <v>0</v>
      </c>
      <c r="GG215" s="19">
        <v>0</v>
      </c>
      <c r="GH215" s="19">
        <v>0</v>
      </c>
      <c r="GI215" s="19">
        <v>0</v>
      </c>
      <c r="GJ215" s="19">
        <v>0</v>
      </c>
      <c r="GK215" s="19">
        <v>0</v>
      </c>
      <c r="GL215" s="25">
        <f t="shared" si="668"/>
        <v>0</v>
      </c>
      <c r="GM215" s="25">
        <f t="shared" si="814"/>
        <v>0</v>
      </c>
      <c r="GN215" s="19">
        <v>0</v>
      </c>
      <c r="GO215" s="19">
        <v>0</v>
      </c>
      <c r="GP215" s="19">
        <v>0</v>
      </c>
      <c r="GQ215" s="19">
        <v>0</v>
      </c>
      <c r="GR215" s="1" t="e">
        <f>_xlfn.IFNA(INDEX(#REF!,MATCH(E215,#REF!,0)),0)</f>
        <v>#REF!</v>
      </c>
      <c r="GS215" s="16"/>
      <c r="GT215" s="18">
        <v>0</v>
      </c>
      <c r="GU215" s="18">
        <v>0</v>
      </c>
      <c r="GV215" s="18">
        <v>0</v>
      </c>
      <c r="GW215" s="18">
        <v>0</v>
      </c>
      <c r="GX215" s="25">
        <f t="shared" si="669"/>
        <v>0</v>
      </c>
      <c r="GY215" s="25">
        <f t="shared" si="670"/>
        <v>0</v>
      </c>
      <c r="GZ215" s="25">
        <f t="shared" si="815"/>
        <v>0</v>
      </c>
      <c r="HA215" s="1" t="e" cm="1">
        <f t="array" ref="HA215">INDEX(#REF!,MATCH(EJ215&amp;EK215&amp;HD215&amp;HE215&amp;HF215,#REF!&amp;#REF!&amp;#REF!&amp;#REF!&amp;#REF!,0))</f>
        <v>#REF!</v>
      </c>
      <c r="HB215" s="16"/>
      <c r="HC215" s="25">
        <f t="shared" si="816"/>
        <v>0</v>
      </c>
      <c r="HD215" s="18">
        <v>0</v>
      </c>
      <c r="HE215" s="18">
        <v>0</v>
      </c>
      <c r="HF215" s="18">
        <v>0</v>
      </c>
      <c r="HG215" s="1" t="e" cm="1">
        <f t="array" ref="HG215">INDEX(#REF!,MATCH(EJ215&amp;EK215&amp;HJ215&amp;HK215&amp;HL215,#REF!&amp;#REF!&amp;#REF!&amp;#REF!&amp;#REF!,0))</f>
        <v>#REF!</v>
      </c>
      <c r="HH215" s="16"/>
      <c r="HI215" s="25">
        <f t="shared" si="817"/>
        <v>0</v>
      </c>
      <c r="HJ215" s="25">
        <f t="shared" si="818"/>
        <v>0</v>
      </c>
      <c r="HK215" s="19">
        <v>0</v>
      </c>
      <c r="HL215" s="19">
        <v>0</v>
      </c>
      <c r="HM215" s="18">
        <v>0.01</v>
      </c>
      <c r="HN215" s="18">
        <v>1</v>
      </c>
      <c r="HO215" s="25">
        <f t="shared" si="819"/>
        <v>0</v>
      </c>
      <c r="HP215" s="25">
        <f t="shared" si="820"/>
        <v>0</v>
      </c>
      <c r="HQ215" s="25">
        <f t="shared" si="821"/>
        <v>0</v>
      </c>
      <c r="HR215" s="25">
        <f t="shared" si="822"/>
        <v>0</v>
      </c>
      <c r="HS215" s="25">
        <f t="shared" si="823"/>
        <v>0</v>
      </c>
      <c r="HT215" s="19">
        <v>0</v>
      </c>
      <c r="HU215" s="19">
        <v>0</v>
      </c>
      <c r="HV215" s="19">
        <v>0</v>
      </c>
      <c r="HW215" s="25">
        <f t="shared" si="824"/>
        <v>0</v>
      </c>
      <c r="HX215" s="19">
        <v>0</v>
      </c>
      <c r="HY215" s="19">
        <v>0</v>
      </c>
      <c r="HZ215" s="18">
        <v>22.09</v>
      </c>
      <c r="IA215" s="20">
        <f>ROUND(IF(EN215="Cống tròn",IF(EN215="Cống tròn",IF(EU215="Không có móng",IQ215-FF215,IF(EU215="Đế",IP215-FN215,IF(OR(EU215="Móng bê tông",EU215="Móng bê tông kết hợp đế"),II215-FJ215,0))),0),IF(EN215="Cống hộp",IF(AND(EN215="Cống hộp",EU215="Không có móng"),IQ215-GF215,IF(AND(EN215="Cống hộp",EU215="Móng bê tông"),IJ215-GB215,0)),IF(OR(EN215="Rãnh xây",EN215="Rãnh bê tông"),IF(OR(EN215="Rãnh xây",EN215="Rãnh bê tông"),IK215-GB215,0),IF(EN215="Ống nhựa",IF(AND(EN215="Ống nhựa",EU215="Không đắp cát"),IQ215-HT215,IF(AND(EN215="Ống nhựa",EU215="Đắp cát"),IH215-HX215,0)),IF(EN215="Rãnh thang",IF(EN215="Rãnh thang",IF(EU215="Móng bê tông",#REF!-#REF!,IQ215),0),0))))),2)</f>
        <v>21.04</v>
      </c>
      <c r="IB215" s="20">
        <f t="shared" si="825"/>
        <v>1.0500000000000007</v>
      </c>
      <c r="IC215" s="20">
        <f t="shared" si="671"/>
        <v>21.04</v>
      </c>
      <c r="ID215" s="20">
        <f t="shared" si="672"/>
        <v>0</v>
      </c>
      <c r="IE215" s="20">
        <f t="shared" si="673"/>
        <v>0</v>
      </c>
      <c r="IF215" s="20">
        <f t="shared" si="674"/>
        <v>0</v>
      </c>
      <c r="IG215" s="20">
        <f>IF(EN215="Rãnh thang",IF(AND(EN215="Rãnh thang",EU215="Móng bê tông"),IQ215-#REF!,0),IF(EN215="Ống nhựa",IF(AND(EN215="Ống nhựa",EU215="Đắp cát"),IQ215-HT215,0),IF(EN215="Cống tròn",IF(EN215="Cống tròn",IF(OR(EU215="Móng bê tông",EU215="Móng bê tông kết hợp đế"),IM215-FL215,0),0),IF(EN215="Cống hộp",IF(AND(EN215="Cống hộp",EU215="Móng bê tông"),IN215-GD215,0),IF(OR(EN215="Rãnh xây",EN215="Rãnh bê tông"),IF(AND(EN215="Rãnh xây",EU215="Móng bê tông"),IO215-GD215,IF(AND(EN215="Rãnh bê tông",EU215="Móng bê tông"),IO215-GD215,0)),0)))))</f>
        <v>21.04</v>
      </c>
      <c r="IH215" s="20">
        <f t="shared" si="675"/>
        <v>0</v>
      </c>
      <c r="II215" s="20">
        <f t="shared" si="676"/>
        <v>21.04</v>
      </c>
      <c r="IJ215" s="20">
        <f t="shared" si="677"/>
        <v>0</v>
      </c>
      <c r="IK215" s="20">
        <f t="shared" si="678"/>
        <v>0</v>
      </c>
      <c r="IL215" s="20">
        <f t="shared" si="679"/>
        <v>21.24</v>
      </c>
      <c r="IM215" s="20">
        <f t="shared" si="680"/>
        <v>21.24</v>
      </c>
      <c r="IN215" s="20">
        <f t="shared" si="681"/>
        <v>0</v>
      </c>
      <c r="IO215" s="20">
        <f t="shared" si="682"/>
        <v>0</v>
      </c>
      <c r="IP215" s="20">
        <f t="shared" si="683"/>
        <v>0</v>
      </c>
      <c r="IQ215" s="18">
        <v>21.34</v>
      </c>
      <c r="IR215" s="25">
        <f t="shared" si="826"/>
        <v>0</v>
      </c>
      <c r="IS215" s="25">
        <f t="shared" si="684"/>
        <v>0</v>
      </c>
      <c r="IT215" s="25">
        <f t="shared" si="685"/>
        <v>0</v>
      </c>
      <c r="IU215" s="25">
        <f>ROUND(IF(EN215="Cống tròn",IF(EN215="Cống tròn",IV215+FF215,0),IF(EN215="Cống hộp",IF(EN215="Cống hộp",IV215+GP215,0),IF(OR(EN215="Rãnh xây",EN215="Rãnh bê tông"),IF(OR(EN215="Rãnh xây",EN215="Rãnh bê tông"),IV215+GP215,0),IF(EN215="ống nhựa",IF(EN215="Ống nhựa",IV215+HT215,0),IF(EN215="Rãnh thang",IF(EN215="Rãnh thang",IQ215+#REF!,0),0))))),2)</f>
        <v>21.9</v>
      </c>
      <c r="IV215" s="18">
        <v>21.8</v>
      </c>
      <c r="IW215" s="25">
        <f t="shared" si="686"/>
        <v>21.9</v>
      </c>
      <c r="IX215" s="25">
        <f t="shared" si="687"/>
        <v>0</v>
      </c>
      <c r="IY215" s="25">
        <f t="shared" si="688"/>
        <v>0</v>
      </c>
      <c r="IZ215" s="25">
        <f t="shared" si="689"/>
        <v>0</v>
      </c>
      <c r="JA215" s="25">
        <f t="shared" si="690"/>
        <v>0</v>
      </c>
      <c r="JB215" s="18">
        <v>22.01</v>
      </c>
      <c r="JC215" s="20">
        <f>ROUND(IF(EN215="Cống tròn",IF(EN215="Cống tròn",IF(EU215="Không có móng",JS215-FF215,IF(EU215="Đế",JR215-FN215,IF(OR(EU215="Móng bê tông",EU215="Móng bê tông kết hợp đế"),JK215-FJ215,0))),0),IF(EN215="Cống hộp",IF(AND(EN215="Cống hộp",EU215="Không có móng"),JS215-GF215,IF(AND(EN215="Cống hộp",EU215="Móng bê tông"),JL215-GB215,0)),IF(OR(EN215="Rãnh xây",EN215="Rãnh bê tông"),IF(OR(EN215="Rãnh xây",EN215="Rãnh bê tông"),JM215-GB215,0),IF(EN215="Ống nhựa",IF(AND(EN215="Ống nhựa",EU215="Không đắp cát"),JS215-HT215,IF(AND(EN215="Ống nhựa",EU215="Đắp cát"),JJ215-HX215,0)),IF(EN215="Rãnh thang",IF(EN215="Rãnh thang",IF(EU215="Móng bê tông",#REF!-#REF!,JS215),0),0))))),2)</f>
        <v>20.5</v>
      </c>
      <c r="JD215" s="20">
        <f t="shared" si="827"/>
        <v>1.5100000000000016</v>
      </c>
      <c r="JE215" s="20">
        <f t="shared" si="691"/>
        <v>20.5</v>
      </c>
      <c r="JF215" s="20">
        <f t="shared" si="692"/>
        <v>0</v>
      </c>
      <c r="JG215" s="20">
        <f t="shared" si="693"/>
        <v>0</v>
      </c>
      <c r="JH215" s="20">
        <f t="shared" si="694"/>
        <v>0</v>
      </c>
      <c r="JI215" s="20">
        <f>IF(EN215="Rãnh thang",IF(AND(EN215="Rãnh thang",EU215="Móng bê tông"),JS215-#REF!,0),IF(EN215="Ống nhựa",IF(AND(EN215="Ống nhựa",EU215="Đắp cát"),JS215-HT215,0),IF(EN215="Cống tròn",IF(EN215="Cống tròn",IF(OR(EU215="Móng bê tông",EU215="Móng bê tông kết hợp đế"),JO215-FL215,0),0),IF(EN215="Cống hộp",IF(AND(EN215="Cống hộp",EU215="Móng bê tông"),JP215-GD215,0),IF(OR(EN215="Rãnh xây",EN215="Rãnh bê tông"),IF(AND(EN215="Rãnh xây",EU215="Móng bê tông"),JQ215-GD215,IF(AND(EN215="Rãnh bê tông",EU215="Móng bê tông"),JQ215-GD215,0)),0)))))</f>
        <v>20.5</v>
      </c>
      <c r="JJ215" s="20">
        <f t="shared" si="695"/>
        <v>0</v>
      </c>
      <c r="JK215" s="20">
        <f t="shared" si="696"/>
        <v>20.5</v>
      </c>
      <c r="JL215" s="20">
        <f t="shared" si="697"/>
        <v>0</v>
      </c>
      <c r="JM215" s="20">
        <f t="shared" si="698"/>
        <v>0</v>
      </c>
      <c r="JN215" s="20">
        <f t="shared" si="699"/>
        <v>20.7</v>
      </c>
      <c r="JO215" s="20">
        <f t="shared" si="700"/>
        <v>20.7</v>
      </c>
      <c r="JP215" s="20">
        <f t="shared" si="701"/>
        <v>0</v>
      </c>
      <c r="JQ215" s="20">
        <f t="shared" si="702"/>
        <v>0</v>
      </c>
      <c r="JR215" s="20">
        <f t="shared" si="703"/>
        <v>0</v>
      </c>
      <c r="JS215" s="26">
        <v>20.8</v>
      </c>
      <c r="JT215" s="25">
        <f t="shared" si="828"/>
        <v>0</v>
      </c>
      <c r="JU215" s="25">
        <f t="shared" si="704"/>
        <v>0</v>
      </c>
      <c r="JV215" s="25">
        <f t="shared" si="705"/>
        <v>0</v>
      </c>
      <c r="JW215" s="25">
        <f>ROUND(IF(EN215="Cống tròn",IF(EN215="Cống tròn",JX215+FF215,0),IF(EN215="Cống hộp",IF(EN215="Cống hộp",JX215+GP215,0),IF(OR(EN215="Rãnh xây",EN215="Rãnh bê tông"),IF(OR(EN215="Rãnh xây",EN215="Rãnh bê tông"),JX215+GP215,0),IF(EN215="ống nhựa",IF(EN215="Ống nhựa",JX215+HT215,0),IF(EN215="Rãnh thang",IF(EN215="Rãnh thang",JS215+#REF!,0),0))))),2)</f>
        <v>21.9</v>
      </c>
      <c r="JX215" s="27">
        <v>21.8</v>
      </c>
      <c r="JY215" s="25">
        <f t="shared" si="706"/>
        <v>21.9</v>
      </c>
      <c r="JZ215" s="25">
        <f t="shared" si="707"/>
        <v>0</v>
      </c>
      <c r="KA215" s="25">
        <f t="shared" si="708"/>
        <v>0</v>
      </c>
      <c r="KB215" s="25">
        <f t="shared" si="709"/>
        <v>0</v>
      </c>
      <c r="KC215" s="25">
        <f t="shared" si="710"/>
        <v>0</v>
      </c>
      <c r="KD215" s="28" t="s">
        <v>98</v>
      </c>
      <c r="KE215" s="27">
        <v>0</v>
      </c>
      <c r="KF215" s="25">
        <f t="shared" si="711"/>
        <v>1.0500000000000007</v>
      </c>
      <c r="KG215" s="25">
        <f t="shared" si="829"/>
        <v>1.0500000000000007</v>
      </c>
      <c r="KH215" s="27">
        <v>0</v>
      </c>
      <c r="KI215" s="25">
        <f t="shared" si="712"/>
        <v>1.5100000000000016</v>
      </c>
      <c r="KJ215" s="25">
        <f t="shared" si="830"/>
        <v>1.5100000000000016</v>
      </c>
      <c r="KK215" s="25">
        <f t="shared" si="713"/>
        <v>0</v>
      </c>
      <c r="KL215" s="25">
        <f t="shared" si="714"/>
        <v>0</v>
      </c>
      <c r="KM215" s="25">
        <f t="shared" si="831"/>
        <v>0</v>
      </c>
      <c r="KN215" s="25">
        <f t="shared" si="715"/>
        <v>0</v>
      </c>
      <c r="KO215" s="25">
        <f t="shared" si="716"/>
        <v>0</v>
      </c>
      <c r="KP215" s="25">
        <f t="shared" si="832"/>
        <v>0</v>
      </c>
      <c r="KQ215" s="25">
        <f t="shared" si="717"/>
        <v>0.2</v>
      </c>
      <c r="KR215" s="25">
        <f t="shared" si="718"/>
        <v>0.2</v>
      </c>
      <c r="KS215" s="25">
        <f t="shared" si="833"/>
        <v>0.2</v>
      </c>
      <c r="KT215" s="25">
        <f t="shared" si="719"/>
        <v>0</v>
      </c>
      <c r="KU215" s="25">
        <f t="shared" si="720"/>
        <v>0</v>
      </c>
      <c r="KV215" s="25">
        <f t="shared" si="834"/>
        <v>0</v>
      </c>
      <c r="KW215" s="25">
        <f t="shared" si="721"/>
        <v>0</v>
      </c>
      <c r="KX215" s="25">
        <f t="shared" si="722"/>
        <v>0</v>
      </c>
      <c r="KY215" s="25">
        <f t="shared" si="835"/>
        <v>0</v>
      </c>
      <c r="KZ215" s="25">
        <f t="shared" si="723"/>
        <v>0</v>
      </c>
      <c r="LA215" s="25">
        <f t="shared" si="724"/>
        <v>0</v>
      </c>
      <c r="LB215" s="25">
        <f t="shared" si="836"/>
        <v>0</v>
      </c>
      <c r="LC215" s="25">
        <f t="shared" si="725"/>
        <v>0.85000000000000075</v>
      </c>
      <c r="LD215" s="25">
        <f t="shared" si="726"/>
        <v>1.4</v>
      </c>
      <c r="LE215" s="25">
        <f t="shared" si="837"/>
        <v>1.1250000000000004</v>
      </c>
      <c r="LF215" s="25">
        <f t="shared" si="727"/>
        <v>0</v>
      </c>
      <c r="LG215" s="25">
        <f t="shared" si="728"/>
        <v>0</v>
      </c>
      <c r="LH215" s="25">
        <f t="shared" si="838"/>
        <v>0</v>
      </c>
      <c r="LI215" s="25">
        <f t="shared" si="729"/>
        <v>0</v>
      </c>
      <c r="LJ215" s="25">
        <f t="shared" si="730"/>
        <v>0</v>
      </c>
      <c r="LK215" s="25">
        <f t="shared" si="839"/>
        <v>0</v>
      </c>
      <c r="LL215" s="25">
        <f t="shared" si="731"/>
        <v>0</v>
      </c>
      <c r="LM215" s="25">
        <f t="shared" si="732"/>
        <v>0</v>
      </c>
      <c r="LN215" s="25">
        <f t="shared" si="840"/>
        <v>0</v>
      </c>
      <c r="LO215" s="25">
        <f t="shared" si="733"/>
        <v>0</v>
      </c>
      <c r="LP215" s="25">
        <f t="shared" si="734"/>
        <v>0</v>
      </c>
      <c r="LQ215" s="25">
        <f t="shared" si="841"/>
        <v>0</v>
      </c>
      <c r="LR215" s="25">
        <f t="shared" si="735"/>
        <v>0</v>
      </c>
      <c r="LS215" s="25">
        <f t="shared" si="736"/>
        <v>0</v>
      </c>
      <c r="LT215" s="25">
        <f t="shared" si="842"/>
        <v>0</v>
      </c>
      <c r="LU215" s="25">
        <f t="shared" si="737"/>
        <v>0</v>
      </c>
      <c r="LV215" s="25">
        <f t="shared" si="738"/>
        <v>0</v>
      </c>
      <c r="LW215" s="25">
        <f t="shared" si="843"/>
        <v>0</v>
      </c>
      <c r="LX215" s="25">
        <f t="shared" si="739"/>
        <v>0</v>
      </c>
      <c r="LY215" s="25">
        <f t="shared" si="740"/>
        <v>0</v>
      </c>
      <c r="LZ215" s="25">
        <f t="shared" si="844"/>
        <v>0</v>
      </c>
      <c r="MA215" s="25">
        <f t="shared" si="741"/>
        <v>0</v>
      </c>
      <c r="MB215" s="25">
        <f t="shared" si="742"/>
        <v>0</v>
      </c>
      <c r="MC215" s="25">
        <f t="shared" si="845"/>
        <v>0</v>
      </c>
      <c r="MD215" s="25">
        <f t="shared" si="743"/>
        <v>0</v>
      </c>
      <c r="ME215" s="25">
        <f t="shared" si="744"/>
        <v>0</v>
      </c>
      <c r="MF215" s="25">
        <f t="shared" si="846"/>
        <v>0</v>
      </c>
      <c r="MG215" s="25">
        <f t="shared" si="745"/>
        <v>0</v>
      </c>
      <c r="MH215" s="25">
        <f t="shared" si="746"/>
        <v>0</v>
      </c>
      <c r="MI215" s="25">
        <f t="shared" si="847"/>
        <v>0</v>
      </c>
      <c r="MJ215" s="25">
        <f t="shared" si="747"/>
        <v>0</v>
      </c>
      <c r="MK215" s="25">
        <f t="shared" si="748"/>
        <v>0</v>
      </c>
      <c r="ML215" s="25">
        <f t="shared" si="848"/>
        <v>0</v>
      </c>
      <c r="MM215" s="25">
        <f t="shared" si="749"/>
        <v>0</v>
      </c>
      <c r="MN215" s="25">
        <f t="shared" si="750"/>
        <v>0</v>
      </c>
      <c r="MO215" s="25">
        <f t="shared" si="849"/>
        <v>0</v>
      </c>
      <c r="MP215" s="25">
        <f t="shared" si="751"/>
        <v>0</v>
      </c>
      <c r="MQ215" s="25">
        <f t="shared" si="752"/>
        <v>0</v>
      </c>
      <c r="MR215" s="25">
        <f t="shared" si="850"/>
        <v>0</v>
      </c>
      <c r="MS215" s="29">
        <v>1.4</v>
      </c>
      <c r="MT215" s="29">
        <v>0</v>
      </c>
      <c r="MU215" s="29">
        <v>1</v>
      </c>
      <c r="MV215" s="29">
        <v>1</v>
      </c>
      <c r="MW215" s="25">
        <f t="shared" si="753"/>
        <v>1.4</v>
      </c>
      <c r="MX215" s="25">
        <f t="shared" si="754"/>
        <v>1.47</v>
      </c>
      <c r="MY215" s="25">
        <f t="shared" si="755"/>
        <v>0</v>
      </c>
      <c r="MZ215" s="25">
        <f t="shared" si="756"/>
        <v>0</v>
      </c>
      <c r="NA215" s="25">
        <f t="shared" si="757"/>
        <v>1.4</v>
      </c>
      <c r="NB215" s="25">
        <f t="shared" si="758"/>
        <v>2.11</v>
      </c>
      <c r="NC215" s="25">
        <f t="shared" si="759"/>
        <v>0</v>
      </c>
      <c r="ND215" s="25">
        <f t="shared" si="760"/>
        <v>0</v>
      </c>
      <c r="NE215" s="25">
        <f t="shared" si="851"/>
        <v>1.4</v>
      </c>
      <c r="NF215" s="25">
        <f t="shared" si="851"/>
        <v>1.79</v>
      </c>
      <c r="NG215" s="25">
        <f t="shared" si="851"/>
        <v>0</v>
      </c>
      <c r="NH215" s="25">
        <f t="shared" si="851"/>
        <v>0</v>
      </c>
      <c r="NI215" s="25">
        <f t="shared" si="761"/>
        <v>82.81</v>
      </c>
      <c r="NJ215" s="25">
        <f t="shared" si="762"/>
        <v>0</v>
      </c>
      <c r="NK215" s="25">
        <f t="shared" si="763"/>
        <v>82.81</v>
      </c>
      <c r="NL215" s="25">
        <f t="shared" si="764"/>
        <v>58.91</v>
      </c>
      <c r="NM215" s="25">
        <f t="shared" si="765"/>
        <v>0</v>
      </c>
      <c r="NN215" s="25">
        <f t="shared" si="852"/>
        <v>58.91</v>
      </c>
      <c r="NO215" s="25">
        <f t="shared" si="766"/>
        <v>0</v>
      </c>
      <c r="NP215" s="25">
        <f t="shared" si="767"/>
        <v>0</v>
      </c>
      <c r="NQ215" s="25">
        <f t="shared" si="853"/>
        <v>0</v>
      </c>
      <c r="NR215" s="25">
        <f t="shared" si="768"/>
        <v>0</v>
      </c>
      <c r="NS215" s="25">
        <f t="shared" si="769"/>
        <v>0</v>
      </c>
      <c r="NT215" s="25">
        <f t="shared" si="854"/>
        <v>0</v>
      </c>
      <c r="NU215" s="25">
        <f t="shared" si="770"/>
        <v>0</v>
      </c>
      <c r="NV215" s="25">
        <f t="shared" si="771"/>
        <v>0</v>
      </c>
      <c r="NW215" s="25">
        <f t="shared" si="855"/>
        <v>0</v>
      </c>
      <c r="NX215" s="25">
        <f t="shared" si="856"/>
        <v>58.91</v>
      </c>
      <c r="NY215" s="25">
        <f t="shared" si="856"/>
        <v>0</v>
      </c>
      <c r="NZ215" s="25">
        <f t="shared" si="857"/>
        <v>58.91</v>
      </c>
      <c r="OA215" s="25">
        <f t="shared" si="858"/>
        <v>23.9</v>
      </c>
      <c r="OB215" s="25">
        <f t="shared" si="858"/>
        <v>0</v>
      </c>
      <c r="OC215" s="25">
        <f t="shared" si="859"/>
        <v>23.9</v>
      </c>
      <c r="OD215" s="25">
        <f t="shared" si="860"/>
        <v>58.91</v>
      </c>
      <c r="OE215" s="25">
        <f t="shared" si="860"/>
        <v>0</v>
      </c>
      <c r="OF215" s="25">
        <f t="shared" si="860"/>
        <v>58.91</v>
      </c>
      <c r="OG215" s="25">
        <f t="shared" si="772"/>
        <v>0</v>
      </c>
      <c r="OH215" s="25">
        <f t="shared" si="773"/>
        <v>0</v>
      </c>
      <c r="OI215" s="25">
        <f t="shared" si="774"/>
        <v>0</v>
      </c>
      <c r="OJ215" s="25">
        <f t="shared" si="775"/>
        <v>0</v>
      </c>
      <c r="OK215" s="25">
        <f t="shared" si="776"/>
        <v>0</v>
      </c>
      <c r="OL215" s="25">
        <f t="shared" si="777"/>
        <v>0</v>
      </c>
      <c r="OM215" s="25">
        <f t="shared" si="861"/>
        <v>0</v>
      </c>
      <c r="ON215" s="25">
        <f t="shared" si="861"/>
        <v>0</v>
      </c>
      <c r="OO215" s="25">
        <f t="shared" si="861"/>
        <v>0</v>
      </c>
      <c r="OP215" s="25">
        <f t="shared" si="778"/>
        <v>0</v>
      </c>
      <c r="OQ215" s="25">
        <f t="shared" si="779"/>
        <v>0</v>
      </c>
      <c r="OR215" s="25">
        <f t="shared" si="862"/>
        <v>0</v>
      </c>
      <c r="OS215" s="19">
        <v>538418.18000000005</v>
      </c>
      <c r="OT215" s="19">
        <v>2371277.58</v>
      </c>
    </row>
    <row r="216" spans="1:410" ht="33" customHeight="1" x14ac:dyDescent="0.25">
      <c r="A216" s="18"/>
      <c r="B216" s="18" t="s">
        <v>1007</v>
      </c>
      <c r="C216" s="18">
        <v>653.16999999999996</v>
      </c>
      <c r="D216" s="16" t="e">
        <f>_xlfn.IFNA(INDEX(#REF!,MATCH(E216,#REF!,0)),0)</f>
        <v>#REF!</v>
      </c>
      <c r="E216" s="18" t="s">
        <v>1014</v>
      </c>
      <c r="F216" s="16" t="s">
        <v>765</v>
      </c>
      <c r="G216" s="16" t="s">
        <v>819</v>
      </c>
      <c r="H216" s="16" t="s">
        <v>820</v>
      </c>
      <c r="I216" s="16" t="s">
        <v>768</v>
      </c>
      <c r="J216" s="16" t="s">
        <v>811</v>
      </c>
      <c r="K216" s="16" t="s">
        <v>770</v>
      </c>
      <c r="L216" s="16" t="s">
        <v>771</v>
      </c>
      <c r="M216" s="18">
        <v>2.44</v>
      </c>
      <c r="N216" s="18">
        <v>4.5</v>
      </c>
      <c r="O216" s="18">
        <v>2.84</v>
      </c>
      <c r="P216" s="18">
        <v>4.9000000000000004</v>
      </c>
      <c r="Q216" s="18">
        <v>0.1</v>
      </c>
      <c r="R216" s="18">
        <v>2.64</v>
      </c>
      <c r="S216" s="18">
        <v>4.7</v>
      </c>
      <c r="T216" s="18">
        <v>0.2</v>
      </c>
      <c r="U216" s="18">
        <v>0</v>
      </c>
      <c r="V216" s="18">
        <v>0</v>
      </c>
      <c r="W216" s="18">
        <v>0</v>
      </c>
      <c r="X216" s="18">
        <v>2.44</v>
      </c>
      <c r="Y216" s="18">
        <v>4.5</v>
      </c>
      <c r="Z216" s="20">
        <f t="shared" si="780"/>
        <v>2.8</v>
      </c>
      <c r="AA216" s="18">
        <v>0.2</v>
      </c>
      <c r="AB216" s="18">
        <v>0</v>
      </c>
      <c r="AC216" s="18">
        <v>0</v>
      </c>
      <c r="AD216" s="18">
        <v>0</v>
      </c>
      <c r="AE216" s="18">
        <v>0</v>
      </c>
      <c r="AF216" s="18">
        <v>0</v>
      </c>
      <c r="AG216" s="18">
        <v>0</v>
      </c>
      <c r="AH216" s="18">
        <v>0</v>
      </c>
      <c r="AI216" s="20">
        <f t="shared" si="781"/>
        <v>0</v>
      </c>
      <c r="AJ216" s="18">
        <v>0</v>
      </c>
      <c r="AK216" s="18">
        <v>0</v>
      </c>
      <c r="AL216" s="20">
        <f t="shared" si="782"/>
        <v>0</v>
      </c>
      <c r="AM216" s="18">
        <v>0</v>
      </c>
      <c r="AN216" s="18">
        <v>0</v>
      </c>
      <c r="AO216" s="18">
        <v>0</v>
      </c>
      <c r="AP216" s="18">
        <v>0</v>
      </c>
      <c r="AQ216" s="18">
        <v>0</v>
      </c>
      <c r="AR216" s="18">
        <v>0</v>
      </c>
      <c r="AS216" s="18">
        <v>0</v>
      </c>
      <c r="AT216" s="18">
        <v>0</v>
      </c>
      <c r="AU216" s="18">
        <v>0</v>
      </c>
      <c r="AV216" s="18">
        <v>1</v>
      </c>
      <c r="AW216" s="18">
        <v>0</v>
      </c>
      <c r="AX216" s="18">
        <v>0</v>
      </c>
      <c r="AY216" s="18">
        <v>0</v>
      </c>
      <c r="AZ216" s="18">
        <v>0</v>
      </c>
      <c r="BA216" s="18">
        <v>0</v>
      </c>
      <c r="BB216" s="18">
        <v>0</v>
      </c>
      <c r="BC216" s="18">
        <v>0</v>
      </c>
      <c r="BD216" s="18">
        <v>0</v>
      </c>
      <c r="BE216" s="18">
        <v>2</v>
      </c>
      <c r="BF216" s="18">
        <v>1</v>
      </c>
      <c r="BG216" s="18">
        <v>0</v>
      </c>
      <c r="BH216" s="18">
        <v>0</v>
      </c>
      <c r="BI216" s="18">
        <v>0</v>
      </c>
      <c r="BJ216" s="18">
        <v>0</v>
      </c>
      <c r="BK216" s="18">
        <v>0</v>
      </c>
      <c r="BL216" s="18">
        <v>0</v>
      </c>
      <c r="BM216" s="18">
        <v>0</v>
      </c>
      <c r="BN216" s="18">
        <v>0</v>
      </c>
      <c r="BO216" s="18">
        <v>0</v>
      </c>
      <c r="BP216" s="18">
        <v>0</v>
      </c>
      <c r="BQ216" s="18">
        <v>0</v>
      </c>
      <c r="BR216" s="18">
        <v>0</v>
      </c>
      <c r="BS216" s="18">
        <v>0</v>
      </c>
      <c r="BT216" s="18">
        <v>0</v>
      </c>
      <c r="BU216" s="18">
        <v>0</v>
      </c>
      <c r="BV216" s="18">
        <v>0</v>
      </c>
      <c r="BW216" s="18">
        <v>0</v>
      </c>
      <c r="BX216" s="18">
        <v>0</v>
      </c>
      <c r="BY216" s="18">
        <v>0</v>
      </c>
      <c r="BZ216" s="18">
        <v>0</v>
      </c>
      <c r="CA216" s="16" t="e">
        <f>_xlfn.IFNA(IF(RIGHT(D216,2)="=G",0,INDEX(#REF!,MATCH(E216,#REF!,0))),0)</f>
        <v>#REF!</v>
      </c>
      <c r="CB216" s="16"/>
      <c r="CC216" s="18"/>
      <c r="CD216" s="18"/>
      <c r="CE216" s="18"/>
      <c r="CF216" s="18"/>
      <c r="CG216" s="18"/>
      <c r="CH216" s="18"/>
      <c r="CI216" s="16" t="s">
        <v>98</v>
      </c>
      <c r="CJ216" s="18">
        <v>0</v>
      </c>
      <c r="CK216" s="20">
        <f t="shared" si="648"/>
        <v>2.21</v>
      </c>
      <c r="CL216" s="20">
        <f t="shared" si="783"/>
        <v>2.21</v>
      </c>
      <c r="CM216" s="18">
        <v>20.56</v>
      </c>
      <c r="CN216" s="18">
        <v>22.85</v>
      </c>
      <c r="CO216" s="18">
        <v>22.011000000000003</v>
      </c>
      <c r="CP216" s="22">
        <f t="shared" si="649"/>
        <v>22.01</v>
      </c>
      <c r="CQ216" s="22">
        <f t="shared" si="650"/>
        <v>19.8</v>
      </c>
      <c r="CR216" s="22">
        <f t="shared" si="784"/>
        <v>2.21</v>
      </c>
      <c r="CS216" s="22">
        <f t="shared" si="651"/>
        <v>19.900000000000002</v>
      </c>
      <c r="CT216" s="22">
        <f t="shared" si="652"/>
        <v>20.100000000000001</v>
      </c>
      <c r="CU216" s="18">
        <v>20.100000000000001</v>
      </c>
      <c r="CV216" s="22">
        <f t="shared" si="785"/>
        <v>2.8</v>
      </c>
      <c r="CW216" s="22">
        <f t="shared" si="653"/>
        <v>0</v>
      </c>
      <c r="CX216" s="22">
        <f t="shared" si="654"/>
        <v>0</v>
      </c>
      <c r="CY216" s="22">
        <f t="shared" si="655"/>
        <v>22.85</v>
      </c>
      <c r="CZ216" s="22">
        <f t="shared" si="656"/>
        <v>22.85</v>
      </c>
      <c r="DA216" s="18">
        <v>22.85</v>
      </c>
      <c r="DB216" s="20">
        <f t="shared" si="786"/>
        <v>3.05</v>
      </c>
      <c r="DC216" s="20">
        <f t="shared" si="787"/>
        <v>0.84</v>
      </c>
      <c r="DD216" s="20">
        <f t="shared" si="788"/>
        <v>2.21</v>
      </c>
      <c r="DE216" s="20">
        <f t="shared" si="657"/>
        <v>0.1</v>
      </c>
      <c r="DF216" s="20">
        <f t="shared" si="658"/>
        <v>0.2</v>
      </c>
      <c r="DG216" s="20">
        <f t="shared" si="659"/>
        <v>1.91</v>
      </c>
      <c r="DH216" s="20">
        <f t="shared" si="660"/>
        <v>0</v>
      </c>
      <c r="DI216" s="20">
        <f t="shared" si="661"/>
        <v>0</v>
      </c>
      <c r="DJ216" s="20">
        <f t="shared" si="662"/>
        <v>0</v>
      </c>
      <c r="DK216" s="20">
        <f t="shared" si="789"/>
        <v>2.21</v>
      </c>
      <c r="DL216" s="20">
        <f t="shared" si="790"/>
        <v>0</v>
      </c>
      <c r="DM216" s="20">
        <f t="shared" si="791"/>
        <v>0</v>
      </c>
      <c r="DN216" s="20">
        <f t="shared" si="792"/>
        <v>0</v>
      </c>
      <c r="DO216" s="18">
        <v>5.1000000000000005</v>
      </c>
      <c r="DP216" s="18">
        <v>0</v>
      </c>
      <c r="DQ216" s="18">
        <v>1</v>
      </c>
      <c r="DR216" s="18">
        <v>1</v>
      </c>
      <c r="DS216" s="25">
        <f t="shared" si="793"/>
        <v>5.0999999999999996</v>
      </c>
      <c r="DT216" s="25">
        <f t="shared" si="794"/>
        <v>0</v>
      </c>
      <c r="DU216" s="25">
        <f t="shared" si="795"/>
        <v>11.27</v>
      </c>
      <c r="DV216" s="25">
        <f t="shared" si="796"/>
        <v>0</v>
      </c>
      <c r="DW216" s="25">
        <f t="shared" si="797"/>
        <v>11.27</v>
      </c>
      <c r="DX216" s="25">
        <f t="shared" si="798"/>
        <v>0</v>
      </c>
      <c r="DY216" s="25">
        <f t="shared" si="799"/>
        <v>0</v>
      </c>
      <c r="DZ216" s="25">
        <f t="shared" si="800"/>
        <v>0</v>
      </c>
      <c r="EA216" s="25">
        <f t="shared" si="801"/>
        <v>0</v>
      </c>
      <c r="EB216" s="25">
        <f t="shared" si="802"/>
        <v>0</v>
      </c>
      <c r="EC216" s="25">
        <f t="shared" si="803"/>
        <v>0</v>
      </c>
      <c r="ED216" s="25">
        <f t="shared" si="804"/>
        <v>0</v>
      </c>
      <c r="EE216" s="25">
        <f t="shared" si="804"/>
        <v>0</v>
      </c>
      <c r="EF216" s="25">
        <f t="shared" si="805"/>
        <v>0</v>
      </c>
      <c r="EG216" s="25">
        <f t="shared" si="806"/>
        <v>0</v>
      </c>
      <c r="EH216" s="25">
        <f t="shared" si="806"/>
        <v>0</v>
      </c>
      <c r="EI216" s="25">
        <f t="shared" si="807"/>
        <v>0</v>
      </c>
      <c r="EJ216" s="18"/>
      <c r="EK216" s="18"/>
      <c r="EL216" s="18"/>
      <c r="EM216" s="18"/>
      <c r="EN216" s="16"/>
      <c r="EO216" s="16"/>
      <c r="EP216" s="16">
        <f>IF(OR(EN216="Cống tròn",EN216="Cống hộp",EN216="Ống nhựa"),INDEX(#REF!,MATCH(E216,#REF!,0)),IF(OR(EN216="Rãnh xây",EN216="Rãnh bê tông"),INDEX(#REF!,MATCH(E216,#REF!,0)),0))</f>
        <v>0</v>
      </c>
      <c r="EQ216" s="18"/>
      <c r="ER216" s="18"/>
      <c r="ES216" s="25">
        <f t="shared" si="808"/>
        <v>0</v>
      </c>
      <c r="ET216" s="1" t="str">
        <f>_xlfn.IFNA(IF(EN216="Cống tròn",INDEX(#REF!,MATCH(E216,#REF!,0)),IF(EN216="Cống hộp",INDEX(#REF!,MATCH(E216,#REF!,0)),EU216&amp;" ,"&amp;EV216)),0)</f>
        <v xml:space="preserve"> ,</v>
      </c>
      <c r="EU216" s="16"/>
      <c r="EV216" s="16"/>
      <c r="EW216" s="16" t="e">
        <f>_xlfn.IFNA(INDEX(#REF!,MATCH(E216,#REF!,0)),0)</f>
        <v>#REF!</v>
      </c>
      <c r="EX216" s="16"/>
      <c r="EY216" s="18">
        <v>0</v>
      </c>
      <c r="EZ216" s="18">
        <v>0</v>
      </c>
      <c r="FA216" s="18">
        <v>0</v>
      </c>
      <c r="FB216" s="19">
        <v>0</v>
      </c>
      <c r="FC216" s="19">
        <v>0</v>
      </c>
      <c r="FD216" s="25">
        <f t="shared" si="663"/>
        <v>0</v>
      </c>
      <c r="FE216" s="25">
        <f t="shared" si="809"/>
        <v>0</v>
      </c>
      <c r="FF216" s="18">
        <v>0</v>
      </c>
      <c r="FG216" s="18">
        <v>0</v>
      </c>
      <c r="FH216" s="18">
        <v>0</v>
      </c>
      <c r="FI216" s="25">
        <f t="shared" si="810"/>
        <v>0</v>
      </c>
      <c r="FJ216" s="18">
        <v>0</v>
      </c>
      <c r="FK216" s="18">
        <v>0</v>
      </c>
      <c r="FL216" s="18">
        <v>0</v>
      </c>
      <c r="FM216" s="18">
        <v>0</v>
      </c>
      <c r="FN216" s="18">
        <v>0</v>
      </c>
      <c r="FO216" s="25">
        <f t="shared" si="811"/>
        <v>0</v>
      </c>
      <c r="FP216" s="18">
        <v>0</v>
      </c>
      <c r="FQ216" s="18">
        <v>0</v>
      </c>
      <c r="FR216" s="25">
        <f t="shared" si="664"/>
        <v>0</v>
      </c>
      <c r="FS216" s="25">
        <f t="shared" si="665"/>
        <v>0</v>
      </c>
      <c r="FT216" s="25">
        <f t="shared" si="666"/>
        <v>0</v>
      </c>
      <c r="FU216" s="25">
        <f t="shared" si="667"/>
        <v>0</v>
      </c>
      <c r="FV216" s="25" t="str">
        <f t="shared" si="812"/>
        <v>Đủ</v>
      </c>
      <c r="FW216" s="25">
        <f t="shared" si="813"/>
        <v>0</v>
      </c>
      <c r="FX216" s="16"/>
      <c r="FY216" s="16"/>
      <c r="FZ216" s="16"/>
      <c r="GA216" s="16"/>
      <c r="GB216" s="19">
        <v>0</v>
      </c>
      <c r="GC216" s="19">
        <v>0</v>
      </c>
      <c r="GD216" s="19">
        <v>0</v>
      </c>
      <c r="GE216" s="19">
        <v>0</v>
      </c>
      <c r="GF216" s="19">
        <v>0</v>
      </c>
      <c r="GG216" s="19">
        <v>0</v>
      </c>
      <c r="GH216" s="19">
        <v>0</v>
      </c>
      <c r="GI216" s="19">
        <v>0</v>
      </c>
      <c r="GJ216" s="19">
        <v>0</v>
      </c>
      <c r="GK216" s="19">
        <v>0</v>
      </c>
      <c r="GL216" s="25">
        <f t="shared" si="668"/>
        <v>0</v>
      </c>
      <c r="GM216" s="25">
        <f t="shared" si="814"/>
        <v>0</v>
      </c>
      <c r="GN216" s="19">
        <v>0</v>
      </c>
      <c r="GO216" s="19">
        <v>0</v>
      </c>
      <c r="GP216" s="19">
        <v>0</v>
      </c>
      <c r="GQ216" s="19">
        <v>0</v>
      </c>
      <c r="GR216" s="1" t="e">
        <f>_xlfn.IFNA(INDEX(#REF!,MATCH(E216,#REF!,0)),0)</f>
        <v>#REF!</v>
      </c>
      <c r="GS216" s="16"/>
      <c r="GT216" s="18">
        <v>0</v>
      </c>
      <c r="GU216" s="18">
        <v>0</v>
      </c>
      <c r="GV216" s="18">
        <v>0</v>
      </c>
      <c r="GW216" s="18">
        <v>0</v>
      </c>
      <c r="GX216" s="25">
        <f t="shared" si="669"/>
        <v>0</v>
      </c>
      <c r="GY216" s="25">
        <f t="shared" si="670"/>
        <v>0</v>
      </c>
      <c r="GZ216" s="25">
        <f t="shared" si="815"/>
        <v>0</v>
      </c>
      <c r="HA216" s="1" t="e" cm="1">
        <f t="array" ref="HA216">INDEX(#REF!,MATCH(EJ216&amp;EK216&amp;HD216&amp;HE216&amp;HF216,#REF!&amp;#REF!&amp;#REF!&amp;#REF!&amp;#REF!,0))</f>
        <v>#REF!</v>
      </c>
      <c r="HB216" s="16"/>
      <c r="HC216" s="25">
        <f t="shared" si="816"/>
        <v>0</v>
      </c>
      <c r="HD216" s="18">
        <v>0</v>
      </c>
      <c r="HE216" s="18">
        <v>0</v>
      </c>
      <c r="HF216" s="18">
        <v>0</v>
      </c>
      <c r="HG216" s="1" t="e" cm="1">
        <f t="array" ref="HG216">INDEX(#REF!,MATCH(EJ216&amp;EK216&amp;HJ216&amp;HK216&amp;HL216,#REF!&amp;#REF!&amp;#REF!&amp;#REF!&amp;#REF!,0))</f>
        <v>#REF!</v>
      </c>
      <c r="HH216" s="16"/>
      <c r="HI216" s="25">
        <f t="shared" si="817"/>
        <v>0</v>
      </c>
      <c r="HJ216" s="25">
        <f t="shared" si="818"/>
        <v>0</v>
      </c>
      <c r="HK216" s="19">
        <v>0</v>
      </c>
      <c r="HL216" s="19">
        <v>0</v>
      </c>
      <c r="HM216" s="18">
        <v>0.01</v>
      </c>
      <c r="HN216" s="18">
        <v>1</v>
      </c>
      <c r="HO216" s="25">
        <f t="shared" si="819"/>
        <v>0</v>
      </c>
      <c r="HP216" s="25">
        <f t="shared" si="820"/>
        <v>0</v>
      </c>
      <c r="HQ216" s="25">
        <f t="shared" si="821"/>
        <v>0</v>
      </c>
      <c r="HR216" s="25">
        <f t="shared" si="822"/>
        <v>0</v>
      </c>
      <c r="HS216" s="25">
        <f t="shared" si="823"/>
        <v>0</v>
      </c>
      <c r="HT216" s="19">
        <v>0</v>
      </c>
      <c r="HU216" s="19">
        <v>0</v>
      </c>
      <c r="HV216" s="19">
        <v>0</v>
      </c>
      <c r="HW216" s="25">
        <f t="shared" si="824"/>
        <v>0</v>
      </c>
      <c r="HX216" s="19">
        <v>0</v>
      </c>
      <c r="HY216" s="19">
        <v>0</v>
      </c>
      <c r="HZ216" s="18">
        <v>0</v>
      </c>
      <c r="IA216" s="20">
        <f>ROUND(IF(EN216="Cống tròn",IF(EN216="Cống tròn",IF(EU216="Không có móng",IQ216-FF216,IF(EU216="Đế",IP216-FN216,IF(OR(EU216="Móng bê tông",EU216="Móng bê tông kết hợp đế"),II216-FJ216,0))),0),IF(EN216="Cống hộp",IF(AND(EN216="Cống hộp",EU216="Không có móng"),IQ216-GF216,IF(AND(EN216="Cống hộp",EU216="Móng bê tông"),IJ216-GB216,0)),IF(OR(EN216="Rãnh xây",EN216="Rãnh bê tông"),IF(OR(EN216="Rãnh xây",EN216="Rãnh bê tông"),IK216-GB216,0),IF(EN216="Ống nhựa",IF(AND(EN216="Ống nhựa",EU216="Không đắp cát"),IQ216-HT216,IF(AND(EN216="Ống nhựa",EU216="Đắp cát"),IH216-HX216,0)),IF(EN216="Rãnh thang",IF(EN216="Rãnh thang",IF(EU216="Móng bê tông",#REF!-#REF!,IQ216),0),0))))),2)</f>
        <v>0</v>
      </c>
      <c r="IB216" s="20">
        <f t="shared" si="825"/>
        <v>0</v>
      </c>
      <c r="IC216" s="20">
        <f t="shared" si="671"/>
        <v>0</v>
      </c>
      <c r="ID216" s="20">
        <f t="shared" si="672"/>
        <v>0</v>
      </c>
      <c r="IE216" s="20">
        <f t="shared" si="673"/>
        <v>0</v>
      </c>
      <c r="IF216" s="20">
        <f t="shared" si="674"/>
        <v>0</v>
      </c>
      <c r="IG216" s="20">
        <f>IF(EN216="Rãnh thang",IF(AND(EN216="Rãnh thang",EU216="Móng bê tông"),IQ216-#REF!,0),IF(EN216="Ống nhựa",IF(AND(EN216="Ống nhựa",EU216="Đắp cát"),IQ216-HT216,0),IF(EN216="Cống tròn",IF(EN216="Cống tròn",IF(OR(EU216="Móng bê tông",EU216="Móng bê tông kết hợp đế"),IM216-FL216,0),0),IF(EN216="Cống hộp",IF(AND(EN216="Cống hộp",EU216="Móng bê tông"),IN216-GD216,0),IF(OR(EN216="Rãnh xây",EN216="Rãnh bê tông"),IF(AND(EN216="Rãnh xây",EU216="Móng bê tông"),IO216-GD216,IF(AND(EN216="Rãnh bê tông",EU216="Móng bê tông"),IO216-GD216,0)),0)))))</f>
        <v>0</v>
      </c>
      <c r="IH216" s="20">
        <f t="shared" si="675"/>
        <v>0</v>
      </c>
      <c r="II216" s="20">
        <f t="shared" si="676"/>
        <v>0</v>
      </c>
      <c r="IJ216" s="20">
        <f t="shared" si="677"/>
        <v>0</v>
      </c>
      <c r="IK216" s="20">
        <f t="shared" si="678"/>
        <v>0</v>
      </c>
      <c r="IL216" s="20">
        <f t="shared" si="679"/>
        <v>0</v>
      </c>
      <c r="IM216" s="20">
        <f t="shared" si="680"/>
        <v>0</v>
      </c>
      <c r="IN216" s="20">
        <f t="shared" si="681"/>
        <v>0</v>
      </c>
      <c r="IO216" s="20">
        <f t="shared" si="682"/>
        <v>0</v>
      </c>
      <c r="IP216" s="20">
        <f t="shared" si="683"/>
        <v>0</v>
      </c>
      <c r="IQ216" s="18">
        <v>0</v>
      </c>
      <c r="IR216" s="25">
        <f t="shared" si="826"/>
        <v>0</v>
      </c>
      <c r="IS216" s="25">
        <f t="shared" si="684"/>
        <v>0</v>
      </c>
      <c r="IT216" s="25">
        <f t="shared" si="685"/>
        <v>0</v>
      </c>
      <c r="IU216" s="25">
        <f>ROUND(IF(EN216="Cống tròn",IF(EN216="Cống tròn",IV216+FF216,0),IF(EN216="Cống hộp",IF(EN216="Cống hộp",IV216+GP216,0),IF(OR(EN216="Rãnh xây",EN216="Rãnh bê tông"),IF(OR(EN216="Rãnh xây",EN216="Rãnh bê tông"),IV216+GP216,0),IF(EN216="ống nhựa",IF(EN216="Ống nhựa",IV216+HT216,0),IF(EN216="Rãnh thang",IF(EN216="Rãnh thang",IQ216+#REF!,0),0))))),2)</f>
        <v>0</v>
      </c>
      <c r="IV216" s="18">
        <v>0</v>
      </c>
      <c r="IW216" s="25">
        <f t="shared" si="686"/>
        <v>0</v>
      </c>
      <c r="IX216" s="25">
        <f t="shared" si="687"/>
        <v>0</v>
      </c>
      <c r="IY216" s="25">
        <f t="shared" si="688"/>
        <v>0</v>
      </c>
      <c r="IZ216" s="25">
        <f t="shared" si="689"/>
        <v>0</v>
      </c>
      <c r="JA216" s="25">
        <f t="shared" si="690"/>
        <v>0</v>
      </c>
      <c r="JB216" s="18">
        <v>0</v>
      </c>
      <c r="JC216" s="20">
        <f>ROUND(IF(EN216="Cống tròn",IF(EN216="Cống tròn",IF(EU216="Không có móng",JS216-FF216,IF(EU216="Đế",JR216-FN216,IF(OR(EU216="Móng bê tông",EU216="Móng bê tông kết hợp đế"),JK216-FJ216,0))),0),IF(EN216="Cống hộp",IF(AND(EN216="Cống hộp",EU216="Không có móng"),JS216-GF216,IF(AND(EN216="Cống hộp",EU216="Móng bê tông"),JL216-GB216,0)),IF(OR(EN216="Rãnh xây",EN216="Rãnh bê tông"),IF(OR(EN216="Rãnh xây",EN216="Rãnh bê tông"),JM216-GB216,0),IF(EN216="Ống nhựa",IF(AND(EN216="Ống nhựa",EU216="Không đắp cát"),JS216-HT216,IF(AND(EN216="Ống nhựa",EU216="Đắp cát"),JJ216-HX216,0)),IF(EN216="Rãnh thang",IF(EN216="Rãnh thang",IF(EU216="Móng bê tông",#REF!-#REF!,JS216),0),0))))),2)</f>
        <v>0</v>
      </c>
      <c r="JD216" s="20">
        <f t="shared" si="827"/>
        <v>0</v>
      </c>
      <c r="JE216" s="20">
        <f t="shared" si="691"/>
        <v>0</v>
      </c>
      <c r="JF216" s="20">
        <f t="shared" si="692"/>
        <v>0</v>
      </c>
      <c r="JG216" s="20">
        <f t="shared" si="693"/>
        <v>0</v>
      </c>
      <c r="JH216" s="20">
        <f t="shared" si="694"/>
        <v>0</v>
      </c>
      <c r="JI216" s="20">
        <f>IF(EN216="Rãnh thang",IF(AND(EN216="Rãnh thang",EU216="Móng bê tông"),JS216-#REF!,0),IF(EN216="Ống nhựa",IF(AND(EN216="Ống nhựa",EU216="Đắp cát"),JS216-HT216,0),IF(EN216="Cống tròn",IF(EN216="Cống tròn",IF(OR(EU216="Móng bê tông",EU216="Móng bê tông kết hợp đế"),JO216-FL216,0),0),IF(EN216="Cống hộp",IF(AND(EN216="Cống hộp",EU216="Móng bê tông"),JP216-GD216,0),IF(OR(EN216="Rãnh xây",EN216="Rãnh bê tông"),IF(AND(EN216="Rãnh xây",EU216="Móng bê tông"),JQ216-GD216,IF(AND(EN216="Rãnh bê tông",EU216="Móng bê tông"),JQ216-GD216,0)),0)))))</f>
        <v>0</v>
      </c>
      <c r="JJ216" s="20">
        <f t="shared" si="695"/>
        <v>0</v>
      </c>
      <c r="JK216" s="20">
        <f t="shared" si="696"/>
        <v>0</v>
      </c>
      <c r="JL216" s="20">
        <f t="shared" si="697"/>
        <v>0</v>
      </c>
      <c r="JM216" s="20">
        <f t="shared" si="698"/>
        <v>0</v>
      </c>
      <c r="JN216" s="20">
        <f t="shared" si="699"/>
        <v>0</v>
      </c>
      <c r="JO216" s="20">
        <f t="shared" si="700"/>
        <v>0</v>
      </c>
      <c r="JP216" s="20">
        <f t="shared" si="701"/>
        <v>0</v>
      </c>
      <c r="JQ216" s="20">
        <f t="shared" si="702"/>
        <v>0</v>
      </c>
      <c r="JR216" s="20">
        <f t="shared" si="703"/>
        <v>0</v>
      </c>
      <c r="JS216" s="26">
        <v>0</v>
      </c>
      <c r="JT216" s="25">
        <f t="shared" si="828"/>
        <v>0</v>
      </c>
      <c r="JU216" s="25">
        <f t="shared" si="704"/>
        <v>0</v>
      </c>
      <c r="JV216" s="25">
        <f t="shared" si="705"/>
        <v>0</v>
      </c>
      <c r="JW216" s="25">
        <f>ROUND(IF(EN216="Cống tròn",IF(EN216="Cống tròn",JX216+FF216,0),IF(EN216="Cống hộp",IF(EN216="Cống hộp",JX216+GP216,0),IF(OR(EN216="Rãnh xây",EN216="Rãnh bê tông"),IF(OR(EN216="Rãnh xây",EN216="Rãnh bê tông"),JX216+GP216,0),IF(EN216="ống nhựa",IF(EN216="Ống nhựa",JX216+HT216,0),IF(EN216="Rãnh thang",IF(EN216="Rãnh thang",JS216+#REF!,0),0))))),2)</f>
        <v>0</v>
      </c>
      <c r="JX216" s="27">
        <v>0</v>
      </c>
      <c r="JY216" s="25">
        <f t="shared" si="706"/>
        <v>0</v>
      </c>
      <c r="JZ216" s="25">
        <f t="shared" si="707"/>
        <v>0</v>
      </c>
      <c r="KA216" s="25">
        <f t="shared" si="708"/>
        <v>0</v>
      </c>
      <c r="KB216" s="25">
        <f t="shared" si="709"/>
        <v>0</v>
      </c>
      <c r="KC216" s="25">
        <f t="shared" si="710"/>
        <v>0</v>
      </c>
      <c r="KD216" s="28" t="s">
        <v>98</v>
      </c>
      <c r="KE216" s="27">
        <v>0</v>
      </c>
      <c r="KF216" s="25">
        <f t="shared" si="711"/>
        <v>0</v>
      </c>
      <c r="KG216" s="25">
        <f t="shared" si="829"/>
        <v>0</v>
      </c>
      <c r="KH216" s="27">
        <v>0</v>
      </c>
      <c r="KI216" s="25">
        <f t="shared" si="712"/>
        <v>0</v>
      </c>
      <c r="KJ216" s="25">
        <f t="shared" si="830"/>
        <v>0</v>
      </c>
      <c r="KK216" s="25">
        <f t="shared" si="713"/>
        <v>0</v>
      </c>
      <c r="KL216" s="25">
        <f t="shared" si="714"/>
        <v>0</v>
      </c>
      <c r="KM216" s="25">
        <f t="shared" si="831"/>
        <v>0</v>
      </c>
      <c r="KN216" s="25">
        <f t="shared" si="715"/>
        <v>0</v>
      </c>
      <c r="KO216" s="25">
        <f t="shared" si="716"/>
        <v>0</v>
      </c>
      <c r="KP216" s="25">
        <f t="shared" si="832"/>
        <v>0</v>
      </c>
      <c r="KQ216" s="25">
        <f t="shared" si="717"/>
        <v>0</v>
      </c>
      <c r="KR216" s="25">
        <f t="shared" si="718"/>
        <v>0</v>
      </c>
      <c r="KS216" s="25">
        <f t="shared" si="833"/>
        <v>0</v>
      </c>
      <c r="KT216" s="25">
        <f t="shared" si="719"/>
        <v>0</v>
      </c>
      <c r="KU216" s="25">
        <f t="shared" si="720"/>
        <v>0</v>
      </c>
      <c r="KV216" s="25">
        <f t="shared" si="834"/>
        <v>0</v>
      </c>
      <c r="KW216" s="25">
        <f t="shared" si="721"/>
        <v>0</v>
      </c>
      <c r="KX216" s="25">
        <f t="shared" si="722"/>
        <v>0</v>
      </c>
      <c r="KY216" s="25">
        <f t="shared" si="835"/>
        <v>0</v>
      </c>
      <c r="KZ216" s="25">
        <f t="shared" si="723"/>
        <v>0</v>
      </c>
      <c r="LA216" s="25">
        <f t="shared" si="724"/>
        <v>0</v>
      </c>
      <c r="LB216" s="25">
        <f t="shared" si="836"/>
        <v>0</v>
      </c>
      <c r="LC216" s="25">
        <f t="shared" si="725"/>
        <v>0</v>
      </c>
      <c r="LD216" s="25">
        <f t="shared" si="726"/>
        <v>0</v>
      </c>
      <c r="LE216" s="25">
        <f t="shared" si="837"/>
        <v>0</v>
      </c>
      <c r="LF216" s="25">
        <f t="shared" si="727"/>
        <v>0</v>
      </c>
      <c r="LG216" s="25">
        <f t="shared" si="728"/>
        <v>0</v>
      </c>
      <c r="LH216" s="25">
        <f t="shared" si="838"/>
        <v>0</v>
      </c>
      <c r="LI216" s="25">
        <f t="shared" si="729"/>
        <v>0</v>
      </c>
      <c r="LJ216" s="25">
        <f t="shared" si="730"/>
        <v>0</v>
      </c>
      <c r="LK216" s="25">
        <f t="shared" si="839"/>
        <v>0</v>
      </c>
      <c r="LL216" s="25">
        <f t="shared" si="731"/>
        <v>0</v>
      </c>
      <c r="LM216" s="25">
        <f t="shared" si="732"/>
        <v>0</v>
      </c>
      <c r="LN216" s="25">
        <f t="shared" si="840"/>
        <v>0</v>
      </c>
      <c r="LO216" s="25">
        <f t="shared" si="733"/>
        <v>0</v>
      </c>
      <c r="LP216" s="25">
        <f t="shared" si="734"/>
        <v>0</v>
      </c>
      <c r="LQ216" s="25">
        <f t="shared" si="841"/>
        <v>0</v>
      </c>
      <c r="LR216" s="25">
        <f t="shared" si="735"/>
        <v>0</v>
      </c>
      <c r="LS216" s="25">
        <f t="shared" si="736"/>
        <v>0</v>
      </c>
      <c r="LT216" s="25">
        <f t="shared" si="842"/>
        <v>0</v>
      </c>
      <c r="LU216" s="25">
        <f t="shared" si="737"/>
        <v>0</v>
      </c>
      <c r="LV216" s="25">
        <f t="shared" si="738"/>
        <v>0</v>
      </c>
      <c r="LW216" s="25">
        <f t="shared" si="843"/>
        <v>0</v>
      </c>
      <c r="LX216" s="25">
        <f t="shared" si="739"/>
        <v>0</v>
      </c>
      <c r="LY216" s="25">
        <f t="shared" si="740"/>
        <v>0</v>
      </c>
      <c r="LZ216" s="25">
        <f t="shared" si="844"/>
        <v>0</v>
      </c>
      <c r="MA216" s="25">
        <f t="shared" si="741"/>
        <v>0</v>
      </c>
      <c r="MB216" s="25">
        <f t="shared" si="742"/>
        <v>0</v>
      </c>
      <c r="MC216" s="25">
        <f t="shared" si="845"/>
        <v>0</v>
      </c>
      <c r="MD216" s="25">
        <f t="shared" si="743"/>
        <v>0</v>
      </c>
      <c r="ME216" s="25">
        <f t="shared" si="744"/>
        <v>0</v>
      </c>
      <c r="MF216" s="25">
        <f t="shared" si="846"/>
        <v>0</v>
      </c>
      <c r="MG216" s="25">
        <f t="shared" si="745"/>
        <v>0</v>
      </c>
      <c r="MH216" s="25">
        <f t="shared" si="746"/>
        <v>0</v>
      </c>
      <c r="MI216" s="25">
        <f t="shared" si="847"/>
        <v>0</v>
      </c>
      <c r="MJ216" s="25">
        <f t="shared" si="747"/>
        <v>0</v>
      </c>
      <c r="MK216" s="25">
        <f t="shared" si="748"/>
        <v>0</v>
      </c>
      <c r="ML216" s="25">
        <f t="shared" si="848"/>
        <v>0</v>
      </c>
      <c r="MM216" s="25">
        <f t="shared" si="749"/>
        <v>0</v>
      </c>
      <c r="MN216" s="25">
        <f t="shared" si="750"/>
        <v>0</v>
      </c>
      <c r="MO216" s="25">
        <f t="shared" si="849"/>
        <v>0</v>
      </c>
      <c r="MP216" s="25">
        <f t="shared" si="751"/>
        <v>0</v>
      </c>
      <c r="MQ216" s="25">
        <f t="shared" si="752"/>
        <v>0</v>
      </c>
      <c r="MR216" s="25">
        <f t="shared" si="850"/>
        <v>0</v>
      </c>
      <c r="MS216" s="29">
        <v>0</v>
      </c>
      <c r="MT216" s="29">
        <v>0</v>
      </c>
      <c r="MU216" s="29">
        <v>1</v>
      </c>
      <c r="MV216" s="29">
        <v>1</v>
      </c>
      <c r="MW216" s="25">
        <f t="shared" si="753"/>
        <v>0</v>
      </c>
      <c r="MX216" s="25">
        <f t="shared" si="754"/>
        <v>0</v>
      </c>
      <c r="MY216" s="25">
        <f t="shared" si="755"/>
        <v>0</v>
      </c>
      <c r="MZ216" s="25">
        <f t="shared" si="756"/>
        <v>0</v>
      </c>
      <c r="NA216" s="25">
        <f t="shared" si="757"/>
        <v>0</v>
      </c>
      <c r="NB216" s="25">
        <f t="shared" si="758"/>
        <v>0</v>
      </c>
      <c r="NC216" s="25">
        <f t="shared" si="759"/>
        <v>0</v>
      </c>
      <c r="ND216" s="25">
        <f t="shared" si="760"/>
        <v>0</v>
      </c>
      <c r="NE216" s="25">
        <f t="shared" si="851"/>
        <v>0</v>
      </c>
      <c r="NF216" s="25">
        <f t="shared" si="851"/>
        <v>0</v>
      </c>
      <c r="NG216" s="25">
        <f t="shared" si="851"/>
        <v>0</v>
      </c>
      <c r="NH216" s="25">
        <f t="shared" si="851"/>
        <v>0</v>
      </c>
      <c r="NI216" s="25">
        <f t="shared" si="761"/>
        <v>0</v>
      </c>
      <c r="NJ216" s="25">
        <f t="shared" si="762"/>
        <v>0</v>
      </c>
      <c r="NK216" s="25">
        <f t="shared" si="763"/>
        <v>0</v>
      </c>
      <c r="NL216" s="25">
        <f t="shared" si="764"/>
        <v>0</v>
      </c>
      <c r="NM216" s="25">
        <f t="shared" si="765"/>
        <v>0</v>
      </c>
      <c r="NN216" s="25">
        <f t="shared" si="852"/>
        <v>0</v>
      </c>
      <c r="NO216" s="25">
        <f t="shared" si="766"/>
        <v>0</v>
      </c>
      <c r="NP216" s="25">
        <f t="shared" si="767"/>
        <v>0</v>
      </c>
      <c r="NQ216" s="25">
        <f t="shared" si="853"/>
        <v>0</v>
      </c>
      <c r="NR216" s="25">
        <f t="shared" si="768"/>
        <v>0</v>
      </c>
      <c r="NS216" s="25">
        <f t="shared" si="769"/>
        <v>0</v>
      </c>
      <c r="NT216" s="25">
        <f t="shared" si="854"/>
        <v>0</v>
      </c>
      <c r="NU216" s="25">
        <f t="shared" si="770"/>
        <v>0</v>
      </c>
      <c r="NV216" s="25">
        <f t="shared" si="771"/>
        <v>0</v>
      </c>
      <c r="NW216" s="25">
        <f t="shared" si="855"/>
        <v>0</v>
      </c>
      <c r="NX216" s="25">
        <f t="shared" si="856"/>
        <v>0</v>
      </c>
      <c r="NY216" s="25">
        <f t="shared" si="856"/>
        <v>0</v>
      </c>
      <c r="NZ216" s="25">
        <f t="shared" si="857"/>
        <v>0</v>
      </c>
      <c r="OA216" s="25">
        <f t="shared" si="858"/>
        <v>0</v>
      </c>
      <c r="OB216" s="25">
        <f t="shared" si="858"/>
        <v>0</v>
      </c>
      <c r="OC216" s="25">
        <f t="shared" si="859"/>
        <v>0</v>
      </c>
      <c r="OD216" s="25">
        <f t="shared" si="860"/>
        <v>0</v>
      </c>
      <c r="OE216" s="25">
        <f t="shared" si="860"/>
        <v>0</v>
      </c>
      <c r="OF216" s="25">
        <f t="shared" si="860"/>
        <v>0</v>
      </c>
      <c r="OG216" s="25">
        <f t="shared" si="772"/>
        <v>0</v>
      </c>
      <c r="OH216" s="25">
        <f t="shared" si="773"/>
        <v>0</v>
      </c>
      <c r="OI216" s="25">
        <f t="shared" si="774"/>
        <v>0</v>
      </c>
      <c r="OJ216" s="25">
        <f t="shared" si="775"/>
        <v>0</v>
      </c>
      <c r="OK216" s="25">
        <f t="shared" si="776"/>
        <v>0</v>
      </c>
      <c r="OL216" s="25">
        <f t="shared" si="777"/>
        <v>0</v>
      </c>
      <c r="OM216" s="25">
        <f t="shared" si="861"/>
        <v>0</v>
      </c>
      <c r="ON216" s="25">
        <f t="shared" si="861"/>
        <v>0</v>
      </c>
      <c r="OO216" s="25">
        <f t="shared" si="861"/>
        <v>0</v>
      </c>
      <c r="OP216" s="25">
        <f t="shared" si="778"/>
        <v>0</v>
      </c>
      <c r="OQ216" s="25">
        <f t="shared" si="779"/>
        <v>0</v>
      </c>
      <c r="OR216" s="25">
        <f t="shared" si="862"/>
        <v>0</v>
      </c>
      <c r="OS216" s="19">
        <v>538412.57999999996</v>
      </c>
      <c r="OT216" s="19">
        <v>2371325.182</v>
      </c>
    </row>
    <row r="217" spans="1:410" ht="33" customHeight="1" x14ac:dyDescent="0.25">
      <c r="A217" s="18"/>
      <c r="B217" s="18" t="s">
        <v>1007</v>
      </c>
      <c r="C217" s="18">
        <v>73.7</v>
      </c>
      <c r="D217" s="16" t="e">
        <f>_xlfn.IFNA(INDEX(#REF!,MATCH(E217,#REF!,0)),0)</f>
        <v>#REF!</v>
      </c>
      <c r="E217" s="18" t="s">
        <v>1015</v>
      </c>
      <c r="F217" s="16" t="s">
        <v>765</v>
      </c>
      <c r="G217" s="16" t="s">
        <v>766</v>
      </c>
      <c r="H217" s="16" t="s">
        <v>767</v>
      </c>
      <c r="I217" s="16" t="s">
        <v>768</v>
      </c>
      <c r="J217" s="16" t="s">
        <v>811</v>
      </c>
      <c r="K217" s="16" t="s">
        <v>770</v>
      </c>
      <c r="L217" s="16" t="s">
        <v>771</v>
      </c>
      <c r="M217" s="18">
        <v>1.8399999999999999</v>
      </c>
      <c r="N217" s="18">
        <v>1.8399999999999999</v>
      </c>
      <c r="O217" s="18">
        <v>2.2399999999999998</v>
      </c>
      <c r="P217" s="18">
        <v>2.2399999999999998</v>
      </c>
      <c r="Q217" s="18">
        <v>0.1</v>
      </c>
      <c r="R217" s="18">
        <v>2.04</v>
      </c>
      <c r="S217" s="18">
        <v>2.04</v>
      </c>
      <c r="T217" s="18">
        <v>0.2</v>
      </c>
      <c r="U217" s="18">
        <v>0</v>
      </c>
      <c r="V217" s="18">
        <v>0</v>
      </c>
      <c r="W217" s="18">
        <v>0</v>
      </c>
      <c r="X217" s="18">
        <v>1.8399999999999999</v>
      </c>
      <c r="Y217" s="18">
        <v>1.7999999999999998</v>
      </c>
      <c r="Z217" s="20">
        <f t="shared" si="780"/>
        <v>1.6</v>
      </c>
      <c r="AA217" s="18">
        <v>0.22</v>
      </c>
      <c r="AB217" s="18">
        <v>0</v>
      </c>
      <c r="AC217" s="18">
        <v>0</v>
      </c>
      <c r="AD217" s="18">
        <v>0</v>
      </c>
      <c r="AE217" s="18">
        <v>0</v>
      </c>
      <c r="AF217" s="18">
        <v>0</v>
      </c>
      <c r="AG217" s="18">
        <v>1.4</v>
      </c>
      <c r="AH217" s="18">
        <v>1.4</v>
      </c>
      <c r="AI217" s="20">
        <f t="shared" si="781"/>
        <v>1.75</v>
      </c>
      <c r="AJ217" s="18">
        <v>0</v>
      </c>
      <c r="AK217" s="18">
        <v>0</v>
      </c>
      <c r="AL217" s="20">
        <f t="shared" si="782"/>
        <v>0</v>
      </c>
      <c r="AM217" s="18">
        <v>1.8399999999999999</v>
      </c>
      <c r="AN217" s="18">
        <v>1.4</v>
      </c>
      <c r="AO217" s="18">
        <v>0.15</v>
      </c>
      <c r="AP217" s="18">
        <v>0.22</v>
      </c>
      <c r="AQ217" s="18">
        <v>1.8399999999999999</v>
      </c>
      <c r="AR217" s="18">
        <v>1.6199999999999999</v>
      </c>
      <c r="AS217" s="18">
        <v>0.12</v>
      </c>
      <c r="AT217" s="18">
        <v>0.11</v>
      </c>
      <c r="AU217" s="18">
        <v>0</v>
      </c>
      <c r="AV217" s="18">
        <v>1</v>
      </c>
      <c r="AW217" s="18">
        <v>0</v>
      </c>
      <c r="AX217" s="18">
        <v>0</v>
      </c>
      <c r="AY217" s="18">
        <v>0</v>
      </c>
      <c r="AZ217" s="18">
        <v>0</v>
      </c>
      <c r="BA217" s="18">
        <v>0</v>
      </c>
      <c r="BB217" s="18">
        <v>0</v>
      </c>
      <c r="BC217" s="18">
        <v>0</v>
      </c>
      <c r="BD217" s="18">
        <v>0</v>
      </c>
      <c r="BE217" s="18">
        <v>1</v>
      </c>
      <c r="BF217" s="18">
        <v>0</v>
      </c>
      <c r="BG217" s="18">
        <v>0</v>
      </c>
      <c r="BH217" s="18">
        <v>0</v>
      </c>
      <c r="BI217" s="18">
        <v>0</v>
      </c>
      <c r="BJ217" s="18">
        <v>0</v>
      </c>
      <c r="BK217" s="18">
        <v>0</v>
      </c>
      <c r="BL217" s="18">
        <v>0</v>
      </c>
      <c r="BM217" s="18">
        <v>0</v>
      </c>
      <c r="BN217" s="18">
        <v>0</v>
      </c>
      <c r="BO217" s="18">
        <v>0</v>
      </c>
      <c r="BP217" s="18">
        <v>0</v>
      </c>
      <c r="BQ217" s="18">
        <v>0</v>
      </c>
      <c r="BR217" s="18">
        <v>0</v>
      </c>
      <c r="BS217" s="18">
        <v>0</v>
      </c>
      <c r="BT217" s="18">
        <v>0</v>
      </c>
      <c r="BU217" s="18">
        <v>0</v>
      </c>
      <c r="BV217" s="18">
        <v>0</v>
      </c>
      <c r="BW217" s="18">
        <v>0</v>
      </c>
      <c r="BX217" s="18">
        <v>0</v>
      </c>
      <c r="BY217" s="18">
        <v>0</v>
      </c>
      <c r="BZ217" s="18">
        <v>0</v>
      </c>
      <c r="CA217" s="16" t="e">
        <f>_xlfn.IFNA(IF(RIGHT(D217,2)="=G",0,INDEX(#REF!,MATCH(E217,#REF!,0))),0)</f>
        <v>#REF!</v>
      </c>
      <c r="CB217" s="16" t="s">
        <v>776</v>
      </c>
      <c r="CC217" s="18">
        <v>0</v>
      </c>
      <c r="CD217" s="18">
        <v>0</v>
      </c>
      <c r="CE217" s="18">
        <v>1.6</v>
      </c>
      <c r="CF217" s="18">
        <v>0.8</v>
      </c>
      <c r="CG217" s="18">
        <v>0.12</v>
      </c>
      <c r="CH217" s="18">
        <v>2</v>
      </c>
      <c r="CI217" s="16" t="s">
        <v>98</v>
      </c>
      <c r="CJ217" s="18">
        <v>0</v>
      </c>
      <c r="CK217" s="20">
        <f t="shared" si="648"/>
        <v>1.35</v>
      </c>
      <c r="CL217" s="20">
        <f t="shared" si="783"/>
        <v>1.35</v>
      </c>
      <c r="CM217" s="18">
        <v>19.05</v>
      </c>
      <c r="CN217" s="18">
        <v>23.72</v>
      </c>
      <c r="CO217" s="18">
        <v>22.881</v>
      </c>
      <c r="CP217" s="22">
        <f t="shared" si="649"/>
        <v>22.88</v>
      </c>
      <c r="CQ217" s="22">
        <f t="shared" si="650"/>
        <v>21.53</v>
      </c>
      <c r="CR217" s="22">
        <f t="shared" si="784"/>
        <v>1.35</v>
      </c>
      <c r="CS217" s="22">
        <f t="shared" si="651"/>
        <v>21.63</v>
      </c>
      <c r="CT217" s="22">
        <f t="shared" si="652"/>
        <v>21.83</v>
      </c>
      <c r="CU217" s="18">
        <v>21.83</v>
      </c>
      <c r="CV217" s="22">
        <f t="shared" si="785"/>
        <v>1.6</v>
      </c>
      <c r="CW217" s="22">
        <f t="shared" si="653"/>
        <v>0</v>
      </c>
      <c r="CX217" s="22">
        <f t="shared" si="654"/>
        <v>0</v>
      </c>
      <c r="CY217" s="22">
        <f t="shared" si="655"/>
        <v>23.45</v>
      </c>
      <c r="CZ217" s="22">
        <f t="shared" si="656"/>
        <v>23.6</v>
      </c>
      <c r="DA217" s="18">
        <v>23.72</v>
      </c>
      <c r="DB217" s="20">
        <f t="shared" si="786"/>
        <v>2.19</v>
      </c>
      <c r="DC217" s="20">
        <f t="shared" si="787"/>
        <v>0.84</v>
      </c>
      <c r="DD217" s="20">
        <f t="shared" si="788"/>
        <v>1.35</v>
      </c>
      <c r="DE217" s="20">
        <f t="shared" si="657"/>
        <v>0.1</v>
      </c>
      <c r="DF217" s="20">
        <f t="shared" si="658"/>
        <v>0.2</v>
      </c>
      <c r="DG217" s="20">
        <f t="shared" si="659"/>
        <v>1.05</v>
      </c>
      <c r="DH217" s="20">
        <f t="shared" si="660"/>
        <v>0</v>
      </c>
      <c r="DI217" s="20">
        <f t="shared" si="661"/>
        <v>0</v>
      </c>
      <c r="DJ217" s="20">
        <f t="shared" si="662"/>
        <v>0</v>
      </c>
      <c r="DK217" s="20">
        <f t="shared" si="789"/>
        <v>1.35</v>
      </c>
      <c r="DL217" s="20">
        <f t="shared" si="790"/>
        <v>0</v>
      </c>
      <c r="DM217" s="20">
        <f t="shared" si="791"/>
        <v>0</v>
      </c>
      <c r="DN217" s="20">
        <f t="shared" si="792"/>
        <v>0</v>
      </c>
      <c r="DO217" s="18">
        <v>2.44</v>
      </c>
      <c r="DP217" s="18">
        <v>0</v>
      </c>
      <c r="DQ217" s="18">
        <v>1</v>
      </c>
      <c r="DR217" s="18">
        <v>1</v>
      </c>
      <c r="DS217" s="25">
        <f t="shared" si="793"/>
        <v>2.44</v>
      </c>
      <c r="DT217" s="25">
        <f t="shared" si="794"/>
        <v>0</v>
      </c>
      <c r="DU217" s="25">
        <f t="shared" si="795"/>
        <v>3.29</v>
      </c>
      <c r="DV217" s="25">
        <f t="shared" si="796"/>
        <v>0</v>
      </c>
      <c r="DW217" s="25">
        <f t="shared" si="797"/>
        <v>3.29</v>
      </c>
      <c r="DX217" s="25">
        <f t="shared" si="798"/>
        <v>7.37</v>
      </c>
      <c r="DY217" s="25">
        <f t="shared" si="799"/>
        <v>0</v>
      </c>
      <c r="DZ217" s="25">
        <f t="shared" si="800"/>
        <v>7.37</v>
      </c>
      <c r="EA217" s="25">
        <f t="shared" si="801"/>
        <v>4.8899999999999997</v>
      </c>
      <c r="EB217" s="25">
        <f t="shared" si="802"/>
        <v>0</v>
      </c>
      <c r="EC217" s="25">
        <f t="shared" si="803"/>
        <v>4.8899999999999997</v>
      </c>
      <c r="ED217" s="25">
        <f t="shared" si="804"/>
        <v>2.48</v>
      </c>
      <c r="EE217" s="25">
        <f t="shared" si="804"/>
        <v>0</v>
      </c>
      <c r="EF217" s="25">
        <f t="shared" si="805"/>
        <v>2.48</v>
      </c>
      <c r="EG217" s="25">
        <f t="shared" si="806"/>
        <v>4.8899999999999997</v>
      </c>
      <c r="EH217" s="25">
        <f t="shared" si="806"/>
        <v>0</v>
      </c>
      <c r="EI217" s="25">
        <f t="shared" si="807"/>
        <v>4.8899999999999997</v>
      </c>
      <c r="EJ217" s="18">
        <v>73.7</v>
      </c>
      <c r="EK217" s="18">
        <v>123.68</v>
      </c>
      <c r="EL217" s="18" t="s">
        <v>1015</v>
      </c>
      <c r="EM217" s="18" t="s">
        <v>1016</v>
      </c>
      <c r="EN217" s="16" t="s">
        <v>774</v>
      </c>
      <c r="EO217" s="16" t="s">
        <v>132</v>
      </c>
      <c r="EP217" s="16" t="e">
        <f>IF(OR(EN217="Cống tròn",EN217="Cống hộp",EN217="Ống nhựa"),INDEX(#REF!,MATCH(E217,#REF!,0)),IF(OR(EN217="Rãnh xây",EN217="Rãnh bê tông"),INDEX(#REF!,MATCH(E217,#REF!,0)),0))</f>
        <v>#REF!</v>
      </c>
      <c r="EQ217" s="18">
        <v>48.58</v>
      </c>
      <c r="ER217" s="18">
        <v>1</v>
      </c>
      <c r="ES217" s="25">
        <f t="shared" si="808"/>
        <v>48</v>
      </c>
      <c r="ET217" s="1" t="e">
        <f>_xlfn.IFNA(IF(EN217="Cống tròn",INDEX(#REF!,MATCH(E217,#REF!,0)),IF(EN217="Cống hộp",INDEX(#REF!,MATCH(E217,#REF!,0)),EU217&amp;" ,"&amp;EV217)),0)</f>
        <v>#REF!</v>
      </c>
      <c r="EU217" s="16" t="s">
        <v>769</v>
      </c>
      <c r="EV217" s="16" t="s">
        <v>775</v>
      </c>
      <c r="EW217" s="16" t="e">
        <f>_xlfn.IFNA(INDEX(#REF!,MATCH(E217,#REF!,0)),0)</f>
        <v>#REF!</v>
      </c>
      <c r="EX217" s="16"/>
      <c r="EY217" s="18">
        <v>0</v>
      </c>
      <c r="EZ217" s="18">
        <v>0</v>
      </c>
      <c r="FA217" s="18">
        <v>0</v>
      </c>
      <c r="FB217" s="19">
        <v>0</v>
      </c>
      <c r="FC217" s="19">
        <v>0</v>
      </c>
      <c r="FD217" s="25">
        <f t="shared" si="663"/>
        <v>0</v>
      </c>
      <c r="FE217" s="25">
        <f t="shared" si="809"/>
        <v>0</v>
      </c>
      <c r="FF217" s="18">
        <v>0.1</v>
      </c>
      <c r="FG217" s="18">
        <v>2</v>
      </c>
      <c r="FH217" s="18">
        <v>1</v>
      </c>
      <c r="FI217" s="25">
        <f t="shared" si="810"/>
        <v>1.2</v>
      </c>
      <c r="FJ217" s="18">
        <v>0</v>
      </c>
      <c r="FK217" s="18">
        <v>0</v>
      </c>
      <c r="FL217" s="18">
        <v>0.2</v>
      </c>
      <c r="FM217" s="18">
        <v>1.4</v>
      </c>
      <c r="FN217" s="18">
        <v>0</v>
      </c>
      <c r="FO217" s="25">
        <f t="shared" si="811"/>
        <v>1.4</v>
      </c>
      <c r="FP217" s="18">
        <v>1.4999999999999999E-2</v>
      </c>
      <c r="FQ217" s="18">
        <v>1</v>
      </c>
      <c r="FR217" s="25">
        <f t="shared" si="664"/>
        <v>47</v>
      </c>
      <c r="FS217" s="25">
        <f t="shared" si="665"/>
        <v>0.69</v>
      </c>
      <c r="FT217" s="25">
        <f t="shared" si="666"/>
        <v>47.69</v>
      </c>
      <c r="FU217" s="25">
        <f t="shared" si="667"/>
        <v>-0.89000000000000057</v>
      </c>
      <c r="FV217" s="25" t="str">
        <f t="shared" si="812"/>
        <v>Thêm 01</v>
      </c>
      <c r="FW217" s="25">
        <f t="shared" si="813"/>
        <v>0.13</v>
      </c>
      <c r="FX217" s="16"/>
      <c r="FY217" s="16"/>
      <c r="FZ217" s="16"/>
      <c r="GA217" s="16"/>
      <c r="GB217" s="19">
        <v>0</v>
      </c>
      <c r="GC217" s="19">
        <v>0</v>
      </c>
      <c r="GD217" s="19">
        <v>0</v>
      </c>
      <c r="GE217" s="19">
        <v>0</v>
      </c>
      <c r="GF217" s="19">
        <v>0</v>
      </c>
      <c r="GG217" s="19">
        <v>0</v>
      </c>
      <c r="GH217" s="19">
        <v>0</v>
      </c>
      <c r="GI217" s="19">
        <v>0</v>
      </c>
      <c r="GJ217" s="19">
        <v>0</v>
      </c>
      <c r="GK217" s="19">
        <v>0</v>
      </c>
      <c r="GL217" s="25">
        <f t="shared" si="668"/>
        <v>0</v>
      </c>
      <c r="GM217" s="25">
        <f t="shared" si="814"/>
        <v>0</v>
      </c>
      <c r="GN217" s="19">
        <v>0</v>
      </c>
      <c r="GO217" s="19">
        <v>0</v>
      </c>
      <c r="GP217" s="19">
        <v>0</v>
      </c>
      <c r="GQ217" s="19">
        <v>0</v>
      </c>
      <c r="GR217" s="1" t="e">
        <f>_xlfn.IFNA(INDEX(#REF!,MATCH(E217,#REF!,0)),0)</f>
        <v>#REF!</v>
      </c>
      <c r="GS217" s="16"/>
      <c r="GT217" s="18">
        <v>0</v>
      </c>
      <c r="GU217" s="18">
        <v>0</v>
      </c>
      <c r="GV217" s="18">
        <v>0</v>
      </c>
      <c r="GW217" s="18">
        <v>0</v>
      </c>
      <c r="GX217" s="25">
        <f t="shared" si="669"/>
        <v>0</v>
      </c>
      <c r="GY217" s="25">
        <f t="shared" si="670"/>
        <v>0</v>
      </c>
      <c r="GZ217" s="25">
        <f t="shared" si="815"/>
        <v>0</v>
      </c>
      <c r="HA217" s="1" t="e" cm="1">
        <f t="array" ref="HA217">INDEX(#REF!,MATCH(EJ217&amp;EK217&amp;HD217&amp;HE217&amp;HF217,#REF!&amp;#REF!&amp;#REF!&amp;#REF!&amp;#REF!,0))</f>
        <v>#REF!</v>
      </c>
      <c r="HB217" s="16"/>
      <c r="HC217" s="25">
        <f t="shared" si="816"/>
        <v>0</v>
      </c>
      <c r="HD217" s="18">
        <v>0</v>
      </c>
      <c r="HE217" s="18">
        <v>0</v>
      </c>
      <c r="HF217" s="18">
        <v>0</v>
      </c>
      <c r="HG217" s="1" t="e" cm="1">
        <f t="array" ref="HG217">INDEX(#REF!,MATCH(EJ217&amp;EK217&amp;HJ217&amp;HK217&amp;HL217,#REF!&amp;#REF!&amp;#REF!&amp;#REF!&amp;#REF!,0))</f>
        <v>#REF!</v>
      </c>
      <c r="HH217" s="16"/>
      <c r="HI217" s="25">
        <f t="shared" si="817"/>
        <v>0</v>
      </c>
      <c r="HJ217" s="25">
        <f t="shared" si="818"/>
        <v>0</v>
      </c>
      <c r="HK217" s="19">
        <v>0</v>
      </c>
      <c r="HL217" s="19">
        <v>0</v>
      </c>
      <c r="HM217" s="18">
        <v>0.01</v>
      </c>
      <c r="HN217" s="18">
        <v>1</v>
      </c>
      <c r="HO217" s="25">
        <f t="shared" si="819"/>
        <v>0</v>
      </c>
      <c r="HP217" s="25">
        <f t="shared" si="820"/>
        <v>0</v>
      </c>
      <c r="HQ217" s="25">
        <f t="shared" si="821"/>
        <v>0</v>
      </c>
      <c r="HR217" s="25">
        <f t="shared" si="822"/>
        <v>0</v>
      </c>
      <c r="HS217" s="25">
        <f t="shared" si="823"/>
        <v>0</v>
      </c>
      <c r="HT217" s="19">
        <v>0</v>
      </c>
      <c r="HU217" s="19">
        <v>0</v>
      </c>
      <c r="HV217" s="19">
        <v>0</v>
      </c>
      <c r="HW217" s="25">
        <f t="shared" si="824"/>
        <v>0</v>
      </c>
      <c r="HX217" s="19">
        <v>0</v>
      </c>
      <c r="HY217" s="19">
        <v>0</v>
      </c>
      <c r="HZ217" s="18">
        <v>22.88</v>
      </c>
      <c r="IA217" s="20">
        <f>ROUND(IF(EN217="Cống tròn",IF(EN217="Cống tròn",IF(EU217="Không có móng",IQ217-FF217,IF(EU217="Đế",IP217-FN217,IF(OR(EU217="Móng bê tông",EU217="Móng bê tông kết hợp đế"),II217-FJ217,0))),0),IF(EN217="Cống hộp",IF(AND(EN217="Cống hộp",EU217="Không có móng"),IQ217-GF217,IF(AND(EN217="Cống hộp",EU217="Móng bê tông"),IJ217-GB217,0)),IF(OR(EN217="Rãnh xây",EN217="Rãnh bê tông"),IF(OR(EN217="Rãnh xây",EN217="Rãnh bê tông"),IK217-GB217,0),IF(EN217="Ống nhựa",IF(AND(EN217="Ống nhựa",EU217="Không đắp cát"),IQ217-HT217,IF(AND(EN217="Ống nhựa",EU217="Đắp cát"),IH217-HX217,0)),IF(EN217="Rãnh thang",IF(EN217="Rãnh thang",IF(EU217="Móng bê tông",#REF!-#REF!,IQ217),0),0))))),2)</f>
        <v>21.83</v>
      </c>
      <c r="IB217" s="20">
        <f t="shared" si="825"/>
        <v>1.0500000000000007</v>
      </c>
      <c r="IC217" s="20">
        <f t="shared" si="671"/>
        <v>21.83</v>
      </c>
      <c r="ID217" s="20">
        <f t="shared" si="672"/>
        <v>0</v>
      </c>
      <c r="IE217" s="20">
        <f t="shared" si="673"/>
        <v>0</v>
      </c>
      <c r="IF217" s="20">
        <f t="shared" si="674"/>
        <v>0</v>
      </c>
      <c r="IG217" s="20">
        <f>IF(EN217="Rãnh thang",IF(AND(EN217="Rãnh thang",EU217="Móng bê tông"),IQ217-#REF!,0),IF(EN217="Ống nhựa",IF(AND(EN217="Ống nhựa",EU217="Đắp cát"),IQ217-HT217,0),IF(EN217="Cống tròn",IF(EN217="Cống tròn",IF(OR(EU217="Móng bê tông",EU217="Móng bê tông kết hợp đế"),IM217-FL217,0),0),IF(EN217="Cống hộp",IF(AND(EN217="Cống hộp",EU217="Móng bê tông"),IN217-GD217,0),IF(OR(EN217="Rãnh xây",EN217="Rãnh bê tông"),IF(AND(EN217="Rãnh xây",EU217="Móng bê tông"),IO217-GD217,IF(AND(EN217="Rãnh bê tông",EU217="Móng bê tông"),IO217-GD217,0)),0)))))</f>
        <v>21.83</v>
      </c>
      <c r="IH217" s="20">
        <f t="shared" si="675"/>
        <v>0</v>
      </c>
      <c r="II217" s="20">
        <f t="shared" si="676"/>
        <v>21.83</v>
      </c>
      <c r="IJ217" s="20">
        <f t="shared" si="677"/>
        <v>0</v>
      </c>
      <c r="IK217" s="20">
        <f t="shared" si="678"/>
        <v>0</v>
      </c>
      <c r="IL217" s="20">
        <f t="shared" si="679"/>
        <v>22.029999999999998</v>
      </c>
      <c r="IM217" s="20">
        <f t="shared" si="680"/>
        <v>22.029999999999998</v>
      </c>
      <c r="IN217" s="20">
        <f t="shared" si="681"/>
        <v>0</v>
      </c>
      <c r="IO217" s="20">
        <f t="shared" si="682"/>
        <v>0</v>
      </c>
      <c r="IP217" s="20">
        <f t="shared" si="683"/>
        <v>0</v>
      </c>
      <c r="IQ217" s="18">
        <v>22.13</v>
      </c>
      <c r="IR217" s="25">
        <f t="shared" si="826"/>
        <v>0</v>
      </c>
      <c r="IS217" s="25">
        <f t="shared" si="684"/>
        <v>0</v>
      </c>
      <c r="IT217" s="25">
        <f t="shared" si="685"/>
        <v>0</v>
      </c>
      <c r="IU217" s="25">
        <f>ROUND(IF(EN217="Cống tròn",IF(EN217="Cống tròn",IV217+FF217,0),IF(EN217="Cống hộp",IF(EN217="Cống hộp",IV217+GP217,0),IF(OR(EN217="Rãnh xây",EN217="Rãnh bê tông"),IF(OR(EN217="Rãnh xây",EN217="Rãnh bê tông"),IV217+GP217,0),IF(EN217="ống nhựa",IF(EN217="Ống nhựa",IV217+HT217,0),IF(EN217="Rãnh thang",IF(EN217="Rãnh thang",IQ217+#REF!,0),0))))),2)</f>
        <v>23.12</v>
      </c>
      <c r="IV217" s="18">
        <v>23.02</v>
      </c>
      <c r="IW217" s="25">
        <f t="shared" si="686"/>
        <v>23.12</v>
      </c>
      <c r="IX217" s="25">
        <f t="shared" si="687"/>
        <v>0</v>
      </c>
      <c r="IY217" s="25">
        <f t="shared" si="688"/>
        <v>0</v>
      </c>
      <c r="IZ217" s="25">
        <f t="shared" si="689"/>
        <v>0</v>
      </c>
      <c r="JA217" s="25">
        <f t="shared" si="690"/>
        <v>0</v>
      </c>
      <c r="JB217" s="18">
        <v>22.78</v>
      </c>
      <c r="JC217" s="20">
        <f>ROUND(IF(EN217="Cống tròn",IF(EN217="Cống tròn",IF(EU217="Không có móng",JS217-FF217,IF(EU217="Đế",JR217-FN217,IF(OR(EU217="Móng bê tông",EU217="Móng bê tông kết hợp đế"),JK217-FJ217,0))),0),IF(EN217="Cống hộp",IF(AND(EN217="Cống hộp",EU217="Không có móng"),JS217-GF217,IF(AND(EN217="Cống hộp",EU217="Móng bê tông"),JL217-GB217,0)),IF(OR(EN217="Rãnh xây",EN217="Rãnh bê tông"),IF(OR(EN217="Rãnh xây",EN217="Rãnh bê tông"),JM217-GB217,0),IF(EN217="Ống nhựa",IF(AND(EN217="Ống nhựa",EU217="Không đắp cát"),JS217-HT217,IF(AND(EN217="Ống nhựa",EU217="Đắp cát"),JJ217-HX217,0)),IF(EN217="Rãnh thang",IF(EN217="Rãnh thang",IF(EU217="Móng bê tông",#REF!-#REF!,JS217),0),0))))),2)</f>
        <v>21.72</v>
      </c>
      <c r="JD217" s="20">
        <f t="shared" si="827"/>
        <v>1.0600000000000023</v>
      </c>
      <c r="JE217" s="20">
        <f t="shared" si="691"/>
        <v>21.72</v>
      </c>
      <c r="JF217" s="20">
        <f t="shared" si="692"/>
        <v>0</v>
      </c>
      <c r="JG217" s="20">
        <f t="shared" si="693"/>
        <v>0</v>
      </c>
      <c r="JH217" s="20">
        <f t="shared" si="694"/>
        <v>0</v>
      </c>
      <c r="JI217" s="20">
        <f>IF(EN217="Rãnh thang",IF(AND(EN217="Rãnh thang",EU217="Móng bê tông"),JS217-#REF!,0),IF(EN217="Ống nhựa",IF(AND(EN217="Ống nhựa",EU217="Đắp cát"),JS217-HT217,0),IF(EN217="Cống tròn",IF(EN217="Cống tròn",IF(OR(EU217="Móng bê tông",EU217="Móng bê tông kết hợp đế"),JO217-FL217,0),0),IF(EN217="Cống hộp",IF(AND(EN217="Cống hộp",EU217="Móng bê tông"),JP217-GD217,0),IF(OR(EN217="Rãnh xây",EN217="Rãnh bê tông"),IF(AND(EN217="Rãnh xây",EU217="Móng bê tông"),JQ217-GD217,IF(AND(EN217="Rãnh bê tông",EU217="Móng bê tông"),JQ217-GD217,0)),0)))))</f>
        <v>21.72</v>
      </c>
      <c r="JJ217" s="20">
        <f t="shared" si="695"/>
        <v>0</v>
      </c>
      <c r="JK217" s="20">
        <f t="shared" si="696"/>
        <v>21.72</v>
      </c>
      <c r="JL217" s="20">
        <f t="shared" si="697"/>
        <v>0</v>
      </c>
      <c r="JM217" s="20">
        <f t="shared" si="698"/>
        <v>0</v>
      </c>
      <c r="JN217" s="20">
        <f t="shared" si="699"/>
        <v>21.919999999999998</v>
      </c>
      <c r="JO217" s="20">
        <f t="shared" si="700"/>
        <v>21.919999999999998</v>
      </c>
      <c r="JP217" s="20">
        <f t="shared" si="701"/>
        <v>0</v>
      </c>
      <c r="JQ217" s="20">
        <f t="shared" si="702"/>
        <v>0</v>
      </c>
      <c r="JR217" s="20">
        <f t="shared" si="703"/>
        <v>0</v>
      </c>
      <c r="JS217" s="26">
        <v>22.02</v>
      </c>
      <c r="JT217" s="25">
        <f t="shared" si="828"/>
        <v>0</v>
      </c>
      <c r="JU217" s="25">
        <f t="shared" si="704"/>
        <v>0</v>
      </c>
      <c r="JV217" s="25">
        <f t="shared" si="705"/>
        <v>0</v>
      </c>
      <c r="JW217" s="25">
        <f>ROUND(IF(EN217="Cống tròn",IF(EN217="Cống tròn",JX217+FF217,0),IF(EN217="Cống hộp",IF(EN217="Cống hộp",JX217+GP217,0),IF(OR(EN217="Rãnh xây",EN217="Rãnh bê tông"),IF(OR(EN217="Rãnh xây",EN217="Rãnh bê tông"),JX217+GP217,0),IF(EN217="ống nhựa",IF(EN217="Ống nhựa",JX217+HT217,0),IF(EN217="Rãnh thang",IF(EN217="Rãnh thang",JS217+#REF!,0),0))))),2)</f>
        <v>23.12</v>
      </c>
      <c r="JX217" s="27">
        <v>23.02</v>
      </c>
      <c r="JY217" s="25">
        <f t="shared" si="706"/>
        <v>23.12</v>
      </c>
      <c r="JZ217" s="25">
        <f t="shared" si="707"/>
        <v>0</v>
      </c>
      <c r="KA217" s="25">
        <f t="shared" si="708"/>
        <v>0</v>
      </c>
      <c r="KB217" s="25">
        <f t="shared" si="709"/>
        <v>0</v>
      </c>
      <c r="KC217" s="25">
        <f t="shared" si="710"/>
        <v>0</v>
      </c>
      <c r="KD217" s="28" t="s">
        <v>98</v>
      </c>
      <c r="KE217" s="27">
        <v>0</v>
      </c>
      <c r="KF217" s="25">
        <f t="shared" si="711"/>
        <v>1.0500000000000007</v>
      </c>
      <c r="KG217" s="25">
        <f t="shared" si="829"/>
        <v>1.0500000000000007</v>
      </c>
      <c r="KH217" s="27">
        <v>0</v>
      </c>
      <c r="KI217" s="25">
        <f t="shared" si="712"/>
        <v>1.0600000000000023</v>
      </c>
      <c r="KJ217" s="25">
        <f t="shared" si="830"/>
        <v>1.0600000000000023</v>
      </c>
      <c r="KK217" s="25">
        <f t="shared" si="713"/>
        <v>0</v>
      </c>
      <c r="KL217" s="25">
        <f t="shared" si="714"/>
        <v>0</v>
      </c>
      <c r="KM217" s="25">
        <f t="shared" si="831"/>
        <v>0</v>
      </c>
      <c r="KN217" s="25">
        <f t="shared" si="715"/>
        <v>0</v>
      </c>
      <c r="KO217" s="25">
        <f t="shared" si="716"/>
        <v>0</v>
      </c>
      <c r="KP217" s="25">
        <f t="shared" si="832"/>
        <v>0</v>
      </c>
      <c r="KQ217" s="25">
        <f t="shared" si="717"/>
        <v>0.2</v>
      </c>
      <c r="KR217" s="25">
        <f t="shared" si="718"/>
        <v>0.2</v>
      </c>
      <c r="KS217" s="25">
        <f t="shared" si="833"/>
        <v>0.2</v>
      </c>
      <c r="KT217" s="25">
        <f t="shared" si="719"/>
        <v>0</v>
      </c>
      <c r="KU217" s="25">
        <f t="shared" si="720"/>
        <v>0</v>
      </c>
      <c r="KV217" s="25">
        <f t="shared" si="834"/>
        <v>0</v>
      </c>
      <c r="KW217" s="25">
        <f t="shared" si="721"/>
        <v>0</v>
      </c>
      <c r="KX217" s="25">
        <f t="shared" si="722"/>
        <v>0</v>
      </c>
      <c r="KY217" s="25">
        <f t="shared" si="835"/>
        <v>0</v>
      </c>
      <c r="KZ217" s="25">
        <f t="shared" si="723"/>
        <v>0</v>
      </c>
      <c r="LA217" s="25">
        <f t="shared" si="724"/>
        <v>0</v>
      </c>
      <c r="LB217" s="25">
        <f t="shared" si="836"/>
        <v>0</v>
      </c>
      <c r="LC217" s="25">
        <f t="shared" si="725"/>
        <v>0.85000000000000075</v>
      </c>
      <c r="LD217" s="25">
        <f t="shared" si="726"/>
        <v>0.86000000000000232</v>
      </c>
      <c r="LE217" s="25">
        <f t="shared" si="837"/>
        <v>0.85500000000000154</v>
      </c>
      <c r="LF217" s="25">
        <f t="shared" si="727"/>
        <v>0</v>
      </c>
      <c r="LG217" s="25">
        <f t="shared" si="728"/>
        <v>0</v>
      </c>
      <c r="LH217" s="25">
        <f t="shared" si="838"/>
        <v>0</v>
      </c>
      <c r="LI217" s="25">
        <f t="shared" si="729"/>
        <v>0</v>
      </c>
      <c r="LJ217" s="25">
        <f t="shared" si="730"/>
        <v>0</v>
      </c>
      <c r="LK217" s="25">
        <f t="shared" si="839"/>
        <v>0</v>
      </c>
      <c r="LL217" s="25">
        <f t="shared" si="731"/>
        <v>0</v>
      </c>
      <c r="LM217" s="25">
        <f t="shared" si="732"/>
        <v>0</v>
      </c>
      <c r="LN217" s="25">
        <f t="shared" si="840"/>
        <v>0</v>
      </c>
      <c r="LO217" s="25">
        <f t="shared" si="733"/>
        <v>0</v>
      </c>
      <c r="LP217" s="25">
        <f t="shared" si="734"/>
        <v>0</v>
      </c>
      <c r="LQ217" s="25">
        <f t="shared" si="841"/>
        <v>0</v>
      </c>
      <c r="LR217" s="25">
        <f t="shared" si="735"/>
        <v>0</v>
      </c>
      <c r="LS217" s="25">
        <f t="shared" si="736"/>
        <v>0</v>
      </c>
      <c r="LT217" s="25">
        <f t="shared" si="842"/>
        <v>0</v>
      </c>
      <c r="LU217" s="25">
        <f t="shared" si="737"/>
        <v>0</v>
      </c>
      <c r="LV217" s="25">
        <f t="shared" si="738"/>
        <v>0</v>
      </c>
      <c r="LW217" s="25">
        <f t="shared" si="843"/>
        <v>0</v>
      </c>
      <c r="LX217" s="25">
        <f t="shared" si="739"/>
        <v>0</v>
      </c>
      <c r="LY217" s="25">
        <f t="shared" si="740"/>
        <v>0</v>
      </c>
      <c r="LZ217" s="25">
        <f t="shared" si="844"/>
        <v>0</v>
      </c>
      <c r="MA217" s="25">
        <f t="shared" si="741"/>
        <v>0</v>
      </c>
      <c r="MB217" s="25">
        <f t="shared" si="742"/>
        <v>0</v>
      </c>
      <c r="MC217" s="25">
        <f t="shared" si="845"/>
        <v>0</v>
      </c>
      <c r="MD217" s="25">
        <f t="shared" si="743"/>
        <v>0</v>
      </c>
      <c r="ME217" s="25">
        <f t="shared" si="744"/>
        <v>0</v>
      </c>
      <c r="MF217" s="25">
        <f t="shared" si="846"/>
        <v>0</v>
      </c>
      <c r="MG217" s="25">
        <f t="shared" si="745"/>
        <v>0</v>
      </c>
      <c r="MH217" s="25">
        <f t="shared" si="746"/>
        <v>0</v>
      </c>
      <c r="MI217" s="25">
        <f t="shared" si="847"/>
        <v>0</v>
      </c>
      <c r="MJ217" s="25">
        <f t="shared" si="747"/>
        <v>0</v>
      </c>
      <c r="MK217" s="25">
        <f t="shared" si="748"/>
        <v>0</v>
      </c>
      <c r="ML217" s="25">
        <f t="shared" si="848"/>
        <v>0</v>
      </c>
      <c r="MM217" s="25">
        <f t="shared" si="749"/>
        <v>0</v>
      </c>
      <c r="MN217" s="25">
        <f t="shared" si="750"/>
        <v>0</v>
      </c>
      <c r="MO217" s="25">
        <f t="shared" si="849"/>
        <v>0</v>
      </c>
      <c r="MP217" s="25">
        <f t="shared" si="751"/>
        <v>0</v>
      </c>
      <c r="MQ217" s="25">
        <f t="shared" si="752"/>
        <v>0</v>
      </c>
      <c r="MR217" s="25">
        <f t="shared" si="850"/>
        <v>0</v>
      </c>
      <c r="MS217" s="29">
        <v>1.4</v>
      </c>
      <c r="MT217" s="29">
        <v>0</v>
      </c>
      <c r="MU217" s="29">
        <v>1</v>
      </c>
      <c r="MV217" s="29">
        <v>1</v>
      </c>
      <c r="MW217" s="25">
        <f t="shared" si="753"/>
        <v>1.4</v>
      </c>
      <c r="MX217" s="25">
        <f t="shared" si="754"/>
        <v>1.47</v>
      </c>
      <c r="MY217" s="25">
        <f t="shared" si="755"/>
        <v>0</v>
      </c>
      <c r="MZ217" s="25">
        <f t="shared" si="756"/>
        <v>0</v>
      </c>
      <c r="NA217" s="25">
        <f t="shared" si="757"/>
        <v>1.4</v>
      </c>
      <c r="NB217" s="25">
        <f t="shared" si="758"/>
        <v>1.48</v>
      </c>
      <c r="NC217" s="25">
        <f t="shared" si="759"/>
        <v>0</v>
      </c>
      <c r="ND217" s="25">
        <f t="shared" si="760"/>
        <v>0</v>
      </c>
      <c r="NE217" s="25">
        <f t="shared" si="851"/>
        <v>1.4</v>
      </c>
      <c r="NF217" s="25">
        <f t="shared" si="851"/>
        <v>1.4750000000000001</v>
      </c>
      <c r="NG217" s="25">
        <f t="shared" si="851"/>
        <v>0</v>
      </c>
      <c r="NH217" s="25">
        <f t="shared" si="851"/>
        <v>0</v>
      </c>
      <c r="NI217" s="25">
        <f t="shared" si="761"/>
        <v>71.66</v>
      </c>
      <c r="NJ217" s="25">
        <f t="shared" si="762"/>
        <v>0</v>
      </c>
      <c r="NK217" s="25">
        <f t="shared" si="763"/>
        <v>71.66</v>
      </c>
      <c r="NL217" s="25">
        <f t="shared" si="764"/>
        <v>41.48</v>
      </c>
      <c r="NM217" s="25">
        <f t="shared" si="765"/>
        <v>0</v>
      </c>
      <c r="NN217" s="25">
        <f t="shared" si="852"/>
        <v>41.48</v>
      </c>
      <c r="NO217" s="25">
        <f t="shared" si="766"/>
        <v>0</v>
      </c>
      <c r="NP217" s="25">
        <f t="shared" si="767"/>
        <v>0</v>
      </c>
      <c r="NQ217" s="25">
        <f t="shared" si="853"/>
        <v>0</v>
      </c>
      <c r="NR217" s="25">
        <f t="shared" si="768"/>
        <v>0</v>
      </c>
      <c r="NS217" s="25">
        <f t="shared" si="769"/>
        <v>0</v>
      </c>
      <c r="NT217" s="25">
        <f t="shared" si="854"/>
        <v>0</v>
      </c>
      <c r="NU217" s="25">
        <f t="shared" si="770"/>
        <v>0</v>
      </c>
      <c r="NV217" s="25">
        <f t="shared" si="771"/>
        <v>0</v>
      </c>
      <c r="NW217" s="25">
        <f t="shared" si="855"/>
        <v>0</v>
      </c>
      <c r="NX217" s="25">
        <f t="shared" si="856"/>
        <v>41.48</v>
      </c>
      <c r="NY217" s="25">
        <f t="shared" si="856"/>
        <v>0</v>
      </c>
      <c r="NZ217" s="25">
        <f t="shared" si="857"/>
        <v>41.48</v>
      </c>
      <c r="OA217" s="25">
        <f t="shared" si="858"/>
        <v>30.18</v>
      </c>
      <c r="OB217" s="25">
        <f t="shared" si="858"/>
        <v>0</v>
      </c>
      <c r="OC217" s="25">
        <f t="shared" si="859"/>
        <v>30.18</v>
      </c>
      <c r="OD217" s="25">
        <f t="shared" si="860"/>
        <v>41.48</v>
      </c>
      <c r="OE217" s="25">
        <f t="shared" si="860"/>
        <v>0</v>
      </c>
      <c r="OF217" s="25">
        <f t="shared" si="860"/>
        <v>41.48</v>
      </c>
      <c r="OG217" s="25">
        <f t="shared" si="772"/>
        <v>0</v>
      </c>
      <c r="OH217" s="25">
        <f t="shared" si="773"/>
        <v>0</v>
      </c>
      <c r="OI217" s="25">
        <f t="shared" si="774"/>
        <v>0</v>
      </c>
      <c r="OJ217" s="25">
        <f t="shared" si="775"/>
        <v>0</v>
      </c>
      <c r="OK217" s="25">
        <f t="shared" si="776"/>
        <v>0</v>
      </c>
      <c r="OL217" s="25">
        <f t="shared" si="777"/>
        <v>0</v>
      </c>
      <c r="OM217" s="25">
        <f t="shared" si="861"/>
        <v>0</v>
      </c>
      <c r="ON217" s="25">
        <f t="shared" si="861"/>
        <v>0</v>
      </c>
      <c r="OO217" s="25">
        <f t="shared" si="861"/>
        <v>0</v>
      </c>
      <c r="OP217" s="25">
        <f t="shared" si="778"/>
        <v>0</v>
      </c>
      <c r="OQ217" s="25">
        <f t="shared" si="779"/>
        <v>0</v>
      </c>
      <c r="OR217" s="25">
        <f t="shared" si="862"/>
        <v>0</v>
      </c>
      <c r="OS217" s="19">
        <v>538418.18000000005</v>
      </c>
      <c r="OT217" s="19">
        <v>2370746.5699999998</v>
      </c>
    </row>
    <row r="218" spans="1:410" ht="33" customHeight="1" x14ac:dyDescent="0.25">
      <c r="A218" s="18"/>
      <c r="B218" s="18" t="s">
        <v>1007</v>
      </c>
      <c r="C218" s="18">
        <v>123.68</v>
      </c>
      <c r="D218" s="16" t="e">
        <f>_xlfn.IFNA(INDEX(#REF!,MATCH(E218,#REF!,0)),0)</f>
        <v>#REF!</v>
      </c>
      <c r="E218" s="18" t="s">
        <v>1016</v>
      </c>
      <c r="F218" s="16" t="s">
        <v>765</v>
      </c>
      <c r="G218" s="16" t="s">
        <v>766</v>
      </c>
      <c r="H218" s="16" t="s">
        <v>767</v>
      </c>
      <c r="I218" s="16" t="s">
        <v>768</v>
      </c>
      <c r="J218" s="16" t="s">
        <v>811</v>
      </c>
      <c r="K218" s="16" t="s">
        <v>770</v>
      </c>
      <c r="L218" s="16" t="s">
        <v>771</v>
      </c>
      <c r="M218" s="18">
        <v>1.8399999999999999</v>
      </c>
      <c r="N218" s="18">
        <v>1.8399999999999999</v>
      </c>
      <c r="O218" s="18">
        <v>2.2399999999999998</v>
      </c>
      <c r="P218" s="18">
        <v>2.2399999999999998</v>
      </c>
      <c r="Q218" s="18">
        <v>0.1</v>
      </c>
      <c r="R218" s="18">
        <v>2.04</v>
      </c>
      <c r="S218" s="18">
        <v>2.04</v>
      </c>
      <c r="T218" s="18">
        <v>0.2</v>
      </c>
      <c r="U218" s="18">
        <v>0</v>
      </c>
      <c r="V218" s="18">
        <v>0</v>
      </c>
      <c r="W218" s="18">
        <v>0</v>
      </c>
      <c r="X218" s="18">
        <v>1.8399999999999999</v>
      </c>
      <c r="Y218" s="18">
        <v>1.7999999999999998</v>
      </c>
      <c r="Z218" s="20">
        <f t="shared" si="780"/>
        <v>1.6</v>
      </c>
      <c r="AA218" s="18">
        <v>0.22</v>
      </c>
      <c r="AB218" s="18">
        <v>0</v>
      </c>
      <c r="AC218" s="18">
        <v>0</v>
      </c>
      <c r="AD218" s="18">
        <v>0</v>
      </c>
      <c r="AE218" s="18">
        <v>0</v>
      </c>
      <c r="AF218" s="18">
        <v>0</v>
      </c>
      <c r="AG218" s="18">
        <v>1.4</v>
      </c>
      <c r="AH218" s="18">
        <v>1.4</v>
      </c>
      <c r="AI218" s="20">
        <f t="shared" si="781"/>
        <v>1.75</v>
      </c>
      <c r="AJ218" s="18">
        <v>0</v>
      </c>
      <c r="AK218" s="18">
        <v>0</v>
      </c>
      <c r="AL218" s="20">
        <f t="shared" si="782"/>
        <v>0</v>
      </c>
      <c r="AM218" s="18">
        <v>1.8399999999999999</v>
      </c>
      <c r="AN218" s="18">
        <v>1.4</v>
      </c>
      <c r="AO218" s="18">
        <v>0.15</v>
      </c>
      <c r="AP218" s="18">
        <v>0.22</v>
      </c>
      <c r="AQ218" s="18">
        <v>1.8399999999999999</v>
      </c>
      <c r="AR218" s="18">
        <v>1.6199999999999999</v>
      </c>
      <c r="AS218" s="18">
        <v>0.12</v>
      </c>
      <c r="AT218" s="18">
        <v>0.11</v>
      </c>
      <c r="AU218" s="18">
        <v>0</v>
      </c>
      <c r="AV218" s="18">
        <v>1</v>
      </c>
      <c r="AW218" s="18">
        <v>0</v>
      </c>
      <c r="AX218" s="18">
        <v>0</v>
      </c>
      <c r="AY218" s="18">
        <v>0</v>
      </c>
      <c r="AZ218" s="18">
        <v>0</v>
      </c>
      <c r="BA218" s="18">
        <v>0</v>
      </c>
      <c r="BB218" s="18">
        <v>0</v>
      </c>
      <c r="BC218" s="18">
        <v>0</v>
      </c>
      <c r="BD218" s="18">
        <v>0</v>
      </c>
      <c r="BE218" s="18">
        <v>2</v>
      </c>
      <c r="BF218" s="18">
        <v>0</v>
      </c>
      <c r="BG218" s="18">
        <v>0</v>
      </c>
      <c r="BH218" s="18">
        <v>0</v>
      </c>
      <c r="BI218" s="18">
        <v>0</v>
      </c>
      <c r="BJ218" s="18">
        <v>0</v>
      </c>
      <c r="BK218" s="18">
        <v>0</v>
      </c>
      <c r="BL218" s="18">
        <v>0</v>
      </c>
      <c r="BM218" s="18">
        <v>0</v>
      </c>
      <c r="BN218" s="18">
        <v>0</v>
      </c>
      <c r="BO218" s="18">
        <v>0</v>
      </c>
      <c r="BP218" s="18">
        <v>0</v>
      </c>
      <c r="BQ218" s="18">
        <v>0</v>
      </c>
      <c r="BR218" s="18">
        <v>0</v>
      </c>
      <c r="BS218" s="18">
        <v>0</v>
      </c>
      <c r="BT218" s="18">
        <v>0</v>
      </c>
      <c r="BU218" s="18">
        <v>0</v>
      </c>
      <c r="BV218" s="18">
        <v>0</v>
      </c>
      <c r="BW218" s="18">
        <v>0</v>
      </c>
      <c r="BX218" s="18">
        <v>0</v>
      </c>
      <c r="BY218" s="18">
        <v>0</v>
      </c>
      <c r="BZ218" s="18">
        <v>0</v>
      </c>
      <c r="CA218" s="16" t="e">
        <f>_xlfn.IFNA(IF(RIGHT(D218,2)="=G",0,INDEX(#REF!,MATCH(E218,#REF!,0))),0)</f>
        <v>#REF!</v>
      </c>
      <c r="CB218" s="16" t="s">
        <v>776</v>
      </c>
      <c r="CC218" s="18">
        <v>0</v>
      </c>
      <c r="CD218" s="18">
        <v>0</v>
      </c>
      <c r="CE218" s="18">
        <v>1.6</v>
      </c>
      <c r="CF218" s="18">
        <v>0.8</v>
      </c>
      <c r="CG218" s="18">
        <v>0.12</v>
      </c>
      <c r="CH218" s="18">
        <v>2</v>
      </c>
      <c r="CI218" s="16" t="s">
        <v>98</v>
      </c>
      <c r="CJ218" s="18">
        <v>0</v>
      </c>
      <c r="CK218" s="20">
        <f t="shared" si="648"/>
        <v>1.36</v>
      </c>
      <c r="CL218" s="20">
        <f t="shared" si="783"/>
        <v>1.36</v>
      </c>
      <c r="CM218" s="18">
        <v>19.03</v>
      </c>
      <c r="CN218" s="18">
        <v>23.62</v>
      </c>
      <c r="CO218" s="18">
        <v>22.781000000000002</v>
      </c>
      <c r="CP218" s="22">
        <f t="shared" si="649"/>
        <v>22.78</v>
      </c>
      <c r="CQ218" s="22">
        <f t="shared" si="650"/>
        <v>21.42</v>
      </c>
      <c r="CR218" s="22">
        <f t="shared" si="784"/>
        <v>1.36</v>
      </c>
      <c r="CS218" s="22">
        <f t="shared" si="651"/>
        <v>21.52</v>
      </c>
      <c r="CT218" s="22">
        <f t="shared" si="652"/>
        <v>21.72</v>
      </c>
      <c r="CU218" s="18">
        <v>21.72</v>
      </c>
      <c r="CV218" s="22">
        <f t="shared" si="785"/>
        <v>1.6</v>
      </c>
      <c r="CW218" s="22">
        <f t="shared" si="653"/>
        <v>0</v>
      </c>
      <c r="CX218" s="22">
        <f t="shared" si="654"/>
        <v>0</v>
      </c>
      <c r="CY218" s="22">
        <f t="shared" si="655"/>
        <v>23.35</v>
      </c>
      <c r="CZ218" s="22">
        <f t="shared" si="656"/>
        <v>23.5</v>
      </c>
      <c r="DA218" s="18">
        <v>23.62</v>
      </c>
      <c r="DB218" s="20">
        <f t="shared" si="786"/>
        <v>2.2000000000000002</v>
      </c>
      <c r="DC218" s="20">
        <f t="shared" si="787"/>
        <v>0.84</v>
      </c>
      <c r="DD218" s="20">
        <f t="shared" si="788"/>
        <v>1.3600000000000003</v>
      </c>
      <c r="DE218" s="20">
        <f t="shared" si="657"/>
        <v>0.1</v>
      </c>
      <c r="DF218" s="20">
        <f t="shared" si="658"/>
        <v>0.2</v>
      </c>
      <c r="DG218" s="20">
        <f t="shared" si="659"/>
        <v>1.06</v>
      </c>
      <c r="DH218" s="20">
        <f t="shared" si="660"/>
        <v>0</v>
      </c>
      <c r="DI218" s="20">
        <f t="shared" si="661"/>
        <v>0</v>
      </c>
      <c r="DJ218" s="20">
        <f t="shared" si="662"/>
        <v>0</v>
      </c>
      <c r="DK218" s="20">
        <f t="shared" si="789"/>
        <v>1.36</v>
      </c>
      <c r="DL218" s="20">
        <f t="shared" si="790"/>
        <v>0</v>
      </c>
      <c r="DM218" s="20">
        <f t="shared" si="791"/>
        <v>0</v>
      </c>
      <c r="DN218" s="20">
        <f t="shared" si="792"/>
        <v>0</v>
      </c>
      <c r="DO218" s="18">
        <v>2.44</v>
      </c>
      <c r="DP218" s="18">
        <v>0</v>
      </c>
      <c r="DQ218" s="18">
        <v>1</v>
      </c>
      <c r="DR218" s="18">
        <v>1</v>
      </c>
      <c r="DS218" s="25">
        <f t="shared" si="793"/>
        <v>2.44</v>
      </c>
      <c r="DT218" s="25">
        <f t="shared" si="794"/>
        <v>0</v>
      </c>
      <c r="DU218" s="25">
        <f t="shared" si="795"/>
        <v>3.32</v>
      </c>
      <c r="DV218" s="25">
        <f t="shared" si="796"/>
        <v>0</v>
      </c>
      <c r="DW218" s="25">
        <f t="shared" si="797"/>
        <v>3.32</v>
      </c>
      <c r="DX218" s="25">
        <f t="shared" si="798"/>
        <v>7.44</v>
      </c>
      <c r="DY218" s="25">
        <f t="shared" si="799"/>
        <v>0</v>
      </c>
      <c r="DZ218" s="25">
        <f t="shared" si="800"/>
        <v>7.44</v>
      </c>
      <c r="EA218" s="25">
        <f t="shared" si="801"/>
        <v>4.92</v>
      </c>
      <c r="EB218" s="25">
        <f t="shared" si="802"/>
        <v>0</v>
      </c>
      <c r="EC218" s="25">
        <f t="shared" si="803"/>
        <v>4.92</v>
      </c>
      <c r="ED218" s="25">
        <f t="shared" si="804"/>
        <v>2.52</v>
      </c>
      <c r="EE218" s="25">
        <f t="shared" si="804"/>
        <v>0</v>
      </c>
      <c r="EF218" s="25">
        <f t="shared" si="805"/>
        <v>2.52</v>
      </c>
      <c r="EG218" s="25">
        <f t="shared" si="806"/>
        <v>4.92</v>
      </c>
      <c r="EH218" s="25">
        <f t="shared" si="806"/>
        <v>0</v>
      </c>
      <c r="EI218" s="25">
        <f t="shared" si="807"/>
        <v>4.92</v>
      </c>
      <c r="EJ218" s="18">
        <v>123.68</v>
      </c>
      <c r="EK218" s="18">
        <v>173.7</v>
      </c>
      <c r="EL218" s="18" t="s">
        <v>1016</v>
      </c>
      <c r="EM218" s="18" t="s">
        <v>1017</v>
      </c>
      <c r="EN218" s="16" t="s">
        <v>774</v>
      </c>
      <c r="EO218" s="16" t="s">
        <v>132</v>
      </c>
      <c r="EP218" s="16" t="e">
        <f>IF(OR(EN218="Cống tròn",EN218="Cống hộp",EN218="Ống nhựa"),INDEX(#REF!,MATCH(E218,#REF!,0)),IF(OR(EN218="Rãnh xây",EN218="Rãnh bê tông"),INDEX(#REF!,MATCH(E218,#REF!,0)),0))</f>
        <v>#REF!</v>
      </c>
      <c r="EQ218" s="18">
        <v>48.619999999999976</v>
      </c>
      <c r="ER218" s="18">
        <v>1</v>
      </c>
      <c r="ES218" s="25">
        <f t="shared" si="808"/>
        <v>48</v>
      </c>
      <c r="ET218" s="1" t="e">
        <f>_xlfn.IFNA(IF(EN218="Cống tròn",INDEX(#REF!,MATCH(E218,#REF!,0)),IF(EN218="Cống hộp",INDEX(#REF!,MATCH(E218,#REF!,0)),EU218&amp;" ,"&amp;EV218)),0)</f>
        <v>#REF!</v>
      </c>
      <c r="EU218" s="16" t="s">
        <v>769</v>
      </c>
      <c r="EV218" s="16" t="s">
        <v>775</v>
      </c>
      <c r="EW218" s="16" t="e">
        <f>_xlfn.IFNA(INDEX(#REF!,MATCH(E218,#REF!,0)),0)</f>
        <v>#REF!</v>
      </c>
      <c r="EX218" s="16"/>
      <c r="EY218" s="18">
        <v>0</v>
      </c>
      <c r="EZ218" s="18">
        <v>0</v>
      </c>
      <c r="FA218" s="18">
        <v>0</v>
      </c>
      <c r="FB218" s="19">
        <v>0</v>
      </c>
      <c r="FC218" s="19">
        <v>0</v>
      </c>
      <c r="FD218" s="25">
        <f t="shared" si="663"/>
        <v>0</v>
      </c>
      <c r="FE218" s="25">
        <f t="shared" si="809"/>
        <v>0</v>
      </c>
      <c r="FF218" s="18">
        <v>0.1</v>
      </c>
      <c r="FG218" s="18">
        <v>2</v>
      </c>
      <c r="FH218" s="18">
        <v>1</v>
      </c>
      <c r="FI218" s="25">
        <f t="shared" si="810"/>
        <v>1.2</v>
      </c>
      <c r="FJ218" s="18">
        <v>0</v>
      </c>
      <c r="FK218" s="18">
        <v>0</v>
      </c>
      <c r="FL218" s="18">
        <v>0.2</v>
      </c>
      <c r="FM218" s="18">
        <v>1.4</v>
      </c>
      <c r="FN218" s="18">
        <v>0</v>
      </c>
      <c r="FO218" s="25">
        <f t="shared" si="811"/>
        <v>1.4</v>
      </c>
      <c r="FP218" s="18">
        <v>1.4999999999999999E-2</v>
      </c>
      <c r="FQ218" s="18">
        <v>1</v>
      </c>
      <c r="FR218" s="25">
        <f t="shared" si="664"/>
        <v>47</v>
      </c>
      <c r="FS218" s="25">
        <f t="shared" si="665"/>
        <v>0.69</v>
      </c>
      <c r="FT218" s="25">
        <f t="shared" si="666"/>
        <v>47.69</v>
      </c>
      <c r="FU218" s="25">
        <f t="shared" si="667"/>
        <v>-0.9299999999999784</v>
      </c>
      <c r="FV218" s="25" t="str">
        <f t="shared" si="812"/>
        <v>Thêm 01</v>
      </c>
      <c r="FW218" s="25">
        <f t="shared" si="813"/>
        <v>0.09</v>
      </c>
      <c r="FX218" s="16"/>
      <c r="FY218" s="16"/>
      <c r="FZ218" s="16"/>
      <c r="GA218" s="16"/>
      <c r="GB218" s="19">
        <v>0</v>
      </c>
      <c r="GC218" s="19">
        <v>0</v>
      </c>
      <c r="GD218" s="19">
        <v>0</v>
      </c>
      <c r="GE218" s="19">
        <v>0</v>
      </c>
      <c r="GF218" s="19">
        <v>0</v>
      </c>
      <c r="GG218" s="19">
        <v>0</v>
      </c>
      <c r="GH218" s="19">
        <v>0</v>
      </c>
      <c r="GI218" s="19">
        <v>0</v>
      </c>
      <c r="GJ218" s="19">
        <v>0</v>
      </c>
      <c r="GK218" s="19">
        <v>0</v>
      </c>
      <c r="GL218" s="25">
        <f t="shared" si="668"/>
        <v>0</v>
      </c>
      <c r="GM218" s="25">
        <f t="shared" si="814"/>
        <v>0</v>
      </c>
      <c r="GN218" s="19">
        <v>0</v>
      </c>
      <c r="GO218" s="19">
        <v>0</v>
      </c>
      <c r="GP218" s="19">
        <v>0</v>
      </c>
      <c r="GQ218" s="19">
        <v>0</v>
      </c>
      <c r="GR218" s="1" t="e">
        <f>_xlfn.IFNA(INDEX(#REF!,MATCH(E218,#REF!,0)),0)</f>
        <v>#REF!</v>
      </c>
      <c r="GS218" s="16"/>
      <c r="GT218" s="18">
        <v>0</v>
      </c>
      <c r="GU218" s="18">
        <v>0</v>
      </c>
      <c r="GV218" s="18">
        <v>0</v>
      </c>
      <c r="GW218" s="18">
        <v>0</v>
      </c>
      <c r="GX218" s="25">
        <f t="shared" si="669"/>
        <v>0</v>
      </c>
      <c r="GY218" s="25">
        <f t="shared" si="670"/>
        <v>0</v>
      </c>
      <c r="GZ218" s="25">
        <f t="shared" si="815"/>
        <v>0</v>
      </c>
      <c r="HA218" s="1" t="e" cm="1">
        <f t="array" ref="HA218">INDEX(#REF!,MATCH(EJ218&amp;EK218&amp;HD218&amp;HE218&amp;HF218,#REF!&amp;#REF!&amp;#REF!&amp;#REF!&amp;#REF!,0))</f>
        <v>#REF!</v>
      </c>
      <c r="HB218" s="16"/>
      <c r="HC218" s="25">
        <f t="shared" si="816"/>
        <v>0</v>
      </c>
      <c r="HD218" s="18">
        <v>0</v>
      </c>
      <c r="HE218" s="18">
        <v>0</v>
      </c>
      <c r="HF218" s="18">
        <v>0</v>
      </c>
      <c r="HG218" s="1" t="e" cm="1">
        <f t="array" ref="HG218">INDEX(#REF!,MATCH(EJ218&amp;EK218&amp;HJ218&amp;HK218&amp;HL218,#REF!&amp;#REF!&amp;#REF!&amp;#REF!&amp;#REF!,0))</f>
        <v>#REF!</v>
      </c>
      <c r="HH218" s="16"/>
      <c r="HI218" s="25">
        <f t="shared" si="817"/>
        <v>0</v>
      </c>
      <c r="HJ218" s="25">
        <f t="shared" si="818"/>
        <v>0</v>
      </c>
      <c r="HK218" s="19">
        <v>0</v>
      </c>
      <c r="HL218" s="19">
        <v>0</v>
      </c>
      <c r="HM218" s="18">
        <v>0.01</v>
      </c>
      <c r="HN218" s="18">
        <v>1</v>
      </c>
      <c r="HO218" s="25">
        <f t="shared" si="819"/>
        <v>0</v>
      </c>
      <c r="HP218" s="25">
        <f t="shared" si="820"/>
        <v>0</v>
      </c>
      <c r="HQ218" s="25">
        <f t="shared" si="821"/>
        <v>0</v>
      </c>
      <c r="HR218" s="25">
        <f t="shared" si="822"/>
        <v>0</v>
      </c>
      <c r="HS218" s="25">
        <f t="shared" si="823"/>
        <v>0</v>
      </c>
      <c r="HT218" s="19">
        <v>0</v>
      </c>
      <c r="HU218" s="19">
        <v>0</v>
      </c>
      <c r="HV218" s="19">
        <v>0</v>
      </c>
      <c r="HW218" s="25">
        <f t="shared" si="824"/>
        <v>0</v>
      </c>
      <c r="HX218" s="19">
        <v>0</v>
      </c>
      <c r="HY218" s="19">
        <v>0</v>
      </c>
      <c r="HZ218" s="18">
        <v>22.78</v>
      </c>
      <c r="IA218" s="20">
        <f>ROUND(IF(EN218="Cống tròn",IF(EN218="Cống tròn",IF(EU218="Không có móng",IQ218-FF218,IF(EU218="Đế",IP218-FN218,IF(OR(EU218="Móng bê tông",EU218="Móng bê tông kết hợp đế"),II218-FJ218,0))),0),IF(EN218="Cống hộp",IF(AND(EN218="Cống hộp",EU218="Không có móng"),IQ218-GF218,IF(AND(EN218="Cống hộp",EU218="Móng bê tông"),IJ218-GB218,0)),IF(OR(EN218="Rãnh xây",EN218="Rãnh bê tông"),IF(OR(EN218="Rãnh xây",EN218="Rãnh bê tông"),IK218-GB218,0),IF(EN218="Ống nhựa",IF(AND(EN218="Ống nhựa",EU218="Không đắp cát"),IQ218-HT218,IF(AND(EN218="Ống nhựa",EU218="Đắp cát"),IH218-HX218,0)),IF(EN218="Rãnh thang",IF(EN218="Rãnh thang",IF(EU218="Móng bê tông",#REF!-#REF!,IQ218),0),0))))),2)</f>
        <v>21.72</v>
      </c>
      <c r="IB218" s="20">
        <f t="shared" si="825"/>
        <v>1.0600000000000023</v>
      </c>
      <c r="IC218" s="20">
        <f t="shared" si="671"/>
        <v>21.72</v>
      </c>
      <c r="ID218" s="20">
        <f t="shared" si="672"/>
        <v>0</v>
      </c>
      <c r="IE218" s="20">
        <f t="shared" si="673"/>
        <v>0</v>
      </c>
      <c r="IF218" s="20">
        <f t="shared" si="674"/>
        <v>0</v>
      </c>
      <c r="IG218" s="20">
        <f>IF(EN218="Rãnh thang",IF(AND(EN218="Rãnh thang",EU218="Móng bê tông"),IQ218-#REF!,0),IF(EN218="Ống nhựa",IF(AND(EN218="Ống nhựa",EU218="Đắp cát"),IQ218-HT218,0),IF(EN218="Cống tròn",IF(EN218="Cống tròn",IF(OR(EU218="Móng bê tông",EU218="Móng bê tông kết hợp đế"),IM218-FL218,0),0),IF(EN218="Cống hộp",IF(AND(EN218="Cống hộp",EU218="Móng bê tông"),IN218-GD218,0),IF(OR(EN218="Rãnh xây",EN218="Rãnh bê tông"),IF(AND(EN218="Rãnh xây",EU218="Móng bê tông"),IO218-GD218,IF(AND(EN218="Rãnh bê tông",EU218="Móng bê tông"),IO218-GD218,0)),0)))))</f>
        <v>21.72</v>
      </c>
      <c r="IH218" s="20">
        <f t="shared" si="675"/>
        <v>0</v>
      </c>
      <c r="II218" s="20">
        <f t="shared" si="676"/>
        <v>21.72</v>
      </c>
      <c r="IJ218" s="20">
        <f t="shared" si="677"/>
        <v>0</v>
      </c>
      <c r="IK218" s="20">
        <f t="shared" si="678"/>
        <v>0</v>
      </c>
      <c r="IL218" s="20">
        <f t="shared" si="679"/>
        <v>21.919999999999998</v>
      </c>
      <c r="IM218" s="20">
        <f t="shared" si="680"/>
        <v>21.919999999999998</v>
      </c>
      <c r="IN218" s="20">
        <f t="shared" si="681"/>
        <v>0</v>
      </c>
      <c r="IO218" s="20">
        <f t="shared" si="682"/>
        <v>0</v>
      </c>
      <c r="IP218" s="20">
        <f t="shared" si="683"/>
        <v>0</v>
      </c>
      <c r="IQ218" s="18">
        <v>22.02</v>
      </c>
      <c r="IR218" s="25">
        <f t="shared" si="826"/>
        <v>0</v>
      </c>
      <c r="IS218" s="25">
        <f t="shared" si="684"/>
        <v>0</v>
      </c>
      <c r="IT218" s="25">
        <f t="shared" si="685"/>
        <v>0</v>
      </c>
      <c r="IU218" s="25">
        <f>ROUND(IF(EN218="Cống tròn",IF(EN218="Cống tròn",IV218+FF218,0),IF(EN218="Cống hộp",IF(EN218="Cống hộp",IV218+GP218,0),IF(OR(EN218="Rãnh xây",EN218="Rãnh bê tông"),IF(OR(EN218="Rãnh xây",EN218="Rãnh bê tông"),IV218+GP218,0),IF(EN218="ống nhựa",IF(EN218="Ống nhựa",IV218+HT218,0),IF(EN218="Rãnh thang",IF(EN218="Rãnh thang",IQ218+#REF!,0),0))))),2)</f>
        <v>23.02</v>
      </c>
      <c r="IV218" s="18">
        <v>22.92</v>
      </c>
      <c r="IW218" s="25">
        <f t="shared" si="686"/>
        <v>23.02</v>
      </c>
      <c r="IX218" s="25">
        <f t="shared" si="687"/>
        <v>0</v>
      </c>
      <c r="IY218" s="25">
        <f t="shared" si="688"/>
        <v>0</v>
      </c>
      <c r="IZ218" s="25">
        <f t="shared" si="689"/>
        <v>0</v>
      </c>
      <c r="JA218" s="25">
        <f t="shared" si="690"/>
        <v>0</v>
      </c>
      <c r="JB218" s="18">
        <v>22.67</v>
      </c>
      <c r="JC218" s="20">
        <f>ROUND(IF(EN218="Cống tròn",IF(EN218="Cống tròn",IF(EU218="Không có móng",JS218-FF218,IF(EU218="Đế",JR218-FN218,IF(OR(EU218="Móng bê tông",EU218="Móng bê tông kết hợp đế"),JK218-FJ218,0))),0),IF(EN218="Cống hộp",IF(AND(EN218="Cống hộp",EU218="Không có móng"),JS218-GF218,IF(AND(EN218="Cống hộp",EU218="Móng bê tông"),JL218-GB218,0)),IF(OR(EN218="Rãnh xây",EN218="Rãnh bê tông"),IF(OR(EN218="Rãnh xây",EN218="Rãnh bê tông"),JM218-GB218,0),IF(EN218="Ống nhựa",IF(AND(EN218="Ống nhựa",EU218="Không đắp cát"),JS218-HT218,IF(AND(EN218="Ống nhựa",EU218="Đắp cát"),JJ218-HX218,0)),IF(EN218="Rãnh thang",IF(EN218="Rãnh thang",IF(EU218="Móng bê tông",#REF!-#REF!,JS218),0),0))))),2)</f>
        <v>21.62</v>
      </c>
      <c r="JD218" s="20">
        <f t="shared" si="827"/>
        <v>1.0500000000000007</v>
      </c>
      <c r="JE218" s="20">
        <f t="shared" si="691"/>
        <v>21.62</v>
      </c>
      <c r="JF218" s="20">
        <f t="shared" si="692"/>
        <v>0</v>
      </c>
      <c r="JG218" s="20">
        <f t="shared" si="693"/>
        <v>0</v>
      </c>
      <c r="JH218" s="20">
        <f t="shared" si="694"/>
        <v>0</v>
      </c>
      <c r="JI218" s="20">
        <f>IF(EN218="Rãnh thang",IF(AND(EN218="Rãnh thang",EU218="Móng bê tông"),JS218-#REF!,0),IF(EN218="Ống nhựa",IF(AND(EN218="Ống nhựa",EU218="Đắp cát"),JS218-HT218,0),IF(EN218="Cống tròn",IF(EN218="Cống tròn",IF(OR(EU218="Móng bê tông",EU218="Móng bê tông kết hợp đế"),JO218-FL218,0),0),IF(EN218="Cống hộp",IF(AND(EN218="Cống hộp",EU218="Móng bê tông"),JP218-GD218,0),IF(OR(EN218="Rãnh xây",EN218="Rãnh bê tông"),IF(AND(EN218="Rãnh xây",EU218="Móng bê tông"),JQ218-GD218,IF(AND(EN218="Rãnh bê tông",EU218="Móng bê tông"),JQ218-GD218,0)),0)))))</f>
        <v>21.62</v>
      </c>
      <c r="JJ218" s="20">
        <f t="shared" si="695"/>
        <v>0</v>
      </c>
      <c r="JK218" s="20">
        <f t="shared" si="696"/>
        <v>21.62</v>
      </c>
      <c r="JL218" s="20">
        <f t="shared" si="697"/>
        <v>0</v>
      </c>
      <c r="JM218" s="20">
        <f t="shared" si="698"/>
        <v>0</v>
      </c>
      <c r="JN218" s="20">
        <f t="shared" si="699"/>
        <v>21.82</v>
      </c>
      <c r="JO218" s="20">
        <f t="shared" si="700"/>
        <v>21.82</v>
      </c>
      <c r="JP218" s="20">
        <f t="shared" si="701"/>
        <v>0</v>
      </c>
      <c r="JQ218" s="20">
        <f t="shared" si="702"/>
        <v>0</v>
      </c>
      <c r="JR218" s="20">
        <f t="shared" si="703"/>
        <v>0</v>
      </c>
      <c r="JS218" s="26">
        <v>21.92</v>
      </c>
      <c r="JT218" s="25">
        <f t="shared" si="828"/>
        <v>0</v>
      </c>
      <c r="JU218" s="25">
        <f t="shared" si="704"/>
        <v>0</v>
      </c>
      <c r="JV218" s="25">
        <f t="shared" si="705"/>
        <v>0</v>
      </c>
      <c r="JW218" s="25">
        <f>ROUND(IF(EN218="Cống tròn",IF(EN218="Cống tròn",JX218+FF218,0),IF(EN218="Cống hộp",IF(EN218="Cống hộp",JX218+GP218,0),IF(OR(EN218="Rãnh xây",EN218="Rãnh bê tông"),IF(OR(EN218="Rãnh xây",EN218="Rãnh bê tông"),JX218+GP218,0),IF(EN218="ống nhựa",IF(EN218="Ống nhựa",JX218+HT218,0),IF(EN218="Rãnh thang",IF(EN218="Rãnh thang",JS218+#REF!,0),0))))),2)</f>
        <v>23.02</v>
      </c>
      <c r="JX218" s="27">
        <v>22.92</v>
      </c>
      <c r="JY218" s="25">
        <f t="shared" si="706"/>
        <v>23.02</v>
      </c>
      <c r="JZ218" s="25">
        <f t="shared" si="707"/>
        <v>0</v>
      </c>
      <c r="KA218" s="25">
        <f t="shared" si="708"/>
        <v>0</v>
      </c>
      <c r="KB218" s="25">
        <f t="shared" si="709"/>
        <v>0</v>
      </c>
      <c r="KC218" s="25">
        <f t="shared" si="710"/>
        <v>0</v>
      </c>
      <c r="KD218" s="28" t="s">
        <v>98</v>
      </c>
      <c r="KE218" s="27">
        <v>0</v>
      </c>
      <c r="KF218" s="25">
        <f t="shared" si="711"/>
        <v>1.0600000000000023</v>
      </c>
      <c r="KG218" s="25">
        <f t="shared" si="829"/>
        <v>1.0600000000000023</v>
      </c>
      <c r="KH218" s="27">
        <v>0</v>
      </c>
      <c r="KI218" s="25">
        <f t="shared" si="712"/>
        <v>1.0500000000000007</v>
      </c>
      <c r="KJ218" s="25">
        <f t="shared" si="830"/>
        <v>1.0500000000000007</v>
      </c>
      <c r="KK218" s="25">
        <f t="shared" si="713"/>
        <v>0</v>
      </c>
      <c r="KL218" s="25">
        <f t="shared" si="714"/>
        <v>0</v>
      </c>
      <c r="KM218" s="25">
        <f t="shared" si="831"/>
        <v>0</v>
      </c>
      <c r="KN218" s="25">
        <f t="shared" si="715"/>
        <v>0</v>
      </c>
      <c r="KO218" s="25">
        <f t="shared" si="716"/>
        <v>0</v>
      </c>
      <c r="KP218" s="25">
        <f t="shared" si="832"/>
        <v>0</v>
      </c>
      <c r="KQ218" s="25">
        <f t="shared" si="717"/>
        <v>0.2</v>
      </c>
      <c r="KR218" s="25">
        <f t="shared" si="718"/>
        <v>0.2</v>
      </c>
      <c r="KS218" s="25">
        <f t="shared" si="833"/>
        <v>0.2</v>
      </c>
      <c r="KT218" s="25">
        <f t="shared" si="719"/>
        <v>0</v>
      </c>
      <c r="KU218" s="25">
        <f t="shared" si="720"/>
        <v>0</v>
      </c>
      <c r="KV218" s="25">
        <f t="shared" si="834"/>
        <v>0</v>
      </c>
      <c r="KW218" s="25">
        <f t="shared" si="721"/>
        <v>0</v>
      </c>
      <c r="KX218" s="25">
        <f t="shared" si="722"/>
        <v>0</v>
      </c>
      <c r="KY218" s="25">
        <f t="shared" si="835"/>
        <v>0</v>
      </c>
      <c r="KZ218" s="25">
        <f t="shared" si="723"/>
        <v>0</v>
      </c>
      <c r="LA218" s="25">
        <f t="shared" si="724"/>
        <v>0</v>
      </c>
      <c r="LB218" s="25">
        <f t="shared" si="836"/>
        <v>0</v>
      </c>
      <c r="LC218" s="25">
        <f t="shared" si="725"/>
        <v>0.86000000000000232</v>
      </c>
      <c r="LD218" s="25">
        <f t="shared" si="726"/>
        <v>0.85000000000000075</v>
      </c>
      <c r="LE218" s="25">
        <f t="shared" si="837"/>
        <v>0.85500000000000154</v>
      </c>
      <c r="LF218" s="25">
        <f t="shared" si="727"/>
        <v>0</v>
      </c>
      <c r="LG218" s="25">
        <f t="shared" si="728"/>
        <v>0</v>
      </c>
      <c r="LH218" s="25">
        <f t="shared" si="838"/>
        <v>0</v>
      </c>
      <c r="LI218" s="25">
        <f t="shared" si="729"/>
        <v>0</v>
      </c>
      <c r="LJ218" s="25">
        <f t="shared" si="730"/>
        <v>0</v>
      </c>
      <c r="LK218" s="25">
        <f t="shared" si="839"/>
        <v>0</v>
      </c>
      <c r="LL218" s="25">
        <f t="shared" si="731"/>
        <v>0</v>
      </c>
      <c r="LM218" s="25">
        <f t="shared" si="732"/>
        <v>0</v>
      </c>
      <c r="LN218" s="25">
        <f t="shared" si="840"/>
        <v>0</v>
      </c>
      <c r="LO218" s="25">
        <f t="shared" si="733"/>
        <v>0</v>
      </c>
      <c r="LP218" s="25">
        <f t="shared" si="734"/>
        <v>0</v>
      </c>
      <c r="LQ218" s="25">
        <f t="shared" si="841"/>
        <v>0</v>
      </c>
      <c r="LR218" s="25">
        <f t="shared" si="735"/>
        <v>0</v>
      </c>
      <c r="LS218" s="25">
        <f t="shared" si="736"/>
        <v>0</v>
      </c>
      <c r="LT218" s="25">
        <f t="shared" si="842"/>
        <v>0</v>
      </c>
      <c r="LU218" s="25">
        <f t="shared" si="737"/>
        <v>0</v>
      </c>
      <c r="LV218" s="25">
        <f t="shared" si="738"/>
        <v>0</v>
      </c>
      <c r="LW218" s="25">
        <f t="shared" si="843"/>
        <v>0</v>
      </c>
      <c r="LX218" s="25">
        <f t="shared" si="739"/>
        <v>0</v>
      </c>
      <c r="LY218" s="25">
        <f t="shared" si="740"/>
        <v>0</v>
      </c>
      <c r="LZ218" s="25">
        <f t="shared" si="844"/>
        <v>0</v>
      </c>
      <c r="MA218" s="25">
        <f t="shared" si="741"/>
        <v>0</v>
      </c>
      <c r="MB218" s="25">
        <f t="shared" si="742"/>
        <v>0</v>
      </c>
      <c r="MC218" s="25">
        <f t="shared" si="845"/>
        <v>0</v>
      </c>
      <c r="MD218" s="25">
        <f t="shared" si="743"/>
        <v>0</v>
      </c>
      <c r="ME218" s="25">
        <f t="shared" si="744"/>
        <v>0</v>
      </c>
      <c r="MF218" s="25">
        <f t="shared" si="846"/>
        <v>0</v>
      </c>
      <c r="MG218" s="25">
        <f t="shared" si="745"/>
        <v>0</v>
      </c>
      <c r="MH218" s="25">
        <f t="shared" si="746"/>
        <v>0</v>
      </c>
      <c r="MI218" s="25">
        <f t="shared" si="847"/>
        <v>0</v>
      </c>
      <c r="MJ218" s="25">
        <f t="shared" si="747"/>
        <v>0</v>
      </c>
      <c r="MK218" s="25">
        <f t="shared" si="748"/>
        <v>0</v>
      </c>
      <c r="ML218" s="25">
        <f t="shared" si="848"/>
        <v>0</v>
      </c>
      <c r="MM218" s="25">
        <f t="shared" si="749"/>
        <v>0</v>
      </c>
      <c r="MN218" s="25">
        <f t="shared" si="750"/>
        <v>0</v>
      </c>
      <c r="MO218" s="25">
        <f t="shared" si="849"/>
        <v>0</v>
      </c>
      <c r="MP218" s="25">
        <f t="shared" si="751"/>
        <v>0</v>
      </c>
      <c r="MQ218" s="25">
        <f t="shared" si="752"/>
        <v>0</v>
      </c>
      <c r="MR218" s="25">
        <f t="shared" si="850"/>
        <v>0</v>
      </c>
      <c r="MS218" s="29">
        <v>1.4</v>
      </c>
      <c r="MT218" s="29">
        <v>0</v>
      </c>
      <c r="MU218" s="29">
        <v>1</v>
      </c>
      <c r="MV218" s="29">
        <v>1</v>
      </c>
      <c r="MW218" s="25">
        <f t="shared" si="753"/>
        <v>1.4</v>
      </c>
      <c r="MX218" s="25">
        <f t="shared" si="754"/>
        <v>1.48</v>
      </c>
      <c r="MY218" s="25">
        <f t="shared" si="755"/>
        <v>0</v>
      </c>
      <c r="MZ218" s="25">
        <f t="shared" si="756"/>
        <v>0</v>
      </c>
      <c r="NA218" s="25">
        <f t="shared" si="757"/>
        <v>1.4</v>
      </c>
      <c r="NB218" s="25">
        <f t="shared" si="758"/>
        <v>1.47</v>
      </c>
      <c r="NC218" s="25">
        <f t="shared" si="759"/>
        <v>0</v>
      </c>
      <c r="ND218" s="25">
        <f t="shared" si="760"/>
        <v>0</v>
      </c>
      <c r="NE218" s="25">
        <f t="shared" si="851"/>
        <v>1.4</v>
      </c>
      <c r="NF218" s="25">
        <f t="shared" si="851"/>
        <v>1.4750000000000001</v>
      </c>
      <c r="NG218" s="25">
        <f t="shared" si="851"/>
        <v>0</v>
      </c>
      <c r="NH218" s="25">
        <f t="shared" si="851"/>
        <v>0</v>
      </c>
      <c r="NI218" s="25">
        <f t="shared" si="761"/>
        <v>71.709999999999994</v>
      </c>
      <c r="NJ218" s="25">
        <f t="shared" si="762"/>
        <v>0</v>
      </c>
      <c r="NK218" s="25">
        <f t="shared" si="763"/>
        <v>71.709999999999994</v>
      </c>
      <c r="NL218" s="25">
        <f t="shared" si="764"/>
        <v>41.51</v>
      </c>
      <c r="NM218" s="25">
        <f t="shared" si="765"/>
        <v>0</v>
      </c>
      <c r="NN218" s="25">
        <f t="shared" si="852"/>
        <v>41.51</v>
      </c>
      <c r="NO218" s="25">
        <f t="shared" si="766"/>
        <v>0</v>
      </c>
      <c r="NP218" s="25">
        <f t="shared" si="767"/>
        <v>0</v>
      </c>
      <c r="NQ218" s="25">
        <f t="shared" si="853"/>
        <v>0</v>
      </c>
      <c r="NR218" s="25">
        <f t="shared" si="768"/>
        <v>0</v>
      </c>
      <c r="NS218" s="25">
        <f t="shared" si="769"/>
        <v>0</v>
      </c>
      <c r="NT218" s="25">
        <f t="shared" si="854"/>
        <v>0</v>
      </c>
      <c r="NU218" s="25">
        <f t="shared" si="770"/>
        <v>0</v>
      </c>
      <c r="NV218" s="25">
        <f t="shared" si="771"/>
        <v>0</v>
      </c>
      <c r="NW218" s="25">
        <f t="shared" si="855"/>
        <v>0</v>
      </c>
      <c r="NX218" s="25">
        <f t="shared" si="856"/>
        <v>41.51</v>
      </c>
      <c r="NY218" s="25">
        <f t="shared" si="856"/>
        <v>0</v>
      </c>
      <c r="NZ218" s="25">
        <f t="shared" si="857"/>
        <v>41.51</v>
      </c>
      <c r="OA218" s="25">
        <f t="shared" si="858"/>
        <v>30.2</v>
      </c>
      <c r="OB218" s="25">
        <f t="shared" si="858"/>
        <v>0</v>
      </c>
      <c r="OC218" s="25">
        <f t="shared" si="859"/>
        <v>30.2</v>
      </c>
      <c r="OD218" s="25">
        <f t="shared" si="860"/>
        <v>41.51</v>
      </c>
      <c r="OE218" s="25">
        <f t="shared" si="860"/>
        <v>0</v>
      </c>
      <c r="OF218" s="25">
        <f t="shared" si="860"/>
        <v>41.51</v>
      </c>
      <c r="OG218" s="25">
        <f t="shared" si="772"/>
        <v>0</v>
      </c>
      <c r="OH218" s="25">
        <f t="shared" si="773"/>
        <v>0</v>
      </c>
      <c r="OI218" s="25">
        <f t="shared" si="774"/>
        <v>0</v>
      </c>
      <c r="OJ218" s="25">
        <f t="shared" si="775"/>
        <v>0</v>
      </c>
      <c r="OK218" s="25">
        <f t="shared" si="776"/>
        <v>0</v>
      </c>
      <c r="OL218" s="25">
        <f t="shared" si="777"/>
        <v>0</v>
      </c>
      <c r="OM218" s="25">
        <f t="shared" si="861"/>
        <v>0</v>
      </c>
      <c r="ON218" s="25">
        <f t="shared" si="861"/>
        <v>0</v>
      </c>
      <c r="OO218" s="25">
        <f t="shared" si="861"/>
        <v>0</v>
      </c>
      <c r="OP218" s="25">
        <f t="shared" si="778"/>
        <v>0</v>
      </c>
      <c r="OQ218" s="25">
        <f t="shared" si="779"/>
        <v>0</v>
      </c>
      <c r="OR218" s="25">
        <f t="shared" si="862"/>
        <v>0</v>
      </c>
      <c r="OS218" s="19">
        <v>538418.18000000005</v>
      </c>
      <c r="OT218" s="19">
        <v>2370796.56</v>
      </c>
    </row>
    <row r="219" spans="1:410" ht="33" customHeight="1" x14ac:dyDescent="0.25">
      <c r="A219" s="18"/>
      <c r="B219" s="18" t="s">
        <v>1007</v>
      </c>
      <c r="C219" s="18">
        <v>173.7</v>
      </c>
      <c r="D219" s="16" t="e">
        <f>_xlfn.IFNA(INDEX(#REF!,MATCH(E219,#REF!,0)),0)</f>
        <v>#REF!</v>
      </c>
      <c r="E219" s="18" t="s">
        <v>1017</v>
      </c>
      <c r="F219" s="16" t="s">
        <v>765</v>
      </c>
      <c r="G219" s="16" t="s">
        <v>766</v>
      </c>
      <c r="H219" s="16" t="s">
        <v>767</v>
      </c>
      <c r="I219" s="16" t="s">
        <v>768</v>
      </c>
      <c r="J219" s="16" t="s">
        <v>811</v>
      </c>
      <c r="K219" s="16" t="s">
        <v>770</v>
      </c>
      <c r="L219" s="16" t="s">
        <v>771</v>
      </c>
      <c r="M219" s="18">
        <v>1.8399999999999999</v>
      </c>
      <c r="N219" s="18">
        <v>1.8399999999999999</v>
      </c>
      <c r="O219" s="18">
        <v>2.2399999999999998</v>
      </c>
      <c r="P219" s="18">
        <v>2.2399999999999998</v>
      </c>
      <c r="Q219" s="18">
        <v>0.1</v>
      </c>
      <c r="R219" s="18">
        <v>2.04</v>
      </c>
      <c r="S219" s="18">
        <v>2.04</v>
      </c>
      <c r="T219" s="18">
        <v>0.2</v>
      </c>
      <c r="U219" s="18">
        <v>0</v>
      </c>
      <c r="V219" s="18">
        <v>0</v>
      </c>
      <c r="W219" s="18">
        <v>0</v>
      </c>
      <c r="X219" s="18">
        <v>1.8399999999999999</v>
      </c>
      <c r="Y219" s="18">
        <v>1.7999999999999998</v>
      </c>
      <c r="Z219" s="20">
        <f t="shared" si="780"/>
        <v>1.6</v>
      </c>
      <c r="AA219" s="18">
        <v>0.22</v>
      </c>
      <c r="AB219" s="18">
        <v>0</v>
      </c>
      <c r="AC219" s="18">
        <v>0</v>
      </c>
      <c r="AD219" s="18">
        <v>0</v>
      </c>
      <c r="AE219" s="18">
        <v>0</v>
      </c>
      <c r="AF219" s="18">
        <v>0</v>
      </c>
      <c r="AG219" s="18">
        <v>1.4</v>
      </c>
      <c r="AH219" s="18">
        <v>1.4</v>
      </c>
      <c r="AI219" s="20">
        <f t="shared" si="781"/>
        <v>1.75</v>
      </c>
      <c r="AJ219" s="18">
        <v>0</v>
      </c>
      <c r="AK219" s="18">
        <v>0</v>
      </c>
      <c r="AL219" s="20">
        <f t="shared" si="782"/>
        <v>0</v>
      </c>
      <c r="AM219" s="18">
        <v>1.8399999999999999</v>
      </c>
      <c r="AN219" s="18">
        <v>1.4</v>
      </c>
      <c r="AO219" s="18">
        <v>0.15</v>
      </c>
      <c r="AP219" s="18">
        <v>0.22</v>
      </c>
      <c r="AQ219" s="18">
        <v>1.8399999999999999</v>
      </c>
      <c r="AR219" s="18">
        <v>1.6199999999999999</v>
      </c>
      <c r="AS219" s="18">
        <v>0.12</v>
      </c>
      <c r="AT219" s="18">
        <v>0.11</v>
      </c>
      <c r="AU219" s="18">
        <v>0</v>
      </c>
      <c r="AV219" s="18">
        <v>1</v>
      </c>
      <c r="AW219" s="18">
        <v>0</v>
      </c>
      <c r="AX219" s="18">
        <v>0</v>
      </c>
      <c r="AY219" s="18">
        <v>0</v>
      </c>
      <c r="AZ219" s="18">
        <v>0</v>
      </c>
      <c r="BA219" s="18">
        <v>0</v>
      </c>
      <c r="BB219" s="18">
        <v>0</v>
      </c>
      <c r="BC219" s="18">
        <v>0</v>
      </c>
      <c r="BD219" s="18">
        <v>0</v>
      </c>
      <c r="BE219" s="18">
        <v>2</v>
      </c>
      <c r="BF219" s="18">
        <v>0</v>
      </c>
      <c r="BG219" s="18">
        <v>0</v>
      </c>
      <c r="BH219" s="18">
        <v>0</v>
      </c>
      <c r="BI219" s="18">
        <v>0</v>
      </c>
      <c r="BJ219" s="18">
        <v>0</v>
      </c>
      <c r="BK219" s="18">
        <v>0</v>
      </c>
      <c r="BL219" s="18">
        <v>0</v>
      </c>
      <c r="BM219" s="18">
        <v>0</v>
      </c>
      <c r="BN219" s="18">
        <v>0</v>
      </c>
      <c r="BO219" s="18">
        <v>0</v>
      </c>
      <c r="BP219" s="18">
        <v>0</v>
      </c>
      <c r="BQ219" s="18">
        <v>0</v>
      </c>
      <c r="BR219" s="18">
        <v>0</v>
      </c>
      <c r="BS219" s="18">
        <v>0</v>
      </c>
      <c r="BT219" s="18">
        <v>0</v>
      </c>
      <c r="BU219" s="18">
        <v>0</v>
      </c>
      <c r="BV219" s="18">
        <v>0</v>
      </c>
      <c r="BW219" s="18">
        <v>0</v>
      </c>
      <c r="BX219" s="18">
        <v>0</v>
      </c>
      <c r="BY219" s="18">
        <v>0</v>
      </c>
      <c r="BZ219" s="18">
        <v>0</v>
      </c>
      <c r="CA219" s="16" t="e">
        <f>_xlfn.IFNA(IF(RIGHT(D219,2)="=G",0,INDEX(#REF!,MATCH(E219,#REF!,0))),0)</f>
        <v>#REF!</v>
      </c>
      <c r="CB219" s="16" t="s">
        <v>776</v>
      </c>
      <c r="CC219" s="18">
        <v>0</v>
      </c>
      <c r="CD219" s="18">
        <v>0</v>
      </c>
      <c r="CE219" s="18">
        <v>1.6</v>
      </c>
      <c r="CF219" s="18">
        <v>0.8</v>
      </c>
      <c r="CG219" s="18">
        <v>0.12</v>
      </c>
      <c r="CH219" s="18">
        <v>2</v>
      </c>
      <c r="CI219" s="16" t="s">
        <v>98</v>
      </c>
      <c r="CJ219" s="18">
        <v>0</v>
      </c>
      <c r="CK219" s="20">
        <f t="shared" si="648"/>
        <v>1.35</v>
      </c>
      <c r="CL219" s="20">
        <f t="shared" si="783"/>
        <v>1.35</v>
      </c>
      <c r="CM219" s="18">
        <v>19.21</v>
      </c>
      <c r="CN219" s="18">
        <v>23.51</v>
      </c>
      <c r="CO219" s="18">
        <v>22.671000000000003</v>
      </c>
      <c r="CP219" s="22">
        <f t="shared" si="649"/>
        <v>22.67</v>
      </c>
      <c r="CQ219" s="22">
        <f t="shared" si="650"/>
        <v>21.32</v>
      </c>
      <c r="CR219" s="22">
        <f t="shared" si="784"/>
        <v>1.35</v>
      </c>
      <c r="CS219" s="22">
        <f t="shared" si="651"/>
        <v>21.42</v>
      </c>
      <c r="CT219" s="22">
        <f t="shared" si="652"/>
        <v>21.62</v>
      </c>
      <c r="CU219" s="18">
        <v>21.62</v>
      </c>
      <c r="CV219" s="22">
        <f t="shared" si="785"/>
        <v>1.6</v>
      </c>
      <c r="CW219" s="22">
        <f t="shared" si="653"/>
        <v>0</v>
      </c>
      <c r="CX219" s="22">
        <f t="shared" si="654"/>
        <v>0</v>
      </c>
      <c r="CY219" s="22">
        <f t="shared" si="655"/>
        <v>23.24</v>
      </c>
      <c r="CZ219" s="22">
        <f t="shared" si="656"/>
        <v>23.39</v>
      </c>
      <c r="DA219" s="18">
        <v>23.51</v>
      </c>
      <c r="DB219" s="20">
        <f t="shared" si="786"/>
        <v>2.19</v>
      </c>
      <c r="DC219" s="20">
        <f t="shared" si="787"/>
        <v>0.84</v>
      </c>
      <c r="DD219" s="20">
        <f t="shared" si="788"/>
        <v>1.35</v>
      </c>
      <c r="DE219" s="20">
        <f t="shared" si="657"/>
        <v>0.1</v>
      </c>
      <c r="DF219" s="20">
        <f t="shared" si="658"/>
        <v>0.2</v>
      </c>
      <c r="DG219" s="20">
        <f t="shared" si="659"/>
        <v>1.05</v>
      </c>
      <c r="DH219" s="20">
        <f t="shared" si="660"/>
        <v>0</v>
      </c>
      <c r="DI219" s="20">
        <f t="shared" si="661"/>
        <v>0</v>
      </c>
      <c r="DJ219" s="20">
        <f t="shared" si="662"/>
        <v>0</v>
      </c>
      <c r="DK219" s="20">
        <f t="shared" si="789"/>
        <v>1.35</v>
      </c>
      <c r="DL219" s="20">
        <f t="shared" si="790"/>
        <v>0</v>
      </c>
      <c r="DM219" s="20">
        <f t="shared" si="791"/>
        <v>0</v>
      </c>
      <c r="DN219" s="20">
        <f t="shared" si="792"/>
        <v>0</v>
      </c>
      <c r="DO219" s="18">
        <v>2.44</v>
      </c>
      <c r="DP219" s="18">
        <v>0</v>
      </c>
      <c r="DQ219" s="18">
        <v>1</v>
      </c>
      <c r="DR219" s="18">
        <v>1</v>
      </c>
      <c r="DS219" s="25">
        <f t="shared" si="793"/>
        <v>2.44</v>
      </c>
      <c r="DT219" s="25">
        <f t="shared" si="794"/>
        <v>0</v>
      </c>
      <c r="DU219" s="25">
        <f t="shared" si="795"/>
        <v>3.29</v>
      </c>
      <c r="DV219" s="25">
        <f t="shared" si="796"/>
        <v>0</v>
      </c>
      <c r="DW219" s="25">
        <f t="shared" si="797"/>
        <v>3.29</v>
      </c>
      <c r="DX219" s="25">
        <f t="shared" si="798"/>
        <v>7.37</v>
      </c>
      <c r="DY219" s="25">
        <f t="shared" si="799"/>
        <v>0</v>
      </c>
      <c r="DZ219" s="25">
        <f t="shared" si="800"/>
        <v>7.37</v>
      </c>
      <c r="EA219" s="25">
        <f t="shared" si="801"/>
        <v>4.8899999999999997</v>
      </c>
      <c r="EB219" s="25">
        <f t="shared" si="802"/>
        <v>0</v>
      </c>
      <c r="EC219" s="25">
        <f t="shared" si="803"/>
        <v>4.8899999999999997</v>
      </c>
      <c r="ED219" s="25">
        <f t="shared" si="804"/>
        <v>2.48</v>
      </c>
      <c r="EE219" s="25">
        <f t="shared" si="804"/>
        <v>0</v>
      </c>
      <c r="EF219" s="25">
        <f t="shared" si="805"/>
        <v>2.48</v>
      </c>
      <c r="EG219" s="25">
        <f t="shared" si="806"/>
        <v>4.8899999999999997</v>
      </c>
      <c r="EH219" s="25">
        <f t="shared" si="806"/>
        <v>0</v>
      </c>
      <c r="EI219" s="25">
        <f t="shared" si="807"/>
        <v>4.8899999999999997</v>
      </c>
      <c r="EJ219" s="18">
        <v>173.7</v>
      </c>
      <c r="EK219" s="18">
        <v>223.7</v>
      </c>
      <c r="EL219" s="18" t="s">
        <v>1017</v>
      </c>
      <c r="EM219" s="18" t="s">
        <v>1018</v>
      </c>
      <c r="EN219" s="16" t="s">
        <v>774</v>
      </c>
      <c r="EO219" s="16" t="s">
        <v>132</v>
      </c>
      <c r="EP219" s="16" t="e">
        <f>IF(OR(EN219="Cống tròn",EN219="Cống hộp",EN219="Ống nhựa"),INDEX(#REF!,MATCH(E219,#REF!,0)),IF(OR(EN219="Rãnh xây",EN219="Rãnh bê tông"),INDEX(#REF!,MATCH(E219,#REF!,0)),0))</f>
        <v>#REF!</v>
      </c>
      <c r="EQ219" s="18">
        <v>48.599999999999994</v>
      </c>
      <c r="ER219" s="18">
        <v>1</v>
      </c>
      <c r="ES219" s="25">
        <f t="shared" si="808"/>
        <v>48</v>
      </c>
      <c r="ET219" s="1" t="e">
        <f>_xlfn.IFNA(IF(EN219="Cống tròn",INDEX(#REF!,MATCH(E219,#REF!,0)),IF(EN219="Cống hộp",INDEX(#REF!,MATCH(E219,#REF!,0)),EU219&amp;" ,"&amp;EV219)),0)</f>
        <v>#REF!</v>
      </c>
      <c r="EU219" s="16" t="s">
        <v>769</v>
      </c>
      <c r="EV219" s="16" t="s">
        <v>775</v>
      </c>
      <c r="EW219" s="16" t="e">
        <f>_xlfn.IFNA(INDEX(#REF!,MATCH(E219,#REF!,0)),0)</f>
        <v>#REF!</v>
      </c>
      <c r="EX219" s="16"/>
      <c r="EY219" s="18">
        <v>0</v>
      </c>
      <c r="EZ219" s="18">
        <v>0</v>
      </c>
      <c r="FA219" s="18">
        <v>0</v>
      </c>
      <c r="FB219" s="19">
        <v>0</v>
      </c>
      <c r="FC219" s="19">
        <v>0</v>
      </c>
      <c r="FD219" s="25">
        <f t="shared" si="663"/>
        <v>0</v>
      </c>
      <c r="FE219" s="25">
        <f t="shared" si="809"/>
        <v>0</v>
      </c>
      <c r="FF219" s="18">
        <v>0.1</v>
      </c>
      <c r="FG219" s="18">
        <v>2</v>
      </c>
      <c r="FH219" s="18">
        <v>1</v>
      </c>
      <c r="FI219" s="25">
        <f t="shared" si="810"/>
        <v>1.2</v>
      </c>
      <c r="FJ219" s="18">
        <v>0</v>
      </c>
      <c r="FK219" s="18">
        <v>0</v>
      </c>
      <c r="FL219" s="18">
        <v>0.2</v>
      </c>
      <c r="FM219" s="18">
        <v>1.4</v>
      </c>
      <c r="FN219" s="18">
        <v>0</v>
      </c>
      <c r="FO219" s="25">
        <f t="shared" si="811"/>
        <v>1.4</v>
      </c>
      <c r="FP219" s="18">
        <v>1.4999999999999999E-2</v>
      </c>
      <c r="FQ219" s="18">
        <v>1</v>
      </c>
      <c r="FR219" s="25">
        <f t="shared" si="664"/>
        <v>47</v>
      </c>
      <c r="FS219" s="25">
        <f t="shared" si="665"/>
        <v>0.69</v>
      </c>
      <c r="FT219" s="25">
        <f t="shared" si="666"/>
        <v>47.69</v>
      </c>
      <c r="FU219" s="25">
        <f t="shared" si="667"/>
        <v>-0.90999999999999659</v>
      </c>
      <c r="FV219" s="25" t="str">
        <f t="shared" si="812"/>
        <v>Thêm 01</v>
      </c>
      <c r="FW219" s="25">
        <f t="shared" si="813"/>
        <v>0.11</v>
      </c>
      <c r="FX219" s="16"/>
      <c r="FY219" s="16"/>
      <c r="FZ219" s="16"/>
      <c r="GA219" s="16"/>
      <c r="GB219" s="19">
        <v>0</v>
      </c>
      <c r="GC219" s="19">
        <v>0</v>
      </c>
      <c r="GD219" s="19">
        <v>0</v>
      </c>
      <c r="GE219" s="19">
        <v>0</v>
      </c>
      <c r="GF219" s="19">
        <v>0</v>
      </c>
      <c r="GG219" s="19">
        <v>0</v>
      </c>
      <c r="GH219" s="19">
        <v>0</v>
      </c>
      <c r="GI219" s="19">
        <v>0</v>
      </c>
      <c r="GJ219" s="19">
        <v>0</v>
      </c>
      <c r="GK219" s="19">
        <v>0</v>
      </c>
      <c r="GL219" s="25">
        <f t="shared" si="668"/>
        <v>0</v>
      </c>
      <c r="GM219" s="25">
        <f t="shared" si="814"/>
        <v>0</v>
      </c>
      <c r="GN219" s="19">
        <v>0</v>
      </c>
      <c r="GO219" s="19">
        <v>0</v>
      </c>
      <c r="GP219" s="19">
        <v>0</v>
      </c>
      <c r="GQ219" s="19">
        <v>0</v>
      </c>
      <c r="GR219" s="1" t="e">
        <f>_xlfn.IFNA(INDEX(#REF!,MATCH(E219,#REF!,0)),0)</f>
        <v>#REF!</v>
      </c>
      <c r="GS219" s="16"/>
      <c r="GT219" s="18">
        <v>0</v>
      </c>
      <c r="GU219" s="18">
        <v>0</v>
      </c>
      <c r="GV219" s="18">
        <v>0</v>
      </c>
      <c r="GW219" s="18">
        <v>0</v>
      </c>
      <c r="GX219" s="25">
        <f t="shared" si="669"/>
        <v>0</v>
      </c>
      <c r="GY219" s="25">
        <f t="shared" si="670"/>
        <v>0</v>
      </c>
      <c r="GZ219" s="25">
        <f t="shared" si="815"/>
        <v>0</v>
      </c>
      <c r="HA219" s="1" t="e" cm="1">
        <f t="array" ref="HA219">INDEX(#REF!,MATCH(EJ219&amp;EK219&amp;HD219&amp;HE219&amp;HF219,#REF!&amp;#REF!&amp;#REF!&amp;#REF!&amp;#REF!,0))</f>
        <v>#REF!</v>
      </c>
      <c r="HB219" s="16"/>
      <c r="HC219" s="25">
        <f t="shared" si="816"/>
        <v>0</v>
      </c>
      <c r="HD219" s="18">
        <v>0</v>
      </c>
      <c r="HE219" s="18">
        <v>0</v>
      </c>
      <c r="HF219" s="18">
        <v>0</v>
      </c>
      <c r="HG219" s="1" t="e" cm="1">
        <f t="array" ref="HG219">INDEX(#REF!,MATCH(EJ219&amp;EK219&amp;HJ219&amp;HK219&amp;HL219,#REF!&amp;#REF!&amp;#REF!&amp;#REF!&amp;#REF!,0))</f>
        <v>#REF!</v>
      </c>
      <c r="HH219" s="16"/>
      <c r="HI219" s="25">
        <f t="shared" si="817"/>
        <v>0</v>
      </c>
      <c r="HJ219" s="25">
        <f t="shared" si="818"/>
        <v>0</v>
      </c>
      <c r="HK219" s="19">
        <v>0</v>
      </c>
      <c r="HL219" s="19">
        <v>0</v>
      </c>
      <c r="HM219" s="18">
        <v>0.01</v>
      </c>
      <c r="HN219" s="18">
        <v>1</v>
      </c>
      <c r="HO219" s="25">
        <f t="shared" si="819"/>
        <v>0</v>
      </c>
      <c r="HP219" s="25">
        <f t="shared" si="820"/>
        <v>0</v>
      </c>
      <c r="HQ219" s="25">
        <f t="shared" si="821"/>
        <v>0</v>
      </c>
      <c r="HR219" s="25">
        <f t="shared" si="822"/>
        <v>0</v>
      </c>
      <c r="HS219" s="25">
        <f t="shared" si="823"/>
        <v>0</v>
      </c>
      <c r="HT219" s="19">
        <v>0</v>
      </c>
      <c r="HU219" s="19">
        <v>0</v>
      </c>
      <c r="HV219" s="19">
        <v>0</v>
      </c>
      <c r="HW219" s="25">
        <f t="shared" si="824"/>
        <v>0</v>
      </c>
      <c r="HX219" s="19">
        <v>0</v>
      </c>
      <c r="HY219" s="19">
        <v>0</v>
      </c>
      <c r="HZ219" s="18">
        <v>22.67</v>
      </c>
      <c r="IA219" s="20">
        <f>ROUND(IF(EN219="Cống tròn",IF(EN219="Cống tròn",IF(EU219="Không có móng",IQ219-FF219,IF(EU219="Đế",IP219-FN219,IF(OR(EU219="Móng bê tông",EU219="Móng bê tông kết hợp đế"),II219-FJ219,0))),0),IF(EN219="Cống hộp",IF(AND(EN219="Cống hộp",EU219="Không có móng"),IQ219-GF219,IF(AND(EN219="Cống hộp",EU219="Móng bê tông"),IJ219-GB219,0)),IF(OR(EN219="Rãnh xây",EN219="Rãnh bê tông"),IF(OR(EN219="Rãnh xây",EN219="Rãnh bê tông"),IK219-GB219,0),IF(EN219="Ống nhựa",IF(AND(EN219="Ống nhựa",EU219="Không đắp cát"),IQ219-HT219,IF(AND(EN219="Ống nhựa",EU219="Đắp cát"),IH219-HX219,0)),IF(EN219="Rãnh thang",IF(EN219="Rãnh thang",IF(EU219="Móng bê tông",#REF!-#REF!,IQ219),0),0))))),2)</f>
        <v>21.62</v>
      </c>
      <c r="IB219" s="20">
        <f t="shared" si="825"/>
        <v>1.0500000000000007</v>
      </c>
      <c r="IC219" s="20">
        <f t="shared" si="671"/>
        <v>21.62</v>
      </c>
      <c r="ID219" s="20">
        <f t="shared" si="672"/>
        <v>0</v>
      </c>
      <c r="IE219" s="20">
        <f t="shared" si="673"/>
        <v>0</v>
      </c>
      <c r="IF219" s="20">
        <f t="shared" si="674"/>
        <v>0</v>
      </c>
      <c r="IG219" s="20">
        <f>IF(EN219="Rãnh thang",IF(AND(EN219="Rãnh thang",EU219="Móng bê tông"),IQ219-#REF!,0),IF(EN219="Ống nhựa",IF(AND(EN219="Ống nhựa",EU219="Đắp cát"),IQ219-HT219,0),IF(EN219="Cống tròn",IF(EN219="Cống tròn",IF(OR(EU219="Móng bê tông",EU219="Móng bê tông kết hợp đế"),IM219-FL219,0),0),IF(EN219="Cống hộp",IF(AND(EN219="Cống hộp",EU219="Móng bê tông"),IN219-GD219,0),IF(OR(EN219="Rãnh xây",EN219="Rãnh bê tông"),IF(AND(EN219="Rãnh xây",EU219="Móng bê tông"),IO219-GD219,IF(AND(EN219="Rãnh bê tông",EU219="Móng bê tông"),IO219-GD219,0)),0)))))</f>
        <v>21.62</v>
      </c>
      <c r="IH219" s="20">
        <f t="shared" si="675"/>
        <v>0</v>
      </c>
      <c r="II219" s="20">
        <f t="shared" si="676"/>
        <v>21.62</v>
      </c>
      <c r="IJ219" s="20">
        <f t="shared" si="677"/>
        <v>0</v>
      </c>
      <c r="IK219" s="20">
        <f t="shared" si="678"/>
        <v>0</v>
      </c>
      <c r="IL219" s="20">
        <f t="shared" si="679"/>
        <v>21.82</v>
      </c>
      <c r="IM219" s="20">
        <f t="shared" si="680"/>
        <v>21.82</v>
      </c>
      <c r="IN219" s="20">
        <f t="shared" si="681"/>
        <v>0</v>
      </c>
      <c r="IO219" s="20">
        <f t="shared" si="682"/>
        <v>0</v>
      </c>
      <c r="IP219" s="20">
        <f t="shared" si="683"/>
        <v>0</v>
      </c>
      <c r="IQ219" s="18">
        <v>21.92</v>
      </c>
      <c r="IR219" s="25">
        <f t="shared" si="826"/>
        <v>0</v>
      </c>
      <c r="IS219" s="25">
        <f t="shared" si="684"/>
        <v>0</v>
      </c>
      <c r="IT219" s="25">
        <f t="shared" si="685"/>
        <v>0</v>
      </c>
      <c r="IU219" s="25">
        <f>ROUND(IF(EN219="Cống tròn",IF(EN219="Cống tròn",IV219+FF219,0),IF(EN219="Cống hộp",IF(EN219="Cống hộp",IV219+GP219,0),IF(OR(EN219="Rãnh xây",EN219="Rãnh bê tông"),IF(OR(EN219="Rãnh xây",EN219="Rãnh bê tông"),IV219+GP219,0),IF(EN219="ống nhựa",IF(EN219="Ống nhựa",IV219+HT219,0),IF(EN219="Rãnh thang",IF(EN219="Rãnh thang",IQ219+#REF!,0),0))))),2)</f>
        <v>22.91</v>
      </c>
      <c r="IV219" s="18">
        <v>22.81</v>
      </c>
      <c r="IW219" s="25">
        <f t="shared" si="686"/>
        <v>22.91</v>
      </c>
      <c r="IX219" s="25">
        <f t="shared" si="687"/>
        <v>0</v>
      </c>
      <c r="IY219" s="25">
        <f t="shared" si="688"/>
        <v>0</v>
      </c>
      <c r="IZ219" s="25">
        <f t="shared" si="689"/>
        <v>0</v>
      </c>
      <c r="JA219" s="25">
        <f t="shared" si="690"/>
        <v>0</v>
      </c>
      <c r="JB219" s="18">
        <v>22.56</v>
      </c>
      <c r="JC219" s="20">
        <f>ROUND(IF(EN219="Cống tròn",IF(EN219="Cống tròn",IF(EU219="Không có móng",JS219-FF219,IF(EU219="Đế",JR219-FN219,IF(OR(EU219="Móng bê tông",EU219="Móng bê tông kết hợp đế"),JK219-FJ219,0))),0),IF(EN219="Cống hộp",IF(AND(EN219="Cống hộp",EU219="Không có móng"),JS219-GF219,IF(AND(EN219="Cống hộp",EU219="Móng bê tông"),JL219-GB219,0)),IF(OR(EN219="Rãnh xây",EN219="Rãnh bê tông"),IF(OR(EN219="Rãnh xây",EN219="Rãnh bê tông"),JM219-GB219,0),IF(EN219="Ống nhựa",IF(AND(EN219="Ống nhựa",EU219="Không đắp cát"),JS219-HT219,IF(AND(EN219="Ống nhựa",EU219="Đắp cát"),JJ219-HX219,0)),IF(EN219="Rãnh thang",IF(EN219="Rãnh thang",IF(EU219="Móng bê tông",#REF!-#REF!,JS219),0),0))))),2)</f>
        <v>21.51</v>
      </c>
      <c r="JD219" s="20">
        <f t="shared" si="827"/>
        <v>1.0499999999999972</v>
      </c>
      <c r="JE219" s="20">
        <f t="shared" si="691"/>
        <v>21.509999999999998</v>
      </c>
      <c r="JF219" s="20">
        <f t="shared" si="692"/>
        <v>0</v>
      </c>
      <c r="JG219" s="20">
        <f t="shared" si="693"/>
        <v>0</v>
      </c>
      <c r="JH219" s="20">
        <f t="shared" si="694"/>
        <v>0</v>
      </c>
      <c r="JI219" s="20">
        <f>IF(EN219="Rãnh thang",IF(AND(EN219="Rãnh thang",EU219="Móng bê tông"),JS219-#REF!,0),IF(EN219="Ống nhựa",IF(AND(EN219="Ống nhựa",EU219="Đắp cát"),JS219-HT219,0),IF(EN219="Cống tròn",IF(EN219="Cống tròn",IF(OR(EU219="Móng bê tông",EU219="Móng bê tông kết hợp đế"),JO219-FL219,0),0),IF(EN219="Cống hộp",IF(AND(EN219="Cống hộp",EU219="Móng bê tông"),JP219-GD219,0),IF(OR(EN219="Rãnh xây",EN219="Rãnh bê tông"),IF(AND(EN219="Rãnh xây",EU219="Móng bê tông"),JQ219-GD219,IF(AND(EN219="Rãnh bê tông",EU219="Móng bê tông"),JQ219-GD219,0)),0)))))</f>
        <v>21.509999999999998</v>
      </c>
      <c r="JJ219" s="20">
        <f t="shared" si="695"/>
        <v>0</v>
      </c>
      <c r="JK219" s="20">
        <f t="shared" si="696"/>
        <v>21.509999999999998</v>
      </c>
      <c r="JL219" s="20">
        <f t="shared" si="697"/>
        <v>0</v>
      </c>
      <c r="JM219" s="20">
        <f t="shared" si="698"/>
        <v>0</v>
      </c>
      <c r="JN219" s="20">
        <f t="shared" si="699"/>
        <v>21.709999999999997</v>
      </c>
      <c r="JO219" s="20">
        <f t="shared" si="700"/>
        <v>21.709999999999997</v>
      </c>
      <c r="JP219" s="20">
        <f t="shared" si="701"/>
        <v>0</v>
      </c>
      <c r="JQ219" s="20">
        <f t="shared" si="702"/>
        <v>0</v>
      </c>
      <c r="JR219" s="20">
        <f t="shared" si="703"/>
        <v>0</v>
      </c>
      <c r="JS219" s="26">
        <v>21.81</v>
      </c>
      <c r="JT219" s="25">
        <f t="shared" si="828"/>
        <v>0</v>
      </c>
      <c r="JU219" s="25">
        <f t="shared" si="704"/>
        <v>0</v>
      </c>
      <c r="JV219" s="25">
        <f t="shared" si="705"/>
        <v>0</v>
      </c>
      <c r="JW219" s="25">
        <f>ROUND(IF(EN219="Cống tròn",IF(EN219="Cống tròn",JX219+FF219,0),IF(EN219="Cống hộp",IF(EN219="Cống hộp",JX219+GP219,0),IF(OR(EN219="Rãnh xây",EN219="Rãnh bê tông"),IF(OR(EN219="Rãnh xây",EN219="Rãnh bê tông"),JX219+GP219,0),IF(EN219="ống nhựa",IF(EN219="Ống nhựa",JX219+HT219,0),IF(EN219="Rãnh thang",IF(EN219="Rãnh thang",JS219+#REF!,0),0))))),2)</f>
        <v>22.91</v>
      </c>
      <c r="JX219" s="27">
        <v>22.81</v>
      </c>
      <c r="JY219" s="25">
        <f t="shared" si="706"/>
        <v>22.91</v>
      </c>
      <c r="JZ219" s="25">
        <f t="shared" si="707"/>
        <v>0</v>
      </c>
      <c r="KA219" s="25">
        <f t="shared" si="708"/>
        <v>0</v>
      </c>
      <c r="KB219" s="25">
        <f t="shared" si="709"/>
        <v>0</v>
      </c>
      <c r="KC219" s="25">
        <f t="shared" si="710"/>
        <v>0</v>
      </c>
      <c r="KD219" s="28" t="s">
        <v>98</v>
      </c>
      <c r="KE219" s="27">
        <v>0</v>
      </c>
      <c r="KF219" s="25">
        <f t="shared" si="711"/>
        <v>1.0500000000000007</v>
      </c>
      <c r="KG219" s="25">
        <f t="shared" si="829"/>
        <v>1.0500000000000007</v>
      </c>
      <c r="KH219" s="27">
        <v>0</v>
      </c>
      <c r="KI219" s="25">
        <f t="shared" si="712"/>
        <v>1.0499999999999972</v>
      </c>
      <c r="KJ219" s="25">
        <f t="shared" si="830"/>
        <v>1.0499999999999972</v>
      </c>
      <c r="KK219" s="25">
        <f t="shared" si="713"/>
        <v>0</v>
      </c>
      <c r="KL219" s="25">
        <f t="shared" si="714"/>
        <v>0</v>
      </c>
      <c r="KM219" s="25">
        <f t="shared" si="831"/>
        <v>0</v>
      </c>
      <c r="KN219" s="25">
        <f t="shared" si="715"/>
        <v>0</v>
      </c>
      <c r="KO219" s="25">
        <f t="shared" si="716"/>
        <v>0</v>
      </c>
      <c r="KP219" s="25">
        <f t="shared" si="832"/>
        <v>0</v>
      </c>
      <c r="KQ219" s="25">
        <f t="shared" si="717"/>
        <v>0.2</v>
      </c>
      <c r="KR219" s="25">
        <f t="shared" si="718"/>
        <v>0.2</v>
      </c>
      <c r="KS219" s="25">
        <f t="shared" si="833"/>
        <v>0.2</v>
      </c>
      <c r="KT219" s="25">
        <f t="shared" si="719"/>
        <v>0</v>
      </c>
      <c r="KU219" s="25">
        <f t="shared" si="720"/>
        <v>0</v>
      </c>
      <c r="KV219" s="25">
        <f t="shared" si="834"/>
        <v>0</v>
      </c>
      <c r="KW219" s="25">
        <f t="shared" si="721"/>
        <v>0</v>
      </c>
      <c r="KX219" s="25">
        <f t="shared" si="722"/>
        <v>0</v>
      </c>
      <c r="KY219" s="25">
        <f t="shared" si="835"/>
        <v>0</v>
      </c>
      <c r="KZ219" s="25">
        <f t="shared" si="723"/>
        <v>0</v>
      </c>
      <c r="LA219" s="25">
        <f t="shared" si="724"/>
        <v>0</v>
      </c>
      <c r="LB219" s="25">
        <f t="shared" si="836"/>
        <v>0</v>
      </c>
      <c r="LC219" s="25">
        <f t="shared" si="725"/>
        <v>0.85000000000000075</v>
      </c>
      <c r="LD219" s="25">
        <f t="shared" si="726"/>
        <v>0.8499999999999972</v>
      </c>
      <c r="LE219" s="25">
        <f t="shared" si="837"/>
        <v>0.84999999999999898</v>
      </c>
      <c r="LF219" s="25">
        <f t="shared" si="727"/>
        <v>0</v>
      </c>
      <c r="LG219" s="25">
        <f t="shared" si="728"/>
        <v>0</v>
      </c>
      <c r="LH219" s="25">
        <f t="shared" si="838"/>
        <v>0</v>
      </c>
      <c r="LI219" s="25">
        <f t="shared" si="729"/>
        <v>0</v>
      </c>
      <c r="LJ219" s="25">
        <f t="shared" si="730"/>
        <v>0</v>
      </c>
      <c r="LK219" s="25">
        <f t="shared" si="839"/>
        <v>0</v>
      </c>
      <c r="LL219" s="25">
        <f t="shared" si="731"/>
        <v>0</v>
      </c>
      <c r="LM219" s="25">
        <f t="shared" si="732"/>
        <v>0</v>
      </c>
      <c r="LN219" s="25">
        <f t="shared" si="840"/>
        <v>0</v>
      </c>
      <c r="LO219" s="25">
        <f t="shared" si="733"/>
        <v>0</v>
      </c>
      <c r="LP219" s="25">
        <f t="shared" si="734"/>
        <v>0</v>
      </c>
      <c r="LQ219" s="25">
        <f t="shared" si="841"/>
        <v>0</v>
      </c>
      <c r="LR219" s="25">
        <f t="shared" si="735"/>
        <v>0</v>
      </c>
      <c r="LS219" s="25">
        <f t="shared" si="736"/>
        <v>0</v>
      </c>
      <c r="LT219" s="25">
        <f t="shared" si="842"/>
        <v>0</v>
      </c>
      <c r="LU219" s="25">
        <f t="shared" si="737"/>
        <v>0</v>
      </c>
      <c r="LV219" s="25">
        <f t="shared" si="738"/>
        <v>0</v>
      </c>
      <c r="LW219" s="25">
        <f t="shared" si="843"/>
        <v>0</v>
      </c>
      <c r="LX219" s="25">
        <f t="shared" si="739"/>
        <v>0</v>
      </c>
      <c r="LY219" s="25">
        <f t="shared" si="740"/>
        <v>0</v>
      </c>
      <c r="LZ219" s="25">
        <f t="shared" si="844"/>
        <v>0</v>
      </c>
      <c r="MA219" s="25">
        <f t="shared" si="741"/>
        <v>0</v>
      </c>
      <c r="MB219" s="25">
        <f t="shared" si="742"/>
        <v>0</v>
      </c>
      <c r="MC219" s="25">
        <f t="shared" si="845"/>
        <v>0</v>
      </c>
      <c r="MD219" s="25">
        <f t="shared" si="743"/>
        <v>0</v>
      </c>
      <c r="ME219" s="25">
        <f t="shared" si="744"/>
        <v>0</v>
      </c>
      <c r="MF219" s="25">
        <f t="shared" si="846"/>
        <v>0</v>
      </c>
      <c r="MG219" s="25">
        <f t="shared" si="745"/>
        <v>0</v>
      </c>
      <c r="MH219" s="25">
        <f t="shared" si="746"/>
        <v>0</v>
      </c>
      <c r="MI219" s="25">
        <f t="shared" si="847"/>
        <v>0</v>
      </c>
      <c r="MJ219" s="25">
        <f t="shared" si="747"/>
        <v>0</v>
      </c>
      <c r="MK219" s="25">
        <f t="shared" si="748"/>
        <v>0</v>
      </c>
      <c r="ML219" s="25">
        <f t="shared" si="848"/>
        <v>0</v>
      </c>
      <c r="MM219" s="25">
        <f t="shared" si="749"/>
        <v>0</v>
      </c>
      <c r="MN219" s="25">
        <f t="shared" si="750"/>
        <v>0</v>
      </c>
      <c r="MO219" s="25">
        <f t="shared" si="849"/>
        <v>0</v>
      </c>
      <c r="MP219" s="25">
        <f t="shared" si="751"/>
        <v>0</v>
      </c>
      <c r="MQ219" s="25">
        <f t="shared" si="752"/>
        <v>0</v>
      </c>
      <c r="MR219" s="25">
        <f t="shared" si="850"/>
        <v>0</v>
      </c>
      <c r="MS219" s="29">
        <v>1.4</v>
      </c>
      <c r="MT219" s="29">
        <v>0</v>
      </c>
      <c r="MU219" s="29">
        <v>1</v>
      </c>
      <c r="MV219" s="29">
        <v>1</v>
      </c>
      <c r="MW219" s="25">
        <f t="shared" si="753"/>
        <v>1.4</v>
      </c>
      <c r="MX219" s="25">
        <f t="shared" si="754"/>
        <v>1.47</v>
      </c>
      <c r="MY219" s="25">
        <f t="shared" si="755"/>
        <v>0</v>
      </c>
      <c r="MZ219" s="25">
        <f t="shared" si="756"/>
        <v>0</v>
      </c>
      <c r="NA219" s="25">
        <f t="shared" si="757"/>
        <v>1.4</v>
      </c>
      <c r="NB219" s="25">
        <f t="shared" si="758"/>
        <v>1.47</v>
      </c>
      <c r="NC219" s="25">
        <f t="shared" si="759"/>
        <v>0</v>
      </c>
      <c r="ND219" s="25">
        <f t="shared" si="760"/>
        <v>0</v>
      </c>
      <c r="NE219" s="25">
        <f t="shared" si="851"/>
        <v>1.4</v>
      </c>
      <c r="NF219" s="25">
        <f t="shared" si="851"/>
        <v>1.47</v>
      </c>
      <c r="NG219" s="25">
        <f t="shared" si="851"/>
        <v>0</v>
      </c>
      <c r="NH219" s="25">
        <f t="shared" si="851"/>
        <v>0</v>
      </c>
      <c r="NI219" s="25">
        <f t="shared" si="761"/>
        <v>71.44</v>
      </c>
      <c r="NJ219" s="25">
        <f t="shared" si="762"/>
        <v>0</v>
      </c>
      <c r="NK219" s="25">
        <f t="shared" si="763"/>
        <v>71.44</v>
      </c>
      <c r="NL219" s="25">
        <f t="shared" si="764"/>
        <v>41.17</v>
      </c>
      <c r="NM219" s="25">
        <f t="shared" si="765"/>
        <v>0</v>
      </c>
      <c r="NN219" s="25">
        <f t="shared" si="852"/>
        <v>41.17</v>
      </c>
      <c r="NO219" s="25">
        <f t="shared" si="766"/>
        <v>0</v>
      </c>
      <c r="NP219" s="25">
        <f t="shared" si="767"/>
        <v>0</v>
      </c>
      <c r="NQ219" s="25">
        <f t="shared" si="853"/>
        <v>0</v>
      </c>
      <c r="NR219" s="25">
        <f t="shared" si="768"/>
        <v>0</v>
      </c>
      <c r="NS219" s="25">
        <f t="shared" si="769"/>
        <v>0</v>
      </c>
      <c r="NT219" s="25">
        <f t="shared" si="854"/>
        <v>0</v>
      </c>
      <c r="NU219" s="25">
        <f t="shared" si="770"/>
        <v>0</v>
      </c>
      <c r="NV219" s="25">
        <f t="shared" si="771"/>
        <v>0</v>
      </c>
      <c r="NW219" s="25">
        <f t="shared" si="855"/>
        <v>0</v>
      </c>
      <c r="NX219" s="25">
        <f t="shared" si="856"/>
        <v>41.17</v>
      </c>
      <c r="NY219" s="25">
        <f t="shared" si="856"/>
        <v>0</v>
      </c>
      <c r="NZ219" s="25">
        <f t="shared" si="857"/>
        <v>41.17</v>
      </c>
      <c r="OA219" s="25">
        <f t="shared" si="858"/>
        <v>30.27</v>
      </c>
      <c r="OB219" s="25">
        <f t="shared" si="858"/>
        <v>0</v>
      </c>
      <c r="OC219" s="25">
        <f t="shared" si="859"/>
        <v>30.27</v>
      </c>
      <c r="OD219" s="25">
        <f t="shared" si="860"/>
        <v>41.17</v>
      </c>
      <c r="OE219" s="25">
        <f t="shared" si="860"/>
        <v>0</v>
      </c>
      <c r="OF219" s="25">
        <f t="shared" si="860"/>
        <v>41.17</v>
      </c>
      <c r="OG219" s="25">
        <f t="shared" si="772"/>
        <v>0</v>
      </c>
      <c r="OH219" s="25">
        <f t="shared" si="773"/>
        <v>0</v>
      </c>
      <c r="OI219" s="25">
        <f t="shared" si="774"/>
        <v>0</v>
      </c>
      <c r="OJ219" s="25">
        <f t="shared" si="775"/>
        <v>0</v>
      </c>
      <c r="OK219" s="25">
        <f t="shared" si="776"/>
        <v>0</v>
      </c>
      <c r="OL219" s="25">
        <f t="shared" si="777"/>
        <v>0</v>
      </c>
      <c r="OM219" s="25">
        <f t="shared" si="861"/>
        <v>0</v>
      </c>
      <c r="ON219" s="25">
        <f t="shared" si="861"/>
        <v>0</v>
      </c>
      <c r="OO219" s="25">
        <f t="shared" si="861"/>
        <v>0</v>
      </c>
      <c r="OP219" s="25">
        <f t="shared" si="778"/>
        <v>0</v>
      </c>
      <c r="OQ219" s="25">
        <f t="shared" si="779"/>
        <v>0</v>
      </c>
      <c r="OR219" s="25">
        <f t="shared" si="862"/>
        <v>0</v>
      </c>
      <c r="OS219" s="19">
        <v>538418.18000000005</v>
      </c>
      <c r="OT219" s="19">
        <v>2370846.5699999998</v>
      </c>
    </row>
    <row r="220" spans="1:410" ht="33" customHeight="1" x14ac:dyDescent="0.25">
      <c r="A220" s="18"/>
      <c r="B220" s="18" t="s">
        <v>1007</v>
      </c>
      <c r="C220" s="18">
        <v>223.7</v>
      </c>
      <c r="D220" s="16" t="e">
        <f>_xlfn.IFNA(INDEX(#REF!,MATCH(E220,#REF!,0)),0)</f>
        <v>#REF!</v>
      </c>
      <c r="E220" s="18" t="s">
        <v>1018</v>
      </c>
      <c r="F220" s="16" t="s">
        <v>765</v>
      </c>
      <c r="G220" s="16" t="s">
        <v>766</v>
      </c>
      <c r="H220" s="16" t="s">
        <v>767</v>
      </c>
      <c r="I220" s="16" t="s">
        <v>768</v>
      </c>
      <c r="J220" s="16" t="s">
        <v>811</v>
      </c>
      <c r="K220" s="16" t="s">
        <v>770</v>
      </c>
      <c r="L220" s="16" t="s">
        <v>771</v>
      </c>
      <c r="M220" s="18">
        <v>1.8399999999999999</v>
      </c>
      <c r="N220" s="18">
        <v>1.8399999999999999</v>
      </c>
      <c r="O220" s="18">
        <v>2.2399999999999998</v>
      </c>
      <c r="P220" s="18">
        <v>2.2399999999999998</v>
      </c>
      <c r="Q220" s="18">
        <v>0.1</v>
      </c>
      <c r="R220" s="18">
        <v>2.04</v>
      </c>
      <c r="S220" s="18">
        <v>2.04</v>
      </c>
      <c r="T220" s="18">
        <v>0.2</v>
      </c>
      <c r="U220" s="18">
        <v>0</v>
      </c>
      <c r="V220" s="18">
        <v>0</v>
      </c>
      <c r="W220" s="18">
        <v>0</v>
      </c>
      <c r="X220" s="18">
        <v>1.8399999999999999</v>
      </c>
      <c r="Y220" s="18">
        <v>1.7999999999999998</v>
      </c>
      <c r="Z220" s="20">
        <f t="shared" si="780"/>
        <v>1.6</v>
      </c>
      <c r="AA220" s="18">
        <v>0.22</v>
      </c>
      <c r="AB220" s="18">
        <v>0</v>
      </c>
      <c r="AC220" s="18">
        <v>0</v>
      </c>
      <c r="AD220" s="18">
        <v>0</v>
      </c>
      <c r="AE220" s="18">
        <v>0</v>
      </c>
      <c r="AF220" s="18">
        <v>0</v>
      </c>
      <c r="AG220" s="18">
        <v>1.4</v>
      </c>
      <c r="AH220" s="18">
        <v>1.4</v>
      </c>
      <c r="AI220" s="20">
        <f t="shared" si="781"/>
        <v>1.75</v>
      </c>
      <c r="AJ220" s="18">
        <v>0</v>
      </c>
      <c r="AK220" s="18">
        <v>0</v>
      </c>
      <c r="AL220" s="20">
        <f t="shared" si="782"/>
        <v>0</v>
      </c>
      <c r="AM220" s="18">
        <v>1.8399999999999999</v>
      </c>
      <c r="AN220" s="18">
        <v>1.4</v>
      </c>
      <c r="AO220" s="18">
        <v>0.15</v>
      </c>
      <c r="AP220" s="18">
        <v>0.22</v>
      </c>
      <c r="AQ220" s="18">
        <v>1.8399999999999999</v>
      </c>
      <c r="AR220" s="18">
        <v>1.6199999999999999</v>
      </c>
      <c r="AS220" s="18">
        <v>0.12</v>
      </c>
      <c r="AT220" s="18">
        <v>0.11</v>
      </c>
      <c r="AU220" s="18">
        <v>0</v>
      </c>
      <c r="AV220" s="18">
        <v>1</v>
      </c>
      <c r="AW220" s="18">
        <v>0</v>
      </c>
      <c r="AX220" s="18">
        <v>0</v>
      </c>
      <c r="AY220" s="18">
        <v>0</v>
      </c>
      <c r="AZ220" s="18">
        <v>0</v>
      </c>
      <c r="BA220" s="18">
        <v>0</v>
      </c>
      <c r="BB220" s="18">
        <v>0</v>
      </c>
      <c r="BC220" s="18">
        <v>0</v>
      </c>
      <c r="BD220" s="18">
        <v>0</v>
      </c>
      <c r="BE220" s="18">
        <v>2</v>
      </c>
      <c r="BF220" s="18">
        <v>0</v>
      </c>
      <c r="BG220" s="18">
        <v>0</v>
      </c>
      <c r="BH220" s="18">
        <v>0</v>
      </c>
      <c r="BI220" s="18">
        <v>0</v>
      </c>
      <c r="BJ220" s="18">
        <v>0</v>
      </c>
      <c r="BK220" s="18">
        <v>0</v>
      </c>
      <c r="BL220" s="18">
        <v>0</v>
      </c>
      <c r="BM220" s="18">
        <v>0</v>
      </c>
      <c r="BN220" s="18">
        <v>0</v>
      </c>
      <c r="BO220" s="18">
        <v>0</v>
      </c>
      <c r="BP220" s="18">
        <v>0</v>
      </c>
      <c r="BQ220" s="18">
        <v>0</v>
      </c>
      <c r="BR220" s="18">
        <v>0</v>
      </c>
      <c r="BS220" s="18">
        <v>0</v>
      </c>
      <c r="BT220" s="18">
        <v>0</v>
      </c>
      <c r="BU220" s="18">
        <v>0</v>
      </c>
      <c r="BV220" s="18">
        <v>0</v>
      </c>
      <c r="BW220" s="18">
        <v>0</v>
      </c>
      <c r="BX220" s="18">
        <v>0</v>
      </c>
      <c r="BY220" s="18">
        <v>0</v>
      </c>
      <c r="BZ220" s="18">
        <v>0</v>
      </c>
      <c r="CA220" s="16" t="e">
        <f>_xlfn.IFNA(IF(RIGHT(D220,2)="=G",0,INDEX(#REF!,MATCH(E220,#REF!,0))),0)</f>
        <v>#REF!</v>
      </c>
      <c r="CB220" s="16" t="s">
        <v>776</v>
      </c>
      <c r="CC220" s="18">
        <v>0</v>
      </c>
      <c r="CD220" s="18">
        <v>0</v>
      </c>
      <c r="CE220" s="18">
        <v>1.6</v>
      </c>
      <c r="CF220" s="18">
        <v>0.8</v>
      </c>
      <c r="CG220" s="18">
        <v>0.12</v>
      </c>
      <c r="CH220" s="18">
        <v>2</v>
      </c>
      <c r="CI220" s="16" t="s">
        <v>98</v>
      </c>
      <c r="CJ220" s="18">
        <v>0</v>
      </c>
      <c r="CK220" s="20">
        <f t="shared" si="648"/>
        <v>1.35</v>
      </c>
      <c r="CL220" s="20">
        <f t="shared" si="783"/>
        <v>1.35</v>
      </c>
      <c r="CM220" s="18">
        <v>19.510000000000002</v>
      </c>
      <c r="CN220" s="18">
        <v>23.4</v>
      </c>
      <c r="CO220" s="18">
        <v>22.561</v>
      </c>
      <c r="CP220" s="22">
        <f t="shared" si="649"/>
        <v>22.56</v>
      </c>
      <c r="CQ220" s="22">
        <f t="shared" si="650"/>
        <v>21.21</v>
      </c>
      <c r="CR220" s="22">
        <f t="shared" si="784"/>
        <v>1.35</v>
      </c>
      <c r="CS220" s="22">
        <f t="shared" si="651"/>
        <v>21.310000000000002</v>
      </c>
      <c r="CT220" s="22">
        <f t="shared" si="652"/>
        <v>21.51</v>
      </c>
      <c r="CU220" s="18">
        <v>21.51</v>
      </c>
      <c r="CV220" s="22">
        <f t="shared" si="785"/>
        <v>1.6</v>
      </c>
      <c r="CW220" s="22">
        <f t="shared" si="653"/>
        <v>0</v>
      </c>
      <c r="CX220" s="22">
        <f t="shared" si="654"/>
        <v>0</v>
      </c>
      <c r="CY220" s="22">
        <f t="shared" si="655"/>
        <v>23.13</v>
      </c>
      <c r="CZ220" s="22">
        <f t="shared" si="656"/>
        <v>23.28</v>
      </c>
      <c r="DA220" s="18">
        <v>23.4</v>
      </c>
      <c r="DB220" s="20">
        <f t="shared" si="786"/>
        <v>2.19</v>
      </c>
      <c r="DC220" s="20">
        <f t="shared" si="787"/>
        <v>0.84</v>
      </c>
      <c r="DD220" s="20">
        <f t="shared" si="788"/>
        <v>1.35</v>
      </c>
      <c r="DE220" s="20">
        <f t="shared" si="657"/>
        <v>0.1</v>
      </c>
      <c r="DF220" s="20">
        <f t="shared" si="658"/>
        <v>0.2</v>
      </c>
      <c r="DG220" s="20">
        <f t="shared" si="659"/>
        <v>1.05</v>
      </c>
      <c r="DH220" s="20">
        <f t="shared" si="660"/>
        <v>0</v>
      </c>
      <c r="DI220" s="20">
        <f t="shared" si="661"/>
        <v>0</v>
      </c>
      <c r="DJ220" s="20">
        <f t="shared" si="662"/>
        <v>0</v>
      </c>
      <c r="DK220" s="20">
        <f t="shared" si="789"/>
        <v>1.35</v>
      </c>
      <c r="DL220" s="20">
        <f t="shared" si="790"/>
        <v>0</v>
      </c>
      <c r="DM220" s="20">
        <f t="shared" si="791"/>
        <v>0</v>
      </c>
      <c r="DN220" s="20">
        <f t="shared" si="792"/>
        <v>0</v>
      </c>
      <c r="DO220" s="18">
        <v>2.44</v>
      </c>
      <c r="DP220" s="18">
        <v>0</v>
      </c>
      <c r="DQ220" s="18">
        <v>1</v>
      </c>
      <c r="DR220" s="18">
        <v>1</v>
      </c>
      <c r="DS220" s="25">
        <f t="shared" si="793"/>
        <v>2.44</v>
      </c>
      <c r="DT220" s="25">
        <f t="shared" si="794"/>
        <v>0</v>
      </c>
      <c r="DU220" s="25">
        <f t="shared" si="795"/>
        <v>3.29</v>
      </c>
      <c r="DV220" s="25">
        <f t="shared" si="796"/>
        <v>0</v>
      </c>
      <c r="DW220" s="25">
        <f t="shared" si="797"/>
        <v>3.29</v>
      </c>
      <c r="DX220" s="25">
        <f t="shared" si="798"/>
        <v>7.37</v>
      </c>
      <c r="DY220" s="25">
        <f t="shared" si="799"/>
        <v>0</v>
      </c>
      <c r="DZ220" s="25">
        <f t="shared" si="800"/>
        <v>7.37</v>
      </c>
      <c r="EA220" s="25">
        <f t="shared" si="801"/>
        <v>4.8899999999999997</v>
      </c>
      <c r="EB220" s="25">
        <f t="shared" si="802"/>
        <v>0</v>
      </c>
      <c r="EC220" s="25">
        <f t="shared" si="803"/>
        <v>4.8899999999999997</v>
      </c>
      <c r="ED220" s="25">
        <f t="shared" si="804"/>
        <v>2.48</v>
      </c>
      <c r="EE220" s="25">
        <f t="shared" si="804"/>
        <v>0</v>
      </c>
      <c r="EF220" s="25">
        <f t="shared" si="805"/>
        <v>2.48</v>
      </c>
      <c r="EG220" s="25">
        <f t="shared" si="806"/>
        <v>4.8899999999999997</v>
      </c>
      <c r="EH220" s="25">
        <f t="shared" si="806"/>
        <v>0</v>
      </c>
      <c r="EI220" s="25">
        <f t="shared" si="807"/>
        <v>4.8899999999999997</v>
      </c>
      <c r="EJ220" s="18">
        <v>223.7</v>
      </c>
      <c r="EK220" s="18">
        <v>273.64</v>
      </c>
      <c r="EL220" s="18" t="s">
        <v>1018</v>
      </c>
      <c r="EM220" s="18" t="s">
        <v>1019</v>
      </c>
      <c r="EN220" s="16" t="s">
        <v>774</v>
      </c>
      <c r="EO220" s="16" t="s">
        <v>132</v>
      </c>
      <c r="EP220" s="16" t="e">
        <f>IF(OR(EN220="Cống tròn",EN220="Cống hộp",EN220="Ống nhựa"),INDEX(#REF!,MATCH(E220,#REF!,0)),IF(OR(EN220="Rãnh xây",EN220="Rãnh bê tông"),INDEX(#REF!,MATCH(E220,#REF!,0)),0))</f>
        <v>#REF!</v>
      </c>
      <c r="EQ220" s="18">
        <v>48.539999999999992</v>
      </c>
      <c r="ER220" s="18">
        <v>1</v>
      </c>
      <c r="ES220" s="25">
        <f t="shared" si="808"/>
        <v>48</v>
      </c>
      <c r="ET220" s="1" t="e">
        <f>_xlfn.IFNA(IF(EN220="Cống tròn",INDEX(#REF!,MATCH(E220,#REF!,0)),IF(EN220="Cống hộp",INDEX(#REF!,MATCH(E220,#REF!,0)),EU220&amp;" ,"&amp;EV220)),0)</f>
        <v>#REF!</v>
      </c>
      <c r="EU220" s="16" t="s">
        <v>769</v>
      </c>
      <c r="EV220" s="16" t="s">
        <v>775</v>
      </c>
      <c r="EW220" s="16" t="e">
        <f>_xlfn.IFNA(INDEX(#REF!,MATCH(E220,#REF!,0)),0)</f>
        <v>#REF!</v>
      </c>
      <c r="EX220" s="16"/>
      <c r="EY220" s="18">
        <v>0</v>
      </c>
      <c r="EZ220" s="18">
        <v>0</v>
      </c>
      <c r="FA220" s="18">
        <v>0</v>
      </c>
      <c r="FB220" s="19">
        <v>0</v>
      </c>
      <c r="FC220" s="19">
        <v>0</v>
      </c>
      <c r="FD220" s="25">
        <f t="shared" si="663"/>
        <v>0</v>
      </c>
      <c r="FE220" s="25">
        <f t="shared" si="809"/>
        <v>0</v>
      </c>
      <c r="FF220" s="18">
        <v>0.1</v>
      </c>
      <c r="FG220" s="18">
        <v>2</v>
      </c>
      <c r="FH220" s="18">
        <v>1</v>
      </c>
      <c r="FI220" s="25">
        <f t="shared" si="810"/>
        <v>1.2</v>
      </c>
      <c r="FJ220" s="18">
        <v>0</v>
      </c>
      <c r="FK220" s="18">
        <v>0</v>
      </c>
      <c r="FL220" s="18">
        <v>0.2</v>
      </c>
      <c r="FM220" s="18">
        <v>1.4</v>
      </c>
      <c r="FN220" s="18">
        <v>0</v>
      </c>
      <c r="FO220" s="25">
        <f t="shared" si="811"/>
        <v>1.4</v>
      </c>
      <c r="FP220" s="18">
        <v>1.4999999999999999E-2</v>
      </c>
      <c r="FQ220" s="18">
        <v>1</v>
      </c>
      <c r="FR220" s="25">
        <f t="shared" si="664"/>
        <v>47</v>
      </c>
      <c r="FS220" s="25">
        <f t="shared" si="665"/>
        <v>0.69</v>
      </c>
      <c r="FT220" s="25">
        <f t="shared" si="666"/>
        <v>47.69</v>
      </c>
      <c r="FU220" s="25">
        <f t="shared" si="667"/>
        <v>-0.84999999999999432</v>
      </c>
      <c r="FV220" s="25" t="str">
        <f t="shared" si="812"/>
        <v>Thêm 01</v>
      </c>
      <c r="FW220" s="25">
        <f t="shared" si="813"/>
        <v>0.17</v>
      </c>
      <c r="FX220" s="16"/>
      <c r="FY220" s="16"/>
      <c r="FZ220" s="16"/>
      <c r="GA220" s="16"/>
      <c r="GB220" s="19">
        <v>0</v>
      </c>
      <c r="GC220" s="19">
        <v>0</v>
      </c>
      <c r="GD220" s="19">
        <v>0</v>
      </c>
      <c r="GE220" s="19">
        <v>0</v>
      </c>
      <c r="GF220" s="19">
        <v>0</v>
      </c>
      <c r="GG220" s="19">
        <v>0</v>
      </c>
      <c r="GH220" s="19">
        <v>0</v>
      </c>
      <c r="GI220" s="19">
        <v>0</v>
      </c>
      <c r="GJ220" s="19">
        <v>0</v>
      </c>
      <c r="GK220" s="19">
        <v>0</v>
      </c>
      <c r="GL220" s="25">
        <f t="shared" si="668"/>
        <v>0</v>
      </c>
      <c r="GM220" s="25">
        <f t="shared" si="814"/>
        <v>0</v>
      </c>
      <c r="GN220" s="19">
        <v>0</v>
      </c>
      <c r="GO220" s="19">
        <v>0</v>
      </c>
      <c r="GP220" s="19">
        <v>0</v>
      </c>
      <c r="GQ220" s="19">
        <v>0</v>
      </c>
      <c r="GR220" s="1" t="e">
        <f>_xlfn.IFNA(INDEX(#REF!,MATCH(E220,#REF!,0)),0)</f>
        <v>#REF!</v>
      </c>
      <c r="GS220" s="16"/>
      <c r="GT220" s="18">
        <v>0</v>
      </c>
      <c r="GU220" s="18">
        <v>0</v>
      </c>
      <c r="GV220" s="18">
        <v>0</v>
      </c>
      <c r="GW220" s="18">
        <v>0</v>
      </c>
      <c r="GX220" s="25">
        <f t="shared" si="669"/>
        <v>0</v>
      </c>
      <c r="GY220" s="25">
        <f t="shared" si="670"/>
        <v>0</v>
      </c>
      <c r="GZ220" s="25">
        <f t="shared" si="815"/>
        <v>0</v>
      </c>
      <c r="HA220" s="1" t="e" cm="1">
        <f t="array" ref="HA220">INDEX(#REF!,MATCH(EJ220&amp;EK220&amp;HD220&amp;HE220&amp;HF220,#REF!&amp;#REF!&amp;#REF!&amp;#REF!&amp;#REF!,0))</f>
        <v>#REF!</v>
      </c>
      <c r="HB220" s="16"/>
      <c r="HC220" s="25">
        <f t="shared" si="816"/>
        <v>0</v>
      </c>
      <c r="HD220" s="18">
        <v>0</v>
      </c>
      <c r="HE220" s="18">
        <v>0</v>
      </c>
      <c r="HF220" s="18">
        <v>0</v>
      </c>
      <c r="HG220" s="1" t="e" cm="1">
        <f t="array" ref="HG220">INDEX(#REF!,MATCH(EJ220&amp;EK220&amp;HJ220&amp;HK220&amp;HL220,#REF!&amp;#REF!&amp;#REF!&amp;#REF!&amp;#REF!,0))</f>
        <v>#REF!</v>
      </c>
      <c r="HH220" s="16"/>
      <c r="HI220" s="25">
        <f t="shared" si="817"/>
        <v>0</v>
      </c>
      <c r="HJ220" s="25">
        <f t="shared" si="818"/>
        <v>0</v>
      </c>
      <c r="HK220" s="19">
        <v>0</v>
      </c>
      <c r="HL220" s="19">
        <v>0</v>
      </c>
      <c r="HM220" s="18">
        <v>0.01</v>
      </c>
      <c r="HN220" s="18">
        <v>1</v>
      </c>
      <c r="HO220" s="25">
        <f t="shared" si="819"/>
        <v>0</v>
      </c>
      <c r="HP220" s="25">
        <f t="shared" si="820"/>
        <v>0</v>
      </c>
      <c r="HQ220" s="25">
        <f t="shared" si="821"/>
        <v>0</v>
      </c>
      <c r="HR220" s="25">
        <f t="shared" si="822"/>
        <v>0</v>
      </c>
      <c r="HS220" s="25">
        <f t="shared" si="823"/>
        <v>0</v>
      </c>
      <c r="HT220" s="19">
        <v>0</v>
      </c>
      <c r="HU220" s="19">
        <v>0</v>
      </c>
      <c r="HV220" s="19">
        <v>0</v>
      </c>
      <c r="HW220" s="25">
        <f t="shared" si="824"/>
        <v>0</v>
      </c>
      <c r="HX220" s="19">
        <v>0</v>
      </c>
      <c r="HY220" s="19">
        <v>0</v>
      </c>
      <c r="HZ220" s="18">
        <v>22.56</v>
      </c>
      <c r="IA220" s="20">
        <f>ROUND(IF(EN220="Cống tròn",IF(EN220="Cống tròn",IF(EU220="Không có móng",IQ220-FF220,IF(EU220="Đế",IP220-FN220,IF(OR(EU220="Móng bê tông",EU220="Móng bê tông kết hợp đế"),II220-FJ220,0))),0),IF(EN220="Cống hộp",IF(AND(EN220="Cống hộp",EU220="Không có móng"),IQ220-GF220,IF(AND(EN220="Cống hộp",EU220="Móng bê tông"),IJ220-GB220,0)),IF(OR(EN220="Rãnh xây",EN220="Rãnh bê tông"),IF(OR(EN220="Rãnh xây",EN220="Rãnh bê tông"),IK220-GB220,0),IF(EN220="Ống nhựa",IF(AND(EN220="Ống nhựa",EU220="Không đắp cát"),IQ220-HT220,IF(AND(EN220="Ống nhựa",EU220="Đắp cát"),IH220-HX220,0)),IF(EN220="Rãnh thang",IF(EN220="Rãnh thang",IF(EU220="Móng bê tông",#REF!-#REF!,IQ220),0),0))))),2)</f>
        <v>21.51</v>
      </c>
      <c r="IB220" s="20">
        <f t="shared" si="825"/>
        <v>1.0499999999999972</v>
      </c>
      <c r="IC220" s="20">
        <f t="shared" si="671"/>
        <v>21.509999999999998</v>
      </c>
      <c r="ID220" s="20">
        <f t="shared" si="672"/>
        <v>0</v>
      </c>
      <c r="IE220" s="20">
        <f t="shared" si="673"/>
        <v>0</v>
      </c>
      <c r="IF220" s="20">
        <f t="shared" si="674"/>
        <v>0</v>
      </c>
      <c r="IG220" s="20">
        <f>IF(EN220="Rãnh thang",IF(AND(EN220="Rãnh thang",EU220="Móng bê tông"),IQ220-#REF!,0),IF(EN220="Ống nhựa",IF(AND(EN220="Ống nhựa",EU220="Đắp cát"),IQ220-HT220,0),IF(EN220="Cống tròn",IF(EN220="Cống tròn",IF(OR(EU220="Móng bê tông",EU220="Móng bê tông kết hợp đế"),IM220-FL220,0),0),IF(EN220="Cống hộp",IF(AND(EN220="Cống hộp",EU220="Móng bê tông"),IN220-GD220,0),IF(OR(EN220="Rãnh xây",EN220="Rãnh bê tông"),IF(AND(EN220="Rãnh xây",EU220="Móng bê tông"),IO220-GD220,IF(AND(EN220="Rãnh bê tông",EU220="Móng bê tông"),IO220-GD220,0)),0)))))</f>
        <v>21.509999999999998</v>
      </c>
      <c r="IH220" s="20">
        <f t="shared" si="675"/>
        <v>0</v>
      </c>
      <c r="II220" s="20">
        <f t="shared" si="676"/>
        <v>21.509999999999998</v>
      </c>
      <c r="IJ220" s="20">
        <f t="shared" si="677"/>
        <v>0</v>
      </c>
      <c r="IK220" s="20">
        <f t="shared" si="678"/>
        <v>0</v>
      </c>
      <c r="IL220" s="20">
        <f t="shared" si="679"/>
        <v>21.709999999999997</v>
      </c>
      <c r="IM220" s="20">
        <f t="shared" si="680"/>
        <v>21.709999999999997</v>
      </c>
      <c r="IN220" s="20">
        <f t="shared" si="681"/>
        <v>0</v>
      </c>
      <c r="IO220" s="20">
        <f t="shared" si="682"/>
        <v>0</v>
      </c>
      <c r="IP220" s="20">
        <f t="shared" si="683"/>
        <v>0</v>
      </c>
      <c r="IQ220" s="18">
        <v>21.81</v>
      </c>
      <c r="IR220" s="25">
        <f t="shared" si="826"/>
        <v>0</v>
      </c>
      <c r="IS220" s="25">
        <f t="shared" si="684"/>
        <v>0</v>
      </c>
      <c r="IT220" s="25">
        <f t="shared" si="685"/>
        <v>0</v>
      </c>
      <c r="IU220" s="25">
        <f>ROUND(IF(EN220="Cống tròn",IF(EN220="Cống tròn",IV220+FF220,0),IF(EN220="Cống hộp",IF(EN220="Cống hộp",IV220+GP220,0),IF(OR(EN220="Rãnh xây",EN220="Rãnh bê tông"),IF(OR(EN220="Rãnh xây",EN220="Rãnh bê tông"),IV220+GP220,0),IF(EN220="ống nhựa",IF(EN220="Ống nhựa",IV220+HT220,0),IF(EN220="Rãnh thang",IF(EN220="Rãnh thang",IQ220+#REF!,0),0))))),2)</f>
        <v>22.8</v>
      </c>
      <c r="IV220" s="18">
        <v>22.7</v>
      </c>
      <c r="IW220" s="25">
        <f t="shared" si="686"/>
        <v>22.8</v>
      </c>
      <c r="IX220" s="25">
        <f t="shared" si="687"/>
        <v>0</v>
      </c>
      <c r="IY220" s="25">
        <f t="shared" si="688"/>
        <v>0</v>
      </c>
      <c r="IZ220" s="25">
        <f t="shared" si="689"/>
        <v>0</v>
      </c>
      <c r="JA220" s="25">
        <f t="shared" si="690"/>
        <v>0</v>
      </c>
      <c r="JB220" s="18">
        <v>22.45</v>
      </c>
      <c r="JC220" s="20">
        <f>ROUND(IF(EN220="Cống tròn",IF(EN220="Cống tròn",IF(EU220="Không có móng",JS220-FF220,IF(EU220="Đế",JR220-FN220,IF(OR(EU220="Móng bê tông",EU220="Móng bê tông kết hợp đế"),JK220-FJ220,0))),0),IF(EN220="Cống hộp",IF(AND(EN220="Cống hộp",EU220="Không có móng"),JS220-GF220,IF(AND(EN220="Cống hộp",EU220="Móng bê tông"),JL220-GB220,0)),IF(OR(EN220="Rãnh xây",EN220="Rãnh bê tông"),IF(OR(EN220="Rãnh xây",EN220="Rãnh bê tông"),JM220-GB220,0),IF(EN220="Ống nhựa",IF(AND(EN220="Ống nhựa",EU220="Không đắp cát"),JS220-HT220,IF(AND(EN220="Ống nhựa",EU220="Đắp cát"),JJ220-HX220,0)),IF(EN220="Rãnh thang",IF(EN220="Rãnh thang",IF(EU220="Móng bê tông",#REF!-#REF!,JS220),0),0))))),2)</f>
        <v>21.4</v>
      </c>
      <c r="JD220" s="20">
        <f t="shared" si="827"/>
        <v>1.0500000000000007</v>
      </c>
      <c r="JE220" s="20">
        <f t="shared" si="691"/>
        <v>21.4</v>
      </c>
      <c r="JF220" s="20">
        <f t="shared" si="692"/>
        <v>0</v>
      </c>
      <c r="JG220" s="20">
        <f t="shared" si="693"/>
        <v>0</v>
      </c>
      <c r="JH220" s="20">
        <f t="shared" si="694"/>
        <v>0</v>
      </c>
      <c r="JI220" s="20">
        <f>IF(EN220="Rãnh thang",IF(AND(EN220="Rãnh thang",EU220="Móng bê tông"),JS220-#REF!,0),IF(EN220="Ống nhựa",IF(AND(EN220="Ống nhựa",EU220="Đắp cát"),JS220-HT220,0),IF(EN220="Cống tròn",IF(EN220="Cống tròn",IF(OR(EU220="Móng bê tông",EU220="Móng bê tông kết hợp đế"),JO220-FL220,0),0),IF(EN220="Cống hộp",IF(AND(EN220="Cống hộp",EU220="Móng bê tông"),JP220-GD220,0),IF(OR(EN220="Rãnh xây",EN220="Rãnh bê tông"),IF(AND(EN220="Rãnh xây",EU220="Móng bê tông"),JQ220-GD220,IF(AND(EN220="Rãnh bê tông",EU220="Móng bê tông"),JQ220-GD220,0)),0)))))</f>
        <v>21.4</v>
      </c>
      <c r="JJ220" s="20">
        <f t="shared" si="695"/>
        <v>0</v>
      </c>
      <c r="JK220" s="20">
        <f t="shared" si="696"/>
        <v>21.4</v>
      </c>
      <c r="JL220" s="20">
        <f t="shared" si="697"/>
        <v>0</v>
      </c>
      <c r="JM220" s="20">
        <f t="shared" si="698"/>
        <v>0</v>
      </c>
      <c r="JN220" s="20">
        <f t="shared" si="699"/>
        <v>21.599999999999998</v>
      </c>
      <c r="JO220" s="20">
        <f t="shared" si="700"/>
        <v>21.599999999999998</v>
      </c>
      <c r="JP220" s="20">
        <f t="shared" si="701"/>
        <v>0</v>
      </c>
      <c r="JQ220" s="20">
        <f t="shared" si="702"/>
        <v>0</v>
      </c>
      <c r="JR220" s="20">
        <f t="shared" si="703"/>
        <v>0</v>
      </c>
      <c r="JS220" s="26">
        <v>21.7</v>
      </c>
      <c r="JT220" s="25">
        <f t="shared" si="828"/>
        <v>0</v>
      </c>
      <c r="JU220" s="25">
        <f t="shared" si="704"/>
        <v>0</v>
      </c>
      <c r="JV220" s="25">
        <f t="shared" si="705"/>
        <v>0</v>
      </c>
      <c r="JW220" s="25">
        <f>ROUND(IF(EN220="Cống tròn",IF(EN220="Cống tròn",JX220+FF220,0),IF(EN220="Cống hộp",IF(EN220="Cống hộp",JX220+GP220,0),IF(OR(EN220="Rãnh xây",EN220="Rãnh bê tông"),IF(OR(EN220="Rãnh xây",EN220="Rãnh bê tông"),JX220+GP220,0),IF(EN220="ống nhựa",IF(EN220="Ống nhựa",JX220+HT220,0),IF(EN220="Rãnh thang",IF(EN220="Rãnh thang",JS220+#REF!,0),0))))),2)</f>
        <v>22.8</v>
      </c>
      <c r="JX220" s="27">
        <v>22.7</v>
      </c>
      <c r="JY220" s="25">
        <f t="shared" si="706"/>
        <v>22.8</v>
      </c>
      <c r="JZ220" s="25">
        <f t="shared" si="707"/>
        <v>0</v>
      </c>
      <c r="KA220" s="25">
        <f t="shared" si="708"/>
        <v>0</v>
      </c>
      <c r="KB220" s="25">
        <f t="shared" si="709"/>
        <v>0</v>
      </c>
      <c r="KC220" s="25">
        <f t="shared" si="710"/>
        <v>0</v>
      </c>
      <c r="KD220" s="28" t="s">
        <v>98</v>
      </c>
      <c r="KE220" s="27">
        <v>0</v>
      </c>
      <c r="KF220" s="25">
        <f t="shared" si="711"/>
        <v>1.0499999999999972</v>
      </c>
      <c r="KG220" s="25">
        <f t="shared" si="829"/>
        <v>1.0499999999999972</v>
      </c>
      <c r="KH220" s="27">
        <v>0</v>
      </c>
      <c r="KI220" s="25">
        <f t="shared" si="712"/>
        <v>1.0500000000000007</v>
      </c>
      <c r="KJ220" s="25">
        <f t="shared" si="830"/>
        <v>1.0500000000000007</v>
      </c>
      <c r="KK220" s="25">
        <f t="shared" si="713"/>
        <v>0</v>
      </c>
      <c r="KL220" s="25">
        <f t="shared" si="714"/>
        <v>0</v>
      </c>
      <c r="KM220" s="25">
        <f t="shared" si="831"/>
        <v>0</v>
      </c>
      <c r="KN220" s="25">
        <f t="shared" si="715"/>
        <v>0</v>
      </c>
      <c r="KO220" s="25">
        <f t="shared" si="716"/>
        <v>0</v>
      </c>
      <c r="KP220" s="25">
        <f t="shared" si="832"/>
        <v>0</v>
      </c>
      <c r="KQ220" s="25">
        <f t="shared" si="717"/>
        <v>0.2</v>
      </c>
      <c r="KR220" s="25">
        <f t="shared" si="718"/>
        <v>0.2</v>
      </c>
      <c r="KS220" s="25">
        <f t="shared" si="833"/>
        <v>0.2</v>
      </c>
      <c r="KT220" s="25">
        <f t="shared" si="719"/>
        <v>0</v>
      </c>
      <c r="KU220" s="25">
        <f t="shared" si="720"/>
        <v>0</v>
      </c>
      <c r="KV220" s="25">
        <f t="shared" si="834"/>
        <v>0</v>
      </c>
      <c r="KW220" s="25">
        <f t="shared" si="721"/>
        <v>0</v>
      </c>
      <c r="KX220" s="25">
        <f t="shared" si="722"/>
        <v>0</v>
      </c>
      <c r="KY220" s="25">
        <f t="shared" si="835"/>
        <v>0</v>
      </c>
      <c r="KZ220" s="25">
        <f t="shared" si="723"/>
        <v>0</v>
      </c>
      <c r="LA220" s="25">
        <f t="shared" si="724"/>
        <v>0</v>
      </c>
      <c r="LB220" s="25">
        <f t="shared" si="836"/>
        <v>0</v>
      </c>
      <c r="LC220" s="25">
        <f t="shared" si="725"/>
        <v>0.8499999999999972</v>
      </c>
      <c r="LD220" s="25">
        <f t="shared" si="726"/>
        <v>0.85000000000000075</v>
      </c>
      <c r="LE220" s="25">
        <f t="shared" si="837"/>
        <v>0.84999999999999898</v>
      </c>
      <c r="LF220" s="25">
        <f t="shared" si="727"/>
        <v>0</v>
      </c>
      <c r="LG220" s="25">
        <f t="shared" si="728"/>
        <v>0</v>
      </c>
      <c r="LH220" s="25">
        <f t="shared" si="838"/>
        <v>0</v>
      </c>
      <c r="LI220" s="25">
        <f t="shared" si="729"/>
        <v>0</v>
      </c>
      <c r="LJ220" s="25">
        <f t="shared" si="730"/>
        <v>0</v>
      </c>
      <c r="LK220" s="25">
        <f t="shared" si="839"/>
        <v>0</v>
      </c>
      <c r="LL220" s="25">
        <f t="shared" si="731"/>
        <v>0</v>
      </c>
      <c r="LM220" s="25">
        <f t="shared" si="732"/>
        <v>0</v>
      </c>
      <c r="LN220" s="25">
        <f t="shared" si="840"/>
        <v>0</v>
      </c>
      <c r="LO220" s="25">
        <f t="shared" si="733"/>
        <v>0</v>
      </c>
      <c r="LP220" s="25">
        <f t="shared" si="734"/>
        <v>0</v>
      </c>
      <c r="LQ220" s="25">
        <f t="shared" si="841"/>
        <v>0</v>
      </c>
      <c r="LR220" s="25">
        <f t="shared" si="735"/>
        <v>0</v>
      </c>
      <c r="LS220" s="25">
        <f t="shared" si="736"/>
        <v>0</v>
      </c>
      <c r="LT220" s="25">
        <f t="shared" si="842"/>
        <v>0</v>
      </c>
      <c r="LU220" s="25">
        <f t="shared" si="737"/>
        <v>0</v>
      </c>
      <c r="LV220" s="25">
        <f t="shared" si="738"/>
        <v>0</v>
      </c>
      <c r="LW220" s="25">
        <f t="shared" si="843"/>
        <v>0</v>
      </c>
      <c r="LX220" s="25">
        <f t="shared" si="739"/>
        <v>0</v>
      </c>
      <c r="LY220" s="25">
        <f t="shared" si="740"/>
        <v>0</v>
      </c>
      <c r="LZ220" s="25">
        <f t="shared" si="844"/>
        <v>0</v>
      </c>
      <c r="MA220" s="25">
        <f t="shared" si="741"/>
        <v>0</v>
      </c>
      <c r="MB220" s="25">
        <f t="shared" si="742"/>
        <v>0</v>
      </c>
      <c r="MC220" s="25">
        <f t="shared" si="845"/>
        <v>0</v>
      </c>
      <c r="MD220" s="25">
        <f t="shared" si="743"/>
        <v>0</v>
      </c>
      <c r="ME220" s="25">
        <f t="shared" si="744"/>
        <v>0</v>
      </c>
      <c r="MF220" s="25">
        <f t="shared" si="846"/>
        <v>0</v>
      </c>
      <c r="MG220" s="25">
        <f t="shared" si="745"/>
        <v>0</v>
      </c>
      <c r="MH220" s="25">
        <f t="shared" si="746"/>
        <v>0</v>
      </c>
      <c r="MI220" s="25">
        <f t="shared" si="847"/>
        <v>0</v>
      </c>
      <c r="MJ220" s="25">
        <f t="shared" si="747"/>
        <v>0</v>
      </c>
      <c r="MK220" s="25">
        <f t="shared" si="748"/>
        <v>0</v>
      </c>
      <c r="ML220" s="25">
        <f t="shared" si="848"/>
        <v>0</v>
      </c>
      <c r="MM220" s="25">
        <f t="shared" si="749"/>
        <v>0</v>
      </c>
      <c r="MN220" s="25">
        <f t="shared" si="750"/>
        <v>0</v>
      </c>
      <c r="MO220" s="25">
        <f t="shared" si="849"/>
        <v>0</v>
      </c>
      <c r="MP220" s="25">
        <f t="shared" si="751"/>
        <v>0</v>
      </c>
      <c r="MQ220" s="25">
        <f t="shared" si="752"/>
        <v>0</v>
      </c>
      <c r="MR220" s="25">
        <f t="shared" si="850"/>
        <v>0</v>
      </c>
      <c r="MS220" s="29">
        <v>1.4</v>
      </c>
      <c r="MT220" s="29">
        <v>0</v>
      </c>
      <c r="MU220" s="29">
        <v>1</v>
      </c>
      <c r="MV220" s="29">
        <v>1</v>
      </c>
      <c r="MW220" s="25">
        <f t="shared" si="753"/>
        <v>1.4</v>
      </c>
      <c r="MX220" s="25">
        <f t="shared" si="754"/>
        <v>1.47</v>
      </c>
      <c r="MY220" s="25">
        <f t="shared" si="755"/>
        <v>0</v>
      </c>
      <c r="MZ220" s="25">
        <f t="shared" si="756"/>
        <v>0</v>
      </c>
      <c r="NA220" s="25">
        <f t="shared" si="757"/>
        <v>1.4</v>
      </c>
      <c r="NB220" s="25">
        <f t="shared" si="758"/>
        <v>1.47</v>
      </c>
      <c r="NC220" s="25">
        <f t="shared" si="759"/>
        <v>0</v>
      </c>
      <c r="ND220" s="25">
        <f t="shared" si="760"/>
        <v>0</v>
      </c>
      <c r="NE220" s="25">
        <f t="shared" si="851"/>
        <v>1.4</v>
      </c>
      <c r="NF220" s="25">
        <f t="shared" si="851"/>
        <v>1.47</v>
      </c>
      <c r="NG220" s="25">
        <f t="shared" si="851"/>
        <v>0</v>
      </c>
      <c r="NH220" s="25">
        <f t="shared" si="851"/>
        <v>0</v>
      </c>
      <c r="NI220" s="25">
        <f t="shared" si="761"/>
        <v>71.349999999999994</v>
      </c>
      <c r="NJ220" s="25">
        <f t="shared" si="762"/>
        <v>0</v>
      </c>
      <c r="NK220" s="25">
        <f t="shared" si="763"/>
        <v>71.349999999999994</v>
      </c>
      <c r="NL220" s="25">
        <f t="shared" si="764"/>
        <v>41.12</v>
      </c>
      <c r="NM220" s="25">
        <f t="shared" si="765"/>
        <v>0</v>
      </c>
      <c r="NN220" s="25">
        <f t="shared" si="852"/>
        <v>41.12</v>
      </c>
      <c r="NO220" s="25">
        <f t="shared" si="766"/>
        <v>0</v>
      </c>
      <c r="NP220" s="25">
        <f t="shared" si="767"/>
        <v>0</v>
      </c>
      <c r="NQ220" s="25">
        <f t="shared" si="853"/>
        <v>0</v>
      </c>
      <c r="NR220" s="25">
        <f t="shared" si="768"/>
        <v>0</v>
      </c>
      <c r="NS220" s="25">
        <f t="shared" si="769"/>
        <v>0</v>
      </c>
      <c r="NT220" s="25">
        <f t="shared" si="854"/>
        <v>0</v>
      </c>
      <c r="NU220" s="25">
        <f t="shared" si="770"/>
        <v>0</v>
      </c>
      <c r="NV220" s="25">
        <f t="shared" si="771"/>
        <v>0</v>
      </c>
      <c r="NW220" s="25">
        <f t="shared" si="855"/>
        <v>0</v>
      </c>
      <c r="NX220" s="25">
        <f t="shared" si="856"/>
        <v>41.12</v>
      </c>
      <c r="NY220" s="25">
        <f t="shared" si="856"/>
        <v>0</v>
      </c>
      <c r="NZ220" s="25">
        <f t="shared" si="857"/>
        <v>41.12</v>
      </c>
      <c r="OA220" s="25">
        <f t="shared" si="858"/>
        <v>30.23</v>
      </c>
      <c r="OB220" s="25">
        <f t="shared" si="858"/>
        <v>0</v>
      </c>
      <c r="OC220" s="25">
        <f t="shared" si="859"/>
        <v>30.23</v>
      </c>
      <c r="OD220" s="25">
        <f t="shared" si="860"/>
        <v>41.12</v>
      </c>
      <c r="OE220" s="25">
        <f t="shared" si="860"/>
        <v>0</v>
      </c>
      <c r="OF220" s="25">
        <f t="shared" si="860"/>
        <v>41.12</v>
      </c>
      <c r="OG220" s="25">
        <f t="shared" si="772"/>
        <v>0</v>
      </c>
      <c r="OH220" s="25">
        <f t="shared" si="773"/>
        <v>0</v>
      </c>
      <c r="OI220" s="25">
        <f t="shared" si="774"/>
        <v>0</v>
      </c>
      <c r="OJ220" s="25">
        <f t="shared" si="775"/>
        <v>0</v>
      </c>
      <c r="OK220" s="25">
        <f t="shared" si="776"/>
        <v>0</v>
      </c>
      <c r="OL220" s="25">
        <f t="shared" si="777"/>
        <v>0</v>
      </c>
      <c r="OM220" s="25">
        <f t="shared" si="861"/>
        <v>0</v>
      </c>
      <c r="ON220" s="25">
        <f t="shared" si="861"/>
        <v>0</v>
      </c>
      <c r="OO220" s="25">
        <f t="shared" si="861"/>
        <v>0</v>
      </c>
      <c r="OP220" s="25">
        <f t="shared" si="778"/>
        <v>0</v>
      </c>
      <c r="OQ220" s="25">
        <f t="shared" si="779"/>
        <v>0</v>
      </c>
      <c r="OR220" s="25">
        <f t="shared" si="862"/>
        <v>0</v>
      </c>
      <c r="OS220" s="19">
        <v>538418.18000000005</v>
      </c>
      <c r="OT220" s="19">
        <v>2370896.5699999998</v>
      </c>
    </row>
    <row r="221" spans="1:410" ht="33" customHeight="1" x14ac:dyDescent="0.25">
      <c r="A221" s="18"/>
      <c r="B221" s="18" t="s">
        <v>1007</v>
      </c>
      <c r="C221" s="18">
        <v>273.64</v>
      </c>
      <c r="D221" s="16" t="e">
        <f>_xlfn.IFNA(INDEX(#REF!,MATCH(E221,#REF!,0)),0)</f>
        <v>#REF!</v>
      </c>
      <c r="E221" s="18" t="s">
        <v>1019</v>
      </c>
      <c r="F221" s="16" t="s">
        <v>765</v>
      </c>
      <c r="G221" s="16" t="s">
        <v>766</v>
      </c>
      <c r="H221" s="16" t="s">
        <v>767</v>
      </c>
      <c r="I221" s="16" t="s">
        <v>768</v>
      </c>
      <c r="J221" s="16" t="s">
        <v>811</v>
      </c>
      <c r="K221" s="16" t="s">
        <v>770</v>
      </c>
      <c r="L221" s="16" t="s">
        <v>771</v>
      </c>
      <c r="M221" s="18">
        <v>1.8399999999999999</v>
      </c>
      <c r="N221" s="18">
        <v>1.8399999999999999</v>
      </c>
      <c r="O221" s="18">
        <v>2.2399999999999998</v>
      </c>
      <c r="P221" s="18">
        <v>2.2399999999999998</v>
      </c>
      <c r="Q221" s="18">
        <v>0.1</v>
      </c>
      <c r="R221" s="18">
        <v>2.04</v>
      </c>
      <c r="S221" s="18">
        <v>2.04</v>
      </c>
      <c r="T221" s="18">
        <v>0.2</v>
      </c>
      <c r="U221" s="18">
        <v>0</v>
      </c>
      <c r="V221" s="18">
        <v>0</v>
      </c>
      <c r="W221" s="18">
        <v>0</v>
      </c>
      <c r="X221" s="18">
        <v>1.8399999999999999</v>
      </c>
      <c r="Y221" s="18">
        <v>1.7999999999999998</v>
      </c>
      <c r="Z221" s="20">
        <f t="shared" si="780"/>
        <v>1.6</v>
      </c>
      <c r="AA221" s="18">
        <v>0.22</v>
      </c>
      <c r="AB221" s="18">
        <v>0</v>
      </c>
      <c r="AC221" s="18">
        <v>0</v>
      </c>
      <c r="AD221" s="18">
        <v>0</v>
      </c>
      <c r="AE221" s="18">
        <v>0</v>
      </c>
      <c r="AF221" s="18">
        <v>0</v>
      </c>
      <c r="AG221" s="18">
        <v>1.4</v>
      </c>
      <c r="AH221" s="18">
        <v>1.4</v>
      </c>
      <c r="AI221" s="20">
        <f t="shared" si="781"/>
        <v>1.75</v>
      </c>
      <c r="AJ221" s="18">
        <v>0</v>
      </c>
      <c r="AK221" s="18">
        <v>0</v>
      </c>
      <c r="AL221" s="20">
        <f t="shared" si="782"/>
        <v>0</v>
      </c>
      <c r="AM221" s="18">
        <v>1.8399999999999999</v>
      </c>
      <c r="AN221" s="18">
        <v>1.4</v>
      </c>
      <c r="AO221" s="18">
        <v>0.15</v>
      </c>
      <c r="AP221" s="18">
        <v>0.22</v>
      </c>
      <c r="AQ221" s="18">
        <v>1.8399999999999999</v>
      </c>
      <c r="AR221" s="18">
        <v>1.6199999999999999</v>
      </c>
      <c r="AS221" s="18">
        <v>0.12</v>
      </c>
      <c r="AT221" s="18">
        <v>0.11</v>
      </c>
      <c r="AU221" s="18">
        <v>0</v>
      </c>
      <c r="AV221" s="18">
        <v>1</v>
      </c>
      <c r="AW221" s="18">
        <v>0</v>
      </c>
      <c r="AX221" s="18">
        <v>0</v>
      </c>
      <c r="AY221" s="18">
        <v>0</v>
      </c>
      <c r="AZ221" s="18">
        <v>0</v>
      </c>
      <c r="BA221" s="18">
        <v>0</v>
      </c>
      <c r="BB221" s="18">
        <v>0</v>
      </c>
      <c r="BC221" s="18">
        <v>0</v>
      </c>
      <c r="BD221" s="18">
        <v>0</v>
      </c>
      <c r="BE221" s="18">
        <v>2</v>
      </c>
      <c r="BF221" s="18">
        <v>0</v>
      </c>
      <c r="BG221" s="18">
        <v>0</v>
      </c>
      <c r="BH221" s="18">
        <v>0</v>
      </c>
      <c r="BI221" s="18">
        <v>0</v>
      </c>
      <c r="BJ221" s="18">
        <v>0</v>
      </c>
      <c r="BK221" s="18">
        <v>0</v>
      </c>
      <c r="BL221" s="18">
        <v>0</v>
      </c>
      <c r="BM221" s="18">
        <v>0</v>
      </c>
      <c r="BN221" s="18">
        <v>0</v>
      </c>
      <c r="BO221" s="18">
        <v>0</v>
      </c>
      <c r="BP221" s="18">
        <v>0</v>
      </c>
      <c r="BQ221" s="18">
        <v>0</v>
      </c>
      <c r="BR221" s="18">
        <v>0</v>
      </c>
      <c r="BS221" s="18">
        <v>0</v>
      </c>
      <c r="BT221" s="18">
        <v>0</v>
      </c>
      <c r="BU221" s="18">
        <v>0</v>
      </c>
      <c r="BV221" s="18">
        <v>0</v>
      </c>
      <c r="BW221" s="18">
        <v>0</v>
      </c>
      <c r="BX221" s="18">
        <v>0</v>
      </c>
      <c r="BY221" s="18">
        <v>0</v>
      </c>
      <c r="BZ221" s="18">
        <v>0</v>
      </c>
      <c r="CA221" s="16" t="e">
        <f>_xlfn.IFNA(IF(RIGHT(D221,2)="=G",0,INDEX(#REF!,MATCH(E221,#REF!,0))),0)</f>
        <v>#REF!</v>
      </c>
      <c r="CB221" s="16" t="s">
        <v>776</v>
      </c>
      <c r="CC221" s="18">
        <v>0</v>
      </c>
      <c r="CD221" s="18">
        <v>0</v>
      </c>
      <c r="CE221" s="18">
        <v>1.6</v>
      </c>
      <c r="CF221" s="18">
        <v>0.8</v>
      </c>
      <c r="CG221" s="18">
        <v>0.12</v>
      </c>
      <c r="CH221" s="18">
        <v>2</v>
      </c>
      <c r="CI221" s="16" t="s">
        <v>98</v>
      </c>
      <c r="CJ221" s="18">
        <v>0</v>
      </c>
      <c r="CK221" s="20">
        <f t="shared" si="648"/>
        <v>1.35</v>
      </c>
      <c r="CL221" s="20">
        <f t="shared" si="783"/>
        <v>1.35</v>
      </c>
      <c r="CM221" s="18">
        <v>20.010000000000002</v>
      </c>
      <c r="CN221" s="18">
        <v>23.29</v>
      </c>
      <c r="CO221" s="18">
        <v>22.451000000000001</v>
      </c>
      <c r="CP221" s="22">
        <f t="shared" si="649"/>
        <v>22.45</v>
      </c>
      <c r="CQ221" s="22">
        <f t="shared" si="650"/>
        <v>21.1</v>
      </c>
      <c r="CR221" s="22">
        <f t="shared" si="784"/>
        <v>1.35</v>
      </c>
      <c r="CS221" s="22">
        <f t="shared" si="651"/>
        <v>21.2</v>
      </c>
      <c r="CT221" s="22">
        <f t="shared" si="652"/>
        <v>21.4</v>
      </c>
      <c r="CU221" s="18">
        <v>21.4</v>
      </c>
      <c r="CV221" s="22">
        <f t="shared" si="785"/>
        <v>1.6</v>
      </c>
      <c r="CW221" s="22">
        <f t="shared" si="653"/>
        <v>0</v>
      </c>
      <c r="CX221" s="22">
        <f t="shared" si="654"/>
        <v>0</v>
      </c>
      <c r="CY221" s="22">
        <f t="shared" si="655"/>
        <v>23.02</v>
      </c>
      <c r="CZ221" s="22">
        <f t="shared" si="656"/>
        <v>23.17</v>
      </c>
      <c r="DA221" s="18">
        <v>23.29</v>
      </c>
      <c r="DB221" s="20">
        <f t="shared" si="786"/>
        <v>2.19</v>
      </c>
      <c r="DC221" s="20">
        <f t="shared" si="787"/>
        <v>0.84</v>
      </c>
      <c r="DD221" s="20">
        <f t="shared" si="788"/>
        <v>1.35</v>
      </c>
      <c r="DE221" s="20">
        <f t="shared" si="657"/>
        <v>0.1</v>
      </c>
      <c r="DF221" s="20">
        <f t="shared" si="658"/>
        <v>0.2</v>
      </c>
      <c r="DG221" s="20">
        <f t="shared" si="659"/>
        <v>1.05</v>
      </c>
      <c r="DH221" s="20">
        <f t="shared" si="660"/>
        <v>0</v>
      </c>
      <c r="DI221" s="20">
        <f t="shared" si="661"/>
        <v>0</v>
      </c>
      <c r="DJ221" s="20">
        <f t="shared" si="662"/>
        <v>0</v>
      </c>
      <c r="DK221" s="20">
        <f t="shared" si="789"/>
        <v>1.35</v>
      </c>
      <c r="DL221" s="20">
        <f t="shared" si="790"/>
        <v>0</v>
      </c>
      <c r="DM221" s="20">
        <f t="shared" si="791"/>
        <v>0</v>
      </c>
      <c r="DN221" s="20">
        <f t="shared" si="792"/>
        <v>0</v>
      </c>
      <c r="DO221" s="18">
        <v>2.44</v>
      </c>
      <c r="DP221" s="18">
        <v>0</v>
      </c>
      <c r="DQ221" s="18">
        <v>1</v>
      </c>
      <c r="DR221" s="18">
        <v>1</v>
      </c>
      <c r="DS221" s="25">
        <f t="shared" si="793"/>
        <v>2.44</v>
      </c>
      <c r="DT221" s="25">
        <f t="shared" si="794"/>
        <v>0</v>
      </c>
      <c r="DU221" s="25">
        <f t="shared" si="795"/>
        <v>3.29</v>
      </c>
      <c r="DV221" s="25">
        <f t="shared" si="796"/>
        <v>0</v>
      </c>
      <c r="DW221" s="25">
        <f t="shared" si="797"/>
        <v>3.29</v>
      </c>
      <c r="DX221" s="25">
        <f t="shared" si="798"/>
        <v>7.37</v>
      </c>
      <c r="DY221" s="25">
        <f t="shared" si="799"/>
        <v>0</v>
      </c>
      <c r="DZ221" s="25">
        <f t="shared" si="800"/>
        <v>7.37</v>
      </c>
      <c r="EA221" s="25">
        <f t="shared" si="801"/>
        <v>4.8899999999999997</v>
      </c>
      <c r="EB221" s="25">
        <f t="shared" si="802"/>
        <v>0</v>
      </c>
      <c r="EC221" s="25">
        <f t="shared" si="803"/>
        <v>4.8899999999999997</v>
      </c>
      <c r="ED221" s="25">
        <f t="shared" si="804"/>
        <v>2.48</v>
      </c>
      <c r="EE221" s="25">
        <f t="shared" si="804"/>
        <v>0</v>
      </c>
      <c r="EF221" s="25">
        <f t="shared" si="805"/>
        <v>2.48</v>
      </c>
      <c r="EG221" s="25">
        <f t="shared" si="806"/>
        <v>4.8899999999999997</v>
      </c>
      <c r="EH221" s="25">
        <f t="shared" si="806"/>
        <v>0</v>
      </c>
      <c r="EI221" s="25">
        <f t="shared" si="807"/>
        <v>4.8899999999999997</v>
      </c>
      <c r="EJ221" s="18">
        <v>273.64</v>
      </c>
      <c r="EK221" s="18">
        <v>304.82</v>
      </c>
      <c r="EL221" s="18" t="s">
        <v>1019</v>
      </c>
      <c r="EM221" s="18" t="s">
        <v>1020</v>
      </c>
      <c r="EN221" s="16" t="s">
        <v>774</v>
      </c>
      <c r="EO221" s="16" t="s">
        <v>132</v>
      </c>
      <c r="EP221" s="16" t="e">
        <f>IF(OR(EN221="Cống tròn",EN221="Cống hộp",EN221="Ống nhựa"),INDEX(#REF!,MATCH(E221,#REF!,0)),IF(OR(EN221="Rãnh xây",EN221="Rãnh bê tông"),INDEX(#REF!,MATCH(E221,#REF!,0)),0))</f>
        <v>#REF!</v>
      </c>
      <c r="EQ221" s="18">
        <v>29.780000000000008</v>
      </c>
      <c r="ER221" s="18">
        <v>1</v>
      </c>
      <c r="ES221" s="25">
        <f t="shared" si="808"/>
        <v>30</v>
      </c>
      <c r="ET221" s="1" t="e">
        <f>_xlfn.IFNA(IF(EN221="Cống tròn",INDEX(#REF!,MATCH(E221,#REF!,0)),IF(EN221="Cống hộp",INDEX(#REF!,MATCH(E221,#REF!,0)),EU221&amp;" ,"&amp;EV221)),0)</f>
        <v>#REF!</v>
      </c>
      <c r="EU221" s="16" t="s">
        <v>769</v>
      </c>
      <c r="EV221" s="16" t="s">
        <v>775</v>
      </c>
      <c r="EW221" s="16" t="e">
        <f>_xlfn.IFNA(INDEX(#REF!,MATCH(E221,#REF!,0)),0)</f>
        <v>#REF!</v>
      </c>
      <c r="EX221" s="16"/>
      <c r="EY221" s="18">
        <v>0</v>
      </c>
      <c r="EZ221" s="18">
        <v>0</v>
      </c>
      <c r="FA221" s="18">
        <v>0</v>
      </c>
      <c r="FB221" s="19">
        <v>0</v>
      </c>
      <c r="FC221" s="19">
        <v>0</v>
      </c>
      <c r="FD221" s="25">
        <f t="shared" si="663"/>
        <v>0</v>
      </c>
      <c r="FE221" s="25">
        <f t="shared" si="809"/>
        <v>0</v>
      </c>
      <c r="FF221" s="18">
        <v>0.1</v>
      </c>
      <c r="FG221" s="18">
        <v>2</v>
      </c>
      <c r="FH221" s="18">
        <v>1</v>
      </c>
      <c r="FI221" s="25">
        <f t="shared" si="810"/>
        <v>1.2</v>
      </c>
      <c r="FJ221" s="18">
        <v>0</v>
      </c>
      <c r="FK221" s="18">
        <v>0</v>
      </c>
      <c r="FL221" s="18">
        <v>0.2</v>
      </c>
      <c r="FM221" s="18">
        <v>1.4</v>
      </c>
      <c r="FN221" s="18">
        <v>0</v>
      </c>
      <c r="FO221" s="25">
        <f t="shared" si="811"/>
        <v>1.4</v>
      </c>
      <c r="FP221" s="18">
        <v>1.4999999999999999E-2</v>
      </c>
      <c r="FQ221" s="18">
        <v>1</v>
      </c>
      <c r="FR221" s="25">
        <f t="shared" si="664"/>
        <v>29</v>
      </c>
      <c r="FS221" s="25">
        <f t="shared" si="665"/>
        <v>0.42</v>
      </c>
      <c r="FT221" s="25">
        <f t="shared" si="666"/>
        <v>29.42</v>
      </c>
      <c r="FU221" s="25">
        <f t="shared" si="667"/>
        <v>-0.36000000000000654</v>
      </c>
      <c r="FV221" s="25" t="str">
        <f t="shared" si="812"/>
        <v>Thêm 01</v>
      </c>
      <c r="FW221" s="25">
        <f t="shared" si="813"/>
        <v>0.65</v>
      </c>
      <c r="FX221" s="16"/>
      <c r="FY221" s="16"/>
      <c r="FZ221" s="16"/>
      <c r="GA221" s="16"/>
      <c r="GB221" s="19">
        <v>0</v>
      </c>
      <c r="GC221" s="19">
        <v>0</v>
      </c>
      <c r="GD221" s="19">
        <v>0</v>
      </c>
      <c r="GE221" s="19">
        <v>0</v>
      </c>
      <c r="GF221" s="19">
        <v>0</v>
      </c>
      <c r="GG221" s="19">
        <v>0</v>
      </c>
      <c r="GH221" s="19">
        <v>0</v>
      </c>
      <c r="GI221" s="19">
        <v>0</v>
      </c>
      <c r="GJ221" s="19">
        <v>0</v>
      </c>
      <c r="GK221" s="19">
        <v>0</v>
      </c>
      <c r="GL221" s="25">
        <f t="shared" si="668"/>
        <v>0</v>
      </c>
      <c r="GM221" s="25">
        <f t="shared" si="814"/>
        <v>0</v>
      </c>
      <c r="GN221" s="19">
        <v>0</v>
      </c>
      <c r="GO221" s="19">
        <v>0</v>
      </c>
      <c r="GP221" s="19">
        <v>0</v>
      </c>
      <c r="GQ221" s="19">
        <v>0</v>
      </c>
      <c r="GR221" s="1" t="e">
        <f>_xlfn.IFNA(INDEX(#REF!,MATCH(E221,#REF!,0)),0)</f>
        <v>#REF!</v>
      </c>
      <c r="GS221" s="16"/>
      <c r="GT221" s="18">
        <v>0</v>
      </c>
      <c r="GU221" s="18">
        <v>0</v>
      </c>
      <c r="GV221" s="18">
        <v>0</v>
      </c>
      <c r="GW221" s="18">
        <v>0</v>
      </c>
      <c r="GX221" s="25">
        <f t="shared" si="669"/>
        <v>0</v>
      </c>
      <c r="GY221" s="25">
        <f t="shared" si="670"/>
        <v>0</v>
      </c>
      <c r="GZ221" s="25">
        <f t="shared" si="815"/>
        <v>0</v>
      </c>
      <c r="HA221" s="1" t="e" cm="1">
        <f t="array" ref="HA221">INDEX(#REF!,MATCH(EJ221&amp;EK221&amp;HD221&amp;HE221&amp;HF221,#REF!&amp;#REF!&amp;#REF!&amp;#REF!&amp;#REF!,0))</f>
        <v>#REF!</v>
      </c>
      <c r="HB221" s="16"/>
      <c r="HC221" s="25">
        <f t="shared" si="816"/>
        <v>0</v>
      </c>
      <c r="HD221" s="18">
        <v>0</v>
      </c>
      <c r="HE221" s="18">
        <v>0</v>
      </c>
      <c r="HF221" s="18">
        <v>0</v>
      </c>
      <c r="HG221" s="1" t="e" cm="1">
        <f t="array" ref="HG221">INDEX(#REF!,MATCH(EJ221&amp;EK221&amp;HJ221&amp;HK221&amp;HL221,#REF!&amp;#REF!&amp;#REF!&amp;#REF!&amp;#REF!,0))</f>
        <v>#REF!</v>
      </c>
      <c r="HH221" s="16"/>
      <c r="HI221" s="25">
        <f t="shared" si="817"/>
        <v>0</v>
      </c>
      <c r="HJ221" s="25">
        <f t="shared" si="818"/>
        <v>0</v>
      </c>
      <c r="HK221" s="19">
        <v>0</v>
      </c>
      <c r="HL221" s="19">
        <v>0</v>
      </c>
      <c r="HM221" s="18">
        <v>0.01</v>
      </c>
      <c r="HN221" s="18">
        <v>1</v>
      </c>
      <c r="HO221" s="25">
        <f t="shared" si="819"/>
        <v>0</v>
      </c>
      <c r="HP221" s="25">
        <f t="shared" si="820"/>
        <v>0</v>
      </c>
      <c r="HQ221" s="25">
        <f t="shared" si="821"/>
        <v>0</v>
      </c>
      <c r="HR221" s="25">
        <f t="shared" si="822"/>
        <v>0</v>
      </c>
      <c r="HS221" s="25">
        <f t="shared" si="823"/>
        <v>0</v>
      </c>
      <c r="HT221" s="19">
        <v>0</v>
      </c>
      <c r="HU221" s="19">
        <v>0</v>
      </c>
      <c r="HV221" s="19">
        <v>0</v>
      </c>
      <c r="HW221" s="25">
        <f t="shared" si="824"/>
        <v>0</v>
      </c>
      <c r="HX221" s="19">
        <v>0</v>
      </c>
      <c r="HY221" s="19">
        <v>0</v>
      </c>
      <c r="HZ221" s="18">
        <v>22.45</v>
      </c>
      <c r="IA221" s="20">
        <f>ROUND(IF(EN221="Cống tròn",IF(EN221="Cống tròn",IF(EU221="Không có móng",IQ221-FF221,IF(EU221="Đế",IP221-FN221,IF(OR(EU221="Móng bê tông",EU221="Móng bê tông kết hợp đế"),II221-FJ221,0))),0),IF(EN221="Cống hộp",IF(AND(EN221="Cống hộp",EU221="Không có móng"),IQ221-GF221,IF(AND(EN221="Cống hộp",EU221="Móng bê tông"),IJ221-GB221,0)),IF(OR(EN221="Rãnh xây",EN221="Rãnh bê tông"),IF(OR(EN221="Rãnh xây",EN221="Rãnh bê tông"),IK221-GB221,0),IF(EN221="Ống nhựa",IF(AND(EN221="Ống nhựa",EU221="Không đắp cát"),IQ221-HT221,IF(AND(EN221="Ống nhựa",EU221="Đắp cát"),IH221-HX221,0)),IF(EN221="Rãnh thang",IF(EN221="Rãnh thang",IF(EU221="Móng bê tông",#REF!-#REF!,IQ221),0),0))))),2)</f>
        <v>21.4</v>
      </c>
      <c r="IB221" s="20">
        <f t="shared" si="825"/>
        <v>1.0500000000000007</v>
      </c>
      <c r="IC221" s="20">
        <f t="shared" si="671"/>
        <v>21.4</v>
      </c>
      <c r="ID221" s="20">
        <f t="shared" si="672"/>
        <v>0</v>
      </c>
      <c r="IE221" s="20">
        <f t="shared" si="673"/>
        <v>0</v>
      </c>
      <c r="IF221" s="20">
        <f t="shared" si="674"/>
        <v>0</v>
      </c>
      <c r="IG221" s="20">
        <f>IF(EN221="Rãnh thang",IF(AND(EN221="Rãnh thang",EU221="Móng bê tông"),IQ221-#REF!,0),IF(EN221="Ống nhựa",IF(AND(EN221="Ống nhựa",EU221="Đắp cát"),IQ221-HT221,0),IF(EN221="Cống tròn",IF(EN221="Cống tròn",IF(OR(EU221="Móng bê tông",EU221="Móng bê tông kết hợp đế"),IM221-FL221,0),0),IF(EN221="Cống hộp",IF(AND(EN221="Cống hộp",EU221="Móng bê tông"),IN221-GD221,0),IF(OR(EN221="Rãnh xây",EN221="Rãnh bê tông"),IF(AND(EN221="Rãnh xây",EU221="Móng bê tông"),IO221-GD221,IF(AND(EN221="Rãnh bê tông",EU221="Móng bê tông"),IO221-GD221,0)),0)))))</f>
        <v>21.4</v>
      </c>
      <c r="IH221" s="20">
        <f t="shared" si="675"/>
        <v>0</v>
      </c>
      <c r="II221" s="20">
        <f t="shared" si="676"/>
        <v>21.4</v>
      </c>
      <c r="IJ221" s="20">
        <f t="shared" si="677"/>
        <v>0</v>
      </c>
      <c r="IK221" s="20">
        <f t="shared" si="678"/>
        <v>0</v>
      </c>
      <c r="IL221" s="20">
        <f t="shared" si="679"/>
        <v>21.599999999999998</v>
      </c>
      <c r="IM221" s="20">
        <f t="shared" si="680"/>
        <v>21.599999999999998</v>
      </c>
      <c r="IN221" s="20">
        <f t="shared" si="681"/>
        <v>0</v>
      </c>
      <c r="IO221" s="20">
        <f t="shared" si="682"/>
        <v>0</v>
      </c>
      <c r="IP221" s="20">
        <f t="shared" si="683"/>
        <v>0</v>
      </c>
      <c r="IQ221" s="18">
        <v>21.7</v>
      </c>
      <c r="IR221" s="25">
        <f t="shared" si="826"/>
        <v>0</v>
      </c>
      <c r="IS221" s="25">
        <f t="shared" si="684"/>
        <v>0</v>
      </c>
      <c r="IT221" s="25">
        <f t="shared" si="685"/>
        <v>0</v>
      </c>
      <c r="IU221" s="25">
        <f>ROUND(IF(EN221="Cống tròn",IF(EN221="Cống tròn",IV221+FF221,0),IF(EN221="Cống hộp",IF(EN221="Cống hộp",IV221+GP221,0),IF(OR(EN221="Rãnh xây",EN221="Rãnh bê tông"),IF(OR(EN221="Rãnh xây",EN221="Rãnh bê tông"),IV221+GP221,0),IF(EN221="ống nhựa",IF(EN221="Ống nhựa",IV221+HT221,0),IF(EN221="Rãnh thang",IF(EN221="Rãnh thang",IQ221+#REF!,0),0))))),2)</f>
        <v>22.73</v>
      </c>
      <c r="IV221" s="18">
        <v>22.63</v>
      </c>
      <c r="IW221" s="25">
        <f t="shared" si="686"/>
        <v>22.73</v>
      </c>
      <c r="IX221" s="25">
        <f t="shared" si="687"/>
        <v>0</v>
      </c>
      <c r="IY221" s="25">
        <f t="shared" si="688"/>
        <v>0</v>
      </c>
      <c r="IZ221" s="25">
        <f t="shared" si="689"/>
        <v>0</v>
      </c>
      <c r="JA221" s="25">
        <f t="shared" si="690"/>
        <v>0</v>
      </c>
      <c r="JB221" s="18">
        <v>22.33</v>
      </c>
      <c r="JC221" s="20">
        <f>ROUND(IF(EN221="Cống tròn",IF(EN221="Cống tròn",IF(EU221="Không có móng",JS221-FF221,IF(EU221="Đế",JR221-FN221,IF(OR(EU221="Móng bê tông",EU221="Móng bê tông kết hợp đế"),JK221-FJ221,0))),0),IF(EN221="Cống hộp",IF(AND(EN221="Cống hộp",EU221="Không có móng"),JS221-GF221,IF(AND(EN221="Cống hộp",EU221="Móng bê tông"),JL221-GB221,0)),IF(OR(EN221="Rãnh xây",EN221="Rãnh bê tông"),IF(OR(EN221="Rãnh xây",EN221="Rãnh bê tông"),JM221-GB221,0),IF(EN221="Ống nhựa",IF(AND(EN221="Ống nhựa",EU221="Không đắp cát"),JS221-HT221,IF(AND(EN221="Ống nhựa",EU221="Đắp cát"),JJ221-HX221,0)),IF(EN221="Rãnh thang",IF(EN221="Rãnh thang",IF(EU221="Móng bê tông",#REF!-#REF!,JS221),0),0))))),2)</f>
        <v>21.33</v>
      </c>
      <c r="JD221" s="20">
        <f t="shared" si="827"/>
        <v>1</v>
      </c>
      <c r="JE221" s="20">
        <f t="shared" si="691"/>
        <v>21.33</v>
      </c>
      <c r="JF221" s="20">
        <f t="shared" si="692"/>
        <v>0</v>
      </c>
      <c r="JG221" s="20">
        <f t="shared" si="693"/>
        <v>0</v>
      </c>
      <c r="JH221" s="20">
        <f t="shared" si="694"/>
        <v>0</v>
      </c>
      <c r="JI221" s="20">
        <f>IF(EN221="Rãnh thang",IF(AND(EN221="Rãnh thang",EU221="Móng bê tông"),JS221-#REF!,0),IF(EN221="Ống nhựa",IF(AND(EN221="Ống nhựa",EU221="Đắp cát"),JS221-HT221,0),IF(EN221="Cống tròn",IF(EN221="Cống tròn",IF(OR(EU221="Móng bê tông",EU221="Móng bê tông kết hợp đế"),JO221-FL221,0),0),IF(EN221="Cống hộp",IF(AND(EN221="Cống hộp",EU221="Móng bê tông"),JP221-GD221,0),IF(OR(EN221="Rãnh xây",EN221="Rãnh bê tông"),IF(AND(EN221="Rãnh xây",EU221="Móng bê tông"),JQ221-GD221,IF(AND(EN221="Rãnh bê tông",EU221="Móng bê tông"),JQ221-GD221,0)),0)))))</f>
        <v>21.33</v>
      </c>
      <c r="JJ221" s="20">
        <f t="shared" si="695"/>
        <v>0</v>
      </c>
      <c r="JK221" s="20">
        <f t="shared" si="696"/>
        <v>21.33</v>
      </c>
      <c r="JL221" s="20">
        <f t="shared" si="697"/>
        <v>0</v>
      </c>
      <c r="JM221" s="20">
        <f t="shared" si="698"/>
        <v>0</v>
      </c>
      <c r="JN221" s="20">
        <f t="shared" si="699"/>
        <v>21.529999999999998</v>
      </c>
      <c r="JO221" s="20">
        <f t="shared" si="700"/>
        <v>21.529999999999998</v>
      </c>
      <c r="JP221" s="20">
        <f t="shared" si="701"/>
        <v>0</v>
      </c>
      <c r="JQ221" s="20">
        <f t="shared" si="702"/>
        <v>0</v>
      </c>
      <c r="JR221" s="20">
        <f t="shared" si="703"/>
        <v>0</v>
      </c>
      <c r="JS221" s="26">
        <v>21.63</v>
      </c>
      <c r="JT221" s="25">
        <f t="shared" si="828"/>
        <v>0</v>
      </c>
      <c r="JU221" s="25">
        <f t="shared" si="704"/>
        <v>0</v>
      </c>
      <c r="JV221" s="25">
        <f t="shared" si="705"/>
        <v>0</v>
      </c>
      <c r="JW221" s="25">
        <f>ROUND(IF(EN221="Cống tròn",IF(EN221="Cống tròn",JX221+FF221,0),IF(EN221="Cống hộp",IF(EN221="Cống hộp",JX221+GP221,0),IF(OR(EN221="Rãnh xây",EN221="Rãnh bê tông"),IF(OR(EN221="Rãnh xây",EN221="Rãnh bê tông"),JX221+GP221,0),IF(EN221="ống nhựa",IF(EN221="Ống nhựa",JX221+HT221,0),IF(EN221="Rãnh thang",IF(EN221="Rãnh thang",JS221+#REF!,0),0))))),2)</f>
        <v>22.73</v>
      </c>
      <c r="JX221" s="27">
        <v>22.63</v>
      </c>
      <c r="JY221" s="25">
        <f t="shared" si="706"/>
        <v>22.73</v>
      </c>
      <c r="JZ221" s="25">
        <f t="shared" si="707"/>
        <v>0</v>
      </c>
      <c r="KA221" s="25">
        <f t="shared" si="708"/>
        <v>0</v>
      </c>
      <c r="KB221" s="25">
        <f t="shared" si="709"/>
        <v>0</v>
      </c>
      <c r="KC221" s="25">
        <f t="shared" si="710"/>
        <v>0</v>
      </c>
      <c r="KD221" s="28" t="s">
        <v>98</v>
      </c>
      <c r="KE221" s="27">
        <v>0</v>
      </c>
      <c r="KF221" s="25">
        <f t="shared" si="711"/>
        <v>1.0500000000000007</v>
      </c>
      <c r="KG221" s="25">
        <f t="shared" si="829"/>
        <v>1.0500000000000007</v>
      </c>
      <c r="KH221" s="27">
        <v>0</v>
      </c>
      <c r="KI221" s="25">
        <f t="shared" si="712"/>
        <v>1</v>
      </c>
      <c r="KJ221" s="25">
        <f t="shared" si="830"/>
        <v>1</v>
      </c>
      <c r="KK221" s="25">
        <f t="shared" si="713"/>
        <v>0</v>
      </c>
      <c r="KL221" s="25">
        <f t="shared" si="714"/>
        <v>0</v>
      </c>
      <c r="KM221" s="25">
        <f t="shared" si="831"/>
        <v>0</v>
      </c>
      <c r="KN221" s="25">
        <f t="shared" si="715"/>
        <v>0</v>
      </c>
      <c r="KO221" s="25">
        <f t="shared" si="716"/>
        <v>0</v>
      </c>
      <c r="KP221" s="25">
        <f t="shared" si="832"/>
        <v>0</v>
      </c>
      <c r="KQ221" s="25">
        <f t="shared" si="717"/>
        <v>0.2</v>
      </c>
      <c r="KR221" s="25">
        <f t="shared" si="718"/>
        <v>0.2</v>
      </c>
      <c r="KS221" s="25">
        <f t="shared" si="833"/>
        <v>0.2</v>
      </c>
      <c r="KT221" s="25">
        <f t="shared" si="719"/>
        <v>0</v>
      </c>
      <c r="KU221" s="25">
        <f t="shared" si="720"/>
        <v>0</v>
      </c>
      <c r="KV221" s="25">
        <f t="shared" si="834"/>
        <v>0</v>
      </c>
      <c r="KW221" s="25">
        <f t="shared" si="721"/>
        <v>0</v>
      </c>
      <c r="KX221" s="25">
        <f t="shared" si="722"/>
        <v>0</v>
      </c>
      <c r="KY221" s="25">
        <f t="shared" si="835"/>
        <v>0</v>
      </c>
      <c r="KZ221" s="25">
        <f t="shared" si="723"/>
        <v>0</v>
      </c>
      <c r="LA221" s="25">
        <f t="shared" si="724"/>
        <v>0</v>
      </c>
      <c r="LB221" s="25">
        <f t="shared" si="836"/>
        <v>0</v>
      </c>
      <c r="LC221" s="25">
        <f t="shared" si="725"/>
        <v>0.85000000000000075</v>
      </c>
      <c r="LD221" s="25">
        <f t="shared" si="726"/>
        <v>0.8</v>
      </c>
      <c r="LE221" s="25">
        <f t="shared" si="837"/>
        <v>0.8250000000000004</v>
      </c>
      <c r="LF221" s="25">
        <f t="shared" si="727"/>
        <v>0</v>
      </c>
      <c r="LG221" s="25">
        <f t="shared" si="728"/>
        <v>0</v>
      </c>
      <c r="LH221" s="25">
        <f t="shared" si="838"/>
        <v>0</v>
      </c>
      <c r="LI221" s="25">
        <f t="shared" si="729"/>
        <v>0</v>
      </c>
      <c r="LJ221" s="25">
        <f t="shared" si="730"/>
        <v>0</v>
      </c>
      <c r="LK221" s="25">
        <f t="shared" si="839"/>
        <v>0</v>
      </c>
      <c r="LL221" s="25">
        <f t="shared" si="731"/>
        <v>0</v>
      </c>
      <c r="LM221" s="25">
        <f t="shared" si="732"/>
        <v>0</v>
      </c>
      <c r="LN221" s="25">
        <f t="shared" si="840"/>
        <v>0</v>
      </c>
      <c r="LO221" s="25">
        <f t="shared" si="733"/>
        <v>0</v>
      </c>
      <c r="LP221" s="25">
        <f t="shared" si="734"/>
        <v>0</v>
      </c>
      <c r="LQ221" s="25">
        <f t="shared" si="841"/>
        <v>0</v>
      </c>
      <c r="LR221" s="25">
        <f t="shared" si="735"/>
        <v>0</v>
      </c>
      <c r="LS221" s="25">
        <f t="shared" si="736"/>
        <v>0</v>
      </c>
      <c r="LT221" s="25">
        <f t="shared" si="842"/>
        <v>0</v>
      </c>
      <c r="LU221" s="25">
        <f t="shared" si="737"/>
        <v>0</v>
      </c>
      <c r="LV221" s="25">
        <f t="shared" si="738"/>
        <v>0</v>
      </c>
      <c r="LW221" s="25">
        <f t="shared" si="843"/>
        <v>0</v>
      </c>
      <c r="LX221" s="25">
        <f t="shared" si="739"/>
        <v>0</v>
      </c>
      <c r="LY221" s="25">
        <f t="shared" si="740"/>
        <v>0</v>
      </c>
      <c r="LZ221" s="25">
        <f t="shared" si="844"/>
        <v>0</v>
      </c>
      <c r="MA221" s="25">
        <f t="shared" si="741"/>
        <v>0</v>
      </c>
      <c r="MB221" s="25">
        <f t="shared" si="742"/>
        <v>0</v>
      </c>
      <c r="MC221" s="25">
        <f t="shared" si="845"/>
        <v>0</v>
      </c>
      <c r="MD221" s="25">
        <f t="shared" si="743"/>
        <v>0</v>
      </c>
      <c r="ME221" s="25">
        <f t="shared" si="744"/>
        <v>0</v>
      </c>
      <c r="MF221" s="25">
        <f t="shared" si="846"/>
        <v>0</v>
      </c>
      <c r="MG221" s="25">
        <f t="shared" si="745"/>
        <v>0</v>
      </c>
      <c r="MH221" s="25">
        <f t="shared" si="746"/>
        <v>0</v>
      </c>
      <c r="MI221" s="25">
        <f t="shared" si="847"/>
        <v>0</v>
      </c>
      <c r="MJ221" s="25">
        <f t="shared" si="747"/>
        <v>0</v>
      </c>
      <c r="MK221" s="25">
        <f t="shared" si="748"/>
        <v>0</v>
      </c>
      <c r="ML221" s="25">
        <f t="shared" si="848"/>
        <v>0</v>
      </c>
      <c r="MM221" s="25">
        <f t="shared" si="749"/>
        <v>0</v>
      </c>
      <c r="MN221" s="25">
        <f t="shared" si="750"/>
        <v>0</v>
      </c>
      <c r="MO221" s="25">
        <f t="shared" si="849"/>
        <v>0</v>
      </c>
      <c r="MP221" s="25">
        <f t="shared" si="751"/>
        <v>0</v>
      </c>
      <c r="MQ221" s="25">
        <f t="shared" si="752"/>
        <v>0</v>
      </c>
      <c r="MR221" s="25">
        <f t="shared" si="850"/>
        <v>0</v>
      </c>
      <c r="MS221" s="29">
        <v>1.4</v>
      </c>
      <c r="MT221" s="29">
        <v>0</v>
      </c>
      <c r="MU221" s="29">
        <v>1</v>
      </c>
      <c r="MV221" s="29">
        <v>1</v>
      </c>
      <c r="MW221" s="25">
        <f t="shared" si="753"/>
        <v>1.4</v>
      </c>
      <c r="MX221" s="25">
        <f t="shared" si="754"/>
        <v>1.47</v>
      </c>
      <c r="MY221" s="25">
        <f t="shared" si="755"/>
        <v>0</v>
      </c>
      <c r="MZ221" s="25">
        <f t="shared" si="756"/>
        <v>0</v>
      </c>
      <c r="NA221" s="25">
        <f t="shared" si="757"/>
        <v>1.4</v>
      </c>
      <c r="NB221" s="25">
        <f t="shared" si="758"/>
        <v>1.4</v>
      </c>
      <c r="NC221" s="25">
        <f t="shared" si="759"/>
        <v>0</v>
      </c>
      <c r="ND221" s="25">
        <f t="shared" si="760"/>
        <v>0</v>
      </c>
      <c r="NE221" s="25">
        <f t="shared" si="851"/>
        <v>1.4</v>
      </c>
      <c r="NF221" s="25">
        <f t="shared" si="851"/>
        <v>1.4350000000000001</v>
      </c>
      <c r="NG221" s="25">
        <f t="shared" si="851"/>
        <v>0</v>
      </c>
      <c r="NH221" s="25">
        <f t="shared" si="851"/>
        <v>0</v>
      </c>
      <c r="NI221" s="25">
        <f t="shared" si="761"/>
        <v>42.73</v>
      </c>
      <c r="NJ221" s="25">
        <f t="shared" si="762"/>
        <v>0</v>
      </c>
      <c r="NK221" s="25">
        <f t="shared" si="763"/>
        <v>42.73</v>
      </c>
      <c r="NL221" s="25">
        <f t="shared" si="764"/>
        <v>24.25</v>
      </c>
      <c r="NM221" s="25">
        <f t="shared" si="765"/>
        <v>0</v>
      </c>
      <c r="NN221" s="25">
        <f t="shared" si="852"/>
        <v>24.25</v>
      </c>
      <c r="NO221" s="25">
        <f t="shared" si="766"/>
        <v>0</v>
      </c>
      <c r="NP221" s="25">
        <f t="shared" si="767"/>
        <v>0</v>
      </c>
      <c r="NQ221" s="25">
        <f t="shared" si="853"/>
        <v>0</v>
      </c>
      <c r="NR221" s="25">
        <f t="shared" si="768"/>
        <v>0</v>
      </c>
      <c r="NS221" s="25">
        <f t="shared" si="769"/>
        <v>0</v>
      </c>
      <c r="NT221" s="25">
        <f t="shared" si="854"/>
        <v>0</v>
      </c>
      <c r="NU221" s="25">
        <f t="shared" si="770"/>
        <v>0</v>
      </c>
      <c r="NV221" s="25">
        <f t="shared" si="771"/>
        <v>0</v>
      </c>
      <c r="NW221" s="25">
        <f t="shared" si="855"/>
        <v>0</v>
      </c>
      <c r="NX221" s="25">
        <f t="shared" si="856"/>
        <v>24.25</v>
      </c>
      <c r="NY221" s="25">
        <f t="shared" si="856"/>
        <v>0</v>
      </c>
      <c r="NZ221" s="25">
        <f t="shared" si="857"/>
        <v>24.25</v>
      </c>
      <c r="OA221" s="25">
        <f t="shared" si="858"/>
        <v>18.48</v>
      </c>
      <c r="OB221" s="25">
        <f t="shared" si="858"/>
        <v>0</v>
      </c>
      <c r="OC221" s="25">
        <f t="shared" si="859"/>
        <v>18.48</v>
      </c>
      <c r="OD221" s="25">
        <f t="shared" si="860"/>
        <v>24.25</v>
      </c>
      <c r="OE221" s="25">
        <f t="shared" si="860"/>
        <v>0</v>
      </c>
      <c r="OF221" s="25">
        <f t="shared" si="860"/>
        <v>24.25</v>
      </c>
      <c r="OG221" s="25">
        <f t="shared" si="772"/>
        <v>0</v>
      </c>
      <c r="OH221" s="25">
        <f t="shared" si="773"/>
        <v>0</v>
      </c>
      <c r="OI221" s="25">
        <f t="shared" si="774"/>
        <v>0</v>
      </c>
      <c r="OJ221" s="25">
        <f t="shared" si="775"/>
        <v>0</v>
      </c>
      <c r="OK221" s="25">
        <f t="shared" si="776"/>
        <v>0</v>
      </c>
      <c r="OL221" s="25">
        <f t="shared" si="777"/>
        <v>0</v>
      </c>
      <c r="OM221" s="25">
        <f t="shared" si="861"/>
        <v>0</v>
      </c>
      <c r="ON221" s="25">
        <f t="shared" si="861"/>
        <v>0</v>
      </c>
      <c r="OO221" s="25">
        <f t="shared" si="861"/>
        <v>0</v>
      </c>
      <c r="OP221" s="25">
        <f t="shared" si="778"/>
        <v>0</v>
      </c>
      <c r="OQ221" s="25">
        <f t="shared" si="779"/>
        <v>0</v>
      </c>
      <c r="OR221" s="25">
        <f t="shared" si="862"/>
        <v>0</v>
      </c>
      <c r="OS221" s="19">
        <v>538418.18000000005</v>
      </c>
      <c r="OT221" s="19">
        <v>2370946.5099999998</v>
      </c>
    </row>
    <row r="222" spans="1:410" ht="33" customHeight="1" x14ac:dyDescent="0.25">
      <c r="A222" s="18"/>
      <c r="B222" s="18" t="s">
        <v>1007</v>
      </c>
      <c r="C222" s="18">
        <v>304.82</v>
      </c>
      <c r="D222" s="16" t="e">
        <f>_xlfn.IFNA(INDEX(#REF!,MATCH(E222,#REF!,0)),0)</f>
        <v>#REF!</v>
      </c>
      <c r="E222" s="18" t="s">
        <v>1020</v>
      </c>
      <c r="F222" s="16" t="s">
        <v>765</v>
      </c>
      <c r="G222" s="16" t="s">
        <v>766</v>
      </c>
      <c r="H222" s="16" t="s">
        <v>767</v>
      </c>
      <c r="I222" s="16" t="s">
        <v>768</v>
      </c>
      <c r="J222" s="16" t="s">
        <v>811</v>
      </c>
      <c r="K222" s="16" t="s">
        <v>770</v>
      </c>
      <c r="L222" s="16" t="s">
        <v>771</v>
      </c>
      <c r="M222" s="18">
        <v>1.8399999999999999</v>
      </c>
      <c r="N222" s="18">
        <v>1.8399999999999999</v>
      </c>
      <c r="O222" s="18">
        <v>2.2399999999999998</v>
      </c>
      <c r="P222" s="18">
        <v>2.2399999999999998</v>
      </c>
      <c r="Q222" s="18">
        <v>0.1</v>
      </c>
      <c r="R222" s="18">
        <v>2.04</v>
      </c>
      <c r="S222" s="18">
        <v>2.04</v>
      </c>
      <c r="T222" s="18">
        <v>0.2</v>
      </c>
      <c r="U222" s="18">
        <v>0</v>
      </c>
      <c r="V222" s="18">
        <v>0</v>
      </c>
      <c r="W222" s="18">
        <v>0</v>
      </c>
      <c r="X222" s="18">
        <v>1.8399999999999999</v>
      </c>
      <c r="Y222" s="18">
        <v>1.7999999999999998</v>
      </c>
      <c r="Z222" s="20">
        <f t="shared" si="780"/>
        <v>1.6</v>
      </c>
      <c r="AA222" s="18">
        <v>0.22</v>
      </c>
      <c r="AB222" s="18">
        <v>0</v>
      </c>
      <c r="AC222" s="18">
        <v>0</v>
      </c>
      <c r="AD222" s="18">
        <v>0</v>
      </c>
      <c r="AE222" s="18">
        <v>0</v>
      </c>
      <c r="AF222" s="18">
        <v>0</v>
      </c>
      <c r="AG222" s="18">
        <v>1.4</v>
      </c>
      <c r="AH222" s="18">
        <v>1.4</v>
      </c>
      <c r="AI222" s="20">
        <f t="shared" si="781"/>
        <v>1.75</v>
      </c>
      <c r="AJ222" s="18">
        <v>0</v>
      </c>
      <c r="AK222" s="18">
        <v>0</v>
      </c>
      <c r="AL222" s="20">
        <f t="shared" si="782"/>
        <v>0</v>
      </c>
      <c r="AM222" s="18">
        <v>1.8399999999999999</v>
      </c>
      <c r="AN222" s="18">
        <v>1.4</v>
      </c>
      <c r="AO222" s="18">
        <v>0.15</v>
      </c>
      <c r="AP222" s="18">
        <v>0.22</v>
      </c>
      <c r="AQ222" s="18">
        <v>1.8399999999999999</v>
      </c>
      <c r="AR222" s="18">
        <v>1.6199999999999999</v>
      </c>
      <c r="AS222" s="18">
        <v>0.12</v>
      </c>
      <c r="AT222" s="18">
        <v>0.11</v>
      </c>
      <c r="AU222" s="18">
        <v>0</v>
      </c>
      <c r="AV222" s="18">
        <v>1</v>
      </c>
      <c r="AW222" s="18">
        <v>0</v>
      </c>
      <c r="AX222" s="18">
        <v>0</v>
      </c>
      <c r="AY222" s="18">
        <v>0</v>
      </c>
      <c r="AZ222" s="18">
        <v>0</v>
      </c>
      <c r="BA222" s="18">
        <v>0</v>
      </c>
      <c r="BB222" s="18">
        <v>0</v>
      </c>
      <c r="BC222" s="18">
        <v>0</v>
      </c>
      <c r="BD222" s="18">
        <v>0</v>
      </c>
      <c r="BE222" s="18">
        <v>2</v>
      </c>
      <c r="BF222" s="18">
        <v>0</v>
      </c>
      <c r="BG222" s="18">
        <v>0</v>
      </c>
      <c r="BH222" s="18">
        <v>0</v>
      </c>
      <c r="BI222" s="18">
        <v>0</v>
      </c>
      <c r="BJ222" s="18">
        <v>0</v>
      </c>
      <c r="BK222" s="18">
        <v>0</v>
      </c>
      <c r="BL222" s="18">
        <v>0</v>
      </c>
      <c r="BM222" s="18">
        <v>0</v>
      </c>
      <c r="BN222" s="18">
        <v>0</v>
      </c>
      <c r="BO222" s="18">
        <v>0</v>
      </c>
      <c r="BP222" s="18">
        <v>0</v>
      </c>
      <c r="BQ222" s="18">
        <v>0</v>
      </c>
      <c r="BR222" s="18">
        <v>0</v>
      </c>
      <c r="BS222" s="18">
        <v>0</v>
      </c>
      <c r="BT222" s="18">
        <v>0</v>
      </c>
      <c r="BU222" s="18">
        <v>0</v>
      </c>
      <c r="BV222" s="18">
        <v>0</v>
      </c>
      <c r="BW222" s="18">
        <v>0</v>
      </c>
      <c r="BX222" s="18">
        <v>0</v>
      </c>
      <c r="BY222" s="18">
        <v>0</v>
      </c>
      <c r="BZ222" s="18">
        <v>0</v>
      </c>
      <c r="CA222" s="16" t="e">
        <f>_xlfn.IFNA(IF(RIGHT(D222,2)="=G",0,INDEX(#REF!,MATCH(E222,#REF!,0))),0)</f>
        <v>#REF!</v>
      </c>
      <c r="CB222" s="16" t="s">
        <v>776</v>
      </c>
      <c r="CC222" s="18">
        <v>0</v>
      </c>
      <c r="CD222" s="18">
        <v>0</v>
      </c>
      <c r="CE222" s="18">
        <v>1.6</v>
      </c>
      <c r="CF222" s="18">
        <v>0.8</v>
      </c>
      <c r="CG222" s="18">
        <v>0.12</v>
      </c>
      <c r="CH222" s="18">
        <v>2</v>
      </c>
      <c r="CI222" s="16" t="s">
        <v>98</v>
      </c>
      <c r="CJ222" s="18">
        <v>0</v>
      </c>
      <c r="CK222" s="20">
        <f t="shared" si="648"/>
        <v>1.3</v>
      </c>
      <c r="CL222" s="20">
        <f t="shared" si="783"/>
        <v>1.3</v>
      </c>
      <c r="CM222" s="18">
        <v>21.32</v>
      </c>
      <c r="CN222" s="18">
        <v>23.17</v>
      </c>
      <c r="CO222" s="18">
        <v>22.331000000000003</v>
      </c>
      <c r="CP222" s="22">
        <f t="shared" si="649"/>
        <v>22.33</v>
      </c>
      <c r="CQ222" s="22">
        <f t="shared" si="650"/>
        <v>21.03</v>
      </c>
      <c r="CR222" s="22">
        <f t="shared" si="784"/>
        <v>1.3</v>
      </c>
      <c r="CS222" s="22">
        <f t="shared" si="651"/>
        <v>21.13</v>
      </c>
      <c r="CT222" s="22">
        <f t="shared" si="652"/>
        <v>21.33</v>
      </c>
      <c r="CU222" s="18">
        <v>21.33</v>
      </c>
      <c r="CV222" s="22">
        <f t="shared" si="785"/>
        <v>1.6</v>
      </c>
      <c r="CW222" s="22">
        <f t="shared" si="653"/>
        <v>0</v>
      </c>
      <c r="CX222" s="22">
        <f t="shared" si="654"/>
        <v>0</v>
      </c>
      <c r="CY222" s="22">
        <f t="shared" si="655"/>
        <v>22.9</v>
      </c>
      <c r="CZ222" s="22">
        <f t="shared" si="656"/>
        <v>23.05</v>
      </c>
      <c r="DA222" s="18">
        <v>23.17</v>
      </c>
      <c r="DB222" s="20">
        <f t="shared" si="786"/>
        <v>2.14</v>
      </c>
      <c r="DC222" s="20">
        <f t="shared" si="787"/>
        <v>0.84</v>
      </c>
      <c r="DD222" s="20">
        <f t="shared" si="788"/>
        <v>1.3000000000000003</v>
      </c>
      <c r="DE222" s="20">
        <f t="shared" si="657"/>
        <v>0.1</v>
      </c>
      <c r="DF222" s="20">
        <f t="shared" si="658"/>
        <v>0.2</v>
      </c>
      <c r="DG222" s="20">
        <f t="shared" si="659"/>
        <v>1</v>
      </c>
      <c r="DH222" s="20">
        <f t="shared" si="660"/>
        <v>0</v>
      </c>
      <c r="DI222" s="20">
        <f t="shared" si="661"/>
        <v>0</v>
      </c>
      <c r="DJ222" s="20">
        <f t="shared" si="662"/>
        <v>0</v>
      </c>
      <c r="DK222" s="20">
        <f t="shared" si="789"/>
        <v>1.3</v>
      </c>
      <c r="DL222" s="20">
        <f t="shared" si="790"/>
        <v>0</v>
      </c>
      <c r="DM222" s="20">
        <f t="shared" si="791"/>
        <v>0</v>
      </c>
      <c r="DN222" s="20">
        <f t="shared" si="792"/>
        <v>0</v>
      </c>
      <c r="DO222" s="18">
        <v>2.44</v>
      </c>
      <c r="DP222" s="18">
        <v>0</v>
      </c>
      <c r="DQ222" s="18">
        <v>1</v>
      </c>
      <c r="DR222" s="18">
        <v>1</v>
      </c>
      <c r="DS222" s="25">
        <f t="shared" si="793"/>
        <v>2.44</v>
      </c>
      <c r="DT222" s="25">
        <f t="shared" si="794"/>
        <v>0</v>
      </c>
      <c r="DU222" s="25">
        <f t="shared" si="795"/>
        <v>3.17</v>
      </c>
      <c r="DV222" s="25">
        <f t="shared" si="796"/>
        <v>0</v>
      </c>
      <c r="DW222" s="25">
        <f t="shared" si="797"/>
        <v>3.17</v>
      </c>
      <c r="DX222" s="25">
        <f t="shared" si="798"/>
        <v>7.1</v>
      </c>
      <c r="DY222" s="25">
        <f t="shared" si="799"/>
        <v>0</v>
      </c>
      <c r="DZ222" s="25">
        <f t="shared" si="800"/>
        <v>7.1</v>
      </c>
      <c r="EA222" s="25">
        <f t="shared" si="801"/>
        <v>4.72</v>
      </c>
      <c r="EB222" s="25">
        <f t="shared" si="802"/>
        <v>0</v>
      </c>
      <c r="EC222" s="25">
        <f t="shared" si="803"/>
        <v>4.72</v>
      </c>
      <c r="ED222" s="25">
        <f t="shared" si="804"/>
        <v>2.38</v>
      </c>
      <c r="EE222" s="25">
        <f t="shared" si="804"/>
        <v>0</v>
      </c>
      <c r="EF222" s="25">
        <f t="shared" si="805"/>
        <v>2.38</v>
      </c>
      <c r="EG222" s="25">
        <f t="shared" si="806"/>
        <v>4.72</v>
      </c>
      <c r="EH222" s="25">
        <f t="shared" si="806"/>
        <v>0</v>
      </c>
      <c r="EI222" s="25">
        <f t="shared" si="807"/>
        <v>4.72</v>
      </c>
      <c r="EJ222" s="18">
        <v>304.82</v>
      </c>
      <c r="EK222" s="18">
        <v>315.11</v>
      </c>
      <c r="EL222" s="18" t="s">
        <v>1020</v>
      </c>
      <c r="EM222" s="18" t="s">
        <v>1021</v>
      </c>
      <c r="EN222" s="16" t="s">
        <v>774</v>
      </c>
      <c r="EO222" s="16" t="s">
        <v>132</v>
      </c>
      <c r="EP222" s="16" t="e">
        <f>IF(OR(EN222="Cống tròn",EN222="Cống hộp",EN222="Ống nhựa"),INDEX(#REF!,MATCH(E222,#REF!,0)),IF(OR(EN222="Rãnh xây",EN222="Rãnh bê tông"),INDEX(#REF!,MATCH(E222,#REF!,0)),0))</f>
        <v>#REF!</v>
      </c>
      <c r="EQ222" s="18">
        <v>8.5900000000000212</v>
      </c>
      <c r="ER222" s="18">
        <v>1</v>
      </c>
      <c r="ES222" s="25">
        <f t="shared" si="808"/>
        <v>9</v>
      </c>
      <c r="ET222" s="1" t="e">
        <f>_xlfn.IFNA(IF(EN222="Cống tròn",INDEX(#REF!,MATCH(E222,#REF!,0)),IF(EN222="Cống hộp",INDEX(#REF!,MATCH(E222,#REF!,0)),EU222&amp;" ,"&amp;EV222)),0)</f>
        <v>#REF!</v>
      </c>
      <c r="EU222" s="16" t="s">
        <v>769</v>
      </c>
      <c r="EV222" s="16" t="s">
        <v>775</v>
      </c>
      <c r="EW222" s="16" t="e">
        <f>_xlfn.IFNA(INDEX(#REF!,MATCH(E222,#REF!,0)),0)</f>
        <v>#REF!</v>
      </c>
      <c r="EX222" s="16"/>
      <c r="EY222" s="18">
        <v>0</v>
      </c>
      <c r="EZ222" s="18">
        <v>0</v>
      </c>
      <c r="FA222" s="18">
        <v>0</v>
      </c>
      <c r="FB222" s="19">
        <v>0</v>
      </c>
      <c r="FC222" s="19">
        <v>0</v>
      </c>
      <c r="FD222" s="25">
        <f t="shared" si="663"/>
        <v>0</v>
      </c>
      <c r="FE222" s="25">
        <f t="shared" si="809"/>
        <v>0</v>
      </c>
      <c r="FF222" s="18">
        <v>0.1</v>
      </c>
      <c r="FG222" s="18">
        <v>2</v>
      </c>
      <c r="FH222" s="18">
        <v>1</v>
      </c>
      <c r="FI222" s="25">
        <f t="shared" si="810"/>
        <v>1.2</v>
      </c>
      <c r="FJ222" s="18">
        <v>0</v>
      </c>
      <c r="FK222" s="18">
        <v>0</v>
      </c>
      <c r="FL222" s="18">
        <v>0.2</v>
      </c>
      <c r="FM222" s="18">
        <v>1.4</v>
      </c>
      <c r="FN222" s="18">
        <v>0</v>
      </c>
      <c r="FO222" s="25">
        <f t="shared" si="811"/>
        <v>1.4</v>
      </c>
      <c r="FP222" s="18">
        <v>1.4999999999999999E-2</v>
      </c>
      <c r="FQ222" s="18">
        <v>1</v>
      </c>
      <c r="FR222" s="25">
        <f t="shared" si="664"/>
        <v>8</v>
      </c>
      <c r="FS222" s="25">
        <f t="shared" si="665"/>
        <v>0.105</v>
      </c>
      <c r="FT222" s="25">
        <f t="shared" si="666"/>
        <v>8.1050000000000004</v>
      </c>
      <c r="FU222" s="25">
        <f t="shared" si="667"/>
        <v>-0.48500000000002075</v>
      </c>
      <c r="FV222" s="25" t="str">
        <f t="shared" si="812"/>
        <v>Thêm 01</v>
      </c>
      <c r="FW222" s="25">
        <f t="shared" si="813"/>
        <v>0.53</v>
      </c>
      <c r="FX222" s="16"/>
      <c r="FY222" s="16"/>
      <c r="FZ222" s="16"/>
      <c r="GA222" s="16"/>
      <c r="GB222" s="19">
        <v>0</v>
      </c>
      <c r="GC222" s="19">
        <v>0</v>
      </c>
      <c r="GD222" s="19">
        <v>0</v>
      </c>
      <c r="GE222" s="19">
        <v>0</v>
      </c>
      <c r="GF222" s="19">
        <v>0</v>
      </c>
      <c r="GG222" s="19">
        <v>0</v>
      </c>
      <c r="GH222" s="19">
        <v>0</v>
      </c>
      <c r="GI222" s="19">
        <v>0</v>
      </c>
      <c r="GJ222" s="19">
        <v>0</v>
      </c>
      <c r="GK222" s="19">
        <v>0</v>
      </c>
      <c r="GL222" s="25">
        <f t="shared" si="668"/>
        <v>0</v>
      </c>
      <c r="GM222" s="25">
        <f t="shared" si="814"/>
        <v>0</v>
      </c>
      <c r="GN222" s="19">
        <v>0</v>
      </c>
      <c r="GO222" s="19">
        <v>0</v>
      </c>
      <c r="GP222" s="19">
        <v>0</v>
      </c>
      <c r="GQ222" s="19">
        <v>0</v>
      </c>
      <c r="GR222" s="1" t="e">
        <f>_xlfn.IFNA(INDEX(#REF!,MATCH(E222,#REF!,0)),0)</f>
        <v>#REF!</v>
      </c>
      <c r="GS222" s="16"/>
      <c r="GT222" s="18">
        <v>0</v>
      </c>
      <c r="GU222" s="18">
        <v>0</v>
      </c>
      <c r="GV222" s="18">
        <v>0</v>
      </c>
      <c r="GW222" s="18">
        <v>0</v>
      </c>
      <c r="GX222" s="25">
        <f t="shared" si="669"/>
        <v>0</v>
      </c>
      <c r="GY222" s="25">
        <f t="shared" si="670"/>
        <v>0</v>
      </c>
      <c r="GZ222" s="25">
        <f t="shared" si="815"/>
        <v>0</v>
      </c>
      <c r="HA222" s="1" t="e" cm="1">
        <f t="array" ref="HA222">INDEX(#REF!,MATCH(EJ222&amp;EK222&amp;HD222&amp;HE222&amp;HF222,#REF!&amp;#REF!&amp;#REF!&amp;#REF!&amp;#REF!,0))</f>
        <v>#REF!</v>
      </c>
      <c r="HB222" s="16"/>
      <c r="HC222" s="25">
        <f t="shared" si="816"/>
        <v>0</v>
      </c>
      <c r="HD222" s="18">
        <v>0</v>
      </c>
      <c r="HE222" s="18">
        <v>0</v>
      </c>
      <c r="HF222" s="18">
        <v>0</v>
      </c>
      <c r="HG222" s="1" t="e" cm="1">
        <f t="array" ref="HG222">INDEX(#REF!,MATCH(EJ222&amp;EK222&amp;HJ222&amp;HK222&amp;HL222,#REF!&amp;#REF!&amp;#REF!&amp;#REF!&amp;#REF!,0))</f>
        <v>#REF!</v>
      </c>
      <c r="HH222" s="16"/>
      <c r="HI222" s="25">
        <f t="shared" si="817"/>
        <v>0</v>
      </c>
      <c r="HJ222" s="25">
        <f t="shared" si="818"/>
        <v>0</v>
      </c>
      <c r="HK222" s="19">
        <v>0</v>
      </c>
      <c r="HL222" s="19">
        <v>0</v>
      </c>
      <c r="HM222" s="18">
        <v>0.01</v>
      </c>
      <c r="HN222" s="18">
        <v>1</v>
      </c>
      <c r="HO222" s="25">
        <f t="shared" si="819"/>
        <v>0</v>
      </c>
      <c r="HP222" s="25">
        <f t="shared" si="820"/>
        <v>0</v>
      </c>
      <c r="HQ222" s="25">
        <f t="shared" si="821"/>
        <v>0</v>
      </c>
      <c r="HR222" s="25">
        <f t="shared" si="822"/>
        <v>0</v>
      </c>
      <c r="HS222" s="25">
        <f t="shared" si="823"/>
        <v>0</v>
      </c>
      <c r="HT222" s="19">
        <v>0</v>
      </c>
      <c r="HU222" s="19">
        <v>0</v>
      </c>
      <c r="HV222" s="19">
        <v>0</v>
      </c>
      <c r="HW222" s="25">
        <f t="shared" si="824"/>
        <v>0</v>
      </c>
      <c r="HX222" s="19">
        <v>0</v>
      </c>
      <c r="HY222" s="19">
        <v>0</v>
      </c>
      <c r="HZ222" s="18">
        <v>22.33</v>
      </c>
      <c r="IA222" s="20">
        <f>ROUND(IF(EN222="Cống tròn",IF(EN222="Cống tròn",IF(EU222="Không có móng",IQ222-FF222,IF(EU222="Đế",IP222-FN222,IF(OR(EU222="Móng bê tông",EU222="Móng bê tông kết hợp đế"),II222-FJ222,0))),0),IF(EN222="Cống hộp",IF(AND(EN222="Cống hộp",EU222="Không có móng"),IQ222-GF222,IF(AND(EN222="Cống hộp",EU222="Móng bê tông"),IJ222-GB222,0)),IF(OR(EN222="Rãnh xây",EN222="Rãnh bê tông"),IF(OR(EN222="Rãnh xây",EN222="Rãnh bê tông"),IK222-GB222,0),IF(EN222="Ống nhựa",IF(AND(EN222="Ống nhựa",EU222="Không đắp cát"),IQ222-HT222,IF(AND(EN222="Ống nhựa",EU222="Đắp cát"),IH222-HX222,0)),IF(EN222="Rãnh thang",IF(EN222="Rãnh thang",IF(EU222="Móng bê tông",#REF!-#REF!,IQ222),0),0))))),2)</f>
        <v>21.33</v>
      </c>
      <c r="IB222" s="20">
        <f t="shared" si="825"/>
        <v>1</v>
      </c>
      <c r="IC222" s="20">
        <f t="shared" si="671"/>
        <v>21.33</v>
      </c>
      <c r="ID222" s="20">
        <f t="shared" si="672"/>
        <v>0</v>
      </c>
      <c r="IE222" s="20">
        <f t="shared" si="673"/>
        <v>0</v>
      </c>
      <c r="IF222" s="20">
        <f t="shared" si="674"/>
        <v>0</v>
      </c>
      <c r="IG222" s="20">
        <f>IF(EN222="Rãnh thang",IF(AND(EN222="Rãnh thang",EU222="Móng bê tông"),IQ222-#REF!,0),IF(EN222="Ống nhựa",IF(AND(EN222="Ống nhựa",EU222="Đắp cát"),IQ222-HT222,0),IF(EN222="Cống tròn",IF(EN222="Cống tròn",IF(OR(EU222="Móng bê tông",EU222="Móng bê tông kết hợp đế"),IM222-FL222,0),0),IF(EN222="Cống hộp",IF(AND(EN222="Cống hộp",EU222="Móng bê tông"),IN222-GD222,0),IF(OR(EN222="Rãnh xây",EN222="Rãnh bê tông"),IF(AND(EN222="Rãnh xây",EU222="Móng bê tông"),IO222-GD222,IF(AND(EN222="Rãnh bê tông",EU222="Móng bê tông"),IO222-GD222,0)),0)))))</f>
        <v>21.33</v>
      </c>
      <c r="IH222" s="20">
        <f t="shared" si="675"/>
        <v>0</v>
      </c>
      <c r="II222" s="20">
        <f t="shared" si="676"/>
        <v>21.33</v>
      </c>
      <c r="IJ222" s="20">
        <f t="shared" si="677"/>
        <v>0</v>
      </c>
      <c r="IK222" s="20">
        <f t="shared" si="678"/>
        <v>0</v>
      </c>
      <c r="IL222" s="20">
        <f t="shared" si="679"/>
        <v>21.529999999999998</v>
      </c>
      <c r="IM222" s="20">
        <f t="shared" si="680"/>
        <v>21.529999999999998</v>
      </c>
      <c r="IN222" s="20">
        <f t="shared" si="681"/>
        <v>0</v>
      </c>
      <c r="IO222" s="20">
        <f t="shared" si="682"/>
        <v>0</v>
      </c>
      <c r="IP222" s="20">
        <f t="shared" si="683"/>
        <v>0</v>
      </c>
      <c r="IQ222" s="18">
        <v>21.63</v>
      </c>
      <c r="IR222" s="25">
        <f t="shared" si="826"/>
        <v>0</v>
      </c>
      <c r="IS222" s="25">
        <f t="shared" si="684"/>
        <v>0</v>
      </c>
      <c r="IT222" s="25">
        <f t="shared" si="685"/>
        <v>0</v>
      </c>
      <c r="IU222" s="25">
        <f>ROUND(IF(EN222="Cống tròn",IF(EN222="Cống tròn",IV222+FF222,0),IF(EN222="Cống hộp",IF(EN222="Cống hộp",IV222+GP222,0),IF(OR(EN222="Rãnh xây",EN222="Rãnh bê tông"),IF(OR(EN222="Rãnh xây",EN222="Rãnh bê tông"),IV222+GP222,0),IF(EN222="ống nhựa",IF(EN222="Ống nhựa",IV222+HT222,0),IF(EN222="Rãnh thang",IF(EN222="Rãnh thang",IQ222+#REF!,0),0))))),2)</f>
        <v>22.71</v>
      </c>
      <c r="IV222" s="18">
        <v>22.61</v>
      </c>
      <c r="IW222" s="25">
        <f t="shared" si="686"/>
        <v>22.71</v>
      </c>
      <c r="IX222" s="25">
        <f t="shared" si="687"/>
        <v>0</v>
      </c>
      <c r="IY222" s="25">
        <f t="shared" si="688"/>
        <v>0</v>
      </c>
      <c r="IZ222" s="25">
        <f t="shared" si="689"/>
        <v>0</v>
      </c>
      <c r="JA222" s="25">
        <f t="shared" si="690"/>
        <v>0</v>
      </c>
      <c r="JB222" s="18">
        <v>22.4</v>
      </c>
      <c r="JC222" s="20">
        <f>ROUND(IF(EN222="Cống tròn",IF(EN222="Cống tròn",IF(EU222="Không có móng",JS222-FF222,IF(EU222="Đế",JR222-FN222,IF(OR(EU222="Móng bê tông",EU222="Móng bê tông kết hợp đế"),JK222-FJ222,0))),0),IF(EN222="Cống hộp",IF(AND(EN222="Cống hộp",EU222="Không có móng"),JS222-GF222,IF(AND(EN222="Cống hộp",EU222="Móng bê tông"),JL222-GB222,0)),IF(OR(EN222="Rãnh xây",EN222="Rãnh bê tông"),IF(OR(EN222="Rãnh xây",EN222="Rãnh bê tông"),JM222-GB222,0),IF(EN222="Ống nhựa",IF(AND(EN222="Ống nhựa",EU222="Không đắp cát"),JS222-HT222,IF(AND(EN222="Ống nhựa",EU222="Đắp cát"),JJ222-HX222,0)),IF(EN222="Rãnh thang",IF(EN222="Rãnh thang",IF(EU222="Móng bê tông",#REF!-#REF!,JS222),0),0))))),2)</f>
        <v>21.31</v>
      </c>
      <c r="JD222" s="20">
        <f t="shared" si="827"/>
        <v>1.0899999999999999</v>
      </c>
      <c r="JE222" s="20">
        <f t="shared" si="691"/>
        <v>21.31</v>
      </c>
      <c r="JF222" s="20">
        <f t="shared" si="692"/>
        <v>0</v>
      </c>
      <c r="JG222" s="20">
        <f t="shared" si="693"/>
        <v>0</v>
      </c>
      <c r="JH222" s="20">
        <f t="shared" si="694"/>
        <v>0</v>
      </c>
      <c r="JI222" s="20">
        <f>IF(EN222="Rãnh thang",IF(AND(EN222="Rãnh thang",EU222="Móng bê tông"),JS222-#REF!,0),IF(EN222="Ống nhựa",IF(AND(EN222="Ống nhựa",EU222="Đắp cát"),JS222-HT222,0),IF(EN222="Cống tròn",IF(EN222="Cống tròn",IF(OR(EU222="Móng bê tông",EU222="Móng bê tông kết hợp đế"),JO222-FL222,0),0),IF(EN222="Cống hộp",IF(AND(EN222="Cống hộp",EU222="Móng bê tông"),JP222-GD222,0),IF(OR(EN222="Rãnh xây",EN222="Rãnh bê tông"),IF(AND(EN222="Rãnh xây",EU222="Móng bê tông"),JQ222-GD222,IF(AND(EN222="Rãnh bê tông",EU222="Móng bê tông"),JQ222-GD222,0)),0)))))</f>
        <v>21.31</v>
      </c>
      <c r="JJ222" s="20">
        <f t="shared" si="695"/>
        <v>0</v>
      </c>
      <c r="JK222" s="20">
        <f t="shared" si="696"/>
        <v>21.31</v>
      </c>
      <c r="JL222" s="20">
        <f t="shared" si="697"/>
        <v>0</v>
      </c>
      <c r="JM222" s="20">
        <f t="shared" si="698"/>
        <v>0</v>
      </c>
      <c r="JN222" s="20">
        <f t="shared" si="699"/>
        <v>21.509999999999998</v>
      </c>
      <c r="JO222" s="20">
        <f t="shared" si="700"/>
        <v>21.509999999999998</v>
      </c>
      <c r="JP222" s="20">
        <f t="shared" si="701"/>
        <v>0</v>
      </c>
      <c r="JQ222" s="20">
        <f t="shared" si="702"/>
        <v>0</v>
      </c>
      <c r="JR222" s="20">
        <f t="shared" si="703"/>
        <v>0</v>
      </c>
      <c r="JS222" s="26">
        <v>21.61</v>
      </c>
      <c r="JT222" s="25">
        <f t="shared" si="828"/>
        <v>0</v>
      </c>
      <c r="JU222" s="25">
        <f t="shared" si="704"/>
        <v>0</v>
      </c>
      <c r="JV222" s="25">
        <f t="shared" si="705"/>
        <v>0</v>
      </c>
      <c r="JW222" s="25">
        <f>ROUND(IF(EN222="Cống tròn",IF(EN222="Cống tròn",JX222+FF222,0),IF(EN222="Cống hộp",IF(EN222="Cống hộp",JX222+GP222,0),IF(OR(EN222="Rãnh xây",EN222="Rãnh bê tông"),IF(OR(EN222="Rãnh xây",EN222="Rãnh bê tông"),JX222+GP222,0),IF(EN222="ống nhựa",IF(EN222="Ống nhựa",JX222+HT222,0),IF(EN222="Rãnh thang",IF(EN222="Rãnh thang",JS222+#REF!,0),0))))),2)</f>
        <v>22.71</v>
      </c>
      <c r="JX222" s="27">
        <v>22.61</v>
      </c>
      <c r="JY222" s="25">
        <f t="shared" si="706"/>
        <v>22.71</v>
      </c>
      <c r="JZ222" s="25">
        <f t="shared" si="707"/>
        <v>0</v>
      </c>
      <c r="KA222" s="25">
        <f t="shared" si="708"/>
        <v>0</v>
      </c>
      <c r="KB222" s="25">
        <f t="shared" si="709"/>
        <v>0</v>
      </c>
      <c r="KC222" s="25">
        <f t="shared" si="710"/>
        <v>0</v>
      </c>
      <c r="KD222" s="28" t="s">
        <v>98</v>
      </c>
      <c r="KE222" s="27">
        <v>0</v>
      </c>
      <c r="KF222" s="25">
        <f t="shared" si="711"/>
        <v>1</v>
      </c>
      <c r="KG222" s="25">
        <f t="shared" si="829"/>
        <v>1</v>
      </c>
      <c r="KH222" s="27">
        <v>0</v>
      </c>
      <c r="KI222" s="25">
        <f t="shared" si="712"/>
        <v>1.0899999999999999</v>
      </c>
      <c r="KJ222" s="25">
        <f t="shared" si="830"/>
        <v>1.0899999999999999</v>
      </c>
      <c r="KK222" s="25">
        <f t="shared" si="713"/>
        <v>0</v>
      </c>
      <c r="KL222" s="25">
        <f t="shared" si="714"/>
        <v>0</v>
      </c>
      <c r="KM222" s="25">
        <f t="shared" si="831"/>
        <v>0</v>
      </c>
      <c r="KN222" s="25">
        <f t="shared" si="715"/>
        <v>0</v>
      </c>
      <c r="KO222" s="25">
        <f t="shared" si="716"/>
        <v>0</v>
      </c>
      <c r="KP222" s="25">
        <f t="shared" si="832"/>
        <v>0</v>
      </c>
      <c r="KQ222" s="25">
        <f t="shared" si="717"/>
        <v>0.2</v>
      </c>
      <c r="KR222" s="25">
        <f t="shared" si="718"/>
        <v>0.2</v>
      </c>
      <c r="KS222" s="25">
        <f t="shared" si="833"/>
        <v>0.2</v>
      </c>
      <c r="KT222" s="25">
        <f t="shared" si="719"/>
        <v>0</v>
      </c>
      <c r="KU222" s="25">
        <f t="shared" si="720"/>
        <v>0</v>
      </c>
      <c r="KV222" s="25">
        <f t="shared" si="834"/>
        <v>0</v>
      </c>
      <c r="KW222" s="25">
        <f t="shared" si="721"/>
        <v>0</v>
      </c>
      <c r="KX222" s="25">
        <f t="shared" si="722"/>
        <v>0</v>
      </c>
      <c r="KY222" s="25">
        <f t="shared" si="835"/>
        <v>0</v>
      </c>
      <c r="KZ222" s="25">
        <f t="shared" si="723"/>
        <v>0</v>
      </c>
      <c r="LA222" s="25">
        <f t="shared" si="724"/>
        <v>0</v>
      </c>
      <c r="LB222" s="25">
        <f t="shared" si="836"/>
        <v>0</v>
      </c>
      <c r="LC222" s="25">
        <f t="shared" si="725"/>
        <v>0.8</v>
      </c>
      <c r="LD222" s="25">
        <f t="shared" si="726"/>
        <v>0.8899999999999999</v>
      </c>
      <c r="LE222" s="25">
        <f t="shared" si="837"/>
        <v>0.84499999999999997</v>
      </c>
      <c r="LF222" s="25">
        <f t="shared" si="727"/>
        <v>0</v>
      </c>
      <c r="LG222" s="25">
        <f t="shared" si="728"/>
        <v>0</v>
      </c>
      <c r="LH222" s="25">
        <f t="shared" si="838"/>
        <v>0</v>
      </c>
      <c r="LI222" s="25">
        <f t="shared" si="729"/>
        <v>0</v>
      </c>
      <c r="LJ222" s="25">
        <f t="shared" si="730"/>
        <v>0</v>
      </c>
      <c r="LK222" s="25">
        <f t="shared" si="839"/>
        <v>0</v>
      </c>
      <c r="LL222" s="25">
        <f t="shared" si="731"/>
        <v>0</v>
      </c>
      <c r="LM222" s="25">
        <f t="shared" si="732"/>
        <v>0</v>
      </c>
      <c r="LN222" s="25">
        <f t="shared" si="840"/>
        <v>0</v>
      </c>
      <c r="LO222" s="25">
        <f t="shared" si="733"/>
        <v>0</v>
      </c>
      <c r="LP222" s="25">
        <f t="shared" si="734"/>
        <v>0</v>
      </c>
      <c r="LQ222" s="25">
        <f t="shared" si="841"/>
        <v>0</v>
      </c>
      <c r="LR222" s="25">
        <f t="shared" si="735"/>
        <v>0</v>
      </c>
      <c r="LS222" s="25">
        <f t="shared" si="736"/>
        <v>0</v>
      </c>
      <c r="LT222" s="25">
        <f t="shared" si="842"/>
        <v>0</v>
      </c>
      <c r="LU222" s="25">
        <f t="shared" si="737"/>
        <v>0</v>
      </c>
      <c r="LV222" s="25">
        <f t="shared" si="738"/>
        <v>0</v>
      </c>
      <c r="LW222" s="25">
        <f t="shared" si="843"/>
        <v>0</v>
      </c>
      <c r="LX222" s="25">
        <f t="shared" si="739"/>
        <v>0</v>
      </c>
      <c r="LY222" s="25">
        <f t="shared" si="740"/>
        <v>0</v>
      </c>
      <c r="LZ222" s="25">
        <f t="shared" si="844"/>
        <v>0</v>
      </c>
      <c r="MA222" s="25">
        <f t="shared" si="741"/>
        <v>0</v>
      </c>
      <c r="MB222" s="25">
        <f t="shared" si="742"/>
        <v>0</v>
      </c>
      <c r="MC222" s="25">
        <f t="shared" si="845"/>
        <v>0</v>
      </c>
      <c r="MD222" s="25">
        <f t="shared" si="743"/>
        <v>0</v>
      </c>
      <c r="ME222" s="25">
        <f t="shared" si="744"/>
        <v>0</v>
      </c>
      <c r="MF222" s="25">
        <f t="shared" si="846"/>
        <v>0</v>
      </c>
      <c r="MG222" s="25">
        <f t="shared" si="745"/>
        <v>0</v>
      </c>
      <c r="MH222" s="25">
        <f t="shared" si="746"/>
        <v>0</v>
      </c>
      <c r="MI222" s="25">
        <f t="shared" si="847"/>
        <v>0</v>
      </c>
      <c r="MJ222" s="25">
        <f t="shared" si="747"/>
        <v>0</v>
      </c>
      <c r="MK222" s="25">
        <f t="shared" si="748"/>
        <v>0</v>
      </c>
      <c r="ML222" s="25">
        <f t="shared" si="848"/>
        <v>0</v>
      </c>
      <c r="MM222" s="25">
        <f t="shared" si="749"/>
        <v>0</v>
      </c>
      <c r="MN222" s="25">
        <f t="shared" si="750"/>
        <v>0</v>
      </c>
      <c r="MO222" s="25">
        <f t="shared" si="849"/>
        <v>0</v>
      </c>
      <c r="MP222" s="25">
        <f t="shared" si="751"/>
        <v>0</v>
      </c>
      <c r="MQ222" s="25">
        <f t="shared" si="752"/>
        <v>0</v>
      </c>
      <c r="MR222" s="25">
        <f t="shared" si="850"/>
        <v>0</v>
      </c>
      <c r="MS222" s="29">
        <v>1.4</v>
      </c>
      <c r="MT222" s="29">
        <v>0</v>
      </c>
      <c r="MU222" s="29">
        <v>1</v>
      </c>
      <c r="MV222" s="29">
        <v>1</v>
      </c>
      <c r="MW222" s="25">
        <f t="shared" si="753"/>
        <v>1.4</v>
      </c>
      <c r="MX222" s="25">
        <f t="shared" si="754"/>
        <v>1.4</v>
      </c>
      <c r="MY222" s="25">
        <f t="shared" si="755"/>
        <v>0</v>
      </c>
      <c r="MZ222" s="25">
        <f t="shared" si="756"/>
        <v>0</v>
      </c>
      <c r="NA222" s="25">
        <f t="shared" si="757"/>
        <v>1.4</v>
      </c>
      <c r="NB222" s="25">
        <f t="shared" si="758"/>
        <v>1.53</v>
      </c>
      <c r="NC222" s="25">
        <f t="shared" si="759"/>
        <v>0</v>
      </c>
      <c r="ND222" s="25">
        <f t="shared" si="760"/>
        <v>0</v>
      </c>
      <c r="NE222" s="25">
        <f t="shared" si="851"/>
        <v>1.4</v>
      </c>
      <c r="NF222" s="25">
        <f t="shared" si="851"/>
        <v>1.4649999999999999</v>
      </c>
      <c r="NG222" s="25">
        <f t="shared" si="851"/>
        <v>0</v>
      </c>
      <c r="NH222" s="25">
        <f t="shared" si="851"/>
        <v>0</v>
      </c>
      <c r="NI222" s="25">
        <f t="shared" si="761"/>
        <v>12.58</v>
      </c>
      <c r="NJ222" s="25">
        <f t="shared" si="762"/>
        <v>0</v>
      </c>
      <c r="NK222" s="25">
        <f t="shared" si="763"/>
        <v>12.58</v>
      </c>
      <c r="NL222" s="25">
        <f t="shared" si="764"/>
        <v>7.22</v>
      </c>
      <c r="NM222" s="25">
        <f t="shared" si="765"/>
        <v>0</v>
      </c>
      <c r="NN222" s="25">
        <f t="shared" si="852"/>
        <v>7.22</v>
      </c>
      <c r="NO222" s="25">
        <f t="shared" si="766"/>
        <v>0</v>
      </c>
      <c r="NP222" s="25">
        <f t="shared" si="767"/>
        <v>0</v>
      </c>
      <c r="NQ222" s="25">
        <f t="shared" si="853"/>
        <v>0</v>
      </c>
      <c r="NR222" s="25">
        <f t="shared" si="768"/>
        <v>0</v>
      </c>
      <c r="NS222" s="25">
        <f t="shared" si="769"/>
        <v>0</v>
      </c>
      <c r="NT222" s="25">
        <f t="shared" si="854"/>
        <v>0</v>
      </c>
      <c r="NU222" s="25">
        <f t="shared" si="770"/>
        <v>0</v>
      </c>
      <c r="NV222" s="25">
        <f t="shared" si="771"/>
        <v>0</v>
      </c>
      <c r="NW222" s="25">
        <f t="shared" si="855"/>
        <v>0</v>
      </c>
      <c r="NX222" s="25">
        <f t="shared" si="856"/>
        <v>7.22</v>
      </c>
      <c r="NY222" s="25">
        <f t="shared" si="856"/>
        <v>0</v>
      </c>
      <c r="NZ222" s="25">
        <f t="shared" si="857"/>
        <v>7.22</v>
      </c>
      <c r="OA222" s="25">
        <f t="shared" si="858"/>
        <v>5.36</v>
      </c>
      <c r="OB222" s="25">
        <f t="shared" si="858"/>
        <v>0</v>
      </c>
      <c r="OC222" s="25">
        <f t="shared" si="859"/>
        <v>5.36</v>
      </c>
      <c r="OD222" s="25">
        <f t="shared" si="860"/>
        <v>7.22</v>
      </c>
      <c r="OE222" s="25">
        <f t="shared" si="860"/>
        <v>0</v>
      </c>
      <c r="OF222" s="25">
        <f t="shared" si="860"/>
        <v>7.22</v>
      </c>
      <c r="OG222" s="25">
        <f t="shared" si="772"/>
        <v>0</v>
      </c>
      <c r="OH222" s="25">
        <f t="shared" si="773"/>
        <v>0</v>
      </c>
      <c r="OI222" s="25">
        <f t="shared" si="774"/>
        <v>0</v>
      </c>
      <c r="OJ222" s="25">
        <f t="shared" si="775"/>
        <v>0</v>
      </c>
      <c r="OK222" s="25">
        <f t="shared" si="776"/>
        <v>0</v>
      </c>
      <c r="OL222" s="25">
        <f t="shared" si="777"/>
        <v>0</v>
      </c>
      <c r="OM222" s="25">
        <f t="shared" si="861"/>
        <v>0</v>
      </c>
      <c r="ON222" s="25">
        <f t="shared" si="861"/>
        <v>0</v>
      </c>
      <c r="OO222" s="25">
        <f t="shared" si="861"/>
        <v>0</v>
      </c>
      <c r="OP222" s="25">
        <f t="shared" si="778"/>
        <v>0</v>
      </c>
      <c r="OQ222" s="25">
        <f t="shared" si="779"/>
        <v>0</v>
      </c>
      <c r="OR222" s="25">
        <f t="shared" si="862"/>
        <v>0</v>
      </c>
      <c r="OS222" s="19">
        <v>538418.18999999994</v>
      </c>
      <c r="OT222" s="19">
        <v>2370977.69</v>
      </c>
    </row>
    <row r="223" spans="1:410" ht="33" customHeight="1" x14ac:dyDescent="0.25">
      <c r="A223" s="18"/>
      <c r="B223" s="18" t="s">
        <v>1007</v>
      </c>
      <c r="C223" s="18">
        <v>315.11</v>
      </c>
      <c r="D223" s="16" t="e">
        <f>_xlfn.IFNA(INDEX(#REF!,MATCH(E223,#REF!,0)),0)</f>
        <v>#REF!</v>
      </c>
      <c r="E223" s="18" t="s">
        <v>1021</v>
      </c>
      <c r="F223" s="16" t="s">
        <v>765</v>
      </c>
      <c r="G223" s="16" t="s">
        <v>918</v>
      </c>
      <c r="H223" s="16" t="s">
        <v>767</v>
      </c>
      <c r="I223" s="16" t="s">
        <v>768</v>
      </c>
      <c r="J223" s="16" t="s">
        <v>811</v>
      </c>
      <c r="K223" s="16" t="s">
        <v>770</v>
      </c>
      <c r="L223" s="16" t="s">
        <v>771</v>
      </c>
      <c r="M223" s="18">
        <v>2.44</v>
      </c>
      <c r="N223" s="18">
        <v>2.9</v>
      </c>
      <c r="O223" s="18">
        <v>2.84</v>
      </c>
      <c r="P223" s="18">
        <v>3.3</v>
      </c>
      <c r="Q223" s="18">
        <v>0.1</v>
      </c>
      <c r="R223" s="18">
        <v>2.64</v>
      </c>
      <c r="S223" s="18">
        <v>3.1</v>
      </c>
      <c r="T223" s="18">
        <v>0.2</v>
      </c>
      <c r="U223" s="18">
        <v>0</v>
      </c>
      <c r="V223" s="18">
        <v>0</v>
      </c>
      <c r="W223" s="18">
        <v>0</v>
      </c>
      <c r="X223" s="18">
        <v>2.44</v>
      </c>
      <c r="Y223" s="18">
        <v>2.86</v>
      </c>
      <c r="Z223" s="20">
        <f t="shared" si="780"/>
        <v>1.7</v>
      </c>
      <c r="AA223" s="18">
        <v>0.22</v>
      </c>
      <c r="AB223" s="18">
        <v>0</v>
      </c>
      <c r="AC223" s="18">
        <v>0</v>
      </c>
      <c r="AD223" s="18">
        <v>0</v>
      </c>
      <c r="AE223" s="18">
        <v>0</v>
      </c>
      <c r="AF223" s="18">
        <v>0</v>
      </c>
      <c r="AG223" s="18">
        <v>2</v>
      </c>
      <c r="AH223" s="18">
        <v>2.46</v>
      </c>
      <c r="AI223" s="20">
        <f t="shared" si="781"/>
        <v>1.8499999999999999</v>
      </c>
      <c r="AJ223" s="18">
        <v>0</v>
      </c>
      <c r="AK223" s="18">
        <v>0</v>
      </c>
      <c r="AL223" s="20">
        <f t="shared" si="782"/>
        <v>0</v>
      </c>
      <c r="AM223" s="18">
        <v>2.44</v>
      </c>
      <c r="AN223" s="18">
        <v>2.46</v>
      </c>
      <c r="AO223" s="18">
        <v>0.15</v>
      </c>
      <c r="AP223" s="18">
        <v>0.22</v>
      </c>
      <c r="AQ223" s="18">
        <v>2.44</v>
      </c>
      <c r="AR223" s="18">
        <v>2.68</v>
      </c>
      <c r="AS223" s="18">
        <v>0.12</v>
      </c>
      <c r="AT223" s="18">
        <v>0.11</v>
      </c>
      <c r="AU223" s="18">
        <v>0</v>
      </c>
      <c r="AV223" s="18">
        <v>1</v>
      </c>
      <c r="AW223" s="18">
        <v>0</v>
      </c>
      <c r="AX223" s="18">
        <v>0</v>
      </c>
      <c r="AY223" s="18">
        <v>0</v>
      </c>
      <c r="AZ223" s="18">
        <v>0</v>
      </c>
      <c r="BA223" s="18">
        <v>0</v>
      </c>
      <c r="BB223" s="18">
        <v>0</v>
      </c>
      <c r="BC223" s="18">
        <v>0</v>
      </c>
      <c r="BD223" s="18">
        <v>0</v>
      </c>
      <c r="BE223" s="18">
        <v>1</v>
      </c>
      <c r="BF223" s="18">
        <v>0</v>
      </c>
      <c r="BG223" s="18">
        <v>0</v>
      </c>
      <c r="BH223" s="18">
        <v>0</v>
      </c>
      <c r="BI223" s="18">
        <v>1</v>
      </c>
      <c r="BJ223" s="18">
        <v>0</v>
      </c>
      <c r="BK223" s="18">
        <v>0</v>
      </c>
      <c r="BL223" s="18">
        <v>0</v>
      </c>
      <c r="BM223" s="18">
        <v>0</v>
      </c>
      <c r="BN223" s="18">
        <v>0</v>
      </c>
      <c r="BO223" s="18">
        <v>0</v>
      </c>
      <c r="BP223" s="18">
        <v>0</v>
      </c>
      <c r="BQ223" s="18">
        <v>4</v>
      </c>
      <c r="BR223" s="18">
        <v>0</v>
      </c>
      <c r="BS223" s="18">
        <v>0</v>
      </c>
      <c r="BT223" s="18">
        <v>0</v>
      </c>
      <c r="BU223" s="18">
        <v>0</v>
      </c>
      <c r="BV223" s="18">
        <v>0</v>
      </c>
      <c r="BW223" s="18">
        <v>0</v>
      </c>
      <c r="BX223" s="18">
        <v>0</v>
      </c>
      <c r="BY223" s="18">
        <v>0</v>
      </c>
      <c r="BZ223" s="18">
        <v>0</v>
      </c>
      <c r="CA223" s="16" t="e">
        <f>_xlfn.IFNA(IF(RIGHT(D223,2)="=G",0,INDEX(#REF!,MATCH(E223,#REF!,0))),0)</f>
        <v>#REF!</v>
      </c>
      <c r="CB223" s="16" t="s">
        <v>776</v>
      </c>
      <c r="CC223" s="18">
        <v>0</v>
      </c>
      <c r="CD223" s="18">
        <v>0</v>
      </c>
      <c r="CE223" s="18">
        <v>2.2000000000000002</v>
      </c>
      <c r="CF223" s="18">
        <v>0.88</v>
      </c>
      <c r="CG223" s="18">
        <v>0.12</v>
      </c>
      <c r="CH223" s="18">
        <v>3</v>
      </c>
      <c r="CI223" s="16" t="s">
        <v>98</v>
      </c>
      <c r="CJ223" s="18">
        <v>0</v>
      </c>
      <c r="CK223" s="20">
        <f t="shared" si="648"/>
        <v>1.39</v>
      </c>
      <c r="CL223" s="20">
        <f t="shared" si="783"/>
        <v>1.39</v>
      </c>
      <c r="CM223" s="18">
        <v>22.1</v>
      </c>
      <c r="CN223" s="18">
        <v>23.24</v>
      </c>
      <c r="CO223" s="18">
        <v>22.401</v>
      </c>
      <c r="CP223" s="22">
        <f t="shared" si="649"/>
        <v>22.4</v>
      </c>
      <c r="CQ223" s="22">
        <f t="shared" si="650"/>
        <v>21.01</v>
      </c>
      <c r="CR223" s="22">
        <f t="shared" si="784"/>
        <v>1.39</v>
      </c>
      <c r="CS223" s="22">
        <f t="shared" si="651"/>
        <v>21.11</v>
      </c>
      <c r="CT223" s="22">
        <f t="shared" si="652"/>
        <v>21.31</v>
      </c>
      <c r="CU223" s="18">
        <v>21.31</v>
      </c>
      <c r="CV223" s="22">
        <f t="shared" si="785"/>
        <v>1.7</v>
      </c>
      <c r="CW223" s="22">
        <f t="shared" si="653"/>
        <v>0</v>
      </c>
      <c r="CX223" s="22">
        <f t="shared" si="654"/>
        <v>0</v>
      </c>
      <c r="CY223" s="22">
        <f t="shared" si="655"/>
        <v>22.97</v>
      </c>
      <c r="CZ223" s="22">
        <f t="shared" si="656"/>
        <v>23.12</v>
      </c>
      <c r="DA223" s="18">
        <v>23.24</v>
      </c>
      <c r="DB223" s="20">
        <f t="shared" si="786"/>
        <v>2.23</v>
      </c>
      <c r="DC223" s="20">
        <f t="shared" si="787"/>
        <v>0.84</v>
      </c>
      <c r="DD223" s="20">
        <f t="shared" si="788"/>
        <v>1.3900000000000001</v>
      </c>
      <c r="DE223" s="20">
        <f t="shared" si="657"/>
        <v>0.1</v>
      </c>
      <c r="DF223" s="20">
        <f t="shared" si="658"/>
        <v>0.2</v>
      </c>
      <c r="DG223" s="20">
        <f t="shared" si="659"/>
        <v>1.0900000000000001</v>
      </c>
      <c r="DH223" s="20">
        <f t="shared" si="660"/>
        <v>0</v>
      </c>
      <c r="DI223" s="20">
        <f t="shared" si="661"/>
        <v>0</v>
      </c>
      <c r="DJ223" s="20">
        <f t="shared" si="662"/>
        <v>0</v>
      </c>
      <c r="DK223" s="20">
        <f t="shared" si="789"/>
        <v>1.3900000000000001</v>
      </c>
      <c r="DL223" s="20">
        <f t="shared" si="790"/>
        <v>0</v>
      </c>
      <c r="DM223" s="20">
        <f t="shared" si="791"/>
        <v>0</v>
      </c>
      <c r="DN223" s="20">
        <f t="shared" si="792"/>
        <v>0</v>
      </c>
      <c r="DO223" s="18">
        <v>3.5</v>
      </c>
      <c r="DP223" s="18">
        <v>0</v>
      </c>
      <c r="DQ223" s="18">
        <v>1</v>
      </c>
      <c r="DR223" s="18">
        <v>1</v>
      </c>
      <c r="DS223" s="25">
        <f t="shared" si="793"/>
        <v>3.5</v>
      </c>
      <c r="DT223" s="25">
        <f t="shared" si="794"/>
        <v>0</v>
      </c>
      <c r="DU223" s="25">
        <f t="shared" si="795"/>
        <v>4.87</v>
      </c>
      <c r="DV223" s="25">
        <f t="shared" si="796"/>
        <v>0</v>
      </c>
      <c r="DW223" s="25">
        <f t="shared" si="797"/>
        <v>4.87</v>
      </c>
      <c r="DX223" s="25">
        <f t="shared" si="798"/>
        <v>13.83</v>
      </c>
      <c r="DY223" s="25">
        <f t="shared" si="799"/>
        <v>0</v>
      </c>
      <c r="DZ223" s="25">
        <f t="shared" si="800"/>
        <v>13.83</v>
      </c>
      <c r="EA223" s="25">
        <f t="shared" si="801"/>
        <v>10.29</v>
      </c>
      <c r="EB223" s="25">
        <f t="shared" si="802"/>
        <v>0</v>
      </c>
      <c r="EC223" s="25">
        <f t="shared" si="803"/>
        <v>10.29</v>
      </c>
      <c r="ED223" s="25">
        <f t="shared" si="804"/>
        <v>3.54</v>
      </c>
      <c r="EE223" s="25">
        <f t="shared" si="804"/>
        <v>0</v>
      </c>
      <c r="EF223" s="25">
        <f t="shared" si="805"/>
        <v>3.54</v>
      </c>
      <c r="EG223" s="25">
        <f t="shared" si="806"/>
        <v>10.29</v>
      </c>
      <c r="EH223" s="25">
        <f t="shared" si="806"/>
        <v>0</v>
      </c>
      <c r="EI223" s="25">
        <f t="shared" si="807"/>
        <v>10.29</v>
      </c>
      <c r="EJ223" s="18">
        <v>315.11</v>
      </c>
      <c r="EK223" s="18">
        <v>319.99</v>
      </c>
      <c r="EL223" s="18" t="s">
        <v>1021</v>
      </c>
      <c r="EM223" s="18" t="s">
        <v>1022</v>
      </c>
      <c r="EN223" s="16" t="s">
        <v>774</v>
      </c>
      <c r="EO223" s="16" t="s">
        <v>132</v>
      </c>
      <c r="EP223" s="16" t="e">
        <f>IF(OR(EN223="Cống tròn",EN223="Cống hộp",EN223="Ống nhựa"),INDEX(#REF!,MATCH(E223,#REF!,0)),IF(OR(EN223="Rãnh xây",EN223="Rãnh bê tông"),INDEX(#REF!,MATCH(E223,#REF!,0)),0))</f>
        <v>#REF!</v>
      </c>
      <c r="EQ223" s="18">
        <v>2.46</v>
      </c>
      <c r="ER223" s="18">
        <v>1</v>
      </c>
      <c r="ES223" s="25">
        <f t="shared" si="808"/>
        <v>3</v>
      </c>
      <c r="ET223" s="1" t="e">
        <f>_xlfn.IFNA(IF(EN223="Cống tròn",INDEX(#REF!,MATCH(E223,#REF!,0)),IF(EN223="Cống hộp",INDEX(#REF!,MATCH(E223,#REF!,0)),EU223&amp;" ,"&amp;EV223)),0)</f>
        <v>#REF!</v>
      </c>
      <c r="EU223" s="16" t="s">
        <v>769</v>
      </c>
      <c r="EV223" s="16" t="s">
        <v>775</v>
      </c>
      <c r="EW223" s="16" t="e">
        <f>_xlfn.IFNA(INDEX(#REF!,MATCH(E223,#REF!,0)),0)</f>
        <v>#REF!</v>
      </c>
      <c r="EX223" s="16"/>
      <c r="EY223" s="18">
        <v>0</v>
      </c>
      <c r="EZ223" s="18">
        <v>0</v>
      </c>
      <c r="FA223" s="18">
        <v>0</v>
      </c>
      <c r="FB223" s="19">
        <v>0</v>
      </c>
      <c r="FC223" s="19">
        <v>0</v>
      </c>
      <c r="FD223" s="25">
        <f t="shared" si="663"/>
        <v>0</v>
      </c>
      <c r="FE223" s="25">
        <f t="shared" si="809"/>
        <v>0</v>
      </c>
      <c r="FF223" s="18">
        <v>0.1</v>
      </c>
      <c r="FG223" s="18">
        <v>2</v>
      </c>
      <c r="FH223" s="18">
        <v>1</v>
      </c>
      <c r="FI223" s="25">
        <f t="shared" si="810"/>
        <v>1.2</v>
      </c>
      <c r="FJ223" s="18">
        <v>0</v>
      </c>
      <c r="FK223" s="18">
        <v>0</v>
      </c>
      <c r="FL223" s="18">
        <v>0.2</v>
      </c>
      <c r="FM223" s="18">
        <v>1.4</v>
      </c>
      <c r="FN223" s="18">
        <v>0</v>
      </c>
      <c r="FO223" s="25">
        <f t="shared" si="811"/>
        <v>1.4</v>
      </c>
      <c r="FP223" s="18">
        <v>1.4999999999999999E-2</v>
      </c>
      <c r="FQ223" s="18">
        <v>1</v>
      </c>
      <c r="FR223" s="25">
        <f t="shared" si="664"/>
        <v>2</v>
      </c>
      <c r="FS223" s="25">
        <f t="shared" si="665"/>
        <v>1.4999999999999999E-2</v>
      </c>
      <c r="FT223" s="25">
        <f t="shared" si="666"/>
        <v>2.0150000000000001</v>
      </c>
      <c r="FU223" s="25">
        <f t="shared" si="667"/>
        <v>-0.44499999999999984</v>
      </c>
      <c r="FV223" s="25" t="str">
        <f t="shared" si="812"/>
        <v>Thêm 01</v>
      </c>
      <c r="FW223" s="25">
        <f t="shared" si="813"/>
        <v>0.56999999999999995</v>
      </c>
      <c r="FX223" s="16"/>
      <c r="FY223" s="16"/>
      <c r="FZ223" s="16"/>
      <c r="GA223" s="16"/>
      <c r="GB223" s="19">
        <v>0</v>
      </c>
      <c r="GC223" s="19">
        <v>0</v>
      </c>
      <c r="GD223" s="19">
        <v>0</v>
      </c>
      <c r="GE223" s="19">
        <v>0</v>
      </c>
      <c r="GF223" s="19">
        <v>0</v>
      </c>
      <c r="GG223" s="19">
        <v>0</v>
      </c>
      <c r="GH223" s="19">
        <v>0</v>
      </c>
      <c r="GI223" s="19">
        <v>0</v>
      </c>
      <c r="GJ223" s="19">
        <v>0</v>
      </c>
      <c r="GK223" s="19">
        <v>0</v>
      </c>
      <c r="GL223" s="25">
        <f t="shared" si="668"/>
        <v>0</v>
      </c>
      <c r="GM223" s="25">
        <f t="shared" si="814"/>
        <v>0</v>
      </c>
      <c r="GN223" s="19">
        <v>0</v>
      </c>
      <c r="GO223" s="19">
        <v>0</v>
      </c>
      <c r="GP223" s="19">
        <v>0</v>
      </c>
      <c r="GQ223" s="19">
        <v>0</v>
      </c>
      <c r="GR223" s="1" t="e">
        <f>_xlfn.IFNA(INDEX(#REF!,MATCH(E223,#REF!,0)),0)</f>
        <v>#REF!</v>
      </c>
      <c r="GS223" s="16"/>
      <c r="GT223" s="18">
        <v>0</v>
      </c>
      <c r="GU223" s="18">
        <v>0</v>
      </c>
      <c r="GV223" s="18">
        <v>0</v>
      </c>
      <c r="GW223" s="18">
        <v>0</v>
      </c>
      <c r="GX223" s="25">
        <f t="shared" si="669"/>
        <v>0</v>
      </c>
      <c r="GY223" s="25">
        <f t="shared" si="670"/>
        <v>0</v>
      </c>
      <c r="GZ223" s="25">
        <f t="shared" si="815"/>
        <v>0</v>
      </c>
      <c r="HA223" s="1" t="e" cm="1">
        <f t="array" ref="HA223">INDEX(#REF!,MATCH(EJ223&amp;EK223&amp;HD223&amp;HE223&amp;HF223,#REF!&amp;#REF!&amp;#REF!&amp;#REF!&amp;#REF!,0))</f>
        <v>#REF!</v>
      </c>
      <c r="HB223" s="16"/>
      <c r="HC223" s="25">
        <f t="shared" si="816"/>
        <v>0</v>
      </c>
      <c r="HD223" s="18">
        <v>0</v>
      </c>
      <c r="HE223" s="18">
        <v>0</v>
      </c>
      <c r="HF223" s="18">
        <v>0</v>
      </c>
      <c r="HG223" s="1" t="e" cm="1">
        <f t="array" ref="HG223">INDEX(#REF!,MATCH(EJ223&amp;EK223&amp;HJ223&amp;HK223&amp;HL223,#REF!&amp;#REF!&amp;#REF!&amp;#REF!&amp;#REF!,0))</f>
        <v>#REF!</v>
      </c>
      <c r="HH223" s="16"/>
      <c r="HI223" s="25">
        <f t="shared" si="817"/>
        <v>0</v>
      </c>
      <c r="HJ223" s="25">
        <f t="shared" si="818"/>
        <v>0</v>
      </c>
      <c r="HK223" s="19">
        <v>0</v>
      </c>
      <c r="HL223" s="19">
        <v>0</v>
      </c>
      <c r="HM223" s="18">
        <v>0.01</v>
      </c>
      <c r="HN223" s="18">
        <v>1</v>
      </c>
      <c r="HO223" s="25">
        <f t="shared" si="819"/>
        <v>0</v>
      </c>
      <c r="HP223" s="25">
        <f t="shared" si="820"/>
        <v>0</v>
      </c>
      <c r="HQ223" s="25">
        <f t="shared" si="821"/>
        <v>0</v>
      </c>
      <c r="HR223" s="25">
        <f t="shared" si="822"/>
        <v>0</v>
      </c>
      <c r="HS223" s="25">
        <f t="shared" si="823"/>
        <v>0</v>
      </c>
      <c r="HT223" s="19">
        <v>0</v>
      </c>
      <c r="HU223" s="19">
        <v>0</v>
      </c>
      <c r="HV223" s="19">
        <v>0</v>
      </c>
      <c r="HW223" s="25">
        <f t="shared" si="824"/>
        <v>0</v>
      </c>
      <c r="HX223" s="19">
        <v>0</v>
      </c>
      <c r="HY223" s="19">
        <v>0</v>
      </c>
      <c r="HZ223" s="18">
        <v>22.4</v>
      </c>
      <c r="IA223" s="20">
        <f>ROUND(IF(EN223="Cống tròn",IF(EN223="Cống tròn",IF(EU223="Không có móng",IQ223-FF223,IF(EU223="Đế",IP223-FN223,IF(OR(EU223="Móng bê tông",EU223="Móng bê tông kết hợp đế"),II223-FJ223,0))),0),IF(EN223="Cống hộp",IF(AND(EN223="Cống hộp",EU223="Không có móng"),IQ223-GF223,IF(AND(EN223="Cống hộp",EU223="Móng bê tông"),IJ223-GB223,0)),IF(OR(EN223="Rãnh xây",EN223="Rãnh bê tông"),IF(OR(EN223="Rãnh xây",EN223="Rãnh bê tông"),IK223-GB223,0),IF(EN223="Ống nhựa",IF(AND(EN223="Ống nhựa",EU223="Không đắp cát"),IQ223-HT223,IF(AND(EN223="Ống nhựa",EU223="Đắp cát"),IH223-HX223,0)),IF(EN223="Rãnh thang",IF(EN223="Rãnh thang",IF(EU223="Móng bê tông",#REF!-#REF!,IQ223),0),0))))),2)</f>
        <v>21.31</v>
      </c>
      <c r="IB223" s="20">
        <f t="shared" si="825"/>
        <v>1.0899999999999999</v>
      </c>
      <c r="IC223" s="20">
        <f t="shared" si="671"/>
        <v>21.31</v>
      </c>
      <c r="ID223" s="20">
        <f t="shared" si="672"/>
        <v>0</v>
      </c>
      <c r="IE223" s="20">
        <f t="shared" si="673"/>
        <v>0</v>
      </c>
      <c r="IF223" s="20">
        <f t="shared" si="674"/>
        <v>0</v>
      </c>
      <c r="IG223" s="20">
        <f>IF(EN223="Rãnh thang",IF(AND(EN223="Rãnh thang",EU223="Móng bê tông"),IQ223-#REF!,0),IF(EN223="Ống nhựa",IF(AND(EN223="Ống nhựa",EU223="Đắp cát"),IQ223-HT223,0),IF(EN223="Cống tròn",IF(EN223="Cống tròn",IF(OR(EU223="Móng bê tông",EU223="Móng bê tông kết hợp đế"),IM223-FL223,0),0),IF(EN223="Cống hộp",IF(AND(EN223="Cống hộp",EU223="Móng bê tông"),IN223-GD223,0),IF(OR(EN223="Rãnh xây",EN223="Rãnh bê tông"),IF(AND(EN223="Rãnh xây",EU223="Móng bê tông"),IO223-GD223,IF(AND(EN223="Rãnh bê tông",EU223="Móng bê tông"),IO223-GD223,0)),0)))))</f>
        <v>21.31</v>
      </c>
      <c r="IH223" s="20">
        <f t="shared" si="675"/>
        <v>0</v>
      </c>
      <c r="II223" s="20">
        <f t="shared" si="676"/>
        <v>21.31</v>
      </c>
      <c r="IJ223" s="20">
        <f t="shared" si="677"/>
        <v>0</v>
      </c>
      <c r="IK223" s="20">
        <f t="shared" si="678"/>
        <v>0</v>
      </c>
      <c r="IL223" s="20">
        <f t="shared" si="679"/>
        <v>21.509999999999998</v>
      </c>
      <c r="IM223" s="20">
        <f t="shared" si="680"/>
        <v>21.509999999999998</v>
      </c>
      <c r="IN223" s="20">
        <f t="shared" si="681"/>
        <v>0</v>
      </c>
      <c r="IO223" s="20">
        <f t="shared" si="682"/>
        <v>0</v>
      </c>
      <c r="IP223" s="20">
        <f t="shared" si="683"/>
        <v>0</v>
      </c>
      <c r="IQ223" s="18">
        <v>21.61</v>
      </c>
      <c r="IR223" s="25">
        <f t="shared" si="826"/>
        <v>0</v>
      </c>
      <c r="IS223" s="25">
        <f t="shared" si="684"/>
        <v>0</v>
      </c>
      <c r="IT223" s="25">
        <f t="shared" si="685"/>
        <v>0</v>
      </c>
      <c r="IU223" s="25">
        <f>ROUND(IF(EN223="Cống tròn",IF(EN223="Cống tròn",IV223+FF223,0),IF(EN223="Cống hộp",IF(EN223="Cống hộp",IV223+GP223,0),IF(OR(EN223="Rãnh xây",EN223="Rãnh bê tông"),IF(OR(EN223="Rãnh xây",EN223="Rãnh bê tông"),IV223+GP223,0),IF(EN223="ống nhựa",IF(EN223="Ống nhựa",IV223+HT223,0),IF(EN223="Rãnh thang",IF(EN223="Rãnh thang",IQ223+#REF!,0),0))))),2)</f>
        <v>22.7</v>
      </c>
      <c r="IV223" s="18">
        <v>22.6</v>
      </c>
      <c r="IW223" s="25">
        <f t="shared" si="686"/>
        <v>22.7</v>
      </c>
      <c r="IX223" s="25">
        <f t="shared" si="687"/>
        <v>0</v>
      </c>
      <c r="IY223" s="25">
        <f t="shared" si="688"/>
        <v>0</v>
      </c>
      <c r="IZ223" s="25">
        <f t="shared" si="689"/>
        <v>0</v>
      </c>
      <c r="JA223" s="25">
        <f t="shared" si="690"/>
        <v>0</v>
      </c>
      <c r="JB223" s="18">
        <v>22.5</v>
      </c>
      <c r="JC223" s="20">
        <f>ROUND(IF(EN223="Cống tròn",IF(EN223="Cống tròn",IF(EU223="Không có móng",JS223-FF223,IF(EU223="Đế",JR223-FN223,IF(OR(EU223="Móng bê tông",EU223="Móng bê tông kết hợp đế"),JK223-FJ223,0))),0),IF(EN223="Cống hộp",IF(AND(EN223="Cống hộp",EU223="Không có móng"),JS223-GF223,IF(AND(EN223="Cống hộp",EU223="Móng bê tông"),JL223-GB223,0)),IF(OR(EN223="Rãnh xây",EN223="Rãnh bê tông"),IF(OR(EN223="Rãnh xây",EN223="Rãnh bê tông"),JM223-GB223,0),IF(EN223="Ống nhựa",IF(AND(EN223="Ống nhựa",EU223="Không đắp cát"),JS223-HT223,IF(AND(EN223="Ống nhựa",EU223="Đắp cát"),JJ223-HX223,0)),IF(EN223="Rãnh thang",IF(EN223="Rãnh thang",IF(EU223="Móng bê tông",#REF!-#REF!,JS223),0),0))))),2)</f>
        <v>21.3</v>
      </c>
      <c r="JD223" s="20">
        <f t="shared" si="827"/>
        <v>1.1999999999999993</v>
      </c>
      <c r="JE223" s="20">
        <f t="shared" si="691"/>
        <v>21.3</v>
      </c>
      <c r="JF223" s="20">
        <f t="shared" si="692"/>
        <v>0</v>
      </c>
      <c r="JG223" s="20">
        <f t="shared" si="693"/>
        <v>0</v>
      </c>
      <c r="JH223" s="20">
        <f t="shared" si="694"/>
        <v>0</v>
      </c>
      <c r="JI223" s="20">
        <f>IF(EN223="Rãnh thang",IF(AND(EN223="Rãnh thang",EU223="Móng bê tông"),JS223-#REF!,0),IF(EN223="Ống nhựa",IF(AND(EN223="Ống nhựa",EU223="Đắp cát"),JS223-HT223,0),IF(EN223="Cống tròn",IF(EN223="Cống tròn",IF(OR(EU223="Móng bê tông",EU223="Móng bê tông kết hợp đế"),JO223-FL223,0),0),IF(EN223="Cống hộp",IF(AND(EN223="Cống hộp",EU223="Móng bê tông"),JP223-GD223,0),IF(OR(EN223="Rãnh xây",EN223="Rãnh bê tông"),IF(AND(EN223="Rãnh xây",EU223="Móng bê tông"),JQ223-GD223,IF(AND(EN223="Rãnh bê tông",EU223="Móng bê tông"),JQ223-GD223,0)),0)))))</f>
        <v>21.3</v>
      </c>
      <c r="JJ223" s="20">
        <f t="shared" si="695"/>
        <v>0</v>
      </c>
      <c r="JK223" s="20">
        <f t="shared" si="696"/>
        <v>21.3</v>
      </c>
      <c r="JL223" s="20">
        <f t="shared" si="697"/>
        <v>0</v>
      </c>
      <c r="JM223" s="20">
        <f t="shared" si="698"/>
        <v>0</v>
      </c>
      <c r="JN223" s="20">
        <f t="shared" si="699"/>
        <v>21.5</v>
      </c>
      <c r="JO223" s="20">
        <f t="shared" si="700"/>
        <v>21.5</v>
      </c>
      <c r="JP223" s="20">
        <f t="shared" si="701"/>
        <v>0</v>
      </c>
      <c r="JQ223" s="20">
        <f t="shared" si="702"/>
        <v>0</v>
      </c>
      <c r="JR223" s="20">
        <f t="shared" si="703"/>
        <v>0</v>
      </c>
      <c r="JS223" s="26">
        <v>21.6</v>
      </c>
      <c r="JT223" s="25">
        <f t="shared" si="828"/>
        <v>0</v>
      </c>
      <c r="JU223" s="25">
        <f t="shared" si="704"/>
        <v>0</v>
      </c>
      <c r="JV223" s="25">
        <f t="shared" si="705"/>
        <v>0</v>
      </c>
      <c r="JW223" s="25">
        <f>ROUND(IF(EN223="Cống tròn",IF(EN223="Cống tròn",JX223+FF223,0),IF(EN223="Cống hộp",IF(EN223="Cống hộp",JX223+GP223,0),IF(OR(EN223="Rãnh xây",EN223="Rãnh bê tông"),IF(OR(EN223="Rãnh xây",EN223="Rãnh bê tông"),JX223+GP223,0),IF(EN223="ống nhựa",IF(EN223="Ống nhựa",JX223+HT223,0),IF(EN223="Rãnh thang",IF(EN223="Rãnh thang",JS223+#REF!,0),0))))),2)</f>
        <v>22.7</v>
      </c>
      <c r="JX223" s="27">
        <v>22.6</v>
      </c>
      <c r="JY223" s="25">
        <f t="shared" si="706"/>
        <v>22.7</v>
      </c>
      <c r="JZ223" s="25">
        <f t="shared" si="707"/>
        <v>0</v>
      </c>
      <c r="KA223" s="25">
        <f t="shared" si="708"/>
        <v>0</v>
      </c>
      <c r="KB223" s="25">
        <f t="shared" si="709"/>
        <v>0</v>
      </c>
      <c r="KC223" s="25">
        <f t="shared" si="710"/>
        <v>0</v>
      </c>
      <c r="KD223" s="28" t="s">
        <v>98</v>
      </c>
      <c r="KE223" s="27">
        <v>0</v>
      </c>
      <c r="KF223" s="25">
        <f t="shared" si="711"/>
        <v>1.0899999999999999</v>
      </c>
      <c r="KG223" s="25">
        <f t="shared" si="829"/>
        <v>1.0899999999999999</v>
      </c>
      <c r="KH223" s="27">
        <v>0</v>
      </c>
      <c r="KI223" s="25">
        <f t="shared" si="712"/>
        <v>1.1999999999999993</v>
      </c>
      <c r="KJ223" s="25">
        <f t="shared" si="830"/>
        <v>1.1999999999999993</v>
      </c>
      <c r="KK223" s="25">
        <f t="shared" si="713"/>
        <v>0</v>
      </c>
      <c r="KL223" s="25">
        <f t="shared" si="714"/>
        <v>0</v>
      </c>
      <c r="KM223" s="25">
        <f t="shared" si="831"/>
        <v>0</v>
      </c>
      <c r="KN223" s="25">
        <f t="shared" si="715"/>
        <v>0</v>
      </c>
      <c r="KO223" s="25">
        <f t="shared" si="716"/>
        <v>0</v>
      </c>
      <c r="KP223" s="25">
        <f t="shared" si="832"/>
        <v>0</v>
      </c>
      <c r="KQ223" s="25">
        <f t="shared" si="717"/>
        <v>0.2</v>
      </c>
      <c r="KR223" s="25">
        <f t="shared" si="718"/>
        <v>0.2</v>
      </c>
      <c r="KS223" s="25">
        <f t="shared" si="833"/>
        <v>0.2</v>
      </c>
      <c r="KT223" s="25">
        <f t="shared" si="719"/>
        <v>0</v>
      </c>
      <c r="KU223" s="25">
        <f t="shared" si="720"/>
        <v>0</v>
      </c>
      <c r="KV223" s="25">
        <f t="shared" si="834"/>
        <v>0</v>
      </c>
      <c r="KW223" s="25">
        <f t="shared" si="721"/>
        <v>0</v>
      </c>
      <c r="KX223" s="25">
        <f t="shared" si="722"/>
        <v>0</v>
      </c>
      <c r="KY223" s="25">
        <f t="shared" si="835"/>
        <v>0</v>
      </c>
      <c r="KZ223" s="25">
        <f t="shared" si="723"/>
        <v>0</v>
      </c>
      <c r="LA223" s="25">
        <f t="shared" si="724"/>
        <v>0</v>
      </c>
      <c r="LB223" s="25">
        <f t="shared" si="836"/>
        <v>0</v>
      </c>
      <c r="LC223" s="25">
        <f t="shared" si="725"/>
        <v>0.8899999999999999</v>
      </c>
      <c r="LD223" s="25">
        <f t="shared" si="726"/>
        <v>0.99999999999999933</v>
      </c>
      <c r="LE223" s="25">
        <f t="shared" si="837"/>
        <v>0.94499999999999962</v>
      </c>
      <c r="LF223" s="25">
        <f t="shared" si="727"/>
        <v>0</v>
      </c>
      <c r="LG223" s="25">
        <f t="shared" si="728"/>
        <v>0</v>
      </c>
      <c r="LH223" s="25">
        <f t="shared" si="838"/>
        <v>0</v>
      </c>
      <c r="LI223" s="25">
        <f t="shared" si="729"/>
        <v>0</v>
      </c>
      <c r="LJ223" s="25">
        <f t="shared" si="730"/>
        <v>0</v>
      </c>
      <c r="LK223" s="25">
        <f t="shared" si="839"/>
        <v>0</v>
      </c>
      <c r="LL223" s="25">
        <f t="shared" si="731"/>
        <v>0</v>
      </c>
      <c r="LM223" s="25">
        <f t="shared" si="732"/>
        <v>0</v>
      </c>
      <c r="LN223" s="25">
        <f t="shared" si="840"/>
        <v>0</v>
      </c>
      <c r="LO223" s="25">
        <f t="shared" si="733"/>
        <v>0</v>
      </c>
      <c r="LP223" s="25">
        <f t="shared" si="734"/>
        <v>0</v>
      </c>
      <c r="LQ223" s="25">
        <f t="shared" si="841"/>
        <v>0</v>
      </c>
      <c r="LR223" s="25">
        <f t="shared" si="735"/>
        <v>0</v>
      </c>
      <c r="LS223" s="25">
        <f t="shared" si="736"/>
        <v>0</v>
      </c>
      <c r="LT223" s="25">
        <f t="shared" si="842"/>
        <v>0</v>
      </c>
      <c r="LU223" s="25">
        <f t="shared" si="737"/>
        <v>0</v>
      </c>
      <c r="LV223" s="25">
        <f t="shared" si="738"/>
        <v>0</v>
      </c>
      <c r="LW223" s="25">
        <f t="shared" si="843"/>
        <v>0</v>
      </c>
      <c r="LX223" s="25">
        <f t="shared" si="739"/>
        <v>0</v>
      </c>
      <c r="LY223" s="25">
        <f t="shared" si="740"/>
        <v>0</v>
      </c>
      <c r="LZ223" s="25">
        <f t="shared" si="844"/>
        <v>0</v>
      </c>
      <c r="MA223" s="25">
        <f t="shared" si="741"/>
        <v>0</v>
      </c>
      <c r="MB223" s="25">
        <f t="shared" si="742"/>
        <v>0</v>
      </c>
      <c r="MC223" s="25">
        <f t="shared" si="845"/>
        <v>0</v>
      </c>
      <c r="MD223" s="25">
        <f t="shared" si="743"/>
        <v>0</v>
      </c>
      <c r="ME223" s="25">
        <f t="shared" si="744"/>
        <v>0</v>
      </c>
      <c r="MF223" s="25">
        <f t="shared" si="846"/>
        <v>0</v>
      </c>
      <c r="MG223" s="25">
        <f t="shared" si="745"/>
        <v>0</v>
      </c>
      <c r="MH223" s="25">
        <f t="shared" si="746"/>
        <v>0</v>
      </c>
      <c r="MI223" s="25">
        <f t="shared" si="847"/>
        <v>0</v>
      </c>
      <c r="MJ223" s="25">
        <f t="shared" si="747"/>
        <v>0</v>
      </c>
      <c r="MK223" s="25">
        <f t="shared" si="748"/>
        <v>0</v>
      </c>
      <c r="ML223" s="25">
        <f t="shared" si="848"/>
        <v>0</v>
      </c>
      <c r="MM223" s="25">
        <f t="shared" si="749"/>
        <v>0</v>
      </c>
      <c r="MN223" s="25">
        <f t="shared" si="750"/>
        <v>0</v>
      </c>
      <c r="MO223" s="25">
        <f t="shared" si="849"/>
        <v>0</v>
      </c>
      <c r="MP223" s="25">
        <f t="shared" si="751"/>
        <v>0</v>
      </c>
      <c r="MQ223" s="25">
        <f t="shared" si="752"/>
        <v>0</v>
      </c>
      <c r="MR223" s="25">
        <f t="shared" si="850"/>
        <v>0</v>
      </c>
      <c r="MS223" s="29">
        <v>1.4</v>
      </c>
      <c r="MT223" s="29">
        <v>0</v>
      </c>
      <c r="MU223" s="29">
        <v>1</v>
      </c>
      <c r="MV223" s="29">
        <v>1</v>
      </c>
      <c r="MW223" s="25">
        <f t="shared" si="753"/>
        <v>1.4</v>
      </c>
      <c r="MX223" s="25">
        <f t="shared" si="754"/>
        <v>1.53</v>
      </c>
      <c r="MY223" s="25">
        <f t="shared" si="755"/>
        <v>0</v>
      </c>
      <c r="MZ223" s="25">
        <f t="shared" si="756"/>
        <v>0</v>
      </c>
      <c r="NA223" s="25">
        <f t="shared" si="757"/>
        <v>1.4</v>
      </c>
      <c r="NB223" s="25">
        <f t="shared" si="758"/>
        <v>1.68</v>
      </c>
      <c r="NC223" s="25">
        <f t="shared" si="759"/>
        <v>0</v>
      </c>
      <c r="ND223" s="25">
        <f t="shared" si="760"/>
        <v>0</v>
      </c>
      <c r="NE223" s="25">
        <f t="shared" si="851"/>
        <v>1.4</v>
      </c>
      <c r="NF223" s="25">
        <f t="shared" si="851"/>
        <v>1.605</v>
      </c>
      <c r="NG223" s="25">
        <f t="shared" si="851"/>
        <v>0</v>
      </c>
      <c r="NH223" s="25">
        <f t="shared" si="851"/>
        <v>0</v>
      </c>
      <c r="NI223" s="25">
        <f t="shared" si="761"/>
        <v>3.95</v>
      </c>
      <c r="NJ223" s="25">
        <f t="shared" si="762"/>
        <v>0</v>
      </c>
      <c r="NK223" s="25">
        <f t="shared" si="763"/>
        <v>3.95</v>
      </c>
      <c r="NL223" s="25">
        <f t="shared" si="764"/>
        <v>2.41</v>
      </c>
      <c r="NM223" s="25">
        <f t="shared" si="765"/>
        <v>0</v>
      </c>
      <c r="NN223" s="25">
        <f t="shared" si="852"/>
        <v>2.41</v>
      </c>
      <c r="NO223" s="25">
        <f t="shared" si="766"/>
        <v>0</v>
      </c>
      <c r="NP223" s="25">
        <f t="shared" si="767"/>
        <v>0</v>
      </c>
      <c r="NQ223" s="25">
        <f t="shared" si="853"/>
        <v>0</v>
      </c>
      <c r="NR223" s="25">
        <f t="shared" si="768"/>
        <v>0</v>
      </c>
      <c r="NS223" s="25">
        <f t="shared" si="769"/>
        <v>0</v>
      </c>
      <c r="NT223" s="25">
        <f t="shared" si="854"/>
        <v>0</v>
      </c>
      <c r="NU223" s="25">
        <f t="shared" si="770"/>
        <v>0</v>
      </c>
      <c r="NV223" s="25">
        <f t="shared" si="771"/>
        <v>0</v>
      </c>
      <c r="NW223" s="25">
        <f t="shared" si="855"/>
        <v>0</v>
      </c>
      <c r="NX223" s="25">
        <f t="shared" si="856"/>
        <v>2.41</v>
      </c>
      <c r="NY223" s="25">
        <f t="shared" si="856"/>
        <v>0</v>
      </c>
      <c r="NZ223" s="25">
        <f t="shared" si="857"/>
        <v>2.41</v>
      </c>
      <c r="OA223" s="25">
        <f t="shared" si="858"/>
        <v>1.54</v>
      </c>
      <c r="OB223" s="25">
        <f t="shared" si="858"/>
        <v>0</v>
      </c>
      <c r="OC223" s="25">
        <f t="shared" si="859"/>
        <v>1.54</v>
      </c>
      <c r="OD223" s="25">
        <f t="shared" si="860"/>
        <v>2.41</v>
      </c>
      <c r="OE223" s="25">
        <f t="shared" si="860"/>
        <v>0</v>
      </c>
      <c r="OF223" s="25">
        <f t="shared" si="860"/>
        <v>2.41</v>
      </c>
      <c r="OG223" s="25">
        <f t="shared" si="772"/>
        <v>0</v>
      </c>
      <c r="OH223" s="25">
        <f t="shared" si="773"/>
        <v>0</v>
      </c>
      <c r="OI223" s="25">
        <f t="shared" si="774"/>
        <v>0</v>
      </c>
      <c r="OJ223" s="25">
        <f t="shared" si="775"/>
        <v>0</v>
      </c>
      <c r="OK223" s="25">
        <f t="shared" si="776"/>
        <v>0</v>
      </c>
      <c r="OL223" s="25">
        <f t="shared" si="777"/>
        <v>0</v>
      </c>
      <c r="OM223" s="25">
        <f t="shared" si="861"/>
        <v>0</v>
      </c>
      <c r="ON223" s="25">
        <f t="shared" si="861"/>
        <v>0</v>
      </c>
      <c r="OO223" s="25">
        <f t="shared" si="861"/>
        <v>0</v>
      </c>
      <c r="OP223" s="25">
        <f t="shared" si="778"/>
        <v>0</v>
      </c>
      <c r="OQ223" s="25">
        <f t="shared" si="779"/>
        <v>0</v>
      </c>
      <c r="OR223" s="25">
        <f t="shared" si="862"/>
        <v>0</v>
      </c>
      <c r="OS223" s="19">
        <v>538413.89</v>
      </c>
      <c r="OT223" s="19">
        <v>2370987.98</v>
      </c>
    </row>
    <row r="224" spans="1:410" ht="33" customHeight="1" x14ac:dyDescent="0.25">
      <c r="A224" s="18"/>
      <c r="B224" s="18" t="s">
        <v>1023</v>
      </c>
      <c r="C224" s="18">
        <v>404.1</v>
      </c>
      <c r="D224" s="16" t="e">
        <f>_xlfn.IFNA(INDEX(#REF!,MATCH(E224,#REF!,0)),0)</f>
        <v>#REF!</v>
      </c>
      <c r="E224" s="18" t="s">
        <v>1024</v>
      </c>
      <c r="F224" s="16" t="s">
        <v>765</v>
      </c>
      <c r="G224" s="16" t="s">
        <v>810</v>
      </c>
      <c r="H224" s="16" t="s">
        <v>767</v>
      </c>
      <c r="I224" s="16" t="s">
        <v>768</v>
      </c>
      <c r="J224" s="16" t="s">
        <v>811</v>
      </c>
      <c r="K224" s="16" t="s">
        <v>770</v>
      </c>
      <c r="L224" s="16" t="s">
        <v>771</v>
      </c>
      <c r="M224" s="18">
        <v>1.8399999999999999</v>
      </c>
      <c r="N224" s="18">
        <v>1.8399999999999999</v>
      </c>
      <c r="O224" s="18">
        <v>2.2399999999999998</v>
      </c>
      <c r="P224" s="18">
        <v>2.2399999999999998</v>
      </c>
      <c r="Q224" s="18">
        <v>0.1</v>
      </c>
      <c r="R224" s="18">
        <v>2.04</v>
      </c>
      <c r="S224" s="18">
        <v>2.04</v>
      </c>
      <c r="T224" s="18">
        <v>0.2</v>
      </c>
      <c r="U224" s="18">
        <v>0</v>
      </c>
      <c r="V224" s="18">
        <v>0</v>
      </c>
      <c r="W224" s="18">
        <v>0</v>
      </c>
      <c r="X224" s="18">
        <v>1.8399999999999999</v>
      </c>
      <c r="Y224" s="18">
        <v>1.7999999999999998</v>
      </c>
      <c r="Z224" s="20">
        <f t="shared" si="780"/>
        <v>1.8</v>
      </c>
      <c r="AA224" s="18">
        <v>0.22</v>
      </c>
      <c r="AB224" s="18">
        <v>0</v>
      </c>
      <c r="AC224" s="18">
        <v>0</v>
      </c>
      <c r="AD224" s="18">
        <v>0</v>
      </c>
      <c r="AE224" s="18">
        <v>0</v>
      </c>
      <c r="AF224" s="18">
        <v>0</v>
      </c>
      <c r="AG224" s="18">
        <v>1.4</v>
      </c>
      <c r="AH224" s="18">
        <v>1.4</v>
      </c>
      <c r="AI224" s="20">
        <f t="shared" si="781"/>
        <v>1.95</v>
      </c>
      <c r="AJ224" s="18">
        <v>0</v>
      </c>
      <c r="AK224" s="18">
        <v>0</v>
      </c>
      <c r="AL224" s="20">
        <f t="shared" si="782"/>
        <v>0</v>
      </c>
      <c r="AM224" s="18">
        <v>1.8399999999999999</v>
      </c>
      <c r="AN224" s="18">
        <v>1.4</v>
      </c>
      <c r="AO224" s="18">
        <v>0.15</v>
      </c>
      <c r="AP224" s="18">
        <v>0.22</v>
      </c>
      <c r="AQ224" s="18">
        <v>0</v>
      </c>
      <c r="AR224" s="18">
        <v>0</v>
      </c>
      <c r="AS224" s="18">
        <v>0</v>
      </c>
      <c r="AT224" s="18">
        <v>0</v>
      </c>
      <c r="AU224" s="18">
        <v>0</v>
      </c>
      <c r="AV224" s="18">
        <v>1</v>
      </c>
      <c r="AW224" s="18">
        <v>0</v>
      </c>
      <c r="AX224" s="18">
        <v>0</v>
      </c>
      <c r="AY224" s="18">
        <v>0</v>
      </c>
      <c r="AZ224" s="18">
        <v>0</v>
      </c>
      <c r="BA224" s="18">
        <v>0</v>
      </c>
      <c r="BB224" s="18">
        <v>0</v>
      </c>
      <c r="BC224" s="18">
        <v>0</v>
      </c>
      <c r="BD224" s="18">
        <v>0</v>
      </c>
      <c r="BE224" s="18">
        <v>1</v>
      </c>
      <c r="BF224" s="18">
        <v>0</v>
      </c>
      <c r="BG224" s="18">
        <v>0</v>
      </c>
      <c r="BH224" s="18">
        <v>0</v>
      </c>
      <c r="BI224" s="18">
        <v>0</v>
      </c>
      <c r="BJ224" s="18">
        <v>0</v>
      </c>
      <c r="BK224" s="18">
        <v>0</v>
      </c>
      <c r="BL224" s="18">
        <v>0</v>
      </c>
      <c r="BM224" s="18">
        <v>0</v>
      </c>
      <c r="BN224" s="18">
        <v>0</v>
      </c>
      <c r="BO224" s="18">
        <v>0</v>
      </c>
      <c r="BP224" s="18">
        <v>0</v>
      </c>
      <c r="BQ224" s="18">
        <v>0</v>
      </c>
      <c r="BR224" s="18">
        <v>0</v>
      </c>
      <c r="BS224" s="18">
        <v>0</v>
      </c>
      <c r="BT224" s="18">
        <v>0</v>
      </c>
      <c r="BU224" s="18">
        <v>0</v>
      </c>
      <c r="BV224" s="18">
        <v>0</v>
      </c>
      <c r="BW224" s="18">
        <v>0</v>
      </c>
      <c r="BX224" s="18">
        <v>0</v>
      </c>
      <c r="BY224" s="18">
        <v>0</v>
      </c>
      <c r="BZ224" s="18">
        <v>0</v>
      </c>
      <c r="CA224" s="16" t="e">
        <f>_xlfn.IFNA(IF(RIGHT(D224,2)="=G",0,INDEX(#REF!,MATCH(E224,#REF!,0))),0)</f>
        <v>#REF!</v>
      </c>
      <c r="CB224" s="16" t="s">
        <v>776</v>
      </c>
      <c r="CC224" s="18">
        <v>0</v>
      </c>
      <c r="CD224" s="18">
        <v>0</v>
      </c>
      <c r="CE224" s="18">
        <v>1.84</v>
      </c>
      <c r="CF224" s="18">
        <v>0.9</v>
      </c>
      <c r="CG224" s="18">
        <v>0.12</v>
      </c>
      <c r="CH224" s="18">
        <v>2</v>
      </c>
      <c r="CI224" s="16" t="s">
        <v>98</v>
      </c>
      <c r="CJ224" s="18">
        <v>0</v>
      </c>
      <c r="CK224" s="20">
        <f t="shared" si="648"/>
        <v>1.36</v>
      </c>
      <c r="CL224" s="20">
        <f t="shared" si="783"/>
        <v>1.36</v>
      </c>
      <c r="CM224" s="18">
        <v>19.77</v>
      </c>
      <c r="CN224" s="18">
        <v>24.48</v>
      </c>
      <c r="CO224" s="18">
        <v>23.641000000000002</v>
      </c>
      <c r="CP224" s="22">
        <f t="shared" si="649"/>
        <v>23.64</v>
      </c>
      <c r="CQ224" s="22">
        <f t="shared" si="650"/>
        <v>22.28</v>
      </c>
      <c r="CR224" s="22">
        <f t="shared" si="784"/>
        <v>1.36</v>
      </c>
      <c r="CS224" s="22">
        <f t="shared" si="651"/>
        <v>22.38</v>
      </c>
      <c r="CT224" s="22">
        <f t="shared" si="652"/>
        <v>22.58</v>
      </c>
      <c r="CU224" s="18">
        <v>22.58</v>
      </c>
      <c r="CV224" s="22">
        <f t="shared" si="785"/>
        <v>1.8</v>
      </c>
      <c r="CW224" s="22">
        <f t="shared" si="653"/>
        <v>0</v>
      </c>
      <c r="CX224" s="22">
        <f t="shared" si="654"/>
        <v>0</v>
      </c>
      <c r="CY224" s="22">
        <f t="shared" si="655"/>
        <v>24.33</v>
      </c>
      <c r="CZ224" s="22">
        <f t="shared" si="656"/>
        <v>24.48</v>
      </c>
      <c r="DA224" s="18">
        <v>24.48</v>
      </c>
      <c r="DB224" s="20">
        <f t="shared" si="786"/>
        <v>2.2000000000000002</v>
      </c>
      <c r="DC224" s="20">
        <f t="shared" si="787"/>
        <v>0.84</v>
      </c>
      <c r="DD224" s="20">
        <f t="shared" si="788"/>
        <v>1.3600000000000003</v>
      </c>
      <c r="DE224" s="20">
        <f t="shared" si="657"/>
        <v>0.1</v>
      </c>
      <c r="DF224" s="20">
        <f t="shared" si="658"/>
        <v>0.2</v>
      </c>
      <c r="DG224" s="20">
        <f t="shared" si="659"/>
        <v>1.06</v>
      </c>
      <c r="DH224" s="20">
        <f t="shared" si="660"/>
        <v>0</v>
      </c>
      <c r="DI224" s="20">
        <f t="shared" si="661"/>
        <v>0</v>
      </c>
      <c r="DJ224" s="20">
        <f t="shared" si="662"/>
        <v>0</v>
      </c>
      <c r="DK224" s="20">
        <f t="shared" si="789"/>
        <v>1.36</v>
      </c>
      <c r="DL224" s="20">
        <f t="shared" si="790"/>
        <v>0</v>
      </c>
      <c r="DM224" s="20">
        <f t="shared" si="791"/>
        <v>0</v>
      </c>
      <c r="DN224" s="20">
        <f t="shared" si="792"/>
        <v>0</v>
      </c>
      <c r="DO224" s="18">
        <v>2.44</v>
      </c>
      <c r="DP224" s="18">
        <v>0</v>
      </c>
      <c r="DQ224" s="18">
        <v>1</v>
      </c>
      <c r="DR224" s="18">
        <v>1</v>
      </c>
      <c r="DS224" s="25">
        <f t="shared" si="793"/>
        <v>2.44</v>
      </c>
      <c r="DT224" s="25">
        <f t="shared" si="794"/>
        <v>0</v>
      </c>
      <c r="DU224" s="25">
        <f t="shared" si="795"/>
        <v>3.32</v>
      </c>
      <c r="DV224" s="25">
        <f t="shared" si="796"/>
        <v>0</v>
      </c>
      <c r="DW224" s="25">
        <f t="shared" si="797"/>
        <v>3.32</v>
      </c>
      <c r="DX224" s="25">
        <f t="shared" si="798"/>
        <v>7.44</v>
      </c>
      <c r="DY224" s="25">
        <f t="shared" si="799"/>
        <v>0</v>
      </c>
      <c r="DZ224" s="25">
        <f t="shared" si="800"/>
        <v>7.44</v>
      </c>
      <c r="EA224" s="25">
        <f t="shared" si="801"/>
        <v>4.92</v>
      </c>
      <c r="EB224" s="25">
        <f t="shared" si="802"/>
        <v>0</v>
      </c>
      <c r="EC224" s="25">
        <f t="shared" si="803"/>
        <v>4.92</v>
      </c>
      <c r="ED224" s="25">
        <f t="shared" si="804"/>
        <v>2.52</v>
      </c>
      <c r="EE224" s="25">
        <f t="shared" si="804"/>
        <v>0</v>
      </c>
      <c r="EF224" s="25">
        <f t="shared" si="805"/>
        <v>2.52</v>
      </c>
      <c r="EG224" s="25">
        <f t="shared" si="806"/>
        <v>4.92</v>
      </c>
      <c r="EH224" s="25">
        <f t="shared" si="806"/>
        <v>0</v>
      </c>
      <c r="EI224" s="25">
        <f t="shared" si="807"/>
        <v>4.92</v>
      </c>
      <c r="EJ224" s="18">
        <v>404.1</v>
      </c>
      <c r="EK224" s="18">
        <v>455.39</v>
      </c>
      <c r="EL224" s="18" t="s">
        <v>1024</v>
      </c>
      <c r="EM224" s="18" t="s">
        <v>1025</v>
      </c>
      <c r="EN224" s="16" t="s">
        <v>774</v>
      </c>
      <c r="EO224" s="16" t="s">
        <v>132</v>
      </c>
      <c r="EP224" s="16" t="e">
        <f>IF(OR(EN224="Cống tròn",EN224="Cống hộp",EN224="Ống nhựa"),INDEX(#REF!,MATCH(E224,#REF!,0)),IF(OR(EN224="Rãnh xây",EN224="Rãnh bê tông"),INDEX(#REF!,MATCH(E224,#REF!,0)),0))</f>
        <v>#REF!</v>
      </c>
      <c r="EQ224" s="18">
        <v>49.889999999999958</v>
      </c>
      <c r="ER224" s="18">
        <v>1</v>
      </c>
      <c r="ES224" s="25">
        <f t="shared" si="808"/>
        <v>50</v>
      </c>
      <c r="ET224" s="1" t="e">
        <f>_xlfn.IFNA(IF(EN224="Cống tròn",INDEX(#REF!,MATCH(E224,#REF!,0)),IF(EN224="Cống hộp",INDEX(#REF!,MATCH(E224,#REF!,0)),EU224&amp;" ,"&amp;EV224)),0)</f>
        <v>#REF!</v>
      </c>
      <c r="EU224" s="16" t="s">
        <v>769</v>
      </c>
      <c r="EV224" s="16" t="s">
        <v>775</v>
      </c>
      <c r="EW224" s="16" t="e">
        <f>_xlfn.IFNA(INDEX(#REF!,MATCH(E224,#REF!,0)),0)</f>
        <v>#REF!</v>
      </c>
      <c r="EX224" s="16"/>
      <c r="EY224" s="18">
        <v>0</v>
      </c>
      <c r="EZ224" s="18">
        <v>0</v>
      </c>
      <c r="FA224" s="18">
        <v>0</v>
      </c>
      <c r="FB224" s="19">
        <v>0</v>
      </c>
      <c r="FC224" s="19">
        <v>0</v>
      </c>
      <c r="FD224" s="25">
        <f t="shared" si="663"/>
        <v>0</v>
      </c>
      <c r="FE224" s="25">
        <f t="shared" si="809"/>
        <v>0</v>
      </c>
      <c r="FF224" s="18">
        <v>0.1</v>
      </c>
      <c r="FG224" s="18">
        <v>2</v>
      </c>
      <c r="FH224" s="18">
        <v>1</v>
      </c>
      <c r="FI224" s="25">
        <f t="shared" si="810"/>
        <v>1.2</v>
      </c>
      <c r="FJ224" s="18">
        <v>0</v>
      </c>
      <c r="FK224" s="18">
        <v>0</v>
      </c>
      <c r="FL224" s="18">
        <v>0.2</v>
      </c>
      <c r="FM224" s="18">
        <v>1.4</v>
      </c>
      <c r="FN224" s="18">
        <v>0</v>
      </c>
      <c r="FO224" s="25">
        <f t="shared" si="811"/>
        <v>1.4</v>
      </c>
      <c r="FP224" s="18">
        <v>1.4999999999999999E-2</v>
      </c>
      <c r="FQ224" s="18">
        <v>1</v>
      </c>
      <c r="FR224" s="25">
        <f t="shared" si="664"/>
        <v>49</v>
      </c>
      <c r="FS224" s="25">
        <f t="shared" si="665"/>
        <v>0.72</v>
      </c>
      <c r="FT224" s="25">
        <f t="shared" si="666"/>
        <v>49.72</v>
      </c>
      <c r="FU224" s="25">
        <f t="shared" si="667"/>
        <v>-0.16999999999995907</v>
      </c>
      <c r="FV224" s="25" t="str">
        <f t="shared" si="812"/>
        <v>Thêm 01</v>
      </c>
      <c r="FW224" s="25">
        <f t="shared" si="813"/>
        <v>0.85</v>
      </c>
      <c r="FX224" s="16"/>
      <c r="FY224" s="16"/>
      <c r="FZ224" s="16"/>
      <c r="GA224" s="16"/>
      <c r="GB224" s="19">
        <v>0</v>
      </c>
      <c r="GC224" s="19">
        <v>0</v>
      </c>
      <c r="GD224" s="19">
        <v>0</v>
      </c>
      <c r="GE224" s="19">
        <v>0</v>
      </c>
      <c r="GF224" s="19">
        <v>0</v>
      </c>
      <c r="GG224" s="19">
        <v>0</v>
      </c>
      <c r="GH224" s="19">
        <v>0</v>
      </c>
      <c r="GI224" s="19">
        <v>0</v>
      </c>
      <c r="GJ224" s="19">
        <v>0</v>
      </c>
      <c r="GK224" s="19">
        <v>0</v>
      </c>
      <c r="GL224" s="25">
        <f t="shared" si="668"/>
        <v>0</v>
      </c>
      <c r="GM224" s="25">
        <f t="shared" si="814"/>
        <v>0</v>
      </c>
      <c r="GN224" s="19">
        <v>0</v>
      </c>
      <c r="GO224" s="19">
        <v>0</v>
      </c>
      <c r="GP224" s="19">
        <v>0</v>
      </c>
      <c r="GQ224" s="19">
        <v>0</v>
      </c>
      <c r="GR224" s="1" t="e">
        <f>_xlfn.IFNA(INDEX(#REF!,MATCH(E224,#REF!,0)),0)</f>
        <v>#REF!</v>
      </c>
      <c r="GS224" s="16"/>
      <c r="GT224" s="18">
        <v>0</v>
      </c>
      <c r="GU224" s="18">
        <v>0</v>
      </c>
      <c r="GV224" s="18">
        <v>0</v>
      </c>
      <c r="GW224" s="18">
        <v>0</v>
      </c>
      <c r="GX224" s="25">
        <f t="shared" si="669"/>
        <v>0</v>
      </c>
      <c r="GY224" s="25">
        <f t="shared" si="670"/>
        <v>0</v>
      </c>
      <c r="GZ224" s="25">
        <f t="shared" si="815"/>
        <v>0</v>
      </c>
      <c r="HA224" s="1" t="e" cm="1">
        <f t="array" ref="HA224">INDEX(#REF!,MATCH(EJ224&amp;EK224&amp;HD224&amp;HE224&amp;HF224,#REF!&amp;#REF!&amp;#REF!&amp;#REF!&amp;#REF!,0))</f>
        <v>#REF!</v>
      </c>
      <c r="HB224" s="16"/>
      <c r="HC224" s="25">
        <f t="shared" si="816"/>
        <v>0</v>
      </c>
      <c r="HD224" s="18">
        <v>0</v>
      </c>
      <c r="HE224" s="18">
        <v>0</v>
      </c>
      <c r="HF224" s="18">
        <v>0</v>
      </c>
      <c r="HG224" s="1" t="e" cm="1">
        <f t="array" ref="HG224">INDEX(#REF!,MATCH(EJ224&amp;EK224&amp;HJ224&amp;HK224&amp;HL224,#REF!&amp;#REF!&amp;#REF!&amp;#REF!&amp;#REF!,0))</f>
        <v>#REF!</v>
      </c>
      <c r="HH224" s="16"/>
      <c r="HI224" s="25">
        <f t="shared" si="817"/>
        <v>0</v>
      </c>
      <c r="HJ224" s="25">
        <f t="shared" si="818"/>
        <v>0</v>
      </c>
      <c r="HK224" s="19">
        <v>0</v>
      </c>
      <c r="HL224" s="19">
        <v>0</v>
      </c>
      <c r="HM224" s="18">
        <v>0.01</v>
      </c>
      <c r="HN224" s="18">
        <v>1</v>
      </c>
      <c r="HO224" s="25">
        <f t="shared" si="819"/>
        <v>0</v>
      </c>
      <c r="HP224" s="25">
        <f t="shared" si="820"/>
        <v>0</v>
      </c>
      <c r="HQ224" s="25">
        <f t="shared" si="821"/>
        <v>0</v>
      </c>
      <c r="HR224" s="25">
        <f t="shared" si="822"/>
        <v>0</v>
      </c>
      <c r="HS224" s="25">
        <f t="shared" si="823"/>
        <v>0</v>
      </c>
      <c r="HT224" s="19">
        <v>0</v>
      </c>
      <c r="HU224" s="19">
        <v>0</v>
      </c>
      <c r="HV224" s="19">
        <v>0</v>
      </c>
      <c r="HW224" s="25">
        <f t="shared" si="824"/>
        <v>0</v>
      </c>
      <c r="HX224" s="19">
        <v>0</v>
      </c>
      <c r="HY224" s="19">
        <v>0</v>
      </c>
      <c r="HZ224" s="18">
        <v>23.64</v>
      </c>
      <c r="IA224" s="20">
        <f>ROUND(IF(EN224="Cống tròn",IF(EN224="Cống tròn",IF(EU224="Không có móng",IQ224-FF224,IF(EU224="Đế",IP224-FN224,IF(OR(EU224="Móng bê tông",EU224="Móng bê tông kết hợp đế"),II224-FJ224,0))),0),IF(EN224="Cống hộp",IF(AND(EN224="Cống hộp",EU224="Không có móng"),IQ224-GF224,IF(AND(EN224="Cống hộp",EU224="Móng bê tông"),IJ224-GB224,0)),IF(OR(EN224="Rãnh xây",EN224="Rãnh bê tông"),IF(OR(EN224="Rãnh xây",EN224="Rãnh bê tông"),IK224-GB224,0),IF(EN224="Ống nhựa",IF(AND(EN224="Ống nhựa",EU224="Không đắp cát"),IQ224-HT224,IF(AND(EN224="Ống nhựa",EU224="Đắp cát"),IH224-HX224,0)),IF(EN224="Rãnh thang",IF(EN224="Rãnh thang",IF(EU224="Móng bê tông",#REF!-#REF!,IQ224),0),0))))),2)</f>
        <v>22.58</v>
      </c>
      <c r="IB224" s="20">
        <f t="shared" si="825"/>
        <v>1.0600000000000023</v>
      </c>
      <c r="IC224" s="20">
        <f t="shared" si="671"/>
        <v>22.58</v>
      </c>
      <c r="ID224" s="20">
        <f t="shared" si="672"/>
        <v>0</v>
      </c>
      <c r="IE224" s="20">
        <f t="shared" si="673"/>
        <v>0</v>
      </c>
      <c r="IF224" s="20">
        <f t="shared" si="674"/>
        <v>0</v>
      </c>
      <c r="IG224" s="20">
        <f>IF(EN224="Rãnh thang",IF(AND(EN224="Rãnh thang",EU224="Móng bê tông"),IQ224-#REF!,0),IF(EN224="Ống nhựa",IF(AND(EN224="Ống nhựa",EU224="Đắp cát"),IQ224-HT224,0),IF(EN224="Cống tròn",IF(EN224="Cống tròn",IF(OR(EU224="Móng bê tông",EU224="Móng bê tông kết hợp đế"),IM224-FL224,0),0),IF(EN224="Cống hộp",IF(AND(EN224="Cống hộp",EU224="Móng bê tông"),IN224-GD224,0),IF(OR(EN224="Rãnh xây",EN224="Rãnh bê tông"),IF(AND(EN224="Rãnh xây",EU224="Móng bê tông"),IO224-GD224,IF(AND(EN224="Rãnh bê tông",EU224="Móng bê tông"),IO224-GD224,0)),0)))))</f>
        <v>22.58</v>
      </c>
      <c r="IH224" s="20">
        <f t="shared" si="675"/>
        <v>0</v>
      </c>
      <c r="II224" s="20">
        <f t="shared" si="676"/>
        <v>22.58</v>
      </c>
      <c r="IJ224" s="20">
        <f t="shared" si="677"/>
        <v>0</v>
      </c>
      <c r="IK224" s="20">
        <f t="shared" si="678"/>
        <v>0</v>
      </c>
      <c r="IL224" s="20">
        <f t="shared" si="679"/>
        <v>22.779999999999998</v>
      </c>
      <c r="IM224" s="20">
        <f t="shared" si="680"/>
        <v>22.779999999999998</v>
      </c>
      <c r="IN224" s="20">
        <f t="shared" si="681"/>
        <v>0</v>
      </c>
      <c r="IO224" s="20">
        <f t="shared" si="682"/>
        <v>0</v>
      </c>
      <c r="IP224" s="20">
        <f t="shared" si="683"/>
        <v>0</v>
      </c>
      <c r="IQ224" s="18">
        <v>22.88</v>
      </c>
      <c r="IR224" s="25">
        <f t="shared" si="826"/>
        <v>0</v>
      </c>
      <c r="IS224" s="25">
        <f t="shared" si="684"/>
        <v>0</v>
      </c>
      <c r="IT224" s="25">
        <f t="shared" si="685"/>
        <v>0</v>
      </c>
      <c r="IU224" s="25">
        <f>ROUND(IF(EN224="Cống tròn",IF(EN224="Cống tròn",IV224+FF224,0),IF(EN224="Cống hộp",IF(EN224="Cống hộp",IV224+GP224,0),IF(OR(EN224="Rãnh xây",EN224="Rãnh bê tông"),IF(OR(EN224="Rãnh xây",EN224="Rãnh bê tông"),IV224+GP224,0),IF(EN224="ống nhựa",IF(EN224="Ống nhựa",IV224+HT224,0),IF(EN224="Rãnh thang",IF(EN224="Rãnh thang",IQ224+#REF!,0),0))))),2)</f>
        <v>23.93</v>
      </c>
      <c r="IV224" s="18">
        <v>23.83</v>
      </c>
      <c r="IW224" s="25">
        <f t="shared" si="686"/>
        <v>23.93</v>
      </c>
      <c r="IX224" s="25">
        <f t="shared" si="687"/>
        <v>0</v>
      </c>
      <c r="IY224" s="25">
        <f t="shared" si="688"/>
        <v>0</v>
      </c>
      <c r="IZ224" s="25">
        <f t="shared" si="689"/>
        <v>0</v>
      </c>
      <c r="JA224" s="25">
        <f t="shared" si="690"/>
        <v>0</v>
      </c>
      <c r="JB224" s="18">
        <v>23.59</v>
      </c>
      <c r="JC224" s="20">
        <f>ROUND(IF(EN224="Cống tròn",IF(EN224="Cống tròn",IF(EU224="Không có móng",JS224-FF224,IF(EU224="Đế",JR224-FN224,IF(OR(EU224="Móng bê tông",EU224="Móng bê tông kết hợp đế"),JK224-FJ224,0))),0),IF(EN224="Cống hộp",IF(AND(EN224="Cống hộp",EU224="Không có móng"),JS224-GF224,IF(AND(EN224="Cống hộp",EU224="Móng bê tông"),JL224-GB224,0)),IF(OR(EN224="Rãnh xây",EN224="Rãnh bê tông"),IF(OR(EN224="Rãnh xây",EN224="Rãnh bê tông"),JM224-GB224,0),IF(EN224="Ống nhựa",IF(AND(EN224="Ống nhựa",EU224="Không đắp cát"),JS224-HT224,IF(AND(EN224="Ống nhựa",EU224="Đắp cát"),JJ224-HX224,0)),IF(EN224="Rãnh thang",IF(EN224="Rãnh thang",IF(EU224="Móng bê tông",#REF!-#REF!,JS224),0),0))))),2)</f>
        <v>22.53</v>
      </c>
      <c r="JD224" s="20">
        <f t="shared" si="827"/>
        <v>1.0599999999999987</v>
      </c>
      <c r="JE224" s="20">
        <f t="shared" si="691"/>
        <v>22.529999999999998</v>
      </c>
      <c r="JF224" s="20">
        <f t="shared" si="692"/>
        <v>0</v>
      </c>
      <c r="JG224" s="20">
        <f t="shared" si="693"/>
        <v>0</v>
      </c>
      <c r="JH224" s="20">
        <f t="shared" si="694"/>
        <v>0</v>
      </c>
      <c r="JI224" s="20">
        <f>IF(EN224="Rãnh thang",IF(AND(EN224="Rãnh thang",EU224="Móng bê tông"),JS224-#REF!,0),IF(EN224="Ống nhựa",IF(AND(EN224="Ống nhựa",EU224="Đắp cát"),JS224-HT224,0),IF(EN224="Cống tròn",IF(EN224="Cống tròn",IF(OR(EU224="Móng bê tông",EU224="Móng bê tông kết hợp đế"),JO224-FL224,0),0),IF(EN224="Cống hộp",IF(AND(EN224="Cống hộp",EU224="Móng bê tông"),JP224-GD224,0),IF(OR(EN224="Rãnh xây",EN224="Rãnh bê tông"),IF(AND(EN224="Rãnh xây",EU224="Móng bê tông"),JQ224-GD224,IF(AND(EN224="Rãnh bê tông",EU224="Móng bê tông"),JQ224-GD224,0)),0)))))</f>
        <v>22.529999999999998</v>
      </c>
      <c r="JJ224" s="20">
        <f t="shared" si="695"/>
        <v>0</v>
      </c>
      <c r="JK224" s="20">
        <f t="shared" si="696"/>
        <v>22.529999999999998</v>
      </c>
      <c r="JL224" s="20">
        <f t="shared" si="697"/>
        <v>0</v>
      </c>
      <c r="JM224" s="20">
        <f t="shared" si="698"/>
        <v>0</v>
      </c>
      <c r="JN224" s="20">
        <f t="shared" si="699"/>
        <v>22.729999999999997</v>
      </c>
      <c r="JO224" s="20">
        <f t="shared" si="700"/>
        <v>22.729999999999997</v>
      </c>
      <c r="JP224" s="20">
        <f t="shared" si="701"/>
        <v>0</v>
      </c>
      <c r="JQ224" s="20">
        <f t="shared" si="702"/>
        <v>0</v>
      </c>
      <c r="JR224" s="20">
        <f t="shared" si="703"/>
        <v>0</v>
      </c>
      <c r="JS224" s="26">
        <v>22.83</v>
      </c>
      <c r="JT224" s="25">
        <f t="shared" si="828"/>
        <v>0</v>
      </c>
      <c r="JU224" s="25">
        <f t="shared" si="704"/>
        <v>0</v>
      </c>
      <c r="JV224" s="25">
        <f t="shared" si="705"/>
        <v>0</v>
      </c>
      <c r="JW224" s="25">
        <f>ROUND(IF(EN224="Cống tròn",IF(EN224="Cống tròn",JX224+FF224,0),IF(EN224="Cống hộp",IF(EN224="Cống hộp",JX224+GP224,0),IF(OR(EN224="Rãnh xây",EN224="Rãnh bê tông"),IF(OR(EN224="Rãnh xây",EN224="Rãnh bê tông"),JX224+GP224,0),IF(EN224="ống nhựa",IF(EN224="Ống nhựa",JX224+HT224,0),IF(EN224="Rãnh thang",IF(EN224="Rãnh thang",JS224+#REF!,0),0))))),2)</f>
        <v>23.93</v>
      </c>
      <c r="JX224" s="27">
        <v>23.83</v>
      </c>
      <c r="JY224" s="25">
        <f t="shared" si="706"/>
        <v>23.93</v>
      </c>
      <c r="JZ224" s="25">
        <f t="shared" si="707"/>
        <v>0</v>
      </c>
      <c r="KA224" s="25">
        <f t="shared" si="708"/>
        <v>0</v>
      </c>
      <c r="KB224" s="25">
        <f t="shared" si="709"/>
        <v>0</v>
      </c>
      <c r="KC224" s="25">
        <f t="shared" si="710"/>
        <v>0</v>
      </c>
      <c r="KD224" s="28" t="s">
        <v>98</v>
      </c>
      <c r="KE224" s="27">
        <v>0</v>
      </c>
      <c r="KF224" s="25">
        <f t="shared" si="711"/>
        <v>1.0600000000000023</v>
      </c>
      <c r="KG224" s="25">
        <f t="shared" si="829"/>
        <v>1.0600000000000023</v>
      </c>
      <c r="KH224" s="27">
        <v>0</v>
      </c>
      <c r="KI224" s="25">
        <f t="shared" si="712"/>
        <v>1.0599999999999987</v>
      </c>
      <c r="KJ224" s="25">
        <f t="shared" si="830"/>
        <v>1.0599999999999987</v>
      </c>
      <c r="KK224" s="25">
        <f t="shared" si="713"/>
        <v>0</v>
      </c>
      <c r="KL224" s="25">
        <f t="shared" si="714"/>
        <v>0</v>
      </c>
      <c r="KM224" s="25">
        <f t="shared" si="831"/>
        <v>0</v>
      </c>
      <c r="KN224" s="25">
        <f t="shared" si="715"/>
        <v>0</v>
      </c>
      <c r="KO224" s="25">
        <f t="shared" si="716"/>
        <v>0</v>
      </c>
      <c r="KP224" s="25">
        <f t="shared" si="832"/>
        <v>0</v>
      </c>
      <c r="KQ224" s="25">
        <f t="shared" si="717"/>
        <v>0.2</v>
      </c>
      <c r="KR224" s="25">
        <f t="shared" si="718"/>
        <v>0.2</v>
      </c>
      <c r="KS224" s="25">
        <f t="shared" si="833"/>
        <v>0.2</v>
      </c>
      <c r="KT224" s="25">
        <f t="shared" si="719"/>
        <v>0</v>
      </c>
      <c r="KU224" s="25">
        <f t="shared" si="720"/>
        <v>0</v>
      </c>
      <c r="KV224" s="25">
        <f t="shared" si="834"/>
        <v>0</v>
      </c>
      <c r="KW224" s="25">
        <f t="shared" si="721"/>
        <v>0</v>
      </c>
      <c r="KX224" s="25">
        <f t="shared" si="722"/>
        <v>0</v>
      </c>
      <c r="KY224" s="25">
        <f t="shared" si="835"/>
        <v>0</v>
      </c>
      <c r="KZ224" s="25">
        <f t="shared" si="723"/>
        <v>0</v>
      </c>
      <c r="LA224" s="25">
        <f t="shared" si="724"/>
        <v>0</v>
      </c>
      <c r="LB224" s="25">
        <f t="shared" si="836"/>
        <v>0</v>
      </c>
      <c r="LC224" s="25">
        <f t="shared" si="725"/>
        <v>0.86000000000000232</v>
      </c>
      <c r="LD224" s="25">
        <f t="shared" si="726"/>
        <v>0.85999999999999877</v>
      </c>
      <c r="LE224" s="25">
        <f t="shared" si="837"/>
        <v>0.86000000000000054</v>
      </c>
      <c r="LF224" s="25">
        <f t="shared" si="727"/>
        <v>0</v>
      </c>
      <c r="LG224" s="25">
        <f t="shared" si="728"/>
        <v>0</v>
      </c>
      <c r="LH224" s="25">
        <f t="shared" si="838"/>
        <v>0</v>
      </c>
      <c r="LI224" s="25">
        <f t="shared" si="729"/>
        <v>0</v>
      </c>
      <c r="LJ224" s="25">
        <f t="shared" si="730"/>
        <v>0</v>
      </c>
      <c r="LK224" s="25">
        <f t="shared" si="839"/>
        <v>0</v>
      </c>
      <c r="LL224" s="25">
        <f t="shared" si="731"/>
        <v>0</v>
      </c>
      <c r="LM224" s="25">
        <f t="shared" si="732"/>
        <v>0</v>
      </c>
      <c r="LN224" s="25">
        <f t="shared" si="840"/>
        <v>0</v>
      </c>
      <c r="LO224" s="25">
        <f t="shared" si="733"/>
        <v>0</v>
      </c>
      <c r="LP224" s="25">
        <f t="shared" si="734"/>
        <v>0</v>
      </c>
      <c r="LQ224" s="25">
        <f t="shared" si="841"/>
        <v>0</v>
      </c>
      <c r="LR224" s="25">
        <f t="shared" si="735"/>
        <v>0</v>
      </c>
      <c r="LS224" s="25">
        <f t="shared" si="736"/>
        <v>0</v>
      </c>
      <c r="LT224" s="25">
        <f t="shared" si="842"/>
        <v>0</v>
      </c>
      <c r="LU224" s="25">
        <f t="shared" si="737"/>
        <v>0</v>
      </c>
      <c r="LV224" s="25">
        <f t="shared" si="738"/>
        <v>0</v>
      </c>
      <c r="LW224" s="25">
        <f t="shared" si="843"/>
        <v>0</v>
      </c>
      <c r="LX224" s="25">
        <f t="shared" si="739"/>
        <v>0</v>
      </c>
      <c r="LY224" s="25">
        <f t="shared" si="740"/>
        <v>0</v>
      </c>
      <c r="LZ224" s="25">
        <f t="shared" si="844"/>
        <v>0</v>
      </c>
      <c r="MA224" s="25">
        <f t="shared" si="741"/>
        <v>0</v>
      </c>
      <c r="MB224" s="25">
        <f t="shared" si="742"/>
        <v>0</v>
      </c>
      <c r="MC224" s="25">
        <f t="shared" si="845"/>
        <v>0</v>
      </c>
      <c r="MD224" s="25">
        <f t="shared" si="743"/>
        <v>0</v>
      </c>
      <c r="ME224" s="25">
        <f t="shared" si="744"/>
        <v>0</v>
      </c>
      <c r="MF224" s="25">
        <f t="shared" si="846"/>
        <v>0</v>
      </c>
      <c r="MG224" s="25">
        <f t="shared" si="745"/>
        <v>0</v>
      </c>
      <c r="MH224" s="25">
        <f t="shared" si="746"/>
        <v>0</v>
      </c>
      <c r="MI224" s="25">
        <f t="shared" si="847"/>
        <v>0</v>
      </c>
      <c r="MJ224" s="25">
        <f t="shared" si="747"/>
        <v>0</v>
      </c>
      <c r="MK224" s="25">
        <f t="shared" si="748"/>
        <v>0</v>
      </c>
      <c r="ML224" s="25">
        <f t="shared" si="848"/>
        <v>0</v>
      </c>
      <c r="MM224" s="25">
        <f t="shared" si="749"/>
        <v>0</v>
      </c>
      <c r="MN224" s="25">
        <f t="shared" si="750"/>
        <v>0</v>
      </c>
      <c r="MO224" s="25">
        <f t="shared" si="849"/>
        <v>0</v>
      </c>
      <c r="MP224" s="25">
        <f t="shared" si="751"/>
        <v>0</v>
      </c>
      <c r="MQ224" s="25">
        <f t="shared" si="752"/>
        <v>0</v>
      </c>
      <c r="MR224" s="25">
        <f t="shared" si="850"/>
        <v>0</v>
      </c>
      <c r="MS224" s="29">
        <v>1.4</v>
      </c>
      <c r="MT224" s="29">
        <v>0</v>
      </c>
      <c r="MU224" s="29">
        <v>1</v>
      </c>
      <c r="MV224" s="29">
        <v>1</v>
      </c>
      <c r="MW224" s="25">
        <f t="shared" si="753"/>
        <v>1.4</v>
      </c>
      <c r="MX224" s="25">
        <f t="shared" si="754"/>
        <v>1.48</v>
      </c>
      <c r="MY224" s="25">
        <f t="shared" si="755"/>
        <v>0</v>
      </c>
      <c r="MZ224" s="25">
        <f t="shared" si="756"/>
        <v>0</v>
      </c>
      <c r="NA224" s="25">
        <f t="shared" si="757"/>
        <v>1.4</v>
      </c>
      <c r="NB224" s="25">
        <f t="shared" si="758"/>
        <v>1.48</v>
      </c>
      <c r="NC224" s="25">
        <f t="shared" si="759"/>
        <v>0</v>
      </c>
      <c r="ND224" s="25">
        <f t="shared" si="760"/>
        <v>0</v>
      </c>
      <c r="NE224" s="25">
        <f t="shared" si="851"/>
        <v>1.4</v>
      </c>
      <c r="NF224" s="25">
        <f t="shared" si="851"/>
        <v>1.48</v>
      </c>
      <c r="NG224" s="25">
        <f t="shared" si="851"/>
        <v>0</v>
      </c>
      <c r="NH224" s="25">
        <f t="shared" si="851"/>
        <v>0</v>
      </c>
      <c r="NI224" s="25">
        <f t="shared" si="761"/>
        <v>73.84</v>
      </c>
      <c r="NJ224" s="25">
        <f t="shared" si="762"/>
        <v>0</v>
      </c>
      <c r="NK224" s="25">
        <f t="shared" si="763"/>
        <v>73.84</v>
      </c>
      <c r="NL224" s="25">
        <f t="shared" si="764"/>
        <v>42.93</v>
      </c>
      <c r="NM224" s="25">
        <f t="shared" si="765"/>
        <v>0</v>
      </c>
      <c r="NN224" s="25">
        <f t="shared" si="852"/>
        <v>42.93</v>
      </c>
      <c r="NO224" s="25">
        <f t="shared" si="766"/>
        <v>0</v>
      </c>
      <c r="NP224" s="25">
        <f t="shared" si="767"/>
        <v>0</v>
      </c>
      <c r="NQ224" s="25">
        <f t="shared" si="853"/>
        <v>0</v>
      </c>
      <c r="NR224" s="25">
        <f t="shared" si="768"/>
        <v>0</v>
      </c>
      <c r="NS224" s="25">
        <f t="shared" si="769"/>
        <v>0</v>
      </c>
      <c r="NT224" s="25">
        <f t="shared" si="854"/>
        <v>0</v>
      </c>
      <c r="NU224" s="25">
        <f t="shared" si="770"/>
        <v>0</v>
      </c>
      <c r="NV224" s="25">
        <f t="shared" si="771"/>
        <v>0</v>
      </c>
      <c r="NW224" s="25">
        <f t="shared" si="855"/>
        <v>0</v>
      </c>
      <c r="NX224" s="25">
        <f t="shared" si="856"/>
        <v>42.93</v>
      </c>
      <c r="NY224" s="25">
        <f t="shared" si="856"/>
        <v>0</v>
      </c>
      <c r="NZ224" s="25">
        <f t="shared" si="857"/>
        <v>42.93</v>
      </c>
      <c r="OA224" s="25">
        <f t="shared" si="858"/>
        <v>30.91</v>
      </c>
      <c r="OB224" s="25">
        <f t="shared" si="858"/>
        <v>0</v>
      </c>
      <c r="OC224" s="25">
        <f t="shared" si="859"/>
        <v>30.91</v>
      </c>
      <c r="OD224" s="25">
        <f t="shared" si="860"/>
        <v>42.93</v>
      </c>
      <c r="OE224" s="25">
        <f t="shared" si="860"/>
        <v>0</v>
      </c>
      <c r="OF224" s="25">
        <f t="shared" si="860"/>
        <v>42.93</v>
      </c>
      <c r="OG224" s="25">
        <f t="shared" si="772"/>
        <v>0</v>
      </c>
      <c r="OH224" s="25">
        <f t="shared" si="773"/>
        <v>0</v>
      </c>
      <c r="OI224" s="25">
        <f t="shared" si="774"/>
        <v>0</v>
      </c>
      <c r="OJ224" s="25">
        <f t="shared" si="775"/>
        <v>0</v>
      </c>
      <c r="OK224" s="25">
        <f t="shared" si="776"/>
        <v>0</v>
      </c>
      <c r="OL224" s="25">
        <f t="shared" si="777"/>
        <v>0</v>
      </c>
      <c r="OM224" s="25">
        <f t="shared" si="861"/>
        <v>0</v>
      </c>
      <c r="ON224" s="25">
        <f t="shared" si="861"/>
        <v>0</v>
      </c>
      <c r="OO224" s="25">
        <f t="shared" si="861"/>
        <v>0</v>
      </c>
      <c r="OP224" s="25">
        <f t="shared" si="778"/>
        <v>0</v>
      </c>
      <c r="OQ224" s="25">
        <f t="shared" si="779"/>
        <v>0</v>
      </c>
      <c r="OR224" s="25">
        <f t="shared" si="862"/>
        <v>0</v>
      </c>
      <c r="OS224" s="19">
        <v>537901.59</v>
      </c>
      <c r="OT224" s="19">
        <v>2371076.98</v>
      </c>
    </row>
    <row r="225" spans="1:410" ht="33" customHeight="1" x14ac:dyDescent="0.25">
      <c r="A225" s="18"/>
      <c r="B225" s="18" t="s">
        <v>1023</v>
      </c>
      <c r="C225" s="18">
        <v>455.39</v>
      </c>
      <c r="D225" s="16" t="e">
        <f>_xlfn.IFNA(INDEX(#REF!,MATCH(E225,#REF!,0)),0)</f>
        <v>#REF!</v>
      </c>
      <c r="E225" s="18" t="s">
        <v>1025</v>
      </c>
      <c r="F225" s="16" t="s">
        <v>765</v>
      </c>
      <c r="G225" s="16" t="s">
        <v>810</v>
      </c>
      <c r="H225" s="16" t="s">
        <v>767</v>
      </c>
      <c r="I225" s="16" t="s">
        <v>768</v>
      </c>
      <c r="J225" s="16" t="s">
        <v>811</v>
      </c>
      <c r="K225" s="16" t="s">
        <v>770</v>
      </c>
      <c r="L225" s="16" t="s">
        <v>771</v>
      </c>
      <c r="M225" s="18">
        <v>1.8399999999999999</v>
      </c>
      <c r="N225" s="18">
        <v>1.8399999999999999</v>
      </c>
      <c r="O225" s="18">
        <v>2.2399999999999998</v>
      </c>
      <c r="P225" s="18">
        <v>2.2399999999999998</v>
      </c>
      <c r="Q225" s="18">
        <v>0.1</v>
      </c>
      <c r="R225" s="18">
        <v>2.04</v>
      </c>
      <c r="S225" s="18">
        <v>2.04</v>
      </c>
      <c r="T225" s="18">
        <v>0.2</v>
      </c>
      <c r="U225" s="18">
        <v>0</v>
      </c>
      <c r="V225" s="18">
        <v>0</v>
      </c>
      <c r="W225" s="18">
        <v>0</v>
      </c>
      <c r="X225" s="18">
        <v>1.8399999999999999</v>
      </c>
      <c r="Y225" s="18">
        <v>1.7999999999999998</v>
      </c>
      <c r="Z225" s="20">
        <f t="shared" si="780"/>
        <v>1.8</v>
      </c>
      <c r="AA225" s="18">
        <v>0.22</v>
      </c>
      <c r="AB225" s="18">
        <v>0</v>
      </c>
      <c r="AC225" s="18">
        <v>0</v>
      </c>
      <c r="AD225" s="18">
        <v>0</v>
      </c>
      <c r="AE225" s="18">
        <v>0</v>
      </c>
      <c r="AF225" s="18">
        <v>0</v>
      </c>
      <c r="AG225" s="18">
        <v>1.4</v>
      </c>
      <c r="AH225" s="18">
        <v>1.4</v>
      </c>
      <c r="AI225" s="20">
        <f t="shared" si="781"/>
        <v>1.95</v>
      </c>
      <c r="AJ225" s="18">
        <v>0</v>
      </c>
      <c r="AK225" s="18">
        <v>0</v>
      </c>
      <c r="AL225" s="20">
        <f t="shared" si="782"/>
        <v>0</v>
      </c>
      <c r="AM225" s="18">
        <v>1.8399999999999999</v>
      </c>
      <c r="AN225" s="18">
        <v>1.4</v>
      </c>
      <c r="AO225" s="18">
        <v>0.15</v>
      </c>
      <c r="AP225" s="18">
        <v>0.22</v>
      </c>
      <c r="AQ225" s="18">
        <v>0</v>
      </c>
      <c r="AR225" s="18">
        <v>0</v>
      </c>
      <c r="AS225" s="18">
        <v>0</v>
      </c>
      <c r="AT225" s="18">
        <v>0</v>
      </c>
      <c r="AU225" s="18">
        <v>0</v>
      </c>
      <c r="AV225" s="18">
        <v>1</v>
      </c>
      <c r="AW225" s="18">
        <v>0</v>
      </c>
      <c r="AX225" s="18">
        <v>0</v>
      </c>
      <c r="AY225" s="18">
        <v>0</v>
      </c>
      <c r="AZ225" s="18">
        <v>0</v>
      </c>
      <c r="BA225" s="18">
        <v>0</v>
      </c>
      <c r="BB225" s="18">
        <v>0</v>
      </c>
      <c r="BC225" s="18">
        <v>0</v>
      </c>
      <c r="BD225" s="18">
        <v>0</v>
      </c>
      <c r="BE225" s="18">
        <v>2</v>
      </c>
      <c r="BF225" s="18">
        <v>0</v>
      </c>
      <c r="BG225" s="18">
        <v>0</v>
      </c>
      <c r="BH225" s="18">
        <v>0</v>
      </c>
      <c r="BI225" s="18">
        <v>0</v>
      </c>
      <c r="BJ225" s="18">
        <v>0</v>
      </c>
      <c r="BK225" s="18">
        <v>0</v>
      </c>
      <c r="BL225" s="18">
        <v>0</v>
      </c>
      <c r="BM225" s="18">
        <v>0</v>
      </c>
      <c r="BN225" s="18">
        <v>0</v>
      </c>
      <c r="BO225" s="18">
        <v>0</v>
      </c>
      <c r="BP225" s="18">
        <v>0</v>
      </c>
      <c r="BQ225" s="18">
        <v>0</v>
      </c>
      <c r="BR225" s="18">
        <v>0</v>
      </c>
      <c r="BS225" s="18">
        <v>0</v>
      </c>
      <c r="BT225" s="18">
        <v>0</v>
      </c>
      <c r="BU225" s="18">
        <v>0</v>
      </c>
      <c r="BV225" s="18">
        <v>0</v>
      </c>
      <c r="BW225" s="18">
        <v>0</v>
      </c>
      <c r="BX225" s="18">
        <v>0</v>
      </c>
      <c r="BY225" s="18">
        <v>0</v>
      </c>
      <c r="BZ225" s="18">
        <v>0</v>
      </c>
      <c r="CA225" s="16" t="e">
        <f>_xlfn.IFNA(IF(RIGHT(D225,2)="=G",0,INDEX(#REF!,MATCH(E225,#REF!,0))),0)</f>
        <v>#REF!</v>
      </c>
      <c r="CB225" s="16" t="s">
        <v>776</v>
      </c>
      <c r="CC225" s="18">
        <v>0</v>
      </c>
      <c r="CD225" s="18">
        <v>0</v>
      </c>
      <c r="CE225" s="18">
        <v>1.84</v>
      </c>
      <c r="CF225" s="18">
        <v>0.9</v>
      </c>
      <c r="CG225" s="18">
        <v>0.12</v>
      </c>
      <c r="CH225" s="18">
        <v>2</v>
      </c>
      <c r="CI225" s="16" t="s">
        <v>98</v>
      </c>
      <c r="CJ225" s="18">
        <v>0</v>
      </c>
      <c r="CK225" s="20">
        <f t="shared" si="648"/>
        <v>1.36</v>
      </c>
      <c r="CL225" s="20">
        <f t="shared" si="783"/>
        <v>1.36</v>
      </c>
      <c r="CM225" s="18">
        <v>19.559999999999999</v>
      </c>
      <c r="CN225" s="18">
        <v>24.43</v>
      </c>
      <c r="CO225" s="18">
        <v>23.591000000000001</v>
      </c>
      <c r="CP225" s="22">
        <f t="shared" si="649"/>
        <v>23.59</v>
      </c>
      <c r="CQ225" s="22">
        <f t="shared" si="650"/>
        <v>22.23</v>
      </c>
      <c r="CR225" s="22">
        <f t="shared" si="784"/>
        <v>1.36</v>
      </c>
      <c r="CS225" s="22">
        <f t="shared" si="651"/>
        <v>22.330000000000002</v>
      </c>
      <c r="CT225" s="22">
        <f t="shared" si="652"/>
        <v>22.53</v>
      </c>
      <c r="CU225" s="18">
        <v>22.53</v>
      </c>
      <c r="CV225" s="22">
        <f t="shared" si="785"/>
        <v>1.8</v>
      </c>
      <c r="CW225" s="22">
        <f t="shared" si="653"/>
        <v>0</v>
      </c>
      <c r="CX225" s="22">
        <f t="shared" si="654"/>
        <v>0</v>
      </c>
      <c r="CY225" s="22">
        <f t="shared" si="655"/>
        <v>24.28</v>
      </c>
      <c r="CZ225" s="22">
        <f t="shared" si="656"/>
        <v>24.43</v>
      </c>
      <c r="DA225" s="18">
        <v>24.43</v>
      </c>
      <c r="DB225" s="20">
        <f t="shared" si="786"/>
        <v>2.2000000000000002</v>
      </c>
      <c r="DC225" s="20">
        <f t="shared" si="787"/>
        <v>0.84</v>
      </c>
      <c r="DD225" s="20">
        <f t="shared" si="788"/>
        <v>1.3600000000000003</v>
      </c>
      <c r="DE225" s="20">
        <f t="shared" si="657"/>
        <v>0.1</v>
      </c>
      <c r="DF225" s="20">
        <f t="shared" si="658"/>
        <v>0.2</v>
      </c>
      <c r="DG225" s="20">
        <f t="shared" si="659"/>
        <v>1.06</v>
      </c>
      <c r="DH225" s="20">
        <f t="shared" si="660"/>
        <v>0</v>
      </c>
      <c r="DI225" s="20">
        <f t="shared" si="661"/>
        <v>0</v>
      </c>
      <c r="DJ225" s="20">
        <f t="shared" si="662"/>
        <v>0</v>
      </c>
      <c r="DK225" s="20">
        <f t="shared" si="789"/>
        <v>1.36</v>
      </c>
      <c r="DL225" s="20">
        <f t="shared" si="790"/>
        <v>0</v>
      </c>
      <c r="DM225" s="20">
        <f t="shared" si="791"/>
        <v>0</v>
      </c>
      <c r="DN225" s="20">
        <f t="shared" si="792"/>
        <v>0</v>
      </c>
      <c r="DO225" s="18">
        <v>2.44</v>
      </c>
      <c r="DP225" s="18">
        <v>0</v>
      </c>
      <c r="DQ225" s="18">
        <v>1</v>
      </c>
      <c r="DR225" s="18">
        <v>1</v>
      </c>
      <c r="DS225" s="25">
        <f t="shared" si="793"/>
        <v>2.44</v>
      </c>
      <c r="DT225" s="25">
        <f t="shared" si="794"/>
        <v>0</v>
      </c>
      <c r="DU225" s="25">
        <f t="shared" si="795"/>
        <v>3.32</v>
      </c>
      <c r="DV225" s="25">
        <f t="shared" si="796"/>
        <v>0</v>
      </c>
      <c r="DW225" s="25">
        <f t="shared" si="797"/>
        <v>3.32</v>
      </c>
      <c r="DX225" s="25">
        <f t="shared" si="798"/>
        <v>7.44</v>
      </c>
      <c r="DY225" s="25">
        <f t="shared" si="799"/>
        <v>0</v>
      </c>
      <c r="DZ225" s="25">
        <f t="shared" si="800"/>
        <v>7.44</v>
      </c>
      <c r="EA225" s="25">
        <f t="shared" si="801"/>
        <v>4.92</v>
      </c>
      <c r="EB225" s="25">
        <f t="shared" si="802"/>
        <v>0</v>
      </c>
      <c r="EC225" s="25">
        <f t="shared" si="803"/>
        <v>4.92</v>
      </c>
      <c r="ED225" s="25">
        <f t="shared" si="804"/>
        <v>2.52</v>
      </c>
      <c r="EE225" s="25">
        <f t="shared" si="804"/>
        <v>0</v>
      </c>
      <c r="EF225" s="25">
        <f t="shared" si="805"/>
        <v>2.52</v>
      </c>
      <c r="EG225" s="25">
        <f t="shared" si="806"/>
        <v>4.92</v>
      </c>
      <c r="EH225" s="25">
        <f t="shared" si="806"/>
        <v>0</v>
      </c>
      <c r="EI225" s="25">
        <f t="shared" si="807"/>
        <v>4.92</v>
      </c>
      <c r="EJ225" s="18">
        <v>455.39</v>
      </c>
      <c r="EK225" s="18">
        <v>504.3</v>
      </c>
      <c r="EL225" s="18" t="s">
        <v>1025</v>
      </c>
      <c r="EM225" s="18" t="s">
        <v>1026</v>
      </c>
      <c r="EN225" s="16" t="s">
        <v>774</v>
      </c>
      <c r="EO225" s="16" t="s">
        <v>132</v>
      </c>
      <c r="EP225" s="16" t="e">
        <f>IF(OR(EN225="Cống tròn",EN225="Cống hộp",EN225="Ống nhựa"),INDEX(#REF!,MATCH(E225,#REF!,0)),IF(OR(EN225="Rãnh xây",EN225="Rãnh bê tông"),INDEX(#REF!,MATCH(E225,#REF!,0)),0))</f>
        <v>#REF!</v>
      </c>
      <c r="EQ225" s="18">
        <v>47.510000000000019</v>
      </c>
      <c r="ER225" s="18">
        <v>1</v>
      </c>
      <c r="ES225" s="25">
        <f t="shared" si="808"/>
        <v>47</v>
      </c>
      <c r="ET225" s="1" t="e">
        <f>_xlfn.IFNA(IF(EN225="Cống tròn",INDEX(#REF!,MATCH(E225,#REF!,0)),IF(EN225="Cống hộp",INDEX(#REF!,MATCH(E225,#REF!,0)),EU225&amp;" ,"&amp;EV225)),0)</f>
        <v>#REF!</v>
      </c>
      <c r="EU225" s="16" t="s">
        <v>769</v>
      </c>
      <c r="EV225" s="16" t="s">
        <v>775</v>
      </c>
      <c r="EW225" s="16" t="e">
        <f>_xlfn.IFNA(INDEX(#REF!,MATCH(E225,#REF!,0)),0)</f>
        <v>#REF!</v>
      </c>
      <c r="EX225" s="16"/>
      <c r="EY225" s="18">
        <v>0</v>
      </c>
      <c r="EZ225" s="18">
        <v>0</v>
      </c>
      <c r="FA225" s="18">
        <v>0</v>
      </c>
      <c r="FB225" s="19">
        <v>0</v>
      </c>
      <c r="FC225" s="19">
        <v>0</v>
      </c>
      <c r="FD225" s="25">
        <f t="shared" si="663"/>
        <v>0</v>
      </c>
      <c r="FE225" s="25">
        <f t="shared" si="809"/>
        <v>0</v>
      </c>
      <c r="FF225" s="18">
        <v>0.1</v>
      </c>
      <c r="FG225" s="18">
        <v>2</v>
      </c>
      <c r="FH225" s="18">
        <v>1</v>
      </c>
      <c r="FI225" s="25">
        <f t="shared" si="810"/>
        <v>1.2</v>
      </c>
      <c r="FJ225" s="18">
        <v>0</v>
      </c>
      <c r="FK225" s="18">
        <v>0</v>
      </c>
      <c r="FL225" s="18">
        <v>0.2</v>
      </c>
      <c r="FM225" s="18">
        <v>1.4</v>
      </c>
      <c r="FN225" s="18">
        <v>0</v>
      </c>
      <c r="FO225" s="25">
        <f t="shared" si="811"/>
        <v>1.4</v>
      </c>
      <c r="FP225" s="18">
        <v>1.4999999999999999E-2</v>
      </c>
      <c r="FQ225" s="18">
        <v>1</v>
      </c>
      <c r="FR225" s="25">
        <f t="shared" si="664"/>
        <v>46</v>
      </c>
      <c r="FS225" s="25">
        <f t="shared" si="665"/>
        <v>0.67499999999999993</v>
      </c>
      <c r="FT225" s="25">
        <f t="shared" si="666"/>
        <v>46.674999999999997</v>
      </c>
      <c r="FU225" s="25">
        <f t="shared" si="667"/>
        <v>-0.83500000000002217</v>
      </c>
      <c r="FV225" s="25" t="str">
        <f t="shared" si="812"/>
        <v>Thêm 01</v>
      </c>
      <c r="FW225" s="25">
        <f t="shared" si="813"/>
        <v>0.18</v>
      </c>
      <c r="FX225" s="16"/>
      <c r="FY225" s="16"/>
      <c r="FZ225" s="16"/>
      <c r="GA225" s="16"/>
      <c r="GB225" s="19">
        <v>0</v>
      </c>
      <c r="GC225" s="19">
        <v>0</v>
      </c>
      <c r="GD225" s="19">
        <v>0</v>
      </c>
      <c r="GE225" s="19">
        <v>0</v>
      </c>
      <c r="GF225" s="19">
        <v>0</v>
      </c>
      <c r="GG225" s="19">
        <v>0</v>
      </c>
      <c r="GH225" s="19">
        <v>0</v>
      </c>
      <c r="GI225" s="19">
        <v>0</v>
      </c>
      <c r="GJ225" s="19">
        <v>0</v>
      </c>
      <c r="GK225" s="19">
        <v>0</v>
      </c>
      <c r="GL225" s="25">
        <f t="shared" si="668"/>
        <v>0</v>
      </c>
      <c r="GM225" s="25">
        <f t="shared" si="814"/>
        <v>0</v>
      </c>
      <c r="GN225" s="19">
        <v>0</v>
      </c>
      <c r="GO225" s="19">
        <v>0</v>
      </c>
      <c r="GP225" s="19">
        <v>0</v>
      </c>
      <c r="GQ225" s="19">
        <v>0</v>
      </c>
      <c r="GR225" s="1" t="e">
        <f>_xlfn.IFNA(INDEX(#REF!,MATCH(E225,#REF!,0)),0)</f>
        <v>#REF!</v>
      </c>
      <c r="GS225" s="16"/>
      <c r="GT225" s="18">
        <v>0</v>
      </c>
      <c r="GU225" s="18">
        <v>0</v>
      </c>
      <c r="GV225" s="18">
        <v>0</v>
      </c>
      <c r="GW225" s="18">
        <v>0</v>
      </c>
      <c r="GX225" s="25">
        <f t="shared" si="669"/>
        <v>0</v>
      </c>
      <c r="GY225" s="25">
        <f t="shared" si="670"/>
        <v>0</v>
      </c>
      <c r="GZ225" s="25">
        <f t="shared" si="815"/>
        <v>0</v>
      </c>
      <c r="HA225" s="1" t="e" cm="1">
        <f t="array" ref="HA225">INDEX(#REF!,MATCH(EJ225&amp;EK225&amp;HD225&amp;HE225&amp;HF225,#REF!&amp;#REF!&amp;#REF!&amp;#REF!&amp;#REF!,0))</f>
        <v>#REF!</v>
      </c>
      <c r="HB225" s="16"/>
      <c r="HC225" s="25">
        <f t="shared" si="816"/>
        <v>0</v>
      </c>
      <c r="HD225" s="18">
        <v>0</v>
      </c>
      <c r="HE225" s="18">
        <v>0</v>
      </c>
      <c r="HF225" s="18">
        <v>0</v>
      </c>
      <c r="HG225" s="1" t="e" cm="1">
        <f t="array" ref="HG225">INDEX(#REF!,MATCH(EJ225&amp;EK225&amp;HJ225&amp;HK225&amp;HL225,#REF!&amp;#REF!&amp;#REF!&amp;#REF!&amp;#REF!,0))</f>
        <v>#REF!</v>
      </c>
      <c r="HH225" s="16"/>
      <c r="HI225" s="25">
        <f t="shared" si="817"/>
        <v>0</v>
      </c>
      <c r="HJ225" s="25">
        <f t="shared" si="818"/>
        <v>0</v>
      </c>
      <c r="HK225" s="19">
        <v>0</v>
      </c>
      <c r="HL225" s="19">
        <v>0</v>
      </c>
      <c r="HM225" s="18">
        <v>0.01</v>
      </c>
      <c r="HN225" s="18">
        <v>1</v>
      </c>
      <c r="HO225" s="25">
        <f t="shared" si="819"/>
        <v>0</v>
      </c>
      <c r="HP225" s="25">
        <f t="shared" si="820"/>
        <v>0</v>
      </c>
      <c r="HQ225" s="25">
        <f t="shared" si="821"/>
        <v>0</v>
      </c>
      <c r="HR225" s="25">
        <f t="shared" si="822"/>
        <v>0</v>
      </c>
      <c r="HS225" s="25">
        <f t="shared" si="823"/>
        <v>0</v>
      </c>
      <c r="HT225" s="19">
        <v>0</v>
      </c>
      <c r="HU225" s="19">
        <v>0</v>
      </c>
      <c r="HV225" s="19">
        <v>0</v>
      </c>
      <c r="HW225" s="25">
        <f t="shared" si="824"/>
        <v>0</v>
      </c>
      <c r="HX225" s="19">
        <v>0</v>
      </c>
      <c r="HY225" s="19">
        <v>0</v>
      </c>
      <c r="HZ225" s="18">
        <v>23.59</v>
      </c>
      <c r="IA225" s="20">
        <f>ROUND(IF(EN225="Cống tròn",IF(EN225="Cống tròn",IF(EU225="Không có móng",IQ225-FF225,IF(EU225="Đế",IP225-FN225,IF(OR(EU225="Móng bê tông",EU225="Móng bê tông kết hợp đế"),II225-FJ225,0))),0),IF(EN225="Cống hộp",IF(AND(EN225="Cống hộp",EU225="Không có móng"),IQ225-GF225,IF(AND(EN225="Cống hộp",EU225="Móng bê tông"),IJ225-GB225,0)),IF(OR(EN225="Rãnh xây",EN225="Rãnh bê tông"),IF(OR(EN225="Rãnh xây",EN225="Rãnh bê tông"),IK225-GB225,0),IF(EN225="Ống nhựa",IF(AND(EN225="Ống nhựa",EU225="Không đắp cát"),IQ225-HT225,IF(AND(EN225="Ống nhựa",EU225="Đắp cát"),IH225-HX225,0)),IF(EN225="Rãnh thang",IF(EN225="Rãnh thang",IF(EU225="Móng bê tông",#REF!-#REF!,IQ225),0),0))))),2)</f>
        <v>22.53</v>
      </c>
      <c r="IB225" s="20">
        <f t="shared" si="825"/>
        <v>1.0599999999999987</v>
      </c>
      <c r="IC225" s="20">
        <f t="shared" si="671"/>
        <v>22.529999999999998</v>
      </c>
      <c r="ID225" s="20">
        <f t="shared" si="672"/>
        <v>0</v>
      </c>
      <c r="IE225" s="20">
        <f t="shared" si="673"/>
        <v>0</v>
      </c>
      <c r="IF225" s="20">
        <f t="shared" si="674"/>
        <v>0</v>
      </c>
      <c r="IG225" s="20">
        <f>IF(EN225="Rãnh thang",IF(AND(EN225="Rãnh thang",EU225="Móng bê tông"),IQ225-#REF!,0),IF(EN225="Ống nhựa",IF(AND(EN225="Ống nhựa",EU225="Đắp cát"),IQ225-HT225,0),IF(EN225="Cống tròn",IF(EN225="Cống tròn",IF(OR(EU225="Móng bê tông",EU225="Móng bê tông kết hợp đế"),IM225-FL225,0),0),IF(EN225="Cống hộp",IF(AND(EN225="Cống hộp",EU225="Móng bê tông"),IN225-GD225,0),IF(OR(EN225="Rãnh xây",EN225="Rãnh bê tông"),IF(AND(EN225="Rãnh xây",EU225="Móng bê tông"),IO225-GD225,IF(AND(EN225="Rãnh bê tông",EU225="Móng bê tông"),IO225-GD225,0)),0)))))</f>
        <v>22.529999999999998</v>
      </c>
      <c r="IH225" s="20">
        <f t="shared" si="675"/>
        <v>0</v>
      </c>
      <c r="II225" s="20">
        <f t="shared" si="676"/>
        <v>22.529999999999998</v>
      </c>
      <c r="IJ225" s="20">
        <f t="shared" si="677"/>
        <v>0</v>
      </c>
      <c r="IK225" s="20">
        <f t="shared" si="678"/>
        <v>0</v>
      </c>
      <c r="IL225" s="20">
        <f t="shared" si="679"/>
        <v>22.729999999999997</v>
      </c>
      <c r="IM225" s="20">
        <f t="shared" si="680"/>
        <v>22.729999999999997</v>
      </c>
      <c r="IN225" s="20">
        <f t="shared" si="681"/>
        <v>0</v>
      </c>
      <c r="IO225" s="20">
        <f t="shared" si="682"/>
        <v>0</v>
      </c>
      <c r="IP225" s="20">
        <f t="shared" si="683"/>
        <v>0</v>
      </c>
      <c r="IQ225" s="18">
        <v>22.83</v>
      </c>
      <c r="IR225" s="25">
        <f t="shared" si="826"/>
        <v>0</v>
      </c>
      <c r="IS225" s="25">
        <f t="shared" si="684"/>
        <v>0</v>
      </c>
      <c r="IT225" s="25">
        <f t="shared" si="685"/>
        <v>0</v>
      </c>
      <c r="IU225" s="25">
        <f>ROUND(IF(EN225="Cống tròn",IF(EN225="Cống tròn",IV225+FF225,0),IF(EN225="Cống hộp",IF(EN225="Cống hộp",IV225+GP225,0),IF(OR(EN225="Rãnh xây",EN225="Rãnh bê tông"),IF(OR(EN225="Rãnh xây",EN225="Rãnh bê tông"),IV225+GP225,0),IF(EN225="ống nhựa",IF(EN225="Ống nhựa",IV225+HT225,0),IF(EN225="Rãnh thang",IF(EN225="Rãnh thang",IQ225+#REF!,0),0))))),2)</f>
        <v>23.88</v>
      </c>
      <c r="IV225" s="18">
        <v>23.78</v>
      </c>
      <c r="IW225" s="25">
        <f t="shared" si="686"/>
        <v>23.88</v>
      </c>
      <c r="IX225" s="25">
        <f t="shared" si="687"/>
        <v>0</v>
      </c>
      <c r="IY225" s="25">
        <f t="shared" si="688"/>
        <v>0</v>
      </c>
      <c r="IZ225" s="25">
        <f t="shared" si="689"/>
        <v>0</v>
      </c>
      <c r="JA225" s="25">
        <f t="shared" si="690"/>
        <v>0</v>
      </c>
      <c r="JB225" s="18">
        <v>23.54</v>
      </c>
      <c r="JC225" s="20">
        <f>ROUND(IF(EN225="Cống tròn",IF(EN225="Cống tròn",IF(EU225="Không có móng",JS225-FF225,IF(EU225="Đế",JR225-FN225,IF(OR(EU225="Móng bê tông",EU225="Móng bê tông kết hợp đế"),JK225-FJ225,0))),0),IF(EN225="Cống hộp",IF(AND(EN225="Cống hộp",EU225="Không có móng"),JS225-GF225,IF(AND(EN225="Cống hộp",EU225="Móng bê tông"),JL225-GB225,0)),IF(OR(EN225="Rãnh xây",EN225="Rãnh bê tông"),IF(OR(EN225="Rãnh xây",EN225="Rãnh bê tông"),JM225-GB225,0),IF(EN225="Ống nhựa",IF(AND(EN225="Ống nhựa",EU225="Không đắp cát"),JS225-HT225,IF(AND(EN225="Ống nhựa",EU225="Đắp cát"),JJ225-HX225,0)),IF(EN225="Rãnh thang",IF(EN225="Rãnh thang",IF(EU225="Móng bê tông",#REF!-#REF!,JS225),0),0))))),2)</f>
        <v>22.48</v>
      </c>
      <c r="JD225" s="20">
        <f t="shared" si="827"/>
        <v>1.0599999999999987</v>
      </c>
      <c r="JE225" s="20">
        <f t="shared" si="691"/>
        <v>22.48</v>
      </c>
      <c r="JF225" s="20">
        <f t="shared" si="692"/>
        <v>0</v>
      </c>
      <c r="JG225" s="20">
        <f t="shared" si="693"/>
        <v>0</v>
      </c>
      <c r="JH225" s="20">
        <f t="shared" si="694"/>
        <v>0</v>
      </c>
      <c r="JI225" s="20">
        <f>IF(EN225="Rãnh thang",IF(AND(EN225="Rãnh thang",EU225="Móng bê tông"),JS225-#REF!,0),IF(EN225="Ống nhựa",IF(AND(EN225="Ống nhựa",EU225="Đắp cát"),JS225-HT225,0),IF(EN225="Cống tròn",IF(EN225="Cống tròn",IF(OR(EU225="Móng bê tông",EU225="Móng bê tông kết hợp đế"),JO225-FL225,0),0),IF(EN225="Cống hộp",IF(AND(EN225="Cống hộp",EU225="Móng bê tông"),JP225-GD225,0),IF(OR(EN225="Rãnh xây",EN225="Rãnh bê tông"),IF(AND(EN225="Rãnh xây",EU225="Móng bê tông"),JQ225-GD225,IF(AND(EN225="Rãnh bê tông",EU225="Móng bê tông"),JQ225-GD225,0)),0)))))</f>
        <v>22.48</v>
      </c>
      <c r="JJ225" s="20">
        <f t="shared" si="695"/>
        <v>0</v>
      </c>
      <c r="JK225" s="20">
        <f t="shared" si="696"/>
        <v>22.48</v>
      </c>
      <c r="JL225" s="20">
        <f t="shared" si="697"/>
        <v>0</v>
      </c>
      <c r="JM225" s="20">
        <f t="shared" si="698"/>
        <v>0</v>
      </c>
      <c r="JN225" s="20">
        <f t="shared" si="699"/>
        <v>22.68</v>
      </c>
      <c r="JO225" s="20">
        <f t="shared" si="700"/>
        <v>22.68</v>
      </c>
      <c r="JP225" s="20">
        <f t="shared" si="701"/>
        <v>0</v>
      </c>
      <c r="JQ225" s="20">
        <f t="shared" si="702"/>
        <v>0</v>
      </c>
      <c r="JR225" s="20">
        <f t="shared" si="703"/>
        <v>0</v>
      </c>
      <c r="JS225" s="26">
        <v>22.78</v>
      </c>
      <c r="JT225" s="25">
        <f t="shared" si="828"/>
        <v>0</v>
      </c>
      <c r="JU225" s="25">
        <f t="shared" si="704"/>
        <v>0</v>
      </c>
      <c r="JV225" s="25">
        <f t="shared" si="705"/>
        <v>0</v>
      </c>
      <c r="JW225" s="25">
        <f>ROUND(IF(EN225="Cống tròn",IF(EN225="Cống tròn",JX225+FF225,0),IF(EN225="Cống hộp",IF(EN225="Cống hộp",JX225+GP225,0),IF(OR(EN225="Rãnh xây",EN225="Rãnh bê tông"),IF(OR(EN225="Rãnh xây",EN225="Rãnh bê tông"),JX225+GP225,0),IF(EN225="ống nhựa",IF(EN225="Ống nhựa",JX225+HT225,0),IF(EN225="Rãnh thang",IF(EN225="Rãnh thang",JS225+#REF!,0),0))))),2)</f>
        <v>23.88</v>
      </c>
      <c r="JX225" s="27">
        <v>23.78</v>
      </c>
      <c r="JY225" s="25">
        <f t="shared" si="706"/>
        <v>23.88</v>
      </c>
      <c r="JZ225" s="25">
        <f t="shared" si="707"/>
        <v>0</v>
      </c>
      <c r="KA225" s="25">
        <f t="shared" si="708"/>
        <v>0</v>
      </c>
      <c r="KB225" s="25">
        <f t="shared" si="709"/>
        <v>0</v>
      </c>
      <c r="KC225" s="25">
        <f t="shared" si="710"/>
        <v>0</v>
      </c>
      <c r="KD225" s="28" t="s">
        <v>98</v>
      </c>
      <c r="KE225" s="27">
        <v>0</v>
      </c>
      <c r="KF225" s="25">
        <f t="shared" si="711"/>
        <v>1.0599999999999987</v>
      </c>
      <c r="KG225" s="25">
        <f t="shared" si="829"/>
        <v>1.0599999999999987</v>
      </c>
      <c r="KH225" s="27">
        <v>0</v>
      </c>
      <c r="KI225" s="25">
        <f t="shared" si="712"/>
        <v>1.0599999999999987</v>
      </c>
      <c r="KJ225" s="25">
        <f t="shared" si="830"/>
        <v>1.0599999999999987</v>
      </c>
      <c r="KK225" s="25">
        <f t="shared" si="713"/>
        <v>0</v>
      </c>
      <c r="KL225" s="25">
        <f t="shared" si="714"/>
        <v>0</v>
      </c>
      <c r="KM225" s="25">
        <f t="shared" si="831"/>
        <v>0</v>
      </c>
      <c r="KN225" s="25">
        <f t="shared" si="715"/>
        <v>0</v>
      </c>
      <c r="KO225" s="25">
        <f t="shared" si="716"/>
        <v>0</v>
      </c>
      <c r="KP225" s="25">
        <f t="shared" si="832"/>
        <v>0</v>
      </c>
      <c r="KQ225" s="25">
        <f t="shared" si="717"/>
        <v>0.2</v>
      </c>
      <c r="KR225" s="25">
        <f t="shared" si="718"/>
        <v>0.2</v>
      </c>
      <c r="KS225" s="25">
        <f t="shared" si="833"/>
        <v>0.2</v>
      </c>
      <c r="KT225" s="25">
        <f t="shared" si="719"/>
        <v>0</v>
      </c>
      <c r="KU225" s="25">
        <f t="shared" si="720"/>
        <v>0</v>
      </c>
      <c r="KV225" s="25">
        <f t="shared" si="834"/>
        <v>0</v>
      </c>
      <c r="KW225" s="25">
        <f t="shared" si="721"/>
        <v>0</v>
      </c>
      <c r="KX225" s="25">
        <f t="shared" si="722"/>
        <v>0</v>
      </c>
      <c r="KY225" s="25">
        <f t="shared" si="835"/>
        <v>0</v>
      </c>
      <c r="KZ225" s="25">
        <f t="shared" si="723"/>
        <v>0</v>
      </c>
      <c r="LA225" s="25">
        <f t="shared" si="724"/>
        <v>0</v>
      </c>
      <c r="LB225" s="25">
        <f t="shared" si="836"/>
        <v>0</v>
      </c>
      <c r="LC225" s="25">
        <f t="shared" si="725"/>
        <v>0.85999999999999877</v>
      </c>
      <c r="LD225" s="25">
        <f t="shared" si="726"/>
        <v>0.85999999999999877</v>
      </c>
      <c r="LE225" s="25">
        <f t="shared" si="837"/>
        <v>0.85999999999999877</v>
      </c>
      <c r="LF225" s="25">
        <f t="shared" si="727"/>
        <v>0</v>
      </c>
      <c r="LG225" s="25">
        <f t="shared" si="728"/>
        <v>0</v>
      </c>
      <c r="LH225" s="25">
        <f t="shared" si="838"/>
        <v>0</v>
      </c>
      <c r="LI225" s="25">
        <f t="shared" si="729"/>
        <v>0</v>
      </c>
      <c r="LJ225" s="25">
        <f t="shared" si="730"/>
        <v>0</v>
      </c>
      <c r="LK225" s="25">
        <f t="shared" si="839"/>
        <v>0</v>
      </c>
      <c r="LL225" s="25">
        <f t="shared" si="731"/>
        <v>0</v>
      </c>
      <c r="LM225" s="25">
        <f t="shared" si="732"/>
        <v>0</v>
      </c>
      <c r="LN225" s="25">
        <f t="shared" si="840"/>
        <v>0</v>
      </c>
      <c r="LO225" s="25">
        <f t="shared" si="733"/>
        <v>0</v>
      </c>
      <c r="LP225" s="25">
        <f t="shared" si="734"/>
        <v>0</v>
      </c>
      <c r="LQ225" s="25">
        <f t="shared" si="841"/>
        <v>0</v>
      </c>
      <c r="LR225" s="25">
        <f t="shared" si="735"/>
        <v>0</v>
      </c>
      <c r="LS225" s="25">
        <f t="shared" si="736"/>
        <v>0</v>
      </c>
      <c r="LT225" s="25">
        <f t="shared" si="842"/>
        <v>0</v>
      </c>
      <c r="LU225" s="25">
        <f t="shared" si="737"/>
        <v>0</v>
      </c>
      <c r="LV225" s="25">
        <f t="shared" si="738"/>
        <v>0</v>
      </c>
      <c r="LW225" s="25">
        <f t="shared" si="843"/>
        <v>0</v>
      </c>
      <c r="LX225" s="25">
        <f t="shared" si="739"/>
        <v>0</v>
      </c>
      <c r="LY225" s="25">
        <f t="shared" si="740"/>
        <v>0</v>
      </c>
      <c r="LZ225" s="25">
        <f t="shared" si="844"/>
        <v>0</v>
      </c>
      <c r="MA225" s="25">
        <f t="shared" si="741"/>
        <v>0</v>
      </c>
      <c r="MB225" s="25">
        <f t="shared" si="742"/>
        <v>0</v>
      </c>
      <c r="MC225" s="25">
        <f t="shared" si="845"/>
        <v>0</v>
      </c>
      <c r="MD225" s="25">
        <f t="shared" si="743"/>
        <v>0</v>
      </c>
      <c r="ME225" s="25">
        <f t="shared" si="744"/>
        <v>0</v>
      </c>
      <c r="MF225" s="25">
        <f t="shared" si="846"/>
        <v>0</v>
      </c>
      <c r="MG225" s="25">
        <f t="shared" si="745"/>
        <v>0</v>
      </c>
      <c r="MH225" s="25">
        <f t="shared" si="746"/>
        <v>0</v>
      </c>
      <c r="MI225" s="25">
        <f t="shared" si="847"/>
        <v>0</v>
      </c>
      <c r="MJ225" s="25">
        <f t="shared" si="747"/>
        <v>0</v>
      </c>
      <c r="MK225" s="25">
        <f t="shared" si="748"/>
        <v>0</v>
      </c>
      <c r="ML225" s="25">
        <f t="shared" si="848"/>
        <v>0</v>
      </c>
      <c r="MM225" s="25">
        <f t="shared" si="749"/>
        <v>0</v>
      </c>
      <c r="MN225" s="25">
        <f t="shared" si="750"/>
        <v>0</v>
      </c>
      <c r="MO225" s="25">
        <f t="shared" si="849"/>
        <v>0</v>
      </c>
      <c r="MP225" s="25">
        <f t="shared" si="751"/>
        <v>0</v>
      </c>
      <c r="MQ225" s="25">
        <f t="shared" si="752"/>
        <v>0</v>
      </c>
      <c r="MR225" s="25">
        <f t="shared" si="850"/>
        <v>0</v>
      </c>
      <c r="MS225" s="29">
        <v>1.4</v>
      </c>
      <c r="MT225" s="29">
        <v>0</v>
      </c>
      <c r="MU225" s="29">
        <v>1</v>
      </c>
      <c r="MV225" s="29">
        <v>1</v>
      </c>
      <c r="MW225" s="25">
        <f t="shared" si="753"/>
        <v>1.4</v>
      </c>
      <c r="MX225" s="25">
        <f t="shared" si="754"/>
        <v>1.48</v>
      </c>
      <c r="MY225" s="25">
        <f t="shared" si="755"/>
        <v>0</v>
      </c>
      <c r="MZ225" s="25">
        <f t="shared" si="756"/>
        <v>0</v>
      </c>
      <c r="NA225" s="25">
        <f t="shared" si="757"/>
        <v>1.4</v>
      </c>
      <c r="NB225" s="25">
        <f t="shared" si="758"/>
        <v>1.48</v>
      </c>
      <c r="NC225" s="25">
        <f t="shared" si="759"/>
        <v>0</v>
      </c>
      <c r="ND225" s="25">
        <f t="shared" si="760"/>
        <v>0</v>
      </c>
      <c r="NE225" s="25">
        <f t="shared" si="851"/>
        <v>1.4</v>
      </c>
      <c r="NF225" s="25">
        <f t="shared" si="851"/>
        <v>1.48</v>
      </c>
      <c r="NG225" s="25">
        <f t="shared" si="851"/>
        <v>0</v>
      </c>
      <c r="NH225" s="25">
        <f t="shared" si="851"/>
        <v>0</v>
      </c>
      <c r="NI225" s="25">
        <f t="shared" si="761"/>
        <v>70.31</v>
      </c>
      <c r="NJ225" s="25">
        <f t="shared" si="762"/>
        <v>0</v>
      </c>
      <c r="NK225" s="25">
        <f t="shared" si="763"/>
        <v>70.31</v>
      </c>
      <c r="NL225" s="25">
        <f t="shared" si="764"/>
        <v>40.89</v>
      </c>
      <c r="NM225" s="25">
        <f t="shared" si="765"/>
        <v>0</v>
      </c>
      <c r="NN225" s="25">
        <f t="shared" si="852"/>
        <v>40.89</v>
      </c>
      <c r="NO225" s="25">
        <f t="shared" si="766"/>
        <v>0</v>
      </c>
      <c r="NP225" s="25">
        <f t="shared" si="767"/>
        <v>0</v>
      </c>
      <c r="NQ225" s="25">
        <f t="shared" si="853"/>
        <v>0</v>
      </c>
      <c r="NR225" s="25">
        <f t="shared" si="768"/>
        <v>0</v>
      </c>
      <c r="NS225" s="25">
        <f t="shared" si="769"/>
        <v>0</v>
      </c>
      <c r="NT225" s="25">
        <f t="shared" si="854"/>
        <v>0</v>
      </c>
      <c r="NU225" s="25">
        <f t="shared" si="770"/>
        <v>0</v>
      </c>
      <c r="NV225" s="25">
        <f t="shared" si="771"/>
        <v>0</v>
      </c>
      <c r="NW225" s="25">
        <f t="shared" si="855"/>
        <v>0</v>
      </c>
      <c r="NX225" s="25">
        <f t="shared" si="856"/>
        <v>40.89</v>
      </c>
      <c r="NY225" s="25">
        <f t="shared" si="856"/>
        <v>0</v>
      </c>
      <c r="NZ225" s="25">
        <f t="shared" si="857"/>
        <v>40.89</v>
      </c>
      <c r="OA225" s="25">
        <f t="shared" si="858"/>
        <v>29.42</v>
      </c>
      <c r="OB225" s="25">
        <f t="shared" si="858"/>
        <v>0</v>
      </c>
      <c r="OC225" s="25">
        <f t="shared" si="859"/>
        <v>29.42</v>
      </c>
      <c r="OD225" s="25">
        <f t="shared" si="860"/>
        <v>40.89</v>
      </c>
      <c r="OE225" s="25">
        <f t="shared" si="860"/>
        <v>0</v>
      </c>
      <c r="OF225" s="25">
        <f t="shared" si="860"/>
        <v>40.89</v>
      </c>
      <c r="OG225" s="25">
        <f t="shared" si="772"/>
        <v>0</v>
      </c>
      <c r="OH225" s="25">
        <f t="shared" si="773"/>
        <v>0</v>
      </c>
      <c r="OI225" s="25">
        <f t="shared" si="774"/>
        <v>0</v>
      </c>
      <c r="OJ225" s="25">
        <f t="shared" si="775"/>
        <v>0</v>
      </c>
      <c r="OK225" s="25">
        <f t="shared" si="776"/>
        <v>0</v>
      </c>
      <c r="OL225" s="25">
        <f t="shared" si="777"/>
        <v>0</v>
      </c>
      <c r="OM225" s="25">
        <f t="shared" si="861"/>
        <v>0</v>
      </c>
      <c r="ON225" s="25">
        <f t="shared" si="861"/>
        <v>0</v>
      </c>
      <c r="OO225" s="25">
        <f t="shared" si="861"/>
        <v>0</v>
      </c>
      <c r="OP225" s="25">
        <f t="shared" si="778"/>
        <v>0</v>
      </c>
      <c r="OQ225" s="25">
        <f t="shared" si="779"/>
        <v>0</v>
      </c>
      <c r="OR225" s="25">
        <f t="shared" si="862"/>
        <v>0</v>
      </c>
      <c r="OS225" s="19">
        <v>537901.59</v>
      </c>
      <c r="OT225" s="19">
        <v>2371128.2599999998</v>
      </c>
    </row>
    <row r="226" spans="1:410" ht="33" customHeight="1" x14ac:dyDescent="0.25">
      <c r="A226" s="18"/>
      <c r="B226" s="18" t="s">
        <v>1023</v>
      </c>
      <c r="C226" s="18">
        <v>504.3</v>
      </c>
      <c r="D226" s="16" t="e">
        <f>_xlfn.IFNA(INDEX(#REF!,MATCH(E226,#REF!,0)),0)</f>
        <v>#REF!</v>
      </c>
      <c r="E226" s="18" t="s">
        <v>1026</v>
      </c>
      <c r="F226" s="16" t="s">
        <v>765</v>
      </c>
      <c r="G226" s="16" t="s">
        <v>810</v>
      </c>
      <c r="H226" s="16" t="s">
        <v>767</v>
      </c>
      <c r="I226" s="16" t="s">
        <v>768</v>
      </c>
      <c r="J226" s="16" t="s">
        <v>811</v>
      </c>
      <c r="K226" s="16" t="s">
        <v>770</v>
      </c>
      <c r="L226" s="16" t="s">
        <v>771</v>
      </c>
      <c r="M226" s="18">
        <v>1.8399999999999999</v>
      </c>
      <c r="N226" s="18">
        <v>1.8399999999999999</v>
      </c>
      <c r="O226" s="18">
        <v>2.2399999999999998</v>
      </c>
      <c r="P226" s="18">
        <v>2.2399999999999998</v>
      </c>
      <c r="Q226" s="18">
        <v>0.1</v>
      </c>
      <c r="R226" s="18">
        <v>2.04</v>
      </c>
      <c r="S226" s="18">
        <v>2.04</v>
      </c>
      <c r="T226" s="18">
        <v>0.2</v>
      </c>
      <c r="U226" s="18">
        <v>0</v>
      </c>
      <c r="V226" s="18">
        <v>0</v>
      </c>
      <c r="W226" s="18">
        <v>0</v>
      </c>
      <c r="X226" s="18">
        <v>1.8399999999999999</v>
      </c>
      <c r="Y226" s="18">
        <v>1.7999999999999998</v>
      </c>
      <c r="Z226" s="20">
        <f t="shared" si="780"/>
        <v>1.8</v>
      </c>
      <c r="AA226" s="18">
        <v>0.22</v>
      </c>
      <c r="AB226" s="18">
        <v>0</v>
      </c>
      <c r="AC226" s="18">
        <v>0</v>
      </c>
      <c r="AD226" s="18">
        <v>0</v>
      </c>
      <c r="AE226" s="18">
        <v>0</v>
      </c>
      <c r="AF226" s="18">
        <v>0</v>
      </c>
      <c r="AG226" s="18">
        <v>1.4</v>
      </c>
      <c r="AH226" s="18">
        <v>1.4</v>
      </c>
      <c r="AI226" s="20">
        <f t="shared" si="781"/>
        <v>1.95</v>
      </c>
      <c r="AJ226" s="18">
        <v>0</v>
      </c>
      <c r="AK226" s="18">
        <v>0</v>
      </c>
      <c r="AL226" s="20">
        <f t="shared" si="782"/>
        <v>0</v>
      </c>
      <c r="AM226" s="18">
        <v>1.8399999999999999</v>
      </c>
      <c r="AN226" s="18">
        <v>1.4</v>
      </c>
      <c r="AO226" s="18">
        <v>0.15</v>
      </c>
      <c r="AP226" s="18">
        <v>0.22</v>
      </c>
      <c r="AQ226" s="18">
        <v>0</v>
      </c>
      <c r="AR226" s="18">
        <v>0</v>
      </c>
      <c r="AS226" s="18">
        <v>0</v>
      </c>
      <c r="AT226" s="18">
        <v>0</v>
      </c>
      <c r="AU226" s="18">
        <v>0</v>
      </c>
      <c r="AV226" s="18">
        <v>1</v>
      </c>
      <c r="AW226" s="18">
        <v>0</v>
      </c>
      <c r="AX226" s="18">
        <v>0</v>
      </c>
      <c r="AY226" s="18">
        <v>0</v>
      </c>
      <c r="AZ226" s="18">
        <v>0</v>
      </c>
      <c r="BA226" s="18">
        <v>0</v>
      </c>
      <c r="BB226" s="18">
        <v>0</v>
      </c>
      <c r="BC226" s="18">
        <v>0</v>
      </c>
      <c r="BD226" s="18">
        <v>0</v>
      </c>
      <c r="BE226" s="18">
        <v>2</v>
      </c>
      <c r="BF226" s="18">
        <v>0</v>
      </c>
      <c r="BG226" s="18">
        <v>0</v>
      </c>
      <c r="BH226" s="18">
        <v>0</v>
      </c>
      <c r="BI226" s="18">
        <v>0</v>
      </c>
      <c r="BJ226" s="18">
        <v>0</v>
      </c>
      <c r="BK226" s="18">
        <v>0</v>
      </c>
      <c r="BL226" s="18">
        <v>0</v>
      </c>
      <c r="BM226" s="18">
        <v>0</v>
      </c>
      <c r="BN226" s="18">
        <v>0</v>
      </c>
      <c r="BO226" s="18">
        <v>0</v>
      </c>
      <c r="BP226" s="18">
        <v>0</v>
      </c>
      <c r="BQ226" s="18">
        <v>0</v>
      </c>
      <c r="BR226" s="18">
        <v>0</v>
      </c>
      <c r="BS226" s="18">
        <v>0</v>
      </c>
      <c r="BT226" s="18">
        <v>0</v>
      </c>
      <c r="BU226" s="18">
        <v>0</v>
      </c>
      <c r="BV226" s="18">
        <v>0</v>
      </c>
      <c r="BW226" s="18">
        <v>0</v>
      </c>
      <c r="BX226" s="18">
        <v>0</v>
      </c>
      <c r="BY226" s="18">
        <v>0</v>
      </c>
      <c r="BZ226" s="18">
        <v>0</v>
      </c>
      <c r="CA226" s="16" t="e">
        <f>_xlfn.IFNA(IF(RIGHT(D226,2)="=G",0,INDEX(#REF!,MATCH(E226,#REF!,0))),0)</f>
        <v>#REF!</v>
      </c>
      <c r="CB226" s="16" t="s">
        <v>776</v>
      </c>
      <c r="CC226" s="18">
        <v>0</v>
      </c>
      <c r="CD226" s="18">
        <v>0</v>
      </c>
      <c r="CE226" s="18">
        <v>1.84</v>
      </c>
      <c r="CF226" s="18">
        <v>0.9</v>
      </c>
      <c r="CG226" s="18">
        <v>0.12</v>
      </c>
      <c r="CH226" s="18">
        <v>2</v>
      </c>
      <c r="CI226" s="16" t="s">
        <v>98</v>
      </c>
      <c r="CJ226" s="18">
        <v>0</v>
      </c>
      <c r="CK226" s="20">
        <f t="shared" si="648"/>
        <v>1.36</v>
      </c>
      <c r="CL226" s="20">
        <f t="shared" si="783"/>
        <v>1.36</v>
      </c>
      <c r="CM226" s="18">
        <v>19.53</v>
      </c>
      <c r="CN226" s="18">
        <v>24.38</v>
      </c>
      <c r="CO226" s="18">
        <v>23.541</v>
      </c>
      <c r="CP226" s="22">
        <f t="shared" si="649"/>
        <v>23.54</v>
      </c>
      <c r="CQ226" s="22">
        <f t="shared" si="650"/>
        <v>22.18</v>
      </c>
      <c r="CR226" s="22">
        <f t="shared" si="784"/>
        <v>1.36</v>
      </c>
      <c r="CS226" s="22">
        <f t="shared" si="651"/>
        <v>22.28</v>
      </c>
      <c r="CT226" s="22">
        <f t="shared" si="652"/>
        <v>22.48</v>
      </c>
      <c r="CU226" s="18">
        <v>22.48</v>
      </c>
      <c r="CV226" s="22">
        <f t="shared" si="785"/>
        <v>1.8</v>
      </c>
      <c r="CW226" s="22">
        <f t="shared" si="653"/>
        <v>0</v>
      </c>
      <c r="CX226" s="22">
        <f t="shared" si="654"/>
        <v>0</v>
      </c>
      <c r="CY226" s="22">
        <f t="shared" si="655"/>
        <v>24.23</v>
      </c>
      <c r="CZ226" s="22">
        <f t="shared" si="656"/>
        <v>24.38</v>
      </c>
      <c r="DA226" s="18">
        <v>24.38</v>
      </c>
      <c r="DB226" s="20">
        <f t="shared" si="786"/>
        <v>2.2000000000000002</v>
      </c>
      <c r="DC226" s="20">
        <f t="shared" si="787"/>
        <v>0.84</v>
      </c>
      <c r="DD226" s="20">
        <f t="shared" si="788"/>
        <v>1.3600000000000003</v>
      </c>
      <c r="DE226" s="20">
        <f t="shared" si="657"/>
        <v>0.1</v>
      </c>
      <c r="DF226" s="20">
        <f t="shared" si="658"/>
        <v>0.2</v>
      </c>
      <c r="DG226" s="20">
        <f t="shared" si="659"/>
        <v>1.06</v>
      </c>
      <c r="DH226" s="20">
        <f t="shared" si="660"/>
        <v>0</v>
      </c>
      <c r="DI226" s="20">
        <f t="shared" si="661"/>
        <v>0</v>
      </c>
      <c r="DJ226" s="20">
        <f t="shared" si="662"/>
        <v>0</v>
      </c>
      <c r="DK226" s="20">
        <f t="shared" si="789"/>
        <v>1.36</v>
      </c>
      <c r="DL226" s="20">
        <f t="shared" si="790"/>
        <v>0</v>
      </c>
      <c r="DM226" s="20">
        <f t="shared" si="791"/>
        <v>0</v>
      </c>
      <c r="DN226" s="20">
        <f t="shared" si="792"/>
        <v>0</v>
      </c>
      <c r="DO226" s="18">
        <v>2.44</v>
      </c>
      <c r="DP226" s="18">
        <v>0</v>
      </c>
      <c r="DQ226" s="18">
        <v>1</v>
      </c>
      <c r="DR226" s="18">
        <v>1</v>
      </c>
      <c r="DS226" s="25">
        <f t="shared" si="793"/>
        <v>2.44</v>
      </c>
      <c r="DT226" s="25">
        <f t="shared" si="794"/>
        <v>0</v>
      </c>
      <c r="DU226" s="25">
        <f t="shared" si="795"/>
        <v>3.32</v>
      </c>
      <c r="DV226" s="25">
        <f t="shared" si="796"/>
        <v>0</v>
      </c>
      <c r="DW226" s="25">
        <f t="shared" si="797"/>
        <v>3.32</v>
      </c>
      <c r="DX226" s="25">
        <f t="shared" si="798"/>
        <v>7.44</v>
      </c>
      <c r="DY226" s="25">
        <f t="shared" si="799"/>
        <v>0</v>
      </c>
      <c r="DZ226" s="25">
        <f t="shared" si="800"/>
        <v>7.44</v>
      </c>
      <c r="EA226" s="25">
        <f t="shared" si="801"/>
        <v>4.92</v>
      </c>
      <c r="EB226" s="25">
        <f t="shared" si="802"/>
        <v>0</v>
      </c>
      <c r="EC226" s="25">
        <f t="shared" si="803"/>
        <v>4.92</v>
      </c>
      <c r="ED226" s="25">
        <f t="shared" si="804"/>
        <v>2.52</v>
      </c>
      <c r="EE226" s="25">
        <f t="shared" si="804"/>
        <v>0</v>
      </c>
      <c r="EF226" s="25">
        <f t="shared" si="805"/>
        <v>2.52</v>
      </c>
      <c r="EG226" s="25">
        <f t="shared" si="806"/>
        <v>4.92</v>
      </c>
      <c r="EH226" s="25">
        <f t="shared" si="806"/>
        <v>0</v>
      </c>
      <c r="EI226" s="25">
        <f t="shared" si="807"/>
        <v>4.92</v>
      </c>
      <c r="EJ226" s="18">
        <v>504.3</v>
      </c>
      <c r="EK226" s="18">
        <v>554.6</v>
      </c>
      <c r="EL226" s="18" t="s">
        <v>1026</v>
      </c>
      <c r="EM226" s="18" t="s">
        <v>1027</v>
      </c>
      <c r="EN226" s="16" t="s">
        <v>774</v>
      </c>
      <c r="EO226" s="16" t="s">
        <v>132</v>
      </c>
      <c r="EP226" s="16" t="e">
        <f>IF(OR(EN226="Cống tròn",EN226="Cống hộp",EN226="Ống nhựa"),INDEX(#REF!,MATCH(E226,#REF!,0)),IF(OR(EN226="Rãnh xây",EN226="Rãnh bê tông"),INDEX(#REF!,MATCH(E226,#REF!,0)),0))</f>
        <v>#REF!</v>
      </c>
      <c r="EQ226" s="18">
        <v>48.900000000000006</v>
      </c>
      <c r="ER226" s="18">
        <v>1</v>
      </c>
      <c r="ES226" s="25">
        <f t="shared" si="808"/>
        <v>49</v>
      </c>
      <c r="ET226" s="1" t="e">
        <f>_xlfn.IFNA(IF(EN226="Cống tròn",INDEX(#REF!,MATCH(E226,#REF!,0)),IF(EN226="Cống hộp",INDEX(#REF!,MATCH(E226,#REF!,0)),EU226&amp;" ,"&amp;EV226)),0)</f>
        <v>#REF!</v>
      </c>
      <c r="EU226" s="16" t="s">
        <v>769</v>
      </c>
      <c r="EV226" s="16" t="s">
        <v>775</v>
      </c>
      <c r="EW226" s="16" t="e">
        <f>_xlfn.IFNA(INDEX(#REF!,MATCH(E226,#REF!,0)),0)</f>
        <v>#REF!</v>
      </c>
      <c r="EX226" s="16"/>
      <c r="EY226" s="18">
        <v>0</v>
      </c>
      <c r="EZ226" s="18">
        <v>0</v>
      </c>
      <c r="FA226" s="18">
        <v>0</v>
      </c>
      <c r="FB226" s="19">
        <v>0</v>
      </c>
      <c r="FC226" s="19">
        <v>0</v>
      </c>
      <c r="FD226" s="25">
        <f t="shared" si="663"/>
        <v>0</v>
      </c>
      <c r="FE226" s="25">
        <f t="shared" si="809"/>
        <v>0</v>
      </c>
      <c r="FF226" s="18">
        <v>0.1</v>
      </c>
      <c r="FG226" s="18">
        <v>2</v>
      </c>
      <c r="FH226" s="18">
        <v>1</v>
      </c>
      <c r="FI226" s="25">
        <f t="shared" si="810"/>
        <v>1.2</v>
      </c>
      <c r="FJ226" s="18">
        <v>0</v>
      </c>
      <c r="FK226" s="18">
        <v>0</v>
      </c>
      <c r="FL226" s="18">
        <v>0.2</v>
      </c>
      <c r="FM226" s="18">
        <v>1.4</v>
      </c>
      <c r="FN226" s="18">
        <v>0</v>
      </c>
      <c r="FO226" s="25">
        <f t="shared" si="811"/>
        <v>1.4</v>
      </c>
      <c r="FP226" s="18">
        <v>1.4999999999999999E-2</v>
      </c>
      <c r="FQ226" s="18">
        <v>1</v>
      </c>
      <c r="FR226" s="25">
        <f t="shared" si="664"/>
        <v>48</v>
      </c>
      <c r="FS226" s="25">
        <f t="shared" si="665"/>
        <v>0.70499999999999996</v>
      </c>
      <c r="FT226" s="25">
        <f t="shared" si="666"/>
        <v>48.704999999999998</v>
      </c>
      <c r="FU226" s="25">
        <f t="shared" si="667"/>
        <v>-0.19500000000000739</v>
      </c>
      <c r="FV226" s="25" t="str">
        <f t="shared" si="812"/>
        <v>Thêm 01</v>
      </c>
      <c r="FW226" s="25">
        <f t="shared" si="813"/>
        <v>0.82</v>
      </c>
      <c r="FX226" s="16"/>
      <c r="FY226" s="16"/>
      <c r="FZ226" s="16"/>
      <c r="GA226" s="16"/>
      <c r="GB226" s="19">
        <v>0</v>
      </c>
      <c r="GC226" s="19">
        <v>0</v>
      </c>
      <c r="GD226" s="19">
        <v>0</v>
      </c>
      <c r="GE226" s="19">
        <v>0</v>
      </c>
      <c r="GF226" s="19">
        <v>0</v>
      </c>
      <c r="GG226" s="19">
        <v>0</v>
      </c>
      <c r="GH226" s="19">
        <v>0</v>
      </c>
      <c r="GI226" s="19">
        <v>0</v>
      </c>
      <c r="GJ226" s="19">
        <v>0</v>
      </c>
      <c r="GK226" s="19">
        <v>0</v>
      </c>
      <c r="GL226" s="25">
        <f t="shared" si="668"/>
        <v>0</v>
      </c>
      <c r="GM226" s="25">
        <f t="shared" si="814"/>
        <v>0</v>
      </c>
      <c r="GN226" s="19">
        <v>0</v>
      </c>
      <c r="GO226" s="19">
        <v>0</v>
      </c>
      <c r="GP226" s="19">
        <v>0</v>
      </c>
      <c r="GQ226" s="19">
        <v>0</v>
      </c>
      <c r="GR226" s="1" t="e">
        <f>_xlfn.IFNA(INDEX(#REF!,MATCH(E226,#REF!,0)),0)</f>
        <v>#REF!</v>
      </c>
      <c r="GS226" s="16"/>
      <c r="GT226" s="18">
        <v>0</v>
      </c>
      <c r="GU226" s="18">
        <v>0</v>
      </c>
      <c r="GV226" s="18">
        <v>0</v>
      </c>
      <c r="GW226" s="18">
        <v>0</v>
      </c>
      <c r="GX226" s="25">
        <f t="shared" si="669"/>
        <v>0</v>
      </c>
      <c r="GY226" s="25">
        <f t="shared" si="670"/>
        <v>0</v>
      </c>
      <c r="GZ226" s="25">
        <f t="shared" si="815"/>
        <v>0</v>
      </c>
      <c r="HA226" s="1" t="e" cm="1">
        <f t="array" ref="HA226">INDEX(#REF!,MATCH(EJ226&amp;EK226&amp;HD226&amp;HE226&amp;HF226,#REF!&amp;#REF!&amp;#REF!&amp;#REF!&amp;#REF!,0))</f>
        <v>#REF!</v>
      </c>
      <c r="HB226" s="16"/>
      <c r="HC226" s="25">
        <f t="shared" si="816"/>
        <v>0</v>
      </c>
      <c r="HD226" s="18">
        <v>0</v>
      </c>
      <c r="HE226" s="18">
        <v>0</v>
      </c>
      <c r="HF226" s="18">
        <v>0</v>
      </c>
      <c r="HG226" s="1" t="e" cm="1">
        <f t="array" ref="HG226">INDEX(#REF!,MATCH(EJ226&amp;EK226&amp;HJ226&amp;HK226&amp;HL226,#REF!&amp;#REF!&amp;#REF!&amp;#REF!&amp;#REF!,0))</f>
        <v>#REF!</v>
      </c>
      <c r="HH226" s="16"/>
      <c r="HI226" s="25">
        <f t="shared" si="817"/>
        <v>0</v>
      </c>
      <c r="HJ226" s="25">
        <f t="shared" si="818"/>
        <v>0</v>
      </c>
      <c r="HK226" s="19">
        <v>0</v>
      </c>
      <c r="HL226" s="19">
        <v>0</v>
      </c>
      <c r="HM226" s="18">
        <v>0.01</v>
      </c>
      <c r="HN226" s="18">
        <v>1</v>
      </c>
      <c r="HO226" s="25">
        <f t="shared" si="819"/>
        <v>0</v>
      </c>
      <c r="HP226" s="25">
        <f t="shared" si="820"/>
        <v>0</v>
      </c>
      <c r="HQ226" s="25">
        <f t="shared" si="821"/>
        <v>0</v>
      </c>
      <c r="HR226" s="25">
        <f t="shared" si="822"/>
        <v>0</v>
      </c>
      <c r="HS226" s="25">
        <f t="shared" si="823"/>
        <v>0</v>
      </c>
      <c r="HT226" s="19">
        <v>0</v>
      </c>
      <c r="HU226" s="19">
        <v>0</v>
      </c>
      <c r="HV226" s="19">
        <v>0</v>
      </c>
      <c r="HW226" s="25">
        <f t="shared" si="824"/>
        <v>0</v>
      </c>
      <c r="HX226" s="19">
        <v>0</v>
      </c>
      <c r="HY226" s="19">
        <v>0</v>
      </c>
      <c r="HZ226" s="18">
        <v>23.54</v>
      </c>
      <c r="IA226" s="20">
        <f>ROUND(IF(EN226="Cống tròn",IF(EN226="Cống tròn",IF(EU226="Không có móng",IQ226-FF226,IF(EU226="Đế",IP226-FN226,IF(OR(EU226="Móng bê tông",EU226="Móng bê tông kết hợp đế"),II226-FJ226,0))),0),IF(EN226="Cống hộp",IF(AND(EN226="Cống hộp",EU226="Không có móng"),IQ226-GF226,IF(AND(EN226="Cống hộp",EU226="Móng bê tông"),IJ226-GB226,0)),IF(OR(EN226="Rãnh xây",EN226="Rãnh bê tông"),IF(OR(EN226="Rãnh xây",EN226="Rãnh bê tông"),IK226-GB226,0),IF(EN226="Ống nhựa",IF(AND(EN226="Ống nhựa",EU226="Không đắp cát"),IQ226-HT226,IF(AND(EN226="Ống nhựa",EU226="Đắp cát"),IH226-HX226,0)),IF(EN226="Rãnh thang",IF(EN226="Rãnh thang",IF(EU226="Móng bê tông",#REF!-#REF!,IQ226),0),0))))),2)</f>
        <v>22.48</v>
      </c>
      <c r="IB226" s="20">
        <f t="shared" si="825"/>
        <v>1.0599999999999987</v>
      </c>
      <c r="IC226" s="20">
        <f t="shared" si="671"/>
        <v>22.48</v>
      </c>
      <c r="ID226" s="20">
        <f t="shared" si="672"/>
        <v>0</v>
      </c>
      <c r="IE226" s="20">
        <f t="shared" si="673"/>
        <v>0</v>
      </c>
      <c r="IF226" s="20">
        <f t="shared" si="674"/>
        <v>0</v>
      </c>
      <c r="IG226" s="20">
        <f>IF(EN226="Rãnh thang",IF(AND(EN226="Rãnh thang",EU226="Móng bê tông"),IQ226-#REF!,0),IF(EN226="Ống nhựa",IF(AND(EN226="Ống nhựa",EU226="Đắp cát"),IQ226-HT226,0),IF(EN226="Cống tròn",IF(EN226="Cống tròn",IF(OR(EU226="Móng bê tông",EU226="Móng bê tông kết hợp đế"),IM226-FL226,0),0),IF(EN226="Cống hộp",IF(AND(EN226="Cống hộp",EU226="Móng bê tông"),IN226-GD226,0),IF(OR(EN226="Rãnh xây",EN226="Rãnh bê tông"),IF(AND(EN226="Rãnh xây",EU226="Móng bê tông"),IO226-GD226,IF(AND(EN226="Rãnh bê tông",EU226="Móng bê tông"),IO226-GD226,0)),0)))))</f>
        <v>22.48</v>
      </c>
      <c r="IH226" s="20">
        <f t="shared" si="675"/>
        <v>0</v>
      </c>
      <c r="II226" s="20">
        <f t="shared" si="676"/>
        <v>22.48</v>
      </c>
      <c r="IJ226" s="20">
        <f t="shared" si="677"/>
        <v>0</v>
      </c>
      <c r="IK226" s="20">
        <f t="shared" si="678"/>
        <v>0</v>
      </c>
      <c r="IL226" s="20">
        <f t="shared" si="679"/>
        <v>22.68</v>
      </c>
      <c r="IM226" s="20">
        <f t="shared" si="680"/>
        <v>22.68</v>
      </c>
      <c r="IN226" s="20">
        <f t="shared" si="681"/>
        <v>0</v>
      </c>
      <c r="IO226" s="20">
        <f t="shared" si="682"/>
        <v>0</v>
      </c>
      <c r="IP226" s="20">
        <f t="shared" si="683"/>
        <v>0</v>
      </c>
      <c r="IQ226" s="18">
        <v>22.78</v>
      </c>
      <c r="IR226" s="25">
        <f t="shared" si="826"/>
        <v>0</v>
      </c>
      <c r="IS226" s="25">
        <f t="shared" si="684"/>
        <v>0</v>
      </c>
      <c r="IT226" s="25">
        <f t="shared" si="685"/>
        <v>0</v>
      </c>
      <c r="IU226" s="25">
        <f>ROUND(IF(EN226="Cống tròn",IF(EN226="Cống tròn",IV226+FF226,0),IF(EN226="Cống hộp",IF(EN226="Cống hộp",IV226+GP226,0),IF(OR(EN226="Rãnh xây",EN226="Rãnh bê tông"),IF(OR(EN226="Rãnh xây",EN226="Rãnh bê tông"),IV226+GP226,0),IF(EN226="ống nhựa",IF(EN226="Ống nhựa",IV226+HT226,0),IF(EN226="Rãnh thang",IF(EN226="Rãnh thang",IQ226+#REF!,0),0))))),2)</f>
        <v>23.83</v>
      </c>
      <c r="IV226" s="18">
        <v>23.73</v>
      </c>
      <c r="IW226" s="25">
        <f t="shared" si="686"/>
        <v>23.83</v>
      </c>
      <c r="IX226" s="25">
        <f t="shared" si="687"/>
        <v>0</v>
      </c>
      <c r="IY226" s="25">
        <f t="shared" si="688"/>
        <v>0</v>
      </c>
      <c r="IZ226" s="25">
        <f t="shared" si="689"/>
        <v>0</v>
      </c>
      <c r="JA226" s="25">
        <f t="shared" si="690"/>
        <v>0</v>
      </c>
      <c r="JB226" s="18">
        <v>23.49</v>
      </c>
      <c r="JC226" s="20">
        <f>ROUND(IF(EN226="Cống tròn",IF(EN226="Cống tròn",IF(EU226="Không có móng",JS226-FF226,IF(EU226="Đế",JR226-FN226,IF(OR(EU226="Móng bê tông",EU226="Móng bê tông kết hợp đế"),JK226-FJ226,0))),0),IF(EN226="Cống hộp",IF(AND(EN226="Cống hộp",EU226="Không có móng"),JS226-GF226,IF(AND(EN226="Cống hộp",EU226="Móng bê tông"),JL226-GB226,0)),IF(OR(EN226="Rãnh xây",EN226="Rãnh bê tông"),IF(OR(EN226="Rãnh xây",EN226="Rãnh bê tông"),JM226-GB226,0),IF(EN226="Ống nhựa",IF(AND(EN226="Ống nhựa",EU226="Không đắp cát"),JS226-HT226,IF(AND(EN226="Ống nhựa",EU226="Đắp cát"),JJ226-HX226,0)),IF(EN226="Rãnh thang",IF(EN226="Rãnh thang",IF(EU226="Móng bê tông",#REF!-#REF!,JS226),0),0))))),2)</f>
        <v>22.43</v>
      </c>
      <c r="JD226" s="20">
        <f t="shared" si="827"/>
        <v>1.0599999999999987</v>
      </c>
      <c r="JE226" s="20">
        <f t="shared" si="691"/>
        <v>22.43</v>
      </c>
      <c r="JF226" s="20">
        <f t="shared" si="692"/>
        <v>0</v>
      </c>
      <c r="JG226" s="20">
        <f t="shared" si="693"/>
        <v>0</v>
      </c>
      <c r="JH226" s="20">
        <f t="shared" si="694"/>
        <v>0</v>
      </c>
      <c r="JI226" s="20">
        <f>IF(EN226="Rãnh thang",IF(AND(EN226="Rãnh thang",EU226="Móng bê tông"),JS226-#REF!,0),IF(EN226="Ống nhựa",IF(AND(EN226="Ống nhựa",EU226="Đắp cát"),JS226-HT226,0),IF(EN226="Cống tròn",IF(EN226="Cống tròn",IF(OR(EU226="Móng bê tông",EU226="Móng bê tông kết hợp đế"),JO226-FL226,0),0),IF(EN226="Cống hộp",IF(AND(EN226="Cống hộp",EU226="Móng bê tông"),JP226-GD226,0),IF(OR(EN226="Rãnh xây",EN226="Rãnh bê tông"),IF(AND(EN226="Rãnh xây",EU226="Móng bê tông"),JQ226-GD226,IF(AND(EN226="Rãnh bê tông",EU226="Móng bê tông"),JQ226-GD226,0)),0)))))</f>
        <v>22.43</v>
      </c>
      <c r="JJ226" s="20">
        <f t="shared" si="695"/>
        <v>0</v>
      </c>
      <c r="JK226" s="20">
        <f t="shared" si="696"/>
        <v>22.43</v>
      </c>
      <c r="JL226" s="20">
        <f t="shared" si="697"/>
        <v>0</v>
      </c>
      <c r="JM226" s="20">
        <f t="shared" si="698"/>
        <v>0</v>
      </c>
      <c r="JN226" s="20">
        <f t="shared" si="699"/>
        <v>22.63</v>
      </c>
      <c r="JO226" s="20">
        <f t="shared" si="700"/>
        <v>22.63</v>
      </c>
      <c r="JP226" s="20">
        <f t="shared" si="701"/>
        <v>0</v>
      </c>
      <c r="JQ226" s="20">
        <f t="shared" si="702"/>
        <v>0</v>
      </c>
      <c r="JR226" s="20">
        <f t="shared" si="703"/>
        <v>0</v>
      </c>
      <c r="JS226" s="26">
        <v>22.73</v>
      </c>
      <c r="JT226" s="25">
        <f t="shared" si="828"/>
        <v>0</v>
      </c>
      <c r="JU226" s="25">
        <f t="shared" si="704"/>
        <v>0</v>
      </c>
      <c r="JV226" s="25">
        <f t="shared" si="705"/>
        <v>0</v>
      </c>
      <c r="JW226" s="25">
        <f>ROUND(IF(EN226="Cống tròn",IF(EN226="Cống tròn",JX226+FF226,0),IF(EN226="Cống hộp",IF(EN226="Cống hộp",JX226+GP226,0),IF(OR(EN226="Rãnh xây",EN226="Rãnh bê tông"),IF(OR(EN226="Rãnh xây",EN226="Rãnh bê tông"),JX226+GP226,0),IF(EN226="ống nhựa",IF(EN226="Ống nhựa",JX226+HT226,0),IF(EN226="Rãnh thang",IF(EN226="Rãnh thang",JS226+#REF!,0),0))))),2)</f>
        <v>23.83</v>
      </c>
      <c r="JX226" s="27">
        <v>23.73</v>
      </c>
      <c r="JY226" s="25">
        <f t="shared" si="706"/>
        <v>23.83</v>
      </c>
      <c r="JZ226" s="25">
        <f t="shared" si="707"/>
        <v>0</v>
      </c>
      <c r="KA226" s="25">
        <f t="shared" si="708"/>
        <v>0</v>
      </c>
      <c r="KB226" s="25">
        <f t="shared" si="709"/>
        <v>0</v>
      </c>
      <c r="KC226" s="25">
        <f t="shared" si="710"/>
        <v>0</v>
      </c>
      <c r="KD226" s="28" t="s">
        <v>98</v>
      </c>
      <c r="KE226" s="27">
        <v>0</v>
      </c>
      <c r="KF226" s="25">
        <f t="shared" si="711"/>
        <v>1.0599999999999987</v>
      </c>
      <c r="KG226" s="25">
        <f t="shared" si="829"/>
        <v>1.0599999999999987</v>
      </c>
      <c r="KH226" s="27">
        <v>0</v>
      </c>
      <c r="KI226" s="25">
        <f t="shared" si="712"/>
        <v>1.0599999999999987</v>
      </c>
      <c r="KJ226" s="25">
        <f t="shared" si="830"/>
        <v>1.0599999999999987</v>
      </c>
      <c r="KK226" s="25">
        <f t="shared" si="713"/>
        <v>0</v>
      </c>
      <c r="KL226" s="25">
        <f t="shared" si="714"/>
        <v>0</v>
      </c>
      <c r="KM226" s="25">
        <f t="shared" si="831"/>
        <v>0</v>
      </c>
      <c r="KN226" s="25">
        <f t="shared" si="715"/>
        <v>0</v>
      </c>
      <c r="KO226" s="25">
        <f t="shared" si="716"/>
        <v>0</v>
      </c>
      <c r="KP226" s="25">
        <f t="shared" si="832"/>
        <v>0</v>
      </c>
      <c r="KQ226" s="25">
        <f t="shared" si="717"/>
        <v>0.2</v>
      </c>
      <c r="KR226" s="25">
        <f t="shared" si="718"/>
        <v>0.2</v>
      </c>
      <c r="KS226" s="25">
        <f t="shared" si="833"/>
        <v>0.2</v>
      </c>
      <c r="KT226" s="25">
        <f t="shared" si="719"/>
        <v>0</v>
      </c>
      <c r="KU226" s="25">
        <f t="shared" si="720"/>
        <v>0</v>
      </c>
      <c r="KV226" s="25">
        <f t="shared" si="834"/>
        <v>0</v>
      </c>
      <c r="KW226" s="25">
        <f t="shared" si="721"/>
        <v>0</v>
      </c>
      <c r="KX226" s="25">
        <f t="shared" si="722"/>
        <v>0</v>
      </c>
      <c r="KY226" s="25">
        <f t="shared" si="835"/>
        <v>0</v>
      </c>
      <c r="KZ226" s="25">
        <f t="shared" si="723"/>
        <v>0</v>
      </c>
      <c r="LA226" s="25">
        <f t="shared" si="724"/>
        <v>0</v>
      </c>
      <c r="LB226" s="25">
        <f t="shared" si="836"/>
        <v>0</v>
      </c>
      <c r="LC226" s="25">
        <f t="shared" si="725"/>
        <v>0.85999999999999877</v>
      </c>
      <c r="LD226" s="25">
        <f t="shared" si="726"/>
        <v>0.85999999999999877</v>
      </c>
      <c r="LE226" s="25">
        <f t="shared" si="837"/>
        <v>0.85999999999999877</v>
      </c>
      <c r="LF226" s="25">
        <f t="shared" si="727"/>
        <v>0</v>
      </c>
      <c r="LG226" s="25">
        <f t="shared" si="728"/>
        <v>0</v>
      </c>
      <c r="LH226" s="25">
        <f t="shared" si="838"/>
        <v>0</v>
      </c>
      <c r="LI226" s="25">
        <f t="shared" si="729"/>
        <v>0</v>
      </c>
      <c r="LJ226" s="25">
        <f t="shared" si="730"/>
        <v>0</v>
      </c>
      <c r="LK226" s="25">
        <f t="shared" si="839"/>
        <v>0</v>
      </c>
      <c r="LL226" s="25">
        <f t="shared" si="731"/>
        <v>0</v>
      </c>
      <c r="LM226" s="25">
        <f t="shared" si="732"/>
        <v>0</v>
      </c>
      <c r="LN226" s="25">
        <f t="shared" si="840"/>
        <v>0</v>
      </c>
      <c r="LO226" s="25">
        <f t="shared" si="733"/>
        <v>0</v>
      </c>
      <c r="LP226" s="25">
        <f t="shared" si="734"/>
        <v>0</v>
      </c>
      <c r="LQ226" s="25">
        <f t="shared" si="841"/>
        <v>0</v>
      </c>
      <c r="LR226" s="25">
        <f t="shared" si="735"/>
        <v>0</v>
      </c>
      <c r="LS226" s="25">
        <f t="shared" si="736"/>
        <v>0</v>
      </c>
      <c r="LT226" s="25">
        <f t="shared" si="842"/>
        <v>0</v>
      </c>
      <c r="LU226" s="25">
        <f t="shared" si="737"/>
        <v>0</v>
      </c>
      <c r="LV226" s="25">
        <f t="shared" si="738"/>
        <v>0</v>
      </c>
      <c r="LW226" s="25">
        <f t="shared" si="843"/>
        <v>0</v>
      </c>
      <c r="LX226" s="25">
        <f t="shared" si="739"/>
        <v>0</v>
      </c>
      <c r="LY226" s="25">
        <f t="shared" si="740"/>
        <v>0</v>
      </c>
      <c r="LZ226" s="25">
        <f t="shared" si="844"/>
        <v>0</v>
      </c>
      <c r="MA226" s="25">
        <f t="shared" si="741"/>
        <v>0</v>
      </c>
      <c r="MB226" s="25">
        <f t="shared" si="742"/>
        <v>0</v>
      </c>
      <c r="MC226" s="25">
        <f t="shared" si="845"/>
        <v>0</v>
      </c>
      <c r="MD226" s="25">
        <f t="shared" si="743"/>
        <v>0</v>
      </c>
      <c r="ME226" s="25">
        <f t="shared" si="744"/>
        <v>0</v>
      </c>
      <c r="MF226" s="25">
        <f t="shared" si="846"/>
        <v>0</v>
      </c>
      <c r="MG226" s="25">
        <f t="shared" si="745"/>
        <v>0</v>
      </c>
      <c r="MH226" s="25">
        <f t="shared" si="746"/>
        <v>0</v>
      </c>
      <c r="MI226" s="25">
        <f t="shared" si="847"/>
        <v>0</v>
      </c>
      <c r="MJ226" s="25">
        <f t="shared" si="747"/>
        <v>0</v>
      </c>
      <c r="MK226" s="25">
        <f t="shared" si="748"/>
        <v>0</v>
      </c>
      <c r="ML226" s="25">
        <f t="shared" si="848"/>
        <v>0</v>
      </c>
      <c r="MM226" s="25">
        <f t="shared" si="749"/>
        <v>0</v>
      </c>
      <c r="MN226" s="25">
        <f t="shared" si="750"/>
        <v>0</v>
      </c>
      <c r="MO226" s="25">
        <f t="shared" si="849"/>
        <v>0</v>
      </c>
      <c r="MP226" s="25">
        <f t="shared" si="751"/>
        <v>0</v>
      </c>
      <c r="MQ226" s="25">
        <f t="shared" si="752"/>
        <v>0</v>
      </c>
      <c r="MR226" s="25">
        <f t="shared" si="850"/>
        <v>0</v>
      </c>
      <c r="MS226" s="29">
        <v>1.4</v>
      </c>
      <c r="MT226" s="29">
        <v>0</v>
      </c>
      <c r="MU226" s="29">
        <v>1</v>
      </c>
      <c r="MV226" s="29">
        <v>1</v>
      </c>
      <c r="MW226" s="25">
        <f t="shared" si="753"/>
        <v>1.4</v>
      </c>
      <c r="MX226" s="25">
        <f t="shared" si="754"/>
        <v>1.48</v>
      </c>
      <c r="MY226" s="25">
        <f t="shared" si="755"/>
        <v>0</v>
      </c>
      <c r="MZ226" s="25">
        <f t="shared" si="756"/>
        <v>0</v>
      </c>
      <c r="NA226" s="25">
        <f t="shared" si="757"/>
        <v>1.4</v>
      </c>
      <c r="NB226" s="25">
        <f t="shared" si="758"/>
        <v>1.48</v>
      </c>
      <c r="NC226" s="25">
        <f t="shared" si="759"/>
        <v>0</v>
      </c>
      <c r="ND226" s="25">
        <f t="shared" si="760"/>
        <v>0</v>
      </c>
      <c r="NE226" s="25">
        <f t="shared" si="851"/>
        <v>1.4</v>
      </c>
      <c r="NF226" s="25">
        <f t="shared" si="851"/>
        <v>1.48</v>
      </c>
      <c r="NG226" s="25">
        <f t="shared" si="851"/>
        <v>0</v>
      </c>
      <c r="NH226" s="25">
        <f t="shared" si="851"/>
        <v>0</v>
      </c>
      <c r="NI226" s="25">
        <f t="shared" si="761"/>
        <v>72.37</v>
      </c>
      <c r="NJ226" s="25">
        <f t="shared" si="762"/>
        <v>0</v>
      </c>
      <c r="NK226" s="25">
        <f t="shared" si="763"/>
        <v>72.37</v>
      </c>
      <c r="NL226" s="25">
        <f t="shared" si="764"/>
        <v>42.08</v>
      </c>
      <c r="NM226" s="25">
        <f t="shared" si="765"/>
        <v>0</v>
      </c>
      <c r="NN226" s="25">
        <f t="shared" si="852"/>
        <v>42.08</v>
      </c>
      <c r="NO226" s="25">
        <f t="shared" si="766"/>
        <v>0</v>
      </c>
      <c r="NP226" s="25">
        <f t="shared" si="767"/>
        <v>0</v>
      </c>
      <c r="NQ226" s="25">
        <f t="shared" si="853"/>
        <v>0</v>
      </c>
      <c r="NR226" s="25">
        <f t="shared" si="768"/>
        <v>0</v>
      </c>
      <c r="NS226" s="25">
        <f t="shared" si="769"/>
        <v>0</v>
      </c>
      <c r="NT226" s="25">
        <f t="shared" si="854"/>
        <v>0</v>
      </c>
      <c r="NU226" s="25">
        <f t="shared" si="770"/>
        <v>0</v>
      </c>
      <c r="NV226" s="25">
        <f t="shared" si="771"/>
        <v>0</v>
      </c>
      <c r="NW226" s="25">
        <f t="shared" si="855"/>
        <v>0</v>
      </c>
      <c r="NX226" s="25">
        <f t="shared" si="856"/>
        <v>42.08</v>
      </c>
      <c r="NY226" s="25">
        <f t="shared" si="856"/>
        <v>0</v>
      </c>
      <c r="NZ226" s="25">
        <f t="shared" si="857"/>
        <v>42.08</v>
      </c>
      <c r="OA226" s="25">
        <f t="shared" si="858"/>
        <v>30.29</v>
      </c>
      <c r="OB226" s="25">
        <f t="shared" si="858"/>
        <v>0</v>
      </c>
      <c r="OC226" s="25">
        <f t="shared" si="859"/>
        <v>30.29</v>
      </c>
      <c r="OD226" s="25">
        <f t="shared" si="860"/>
        <v>42.08</v>
      </c>
      <c r="OE226" s="25">
        <f t="shared" si="860"/>
        <v>0</v>
      </c>
      <c r="OF226" s="25">
        <f t="shared" si="860"/>
        <v>42.08</v>
      </c>
      <c r="OG226" s="25">
        <f t="shared" si="772"/>
        <v>0</v>
      </c>
      <c r="OH226" s="25">
        <f t="shared" si="773"/>
        <v>0</v>
      </c>
      <c r="OI226" s="25">
        <f t="shared" si="774"/>
        <v>0</v>
      </c>
      <c r="OJ226" s="25">
        <f t="shared" si="775"/>
        <v>0</v>
      </c>
      <c r="OK226" s="25">
        <f t="shared" si="776"/>
        <v>0</v>
      </c>
      <c r="OL226" s="25">
        <f t="shared" si="777"/>
        <v>0</v>
      </c>
      <c r="OM226" s="25">
        <f t="shared" si="861"/>
        <v>0</v>
      </c>
      <c r="ON226" s="25">
        <f t="shared" si="861"/>
        <v>0</v>
      </c>
      <c r="OO226" s="25">
        <f t="shared" si="861"/>
        <v>0</v>
      </c>
      <c r="OP226" s="25">
        <f t="shared" si="778"/>
        <v>0</v>
      </c>
      <c r="OQ226" s="25">
        <f t="shared" si="779"/>
        <v>0</v>
      </c>
      <c r="OR226" s="25">
        <f t="shared" si="862"/>
        <v>0</v>
      </c>
      <c r="OS226" s="19">
        <v>537901.59</v>
      </c>
      <c r="OT226" s="19">
        <v>2371177.17</v>
      </c>
    </row>
    <row r="227" spans="1:410" ht="33" customHeight="1" x14ac:dyDescent="0.25">
      <c r="A227" s="18"/>
      <c r="B227" s="18" t="s">
        <v>1023</v>
      </c>
      <c r="C227" s="18">
        <v>554.6</v>
      </c>
      <c r="D227" s="16" t="e">
        <f>_xlfn.IFNA(INDEX(#REF!,MATCH(E227,#REF!,0)),0)</f>
        <v>#REF!</v>
      </c>
      <c r="E227" s="18" t="s">
        <v>1027</v>
      </c>
      <c r="F227" s="16" t="s">
        <v>765</v>
      </c>
      <c r="G227" s="16" t="s">
        <v>810</v>
      </c>
      <c r="H227" s="16" t="s">
        <v>767</v>
      </c>
      <c r="I227" s="16" t="s">
        <v>768</v>
      </c>
      <c r="J227" s="16" t="s">
        <v>811</v>
      </c>
      <c r="K227" s="16" t="s">
        <v>770</v>
      </c>
      <c r="L227" s="16" t="s">
        <v>771</v>
      </c>
      <c r="M227" s="18">
        <v>1.8399999999999999</v>
      </c>
      <c r="N227" s="18">
        <v>1.8399999999999999</v>
      </c>
      <c r="O227" s="18">
        <v>2.2399999999999998</v>
      </c>
      <c r="P227" s="18">
        <v>2.2399999999999998</v>
      </c>
      <c r="Q227" s="18">
        <v>0.1</v>
      </c>
      <c r="R227" s="18">
        <v>2.04</v>
      </c>
      <c r="S227" s="18">
        <v>2.04</v>
      </c>
      <c r="T227" s="18">
        <v>0.2</v>
      </c>
      <c r="U227" s="18">
        <v>0</v>
      </c>
      <c r="V227" s="18">
        <v>0</v>
      </c>
      <c r="W227" s="18">
        <v>0</v>
      </c>
      <c r="X227" s="18">
        <v>1.8399999999999999</v>
      </c>
      <c r="Y227" s="18">
        <v>1.7999999999999998</v>
      </c>
      <c r="Z227" s="20">
        <f t="shared" si="780"/>
        <v>1.8</v>
      </c>
      <c r="AA227" s="18">
        <v>0.22</v>
      </c>
      <c r="AB227" s="18">
        <v>0</v>
      </c>
      <c r="AC227" s="18">
        <v>0</v>
      </c>
      <c r="AD227" s="18">
        <v>0</v>
      </c>
      <c r="AE227" s="18">
        <v>0</v>
      </c>
      <c r="AF227" s="18">
        <v>0</v>
      </c>
      <c r="AG227" s="18">
        <v>1.4</v>
      </c>
      <c r="AH227" s="18">
        <v>1.4</v>
      </c>
      <c r="AI227" s="20">
        <f t="shared" si="781"/>
        <v>1.95</v>
      </c>
      <c r="AJ227" s="18">
        <v>0</v>
      </c>
      <c r="AK227" s="18">
        <v>0</v>
      </c>
      <c r="AL227" s="20">
        <f t="shared" si="782"/>
        <v>0</v>
      </c>
      <c r="AM227" s="18">
        <v>1.8399999999999999</v>
      </c>
      <c r="AN227" s="18">
        <v>1.4</v>
      </c>
      <c r="AO227" s="18">
        <v>0.15</v>
      </c>
      <c r="AP227" s="18">
        <v>0.22</v>
      </c>
      <c r="AQ227" s="18">
        <v>0</v>
      </c>
      <c r="AR227" s="18">
        <v>0</v>
      </c>
      <c r="AS227" s="18">
        <v>0</v>
      </c>
      <c r="AT227" s="18">
        <v>0</v>
      </c>
      <c r="AU227" s="18">
        <v>0</v>
      </c>
      <c r="AV227" s="18">
        <v>1</v>
      </c>
      <c r="AW227" s="18">
        <v>0</v>
      </c>
      <c r="AX227" s="18">
        <v>0</v>
      </c>
      <c r="AY227" s="18">
        <v>0</v>
      </c>
      <c r="AZ227" s="18">
        <v>0</v>
      </c>
      <c r="BA227" s="18">
        <v>0</v>
      </c>
      <c r="BB227" s="18">
        <v>0</v>
      </c>
      <c r="BC227" s="18">
        <v>0</v>
      </c>
      <c r="BD227" s="18">
        <v>0</v>
      </c>
      <c r="BE227" s="18">
        <v>2</v>
      </c>
      <c r="BF227" s="18">
        <v>0</v>
      </c>
      <c r="BG227" s="18">
        <v>0</v>
      </c>
      <c r="BH227" s="18">
        <v>0</v>
      </c>
      <c r="BI227" s="18">
        <v>0</v>
      </c>
      <c r="BJ227" s="18">
        <v>0</v>
      </c>
      <c r="BK227" s="18">
        <v>0</v>
      </c>
      <c r="BL227" s="18">
        <v>0</v>
      </c>
      <c r="BM227" s="18">
        <v>0</v>
      </c>
      <c r="BN227" s="18">
        <v>0</v>
      </c>
      <c r="BO227" s="18">
        <v>0</v>
      </c>
      <c r="BP227" s="18">
        <v>0</v>
      </c>
      <c r="BQ227" s="18">
        <v>0</v>
      </c>
      <c r="BR227" s="18">
        <v>0</v>
      </c>
      <c r="BS227" s="18">
        <v>0</v>
      </c>
      <c r="BT227" s="18">
        <v>0</v>
      </c>
      <c r="BU227" s="18">
        <v>0</v>
      </c>
      <c r="BV227" s="18">
        <v>0</v>
      </c>
      <c r="BW227" s="18">
        <v>0</v>
      </c>
      <c r="BX227" s="18">
        <v>0</v>
      </c>
      <c r="BY227" s="18">
        <v>0</v>
      </c>
      <c r="BZ227" s="18">
        <v>0</v>
      </c>
      <c r="CA227" s="16" t="e">
        <f>_xlfn.IFNA(IF(RIGHT(D227,2)="=G",0,INDEX(#REF!,MATCH(E227,#REF!,0))),0)</f>
        <v>#REF!</v>
      </c>
      <c r="CB227" s="16" t="s">
        <v>776</v>
      </c>
      <c r="CC227" s="18">
        <v>0</v>
      </c>
      <c r="CD227" s="18">
        <v>0</v>
      </c>
      <c r="CE227" s="18">
        <v>1.84</v>
      </c>
      <c r="CF227" s="18">
        <v>0.9</v>
      </c>
      <c r="CG227" s="18">
        <v>0.12</v>
      </c>
      <c r="CH227" s="18">
        <v>2</v>
      </c>
      <c r="CI227" s="16" t="s">
        <v>98</v>
      </c>
      <c r="CJ227" s="18">
        <v>0</v>
      </c>
      <c r="CK227" s="20">
        <f t="shared" si="648"/>
        <v>1.36</v>
      </c>
      <c r="CL227" s="20">
        <f t="shared" si="783"/>
        <v>1.36</v>
      </c>
      <c r="CM227" s="18">
        <v>19.62</v>
      </c>
      <c r="CN227" s="18">
        <v>24.33</v>
      </c>
      <c r="CO227" s="18">
        <v>23.491</v>
      </c>
      <c r="CP227" s="22">
        <f t="shared" si="649"/>
        <v>23.49</v>
      </c>
      <c r="CQ227" s="22">
        <f t="shared" si="650"/>
        <v>22.13</v>
      </c>
      <c r="CR227" s="22">
        <f t="shared" si="784"/>
        <v>1.36</v>
      </c>
      <c r="CS227" s="22">
        <f t="shared" si="651"/>
        <v>22.23</v>
      </c>
      <c r="CT227" s="22">
        <f t="shared" si="652"/>
        <v>22.43</v>
      </c>
      <c r="CU227" s="18">
        <v>22.43</v>
      </c>
      <c r="CV227" s="22">
        <f t="shared" si="785"/>
        <v>1.8</v>
      </c>
      <c r="CW227" s="22">
        <f t="shared" si="653"/>
        <v>0</v>
      </c>
      <c r="CX227" s="22">
        <f t="shared" si="654"/>
        <v>0</v>
      </c>
      <c r="CY227" s="22">
        <f t="shared" si="655"/>
        <v>24.18</v>
      </c>
      <c r="CZ227" s="22">
        <f t="shared" si="656"/>
        <v>24.33</v>
      </c>
      <c r="DA227" s="18">
        <v>24.33</v>
      </c>
      <c r="DB227" s="20">
        <f t="shared" si="786"/>
        <v>2.2000000000000002</v>
      </c>
      <c r="DC227" s="20">
        <f t="shared" si="787"/>
        <v>0.84</v>
      </c>
      <c r="DD227" s="20">
        <f t="shared" si="788"/>
        <v>1.3600000000000003</v>
      </c>
      <c r="DE227" s="20">
        <f t="shared" si="657"/>
        <v>0.1</v>
      </c>
      <c r="DF227" s="20">
        <f t="shared" si="658"/>
        <v>0.2</v>
      </c>
      <c r="DG227" s="20">
        <f t="shared" si="659"/>
        <v>1.06</v>
      </c>
      <c r="DH227" s="20">
        <f t="shared" si="660"/>
        <v>0</v>
      </c>
      <c r="DI227" s="20">
        <f t="shared" si="661"/>
        <v>0</v>
      </c>
      <c r="DJ227" s="20">
        <f t="shared" si="662"/>
        <v>0</v>
      </c>
      <c r="DK227" s="20">
        <f t="shared" si="789"/>
        <v>1.36</v>
      </c>
      <c r="DL227" s="20">
        <f t="shared" si="790"/>
        <v>0</v>
      </c>
      <c r="DM227" s="20">
        <f t="shared" si="791"/>
        <v>0</v>
      </c>
      <c r="DN227" s="20">
        <f t="shared" si="792"/>
        <v>0</v>
      </c>
      <c r="DO227" s="18">
        <v>2.44</v>
      </c>
      <c r="DP227" s="18">
        <v>0</v>
      </c>
      <c r="DQ227" s="18">
        <v>1</v>
      </c>
      <c r="DR227" s="18">
        <v>1</v>
      </c>
      <c r="DS227" s="25">
        <f t="shared" si="793"/>
        <v>2.44</v>
      </c>
      <c r="DT227" s="25">
        <f t="shared" si="794"/>
        <v>0</v>
      </c>
      <c r="DU227" s="25">
        <f t="shared" si="795"/>
        <v>3.32</v>
      </c>
      <c r="DV227" s="25">
        <f t="shared" si="796"/>
        <v>0</v>
      </c>
      <c r="DW227" s="25">
        <f t="shared" si="797"/>
        <v>3.32</v>
      </c>
      <c r="DX227" s="25">
        <f t="shared" si="798"/>
        <v>7.44</v>
      </c>
      <c r="DY227" s="25">
        <f t="shared" si="799"/>
        <v>0</v>
      </c>
      <c r="DZ227" s="25">
        <f t="shared" si="800"/>
        <v>7.44</v>
      </c>
      <c r="EA227" s="25">
        <f t="shared" si="801"/>
        <v>4.92</v>
      </c>
      <c r="EB227" s="25">
        <f t="shared" si="802"/>
        <v>0</v>
      </c>
      <c r="EC227" s="25">
        <f t="shared" si="803"/>
        <v>4.92</v>
      </c>
      <c r="ED227" s="25">
        <f t="shared" si="804"/>
        <v>2.52</v>
      </c>
      <c r="EE227" s="25">
        <f t="shared" si="804"/>
        <v>0</v>
      </c>
      <c r="EF227" s="25">
        <f t="shared" si="805"/>
        <v>2.52</v>
      </c>
      <c r="EG227" s="25">
        <f t="shared" si="806"/>
        <v>4.92</v>
      </c>
      <c r="EH227" s="25">
        <f t="shared" si="806"/>
        <v>0</v>
      </c>
      <c r="EI227" s="25">
        <f t="shared" si="807"/>
        <v>4.92</v>
      </c>
      <c r="EJ227" s="18">
        <v>554.6</v>
      </c>
      <c r="EK227" s="18">
        <v>604.77</v>
      </c>
      <c r="EL227" s="18" t="s">
        <v>1027</v>
      </c>
      <c r="EM227" s="18" t="s">
        <v>1028</v>
      </c>
      <c r="EN227" s="16" t="s">
        <v>774</v>
      </c>
      <c r="EO227" s="16" t="s">
        <v>132</v>
      </c>
      <c r="EP227" s="16" t="e">
        <f>IF(OR(EN227="Cống tròn",EN227="Cống hộp",EN227="Ống nhựa"),INDEX(#REF!,MATCH(E227,#REF!,0)),IF(OR(EN227="Rãnh xây",EN227="Rãnh bê tông"),INDEX(#REF!,MATCH(E227,#REF!,0)),0))</f>
        <v>#REF!</v>
      </c>
      <c r="EQ227" s="18">
        <v>48.769999999999953</v>
      </c>
      <c r="ER227" s="18">
        <v>1</v>
      </c>
      <c r="ES227" s="25">
        <f t="shared" si="808"/>
        <v>48</v>
      </c>
      <c r="ET227" s="1" t="e">
        <f>_xlfn.IFNA(IF(EN227="Cống tròn",INDEX(#REF!,MATCH(E227,#REF!,0)),IF(EN227="Cống hộp",INDEX(#REF!,MATCH(E227,#REF!,0)),EU227&amp;" ,"&amp;EV227)),0)</f>
        <v>#REF!</v>
      </c>
      <c r="EU227" s="16" t="s">
        <v>769</v>
      </c>
      <c r="EV227" s="16" t="s">
        <v>775</v>
      </c>
      <c r="EW227" s="16" t="e">
        <f>_xlfn.IFNA(INDEX(#REF!,MATCH(E227,#REF!,0)),0)</f>
        <v>#REF!</v>
      </c>
      <c r="EX227" s="16"/>
      <c r="EY227" s="18">
        <v>0</v>
      </c>
      <c r="EZ227" s="18">
        <v>0</v>
      </c>
      <c r="FA227" s="18">
        <v>0</v>
      </c>
      <c r="FB227" s="19">
        <v>0</v>
      </c>
      <c r="FC227" s="19">
        <v>0</v>
      </c>
      <c r="FD227" s="25">
        <f t="shared" si="663"/>
        <v>0</v>
      </c>
      <c r="FE227" s="25">
        <f t="shared" si="809"/>
        <v>0</v>
      </c>
      <c r="FF227" s="18">
        <v>0.1</v>
      </c>
      <c r="FG227" s="18">
        <v>2</v>
      </c>
      <c r="FH227" s="18">
        <v>1</v>
      </c>
      <c r="FI227" s="25">
        <f t="shared" si="810"/>
        <v>1.2</v>
      </c>
      <c r="FJ227" s="18">
        <v>0</v>
      </c>
      <c r="FK227" s="18">
        <v>0</v>
      </c>
      <c r="FL227" s="18">
        <v>0.2</v>
      </c>
      <c r="FM227" s="18">
        <v>1.4</v>
      </c>
      <c r="FN227" s="18">
        <v>0</v>
      </c>
      <c r="FO227" s="25">
        <f t="shared" si="811"/>
        <v>1.4</v>
      </c>
      <c r="FP227" s="18">
        <v>1.4999999999999999E-2</v>
      </c>
      <c r="FQ227" s="18">
        <v>1</v>
      </c>
      <c r="FR227" s="25">
        <f t="shared" si="664"/>
        <v>48</v>
      </c>
      <c r="FS227" s="25">
        <f t="shared" si="665"/>
        <v>0.70499999999999996</v>
      </c>
      <c r="FT227" s="25">
        <f t="shared" si="666"/>
        <v>48.704999999999998</v>
      </c>
      <c r="FU227" s="25">
        <f t="shared" si="667"/>
        <v>-6.4999999999955094E-2</v>
      </c>
      <c r="FV227" s="25" t="str">
        <f t="shared" si="812"/>
        <v>Đủ</v>
      </c>
      <c r="FW227" s="25">
        <f t="shared" si="813"/>
        <v>-0.06</v>
      </c>
      <c r="FX227" s="16"/>
      <c r="FY227" s="16"/>
      <c r="FZ227" s="16"/>
      <c r="GA227" s="16"/>
      <c r="GB227" s="19">
        <v>0</v>
      </c>
      <c r="GC227" s="19">
        <v>0</v>
      </c>
      <c r="GD227" s="19">
        <v>0</v>
      </c>
      <c r="GE227" s="19">
        <v>0</v>
      </c>
      <c r="GF227" s="19">
        <v>0</v>
      </c>
      <c r="GG227" s="19">
        <v>0</v>
      </c>
      <c r="GH227" s="19">
        <v>0</v>
      </c>
      <c r="GI227" s="19">
        <v>0</v>
      </c>
      <c r="GJ227" s="19">
        <v>0</v>
      </c>
      <c r="GK227" s="19">
        <v>0</v>
      </c>
      <c r="GL227" s="25">
        <f t="shared" si="668"/>
        <v>0</v>
      </c>
      <c r="GM227" s="25">
        <f t="shared" si="814"/>
        <v>0</v>
      </c>
      <c r="GN227" s="19">
        <v>0</v>
      </c>
      <c r="GO227" s="19">
        <v>0</v>
      </c>
      <c r="GP227" s="19">
        <v>0</v>
      </c>
      <c r="GQ227" s="19">
        <v>0</v>
      </c>
      <c r="GR227" s="1" t="e">
        <f>_xlfn.IFNA(INDEX(#REF!,MATCH(E227,#REF!,0)),0)</f>
        <v>#REF!</v>
      </c>
      <c r="GS227" s="16"/>
      <c r="GT227" s="18">
        <v>0</v>
      </c>
      <c r="GU227" s="18">
        <v>0</v>
      </c>
      <c r="GV227" s="18">
        <v>0</v>
      </c>
      <c r="GW227" s="18">
        <v>0</v>
      </c>
      <c r="GX227" s="25">
        <f t="shared" si="669"/>
        <v>0</v>
      </c>
      <c r="GY227" s="25">
        <f t="shared" si="670"/>
        <v>0</v>
      </c>
      <c r="GZ227" s="25">
        <f t="shared" si="815"/>
        <v>0</v>
      </c>
      <c r="HA227" s="1" t="e" cm="1">
        <f t="array" ref="HA227">INDEX(#REF!,MATCH(EJ227&amp;EK227&amp;HD227&amp;HE227&amp;HF227,#REF!&amp;#REF!&amp;#REF!&amp;#REF!&amp;#REF!,0))</f>
        <v>#REF!</v>
      </c>
      <c r="HB227" s="16"/>
      <c r="HC227" s="25">
        <f t="shared" si="816"/>
        <v>0</v>
      </c>
      <c r="HD227" s="18">
        <v>0</v>
      </c>
      <c r="HE227" s="18">
        <v>0</v>
      </c>
      <c r="HF227" s="18">
        <v>0</v>
      </c>
      <c r="HG227" s="1" t="e" cm="1">
        <f t="array" ref="HG227">INDEX(#REF!,MATCH(EJ227&amp;EK227&amp;HJ227&amp;HK227&amp;HL227,#REF!&amp;#REF!&amp;#REF!&amp;#REF!&amp;#REF!,0))</f>
        <v>#REF!</v>
      </c>
      <c r="HH227" s="16"/>
      <c r="HI227" s="25">
        <f t="shared" si="817"/>
        <v>0</v>
      </c>
      <c r="HJ227" s="25">
        <f t="shared" si="818"/>
        <v>0</v>
      </c>
      <c r="HK227" s="19">
        <v>0</v>
      </c>
      <c r="HL227" s="19">
        <v>0</v>
      </c>
      <c r="HM227" s="18">
        <v>0.01</v>
      </c>
      <c r="HN227" s="18">
        <v>1</v>
      </c>
      <c r="HO227" s="25">
        <f t="shared" si="819"/>
        <v>0</v>
      </c>
      <c r="HP227" s="25">
        <f t="shared" si="820"/>
        <v>0</v>
      </c>
      <c r="HQ227" s="25">
        <f t="shared" si="821"/>
        <v>0</v>
      </c>
      <c r="HR227" s="25">
        <f t="shared" si="822"/>
        <v>0</v>
      </c>
      <c r="HS227" s="25">
        <f t="shared" si="823"/>
        <v>0</v>
      </c>
      <c r="HT227" s="19">
        <v>0</v>
      </c>
      <c r="HU227" s="19">
        <v>0</v>
      </c>
      <c r="HV227" s="19">
        <v>0</v>
      </c>
      <c r="HW227" s="25">
        <f t="shared" si="824"/>
        <v>0</v>
      </c>
      <c r="HX227" s="19">
        <v>0</v>
      </c>
      <c r="HY227" s="19">
        <v>0</v>
      </c>
      <c r="HZ227" s="18">
        <v>23.49</v>
      </c>
      <c r="IA227" s="20">
        <f>ROUND(IF(EN227="Cống tròn",IF(EN227="Cống tròn",IF(EU227="Không có móng",IQ227-FF227,IF(EU227="Đế",IP227-FN227,IF(OR(EU227="Móng bê tông",EU227="Móng bê tông kết hợp đế"),II227-FJ227,0))),0),IF(EN227="Cống hộp",IF(AND(EN227="Cống hộp",EU227="Không có móng"),IQ227-GF227,IF(AND(EN227="Cống hộp",EU227="Móng bê tông"),IJ227-GB227,0)),IF(OR(EN227="Rãnh xây",EN227="Rãnh bê tông"),IF(OR(EN227="Rãnh xây",EN227="Rãnh bê tông"),IK227-GB227,0),IF(EN227="Ống nhựa",IF(AND(EN227="Ống nhựa",EU227="Không đắp cát"),IQ227-HT227,IF(AND(EN227="Ống nhựa",EU227="Đắp cát"),IH227-HX227,0)),IF(EN227="Rãnh thang",IF(EN227="Rãnh thang",IF(EU227="Móng bê tông",#REF!-#REF!,IQ227),0),0))))),2)</f>
        <v>22.43</v>
      </c>
      <c r="IB227" s="20">
        <f t="shared" si="825"/>
        <v>1.0599999999999987</v>
      </c>
      <c r="IC227" s="20">
        <f t="shared" si="671"/>
        <v>22.43</v>
      </c>
      <c r="ID227" s="20">
        <f t="shared" si="672"/>
        <v>0</v>
      </c>
      <c r="IE227" s="20">
        <f t="shared" si="673"/>
        <v>0</v>
      </c>
      <c r="IF227" s="20">
        <f t="shared" si="674"/>
        <v>0</v>
      </c>
      <c r="IG227" s="20">
        <f>IF(EN227="Rãnh thang",IF(AND(EN227="Rãnh thang",EU227="Móng bê tông"),IQ227-#REF!,0),IF(EN227="Ống nhựa",IF(AND(EN227="Ống nhựa",EU227="Đắp cát"),IQ227-HT227,0),IF(EN227="Cống tròn",IF(EN227="Cống tròn",IF(OR(EU227="Móng bê tông",EU227="Móng bê tông kết hợp đế"),IM227-FL227,0),0),IF(EN227="Cống hộp",IF(AND(EN227="Cống hộp",EU227="Móng bê tông"),IN227-GD227,0),IF(OR(EN227="Rãnh xây",EN227="Rãnh bê tông"),IF(AND(EN227="Rãnh xây",EU227="Móng bê tông"),IO227-GD227,IF(AND(EN227="Rãnh bê tông",EU227="Móng bê tông"),IO227-GD227,0)),0)))))</f>
        <v>22.43</v>
      </c>
      <c r="IH227" s="20">
        <f t="shared" si="675"/>
        <v>0</v>
      </c>
      <c r="II227" s="20">
        <f t="shared" si="676"/>
        <v>22.43</v>
      </c>
      <c r="IJ227" s="20">
        <f t="shared" si="677"/>
        <v>0</v>
      </c>
      <c r="IK227" s="20">
        <f t="shared" si="678"/>
        <v>0</v>
      </c>
      <c r="IL227" s="20">
        <f t="shared" si="679"/>
        <v>22.63</v>
      </c>
      <c r="IM227" s="20">
        <f t="shared" si="680"/>
        <v>22.63</v>
      </c>
      <c r="IN227" s="20">
        <f t="shared" si="681"/>
        <v>0</v>
      </c>
      <c r="IO227" s="20">
        <f t="shared" si="682"/>
        <v>0</v>
      </c>
      <c r="IP227" s="20">
        <f t="shared" si="683"/>
        <v>0</v>
      </c>
      <c r="IQ227" s="18">
        <v>22.73</v>
      </c>
      <c r="IR227" s="25">
        <f t="shared" si="826"/>
        <v>0</v>
      </c>
      <c r="IS227" s="25">
        <f t="shared" si="684"/>
        <v>0</v>
      </c>
      <c r="IT227" s="25">
        <f t="shared" si="685"/>
        <v>0</v>
      </c>
      <c r="IU227" s="25">
        <f>ROUND(IF(EN227="Cống tròn",IF(EN227="Cống tròn",IV227+FF227,0),IF(EN227="Cống hộp",IF(EN227="Cống hộp",IV227+GP227,0),IF(OR(EN227="Rãnh xây",EN227="Rãnh bê tông"),IF(OR(EN227="Rãnh xây",EN227="Rãnh bê tông"),IV227+GP227,0),IF(EN227="ống nhựa",IF(EN227="Ống nhựa",IV227+HT227,0),IF(EN227="Rãnh thang",IF(EN227="Rãnh thang",IQ227+#REF!,0),0))))),2)</f>
        <v>23.78</v>
      </c>
      <c r="IV227" s="18">
        <v>23.68</v>
      </c>
      <c r="IW227" s="25">
        <f t="shared" si="686"/>
        <v>23.78</v>
      </c>
      <c r="IX227" s="25">
        <f t="shared" si="687"/>
        <v>0</v>
      </c>
      <c r="IY227" s="25">
        <f t="shared" si="688"/>
        <v>0</v>
      </c>
      <c r="IZ227" s="25">
        <f t="shared" si="689"/>
        <v>0</v>
      </c>
      <c r="JA227" s="25">
        <f t="shared" si="690"/>
        <v>0</v>
      </c>
      <c r="JB227" s="18">
        <v>23.44</v>
      </c>
      <c r="JC227" s="20">
        <f>ROUND(IF(EN227="Cống tròn",IF(EN227="Cống tròn",IF(EU227="Không có móng",JS227-FF227,IF(EU227="Đế",JR227-FN227,IF(OR(EU227="Móng bê tông",EU227="Móng bê tông kết hợp đế"),JK227-FJ227,0))),0),IF(EN227="Cống hộp",IF(AND(EN227="Cống hộp",EU227="Không có móng"),JS227-GF227,IF(AND(EN227="Cống hộp",EU227="Móng bê tông"),JL227-GB227,0)),IF(OR(EN227="Rãnh xây",EN227="Rãnh bê tông"),IF(OR(EN227="Rãnh xây",EN227="Rãnh bê tông"),JM227-GB227,0),IF(EN227="Ống nhựa",IF(AND(EN227="Ống nhựa",EU227="Không đắp cát"),JS227-HT227,IF(AND(EN227="Ống nhựa",EU227="Đắp cát"),JJ227-HX227,0)),IF(EN227="Rãnh thang",IF(EN227="Rãnh thang",IF(EU227="Móng bê tông",#REF!-#REF!,JS227),0),0))))),2)</f>
        <v>22.38</v>
      </c>
      <c r="JD227" s="20">
        <f t="shared" si="827"/>
        <v>1.0600000000000023</v>
      </c>
      <c r="JE227" s="20">
        <f t="shared" si="691"/>
        <v>22.38</v>
      </c>
      <c r="JF227" s="20">
        <f t="shared" si="692"/>
        <v>0</v>
      </c>
      <c r="JG227" s="20">
        <f t="shared" si="693"/>
        <v>0</v>
      </c>
      <c r="JH227" s="20">
        <f t="shared" si="694"/>
        <v>0</v>
      </c>
      <c r="JI227" s="20">
        <f>IF(EN227="Rãnh thang",IF(AND(EN227="Rãnh thang",EU227="Móng bê tông"),JS227-#REF!,0),IF(EN227="Ống nhựa",IF(AND(EN227="Ống nhựa",EU227="Đắp cát"),JS227-HT227,0),IF(EN227="Cống tròn",IF(EN227="Cống tròn",IF(OR(EU227="Móng bê tông",EU227="Móng bê tông kết hợp đế"),JO227-FL227,0),0),IF(EN227="Cống hộp",IF(AND(EN227="Cống hộp",EU227="Móng bê tông"),JP227-GD227,0),IF(OR(EN227="Rãnh xây",EN227="Rãnh bê tông"),IF(AND(EN227="Rãnh xây",EU227="Móng bê tông"),JQ227-GD227,IF(AND(EN227="Rãnh bê tông",EU227="Móng bê tông"),JQ227-GD227,0)),0)))))</f>
        <v>22.38</v>
      </c>
      <c r="JJ227" s="20">
        <f t="shared" si="695"/>
        <v>0</v>
      </c>
      <c r="JK227" s="20">
        <f t="shared" si="696"/>
        <v>22.38</v>
      </c>
      <c r="JL227" s="20">
        <f t="shared" si="697"/>
        <v>0</v>
      </c>
      <c r="JM227" s="20">
        <f t="shared" si="698"/>
        <v>0</v>
      </c>
      <c r="JN227" s="20">
        <f t="shared" si="699"/>
        <v>22.58</v>
      </c>
      <c r="JO227" s="20">
        <f t="shared" si="700"/>
        <v>22.58</v>
      </c>
      <c r="JP227" s="20">
        <f t="shared" si="701"/>
        <v>0</v>
      </c>
      <c r="JQ227" s="20">
        <f t="shared" si="702"/>
        <v>0</v>
      </c>
      <c r="JR227" s="20">
        <f t="shared" si="703"/>
        <v>0</v>
      </c>
      <c r="JS227" s="26">
        <v>22.68</v>
      </c>
      <c r="JT227" s="25">
        <f t="shared" si="828"/>
        <v>0</v>
      </c>
      <c r="JU227" s="25">
        <f t="shared" si="704"/>
        <v>0</v>
      </c>
      <c r="JV227" s="25">
        <f t="shared" si="705"/>
        <v>0</v>
      </c>
      <c r="JW227" s="25">
        <f>ROUND(IF(EN227="Cống tròn",IF(EN227="Cống tròn",JX227+FF227,0),IF(EN227="Cống hộp",IF(EN227="Cống hộp",JX227+GP227,0),IF(OR(EN227="Rãnh xây",EN227="Rãnh bê tông"),IF(OR(EN227="Rãnh xây",EN227="Rãnh bê tông"),JX227+GP227,0),IF(EN227="ống nhựa",IF(EN227="Ống nhựa",JX227+HT227,0),IF(EN227="Rãnh thang",IF(EN227="Rãnh thang",JS227+#REF!,0),0))))),2)</f>
        <v>23.78</v>
      </c>
      <c r="JX227" s="27">
        <v>23.68</v>
      </c>
      <c r="JY227" s="25">
        <f t="shared" si="706"/>
        <v>23.78</v>
      </c>
      <c r="JZ227" s="25">
        <f t="shared" si="707"/>
        <v>0</v>
      </c>
      <c r="KA227" s="25">
        <f t="shared" si="708"/>
        <v>0</v>
      </c>
      <c r="KB227" s="25">
        <f t="shared" si="709"/>
        <v>0</v>
      </c>
      <c r="KC227" s="25">
        <f t="shared" si="710"/>
        <v>0</v>
      </c>
      <c r="KD227" s="28" t="s">
        <v>98</v>
      </c>
      <c r="KE227" s="27">
        <v>0</v>
      </c>
      <c r="KF227" s="25">
        <f t="shared" si="711"/>
        <v>1.0599999999999987</v>
      </c>
      <c r="KG227" s="25">
        <f t="shared" si="829"/>
        <v>1.0599999999999987</v>
      </c>
      <c r="KH227" s="27">
        <v>0</v>
      </c>
      <c r="KI227" s="25">
        <f t="shared" si="712"/>
        <v>1.0600000000000023</v>
      </c>
      <c r="KJ227" s="25">
        <f t="shared" si="830"/>
        <v>1.0600000000000023</v>
      </c>
      <c r="KK227" s="25">
        <f t="shared" si="713"/>
        <v>0</v>
      </c>
      <c r="KL227" s="25">
        <f t="shared" si="714"/>
        <v>0</v>
      </c>
      <c r="KM227" s="25">
        <f t="shared" si="831"/>
        <v>0</v>
      </c>
      <c r="KN227" s="25">
        <f t="shared" si="715"/>
        <v>0</v>
      </c>
      <c r="KO227" s="25">
        <f t="shared" si="716"/>
        <v>0</v>
      </c>
      <c r="KP227" s="25">
        <f t="shared" si="832"/>
        <v>0</v>
      </c>
      <c r="KQ227" s="25">
        <f t="shared" si="717"/>
        <v>0.2</v>
      </c>
      <c r="KR227" s="25">
        <f t="shared" si="718"/>
        <v>0.2</v>
      </c>
      <c r="KS227" s="25">
        <f t="shared" si="833"/>
        <v>0.2</v>
      </c>
      <c r="KT227" s="25">
        <f t="shared" si="719"/>
        <v>0</v>
      </c>
      <c r="KU227" s="25">
        <f t="shared" si="720"/>
        <v>0</v>
      </c>
      <c r="KV227" s="25">
        <f t="shared" si="834"/>
        <v>0</v>
      </c>
      <c r="KW227" s="25">
        <f t="shared" si="721"/>
        <v>0</v>
      </c>
      <c r="KX227" s="25">
        <f t="shared" si="722"/>
        <v>0</v>
      </c>
      <c r="KY227" s="25">
        <f t="shared" si="835"/>
        <v>0</v>
      </c>
      <c r="KZ227" s="25">
        <f t="shared" si="723"/>
        <v>0</v>
      </c>
      <c r="LA227" s="25">
        <f t="shared" si="724"/>
        <v>0</v>
      </c>
      <c r="LB227" s="25">
        <f t="shared" si="836"/>
        <v>0</v>
      </c>
      <c r="LC227" s="25">
        <f t="shared" si="725"/>
        <v>0.85999999999999877</v>
      </c>
      <c r="LD227" s="25">
        <f t="shared" si="726"/>
        <v>0.86000000000000232</v>
      </c>
      <c r="LE227" s="25">
        <f t="shared" si="837"/>
        <v>0.86000000000000054</v>
      </c>
      <c r="LF227" s="25">
        <f t="shared" si="727"/>
        <v>0</v>
      </c>
      <c r="LG227" s="25">
        <f t="shared" si="728"/>
        <v>0</v>
      </c>
      <c r="LH227" s="25">
        <f t="shared" si="838"/>
        <v>0</v>
      </c>
      <c r="LI227" s="25">
        <f t="shared" si="729"/>
        <v>0</v>
      </c>
      <c r="LJ227" s="25">
        <f t="shared" si="730"/>
        <v>0</v>
      </c>
      <c r="LK227" s="25">
        <f t="shared" si="839"/>
        <v>0</v>
      </c>
      <c r="LL227" s="25">
        <f t="shared" si="731"/>
        <v>0</v>
      </c>
      <c r="LM227" s="25">
        <f t="shared" si="732"/>
        <v>0</v>
      </c>
      <c r="LN227" s="25">
        <f t="shared" si="840"/>
        <v>0</v>
      </c>
      <c r="LO227" s="25">
        <f t="shared" si="733"/>
        <v>0</v>
      </c>
      <c r="LP227" s="25">
        <f t="shared" si="734"/>
        <v>0</v>
      </c>
      <c r="LQ227" s="25">
        <f t="shared" si="841"/>
        <v>0</v>
      </c>
      <c r="LR227" s="25">
        <f t="shared" si="735"/>
        <v>0</v>
      </c>
      <c r="LS227" s="25">
        <f t="shared" si="736"/>
        <v>0</v>
      </c>
      <c r="LT227" s="25">
        <f t="shared" si="842"/>
        <v>0</v>
      </c>
      <c r="LU227" s="25">
        <f t="shared" si="737"/>
        <v>0</v>
      </c>
      <c r="LV227" s="25">
        <f t="shared" si="738"/>
        <v>0</v>
      </c>
      <c r="LW227" s="25">
        <f t="shared" si="843"/>
        <v>0</v>
      </c>
      <c r="LX227" s="25">
        <f t="shared" si="739"/>
        <v>0</v>
      </c>
      <c r="LY227" s="25">
        <f t="shared" si="740"/>
        <v>0</v>
      </c>
      <c r="LZ227" s="25">
        <f t="shared" si="844"/>
        <v>0</v>
      </c>
      <c r="MA227" s="25">
        <f t="shared" si="741"/>
        <v>0</v>
      </c>
      <c r="MB227" s="25">
        <f t="shared" si="742"/>
        <v>0</v>
      </c>
      <c r="MC227" s="25">
        <f t="shared" si="845"/>
        <v>0</v>
      </c>
      <c r="MD227" s="25">
        <f t="shared" si="743"/>
        <v>0</v>
      </c>
      <c r="ME227" s="25">
        <f t="shared" si="744"/>
        <v>0</v>
      </c>
      <c r="MF227" s="25">
        <f t="shared" si="846"/>
        <v>0</v>
      </c>
      <c r="MG227" s="25">
        <f t="shared" si="745"/>
        <v>0</v>
      </c>
      <c r="MH227" s="25">
        <f t="shared" si="746"/>
        <v>0</v>
      </c>
      <c r="MI227" s="25">
        <f t="shared" si="847"/>
        <v>0</v>
      </c>
      <c r="MJ227" s="25">
        <f t="shared" si="747"/>
        <v>0</v>
      </c>
      <c r="MK227" s="25">
        <f t="shared" si="748"/>
        <v>0</v>
      </c>
      <c r="ML227" s="25">
        <f t="shared" si="848"/>
        <v>0</v>
      </c>
      <c r="MM227" s="25">
        <f t="shared" si="749"/>
        <v>0</v>
      </c>
      <c r="MN227" s="25">
        <f t="shared" si="750"/>
        <v>0</v>
      </c>
      <c r="MO227" s="25">
        <f t="shared" si="849"/>
        <v>0</v>
      </c>
      <c r="MP227" s="25">
        <f t="shared" si="751"/>
        <v>0</v>
      </c>
      <c r="MQ227" s="25">
        <f t="shared" si="752"/>
        <v>0</v>
      </c>
      <c r="MR227" s="25">
        <f t="shared" si="850"/>
        <v>0</v>
      </c>
      <c r="MS227" s="29">
        <v>1.4</v>
      </c>
      <c r="MT227" s="29">
        <v>0</v>
      </c>
      <c r="MU227" s="29">
        <v>1</v>
      </c>
      <c r="MV227" s="29">
        <v>1</v>
      </c>
      <c r="MW227" s="25">
        <f t="shared" si="753"/>
        <v>1.4</v>
      </c>
      <c r="MX227" s="25">
        <f t="shared" si="754"/>
        <v>1.48</v>
      </c>
      <c r="MY227" s="25">
        <f t="shared" si="755"/>
        <v>0</v>
      </c>
      <c r="MZ227" s="25">
        <f t="shared" si="756"/>
        <v>0</v>
      </c>
      <c r="NA227" s="25">
        <f t="shared" si="757"/>
        <v>1.4</v>
      </c>
      <c r="NB227" s="25">
        <f t="shared" si="758"/>
        <v>1.48</v>
      </c>
      <c r="NC227" s="25">
        <f t="shared" si="759"/>
        <v>0</v>
      </c>
      <c r="ND227" s="25">
        <f t="shared" si="760"/>
        <v>0</v>
      </c>
      <c r="NE227" s="25">
        <f t="shared" si="851"/>
        <v>1.4</v>
      </c>
      <c r="NF227" s="25">
        <f t="shared" si="851"/>
        <v>1.48</v>
      </c>
      <c r="NG227" s="25">
        <f t="shared" si="851"/>
        <v>0</v>
      </c>
      <c r="NH227" s="25">
        <f t="shared" si="851"/>
        <v>0</v>
      </c>
      <c r="NI227" s="25">
        <f t="shared" si="761"/>
        <v>72.180000000000007</v>
      </c>
      <c r="NJ227" s="25">
        <f t="shared" si="762"/>
        <v>0</v>
      </c>
      <c r="NK227" s="25">
        <f t="shared" si="763"/>
        <v>72.180000000000007</v>
      </c>
      <c r="NL227" s="25">
        <f t="shared" si="764"/>
        <v>41.97</v>
      </c>
      <c r="NM227" s="25">
        <f t="shared" si="765"/>
        <v>0</v>
      </c>
      <c r="NN227" s="25">
        <f t="shared" si="852"/>
        <v>41.97</v>
      </c>
      <c r="NO227" s="25">
        <f t="shared" si="766"/>
        <v>0</v>
      </c>
      <c r="NP227" s="25">
        <f t="shared" si="767"/>
        <v>0</v>
      </c>
      <c r="NQ227" s="25">
        <f t="shared" si="853"/>
        <v>0</v>
      </c>
      <c r="NR227" s="25">
        <f t="shared" si="768"/>
        <v>0</v>
      </c>
      <c r="NS227" s="25">
        <f t="shared" si="769"/>
        <v>0</v>
      </c>
      <c r="NT227" s="25">
        <f t="shared" si="854"/>
        <v>0</v>
      </c>
      <c r="NU227" s="25">
        <f t="shared" si="770"/>
        <v>0</v>
      </c>
      <c r="NV227" s="25">
        <f t="shared" si="771"/>
        <v>0</v>
      </c>
      <c r="NW227" s="25">
        <f t="shared" si="855"/>
        <v>0</v>
      </c>
      <c r="NX227" s="25">
        <f t="shared" si="856"/>
        <v>41.97</v>
      </c>
      <c r="NY227" s="25">
        <f t="shared" si="856"/>
        <v>0</v>
      </c>
      <c r="NZ227" s="25">
        <f t="shared" si="857"/>
        <v>41.97</v>
      </c>
      <c r="OA227" s="25">
        <f t="shared" si="858"/>
        <v>30.21</v>
      </c>
      <c r="OB227" s="25">
        <f t="shared" si="858"/>
        <v>0</v>
      </c>
      <c r="OC227" s="25">
        <f t="shared" si="859"/>
        <v>30.21</v>
      </c>
      <c r="OD227" s="25">
        <f t="shared" si="860"/>
        <v>41.97</v>
      </c>
      <c r="OE227" s="25">
        <f t="shared" si="860"/>
        <v>0</v>
      </c>
      <c r="OF227" s="25">
        <f t="shared" si="860"/>
        <v>41.97</v>
      </c>
      <c r="OG227" s="25">
        <f t="shared" si="772"/>
        <v>0</v>
      </c>
      <c r="OH227" s="25">
        <f t="shared" si="773"/>
        <v>0</v>
      </c>
      <c r="OI227" s="25">
        <f t="shared" si="774"/>
        <v>0</v>
      </c>
      <c r="OJ227" s="25">
        <f t="shared" si="775"/>
        <v>0</v>
      </c>
      <c r="OK227" s="25">
        <f t="shared" si="776"/>
        <v>0</v>
      </c>
      <c r="OL227" s="25">
        <f t="shared" si="777"/>
        <v>0</v>
      </c>
      <c r="OM227" s="25">
        <f t="shared" si="861"/>
        <v>0</v>
      </c>
      <c r="ON227" s="25">
        <f t="shared" si="861"/>
        <v>0</v>
      </c>
      <c r="OO227" s="25">
        <f t="shared" si="861"/>
        <v>0</v>
      </c>
      <c r="OP227" s="25">
        <f t="shared" si="778"/>
        <v>0</v>
      </c>
      <c r="OQ227" s="25">
        <f t="shared" si="779"/>
        <v>0</v>
      </c>
      <c r="OR227" s="25">
        <f t="shared" si="862"/>
        <v>0</v>
      </c>
      <c r="OS227" s="19">
        <v>537901.59</v>
      </c>
      <c r="OT227" s="19">
        <v>2371227.4700000002</v>
      </c>
    </row>
    <row r="228" spans="1:410" ht="33" customHeight="1" x14ac:dyDescent="0.25">
      <c r="A228" s="18"/>
      <c r="B228" s="18" t="s">
        <v>1023</v>
      </c>
      <c r="C228" s="18">
        <v>604.77</v>
      </c>
      <c r="D228" s="16" t="e">
        <f>_xlfn.IFNA(INDEX(#REF!,MATCH(E228,#REF!,0)),0)</f>
        <v>#REF!</v>
      </c>
      <c r="E228" s="18" t="s">
        <v>1028</v>
      </c>
      <c r="F228" s="16" t="s">
        <v>765</v>
      </c>
      <c r="G228" s="16" t="s">
        <v>810</v>
      </c>
      <c r="H228" s="16" t="s">
        <v>767</v>
      </c>
      <c r="I228" s="16" t="s">
        <v>768</v>
      </c>
      <c r="J228" s="16" t="s">
        <v>811</v>
      </c>
      <c r="K228" s="16" t="s">
        <v>770</v>
      </c>
      <c r="L228" s="16" t="s">
        <v>771</v>
      </c>
      <c r="M228" s="18">
        <v>1.8399999999999999</v>
      </c>
      <c r="N228" s="18">
        <v>1.8399999999999999</v>
      </c>
      <c r="O228" s="18">
        <v>2.2399999999999998</v>
      </c>
      <c r="P228" s="18">
        <v>2.2399999999999998</v>
      </c>
      <c r="Q228" s="18">
        <v>0.1</v>
      </c>
      <c r="R228" s="18">
        <v>2.04</v>
      </c>
      <c r="S228" s="18">
        <v>2.04</v>
      </c>
      <c r="T228" s="18">
        <v>0.2</v>
      </c>
      <c r="U228" s="18">
        <v>0</v>
      </c>
      <c r="V228" s="18">
        <v>0</v>
      </c>
      <c r="W228" s="18">
        <v>0</v>
      </c>
      <c r="X228" s="18">
        <v>1.8399999999999999</v>
      </c>
      <c r="Y228" s="18">
        <v>1.7999999999999998</v>
      </c>
      <c r="Z228" s="20">
        <f t="shared" si="780"/>
        <v>1.8</v>
      </c>
      <c r="AA228" s="18">
        <v>0.22</v>
      </c>
      <c r="AB228" s="18">
        <v>0</v>
      </c>
      <c r="AC228" s="18">
        <v>0</v>
      </c>
      <c r="AD228" s="18">
        <v>0</v>
      </c>
      <c r="AE228" s="18">
        <v>0</v>
      </c>
      <c r="AF228" s="18">
        <v>0</v>
      </c>
      <c r="AG228" s="18">
        <v>1.4</v>
      </c>
      <c r="AH228" s="18">
        <v>1.4</v>
      </c>
      <c r="AI228" s="20">
        <f t="shared" si="781"/>
        <v>1.95</v>
      </c>
      <c r="AJ228" s="18">
        <v>0</v>
      </c>
      <c r="AK228" s="18">
        <v>0</v>
      </c>
      <c r="AL228" s="20">
        <f t="shared" si="782"/>
        <v>0</v>
      </c>
      <c r="AM228" s="18">
        <v>1.8399999999999999</v>
      </c>
      <c r="AN228" s="18">
        <v>1.4</v>
      </c>
      <c r="AO228" s="18">
        <v>0.15</v>
      </c>
      <c r="AP228" s="18">
        <v>0.22</v>
      </c>
      <c r="AQ228" s="18">
        <v>0</v>
      </c>
      <c r="AR228" s="18">
        <v>0</v>
      </c>
      <c r="AS228" s="18">
        <v>0</v>
      </c>
      <c r="AT228" s="18">
        <v>0</v>
      </c>
      <c r="AU228" s="18">
        <v>0</v>
      </c>
      <c r="AV228" s="18">
        <v>1</v>
      </c>
      <c r="AW228" s="18">
        <v>0</v>
      </c>
      <c r="AX228" s="18">
        <v>0</v>
      </c>
      <c r="AY228" s="18">
        <v>0</v>
      </c>
      <c r="AZ228" s="18">
        <v>0</v>
      </c>
      <c r="BA228" s="18">
        <v>0</v>
      </c>
      <c r="BB228" s="18">
        <v>0</v>
      </c>
      <c r="BC228" s="18">
        <v>0</v>
      </c>
      <c r="BD228" s="18">
        <v>0</v>
      </c>
      <c r="BE228" s="18">
        <v>2</v>
      </c>
      <c r="BF228" s="18">
        <v>0</v>
      </c>
      <c r="BG228" s="18">
        <v>0</v>
      </c>
      <c r="BH228" s="18">
        <v>0</v>
      </c>
      <c r="BI228" s="18">
        <v>0</v>
      </c>
      <c r="BJ228" s="18">
        <v>0</v>
      </c>
      <c r="BK228" s="18">
        <v>0</v>
      </c>
      <c r="BL228" s="18">
        <v>0</v>
      </c>
      <c r="BM228" s="18">
        <v>0</v>
      </c>
      <c r="BN228" s="18">
        <v>0</v>
      </c>
      <c r="BO228" s="18">
        <v>0</v>
      </c>
      <c r="BP228" s="18">
        <v>0</v>
      </c>
      <c r="BQ228" s="18">
        <v>0</v>
      </c>
      <c r="BR228" s="18">
        <v>0</v>
      </c>
      <c r="BS228" s="18">
        <v>0</v>
      </c>
      <c r="BT228" s="18">
        <v>0</v>
      </c>
      <c r="BU228" s="18">
        <v>0</v>
      </c>
      <c r="BV228" s="18">
        <v>0</v>
      </c>
      <c r="BW228" s="18">
        <v>0</v>
      </c>
      <c r="BX228" s="18">
        <v>0</v>
      </c>
      <c r="BY228" s="18">
        <v>0</v>
      </c>
      <c r="BZ228" s="18">
        <v>0</v>
      </c>
      <c r="CA228" s="16" t="e">
        <f>_xlfn.IFNA(IF(RIGHT(D228,2)="=G",0,INDEX(#REF!,MATCH(E228,#REF!,0))),0)</f>
        <v>#REF!</v>
      </c>
      <c r="CB228" s="16" t="s">
        <v>776</v>
      </c>
      <c r="CC228" s="18">
        <v>0</v>
      </c>
      <c r="CD228" s="18">
        <v>0</v>
      </c>
      <c r="CE228" s="18">
        <v>1.84</v>
      </c>
      <c r="CF228" s="18">
        <v>0.9</v>
      </c>
      <c r="CG228" s="18">
        <v>0.12</v>
      </c>
      <c r="CH228" s="18">
        <v>2</v>
      </c>
      <c r="CI228" s="16" t="s">
        <v>98</v>
      </c>
      <c r="CJ228" s="18">
        <v>0</v>
      </c>
      <c r="CK228" s="20">
        <f t="shared" si="648"/>
        <v>1.36</v>
      </c>
      <c r="CL228" s="20">
        <f t="shared" si="783"/>
        <v>1.36</v>
      </c>
      <c r="CM228" s="18">
        <v>19.89</v>
      </c>
      <c r="CN228" s="18">
        <v>24.28</v>
      </c>
      <c r="CO228" s="18">
        <v>23.441000000000003</v>
      </c>
      <c r="CP228" s="22">
        <f t="shared" si="649"/>
        <v>23.44</v>
      </c>
      <c r="CQ228" s="22">
        <f t="shared" si="650"/>
        <v>22.08</v>
      </c>
      <c r="CR228" s="22">
        <f t="shared" si="784"/>
        <v>1.36</v>
      </c>
      <c r="CS228" s="22">
        <f t="shared" si="651"/>
        <v>22.18</v>
      </c>
      <c r="CT228" s="22">
        <f t="shared" si="652"/>
        <v>22.38</v>
      </c>
      <c r="CU228" s="18">
        <v>22.38</v>
      </c>
      <c r="CV228" s="22">
        <f t="shared" si="785"/>
        <v>1.8</v>
      </c>
      <c r="CW228" s="22">
        <f t="shared" si="653"/>
        <v>0</v>
      </c>
      <c r="CX228" s="22">
        <f t="shared" si="654"/>
        <v>0</v>
      </c>
      <c r="CY228" s="22">
        <f t="shared" si="655"/>
        <v>24.13</v>
      </c>
      <c r="CZ228" s="22">
        <f t="shared" si="656"/>
        <v>24.28</v>
      </c>
      <c r="DA228" s="18">
        <v>24.28</v>
      </c>
      <c r="DB228" s="20">
        <f t="shared" si="786"/>
        <v>2.2000000000000002</v>
      </c>
      <c r="DC228" s="20">
        <f t="shared" si="787"/>
        <v>0.84</v>
      </c>
      <c r="DD228" s="20">
        <f t="shared" si="788"/>
        <v>1.3600000000000003</v>
      </c>
      <c r="DE228" s="20">
        <f t="shared" si="657"/>
        <v>0.1</v>
      </c>
      <c r="DF228" s="20">
        <f t="shared" si="658"/>
        <v>0.2</v>
      </c>
      <c r="DG228" s="20">
        <f t="shared" si="659"/>
        <v>1.06</v>
      </c>
      <c r="DH228" s="20">
        <f t="shared" si="660"/>
        <v>0</v>
      </c>
      <c r="DI228" s="20">
        <f t="shared" si="661"/>
        <v>0</v>
      </c>
      <c r="DJ228" s="20">
        <f t="shared" si="662"/>
        <v>0</v>
      </c>
      <c r="DK228" s="20">
        <f t="shared" si="789"/>
        <v>1.36</v>
      </c>
      <c r="DL228" s="20">
        <f t="shared" si="790"/>
        <v>0</v>
      </c>
      <c r="DM228" s="20">
        <f t="shared" si="791"/>
        <v>0</v>
      </c>
      <c r="DN228" s="20">
        <f t="shared" si="792"/>
        <v>0</v>
      </c>
      <c r="DO228" s="18">
        <v>2.44</v>
      </c>
      <c r="DP228" s="18">
        <v>0</v>
      </c>
      <c r="DQ228" s="18">
        <v>1</v>
      </c>
      <c r="DR228" s="18">
        <v>1</v>
      </c>
      <c r="DS228" s="25">
        <f t="shared" si="793"/>
        <v>2.44</v>
      </c>
      <c r="DT228" s="25">
        <f t="shared" si="794"/>
        <v>0</v>
      </c>
      <c r="DU228" s="25">
        <f t="shared" si="795"/>
        <v>3.32</v>
      </c>
      <c r="DV228" s="25">
        <f t="shared" si="796"/>
        <v>0</v>
      </c>
      <c r="DW228" s="25">
        <f t="shared" si="797"/>
        <v>3.32</v>
      </c>
      <c r="DX228" s="25">
        <f t="shared" si="798"/>
        <v>7.44</v>
      </c>
      <c r="DY228" s="25">
        <f t="shared" si="799"/>
        <v>0</v>
      </c>
      <c r="DZ228" s="25">
        <f t="shared" si="800"/>
        <v>7.44</v>
      </c>
      <c r="EA228" s="25">
        <f t="shared" si="801"/>
        <v>4.92</v>
      </c>
      <c r="EB228" s="25">
        <f t="shared" si="802"/>
        <v>0</v>
      </c>
      <c r="EC228" s="25">
        <f t="shared" si="803"/>
        <v>4.92</v>
      </c>
      <c r="ED228" s="25">
        <f t="shared" si="804"/>
        <v>2.52</v>
      </c>
      <c r="EE228" s="25">
        <f t="shared" si="804"/>
        <v>0</v>
      </c>
      <c r="EF228" s="25">
        <f t="shared" si="805"/>
        <v>2.52</v>
      </c>
      <c r="EG228" s="25">
        <f t="shared" si="806"/>
        <v>4.92</v>
      </c>
      <c r="EH228" s="25">
        <f t="shared" si="806"/>
        <v>0</v>
      </c>
      <c r="EI228" s="25">
        <f t="shared" si="807"/>
        <v>4.92</v>
      </c>
      <c r="EJ228" s="18">
        <v>604.77</v>
      </c>
      <c r="EK228" s="18">
        <v>704.55</v>
      </c>
      <c r="EL228" s="18" t="s">
        <v>1028</v>
      </c>
      <c r="EM228" s="18" t="s">
        <v>1029</v>
      </c>
      <c r="EN228" s="16" t="s">
        <v>774</v>
      </c>
      <c r="EO228" s="16" t="s">
        <v>132</v>
      </c>
      <c r="EP228" s="16" t="e">
        <f>IF(OR(EN228="Cống tròn",EN228="Cống hộp",EN228="Ống nhựa"),INDEX(#REF!,MATCH(E228,#REF!,0)),IF(OR(EN228="Rãnh xây",EN228="Rãnh bê tông"),INDEX(#REF!,MATCH(E228,#REF!,0)),0))</f>
        <v>#REF!</v>
      </c>
      <c r="EQ228" s="18">
        <v>46.45</v>
      </c>
      <c r="ER228" s="18">
        <v>1</v>
      </c>
      <c r="ES228" s="25">
        <f t="shared" si="808"/>
        <v>46</v>
      </c>
      <c r="ET228" s="1" t="e">
        <f>_xlfn.IFNA(IF(EN228="Cống tròn",INDEX(#REF!,MATCH(E228,#REF!,0)),IF(EN228="Cống hộp",INDEX(#REF!,MATCH(E228,#REF!,0)),EU228&amp;" ,"&amp;EV228)),0)</f>
        <v>#REF!</v>
      </c>
      <c r="EU228" s="16" t="s">
        <v>769</v>
      </c>
      <c r="EV228" s="16" t="s">
        <v>775</v>
      </c>
      <c r="EW228" s="16" t="e">
        <f>_xlfn.IFNA(INDEX(#REF!,MATCH(E228,#REF!,0)),0)</f>
        <v>#REF!</v>
      </c>
      <c r="EX228" s="16"/>
      <c r="EY228" s="18">
        <v>0</v>
      </c>
      <c r="EZ228" s="18">
        <v>0</v>
      </c>
      <c r="FA228" s="18">
        <v>0</v>
      </c>
      <c r="FB228" s="19">
        <v>0</v>
      </c>
      <c r="FC228" s="19">
        <v>0</v>
      </c>
      <c r="FD228" s="25">
        <f t="shared" si="663"/>
        <v>0</v>
      </c>
      <c r="FE228" s="25">
        <f t="shared" si="809"/>
        <v>0</v>
      </c>
      <c r="FF228" s="18">
        <v>0.1</v>
      </c>
      <c r="FG228" s="18">
        <v>2</v>
      </c>
      <c r="FH228" s="18">
        <v>1</v>
      </c>
      <c r="FI228" s="25">
        <f t="shared" si="810"/>
        <v>1.2</v>
      </c>
      <c r="FJ228" s="18">
        <v>0</v>
      </c>
      <c r="FK228" s="18">
        <v>0</v>
      </c>
      <c r="FL228" s="18">
        <v>0.2</v>
      </c>
      <c r="FM228" s="18">
        <v>1.4</v>
      </c>
      <c r="FN228" s="18">
        <v>0</v>
      </c>
      <c r="FO228" s="25">
        <f t="shared" si="811"/>
        <v>1.4</v>
      </c>
      <c r="FP228" s="18">
        <v>1.4999999999999999E-2</v>
      </c>
      <c r="FQ228" s="18">
        <v>1</v>
      </c>
      <c r="FR228" s="25">
        <f t="shared" si="664"/>
        <v>45</v>
      </c>
      <c r="FS228" s="25">
        <f t="shared" si="665"/>
        <v>0.65999999999999992</v>
      </c>
      <c r="FT228" s="25">
        <f t="shared" si="666"/>
        <v>45.66</v>
      </c>
      <c r="FU228" s="25">
        <f t="shared" si="667"/>
        <v>-0.79000000000000625</v>
      </c>
      <c r="FV228" s="25" t="str">
        <f t="shared" si="812"/>
        <v>Thêm 01</v>
      </c>
      <c r="FW228" s="25">
        <f t="shared" si="813"/>
        <v>0.22</v>
      </c>
      <c r="FX228" s="16"/>
      <c r="FY228" s="16"/>
      <c r="FZ228" s="16"/>
      <c r="GA228" s="16"/>
      <c r="GB228" s="19">
        <v>0</v>
      </c>
      <c r="GC228" s="19">
        <v>0</v>
      </c>
      <c r="GD228" s="19">
        <v>0</v>
      </c>
      <c r="GE228" s="19">
        <v>0</v>
      </c>
      <c r="GF228" s="19">
        <v>0</v>
      </c>
      <c r="GG228" s="19">
        <v>0</v>
      </c>
      <c r="GH228" s="19">
        <v>0</v>
      </c>
      <c r="GI228" s="19">
        <v>0</v>
      </c>
      <c r="GJ228" s="19">
        <v>0</v>
      </c>
      <c r="GK228" s="19">
        <v>0</v>
      </c>
      <c r="GL228" s="25">
        <f t="shared" si="668"/>
        <v>0</v>
      </c>
      <c r="GM228" s="25">
        <f t="shared" si="814"/>
        <v>0</v>
      </c>
      <c r="GN228" s="19">
        <v>0</v>
      </c>
      <c r="GO228" s="19">
        <v>0</v>
      </c>
      <c r="GP228" s="19">
        <v>0</v>
      </c>
      <c r="GQ228" s="19">
        <v>0</v>
      </c>
      <c r="GR228" s="1" t="e">
        <f>_xlfn.IFNA(INDEX(#REF!,MATCH(E228,#REF!,0)),0)</f>
        <v>#REF!</v>
      </c>
      <c r="GS228" s="16"/>
      <c r="GT228" s="18">
        <v>0</v>
      </c>
      <c r="GU228" s="18">
        <v>0</v>
      </c>
      <c r="GV228" s="18">
        <v>0</v>
      </c>
      <c r="GW228" s="18">
        <v>0</v>
      </c>
      <c r="GX228" s="25">
        <f t="shared" si="669"/>
        <v>0</v>
      </c>
      <c r="GY228" s="25">
        <f t="shared" si="670"/>
        <v>0</v>
      </c>
      <c r="GZ228" s="25">
        <f t="shared" si="815"/>
        <v>0</v>
      </c>
      <c r="HA228" s="1" t="e" cm="1">
        <f t="array" ref="HA228">INDEX(#REF!,MATCH(EJ228&amp;EK228&amp;HD228&amp;HE228&amp;HF228,#REF!&amp;#REF!&amp;#REF!&amp;#REF!&amp;#REF!,0))</f>
        <v>#REF!</v>
      </c>
      <c r="HB228" s="16"/>
      <c r="HC228" s="25">
        <f t="shared" si="816"/>
        <v>0</v>
      </c>
      <c r="HD228" s="18">
        <v>0</v>
      </c>
      <c r="HE228" s="18">
        <v>0</v>
      </c>
      <c r="HF228" s="18">
        <v>0</v>
      </c>
      <c r="HG228" s="1" t="e" cm="1">
        <f t="array" ref="HG228">INDEX(#REF!,MATCH(EJ228&amp;EK228&amp;HJ228&amp;HK228&amp;HL228,#REF!&amp;#REF!&amp;#REF!&amp;#REF!&amp;#REF!,0))</f>
        <v>#REF!</v>
      </c>
      <c r="HH228" s="16"/>
      <c r="HI228" s="25">
        <f t="shared" si="817"/>
        <v>0</v>
      </c>
      <c r="HJ228" s="25">
        <f t="shared" si="818"/>
        <v>0</v>
      </c>
      <c r="HK228" s="19">
        <v>0</v>
      </c>
      <c r="HL228" s="19">
        <v>0</v>
      </c>
      <c r="HM228" s="18">
        <v>0.01</v>
      </c>
      <c r="HN228" s="18">
        <v>1</v>
      </c>
      <c r="HO228" s="25">
        <f t="shared" si="819"/>
        <v>0</v>
      </c>
      <c r="HP228" s="25">
        <f t="shared" si="820"/>
        <v>0</v>
      </c>
      <c r="HQ228" s="25">
        <f t="shared" si="821"/>
        <v>0</v>
      </c>
      <c r="HR228" s="25">
        <f t="shared" si="822"/>
        <v>0</v>
      </c>
      <c r="HS228" s="25">
        <f t="shared" si="823"/>
        <v>0</v>
      </c>
      <c r="HT228" s="19">
        <v>0</v>
      </c>
      <c r="HU228" s="19">
        <v>0</v>
      </c>
      <c r="HV228" s="19">
        <v>0</v>
      </c>
      <c r="HW228" s="25">
        <f t="shared" si="824"/>
        <v>0</v>
      </c>
      <c r="HX228" s="19">
        <v>0</v>
      </c>
      <c r="HY228" s="19">
        <v>0</v>
      </c>
      <c r="HZ228" s="18">
        <v>23.44</v>
      </c>
      <c r="IA228" s="20">
        <f>ROUND(IF(EN228="Cống tròn",IF(EN228="Cống tròn",IF(EU228="Không có móng",IQ228-FF228,IF(EU228="Đế",IP228-FN228,IF(OR(EU228="Móng bê tông",EU228="Móng bê tông kết hợp đế"),II228-FJ228,0))),0),IF(EN228="Cống hộp",IF(AND(EN228="Cống hộp",EU228="Không có móng"),IQ228-GF228,IF(AND(EN228="Cống hộp",EU228="Móng bê tông"),IJ228-GB228,0)),IF(OR(EN228="Rãnh xây",EN228="Rãnh bê tông"),IF(OR(EN228="Rãnh xây",EN228="Rãnh bê tông"),IK228-GB228,0),IF(EN228="Ống nhựa",IF(AND(EN228="Ống nhựa",EU228="Không đắp cát"),IQ228-HT228,IF(AND(EN228="Ống nhựa",EU228="Đắp cát"),IH228-HX228,0)),IF(EN228="Rãnh thang",IF(EN228="Rãnh thang",IF(EU228="Móng bê tông",#REF!-#REF!,IQ228),0),0))))),2)</f>
        <v>22.38</v>
      </c>
      <c r="IB228" s="20">
        <f t="shared" si="825"/>
        <v>1.0600000000000023</v>
      </c>
      <c r="IC228" s="20">
        <f t="shared" si="671"/>
        <v>22.38</v>
      </c>
      <c r="ID228" s="20">
        <f t="shared" si="672"/>
        <v>0</v>
      </c>
      <c r="IE228" s="20">
        <f t="shared" si="673"/>
        <v>0</v>
      </c>
      <c r="IF228" s="20">
        <f t="shared" si="674"/>
        <v>0</v>
      </c>
      <c r="IG228" s="20">
        <f>IF(EN228="Rãnh thang",IF(AND(EN228="Rãnh thang",EU228="Móng bê tông"),IQ228-#REF!,0),IF(EN228="Ống nhựa",IF(AND(EN228="Ống nhựa",EU228="Đắp cát"),IQ228-HT228,0),IF(EN228="Cống tròn",IF(EN228="Cống tròn",IF(OR(EU228="Móng bê tông",EU228="Móng bê tông kết hợp đế"),IM228-FL228,0),0),IF(EN228="Cống hộp",IF(AND(EN228="Cống hộp",EU228="Móng bê tông"),IN228-GD228,0),IF(OR(EN228="Rãnh xây",EN228="Rãnh bê tông"),IF(AND(EN228="Rãnh xây",EU228="Móng bê tông"),IO228-GD228,IF(AND(EN228="Rãnh bê tông",EU228="Móng bê tông"),IO228-GD228,0)),0)))))</f>
        <v>22.38</v>
      </c>
      <c r="IH228" s="20">
        <f t="shared" si="675"/>
        <v>0</v>
      </c>
      <c r="II228" s="20">
        <f t="shared" si="676"/>
        <v>22.38</v>
      </c>
      <c r="IJ228" s="20">
        <f t="shared" si="677"/>
        <v>0</v>
      </c>
      <c r="IK228" s="20">
        <f t="shared" si="678"/>
        <v>0</v>
      </c>
      <c r="IL228" s="20">
        <f t="shared" si="679"/>
        <v>22.58</v>
      </c>
      <c r="IM228" s="20">
        <f t="shared" si="680"/>
        <v>22.58</v>
      </c>
      <c r="IN228" s="20">
        <f t="shared" si="681"/>
        <v>0</v>
      </c>
      <c r="IO228" s="20">
        <f t="shared" si="682"/>
        <v>0</v>
      </c>
      <c r="IP228" s="20">
        <f t="shared" si="683"/>
        <v>0</v>
      </c>
      <c r="IQ228" s="18">
        <v>22.68</v>
      </c>
      <c r="IR228" s="25">
        <f t="shared" si="826"/>
        <v>0</v>
      </c>
      <c r="IS228" s="25">
        <f t="shared" si="684"/>
        <v>0</v>
      </c>
      <c r="IT228" s="25">
        <f t="shared" si="685"/>
        <v>0</v>
      </c>
      <c r="IU228" s="25">
        <f>ROUND(IF(EN228="Cống tròn",IF(EN228="Cống tròn",IV228+FF228,0),IF(EN228="Cống hộp",IF(EN228="Cống hộp",IV228+GP228,0),IF(OR(EN228="Rãnh xây",EN228="Rãnh bê tông"),IF(OR(EN228="Rãnh xây",EN228="Rãnh bê tông"),IV228+GP228,0),IF(EN228="ống nhựa",IF(EN228="Ống nhựa",IV228+HT228,0),IF(EN228="Rãnh thang",IF(EN228="Rãnh thang",IQ228+#REF!,0),0))))),2)</f>
        <v>23.73</v>
      </c>
      <c r="IV228" s="18">
        <v>23.63</v>
      </c>
      <c r="IW228" s="25">
        <f t="shared" si="686"/>
        <v>23.73</v>
      </c>
      <c r="IX228" s="25">
        <f t="shared" si="687"/>
        <v>0</v>
      </c>
      <c r="IY228" s="25">
        <f t="shared" si="688"/>
        <v>0</v>
      </c>
      <c r="IZ228" s="25">
        <f t="shared" si="689"/>
        <v>0</v>
      </c>
      <c r="JA228" s="25">
        <f t="shared" si="690"/>
        <v>0</v>
      </c>
      <c r="JB228" s="18">
        <v>23.39</v>
      </c>
      <c r="JC228" s="20">
        <f>ROUND(IF(EN228="Cống tròn",IF(EN228="Cống tròn",IF(EU228="Không có móng",JS228-FF228,IF(EU228="Đế",JR228-FN228,IF(OR(EU228="Móng bê tông",EU228="Móng bê tông kết hợp đế"),JK228-FJ228,0))),0),IF(EN228="Cống hộp",IF(AND(EN228="Cống hộp",EU228="Không có móng"),JS228-GF228,IF(AND(EN228="Cống hộp",EU228="Móng bê tông"),JL228-GB228,0)),IF(OR(EN228="Rãnh xây",EN228="Rãnh bê tông"),IF(OR(EN228="Rãnh xây",EN228="Rãnh bê tông"),JM228-GB228,0),IF(EN228="Ống nhựa",IF(AND(EN228="Ống nhựa",EU228="Không đắp cát"),JS228-HT228,IF(AND(EN228="Ống nhựa",EU228="Đắp cát"),JJ228-HX228,0)),IF(EN228="Rãnh thang",IF(EN228="Rãnh thang",IF(EU228="Móng bê tông",#REF!-#REF!,JS228),0),0))))),2)</f>
        <v>22.33</v>
      </c>
      <c r="JD228" s="20">
        <f t="shared" si="827"/>
        <v>1.0600000000000023</v>
      </c>
      <c r="JE228" s="20">
        <f t="shared" si="691"/>
        <v>22.33</v>
      </c>
      <c r="JF228" s="20">
        <f t="shared" si="692"/>
        <v>0</v>
      </c>
      <c r="JG228" s="20">
        <f t="shared" si="693"/>
        <v>0</v>
      </c>
      <c r="JH228" s="20">
        <f t="shared" si="694"/>
        <v>0</v>
      </c>
      <c r="JI228" s="20">
        <f>IF(EN228="Rãnh thang",IF(AND(EN228="Rãnh thang",EU228="Móng bê tông"),JS228-#REF!,0),IF(EN228="Ống nhựa",IF(AND(EN228="Ống nhựa",EU228="Đắp cát"),JS228-HT228,0),IF(EN228="Cống tròn",IF(EN228="Cống tròn",IF(OR(EU228="Móng bê tông",EU228="Móng bê tông kết hợp đế"),JO228-FL228,0),0),IF(EN228="Cống hộp",IF(AND(EN228="Cống hộp",EU228="Móng bê tông"),JP228-GD228,0),IF(OR(EN228="Rãnh xây",EN228="Rãnh bê tông"),IF(AND(EN228="Rãnh xây",EU228="Móng bê tông"),JQ228-GD228,IF(AND(EN228="Rãnh bê tông",EU228="Móng bê tông"),JQ228-GD228,0)),0)))))</f>
        <v>22.33</v>
      </c>
      <c r="JJ228" s="20">
        <f t="shared" si="695"/>
        <v>0</v>
      </c>
      <c r="JK228" s="20">
        <f t="shared" si="696"/>
        <v>22.33</v>
      </c>
      <c r="JL228" s="20">
        <f t="shared" si="697"/>
        <v>0</v>
      </c>
      <c r="JM228" s="20">
        <f t="shared" si="698"/>
        <v>0</v>
      </c>
      <c r="JN228" s="20">
        <f t="shared" si="699"/>
        <v>22.529999999999998</v>
      </c>
      <c r="JO228" s="20">
        <f t="shared" si="700"/>
        <v>22.529999999999998</v>
      </c>
      <c r="JP228" s="20">
        <f t="shared" si="701"/>
        <v>0</v>
      </c>
      <c r="JQ228" s="20">
        <f t="shared" si="702"/>
        <v>0</v>
      </c>
      <c r="JR228" s="20">
        <f t="shared" si="703"/>
        <v>0</v>
      </c>
      <c r="JS228" s="26">
        <v>22.63</v>
      </c>
      <c r="JT228" s="25">
        <f t="shared" si="828"/>
        <v>0</v>
      </c>
      <c r="JU228" s="25">
        <f t="shared" si="704"/>
        <v>0</v>
      </c>
      <c r="JV228" s="25">
        <f t="shared" si="705"/>
        <v>0</v>
      </c>
      <c r="JW228" s="25">
        <f>ROUND(IF(EN228="Cống tròn",IF(EN228="Cống tròn",JX228+FF228,0),IF(EN228="Cống hộp",IF(EN228="Cống hộp",JX228+GP228,0),IF(OR(EN228="Rãnh xây",EN228="Rãnh bê tông"),IF(OR(EN228="Rãnh xây",EN228="Rãnh bê tông"),JX228+GP228,0),IF(EN228="ống nhựa",IF(EN228="Ống nhựa",JX228+HT228,0),IF(EN228="Rãnh thang",IF(EN228="Rãnh thang",JS228+#REF!,0),0))))),2)</f>
        <v>23.73</v>
      </c>
      <c r="JX228" s="27">
        <v>23.63</v>
      </c>
      <c r="JY228" s="25">
        <f t="shared" si="706"/>
        <v>23.73</v>
      </c>
      <c r="JZ228" s="25">
        <f t="shared" si="707"/>
        <v>0</v>
      </c>
      <c r="KA228" s="25">
        <f t="shared" si="708"/>
        <v>0</v>
      </c>
      <c r="KB228" s="25">
        <f t="shared" si="709"/>
        <v>0</v>
      </c>
      <c r="KC228" s="25">
        <f t="shared" si="710"/>
        <v>0</v>
      </c>
      <c r="KD228" s="28" t="s">
        <v>98</v>
      </c>
      <c r="KE228" s="27">
        <v>0</v>
      </c>
      <c r="KF228" s="25">
        <f t="shared" si="711"/>
        <v>1.0600000000000023</v>
      </c>
      <c r="KG228" s="25">
        <f t="shared" si="829"/>
        <v>1.0600000000000023</v>
      </c>
      <c r="KH228" s="27">
        <v>0</v>
      </c>
      <c r="KI228" s="25">
        <f t="shared" si="712"/>
        <v>1.0600000000000023</v>
      </c>
      <c r="KJ228" s="25">
        <f t="shared" si="830"/>
        <v>1.0600000000000023</v>
      </c>
      <c r="KK228" s="25">
        <f t="shared" si="713"/>
        <v>0</v>
      </c>
      <c r="KL228" s="25">
        <f t="shared" si="714"/>
        <v>0</v>
      </c>
      <c r="KM228" s="25">
        <f t="shared" si="831"/>
        <v>0</v>
      </c>
      <c r="KN228" s="25">
        <f t="shared" si="715"/>
        <v>0</v>
      </c>
      <c r="KO228" s="25">
        <f t="shared" si="716"/>
        <v>0</v>
      </c>
      <c r="KP228" s="25">
        <f t="shared" si="832"/>
        <v>0</v>
      </c>
      <c r="KQ228" s="25">
        <f t="shared" si="717"/>
        <v>0.2</v>
      </c>
      <c r="KR228" s="25">
        <f t="shared" si="718"/>
        <v>0.2</v>
      </c>
      <c r="KS228" s="25">
        <f t="shared" si="833"/>
        <v>0.2</v>
      </c>
      <c r="KT228" s="25">
        <f t="shared" si="719"/>
        <v>0</v>
      </c>
      <c r="KU228" s="25">
        <f t="shared" si="720"/>
        <v>0</v>
      </c>
      <c r="KV228" s="25">
        <f t="shared" si="834"/>
        <v>0</v>
      </c>
      <c r="KW228" s="25">
        <f t="shared" si="721"/>
        <v>0</v>
      </c>
      <c r="KX228" s="25">
        <f t="shared" si="722"/>
        <v>0</v>
      </c>
      <c r="KY228" s="25">
        <f t="shared" si="835"/>
        <v>0</v>
      </c>
      <c r="KZ228" s="25">
        <f t="shared" si="723"/>
        <v>0</v>
      </c>
      <c r="LA228" s="25">
        <f t="shared" si="724"/>
        <v>0</v>
      </c>
      <c r="LB228" s="25">
        <f t="shared" si="836"/>
        <v>0</v>
      </c>
      <c r="LC228" s="25">
        <f t="shared" si="725"/>
        <v>0.86000000000000232</v>
      </c>
      <c r="LD228" s="25">
        <f t="shared" si="726"/>
        <v>0.86000000000000232</v>
      </c>
      <c r="LE228" s="25">
        <f t="shared" si="837"/>
        <v>0.86000000000000232</v>
      </c>
      <c r="LF228" s="25">
        <f t="shared" si="727"/>
        <v>0</v>
      </c>
      <c r="LG228" s="25">
        <f t="shared" si="728"/>
        <v>0</v>
      </c>
      <c r="LH228" s="25">
        <f t="shared" si="838"/>
        <v>0</v>
      </c>
      <c r="LI228" s="25">
        <f t="shared" si="729"/>
        <v>0</v>
      </c>
      <c r="LJ228" s="25">
        <f t="shared" si="730"/>
        <v>0</v>
      </c>
      <c r="LK228" s="25">
        <f t="shared" si="839"/>
        <v>0</v>
      </c>
      <c r="LL228" s="25">
        <f t="shared" si="731"/>
        <v>0</v>
      </c>
      <c r="LM228" s="25">
        <f t="shared" si="732"/>
        <v>0</v>
      </c>
      <c r="LN228" s="25">
        <f t="shared" si="840"/>
        <v>0</v>
      </c>
      <c r="LO228" s="25">
        <f t="shared" si="733"/>
        <v>0</v>
      </c>
      <c r="LP228" s="25">
        <f t="shared" si="734"/>
        <v>0</v>
      </c>
      <c r="LQ228" s="25">
        <f t="shared" si="841"/>
        <v>0</v>
      </c>
      <c r="LR228" s="25">
        <f t="shared" si="735"/>
        <v>0</v>
      </c>
      <c r="LS228" s="25">
        <f t="shared" si="736"/>
        <v>0</v>
      </c>
      <c r="LT228" s="25">
        <f t="shared" si="842"/>
        <v>0</v>
      </c>
      <c r="LU228" s="25">
        <f t="shared" si="737"/>
        <v>0</v>
      </c>
      <c r="LV228" s="25">
        <f t="shared" si="738"/>
        <v>0</v>
      </c>
      <c r="LW228" s="25">
        <f t="shared" si="843"/>
        <v>0</v>
      </c>
      <c r="LX228" s="25">
        <f t="shared" si="739"/>
        <v>0</v>
      </c>
      <c r="LY228" s="25">
        <f t="shared" si="740"/>
        <v>0</v>
      </c>
      <c r="LZ228" s="25">
        <f t="shared" si="844"/>
        <v>0</v>
      </c>
      <c r="MA228" s="25">
        <f t="shared" si="741"/>
        <v>0</v>
      </c>
      <c r="MB228" s="25">
        <f t="shared" si="742"/>
        <v>0</v>
      </c>
      <c r="MC228" s="25">
        <f t="shared" si="845"/>
        <v>0</v>
      </c>
      <c r="MD228" s="25">
        <f t="shared" si="743"/>
        <v>0</v>
      </c>
      <c r="ME228" s="25">
        <f t="shared" si="744"/>
        <v>0</v>
      </c>
      <c r="MF228" s="25">
        <f t="shared" si="846"/>
        <v>0</v>
      </c>
      <c r="MG228" s="25">
        <f t="shared" si="745"/>
        <v>0</v>
      </c>
      <c r="MH228" s="25">
        <f t="shared" si="746"/>
        <v>0</v>
      </c>
      <c r="MI228" s="25">
        <f t="shared" si="847"/>
        <v>0</v>
      </c>
      <c r="MJ228" s="25">
        <f t="shared" si="747"/>
        <v>0</v>
      </c>
      <c r="MK228" s="25">
        <f t="shared" si="748"/>
        <v>0</v>
      </c>
      <c r="ML228" s="25">
        <f t="shared" si="848"/>
        <v>0</v>
      </c>
      <c r="MM228" s="25">
        <f t="shared" si="749"/>
        <v>0</v>
      </c>
      <c r="MN228" s="25">
        <f t="shared" si="750"/>
        <v>0</v>
      </c>
      <c r="MO228" s="25">
        <f t="shared" si="849"/>
        <v>0</v>
      </c>
      <c r="MP228" s="25">
        <f t="shared" si="751"/>
        <v>0</v>
      </c>
      <c r="MQ228" s="25">
        <f t="shared" si="752"/>
        <v>0</v>
      </c>
      <c r="MR228" s="25">
        <f t="shared" si="850"/>
        <v>0</v>
      </c>
      <c r="MS228" s="29">
        <v>1.4</v>
      </c>
      <c r="MT228" s="29">
        <v>0</v>
      </c>
      <c r="MU228" s="29">
        <v>1</v>
      </c>
      <c r="MV228" s="29">
        <v>1</v>
      </c>
      <c r="MW228" s="25">
        <f t="shared" si="753"/>
        <v>1.4</v>
      </c>
      <c r="MX228" s="25">
        <f t="shared" si="754"/>
        <v>1.48</v>
      </c>
      <c r="MY228" s="25">
        <f t="shared" si="755"/>
        <v>0</v>
      </c>
      <c r="MZ228" s="25">
        <f t="shared" si="756"/>
        <v>0</v>
      </c>
      <c r="NA228" s="25">
        <f t="shared" si="757"/>
        <v>1.4</v>
      </c>
      <c r="NB228" s="25">
        <f t="shared" si="758"/>
        <v>1.48</v>
      </c>
      <c r="NC228" s="25">
        <f t="shared" si="759"/>
        <v>0</v>
      </c>
      <c r="ND228" s="25">
        <f t="shared" si="760"/>
        <v>0</v>
      </c>
      <c r="NE228" s="25">
        <f t="shared" si="851"/>
        <v>1.4</v>
      </c>
      <c r="NF228" s="25">
        <f t="shared" si="851"/>
        <v>1.48</v>
      </c>
      <c r="NG228" s="25">
        <f t="shared" si="851"/>
        <v>0</v>
      </c>
      <c r="NH228" s="25">
        <f t="shared" si="851"/>
        <v>0</v>
      </c>
      <c r="NI228" s="25">
        <f t="shared" si="761"/>
        <v>68.75</v>
      </c>
      <c r="NJ228" s="25">
        <f t="shared" si="762"/>
        <v>0</v>
      </c>
      <c r="NK228" s="25">
        <f t="shared" si="763"/>
        <v>68.75</v>
      </c>
      <c r="NL228" s="25">
        <f t="shared" si="764"/>
        <v>39.97</v>
      </c>
      <c r="NM228" s="25">
        <f t="shared" si="765"/>
        <v>0</v>
      </c>
      <c r="NN228" s="25">
        <f t="shared" si="852"/>
        <v>39.97</v>
      </c>
      <c r="NO228" s="25">
        <f t="shared" si="766"/>
        <v>0</v>
      </c>
      <c r="NP228" s="25">
        <f t="shared" si="767"/>
        <v>0</v>
      </c>
      <c r="NQ228" s="25">
        <f t="shared" si="853"/>
        <v>0</v>
      </c>
      <c r="NR228" s="25">
        <f t="shared" si="768"/>
        <v>0</v>
      </c>
      <c r="NS228" s="25">
        <f t="shared" si="769"/>
        <v>0</v>
      </c>
      <c r="NT228" s="25">
        <f t="shared" si="854"/>
        <v>0</v>
      </c>
      <c r="NU228" s="25">
        <f t="shared" si="770"/>
        <v>0</v>
      </c>
      <c r="NV228" s="25">
        <f t="shared" si="771"/>
        <v>0</v>
      </c>
      <c r="NW228" s="25">
        <f t="shared" si="855"/>
        <v>0</v>
      </c>
      <c r="NX228" s="25">
        <f t="shared" si="856"/>
        <v>39.97</v>
      </c>
      <c r="NY228" s="25">
        <f t="shared" si="856"/>
        <v>0</v>
      </c>
      <c r="NZ228" s="25">
        <f t="shared" si="857"/>
        <v>39.97</v>
      </c>
      <c r="OA228" s="25">
        <f t="shared" si="858"/>
        <v>28.78</v>
      </c>
      <c r="OB228" s="25">
        <f t="shared" si="858"/>
        <v>0</v>
      </c>
      <c r="OC228" s="25">
        <f t="shared" si="859"/>
        <v>28.78</v>
      </c>
      <c r="OD228" s="25">
        <f t="shared" si="860"/>
        <v>39.97</v>
      </c>
      <c r="OE228" s="25">
        <f t="shared" si="860"/>
        <v>0</v>
      </c>
      <c r="OF228" s="25">
        <f t="shared" si="860"/>
        <v>39.97</v>
      </c>
      <c r="OG228" s="25">
        <f t="shared" si="772"/>
        <v>0</v>
      </c>
      <c r="OH228" s="25">
        <f t="shared" si="773"/>
        <v>0</v>
      </c>
      <c r="OI228" s="25">
        <f t="shared" si="774"/>
        <v>0</v>
      </c>
      <c r="OJ228" s="25">
        <f t="shared" si="775"/>
        <v>0</v>
      </c>
      <c r="OK228" s="25">
        <f t="shared" si="776"/>
        <v>0</v>
      </c>
      <c r="OL228" s="25">
        <f t="shared" si="777"/>
        <v>0</v>
      </c>
      <c r="OM228" s="25">
        <f t="shared" si="861"/>
        <v>0</v>
      </c>
      <c r="ON228" s="25">
        <f t="shared" si="861"/>
        <v>0</v>
      </c>
      <c r="OO228" s="25">
        <f t="shared" si="861"/>
        <v>0</v>
      </c>
      <c r="OP228" s="25">
        <f t="shared" si="778"/>
        <v>0</v>
      </c>
      <c r="OQ228" s="25">
        <f t="shared" si="779"/>
        <v>0</v>
      </c>
      <c r="OR228" s="25">
        <f t="shared" si="862"/>
        <v>0</v>
      </c>
      <c r="OS228" s="19">
        <v>537901.59</v>
      </c>
      <c r="OT228" s="19">
        <v>2371277.65</v>
      </c>
    </row>
    <row r="229" spans="1:410" ht="33" customHeight="1" x14ac:dyDescent="0.25">
      <c r="A229" s="18"/>
      <c r="B229" s="18" t="s">
        <v>763</v>
      </c>
      <c r="C229" s="18">
        <v>653.22</v>
      </c>
      <c r="D229" s="16" t="e">
        <f>_xlfn.IFNA(INDEX(#REF!,MATCH(E229,#REF!,0)),0)</f>
        <v>#REF!</v>
      </c>
      <c r="E229" s="18" t="s">
        <v>1030</v>
      </c>
      <c r="F229" s="16" t="s">
        <v>765</v>
      </c>
      <c r="G229" s="16" t="s">
        <v>819</v>
      </c>
      <c r="H229" s="16" t="s">
        <v>820</v>
      </c>
      <c r="I229" s="16" t="s">
        <v>768</v>
      </c>
      <c r="J229" s="16" t="s">
        <v>811</v>
      </c>
      <c r="K229" s="16" t="s">
        <v>770</v>
      </c>
      <c r="L229" s="16" t="s">
        <v>771</v>
      </c>
      <c r="M229" s="18">
        <v>2.44</v>
      </c>
      <c r="N229" s="18">
        <v>4.5</v>
      </c>
      <c r="O229" s="18">
        <v>2.84</v>
      </c>
      <c r="P229" s="18">
        <v>4.9000000000000004</v>
      </c>
      <c r="Q229" s="18">
        <v>0.1</v>
      </c>
      <c r="R229" s="18">
        <v>2.64</v>
      </c>
      <c r="S229" s="18">
        <v>4.7</v>
      </c>
      <c r="T229" s="18">
        <v>0.2</v>
      </c>
      <c r="U229" s="18">
        <v>0</v>
      </c>
      <c r="V229" s="18">
        <v>0</v>
      </c>
      <c r="W229" s="18">
        <v>0</v>
      </c>
      <c r="X229" s="18">
        <v>2.44</v>
      </c>
      <c r="Y229" s="18">
        <v>4.5</v>
      </c>
      <c r="Z229" s="20">
        <f t="shared" si="780"/>
        <v>3.3</v>
      </c>
      <c r="AA229" s="18">
        <v>0.2</v>
      </c>
      <c r="AB229" s="18">
        <v>0</v>
      </c>
      <c r="AC229" s="18">
        <v>0</v>
      </c>
      <c r="AD229" s="18">
        <v>0</v>
      </c>
      <c r="AE229" s="18">
        <v>0</v>
      </c>
      <c r="AF229" s="18">
        <v>0</v>
      </c>
      <c r="AG229" s="18">
        <v>0</v>
      </c>
      <c r="AH229" s="18">
        <v>0</v>
      </c>
      <c r="AI229" s="20">
        <f t="shared" si="781"/>
        <v>0</v>
      </c>
      <c r="AJ229" s="18">
        <v>0</v>
      </c>
      <c r="AK229" s="18">
        <v>0</v>
      </c>
      <c r="AL229" s="20">
        <f t="shared" si="782"/>
        <v>0</v>
      </c>
      <c r="AM229" s="18">
        <v>0</v>
      </c>
      <c r="AN229" s="18">
        <v>0</v>
      </c>
      <c r="AO229" s="18">
        <v>0</v>
      </c>
      <c r="AP229" s="18">
        <v>0</v>
      </c>
      <c r="AQ229" s="18">
        <v>0</v>
      </c>
      <c r="AR229" s="18">
        <v>0</v>
      </c>
      <c r="AS229" s="18">
        <v>0</v>
      </c>
      <c r="AT229" s="18">
        <v>0</v>
      </c>
      <c r="AU229" s="18">
        <v>0</v>
      </c>
      <c r="AV229" s="18">
        <v>1</v>
      </c>
      <c r="AW229" s="18">
        <v>0</v>
      </c>
      <c r="AX229" s="18">
        <v>0</v>
      </c>
      <c r="AY229" s="18">
        <v>0</v>
      </c>
      <c r="AZ229" s="18">
        <v>0</v>
      </c>
      <c r="BA229" s="18">
        <v>2</v>
      </c>
      <c r="BB229" s="18">
        <v>0</v>
      </c>
      <c r="BC229" s="18">
        <v>0</v>
      </c>
      <c r="BD229" s="18">
        <v>0</v>
      </c>
      <c r="BE229" s="18">
        <v>0</v>
      </c>
      <c r="BF229" s="18">
        <v>1</v>
      </c>
      <c r="BG229" s="18">
        <v>0</v>
      </c>
      <c r="BH229" s="18">
        <v>0</v>
      </c>
      <c r="BI229" s="18">
        <v>0</v>
      </c>
      <c r="BJ229" s="18">
        <v>0</v>
      </c>
      <c r="BK229" s="18">
        <v>0</v>
      </c>
      <c r="BL229" s="18">
        <v>0</v>
      </c>
      <c r="BM229" s="18">
        <v>0</v>
      </c>
      <c r="BN229" s="18">
        <v>0</v>
      </c>
      <c r="BO229" s="18">
        <v>0</v>
      </c>
      <c r="BP229" s="18">
        <v>0</v>
      </c>
      <c r="BQ229" s="18">
        <v>2</v>
      </c>
      <c r="BR229" s="18">
        <v>0</v>
      </c>
      <c r="BS229" s="18">
        <v>0</v>
      </c>
      <c r="BT229" s="18">
        <v>0</v>
      </c>
      <c r="BU229" s="18">
        <v>0</v>
      </c>
      <c r="BV229" s="18">
        <v>0</v>
      </c>
      <c r="BW229" s="18">
        <v>0</v>
      </c>
      <c r="BX229" s="18">
        <v>0</v>
      </c>
      <c r="BY229" s="18">
        <v>0</v>
      </c>
      <c r="BZ229" s="18">
        <v>0</v>
      </c>
      <c r="CA229" s="16" t="e">
        <f>_xlfn.IFNA(IF(RIGHT(D229,2)="=G",0,INDEX(#REF!,MATCH(E229,#REF!,0))),0)</f>
        <v>#REF!</v>
      </c>
      <c r="CB229" s="16"/>
      <c r="CC229" s="18"/>
      <c r="CD229" s="18"/>
      <c r="CE229" s="18"/>
      <c r="CF229" s="18"/>
      <c r="CG229" s="18"/>
      <c r="CH229" s="18"/>
      <c r="CI229" s="16" t="s">
        <v>98</v>
      </c>
      <c r="CJ229" s="18">
        <v>0</v>
      </c>
      <c r="CK229" s="20">
        <f t="shared" si="648"/>
        <v>2.77</v>
      </c>
      <c r="CL229" s="20">
        <f t="shared" si="783"/>
        <v>2.77</v>
      </c>
      <c r="CM229" s="18">
        <v>18.88</v>
      </c>
      <c r="CN229" s="18">
        <v>24.23</v>
      </c>
      <c r="CO229" s="18">
        <v>23.391000000000002</v>
      </c>
      <c r="CP229" s="22">
        <f t="shared" si="649"/>
        <v>23.39</v>
      </c>
      <c r="CQ229" s="22">
        <f t="shared" si="650"/>
        <v>20.62</v>
      </c>
      <c r="CR229" s="22">
        <f t="shared" si="784"/>
        <v>2.77</v>
      </c>
      <c r="CS229" s="22">
        <f t="shared" si="651"/>
        <v>20.720000000000002</v>
      </c>
      <c r="CT229" s="22">
        <f t="shared" si="652"/>
        <v>20.92</v>
      </c>
      <c r="CU229" s="18">
        <v>20.92</v>
      </c>
      <c r="CV229" s="22">
        <f t="shared" si="785"/>
        <v>3.3</v>
      </c>
      <c r="CW229" s="22">
        <f t="shared" si="653"/>
        <v>0</v>
      </c>
      <c r="CX229" s="22">
        <f t="shared" si="654"/>
        <v>0</v>
      </c>
      <c r="CY229" s="22">
        <f t="shared" si="655"/>
        <v>24.23</v>
      </c>
      <c r="CZ229" s="22">
        <f t="shared" si="656"/>
        <v>24.23</v>
      </c>
      <c r="DA229" s="18">
        <v>24.23</v>
      </c>
      <c r="DB229" s="20">
        <f t="shared" si="786"/>
        <v>3.61</v>
      </c>
      <c r="DC229" s="20">
        <f t="shared" si="787"/>
        <v>0.84</v>
      </c>
      <c r="DD229" s="20">
        <f t="shared" si="788"/>
        <v>2.77</v>
      </c>
      <c r="DE229" s="20">
        <f t="shared" si="657"/>
        <v>0.1</v>
      </c>
      <c r="DF229" s="20">
        <f t="shared" si="658"/>
        <v>0.2</v>
      </c>
      <c r="DG229" s="20">
        <f t="shared" si="659"/>
        <v>2.4700000000000002</v>
      </c>
      <c r="DH229" s="20">
        <f t="shared" si="660"/>
        <v>0</v>
      </c>
      <c r="DI229" s="20">
        <f t="shared" si="661"/>
        <v>0</v>
      </c>
      <c r="DJ229" s="20">
        <f t="shared" si="662"/>
        <v>0</v>
      </c>
      <c r="DK229" s="20">
        <f t="shared" si="789"/>
        <v>2.7700000000000005</v>
      </c>
      <c r="DL229" s="20">
        <f t="shared" si="790"/>
        <v>0</v>
      </c>
      <c r="DM229" s="20">
        <f t="shared" si="791"/>
        <v>0</v>
      </c>
      <c r="DN229" s="20">
        <f t="shared" si="792"/>
        <v>0</v>
      </c>
      <c r="DO229" s="18">
        <v>5.1000000000000005</v>
      </c>
      <c r="DP229" s="18">
        <v>0</v>
      </c>
      <c r="DQ229" s="18">
        <v>1</v>
      </c>
      <c r="DR229" s="18">
        <v>1</v>
      </c>
      <c r="DS229" s="25">
        <f t="shared" si="793"/>
        <v>5.0999999999999996</v>
      </c>
      <c r="DT229" s="25">
        <f t="shared" si="794"/>
        <v>0</v>
      </c>
      <c r="DU229" s="25">
        <f t="shared" si="795"/>
        <v>14.13</v>
      </c>
      <c r="DV229" s="25">
        <f t="shared" si="796"/>
        <v>0</v>
      </c>
      <c r="DW229" s="25">
        <f t="shared" si="797"/>
        <v>14.13</v>
      </c>
      <c r="DX229" s="25">
        <f t="shared" si="798"/>
        <v>0</v>
      </c>
      <c r="DY229" s="25">
        <f t="shared" si="799"/>
        <v>0</v>
      </c>
      <c r="DZ229" s="25">
        <f t="shared" si="800"/>
        <v>0</v>
      </c>
      <c r="EA229" s="25">
        <f t="shared" si="801"/>
        <v>0</v>
      </c>
      <c r="EB229" s="25">
        <f t="shared" si="802"/>
        <v>0</v>
      </c>
      <c r="EC229" s="25">
        <f t="shared" si="803"/>
        <v>0</v>
      </c>
      <c r="ED229" s="25">
        <f t="shared" si="804"/>
        <v>0</v>
      </c>
      <c r="EE229" s="25">
        <f t="shared" si="804"/>
        <v>0</v>
      </c>
      <c r="EF229" s="25">
        <f t="shared" si="805"/>
        <v>0</v>
      </c>
      <c r="EG229" s="25">
        <f t="shared" si="806"/>
        <v>0</v>
      </c>
      <c r="EH229" s="25">
        <f t="shared" si="806"/>
        <v>0</v>
      </c>
      <c r="EI229" s="25">
        <f t="shared" si="807"/>
        <v>0</v>
      </c>
      <c r="EJ229" s="18"/>
      <c r="EK229" s="18"/>
      <c r="EL229" s="18"/>
      <c r="EM229" s="18"/>
      <c r="EN229" s="16"/>
      <c r="EO229" s="16"/>
      <c r="EP229" s="16">
        <f>IF(OR(EN229="Cống tròn",EN229="Cống hộp",EN229="Ống nhựa"),INDEX(#REF!,MATCH(E229,#REF!,0)),IF(OR(EN229="Rãnh xây",EN229="Rãnh bê tông"),INDEX(#REF!,MATCH(E229,#REF!,0)),0))</f>
        <v>0</v>
      </c>
      <c r="EQ229" s="18"/>
      <c r="ER229" s="18"/>
      <c r="ES229" s="25">
        <f t="shared" si="808"/>
        <v>0</v>
      </c>
      <c r="ET229" s="1" t="str">
        <f>_xlfn.IFNA(IF(EN229="Cống tròn",INDEX(#REF!,MATCH(E229,#REF!,0)),IF(EN229="Cống hộp",INDEX(#REF!,MATCH(E229,#REF!,0)),EU229&amp;" ,"&amp;EV229)),0)</f>
        <v xml:space="preserve"> ,</v>
      </c>
      <c r="EU229" s="16"/>
      <c r="EV229" s="16"/>
      <c r="EW229" s="16" t="e">
        <f>_xlfn.IFNA(INDEX(#REF!,MATCH(E229,#REF!,0)),0)</f>
        <v>#REF!</v>
      </c>
      <c r="EX229" s="16"/>
      <c r="EY229" s="18">
        <v>0</v>
      </c>
      <c r="EZ229" s="18">
        <v>0</v>
      </c>
      <c r="FA229" s="18">
        <v>0</v>
      </c>
      <c r="FB229" s="19">
        <v>0</v>
      </c>
      <c r="FC229" s="19">
        <v>0</v>
      </c>
      <c r="FD229" s="25">
        <f t="shared" si="663"/>
        <v>0</v>
      </c>
      <c r="FE229" s="25">
        <f t="shared" si="809"/>
        <v>0</v>
      </c>
      <c r="FF229" s="18">
        <v>0</v>
      </c>
      <c r="FG229" s="18">
        <v>0</v>
      </c>
      <c r="FH229" s="18">
        <v>0</v>
      </c>
      <c r="FI229" s="25">
        <f t="shared" si="810"/>
        <v>0</v>
      </c>
      <c r="FJ229" s="18">
        <v>0</v>
      </c>
      <c r="FK229" s="18">
        <v>0</v>
      </c>
      <c r="FL229" s="18">
        <v>0</v>
      </c>
      <c r="FM229" s="18">
        <v>0</v>
      </c>
      <c r="FN229" s="18">
        <v>0</v>
      </c>
      <c r="FO229" s="25">
        <f t="shared" si="811"/>
        <v>0</v>
      </c>
      <c r="FP229" s="18">
        <v>0</v>
      </c>
      <c r="FQ229" s="18">
        <v>0</v>
      </c>
      <c r="FR229" s="25">
        <f t="shared" si="664"/>
        <v>0</v>
      </c>
      <c r="FS229" s="25">
        <f t="shared" si="665"/>
        <v>0</v>
      </c>
      <c r="FT229" s="25">
        <f t="shared" si="666"/>
        <v>0</v>
      </c>
      <c r="FU229" s="25">
        <f t="shared" si="667"/>
        <v>0</v>
      </c>
      <c r="FV229" s="25" t="str">
        <f t="shared" si="812"/>
        <v>Đủ</v>
      </c>
      <c r="FW229" s="25">
        <f t="shared" si="813"/>
        <v>0</v>
      </c>
      <c r="FX229" s="16"/>
      <c r="FY229" s="16"/>
      <c r="FZ229" s="16"/>
      <c r="GA229" s="16"/>
      <c r="GB229" s="19">
        <v>0</v>
      </c>
      <c r="GC229" s="19">
        <v>0</v>
      </c>
      <c r="GD229" s="19">
        <v>0</v>
      </c>
      <c r="GE229" s="19">
        <v>0</v>
      </c>
      <c r="GF229" s="19">
        <v>0</v>
      </c>
      <c r="GG229" s="19">
        <v>0</v>
      </c>
      <c r="GH229" s="19">
        <v>0</v>
      </c>
      <c r="GI229" s="19">
        <v>0</v>
      </c>
      <c r="GJ229" s="19">
        <v>0</v>
      </c>
      <c r="GK229" s="19">
        <v>0</v>
      </c>
      <c r="GL229" s="25">
        <f t="shared" si="668"/>
        <v>0</v>
      </c>
      <c r="GM229" s="25">
        <f t="shared" si="814"/>
        <v>0</v>
      </c>
      <c r="GN229" s="19">
        <v>0</v>
      </c>
      <c r="GO229" s="19">
        <v>0</v>
      </c>
      <c r="GP229" s="19">
        <v>0</v>
      </c>
      <c r="GQ229" s="19">
        <v>0</v>
      </c>
      <c r="GR229" s="1" t="e">
        <f>_xlfn.IFNA(INDEX(#REF!,MATCH(E229,#REF!,0)),0)</f>
        <v>#REF!</v>
      </c>
      <c r="GS229" s="16"/>
      <c r="GT229" s="18">
        <v>0</v>
      </c>
      <c r="GU229" s="18">
        <v>0</v>
      </c>
      <c r="GV229" s="18">
        <v>0</v>
      </c>
      <c r="GW229" s="18">
        <v>0</v>
      </c>
      <c r="GX229" s="25">
        <f t="shared" si="669"/>
        <v>0</v>
      </c>
      <c r="GY229" s="25">
        <f t="shared" si="670"/>
        <v>0</v>
      </c>
      <c r="GZ229" s="25">
        <f t="shared" si="815"/>
        <v>0</v>
      </c>
      <c r="HA229" s="1" t="e" cm="1">
        <f t="array" ref="HA229">INDEX(#REF!,MATCH(EJ229&amp;EK229&amp;HD229&amp;HE229&amp;HF229,#REF!&amp;#REF!&amp;#REF!&amp;#REF!&amp;#REF!,0))</f>
        <v>#REF!</v>
      </c>
      <c r="HB229" s="16"/>
      <c r="HC229" s="25">
        <f t="shared" si="816"/>
        <v>0</v>
      </c>
      <c r="HD229" s="18">
        <v>0</v>
      </c>
      <c r="HE229" s="18">
        <v>0</v>
      </c>
      <c r="HF229" s="18">
        <v>0</v>
      </c>
      <c r="HG229" s="1" t="e" cm="1">
        <f t="array" ref="HG229">INDEX(#REF!,MATCH(EJ229&amp;EK229&amp;HJ229&amp;HK229&amp;HL229,#REF!&amp;#REF!&amp;#REF!&amp;#REF!&amp;#REF!,0))</f>
        <v>#REF!</v>
      </c>
      <c r="HH229" s="16"/>
      <c r="HI229" s="25">
        <f t="shared" si="817"/>
        <v>0</v>
      </c>
      <c r="HJ229" s="25">
        <f t="shared" si="818"/>
        <v>0</v>
      </c>
      <c r="HK229" s="19">
        <v>0</v>
      </c>
      <c r="HL229" s="19">
        <v>0</v>
      </c>
      <c r="HM229" s="18">
        <v>0.01</v>
      </c>
      <c r="HN229" s="18">
        <v>1</v>
      </c>
      <c r="HO229" s="25">
        <f t="shared" si="819"/>
        <v>0</v>
      </c>
      <c r="HP229" s="25">
        <f t="shared" si="820"/>
        <v>0</v>
      </c>
      <c r="HQ229" s="25">
        <f t="shared" si="821"/>
        <v>0</v>
      </c>
      <c r="HR229" s="25">
        <f t="shared" si="822"/>
        <v>0</v>
      </c>
      <c r="HS229" s="25">
        <f t="shared" si="823"/>
        <v>0</v>
      </c>
      <c r="HT229" s="19">
        <v>0</v>
      </c>
      <c r="HU229" s="19">
        <v>0</v>
      </c>
      <c r="HV229" s="19">
        <v>0</v>
      </c>
      <c r="HW229" s="25">
        <f t="shared" si="824"/>
        <v>0</v>
      </c>
      <c r="HX229" s="19">
        <v>0</v>
      </c>
      <c r="HY229" s="19">
        <v>0</v>
      </c>
      <c r="HZ229" s="18">
        <v>0</v>
      </c>
      <c r="IA229" s="20">
        <f>ROUND(IF(EN229="Cống tròn",IF(EN229="Cống tròn",IF(EU229="Không có móng",IQ229-FF229,IF(EU229="Đế",IP229-FN229,IF(OR(EU229="Móng bê tông",EU229="Móng bê tông kết hợp đế"),II229-FJ229,0))),0),IF(EN229="Cống hộp",IF(AND(EN229="Cống hộp",EU229="Không có móng"),IQ229-GF229,IF(AND(EN229="Cống hộp",EU229="Móng bê tông"),IJ229-GB229,0)),IF(OR(EN229="Rãnh xây",EN229="Rãnh bê tông"),IF(OR(EN229="Rãnh xây",EN229="Rãnh bê tông"),IK229-GB229,0),IF(EN229="Ống nhựa",IF(AND(EN229="Ống nhựa",EU229="Không đắp cát"),IQ229-HT229,IF(AND(EN229="Ống nhựa",EU229="Đắp cát"),IH229-HX229,0)),IF(EN229="Rãnh thang",IF(EN229="Rãnh thang",IF(EU229="Móng bê tông",#REF!-#REF!,IQ229),0),0))))),2)</f>
        <v>0</v>
      </c>
      <c r="IB229" s="20">
        <f t="shared" si="825"/>
        <v>0</v>
      </c>
      <c r="IC229" s="20">
        <f t="shared" si="671"/>
        <v>0</v>
      </c>
      <c r="ID229" s="20">
        <f t="shared" si="672"/>
        <v>0</v>
      </c>
      <c r="IE229" s="20">
        <f t="shared" si="673"/>
        <v>0</v>
      </c>
      <c r="IF229" s="20">
        <f t="shared" si="674"/>
        <v>0</v>
      </c>
      <c r="IG229" s="20">
        <f>IF(EN229="Rãnh thang",IF(AND(EN229="Rãnh thang",EU229="Móng bê tông"),IQ229-#REF!,0),IF(EN229="Ống nhựa",IF(AND(EN229="Ống nhựa",EU229="Đắp cát"),IQ229-HT229,0),IF(EN229="Cống tròn",IF(EN229="Cống tròn",IF(OR(EU229="Móng bê tông",EU229="Móng bê tông kết hợp đế"),IM229-FL229,0),0),IF(EN229="Cống hộp",IF(AND(EN229="Cống hộp",EU229="Móng bê tông"),IN229-GD229,0),IF(OR(EN229="Rãnh xây",EN229="Rãnh bê tông"),IF(AND(EN229="Rãnh xây",EU229="Móng bê tông"),IO229-GD229,IF(AND(EN229="Rãnh bê tông",EU229="Móng bê tông"),IO229-GD229,0)),0)))))</f>
        <v>0</v>
      </c>
      <c r="IH229" s="20">
        <f t="shared" si="675"/>
        <v>0</v>
      </c>
      <c r="II229" s="20">
        <f t="shared" si="676"/>
        <v>0</v>
      </c>
      <c r="IJ229" s="20">
        <f t="shared" si="677"/>
        <v>0</v>
      </c>
      <c r="IK229" s="20">
        <f t="shared" si="678"/>
        <v>0</v>
      </c>
      <c r="IL229" s="20">
        <f t="shared" si="679"/>
        <v>0</v>
      </c>
      <c r="IM229" s="20">
        <f t="shared" si="680"/>
        <v>0</v>
      </c>
      <c r="IN229" s="20">
        <f t="shared" si="681"/>
        <v>0</v>
      </c>
      <c r="IO229" s="20">
        <f t="shared" si="682"/>
        <v>0</v>
      </c>
      <c r="IP229" s="20">
        <f t="shared" si="683"/>
        <v>0</v>
      </c>
      <c r="IQ229" s="18">
        <v>0</v>
      </c>
      <c r="IR229" s="25">
        <f t="shared" si="826"/>
        <v>0</v>
      </c>
      <c r="IS229" s="25">
        <f t="shared" si="684"/>
        <v>0</v>
      </c>
      <c r="IT229" s="25">
        <f t="shared" si="685"/>
        <v>0</v>
      </c>
      <c r="IU229" s="25">
        <f>ROUND(IF(EN229="Cống tròn",IF(EN229="Cống tròn",IV229+FF229,0),IF(EN229="Cống hộp",IF(EN229="Cống hộp",IV229+GP229,0),IF(OR(EN229="Rãnh xây",EN229="Rãnh bê tông"),IF(OR(EN229="Rãnh xây",EN229="Rãnh bê tông"),IV229+GP229,0),IF(EN229="ống nhựa",IF(EN229="Ống nhựa",IV229+HT229,0),IF(EN229="Rãnh thang",IF(EN229="Rãnh thang",IQ229+#REF!,0),0))))),2)</f>
        <v>0</v>
      </c>
      <c r="IV229" s="18">
        <v>0</v>
      </c>
      <c r="IW229" s="25">
        <f t="shared" si="686"/>
        <v>0</v>
      </c>
      <c r="IX229" s="25">
        <f t="shared" si="687"/>
        <v>0</v>
      </c>
      <c r="IY229" s="25">
        <f t="shared" si="688"/>
        <v>0</v>
      </c>
      <c r="IZ229" s="25">
        <f t="shared" si="689"/>
        <v>0</v>
      </c>
      <c r="JA229" s="25">
        <f t="shared" si="690"/>
        <v>0</v>
      </c>
      <c r="JB229" s="18">
        <v>0</v>
      </c>
      <c r="JC229" s="20">
        <f>ROUND(IF(EN229="Cống tròn",IF(EN229="Cống tròn",IF(EU229="Không có móng",JS229-FF229,IF(EU229="Đế",JR229-FN229,IF(OR(EU229="Móng bê tông",EU229="Móng bê tông kết hợp đế"),JK229-FJ229,0))),0),IF(EN229="Cống hộp",IF(AND(EN229="Cống hộp",EU229="Không có móng"),JS229-GF229,IF(AND(EN229="Cống hộp",EU229="Móng bê tông"),JL229-GB229,0)),IF(OR(EN229="Rãnh xây",EN229="Rãnh bê tông"),IF(OR(EN229="Rãnh xây",EN229="Rãnh bê tông"),JM229-GB229,0),IF(EN229="Ống nhựa",IF(AND(EN229="Ống nhựa",EU229="Không đắp cát"),JS229-HT229,IF(AND(EN229="Ống nhựa",EU229="Đắp cát"),JJ229-HX229,0)),IF(EN229="Rãnh thang",IF(EN229="Rãnh thang",IF(EU229="Móng bê tông",#REF!-#REF!,JS229),0),0))))),2)</f>
        <v>0</v>
      </c>
      <c r="JD229" s="20">
        <f t="shared" si="827"/>
        <v>0</v>
      </c>
      <c r="JE229" s="20">
        <f t="shared" si="691"/>
        <v>0</v>
      </c>
      <c r="JF229" s="20">
        <f t="shared" si="692"/>
        <v>0</v>
      </c>
      <c r="JG229" s="20">
        <f t="shared" si="693"/>
        <v>0</v>
      </c>
      <c r="JH229" s="20">
        <f t="shared" si="694"/>
        <v>0</v>
      </c>
      <c r="JI229" s="20">
        <f>IF(EN229="Rãnh thang",IF(AND(EN229="Rãnh thang",EU229="Móng bê tông"),JS229-#REF!,0),IF(EN229="Ống nhựa",IF(AND(EN229="Ống nhựa",EU229="Đắp cát"),JS229-HT229,0),IF(EN229="Cống tròn",IF(EN229="Cống tròn",IF(OR(EU229="Móng bê tông",EU229="Móng bê tông kết hợp đế"),JO229-FL229,0),0),IF(EN229="Cống hộp",IF(AND(EN229="Cống hộp",EU229="Móng bê tông"),JP229-GD229,0),IF(OR(EN229="Rãnh xây",EN229="Rãnh bê tông"),IF(AND(EN229="Rãnh xây",EU229="Móng bê tông"),JQ229-GD229,IF(AND(EN229="Rãnh bê tông",EU229="Móng bê tông"),JQ229-GD229,0)),0)))))</f>
        <v>0</v>
      </c>
      <c r="JJ229" s="20">
        <f t="shared" si="695"/>
        <v>0</v>
      </c>
      <c r="JK229" s="20">
        <f t="shared" si="696"/>
        <v>0</v>
      </c>
      <c r="JL229" s="20">
        <f t="shared" si="697"/>
        <v>0</v>
      </c>
      <c r="JM229" s="20">
        <f t="shared" si="698"/>
        <v>0</v>
      </c>
      <c r="JN229" s="20">
        <f t="shared" si="699"/>
        <v>0</v>
      </c>
      <c r="JO229" s="20">
        <f t="shared" si="700"/>
        <v>0</v>
      </c>
      <c r="JP229" s="20">
        <f t="shared" si="701"/>
        <v>0</v>
      </c>
      <c r="JQ229" s="20">
        <f t="shared" si="702"/>
        <v>0</v>
      </c>
      <c r="JR229" s="20">
        <f t="shared" si="703"/>
        <v>0</v>
      </c>
      <c r="JS229" s="26">
        <v>0</v>
      </c>
      <c r="JT229" s="25">
        <f t="shared" si="828"/>
        <v>0</v>
      </c>
      <c r="JU229" s="25">
        <f t="shared" si="704"/>
        <v>0</v>
      </c>
      <c r="JV229" s="25">
        <f t="shared" si="705"/>
        <v>0</v>
      </c>
      <c r="JW229" s="25">
        <f>ROUND(IF(EN229="Cống tròn",IF(EN229="Cống tròn",JX229+FF229,0),IF(EN229="Cống hộp",IF(EN229="Cống hộp",JX229+GP229,0),IF(OR(EN229="Rãnh xây",EN229="Rãnh bê tông"),IF(OR(EN229="Rãnh xây",EN229="Rãnh bê tông"),JX229+GP229,0),IF(EN229="ống nhựa",IF(EN229="Ống nhựa",JX229+HT229,0),IF(EN229="Rãnh thang",IF(EN229="Rãnh thang",JS229+#REF!,0),0))))),2)</f>
        <v>0</v>
      </c>
      <c r="JX229" s="27">
        <v>0</v>
      </c>
      <c r="JY229" s="25">
        <f t="shared" si="706"/>
        <v>0</v>
      </c>
      <c r="JZ229" s="25">
        <f t="shared" si="707"/>
        <v>0</v>
      </c>
      <c r="KA229" s="25">
        <f t="shared" si="708"/>
        <v>0</v>
      </c>
      <c r="KB229" s="25">
        <f t="shared" si="709"/>
        <v>0</v>
      </c>
      <c r="KC229" s="25">
        <f t="shared" si="710"/>
        <v>0</v>
      </c>
      <c r="KD229" s="28" t="s">
        <v>98</v>
      </c>
      <c r="KE229" s="27">
        <v>0</v>
      </c>
      <c r="KF229" s="25">
        <f t="shared" si="711"/>
        <v>0</v>
      </c>
      <c r="KG229" s="25">
        <f t="shared" si="829"/>
        <v>0</v>
      </c>
      <c r="KH229" s="27">
        <v>0</v>
      </c>
      <c r="KI229" s="25">
        <f t="shared" si="712"/>
        <v>0</v>
      </c>
      <c r="KJ229" s="25">
        <f t="shared" si="830"/>
        <v>0</v>
      </c>
      <c r="KK229" s="25">
        <f t="shared" si="713"/>
        <v>0</v>
      </c>
      <c r="KL229" s="25">
        <f t="shared" si="714"/>
        <v>0</v>
      </c>
      <c r="KM229" s="25">
        <f t="shared" si="831"/>
        <v>0</v>
      </c>
      <c r="KN229" s="25">
        <f t="shared" si="715"/>
        <v>0</v>
      </c>
      <c r="KO229" s="25">
        <f t="shared" si="716"/>
        <v>0</v>
      </c>
      <c r="KP229" s="25">
        <f t="shared" si="832"/>
        <v>0</v>
      </c>
      <c r="KQ229" s="25">
        <f t="shared" si="717"/>
        <v>0</v>
      </c>
      <c r="KR229" s="25">
        <f t="shared" si="718"/>
        <v>0</v>
      </c>
      <c r="KS229" s="25">
        <f t="shared" si="833"/>
        <v>0</v>
      </c>
      <c r="KT229" s="25">
        <f t="shared" si="719"/>
        <v>0</v>
      </c>
      <c r="KU229" s="25">
        <f t="shared" si="720"/>
        <v>0</v>
      </c>
      <c r="KV229" s="25">
        <f t="shared" si="834"/>
        <v>0</v>
      </c>
      <c r="KW229" s="25">
        <f t="shared" si="721"/>
        <v>0</v>
      </c>
      <c r="KX229" s="25">
        <f t="shared" si="722"/>
        <v>0</v>
      </c>
      <c r="KY229" s="25">
        <f t="shared" si="835"/>
        <v>0</v>
      </c>
      <c r="KZ229" s="25">
        <f t="shared" si="723"/>
        <v>0</v>
      </c>
      <c r="LA229" s="25">
        <f t="shared" si="724"/>
        <v>0</v>
      </c>
      <c r="LB229" s="25">
        <f t="shared" si="836"/>
        <v>0</v>
      </c>
      <c r="LC229" s="25">
        <f t="shared" si="725"/>
        <v>0</v>
      </c>
      <c r="LD229" s="25">
        <f t="shared" si="726"/>
        <v>0</v>
      </c>
      <c r="LE229" s="25">
        <f t="shared" si="837"/>
        <v>0</v>
      </c>
      <c r="LF229" s="25">
        <f t="shared" si="727"/>
        <v>0</v>
      </c>
      <c r="LG229" s="25">
        <f t="shared" si="728"/>
        <v>0</v>
      </c>
      <c r="LH229" s="25">
        <f t="shared" si="838"/>
        <v>0</v>
      </c>
      <c r="LI229" s="25">
        <f t="shared" si="729"/>
        <v>0</v>
      </c>
      <c r="LJ229" s="25">
        <f t="shared" si="730"/>
        <v>0</v>
      </c>
      <c r="LK229" s="25">
        <f t="shared" si="839"/>
        <v>0</v>
      </c>
      <c r="LL229" s="25">
        <f t="shared" si="731"/>
        <v>0</v>
      </c>
      <c r="LM229" s="25">
        <f t="shared" si="732"/>
        <v>0</v>
      </c>
      <c r="LN229" s="25">
        <f t="shared" si="840"/>
        <v>0</v>
      </c>
      <c r="LO229" s="25">
        <f t="shared" si="733"/>
        <v>0</v>
      </c>
      <c r="LP229" s="25">
        <f t="shared" si="734"/>
        <v>0</v>
      </c>
      <c r="LQ229" s="25">
        <f t="shared" si="841"/>
        <v>0</v>
      </c>
      <c r="LR229" s="25">
        <f t="shared" si="735"/>
        <v>0</v>
      </c>
      <c r="LS229" s="25">
        <f t="shared" si="736"/>
        <v>0</v>
      </c>
      <c r="LT229" s="25">
        <f t="shared" si="842"/>
        <v>0</v>
      </c>
      <c r="LU229" s="25">
        <f t="shared" si="737"/>
        <v>0</v>
      </c>
      <c r="LV229" s="25">
        <f t="shared" si="738"/>
        <v>0</v>
      </c>
      <c r="LW229" s="25">
        <f t="shared" si="843"/>
        <v>0</v>
      </c>
      <c r="LX229" s="25">
        <f t="shared" si="739"/>
        <v>0</v>
      </c>
      <c r="LY229" s="25">
        <f t="shared" si="740"/>
        <v>0</v>
      </c>
      <c r="LZ229" s="25">
        <f t="shared" si="844"/>
        <v>0</v>
      </c>
      <c r="MA229" s="25">
        <f t="shared" si="741"/>
        <v>0</v>
      </c>
      <c r="MB229" s="25">
        <f t="shared" si="742"/>
        <v>0</v>
      </c>
      <c r="MC229" s="25">
        <f t="shared" si="845"/>
        <v>0</v>
      </c>
      <c r="MD229" s="25">
        <f t="shared" si="743"/>
        <v>0</v>
      </c>
      <c r="ME229" s="25">
        <f t="shared" si="744"/>
        <v>0</v>
      </c>
      <c r="MF229" s="25">
        <f t="shared" si="846"/>
        <v>0</v>
      </c>
      <c r="MG229" s="25">
        <f t="shared" si="745"/>
        <v>0</v>
      </c>
      <c r="MH229" s="25">
        <f t="shared" si="746"/>
        <v>0</v>
      </c>
      <c r="MI229" s="25">
        <f t="shared" si="847"/>
        <v>0</v>
      </c>
      <c r="MJ229" s="25">
        <f t="shared" si="747"/>
        <v>0</v>
      </c>
      <c r="MK229" s="25">
        <f t="shared" si="748"/>
        <v>0</v>
      </c>
      <c r="ML229" s="25">
        <f t="shared" si="848"/>
        <v>0</v>
      </c>
      <c r="MM229" s="25">
        <f t="shared" si="749"/>
        <v>0</v>
      </c>
      <c r="MN229" s="25">
        <f t="shared" si="750"/>
        <v>0</v>
      </c>
      <c r="MO229" s="25">
        <f t="shared" si="849"/>
        <v>0</v>
      </c>
      <c r="MP229" s="25">
        <f t="shared" si="751"/>
        <v>0</v>
      </c>
      <c r="MQ229" s="25">
        <f t="shared" si="752"/>
        <v>0</v>
      </c>
      <c r="MR229" s="25">
        <f t="shared" si="850"/>
        <v>0</v>
      </c>
      <c r="MS229" s="29">
        <v>0</v>
      </c>
      <c r="MT229" s="29">
        <v>0</v>
      </c>
      <c r="MU229" s="29">
        <v>1</v>
      </c>
      <c r="MV229" s="29">
        <v>1</v>
      </c>
      <c r="MW229" s="25">
        <f t="shared" si="753"/>
        <v>0</v>
      </c>
      <c r="MX229" s="25">
        <f t="shared" si="754"/>
        <v>0</v>
      </c>
      <c r="MY229" s="25">
        <f t="shared" si="755"/>
        <v>0</v>
      </c>
      <c r="MZ229" s="25">
        <f t="shared" si="756"/>
        <v>0</v>
      </c>
      <c r="NA229" s="25">
        <f t="shared" si="757"/>
        <v>0</v>
      </c>
      <c r="NB229" s="25">
        <f t="shared" si="758"/>
        <v>0</v>
      </c>
      <c r="NC229" s="25">
        <f t="shared" si="759"/>
        <v>0</v>
      </c>
      <c r="ND229" s="25">
        <f t="shared" si="760"/>
        <v>0</v>
      </c>
      <c r="NE229" s="25">
        <f t="shared" si="851"/>
        <v>0</v>
      </c>
      <c r="NF229" s="25">
        <f t="shared" si="851"/>
        <v>0</v>
      </c>
      <c r="NG229" s="25">
        <f t="shared" si="851"/>
        <v>0</v>
      </c>
      <c r="NH229" s="25">
        <f t="shared" si="851"/>
        <v>0</v>
      </c>
      <c r="NI229" s="25">
        <f t="shared" si="761"/>
        <v>0</v>
      </c>
      <c r="NJ229" s="25">
        <f t="shared" si="762"/>
        <v>0</v>
      </c>
      <c r="NK229" s="25">
        <f t="shared" si="763"/>
        <v>0</v>
      </c>
      <c r="NL229" s="25">
        <f t="shared" si="764"/>
        <v>0</v>
      </c>
      <c r="NM229" s="25">
        <f t="shared" si="765"/>
        <v>0</v>
      </c>
      <c r="NN229" s="25">
        <f t="shared" si="852"/>
        <v>0</v>
      </c>
      <c r="NO229" s="25">
        <f t="shared" si="766"/>
        <v>0</v>
      </c>
      <c r="NP229" s="25">
        <f t="shared" si="767"/>
        <v>0</v>
      </c>
      <c r="NQ229" s="25">
        <f t="shared" si="853"/>
        <v>0</v>
      </c>
      <c r="NR229" s="25">
        <f t="shared" si="768"/>
        <v>0</v>
      </c>
      <c r="NS229" s="25">
        <f t="shared" si="769"/>
        <v>0</v>
      </c>
      <c r="NT229" s="25">
        <f t="shared" si="854"/>
        <v>0</v>
      </c>
      <c r="NU229" s="25">
        <f t="shared" si="770"/>
        <v>0</v>
      </c>
      <c r="NV229" s="25">
        <f t="shared" si="771"/>
        <v>0</v>
      </c>
      <c r="NW229" s="25">
        <f t="shared" si="855"/>
        <v>0</v>
      </c>
      <c r="NX229" s="25">
        <f t="shared" si="856"/>
        <v>0</v>
      </c>
      <c r="NY229" s="25">
        <f t="shared" si="856"/>
        <v>0</v>
      </c>
      <c r="NZ229" s="25">
        <f t="shared" si="857"/>
        <v>0</v>
      </c>
      <c r="OA229" s="25">
        <f t="shared" si="858"/>
        <v>0</v>
      </c>
      <c r="OB229" s="25">
        <f t="shared" si="858"/>
        <v>0</v>
      </c>
      <c r="OC229" s="25">
        <f t="shared" si="859"/>
        <v>0</v>
      </c>
      <c r="OD229" s="25">
        <f t="shared" si="860"/>
        <v>0</v>
      </c>
      <c r="OE229" s="25">
        <f t="shared" si="860"/>
        <v>0</v>
      </c>
      <c r="OF229" s="25">
        <f t="shared" si="860"/>
        <v>0</v>
      </c>
      <c r="OG229" s="25">
        <f t="shared" si="772"/>
        <v>0</v>
      </c>
      <c r="OH229" s="25">
        <f t="shared" si="773"/>
        <v>0</v>
      </c>
      <c r="OI229" s="25">
        <f t="shared" si="774"/>
        <v>0</v>
      </c>
      <c r="OJ229" s="25">
        <f t="shared" si="775"/>
        <v>0</v>
      </c>
      <c r="OK229" s="25">
        <f t="shared" si="776"/>
        <v>0</v>
      </c>
      <c r="OL229" s="25">
        <f t="shared" si="777"/>
        <v>0</v>
      </c>
      <c r="OM229" s="25">
        <f t="shared" si="861"/>
        <v>0</v>
      </c>
      <c r="ON229" s="25">
        <f t="shared" si="861"/>
        <v>0</v>
      </c>
      <c r="OO229" s="25">
        <f t="shared" si="861"/>
        <v>0</v>
      </c>
      <c r="OP229" s="25">
        <f t="shared" si="778"/>
        <v>0</v>
      </c>
      <c r="OQ229" s="25">
        <f t="shared" si="779"/>
        <v>0</v>
      </c>
      <c r="OR229" s="25">
        <f t="shared" si="862"/>
        <v>0</v>
      </c>
      <c r="OS229" s="19">
        <v>537895.98</v>
      </c>
      <c r="OT229" s="19">
        <v>2371325.1800000002</v>
      </c>
    </row>
    <row r="230" spans="1:410" ht="33" customHeight="1" x14ac:dyDescent="0.25">
      <c r="A230" s="18"/>
      <c r="B230" s="18" t="s">
        <v>1023</v>
      </c>
      <c r="C230" s="18">
        <v>19.559999999999999</v>
      </c>
      <c r="D230" s="16" t="e">
        <f>_xlfn.IFNA(INDEX(#REF!,MATCH(E230,#REF!,0)),0)</f>
        <v>#REF!</v>
      </c>
      <c r="E230" s="18" t="s">
        <v>1031</v>
      </c>
      <c r="F230" s="16" t="s">
        <v>765</v>
      </c>
      <c r="G230" s="16" t="s">
        <v>766</v>
      </c>
      <c r="H230" s="16" t="s">
        <v>767</v>
      </c>
      <c r="I230" s="16" t="s">
        <v>768</v>
      </c>
      <c r="J230" s="16" t="s">
        <v>769</v>
      </c>
      <c r="K230" s="16" t="s">
        <v>770</v>
      </c>
      <c r="L230" s="16" t="s">
        <v>771</v>
      </c>
      <c r="M230" s="18">
        <v>2.44</v>
      </c>
      <c r="N230" s="18">
        <v>2.44</v>
      </c>
      <c r="O230" s="18">
        <v>2.84</v>
      </c>
      <c r="P230" s="18">
        <v>2.84</v>
      </c>
      <c r="Q230" s="18">
        <v>0.1</v>
      </c>
      <c r="R230" s="18">
        <v>2.64</v>
      </c>
      <c r="S230" s="18">
        <v>2.64</v>
      </c>
      <c r="T230" s="18">
        <v>0.2</v>
      </c>
      <c r="U230" s="18">
        <v>0</v>
      </c>
      <c r="V230" s="18">
        <v>0</v>
      </c>
      <c r="W230" s="18">
        <v>0</v>
      </c>
      <c r="X230" s="18">
        <v>2.44</v>
      </c>
      <c r="Y230" s="18">
        <v>2.4</v>
      </c>
      <c r="Z230" s="20">
        <f t="shared" si="780"/>
        <v>2.4</v>
      </c>
      <c r="AA230" s="18">
        <v>0.22</v>
      </c>
      <c r="AB230" s="18">
        <v>0</v>
      </c>
      <c r="AC230" s="18">
        <v>0</v>
      </c>
      <c r="AD230" s="18">
        <v>0</v>
      </c>
      <c r="AE230" s="18">
        <v>0</v>
      </c>
      <c r="AF230" s="18">
        <v>0</v>
      </c>
      <c r="AG230" s="18">
        <v>2</v>
      </c>
      <c r="AH230" s="18">
        <v>2</v>
      </c>
      <c r="AI230" s="20">
        <f t="shared" si="781"/>
        <v>2.5499999999999998</v>
      </c>
      <c r="AJ230" s="18">
        <v>0</v>
      </c>
      <c r="AK230" s="18">
        <v>0</v>
      </c>
      <c r="AL230" s="20">
        <f t="shared" si="782"/>
        <v>0</v>
      </c>
      <c r="AM230" s="18">
        <v>2.44</v>
      </c>
      <c r="AN230" s="18">
        <v>2</v>
      </c>
      <c r="AO230" s="18">
        <v>0.15</v>
      </c>
      <c r="AP230" s="18">
        <v>0.22</v>
      </c>
      <c r="AQ230" s="18">
        <v>2.44</v>
      </c>
      <c r="AR230" s="18">
        <v>2.2200000000000002</v>
      </c>
      <c r="AS230" s="18">
        <v>0.12</v>
      </c>
      <c r="AT230" s="18">
        <v>0.11</v>
      </c>
      <c r="AU230" s="18">
        <v>0</v>
      </c>
      <c r="AV230" s="18">
        <v>1</v>
      </c>
      <c r="AW230" s="18">
        <v>0</v>
      </c>
      <c r="AX230" s="18">
        <v>0</v>
      </c>
      <c r="AY230" s="18">
        <v>0</v>
      </c>
      <c r="AZ230" s="18">
        <v>0</v>
      </c>
      <c r="BA230" s="18">
        <v>0</v>
      </c>
      <c r="BB230" s="18">
        <v>0</v>
      </c>
      <c r="BC230" s="18">
        <v>0</v>
      </c>
      <c r="BD230" s="18">
        <v>1</v>
      </c>
      <c r="BE230" s="18">
        <v>1</v>
      </c>
      <c r="BF230" s="18">
        <v>1</v>
      </c>
      <c r="BG230" s="18">
        <v>0</v>
      </c>
      <c r="BH230" s="18">
        <v>0</v>
      </c>
      <c r="BI230" s="18">
        <v>0</v>
      </c>
      <c r="BJ230" s="18">
        <v>0</v>
      </c>
      <c r="BK230" s="18">
        <v>0</v>
      </c>
      <c r="BL230" s="18">
        <v>0</v>
      </c>
      <c r="BM230" s="18">
        <v>0</v>
      </c>
      <c r="BN230" s="18">
        <v>0</v>
      </c>
      <c r="BO230" s="18">
        <v>0</v>
      </c>
      <c r="BP230" s="18">
        <v>0</v>
      </c>
      <c r="BQ230" s="18">
        <v>0</v>
      </c>
      <c r="BR230" s="18">
        <v>0</v>
      </c>
      <c r="BS230" s="18">
        <v>0</v>
      </c>
      <c r="BT230" s="18">
        <v>0</v>
      </c>
      <c r="BU230" s="18">
        <v>0</v>
      </c>
      <c r="BV230" s="18">
        <v>0</v>
      </c>
      <c r="BW230" s="18">
        <v>0</v>
      </c>
      <c r="BX230" s="18">
        <v>0</v>
      </c>
      <c r="BY230" s="18">
        <v>0</v>
      </c>
      <c r="BZ230" s="18">
        <v>0</v>
      </c>
      <c r="CA230" s="16" t="e">
        <f>_xlfn.IFNA(IF(RIGHT(D230,2)="=G",0,INDEX(#REF!,MATCH(E230,#REF!,0))),0)</f>
        <v>#REF!</v>
      </c>
      <c r="CB230" s="16" t="s">
        <v>776</v>
      </c>
      <c r="CC230" s="18">
        <v>0</v>
      </c>
      <c r="CD230" s="18">
        <v>0</v>
      </c>
      <c r="CE230" s="18">
        <v>2.2000000000000002</v>
      </c>
      <c r="CF230" s="18">
        <v>0.73</v>
      </c>
      <c r="CG230" s="18">
        <v>0.12</v>
      </c>
      <c r="CH230" s="18">
        <v>3</v>
      </c>
      <c r="CI230" s="16" t="s">
        <v>98</v>
      </c>
      <c r="CJ230" s="18">
        <v>0</v>
      </c>
      <c r="CK230" s="20">
        <f t="shared" si="648"/>
        <v>2.09</v>
      </c>
      <c r="CL230" s="20">
        <f t="shared" si="783"/>
        <v>2.09</v>
      </c>
      <c r="CM230" s="18">
        <v>21.93</v>
      </c>
      <c r="CN230" s="18">
        <v>25.23</v>
      </c>
      <c r="CO230" s="18">
        <v>24.391000000000002</v>
      </c>
      <c r="CP230" s="22">
        <f t="shared" si="649"/>
        <v>24.39</v>
      </c>
      <c r="CQ230" s="22">
        <f t="shared" si="650"/>
        <v>22.3</v>
      </c>
      <c r="CR230" s="22">
        <f t="shared" si="784"/>
        <v>2.09</v>
      </c>
      <c r="CS230" s="22">
        <f t="shared" si="651"/>
        <v>22.400000000000002</v>
      </c>
      <c r="CT230" s="22">
        <f t="shared" si="652"/>
        <v>22.6</v>
      </c>
      <c r="CU230" s="18">
        <v>22.6</v>
      </c>
      <c r="CV230" s="22">
        <f t="shared" si="785"/>
        <v>2.4</v>
      </c>
      <c r="CW230" s="22">
        <f t="shared" si="653"/>
        <v>0</v>
      </c>
      <c r="CX230" s="22">
        <f t="shared" si="654"/>
        <v>0</v>
      </c>
      <c r="CY230" s="22">
        <f t="shared" si="655"/>
        <v>24.96</v>
      </c>
      <c r="CZ230" s="22">
        <f t="shared" si="656"/>
        <v>25.11</v>
      </c>
      <c r="DA230" s="18">
        <v>25.23</v>
      </c>
      <c r="DB230" s="20">
        <f t="shared" si="786"/>
        <v>2.93</v>
      </c>
      <c r="DC230" s="20">
        <f t="shared" si="787"/>
        <v>0.84</v>
      </c>
      <c r="DD230" s="20">
        <f t="shared" si="788"/>
        <v>2.0900000000000003</v>
      </c>
      <c r="DE230" s="20">
        <f t="shared" si="657"/>
        <v>0.1</v>
      </c>
      <c r="DF230" s="20">
        <f t="shared" si="658"/>
        <v>0.2</v>
      </c>
      <c r="DG230" s="20">
        <f t="shared" si="659"/>
        <v>1.79</v>
      </c>
      <c r="DH230" s="20">
        <f t="shared" si="660"/>
        <v>0</v>
      </c>
      <c r="DI230" s="20">
        <f t="shared" si="661"/>
        <v>0</v>
      </c>
      <c r="DJ230" s="20">
        <f t="shared" si="662"/>
        <v>0</v>
      </c>
      <c r="DK230" s="20">
        <f t="shared" si="789"/>
        <v>2.09</v>
      </c>
      <c r="DL230" s="20">
        <f t="shared" si="790"/>
        <v>0</v>
      </c>
      <c r="DM230" s="20">
        <f t="shared" si="791"/>
        <v>0</v>
      </c>
      <c r="DN230" s="20">
        <f t="shared" si="792"/>
        <v>0</v>
      </c>
      <c r="DO230" s="18">
        <v>3.04</v>
      </c>
      <c r="DP230" s="18">
        <v>0</v>
      </c>
      <c r="DQ230" s="18">
        <v>1</v>
      </c>
      <c r="DR230" s="18">
        <v>1</v>
      </c>
      <c r="DS230" s="25">
        <f t="shared" si="793"/>
        <v>3.04</v>
      </c>
      <c r="DT230" s="25">
        <f t="shared" si="794"/>
        <v>0</v>
      </c>
      <c r="DU230" s="25">
        <f t="shared" si="795"/>
        <v>6.35</v>
      </c>
      <c r="DV230" s="25">
        <f t="shared" si="796"/>
        <v>0</v>
      </c>
      <c r="DW230" s="25">
        <f t="shared" si="797"/>
        <v>6.35</v>
      </c>
      <c r="DX230" s="25">
        <f t="shared" si="798"/>
        <v>18.03</v>
      </c>
      <c r="DY230" s="25">
        <f t="shared" si="799"/>
        <v>0</v>
      </c>
      <c r="DZ230" s="25">
        <f t="shared" si="800"/>
        <v>18.03</v>
      </c>
      <c r="EA230" s="25">
        <f t="shared" si="801"/>
        <v>12.86</v>
      </c>
      <c r="EB230" s="25">
        <f t="shared" si="802"/>
        <v>0</v>
      </c>
      <c r="EC230" s="25">
        <f t="shared" si="803"/>
        <v>12.86</v>
      </c>
      <c r="ED230" s="25">
        <f t="shared" si="804"/>
        <v>5.17</v>
      </c>
      <c r="EE230" s="25">
        <f t="shared" si="804"/>
        <v>0</v>
      </c>
      <c r="EF230" s="25">
        <f t="shared" si="805"/>
        <v>5.17</v>
      </c>
      <c r="EG230" s="25">
        <f t="shared" si="806"/>
        <v>12.86</v>
      </c>
      <c r="EH230" s="25">
        <f t="shared" si="806"/>
        <v>0</v>
      </c>
      <c r="EI230" s="25">
        <f t="shared" si="807"/>
        <v>12.86</v>
      </c>
      <c r="EJ230" s="18">
        <v>19.559999999999999</v>
      </c>
      <c r="EK230" s="18">
        <v>70.64</v>
      </c>
      <c r="EL230" s="18" t="s">
        <v>1031</v>
      </c>
      <c r="EM230" s="18" t="s">
        <v>1032</v>
      </c>
      <c r="EN230" s="16" t="s">
        <v>774</v>
      </c>
      <c r="EO230" s="16" t="s">
        <v>132</v>
      </c>
      <c r="EP230" s="16" t="e">
        <f>IF(OR(EN230="Cống tròn",EN230="Cống hộp",EN230="Ống nhựa"),INDEX(#REF!,MATCH(E230,#REF!,0)),IF(OR(EN230="Rãnh xây",EN230="Rãnh bê tông"),INDEX(#REF!,MATCH(E230,#REF!,0)),0))</f>
        <v>#REF!</v>
      </c>
      <c r="EQ230" s="18">
        <v>49.48</v>
      </c>
      <c r="ER230" s="18">
        <v>1</v>
      </c>
      <c r="ES230" s="25">
        <f t="shared" si="808"/>
        <v>49</v>
      </c>
      <c r="ET230" s="1" t="e">
        <f>_xlfn.IFNA(IF(EN230="Cống tròn",INDEX(#REF!,MATCH(E230,#REF!,0)),IF(EN230="Cống hộp",INDEX(#REF!,MATCH(E230,#REF!,0)),EU230&amp;" ,"&amp;EV230)),0)</f>
        <v>#REF!</v>
      </c>
      <c r="EU230" s="16" t="s">
        <v>769</v>
      </c>
      <c r="EV230" s="16" t="s">
        <v>775</v>
      </c>
      <c r="EW230" s="16" t="e">
        <f>_xlfn.IFNA(INDEX(#REF!,MATCH(E230,#REF!,0)),0)</f>
        <v>#REF!</v>
      </c>
      <c r="EX230" s="16"/>
      <c r="EY230" s="18">
        <v>0</v>
      </c>
      <c r="EZ230" s="18">
        <v>0</v>
      </c>
      <c r="FA230" s="18">
        <v>0</v>
      </c>
      <c r="FB230" s="19">
        <v>0</v>
      </c>
      <c r="FC230" s="19">
        <v>0</v>
      </c>
      <c r="FD230" s="25">
        <f t="shared" si="663"/>
        <v>0</v>
      </c>
      <c r="FE230" s="25">
        <f t="shared" si="809"/>
        <v>0</v>
      </c>
      <c r="FF230" s="18">
        <v>0.1</v>
      </c>
      <c r="FG230" s="18">
        <v>2</v>
      </c>
      <c r="FH230" s="18">
        <v>1</v>
      </c>
      <c r="FI230" s="25">
        <f t="shared" si="810"/>
        <v>1.2</v>
      </c>
      <c r="FJ230" s="18">
        <v>0</v>
      </c>
      <c r="FK230" s="18">
        <v>0</v>
      </c>
      <c r="FL230" s="18">
        <v>0.2</v>
      </c>
      <c r="FM230" s="18">
        <v>1.4</v>
      </c>
      <c r="FN230" s="18">
        <v>0</v>
      </c>
      <c r="FO230" s="25">
        <f t="shared" si="811"/>
        <v>1.4</v>
      </c>
      <c r="FP230" s="18">
        <v>1.4999999999999999E-2</v>
      </c>
      <c r="FQ230" s="18">
        <v>1</v>
      </c>
      <c r="FR230" s="25">
        <f t="shared" si="664"/>
        <v>48</v>
      </c>
      <c r="FS230" s="25">
        <f t="shared" si="665"/>
        <v>0.70499999999999996</v>
      </c>
      <c r="FT230" s="25">
        <f t="shared" si="666"/>
        <v>48.704999999999998</v>
      </c>
      <c r="FU230" s="25">
        <f t="shared" si="667"/>
        <v>-0.77499999999999858</v>
      </c>
      <c r="FV230" s="25" t="str">
        <f t="shared" si="812"/>
        <v>Thêm 01</v>
      </c>
      <c r="FW230" s="25">
        <f t="shared" si="813"/>
        <v>0.24</v>
      </c>
      <c r="FX230" s="16"/>
      <c r="FY230" s="16"/>
      <c r="FZ230" s="16"/>
      <c r="GA230" s="16"/>
      <c r="GB230" s="19">
        <v>0</v>
      </c>
      <c r="GC230" s="19">
        <v>0</v>
      </c>
      <c r="GD230" s="19">
        <v>0</v>
      </c>
      <c r="GE230" s="19">
        <v>0</v>
      </c>
      <c r="GF230" s="19">
        <v>0</v>
      </c>
      <c r="GG230" s="19">
        <v>0</v>
      </c>
      <c r="GH230" s="19">
        <v>0</v>
      </c>
      <c r="GI230" s="19">
        <v>0</v>
      </c>
      <c r="GJ230" s="19">
        <v>0</v>
      </c>
      <c r="GK230" s="19">
        <v>0</v>
      </c>
      <c r="GL230" s="25">
        <f t="shared" si="668"/>
        <v>0</v>
      </c>
      <c r="GM230" s="25">
        <f t="shared" si="814"/>
        <v>0</v>
      </c>
      <c r="GN230" s="19">
        <v>0</v>
      </c>
      <c r="GO230" s="19">
        <v>0</v>
      </c>
      <c r="GP230" s="19">
        <v>0</v>
      </c>
      <c r="GQ230" s="19">
        <v>0</v>
      </c>
      <c r="GR230" s="1" t="e">
        <f>_xlfn.IFNA(INDEX(#REF!,MATCH(E230,#REF!,0)),0)</f>
        <v>#REF!</v>
      </c>
      <c r="GS230" s="16"/>
      <c r="GT230" s="18">
        <v>0</v>
      </c>
      <c r="GU230" s="18">
        <v>0</v>
      </c>
      <c r="GV230" s="18">
        <v>0</v>
      </c>
      <c r="GW230" s="18">
        <v>0</v>
      </c>
      <c r="GX230" s="25">
        <f t="shared" si="669"/>
        <v>0</v>
      </c>
      <c r="GY230" s="25">
        <f t="shared" si="670"/>
        <v>0</v>
      </c>
      <c r="GZ230" s="25">
        <f t="shared" si="815"/>
        <v>0</v>
      </c>
      <c r="HA230" s="1" t="e" cm="1">
        <f t="array" ref="HA230">INDEX(#REF!,MATCH(EJ230&amp;EK230&amp;HD230&amp;HE230&amp;HF230,#REF!&amp;#REF!&amp;#REF!&amp;#REF!&amp;#REF!,0))</f>
        <v>#REF!</v>
      </c>
      <c r="HB230" s="16"/>
      <c r="HC230" s="25">
        <f t="shared" si="816"/>
        <v>0</v>
      </c>
      <c r="HD230" s="18">
        <v>0</v>
      </c>
      <c r="HE230" s="18">
        <v>0</v>
      </c>
      <c r="HF230" s="18">
        <v>0</v>
      </c>
      <c r="HG230" s="1" t="e" cm="1">
        <f t="array" ref="HG230">INDEX(#REF!,MATCH(EJ230&amp;EK230&amp;HJ230&amp;HK230&amp;HL230,#REF!&amp;#REF!&amp;#REF!&amp;#REF!&amp;#REF!,0))</f>
        <v>#REF!</v>
      </c>
      <c r="HH230" s="16"/>
      <c r="HI230" s="25">
        <f t="shared" si="817"/>
        <v>0</v>
      </c>
      <c r="HJ230" s="25">
        <f t="shared" si="818"/>
        <v>0</v>
      </c>
      <c r="HK230" s="19">
        <v>0</v>
      </c>
      <c r="HL230" s="19">
        <v>0</v>
      </c>
      <c r="HM230" s="18">
        <v>0.01</v>
      </c>
      <c r="HN230" s="18">
        <v>1</v>
      </c>
      <c r="HO230" s="25">
        <f t="shared" si="819"/>
        <v>0</v>
      </c>
      <c r="HP230" s="25">
        <f t="shared" si="820"/>
        <v>0</v>
      </c>
      <c r="HQ230" s="25">
        <f t="shared" si="821"/>
        <v>0</v>
      </c>
      <c r="HR230" s="25">
        <f t="shared" si="822"/>
        <v>0</v>
      </c>
      <c r="HS230" s="25">
        <f t="shared" si="823"/>
        <v>0</v>
      </c>
      <c r="HT230" s="19">
        <v>0</v>
      </c>
      <c r="HU230" s="19">
        <v>0</v>
      </c>
      <c r="HV230" s="19">
        <v>0</v>
      </c>
      <c r="HW230" s="25">
        <f t="shared" si="824"/>
        <v>0</v>
      </c>
      <c r="HX230" s="19">
        <v>0</v>
      </c>
      <c r="HY230" s="19">
        <v>0</v>
      </c>
      <c r="HZ230" s="18">
        <v>24.39</v>
      </c>
      <c r="IA230" s="20">
        <f>ROUND(IF(EN230="Cống tròn",IF(EN230="Cống tròn",IF(EU230="Không có móng",IQ230-FF230,IF(EU230="Đế",IP230-FN230,IF(OR(EU230="Móng bê tông",EU230="Móng bê tông kết hợp đế"),II230-FJ230,0))),0),IF(EN230="Cống hộp",IF(AND(EN230="Cống hộp",EU230="Không có móng"),IQ230-GF230,IF(AND(EN230="Cống hộp",EU230="Móng bê tông"),IJ230-GB230,0)),IF(OR(EN230="Rãnh xây",EN230="Rãnh bê tông"),IF(OR(EN230="Rãnh xây",EN230="Rãnh bê tông"),IK230-GB230,0),IF(EN230="Ống nhựa",IF(AND(EN230="Ống nhựa",EU230="Không đắp cát"),IQ230-HT230,IF(AND(EN230="Ống nhựa",EU230="Đắp cát"),IH230-HX230,0)),IF(EN230="Rãnh thang",IF(EN230="Rãnh thang",IF(EU230="Móng bê tông",#REF!-#REF!,IQ230),0),0))))),2)</f>
        <v>22.78</v>
      </c>
      <c r="IB230" s="20">
        <f t="shared" si="825"/>
        <v>1.6099999999999994</v>
      </c>
      <c r="IC230" s="20">
        <f t="shared" si="671"/>
        <v>22.779999999999998</v>
      </c>
      <c r="ID230" s="20">
        <f t="shared" si="672"/>
        <v>0</v>
      </c>
      <c r="IE230" s="20">
        <f t="shared" si="673"/>
        <v>0</v>
      </c>
      <c r="IF230" s="20">
        <f t="shared" si="674"/>
        <v>0</v>
      </c>
      <c r="IG230" s="20">
        <f>IF(EN230="Rãnh thang",IF(AND(EN230="Rãnh thang",EU230="Móng bê tông"),IQ230-#REF!,0),IF(EN230="Ống nhựa",IF(AND(EN230="Ống nhựa",EU230="Đắp cát"),IQ230-HT230,0),IF(EN230="Cống tròn",IF(EN230="Cống tròn",IF(OR(EU230="Móng bê tông",EU230="Móng bê tông kết hợp đế"),IM230-FL230,0),0),IF(EN230="Cống hộp",IF(AND(EN230="Cống hộp",EU230="Móng bê tông"),IN230-GD230,0),IF(OR(EN230="Rãnh xây",EN230="Rãnh bê tông"),IF(AND(EN230="Rãnh xây",EU230="Móng bê tông"),IO230-GD230,IF(AND(EN230="Rãnh bê tông",EU230="Móng bê tông"),IO230-GD230,0)),0)))))</f>
        <v>22.779999999999998</v>
      </c>
      <c r="IH230" s="20">
        <f t="shared" si="675"/>
        <v>0</v>
      </c>
      <c r="II230" s="20">
        <f t="shared" si="676"/>
        <v>22.779999999999998</v>
      </c>
      <c r="IJ230" s="20">
        <f t="shared" si="677"/>
        <v>0</v>
      </c>
      <c r="IK230" s="20">
        <f t="shared" si="678"/>
        <v>0</v>
      </c>
      <c r="IL230" s="20">
        <f t="shared" si="679"/>
        <v>22.979999999999997</v>
      </c>
      <c r="IM230" s="20">
        <f t="shared" si="680"/>
        <v>22.979999999999997</v>
      </c>
      <c r="IN230" s="20">
        <f t="shared" si="681"/>
        <v>0</v>
      </c>
      <c r="IO230" s="20">
        <f t="shared" si="682"/>
        <v>0</v>
      </c>
      <c r="IP230" s="20">
        <f t="shared" si="683"/>
        <v>0</v>
      </c>
      <c r="IQ230" s="18">
        <v>23.08</v>
      </c>
      <c r="IR230" s="25">
        <f t="shared" si="826"/>
        <v>0</v>
      </c>
      <c r="IS230" s="25">
        <f t="shared" si="684"/>
        <v>0</v>
      </c>
      <c r="IT230" s="25">
        <f t="shared" si="685"/>
        <v>0</v>
      </c>
      <c r="IU230" s="25">
        <f>ROUND(IF(EN230="Cống tròn",IF(EN230="Cống tròn",IV230+FF230,0),IF(EN230="Cống hộp",IF(EN230="Cống hộp",IV230+GP230,0),IF(OR(EN230="Rãnh xây",EN230="Rãnh bê tông"),IF(OR(EN230="Rãnh xây",EN230="Rãnh bê tông"),IV230+GP230,0),IF(EN230="ống nhựa",IF(EN230="Ống nhựa",IV230+HT230,0),IF(EN230="Rãnh thang",IF(EN230="Rãnh thang",IQ230+#REF!,0),0))))),2)</f>
        <v>23.95</v>
      </c>
      <c r="IV230" s="18">
        <v>23.85</v>
      </c>
      <c r="IW230" s="25">
        <f t="shared" si="686"/>
        <v>23.95</v>
      </c>
      <c r="IX230" s="25">
        <f t="shared" si="687"/>
        <v>0</v>
      </c>
      <c r="IY230" s="25">
        <f t="shared" si="688"/>
        <v>0</v>
      </c>
      <c r="IZ230" s="25">
        <f t="shared" si="689"/>
        <v>0</v>
      </c>
      <c r="JA230" s="25">
        <f t="shared" si="690"/>
        <v>0</v>
      </c>
      <c r="JB230" s="18">
        <v>24.28</v>
      </c>
      <c r="JC230" s="20">
        <f>ROUND(IF(EN230="Cống tròn",IF(EN230="Cống tròn",IF(EU230="Không có móng",JS230-FF230,IF(EU230="Đế",JR230-FN230,IF(OR(EU230="Móng bê tông",EU230="Móng bê tông kết hợp đế"),JK230-FJ230,0))),0),IF(EN230="Cống hộp",IF(AND(EN230="Cống hộp",EU230="Không có móng"),JS230-GF230,IF(AND(EN230="Cống hộp",EU230="Móng bê tông"),JL230-GB230,0)),IF(OR(EN230="Rãnh xây",EN230="Rãnh bê tông"),IF(OR(EN230="Rãnh xây",EN230="Rãnh bê tông"),JM230-GB230,0),IF(EN230="Ống nhựa",IF(AND(EN230="Ống nhựa",EU230="Không đắp cát"),JS230-HT230,IF(AND(EN230="Ống nhựa",EU230="Đắp cát"),JJ230-HX230,0)),IF(EN230="Rãnh thang",IF(EN230="Rãnh thang",IF(EU230="Móng bê tông",#REF!-#REF!,JS230),0),0))))),2)</f>
        <v>22.55</v>
      </c>
      <c r="JD230" s="20">
        <f t="shared" si="827"/>
        <v>1.7300000000000004</v>
      </c>
      <c r="JE230" s="20">
        <f t="shared" si="691"/>
        <v>22.55</v>
      </c>
      <c r="JF230" s="20">
        <f t="shared" si="692"/>
        <v>0</v>
      </c>
      <c r="JG230" s="20">
        <f t="shared" si="693"/>
        <v>0</v>
      </c>
      <c r="JH230" s="20">
        <f t="shared" si="694"/>
        <v>0</v>
      </c>
      <c r="JI230" s="20">
        <f>IF(EN230="Rãnh thang",IF(AND(EN230="Rãnh thang",EU230="Móng bê tông"),JS230-#REF!,0),IF(EN230="Ống nhựa",IF(AND(EN230="Ống nhựa",EU230="Đắp cát"),JS230-HT230,0),IF(EN230="Cống tròn",IF(EN230="Cống tròn",IF(OR(EU230="Móng bê tông",EU230="Móng bê tông kết hợp đế"),JO230-FL230,0),0),IF(EN230="Cống hộp",IF(AND(EN230="Cống hộp",EU230="Móng bê tông"),JP230-GD230,0),IF(OR(EN230="Rãnh xây",EN230="Rãnh bê tông"),IF(AND(EN230="Rãnh xây",EU230="Móng bê tông"),JQ230-GD230,IF(AND(EN230="Rãnh bê tông",EU230="Móng bê tông"),JQ230-GD230,0)),0)))))</f>
        <v>22.55</v>
      </c>
      <c r="JJ230" s="20">
        <f t="shared" si="695"/>
        <v>0</v>
      </c>
      <c r="JK230" s="20">
        <f t="shared" si="696"/>
        <v>22.55</v>
      </c>
      <c r="JL230" s="20">
        <f t="shared" si="697"/>
        <v>0</v>
      </c>
      <c r="JM230" s="20">
        <f t="shared" si="698"/>
        <v>0</v>
      </c>
      <c r="JN230" s="20">
        <f t="shared" si="699"/>
        <v>22.75</v>
      </c>
      <c r="JO230" s="20">
        <f t="shared" si="700"/>
        <v>22.75</v>
      </c>
      <c r="JP230" s="20">
        <f t="shared" si="701"/>
        <v>0</v>
      </c>
      <c r="JQ230" s="20">
        <f t="shared" si="702"/>
        <v>0</v>
      </c>
      <c r="JR230" s="20">
        <f t="shared" si="703"/>
        <v>0</v>
      </c>
      <c r="JS230" s="26">
        <v>22.85</v>
      </c>
      <c r="JT230" s="25">
        <f t="shared" si="828"/>
        <v>0</v>
      </c>
      <c r="JU230" s="25">
        <f t="shared" si="704"/>
        <v>0</v>
      </c>
      <c r="JV230" s="25">
        <f t="shared" si="705"/>
        <v>0</v>
      </c>
      <c r="JW230" s="25">
        <f>ROUND(IF(EN230="Cống tròn",IF(EN230="Cống tròn",JX230+FF230,0),IF(EN230="Cống hộp",IF(EN230="Cống hộp",JX230+GP230,0),IF(OR(EN230="Rãnh xây",EN230="Rãnh bê tông"),IF(OR(EN230="Rãnh xây",EN230="Rãnh bê tông"),JX230+GP230,0),IF(EN230="ống nhựa",IF(EN230="Ống nhựa",JX230+HT230,0),IF(EN230="Rãnh thang",IF(EN230="Rãnh thang",JS230+#REF!,0),0))))),2)</f>
        <v>23.95</v>
      </c>
      <c r="JX230" s="27">
        <v>23.85</v>
      </c>
      <c r="JY230" s="25">
        <f t="shared" si="706"/>
        <v>23.95</v>
      </c>
      <c r="JZ230" s="25">
        <f t="shared" si="707"/>
        <v>0</v>
      </c>
      <c r="KA230" s="25">
        <f t="shared" si="708"/>
        <v>0</v>
      </c>
      <c r="KB230" s="25">
        <f t="shared" si="709"/>
        <v>0</v>
      </c>
      <c r="KC230" s="25">
        <f t="shared" si="710"/>
        <v>0</v>
      </c>
      <c r="KD230" s="28" t="s">
        <v>98</v>
      </c>
      <c r="KE230" s="27">
        <v>0</v>
      </c>
      <c r="KF230" s="25">
        <f t="shared" si="711"/>
        <v>1.6099999999999994</v>
      </c>
      <c r="KG230" s="25">
        <f t="shared" si="829"/>
        <v>1.6099999999999994</v>
      </c>
      <c r="KH230" s="27">
        <v>0</v>
      </c>
      <c r="KI230" s="25">
        <f t="shared" si="712"/>
        <v>1.7300000000000004</v>
      </c>
      <c r="KJ230" s="25">
        <f t="shared" si="830"/>
        <v>1.7300000000000004</v>
      </c>
      <c r="KK230" s="25">
        <f t="shared" si="713"/>
        <v>0</v>
      </c>
      <c r="KL230" s="25">
        <f t="shared" si="714"/>
        <v>0</v>
      </c>
      <c r="KM230" s="25">
        <f t="shared" si="831"/>
        <v>0</v>
      </c>
      <c r="KN230" s="25">
        <f t="shared" si="715"/>
        <v>0</v>
      </c>
      <c r="KO230" s="25">
        <f t="shared" si="716"/>
        <v>0</v>
      </c>
      <c r="KP230" s="25">
        <f t="shared" si="832"/>
        <v>0</v>
      </c>
      <c r="KQ230" s="25">
        <f t="shared" si="717"/>
        <v>0.2</v>
      </c>
      <c r="KR230" s="25">
        <f t="shared" si="718"/>
        <v>0.2</v>
      </c>
      <c r="KS230" s="25">
        <f t="shared" si="833"/>
        <v>0.2</v>
      </c>
      <c r="KT230" s="25">
        <f t="shared" si="719"/>
        <v>0</v>
      </c>
      <c r="KU230" s="25">
        <f t="shared" si="720"/>
        <v>0</v>
      </c>
      <c r="KV230" s="25">
        <f t="shared" si="834"/>
        <v>0</v>
      </c>
      <c r="KW230" s="25">
        <f t="shared" si="721"/>
        <v>0</v>
      </c>
      <c r="KX230" s="25">
        <f t="shared" si="722"/>
        <v>0</v>
      </c>
      <c r="KY230" s="25">
        <f t="shared" si="835"/>
        <v>0</v>
      </c>
      <c r="KZ230" s="25">
        <f t="shared" si="723"/>
        <v>0</v>
      </c>
      <c r="LA230" s="25">
        <f t="shared" si="724"/>
        <v>0</v>
      </c>
      <c r="LB230" s="25">
        <f t="shared" si="836"/>
        <v>0</v>
      </c>
      <c r="LC230" s="25">
        <f t="shared" si="725"/>
        <v>1.4</v>
      </c>
      <c r="LD230" s="25">
        <f t="shared" si="726"/>
        <v>1.4</v>
      </c>
      <c r="LE230" s="25">
        <f t="shared" si="837"/>
        <v>1.4</v>
      </c>
      <c r="LF230" s="25">
        <f t="shared" si="727"/>
        <v>0</v>
      </c>
      <c r="LG230" s="25">
        <f t="shared" si="728"/>
        <v>0</v>
      </c>
      <c r="LH230" s="25">
        <f t="shared" si="838"/>
        <v>0</v>
      </c>
      <c r="LI230" s="25">
        <f t="shared" si="729"/>
        <v>0</v>
      </c>
      <c r="LJ230" s="25">
        <f t="shared" si="730"/>
        <v>0</v>
      </c>
      <c r="LK230" s="25">
        <f t="shared" si="839"/>
        <v>0</v>
      </c>
      <c r="LL230" s="25">
        <f t="shared" si="731"/>
        <v>0</v>
      </c>
      <c r="LM230" s="25">
        <f t="shared" si="732"/>
        <v>0</v>
      </c>
      <c r="LN230" s="25">
        <f t="shared" si="840"/>
        <v>0</v>
      </c>
      <c r="LO230" s="25">
        <f t="shared" si="733"/>
        <v>0</v>
      </c>
      <c r="LP230" s="25">
        <f t="shared" si="734"/>
        <v>0</v>
      </c>
      <c r="LQ230" s="25">
        <f t="shared" si="841"/>
        <v>0</v>
      </c>
      <c r="LR230" s="25">
        <f t="shared" si="735"/>
        <v>0</v>
      </c>
      <c r="LS230" s="25">
        <f t="shared" si="736"/>
        <v>0</v>
      </c>
      <c r="LT230" s="25">
        <f t="shared" si="842"/>
        <v>0</v>
      </c>
      <c r="LU230" s="25">
        <f t="shared" si="737"/>
        <v>0</v>
      </c>
      <c r="LV230" s="25">
        <f t="shared" si="738"/>
        <v>0</v>
      </c>
      <c r="LW230" s="25">
        <f t="shared" si="843"/>
        <v>0</v>
      </c>
      <c r="LX230" s="25">
        <f t="shared" si="739"/>
        <v>0</v>
      </c>
      <c r="LY230" s="25">
        <f t="shared" si="740"/>
        <v>0</v>
      </c>
      <c r="LZ230" s="25">
        <f t="shared" si="844"/>
        <v>0</v>
      </c>
      <c r="MA230" s="25">
        <f t="shared" si="741"/>
        <v>0</v>
      </c>
      <c r="MB230" s="25">
        <f t="shared" si="742"/>
        <v>0</v>
      </c>
      <c r="MC230" s="25">
        <f t="shared" si="845"/>
        <v>0</v>
      </c>
      <c r="MD230" s="25">
        <f t="shared" si="743"/>
        <v>0</v>
      </c>
      <c r="ME230" s="25">
        <f t="shared" si="744"/>
        <v>0</v>
      </c>
      <c r="MF230" s="25">
        <f t="shared" si="846"/>
        <v>0</v>
      </c>
      <c r="MG230" s="25">
        <f t="shared" si="745"/>
        <v>0</v>
      </c>
      <c r="MH230" s="25">
        <f t="shared" si="746"/>
        <v>0</v>
      </c>
      <c r="MI230" s="25">
        <f t="shared" si="847"/>
        <v>0</v>
      </c>
      <c r="MJ230" s="25">
        <f t="shared" si="747"/>
        <v>0</v>
      </c>
      <c r="MK230" s="25">
        <f t="shared" si="748"/>
        <v>0</v>
      </c>
      <c r="ML230" s="25">
        <f t="shared" si="848"/>
        <v>0</v>
      </c>
      <c r="MM230" s="25">
        <f t="shared" si="749"/>
        <v>0</v>
      </c>
      <c r="MN230" s="25">
        <f t="shared" si="750"/>
        <v>0</v>
      </c>
      <c r="MO230" s="25">
        <f t="shared" si="849"/>
        <v>0</v>
      </c>
      <c r="MP230" s="25">
        <f t="shared" si="751"/>
        <v>0</v>
      </c>
      <c r="MQ230" s="25">
        <f t="shared" si="752"/>
        <v>0</v>
      </c>
      <c r="MR230" s="25">
        <f t="shared" si="850"/>
        <v>0</v>
      </c>
      <c r="MS230" s="29">
        <v>1.4</v>
      </c>
      <c r="MT230" s="29">
        <v>0</v>
      </c>
      <c r="MU230" s="29">
        <v>1</v>
      </c>
      <c r="MV230" s="29">
        <v>1</v>
      </c>
      <c r="MW230" s="25">
        <f t="shared" si="753"/>
        <v>1.4</v>
      </c>
      <c r="MX230" s="25">
        <f t="shared" si="754"/>
        <v>2.25</v>
      </c>
      <c r="MY230" s="25">
        <f t="shared" si="755"/>
        <v>0</v>
      </c>
      <c r="MZ230" s="25">
        <f t="shared" si="756"/>
        <v>0</v>
      </c>
      <c r="NA230" s="25">
        <f t="shared" si="757"/>
        <v>1.4</v>
      </c>
      <c r="NB230" s="25">
        <f t="shared" si="758"/>
        <v>2.42</v>
      </c>
      <c r="NC230" s="25">
        <f t="shared" si="759"/>
        <v>0</v>
      </c>
      <c r="ND230" s="25">
        <f t="shared" si="760"/>
        <v>0</v>
      </c>
      <c r="NE230" s="25">
        <f t="shared" si="851"/>
        <v>1.4</v>
      </c>
      <c r="NF230" s="25">
        <f t="shared" si="851"/>
        <v>2.335</v>
      </c>
      <c r="NG230" s="25">
        <f t="shared" si="851"/>
        <v>0</v>
      </c>
      <c r="NH230" s="25">
        <f t="shared" si="851"/>
        <v>0</v>
      </c>
      <c r="NI230" s="25">
        <f t="shared" si="761"/>
        <v>115.54</v>
      </c>
      <c r="NJ230" s="25">
        <f t="shared" si="762"/>
        <v>0</v>
      </c>
      <c r="NK230" s="25">
        <f t="shared" si="763"/>
        <v>115.54</v>
      </c>
      <c r="NL230" s="25">
        <f t="shared" si="764"/>
        <v>89.98</v>
      </c>
      <c r="NM230" s="25">
        <f t="shared" si="765"/>
        <v>0</v>
      </c>
      <c r="NN230" s="25">
        <f t="shared" si="852"/>
        <v>89.98</v>
      </c>
      <c r="NO230" s="25">
        <f t="shared" si="766"/>
        <v>0</v>
      </c>
      <c r="NP230" s="25">
        <f t="shared" si="767"/>
        <v>0</v>
      </c>
      <c r="NQ230" s="25">
        <f t="shared" si="853"/>
        <v>0</v>
      </c>
      <c r="NR230" s="25">
        <f t="shared" si="768"/>
        <v>0</v>
      </c>
      <c r="NS230" s="25">
        <f t="shared" si="769"/>
        <v>0</v>
      </c>
      <c r="NT230" s="25">
        <f t="shared" si="854"/>
        <v>0</v>
      </c>
      <c r="NU230" s="25">
        <f t="shared" si="770"/>
        <v>0</v>
      </c>
      <c r="NV230" s="25">
        <f t="shared" si="771"/>
        <v>0</v>
      </c>
      <c r="NW230" s="25">
        <f t="shared" si="855"/>
        <v>0</v>
      </c>
      <c r="NX230" s="25">
        <f t="shared" si="856"/>
        <v>89.98</v>
      </c>
      <c r="NY230" s="25">
        <f t="shared" si="856"/>
        <v>0</v>
      </c>
      <c r="NZ230" s="25">
        <f t="shared" si="857"/>
        <v>89.98</v>
      </c>
      <c r="OA230" s="25">
        <f t="shared" si="858"/>
        <v>25.56</v>
      </c>
      <c r="OB230" s="25">
        <f t="shared" si="858"/>
        <v>0</v>
      </c>
      <c r="OC230" s="25">
        <f t="shared" si="859"/>
        <v>25.56</v>
      </c>
      <c r="OD230" s="25">
        <f t="shared" si="860"/>
        <v>89.98</v>
      </c>
      <c r="OE230" s="25">
        <f t="shared" si="860"/>
        <v>0</v>
      </c>
      <c r="OF230" s="25">
        <f t="shared" si="860"/>
        <v>89.98</v>
      </c>
      <c r="OG230" s="25">
        <f t="shared" si="772"/>
        <v>0</v>
      </c>
      <c r="OH230" s="25">
        <f t="shared" si="773"/>
        <v>0</v>
      </c>
      <c r="OI230" s="25">
        <f t="shared" si="774"/>
        <v>0</v>
      </c>
      <c r="OJ230" s="25">
        <f t="shared" si="775"/>
        <v>0</v>
      </c>
      <c r="OK230" s="25">
        <f t="shared" si="776"/>
        <v>0</v>
      </c>
      <c r="OL230" s="25">
        <f t="shared" si="777"/>
        <v>0</v>
      </c>
      <c r="OM230" s="25">
        <f t="shared" si="861"/>
        <v>0</v>
      </c>
      <c r="ON230" s="25">
        <f t="shared" si="861"/>
        <v>0</v>
      </c>
      <c r="OO230" s="25">
        <f t="shared" si="861"/>
        <v>0</v>
      </c>
      <c r="OP230" s="25">
        <f t="shared" si="778"/>
        <v>0</v>
      </c>
      <c r="OQ230" s="25">
        <f t="shared" si="779"/>
        <v>0</v>
      </c>
      <c r="OR230" s="25">
        <f t="shared" si="862"/>
        <v>0</v>
      </c>
      <c r="OS230" s="19">
        <v>537901.59</v>
      </c>
      <c r="OT230" s="19">
        <v>2370692.44</v>
      </c>
    </row>
    <row r="231" spans="1:410" ht="33" customHeight="1" x14ac:dyDescent="0.25">
      <c r="A231" s="18"/>
      <c r="B231" s="18" t="s">
        <v>1023</v>
      </c>
      <c r="C231" s="18">
        <v>70.64</v>
      </c>
      <c r="D231" s="16" t="e">
        <f>_xlfn.IFNA(INDEX(#REF!,MATCH(E231,#REF!,0)),0)</f>
        <v>#REF!</v>
      </c>
      <c r="E231" s="18" t="s">
        <v>1032</v>
      </c>
      <c r="F231" s="16" t="s">
        <v>765</v>
      </c>
      <c r="G231" s="16" t="s">
        <v>766</v>
      </c>
      <c r="H231" s="16" t="s">
        <v>767</v>
      </c>
      <c r="I231" s="16" t="s">
        <v>768</v>
      </c>
      <c r="J231" s="16" t="s">
        <v>769</v>
      </c>
      <c r="K231" s="16" t="s">
        <v>770</v>
      </c>
      <c r="L231" s="16" t="s">
        <v>771</v>
      </c>
      <c r="M231" s="18">
        <v>1.64</v>
      </c>
      <c r="N231" s="18">
        <v>1.94</v>
      </c>
      <c r="O231" s="18">
        <v>2.04</v>
      </c>
      <c r="P231" s="18">
        <v>2.34</v>
      </c>
      <c r="Q231" s="18">
        <v>0.1</v>
      </c>
      <c r="R231" s="18">
        <v>1.8399999999999999</v>
      </c>
      <c r="S231" s="18">
        <v>2.14</v>
      </c>
      <c r="T231" s="18">
        <v>0.2</v>
      </c>
      <c r="U231" s="18">
        <v>0</v>
      </c>
      <c r="V231" s="18">
        <v>0</v>
      </c>
      <c r="W231" s="18">
        <v>0</v>
      </c>
      <c r="X231" s="18">
        <v>1.64</v>
      </c>
      <c r="Y231" s="18">
        <v>1.9</v>
      </c>
      <c r="Z231" s="20">
        <f t="shared" si="780"/>
        <v>2.2999999999999998</v>
      </c>
      <c r="AA231" s="18">
        <v>0.22</v>
      </c>
      <c r="AB231" s="18">
        <v>0</v>
      </c>
      <c r="AC231" s="18">
        <v>0</v>
      </c>
      <c r="AD231" s="18">
        <v>0</v>
      </c>
      <c r="AE231" s="18">
        <v>0</v>
      </c>
      <c r="AF231" s="18">
        <v>0</v>
      </c>
      <c r="AG231" s="18">
        <v>1.2</v>
      </c>
      <c r="AH231" s="18">
        <v>1.5</v>
      </c>
      <c r="AI231" s="20">
        <f t="shared" si="781"/>
        <v>2.4499999999999997</v>
      </c>
      <c r="AJ231" s="18">
        <v>0</v>
      </c>
      <c r="AK231" s="18">
        <v>0</v>
      </c>
      <c r="AL231" s="20">
        <f t="shared" si="782"/>
        <v>0</v>
      </c>
      <c r="AM231" s="18">
        <v>1.64</v>
      </c>
      <c r="AN231" s="18">
        <v>1.5</v>
      </c>
      <c r="AO231" s="18">
        <v>0.15</v>
      </c>
      <c r="AP231" s="18">
        <v>0.22</v>
      </c>
      <c r="AQ231" s="18">
        <v>1.64</v>
      </c>
      <c r="AR231" s="18">
        <v>1.72</v>
      </c>
      <c r="AS231" s="18">
        <v>0.12</v>
      </c>
      <c r="AT231" s="18">
        <v>0.11</v>
      </c>
      <c r="AU231" s="18">
        <v>0</v>
      </c>
      <c r="AV231" s="18">
        <v>1</v>
      </c>
      <c r="AW231" s="18">
        <v>0</v>
      </c>
      <c r="AX231" s="18">
        <v>0</v>
      </c>
      <c r="AY231" s="18">
        <v>0</v>
      </c>
      <c r="AZ231" s="18">
        <v>0</v>
      </c>
      <c r="BA231" s="18">
        <v>0</v>
      </c>
      <c r="BB231" s="18">
        <v>0</v>
      </c>
      <c r="BC231" s="18">
        <v>0</v>
      </c>
      <c r="BD231" s="18">
        <v>0</v>
      </c>
      <c r="BE231" s="18">
        <v>2</v>
      </c>
      <c r="BF231" s="18">
        <v>0</v>
      </c>
      <c r="BG231" s="18">
        <v>0</v>
      </c>
      <c r="BH231" s="18">
        <v>0</v>
      </c>
      <c r="BI231" s="18">
        <v>0</v>
      </c>
      <c r="BJ231" s="18">
        <v>0</v>
      </c>
      <c r="BK231" s="18">
        <v>0</v>
      </c>
      <c r="BL231" s="18">
        <v>0</v>
      </c>
      <c r="BM231" s="18">
        <v>0</v>
      </c>
      <c r="BN231" s="18">
        <v>0</v>
      </c>
      <c r="BO231" s="18">
        <v>0</v>
      </c>
      <c r="BP231" s="18">
        <v>0</v>
      </c>
      <c r="BQ231" s="18">
        <v>0</v>
      </c>
      <c r="BR231" s="18">
        <v>0</v>
      </c>
      <c r="BS231" s="18">
        <v>0</v>
      </c>
      <c r="BT231" s="18">
        <v>0</v>
      </c>
      <c r="BU231" s="18">
        <v>0</v>
      </c>
      <c r="BV231" s="18">
        <v>0</v>
      </c>
      <c r="BW231" s="18">
        <v>0</v>
      </c>
      <c r="BX231" s="18">
        <v>0</v>
      </c>
      <c r="BY231" s="18">
        <v>0</v>
      </c>
      <c r="BZ231" s="18">
        <v>0</v>
      </c>
      <c r="CA231" s="16" t="e">
        <f>_xlfn.IFNA(IF(RIGHT(D231,2)="=G",0,INDEX(#REF!,MATCH(E231,#REF!,0))),0)</f>
        <v>#REF!</v>
      </c>
      <c r="CB231" s="16" t="s">
        <v>776</v>
      </c>
      <c r="CC231" s="18">
        <v>0</v>
      </c>
      <c r="CD231" s="18">
        <v>0</v>
      </c>
      <c r="CE231" s="18">
        <v>1.4</v>
      </c>
      <c r="CF231" s="18">
        <v>0.85</v>
      </c>
      <c r="CG231" s="18">
        <v>0.12</v>
      </c>
      <c r="CH231" s="18">
        <v>2</v>
      </c>
      <c r="CI231" s="16" t="s">
        <v>98</v>
      </c>
      <c r="CJ231" s="18">
        <v>0</v>
      </c>
      <c r="CK231" s="20">
        <f t="shared" si="648"/>
        <v>2.0299999999999998</v>
      </c>
      <c r="CL231" s="20">
        <f t="shared" si="783"/>
        <v>2.0299999999999998</v>
      </c>
      <c r="CM231" s="18">
        <v>22.27</v>
      </c>
      <c r="CN231" s="18">
        <v>25.12</v>
      </c>
      <c r="CO231" s="18">
        <v>24.281000000000002</v>
      </c>
      <c r="CP231" s="22">
        <f t="shared" si="649"/>
        <v>24.28</v>
      </c>
      <c r="CQ231" s="22">
        <f t="shared" si="650"/>
        <v>22.25</v>
      </c>
      <c r="CR231" s="22">
        <f t="shared" si="784"/>
        <v>2.0299999999999998</v>
      </c>
      <c r="CS231" s="22">
        <f t="shared" si="651"/>
        <v>22.35</v>
      </c>
      <c r="CT231" s="22">
        <f t="shared" si="652"/>
        <v>22.55</v>
      </c>
      <c r="CU231" s="18">
        <v>22.55</v>
      </c>
      <c r="CV231" s="22">
        <f t="shared" si="785"/>
        <v>2.2999999999999998</v>
      </c>
      <c r="CW231" s="22">
        <f t="shared" si="653"/>
        <v>0</v>
      </c>
      <c r="CX231" s="22">
        <f t="shared" si="654"/>
        <v>0</v>
      </c>
      <c r="CY231" s="22">
        <f t="shared" si="655"/>
        <v>24.85</v>
      </c>
      <c r="CZ231" s="22">
        <f t="shared" si="656"/>
        <v>25</v>
      </c>
      <c r="DA231" s="18">
        <v>25.12</v>
      </c>
      <c r="DB231" s="20">
        <f t="shared" si="786"/>
        <v>2.87</v>
      </c>
      <c r="DC231" s="20">
        <f t="shared" si="787"/>
        <v>0.84</v>
      </c>
      <c r="DD231" s="20">
        <f t="shared" si="788"/>
        <v>2.0300000000000002</v>
      </c>
      <c r="DE231" s="20">
        <f t="shared" si="657"/>
        <v>0.1</v>
      </c>
      <c r="DF231" s="20">
        <f t="shared" si="658"/>
        <v>0.2</v>
      </c>
      <c r="DG231" s="20">
        <f t="shared" si="659"/>
        <v>1.73</v>
      </c>
      <c r="DH231" s="20">
        <f t="shared" si="660"/>
        <v>0</v>
      </c>
      <c r="DI231" s="20">
        <f t="shared" si="661"/>
        <v>0</v>
      </c>
      <c r="DJ231" s="20">
        <f t="shared" si="662"/>
        <v>0</v>
      </c>
      <c r="DK231" s="20">
        <f t="shared" si="789"/>
        <v>2.0300000000000002</v>
      </c>
      <c r="DL231" s="20">
        <f t="shared" si="790"/>
        <v>0</v>
      </c>
      <c r="DM231" s="20">
        <f t="shared" si="791"/>
        <v>0</v>
      </c>
      <c r="DN231" s="20">
        <f t="shared" si="792"/>
        <v>0</v>
      </c>
      <c r="DO231" s="18">
        <v>2.54</v>
      </c>
      <c r="DP231" s="18">
        <v>0</v>
      </c>
      <c r="DQ231" s="18">
        <v>1</v>
      </c>
      <c r="DR231" s="18">
        <v>1</v>
      </c>
      <c r="DS231" s="25">
        <f t="shared" si="793"/>
        <v>2.54</v>
      </c>
      <c r="DT231" s="25">
        <f t="shared" si="794"/>
        <v>0</v>
      </c>
      <c r="DU231" s="25">
        <f t="shared" si="795"/>
        <v>5.16</v>
      </c>
      <c r="DV231" s="25">
        <f t="shared" si="796"/>
        <v>0</v>
      </c>
      <c r="DW231" s="25">
        <f t="shared" si="797"/>
        <v>5.16</v>
      </c>
      <c r="DX231" s="25">
        <f t="shared" si="798"/>
        <v>10.53</v>
      </c>
      <c r="DY231" s="25">
        <f t="shared" si="799"/>
        <v>0</v>
      </c>
      <c r="DZ231" s="25">
        <f t="shared" si="800"/>
        <v>10.53</v>
      </c>
      <c r="EA231" s="25">
        <f t="shared" si="801"/>
        <v>6.77</v>
      </c>
      <c r="EB231" s="25">
        <f t="shared" si="802"/>
        <v>0</v>
      </c>
      <c r="EC231" s="25">
        <f t="shared" si="803"/>
        <v>6.77</v>
      </c>
      <c r="ED231" s="25">
        <f t="shared" si="804"/>
        <v>3.76</v>
      </c>
      <c r="EE231" s="25">
        <f t="shared" si="804"/>
        <v>0</v>
      </c>
      <c r="EF231" s="25">
        <f t="shared" si="805"/>
        <v>3.76</v>
      </c>
      <c r="EG231" s="25">
        <f t="shared" si="806"/>
        <v>6.77</v>
      </c>
      <c r="EH231" s="25">
        <f t="shared" si="806"/>
        <v>0</v>
      </c>
      <c r="EI231" s="25">
        <f t="shared" si="807"/>
        <v>6.77</v>
      </c>
      <c r="EJ231" s="18">
        <v>70.64</v>
      </c>
      <c r="EK231" s="18">
        <v>110.36</v>
      </c>
      <c r="EL231" s="18" t="s">
        <v>1032</v>
      </c>
      <c r="EM231" s="18" t="s">
        <v>1033</v>
      </c>
      <c r="EN231" s="16" t="s">
        <v>774</v>
      </c>
      <c r="EO231" s="16" t="s">
        <v>132</v>
      </c>
      <c r="EP231" s="16" t="e">
        <f>IF(OR(EN231="Cống tròn",EN231="Cống hộp",EN231="Ống nhựa"),INDEX(#REF!,MATCH(E231,#REF!,0)),IF(OR(EN231="Rãnh xây",EN231="Rãnh bê tông"),INDEX(#REF!,MATCH(E231,#REF!,0)),0))</f>
        <v>#REF!</v>
      </c>
      <c r="EQ231" s="18">
        <v>38.519999999999996</v>
      </c>
      <c r="ER231" s="18">
        <v>1</v>
      </c>
      <c r="ES231" s="25">
        <f t="shared" si="808"/>
        <v>38</v>
      </c>
      <c r="ET231" s="1" t="e">
        <f>_xlfn.IFNA(IF(EN231="Cống tròn",INDEX(#REF!,MATCH(E231,#REF!,0)),IF(EN231="Cống hộp",INDEX(#REF!,MATCH(E231,#REF!,0)),EU231&amp;" ,"&amp;EV231)),0)</f>
        <v>#REF!</v>
      </c>
      <c r="EU231" s="16" t="s">
        <v>769</v>
      </c>
      <c r="EV231" s="16" t="s">
        <v>775</v>
      </c>
      <c r="EW231" s="16" t="e">
        <f>_xlfn.IFNA(INDEX(#REF!,MATCH(E231,#REF!,0)),0)</f>
        <v>#REF!</v>
      </c>
      <c r="EX231" s="16"/>
      <c r="EY231" s="18">
        <v>0</v>
      </c>
      <c r="EZ231" s="18">
        <v>0</v>
      </c>
      <c r="FA231" s="18">
        <v>0</v>
      </c>
      <c r="FB231" s="19">
        <v>0</v>
      </c>
      <c r="FC231" s="19">
        <v>0</v>
      </c>
      <c r="FD231" s="25">
        <f t="shared" si="663"/>
        <v>0</v>
      </c>
      <c r="FE231" s="25">
        <f t="shared" si="809"/>
        <v>0</v>
      </c>
      <c r="FF231" s="18">
        <v>0.1</v>
      </c>
      <c r="FG231" s="18">
        <v>2</v>
      </c>
      <c r="FH231" s="18">
        <v>1</v>
      </c>
      <c r="FI231" s="25">
        <f t="shared" si="810"/>
        <v>1.2</v>
      </c>
      <c r="FJ231" s="18">
        <v>0</v>
      </c>
      <c r="FK231" s="18">
        <v>0</v>
      </c>
      <c r="FL231" s="18">
        <v>0.2</v>
      </c>
      <c r="FM231" s="18">
        <v>1.4</v>
      </c>
      <c r="FN231" s="18">
        <v>0</v>
      </c>
      <c r="FO231" s="25">
        <f t="shared" si="811"/>
        <v>1.4</v>
      </c>
      <c r="FP231" s="18">
        <v>1.4999999999999999E-2</v>
      </c>
      <c r="FQ231" s="18">
        <v>1</v>
      </c>
      <c r="FR231" s="25">
        <f t="shared" si="664"/>
        <v>37</v>
      </c>
      <c r="FS231" s="25">
        <f t="shared" si="665"/>
        <v>0.54</v>
      </c>
      <c r="FT231" s="25">
        <f t="shared" si="666"/>
        <v>37.54</v>
      </c>
      <c r="FU231" s="25">
        <f t="shared" si="667"/>
        <v>-0.97999999999999687</v>
      </c>
      <c r="FV231" s="25" t="str">
        <f t="shared" si="812"/>
        <v>Thêm 01</v>
      </c>
      <c r="FW231" s="25">
        <f t="shared" si="813"/>
        <v>0.04</v>
      </c>
      <c r="FX231" s="16"/>
      <c r="FY231" s="16"/>
      <c r="FZ231" s="16"/>
      <c r="GA231" s="16"/>
      <c r="GB231" s="19">
        <v>0</v>
      </c>
      <c r="GC231" s="19">
        <v>0</v>
      </c>
      <c r="GD231" s="19">
        <v>0</v>
      </c>
      <c r="GE231" s="19">
        <v>0</v>
      </c>
      <c r="GF231" s="19">
        <v>0</v>
      </c>
      <c r="GG231" s="19">
        <v>0</v>
      </c>
      <c r="GH231" s="19">
        <v>0</v>
      </c>
      <c r="GI231" s="19">
        <v>0</v>
      </c>
      <c r="GJ231" s="19">
        <v>0</v>
      </c>
      <c r="GK231" s="19">
        <v>0</v>
      </c>
      <c r="GL231" s="25">
        <f t="shared" si="668"/>
        <v>0</v>
      </c>
      <c r="GM231" s="25">
        <f t="shared" si="814"/>
        <v>0</v>
      </c>
      <c r="GN231" s="19">
        <v>0</v>
      </c>
      <c r="GO231" s="19">
        <v>0</v>
      </c>
      <c r="GP231" s="19">
        <v>0</v>
      </c>
      <c r="GQ231" s="19">
        <v>0</v>
      </c>
      <c r="GR231" s="1" t="e">
        <f>_xlfn.IFNA(INDEX(#REF!,MATCH(E231,#REF!,0)),0)</f>
        <v>#REF!</v>
      </c>
      <c r="GS231" s="16"/>
      <c r="GT231" s="18">
        <v>0</v>
      </c>
      <c r="GU231" s="18">
        <v>0</v>
      </c>
      <c r="GV231" s="18">
        <v>0</v>
      </c>
      <c r="GW231" s="18">
        <v>0</v>
      </c>
      <c r="GX231" s="25">
        <f t="shared" si="669"/>
        <v>0</v>
      </c>
      <c r="GY231" s="25">
        <f t="shared" si="670"/>
        <v>0</v>
      </c>
      <c r="GZ231" s="25">
        <f t="shared" si="815"/>
        <v>0</v>
      </c>
      <c r="HA231" s="1" t="e" cm="1">
        <f t="array" ref="HA231">INDEX(#REF!,MATCH(EJ231&amp;EK231&amp;HD231&amp;HE231&amp;HF231,#REF!&amp;#REF!&amp;#REF!&amp;#REF!&amp;#REF!,0))</f>
        <v>#REF!</v>
      </c>
      <c r="HB231" s="16"/>
      <c r="HC231" s="25">
        <f t="shared" si="816"/>
        <v>0</v>
      </c>
      <c r="HD231" s="18">
        <v>0</v>
      </c>
      <c r="HE231" s="18">
        <v>0</v>
      </c>
      <c r="HF231" s="18">
        <v>0</v>
      </c>
      <c r="HG231" s="1" t="e" cm="1">
        <f t="array" ref="HG231">INDEX(#REF!,MATCH(EJ231&amp;EK231&amp;HJ231&amp;HK231&amp;HL231,#REF!&amp;#REF!&amp;#REF!&amp;#REF!&amp;#REF!,0))</f>
        <v>#REF!</v>
      </c>
      <c r="HH231" s="16"/>
      <c r="HI231" s="25">
        <f t="shared" si="817"/>
        <v>0</v>
      </c>
      <c r="HJ231" s="25">
        <f t="shared" si="818"/>
        <v>0</v>
      </c>
      <c r="HK231" s="19">
        <v>0</v>
      </c>
      <c r="HL231" s="19">
        <v>0</v>
      </c>
      <c r="HM231" s="18">
        <v>0.01</v>
      </c>
      <c r="HN231" s="18">
        <v>1</v>
      </c>
      <c r="HO231" s="25">
        <f t="shared" si="819"/>
        <v>0</v>
      </c>
      <c r="HP231" s="25">
        <f t="shared" si="820"/>
        <v>0</v>
      </c>
      <c r="HQ231" s="25">
        <f t="shared" si="821"/>
        <v>0</v>
      </c>
      <c r="HR231" s="25">
        <f t="shared" si="822"/>
        <v>0</v>
      </c>
      <c r="HS231" s="25">
        <f t="shared" si="823"/>
        <v>0</v>
      </c>
      <c r="HT231" s="19">
        <v>0</v>
      </c>
      <c r="HU231" s="19">
        <v>0</v>
      </c>
      <c r="HV231" s="19">
        <v>0</v>
      </c>
      <c r="HW231" s="25">
        <f t="shared" si="824"/>
        <v>0</v>
      </c>
      <c r="HX231" s="19">
        <v>0</v>
      </c>
      <c r="HY231" s="19">
        <v>0</v>
      </c>
      <c r="HZ231" s="18">
        <v>24.28</v>
      </c>
      <c r="IA231" s="20">
        <f>ROUND(IF(EN231="Cống tròn",IF(EN231="Cống tròn",IF(EU231="Không có móng",IQ231-FF231,IF(EU231="Đế",IP231-FN231,IF(OR(EU231="Móng bê tông",EU231="Móng bê tông kết hợp đế"),II231-FJ231,0))),0),IF(EN231="Cống hộp",IF(AND(EN231="Cống hộp",EU231="Không có móng"),IQ231-GF231,IF(AND(EN231="Cống hộp",EU231="Móng bê tông"),IJ231-GB231,0)),IF(OR(EN231="Rãnh xây",EN231="Rãnh bê tông"),IF(OR(EN231="Rãnh xây",EN231="Rãnh bê tông"),IK231-GB231,0),IF(EN231="Ống nhựa",IF(AND(EN231="Ống nhựa",EU231="Không đắp cát"),IQ231-HT231,IF(AND(EN231="Ống nhựa",EU231="Đắp cát"),IH231-HX231,0)),IF(EN231="Rãnh thang",IF(EN231="Rãnh thang",IF(EU231="Móng bê tông",#REF!-#REF!,IQ231),0),0))))),2)</f>
        <v>22.55</v>
      </c>
      <c r="IB231" s="20">
        <f t="shared" si="825"/>
        <v>1.7300000000000004</v>
      </c>
      <c r="IC231" s="20">
        <f t="shared" si="671"/>
        <v>22.55</v>
      </c>
      <c r="ID231" s="20">
        <f t="shared" si="672"/>
        <v>0</v>
      </c>
      <c r="IE231" s="20">
        <f t="shared" si="673"/>
        <v>0</v>
      </c>
      <c r="IF231" s="20">
        <f t="shared" si="674"/>
        <v>0</v>
      </c>
      <c r="IG231" s="20">
        <f>IF(EN231="Rãnh thang",IF(AND(EN231="Rãnh thang",EU231="Móng bê tông"),IQ231-#REF!,0),IF(EN231="Ống nhựa",IF(AND(EN231="Ống nhựa",EU231="Đắp cát"),IQ231-HT231,0),IF(EN231="Cống tròn",IF(EN231="Cống tròn",IF(OR(EU231="Móng bê tông",EU231="Móng bê tông kết hợp đế"),IM231-FL231,0),0),IF(EN231="Cống hộp",IF(AND(EN231="Cống hộp",EU231="Móng bê tông"),IN231-GD231,0),IF(OR(EN231="Rãnh xây",EN231="Rãnh bê tông"),IF(AND(EN231="Rãnh xây",EU231="Móng bê tông"),IO231-GD231,IF(AND(EN231="Rãnh bê tông",EU231="Móng bê tông"),IO231-GD231,0)),0)))))</f>
        <v>22.55</v>
      </c>
      <c r="IH231" s="20">
        <f t="shared" si="675"/>
        <v>0</v>
      </c>
      <c r="II231" s="20">
        <f t="shared" si="676"/>
        <v>22.55</v>
      </c>
      <c r="IJ231" s="20">
        <f t="shared" si="677"/>
        <v>0</v>
      </c>
      <c r="IK231" s="20">
        <f t="shared" si="678"/>
        <v>0</v>
      </c>
      <c r="IL231" s="20">
        <f t="shared" si="679"/>
        <v>22.75</v>
      </c>
      <c r="IM231" s="20">
        <f t="shared" si="680"/>
        <v>22.75</v>
      </c>
      <c r="IN231" s="20">
        <f t="shared" si="681"/>
        <v>0</v>
      </c>
      <c r="IO231" s="20">
        <f t="shared" si="682"/>
        <v>0</v>
      </c>
      <c r="IP231" s="20">
        <f t="shared" si="683"/>
        <v>0</v>
      </c>
      <c r="IQ231" s="18">
        <v>22.85</v>
      </c>
      <c r="IR231" s="25">
        <f t="shared" si="826"/>
        <v>0</v>
      </c>
      <c r="IS231" s="25">
        <f t="shared" si="684"/>
        <v>0</v>
      </c>
      <c r="IT231" s="25">
        <f t="shared" si="685"/>
        <v>0</v>
      </c>
      <c r="IU231" s="25">
        <f>ROUND(IF(EN231="Cống tròn",IF(EN231="Cống tròn",IV231+FF231,0),IF(EN231="Cống hộp",IF(EN231="Cống hộp",IV231+GP231,0),IF(OR(EN231="Rãnh xây",EN231="Rãnh bê tông"),IF(OR(EN231="Rãnh xây",EN231="Rãnh bê tông"),IV231+GP231,0),IF(EN231="ống nhựa",IF(EN231="Ống nhựa",IV231+HT231,0),IF(EN231="Rãnh thang",IF(EN231="Rãnh thang",IQ231+#REF!,0),0))))),2)</f>
        <v>23.91</v>
      </c>
      <c r="IV231" s="18">
        <v>23.81</v>
      </c>
      <c r="IW231" s="25">
        <f t="shared" si="686"/>
        <v>23.91</v>
      </c>
      <c r="IX231" s="25">
        <f t="shared" si="687"/>
        <v>0</v>
      </c>
      <c r="IY231" s="25">
        <f t="shared" si="688"/>
        <v>0</v>
      </c>
      <c r="IZ231" s="25">
        <f t="shared" si="689"/>
        <v>0</v>
      </c>
      <c r="JA231" s="25">
        <f t="shared" si="690"/>
        <v>0</v>
      </c>
      <c r="JB231" s="18">
        <v>24.18</v>
      </c>
      <c r="JC231" s="20">
        <f>ROUND(IF(EN231="Cống tròn",IF(EN231="Cống tròn",IF(EU231="Không có móng",JS231-FF231,IF(EU231="Đế",JR231-FN231,IF(OR(EU231="Móng bê tông",EU231="Móng bê tông kết hợp đế"),JK231-FJ231,0))),0),IF(EN231="Cống hộp",IF(AND(EN231="Cống hộp",EU231="Không có móng"),JS231-GF231,IF(AND(EN231="Cống hộp",EU231="Móng bê tông"),JL231-GB231,0)),IF(OR(EN231="Rãnh xây",EN231="Rãnh bê tông"),IF(OR(EN231="Rãnh xây",EN231="Rãnh bê tông"),JM231-GB231,0),IF(EN231="Ống nhựa",IF(AND(EN231="Ống nhựa",EU231="Không đắp cát"),JS231-HT231,IF(AND(EN231="Ống nhựa",EU231="Đắp cát"),JJ231-HX231,0)),IF(EN231="Rãnh thang",IF(EN231="Rãnh thang",IF(EU231="Móng bê tông",#REF!-#REF!,JS231),0),0))))),2)</f>
        <v>22.51</v>
      </c>
      <c r="JD231" s="20">
        <f t="shared" si="827"/>
        <v>1.6699999999999982</v>
      </c>
      <c r="JE231" s="20">
        <f t="shared" si="691"/>
        <v>22.509999999999998</v>
      </c>
      <c r="JF231" s="20">
        <f t="shared" si="692"/>
        <v>0</v>
      </c>
      <c r="JG231" s="20">
        <f t="shared" si="693"/>
        <v>0</v>
      </c>
      <c r="JH231" s="20">
        <f t="shared" si="694"/>
        <v>0</v>
      </c>
      <c r="JI231" s="20">
        <f>IF(EN231="Rãnh thang",IF(AND(EN231="Rãnh thang",EU231="Móng bê tông"),JS231-#REF!,0),IF(EN231="Ống nhựa",IF(AND(EN231="Ống nhựa",EU231="Đắp cát"),JS231-HT231,0),IF(EN231="Cống tròn",IF(EN231="Cống tròn",IF(OR(EU231="Móng bê tông",EU231="Móng bê tông kết hợp đế"),JO231-FL231,0),0),IF(EN231="Cống hộp",IF(AND(EN231="Cống hộp",EU231="Móng bê tông"),JP231-GD231,0),IF(OR(EN231="Rãnh xây",EN231="Rãnh bê tông"),IF(AND(EN231="Rãnh xây",EU231="Móng bê tông"),JQ231-GD231,IF(AND(EN231="Rãnh bê tông",EU231="Móng bê tông"),JQ231-GD231,0)),0)))))</f>
        <v>22.509999999999998</v>
      </c>
      <c r="JJ231" s="20">
        <f t="shared" si="695"/>
        <v>0</v>
      </c>
      <c r="JK231" s="20">
        <f t="shared" si="696"/>
        <v>22.509999999999998</v>
      </c>
      <c r="JL231" s="20">
        <f t="shared" si="697"/>
        <v>0</v>
      </c>
      <c r="JM231" s="20">
        <f t="shared" si="698"/>
        <v>0</v>
      </c>
      <c r="JN231" s="20">
        <f t="shared" si="699"/>
        <v>22.709999999999997</v>
      </c>
      <c r="JO231" s="20">
        <f t="shared" si="700"/>
        <v>22.709999999999997</v>
      </c>
      <c r="JP231" s="20">
        <f t="shared" si="701"/>
        <v>0</v>
      </c>
      <c r="JQ231" s="20">
        <f t="shared" si="702"/>
        <v>0</v>
      </c>
      <c r="JR231" s="20">
        <f t="shared" si="703"/>
        <v>0</v>
      </c>
      <c r="JS231" s="26">
        <v>22.81</v>
      </c>
      <c r="JT231" s="25">
        <f t="shared" si="828"/>
        <v>0</v>
      </c>
      <c r="JU231" s="25">
        <f t="shared" si="704"/>
        <v>0</v>
      </c>
      <c r="JV231" s="25">
        <f t="shared" si="705"/>
        <v>0</v>
      </c>
      <c r="JW231" s="25">
        <f>ROUND(IF(EN231="Cống tròn",IF(EN231="Cống tròn",JX231+FF231,0),IF(EN231="Cống hộp",IF(EN231="Cống hộp",JX231+GP231,0),IF(OR(EN231="Rãnh xây",EN231="Rãnh bê tông"),IF(OR(EN231="Rãnh xây",EN231="Rãnh bê tông"),JX231+GP231,0),IF(EN231="ống nhựa",IF(EN231="Ống nhựa",JX231+HT231,0),IF(EN231="Rãnh thang",IF(EN231="Rãnh thang",JS231+#REF!,0),0))))),2)</f>
        <v>23.91</v>
      </c>
      <c r="JX231" s="27">
        <v>23.81</v>
      </c>
      <c r="JY231" s="25">
        <f t="shared" si="706"/>
        <v>23.91</v>
      </c>
      <c r="JZ231" s="25">
        <f t="shared" si="707"/>
        <v>0</v>
      </c>
      <c r="KA231" s="25">
        <f t="shared" si="708"/>
        <v>0</v>
      </c>
      <c r="KB231" s="25">
        <f t="shared" si="709"/>
        <v>0</v>
      </c>
      <c r="KC231" s="25">
        <f t="shared" si="710"/>
        <v>0</v>
      </c>
      <c r="KD231" s="28" t="s">
        <v>98</v>
      </c>
      <c r="KE231" s="27">
        <v>0</v>
      </c>
      <c r="KF231" s="25">
        <f t="shared" si="711"/>
        <v>1.7300000000000004</v>
      </c>
      <c r="KG231" s="25">
        <f t="shared" si="829"/>
        <v>1.7300000000000004</v>
      </c>
      <c r="KH231" s="27">
        <v>0</v>
      </c>
      <c r="KI231" s="25">
        <f t="shared" si="712"/>
        <v>1.6699999999999982</v>
      </c>
      <c r="KJ231" s="25">
        <f t="shared" si="830"/>
        <v>1.6699999999999982</v>
      </c>
      <c r="KK231" s="25">
        <f t="shared" si="713"/>
        <v>0</v>
      </c>
      <c r="KL231" s="25">
        <f t="shared" si="714"/>
        <v>0</v>
      </c>
      <c r="KM231" s="25">
        <f t="shared" si="831"/>
        <v>0</v>
      </c>
      <c r="KN231" s="25">
        <f t="shared" si="715"/>
        <v>0</v>
      </c>
      <c r="KO231" s="25">
        <f t="shared" si="716"/>
        <v>0</v>
      </c>
      <c r="KP231" s="25">
        <f t="shared" si="832"/>
        <v>0</v>
      </c>
      <c r="KQ231" s="25">
        <f t="shared" si="717"/>
        <v>0.2</v>
      </c>
      <c r="KR231" s="25">
        <f t="shared" si="718"/>
        <v>0.2</v>
      </c>
      <c r="KS231" s="25">
        <f t="shared" si="833"/>
        <v>0.2</v>
      </c>
      <c r="KT231" s="25">
        <f t="shared" si="719"/>
        <v>0</v>
      </c>
      <c r="KU231" s="25">
        <f t="shared" si="720"/>
        <v>0</v>
      </c>
      <c r="KV231" s="25">
        <f t="shared" si="834"/>
        <v>0</v>
      </c>
      <c r="KW231" s="25">
        <f t="shared" si="721"/>
        <v>0</v>
      </c>
      <c r="KX231" s="25">
        <f t="shared" si="722"/>
        <v>0</v>
      </c>
      <c r="KY231" s="25">
        <f t="shared" si="835"/>
        <v>0</v>
      </c>
      <c r="KZ231" s="25">
        <f t="shared" si="723"/>
        <v>0</v>
      </c>
      <c r="LA231" s="25">
        <f t="shared" si="724"/>
        <v>0</v>
      </c>
      <c r="LB231" s="25">
        <f t="shared" si="836"/>
        <v>0</v>
      </c>
      <c r="LC231" s="25">
        <f t="shared" si="725"/>
        <v>1.4</v>
      </c>
      <c r="LD231" s="25">
        <f t="shared" si="726"/>
        <v>1.4</v>
      </c>
      <c r="LE231" s="25">
        <f t="shared" si="837"/>
        <v>1.4</v>
      </c>
      <c r="LF231" s="25">
        <f t="shared" si="727"/>
        <v>0</v>
      </c>
      <c r="LG231" s="25">
        <f t="shared" si="728"/>
        <v>0</v>
      </c>
      <c r="LH231" s="25">
        <f t="shared" si="838"/>
        <v>0</v>
      </c>
      <c r="LI231" s="25">
        <f t="shared" si="729"/>
        <v>0</v>
      </c>
      <c r="LJ231" s="25">
        <f t="shared" si="730"/>
        <v>0</v>
      </c>
      <c r="LK231" s="25">
        <f t="shared" si="839"/>
        <v>0</v>
      </c>
      <c r="LL231" s="25">
        <f t="shared" si="731"/>
        <v>0</v>
      </c>
      <c r="LM231" s="25">
        <f t="shared" si="732"/>
        <v>0</v>
      </c>
      <c r="LN231" s="25">
        <f t="shared" si="840"/>
        <v>0</v>
      </c>
      <c r="LO231" s="25">
        <f t="shared" si="733"/>
        <v>0</v>
      </c>
      <c r="LP231" s="25">
        <f t="shared" si="734"/>
        <v>0</v>
      </c>
      <c r="LQ231" s="25">
        <f t="shared" si="841"/>
        <v>0</v>
      </c>
      <c r="LR231" s="25">
        <f t="shared" si="735"/>
        <v>0</v>
      </c>
      <c r="LS231" s="25">
        <f t="shared" si="736"/>
        <v>0</v>
      </c>
      <c r="LT231" s="25">
        <f t="shared" si="842"/>
        <v>0</v>
      </c>
      <c r="LU231" s="25">
        <f t="shared" si="737"/>
        <v>0</v>
      </c>
      <c r="LV231" s="25">
        <f t="shared" si="738"/>
        <v>0</v>
      </c>
      <c r="LW231" s="25">
        <f t="shared" si="843"/>
        <v>0</v>
      </c>
      <c r="LX231" s="25">
        <f t="shared" si="739"/>
        <v>0</v>
      </c>
      <c r="LY231" s="25">
        <f t="shared" si="740"/>
        <v>0</v>
      </c>
      <c r="LZ231" s="25">
        <f t="shared" si="844"/>
        <v>0</v>
      </c>
      <c r="MA231" s="25">
        <f t="shared" si="741"/>
        <v>0</v>
      </c>
      <c r="MB231" s="25">
        <f t="shared" si="742"/>
        <v>0</v>
      </c>
      <c r="MC231" s="25">
        <f t="shared" si="845"/>
        <v>0</v>
      </c>
      <c r="MD231" s="25">
        <f t="shared" si="743"/>
        <v>0</v>
      </c>
      <c r="ME231" s="25">
        <f t="shared" si="744"/>
        <v>0</v>
      </c>
      <c r="MF231" s="25">
        <f t="shared" si="846"/>
        <v>0</v>
      </c>
      <c r="MG231" s="25">
        <f t="shared" si="745"/>
        <v>0</v>
      </c>
      <c r="MH231" s="25">
        <f t="shared" si="746"/>
        <v>0</v>
      </c>
      <c r="MI231" s="25">
        <f t="shared" si="847"/>
        <v>0</v>
      </c>
      <c r="MJ231" s="25">
        <f t="shared" si="747"/>
        <v>0</v>
      </c>
      <c r="MK231" s="25">
        <f t="shared" si="748"/>
        <v>0</v>
      </c>
      <c r="ML231" s="25">
        <f t="shared" si="848"/>
        <v>0</v>
      </c>
      <c r="MM231" s="25">
        <f t="shared" si="749"/>
        <v>0</v>
      </c>
      <c r="MN231" s="25">
        <f t="shared" si="750"/>
        <v>0</v>
      </c>
      <c r="MO231" s="25">
        <f t="shared" si="849"/>
        <v>0</v>
      </c>
      <c r="MP231" s="25">
        <f t="shared" si="751"/>
        <v>0</v>
      </c>
      <c r="MQ231" s="25">
        <f t="shared" si="752"/>
        <v>0</v>
      </c>
      <c r="MR231" s="25">
        <f t="shared" si="850"/>
        <v>0</v>
      </c>
      <c r="MS231" s="29">
        <v>1.4</v>
      </c>
      <c r="MT231" s="29">
        <v>0</v>
      </c>
      <c r="MU231" s="29">
        <v>1</v>
      </c>
      <c r="MV231" s="29">
        <v>1</v>
      </c>
      <c r="MW231" s="25">
        <f t="shared" si="753"/>
        <v>1.4</v>
      </c>
      <c r="MX231" s="25">
        <f t="shared" si="754"/>
        <v>2.42</v>
      </c>
      <c r="MY231" s="25">
        <f t="shared" si="755"/>
        <v>0</v>
      </c>
      <c r="MZ231" s="25">
        <f t="shared" si="756"/>
        <v>0</v>
      </c>
      <c r="NA231" s="25">
        <f t="shared" si="757"/>
        <v>1.4</v>
      </c>
      <c r="NB231" s="25">
        <f t="shared" si="758"/>
        <v>2.34</v>
      </c>
      <c r="NC231" s="25">
        <f t="shared" si="759"/>
        <v>0</v>
      </c>
      <c r="ND231" s="25">
        <f t="shared" si="760"/>
        <v>0</v>
      </c>
      <c r="NE231" s="25">
        <f t="shared" si="851"/>
        <v>1.4</v>
      </c>
      <c r="NF231" s="25">
        <f t="shared" si="851"/>
        <v>2.38</v>
      </c>
      <c r="NG231" s="25">
        <f t="shared" si="851"/>
        <v>0</v>
      </c>
      <c r="NH231" s="25">
        <f t="shared" si="851"/>
        <v>0</v>
      </c>
      <c r="NI231" s="25">
        <f t="shared" si="761"/>
        <v>91.68</v>
      </c>
      <c r="NJ231" s="25">
        <f t="shared" si="762"/>
        <v>0</v>
      </c>
      <c r="NK231" s="25">
        <f t="shared" si="763"/>
        <v>91.68</v>
      </c>
      <c r="NL231" s="25">
        <f t="shared" si="764"/>
        <v>70.05</v>
      </c>
      <c r="NM231" s="25">
        <f t="shared" si="765"/>
        <v>0</v>
      </c>
      <c r="NN231" s="25">
        <f t="shared" si="852"/>
        <v>70.05</v>
      </c>
      <c r="NO231" s="25">
        <f t="shared" si="766"/>
        <v>0</v>
      </c>
      <c r="NP231" s="25">
        <f t="shared" si="767"/>
        <v>0</v>
      </c>
      <c r="NQ231" s="25">
        <f t="shared" si="853"/>
        <v>0</v>
      </c>
      <c r="NR231" s="25">
        <f t="shared" si="768"/>
        <v>0</v>
      </c>
      <c r="NS231" s="25">
        <f t="shared" si="769"/>
        <v>0</v>
      </c>
      <c r="NT231" s="25">
        <f t="shared" si="854"/>
        <v>0</v>
      </c>
      <c r="NU231" s="25">
        <f t="shared" si="770"/>
        <v>0</v>
      </c>
      <c r="NV231" s="25">
        <f t="shared" si="771"/>
        <v>0</v>
      </c>
      <c r="NW231" s="25">
        <f t="shared" si="855"/>
        <v>0</v>
      </c>
      <c r="NX231" s="25">
        <f t="shared" si="856"/>
        <v>70.05</v>
      </c>
      <c r="NY231" s="25">
        <f t="shared" si="856"/>
        <v>0</v>
      </c>
      <c r="NZ231" s="25">
        <f t="shared" si="857"/>
        <v>70.05</v>
      </c>
      <c r="OA231" s="25">
        <f t="shared" si="858"/>
        <v>21.63</v>
      </c>
      <c r="OB231" s="25">
        <f t="shared" si="858"/>
        <v>0</v>
      </c>
      <c r="OC231" s="25">
        <f t="shared" si="859"/>
        <v>21.63</v>
      </c>
      <c r="OD231" s="25">
        <f t="shared" si="860"/>
        <v>70.05</v>
      </c>
      <c r="OE231" s="25">
        <f t="shared" si="860"/>
        <v>0</v>
      </c>
      <c r="OF231" s="25">
        <f t="shared" si="860"/>
        <v>70.05</v>
      </c>
      <c r="OG231" s="25">
        <f t="shared" si="772"/>
        <v>0</v>
      </c>
      <c r="OH231" s="25">
        <f t="shared" si="773"/>
        <v>0</v>
      </c>
      <c r="OI231" s="25">
        <f t="shared" si="774"/>
        <v>0</v>
      </c>
      <c r="OJ231" s="25">
        <f t="shared" si="775"/>
        <v>0</v>
      </c>
      <c r="OK231" s="25">
        <f t="shared" si="776"/>
        <v>0</v>
      </c>
      <c r="OL231" s="25">
        <f t="shared" si="777"/>
        <v>0</v>
      </c>
      <c r="OM231" s="25">
        <f t="shared" si="861"/>
        <v>0</v>
      </c>
      <c r="ON231" s="25">
        <f t="shared" si="861"/>
        <v>0</v>
      </c>
      <c r="OO231" s="25">
        <f t="shared" si="861"/>
        <v>0</v>
      </c>
      <c r="OP231" s="25">
        <f t="shared" si="778"/>
        <v>0</v>
      </c>
      <c r="OQ231" s="25">
        <f t="shared" si="779"/>
        <v>0</v>
      </c>
      <c r="OR231" s="25">
        <f t="shared" si="862"/>
        <v>0</v>
      </c>
      <c r="OS231" s="19">
        <v>537901.59</v>
      </c>
      <c r="OT231" s="19">
        <v>2370743.5099999998</v>
      </c>
    </row>
    <row r="232" spans="1:410" ht="33" customHeight="1" x14ac:dyDescent="0.25">
      <c r="A232" s="18"/>
      <c r="B232" s="18" t="s">
        <v>1023</v>
      </c>
      <c r="C232" s="18">
        <v>110.36</v>
      </c>
      <c r="D232" s="16" t="e">
        <f>_xlfn.IFNA(INDEX(#REF!,MATCH(E232,#REF!,0)),0)</f>
        <v>#REF!</v>
      </c>
      <c r="E232" s="18" t="s">
        <v>1033</v>
      </c>
      <c r="F232" s="16" t="s">
        <v>765</v>
      </c>
      <c r="G232" s="16" t="s">
        <v>766</v>
      </c>
      <c r="H232" s="16" t="s">
        <v>767</v>
      </c>
      <c r="I232" s="16" t="s">
        <v>768</v>
      </c>
      <c r="J232" s="16" t="s">
        <v>769</v>
      </c>
      <c r="K232" s="16" t="s">
        <v>770</v>
      </c>
      <c r="L232" s="16" t="s">
        <v>771</v>
      </c>
      <c r="M232" s="18">
        <v>1.64</v>
      </c>
      <c r="N232" s="18">
        <v>1.94</v>
      </c>
      <c r="O232" s="18">
        <v>2.04</v>
      </c>
      <c r="P232" s="18">
        <v>2.34</v>
      </c>
      <c r="Q232" s="18">
        <v>0.1</v>
      </c>
      <c r="R232" s="18">
        <v>1.8399999999999999</v>
      </c>
      <c r="S232" s="18">
        <v>2.14</v>
      </c>
      <c r="T232" s="18">
        <v>0.2</v>
      </c>
      <c r="U232" s="18">
        <v>0</v>
      </c>
      <c r="V232" s="18">
        <v>0</v>
      </c>
      <c r="W232" s="18">
        <v>0</v>
      </c>
      <c r="X232" s="18">
        <v>1.64</v>
      </c>
      <c r="Y232" s="18">
        <v>1.9</v>
      </c>
      <c r="Z232" s="20">
        <f t="shared" si="780"/>
        <v>2.2000000000000002</v>
      </c>
      <c r="AA232" s="18">
        <v>0.22</v>
      </c>
      <c r="AB232" s="18">
        <v>0</v>
      </c>
      <c r="AC232" s="18">
        <v>0</v>
      </c>
      <c r="AD232" s="18">
        <v>0</v>
      </c>
      <c r="AE232" s="18">
        <v>0</v>
      </c>
      <c r="AF232" s="18">
        <v>0</v>
      </c>
      <c r="AG232" s="18">
        <v>1.2</v>
      </c>
      <c r="AH232" s="18">
        <v>1.5</v>
      </c>
      <c r="AI232" s="20">
        <f t="shared" si="781"/>
        <v>2.35</v>
      </c>
      <c r="AJ232" s="18">
        <v>0</v>
      </c>
      <c r="AK232" s="18">
        <v>0</v>
      </c>
      <c r="AL232" s="20">
        <f t="shared" si="782"/>
        <v>0</v>
      </c>
      <c r="AM232" s="18">
        <v>1.64</v>
      </c>
      <c r="AN232" s="18">
        <v>1.5</v>
      </c>
      <c r="AO232" s="18">
        <v>0.15</v>
      </c>
      <c r="AP232" s="18">
        <v>0.22</v>
      </c>
      <c r="AQ232" s="18">
        <v>1.64</v>
      </c>
      <c r="AR232" s="18">
        <v>1.72</v>
      </c>
      <c r="AS232" s="18">
        <v>0.12</v>
      </c>
      <c r="AT232" s="18">
        <v>0.11</v>
      </c>
      <c r="AU232" s="18">
        <v>0</v>
      </c>
      <c r="AV232" s="18">
        <v>1</v>
      </c>
      <c r="AW232" s="18">
        <v>0</v>
      </c>
      <c r="AX232" s="18">
        <v>0</v>
      </c>
      <c r="AY232" s="18">
        <v>0</v>
      </c>
      <c r="AZ232" s="18">
        <v>0</v>
      </c>
      <c r="BA232" s="18">
        <v>0</v>
      </c>
      <c r="BB232" s="18">
        <v>0</v>
      </c>
      <c r="BC232" s="18">
        <v>0</v>
      </c>
      <c r="BD232" s="18">
        <v>0</v>
      </c>
      <c r="BE232" s="18">
        <v>2</v>
      </c>
      <c r="BF232" s="18">
        <v>0</v>
      </c>
      <c r="BG232" s="18">
        <v>0</v>
      </c>
      <c r="BH232" s="18">
        <v>0</v>
      </c>
      <c r="BI232" s="18">
        <v>0</v>
      </c>
      <c r="BJ232" s="18">
        <v>0</v>
      </c>
      <c r="BK232" s="18">
        <v>0</v>
      </c>
      <c r="BL232" s="18">
        <v>0</v>
      </c>
      <c r="BM232" s="18">
        <v>0</v>
      </c>
      <c r="BN232" s="18">
        <v>0</v>
      </c>
      <c r="BO232" s="18">
        <v>0</v>
      </c>
      <c r="BP232" s="18">
        <v>0</v>
      </c>
      <c r="BQ232" s="18">
        <v>0</v>
      </c>
      <c r="BR232" s="18">
        <v>0</v>
      </c>
      <c r="BS232" s="18">
        <v>0</v>
      </c>
      <c r="BT232" s="18">
        <v>0</v>
      </c>
      <c r="BU232" s="18">
        <v>0</v>
      </c>
      <c r="BV232" s="18">
        <v>0</v>
      </c>
      <c r="BW232" s="18">
        <v>0</v>
      </c>
      <c r="BX232" s="18">
        <v>0</v>
      </c>
      <c r="BY232" s="18">
        <v>0</v>
      </c>
      <c r="BZ232" s="18">
        <v>0</v>
      </c>
      <c r="CA232" s="16" t="e">
        <f>_xlfn.IFNA(IF(RIGHT(D232,2)="=G",0,INDEX(#REF!,MATCH(E232,#REF!,0))),0)</f>
        <v>#REF!</v>
      </c>
      <c r="CB232" s="16" t="s">
        <v>776</v>
      </c>
      <c r="CC232" s="18">
        <v>0</v>
      </c>
      <c r="CD232" s="18">
        <v>0</v>
      </c>
      <c r="CE232" s="18">
        <v>1.4</v>
      </c>
      <c r="CF232" s="18">
        <v>0.85</v>
      </c>
      <c r="CG232" s="18">
        <v>0.12</v>
      </c>
      <c r="CH232" s="18">
        <v>2</v>
      </c>
      <c r="CI232" s="16" t="s">
        <v>98</v>
      </c>
      <c r="CJ232" s="18">
        <v>0</v>
      </c>
      <c r="CK232" s="20">
        <f t="shared" si="648"/>
        <v>1.97</v>
      </c>
      <c r="CL232" s="20">
        <f t="shared" si="783"/>
        <v>1.97</v>
      </c>
      <c r="CM232" s="18">
        <v>19.87</v>
      </c>
      <c r="CN232" s="18">
        <v>25.02</v>
      </c>
      <c r="CO232" s="18">
        <v>24.181000000000001</v>
      </c>
      <c r="CP232" s="22">
        <f t="shared" si="649"/>
        <v>24.18</v>
      </c>
      <c r="CQ232" s="22">
        <f t="shared" si="650"/>
        <v>22.21</v>
      </c>
      <c r="CR232" s="22">
        <f t="shared" si="784"/>
        <v>1.97</v>
      </c>
      <c r="CS232" s="22">
        <f t="shared" si="651"/>
        <v>22.310000000000002</v>
      </c>
      <c r="CT232" s="22">
        <f t="shared" si="652"/>
        <v>22.51</v>
      </c>
      <c r="CU232" s="18">
        <v>22.51</v>
      </c>
      <c r="CV232" s="22">
        <f t="shared" si="785"/>
        <v>2.2000000000000002</v>
      </c>
      <c r="CW232" s="22">
        <f t="shared" si="653"/>
        <v>0</v>
      </c>
      <c r="CX232" s="22">
        <f t="shared" si="654"/>
        <v>0</v>
      </c>
      <c r="CY232" s="22">
        <f t="shared" si="655"/>
        <v>24.75</v>
      </c>
      <c r="CZ232" s="22">
        <f t="shared" si="656"/>
        <v>24.9</v>
      </c>
      <c r="DA232" s="18">
        <v>25.02</v>
      </c>
      <c r="DB232" s="20">
        <f t="shared" si="786"/>
        <v>2.81</v>
      </c>
      <c r="DC232" s="20">
        <f t="shared" si="787"/>
        <v>0.84</v>
      </c>
      <c r="DD232" s="20">
        <f t="shared" si="788"/>
        <v>1.9700000000000002</v>
      </c>
      <c r="DE232" s="20">
        <f t="shared" si="657"/>
        <v>0.1</v>
      </c>
      <c r="DF232" s="20">
        <f t="shared" si="658"/>
        <v>0.2</v>
      </c>
      <c r="DG232" s="20">
        <f t="shared" si="659"/>
        <v>1.67</v>
      </c>
      <c r="DH232" s="20">
        <f t="shared" si="660"/>
        <v>0</v>
      </c>
      <c r="DI232" s="20">
        <f t="shared" si="661"/>
        <v>0</v>
      </c>
      <c r="DJ232" s="20">
        <f t="shared" si="662"/>
        <v>0</v>
      </c>
      <c r="DK232" s="20">
        <f t="shared" si="789"/>
        <v>1.97</v>
      </c>
      <c r="DL232" s="20">
        <f t="shared" si="790"/>
        <v>0</v>
      </c>
      <c r="DM232" s="20">
        <f t="shared" si="791"/>
        <v>0</v>
      </c>
      <c r="DN232" s="20">
        <f t="shared" si="792"/>
        <v>0</v>
      </c>
      <c r="DO232" s="18">
        <v>2.54</v>
      </c>
      <c r="DP232" s="18">
        <v>0</v>
      </c>
      <c r="DQ232" s="18">
        <v>1</v>
      </c>
      <c r="DR232" s="18">
        <v>1</v>
      </c>
      <c r="DS232" s="25">
        <f t="shared" si="793"/>
        <v>2.54</v>
      </c>
      <c r="DT232" s="25">
        <f t="shared" si="794"/>
        <v>0</v>
      </c>
      <c r="DU232" s="25">
        <f t="shared" si="795"/>
        <v>5</v>
      </c>
      <c r="DV232" s="25">
        <f t="shared" si="796"/>
        <v>0</v>
      </c>
      <c r="DW232" s="25">
        <f t="shared" si="797"/>
        <v>5</v>
      </c>
      <c r="DX232" s="25">
        <f t="shared" si="798"/>
        <v>10.199999999999999</v>
      </c>
      <c r="DY232" s="25">
        <f t="shared" si="799"/>
        <v>0</v>
      </c>
      <c r="DZ232" s="25">
        <f t="shared" si="800"/>
        <v>10.199999999999999</v>
      </c>
      <c r="EA232" s="25">
        <f t="shared" si="801"/>
        <v>6.58</v>
      </c>
      <c r="EB232" s="25">
        <f t="shared" si="802"/>
        <v>0</v>
      </c>
      <c r="EC232" s="25">
        <f t="shared" si="803"/>
        <v>6.58</v>
      </c>
      <c r="ED232" s="25">
        <f t="shared" si="804"/>
        <v>3.62</v>
      </c>
      <c r="EE232" s="25">
        <f t="shared" si="804"/>
        <v>0</v>
      </c>
      <c r="EF232" s="25">
        <f t="shared" si="805"/>
        <v>3.62</v>
      </c>
      <c r="EG232" s="25">
        <f t="shared" si="806"/>
        <v>6.58</v>
      </c>
      <c r="EH232" s="25">
        <f t="shared" si="806"/>
        <v>0</v>
      </c>
      <c r="EI232" s="25">
        <f t="shared" si="807"/>
        <v>6.58</v>
      </c>
      <c r="EJ232" s="18">
        <v>110.36</v>
      </c>
      <c r="EK232" s="18">
        <v>149.06</v>
      </c>
      <c r="EL232" s="18" t="s">
        <v>1033</v>
      </c>
      <c r="EM232" s="18" t="s">
        <v>1034</v>
      </c>
      <c r="EN232" s="16" t="s">
        <v>774</v>
      </c>
      <c r="EO232" s="16" t="s">
        <v>132</v>
      </c>
      <c r="EP232" s="16" t="e">
        <f>IF(OR(EN232="Cống tròn",EN232="Cống hộp",EN232="Ống nhựa"),INDEX(#REF!,MATCH(E232,#REF!,0)),IF(OR(EN232="Rãnh xây",EN232="Rãnh bê tông"),INDEX(#REF!,MATCH(E232,#REF!,0)),0))</f>
        <v>#REF!</v>
      </c>
      <c r="EQ232" s="18">
        <v>37.5</v>
      </c>
      <c r="ER232" s="18">
        <v>1</v>
      </c>
      <c r="ES232" s="25">
        <f t="shared" si="808"/>
        <v>37</v>
      </c>
      <c r="ET232" s="1" t="e">
        <f>_xlfn.IFNA(IF(EN232="Cống tròn",INDEX(#REF!,MATCH(E232,#REF!,0)),IF(EN232="Cống hộp",INDEX(#REF!,MATCH(E232,#REF!,0)),EU232&amp;" ,"&amp;EV232)),0)</f>
        <v>#REF!</v>
      </c>
      <c r="EU232" s="16" t="s">
        <v>769</v>
      </c>
      <c r="EV232" s="16" t="s">
        <v>775</v>
      </c>
      <c r="EW232" s="16" t="e">
        <f>_xlfn.IFNA(INDEX(#REF!,MATCH(E232,#REF!,0)),0)</f>
        <v>#REF!</v>
      </c>
      <c r="EX232" s="16"/>
      <c r="EY232" s="18">
        <v>0</v>
      </c>
      <c r="EZ232" s="18">
        <v>0</v>
      </c>
      <c r="FA232" s="18">
        <v>0</v>
      </c>
      <c r="FB232" s="19">
        <v>0</v>
      </c>
      <c r="FC232" s="19">
        <v>0</v>
      </c>
      <c r="FD232" s="25">
        <f t="shared" si="663"/>
        <v>0</v>
      </c>
      <c r="FE232" s="25">
        <f t="shared" si="809"/>
        <v>0</v>
      </c>
      <c r="FF232" s="18">
        <v>0.1</v>
      </c>
      <c r="FG232" s="18">
        <v>2</v>
      </c>
      <c r="FH232" s="18">
        <v>1</v>
      </c>
      <c r="FI232" s="25">
        <f t="shared" si="810"/>
        <v>1.2</v>
      </c>
      <c r="FJ232" s="18">
        <v>0</v>
      </c>
      <c r="FK232" s="18">
        <v>0</v>
      </c>
      <c r="FL232" s="18">
        <v>0.2</v>
      </c>
      <c r="FM232" s="18">
        <v>1.4</v>
      </c>
      <c r="FN232" s="18">
        <v>0</v>
      </c>
      <c r="FO232" s="25">
        <f t="shared" si="811"/>
        <v>1.4</v>
      </c>
      <c r="FP232" s="18">
        <v>1.4999999999999999E-2</v>
      </c>
      <c r="FQ232" s="18">
        <v>1</v>
      </c>
      <c r="FR232" s="25">
        <f t="shared" si="664"/>
        <v>36</v>
      </c>
      <c r="FS232" s="25">
        <f t="shared" si="665"/>
        <v>0.52500000000000002</v>
      </c>
      <c r="FT232" s="25">
        <f t="shared" si="666"/>
        <v>36.524999999999999</v>
      </c>
      <c r="FU232" s="25">
        <f t="shared" si="667"/>
        <v>-0.97500000000000142</v>
      </c>
      <c r="FV232" s="25" t="str">
        <f t="shared" si="812"/>
        <v>Thêm 01</v>
      </c>
      <c r="FW232" s="25">
        <f t="shared" si="813"/>
        <v>0.04</v>
      </c>
      <c r="FX232" s="16"/>
      <c r="FY232" s="16"/>
      <c r="FZ232" s="16"/>
      <c r="GA232" s="16"/>
      <c r="GB232" s="19">
        <v>0</v>
      </c>
      <c r="GC232" s="19">
        <v>0</v>
      </c>
      <c r="GD232" s="19">
        <v>0</v>
      </c>
      <c r="GE232" s="19">
        <v>0</v>
      </c>
      <c r="GF232" s="19">
        <v>0</v>
      </c>
      <c r="GG232" s="19">
        <v>0</v>
      </c>
      <c r="GH232" s="19">
        <v>0</v>
      </c>
      <c r="GI232" s="19">
        <v>0</v>
      </c>
      <c r="GJ232" s="19">
        <v>0</v>
      </c>
      <c r="GK232" s="19">
        <v>0</v>
      </c>
      <c r="GL232" s="25">
        <f t="shared" si="668"/>
        <v>0</v>
      </c>
      <c r="GM232" s="25">
        <f t="shared" si="814"/>
        <v>0</v>
      </c>
      <c r="GN232" s="19">
        <v>0</v>
      </c>
      <c r="GO232" s="19">
        <v>0</v>
      </c>
      <c r="GP232" s="19">
        <v>0</v>
      </c>
      <c r="GQ232" s="19">
        <v>0</v>
      </c>
      <c r="GR232" s="1" t="e">
        <f>_xlfn.IFNA(INDEX(#REF!,MATCH(E232,#REF!,0)),0)</f>
        <v>#REF!</v>
      </c>
      <c r="GS232" s="16"/>
      <c r="GT232" s="18">
        <v>0</v>
      </c>
      <c r="GU232" s="18">
        <v>0</v>
      </c>
      <c r="GV232" s="18">
        <v>0</v>
      </c>
      <c r="GW232" s="18">
        <v>0</v>
      </c>
      <c r="GX232" s="25">
        <f t="shared" si="669"/>
        <v>0</v>
      </c>
      <c r="GY232" s="25">
        <f t="shared" si="670"/>
        <v>0</v>
      </c>
      <c r="GZ232" s="25">
        <f t="shared" si="815"/>
        <v>0</v>
      </c>
      <c r="HA232" s="1" t="e" cm="1">
        <f t="array" ref="HA232">INDEX(#REF!,MATCH(EJ232&amp;EK232&amp;HD232&amp;HE232&amp;HF232,#REF!&amp;#REF!&amp;#REF!&amp;#REF!&amp;#REF!,0))</f>
        <v>#REF!</v>
      </c>
      <c r="HB232" s="16"/>
      <c r="HC232" s="25">
        <f t="shared" si="816"/>
        <v>0</v>
      </c>
      <c r="HD232" s="18">
        <v>0</v>
      </c>
      <c r="HE232" s="18">
        <v>0</v>
      </c>
      <c r="HF232" s="18">
        <v>0</v>
      </c>
      <c r="HG232" s="1" t="e" cm="1">
        <f t="array" ref="HG232">INDEX(#REF!,MATCH(EJ232&amp;EK232&amp;HJ232&amp;HK232&amp;HL232,#REF!&amp;#REF!&amp;#REF!&amp;#REF!&amp;#REF!,0))</f>
        <v>#REF!</v>
      </c>
      <c r="HH232" s="16"/>
      <c r="HI232" s="25">
        <f t="shared" si="817"/>
        <v>0</v>
      </c>
      <c r="HJ232" s="25">
        <f t="shared" si="818"/>
        <v>0</v>
      </c>
      <c r="HK232" s="19">
        <v>0</v>
      </c>
      <c r="HL232" s="19">
        <v>0</v>
      </c>
      <c r="HM232" s="18">
        <v>0.01</v>
      </c>
      <c r="HN232" s="18">
        <v>1</v>
      </c>
      <c r="HO232" s="25">
        <f t="shared" si="819"/>
        <v>0</v>
      </c>
      <c r="HP232" s="25">
        <f t="shared" si="820"/>
        <v>0</v>
      </c>
      <c r="HQ232" s="25">
        <f t="shared" si="821"/>
        <v>0</v>
      </c>
      <c r="HR232" s="25">
        <f t="shared" si="822"/>
        <v>0</v>
      </c>
      <c r="HS232" s="25">
        <f t="shared" si="823"/>
        <v>0</v>
      </c>
      <c r="HT232" s="19">
        <v>0</v>
      </c>
      <c r="HU232" s="19">
        <v>0</v>
      </c>
      <c r="HV232" s="19">
        <v>0</v>
      </c>
      <c r="HW232" s="25">
        <f t="shared" si="824"/>
        <v>0</v>
      </c>
      <c r="HX232" s="19">
        <v>0</v>
      </c>
      <c r="HY232" s="19">
        <v>0</v>
      </c>
      <c r="HZ232" s="18">
        <v>24.18</v>
      </c>
      <c r="IA232" s="20">
        <f>ROUND(IF(EN232="Cống tròn",IF(EN232="Cống tròn",IF(EU232="Không có móng",IQ232-FF232,IF(EU232="Đế",IP232-FN232,IF(OR(EU232="Móng bê tông",EU232="Móng bê tông kết hợp đế"),II232-FJ232,0))),0),IF(EN232="Cống hộp",IF(AND(EN232="Cống hộp",EU232="Không có móng"),IQ232-GF232,IF(AND(EN232="Cống hộp",EU232="Móng bê tông"),IJ232-GB232,0)),IF(OR(EN232="Rãnh xây",EN232="Rãnh bê tông"),IF(OR(EN232="Rãnh xây",EN232="Rãnh bê tông"),IK232-GB232,0),IF(EN232="Ống nhựa",IF(AND(EN232="Ống nhựa",EU232="Không đắp cát"),IQ232-HT232,IF(AND(EN232="Ống nhựa",EU232="Đắp cát"),IH232-HX232,0)),IF(EN232="Rãnh thang",IF(EN232="Rãnh thang",IF(EU232="Móng bê tông",#REF!-#REF!,IQ232),0),0))))),2)</f>
        <v>22.51</v>
      </c>
      <c r="IB232" s="20">
        <f t="shared" si="825"/>
        <v>1.6699999999999982</v>
      </c>
      <c r="IC232" s="20">
        <f t="shared" si="671"/>
        <v>22.509999999999998</v>
      </c>
      <c r="ID232" s="20">
        <f t="shared" si="672"/>
        <v>0</v>
      </c>
      <c r="IE232" s="20">
        <f t="shared" si="673"/>
        <v>0</v>
      </c>
      <c r="IF232" s="20">
        <f t="shared" si="674"/>
        <v>0</v>
      </c>
      <c r="IG232" s="20">
        <f>IF(EN232="Rãnh thang",IF(AND(EN232="Rãnh thang",EU232="Móng bê tông"),IQ232-#REF!,0),IF(EN232="Ống nhựa",IF(AND(EN232="Ống nhựa",EU232="Đắp cát"),IQ232-HT232,0),IF(EN232="Cống tròn",IF(EN232="Cống tròn",IF(OR(EU232="Móng bê tông",EU232="Móng bê tông kết hợp đế"),IM232-FL232,0),0),IF(EN232="Cống hộp",IF(AND(EN232="Cống hộp",EU232="Móng bê tông"),IN232-GD232,0),IF(OR(EN232="Rãnh xây",EN232="Rãnh bê tông"),IF(AND(EN232="Rãnh xây",EU232="Móng bê tông"),IO232-GD232,IF(AND(EN232="Rãnh bê tông",EU232="Móng bê tông"),IO232-GD232,0)),0)))))</f>
        <v>22.509999999999998</v>
      </c>
      <c r="IH232" s="20">
        <f t="shared" si="675"/>
        <v>0</v>
      </c>
      <c r="II232" s="20">
        <f t="shared" si="676"/>
        <v>22.509999999999998</v>
      </c>
      <c r="IJ232" s="20">
        <f t="shared" si="677"/>
        <v>0</v>
      </c>
      <c r="IK232" s="20">
        <f t="shared" si="678"/>
        <v>0</v>
      </c>
      <c r="IL232" s="20">
        <f t="shared" si="679"/>
        <v>22.709999999999997</v>
      </c>
      <c r="IM232" s="20">
        <f t="shared" si="680"/>
        <v>22.709999999999997</v>
      </c>
      <c r="IN232" s="20">
        <f t="shared" si="681"/>
        <v>0</v>
      </c>
      <c r="IO232" s="20">
        <f t="shared" si="682"/>
        <v>0</v>
      </c>
      <c r="IP232" s="20">
        <f t="shared" si="683"/>
        <v>0</v>
      </c>
      <c r="IQ232" s="18">
        <v>22.81</v>
      </c>
      <c r="IR232" s="25">
        <f t="shared" si="826"/>
        <v>0</v>
      </c>
      <c r="IS232" s="25">
        <f t="shared" si="684"/>
        <v>0</v>
      </c>
      <c r="IT232" s="25">
        <f t="shared" si="685"/>
        <v>0</v>
      </c>
      <c r="IU232" s="25">
        <f>ROUND(IF(EN232="Cống tròn",IF(EN232="Cống tròn",IV232+FF232,0),IF(EN232="Cống hộp",IF(EN232="Cống hộp",IV232+GP232,0),IF(OR(EN232="Rãnh xây",EN232="Rãnh bê tông"),IF(OR(EN232="Rãnh xây",EN232="Rãnh bê tông"),IV232+GP232,0),IF(EN232="ống nhựa",IF(EN232="Ống nhựa",IV232+HT232,0),IF(EN232="Rãnh thang",IF(EN232="Rãnh thang",IQ232+#REF!,0),0))))),2)</f>
        <v>23.87</v>
      </c>
      <c r="IV232" s="18">
        <v>23.77</v>
      </c>
      <c r="IW232" s="25">
        <f t="shared" si="686"/>
        <v>23.87</v>
      </c>
      <c r="IX232" s="25">
        <f t="shared" si="687"/>
        <v>0</v>
      </c>
      <c r="IY232" s="25">
        <f t="shared" si="688"/>
        <v>0</v>
      </c>
      <c r="IZ232" s="25">
        <f t="shared" si="689"/>
        <v>0</v>
      </c>
      <c r="JA232" s="25">
        <f t="shared" si="690"/>
        <v>0</v>
      </c>
      <c r="JB232" s="18">
        <v>24.09</v>
      </c>
      <c r="JC232" s="20">
        <f>ROUND(IF(EN232="Cống tròn",IF(EN232="Cống tròn",IF(EU232="Không có móng",JS232-FF232,IF(EU232="Đế",JR232-FN232,IF(OR(EU232="Móng bê tông",EU232="Móng bê tông kết hợp đế"),JK232-FJ232,0))),0),IF(EN232="Cống hộp",IF(AND(EN232="Cống hộp",EU232="Không có móng"),JS232-GF232,IF(AND(EN232="Cống hộp",EU232="Móng bê tông"),JL232-GB232,0)),IF(OR(EN232="Rãnh xây",EN232="Rãnh bê tông"),IF(OR(EN232="Rãnh xây",EN232="Rãnh bê tông"),JM232-GB232,0),IF(EN232="Ống nhựa",IF(AND(EN232="Ống nhựa",EU232="Không đắp cát"),JS232-HT232,IF(AND(EN232="Ống nhựa",EU232="Đắp cát"),JJ232-HX232,0)),IF(EN232="Rãnh thang",IF(EN232="Rãnh thang",IF(EU232="Móng bê tông",#REF!-#REF!,JS232),0),0))))),2)</f>
        <v>22.47</v>
      </c>
      <c r="JD232" s="20">
        <f t="shared" si="827"/>
        <v>1.620000000000001</v>
      </c>
      <c r="JE232" s="20">
        <f t="shared" si="691"/>
        <v>22.47</v>
      </c>
      <c r="JF232" s="20">
        <f t="shared" si="692"/>
        <v>0</v>
      </c>
      <c r="JG232" s="20">
        <f t="shared" si="693"/>
        <v>0</v>
      </c>
      <c r="JH232" s="20">
        <f t="shared" si="694"/>
        <v>0</v>
      </c>
      <c r="JI232" s="20">
        <f>IF(EN232="Rãnh thang",IF(AND(EN232="Rãnh thang",EU232="Móng bê tông"),JS232-#REF!,0),IF(EN232="Ống nhựa",IF(AND(EN232="Ống nhựa",EU232="Đắp cát"),JS232-HT232,0),IF(EN232="Cống tròn",IF(EN232="Cống tròn",IF(OR(EU232="Móng bê tông",EU232="Móng bê tông kết hợp đế"),JO232-FL232,0),0),IF(EN232="Cống hộp",IF(AND(EN232="Cống hộp",EU232="Móng bê tông"),JP232-GD232,0),IF(OR(EN232="Rãnh xây",EN232="Rãnh bê tông"),IF(AND(EN232="Rãnh xây",EU232="Móng bê tông"),JQ232-GD232,IF(AND(EN232="Rãnh bê tông",EU232="Móng bê tông"),JQ232-GD232,0)),0)))))</f>
        <v>22.47</v>
      </c>
      <c r="JJ232" s="20">
        <f t="shared" si="695"/>
        <v>0</v>
      </c>
      <c r="JK232" s="20">
        <f t="shared" si="696"/>
        <v>22.47</v>
      </c>
      <c r="JL232" s="20">
        <f t="shared" si="697"/>
        <v>0</v>
      </c>
      <c r="JM232" s="20">
        <f t="shared" si="698"/>
        <v>0</v>
      </c>
      <c r="JN232" s="20">
        <f t="shared" si="699"/>
        <v>22.669999999999998</v>
      </c>
      <c r="JO232" s="20">
        <f t="shared" si="700"/>
        <v>22.669999999999998</v>
      </c>
      <c r="JP232" s="20">
        <f t="shared" si="701"/>
        <v>0</v>
      </c>
      <c r="JQ232" s="20">
        <f t="shared" si="702"/>
        <v>0</v>
      </c>
      <c r="JR232" s="20">
        <f t="shared" si="703"/>
        <v>0</v>
      </c>
      <c r="JS232" s="26">
        <v>22.77</v>
      </c>
      <c r="JT232" s="25">
        <f t="shared" si="828"/>
        <v>0</v>
      </c>
      <c r="JU232" s="25">
        <f t="shared" si="704"/>
        <v>0</v>
      </c>
      <c r="JV232" s="25">
        <f t="shared" si="705"/>
        <v>0</v>
      </c>
      <c r="JW232" s="25">
        <f>ROUND(IF(EN232="Cống tròn",IF(EN232="Cống tròn",JX232+FF232,0),IF(EN232="Cống hộp",IF(EN232="Cống hộp",JX232+GP232,0),IF(OR(EN232="Rãnh xây",EN232="Rãnh bê tông"),IF(OR(EN232="Rãnh xây",EN232="Rãnh bê tông"),JX232+GP232,0),IF(EN232="ống nhựa",IF(EN232="Ống nhựa",JX232+HT232,0),IF(EN232="Rãnh thang",IF(EN232="Rãnh thang",JS232+#REF!,0),0))))),2)</f>
        <v>23.87</v>
      </c>
      <c r="JX232" s="27">
        <v>23.77</v>
      </c>
      <c r="JY232" s="25">
        <f t="shared" si="706"/>
        <v>23.87</v>
      </c>
      <c r="JZ232" s="25">
        <f t="shared" si="707"/>
        <v>0</v>
      </c>
      <c r="KA232" s="25">
        <f t="shared" si="708"/>
        <v>0</v>
      </c>
      <c r="KB232" s="25">
        <f t="shared" si="709"/>
        <v>0</v>
      </c>
      <c r="KC232" s="25">
        <f t="shared" si="710"/>
        <v>0</v>
      </c>
      <c r="KD232" s="28" t="s">
        <v>98</v>
      </c>
      <c r="KE232" s="27">
        <v>0</v>
      </c>
      <c r="KF232" s="25">
        <f t="shared" si="711"/>
        <v>1.6699999999999982</v>
      </c>
      <c r="KG232" s="25">
        <f t="shared" si="829"/>
        <v>1.6699999999999982</v>
      </c>
      <c r="KH232" s="27">
        <v>0</v>
      </c>
      <c r="KI232" s="25">
        <f t="shared" si="712"/>
        <v>1.620000000000001</v>
      </c>
      <c r="KJ232" s="25">
        <f t="shared" si="830"/>
        <v>1.620000000000001</v>
      </c>
      <c r="KK232" s="25">
        <f t="shared" si="713"/>
        <v>0</v>
      </c>
      <c r="KL232" s="25">
        <f t="shared" si="714"/>
        <v>0</v>
      </c>
      <c r="KM232" s="25">
        <f t="shared" si="831"/>
        <v>0</v>
      </c>
      <c r="KN232" s="25">
        <f t="shared" si="715"/>
        <v>0</v>
      </c>
      <c r="KO232" s="25">
        <f t="shared" si="716"/>
        <v>0</v>
      </c>
      <c r="KP232" s="25">
        <f t="shared" si="832"/>
        <v>0</v>
      </c>
      <c r="KQ232" s="25">
        <f t="shared" si="717"/>
        <v>0.2</v>
      </c>
      <c r="KR232" s="25">
        <f t="shared" si="718"/>
        <v>0.2</v>
      </c>
      <c r="KS232" s="25">
        <f t="shared" si="833"/>
        <v>0.2</v>
      </c>
      <c r="KT232" s="25">
        <f t="shared" si="719"/>
        <v>0</v>
      </c>
      <c r="KU232" s="25">
        <f t="shared" si="720"/>
        <v>0</v>
      </c>
      <c r="KV232" s="25">
        <f t="shared" si="834"/>
        <v>0</v>
      </c>
      <c r="KW232" s="25">
        <f t="shared" si="721"/>
        <v>0</v>
      </c>
      <c r="KX232" s="25">
        <f t="shared" si="722"/>
        <v>0</v>
      </c>
      <c r="KY232" s="25">
        <f t="shared" si="835"/>
        <v>0</v>
      </c>
      <c r="KZ232" s="25">
        <f t="shared" si="723"/>
        <v>0</v>
      </c>
      <c r="LA232" s="25">
        <f t="shared" si="724"/>
        <v>0</v>
      </c>
      <c r="LB232" s="25">
        <f t="shared" si="836"/>
        <v>0</v>
      </c>
      <c r="LC232" s="25">
        <f t="shared" si="725"/>
        <v>1.4</v>
      </c>
      <c r="LD232" s="25">
        <f t="shared" si="726"/>
        <v>1.4</v>
      </c>
      <c r="LE232" s="25">
        <f t="shared" si="837"/>
        <v>1.4</v>
      </c>
      <c r="LF232" s="25">
        <f t="shared" si="727"/>
        <v>0</v>
      </c>
      <c r="LG232" s="25">
        <f t="shared" si="728"/>
        <v>0</v>
      </c>
      <c r="LH232" s="25">
        <f t="shared" si="838"/>
        <v>0</v>
      </c>
      <c r="LI232" s="25">
        <f t="shared" si="729"/>
        <v>0</v>
      </c>
      <c r="LJ232" s="25">
        <f t="shared" si="730"/>
        <v>0</v>
      </c>
      <c r="LK232" s="25">
        <f t="shared" si="839"/>
        <v>0</v>
      </c>
      <c r="LL232" s="25">
        <f t="shared" si="731"/>
        <v>0</v>
      </c>
      <c r="LM232" s="25">
        <f t="shared" si="732"/>
        <v>0</v>
      </c>
      <c r="LN232" s="25">
        <f t="shared" si="840"/>
        <v>0</v>
      </c>
      <c r="LO232" s="25">
        <f t="shared" si="733"/>
        <v>0</v>
      </c>
      <c r="LP232" s="25">
        <f t="shared" si="734"/>
        <v>0</v>
      </c>
      <c r="LQ232" s="25">
        <f t="shared" si="841"/>
        <v>0</v>
      </c>
      <c r="LR232" s="25">
        <f t="shared" si="735"/>
        <v>0</v>
      </c>
      <c r="LS232" s="25">
        <f t="shared" si="736"/>
        <v>0</v>
      </c>
      <c r="LT232" s="25">
        <f t="shared" si="842"/>
        <v>0</v>
      </c>
      <c r="LU232" s="25">
        <f t="shared" si="737"/>
        <v>0</v>
      </c>
      <c r="LV232" s="25">
        <f t="shared" si="738"/>
        <v>0</v>
      </c>
      <c r="LW232" s="25">
        <f t="shared" si="843"/>
        <v>0</v>
      </c>
      <c r="LX232" s="25">
        <f t="shared" si="739"/>
        <v>0</v>
      </c>
      <c r="LY232" s="25">
        <f t="shared" si="740"/>
        <v>0</v>
      </c>
      <c r="LZ232" s="25">
        <f t="shared" si="844"/>
        <v>0</v>
      </c>
      <c r="MA232" s="25">
        <f t="shared" si="741"/>
        <v>0</v>
      </c>
      <c r="MB232" s="25">
        <f t="shared" si="742"/>
        <v>0</v>
      </c>
      <c r="MC232" s="25">
        <f t="shared" si="845"/>
        <v>0</v>
      </c>
      <c r="MD232" s="25">
        <f t="shared" si="743"/>
        <v>0</v>
      </c>
      <c r="ME232" s="25">
        <f t="shared" si="744"/>
        <v>0</v>
      </c>
      <c r="MF232" s="25">
        <f t="shared" si="846"/>
        <v>0</v>
      </c>
      <c r="MG232" s="25">
        <f t="shared" si="745"/>
        <v>0</v>
      </c>
      <c r="MH232" s="25">
        <f t="shared" si="746"/>
        <v>0</v>
      </c>
      <c r="MI232" s="25">
        <f t="shared" si="847"/>
        <v>0</v>
      </c>
      <c r="MJ232" s="25">
        <f t="shared" si="747"/>
        <v>0</v>
      </c>
      <c r="MK232" s="25">
        <f t="shared" si="748"/>
        <v>0</v>
      </c>
      <c r="ML232" s="25">
        <f t="shared" si="848"/>
        <v>0</v>
      </c>
      <c r="MM232" s="25">
        <f t="shared" si="749"/>
        <v>0</v>
      </c>
      <c r="MN232" s="25">
        <f t="shared" si="750"/>
        <v>0</v>
      </c>
      <c r="MO232" s="25">
        <f t="shared" si="849"/>
        <v>0</v>
      </c>
      <c r="MP232" s="25">
        <f t="shared" si="751"/>
        <v>0</v>
      </c>
      <c r="MQ232" s="25">
        <f t="shared" si="752"/>
        <v>0</v>
      </c>
      <c r="MR232" s="25">
        <f t="shared" si="850"/>
        <v>0</v>
      </c>
      <c r="MS232" s="29">
        <v>1.4</v>
      </c>
      <c r="MT232" s="29">
        <v>0</v>
      </c>
      <c r="MU232" s="29">
        <v>1</v>
      </c>
      <c r="MV232" s="29">
        <v>1</v>
      </c>
      <c r="MW232" s="25">
        <f t="shared" si="753"/>
        <v>1.4</v>
      </c>
      <c r="MX232" s="25">
        <f t="shared" si="754"/>
        <v>2.34</v>
      </c>
      <c r="MY232" s="25">
        <f t="shared" si="755"/>
        <v>0</v>
      </c>
      <c r="MZ232" s="25">
        <f t="shared" si="756"/>
        <v>0</v>
      </c>
      <c r="NA232" s="25">
        <f t="shared" si="757"/>
        <v>1.4</v>
      </c>
      <c r="NB232" s="25">
        <f t="shared" si="758"/>
        <v>2.27</v>
      </c>
      <c r="NC232" s="25">
        <f t="shared" si="759"/>
        <v>0</v>
      </c>
      <c r="ND232" s="25">
        <f t="shared" si="760"/>
        <v>0</v>
      </c>
      <c r="NE232" s="25">
        <f t="shared" si="851"/>
        <v>1.4</v>
      </c>
      <c r="NF232" s="25">
        <f t="shared" si="851"/>
        <v>2.3049999999999997</v>
      </c>
      <c r="NG232" s="25">
        <f t="shared" si="851"/>
        <v>0</v>
      </c>
      <c r="NH232" s="25">
        <f t="shared" si="851"/>
        <v>0</v>
      </c>
      <c r="NI232" s="25">
        <f t="shared" si="761"/>
        <v>86.44</v>
      </c>
      <c r="NJ232" s="25">
        <f t="shared" si="762"/>
        <v>0</v>
      </c>
      <c r="NK232" s="25">
        <f t="shared" si="763"/>
        <v>86.44</v>
      </c>
      <c r="NL232" s="25">
        <f t="shared" si="764"/>
        <v>68.2</v>
      </c>
      <c r="NM232" s="25">
        <f t="shared" si="765"/>
        <v>0</v>
      </c>
      <c r="NN232" s="25">
        <f t="shared" si="852"/>
        <v>68.2</v>
      </c>
      <c r="NO232" s="25">
        <f t="shared" si="766"/>
        <v>0</v>
      </c>
      <c r="NP232" s="25">
        <f t="shared" si="767"/>
        <v>0</v>
      </c>
      <c r="NQ232" s="25">
        <f t="shared" si="853"/>
        <v>0</v>
      </c>
      <c r="NR232" s="25">
        <f t="shared" si="768"/>
        <v>0</v>
      </c>
      <c r="NS232" s="25">
        <f t="shared" si="769"/>
        <v>0</v>
      </c>
      <c r="NT232" s="25">
        <f t="shared" si="854"/>
        <v>0</v>
      </c>
      <c r="NU232" s="25">
        <f t="shared" si="770"/>
        <v>0</v>
      </c>
      <c r="NV232" s="25">
        <f t="shared" si="771"/>
        <v>0</v>
      </c>
      <c r="NW232" s="25">
        <f t="shared" si="855"/>
        <v>0</v>
      </c>
      <c r="NX232" s="25">
        <f t="shared" si="856"/>
        <v>68.2</v>
      </c>
      <c r="NY232" s="25">
        <f t="shared" si="856"/>
        <v>0</v>
      </c>
      <c r="NZ232" s="25">
        <f t="shared" si="857"/>
        <v>68.2</v>
      </c>
      <c r="OA232" s="25">
        <f t="shared" si="858"/>
        <v>18.239999999999998</v>
      </c>
      <c r="OB232" s="25">
        <f t="shared" si="858"/>
        <v>0</v>
      </c>
      <c r="OC232" s="25">
        <f t="shared" si="859"/>
        <v>18.239999999999998</v>
      </c>
      <c r="OD232" s="25">
        <f t="shared" si="860"/>
        <v>68.2</v>
      </c>
      <c r="OE232" s="25">
        <f t="shared" si="860"/>
        <v>0</v>
      </c>
      <c r="OF232" s="25">
        <f t="shared" si="860"/>
        <v>68.2</v>
      </c>
      <c r="OG232" s="25">
        <f t="shared" si="772"/>
        <v>0</v>
      </c>
      <c r="OH232" s="25">
        <f t="shared" si="773"/>
        <v>0</v>
      </c>
      <c r="OI232" s="25">
        <f t="shared" si="774"/>
        <v>0</v>
      </c>
      <c r="OJ232" s="25">
        <f t="shared" si="775"/>
        <v>0</v>
      </c>
      <c r="OK232" s="25">
        <f t="shared" si="776"/>
        <v>0</v>
      </c>
      <c r="OL232" s="25">
        <f t="shared" si="777"/>
        <v>0</v>
      </c>
      <c r="OM232" s="25">
        <f t="shared" si="861"/>
        <v>0</v>
      </c>
      <c r="ON232" s="25">
        <f t="shared" si="861"/>
        <v>0</v>
      </c>
      <c r="OO232" s="25">
        <f t="shared" si="861"/>
        <v>0</v>
      </c>
      <c r="OP232" s="25">
        <f t="shared" si="778"/>
        <v>0</v>
      </c>
      <c r="OQ232" s="25">
        <f t="shared" si="779"/>
        <v>0</v>
      </c>
      <c r="OR232" s="25">
        <f t="shared" si="862"/>
        <v>0</v>
      </c>
      <c r="OS232" s="19">
        <v>537901.59</v>
      </c>
      <c r="OT232" s="19">
        <v>2370783.23</v>
      </c>
    </row>
    <row r="233" spans="1:410" ht="33" customHeight="1" x14ac:dyDescent="0.25">
      <c r="A233" s="18"/>
      <c r="B233" s="18" t="s">
        <v>1023</v>
      </c>
      <c r="C233" s="18">
        <v>149.06</v>
      </c>
      <c r="D233" s="16" t="e">
        <f>_xlfn.IFNA(INDEX(#REF!,MATCH(E233,#REF!,0)),0)</f>
        <v>#REF!</v>
      </c>
      <c r="E233" s="18" t="s">
        <v>1034</v>
      </c>
      <c r="F233" s="16" t="s">
        <v>765</v>
      </c>
      <c r="G233" s="16" t="s">
        <v>766</v>
      </c>
      <c r="H233" s="16" t="s">
        <v>767</v>
      </c>
      <c r="I233" s="16" t="s">
        <v>768</v>
      </c>
      <c r="J233" s="16" t="s">
        <v>769</v>
      </c>
      <c r="K233" s="16" t="s">
        <v>770</v>
      </c>
      <c r="L233" s="16" t="s">
        <v>771</v>
      </c>
      <c r="M233" s="18">
        <v>1.64</v>
      </c>
      <c r="N233" s="18">
        <v>1.94</v>
      </c>
      <c r="O233" s="18">
        <v>2.04</v>
      </c>
      <c r="P233" s="18">
        <v>2.34</v>
      </c>
      <c r="Q233" s="18">
        <v>0.1</v>
      </c>
      <c r="R233" s="18">
        <v>1.8399999999999999</v>
      </c>
      <c r="S233" s="18">
        <v>2.14</v>
      </c>
      <c r="T233" s="18">
        <v>0.2</v>
      </c>
      <c r="U233" s="18">
        <v>0</v>
      </c>
      <c r="V233" s="18">
        <v>0</v>
      </c>
      <c r="W233" s="18">
        <v>0</v>
      </c>
      <c r="X233" s="18">
        <v>1.64</v>
      </c>
      <c r="Y233" s="18">
        <v>1.9</v>
      </c>
      <c r="Z233" s="20">
        <f t="shared" si="780"/>
        <v>2.2000000000000002</v>
      </c>
      <c r="AA233" s="18">
        <v>0.22</v>
      </c>
      <c r="AB233" s="18">
        <v>0</v>
      </c>
      <c r="AC233" s="18">
        <v>0</v>
      </c>
      <c r="AD233" s="18">
        <v>0</v>
      </c>
      <c r="AE233" s="18">
        <v>0</v>
      </c>
      <c r="AF233" s="18">
        <v>0</v>
      </c>
      <c r="AG233" s="18">
        <v>1.2</v>
      </c>
      <c r="AH233" s="18">
        <v>1.5</v>
      </c>
      <c r="AI233" s="20">
        <f t="shared" si="781"/>
        <v>2.35</v>
      </c>
      <c r="AJ233" s="18">
        <v>0</v>
      </c>
      <c r="AK233" s="18">
        <v>0</v>
      </c>
      <c r="AL233" s="20">
        <f t="shared" si="782"/>
        <v>0</v>
      </c>
      <c r="AM233" s="18">
        <v>1.64</v>
      </c>
      <c r="AN233" s="18">
        <v>1.5</v>
      </c>
      <c r="AO233" s="18">
        <v>0.15</v>
      </c>
      <c r="AP233" s="18">
        <v>0.22</v>
      </c>
      <c r="AQ233" s="18">
        <v>1.64</v>
      </c>
      <c r="AR233" s="18">
        <v>1.72</v>
      </c>
      <c r="AS233" s="18">
        <v>0.12</v>
      </c>
      <c r="AT233" s="18">
        <v>0.11</v>
      </c>
      <c r="AU233" s="18">
        <v>0</v>
      </c>
      <c r="AV233" s="18">
        <v>1</v>
      </c>
      <c r="AW233" s="18">
        <v>0</v>
      </c>
      <c r="AX233" s="18">
        <v>0</v>
      </c>
      <c r="AY233" s="18">
        <v>0</v>
      </c>
      <c r="AZ233" s="18">
        <v>0</v>
      </c>
      <c r="BA233" s="18">
        <v>0</v>
      </c>
      <c r="BB233" s="18">
        <v>0</v>
      </c>
      <c r="BC233" s="18">
        <v>0</v>
      </c>
      <c r="BD233" s="18">
        <v>0</v>
      </c>
      <c r="BE233" s="18">
        <v>2</v>
      </c>
      <c r="BF233" s="18">
        <v>0</v>
      </c>
      <c r="BG233" s="18">
        <v>0</v>
      </c>
      <c r="BH233" s="18">
        <v>0</v>
      </c>
      <c r="BI233" s="18">
        <v>0</v>
      </c>
      <c r="BJ233" s="18">
        <v>0</v>
      </c>
      <c r="BK233" s="18">
        <v>0</v>
      </c>
      <c r="BL233" s="18">
        <v>0</v>
      </c>
      <c r="BM233" s="18">
        <v>0</v>
      </c>
      <c r="BN233" s="18">
        <v>0</v>
      </c>
      <c r="BO233" s="18">
        <v>0</v>
      </c>
      <c r="BP233" s="18">
        <v>0</v>
      </c>
      <c r="BQ233" s="18">
        <v>0</v>
      </c>
      <c r="BR233" s="18">
        <v>0</v>
      </c>
      <c r="BS233" s="18">
        <v>0</v>
      </c>
      <c r="BT233" s="18">
        <v>0</v>
      </c>
      <c r="BU233" s="18">
        <v>0</v>
      </c>
      <c r="BV233" s="18">
        <v>0</v>
      </c>
      <c r="BW233" s="18">
        <v>0</v>
      </c>
      <c r="BX233" s="18">
        <v>0</v>
      </c>
      <c r="BY233" s="18">
        <v>0</v>
      </c>
      <c r="BZ233" s="18">
        <v>0</v>
      </c>
      <c r="CA233" s="16" t="e">
        <f>_xlfn.IFNA(IF(RIGHT(D233,2)="=G",0,INDEX(#REF!,MATCH(E233,#REF!,0))),0)</f>
        <v>#REF!</v>
      </c>
      <c r="CB233" s="16" t="s">
        <v>776</v>
      </c>
      <c r="CC233" s="18">
        <v>0</v>
      </c>
      <c r="CD233" s="18">
        <v>0</v>
      </c>
      <c r="CE233" s="18">
        <v>1.4</v>
      </c>
      <c r="CF233" s="18">
        <v>0.85</v>
      </c>
      <c r="CG233" s="18">
        <v>0.12</v>
      </c>
      <c r="CH233" s="18">
        <v>2</v>
      </c>
      <c r="CI233" s="16" t="s">
        <v>98</v>
      </c>
      <c r="CJ233" s="18">
        <v>0</v>
      </c>
      <c r="CK233" s="20">
        <f t="shared" si="648"/>
        <v>1.92</v>
      </c>
      <c r="CL233" s="20">
        <f t="shared" si="783"/>
        <v>1.92</v>
      </c>
      <c r="CM233" s="18">
        <v>20.55</v>
      </c>
      <c r="CN233" s="18">
        <v>24.93</v>
      </c>
      <c r="CO233" s="18">
        <v>24.091000000000001</v>
      </c>
      <c r="CP233" s="22">
        <f t="shared" si="649"/>
        <v>24.09</v>
      </c>
      <c r="CQ233" s="22">
        <f t="shared" si="650"/>
        <v>22.17</v>
      </c>
      <c r="CR233" s="22">
        <f t="shared" si="784"/>
        <v>1.92</v>
      </c>
      <c r="CS233" s="22">
        <f t="shared" si="651"/>
        <v>22.27</v>
      </c>
      <c r="CT233" s="22">
        <f t="shared" si="652"/>
        <v>22.47</v>
      </c>
      <c r="CU233" s="18">
        <v>22.47</v>
      </c>
      <c r="CV233" s="22">
        <f t="shared" si="785"/>
        <v>2.2000000000000002</v>
      </c>
      <c r="CW233" s="22">
        <f t="shared" si="653"/>
        <v>0</v>
      </c>
      <c r="CX233" s="22">
        <f t="shared" si="654"/>
        <v>0</v>
      </c>
      <c r="CY233" s="22">
        <f t="shared" si="655"/>
        <v>24.66</v>
      </c>
      <c r="CZ233" s="22">
        <f t="shared" si="656"/>
        <v>24.81</v>
      </c>
      <c r="DA233" s="18">
        <v>24.93</v>
      </c>
      <c r="DB233" s="20">
        <f t="shared" si="786"/>
        <v>2.76</v>
      </c>
      <c r="DC233" s="20">
        <f t="shared" si="787"/>
        <v>0.84</v>
      </c>
      <c r="DD233" s="20">
        <f t="shared" si="788"/>
        <v>1.92</v>
      </c>
      <c r="DE233" s="20">
        <f t="shared" si="657"/>
        <v>0.1</v>
      </c>
      <c r="DF233" s="20">
        <f t="shared" si="658"/>
        <v>0.2</v>
      </c>
      <c r="DG233" s="20">
        <f t="shared" si="659"/>
        <v>1.62</v>
      </c>
      <c r="DH233" s="20">
        <f t="shared" si="660"/>
        <v>0</v>
      </c>
      <c r="DI233" s="20">
        <f t="shared" si="661"/>
        <v>0</v>
      </c>
      <c r="DJ233" s="20">
        <f t="shared" si="662"/>
        <v>0</v>
      </c>
      <c r="DK233" s="20">
        <f t="shared" si="789"/>
        <v>1.9200000000000002</v>
      </c>
      <c r="DL233" s="20">
        <f t="shared" si="790"/>
        <v>0</v>
      </c>
      <c r="DM233" s="20">
        <f t="shared" si="791"/>
        <v>0</v>
      </c>
      <c r="DN233" s="20">
        <f t="shared" si="792"/>
        <v>0</v>
      </c>
      <c r="DO233" s="18">
        <v>2.54</v>
      </c>
      <c r="DP233" s="18">
        <v>0</v>
      </c>
      <c r="DQ233" s="18">
        <v>1</v>
      </c>
      <c r="DR233" s="18">
        <v>1</v>
      </c>
      <c r="DS233" s="25">
        <f t="shared" si="793"/>
        <v>2.54</v>
      </c>
      <c r="DT233" s="25">
        <f t="shared" si="794"/>
        <v>0</v>
      </c>
      <c r="DU233" s="25">
        <f t="shared" si="795"/>
        <v>4.88</v>
      </c>
      <c r="DV233" s="25">
        <f t="shared" si="796"/>
        <v>0</v>
      </c>
      <c r="DW233" s="25">
        <f t="shared" si="797"/>
        <v>4.88</v>
      </c>
      <c r="DX233" s="25">
        <f t="shared" si="798"/>
        <v>9.9600000000000009</v>
      </c>
      <c r="DY233" s="25">
        <f t="shared" si="799"/>
        <v>0</v>
      </c>
      <c r="DZ233" s="25">
        <f t="shared" si="800"/>
        <v>9.9600000000000009</v>
      </c>
      <c r="EA233" s="25">
        <f t="shared" si="801"/>
        <v>6.42</v>
      </c>
      <c r="EB233" s="25">
        <f t="shared" si="802"/>
        <v>0</v>
      </c>
      <c r="EC233" s="25">
        <f t="shared" si="803"/>
        <v>6.42</v>
      </c>
      <c r="ED233" s="25">
        <f t="shared" si="804"/>
        <v>3.54</v>
      </c>
      <c r="EE233" s="25">
        <f t="shared" si="804"/>
        <v>0</v>
      </c>
      <c r="EF233" s="25">
        <f t="shared" si="805"/>
        <v>3.54</v>
      </c>
      <c r="EG233" s="25">
        <f t="shared" si="806"/>
        <v>6.42</v>
      </c>
      <c r="EH233" s="25">
        <f t="shared" si="806"/>
        <v>0</v>
      </c>
      <c r="EI233" s="25">
        <f t="shared" si="807"/>
        <v>6.42</v>
      </c>
      <c r="EJ233" s="18">
        <v>149.06</v>
      </c>
      <c r="EK233" s="18">
        <v>187.76</v>
      </c>
      <c r="EL233" s="18" t="s">
        <v>1034</v>
      </c>
      <c r="EM233" s="18" t="s">
        <v>1035</v>
      </c>
      <c r="EN233" s="16" t="s">
        <v>774</v>
      </c>
      <c r="EO233" s="16" t="s">
        <v>132</v>
      </c>
      <c r="EP233" s="16" t="e">
        <f>IF(OR(EN233="Cống tròn",EN233="Cống hộp",EN233="Ống nhựa"),INDEX(#REF!,MATCH(E233,#REF!,0)),IF(OR(EN233="Rãnh xây",EN233="Rãnh bê tông"),INDEX(#REF!,MATCH(E233,#REF!,0)),0))</f>
        <v>#REF!</v>
      </c>
      <c r="EQ233" s="18">
        <v>37.499999999999986</v>
      </c>
      <c r="ER233" s="18">
        <v>1</v>
      </c>
      <c r="ES233" s="25">
        <f t="shared" si="808"/>
        <v>37</v>
      </c>
      <c r="ET233" s="1" t="e">
        <f>_xlfn.IFNA(IF(EN233="Cống tròn",INDEX(#REF!,MATCH(E233,#REF!,0)),IF(EN233="Cống hộp",INDEX(#REF!,MATCH(E233,#REF!,0)),EU233&amp;" ,"&amp;EV233)),0)</f>
        <v>#REF!</v>
      </c>
      <c r="EU233" s="16" t="s">
        <v>769</v>
      </c>
      <c r="EV233" s="16" t="s">
        <v>775</v>
      </c>
      <c r="EW233" s="16" t="e">
        <f>_xlfn.IFNA(INDEX(#REF!,MATCH(E233,#REF!,0)),0)</f>
        <v>#REF!</v>
      </c>
      <c r="EX233" s="16"/>
      <c r="EY233" s="18">
        <v>0</v>
      </c>
      <c r="EZ233" s="18">
        <v>0</v>
      </c>
      <c r="FA233" s="18">
        <v>0</v>
      </c>
      <c r="FB233" s="19">
        <v>0</v>
      </c>
      <c r="FC233" s="19">
        <v>0</v>
      </c>
      <c r="FD233" s="25">
        <f t="shared" si="663"/>
        <v>0</v>
      </c>
      <c r="FE233" s="25">
        <f t="shared" si="809"/>
        <v>0</v>
      </c>
      <c r="FF233" s="18">
        <v>0.1</v>
      </c>
      <c r="FG233" s="18">
        <v>2</v>
      </c>
      <c r="FH233" s="18">
        <v>1</v>
      </c>
      <c r="FI233" s="25">
        <f t="shared" si="810"/>
        <v>1.2</v>
      </c>
      <c r="FJ233" s="18">
        <v>0</v>
      </c>
      <c r="FK233" s="18">
        <v>0</v>
      </c>
      <c r="FL233" s="18">
        <v>0.2</v>
      </c>
      <c r="FM233" s="18">
        <v>1.4</v>
      </c>
      <c r="FN233" s="18">
        <v>0</v>
      </c>
      <c r="FO233" s="25">
        <f t="shared" si="811"/>
        <v>1.4</v>
      </c>
      <c r="FP233" s="18">
        <v>1.4999999999999999E-2</v>
      </c>
      <c r="FQ233" s="18">
        <v>1</v>
      </c>
      <c r="FR233" s="25">
        <f t="shared" si="664"/>
        <v>36</v>
      </c>
      <c r="FS233" s="25">
        <f t="shared" si="665"/>
        <v>0.52500000000000002</v>
      </c>
      <c r="FT233" s="25">
        <f t="shared" si="666"/>
        <v>36.524999999999999</v>
      </c>
      <c r="FU233" s="25">
        <f t="shared" si="667"/>
        <v>-0.97499999999998721</v>
      </c>
      <c r="FV233" s="25" t="str">
        <f t="shared" si="812"/>
        <v>Thêm 01</v>
      </c>
      <c r="FW233" s="25">
        <f t="shared" si="813"/>
        <v>0.04</v>
      </c>
      <c r="FX233" s="16"/>
      <c r="FY233" s="16"/>
      <c r="FZ233" s="16"/>
      <c r="GA233" s="16"/>
      <c r="GB233" s="19">
        <v>0</v>
      </c>
      <c r="GC233" s="19">
        <v>0</v>
      </c>
      <c r="GD233" s="19">
        <v>0</v>
      </c>
      <c r="GE233" s="19">
        <v>0</v>
      </c>
      <c r="GF233" s="19">
        <v>0</v>
      </c>
      <c r="GG233" s="19">
        <v>0</v>
      </c>
      <c r="GH233" s="19">
        <v>0</v>
      </c>
      <c r="GI233" s="19">
        <v>0</v>
      </c>
      <c r="GJ233" s="19">
        <v>0</v>
      </c>
      <c r="GK233" s="19">
        <v>0</v>
      </c>
      <c r="GL233" s="25">
        <f t="shared" si="668"/>
        <v>0</v>
      </c>
      <c r="GM233" s="25">
        <f t="shared" si="814"/>
        <v>0</v>
      </c>
      <c r="GN233" s="19">
        <v>0</v>
      </c>
      <c r="GO233" s="19">
        <v>0</v>
      </c>
      <c r="GP233" s="19">
        <v>0</v>
      </c>
      <c r="GQ233" s="19">
        <v>0</v>
      </c>
      <c r="GR233" s="1" t="e">
        <f>_xlfn.IFNA(INDEX(#REF!,MATCH(E233,#REF!,0)),0)</f>
        <v>#REF!</v>
      </c>
      <c r="GS233" s="16"/>
      <c r="GT233" s="18">
        <v>0</v>
      </c>
      <c r="GU233" s="18">
        <v>0</v>
      </c>
      <c r="GV233" s="18">
        <v>0</v>
      </c>
      <c r="GW233" s="18">
        <v>0</v>
      </c>
      <c r="GX233" s="25">
        <f t="shared" si="669"/>
        <v>0</v>
      </c>
      <c r="GY233" s="25">
        <f t="shared" si="670"/>
        <v>0</v>
      </c>
      <c r="GZ233" s="25">
        <f t="shared" si="815"/>
        <v>0</v>
      </c>
      <c r="HA233" s="1" t="e" cm="1">
        <f t="array" ref="HA233">INDEX(#REF!,MATCH(EJ233&amp;EK233&amp;HD233&amp;HE233&amp;HF233,#REF!&amp;#REF!&amp;#REF!&amp;#REF!&amp;#REF!,0))</f>
        <v>#REF!</v>
      </c>
      <c r="HB233" s="16"/>
      <c r="HC233" s="25">
        <f t="shared" si="816"/>
        <v>0</v>
      </c>
      <c r="HD233" s="18">
        <v>0</v>
      </c>
      <c r="HE233" s="18">
        <v>0</v>
      </c>
      <c r="HF233" s="18">
        <v>0</v>
      </c>
      <c r="HG233" s="1" t="e" cm="1">
        <f t="array" ref="HG233">INDEX(#REF!,MATCH(EJ233&amp;EK233&amp;HJ233&amp;HK233&amp;HL233,#REF!&amp;#REF!&amp;#REF!&amp;#REF!&amp;#REF!,0))</f>
        <v>#REF!</v>
      </c>
      <c r="HH233" s="16"/>
      <c r="HI233" s="25">
        <f t="shared" si="817"/>
        <v>0</v>
      </c>
      <c r="HJ233" s="25">
        <f t="shared" si="818"/>
        <v>0</v>
      </c>
      <c r="HK233" s="19">
        <v>0</v>
      </c>
      <c r="HL233" s="19">
        <v>0</v>
      </c>
      <c r="HM233" s="18">
        <v>0.01</v>
      </c>
      <c r="HN233" s="18">
        <v>1</v>
      </c>
      <c r="HO233" s="25">
        <f t="shared" si="819"/>
        <v>0</v>
      </c>
      <c r="HP233" s="25">
        <f t="shared" si="820"/>
        <v>0</v>
      </c>
      <c r="HQ233" s="25">
        <f t="shared" si="821"/>
        <v>0</v>
      </c>
      <c r="HR233" s="25">
        <f t="shared" si="822"/>
        <v>0</v>
      </c>
      <c r="HS233" s="25">
        <f t="shared" si="823"/>
        <v>0</v>
      </c>
      <c r="HT233" s="19">
        <v>0</v>
      </c>
      <c r="HU233" s="19">
        <v>0</v>
      </c>
      <c r="HV233" s="19">
        <v>0</v>
      </c>
      <c r="HW233" s="25">
        <f t="shared" si="824"/>
        <v>0</v>
      </c>
      <c r="HX233" s="19">
        <v>0</v>
      </c>
      <c r="HY233" s="19">
        <v>0</v>
      </c>
      <c r="HZ233" s="18">
        <v>24.09</v>
      </c>
      <c r="IA233" s="20">
        <f>ROUND(IF(EN233="Cống tròn",IF(EN233="Cống tròn",IF(EU233="Không có móng",IQ233-FF233,IF(EU233="Đế",IP233-FN233,IF(OR(EU233="Móng bê tông",EU233="Móng bê tông kết hợp đế"),II233-FJ233,0))),0),IF(EN233="Cống hộp",IF(AND(EN233="Cống hộp",EU233="Không có móng"),IQ233-GF233,IF(AND(EN233="Cống hộp",EU233="Móng bê tông"),IJ233-GB233,0)),IF(OR(EN233="Rãnh xây",EN233="Rãnh bê tông"),IF(OR(EN233="Rãnh xây",EN233="Rãnh bê tông"),IK233-GB233,0),IF(EN233="Ống nhựa",IF(AND(EN233="Ống nhựa",EU233="Không đắp cát"),IQ233-HT233,IF(AND(EN233="Ống nhựa",EU233="Đắp cát"),IH233-HX233,0)),IF(EN233="Rãnh thang",IF(EN233="Rãnh thang",IF(EU233="Móng bê tông",#REF!-#REF!,IQ233),0),0))))),2)</f>
        <v>22.47</v>
      </c>
      <c r="IB233" s="20">
        <f t="shared" si="825"/>
        <v>1.620000000000001</v>
      </c>
      <c r="IC233" s="20">
        <f t="shared" si="671"/>
        <v>22.47</v>
      </c>
      <c r="ID233" s="20">
        <f t="shared" si="672"/>
        <v>0</v>
      </c>
      <c r="IE233" s="20">
        <f t="shared" si="673"/>
        <v>0</v>
      </c>
      <c r="IF233" s="20">
        <f t="shared" si="674"/>
        <v>0</v>
      </c>
      <c r="IG233" s="20">
        <f>IF(EN233="Rãnh thang",IF(AND(EN233="Rãnh thang",EU233="Móng bê tông"),IQ233-#REF!,0),IF(EN233="Ống nhựa",IF(AND(EN233="Ống nhựa",EU233="Đắp cát"),IQ233-HT233,0),IF(EN233="Cống tròn",IF(EN233="Cống tròn",IF(OR(EU233="Móng bê tông",EU233="Móng bê tông kết hợp đế"),IM233-FL233,0),0),IF(EN233="Cống hộp",IF(AND(EN233="Cống hộp",EU233="Móng bê tông"),IN233-GD233,0),IF(OR(EN233="Rãnh xây",EN233="Rãnh bê tông"),IF(AND(EN233="Rãnh xây",EU233="Móng bê tông"),IO233-GD233,IF(AND(EN233="Rãnh bê tông",EU233="Móng bê tông"),IO233-GD233,0)),0)))))</f>
        <v>22.47</v>
      </c>
      <c r="IH233" s="20">
        <f t="shared" si="675"/>
        <v>0</v>
      </c>
      <c r="II233" s="20">
        <f t="shared" si="676"/>
        <v>22.47</v>
      </c>
      <c r="IJ233" s="20">
        <f t="shared" si="677"/>
        <v>0</v>
      </c>
      <c r="IK233" s="20">
        <f t="shared" si="678"/>
        <v>0</v>
      </c>
      <c r="IL233" s="20">
        <f t="shared" si="679"/>
        <v>22.669999999999998</v>
      </c>
      <c r="IM233" s="20">
        <f t="shared" si="680"/>
        <v>22.669999999999998</v>
      </c>
      <c r="IN233" s="20">
        <f t="shared" si="681"/>
        <v>0</v>
      </c>
      <c r="IO233" s="20">
        <f t="shared" si="682"/>
        <v>0</v>
      </c>
      <c r="IP233" s="20">
        <f t="shared" si="683"/>
        <v>0</v>
      </c>
      <c r="IQ233" s="18">
        <v>22.77</v>
      </c>
      <c r="IR233" s="25">
        <f t="shared" si="826"/>
        <v>0</v>
      </c>
      <c r="IS233" s="25">
        <f t="shared" si="684"/>
        <v>0</v>
      </c>
      <c r="IT233" s="25">
        <f t="shared" si="685"/>
        <v>0</v>
      </c>
      <c r="IU233" s="25">
        <f>ROUND(IF(EN233="Cống tròn",IF(EN233="Cống tròn",IV233+FF233,0),IF(EN233="Cống hộp",IF(EN233="Cống hộp",IV233+GP233,0),IF(OR(EN233="Rãnh xây",EN233="Rãnh bê tông"),IF(OR(EN233="Rãnh xây",EN233="Rãnh bê tông"),IV233+GP233,0),IF(EN233="ống nhựa",IF(EN233="Ống nhựa",IV233+HT233,0),IF(EN233="Rãnh thang",IF(EN233="Rãnh thang",IQ233+#REF!,0),0))))),2)</f>
        <v>23.83</v>
      </c>
      <c r="IV233" s="18">
        <v>23.73</v>
      </c>
      <c r="IW233" s="25">
        <f t="shared" si="686"/>
        <v>23.83</v>
      </c>
      <c r="IX233" s="25">
        <f t="shared" si="687"/>
        <v>0</v>
      </c>
      <c r="IY233" s="25">
        <f t="shared" si="688"/>
        <v>0</v>
      </c>
      <c r="IZ233" s="25">
        <f t="shared" si="689"/>
        <v>0</v>
      </c>
      <c r="JA233" s="25">
        <f t="shared" si="690"/>
        <v>0</v>
      </c>
      <c r="JB233" s="18">
        <v>24.84</v>
      </c>
      <c r="JC233" s="20">
        <f>ROUND(IF(EN233="Cống tròn",IF(EN233="Cống tròn",IF(EU233="Không có móng",JS233-FF233,IF(EU233="Đế",JR233-FN233,IF(OR(EU233="Móng bê tông",EU233="Móng bê tông kết hợp đế"),JK233-FJ233,0))),0),IF(EN233="Cống hộp",IF(AND(EN233="Cống hộp",EU233="Không có móng"),JS233-GF233,IF(AND(EN233="Cống hộp",EU233="Móng bê tông"),JL233-GB233,0)),IF(OR(EN233="Rãnh xây",EN233="Rãnh bê tông"),IF(OR(EN233="Rãnh xây",EN233="Rãnh bê tông"),JM233-GB233,0),IF(EN233="Ống nhựa",IF(AND(EN233="Ống nhựa",EU233="Không đắp cát"),JS233-HT233,IF(AND(EN233="Ống nhựa",EU233="Đắp cát"),JJ233-HX233,0)),IF(EN233="Rãnh thang",IF(EN233="Rãnh thang",IF(EU233="Móng bê tông",#REF!-#REF!,JS233),0),0))))),2)</f>
        <v>22.43</v>
      </c>
      <c r="JD233" s="20">
        <f t="shared" si="827"/>
        <v>2.41</v>
      </c>
      <c r="JE233" s="20">
        <f t="shared" si="691"/>
        <v>22.43</v>
      </c>
      <c r="JF233" s="20">
        <f t="shared" si="692"/>
        <v>0</v>
      </c>
      <c r="JG233" s="20">
        <f t="shared" si="693"/>
        <v>0</v>
      </c>
      <c r="JH233" s="20">
        <f t="shared" si="694"/>
        <v>0</v>
      </c>
      <c r="JI233" s="20">
        <f>IF(EN233="Rãnh thang",IF(AND(EN233="Rãnh thang",EU233="Móng bê tông"),JS233-#REF!,0),IF(EN233="Ống nhựa",IF(AND(EN233="Ống nhựa",EU233="Đắp cát"),JS233-HT233,0),IF(EN233="Cống tròn",IF(EN233="Cống tròn",IF(OR(EU233="Móng bê tông",EU233="Móng bê tông kết hợp đế"),JO233-FL233,0),0),IF(EN233="Cống hộp",IF(AND(EN233="Cống hộp",EU233="Móng bê tông"),JP233-GD233,0),IF(OR(EN233="Rãnh xây",EN233="Rãnh bê tông"),IF(AND(EN233="Rãnh xây",EU233="Móng bê tông"),JQ233-GD233,IF(AND(EN233="Rãnh bê tông",EU233="Móng bê tông"),JQ233-GD233,0)),0)))))</f>
        <v>22.43</v>
      </c>
      <c r="JJ233" s="20">
        <f t="shared" si="695"/>
        <v>0</v>
      </c>
      <c r="JK233" s="20">
        <f t="shared" si="696"/>
        <v>22.43</v>
      </c>
      <c r="JL233" s="20">
        <f t="shared" si="697"/>
        <v>0</v>
      </c>
      <c r="JM233" s="20">
        <f t="shared" si="698"/>
        <v>0</v>
      </c>
      <c r="JN233" s="20">
        <f t="shared" si="699"/>
        <v>22.63</v>
      </c>
      <c r="JO233" s="20">
        <f t="shared" si="700"/>
        <v>22.63</v>
      </c>
      <c r="JP233" s="20">
        <f t="shared" si="701"/>
        <v>0</v>
      </c>
      <c r="JQ233" s="20">
        <f t="shared" si="702"/>
        <v>0</v>
      </c>
      <c r="JR233" s="20">
        <f t="shared" si="703"/>
        <v>0</v>
      </c>
      <c r="JS233" s="26">
        <v>22.73</v>
      </c>
      <c r="JT233" s="25">
        <f t="shared" si="828"/>
        <v>0</v>
      </c>
      <c r="JU233" s="25">
        <f t="shared" si="704"/>
        <v>0</v>
      </c>
      <c r="JV233" s="25">
        <f t="shared" si="705"/>
        <v>0</v>
      </c>
      <c r="JW233" s="25">
        <f>ROUND(IF(EN233="Cống tròn",IF(EN233="Cống tròn",JX233+FF233,0),IF(EN233="Cống hộp",IF(EN233="Cống hộp",JX233+GP233,0),IF(OR(EN233="Rãnh xây",EN233="Rãnh bê tông"),IF(OR(EN233="Rãnh xây",EN233="Rãnh bê tông"),JX233+GP233,0),IF(EN233="ống nhựa",IF(EN233="Ống nhựa",JX233+HT233,0),IF(EN233="Rãnh thang",IF(EN233="Rãnh thang",JS233+#REF!,0),0))))),2)</f>
        <v>23.83</v>
      </c>
      <c r="JX233" s="27">
        <v>23.73</v>
      </c>
      <c r="JY233" s="25">
        <f t="shared" si="706"/>
        <v>23.83</v>
      </c>
      <c r="JZ233" s="25">
        <f t="shared" si="707"/>
        <v>0</v>
      </c>
      <c r="KA233" s="25">
        <f t="shared" si="708"/>
        <v>0</v>
      </c>
      <c r="KB233" s="25">
        <f t="shared" si="709"/>
        <v>0</v>
      </c>
      <c r="KC233" s="25">
        <f t="shared" si="710"/>
        <v>0</v>
      </c>
      <c r="KD233" s="28" t="s">
        <v>98</v>
      </c>
      <c r="KE233" s="27">
        <v>0</v>
      </c>
      <c r="KF233" s="25">
        <f t="shared" si="711"/>
        <v>1.620000000000001</v>
      </c>
      <c r="KG233" s="25">
        <f t="shared" si="829"/>
        <v>1.620000000000001</v>
      </c>
      <c r="KH233" s="27">
        <v>0</v>
      </c>
      <c r="KI233" s="25">
        <f t="shared" si="712"/>
        <v>2.41</v>
      </c>
      <c r="KJ233" s="25">
        <f t="shared" si="830"/>
        <v>2.41</v>
      </c>
      <c r="KK233" s="25">
        <f t="shared" si="713"/>
        <v>0</v>
      </c>
      <c r="KL233" s="25">
        <f t="shared" si="714"/>
        <v>0</v>
      </c>
      <c r="KM233" s="25">
        <f t="shared" si="831"/>
        <v>0</v>
      </c>
      <c r="KN233" s="25">
        <f t="shared" si="715"/>
        <v>0</v>
      </c>
      <c r="KO233" s="25">
        <f t="shared" si="716"/>
        <v>0</v>
      </c>
      <c r="KP233" s="25">
        <f t="shared" si="832"/>
        <v>0</v>
      </c>
      <c r="KQ233" s="25">
        <f t="shared" si="717"/>
        <v>0.2</v>
      </c>
      <c r="KR233" s="25">
        <f t="shared" si="718"/>
        <v>0.2</v>
      </c>
      <c r="KS233" s="25">
        <f t="shared" si="833"/>
        <v>0.2</v>
      </c>
      <c r="KT233" s="25">
        <f t="shared" si="719"/>
        <v>0</v>
      </c>
      <c r="KU233" s="25">
        <f t="shared" si="720"/>
        <v>0</v>
      </c>
      <c r="KV233" s="25">
        <f t="shared" si="834"/>
        <v>0</v>
      </c>
      <c r="KW233" s="25">
        <f t="shared" si="721"/>
        <v>0</v>
      </c>
      <c r="KX233" s="25">
        <f t="shared" si="722"/>
        <v>0</v>
      </c>
      <c r="KY233" s="25">
        <f t="shared" si="835"/>
        <v>0</v>
      </c>
      <c r="KZ233" s="25">
        <f t="shared" si="723"/>
        <v>0</v>
      </c>
      <c r="LA233" s="25">
        <f t="shared" si="724"/>
        <v>0</v>
      </c>
      <c r="LB233" s="25">
        <f t="shared" si="836"/>
        <v>0</v>
      </c>
      <c r="LC233" s="25">
        <f t="shared" si="725"/>
        <v>1.4</v>
      </c>
      <c r="LD233" s="25">
        <f t="shared" si="726"/>
        <v>1.4</v>
      </c>
      <c r="LE233" s="25">
        <f t="shared" si="837"/>
        <v>1.4</v>
      </c>
      <c r="LF233" s="25">
        <f t="shared" si="727"/>
        <v>0</v>
      </c>
      <c r="LG233" s="25">
        <f t="shared" si="728"/>
        <v>0</v>
      </c>
      <c r="LH233" s="25">
        <f t="shared" si="838"/>
        <v>0</v>
      </c>
      <c r="LI233" s="25">
        <f t="shared" si="729"/>
        <v>0</v>
      </c>
      <c r="LJ233" s="25">
        <f t="shared" si="730"/>
        <v>0</v>
      </c>
      <c r="LK233" s="25">
        <f t="shared" si="839"/>
        <v>0</v>
      </c>
      <c r="LL233" s="25">
        <f t="shared" si="731"/>
        <v>0</v>
      </c>
      <c r="LM233" s="25">
        <f t="shared" si="732"/>
        <v>0</v>
      </c>
      <c r="LN233" s="25">
        <f t="shared" si="840"/>
        <v>0</v>
      </c>
      <c r="LO233" s="25">
        <f t="shared" si="733"/>
        <v>0</v>
      </c>
      <c r="LP233" s="25">
        <f t="shared" si="734"/>
        <v>0</v>
      </c>
      <c r="LQ233" s="25">
        <f t="shared" si="841"/>
        <v>0</v>
      </c>
      <c r="LR233" s="25">
        <f t="shared" si="735"/>
        <v>0</v>
      </c>
      <c r="LS233" s="25">
        <f t="shared" si="736"/>
        <v>0</v>
      </c>
      <c r="LT233" s="25">
        <f t="shared" si="842"/>
        <v>0</v>
      </c>
      <c r="LU233" s="25">
        <f t="shared" si="737"/>
        <v>0</v>
      </c>
      <c r="LV233" s="25">
        <f t="shared" si="738"/>
        <v>0</v>
      </c>
      <c r="LW233" s="25">
        <f t="shared" si="843"/>
        <v>0</v>
      </c>
      <c r="LX233" s="25">
        <f t="shared" si="739"/>
        <v>0</v>
      </c>
      <c r="LY233" s="25">
        <f t="shared" si="740"/>
        <v>0</v>
      </c>
      <c r="LZ233" s="25">
        <f t="shared" si="844"/>
        <v>0</v>
      </c>
      <c r="MA233" s="25">
        <f t="shared" si="741"/>
        <v>0</v>
      </c>
      <c r="MB233" s="25">
        <f t="shared" si="742"/>
        <v>0</v>
      </c>
      <c r="MC233" s="25">
        <f t="shared" si="845"/>
        <v>0</v>
      </c>
      <c r="MD233" s="25">
        <f t="shared" si="743"/>
        <v>0</v>
      </c>
      <c r="ME233" s="25">
        <f t="shared" si="744"/>
        <v>0</v>
      </c>
      <c r="MF233" s="25">
        <f t="shared" si="846"/>
        <v>0</v>
      </c>
      <c r="MG233" s="25">
        <f t="shared" si="745"/>
        <v>0</v>
      </c>
      <c r="MH233" s="25">
        <f t="shared" si="746"/>
        <v>0</v>
      </c>
      <c r="MI233" s="25">
        <f t="shared" si="847"/>
        <v>0</v>
      </c>
      <c r="MJ233" s="25">
        <f t="shared" si="747"/>
        <v>0</v>
      </c>
      <c r="MK233" s="25">
        <f t="shared" si="748"/>
        <v>0</v>
      </c>
      <c r="ML233" s="25">
        <f t="shared" si="848"/>
        <v>0</v>
      </c>
      <c r="MM233" s="25">
        <f t="shared" si="749"/>
        <v>0</v>
      </c>
      <c r="MN233" s="25">
        <f t="shared" si="750"/>
        <v>0</v>
      </c>
      <c r="MO233" s="25">
        <f t="shared" si="849"/>
        <v>0</v>
      </c>
      <c r="MP233" s="25">
        <f t="shared" si="751"/>
        <v>0</v>
      </c>
      <c r="MQ233" s="25">
        <f t="shared" si="752"/>
        <v>0</v>
      </c>
      <c r="MR233" s="25">
        <f t="shared" si="850"/>
        <v>0</v>
      </c>
      <c r="MS233" s="29">
        <v>1.4</v>
      </c>
      <c r="MT233" s="29">
        <v>0</v>
      </c>
      <c r="MU233" s="29">
        <v>1</v>
      </c>
      <c r="MV233" s="29">
        <v>1</v>
      </c>
      <c r="MW233" s="25">
        <f t="shared" si="753"/>
        <v>1.4</v>
      </c>
      <c r="MX233" s="25">
        <f t="shared" si="754"/>
        <v>2.27</v>
      </c>
      <c r="MY233" s="25">
        <f t="shared" si="755"/>
        <v>0</v>
      </c>
      <c r="MZ233" s="25">
        <f t="shared" si="756"/>
        <v>0</v>
      </c>
      <c r="NA233" s="25">
        <f t="shared" si="757"/>
        <v>1.4</v>
      </c>
      <c r="NB233" s="25">
        <f t="shared" si="758"/>
        <v>3.37</v>
      </c>
      <c r="NC233" s="25">
        <f t="shared" si="759"/>
        <v>0</v>
      </c>
      <c r="ND233" s="25">
        <f t="shared" si="760"/>
        <v>0</v>
      </c>
      <c r="NE233" s="25">
        <f t="shared" si="851"/>
        <v>1.4</v>
      </c>
      <c r="NF233" s="25">
        <f t="shared" si="851"/>
        <v>2.8200000000000003</v>
      </c>
      <c r="NG233" s="25">
        <f t="shared" si="851"/>
        <v>0</v>
      </c>
      <c r="NH233" s="25">
        <f t="shared" si="851"/>
        <v>0</v>
      </c>
      <c r="NI233" s="25">
        <f t="shared" si="761"/>
        <v>105.75</v>
      </c>
      <c r="NJ233" s="25">
        <f t="shared" si="762"/>
        <v>0</v>
      </c>
      <c r="NK233" s="25">
        <f t="shared" si="763"/>
        <v>105.75</v>
      </c>
      <c r="NL233" s="25">
        <f t="shared" si="764"/>
        <v>68.2</v>
      </c>
      <c r="NM233" s="25">
        <f t="shared" si="765"/>
        <v>0</v>
      </c>
      <c r="NN233" s="25">
        <f t="shared" si="852"/>
        <v>68.2</v>
      </c>
      <c r="NO233" s="25">
        <f t="shared" si="766"/>
        <v>0</v>
      </c>
      <c r="NP233" s="25">
        <f t="shared" si="767"/>
        <v>0</v>
      </c>
      <c r="NQ233" s="25">
        <f t="shared" si="853"/>
        <v>0</v>
      </c>
      <c r="NR233" s="25">
        <f t="shared" si="768"/>
        <v>0</v>
      </c>
      <c r="NS233" s="25">
        <f t="shared" si="769"/>
        <v>0</v>
      </c>
      <c r="NT233" s="25">
        <f t="shared" si="854"/>
        <v>0</v>
      </c>
      <c r="NU233" s="25">
        <f t="shared" si="770"/>
        <v>0</v>
      </c>
      <c r="NV233" s="25">
        <f t="shared" si="771"/>
        <v>0</v>
      </c>
      <c r="NW233" s="25">
        <f t="shared" si="855"/>
        <v>0</v>
      </c>
      <c r="NX233" s="25">
        <f t="shared" si="856"/>
        <v>68.2</v>
      </c>
      <c r="NY233" s="25">
        <f t="shared" si="856"/>
        <v>0</v>
      </c>
      <c r="NZ233" s="25">
        <f t="shared" si="857"/>
        <v>68.2</v>
      </c>
      <c r="OA233" s="25">
        <f t="shared" si="858"/>
        <v>37.549999999999997</v>
      </c>
      <c r="OB233" s="25">
        <f t="shared" si="858"/>
        <v>0</v>
      </c>
      <c r="OC233" s="25">
        <f t="shared" si="859"/>
        <v>37.549999999999997</v>
      </c>
      <c r="OD233" s="25">
        <f t="shared" si="860"/>
        <v>68.2</v>
      </c>
      <c r="OE233" s="25">
        <f t="shared" si="860"/>
        <v>0</v>
      </c>
      <c r="OF233" s="25">
        <f t="shared" si="860"/>
        <v>68.2</v>
      </c>
      <c r="OG233" s="25">
        <f t="shared" si="772"/>
        <v>0</v>
      </c>
      <c r="OH233" s="25">
        <f t="shared" si="773"/>
        <v>0</v>
      </c>
      <c r="OI233" s="25">
        <f t="shared" si="774"/>
        <v>0</v>
      </c>
      <c r="OJ233" s="25">
        <f t="shared" si="775"/>
        <v>0</v>
      </c>
      <c r="OK233" s="25">
        <f t="shared" si="776"/>
        <v>0</v>
      </c>
      <c r="OL233" s="25">
        <f t="shared" si="777"/>
        <v>0</v>
      </c>
      <c r="OM233" s="25">
        <f t="shared" si="861"/>
        <v>0</v>
      </c>
      <c r="ON233" s="25">
        <f t="shared" si="861"/>
        <v>0</v>
      </c>
      <c r="OO233" s="25">
        <f t="shared" si="861"/>
        <v>0</v>
      </c>
      <c r="OP233" s="25">
        <f t="shared" si="778"/>
        <v>0</v>
      </c>
      <c r="OQ233" s="25">
        <f t="shared" si="779"/>
        <v>0</v>
      </c>
      <c r="OR233" s="25">
        <f t="shared" si="862"/>
        <v>0</v>
      </c>
      <c r="OS233" s="19">
        <v>537901.59</v>
      </c>
      <c r="OT233" s="19">
        <v>2370821.9300000002</v>
      </c>
    </row>
    <row r="234" spans="1:410" ht="33" customHeight="1" x14ac:dyDescent="0.25">
      <c r="A234" s="18"/>
      <c r="B234" s="18" t="s">
        <v>1023</v>
      </c>
      <c r="C234" s="18">
        <v>187.76</v>
      </c>
      <c r="D234" s="16" t="e">
        <f>_xlfn.IFNA(INDEX(#REF!,MATCH(E234,#REF!,0)),0)</f>
        <v>#REF!</v>
      </c>
      <c r="E234" s="18" t="s">
        <v>1035</v>
      </c>
      <c r="F234" s="16" t="s">
        <v>765</v>
      </c>
      <c r="G234" s="16" t="s">
        <v>766</v>
      </c>
      <c r="H234" s="16" t="s">
        <v>767</v>
      </c>
      <c r="I234" s="16" t="s">
        <v>768</v>
      </c>
      <c r="J234" s="16" t="s">
        <v>769</v>
      </c>
      <c r="K234" s="16" t="s">
        <v>770</v>
      </c>
      <c r="L234" s="16" t="s">
        <v>771</v>
      </c>
      <c r="M234" s="18">
        <v>1.64</v>
      </c>
      <c r="N234" s="18">
        <v>1.94</v>
      </c>
      <c r="O234" s="18">
        <v>2.04</v>
      </c>
      <c r="P234" s="18">
        <v>2.34</v>
      </c>
      <c r="Q234" s="18">
        <v>0.1</v>
      </c>
      <c r="R234" s="18">
        <v>1.8399999999999999</v>
      </c>
      <c r="S234" s="18">
        <v>2.14</v>
      </c>
      <c r="T234" s="18">
        <v>0.2</v>
      </c>
      <c r="U234" s="18">
        <v>0</v>
      </c>
      <c r="V234" s="18">
        <v>0</v>
      </c>
      <c r="W234" s="18">
        <v>0</v>
      </c>
      <c r="X234" s="18">
        <v>1.64</v>
      </c>
      <c r="Y234" s="18">
        <v>1.9</v>
      </c>
      <c r="Z234" s="20">
        <f t="shared" si="780"/>
        <v>2.1</v>
      </c>
      <c r="AA234" s="18">
        <v>0.22</v>
      </c>
      <c r="AB234" s="18">
        <v>0</v>
      </c>
      <c r="AC234" s="18">
        <v>0</v>
      </c>
      <c r="AD234" s="18">
        <v>0</v>
      </c>
      <c r="AE234" s="18">
        <v>0</v>
      </c>
      <c r="AF234" s="18">
        <v>0</v>
      </c>
      <c r="AG234" s="18">
        <v>1.2</v>
      </c>
      <c r="AH234" s="18">
        <v>1.5</v>
      </c>
      <c r="AI234" s="20">
        <f t="shared" si="781"/>
        <v>2.25</v>
      </c>
      <c r="AJ234" s="18">
        <v>0</v>
      </c>
      <c r="AK234" s="18">
        <v>0</v>
      </c>
      <c r="AL234" s="20">
        <f t="shared" si="782"/>
        <v>0</v>
      </c>
      <c r="AM234" s="18">
        <v>1.64</v>
      </c>
      <c r="AN234" s="18">
        <v>1.5</v>
      </c>
      <c r="AO234" s="18">
        <v>0.15</v>
      </c>
      <c r="AP234" s="18">
        <v>0.22</v>
      </c>
      <c r="AQ234" s="18">
        <v>1.64</v>
      </c>
      <c r="AR234" s="18">
        <v>1.72</v>
      </c>
      <c r="AS234" s="18">
        <v>0.12</v>
      </c>
      <c r="AT234" s="18">
        <v>0.11</v>
      </c>
      <c r="AU234" s="18">
        <v>0</v>
      </c>
      <c r="AV234" s="18">
        <v>1</v>
      </c>
      <c r="AW234" s="18">
        <v>0</v>
      </c>
      <c r="AX234" s="18">
        <v>0</v>
      </c>
      <c r="AY234" s="18">
        <v>0</v>
      </c>
      <c r="AZ234" s="18">
        <v>0</v>
      </c>
      <c r="BA234" s="18">
        <v>0</v>
      </c>
      <c r="BB234" s="18">
        <v>0</v>
      </c>
      <c r="BC234" s="18">
        <v>0</v>
      </c>
      <c r="BD234" s="18">
        <v>0</v>
      </c>
      <c r="BE234" s="18">
        <v>2</v>
      </c>
      <c r="BF234" s="18">
        <v>0</v>
      </c>
      <c r="BG234" s="18">
        <v>0</v>
      </c>
      <c r="BH234" s="18">
        <v>0</v>
      </c>
      <c r="BI234" s="18">
        <v>0</v>
      </c>
      <c r="BJ234" s="18">
        <v>0</v>
      </c>
      <c r="BK234" s="18">
        <v>0</v>
      </c>
      <c r="BL234" s="18">
        <v>0</v>
      </c>
      <c r="BM234" s="18">
        <v>0</v>
      </c>
      <c r="BN234" s="18">
        <v>0</v>
      </c>
      <c r="BO234" s="18">
        <v>0</v>
      </c>
      <c r="BP234" s="18">
        <v>0</v>
      </c>
      <c r="BQ234" s="18">
        <v>0</v>
      </c>
      <c r="BR234" s="18">
        <v>0</v>
      </c>
      <c r="BS234" s="18">
        <v>0</v>
      </c>
      <c r="BT234" s="18">
        <v>0</v>
      </c>
      <c r="BU234" s="18">
        <v>0</v>
      </c>
      <c r="BV234" s="18">
        <v>0</v>
      </c>
      <c r="BW234" s="18">
        <v>0</v>
      </c>
      <c r="BX234" s="18">
        <v>0</v>
      </c>
      <c r="BY234" s="18">
        <v>0</v>
      </c>
      <c r="BZ234" s="18">
        <v>0</v>
      </c>
      <c r="CA234" s="16" t="e">
        <f>_xlfn.IFNA(IF(RIGHT(D234,2)="=G",0,INDEX(#REF!,MATCH(E234,#REF!,0))),0)</f>
        <v>#REF!</v>
      </c>
      <c r="CB234" s="16" t="s">
        <v>776</v>
      </c>
      <c r="CC234" s="18">
        <v>0</v>
      </c>
      <c r="CD234" s="18">
        <v>0</v>
      </c>
      <c r="CE234" s="18">
        <v>1.4</v>
      </c>
      <c r="CF234" s="18">
        <v>0.85</v>
      </c>
      <c r="CG234" s="18">
        <v>0.12</v>
      </c>
      <c r="CH234" s="18">
        <v>2</v>
      </c>
      <c r="CI234" s="16" t="s">
        <v>98</v>
      </c>
      <c r="CJ234" s="18">
        <v>0</v>
      </c>
      <c r="CK234" s="20">
        <f t="shared" si="648"/>
        <v>2.71</v>
      </c>
      <c r="CL234" s="20">
        <f t="shared" si="783"/>
        <v>2.71</v>
      </c>
      <c r="CM234" s="18">
        <v>29.99</v>
      </c>
      <c r="CN234" s="18">
        <v>24.84</v>
      </c>
      <c r="CO234" s="18">
        <v>24.001000000000001</v>
      </c>
      <c r="CP234" s="22">
        <f t="shared" si="649"/>
        <v>24.84</v>
      </c>
      <c r="CQ234" s="22">
        <f t="shared" si="650"/>
        <v>22.13</v>
      </c>
      <c r="CR234" s="22">
        <f t="shared" si="784"/>
        <v>2.71</v>
      </c>
      <c r="CS234" s="22">
        <f t="shared" si="651"/>
        <v>22.23</v>
      </c>
      <c r="CT234" s="22">
        <f t="shared" si="652"/>
        <v>22.43</v>
      </c>
      <c r="CU234" s="18">
        <v>22.43</v>
      </c>
      <c r="CV234" s="22">
        <f t="shared" si="785"/>
        <v>2.1</v>
      </c>
      <c r="CW234" s="22">
        <f t="shared" si="653"/>
        <v>0</v>
      </c>
      <c r="CX234" s="22">
        <f t="shared" si="654"/>
        <v>0</v>
      </c>
      <c r="CY234" s="22">
        <f t="shared" si="655"/>
        <v>24.57</v>
      </c>
      <c r="CZ234" s="22">
        <f t="shared" si="656"/>
        <v>24.72</v>
      </c>
      <c r="DA234" s="18">
        <v>24.84</v>
      </c>
      <c r="DB234" s="20">
        <f t="shared" si="786"/>
        <v>2.71</v>
      </c>
      <c r="DC234" s="20">
        <f t="shared" si="787"/>
        <v>0</v>
      </c>
      <c r="DD234" s="20">
        <f t="shared" si="788"/>
        <v>2.71</v>
      </c>
      <c r="DE234" s="20">
        <f t="shared" si="657"/>
        <v>0.1</v>
      </c>
      <c r="DF234" s="20">
        <f t="shared" si="658"/>
        <v>0.2</v>
      </c>
      <c r="DG234" s="20">
        <f t="shared" si="659"/>
        <v>2.37</v>
      </c>
      <c r="DH234" s="20">
        <f t="shared" si="660"/>
        <v>0</v>
      </c>
      <c r="DI234" s="20">
        <f t="shared" si="661"/>
        <v>0</v>
      </c>
      <c r="DJ234" s="20">
        <f t="shared" si="662"/>
        <v>0</v>
      </c>
      <c r="DK234" s="20">
        <f t="shared" si="789"/>
        <v>2.67</v>
      </c>
      <c r="DL234" s="20">
        <f t="shared" si="790"/>
        <v>0</v>
      </c>
      <c r="DM234" s="20">
        <f t="shared" si="791"/>
        <v>4.0000000000000036E-2</v>
      </c>
      <c r="DN234" s="20">
        <f t="shared" si="792"/>
        <v>0</v>
      </c>
      <c r="DO234" s="18">
        <v>2.54</v>
      </c>
      <c r="DP234" s="18">
        <v>0</v>
      </c>
      <c r="DQ234" s="18">
        <v>1</v>
      </c>
      <c r="DR234" s="18">
        <v>1</v>
      </c>
      <c r="DS234" s="25">
        <f t="shared" si="793"/>
        <v>2.54</v>
      </c>
      <c r="DT234" s="25">
        <f t="shared" si="794"/>
        <v>0</v>
      </c>
      <c r="DU234" s="25">
        <f t="shared" si="795"/>
        <v>6.88</v>
      </c>
      <c r="DV234" s="25">
        <f t="shared" si="796"/>
        <v>0</v>
      </c>
      <c r="DW234" s="25">
        <f t="shared" si="797"/>
        <v>6.88</v>
      </c>
      <c r="DX234" s="25">
        <f t="shared" si="798"/>
        <v>14.04</v>
      </c>
      <c r="DY234" s="25">
        <f t="shared" si="799"/>
        <v>0</v>
      </c>
      <c r="DZ234" s="25">
        <f t="shared" si="800"/>
        <v>14.04</v>
      </c>
      <c r="EA234" s="25">
        <f t="shared" si="801"/>
        <v>8.81</v>
      </c>
      <c r="EB234" s="25">
        <f t="shared" si="802"/>
        <v>0</v>
      </c>
      <c r="EC234" s="25">
        <f t="shared" si="803"/>
        <v>8.81</v>
      </c>
      <c r="ED234" s="25">
        <f t="shared" si="804"/>
        <v>5.23</v>
      </c>
      <c r="EE234" s="25">
        <f t="shared" si="804"/>
        <v>0</v>
      </c>
      <c r="EF234" s="25">
        <f t="shared" si="805"/>
        <v>5.23</v>
      </c>
      <c r="EG234" s="25">
        <f t="shared" si="806"/>
        <v>8.81</v>
      </c>
      <c r="EH234" s="25">
        <f t="shared" si="806"/>
        <v>0</v>
      </c>
      <c r="EI234" s="25">
        <f t="shared" si="807"/>
        <v>8.81</v>
      </c>
      <c r="EJ234" s="18">
        <v>187.76</v>
      </c>
      <c r="EK234" s="18">
        <v>226.46</v>
      </c>
      <c r="EL234" s="18" t="s">
        <v>1035</v>
      </c>
      <c r="EM234" s="18" t="s">
        <v>1036</v>
      </c>
      <c r="EN234" s="16" t="s">
        <v>774</v>
      </c>
      <c r="EO234" s="16" t="s">
        <v>132</v>
      </c>
      <c r="EP234" s="16" t="e">
        <f>IF(OR(EN234="Cống tròn",EN234="Cống hộp",EN234="Ống nhựa"),INDEX(#REF!,MATCH(E234,#REF!,0)),IF(OR(EN234="Rãnh xây",EN234="Rãnh bê tông"),INDEX(#REF!,MATCH(E234,#REF!,0)),0))</f>
        <v>#REF!</v>
      </c>
      <c r="EQ234" s="18">
        <v>37.500000000000014</v>
      </c>
      <c r="ER234" s="18">
        <v>1</v>
      </c>
      <c r="ES234" s="25">
        <f t="shared" si="808"/>
        <v>37</v>
      </c>
      <c r="ET234" s="1" t="e">
        <f>_xlfn.IFNA(IF(EN234="Cống tròn",INDEX(#REF!,MATCH(E234,#REF!,0)),IF(EN234="Cống hộp",INDEX(#REF!,MATCH(E234,#REF!,0)),EU234&amp;" ,"&amp;EV234)),0)</f>
        <v>#REF!</v>
      </c>
      <c r="EU234" s="16" t="s">
        <v>769</v>
      </c>
      <c r="EV234" s="16" t="s">
        <v>775</v>
      </c>
      <c r="EW234" s="16" t="e">
        <f>_xlfn.IFNA(INDEX(#REF!,MATCH(E234,#REF!,0)),0)</f>
        <v>#REF!</v>
      </c>
      <c r="EX234" s="16"/>
      <c r="EY234" s="18">
        <v>0</v>
      </c>
      <c r="EZ234" s="18">
        <v>0</v>
      </c>
      <c r="FA234" s="18">
        <v>0</v>
      </c>
      <c r="FB234" s="19">
        <v>0</v>
      </c>
      <c r="FC234" s="19">
        <v>0</v>
      </c>
      <c r="FD234" s="25">
        <f t="shared" si="663"/>
        <v>0</v>
      </c>
      <c r="FE234" s="25">
        <f t="shared" si="809"/>
        <v>0</v>
      </c>
      <c r="FF234" s="18">
        <v>0.1</v>
      </c>
      <c r="FG234" s="18">
        <v>2</v>
      </c>
      <c r="FH234" s="18">
        <v>1</v>
      </c>
      <c r="FI234" s="25">
        <f t="shared" si="810"/>
        <v>1.2</v>
      </c>
      <c r="FJ234" s="18">
        <v>0</v>
      </c>
      <c r="FK234" s="18">
        <v>0</v>
      </c>
      <c r="FL234" s="18">
        <v>0.2</v>
      </c>
      <c r="FM234" s="18">
        <v>1.4</v>
      </c>
      <c r="FN234" s="18">
        <v>0</v>
      </c>
      <c r="FO234" s="25">
        <f t="shared" si="811"/>
        <v>1.4</v>
      </c>
      <c r="FP234" s="18">
        <v>1.4999999999999999E-2</v>
      </c>
      <c r="FQ234" s="18">
        <v>1</v>
      </c>
      <c r="FR234" s="25">
        <f t="shared" si="664"/>
        <v>36</v>
      </c>
      <c r="FS234" s="25">
        <f t="shared" si="665"/>
        <v>0.52500000000000002</v>
      </c>
      <c r="FT234" s="25">
        <f t="shared" si="666"/>
        <v>36.524999999999999</v>
      </c>
      <c r="FU234" s="25">
        <f t="shared" si="667"/>
        <v>-0.97500000000001563</v>
      </c>
      <c r="FV234" s="25" t="str">
        <f t="shared" si="812"/>
        <v>Thêm 01</v>
      </c>
      <c r="FW234" s="25">
        <f t="shared" si="813"/>
        <v>0.04</v>
      </c>
      <c r="FX234" s="16"/>
      <c r="FY234" s="16"/>
      <c r="FZ234" s="16"/>
      <c r="GA234" s="16"/>
      <c r="GB234" s="19">
        <v>0</v>
      </c>
      <c r="GC234" s="19">
        <v>0</v>
      </c>
      <c r="GD234" s="19">
        <v>0</v>
      </c>
      <c r="GE234" s="19">
        <v>0</v>
      </c>
      <c r="GF234" s="19">
        <v>0</v>
      </c>
      <c r="GG234" s="19">
        <v>0</v>
      </c>
      <c r="GH234" s="19">
        <v>0</v>
      </c>
      <c r="GI234" s="19">
        <v>0</v>
      </c>
      <c r="GJ234" s="19">
        <v>0</v>
      </c>
      <c r="GK234" s="19">
        <v>0</v>
      </c>
      <c r="GL234" s="25">
        <f t="shared" si="668"/>
        <v>0</v>
      </c>
      <c r="GM234" s="25">
        <f t="shared" si="814"/>
        <v>0</v>
      </c>
      <c r="GN234" s="19">
        <v>0</v>
      </c>
      <c r="GO234" s="19">
        <v>0</v>
      </c>
      <c r="GP234" s="19">
        <v>0</v>
      </c>
      <c r="GQ234" s="19">
        <v>0</v>
      </c>
      <c r="GR234" s="1" t="e">
        <f>_xlfn.IFNA(INDEX(#REF!,MATCH(E234,#REF!,0)),0)</f>
        <v>#REF!</v>
      </c>
      <c r="GS234" s="16"/>
      <c r="GT234" s="18">
        <v>0</v>
      </c>
      <c r="GU234" s="18">
        <v>0</v>
      </c>
      <c r="GV234" s="18">
        <v>0</v>
      </c>
      <c r="GW234" s="18">
        <v>0</v>
      </c>
      <c r="GX234" s="25">
        <f t="shared" si="669"/>
        <v>0</v>
      </c>
      <c r="GY234" s="25">
        <f t="shared" si="670"/>
        <v>0</v>
      </c>
      <c r="GZ234" s="25">
        <f t="shared" si="815"/>
        <v>0</v>
      </c>
      <c r="HA234" s="1" t="e" cm="1">
        <f t="array" ref="HA234">INDEX(#REF!,MATCH(EJ234&amp;EK234&amp;HD234&amp;HE234&amp;HF234,#REF!&amp;#REF!&amp;#REF!&amp;#REF!&amp;#REF!,0))</f>
        <v>#REF!</v>
      </c>
      <c r="HB234" s="16"/>
      <c r="HC234" s="25">
        <f t="shared" si="816"/>
        <v>0</v>
      </c>
      <c r="HD234" s="18">
        <v>0</v>
      </c>
      <c r="HE234" s="18">
        <v>0</v>
      </c>
      <c r="HF234" s="18">
        <v>0</v>
      </c>
      <c r="HG234" s="1" t="e" cm="1">
        <f t="array" ref="HG234">INDEX(#REF!,MATCH(EJ234&amp;EK234&amp;HJ234&amp;HK234&amp;HL234,#REF!&amp;#REF!&amp;#REF!&amp;#REF!&amp;#REF!,0))</f>
        <v>#REF!</v>
      </c>
      <c r="HH234" s="16"/>
      <c r="HI234" s="25">
        <f t="shared" si="817"/>
        <v>0</v>
      </c>
      <c r="HJ234" s="25">
        <f t="shared" si="818"/>
        <v>0</v>
      </c>
      <c r="HK234" s="19">
        <v>0</v>
      </c>
      <c r="HL234" s="19">
        <v>0</v>
      </c>
      <c r="HM234" s="18">
        <v>0.01</v>
      </c>
      <c r="HN234" s="18">
        <v>1</v>
      </c>
      <c r="HO234" s="25">
        <f t="shared" si="819"/>
        <v>0</v>
      </c>
      <c r="HP234" s="25">
        <f t="shared" si="820"/>
        <v>0</v>
      </c>
      <c r="HQ234" s="25">
        <f t="shared" si="821"/>
        <v>0</v>
      </c>
      <c r="HR234" s="25">
        <f t="shared" si="822"/>
        <v>0</v>
      </c>
      <c r="HS234" s="25">
        <f t="shared" si="823"/>
        <v>0</v>
      </c>
      <c r="HT234" s="19">
        <v>0</v>
      </c>
      <c r="HU234" s="19">
        <v>0</v>
      </c>
      <c r="HV234" s="19">
        <v>0</v>
      </c>
      <c r="HW234" s="25">
        <f t="shared" si="824"/>
        <v>0</v>
      </c>
      <c r="HX234" s="19">
        <v>0</v>
      </c>
      <c r="HY234" s="19">
        <v>0</v>
      </c>
      <c r="HZ234" s="18">
        <v>24.84</v>
      </c>
      <c r="IA234" s="20">
        <f>ROUND(IF(EN234="Cống tròn",IF(EN234="Cống tròn",IF(EU234="Không có móng",IQ234-FF234,IF(EU234="Đế",IP234-FN234,IF(OR(EU234="Móng bê tông",EU234="Móng bê tông kết hợp đế"),II234-FJ234,0))),0),IF(EN234="Cống hộp",IF(AND(EN234="Cống hộp",EU234="Không có móng"),IQ234-GF234,IF(AND(EN234="Cống hộp",EU234="Móng bê tông"),IJ234-GB234,0)),IF(OR(EN234="Rãnh xây",EN234="Rãnh bê tông"),IF(OR(EN234="Rãnh xây",EN234="Rãnh bê tông"),IK234-GB234,0),IF(EN234="Ống nhựa",IF(AND(EN234="Ống nhựa",EU234="Không đắp cát"),IQ234-HT234,IF(AND(EN234="Ống nhựa",EU234="Đắp cát"),IH234-HX234,0)),IF(EN234="Rãnh thang",IF(EN234="Rãnh thang",IF(EU234="Móng bê tông",#REF!-#REF!,IQ234),0),0))))),2)</f>
        <v>22.43</v>
      </c>
      <c r="IB234" s="20">
        <f t="shared" si="825"/>
        <v>2.41</v>
      </c>
      <c r="IC234" s="20">
        <f t="shared" si="671"/>
        <v>22.43</v>
      </c>
      <c r="ID234" s="20">
        <f t="shared" si="672"/>
        <v>0</v>
      </c>
      <c r="IE234" s="20">
        <f t="shared" si="673"/>
        <v>0</v>
      </c>
      <c r="IF234" s="20">
        <f t="shared" si="674"/>
        <v>0</v>
      </c>
      <c r="IG234" s="20">
        <f>IF(EN234="Rãnh thang",IF(AND(EN234="Rãnh thang",EU234="Móng bê tông"),IQ234-#REF!,0),IF(EN234="Ống nhựa",IF(AND(EN234="Ống nhựa",EU234="Đắp cát"),IQ234-HT234,0),IF(EN234="Cống tròn",IF(EN234="Cống tròn",IF(OR(EU234="Móng bê tông",EU234="Móng bê tông kết hợp đế"),IM234-FL234,0),0),IF(EN234="Cống hộp",IF(AND(EN234="Cống hộp",EU234="Móng bê tông"),IN234-GD234,0),IF(OR(EN234="Rãnh xây",EN234="Rãnh bê tông"),IF(AND(EN234="Rãnh xây",EU234="Móng bê tông"),IO234-GD234,IF(AND(EN234="Rãnh bê tông",EU234="Móng bê tông"),IO234-GD234,0)),0)))))</f>
        <v>22.43</v>
      </c>
      <c r="IH234" s="20">
        <f t="shared" si="675"/>
        <v>0</v>
      </c>
      <c r="II234" s="20">
        <f t="shared" si="676"/>
        <v>22.43</v>
      </c>
      <c r="IJ234" s="20">
        <f t="shared" si="677"/>
        <v>0</v>
      </c>
      <c r="IK234" s="20">
        <f t="shared" si="678"/>
        <v>0</v>
      </c>
      <c r="IL234" s="20">
        <f t="shared" si="679"/>
        <v>22.63</v>
      </c>
      <c r="IM234" s="20">
        <f t="shared" si="680"/>
        <v>22.63</v>
      </c>
      <c r="IN234" s="20">
        <f t="shared" si="681"/>
        <v>0</v>
      </c>
      <c r="IO234" s="20">
        <f t="shared" si="682"/>
        <v>0</v>
      </c>
      <c r="IP234" s="20">
        <f t="shared" si="683"/>
        <v>0</v>
      </c>
      <c r="IQ234" s="18">
        <v>22.73</v>
      </c>
      <c r="IR234" s="25">
        <f t="shared" si="826"/>
        <v>0</v>
      </c>
      <c r="IS234" s="25">
        <f t="shared" si="684"/>
        <v>0</v>
      </c>
      <c r="IT234" s="25">
        <f t="shared" si="685"/>
        <v>0</v>
      </c>
      <c r="IU234" s="25">
        <f>ROUND(IF(EN234="Cống tròn",IF(EN234="Cống tròn",IV234+FF234,0),IF(EN234="Cống hộp",IF(EN234="Cống hộp",IV234+GP234,0),IF(OR(EN234="Rãnh xây",EN234="Rãnh bê tông"),IF(OR(EN234="Rãnh xây",EN234="Rãnh bê tông"),IV234+GP234,0),IF(EN234="ống nhựa",IF(EN234="Ống nhựa",IV234+HT234,0),IF(EN234="Rãnh thang",IF(EN234="Rãnh thang",IQ234+#REF!,0),0))))),2)</f>
        <v>23.79</v>
      </c>
      <c r="IV234" s="18">
        <v>23.69</v>
      </c>
      <c r="IW234" s="25">
        <f t="shared" si="686"/>
        <v>23.79</v>
      </c>
      <c r="IX234" s="25">
        <f t="shared" si="687"/>
        <v>0</v>
      </c>
      <c r="IY234" s="25">
        <f t="shared" si="688"/>
        <v>0</v>
      </c>
      <c r="IZ234" s="25">
        <f t="shared" si="689"/>
        <v>0</v>
      </c>
      <c r="JA234" s="25">
        <f t="shared" si="690"/>
        <v>0</v>
      </c>
      <c r="JB234" s="18">
        <v>24.75</v>
      </c>
      <c r="JC234" s="20">
        <f>ROUND(IF(EN234="Cống tròn",IF(EN234="Cống tròn",IF(EU234="Không có móng",JS234-FF234,IF(EU234="Đế",JR234-FN234,IF(OR(EU234="Móng bê tông",EU234="Móng bê tông kết hợp đế"),JK234-FJ234,0))),0),IF(EN234="Cống hộp",IF(AND(EN234="Cống hộp",EU234="Không có móng"),JS234-GF234,IF(AND(EN234="Cống hộp",EU234="Móng bê tông"),JL234-GB234,0)),IF(OR(EN234="Rãnh xây",EN234="Rãnh bê tông"),IF(OR(EN234="Rãnh xây",EN234="Rãnh bê tông"),JM234-GB234,0),IF(EN234="Ống nhựa",IF(AND(EN234="Ống nhựa",EU234="Không đắp cát"),JS234-HT234,IF(AND(EN234="Ống nhựa",EU234="Đắp cát"),JJ234-HX234,0)),IF(EN234="Rãnh thang",IF(EN234="Rãnh thang",IF(EU234="Móng bê tông",#REF!-#REF!,JS234),0),0))))),2)</f>
        <v>22.39</v>
      </c>
      <c r="JD234" s="20">
        <f t="shared" si="827"/>
        <v>2.3599999999999994</v>
      </c>
      <c r="JE234" s="20">
        <f t="shared" si="691"/>
        <v>22.39</v>
      </c>
      <c r="JF234" s="20">
        <f t="shared" si="692"/>
        <v>0</v>
      </c>
      <c r="JG234" s="20">
        <f t="shared" si="693"/>
        <v>0</v>
      </c>
      <c r="JH234" s="20">
        <f t="shared" si="694"/>
        <v>0</v>
      </c>
      <c r="JI234" s="20">
        <f>IF(EN234="Rãnh thang",IF(AND(EN234="Rãnh thang",EU234="Móng bê tông"),JS234-#REF!,0),IF(EN234="Ống nhựa",IF(AND(EN234="Ống nhựa",EU234="Đắp cát"),JS234-HT234,0),IF(EN234="Cống tròn",IF(EN234="Cống tròn",IF(OR(EU234="Móng bê tông",EU234="Móng bê tông kết hợp đế"),JO234-FL234,0),0),IF(EN234="Cống hộp",IF(AND(EN234="Cống hộp",EU234="Móng bê tông"),JP234-GD234,0),IF(OR(EN234="Rãnh xây",EN234="Rãnh bê tông"),IF(AND(EN234="Rãnh xây",EU234="Móng bê tông"),JQ234-GD234,IF(AND(EN234="Rãnh bê tông",EU234="Móng bê tông"),JQ234-GD234,0)),0)))))</f>
        <v>22.39</v>
      </c>
      <c r="JJ234" s="20">
        <f t="shared" si="695"/>
        <v>0</v>
      </c>
      <c r="JK234" s="20">
        <f t="shared" si="696"/>
        <v>22.39</v>
      </c>
      <c r="JL234" s="20">
        <f t="shared" si="697"/>
        <v>0</v>
      </c>
      <c r="JM234" s="20">
        <f t="shared" si="698"/>
        <v>0</v>
      </c>
      <c r="JN234" s="20">
        <f t="shared" si="699"/>
        <v>22.59</v>
      </c>
      <c r="JO234" s="20">
        <f t="shared" si="700"/>
        <v>22.59</v>
      </c>
      <c r="JP234" s="20">
        <f t="shared" si="701"/>
        <v>0</v>
      </c>
      <c r="JQ234" s="20">
        <f t="shared" si="702"/>
        <v>0</v>
      </c>
      <c r="JR234" s="20">
        <f t="shared" si="703"/>
        <v>0</v>
      </c>
      <c r="JS234" s="26">
        <v>22.69</v>
      </c>
      <c r="JT234" s="25">
        <f t="shared" si="828"/>
        <v>0</v>
      </c>
      <c r="JU234" s="25">
        <f t="shared" si="704"/>
        <v>0</v>
      </c>
      <c r="JV234" s="25">
        <f t="shared" si="705"/>
        <v>0</v>
      </c>
      <c r="JW234" s="25">
        <f>ROUND(IF(EN234="Cống tròn",IF(EN234="Cống tròn",JX234+FF234,0),IF(EN234="Cống hộp",IF(EN234="Cống hộp",JX234+GP234,0),IF(OR(EN234="Rãnh xây",EN234="Rãnh bê tông"),IF(OR(EN234="Rãnh xây",EN234="Rãnh bê tông"),JX234+GP234,0),IF(EN234="ống nhựa",IF(EN234="Ống nhựa",JX234+HT234,0),IF(EN234="Rãnh thang",IF(EN234="Rãnh thang",JS234+#REF!,0),0))))),2)</f>
        <v>23.79</v>
      </c>
      <c r="JX234" s="27">
        <v>23.69</v>
      </c>
      <c r="JY234" s="25">
        <f t="shared" si="706"/>
        <v>23.79</v>
      </c>
      <c r="JZ234" s="25">
        <f t="shared" si="707"/>
        <v>0</v>
      </c>
      <c r="KA234" s="25">
        <f t="shared" si="708"/>
        <v>0</v>
      </c>
      <c r="KB234" s="25">
        <f t="shared" si="709"/>
        <v>0</v>
      </c>
      <c r="KC234" s="25">
        <f t="shared" si="710"/>
        <v>0</v>
      </c>
      <c r="KD234" s="28" t="s">
        <v>98</v>
      </c>
      <c r="KE234" s="27">
        <v>0</v>
      </c>
      <c r="KF234" s="25">
        <f t="shared" si="711"/>
        <v>2.41</v>
      </c>
      <c r="KG234" s="25">
        <f t="shared" si="829"/>
        <v>2.41</v>
      </c>
      <c r="KH234" s="27">
        <v>0</v>
      </c>
      <c r="KI234" s="25">
        <f t="shared" si="712"/>
        <v>2.3599999999999994</v>
      </c>
      <c r="KJ234" s="25">
        <f t="shared" si="830"/>
        <v>2.3599999999999994</v>
      </c>
      <c r="KK234" s="25">
        <f t="shared" si="713"/>
        <v>0</v>
      </c>
      <c r="KL234" s="25">
        <f t="shared" si="714"/>
        <v>0</v>
      </c>
      <c r="KM234" s="25">
        <f t="shared" si="831"/>
        <v>0</v>
      </c>
      <c r="KN234" s="25">
        <f t="shared" si="715"/>
        <v>0</v>
      </c>
      <c r="KO234" s="25">
        <f t="shared" si="716"/>
        <v>0</v>
      </c>
      <c r="KP234" s="25">
        <f t="shared" si="832"/>
        <v>0</v>
      </c>
      <c r="KQ234" s="25">
        <f t="shared" si="717"/>
        <v>0.2</v>
      </c>
      <c r="KR234" s="25">
        <f t="shared" si="718"/>
        <v>0.2</v>
      </c>
      <c r="KS234" s="25">
        <f t="shared" si="833"/>
        <v>0.2</v>
      </c>
      <c r="KT234" s="25">
        <f t="shared" si="719"/>
        <v>0</v>
      </c>
      <c r="KU234" s="25">
        <f t="shared" si="720"/>
        <v>0</v>
      </c>
      <c r="KV234" s="25">
        <f t="shared" si="834"/>
        <v>0</v>
      </c>
      <c r="KW234" s="25">
        <f t="shared" si="721"/>
        <v>0</v>
      </c>
      <c r="KX234" s="25">
        <f t="shared" si="722"/>
        <v>0</v>
      </c>
      <c r="KY234" s="25">
        <f t="shared" si="835"/>
        <v>0</v>
      </c>
      <c r="KZ234" s="25">
        <f t="shared" si="723"/>
        <v>0</v>
      </c>
      <c r="LA234" s="25">
        <f t="shared" si="724"/>
        <v>0</v>
      </c>
      <c r="LB234" s="25">
        <f t="shared" si="836"/>
        <v>0</v>
      </c>
      <c r="LC234" s="25">
        <f t="shared" si="725"/>
        <v>1.4</v>
      </c>
      <c r="LD234" s="25">
        <f t="shared" si="726"/>
        <v>1.4</v>
      </c>
      <c r="LE234" s="25">
        <f t="shared" si="837"/>
        <v>1.4</v>
      </c>
      <c r="LF234" s="25">
        <f t="shared" si="727"/>
        <v>0</v>
      </c>
      <c r="LG234" s="25">
        <f t="shared" si="728"/>
        <v>0</v>
      </c>
      <c r="LH234" s="25">
        <f t="shared" si="838"/>
        <v>0</v>
      </c>
      <c r="LI234" s="25">
        <f t="shared" si="729"/>
        <v>0</v>
      </c>
      <c r="LJ234" s="25">
        <f t="shared" si="730"/>
        <v>0</v>
      </c>
      <c r="LK234" s="25">
        <f t="shared" si="839"/>
        <v>0</v>
      </c>
      <c r="LL234" s="25">
        <f t="shared" si="731"/>
        <v>0</v>
      </c>
      <c r="LM234" s="25">
        <f t="shared" si="732"/>
        <v>0</v>
      </c>
      <c r="LN234" s="25">
        <f t="shared" si="840"/>
        <v>0</v>
      </c>
      <c r="LO234" s="25">
        <f t="shared" si="733"/>
        <v>0</v>
      </c>
      <c r="LP234" s="25">
        <f t="shared" si="734"/>
        <v>0</v>
      </c>
      <c r="LQ234" s="25">
        <f t="shared" si="841"/>
        <v>0</v>
      </c>
      <c r="LR234" s="25">
        <f t="shared" si="735"/>
        <v>0</v>
      </c>
      <c r="LS234" s="25">
        <f t="shared" si="736"/>
        <v>0</v>
      </c>
      <c r="LT234" s="25">
        <f t="shared" si="842"/>
        <v>0</v>
      </c>
      <c r="LU234" s="25">
        <f t="shared" si="737"/>
        <v>0</v>
      </c>
      <c r="LV234" s="25">
        <f t="shared" si="738"/>
        <v>0</v>
      </c>
      <c r="LW234" s="25">
        <f t="shared" si="843"/>
        <v>0</v>
      </c>
      <c r="LX234" s="25">
        <f t="shared" si="739"/>
        <v>0</v>
      </c>
      <c r="LY234" s="25">
        <f t="shared" si="740"/>
        <v>0</v>
      </c>
      <c r="LZ234" s="25">
        <f t="shared" si="844"/>
        <v>0</v>
      </c>
      <c r="MA234" s="25">
        <f t="shared" si="741"/>
        <v>0</v>
      </c>
      <c r="MB234" s="25">
        <f t="shared" si="742"/>
        <v>0</v>
      </c>
      <c r="MC234" s="25">
        <f t="shared" si="845"/>
        <v>0</v>
      </c>
      <c r="MD234" s="25">
        <f t="shared" si="743"/>
        <v>0</v>
      </c>
      <c r="ME234" s="25">
        <f t="shared" si="744"/>
        <v>0</v>
      </c>
      <c r="MF234" s="25">
        <f t="shared" si="846"/>
        <v>0</v>
      </c>
      <c r="MG234" s="25">
        <f t="shared" si="745"/>
        <v>0</v>
      </c>
      <c r="MH234" s="25">
        <f t="shared" si="746"/>
        <v>0</v>
      </c>
      <c r="MI234" s="25">
        <f t="shared" si="847"/>
        <v>0</v>
      </c>
      <c r="MJ234" s="25">
        <f t="shared" si="747"/>
        <v>0</v>
      </c>
      <c r="MK234" s="25">
        <f t="shared" si="748"/>
        <v>0</v>
      </c>
      <c r="ML234" s="25">
        <f t="shared" si="848"/>
        <v>0</v>
      </c>
      <c r="MM234" s="25">
        <f t="shared" si="749"/>
        <v>0</v>
      </c>
      <c r="MN234" s="25">
        <f t="shared" si="750"/>
        <v>0</v>
      </c>
      <c r="MO234" s="25">
        <f t="shared" si="849"/>
        <v>0</v>
      </c>
      <c r="MP234" s="25">
        <f t="shared" si="751"/>
        <v>0</v>
      </c>
      <c r="MQ234" s="25">
        <f t="shared" si="752"/>
        <v>0</v>
      </c>
      <c r="MR234" s="25">
        <f t="shared" si="850"/>
        <v>0</v>
      </c>
      <c r="MS234" s="29">
        <v>1.4</v>
      </c>
      <c r="MT234" s="29">
        <v>0</v>
      </c>
      <c r="MU234" s="29">
        <v>1</v>
      </c>
      <c r="MV234" s="29">
        <v>1</v>
      </c>
      <c r="MW234" s="25">
        <f t="shared" si="753"/>
        <v>1.4</v>
      </c>
      <c r="MX234" s="25">
        <f t="shared" si="754"/>
        <v>3.37</v>
      </c>
      <c r="MY234" s="25">
        <f t="shared" si="755"/>
        <v>0</v>
      </c>
      <c r="MZ234" s="25">
        <f t="shared" si="756"/>
        <v>0</v>
      </c>
      <c r="NA234" s="25">
        <f t="shared" si="757"/>
        <v>1.4</v>
      </c>
      <c r="NB234" s="25">
        <f t="shared" si="758"/>
        <v>3.3</v>
      </c>
      <c r="NC234" s="25">
        <f t="shared" si="759"/>
        <v>0</v>
      </c>
      <c r="ND234" s="25">
        <f t="shared" si="760"/>
        <v>0</v>
      </c>
      <c r="NE234" s="25">
        <f t="shared" si="851"/>
        <v>1.4</v>
      </c>
      <c r="NF234" s="25">
        <f t="shared" si="851"/>
        <v>3.335</v>
      </c>
      <c r="NG234" s="25">
        <f t="shared" si="851"/>
        <v>0</v>
      </c>
      <c r="NH234" s="25">
        <f t="shared" si="851"/>
        <v>0</v>
      </c>
      <c r="NI234" s="25">
        <f t="shared" si="761"/>
        <v>125.06</v>
      </c>
      <c r="NJ234" s="25">
        <f t="shared" si="762"/>
        <v>0</v>
      </c>
      <c r="NK234" s="25">
        <f t="shared" si="763"/>
        <v>125.06</v>
      </c>
      <c r="NL234" s="25">
        <f t="shared" si="764"/>
        <v>68.2</v>
      </c>
      <c r="NM234" s="25">
        <f t="shared" si="765"/>
        <v>0</v>
      </c>
      <c r="NN234" s="25">
        <f t="shared" si="852"/>
        <v>68.2</v>
      </c>
      <c r="NO234" s="25">
        <f t="shared" si="766"/>
        <v>0</v>
      </c>
      <c r="NP234" s="25">
        <f t="shared" si="767"/>
        <v>0</v>
      </c>
      <c r="NQ234" s="25">
        <f t="shared" si="853"/>
        <v>0</v>
      </c>
      <c r="NR234" s="25">
        <f t="shared" si="768"/>
        <v>0</v>
      </c>
      <c r="NS234" s="25">
        <f t="shared" si="769"/>
        <v>0</v>
      </c>
      <c r="NT234" s="25">
        <f t="shared" si="854"/>
        <v>0</v>
      </c>
      <c r="NU234" s="25">
        <f t="shared" si="770"/>
        <v>0</v>
      </c>
      <c r="NV234" s="25">
        <f t="shared" si="771"/>
        <v>0</v>
      </c>
      <c r="NW234" s="25">
        <f t="shared" si="855"/>
        <v>0</v>
      </c>
      <c r="NX234" s="25">
        <f t="shared" si="856"/>
        <v>68.2</v>
      </c>
      <c r="NY234" s="25">
        <f t="shared" si="856"/>
        <v>0</v>
      </c>
      <c r="NZ234" s="25">
        <f t="shared" si="857"/>
        <v>68.2</v>
      </c>
      <c r="OA234" s="25">
        <f t="shared" si="858"/>
        <v>56.86</v>
      </c>
      <c r="OB234" s="25">
        <f t="shared" si="858"/>
        <v>0</v>
      </c>
      <c r="OC234" s="25">
        <f t="shared" si="859"/>
        <v>56.86</v>
      </c>
      <c r="OD234" s="25">
        <f t="shared" si="860"/>
        <v>68.2</v>
      </c>
      <c r="OE234" s="25">
        <f t="shared" si="860"/>
        <v>0</v>
      </c>
      <c r="OF234" s="25">
        <f t="shared" si="860"/>
        <v>68.2</v>
      </c>
      <c r="OG234" s="25">
        <f t="shared" si="772"/>
        <v>0</v>
      </c>
      <c r="OH234" s="25">
        <f t="shared" si="773"/>
        <v>0</v>
      </c>
      <c r="OI234" s="25">
        <f t="shared" si="774"/>
        <v>0</v>
      </c>
      <c r="OJ234" s="25">
        <f t="shared" si="775"/>
        <v>0</v>
      </c>
      <c r="OK234" s="25">
        <f t="shared" si="776"/>
        <v>0</v>
      </c>
      <c r="OL234" s="25">
        <f t="shared" si="777"/>
        <v>0</v>
      </c>
      <c r="OM234" s="25">
        <f t="shared" si="861"/>
        <v>0</v>
      </c>
      <c r="ON234" s="25">
        <f t="shared" si="861"/>
        <v>0</v>
      </c>
      <c r="OO234" s="25">
        <f t="shared" si="861"/>
        <v>0</v>
      </c>
      <c r="OP234" s="25">
        <f t="shared" si="778"/>
        <v>0</v>
      </c>
      <c r="OQ234" s="25">
        <f t="shared" si="779"/>
        <v>0</v>
      </c>
      <c r="OR234" s="25">
        <f t="shared" si="862"/>
        <v>0</v>
      </c>
      <c r="OS234" s="19">
        <v>537901.59</v>
      </c>
      <c r="OT234" s="19">
        <v>2370860.63</v>
      </c>
    </row>
    <row r="235" spans="1:410" ht="33" customHeight="1" x14ac:dyDescent="0.25">
      <c r="A235" s="18"/>
      <c r="B235" s="18" t="s">
        <v>1023</v>
      </c>
      <c r="C235" s="18">
        <v>226.46</v>
      </c>
      <c r="D235" s="16" t="e">
        <f>_xlfn.IFNA(INDEX(#REF!,MATCH(E235,#REF!,0)),0)</f>
        <v>#REF!</v>
      </c>
      <c r="E235" s="18" t="s">
        <v>1036</v>
      </c>
      <c r="F235" s="16" t="s">
        <v>765</v>
      </c>
      <c r="G235" s="16" t="s">
        <v>766</v>
      </c>
      <c r="H235" s="16" t="s">
        <v>767</v>
      </c>
      <c r="I235" s="16" t="s">
        <v>768</v>
      </c>
      <c r="J235" s="16" t="s">
        <v>769</v>
      </c>
      <c r="K235" s="16" t="s">
        <v>770</v>
      </c>
      <c r="L235" s="16" t="s">
        <v>771</v>
      </c>
      <c r="M235" s="18">
        <v>1.64</v>
      </c>
      <c r="N235" s="18">
        <v>1.94</v>
      </c>
      <c r="O235" s="18">
        <v>2.04</v>
      </c>
      <c r="P235" s="18">
        <v>2.34</v>
      </c>
      <c r="Q235" s="18">
        <v>0.1</v>
      </c>
      <c r="R235" s="18">
        <v>1.8399999999999999</v>
      </c>
      <c r="S235" s="18">
        <v>2.14</v>
      </c>
      <c r="T235" s="18">
        <v>0.2</v>
      </c>
      <c r="U235" s="18">
        <v>0</v>
      </c>
      <c r="V235" s="18">
        <v>0</v>
      </c>
      <c r="W235" s="18">
        <v>0</v>
      </c>
      <c r="X235" s="18">
        <v>1.64</v>
      </c>
      <c r="Y235" s="18">
        <v>1.9</v>
      </c>
      <c r="Z235" s="20">
        <f t="shared" si="780"/>
        <v>2.1</v>
      </c>
      <c r="AA235" s="18">
        <v>0.22</v>
      </c>
      <c r="AB235" s="18">
        <v>0</v>
      </c>
      <c r="AC235" s="18">
        <v>0</v>
      </c>
      <c r="AD235" s="18">
        <v>0</v>
      </c>
      <c r="AE235" s="18">
        <v>0</v>
      </c>
      <c r="AF235" s="18">
        <v>0</v>
      </c>
      <c r="AG235" s="18">
        <v>1.2</v>
      </c>
      <c r="AH235" s="18">
        <v>1.5</v>
      </c>
      <c r="AI235" s="20">
        <f t="shared" si="781"/>
        <v>2.25</v>
      </c>
      <c r="AJ235" s="18">
        <v>0</v>
      </c>
      <c r="AK235" s="18">
        <v>0</v>
      </c>
      <c r="AL235" s="20">
        <f t="shared" si="782"/>
        <v>0</v>
      </c>
      <c r="AM235" s="18">
        <v>1.64</v>
      </c>
      <c r="AN235" s="18">
        <v>1.5</v>
      </c>
      <c r="AO235" s="18">
        <v>0.15</v>
      </c>
      <c r="AP235" s="18">
        <v>0.22</v>
      </c>
      <c r="AQ235" s="18">
        <v>1.64</v>
      </c>
      <c r="AR235" s="18">
        <v>1.72</v>
      </c>
      <c r="AS235" s="18">
        <v>0.12</v>
      </c>
      <c r="AT235" s="18">
        <v>0.11</v>
      </c>
      <c r="AU235" s="18">
        <v>0</v>
      </c>
      <c r="AV235" s="18">
        <v>1</v>
      </c>
      <c r="AW235" s="18">
        <v>0</v>
      </c>
      <c r="AX235" s="18">
        <v>0</v>
      </c>
      <c r="AY235" s="18">
        <v>0</v>
      </c>
      <c r="AZ235" s="18">
        <v>0</v>
      </c>
      <c r="BA235" s="18">
        <v>0</v>
      </c>
      <c r="BB235" s="18">
        <v>0</v>
      </c>
      <c r="BC235" s="18">
        <v>0</v>
      </c>
      <c r="BD235" s="18">
        <v>0</v>
      </c>
      <c r="BE235" s="18">
        <v>2</v>
      </c>
      <c r="BF235" s="18">
        <v>0</v>
      </c>
      <c r="BG235" s="18">
        <v>0</v>
      </c>
      <c r="BH235" s="18">
        <v>0</v>
      </c>
      <c r="BI235" s="18">
        <v>0</v>
      </c>
      <c r="BJ235" s="18">
        <v>0</v>
      </c>
      <c r="BK235" s="18">
        <v>0</v>
      </c>
      <c r="BL235" s="18">
        <v>0</v>
      </c>
      <c r="BM235" s="18">
        <v>0</v>
      </c>
      <c r="BN235" s="18">
        <v>0</v>
      </c>
      <c r="BO235" s="18">
        <v>0</v>
      </c>
      <c r="BP235" s="18">
        <v>0</v>
      </c>
      <c r="BQ235" s="18">
        <v>0</v>
      </c>
      <c r="BR235" s="18">
        <v>0</v>
      </c>
      <c r="BS235" s="18">
        <v>0</v>
      </c>
      <c r="BT235" s="18">
        <v>0</v>
      </c>
      <c r="BU235" s="18">
        <v>0</v>
      </c>
      <c r="BV235" s="18">
        <v>0</v>
      </c>
      <c r="BW235" s="18">
        <v>0</v>
      </c>
      <c r="BX235" s="18">
        <v>0</v>
      </c>
      <c r="BY235" s="18">
        <v>0</v>
      </c>
      <c r="BZ235" s="18">
        <v>0</v>
      </c>
      <c r="CA235" s="16" t="e">
        <f>_xlfn.IFNA(IF(RIGHT(D235,2)="=G",0,INDEX(#REF!,MATCH(E235,#REF!,0))),0)</f>
        <v>#REF!</v>
      </c>
      <c r="CB235" s="16" t="s">
        <v>776</v>
      </c>
      <c r="CC235" s="18">
        <v>0</v>
      </c>
      <c r="CD235" s="18">
        <v>0</v>
      </c>
      <c r="CE235" s="18">
        <v>1.4</v>
      </c>
      <c r="CF235" s="18">
        <v>0.85</v>
      </c>
      <c r="CG235" s="18">
        <v>0.12</v>
      </c>
      <c r="CH235" s="18">
        <v>2</v>
      </c>
      <c r="CI235" s="16" t="s">
        <v>98</v>
      </c>
      <c r="CJ235" s="18">
        <v>0</v>
      </c>
      <c r="CK235" s="20">
        <f t="shared" si="648"/>
        <v>2.66</v>
      </c>
      <c r="CL235" s="20">
        <f t="shared" si="783"/>
        <v>2.66</v>
      </c>
      <c r="CM235" s="18">
        <v>26.75</v>
      </c>
      <c r="CN235" s="18">
        <v>24.75</v>
      </c>
      <c r="CO235" s="18">
        <v>23.911000000000001</v>
      </c>
      <c r="CP235" s="22">
        <f t="shared" si="649"/>
        <v>24.75</v>
      </c>
      <c r="CQ235" s="22">
        <f t="shared" si="650"/>
        <v>22.09</v>
      </c>
      <c r="CR235" s="22">
        <f t="shared" si="784"/>
        <v>2.66</v>
      </c>
      <c r="CS235" s="22">
        <f t="shared" si="651"/>
        <v>22.19</v>
      </c>
      <c r="CT235" s="22">
        <f t="shared" si="652"/>
        <v>22.39</v>
      </c>
      <c r="CU235" s="18">
        <v>22.39</v>
      </c>
      <c r="CV235" s="22">
        <f t="shared" si="785"/>
        <v>2.1</v>
      </c>
      <c r="CW235" s="22">
        <f t="shared" si="653"/>
        <v>0</v>
      </c>
      <c r="CX235" s="22">
        <f t="shared" si="654"/>
        <v>0</v>
      </c>
      <c r="CY235" s="22">
        <f t="shared" si="655"/>
        <v>24.48</v>
      </c>
      <c r="CZ235" s="22">
        <f t="shared" si="656"/>
        <v>24.63</v>
      </c>
      <c r="DA235" s="18">
        <v>24.75</v>
      </c>
      <c r="DB235" s="20">
        <f t="shared" si="786"/>
        <v>2.66</v>
      </c>
      <c r="DC235" s="20">
        <f t="shared" si="787"/>
        <v>0</v>
      </c>
      <c r="DD235" s="20">
        <f t="shared" si="788"/>
        <v>2.66</v>
      </c>
      <c r="DE235" s="20">
        <f t="shared" si="657"/>
        <v>0.1</v>
      </c>
      <c r="DF235" s="20">
        <f t="shared" si="658"/>
        <v>0.2</v>
      </c>
      <c r="DG235" s="20">
        <f t="shared" si="659"/>
        <v>2.36</v>
      </c>
      <c r="DH235" s="20">
        <f t="shared" si="660"/>
        <v>0</v>
      </c>
      <c r="DI235" s="20">
        <f t="shared" si="661"/>
        <v>0</v>
      </c>
      <c r="DJ235" s="20">
        <f t="shared" si="662"/>
        <v>0</v>
      </c>
      <c r="DK235" s="20">
        <f t="shared" si="789"/>
        <v>2.66</v>
      </c>
      <c r="DL235" s="20">
        <f t="shared" si="790"/>
        <v>0</v>
      </c>
      <c r="DM235" s="20">
        <f t="shared" si="791"/>
        <v>0</v>
      </c>
      <c r="DN235" s="20">
        <f t="shared" si="792"/>
        <v>0</v>
      </c>
      <c r="DO235" s="18">
        <v>2.54</v>
      </c>
      <c r="DP235" s="18">
        <v>0</v>
      </c>
      <c r="DQ235" s="18">
        <v>1</v>
      </c>
      <c r="DR235" s="18">
        <v>1</v>
      </c>
      <c r="DS235" s="25">
        <f t="shared" si="793"/>
        <v>2.54</v>
      </c>
      <c r="DT235" s="25">
        <f t="shared" si="794"/>
        <v>0</v>
      </c>
      <c r="DU235" s="25">
        <f t="shared" si="795"/>
        <v>6.76</v>
      </c>
      <c r="DV235" s="25">
        <f t="shared" si="796"/>
        <v>0</v>
      </c>
      <c r="DW235" s="25">
        <f t="shared" si="797"/>
        <v>6.76</v>
      </c>
      <c r="DX235" s="25">
        <f t="shared" si="798"/>
        <v>13.79</v>
      </c>
      <c r="DY235" s="25">
        <f t="shared" si="799"/>
        <v>0</v>
      </c>
      <c r="DZ235" s="25">
        <f t="shared" si="800"/>
        <v>13.79</v>
      </c>
      <c r="EA235" s="25">
        <f t="shared" si="801"/>
        <v>8.77</v>
      </c>
      <c r="EB235" s="25">
        <f t="shared" si="802"/>
        <v>0</v>
      </c>
      <c r="EC235" s="25">
        <f t="shared" si="803"/>
        <v>8.77</v>
      </c>
      <c r="ED235" s="25">
        <f t="shared" si="804"/>
        <v>5.0199999999999996</v>
      </c>
      <c r="EE235" s="25">
        <f t="shared" si="804"/>
        <v>0</v>
      </c>
      <c r="EF235" s="25">
        <f t="shared" si="805"/>
        <v>5.0199999999999996</v>
      </c>
      <c r="EG235" s="25">
        <f t="shared" si="806"/>
        <v>8.77</v>
      </c>
      <c r="EH235" s="25">
        <f t="shared" si="806"/>
        <v>0</v>
      </c>
      <c r="EI235" s="25">
        <f t="shared" si="807"/>
        <v>8.77</v>
      </c>
      <c r="EJ235" s="18">
        <v>226.46</v>
      </c>
      <c r="EK235" s="18">
        <v>265.16000000000003</v>
      </c>
      <c r="EL235" s="18" t="s">
        <v>1036</v>
      </c>
      <c r="EM235" s="18" t="s">
        <v>1037</v>
      </c>
      <c r="EN235" s="16" t="s">
        <v>774</v>
      </c>
      <c r="EO235" s="16" t="s">
        <v>132</v>
      </c>
      <c r="EP235" s="16" t="e">
        <f>IF(OR(EN235="Cống tròn",EN235="Cống hộp",EN235="Ống nhựa"),INDEX(#REF!,MATCH(E235,#REF!,0)),IF(OR(EN235="Rãnh xây",EN235="Rãnh bê tông"),INDEX(#REF!,MATCH(E235,#REF!,0)),0))</f>
        <v>#REF!</v>
      </c>
      <c r="EQ235" s="18">
        <v>37.500000000000014</v>
      </c>
      <c r="ER235" s="18">
        <v>1</v>
      </c>
      <c r="ES235" s="25">
        <f t="shared" si="808"/>
        <v>37</v>
      </c>
      <c r="ET235" s="1" t="e">
        <f>_xlfn.IFNA(IF(EN235="Cống tròn",INDEX(#REF!,MATCH(E235,#REF!,0)),IF(EN235="Cống hộp",INDEX(#REF!,MATCH(E235,#REF!,0)),EU235&amp;" ,"&amp;EV235)),0)</f>
        <v>#REF!</v>
      </c>
      <c r="EU235" s="16" t="s">
        <v>769</v>
      </c>
      <c r="EV235" s="16" t="s">
        <v>775</v>
      </c>
      <c r="EW235" s="16" t="e">
        <f>_xlfn.IFNA(INDEX(#REF!,MATCH(E235,#REF!,0)),0)</f>
        <v>#REF!</v>
      </c>
      <c r="EX235" s="16"/>
      <c r="EY235" s="18">
        <v>0</v>
      </c>
      <c r="EZ235" s="18">
        <v>0</v>
      </c>
      <c r="FA235" s="18">
        <v>0</v>
      </c>
      <c r="FB235" s="19">
        <v>0</v>
      </c>
      <c r="FC235" s="19">
        <v>0</v>
      </c>
      <c r="FD235" s="25">
        <f t="shared" si="663"/>
        <v>0</v>
      </c>
      <c r="FE235" s="25">
        <f t="shared" si="809"/>
        <v>0</v>
      </c>
      <c r="FF235" s="18">
        <v>0.1</v>
      </c>
      <c r="FG235" s="18">
        <v>2</v>
      </c>
      <c r="FH235" s="18">
        <v>1</v>
      </c>
      <c r="FI235" s="25">
        <f t="shared" si="810"/>
        <v>1.2</v>
      </c>
      <c r="FJ235" s="18">
        <v>0</v>
      </c>
      <c r="FK235" s="18">
        <v>0</v>
      </c>
      <c r="FL235" s="18">
        <v>0.2</v>
      </c>
      <c r="FM235" s="18">
        <v>1.4</v>
      </c>
      <c r="FN235" s="18">
        <v>0</v>
      </c>
      <c r="FO235" s="25">
        <f t="shared" si="811"/>
        <v>1.4</v>
      </c>
      <c r="FP235" s="18">
        <v>1.4999999999999999E-2</v>
      </c>
      <c r="FQ235" s="18">
        <v>1</v>
      </c>
      <c r="FR235" s="25">
        <f t="shared" si="664"/>
        <v>36</v>
      </c>
      <c r="FS235" s="25">
        <f t="shared" si="665"/>
        <v>0.52500000000000002</v>
      </c>
      <c r="FT235" s="25">
        <f t="shared" si="666"/>
        <v>36.524999999999999</v>
      </c>
      <c r="FU235" s="25">
        <f t="shared" si="667"/>
        <v>-0.97500000000001563</v>
      </c>
      <c r="FV235" s="25" t="str">
        <f t="shared" si="812"/>
        <v>Thêm 01</v>
      </c>
      <c r="FW235" s="25">
        <f t="shared" si="813"/>
        <v>0.04</v>
      </c>
      <c r="FX235" s="16"/>
      <c r="FY235" s="16"/>
      <c r="FZ235" s="16"/>
      <c r="GA235" s="16"/>
      <c r="GB235" s="19">
        <v>0</v>
      </c>
      <c r="GC235" s="19">
        <v>0</v>
      </c>
      <c r="GD235" s="19">
        <v>0</v>
      </c>
      <c r="GE235" s="19">
        <v>0</v>
      </c>
      <c r="GF235" s="19">
        <v>0</v>
      </c>
      <c r="GG235" s="19">
        <v>0</v>
      </c>
      <c r="GH235" s="19">
        <v>0</v>
      </c>
      <c r="GI235" s="19">
        <v>0</v>
      </c>
      <c r="GJ235" s="19">
        <v>0</v>
      </c>
      <c r="GK235" s="19">
        <v>0</v>
      </c>
      <c r="GL235" s="25">
        <f t="shared" si="668"/>
        <v>0</v>
      </c>
      <c r="GM235" s="25">
        <f t="shared" si="814"/>
        <v>0</v>
      </c>
      <c r="GN235" s="19">
        <v>0</v>
      </c>
      <c r="GO235" s="19">
        <v>0</v>
      </c>
      <c r="GP235" s="19">
        <v>0</v>
      </c>
      <c r="GQ235" s="19">
        <v>0</v>
      </c>
      <c r="GR235" s="1" t="e">
        <f>_xlfn.IFNA(INDEX(#REF!,MATCH(E235,#REF!,0)),0)</f>
        <v>#REF!</v>
      </c>
      <c r="GS235" s="16"/>
      <c r="GT235" s="18">
        <v>0</v>
      </c>
      <c r="GU235" s="18">
        <v>0</v>
      </c>
      <c r="GV235" s="18">
        <v>0</v>
      </c>
      <c r="GW235" s="18">
        <v>0</v>
      </c>
      <c r="GX235" s="25">
        <f t="shared" si="669"/>
        <v>0</v>
      </c>
      <c r="GY235" s="25">
        <f t="shared" si="670"/>
        <v>0</v>
      </c>
      <c r="GZ235" s="25">
        <f t="shared" si="815"/>
        <v>0</v>
      </c>
      <c r="HA235" s="1" t="e" cm="1">
        <f t="array" ref="HA235">INDEX(#REF!,MATCH(EJ235&amp;EK235&amp;HD235&amp;HE235&amp;HF235,#REF!&amp;#REF!&amp;#REF!&amp;#REF!&amp;#REF!,0))</f>
        <v>#REF!</v>
      </c>
      <c r="HB235" s="16"/>
      <c r="HC235" s="25">
        <f t="shared" si="816"/>
        <v>0</v>
      </c>
      <c r="HD235" s="18">
        <v>0</v>
      </c>
      <c r="HE235" s="18">
        <v>0</v>
      </c>
      <c r="HF235" s="18">
        <v>0</v>
      </c>
      <c r="HG235" s="1" t="e" cm="1">
        <f t="array" ref="HG235">INDEX(#REF!,MATCH(EJ235&amp;EK235&amp;HJ235&amp;HK235&amp;HL235,#REF!&amp;#REF!&amp;#REF!&amp;#REF!&amp;#REF!,0))</f>
        <v>#REF!</v>
      </c>
      <c r="HH235" s="16"/>
      <c r="HI235" s="25">
        <f t="shared" si="817"/>
        <v>0</v>
      </c>
      <c r="HJ235" s="25">
        <f t="shared" si="818"/>
        <v>0</v>
      </c>
      <c r="HK235" s="19">
        <v>0</v>
      </c>
      <c r="HL235" s="19">
        <v>0</v>
      </c>
      <c r="HM235" s="18">
        <v>0.01</v>
      </c>
      <c r="HN235" s="18">
        <v>1</v>
      </c>
      <c r="HO235" s="25">
        <f t="shared" si="819"/>
        <v>0</v>
      </c>
      <c r="HP235" s="25">
        <f t="shared" si="820"/>
        <v>0</v>
      </c>
      <c r="HQ235" s="25">
        <f t="shared" si="821"/>
        <v>0</v>
      </c>
      <c r="HR235" s="25">
        <f t="shared" si="822"/>
        <v>0</v>
      </c>
      <c r="HS235" s="25">
        <f t="shared" si="823"/>
        <v>0</v>
      </c>
      <c r="HT235" s="19">
        <v>0</v>
      </c>
      <c r="HU235" s="19">
        <v>0</v>
      </c>
      <c r="HV235" s="19">
        <v>0</v>
      </c>
      <c r="HW235" s="25">
        <f t="shared" si="824"/>
        <v>0</v>
      </c>
      <c r="HX235" s="19">
        <v>0</v>
      </c>
      <c r="HY235" s="19">
        <v>0</v>
      </c>
      <c r="HZ235" s="18">
        <v>24.75</v>
      </c>
      <c r="IA235" s="20">
        <f>ROUND(IF(EN235="Cống tròn",IF(EN235="Cống tròn",IF(EU235="Không có móng",IQ235-FF235,IF(EU235="Đế",IP235-FN235,IF(OR(EU235="Móng bê tông",EU235="Móng bê tông kết hợp đế"),II235-FJ235,0))),0),IF(EN235="Cống hộp",IF(AND(EN235="Cống hộp",EU235="Không có móng"),IQ235-GF235,IF(AND(EN235="Cống hộp",EU235="Móng bê tông"),IJ235-GB235,0)),IF(OR(EN235="Rãnh xây",EN235="Rãnh bê tông"),IF(OR(EN235="Rãnh xây",EN235="Rãnh bê tông"),IK235-GB235,0),IF(EN235="Ống nhựa",IF(AND(EN235="Ống nhựa",EU235="Không đắp cát"),IQ235-HT235,IF(AND(EN235="Ống nhựa",EU235="Đắp cát"),IH235-HX235,0)),IF(EN235="Rãnh thang",IF(EN235="Rãnh thang",IF(EU235="Móng bê tông",#REF!-#REF!,IQ235),0),0))))),2)</f>
        <v>22.39</v>
      </c>
      <c r="IB235" s="20">
        <f t="shared" si="825"/>
        <v>2.3599999999999994</v>
      </c>
      <c r="IC235" s="20">
        <f t="shared" si="671"/>
        <v>22.39</v>
      </c>
      <c r="ID235" s="20">
        <f t="shared" si="672"/>
        <v>0</v>
      </c>
      <c r="IE235" s="20">
        <f t="shared" si="673"/>
        <v>0</v>
      </c>
      <c r="IF235" s="20">
        <f t="shared" si="674"/>
        <v>0</v>
      </c>
      <c r="IG235" s="20">
        <f>IF(EN235="Rãnh thang",IF(AND(EN235="Rãnh thang",EU235="Móng bê tông"),IQ235-#REF!,0),IF(EN235="Ống nhựa",IF(AND(EN235="Ống nhựa",EU235="Đắp cát"),IQ235-HT235,0),IF(EN235="Cống tròn",IF(EN235="Cống tròn",IF(OR(EU235="Móng bê tông",EU235="Móng bê tông kết hợp đế"),IM235-FL235,0),0),IF(EN235="Cống hộp",IF(AND(EN235="Cống hộp",EU235="Móng bê tông"),IN235-GD235,0),IF(OR(EN235="Rãnh xây",EN235="Rãnh bê tông"),IF(AND(EN235="Rãnh xây",EU235="Móng bê tông"),IO235-GD235,IF(AND(EN235="Rãnh bê tông",EU235="Móng bê tông"),IO235-GD235,0)),0)))))</f>
        <v>22.39</v>
      </c>
      <c r="IH235" s="20">
        <f t="shared" si="675"/>
        <v>0</v>
      </c>
      <c r="II235" s="20">
        <f t="shared" si="676"/>
        <v>22.39</v>
      </c>
      <c r="IJ235" s="20">
        <f t="shared" si="677"/>
        <v>0</v>
      </c>
      <c r="IK235" s="20">
        <f t="shared" si="678"/>
        <v>0</v>
      </c>
      <c r="IL235" s="20">
        <f t="shared" si="679"/>
        <v>22.59</v>
      </c>
      <c r="IM235" s="20">
        <f t="shared" si="680"/>
        <v>22.59</v>
      </c>
      <c r="IN235" s="20">
        <f t="shared" si="681"/>
        <v>0</v>
      </c>
      <c r="IO235" s="20">
        <f t="shared" si="682"/>
        <v>0</v>
      </c>
      <c r="IP235" s="20">
        <f t="shared" si="683"/>
        <v>0</v>
      </c>
      <c r="IQ235" s="18">
        <v>22.69</v>
      </c>
      <c r="IR235" s="25">
        <f t="shared" si="826"/>
        <v>0</v>
      </c>
      <c r="IS235" s="25">
        <f t="shared" si="684"/>
        <v>0</v>
      </c>
      <c r="IT235" s="25">
        <f t="shared" si="685"/>
        <v>0</v>
      </c>
      <c r="IU235" s="25">
        <f>ROUND(IF(EN235="Cống tròn",IF(EN235="Cống tròn",IV235+FF235,0),IF(EN235="Cống hộp",IF(EN235="Cống hộp",IV235+GP235,0),IF(OR(EN235="Rãnh xây",EN235="Rãnh bê tông"),IF(OR(EN235="Rãnh xây",EN235="Rãnh bê tông"),IV235+GP235,0),IF(EN235="ống nhựa",IF(EN235="Ống nhựa",IV235+HT235,0),IF(EN235="Rãnh thang",IF(EN235="Rãnh thang",IQ235+#REF!,0),0))))),2)</f>
        <v>23.76</v>
      </c>
      <c r="IV235" s="18">
        <v>23.66</v>
      </c>
      <c r="IW235" s="25">
        <f t="shared" si="686"/>
        <v>23.76</v>
      </c>
      <c r="IX235" s="25">
        <f t="shared" si="687"/>
        <v>0</v>
      </c>
      <c r="IY235" s="25">
        <f t="shared" si="688"/>
        <v>0</v>
      </c>
      <c r="IZ235" s="25">
        <f t="shared" si="689"/>
        <v>0</v>
      </c>
      <c r="JA235" s="25">
        <f t="shared" si="690"/>
        <v>0</v>
      </c>
      <c r="JB235" s="18">
        <v>23.82</v>
      </c>
      <c r="JC235" s="20">
        <f>ROUND(IF(EN235="Cống tròn",IF(EN235="Cống tròn",IF(EU235="Không có móng",JS235-FF235,IF(EU235="Đế",JR235-FN235,IF(OR(EU235="Móng bê tông",EU235="Móng bê tông kết hợp đế"),JK235-FJ235,0))),0),IF(EN235="Cống hộp",IF(AND(EN235="Cống hộp",EU235="Không có móng"),JS235-GF235,IF(AND(EN235="Cống hộp",EU235="Móng bê tông"),JL235-GB235,0)),IF(OR(EN235="Rãnh xây",EN235="Rãnh bê tông"),IF(OR(EN235="Rãnh xây",EN235="Rãnh bê tông"),JM235-GB235,0),IF(EN235="Ống nhựa",IF(AND(EN235="Ống nhựa",EU235="Không đắp cát"),JS235-HT235,IF(AND(EN235="Ống nhựa",EU235="Đắp cát"),JJ235-HX235,0)),IF(EN235="Rãnh thang",IF(EN235="Rãnh thang",IF(EU235="Móng bê tông",#REF!-#REF!,JS235),0),0))))),2)</f>
        <v>22.36</v>
      </c>
      <c r="JD235" s="20">
        <f t="shared" si="827"/>
        <v>1.4600000000000009</v>
      </c>
      <c r="JE235" s="20">
        <f t="shared" si="691"/>
        <v>22.36</v>
      </c>
      <c r="JF235" s="20">
        <f t="shared" si="692"/>
        <v>0</v>
      </c>
      <c r="JG235" s="20">
        <f t="shared" si="693"/>
        <v>0</v>
      </c>
      <c r="JH235" s="20">
        <f t="shared" si="694"/>
        <v>0</v>
      </c>
      <c r="JI235" s="20">
        <f>IF(EN235="Rãnh thang",IF(AND(EN235="Rãnh thang",EU235="Móng bê tông"),JS235-#REF!,0),IF(EN235="Ống nhựa",IF(AND(EN235="Ống nhựa",EU235="Đắp cát"),JS235-HT235,0),IF(EN235="Cống tròn",IF(EN235="Cống tròn",IF(OR(EU235="Móng bê tông",EU235="Móng bê tông kết hợp đế"),JO235-FL235,0),0),IF(EN235="Cống hộp",IF(AND(EN235="Cống hộp",EU235="Móng bê tông"),JP235-GD235,0),IF(OR(EN235="Rãnh xây",EN235="Rãnh bê tông"),IF(AND(EN235="Rãnh xây",EU235="Móng bê tông"),JQ235-GD235,IF(AND(EN235="Rãnh bê tông",EU235="Móng bê tông"),JQ235-GD235,0)),0)))))</f>
        <v>22.36</v>
      </c>
      <c r="JJ235" s="20">
        <f t="shared" si="695"/>
        <v>0</v>
      </c>
      <c r="JK235" s="20">
        <f t="shared" si="696"/>
        <v>22.36</v>
      </c>
      <c r="JL235" s="20">
        <f t="shared" si="697"/>
        <v>0</v>
      </c>
      <c r="JM235" s="20">
        <f t="shared" si="698"/>
        <v>0</v>
      </c>
      <c r="JN235" s="20">
        <f t="shared" si="699"/>
        <v>22.56</v>
      </c>
      <c r="JO235" s="20">
        <f t="shared" si="700"/>
        <v>22.56</v>
      </c>
      <c r="JP235" s="20">
        <f t="shared" si="701"/>
        <v>0</v>
      </c>
      <c r="JQ235" s="20">
        <f t="shared" si="702"/>
        <v>0</v>
      </c>
      <c r="JR235" s="20">
        <f t="shared" si="703"/>
        <v>0</v>
      </c>
      <c r="JS235" s="26">
        <v>22.66</v>
      </c>
      <c r="JT235" s="25">
        <f t="shared" si="828"/>
        <v>0</v>
      </c>
      <c r="JU235" s="25">
        <f t="shared" si="704"/>
        <v>0</v>
      </c>
      <c r="JV235" s="25">
        <f t="shared" si="705"/>
        <v>0</v>
      </c>
      <c r="JW235" s="25">
        <f>ROUND(IF(EN235="Cống tròn",IF(EN235="Cống tròn",JX235+FF235,0),IF(EN235="Cống hộp",IF(EN235="Cống hộp",JX235+GP235,0),IF(OR(EN235="Rãnh xây",EN235="Rãnh bê tông"),IF(OR(EN235="Rãnh xây",EN235="Rãnh bê tông"),JX235+GP235,0),IF(EN235="ống nhựa",IF(EN235="Ống nhựa",JX235+HT235,0),IF(EN235="Rãnh thang",IF(EN235="Rãnh thang",JS235+#REF!,0),0))))),2)</f>
        <v>23.76</v>
      </c>
      <c r="JX235" s="27">
        <v>23.66</v>
      </c>
      <c r="JY235" s="25">
        <f t="shared" si="706"/>
        <v>23.76</v>
      </c>
      <c r="JZ235" s="25">
        <f t="shared" si="707"/>
        <v>0</v>
      </c>
      <c r="KA235" s="25">
        <f t="shared" si="708"/>
        <v>0</v>
      </c>
      <c r="KB235" s="25">
        <f t="shared" si="709"/>
        <v>0</v>
      </c>
      <c r="KC235" s="25">
        <f t="shared" si="710"/>
        <v>0</v>
      </c>
      <c r="KD235" s="28" t="s">
        <v>98</v>
      </c>
      <c r="KE235" s="27">
        <v>0</v>
      </c>
      <c r="KF235" s="25">
        <f t="shared" si="711"/>
        <v>2.3599999999999994</v>
      </c>
      <c r="KG235" s="25">
        <f t="shared" si="829"/>
        <v>2.3599999999999994</v>
      </c>
      <c r="KH235" s="27">
        <v>0</v>
      </c>
      <c r="KI235" s="25">
        <f t="shared" si="712"/>
        <v>1.4600000000000009</v>
      </c>
      <c r="KJ235" s="25">
        <f t="shared" si="830"/>
        <v>1.4600000000000009</v>
      </c>
      <c r="KK235" s="25">
        <f t="shared" si="713"/>
        <v>0</v>
      </c>
      <c r="KL235" s="25">
        <f t="shared" si="714"/>
        <v>0</v>
      </c>
      <c r="KM235" s="25">
        <f t="shared" si="831"/>
        <v>0</v>
      </c>
      <c r="KN235" s="25">
        <f t="shared" si="715"/>
        <v>0</v>
      </c>
      <c r="KO235" s="25">
        <f t="shared" si="716"/>
        <v>0</v>
      </c>
      <c r="KP235" s="25">
        <f t="shared" si="832"/>
        <v>0</v>
      </c>
      <c r="KQ235" s="25">
        <f t="shared" si="717"/>
        <v>0.2</v>
      </c>
      <c r="KR235" s="25">
        <f t="shared" si="718"/>
        <v>0.2</v>
      </c>
      <c r="KS235" s="25">
        <f t="shared" si="833"/>
        <v>0.2</v>
      </c>
      <c r="KT235" s="25">
        <f t="shared" si="719"/>
        <v>0</v>
      </c>
      <c r="KU235" s="25">
        <f t="shared" si="720"/>
        <v>0</v>
      </c>
      <c r="KV235" s="25">
        <f t="shared" si="834"/>
        <v>0</v>
      </c>
      <c r="KW235" s="25">
        <f t="shared" si="721"/>
        <v>0</v>
      </c>
      <c r="KX235" s="25">
        <f t="shared" si="722"/>
        <v>0</v>
      </c>
      <c r="KY235" s="25">
        <f t="shared" si="835"/>
        <v>0</v>
      </c>
      <c r="KZ235" s="25">
        <f t="shared" si="723"/>
        <v>0</v>
      </c>
      <c r="LA235" s="25">
        <f t="shared" si="724"/>
        <v>0</v>
      </c>
      <c r="LB235" s="25">
        <f t="shared" si="836"/>
        <v>0</v>
      </c>
      <c r="LC235" s="25">
        <f t="shared" si="725"/>
        <v>1.4</v>
      </c>
      <c r="LD235" s="25">
        <f t="shared" si="726"/>
        <v>1.4</v>
      </c>
      <c r="LE235" s="25">
        <f t="shared" si="837"/>
        <v>1.4</v>
      </c>
      <c r="LF235" s="25">
        <f t="shared" si="727"/>
        <v>0</v>
      </c>
      <c r="LG235" s="25">
        <f t="shared" si="728"/>
        <v>0</v>
      </c>
      <c r="LH235" s="25">
        <f t="shared" si="838"/>
        <v>0</v>
      </c>
      <c r="LI235" s="25">
        <f t="shared" si="729"/>
        <v>0</v>
      </c>
      <c r="LJ235" s="25">
        <f t="shared" si="730"/>
        <v>0</v>
      </c>
      <c r="LK235" s="25">
        <f t="shared" si="839"/>
        <v>0</v>
      </c>
      <c r="LL235" s="25">
        <f t="shared" si="731"/>
        <v>0</v>
      </c>
      <c r="LM235" s="25">
        <f t="shared" si="732"/>
        <v>0</v>
      </c>
      <c r="LN235" s="25">
        <f t="shared" si="840"/>
        <v>0</v>
      </c>
      <c r="LO235" s="25">
        <f t="shared" si="733"/>
        <v>0</v>
      </c>
      <c r="LP235" s="25">
        <f t="shared" si="734"/>
        <v>0</v>
      </c>
      <c r="LQ235" s="25">
        <f t="shared" si="841"/>
        <v>0</v>
      </c>
      <c r="LR235" s="25">
        <f t="shared" si="735"/>
        <v>0</v>
      </c>
      <c r="LS235" s="25">
        <f t="shared" si="736"/>
        <v>0</v>
      </c>
      <c r="LT235" s="25">
        <f t="shared" si="842"/>
        <v>0</v>
      </c>
      <c r="LU235" s="25">
        <f t="shared" si="737"/>
        <v>0</v>
      </c>
      <c r="LV235" s="25">
        <f t="shared" si="738"/>
        <v>0</v>
      </c>
      <c r="LW235" s="25">
        <f t="shared" si="843"/>
        <v>0</v>
      </c>
      <c r="LX235" s="25">
        <f t="shared" si="739"/>
        <v>0</v>
      </c>
      <c r="LY235" s="25">
        <f t="shared" si="740"/>
        <v>0</v>
      </c>
      <c r="LZ235" s="25">
        <f t="shared" si="844"/>
        <v>0</v>
      </c>
      <c r="MA235" s="25">
        <f t="shared" si="741"/>
        <v>0</v>
      </c>
      <c r="MB235" s="25">
        <f t="shared" si="742"/>
        <v>0</v>
      </c>
      <c r="MC235" s="25">
        <f t="shared" si="845"/>
        <v>0</v>
      </c>
      <c r="MD235" s="25">
        <f t="shared" si="743"/>
        <v>0</v>
      </c>
      <c r="ME235" s="25">
        <f t="shared" si="744"/>
        <v>0</v>
      </c>
      <c r="MF235" s="25">
        <f t="shared" si="846"/>
        <v>0</v>
      </c>
      <c r="MG235" s="25">
        <f t="shared" si="745"/>
        <v>0</v>
      </c>
      <c r="MH235" s="25">
        <f t="shared" si="746"/>
        <v>0</v>
      </c>
      <c r="MI235" s="25">
        <f t="shared" si="847"/>
        <v>0</v>
      </c>
      <c r="MJ235" s="25">
        <f t="shared" si="747"/>
        <v>0</v>
      </c>
      <c r="MK235" s="25">
        <f t="shared" si="748"/>
        <v>0</v>
      </c>
      <c r="ML235" s="25">
        <f t="shared" si="848"/>
        <v>0</v>
      </c>
      <c r="MM235" s="25">
        <f t="shared" si="749"/>
        <v>0</v>
      </c>
      <c r="MN235" s="25">
        <f t="shared" si="750"/>
        <v>0</v>
      </c>
      <c r="MO235" s="25">
        <f t="shared" si="849"/>
        <v>0</v>
      </c>
      <c r="MP235" s="25">
        <f t="shared" si="751"/>
        <v>0</v>
      </c>
      <c r="MQ235" s="25">
        <f t="shared" si="752"/>
        <v>0</v>
      </c>
      <c r="MR235" s="25">
        <f t="shared" si="850"/>
        <v>0</v>
      </c>
      <c r="MS235" s="29">
        <v>1.4</v>
      </c>
      <c r="MT235" s="29">
        <v>0</v>
      </c>
      <c r="MU235" s="29">
        <v>1</v>
      </c>
      <c r="MV235" s="29">
        <v>1</v>
      </c>
      <c r="MW235" s="25">
        <f t="shared" si="753"/>
        <v>1.4</v>
      </c>
      <c r="MX235" s="25">
        <f t="shared" si="754"/>
        <v>3.3</v>
      </c>
      <c r="MY235" s="25">
        <f t="shared" si="755"/>
        <v>0</v>
      </c>
      <c r="MZ235" s="25">
        <f t="shared" si="756"/>
        <v>0</v>
      </c>
      <c r="NA235" s="25">
        <f t="shared" si="757"/>
        <v>1.4</v>
      </c>
      <c r="NB235" s="25">
        <f t="shared" si="758"/>
        <v>2.04</v>
      </c>
      <c r="NC235" s="25">
        <f t="shared" si="759"/>
        <v>0</v>
      </c>
      <c r="ND235" s="25">
        <f t="shared" si="760"/>
        <v>0</v>
      </c>
      <c r="NE235" s="25">
        <f t="shared" si="851"/>
        <v>1.4</v>
      </c>
      <c r="NF235" s="25">
        <f t="shared" si="851"/>
        <v>2.67</v>
      </c>
      <c r="NG235" s="25">
        <f t="shared" si="851"/>
        <v>0</v>
      </c>
      <c r="NH235" s="25">
        <f t="shared" si="851"/>
        <v>0</v>
      </c>
      <c r="NI235" s="25">
        <f t="shared" si="761"/>
        <v>100.13</v>
      </c>
      <c r="NJ235" s="25">
        <f t="shared" si="762"/>
        <v>0</v>
      </c>
      <c r="NK235" s="25">
        <f t="shared" si="763"/>
        <v>100.13</v>
      </c>
      <c r="NL235" s="25">
        <f t="shared" si="764"/>
        <v>68.2</v>
      </c>
      <c r="NM235" s="25">
        <f t="shared" si="765"/>
        <v>0</v>
      </c>
      <c r="NN235" s="25">
        <f t="shared" si="852"/>
        <v>68.2</v>
      </c>
      <c r="NO235" s="25">
        <f t="shared" si="766"/>
        <v>0</v>
      </c>
      <c r="NP235" s="25">
        <f t="shared" si="767"/>
        <v>0</v>
      </c>
      <c r="NQ235" s="25">
        <f t="shared" si="853"/>
        <v>0</v>
      </c>
      <c r="NR235" s="25">
        <f t="shared" si="768"/>
        <v>0</v>
      </c>
      <c r="NS235" s="25">
        <f t="shared" si="769"/>
        <v>0</v>
      </c>
      <c r="NT235" s="25">
        <f t="shared" si="854"/>
        <v>0</v>
      </c>
      <c r="NU235" s="25">
        <f t="shared" si="770"/>
        <v>0</v>
      </c>
      <c r="NV235" s="25">
        <f t="shared" si="771"/>
        <v>0</v>
      </c>
      <c r="NW235" s="25">
        <f t="shared" si="855"/>
        <v>0</v>
      </c>
      <c r="NX235" s="25">
        <f t="shared" si="856"/>
        <v>68.2</v>
      </c>
      <c r="NY235" s="25">
        <f t="shared" si="856"/>
        <v>0</v>
      </c>
      <c r="NZ235" s="25">
        <f t="shared" si="857"/>
        <v>68.2</v>
      </c>
      <c r="OA235" s="25">
        <f t="shared" si="858"/>
        <v>31.93</v>
      </c>
      <c r="OB235" s="25">
        <f t="shared" si="858"/>
        <v>0</v>
      </c>
      <c r="OC235" s="25">
        <f t="shared" si="859"/>
        <v>31.93</v>
      </c>
      <c r="OD235" s="25">
        <f t="shared" si="860"/>
        <v>68.2</v>
      </c>
      <c r="OE235" s="25">
        <f t="shared" si="860"/>
        <v>0</v>
      </c>
      <c r="OF235" s="25">
        <f t="shared" si="860"/>
        <v>68.2</v>
      </c>
      <c r="OG235" s="25">
        <f t="shared" si="772"/>
        <v>0</v>
      </c>
      <c r="OH235" s="25">
        <f t="shared" si="773"/>
        <v>0</v>
      </c>
      <c r="OI235" s="25">
        <f t="shared" si="774"/>
        <v>0</v>
      </c>
      <c r="OJ235" s="25">
        <f t="shared" si="775"/>
        <v>0</v>
      </c>
      <c r="OK235" s="25">
        <f t="shared" si="776"/>
        <v>0</v>
      </c>
      <c r="OL235" s="25">
        <f t="shared" si="777"/>
        <v>0</v>
      </c>
      <c r="OM235" s="25">
        <f t="shared" si="861"/>
        <v>0</v>
      </c>
      <c r="ON235" s="25">
        <f t="shared" si="861"/>
        <v>0</v>
      </c>
      <c r="OO235" s="25">
        <f t="shared" si="861"/>
        <v>0</v>
      </c>
      <c r="OP235" s="25">
        <f t="shared" si="778"/>
        <v>0</v>
      </c>
      <c r="OQ235" s="25">
        <f t="shared" si="779"/>
        <v>0</v>
      </c>
      <c r="OR235" s="25">
        <f t="shared" si="862"/>
        <v>0</v>
      </c>
      <c r="OS235" s="19">
        <v>537901.59</v>
      </c>
      <c r="OT235" s="19">
        <v>2370899.33</v>
      </c>
    </row>
    <row r="236" spans="1:410" ht="33" customHeight="1" x14ac:dyDescent="0.25">
      <c r="A236" s="18"/>
      <c r="B236" s="18" t="s">
        <v>1023</v>
      </c>
      <c r="C236" s="18">
        <v>265.16000000000003</v>
      </c>
      <c r="D236" s="16" t="e">
        <f>_xlfn.IFNA(INDEX(#REF!,MATCH(E236,#REF!,0)),0)</f>
        <v>#REF!</v>
      </c>
      <c r="E236" s="18" t="s">
        <v>1037</v>
      </c>
      <c r="F236" s="16" t="s">
        <v>765</v>
      </c>
      <c r="G236" s="16" t="s">
        <v>766</v>
      </c>
      <c r="H236" s="16" t="s">
        <v>767</v>
      </c>
      <c r="I236" s="16" t="s">
        <v>768</v>
      </c>
      <c r="J236" s="16" t="s">
        <v>769</v>
      </c>
      <c r="K236" s="16" t="s">
        <v>770</v>
      </c>
      <c r="L236" s="16" t="s">
        <v>771</v>
      </c>
      <c r="M236" s="18">
        <v>1.64</v>
      </c>
      <c r="N236" s="18">
        <v>1.94</v>
      </c>
      <c r="O236" s="18">
        <v>2.04</v>
      </c>
      <c r="P236" s="18">
        <v>2.34</v>
      </c>
      <c r="Q236" s="18">
        <v>0.1</v>
      </c>
      <c r="R236" s="18">
        <v>1.8399999999999999</v>
      </c>
      <c r="S236" s="18">
        <v>2.14</v>
      </c>
      <c r="T236" s="18">
        <v>0.2</v>
      </c>
      <c r="U236" s="18">
        <v>0</v>
      </c>
      <c r="V236" s="18">
        <v>0</v>
      </c>
      <c r="W236" s="18">
        <v>0</v>
      </c>
      <c r="X236" s="18">
        <v>1.64</v>
      </c>
      <c r="Y236" s="18">
        <v>1.9</v>
      </c>
      <c r="Z236" s="20">
        <f t="shared" si="780"/>
        <v>2</v>
      </c>
      <c r="AA236" s="18">
        <v>0.22</v>
      </c>
      <c r="AB236" s="18">
        <v>0</v>
      </c>
      <c r="AC236" s="18">
        <v>0</v>
      </c>
      <c r="AD236" s="18">
        <v>0</v>
      </c>
      <c r="AE236" s="18">
        <v>0</v>
      </c>
      <c r="AF236" s="18">
        <v>0</v>
      </c>
      <c r="AG236" s="18">
        <v>1.2</v>
      </c>
      <c r="AH236" s="18">
        <v>1.5</v>
      </c>
      <c r="AI236" s="20">
        <f t="shared" si="781"/>
        <v>2.15</v>
      </c>
      <c r="AJ236" s="18">
        <v>0</v>
      </c>
      <c r="AK236" s="18">
        <v>0</v>
      </c>
      <c r="AL236" s="20">
        <f t="shared" si="782"/>
        <v>0</v>
      </c>
      <c r="AM236" s="18">
        <v>1.64</v>
      </c>
      <c r="AN236" s="18">
        <v>1.5</v>
      </c>
      <c r="AO236" s="18">
        <v>0.15</v>
      </c>
      <c r="AP236" s="18">
        <v>0.22</v>
      </c>
      <c r="AQ236" s="18">
        <v>1.64</v>
      </c>
      <c r="AR236" s="18">
        <v>1.72</v>
      </c>
      <c r="AS236" s="18">
        <v>0.12</v>
      </c>
      <c r="AT236" s="18">
        <v>0.11</v>
      </c>
      <c r="AU236" s="18">
        <v>0</v>
      </c>
      <c r="AV236" s="18">
        <v>1</v>
      </c>
      <c r="AW236" s="18">
        <v>0</v>
      </c>
      <c r="AX236" s="18">
        <v>0</v>
      </c>
      <c r="AY236" s="18">
        <v>0</v>
      </c>
      <c r="AZ236" s="18">
        <v>0</v>
      </c>
      <c r="BA236" s="18">
        <v>0</v>
      </c>
      <c r="BB236" s="18">
        <v>0</v>
      </c>
      <c r="BC236" s="18">
        <v>0</v>
      </c>
      <c r="BD236" s="18">
        <v>0</v>
      </c>
      <c r="BE236" s="18">
        <v>2</v>
      </c>
      <c r="BF236" s="18">
        <v>0</v>
      </c>
      <c r="BG236" s="18">
        <v>0</v>
      </c>
      <c r="BH236" s="18">
        <v>0</v>
      </c>
      <c r="BI236" s="18">
        <v>0</v>
      </c>
      <c r="BJ236" s="18">
        <v>0</v>
      </c>
      <c r="BK236" s="18">
        <v>0</v>
      </c>
      <c r="BL236" s="18">
        <v>0</v>
      </c>
      <c r="BM236" s="18">
        <v>0</v>
      </c>
      <c r="BN236" s="18">
        <v>0</v>
      </c>
      <c r="BO236" s="18">
        <v>0</v>
      </c>
      <c r="BP236" s="18">
        <v>0</v>
      </c>
      <c r="BQ236" s="18">
        <v>0</v>
      </c>
      <c r="BR236" s="18">
        <v>0</v>
      </c>
      <c r="BS236" s="18">
        <v>0</v>
      </c>
      <c r="BT236" s="18">
        <v>0</v>
      </c>
      <c r="BU236" s="18">
        <v>0</v>
      </c>
      <c r="BV236" s="18">
        <v>0</v>
      </c>
      <c r="BW236" s="18">
        <v>0</v>
      </c>
      <c r="BX236" s="18">
        <v>0</v>
      </c>
      <c r="BY236" s="18">
        <v>0</v>
      </c>
      <c r="BZ236" s="18">
        <v>0</v>
      </c>
      <c r="CA236" s="16" t="e">
        <f>_xlfn.IFNA(IF(RIGHT(D236,2)="=G",0,INDEX(#REF!,MATCH(E236,#REF!,0))),0)</f>
        <v>#REF!</v>
      </c>
      <c r="CB236" s="16" t="s">
        <v>776</v>
      </c>
      <c r="CC236" s="18">
        <v>0</v>
      </c>
      <c r="CD236" s="18">
        <v>0</v>
      </c>
      <c r="CE236" s="18">
        <v>1.4</v>
      </c>
      <c r="CF236" s="18">
        <v>0.85</v>
      </c>
      <c r="CG236" s="18">
        <v>0.12</v>
      </c>
      <c r="CH236" s="18">
        <v>2</v>
      </c>
      <c r="CI236" s="16" t="s">
        <v>98</v>
      </c>
      <c r="CJ236" s="18">
        <v>0</v>
      </c>
      <c r="CK236" s="20">
        <f t="shared" si="648"/>
        <v>1.76</v>
      </c>
      <c r="CL236" s="20">
        <f t="shared" si="783"/>
        <v>1.76</v>
      </c>
      <c r="CM236" s="18">
        <v>20.97</v>
      </c>
      <c r="CN236" s="18">
        <v>24.66</v>
      </c>
      <c r="CO236" s="18">
        <v>23.821000000000002</v>
      </c>
      <c r="CP236" s="22">
        <f t="shared" si="649"/>
        <v>23.82</v>
      </c>
      <c r="CQ236" s="22">
        <f t="shared" si="650"/>
        <v>22.06</v>
      </c>
      <c r="CR236" s="22">
        <f t="shared" si="784"/>
        <v>1.76</v>
      </c>
      <c r="CS236" s="22">
        <f t="shared" si="651"/>
        <v>22.16</v>
      </c>
      <c r="CT236" s="22">
        <f t="shared" si="652"/>
        <v>22.36</v>
      </c>
      <c r="CU236" s="18">
        <v>22.36</v>
      </c>
      <c r="CV236" s="22">
        <f t="shared" si="785"/>
        <v>2</v>
      </c>
      <c r="CW236" s="22">
        <f t="shared" si="653"/>
        <v>0</v>
      </c>
      <c r="CX236" s="22">
        <f t="shared" si="654"/>
        <v>0</v>
      </c>
      <c r="CY236" s="22">
        <f t="shared" si="655"/>
        <v>24.39</v>
      </c>
      <c r="CZ236" s="22">
        <f t="shared" si="656"/>
        <v>24.54</v>
      </c>
      <c r="DA236" s="18">
        <v>24.66</v>
      </c>
      <c r="DB236" s="20">
        <f t="shared" si="786"/>
        <v>2.6</v>
      </c>
      <c r="DC236" s="20">
        <f t="shared" si="787"/>
        <v>0.84</v>
      </c>
      <c r="DD236" s="20">
        <f t="shared" si="788"/>
        <v>1.7600000000000002</v>
      </c>
      <c r="DE236" s="20">
        <f t="shared" si="657"/>
        <v>0.1</v>
      </c>
      <c r="DF236" s="20">
        <f t="shared" si="658"/>
        <v>0.2</v>
      </c>
      <c r="DG236" s="20">
        <f t="shared" si="659"/>
        <v>1.46</v>
      </c>
      <c r="DH236" s="20">
        <f t="shared" si="660"/>
        <v>0</v>
      </c>
      <c r="DI236" s="20">
        <f t="shared" si="661"/>
        <v>0</v>
      </c>
      <c r="DJ236" s="20">
        <f t="shared" si="662"/>
        <v>0</v>
      </c>
      <c r="DK236" s="20">
        <f t="shared" si="789"/>
        <v>1.76</v>
      </c>
      <c r="DL236" s="20">
        <f t="shared" si="790"/>
        <v>0</v>
      </c>
      <c r="DM236" s="20">
        <f t="shared" si="791"/>
        <v>0</v>
      </c>
      <c r="DN236" s="20">
        <f t="shared" si="792"/>
        <v>0</v>
      </c>
      <c r="DO236" s="18">
        <v>2.54</v>
      </c>
      <c r="DP236" s="18">
        <v>0</v>
      </c>
      <c r="DQ236" s="18">
        <v>1</v>
      </c>
      <c r="DR236" s="18">
        <v>1</v>
      </c>
      <c r="DS236" s="25">
        <f t="shared" si="793"/>
        <v>2.54</v>
      </c>
      <c r="DT236" s="25">
        <f t="shared" si="794"/>
        <v>0</v>
      </c>
      <c r="DU236" s="25">
        <f t="shared" si="795"/>
        <v>4.47</v>
      </c>
      <c r="DV236" s="25">
        <f t="shared" si="796"/>
        <v>0</v>
      </c>
      <c r="DW236" s="25">
        <f t="shared" si="797"/>
        <v>4.47</v>
      </c>
      <c r="DX236" s="25">
        <f t="shared" si="798"/>
        <v>9.1199999999999992</v>
      </c>
      <c r="DY236" s="25">
        <f t="shared" si="799"/>
        <v>0</v>
      </c>
      <c r="DZ236" s="25">
        <f t="shared" si="800"/>
        <v>9.1199999999999992</v>
      </c>
      <c r="EA236" s="25">
        <f t="shared" si="801"/>
        <v>5.91</v>
      </c>
      <c r="EB236" s="25">
        <f t="shared" si="802"/>
        <v>0</v>
      </c>
      <c r="EC236" s="25">
        <f t="shared" si="803"/>
        <v>5.91</v>
      </c>
      <c r="ED236" s="25">
        <f t="shared" si="804"/>
        <v>3.21</v>
      </c>
      <c r="EE236" s="25">
        <f t="shared" si="804"/>
        <v>0</v>
      </c>
      <c r="EF236" s="25">
        <f t="shared" si="805"/>
        <v>3.21</v>
      </c>
      <c r="EG236" s="25">
        <f t="shared" si="806"/>
        <v>5.91</v>
      </c>
      <c r="EH236" s="25">
        <f t="shared" si="806"/>
        <v>0</v>
      </c>
      <c r="EI236" s="25">
        <f t="shared" si="807"/>
        <v>5.91</v>
      </c>
      <c r="EJ236" s="18">
        <v>265.16000000000003</v>
      </c>
      <c r="EK236" s="18">
        <v>304.05</v>
      </c>
      <c r="EL236" s="18" t="s">
        <v>1037</v>
      </c>
      <c r="EM236" s="18" t="s">
        <v>1038</v>
      </c>
      <c r="EN236" s="16" t="s">
        <v>774</v>
      </c>
      <c r="EO236" s="16" t="s">
        <v>132</v>
      </c>
      <c r="EP236" s="16" t="e">
        <f>IF(OR(EN236="Cống tròn",EN236="Cống hộp",EN236="Ống nhựa"),INDEX(#REF!,MATCH(E236,#REF!,0)),IF(OR(EN236="Rãnh xây",EN236="Rãnh bê tông"),INDEX(#REF!,MATCH(E236,#REF!,0)),0))</f>
        <v>#REF!</v>
      </c>
      <c r="EQ236" s="18">
        <v>37.539999999999985</v>
      </c>
      <c r="ER236" s="18">
        <v>1</v>
      </c>
      <c r="ES236" s="25">
        <f t="shared" si="808"/>
        <v>37</v>
      </c>
      <c r="ET236" s="1" t="e">
        <f>_xlfn.IFNA(IF(EN236="Cống tròn",INDEX(#REF!,MATCH(E236,#REF!,0)),IF(EN236="Cống hộp",INDEX(#REF!,MATCH(E236,#REF!,0)),EU236&amp;" ,"&amp;EV236)),0)</f>
        <v>#REF!</v>
      </c>
      <c r="EU236" s="16" t="s">
        <v>769</v>
      </c>
      <c r="EV236" s="16" t="s">
        <v>775</v>
      </c>
      <c r="EW236" s="16" t="e">
        <f>_xlfn.IFNA(INDEX(#REF!,MATCH(E236,#REF!,0)),0)</f>
        <v>#REF!</v>
      </c>
      <c r="EX236" s="16"/>
      <c r="EY236" s="18">
        <v>0</v>
      </c>
      <c r="EZ236" s="18">
        <v>0</v>
      </c>
      <c r="FA236" s="18">
        <v>0</v>
      </c>
      <c r="FB236" s="19">
        <v>0</v>
      </c>
      <c r="FC236" s="19">
        <v>0</v>
      </c>
      <c r="FD236" s="25">
        <f t="shared" si="663"/>
        <v>0</v>
      </c>
      <c r="FE236" s="25">
        <f t="shared" si="809"/>
        <v>0</v>
      </c>
      <c r="FF236" s="18">
        <v>0.1</v>
      </c>
      <c r="FG236" s="18">
        <v>2</v>
      </c>
      <c r="FH236" s="18">
        <v>1</v>
      </c>
      <c r="FI236" s="25">
        <f t="shared" si="810"/>
        <v>1.2</v>
      </c>
      <c r="FJ236" s="18">
        <v>0</v>
      </c>
      <c r="FK236" s="18">
        <v>0</v>
      </c>
      <c r="FL236" s="18">
        <v>0.2</v>
      </c>
      <c r="FM236" s="18">
        <v>1.4</v>
      </c>
      <c r="FN236" s="18">
        <v>0</v>
      </c>
      <c r="FO236" s="25">
        <f t="shared" si="811"/>
        <v>1.4</v>
      </c>
      <c r="FP236" s="18">
        <v>1.4999999999999999E-2</v>
      </c>
      <c r="FQ236" s="18">
        <v>1</v>
      </c>
      <c r="FR236" s="25">
        <f t="shared" si="664"/>
        <v>36</v>
      </c>
      <c r="FS236" s="25">
        <f t="shared" si="665"/>
        <v>0.52500000000000002</v>
      </c>
      <c r="FT236" s="25">
        <f t="shared" si="666"/>
        <v>36.524999999999999</v>
      </c>
      <c r="FU236" s="25">
        <f t="shared" si="667"/>
        <v>-1.0149999999999864</v>
      </c>
      <c r="FV236" s="25" t="str">
        <f t="shared" si="812"/>
        <v>Thêm 01</v>
      </c>
      <c r="FW236" s="25">
        <f t="shared" si="813"/>
        <v>0</v>
      </c>
      <c r="FX236" s="16"/>
      <c r="FY236" s="16"/>
      <c r="FZ236" s="16"/>
      <c r="GA236" s="16"/>
      <c r="GB236" s="19">
        <v>0</v>
      </c>
      <c r="GC236" s="19">
        <v>0</v>
      </c>
      <c r="GD236" s="19">
        <v>0</v>
      </c>
      <c r="GE236" s="19">
        <v>0</v>
      </c>
      <c r="GF236" s="19">
        <v>0</v>
      </c>
      <c r="GG236" s="19">
        <v>0</v>
      </c>
      <c r="GH236" s="19">
        <v>0</v>
      </c>
      <c r="GI236" s="19">
        <v>0</v>
      </c>
      <c r="GJ236" s="19">
        <v>0</v>
      </c>
      <c r="GK236" s="19">
        <v>0</v>
      </c>
      <c r="GL236" s="25">
        <f t="shared" si="668"/>
        <v>0</v>
      </c>
      <c r="GM236" s="25">
        <f t="shared" si="814"/>
        <v>0</v>
      </c>
      <c r="GN236" s="19">
        <v>0</v>
      </c>
      <c r="GO236" s="19">
        <v>0</v>
      </c>
      <c r="GP236" s="19">
        <v>0</v>
      </c>
      <c r="GQ236" s="19">
        <v>0</v>
      </c>
      <c r="GR236" s="1" t="e">
        <f>_xlfn.IFNA(INDEX(#REF!,MATCH(E236,#REF!,0)),0)</f>
        <v>#REF!</v>
      </c>
      <c r="GS236" s="16"/>
      <c r="GT236" s="18">
        <v>0</v>
      </c>
      <c r="GU236" s="18">
        <v>0</v>
      </c>
      <c r="GV236" s="18">
        <v>0</v>
      </c>
      <c r="GW236" s="18">
        <v>0</v>
      </c>
      <c r="GX236" s="25">
        <f t="shared" si="669"/>
        <v>0</v>
      </c>
      <c r="GY236" s="25">
        <f t="shared" si="670"/>
        <v>0</v>
      </c>
      <c r="GZ236" s="25">
        <f t="shared" si="815"/>
        <v>0</v>
      </c>
      <c r="HA236" s="1" t="e" cm="1">
        <f t="array" ref="HA236">INDEX(#REF!,MATCH(EJ236&amp;EK236&amp;HD236&amp;HE236&amp;HF236,#REF!&amp;#REF!&amp;#REF!&amp;#REF!&amp;#REF!,0))</f>
        <v>#REF!</v>
      </c>
      <c r="HB236" s="16"/>
      <c r="HC236" s="25">
        <f t="shared" si="816"/>
        <v>0</v>
      </c>
      <c r="HD236" s="18">
        <v>0</v>
      </c>
      <c r="HE236" s="18">
        <v>0</v>
      </c>
      <c r="HF236" s="18">
        <v>0</v>
      </c>
      <c r="HG236" s="1" t="e" cm="1">
        <f t="array" ref="HG236">INDEX(#REF!,MATCH(EJ236&amp;EK236&amp;HJ236&amp;HK236&amp;HL236,#REF!&amp;#REF!&amp;#REF!&amp;#REF!&amp;#REF!,0))</f>
        <v>#REF!</v>
      </c>
      <c r="HH236" s="16"/>
      <c r="HI236" s="25">
        <f t="shared" si="817"/>
        <v>0</v>
      </c>
      <c r="HJ236" s="25">
        <f t="shared" si="818"/>
        <v>0</v>
      </c>
      <c r="HK236" s="19">
        <v>0</v>
      </c>
      <c r="HL236" s="19">
        <v>0</v>
      </c>
      <c r="HM236" s="18">
        <v>0.01</v>
      </c>
      <c r="HN236" s="18">
        <v>1</v>
      </c>
      <c r="HO236" s="25">
        <f t="shared" si="819"/>
        <v>0</v>
      </c>
      <c r="HP236" s="25">
        <f t="shared" si="820"/>
        <v>0</v>
      </c>
      <c r="HQ236" s="25">
        <f t="shared" si="821"/>
        <v>0</v>
      </c>
      <c r="HR236" s="25">
        <f t="shared" si="822"/>
        <v>0</v>
      </c>
      <c r="HS236" s="25">
        <f t="shared" si="823"/>
        <v>0</v>
      </c>
      <c r="HT236" s="19">
        <v>0</v>
      </c>
      <c r="HU236" s="19">
        <v>0</v>
      </c>
      <c r="HV236" s="19">
        <v>0</v>
      </c>
      <c r="HW236" s="25">
        <f t="shared" si="824"/>
        <v>0</v>
      </c>
      <c r="HX236" s="19">
        <v>0</v>
      </c>
      <c r="HY236" s="19">
        <v>0</v>
      </c>
      <c r="HZ236" s="18">
        <v>23.82</v>
      </c>
      <c r="IA236" s="20">
        <f>ROUND(IF(EN236="Cống tròn",IF(EN236="Cống tròn",IF(EU236="Không có móng",IQ236-FF236,IF(EU236="Đế",IP236-FN236,IF(OR(EU236="Móng bê tông",EU236="Móng bê tông kết hợp đế"),II236-FJ236,0))),0),IF(EN236="Cống hộp",IF(AND(EN236="Cống hộp",EU236="Không có móng"),IQ236-GF236,IF(AND(EN236="Cống hộp",EU236="Móng bê tông"),IJ236-GB236,0)),IF(OR(EN236="Rãnh xây",EN236="Rãnh bê tông"),IF(OR(EN236="Rãnh xây",EN236="Rãnh bê tông"),IK236-GB236,0),IF(EN236="Ống nhựa",IF(AND(EN236="Ống nhựa",EU236="Không đắp cát"),IQ236-HT236,IF(AND(EN236="Ống nhựa",EU236="Đắp cát"),IH236-HX236,0)),IF(EN236="Rãnh thang",IF(EN236="Rãnh thang",IF(EU236="Móng bê tông",#REF!-#REF!,IQ236),0),0))))),2)</f>
        <v>22.36</v>
      </c>
      <c r="IB236" s="20">
        <f t="shared" si="825"/>
        <v>1.4600000000000009</v>
      </c>
      <c r="IC236" s="20">
        <f t="shared" si="671"/>
        <v>22.36</v>
      </c>
      <c r="ID236" s="20">
        <f t="shared" si="672"/>
        <v>0</v>
      </c>
      <c r="IE236" s="20">
        <f t="shared" si="673"/>
        <v>0</v>
      </c>
      <c r="IF236" s="20">
        <f t="shared" si="674"/>
        <v>0</v>
      </c>
      <c r="IG236" s="20">
        <f>IF(EN236="Rãnh thang",IF(AND(EN236="Rãnh thang",EU236="Móng bê tông"),IQ236-#REF!,0),IF(EN236="Ống nhựa",IF(AND(EN236="Ống nhựa",EU236="Đắp cát"),IQ236-HT236,0),IF(EN236="Cống tròn",IF(EN236="Cống tròn",IF(OR(EU236="Móng bê tông",EU236="Móng bê tông kết hợp đế"),IM236-FL236,0),0),IF(EN236="Cống hộp",IF(AND(EN236="Cống hộp",EU236="Móng bê tông"),IN236-GD236,0),IF(OR(EN236="Rãnh xây",EN236="Rãnh bê tông"),IF(AND(EN236="Rãnh xây",EU236="Móng bê tông"),IO236-GD236,IF(AND(EN236="Rãnh bê tông",EU236="Móng bê tông"),IO236-GD236,0)),0)))))</f>
        <v>22.36</v>
      </c>
      <c r="IH236" s="20">
        <f t="shared" si="675"/>
        <v>0</v>
      </c>
      <c r="II236" s="20">
        <f t="shared" si="676"/>
        <v>22.36</v>
      </c>
      <c r="IJ236" s="20">
        <f t="shared" si="677"/>
        <v>0</v>
      </c>
      <c r="IK236" s="20">
        <f t="shared" si="678"/>
        <v>0</v>
      </c>
      <c r="IL236" s="20">
        <f t="shared" si="679"/>
        <v>22.56</v>
      </c>
      <c r="IM236" s="20">
        <f t="shared" si="680"/>
        <v>22.56</v>
      </c>
      <c r="IN236" s="20">
        <f t="shared" si="681"/>
        <v>0</v>
      </c>
      <c r="IO236" s="20">
        <f t="shared" si="682"/>
        <v>0</v>
      </c>
      <c r="IP236" s="20">
        <f t="shared" si="683"/>
        <v>0</v>
      </c>
      <c r="IQ236" s="18">
        <v>22.66</v>
      </c>
      <c r="IR236" s="25">
        <f t="shared" si="826"/>
        <v>0</v>
      </c>
      <c r="IS236" s="25">
        <f t="shared" si="684"/>
        <v>0</v>
      </c>
      <c r="IT236" s="25">
        <f t="shared" si="685"/>
        <v>0</v>
      </c>
      <c r="IU236" s="25">
        <f>ROUND(IF(EN236="Cống tròn",IF(EN236="Cống tròn",IV236+FF236,0),IF(EN236="Cống hộp",IF(EN236="Cống hộp",IV236+GP236,0),IF(OR(EN236="Rãnh xây",EN236="Rãnh bê tông"),IF(OR(EN236="Rãnh xây",EN236="Rãnh bê tông"),IV236+GP236,0),IF(EN236="ống nhựa",IF(EN236="Ống nhựa",IV236+HT236,0),IF(EN236="Rãnh thang",IF(EN236="Rãnh thang",IQ236+#REF!,0),0))))),2)</f>
        <v>23.72</v>
      </c>
      <c r="IV236" s="18">
        <v>23.62</v>
      </c>
      <c r="IW236" s="25">
        <f t="shared" si="686"/>
        <v>23.72</v>
      </c>
      <c r="IX236" s="25">
        <f t="shared" si="687"/>
        <v>0</v>
      </c>
      <c r="IY236" s="25">
        <f t="shared" si="688"/>
        <v>0</v>
      </c>
      <c r="IZ236" s="25">
        <f t="shared" si="689"/>
        <v>0</v>
      </c>
      <c r="JA236" s="25">
        <f t="shared" si="690"/>
        <v>0</v>
      </c>
      <c r="JB236" s="18">
        <v>23.73</v>
      </c>
      <c r="JC236" s="20">
        <f>ROUND(IF(EN236="Cống tròn",IF(EN236="Cống tròn",IF(EU236="Không có móng",JS236-FF236,IF(EU236="Đế",JR236-FN236,IF(OR(EU236="Móng bê tông",EU236="Móng bê tông kết hợp đế"),JK236-FJ236,0))),0),IF(EN236="Cống hộp",IF(AND(EN236="Cống hộp",EU236="Không có móng"),JS236-GF236,IF(AND(EN236="Cống hộp",EU236="Móng bê tông"),JL236-GB236,0)),IF(OR(EN236="Rãnh xây",EN236="Rãnh bê tông"),IF(OR(EN236="Rãnh xây",EN236="Rãnh bê tông"),JM236-GB236,0),IF(EN236="Ống nhựa",IF(AND(EN236="Ống nhựa",EU236="Không đắp cát"),JS236-HT236,IF(AND(EN236="Ống nhựa",EU236="Đắp cát"),JJ236-HX236,0)),IF(EN236="Rãnh thang",IF(EN236="Rãnh thang",IF(EU236="Móng bê tông",#REF!-#REF!,JS236),0),0))))),2)</f>
        <v>22.32</v>
      </c>
      <c r="JD236" s="20">
        <f t="shared" si="827"/>
        <v>1.4100000000000001</v>
      </c>
      <c r="JE236" s="20">
        <f t="shared" si="691"/>
        <v>22.32</v>
      </c>
      <c r="JF236" s="20">
        <f t="shared" si="692"/>
        <v>0</v>
      </c>
      <c r="JG236" s="20">
        <f t="shared" si="693"/>
        <v>0</v>
      </c>
      <c r="JH236" s="20">
        <f t="shared" si="694"/>
        <v>0</v>
      </c>
      <c r="JI236" s="20">
        <f>IF(EN236="Rãnh thang",IF(AND(EN236="Rãnh thang",EU236="Móng bê tông"),JS236-#REF!,0),IF(EN236="Ống nhựa",IF(AND(EN236="Ống nhựa",EU236="Đắp cát"),JS236-HT236,0),IF(EN236="Cống tròn",IF(EN236="Cống tròn",IF(OR(EU236="Móng bê tông",EU236="Móng bê tông kết hợp đế"),JO236-FL236,0),0),IF(EN236="Cống hộp",IF(AND(EN236="Cống hộp",EU236="Móng bê tông"),JP236-GD236,0),IF(OR(EN236="Rãnh xây",EN236="Rãnh bê tông"),IF(AND(EN236="Rãnh xây",EU236="Móng bê tông"),JQ236-GD236,IF(AND(EN236="Rãnh bê tông",EU236="Móng bê tông"),JQ236-GD236,0)),0)))))</f>
        <v>22.32</v>
      </c>
      <c r="JJ236" s="20">
        <f t="shared" si="695"/>
        <v>0</v>
      </c>
      <c r="JK236" s="20">
        <f t="shared" si="696"/>
        <v>22.32</v>
      </c>
      <c r="JL236" s="20">
        <f t="shared" si="697"/>
        <v>0</v>
      </c>
      <c r="JM236" s="20">
        <f t="shared" si="698"/>
        <v>0</v>
      </c>
      <c r="JN236" s="20">
        <f t="shared" si="699"/>
        <v>22.52</v>
      </c>
      <c r="JO236" s="20">
        <f t="shared" si="700"/>
        <v>22.52</v>
      </c>
      <c r="JP236" s="20">
        <f t="shared" si="701"/>
        <v>0</v>
      </c>
      <c r="JQ236" s="20">
        <f t="shared" si="702"/>
        <v>0</v>
      </c>
      <c r="JR236" s="20">
        <f t="shared" si="703"/>
        <v>0</v>
      </c>
      <c r="JS236" s="26">
        <v>22.62</v>
      </c>
      <c r="JT236" s="25">
        <f t="shared" si="828"/>
        <v>0</v>
      </c>
      <c r="JU236" s="25">
        <f t="shared" si="704"/>
        <v>0</v>
      </c>
      <c r="JV236" s="25">
        <f t="shared" si="705"/>
        <v>0</v>
      </c>
      <c r="JW236" s="25">
        <f>ROUND(IF(EN236="Cống tròn",IF(EN236="Cống tròn",JX236+FF236,0),IF(EN236="Cống hộp",IF(EN236="Cống hộp",JX236+GP236,0),IF(OR(EN236="Rãnh xây",EN236="Rãnh bê tông"),IF(OR(EN236="Rãnh xây",EN236="Rãnh bê tông"),JX236+GP236,0),IF(EN236="ống nhựa",IF(EN236="Ống nhựa",JX236+HT236,0),IF(EN236="Rãnh thang",IF(EN236="Rãnh thang",JS236+#REF!,0),0))))),2)</f>
        <v>23.72</v>
      </c>
      <c r="JX236" s="27">
        <v>23.62</v>
      </c>
      <c r="JY236" s="25">
        <f t="shared" si="706"/>
        <v>23.72</v>
      </c>
      <c r="JZ236" s="25">
        <f t="shared" si="707"/>
        <v>0</v>
      </c>
      <c r="KA236" s="25">
        <f t="shared" si="708"/>
        <v>0</v>
      </c>
      <c r="KB236" s="25">
        <f t="shared" si="709"/>
        <v>0</v>
      </c>
      <c r="KC236" s="25">
        <f t="shared" si="710"/>
        <v>0</v>
      </c>
      <c r="KD236" s="28" t="s">
        <v>98</v>
      </c>
      <c r="KE236" s="27">
        <v>0</v>
      </c>
      <c r="KF236" s="25">
        <f t="shared" si="711"/>
        <v>1.4600000000000009</v>
      </c>
      <c r="KG236" s="25">
        <f t="shared" si="829"/>
        <v>1.4600000000000009</v>
      </c>
      <c r="KH236" s="27">
        <v>0</v>
      </c>
      <c r="KI236" s="25">
        <f t="shared" si="712"/>
        <v>1.4100000000000001</v>
      </c>
      <c r="KJ236" s="25">
        <f t="shared" si="830"/>
        <v>1.4100000000000001</v>
      </c>
      <c r="KK236" s="25">
        <f t="shared" si="713"/>
        <v>0</v>
      </c>
      <c r="KL236" s="25">
        <f t="shared" si="714"/>
        <v>0</v>
      </c>
      <c r="KM236" s="25">
        <f t="shared" si="831"/>
        <v>0</v>
      </c>
      <c r="KN236" s="25">
        <f t="shared" si="715"/>
        <v>0</v>
      </c>
      <c r="KO236" s="25">
        <f t="shared" si="716"/>
        <v>0</v>
      </c>
      <c r="KP236" s="25">
        <f t="shared" si="832"/>
        <v>0</v>
      </c>
      <c r="KQ236" s="25">
        <f t="shared" si="717"/>
        <v>0.2</v>
      </c>
      <c r="KR236" s="25">
        <f t="shared" si="718"/>
        <v>0.2</v>
      </c>
      <c r="KS236" s="25">
        <f t="shared" si="833"/>
        <v>0.2</v>
      </c>
      <c r="KT236" s="25">
        <f t="shared" si="719"/>
        <v>0</v>
      </c>
      <c r="KU236" s="25">
        <f t="shared" si="720"/>
        <v>0</v>
      </c>
      <c r="KV236" s="25">
        <f t="shared" si="834"/>
        <v>0</v>
      </c>
      <c r="KW236" s="25">
        <f t="shared" si="721"/>
        <v>0</v>
      </c>
      <c r="KX236" s="25">
        <f t="shared" si="722"/>
        <v>0</v>
      </c>
      <c r="KY236" s="25">
        <f t="shared" si="835"/>
        <v>0</v>
      </c>
      <c r="KZ236" s="25">
        <f t="shared" si="723"/>
        <v>0</v>
      </c>
      <c r="LA236" s="25">
        <f t="shared" si="724"/>
        <v>0</v>
      </c>
      <c r="LB236" s="25">
        <f t="shared" si="836"/>
        <v>0</v>
      </c>
      <c r="LC236" s="25">
        <f t="shared" si="725"/>
        <v>1.4</v>
      </c>
      <c r="LD236" s="25">
        <f t="shared" si="726"/>
        <v>1.4</v>
      </c>
      <c r="LE236" s="25">
        <f t="shared" si="837"/>
        <v>1.4</v>
      </c>
      <c r="LF236" s="25">
        <f t="shared" si="727"/>
        <v>0</v>
      </c>
      <c r="LG236" s="25">
        <f t="shared" si="728"/>
        <v>0</v>
      </c>
      <c r="LH236" s="25">
        <f t="shared" si="838"/>
        <v>0</v>
      </c>
      <c r="LI236" s="25">
        <f t="shared" si="729"/>
        <v>0</v>
      </c>
      <c r="LJ236" s="25">
        <f t="shared" si="730"/>
        <v>0</v>
      </c>
      <c r="LK236" s="25">
        <f t="shared" si="839"/>
        <v>0</v>
      </c>
      <c r="LL236" s="25">
        <f t="shared" si="731"/>
        <v>0</v>
      </c>
      <c r="LM236" s="25">
        <f t="shared" si="732"/>
        <v>0</v>
      </c>
      <c r="LN236" s="25">
        <f t="shared" si="840"/>
        <v>0</v>
      </c>
      <c r="LO236" s="25">
        <f t="shared" si="733"/>
        <v>0</v>
      </c>
      <c r="LP236" s="25">
        <f t="shared" si="734"/>
        <v>0</v>
      </c>
      <c r="LQ236" s="25">
        <f t="shared" si="841"/>
        <v>0</v>
      </c>
      <c r="LR236" s="25">
        <f t="shared" si="735"/>
        <v>0</v>
      </c>
      <c r="LS236" s="25">
        <f t="shared" si="736"/>
        <v>0</v>
      </c>
      <c r="LT236" s="25">
        <f t="shared" si="842"/>
        <v>0</v>
      </c>
      <c r="LU236" s="25">
        <f t="shared" si="737"/>
        <v>0</v>
      </c>
      <c r="LV236" s="25">
        <f t="shared" si="738"/>
        <v>0</v>
      </c>
      <c r="LW236" s="25">
        <f t="shared" si="843"/>
        <v>0</v>
      </c>
      <c r="LX236" s="25">
        <f t="shared" si="739"/>
        <v>0</v>
      </c>
      <c r="LY236" s="25">
        <f t="shared" si="740"/>
        <v>0</v>
      </c>
      <c r="LZ236" s="25">
        <f t="shared" si="844"/>
        <v>0</v>
      </c>
      <c r="MA236" s="25">
        <f t="shared" si="741"/>
        <v>0</v>
      </c>
      <c r="MB236" s="25">
        <f t="shared" si="742"/>
        <v>0</v>
      </c>
      <c r="MC236" s="25">
        <f t="shared" si="845"/>
        <v>0</v>
      </c>
      <c r="MD236" s="25">
        <f t="shared" si="743"/>
        <v>0</v>
      </c>
      <c r="ME236" s="25">
        <f t="shared" si="744"/>
        <v>0</v>
      </c>
      <c r="MF236" s="25">
        <f t="shared" si="846"/>
        <v>0</v>
      </c>
      <c r="MG236" s="25">
        <f t="shared" si="745"/>
        <v>0</v>
      </c>
      <c r="MH236" s="25">
        <f t="shared" si="746"/>
        <v>0</v>
      </c>
      <c r="MI236" s="25">
        <f t="shared" si="847"/>
        <v>0</v>
      </c>
      <c r="MJ236" s="25">
        <f t="shared" si="747"/>
        <v>0</v>
      </c>
      <c r="MK236" s="25">
        <f t="shared" si="748"/>
        <v>0</v>
      </c>
      <c r="ML236" s="25">
        <f t="shared" si="848"/>
        <v>0</v>
      </c>
      <c r="MM236" s="25">
        <f t="shared" si="749"/>
        <v>0</v>
      </c>
      <c r="MN236" s="25">
        <f t="shared" si="750"/>
        <v>0</v>
      </c>
      <c r="MO236" s="25">
        <f t="shared" si="849"/>
        <v>0</v>
      </c>
      <c r="MP236" s="25">
        <f t="shared" si="751"/>
        <v>0</v>
      </c>
      <c r="MQ236" s="25">
        <f t="shared" si="752"/>
        <v>0</v>
      </c>
      <c r="MR236" s="25">
        <f t="shared" si="850"/>
        <v>0</v>
      </c>
      <c r="MS236" s="29">
        <v>1.4</v>
      </c>
      <c r="MT236" s="29">
        <v>0</v>
      </c>
      <c r="MU236" s="29">
        <v>1</v>
      </c>
      <c r="MV236" s="29">
        <v>1</v>
      </c>
      <c r="MW236" s="25">
        <f t="shared" si="753"/>
        <v>1.4</v>
      </c>
      <c r="MX236" s="25">
        <f t="shared" si="754"/>
        <v>2.04</v>
      </c>
      <c r="MY236" s="25">
        <f t="shared" si="755"/>
        <v>0</v>
      </c>
      <c r="MZ236" s="25">
        <f t="shared" si="756"/>
        <v>0</v>
      </c>
      <c r="NA236" s="25">
        <f t="shared" si="757"/>
        <v>1.4</v>
      </c>
      <c r="NB236" s="25">
        <f t="shared" si="758"/>
        <v>1.97</v>
      </c>
      <c r="NC236" s="25">
        <f t="shared" si="759"/>
        <v>0</v>
      </c>
      <c r="ND236" s="25">
        <f t="shared" si="760"/>
        <v>0</v>
      </c>
      <c r="NE236" s="25">
        <f t="shared" si="851"/>
        <v>1.4</v>
      </c>
      <c r="NF236" s="25">
        <f t="shared" si="851"/>
        <v>2.0049999999999999</v>
      </c>
      <c r="NG236" s="25">
        <f t="shared" si="851"/>
        <v>0</v>
      </c>
      <c r="NH236" s="25">
        <f t="shared" si="851"/>
        <v>0</v>
      </c>
      <c r="NI236" s="25">
        <f t="shared" si="761"/>
        <v>75.27</v>
      </c>
      <c r="NJ236" s="25">
        <f t="shared" si="762"/>
        <v>0</v>
      </c>
      <c r="NK236" s="25">
        <f t="shared" si="763"/>
        <v>75.27</v>
      </c>
      <c r="NL236" s="25">
        <f t="shared" si="764"/>
        <v>68.27</v>
      </c>
      <c r="NM236" s="25">
        <f t="shared" si="765"/>
        <v>0</v>
      </c>
      <c r="NN236" s="25">
        <f t="shared" si="852"/>
        <v>68.27</v>
      </c>
      <c r="NO236" s="25">
        <f t="shared" si="766"/>
        <v>0</v>
      </c>
      <c r="NP236" s="25">
        <f t="shared" si="767"/>
        <v>0</v>
      </c>
      <c r="NQ236" s="25">
        <f t="shared" si="853"/>
        <v>0</v>
      </c>
      <c r="NR236" s="25">
        <f t="shared" si="768"/>
        <v>0</v>
      </c>
      <c r="NS236" s="25">
        <f t="shared" si="769"/>
        <v>0</v>
      </c>
      <c r="NT236" s="25">
        <f t="shared" si="854"/>
        <v>0</v>
      </c>
      <c r="NU236" s="25">
        <f t="shared" si="770"/>
        <v>0</v>
      </c>
      <c r="NV236" s="25">
        <f t="shared" si="771"/>
        <v>0</v>
      </c>
      <c r="NW236" s="25">
        <f t="shared" si="855"/>
        <v>0</v>
      </c>
      <c r="NX236" s="25">
        <f t="shared" si="856"/>
        <v>68.27</v>
      </c>
      <c r="NY236" s="25">
        <f t="shared" si="856"/>
        <v>0</v>
      </c>
      <c r="NZ236" s="25">
        <f t="shared" si="857"/>
        <v>68.27</v>
      </c>
      <c r="OA236" s="25">
        <f t="shared" si="858"/>
        <v>7</v>
      </c>
      <c r="OB236" s="25">
        <f t="shared" si="858"/>
        <v>0</v>
      </c>
      <c r="OC236" s="25">
        <f t="shared" si="859"/>
        <v>7</v>
      </c>
      <c r="OD236" s="25">
        <f t="shared" si="860"/>
        <v>68.27</v>
      </c>
      <c r="OE236" s="25">
        <f t="shared" si="860"/>
        <v>0</v>
      </c>
      <c r="OF236" s="25">
        <f t="shared" si="860"/>
        <v>68.27</v>
      </c>
      <c r="OG236" s="25">
        <f t="shared" si="772"/>
        <v>0</v>
      </c>
      <c r="OH236" s="25">
        <f t="shared" si="773"/>
        <v>0</v>
      </c>
      <c r="OI236" s="25">
        <f t="shared" si="774"/>
        <v>0</v>
      </c>
      <c r="OJ236" s="25">
        <f t="shared" si="775"/>
        <v>0</v>
      </c>
      <c r="OK236" s="25">
        <f t="shared" si="776"/>
        <v>0</v>
      </c>
      <c r="OL236" s="25">
        <f t="shared" si="777"/>
        <v>0</v>
      </c>
      <c r="OM236" s="25">
        <f t="shared" si="861"/>
        <v>0</v>
      </c>
      <c r="ON236" s="25">
        <f t="shared" si="861"/>
        <v>0</v>
      </c>
      <c r="OO236" s="25">
        <f t="shared" si="861"/>
        <v>0</v>
      </c>
      <c r="OP236" s="25">
        <f t="shared" si="778"/>
        <v>0</v>
      </c>
      <c r="OQ236" s="25">
        <f t="shared" si="779"/>
        <v>0</v>
      </c>
      <c r="OR236" s="25">
        <f t="shared" si="862"/>
        <v>0</v>
      </c>
      <c r="OS236" s="19">
        <v>537901.59</v>
      </c>
      <c r="OT236" s="19">
        <v>2370938.0299999998</v>
      </c>
    </row>
    <row r="237" spans="1:410" ht="33" customHeight="1" x14ac:dyDescent="0.25">
      <c r="A237" s="18"/>
      <c r="B237" s="18" t="s">
        <v>1023</v>
      </c>
      <c r="C237" s="18">
        <v>304.05</v>
      </c>
      <c r="D237" s="16" t="e">
        <f>_xlfn.IFNA(INDEX(#REF!,MATCH(E237,#REF!,0)),0)</f>
        <v>#REF!</v>
      </c>
      <c r="E237" s="18" t="s">
        <v>1038</v>
      </c>
      <c r="F237" s="16" t="s">
        <v>765</v>
      </c>
      <c r="G237" s="16" t="s">
        <v>766</v>
      </c>
      <c r="H237" s="16" t="s">
        <v>767</v>
      </c>
      <c r="I237" s="16" t="s">
        <v>768</v>
      </c>
      <c r="J237" s="16" t="s">
        <v>769</v>
      </c>
      <c r="K237" s="16" t="s">
        <v>770</v>
      </c>
      <c r="L237" s="16" t="s">
        <v>771</v>
      </c>
      <c r="M237" s="18">
        <v>1.94</v>
      </c>
      <c r="N237" s="18">
        <v>1.94</v>
      </c>
      <c r="O237" s="18">
        <v>2.34</v>
      </c>
      <c r="P237" s="18">
        <v>2.34</v>
      </c>
      <c r="Q237" s="18">
        <v>0.1</v>
      </c>
      <c r="R237" s="18">
        <v>2.14</v>
      </c>
      <c r="S237" s="18">
        <v>2.14</v>
      </c>
      <c r="T237" s="18">
        <v>0.2</v>
      </c>
      <c r="U237" s="18">
        <v>0</v>
      </c>
      <c r="V237" s="18">
        <v>0</v>
      </c>
      <c r="W237" s="18">
        <v>0</v>
      </c>
      <c r="X237" s="18">
        <v>1.94</v>
      </c>
      <c r="Y237" s="18">
        <v>1.9</v>
      </c>
      <c r="Z237" s="20">
        <f t="shared" si="780"/>
        <v>2</v>
      </c>
      <c r="AA237" s="18">
        <v>0.22</v>
      </c>
      <c r="AB237" s="18">
        <v>0</v>
      </c>
      <c r="AC237" s="18">
        <v>0</v>
      </c>
      <c r="AD237" s="18">
        <v>0</v>
      </c>
      <c r="AE237" s="18">
        <v>0</v>
      </c>
      <c r="AF237" s="18">
        <v>0</v>
      </c>
      <c r="AG237" s="18">
        <v>1.5</v>
      </c>
      <c r="AH237" s="18">
        <v>1.5</v>
      </c>
      <c r="AI237" s="20">
        <f t="shared" si="781"/>
        <v>2.15</v>
      </c>
      <c r="AJ237" s="18">
        <v>0</v>
      </c>
      <c r="AK237" s="18">
        <v>0</v>
      </c>
      <c r="AL237" s="20">
        <f t="shared" si="782"/>
        <v>0</v>
      </c>
      <c r="AM237" s="18">
        <v>1.94</v>
      </c>
      <c r="AN237" s="18">
        <v>1.5</v>
      </c>
      <c r="AO237" s="18">
        <v>0.15</v>
      </c>
      <c r="AP237" s="18">
        <v>0.22</v>
      </c>
      <c r="AQ237" s="18">
        <v>1.94</v>
      </c>
      <c r="AR237" s="18">
        <v>1.72</v>
      </c>
      <c r="AS237" s="18">
        <v>0.12</v>
      </c>
      <c r="AT237" s="18">
        <v>0.11</v>
      </c>
      <c r="AU237" s="18">
        <v>0</v>
      </c>
      <c r="AV237" s="18">
        <v>1</v>
      </c>
      <c r="AW237" s="18">
        <v>0</v>
      </c>
      <c r="AX237" s="18">
        <v>0</v>
      </c>
      <c r="AY237" s="18">
        <v>0</v>
      </c>
      <c r="AZ237" s="18">
        <v>0</v>
      </c>
      <c r="BA237" s="18">
        <v>0</v>
      </c>
      <c r="BB237" s="18">
        <v>0</v>
      </c>
      <c r="BC237" s="18">
        <v>0</v>
      </c>
      <c r="BD237" s="18">
        <v>0</v>
      </c>
      <c r="BE237" s="18">
        <v>1</v>
      </c>
      <c r="BF237" s="18">
        <v>1</v>
      </c>
      <c r="BG237" s="18">
        <v>0</v>
      </c>
      <c r="BH237" s="18">
        <v>0</v>
      </c>
      <c r="BI237" s="18">
        <v>0</v>
      </c>
      <c r="BJ237" s="18">
        <v>0</v>
      </c>
      <c r="BK237" s="18">
        <v>0</v>
      </c>
      <c r="BL237" s="18">
        <v>0</v>
      </c>
      <c r="BM237" s="18">
        <v>0</v>
      </c>
      <c r="BN237" s="18">
        <v>0</v>
      </c>
      <c r="BO237" s="18">
        <v>0</v>
      </c>
      <c r="BP237" s="18">
        <v>0</v>
      </c>
      <c r="BQ237" s="18">
        <v>0</v>
      </c>
      <c r="BR237" s="18">
        <v>0</v>
      </c>
      <c r="BS237" s="18">
        <v>0</v>
      </c>
      <c r="BT237" s="18">
        <v>0</v>
      </c>
      <c r="BU237" s="18">
        <v>0</v>
      </c>
      <c r="BV237" s="18">
        <v>0</v>
      </c>
      <c r="BW237" s="18">
        <v>0</v>
      </c>
      <c r="BX237" s="18">
        <v>0</v>
      </c>
      <c r="BY237" s="18">
        <v>0</v>
      </c>
      <c r="BZ237" s="18">
        <v>0</v>
      </c>
      <c r="CA237" s="16" t="e">
        <f>_xlfn.IFNA(IF(RIGHT(D237,2)="=G",0,INDEX(#REF!,MATCH(E237,#REF!,0))),0)</f>
        <v>#REF!</v>
      </c>
      <c r="CB237" s="16" t="s">
        <v>776</v>
      </c>
      <c r="CC237" s="18">
        <v>0</v>
      </c>
      <c r="CD237" s="18">
        <v>0</v>
      </c>
      <c r="CE237" s="18">
        <v>1.7</v>
      </c>
      <c r="CF237" s="18">
        <v>0.85</v>
      </c>
      <c r="CG237" s="18">
        <v>0.12</v>
      </c>
      <c r="CH237" s="18">
        <v>2</v>
      </c>
      <c r="CI237" s="16" t="s">
        <v>98</v>
      </c>
      <c r="CJ237" s="18">
        <v>0</v>
      </c>
      <c r="CK237" s="20">
        <f t="shared" si="648"/>
        <v>1.71</v>
      </c>
      <c r="CL237" s="20">
        <f t="shared" si="783"/>
        <v>1.71</v>
      </c>
      <c r="CM237" s="18">
        <v>21.41</v>
      </c>
      <c r="CN237" s="18">
        <v>24.57</v>
      </c>
      <c r="CO237" s="18">
        <v>23.731000000000002</v>
      </c>
      <c r="CP237" s="22">
        <f t="shared" si="649"/>
        <v>23.73</v>
      </c>
      <c r="CQ237" s="22">
        <f t="shared" si="650"/>
        <v>22.02</v>
      </c>
      <c r="CR237" s="22">
        <f t="shared" si="784"/>
        <v>1.71</v>
      </c>
      <c r="CS237" s="22">
        <f t="shared" si="651"/>
        <v>22.12</v>
      </c>
      <c r="CT237" s="22">
        <f t="shared" si="652"/>
        <v>22.32</v>
      </c>
      <c r="CU237" s="18">
        <v>22.32</v>
      </c>
      <c r="CV237" s="22">
        <f t="shared" si="785"/>
        <v>2</v>
      </c>
      <c r="CW237" s="22">
        <f t="shared" si="653"/>
        <v>0</v>
      </c>
      <c r="CX237" s="22">
        <f t="shared" si="654"/>
        <v>0</v>
      </c>
      <c r="CY237" s="22">
        <f t="shared" si="655"/>
        <v>24.3</v>
      </c>
      <c r="CZ237" s="22">
        <f t="shared" si="656"/>
        <v>24.45</v>
      </c>
      <c r="DA237" s="18">
        <v>24.57</v>
      </c>
      <c r="DB237" s="20">
        <f t="shared" si="786"/>
        <v>2.5499999999999998</v>
      </c>
      <c r="DC237" s="20">
        <f t="shared" si="787"/>
        <v>0.84</v>
      </c>
      <c r="DD237" s="20">
        <f t="shared" si="788"/>
        <v>1.71</v>
      </c>
      <c r="DE237" s="20">
        <f t="shared" si="657"/>
        <v>0.1</v>
      </c>
      <c r="DF237" s="20">
        <f t="shared" si="658"/>
        <v>0.2</v>
      </c>
      <c r="DG237" s="20">
        <f t="shared" si="659"/>
        <v>1.41</v>
      </c>
      <c r="DH237" s="20">
        <f t="shared" si="660"/>
        <v>0</v>
      </c>
      <c r="DI237" s="20">
        <f t="shared" si="661"/>
        <v>0</v>
      </c>
      <c r="DJ237" s="20">
        <f t="shared" si="662"/>
        <v>0</v>
      </c>
      <c r="DK237" s="20">
        <f t="shared" si="789"/>
        <v>1.71</v>
      </c>
      <c r="DL237" s="20">
        <f t="shared" si="790"/>
        <v>0</v>
      </c>
      <c r="DM237" s="20">
        <f t="shared" si="791"/>
        <v>0</v>
      </c>
      <c r="DN237" s="20">
        <f t="shared" si="792"/>
        <v>0</v>
      </c>
      <c r="DO237" s="18">
        <v>2.54</v>
      </c>
      <c r="DP237" s="18">
        <v>0</v>
      </c>
      <c r="DQ237" s="18">
        <v>1</v>
      </c>
      <c r="DR237" s="18">
        <v>1</v>
      </c>
      <c r="DS237" s="25">
        <f t="shared" si="793"/>
        <v>2.54</v>
      </c>
      <c r="DT237" s="25">
        <f t="shared" si="794"/>
        <v>0</v>
      </c>
      <c r="DU237" s="25">
        <f t="shared" si="795"/>
        <v>4.34</v>
      </c>
      <c r="DV237" s="25">
        <f t="shared" si="796"/>
        <v>0</v>
      </c>
      <c r="DW237" s="25">
        <f t="shared" si="797"/>
        <v>4.34</v>
      </c>
      <c r="DX237" s="25">
        <f t="shared" si="798"/>
        <v>10.16</v>
      </c>
      <c r="DY237" s="25">
        <f t="shared" si="799"/>
        <v>0</v>
      </c>
      <c r="DZ237" s="25">
        <f t="shared" si="800"/>
        <v>10.16</v>
      </c>
      <c r="EA237" s="25">
        <f t="shared" si="801"/>
        <v>6.77</v>
      </c>
      <c r="EB237" s="25">
        <f t="shared" si="802"/>
        <v>0</v>
      </c>
      <c r="EC237" s="25">
        <f t="shared" si="803"/>
        <v>6.77</v>
      </c>
      <c r="ED237" s="25">
        <f t="shared" si="804"/>
        <v>3.39</v>
      </c>
      <c r="EE237" s="25">
        <f t="shared" si="804"/>
        <v>0</v>
      </c>
      <c r="EF237" s="25">
        <f t="shared" si="805"/>
        <v>3.39</v>
      </c>
      <c r="EG237" s="25">
        <f t="shared" si="806"/>
        <v>6.77</v>
      </c>
      <c r="EH237" s="25">
        <f t="shared" si="806"/>
        <v>0</v>
      </c>
      <c r="EI237" s="25">
        <f t="shared" si="807"/>
        <v>6.77</v>
      </c>
      <c r="EJ237" s="18">
        <v>304.05</v>
      </c>
      <c r="EK237" s="18">
        <v>314.86</v>
      </c>
      <c r="EL237" s="18" t="s">
        <v>1038</v>
      </c>
      <c r="EM237" s="18" t="s">
        <v>1039</v>
      </c>
      <c r="EN237" s="16" t="s">
        <v>774</v>
      </c>
      <c r="EO237" s="16" t="s">
        <v>132</v>
      </c>
      <c r="EP237" s="16" t="e">
        <f>IF(OR(EN237="Cống tròn",EN237="Cống hộp",EN237="Ống nhựa"),INDEX(#REF!,MATCH(E237,#REF!,0)),IF(OR(EN237="Rãnh xây",EN237="Rãnh bê tông"),INDEX(#REF!,MATCH(E237,#REF!,0)),0))</f>
        <v>#REF!</v>
      </c>
      <c r="EQ237" s="18">
        <v>10.199999999999999</v>
      </c>
      <c r="ER237" s="18">
        <v>1</v>
      </c>
      <c r="ES237" s="25">
        <f t="shared" si="808"/>
        <v>10</v>
      </c>
      <c r="ET237" s="1" t="e">
        <f>_xlfn.IFNA(IF(EN237="Cống tròn",INDEX(#REF!,MATCH(E237,#REF!,0)),IF(EN237="Cống hộp",INDEX(#REF!,MATCH(E237,#REF!,0)),EU237&amp;" ,"&amp;EV237)),0)</f>
        <v>#REF!</v>
      </c>
      <c r="EU237" s="16" t="s">
        <v>769</v>
      </c>
      <c r="EV237" s="16" t="s">
        <v>775</v>
      </c>
      <c r="EW237" s="16" t="e">
        <f>_xlfn.IFNA(INDEX(#REF!,MATCH(E237,#REF!,0)),0)</f>
        <v>#REF!</v>
      </c>
      <c r="EX237" s="16"/>
      <c r="EY237" s="18">
        <v>0</v>
      </c>
      <c r="EZ237" s="18">
        <v>0</v>
      </c>
      <c r="FA237" s="18">
        <v>0</v>
      </c>
      <c r="FB237" s="19">
        <v>0</v>
      </c>
      <c r="FC237" s="19">
        <v>0</v>
      </c>
      <c r="FD237" s="25">
        <f t="shared" si="663"/>
        <v>0</v>
      </c>
      <c r="FE237" s="25">
        <f t="shared" si="809"/>
        <v>0</v>
      </c>
      <c r="FF237" s="18">
        <v>0.1</v>
      </c>
      <c r="FG237" s="18">
        <v>2</v>
      </c>
      <c r="FH237" s="18">
        <v>1</v>
      </c>
      <c r="FI237" s="25">
        <f t="shared" si="810"/>
        <v>1.2</v>
      </c>
      <c r="FJ237" s="18">
        <v>0</v>
      </c>
      <c r="FK237" s="18">
        <v>0</v>
      </c>
      <c r="FL237" s="18">
        <v>0.2</v>
      </c>
      <c r="FM237" s="18">
        <v>1.4</v>
      </c>
      <c r="FN237" s="18">
        <v>0</v>
      </c>
      <c r="FO237" s="25">
        <f t="shared" si="811"/>
        <v>1.4</v>
      </c>
      <c r="FP237" s="18">
        <v>1.4999999999999999E-2</v>
      </c>
      <c r="FQ237" s="18">
        <v>1</v>
      </c>
      <c r="FR237" s="25">
        <f t="shared" si="664"/>
        <v>10</v>
      </c>
      <c r="FS237" s="25">
        <f t="shared" si="665"/>
        <v>0.13500000000000001</v>
      </c>
      <c r="FT237" s="25">
        <f t="shared" si="666"/>
        <v>10.135</v>
      </c>
      <c r="FU237" s="25">
        <f t="shared" si="667"/>
        <v>-6.4999999999999503E-2</v>
      </c>
      <c r="FV237" s="25" t="str">
        <f t="shared" si="812"/>
        <v>Đủ</v>
      </c>
      <c r="FW237" s="25">
        <f t="shared" si="813"/>
        <v>-0.06</v>
      </c>
      <c r="FX237" s="16"/>
      <c r="FY237" s="16"/>
      <c r="FZ237" s="16"/>
      <c r="GA237" s="16"/>
      <c r="GB237" s="19">
        <v>0</v>
      </c>
      <c r="GC237" s="19">
        <v>0</v>
      </c>
      <c r="GD237" s="19">
        <v>0</v>
      </c>
      <c r="GE237" s="19">
        <v>0</v>
      </c>
      <c r="GF237" s="19">
        <v>0</v>
      </c>
      <c r="GG237" s="19">
        <v>0</v>
      </c>
      <c r="GH237" s="19">
        <v>0</v>
      </c>
      <c r="GI237" s="19">
        <v>0</v>
      </c>
      <c r="GJ237" s="19">
        <v>0</v>
      </c>
      <c r="GK237" s="19">
        <v>0</v>
      </c>
      <c r="GL237" s="25">
        <f t="shared" si="668"/>
        <v>0</v>
      </c>
      <c r="GM237" s="25">
        <f t="shared" si="814"/>
        <v>0</v>
      </c>
      <c r="GN237" s="19">
        <v>0</v>
      </c>
      <c r="GO237" s="19">
        <v>0</v>
      </c>
      <c r="GP237" s="19">
        <v>0</v>
      </c>
      <c r="GQ237" s="19">
        <v>0</v>
      </c>
      <c r="GR237" s="1" t="e">
        <f>_xlfn.IFNA(INDEX(#REF!,MATCH(E237,#REF!,0)),0)</f>
        <v>#REF!</v>
      </c>
      <c r="GS237" s="16"/>
      <c r="GT237" s="18">
        <v>0</v>
      </c>
      <c r="GU237" s="18">
        <v>0</v>
      </c>
      <c r="GV237" s="18">
        <v>0</v>
      </c>
      <c r="GW237" s="18">
        <v>0</v>
      </c>
      <c r="GX237" s="25">
        <f t="shared" si="669"/>
        <v>0</v>
      </c>
      <c r="GY237" s="25">
        <f t="shared" si="670"/>
        <v>0</v>
      </c>
      <c r="GZ237" s="25">
        <f t="shared" si="815"/>
        <v>0</v>
      </c>
      <c r="HA237" s="1" t="e" cm="1">
        <f t="array" ref="HA237">INDEX(#REF!,MATCH(EJ237&amp;EK237&amp;HD237&amp;HE237&amp;HF237,#REF!&amp;#REF!&amp;#REF!&amp;#REF!&amp;#REF!,0))</f>
        <v>#REF!</v>
      </c>
      <c r="HB237" s="16"/>
      <c r="HC237" s="25">
        <f t="shared" si="816"/>
        <v>0</v>
      </c>
      <c r="HD237" s="18">
        <v>0</v>
      </c>
      <c r="HE237" s="18">
        <v>0</v>
      </c>
      <c r="HF237" s="18">
        <v>0</v>
      </c>
      <c r="HG237" s="1" t="e" cm="1">
        <f t="array" ref="HG237">INDEX(#REF!,MATCH(EJ237&amp;EK237&amp;HJ237&amp;HK237&amp;HL237,#REF!&amp;#REF!&amp;#REF!&amp;#REF!&amp;#REF!,0))</f>
        <v>#REF!</v>
      </c>
      <c r="HH237" s="16"/>
      <c r="HI237" s="25">
        <f t="shared" si="817"/>
        <v>0</v>
      </c>
      <c r="HJ237" s="25">
        <f t="shared" si="818"/>
        <v>0</v>
      </c>
      <c r="HK237" s="19">
        <v>0</v>
      </c>
      <c r="HL237" s="19">
        <v>0</v>
      </c>
      <c r="HM237" s="18">
        <v>0.01</v>
      </c>
      <c r="HN237" s="18">
        <v>1</v>
      </c>
      <c r="HO237" s="25">
        <f t="shared" si="819"/>
        <v>0</v>
      </c>
      <c r="HP237" s="25">
        <f t="shared" si="820"/>
        <v>0</v>
      </c>
      <c r="HQ237" s="25">
        <f t="shared" si="821"/>
        <v>0</v>
      </c>
      <c r="HR237" s="25">
        <f t="shared" si="822"/>
        <v>0</v>
      </c>
      <c r="HS237" s="25">
        <f t="shared" si="823"/>
        <v>0</v>
      </c>
      <c r="HT237" s="19">
        <v>0</v>
      </c>
      <c r="HU237" s="19">
        <v>0</v>
      </c>
      <c r="HV237" s="19">
        <v>0</v>
      </c>
      <c r="HW237" s="25">
        <f t="shared" si="824"/>
        <v>0</v>
      </c>
      <c r="HX237" s="19">
        <v>0</v>
      </c>
      <c r="HY237" s="19">
        <v>0</v>
      </c>
      <c r="HZ237" s="18">
        <v>23.73</v>
      </c>
      <c r="IA237" s="20">
        <f>ROUND(IF(EN237="Cống tròn",IF(EN237="Cống tròn",IF(EU237="Không có móng",IQ237-FF237,IF(EU237="Đế",IP237-FN237,IF(OR(EU237="Móng bê tông",EU237="Móng bê tông kết hợp đế"),II237-FJ237,0))),0),IF(EN237="Cống hộp",IF(AND(EN237="Cống hộp",EU237="Không có móng"),IQ237-GF237,IF(AND(EN237="Cống hộp",EU237="Móng bê tông"),IJ237-GB237,0)),IF(OR(EN237="Rãnh xây",EN237="Rãnh bê tông"),IF(OR(EN237="Rãnh xây",EN237="Rãnh bê tông"),IK237-GB237,0),IF(EN237="Ống nhựa",IF(AND(EN237="Ống nhựa",EU237="Không đắp cát"),IQ237-HT237,IF(AND(EN237="Ống nhựa",EU237="Đắp cát"),IH237-HX237,0)),IF(EN237="Rãnh thang",IF(EN237="Rãnh thang",IF(EU237="Móng bê tông",#REF!-#REF!,IQ237),0),0))))),2)</f>
        <v>22.32</v>
      </c>
      <c r="IB237" s="20">
        <f t="shared" si="825"/>
        <v>1.4100000000000001</v>
      </c>
      <c r="IC237" s="20">
        <f t="shared" si="671"/>
        <v>22.32</v>
      </c>
      <c r="ID237" s="20">
        <f t="shared" si="672"/>
        <v>0</v>
      </c>
      <c r="IE237" s="20">
        <f t="shared" si="673"/>
        <v>0</v>
      </c>
      <c r="IF237" s="20">
        <f t="shared" si="674"/>
        <v>0</v>
      </c>
      <c r="IG237" s="20">
        <f>IF(EN237="Rãnh thang",IF(AND(EN237="Rãnh thang",EU237="Móng bê tông"),IQ237-#REF!,0),IF(EN237="Ống nhựa",IF(AND(EN237="Ống nhựa",EU237="Đắp cát"),IQ237-HT237,0),IF(EN237="Cống tròn",IF(EN237="Cống tròn",IF(OR(EU237="Móng bê tông",EU237="Móng bê tông kết hợp đế"),IM237-FL237,0),0),IF(EN237="Cống hộp",IF(AND(EN237="Cống hộp",EU237="Móng bê tông"),IN237-GD237,0),IF(OR(EN237="Rãnh xây",EN237="Rãnh bê tông"),IF(AND(EN237="Rãnh xây",EU237="Móng bê tông"),IO237-GD237,IF(AND(EN237="Rãnh bê tông",EU237="Móng bê tông"),IO237-GD237,0)),0)))))</f>
        <v>22.32</v>
      </c>
      <c r="IH237" s="20">
        <f t="shared" si="675"/>
        <v>0</v>
      </c>
      <c r="II237" s="20">
        <f t="shared" si="676"/>
        <v>22.32</v>
      </c>
      <c r="IJ237" s="20">
        <f t="shared" si="677"/>
        <v>0</v>
      </c>
      <c r="IK237" s="20">
        <f t="shared" si="678"/>
        <v>0</v>
      </c>
      <c r="IL237" s="20">
        <f t="shared" si="679"/>
        <v>22.52</v>
      </c>
      <c r="IM237" s="20">
        <f t="shared" si="680"/>
        <v>22.52</v>
      </c>
      <c r="IN237" s="20">
        <f t="shared" si="681"/>
        <v>0</v>
      </c>
      <c r="IO237" s="20">
        <f t="shared" si="682"/>
        <v>0</v>
      </c>
      <c r="IP237" s="20">
        <f t="shared" si="683"/>
        <v>0</v>
      </c>
      <c r="IQ237" s="18">
        <v>22.62</v>
      </c>
      <c r="IR237" s="25">
        <f t="shared" si="826"/>
        <v>0</v>
      </c>
      <c r="IS237" s="25">
        <f t="shared" si="684"/>
        <v>0</v>
      </c>
      <c r="IT237" s="25">
        <f t="shared" si="685"/>
        <v>0</v>
      </c>
      <c r="IU237" s="25">
        <f>ROUND(IF(EN237="Cống tròn",IF(EN237="Cống tròn",IV237+FF237,0),IF(EN237="Cống hộp",IF(EN237="Cống hộp",IV237+GP237,0),IF(OR(EN237="Rãnh xây",EN237="Rãnh bê tông"),IF(OR(EN237="Rãnh xây",EN237="Rãnh bê tông"),IV237+GP237,0),IF(EN237="ống nhựa",IF(EN237="Ống nhựa",IV237+HT237,0),IF(EN237="Rãnh thang",IF(EN237="Rãnh thang",IQ237+#REF!,0),0))))),2)</f>
        <v>23.7</v>
      </c>
      <c r="IV237" s="18">
        <v>23.6</v>
      </c>
      <c r="IW237" s="25">
        <f t="shared" si="686"/>
        <v>23.7</v>
      </c>
      <c r="IX237" s="25">
        <f t="shared" si="687"/>
        <v>0</v>
      </c>
      <c r="IY237" s="25">
        <f t="shared" si="688"/>
        <v>0</v>
      </c>
      <c r="IZ237" s="25">
        <f t="shared" si="689"/>
        <v>0</v>
      </c>
      <c r="JA237" s="25">
        <f t="shared" si="690"/>
        <v>0</v>
      </c>
      <c r="JB237" s="18">
        <v>23.81</v>
      </c>
      <c r="JC237" s="20">
        <f>ROUND(IF(EN237="Cống tròn",IF(EN237="Cống tròn",IF(EU237="Không có móng",JS237-FF237,IF(EU237="Đế",JR237-FN237,IF(OR(EU237="Móng bê tông",EU237="Móng bê tông kết hợp đế"),JK237-FJ237,0))),0),IF(EN237="Cống hộp",IF(AND(EN237="Cống hộp",EU237="Không có móng"),JS237-GF237,IF(AND(EN237="Cống hộp",EU237="Móng bê tông"),JL237-GB237,0)),IF(OR(EN237="Rãnh xây",EN237="Rãnh bê tông"),IF(OR(EN237="Rãnh xây",EN237="Rãnh bê tông"),JM237-GB237,0),IF(EN237="Ống nhựa",IF(AND(EN237="Ống nhựa",EU237="Không đắp cát"),JS237-HT237,IF(AND(EN237="Ống nhựa",EU237="Đắp cát"),JJ237-HX237,0)),IF(EN237="Rãnh thang",IF(EN237="Rãnh thang",IF(EU237="Móng bê tông",#REF!-#REF!,JS237),0),0))))),2)</f>
        <v>22.3</v>
      </c>
      <c r="JD237" s="20">
        <f t="shared" si="827"/>
        <v>1.509999999999998</v>
      </c>
      <c r="JE237" s="20">
        <f t="shared" si="691"/>
        <v>22.3</v>
      </c>
      <c r="JF237" s="20">
        <f t="shared" si="692"/>
        <v>0</v>
      </c>
      <c r="JG237" s="20">
        <f t="shared" si="693"/>
        <v>0</v>
      </c>
      <c r="JH237" s="20">
        <f t="shared" si="694"/>
        <v>0</v>
      </c>
      <c r="JI237" s="20">
        <f>IF(EN237="Rãnh thang",IF(AND(EN237="Rãnh thang",EU237="Móng bê tông"),JS237-#REF!,0),IF(EN237="Ống nhựa",IF(AND(EN237="Ống nhựa",EU237="Đắp cát"),JS237-HT237,0),IF(EN237="Cống tròn",IF(EN237="Cống tròn",IF(OR(EU237="Móng bê tông",EU237="Móng bê tông kết hợp đế"),JO237-FL237,0),0),IF(EN237="Cống hộp",IF(AND(EN237="Cống hộp",EU237="Móng bê tông"),JP237-GD237,0),IF(OR(EN237="Rãnh xây",EN237="Rãnh bê tông"),IF(AND(EN237="Rãnh xây",EU237="Móng bê tông"),JQ237-GD237,IF(AND(EN237="Rãnh bê tông",EU237="Móng bê tông"),JQ237-GD237,0)),0)))))</f>
        <v>22.3</v>
      </c>
      <c r="JJ237" s="20">
        <f t="shared" si="695"/>
        <v>0</v>
      </c>
      <c r="JK237" s="20">
        <f t="shared" si="696"/>
        <v>22.3</v>
      </c>
      <c r="JL237" s="20">
        <f t="shared" si="697"/>
        <v>0</v>
      </c>
      <c r="JM237" s="20">
        <f t="shared" si="698"/>
        <v>0</v>
      </c>
      <c r="JN237" s="20">
        <f t="shared" si="699"/>
        <v>22.5</v>
      </c>
      <c r="JO237" s="20">
        <f t="shared" si="700"/>
        <v>22.5</v>
      </c>
      <c r="JP237" s="20">
        <f t="shared" si="701"/>
        <v>0</v>
      </c>
      <c r="JQ237" s="20">
        <f t="shared" si="702"/>
        <v>0</v>
      </c>
      <c r="JR237" s="20">
        <f t="shared" si="703"/>
        <v>0</v>
      </c>
      <c r="JS237" s="26">
        <v>22.6</v>
      </c>
      <c r="JT237" s="25">
        <f t="shared" si="828"/>
        <v>0</v>
      </c>
      <c r="JU237" s="25">
        <f t="shared" si="704"/>
        <v>0</v>
      </c>
      <c r="JV237" s="25">
        <f t="shared" si="705"/>
        <v>0</v>
      </c>
      <c r="JW237" s="25">
        <f>ROUND(IF(EN237="Cống tròn",IF(EN237="Cống tròn",JX237+FF237,0),IF(EN237="Cống hộp",IF(EN237="Cống hộp",JX237+GP237,0),IF(OR(EN237="Rãnh xây",EN237="Rãnh bê tông"),IF(OR(EN237="Rãnh xây",EN237="Rãnh bê tông"),JX237+GP237,0),IF(EN237="ống nhựa",IF(EN237="Ống nhựa",JX237+HT237,0),IF(EN237="Rãnh thang",IF(EN237="Rãnh thang",JS237+#REF!,0),0))))),2)</f>
        <v>23.7</v>
      </c>
      <c r="JX237" s="27">
        <v>23.6</v>
      </c>
      <c r="JY237" s="25">
        <f t="shared" si="706"/>
        <v>23.7</v>
      </c>
      <c r="JZ237" s="25">
        <f t="shared" si="707"/>
        <v>0</v>
      </c>
      <c r="KA237" s="25">
        <f t="shared" si="708"/>
        <v>0</v>
      </c>
      <c r="KB237" s="25">
        <f t="shared" si="709"/>
        <v>0</v>
      </c>
      <c r="KC237" s="25">
        <f t="shared" si="710"/>
        <v>0</v>
      </c>
      <c r="KD237" s="28" t="s">
        <v>98</v>
      </c>
      <c r="KE237" s="27">
        <v>0</v>
      </c>
      <c r="KF237" s="25">
        <f t="shared" si="711"/>
        <v>1.4100000000000001</v>
      </c>
      <c r="KG237" s="25">
        <f t="shared" si="829"/>
        <v>1.4100000000000001</v>
      </c>
      <c r="KH237" s="27">
        <v>0</v>
      </c>
      <c r="KI237" s="25">
        <f t="shared" si="712"/>
        <v>1.509999999999998</v>
      </c>
      <c r="KJ237" s="25">
        <f t="shared" si="830"/>
        <v>1.509999999999998</v>
      </c>
      <c r="KK237" s="25">
        <f t="shared" si="713"/>
        <v>0</v>
      </c>
      <c r="KL237" s="25">
        <f t="shared" si="714"/>
        <v>0</v>
      </c>
      <c r="KM237" s="25">
        <f t="shared" si="831"/>
        <v>0</v>
      </c>
      <c r="KN237" s="25">
        <f t="shared" si="715"/>
        <v>0</v>
      </c>
      <c r="KO237" s="25">
        <f t="shared" si="716"/>
        <v>0</v>
      </c>
      <c r="KP237" s="25">
        <f t="shared" si="832"/>
        <v>0</v>
      </c>
      <c r="KQ237" s="25">
        <f t="shared" si="717"/>
        <v>0.2</v>
      </c>
      <c r="KR237" s="25">
        <f t="shared" si="718"/>
        <v>0.2</v>
      </c>
      <c r="KS237" s="25">
        <f t="shared" si="833"/>
        <v>0.2</v>
      </c>
      <c r="KT237" s="25">
        <f t="shared" si="719"/>
        <v>0</v>
      </c>
      <c r="KU237" s="25">
        <f t="shared" si="720"/>
        <v>0</v>
      </c>
      <c r="KV237" s="25">
        <f t="shared" si="834"/>
        <v>0</v>
      </c>
      <c r="KW237" s="25">
        <f t="shared" si="721"/>
        <v>0</v>
      </c>
      <c r="KX237" s="25">
        <f t="shared" si="722"/>
        <v>0</v>
      </c>
      <c r="KY237" s="25">
        <f t="shared" si="835"/>
        <v>0</v>
      </c>
      <c r="KZ237" s="25">
        <f t="shared" si="723"/>
        <v>0</v>
      </c>
      <c r="LA237" s="25">
        <f t="shared" si="724"/>
        <v>0</v>
      </c>
      <c r="LB237" s="25">
        <f t="shared" si="836"/>
        <v>0</v>
      </c>
      <c r="LC237" s="25">
        <f t="shared" si="725"/>
        <v>1.4</v>
      </c>
      <c r="LD237" s="25">
        <f t="shared" si="726"/>
        <v>1.4</v>
      </c>
      <c r="LE237" s="25">
        <f t="shared" si="837"/>
        <v>1.4</v>
      </c>
      <c r="LF237" s="25">
        <f t="shared" si="727"/>
        <v>0</v>
      </c>
      <c r="LG237" s="25">
        <f t="shared" si="728"/>
        <v>0</v>
      </c>
      <c r="LH237" s="25">
        <f t="shared" si="838"/>
        <v>0</v>
      </c>
      <c r="LI237" s="25">
        <f t="shared" si="729"/>
        <v>0</v>
      </c>
      <c r="LJ237" s="25">
        <f t="shared" si="730"/>
        <v>0</v>
      </c>
      <c r="LK237" s="25">
        <f t="shared" si="839"/>
        <v>0</v>
      </c>
      <c r="LL237" s="25">
        <f t="shared" si="731"/>
        <v>0</v>
      </c>
      <c r="LM237" s="25">
        <f t="shared" si="732"/>
        <v>0</v>
      </c>
      <c r="LN237" s="25">
        <f t="shared" si="840"/>
        <v>0</v>
      </c>
      <c r="LO237" s="25">
        <f t="shared" si="733"/>
        <v>0</v>
      </c>
      <c r="LP237" s="25">
        <f t="shared" si="734"/>
        <v>0</v>
      </c>
      <c r="LQ237" s="25">
        <f t="shared" si="841"/>
        <v>0</v>
      </c>
      <c r="LR237" s="25">
        <f t="shared" si="735"/>
        <v>0</v>
      </c>
      <c r="LS237" s="25">
        <f t="shared" si="736"/>
        <v>0</v>
      </c>
      <c r="LT237" s="25">
        <f t="shared" si="842"/>
        <v>0</v>
      </c>
      <c r="LU237" s="25">
        <f t="shared" si="737"/>
        <v>0</v>
      </c>
      <c r="LV237" s="25">
        <f t="shared" si="738"/>
        <v>0</v>
      </c>
      <c r="LW237" s="25">
        <f t="shared" si="843"/>
        <v>0</v>
      </c>
      <c r="LX237" s="25">
        <f t="shared" si="739"/>
        <v>0</v>
      </c>
      <c r="LY237" s="25">
        <f t="shared" si="740"/>
        <v>0</v>
      </c>
      <c r="LZ237" s="25">
        <f t="shared" si="844"/>
        <v>0</v>
      </c>
      <c r="MA237" s="25">
        <f t="shared" si="741"/>
        <v>0</v>
      </c>
      <c r="MB237" s="25">
        <f t="shared" si="742"/>
        <v>0</v>
      </c>
      <c r="MC237" s="25">
        <f t="shared" si="845"/>
        <v>0</v>
      </c>
      <c r="MD237" s="25">
        <f t="shared" si="743"/>
        <v>0</v>
      </c>
      <c r="ME237" s="25">
        <f t="shared" si="744"/>
        <v>0</v>
      </c>
      <c r="MF237" s="25">
        <f t="shared" si="846"/>
        <v>0</v>
      </c>
      <c r="MG237" s="25">
        <f t="shared" si="745"/>
        <v>0</v>
      </c>
      <c r="MH237" s="25">
        <f t="shared" si="746"/>
        <v>0</v>
      </c>
      <c r="MI237" s="25">
        <f t="shared" si="847"/>
        <v>0</v>
      </c>
      <c r="MJ237" s="25">
        <f t="shared" si="747"/>
        <v>0</v>
      </c>
      <c r="MK237" s="25">
        <f t="shared" si="748"/>
        <v>0</v>
      </c>
      <c r="ML237" s="25">
        <f t="shared" si="848"/>
        <v>0</v>
      </c>
      <c r="MM237" s="25">
        <f t="shared" si="749"/>
        <v>0</v>
      </c>
      <c r="MN237" s="25">
        <f t="shared" si="750"/>
        <v>0</v>
      </c>
      <c r="MO237" s="25">
        <f t="shared" si="849"/>
        <v>0</v>
      </c>
      <c r="MP237" s="25">
        <f t="shared" si="751"/>
        <v>0</v>
      </c>
      <c r="MQ237" s="25">
        <f t="shared" si="752"/>
        <v>0</v>
      </c>
      <c r="MR237" s="25">
        <f t="shared" si="850"/>
        <v>0</v>
      </c>
      <c r="MS237" s="29">
        <v>1.4</v>
      </c>
      <c r="MT237" s="29">
        <v>0</v>
      </c>
      <c r="MU237" s="29">
        <v>1</v>
      </c>
      <c r="MV237" s="29">
        <v>1</v>
      </c>
      <c r="MW237" s="25">
        <f t="shared" si="753"/>
        <v>1.4</v>
      </c>
      <c r="MX237" s="25">
        <f t="shared" si="754"/>
        <v>1.97</v>
      </c>
      <c r="MY237" s="25">
        <f t="shared" si="755"/>
        <v>0</v>
      </c>
      <c r="MZ237" s="25">
        <f t="shared" si="756"/>
        <v>0</v>
      </c>
      <c r="NA237" s="25">
        <f t="shared" si="757"/>
        <v>1.4</v>
      </c>
      <c r="NB237" s="25">
        <f t="shared" si="758"/>
        <v>2.11</v>
      </c>
      <c r="NC237" s="25">
        <f t="shared" si="759"/>
        <v>0</v>
      </c>
      <c r="ND237" s="25">
        <f t="shared" si="760"/>
        <v>0</v>
      </c>
      <c r="NE237" s="25">
        <f t="shared" si="851"/>
        <v>1.4</v>
      </c>
      <c r="NF237" s="25">
        <f t="shared" si="851"/>
        <v>2.04</v>
      </c>
      <c r="NG237" s="25">
        <f t="shared" si="851"/>
        <v>0</v>
      </c>
      <c r="NH237" s="25">
        <f t="shared" si="851"/>
        <v>0</v>
      </c>
      <c r="NI237" s="25">
        <f t="shared" si="761"/>
        <v>20.81</v>
      </c>
      <c r="NJ237" s="25">
        <f t="shared" si="762"/>
        <v>0</v>
      </c>
      <c r="NK237" s="25">
        <f t="shared" si="763"/>
        <v>20.81</v>
      </c>
      <c r="NL237" s="25">
        <f t="shared" si="764"/>
        <v>18.55</v>
      </c>
      <c r="NM237" s="25">
        <f t="shared" si="765"/>
        <v>0</v>
      </c>
      <c r="NN237" s="25">
        <f t="shared" si="852"/>
        <v>18.55</v>
      </c>
      <c r="NO237" s="25">
        <f t="shared" si="766"/>
        <v>0</v>
      </c>
      <c r="NP237" s="25">
        <f t="shared" si="767"/>
        <v>0</v>
      </c>
      <c r="NQ237" s="25">
        <f t="shared" si="853"/>
        <v>0</v>
      </c>
      <c r="NR237" s="25">
        <f t="shared" si="768"/>
        <v>0</v>
      </c>
      <c r="NS237" s="25">
        <f t="shared" si="769"/>
        <v>0</v>
      </c>
      <c r="NT237" s="25">
        <f t="shared" si="854"/>
        <v>0</v>
      </c>
      <c r="NU237" s="25">
        <f t="shared" si="770"/>
        <v>0</v>
      </c>
      <c r="NV237" s="25">
        <f t="shared" si="771"/>
        <v>0</v>
      </c>
      <c r="NW237" s="25">
        <f t="shared" si="855"/>
        <v>0</v>
      </c>
      <c r="NX237" s="25">
        <f t="shared" si="856"/>
        <v>18.55</v>
      </c>
      <c r="NY237" s="25">
        <f t="shared" si="856"/>
        <v>0</v>
      </c>
      <c r="NZ237" s="25">
        <f t="shared" si="857"/>
        <v>18.55</v>
      </c>
      <c r="OA237" s="25">
        <f t="shared" si="858"/>
        <v>2.2599999999999998</v>
      </c>
      <c r="OB237" s="25">
        <f t="shared" si="858"/>
        <v>0</v>
      </c>
      <c r="OC237" s="25">
        <f t="shared" si="859"/>
        <v>2.2599999999999998</v>
      </c>
      <c r="OD237" s="25">
        <f t="shared" si="860"/>
        <v>18.55</v>
      </c>
      <c r="OE237" s="25">
        <f t="shared" si="860"/>
        <v>0</v>
      </c>
      <c r="OF237" s="25">
        <f t="shared" si="860"/>
        <v>18.55</v>
      </c>
      <c r="OG237" s="25">
        <f t="shared" si="772"/>
        <v>0</v>
      </c>
      <c r="OH237" s="25">
        <f t="shared" si="773"/>
        <v>0</v>
      </c>
      <c r="OI237" s="25">
        <f t="shared" si="774"/>
        <v>0</v>
      </c>
      <c r="OJ237" s="25">
        <f t="shared" si="775"/>
        <v>0</v>
      </c>
      <c r="OK237" s="25">
        <f t="shared" si="776"/>
        <v>0</v>
      </c>
      <c r="OL237" s="25">
        <f t="shared" si="777"/>
        <v>0</v>
      </c>
      <c r="OM237" s="25">
        <f t="shared" si="861"/>
        <v>0</v>
      </c>
      <c r="ON237" s="25">
        <f t="shared" si="861"/>
        <v>0</v>
      </c>
      <c r="OO237" s="25">
        <f t="shared" si="861"/>
        <v>0</v>
      </c>
      <c r="OP237" s="25">
        <f t="shared" si="778"/>
        <v>0</v>
      </c>
      <c r="OQ237" s="25">
        <f t="shared" si="779"/>
        <v>0</v>
      </c>
      <c r="OR237" s="25">
        <f t="shared" si="862"/>
        <v>0</v>
      </c>
      <c r="OS237" s="19">
        <v>537901.59</v>
      </c>
      <c r="OT237" s="19">
        <v>2370976.92</v>
      </c>
    </row>
    <row r="238" spans="1:410" ht="33" customHeight="1" x14ac:dyDescent="0.25">
      <c r="A238" s="18"/>
      <c r="B238" s="18" t="s">
        <v>1023</v>
      </c>
      <c r="C238" s="18">
        <v>314.86</v>
      </c>
      <c r="D238" s="16" t="e">
        <f>_xlfn.IFNA(INDEX(#REF!,MATCH(E238,#REF!,0)),0)</f>
        <v>#REF!</v>
      </c>
      <c r="E238" s="18" t="s">
        <v>1039</v>
      </c>
      <c r="F238" s="16" t="s">
        <v>765</v>
      </c>
      <c r="G238" s="16" t="s">
        <v>766</v>
      </c>
      <c r="H238" s="16" t="s">
        <v>767</v>
      </c>
      <c r="I238" s="16" t="s">
        <v>768</v>
      </c>
      <c r="J238" s="16" t="s">
        <v>769</v>
      </c>
      <c r="K238" s="16" t="s">
        <v>770</v>
      </c>
      <c r="L238" s="16" t="s">
        <v>771</v>
      </c>
      <c r="M238" s="18">
        <v>2.44</v>
      </c>
      <c r="N238" s="18">
        <v>2.9</v>
      </c>
      <c r="O238" s="18">
        <v>2.84</v>
      </c>
      <c r="P238" s="18">
        <v>3.3</v>
      </c>
      <c r="Q238" s="18">
        <v>0.1</v>
      </c>
      <c r="R238" s="18">
        <v>2.64</v>
      </c>
      <c r="S238" s="18">
        <v>3.1</v>
      </c>
      <c r="T238" s="18">
        <v>0.2</v>
      </c>
      <c r="U238" s="18">
        <v>0</v>
      </c>
      <c r="V238" s="18">
        <v>0</v>
      </c>
      <c r="W238" s="18">
        <v>0</v>
      </c>
      <c r="X238" s="18">
        <v>2.44</v>
      </c>
      <c r="Y238" s="18">
        <v>2.86</v>
      </c>
      <c r="Z238" s="20">
        <f t="shared" si="780"/>
        <v>2.1</v>
      </c>
      <c r="AA238" s="18">
        <v>0.22</v>
      </c>
      <c r="AB238" s="18">
        <v>0</v>
      </c>
      <c r="AC238" s="18">
        <v>0</v>
      </c>
      <c r="AD238" s="18">
        <v>0</v>
      </c>
      <c r="AE238" s="18">
        <v>0</v>
      </c>
      <c r="AF238" s="18">
        <v>0</v>
      </c>
      <c r="AG238" s="18">
        <v>2</v>
      </c>
      <c r="AH238" s="18">
        <v>2.46</v>
      </c>
      <c r="AI238" s="20">
        <f t="shared" si="781"/>
        <v>2.25</v>
      </c>
      <c r="AJ238" s="18">
        <v>0</v>
      </c>
      <c r="AK238" s="18">
        <v>0</v>
      </c>
      <c r="AL238" s="20">
        <f t="shared" si="782"/>
        <v>0</v>
      </c>
      <c r="AM238" s="18">
        <v>2.44</v>
      </c>
      <c r="AN238" s="18">
        <v>2.46</v>
      </c>
      <c r="AO238" s="18">
        <v>0.15</v>
      </c>
      <c r="AP238" s="18">
        <v>0.22</v>
      </c>
      <c r="AQ238" s="18">
        <v>2.44</v>
      </c>
      <c r="AR238" s="18">
        <v>2.68</v>
      </c>
      <c r="AS238" s="18">
        <v>0.12</v>
      </c>
      <c r="AT238" s="18">
        <v>0.11</v>
      </c>
      <c r="AU238" s="18">
        <v>0</v>
      </c>
      <c r="AV238" s="18">
        <v>1</v>
      </c>
      <c r="AW238" s="18">
        <v>0</v>
      </c>
      <c r="AX238" s="18">
        <v>0</v>
      </c>
      <c r="AY238" s="18">
        <v>0</v>
      </c>
      <c r="AZ238" s="18">
        <v>0</v>
      </c>
      <c r="BA238" s="18">
        <v>0</v>
      </c>
      <c r="BB238" s="18">
        <v>0</v>
      </c>
      <c r="BC238" s="18">
        <v>0</v>
      </c>
      <c r="BD238" s="18">
        <v>0</v>
      </c>
      <c r="BE238" s="18">
        <v>1</v>
      </c>
      <c r="BF238" s="18">
        <v>1</v>
      </c>
      <c r="BG238" s="18">
        <v>0</v>
      </c>
      <c r="BH238" s="18">
        <v>0</v>
      </c>
      <c r="BI238" s="18">
        <v>0</v>
      </c>
      <c r="BJ238" s="18">
        <v>0</v>
      </c>
      <c r="BK238" s="18">
        <v>0</v>
      </c>
      <c r="BL238" s="18">
        <v>0</v>
      </c>
      <c r="BM238" s="18">
        <v>0</v>
      </c>
      <c r="BN238" s="18">
        <v>0</v>
      </c>
      <c r="BO238" s="18">
        <v>0</v>
      </c>
      <c r="BP238" s="18">
        <v>0</v>
      </c>
      <c r="BQ238" s="18">
        <v>4</v>
      </c>
      <c r="BR238" s="18">
        <v>0</v>
      </c>
      <c r="BS238" s="18">
        <v>0</v>
      </c>
      <c r="BT238" s="18">
        <v>0</v>
      </c>
      <c r="BU238" s="18">
        <v>0</v>
      </c>
      <c r="BV238" s="18">
        <v>0</v>
      </c>
      <c r="BW238" s="18">
        <v>0</v>
      </c>
      <c r="BX238" s="18">
        <v>0</v>
      </c>
      <c r="BY238" s="18">
        <v>0</v>
      </c>
      <c r="BZ238" s="18">
        <v>0</v>
      </c>
      <c r="CA238" s="16" t="e">
        <f>_xlfn.IFNA(IF(RIGHT(D238,2)="=G",0,INDEX(#REF!,MATCH(E238,#REF!,0))),0)</f>
        <v>#REF!</v>
      </c>
      <c r="CB238" s="16" t="s">
        <v>776</v>
      </c>
      <c r="CC238" s="18">
        <v>0</v>
      </c>
      <c r="CD238" s="18">
        <v>0</v>
      </c>
      <c r="CE238" s="18">
        <v>2.2000000000000002</v>
      </c>
      <c r="CF238" s="18">
        <v>0.88</v>
      </c>
      <c r="CG238" s="18">
        <v>0.12</v>
      </c>
      <c r="CH238" s="18">
        <v>3</v>
      </c>
      <c r="CI238" s="16" t="s">
        <v>98</v>
      </c>
      <c r="CJ238" s="18">
        <v>0</v>
      </c>
      <c r="CK238" s="20">
        <f t="shared" si="648"/>
        <v>1.81</v>
      </c>
      <c r="CL238" s="20">
        <f t="shared" si="783"/>
        <v>1.81</v>
      </c>
      <c r="CM238" s="18">
        <v>23.3</v>
      </c>
      <c r="CN238" s="18">
        <v>24.65</v>
      </c>
      <c r="CO238" s="18">
        <v>23.811</v>
      </c>
      <c r="CP238" s="22">
        <f t="shared" si="649"/>
        <v>23.81</v>
      </c>
      <c r="CQ238" s="22">
        <f t="shared" si="650"/>
        <v>22</v>
      </c>
      <c r="CR238" s="22">
        <f t="shared" si="784"/>
        <v>1.81</v>
      </c>
      <c r="CS238" s="22">
        <f t="shared" si="651"/>
        <v>22.1</v>
      </c>
      <c r="CT238" s="22">
        <f t="shared" si="652"/>
        <v>22.3</v>
      </c>
      <c r="CU238" s="18">
        <v>22.3</v>
      </c>
      <c r="CV238" s="22">
        <f t="shared" si="785"/>
        <v>2.1</v>
      </c>
      <c r="CW238" s="22">
        <f t="shared" si="653"/>
        <v>0</v>
      </c>
      <c r="CX238" s="22">
        <f t="shared" si="654"/>
        <v>0</v>
      </c>
      <c r="CY238" s="22">
        <f t="shared" si="655"/>
        <v>24.38</v>
      </c>
      <c r="CZ238" s="22">
        <f t="shared" si="656"/>
        <v>24.53</v>
      </c>
      <c r="DA238" s="18">
        <v>24.65</v>
      </c>
      <c r="DB238" s="20">
        <f t="shared" si="786"/>
        <v>2.65</v>
      </c>
      <c r="DC238" s="20">
        <f t="shared" si="787"/>
        <v>0.84</v>
      </c>
      <c r="DD238" s="20">
        <f t="shared" si="788"/>
        <v>1.81</v>
      </c>
      <c r="DE238" s="20">
        <f t="shared" si="657"/>
        <v>0.1</v>
      </c>
      <c r="DF238" s="20">
        <f t="shared" si="658"/>
        <v>0.2</v>
      </c>
      <c r="DG238" s="20">
        <f t="shared" si="659"/>
        <v>1.51</v>
      </c>
      <c r="DH238" s="20">
        <f t="shared" si="660"/>
        <v>0</v>
      </c>
      <c r="DI238" s="20">
        <f t="shared" si="661"/>
        <v>0</v>
      </c>
      <c r="DJ238" s="20">
        <f t="shared" si="662"/>
        <v>0</v>
      </c>
      <c r="DK238" s="20">
        <f t="shared" si="789"/>
        <v>1.81</v>
      </c>
      <c r="DL238" s="20">
        <f t="shared" si="790"/>
        <v>0</v>
      </c>
      <c r="DM238" s="20">
        <f t="shared" si="791"/>
        <v>0</v>
      </c>
      <c r="DN238" s="20">
        <f t="shared" si="792"/>
        <v>0</v>
      </c>
      <c r="DO238" s="18">
        <v>3.5</v>
      </c>
      <c r="DP238" s="18">
        <v>0</v>
      </c>
      <c r="DQ238" s="18">
        <v>1</v>
      </c>
      <c r="DR238" s="18">
        <v>1</v>
      </c>
      <c r="DS238" s="25">
        <f t="shared" si="793"/>
        <v>3.5</v>
      </c>
      <c r="DT238" s="25">
        <f t="shared" si="794"/>
        <v>0</v>
      </c>
      <c r="DU238" s="25">
        <f t="shared" si="795"/>
        <v>6.34</v>
      </c>
      <c r="DV238" s="25">
        <f t="shared" si="796"/>
        <v>0</v>
      </c>
      <c r="DW238" s="25">
        <f t="shared" si="797"/>
        <v>6.34</v>
      </c>
      <c r="DX238" s="25">
        <f t="shared" si="798"/>
        <v>18.010000000000002</v>
      </c>
      <c r="DY238" s="25">
        <f t="shared" si="799"/>
        <v>0</v>
      </c>
      <c r="DZ238" s="25">
        <f t="shared" si="800"/>
        <v>18.010000000000002</v>
      </c>
      <c r="EA238" s="25">
        <f t="shared" si="801"/>
        <v>13.26</v>
      </c>
      <c r="EB238" s="25">
        <f t="shared" si="802"/>
        <v>0</v>
      </c>
      <c r="EC238" s="25">
        <f t="shared" si="803"/>
        <v>13.26</v>
      </c>
      <c r="ED238" s="25">
        <f t="shared" si="804"/>
        <v>4.75</v>
      </c>
      <c r="EE238" s="25">
        <f t="shared" si="804"/>
        <v>0</v>
      </c>
      <c r="EF238" s="25">
        <f t="shared" si="805"/>
        <v>4.75</v>
      </c>
      <c r="EG238" s="25">
        <f t="shared" si="806"/>
        <v>13.26</v>
      </c>
      <c r="EH238" s="25">
        <f t="shared" si="806"/>
        <v>0</v>
      </c>
      <c r="EI238" s="25">
        <f t="shared" si="807"/>
        <v>13.26</v>
      </c>
      <c r="EJ238" s="18">
        <v>314.86</v>
      </c>
      <c r="EK238" s="18">
        <v>319.82</v>
      </c>
      <c r="EL238" s="18" t="s">
        <v>1039</v>
      </c>
      <c r="EM238" s="18" t="s">
        <v>1040</v>
      </c>
      <c r="EN238" s="16" t="s">
        <v>774</v>
      </c>
      <c r="EO238" s="16" t="s">
        <v>132</v>
      </c>
      <c r="EP238" s="16" t="e">
        <f>IF(OR(EN238="Cống tròn",EN238="Cống hộp",EN238="Ống nhựa"),INDEX(#REF!,MATCH(E238,#REF!,0)),IF(OR(EN238="Rãnh xây",EN238="Rãnh bê tông"),INDEX(#REF!,MATCH(E238,#REF!,0)),0))</f>
        <v>#REF!</v>
      </c>
      <c r="EQ238" s="18">
        <v>2.34</v>
      </c>
      <c r="ER238" s="18">
        <v>1</v>
      </c>
      <c r="ES238" s="25">
        <f t="shared" si="808"/>
        <v>3</v>
      </c>
      <c r="ET238" s="1" t="e">
        <f>_xlfn.IFNA(IF(EN238="Cống tròn",INDEX(#REF!,MATCH(E238,#REF!,0)),IF(EN238="Cống hộp",INDEX(#REF!,MATCH(E238,#REF!,0)),EU238&amp;" ,"&amp;EV238)),0)</f>
        <v>#REF!</v>
      </c>
      <c r="EU238" s="16" t="s">
        <v>769</v>
      </c>
      <c r="EV238" s="16" t="s">
        <v>775</v>
      </c>
      <c r="EW238" s="16" t="e">
        <f>_xlfn.IFNA(INDEX(#REF!,MATCH(E238,#REF!,0)),0)</f>
        <v>#REF!</v>
      </c>
      <c r="EX238" s="16"/>
      <c r="EY238" s="18">
        <v>0</v>
      </c>
      <c r="EZ238" s="18">
        <v>0</v>
      </c>
      <c r="FA238" s="18">
        <v>0</v>
      </c>
      <c r="FB238" s="19">
        <v>0</v>
      </c>
      <c r="FC238" s="19">
        <v>0</v>
      </c>
      <c r="FD238" s="25">
        <f t="shared" si="663"/>
        <v>0</v>
      </c>
      <c r="FE238" s="25">
        <f t="shared" si="809"/>
        <v>0</v>
      </c>
      <c r="FF238" s="18">
        <v>0.1</v>
      </c>
      <c r="FG238" s="18">
        <v>2</v>
      </c>
      <c r="FH238" s="18">
        <v>1</v>
      </c>
      <c r="FI238" s="25">
        <f t="shared" si="810"/>
        <v>1.2</v>
      </c>
      <c r="FJ238" s="18">
        <v>0</v>
      </c>
      <c r="FK238" s="18">
        <v>0</v>
      </c>
      <c r="FL238" s="18">
        <v>0.2</v>
      </c>
      <c r="FM238" s="18">
        <v>1.4</v>
      </c>
      <c r="FN238" s="18">
        <v>0</v>
      </c>
      <c r="FO238" s="25">
        <f t="shared" si="811"/>
        <v>1.4</v>
      </c>
      <c r="FP238" s="18">
        <v>1.4999999999999999E-2</v>
      </c>
      <c r="FQ238" s="18">
        <v>1</v>
      </c>
      <c r="FR238" s="25">
        <f t="shared" si="664"/>
        <v>2</v>
      </c>
      <c r="FS238" s="25">
        <f t="shared" si="665"/>
        <v>1.4999999999999999E-2</v>
      </c>
      <c r="FT238" s="25">
        <f t="shared" si="666"/>
        <v>2.0150000000000001</v>
      </c>
      <c r="FU238" s="25">
        <f t="shared" si="667"/>
        <v>-0.32499999999999973</v>
      </c>
      <c r="FV238" s="25" t="str">
        <f t="shared" si="812"/>
        <v>Thêm 01</v>
      </c>
      <c r="FW238" s="25">
        <f t="shared" si="813"/>
        <v>0.69</v>
      </c>
      <c r="FX238" s="16"/>
      <c r="FY238" s="16"/>
      <c r="FZ238" s="16"/>
      <c r="GA238" s="16"/>
      <c r="GB238" s="19">
        <v>0</v>
      </c>
      <c r="GC238" s="19">
        <v>0</v>
      </c>
      <c r="GD238" s="19">
        <v>0</v>
      </c>
      <c r="GE238" s="19">
        <v>0</v>
      </c>
      <c r="GF238" s="19">
        <v>0</v>
      </c>
      <c r="GG238" s="19">
        <v>0</v>
      </c>
      <c r="GH238" s="19">
        <v>0</v>
      </c>
      <c r="GI238" s="19">
        <v>0</v>
      </c>
      <c r="GJ238" s="19">
        <v>0</v>
      </c>
      <c r="GK238" s="19">
        <v>0</v>
      </c>
      <c r="GL238" s="25">
        <f t="shared" si="668"/>
        <v>0</v>
      </c>
      <c r="GM238" s="25">
        <f t="shared" si="814"/>
        <v>0</v>
      </c>
      <c r="GN238" s="19">
        <v>0</v>
      </c>
      <c r="GO238" s="19">
        <v>0</v>
      </c>
      <c r="GP238" s="19">
        <v>0</v>
      </c>
      <c r="GQ238" s="19">
        <v>0</v>
      </c>
      <c r="GR238" s="1" t="e">
        <f>_xlfn.IFNA(INDEX(#REF!,MATCH(E238,#REF!,0)),0)</f>
        <v>#REF!</v>
      </c>
      <c r="GS238" s="16"/>
      <c r="GT238" s="18">
        <v>0</v>
      </c>
      <c r="GU238" s="18">
        <v>0</v>
      </c>
      <c r="GV238" s="18">
        <v>0</v>
      </c>
      <c r="GW238" s="18">
        <v>0</v>
      </c>
      <c r="GX238" s="25">
        <f t="shared" si="669"/>
        <v>0</v>
      </c>
      <c r="GY238" s="25">
        <f t="shared" si="670"/>
        <v>0</v>
      </c>
      <c r="GZ238" s="25">
        <f t="shared" si="815"/>
        <v>0</v>
      </c>
      <c r="HA238" s="1" t="e" cm="1">
        <f t="array" ref="HA238">INDEX(#REF!,MATCH(EJ238&amp;EK238&amp;HD238&amp;HE238&amp;HF238,#REF!&amp;#REF!&amp;#REF!&amp;#REF!&amp;#REF!,0))</f>
        <v>#REF!</v>
      </c>
      <c r="HB238" s="16"/>
      <c r="HC238" s="25">
        <f t="shared" si="816"/>
        <v>0</v>
      </c>
      <c r="HD238" s="18">
        <v>0</v>
      </c>
      <c r="HE238" s="18">
        <v>0</v>
      </c>
      <c r="HF238" s="18">
        <v>0</v>
      </c>
      <c r="HG238" s="1" t="e" cm="1">
        <f t="array" ref="HG238">INDEX(#REF!,MATCH(EJ238&amp;EK238&amp;HJ238&amp;HK238&amp;HL238,#REF!&amp;#REF!&amp;#REF!&amp;#REF!&amp;#REF!,0))</f>
        <v>#REF!</v>
      </c>
      <c r="HH238" s="16"/>
      <c r="HI238" s="25">
        <f t="shared" si="817"/>
        <v>0</v>
      </c>
      <c r="HJ238" s="25">
        <f t="shared" si="818"/>
        <v>0</v>
      </c>
      <c r="HK238" s="19">
        <v>0</v>
      </c>
      <c r="HL238" s="19">
        <v>0</v>
      </c>
      <c r="HM238" s="18">
        <v>0.01</v>
      </c>
      <c r="HN238" s="18">
        <v>1</v>
      </c>
      <c r="HO238" s="25">
        <f t="shared" si="819"/>
        <v>0</v>
      </c>
      <c r="HP238" s="25">
        <f t="shared" si="820"/>
        <v>0</v>
      </c>
      <c r="HQ238" s="25">
        <f t="shared" si="821"/>
        <v>0</v>
      </c>
      <c r="HR238" s="25">
        <f t="shared" si="822"/>
        <v>0</v>
      </c>
      <c r="HS238" s="25">
        <f t="shared" si="823"/>
        <v>0</v>
      </c>
      <c r="HT238" s="19">
        <v>0</v>
      </c>
      <c r="HU238" s="19">
        <v>0</v>
      </c>
      <c r="HV238" s="19">
        <v>0</v>
      </c>
      <c r="HW238" s="25">
        <f t="shared" si="824"/>
        <v>0</v>
      </c>
      <c r="HX238" s="19">
        <v>0</v>
      </c>
      <c r="HY238" s="19">
        <v>0</v>
      </c>
      <c r="HZ238" s="18">
        <v>23.81</v>
      </c>
      <c r="IA238" s="20">
        <f>ROUND(IF(EN238="Cống tròn",IF(EN238="Cống tròn",IF(EU238="Không có móng",IQ238-FF238,IF(EU238="Đế",IP238-FN238,IF(OR(EU238="Móng bê tông",EU238="Móng bê tông kết hợp đế"),II238-FJ238,0))),0),IF(EN238="Cống hộp",IF(AND(EN238="Cống hộp",EU238="Không có móng"),IQ238-GF238,IF(AND(EN238="Cống hộp",EU238="Móng bê tông"),IJ238-GB238,0)),IF(OR(EN238="Rãnh xây",EN238="Rãnh bê tông"),IF(OR(EN238="Rãnh xây",EN238="Rãnh bê tông"),IK238-GB238,0),IF(EN238="Ống nhựa",IF(AND(EN238="Ống nhựa",EU238="Không đắp cát"),IQ238-HT238,IF(AND(EN238="Ống nhựa",EU238="Đắp cát"),IH238-HX238,0)),IF(EN238="Rãnh thang",IF(EN238="Rãnh thang",IF(EU238="Móng bê tông",#REF!-#REF!,IQ238),0),0))))),2)</f>
        <v>22.3</v>
      </c>
      <c r="IB238" s="20">
        <f t="shared" si="825"/>
        <v>1.509999999999998</v>
      </c>
      <c r="IC238" s="20">
        <f t="shared" si="671"/>
        <v>22.3</v>
      </c>
      <c r="ID238" s="20">
        <f t="shared" si="672"/>
        <v>0</v>
      </c>
      <c r="IE238" s="20">
        <f t="shared" si="673"/>
        <v>0</v>
      </c>
      <c r="IF238" s="20">
        <f t="shared" si="674"/>
        <v>0</v>
      </c>
      <c r="IG238" s="20">
        <f>IF(EN238="Rãnh thang",IF(AND(EN238="Rãnh thang",EU238="Móng bê tông"),IQ238-#REF!,0),IF(EN238="Ống nhựa",IF(AND(EN238="Ống nhựa",EU238="Đắp cát"),IQ238-HT238,0),IF(EN238="Cống tròn",IF(EN238="Cống tròn",IF(OR(EU238="Móng bê tông",EU238="Móng bê tông kết hợp đế"),IM238-FL238,0),0),IF(EN238="Cống hộp",IF(AND(EN238="Cống hộp",EU238="Móng bê tông"),IN238-GD238,0),IF(OR(EN238="Rãnh xây",EN238="Rãnh bê tông"),IF(AND(EN238="Rãnh xây",EU238="Móng bê tông"),IO238-GD238,IF(AND(EN238="Rãnh bê tông",EU238="Móng bê tông"),IO238-GD238,0)),0)))))</f>
        <v>22.3</v>
      </c>
      <c r="IH238" s="20">
        <f t="shared" si="675"/>
        <v>0</v>
      </c>
      <c r="II238" s="20">
        <f t="shared" si="676"/>
        <v>22.3</v>
      </c>
      <c r="IJ238" s="20">
        <f t="shared" si="677"/>
        <v>0</v>
      </c>
      <c r="IK238" s="20">
        <f t="shared" si="678"/>
        <v>0</v>
      </c>
      <c r="IL238" s="20">
        <f t="shared" si="679"/>
        <v>22.5</v>
      </c>
      <c r="IM238" s="20">
        <f t="shared" si="680"/>
        <v>22.5</v>
      </c>
      <c r="IN238" s="20">
        <f t="shared" si="681"/>
        <v>0</v>
      </c>
      <c r="IO238" s="20">
        <f t="shared" si="682"/>
        <v>0</v>
      </c>
      <c r="IP238" s="20">
        <f t="shared" si="683"/>
        <v>0</v>
      </c>
      <c r="IQ238" s="18">
        <v>22.6</v>
      </c>
      <c r="IR238" s="25">
        <f t="shared" si="826"/>
        <v>0</v>
      </c>
      <c r="IS238" s="25">
        <f t="shared" si="684"/>
        <v>0</v>
      </c>
      <c r="IT238" s="25">
        <f t="shared" si="685"/>
        <v>0</v>
      </c>
      <c r="IU238" s="25">
        <f>ROUND(IF(EN238="Cống tròn",IF(EN238="Cống tròn",IV238+FF238,0),IF(EN238="Cống hộp",IF(EN238="Cống hộp",IV238+GP238,0),IF(OR(EN238="Rãnh xây",EN238="Rãnh bê tông"),IF(OR(EN238="Rãnh xây",EN238="Rãnh bê tông"),IV238+GP238,0),IF(EN238="ống nhựa",IF(EN238="Ống nhựa",IV238+HT238,0),IF(EN238="Rãnh thang",IF(EN238="Rãnh thang",IQ238+#REF!,0),0))))),2)</f>
        <v>23.7</v>
      </c>
      <c r="IV238" s="18">
        <v>23.6</v>
      </c>
      <c r="IW238" s="25">
        <f t="shared" si="686"/>
        <v>23.7</v>
      </c>
      <c r="IX238" s="25">
        <f t="shared" si="687"/>
        <v>0</v>
      </c>
      <c r="IY238" s="25">
        <f t="shared" si="688"/>
        <v>0</v>
      </c>
      <c r="IZ238" s="25">
        <f t="shared" si="689"/>
        <v>0</v>
      </c>
      <c r="JA238" s="25">
        <f t="shared" si="690"/>
        <v>0</v>
      </c>
      <c r="JB238" s="18">
        <v>23.69</v>
      </c>
      <c r="JC238" s="20">
        <f>ROUND(IF(EN238="Cống tròn",IF(EN238="Cống tròn",IF(EU238="Không có móng",JS238-FF238,IF(EU238="Đế",JR238-FN238,IF(OR(EU238="Móng bê tông",EU238="Móng bê tông kết hợp đế"),JK238-FJ238,0))),0),IF(EN238="Cống hộp",IF(AND(EN238="Cống hộp",EU238="Không có móng"),JS238-GF238,IF(AND(EN238="Cống hộp",EU238="Móng bê tông"),JL238-GB238,0)),IF(OR(EN238="Rãnh xây",EN238="Rãnh bê tông"),IF(OR(EN238="Rãnh xây",EN238="Rãnh bê tông"),JM238-GB238,0),IF(EN238="Ống nhựa",IF(AND(EN238="Ống nhựa",EU238="Không đắp cát"),JS238-HT238,IF(AND(EN238="Ống nhựa",EU238="Đắp cát"),JJ238-HX238,0)),IF(EN238="Rãnh thang",IF(EN238="Rãnh thang",IF(EU238="Móng bê tông",#REF!-#REF!,JS238),0),0))))),2)</f>
        <v>22.3</v>
      </c>
      <c r="JD238" s="20">
        <f t="shared" si="827"/>
        <v>1.3900000000000006</v>
      </c>
      <c r="JE238" s="20">
        <f t="shared" si="691"/>
        <v>22.3</v>
      </c>
      <c r="JF238" s="20">
        <f t="shared" si="692"/>
        <v>0</v>
      </c>
      <c r="JG238" s="20">
        <f t="shared" si="693"/>
        <v>0</v>
      </c>
      <c r="JH238" s="20">
        <f t="shared" si="694"/>
        <v>0</v>
      </c>
      <c r="JI238" s="20">
        <f>IF(EN238="Rãnh thang",IF(AND(EN238="Rãnh thang",EU238="Móng bê tông"),JS238-#REF!,0),IF(EN238="Ống nhựa",IF(AND(EN238="Ống nhựa",EU238="Đắp cát"),JS238-HT238,0),IF(EN238="Cống tròn",IF(EN238="Cống tròn",IF(OR(EU238="Móng bê tông",EU238="Móng bê tông kết hợp đế"),JO238-FL238,0),0),IF(EN238="Cống hộp",IF(AND(EN238="Cống hộp",EU238="Móng bê tông"),JP238-GD238,0),IF(OR(EN238="Rãnh xây",EN238="Rãnh bê tông"),IF(AND(EN238="Rãnh xây",EU238="Móng bê tông"),JQ238-GD238,IF(AND(EN238="Rãnh bê tông",EU238="Móng bê tông"),JQ238-GD238,0)),0)))))</f>
        <v>22.3</v>
      </c>
      <c r="JJ238" s="20">
        <f t="shared" si="695"/>
        <v>0</v>
      </c>
      <c r="JK238" s="20">
        <f t="shared" si="696"/>
        <v>22.3</v>
      </c>
      <c r="JL238" s="20">
        <f t="shared" si="697"/>
        <v>0</v>
      </c>
      <c r="JM238" s="20">
        <f t="shared" si="698"/>
        <v>0</v>
      </c>
      <c r="JN238" s="20">
        <f t="shared" si="699"/>
        <v>22.5</v>
      </c>
      <c r="JO238" s="20">
        <f t="shared" si="700"/>
        <v>22.5</v>
      </c>
      <c r="JP238" s="20">
        <f t="shared" si="701"/>
        <v>0</v>
      </c>
      <c r="JQ238" s="20">
        <f t="shared" si="702"/>
        <v>0</v>
      </c>
      <c r="JR238" s="20">
        <f t="shared" si="703"/>
        <v>0</v>
      </c>
      <c r="JS238" s="26">
        <v>22.6</v>
      </c>
      <c r="JT238" s="25">
        <f t="shared" si="828"/>
        <v>0</v>
      </c>
      <c r="JU238" s="25">
        <f t="shared" si="704"/>
        <v>0</v>
      </c>
      <c r="JV238" s="25">
        <f t="shared" si="705"/>
        <v>0</v>
      </c>
      <c r="JW238" s="25">
        <f>ROUND(IF(EN238="Cống tròn",IF(EN238="Cống tròn",JX238+FF238,0),IF(EN238="Cống hộp",IF(EN238="Cống hộp",JX238+GP238,0),IF(OR(EN238="Rãnh xây",EN238="Rãnh bê tông"),IF(OR(EN238="Rãnh xây",EN238="Rãnh bê tông"),JX238+GP238,0),IF(EN238="ống nhựa",IF(EN238="Ống nhựa",JX238+HT238,0),IF(EN238="Rãnh thang",IF(EN238="Rãnh thang",JS238+#REF!,0),0))))),2)</f>
        <v>23.7</v>
      </c>
      <c r="JX238" s="27">
        <v>23.6</v>
      </c>
      <c r="JY238" s="25">
        <f t="shared" si="706"/>
        <v>23.7</v>
      </c>
      <c r="JZ238" s="25">
        <f t="shared" si="707"/>
        <v>0</v>
      </c>
      <c r="KA238" s="25">
        <f t="shared" si="708"/>
        <v>0</v>
      </c>
      <c r="KB238" s="25">
        <f t="shared" si="709"/>
        <v>0</v>
      </c>
      <c r="KC238" s="25">
        <f t="shared" si="710"/>
        <v>0</v>
      </c>
      <c r="KD238" s="28" t="s">
        <v>98</v>
      </c>
      <c r="KE238" s="27">
        <v>0</v>
      </c>
      <c r="KF238" s="25">
        <f t="shared" si="711"/>
        <v>1.509999999999998</v>
      </c>
      <c r="KG238" s="25">
        <f t="shared" si="829"/>
        <v>1.509999999999998</v>
      </c>
      <c r="KH238" s="27">
        <v>0</v>
      </c>
      <c r="KI238" s="25">
        <f t="shared" si="712"/>
        <v>1.3900000000000006</v>
      </c>
      <c r="KJ238" s="25">
        <f t="shared" si="830"/>
        <v>1.3900000000000006</v>
      </c>
      <c r="KK238" s="25">
        <f t="shared" si="713"/>
        <v>0</v>
      </c>
      <c r="KL238" s="25">
        <f t="shared" si="714"/>
        <v>0</v>
      </c>
      <c r="KM238" s="25">
        <f t="shared" si="831"/>
        <v>0</v>
      </c>
      <c r="KN238" s="25">
        <f t="shared" si="715"/>
        <v>0</v>
      </c>
      <c r="KO238" s="25">
        <f t="shared" si="716"/>
        <v>0</v>
      </c>
      <c r="KP238" s="25">
        <f t="shared" si="832"/>
        <v>0</v>
      </c>
      <c r="KQ238" s="25">
        <f t="shared" si="717"/>
        <v>0.2</v>
      </c>
      <c r="KR238" s="25">
        <f t="shared" si="718"/>
        <v>0.2</v>
      </c>
      <c r="KS238" s="25">
        <f t="shared" si="833"/>
        <v>0.2</v>
      </c>
      <c r="KT238" s="25">
        <f t="shared" si="719"/>
        <v>0</v>
      </c>
      <c r="KU238" s="25">
        <f t="shared" si="720"/>
        <v>0</v>
      </c>
      <c r="KV238" s="25">
        <f t="shared" si="834"/>
        <v>0</v>
      </c>
      <c r="KW238" s="25">
        <f t="shared" si="721"/>
        <v>0</v>
      </c>
      <c r="KX238" s="25">
        <f t="shared" si="722"/>
        <v>0</v>
      </c>
      <c r="KY238" s="25">
        <f t="shared" si="835"/>
        <v>0</v>
      </c>
      <c r="KZ238" s="25">
        <f t="shared" si="723"/>
        <v>0</v>
      </c>
      <c r="LA238" s="25">
        <f t="shared" si="724"/>
        <v>0</v>
      </c>
      <c r="LB238" s="25">
        <f t="shared" si="836"/>
        <v>0</v>
      </c>
      <c r="LC238" s="25">
        <f t="shared" si="725"/>
        <v>1.4</v>
      </c>
      <c r="LD238" s="25">
        <f t="shared" si="726"/>
        <v>1.1900000000000006</v>
      </c>
      <c r="LE238" s="25">
        <f t="shared" si="837"/>
        <v>1.2950000000000004</v>
      </c>
      <c r="LF238" s="25">
        <f t="shared" si="727"/>
        <v>0</v>
      </c>
      <c r="LG238" s="25">
        <f t="shared" si="728"/>
        <v>0</v>
      </c>
      <c r="LH238" s="25">
        <f t="shared" si="838"/>
        <v>0</v>
      </c>
      <c r="LI238" s="25">
        <f t="shared" si="729"/>
        <v>0</v>
      </c>
      <c r="LJ238" s="25">
        <f t="shared" si="730"/>
        <v>0</v>
      </c>
      <c r="LK238" s="25">
        <f t="shared" si="839"/>
        <v>0</v>
      </c>
      <c r="LL238" s="25">
        <f t="shared" si="731"/>
        <v>0</v>
      </c>
      <c r="LM238" s="25">
        <f t="shared" si="732"/>
        <v>0</v>
      </c>
      <c r="LN238" s="25">
        <f t="shared" si="840"/>
        <v>0</v>
      </c>
      <c r="LO238" s="25">
        <f t="shared" si="733"/>
        <v>0</v>
      </c>
      <c r="LP238" s="25">
        <f t="shared" si="734"/>
        <v>0</v>
      </c>
      <c r="LQ238" s="25">
        <f t="shared" si="841"/>
        <v>0</v>
      </c>
      <c r="LR238" s="25">
        <f t="shared" si="735"/>
        <v>0</v>
      </c>
      <c r="LS238" s="25">
        <f t="shared" si="736"/>
        <v>0</v>
      </c>
      <c r="LT238" s="25">
        <f t="shared" si="842"/>
        <v>0</v>
      </c>
      <c r="LU238" s="25">
        <f t="shared" si="737"/>
        <v>0</v>
      </c>
      <c r="LV238" s="25">
        <f t="shared" si="738"/>
        <v>0</v>
      </c>
      <c r="LW238" s="25">
        <f t="shared" si="843"/>
        <v>0</v>
      </c>
      <c r="LX238" s="25">
        <f t="shared" si="739"/>
        <v>0</v>
      </c>
      <c r="LY238" s="25">
        <f t="shared" si="740"/>
        <v>0</v>
      </c>
      <c r="LZ238" s="25">
        <f t="shared" si="844"/>
        <v>0</v>
      </c>
      <c r="MA238" s="25">
        <f t="shared" si="741"/>
        <v>0</v>
      </c>
      <c r="MB238" s="25">
        <f t="shared" si="742"/>
        <v>0</v>
      </c>
      <c r="MC238" s="25">
        <f t="shared" si="845"/>
        <v>0</v>
      </c>
      <c r="MD238" s="25">
        <f t="shared" si="743"/>
        <v>0</v>
      </c>
      <c r="ME238" s="25">
        <f t="shared" si="744"/>
        <v>0</v>
      </c>
      <c r="MF238" s="25">
        <f t="shared" si="846"/>
        <v>0</v>
      </c>
      <c r="MG238" s="25">
        <f t="shared" si="745"/>
        <v>0</v>
      </c>
      <c r="MH238" s="25">
        <f t="shared" si="746"/>
        <v>0</v>
      </c>
      <c r="MI238" s="25">
        <f t="shared" si="847"/>
        <v>0</v>
      </c>
      <c r="MJ238" s="25">
        <f t="shared" si="747"/>
        <v>0</v>
      </c>
      <c r="MK238" s="25">
        <f t="shared" si="748"/>
        <v>0</v>
      </c>
      <c r="ML238" s="25">
        <f t="shared" si="848"/>
        <v>0</v>
      </c>
      <c r="MM238" s="25">
        <f t="shared" si="749"/>
        <v>0</v>
      </c>
      <c r="MN238" s="25">
        <f t="shared" si="750"/>
        <v>0</v>
      </c>
      <c r="MO238" s="25">
        <f t="shared" si="849"/>
        <v>0</v>
      </c>
      <c r="MP238" s="25">
        <f t="shared" si="751"/>
        <v>0</v>
      </c>
      <c r="MQ238" s="25">
        <f t="shared" si="752"/>
        <v>0</v>
      </c>
      <c r="MR238" s="25">
        <f t="shared" si="850"/>
        <v>0</v>
      </c>
      <c r="MS238" s="29">
        <v>1.4</v>
      </c>
      <c r="MT238" s="29">
        <v>0</v>
      </c>
      <c r="MU238" s="29">
        <v>1</v>
      </c>
      <c r="MV238" s="29">
        <v>1</v>
      </c>
      <c r="MW238" s="25">
        <f t="shared" si="753"/>
        <v>1.4</v>
      </c>
      <c r="MX238" s="25">
        <f t="shared" si="754"/>
        <v>2.11</v>
      </c>
      <c r="MY238" s="25">
        <f t="shared" si="755"/>
        <v>0</v>
      </c>
      <c r="MZ238" s="25">
        <f t="shared" si="756"/>
        <v>0</v>
      </c>
      <c r="NA238" s="25">
        <f t="shared" si="757"/>
        <v>1.4</v>
      </c>
      <c r="NB238" s="25">
        <f t="shared" si="758"/>
        <v>1.95</v>
      </c>
      <c r="NC238" s="25">
        <f t="shared" si="759"/>
        <v>0</v>
      </c>
      <c r="ND238" s="25">
        <f t="shared" si="760"/>
        <v>0</v>
      </c>
      <c r="NE238" s="25">
        <f t="shared" si="851"/>
        <v>1.4</v>
      </c>
      <c r="NF238" s="25">
        <f t="shared" si="851"/>
        <v>2.0299999999999998</v>
      </c>
      <c r="NG238" s="25">
        <f t="shared" si="851"/>
        <v>0</v>
      </c>
      <c r="NH238" s="25">
        <f t="shared" si="851"/>
        <v>0</v>
      </c>
      <c r="NI238" s="25">
        <f t="shared" si="761"/>
        <v>4.75</v>
      </c>
      <c r="NJ238" s="25">
        <f t="shared" si="762"/>
        <v>0</v>
      </c>
      <c r="NK238" s="25">
        <f t="shared" si="763"/>
        <v>4.75</v>
      </c>
      <c r="NL238" s="25">
        <f t="shared" si="764"/>
        <v>3.74</v>
      </c>
      <c r="NM238" s="25">
        <f t="shared" si="765"/>
        <v>0</v>
      </c>
      <c r="NN238" s="25">
        <f t="shared" si="852"/>
        <v>3.74</v>
      </c>
      <c r="NO238" s="25">
        <f t="shared" si="766"/>
        <v>0</v>
      </c>
      <c r="NP238" s="25">
        <f t="shared" si="767"/>
        <v>0</v>
      </c>
      <c r="NQ238" s="25">
        <f t="shared" si="853"/>
        <v>0</v>
      </c>
      <c r="NR238" s="25">
        <f t="shared" si="768"/>
        <v>0</v>
      </c>
      <c r="NS238" s="25">
        <f t="shared" si="769"/>
        <v>0</v>
      </c>
      <c r="NT238" s="25">
        <f t="shared" si="854"/>
        <v>0</v>
      </c>
      <c r="NU238" s="25">
        <f t="shared" si="770"/>
        <v>0</v>
      </c>
      <c r="NV238" s="25">
        <f t="shared" si="771"/>
        <v>0</v>
      </c>
      <c r="NW238" s="25">
        <f t="shared" si="855"/>
        <v>0</v>
      </c>
      <c r="NX238" s="25">
        <f t="shared" si="856"/>
        <v>3.74</v>
      </c>
      <c r="NY238" s="25">
        <f t="shared" si="856"/>
        <v>0</v>
      </c>
      <c r="NZ238" s="25">
        <f t="shared" si="857"/>
        <v>3.74</v>
      </c>
      <c r="OA238" s="25">
        <f t="shared" si="858"/>
        <v>1.01</v>
      </c>
      <c r="OB238" s="25">
        <f t="shared" si="858"/>
        <v>0</v>
      </c>
      <c r="OC238" s="25">
        <f t="shared" si="859"/>
        <v>1.01</v>
      </c>
      <c r="OD238" s="25">
        <f t="shared" si="860"/>
        <v>3.74</v>
      </c>
      <c r="OE238" s="25">
        <f t="shared" si="860"/>
        <v>0</v>
      </c>
      <c r="OF238" s="25">
        <f t="shared" si="860"/>
        <v>3.74</v>
      </c>
      <c r="OG238" s="25">
        <f t="shared" si="772"/>
        <v>0</v>
      </c>
      <c r="OH238" s="25">
        <f t="shared" si="773"/>
        <v>0</v>
      </c>
      <c r="OI238" s="25">
        <f t="shared" si="774"/>
        <v>0</v>
      </c>
      <c r="OJ238" s="25">
        <f t="shared" si="775"/>
        <v>0</v>
      </c>
      <c r="OK238" s="25">
        <f t="shared" si="776"/>
        <v>0</v>
      </c>
      <c r="OL238" s="25">
        <f t="shared" si="777"/>
        <v>0</v>
      </c>
      <c r="OM238" s="25">
        <f t="shared" si="861"/>
        <v>0</v>
      </c>
      <c r="ON238" s="25">
        <f t="shared" si="861"/>
        <v>0</v>
      </c>
      <c r="OO238" s="25">
        <f t="shared" si="861"/>
        <v>0</v>
      </c>
      <c r="OP238" s="25">
        <f t="shared" si="778"/>
        <v>0</v>
      </c>
      <c r="OQ238" s="25">
        <f t="shared" si="779"/>
        <v>0</v>
      </c>
      <c r="OR238" s="25">
        <f t="shared" si="862"/>
        <v>0</v>
      </c>
      <c r="OS238" s="19">
        <v>537897.30000000005</v>
      </c>
      <c r="OT238" s="19">
        <v>2370987.73</v>
      </c>
    </row>
    <row r="239" spans="1:410" ht="33" customHeight="1" x14ac:dyDescent="0.25">
      <c r="A239" s="18"/>
      <c r="B239" s="18" t="s">
        <v>1005</v>
      </c>
      <c r="C239" s="18">
        <v>687.01</v>
      </c>
      <c r="D239" s="16" t="e">
        <f>_xlfn.IFNA(INDEX(#REF!,MATCH(E239,#REF!,0)),0)</f>
        <v>#REF!</v>
      </c>
      <c r="E239" s="18" t="s">
        <v>1041</v>
      </c>
      <c r="F239" s="16" t="s">
        <v>765</v>
      </c>
      <c r="G239" s="16" t="s">
        <v>766</v>
      </c>
      <c r="H239" s="16" t="s">
        <v>767</v>
      </c>
      <c r="I239" s="16" t="s">
        <v>768</v>
      </c>
      <c r="J239" s="16" t="s">
        <v>769</v>
      </c>
      <c r="K239" s="16" t="s">
        <v>770</v>
      </c>
      <c r="L239" s="16" t="s">
        <v>771</v>
      </c>
      <c r="M239" s="18">
        <v>1.64</v>
      </c>
      <c r="N239" s="18">
        <v>1.94</v>
      </c>
      <c r="O239" s="18">
        <v>2.04</v>
      </c>
      <c r="P239" s="18">
        <v>2.34</v>
      </c>
      <c r="Q239" s="18">
        <v>0.1</v>
      </c>
      <c r="R239" s="18">
        <v>1.8399999999999999</v>
      </c>
      <c r="S239" s="18">
        <v>2.14</v>
      </c>
      <c r="T239" s="18">
        <v>0.2</v>
      </c>
      <c r="U239" s="18">
        <v>0</v>
      </c>
      <c r="V239" s="18">
        <v>0</v>
      </c>
      <c r="W239" s="18">
        <v>0</v>
      </c>
      <c r="X239" s="18">
        <v>1.64</v>
      </c>
      <c r="Y239" s="18">
        <v>1.9</v>
      </c>
      <c r="Z239" s="20">
        <f t="shared" si="780"/>
        <v>2.1</v>
      </c>
      <c r="AA239" s="18">
        <v>0.22</v>
      </c>
      <c r="AB239" s="18">
        <v>0</v>
      </c>
      <c r="AC239" s="18">
        <v>0</v>
      </c>
      <c r="AD239" s="18">
        <v>0</v>
      </c>
      <c r="AE239" s="18">
        <v>0</v>
      </c>
      <c r="AF239" s="18">
        <v>0</v>
      </c>
      <c r="AG239" s="18">
        <v>1.2</v>
      </c>
      <c r="AH239" s="18">
        <v>1.5</v>
      </c>
      <c r="AI239" s="20">
        <f t="shared" si="781"/>
        <v>2.25</v>
      </c>
      <c r="AJ239" s="18">
        <v>0</v>
      </c>
      <c r="AK239" s="18">
        <v>0</v>
      </c>
      <c r="AL239" s="20">
        <f t="shared" si="782"/>
        <v>0</v>
      </c>
      <c r="AM239" s="18">
        <v>1.64</v>
      </c>
      <c r="AN239" s="18">
        <v>1.5</v>
      </c>
      <c r="AO239" s="18">
        <v>0.15</v>
      </c>
      <c r="AP239" s="18">
        <v>0.22</v>
      </c>
      <c r="AQ239" s="18">
        <v>1.64</v>
      </c>
      <c r="AR239" s="18">
        <v>1.72</v>
      </c>
      <c r="AS239" s="18">
        <v>0.12</v>
      </c>
      <c r="AT239" s="18">
        <v>0.11</v>
      </c>
      <c r="AU239" s="18">
        <v>0</v>
      </c>
      <c r="AV239" s="18">
        <v>1</v>
      </c>
      <c r="AW239" s="18">
        <v>0</v>
      </c>
      <c r="AX239" s="18">
        <v>0</v>
      </c>
      <c r="AY239" s="18">
        <v>0</v>
      </c>
      <c r="AZ239" s="18">
        <v>0</v>
      </c>
      <c r="BA239" s="18">
        <v>0</v>
      </c>
      <c r="BB239" s="18">
        <v>0</v>
      </c>
      <c r="BC239" s="18">
        <v>0</v>
      </c>
      <c r="BD239" s="18">
        <v>0</v>
      </c>
      <c r="BE239" s="18">
        <v>1</v>
      </c>
      <c r="BF239" s="18">
        <v>0</v>
      </c>
      <c r="BG239" s="18">
        <v>0</v>
      </c>
      <c r="BH239" s="18">
        <v>0</v>
      </c>
      <c r="BI239" s="18">
        <v>0</v>
      </c>
      <c r="BJ239" s="18">
        <v>0</v>
      </c>
      <c r="BK239" s="18">
        <v>0</v>
      </c>
      <c r="BL239" s="18">
        <v>0</v>
      </c>
      <c r="BM239" s="18">
        <v>0</v>
      </c>
      <c r="BN239" s="18">
        <v>0</v>
      </c>
      <c r="BO239" s="18">
        <v>0</v>
      </c>
      <c r="BP239" s="18">
        <v>0</v>
      </c>
      <c r="BQ239" s="18">
        <v>0</v>
      </c>
      <c r="BR239" s="18">
        <v>0</v>
      </c>
      <c r="BS239" s="18">
        <v>0</v>
      </c>
      <c r="BT239" s="18">
        <v>0</v>
      </c>
      <c r="BU239" s="18">
        <v>0</v>
      </c>
      <c r="BV239" s="18">
        <v>0</v>
      </c>
      <c r="BW239" s="18">
        <v>0</v>
      </c>
      <c r="BX239" s="18">
        <v>0</v>
      </c>
      <c r="BY239" s="18">
        <v>0</v>
      </c>
      <c r="BZ239" s="18">
        <v>0</v>
      </c>
      <c r="CA239" s="16" t="e">
        <f>_xlfn.IFNA(IF(RIGHT(D239,2)="=G",0,INDEX(#REF!,MATCH(E239,#REF!,0))),0)</f>
        <v>#REF!</v>
      </c>
      <c r="CB239" s="16" t="s">
        <v>776</v>
      </c>
      <c r="CC239" s="18">
        <v>0</v>
      </c>
      <c r="CD239" s="18">
        <v>0</v>
      </c>
      <c r="CE239" s="18">
        <v>1.4</v>
      </c>
      <c r="CF239" s="18">
        <v>0.85</v>
      </c>
      <c r="CG239" s="18">
        <v>0.12</v>
      </c>
      <c r="CH239" s="18">
        <v>2</v>
      </c>
      <c r="CI239" s="16" t="s">
        <v>98</v>
      </c>
      <c r="CJ239" s="18">
        <v>0</v>
      </c>
      <c r="CK239" s="20">
        <f t="shared" si="648"/>
        <v>1.86</v>
      </c>
      <c r="CL239" s="20">
        <f t="shared" si="783"/>
        <v>1.86</v>
      </c>
      <c r="CM239" s="18">
        <v>21.89</v>
      </c>
      <c r="CN239" s="18">
        <v>25.98</v>
      </c>
      <c r="CO239" s="18">
        <v>25.141000000000002</v>
      </c>
      <c r="CP239" s="22">
        <f t="shared" si="649"/>
        <v>25.14</v>
      </c>
      <c r="CQ239" s="22">
        <f t="shared" si="650"/>
        <v>23.28</v>
      </c>
      <c r="CR239" s="22">
        <f t="shared" si="784"/>
        <v>1.86</v>
      </c>
      <c r="CS239" s="22">
        <f t="shared" si="651"/>
        <v>23.38</v>
      </c>
      <c r="CT239" s="22">
        <f t="shared" si="652"/>
        <v>23.58</v>
      </c>
      <c r="CU239" s="18">
        <v>23.58</v>
      </c>
      <c r="CV239" s="22">
        <f t="shared" si="785"/>
        <v>2.1</v>
      </c>
      <c r="CW239" s="22">
        <f t="shared" si="653"/>
        <v>0</v>
      </c>
      <c r="CX239" s="22">
        <f t="shared" si="654"/>
        <v>0</v>
      </c>
      <c r="CY239" s="22">
        <f t="shared" si="655"/>
        <v>25.71</v>
      </c>
      <c r="CZ239" s="22">
        <f t="shared" si="656"/>
        <v>25.86</v>
      </c>
      <c r="DA239" s="18">
        <v>25.98</v>
      </c>
      <c r="DB239" s="20">
        <f t="shared" si="786"/>
        <v>2.7</v>
      </c>
      <c r="DC239" s="20">
        <f t="shared" si="787"/>
        <v>0.84</v>
      </c>
      <c r="DD239" s="20">
        <f t="shared" si="788"/>
        <v>1.8600000000000003</v>
      </c>
      <c r="DE239" s="20">
        <f t="shared" si="657"/>
        <v>0.1</v>
      </c>
      <c r="DF239" s="20">
        <f t="shared" si="658"/>
        <v>0.2</v>
      </c>
      <c r="DG239" s="20">
        <f t="shared" si="659"/>
        <v>1.56</v>
      </c>
      <c r="DH239" s="20">
        <f t="shared" si="660"/>
        <v>0</v>
      </c>
      <c r="DI239" s="20">
        <f t="shared" si="661"/>
        <v>0</v>
      </c>
      <c r="DJ239" s="20">
        <f t="shared" si="662"/>
        <v>0</v>
      </c>
      <c r="DK239" s="20">
        <f t="shared" si="789"/>
        <v>1.86</v>
      </c>
      <c r="DL239" s="20">
        <f t="shared" si="790"/>
        <v>0</v>
      </c>
      <c r="DM239" s="20">
        <f t="shared" si="791"/>
        <v>0</v>
      </c>
      <c r="DN239" s="20">
        <f t="shared" si="792"/>
        <v>0</v>
      </c>
      <c r="DO239" s="18">
        <v>2.54</v>
      </c>
      <c r="DP239" s="18">
        <v>0</v>
      </c>
      <c r="DQ239" s="18">
        <v>1</v>
      </c>
      <c r="DR239" s="18">
        <v>1</v>
      </c>
      <c r="DS239" s="25">
        <f t="shared" si="793"/>
        <v>2.54</v>
      </c>
      <c r="DT239" s="25">
        <f t="shared" si="794"/>
        <v>0</v>
      </c>
      <c r="DU239" s="25">
        <f t="shared" si="795"/>
        <v>4.72</v>
      </c>
      <c r="DV239" s="25">
        <f t="shared" si="796"/>
        <v>0</v>
      </c>
      <c r="DW239" s="25">
        <f t="shared" si="797"/>
        <v>4.72</v>
      </c>
      <c r="DX239" s="25">
        <f t="shared" si="798"/>
        <v>9.6300000000000008</v>
      </c>
      <c r="DY239" s="25">
        <f t="shared" si="799"/>
        <v>0</v>
      </c>
      <c r="DZ239" s="25">
        <f t="shared" si="800"/>
        <v>9.6300000000000008</v>
      </c>
      <c r="EA239" s="25">
        <f t="shared" si="801"/>
        <v>6.23</v>
      </c>
      <c r="EB239" s="25">
        <f t="shared" si="802"/>
        <v>0</v>
      </c>
      <c r="EC239" s="25">
        <f t="shared" si="803"/>
        <v>6.23</v>
      </c>
      <c r="ED239" s="25">
        <f t="shared" si="804"/>
        <v>3.4</v>
      </c>
      <c r="EE239" s="25">
        <f t="shared" si="804"/>
        <v>0</v>
      </c>
      <c r="EF239" s="25">
        <f t="shared" si="805"/>
        <v>3.4</v>
      </c>
      <c r="EG239" s="25">
        <f t="shared" si="806"/>
        <v>6.23</v>
      </c>
      <c r="EH239" s="25">
        <f t="shared" si="806"/>
        <v>0</v>
      </c>
      <c r="EI239" s="25">
        <f t="shared" si="807"/>
        <v>6.23</v>
      </c>
      <c r="EJ239" s="18">
        <v>687.01</v>
      </c>
      <c r="EK239" s="18">
        <v>733.87</v>
      </c>
      <c r="EL239" s="18" t="s">
        <v>1041</v>
      </c>
      <c r="EM239" s="18" t="s">
        <v>1042</v>
      </c>
      <c r="EN239" s="16" t="s">
        <v>774</v>
      </c>
      <c r="EO239" s="16" t="s">
        <v>132</v>
      </c>
      <c r="EP239" s="16" t="e">
        <f>IF(OR(EN239="Cống tròn",EN239="Cống hộp",EN239="Ống nhựa"),INDEX(#REF!,MATCH(E239,#REF!,0)),IF(OR(EN239="Rãnh xây",EN239="Rãnh bê tông"),INDEX(#REF!,MATCH(E239,#REF!,0)),0))</f>
        <v>#REF!</v>
      </c>
      <c r="EQ239" s="18">
        <v>45.660000000000011</v>
      </c>
      <c r="ER239" s="18">
        <v>1</v>
      </c>
      <c r="ES239" s="25">
        <f t="shared" si="808"/>
        <v>45</v>
      </c>
      <c r="ET239" s="1" t="e">
        <f>_xlfn.IFNA(IF(EN239="Cống tròn",INDEX(#REF!,MATCH(E239,#REF!,0)),IF(EN239="Cống hộp",INDEX(#REF!,MATCH(E239,#REF!,0)),EU239&amp;" ,"&amp;EV239)),0)</f>
        <v>#REF!</v>
      </c>
      <c r="EU239" s="16" t="s">
        <v>769</v>
      </c>
      <c r="EV239" s="16" t="s">
        <v>775</v>
      </c>
      <c r="EW239" s="16" t="e">
        <f>_xlfn.IFNA(INDEX(#REF!,MATCH(E239,#REF!,0)),0)</f>
        <v>#REF!</v>
      </c>
      <c r="EX239" s="16"/>
      <c r="EY239" s="18">
        <v>0</v>
      </c>
      <c r="EZ239" s="18">
        <v>0</v>
      </c>
      <c r="FA239" s="18">
        <v>0</v>
      </c>
      <c r="FB239" s="19">
        <v>0</v>
      </c>
      <c r="FC239" s="19">
        <v>0</v>
      </c>
      <c r="FD239" s="25">
        <f t="shared" si="663"/>
        <v>0</v>
      </c>
      <c r="FE239" s="25">
        <f t="shared" si="809"/>
        <v>0</v>
      </c>
      <c r="FF239" s="18">
        <v>0.1</v>
      </c>
      <c r="FG239" s="18">
        <v>2</v>
      </c>
      <c r="FH239" s="18">
        <v>1</v>
      </c>
      <c r="FI239" s="25">
        <f t="shared" si="810"/>
        <v>1.2</v>
      </c>
      <c r="FJ239" s="18">
        <v>0</v>
      </c>
      <c r="FK239" s="18">
        <v>0</v>
      </c>
      <c r="FL239" s="18">
        <v>0.2</v>
      </c>
      <c r="FM239" s="18">
        <v>1.4</v>
      </c>
      <c r="FN239" s="18">
        <v>0</v>
      </c>
      <c r="FO239" s="25">
        <f t="shared" si="811"/>
        <v>1.4</v>
      </c>
      <c r="FP239" s="18">
        <v>1.4999999999999999E-2</v>
      </c>
      <c r="FQ239" s="18">
        <v>1</v>
      </c>
      <c r="FR239" s="25">
        <f t="shared" si="664"/>
        <v>44</v>
      </c>
      <c r="FS239" s="25">
        <f t="shared" si="665"/>
        <v>0.64500000000000002</v>
      </c>
      <c r="FT239" s="25">
        <f t="shared" si="666"/>
        <v>44.645000000000003</v>
      </c>
      <c r="FU239" s="25">
        <f t="shared" si="667"/>
        <v>-1.0150000000000077</v>
      </c>
      <c r="FV239" s="25" t="str">
        <f t="shared" si="812"/>
        <v>Thêm 01</v>
      </c>
      <c r="FW239" s="25">
        <f t="shared" si="813"/>
        <v>0</v>
      </c>
      <c r="FX239" s="16"/>
      <c r="FY239" s="16"/>
      <c r="FZ239" s="16"/>
      <c r="GA239" s="16"/>
      <c r="GB239" s="19">
        <v>0</v>
      </c>
      <c r="GC239" s="19">
        <v>0</v>
      </c>
      <c r="GD239" s="19">
        <v>0</v>
      </c>
      <c r="GE239" s="19">
        <v>0</v>
      </c>
      <c r="GF239" s="19">
        <v>0</v>
      </c>
      <c r="GG239" s="19">
        <v>0</v>
      </c>
      <c r="GH239" s="19">
        <v>0</v>
      </c>
      <c r="GI239" s="19">
        <v>0</v>
      </c>
      <c r="GJ239" s="19">
        <v>0</v>
      </c>
      <c r="GK239" s="19">
        <v>0</v>
      </c>
      <c r="GL239" s="25">
        <f t="shared" si="668"/>
        <v>0</v>
      </c>
      <c r="GM239" s="25">
        <f t="shared" si="814"/>
        <v>0</v>
      </c>
      <c r="GN239" s="19">
        <v>0</v>
      </c>
      <c r="GO239" s="19">
        <v>0</v>
      </c>
      <c r="GP239" s="19">
        <v>0</v>
      </c>
      <c r="GQ239" s="19">
        <v>0</v>
      </c>
      <c r="GR239" s="1" t="e">
        <f>_xlfn.IFNA(INDEX(#REF!,MATCH(E239,#REF!,0)),0)</f>
        <v>#REF!</v>
      </c>
      <c r="GS239" s="16"/>
      <c r="GT239" s="18">
        <v>0</v>
      </c>
      <c r="GU239" s="18">
        <v>0</v>
      </c>
      <c r="GV239" s="18">
        <v>0</v>
      </c>
      <c r="GW239" s="18">
        <v>0</v>
      </c>
      <c r="GX239" s="25">
        <f t="shared" si="669"/>
        <v>0</v>
      </c>
      <c r="GY239" s="25">
        <f t="shared" si="670"/>
        <v>0</v>
      </c>
      <c r="GZ239" s="25">
        <f t="shared" si="815"/>
        <v>0</v>
      </c>
      <c r="HA239" s="1" t="e" cm="1">
        <f t="array" ref="HA239">INDEX(#REF!,MATCH(EJ239&amp;EK239&amp;HD239&amp;HE239&amp;HF239,#REF!&amp;#REF!&amp;#REF!&amp;#REF!&amp;#REF!,0))</f>
        <v>#REF!</v>
      </c>
      <c r="HB239" s="16"/>
      <c r="HC239" s="25">
        <f t="shared" si="816"/>
        <v>0</v>
      </c>
      <c r="HD239" s="18">
        <v>0</v>
      </c>
      <c r="HE239" s="18">
        <v>0</v>
      </c>
      <c r="HF239" s="18">
        <v>0</v>
      </c>
      <c r="HG239" s="1" t="e" cm="1">
        <f t="array" ref="HG239">INDEX(#REF!,MATCH(EJ239&amp;EK239&amp;HJ239&amp;HK239&amp;HL239,#REF!&amp;#REF!&amp;#REF!&amp;#REF!&amp;#REF!,0))</f>
        <v>#REF!</v>
      </c>
      <c r="HH239" s="16"/>
      <c r="HI239" s="25">
        <f t="shared" si="817"/>
        <v>0</v>
      </c>
      <c r="HJ239" s="25">
        <f t="shared" si="818"/>
        <v>0</v>
      </c>
      <c r="HK239" s="19">
        <v>0</v>
      </c>
      <c r="HL239" s="19">
        <v>0</v>
      </c>
      <c r="HM239" s="18">
        <v>0.01</v>
      </c>
      <c r="HN239" s="18">
        <v>1</v>
      </c>
      <c r="HO239" s="25">
        <f t="shared" si="819"/>
        <v>0</v>
      </c>
      <c r="HP239" s="25">
        <f t="shared" si="820"/>
        <v>0</v>
      </c>
      <c r="HQ239" s="25">
        <f t="shared" si="821"/>
        <v>0</v>
      </c>
      <c r="HR239" s="25">
        <f t="shared" si="822"/>
        <v>0</v>
      </c>
      <c r="HS239" s="25">
        <f t="shared" si="823"/>
        <v>0</v>
      </c>
      <c r="HT239" s="19">
        <v>0</v>
      </c>
      <c r="HU239" s="19">
        <v>0</v>
      </c>
      <c r="HV239" s="19">
        <v>0</v>
      </c>
      <c r="HW239" s="25">
        <f t="shared" si="824"/>
        <v>0</v>
      </c>
      <c r="HX239" s="19">
        <v>0</v>
      </c>
      <c r="HY239" s="19">
        <v>0</v>
      </c>
      <c r="HZ239" s="18">
        <v>25.14</v>
      </c>
      <c r="IA239" s="20">
        <f>ROUND(IF(EN239="Cống tròn",IF(EN239="Cống tròn",IF(EU239="Không có móng",IQ239-FF239,IF(EU239="Đế",IP239-FN239,IF(OR(EU239="Móng bê tông",EU239="Móng bê tông kết hợp đế"),II239-FJ239,0))),0),IF(EN239="Cống hộp",IF(AND(EN239="Cống hộp",EU239="Không có móng"),IQ239-GF239,IF(AND(EN239="Cống hộp",EU239="Móng bê tông"),IJ239-GB239,0)),IF(OR(EN239="Rãnh xây",EN239="Rãnh bê tông"),IF(OR(EN239="Rãnh xây",EN239="Rãnh bê tông"),IK239-GB239,0),IF(EN239="Ống nhựa",IF(AND(EN239="Ống nhựa",EU239="Không đắp cát"),IQ239-HT239,IF(AND(EN239="Ống nhựa",EU239="Đắp cát"),IH239-HX239,0)),IF(EN239="Rãnh thang",IF(EN239="Rãnh thang",IF(EU239="Móng bê tông",#REF!-#REF!,IQ239),0),0))))),2)</f>
        <v>23.58</v>
      </c>
      <c r="IB239" s="20">
        <f t="shared" si="825"/>
        <v>1.5600000000000023</v>
      </c>
      <c r="IC239" s="20">
        <f t="shared" si="671"/>
        <v>23.58</v>
      </c>
      <c r="ID239" s="20">
        <f t="shared" si="672"/>
        <v>0</v>
      </c>
      <c r="IE239" s="20">
        <f t="shared" si="673"/>
        <v>0</v>
      </c>
      <c r="IF239" s="20">
        <f t="shared" si="674"/>
        <v>0</v>
      </c>
      <c r="IG239" s="20">
        <f>IF(EN239="Rãnh thang",IF(AND(EN239="Rãnh thang",EU239="Móng bê tông"),IQ239-#REF!,0),IF(EN239="Ống nhựa",IF(AND(EN239="Ống nhựa",EU239="Đắp cát"),IQ239-HT239,0),IF(EN239="Cống tròn",IF(EN239="Cống tròn",IF(OR(EU239="Móng bê tông",EU239="Móng bê tông kết hợp đế"),IM239-FL239,0),0),IF(EN239="Cống hộp",IF(AND(EN239="Cống hộp",EU239="Móng bê tông"),IN239-GD239,0),IF(OR(EN239="Rãnh xây",EN239="Rãnh bê tông"),IF(AND(EN239="Rãnh xây",EU239="Móng bê tông"),IO239-GD239,IF(AND(EN239="Rãnh bê tông",EU239="Móng bê tông"),IO239-GD239,0)),0)))))</f>
        <v>23.58</v>
      </c>
      <c r="IH239" s="20">
        <f t="shared" si="675"/>
        <v>0</v>
      </c>
      <c r="II239" s="20">
        <f t="shared" si="676"/>
        <v>23.58</v>
      </c>
      <c r="IJ239" s="20">
        <f t="shared" si="677"/>
        <v>0</v>
      </c>
      <c r="IK239" s="20">
        <f t="shared" si="678"/>
        <v>0</v>
      </c>
      <c r="IL239" s="20">
        <f t="shared" si="679"/>
        <v>23.779999999999998</v>
      </c>
      <c r="IM239" s="20">
        <f t="shared" si="680"/>
        <v>23.779999999999998</v>
      </c>
      <c r="IN239" s="20">
        <f t="shared" si="681"/>
        <v>0</v>
      </c>
      <c r="IO239" s="20">
        <f t="shared" si="682"/>
        <v>0</v>
      </c>
      <c r="IP239" s="20">
        <f t="shared" si="683"/>
        <v>0</v>
      </c>
      <c r="IQ239" s="18">
        <v>23.88</v>
      </c>
      <c r="IR239" s="25">
        <f t="shared" si="826"/>
        <v>0</v>
      </c>
      <c r="IS239" s="25">
        <f t="shared" si="684"/>
        <v>0</v>
      </c>
      <c r="IT239" s="25">
        <f t="shared" si="685"/>
        <v>0</v>
      </c>
      <c r="IU239" s="25">
        <f>ROUND(IF(EN239="Cống tròn",IF(EN239="Cống tròn",IV239+FF239,0),IF(EN239="Cống hộp",IF(EN239="Cống hộp",IV239+GP239,0),IF(OR(EN239="Rãnh xây",EN239="Rãnh bê tông"),IF(OR(EN239="Rãnh xây",EN239="Rãnh bê tông"),IV239+GP239,0),IF(EN239="ống nhựa",IF(EN239="Ống nhựa",IV239+HT239,0),IF(EN239="Rãnh thang",IF(EN239="Rãnh thang",IQ239+#REF!,0),0))))),2)</f>
        <v>24.93</v>
      </c>
      <c r="IV239" s="18">
        <v>24.83</v>
      </c>
      <c r="IW239" s="25">
        <f t="shared" si="686"/>
        <v>24.93</v>
      </c>
      <c r="IX239" s="25">
        <f t="shared" si="687"/>
        <v>0</v>
      </c>
      <c r="IY239" s="25">
        <f t="shared" si="688"/>
        <v>0</v>
      </c>
      <c r="IZ239" s="25">
        <f t="shared" si="689"/>
        <v>0</v>
      </c>
      <c r="JA239" s="25">
        <f t="shared" si="690"/>
        <v>0</v>
      </c>
      <c r="JB239" s="18">
        <v>25.1</v>
      </c>
      <c r="JC239" s="20">
        <f>ROUND(IF(EN239="Cống tròn",IF(EN239="Cống tròn",IF(EU239="Không có móng",JS239-FF239,IF(EU239="Đế",JR239-FN239,IF(OR(EU239="Móng bê tông",EU239="Móng bê tông kết hợp đế"),JK239-FJ239,0))),0),IF(EN239="Cống hộp",IF(AND(EN239="Cống hộp",EU239="Không có móng"),JS239-GF239,IF(AND(EN239="Cống hộp",EU239="Móng bê tông"),JL239-GB239,0)),IF(OR(EN239="Rãnh xây",EN239="Rãnh bê tông"),IF(OR(EN239="Rãnh xây",EN239="Rãnh bê tông"),JM239-GB239,0),IF(EN239="Ống nhựa",IF(AND(EN239="Ống nhựa",EU239="Không đắp cát"),JS239-HT239,IF(AND(EN239="Ống nhựa",EU239="Đắp cát"),JJ239-HX239,0)),IF(EN239="Rãnh thang",IF(EN239="Rãnh thang",IF(EU239="Móng bê tông",#REF!-#REF!,JS239),0),0))))),2)</f>
        <v>23.53</v>
      </c>
      <c r="JD239" s="20">
        <f t="shared" si="827"/>
        <v>1.5700000000000003</v>
      </c>
      <c r="JE239" s="20">
        <f t="shared" si="691"/>
        <v>23.529999999999998</v>
      </c>
      <c r="JF239" s="20">
        <f t="shared" si="692"/>
        <v>0</v>
      </c>
      <c r="JG239" s="20">
        <f t="shared" si="693"/>
        <v>0</v>
      </c>
      <c r="JH239" s="20">
        <f t="shared" si="694"/>
        <v>0</v>
      </c>
      <c r="JI239" s="20">
        <f>IF(EN239="Rãnh thang",IF(AND(EN239="Rãnh thang",EU239="Móng bê tông"),JS239-#REF!,0),IF(EN239="Ống nhựa",IF(AND(EN239="Ống nhựa",EU239="Đắp cát"),JS239-HT239,0),IF(EN239="Cống tròn",IF(EN239="Cống tròn",IF(OR(EU239="Móng bê tông",EU239="Móng bê tông kết hợp đế"),JO239-FL239,0),0),IF(EN239="Cống hộp",IF(AND(EN239="Cống hộp",EU239="Móng bê tông"),JP239-GD239,0),IF(OR(EN239="Rãnh xây",EN239="Rãnh bê tông"),IF(AND(EN239="Rãnh xây",EU239="Móng bê tông"),JQ239-GD239,IF(AND(EN239="Rãnh bê tông",EU239="Móng bê tông"),JQ239-GD239,0)),0)))))</f>
        <v>23.529999999999998</v>
      </c>
      <c r="JJ239" s="20">
        <f t="shared" si="695"/>
        <v>0</v>
      </c>
      <c r="JK239" s="20">
        <f t="shared" si="696"/>
        <v>23.529999999999998</v>
      </c>
      <c r="JL239" s="20">
        <f t="shared" si="697"/>
        <v>0</v>
      </c>
      <c r="JM239" s="20">
        <f t="shared" si="698"/>
        <v>0</v>
      </c>
      <c r="JN239" s="20">
        <f t="shared" si="699"/>
        <v>23.729999999999997</v>
      </c>
      <c r="JO239" s="20">
        <f t="shared" si="700"/>
        <v>23.729999999999997</v>
      </c>
      <c r="JP239" s="20">
        <f t="shared" si="701"/>
        <v>0</v>
      </c>
      <c r="JQ239" s="20">
        <f t="shared" si="702"/>
        <v>0</v>
      </c>
      <c r="JR239" s="20">
        <f t="shared" si="703"/>
        <v>0</v>
      </c>
      <c r="JS239" s="26">
        <v>23.83</v>
      </c>
      <c r="JT239" s="25">
        <f t="shared" si="828"/>
        <v>0</v>
      </c>
      <c r="JU239" s="25">
        <f t="shared" si="704"/>
        <v>0</v>
      </c>
      <c r="JV239" s="25">
        <f t="shared" si="705"/>
        <v>0</v>
      </c>
      <c r="JW239" s="25">
        <f>ROUND(IF(EN239="Cống tròn",IF(EN239="Cống tròn",JX239+FF239,0),IF(EN239="Cống hộp",IF(EN239="Cống hộp",JX239+GP239,0),IF(OR(EN239="Rãnh xây",EN239="Rãnh bê tông"),IF(OR(EN239="Rãnh xây",EN239="Rãnh bê tông"),JX239+GP239,0),IF(EN239="ống nhựa",IF(EN239="Ống nhựa",JX239+HT239,0),IF(EN239="Rãnh thang",IF(EN239="Rãnh thang",JS239+#REF!,0),0))))),2)</f>
        <v>24.93</v>
      </c>
      <c r="JX239" s="27">
        <v>24.83</v>
      </c>
      <c r="JY239" s="25">
        <f t="shared" si="706"/>
        <v>24.93</v>
      </c>
      <c r="JZ239" s="25">
        <f t="shared" si="707"/>
        <v>0</v>
      </c>
      <c r="KA239" s="25">
        <f t="shared" si="708"/>
        <v>0</v>
      </c>
      <c r="KB239" s="25">
        <f t="shared" si="709"/>
        <v>0</v>
      </c>
      <c r="KC239" s="25">
        <f t="shared" si="710"/>
        <v>0</v>
      </c>
      <c r="KD239" s="28" t="s">
        <v>98</v>
      </c>
      <c r="KE239" s="27">
        <v>0</v>
      </c>
      <c r="KF239" s="25">
        <f t="shared" si="711"/>
        <v>1.5600000000000023</v>
      </c>
      <c r="KG239" s="25">
        <f t="shared" si="829"/>
        <v>1.5600000000000023</v>
      </c>
      <c r="KH239" s="27">
        <v>0</v>
      </c>
      <c r="KI239" s="25">
        <f t="shared" si="712"/>
        <v>1.5700000000000003</v>
      </c>
      <c r="KJ239" s="25">
        <f t="shared" si="830"/>
        <v>1.5700000000000003</v>
      </c>
      <c r="KK239" s="25">
        <f t="shared" si="713"/>
        <v>0</v>
      </c>
      <c r="KL239" s="25">
        <f t="shared" si="714"/>
        <v>0</v>
      </c>
      <c r="KM239" s="25">
        <f t="shared" si="831"/>
        <v>0</v>
      </c>
      <c r="KN239" s="25">
        <f t="shared" si="715"/>
        <v>0</v>
      </c>
      <c r="KO239" s="25">
        <f t="shared" si="716"/>
        <v>0</v>
      </c>
      <c r="KP239" s="25">
        <f t="shared" si="832"/>
        <v>0</v>
      </c>
      <c r="KQ239" s="25">
        <f t="shared" si="717"/>
        <v>0.2</v>
      </c>
      <c r="KR239" s="25">
        <f t="shared" si="718"/>
        <v>0.2</v>
      </c>
      <c r="KS239" s="25">
        <f t="shared" si="833"/>
        <v>0.2</v>
      </c>
      <c r="KT239" s="25">
        <f t="shared" si="719"/>
        <v>0</v>
      </c>
      <c r="KU239" s="25">
        <f t="shared" si="720"/>
        <v>0</v>
      </c>
      <c r="KV239" s="25">
        <f t="shared" si="834"/>
        <v>0</v>
      </c>
      <c r="KW239" s="25">
        <f t="shared" si="721"/>
        <v>0</v>
      </c>
      <c r="KX239" s="25">
        <f t="shared" si="722"/>
        <v>0</v>
      </c>
      <c r="KY239" s="25">
        <f t="shared" si="835"/>
        <v>0</v>
      </c>
      <c r="KZ239" s="25">
        <f t="shared" si="723"/>
        <v>0</v>
      </c>
      <c r="LA239" s="25">
        <f t="shared" si="724"/>
        <v>0</v>
      </c>
      <c r="LB239" s="25">
        <f t="shared" si="836"/>
        <v>0</v>
      </c>
      <c r="LC239" s="25">
        <f t="shared" si="725"/>
        <v>1.4</v>
      </c>
      <c r="LD239" s="25">
        <f t="shared" si="726"/>
        <v>1.4</v>
      </c>
      <c r="LE239" s="25">
        <f t="shared" si="837"/>
        <v>1.4</v>
      </c>
      <c r="LF239" s="25">
        <f t="shared" si="727"/>
        <v>0</v>
      </c>
      <c r="LG239" s="25">
        <f t="shared" si="728"/>
        <v>0</v>
      </c>
      <c r="LH239" s="25">
        <f t="shared" si="838"/>
        <v>0</v>
      </c>
      <c r="LI239" s="25">
        <f t="shared" si="729"/>
        <v>0</v>
      </c>
      <c r="LJ239" s="25">
        <f t="shared" si="730"/>
        <v>0</v>
      </c>
      <c r="LK239" s="25">
        <f t="shared" si="839"/>
        <v>0</v>
      </c>
      <c r="LL239" s="25">
        <f t="shared" si="731"/>
        <v>0</v>
      </c>
      <c r="LM239" s="25">
        <f t="shared" si="732"/>
        <v>0</v>
      </c>
      <c r="LN239" s="25">
        <f t="shared" si="840"/>
        <v>0</v>
      </c>
      <c r="LO239" s="25">
        <f t="shared" si="733"/>
        <v>0</v>
      </c>
      <c r="LP239" s="25">
        <f t="shared" si="734"/>
        <v>0</v>
      </c>
      <c r="LQ239" s="25">
        <f t="shared" si="841"/>
        <v>0</v>
      </c>
      <c r="LR239" s="25">
        <f t="shared" si="735"/>
        <v>0</v>
      </c>
      <c r="LS239" s="25">
        <f t="shared" si="736"/>
        <v>0</v>
      </c>
      <c r="LT239" s="25">
        <f t="shared" si="842"/>
        <v>0</v>
      </c>
      <c r="LU239" s="25">
        <f t="shared" si="737"/>
        <v>0</v>
      </c>
      <c r="LV239" s="25">
        <f t="shared" si="738"/>
        <v>0</v>
      </c>
      <c r="LW239" s="25">
        <f t="shared" si="843"/>
        <v>0</v>
      </c>
      <c r="LX239" s="25">
        <f t="shared" si="739"/>
        <v>0</v>
      </c>
      <c r="LY239" s="25">
        <f t="shared" si="740"/>
        <v>0</v>
      </c>
      <c r="LZ239" s="25">
        <f t="shared" si="844"/>
        <v>0</v>
      </c>
      <c r="MA239" s="25">
        <f t="shared" si="741"/>
        <v>0</v>
      </c>
      <c r="MB239" s="25">
        <f t="shared" si="742"/>
        <v>0</v>
      </c>
      <c r="MC239" s="25">
        <f t="shared" si="845"/>
        <v>0</v>
      </c>
      <c r="MD239" s="25">
        <f t="shared" si="743"/>
        <v>0</v>
      </c>
      <c r="ME239" s="25">
        <f t="shared" si="744"/>
        <v>0</v>
      </c>
      <c r="MF239" s="25">
        <f t="shared" si="846"/>
        <v>0</v>
      </c>
      <c r="MG239" s="25">
        <f t="shared" si="745"/>
        <v>0</v>
      </c>
      <c r="MH239" s="25">
        <f t="shared" si="746"/>
        <v>0</v>
      </c>
      <c r="MI239" s="25">
        <f t="shared" si="847"/>
        <v>0</v>
      </c>
      <c r="MJ239" s="25">
        <f t="shared" si="747"/>
        <v>0</v>
      </c>
      <c r="MK239" s="25">
        <f t="shared" si="748"/>
        <v>0</v>
      </c>
      <c r="ML239" s="25">
        <f t="shared" si="848"/>
        <v>0</v>
      </c>
      <c r="MM239" s="25">
        <f t="shared" si="749"/>
        <v>0</v>
      </c>
      <c r="MN239" s="25">
        <f t="shared" si="750"/>
        <v>0</v>
      </c>
      <c r="MO239" s="25">
        <f t="shared" si="849"/>
        <v>0</v>
      </c>
      <c r="MP239" s="25">
        <f t="shared" si="751"/>
        <v>0</v>
      </c>
      <c r="MQ239" s="25">
        <f t="shared" si="752"/>
        <v>0</v>
      </c>
      <c r="MR239" s="25">
        <f t="shared" si="850"/>
        <v>0</v>
      </c>
      <c r="MS239" s="29">
        <v>1.4</v>
      </c>
      <c r="MT239" s="29">
        <v>0</v>
      </c>
      <c r="MU239" s="29">
        <v>1</v>
      </c>
      <c r="MV239" s="29">
        <v>1</v>
      </c>
      <c r="MW239" s="25">
        <f t="shared" si="753"/>
        <v>1.4</v>
      </c>
      <c r="MX239" s="25">
        <f t="shared" si="754"/>
        <v>2.1800000000000002</v>
      </c>
      <c r="MY239" s="25">
        <f t="shared" si="755"/>
        <v>0</v>
      </c>
      <c r="MZ239" s="25">
        <f t="shared" si="756"/>
        <v>0</v>
      </c>
      <c r="NA239" s="25">
        <f t="shared" si="757"/>
        <v>1.4</v>
      </c>
      <c r="NB239" s="25">
        <f t="shared" si="758"/>
        <v>2.2000000000000002</v>
      </c>
      <c r="NC239" s="25">
        <f t="shared" si="759"/>
        <v>0</v>
      </c>
      <c r="ND239" s="25">
        <f t="shared" si="760"/>
        <v>0</v>
      </c>
      <c r="NE239" s="25">
        <f t="shared" si="851"/>
        <v>1.4</v>
      </c>
      <c r="NF239" s="25">
        <f t="shared" si="851"/>
        <v>2.1900000000000004</v>
      </c>
      <c r="NG239" s="25">
        <f t="shared" si="851"/>
        <v>0</v>
      </c>
      <c r="NH239" s="25">
        <f t="shared" si="851"/>
        <v>0</v>
      </c>
      <c r="NI239" s="25">
        <f t="shared" si="761"/>
        <v>100</v>
      </c>
      <c r="NJ239" s="25">
        <f t="shared" si="762"/>
        <v>0</v>
      </c>
      <c r="NK239" s="25">
        <f t="shared" si="763"/>
        <v>100</v>
      </c>
      <c r="NL239" s="25">
        <f t="shared" si="764"/>
        <v>83.04</v>
      </c>
      <c r="NM239" s="25">
        <f t="shared" si="765"/>
        <v>0</v>
      </c>
      <c r="NN239" s="25">
        <f t="shared" si="852"/>
        <v>83.04</v>
      </c>
      <c r="NO239" s="25">
        <f t="shared" si="766"/>
        <v>0</v>
      </c>
      <c r="NP239" s="25">
        <f t="shared" si="767"/>
        <v>0</v>
      </c>
      <c r="NQ239" s="25">
        <f t="shared" si="853"/>
        <v>0</v>
      </c>
      <c r="NR239" s="25">
        <f t="shared" si="768"/>
        <v>0</v>
      </c>
      <c r="NS239" s="25">
        <f t="shared" si="769"/>
        <v>0</v>
      </c>
      <c r="NT239" s="25">
        <f t="shared" si="854"/>
        <v>0</v>
      </c>
      <c r="NU239" s="25">
        <f t="shared" si="770"/>
        <v>0</v>
      </c>
      <c r="NV239" s="25">
        <f t="shared" si="771"/>
        <v>0</v>
      </c>
      <c r="NW239" s="25">
        <f t="shared" si="855"/>
        <v>0</v>
      </c>
      <c r="NX239" s="25">
        <f t="shared" si="856"/>
        <v>83.04</v>
      </c>
      <c r="NY239" s="25">
        <f t="shared" si="856"/>
        <v>0</v>
      </c>
      <c r="NZ239" s="25">
        <f t="shared" si="857"/>
        <v>83.04</v>
      </c>
      <c r="OA239" s="25">
        <f t="shared" si="858"/>
        <v>16.96</v>
      </c>
      <c r="OB239" s="25">
        <f t="shared" si="858"/>
        <v>0</v>
      </c>
      <c r="OC239" s="25">
        <f t="shared" si="859"/>
        <v>16.96</v>
      </c>
      <c r="OD239" s="25">
        <f t="shared" si="860"/>
        <v>83.04</v>
      </c>
      <c r="OE239" s="25">
        <f t="shared" si="860"/>
        <v>0</v>
      </c>
      <c r="OF239" s="25">
        <f t="shared" si="860"/>
        <v>83.04</v>
      </c>
      <c r="OG239" s="25">
        <f t="shared" si="772"/>
        <v>0</v>
      </c>
      <c r="OH239" s="25">
        <f t="shared" si="773"/>
        <v>0</v>
      </c>
      <c r="OI239" s="25">
        <f t="shared" si="774"/>
        <v>0</v>
      </c>
      <c r="OJ239" s="25">
        <f t="shared" si="775"/>
        <v>0</v>
      </c>
      <c r="OK239" s="25">
        <f t="shared" si="776"/>
        <v>0</v>
      </c>
      <c r="OL239" s="25">
        <f t="shared" si="777"/>
        <v>0</v>
      </c>
      <c r="OM239" s="25">
        <f t="shared" si="861"/>
        <v>0</v>
      </c>
      <c r="ON239" s="25">
        <f t="shared" si="861"/>
        <v>0</v>
      </c>
      <c r="OO239" s="25">
        <f t="shared" si="861"/>
        <v>0</v>
      </c>
      <c r="OP239" s="25">
        <f t="shared" si="778"/>
        <v>0</v>
      </c>
      <c r="OQ239" s="25">
        <f t="shared" si="779"/>
        <v>0</v>
      </c>
      <c r="OR239" s="25">
        <f t="shared" si="862"/>
        <v>0</v>
      </c>
      <c r="OS239" s="19">
        <v>536967.82999999996</v>
      </c>
      <c r="OT239" s="19">
        <v>2371036.62</v>
      </c>
    </row>
    <row r="240" spans="1:410" ht="33" customHeight="1" x14ac:dyDescent="0.25">
      <c r="A240" s="18"/>
      <c r="B240" s="18" t="s">
        <v>1005</v>
      </c>
      <c r="C240" s="18">
        <v>733.87</v>
      </c>
      <c r="D240" s="16" t="e">
        <f>_xlfn.IFNA(INDEX(#REF!,MATCH(E240,#REF!,0)),0)</f>
        <v>#REF!</v>
      </c>
      <c r="E240" s="18" t="s">
        <v>1042</v>
      </c>
      <c r="F240" s="16" t="s">
        <v>765</v>
      </c>
      <c r="G240" s="16" t="s">
        <v>766</v>
      </c>
      <c r="H240" s="16" t="s">
        <v>767</v>
      </c>
      <c r="I240" s="16" t="s">
        <v>768</v>
      </c>
      <c r="J240" s="16" t="s">
        <v>769</v>
      </c>
      <c r="K240" s="16" t="s">
        <v>770</v>
      </c>
      <c r="L240" s="16" t="s">
        <v>771</v>
      </c>
      <c r="M240" s="18">
        <v>1.64</v>
      </c>
      <c r="N240" s="18">
        <v>1.94</v>
      </c>
      <c r="O240" s="18">
        <v>2.04</v>
      </c>
      <c r="P240" s="18">
        <v>2.34</v>
      </c>
      <c r="Q240" s="18">
        <v>0.1</v>
      </c>
      <c r="R240" s="18">
        <v>1.8399999999999999</v>
      </c>
      <c r="S240" s="18">
        <v>2.14</v>
      </c>
      <c r="T240" s="18">
        <v>0.2</v>
      </c>
      <c r="U240" s="18">
        <v>0</v>
      </c>
      <c r="V240" s="18">
        <v>0</v>
      </c>
      <c r="W240" s="18">
        <v>0</v>
      </c>
      <c r="X240" s="18">
        <v>1.64</v>
      </c>
      <c r="Y240" s="18">
        <v>1.9</v>
      </c>
      <c r="Z240" s="20">
        <f t="shared" si="780"/>
        <v>2.1</v>
      </c>
      <c r="AA240" s="18">
        <v>0.22</v>
      </c>
      <c r="AB240" s="18">
        <v>0</v>
      </c>
      <c r="AC240" s="18">
        <v>0</v>
      </c>
      <c r="AD240" s="18">
        <v>0</v>
      </c>
      <c r="AE240" s="18">
        <v>0</v>
      </c>
      <c r="AF240" s="18">
        <v>0</v>
      </c>
      <c r="AG240" s="18">
        <v>1.2</v>
      </c>
      <c r="AH240" s="18">
        <v>1.5</v>
      </c>
      <c r="AI240" s="20">
        <f t="shared" si="781"/>
        <v>2.25</v>
      </c>
      <c r="AJ240" s="18">
        <v>0</v>
      </c>
      <c r="AK240" s="18">
        <v>0</v>
      </c>
      <c r="AL240" s="20">
        <f t="shared" si="782"/>
        <v>0</v>
      </c>
      <c r="AM240" s="18">
        <v>1.64</v>
      </c>
      <c r="AN240" s="18">
        <v>1.5</v>
      </c>
      <c r="AO240" s="18">
        <v>0.15</v>
      </c>
      <c r="AP240" s="18">
        <v>0.22</v>
      </c>
      <c r="AQ240" s="18">
        <v>1.64</v>
      </c>
      <c r="AR240" s="18">
        <v>1.72</v>
      </c>
      <c r="AS240" s="18">
        <v>0.12</v>
      </c>
      <c r="AT240" s="18">
        <v>0.11</v>
      </c>
      <c r="AU240" s="18">
        <v>0</v>
      </c>
      <c r="AV240" s="18">
        <v>1</v>
      </c>
      <c r="AW240" s="18">
        <v>0</v>
      </c>
      <c r="AX240" s="18">
        <v>0</v>
      </c>
      <c r="AY240" s="18">
        <v>0</v>
      </c>
      <c r="AZ240" s="18">
        <v>0</v>
      </c>
      <c r="BA240" s="18">
        <v>0</v>
      </c>
      <c r="BB240" s="18">
        <v>0</v>
      </c>
      <c r="BC240" s="18">
        <v>0</v>
      </c>
      <c r="BD240" s="18">
        <v>0</v>
      </c>
      <c r="BE240" s="18">
        <v>2</v>
      </c>
      <c r="BF240" s="18">
        <v>0</v>
      </c>
      <c r="BG240" s="18">
        <v>0</v>
      </c>
      <c r="BH240" s="18">
        <v>0</v>
      </c>
      <c r="BI240" s="18">
        <v>0</v>
      </c>
      <c r="BJ240" s="18">
        <v>0</v>
      </c>
      <c r="BK240" s="18">
        <v>0</v>
      </c>
      <c r="BL240" s="18">
        <v>0</v>
      </c>
      <c r="BM240" s="18">
        <v>0</v>
      </c>
      <c r="BN240" s="18">
        <v>0</v>
      </c>
      <c r="BO240" s="18">
        <v>0</v>
      </c>
      <c r="BP240" s="18">
        <v>0</v>
      </c>
      <c r="BQ240" s="18">
        <v>0</v>
      </c>
      <c r="BR240" s="18">
        <v>0</v>
      </c>
      <c r="BS240" s="18">
        <v>0</v>
      </c>
      <c r="BT240" s="18">
        <v>0</v>
      </c>
      <c r="BU240" s="18">
        <v>0</v>
      </c>
      <c r="BV240" s="18">
        <v>0</v>
      </c>
      <c r="BW240" s="18">
        <v>0</v>
      </c>
      <c r="BX240" s="18">
        <v>0</v>
      </c>
      <c r="BY240" s="18">
        <v>0</v>
      </c>
      <c r="BZ240" s="18">
        <v>0</v>
      </c>
      <c r="CA240" s="16" t="e">
        <f>_xlfn.IFNA(IF(RIGHT(D240,2)="=G",0,INDEX(#REF!,MATCH(E240,#REF!,0))),0)</f>
        <v>#REF!</v>
      </c>
      <c r="CB240" s="16" t="s">
        <v>776</v>
      </c>
      <c r="CC240" s="18">
        <v>0</v>
      </c>
      <c r="CD240" s="18">
        <v>0</v>
      </c>
      <c r="CE240" s="18">
        <v>1.4</v>
      </c>
      <c r="CF240" s="18">
        <v>0.85</v>
      </c>
      <c r="CG240" s="18">
        <v>0.12</v>
      </c>
      <c r="CH240" s="18">
        <v>2</v>
      </c>
      <c r="CI240" s="16" t="s">
        <v>98</v>
      </c>
      <c r="CJ240" s="18">
        <v>0</v>
      </c>
      <c r="CK240" s="20">
        <f t="shared" si="648"/>
        <v>1.87</v>
      </c>
      <c r="CL240" s="20">
        <f t="shared" si="783"/>
        <v>1.87</v>
      </c>
      <c r="CM240" s="18">
        <v>21.21</v>
      </c>
      <c r="CN240" s="18">
        <v>25.94</v>
      </c>
      <c r="CO240" s="18">
        <v>25.101000000000003</v>
      </c>
      <c r="CP240" s="22">
        <f t="shared" si="649"/>
        <v>25.1</v>
      </c>
      <c r="CQ240" s="22">
        <f t="shared" si="650"/>
        <v>23.23</v>
      </c>
      <c r="CR240" s="22">
        <f t="shared" si="784"/>
        <v>1.87</v>
      </c>
      <c r="CS240" s="22">
        <f t="shared" si="651"/>
        <v>23.330000000000002</v>
      </c>
      <c r="CT240" s="22">
        <f t="shared" si="652"/>
        <v>23.53</v>
      </c>
      <c r="CU240" s="18">
        <v>23.53</v>
      </c>
      <c r="CV240" s="22">
        <f t="shared" si="785"/>
        <v>2.1</v>
      </c>
      <c r="CW240" s="22">
        <f t="shared" si="653"/>
        <v>0</v>
      </c>
      <c r="CX240" s="22">
        <f t="shared" si="654"/>
        <v>0</v>
      </c>
      <c r="CY240" s="22">
        <f t="shared" si="655"/>
        <v>25.67</v>
      </c>
      <c r="CZ240" s="22">
        <f t="shared" si="656"/>
        <v>25.82</v>
      </c>
      <c r="DA240" s="18">
        <v>25.94</v>
      </c>
      <c r="DB240" s="20">
        <f t="shared" si="786"/>
        <v>2.71</v>
      </c>
      <c r="DC240" s="20">
        <f t="shared" si="787"/>
        <v>0.84</v>
      </c>
      <c r="DD240" s="20">
        <f t="shared" si="788"/>
        <v>1.87</v>
      </c>
      <c r="DE240" s="20">
        <f t="shared" si="657"/>
        <v>0.1</v>
      </c>
      <c r="DF240" s="20">
        <f t="shared" si="658"/>
        <v>0.2</v>
      </c>
      <c r="DG240" s="20">
        <f t="shared" si="659"/>
        <v>1.57</v>
      </c>
      <c r="DH240" s="20">
        <f t="shared" si="660"/>
        <v>0</v>
      </c>
      <c r="DI240" s="20">
        <f t="shared" si="661"/>
        <v>0</v>
      </c>
      <c r="DJ240" s="20">
        <f t="shared" si="662"/>
        <v>0</v>
      </c>
      <c r="DK240" s="20">
        <f t="shared" si="789"/>
        <v>1.87</v>
      </c>
      <c r="DL240" s="20">
        <f t="shared" si="790"/>
        <v>0</v>
      </c>
      <c r="DM240" s="20">
        <f t="shared" si="791"/>
        <v>0</v>
      </c>
      <c r="DN240" s="20">
        <f t="shared" si="792"/>
        <v>0</v>
      </c>
      <c r="DO240" s="18">
        <v>2.54</v>
      </c>
      <c r="DP240" s="18">
        <v>0</v>
      </c>
      <c r="DQ240" s="18">
        <v>1</v>
      </c>
      <c r="DR240" s="18">
        <v>1</v>
      </c>
      <c r="DS240" s="25">
        <f t="shared" si="793"/>
        <v>2.54</v>
      </c>
      <c r="DT240" s="25">
        <f t="shared" si="794"/>
        <v>0</v>
      </c>
      <c r="DU240" s="25">
        <f t="shared" si="795"/>
        <v>4.75</v>
      </c>
      <c r="DV240" s="25">
        <f t="shared" si="796"/>
        <v>0</v>
      </c>
      <c r="DW240" s="25">
        <f t="shared" si="797"/>
        <v>4.75</v>
      </c>
      <c r="DX240" s="25">
        <f t="shared" si="798"/>
        <v>9.69</v>
      </c>
      <c r="DY240" s="25">
        <f t="shared" si="799"/>
        <v>0</v>
      </c>
      <c r="DZ240" s="25">
        <f t="shared" si="800"/>
        <v>9.69</v>
      </c>
      <c r="EA240" s="25">
        <f t="shared" si="801"/>
        <v>6.26</v>
      </c>
      <c r="EB240" s="25">
        <f t="shared" si="802"/>
        <v>0</v>
      </c>
      <c r="EC240" s="25">
        <f t="shared" si="803"/>
        <v>6.26</v>
      </c>
      <c r="ED240" s="25">
        <f t="shared" si="804"/>
        <v>3.43</v>
      </c>
      <c r="EE240" s="25">
        <f t="shared" si="804"/>
        <v>0</v>
      </c>
      <c r="EF240" s="25">
        <f t="shared" si="805"/>
        <v>3.43</v>
      </c>
      <c r="EG240" s="25">
        <f t="shared" si="806"/>
        <v>6.26</v>
      </c>
      <c r="EH240" s="25">
        <f t="shared" si="806"/>
        <v>0</v>
      </c>
      <c r="EI240" s="25">
        <f t="shared" si="807"/>
        <v>6.26</v>
      </c>
      <c r="EJ240" s="18">
        <v>733.87</v>
      </c>
      <c r="EK240" s="18">
        <v>772.57</v>
      </c>
      <c r="EL240" s="18" t="s">
        <v>1042</v>
      </c>
      <c r="EM240" s="18" t="s">
        <v>1043</v>
      </c>
      <c r="EN240" s="16" t="s">
        <v>774</v>
      </c>
      <c r="EO240" s="16" t="s">
        <v>132</v>
      </c>
      <c r="EP240" s="16" t="e">
        <f>IF(OR(EN240="Cống tròn",EN240="Cống hộp",EN240="Ống nhựa"),INDEX(#REF!,MATCH(E240,#REF!,0)),IF(OR(EN240="Rãnh xây",EN240="Rãnh bê tông"),INDEX(#REF!,MATCH(E240,#REF!,0)),0))</f>
        <v>#REF!</v>
      </c>
      <c r="EQ240" s="18">
        <v>37.500000000000043</v>
      </c>
      <c r="ER240" s="18">
        <v>1</v>
      </c>
      <c r="ES240" s="25">
        <f t="shared" si="808"/>
        <v>37</v>
      </c>
      <c r="ET240" s="1" t="e">
        <f>_xlfn.IFNA(IF(EN240="Cống tròn",INDEX(#REF!,MATCH(E240,#REF!,0)),IF(EN240="Cống hộp",INDEX(#REF!,MATCH(E240,#REF!,0)),EU240&amp;" ,"&amp;EV240)),0)</f>
        <v>#REF!</v>
      </c>
      <c r="EU240" s="16" t="s">
        <v>769</v>
      </c>
      <c r="EV240" s="16" t="s">
        <v>775</v>
      </c>
      <c r="EW240" s="16" t="e">
        <f>_xlfn.IFNA(INDEX(#REF!,MATCH(E240,#REF!,0)),0)</f>
        <v>#REF!</v>
      </c>
      <c r="EX240" s="16"/>
      <c r="EY240" s="18">
        <v>0</v>
      </c>
      <c r="EZ240" s="18">
        <v>0</v>
      </c>
      <c r="FA240" s="18">
        <v>0</v>
      </c>
      <c r="FB240" s="19">
        <v>0</v>
      </c>
      <c r="FC240" s="19">
        <v>0</v>
      </c>
      <c r="FD240" s="25">
        <f t="shared" si="663"/>
        <v>0</v>
      </c>
      <c r="FE240" s="25">
        <f t="shared" si="809"/>
        <v>0</v>
      </c>
      <c r="FF240" s="18">
        <v>0.1</v>
      </c>
      <c r="FG240" s="18">
        <v>2</v>
      </c>
      <c r="FH240" s="18">
        <v>1</v>
      </c>
      <c r="FI240" s="25">
        <f t="shared" si="810"/>
        <v>1.2</v>
      </c>
      <c r="FJ240" s="18">
        <v>0</v>
      </c>
      <c r="FK240" s="18">
        <v>0</v>
      </c>
      <c r="FL240" s="18">
        <v>0.2</v>
      </c>
      <c r="FM240" s="18">
        <v>1.4</v>
      </c>
      <c r="FN240" s="18">
        <v>0</v>
      </c>
      <c r="FO240" s="25">
        <f t="shared" si="811"/>
        <v>1.4</v>
      </c>
      <c r="FP240" s="18">
        <v>1.4999999999999999E-2</v>
      </c>
      <c r="FQ240" s="18">
        <v>1</v>
      </c>
      <c r="FR240" s="25">
        <f t="shared" si="664"/>
        <v>36</v>
      </c>
      <c r="FS240" s="25">
        <f t="shared" si="665"/>
        <v>0.52500000000000002</v>
      </c>
      <c r="FT240" s="25">
        <f t="shared" si="666"/>
        <v>36.524999999999999</v>
      </c>
      <c r="FU240" s="25">
        <f t="shared" si="667"/>
        <v>-0.97500000000004405</v>
      </c>
      <c r="FV240" s="25" t="str">
        <f t="shared" si="812"/>
        <v>Thêm 01</v>
      </c>
      <c r="FW240" s="25">
        <f t="shared" si="813"/>
        <v>0.04</v>
      </c>
      <c r="FX240" s="16"/>
      <c r="FY240" s="16"/>
      <c r="FZ240" s="16"/>
      <c r="GA240" s="16"/>
      <c r="GB240" s="19">
        <v>0</v>
      </c>
      <c r="GC240" s="19">
        <v>0</v>
      </c>
      <c r="GD240" s="19">
        <v>0</v>
      </c>
      <c r="GE240" s="19">
        <v>0</v>
      </c>
      <c r="GF240" s="19">
        <v>0</v>
      </c>
      <c r="GG240" s="19">
        <v>0</v>
      </c>
      <c r="GH240" s="19">
        <v>0</v>
      </c>
      <c r="GI240" s="19">
        <v>0</v>
      </c>
      <c r="GJ240" s="19">
        <v>0</v>
      </c>
      <c r="GK240" s="19">
        <v>0</v>
      </c>
      <c r="GL240" s="25">
        <f t="shared" si="668"/>
        <v>0</v>
      </c>
      <c r="GM240" s="25">
        <f t="shared" si="814"/>
        <v>0</v>
      </c>
      <c r="GN240" s="19">
        <v>0</v>
      </c>
      <c r="GO240" s="19">
        <v>0</v>
      </c>
      <c r="GP240" s="19">
        <v>0</v>
      </c>
      <c r="GQ240" s="19">
        <v>0</v>
      </c>
      <c r="GR240" s="1" t="e">
        <f>_xlfn.IFNA(INDEX(#REF!,MATCH(E240,#REF!,0)),0)</f>
        <v>#REF!</v>
      </c>
      <c r="GS240" s="16"/>
      <c r="GT240" s="18">
        <v>0</v>
      </c>
      <c r="GU240" s="18">
        <v>0</v>
      </c>
      <c r="GV240" s="18">
        <v>0</v>
      </c>
      <c r="GW240" s="18">
        <v>0</v>
      </c>
      <c r="GX240" s="25">
        <f t="shared" si="669"/>
        <v>0</v>
      </c>
      <c r="GY240" s="25">
        <f t="shared" si="670"/>
        <v>0</v>
      </c>
      <c r="GZ240" s="25">
        <f t="shared" si="815"/>
        <v>0</v>
      </c>
      <c r="HA240" s="1" t="e" cm="1">
        <f t="array" ref="HA240">INDEX(#REF!,MATCH(EJ240&amp;EK240&amp;HD240&amp;HE240&amp;HF240,#REF!&amp;#REF!&amp;#REF!&amp;#REF!&amp;#REF!,0))</f>
        <v>#REF!</v>
      </c>
      <c r="HB240" s="16"/>
      <c r="HC240" s="25">
        <f t="shared" si="816"/>
        <v>0</v>
      </c>
      <c r="HD240" s="18">
        <v>0</v>
      </c>
      <c r="HE240" s="18">
        <v>0</v>
      </c>
      <c r="HF240" s="18">
        <v>0</v>
      </c>
      <c r="HG240" s="1" t="e" cm="1">
        <f t="array" ref="HG240">INDEX(#REF!,MATCH(EJ240&amp;EK240&amp;HJ240&amp;HK240&amp;HL240,#REF!&amp;#REF!&amp;#REF!&amp;#REF!&amp;#REF!,0))</f>
        <v>#REF!</v>
      </c>
      <c r="HH240" s="16"/>
      <c r="HI240" s="25">
        <f t="shared" si="817"/>
        <v>0</v>
      </c>
      <c r="HJ240" s="25">
        <f t="shared" si="818"/>
        <v>0</v>
      </c>
      <c r="HK240" s="19">
        <v>0</v>
      </c>
      <c r="HL240" s="19">
        <v>0</v>
      </c>
      <c r="HM240" s="18">
        <v>0.01</v>
      </c>
      <c r="HN240" s="18">
        <v>1</v>
      </c>
      <c r="HO240" s="25">
        <f t="shared" si="819"/>
        <v>0</v>
      </c>
      <c r="HP240" s="25">
        <f t="shared" si="820"/>
        <v>0</v>
      </c>
      <c r="HQ240" s="25">
        <f t="shared" si="821"/>
        <v>0</v>
      </c>
      <c r="HR240" s="25">
        <f t="shared" si="822"/>
        <v>0</v>
      </c>
      <c r="HS240" s="25">
        <f t="shared" si="823"/>
        <v>0</v>
      </c>
      <c r="HT240" s="19">
        <v>0</v>
      </c>
      <c r="HU240" s="19">
        <v>0</v>
      </c>
      <c r="HV240" s="19">
        <v>0</v>
      </c>
      <c r="HW240" s="25">
        <f t="shared" si="824"/>
        <v>0</v>
      </c>
      <c r="HX240" s="19">
        <v>0</v>
      </c>
      <c r="HY240" s="19">
        <v>0</v>
      </c>
      <c r="HZ240" s="18">
        <v>25.1</v>
      </c>
      <c r="IA240" s="20">
        <f>ROUND(IF(EN240="Cống tròn",IF(EN240="Cống tròn",IF(EU240="Không có móng",IQ240-FF240,IF(EU240="Đế",IP240-FN240,IF(OR(EU240="Móng bê tông",EU240="Móng bê tông kết hợp đế"),II240-FJ240,0))),0),IF(EN240="Cống hộp",IF(AND(EN240="Cống hộp",EU240="Không có móng"),IQ240-GF240,IF(AND(EN240="Cống hộp",EU240="Móng bê tông"),IJ240-GB240,0)),IF(OR(EN240="Rãnh xây",EN240="Rãnh bê tông"),IF(OR(EN240="Rãnh xây",EN240="Rãnh bê tông"),IK240-GB240,0),IF(EN240="Ống nhựa",IF(AND(EN240="Ống nhựa",EU240="Không đắp cát"),IQ240-HT240,IF(AND(EN240="Ống nhựa",EU240="Đắp cát"),IH240-HX240,0)),IF(EN240="Rãnh thang",IF(EN240="Rãnh thang",IF(EU240="Móng bê tông",#REF!-#REF!,IQ240),0),0))))),2)</f>
        <v>23.53</v>
      </c>
      <c r="IB240" s="20">
        <f t="shared" si="825"/>
        <v>1.5700000000000003</v>
      </c>
      <c r="IC240" s="20">
        <f t="shared" si="671"/>
        <v>23.529999999999998</v>
      </c>
      <c r="ID240" s="20">
        <f t="shared" si="672"/>
        <v>0</v>
      </c>
      <c r="IE240" s="20">
        <f t="shared" si="673"/>
        <v>0</v>
      </c>
      <c r="IF240" s="20">
        <f t="shared" si="674"/>
        <v>0</v>
      </c>
      <c r="IG240" s="20">
        <f>IF(EN240="Rãnh thang",IF(AND(EN240="Rãnh thang",EU240="Móng bê tông"),IQ240-#REF!,0),IF(EN240="Ống nhựa",IF(AND(EN240="Ống nhựa",EU240="Đắp cát"),IQ240-HT240,0),IF(EN240="Cống tròn",IF(EN240="Cống tròn",IF(OR(EU240="Móng bê tông",EU240="Móng bê tông kết hợp đế"),IM240-FL240,0),0),IF(EN240="Cống hộp",IF(AND(EN240="Cống hộp",EU240="Móng bê tông"),IN240-GD240,0),IF(OR(EN240="Rãnh xây",EN240="Rãnh bê tông"),IF(AND(EN240="Rãnh xây",EU240="Móng bê tông"),IO240-GD240,IF(AND(EN240="Rãnh bê tông",EU240="Móng bê tông"),IO240-GD240,0)),0)))))</f>
        <v>23.529999999999998</v>
      </c>
      <c r="IH240" s="20">
        <f t="shared" si="675"/>
        <v>0</v>
      </c>
      <c r="II240" s="20">
        <f t="shared" si="676"/>
        <v>23.529999999999998</v>
      </c>
      <c r="IJ240" s="20">
        <f t="shared" si="677"/>
        <v>0</v>
      </c>
      <c r="IK240" s="20">
        <f t="shared" si="678"/>
        <v>0</v>
      </c>
      <c r="IL240" s="20">
        <f t="shared" si="679"/>
        <v>23.729999999999997</v>
      </c>
      <c r="IM240" s="20">
        <f t="shared" si="680"/>
        <v>23.729999999999997</v>
      </c>
      <c r="IN240" s="20">
        <f t="shared" si="681"/>
        <v>0</v>
      </c>
      <c r="IO240" s="20">
        <f t="shared" si="682"/>
        <v>0</v>
      </c>
      <c r="IP240" s="20">
        <f t="shared" si="683"/>
        <v>0</v>
      </c>
      <c r="IQ240" s="18">
        <v>23.83</v>
      </c>
      <c r="IR240" s="25">
        <f t="shared" si="826"/>
        <v>0</v>
      </c>
      <c r="IS240" s="25">
        <f t="shared" si="684"/>
        <v>0</v>
      </c>
      <c r="IT240" s="25">
        <f t="shared" si="685"/>
        <v>0</v>
      </c>
      <c r="IU240" s="25">
        <f>ROUND(IF(EN240="Cống tròn",IF(EN240="Cống tròn",IV240+FF240,0),IF(EN240="Cống hộp",IF(EN240="Cống hộp",IV240+GP240,0),IF(OR(EN240="Rãnh xây",EN240="Rãnh bê tông"),IF(OR(EN240="Rãnh xây",EN240="Rãnh bê tông"),IV240+GP240,0),IF(EN240="ống nhựa",IF(EN240="Ống nhựa",IV240+HT240,0),IF(EN240="Rãnh thang",IF(EN240="Rãnh thang",IQ240+#REF!,0),0))))),2)</f>
        <v>24.89</v>
      </c>
      <c r="IV240" s="18">
        <v>24.79</v>
      </c>
      <c r="IW240" s="25">
        <f t="shared" si="686"/>
        <v>24.89</v>
      </c>
      <c r="IX240" s="25">
        <f t="shared" si="687"/>
        <v>0</v>
      </c>
      <c r="IY240" s="25">
        <f t="shared" si="688"/>
        <v>0</v>
      </c>
      <c r="IZ240" s="25">
        <f t="shared" si="689"/>
        <v>0</v>
      </c>
      <c r="JA240" s="25">
        <f t="shared" si="690"/>
        <v>0</v>
      </c>
      <c r="JB240" s="18">
        <v>25.06</v>
      </c>
      <c r="JC240" s="20">
        <f>ROUND(IF(EN240="Cống tròn",IF(EN240="Cống tròn",IF(EU240="Không có móng",JS240-FF240,IF(EU240="Đế",JR240-FN240,IF(OR(EU240="Móng bê tông",EU240="Móng bê tông kết hợp đế"),JK240-FJ240,0))),0),IF(EN240="Cống hộp",IF(AND(EN240="Cống hộp",EU240="Không có móng"),JS240-GF240,IF(AND(EN240="Cống hộp",EU240="Móng bê tông"),JL240-GB240,0)),IF(OR(EN240="Rãnh xây",EN240="Rãnh bê tông"),IF(OR(EN240="Rãnh xây",EN240="Rãnh bê tông"),JM240-GB240,0),IF(EN240="Ống nhựa",IF(AND(EN240="Ống nhựa",EU240="Không đắp cát"),JS240-HT240,IF(AND(EN240="Ống nhựa",EU240="Đắp cát"),JJ240-HX240,0)),IF(EN240="Rãnh thang",IF(EN240="Rãnh thang",IF(EU240="Móng bê tông",#REF!-#REF!,JS240),0),0))))),2)</f>
        <v>23.49</v>
      </c>
      <c r="JD240" s="20">
        <f t="shared" si="827"/>
        <v>1.5700000000000003</v>
      </c>
      <c r="JE240" s="20">
        <f t="shared" si="691"/>
        <v>23.49</v>
      </c>
      <c r="JF240" s="20">
        <f t="shared" si="692"/>
        <v>0</v>
      </c>
      <c r="JG240" s="20">
        <f t="shared" si="693"/>
        <v>0</v>
      </c>
      <c r="JH240" s="20">
        <f t="shared" si="694"/>
        <v>0</v>
      </c>
      <c r="JI240" s="20">
        <f>IF(EN240="Rãnh thang",IF(AND(EN240="Rãnh thang",EU240="Móng bê tông"),JS240-#REF!,0),IF(EN240="Ống nhựa",IF(AND(EN240="Ống nhựa",EU240="Đắp cát"),JS240-HT240,0),IF(EN240="Cống tròn",IF(EN240="Cống tròn",IF(OR(EU240="Móng bê tông",EU240="Móng bê tông kết hợp đế"),JO240-FL240,0),0),IF(EN240="Cống hộp",IF(AND(EN240="Cống hộp",EU240="Móng bê tông"),JP240-GD240,0),IF(OR(EN240="Rãnh xây",EN240="Rãnh bê tông"),IF(AND(EN240="Rãnh xây",EU240="Móng bê tông"),JQ240-GD240,IF(AND(EN240="Rãnh bê tông",EU240="Móng bê tông"),JQ240-GD240,0)),0)))))</f>
        <v>23.49</v>
      </c>
      <c r="JJ240" s="20">
        <f t="shared" si="695"/>
        <v>0</v>
      </c>
      <c r="JK240" s="20">
        <f t="shared" si="696"/>
        <v>23.49</v>
      </c>
      <c r="JL240" s="20">
        <f t="shared" si="697"/>
        <v>0</v>
      </c>
      <c r="JM240" s="20">
        <f t="shared" si="698"/>
        <v>0</v>
      </c>
      <c r="JN240" s="20">
        <f t="shared" si="699"/>
        <v>23.689999999999998</v>
      </c>
      <c r="JO240" s="20">
        <f t="shared" si="700"/>
        <v>23.689999999999998</v>
      </c>
      <c r="JP240" s="20">
        <f t="shared" si="701"/>
        <v>0</v>
      </c>
      <c r="JQ240" s="20">
        <f t="shared" si="702"/>
        <v>0</v>
      </c>
      <c r="JR240" s="20">
        <f t="shared" si="703"/>
        <v>0</v>
      </c>
      <c r="JS240" s="26">
        <v>23.79</v>
      </c>
      <c r="JT240" s="25">
        <f t="shared" si="828"/>
        <v>0</v>
      </c>
      <c r="JU240" s="25">
        <f t="shared" si="704"/>
        <v>0</v>
      </c>
      <c r="JV240" s="25">
        <f t="shared" si="705"/>
        <v>0</v>
      </c>
      <c r="JW240" s="25">
        <f>ROUND(IF(EN240="Cống tròn",IF(EN240="Cống tròn",JX240+FF240,0),IF(EN240="Cống hộp",IF(EN240="Cống hộp",JX240+GP240,0),IF(OR(EN240="Rãnh xây",EN240="Rãnh bê tông"),IF(OR(EN240="Rãnh xây",EN240="Rãnh bê tông"),JX240+GP240,0),IF(EN240="ống nhựa",IF(EN240="Ống nhựa",JX240+HT240,0),IF(EN240="Rãnh thang",IF(EN240="Rãnh thang",JS240+#REF!,0),0))))),2)</f>
        <v>24.89</v>
      </c>
      <c r="JX240" s="27">
        <v>24.79</v>
      </c>
      <c r="JY240" s="25">
        <f t="shared" si="706"/>
        <v>24.89</v>
      </c>
      <c r="JZ240" s="25">
        <f t="shared" si="707"/>
        <v>0</v>
      </c>
      <c r="KA240" s="25">
        <f t="shared" si="708"/>
        <v>0</v>
      </c>
      <c r="KB240" s="25">
        <f t="shared" si="709"/>
        <v>0</v>
      </c>
      <c r="KC240" s="25">
        <f t="shared" si="710"/>
        <v>0</v>
      </c>
      <c r="KD240" s="28" t="s">
        <v>98</v>
      </c>
      <c r="KE240" s="27">
        <v>0</v>
      </c>
      <c r="KF240" s="25">
        <f t="shared" si="711"/>
        <v>1.5700000000000003</v>
      </c>
      <c r="KG240" s="25">
        <f t="shared" si="829"/>
        <v>1.5700000000000003</v>
      </c>
      <c r="KH240" s="27">
        <v>0</v>
      </c>
      <c r="KI240" s="25">
        <f t="shared" si="712"/>
        <v>1.5700000000000003</v>
      </c>
      <c r="KJ240" s="25">
        <f t="shared" si="830"/>
        <v>1.5700000000000003</v>
      </c>
      <c r="KK240" s="25">
        <f t="shared" si="713"/>
        <v>0</v>
      </c>
      <c r="KL240" s="25">
        <f t="shared" si="714"/>
        <v>0</v>
      </c>
      <c r="KM240" s="25">
        <f t="shared" si="831"/>
        <v>0</v>
      </c>
      <c r="KN240" s="25">
        <f t="shared" si="715"/>
        <v>0</v>
      </c>
      <c r="KO240" s="25">
        <f t="shared" si="716"/>
        <v>0</v>
      </c>
      <c r="KP240" s="25">
        <f t="shared" si="832"/>
        <v>0</v>
      </c>
      <c r="KQ240" s="25">
        <f t="shared" si="717"/>
        <v>0.2</v>
      </c>
      <c r="KR240" s="25">
        <f t="shared" si="718"/>
        <v>0.2</v>
      </c>
      <c r="KS240" s="25">
        <f t="shared" si="833"/>
        <v>0.2</v>
      </c>
      <c r="KT240" s="25">
        <f t="shared" si="719"/>
        <v>0</v>
      </c>
      <c r="KU240" s="25">
        <f t="shared" si="720"/>
        <v>0</v>
      </c>
      <c r="KV240" s="25">
        <f t="shared" si="834"/>
        <v>0</v>
      </c>
      <c r="KW240" s="25">
        <f t="shared" si="721"/>
        <v>0</v>
      </c>
      <c r="KX240" s="25">
        <f t="shared" si="722"/>
        <v>0</v>
      </c>
      <c r="KY240" s="25">
        <f t="shared" si="835"/>
        <v>0</v>
      </c>
      <c r="KZ240" s="25">
        <f t="shared" si="723"/>
        <v>0</v>
      </c>
      <c r="LA240" s="25">
        <f t="shared" si="724"/>
        <v>0</v>
      </c>
      <c r="LB240" s="25">
        <f t="shared" si="836"/>
        <v>0</v>
      </c>
      <c r="LC240" s="25">
        <f t="shared" si="725"/>
        <v>1.4</v>
      </c>
      <c r="LD240" s="25">
        <f t="shared" si="726"/>
        <v>1.4</v>
      </c>
      <c r="LE240" s="25">
        <f t="shared" si="837"/>
        <v>1.4</v>
      </c>
      <c r="LF240" s="25">
        <f t="shared" si="727"/>
        <v>0</v>
      </c>
      <c r="LG240" s="25">
        <f t="shared" si="728"/>
        <v>0</v>
      </c>
      <c r="LH240" s="25">
        <f t="shared" si="838"/>
        <v>0</v>
      </c>
      <c r="LI240" s="25">
        <f t="shared" si="729"/>
        <v>0</v>
      </c>
      <c r="LJ240" s="25">
        <f t="shared" si="730"/>
        <v>0</v>
      </c>
      <c r="LK240" s="25">
        <f t="shared" si="839"/>
        <v>0</v>
      </c>
      <c r="LL240" s="25">
        <f t="shared" si="731"/>
        <v>0</v>
      </c>
      <c r="LM240" s="25">
        <f t="shared" si="732"/>
        <v>0</v>
      </c>
      <c r="LN240" s="25">
        <f t="shared" si="840"/>
        <v>0</v>
      </c>
      <c r="LO240" s="25">
        <f t="shared" si="733"/>
        <v>0</v>
      </c>
      <c r="LP240" s="25">
        <f t="shared" si="734"/>
        <v>0</v>
      </c>
      <c r="LQ240" s="25">
        <f t="shared" si="841"/>
        <v>0</v>
      </c>
      <c r="LR240" s="25">
        <f t="shared" si="735"/>
        <v>0</v>
      </c>
      <c r="LS240" s="25">
        <f t="shared" si="736"/>
        <v>0</v>
      </c>
      <c r="LT240" s="25">
        <f t="shared" si="842"/>
        <v>0</v>
      </c>
      <c r="LU240" s="25">
        <f t="shared" si="737"/>
        <v>0</v>
      </c>
      <c r="LV240" s="25">
        <f t="shared" si="738"/>
        <v>0</v>
      </c>
      <c r="LW240" s="25">
        <f t="shared" si="843"/>
        <v>0</v>
      </c>
      <c r="LX240" s="25">
        <f t="shared" si="739"/>
        <v>0</v>
      </c>
      <c r="LY240" s="25">
        <f t="shared" si="740"/>
        <v>0</v>
      </c>
      <c r="LZ240" s="25">
        <f t="shared" si="844"/>
        <v>0</v>
      </c>
      <c r="MA240" s="25">
        <f t="shared" si="741"/>
        <v>0</v>
      </c>
      <c r="MB240" s="25">
        <f t="shared" si="742"/>
        <v>0</v>
      </c>
      <c r="MC240" s="25">
        <f t="shared" si="845"/>
        <v>0</v>
      </c>
      <c r="MD240" s="25">
        <f t="shared" si="743"/>
        <v>0</v>
      </c>
      <c r="ME240" s="25">
        <f t="shared" si="744"/>
        <v>0</v>
      </c>
      <c r="MF240" s="25">
        <f t="shared" si="846"/>
        <v>0</v>
      </c>
      <c r="MG240" s="25">
        <f t="shared" si="745"/>
        <v>0</v>
      </c>
      <c r="MH240" s="25">
        <f t="shared" si="746"/>
        <v>0</v>
      </c>
      <c r="MI240" s="25">
        <f t="shared" si="847"/>
        <v>0</v>
      </c>
      <c r="MJ240" s="25">
        <f t="shared" si="747"/>
        <v>0</v>
      </c>
      <c r="MK240" s="25">
        <f t="shared" si="748"/>
        <v>0</v>
      </c>
      <c r="ML240" s="25">
        <f t="shared" si="848"/>
        <v>0</v>
      </c>
      <c r="MM240" s="25">
        <f t="shared" si="749"/>
        <v>0</v>
      </c>
      <c r="MN240" s="25">
        <f t="shared" si="750"/>
        <v>0</v>
      </c>
      <c r="MO240" s="25">
        <f t="shared" si="849"/>
        <v>0</v>
      </c>
      <c r="MP240" s="25">
        <f t="shared" si="751"/>
        <v>0</v>
      </c>
      <c r="MQ240" s="25">
        <f t="shared" si="752"/>
        <v>0</v>
      </c>
      <c r="MR240" s="25">
        <f t="shared" si="850"/>
        <v>0</v>
      </c>
      <c r="MS240" s="29">
        <v>1.4</v>
      </c>
      <c r="MT240" s="29">
        <v>0</v>
      </c>
      <c r="MU240" s="29">
        <v>1</v>
      </c>
      <c r="MV240" s="29">
        <v>1</v>
      </c>
      <c r="MW240" s="25">
        <f t="shared" si="753"/>
        <v>1.4</v>
      </c>
      <c r="MX240" s="25">
        <f t="shared" si="754"/>
        <v>2.2000000000000002</v>
      </c>
      <c r="MY240" s="25">
        <f t="shared" si="755"/>
        <v>0</v>
      </c>
      <c r="MZ240" s="25">
        <f t="shared" si="756"/>
        <v>0</v>
      </c>
      <c r="NA240" s="25">
        <f t="shared" si="757"/>
        <v>1.4</v>
      </c>
      <c r="NB240" s="25">
        <f t="shared" si="758"/>
        <v>2.2000000000000002</v>
      </c>
      <c r="NC240" s="25">
        <f t="shared" si="759"/>
        <v>0</v>
      </c>
      <c r="ND240" s="25">
        <f t="shared" si="760"/>
        <v>0</v>
      </c>
      <c r="NE240" s="25">
        <f t="shared" si="851"/>
        <v>1.4</v>
      </c>
      <c r="NF240" s="25">
        <f t="shared" si="851"/>
        <v>2.2000000000000002</v>
      </c>
      <c r="NG240" s="25">
        <f t="shared" si="851"/>
        <v>0</v>
      </c>
      <c r="NH240" s="25">
        <f t="shared" si="851"/>
        <v>0</v>
      </c>
      <c r="NI240" s="25">
        <f t="shared" si="761"/>
        <v>82.5</v>
      </c>
      <c r="NJ240" s="25">
        <f t="shared" si="762"/>
        <v>0</v>
      </c>
      <c r="NK240" s="25">
        <f t="shared" si="763"/>
        <v>82.5</v>
      </c>
      <c r="NL240" s="25">
        <f t="shared" si="764"/>
        <v>68.2</v>
      </c>
      <c r="NM240" s="25">
        <f t="shared" si="765"/>
        <v>0</v>
      </c>
      <c r="NN240" s="25">
        <f t="shared" si="852"/>
        <v>68.2</v>
      </c>
      <c r="NO240" s="25">
        <f t="shared" si="766"/>
        <v>0</v>
      </c>
      <c r="NP240" s="25">
        <f t="shared" si="767"/>
        <v>0</v>
      </c>
      <c r="NQ240" s="25">
        <f t="shared" si="853"/>
        <v>0</v>
      </c>
      <c r="NR240" s="25">
        <f t="shared" si="768"/>
        <v>0</v>
      </c>
      <c r="NS240" s="25">
        <f t="shared" si="769"/>
        <v>0</v>
      </c>
      <c r="NT240" s="25">
        <f t="shared" si="854"/>
        <v>0</v>
      </c>
      <c r="NU240" s="25">
        <f t="shared" si="770"/>
        <v>0</v>
      </c>
      <c r="NV240" s="25">
        <f t="shared" si="771"/>
        <v>0</v>
      </c>
      <c r="NW240" s="25">
        <f t="shared" si="855"/>
        <v>0</v>
      </c>
      <c r="NX240" s="25">
        <f t="shared" si="856"/>
        <v>68.2</v>
      </c>
      <c r="NY240" s="25">
        <f t="shared" si="856"/>
        <v>0</v>
      </c>
      <c r="NZ240" s="25">
        <f t="shared" si="857"/>
        <v>68.2</v>
      </c>
      <c r="OA240" s="25">
        <f t="shared" si="858"/>
        <v>14.3</v>
      </c>
      <c r="OB240" s="25">
        <f t="shared" si="858"/>
        <v>0</v>
      </c>
      <c r="OC240" s="25">
        <f t="shared" si="859"/>
        <v>14.3</v>
      </c>
      <c r="OD240" s="25">
        <f t="shared" si="860"/>
        <v>68.2</v>
      </c>
      <c r="OE240" s="25">
        <f t="shared" si="860"/>
        <v>0</v>
      </c>
      <c r="OF240" s="25">
        <f t="shared" si="860"/>
        <v>68.2</v>
      </c>
      <c r="OG240" s="25">
        <f t="shared" si="772"/>
        <v>0</v>
      </c>
      <c r="OH240" s="25">
        <f t="shared" si="773"/>
        <v>0</v>
      </c>
      <c r="OI240" s="25">
        <f t="shared" si="774"/>
        <v>0</v>
      </c>
      <c r="OJ240" s="25">
        <f t="shared" si="775"/>
        <v>0</v>
      </c>
      <c r="OK240" s="25">
        <f t="shared" si="776"/>
        <v>0</v>
      </c>
      <c r="OL240" s="25">
        <f t="shared" si="777"/>
        <v>0</v>
      </c>
      <c r="OM240" s="25">
        <f t="shared" si="861"/>
        <v>0</v>
      </c>
      <c r="ON240" s="25">
        <f t="shared" si="861"/>
        <v>0</v>
      </c>
      <c r="OO240" s="25">
        <f t="shared" si="861"/>
        <v>0</v>
      </c>
      <c r="OP240" s="25">
        <f t="shared" si="778"/>
        <v>0</v>
      </c>
      <c r="OQ240" s="25">
        <f t="shared" si="779"/>
        <v>0</v>
      </c>
      <c r="OR240" s="25">
        <f t="shared" si="862"/>
        <v>0</v>
      </c>
      <c r="OS240" s="19">
        <v>536967.82999999996</v>
      </c>
      <c r="OT240" s="19">
        <v>2371083.48</v>
      </c>
    </row>
    <row r="241" spans="1:410" ht="33" customHeight="1" x14ac:dyDescent="0.25">
      <c r="A241" s="18"/>
      <c r="B241" s="18" t="s">
        <v>1005</v>
      </c>
      <c r="C241" s="18">
        <v>772.57</v>
      </c>
      <c r="D241" s="16" t="e">
        <f>_xlfn.IFNA(INDEX(#REF!,MATCH(E241,#REF!,0)),0)</f>
        <v>#REF!</v>
      </c>
      <c r="E241" s="18" t="s">
        <v>1043</v>
      </c>
      <c r="F241" s="16" t="s">
        <v>765</v>
      </c>
      <c r="G241" s="16" t="s">
        <v>766</v>
      </c>
      <c r="H241" s="16" t="s">
        <v>767</v>
      </c>
      <c r="I241" s="16" t="s">
        <v>768</v>
      </c>
      <c r="J241" s="16" t="s">
        <v>769</v>
      </c>
      <c r="K241" s="16" t="s">
        <v>770</v>
      </c>
      <c r="L241" s="16" t="s">
        <v>771</v>
      </c>
      <c r="M241" s="18">
        <v>1.64</v>
      </c>
      <c r="N241" s="18">
        <v>1.94</v>
      </c>
      <c r="O241" s="18">
        <v>2.04</v>
      </c>
      <c r="P241" s="18">
        <v>2.34</v>
      </c>
      <c r="Q241" s="18">
        <v>0.1</v>
      </c>
      <c r="R241" s="18">
        <v>1.8399999999999999</v>
      </c>
      <c r="S241" s="18">
        <v>2.14</v>
      </c>
      <c r="T241" s="18">
        <v>0.2</v>
      </c>
      <c r="U241" s="18">
        <v>0</v>
      </c>
      <c r="V241" s="18">
        <v>0</v>
      </c>
      <c r="W241" s="18">
        <v>0</v>
      </c>
      <c r="X241" s="18">
        <v>1.64</v>
      </c>
      <c r="Y241" s="18">
        <v>1.9</v>
      </c>
      <c r="Z241" s="20">
        <f t="shared" si="780"/>
        <v>2.1</v>
      </c>
      <c r="AA241" s="18">
        <v>0.22</v>
      </c>
      <c r="AB241" s="18">
        <v>0</v>
      </c>
      <c r="AC241" s="18">
        <v>0</v>
      </c>
      <c r="AD241" s="18">
        <v>0</v>
      </c>
      <c r="AE241" s="18">
        <v>0</v>
      </c>
      <c r="AF241" s="18">
        <v>0</v>
      </c>
      <c r="AG241" s="18">
        <v>1.2</v>
      </c>
      <c r="AH241" s="18">
        <v>1.5</v>
      </c>
      <c r="AI241" s="20">
        <f t="shared" si="781"/>
        <v>2.25</v>
      </c>
      <c r="AJ241" s="18">
        <v>0</v>
      </c>
      <c r="AK241" s="18">
        <v>0</v>
      </c>
      <c r="AL241" s="20">
        <f t="shared" si="782"/>
        <v>0</v>
      </c>
      <c r="AM241" s="18">
        <v>1.64</v>
      </c>
      <c r="AN241" s="18">
        <v>1.5</v>
      </c>
      <c r="AO241" s="18">
        <v>0.15</v>
      </c>
      <c r="AP241" s="18">
        <v>0.22</v>
      </c>
      <c r="AQ241" s="18">
        <v>1.64</v>
      </c>
      <c r="AR241" s="18">
        <v>1.72</v>
      </c>
      <c r="AS241" s="18">
        <v>0.12</v>
      </c>
      <c r="AT241" s="18">
        <v>0.11</v>
      </c>
      <c r="AU241" s="18">
        <v>0</v>
      </c>
      <c r="AV241" s="18">
        <v>1</v>
      </c>
      <c r="AW241" s="18">
        <v>0</v>
      </c>
      <c r="AX241" s="18">
        <v>0</v>
      </c>
      <c r="AY241" s="18">
        <v>0</v>
      </c>
      <c r="AZ241" s="18">
        <v>0</v>
      </c>
      <c r="BA241" s="18">
        <v>0</v>
      </c>
      <c r="BB241" s="18">
        <v>0</v>
      </c>
      <c r="BC241" s="18">
        <v>0</v>
      </c>
      <c r="BD241" s="18">
        <v>0</v>
      </c>
      <c r="BE241" s="18">
        <v>2</v>
      </c>
      <c r="BF241" s="18">
        <v>0</v>
      </c>
      <c r="BG241" s="18">
        <v>0</v>
      </c>
      <c r="BH241" s="18">
        <v>0</v>
      </c>
      <c r="BI241" s="18">
        <v>0</v>
      </c>
      <c r="BJ241" s="18">
        <v>0</v>
      </c>
      <c r="BK241" s="18">
        <v>0</v>
      </c>
      <c r="BL241" s="18">
        <v>0</v>
      </c>
      <c r="BM241" s="18">
        <v>0</v>
      </c>
      <c r="BN241" s="18">
        <v>0</v>
      </c>
      <c r="BO241" s="18">
        <v>0</v>
      </c>
      <c r="BP241" s="18">
        <v>0</v>
      </c>
      <c r="BQ241" s="18">
        <v>0</v>
      </c>
      <c r="BR241" s="18">
        <v>0</v>
      </c>
      <c r="BS241" s="18">
        <v>0</v>
      </c>
      <c r="BT241" s="18">
        <v>0</v>
      </c>
      <c r="BU241" s="18">
        <v>0</v>
      </c>
      <c r="BV241" s="18">
        <v>0</v>
      </c>
      <c r="BW241" s="18">
        <v>0</v>
      </c>
      <c r="BX241" s="18">
        <v>0</v>
      </c>
      <c r="BY241" s="18">
        <v>0</v>
      </c>
      <c r="BZ241" s="18">
        <v>0</v>
      </c>
      <c r="CA241" s="16" t="e">
        <f>_xlfn.IFNA(IF(RIGHT(D241,2)="=G",0,INDEX(#REF!,MATCH(E241,#REF!,0))),0)</f>
        <v>#REF!</v>
      </c>
      <c r="CB241" s="16" t="s">
        <v>776</v>
      </c>
      <c r="CC241" s="18">
        <v>0</v>
      </c>
      <c r="CD241" s="18">
        <v>0</v>
      </c>
      <c r="CE241" s="18">
        <v>1.4</v>
      </c>
      <c r="CF241" s="18">
        <v>0.85</v>
      </c>
      <c r="CG241" s="18">
        <v>0.12</v>
      </c>
      <c r="CH241" s="18">
        <v>2</v>
      </c>
      <c r="CI241" s="16" t="s">
        <v>98</v>
      </c>
      <c r="CJ241" s="18">
        <v>0</v>
      </c>
      <c r="CK241" s="20">
        <f t="shared" si="648"/>
        <v>1.87</v>
      </c>
      <c r="CL241" s="20">
        <f t="shared" si="783"/>
        <v>1.87</v>
      </c>
      <c r="CM241" s="18">
        <v>20.59</v>
      </c>
      <c r="CN241" s="18">
        <v>25.9</v>
      </c>
      <c r="CO241" s="18">
        <v>25.061</v>
      </c>
      <c r="CP241" s="22">
        <f t="shared" si="649"/>
        <v>25.06</v>
      </c>
      <c r="CQ241" s="22">
        <f t="shared" si="650"/>
        <v>23.19</v>
      </c>
      <c r="CR241" s="22">
        <f t="shared" si="784"/>
        <v>1.87</v>
      </c>
      <c r="CS241" s="22">
        <f t="shared" si="651"/>
        <v>23.29</v>
      </c>
      <c r="CT241" s="22">
        <f t="shared" si="652"/>
        <v>23.49</v>
      </c>
      <c r="CU241" s="18">
        <v>23.49</v>
      </c>
      <c r="CV241" s="22">
        <f t="shared" si="785"/>
        <v>2.1</v>
      </c>
      <c r="CW241" s="22">
        <f t="shared" si="653"/>
        <v>0</v>
      </c>
      <c r="CX241" s="22">
        <f t="shared" si="654"/>
        <v>0</v>
      </c>
      <c r="CY241" s="22">
        <f t="shared" si="655"/>
        <v>25.63</v>
      </c>
      <c r="CZ241" s="22">
        <f t="shared" si="656"/>
        <v>25.78</v>
      </c>
      <c r="DA241" s="18">
        <v>25.9</v>
      </c>
      <c r="DB241" s="20">
        <f t="shared" si="786"/>
        <v>2.71</v>
      </c>
      <c r="DC241" s="20">
        <f t="shared" si="787"/>
        <v>0.84</v>
      </c>
      <c r="DD241" s="20">
        <f t="shared" si="788"/>
        <v>1.87</v>
      </c>
      <c r="DE241" s="20">
        <f t="shared" si="657"/>
        <v>0.1</v>
      </c>
      <c r="DF241" s="20">
        <f t="shared" si="658"/>
        <v>0.2</v>
      </c>
      <c r="DG241" s="20">
        <f t="shared" si="659"/>
        <v>1.57</v>
      </c>
      <c r="DH241" s="20">
        <f t="shared" si="660"/>
        <v>0</v>
      </c>
      <c r="DI241" s="20">
        <f t="shared" si="661"/>
        <v>0</v>
      </c>
      <c r="DJ241" s="20">
        <f t="shared" si="662"/>
        <v>0</v>
      </c>
      <c r="DK241" s="20">
        <f t="shared" si="789"/>
        <v>1.87</v>
      </c>
      <c r="DL241" s="20">
        <f t="shared" si="790"/>
        <v>0</v>
      </c>
      <c r="DM241" s="20">
        <f t="shared" si="791"/>
        <v>0</v>
      </c>
      <c r="DN241" s="20">
        <f t="shared" si="792"/>
        <v>0</v>
      </c>
      <c r="DO241" s="18">
        <v>2.54</v>
      </c>
      <c r="DP241" s="18">
        <v>0</v>
      </c>
      <c r="DQ241" s="18">
        <v>1</v>
      </c>
      <c r="DR241" s="18">
        <v>1</v>
      </c>
      <c r="DS241" s="25">
        <f t="shared" si="793"/>
        <v>2.54</v>
      </c>
      <c r="DT241" s="25">
        <f t="shared" si="794"/>
        <v>0</v>
      </c>
      <c r="DU241" s="25">
        <f t="shared" si="795"/>
        <v>4.75</v>
      </c>
      <c r="DV241" s="25">
        <f t="shared" si="796"/>
        <v>0</v>
      </c>
      <c r="DW241" s="25">
        <f t="shared" si="797"/>
        <v>4.75</v>
      </c>
      <c r="DX241" s="25">
        <f t="shared" si="798"/>
        <v>9.69</v>
      </c>
      <c r="DY241" s="25">
        <f t="shared" si="799"/>
        <v>0</v>
      </c>
      <c r="DZ241" s="25">
        <f t="shared" si="800"/>
        <v>9.69</v>
      </c>
      <c r="EA241" s="25">
        <f t="shared" si="801"/>
        <v>6.26</v>
      </c>
      <c r="EB241" s="25">
        <f t="shared" si="802"/>
        <v>0</v>
      </c>
      <c r="EC241" s="25">
        <f t="shared" si="803"/>
        <v>6.26</v>
      </c>
      <c r="ED241" s="25">
        <f t="shared" si="804"/>
        <v>3.43</v>
      </c>
      <c r="EE241" s="25">
        <f t="shared" si="804"/>
        <v>0</v>
      </c>
      <c r="EF241" s="25">
        <f t="shared" si="805"/>
        <v>3.43</v>
      </c>
      <c r="EG241" s="25">
        <f t="shared" si="806"/>
        <v>6.26</v>
      </c>
      <c r="EH241" s="25">
        <f t="shared" si="806"/>
        <v>0</v>
      </c>
      <c r="EI241" s="25">
        <f t="shared" si="807"/>
        <v>6.26</v>
      </c>
      <c r="EJ241" s="18">
        <v>772.57</v>
      </c>
      <c r="EK241" s="18">
        <v>811.27</v>
      </c>
      <c r="EL241" s="18" t="s">
        <v>1043</v>
      </c>
      <c r="EM241" s="18" t="s">
        <v>1044</v>
      </c>
      <c r="EN241" s="16" t="s">
        <v>774</v>
      </c>
      <c r="EO241" s="16" t="s">
        <v>132</v>
      </c>
      <c r="EP241" s="16" t="e">
        <f>IF(OR(EN241="Cống tròn",EN241="Cống hộp",EN241="Ống nhựa"),INDEX(#REF!,MATCH(E241,#REF!,0)),IF(OR(EN241="Rãnh xây",EN241="Rãnh bê tông"),INDEX(#REF!,MATCH(E241,#REF!,0)),0))</f>
        <v>#REF!</v>
      </c>
      <c r="EQ241" s="18">
        <v>37.499999999999929</v>
      </c>
      <c r="ER241" s="18">
        <v>1</v>
      </c>
      <c r="ES241" s="25">
        <f t="shared" si="808"/>
        <v>37</v>
      </c>
      <c r="ET241" s="1" t="e">
        <f>_xlfn.IFNA(IF(EN241="Cống tròn",INDEX(#REF!,MATCH(E241,#REF!,0)),IF(EN241="Cống hộp",INDEX(#REF!,MATCH(E241,#REF!,0)),EU241&amp;" ,"&amp;EV241)),0)</f>
        <v>#REF!</v>
      </c>
      <c r="EU241" s="16" t="s">
        <v>769</v>
      </c>
      <c r="EV241" s="16" t="s">
        <v>775</v>
      </c>
      <c r="EW241" s="16" t="e">
        <f>_xlfn.IFNA(INDEX(#REF!,MATCH(E241,#REF!,0)),0)</f>
        <v>#REF!</v>
      </c>
      <c r="EX241" s="16"/>
      <c r="EY241" s="18">
        <v>0</v>
      </c>
      <c r="EZ241" s="18">
        <v>0</v>
      </c>
      <c r="FA241" s="18">
        <v>0</v>
      </c>
      <c r="FB241" s="19">
        <v>0</v>
      </c>
      <c r="FC241" s="19">
        <v>0</v>
      </c>
      <c r="FD241" s="25">
        <f t="shared" si="663"/>
        <v>0</v>
      </c>
      <c r="FE241" s="25">
        <f t="shared" si="809"/>
        <v>0</v>
      </c>
      <c r="FF241" s="18">
        <v>0.1</v>
      </c>
      <c r="FG241" s="18">
        <v>2</v>
      </c>
      <c r="FH241" s="18">
        <v>1</v>
      </c>
      <c r="FI241" s="25">
        <f t="shared" si="810"/>
        <v>1.2</v>
      </c>
      <c r="FJ241" s="18">
        <v>0</v>
      </c>
      <c r="FK241" s="18">
        <v>0</v>
      </c>
      <c r="FL241" s="18">
        <v>0.2</v>
      </c>
      <c r="FM241" s="18">
        <v>1.4</v>
      </c>
      <c r="FN241" s="18">
        <v>0</v>
      </c>
      <c r="FO241" s="25">
        <f t="shared" si="811"/>
        <v>1.4</v>
      </c>
      <c r="FP241" s="18">
        <v>1.4999999999999999E-2</v>
      </c>
      <c r="FQ241" s="18">
        <v>1</v>
      </c>
      <c r="FR241" s="25">
        <f t="shared" si="664"/>
        <v>36</v>
      </c>
      <c r="FS241" s="25">
        <f t="shared" si="665"/>
        <v>0.52500000000000002</v>
      </c>
      <c r="FT241" s="25">
        <f t="shared" si="666"/>
        <v>36.524999999999999</v>
      </c>
      <c r="FU241" s="25">
        <f t="shared" si="667"/>
        <v>-0.97499999999993037</v>
      </c>
      <c r="FV241" s="25" t="str">
        <f t="shared" si="812"/>
        <v>Thêm 01</v>
      </c>
      <c r="FW241" s="25">
        <f t="shared" si="813"/>
        <v>0.04</v>
      </c>
      <c r="FX241" s="16"/>
      <c r="FY241" s="16"/>
      <c r="FZ241" s="16"/>
      <c r="GA241" s="16"/>
      <c r="GB241" s="19">
        <v>0</v>
      </c>
      <c r="GC241" s="19">
        <v>0</v>
      </c>
      <c r="GD241" s="19">
        <v>0</v>
      </c>
      <c r="GE241" s="19">
        <v>0</v>
      </c>
      <c r="GF241" s="19">
        <v>0</v>
      </c>
      <c r="GG241" s="19">
        <v>0</v>
      </c>
      <c r="GH241" s="19">
        <v>0</v>
      </c>
      <c r="GI241" s="19">
        <v>0</v>
      </c>
      <c r="GJ241" s="19">
        <v>0</v>
      </c>
      <c r="GK241" s="19">
        <v>0</v>
      </c>
      <c r="GL241" s="25">
        <f t="shared" si="668"/>
        <v>0</v>
      </c>
      <c r="GM241" s="25">
        <f t="shared" si="814"/>
        <v>0</v>
      </c>
      <c r="GN241" s="19">
        <v>0</v>
      </c>
      <c r="GO241" s="19">
        <v>0</v>
      </c>
      <c r="GP241" s="19">
        <v>0</v>
      </c>
      <c r="GQ241" s="19">
        <v>0</v>
      </c>
      <c r="GR241" s="1" t="e">
        <f>_xlfn.IFNA(INDEX(#REF!,MATCH(E241,#REF!,0)),0)</f>
        <v>#REF!</v>
      </c>
      <c r="GS241" s="16"/>
      <c r="GT241" s="18">
        <v>0</v>
      </c>
      <c r="GU241" s="18">
        <v>0</v>
      </c>
      <c r="GV241" s="18">
        <v>0</v>
      </c>
      <c r="GW241" s="18">
        <v>0</v>
      </c>
      <c r="GX241" s="25">
        <f t="shared" si="669"/>
        <v>0</v>
      </c>
      <c r="GY241" s="25">
        <f t="shared" si="670"/>
        <v>0</v>
      </c>
      <c r="GZ241" s="25">
        <f t="shared" si="815"/>
        <v>0</v>
      </c>
      <c r="HA241" s="1" t="e" cm="1">
        <f t="array" ref="HA241">INDEX(#REF!,MATCH(EJ241&amp;EK241&amp;HD241&amp;HE241&amp;HF241,#REF!&amp;#REF!&amp;#REF!&amp;#REF!&amp;#REF!,0))</f>
        <v>#REF!</v>
      </c>
      <c r="HB241" s="16"/>
      <c r="HC241" s="25">
        <f t="shared" si="816"/>
        <v>0</v>
      </c>
      <c r="HD241" s="18">
        <v>0</v>
      </c>
      <c r="HE241" s="18">
        <v>0</v>
      </c>
      <c r="HF241" s="18">
        <v>0</v>
      </c>
      <c r="HG241" s="1" t="e" cm="1">
        <f t="array" ref="HG241">INDEX(#REF!,MATCH(EJ241&amp;EK241&amp;HJ241&amp;HK241&amp;HL241,#REF!&amp;#REF!&amp;#REF!&amp;#REF!&amp;#REF!,0))</f>
        <v>#REF!</v>
      </c>
      <c r="HH241" s="16"/>
      <c r="HI241" s="25">
        <f t="shared" si="817"/>
        <v>0</v>
      </c>
      <c r="HJ241" s="25">
        <f t="shared" si="818"/>
        <v>0</v>
      </c>
      <c r="HK241" s="19">
        <v>0</v>
      </c>
      <c r="HL241" s="19">
        <v>0</v>
      </c>
      <c r="HM241" s="18">
        <v>0.01</v>
      </c>
      <c r="HN241" s="18">
        <v>1</v>
      </c>
      <c r="HO241" s="25">
        <f t="shared" si="819"/>
        <v>0</v>
      </c>
      <c r="HP241" s="25">
        <f t="shared" si="820"/>
        <v>0</v>
      </c>
      <c r="HQ241" s="25">
        <f t="shared" si="821"/>
        <v>0</v>
      </c>
      <c r="HR241" s="25">
        <f t="shared" si="822"/>
        <v>0</v>
      </c>
      <c r="HS241" s="25">
        <f t="shared" si="823"/>
        <v>0</v>
      </c>
      <c r="HT241" s="19">
        <v>0</v>
      </c>
      <c r="HU241" s="19">
        <v>0</v>
      </c>
      <c r="HV241" s="19">
        <v>0</v>
      </c>
      <c r="HW241" s="25">
        <f t="shared" si="824"/>
        <v>0</v>
      </c>
      <c r="HX241" s="19">
        <v>0</v>
      </c>
      <c r="HY241" s="19">
        <v>0</v>
      </c>
      <c r="HZ241" s="18">
        <v>25.06</v>
      </c>
      <c r="IA241" s="20">
        <f>ROUND(IF(EN241="Cống tròn",IF(EN241="Cống tròn",IF(EU241="Không có móng",IQ241-FF241,IF(EU241="Đế",IP241-FN241,IF(OR(EU241="Móng bê tông",EU241="Móng bê tông kết hợp đế"),II241-FJ241,0))),0),IF(EN241="Cống hộp",IF(AND(EN241="Cống hộp",EU241="Không có móng"),IQ241-GF241,IF(AND(EN241="Cống hộp",EU241="Móng bê tông"),IJ241-GB241,0)),IF(OR(EN241="Rãnh xây",EN241="Rãnh bê tông"),IF(OR(EN241="Rãnh xây",EN241="Rãnh bê tông"),IK241-GB241,0),IF(EN241="Ống nhựa",IF(AND(EN241="Ống nhựa",EU241="Không đắp cát"),IQ241-HT241,IF(AND(EN241="Ống nhựa",EU241="Đắp cát"),IH241-HX241,0)),IF(EN241="Rãnh thang",IF(EN241="Rãnh thang",IF(EU241="Móng bê tông",#REF!-#REF!,IQ241),0),0))))),2)</f>
        <v>23.49</v>
      </c>
      <c r="IB241" s="20">
        <f t="shared" si="825"/>
        <v>1.5700000000000003</v>
      </c>
      <c r="IC241" s="20">
        <f t="shared" si="671"/>
        <v>23.49</v>
      </c>
      <c r="ID241" s="20">
        <f t="shared" si="672"/>
        <v>0</v>
      </c>
      <c r="IE241" s="20">
        <f t="shared" si="673"/>
        <v>0</v>
      </c>
      <c r="IF241" s="20">
        <f t="shared" si="674"/>
        <v>0</v>
      </c>
      <c r="IG241" s="20">
        <f>IF(EN241="Rãnh thang",IF(AND(EN241="Rãnh thang",EU241="Móng bê tông"),IQ241-#REF!,0),IF(EN241="Ống nhựa",IF(AND(EN241="Ống nhựa",EU241="Đắp cát"),IQ241-HT241,0),IF(EN241="Cống tròn",IF(EN241="Cống tròn",IF(OR(EU241="Móng bê tông",EU241="Móng bê tông kết hợp đế"),IM241-FL241,0),0),IF(EN241="Cống hộp",IF(AND(EN241="Cống hộp",EU241="Móng bê tông"),IN241-GD241,0),IF(OR(EN241="Rãnh xây",EN241="Rãnh bê tông"),IF(AND(EN241="Rãnh xây",EU241="Móng bê tông"),IO241-GD241,IF(AND(EN241="Rãnh bê tông",EU241="Móng bê tông"),IO241-GD241,0)),0)))))</f>
        <v>23.49</v>
      </c>
      <c r="IH241" s="20">
        <f t="shared" si="675"/>
        <v>0</v>
      </c>
      <c r="II241" s="20">
        <f t="shared" si="676"/>
        <v>23.49</v>
      </c>
      <c r="IJ241" s="20">
        <f t="shared" si="677"/>
        <v>0</v>
      </c>
      <c r="IK241" s="20">
        <f t="shared" si="678"/>
        <v>0</v>
      </c>
      <c r="IL241" s="20">
        <f t="shared" si="679"/>
        <v>23.689999999999998</v>
      </c>
      <c r="IM241" s="20">
        <f t="shared" si="680"/>
        <v>23.689999999999998</v>
      </c>
      <c r="IN241" s="20">
        <f t="shared" si="681"/>
        <v>0</v>
      </c>
      <c r="IO241" s="20">
        <f t="shared" si="682"/>
        <v>0</v>
      </c>
      <c r="IP241" s="20">
        <f t="shared" si="683"/>
        <v>0</v>
      </c>
      <c r="IQ241" s="18">
        <v>23.79</v>
      </c>
      <c r="IR241" s="25">
        <f t="shared" si="826"/>
        <v>0</v>
      </c>
      <c r="IS241" s="25">
        <f t="shared" si="684"/>
        <v>0</v>
      </c>
      <c r="IT241" s="25">
        <f t="shared" si="685"/>
        <v>0</v>
      </c>
      <c r="IU241" s="25">
        <f>ROUND(IF(EN241="Cống tròn",IF(EN241="Cống tròn",IV241+FF241,0),IF(EN241="Cống hộp",IF(EN241="Cống hộp",IV241+GP241,0),IF(OR(EN241="Rãnh xây",EN241="Rãnh bê tông"),IF(OR(EN241="Rãnh xây",EN241="Rãnh bê tông"),IV241+GP241,0),IF(EN241="ống nhựa",IF(EN241="Ống nhựa",IV241+HT241,0),IF(EN241="Rãnh thang",IF(EN241="Rãnh thang",IQ241+#REF!,0),0))))),2)</f>
        <v>24.86</v>
      </c>
      <c r="IV241" s="18">
        <v>24.76</v>
      </c>
      <c r="IW241" s="25">
        <f t="shared" si="686"/>
        <v>24.86</v>
      </c>
      <c r="IX241" s="25">
        <f t="shared" si="687"/>
        <v>0</v>
      </c>
      <c r="IY241" s="25">
        <f t="shared" si="688"/>
        <v>0</v>
      </c>
      <c r="IZ241" s="25">
        <f t="shared" si="689"/>
        <v>0</v>
      </c>
      <c r="JA241" s="25">
        <f t="shared" si="690"/>
        <v>0</v>
      </c>
      <c r="JB241" s="18">
        <v>25.74</v>
      </c>
      <c r="JC241" s="20">
        <f>ROUND(IF(EN241="Cống tròn",IF(EN241="Cống tròn",IF(EU241="Không có móng",JS241-FF241,IF(EU241="Đế",JR241-FN241,IF(OR(EU241="Móng bê tông",EU241="Móng bê tông kết hợp đế"),JK241-FJ241,0))),0),IF(EN241="Cống hộp",IF(AND(EN241="Cống hộp",EU241="Không có móng"),JS241-GF241,IF(AND(EN241="Cống hộp",EU241="Móng bê tông"),JL241-GB241,0)),IF(OR(EN241="Rãnh xây",EN241="Rãnh bê tông"),IF(OR(EN241="Rãnh xây",EN241="Rãnh bê tông"),JM241-GB241,0),IF(EN241="Ống nhựa",IF(AND(EN241="Ống nhựa",EU241="Không đắp cát"),JS241-HT241,IF(AND(EN241="Ống nhựa",EU241="Đắp cát"),JJ241-HX241,0)),IF(EN241="Rãnh thang",IF(EN241="Rãnh thang",IF(EU241="Móng bê tông",#REF!-#REF!,JS241),0),0))))),2)</f>
        <v>23.46</v>
      </c>
      <c r="JD241" s="20">
        <f t="shared" si="827"/>
        <v>2.2799999999999976</v>
      </c>
      <c r="JE241" s="20">
        <f t="shared" si="691"/>
        <v>23.46</v>
      </c>
      <c r="JF241" s="20">
        <f t="shared" si="692"/>
        <v>0</v>
      </c>
      <c r="JG241" s="20">
        <f t="shared" si="693"/>
        <v>0</v>
      </c>
      <c r="JH241" s="20">
        <f t="shared" si="694"/>
        <v>0</v>
      </c>
      <c r="JI241" s="20">
        <f>IF(EN241="Rãnh thang",IF(AND(EN241="Rãnh thang",EU241="Móng bê tông"),JS241-#REF!,0),IF(EN241="Ống nhựa",IF(AND(EN241="Ống nhựa",EU241="Đắp cát"),JS241-HT241,0),IF(EN241="Cống tròn",IF(EN241="Cống tròn",IF(OR(EU241="Móng bê tông",EU241="Móng bê tông kết hợp đế"),JO241-FL241,0),0),IF(EN241="Cống hộp",IF(AND(EN241="Cống hộp",EU241="Móng bê tông"),JP241-GD241,0),IF(OR(EN241="Rãnh xây",EN241="Rãnh bê tông"),IF(AND(EN241="Rãnh xây",EU241="Móng bê tông"),JQ241-GD241,IF(AND(EN241="Rãnh bê tông",EU241="Móng bê tông"),JQ241-GD241,0)),0)))))</f>
        <v>23.46</v>
      </c>
      <c r="JJ241" s="20">
        <f t="shared" si="695"/>
        <v>0</v>
      </c>
      <c r="JK241" s="20">
        <f t="shared" si="696"/>
        <v>23.46</v>
      </c>
      <c r="JL241" s="20">
        <f t="shared" si="697"/>
        <v>0</v>
      </c>
      <c r="JM241" s="20">
        <f t="shared" si="698"/>
        <v>0</v>
      </c>
      <c r="JN241" s="20">
        <f t="shared" si="699"/>
        <v>23.66</v>
      </c>
      <c r="JO241" s="20">
        <f t="shared" si="700"/>
        <v>23.66</v>
      </c>
      <c r="JP241" s="20">
        <f t="shared" si="701"/>
        <v>0</v>
      </c>
      <c r="JQ241" s="20">
        <f t="shared" si="702"/>
        <v>0</v>
      </c>
      <c r="JR241" s="20">
        <f t="shared" si="703"/>
        <v>0</v>
      </c>
      <c r="JS241" s="26">
        <v>23.76</v>
      </c>
      <c r="JT241" s="25">
        <f t="shared" si="828"/>
        <v>0</v>
      </c>
      <c r="JU241" s="25">
        <f t="shared" si="704"/>
        <v>0</v>
      </c>
      <c r="JV241" s="25">
        <f t="shared" si="705"/>
        <v>0</v>
      </c>
      <c r="JW241" s="25">
        <f>ROUND(IF(EN241="Cống tròn",IF(EN241="Cống tròn",JX241+FF241,0),IF(EN241="Cống hộp",IF(EN241="Cống hộp",JX241+GP241,0),IF(OR(EN241="Rãnh xây",EN241="Rãnh bê tông"),IF(OR(EN241="Rãnh xây",EN241="Rãnh bê tông"),JX241+GP241,0),IF(EN241="ống nhựa",IF(EN241="Ống nhựa",JX241+HT241,0),IF(EN241="Rãnh thang",IF(EN241="Rãnh thang",JS241+#REF!,0),0))))),2)</f>
        <v>24.86</v>
      </c>
      <c r="JX241" s="27">
        <v>24.76</v>
      </c>
      <c r="JY241" s="25">
        <f t="shared" si="706"/>
        <v>24.86</v>
      </c>
      <c r="JZ241" s="25">
        <f t="shared" si="707"/>
        <v>0</v>
      </c>
      <c r="KA241" s="25">
        <f t="shared" si="708"/>
        <v>0</v>
      </c>
      <c r="KB241" s="25">
        <f t="shared" si="709"/>
        <v>0</v>
      </c>
      <c r="KC241" s="25">
        <f t="shared" si="710"/>
        <v>0</v>
      </c>
      <c r="KD241" s="28" t="s">
        <v>98</v>
      </c>
      <c r="KE241" s="27">
        <v>0</v>
      </c>
      <c r="KF241" s="25">
        <f t="shared" si="711"/>
        <v>1.5700000000000003</v>
      </c>
      <c r="KG241" s="25">
        <f t="shared" si="829"/>
        <v>1.5700000000000003</v>
      </c>
      <c r="KH241" s="27">
        <v>0</v>
      </c>
      <c r="KI241" s="25">
        <f t="shared" si="712"/>
        <v>2.2799999999999976</v>
      </c>
      <c r="KJ241" s="25">
        <f t="shared" si="830"/>
        <v>2.2799999999999976</v>
      </c>
      <c r="KK241" s="25">
        <f t="shared" si="713"/>
        <v>0</v>
      </c>
      <c r="KL241" s="25">
        <f t="shared" si="714"/>
        <v>0</v>
      </c>
      <c r="KM241" s="25">
        <f t="shared" si="831"/>
        <v>0</v>
      </c>
      <c r="KN241" s="25">
        <f t="shared" si="715"/>
        <v>0</v>
      </c>
      <c r="KO241" s="25">
        <f t="shared" si="716"/>
        <v>0</v>
      </c>
      <c r="KP241" s="25">
        <f t="shared" si="832"/>
        <v>0</v>
      </c>
      <c r="KQ241" s="25">
        <f t="shared" si="717"/>
        <v>0.2</v>
      </c>
      <c r="KR241" s="25">
        <f t="shared" si="718"/>
        <v>0.2</v>
      </c>
      <c r="KS241" s="25">
        <f t="shared" si="833"/>
        <v>0.2</v>
      </c>
      <c r="KT241" s="25">
        <f t="shared" si="719"/>
        <v>0</v>
      </c>
      <c r="KU241" s="25">
        <f t="shared" si="720"/>
        <v>0</v>
      </c>
      <c r="KV241" s="25">
        <f t="shared" si="834"/>
        <v>0</v>
      </c>
      <c r="KW241" s="25">
        <f t="shared" si="721"/>
        <v>0</v>
      </c>
      <c r="KX241" s="25">
        <f t="shared" si="722"/>
        <v>0</v>
      </c>
      <c r="KY241" s="25">
        <f t="shared" si="835"/>
        <v>0</v>
      </c>
      <c r="KZ241" s="25">
        <f t="shared" si="723"/>
        <v>0</v>
      </c>
      <c r="LA241" s="25">
        <f t="shared" si="724"/>
        <v>0</v>
      </c>
      <c r="LB241" s="25">
        <f t="shared" si="836"/>
        <v>0</v>
      </c>
      <c r="LC241" s="25">
        <f t="shared" si="725"/>
        <v>1.4</v>
      </c>
      <c r="LD241" s="25">
        <f t="shared" si="726"/>
        <v>1.4</v>
      </c>
      <c r="LE241" s="25">
        <f t="shared" si="837"/>
        <v>1.4</v>
      </c>
      <c r="LF241" s="25">
        <f t="shared" si="727"/>
        <v>0</v>
      </c>
      <c r="LG241" s="25">
        <f t="shared" si="728"/>
        <v>0</v>
      </c>
      <c r="LH241" s="25">
        <f t="shared" si="838"/>
        <v>0</v>
      </c>
      <c r="LI241" s="25">
        <f t="shared" si="729"/>
        <v>0</v>
      </c>
      <c r="LJ241" s="25">
        <f t="shared" si="730"/>
        <v>0</v>
      </c>
      <c r="LK241" s="25">
        <f t="shared" si="839"/>
        <v>0</v>
      </c>
      <c r="LL241" s="25">
        <f t="shared" si="731"/>
        <v>0</v>
      </c>
      <c r="LM241" s="25">
        <f t="shared" si="732"/>
        <v>0</v>
      </c>
      <c r="LN241" s="25">
        <f t="shared" si="840"/>
        <v>0</v>
      </c>
      <c r="LO241" s="25">
        <f t="shared" si="733"/>
        <v>0</v>
      </c>
      <c r="LP241" s="25">
        <f t="shared" si="734"/>
        <v>0</v>
      </c>
      <c r="LQ241" s="25">
        <f t="shared" si="841"/>
        <v>0</v>
      </c>
      <c r="LR241" s="25">
        <f t="shared" si="735"/>
        <v>0</v>
      </c>
      <c r="LS241" s="25">
        <f t="shared" si="736"/>
        <v>0</v>
      </c>
      <c r="LT241" s="25">
        <f t="shared" si="842"/>
        <v>0</v>
      </c>
      <c r="LU241" s="25">
        <f t="shared" si="737"/>
        <v>0</v>
      </c>
      <c r="LV241" s="25">
        <f t="shared" si="738"/>
        <v>0</v>
      </c>
      <c r="LW241" s="25">
        <f t="shared" si="843"/>
        <v>0</v>
      </c>
      <c r="LX241" s="25">
        <f t="shared" si="739"/>
        <v>0</v>
      </c>
      <c r="LY241" s="25">
        <f t="shared" si="740"/>
        <v>0</v>
      </c>
      <c r="LZ241" s="25">
        <f t="shared" si="844"/>
        <v>0</v>
      </c>
      <c r="MA241" s="25">
        <f t="shared" si="741"/>
        <v>0</v>
      </c>
      <c r="MB241" s="25">
        <f t="shared" si="742"/>
        <v>0</v>
      </c>
      <c r="MC241" s="25">
        <f t="shared" si="845"/>
        <v>0</v>
      </c>
      <c r="MD241" s="25">
        <f t="shared" si="743"/>
        <v>0</v>
      </c>
      <c r="ME241" s="25">
        <f t="shared" si="744"/>
        <v>0</v>
      </c>
      <c r="MF241" s="25">
        <f t="shared" si="846"/>
        <v>0</v>
      </c>
      <c r="MG241" s="25">
        <f t="shared" si="745"/>
        <v>0</v>
      </c>
      <c r="MH241" s="25">
        <f t="shared" si="746"/>
        <v>0</v>
      </c>
      <c r="MI241" s="25">
        <f t="shared" si="847"/>
        <v>0</v>
      </c>
      <c r="MJ241" s="25">
        <f t="shared" si="747"/>
        <v>0</v>
      </c>
      <c r="MK241" s="25">
        <f t="shared" si="748"/>
        <v>0</v>
      </c>
      <c r="ML241" s="25">
        <f t="shared" si="848"/>
        <v>0</v>
      </c>
      <c r="MM241" s="25">
        <f t="shared" si="749"/>
        <v>0</v>
      </c>
      <c r="MN241" s="25">
        <f t="shared" si="750"/>
        <v>0</v>
      </c>
      <c r="MO241" s="25">
        <f t="shared" si="849"/>
        <v>0</v>
      </c>
      <c r="MP241" s="25">
        <f t="shared" si="751"/>
        <v>0</v>
      </c>
      <c r="MQ241" s="25">
        <f t="shared" si="752"/>
        <v>0</v>
      </c>
      <c r="MR241" s="25">
        <f t="shared" si="850"/>
        <v>0</v>
      </c>
      <c r="MS241" s="29">
        <v>1.4</v>
      </c>
      <c r="MT241" s="29">
        <v>0</v>
      </c>
      <c r="MU241" s="29">
        <v>1</v>
      </c>
      <c r="MV241" s="29">
        <v>1</v>
      </c>
      <c r="MW241" s="25">
        <f t="shared" si="753"/>
        <v>1.4</v>
      </c>
      <c r="MX241" s="25">
        <f t="shared" si="754"/>
        <v>2.2000000000000002</v>
      </c>
      <c r="MY241" s="25">
        <f t="shared" si="755"/>
        <v>0</v>
      </c>
      <c r="MZ241" s="25">
        <f t="shared" si="756"/>
        <v>0</v>
      </c>
      <c r="NA241" s="25">
        <f t="shared" si="757"/>
        <v>1.4</v>
      </c>
      <c r="NB241" s="25">
        <f t="shared" si="758"/>
        <v>3.19</v>
      </c>
      <c r="NC241" s="25">
        <f t="shared" si="759"/>
        <v>0</v>
      </c>
      <c r="ND241" s="25">
        <f t="shared" si="760"/>
        <v>0</v>
      </c>
      <c r="NE241" s="25">
        <f t="shared" si="851"/>
        <v>1.4</v>
      </c>
      <c r="NF241" s="25">
        <f t="shared" si="851"/>
        <v>2.6950000000000003</v>
      </c>
      <c r="NG241" s="25">
        <f t="shared" si="851"/>
        <v>0</v>
      </c>
      <c r="NH241" s="25">
        <f t="shared" si="851"/>
        <v>0</v>
      </c>
      <c r="NI241" s="25">
        <f t="shared" si="761"/>
        <v>101.06</v>
      </c>
      <c r="NJ241" s="25">
        <f t="shared" si="762"/>
        <v>0</v>
      </c>
      <c r="NK241" s="25">
        <f t="shared" si="763"/>
        <v>101.06</v>
      </c>
      <c r="NL241" s="25">
        <f t="shared" si="764"/>
        <v>68.2</v>
      </c>
      <c r="NM241" s="25">
        <f t="shared" si="765"/>
        <v>0</v>
      </c>
      <c r="NN241" s="25">
        <f t="shared" si="852"/>
        <v>68.2</v>
      </c>
      <c r="NO241" s="25">
        <f t="shared" si="766"/>
        <v>0</v>
      </c>
      <c r="NP241" s="25">
        <f t="shared" si="767"/>
        <v>0</v>
      </c>
      <c r="NQ241" s="25">
        <f t="shared" si="853"/>
        <v>0</v>
      </c>
      <c r="NR241" s="25">
        <f t="shared" si="768"/>
        <v>0</v>
      </c>
      <c r="NS241" s="25">
        <f t="shared" si="769"/>
        <v>0</v>
      </c>
      <c r="NT241" s="25">
        <f t="shared" si="854"/>
        <v>0</v>
      </c>
      <c r="NU241" s="25">
        <f t="shared" si="770"/>
        <v>0</v>
      </c>
      <c r="NV241" s="25">
        <f t="shared" si="771"/>
        <v>0</v>
      </c>
      <c r="NW241" s="25">
        <f t="shared" si="855"/>
        <v>0</v>
      </c>
      <c r="NX241" s="25">
        <f t="shared" si="856"/>
        <v>68.2</v>
      </c>
      <c r="NY241" s="25">
        <f t="shared" si="856"/>
        <v>0</v>
      </c>
      <c r="NZ241" s="25">
        <f t="shared" si="857"/>
        <v>68.2</v>
      </c>
      <c r="OA241" s="25">
        <f t="shared" si="858"/>
        <v>32.86</v>
      </c>
      <c r="OB241" s="25">
        <f t="shared" si="858"/>
        <v>0</v>
      </c>
      <c r="OC241" s="25">
        <f t="shared" si="859"/>
        <v>32.86</v>
      </c>
      <c r="OD241" s="25">
        <f t="shared" si="860"/>
        <v>68.2</v>
      </c>
      <c r="OE241" s="25">
        <f t="shared" si="860"/>
        <v>0</v>
      </c>
      <c r="OF241" s="25">
        <f t="shared" si="860"/>
        <v>68.2</v>
      </c>
      <c r="OG241" s="25">
        <f t="shared" si="772"/>
        <v>0</v>
      </c>
      <c r="OH241" s="25">
        <f t="shared" si="773"/>
        <v>0</v>
      </c>
      <c r="OI241" s="25">
        <f t="shared" si="774"/>
        <v>0</v>
      </c>
      <c r="OJ241" s="25">
        <f t="shared" si="775"/>
        <v>0</v>
      </c>
      <c r="OK241" s="25">
        <f t="shared" si="776"/>
        <v>0</v>
      </c>
      <c r="OL241" s="25">
        <f t="shared" si="777"/>
        <v>0</v>
      </c>
      <c r="OM241" s="25">
        <f t="shared" si="861"/>
        <v>0</v>
      </c>
      <c r="ON241" s="25">
        <f t="shared" si="861"/>
        <v>0</v>
      </c>
      <c r="OO241" s="25">
        <f t="shared" si="861"/>
        <v>0</v>
      </c>
      <c r="OP241" s="25">
        <f t="shared" si="778"/>
        <v>0</v>
      </c>
      <c r="OQ241" s="25">
        <f t="shared" si="779"/>
        <v>0</v>
      </c>
      <c r="OR241" s="25">
        <f t="shared" si="862"/>
        <v>0</v>
      </c>
      <c r="OS241" s="19">
        <v>536967.82999999996</v>
      </c>
      <c r="OT241" s="19">
        <v>2371122.1800000002</v>
      </c>
    </row>
    <row r="242" spans="1:410" ht="33" customHeight="1" x14ac:dyDescent="0.25">
      <c r="A242" s="18"/>
      <c r="B242" s="18" t="s">
        <v>1005</v>
      </c>
      <c r="C242" s="18">
        <v>811.27</v>
      </c>
      <c r="D242" s="16" t="e">
        <f>_xlfn.IFNA(INDEX(#REF!,MATCH(E242,#REF!,0)),0)</f>
        <v>#REF!</v>
      </c>
      <c r="E242" s="18" t="s">
        <v>1044</v>
      </c>
      <c r="F242" s="16" t="s">
        <v>765</v>
      </c>
      <c r="G242" s="16" t="s">
        <v>766</v>
      </c>
      <c r="H242" s="16" t="s">
        <v>767</v>
      </c>
      <c r="I242" s="16" t="s">
        <v>768</v>
      </c>
      <c r="J242" s="16" t="s">
        <v>769</v>
      </c>
      <c r="K242" s="16" t="s">
        <v>770</v>
      </c>
      <c r="L242" s="16" t="s">
        <v>771</v>
      </c>
      <c r="M242" s="18">
        <v>1.64</v>
      </c>
      <c r="N242" s="18">
        <v>1.94</v>
      </c>
      <c r="O242" s="18">
        <v>2.04</v>
      </c>
      <c r="P242" s="18">
        <v>2.34</v>
      </c>
      <c r="Q242" s="18">
        <v>0.1</v>
      </c>
      <c r="R242" s="18">
        <v>1.8399999999999999</v>
      </c>
      <c r="S242" s="18">
        <v>2.14</v>
      </c>
      <c r="T242" s="18">
        <v>0.2</v>
      </c>
      <c r="U242" s="18">
        <v>0</v>
      </c>
      <c r="V242" s="18">
        <v>0</v>
      </c>
      <c r="W242" s="18">
        <v>0</v>
      </c>
      <c r="X242" s="18">
        <v>1.64</v>
      </c>
      <c r="Y242" s="18">
        <v>1.9</v>
      </c>
      <c r="Z242" s="20">
        <f t="shared" si="780"/>
        <v>2.1</v>
      </c>
      <c r="AA242" s="18">
        <v>0.22</v>
      </c>
      <c r="AB242" s="18">
        <v>0</v>
      </c>
      <c r="AC242" s="18">
        <v>0</v>
      </c>
      <c r="AD242" s="18">
        <v>0</v>
      </c>
      <c r="AE242" s="18">
        <v>0</v>
      </c>
      <c r="AF242" s="18">
        <v>0</v>
      </c>
      <c r="AG242" s="18">
        <v>1.2</v>
      </c>
      <c r="AH242" s="18">
        <v>1.5</v>
      </c>
      <c r="AI242" s="20">
        <f t="shared" si="781"/>
        <v>2.25</v>
      </c>
      <c r="AJ242" s="18">
        <v>0</v>
      </c>
      <c r="AK242" s="18">
        <v>0</v>
      </c>
      <c r="AL242" s="20">
        <f t="shared" si="782"/>
        <v>0</v>
      </c>
      <c r="AM242" s="18">
        <v>1.64</v>
      </c>
      <c r="AN242" s="18">
        <v>1.5</v>
      </c>
      <c r="AO242" s="18">
        <v>0.15</v>
      </c>
      <c r="AP242" s="18">
        <v>0.22</v>
      </c>
      <c r="AQ242" s="18">
        <v>1.64</v>
      </c>
      <c r="AR242" s="18">
        <v>1.72</v>
      </c>
      <c r="AS242" s="18">
        <v>0.12</v>
      </c>
      <c r="AT242" s="18">
        <v>0.11</v>
      </c>
      <c r="AU242" s="18">
        <v>0</v>
      </c>
      <c r="AV242" s="18">
        <v>1</v>
      </c>
      <c r="AW242" s="18">
        <v>0</v>
      </c>
      <c r="AX242" s="18">
        <v>0</v>
      </c>
      <c r="AY242" s="18">
        <v>0</v>
      </c>
      <c r="AZ242" s="18">
        <v>0</v>
      </c>
      <c r="BA242" s="18">
        <v>0</v>
      </c>
      <c r="BB242" s="18">
        <v>0</v>
      </c>
      <c r="BC242" s="18">
        <v>0</v>
      </c>
      <c r="BD242" s="18">
        <v>0</v>
      </c>
      <c r="BE242" s="18">
        <v>2</v>
      </c>
      <c r="BF242" s="18">
        <v>0</v>
      </c>
      <c r="BG242" s="18">
        <v>0</v>
      </c>
      <c r="BH242" s="18">
        <v>0</v>
      </c>
      <c r="BI242" s="18">
        <v>0</v>
      </c>
      <c r="BJ242" s="18">
        <v>0</v>
      </c>
      <c r="BK242" s="18">
        <v>0</v>
      </c>
      <c r="BL242" s="18">
        <v>0</v>
      </c>
      <c r="BM242" s="18">
        <v>0</v>
      </c>
      <c r="BN242" s="18">
        <v>0</v>
      </c>
      <c r="BO242" s="18">
        <v>0</v>
      </c>
      <c r="BP242" s="18">
        <v>0</v>
      </c>
      <c r="BQ242" s="18">
        <v>0</v>
      </c>
      <c r="BR242" s="18">
        <v>0</v>
      </c>
      <c r="BS242" s="18">
        <v>0</v>
      </c>
      <c r="BT242" s="18">
        <v>0</v>
      </c>
      <c r="BU242" s="18">
        <v>0</v>
      </c>
      <c r="BV242" s="18">
        <v>0</v>
      </c>
      <c r="BW242" s="18">
        <v>0</v>
      </c>
      <c r="BX242" s="18">
        <v>0</v>
      </c>
      <c r="BY242" s="18">
        <v>0</v>
      </c>
      <c r="BZ242" s="18">
        <v>0</v>
      </c>
      <c r="CA242" s="16" t="e">
        <f>_xlfn.IFNA(IF(RIGHT(D242,2)="=G",0,INDEX(#REF!,MATCH(E242,#REF!,0))),0)</f>
        <v>#REF!</v>
      </c>
      <c r="CB242" s="16" t="s">
        <v>776</v>
      </c>
      <c r="CC242" s="18">
        <v>0</v>
      </c>
      <c r="CD242" s="18">
        <v>0</v>
      </c>
      <c r="CE242" s="18">
        <v>1.4</v>
      </c>
      <c r="CF242" s="18">
        <v>0.85</v>
      </c>
      <c r="CG242" s="18">
        <v>0.12</v>
      </c>
      <c r="CH242" s="18">
        <v>2</v>
      </c>
      <c r="CI242" s="16" t="s">
        <v>98</v>
      </c>
      <c r="CJ242" s="18">
        <v>0</v>
      </c>
      <c r="CK242" s="20">
        <f t="shared" si="648"/>
        <v>2.58</v>
      </c>
      <c r="CL242" s="20">
        <f t="shared" si="783"/>
        <v>2.58</v>
      </c>
      <c r="CM242" s="18">
        <v>25.74</v>
      </c>
      <c r="CN242" s="18">
        <v>25.86</v>
      </c>
      <c r="CO242" s="18">
        <v>25.021000000000001</v>
      </c>
      <c r="CP242" s="22">
        <f t="shared" si="649"/>
        <v>25.74</v>
      </c>
      <c r="CQ242" s="22">
        <f t="shared" si="650"/>
        <v>23.16</v>
      </c>
      <c r="CR242" s="22">
        <f t="shared" si="784"/>
        <v>2.58</v>
      </c>
      <c r="CS242" s="22">
        <f t="shared" si="651"/>
        <v>23.26</v>
      </c>
      <c r="CT242" s="22">
        <f t="shared" si="652"/>
        <v>23.46</v>
      </c>
      <c r="CU242" s="18">
        <v>23.46</v>
      </c>
      <c r="CV242" s="22">
        <f t="shared" si="785"/>
        <v>2.1</v>
      </c>
      <c r="CW242" s="22">
        <f t="shared" si="653"/>
        <v>0</v>
      </c>
      <c r="CX242" s="22">
        <f t="shared" si="654"/>
        <v>0</v>
      </c>
      <c r="CY242" s="22">
        <f t="shared" si="655"/>
        <v>25.59</v>
      </c>
      <c r="CZ242" s="22">
        <f t="shared" si="656"/>
        <v>25.74</v>
      </c>
      <c r="DA242" s="18">
        <v>25.86</v>
      </c>
      <c r="DB242" s="20">
        <f t="shared" si="786"/>
        <v>2.7</v>
      </c>
      <c r="DC242" s="20">
        <f t="shared" si="787"/>
        <v>0.12</v>
      </c>
      <c r="DD242" s="20">
        <f t="shared" si="788"/>
        <v>2.58</v>
      </c>
      <c r="DE242" s="20">
        <f t="shared" si="657"/>
        <v>0.1</v>
      </c>
      <c r="DF242" s="20">
        <f t="shared" si="658"/>
        <v>0.2</v>
      </c>
      <c r="DG242" s="20">
        <f t="shared" si="659"/>
        <v>2.2799999999999998</v>
      </c>
      <c r="DH242" s="20">
        <f t="shared" si="660"/>
        <v>0</v>
      </c>
      <c r="DI242" s="20">
        <f t="shared" si="661"/>
        <v>0</v>
      </c>
      <c r="DJ242" s="20">
        <f t="shared" si="662"/>
        <v>0</v>
      </c>
      <c r="DK242" s="20">
        <f t="shared" si="789"/>
        <v>2.58</v>
      </c>
      <c r="DL242" s="20">
        <f t="shared" si="790"/>
        <v>0</v>
      </c>
      <c r="DM242" s="20">
        <f t="shared" si="791"/>
        <v>0</v>
      </c>
      <c r="DN242" s="20">
        <f t="shared" si="792"/>
        <v>0</v>
      </c>
      <c r="DO242" s="18">
        <v>2.54</v>
      </c>
      <c r="DP242" s="18">
        <v>0</v>
      </c>
      <c r="DQ242" s="18">
        <v>1</v>
      </c>
      <c r="DR242" s="18">
        <v>1</v>
      </c>
      <c r="DS242" s="25">
        <f t="shared" si="793"/>
        <v>2.54</v>
      </c>
      <c r="DT242" s="25">
        <f t="shared" si="794"/>
        <v>0</v>
      </c>
      <c r="DU242" s="25">
        <f t="shared" si="795"/>
        <v>6.55</v>
      </c>
      <c r="DV242" s="25">
        <f t="shared" si="796"/>
        <v>0</v>
      </c>
      <c r="DW242" s="25">
        <f t="shared" si="797"/>
        <v>6.55</v>
      </c>
      <c r="DX242" s="25">
        <f t="shared" si="798"/>
        <v>13.36</v>
      </c>
      <c r="DY242" s="25">
        <f t="shared" si="799"/>
        <v>0</v>
      </c>
      <c r="DZ242" s="25">
        <f t="shared" si="800"/>
        <v>13.36</v>
      </c>
      <c r="EA242" s="25">
        <f t="shared" si="801"/>
        <v>8.52</v>
      </c>
      <c r="EB242" s="25">
        <f t="shared" si="802"/>
        <v>0</v>
      </c>
      <c r="EC242" s="25">
        <f t="shared" si="803"/>
        <v>8.52</v>
      </c>
      <c r="ED242" s="25">
        <f t="shared" si="804"/>
        <v>4.84</v>
      </c>
      <c r="EE242" s="25">
        <f t="shared" si="804"/>
        <v>0</v>
      </c>
      <c r="EF242" s="25">
        <f t="shared" si="805"/>
        <v>4.84</v>
      </c>
      <c r="EG242" s="25">
        <f t="shared" si="806"/>
        <v>8.52</v>
      </c>
      <c r="EH242" s="25">
        <f t="shared" si="806"/>
        <v>0</v>
      </c>
      <c r="EI242" s="25">
        <f t="shared" si="807"/>
        <v>8.52</v>
      </c>
      <c r="EJ242" s="18">
        <v>811.27</v>
      </c>
      <c r="EK242" s="18">
        <v>849.97</v>
      </c>
      <c r="EL242" s="18" t="s">
        <v>1044</v>
      </c>
      <c r="EM242" s="18" t="s">
        <v>1045</v>
      </c>
      <c r="EN242" s="16" t="s">
        <v>774</v>
      </c>
      <c r="EO242" s="16" t="s">
        <v>132</v>
      </c>
      <c r="EP242" s="16" t="e">
        <f>IF(OR(EN242="Cống tròn",EN242="Cống hộp",EN242="Ống nhựa"),INDEX(#REF!,MATCH(E242,#REF!,0)),IF(OR(EN242="Rãnh xây",EN242="Rãnh bê tông"),INDEX(#REF!,MATCH(E242,#REF!,0)),0))</f>
        <v>#REF!</v>
      </c>
      <c r="EQ242" s="18">
        <v>37.500000000000043</v>
      </c>
      <c r="ER242" s="18">
        <v>1</v>
      </c>
      <c r="ES242" s="25">
        <f t="shared" si="808"/>
        <v>37</v>
      </c>
      <c r="ET242" s="1" t="e">
        <f>_xlfn.IFNA(IF(EN242="Cống tròn",INDEX(#REF!,MATCH(E242,#REF!,0)),IF(EN242="Cống hộp",INDEX(#REF!,MATCH(E242,#REF!,0)),EU242&amp;" ,"&amp;EV242)),0)</f>
        <v>#REF!</v>
      </c>
      <c r="EU242" s="16" t="s">
        <v>769</v>
      </c>
      <c r="EV242" s="16" t="s">
        <v>775</v>
      </c>
      <c r="EW242" s="16" t="e">
        <f>_xlfn.IFNA(INDEX(#REF!,MATCH(E242,#REF!,0)),0)</f>
        <v>#REF!</v>
      </c>
      <c r="EX242" s="16"/>
      <c r="EY242" s="18">
        <v>0</v>
      </c>
      <c r="EZ242" s="18">
        <v>0</v>
      </c>
      <c r="FA242" s="18">
        <v>0</v>
      </c>
      <c r="FB242" s="19">
        <v>0</v>
      </c>
      <c r="FC242" s="19">
        <v>0</v>
      </c>
      <c r="FD242" s="25">
        <f t="shared" si="663"/>
        <v>0</v>
      </c>
      <c r="FE242" s="25">
        <f t="shared" si="809"/>
        <v>0</v>
      </c>
      <c r="FF242" s="18">
        <v>0.1</v>
      </c>
      <c r="FG242" s="18">
        <v>2</v>
      </c>
      <c r="FH242" s="18">
        <v>1</v>
      </c>
      <c r="FI242" s="25">
        <f t="shared" si="810"/>
        <v>1.2</v>
      </c>
      <c r="FJ242" s="18">
        <v>0</v>
      </c>
      <c r="FK242" s="18">
        <v>0</v>
      </c>
      <c r="FL242" s="18">
        <v>0.2</v>
      </c>
      <c r="FM242" s="18">
        <v>1.4</v>
      </c>
      <c r="FN242" s="18">
        <v>0</v>
      </c>
      <c r="FO242" s="25">
        <f t="shared" si="811"/>
        <v>1.4</v>
      </c>
      <c r="FP242" s="18">
        <v>1.4999999999999999E-2</v>
      </c>
      <c r="FQ242" s="18">
        <v>1</v>
      </c>
      <c r="FR242" s="25">
        <f t="shared" si="664"/>
        <v>36</v>
      </c>
      <c r="FS242" s="25">
        <f t="shared" si="665"/>
        <v>0.52500000000000002</v>
      </c>
      <c r="FT242" s="25">
        <f t="shared" si="666"/>
        <v>36.524999999999999</v>
      </c>
      <c r="FU242" s="25">
        <f t="shared" si="667"/>
        <v>-0.97500000000004405</v>
      </c>
      <c r="FV242" s="25" t="str">
        <f t="shared" si="812"/>
        <v>Thêm 01</v>
      </c>
      <c r="FW242" s="25">
        <f t="shared" si="813"/>
        <v>0.04</v>
      </c>
      <c r="FX242" s="16"/>
      <c r="FY242" s="16"/>
      <c r="FZ242" s="16"/>
      <c r="GA242" s="16"/>
      <c r="GB242" s="19">
        <v>0</v>
      </c>
      <c r="GC242" s="19">
        <v>0</v>
      </c>
      <c r="GD242" s="19">
        <v>0</v>
      </c>
      <c r="GE242" s="19">
        <v>0</v>
      </c>
      <c r="GF242" s="19">
        <v>0</v>
      </c>
      <c r="GG242" s="19">
        <v>0</v>
      </c>
      <c r="GH242" s="19">
        <v>0</v>
      </c>
      <c r="GI242" s="19">
        <v>0</v>
      </c>
      <c r="GJ242" s="19">
        <v>0</v>
      </c>
      <c r="GK242" s="19">
        <v>0</v>
      </c>
      <c r="GL242" s="25">
        <f t="shared" si="668"/>
        <v>0</v>
      </c>
      <c r="GM242" s="25">
        <f t="shared" si="814"/>
        <v>0</v>
      </c>
      <c r="GN242" s="19">
        <v>0</v>
      </c>
      <c r="GO242" s="19">
        <v>0</v>
      </c>
      <c r="GP242" s="19">
        <v>0</v>
      </c>
      <c r="GQ242" s="19">
        <v>0</v>
      </c>
      <c r="GR242" s="1" t="e">
        <f>_xlfn.IFNA(INDEX(#REF!,MATCH(E242,#REF!,0)),0)</f>
        <v>#REF!</v>
      </c>
      <c r="GS242" s="16"/>
      <c r="GT242" s="18">
        <v>0</v>
      </c>
      <c r="GU242" s="18">
        <v>0</v>
      </c>
      <c r="GV242" s="18">
        <v>0</v>
      </c>
      <c r="GW242" s="18">
        <v>0</v>
      </c>
      <c r="GX242" s="25">
        <f t="shared" si="669"/>
        <v>0</v>
      </c>
      <c r="GY242" s="25">
        <f t="shared" si="670"/>
        <v>0</v>
      </c>
      <c r="GZ242" s="25">
        <f t="shared" si="815"/>
        <v>0</v>
      </c>
      <c r="HA242" s="1" t="e" cm="1">
        <f t="array" ref="HA242">INDEX(#REF!,MATCH(EJ242&amp;EK242&amp;HD242&amp;HE242&amp;HF242,#REF!&amp;#REF!&amp;#REF!&amp;#REF!&amp;#REF!,0))</f>
        <v>#REF!</v>
      </c>
      <c r="HB242" s="16"/>
      <c r="HC242" s="25">
        <f t="shared" si="816"/>
        <v>0</v>
      </c>
      <c r="HD242" s="18">
        <v>0</v>
      </c>
      <c r="HE242" s="18">
        <v>0</v>
      </c>
      <c r="HF242" s="18">
        <v>0</v>
      </c>
      <c r="HG242" s="1" t="e" cm="1">
        <f t="array" ref="HG242">INDEX(#REF!,MATCH(EJ242&amp;EK242&amp;HJ242&amp;HK242&amp;HL242,#REF!&amp;#REF!&amp;#REF!&amp;#REF!&amp;#REF!,0))</f>
        <v>#REF!</v>
      </c>
      <c r="HH242" s="16"/>
      <c r="HI242" s="25">
        <f t="shared" si="817"/>
        <v>0</v>
      </c>
      <c r="HJ242" s="25">
        <f t="shared" si="818"/>
        <v>0</v>
      </c>
      <c r="HK242" s="19">
        <v>0</v>
      </c>
      <c r="HL242" s="19">
        <v>0</v>
      </c>
      <c r="HM242" s="18">
        <v>0.01</v>
      </c>
      <c r="HN242" s="18">
        <v>1</v>
      </c>
      <c r="HO242" s="25">
        <f t="shared" si="819"/>
        <v>0</v>
      </c>
      <c r="HP242" s="25">
        <f t="shared" si="820"/>
        <v>0</v>
      </c>
      <c r="HQ242" s="25">
        <f t="shared" si="821"/>
        <v>0</v>
      </c>
      <c r="HR242" s="25">
        <f t="shared" si="822"/>
        <v>0</v>
      </c>
      <c r="HS242" s="25">
        <f t="shared" si="823"/>
        <v>0</v>
      </c>
      <c r="HT242" s="19">
        <v>0</v>
      </c>
      <c r="HU242" s="19">
        <v>0</v>
      </c>
      <c r="HV242" s="19">
        <v>0</v>
      </c>
      <c r="HW242" s="25">
        <f t="shared" si="824"/>
        <v>0</v>
      </c>
      <c r="HX242" s="19">
        <v>0</v>
      </c>
      <c r="HY242" s="19">
        <v>0</v>
      </c>
      <c r="HZ242" s="18">
        <v>25.74</v>
      </c>
      <c r="IA242" s="20">
        <f>ROUND(IF(EN242="Cống tròn",IF(EN242="Cống tròn",IF(EU242="Không có móng",IQ242-FF242,IF(EU242="Đế",IP242-FN242,IF(OR(EU242="Móng bê tông",EU242="Móng bê tông kết hợp đế"),II242-FJ242,0))),0),IF(EN242="Cống hộp",IF(AND(EN242="Cống hộp",EU242="Không có móng"),IQ242-GF242,IF(AND(EN242="Cống hộp",EU242="Móng bê tông"),IJ242-GB242,0)),IF(OR(EN242="Rãnh xây",EN242="Rãnh bê tông"),IF(OR(EN242="Rãnh xây",EN242="Rãnh bê tông"),IK242-GB242,0),IF(EN242="Ống nhựa",IF(AND(EN242="Ống nhựa",EU242="Không đắp cát"),IQ242-HT242,IF(AND(EN242="Ống nhựa",EU242="Đắp cát"),IH242-HX242,0)),IF(EN242="Rãnh thang",IF(EN242="Rãnh thang",IF(EU242="Móng bê tông",#REF!-#REF!,IQ242),0),0))))),2)</f>
        <v>23.46</v>
      </c>
      <c r="IB242" s="20">
        <f t="shared" si="825"/>
        <v>2.2799999999999976</v>
      </c>
      <c r="IC242" s="20">
        <f t="shared" si="671"/>
        <v>23.46</v>
      </c>
      <c r="ID242" s="20">
        <f t="shared" si="672"/>
        <v>0</v>
      </c>
      <c r="IE242" s="20">
        <f t="shared" si="673"/>
        <v>0</v>
      </c>
      <c r="IF242" s="20">
        <f t="shared" si="674"/>
        <v>0</v>
      </c>
      <c r="IG242" s="20">
        <f>IF(EN242="Rãnh thang",IF(AND(EN242="Rãnh thang",EU242="Móng bê tông"),IQ242-#REF!,0),IF(EN242="Ống nhựa",IF(AND(EN242="Ống nhựa",EU242="Đắp cát"),IQ242-HT242,0),IF(EN242="Cống tròn",IF(EN242="Cống tròn",IF(OR(EU242="Móng bê tông",EU242="Móng bê tông kết hợp đế"),IM242-FL242,0),0),IF(EN242="Cống hộp",IF(AND(EN242="Cống hộp",EU242="Móng bê tông"),IN242-GD242,0),IF(OR(EN242="Rãnh xây",EN242="Rãnh bê tông"),IF(AND(EN242="Rãnh xây",EU242="Móng bê tông"),IO242-GD242,IF(AND(EN242="Rãnh bê tông",EU242="Móng bê tông"),IO242-GD242,0)),0)))))</f>
        <v>23.46</v>
      </c>
      <c r="IH242" s="20">
        <f t="shared" si="675"/>
        <v>0</v>
      </c>
      <c r="II242" s="20">
        <f t="shared" si="676"/>
        <v>23.46</v>
      </c>
      <c r="IJ242" s="20">
        <f t="shared" si="677"/>
        <v>0</v>
      </c>
      <c r="IK242" s="20">
        <f t="shared" si="678"/>
        <v>0</v>
      </c>
      <c r="IL242" s="20">
        <f t="shared" si="679"/>
        <v>23.66</v>
      </c>
      <c r="IM242" s="20">
        <f t="shared" si="680"/>
        <v>23.66</v>
      </c>
      <c r="IN242" s="20">
        <f t="shared" si="681"/>
        <v>0</v>
      </c>
      <c r="IO242" s="20">
        <f t="shared" si="682"/>
        <v>0</v>
      </c>
      <c r="IP242" s="20">
        <f t="shared" si="683"/>
        <v>0</v>
      </c>
      <c r="IQ242" s="18">
        <v>23.76</v>
      </c>
      <c r="IR242" s="25">
        <f t="shared" si="826"/>
        <v>0</v>
      </c>
      <c r="IS242" s="25">
        <f t="shared" si="684"/>
        <v>0</v>
      </c>
      <c r="IT242" s="25">
        <f t="shared" si="685"/>
        <v>0</v>
      </c>
      <c r="IU242" s="25">
        <f>ROUND(IF(EN242="Cống tròn",IF(EN242="Cống tròn",IV242+FF242,0),IF(EN242="Cống hộp",IF(EN242="Cống hộp",IV242+GP242,0),IF(OR(EN242="Rãnh xây",EN242="Rãnh bê tông"),IF(OR(EN242="Rãnh xây",EN242="Rãnh bê tông"),IV242+GP242,0),IF(EN242="ống nhựa",IF(EN242="Ống nhựa",IV242+HT242,0),IF(EN242="Rãnh thang",IF(EN242="Rãnh thang",IQ242+#REF!,0),0))))),2)</f>
        <v>24.82</v>
      </c>
      <c r="IV242" s="18">
        <v>24.72</v>
      </c>
      <c r="IW242" s="25">
        <f t="shared" si="686"/>
        <v>24.82</v>
      </c>
      <c r="IX242" s="25">
        <f t="shared" si="687"/>
        <v>0</v>
      </c>
      <c r="IY242" s="25">
        <f t="shared" si="688"/>
        <v>0</v>
      </c>
      <c r="IZ242" s="25">
        <f t="shared" si="689"/>
        <v>0</v>
      </c>
      <c r="JA242" s="25">
        <f t="shared" si="690"/>
        <v>0</v>
      </c>
      <c r="JB242" s="18">
        <v>25.83</v>
      </c>
      <c r="JC242" s="20">
        <f>ROUND(IF(EN242="Cống tròn",IF(EN242="Cống tròn",IF(EU242="Không có móng",JS242-FF242,IF(EU242="Đế",JR242-FN242,IF(OR(EU242="Móng bê tông",EU242="Móng bê tông kết hợp đế"),JK242-FJ242,0))),0),IF(EN242="Cống hộp",IF(AND(EN242="Cống hộp",EU242="Không có móng"),JS242-GF242,IF(AND(EN242="Cống hộp",EU242="Móng bê tông"),JL242-GB242,0)),IF(OR(EN242="Rãnh xây",EN242="Rãnh bê tông"),IF(OR(EN242="Rãnh xây",EN242="Rãnh bê tông"),JM242-GB242,0),IF(EN242="Ống nhựa",IF(AND(EN242="Ống nhựa",EU242="Không đắp cát"),JS242-HT242,IF(AND(EN242="Ống nhựa",EU242="Đắp cát"),JJ242-HX242,0)),IF(EN242="Rãnh thang",IF(EN242="Rãnh thang",IF(EU242="Móng bê tông",#REF!-#REF!,JS242),0),0))))),2)</f>
        <v>23.42</v>
      </c>
      <c r="JD242" s="20">
        <f t="shared" si="827"/>
        <v>2.4099999999999966</v>
      </c>
      <c r="JE242" s="20">
        <f t="shared" si="691"/>
        <v>23.419999999999998</v>
      </c>
      <c r="JF242" s="20">
        <f t="shared" si="692"/>
        <v>0</v>
      </c>
      <c r="JG242" s="20">
        <f t="shared" si="693"/>
        <v>0</v>
      </c>
      <c r="JH242" s="20">
        <f t="shared" si="694"/>
        <v>0</v>
      </c>
      <c r="JI242" s="20">
        <f>IF(EN242="Rãnh thang",IF(AND(EN242="Rãnh thang",EU242="Móng bê tông"),JS242-#REF!,0),IF(EN242="Ống nhựa",IF(AND(EN242="Ống nhựa",EU242="Đắp cát"),JS242-HT242,0),IF(EN242="Cống tròn",IF(EN242="Cống tròn",IF(OR(EU242="Móng bê tông",EU242="Móng bê tông kết hợp đế"),JO242-FL242,0),0),IF(EN242="Cống hộp",IF(AND(EN242="Cống hộp",EU242="Móng bê tông"),JP242-GD242,0),IF(OR(EN242="Rãnh xây",EN242="Rãnh bê tông"),IF(AND(EN242="Rãnh xây",EU242="Móng bê tông"),JQ242-GD242,IF(AND(EN242="Rãnh bê tông",EU242="Móng bê tông"),JQ242-GD242,0)),0)))))</f>
        <v>23.419999999999998</v>
      </c>
      <c r="JJ242" s="20">
        <f t="shared" si="695"/>
        <v>0</v>
      </c>
      <c r="JK242" s="20">
        <f t="shared" si="696"/>
        <v>23.419999999999998</v>
      </c>
      <c r="JL242" s="20">
        <f t="shared" si="697"/>
        <v>0</v>
      </c>
      <c r="JM242" s="20">
        <f t="shared" si="698"/>
        <v>0</v>
      </c>
      <c r="JN242" s="20">
        <f t="shared" si="699"/>
        <v>23.619999999999997</v>
      </c>
      <c r="JO242" s="20">
        <f t="shared" si="700"/>
        <v>23.619999999999997</v>
      </c>
      <c r="JP242" s="20">
        <f t="shared" si="701"/>
        <v>0</v>
      </c>
      <c r="JQ242" s="20">
        <f t="shared" si="702"/>
        <v>0</v>
      </c>
      <c r="JR242" s="20">
        <f t="shared" si="703"/>
        <v>0</v>
      </c>
      <c r="JS242" s="26">
        <v>23.72</v>
      </c>
      <c r="JT242" s="25">
        <f t="shared" si="828"/>
        <v>0</v>
      </c>
      <c r="JU242" s="25">
        <f t="shared" si="704"/>
        <v>0</v>
      </c>
      <c r="JV242" s="25">
        <f t="shared" si="705"/>
        <v>0</v>
      </c>
      <c r="JW242" s="25">
        <f>ROUND(IF(EN242="Cống tròn",IF(EN242="Cống tròn",JX242+FF242,0),IF(EN242="Cống hộp",IF(EN242="Cống hộp",JX242+GP242,0),IF(OR(EN242="Rãnh xây",EN242="Rãnh bê tông"),IF(OR(EN242="Rãnh xây",EN242="Rãnh bê tông"),JX242+GP242,0),IF(EN242="ống nhựa",IF(EN242="Ống nhựa",JX242+HT242,0),IF(EN242="Rãnh thang",IF(EN242="Rãnh thang",JS242+#REF!,0),0))))),2)</f>
        <v>24.82</v>
      </c>
      <c r="JX242" s="27">
        <v>24.72</v>
      </c>
      <c r="JY242" s="25">
        <f t="shared" si="706"/>
        <v>24.82</v>
      </c>
      <c r="JZ242" s="25">
        <f t="shared" si="707"/>
        <v>0</v>
      </c>
      <c r="KA242" s="25">
        <f t="shared" si="708"/>
        <v>0</v>
      </c>
      <c r="KB242" s="25">
        <f t="shared" si="709"/>
        <v>0</v>
      </c>
      <c r="KC242" s="25">
        <f t="shared" si="710"/>
        <v>0</v>
      </c>
      <c r="KD242" s="28" t="s">
        <v>98</v>
      </c>
      <c r="KE242" s="27">
        <v>0</v>
      </c>
      <c r="KF242" s="25">
        <f t="shared" si="711"/>
        <v>2.2799999999999976</v>
      </c>
      <c r="KG242" s="25">
        <f t="shared" si="829"/>
        <v>2.2799999999999976</v>
      </c>
      <c r="KH242" s="27">
        <v>0</v>
      </c>
      <c r="KI242" s="25">
        <f t="shared" si="712"/>
        <v>2.4099999999999966</v>
      </c>
      <c r="KJ242" s="25">
        <f t="shared" si="830"/>
        <v>2.4099999999999966</v>
      </c>
      <c r="KK242" s="25">
        <f t="shared" si="713"/>
        <v>0</v>
      </c>
      <c r="KL242" s="25">
        <f t="shared" si="714"/>
        <v>0</v>
      </c>
      <c r="KM242" s="25">
        <f t="shared" si="831"/>
        <v>0</v>
      </c>
      <c r="KN242" s="25">
        <f t="shared" si="715"/>
        <v>0</v>
      </c>
      <c r="KO242" s="25">
        <f t="shared" si="716"/>
        <v>0</v>
      </c>
      <c r="KP242" s="25">
        <f t="shared" si="832"/>
        <v>0</v>
      </c>
      <c r="KQ242" s="25">
        <f t="shared" si="717"/>
        <v>0.2</v>
      </c>
      <c r="KR242" s="25">
        <f t="shared" si="718"/>
        <v>0.2</v>
      </c>
      <c r="KS242" s="25">
        <f t="shared" si="833"/>
        <v>0.2</v>
      </c>
      <c r="KT242" s="25">
        <f t="shared" si="719"/>
        <v>0</v>
      </c>
      <c r="KU242" s="25">
        <f t="shared" si="720"/>
        <v>0</v>
      </c>
      <c r="KV242" s="25">
        <f t="shared" si="834"/>
        <v>0</v>
      </c>
      <c r="KW242" s="25">
        <f t="shared" si="721"/>
        <v>0</v>
      </c>
      <c r="KX242" s="25">
        <f t="shared" si="722"/>
        <v>0</v>
      </c>
      <c r="KY242" s="25">
        <f t="shared" si="835"/>
        <v>0</v>
      </c>
      <c r="KZ242" s="25">
        <f t="shared" si="723"/>
        <v>0</v>
      </c>
      <c r="LA242" s="25">
        <f t="shared" si="724"/>
        <v>0</v>
      </c>
      <c r="LB242" s="25">
        <f t="shared" si="836"/>
        <v>0</v>
      </c>
      <c r="LC242" s="25">
        <f t="shared" si="725"/>
        <v>1.4</v>
      </c>
      <c r="LD242" s="25">
        <f t="shared" si="726"/>
        <v>1.4</v>
      </c>
      <c r="LE242" s="25">
        <f t="shared" si="837"/>
        <v>1.4</v>
      </c>
      <c r="LF242" s="25">
        <f t="shared" si="727"/>
        <v>0</v>
      </c>
      <c r="LG242" s="25">
        <f t="shared" si="728"/>
        <v>0</v>
      </c>
      <c r="LH242" s="25">
        <f t="shared" si="838"/>
        <v>0</v>
      </c>
      <c r="LI242" s="25">
        <f t="shared" si="729"/>
        <v>0</v>
      </c>
      <c r="LJ242" s="25">
        <f t="shared" si="730"/>
        <v>0</v>
      </c>
      <c r="LK242" s="25">
        <f t="shared" si="839"/>
        <v>0</v>
      </c>
      <c r="LL242" s="25">
        <f t="shared" si="731"/>
        <v>0</v>
      </c>
      <c r="LM242" s="25">
        <f t="shared" si="732"/>
        <v>0</v>
      </c>
      <c r="LN242" s="25">
        <f t="shared" si="840"/>
        <v>0</v>
      </c>
      <c r="LO242" s="25">
        <f t="shared" si="733"/>
        <v>0</v>
      </c>
      <c r="LP242" s="25">
        <f t="shared" si="734"/>
        <v>0</v>
      </c>
      <c r="LQ242" s="25">
        <f t="shared" si="841"/>
        <v>0</v>
      </c>
      <c r="LR242" s="25">
        <f t="shared" si="735"/>
        <v>0</v>
      </c>
      <c r="LS242" s="25">
        <f t="shared" si="736"/>
        <v>0</v>
      </c>
      <c r="LT242" s="25">
        <f t="shared" si="842"/>
        <v>0</v>
      </c>
      <c r="LU242" s="25">
        <f t="shared" si="737"/>
        <v>0</v>
      </c>
      <c r="LV242" s="25">
        <f t="shared" si="738"/>
        <v>0</v>
      </c>
      <c r="LW242" s="25">
        <f t="shared" si="843"/>
        <v>0</v>
      </c>
      <c r="LX242" s="25">
        <f t="shared" si="739"/>
        <v>0</v>
      </c>
      <c r="LY242" s="25">
        <f t="shared" si="740"/>
        <v>0</v>
      </c>
      <c r="LZ242" s="25">
        <f t="shared" si="844"/>
        <v>0</v>
      </c>
      <c r="MA242" s="25">
        <f t="shared" si="741"/>
        <v>0</v>
      </c>
      <c r="MB242" s="25">
        <f t="shared" si="742"/>
        <v>0</v>
      </c>
      <c r="MC242" s="25">
        <f t="shared" si="845"/>
        <v>0</v>
      </c>
      <c r="MD242" s="25">
        <f t="shared" si="743"/>
        <v>0</v>
      </c>
      <c r="ME242" s="25">
        <f t="shared" si="744"/>
        <v>0</v>
      </c>
      <c r="MF242" s="25">
        <f t="shared" si="846"/>
        <v>0</v>
      </c>
      <c r="MG242" s="25">
        <f t="shared" si="745"/>
        <v>0</v>
      </c>
      <c r="MH242" s="25">
        <f t="shared" si="746"/>
        <v>0</v>
      </c>
      <c r="MI242" s="25">
        <f t="shared" si="847"/>
        <v>0</v>
      </c>
      <c r="MJ242" s="25">
        <f t="shared" si="747"/>
        <v>0</v>
      </c>
      <c r="MK242" s="25">
        <f t="shared" si="748"/>
        <v>0</v>
      </c>
      <c r="ML242" s="25">
        <f t="shared" si="848"/>
        <v>0</v>
      </c>
      <c r="MM242" s="25">
        <f t="shared" si="749"/>
        <v>0</v>
      </c>
      <c r="MN242" s="25">
        <f t="shared" si="750"/>
        <v>0</v>
      </c>
      <c r="MO242" s="25">
        <f t="shared" si="849"/>
        <v>0</v>
      </c>
      <c r="MP242" s="25">
        <f t="shared" si="751"/>
        <v>0</v>
      </c>
      <c r="MQ242" s="25">
        <f t="shared" si="752"/>
        <v>0</v>
      </c>
      <c r="MR242" s="25">
        <f t="shared" si="850"/>
        <v>0</v>
      </c>
      <c r="MS242" s="29">
        <v>1.4</v>
      </c>
      <c r="MT242" s="29">
        <v>0</v>
      </c>
      <c r="MU242" s="29">
        <v>1</v>
      </c>
      <c r="MV242" s="29">
        <v>1</v>
      </c>
      <c r="MW242" s="25">
        <f t="shared" si="753"/>
        <v>1.4</v>
      </c>
      <c r="MX242" s="25">
        <f t="shared" si="754"/>
        <v>3.19</v>
      </c>
      <c r="MY242" s="25">
        <f t="shared" si="755"/>
        <v>0</v>
      </c>
      <c r="MZ242" s="25">
        <f t="shared" si="756"/>
        <v>0</v>
      </c>
      <c r="NA242" s="25">
        <f t="shared" si="757"/>
        <v>1.4</v>
      </c>
      <c r="NB242" s="25">
        <f t="shared" si="758"/>
        <v>3.37</v>
      </c>
      <c r="NC242" s="25">
        <f t="shared" si="759"/>
        <v>0</v>
      </c>
      <c r="ND242" s="25">
        <f t="shared" si="760"/>
        <v>0</v>
      </c>
      <c r="NE242" s="25">
        <f t="shared" si="851"/>
        <v>1.4</v>
      </c>
      <c r="NF242" s="25">
        <f t="shared" si="851"/>
        <v>3.2800000000000002</v>
      </c>
      <c r="NG242" s="25">
        <f t="shared" si="851"/>
        <v>0</v>
      </c>
      <c r="NH242" s="25">
        <f t="shared" si="851"/>
        <v>0</v>
      </c>
      <c r="NI242" s="25">
        <f t="shared" si="761"/>
        <v>123</v>
      </c>
      <c r="NJ242" s="25">
        <f t="shared" si="762"/>
        <v>0</v>
      </c>
      <c r="NK242" s="25">
        <f t="shared" si="763"/>
        <v>123</v>
      </c>
      <c r="NL242" s="25">
        <f t="shared" si="764"/>
        <v>68.2</v>
      </c>
      <c r="NM242" s="25">
        <f t="shared" si="765"/>
        <v>0</v>
      </c>
      <c r="NN242" s="25">
        <f t="shared" si="852"/>
        <v>68.2</v>
      </c>
      <c r="NO242" s="25">
        <f t="shared" si="766"/>
        <v>0</v>
      </c>
      <c r="NP242" s="25">
        <f t="shared" si="767"/>
        <v>0</v>
      </c>
      <c r="NQ242" s="25">
        <f t="shared" si="853"/>
        <v>0</v>
      </c>
      <c r="NR242" s="25">
        <f t="shared" si="768"/>
        <v>0</v>
      </c>
      <c r="NS242" s="25">
        <f t="shared" si="769"/>
        <v>0</v>
      </c>
      <c r="NT242" s="25">
        <f t="shared" si="854"/>
        <v>0</v>
      </c>
      <c r="NU242" s="25">
        <f t="shared" si="770"/>
        <v>0</v>
      </c>
      <c r="NV242" s="25">
        <f t="shared" si="771"/>
        <v>0</v>
      </c>
      <c r="NW242" s="25">
        <f t="shared" si="855"/>
        <v>0</v>
      </c>
      <c r="NX242" s="25">
        <f t="shared" si="856"/>
        <v>68.2</v>
      </c>
      <c r="NY242" s="25">
        <f t="shared" si="856"/>
        <v>0</v>
      </c>
      <c r="NZ242" s="25">
        <f t="shared" si="857"/>
        <v>68.2</v>
      </c>
      <c r="OA242" s="25">
        <f t="shared" si="858"/>
        <v>54.8</v>
      </c>
      <c r="OB242" s="25">
        <f t="shared" si="858"/>
        <v>0</v>
      </c>
      <c r="OC242" s="25">
        <f t="shared" si="859"/>
        <v>54.8</v>
      </c>
      <c r="OD242" s="25">
        <f t="shared" si="860"/>
        <v>68.2</v>
      </c>
      <c r="OE242" s="25">
        <f t="shared" si="860"/>
        <v>0</v>
      </c>
      <c r="OF242" s="25">
        <f t="shared" si="860"/>
        <v>68.2</v>
      </c>
      <c r="OG242" s="25">
        <f t="shared" si="772"/>
        <v>0</v>
      </c>
      <c r="OH242" s="25">
        <f t="shared" si="773"/>
        <v>0</v>
      </c>
      <c r="OI242" s="25">
        <f t="shared" si="774"/>
        <v>0</v>
      </c>
      <c r="OJ242" s="25">
        <f t="shared" si="775"/>
        <v>0</v>
      </c>
      <c r="OK242" s="25">
        <f t="shared" si="776"/>
        <v>0</v>
      </c>
      <c r="OL242" s="25">
        <f t="shared" si="777"/>
        <v>0</v>
      </c>
      <c r="OM242" s="25">
        <f t="shared" si="861"/>
        <v>0</v>
      </c>
      <c r="ON242" s="25">
        <f t="shared" si="861"/>
        <v>0</v>
      </c>
      <c r="OO242" s="25">
        <f t="shared" si="861"/>
        <v>0</v>
      </c>
      <c r="OP242" s="25">
        <f t="shared" si="778"/>
        <v>0</v>
      </c>
      <c r="OQ242" s="25">
        <f t="shared" si="779"/>
        <v>0</v>
      </c>
      <c r="OR242" s="25">
        <f t="shared" si="862"/>
        <v>0</v>
      </c>
      <c r="OS242" s="19">
        <v>536967.82999999996</v>
      </c>
      <c r="OT242" s="19">
        <v>2371160.88</v>
      </c>
    </row>
    <row r="243" spans="1:410" ht="33" customHeight="1" x14ac:dyDescent="0.25">
      <c r="A243" s="18"/>
      <c r="B243" s="18" t="s">
        <v>1005</v>
      </c>
      <c r="C243" s="18">
        <v>849.97</v>
      </c>
      <c r="D243" s="16" t="e">
        <f>_xlfn.IFNA(INDEX(#REF!,MATCH(E243,#REF!,0)),0)</f>
        <v>#REF!</v>
      </c>
      <c r="E243" s="18" t="s">
        <v>1045</v>
      </c>
      <c r="F243" s="16" t="s">
        <v>765</v>
      </c>
      <c r="G243" s="16" t="s">
        <v>766</v>
      </c>
      <c r="H243" s="16" t="s">
        <v>767</v>
      </c>
      <c r="I243" s="16" t="s">
        <v>768</v>
      </c>
      <c r="J243" s="16" t="s">
        <v>769</v>
      </c>
      <c r="K243" s="16" t="s">
        <v>770</v>
      </c>
      <c r="L243" s="16" t="s">
        <v>771</v>
      </c>
      <c r="M243" s="18">
        <v>1.64</v>
      </c>
      <c r="N243" s="18">
        <v>1.94</v>
      </c>
      <c r="O243" s="18">
        <v>2.04</v>
      </c>
      <c r="P243" s="18">
        <v>2.34</v>
      </c>
      <c r="Q243" s="18">
        <v>0.1</v>
      </c>
      <c r="R243" s="18">
        <v>1.8399999999999999</v>
      </c>
      <c r="S243" s="18">
        <v>2.14</v>
      </c>
      <c r="T243" s="18">
        <v>0.2</v>
      </c>
      <c r="U243" s="18">
        <v>0</v>
      </c>
      <c r="V243" s="18">
        <v>0</v>
      </c>
      <c r="W243" s="18">
        <v>0</v>
      </c>
      <c r="X243" s="18">
        <v>1.64</v>
      </c>
      <c r="Y243" s="18">
        <v>1.9</v>
      </c>
      <c r="Z243" s="20">
        <f t="shared" si="780"/>
        <v>2.1</v>
      </c>
      <c r="AA243" s="18">
        <v>0.22</v>
      </c>
      <c r="AB243" s="18">
        <v>0</v>
      </c>
      <c r="AC243" s="18">
        <v>0</v>
      </c>
      <c r="AD243" s="18">
        <v>0</v>
      </c>
      <c r="AE243" s="18">
        <v>0</v>
      </c>
      <c r="AF243" s="18">
        <v>0</v>
      </c>
      <c r="AG243" s="18">
        <v>1.2</v>
      </c>
      <c r="AH243" s="18">
        <v>1.5</v>
      </c>
      <c r="AI243" s="20">
        <f t="shared" si="781"/>
        <v>2.25</v>
      </c>
      <c r="AJ243" s="18">
        <v>0</v>
      </c>
      <c r="AK243" s="18">
        <v>0</v>
      </c>
      <c r="AL243" s="20">
        <f t="shared" si="782"/>
        <v>0</v>
      </c>
      <c r="AM243" s="18">
        <v>1.64</v>
      </c>
      <c r="AN243" s="18">
        <v>1.5</v>
      </c>
      <c r="AO243" s="18">
        <v>0.15</v>
      </c>
      <c r="AP243" s="18">
        <v>0.22</v>
      </c>
      <c r="AQ243" s="18">
        <v>1.64</v>
      </c>
      <c r="AR243" s="18">
        <v>1.72</v>
      </c>
      <c r="AS243" s="18">
        <v>0.12</v>
      </c>
      <c r="AT243" s="18">
        <v>0.11</v>
      </c>
      <c r="AU243" s="18">
        <v>0</v>
      </c>
      <c r="AV243" s="18">
        <v>1</v>
      </c>
      <c r="AW243" s="18">
        <v>0</v>
      </c>
      <c r="AX243" s="18">
        <v>0</v>
      </c>
      <c r="AY243" s="18">
        <v>0</v>
      </c>
      <c r="AZ243" s="18">
        <v>0</v>
      </c>
      <c r="BA243" s="18">
        <v>0</v>
      </c>
      <c r="BB243" s="18">
        <v>0</v>
      </c>
      <c r="BC243" s="18">
        <v>0</v>
      </c>
      <c r="BD243" s="18">
        <v>0</v>
      </c>
      <c r="BE243" s="18">
        <v>2</v>
      </c>
      <c r="BF243" s="18">
        <v>0</v>
      </c>
      <c r="BG243" s="18">
        <v>0</v>
      </c>
      <c r="BH243" s="18">
        <v>0</v>
      </c>
      <c r="BI243" s="18">
        <v>0</v>
      </c>
      <c r="BJ243" s="18">
        <v>0</v>
      </c>
      <c r="BK243" s="18">
        <v>0</v>
      </c>
      <c r="BL243" s="18">
        <v>0</v>
      </c>
      <c r="BM243" s="18">
        <v>0</v>
      </c>
      <c r="BN243" s="18">
        <v>0</v>
      </c>
      <c r="BO243" s="18">
        <v>0</v>
      </c>
      <c r="BP243" s="18">
        <v>0</v>
      </c>
      <c r="BQ243" s="18">
        <v>0</v>
      </c>
      <c r="BR243" s="18">
        <v>0</v>
      </c>
      <c r="BS243" s="18">
        <v>0</v>
      </c>
      <c r="BT243" s="18">
        <v>0</v>
      </c>
      <c r="BU243" s="18">
        <v>0</v>
      </c>
      <c r="BV243" s="18">
        <v>0</v>
      </c>
      <c r="BW243" s="18">
        <v>0</v>
      </c>
      <c r="BX243" s="18">
        <v>0</v>
      </c>
      <c r="BY243" s="18">
        <v>0</v>
      </c>
      <c r="BZ243" s="18">
        <v>0</v>
      </c>
      <c r="CA243" s="16" t="e">
        <f>_xlfn.IFNA(IF(RIGHT(D243,2)="=G",0,INDEX(#REF!,MATCH(E243,#REF!,0))),0)</f>
        <v>#REF!</v>
      </c>
      <c r="CB243" s="16" t="s">
        <v>776</v>
      </c>
      <c r="CC243" s="18">
        <v>0</v>
      </c>
      <c r="CD243" s="18">
        <v>0</v>
      </c>
      <c r="CE243" s="18">
        <v>1.4</v>
      </c>
      <c r="CF243" s="18">
        <v>0.85</v>
      </c>
      <c r="CG243" s="18">
        <v>0.12</v>
      </c>
      <c r="CH243" s="18">
        <v>2</v>
      </c>
      <c r="CI243" s="16" t="s">
        <v>98</v>
      </c>
      <c r="CJ243" s="18">
        <v>0</v>
      </c>
      <c r="CK243" s="20">
        <f t="shared" si="648"/>
        <v>2.71</v>
      </c>
      <c r="CL243" s="20">
        <f t="shared" si="783"/>
        <v>2.71</v>
      </c>
      <c r="CM243" s="18">
        <v>30.61</v>
      </c>
      <c r="CN243" s="18">
        <v>25.83</v>
      </c>
      <c r="CO243" s="18">
        <v>24.991</v>
      </c>
      <c r="CP243" s="22">
        <f t="shared" si="649"/>
        <v>25.83</v>
      </c>
      <c r="CQ243" s="22">
        <f t="shared" si="650"/>
        <v>23.12</v>
      </c>
      <c r="CR243" s="22">
        <f t="shared" si="784"/>
        <v>2.71</v>
      </c>
      <c r="CS243" s="22">
        <f t="shared" si="651"/>
        <v>23.220000000000002</v>
      </c>
      <c r="CT243" s="22">
        <f t="shared" si="652"/>
        <v>23.42</v>
      </c>
      <c r="CU243" s="18">
        <v>23.42</v>
      </c>
      <c r="CV243" s="22">
        <f t="shared" si="785"/>
        <v>2.1</v>
      </c>
      <c r="CW243" s="22">
        <f t="shared" si="653"/>
        <v>0</v>
      </c>
      <c r="CX243" s="22">
        <f t="shared" si="654"/>
        <v>0</v>
      </c>
      <c r="CY243" s="22">
        <f t="shared" si="655"/>
        <v>25.56</v>
      </c>
      <c r="CZ243" s="22">
        <f t="shared" si="656"/>
        <v>25.71</v>
      </c>
      <c r="DA243" s="18">
        <v>25.83</v>
      </c>
      <c r="DB243" s="20">
        <f t="shared" si="786"/>
        <v>2.71</v>
      </c>
      <c r="DC243" s="20">
        <f t="shared" si="787"/>
        <v>0</v>
      </c>
      <c r="DD243" s="20">
        <f t="shared" si="788"/>
        <v>2.71</v>
      </c>
      <c r="DE243" s="20">
        <f t="shared" si="657"/>
        <v>0.1</v>
      </c>
      <c r="DF243" s="20">
        <f t="shared" si="658"/>
        <v>0.2</v>
      </c>
      <c r="DG243" s="20">
        <f t="shared" si="659"/>
        <v>2.37</v>
      </c>
      <c r="DH243" s="20">
        <f t="shared" si="660"/>
        <v>0</v>
      </c>
      <c r="DI243" s="20">
        <f t="shared" si="661"/>
        <v>0</v>
      </c>
      <c r="DJ243" s="20">
        <f t="shared" si="662"/>
        <v>0</v>
      </c>
      <c r="DK243" s="20">
        <f t="shared" si="789"/>
        <v>2.67</v>
      </c>
      <c r="DL243" s="20">
        <f t="shared" si="790"/>
        <v>0</v>
      </c>
      <c r="DM243" s="20">
        <f t="shared" si="791"/>
        <v>4.0000000000000036E-2</v>
      </c>
      <c r="DN243" s="20">
        <f t="shared" si="792"/>
        <v>0</v>
      </c>
      <c r="DO243" s="18">
        <v>2.54</v>
      </c>
      <c r="DP243" s="18">
        <v>0</v>
      </c>
      <c r="DQ243" s="18">
        <v>1</v>
      </c>
      <c r="DR243" s="18">
        <v>1</v>
      </c>
      <c r="DS243" s="25">
        <f t="shared" si="793"/>
        <v>2.54</v>
      </c>
      <c r="DT243" s="25">
        <f t="shared" si="794"/>
        <v>0</v>
      </c>
      <c r="DU243" s="25">
        <f t="shared" si="795"/>
        <v>6.88</v>
      </c>
      <c r="DV243" s="25">
        <f t="shared" si="796"/>
        <v>0</v>
      </c>
      <c r="DW243" s="25">
        <f t="shared" si="797"/>
        <v>6.88</v>
      </c>
      <c r="DX243" s="25">
        <f t="shared" si="798"/>
        <v>14.04</v>
      </c>
      <c r="DY243" s="25">
        <f t="shared" si="799"/>
        <v>0</v>
      </c>
      <c r="DZ243" s="25">
        <f t="shared" si="800"/>
        <v>14.04</v>
      </c>
      <c r="EA243" s="25">
        <f t="shared" si="801"/>
        <v>8.81</v>
      </c>
      <c r="EB243" s="25">
        <f t="shared" si="802"/>
        <v>0</v>
      </c>
      <c r="EC243" s="25">
        <f t="shared" si="803"/>
        <v>8.81</v>
      </c>
      <c r="ED243" s="25">
        <f t="shared" si="804"/>
        <v>5.23</v>
      </c>
      <c r="EE243" s="25">
        <f t="shared" si="804"/>
        <v>0</v>
      </c>
      <c r="EF243" s="25">
        <f t="shared" si="805"/>
        <v>5.23</v>
      </c>
      <c r="EG243" s="25">
        <f t="shared" si="806"/>
        <v>8.81</v>
      </c>
      <c r="EH243" s="25">
        <f t="shared" si="806"/>
        <v>0</v>
      </c>
      <c r="EI243" s="25">
        <f t="shared" si="807"/>
        <v>8.81</v>
      </c>
      <c r="EJ243" s="18">
        <v>849.97</v>
      </c>
      <c r="EK243" s="18">
        <v>888.67</v>
      </c>
      <c r="EL243" s="18" t="s">
        <v>1045</v>
      </c>
      <c r="EM243" s="18" t="s">
        <v>1046</v>
      </c>
      <c r="EN243" s="16" t="s">
        <v>774</v>
      </c>
      <c r="EO243" s="16" t="s">
        <v>132</v>
      </c>
      <c r="EP243" s="16" t="e">
        <f>IF(OR(EN243="Cống tròn",EN243="Cống hộp",EN243="Ống nhựa"),INDEX(#REF!,MATCH(E243,#REF!,0)),IF(OR(EN243="Rãnh xây",EN243="Rãnh bê tông"),INDEX(#REF!,MATCH(E243,#REF!,0)),0))</f>
        <v>#REF!</v>
      </c>
      <c r="EQ243" s="18">
        <v>37.499999999999929</v>
      </c>
      <c r="ER243" s="18">
        <v>1</v>
      </c>
      <c r="ES243" s="25">
        <f t="shared" si="808"/>
        <v>37</v>
      </c>
      <c r="ET243" s="1" t="e">
        <f>_xlfn.IFNA(IF(EN243="Cống tròn",INDEX(#REF!,MATCH(E243,#REF!,0)),IF(EN243="Cống hộp",INDEX(#REF!,MATCH(E243,#REF!,0)),EU243&amp;" ,"&amp;EV243)),0)</f>
        <v>#REF!</v>
      </c>
      <c r="EU243" s="16" t="s">
        <v>769</v>
      </c>
      <c r="EV243" s="16" t="s">
        <v>775</v>
      </c>
      <c r="EW243" s="16" t="e">
        <f>_xlfn.IFNA(INDEX(#REF!,MATCH(E243,#REF!,0)),0)</f>
        <v>#REF!</v>
      </c>
      <c r="EX243" s="16"/>
      <c r="EY243" s="18">
        <v>0</v>
      </c>
      <c r="EZ243" s="18">
        <v>0</v>
      </c>
      <c r="FA243" s="18">
        <v>0</v>
      </c>
      <c r="FB243" s="19">
        <v>0</v>
      </c>
      <c r="FC243" s="19">
        <v>0</v>
      </c>
      <c r="FD243" s="25">
        <f t="shared" si="663"/>
        <v>0</v>
      </c>
      <c r="FE243" s="25">
        <f t="shared" si="809"/>
        <v>0</v>
      </c>
      <c r="FF243" s="18">
        <v>0.1</v>
      </c>
      <c r="FG243" s="18">
        <v>2</v>
      </c>
      <c r="FH243" s="18">
        <v>1</v>
      </c>
      <c r="FI243" s="25">
        <f t="shared" si="810"/>
        <v>1.2</v>
      </c>
      <c r="FJ243" s="18">
        <v>0</v>
      </c>
      <c r="FK243" s="18">
        <v>0</v>
      </c>
      <c r="FL243" s="18">
        <v>0.2</v>
      </c>
      <c r="FM243" s="18">
        <v>1.4</v>
      </c>
      <c r="FN243" s="18">
        <v>0</v>
      </c>
      <c r="FO243" s="25">
        <f t="shared" si="811"/>
        <v>1.4</v>
      </c>
      <c r="FP243" s="18">
        <v>1.4999999999999999E-2</v>
      </c>
      <c r="FQ243" s="18">
        <v>1</v>
      </c>
      <c r="FR243" s="25">
        <f t="shared" si="664"/>
        <v>36</v>
      </c>
      <c r="FS243" s="25">
        <f t="shared" si="665"/>
        <v>0.52500000000000002</v>
      </c>
      <c r="FT243" s="25">
        <f t="shared" si="666"/>
        <v>36.524999999999999</v>
      </c>
      <c r="FU243" s="25">
        <f t="shared" si="667"/>
        <v>-0.97499999999993037</v>
      </c>
      <c r="FV243" s="25" t="str">
        <f t="shared" si="812"/>
        <v>Thêm 01</v>
      </c>
      <c r="FW243" s="25">
        <f t="shared" si="813"/>
        <v>0.04</v>
      </c>
      <c r="FX243" s="16"/>
      <c r="FY243" s="16"/>
      <c r="FZ243" s="16"/>
      <c r="GA243" s="16"/>
      <c r="GB243" s="19">
        <v>0</v>
      </c>
      <c r="GC243" s="19">
        <v>0</v>
      </c>
      <c r="GD243" s="19">
        <v>0</v>
      </c>
      <c r="GE243" s="19">
        <v>0</v>
      </c>
      <c r="GF243" s="19">
        <v>0</v>
      </c>
      <c r="GG243" s="19">
        <v>0</v>
      </c>
      <c r="GH243" s="19">
        <v>0</v>
      </c>
      <c r="GI243" s="19">
        <v>0</v>
      </c>
      <c r="GJ243" s="19">
        <v>0</v>
      </c>
      <c r="GK243" s="19">
        <v>0</v>
      </c>
      <c r="GL243" s="25">
        <f t="shared" si="668"/>
        <v>0</v>
      </c>
      <c r="GM243" s="25">
        <f t="shared" si="814"/>
        <v>0</v>
      </c>
      <c r="GN243" s="19">
        <v>0</v>
      </c>
      <c r="GO243" s="19">
        <v>0</v>
      </c>
      <c r="GP243" s="19">
        <v>0</v>
      </c>
      <c r="GQ243" s="19">
        <v>0</v>
      </c>
      <c r="GR243" s="1" t="e">
        <f>_xlfn.IFNA(INDEX(#REF!,MATCH(E243,#REF!,0)),0)</f>
        <v>#REF!</v>
      </c>
      <c r="GS243" s="16"/>
      <c r="GT243" s="18">
        <v>0</v>
      </c>
      <c r="GU243" s="18">
        <v>0</v>
      </c>
      <c r="GV243" s="18">
        <v>0</v>
      </c>
      <c r="GW243" s="18">
        <v>0</v>
      </c>
      <c r="GX243" s="25">
        <f t="shared" si="669"/>
        <v>0</v>
      </c>
      <c r="GY243" s="25">
        <f t="shared" si="670"/>
        <v>0</v>
      </c>
      <c r="GZ243" s="25">
        <f t="shared" si="815"/>
        <v>0</v>
      </c>
      <c r="HA243" s="1" t="e" cm="1">
        <f t="array" ref="HA243">INDEX(#REF!,MATCH(EJ243&amp;EK243&amp;HD243&amp;HE243&amp;HF243,#REF!&amp;#REF!&amp;#REF!&amp;#REF!&amp;#REF!,0))</f>
        <v>#REF!</v>
      </c>
      <c r="HB243" s="16"/>
      <c r="HC243" s="25">
        <f t="shared" si="816"/>
        <v>0</v>
      </c>
      <c r="HD243" s="18">
        <v>0</v>
      </c>
      <c r="HE243" s="18">
        <v>0</v>
      </c>
      <c r="HF243" s="18">
        <v>0</v>
      </c>
      <c r="HG243" s="1" t="e" cm="1">
        <f t="array" ref="HG243">INDEX(#REF!,MATCH(EJ243&amp;EK243&amp;HJ243&amp;HK243&amp;HL243,#REF!&amp;#REF!&amp;#REF!&amp;#REF!&amp;#REF!,0))</f>
        <v>#REF!</v>
      </c>
      <c r="HH243" s="16"/>
      <c r="HI243" s="25">
        <f t="shared" si="817"/>
        <v>0</v>
      </c>
      <c r="HJ243" s="25">
        <f t="shared" si="818"/>
        <v>0</v>
      </c>
      <c r="HK243" s="19">
        <v>0</v>
      </c>
      <c r="HL243" s="19">
        <v>0</v>
      </c>
      <c r="HM243" s="18">
        <v>0.01</v>
      </c>
      <c r="HN243" s="18">
        <v>1</v>
      </c>
      <c r="HO243" s="25">
        <f t="shared" si="819"/>
        <v>0</v>
      </c>
      <c r="HP243" s="25">
        <f t="shared" si="820"/>
        <v>0</v>
      </c>
      <c r="HQ243" s="25">
        <f t="shared" si="821"/>
        <v>0</v>
      </c>
      <c r="HR243" s="25">
        <f t="shared" si="822"/>
        <v>0</v>
      </c>
      <c r="HS243" s="25">
        <f t="shared" si="823"/>
        <v>0</v>
      </c>
      <c r="HT243" s="19">
        <v>0</v>
      </c>
      <c r="HU243" s="19">
        <v>0</v>
      </c>
      <c r="HV243" s="19">
        <v>0</v>
      </c>
      <c r="HW243" s="25">
        <f t="shared" si="824"/>
        <v>0</v>
      </c>
      <c r="HX243" s="19">
        <v>0</v>
      </c>
      <c r="HY243" s="19">
        <v>0</v>
      </c>
      <c r="HZ243" s="18">
        <v>25.83</v>
      </c>
      <c r="IA243" s="20">
        <f>ROUND(IF(EN243="Cống tròn",IF(EN243="Cống tròn",IF(EU243="Không có móng",IQ243-FF243,IF(EU243="Đế",IP243-FN243,IF(OR(EU243="Móng bê tông",EU243="Móng bê tông kết hợp đế"),II243-FJ243,0))),0),IF(EN243="Cống hộp",IF(AND(EN243="Cống hộp",EU243="Không có móng"),IQ243-GF243,IF(AND(EN243="Cống hộp",EU243="Móng bê tông"),IJ243-GB243,0)),IF(OR(EN243="Rãnh xây",EN243="Rãnh bê tông"),IF(OR(EN243="Rãnh xây",EN243="Rãnh bê tông"),IK243-GB243,0),IF(EN243="Ống nhựa",IF(AND(EN243="Ống nhựa",EU243="Không đắp cát"),IQ243-HT243,IF(AND(EN243="Ống nhựa",EU243="Đắp cát"),IH243-HX243,0)),IF(EN243="Rãnh thang",IF(EN243="Rãnh thang",IF(EU243="Móng bê tông",#REF!-#REF!,IQ243),0),0))))),2)</f>
        <v>23.42</v>
      </c>
      <c r="IB243" s="20">
        <f t="shared" si="825"/>
        <v>2.4099999999999966</v>
      </c>
      <c r="IC243" s="20">
        <f t="shared" si="671"/>
        <v>23.419999999999998</v>
      </c>
      <c r="ID243" s="20">
        <f t="shared" si="672"/>
        <v>0</v>
      </c>
      <c r="IE243" s="20">
        <f t="shared" si="673"/>
        <v>0</v>
      </c>
      <c r="IF243" s="20">
        <f t="shared" si="674"/>
        <v>0</v>
      </c>
      <c r="IG243" s="20">
        <f>IF(EN243="Rãnh thang",IF(AND(EN243="Rãnh thang",EU243="Móng bê tông"),IQ243-#REF!,0),IF(EN243="Ống nhựa",IF(AND(EN243="Ống nhựa",EU243="Đắp cát"),IQ243-HT243,0),IF(EN243="Cống tròn",IF(EN243="Cống tròn",IF(OR(EU243="Móng bê tông",EU243="Móng bê tông kết hợp đế"),IM243-FL243,0),0),IF(EN243="Cống hộp",IF(AND(EN243="Cống hộp",EU243="Móng bê tông"),IN243-GD243,0),IF(OR(EN243="Rãnh xây",EN243="Rãnh bê tông"),IF(AND(EN243="Rãnh xây",EU243="Móng bê tông"),IO243-GD243,IF(AND(EN243="Rãnh bê tông",EU243="Móng bê tông"),IO243-GD243,0)),0)))))</f>
        <v>23.419999999999998</v>
      </c>
      <c r="IH243" s="20">
        <f t="shared" si="675"/>
        <v>0</v>
      </c>
      <c r="II243" s="20">
        <f t="shared" si="676"/>
        <v>23.419999999999998</v>
      </c>
      <c r="IJ243" s="20">
        <f t="shared" si="677"/>
        <v>0</v>
      </c>
      <c r="IK243" s="20">
        <f t="shared" si="678"/>
        <v>0</v>
      </c>
      <c r="IL243" s="20">
        <f t="shared" si="679"/>
        <v>23.619999999999997</v>
      </c>
      <c r="IM243" s="20">
        <f t="shared" si="680"/>
        <v>23.619999999999997</v>
      </c>
      <c r="IN243" s="20">
        <f t="shared" si="681"/>
        <v>0</v>
      </c>
      <c r="IO243" s="20">
        <f t="shared" si="682"/>
        <v>0</v>
      </c>
      <c r="IP243" s="20">
        <f t="shared" si="683"/>
        <v>0</v>
      </c>
      <c r="IQ243" s="18">
        <v>23.72</v>
      </c>
      <c r="IR243" s="25">
        <f t="shared" si="826"/>
        <v>0</v>
      </c>
      <c r="IS243" s="25">
        <f t="shared" si="684"/>
        <v>0</v>
      </c>
      <c r="IT243" s="25">
        <f t="shared" si="685"/>
        <v>0</v>
      </c>
      <c r="IU243" s="25">
        <f>ROUND(IF(EN243="Cống tròn",IF(EN243="Cống tròn",IV243+FF243,0),IF(EN243="Cống hộp",IF(EN243="Cống hộp",IV243+GP243,0),IF(OR(EN243="Rãnh xây",EN243="Rãnh bê tông"),IF(OR(EN243="Rãnh xây",EN243="Rãnh bê tông"),IV243+GP243,0),IF(EN243="ống nhựa",IF(EN243="Ống nhựa",IV243+HT243,0),IF(EN243="Rãnh thang",IF(EN243="Rãnh thang",IQ243+#REF!,0),0))))),2)</f>
        <v>24.78</v>
      </c>
      <c r="IV243" s="18">
        <v>24.68</v>
      </c>
      <c r="IW243" s="25">
        <f t="shared" si="686"/>
        <v>24.78</v>
      </c>
      <c r="IX243" s="25">
        <f t="shared" si="687"/>
        <v>0</v>
      </c>
      <c r="IY243" s="25">
        <f t="shared" si="688"/>
        <v>0</v>
      </c>
      <c r="IZ243" s="25">
        <f t="shared" si="689"/>
        <v>0</v>
      </c>
      <c r="JA243" s="25">
        <f t="shared" si="690"/>
        <v>0</v>
      </c>
      <c r="JB243" s="18">
        <v>25.79</v>
      </c>
      <c r="JC243" s="20">
        <f>ROUND(IF(EN243="Cống tròn",IF(EN243="Cống tròn",IF(EU243="Không có móng",JS243-FF243,IF(EU243="Đế",JR243-FN243,IF(OR(EU243="Móng bê tông",EU243="Móng bê tông kết hợp đế"),JK243-FJ243,0))),0),IF(EN243="Cống hộp",IF(AND(EN243="Cống hộp",EU243="Không có móng"),JS243-GF243,IF(AND(EN243="Cống hộp",EU243="Móng bê tông"),JL243-GB243,0)),IF(OR(EN243="Rãnh xây",EN243="Rãnh bê tông"),IF(OR(EN243="Rãnh xây",EN243="Rãnh bê tông"),JM243-GB243,0),IF(EN243="Ống nhựa",IF(AND(EN243="Ống nhựa",EU243="Không đắp cát"),JS243-HT243,IF(AND(EN243="Ống nhựa",EU243="Đắp cát"),JJ243-HX243,0)),IF(EN243="Rãnh thang",IF(EN243="Rãnh thang",IF(EU243="Móng bê tông",#REF!-#REF!,JS243),0),0))))),2)</f>
        <v>23.38</v>
      </c>
      <c r="JD243" s="20">
        <f t="shared" si="827"/>
        <v>2.41</v>
      </c>
      <c r="JE243" s="20">
        <f t="shared" si="691"/>
        <v>23.38</v>
      </c>
      <c r="JF243" s="20">
        <f t="shared" si="692"/>
        <v>0</v>
      </c>
      <c r="JG243" s="20">
        <f t="shared" si="693"/>
        <v>0</v>
      </c>
      <c r="JH243" s="20">
        <f t="shared" si="694"/>
        <v>0</v>
      </c>
      <c r="JI243" s="20">
        <f>IF(EN243="Rãnh thang",IF(AND(EN243="Rãnh thang",EU243="Móng bê tông"),JS243-#REF!,0),IF(EN243="Ống nhựa",IF(AND(EN243="Ống nhựa",EU243="Đắp cát"),JS243-HT243,0),IF(EN243="Cống tròn",IF(EN243="Cống tròn",IF(OR(EU243="Móng bê tông",EU243="Móng bê tông kết hợp đế"),JO243-FL243,0),0),IF(EN243="Cống hộp",IF(AND(EN243="Cống hộp",EU243="Móng bê tông"),JP243-GD243,0),IF(OR(EN243="Rãnh xây",EN243="Rãnh bê tông"),IF(AND(EN243="Rãnh xây",EU243="Móng bê tông"),JQ243-GD243,IF(AND(EN243="Rãnh bê tông",EU243="Móng bê tông"),JQ243-GD243,0)),0)))))</f>
        <v>23.38</v>
      </c>
      <c r="JJ243" s="20">
        <f t="shared" si="695"/>
        <v>0</v>
      </c>
      <c r="JK243" s="20">
        <f t="shared" si="696"/>
        <v>23.38</v>
      </c>
      <c r="JL243" s="20">
        <f t="shared" si="697"/>
        <v>0</v>
      </c>
      <c r="JM243" s="20">
        <f t="shared" si="698"/>
        <v>0</v>
      </c>
      <c r="JN243" s="20">
        <f t="shared" si="699"/>
        <v>23.58</v>
      </c>
      <c r="JO243" s="20">
        <f t="shared" si="700"/>
        <v>23.58</v>
      </c>
      <c r="JP243" s="20">
        <f t="shared" si="701"/>
        <v>0</v>
      </c>
      <c r="JQ243" s="20">
        <f t="shared" si="702"/>
        <v>0</v>
      </c>
      <c r="JR243" s="20">
        <f t="shared" si="703"/>
        <v>0</v>
      </c>
      <c r="JS243" s="26">
        <v>23.68</v>
      </c>
      <c r="JT243" s="25">
        <f t="shared" si="828"/>
        <v>0</v>
      </c>
      <c r="JU243" s="25">
        <f t="shared" si="704"/>
        <v>0</v>
      </c>
      <c r="JV243" s="25">
        <f t="shared" si="705"/>
        <v>0</v>
      </c>
      <c r="JW243" s="25">
        <f>ROUND(IF(EN243="Cống tròn",IF(EN243="Cống tròn",JX243+FF243,0),IF(EN243="Cống hộp",IF(EN243="Cống hộp",JX243+GP243,0),IF(OR(EN243="Rãnh xây",EN243="Rãnh bê tông"),IF(OR(EN243="Rãnh xây",EN243="Rãnh bê tông"),JX243+GP243,0),IF(EN243="ống nhựa",IF(EN243="Ống nhựa",JX243+HT243,0),IF(EN243="Rãnh thang",IF(EN243="Rãnh thang",JS243+#REF!,0),0))))),2)</f>
        <v>24.78</v>
      </c>
      <c r="JX243" s="27">
        <v>24.68</v>
      </c>
      <c r="JY243" s="25">
        <f t="shared" si="706"/>
        <v>24.78</v>
      </c>
      <c r="JZ243" s="25">
        <f t="shared" si="707"/>
        <v>0</v>
      </c>
      <c r="KA243" s="25">
        <f t="shared" si="708"/>
        <v>0</v>
      </c>
      <c r="KB243" s="25">
        <f t="shared" si="709"/>
        <v>0</v>
      </c>
      <c r="KC243" s="25">
        <f t="shared" si="710"/>
        <v>0</v>
      </c>
      <c r="KD243" s="28" t="s">
        <v>98</v>
      </c>
      <c r="KE243" s="27">
        <v>0</v>
      </c>
      <c r="KF243" s="25">
        <f t="shared" si="711"/>
        <v>2.4099999999999966</v>
      </c>
      <c r="KG243" s="25">
        <f t="shared" si="829"/>
        <v>2.4099999999999966</v>
      </c>
      <c r="KH243" s="27">
        <v>0</v>
      </c>
      <c r="KI243" s="25">
        <f t="shared" si="712"/>
        <v>2.41</v>
      </c>
      <c r="KJ243" s="25">
        <f t="shared" si="830"/>
        <v>2.41</v>
      </c>
      <c r="KK243" s="25">
        <f t="shared" si="713"/>
        <v>0</v>
      </c>
      <c r="KL243" s="25">
        <f t="shared" si="714"/>
        <v>0</v>
      </c>
      <c r="KM243" s="25">
        <f t="shared" si="831"/>
        <v>0</v>
      </c>
      <c r="KN243" s="25">
        <f t="shared" si="715"/>
        <v>0</v>
      </c>
      <c r="KO243" s="25">
        <f t="shared" si="716"/>
        <v>0</v>
      </c>
      <c r="KP243" s="25">
        <f t="shared" si="832"/>
        <v>0</v>
      </c>
      <c r="KQ243" s="25">
        <f t="shared" si="717"/>
        <v>0.2</v>
      </c>
      <c r="KR243" s="25">
        <f t="shared" si="718"/>
        <v>0.2</v>
      </c>
      <c r="KS243" s="25">
        <f t="shared" si="833"/>
        <v>0.2</v>
      </c>
      <c r="KT243" s="25">
        <f t="shared" si="719"/>
        <v>0</v>
      </c>
      <c r="KU243" s="25">
        <f t="shared" si="720"/>
        <v>0</v>
      </c>
      <c r="KV243" s="25">
        <f t="shared" si="834"/>
        <v>0</v>
      </c>
      <c r="KW243" s="25">
        <f t="shared" si="721"/>
        <v>0</v>
      </c>
      <c r="KX243" s="25">
        <f t="shared" si="722"/>
        <v>0</v>
      </c>
      <c r="KY243" s="25">
        <f t="shared" si="835"/>
        <v>0</v>
      </c>
      <c r="KZ243" s="25">
        <f t="shared" si="723"/>
        <v>0</v>
      </c>
      <c r="LA243" s="25">
        <f t="shared" si="724"/>
        <v>0</v>
      </c>
      <c r="LB243" s="25">
        <f t="shared" si="836"/>
        <v>0</v>
      </c>
      <c r="LC243" s="25">
        <f t="shared" si="725"/>
        <v>1.4</v>
      </c>
      <c r="LD243" s="25">
        <f t="shared" si="726"/>
        <v>1.4</v>
      </c>
      <c r="LE243" s="25">
        <f t="shared" si="837"/>
        <v>1.4</v>
      </c>
      <c r="LF243" s="25">
        <f t="shared" si="727"/>
        <v>0</v>
      </c>
      <c r="LG243" s="25">
        <f t="shared" si="728"/>
        <v>0</v>
      </c>
      <c r="LH243" s="25">
        <f t="shared" si="838"/>
        <v>0</v>
      </c>
      <c r="LI243" s="25">
        <f t="shared" si="729"/>
        <v>0</v>
      </c>
      <c r="LJ243" s="25">
        <f t="shared" si="730"/>
        <v>0</v>
      </c>
      <c r="LK243" s="25">
        <f t="shared" si="839"/>
        <v>0</v>
      </c>
      <c r="LL243" s="25">
        <f t="shared" si="731"/>
        <v>0</v>
      </c>
      <c r="LM243" s="25">
        <f t="shared" si="732"/>
        <v>0</v>
      </c>
      <c r="LN243" s="25">
        <f t="shared" si="840"/>
        <v>0</v>
      </c>
      <c r="LO243" s="25">
        <f t="shared" si="733"/>
        <v>0</v>
      </c>
      <c r="LP243" s="25">
        <f t="shared" si="734"/>
        <v>0</v>
      </c>
      <c r="LQ243" s="25">
        <f t="shared" si="841"/>
        <v>0</v>
      </c>
      <c r="LR243" s="25">
        <f t="shared" si="735"/>
        <v>0</v>
      </c>
      <c r="LS243" s="25">
        <f t="shared" si="736"/>
        <v>0</v>
      </c>
      <c r="LT243" s="25">
        <f t="shared" si="842"/>
        <v>0</v>
      </c>
      <c r="LU243" s="25">
        <f t="shared" si="737"/>
        <v>0</v>
      </c>
      <c r="LV243" s="25">
        <f t="shared" si="738"/>
        <v>0</v>
      </c>
      <c r="LW243" s="25">
        <f t="shared" si="843"/>
        <v>0</v>
      </c>
      <c r="LX243" s="25">
        <f t="shared" si="739"/>
        <v>0</v>
      </c>
      <c r="LY243" s="25">
        <f t="shared" si="740"/>
        <v>0</v>
      </c>
      <c r="LZ243" s="25">
        <f t="shared" si="844"/>
        <v>0</v>
      </c>
      <c r="MA243" s="25">
        <f t="shared" si="741"/>
        <v>0</v>
      </c>
      <c r="MB243" s="25">
        <f t="shared" si="742"/>
        <v>0</v>
      </c>
      <c r="MC243" s="25">
        <f t="shared" si="845"/>
        <v>0</v>
      </c>
      <c r="MD243" s="25">
        <f t="shared" si="743"/>
        <v>0</v>
      </c>
      <c r="ME243" s="25">
        <f t="shared" si="744"/>
        <v>0</v>
      </c>
      <c r="MF243" s="25">
        <f t="shared" si="846"/>
        <v>0</v>
      </c>
      <c r="MG243" s="25">
        <f t="shared" si="745"/>
        <v>0</v>
      </c>
      <c r="MH243" s="25">
        <f t="shared" si="746"/>
        <v>0</v>
      </c>
      <c r="MI243" s="25">
        <f t="shared" si="847"/>
        <v>0</v>
      </c>
      <c r="MJ243" s="25">
        <f t="shared" si="747"/>
        <v>0</v>
      </c>
      <c r="MK243" s="25">
        <f t="shared" si="748"/>
        <v>0</v>
      </c>
      <c r="ML243" s="25">
        <f t="shared" si="848"/>
        <v>0</v>
      </c>
      <c r="MM243" s="25">
        <f t="shared" si="749"/>
        <v>0</v>
      </c>
      <c r="MN243" s="25">
        <f t="shared" si="750"/>
        <v>0</v>
      </c>
      <c r="MO243" s="25">
        <f t="shared" si="849"/>
        <v>0</v>
      </c>
      <c r="MP243" s="25">
        <f t="shared" si="751"/>
        <v>0</v>
      </c>
      <c r="MQ243" s="25">
        <f t="shared" si="752"/>
        <v>0</v>
      </c>
      <c r="MR243" s="25">
        <f t="shared" si="850"/>
        <v>0</v>
      </c>
      <c r="MS243" s="29">
        <v>1.4</v>
      </c>
      <c r="MT243" s="29">
        <v>0</v>
      </c>
      <c r="MU243" s="29">
        <v>1</v>
      </c>
      <c r="MV243" s="29">
        <v>1</v>
      </c>
      <c r="MW243" s="25">
        <f t="shared" si="753"/>
        <v>1.4</v>
      </c>
      <c r="MX243" s="25">
        <f t="shared" si="754"/>
        <v>3.37</v>
      </c>
      <c r="MY243" s="25">
        <f t="shared" si="755"/>
        <v>0</v>
      </c>
      <c r="MZ243" s="25">
        <f t="shared" si="756"/>
        <v>0</v>
      </c>
      <c r="NA243" s="25">
        <f t="shared" si="757"/>
        <v>1.4</v>
      </c>
      <c r="NB243" s="25">
        <f t="shared" si="758"/>
        <v>3.37</v>
      </c>
      <c r="NC243" s="25">
        <f t="shared" si="759"/>
        <v>0</v>
      </c>
      <c r="ND243" s="25">
        <f t="shared" si="760"/>
        <v>0</v>
      </c>
      <c r="NE243" s="25">
        <f t="shared" si="851"/>
        <v>1.4</v>
      </c>
      <c r="NF243" s="25">
        <f t="shared" si="851"/>
        <v>3.37</v>
      </c>
      <c r="NG243" s="25">
        <f t="shared" si="851"/>
        <v>0</v>
      </c>
      <c r="NH243" s="25">
        <f t="shared" si="851"/>
        <v>0</v>
      </c>
      <c r="NI243" s="25">
        <f t="shared" si="761"/>
        <v>126.38</v>
      </c>
      <c r="NJ243" s="25">
        <f t="shared" si="762"/>
        <v>0</v>
      </c>
      <c r="NK243" s="25">
        <f t="shared" si="763"/>
        <v>126.38</v>
      </c>
      <c r="NL243" s="25">
        <f t="shared" si="764"/>
        <v>68.2</v>
      </c>
      <c r="NM243" s="25">
        <f t="shared" si="765"/>
        <v>0</v>
      </c>
      <c r="NN243" s="25">
        <f t="shared" si="852"/>
        <v>68.2</v>
      </c>
      <c r="NO243" s="25">
        <f t="shared" si="766"/>
        <v>0</v>
      </c>
      <c r="NP243" s="25">
        <f t="shared" si="767"/>
        <v>0</v>
      </c>
      <c r="NQ243" s="25">
        <f t="shared" si="853"/>
        <v>0</v>
      </c>
      <c r="NR243" s="25">
        <f t="shared" si="768"/>
        <v>0</v>
      </c>
      <c r="NS243" s="25">
        <f t="shared" si="769"/>
        <v>0</v>
      </c>
      <c r="NT243" s="25">
        <f t="shared" si="854"/>
        <v>0</v>
      </c>
      <c r="NU243" s="25">
        <f t="shared" si="770"/>
        <v>0</v>
      </c>
      <c r="NV243" s="25">
        <f t="shared" si="771"/>
        <v>0</v>
      </c>
      <c r="NW243" s="25">
        <f t="shared" si="855"/>
        <v>0</v>
      </c>
      <c r="NX243" s="25">
        <f t="shared" si="856"/>
        <v>68.2</v>
      </c>
      <c r="NY243" s="25">
        <f t="shared" si="856"/>
        <v>0</v>
      </c>
      <c r="NZ243" s="25">
        <f t="shared" si="857"/>
        <v>68.2</v>
      </c>
      <c r="OA243" s="25">
        <f t="shared" si="858"/>
        <v>58.18</v>
      </c>
      <c r="OB243" s="25">
        <f t="shared" si="858"/>
        <v>0</v>
      </c>
      <c r="OC243" s="25">
        <f t="shared" si="859"/>
        <v>58.18</v>
      </c>
      <c r="OD243" s="25">
        <f t="shared" si="860"/>
        <v>68.2</v>
      </c>
      <c r="OE243" s="25">
        <f t="shared" si="860"/>
        <v>0</v>
      </c>
      <c r="OF243" s="25">
        <f t="shared" si="860"/>
        <v>68.2</v>
      </c>
      <c r="OG243" s="25">
        <f t="shared" si="772"/>
        <v>0</v>
      </c>
      <c r="OH243" s="25">
        <f t="shared" si="773"/>
        <v>0</v>
      </c>
      <c r="OI243" s="25">
        <f t="shared" si="774"/>
        <v>0</v>
      </c>
      <c r="OJ243" s="25">
        <f t="shared" si="775"/>
        <v>0</v>
      </c>
      <c r="OK243" s="25">
        <f t="shared" si="776"/>
        <v>0</v>
      </c>
      <c r="OL243" s="25">
        <f t="shared" si="777"/>
        <v>0</v>
      </c>
      <c r="OM243" s="25">
        <f t="shared" si="861"/>
        <v>0</v>
      </c>
      <c r="ON243" s="25">
        <f t="shared" si="861"/>
        <v>0</v>
      </c>
      <c r="OO243" s="25">
        <f t="shared" si="861"/>
        <v>0</v>
      </c>
      <c r="OP243" s="25">
        <f t="shared" si="778"/>
        <v>0</v>
      </c>
      <c r="OQ243" s="25">
        <f t="shared" si="779"/>
        <v>0</v>
      </c>
      <c r="OR243" s="25">
        <f t="shared" si="862"/>
        <v>0</v>
      </c>
      <c r="OS243" s="19">
        <v>536967.82999999996</v>
      </c>
      <c r="OT243" s="19">
        <v>2371199.58</v>
      </c>
    </row>
    <row r="244" spans="1:410" ht="33" customHeight="1" x14ac:dyDescent="0.25">
      <c r="A244" s="18"/>
      <c r="B244" s="18" t="s">
        <v>1005</v>
      </c>
      <c r="C244" s="18">
        <v>888.67</v>
      </c>
      <c r="D244" s="16" t="e">
        <f>_xlfn.IFNA(INDEX(#REF!,MATCH(E244,#REF!,0)),0)</f>
        <v>#REF!</v>
      </c>
      <c r="E244" s="18" t="s">
        <v>1046</v>
      </c>
      <c r="F244" s="16" t="s">
        <v>765</v>
      </c>
      <c r="G244" s="16" t="s">
        <v>766</v>
      </c>
      <c r="H244" s="16" t="s">
        <v>767</v>
      </c>
      <c r="I244" s="16" t="s">
        <v>768</v>
      </c>
      <c r="J244" s="16" t="s">
        <v>769</v>
      </c>
      <c r="K244" s="16" t="s">
        <v>770</v>
      </c>
      <c r="L244" s="16" t="s">
        <v>771</v>
      </c>
      <c r="M244" s="18">
        <v>1.64</v>
      </c>
      <c r="N244" s="18">
        <v>1.94</v>
      </c>
      <c r="O244" s="18">
        <v>2.04</v>
      </c>
      <c r="P244" s="18">
        <v>2.34</v>
      </c>
      <c r="Q244" s="18">
        <v>0.1</v>
      </c>
      <c r="R244" s="18">
        <v>1.8399999999999999</v>
      </c>
      <c r="S244" s="18">
        <v>2.14</v>
      </c>
      <c r="T244" s="18">
        <v>0.2</v>
      </c>
      <c r="U244" s="18">
        <v>0</v>
      </c>
      <c r="V244" s="18">
        <v>0</v>
      </c>
      <c r="W244" s="18">
        <v>0</v>
      </c>
      <c r="X244" s="18">
        <v>1.64</v>
      </c>
      <c r="Y244" s="18">
        <v>1.9</v>
      </c>
      <c r="Z244" s="20">
        <f t="shared" si="780"/>
        <v>2.1</v>
      </c>
      <c r="AA244" s="18">
        <v>0.22</v>
      </c>
      <c r="AB244" s="18">
        <v>0</v>
      </c>
      <c r="AC244" s="18">
        <v>0</v>
      </c>
      <c r="AD244" s="18">
        <v>0</v>
      </c>
      <c r="AE244" s="18">
        <v>0</v>
      </c>
      <c r="AF244" s="18">
        <v>0</v>
      </c>
      <c r="AG244" s="18">
        <v>1.2</v>
      </c>
      <c r="AH244" s="18">
        <v>1.5</v>
      </c>
      <c r="AI244" s="20">
        <f t="shared" si="781"/>
        <v>2.25</v>
      </c>
      <c r="AJ244" s="18">
        <v>0</v>
      </c>
      <c r="AK244" s="18">
        <v>0</v>
      </c>
      <c r="AL244" s="20">
        <f t="shared" si="782"/>
        <v>0</v>
      </c>
      <c r="AM244" s="18">
        <v>1.64</v>
      </c>
      <c r="AN244" s="18">
        <v>1.5</v>
      </c>
      <c r="AO244" s="18">
        <v>0.15</v>
      </c>
      <c r="AP244" s="18">
        <v>0.22</v>
      </c>
      <c r="AQ244" s="18">
        <v>1.64</v>
      </c>
      <c r="AR244" s="18">
        <v>1.72</v>
      </c>
      <c r="AS244" s="18">
        <v>0.12</v>
      </c>
      <c r="AT244" s="18">
        <v>0.11</v>
      </c>
      <c r="AU244" s="18">
        <v>0</v>
      </c>
      <c r="AV244" s="18">
        <v>1</v>
      </c>
      <c r="AW244" s="18">
        <v>0</v>
      </c>
      <c r="AX244" s="18">
        <v>0</v>
      </c>
      <c r="AY244" s="18">
        <v>0</v>
      </c>
      <c r="AZ244" s="18">
        <v>0</v>
      </c>
      <c r="BA244" s="18">
        <v>0</v>
      </c>
      <c r="BB244" s="18">
        <v>0</v>
      </c>
      <c r="BC244" s="18">
        <v>0</v>
      </c>
      <c r="BD244" s="18">
        <v>0</v>
      </c>
      <c r="BE244" s="18">
        <v>2</v>
      </c>
      <c r="BF244" s="18">
        <v>0</v>
      </c>
      <c r="BG244" s="18">
        <v>0</v>
      </c>
      <c r="BH244" s="18">
        <v>0</v>
      </c>
      <c r="BI244" s="18">
        <v>0</v>
      </c>
      <c r="BJ244" s="18">
        <v>0</v>
      </c>
      <c r="BK244" s="18">
        <v>0</v>
      </c>
      <c r="BL244" s="18">
        <v>0</v>
      </c>
      <c r="BM244" s="18">
        <v>0</v>
      </c>
      <c r="BN244" s="18">
        <v>0</v>
      </c>
      <c r="BO244" s="18">
        <v>0</v>
      </c>
      <c r="BP244" s="18">
        <v>0</v>
      </c>
      <c r="BQ244" s="18">
        <v>0</v>
      </c>
      <c r="BR244" s="18">
        <v>0</v>
      </c>
      <c r="BS244" s="18">
        <v>0</v>
      </c>
      <c r="BT244" s="18">
        <v>0</v>
      </c>
      <c r="BU244" s="18">
        <v>0</v>
      </c>
      <c r="BV244" s="18">
        <v>0</v>
      </c>
      <c r="BW244" s="18">
        <v>0</v>
      </c>
      <c r="BX244" s="18">
        <v>0</v>
      </c>
      <c r="BY244" s="18">
        <v>0</v>
      </c>
      <c r="BZ244" s="18">
        <v>0</v>
      </c>
      <c r="CA244" s="16" t="e">
        <f>_xlfn.IFNA(IF(RIGHT(D244,2)="=G",0,INDEX(#REF!,MATCH(E244,#REF!,0))),0)</f>
        <v>#REF!</v>
      </c>
      <c r="CB244" s="16" t="s">
        <v>776</v>
      </c>
      <c r="CC244" s="18">
        <v>0</v>
      </c>
      <c r="CD244" s="18">
        <v>0</v>
      </c>
      <c r="CE244" s="18">
        <v>1.4</v>
      </c>
      <c r="CF244" s="18">
        <v>0.85</v>
      </c>
      <c r="CG244" s="18">
        <v>0.12</v>
      </c>
      <c r="CH244" s="18">
        <v>2</v>
      </c>
      <c r="CI244" s="16" t="s">
        <v>98</v>
      </c>
      <c r="CJ244" s="18">
        <v>0</v>
      </c>
      <c r="CK244" s="20">
        <f t="shared" si="648"/>
        <v>2.71</v>
      </c>
      <c r="CL244" s="20">
        <f t="shared" si="783"/>
        <v>2.71</v>
      </c>
      <c r="CM244" s="18">
        <v>29.82</v>
      </c>
      <c r="CN244" s="18">
        <v>25.79</v>
      </c>
      <c r="CO244" s="18">
        <v>24.951000000000001</v>
      </c>
      <c r="CP244" s="22">
        <f t="shared" si="649"/>
        <v>25.79</v>
      </c>
      <c r="CQ244" s="22">
        <f t="shared" si="650"/>
        <v>23.08</v>
      </c>
      <c r="CR244" s="22">
        <f t="shared" si="784"/>
        <v>2.71</v>
      </c>
      <c r="CS244" s="22">
        <f t="shared" si="651"/>
        <v>23.18</v>
      </c>
      <c r="CT244" s="22">
        <f t="shared" si="652"/>
        <v>23.38</v>
      </c>
      <c r="CU244" s="18">
        <v>23.38</v>
      </c>
      <c r="CV244" s="22">
        <f t="shared" si="785"/>
        <v>2.1</v>
      </c>
      <c r="CW244" s="22">
        <f t="shared" si="653"/>
        <v>0</v>
      </c>
      <c r="CX244" s="22">
        <f t="shared" si="654"/>
        <v>0</v>
      </c>
      <c r="CY244" s="22">
        <f t="shared" si="655"/>
        <v>25.52</v>
      </c>
      <c r="CZ244" s="22">
        <f t="shared" si="656"/>
        <v>25.67</v>
      </c>
      <c r="DA244" s="18">
        <v>25.79</v>
      </c>
      <c r="DB244" s="20">
        <f t="shared" si="786"/>
        <v>2.71</v>
      </c>
      <c r="DC244" s="20">
        <f t="shared" si="787"/>
        <v>0</v>
      </c>
      <c r="DD244" s="20">
        <f t="shared" si="788"/>
        <v>2.71</v>
      </c>
      <c r="DE244" s="20">
        <f t="shared" si="657"/>
        <v>0.1</v>
      </c>
      <c r="DF244" s="20">
        <f t="shared" si="658"/>
        <v>0.2</v>
      </c>
      <c r="DG244" s="20">
        <f t="shared" si="659"/>
        <v>2.37</v>
      </c>
      <c r="DH244" s="20">
        <f t="shared" si="660"/>
        <v>0</v>
      </c>
      <c r="DI244" s="20">
        <f t="shared" si="661"/>
        <v>0</v>
      </c>
      <c r="DJ244" s="20">
        <f t="shared" si="662"/>
        <v>0</v>
      </c>
      <c r="DK244" s="20">
        <f t="shared" si="789"/>
        <v>2.67</v>
      </c>
      <c r="DL244" s="20">
        <f t="shared" si="790"/>
        <v>0</v>
      </c>
      <c r="DM244" s="20">
        <f t="shared" si="791"/>
        <v>4.0000000000000036E-2</v>
      </c>
      <c r="DN244" s="20">
        <f t="shared" si="792"/>
        <v>0</v>
      </c>
      <c r="DO244" s="18">
        <v>2.54</v>
      </c>
      <c r="DP244" s="18">
        <v>0</v>
      </c>
      <c r="DQ244" s="18">
        <v>1</v>
      </c>
      <c r="DR244" s="18">
        <v>1</v>
      </c>
      <c r="DS244" s="25">
        <f t="shared" si="793"/>
        <v>2.54</v>
      </c>
      <c r="DT244" s="25">
        <f t="shared" si="794"/>
        <v>0</v>
      </c>
      <c r="DU244" s="25">
        <f t="shared" si="795"/>
        <v>6.88</v>
      </c>
      <c r="DV244" s="25">
        <f t="shared" si="796"/>
        <v>0</v>
      </c>
      <c r="DW244" s="25">
        <f t="shared" si="797"/>
        <v>6.88</v>
      </c>
      <c r="DX244" s="25">
        <f t="shared" si="798"/>
        <v>14.04</v>
      </c>
      <c r="DY244" s="25">
        <f t="shared" si="799"/>
        <v>0</v>
      </c>
      <c r="DZ244" s="25">
        <f t="shared" si="800"/>
        <v>14.04</v>
      </c>
      <c r="EA244" s="25">
        <f t="shared" si="801"/>
        <v>8.81</v>
      </c>
      <c r="EB244" s="25">
        <f t="shared" si="802"/>
        <v>0</v>
      </c>
      <c r="EC244" s="25">
        <f t="shared" si="803"/>
        <v>8.81</v>
      </c>
      <c r="ED244" s="25">
        <f t="shared" si="804"/>
        <v>5.23</v>
      </c>
      <c r="EE244" s="25">
        <f t="shared" si="804"/>
        <v>0</v>
      </c>
      <c r="EF244" s="25">
        <f t="shared" si="805"/>
        <v>5.23</v>
      </c>
      <c r="EG244" s="25">
        <f t="shared" si="806"/>
        <v>8.81</v>
      </c>
      <c r="EH244" s="25">
        <f t="shared" si="806"/>
        <v>0</v>
      </c>
      <c r="EI244" s="25">
        <f t="shared" si="807"/>
        <v>8.81</v>
      </c>
      <c r="EJ244" s="18">
        <v>888.67</v>
      </c>
      <c r="EK244" s="18">
        <v>927.37</v>
      </c>
      <c r="EL244" s="18" t="s">
        <v>1046</v>
      </c>
      <c r="EM244" s="18" t="s">
        <v>1047</v>
      </c>
      <c r="EN244" s="16" t="s">
        <v>774</v>
      </c>
      <c r="EO244" s="16" t="s">
        <v>132</v>
      </c>
      <c r="EP244" s="16" t="e">
        <f>IF(OR(EN244="Cống tròn",EN244="Cống hộp",EN244="Ống nhựa"),INDEX(#REF!,MATCH(E244,#REF!,0)),IF(OR(EN244="Rãnh xây",EN244="Rãnh bê tông"),INDEX(#REF!,MATCH(E244,#REF!,0)),0))</f>
        <v>#REF!</v>
      </c>
      <c r="EQ244" s="18">
        <v>37.500000000000043</v>
      </c>
      <c r="ER244" s="18">
        <v>1</v>
      </c>
      <c r="ES244" s="25">
        <f t="shared" si="808"/>
        <v>37</v>
      </c>
      <c r="ET244" s="1" t="e">
        <f>_xlfn.IFNA(IF(EN244="Cống tròn",INDEX(#REF!,MATCH(E244,#REF!,0)),IF(EN244="Cống hộp",INDEX(#REF!,MATCH(E244,#REF!,0)),EU244&amp;" ,"&amp;EV244)),0)</f>
        <v>#REF!</v>
      </c>
      <c r="EU244" s="16" t="s">
        <v>769</v>
      </c>
      <c r="EV244" s="16" t="s">
        <v>775</v>
      </c>
      <c r="EW244" s="16" t="e">
        <f>_xlfn.IFNA(INDEX(#REF!,MATCH(E244,#REF!,0)),0)</f>
        <v>#REF!</v>
      </c>
      <c r="EX244" s="16"/>
      <c r="EY244" s="18">
        <v>0</v>
      </c>
      <c r="EZ244" s="18">
        <v>0</v>
      </c>
      <c r="FA244" s="18">
        <v>0</v>
      </c>
      <c r="FB244" s="19">
        <v>0</v>
      </c>
      <c r="FC244" s="19">
        <v>0</v>
      </c>
      <c r="FD244" s="25">
        <f t="shared" si="663"/>
        <v>0</v>
      </c>
      <c r="FE244" s="25">
        <f t="shared" si="809"/>
        <v>0</v>
      </c>
      <c r="FF244" s="18">
        <v>0.1</v>
      </c>
      <c r="FG244" s="18">
        <v>2</v>
      </c>
      <c r="FH244" s="18">
        <v>1</v>
      </c>
      <c r="FI244" s="25">
        <f t="shared" si="810"/>
        <v>1.2</v>
      </c>
      <c r="FJ244" s="18">
        <v>0</v>
      </c>
      <c r="FK244" s="18">
        <v>0</v>
      </c>
      <c r="FL244" s="18">
        <v>0.2</v>
      </c>
      <c r="FM244" s="18">
        <v>1.4</v>
      </c>
      <c r="FN244" s="18">
        <v>0</v>
      </c>
      <c r="FO244" s="25">
        <f t="shared" si="811"/>
        <v>1.4</v>
      </c>
      <c r="FP244" s="18">
        <v>1.4999999999999999E-2</v>
      </c>
      <c r="FQ244" s="18">
        <v>1</v>
      </c>
      <c r="FR244" s="25">
        <f t="shared" si="664"/>
        <v>36</v>
      </c>
      <c r="FS244" s="25">
        <f t="shared" si="665"/>
        <v>0.52500000000000002</v>
      </c>
      <c r="FT244" s="25">
        <f t="shared" si="666"/>
        <v>36.524999999999999</v>
      </c>
      <c r="FU244" s="25">
        <f t="shared" si="667"/>
        <v>-0.97500000000004405</v>
      </c>
      <c r="FV244" s="25" t="str">
        <f t="shared" si="812"/>
        <v>Thêm 01</v>
      </c>
      <c r="FW244" s="25">
        <f t="shared" si="813"/>
        <v>0.04</v>
      </c>
      <c r="FX244" s="16"/>
      <c r="FY244" s="16"/>
      <c r="FZ244" s="16"/>
      <c r="GA244" s="16"/>
      <c r="GB244" s="19">
        <v>0</v>
      </c>
      <c r="GC244" s="19">
        <v>0</v>
      </c>
      <c r="GD244" s="19">
        <v>0</v>
      </c>
      <c r="GE244" s="19">
        <v>0</v>
      </c>
      <c r="GF244" s="19">
        <v>0</v>
      </c>
      <c r="GG244" s="19">
        <v>0</v>
      </c>
      <c r="GH244" s="19">
        <v>0</v>
      </c>
      <c r="GI244" s="19">
        <v>0</v>
      </c>
      <c r="GJ244" s="19">
        <v>0</v>
      </c>
      <c r="GK244" s="19">
        <v>0</v>
      </c>
      <c r="GL244" s="25">
        <f t="shared" si="668"/>
        <v>0</v>
      </c>
      <c r="GM244" s="25">
        <f t="shared" si="814"/>
        <v>0</v>
      </c>
      <c r="GN244" s="19">
        <v>0</v>
      </c>
      <c r="GO244" s="19">
        <v>0</v>
      </c>
      <c r="GP244" s="19">
        <v>0</v>
      </c>
      <c r="GQ244" s="19">
        <v>0</v>
      </c>
      <c r="GR244" s="1" t="e">
        <f>_xlfn.IFNA(INDEX(#REF!,MATCH(E244,#REF!,0)),0)</f>
        <v>#REF!</v>
      </c>
      <c r="GS244" s="16"/>
      <c r="GT244" s="18">
        <v>0</v>
      </c>
      <c r="GU244" s="18">
        <v>0</v>
      </c>
      <c r="GV244" s="18">
        <v>0</v>
      </c>
      <c r="GW244" s="18">
        <v>0</v>
      </c>
      <c r="GX244" s="25">
        <f t="shared" si="669"/>
        <v>0</v>
      </c>
      <c r="GY244" s="25">
        <f t="shared" si="670"/>
        <v>0</v>
      </c>
      <c r="GZ244" s="25">
        <f t="shared" si="815"/>
        <v>0</v>
      </c>
      <c r="HA244" s="1" t="e" cm="1">
        <f t="array" ref="HA244">INDEX(#REF!,MATCH(EJ244&amp;EK244&amp;HD244&amp;HE244&amp;HF244,#REF!&amp;#REF!&amp;#REF!&amp;#REF!&amp;#REF!,0))</f>
        <v>#REF!</v>
      </c>
      <c r="HB244" s="16"/>
      <c r="HC244" s="25">
        <f t="shared" si="816"/>
        <v>0</v>
      </c>
      <c r="HD244" s="18">
        <v>0</v>
      </c>
      <c r="HE244" s="18">
        <v>0</v>
      </c>
      <c r="HF244" s="18">
        <v>0</v>
      </c>
      <c r="HG244" s="1" t="e" cm="1">
        <f t="array" ref="HG244">INDEX(#REF!,MATCH(EJ244&amp;EK244&amp;HJ244&amp;HK244&amp;HL244,#REF!&amp;#REF!&amp;#REF!&amp;#REF!&amp;#REF!,0))</f>
        <v>#REF!</v>
      </c>
      <c r="HH244" s="16"/>
      <c r="HI244" s="25">
        <f t="shared" si="817"/>
        <v>0</v>
      </c>
      <c r="HJ244" s="25">
        <f t="shared" si="818"/>
        <v>0</v>
      </c>
      <c r="HK244" s="19">
        <v>0</v>
      </c>
      <c r="HL244" s="19">
        <v>0</v>
      </c>
      <c r="HM244" s="18">
        <v>0.01</v>
      </c>
      <c r="HN244" s="18">
        <v>1</v>
      </c>
      <c r="HO244" s="25">
        <f t="shared" si="819"/>
        <v>0</v>
      </c>
      <c r="HP244" s="25">
        <f t="shared" si="820"/>
        <v>0</v>
      </c>
      <c r="HQ244" s="25">
        <f t="shared" si="821"/>
        <v>0</v>
      </c>
      <c r="HR244" s="25">
        <f t="shared" si="822"/>
        <v>0</v>
      </c>
      <c r="HS244" s="25">
        <f t="shared" si="823"/>
        <v>0</v>
      </c>
      <c r="HT244" s="19">
        <v>0</v>
      </c>
      <c r="HU244" s="19">
        <v>0</v>
      </c>
      <c r="HV244" s="19">
        <v>0</v>
      </c>
      <c r="HW244" s="25">
        <f t="shared" si="824"/>
        <v>0</v>
      </c>
      <c r="HX244" s="19">
        <v>0</v>
      </c>
      <c r="HY244" s="19">
        <v>0</v>
      </c>
      <c r="HZ244" s="18">
        <v>25.79</v>
      </c>
      <c r="IA244" s="20">
        <f>ROUND(IF(EN244="Cống tròn",IF(EN244="Cống tròn",IF(EU244="Không có móng",IQ244-FF244,IF(EU244="Đế",IP244-FN244,IF(OR(EU244="Móng bê tông",EU244="Móng bê tông kết hợp đế"),II244-FJ244,0))),0),IF(EN244="Cống hộp",IF(AND(EN244="Cống hộp",EU244="Không có móng"),IQ244-GF244,IF(AND(EN244="Cống hộp",EU244="Móng bê tông"),IJ244-GB244,0)),IF(OR(EN244="Rãnh xây",EN244="Rãnh bê tông"),IF(OR(EN244="Rãnh xây",EN244="Rãnh bê tông"),IK244-GB244,0),IF(EN244="Ống nhựa",IF(AND(EN244="Ống nhựa",EU244="Không đắp cát"),IQ244-HT244,IF(AND(EN244="Ống nhựa",EU244="Đắp cát"),IH244-HX244,0)),IF(EN244="Rãnh thang",IF(EN244="Rãnh thang",IF(EU244="Móng bê tông",#REF!-#REF!,IQ244),0),0))))),2)</f>
        <v>23.38</v>
      </c>
      <c r="IB244" s="20">
        <f t="shared" si="825"/>
        <v>2.41</v>
      </c>
      <c r="IC244" s="20">
        <f t="shared" si="671"/>
        <v>23.38</v>
      </c>
      <c r="ID244" s="20">
        <f t="shared" si="672"/>
        <v>0</v>
      </c>
      <c r="IE244" s="20">
        <f t="shared" si="673"/>
        <v>0</v>
      </c>
      <c r="IF244" s="20">
        <f t="shared" si="674"/>
        <v>0</v>
      </c>
      <c r="IG244" s="20">
        <f>IF(EN244="Rãnh thang",IF(AND(EN244="Rãnh thang",EU244="Móng bê tông"),IQ244-#REF!,0),IF(EN244="Ống nhựa",IF(AND(EN244="Ống nhựa",EU244="Đắp cát"),IQ244-HT244,0),IF(EN244="Cống tròn",IF(EN244="Cống tròn",IF(OR(EU244="Móng bê tông",EU244="Móng bê tông kết hợp đế"),IM244-FL244,0),0),IF(EN244="Cống hộp",IF(AND(EN244="Cống hộp",EU244="Móng bê tông"),IN244-GD244,0),IF(OR(EN244="Rãnh xây",EN244="Rãnh bê tông"),IF(AND(EN244="Rãnh xây",EU244="Móng bê tông"),IO244-GD244,IF(AND(EN244="Rãnh bê tông",EU244="Móng bê tông"),IO244-GD244,0)),0)))))</f>
        <v>23.38</v>
      </c>
      <c r="IH244" s="20">
        <f t="shared" si="675"/>
        <v>0</v>
      </c>
      <c r="II244" s="20">
        <f t="shared" si="676"/>
        <v>23.38</v>
      </c>
      <c r="IJ244" s="20">
        <f t="shared" si="677"/>
        <v>0</v>
      </c>
      <c r="IK244" s="20">
        <f t="shared" si="678"/>
        <v>0</v>
      </c>
      <c r="IL244" s="20">
        <f t="shared" si="679"/>
        <v>23.58</v>
      </c>
      <c r="IM244" s="20">
        <f t="shared" si="680"/>
        <v>23.58</v>
      </c>
      <c r="IN244" s="20">
        <f t="shared" si="681"/>
        <v>0</v>
      </c>
      <c r="IO244" s="20">
        <f t="shared" si="682"/>
        <v>0</v>
      </c>
      <c r="IP244" s="20">
        <f t="shared" si="683"/>
        <v>0</v>
      </c>
      <c r="IQ244" s="18">
        <v>23.68</v>
      </c>
      <c r="IR244" s="25">
        <f t="shared" si="826"/>
        <v>0</v>
      </c>
      <c r="IS244" s="25">
        <f t="shared" si="684"/>
        <v>0</v>
      </c>
      <c r="IT244" s="25">
        <f t="shared" si="685"/>
        <v>0</v>
      </c>
      <c r="IU244" s="25">
        <f>ROUND(IF(EN244="Cống tròn",IF(EN244="Cống tròn",IV244+FF244,0),IF(EN244="Cống hộp",IF(EN244="Cống hộp",IV244+GP244,0),IF(OR(EN244="Rãnh xây",EN244="Rãnh bê tông"),IF(OR(EN244="Rãnh xây",EN244="Rãnh bê tông"),IV244+GP244,0),IF(EN244="ống nhựa",IF(EN244="Ống nhựa",IV244+HT244,0),IF(EN244="Rãnh thang",IF(EN244="Rãnh thang",IQ244+#REF!,0),0))))),2)</f>
        <v>24.74</v>
      </c>
      <c r="IV244" s="18">
        <v>24.64</v>
      </c>
      <c r="IW244" s="25">
        <f t="shared" si="686"/>
        <v>24.74</v>
      </c>
      <c r="IX244" s="25">
        <f t="shared" si="687"/>
        <v>0</v>
      </c>
      <c r="IY244" s="25">
        <f t="shared" si="688"/>
        <v>0</v>
      </c>
      <c r="IZ244" s="25">
        <f t="shared" si="689"/>
        <v>0</v>
      </c>
      <c r="JA244" s="25">
        <f t="shared" si="690"/>
        <v>0</v>
      </c>
      <c r="JB244" s="18">
        <v>25.75</v>
      </c>
      <c r="JC244" s="20">
        <f>ROUND(IF(EN244="Cống tròn",IF(EN244="Cống tròn",IF(EU244="Không có móng",JS244-FF244,IF(EU244="Đế",JR244-FN244,IF(OR(EU244="Móng bê tông",EU244="Móng bê tông kết hợp đế"),JK244-FJ244,0))),0),IF(EN244="Cống hộp",IF(AND(EN244="Cống hộp",EU244="Không có móng"),JS244-GF244,IF(AND(EN244="Cống hộp",EU244="Móng bê tông"),JL244-GB244,0)),IF(OR(EN244="Rãnh xây",EN244="Rãnh bê tông"),IF(OR(EN244="Rãnh xây",EN244="Rãnh bê tông"),JM244-GB244,0),IF(EN244="Ống nhựa",IF(AND(EN244="Ống nhựa",EU244="Không đắp cát"),JS244-HT244,IF(AND(EN244="Ống nhựa",EU244="Đắp cát"),JJ244-HX244,0)),IF(EN244="Rãnh thang",IF(EN244="Rãnh thang",IF(EU244="Móng bê tông",#REF!-#REF!,JS244),0),0))))),2)</f>
        <v>23.34</v>
      </c>
      <c r="JD244" s="20">
        <f t="shared" si="827"/>
        <v>2.41</v>
      </c>
      <c r="JE244" s="20">
        <f t="shared" si="691"/>
        <v>23.34</v>
      </c>
      <c r="JF244" s="20">
        <f t="shared" si="692"/>
        <v>0</v>
      </c>
      <c r="JG244" s="20">
        <f t="shared" si="693"/>
        <v>0</v>
      </c>
      <c r="JH244" s="20">
        <f t="shared" si="694"/>
        <v>0</v>
      </c>
      <c r="JI244" s="20">
        <f>IF(EN244="Rãnh thang",IF(AND(EN244="Rãnh thang",EU244="Móng bê tông"),JS244-#REF!,0),IF(EN244="Ống nhựa",IF(AND(EN244="Ống nhựa",EU244="Đắp cát"),JS244-HT244,0),IF(EN244="Cống tròn",IF(EN244="Cống tròn",IF(OR(EU244="Móng bê tông",EU244="Móng bê tông kết hợp đế"),JO244-FL244,0),0),IF(EN244="Cống hộp",IF(AND(EN244="Cống hộp",EU244="Móng bê tông"),JP244-GD244,0),IF(OR(EN244="Rãnh xây",EN244="Rãnh bê tông"),IF(AND(EN244="Rãnh xây",EU244="Móng bê tông"),JQ244-GD244,IF(AND(EN244="Rãnh bê tông",EU244="Móng bê tông"),JQ244-GD244,0)),0)))))</f>
        <v>23.34</v>
      </c>
      <c r="JJ244" s="20">
        <f t="shared" si="695"/>
        <v>0</v>
      </c>
      <c r="JK244" s="20">
        <f t="shared" si="696"/>
        <v>23.34</v>
      </c>
      <c r="JL244" s="20">
        <f t="shared" si="697"/>
        <v>0</v>
      </c>
      <c r="JM244" s="20">
        <f t="shared" si="698"/>
        <v>0</v>
      </c>
      <c r="JN244" s="20">
        <f t="shared" si="699"/>
        <v>23.54</v>
      </c>
      <c r="JO244" s="20">
        <f t="shared" si="700"/>
        <v>23.54</v>
      </c>
      <c r="JP244" s="20">
        <f t="shared" si="701"/>
        <v>0</v>
      </c>
      <c r="JQ244" s="20">
        <f t="shared" si="702"/>
        <v>0</v>
      </c>
      <c r="JR244" s="20">
        <f t="shared" si="703"/>
        <v>0</v>
      </c>
      <c r="JS244" s="26">
        <v>23.64</v>
      </c>
      <c r="JT244" s="25">
        <f t="shared" si="828"/>
        <v>0</v>
      </c>
      <c r="JU244" s="25">
        <f t="shared" si="704"/>
        <v>0</v>
      </c>
      <c r="JV244" s="25">
        <f t="shared" si="705"/>
        <v>0</v>
      </c>
      <c r="JW244" s="25">
        <f>ROUND(IF(EN244="Cống tròn",IF(EN244="Cống tròn",JX244+FF244,0),IF(EN244="Cống hộp",IF(EN244="Cống hộp",JX244+GP244,0),IF(OR(EN244="Rãnh xây",EN244="Rãnh bê tông"),IF(OR(EN244="Rãnh xây",EN244="Rãnh bê tông"),JX244+GP244,0),IF(EN244="ống nhựa",IF(EN244="Ống nhựa",JX244+HT244,0),IF(EN244="Rãnh thang",IF(EN244="Rãnh thang",JS244+#REF!,0),0))))),2)</f>
        <v>24.74</v>
      </c>
      <c r="JX244" s="27">
        <v>24.64</v>
      </c>
      <c r="JY244" s="25">
        <f t="shared" si="706"/>
        <v>24.74</v>
      </c>
      <c r="JZ244" s="25">
        <f t="shared" si="707"/>
        <v>0</v>
      </c>
      <c r="KA244" s="25">
        <f t="shared" si="708"/>
        <v>0</v>
      </c>
      <c r="KB244" s="25">
        <f t="shared" si="709"/>
        <v>0</v>
      </c>
      <c r="KC244" s="25">
        <f t="shared" si="710"/>
        <v>0</v>
      </c>
      <c r="KD244" s="28" t="s">
        <v>98</v>
      </c>
      <c r="KE244" s="27">
        <v>0</v>
      </c>
      <c r="KF244" s="25">
        <f t="shared" si="711"/>
        <v>2.41</v>
      </c>
      <c r="KG244" s="25">
        <f t="shared" si="829"/>
        <v>2.41</v>
      </c>
      <c r="KH244" s="27">
        <v>0</v>
      </c>
      <c r="KI244" s="25">
        <f t="shared" si="712"/>
        <v>2.41</v>
      </c>
      <c r="KJ244" s="25">
        <f t="shared" si="830"/>
        <v>2.41</v>
      </c>
      <c r="KK244" s="25">
        <f t="shared" si="713"/>
        <v>0</v>
      </c>
      <c r="KL244" s="25">
        <f t="shared" si="714"/>
        <v>0</v>
      </c>
      <c r="KM244" s="25">
        <f t="shared" si="831"/>
        <v>0</v>
      </c>
      <c r="KN244" s="25">
        <f t="shared" si="715"/>
        <v>0</v>
      </c>
      <c r="KO244" s="25">
        <f t="shared" si="716"/>
        <v>0</v>
      </c>
      <c r="KP244" s="25">
        <f t="shared" si="832"/>
        <v>0</v>
      </c>
      <c r="KQ244" s="25">
        <f t="shared" si="717"/>
        <v>0.2</v>
      </c>
      <c r="KR244" s="25">
        <f t="shared" si="718"/>
        <v>0.2</v>
      </c>
      <c r="KS244" s="25">
        <f t="shared" si="833"/>
        <v>0.2</v>
      </c>
      <c r="KT244" s="25">
        <f t="shared" si="719"/>
        <v>0</v>
      </c>
      <c r="KU244" s="25">
        <f t="shared" si="720"/>
        <v>0</v>
      </c>
      <c r="KV244" s="25">
        <f t="shared" si="834"/>
        <v>0</v>
      </c>
      <c r="KW244" s="25">
        <f t="shared" si="721"/>
        <v>0</v>
      </c>
      <c r="KX244" s="25">
        <f t="shared" si="722"/>
        <v>0</v>
      </c>
      <c r="KY244" s="25">
        <f t="shared" si="835"/>
        <v>0</v>
      </c>
      <c r="KZ244" s="25">
        <f t="shared" si="723"/>
        <v>0</v>
      </c>
      <c r="LA244" s="25">
        <f t="shared" si="724"/>
        <v>0</v>
      </c>
      <c r="LB244" s="25">
        <f t="shared" si="836"/>
        <v>0</v>
      </c>
      <c r="LC244" s="25">
        <f t="shared" si="725"/>
        <v>1.4</v>
      </c>
      <c r="LD244" s="25">
        <f t="shared" si="726"/>
        <v>1.4</v>
      </c>
      <c r="LE244" s="25">
        <f t="shared" si="837"/>
        <v>1.4</v>
      </c>
      <c r="LF244" s="25">
        <f t="shared" si="727"/>
        <v>0</v>
      </c>
      <c r="LG244" s="25">
        <f t="shared" si="728"/>
        <v>0</v>
      </c>
      <c r="LH244" s="25">
        <f t="shared" si="838"/>
        <v>0</v>
      </c>
      <c r="LI244" s="25">
        <f t="shared" si="729"/>
        <v>0</v>
      </c>
      <c r="LJ244" s="25">
        <f t="shared" si="730"/>
        <v>0</v>
      </c>
      <c r="LK244" s="25">
        <f t="shared" si="839"/>
        <v>0</v>
      </c>
      <c r="LL244" s="25">
        <f t="shared" si="731"/>
        <v>0</v>
      </c>
      <c r="LM244" s="25">
        <f t="shared" si="732"/>
        <v>0</v>
      </c>
      <c r="LN244" s="25">
        <f t="shared" si="840"/>
        <v>0</v>
      </c>
      <c r="LO244" s="25">
        <f t="shared" si="733"/>
        <v>0</v>
      </c>
      <c r="LP244" s="25">
        <f t="shared" si="734"/>
        <v>0</v>
      </c>
      <c r="LQ244" s="25">
        <f t="shared" si="841"/>
        <v>0</v>
      </c>
      <c r="LR244" s="25">
        <f t="shared" si="735"/>
        <v>0</v>
      </c>
      <c r="LS244" s="25">
        <f t="shared" si="736"/>
        <v>0</v>
      </c>
      <c r="LT244" s="25">
        <f t="shared" si="842"/>
        <v>0</v>
      </c>
      <c r="LU244" s="25">
        <f t="shared" si="737"/>
        <v>0</v>
      </c>
      <c r="LV244" s="25">
        <f t="shared" si="738"/>
        <v>0</v>
      </c>
      <c r="LW244" s="25">
        <f t="shared" si="843"/>
        <v>0</v>
      </c>
      <c r="LX244" s="25">
        <f t="shared" si="739"/>
        <v>0</v>
      </c>
      <c r="LY244" s="25">
        <f t="shared" si="740"/>
        <v>0</v>
      </c>
      <c r="LZ244" s="25">
        <f t="shared" si="844"/>
        <v>0</v>
      </c>
      <c r="MA244" s="25">
        <f t="shared" si="741"/>
        <v>0</v>
      </c>
      <c r="MB244" s="25">
        <f t="shared" si="742"/>
        <v>0</v>
      </c>
      <c r="MC244" s="25">
        <f t="shared" si="845"/>
        <v>0</v>
      </c>
      <c r="MD244" s="25">
        <f t="shared" si="743"/>
        <v>0</v>
      </c>
      <c r="ME244" s="25">
        <f t="shared" si="744"/>
        <v>0</v>
      </c>
      <c r="MF244" s="25">
        <f t="shared" si="846"/>
        <v>0</v>
      </c>
      <c r="MG244" s="25">
        <f t="shared" si="745"/>
        <v>0</v>
      </c>
      <c r="MH244" s="25">
        <f t="shared" si="746"/>
        <v>0</v>
      </c>
      <c r="MI244" s="25">
        <f t="shared" si="847"/>
        <v>0</v>
      </c>
      <c r="MJ244" s="25">
        <f t="shared" si="747"/>
        <v>0</v>
      </c>
      <c r="MK244" s="25">
        <f t="shared" si="748"/>
        <v>0</v>
      </c>
      <c r="ML244" s="25">
        <f t="shared" si="848"/>
        <v>0</v>
      </c>
      <c r="MM244" s="25">
        <f t="shared" si="749"/>
        <v>0</v>
      </c>
      <c r="MN244" s="25">
        <f t="shared" si="750"/>
        <v>0</v>
      </c>
      <c r="MO244" s="25">
        <f t="shared" si="849"/>
        <v>0</v>
      </c>
      <c r="MP244" s="25">
        <f t="shared" si="751"/>
        <v>0</v>
      </c>
      <c r="MQ244" s="25">
        <f t="shared" si="752"/>
        <v>0</v>
      </c>
      <c r="MR244" s="25">
        <f t="shared" si="850"/>
        <v>0</v>
      </c>
      <c r="MS244" s="29">
        <v>1.4</v>
      </c>
      <c r="MT244" s="29">
        <v>0</v>
      </c>
      <c r="MU244" s="29">
        <v>1</v>
      </c>
      <c r="MV244" s="29">
        <v>1</v>
      </c>
      <c r="MW244" s="25">
        <f t="shared" si="753"/>
        <v>1.4</v>
      </c>
      <c r="MX244" s="25">
        <f t="shared" si="754"/>
        <v>3.37</v>
      </c>
      <c r="MY244" s="25">
        <f t="shared" si="755"/>
        <v>0</v>
      </c>
      <c r="MZ244" s="25">
        <f t="shared" si="756"/>
        <v>0</v>
      </c>
      <c r="NA244" s="25">
        <f t="shared" si="757"/>
        <v>1.4</v>
      </c>
      <c r="NB244" s="25">
        <f t="shared" si="758"/>
        <v>3.37</v>
      </c>
      <c r="NC244" s="25">
        <f t="shared" si="759"/>
        <v>0</v>
      </c>
      <c r="ND244" s="25">
        <f t="shared" si="760"/>
        <v>0</v>
      </c>
      <c r="NE244" s="25">
        <f t="shared" si="851"/>
        <v>1.4</v>
      </c>
      <c r="NF244" s="25">
        <f t="shared" si="851"/>
        <v>3.37</v>
      </c>
      <c r="NG244" s="25">
        <f t="shared" si="851"/>
        <v>0</v>
      </c>
      <c r="NH244" s="25">
        <f t="shared" si="851"/>
        <v>0</v>
      </c>
      <c r="NI244" s="25">
        <f t="shared" si="761"/>
        <v>126.38</v>
      </c>
      <c r="NJ244" s="25">
        <f t="shared" si="762"/>
        <v>0</v>
      </c>
      <c r="NK244" s="25">
        <f t="shared" si="763"/>
        <v>126.38</v>
      </c>
      <c r="NL244" s="25">
        <f t="shared" si="764"/>
        <v>68.2</v>
      </c>
      <c r="NM244" s="25">
        <f t="shared" si="765"/>
        <v>0</v>
      </c>
      <c r="NN244" s="25">
        <f t="shared" si="852"/>
        <v>68.2</v>
      </c>
      <c r="NO244" s="25">
        <f t="shared" si="766"/>
        <v>0</v>
      </c>
      <c r="NP244" s="25">
        <f t="shared" si="767"/>
        <v>0</v>
      </c>
      <c r="NQ244" s="25">
        <f t="shared" si="853"/>
        <v>0</v>
      </c>
      <c r="NR244" s="25">
        <f t="shared" si="768"/>
        <v>0</v>
      </c>
      <c r="NS244" s="25">
        <f t="shared" si="769"/>
        <v>0</v>
      </c>
      <c r="NT244" s="25">
        <f t="shared" si="854"/>
        <v>0</v>
      </c>
      <c r="NU244" s="25">
        <f t="shared" si="770"/>
        <v>0</v>
      </c>
      <c r="NV244" s="25">
        <f t="shared" si="771"/>
        <v>0</v>
      </c>
      <c r="NW244" s="25">
        <f t="shared" si="855"/>
        <v>0</v>
      </c>
      <c r="NX244" s="25">
        <f t="shared" si="856"/>
        <v>68.2</v>
      </c>
      <c r="NY244" s="25">
        <f t="shared" si="856"/>
        <v>0</v>
      </c>
      <c r="NZ244" s="25">
        <f t="shared" si="857"/>
        <v>68.2</v>
      </c>
      <c r="OA244" s="25">
        <f t="shared" si="858"/>
        <v>58.18</v>
      </c>
      <c r="OB244" s="25">
        <f t="shared" si="858"/>
        <v>0</v>
      </c>
      <c r="OC244" s="25">
        <f t="shared" si="859"/>
        <v>58.18</v>
      </c>
      <c r="OD244" s="25">
        <f t="shared" si="860"/>
        <v>68.2</v>
      </c>
      <c r="OE244" s="25">
        <f t="shared" si="860"/>
        <v>0</v>
      </c>
      <c r="OF244" s="25">
        <f t="shared" si="860"/>
        <v>68.2</v>
      </c>
      <c r="OG244" s="25">
        <f t="shared" si="772"/>
        <v>0</v>
      </c>
      <c r="OH244" s="25">
        <f t="shared" si="773"/>
        <v>0</v>
      </c>
      <c r="OI244" s="25">
        <f t="shared" si="774"/>
        <v>0</v>
      </c>
      <c r="OJ244" s="25">
        <f t="shared" si="775"/>
        <v>0</v>
      </c>
      <c r="OK244" s="25">
        <f t="shared" si="776"/>
        <v>0</v>
      </c>
      <c r="OL244" s="25">
        <f t="shared" si="777"/>
        <v>0</v>
      </c>
      <c r="OM244" s="25">
        <f t="shared" si="861"/>
        <v>0</v>
      </c>
      <c r="ON244" s="25">
        <f t="shared" si="861"/>
        <v>0</v>
      </c>
      <c r="OO244" s="25">
        <f t="shared" si="861"/>
        <v>0</v>
      </c>
      <c r="OP244" s="25">
        <f t="shared" si="778"/>
        <v>0</v>
      </c>
      <c r="OQ244" s="25">
        <f t="shared" si="779"/>
        <v>0</v>
      </c>
      <c r="OR244" s="25">
        <f t="shared" si="862"/>
        <v>0</v>
      </c>
      <c r="OS244" s="19">
        <v>536967.82999999996</v>
      </c>
      <c r="OT244" s="19">
        <v>2371238.2799999998</v>
      </c>
    </row>
    <row r="245" spans="1:410" ht="33" customHeight="1" x14ac:dyDescent="0.25">
      <c r="A245" s="18"/>
      <c r="B245" s="18" t="s">
        <v>1005</v>
      </c>
      <c r="C245" s="18">
        <v>927.37</v>
      </c>
      <c r="D245" s="16" t="e">
        <f>_xlfn.IFNA(INDEX(#REF!,MATCH(E245,#REF!,0)),0)</f>
        <v>#REF!</v>
      </c>
      <c r="E245" s="18" t="s">
        <v>1047</v>
      </c>
      <c r="F245" s="16" t="s">
        <v>765</v>
      </c>
      <c r="G245" s="16" t="s">
        <v>766</v>
      </c>
      <c r="H245" s="16" t="s">
        <v>767</v>
      </c>
      <c r="I245" s="16" t="s">
        <v>768</v>
      </c>
      <c r="J245" s="16" t="s">
        <v>769</v>
      </c>
      <c r="K245" s="16" t="s">
        <v>770</v>
      </c>
      <c r="L245" s="16" t="s">
        <v>771</v>
      </c>
      <c r="M245" s="18">
        <v>1.64</v>
      </c>
      <c r="N245" s="18">
        <v>1.94</v>
      </c>
      <c r="O245" s="18">
        <v>2.04</v>
      </c>
      <c r="P245" s="18">
        <v>2.34</v>
      </c>
      <c r="Q245" s="18">
        <v>0.1</v>
      </c>
      <c r="R245" s="18">
        <v>1.8399999999999999</v>
      </c>
      <c r="S245" s="18">
        <v>2.14</v>
      </c>
      <c r="T245" s="18">
        <v>0.2</v>
      </c>
      <c r="U245" s="18">
        <v>0</v>
      </c>
      <c r="V245" s="18">
        <v>0</v>
      </c>
      <c r="W245" s="18">
        <v>0</v>
      </c>
      <c r="X245" s="18">
        <v>1.64</v>
      </c>
      <c r="Y245" s="18">
        <v>1.9</v>
      </c>
      <c r="Z245" s="20">
        <f t="shared" si="780"/>
        <v>2.1</v>
      </c>
      <c r="AA245" s="18">
        <v>0.22</v>
      </c>
      <c r="AB245" s="18">
        <v>0</v>
      </c>
      <c r="AC245" s="18">
        <v>0</v>
      </c>
      <c r="AD245" s="18">
        <v>0</v>
      </c>
      <c r="AE245" s="18">
        <v>0</v>
      </c>
      <c r="AF245" s="18">
        <v>0</v>
      </c>
      <c r="AG245" s="18">
        <v>1.2</v>
      </c>
      <c r="AH245" s="18">
        <v>1.5</v>
      </c>
      <c r="AI245" s="20">
        <f t="shared" si="781"/>
        <v>2.25</v>
      </c>
      <c r="AJ245" s="18">
        <v>0</v>
      </c>
      <c r="AK245" s="18">
        <v>0</v>
      </c>
      <c r="AL245" s="20">
        <f t="shared" si="782"/>
        <v>0</v>
      </c>
      <c r="AM245" s="18">
        <v>1.64</v>
      </c>
      <c r="AN245" s="18">
        <v>1.5</v>
      </c>
      <c r="AO245" s="18">
        <v>0.15</v>
      </c>
      <c r="AP245" s="18">
        <v>0.22</v>
      </c>
      <c r="AQ245" s="18">
        <v>1.64</v>
      </c>
      <c r="AR245" s="18">
        <v>1.72</v>
      </c>
      <c r="AS245" s="18">
        <v>0.12</v>
      </c>
      <c r="AT245" s="18">
        <v>0.11</v>
      </c>
      <c r="AU245" s="18">
        <v>0</v>
      </c>
      <c r="AV245" s="18">
        <v>1</v>
      </c>
      <c r="AW245" s="18">
        <v>0</v>
      </c>
      <c r="AX245" s="18">
        <v>0</v>
      </c>
      <c r="AY245" s="18">
        <v>0</v>
      </c>
      <c r="AZ245" s="18">
        <v>0</v>
      </c>
      <c r="BA245" s="18">
        <v>0</v>
      </c>
      <c r="BB245" s="18">
        <v>0</v>
      </c>
      <c r="BC245" s="18">
        <v>0</v>
      </c>
      <c r="BD245" s="18">
        <v>0</v>
      </c>
      <c r="BE245" s="18">
        <v>2</v>
      </c>
      <c r="BF245" s="18">
        <v>0</v>
      </c>
      <c r="BG245" s="18">
        <v>0</v>
      </c>
      <c r="BH245" s="18">
        <v>0</v>
      </c>
      <c r="BI245" s="18">
        <v>0</v>
      </c>
      <c r="BJ245" s="18">
        <v>0</v>
      </c>
      <c r="BK245" s="18">
        <v>0</v>
      </c>
      <c r="BL245" s="18">
        <v>0</v>
      </c>
      <c r="BM245" s="18">
        <v>0</v>
      </c>
      <c r="BN245" s="18">
        <v>0</v>
      </c>
      <c r="BO245" s="18">
        <v>0</v>
      </c>
      <c r="BP245" s="18">
        <v>0</v>
      </c>
      <c r="BQ245" s="18">
        <v>0</v>
      </c>
      <c r="BR245" s="18">
        <v>0</v>
      </c>
      <c r="BS245" s="18">
        <v>0</v>
      </c>
      <c r="BT245" s="18">
        <v>0</v>
      </c>
      <c r="BU245" s="18">
        <v>0</v>
      </c>
      <c r="BV245" s="18">
        <v>0</v>
      </c>
      <c r="BW245" s="18">
        <v>0</v>
      </c>
      <c r="BX245" s="18">
        <v>0</v>
      </c>
      <c r="BY245" s="18">
        <v>0</v>
      </c>
      <c r="BZ245" s="18">
        <v>0</v>
      </c>
      <c r="CA245" s="16" t="e">
        <f>_xlfn.IFNA(IF(RIGHT(D245,2)="=G",0,INDEX(#REF!,MATCH(E245,#REF!,0))),0)</f>
        <v>#REF!</v>
      </c>
      <c r="CB245" s="16" t="s">
        <v>776</v>
      </c>
      <c r="CC245" s="18">
        <v>0</v>
      </c>
      <c r="CD245" s="18">
        <v>0</v>
      </c>
      <c r="CE245" s="18">
        <v>1.4</v>
      </c>
      <c r="CF245" s="18">
        <v>0.85</v>
      </c>
      <c r="CG245" s="18">
        <v>0.12</v>
      </c>
      <c r="CH245" s="18">
        <v>2</v>
      </c>
      <c r="CI245" s="16" t="s">
        <v>98</v>
      </c>
      <c r="CJ245" s="18">
        <v>0</v>
      </c>
      <c r="CK245" s="20">
        <f t="shared" si="648"/>
        <v>2.71</v>
      </c>
      <c r="CL245" s="20">
        <f t="shared" si="783"/>
        <v>2.71</v>
      </c>
      <c r="CM245" s="18">
        <v>40.46</v>
      </c>
      <c r="CN245" s="18">
        <v>25.75</v>
      </c>
      <c r="CO245" s="18">
        <v>24.911000000000001</v>
      </c>
      <c r="CP245" s="22">
        <f t="shared" si="649"/>
        <v>25.75</v>
      </c>
      <c r="CQ245" s="22">
        <f t="shared" si="650"/>
        <v>23.04</v>
      </c>
      <c r="CR245" s="22">
        <f t="shared" si="784"/>
        <v>2.71</v>
      </c>
      <c r="CS245" s="22">
        <f t="shared" si="651"/>
        <v>23.14</v>
      </c>
      <c r="CT245" s="22">
        <f t="shared" si="652"/>
        <v>23.34</v>
      </c>
      <c r="CU245" s="18">
        <v>23.34</v>
      </c>
      <c r="CV245" s="22">
        <f t="shared" si="785"/>
        <v>2.1</v>
      </c>
      <c r="CW245" s="22">
        <f t="shared" si="653"/>
        <v>0</v>
      </c>
      <c r="CX245" s="22">
        <f t="shared" si="654"/>
        <v>0</v>
      </c>
      <c r="CY245" s="22">
        <f t="shared" si="655"/>
        <v>25.48</v>
      </c>
      <c r="CZ245" s="22">
        <f t="shared" si="656"/>
        <v>25.63</v>
      </c>
      <c r="DA245" s="18">
        <v>25.75</v>
      </c>
      <c r="DB245" s="20">
        <f t="shared" si="786"/>
        <v>2.71</v>
      </c>
      <c r="DC245" s="20">
        <f t="shared" si="787"/>
        <v>0</v>
      </c>
      <c r="DD245" s="20">
        <f t="shared" si="788"/>
        <v>2.71</v>
      </c>
      <c r="DE245" s="20">
        <f t="shared" si="657"/>
        <v>0.1</v>
      </c>
      <c r="DF245" s="20">
        <f t="shared" si="658"/>
        <v>0.2</v>
      </c>
      <c r="DG245" s="20">
        <f t="shared" si="659"/>
        <v>2.37</v>
      </c>
      <c r="DH245" s="20">
        <f t="shared" si="660"/>
        <v>0</v>
      </c>
      <c r="DI245" s="20">
        <f t="shared" si="661"/>
        <v>0</v>
      </c>
      <c r="DJ245" s="20">
        <f t="shared" si="662"/>
        <v>0</v>
      </c>
      <c r="DK245" s="20">
        <f t="shared" si="789"/>
        <v>2.67</v>
      </c>
      <c r="DL245" s="20">
        <f t="shared" si="790"/>
        <v>0</v>
      </c>
      <c r="DM245" s="20">
        <f t="shared" si="791"/>
        <v>4.0000000000000036E-2</v>
      </c>
      <c r="DN245" s="20">
        <f t="shared" si="792"/>
        <v>0</v>
      </c>
      <c r="DO245" s="18">
        <v>2.54</v>
      </c>
      <c r="DP245" s="18">
        <v>0</v>
      </c>
      <c r="DQ245" s="18">
        <v>1</v>
      </c>
      <c r="DR245" s="18">
        <v>1</v>
      </c>
      <c r="DS245" s="25">
        <f t="shared" si="793"/>
        <v>2.54</v>
      </c>
      <c r="DT245" s="25">
        <f t="shared" si="794"/>
        <v>0</v>
      </c>
      <c r="DU245" s="25">
        <f t="shared" si="795"/>
        <v>6.88</v>
      </c>
      <c r="DV245" s="25">
        <f t="shared" si="796"/>
        <v>0</v>
      </c>
      <c r="DW245" s="25">
        <f t="shared" si="797"/>
        <v>6.88</v>
      </c>
      <c r="DX245" s="25">
        <f t="shared" si="798"/>
        <v>14.04</v>
      </c>
      <c r="DY245" s="25">
        <f t="shared" si="799"/>
        <v>0</v>
      </c>
      <c r="DZ245" s="25">
        <f t="shared" si="800"/>
        <v>14.04</v>
      </c>
      <c r="EA245" s="25">
        <f t="shared" si="801"/>
        <v>8.81</v>
      </c>
      <c r="EB245" s="25">
        <f t="shared" si="802"/>
        <v>0</v>
      </c>
      <c r="EC245" s="25">
        <f t="shared" si="803"/>
        <v>8.81</v>
      </c>
      <c r="ED245" s="25">
        <f t="shared" si="804"/>
        <v>5.23</v>
      </c>
      <c r="EE245" s="25">
        <f t="shared" si="804"/>
        <v>0</v>
      </c>
      <c r="EF245" s="25">
        <f t="shared" si="805"/>
        <v>5.23</v>
      </c>
      <c r="EG245" s="25">
        <f t="shared" si="806"/>
        <v>8.81</v>
      </c>
      <c r="EH245" s="25">
        <f t="shared" si="806"/>
        <v>0</v>
      </c>
      <c r="EI245" s="25">
        <f t="shared" si="807"/>
        <v>8.81</v>
      </c>
      <c r="EJ245" s="18">
        <v>927.37</v>
      </c>
      <c r="EK245" s="18">
        <v>966.07</v>
      </c>
      <c r="EL245" s="18" t="s">
        <v>1047</v>
      </c>
      <c r="EM245" s="18" t="s">
        <v>1048</v>
      </c>
      <c r="EN245" s="16" t="s">
        <v>774</v>
      </c>
      <c r="EO245" s="16" t="s">
        <v>132</v>
      </c>
      <c r="EP245" s="16" t="e">
        <f>IF(OR(EN245="Cống tròn",EN245="Cống hộp",EN245="Ống nhựa"),INDEX(#REF!,MATCH(E245,#REF!,0)),IF(OR(EN245="Rãnh xây",EN245="Rãnh bê tông"),INDEX(#REF!,MATCH(E245,#REF!,0)),0))</f>
        <v>#REF!</v>
      </c>
      <c r="EQ245" s="18">
        <v>37.500000000000043</v>
      </c>
      <c r="ER245" s="18">
        <v>1</v>
      </c>
      <c r="ES245" s="25">
        <f t="shared" si="808"/>
        <v>37</v>
      </c>
      <c r="ET245" s="1" t="e">
        <f>_xlfn.IFNA(IF(EN245="Cống tròn",INDEX(#REF!,MATCH(E245,#REF!,0)),IF(EN245="Cống hộp",INDEX(#REF!,MATCH(E245,#REF!,0)),EU245&amp;" ,"&amp;EV245)),0)</f>
        <v>#REF!</v>
      </c>
      <c r="EU245" s="16" t="s">
        <v>769</v>
      </c>
      <c r="EV245" s="16" t="s">
        <v>775</v>
      </c>
      <c r="EW245" s="16" t="e">
        <f>_xlfn.IFNA(INDEX(#REF!,MATCH(E245,#REF!,0)),0)</f>
        <v>#REF!</v>
      </c>
      <c r="EX245" s="16"/>
      <c r="EY245" s="18">
        <v>0</v>
      </c>
      <c r="EZ245" s="18">
        <v>0</v>
      </c>
      <c r="FA245" s="18">
        <v>0</v>
      </c>
      <c r="FB245" s="19">
        <v>0</v>
      </c>
      <c r="FC245" s="19">
        <v>0</v>
      </c>
      <c r="FD245" s="25">
        <f t="shared" si="663"/>
        <v>0</v>
      </c>
      <c r="FE245" s="25">
        <f t="shared" si="809"/>
        <v>0</v>
      </c>
      <c r="FF245" s="18">
        <v>0.1</v>
      </c>
      <c r="FG245" s="18">
        <v>2</v>
      </c>
      <c r="FH245" s="18">
        <v>1</v>
      </c>
      <c r="FI245" s="25">
        <f t="shared" si="810"/>
        <v>1.2</v>
      </c>
      <c r="FJ245" s="18">
        <v>0</v>
      </c>
      <c r="FK245" s="18">
        <v>0</v>
      </c>
      <c r="FL245" s="18">
        <v>0.2</v>
      </c>
      <c r="FM245" s="18">
        <v>1.4</v>
      </c>
      <c r="FN245" s="18">
        <v>0</v>
      </c>
      <c r="FO245" s="25">
        <f t="shared" si="811"/>
        <v>1.4</v>
      </c>
      <c r="FP245" s="18">
        <v>1.4999999999999999E-2</v>
      </c>
      <c r="FQ245" s="18">
        <v>1</v>
      </c>
      <c r="FR245" s="25">
        <f t="shared" si="664"/>
        <v>36</v>
      </c>
      <c r="FS245" s="25">
        <f t="shared" si="665"/>
        <v>0.52500000000000002</v>
      </c>
      <c r="FT245" s="25">
        <f t="shared" si="666"/>
        <v>36.524999999999999</v>
      </c>
      <c r="FU245" s="25">
        <f t="shared" si="667"/>
        <v>-0.97500000000004405</v>
      </c>
      <c r="FV245" s="25" t="str">
        <f t="shared" si="812"/>
        <v>Thêm 01</v>
      </c>
      <c r="FW245" s="25">
        <f t="shared" si="813"/>
        <v>0.04</v>
      </c>
      <c r="FX245" s="16"/>
      <c r="FY245" s="16"/>
      <c r="FZ245" s="16"/>
      <c r="GA245" s="16"/>
      <c r="GB245" s="19">
        <v>0</v>
      </c>
      <c r="GC245" s="19">
        <v>0</v>
      </c>
      <c r="GD245" s="19">
        <v>0</v>
      </c>
      <c r="GE245" s="19">
        <v>0</v>
      </c>
      <c r="GF245" s="19">
        <v>0</v>
      </c>
      <c r="GG245" s="19">
        <v>0</v>
      </c>
      <c r="GH245" s="19">
        <v>0</v>
      </c>
      <c r="GI245" s="19">
        <v>0</v>
      </c>
      <c r="GJ245" s="19">
        <v>0</v>
      </c>
      <c r="GK245" s="19">
        <v>0</v>
      </c>
      <c r="GL245" s="25">
        <f t="shared" si="668"/>
        <v>0</v>
      </c>
      <c r="GM245" s="25">
        <f t="shared" si="814"/>
        <v>0</v>
      </c>
      <c r="GN245" s="19">
        <v>0</v>
      </c>
      <c r="GO245" s="19">
        <v>0</v>
      </c>
      <c r="GP245" s="19">
        <v>0</v>
      </c>
      <c r="GQ245" s="19">
        <v>0</v>
      </c>
      <c r="GR245" s="1" t="e">
        <f>_xlfn.IFNA(INDEX(#REF!,MATCH(E245,#REF!,0)),0)</f>
        <v>#REF!</v>
      </c>
      <c r="GS245" s="16"/>
      <c r="GT245" s="18">
        <v>0</v>
      </c>
      <c r="GU245" s="18">
        <v>0</v>
      </c>
      <c r="GV245" s="18">
        <v>0</v>
      </c>
      <c r="GW245" s="18">
        <v>0</v>
      </c>
      <c r="GX245" s="25">
        <f t="shared" si="669"/>
        <v>0</v>
      </c>
      <c r="GY245" s="25">
        <f t="shared" si="670"/>
        <v>0</v>
      </c>
      <c r="GZ245" s="25">
        <f t="shared" si="815"/>
        <v>0</v>
      </c>
      <c r="HA245" s="1" t="e" cm="1">
        <f t="array" ref="HA245">INDEX(#REF!,MATCH(EJ245&amp;EK245&amp;HD245&amp;HE245&amp;HF245,#REF!&amp;#REF!&amp;#REF!&amp;#REF!&amp;#REF!,0))</f>
        <v>#REF!</v>
      </c>
      <c r="HB245" s="16"/>
      <c r="HC245" s="25">
        <f t="shared" si="816"/>
        <v>0</v>
      </c>
      <c r="HD245" s="18">
        <v>0</v>
      </c>
      <c r="HE245" s="18">
        <v>0</v>
      </c>
      <c r="HF245" s="18">
        <v>0</v>
      </c>
      <c r="HG245" s="1" t="e" cm="1">
        <f t="array" ref="HG245">INDEX(#REF!,MATCH(EJ245&amp;EK245&amp;HJ245&amp;HK245&amp;HL245,#REF!&amp;#REF!&amp;#REF!&amp;#REF!&amp;#REF!,0))</f>
        <v>#REF!</v>
      </c>
      <c r="HH245" s="16"/>
      <c r="HI245" s="25">
        <f t="shared" si="817"/>
        <v>0</v>
      </c>
      <c r="HJ245" s="25">
        <f t="shared" si="818"/>
        <v>0</v>
      </c>
      <c r="HK245" s="19">
        <v>0</v>
      </c>
      <c r="HL245" s="19">
        <v>0</v>
      </c>
      <c r="HM245" s="18">
        <v>0.01</v>
      </c>
      <c r="HN245" s="18">
        <v>1</v>
      </c>
      <c r="HO245" s="25">
        <f t="shared" si="819"/>
        <v>0</v>
      </c>
      <c r="HP245" s="25">
        <f t="shared" si="820"/>
        <v>0</v>
      </c>
      <c r="HQ245" s="25">
        <f t="shared" si="821"/>
        <v>0</v>
      </c>
      <c r="HR245" s="25">
        <f t="shared" si="822"/>
        <v>0</v>
      </c>
      <c r="HS245" s="25">
        <f t="shared" si="823"/>
        <v>0</v>
      </c>
      <c r="HT245" s="19">
        <v>0</v>
      </c>
      <c r="HU245" s="19">
        <v>0</v>
      </c>
      <c r="HV245" s="19">
        <v>0</v>
      </c>
      <c r="HW245" s="25">
        <f t="shared" si="824"/>
        <v>0</v>
      </c>
      <c r="HX245" s="19">
        <v>0</v>
      </c>
      <c r="HY245" s="19">
        <v>0</v>
      </c>
      <c r="HZ245" s="18">
        <v>25.75</v>
      </c>
      <c r="IA245" s="20">
        <f>ROUND(IF(EN245="Cống tròn",IF(EN245="Cống tròn",IF(EU245="Không có móng",IQ245-FF245,IF(EU245="Đế",IP245-FN245,IF(OR(EU245="Móng bê tông",EU245="Móng bê tông kết hợp đế"),II245-FJ245,0))),0),IF(EN245="Cống hộp",IF(AND(EN245="Cống hộp",EU245="Không có móng"),IQ245-GF245,IF(AND(EN245="Cống hộp",EU245="Móng bê tông"),IJ245-GB245,0)),IF(OR(EN245="Rãnh xây",EN245="Rãnh bê tông"),IF(OR(EN245="Rãnh xây",EN245="Rãnh bê tông"),IK245-GB245,0),IF(EN245="Ống nhựa",IF(AND(EN245="Ống nhựa",EU245="Không đắp cát"),IQ245-HT245,IF(AND(EN245="Ống nhựa",EU245="Đắp cát"),IH245-HX245,0)),IF(EN245="Rãnh thang",IF(EN245="Rãnh thang",IF(EU245="Móng bê tông",#REF!-#REF!,IQ245),0),0))))),2)</f>
        <v>23.34</v>
      </c>
      <c r="IB245" s="20">
        <f t="shared" si="825"/>
        <v>2.41</v>
      </c>
      <c r="IC245" s="20">
        <f t="shared" si="671"/>
        <v>23.34</v>
      </c>
      <c r="ID245" s="20">
        <f t="shared" si="672"/>
        <v>0</v>
      </c>
      <c r="IE245" s="20">
        <f t="shared" si="673"/>
        <v>0</v>
      </c>
      <c r="IF245" s="20">
        <f t="shared" si="674"/>
        <v>0</v>
      </c>
      <c r="IG245" s="20">
        <f>IF(EN245="Rãnh thang",IF(AND(EN245="Rãnh thang",EU245="Móng bê tông"),IQ245-#REF!,0),IF(EN245="Ống nhựa",IF(AND(EN245="Ống nhựa",EU245="Đắp cát"),IQ245-HT245,0),IF(EN245="Cống tròn",IF(EN245="Cống tròn",IF(OR(EU245="Móng bê tông",EU245="Móng bê tông kết hợp đế"),IM245-FL245,0),0),IF(EN245="Cống hộp",IF(AND(EN245="Cống hộp",EU245="Móng bê tông"),IN245-GD245,0),IF(OR(EN245="Rãnh xây",EN245="Rãnh bê tông"),IF(AND(EN245="Rãnh xây",EU245="Móng bê tông"),IO245-GD245,IF(AND(EN245="Rãnh bê tông",EU245="Móng bê tông"),IO245-GD245,0)),0)))))</f>
        <v>23.34</v>
      </c>
      <c r="IH245" s="20">
        <f t="shared" si="675"/>
        <v>0</v>
      </c>
      <c r="II245" s="20">
        <f t="shared" si="676"/>
        <v>23.34</v>
      </c>
      <c r="IJ245" s="20">
        <f t="shared" si="677"/>
        <v>0</v>
      </c>
      <c r="IK245" s="20">
        <f t="shared" si="678"/>
        <v>0</v>
      </c>
      <c r="IL245" s="20">
        <f t="shared" si="679"/>
        <v>23.54</v>
      </c>
      <c r="IM245" s="20">
        <f t="shared" si="680"/>
        <v>23.54</v>
      </c>
      <c r="IN245" s="20">
        <f t="shared" si="681"/>
        <v>0</v>
      </c>
      <c r="IO245" s="20">
        <f t="shared" si="682"/>
        <v>0</v>
      </c>
      <c r="IP245" s="20">
        <f t="shared" si="683"/>
        <v>0</v>
      </c>
      <c r="IQ245" s="18">
        <v>23.64</v>
      </c>
      <c r="IR245" s="25">
        <f t="shared" si="826"/>
        <v>0</v>
      </c>
      <c r="IS245" s="25">
        <f t="shared" si="684"/>
        <v>0</v>
      </c>
      <c r="IT245" s="25">
        <f t="shared" si="685"/>
        <v>0</v>
      </c>
      <c r="IU245" s="25">
        <f>ROUND(IF(EN245="Cống tròn",IF(EN245="Cống tròn",IV245+FF245,0),IF(EN245="Cống hộp",IF(EN245="Cống hộp",IV245+GP245,0),IF(OR(EN245="Rãnh xây",EN245="Rãnh bê tông"),IF(OR(EN245="Rãnh xây",EN245="Rãnh bê tông"),IV245+GP245,0),IF(EN245="ống nhựa",IF(EN245="Ống nhựa",IV245+HT245,0),IF(EN245="Rãnh thang",IF(EN245="Rãnh thang",IQ245+#REF!,0),0))))),2)</f>
        <v>24.7</v>
      </c>
      <c r="IV245" s="18">
        <v>24.6</v>
      </c>
      <c r="IW245" s="25">
        <f t="shared" si="686"/>
        <v>24.7</v>
      </c>
      <c r="IX245" s="25">
        <f t="shared" si="687"/>
        <v>0</v>
      </c>
      <c r="IY245" s="25">
        <f t="shared" si="688"/>
        <v>0</v>
      </c>
      <c r="IZ245" s="25">
        <f t="shared" si="689"/>
        <v>0</v>
      </c>
      <c r="JA245" s="25">
        <f t="shared" si="690"/>
        <v>0</v>
      </c>
      <c r="JB245" s="18">
        <v>25.72</v>
      </c>
      <c r="JC245" s="20">
        <f>ROUND(IF(EN245="Cống tròn",IF(EN245="Cống tròn",IF(EU245="Không có móng",JS245-FF245,IF(EU245="Đế",JR245-FN245,IF(OR(EU245="Móng bê tông",EU245="Móng bê tông kết hợp đế"),JK245-FJ245,0))),0),IF(EN245="Cống hộp",IF(AND(EN245="Cống hộp",EU245="Không có móng"),JS245-GF245,IF(AND(EN245="Cống hộp",EU245="Móng bê tông"),JL245-GB245,0)),IF(OR(EN245="Rãnh xây",EN245="Rãnh bê tông"),IF(OR(EN245="Rãnh xây",EN245="Rãnh bê tông"),JM245-GB245,0),IF(EN245="Ống nhựa",IF(AND(EN245="Ống nhựa",EU245="Không đắp cát"),JS245-HT245,IF(AND(EN245="Ống nhựa",EU245="Đắp cát"),JJ245-HX245,0)),IF(EN245="Rãnh thang",IF(EN245="Rãnh thang",IF(EU245="Móng bê tông",#REF!-#REF!,JS245),0),0))))),2)</f>
        <v>23.3</v>
      </c>
      <c r="JD245" s="20">
        <f t="shared" si="827"/>
        <v>2.4199999999999982</v>
      </c>
      <c r="JE245" s="20">
        <f t="shared" si="691"/>
        <v>23.3</v>
      </c>
      <c r="JF245" s="20">
        <f t="shared" si="692"/>
        <v>0</v>
      </c>
      <c r="JG245" s="20">
        <f t="shared" si="693"/>
        <v>0</v>
      </c>
      <c r="JH245" s="20">
        <f t="shared" si="694"/>
        <v>0</v>
      </c>
      <c r="JI245" s="20">
        <f>IF(EN245="Rãnh thang",IF(AND(EN245="Rãnh thang",EU245="Móng bê tông"),JS245-#REF!,0),IF(EN245="Ống nhựa",IF(AND(EN245="Ống nhựa",EU245="Đắp cát"),JS245-HT245,0),IF(EN245="Cống tròn",IF(EN245="Cống tròn",IF(OR(EU245="Móng bê tông",EU245="Móng bê tông kết hợp đế"),JO245-FL245,0),0),IF(EN245="Cống hộp",IF(AND(EN245="Cống hộp",EU245="Móng bê tông"),JP245-GD245,0),IF(OR(EN245="Rãnh xây",EN245="Rãnh bê tông"),IF(AND(EN245="Rãnh xây",EU245="Móng bê tông"),JQ245-GD245,IF(AND(EN245="Rãnh bê tông",EU245="Móng bê tông"),JQ245-GD245,0)),0)))))</f>
        <v>23.3</v>
      </c>
      <c r="JJ245" s="20">
        <f t="shared" si="695"/>
        <v>0</v>
      </c>
      <c r="JK245" s="20">
        <f t="shared" si="696"/>
        <v>23.3</v>
      </c>
      <c r="JL245" s="20">
        <f t="shared" si="697"/>
        <v>0</v>
      </c>
      <c r="JM245" s="20">
        <f t="shared" si="698"/>
        <v>0</v>
      </c>
      <c r="JN245" s="20">
        <f t="shared" si="699"/>
        <v>23.5</v>
      </c>
      <c r="JO245" s="20">
        <f t="shared" si="700"/>
        <v>23.5</v>
      </c>
      <c r="JP245" s="20">
        <f t="shared" si="701"/>
        <v>0</v>
      </c>
      <c r="JQ245" s="20">
        <f t="shared" si="702"/>
        <v>0</v>
      </c>
      <c r="JR245" s="20">
        <f t="shared" si="703"/>
        <v>0</v>
      </c>
      <c r="JS245" s="26">
        <v>23.6</v>
      </c>
      <c r="JT245" s="25">
        <f t="shared" si="828"/>
        <v>0</v>
      </c>
      <c r="JU245" s="25">
        <f t="shared" si="704"/>
        <v>0</v>
      </c>
      <c r="JV245" s="25">
        <f t="shared" si="705"/>
        <v>0</v>
      </c>
      <c r="JW245" s="25">
        <f>ROUND(IF(EN245="Cống tròn",IF(EN245="Cống tròn",JX245+FF245,0),IF(EN245="Cống hộp",IF(EN245="Cống hộp",JX245+GP245,0),IF(OR(EN245="Rãnh xây",EN245="Rãnh bê tông"),IF(OR(EN245="Rãnh xây",EN245="Rãnh bê tông"),JX245+GP245,0),IF(EN245="ống nhựa",IF(EN245="Ống nhựa",JX245+HT245,0),IF(EN245="Rãnh thang",IF(EN245="Rãnh thang",JS245+#REF!,0),0))))),2)</f>
        <v>24.7</v>
      </c>
      <c r="JX245" s="27">
        <v>24.6</v>
      </c>
      <c r="JY245" s="25">
        <f t="shared" si="706"/>
        <v>24.7</v>
      </c>
      <c r="JZ245" s="25">
        <f t="shared" si="707"/>
        <v>0</v>
      </c>
      <c r="KA245" s="25">
        <f t="shared" si="708"/>
        <v>0</v>
      </c>
      <c r="KB245" s="25">
        <f t="shared" si="709"/>
        <v>0</v>
      </c>
      <c r="KC245" s="25">
        <f t="shared" si="710"/>
        <v>0</v>
      </c>
      <c r="KD245" s="28" t="s">
        <v>98</v>
      </c>
      <c r="KE245" s="27">
        <v>0</v>
      </c>
      <c r="KF245" s="25">
        <f t="shared" si="711"/>
        <v>2.41</v>
      </c>
      <c r="KG245" s="25">
        <f t="shared" si="829"/>
        <v>2.41</v>
      </c>
      <c r="KH245" s="27">
        <v>0</v>
      </c>
      <c r="KI245" s="25">
        <f t="shared" si="712"/>
        <v>2.4199999999999982</v>
      </c>
      <c r="KJ245" s="25">
        <f t="shared" si="830"/>
        <v>2.4199999999999982</v>
      </c>
      <c r="KK245" s="25">
        <f t="shared" si="713"/>
        <v>0</v>
      </c>
      <c r="KL245" s="25">
        <f t="shared" si="714"/>
        <v>0</v>
      </c>
      <c r="KM245" s="25">
        <f t="shared" si="831"/>
        <v>0</v>
      </c>
      <c r="KN245" s="25">
        <f t="shared" si="715"/>
        <v>0</v>
      </c>
      <c r="KO245" s="25">
        <f t="shared" si="716"/>
        <v>0</v>
      </c>
      <c r="KP245" s="25">
        <f t="shared" si="832"/>
        <v>0</v>
      </c>
      <c r="KQ245" s="25">
        <f t="shared" si="717"/>
        <v>0.2</v>
      </c>
      <c r="KR245" s="25">
        <f t="shared" si="718"/>
        <v>0.2</v>
      </c>
      <c r="KS245" s="25">
        <f t="shared" si="833"/>
        <v>0.2</v>
      </c>
      <c r="KT245" s="25">
        <f t="shared" si="719"/>
        <v>0</v>
      </c>
      <c r="KU245" s="25">
        <f t="shared" si="720"/>
        <v>0</v>
      </c>
      <c r="KV245" s="25">
        <f t="shared" si="834"/>
        <v>0</v>
      </c>
      <c r="KW245" s="25">
        <f t="shared" si="721"/>
        <v>0</v>
      </c>
      <c r="KX245" s="25">
        <f t="shared" si="722"/>
        <v>0</v>
      </c>
      <c r="KY245" s="25">
        <f t="shared" si="835"/>
        <v>0</v>
      </c>
      <c r="KZ245" s="25">
        <f t="shared" si="723"/>
        <v>0</v>
      </c>
      <c r="LA245" s="25">
        <f t="shared" si="724"/>
        <v>0</v>
      </c>
      <c r="LB245" s="25">
        <f t="shared" si="836"/>
        <v>0</v>
      </c>
      <c r="LC245" s="25">
        <f t="shared" si="725"/>
        <v>1.4</v>
      </c>
      <c r="LD245" s="25">
        <f t="shared" si="726"/>
        <v>1.4</v>
      </c>
      <c r="LE245" s="25">
        <f t="shared" si="837"/>
        <v>1.4</v>
      </c>
      <c r="LF245" s="25">
        <f t="shared" si="727"/>
        <v>0</v>
      </c>
      <c r="LG245" s="25">
        <f t="shared" si="728"/>
        <v>0</v>
      </c>
      <c r="LH245" s="25">
        <f t="shared" si="838"/>
        <v>0</v>
      </c>
      <c r="LI245" s="25">
        <f t="shared" si="729"/>
        <v>0</v>
      </c>
      <c r="LJ245" s="25">
        <f t="shared" si="730"/>
        <v>0</v>
      </c>
      <c r="LK245" s="25">
        <f t="shared" si="839"/>
        <v>0</v>
      </c>
      <c r="LL245" s="25">
        <f t="shared" si="731"/>
        <v>0</v>
      </c>
      <c r="LM245" s="25">
        <f t="shared" si="732"/>
        <v>0</v>
      </c>
      <c r="LN245" s="25">
        <f t="shared" si="840"/>
        <v>0</v>
      </c>
      <c r="LO245" s="25">
        <f t="shared" si="733"/>
        <v>0</v>
      </c>
      <c r="LP245" s="25">
        <f t="shared" si="734"/>
        <v>0</v>
      </c>
      <c r="LQ245" s="25">
        <f t="shared" si="841"/>
        <v>0</v>
      </c>
      <c r="LR245" s="25">
        <f t="shared" si="735"/>
        <v>0</v>
      </c>
      <c r="LS245" s="25">
        <f t="shared" si="736"/>
        <v>0</v>
      </c>
      <c r="LT245" s="25">
        <f t="shared" si="842"/>
        <v>0</v>
      </c>
      <c r="LU245" s="25">
        <f t="shared" si="737"/>
        <v>0</v>
      </c>
      <c r="LV245" s="25">
        <f t="shared" si="738"/>
        <v>0</v>
      </c>
      <c r="LW245" s="25">
        <f t="shared" si="843"/>
        <v>0</v>
      </c>
      <c r="LX245" s="25">
        <f t="shared" si="739"/>
        <v>0</v>
      </c>
      <c r="LY245" s="25">
        <f t="shared" si="740"/>
        <v>0</v>
      </c>
      <c r="LZ245" s="25">
        <f t="shared" si="844"/>
        <v>0</v>
      </c>
      <c r="MA245" s="25">
        <f t="shared" si="741"/>
        <v>0</v>
      </c>
      <c r="MB245" s="25">
        <f t="shared" si="742"/>
        <v>0</v>
      </c>
      <c r="MC245" s="25">
        <f t="shared" si="845"/>
        <v>0</v>
      </c>
      <c r="MD245" s="25">
        <f t="shared" si="743"/>
        <v>0</v>
      </c>
      <c r="ME245" s="25">
        <f t="shared" si="744"/>
        <v>0</v>
      </c>
      <c r="MF245" s="25">
        <f t="shared" si="846"/>
        <v>0</v>
      </c>
      <c r="MG245" s="25">
        <f t="shared" si="745"/>
        <v>0</v>
      </c>
      <c r="MH245" s="25">
        <f t="shared" si="746"/>
        <v>0</v>
      </c>
      <c r="MI245" s="25">
        <f t="shared" si="847"/>
        <v>0</v>
      </c>
      <c r="MJ245" s="25">
        <f t="shared" si="747"/>
        <v>0</v>
      </c>
      <c r="MK245" s="25">
        <f t="shared" si="748"/>
        <v>0</v>
      </c>
      <c r="ML245" s="25">
        <f t="shared" si="848"/>
        <v>0</v>
      </c>
      <c r="MM245" s="25">
        <f t="shared" si="749"/>
        <v>0</v>
      </c>
      <c r="MN245" s="25">
        <f t="shared" si="750"/>
        <v>0</v>
      </c>
      <c r="MO245" s="25">
        <f t="shared" si="849"/>
        <v>0</v>
      </c>
      <c r="MP245" s="25">
        <f t="shared" si="751"/>
        <v>0</v>
      </c>
      <c r="MQ245" s="25">
        <f t="shared" si="752"/>
        <v>0</v>
      </c>
      <c r="MR245" s="25">
        <f t="shared" si="850"/>
        <v>0</v>
      </c>
      <c r="MS245" s="29">
        <v>1.4</v>
      </c>
      <c r="MT245" s="29">
        <v>0</v>
      </c>
      <c r="MU245" s="29">
        <v>1</v>
      </c>
      <c r="MV245" s="29">
        <v>1</v>
      </c>
      <c r="MW245" s="25">
        <f t="shared" si="753"/>
        <v>1.4</v>
      </c>
      <c r="MX245" s="25">
        <f t="shared" si="754"/>
        <v>3.37</v>
      </c>
      <c r="MY245" s="25">
        <f t="shared" si="755"/>
        <v>0</v>
      </c>
      <c r="MZ245" s="25">
        <f t="shared" si="756"/>
        <v>0</v>
      </c>
      <c r="NA245" s="25">
        <f t="shared" si="757"/>
        <v>1.4</v>
      </c>
      <c r="NB245" s="25">
        <f t="shared" si="758"/>
        <v>3.39</v>
      </c>
      <c r="NC245" s="25">
        <f t="shared" si="759"/>
        <v>0</v>
      </c>
      <c r="ND245" s="25">
        <f t="shared" si="760"/>
        <v>0</v>
      </c>
      <c r="NE245" s="25">
        <f t="shared" si="851"/>
        <v>1.4</v>
      </c>
      <c r="NF245" s="25">
        <f t="shared" si="851"/>
        <v>3.38</v>
      </c>
      <c r="NG245" s="25">
        <f t="shared" si="851"/>
        <v>0</v>
      </c>
      <c r="NH245" s="25">
        <f t="shared" si="851"/>
        <v>0</v>
      </c>
      <c r="NI245" s="25">
        <f t="shared" si="761"/>
        <v>126.75</v>
      </c>
      <c r="NJ245" s="25">
        <f t="shared" si="762"/>
        <v>0</v>
      </c>
      <c r="NK245" s="25">
        <f t="shared" si="763"/>
        <v>126.75</v>
      </c>
      <c r="NL245" s="25">
        <f t="shared" si="764"/>
        <v>68.2</v>
      </c>
      <c r="NM245" s="25">
        <f t="shared" si="765"/>
        <v>0</v>
      </c>
      <c r="NN245" s="25">
        <f t="shared" si="852"/>
        <v>68.2</v>
      </c>
      <c r="NO245" s="25">
        <f t="shared" si="766"/>
        <v>0</v>
      </c>
      <c r="NP245" s="25">
        <f t="shared" si="767"/>
        <v>0</v>
      </c>
      <c r="NQ245" s="25">
        <f t="shared" si="853"/>
        <v>0</v>
      </c>
      <c r="NR245" s="25">
        <f t="shared" si="768"/>
        <v>0</v>
      </c>
      <c r="NS245" s="25">
        <f t="shared" si="769"/>
        <v>0</v>
      </c>
      <c r="NT245" s="25">
        <f t="shared" si="854"/>
        <v>0</v>
      </c>
      <c r="NU245" s="25">
        <f t="shared" si="770"/>
        <v>0</v>
      </c>
      <c r="NV245" s="25">
        <f t="shared" si="771"/>
        <v>0</v>
      </c>
      <c r="NW245" s="25">
        <f t="shared" si="855"/>
        <v>0</v>
      </c>
      <c r="NX245" s="25">
        <f t="shared" si="856"/>
        <v>68.2</v>
      </c>
      <c r="NY245" s="25">
        <f t="shared" si="856"/>
        <v>0</v>
      </c>
      <c r="NZ245" s="25">
        <f t="shared" si="857"/>
        <v>68.2</v>
      </c>
      <c r="OA245" s="25">
        <f t="shared" si="858"/>
        <v>58.55</v>
      </c>
      <c r="OB245" s="25">
        <f t="shared" si="858"/>
        <v>0</v>
      </c>
      <c r="OC245" s="25">
        <f t="shared" si="859"/>
        <v>58.55</v>
      </c>
      <c r="OD245" s="25">
        <f t="shared" si="860"/>
        <v>68.2</v>
      </c>
      <c r="OE245" s="25">
        <f t="shared" si="860"/>
        <v>0</v>
      </c>
      <c r="OF245" s="25">
        <f t="shared" si="860"/>
        <v>68.2</v>
      </c>
      <c r="OG245" s="25">
        <f t="shared" si="772"/>
        <v>0</v>
      </c>
      <c r="OH245" s="25">
        <f t="shared" si="773"/>
        <v>0</v>
      </c>
      <c r="OI245" s="25">
        <f t="shared" si="774"/>
        <v>0</v>
      </c>
      <c r="OJ245" s="25">
        <f t="shared" si="775"/>
        <v>0</v>
      </c>
      <c r="OK245" s="25">
        <f t="shared" si="776"/>
        <v>0</v>
      </c>
      <c r="OL245" s="25">
        <f t="shared" si="777"/>
        <v>0</v>
      </c>
      <c r="OM245" s="25">
        <f t="shared" si="861"/>
        <v>0</v>
      </c>
      <c r="ON245" s="25">
        <f t="shared" si="861"/>
        <v>0</v>
      </c>
      <c r="OO245" s="25">
        <f t="shared" si="861"/>
        <v>0</v>
      </c>
      <c r="OP245" s="25">
        <f t="shared" si="778"/>
        <v>0</v>
      </c>
      <c r="OQ245" s="25">
        <f t="shared" si="779"/>
        <v>0</v>
      </c>
      <c r="OR245" s="25">
        <f t="shared" si="862"/>
        <v>0</v>
      </c>
      <c r="OS245" s="19">
        <v>536967.82999999996</v>
      </c>
      <c r="OT245" s="19">
        <v>2371276.98</v>
      </c>
    </row>
    <row r="246" spans="1:410" ht="33" customHeight="1" x14ac:dyDescent="0.25">
      <c r="A246" s="18"/>
      <c r="B246" s="18" t="s">
        <v>1005</v>
      </c>
      <c r="C246" s="18">
        <v>966.07</v>
      </c>
      <c r="D246" s="16" t="e">
        <f>_xlfn.IFNA(INDEX(#REF!,MATCH(E246,#REF!,0)),0)</f>
        <v>#REF!</v>
      </c>
      <c r="E246" s="18" t="s">
        <v>1048</v>
      </c>
      <c r="F246" s="16" t="s">
        <v>765</v>
      </c>
      <c r="G246" s="16" t="s">
        <v>766</v>
      </c>
      <c r="H246" s="16" t="s">
        <v>767</v>
      </c>
      <c r="I246" s="16" t="s">
        <v>768</v>
      </c>
      <c r="J246" s="16" t="s">
        <v>769</v>
      </c>
      <c r="K246" s="16" t="s">
        <v>770</v>
      </c>
      <c r="L246" s="16" t="s">
        <v>771</v>
      </c>
      <c r="M246" s="18">
        <v>1.64</v>
      </c>
      <c r="N246" s="18">
        <v>1.94</v>
      </c>
      <c r="O246" s="18">
        <v>2.04</v>
      </c>
      <c r="P246" s="18">
        <v>2.34</v>
      </c>
      <c r="Q246" s="18">
        <v>0.1</v>
      </c>
      <c r="R246" s="18">
        <v>1.8399999999999999</v>
      </c>
      <c r="S246" s="18">
        <v>2.14</v>
      </c>
      <c r="T246" s="18">
        <v>0.2</v>
      </c>
      <c r="U246" s="18">
        <v>0</v>
      </c>
      <c r="V246" s="18">
        <v>0</v>
      </c>
      <c r="W246" s="18">
        <v>0</v>
      </c>
      <c r="X246" s="18">
        <v>1.64</v>
      </c>
      <c r="Y246" s="18">
        <v>1.9</v>
      </c>
      <c r="Z246" s="20">
        <f t="shared" si="780"/>
        <v>2.2000000000000002</v>
      </c>
      <c r="AA246" s="18">
        <v>0.22</v>
      </c>
      <c r="AB246" s="18">
        <v>0</v>
      </c>
      <c r="AC246" s="18">
        <v>0</v>
      </c>
      <c r="AD246" s="18">
        <v>0</v>
      </c>
      <c r="AE246" s="18">
        <v>0</v>
      </c>
      <c r="AF246" s="18">
        <v>0</v>
      </c>
      <c r="AG246" s="18">
        <v>1.2</v>
      </c>
      <c r="AH246" s="18">
        <v>1.5</v>
      </c>
      <c r="AI246" s="20">
        <f t="shared" si="781"/>
        <v>2.35</v>
      </c>
      <c r="AJ246" s="18">
        <v>0</v>
      </c>
      <c r="AK246" s="18">
        <v>0</v>
      </c>
      <c r="AL246" s="20">
        <f t="shared" si="782"/>
        <v>0</v>
      </c>
      <c r="AM246" s="18">
        <v>1.64</v>
      </c>
      <c r="AN246" s="18">
        <v>1.5</v>
      </c>
      <c r="AO246" s="18">
        <v>0.15</v>
      </c>
      <c r="AP246" s="18">
        <v>0.22</v>
      </c>
      <c r="AQ246" s="18">
        <v>1.64</v>
      </c>
      <c r="AR246" s="18">
        <v>1.72</v>
      </c>
      <c r="AS246" s="18">
        <v>0.12</v>
      </c>
      <c r="AT246" s="18">
        <v>0.11</v>
      </c>
      <c r="AU246" s="18">
        <v>0</v>
      </c>
      <c r="AV246" s="18">
        <v>1</v>
      </c>
      <c r="AW246" s="18">
        <v>0</v>
      </c>
      <c r="AX246" s="18">
        <v>0</v>
      </c>
      <c r="AY246" s="18">
        <v>0</v>
      </c>
      <c r="AZ246" s="18">
        <v>0</v>
      </c>
      <c r="BA246" s="18">
        <v>0</v>
      </c>
      <c r="BB246" s="18">
        <v>0</v>
      </c>
      <c r="BC246" s="18">
        <v>0</v>
      </c>
      <c r="BD246" s="18">
        <v>0</v>
      </c>
      <c r="BE246" s="18">
        <v>1</v>
      </c>
      <c r="BF246" s="18">
        <v>1</v>
      </c>
      <c r="BG246" s="18">
        <v>0</v>
      </c>
      <c r="BH246" s="18">
        <v>0</v>
      </c>
      <c r="BI246" s="18">
        <v>0</v>
      </c>
      <c r="BJ246" s="18">
        <v>0</v>
      </c>
      <c r="BK246" s="18">
        <v>0</v>
      </c>
      <c r="BL246" s="18">
        <v>0</v>
      </c>
      <c r="BM246" s="18">
        <v>0</v>
      </c>
      <c r="BN246" s="18">
        <v>0</v>
      </c>
      <c r="BO246" s="18">
        <v>0</v>
      </c>
      <c r="BP246" s="18">
        <v>0</v>
      </c>
      <c r="BQ246" s="18">
        <v>0</v>
      </c>
      <c r="BR246" s="18">
        <v>0</v>
      </c>
      <c r="BS246" s="18">
        <v>0</v>
      </c>
      <c r="BT246" s="18">
        <v>0</v>
      </c>
      <c r="BU246" s="18">
        <v>0</v>
      </c>
      <c r="BV246" s="18">
        <v>0</v>
      </c>
      <c r="BW246" s="18">
        <v>0</v>
      </c>
      <c r="BX246" s="18">
        <v>0</v>
      </c>
      <c r="BY246" s="18">
        <v>0</v>
      </c>
      <c r="BZ246" s="18">
        <v>0</v>
      </c>
      <c r="CA246" s="16" t="e">
        <f>_xlfn.IFNA(IF(RIGHT(D246,2)="=G",0,INDEX(#REF!,MATCH(E246,#REF!,0))),0)</f>
        <v>#REF!</v>
      </c>
      <c r="CB246" s="16" t="s">
        <v>776</v>
      </c>
      <c r="CC246" s="18">
        <v>0</v>
      </c>
      <c r="CD246" s="18">
        <v>0</v>
      </c>
      <c r="CE246" s="18">
        <v>1.4</v>
      </c>
      <c r="CF246" s="18">
        <v>0.85</v>
      </c>
      <c r="CG246" s="18">
        <v>0.12</v>
      </c>
      <c r="CH246" s="18">
        <v>2</v>
      </c>
      <c r="CI246" s="16" t="s">
        <v>98</v>
      </c>
      <c r="CJ246" s="18">
        <v>0</v>
      </c>
      <c r="CK246" s="20">
        <f t="shared" si="648"/>
        <v>2.72</v>
      </c>
      <c r="CL246" s="20">
        <f t="shared" si="783"/>
        <v>2.72</v>
      </c>
      <c r="CM246" s="18">
        <v>36.69</v>
      </c>
      <c r="CN246" s="18">
        <v>25.72</v>
      </c>
      <c r="CO246" s="18">
        <v>24.881</v>
      </c>
      <c r="CP246" s="22">
        <f t="shared" si="649"/>
        <v>25.72</v>
      </c>
      <c r="CQ246" s="22">
        <f t="shared" si="650"/>
        <v>23</v>
      </c>
      <c r="CR246" s="22">
        <f t="shared" si="784"/>
        <v>2.72</v>
      </c>
      <c r="CS246" s="22">
        <f t="shared" si="651"/>
        <v>23.1</v>
      </c>
      <c r="CT246" s="22">
        <f t="shared" si="652"/>
        <v>23.3</v>
      </c>
      <c r="CU246" s="18">
        <v>23.3</v>
      </c>
      <c r="CV246" s="22">
        <f t="shared" si="785"/>
        <v>2.2000000000000002</v>
      </c>
      <c r="CW246" s="22">
        <f t="shared" si="653"/>
        <v>0</v>
      </c>
      <c r="CX246" s="22">
        <f t="shared" si="654"/>
        <v>0</v>
      </c>
      <c r="CY246" s="22">
        <f t="shared" si="655"/>
        <v>25.45</v>
      </c>
      <c r="CZ246" s="22">
        <f t="shared" si="656"/>
        <v>25.6</v>
      </c>
      <c r="DA246" s="18">
        <v>25.72</v>
      </c>
      <c r="DB246" s="20">
        <f t="shared" si="786"/>
        <v>2.72</v>
      </c>
      <c r="DC246" s="20">
        <f t="shared" si="787"/>
        <v>0</v>
      </c>
      <c r="DD246" s="20">
        <f t="shared" si="788"/>
        <v>2.72</v>
      </c>
      <c r="DE246" s="20">
        <f t="shared" si="657"/>
        <v>0.1</v>
      </c>
      <c r="DF246" s="20">
        <f t="shared" si="658"/>
        <v>0.2</v>
      </c>
      <c r="DG246" s="20">
        <f t="shared" si="659"/>
        <v>2.42</v>
      </c>
      <c r="DH246" s="20">
        <f t="shared" si="660"/>
        <v>0</v>
      </c>
      <c r="DI246" s="20">
        <f t="shared" si="661"/>
        <v>0</v>
      </c>
      <c r="DJ246" s="20">
        <f t="shared" si="662"/>
        <v>0</v>
      </c>
      <c r="DK246" s="20">
        <f t="shared" si="789"/>
        <v>2.7199999999999998</v>
      </c>
      <c r="DL246" s="20">
        <f t="shared" si="790"/>
        <v>0</v>
      </c>
      <c r="DM246" s="20">
        <f t="shared" si="791"/>
        <v>0</v>
      </c>
      <c r="DN246" s="20">
        <f t="shared" si="792"/>
        <v>0</v>
      </c>
      <c r="DO246" s="18">
        <v>2.54</v>
      </c>
      <c r="DP246" s="18">
        <v>0</v>
      </c>
      <c r="DQ246" s="18">
        <v>1</v>
      </c>
      <c r="DR246" s="18">
        <v>1</v>
      </c>
      <c r="DS246" s="25">
        <f t="shared" si="793"/>
        <v>2.54</v>
      </c>
      <c r="DT246" s="25">
        <f t="shared" si="794"/>
        <v>0</v>
      </c>
      <c r="DU246" s="25">
        <f t="shared" si="795"/>
        <v>6.91</v>
      </c>
      <c r="DV246" s="25">
        <f t="shared" si="796"/>
        <v>0</v>
      </c>
      <c r="DW246" s="25">
        <f t="shared" si="797"/>
        <v>6.91</v>
      </c>
      <c r="DX246" s="25">
        <f t="shared" si="798"/>
        <v>14.1</v>
      </c>
      <c r="DY246" s="25">
        <f t="shared" si="799"/>
        <v>0</v>
      </c>
      <c r="DZ246" s="25">
        <f t="shared" si="800"/>
        <v>14.1</v>
      </c>
      <c r="EA246" s="25">
        <f t="shared" si="801"/>
        <v>8.9600000000000009</v>
      </c>
      <c r="EB246" s="25">
        <f t="shared" si="802"/>
        <v>0</v>
      </c>
      <c r="EC246" s="25">
        <f t="shared" si="803"/>
        <v>8.9600000000000009</v>
      </c>
      <c r="ED246" s="25">
        <f t="shared" si="804"/>
        <v>5.14</v>
      </c>
      <c r="EE246" s="25">
        <f t="shared" si="804"/>
        <v>0</v>
      </c>
      <c r="EF246" s="25">
        <f t="shared" si="805"/>
        <v>5.14</v>
      </c>
      <c r="EG246" s="25">
        <f t="shared" si="806"/>
        <v>8.9600000000000009</v>
      </c>
      <c r="EH246" s="25">
        <f t="shared" si="806"/>
        <v>0</v>
      </c>
      <c r="EI246" s="25">
        <f t="shared" si="807"/>
        <v>8.9600000000000009</v>
      </c>
      <c r="EJ246" s="18">
        <v>966.07</v>
      </c>
      <c r="EK246" s="18">
        <v>976.47</v>
      </c>
      <c r="EL246" s="18" t="s">
        <v>1048</v>
      </c>
      <c r="EM246" s="18" t="s">
        <v>1049</v>
      </c>
      <c r="EN246" s="16" t="s">
        <v>774</v>
      </c>
      <c r="EO246" s="16" t="s">
        <v>132</v>
      </c>
      <c r="EP246" s="16" t="e">
        <f>IF(OR(EN246="Cống tròn",EN246="Cống hộp",EN246="Ống nhựa"),INDEX(#REF!,MATCH(E246,#REF!,0)),IF(OR(EN246="Rãnh xây",EN246="Rãnh bê tông"),INDEX(#REF!,MATCH(E246,#REF!,0)),0))</f>
        <v>#REF!</v>
      </c>
      <c r="EQ246" s="18">
        <v>10.11</v>
      </c>
      <c r="ER246" s="18">
        <v>1</v>
      </c>
      <c r="ES246" s="25">
        <f t="shared" si="808"/>
        <v>10</v>
      </c>
      <c r="ET246" s="1" t="e">
        <f>_xlfn.IFNA(IF(EN246="Cống tròn",INDEX(#REF!,MATCH(E246,#REF!,0)),IF(EN246="Cống hộp",INDEX(#REF!,MATCH(E246,#REF!,0)),EU246&amp;" ,"&amp;EV246)),0)</f>
        <v>#REF!</v>
      </c>
      <c r="EU246" s="16" t="s">
        <v>769</v>
      </c>
      <c r="EV246" s="16" t="s">
        <v>775</v>
      </c>
      <c r="EW246" s="16" t="e">
        <f>_xlfn.IFNA(INDEX(#REF!,MATCH(E246,#REF!,0)),0)</f>
        <v>#REF!</v>
      </c>
      <c r="EX246" s="16"/>
      <c r="EY246" s="18">
        <v>0</v>
      </c>
      <c r="EZ246" s="18">
        <v>0</v>
      </c>
      <c r="FA246" s="18">
        <v>0</v>
      </c>
      <c r="FB246" s="19">
        <v>0</v>
      </c>
      <c r="FC246" s="19">
        <v>0</v>
      </c>
      <c r="FD246" s="25">
        <f t="shared" si="663"/>
        <v>0</v>
      </c>
      <c r="FE246" s="25">
        <f t="shared" si="809"/>
        <v>0</v>
      </c>
      <c r="FF246" s="18">
        <v>0.1</v>
      </c>
      <c r="FG246" s="18">
        <v>2</v>
      </c>
      <c r="FH246" s="18">
        <v>1</v>
      </c>
      <c r="FI246" s="25">
        <f t="shared" si="810"/>
        <v>1.2</v>
      </c>
      <c r="FJ246" s="18">
        <v>0</v>
      </c>
      <c r="FK246" s="18">
        <v>0</v>
      </c>
      <c r="FL246" s="18">
        <v>0.2</v>
      </c>
      <c r="FM246" s="18">
        <v>1.4</v>
      </c>
      <c r="FN246" s="18">
        <v>0</v>
      </c>
      <c r="FO246" s="25">
        <f t="shared" si="811"/>
        <v>1.4</v>
      </c>
      <c r="FP246" s="18">
        <v>1.4999999999999999E-2</v>
      </c>
      <c r="FQ246" s="18">
        <v>1</v>
      </c>
      <c r="FR246" s="25">
        <f t="shared" si="664"/>
        <v>9</v>
      </c>
      <c r="FS246" s="25">
        <f t="shared" si="665"/>
        <v>0.12</v>
      </c>
      <c r="FT246" s="25">
        <f t="shared" si="666"/>
        <v>9.1199999999999992</v>
      </c>
      <c r="FU246" s="25">
        <f t="shared" si="667"/>
        <v>-0.99000000000000021</v>
      </c>
      <c r="FV246" s="25" t="str">
        <f t="shared" si="812"/>
        <v>Thêm 01</v>
      </c>
      <c r="FW246" s="25">
        <f t="shared" si="813"/>
        <v>0.03</v>
      </c>
      <c r="FX246" s="16"/>
      <c r="FY246" s="16"/>
      <c r="FZ246" s="16"/>
      <c r="GA246" s="16"/>
      <c r="GB246" s="19">
        <v>0</v>
      </c>
      <c r="GC246" s="19">
        <v>0</v>
      </c>
      <c r="GD246" s="19">
        <v>0</v>
      </c>
      <c r="GE246" s="19">
        <v>0</v>
      </c>
      <c r="GF246" s="19">
        <v>0</v>
      </c>
      <c r="GG246" s="19">
        <v>0</v>
      </c>
      <c r="GH246" s="19">
        <v>0</v>
      </c>
      <c r="GI246" s="19">
        <v>0</v>
      </c>
      <c r="GJ246" s="19">
        <v>0</v>
      </c>
      <c r="GK246" s="19">
        <v>0</v>
      </c>
      <c r="GL246" s="25">
        <f t="shared" si="668"/>
        <v>0</v>
      </c>
      <c r="GM246" s="25">
        <f t="shared" si="814"/>
        <v>0</v>
      </c>
      <c r="GN246" s="19">
        <v>0</v>
      </c>
      <c r="GO246" s="19">
        <v>0</v>
      </c>
      <c r="GP246" s="19">
        <v>0</v>
      </c>
      <c r="GQ246" s="19">
        <v>0</v>
      </c>
      <c r="GR246" s="1" t="e">
        <f>_xlfn.IFNA(INDEX(#REF!,MATCH(E246,#REF!,0)),0)</f>
        <v>#REF!</v>
      </c>
      <c r="GS246" s="16"/>
      <c r="GT246" s="18">
        <v>0</v>
      </c>
      <c r="GU246" s="18">
        <v>0</v>
      </c>
      <c r="GV246" s="18">
        <v>0</v>
      </c>
      <c r="GW246" s="18">
        <v>0</v>
      </c>
      <c r="GX246" s="25">
        <f t="shared" si="669"/>
        <v>0</v>
      </c>
      <c r="GY246" s="25">
        <f t="shared" si="670"/>
        <v>0</v>
      </c>
      <c r="GZ246" s="25">
        <f t="shared" si="815"/>
        <v>0</v>
      </c>
      <c r="HA246" s="1" t="e" cm="1">
        <f t="array" ref="HA246">INDEX(#REF!,MATCH(EJ246&amp;EK246&amp;HD246&amp;HE246&amp;HF246,#REF!&amp;#REF!&amp;#REF!&amp;#REF!&amp;#REF!,0))</f>
        <v>#REF!</v>
      </c>
      <c r="HB246" s="16"/>
      <c r="HC246" s="25">
        <f t="shared" si="816"/>
        <v>0</v>
      </c>
      <c r="HD246" s="18">
        <v>0</v>
      </c>
      <c r="HE246" s="18">
        <v>0</v>
      </c>
      <c r="HF246" s="18">
        <v>0</v>
      </c>
      <c r="HG246" s="1" t="e" cm="1">
        <f t="array" ref="HG246">INDEX(#REF!,MATCH(EJ246&amp;EK246&amp;HJ246&amp;HK246&amp;HL246,#REF!&amp;#REF!&amp;#REF!&amp;#REF!&amp;#REF!,0))</f>
        <v>#REF!</v>
      </c>
      <c r="HH246" s="16"/>
      <c r="HI246" s="25">
        <f t="shared" si="817"/>
        <v>0</v>
      </c>
      <c r="HJ246" s="25">
        <f t="shared" si="818"/>
        <v>0</v>
      </c>
      <c r="HK246" s="19">
        <v>0</v>
      </c>
      <c r="HL246" s="19">
        <v>0</v>
      </c>
      <c r="HM246" s="18">
        <v>0.01</v>
      </c>
      <c r="HN246" s="18">
        <v>1</v>
      </c>
      <c r="HO246" s="25">
        <f t="shared" si="819"/>
        <v>0</v>
      </c>
      <c r="HP246" s="25">
        <f t="shared" si="820"/>
        <v>0</v>
      </c>
      <c r="HQ246" s="25">
        <f t="shared" si="821"/>
        <v>0</v>
      </c>
      <c r="HR246" s="25">
        <f t="shared" si="822"/>
        <v>0</v>
      </c>
      <c r="HS246" s="25">
        <f t="shared" si="823"/>
        <v>0</v>
      </c>
      <c r="HT246" s="19">
        <v>0</v>
      </c>
      <c r="HU246" s="19">
        <v>0</v>
      </c>
      <c r="HV246" s="19">
        <v>0</v>
      </c>
      <c r="HW246" s="25">
        <f t="shared" si="824"/>
        <v>0</v>
      </c>
      <c r="HX246" s="19">
        <v>0</v>
      </c>
      <c r="HY246" s="19">
        <v>0</v>
      </c>
      <c r="HZ246" s="18">
        <v>25.72</v>
      </c>
      <c r="IA246" s="20">
        <f>ROUND(IF(EN246="Cống tròn",IF(EN246="Cống tròn",IF(EU246="Không có móng",IQ246-FF246,IF(EU246="Đế",IP246-FN246,IF(OR(EU246="Móng bê tông",EU246="Móng bê tông kết hợp đế"),II246-FJ246,0))),0),IF(EN246="Cống hộp",IF(AND(EN246="Cống hộp",EU246="Không có móng"),IQ246-GF246,IF(AND(EN246="Cống hộp",EU246="Móng bê tông"),IJ246-GB246,0)),IF(OR(EN246="Rãnh xây",EN246="Rãnh bê tông"),IF(OR(EN246="Rãnh xây",EN246="Rãnh bê tông"),IK246-GB246,0),IF(EN246="Ống nhựa",IF(AND(EN246="Ống nhựa",EU246="Không đắp cát"),IQ246-HT246,IF(AND(EN246="Ống nhựa",EU246="Đắp cát"),IH246-HX246,0)),IF(EN246="Rãnh thang",IF(EN246="Rãnh thang",IF(EU246="Móng bê tông",#REF!-#REF!,IQ246),0),0))))),2)</f>
        <v>23.3</v>
      </c>
      <c r="IB246" s="20">
        <f t="shared" si="825"/>
        <v>2.4199999999999982</v>
      </c>
      <c r="IC246" s="20">
        <f t="shared" si="671"/>
        <v>23.3</v>
      </c>
      <c r="ID246" s="20">
        <f t="shared" si="672"/>
        <v>0</v>
      </c>
      <c r="IE246" s="20">
        <f t="shared" si="673"/>
        <v>0</v>
      </c>
      <c r="IF246" s="20">
        <f t="shared" si="674"/>
        <v>0</v>
      </c>
      <c r="IG246" s="20">
        <f>IF(EN246="Rãnh thang",IF(AND(EN246="Rãnh thang",EU246="Móng bê tông"),IQ246-#REF!,0),IF(EN246="Ống nhựa",IF(AND(EN246="Ống nhựa",EU246="Đắp cát"),IQ246-HT246,0),IF(EN246="Cống tròn",IF(EN246="Cống tròn",IF(OR(EU246="Móng bê tông",EU246="Móng bê tông kết hợp đế"),IM246-FL246,0),0),IF(EN246="Cống hộp",IF(AND(EN246="Cống hộp",EU246="Móng bê tông"),IN246-GD246,0),IF(OR(EN246="Rãnh xây",EN246="Rãnh bê tông"),IF(AND(EN246="Rãnh xây",EU246="Móng bê tông"),IO246-GD246,IF(AND(EN246="Rãnh bê tông",EU246="Móng bê tông"),IO246-GD246,0)),0)))))</f>
        <v>23.3</v>
      </c>
      <c r="IH246" s="20">
        <f t="shared" si="675"/>
        <v>0</v>
      </c>
      <c r="II246" s="20">
        <f t="shared" si="676"/>
        <v>23.3</v>
      </c>
      <c r="IJ246" s="20">
        <f t="shared" si="677"/>
        <v>0</v>
      </c>
      <c r="IK246" s="20">
        <f t="shared" si="678"/>
        <v>0</v>
      </c>
      <c r="IL246" s="20">
        <f t="shared" si="679"/>
        <v>23.5</v>
      </c>
      <c r="IM246" s="20">
        <f t="shared" si="680"/>
        <v>23.5</v>
      </c>
      <c r="IN246" s="20">
        <f t="shared" si="681"/>
        <v>0</v>
      </c>
      <c r="IO246" s="20">
        <f t="shared" si="682"/>
        <v>0</v>
      </c>
      <c r="IP246" s="20">
        <f t="shared" si="683"/>
        <v>0</v>
      </c>
      <c r="IQ246" s="18">
        <v>23.6</v>
      </c>
      <c r="IR246" s="25">
        <f t="shared" si="826"/>
        <v>0</v>
      </c>
      <c r="IS246" s="25">
        <f t="shared" si="684"/>
        <v>0</v>
      </c>
      <c r="IT246" s="25">
        <f t="shared" si="685"/>
        <v>0</v>
      </c>
      <c r="IU246" s="25">
        <f>ROUND(IF(EN246="Cống tròn",IF(EN246="Cống tròn",IV246+FF246,0),IF(EN246="Cống hộp",IF(EN246="Cống hộp",IV246+GP246,0),IF(OR(EN246="Rãnh xây",EN246="Rãnh bê tông"),IF(OR(EN246="Rãnh xây",EN246="Rãnh bê tông"),IV246+GP246,0),IF(EN246="ống nhựa",IF(EN246="Ống nhựa",IV246+HT246,0),IF(EN246="Rãnh thang",IF(EN246="Rãnh thang",IQ246+#REF!,0),0))))),2)</f>
        <v>24.27</v>
      </c>
      <c r="IV246" s="18">
        <v>24.17</v>
      </c>
      <c r="IW246" s="25">
        <f t="shared" si="686"/>
        <v>24.27</v>
      </c>
      <c r="IX246" s="25">
        <f t="shared" si="687"/>
        <v>0</v>
      </c>
      <c r="IY246" s="25">
        <f t="shared" si="688"/>
        <v>0</v>
      </c>
      <c r="IZ246" s="25">
        <f t="shared" si="689"/>
        <v>0</v>
      </c>
      <c r="JA246" s="25">
        <f t="shared" si="690"/>
        <v>0</v>
      </c>
      <c r="JB246" s="18">
        <v>25.81</v>
      </c>
      <c r="JC246" s="20">
        <f>ROUND(IF(EN246="Cống tròn",IF(EN246="Cống tròn",IF(EU246="Không có móng",JS246-FF246,IF(EU246="Đế",JR246-FN246,IF(OR(EU246="Móng bê tông",EU246="Móng bê tông kết hợp đế"),JK246-FJ246,0))),0),IF(EN246="Cống hộp",IF(AND(EN246="Cống hộp",EU246="Không có móng"),JS246-GF246,IF(AND(EN246="Cống hộp",EU246="Móng bê tông"),JL246-GB246,0)),IF(OR(EN246="Rãnh xây",EN246="Rãnh bê tông"),IF(OR(EN246="Rãnh xây",EN246="Rãnh bê tông"),JM246-GB246,0),IF(EN246="Ống nhựa",IF(AND(EN246="Ống nhựa",EU246="Không đắp cát"),JS246-HT246,IF(AND(EN246="Ống nhựa",EU246="Đắp cát"),JJ246-HX246,0)),IF(EN246="Rãnh thang",IF(EN246="Rãnh thang",IF(EU246="Móng bê tông",#REF!-#REF!,JS246),0),0))))),2)</f>
        <v>22.87</v>
      </c>
      <c r="JD246" s="20">
        <f t="shared" si="827"/>
        <v>2.9399999999999977</v>
      </c>
      <c r="JE246" s="20">
        <f t="shared" si="691"/>
        <v>22.87</v>
      </c>
      <c r="JF246" s="20">
        <f t="shared" si="692"/>
        <v>0</v>
      </c>
      <c r="JG246" s="20">
        <f t="shared" si="693"/>
        <v>0</v>
      </c>
      <c r="JH246" s="20">
        <f t="shared" si="694"/>
        <v>0</v>
      </c>
      <c r="JI246" s="20">
        <f>IF(EN246="Rãnh thang",IF(AND(EN246="Rãnh thang",EU246="Móng bê tông"),JS246-#REF!,0),IF(EN246="Ống nhựa",IF(AND(EN246="Ống nhựa",EU246="Đắp cát"),JS246-HT246,0),IF(EN246="Cống tròn",IF(EN246="Cống tròn",IF(OR(EU246="Móng bê tông",EU246="Móng bê tông kết hợp đế"),JO246-FL246,0),0),IF(EN246="Cống hộp",IF(AND(EN246="Cống hộp",EU246="Móng bê tông"),JP246-GD246,0),IF(OR(EN246="Rãnh xây",EN246="Rãnh bê tông"),IF(AND(EN246="Rãnh xây",EU246="Móng bê tông"),JQ246-GD246,IF(AND(EN246="Rãnh bê tông",EU246="Móng bê tông"),JQ246-GD246,0)),0)))))</f>
        <v>22.87</v>
      </c>
      <c r="JJ246" s="20">
        <f t="shared" si="695"/>
        <v>0</v>
      </c>
      <c r="JK246" s="20">
        <f t="shared" si="696"/>
        <v>22.87</v>
      </c>
      <c r="JL246" s="20">
        <f t="shared" si="697"/>
        <v>0</v>
      </c>
      <c r="JM246" s="20">
        <f t="shared" si="698"/>
        <v>0</v>
      </c>
      <c r="JN246" s="20">
        <f t="shared" si="699"/>
        <v>23.07</v>
      </c>
      <c r="JO246" s="20">
        <f t="shared" si="700"/>
        <v>23.07</v>
      </c>
      <c r="JP246" s="20">
        <f t="shared" si="701"/>
        <v>0</v>
      </c>
      <c r="JQ246" s="20">
        <f t="shared" si="702"/>
        <v>0</v>
      </c>
      <c r="JR246" s="20">
        <f t="shared" si="703"/>
        <v>0</v>
      </c>
      <c r="JS246" s="26">
        <v>23.17</v>
      </c>
      <c r="JT246" s="25">
        <f t="shared" si="828"/>
        <v>0</v>
      </c>
      <c r="JU246" s="25">
        <f t="shared" si="704"/>
        <v>0</v>
      </c>
      <c r="JV246" s="25">
        <f t="shared" si="705"/>
        <v>0</v>
      </c>
      <c r="JW246" s="25">
        <f>ROUND(IF(EN246="Cống tròn",IF(EN246="Cống tròn",JX246+FF246,0),IF(EN246="Cống hộp",IF(EN246="Cống hộp",JX246+GP246,0),IF(OR(EN246="Rãnh xây",EN246="Rãnh bê tông"),IF(OR(EN246="Rãnh xây",EN246="Rãnh bê tông"),JX246+GP246,0),IF(EN246="ống nhựa",IF(EN246="Ống nhựa",JX246+HT246,0),IF(EN246="Rãnh thang",IF(EN246="Rãnh thang",JS246+#REF!,0),0))))),2)</f>
        <v>24.27</v>
      </c>
      <c r="JX246" s="27">
        <v>24.17</v>
      </c>
      <c r="JY246" s="25">
        <f t="shared" si="706"/>
        <v>24.27</v>
      </c>
      <c r="JZ246" s="25">
        <f t="shared" si="707"/>
        <v>0</v>
      </c>
      <c r="KA246" s="25">
        <f t="shared" si="708"/>
        <v>0</v>
      </c>
      <c r="KB246" s="25">
        <f t="shared" si="709"/>
        <v>0</v>
      </c>
      <c r="KC246" s="25">
        <f t="shared" si="710"/>
        <v>0</v>
      </c>
      <c r="KD246" s="28" t="s">
        <v>98</v>
      </c>
      <c r="KE246" s="27">
        <v>0</v>
      </c>
      <c r="KF246" s="25">
        <f t="shared" si="711"/>
        <v>2.4199999999999982</v>
      </c>
      <c r="KG246" s="25">
        <f t="shared" si="829"/>
        <v>2.4199999999999982</v>
      </c>
      <c r="KH246" s="27">
        <v>0</v>
      </c>
      <c r="KI246" s="25">
        <f t="shared" si="712"/>
        <v>2.9399999999999977</v>
      </c>
      <c r="KJ246" s="25">
        <f t="shared" si="830"/>
        <v>2.9399999999999977</v>
      </c>
      <c r="KK246" s="25">
        <f t="shared" si="713"/>
        <v>0</v>
      </c>
      <c r="KL246" s="25">
        <f t="shared" si="714"/>
        <v>0</v>
      </c>
      <c r="KM246" s="25">
        <f t="shared" si="831"/>
        <v>0</v>
      </c>
      <c r="KN246" s="25">
        <f t="shared" si="715"/>
        <v>0</v>
      </c>
      <c r="KO246" s="25">
        <f t="shared" si="716"/>
        <v>0</v>
      </c>
      <c r="KP246" s="25">
        <f t="shared" si="832"/>
        <v>0</v>
      </c>
      <c r="KQ246" s="25">
        <f t="shared" si="717"/>
        <v>0.2</v>
      </c>
      <c r="KR246" s="25">
        <f t="shared" si="718"/>
        <v>0.2</v>
      </c>
      <c r="KS246" s="25">
        <f t="shared" si="833"/>
        <v>0.2</v>
      </c>
      <c r="KT246" s="25">
        <f t="shared" si="719"/>
        <v>0</v>
      </c>
      <c r="KU246" s="25">
        <f t="shared" si="720"/>
        <v>0</v>
      </c>
      <c r="KV246" s="25">
        <f t="shared" si="834"/>
        <v>0</v>
      </c>
      <c r="KW246" s="25">
        <f t="shared" si="721"/>
        <v>0</v>
      </c>
      <c r="KX246" s="25">
        <f t="shared" si="722"/>
        <v>0</v>
      </c>
      <c r="KY246" s="25">
        <f t="shared" si="835"/>
        <v>0</v>
      </c>
      <c r="KZ246" s="25">
        <f t="shared" si="723"/>
        <v>0</v>
      </c>
      <c r="LA246" s="25">
        <f t="shared" si="724"/>
        <v>0</v>
      </c>
      <c r="LB246" s="25">
        <f t="shared" si="836"/>
        <v>0</v>
      </c>
      <c r="LC246" s="25">
        <f t="shared" si="725"/>
        <v>1.4</v>
      </c>
      <c r="LD246" s="25">
        <f t="shared" si="726"/>
        <v>1.4</v>
      </c>
      <c r="LE246" s="25">
        <f t="shared" si="837"/>
        <v>1.4</v>
      </c>
      <c r="LF246" s="25">
        <f t="shared" si="727"/>
        <v>0</v>
      </c>
      <c r="LG246" s="25">
        <f t="shared" si="728"/>
        <v>0</v>
      </c>
      <c r="LH246" s="25">
        <f t="shared" si="838"/>
        <v>0</v>
      </c>
      <c r="LI246" s="25">
        <f t="shared" si="729"/>
        <v>0</v>
      </c>
      <c r="LJ246" s="25">
        <f t="shared" si="730"/>
        <v>0</v>
      </c>
      <c r="LK246" s="25">
        <f t="shared" si="839"/>
        <v>0</v>
      </c>
      <c r="LL246" s="25">
        <f t="shared" si="731"/>
        <v>0</v>
      </c>
      <c r="LM246" s="25">
        <f t="shared" si="732"/>
        <v>0</v>
      </c>
      <c r="LN246" s="25">
        <f t="shared" si="840"/>
        <v>0</v>
      </c>
      <c r="LO246" s="25">
        <f t="shared" si="733"/>
        <v>0</v>
      </c>
      <c r="LP246" s="25">
        <f t="shared" si="734"/>
        <v>0</v>
      </c>
      <c r="LQ246" s="25">
        <f t="shared" si="841"/>
        <v>0</v>
      </c>
      <c r="LR246" s="25">
        <f t="shared" si="735"/>
        <v>0</v>
      </c>
      <c r="LS246" s="25">
        <f t="shared" si="736"/>
        <v>0</v>
      </c>
      <c r="LT246" s="25">
        <f t="shared" si="842"/>
        <v>0</v>
      </c>
      <c r="LU246" s="25">
        <f t="shared" si="737"/>
        <v>0</v>
      </c>
      <c r="LV246" s="25">
        <f t="shared" si="738"/>
        <v>0</v>
      </c>
      <c r="LW246" s="25">
        <f t="shared" si="843"/>
        <v>0</v>
      </c>
      <c r="LX246" s="25">
        <f t="shared" si="739"/>
        <v>0</v>
      </c>
      <c r="LY246" s="25">
        <f t="shared" si="740"/>
        <v>0</v>
      </c>
      <c r="LZ246" s="25">
        <f t="shared" si="844"/>
        <v>0</v>
      </c>
      <c r="MA246" s="25">
        <f t="shared" si="741"/>
        <v>0</v>
      </c>
      <c r="MB246" s="25">
        <f t="shared" si="742"/>
        <v>0</v>
      </c>
      <c r="MC246" s="25">
        <f t="shared" si="845"/>
        <v>0</v>
      </c>
      <c r="MD246" s="25">
        <f t="shared" si="743"/>
        <v>0</v>
      </c>
      <c r="ME246" s="25">
        <f t="shared" si="744"/>
        <v>0</v>
      </c>
      <c r="MF246" s="25">
        <f t="shared" si="846"/>
        <v>0</v>
      </c>
      <c r="MG246" s="25">
        <f t="shared" si="745"/>
        <v>0</v>
      </c>
      <c r="MH246" s="25">
        <f t="shared" si="746"/>
        <v>0</v>
      </c>
      <c r="MI246" s="25">
        <f t="shared" si="847"/>
        <v>0</v>
      </c>
      <c r="MJ246" s="25">
        <f t="shared" si="747"/>
        <v>0</v>
      </c>
      <c r="MK246" s="25">
        <f t="shared" si="748"/>
        <v>0</v>
      </c>
      <c r="ML246" s="25">
        <f t="shared" si="848"/>
        <v>0</v>
      </c>
      <c r="MM246" s="25">
        <f t="shared" si="749"/>
        <v>0</v>
      </c>
      <c r="MN246" s="25">
        <f t="shared" si="750"/>
        <v>0</v>
      </c>
      <c r="MO246" s="25">
        <f t="shared" si="849"/>
        <v>0</v>
      </c>
      <c r="MP246" s="25">
        <f t="shared" si="751"/>
        <v>0</v>
      </c>
      <c r="MQ246" s="25">
        <f t="shared" si="752"/>
        <v>0</v>
      </c>
      <c r="MR246" s="25">
        <f t="shared" si="850"/>
        <v>0</v>
      </c>
      <c r="MS246" s="29">
        <v>1.4</v>
      </c>
      <c r="MT246" s="29">
        <v>0</v>
      </c>
      <c r="MU246" s="29">
        <v>1</v>
      </c>
      <c r="MV246" s="29">
        <v>1</v>
      </c>
      <c r="MW246" s="25">
        <f t="shared" si="753"/>
        <v>1.4</v>
      </c>
      <c r="MX246" s="25">
        <f t="shared" si="754"/>
        <v>3.39</v>
      </c>
      <c r="MY246" s="25">
        <f t="shared" si="755"/>
        <v>0</v>
      </c>
      <c r="MZ246" s="25">
        <f t="shared" si="756"/>
        <v>0</v>
      </c>
      <c r="NA246" s="25">
        <f t="shared" si="757"/>
        <v>1.4</v>
      </c>
      <c r="NB246" s="25">
        <f t="shared" si="758"/>
        <v>4.12</v>
      </c>
      <c r="NC246" s="25">
        <f t="shared" si="759"/>
        <v>0</v>
      </c>
      <c r="ND246" s="25">
        <f t="shared" si="760"/>
        <v>0</v>
      </c>
      <c r="NE246" s="25">
        <f t="shared" si="851"/>
        <v>1.4</v>
      </c>
      <c r="NF246" s="25">
        <f t="shared" si="851"/>
        <v>3.7549999999999999</v>
      </c>
      <c r="NG246" s="25">
        <f t="shared" si="851"/>
        <v>0</v>
      </c>
      <c r="NH246" s="25">
        <f t="shared" si="851"/>
        <v>0</v>
      </c>
      <c r="NI246" s="25">
        <f t="shared" si="761"/>
        <v>37.96</v>
      </c>
      <c r="NJ246" s="25">
        <f t="shared" si="762"/>
        <v>0</v>
      </c>
      <c r="NK246" s="25">
        <f t="shared" si="763"/>
        <v>37.96</v>
      </c>
      <c r="NL246" s="25">
        <f t="shared" si="764"/>
        <v>18.39</v>
      </c>
      <c r="NM246" s="25">
        <f t="shared" si="765"/>
        <v>0</v>
      </c>
      <c r="NN246" s="25">
        <f t="shared" si="852"/>
        <v>18.39</v>
      </c>
      <c r="NO246" s="25">
        <f t="shared" si="766"/>
        <v>0</v>
      </c>
      <c r="NP246" s="25">
        <f t="shared" si="767"/>
        <v>0</v>
      </c>
      <c r="NQ246" s="25">
        <f t="shared" si="853"/>
        <v>0</v>
      </c>
      <c r="NR246" s="25">
        <f t="shared" si="768"/>
        <v>0</v>
      </c>
      <c r="NS246" s="25">
        <f t="shared" si="769"/>
        <v>0</v>
      </c>
      <c r="NT246" s="25">
        <f t="shared" si="854"/>
        <v>0</v>
      </c>
      <c r="NU246" s="25">
        <f t="shared" si="770"/>
        <v>0</v>
      </c>
      <c r="NV246" s="25">
        <f t="shared" si="771"/>
        <v>0</v>
      </c>
      <c r="NW246" s="25">
        <f t="shared" si="855"/>
        <v>0</v>
      </c>
      <c r="NX246" s="25">
        <f t="shared" si="856"/>
        <v>18.39</v>
      </c>
      <c r="NY246" s="25">
        <f t="shared" si="856"/>
        <v>0</v>
      </c>
      <c r="NZ246" s="25">
        <f t="shared" si="857"/>
        <v>18.39</v>
      </c>
      <c r="OA246" s="25">
        <f t="shared" si="858"/>
        <v>19.57</v>
      </c>
      <c r="OB246" s="25">
        <f t="shared" si="858"/>
        <v>0</v>
      </c>
      <c r="OC246" s="25">
        <f t="shared" si="859"/>
        <v>19.57</v>
      </c>
      <c r="OD246" s="25">
        <f t="shared" si="860"/>
        <v>18.39</v>
      </c>
      <c r="OE246" s="25">
        <f t="shared" si="860"/>
        <v>0</v>
      </c>
      <c r="OF246" s="25">
        <f t="shared" si="860"/>
        <v>18.39</v>
      </c>
      <c r="OG246" s="25">
        <f t="shared" si="772"/>
        <v>0</v>
      </c>
      <c r="OH246" s="25">
        <f t="shared" si="773"/>
        <v>0</v>
      </c>
      <c r="OI246" s="25">
        <f t="shared" si="774"/>
        <v>0</v>
      </c>
      <c r="OJ246" s="25">
        <f t="shared" si="775"/>
        <v>0</v>
      </c>
      <c r="OK246" s="25">
        <f t="shared" si="776"/>
        <v>0</v>
      </c>
      <c r="OL246" s="25">
        <f t="shared" si="777"/>
        <v>0</v>
      </c>
      <c r="OM246" s="25">
        <f t="shared" si="861"/>
        <v>0</v>
      </c>
      <c r="ON246" s="25">
        <f t="shared" si="861"/>
        <v>0</v>
      </c>
      <c r="OO246" s="25">
        <f t="shared" si="861"/>
        <v>0</v>
      </c>
      <c r="OP246" s="25">
        <f t="shared" si="778"/>
        <v>0</v>
      </c>
      <c r="OQ246" s="25">
        <f t="shared" si="779"/>
        <v>0</v>
      </c>
      <c r="OR246" s="25">
        <f t="shared" si="862"/>
        <v>0</v>
      </c>
      <c r="OS246" s="19">
        <v>536967.82999999996</v>
      </c>
      <c r="OT246" s="19">
        <v>2371315.6800000002</v>
      </c>
    </row>
    <row r="247" spans="1:410" ht="33" customHeight="1" x14ac:dyDescent="0.25">
      <c r="A247" s="18"/>
      <c r="B247" s="18" t="s">
        <v>1005</v>
      </c>
      <c r="C247" s="18">
        <v>976.47</v>
      </c>
      <c r="D247" s="16" t="e">
        <f>_xlfn.IFNA(INDEX(#REF!,MATCH(E247,#REF!,0)),0)</f>
        <v>#REF!</v>
      </c>
      <c r="E247" s="18" t="s">
        <v>1050</v>
      </c>
      <c r="F247" s="16" t="s">
        <v>765</v>
      </c>
      <c r="G247" s="16" t="s">
        <v>766</v>
      </c>
      <c r="H247" s="16" t="s">
        <v>767</v>
      </c>
      <c r="I247" s="16" t="s">
        <v>768</v>
      </c>
      <c r="J247" s="16" t="s">
        <v>769</v>
      </c>
      <c r="K247" s="16" t="s">
        <v>770</v>
      </c>
      <c r="L247" s="16" t="s">
        <v>771</v>
      </c>
      <c r="M247" s="18">
        <v>2.48</v>
      </c>
      <c r="N247" s="18">
        <v>4.9400000000000004</v>
      </c>
      <c r="O247" s="18">
        <v>2.88</v>
      </c>
      <c r="P247" s="18">
        <v>5.3400000000000007</v>
      </c>
      <c r="Q247" s="18">
        <v>0.1</v>
      </c>
      <c r="R247" s="18">
        <v>2.68</v>
      </c>
      <c r="S247" s="18">
        <v>5.1400000000000006</v>
      </c>
      <c r="T247" s="18">
        <v>0.2</v>
      </c>
      <c r="U247" s="18">
        <v>0</v>
      </c>
      <c r="V247" s="18">
        <v>0</v>
      </c>
      <c r="W247" s="18">
        <v>0</v>
      </c>
      <c r="X247" s="18">
        <v>2.48</v>
      </c>
      <c r="Y247" s="18">
        <v>4.9000000000000004</v>
      </c>
      <c r="Z247" s="20">
        <f t="shared" si="780"/>
        <v>2.7</v>
      </c>
      <c r="AA247" s="18">
        <v>0.22</v>
      </c>
      <c r="AB247" s="18">
        <v>0</v>
      </c>
      <c r="AC247" s="18">
        <v>0</v>
      </c>
      <c r="AD247" s="18">
        <v>0</v>
      </c>
      <c r="AE247" s="18">
        <v>0</v>
      </c>
      <c r="AF247" s="18">
        <v>0</v>
      </c>
      <c r="AG247" s="18">
        <v>2.04</v>
      </c>
      <c r="AH247" s="18">
        <v>4.5</v>
      </c>
      <c r="AI247" s="20">
        <f t="shared" si="781"/>
        <v>2.85</v>
      </c>
      <c r="AJ247" s="18">
        <v>0</v>
      </c>
      <c r="AK247" s="18">
        <v>0</v>
      </c>
      <c r="AL247" s="20">
        <f t="shared" si="782"/>
        <v>0</v>
      </c>
      <c r="AM247" s="18">
        <v>2.48</v>
      </c>
      <c r="AN247" s="18">
        <v>4.5</v>
      </c>
      <c r="AO247" s="18">
        <v>0.15</v>
      </c>
      <c r="AP247" s="18">
        <v>0.22</v>
      </c>
      <c r="AQ247" s="18">
        <v>2.48</v>
      </c>
      <c r="AR247" s="18">
        <v>4.72</v>
      </c>
      <c r="AS247" s="18">
        <v>0.12</v>
      </c>
      <c r="AT247" s="18">
        <v>0.11</v>
      </c>
      <c r="AU247" s="18">
        <v>0</v>
      </c>
      <c r="AV247" s="18">
        <v>1</v>
      </c>
      <c r="AW247" s="18">
        <v>0</v>
      </c>
      <c r="AX247" s="18">
        <v>0</v>
      </c>
      <c r="AY247" s="18">
        <v>0</v>
      </c>
      <c r="AZ247" s="18">
        <v>0</v>
      </c>
      <c r="BA247" s="18">
        <v>2</v>
      </c>
      <c r="BB247" s="18">
        <v>0</v>
      </c>
      <c r="BC247" s="18">
        <v>0</v>
      </c>
      <c r="BD247" s="18">
        <v>0</v>
      </c>
      <c r="BE247" s="18">
        <v>0</v>
      </c>
      <c r="BF247" s="18">
        <v>1</v>
      </c>
      <c r="BG247" s="18">
        <v>0</v>
      </c>
      <c r="BH247" s="18">
        <v>0</v>
      </c>
      <c r="BI247" s="18">
        <v>0</v>
      </c>
      <c r="BJ247" s="18">
        <v>0</v>
      </c>
      <c r="BK247" s="18">
        <v>0</v>
      </c>
      <c r="BL247" s="18">
        <v>0</v>
      </c>
      <c r="BM247" s="18">
        <v>0</v>
      </c>
      <c r="BN247" s="18">
        <v>0</v>
      </c>
      <c r="BO247" s="18">
        <v>0</v>
      </c>
      <c r="BP247" s="18">
        <v>0</v>
      </c>
      <c r="BQ247" s="18">
        <v>2</v>
      </c>
      <c r="BR247" s="18">
        <v>0</v>
      </c>
      <c r="BS247" s="18">
        <v>0</v>
      </c>
      <c r="BT247" s="18">
        <v>0</v>
      </c>
      <c r="BU247" s="18">
        <v>0</v>
      </c>
      <c r="BV247" s="18">
        <v>0</v>
      </c>
      <c r="BW247" s="18">
        <v>0</v>
      </c>
      <c r="BX247" s="18">
        <v>0</v>
      </c>
      <c r="BY247" s="18">
        <v>0</v>
      </c>
      <c r="BZ247" s="18">
        <v>0</v>
      </c>
      <c r="CA247" s="16" t="e">
        <f>_xlfn.IFNA(IF(RIGHT(D247,2)="=G",0,INDEX(#REF!,MATCH(E247,#REF!,0))),0)</f>
        <v>#REF!</v>
      </c>
      <c r="CB247" s="16"/>
      <c r="CC247" s="18"/>
      <c r="CD247" s="18"/>
      <c r="CE247" s="18"/>
      <c r="CF247" s="18"/>
      <c r="CG247" s="18"/>
      <c r="CH247" s="18"/>
      <c r="CI247" s="16" t="s">
        <v>98</v>
      </c>
      <c r="CJ247" s="18">
        <v>0</v>
      </c>
      <c r="CK247" s="20">
        <f t="shared" si="648"/>
        <v>3.24</v>
      </c>
      <c r="CL247" s="20">
        <f t="shared" si="783"/>
        <v>3.24</v>
      </c>
      <c r="CM247" s="18">
        <v>31.29</v>
      </c>
      <c r="CN247" s="18">
        <v>25.81</v>
      </c>
      <c r="CO247" s="18">
        <v>24.971</v>
      </c>
      <c r="CP247" s="22">
        <f t="shared" si="649"/>
        <v>25.81</v>
      </c>
      <c r="CQ247" s="22">
        <f t="shared" si="650"/>
        <v>22.57</v>
      </c>
      <c r="CR247" s="22">
        <f t="shared" si="784"/>
        <v>3.24</v>
      </c>
      <c r="CS247" s="22">
        <f t="shared" si="651"/>
        <v>22.67</v>
      </c>
      <c r="CT247" s="22">
        <f t="shared" si="652"/>
        <v>22.87</v>
      </c>
      <c r="CU247" s="18">
        <v>22.87</v>
      </c>
      <c r="CV247" s="22">
        <f t="shared" si="785"/>
        <v>2.7</v>
      </c>
      <c r="CW247" s="22">
        <f t="shared" si="653"/>
        <v>0</v>
      </c>
      <c r="CX247" s="22">
        <f t="shared" si="654"/>
        <v>0</v>
      </c>
      <c r="CY247" s="22">
        <f t="shared" si="655"/>
        <v>25.54</v>
      </c>
      <c r="CZ247" s="22">
        <f t="shared" si="656"/>
        <v>25.69</v>
      </c>
      <c r="DA247" s="18">
        <v>25.81</v>
      </c>
      <c r="DB247" s="20">
        <f t="shared" si="786"/>
        <v>3.24</v>
      </c>
      <c r="DC247" s="20">
        <f t="shared" si="787"/>
        <v>0</v>
      </c>
      <c r="DD247" s="20">
        <f t="shared" si="788"/>
        <v>3.24</v>
      </c>
      <c r="DE247" s="20">
        <f t="shared" si="657"/>
        <v>0.1</v>
      </c>
      <c r="DF247" s="20">
        <f t="shared" si="658"/>
        <v>0.2</v>
      </c>
      <c r="DG247" s="20">
        <f t="shared" si="659"/>
        <v>2.94</v>
      </c>
      <c r="DH247" s="20">
        <f t="shared" si="660"/>
        <v>0</v>
      </c>
      <c r="DI247" s="20">
        <f t="shared" si="661"/>
        <v>0</v>
      </c>
      <c r="DJ247" s="20">
        <f t="shared" si="662"/>
        <v>0</v>
      </c>
      <c r="DK247" s="20">
        <f t="shared" si="789"/>
        <v>3.24</v>
      </c>
      <c r="DL247" s="20">
        <f t="shared" si="790"/>
        <v>0</v>
      </c>
      <c r="DM247" s="20">
        <f t="shared" si="791"/>
        <v>0</v>
      </c>
      <c r="DN247" s="20">
        <f t="shared" si="792"/>
        <v>0</v>
      </c>
      <c r="DO247" s="18">
        <v>5.5400000000000009</v>
      </c>
      <c r="DP247" s="18">
        <v>0</v>
      </c>
      <c r="DQ247" s="18">
        <v>1</v>
      </c>
      <c r="DR247" s="18">
        <v>1</v>
      </c>
      <c r="DS247" s="25">
        <f t="shared" si="793"/>
        <v>5.54</v>
      </c>
      <c r="DT247" s="25">
        <f t="shared" si="794"/>
        <v>0</v>
      </c>
      <c r="DU247" s="25">
        <f t="shared" si="795"/>
        <v>17.95</v>
      </c>
      <c r="DV247" s="25">
        <f t="shared" si="796"/>
        <v>0</v>
      </c>
      <c r="DW247" s="25">
        <f t="shared" si="797"/>
        <v>17.95</v>
      </c>
      <c r="DX247" s="25">
        <f t="shared" si="798"/>
        <v>0</v>
      </c>
      <c r="DY247" s="25">
        <f t="shared" si="799"/>
        <v>0</v>
      </c>
      <c r="DZ247" s="25">
        <f t="shared" si="800"/>
        <v>0</v>
      </c>
      <c r="EA247" s="25">
        <f t="shared" si="801"/>
        <v>0</v>
      </c>
      <c r="EB247" s="25">
        <f t="shared" si="802"/>
        <v>0</v>
      </c>
      <c r="EC247" s="25">
        <f t="shared" si="803"/>
        <v>0</v>
      </c>
      <c r="ED247" s="25">
        <f t="shared" si="804"/>
        <v>0</v>
      </c>
      <c r="EE247" s="25">
        <f t="shared" si="804"/>
        <v>0</v>
      </c>
      <c r="EF247" s="25">
        <f t="shared" si="805"/>
        <v>0</v>
      </c>
      <c r="EG247" s="25">
        <f t="shared" si="806"/>
        <v>0</v>
      </c>
      <c r="EH247" s="25">
        <f t="shared" si="806"/>
        <v>0</v>
      </c>
      <c r="EI247" s="25">
        <f t="shared" si="807"/>
        <v>0</v>
      </c>
      <c r="EJ247" s="18">
        <v>0</v>
      </c>
      <c r="EK247" s="18">
        <v>0</v>
      </c>
      <c r="EL247" s="18"/>
      <c r="EM247" s="18"/>
      <c r="EN247" s="16"/>
      <c r="EO247" s="16"/>
      <c r="EP247" s="16">
        <f>IF(OR(EN247="Cống tròn",EN247="Cống hộp",EN247="Ống nhựa"),INDEX(#REF!,MATCH(E247,#REF!,0)),IF(OR(EN247="Rãnh xây",EN247="Rãnh bê tông"),INDEX(#REF!,MATCH(E247,#REF!,0)),0))</f>
        <v>0</v>
      </c>
      <c r="EQ247" s="18"/>
      <c r="ER247" s="18"/>
      <c r="ES247" s="25">
        <f t="shared" si="808"/>
        <v>0</v>
      </c>
      <c r="ET247" s="1" t="str">
        <f>_xlfn.IFNA(IF(EN247="Cống tròn",INDEX(#REF!,MATCH(E247,#REF!,0)),IF(EN247="Cống hộp",INDEX(#REF!,MATCH(E247,#REF!,0)),EU247&amp;" ,"&amp;EV247)),0)</f>
        <v xml:space="preserve"> ,</v>
      </c>
      <c r="EU247" s="16"/>
      <c r="EV247" s="16"/>
      <c r="EW247" s="16" t="e">
        <f>_xlfn.IFNA(INDEX(#REF!,MATCH(E247,#REF!,0)),0)</f>
        <v>#REF!</v>
      </c>
      <c r="EX247" s="16"/>
      <c r="EY247" s="18">
        <v>0</v>
      </c>
      <c r="EZ247" s="18">
        <v>0</v>
      </c>
      <c r="FA247" s="18">
        <v>0</v>
      </c>
      <c r="FB247" s="19">
        <v>0</v>
      </c>
      <c r="FC247" s="19">
        <v>0</v>
      </c>
      <c r="FD247" s="25">
        <f t="shared" si="663"/>
        <v>0</v>
      </c>
      <c r="FE247" s="25">
        <f t="shared" si="809"/>
        <v>0</v>
      </c>
      <c r="FF247" s="18">
        <v>0</v>
      </c>
      <c r="FG247" s="18">
        <v>0</v>
      </c>
      <c r="FH247" s="18">
        <v>0</v>
      </c>
      <c r="FI247" s="25">
        <f t="shared" si="810"/>
        <v>0</v>
      </c>
      <c r="FJ247" s="18">
        <v>0</v>
      </c>
      <c r="FK247" s="18">
        <v>0</v>
      </c>
      <c r="FL247" s="18">
        <v>0</v>
      </c>
      <c r="FM247" s="18">
        <v>0</v>
      </c>
      <c r="FN247" s="18">
        <v>0</v>
      </c>
      <c r="FO247" s="25">
        <f t="shared" si="811"/>
        <v>0</v>
      </c>
      <c r="FP247" s="18">
        <v>0</v>
      </c>
      <c r="FQ247" s="18">
        <v>0</v>
      </c>
      <c r="FR247" s="25">
        <f t="shared" si="664"/>
        <v>0</v>
      </c>
      <c r="FS247" s="25">
        <f t="shared" si="665"/>
        <v>0</v>
      </c>
      <c r="FT247" s="25">
        <f t="shared" si="666"/>
        <v>0</v>
      </c>
      <c r="FU247" s="25">
        <f t="shared" si="667"/>
        <v>0</v>
      </c>
      <c r="FV247" s="25" t="str">
        <f t="shared" si="812"/>
        <v>Đủ</v>
      </c>
      <c r="FW247" s="25">
        <f t="shared" si="813"/>
        <v>0</v>
      </c>
      <c r="FX247" s="16"/>
      <c r="FY247" s="16"/>
      <c r="FZ247" s="16"/>
      <c r="GA247" s="16"/>
      <c r="GB247" s="19">
        <v>0</v>
      </c>
      <c r="GC247" s="19">
        <v>0</v>
      </c>
      <c r="GD247" s="19">
        <v>0</v>
      </c>
      <c r="GE247" s="19">
        <v>0</v>
      </c>
      <c r="GF247" s="19">
        <v>0</v>
      </c>
      <c r="GG247" s="19">
        <v>0</v>
      </c>
      <c r="GH247" s="19">
        <v>0</v>
      </c>
      <c r="GI247" s="19">
        <v>0</v>
      </c>
      <c r="GJ247" s="19">
        <v>0</v>
      </c>
      <c r="GK247" s="19">
        <v>0</v>
      </c>
      <c r="GL247" s="25">
        <f t="shared" si="668"/>
        <v>0</v>
      </c>
      <c r="GM247" s="25">
        <f t="shared" si="814"/>
        <v>0</v>
      </c>
      <c r="GN247" s="19">
        <v>0</v>
      </c>
      <c r="GO247" s="19">
        <v>0</v>
      </c>
      <c r="GP247" s="19">
        <v>0</v>
      </c>
      <c r="GQ247" s="19">
        <v>0</v>
      </c>
      <c r="GR247" s="1" t="e">
        <f>_xlfn.IFNA(INDEX(#REF!,MATCH(E247,#REF!,0)),0)</f>
        <v>#REF!</v>
      </c>
      <c r="GS247" s="16"/>
      <c r="GT247" s="18">
        <v>0</v>
      </c>
      <c r="GU247" s="18">
        <v>0</v>
      </c>
      <c r="GV247" s="18">
        <v>0</v>
      </c>
      <c r="GW247" s="18">
        <v>0</v>
      </c>
      <c r="GX247" s="25">
        <f t="shared" si="669"/>
        <v>0</v>
      </c>
      <c r="GY247" s="25">
        <f t="shared" si="670"/>
        <v>0</v>
      </c>
      <c r="GZ247" s="25">
        <f t="shared" si="815"/>
        <v>0</v>
      </c>
      <c r="HA247" s="1" t="e" cm="1">
        <f t="array" ref="HA247">INDEX(#REF!,MATCH(EJ247&amp;EK247&amp;HD247&amp;HE247&amp;HF247,#REF!&amp;#REF!&amp;#REF!&amp;#REF!&amp;#REF!,0))</f>
        <v>#REF!</v>
      </c>
      <c r="HB247" s="16"/>
      <c r="HC247" s="25">
        <f t="shared" si="816"/>
        <v>0</v>
      </c>
      <c r="HD247" s="18">
        <v>0</v>
      </c>
      <c r="HE247" s="18">
        <v>0</v>
      </c>
      <c r="HF247" s="18">
        <v>0</v>
      </c>
      <c r="HG247" s="1" t="e" cm="1">
        <f t="array" ref="HG247">INDEX(#REF!,MATCH(EJ247&amp;EK247&amp;HJ247&amp;HK247&amp;HL247,#REF!&amp;#REF!&amp;#REF!&amp;#REF!&amp;#REF!,0))</f>
        <v>#REF!</v>
      </c>
      <c r="HH247" s="16"/>
      <c r="HI247" s="25">
        <f t="shared" si="817"/>
        <v>0</v>
      </c>
      <c r="HJ247" s="25">
        <f t="shared" si="818"/>
        <v>0</v>
      </c>
      <c r="HK247" s="19">
        <v>0</v>
      </c>
      <c r="HL247" s="19">
        <v>0</v>
      </c>
      <c r="HM247" s="18">
        <v>0.01</v>
      </c>
      <c r="HN247" s="18">
        <v>1</v>
      </c>
      <c r="HO247" s="25">
        <f t="shared" si="819"/>
        <v>0</v>
      </c>
      <c r="HP247" s="25">
        <f t="shared" si="820"/>
        <v>0</v>
      </c>
      <c r="HQ247" s="25">
        <f t="shared" si="821"/>
        <v>0</v>
      </c>
      <c r="HR247" s="25">
        <f t="shared" si="822"/>
        <v>0</v>
      </c>
      <c r="HS247" s="25">
        <f t="shared" si="823"/>
        <v>0</v>
      </c>
      <c r="HT247" s="19">
        <v>0</v>
      </c>
      <c r="HU247" s="19">
        <v>0</v>
      </c>
      <c r="HV247" s="19">
        <v>0</v>
      </c>
      <c r="HW247" s="25">
        <f t="shared" si="824"/>
        <v>0</v>
      </c>
      <c r="HX247" s="19">
        <v>0</v>
      </c>
      <c r="HY247" s="19">
        <v>0</v>
      </c>
      <c r="HZ247" s="18">
        <v>0</v>
      </c>
      <c r="IA247" s="20">
        <f>ROUND(IF(EN247="Cống tròn",IF(EN247="Cống tròn",IF(EU247="Không có móng",IQ247-FF247,IF(EU247="Đế",IP247-FN247,IF(OR(EU247="Móng bê tông",EU247="Móng bê tông kết hợp đế"),II247-FJ247,0))),0),IF(EN247="Cống hộp",IF(AND(EN247="Cống hộp",EU247="Không có móng"),IQ247-GF247,IF(AND(EN247="Cống hộp",EU247="Móng bê tông"),IJ247-GB247,0)),IF(OR(EN247="Rãnh xây",EN247="Rãnh bê tông"),IF(OR(EN247="Rãnh xây",EN247="Rãnh bê tông"),IK247-GB247,0),IF(EN247="Ống nhựa",IF(AND(EN247="Ống nhựa",EU247="Không đắp cát"),IQ247-HT247,IF(AND(EN247="Ống nhựa",EU247="Đắp cát"),IH247-HX247,0)),IF(EN247="Rãnh thang",IF(EN247="Rãnh thang",IF(EU247="Móng bê tông",#REF!-#REF!,IQ247),0),0))))),2)</f>
        <v>0</v>
      </c>
      <c r="IB247" s="20">
        <f t="shared" si="825"/>
        <v>0</v>
      </c>
      <c r="IC247" s="20">
        <f t="shared" si="671"/>
        <v>0</v>
      </c>
      <c r="ID247" s="20">
        <f t="shared" si="672"/>
        <v>0</v>
      </c>
      <c r="IE247" s="20">
        <f t="shared" si="673"/>
        <v>0</v>
      </c>
      <c r="IF247" s="20">
        <f t="shared" si="674"/>
        <v>0</v>
      </c>
      <c r="IG247" s="20">
        <f>IF(EN247="Rãnh thang",IF(AND(EN247="Rãnh thang",EU247="Móng bê tông"),IQ247-#REF!,0),IF(EN247="Ống nhựa",IF(AND(EN247="Ống nhựa",EU247="Đắp cát"),IQ247-HT247,0),IF(EN247="Cống tròn",IF(EN247="Cống tròn",IF(OR(EU247="Móng bê tông",EU247="Móng bê tông kết hợp đế"),IM247-FL247,0),0),IF(EN247="Cống hộp",IF(AND(EN247="Cống hộp",EU247="Móng bê tông"),IN247-GD247,0),IF(OR(EN247="Rãnh xây",EN247="Rãnh bê tông"),IF(AND(EN247="Rãnh xây",EU247="Móng bê tông"),IO247-GD247,IF(AND(EN247="Rãnh bê tông",EU247="Móng bê tông"),IO247-GD247,0)),0)))))</f>
        <v>0</v>
      </c>
      <c r="IH247" s="20">
        <f t="shared" si="675"/>
        <v>0</v>
      </c>
      <c r="II247" s="20">
        <f t="shared" si="676"/>
        <v>0</v>
      </c>
      <c r="IJ247" s="20">
        <f t="shared" si="677"/>
        <v>0</v>
      </c>
      <c r="IK247" s="20">
        <f t="shared" si="678"/>
        <v>0</v>
      </c>
      <c r="IL247" s="20">
        <f t="shared" si="679"/>
        <v>0</v>
      </c>
      <c r="IM247" s="20">
        <f t="shared" si="680"/>
        <v>0</v>
      </c>
      <c r="IN247" s="20">
        <f t="shared" si="681"/>
        <v>0</v>
      </c>
      <c r="IO247" s="20">
        <f t="shared" si="682"/>
        <v>0</v>
      </c>
      <c r="IP247" s="20">
        <f t="shared" si="683"/>
        <v>0</v>
      </c>
      <c r="IQ247" s="18">
        <v>0</v>
      </c>
      <c r="IR247" s="25">
        <f t="shared" si="826"/>
        <v>0</v>
      </c>
      <c r="IS247" s="25">
        <f t="shared" si="684"/>
        <v>0</v>
      </c>
      <c r="IT247" s="25">
        <f t="shared" si="685"/>
        <v>0</v>
      </c>
      <c r="IU247" s="25">
        <f>ROUND(IF(EN247="Cống tròn",IF(EN247="Cống tròn",IV247+FF247,0),IF(EN247="Cống hộp",IF(EN247="Cống hộp",IV247+GP247,0),IF(OR(EN247="Rãnh xây",EN247="Rãnh bê tông"),IF(OR(EN247="Rãnh xây",EN247="Rãnh bê tông"),IV247+GP247,0),IF(EN247="ống nhựa",IF(EN247="Ống nhựa",IV247+HT247,0),IF(EN247="Rãnh thang",IF(EN247="Rãnh thang",IQ247+#REF!,0),0))))),2)</f>
        <v>0</v>
      </c>
      <c r="IV247" s="18">
        <v>0</v>
      </c>
      <c r="IW247" s="25">
        <f t="shared" si="686"/>
        <v>0</v>
      </c>
      <c r="IX247" s="25">
        <f t="shared" si="687"/>
        <v>0</v>
      </c>
      <c r="IY247" s="25">
        <f t="shared" si="688"/>
        <v>0</v>
      </c>
      <c r="IZ247" s="25">
        <f t="shared" si="689"/>
        <v>0</v>
      </c>
      <c r="JA247" s="25">
        <f t="shared" si="690"/>
        <v>0</v>
      </c>
      <c r="JB247" s="18">
        <v>0</v>
      </c>
      <c r="JC247" s="20">
        <f>ROUND(IF(EN247="Cống tròn",IF(EN247="Cống tròn",IF(EU247="Không có móng",JS247-FF247,IF(EU247="Đế",JR247-FN247,IF(OR(EU247="Móng bê tông",EU247="Móng bê tông kết hợp đế"),JK247-FJ247,0))),0),IF(EN247="Cống hộp",IF(AND(EN247="Cống hộp",EU247="Không có móng"),JS247-GF247,IF(AND(EN247="Cống hộp",EU247="Móng bê tông"),JL247-GB247,0)),IF(OR(EN247="Rãnh xây",EN247="Rãnh bê tông"),IF(OR(EN247="Rãnh xây",EN247="Rãnh bê tông"),JM247-GB247,0),IF(EN247="Ống nhựa",IF(AND(EN247="Ống nhựa",EU247="Không đắp cát"),JS247-HT247,IF(AND(EN247="Ống nhựa",EU247="Đắp cát"),JJ247-HX247,0)),IF(EN247="Rãnh thang",IF(EN247="Rãnh thang",IF(EU247="Móng bê tông",#REF!-#REF!,JS247),0),0))))),2)</f>
        <v>0</v>
      </c>
      <c r="JD247" s="20">
        <f t="shared" si="827"/>
        <v>0</v>
      </c>
      <c r="JE247" s="20">
        <f t="shared" si="691"/>
        <v>0</v>
      </c>
      <c r="JF247" s="20">
        <f t="shared" si="692"/>
        <v>0</v>
      </c>
      <c r="JG247" s="20">
        <f t="shared" si="693"/>
        <v>0</v>
      </c>
      <c r="JH247" s="20">
        <f t="shared" si="694"/>
        <v>0</v>
      </c>
      <c r="JI247" s="20">
        <f>IF(EN247="Rãnh thang",IF(AND(EN247="Rãnh thang",EU247="Móng bê tông"),JS247-#REF!,0),IF(EN247="Ống nhựa",IF(AND(EN247="Ống nhựa",EU247="Đắp cát"),JS247-HT247,0),IF(EN247="Cống tròn",IF(EN247="Cống tròn",IF(OR(EU247="Móng bê tông",EU247="Móng bê tông kết hợp đế"),JO247-FL247,0),0),IF(EN247="Cống hộp",IF(AND(EN247="Cống hộp",EU247="Móng bê tông"),JP247-GD247,0),IF(OR(EN247="Rãnh xây",EN247="Rãnh bê tông"),IF(AND(EN247="Rãnh xây",EU247="Móng bê tông"),JQ247-GD247,IF(AND(EN247="Rãnh bê tông",EU247="Móng bê tông"),JQ247-GD247,0)),0)))))</f>
        <v>0</v>
      </c>
      <c r="JJ247" s="20">
        <f t="shared" si="695"/>
        <v>0</v>
      </c>
      <c r="JK247" s="20">
        <f t="shared" si="696"/>
        <v>0</v>
      </c>
      <c r="JL247" s="20">
        <f t="shared" si="697"/>
        <v>0</v>
      </c>
      <c r="JM247" s="20">
        <f t="shared" si="698"/>
        <v>0</v>
      </c>
      <c r="JN247" s="20">
        <f t="shared" si="699"/>
        <v>0</v>
      </c>
      <c r="JO247" s="20">
        <f t="shared" si="700"/>
        <v>0</v>
      </c>
      <c r="JP247" s="20">
        <f t="shared" si="701"/>
        <v>0</v>
      </c>
      <c r="JQ247" s="20">
        <f t="shared" si="702"/>
        <v>0</v>
      </c>
      <c r="JR247" s="20">
        <f t="shared" si="703"/>
        <v>0</v>
      </c>
      <c r="JS247" s="26">
        <v>0</v>
      </c>
      <c r="JT247" s="25">
        <f t="shared" si="828"/>
        <v>0</v>
      </c>
      <c r="JU247" s="25">
        <f t="shared" si="704"/>
        <v>0</v>
      </c>
      <c r="JV247" s="25">
        <f t="shared" si="705"/>
        <v>0</v>
      </c>
      <c r="JW247" s="25">
        <f>ROUND(IF(EN247="Cống tròn",IF(EN247="Cống tròn",JX247+FF247,0),IF(EN247="Cống hộp",IF(EN247="Cống hộp",JX247+GP247,0),IF(OR(EN247="Rãnh xây",EN247="Rãnh bê tông"),IF(OR(EN247="Rãnh xây",EN247="Rãnh bê tông"),JX247+GP247,0),IF(EN247="ống nhựa",IF(EN247="Ống nhựa",JX247+HT247,0),IF(EN247="Rãnh thang",IF(EN247="Rãnh thang",JS247+#REF!,0),0))))),2)</f>
        <v>0</v>
      </c>
      <c r="JX247" s="27">
        <v>0</v>
      </c>
      <c r="JY247" s="25">
        <f t="shared" si="706"/>
        <v>0</v>
      </c>
      <c r="JZ247" s="25">
        <f t="shared" si="707"/>
        <v>0</v>
      </c>
      <c r="KA247" s="25">
        <f t="shared" si="708"/>
        <v>0</v>
      </c>
      <c r="KB247" s="25">
        <f t="shared" si="709"/>
        <v>0</v>
      </c>
      <c r="KC247" s="25">
        <f t="shared" si="710"/>
        <v>0</v>
      </c>
      <c r="KD247" s="28" t="s">
        <v>98</v>
      </c>
      <c r="KE247" s="27">
        <v>0</v>
      </c>
      <c r="KF247" s="25">
        <f t="shared" si="711"/>
        <v>0</v>
      </c>
      <c r="KG247" s="25">
        <f t="shared" si="829"/>
        <v>0</v>
      </c>
      <c r="KH247" s="27">
        <v>0</v>
      </c>
      <c r="KI247" s="25">
        <f t="shared" si="712"/>
        <v>0</v>
      </c>
      <c r="KJ247" s="25">
        <f t="shared" si="830"/>
        <v>0</v>
      </c>
      <c r="KK247" s="25">
        <f t="shared" si="713"/>
        <v>0</v>
      </c>
      <c r="KL247" s="25">
        <f t="shared" si="714"/>
        <v>0</v>
      </c>
      <c r="KM247" s="25">
        <f t="shared" si="831"/>
        <v>0</v>
      </c>
      <c r="KN247" s="25">
        <f t="shared" si="715"/>
        <v>0</v>
      </c>
      <c r="KO247" s="25">
        <f t="shared" si="716"/>
        <v>0</v>
      </c>
      <c r="KP247" s="25">
        <f t="shared" si="832"/>
        <v>0</v>
      </c>
      <c r="KQ247" s="25">
        <f t="shared" si="717"/>
        <v>0</v>
      </c>
      <c r="KR247" s="25">
        <f t="shared" si="718"/>
        <v>0</v>
      </c>
      <c r="KS247" s="25">
        <f t="shared" si="833"/>
        <v>0</v>
      </c>
      <c r="KT247" s="25">
        <f t="shared" si="719"/>
        <v>0</v>
      </c>
      <c r="KU247" s="25">
        <f t="shared" si="720"/>
        <v>0</v>
      </c>
      <c r="KV247" s="25">
        <f t="shared" si="834"/>
        <v>0</v>
      </c>
      <c r="KW247" s="25">
        <f t="shared" si="721"/>
        <v>0</v>
      </c>
      <c r="KX247" s="25">
        <f t="shared" si="722"/>
        <v>0</v>
      </c>
      <c r="KY247" s="25">
        <f t="shared" si="835"/>
        <v>0</v>
      </c>
      <c r="KZ247" s="25">
        <f t="shared" si="723"/>
        <v>0</v>
      </c>
      <c r="LA247" s="25">
        <f t="shared" si="724"/>
        <v>0</v>
      </c>
      <c r="LB247" s="25">
        <f t="shared" si="836"/>
        <v>0</v>
      </c>
      <c r="LC247" s="25">
        <f t="shared" si="725"/>
        <v>0</v>
      </c>
      <c r="LD247" s="25">
        <f t="shared" si="726"/>
        <v>0</v>
      </c>
      <c r="LE247" s="25">
        <f t="shared" si="837"/>
        <v>0</v>
      </c>
      <c r="LF247" s="25">
        <f t="shared" si="727"/>
        <v>0</v>
      </c>
      <c r="LG247" s="25">
        <f t="shared" si="728"/>
        <v>0</v>
      </c>
      <c r="LH247" s="25">
        <f t="shared" si="838"/>
        <v>0</v>
      </c>
      <c r="LI247" s="25">
        <f t="shared" si="729"/>
        <v>0</v>
      </c>
      <c r="LJ247" s="25">
        <f t="shared" si="730"/>
        <v>0</v>
      </c>
      <c r="LK247" s="25">
        <f t="shared" si="839"/>
        <v>0</v>
      </c>
      <c r="LL247" s="25">
        <f t="shared" si="731"/>
        <v>0</v>
      </c>
      <c r="LM247" s="25">
        <f t="shared" si="732"/>
        <v>0</v>
      </c>
      <c r="LN247" s="25">
        <f t="shared" si="840"/>
        <v>0</v>
      </c>
      <c r="LO247" s="25">
        <f t="shared" si="733"/>
        <v>0</v>
      </c>
      <c r="LP247" s="25">
        <f t="shared" si="734"/>
        <v>0</v>
      </c>
      <c r="LQ247" s="25">
        <f t="shared" si="841"/>
        <v>0</v>
      </c>
      <c r="LR247" s="25">
        <f t="shared" si="735"/>
        <v>0</v>
      </c>
      <c r="LS247" s="25">
        <f t="shared" si="736"/>
        <v>0</v>
      </c>
      <c r="LT247" s="25">
        <f t="shared" si="842"/>
        <v>0</v>
      </c>
      <c r="LU247" s="25">
        <f t="shared" si="737"/>
        <v>0</v>
      </c>
      <c r="LV247" s="25">
        <f t="shared" si="738"/>
        <v>0</v>
      </c>
      <c r="LW247" s="25">
        <f t="shared" si="843"/>
        <v>0</v>
      </c>
      <c r="LX247" s="25">
        <f t="shared" si="739"/>
        <v>0</v>
      </c>
      <c r="LY247" s="25">
        <f t="shared" si="740"/>
        <v>0</v>
      </c>
      <c r="LZ247" s="25">
        <f t="shared" si="844"/>
        <v>0</v>
      </c>
      <c r="MA247" s="25">
        <f t="shared" si="741"/>
        <v>0</v>
      </c>
      <c r="MB247" s="25">
        <f t="shared" si="742"/>
        <v>0</v>
      </c>
      <c r="MC247" s="25">
        <f t="shared" si="845"/>
        <v>0</v>
      </c>
      <c r="MD247" s="25">
        <f t="shared" si="743"/>
        <v>0</v>
      </c>
      <c r="ME247" s="25">
        <f t="shared" si="744"/>
        <v>0</v>
      </c>
      <c r="MF247" s="25">
        <f t="shared" si="846"/>
        <v>0</v>
      </c>
      <c r="MG247" s="25">
        <f t="shared" si="745"/>
        <v>0</v>
      </c>
      <c r="MH247" s="25">
        <f t="shared" si="746"/>
        <v>0</v>
      </c>
      <c r="MI247" s="25">
        <f t="shared" si="847"/>
        <v>0</v>
      </c>
      <c r="MJ247" s="25">
        <f t="shared" si="747"/>
        <v>0</v>
      </c>
      <c r="MK247" s="25">
        <f t="shared" si="748"/>
        <v>0</v>
      </c>
      <c r="ML247" s="25">
        <f t="shared" si="848"/>
        <v>0</v>
      </c>
      <c r="MM247" s="25">
        <f t="shared" si="749"/>
        <v>0</v>
      </c>
      <c r="MN247" s="25">
        <f t="shared" si="750"/>
        <v>0</v>
      </c>
      <c r="MO247" s="25">
        <f t="shared" si="849"/>
        <v>0</v>
      </c>
      <c r="MP247" s="25">
        <f t="shared" si="751"/>
        <v>0</v>
      </c>
      <c r="MQ247" s="25">
        <f t="shared" si="752"/>
        <v>0</v>
      </c>
      <c r="MR247" s="25">
        <f t="shared" si="850"/>
        <v>0</v>
      </c>
      <c r="MS247" s="29">
        <v>0</v>
      </c>
      <c r="MT247" s="29">
        <v>0</v>
      </c>
      <c r="MU247" s="29">
        <v>1</v>
      </c>
      <c r="MV247" s="29">
        <v>1</v>
      </c>
      <c r="MW247" s="25">
        <f t="shared" si="753"/>
        <v>0</v>
      </c>
      <c r="MX247" s="25">
        <f t="shared" si="754"/>
        <v>0</v>
      </c>
      <c r="MY247" s="25">
        <f t="shared" si="755"/>
        <v>0</v>
      </c>
      <c r="MZ247" s="25">
        <f t="shared" si="756"/>
        <v>0</v>
      </c>
      <c r="NA247" s="25">
        <f t="shared" si="757"/>
        <v>0</v>
      </c>
      <c r="NB247" s="25">
        <f t="shared" si="758"/>
        <v>0</v>
      </c>
      <c r="NC247" s="25">
        <f t="shared" si="759"/>
        <v>0</v>
      </c>
      <c r="ND247" s="25">
        <f t="shared" si="760"/>
        <v>0</v>
      </c>
      <c r="NE247" s="25">
        <f t="shared" si="851"/>
        <v>0</v>
      </c>
      <c r="NF247" s="25">
        <f t="shared" si="851"/>
        <v>0</v>
      </c>
      <c r="NG247" s="25">
        <f t="shared" si="851"/>
        <v>0</v>
      </c>
      <c r="NH247" s="25">
        <f t="shared" si="851"/>
        <v>0</v>
      </c>
      <c r="NI247" s="25">
        <f t="shared" si="761"/>
        <v>0</v>
      </c>
      <c r="NJ247" s="25">
        <f t="shared" si="762"/>
        <v>0</v>
      </c>
      <c r="NK247" s="25">
        <f t="shared" si="763"/>
        <v>0</v>
      </c>
      <c r="NL247" s="25">
        <f t="shared" si="764"/>
        <v>0</v>
      </c>
      <c r="NM247" s="25">
        <f t="shared" si="765"/>
        <v>0</v>
      </c>
      <c r="NN247" s="25">
        <f t="shared" si="852"/>
        <v>0</v>
      </c>
      <c r="NO247" s="25">
        <f t="shared" si="766"/>
        <v>0</v>
      </c>
      <c r="NP247" s="25">
        <f t="shared" si="767"/>
        <v>0</v>
      </c>
      <c r="NQ247" s="25">
        <f t="shared" si="853"/>
        <v>0</v>
      </c>
      <c r="NR247" s="25">
        <f t="shared" si="768"/>
        <v>0</v>
      </c>
      <c r="NS247" s="25">
        <f t="shared" si="769"/>
        <v>0</v>
      </c>
      <c r="NT247" s="25">
        <f t="shared" si="854"/>
        <v>0</v>
      </c>
      <c r="NU247" s="25">
        <f t="shared" si="770"/>
        <v>0</v>
      </c>
      <c r="NV247" s="25">
        <f t="shared" si="771"/>
        <v>0</v>
      </c>
      <c r="NW247" s="25">
        <f t="shared" si="855"/>
        <v>0</v>
      </c>
      <c r="NX247" s="25">
        <f t="shared" si="856"/>
        <v>0</v>
      </c>
      <c r="NY247" s="25">
        <f t="shared" si="856"/>
        <v>0</v>
      </c>
      <c r="NZ247" s="25">
        <f t="shared" si="857"/>
        <v>0</v>
      </c>
      <c r="OA247" s="25">
        <f t="shared" si="858"/>
        <v>0</v>
      </c>
      <c r="OB247" s="25">
        <f t="shared" si="858"/>
        <v>0</v>
      </c>
      <c r="OC247" s="25">
        <f t="shared" si="859"/>
        <v>0</v>
      </c>
      <c r="OD247" s="25">
        <f t="shared" si="860"/>
        <v>0</v>
      </c>
      <c r="OE247" s="25">
        <f t="shared" si="860"/>
        <v>0</v>
      </c>
      <c r="OF247" s="25">
        <f t="shared" si="860"/>
        <v>0</v>
      </c>
      <c r="OG247" s="25">
        <f t="shared" si="772"/>
        <v>0</v>
      </c>
      <c r="OH247" s="25">
        <f t="shared" si="773"/>
        <v>0</v>
      </c>
      <c r="OI247" s="25">
        <f t="shared" si="774"/>
        <v>0</v>
      </c>
      <c r="OJ247" s="25">
        <f t="shared" si="775"/>
        <v>0</v>
      </c>
      <c r="OK247" s="25">
        <f t="shared" si="776"/>
        <v>0</v>
      </c>
      <c r="OL247" s="25">
        <f t="shared" si="777"/>
        <v>0</v>
      </c>
      <c r="OM247" s="25">
        <f t="shared" si="861"/>
        <v>0</v>
      </c>
      <c r="ON247" s="25">
        <f t="shared" si="861"/>
        <v>0</v>
      </c>
      <c r="OO247" s="25">
        <f t="shared" si="861"/>
        <v>0</v>
      </c>
      <c r="OP247" s="25">
        <f t="shared" si="778"/>
        <v>0</v>
      </c>
      <c r="OQ247" s="25">
        <f t="shared" si="779"/>
        <v>0</v>
      </c>
      <c r="OR247" s="25">
        <f t="shared" si="862"/>
        <v>0</v>
      </c>
      <c r="OS247" s="19">
        <v>536960.18999999994</v>
      </c>
      <c r="OT247" s="19">
        <v>2371324.83</v>
      </c>
    </row>
    <row r="248" spans="1:410" ht="33" customHeight="1" x14ac:dyDescent="0.25">
      <c r="A248" s="18"/>
      <c r="B248" s="18" t="s">
        <v>1005</v>
      </c>
      <c r="C248" s="18">
        <v>18.34</v>
      </c>
      <c r="D248" s="16" t="e">
        <f>_xlfn.IFNA(INDEX(#REF!,MATCH(E248,#REF!,0)),0)</f>
        <v>#REF!</v>
      </c>
      <c r="E248" s="18" t="s">
        <v>1051</v>
      </c>
      <c r="F248" s="16" t="s">
        <v>765</v>
      </c>
      <c r="G248" s="16" t="s">
        <v>766</v>
      </c>
      <c r="H248" s="16" t="s">
        <v>767</v>
      </c>
      <c r="I248" s="16" t="s">
        <v>768</v>
      </c>
      <c r="J248" s="16" t="s">
        <v>769</v>
      </c>
      <c r="K248" s="16" t="s">
        <v>770</v>
      </c>
      <c r="L248" s="16" t="s">
        <v>771</v>
      </c>
      <c r="M248" s="18">
        <v>2.44</v>
      </c>
      <c r="N248" s="18">
        <v>2.44</v>
      </c>
      <c r="O248" s="18">
        <v>2.84</v>
      </c>
      <c r="P248" s="18">
        <v>2.84</v>
      </c>
      <c r="Q248" s="18">
        <v>0.1</v>
      </c>
      <c r="R248" s="18">
        <v>2.64</v>
      </c>
      <c r="S248" s="18">
        <v>2.64</v>
      </c>
      <c r="T248" s="18">
        <v>0.2</v>
      </c>
      <c r="U248" s="18">
        <v>0</v>
      </c>
      <c r="V248" s="18">
        <v>0</v>
      </c>
      <c r="W248" s="18">
        <v>0</v>
      </c>
      <c r="X248" s="18">
        <v>2.44</v>
      </c>
      <c r="Y248" s="18">
        <v>2.4</v>
      </c>
      <c r="Z248" s="20">
        <f t="shared" si="780"/>
        <v>2.1</v>
      </c>
      <c r="AA248" s="18">
        <v>0.22</v>
      </c>
      <c r="AB248" s="18">
        <v>0</v>
      </c>
      <c r="AC248" s="18">
        <v>0</v>
      </c>
      <c r="AD248" s="18">
        <v>0</v>
      </c>
      <c r="AE248" s="18">
        <v>0</v>
      </c>
      <c r="AF248" s="18">
        <v>0</v>
      </c>
      <c r="AG248" s="18">
        <v>2</v>
      </c>
      <c r="AH248" s="18">
        <v>2</v>
      </c>
      <c r="AI248" s="20">
        <f t="shared" si="781"/>
        <v>2.25</v>
      </c>
      <c r="AJ248" s="18">
        <v>0</v>
      </c>
      <c r="AK248" s="18">
        <v>0</v>
      </c>
      <c r="AL248" s="20">
        <f t="shared" si="782"/>
        <v>0</v>
      </c>
      <c r="AM248" s="18">
        <v>2.44</v>
      </c>
      <c r="AN248" s="18">
        <v>2</v>
      </c>
      <c r="AO248" s="18">
        <v>0.15</v>
      </c>
      <c r="AP248" s="18">
        <v>0.22</v>
      </c>
      <c r="AQ248" s="18">
        <v>2.44</v>
      </c>
      <c r="AR248" s="18">
        <v>2.2200000000000002</v>
      </c>
      <c r="AS248" s="18">
        <v>0.12</v>
      </c>
      <c r="AT248" s="18">
        <v>0.11</v>
      </c>
      <c r="AU248" s="18">
        <v>0</v>
      </c>
      <c r="AV248" s="18">
        <v>1</v>
      </c>
      <c r="AW248" s="18">
        <v>0</v>
      </c>
      <c r="AX248" s="18">
        <v>0</v>
      </c>
      <c r="AY248" s="18">
        <v>0</v>
      </c>
      <c r="AZ248" s="18">
        <v>0</v>
      </c>
      <c r="BA248" s="18">
        <v>0</v>
      </c>
      <c r="BB248" s="18">
        <v>0</v>
      </c>
      <c r="BC248" s="18">
        <v>0</v>
      </c>
      <c r="BD248" s="18">
        <v>0</v>
      </c>
      <c r="BE248" s="18">
        <v>1</v>
      </c>
      <c r="BF248" s="18">
        <v>1</v>
      </c>
      <c r="BG248" s="18">
        <v>0</v>
      </c>
      <c r="BH248" s="18">
        <v>0</v>
      </c>
      <c r="BI248" s="18">
        <v>0</v>
      </c>
      <c r="BJ248" s="18">
        <v>0</v>
      </c>
      <c r="BK248" s="18">
        <v>0</v>
      </c>
      <c r="BL248" s="18">
        <v>0</v>
      </c>
      <c r="BM248" s="18">
        <v>0</v>
      </c>
      <c r="BN248" s="18">
        <v>0</v>
      </c>
      <c r="BO248" s="18">
        <v>0</v>
      </c>
      <c r="BP248" s="18">
        <v>0</v>
      </c>
      <c r="BQ248" s="18">
        <v>0</v>
      </c>
      <c r="BR248" s="18">
        <v>0</v>
      </c>
      <c r="BS248" s="18">
        <v>0</v>
      </c>
      <c r="BT248" s="18">
        <v>0</v>
      </c>
      <c r="BU248" s="18">
        <v>0</v>
      </c>
      <c r="BV248" s="18">
        <v>0</v>
      </c>
      <c r="BW248" s="18">
        <v>0</v>
      </c>
      <c r="BX248" s="18">
        <v>0</v>
      </c>
      <c r="BY248" s="18">
        <v>0</v>
      </c>
      <c r="BZ248" s="18">
        <v>0</v>
      </c>
      <c r="CA248" s="16" t="e">
        <f>_xlfn.IFNA(IF(RIGHT(D248,2)="=G",0,INDEX(#REF!,MATCH(E248,#REF!,0))),0)</f>
        <v>#REF!</v>
      </c>
      <c r="CB248" s="16" t="s">
        <v>776</v>
      </c>
      <c r="CC248" s="18">
        <v>0</v>
      </c>
      <c r="CD248" s="18">
        <v>0</v>
      </c>
      <c r="CE248" s="18">
        <v>2.2000000000000002</v>
      </c>
      <c r="CF248" s="18">
        <v>0.73</v>
      </c>
      <c r="CG248" s="18">
        <v>0.12</v>
      </c>
      <c r="CH248" s="18">
        <v>3</v>
      </c>
      <c r="CI248" s="16" t="s">
        <v>98</v>
      </c>
      <c r="CJ248" s="18">
        <v>0</v>
      </c>
      <c r="CK248" s="20">
        <f t="shared" si="648"/>
        <v>2.69</v>
      </c>
      <c r="CL248" s="20">
        <f t="shared" si="783"/>
        <v>2.69</v>
      </c>
      <c r="CM248" s="18">
        <v>34.56</v>
      </c>
      <c r="CN248" s="18">
        <v>27.24</v>
      </c>
      <c r="CO248" s="18">
        <v>26.401</v>
      </c>
      <c r="CP248" s="22">
        <f t="shared" si="649"/>
        <v>27.24</v>
      </c>
      <c r="CQ248" s="22">
        <f t="shared" si="650"/>
        <v>24.55</v>
      </c>
      <c r="CR248" s="22">
        <f t="shared" si="784"/>
        <v>2.69</v>
      </c>
      <c r="CS248" s="22">
        <f t="shared" si="651"/>
        <v>24.650000000000002</v>
      </c>
      <c r="CT248" s="22">
        <f t="shared" si="652"/>
        <v>24.85</v>
      </c>
      <c r="CU248" s="18">
        <v>24.85</v>
      </c>
      <c r="CV248" s="22">
        <f t="shared" si="785"/>
        <v>2.1</v>
      </c>
      <c r="CW248" s="22">
        <f t="shared" si="653"/>
        <v>0</v>
      </c>
      <c r="CX248" s="22">
        <f t="shared" si="654"/>
        <v>0</v>
      </c>
      <c r="CY248" s="22">
        <f t="shared" si="655"/>
        <v>26.97</v>
      </c>
      <c r="CZ248" s="22">
        <f t="shared" si="656"/>
        <v>27.12</v>
      </c>
      <c r="DA248" s="18">
        <v>27.24</v>
      </c>
      <c r="DB248" s="20">
        <f t="shared" si="786"/>
        <v>2.69</v>
      </c>
      <c r="DC248" s="20">
        <f t="shared" si="787"/>
        <v>0</v>
      </c>
      <c r="DD248" s="20">
        <f t="shared" si="788"/>
        <v>2.69</v>
      </c>
      <c r="DE248" s="20">
        <f t="shared" si="657"/>
        <v>0.1</v>
      </c>
      <c r="DF248" s="20">
        <f t="shared" si="658"/>
        <v>0.2</v>
      </c>
      <c r="DG248" s="20">
        <f t="shared" si="659"/>
        <v>2.37</v>
      </c>
      <c r="DH248" s="20">
        <f t="shared" si="660"/>
        <v>0</v>
      </c>
      <c r="DI248" s="20">
        <f t="shared" si="661"/>
        <v>0</v>
      </c>
      <c r="DJ248" s="20">
        <f t="shared" si="662"/>
        <v>0</v>
      </c>
      <c r="DK248" s="20">
        <f t="shared" si="789"/>
        <v>2.67</v>
      </c>
      <c r="DL248" s="20">
        <f t="shared" si="790"/>
        <v>0</v>
      </c>
      <c r="DM248" s="20">
        <f t="shared" si="791"/>
        <v>2.0000000000000018E-2</v>
      </c>
      <c r="DN248" s="20">
        <f t="shared" si="792"/>
        <v>0</v>
      </c>
      <c r="DO248" s="18">
        <v>3.04</v>
      </c>
      <c r="DP248" s="18">
        <v>0</v>
      </c>
      <c r="DQ248" s="18">
        <v>1</v>
      </c>
      <c r="DR248" s="18">
        <v>1</v>
      </c>
      <c r="DS248" s="25">
        <f t="shared" si="793"/>
        <v>3.04</v>
      </c>
      <c r="DT248" s="25">
        <f t="shared" si="794"/>
        <v>0</v>
      </c>
      <c r="DU248" s="25">
        <f t="shared" si="795"/>
        <v>8.18</v>
      </c>
      <c r="DV248" s="25">
        <f t="shared" si="796"/>
        <v>0</v>
      </c>
      <c r="DW248" s="25">
        <f t="shared" si="797"/>
        <v>8.18</v>
      </c>
      <c r="DX248" s="25">
        <f t="shared" si="798"/>
        <v>23.23</v>
      </c>
      <c r="DY248" s="25">
        <f t="shared" si="799"/>
        <v>0</v>
      </c>
      <c r="DZ248" s="25">
        <f t="shared" si="800"/>
        <v>23.23</v>
      </c>
      <c r="EA248" s="25">
        <f t="shared" si="801"/>
        <v>16.309999999999999</v>
      </c>
      <c r="EB248" s="25">
        <f t="shared" si="802"/>
        <v>0</v>
      </c>
      <c r="EC248" s="25">
        <f t="shared" si="803"/>
        <v>16.309999999999999</v>
      </c>
      <c r="ED248" s="25">
        <f t="shared" si="804"/>
        <v>6.92</v>
      </c>
      <c r="EE248" s="25">
        <f t="shared" si="804"/>
        <v>0</v>
      </c>
      <c r="EF248" s="25">
        <f t="shared" si="805"/>
        <v>6.92</v>
      </c>
      <c r="EG248" s="25">
        <f t="shared" si="806"/>
        <v>16.309999999999999</v>
      </c>
      <c r="EH248" s="25">
        <f t="shared" si="806"/>
        <v>0</v>
      </c>
      <c r="EI248" s="25">
        <f t="shared" si="807"/>
        <v>16.309999999999999</v>
      </c>
      <c r="EJ248" s="18">
        <v>18.34</v>
      </c>
      <c r="EK248" s="18">
        <v>32.020000000000003</v>
      </c>
      <c r="EL248" s="18" t="s">
        <v>1051</v>
      </c>
      <c r="EM248" s="18" t="s">
        <v>1052</v>
      </c>
      <c r="EN248" s="16" t="s">
        <v>774</v>
      </c>
      <c r="EO248" s="16" t="s">
        <v>132</v>
      </c>
      <c r="EP248" s="16" t="e">
        <f>IF(OR(EN248="Cống tròn",EN248="Cống hộp",EN248="Ống nhựa"),INDEX(#REF!,MATCH(E248,#REF!,0)),IF(OR(EN248="Rãnh xây",EN248="Rãnh bê tông"),INDEX(#REF!,MATCH(E248,#REF!,0)),0))</f>
        <v>#REF!</v>
      </c>
      <c r="EQ248" s="18">
        <v>12.080000000000004</v>
      </c>
      <c r="ER248" s="18">
        <v>1</v>
      </c>
      <c r="ES248" s="25">
        <f t="shared" si="808"/>
        <v>12</v>
      </c>
      <c r="ET248" s="1" t="e">
        <f>_xlfn.IFNA(IF(EN248="Cống tròn",INDEX(#REF!,MATCH(E248,#REF!,0)),IF(EN248="Cống hộp",INDEX(#REF!,MATCH(E248,#REF!,0)),EU248&amp;" ,"&amp;EV248)),0)</f>
        <v>#REF!</v>
      </c>
      <c r="EU248" s="16" t="s">
        <v>769</v>
      </c>
      <c r="EV248" s="16" t="s">
        <v>775</v>
      </c>
      <c r="EW248" s="16" t="e">
        <f>_xlfn.IFNA(INDEX(#REF!,MATCH(E248,#REF!,0)),0)</f>
        <v>#REF!</v>
      </c>
      <c r="EX248" s="16"/>
      <c r="EY248" s="18">
        <v>0</v>
      </c>
      <c r="EZ248" s="18">
        <v>0</v>
      </c>
      <c r="FA248" s="18">
        <v>0</v>
      </c>
      <c r="FB248" s="19">
        <v>0</v>
      </c>
      <c r="FC248" s="19">
        <v>0</v>
      </c>
      <c r="FD248" s="25">
        <f t="shared" si="663"/>
        <v>0</v>
      </c>
      <c r="FE248" s="25">
        <f t="shared" si="809"/>
        <v>0</v>
      </c>
      <c r="FF248" s="18">
        <v>0.1</v>
      </c>
      <c r="FG248" s="18">
        <v>2</v>
      </c>
      <c r="FH248" s="18">
        <v>1</v>
      </c>
      <c r="FI248" s="25">
        <f t="shared" si="810"/>
        <v>1.2</v>
      </c>
      <c r="FJ248" s="18">
        <v>0</v>
      </c>
      <c r="FK248" s="18">
        <v>0</v>
      </c>
      <c r="FL248" s="18">
        <v>0.2</v>
      </c>
      <c r="FM248" s="18">
        <v>1.4</v>
      </c>
      <c r="FN248" s="18">
        <v>0</v>
      </c>
      <c r="FO248" s="25">
        <f t="shared" si="811"/>
        <v>1.4</v>
      </c>
      <c r="FP248" s="18">
        <v>1.4999999999999999E-2</v>
      </c>
      <c r="FQ248" s="18">
        <v>1</v>
      </c>
      <c r="FR248" s="25">
        <f t="shared" si="664"/>
        <v>11</v>
      </c>
      <c r="FS248" s="25">
        <f t="shared" si="665"/>
        <v>0.15</v>
      </c>
      <c r="FT248" s="25">
        <f t="shared" si="666"/>
        <v>11.15</v>
      </c>
      <c r="FU248" s="25">
        <f t="shared" si="667"/>
        <v>-0.93000000000000327</v>
      </c>
      <c r="FV248" s="25" t="str">
        <f t="shared" si="812"/>
        <v>Thêm 01</v>
      </c>
      <c r="FW248" s="25">
        <f t="shared" si="813"/>
        <v>0.08</v>
      </c>
      <c r="FX248" s="16"/>
      <c r="FY248" s="16"/>
      <c r="FZ248" s="16"/>
      <c r="GA248" s="16"/>
      <c r="GB248" s="19">
        <v>0</v>
      </c>
      <c r="GC248" s="19">
        <v>0</v>
      </c>
      <c r="GD248" s="19">
        <v>0</v>
      </c>
      <c r="GE248" s="19">
        <v>0</v>
      </c>
      <c r="GF248" s="19">
        <v>0</v>
      </c>
      <c r="GG248" s="19">
        <v>0</v>
      </c>
      <c r="GH248" s="19">
        <v>0</v>
      </c>
      <c r="GI248" s="19">
        <v>0</v>
      </c>
      <c r="GJ248" s="19">
        <v>0</v>
      </c>
      <c r="GK248" s="19">
        <v>0</v>
      </c>
      <c r="GL248" s="25">
        <f t="shared" si="668"/>
        <v>0</v>
      </c>
      <c r="GM248" s="25">
        <f t="shared" si="814"/>
        <v>0</v>
      </c>
      <c r="GN248" s="19">
        <v>0</v>
      </c>
      <c r="GO248" s="19">
        <v>0</v>
      </c>
      <c r="GP248" s="19">
        <v>0</v>
      </c>
      <c r="GQ248" s="19">
        <v>0</v>
      </c>
      <c r="GR248" s="1" t="e">
        <f>_xlfn.IFNA(INDEX(#REF!,MATCH(E248,#REF!,0)),0)</f>
        <v>#REF!</v>
      </c>
      <c r="GS248" s="16"/>
      <c r="GT248" s="18">
        <v>0</v>
      </c>
      <c r="GU248" s="18">
        <v>0</v>
      </c>
      <c r="GV248" s="18">
        <v>0</v>
      </c>
      <c r="GW248" s="18">
        <v>0</v>
      </c>
      <c r="GX248" s="25">
        <f t="shared" si="669"/>
        <v>0</v>
      </c>
      <c r="GY248" s="25">
        <f t="shared" si="670"/>
        <v>0</v>
      </c>
      <c r="GZ248" s="25">
        <f t="shared" si="815"/>
        <v>0</v>
      </c>
      <c r="HA248" s="1" t="e" cm="1">
        <f t="array" ref="HA248">INDEX(#REF!,MATCH(EJ248&amp;EK248&amp;HD248&amp;HE248&amp;HF248,#REF!&amp;#REF!&amp;#REF!&amp;#REF!&amp;#REF!,0))</f>
        <v>#REF!</v>
      </c>
      <c r="HB248" s="16"/>
      <c r="HC248" s="25">
        <f t="shared" si="816"/>
        <v>0</v>
      </c>
      <c r="HD248" s="18">
        <v>0</v>
      </c>
      <c r="HE248" s="18">
        <v>0</v>
      </c>
      <c r="HF248" s="18">
        <v>0</v>
      </c>
      <c r="HG248" s="1" t="e" cm="1">
        <f t="array" ref="HG248">INDEX(#REF!,MATCH(EJ248&amp;EK248&amp;HJ248&amp;HK248&amp;HL248,#REF!&amp;#REF!&amp;#REF!&amp;#REF!&amp;#REF!,0))</f>
        <v>#REF!</v>
      </c>
      <c r="HH248" s="16"/>
      <c r="HI248" s="25">
        <f t="shared" si="817"/>
        <v>0</v>
      </c>
      <c r="HJ248" s="25">
        <f t="shared" si="818"/>
        <v>0</v>
      </c>
      <c r="HK248" s="19">
        <v>0</v>
      </c>
      <c r="HL248" s="19">
        <v>0</v>
      </c>
      <c r="HM248" s="18">
        <v>0.01</v>
      </c>
      <c r="HN248" s="18">
        <v>1</v>
      </c>
      <c r="HO248" s="25">
        <f t="shared" si="819"/>
        <v>0</v>
      </c>
      <c r="HP248" s="25">
        <f t="shared" si="820"/>
        <v>0</v>
      </c>
      <c r="HQ248" s="25">
        <f t="shared" si="821"/>
        <v>0</v>
      </c>
      <c r="HR248" s="25">
        <f t="shared" si="822"/>
        <v>0</v>
      </c>
      <c r="HS248" s="25">
        <f t="shared" si="823"/>
        <v>0</v>
      </c>
      <c r="HT248" s="19">
        <v>0</v>
      </c>
      <c r="HU248" s="19">
        <v>0</v>
      </c>
      <c r="HV248" s="19">
        <v>0</v>
      </c>
      <c r="HW248" s="25">
        <f t="shared" si="824"/>
        <v>0</v>
      </c>
      <c r="HX248" s="19">
        <v>0</v>
      </c>
      <c r="HY248" s="19">
        <v>0</v>
      </c>
      <c r="HZ248" s="18">
        <v>27.24</v>
      </c>
      <c r="IA248" s="20">
        <f>ROUND(IF(EN248="Cống tròn",IF(EN248="Cống tròn",IF(EU248="Không có móng",IQ248-FF248,IF(EU248="Đế",IP248-FN248,IF(OR(EU248="Móng bê tông",EU248="Móng bê tông kết hợp đế"),II248-FJ248,0))),0),IF(EN248="Cống hộp",IF(AND(EN248="Cống hộp",EU248="Không có móng"),IQ248-GF248,IF(AND(EN248="Cống hộp",EU248="Móng bê tông"),IJ248-GB248,0)),IF(OR(EN248="Rãnh xây",EN248="Rãnh bê tông"),IF(OR(EN248="Rãnh xây",EN248="Rãnh bê tông"),IK248-GB248,0),IF(EN248="Ống nhựa",IF(AND(EN248="Ống nhựa",EU248="Không đắp cát"),IQ248-HT248,IF(AND(EN248="Ống nhựa",EU248="Đắp cát"),IH248-HX248,0)),IF(EN248="Rãnh thang",IF(EN248="Rãnh thang",IF(EU248="Móng bê tông",#REF!-#REF!,IQ248),0),0))))),2)</f>
        <v>24.85</v>
      </c>
      <c r="IB248" s="20">
        <f t="shared" si="825"/>
        <v>2.389999999999997</v>
      </c>
      <c r="IC248" s="20">
        <f t="shared" si="671"/>
        <v>24.849999999999998</v>
      </c>
      <c r="ID248" s="20">
        <f t="shared" si="672"/>
        <v>0</v>
      </c>
      <c r="IE248" s="20">
        <f t="shared" si="673"/>
        <v>0</v>
      </c>
      <c r="IF248" s="20">
        <f t="shared" si="674"/>
        <v>0</v>
      </c>
      <c r="IG248" s="20">
        <f>IF(EN248="Rãnh thang",IF(AND(EN248="Rãnh thang",EU248="Móng bê tông"),IQ248-#REF!,0),IF(EN248="Ống nhựa",IF(AND(EN248="Ống nhựa",EU248="Đắp cát"),IQ248-HT248,0),IF(EN248="Cống tròn",IF(EN248="Cống tròn",IF(OR(EU248="Móng bê tông",EU248="Móng bê tông kết hợp đế"),IM248-FL248,0),0),IF(EN248="Cống hộp",IF(AND(EN248="Cống hộp",EU248="Móng bê tông"),IN248-GD248,0),IF(OR(EN248="Rãnh xây",EN248="Rãnh bê tông"),IF(AND(EN248="Rãnh xây",EU248="Móng bê tông"),IO248-GD248,IF(AND(EN248="Rãnh bê tông",EU248="Móng bê tông"),IO248-GD248,0)),0)))))</f>
        <v>24.849999999999998</v>
      </c>
      <c r="IH248" s="20">
        <f t="shared" si="675"/>
        <v>0</v>
      </c>
      <c r="II248" s="20">
        <f t="shared" si="676"/>
        <v>24.849999999999998</v>
      </c>
      <c r="IJ248" s="20">
        <f t="shared" si="677"/>
        <v>0</v>
      </c>
      <c r="IK248" s="20">
        <f t="shared" si="678"/>
        <v>0</v>
      </c>
      <c r="IL248" s="20">
        <f t="shared" si="679"/>
        <v>25.049999999999997</v>
      </c>
      <c r="IM248" s="20">
        <f t="shared" si="680"/>
        <v>25.049999999999997</v>
      </c>
      <c r="IN248" s="20">
        <f t="shared" si="681"/>
        <v>0</v>
      </c>
      <c r="IO248" s="20">
        <f t="shared" si="682"/>
        <v>0</v>
      </c>
      <c r="IP248" s="20">
        <f t="shared" si="683"/>
        <v>0</v>
      </c>
      <c r="IQ248" s="18">
        <v>25.15</v>
      </c>
      <c r="IR248" s="25">
        <f t="shared" si="826"/>
        <v>0</v>
      </c>
      <c r="IS248" s="25">
        <f t="shared" si="684"/>
        <v>0</v>
      </c>
      <c r="IT248" s="25">
        <f t="shared" si="685"/>
        <v>0</v>
      </c>
      <c r="IU248" s="25">
        <f>ROUND(IF(EN248="Cống tròn",IF(EN248="Cống tròn",IV248+FF248,0),IF(EN248="Cống hộp",IF(EN248="Cống hộp",IV248+GP248,0),IF(OR(EN248="Rãnh xây",EN248="Rãnh bê tông"),IF(OR(EN248="Rãnh xây",EN248="Rãnh bê tông"),IV248+GP248,0),IF(EN248="ống nhựa",IF(EN248="Ống nhựa",IV248+HT248,0),IF(EN248="Rãnh thang",IF(EN248="Rãnh thang",IQ248+#REF!,0),0))))),2)</f>
        <v>26.23</v>
      </c>
      <c r="IV248" s="18">
        <v>26.13</v>
      </c>
      <c r="IW248" s="25">
        <f t="shared" si="686"/>
        <v>26.23</v>
      </c>
      <c r="IX248" s="25">
        <f t="shared" si="687"/>
        <v>0</v>
      </c>
      <c r="IY248" s="25">
        <f t="shared" si="688"/>
        <v>0</v>
      </c>
      <c r="IZ248" s="25">
        <f t="shared" si="689"/>
        <v>0</v>
      </c>
      <c r="JA248" s="25">
        <f t="shared" si="690"/>
        <v>0</v>
      </c>
      <c r="JB248" s="18">
        <v>27.22</v>
      </c>
      <c r="JC248" s="20">
        <f>ROUND(IF(EN248="Cống tròn",IF(EN248="Cống tròn",IF(EU248="Không có móng",JS248-FF248,IF(EU248="Đế",JR248-FN248,IF(OR(EU248="Móng bê tông",EU248="Móng bê tông kết hợp đế"),JK248-FJ248,0))),0),IF(EN248="Cống hộp",IF(AND(EN248="Cống hộp",EU248="Không có móng"),JS248-GF248,IF(AND(EN248="Cống hộp",EU248="Móng bê tông"),JL248-GB248,0)),IF(OR(EN248="Rãnh xây",EN248="Rãnh bê tông"),IF(OR(EN248="Rãnh xây",EN248="Rãnh bê tông"),JM248-GB248,0),IF(EN248="Ống nhựa",IF(AND(EN248="Ống nhựa",EU248="Không đắp cát"),JS248-HT248,IF(AND(EN248="Ống nhựa",EU248="Đắp cát"),JJ248-HX248,0)),IF(EN248="Rãnh thang",IF(EN248="Rãnh thang",IF(EU248="Móng bê tông",#REF!-#REF!,JS248),0),0))))),2)</f>
        <v>24.83</v>
      </c>
      <c r="JD248" s="20">
        <f t="shared" si="827"/>
        <v>2.3900000000000006</v>
      </c>
      <c r="JE248" s="20">
        <f t="shared" si="691"/>
        <v>24.83</v>
      </c>
      <c r="JF248" s="20">
        <f t="shared" si="692"/>
        <v>0</v>
      </c>
      <c r="JG248" s="20">
        <f t="shared" si="693"/>
        <v>0</v>
      </c>
      <c r="JH248" s="20">
        <f t="shared" si="694"/>
        <v>0</v>
      </c>
      <c r="JI248" s="20">
        <f>IF(EN248="Rãnh thang",IF(AND(EN248="Rãnh thang",EU248="Móng bê tông"),JS248-#REF!,0),IF(EN248="Ống nhựa",IF(AND(EN248="Ống nhựa",EU248="Đắp cát"),JS248-HT248,0),IF(EN248="Cống tròn",IF(EN248="Cống tròn",IF(OR(EU248="Móng bê tông",EU248="Móng bê tông kết hợp đế"),JO248-FL248,0),0),IF(EN248="Cống hộp",IF(AND(EN248="Cống hộp",EU248="Móng bê tông"),JP248-GD248,0),IF(OR(EN248="Rãnh xây",EN248="Rãnh bê tông"),IF(AND(EN248="Rãnh xây",EU248="Móng bê tông"),JQ248-GD248,IF(AND(EN248="Rãnh bê tông",EU248="Móng bê tông"),JQ248-GD248,0)),0)))))</f>
        <v>24.83</v>
      </c>
      <c r="JJ248" s="20">
        <f t="shared" si="695"/>
        <v>0</v>
      </c>
      <c r="JK248" s="20">
        <f t="shared" si="696"/>
        <v>24.83</v>
      </c>
      <c r="JL248" s="20">
        <f t="shared" si="697"/>
        <v>0</v>
      </c>
      <c r="JM248" s="20">
        <f t="shared" si="698"/>
        <v>0</v>
      </c>
      <c r="JN248" s="20">
        <f t="shared" si="699"/>
        <v>25.029999999999998</v>
      </c>
      <c r="JO248" s="20">
        <f t="shared" si="700"/>
        <v>25.029999999999998</v>
      </c>
      <c r="JP248" s="20">
        <f t="shared" si="701"/>
        <v>0</v>
      </c>
      <c r="JQ248" s="20">
        <f t="shared" si="702"/>
        <v>0</v>
      </c>
      <c r="JR248" s="20">
        <f t="shared" si="703"/>
        <v>0</v>
      </c>
      <c r="JS248" s="26">
        <v>25.13</v>
      </c>
      <c r="JT248" s="25">
        <f t="shared" si="828"/>
        <v>0</v>
      </c>
      <c r="JU248" s="25">
        <f t="shared" si="704"/>
        <v>0</v>
      </c>
      <c r="JV248" s="25">
        <f t="shared" si="705"/>
        <v>0</v>
      </c>
      <c r="JW248" s="25">
        <f>ROUND(IF(EN248="Cống tròn",IF(EN248="Cống tròn",JX248+FF248,0),IF(EN248="Cống hộp",IF(EN248="Cống hộp",JX248+GP248,0),IF(OR(EN248="Rãnh xây",EN248="Rãnh bê tông"),IF(OR(EN248="Rãnh xây",EN248="Rãnh bê tông"),JX248+GP248,0),IF(EN248="ống nhựa",IF(EN248="Ống nhựa",JX248+HT248,0),IF(EN248="Rãnh thang",IF(EN248="Rãnh thang",JS248+#REF!,0),0))))),2)</f>
        <v>26.23</v>
      </c>
      <c r="JX248" s="27">
        <v>26.13</v>
      </c>
      <c r="JY248" s="25">
        <f t="shared" si="706"/>
        <v>26.23</v>
      </c>
      <c r="JZ248" s="25">
        <f t="shared" si="707"/>
        <v>0</v>
      </c>
      <c r="KA248" s="25">
        <f t="shared" si="708"/>
        <v>0</v>
      </c>
      <c r="KB248" s="25">
        <f t="shared" si="709"/>
        <v>0</v>
      </c>
      <c r="KC248" s="25">
        <f t="shared" si="710"/>
        <v>0</v>
      </c>
      <c r="KD248" s="28" t="s">
        <v>98</v>
      </c>
      <c r="KE248" s="27">
        <v>0</v>
      </c>
      <c r="KF248" s="25">
        <f t="shared" si="711"/>
        <v>2.389999999999997</v>
      </c>
      <c r="KG248" s="25">
        <f t="shared" si="829"/>
        <v>2.389999999999997</v>
      </c>
      <c r="KH248" s="27">
        <v>0</v>
      </c>
      <c r="KI248" s="25">
        <f t="shared" si="712"/>
        <v>2.3900000000000006</v>
      </c>
      <c r="KJ248" s="25">
        <f t="shared" si="830"/>
        <v>2.3900000000000006</v>
      </c>
      <c r="KK248" s="25">
        <f t="shared" si="713"/>
        <v>0</v>
      </c>
      <c r="KL248" s="25">
        <f t="shared" si="714"/>
        <v>0</v>
      </c>
      <c r="KM248" s="25">
        <f t="shared" si="831"/>
        <v>0</v>
      </c>
      <c r="KN248" s="25">
        <f t="shared" si="715"/>
        <v>0</v>
      </c>
      <c r="KO248" s="25">
        <f t="shared" si="716"/>
        <v>0</v>
      </c>
      <c r="KP248" s="25">
        <f t="shared" si="832"/>
        <v>0</v>
      </c>
      <c r="KQ248" s="25">
        <f t="shared" si="717"/>
        <v>0.2</v>
      </c>
      <c r="KR248" s="25">
        <f t="shared" si="718"/>
        <v>0.2</v>
      </c>
      <c r="KS248" s="25">
        <f t="shared" si="833"/>
        <v>0.2</v>
      </c>
      <c r="KT248" s="25">
        <f t="shared" si="719"/>
        <v>0</v>
      </c>
      <c r="KU248" s="25">
        <f t="shared" si="720"/>
        <v>0</v>
      </c>
      <c r="KV248" s="25">
        <f t="shared" si="834"/>
        <v>0</v>
      </c>
      <c r="KW248" s="25">
        <f t="shared" si="721"/>
        <v>0</v>
      </c>
      <c r="KX248" s="25">
        <f t="shared" si="722"/>
        <v>0</v>
      </c>
      <c r="KY248" s="25">
        <f t="shared" si="835"/>
        <v>0</v>
      </c>
      <c r="KZ248" s="25">
        <f t="shared" si="723"/>
        <v>0</v>
      </c>
      <c r="LA248" s="25">
        <f t="shared" si="724"/>
        <v>0</v>
      </c>
      <c r="LB248" s="25">
        <f t="shared" si="836"/>
        <v>0</v>
      </c>
      <c r="LC248" s="25">
        <f t="shared" si="725"/>
        <v>1.4</v>
      </c>
      <c r="LD248" s="25">
        <f t="shared" si="726"/>
        <v>1.4</v>
      </c>
      <c r="LE248" s="25">
        <f t="shared" si="837"/>
        <v>1.4</v>
      </c>
      <c r="LF248" s="25">
        <f t="shared" si="727"/>
        <v>0</v>
      </c>
      <c r="LG248" s="25">
        <f t="shared" si="728"/>
        <v>0</v>
      </c>
      <c r="LH248" s="25">
        <f t="shared" si="838"/>
        <v>0</v>
      </c>
      <c r="LI248" s="25">
        <f t="shared" si="729"/>
        <v>0</v>
      </c>
      <c r="LJ248" s="25">
        <f t="shared" si="730"/>
        <v>0</v>
      </c>
      <c r="LK248" s="25">
        <f t="shared" si="839"/>
        <v>0</v>
      </c>
      <c r="LL248" s="25">
        <f t="shared" si="731"/>
        <v>0</v>
      </c>
      <c r="LM248" s="25">
        <f t="shared" si="732"/>
        <v>0</v>
      </c>
      <c r="LN248" s="25">
        <f t="shared" si="840"/>
        <v>0</v>
      </c>
      <c r="LO248" s="25">
        <f t="shared" si="733"/>
        <v>0</v>
      </c>
      <c r="LP248" s="25">
        <f t="shared" si="734"/>
        <v>0</v>
      </c>
      <c r="LQ248" s="25">
        <f t="shared" si="841"/>
        <v>0</v>
      </c>
      <c r="LR248" s="25">
        <f t="shared" si="735"/>
        <v>0</v>
      </c>
      <c r="LS248" s="25">
        <f t="shared" si="736"/>
        <v>0</v>
      </c>
      <c r="LT248" s="25">
        <f t="shared" si="842"/>
        <v>0</v>
      </c>
      <c r="LU248" s="25">
        <f t="shared" si="737"/>
        <v>0</v>
      </c>
      <c r="LV248" s="25">
        <f t="shared" si="738"/>
        <v>0</v>
      </c>
      <c r="LW248" s="25">
        <f t="shared" si="843"/>
        <v>0</v>
      </c>
      <c r="LX248" s="25">
        <f t="shared" si="739"/>
        <v>0</v>
      </c>
      <c r="LY248" s="25">
        <f t="shared" si="740"/>
        <v>0</v>
      </c>
      <c r="LZ248" s="25">
        <f t="shared" si="844"/>
        <v>0</v>
      </c>
      <c r="MA248" s="25">
        <f t="shared" si="741"/>
        <v>0</v>
      </c>
      <c r="MB248" s="25">
        <f t="shared" si="742"/>
        <v>0</v>
      </c>
      <c r="MC248" s="25">
        <f t="shared" si="845"/>
        <v>0</v>
      </c>
      <c r="MD248" s="25">
        <f t="shared" si="743"/>
        <v>0</v>
      </c>
      <c r="ME248" s="25">
        <f t="shared" si="744"/>
        <v>0</v>
      </c>
      <c r="MF248" s="25">
        <f t="shared" si="846"/>
        <v>0</v>
      </c>
      <c r="MG248" s="25">
        <f t="shared" si="745"/>
        <v>0</v>
      </c>
      <c r="MH248" s="25">
        <f t="shared" si="746"/>
        <v>0</v>
      </c>
      <c r="MI248" s="25">
        <f t="shared" si="847"/>
        <v>0</v>
      </c>
      <c r="MJ248" s="25">
        <f t="shared" si="747"/>
        <v>0</v>
      </c>
      <c r="MK248" s="25">
        <f t="shared" si="748"/>
        <v>0</v>
      </c>
      <c r="ML248" s="25">
        <f t="shared" si="848"/>
        <v>0</v>
      </c>
      <c r="MM248" s="25">
        <f t="shared" si="749"/>
        <v>0</v>
      </c>
      <c r="MN248" s="25">
        <f t="shared" si="750"/>
        <v>0</v>
      </c>
      <c r="MO248" s="25">
        <f t="shared" si="849"/>
        <v>0</v>
      </c>
      <c r="MP248" s="25">
        <f t="shared" si="751"/>
        <v>0</v>
      </c>
      <c r="MQ248" s="25">
        <f t="shared" si="752"/>
        <v>0</v>
      </c>
      <c r="MR248" s="25">
        <f t="shared" si="850"/>
        <v>0</v>
      </c>
      <c r="MS248" s="29">
        <v>1.4</v>
      </c>
      <c r="MT248" s="29">
        <v>0</v>
      </c>
      <c r="MU248" s="29">
        <v>1</v>
      </c>
      <c r="MV248" s="29">
        <v>1</v>
      </c>
      <c r="MW248" s="25">
        <f t="shared" si="753"/>
        <v>1.4</v>
      </c>
      <c r="MX248" s="25">
        <f t="shared" si="754"/>
        <v>3.35</v>
      </c>
      <c r="MY248" s="25">
        <f t="shared" si="755"/>
        <v>0</v>
      </c>
      <c r="MZ248" s="25">
        <f t="shared" si="756"/>
        <v>0</v>
      </c>
      <c r="NA248" s="25">
        <f t="shared" si="757"/>
        <v>1.4</v>
      </c>
      <c r="NB248" s="25">
        <f t="shared" si="758"/>
        <v>3.35</v>
      </c>
      <c r="NC248" s="25">
        <f t="shared" si="759"/>
        <v>0</v>
      </c>
      <c r="ND248" s="25">
        <f t="shared" si="760"/>
        <v>0</v>
      </c>
      <c r="NE248" s="25">
        <f t="shared" si="851"/>
        <v>1.4</v>
      </c>
      <c r="NF248" s="25">
        <f t="shared" si="851"/>
        <v>3.35</v>
      </c>
      <c r="NG248" s="25">
        <f t="shared" si="851"/>
        <v>0</v>
      </c>
      <c r="NH248" s="25">
        <f t="shared" si="851"/>
        <v>0</v>
      </c>
      <c r="NI248" s="25">
        <f t="shared" si="761"/>
        <v>40.47</v>
      </c>
      <c r="NJ248" s="25">
        <f t="shared" si="762"/>
        <v>0</v>
      </c>
      <c r="NK248" s="25">
        <f t="shared" si="763"/>
        <v>40.47</v>
      </c>
      <c r="NL248" s="25">
        <f t="shared" si="764"/>
        <v>21.97</v>
      </c>
      <c r="NM248" s="25">
        <f t="shared" si="765"/>
        <v>0</v>
      </c>
      <c r="NN248" s="25">
        <f t="shared" si="852"/>
        <v>21.97</v>
      </c>
      <c r="NO248" s="25">
        <f t="shared" si="766"/>
        <v>0</v>
      </c>
      <c r="NP248" s="25">
        <f t="shared" si="767"/>
        <v>0</v>
      </c>
      <c r="NQ248" s="25">
        <f t="shared" si="853"/>
        <v>0</v>
      </c>
      <c r="NR248" s="25">
        <f t="shared" si="768"/>
        <v>0</v>
      </c>
      <c r="NS248" s="25">
        <f t="shared" si="769"/>
        <v>0</v>
      </c>
      <c r="NT248" s="25">
        <f t="shared" si="854"/>
        <v>0</v>
      </c>
      <c r="NU248" s="25">
        <f t="shared" si="770"/>
        <v>0</v>
      </c>
      <c r="NV248" s="25">
        <f t="shared" si="771"/>
        <v>0</v>
      </c>
      <c r="NW248" s="25">
        <f t="shared" si="855"/>
        <v>0</v>
      </c>
      <c r="NX248" s="25">
        <f t="shared" si="856"/>
        <v>21.97</v>
      </c>
      <c r="NY248" s="25">
        <f t="shared" si="856"/>
        <v>0</v>
      </c>
      <c r="NZ248" s="25">
        <f t="shared" si="857"/>
        <v>21.97</v>
      </c>
      <c r="OA248" s="25">
        <f t="shared" si="858"/>
        <v>18.5</v>
      </c>
      <c r="OB248" s="25">
        <f t="shared" si="858"/>
        <v>0</v>
      </c>
      <c r="OC248" s="25">
        <f t="shared" si="859"/>
        <v>18.5</v>
      </c>
      <c r="OD248" s="25">
        <f t="shared" si="860"/>
        <v>21.97</v>
      </c>
      <c r="OE248" s="25">
        <f t="shared" si="860"/>
        <v>0</v>
      </c>
      <c r="OF248" s="25">
        <f t="shared" si="860"/>
        <v>21.97</v>
      </c>
      <c r="OG248" s="25">
        <f t="shared" si="772"/>
        <v>0</v>
      </c>
      <c r="OH248" s="25">
        <f t="shared" si="773"/>
        <v>0</v>
      </c>
      <c r="OI248" s="25">
        <f t="shared" si="774"/>
        <v>0</v>
      </c>
      <c r="OJ248" s="25">
        <f t="shared" si="775"/>
        <v>0</v>
      </c>
      <c r="OK248" s="25">
        <f t="shared" si="776"/>
        <v>0</v>
      </c>
      <c r="OL248" s="25">
        <f t="shared" si="777"/>
        <v>0</v>
      </c>
      <c r="OM248" s="25">
        <f t="shared" si="861"/>
        <v>0</v>
      </c>
      <c r="ON248" s="25">
        <f t="shared" si="861"/>
        <v>0</v>
      </c>
      <c r="OO248" s="25">
        <f t="shared" si="861"/>
        <v>0</v>
      </c>
      <c r="OP248" s="25">
        <f t="shared" si="778"/>
        <v>0</v>
      </c>
      <c r="OQ248" s="25">
        <f t="shared" si="779"/>
        <v>0</v>
      </c>
      <c r="OR248" s="25">
        <f t="shared" si="862"/>
        <v>0</v>
      </c>
      <c r="OS248" s="19">
        <v>536967.82999999996</v>
      </c>
      <c r="OT248" s="19">
        <v>2370367.9500000002</v>
      </c>
    </row>
    <row r="249" spans="1:410" ht="33" customHeight="1" x14ac:dyDescent="0.25">
      <c r="A249" s="18"/>
      <c r="B249" s="18" t="s">
        <v>1005</v>
      </c>
      <c r="C249" s="18">
        <v>32.020000000000003</v>
      </c>
      <c r="D249" s="16" t="e">
        <f>_xlfn.IFNA(INDEX(#REF!,MATCH(E249,#REF!,0)),0)</f>
        <v>#REF!</v>
      </c>
      <c r="E249" s="18" t="s">
        <v>1052</v>
      </c>
      <c r="F249" s="16" t="s">
        <v>765</v>
      </c>
      <c r="G249" s="16" t="s">
        <v>766</v>
      </c>
      <c r="H249" s="16" t="s">
        <v>767</v>
      </c>
      <c r="I249" s="16" t="s">
        <v>768</v>
      </c>
      <c r="J249" s="16" t="s">
        <v>769</v>
      </c>
      <c r="K249" s="16" t="s">
        <v>770</v>
      </c>
      <c r="L249" s="16" t="s">
        <v>771</v>
      </c>
      <c r="M249" s="18">
        <v>1.64</v>
      </c>
      <c r="N249" s="18">
        <v>1.94</v>
      </c>
      <c r="O249" s="18">
        <v>2.04</v>
      </c>
      <c r="P249" s="18">
        <v>2.34</v>
      </c>
      <c r="Q249" s="18">
        <v>0.1</v>
      </c>
      <c r="R249" s="18">
        <v>1.8399999999999999</v>
      </c>
      <c r="S249" s="18">
        <v>2.14</v>
      </c>
      <c r="T249" s="18">
        <v>0.2</v>
      </c>
      <c r="U249" s="18">
        <v>0</v>
      </c>
      <c r="V249" s="18">
        <v>0</v>
      </c>
      <c r="W249" s="18">
        <v>0</v>
      </c>
      <c r="X249" s="18">
        <v>1.64</v>
      </c>
      <c r="Y249" s="18">
        <v>1.9</v>
      </c>
      <c r="Z249" s="20">
        <f t="shared" si="780"/>
        <v>2.1</v>
      </c>
      <c r="AA249" s="18">
        <v>0.22</v>
      </c>
      <c r="AB249" s="18">
        <v>0</v>
      </c>
      <c r="AC249" s="18">
        <v>0</v>
      </c>
      <c r="AD249" s="18">
        <v>0</v>
      </c>
      <c r="AE249" s="18">
        <v>0</v>
      </c>
      <c r="AF249" s="18">
        <v>0</v>
      </c>
      <c r="AG249" s="18">
        <v>1.2</v>
      </c>
      <c r="AH249" s="18">
        <v>1.5</v>
      </c>
      <c r="AI249" s="20">
        <f t="shared" si="781"/>
        <v>2.25</v>
      </c>
      <c r="AJ249" s="18">
        <v>0</v>
      </c>
      <c r="AK249" s="18">
        <v>0</v>
      </c>
      <c r="AL249" s="20">
        <f t="shared" si="782"/>
        <v>0</v>
      </c>
      <c r="AM249" s="18">
        <v>1.64</v>
      </c>
      <c r="AN249" s="18">
        <v>1.5</v>
      </c>
      <c r="AO249" s="18">
        <v>0.15</v>
      </c>
      <c r="AP249" s="18">
        <v>0.22</v>
      </c>
      <c r="AQ249" s="18">
        <v>1.64</v>
      </c>
      <c r="AR249" s="18">
        <v>1.72</v>
      </c>
      <c r="AS249" s="18">
        <v>0.12</v>
      </c>
      <c r="AT249" s="18">
        <v>0.11</v>
      </c>
      <c r="AU249" s="18">
        <v>0</v>
      </c>
      <c r="AV249" s="18">
        <v>1</v>
      </c>
      <c r="AW249" s="18">
        <v>0</v>
      </c>
      <c r="AX249" s="18">
        <v>0</v>
      </c>
      <c r="AY249" s="18">
        <v>0</v>
      </c>
      <c r="AZ249" s="18">
        <v>0</v>
      </c>
      <c r="BA249" s="18">
        <v>0</v>
      </c>
      <c r="BB249" s="18">
        <v>0</v>
      </c>
      <c r="BC249" s="18">
        <v>0</v>
      </c>
      <c r="BD249" s="18">
        <v>0</v>
      </c>
      <c r="BE249" s="18">
        <v>2</v>
      </c>
      <c r="BF249" s="18">
        <v>0</v>
      </c>
      <c r="BG249" s="18">
        <v>0</v>
      </c>
      <c r="BH249" s="18">
        <v>0</v>
      </c>
      <c r="BI249" s="18">
        <v>0</v>
      </c>
      <c r="BJ249" s="18">
        <v>0</v>
      </c>
      <c r="BK249" s="18">
        <v>0</v>
      </c>
      <c r="BL249" s="18">
        <v>0</v>
      </c>
      <c r="BM249" s="18">
        <v>0</v>
      </c>
      <c r="BN249" s="18">
        <v>0</v>
      </c>
      <c r="BO249" s="18">
        <v>0</v>
      </c>
      <c r="BP249" s="18">
        <v>0</v>
      </c>
      <c r="BQ249" s="18">
        <v>0</v>
      </c>
      <c r="BR249" s="18">
        <v>0</v>
      </c>
      <c r="BS249" s="18">
        <v>0</v>
      </c>
      <c r="BT249" s="18">
        <v>0</v>
      </c>
      <c r="BU249" s="18">
        <v>0</v>
      </c>
      <c r="BV249" s="18">
        <v>0</v>
      </c>
      <c r="BW249" s="18">
        <v>0</v>
      </c>
      <c r="BX249" s="18">
        <v>0</v>
      </c>
      <c r="BY249" s="18">
        <v>0</v>
      </c>
      <c r="BZ249" s="18">
        <v>0</v>
      </c>
      <c r="CA249" s="16" t="e">
        <f>_xlfn.IFNA(IF(RIGHT(D249,2)="=G",0,INDEX(#REF!,MATCH(E249,#REF!,0))),0)</f>
        <v>#REF!</v>
      </c>
      <c r="CB249" s="16" t="s">
        <v>776</v>
      </c>
      <c r="CC249" s="18">
        <v>0</v>
      </c>
      <c r="CD249" s="18">
        <v>0</v>
      </c>
      <c r="CE249" s="18">
        <v>1.4</v>
      </c>
      <c r="CF249" s="18">
        <v>0.85</v>
      </c>
      <c r="CG249" s="18">
        <v>0.12</v>
      </c>
      <c r="CH249" s="18">
        <v>2</v>
      </c>
      <c r="CI249" s="16" t="s">
        <v>98</v>
      </c>
      <c r="CJ249" s="18">
        <v>0</v>
      </c>
      <c r="CK249" s="20">
        <f t="shared" si="648"/>
        <v>2.69</v>
      </c>
      <c r="CL249" s="20">
        <f t="shared" si="783"/>
        <v>2.69</v>
      </c>
      <c r="CM249" s="18">
        <v>33.32</v>
      </c>
      <c r="CN249" s="18">
        <v>27.22</v>
      </c>
      <c r="CO249" s="18">
        <v>26.381</v>
      </c>
      <c r="CP249" s="22">
        <f t="shared" si="649"/>
        <v>27.22</v>
      </c>
      <c r="CQ249" s="22">
        <f t="shared" si="650"/>
        <v>24.53</v>
      </c>
      <c r="CR249" s="22">
        <f t="shared" si="784"/>
        <v>2.69</v>
      </c>
      <c r="CS249" s="22">
        <f t="shared" si="651"/>
        <v>24.63</v>
      </c>
      <c r="CT249" s="22">
        <f t="shared" si="652"/>
        <v>24.83</v>
      </c>
      <c r="CU249" s="18">
        <v>24.83</v>
      </c>
      <c r="CV249" s="22">
        <f t="shared" si="785"/>
        <v>2.1</v>
      </c>
      <c r="CW249" s="22">
        <f t="shared" si="653"/>
        <v>0</v>
      </c>
      <c r="CX249" s="22">
        <f t="shared" si="654"/>
        <v>0</v>
      </c>
      <c r="CY249" s="22">
        <f t="shared" si="655"/>
        <v>26.95</v>
      </c>
      <c r="CZ249" s="22">
        <f t="shared" si="656"/>
        <v>27.1</v>
      </c>
      <c r="DA249" s="18">
        <v>27.22</v>
      </c>
      <c r="DB249" s="20">
        <f t="shared" si="786"/>
        <v>2.69</v>
      </c>
      <c r="DC249" s="20">
        <f t="shared" si="787"/>
        <v>0</v>
      </c>
      <c r="DD249" s="20">
        <f t="shared" si="788"/>
        <v>2.69</v>
      </c>
      <c r="DE249" s="20">
        <f t="shared" si="657"/>
        <v>0.1</v>
      </c>
      <c r="DF249" s="20">
        <f t="shared" si="658"/>
        <v>0.2</v>
      </c>
      <c r="DG249" s="20">
        <f t="shared" si="659"/>
        <v>2.37</v>
      </c>
      <c r="DH249" s="20">
        <f t="shared" si="660"/>
        <v>0</v>
      </c>
      <c r="DI249" s="20">
        <f t="shared" si="661"/>
        <v>0</v>
      </c>
      <c r="DJ249" s="20">
        <f t="shared" si="662"/>
        <v>0</v>
      </c>
      <c r="DK249" s="20">
        <f t="shared" si="789"/>
        <v>2.67</v>
      </c>
      <c r="DL249" s="20">
        <f t="shared" si="790"/>
        <v>0</v>
      </c>
      <c r="DM249" s="20">
        <f t="shared" si="791"/>
        <v>2.0000000000000018E-2</v>
      </c>
      <c r="DN249" s="20">
        <f t="shared" si="792"/>
        <v>0</v>
      </c>
      <c r="DO249" s="18">
        <v>2.54</v>
      </c>
      <c r="DP249" s="18">
        <v>0</v>
      </c>
      <c r="DQ249" s="18">
        <v>1</v>
      </c>
      <c r="DR249" s="18">
        <v>1</v>
      </c>
      <c r="DS249" s="25">
        <f t="shared" si="793"/>
        <v>2.54</v>
      </c>
      <c r="DT249" s="25">
        <f t="shared" si="794"/>
        <v>0</v>
      </c>
      <c r="DU249" s="25">
        <f t="shared" si="795"/>
        <v>6.83</v>
      </c>
      <c r="DV249" s="25">
        <f t="shared" si="796"/>
        <v>0</v>
      </c>
      <c r="DW249" s="25">
        <f t="shared" si="797"/>
        <v>6.83</v>
      </c>
      <c r="DX249" s="25">
        <f t="shared" si="798"/>
        <v>13.93</v>
      </c>
      <c r="DY249" s="25">
        <f t="shared" si="799"/>
        <v>0</v>
      </c>
      <c r="DZ249" s="25">
        <f t="shared" si="800"/>
        <v>13.93</v>
      </c>
      <c r="EA249" s="25">
        <f t="shared" si="801"/>
        <v>8.81</v>
      </c>
      <c r="EB249" s="25">
        <f t="shared" si="802"/>
        <v>0</v>
      </c>
      <c r="EC249" s="25">
        <f t="shared" si="803"/>
        <v>8.81</v>
      </c>
      <c r="ED249" s="25">
        <f t="shared" si="804"/>
        <v>5.12</v>
      </c>
      <c r="EE249" s="25">
        <f t="shared" si="804"/>
        <v>0</v>
      </c>
      <c r="EF249" s="25">
        <f t="shared" si="805"/>
        <v>5.12</v>
      </c>
      <c r="EG249" s="25">
        <f t="shared" si="806"/>
        <v>8.81</v>
      </c>
      <c r="EH249" s="25">
        <f t="shared" si="806"/>
        <v>0</v>
      </c>
      <c r="EI249" s="25">
        <f t="shared" si="807"/>
        <v>8.81</v>
      </c>
      <c r="EJ249" s="18">
        <v>32.020000000000003</v>
      </c>
      <c r="EK249" s="18">
        <v>70.72</v>
      </c>
      <c r="EL249" s="18" t="s">
        <v>1052</v>
      </c>
      <c r="EM249" s="18" t="s">
        <v>1053</v>
      </c>
      <c r="EN249" s="16" t="s">
        <v>774</v>
      </c>
      <c r="EO249" s="16" t="s">
        <v>132</v>
      </c>
      <c r="EP249" s="16" t="e">
        <f>IF(OR(EN249="Cống tròn",EN249="Cống hộp",EN249="Ống nhựa"),INDEX(#REF!,MATCH(E249,#REF!,0)),IF(OR(EN249="Rãnh xây",EN249="Rãnh bê tông"),INDEX(#REF!,MATCH(E249,#REF!,0)),0))</f>
        <v>#REF!</v>
      </c>
      <c r="EQ249" s="18">
        <v>37.499999999999993</v>
      </c>
      <c r="ER249" s="18">
        <v>1</v>
      </c>
      <c r="ES249" s="25">
        <f t="shared" si="808"/>
        <v>37</v>
      </c>
      <c r="ET249" s="1" t="e">
        <f>_xlfn.IFNA(IF(EN249="Cống tròn",INDEX(#REF!,MATCH(E249,#REF!,0)),IF(EN249="Cống hộp",INDEX(#REF!,MATCH(E249,#REF!,0)),EU249&amp;" ,"&amp;EV249)),0)</f>
        <v>#REF!</v>
      </c>
      <c r="EU249" s="16" t="s">
        <v>769</v>
      </c>
      <c r="EV249" s="16" t="s">
        <v>775</v>
      </c>
      <c r="EW249" s="16" t="e">
        <f>_xlfn.IFNA(INDEX(#REF!,MATCH(E249,#REF!,0)),0)</f>
        <v>#REF!</v>
      </c>
      <c r="EX249" s="16"/>
      <c r="EY249" s="18">
        <v>0</v>
      </c>
      <c r="EZ249" s="18">
        <v>0</v>
      </c>
      <c r="FA249" s="18">
        <v>0</v>
      </c>
      <c r="FB249" s="19">
        <v>0</v>
      </c>
      <c r="FC249" s="19">
        <v>0</v>
      </c>
      <c r="FD249" s="25">
        <f t="shared" si="663"/>
        <v>0</v>
      </c>
      <c r="FE249" s="25">
        <f t="shared" si="809"/>
        <v>0</v>
      </c>
      <c r="FF249" s="18">
        <v>0.1</v>
      </c>
      <c r="FG249" s="18">
        <v>2</v>
      </c>
      <c r="FH249" s="18">
        <v>1</v>
      </c>
      <c r="FI249" s="25">
        <f t="shared" si="810"/>
        <v>1.2</v>
      </c>
      <c r="FJ249" s="18">
        <v>0</v>
      </c>
      <c r="FK249" s="18">
        <v>0</v>
      </c>
      <c r="FL249" s="18">
        <v>0.2</v>
      </c>
      <c r="FM249" s="18">
        <v>1.4</v>
      </c>
      <c r="FN249" s="18">
        <v>0</v>
      </c>
      <c r="FO249" s="25">
        <f t="shared" si="811"/>
        <v>1.4</v>
      </c>
      <c r="FP249" s="18">
        <v>1.4999999999999999E-2</v>
      </c>
      <c r="FQ249" s="18">
        <v>1</v>
      </c>
      <c r="FR249" s="25">
        <f t="shared" si="664"/>
        <v>36</v>
      </c>
      <c r="FS249" s="25">
        <f t="shared" si="665"/>
        <v>0.52500000000000002</v>
      </c>
      <c r="FT249" s="25">
        <f t="shared" si="666"/>
        <v>36.524999999999999</v>
      </c>
      <c r="FU249" s="25">
        <f t="shared" si="667"/>
        <v>-0.97499999999999432</v>
      </c>
      <c r="FV249" s="25" t="str">
        <f t="shared" si="812"/>
        <v>Thêm 01</v>
      </c>
      <c r="FW249" s="25">
        <f t="shared" si="813"/>
        <v>0.04</v>
      </c>
      <c r="FX249" s="16"/>
      <c r="FY249" s="16"/>
      <c r="FZ249" s="16"/>
      <c r="GA249" s="16"/>
      <c r="GB249" s="19">
        <v>0</v>
      </c>
      <c r="GC249" s="19">
        <v>0</v>
      </c>
      <c r="GD249" s="19">
        <v>0</v>
      </c>
      <c r="GE249" s="19">
        <v>0</v>
      </c>
      <c r="GF249" s="19">
        <v>0</v>
      </c>
      <c r="GG249" s="19">
        <v>0</v>
      </c>
      <c r="GH249" s="19">
        <v>0</v>
      </c>
      <c r="GI249" s="19">
        <v>0</v>
      </c>
      <c r="GJ249" s="19">
        <v>0</v>
      </c>
      <c r="GK249" s="19">
        <v>0</v>
      </c>
      <c r="GL249" s="25">
        <f t="shared" si="668"/>
        <v>0</v>
      </c>
      <c r="GM249" s="25">
        <f t="shared" si="814"/>
        <v>0</v>
      </c>
      <c r="GN249" s="19">
        <v>0</v>
      </c>
      <c r="GO249" s="19">
        <v>0</v>
      </c>
      <c r="GP249" s="19">
        <v>0</v>
      </c>
      <c r="GQ249" s="19">
        <v>0</v>
      </c>
      <c r="GR249" s="1" t="e">
        <f>_xlfn.IFNA(INDEX(#REF!,MATCH(E249,#REF!,0)),0)</f>
        <v>#REF!</v>
      </c>
      <c r="GS249" s="16"/>
      <c r="GT249" s="18">
        <v>0</v>
      </c>
      <c r="GU249" s="18">
        <v>0</v>
      </c>
      <c r="GV249" s="18">
        <v>0</v>
      </c>
      <c r="GW249" s="18">
        <v>0</v>
      </c>
      <c r="GX249" s="25">
        <f t="shared" si="669"/>
        <v>0</v>
      </c>
      <c r="GY249" s="25">
        <f t="shared" si="670"/>
        <v>0</v>
      </c>
      <c r="GZ249" s="25">
        <f t="shared" si="815"/>
        <v>0</v>
      </c>
      <c r="HA249" s="1" t="e" cm="1">
        <f t="array" ref="HA249">INDEX(#REF!,MATCH(EJ249&amp;EK249&amp;HD249&amp;HE249&amp;HF249,#REF!&amp;#REF!&amp;#REF!&amp;#REF!&amp;#REF!,0))</f>
        <v>#REF!</v>
      </c>
      <c r="HB249" s="16"/>
      <c r="HC249" s="25">
        <f t="shared" si="816"/>
        <v>0</v>
      </c>
      <c r="HD249" s="18">
        <v>0</v>
      </c>
      <c r="HE249" s="18">
        <v>0</v>
      </c>
      <c r="HF249" s="18">
        <v>0</v>
      </c>
      <c r="HG249" s="1" t="e" cm="1">
        <f t="array" ref="HG249">INDEX(#REF!,MATCH(EJ249&amp;EK249&amp;HJ249&amp;HK249&amp;HL249,#REF!&amp;#REF!&amp;#REF!&amp;#REF!&amp;#REF!,0))</f>
        <v>#REF!</v>
      </c>
      <c r="HH249" s="16"/>
      <c r="HI249" s="25">
        <f t="shared" si="817"/>
        <v>0</v>
      </c>
      <c r="HJ249" s="25">
        <f t="shared" si="818"/>
        <v>0</v>
      </c>
      <c r="HK249" s="19">
        <v>0</v>
      </c>
      <c r="HL249" s="19">
        <v>0</v>
      </c>
      <c r="HM249" s="18">
        <v>0.01</v>
      </c>
      <c r="HN249" s="18">
        <v>1</v>
      </c>
      <c r="HO249" s="25">
        <f t="shared" si="819"/>
        <v>0</v>
      </c>
      <c r="HP249" s="25">
        <f t="shared" si="820"/>
        <v>0</v>
      </c>
      <c r="HQ249" s="25">
        <f t="shared" si="821"/>
        <v>0</v>
      </c>
      <c r="HR249" s="25">
        <f t="shared" si="822"/>
        <v>0</v>
      </c>
      <c r="HS249" s="25">
        <f t="shared" si="823"/>
        <v>0</v>
      </c>
      <c r="HT249" s="19">
        <v>0</v>
      </c>
      <c r="HU249" s="19">
        <v>0</v>
      </c>
      <c r="HV249" s="19">
        <v>0</v>
      </c>
      <c r="HW249" s="25">
        <f t="shared" si="824"/>
        <v>0</v>
      </c>
      <c r="HX249" s="19">
        <v>0</v>
      </c>
      <c r="HY249" s="19">
        <v>0</v>
      </c>
      <c r="HZ249" s="18">
        <v>27.22</v>
      </c>
      <c r="IA249" s="20">
        <f>ROUND(IF(EN249="Cống tròn",IF(EN249="Cống tròn",IF(EU249="Không có móng",IQ249-FF249,IF(EU249="Đế",IP249-FN249,IF(OR(EU249="Móng bê tông",EU249="Móng bê tông kết hợp đế"),II249-FJ249,0))),0),IF(EN249="Cống hộp",IF(AND(EN249="Cống hộp",EU249="Không có móng"),IQ249-GF249,IF(AND(EN249="Cống hộp",EU249="Móng bê tông"),IJ249-GB249,0)),IF(OR(EN249="Rãnh xây",EN249="Rãnh bê tông"),IF(OR(EN249="Rãnh xây",EN249="Rãnh bê tông"),IK249-GB249,0),IF(EN249="Ống nhựa",IF(AND(EN249="Ống nhựa",EU249="Không đắp cát"),IQ249-HT249,IF(AND(EN249="Ống nhựa",EU249="Đắp cát"),IH249-HX249,0)),IF(EN249="Rãnh thang",IF(EN249="Rãnh thang",IF(EU249="Móng bê tông",#REF!-#REF!,IQ249),0),0))))),2)</f>
        <v>24.83</v>
      </c>
      <c r="IB249" s="20">
        <f t="shared" si="825"/>
        <v>2.3900000000000006</v>
      </c>
      <c r="IC249" s="20">
        <f t="shared" si="671"/>
        <v>24.83</v>
      </c>
      <c r="ID249" s="20">
        <f t="shared" si="672"/>
        <v>0</v>
      </c>
      <c r="IE249" s="20">
        <f t="shared" si="673"/>
        <v>0</v>
      </c>
      <c r="IF249" s="20">
        <f t="shared" si="674"/>
        <v>0</v>
      </c>
      <c r="IG249" s="20">
        <f>IF(EN249="Rãnh thang",IF(AND(EN249="Rãnh thang",EU249="Móng bê tông"),IQ249-#REF!,0),IF(EN249="Ống nhựa",IF(AND(EN249="Ống nhựa",EU249="Đắp cát"),IQ249-HT249,0),IF(EN249="Cống tròn",IF(EN249="Cống tròn",IF(OR(EU249="Móng bê tông",EU249="Móng bê tông kết hợp đế"),IM249-FL249,0),0),IF(EN249="Cống hộp",IF(AND(EN249="Cống hộp",EU249="Móng bê tông"),IN249-GD249,0),IF(OR(EN249="Rãnh xây",EN249="Rãnh bê tông"),IF(AND(EN249="Rãnh xây",EU249="Móng bê tông"),IO249-GD249,IF(AND(EN249="Rãnh bê tông",EU249="Móng bê tông"),IO249-GD249,0)),0)))))</f>
        <v>24.83</v>
      </c>
      <c r="IH249" s="20">
        <f t="shared" si="675"/>
        <v>0</v>
      </c>
      <c r="II249" s="20">
        <f t="shared" si="676"/>
        <v>24.83</v>
      </c>
      <c r="IJ249" s="20">
        <f t="shared" si="677"/>
        <v>0</v>
      </c>
      <c r="IK249" s="20">
        <f t="shared" si="678"/>
        <v>0</v>
      </c>
      <c r="IL249" s="20">
        <f t="shared" si="679"/>
        <v>25.029999999999998</v>
      </c>
      <c r="IM249" s="20">
        <f t="shared" si="680"/>
        <v>25.029999999999998</v>
      </c>
      <c r="IN249" s="20">
        <f t="shared" si="681"/>
        <v>0</v>
      </c>
      <c r="IO249" s="20">
        <f t="shared" si="682"/>
        <v>0</v>
      </c>
      <c r="IP249" s="20">
        <f t="shared" si="683"/>
        <v>0</v>
      </c>
      <c r="IQ249" s="18">
        <v>25.13</v>
      </c>
      <c r="IR249" s="25">
        <f t="shared" si="826"/>
        <v>0</v>
      </c>
      <c r="IS249" s="25">
        <f t="shared" si="684"/>
        <v>0</v>
      </c>
      <c r="IT249" s="25">
        <f t="shared" si="685"/>
        <v>0</v>
      </c>
      <c r="IU249" s="25">
        <f>ROUND(IF(EN249="Cống tròn",IF(EN249="Cống tròn",IV249+FF249,0),IF(EN249="Cống hộp",IF(EN249="Cống hộp",IV249+GP249,0),IF(OR(EN249="Rãnh xây",EN249="Rãnh bê tông"),IF(OR(EN249="Rãnh xây",EN249="Rãnh bê tông"),IV249+GP249,0),IF(EN249="ống nhựa",IF(EN249="Ống nhựa",IV249+HT249,0),IF(EN249="Rãnh thang",IF(EN249="Rãnh thang",IQ249+#REF!,0),0))))),2)</f>
        <v>26.17</v>
      </c>
      <c r="IV249" s="18">
        <v>26.07</v>
      </c>
      <c r="IW249" s="25">
        <f t="shared" si="686"/>
        <v>26.17</v>
      </c>
      <c r="IX249" s="25">
        <f t="shared" si="687"/>
        <v>0</v>
      </c>
      <c r="IY249" s="25">
        <f t="shared" si="688"/>
        <v>0</v>
      </c>
      <c r="IZ249" s="25">
        <f t="shared" si="689"/>
        <v>0</v>
      </c>
      <c r="JA249" s="25">
        <f t="shared" si="690"/>
        <v>0</v>
      </c>
      <c r="JB249" s="18">
        <v>27.16</v>
      </c>
      <c r="JC249" s="20">
        <f>ROUND(IF(EN249="Cống tròn",IF(EN249="Cống tròn",IF(EU249="Không có móng",JS249-FF249,IF(EU249="Đế",JR249-FN249,IF(OR(EU249="Móng bê tông",EU249="Móng bê tông kết hợp đế"),JK249-FJ249,0))),0),IF(EN249="Cống hộp",IF(AND(EN249="Cống hộp",EU249="Không có móng"),JS249-GF249,IF(AND(EN249="Cống hộp",EU249="Móng bê tông"),JL249-GB249,0)),IF(OR(EN249="Rãnh xây",EN249="Rãnh bê tông"),IF(OR(EN249="Rãnh xây",EN249="Rãnh bê tông"),JM249-GB249,0),IF(EN249="Ống nhựa",IF(AND(EN249="Ống nhựa",EU249="Không đắp cát"),JS249-HT249,IF(AND(EN249="Ống nhựa",EU249="Đắp cát"),JJ249-HX249,0)),IF(EN249="Rãnh thang",IF(EN249="Rãnh thang",IF(EU249="Móng bê tông",#REF!-#REF!,JS249),0),0))))),2)</f>
        <v>24.77</v>
      </c>
      <c r="JD249" s="20">
        <f t="shared" si="827"/>
        <v>2.3900000000000006</v>
      </c>
      <c r="JE249" s="20">
        <f t="shared" si="691"/>
        <v>24.77</v>
      </c>
      <c r="JF249" s="20">
        <f t="shared" si="692"/>
        <v>0</v>
      </c>
      <c r="JG249" s="20">
        <f t="shared" si="693"/>
        <v>0</v>
      </c>
      <c r="JH249" s="20">
        <f t="shared" si="694"/>
        <v>0</v>
      </c>
      <c r="JI249" s="20">
        <f>IF(EN249="Rãnh thang",IF(AND(EN249="Rãnh thang",EU249="Móng bê tông"),JS249-#REF!,0),IF(EN249="Ống nhựa",IF(AND(EN249="Ống nhựa",EU249="Đắp cát"),JS249-HT249,0),IF(EN249="Cống tròn",IF(EN249="Cống tròn",IF(OR(EU249="Móng bê tông",EU249="Móng bê tông kết hợp đế"),JO249-FL249,0),0),IF(EN249="Cống hộp",IF(AND(EN249="Cống hộp",EU249="Móng bê tông"),JP249-GD249,0),IF(OR(EN249="Rãnh xây",EN249="Rãnh bê tông"),IF(AND(EN249="Rãnh xây",EU249="Móng bê tông"),JQ249-GD249,IF(AND(EN249="Rãnh bê tông",EU249="Móng bê tông"),JQ249-GD249,0)),0)))))</f>
        <v>24.77</v>
      </c>
      <c r="JJ249" s="20">
        <f t="shared" si="695"/>
        <v>0</v>
      </c>
      <c r="JK249" s="20">
        <f t="shared" si="696"/>
        <v>24.77</v>
      </c>
      <c r="JL249" s="20">
        <f t="shared" si="697"/>
        <v>0</v>
      </c>
      <c r="JM249" s="20">
        <f t="shared" si="698"/>
        <v>0</v>
      </c>
      <c r="JN249" s="20">
        <f t="shared" si="699"/>
        <v>24.97</v>
      </c>
      <c r="JO249" s="20">
        <f t="shared" si="700"/>
        <v>24.97</v>
      </c>
      <c r="JP249" s="20">
        <f t="shared" si="701"/>
        <v>0</v>
      </c>
      <c r="JQ249" s="20">
        <f t="shared" si="702"/>
        <v>0</v>
      </c>
      <c r="JR249" s="20">
        <f t="shared" si="703"/>
        <v>0</v>
      </c>
      <c r="JS249" s="26">
        <v>25.07</v>
      </c>
      <c r="JT249" s="25">
        <f t="shared" si="828"/>
        <v>0</v>
      </c>
      <c r="JU249" s="25">
        <f t="shared" si="704"/>
        <v>0</v>
      </c>
      <c r="JV249" s="25">
        <f t="shared" si="705"/>
        <v>0</v>
      </c>
      <c r="JW249" s="25">
        <f>ROUND(IF(EN249="Cống tròn",IF(EN249="Cống tròn",JX249+FF249,0),IF(EN249="Cống hộp",IF(EN249="Cống hộp",JX249+GP249,0),IF(OR(EN249="Rãnh xây",EN249="Rãnh bê tông"),IF(OR(EN249="Rãnh xây",EN249="Rãnh bê tông"),JX249+GP249,0),IF(EN249="ống nhựa",IF(EN249="Ống nhựa",JX249+HT249,0),IF(EN249="Rãnh thang",IF(EN249="Rãnh thang",JS249+#REF!,0),0))))),2)</f>
        <v>26.17</v>
      </c>
      <c r="JX249" s="27">
        <v>26.07</v>
      </c>
      <c r="JY249" s="25">
        <f t="shared" si="706"/>
        <v>26.17</v>
      </c>
      <c r="JZ249" s="25">
        <f t="shared" si="707"/>
        <v>0</v>
      </c>
      <c r="KA249" s="25">
        <f t="shared" si="708"/>
        <v>0</v>
      </c>
      <c r="KB249" s="25">
        <f t="shared" si="709"/>
        <v>0</v>
      </c>
      <c r="KC249" s="25">
        <f t="shared" si="710"/>
        <v>0</v>
      </c>
      <c r="KD249" s="28" t="s">
        <v>98</v>
      </c>
      <c r="KE249" s="27">
        <v>0</v>
      </c>
      <c r="KF249" s="25">
        <f t="shared" si="711"/>
        <v>2.3900000000000006</v>
      </c>
      <c r="KG249" s="25">
        <f t="shared" si="829"/>
        <v>2.3900000000000006</v>
      </c>
      <c r="KH249" s="27">
        <v>0</v>
      </c>
      <c r="KI249" s="25">
        <f t="shared" si="712"/>
        <v>2.3900000000000006</v>
      </c>
      <c r="KJ249" s="25">
        <f t="shared" si="830"/>
        <v>2.3900000000000006</v>
      </c>
      <c r="KK249" s="25">
        <f t="shared" si="713"/>
        <v>0</v>
      </c>
      <c r="KL249" s="25">
        <f t="shared" si="714"/>
        <v>0</v>
      </c>
      <c r="KM249" s="25">
        <f t="shared" si="831"/>
        <v>0</v>
      </c>
      <c r="KN249" s="25">
        <f t="shared" si="715"/>
        <v>0</v>
      </c>
      <c r="KO249" s="25">
        <f t="shared" si="716"/>
        <v>0</v>
      </c>
      <c r="KP249" s="25">
        <f t="shared" si="832"/>
        <v>0</v>
      </c>
      <c r="KQ249" s="25">
        <f t="shared" si="717"/>
        <v>0.2</v>
      </c>
      <c r="KR249" s="25">
        <f t="shared" si="718"/>
        <v>0.2</v>
      </c>
      <c r="KS249" s="25">
        <f t="shared" si="833"/>
        <v>0.2</v>
      </c>
      <c r="KT249" s="25">
        <f t="shared" si="719"/>
        <v>0</v>
      </c>
      <c r="KU249" s="25">
        <f t="shared" si="720"/>
        <v>0</v>
      </c>
      <c r="KV249" s="25">
        <f t="shared" si="834"/>
        <v>0</v>
      </c>
      <c r="KW249" s="25">
        <f t="shared" si="721"/>
        <v>0</v>
      </c>
      <c r="KX249" s="25">
        <f t="shared" si="722"/>
        <v>0</v>
      </c>
      <c r="KY249" s="25">
        <f t="shared" si="835"/>
        <v>0</v>
      </c>
      <c r="KZ249" s="25">
        <f t="shared" si="723"/>
        <v>0</v>
      </c>
      <c r="LA249" s="25">
        <f t="shared" si="724"/>
        <v>0</v>
      </c>
      <c r="LB249" s="25">
        <f t="shared" si="836"/>
        <v>0</v>
      </c>
      <c r="LC249" s="25">
        <f t="shared" si="725"/>
        <v>1.4</v>
      </c>
      <c r="LD249" s="25">
        <f t="shared" si="726"/>
        <v>1.4</v>
      </c>
      <c r="LE249" s="25">
        <f t="shared" si="837"/>
        <v>1.4</v>
      </c>
      <c r="LF249" s="25">
        <f t="shared" si="727"/>
        <v>0</v>
      </c>
      <c r="LG249" s="25">
        <f t="shared" si="728"/>
        <v>0</v>
      </c>
      <c r="LH249" s="25">
        <f t="shared" si="838"/>
        <v>0</v>
      </c>
      <c r="LI249" s="25">
        <f t="shared" si="729"/>
        <v>0</v>
      </c>
      <c r="LJ249" s="25">
        <f t="shared" si="730"/>
        <v>0</v>
      </c>
      <c r="LK249" s="25">
        <f t="shared" si="839"/>
        <v>0</v>
      </c>
      <c r="LL249" s="25">
        <f t="shared" si="731"/>
        <v>0</v>
      </c>
      <c r="LM249" s="25">
        <f t="shared" si="732"/>
        <v>0</v>
      </c>
      <c r="LN249" s="25">
        <f t="shared" si="840"/>
        <v>0</v>
      </c>
      <c r="LO249" s="25">
        <f t="shared" si="733"/>
        <v>0</v>
      </c>
      <c r="LP249" s="25">
        <f t="shared" si="734"/>
        <v>0</v>
      </c>
      <c r="LQ249" s="25">
        <f t="shared" si="841"/>
        <v>0</v>
      </c>
      <c r="LR249" s="25">
        <f t="shared" si="735"/>
        <v>0</v>
      </c>
      <c r="LS249" s="25">
        <f t="shared" si="736"/>
        <v>0</v>
      </c>
      <c r="LT249" s="25">
        <f t="shared" si="842"/>
        <v>0</v>
      </c>
      <c r="LU249" s="25">
        <f t="shared" si="737"/>
        <v>0</v>
      </c>
      <c r="LV249" s="25">
        <f t="shared" si="738"/>
        <v>0</v>
      </c>
      <c r="LW249" s="25">
        <f t="shared" si="843"/>
        <v>0</v>
      </c>
      <c r="LX249" s="25">
        <f t="shared" si="739"/>
        <v>0</v>
      </c>
      <c r="LY249" s="25">
        <f t="shared" si="740"/>
        <v>0</v>
      </c>
      <c r="LZ249" s="25">
        <f t="shared" si="844"/>
        <v>0</v>
      </c>
      <c r="MA249" s="25">
        <f t="shared" si="741"/>
        <v>0</v>
      </c>
      <c r="MB249" s="25">
        <f t="shared" si="742"/>
        <v>0</v>
      </c>
      <c r="MC249" s="25">
        <f t="shared" si="845"/>
        <v>0</v>
      </c>
      <c r="MD249" s="25">
        <f t="shared" si="743"/>
        <v>0</v>
      </c>
      <c r="ME249" s="25">
        <f t="shared" si="744"/>
        <v>0</v>
      </c>
      <c r="MF249" s="25">
        <f t="shared" si="846"/>
        <v>0</v>
      </c>
      <c r="MG249" s="25">
        <f t="shared" si="745"/>
        <v>0</v>
      </c>
      <c r="MH249" s="25">
        <f t="shared" si="746"/>
        <v>0</v>
      </c>
      <c r="MI249" s="25">
        <f t="shared" si="847"/>
        <v>0</v>
      </c>
      <c r="MJ249" s="25">
        <f t="shared" si="747"/>
        <v>0</v>
      </c>
      <c r="MK249" s="25">
        <f t="shared" si="748"/>
        <v>0</v>
      </c>
      <c r="ML249" s="25">
        <f t="shared" si="848"/>
        <v>0</v>
      </c>
      <c r="MM249" s="25">
        <f t="shared" si="749"/>
        <v>0</v>
      </c>
      <c r="MN249" s="25">
        <f t="shared" si="750"/>
        <v>0</v>
      </c>
      <c r="MO249" s="25">
        <f t="shared" si="849"/>
        <v>0</v>
      </c>
      <c r="MP249" s="25">
        <f t="shared" si="751"/>
        <v>0</v>
      </c>
      <c r="MQ249" s="25">
        <f t="shared" si="752"/>
        <v>0</v>
      </c>
      <c r="MR249" s="25">
        <f t="shared" si="850"/>
        <v>0</v>
      </c>
      <c r="MS249" s="29">
        <v>1.4</v>
      </c>
      <c r="MT249" s="29">
        <v>0</v>
      </c>
      <c r="MU249" s="29">
        <v>1</v>
      </c>
      <c r="MV249" s="29">
        <v>1</v>
      </c>
      <c r="MW249" s="25">
        <f t="shared" si="753"/>
        <v>1.4</v>
      </c>
      <c r="MX249" s="25">
        <f t="shared" si="754"/>
        <v>3.35</v>
      </c>
      <c r="MY249" s="25">
        <f t="shared" si="755"/>
        <v>0</v>
      </c>
      <c r="MZ249" s="25">
        <f t="shared" si="756"/>
        <v>0</v>
      </c>
      <c r="NA249" s="25">
        <f t="shared" si="757"/>
        <v>1.4</v>
      </c>
      <c r="NB249" s="25">
        <f t="shared" si="758"/>
        <v>3.35</v>
      </c>
      <c r="NC249" s="25">
        <f t="shared" si="759"/>
        <v>0</v>
      </c>
      <c r="ND249" s="25">
        <f t="shared" si="760"/>
        <v>0</v>
      </c>
      <c r="NE249" s="25">
        <f t="shared" si="851"/>
        <v>1.4</v>
      </c>
      <c r="NF249" s="25">
        <f t="shared" si="851"/>
        <v>3.35</v>
      </c>
      <c r="NG249" s="25">
        <f t="shared" si="851"/>
        <v>0</v>
      </c>
      <c r="NH249" s="25">
        <f t="shared" si="851"/>
        <v>0</v>
      </c>
      <c r="NI249" s="25">
        <f t="shared" si="761"/>
        <v>125.63</v>
      </c>
      <c r="NJ249" s="25">
        <f t="shared" si="762"/>
        <v>0</v>
      </c>
      <c r="NK249" s="25">
        <f t="shared" si="763"/>
        <v>125.63</v>
      </c>
      <c r="NL249" s="25">
        <f t="shared" si="764"/>
        <v>68.2</v>
      </c>
      <c r="NM249" s="25">
        <f t="shared" si="765"/>
        <v>0</v>
      </c>
      <c r="NN249" s="25">
        <f t="shared" si="852"/>
        <v>68.2</v>
      </c>
      <c r="NO249" s="25">
        <f t="shared" si="766"/>
        <v>0</v>
      </c>
      <c r="NP249" s="25">
        <f t="shared" si="767"/>
        <v>0</v>
      </c>
      <c r="NQ249" s="25">
        <f t="shared" si="853"/>
        <v>0</v>
      </c>
      <c r="NR249" s="25">
        <f t="shared" si="768"/>
        <v>0</v>
      </c>
      <c r="NS249" s="25">
        <f t="shared" si="769"/>
        <v>0</v>
      </c>
      <c r="NT249" s="25">
        <f t="shared" si="854"/>
        <v>0</v>
      </c>
      <c r="NU249" s="25">
        <f t="shared" si="770"/>
        <v>0</v>
      </c>
      <c r="NV249" s="25">
        <f t="shared" si="771"/>
        <v>0</v>
      </c>
      <c r="NW249" s="25">
        <f t="shared" si="855"/>
        <v>0</v>
      </c>
      <c r="NX249" s="25">
        <f t="shared" si="856"/>
        <v>68.2</v>
      </c>
      <c r="NY249" s="25">
        <f t="shared" si="856"/>
        <v>0</v>
      </c>
      <c r="NZ249" s="25">
        <f t="shared" si="857"/>
        <v>68.2</v>
      </c>
      <c r="OA249" s="25">
        <f t="shared" si="858"/>
        <v>57.43</v>
      </c>
      <c r="OB249" s="25">
        <f t="shared" si="858"/>
        <v>0</v>
      </c>
      <c r="OC249" s="25">
        <f t="shared" si="859"/>
        <v>57.43</v>
      </c>
      <c r="OD249" s="25">
        <f t="shared" si="860"/>
        <v>68.2</v>
      </c>
      <c r="OE249" s="25">
        <f t="shared" si="860"/>
        <v>0</v>
      </c>
      <c r="OF249" s="25">
        <f t="shared" si="860"/>
        <v>68.2</v>
      </c>
      <c r="OG249" s="25">
        <f t="shared" si="772"/>
        <v>0</v>
      </c>
      <c r="OH249" s="25">
        <f t="shared" si="773"/>
        <v>0</v>
      </c>
      <c r="OI249" s="25">
        <f t="shared" si="774"/>
        <v>0</v>
      </c>
      <c r="OJ249" s="25">
        <f t="shared" si="775"/>
        <v>0</v>
      </c>
      <c r="OK249" s="25">
        <f t="shared" si="776"/>
        <v>0</v>
      </c>
      <c r="OL249" s="25">
        <f t="shared" si="777"/>
        <v>0</v>
      </c>
      <c r="OM249" s="25">
        <f t="shared" si="861"/>
        <v>0</v>
      </c>
      <c r="ON249" s="25">
        <f t="shared" si="861"/>
        <v>0</v>
      </c>
      <c r="OO249" s="25">
        <f t="shared" si="861"/>
        <v>0</v>
      </c>
      <c r="OP249" s="25">
        <f t="shared" si="778"/>
        <v>0</v>
      </c>
      <c r="OQ249" s="25">
        <f t="shared" si="779"/>
        <v>0</v>
      </c>
      <c r="OR249" s="25">
        <f t="shared" si="862"/>
        <v>0</v>
      </c>
      <c r="OS249" s="19">
        <v>536967.82999999996</v>
      </c>
      <c r="OT249" s="19">
        <v>2370381.64</v>
      </c>
    </row>
    <row r="250" spans="1:410" ht="33" customHeight="1" x14ac:dyDescent="0.25">
      <c r="A250" s="18"/>
      <c r="B250" s="18" t="s">
        <v>1005</v>
      </c>
      <c r="C250" s="18">
        <v>70.72</v>
      </c>
      <c r="D250" s="16" t="e">
        <f>_xlfn.IFNA(INDEX(#REF!,MATCH(E250,#REF!,0)),0)</f>
        <v>#REF!</v>
      </c>
      <c r="E250" s="18" t="s">
        <v>1053</v>
      </c>
      <c r="F250" s="16" t="s">
        <v>765</v>
      </c>
      <c r="G250" s="16" t="s">
        <v>766</v>
      </c>
      <c r="H250" s="16" t="s">
        <v>767</v>
      </c>
      <c r="I250" s="16" t="s">
        <v>768</v>
      </c>
      <c r="J250" s="16" t="s">
        <v>769</v>
      </c>
      <c r="K250" s="16" t="s">
        <v>770</v>
      </c>
      <c r="L250" s="16" t="s">
        <v>771</v>
      </c>
      <c r="M250" s="18">
        <v>1.64</v>
      </c>
      <c r="N250" s="18">
        <v>1.94</v>
      </c>
      <c r="O250" s="18">
        <v>2.04</v>
      </c>
      <c r="P250" s="18">
        <v>2.34</v>
      </c>
      <c r="Q250" s="18">
        <v>0.1</v>
      </c>
      <c r="R250" s="18">
        <v>1.8399999999999999</v>
      </c>
      <c r="S250" s="18">
        <v>2.14</v>
      </c>
      <c r="T250" s="18">
        <v>0.2</v>
      </c>
      <c r="U250" s="18">
        <v>0</v>
      </c>
      <c r="V250" s="18">
        <v>0</v>
      </c>
      <c r="W250" s="18">
        <v>0</v>
      </c>
      <c r="X250" s="18">
        <v>1.64</v>
      </c>
      <c r="Y250" s="18">
        <v>1.9</v>
      </c>
      <c r="Z250" s="20">
        <f t="shared" si="780"/>
        <v>2.1</v>
      </c>
      <c r="AA250" s="18">
        <v>0.22</v>
      </c>
      <c r="AB250" s="18">
        <v>0</v>
      </c>
      <c r="AC250" s="18">
        <v>0</v>
      </c>
      <c r="AD250" s="18">
        <v>0</v>
      </c>
      <c r="AE250" s="18">
        <v>0</v>
      </c>
      <c r="AF250" s="18">
        <v>0</v>
      </c>
      <c r="AG250" s="18">
        <v>1.2</v>
      </c>
      <c r="AH250" s="18">
        <v>1.5</v>
      </c>
      <c r="AI250" s="20">
        <f t="shared" si="781"/>
        <v>2.25</v>
      </c>
      <c r="AJ250" s="18">
        <v>0</v>
      </c>
      <c r="AK250" s="18">
        <v>0</v>
      </c>
      <c r="AL250" s="20">
        <f t="shared" si="782"/>
        <v>0</v>
      </c>
      <c r="AM250" s="18">
        <v>1.64</v>
      </c>
      <c r="AN250" s="18">
        <v>1.5</v>
      </c>
      <c r="AO250" s="18">
        <v>0.15</v>
      </c>
      <c r="AP250" s="18">
        <v>0.22</v>
      </c>
      <c r="AQ250" s="18">
        <v>1.64</v>
      </c>
      <c r="AR250" s="18">
        <v>1.72</v>
      </c>
      <c r="AS250" s="18">
        <v>0.12</v>
      </c>
      <c r="AT250" s="18">
        <v>0.11</v>
      </c>
      <c r="AU250" s="18">
        <v>0</v>
      </c>
      <c r="AV250" s="18">
        <v>1</v>
      </c>
      <c r="AW250" s="18">
        <v>0</v>
      </c>
      <c r="AX250" s="18">
        <v>0</v>
      </c>
      <c r="AY250" s="18">
        <v>0</v>
      </c>
      <c r="AZ250" s="18">
        <v>0</v>
      </c>
      <c r="BA250" s="18">
        <v>0</v>
      </c>
      <c r="BB250" s="18">
        <v>0</v>
      </c>
      <c r="BC250" s="18">
        <v>0</v>
      </c>
      <c r="BD250" s="18">
        <v>0</v>
      </c>
      <c r="BE250" s="18">
        <v>2</v>
      </c>
      <c r="BF250" s="18">
        <v>0</v>
      </c>
      <c r="BG250" s="18">
        <v>0</v>
      </c>
      <c r="BH250" s="18">
        <v>0</v>
      </c>
      <c r="BI250" s="18">
        <v>0</v>
      </c>
      <c r="BJ250" s="18">
        <v>0</v>
      </c>
      <c r="BK250" s="18">
        <v>0</v>
      </c>
      <c r="BL250" s="18">
        <v>0</v>
      </c>
      <c r="BM250" s="18">
        <v>0</v>
      </c>
      <c r="BN250" s="18">
        <v>0</v>
      </c>
      <c r="BO250" s="18">
        <v>0</v>
      </c>
      <c r="BP250" s="18">
        <v>0</v>
      </c>
      <c r="BQ250" s="18">
        <v>0</v>
      </c>
      <c r="BR250" s="18">
        <v>0</v>
      </c>
      <c r="BS250" s="18">
        <v>0</v>
      </c>
      <c r="BT250" s="18">
        <v>0</v>
      </c>
      <c r="BU250" s="18">
        <v>0</v>
      </c>
      <c r="BV250" s="18">
        <v>0</v>
      </c>
      <c r="BW250" s="18">
        <v>0</v>
      </c>
      <c r="BX250" s="18">
        <v>0</v>
      </c>
      <c r="BY250" s="18">
        <v>0</v>
      </c>
      <c r="BZ250" s="18">
        <v>0</v>
      </c>
      <c r="CA250" s="16" t="e">
        <f>_xlfn.IFNA(IF(RIGHT(D250,2)="=G",0,INDEX(#REF!,MATCH(E250,#REF!,0))),0)</f>
        <v>#REF!</v>
      </c>
      <c r="CB250" s="16" t="s">
        <v>776</v>
      </c>
      <c r="CC250" s="18">
        <v>0</v>
      </c>
      <c r="CD250" s="18">
        <v>0</v>
      </c>
      <c r="CE250" s="18">
        <v>1.4</v>
      </c>
      <c r="CF250" s="18">
        <v>0.85</v>
      </c>
      <c r="CG250" s="18">
        <v>0.12</v>
      </c>
      <c r="CH250" s="18">
        <v>2</v>
      </c>
      <c r="CI250" s="16" t="s">
        <v>98</v>
      </c>
      <c r="CJ250" s="18">
        <v>0</v>
      </c>
      <c r="CK250" s="20">
        <f t="shared" si="648"/>
        <v>2.69</v>
      </c>
      <c r="CL250" s="20">
        <f t="shared" si="783"/>
        <v>2.69</v>
      </c>
      <c r="CM250" s="18">
        <v>41.64</v>
      </c>
      <c r="CN250" s="18">
        <v>27.16</v>
      </c>
      <c r="CO250" s="18">
        <v>26.321000000000002</v>
      </c>
      <c r="CP250" s="22">
        <f t="shared" si="649"/>
        <v>27.16</v>
      </c>
      <c r="CQ250" s="22">
        <f t="shared" si="650"/>
        <v>24.47</v>
      </c>
      <c r="CR250" s="22">
        <f t="shared" si="784"/>
        <v>2.69</v>
      </c>
      <c r="CS250" s="22">
        <f t="shared" si="651"/>
        <v>24.57</v>
      </c>
      <c r="CT250" s="22">
        <f t="shared" si="652"/>
        <v>24.77</v>
      </c>
      <c r="CU250" s="18">
        <v>24.77</v>
      </c>
      <c r="CV250" s="22">
        <f t="shared" si="785"/>
        <v>2.1</v>
      </c>
      <c r="CW250" s="22">
        <f t="shared" si="653"/>
        <v>0</v>
      </c>
      <c r="CX250" s="22">
        <f t="shared" si="654"/>
        <v>0</v>
      </c>
      <c r="CY250" s="22">
        <f t="shared" si="655"/>
        <v>26.89</v>
      </c>
      <c r="CZ250" s="22">
        <f t="shared" si="656"/>
        <v>27.04</v>
      </c>
      <c r="DA250" s="18">
        <v>27.16</v>
      </c>
      <c r="DB250" s="20">
        <f t="shared" si="786"/>
        <v>2.69</v>
      </c>
      <c r="DC250" s="20">
        <f t="shared" si="787"/>
        <v>0</v>
      </c>
      <c r="DD250" s="20">
        <f t="shared" si="788"/>
        <v>2.69</v>
      </c>
      <c r="DE250" s="20">
        <f t="shared" si="657"/>
        <v>0.1</v>
      </c>
      <c r="DF250" s="20">
        <f t="shared" si="658"/>
        <v>0.2</v>
      </c>
      <c r="DG250" s="20">
        <f t="shared" si="659"/>
        <v>2.37</v>
      </c>
      <c r="DH250" s="20">
        <f t="shared" si="660"/>
        <v>0</v>
      </c>
      <c r="DI250" s="20">
        <f t="shared" si="661"/>
        <v>0</v>
      </c>
      <c r="DJ250" s="20">
        <f t="shared" si="662"/>
        <v>0</v>
      </c>
      <c r="DK250" s="20">
        <f t="shared" si="789"/>
        <v>2.67</v>
      </c>
      <c r="DL250" s="20">
        <f t="shared" si="790"/>
        <v>0</v>
      </c>
      <c r="DM250" s="20">
        <f t="shared" si="791"/>
        <v>2.0000000000000018E-2</v>
      </c>
      <c r="DN250" s="20">
        <f t="shared" si="792"/>
        <v>0</v>
      </c>
      <c r="DO250" s="18">
        <v>2.54</v>
      </c>
      <c r="DP250" s="18">
        <v>0</v>
      </c>
      <c r="DQ250" s="18">
        <v>1</v>
      </c>
      <c r="DR250" s="18">
        <v>1</v>
      </c>
      <c r="DS250" s="25">
        <f t="shared" si="793"/>
        <v>2.54</v>
      </c>
      <c r="DT250" s="25">
        <f t="shared" si="794"/>
        <v>0</v>
      </c>
      <c r="DU250" s="25">
        <f t="shared" si="795"/>
        <v>6.83</v>
      </c>
      <c r="DV250" s="25">
        <f t="shared" si="796"/>
        <v>0</v>
      </c>
      <c r="DW250" s="25">
        <f t="shared" si="797"/>
        <v>6.83</v>
      </c>
      <c r="DX250" s="25">
        <f t="shared" si="798"/>
        <v>13.93</v>
      </c>
      <c r="DY250" s="25">
        <f t="shared" si="799"/>
        <v>0</v>
      </c>
      <c r="DZ250" s="25">
        <f t="shared" si="800"/>
        <v>13.93</v>
      </c>
      <c r="EA250" s="25">
        <f t="shared" si="801"/>
        <v>8.81</v>
      </c>
      <c r="EB250" s="25">
        <f t="shared" si="802"/>
        <v>0</v>
      </c>
      <c r="EC250" s="25">
        <f t="shared" si="803"/>
        <v>8.81</v>
      </c>
      <c r="ED250" s="25">
        <f t="shared" si="804"/>
        <v>5.12</v>
      </c>
      <c r="EE250" s="25">
        <f t="shared" si="804"/>
        <v>0</v>
      </c>
      <c r="EF250" s="25">
        <f t="shared" si="805"/>
        <v>5.12</v>
      </c>
      <c r="EG250" s="25">
        <f t="shared" si="806"/>
        <v>8.81</v>
      </c>
      <c r="EH250" s="25">
        <f t="shared" si="806"/>
        <v>0</v>
      </c>
      <c r="EI250" s="25">
        <f t="shared" si="807"/>
        <v>8.81</v>
      </c>
      <c r="EJ250" s="18">
        <v>70.72</v>
      </c>
      <c r="EK250" s="18">
        <v>109.42</v>
      </c>
      <c r="EL250" s="18" t="s">
        <v>1053</v>
      </c>
      <c r="EM250" s="18" t="s">
        <v>1054</v>
      </c>
      <c r="EN250" s="16" t="s">
        <v>774</v>
      </c>
      <c r="EO250" s="16" t="s">
        <v>132</v>
      </c>
      <c r="EP250" s="16" t="e">
        <f>IF(OR(EN250="Cống tròn",EN250="Cống hộp",EN250="Ống nhựa"),INDEX(#REF!,MATCH(E250,#REF!,0)),IF(OR(EN250="Rãnh xây",EN250="Rãnh bê tông"),INDEX(#REF!,MATCH(E250,#REF!,0)),0))</f>
        <v>#REF!</v>
      </c>
      <c r="EQ250" s="18">
        <v>37.5</v>
      </c>
      <c r="ER250" s="18">
        <v>1</v>
      </c>
      <c r="ES250" s="25">
        <f t="shared" si="808"/>
        <v>37</v>
      </c>
      <c r="ET250" s="1" t="e">
        <f>_xlfn.IFNA(IF(EN250="Cống tròn",INDEX(#REF!,MATCH(E250,#REF!,0)),IF(EN250="Cống hộp",INDEX(#REF!,MATCH(E250,#REF!,0)),EU250&amp;" ,"&amp;EV250)),0)</f>
        <v>#REF!</v>
      </c>
      <c r="EU250" s="16" t="s">
        <v>769</v>
      </c>
      <c r="EV250" s="16" t="s">
        <v>775</v>
      </c>
      <c r="EW250" s="16" t="e">
        <f>_xlfn.IFNA(INDEX(#REF!,MATCH(E250,#REF!,0)),0)</f>
        <v>#REF!</v>
      </c>
      <c r="EX250" s="16"/>
      <c r="EY250" s="18">
        <v>0</v>
      </c>
      <c r="EZ250" s="18">
        <v>0</v>
      </c>
      <c r="FA250" s="18">
        <v>0</v>
      </c>
      <c r="FB250" s="19">
        <v>0</v>
      </c>
      <c r="FC250" s="19">
        <v>0</v>
      </c>
      <c r="FD250" s="25">
        <f t="shared" si="663"/>
        <v>0</v>
      </c>
      <c r="FE250" s="25">
        <f t="shared" si="809"/>
        <v>0</v>
      </c>
      <c r="FF250" s="18">
        <v>0.1</v>
      </c>
      <c r="FG250" s="18">
        <v>2</v>
      </c>
      <c r="FH250" s="18">
        <v>1</v>
      </c>
      <c r="FI250" s="25">
        <f t="shared" si="810"/>
        <v>1.2</v>
      </c>
      <c r="FJ250" s="18">
        <v>0</v>
      </c>
      <c r="FK250" s="18">
        <v>0</v>
      </c>
      <c r="FL250" s="18">
        <v>0.2</v>
      </c>
      <c r="FM250" s="18">
        <v>1.4</v>
      </c>
      <c r="FN250" s="18">
        <v>0</v>
      </c>
      <c r="FO250" s="25">
        <f t="shared" si="811"/>
        <v>1.4</v>
      </c>
      <c r="FP250" s="18">
        <v>1.4999999999999999E-2</v>
      </c>
      <c r="FQ250" s="18">
        <v>1</v>
      </c>
      <c r="FR250" s="25">
        <f t="shared" si="664"/>
        <v>36</v>
      </c>
      <c r="FS250" s="25">
        <f t="shared" si="665"/>
        <v>0.52500000000000002</v>
      </c>
      <c r="FT250" s="25">
        <f t="shared" si="666"/>
        <v>36.524999999999999</v>
      </c>
      <c r="FU250" s="25">
        <f t="shared" si="667"/>
        <v>-0.97500000000000142</v>
      </c>
      <c r="FV250" s="25" t="str">
        <f t="shared" si="812"/>
        <v>Thêm 01</v>
      </c>
      <c r="FW250" s="25">
        <f t="shared" si="813"/>
        <v>0.04</v>
      </c>
      <c r="FX250" s="16"/>
      <c r="FY250" s="16"/>
      <c r="FZ250" s="16"/>
      <c r="GA250" s="16"/>
      <c r="GB250" s="19">
        <v>0</v>
      </c>
      <c r="GC250" s="19">
        <v>0</v>
      </c>
      <c r="GD250" s="19">
        <v>0</v>
      </c>
      <c r="GE250" s="19">
        <v>0</v>
      </c>
      <c r="GF250" s="19">
        <v>0</v>
      </c>
      <c r="GG250" s="19">
        <v>0</v>
      </c>
      <c r="GH250" s="19">
        <v>0</v>
      </c>
      <c r="GI250" s="19">
        <v>0</v>
      </c>
      <c r="GJ250" s="19">
        <v>0</v>
      </c>
      <c r="GK250" s="19">
        <v>0</v>
      </c>
      <c r="GL250" s="25">
        <f t="shared" si="668"/>
        <v>0</v>
      </c>
      <c r="GM250" s="25">
        <f t="shared" si="814"/>
        <v>0</v>
      </c>
      <c r="GN250" s="19">
        <v>0</v>
      </c>
      <c r="GO250" s="19">
        <v>0</v>
      </c>
      <c r="GP250" s="19">
        <v>0</v>
      </c>
      <c r="GQ250" s="19">
        <v>0</v>
      </c>
      <c r="GR250" s="1" t="e">
        <f>_xlfn.IFNA(INDEX(#REF!,MATCH(E250,#REF!,0)),0)</f>
        <v>#REF!</v>
      </c>
      <c r="GS250" s="16"/>
      <c r="GT250" s="18">
        <v>0</v>
      </c>
      <c r="GU250" s="18">
        <v>0</v>
      </c>
      <c r="GV250" s="18">
        <v>0</v>
      </c>
      <c r="GW250" s="18">
        <v>0</v>
      </c>
      <c r="GX250" s="25">
        <f t="shared" si="669"/>
        <v>0</v>
      </c>
      <c r="GY250" s="25">
        <f t="shared" si="670"/>
        <v>0</v>
      </c>
      <c r="GZ250" s="25">
        <f t="shared" si="815"/>
        <v>0</v>
      </c>
      <c r="HA250" s="1" t="e" cm="1">
        <f t="array" ref="HA250">INDEX(#REF!,MATCH(EJ250&amp;EK250&amp;HD250&amp;HE250&amp;HF250,#REF!&amp;#REF!&amp;#REF!&amp;#REF!&amp;#REF!,0))</f>
        <v>#REF!</v>
      </c>
      <c r="HB250" s="16"/>
      <c r="HC250" s="25">
        <f t="shared" si="816"/>
        <v>0</v>
      </c>
      <c r="HD250" s="18">
        <v>0</v>
      </c>
      <c r="HE250" s="18">
        <v>0</v>
      </c>
      <c r="HF250" s="18">
        <v>0</v>
      </c>
      <c r="HG250" s="1" t="e" cm="1">
        <f t="array" ref="HG250">INDEX(#REF!,MATCH(EJ250&amp;EK250&amp;HJ250&amp;HK250&amp;HL250,#REF!&amp;#REF!&amp;#REF!&amp;#REF!&amp;#REF!,0))</f>
        <v>#REF!</v>
      </c>
      <c r="HH250" s="16"/>
      <c r="HI250" s="25">
        <f t="shared" si="817"/>
        <v>0</v>
      </c>
      <c r="HJ250" s="25">
        <f t="shared" si="818"/>
        <v>0</v>
      </c>
      <c r="HK250" s="19">
        <v>0</v>
      </c>
      <c r="HL250" s="19">
        <v>0</v>
      </c>
      <c r="HM250" s="18">
        <v>0.01</v>
      </c>
      <c r="HN250" s="18">
        <v>1</v>
      </c>
      <c r="HO250" s="25">
        <f t="shared" si="819"/>
        <v>0</v>
      </c>
      <c r="HP250" s="25">
        <f t="shared" si="820"/>
        <v>0</v>
      </c>
      <c r="HQ250" s="25">
        <f t="shared" si="821"/>
        <v>0</v>
      </c>
      <c r="HR250" s="25">
        <f t="shared" si="822"/>
        <v>0</v>
      </c>
      <c r="HS250" s="25">
        <f t="shared" si="823"/>
        <v>0</v>
      </c>
      <c r="HT250" s="19">
        <v>0</v>
      </c>
      <c r="HU250" s="19">
        <v>0</v>
      </c>
      <c r="HV250" s="19">
        <v>0</v>
      </c>
      <c r="HW250" s="25">
        <f t="shared" si="824"/>
        <v>0</v>
      </c>
      <c r="HX250" s="19">
        <v>0</v>
      </c>
      <c r="HY250" s="19">
        <v>0</v>
      </c>
      <c r="HZ250" s="18">
        <v>27.16</v>
      </c>
      <c r="IA250" s="20">
        <f>ROUND(IF(EN250="Cống tròn",IF(EN250="Cống tròn",IF(EU250="Không có móng",IQ250-FF250,IF(EU250="Đế",IP250-FN250,IF(OR(EU250="Móng bê tông",EU250="Móng bê tông kết hợp đế"),II250-FJ250,0))),0),IF(EN250="Cống hộp",IF(AND(EN250="Cống hộp",EU250="Không có móng"),IQ250-GF250,IF(AND(EN250="Cống hộp",EU250="Móng bê tông"),IJ250-GB250,0)),IF(OR(EN250="Rãnh xây",EN250="Rãnh bê tông"),IF(OR(EN250="Rãnh xây",EN250="Rãnh bê tông"),IK250-GB250,0),IF(EN250="Ống nhựa",IF(AND(EN250="Ống nhựa",EU250="Không đắp cát"),IQ250-HT250,IF(AND(EN250="Ống nhựa",EU250="Đắp cát"),IH250-HX250,0)),IF(EN250="Rãnh thang",IF(EN250="Rãnh thang",IF(EU250="Móng bê tông",#REF!-#REF!,IQ250),0),0))))),2)</f>
        <v>24.77</v>
      </c>
      <c r="IB250" s="20">
        <f t="shared" si="825"/>
        <v>2.3900000000000006</v>
      </c>
      <c r="IC250" s="20">
        <f t="shared" si="671"/>
        <v>24.77</v>
      </c>
      <c r="ID250" s="20">
        <f t="shared" si="672"/>
        <v>0</v>
      </c>
      <c r="IE250" s="20">
        <f t="shared" si="673"/>
        <v>0</v>
      </c>
      <c r="IF250" s="20">
        <f t="shared" si="674"/>
        <v>0</v>
      </c>
      <c r="IG250" s="20">
        <f>IF(EN250="Rãnh thang",IF(AND(EN250="Rãnh thang",EU250="Móng bê tông"),IQ250-#REF!,0),IF(EN250="Ống nhựa",IF(AND(EN250="Ống nhựa",EU250="Đắp cát"),IQ250-HT250,0),IF(EN250="Cống tròn",IF(EN250="Cống tròn",IF(OR(EU250="Móng bê tông",EU250="Móng bê tông kết hợp đế"),IM250-FL250,0),0),IF(EN250="Cống hộp",IF(AND(EN250="Cống hộp",EU250="Móng bê tông"),IN250-GD250,0),IF(OR(EN250="Rãnh xây",EN250="Rãnh bê tông"),IF(AND(EN250="Rãnh xây",EU250="Móng bê tông"),IO250-GD250,IF(AND(EN250="Rãnh bê tông",EU250="Móng bê tông"),IO250-GD250,0)),0)))))</f>
        <v>24.77</v>
      </c>
      <c r="IH250" s="20">
        <f t="shared" si="675"/>
        <v>0</v>
      </c>
      <c r="II250" s="20">
        <f t="shared" si="676"/>
        <v>24.77</v>
      </c>
      <c r="IJ250" s="20">
        <f t="shared" si="677"/>
        <v>0</v>
      </c>
      <c r="IK250" s="20">
        <f t="shared" si="678"/>
        <v>0</v>
      </c>
      <c r="IL250" s="20">
        <f t="shared" si="679"/>
        <v>24.97</v>
      </c>
      <c r="IM250" s="20">
        <f t="shared" si="680"/>
        <v>24.97</v>
      </c>
      <c r="IN250" s="20">
        <f t="shared" si="681"/>
        <v>0</v>
      </c>
      <c r="IO250" s="20">
        <f t="shared" si="682"/>
        <v>0</v>
      </c>
      <c r="IP250" s="20">
        <f t="shared" si="683"/>
        <v>0</v>
      </c>
      <c r="IQ250" s="18">
        <v>25.07</v>
      </c>
      <c r="IR250" s="25">
        <f t="shared" si="826"/>
        <v>0</v>
      </c>
      <c r="IS250" s="25">
        <f t="shared" si="684"/>
        <v>0</v>
      </c>
      <c r="IT250" s="25">
        <f t="shared" si="685"/>
        <v>0</v>
      </c>
      <c r="IU250" s="25">
        <f>ROUND(IF(EN250="Cống tròn",IF(EN250="Cống tròn",IV250+FF250,0),IF(EN250="Cống hộp",IF(EN250="Cống hộp",IV250+GP250,0),IF(OR(EN250="Rãnh xây",EN250="Rãnh bê tông"),IF(OR(EN250="Rãnh xây",EN250="Rãnh bê tông"),IV250+GP250,0),IF(EN250="ống nhựa",IF(EN250="Ống nhựa",IV250+HT250,0),IF(EN250="Rãnh thang",IF(EN250="Rãnh thang",IQ250+#REF!,0),0))))),2)</f>
        <v>26.11</v>
      </c>
      <c r="IV250" s="18">
        <v>26.01</v>
      </c>
      <c r="IW250" s="25">
        <f t="shared" si="686"/>
        <v>26.11</v>
      </c>
      <c r="IX250" s="25">
        <f t="shared" si="687"/>
        <v>0</v>
      </c>
      <c r="IY250" s="25">
        <f t="shared" si="688"/>
        <v>0</v>
      </c>
      <c r="IZ250" s="25">
        <f t="shared" si="689"/>
        <v>0</v>
      </c>
      <c r="JA250" s="25">
        <f t="shared" si="690"/>
        <v>0</v>
      </c>
      <c r="JB250" s="18">
        <v>27.11</v>
      </c>
      <c r="JC250" s="20">
        <f>ROUND(IF(EN250="Cống tròn",IF(EN250="Cống tròn",IF(EU250="Không có móng",JS250-FF250,IF(EU250="Đế",JR250-FN250,IF(OR(EU250="Móng bê tông",EU250="Móng bê tông kết hợp đế"),JK250-FJ250,0))),0),IF(EN250="Cống hộp",IF(AND(EN250="Cống hộp",EU250="Không có móng"),JS250-GF250,IF(AND(EN250="Cống hộp",EU250="Móng bê tông"),JL250-GB250,0)),IF(OR(EN250="Rãnh xây",EN250="Rãnh bê tông"),IF(OR(EN250="Rãnh xây",EN250="Rãnh bê tông"),JM250-GB250,0),IF(EN250="Ống nhựa",IF(AND(EN250="Ống nhựa",EU250="Không đắp cát"),JS250-HT250,IF(AND(EN250="Ống nhựa",EU250="Đắp cát"),JJ250-HX250,0)),IF(EN250="Rãnh thang",IF(EN250="Rãnh thang",IF(EU250="Móng bê tông",#REF!-#REF!,JS250),0),0))))),2)</f>
        <v>24.71</v>
      </c>
      <c r="JD250" s="20">
        <f t="shared" si="827"/>
        <v>2.3999999999999986</v>
      </c>
      <c r="JE250" s="20">
        <f t="shared" si="691"/>
        <v>24.71</v>
      </c>
      <c r="JF250" s="20">
        <f t="shared" si="692"/>
        <v>0</v>
      </c>
      <c r="JG250" s="20">
        <f t="shared" si="693"/>
        <v>0</v>
      </c>
      <c r="JH250" s="20">
        <f t="shared" si="694"/>
        <v>0</v>
      </c>
      <c r="JI250" s="20">
        <f>IF(EN250="Rãnh thang",IF(AND(EN250="Rãnh thang",EU250="Móng bê tông"),JS250-#REF!,0),IF(EN250="Ống nhựa",IF(AND(EN250="Ống nhựa",EU250="Đắp cát"),JS250-HT250,0),IF(EN250="Cống tròn",IF(EN250="Cống tròn",IF(OR(EU250="Móng bê tông",EU250="Móng bê tông kết hợp đế"),JO250-FL250,0),0),IF(EN250="Cống hộp",IF(AND(EN250="Cống hộp",EU250="Móng bê tông"),JP250-GD250,0),IF(OR(EN250="Rãnh xây",EN250="Rãnh bê tông"),IF(AND(EN250="Rãnh xây",EU250="Móng bê tông"),JQ250-GD250,IF(AND(EN250="Rãnh bê tông",EU250="Móng bê tông"),JQ250-GD250,0)),0)))))</f>
        <v>24.71</v>
      </c>
      <c r="JJ250" s="20">
        <f t="shared" si="695"/>
        <v>0</v>
      </c>
      <c r="JK250" s="20">
        <f t="shared" si="696"/>
        <v>24.71</v>
      </c>
      <c r="JL250" s="20">
        <f t="shared" si="697"/>
        <v>0</v>
      </c>
      <c r="JM250" s="20">
        <f t="shared" si="698"/>
        <v>0</v>
      </c>
      <c r="JN250" s="20">
        <f t="shared" si="699"/>
        <v>24.91</v>
      </c>
      <c r="JO250" s="20">
        <f t="shared" si="700"/>
        <v>24.91</v>
      </c>
      <c r="JP250" s="20">
        <f t="shared" si="701"/>
        <v>0</v>
      </c>
      <c r="JQ250" s="20">
        <f t="shared" si="702"/>
        <v>0</v>
      </c>
      <c r="JR250" s="20">
        <f t="shared" si="703"/>
        <v>0</v>
      </c>
      <c r="JS250" s="26">
        <v>25.01</v>
      </c>
      <c r="JT250" s="25">
        <f t="shared" si="828"/>
        <v>0</v>
      </c>
      <c r="JU250" s="25">
        <f t="shared" si="704"/>
        <v>0</v>
      </c>
      <c r="JV250" s="25">
        <f t="shared" si="705"/>
        <v>0</v>
      </c>
      <c r="JW250" s="25">
        <f>ROUND(IF(EN250="Cống tròn",IF(EN250="Cống tròn",JX250+FF250,0),IF(EN250="Cống hộp",IF(EN250="Cống hộp",JX250+GP250,0),IF(OR(EN250="Rãnh xây",EN250="Rãnh bê tông"),IF(OR(EN250="Rãnh xây",EN250="Rãnh bê tông"),JX250+GP250,0),IF(EN250="ống nhựa",IF(EN250="Ống nhựa",JX250+HT250,0),IF(EN250="Rãnh thang",IF(EN250="Rãnh thang",JS250+#REF!,0),0))))),2)</f>
        <v>26.11</v>
      </c>
      <c r="JX250" s="27">
        <v>26.01</v>
      </c>
      <c r="JY250" s="25">
        <f t="shared" si="706"/>
        <v>26.11</v>
      </c>
      <c r="JZ250" s="25">
        <f t="shared" si="707"/>
        <v>0</v>
      </c>
      <c r="KA250" s="25">
        <f t="shared" si="708"/>
        <v>0</v>
      </c>
      <c r="KB250" s="25">
        <f t="shared" si="709"/>
        <v>0</v>
      </c>
      <c r="KC250" s="25">
        <f t="shared" si="710"/>
        <v>0</v>
      </c>
      <c r="KD250" s="28" t="s">
        <v>98</v>
      </c>
      <c r="KE250" s="27">
        <v>0</v>
      </c>
      <c r="KF250" s="25">
        <f t="shared" si="711"/>
        <v>2.3900000000000006</v>
      </c>
      <c r="KG250" s="25">
        <f t="shared" si="829"/>
        <v>2.3900000000000006</v>
      </c>
      <c r="KH250" s="27">
        <v>0</v>
      </c>
      <c r="KI250" s="25">
        <f t="shared" si="712"/>
        <v>2.3999999999999986</v>
      </c>
      <c r="KJ250" s="25">
        <f t="shared" si="830"/>
        <v>2.3999999999999986</v>
      </c>
      <c r="KK250" s="25">
        <f t="shared" si="713"/>
        <v>0</v>
      </c>
      <c r="KL250" s="25">
        <f t="shared" si="714"/>
        <v>0</v>
      </c>
      <c r="KM250" s="25">
        <f t="shared" si="831"/>
        <v>0</v>
      </c>
      <c r="KN250" s="25">
        <f t="shared" si="715"/>
        <v>0</v>
      </c>
      <c r="KO250" s="25">
        <f t="shared" si="716"/>
        <v>0</v>
      </c>
      <c r="KP250" s="25">
        <f t="shared" si="832"/>
        <v>0</v>
      </c>
      <c r="KQ250" s="25">
        <f t="shared" si="717"/>
        <v>0.2</v>
      </c>
      <c r="KR250" s="25">
        <f t="shared" si="718"/>
        <v>0.2</v>
      </c>
      <c r="KS250" s="25">
        <f t="shared" si="833"/>
        <v>0.2</v>
      </c>
      <c r="KT250" s="25">
        <f t="shared" si="719"/>
        <v>0</v>
      </c>
      <c r="KU250" s="25">
        <f t="shared" si="720"/>
        <v>0</v>
      </c>
      <c r="KV250" s="25">
        <f t="shared" si="834"/>
        <v>0</v>
      </c>
      <c r="KW250" s="25">
        <f t="shared" si="721"/>
        <v>0</v>
      </c>
      <c r="KX250" s="25">
        <f t="shared" si="722"/>
        <v>0</v>
      </c>
      <c r="KY250" s="25">
        <f t="shared" si="835"/>
        <v>0</v>
      </c>
      <c r="KZ250" s="25">
        <f t="shared" si="723"/>
        <v>0</v>
      </c>
      <c r="LA250" s="25">
        <f t="shared" si="724"/>
        <v>0</v>
      </c>
      <c r="LB250" s="25">
        <f t="shared" si="836"/>
        <v>0</v>
      </c>
      <c r="LC250" s="25">
        <f t="shared" si="725"/>
        <v>1.4</v>
      </c>
      <c r="LD250" s="25">
        <f t="shared" si="726"/>
        <v>1.4</v>
      </c>
      <c r="LE250" s="25">
        <f t="shared" si="837"/>
        <v>1.4</v>
      </c>
      <c r="LF250" s="25">
        <f t="shared" si="727"/>
        <v>0</v>
      </c>
      <c r="LG250" s="25">
        <f t="shared" si="728"/>
        <v>0</v>
      </c>
      <c r="LH250" s="25">
        <f t="shared" si="838"/>
        <v>0</v>
      </c>
      <c r="LI250" s="25">
        <f t="shared" si="729"/>
        <v>0</v>
      </c>
      <c r="LJ250" s="25">
        <f t="shared" si="730"/>
        <v>0</v>
      </c>
      <c r="LK250" s="25">
        <f t="shared" si="839"/>
        <v>0</v>
      </c>
      <c r="LL250" s="25">
        <f t="shared" si="731"/>
        <v>0</v>
      </c>
      <c r="LM250" s="25">
        <f t="shared" si="732"/>
        <v>0</v>
      </c>
      <c r="LN250" s="25">
        <f t="shared" si="840"/>
        <v>0</v>
      </c>
      <c r="LO250" s="25">
        <f t="shared" si="733"/>
        <v>0</v>
      </c>
      <c r="LP250" s="25">
        <f t="shared" si="734"/>
        <v>0</v>
      </c>
      <c r="LQ250" s="25">
        <f t="shared" si="841"/>
        <v>0</v>
      </c>
      <c r="LR250" s="25">
        <f t="shared" si="735"/>
        <v>0</v>
      </c>
      <c r="LS250" s="25">
        <f t="shared" si="736"/>
        <v>0</v>
      </c>
      <c r="LT250" s="25">
        <f t="shared" si="842"/>
        <v>0</v>
      </c>
      <c r="LU250" s="25">
        <f t="shared" si="737"/>
        <v>0</v>
      </c>
      <c r="LV250" s="25">
        <f t="shared" si="738"/>
        <v>0</v>
      </c>
      <c r="LW250" s="25">
        <f t="shared" si="843"/>
        <v>0</v>
      </c>
      <c r="LX250" s="25">
        <f t="shared" si="739"/>
        <v>0</v>
      </c>
      <c r="LY250" s="25">
        <f t="shared" si="740"/>
        <v>0</v>
      </c>
      <c r="LZ250" s="25">
        <f t="shared" si="844"/>
        <v>0</v>
      </c>
      <c r="MA250" s="25">
        <f t="shared" si="741"/>
        <v>0</v>
      </c>
      <c r="MB250" s="25">
        <f t="shared" si="742"/>
        <v>0</v>
      </c>
      <c r="MC250" s="25">
        <f t="shared" si="845"/>
        <v>0</v>
      </c>
      <c r="MD250" s="25">
        <f t="shared" si="743"/>
        <v>0</v>
      </c>
      <c r="ME250" s="25">
        <f t="shared" si="744"/>
        <v>0</v>
      </c>
      <c r="MF250" s="25">
        <f t="shared" si="846"/>
        <v>0</v>
      </c>
      <c r="MG250" s="25">
        <f t="shared" si="745"/>
        <v>0</v>
      </c>
      <c r="MH250" s="25">
        <f t="shared" si="746"/>
        <v>0</v>
      </c>
      <c r="MI250" s="25">
        <f t="shared" si="847"/>
        <v>0</v>
      </c>
      <c r="MJ250" s="25">
        <f t="shared" si="747"/>
        <v>0</v>
      </c>
      <c r="MK250" s="25">
        <f t="shared" si="748"/>
        <v>0</v>
      </c>
      <c r="ML250" s="25">
        <f t="shared" si="848"/>
        <v>0</v>
      </c>
      <c r="MM250" s="25">
        <f t="shared" si="749"/>
        <v>0</v>
      </c>
      <c r="MN250" s="25">
        <f t="shared" si="750"/>
        <v>0</v>
      </c>
      <c r="MO250" s="25">
        <f t="shared" si="849"/>
        <v>0</v>
      </c>
      <c r="MP250" s="25">
        <f t="shared" si="751"/>
        <v>0</v>
      </c>
      <c r="MQ250" s="25">
        <f t="shared" si="752"/>
        <v>0</v>
      </c>
      <c r="MR250" s="25">
        <f t="shared" si="850"/>
        <v>0</v>
      </c>
      <c r="MS250" s="29">
        <v>1.4</v>
      </c>
      <c r="MT250" s="29">
        <v>0</v>
      </c>
      <c r="MU250" s="29">
        <v>1</v>
      </c>
      <c r="MV250" s="29">
        <v>1</v>
      </c>
      <c r="MW250" s="25">
        <f t="shared" si="753"/>
        <v>1.4</v>
      </c>
      <c r="MX250" s="25">
        <f t="shared" si="754"/>
        <v>3.35</v>
      </c>
      <c r="MY250" s="25">
        <f t="shared" si="755"/>
        <v>0</v>
      </c>
      <c r="MZ250" s="25">
        <f t="shared" si="756"/>
        <v>0</v>
      </c>
      <c r="NA250" s="25">
        <f t="shared" si="757"/>
        <v>1.4</v>
      </c>
      <c r="NB250" s="25">
        <f t="shared" si="758"/>
        <v>3.36</v>
      </c>
      <c r="NC250" s="25">
        <f t="shared" si="759"/>
        <v>0</v>
      </c>
      <c r="ND250" s="25">
        <f t="shared" si="760"/>
        <v>0</v>
      </c>
      <c r="NE250" s="25">
        <f t="shared" si="851"/>
        <v>1.4</v>
      </c>
      <c r="NF250" s="25">
        <f t="shared" si="851"/>
        <v>3.355</v>
      </c>
      <c r="NG250" s="25">
        <f t="shared" si="851"/>
        <v>0</v>
      </c>
      <c r="NH250" s="25">
        <f t="shared" si="851"/>
        <v>0</v>
      </c>
      <c r="NI250" s="25">
        <f t="shared" si="761"/>
        <v>125.81</v>
      </c>
      <c r="NJ250" s="25">
        <f t="shared" si="762"/>
        <v>0</v>
      </c>
      <c r="NK250" s="25">
        <f t="shared" si="763"/>
        <v>125.81</v>
      </c>
      <c r="NL250" s="25">
        <f t="shared" si="764"/>
        <v>68.2</v>
      </c>
      <c r="NM250" s="25">
        <f t="shared" si="765"/>
        <v>0</v>
      </c>
      <c r="NN250" s="25">
        <f t="shared" si="852"/>
        <v>68.2</v>
      </c>
      <c r="NO250" s="25">
        <f t="shared" si="766"/>
        <v>0</v>
      </c>
      <c r="NP250" s="25">
        <f t="shared" si="767"/>
        <v>0</v>
      </c>
      <c r="NQ250" s="25">
        <f t="shared" si="853"/>
        <v>0</v>
      </c>
      <c r="NR250" s="25">
        <f t="shared" si="768"/>
        <v>0</v>
      </c>
      <c r="NS250" s="25">
        <f t="shared" si="769"/>
        <v>0</v>
      </c>
      <c r="NT250" s="25">
        <f t="shared" si="854"/>
        <v>0</v>
      </c>
      <c r="NU250" s="25">
        <f t="shared" si="770"/>
        <v>0</v>
      </c>
      <c r="NV250" s="25">
        <f t="shared" si="771"/>
        <v>0</v>
      </c>
      <c r="NW250" s="25">
        <f t="shared" si="855"/>
        <v>0</v>
      </c>
      <c r="NX250" s="25">
        <f t="shared" si="856"/>
        <v>68.2</v>
      </c>
      <c r="NY250" s="25">
        <f t="shared" si="856"/>
        <v>0</v>
      </c>
      <c r="NZ250" s="25">
        <f t="shared" si="857"/>
        <v>68.2</v>
      </c>
      <c r="OA250" s="25">
        <f t="shared" si="858"/>
        <v>57.61</v>
      </c>
      <c r="OB250" s="25">
        <f t="shared" si="858"/>
        <v>0</v>
      </c>
      <c r="OC250" s="25">
        <f t="shared" si="859"/>
        <v>57.61</v>
      </c>
      <c r="OD250" s="25">
        <f t="shared" si="860"/>
        <v>68.2</v>
      </c>
      <c r="OE250" s="25">
        <f t="shared" si="860"/>
        <v>0</v>
      </c>
      <c r="OF250" s="25">
        <f t="shared" si="860"/>
        <v>68.2</v>
      </c>
      <c r="OG250" s="25">
        <f t="shared" si="772"/>
        <v>0</v>
      </c>
      <c r="OH250" s="25">
        <f t="shared" si="773"/>
        <v>0</v>
      </c>
      <c r="OI250" s="25">
        <f t="shared" si="774"/>
        <v>0</v>
      </c>
      <c r="OJ250" s="25">
        <f t="shared" si="775"/>
        <v>0</v>
      </c>
      <c r="OK250" s="25">
        <f t="shared" si="776"/>
        <v>0</v>
      </c>
      <c r="OL250" s="25">
        <f t="shared" si="777"/>
        <v>0</v>
      </c>
      <c r="OM250" s="25">
        <f t="shared" si="861"/>
        <v>0</v>
      </c>
      <c r="ON250" s="25">
        <f t="shared" si="861"/>
        <v>0</v>
      </c>
      <c r="OO250" s="25">
        <f t="shared" si="861"/>
        <v>0</v>
      </c>
      <c r="OP250" s="25">
        <f t="shared" si="778"/>
        <v>0</v>
      </c>
      <c r="OQ250" s="25">
        <f t="shared" si="779"/>
        <v>0</v>
      </c>
      <c r="OR250" s="25">
        <f t="shared" si="862"/>
        <v>0</v>
      </c>
      <c r="OS250" s="19">
        <v>536967.82999999996</v>
      </c>
      <c r="OT250" s="19">
        <v>2370420.34</v>
      </c>
    </row>
    <row r="251" spans="1:410" ht="33" customHeight="1" x14ac:dyDescent="0.25">
      <c r="A251" s="18"/>
      <c r="B251" s="18" t="s">
        <v>1005</v>
      </c>
      <c r="C251" s="18">
        <v>109.42</v>
      </c>
      <c r="D251" s="16" t="e">
        <f>_xlfn.IFNA(INDEX(#REF!,MATCH(E251,#REF!,0)),0)</f>
        <v>#REF!</v>
      </c>
      <c r="E251" s="18" t="s">
        <v>1054</v>
      </c>
      <c r="F251" s="16" t="s">
        <v>765</v>
      </c>
      <c r="G251" s="16" t="s">
        <v>766</v>
      </c>
      <c r="H251" s="16" t="s">
        <v>767</v>
      </c>
      <c r="I251" s="16" t="s">
        <v>768</v>
      </c>
      <c r="J251" s="16" t="s">
        <v>769</v>
      </c>
      <c r="K251" s="16" t="s">
        <v>770</v>
      </c>
      <c r="L251" s="16" t="s">
        <v>771</v>
      </c>
      <c r="M251" s="18">
        <v>1.64</v>
      </c>
      <c r="N251" s="18">
        <v>1.94</v>
      </c>
      <c r="O251" s="18">
        <v>2.04</v>
      </c>
      <c r="P251" s="18">
        <v>2.34</v>
      </c>
      <c r="Q251" s="18">
        <v>0.1</v>
      </c>
      <c r="R251" s="18">
        <v>1.8399999999999999</v>
      </c>
      <c r="S251" s="18">
        <v>2.14</v>
      </c>
      <c r="T251" s="18">
        <v>0.2</v>
      </c>
      <c r="U251" s="18">
        <v>0</v>
      </c>
      <c r="V251" s="18">
        <v>0</v>
      </c>
      <c r="W251" s="18">
        <v>0</v>
      </c>
      <c r="X251" s="18">
        <v>1.64</v>
      </c>
      <c r="Y251" s="18">
        <v>1.9</v>
      </c>
      <c r="Z251" s="20">
        <f t="shared" si="780"/>
        <v>2.1</v>
      </c>
      <c r="AA251" s="18">
        <v>0.22</v>
      </c>
      <c r="AB251" s="18">
        <v>0</v>
      </c>
      <c r="AC251" s="18">
        <v>0</v>
      </c>
      <c r="AD251" s="18">
        <v>0</v>
      </c>
      <c r="AE251" s="18">
        <v>0</v>
      </c>
      <c r="AF251" s="18">
        <v>0</v>
      </c>
      <c r="AG251" s="18">
        <v>1.2</v>
      </c>
      <c r="AH251" s="18">
        <v>1.5</v>
      </c>
      <c r="AI251" s="20">
        <f t="shared" si="781"/>
        <v>2.25</v>
      </c>
      <c r="AJ251" s="18">
        <v>0</v>
      </c>
      <c r="AK251" s="18">
        <v>0</v>
      </c>
      <c r="AL251" s="20">
        <f t="shared" si="782"/>
        <v>0</v>
      </c>
      <c r="AM251" s="18">
        <v>1.64</v>
      </c>
      <c r="AN251" s="18">
        <v>1.5</v>
      </c>
      <c r="AO251" s="18">
        <v>0.15</v>
      </c>
      <c r="AP251" s="18">
        <v>0.22</v>
      </c>
      <c r="AQ251" s="18">
        <v>1.64</v>
      </c>
      <c r="AR251" s="18">
        <v>1.72</v>
      </c>
      <c r="AS251" s="18">
        <v>0.12</v>
      </c>
      <c r="AT251" s="18">
        <v>0.11</v>
      </c>
      <c r="AU251" s="18">
        <v>0</v>
      </c>
      <c r="AV251" s="18">
        <v>1</v>
      </c>
      <c r="AW251" s="18">
        <v>0</v>
      </c>
      <c r="AX251" s="18">
        <v>0</v>
      </c>
      <c r="AY251" s="18">
        <v>0</v>
      </c>
      <c r="AZ251" s="18">
        <v>0</v>
      </c>
      <c r="BA251" s="18">
        <v>0</v>
      </c>
      <c r="BB251" s="18">
        <v>0</v>
      </c>
      <c r="BC251" s="18">
        <v>0</v>
      </c>
      <c r="BD251" s="18">
        <v>0</v>
      </c>
      <c r="BE251" s="18">
        <v>2</v>
      </c>
      <c r="BF251" s="18">
        <v>0</v>
      </c>
      <c r="BG251" s="18">
        <v>0</v>
      </c>
      <c r="BH251" s="18">
        <v>0</v>
      </c>
      <c r="BI251" s="18">
        <v>0</v>
      </c>
      <c r="BJ251" s="18">
        <v>0</v>
      </c>
      <c r="BK251" s="18">
        <v>0</v>
      </c>
      <c r="BL251" s="18">
        <v>0</v>
      </c>
      <c r="BM251" s="18">
        <v>0</v>
      </c>
      <c r="BN251" s="18">
        <v>0</v>
      </c>
      <c r="BO251" s="18">
        <v>0</v>
      </c>
      <c r="BP251" s="18">
        <v>0</v>
      </c>
      <c r="BQ251" s="18">
        <v>0</v>
      </c>
      <c r="BR251" s="18">
        <v>0</v>
      </c>
      <c r="BS251" s="18">
        <v>0</v>
      </c>
      <c r="BT251" s="18">
        <v>0</v>
      </c>
      <c r="BU251" s="18">
        <v>0</v>
      </c>
      <c r="BV251" s="18">
        <v>0</v>
      </c>
      <c r="BW251" s="18">
        <v>0</v>
      </c>
      <c r="BX251" s="18">
        <v>0</v>
      </c>
      <c r="BY251" s="18">
        <v>0</v>
      </c>
      <c r="BZ251" s="18">
        <v>0</v>
      </c>
      <c r="CA251" s="16" t="e">
        <f>_xlfn.IFNA(IF(RIGHT(D251,2)="=G",0,INDEX(#REF!,MATCH(E251,#REF!,0))),0)</f>
        <v>#REF!</v>
      </c>
      <c r="CB251" s="16" t="s">
        <v>776</v>
      </c>
      <c r="CC251" s="18">
        <v>0</v>
      </c>
      <c r="CD251" s="18">
        <v>0</v>
      </c>
      <c r="CE251" s="18">
        <v>1.4</v>
      </c>
      <c r="CF251" s="18">
        <v>0.85</v>
      </c>
      <c r="CG251" s="18">
        <v>0.12</v>
      </c>
      <c r="CH251" s="18">
        <v>2</v>
      </c>
      <c r="CI251" s="16" t="s">
        <v>98</v>
      </c>
      <c r="CJ251" s="18">
        <v>0</v>
      </c>
      <c r="CK251" s="20">
        <f t="shared" si="648"/>
        <v>2.7</v>
      </c>
      <c r="CL251" s="20">
        <f t="shared" si="783"/>
        <v>2.7</v>
      </c>
      <c r="CM251" s="18">
        <v>32.39</v>
      </c>
      <c r="CN251" s="18">
        <v>27.11</v>
      </c>
      <c r="CO251" s="18">
        <v>26.271000000000001</v>
      </c>
      <c r="CP251" s="22">
        <f t="shared" si="649"/>
        <v>27.11</v>
      </c>
      <c r="CQ251" s="22">
        <f t="shared" si="650"/>
        <v>24.41</v>
      </c>
      <c r="CR251" s="22">
        <f t="shared" si="784"/>
        <v>2.7</v>
      </c>
      <c r="CS251" s="22">
        <f t="shared" si="651"/>
        <v>24.51</v>
      </c>
      <c r="CT251" s="22">
        <f t="shared" si="652"/>
        <v>24.71</v>
      </c>
      <c r="CU251" s="18">
        <v>24.71</v>
      </c>
      <c r="CV251" s="22">
        <f t="shared" si="785"/>
        <v>2.1</v>
      </c>
      <c r="CW251" s="22">
        <f t="shared" si="653"/>
        <v>0</v>
      </c>
      <c r="CX251" s="22">
        <f t="shared" si="654"/>
        <v>0</v>
      </c>
      <c r="CY251" s="22">
        <f t="shared" si="655"/>
        <v>26.84</v>
      </c>
      <c r="CZ251" s="22">
        <f t="shared" si="656"/>
        <v>26.99</v>
      </c>
      <c r="DA251" s="18">
        <v>27.11</v>
      </c>
      <c r="DB251" s="20">
        <f t="shared" si="786"/>
        <v>2.7</v>
      </c>
      <c r="DC251" s="20">
        <f t="shared" si="787"/>
        <v>0</v>
      </c>
      <c r="DD251" s="20">
        <f t="shared" si="788"/>
        <v>2.7</v>
      </c>
      <c r="DE251" s="20">
        <f t="shared" si="657"/>
        <v>0.1</v>
      </c>
      <c r="DF251" s="20">
        <f t="shared" si="658"/>
        <v>0.2</v>
      </c>
      <c r="DG251" s="20">
        <f t="shared" si="659"/>
        <v>2.37</v>
      </c>
      <c r="DH251" s="20">
        <f t="shared" si="660"/>
        <v>0</v>
      </c>
      <c r="DI251" s="20">
        <f t="shared" si="661"/>
        <v>0</v>
      </c>
      <c r="DJ251" s="20">
        <f t="shared" si="662"/>
        <v>0</v>
      </c>
      <c r="DK251" s="20">
        <f t="shared" si="789"/>
        <v>2.67</v>
      </c>
      <c r="DL251" s="20">
        <f t="shared" si="790"/>
        <v>0</v>
      </c>
      <c r="DM251" s="20">
        <f t="shared" si="791"/>
        <v>3.0000000000000249E-2</v>
      </c>
      <c r="DN251" s="20">
        <f t="shared" si="792"/>
        <v>0</v>
      </c>
      <c r="DO251" s="18">
        <v>2.54</v>
      </c>
      <c r="DP251" s="18">
        <v>0</v>
      </c>
      <c r="DQ251" s="18">
        <v>1</v>
      </c>
      <c r="DR251" s="18">
        <v>1</v>
      </c>
      <c r="DS251" s="25">
        <f t="shared" si="793"/>
        <v>2.54</v>
      </c>
      <c r="DT251" s="25">
        <f t="shared" si="794"/>
        <v>0</v>
      </c>
      <c r="DU251" s="25">
        <f t="shared" si="795"/>
        <v>6.86</v>
      </c>
      <c r="DV251" s="25">
        <f t="shared" si="796"/>
        <v>0</v>
      </c>
      <c r="DW251" s="25">
        <f t="shared" si="797"/>
        <v>6.86</v>
      </c>
      <c r="DX251" s="25">
        <f t="shared" si="798"/>
        <v>13.99</v>
      </c>
      <c r="DY251" s="25">
        <f t="shared" si="799"/>
        <v>0</v>
      </c>
      <c r="DZ251" s="25">
        <f t="shared" si="800"/>
        <v>13.99</v>
      </c>
      <c r="EA251" s="25">
        <f t="shared" si="801"/>
        <v>8.81</v>
      </c>
      <c r="EB251" s="25">
        <f t="shared" si="802"/>
        <v>0</v>
      </c>
      <c r="EC251" s="25">
        <f t="shared" si="803"/>
        <v>8.81</v>
      </c>
      <c r="ED251" s="25">
        <f t="shared" si="804"/>
        <v>5.18</v>
      </c>
      <c r="EE251" s="25">
        <f t="shared" si="804"/>
        <v>0</v>
      </c>
      <c r="EF251" s="25">
        <f t="shared" si="805"/>
        <v>5.18</v>
      </c>
      <c r="EG251" s="25">
        <f t="shared" si="806"/>
        <v>8.81</v>
      </c>
      <c r="EH251" s="25">
        <f t="shared" si="806"/>
        <v>0</v>
      </c>
      <c r="EI251" s="25">
        <f t="shared" si="807"/>
        <v>8.81</v>
      </c>
      <c r="EJ251" s="18">
        <v>109.42</v>
      </c>
      <c r="EK251" s="18">
        <v>153.57</v>
      </c>
      <c r="EL251" s="18" t="s">
        <v>1054</v>
      </c>
      <c r="EM251" s="18" t="s">
        <v>1055</v>
      </c>
      <c r="EN251" s="16" t="s">
        <v>774</v>
      </c>
      <c r="EO251" s="16" t="s">
        <v>132</v>
      </c>
      <c r="EP251" s="16" t="e">
        <f>IF(OR(EN251="Cống tròn",EN251="Cống hộp",EN251="Ống nhựa"),INDEX(#REF!,MATCH(E251,#REF!,0)),IF(OR(EN251="Rãnh xây",EN251="Rãnh bê tông"),INDEX(#REF!,MATCH(E251,#REF!,0)),0))</f>
        <v>#REF!</v>
      </c>
      <c r="EQ251" s="18">
        <v>42.449999999999989</v>
      </c>
      <c r="ER251" s="18">
        <v>1</v>
      </c>
      <c r="ES251" s="25">
        <f t="shared" si="808"/>
        <v>42</v>
      </c>
      <c r="ET251" s="1" t="e">
        <f>_xlfn.IFNA(IF(EN251="Cống tròn",INDEX(#REF!,MATCH(E251,#REF!,0)),IF(EN251="Cống hộp",INDEX(#REF!,MATCH(E251,#REF!,0)),EU251&amp;" ,"&amp;EV251)),0)</f>
        <v>#REF!</v>
      </c>
      <c r="EU251" s="16" t="s">
        <v>769</v>
      </c>
      <c r="EV251" s="16" t="s">
        <v>775</v>
      </c>
      <c r="EW251" s="16" t="e">
        <f>_xlfn.IFNA(INDEX(#REF!,MATCH(E251,#REF!,0)),0)</f>
        <v>#REF!</v>
      </c>
      <c r="EX251" s="16"/>
      <c r="EY251" s="18">
        <v>0</v>
      </c>
      <c r="EZ251" s="18">
        <v>0</v>
      </c>
      <c r="FA251" s="18">
        <v>0</v>
      </c>
      <c r="FB251" s="19">
        <v>0</v>
      </c>
      <c r="FC251" s="19">
        <v>0</v>
      </c>
      <c r="FD251" s="25">
        <f t="shared" si="663"/>
        <v>0</v>
      </c>
      <c r="FE251" s="25">
        <f t="shared" si="809"/>
        <v>0</v>
      </c>
      <c r="FF251" s="18">
        <v>0.1</v>
      </c>
      <c r="FG251" s="18">
        <v>2</v>
      </c>
      <c r="FH251" s="18">
        <v>1</v>
      </c>
      <c r="FI251" s="25">
        <f t="shared" si="810"/>
        <v>1.2</v>
      </c>
      <c r="FJ251" s="18">
        <v>0</v>
      </c>
      <c r="FK251" s="18">
        <v>0</v>
      </c>
      <c r="FL251" s="18">
        <v>0.2</v>
      </c>
      <c r="FM251" s="18">
        <v>1.4</v>
      </c>
      <c r="FN251" s="18">
        <v>0</v>
      </c>
      <c r="FO251" s="25">
        <f t="shared" si="811"/>
        <v>1.4</v>
      </c>
      <c r="FP251" s="18">
        <v>1.4999999999999999E-2</v>
      </c>
      <c r="FQ251" s="18">
        <v>1</v>
      </c>
      <c r="FR251" s="25">
        <f t="shared" si="664"/>
        <v>41</v>
      </c>
      <c r="FS251" s="25">
        <f t="shared" si="665"/>
        <v>0.6</v>
      </c>
      <c r="FT251" s="25">
        <f t="shared" si="666"/>
        <v>41.6</v>
      </c>
      <c r="FU251" s="25">
        <f t="shared" si="667"/>
        <v>-0.84999999999998721</v>
      </c>
      <c r="FV251" s="25" t="str">
        <f t="shared" si="812"/>
        <v>Thêm 01</v>
      </c>
      <c r="FW251" s="25">
        <f t="shared" si="813"/>
        <v>0.17</v>
      </c>
      <c r="FX251" s="16"/>
      <c r="FY251" s="16"/>
      <c r="FZ251" s="16"/>
      <c r="GA251" s="16"/>
      <c r="GB251" s="19">
        <v>0</v>
      </c>
      <c r="GC251" s="19">
        <v>0</v>
      </c>
      <c r="GD251" s="19">
        <v>0</v>
      </c>
      <c r="GE251" s="19">
        <v>0</v>
      </c>
      <c r="GF251" s="19">
        <v>0</v>
      </c>
      <c r="GG251" s="19">
        <v>0</v>
      </c>
      <c r="GH251" s="19">
        <v>0</v>
      </c>
      <c r="GI251" s="19">
        <v>0</v>
      </c>
      <c r="GJ251" s="19">
        <v>0</v>
      </c>
      <c r="GK251" s="19">
        <v>0</v>
      </c>
      <c r="GL251" s="25">
        <f t="shared" si="668"/>
        <v>0</v>
      </c>
      <c r="GM251" s="25">
        <f t="shared" si="814"/>
        <v>0</v>
      </c>
      <c r="GN251" s="19">
        <v>0</v>
      </c>
      <c r="GO251" s="19">
        <v>0</v>
      </c>
      <c r="GP251" s="19">
        <v>0</v>
      </c>
      <c r="GQ251" s="19">
        <v>0</v>
      </c>
      <c r="GR251" s="1" t="e">
        <f>_xlfn.IFNA(INDEX(#REF!,MATCH(E251,#REF!,0)),0)</f>
        <v>#REF!</v>
      </c>
      <c r="GS251" s="16"/>
      <c r="GT251" s="18">
        <v>0</v>
      </c>
      <c r="GU251" s="18">
        <v>0</v>
      </c>
      <c r="GV251" s="18">
        <v>0</v>
      </c>
      <c r="GW251" s="18">
        <v>0</v>
      </c>
      <c r="GX251" s="25">
        <f t="shared" si="669"/>
        <v>0</v>
      </c>
      <c r="GY251" s="25">
        <f t="shared" si="670"/>
        <v>0</v>
      </c>
      <c r="GZ251" s="25">
        <f t="shared" si="815"/>
        <v>0</v>
      </c>
      <c r="HA251" s="1" t="e" cm="1">
        <f t="array" ref="HA251">INDEX(#REF!,MATCH(EJ251&amp;EK251&amp;HD251&amp;HE251&amp;HF251,#REF!&amp;#REF!&amp;#REF!&amp;#REF!&amp;#REF!,0))</f>
        <v>#REF!</v>
      </c>
      <c r="HB251" s="16"/>
      <c r="HC251" s="25">
        <f t="shared" si="816"/>
        <v>0</v>
      </c>
      <c r="HD251" s="18">
        <v>0</v>
      </c>
      <c r="HE251" s="18">
        <v>0</v>
      </c>
      <c r="HF251" s="18">
        <v>0</v>
      </c>
      <c r="HG251" s="1" t="e" cm="1">
        <f t="array" ref="HG251">INDEX(#REF!,MATCH(EJ251&amp;EK251&amp;HJ251&amp;HK251&amp;HL251,#REF!&amp;#REF!&amp;#REF!&amp;#REF!&amp;#REF!,0))</f>
        <v>#REF!</v>
      </c>
      <c r="HH251" s="16"/>
      <c r="HI251" s="25">
        <f t="shared" si="817"/>
        <v>0</v>
      </c>
      <c r="HJ251" s="25">
        <f t="shared" si="818"/>
        <v>0</v>
      </c>
      <c r="HK251" s="19">
        <v>0</v>
      </c>
      <c r="HL251" s="19">
        <v>0</v>
      </c>
      <c r="HM251" s="18">
        <v>0.01</v>
      </c>
      <c r="HN251" s="18">
        <v>1</v>
      </c>
      <c r="HO251" s="25">
        <f t="shared" si="819"/>
        <v>0</v>
      </c>
      <c r="HP251" s="25">
        <f t="shared" si="820"/>
        <v>0</v>
      </c>
      <c r="HQ251" s="25">
        <f t="shared" si="821"/>
        <v>0</v>
      </c>
      <c r="HR251" s="25">
        <f t="shared" si="822"/>
        <v>0</v>
      </c>
      <c r="HS251" s="25">
        <f t="shared" si="823"/>
        <v>0</v>
      </c>
      <c r="HT251" s="19">
        <v>0</v>
      </c>
      <c r="HU251" s="19">
        <v>0</v>
      </c>
      <c r="HV251" s="19">
        <v>0</v>
      </c>
      <c r="HW251" s="25">
        <f t="shared" si="824"/>
        <v>0</v>
      </c>
      <c r="HX251" s="19">
        <v>0</v>
      </c>
      <c r="HY251" s="19">
        <v>0</v>
      </c>
      <c r="HZ251" s="18">
        <v>27.11</v>
      </c>
      <c r="IA251" s="20">
        <f>ROUND(IF(EN251="Cống tròn",IF(EN251="Cống tròn",IF(EU251="Không có móng",IQ251-FF251,IF(EU251="Đế",IP251-FN251,IF(OR(EU251="Móng bê tông",EU251="Móng bê tông kết hợp đế"),II251-FJ251,0))),0),IF(EN251="Cống hộp",IF(AND(EN251="Cống hộp",EU251="Không có móng"),IQ251-GF251,IF(AND(EN251="Cống hộp",EU251="Móng bê tông"),IJ251-GB251,0)),IF(OR(EN251="Rãnh xây",EN251="Rãnh bê tông"),IF(OR(EN251="Rãnh xây",EN251="Rãnh bê tông"),IK251-GB251,0),IF(EN251="Ống nhựa",IF(AND(EN251="Ống nhựa",EU251="Không đắp cát"),IQ251-HT251,IF(AND(EN251="Ống nhựa",EU251="Đắp cát"),IH251-HX251,0)),IF(EN251="Rãnh thang",IF(EN251="Rãnh thang",IF(EU251="Móng bê tông",#REF!-#REF!,IQ251),0),0))))),2)</f>
        <v>24.71</v>
      </c>
      <c r="IB251" s="20">
        <f t="shared" si="825"/>
        <v>2.3999999999999986</v>
      </c>
      <c r="IC251" s="20">
        <f t="shared" si="671"/>
        <v>24.71</v>
      </c>
      <c r="ID251" s="20">
        <f t="shared" si="672"/>
        <v>0</v>
      </c>
      <c r="IE251" s="20">
        <f t="shared" si="673"/>
        <v>0</v>
      </c>
      <c r="IF251" s="20">
        <f t="shared" si="674"/>
        <v>0</v>
      </c>
      <c r="IG251" s="20">
        <f>IF(EN251="Rãnh thang",IF(AND(EN251="Rãnh thang",EU251="Móng bê tông"),IQ251-#REF!,0),IF(EN251="Ống nhựa",IF(AND(EN251="Ống nhựa",EU251="Đắp cát"),IQ251-HT251,0),IF(EN251="Cống tròn",IF(EN251="Cống tròn",IF(OR(EU251="Móng bê tông",EU251="Móng bê tông kết hợp đế"),IM251-FL251,0),0),IF(EN251="Cống hộp",IF(AND(EN251="Cống hộp",EU251="Móng bê tông"),IN251-GD251,0),IF(OR(EN251="Rãnh xây",EN251="Rãnh bê tông"),IF(AND(EN251="Rãnh xây",EU251="Móng bê tông"),IO251-GD251,IF(AND(EN251="Rãnh bê tông",EU251="Móng bê tông"),IO251-GD251,0)),0)))))</f>
        <v>24.71</v>
      </c>
      <c r="IH251" s="20">
        <f t="shared" si="675"/>
        <v>0</v>
      </c>
      <c r="II251" s="20">
        <f t="shared" si="676"/>
        <v>24.71</v>
      </c>
      <c r="IJ251" s="20">
        <f t="shared" si="677"/>
        <v>0</v>
      </c>
      <c r="IK251" s="20">
        <f t="shared" si="678"/>
        <v>0</v>
      </c>
      <c r="IL251" s="20">
        <f t="shared" si="679"/>
        <v>24.91</v>
      </c>
      <c r="IM251" s="20">
        <f t="shared" si="680"/>
        <v>24.91</v>
      </c>
      <c r="IN251" s="20">
        <f t="shared" si="681"/>
        <v>0</v>
      </c>
      <c r="IO251" s="20">
        <f t="shared" si="682"/>
        <v>0</v>
      </c>
      <c r="IP251" s="20">
        <f t="shared" si="683"/>
        <v>0</v>
      </c>
      <c r="IQ251" s="18">
        <v>25.01</v>
      </c>
      <c r="IR251" s="25">
        <f t="shared" si="826"/>
        <v>0</v>
      </c>
      <c r="IS251" s="25">
        <f t="shared" si="684"/>
        <v>0</v>
      </c>
      <c r="IT251" s="25">
        <f t="shared" si="685"/>
        <v>0</v>
      </c>
      <c r="IU251" s="25">
        <f>ROUND(IF(EN251="Cống tròn",IF(EN251="Cống tròn",IV251+FF251,0),IF(EN251="Cống hộp",IF(EN251="Cống hộp",IV251+GP251,0),IF(OR(EN251="Rãnh xây",EN251="Rãnh bê tông"),IF(OR(EN251="Rãnh xây",EN251="Rãnh bê tông"),IV251+GP251,0),IF(EN251="ống nhựa",IF(EN251="Ống nhựa",IV251+HT251,0),IF(EN251="Rãnh thang",IF(EN251="Rãnh thang",IQ251+#REF!,0),0))))),2)</f>
        <v>26.05</v>
      </c>
      <c r="IV251" s="18">
        <v>25.95</v>
      </c>
      <c r="IW251" s="25">
        <f t="shared" si="686"/>
        <v>26.05</v>
      </c>
      <c r="IX251" s="25">
        <f t="shared" si="687"/>
        <v>0</v>
      </c>
      <c r="IY251" s="25">
        <f t="shared" si="688"/>
        <v>0</v>
      </c>
      <c r="IZ251" s="25">
        <f t="shared" si="689"/>
        <v>0</v>
      </c>
      <c r="JA251" s="25">
        <f t="shared" si="690"/>
        <v>0</v>
      </c>
      <c r="JB251" s="18">
        <v>27.04</v>
      </c>
      <c r="JC251" s="20">
        <f>ROUND(IF(EN251="Cống tròn",IF(EN251="Cống tròn",IF(EU251="Không có móng",JS251-FF251,IF(EU251="Đế",JR251-FN251,IF(OR(EU251="Móng bê tông",EU251="Móng bê tông kết hợp đế"),JK251-FJ251,0))),0),IF(EN251="Cống hộp",IF(AND(EN251="Cống hộp",EU251="Không có móng"),JS251-GF251,IF(AND(EN251="Cống hộp",EU251="Móng bê tông"),JL251-GB251,0)),IF(OR(EN251="Rãnh xây",EN251="Rãnh bê tông"),IF(OR(EN251="Rãnh xây",EN251="Rãnh bê tông"),JM251-GB251,0),IF(EN251="Ống nhựa",IF(AND(EN251="Ống nhựa",EU251="Không đắp cát"),JS251-HT251,IF(AND(EN251="Ống nhựa",EU251="Đắp cát"),JJ251-HX251,0)),IF(EN251="Rãnh thang",IF(EN251="Rãnh thang",IF(EU251="Móng bê tông",#REF!-#REF!,JS251),0),0))))),2)</f>
        <v>24.65</v>
      </c>
      <c r="JD251" s="20">
        <f t="shared" si="827"/>
        <v>2.3900000000000006</v>
      </c>
      <c r="JE251" s="20">
        <f t="shared" si="691"/>
        <v>24.65</v>
      </c>
      <c r="JF251" s="20">
        <f t="shared" si="692"/>
        <v>0</v>
      </c>
      <c r="JG251" s="20">
        <f t="shared" si="693"/>
        <v>0</v>
      </c>
      <c r="JH251" s="20">
        <f t="shared" si="694"/>
        <v>0</v>
      </c>
      <c r="JI251" s="20">
        <f>IF(EN251="Rãnh thang",IF(AND(EN251="Rãnh thang",EU251="Móng bê tông"),JS251-#REF!,0),IF(EN251="Ống nhựa",IF(AND(EN251="Ống nhựa",EU251="Đắp cát"),JS251-HT251,0),IF(EN251="Cống tròn",IF(EN251="Cống tròn",IF(OR(EU251="Móng bê tông",EU251="Móng bê tông kết hợp đế"),JO251-FL251,0),0),IF(EN251="Cống hộp",IF(AND(EN251="Cống hộp",EU251="Móng bê tông"),JP251-GD251,0),IF(OR(EN251="Rãnh xây",EN251="Rãnh bê tông"),IF(AND(EN251="Rãnh xây",EU251="Móng bê tông"),JQ251-GD251,IF(AND(EN251="Rãnh bê tông",EU251="Móng bê tông"),JQ251-GD251,0)),0)))))</f>
        <v>24.65</v>
      </c>
      <c r="JJ251" s="20">
        <f t="shared" si="695"/>
        <v>0</v>
      </c>
      <c r="JK251" s="20">
        <f t="shared" si="696"/>
        <v>24.65</v>
      </c>
      <c r="JL251" s="20">
        <f t="shared" si="697"/>
        <v>0</v>
      </c>
      <c r="JM251" s="20">
        <f t="shared" si="698"/>
        <v>0</v>
      </c>
      <c r="JN251" s="20">
        <f t="shared" si="699"/>
        <v>24.849999999999998</v>
      </c>
      <c r="JO251" s="20">
        <f t="shared" si="700"/>
        <v>24.849999999999998</v>
      </c>
      <c r="JP251" s="20">
        <f t="shared" si="701"/>
        <v>0</v>
      </c>
      <c r="JQ251" s="20">
        <f t="shared" si="702"/>
        <v>0</v>
      </c>
      <c r="JR251" s="20">
        <f t="shared" si="703"/>
        <v>0</v>
      </c>
      <c r="JS251" s="26">
        <v>24.95</v>
      </c>
      <c r="JT251" s="25">
        <f t="shared" si="828"/>
        <v>0</v>
      </c>
      <c r="JU251" s="25">
        <f t="shared" si="704"/>
        <v>0</v>
      </c>
      <c r="JV251" s="25">
        <f t="shared" si="705"/>
        <v>0</v>
      </c>
      <c r="JW251" s="25">
        <f>ROUND(IF(EN251="Cống tròn",IF(EN251="Cống tròn",JX251+FF251,0),IF(EN251="Cống hộp",IF(EN251="Cống hộp",JX251+GP251,0),IF(OR(EN251="Rãnh xây",EN251="Rãnh bê tông"),IF(OR(EN251="Rãnh xây",EN251="Rãnh bê tông"),JX251+GP251,0),IF(EN251="ống nhựa",IF(EN251="Ống nhựa",JX251+HT251,0),IF(EN251="Rãnh thang",IF(EN251="Rãnh thang",JS251+#REF!,0),0))))),2)</f>
        <v>26.05</v>
      </c>
      <c r="JX251" s="27">
        <v>25.95</v>
      </c>
      <c r="JY251" s="25">
        <f t="shared" si="706"/>
        <v>26.05</v>
      </c>
      <c r="JZ251" s="25">
        <f t="shared" si="707"/>
        <v>0</v>
      </c>
      <c r="KA251" s="25">
        <f t="shared" si="708"/>
        <v>0</v>
      </c>
      <c r="KB251" s="25">
        <f t="shared" si="709"/>
        <v>0</v>
      </c>
      <c r="KC251" s="25">
        <f t="shared" si="710"/>
        <v>0</v>
      </c>
      <c r="KD251" s="28" t="s">
        <v>98</v>
      </c>
      <c r="KE251" s="27">
        <v>0</v>
      </c>
      <c r="KF251" s="25">
        <f t="shared" si="711"/>
        <v>2.3999999999999986</v>
      </c>
      <c r="KG251" s="25">
        <f t="shared" si="829"/>
        <v>2.3999999999999986</v>
      </c>
      <c r="KH251" s="27">
        <v>0</v>
      </c>
      <c r="KI251" s="25">
        <f t="shared" si="712"/>
        <v>2.3900000000000006</v>
      </c>
      <c r="KJ251" s="25">
        <f t="shared" si="830"/>
        <v>2.3900000000000006</v>
      </c>
      <c r="KK251" s="25">
        <f t="shared" si="713"/>
        <v>0</v>
      </c>
      <c r="KL251" s="25">
        <f t="shared" si="714"/>
        <v>0</v>
      </c>
      <c r="KM251" s="25">
        <f t="shared" si="831"/>
        <v>0</v>
      </c>
      <c r="KN251" s="25">
        <f t="shared" si="715"/>
        <v>0</v>
      </c>
      <c r="KO251" s="25">
        <f t="shared" si="716"/>
        <v>0</v>
      </c>
      <c r="KP251" s="25">
        <f t="shared" si="832"/>
        <v>0</v>
      </c>
      <c r="KQ251" s="25">
        <f t="shared" si="717"/>
        <v>0.2</v>
      </c>
      <c r="KR251" s="25">
        <f t="shared" si="718"/>
        <v>0.2</v>
      </c>
      <c r="KS251" s="25">
        <f t="shared" si="833"/>
        <v>0.2</v>
      </c>
      <c r="KT251" s="25">
        <f t="shared" si="719"/>
        <v>0</v>
      </c>
      <c r="KU251" s="25">
        <f t="shared" si="720"/>
        <v>0</v>
      </c>
      <c r="KV251" s="25">
        <f t="shared" si="834"/>
        <v>0</v>
      </c>
      <c r="KW251" s="25">
        <f t="shared" si="721"/>
        <v>0</v>
      </c>
      <c r="KX251" s="25">
        <f t="shared" si="722"/>
        <v>0</v>
      </c>
      <c r="KY251" s="25">
        <f t="shared" si="835"/>
        <v>0</v>
      </c>
      <c r="KZ251" s="25">
        <f t="shared" si="723"/>
        <v>0</v>
      </c>
      <c r="LA251" s="25">
        <f t="shared" si="724"/>
        <v>0</v>
      </c>
      <c r="LB251" s="25">
        <f t="shared" si="836"/>
        <v>0</v>
      </c>
      <c r="LC251" s="25">
        <f t="shared" si="725"/>
        <v>1.4</v>
      </c>
      <c r="LD251" s="25">
        <f t="shared" si="726"/>
        <v>1.4</v>
      </c>
      <c r="LE251" s="25">
        <f t="shared" si="837"/>
        <v>1.4</v>
      </c>
      <c r="LF251" s="25">
        <f t="shared" si="727"/>
        <v>0</v>
      </c>
      <c r="LG251" s="25">
        <f t="shared" si="728"/>
        <v>0</v>
      </c>
      <c r="LH251" s="25">
        <f t="shared" si="838"/>
        <v>0</v>
      </c>
      <c r="LI251" s="25">
        <f t="shared" si="729"/>
        <v>0</v>
      </c>
      <c r="LJ251" s="25">
        <f t="shared" si="730"/>
        <v>0</v>
      </c>
      <c r="LK251" s="25">
        <f t="shared" si="839"/>
        <v>0</v>
      </c>
      <c r="LL251" s="25">
        <f t="shared" si="731"/>
        <v>0</v>
      </c>
      <c r="LM251" s="25">
        <f t="shared" si="732"/>
        <v>0</v>
      </c>
      <c r="LN251" s="25">
        <f t="shared" si="840"/>
        <v>0</v>
      </c>
      <c r="LO251" s="25">
        <f t="shared" si="733"/>
        <v>0</v>
      </c>
      <c r="LP251" s="25">
        <f t="shared" si="734"/>
        <v>0</v>
      </c>
      <c r="LQ251" s="25">
        <f t="shared" si="841"/>
        <v>0</v>
      </c>
      <c r="LR251" s="25">
        <f t="shared" si="735"/>
        <v>0</v>
      </c>
      <c r="LS251" s="25">
        <f t="shared" si="736"/>
        <v>0</v>
      </c>
      <c r="LT251" s="25">
        <f t="shared" si="842"/>
        <v>0</v>
      </c>
      <c r="LU251" s="25">
        <f t="shared" si="737"/>
        <v>0</v>
      </c>
      <c r="LV251" s="25">
        <f t="shared" si="738"/>
        <v>0</v>
      </c>
      <c r="LW251" s="25">
        <f t="shared" si="843"/>
        <v>0</v>
      </c>
      <c r="LX251" s="25">
        <f t="shared" si="739"/>
        <v>0</v>
      </c>
      <c r="LY251" s="25">
        <f t="shared" si="740"/>
        <v>0</v>
      </c>
      <c r="LZ251" s="25">
        <f t="shared" si="844"/>
        <v>0</v>
      </c>
      <c r="MA251" s="25">
        <f t="shared" si="741"/>
        <v>0</v>
      </c>
      <c r="MB251" s="25">
        <f t="shared" si="742"/>
        <v>0</v>
      </c>
      <c r="MC251" s="25">
        <f t="shared" si="845"/>
        <v>0</v>
      </c>
      <c r="MD251" s="25">
        <f t="shared" si="743"/>
        <v>0</v>
      </c>
      <c r="ME251" s="25">
        <f t="shared" si="744"/>
        <v>0</v>
      </c>
      <c r="MF251" s="25">
        <f t="shared" si="846"/>
        <v>0</v>
      </c>
      <c r="MG251" s="25">
        <f t="shared" si="745"/>
        <v>0</v>
      </c>
      <c r="MH251" s="25">
        <f t="shared" si="746"/>
        <v>0</v>
      </c>
      <c r="MI251" s="25">
        <f t="shared" si="847"/>
        <v>0</v>
      </c>
      <c r="MJ251" s="25">
        <f t="shared" si="747"/>
        <v>0</v>
      </c>
      <c r="MK251" s="25">
        <f t="shared" si="748"/>
        <v>0</v>
      </c>
      <c r="ML251" s="25">
        <f t="shared" si="848"/>
        <v>0</v>
      </c>
      <c r="MM251" s="25">
        <f t="shared" si="749"/>
        <v>0</v>
      </c>
      <c r="MN251" s="25">
        <f t="shared" si="750"/>
        <v>0</v>
      </c>
      <c r="MO251" s="25">
        <f t="shared" si="849"/>
        <v>0</v>
      </c>
      <c r="MP251" s="25">
        <f t="shared" si="751"/>
        <v>0</v>
      </c>
      <c r="MQ251" s="25">
        <f t="shared" si="752"/>
        <v>0</v>
      </c>
      <c r="MR251" s="25">
        <f t="shared" si="850"/>
        <v>0</v>
      </c>
      <c r="MS251" s="29">
        <v>1.4</v>
      </c>
      <c r="MT251" s="29">
        <v>0</v>
      </c>
      <c r="MU251" s="29">
        <v>1</v>
      </c>
      <c r="MV251" s="29">
        <v>1</v>
      </c>
      <c r="MW251" s="25">
        <f t="shared" si="753"/>
        <v>1.4</v>
      </c>
      <c r="MX251" s="25">
        <f t="shared" si="754"/>
        <v>3.36</v>
      </c>
      <c r="MY251" s="25">
        <f t="shared" si="755"/>
        <v>0</v>
      </c>
      <c r="MZ251" s="25">
        <f t="shared" si="756"/>
        <v>0</v>
      </c>
      <c r="NA251" s="25">
        <f t="shared" si="757"/>
        <v>1.4</v>
      </c>
      <c r="NB251" s="25">
        <f t="shared" si="758"/>
        <v>3.35</v>
      </c>
      <c r="NC251" s="25">
        <f t="shared" si="759"/>
        <v>0</v>
      </c>
      <c r="ND251" s="25">
        <f t="shared" si="760"/>
        <v>0</v>
      </c>
      <c r="NE251" s="25">
        <f t="shared" si="851"/>
        <v>1.4</v>
      </c>
      <c r="NF251" s="25">
        <f t="shared" si="851"/>
        <v>3.355</v>
      </c>
      <c r="NG251" s="25">
        <f t="shared" si="851"/>
        <v>0</v>
      </c>
      <c r="NH251" s="25">
        <f t="shared" si="851"/>
        <v>0</v>
      </c>
      <c r="NI251" s="25">
        <f t="shared" si="761"/>
        <v>142.41999999999999</v>
      </c>
      <c r="NJ251" s="25">
        <f t="shared" si="762"/>
        <v>0</v>
      </c>
      <c r="NK251" s="25">
        <f t="shared" si="763"/>
        <v>142.41999999999999</v>
      </c>
      <c r="NL251" s="25">
        <f t="shared" si="764"/>
        <v>77.2</v>
      </c>
      <c r="NM251" s="25">
        <f t="shared" si="765"/>
        <v>0</v>
      </c>
      <c r="NN251" s="25">
        <f t="shared" si="852"/>
        <v>77.2</v>
      </c>
      <c r="NO251" s="25">
        <f t="shared" si="766"/>
        <v>0</v>
      </c>
      <c r="NP251" s="25">
        <f t="shared" si="767"/>
        <v>0</v>
      </c>
      <c r="NQ251" s="25">
        <f t="shared" si="853"/>
        <v>0</v>
      </c>
      <c r="NR251" s="25">
        <f t="shared" si="768"/>
        <v>0</v>
      </c>
      <c r="NS251" s="25">
        <f t="shared" si="769"/>
        <v>0</v>
      </c>
      <c r="NT251" s="25">
        <f t="shared" si="854"/>
        <v>0</v>
      </c>
      <c r="NU251" s="25">
        <f t="shared" si="770"/>
        <v>0</v>
      </c>
      <c r="NV251" s="25">
        <f t="shared" si="771"/>
        <v>0</v>
      </c>
      <c r="NW251" s="25">
        <f t="shared" si="855"/>
        <v>0</v>
      </c>
      <c r="NX251" s="25">
        <f t="shared" si="856"/>
        <v>77.2</v>
      </c>
      <c r="NY251" s="25">
        <f t="shared" si="856"/>
        <v>0</v>
      </c>
      <c r="NZ251" s="25">
        <f t="shared" si="857"/>
        <v>77.2</v>
      </c>
      <c r="OA251" s="25">
        <f t="shared" si="858"/>
        <v>65.22</v>
      </c>
      <c r="OB251" s="25">
        <f t="shared" si="858"/>
        <v>0</v>
      </c>
      <c r="OC251" s="25">
        <f t="shared" si="859"/>
        <v>65.22</v>
      </c>
      <c r="OD251" s="25">
        <f t="shared" si="860"/>
        <v>77.2</v>
      </c>
      <c r="OE251" s="25">
        <f t="shared" si="860"/>
        <v>0</v>
      </c>
      <c r="OF251" s="25">
        <f t="shared" si="860"/>
        <v>77.2</v>
      </c>
      <c r="OG251" s="25">
        <f t="shared" si="772"/>
        <v>0</v>
      </c>
      <c r="OH251" s="25">
        <f t="shared" si="773"/>
        <v>0</v>
      </c>
      <c r="OI251" s="25">
        <f t="shared" si="774"/>
        <v>0</v>
      </c>
      <c r="OJ251" s="25">
        <f t="shared" si="775"/>
        <v>0</v>
      </c>
      <c r="OK251" s="25">
        <f t="shared" si="776"/>
        <v>0</v>
      </c>
      <c r="OL251" s="25">
        <f t="shared" si="777"/>
        <v>0</v>
      </c>
      <c r="OM251" s="25">
        <f t="shared" si="861"/>
        <v>0</v>
      </c>
      <c r="ON251" s="25">
        <f t="shared" si="861"/>
        <v>0</v>
      </c>
      <c r="OO251" s="25">
        <f t="shared" si="861"/>
        <v>0</v>
      </c>
      <c r="OP251" s="25">
        <f t="shared" si="778"/>
        <v>0</v>
      </c>
      <c r="OQ251" s="25">
        <f t="shared" si="779"/>
        <v>0</v>
      </c>
      <c r="OR251" s="25">
        <f t="shared" si="862"/>
        <v>0</v>
      </c>
      <c r="OS251" s="19">
        <v>536967.82999999996</v>
      </c>
      <c r="OT251" s="19">
        <v>2370459.04</v>
      </c>
    </row>
    <row r="252" spans="1:410" ht="33" customHeight="1" x14ac:dyDescent="0.25">
      <c r="A252" s="18"/>
      <c r="B252" s="18" t="s">
        <v>1005</v>
      </c>
      <c r="C252" s="18">
        <v>153.57</v>
      </c>
      <c r="D252" s="16" t="e">
        <f>_xlfn.IFNA(INDEX(#REF!,MATCH(E252,#REF!,0)),0)</f>
        <v>#REF!</v>
      </c>
      <c r="E252" s="18" t="s">
        <v>1055</v>
      </c>
      <c r="F252" s="16" t="s">
        <v>765</v>
      </c>
      <c r="G252" s="16" t="s">
        <v>766</v>
      </c>
      <c r="H252" s="16" t="s">
        <v>767</v>
      </c>
      <c r="I252" s="16" t="s">
        <v>768</v>
      </c>
      <c r="J252" s="16" t="s">
        <v>769</v>
      </c>
      <c r="K252" s="16" t="s">
        <v>770</v>
      </c>
      <c r="L252" s="16" t="s">
        <v>771</v>
      </c>
      <c r="M252" s="18">
        <v>2.64</v>
      </c>
      <c r="N252" s="18">
        <v>1.94</v>
      </c>
      <c r="O252" s="18">
        <v>3.04</v>
      </c>
      <c r="P252" s="18">
        <v>2.34</v>
      </c>
      <c r="Q252" s="18">
        <v>0.1</v>
      </c>
      <c r="R252" s="18">
        <v>2.8400000000000003</v>
      </c>
      <c r="S252" s="18">
        <v>2.14</v>
      </c>
      <c r="T252" s="18">
        <v>0.2</v>
      </c>
      <c r="U252" s="18">
        <v>0</v>
      </c>
      <c r="V252" s="18">
        <v>0</v>
      </c>
      <c r="W252" s="18">
        <v>0</v>
      </c>
      <c r="X252" s="18">
        <v>2.64</v>
      </c>
      <c r="Y252" s="18">
        <v>1.9</v>
      </c>
      <c r="Z252" s="20">
        <f t="shared" si="780"/>
        <v>2.1</v>
      </c>
      <c r="AA252" s="18">
        <v>0.22</v>
      </c>
      <c r="AB252" s="18">
        <v>0</v>
      </c>
      <c r="AC252" s="18">
        <v>0</v>
      </c>
      <c r="AD252" s="18">
        <v>0</v>
      </c>
      <c r="AE252" s="18">
        <v>0</v>
      </c>
      <c r="AF252" s="18">
        <v>0</v>
      </c>
      <c r="AG252" s="18">
        <v>2.2000000000000002</v>
      </c>
      <c r="AH252" s="18">
        <v>1.5</v>
      </c>
      <c r="AI252" s="20">
        <f t="shared" si="781"/>
        <v>2.25</v>
      </c>
      <c r="AJ252" s="18">
        <v>0</v>
      </c>
      <c r="AK252" s="18">
        <v>0</v>
      </c>
      <c r="AL252" s="20">
        <f t="shared" si="782"/>
        <v>0</v>
      </c>
      <c r="AM252" s="18">
        <v>2.64</v>
      </c>
      <c r="AN252" s="18">
        <v>1.5</v>
      </c>
      <c r="AO252" s="18">
        <v>0.15</v>
      </c>
      <c r="AP252" s="18">
        <v>0.22</v>
      </c>
      <c r="AQ252" s="18">
        <v>2.64</v>
      </c>
      <c r="AR252" s="18">
        <v>1.72</v>
      </c>
      <c r="AS252" s="18">
        <v>0.12</v>
      </c>
      <c r="AT252" s="18">
        <v>0.11</v>
      </c>
      <c r="AU252" s="18">
        <v>0</v>
      </c>
      <c r="AV252" s="18">
        <v>1</v>
      </c>
      <c r="AW252" s="18">
        <v>0</v>
      </c>
      <c r="AX252" s="18">
        <v>0</v>
      </c>
      <c r="AY252" s="18">
        <v>0</v>
      </c>
      <c r="AZ252" s="18">
        <v>0</v>
      </c>
      <c r="BA252" s="18">
        <v>0</v>
      </c>
      <c r="BB252" s="18">
        <v>0</v>
      </c>
      <c r="BC252" s="18">
        <v>0</v>
      </c>
      <c r="BD252" s="18">
        <v>0</v>
      </c>
      <c r="BE252" s="18">
        <v>2</v>
      </c>
      <c r="BF252" s="18">
        <v>0</v>
      </c>
      <c r="BG252" s="18">
        <v>0</v>
      </c>
      <c r="BH252" s="18">
        <v>0</v>
      </c>
      <c r="BI252" s="18">
        <v>0</v>
      </c>
      <c r="BJ252" s="18">
        <v>0</v>
      </c>
      <c r="BK252" s="18">
        <v>0</v>
      </c>
      <c r="BL252" s="18">
        <v>0</v>
      </c>
      <c r="BM252" s="18">
        <v>0</v>
      </c>
      <c r="BN252" s="18">
        <v>0</v>
      </c>
      <c r="BO252" s="18">
        <v>0</v>
      </c>
      <c r="BP252" s="18">
        <v>0</v>
      </c>
      <c r="BQ252" s="18">
        <v>0</v>
      </c>
      <c r="BR252" s="18">
        <v>0</v>
      </c>
      <c r="BS252" s="18">
        <v>0</v>
      </c>
      <c r="BT252" s="18">
        <v>0</v>
      </c>
      <c r="BU252" s="18">
        <v>0</v>
      </c>
      <c r="BV252" s="18">
        <v>0</v>
      </c>
      <c r="BW252" s="18">
        <v>0</v>
      </c>
      <c r="BX252" s="18">
        <v>0</v>
      </c>
      <c r="BY252" s="18">
        <v>0</v>
      </c>
      <c r="BZ252" s="18">
        <v>0</v>
      </c>
      <c r="CA252" s="16" t="e">
        <f>_xlfn.IFNA(IF(RIGHT(D252,2)="=G",0,INDEX(#REF!,MATCH(E252,#REF!,0))),0)</f>
        <v>#REF!</v>
      </c>
      <c r="CB252" s="16" t="s">
        <v>776</v>
      </c>
      <c r="CC252" s="18">
        <v>0</v>
      </c>
      <c r="CD252" s="18">
        <v>0</v>
      </c>
      <c r="CE252" s="18">
        <v>1.7</v>
      </c>
      <c r="CF252" s="18">
        <v>0.79</v>
      </c>
      <c r="CG252" s="18">
        <v>0.12</v>
      </c>
      <c r="CH252" s="18">
        <v>3</v>
      </c>
      <c r="CI252" s="16" t="s">
        <v>98</v>
      </c>
      <c r="CJ252" s="18">
        <v>0</v>
      </c>
      <c r="CK252" s="20">
        <f t="shared" si="648"/>
        <v>2.69</v>
      </c>
      <c r="CL252" s="20">
        <f t="shared" si="783"/>
        <v>2.69</v>
      </c>
      <c r="CM252" s="18">
        <v>28.39</v>
      </c>
      <c r="CN252" s="18">
        <v>27.04</v>
      </c>
      <c r="CO252" s="18">
        <v>26.201000000000001</v>
      </c>
      <c r="CP252" s="22">
        <f t="shared" si="649"/>
        <v>27.04</v>
      </c>
      <c r="CQ252" s="22">
        <f t="shared" si="650"/>
        <v>24.35</v>
      </c>
      <c r="CR252" s="22">
        <f t="shared" si="784"/>
        <v>2.69</v>
      </c>
      <c r="CS252" s="22">
        <f t="shared" si="651"/>
        <v>24.45</v>
      </c>
      <c r="CT252" s="22">
        <f t="shared" si="652"/>
        <v>24.65</v>
      </c>
      <c r="CU252" s="18">
        <v>24.65</v>
      </c>
      <c r="CV252" s="22">
        <f t="shared" si="785"/>
        <v>2.1</v>
      </c>
      <c r="CW252" s="22">
        <f t="shared" si="653"/>
        <v>0</v>
      </c>
      <c r="CX252" s="22">
        <f t="shared" si="654"/>
        <v>0</v>
      </c>
      <c r="CY252" s="22">
        <f t="shared" si="655"/>
        <v>26.77</v>
      </c>
      <c r="CZ252" s="22">
        <f t="shared" si="656"/>
        <v>26.92</v>
      </c>
      <c r="DA252" s="18">
        <v>27.04</v>
      </c>
      <c r="DB252" s="20">
        <f t="shared" si="786"/>
        <v>2.69</v>
      </c>
      <c r="DC252" s="20">
        <f t="shared" si="787"/>
        <v>0</v>
      </c>
      <c r="DD252" s="20">
        <f t="shared" si="788"/>
        <v>2.69</v>
      </c>
      <c r="DE252" s="20">
        <f t="shared" si="657"/>
        <v>0.1</v>
      </c>
      <c r="DF252" s="20">
        <f t="shared" si="658"/>
        <v>0.2</v>
      </c>
      <c r="DG252" s="20">
        <f t="shared" si="659"/>
        <v>2.37</v>
      </c>
      <c r="DH252" s="20">
        <f t="shared" si="660"/>
        <v>0</v>
      </c>
      <c r="DI252" s="20">
        <f t="shared" si="661"/>
        <v>0</v>
      </c>
      <c r="DJ252" s="20">
        <f t="shared" si="662"/>
        <v>0</v>
      </c>
      <c r="DK252" s="20">
        <f t="shared" si="789"/>
        <v>2.67</v>
      </c>
      <c r="DL252" s="20">
        <f t="shared" si="790"/>
        <v>0</v>
      </c>
      <c r="DM252" s="20">
        <f t="shared" si="791"/>
        <v>2.0000000000000018E-2</v>
      </c>
      <c r="DN252" s="20">
        <f t="shared" si="792"/>
        <v>0</v>
      </c>
      <c r="DO252" s="18">
        <v>2.54</v>
      </c>
      <c r="DP252" s="18">
        <v>0</v>
      </c>
      <c r="DQ252" s="18">
        <v>1</v>
      </c>
      <c r="DR252" s="18">
        <v>1</v>
      </c>
      <c r="DS252" s="25">
        <f t="shared" si="793"/>
        <v>2.54</v>
      </c>
      <c r="DT252" s="25">
        <f t="shared" si="794"/>
        <v>0</v>
      </c>
      <c r="DU252" s="25">
        <f t="shared" si="795"/>
        <v>6.83</v>
      </c>
      <c r="DV252" s="25">
        <f t="shared" si="796"/>
        <v>0</v>
      </c>
      <c r="DW252" s="25">
        <f t="shared" si="797"/>
        <v>6.83</v>
      </c>
      <c r="DX252" s="25">
        <f t="shared" si="798"/>
        <v>20.76</v>
      </c>
      <c r="DY252" s="25">
        <f t="shared" si="799"/>
        <v>0</v>
      </c>
      <c r="DZ252" s="25">
        <f t="shared" si="800"/>
        <v>20.76</v>
      </c>
      <c r="EA252" s="25">
        <f t="shared" si="801"/>
        <v>14.07</v>
      </c>
      <c r="EB252" s="25">
        <f t="shared" si="802"/>
        <v>0</v>
      </c>
      <c r="EC252" s="25">
        <f t="shared" si="803"/>
        <v>14.07</v>
      </c>
      <c r="ED252" s="25">
        <f t="shared" si="804"/>
        <v>6.69</v>
      </c>
      <c r="EE252" s="25">
        <f t="shared" si="804"/>
        <v>0</v>
      </c>
      <c r="EF252" s="25">
        <f t="shared" si="805"/>
        <v>6.69</v>
      </c>
      <c r="EG252" s="25">
        <f t="shared" si="806"/>
        <v>14.07</v>
      </c>
      <c r="EH252" s="25">
        <f t="shared" si="806"/>
        <v>0</v>
      </c>
      <c r="EI252" s="25">
        <f t="shared" si="807"/>
        <v>14.07</v>
      </c>
      <c r="EJ252" s="18">
        <v>153.57</v>
      </c>
      <c r="EK252" s="18">
        <v>193.84</v>
      </c>
      <c r="EL252" s="18" t="s">
        <v>1055</v>
      </c>
      <c r="EM252" s="18" t="s">
        <v>1056</v>
      </c>
      <c r="EN252" s="16" t="s">
        <v>774</v>
      </c>
      <c r="EO252" s="16" t="s">
        <v>132</v>
      </c>
      <c r="EP252" s="16" t="e">
        <f>IF(OR(EN252="Cống tròn",EN252="Cống hộp",EN252="Ống nhựa"),INDEX(#REF!,MATCH(E252,#REF!,0)),IF(OR(EN252="Rãnh xây",EN252="Rãnh bê tông"),INDEX(#REF!,MATCH(E252,#REF!,0)),0))</f>
        <v>#REF!</v>
      </c>
      <c r="EQ252" s="18">
        <v>38.570000000000007</v>
      </c>
      <c r="ER252" s="18">
        <v>1</v>
      </c>
      <c r="ES252" s="25">
        <f t="shared" si="808"/>
        <v>38</v>
      </c>
      <c r="ET252" s="1" t="e">
        <f>_xlfn.IFNA(IF(EN252="Cống tròn",INDEX(#REF!,MATCH(E252,#REF!,0)),IF(EN252="Cống hộp",INDEX(#REF!,MATCH(E252,#REF!,0)),EU252&amp;" ,"&amp;EV252)),0)</f>
        <v>#REF!</v>
      </c>
      <c r="EU252" s="16" t="s">
        <v>769</v>
      </c>
      <c r="EV252" s="16" t="s">
        <v>775</v>
      </c>
      <c r="EW252" s="16" t="e">
        <f>_xlfn.IFNA(INDEX(#REF!,MATCH(E252,#REF!,0)),0)</f>
        <v>#REF!</v>
      </c>
      <c r="EX252" s="16"/>
      <c r="EY252" s="18">
        <v>0</v>
      </c>
      <c r="EZ252" s="18">
        <v>0</v>
      </c>
      <c r="FA252" s="18">
        <v>0</v>
      </c>
      <c r="FB252" s="19">
        <v>0</v>
      </c>
      <c r="FC252" s="19">
        <v>0</v>
      </c>
      <c r="FD252" s="25">
        <f t="shared" si="663"/>
        <v>0</v>
      </c>
      <c r="FE252" s="25">
        <f t="shared" si="809"/>
        <v>0</v>
      </c>
      <c r="FF252" s="18">
        <v>0.1</v>
      </c>
      <c r="FG252" s="18">
        <v>2</v>
      </c>
      <c r="FH252" s="18">
        <v>1</v>
      </c>
      <c r="FI252" s="25">
        <f t="shared" si="810"/>
        <v>1.2</v>
      </c>
      <c r="FJ252" s="18">
        <v>0</v>
      </c>
      <c r="FK252" s="18">
        <v>0</v>
      </c>
      <c r="FL252" s="18">
        <v>0.2</v>
      </c>
      <c r="FM252" s="18">
        <v>1.4</v>
      </c>
      <c r="FN252" s="18">
        <v>0</v>
      </c>
      <c r="FO252" s="25">
        <f t="shared" si="811"/>
        <v>1.4</v>
      </c>
      <c r="FP252" s="18">
        <v>1.4999999999999999E-2</v>
      </c>
      <c r="FQ252" s="18">
        <v>1</v>
      </c>
      <c r="FR252" s="25">
        <f t="shared" si="664"/>
        <v>38</v>
      </c>
      <c r="FS252" s="25">
        <f t="shared" si="665"/>
        <v>0.55499999999999994</v>
      </c>
      <c r="FT252" s="25">
        <f t="shared" si="666"/>
        <v>38.555</v>
      </c>
      <c r="FU252" s="25">
        <f t="shared" si="667"/>
        <v>-1.5000000000007674E-2</v>
      </c>
      <c r="FV252" s="25" t="str">
        <f t="shared" si="812"/>
        <v>Đủ</v>
      </c>
      <c r="FW252" s="25">
        <f t="shared" si="813"/>
        <v>-0.02</v>
      </c>
      <c r="FX252" s="16"/>
      <c r="FY252" s="16"/>
      <c r="FZ252" s="16"/>
      <c r="GA252" s="16"/>
      <c r="GB252" s="19">
        <v>0</v>
      </c>
      <c r="GC252" s="19">
        <v>0</v>
      </c>
      <c r="GD252" s="19">
        <v>0</v>
      </c>
      <c r="GE252" s="19">
        <v>0</v>
      </c>
      <c r="GF252" s="19">
        <v>0</v>
      </c>
      <c r="GG252" s="19">
        <v>0</v>
      </c>
      <c r="GH252" s="19">
        <v>0</v>
      </c>
      <c r="GI252" s="19">
        <v>0</v>
      </c>
      <c r="GJ252" s="19">
        <v>0</v>
      </c>
      <c r="GK252" s="19">
        <v>0</v>
      </c>
      <c r="GL252" s="25">
        <f t="shared" si="668"/>
        <v>0</v>
      </c>
      <c r="GM252" s="25">
        <f t="shared" si="814"/>
        <v>0</v>
      </c>
      <c r="GN252" s="19">
        <v>0</v>
      </c>
      <c r="GO252" s="19">
        <v>0</v>
      </c>
      <c r="GP252" s="19">
        <v>0</v>
      </c>
      <c r="GQ252" s="19">
        <v>0</v>
      </c>
      <c r="GR252" s="1" t="e">
        <f>_xlfn.IFNA(INDEX(#REF!,MATCH(E252,#REF!,0)),0)</f>
        <v>#REF!</v>
      </c>
      <c r="GS252" s="16"/>
      <c r="GT252" s="18">
        <v>0</v>
      </c>
      <c r="GU252" s="18">
        <v>0</v>
      </c>
      <c r="GV252" s="18">
        <v>0</v>
      </c>
      <c r="GW252" s="18">
        <v>0</v>
      </c>
      <c r="GX252" s="25">
        <f t="shared" si="669"/>
        <v>0</v>
      </c>
      <c r="GY252" s="25">
        <f t="shared" si="670"/>
        <v>0</v>
      </c>
      <c r="GZ252" s="25">
        <f t="shared" si="815"/>
        <v>0</v>
      </c>
      <c r="HA252" s="1" t="e" cm="1">
        <f t="array" ref="HA252">INDEX(#REF!,MATCH(EJ252&amp;EK252&amp;HD252&amp;HE252&amp;HF252,#REF!&amp;#REF!&amp;#REF!&amp;#REF!&amp;#REF!,0))</f>
        <v>#REF!</v>
      </c>
      <c r="HB252" s="16"/>
      <c r="HC252" s="25">
        <f t="shared" si="816"/>
        <v>0</v>
      </c>
      <c r="HD252" s="18">
        <v>0</v>
      </c>
      <c r="HE252" s="18">
        <v>0</v>
      </c>
      <c r="HF252" s="18">
        <v>0</v>
      </c>
      <c r="HG252" s="1" t="e" cm="1">
        <f t="array" ref="HG252">INDEX(#REF!,MATCH(EJ252&amp;EK252&amp;HJ252&amp;HK252&amp;HL252,#REF!&amp;#REF!&amp;#REF!&amp;#REF!&amp;#REF!,0))</f>
        <v>#REF!</v>
      </c>
      <c r="HH252" s="16"/>
      <c r="HI252" s="25">
        <f t="shared" si="817"/>
        <v>0</v>
      </c>
      <c r="HJ252" s="25">
        <f t="shared" si="818"/>
        <v>0</v>
      </c>
      <c r="HK252" s="19">
        <v>0</v>
      </c>
      <c r="HL252" s="19">
        <v>0</v>
      </c>
      <c r="HM252" s="18">
        <v>0.01</v>
      </c>
      <c r="HN252" s="18">
        <v>1</v>
      </c>
      <c r="HO252" s="25">
        <f t="shared" si="819"/>
        <v>0</v>
      </c>
      <c r="HP252" s="25">
        <f t="shared" si="820"/>
        <v>0</v>
      </c>
      <c r="HQ252" s="25">
        <f t="shared" si="821"/>
        <v>0</v>
      </c>
      <c r="HR252" s="25">
        <f t="shared" si="822"/>
        <v>0</v>
      </c>
      <c r="HS252" s="25">
        <f t="shared" si="823"/>
        <v>0</v>
      </c>
      <c r="HT252" s="19">
        <v>0</v>
      </c>
      <c r="HU252" s="19">
        <v>0</v>
      </c>
      <c r="HV252" s="19">
        <v>0</v>
      </c>
      <c r="HW252" s="25">
        <f t="shared" si="824"/>
        <v>0</v>
      </c>
      <c r="HX252" s="19">
        <v>0</v>
      </c>
      <c r="HY252" s="19">
        <v>0</v>
      </c>
      <c r="HZ252" s="18">
        <v>27.04</v>
      </c>
      <c r="IA252" s="20">
        <f>ROUND(IF(EN252="Cống tròn",IF(EN252="Cống tròn",IF(EU252="Không có móng",IQ252-FF252,IF(EU252="Đế",IP252-FN252,IF(OR(EU252="Móng bê tông",EU252="Móng bê tông kết hợp đế"),II252-FJ252,0))),0),IF(EN252="Cống hộp",IF(AND(EN252="Cống hộp",EU252="Không có móng"),IQ252-GF252,IF(AND(EN252="Cống hộp",EU252="Móng bê tông"),IJ252-GB252,0)),IF(OR(EN252="Rãnh xây",EN252="Rãnh bê tông"),IF(OR(EN252="Rãnh xây",EN252="Rãnh bê tông"),IK252-GB252,0),IF(EN252="Ống nhựa",IF(AND(EN252="Ống nhựa",EU252="Không đắp cát"),IQ252-HT252,IF(AND(EN252="Ống nhựa",EU252="Đắp cát"),IH252-HX252,0)),IF(EN252="Rãnh thang",IF(EN252="Rãnh thang",IF(EU252="Móng bê tông",#REF!-#REF!,IQ252),0),0))))),2)</f>
        <v>24.65</v>
      </c>
      <c r="IB252" s="20">
        <f t="shared" si="825"/>
        <v>2.3900000000000006</v>
      </c>
      <c r="IC252" s="20">
        <f t="shared" si="671"/>
        <v>24.65</v>
      </c>
      <c r="ID252" s="20">
        <f t="shared" si="672"/>
        <v>0</v>
      </c>
      <c r="IE252" s="20">
        <f t="shared" si="673"/>
        <v>0</v>
      </c>
      <c r="IF252" s="20">
        <f t="shared" si="674"/>
        <v>0</v>
      </c>
      <c r="IG252" s="20">
        <f>IF(EN252="Rãnh thang",IF(AND(EN252="Rãnh thang",EU252="Móng bê tông"),IQ252-#REF!,0),IF(EN252="Ống nhựa",IF(AND(EN252="Ống nhựa",EU252="Đắp cát"),IQ252-HT252,0),IF(EN252="Cống tròn",IF(EN252="Cống tròn",IF(OR(EU252="Móng bê tông",EU252="Móng bê tông kết hợp đế"),IM252-FL252,0),0),IF(EN252="Cống hộp",IF(AND(EN252="Cống hộp",EU252="Móng bê tông"),IN252-GD252,0),IF(OR(EN252="Rãnh xây",EN252="Rãnh bê tông"),IF(AND(EN252="Rãnh xây",EU252="Móng bê tông"),IO252-GD252,IF(AND(EN252="Rãnh bê tông",EU252="Móng bê tông"),IO252-GD252,0)),0)))))</f>
        <v>24.65</v>
      </c>
      <c r="IH252" s="20">
        <f t="shared" si="675"/>
        <v>0</v>
      </c>
      <c r="II252" s="20">
        <f t="shared" si="676"/>
        <v>24.65</v>
      </c>
      <c r="IJ252" s="20">
        <f t="shared" si="677"/>
        <v>0</v>
      </c>
      <c r="IK252" s="20">
        <f t="shared" si="678"/>
        <v>0</v>
      </c>
      <c r="IL252" s="20">
        <f t="shared" si="679"/>
        <v>24.849999999999998</v>
      </c>
      <c r="IM252" s="20">
        <f t="shared" si="680"/>
        <v>24.849999999999998</v>
      </c>
      <c r="IN252" s="20">
        <f t="shared" si="681"/>
        <v>0</v>
      </c>
      <c r="IO252" s="20">
        <f t="shared" si="682"/>
        <v>0</v>
      </c>
      <c r="IP252" s="20">
        <f t="shared" si="683"/>
        <v>0</v>
      </c>
      <c r="IQ252" s="18">
        <v>24.95</v>
      </c>
      <c r="IR252" s="25">
        <f t="shared" si="826"/>
        <v>0</v>
      </c>
      <c r="IS252" s="25">
        <f t="shared" si="684"/>
        <v>0</v>
      </c>
      <c r="IT252" s="25">
        <f t="shared" si="685"/>
        <v>0</v>
      </c>
      <c r="IU252" s="25">
        <f>ROUND(IF(EN252="Cống tròn",IF(EN252="Cống tròn",IV252+FF252,0),IF(EN252="Cống hộp",IF(EN252="Cống hộp",IV252+GP252,0),IF(OR(EN252="Rãnh xây",EN252="Rãnh bê tông"),IF(OR(EN252="Rãnh xây",EN252="Rãnh bê tông"),IV252+GP252,0),IF(EN252="ống nhựa",IF(EN252="Ống nhựa",IV252+HT252,0),IF(EN252="Rãnh thang",IF(EN252="Rãnh thang",IQ252+#REF!,0),0))))),2)</f>
        <v>25.99</v>
      </c>
      <c r="IV252" s="18">
        <v>25.89</v>
      </c>
      <c r="IW252" s="25">
        <f t="shared" si="686"/>
        <v>25.99</v>
      </c>
      <c r="IX252" s="25">
        <f t="shared" si="687"/>
        <v>0</v>
      </c>
      <c r="IY252" s="25">
        <f t="shared" si="688"/>
        <v>0</v>
      </c>
      <c r="IZ252" s="25">
        <f t="shared" si="689"/>
        <v>0</v>
      </c>
      <c r="JA252" s="25">
        <f t="shared" si="690"/>
        <v>0</v>
      </c>
      <c r="JB252" s="18">
        <v>26.98</v>
      </c>
      <c r="JC252" s="20">
        <f>ROUND(IF(EN252="Cống tròn",IF(EN252="Cống tròn",IF(EU252="Không có móng",JS252-FF252,IF(EU252="Đế",JR252-FN252,IF(OR(EU252="Móng bê tông",EU252="Móng bê tông kết hợp đế"),JK252-FJ252,0))),0),IF(EN252="Cống hộp",IF(AND(EN252="Cống hộp",EU252="Không có móng"),JS252-GF252,IF(AND(EN252="Cống hộp",EU252="Móng bê tông"),JL252-GB252,0)),IF(OR(EN252="Rãnh xây",EN252="Rãnh bê tông"),IF(OR(EN252="Rãnh xây",EN252="Rãnh bê tông"),JM252-GB252,0),IF(EN252="Ống nhựa",IF(AND(EN252="Ống nhựa",EU252="Không đắp cát"),JS252-HT252,IF(AND(EN252="Ống nhựa",EU252="Đắp cát"),JJ252-HX252,0)),IF(EN252="Rãnh thang",IF(EN252="Rãnh thang",IF(EU252="Móng bê tông",#REF!-#REF!,JS252),0),0))))),2)</f>
        <v>24.59</v>
      </c>
      <c r="JD252" s="20">
        <f t="shared" si="827"/>
        <v>2.3900000000000006</v>
      </c>
      <c r="JE252" s="20">
        <f t="shared" si="691"/>
        <v>24.59</v>
      </c>
      <c r="JF252" s="20">
        <f t="shared" si="692"/>
        <v>0</v>
      </c>
      <c r="JG252" s="20">
        <f t="shared" si="693"/>
        <v>0</v>
      </c>
      <c r="JH252" s="20">
        <f t="shared" si="694"/>
        <v>0</v>
      </c>
      <c r="JI252" s="20">
        <f>IF(EN252="Rãnh thang",IF(AND(EN252="Rãnh thang",EU252="Móng bê tông"),JS252-#REF!,0),IF(EN252="Ống nhựa",IF(AND(EN252="Ống nhựa",EU252="Đắp cát"),JS252-HT252,0),IF(EN252="Cống tròn",IF(EN252="Cống tròn",IF(OR(EU252="Móng bê tông",EU252="Móng bê tông kết hợp đế"),JO252-FL252,0),0),IF(EN252="Cống hộp",IF(AND(EN252="Cống hộp",EU252="Móng bê tông"),JP252-GD252,0),IF(OR(EN252="Rãnh xây",EN252="Rãnh bê tông"),IF(AND(EN252="Rãnh xây",EU252="Móng bê tông"),JQ252-GD252,IF(AND(EN252="Rãnh bê tông",EU252="Móng bê tông"),JQ252-GD252,0)),0)))))</f>
        <v>24.59</v>
      </c>
      <c r="JJ252" s="20">
        <f t="shared" si="695"/>
        <v>0</v>
      </c>
      <c r="JK252" s="20">
        <f t="shared" si="696"/>
        <v>24.59</v>
      </c>
      <c r="JL252" s="20">
        <f t="shared" si="697"/>
        <v>0</v>
      </c>
      <c r="JM252" s="20">
        <f t="shared" si="698"/>
        <v>0</v>
      </c>
      <c r="JN252" s="20">
        <f t="shared" si="699"/>
        <v>24.79</v>
      </c>
      <c r="JO252" s="20">
        <f t="shared" si="700"/>
        <v>24.79</v>
      </c>
      <c r="JP252" s="20">
        <f t="shared" si="701"/>
        <v>0</v>
      </c>
      <c r="JQ252" s="20">
        <f t="shared" si="702"/>
        <v>0</v>
      </c>
      <c r="JR252" s="20">
        <f t="shared" si="703"/>
        <v>0</v>
      </c>
      <c r="JS252" s="26">
        <v>24.89</v>
      </c>
      <c r="JT252" s="25">
        <f t="shared" si="828"/>
        <v>0</v>
      </c>
      <c r="JU252" s="25">
        <f t="shared" si="704"/>
        <v>0</v>
      </c>
      <c r="JV252" s="25">
        <f t="shared" si="705"/>
        <v>0</v>
      </c>
      <c r="JW252" s="25">
        <f>ROUND(IF(EN252="Cống tròn",IF(EN252="Cống tròn",JX252+FF252,0),IF(EN252="Cống hộp",IF(EN252="Cống hộp",JX252+GP252,0),IF(OR(EN252="Rãnh xây",EN252="Rãnh bê tông"),IF(OR(EN252="Rãnh xây",EN252="Rãnh bê tông"),JX252+GP252,0),IF(EN252="ống nhựa",IF(EN252="Ống nhựa",JX252+HT252,0),IF(EN252="Rãnh thang",IF(EN252="Rãnh thang",JS252+#REF!,0),0))))),2)</f>
        <v>25.99</v>
      </c>
      <c r="JX252" s="27">
        <v>25.89</v>
      </c>
      <c r="JY252" s="25">
        <f t="shared" si="706"/>
        <v>25.99</v>
      </c>
      <c r="JZ252" s="25">
        <f t="shared" si="707"/>
        <v>0</v>
      </c>
      <c r="KA252" s="25">
        <f t="shared" si="708"/>
        <v>0</v>
      </c>
      <c r="KB252" s="25">
        <f t="shared" si="709"/>
        <v>0</v>
      </c>
      <c r="KC252" s="25">
        <f t="shared" si="710"/>
        <v>0</v>
      </c>
      <c r="KD252" s="28" t="s">
        <v>98</v>
      </c>
      <c r="KE252" s="27">
        <v>0</v>
      </c>
      <c r="KF252" s="25">
        <f t="shared" si="711"/>
        <v>2.3900000000000006</v>
      </c>
      <c r="KG252" s="25">
        <f t="shared" si="829"/>
        <v>2.3900000000000006</v>
      </c>
      <c r="KH252" s="27">
        <v>0</v>
      </c>
      <c r="KI252" s="25">
        <f t="shared" si="712"/>
        <v>2.3900000000000006</v>
      </c>
      <c r="KJ252" s="25">
        <f t="shared" si="830"/>
        <v>2.3900000000000006</v>
      </c>
      <c r="KK252" s="25">
        <f t="shared" si="713"/>
        <v>0</v>
      </c>
      <c r="KL252" s="25">
        <f t="shared" si="714"/>
        <v>0</v>
      </c>
      <c r="KM252" s="25">
        <f t="shared" si="831"/>
        <v>0</v>
      </c>
      <c r="KN252" s="25">
        <f t="shared" si="715"/>
        <v>0</v>
      </c>
      <c r="KO252" s="25">
        <f t="shared" si="716"/>
        <v>0</v>
      </c>
      <c r="KP252" s="25">
        <f t="shared" si="832"/>
        <v>0</v>
      </c>
      <c r="KQ252" s="25">
        <f t="shared" si="717"/>
        <v>0.2</v>
      </c>
      <c r="KR252" s="25">
        <f t="shared" si="718"/>
        <v>0.2</v>
      </c>
      <c r="KS252" s="25">
        <f t="shared" si="833"/>
        <v>0.2</v>
      </c>
      <c r="KT252" s="25">
        <f t="shared" si="719"/>
        <v>0</v>
      </c>
      <c r="KU252" s="25">
        <f t="shared" si="720"/>
        <v>0</v>
      </c>
      <c r="KV252" s="25">
        <f t="shared" si="834"/>
        <v>0</v>
      </c>
      <c r="KW252" s="25">
        <f t="shared" si="721"/>
        <v>0</v>
      </c>
      <c r="KX252" s="25">
        <f t="shared" si="722"/>
        <v>0</v>
      </c>
      <c r="KY252" s="25">
        <f t="shared" si="835"/>
        <v>0</v>
      </c>
      <c r="KZ252" s="25">
        <f t="shared" si="723"/>
        <v>0</v>
      </c>
      <c r="LA252" s="25">
        <f t="shared" si="724"/>
        <v>0</v>
      </c>
      <c r="LB252" s="25">
        <f t="shared" si="836"/>
        <v>0</v>
      </c>
      <c r="LC252" s="25">
        <f t="shared" si="725"/>
        <v>1.4</v>
      </c>
      <c r="LD252" s="25">
        <f t="shared" si="726"/>
        <v>1.4</v>
      </c>
      <c r="LE252" s="25">
        <f t="shared" si="837"/>
        <v>1.4</v>
      </c>
      <c r="LF252" s="25">
        <f t="shared" si="727"/>
        <v>0</v>
      </c>
      <c r="LG252" s="25">
        <f t="shared" si="728"/>
        <v>0</v>
      </c>
      <c r="LH252" s="25">
        <f t="shared" si="838"/>
        <v>0</v>
      </c>
      <c r="LI252" s="25">
        <f t="shared" si="729"/>
        <v>0</v>
      </c>
      <c r="LJ252" s="25">
        <f t="shared" si="730"/>
        <v>0</v>
      </c>
      <c r="LK252" s="25">
        <f t="shared" si="839"/>
        <v>0</v>
      </c>
      <c r="LL252" s="25">
        <f t="shared" si="731"/>
        <v>0</v>
      </c>
      <c r="LM252" s="25">
        <f t="shared" si="732"/>
        <v>0</v>
      </c>
      <c r="LN252" s="25">
        <f t="shared" si="840"/>
        <v>0</v>
      </c>
      <c r="LO252" s="25">
        <f t="shared" si="733"/>
        <v>0</v>
      </c>
      <c r="LP252" s="25">
        <f t="shared" si="734"/>
        <v>0</v>
      </c>
      <c r="LQ252" s="25">
        <f t="shared" si="841"/>
        <v>0</v>
      </c>
      <c r="LR252" s="25">
        <f t="shared" si="735"/>
        <v>0</v>
      </c>
      <c r="LS252" s="25">
        <f t="shared" si="736"/>
        <v>0</v>
      </c>
      <c r="LT252" s="25">
        <f t="shared" si="842"/>
        <v>0</v>
      </c>
      <c r="LU252" s="25">
        <f t="shared" si="737"/>
        <v>0</v>
      </c>
      <c r="LV252" s="25">
        <f t="shared" si="738"/>
        <v>0</v>
      </c>
      <c r="LW252" s="25">
        <f t="shared" si="843"/>
        <v>0</v>
      </c>
      <c r="LX252" s="25">
        <f t="shared" si="739"/>
        <v>0</v>
      </c>
      <c r="LY252" s="25">
        <f t="shared" si="740"/>
        <v>0</v>
      </c>
      <c r="LZ252" s="25">
        <f t="shared" si="844"/>
        <v>0</v>
      </c>
      <c r="MA252" s="25">
        <f t="shared" si="741"/>
        <v>0</v>
      </c>
      <c r="MB252" s="25">
        <f t="shared" si="742"/>
        <v>0</v>
      </c>
      <c r="MC252" s="25">
        <f t="shared" si="845"/>
        <v>0</v>
      </c>
      <c r="MD252" s="25">
        <f t="shared" si="743"/>
        <v>0</v>
      </c>
      <c r="ME252" s="25">
        <f t="shared" si="744"/>
        <v>0</v>
      </c>
      <c r="MF252" s="25">
        <f t="shared" si="846"/>
        <v>0</v>
      </c>
      <c r="MG252" s="25">
        <f t="shared" si="745"/>
        <v>0</v>
      </c>
      <c r="MH252" s="25">
        <f t="shared" si="746"/>
        <v>0</v>
      </c>
      <c r="MI252" s="25">
        <f t="shared" si="847"/>
        <v>0</v>
      </c>
      <c r="MJ252" s="25">
        <f t="shared" si="747"/>
        <v>0</v>
      </c>
      <c r="MK252" s="25">
        <f t="shared" si="748"/>
        <v>0</v>
      </c>
      <c r="ML252" s="25">
        <f t="shared" si="848"/>
        <v>0</v>
      </c>
      <c r="MM252" s="25">
        <f t="shared" si="749"/>
        <v>0</v>
      </c>
      <c r="MN252" s="25">
        <f t="shared" si="750"/>
        <v>0</v>
      </c>
      <c r="MO252" s="25">
        <f t="shared" si="849"/>
        <v>0</v>
      </c>
      <c r="MP252" s="25">
        <f t="shared" si="751"/>
        <v>0</v>
      </c>
      <c r="MQ252" s="25">
        <f t="shared" si="752"/>
        <v>0</v>
      </c>
      <c r="MR252" s="25">
        <f t="shared" si="850"/>
        <v>0</v>
      </c>
      <c r="MS252" s="29">
        <v>1.4</v>
      </c>
      <c r="MT252" s="29">
        <v>0</v>
      </c>
      <c r="MU252" s="29">
        <v>1</v>
      </c>
      <c r="MV252" s="29">
        <v>1</v>
      </c>
      <c r="MW252" s="25">
        <f t="shared" si="753"/>
        <v>1.4</v>
      </c>
      <c r="MX252" s="25">
        <f t="shared" si="754"/>
        <v>3.35</v>
      </c>
      <c r="MY252" s="25">
        <f t="shared" si="755"/>
        <v>0</v>
      </c>
      <c r="MZ252" s="25">
        <f t="shared" si="756"/>
        <v>0</v>
      </c>
      <c r="NA252" s="25">
        <f t="shared" si="757"/>
        <v>1.4</v>
      </c>
      <c r="NB252" s="25">
        <f t="shared" si="758"/>
        <v>3.35</v>
      </c>
      <c r="NC252" s="25">
        <f t="shared" si="759"/>
        <v>0</v>
      </c>
      <c r="ND252" s="25">
        <f t="shared" si="760"/>
        <v>0</v>
      </c>
      <c r="NE252" s="25">
        <f t="shared" si="851"/>
        <v>1.4</v>
      </c>
      <c r="NF252" s="25">
        <f t="shared" si="851"/>
        <v>3.35</v>
      </c>
      <c r="NG252" s="25">
        <f t="shared" si="851"/>
        <v>0</v>
      </c>
      <c r="NH252" s="25">
        <f t="shared" si="851"/>
        <v>0</v>
      </c>
      <c r="NI252" s="25">
        <f t="shared" si="761"/>
        <v>129.21</v>
      </c>
      <c r="NJ252" s="25">
        <f t="shared" si="762"/>
        <v>0</v>
      </c>
      <c r="NK252" s="25">
        <f t="shared" si="763"/>
        <v>129.21</v>
      </c>
      <c r="NL252" s="25">
        <f t="shared" si="764"/>
        <v>70.14</v>
      </c>
      <c r="NM252" s="25">
        <f t="shared" si="765"/>
        <v>0</v>
      </c>
      <c r="NN252" s="25">
        <f t="shared" si="852"/>
        <v>70.14</v>
      </c>
      <c r="NO252" s="25">
        <f t="shared" si="766"/>
        <v>0</v>
      </c>
      <c r="NP252" s="25">
        <f t="shared" si="767"/>
        <v>0</v>
      </c>
      <c r="NQ252" s="25">
        <f t="shared" si="853"/>
        <v>0</v>
      </c>
      <c r="NR252" s="25">
        <f t="shared" si="768"/>
        <v>0</v>
      </c>
      <c r="NS252" s="25">
        <f t="shared" si="769"/>
        <v>0</v>
      </c>
      <c r="NT252" s="25">
        <f t="shared" si="854"/>
        <v>0</v>
      </c>
      <c r="NU252" s="25">
        <f t="shared" si="770"/>
        <v>0</v>
      </c>
      <c r="NV252" s="25">
        <f t="shared" si="771"/>
        <v>0</v>
      </c>
      <c r="NW252" s="25">
        <f t="shared" si="855"/>
        <v>0</v>
      </c>
      <c r="NX252" s="25">
        <f t="shared" si="856"/>
        <v>70.14</v>
      </c>
      <c r="NY252" s="25">
        <f t="shared" si="856"/>
        <v>0</v>
      </c>
      <c r="NZ252" s="25">
        <f t="shared" si="857"/>
        <v>70.14</v>
      </c>
      <c r="OA252" s="25">
        <f t="shared" si="858"/>
        <v>59.07</v>
      </c>
      <c r="OB252" s="25">
        <f t="shared" si="858"/>
        <v>0</v>
      </c>
      <c r="OC252" s="25">
        <f t="shared" si="859"/>
        <v>59.07</v>
      </c>
      <c r="OD252" s="25">
        <f t="shared" si="860"/>
        <v>70.14</v>
      </c>
      <c r="OE252" s="25">
        <f t="shared" si="860"/>
        <v>0</v>
      </c>
      <c r="OF252" s="25">
        <f t="shared" si="860"/>
        <v>70.14</v>
      </c>
      <c r="OG252" s="25">
        <f t="shared" si="772"/>
        <v>0</v>
      </c>
      <c r="OH252" s="25">
        <f t="shared" si="773"/>
        <v>0</v>
      </c>
      <c r="OI252" s="25">
        <f t="shared" si="774"/>
        <v>0</v>
      </c>
      <c r="OJ252" s="25">
        <f t="shared" si="775"/>
        <v>0</v>
      </c>
      <c r="OK252" s="25">
        <f t="shared" si="776"/>
        <v>0</v>
      </c>
      <c r="OL252" s="25">
        <f t="shared" si="777"/>
        <v>0</v>
      </c>
      <c r="OM252" s="25">
        <f t="shared" si="861"/>
        <v>0</v>
      </c>
      <c r="ON252" s="25">
        <f t="shared" si="861"/>
        <v>0</v>
      </c>
      <c r="OO252" s="25">
        <f t="shared" si="861"/>
        <v>0</v>
      </c>
      <c r="OP252" s="25">
        <f t="shared" si="778"/>
        <v>0</v>
      </c>
      <c r="OQ252" s="25">
        <f t="shared" si="779"/>
        <v>0</v>
      </c>
      <c r="OR252" s="25">
        <f t="shared" si="862"/>
        <v>0</v>
      </c>
      <c r="OS252" s="19">
        <v>536967.82999999996</v>
      </c>
      <c r="OT252" s="19">
        <v>2370503.2400000002</v>
      </c>
    </row>
    <row r="253" spans="1:410" ht="33" customHeight="1" x14ac:dyDescent="0.25">
      <c r="A253" s="18"/>
      <c r="B253" s="18" t="s">
        <v>1005</v>
      </c>
      <c r="C253" s="18">
        <v>193.84</v>
      </c>
      <c r="D253" s="16" t="e">
        <f>_xlfn.IFNA(INDEX(#REF!,MATCH(E253,#REF!,0)),0)</f>
        <v>#REF!</v>
      </c>
      <c r="E253" s="18" t="s">
        <v>1056</v>
      </c>
      <c r="F253" s="16" t="s">
        <v>765</v>
      </c>
      <c r="G253" s="16" t="s">
        <v>766</v>
      </c>
      <c r="H253" s="16" t="s">
        <v>767</v>
      </c>
      <c r="I253" s="16" t="s">
        <v>768</v>
      </c>
      <c r="J253" s="16" t="s">
        <v>769</v>
      </c>
      <c r="K253" s="16" t="s">
        <v>770</v>
      </c>
      <c r="L253" s="16" t="s">
        <v>771</v>
      </c>
      <c r="M253" s="18">
        <v>1.64</v>
      </c>
      <c r="N253" s="18">
        <v>1.94</v>
      </c>
      <c r="O253" s="18">
        <v>2.04</v>
      </c>
      <c r="P253" s="18">
        <v>2.34</v>
      </c>
      <c r="Q253" s="18">
        <v>0.1</v>
      </c>
      <c r="R253" s="18">
        <v>1.8399999999999999</v>
      </c>
      <c r="S253" s="18">
        <v>2.14</v>
      </c>
      <c r="T253" s="18">
        <v>0.2</v>
      </c>
      <c r="U253" s="18">
        <v>0</v>
      </c>
      <c r="V253" s="18">
        <v>0</v>
      </c>
      <c r="W253" s="18">
        <v>0</v>
      </c>
      <c r="X253" s="18">
        <v>1.64</v>
      </c>
      <c r="Y253" s="18">
        <v>1.9</v>
      </c>
      <c r="Z253" s="20">
        <f t="shared" si="780"/>
        <v>2.1</v>
      </c>
      <c r="AA253" s="18">
        <v>0.22</v>
      </c>
      <c r="AB253" s="18">
        <v>0</v>
      </c>
      <c r="AC253" s="18">
        <v>0</v>
      </c>
      <c r="AD253" s="18">
        <v>0</v>
      </c>
      <c r="AE253" s="18">
        <v>0</v>
      </c>
      <c r="AF253" s="18">
        <v>0</v>
      </c>
      <c r="AG253" s="18">
        <v>1.2</v>
      </c>
      <c r="AH253" s="18">
        <v>1.5</v>
      </c>
      <c r="AI253" s="20">
        <f t="shared" si="781"/>
        <v>2.25</v>
      </c>
      <c r="AJ253" s="18">
        <v>0</v>
      </c>
      <c r="AK253" s="18">
        <v>0</v>
      </c>
      <c r="AL253" s="20">
        <f t="shared" si="782"/>
        <v>0</v>
      </c>
      <c r="AM253" s="18">
        <v>1.64</v>
      </c>
      <c r="AN253" s="18">
        <v>1.5</v>
      </c>
      <c r="AO253" s="18">
        <v>0.15</v>
      </c>
      <c r="AP253" s="18">
        <v>0.22</v>
      </c>
      <c r="AQ253" s="18">
        <v>1.64</v>
      </c>
      <c r="AR253" s="18">
        <v>1.72</v>
      </c>
      <c r="AS253" s="18">
        <v>0.12</v>
      </c>
      <c r="AT253" s="18">
        <v>0.11</v>
      </c>
      <c r="AU253" s="18">
        <v>0</v>
      </c>
      <c r="AV253" s="18">
        <v>1</v>
      </c>
      <c r="AW253" s="18">
        <v>0</v>
      </c>
      <c r="AX253" s="18">
        <v>0</v>
      </c>
      <c r="AY253" s="18">
        <v>0</v>
      </c>
      <c r="AZ253" s="18">
        <v>0</v>
      </c>
      <c r="BA253" s="18">
        <v>0</v>
      </c>
      <c r="BB253" s="18">
        <v>0</v>
      </c>
      <c r="BC253" s="18">
        <v>0</v>
      </c>
      <c r="BD253" s="18">
        <v>0</v>
      </c>
      <c r="BE253" s="18">
        <v>2</v>
      </c>
      <c r="BF253" s="18">
        <v>0</v>
      </c>
      <c r="BG253" s="18">
        <v>0</v>
      </c>
      <c r="BH253" s="18">
        <v>0</v>
      </c>
      <c r="BI253" s="18">
        <v>0</v>
      </c>
      <c r="BJ253" s="18">
        <v>0</v>
      </c>
      <c r="BK253" s="18">
        <v>0</v>
      </c>
      <c r="BL253" s="18">
        <v>0</v>
      </c>
      <c r="BM253" s="18">
        <v>0</v>
      </c>
      <c r="BN253" s="18">
        <v>0</v>
      </c>
      <c r="BO253" s="18">
        <v>0</v>
      </c>
      <c r="BP253" s="18">
        <v>0</v>
      </c>
      <c r="BQ253" s="18">
        <v>0</v>
      </c>
      <c r="BR253" s="18">
        <v>0</v>
      </c>
      <c r="BS253" s="18">
        <v>0</v>
      </c>
      <c r="BT253" s="18">
        <v>0</v>
      </c>
      <c r="BU253" s="18">
        <v>0</v>
      </c>
      <c r="BV253" s="18">
        <v>0</v>
      </c>
      <c r="BW253" s="18">
        <v>0</v>
      </c>
      <c r="BX253" s="18">
        <v>0</v>
      </c>
      <c r="BY253" s="18">
        <v>0</v>
      </c>
      <c r="BZ253" s="18">
        <v>0</v>
      </c>
      <c r="CA253" s="16" t="e">
        <f>_xlfn.IFNA(IF(RIGHT(D253,2)="=G",0,INDEX(#REF!,MATCH(E253,#REF!,0))),0)</f>
        <v>#REF!</v>
      </c>
      <c r="CB253" s="16" t="s">
        <v>776</v>
      </c>
      <c r="CC253" s="18">
        <v>0</v>
      </c>
      <c r="CD253" s="18">
        <v>0</v>
      </c>
      <c r="CE253" s="18">
        <v>1.4</v>
      </c>
      <c r="CF253" s="18">
        <v>0.85</v>
      </c>
      <c r="CG253" s="18">
        <v>0.12</v>
      </c>
      <c r="CH253" s="18">
        <v>2</v>
      </c>
      <c r="CI253" s="16" t="s">
        <v>98</v>
      </c>
      <c r="CJ253" s="18">
        <v>0</v>
      </c>
      <c r="CK253" s="20">
        <f t="shared" si="648"/>
        <v>2.69</v>
      </c>
      <c r="CL253" s="20">
        <f t="shared" si="783"/>
        <v>2.69</v>
      </c>
      <c r="CM253" s="18">
        <v>27.81</v>
      </c>
      <c r="CN253" s="18">
        <v>26.98</v>
      </c>
      <c r="CO253" s="18">
        <v>26.141000000000002</v>
      </c>
      <c r="CP253" s="22">
        <f t="shared" si="649"/>
        <v>26.98</v>
      </c>
      <c r="CQ253" s="22">
        <f t="shared" si="650"/>
        <v>24.29</v>
      </c>
      <c r="CR253" s="22">
        <f t="shared" si="784"/>
        <v>2.69</v>
      </c>
      <c r="CS253" s="22">
        <f t="shared" si="651"/>
        <v>24.39</v>
      </c>
      <c r="CT253" s="22">
        <f t="shared" si="652"/>
        <v>24.59</v>
      </c>
      <c r="CU253" s="18">
        <v>24.59</v>
      </c>
      <c r="CV253" s="22">
        <f t="shared" si="785"/>
        <v>2.1</v>
      </c>
      <c r="CW253" s="22">
        <f t="shared" si="653"/>
        <v>0</v>
      </c>
      <c r="CX253" s="22">
        <f t="shared" si="654"/>
        <v>0</v>
      </c>
      <c r="CY253" s="22">
        <f t="shared" si="655"/>
        <v>26.71</v>
      </c>
      <c r="CZ253" s="22">
        <f t="shared" si="656"/>
        <v>26.86</v>
      </c>
      <c r="DA253" s="18">
        <v>26.98</v>
      </c>
      <c r="DB253" s="20">
        <f t="shared" si="786"/>
        <v>2.69</v>
      </c>
      <c r="DC253" s="20">
        <f t="shared" si="787"/>
        <v>0</v>
      </c>
      <c r="DD253" s="20">
        <f t="shared" si="788"/>
        <v>2.69</v>
      </c>
      <c r="DE253" s="20">
        <f t="shared" si="657"/>
        <v>0.1</v>
      </c>
      <c r="DF253" s="20">
        <f t="shared" si="658"/>
        <v>0.2</v>
      </c>
      <c r="DG253" s="20">
        <f t="shared" si="659"/>
        <v>2.37</v>
      </c>
      <c r="DH253" s="20">
        <f t="shared" si="660"/>
        <v>0</v>
      </c>
      <c r="DI253" s="20">
        <f t="shared" si="661"/>
        <v>0</v>
      </c>
      <c r="DJ253" s="20">
        <f t="shared" si="662"/>
        <v>0</v>
      </c>
      <c r="DK253" s="20">
        <f t="shared" si="789"/>
        <v>2.67</v>
      </c>
      <c r="DL253" s="20">
        <f t="shared" si="790"/>
        <v>0</v>
      </c>
      <c r="DM253" s="20">
        <f t="shared" si="791"/>
        <v>2.0000000000000018E-2</v>
      </c>
      <c r="DN253" s="20">
        <f t="shared" si="792"/>
        <v>0</v>
      </c>
      <c r="DO253" s="18">
        <v>2.54</v>
      </c>
      <c r="DP253" s="18">
        <v>0</v>
      </c>
      <c r="DQ253" s="18">
        <v>1</v>
      </c>
      <c r="DR253" s="18">
        <v>1</v>
      </c>
      <c r="DS253" s="25">
        <f t="shared" si="793"/>
        <v>2.54</v>
      </c>
      <c r="DT253" s="25">
        <f t="shared" si="794"/>
        <v>0</v>
      </c>
      <c r="DU253" s="25">
        <f t="shared" si="795"/>
        <v>6.83</v>
      </c>
      <c r="DV253" s="25">
        <f t="shared" si="796"/>
        <v>0</v>
      </c>
      <c r="DW253" s="25">
        <f t="shared" si="797"/>
        <v>6.83</v>
      </c>
      <c r="DX253" s="25">
        <f t="shared" si="798"/>
        <v>13.93</v>
      </c>
      <c r="DY253" s="25">
        <f t="shared" si="799"/>
        <v>0</v>
      </c>
      <c r="DZ253" s="25">
        <f t="shared" si="800"/>
        <v>13.93</v>
      </c>
      <c r="EA253" s="25">
        <f t="shared" si="801"/>
        <v>8.81</v>
      </c>
      <c r="EB253" s="25">
        <f t="shared" si="802"/>
        <v>0</v>
      </c>
      <c r="EC253" s="25">
        <f t="shared" si="803"/>
        <v>8.81</v>
      </c>
      <c r="ED253" s="25">
        <f t="shared" si="804"/>
        <v>5.12</v>
      </c>
      <c r="EE253" s="25">
        <f t="shared" si="804"/>
        <v>0</v>
      </c>
      <c r="EF253" s="25">
        <f t="shared" si="805"/>
        <v>5.12</v>
      </c>
      <c r="EG253" s="25">
        <f t="shared" si="806"/>
        <v>8.81</v>
      </c>
      <c r="EH253" s="25">
        <f t="shared" si="806"/>
        <v>0</v>
      </c>
      <c r="EI253" s="25">
        <f t="shared" si="807"/>
        <v>8.81</v>
      </c>
      <c r="EJ253" s="18">
        <v>193.84</v>
      </c>
      <c r="EK253" s="18">
        <v>232.54</v>
      </c>
      <c r="EL253" s="18" t="s">
        <v>1056</v>
      </c>
      <c r="EM253" s="18" t="s">
        <v>1057</v>
      </c>
      <c r="EN253" s="16" t="s">
        <v>774</v>
      </c>
      <c r="EO253" s="16" t="s">
        <v>132</v>
      </c>
      <c r="EP253" s="16" t="e">
        <f>IF(OR(EN253="Cống tròn",EN253="Cống hộp",EN253="Ống nhựa"),INDEX(#REF!,MATCH(E253,#REF!,0)),IF(OR(EN253="Rãnh xây",EN253="Rãnh bê tông"),INDEX(#REF!,MATCH(E253,#REF!,0)),0))</f>
        <v>#REF!</v>
      </c>
      <c r="EQ253" s="18">
        <v>37.499999999999986</v>
      </c>
      <c r="ER253" s="18">
        <v>1</v>
      </c>
      <c r="ES253" s="25">
        <f t="shared" si="808"/>
        <v>37</v>
      </c>
      <c r="ET253" s="1" t="e">
        <f>_xlfn.IFNA(IF(EN253="Cống tròn",INDEX(#REF!,MATCH(E253,#REF!,0)),IF(EN253="Cống hộp",INDEX(#REF!,MATCH(E253,#REF!,0)),EU253&amp;" ,"&amp;EV253)),0)</f>
        <v>#REF!</v>
      </c>
      <c r="EU253" s="16" t="s">
        <v>769</v>
      </c>
      <c r="EV253" s="16" t="s">
        <v>775</v>
      </c>
      <c r="EW253" s="16" t="e">
        <f>_xlfn.IFNA(INDEX(#REF!,MATCH(E253,#REF!,0)),0)</f>
        <v>#REF!</v>
      </c>
      <c r="EX253" s="16"/>
      <c r="EY253" s="18">
        <v>0</v>
      </c>
      <c r="EZ253" s="18">
        <v>0</v>
      </c>
      <c r="FA253" s="18">
        <v>0</v>
      </c>
      <c r="FB253" s="19">
        <v>0</v>
      </c>
      <c r="FC253" s="19">
        <v>0</v>
      </c>
      <c r="FD253" s="25">
        <f t="shared" si="663"/>
        <v>0</v>
      </c>
      <c r="FE253" s="25">
        <f t="shared" si="809"/>
        <v>0</v>
      </c>
      <c r="FF253" s="18">
        <v>0.1</v>
      </c>
      <c r="FG253" s="18">
        <v>2</v>
      </c>
      <c r="FH253" s="18">
        <v>1</v>
      </c>
      <c r="FI253" s="25">
        <f t="shared" si="810"/>
        <v>1.2</v>
      </c>
      <c r="FJ253" s="18">
        <v>0</v>
      </c>
      <c r="FK253" s="18">
        <v>0</v>
      </c>
      <c r="FL253" s="18">
        <v>0.2</v>
      </c>
      <c r="FM253" s="18">
        <v>1.4</v>
      </c>
      <c r="FN253" s="18">
        <v>0</v>
      </c>
      <c r="FO253" s="25">
        <f t="shared" si="811"/>
        <v>1.4</v>
      </c>
      <c r="FP253" s="18">
        <v>1.4999999999999999E-2</v>
      </c>
      <c r="FQ253" s="18">
        <v>1</v>
      </c>
      <c r="FR253" s="25">
        <f t="shared" si="664"/>
        <v>36</v>
      </c>
      <c r="FS253" s="25">
        <f t="shared" si="665"/>
        <v>0.52500000000000002</v>
      </c>
      <c r="FT253" s="25">
        <f t="shared" si="666"/>
        <v>36.524999999999999</v>
      </c>
      <c r="FU253" s="25">
        <f t="shared" si="667"/>
        <v>-0.97499999999998721</v>
      </c>
      <c r="FV253" s="25" t="str">
        <f t="shared" si="812"/>
        <v>Thêm 01</v>
      </c>
      <c r="FW253" s="25">
        <f t="shared" si="813"/>
        <v>0.04</v>
      </c>
      <c r="FX253" s="16"/>
      <c r="FY253" s="16"/>
      <c r="FZ253" s="16"/>
      <c r="GA253" s="16"/>
      <c r="GB253" s="19">
        <v>0</v>
      </c>
      <c r="GC253" s="19">
        <v>0</v>
      </c>
      <c r="GD253" s="19">
        <v>0</v>
      </c>
      <c r="GE253" s="19">
        <v>0</v>
      </c>
      <c r="GF253" s="19">
        <v>0</v>
      </c>
      <c r="GG253" s="19">
        <v>0</v>
      </c>
      <c r="GH253" s="19">
        <v>0</v>
      </c>
      <c r="GI253" s="19">
        <v>0</v>
      </c>
      <c r="GJ253" s="19">
        <v>0</v>
      </c>
      <c r="GK253" s="19">
        <v>0</v>
      </c>
      <c r="GL253" s="25">
        <f t="shared" si="668"/>
        <v>0</v>
      </c>
      <c r="GM253" s="25">
        <f t="shared" si="814"/>
        <v>0</v>
      </c>
      <c r="GN253" s="19">
        <v>0</v>
      </c>
      <c r="GO253" s="19">
        <v>0</v>
      </c>
      <c r="GP253" s="19">
        <v>0</v>
      </c>
      <c r="GQ253" s="19">
        <v>0</v>
      </c>
      <c r="GR253" s="1" t="e">
        <f>_xlfn.IFNA(INDEX(#REF!,MATCH(E253,#REF!,0)),0)</f>
        <v>#REF!</v>
      </c>
      <c r="GS253" s="16"/>
      <c r="GT253" s="18">
        <v>0</v>
      </c>
      <c r="GU253" s="18">
        <v>0</v>
      </c>
      <c r="GV253" s="18">
        <v>0</v>
      </c>
      <c r="GW253" s="18">
        <v>0</v>
      </c>
      <c r="GX253" s="25">
        <f t="shared" si="669"/>
        <v>0</v>
      </c>
      <c r="GY253" s="25">
        <f t="shared" si="670"/>
        <v>0</v>
      </c>
      <c r="GZ253" s="25">
        <f t="shared" si="815"/>
        <v>0</v>
      </c>
      <c r="HA253" s="1" t="e" cm="1">
        <f t="array" ref="HA253">INDEX(#REF!,MATCH(EJ253&amp;EK253&amp;HD253&amp;HE253&amp;HF253,#REF!&amp;#REF!&amp;#REF!&amp;#REF!&amp;#REF!,0))</f>
        <v>#REF!</v>
      </c>
      <c r="HB253" s="16"/>
      <c r="HC253" s="25">
        <f t="shared" si="816"/>
        <v>0</v>
      </c>
      <c r="HD253" s="18">
        <v>0</v>
      </c>
      <c r="HE253" s="18">
        <v>0</v>
      </c>
      <c r="HF253" s="18">
        <v>0</v>
      </c>
      <c r="HG253" s="1" t="e" cm="1">
        <f t="array" ref="HG253">INDEX(#REF!,MATCH(EJ253&amp;EK253&amp;HJ253&amp;HK253&amp;HL253,#REF!&amp;#REF!&amp;#REF!&amp;#REF!&amp;#REF!,0))</f>
        <v>#REF!</v>
      </c>
      <c r="HH253" s="16"/>
      <c r="HI253" s="25">
        <f t="shared" si="817"/>
        <v>0</v>
      </c>
      <c r="HJ253" s="25">
        <f t="shared" si="818"/>
        <v>0</v>
      </c>
      <c r="HK253" s="19">
        <v>0</v>
      </c>
      <c r="HL253" s="19">
        <v>0</v>
      </c>
      <c r="HM253" s="18">
        <v>0.01</v>
      </c>
      <c r="HN253" s="18">
        <v>1</v>
      </c>
      <c r="HO253" s="25">
        <f t="shared" si="819"/>
        <v>0</v>
      </c>
      <c r="HP253" s="25">
        <f t="shared" si="820"/>
        <v>0</v>
      </c>
      <c r="HQ253" s="25">
        <f t="shared" si="821"/>
        <v>0</v>
      </c>
      <c r="HR253" s="25">
        <f t="shared" si="822"/>
        <v>0</v>
      </c>
      <c r="HS253" s="25">
        <f t="shared" si="823"/>
        <v>0</v>
      </c>
      <c r="HT253" s="19">
        <v>0</v>
      </c>
      <c r="HU253" s="19">
        <v>0</v>
      </c>
      <c r="HV253" s="19">
        <v>0</v>
      </c>
      <c r="HW253" s="25">
        <f t="shared" si="824"/>
        <v>0</v>
      </c>
      <c r="HX253" s="19">
        <v>0</v>
      </c>
      <c r="HY253" s="19">
        <v>0</v>
      </c>
      <c r="HZ253" s="18">
        <v>26.98</v>
      </c>
      <c r="IA253" s="20">
        <f>ROUND(IF(EN253="Cống tròn",IF(EN253="Cống tròn",IF(EU253="Không có móng",IQ253-FF253,IF(EU253="Đế",IP253-FN253,IF(OR(EU253="Móng bê tông",EU253="Móng bê tông kết hợp đế"),II253-FJ253,0))),0),IF(EN253="Cống hộp",IF(AND(EN253="Cống hộp",EU253="Không có móng"),IQ253-GF253,IF(AND(EN253="Cống hộp",EU253="Móng bê tông"),IJ253-GB253,0)),IF(OR(EN253="Rãnh xây",EN253="Rãnh bê tông"),IF(OR(EN253="Rãnh xây",EN253="Rãnh bê tông"),IK253-GB253,0),IF(EN253="Ống nhựa",IF(AND(EN253="Ống nhựa",EU253="Không đắp cát"),IQ253-HT253,IF(AND(EN253="Ống nhựa",EU253="Đắp cát"),IH253-HX253,0)),IF(EN253="Rãnh thang",IF(EN253="Rãnh thang",IF(EU253="Móng bê tông",#REF!-#REF!,IQ253),0),0))))),2)</f>
        <v>24.59</v>
      </c>
      <c r="IB253" s="20">
        <f t="shared" si="825"/>
        <v>2.3900000000000006</v>
      </c>
      <c r="IC253" s="20">
        <f t="shared" si="671"/>
        <v>24.59</v>
      </c>
      <c r="ID253" s="20">
        <f t="shared" si="672"/>
        <v>0</v>
      </c>
      <c r="IE253" s="20">
        <f t="shared" si="673"/>
        <v>0</v>
      </c>
      <c r="IF253" s="20">
        <f t="shared" si="674"/>
        <v>0</v>
      </c>
      <c r="IG253" s="20">
        <f>IF(EN253="Rãnh thang",IF(AND(EN253="Rãnh thang",EU253="Móng bê tông"),IQ253-#REF!,0),IF(EN253="Ống nhựa",IF(AND(EN253="Ống nhựa",EU253="Đắp cát"),IQ253-HT253,0),IF(EN253="Cống tròn",IF(EN253="Cống tròn",IF(OR(EU253="Móng bê tông",EU253="Móng bê tông kết hợp đế"),IM253-FL253,0),0),IF(EN253="Cống hộp",IF(AND(EN253="Cống hộp",EU253="Móng bê tông"),IN253-GD253,0),IF(OR(EN253="Rãnh xây",EN253="Rãnh bê tông"),IF(AND(EN253="Rãnh xây",EU253="Móng bê tông"),IO253-GD253,IF(AND(EN253="Rãnh bê tông",EU253="Móng bê tông"),IO253-GD253,0)),0)))))</f>
        <v>24.59</v>
      </c>
      <c r="IH253" s="20">
        <f t="shared" si="675"/>
        <v>0</v>
      </c>
      <c r="II253" s="20">
        <f t="shared" si="676"/>
        <v>24.59</v>
      </c>
      <c r="IJ253" s="20">
        <f t="shared" si="677"/>
        <v>0</v>
      </c>
      <c r="IK253" s="20">
        <f t="shared" si="678"/>
        <v>0</v>
      </c>
      <c r="IL253" s="20">
        <f t="shared" si="679"/>
        <v>24.79</v>
      </c>
      <c r="IM253" s="20">
        <f t="shared" si="680"/>
        <v>24.79</v>
      </c>
      <c r="IN253" s="20">
        <f t="shared" si="681"/>
        <v>0</v>
      </c>
      <c r="IO253" s="20">
        <f t="shared" si="682"/>
        <v>0</v>
      </c>
      <c r="IP253" s="20">
        <f t="shared" si="683"/>
        <v>0</v>
      </c>
      <c r="IQ253" s="18">
        <v>24.89</v>
      </c>
      <c r="IR253" s="25">
        <f t="shared" si="826"/>
        <v>0</v>
      </c>
      <c r="IS253" s="25">
        <f t="shared" si="684"/>
        <v>0</v>
      </c>
      <c r="IT253" s="25">
        <f t="shared" si="685"/>
        <v>0</v>
      </c>
      <c r="IU253" s="25">
        <f>ROUND(IF(EN253="Cống tròn",IF(EN253="Cống tròn",IV253+FF253,0),IF(EN253="Cống hộp",IF(EN253="Cống hộp",IV253+GP253,0),IF(OR(EN253="Rãnh xây",EN253="Rãnh bê tông"),IF(OR(EN253="Rãnh xây",EN253="Rãnh bê tông"),IV253+GP253,0),IF(EN253="ống nhựa",IF(EN253="Ống nhựa",IV253+HT253,0),IF(EN253="Rãnh thang",IF(EN253="Rãnh thang",IQ253+#REF!,0),0))))),2)</f>
        <v>25.93</v>
      </c>
      <c r="IV253" s="18">
        <v>25.83</v>
      </c>
      <c r="IW253" s="25">
        <f t="shared" si="686"/>
        <v>25.93</v>
      </c>
      <c r="IX253" s="25">
        <f t="shared" si="687"/>
        <v>0</v>
      </c>
      <c r="IY253" s="25">
        <f t="shared" si="688"/>
        <v>0</v>
      </c>
      <c r="IZ253" s="25">
        <f t="shared" si="689"/>
        <v>0</v>
      </c>
      <c r="JA253" s="25">
        <f t="shared" si="690"/>
        <v>0</v>
      </c>
      <c r="JB253" s="18">
        <v>26.92</v>
      </c>
      <c r="JC253" s="20">
        <f>ROUND(IF(EN253="Cống tròn",IF(EN253="Cống tròn",IF(EU253="Không có móng",JS253-FF253,IF(EU253="Đế",JR253-FN253,IF(OR(EU253="Móng bê tông",EU253="Móng bê tông kết hợp đế"),JK253-FJ253,0))),0),IF(EN253="Cống hộp",IF(AND(EN253="Cống hộp",EU253="Không có móng"),JS253-GF253,IF(AND(EN253="Cống hộp",EU253="Móng bê tông"),JL253-GB253,0)),IF(OR(EN253="Rãnh xây",EN253="Rãnh bê tông"),IF(OR(EN253="Rãnh xây",EN253="Rãnh bê tông"),JM253-GB253,0),IF(EN253="Ống nhựa",IF(AND(EN253="Ống nhựa",EU253="Không đắp cát"),JS253-HT253,IF(AND(EN253="Ống nhựa",EU253="Đắp cát"),JJ253-HX253,0)),IF(EN253="Rãnh thang",IF(EN253="Rãnh thang",IF(EU253="Móng bê tông",#REF!-#REF!,JS253),0),0))))),2)</f>
        <v>24.53</v>
      </c>
      <c r="JD253" s="20">
        <f t="shared" si="827"/>
        <v>2.3900000000000006</v>
      </c>
      <c r="JE253" s="20">
        <f t="shared" si="691"/>
        <v>24.529999999999998</v>
      </c>
      <c r="JF253" s="20">
        <f t="shared" si="692"/>
        <v>0</v>
      </c>
      <c r="JG253" s="20">
        <f t="shared" si="693"/>
        <v>0</v>
      </c>
      <c r="JH253" s="20">
        <f t="shared" si="694"/>
        <v>0</v>
      </c>
      <c r="JI253" s="20">
        <f>IF(EN253="Rãnh thang",IF(AND(EN253="Rãnh thang",EU253="Móng bê tông"),JS253-#REF!,0),IF(EN253="Ống nhựa",IF(AND(EN253="Ống nhựa",EU253="Đắp cát"),JS253-HT253,0),IF(EN253="Cống tròn",IF(EN253="Cống tròn",IF(OR(EU253="Móng bê tông",EU253="Móng bê tông kết hợp đế"),JO253-FL253,0),0),IF(EN253="Cống hộp",IF(AND(EN253="Cống hộp",EU253="Móng bê tông"),JP253-GD253,0),IF(OR(EN253="Rãnh xây",EN253="Rãnh bê tông"),IF(AND(EN253="Rãnh xây",EU253="Móng bê tông"),JQ253-GD253,IF(AND(EN253="Rãnh bê tông",EU253="Móng bê tông"),JQ253-GD253,0)),0)))))</f>
        <v>24.529999999999998</v>
      </c>
      <c r="JJ253" s="20">
        <f t="shared" si="695"/>
        <v>0</v>
      </c>
      <c r="JK253" s="20">
        <f t="shared" si="696"/>
        <v>24.529999999999998</v>
      </c>
      <c r="JL253" s="20">
        <f t="shared" si="697"/>
        <v>0</v>
      </c>
      <c r="JM253" s="20">
        <f t="shared" si="698"/>
        <v>0</v>
      </c>
      <c r="JN253" s="20">
        <f t="shared" si="699"/>
        <v>24.729999999999997</v>
      </c>
      <c r="JO253" s="20">
        <f t="shared" si="700"/>
        <v>24.729999999999997</v>
      </c>
      <c r="JP253" s="20">
        <f t="shared" si="701"/>
        <v>0</v>
      </c>
      <c r="JQ253" s="20">
        <f t="shared" si="702"/>
        <v>0</v>
      </c>
      <c r="JR253" s="20">
        <f t="shared" si="703"/>
        <v>0</v>
      </c>
      <c r="JS253" s="26">
        <v>24.83</v>
      </c>
      <c r="JT253" s="25">
        <f t="shared" si="828"/>
        <v>0</v>
      </c>
      <c r="JU253" s="25">
        <f t="shared" si="704"/>
        <v>0</v>
      </c>
      <c r="JV253" s="25">
        <f t="shared" si="705"/>
        <v>0</v>
      </c>
      <c r="JW253" s="25">
        <f>ROUND(IF(EN253="Cống tròn",IF(EN253="Cống tròn",JX253+FF253,0),IF(EN253="Cống hộp",IF(EN253="Cống hộp",JX253+GP253,0),IF(OR(EN253="Rãnh xây",EN253="Rãnh bê tông"),IF(OR(EN253="Rãnh xây",EN253="Rãnh bê tông"),JX253+GP253,0),IF(EN253="ống nhựa",IF(EN253="Ống nhựa",JX253+HT253,0),IF(EN253="Rãnh thang",IF(EN253="Rãnh thang",JS253+#REF!,0),0))))),2)</f>
        <v>25.93</v>
      </c>
      <c r="JX253" s="27">
        <v>25.83</v>
      </c>
      <c r="JY253" s="25">
        <f t="shared" si="706"/>
        <v>25.93</v>
      </c>
      <c r="JZ253" s="25">
        <f t="shared" si="707"/>
        <v>0</v>
      </c>
      <c r="KA253" s="25">
        <f t="shared" si="708"/>
        <v>0</v>
      </c>
      <c r="KB253" s="25">
        <f t="shared" si="709"/>
        <v>0</v>
      </c>
      <c r="KC253" s="25">
        <f t="shared" si="710"/>
        <v>0</v>
      </c>
      <c r="KD253" s="28" t="s">
        <v>98</v>
      </c>
      <c r="KE253" s="27">
        <v>0</v>
      </c>
      <c r="KF253" s="25">
        <f t="shared" si="711"/>
        <v>2.3900000000000006</v>
      </c>
      <c r="KG253" s="25">
        <f t="shared" si="829"/>
        <v>2.3900000000000006</v>
      </c>
      <c r="KH253" s="27">
        <v>0</v>
      </c>
      <c r="KI253" s="25">
        <f t="shared" si="712"/>
        <v>2.3900000000000006</v>
      </c>
      <c r="KJ253" s="25">
        <f t="shared" si="830"/>
        <v>2.3900000000000006</v>
      </c>
      <c r="KK253" s="25">
        <f t="shared" si="713"/>
        <v>0</v>
      </c>
      <c r="KL253" s="25">
        <f t="shared" si="714"/>
        <v>0</v>
      </c>
      <c r="KM253" s="25">
        <f t="shared" si="831"/>
        <v>0</v>
      </c>
      <c r="KN253" s="25">
        <f t="shared" si="715"/>
        <v>0</v>
      </c>
      <c r="KO253" s="25">
        <f t="shared" si="716"/>
        <v>0</v>
      </c>
      <c r="KP253" s="25">
        <f t="shared" si="832"/>
        <v>0</v>
      </c>
      <c r="KQ253" s="25">
        <f t="shared" si="717"/>
        <v>0.2</v>
      </c>
      <c r="KR253" s="25">
        <f t="shared" si="718"/>
        <v>0.2</v>
      </c>
      <c r="KS253" s="25">
        <f t="shared" si="833"/>
        <v>0.2</v>
      </c>
      <c r="KT253" s="25">
        <f t="shared" si="719"/>
        <v>0</v>
      </c>
      <c r="KU253" s="25">
        <f t="shared" si="720"/>
        <v>0</v>
      </c>
      <c r="KV253" s="25">
        <f t="shared" si="834"/>
        <v>0</v>
      </c>
      <c r="KW253" s="25">
        <f t="shared" si="721"/>
        <v>0</v>
      </c>
      <c r="KX253" s="25">
        <f t="shared" si="722"/>
        <v>0</v>
      </c>
      <c r="KY253" s="25">
        <f t="shared" si="835"/>
        <v>0</v>
      </c>
      <c r="KZ253" s="25">
        <f t="shared" si="723"/>
        <v>0</v>
      </c>
      <c r="LA253" s="25">
        <f t="shared" si="724"/>
        <v>0</v>
      </c>
      <c r="LB253" s="25">
        <f t="shared" si="836"/>
        <v>0</v>
      </c>
      <c r="LC253" s="25">
        <f t="shared" si="725"/>
        <v>1.4</v>
      </c>
      <c r="LD253" s="25">
        <f t="shared" si="726"/>
        <v>1.4</v>
      </c>
      <c r="LE253" s="25">
        <f t="shared" si="837"/>
        <v>1.4</v>
      </c>
      <c r="LF253" s="25">
        <f t="shared" si="727"/>
        <v>0</v>
      </c>
      <c r="LG253" s="25">
        <f t="shared" si="728"/>
        <v>0</v>
      </c>
      <c r="LH253" s="25">
        <f t="shared" si="838"/>
        <v>0</v>
      </c>
      <c r="LI253" s="25">
        <f t="shared" si="729"/>
        <v>0</v>
      </c>
      <c r="LJ253" s="25">
        <f t="shared" si="730"/>
        <v>0</v>
      </c>
      <c r="LK253" s="25">
        <f t="shared" si="839"/>
        <v>0</v>
      </c>
      <c r="LL253" s="25">
        <f t="shared" si="731"/>
        <v>0</v>
      </c>
      <c r="LM253" s="25">
        <f t="shared" si="732"/>
        <v>0</v>
      </c>
      <c r="LN253" s="25">
        <f t="shared" si="840"/>
        <v>0</v>
      </c>
      <c r="LO253" s="25">
        <f t="shared" si="733"/>
        <v>0</v>
      </c>
      <c r="LP253" s="25">
        <f t="shared" si="734"/>
        <v>0</v>
      </c>
      <c r="LQ253" s="25">
        <f t="shared" si="841"/>
        <v>0</v>
      </c>
      <c r="LR253" s="25">
        <f t="shared" si="735"/>
        <v>0</v>
      </c>
      <c r="LS253" s="25">
        <f t="shared" si="736"/>
        <v>0</v>
      </c>
      <c r="LT253" s="25">
        <f t="shared" si="842"/>
        <v>0</v>
      </c>
      <c r="LU253" s="25">
        <f t="shared" si="737"/>
        <v>0</v>
      </c>
      <c r="LV253" s="25">
        <f t="shared" si="738"/>
        <v>0</v>
      </c>
      <c r="LW253" s="25">
        <f t="shared" si="843"/>
        <v>0</v>
      </c>
      <c r="LX253" s="25">
        <f t="shared" si="739"/>
        <v>0</v>
      </c>
      <c r="LY253" s="25">
        <f t="shared" si="740"/>
        <v>0</v>
      </c>
      <c r="LZ253" s="25">
        <f t="shared" si="844"/>
        <v>0</v>
      </c>
      <c r="MA253" s="25">
        <f t="shared" si="741"/>
        <v>0</v>
      </c>
      <c r="MB253" s="25">
        <f t="shared" si="742"/>
        <v>0</v>
      </c>
      <c r="MC253" s="25">
        <f t="shared" si="845"/>
        <v>0</v>
      </c>
      <c r="MD253" s="25">
        <f t="shared" si="743"/>
        <v>0</v>
      </c>
      <c r="ME253" s="25">
        <f t="shared" si="744"/>
        <v>0</v>
      </c>
      <c r="MF253" s="25">
        <f t="shared" si="846"/>
        <v>0</v>
      </c>
      <c r="MG253" s="25">
        <f t="shared" si="745"/>
        <v>0</v>
      </c>
      <c r="MH253" s="25">
        <f t="shared" si="746"/>
        <v>0</v>
      </c>
      <c r="MI253" s="25">
        <f t="shared" si="847"/>
        <v>0</v>
      </c>
      <c r="MJ253" s="25">
        <f t="shared" si="747"/>
        <v>0</v>
      </c>
      <c r="MK253" s="25">
        <f t="shared" si="748"/>
        <v>0</v>
      </c>
      <c r="ML253" s="25">
        <f t="shared" si="848"/>
        <v>0</v>
      </c>
      <c r="MM253" s="25">
        <f t="shared" si="749"/>
        <v>0</v>
      </c>
      <c r="MN253" s="25">
        <f t="shared" si="750"/>
        <v>0</v>
      </c>
      <c r="MO253" s="25">
        <f t="shared" si="849"/>
        <v>0</v>
      </c>
      <c r="MP253" s="25">
        <f t="shared" si="751"/>
        <v>0</v>
      </c>
      <c r="MQ253" s="25">
        <f t="shared" si="752"/>
        <v>0</v>
      </c>
      <c r="MR253" s="25">
        <f t="shared" si="850"/>
        <v>0</v>
      </c>
      <c r="MS253" s="29">
        <v>1.4</v>
      </c>
      <c r="MT253" s="29">
        <v>0</v>
      </c>
      <c r="MU253" s="29">
        <v>1</v>
      </c>
      <c r="MV253" s="29">
        <v>1</v>
      </c>
      <c r="MW253" s="25">
        <f t="shared" si="753"/>
        <v>1.4</v>
      </c>
      <c r="MX253" s="25">
        <f t="shared" si="754"/>
        <v>3.35</v>
      </c>
      <c r="MY253" s="25">
        <f t="shared" si="755"/>
        <v>0</v>
      </c>
      <c r="MZ253" s="25">
        <f t="shared" si="756"/>
        <v>0</v>
      </c>
      <c r="NA253" s="25">
        <f t="shared" si="757"/>
        <v>1.4</v>
      </c>
      <c r="NB253" s="25">
        <f t="shared" si="758"/>
        <v>3.35</v>
      </c>
      <c r="NC253" s="25">
        <f t="shared" si="759"/>
        <v>0</v>
      </c>
      <c r="ND253" s="25">
        <f t="shared" si="760"/>
        <v>0</v>
      </c>
      <c r="NE253" s="25">
        <f t="shared" si="851"/>
        <v>1.4</v>
      </c>
      <c r="NF253" s="25">
        <f t="shared" si="851"/>
        <v>3.35</v>
      </c>
      <c r="NG253" s="25">
        <f t="shared" si="851"/>
        <v>0</v>
      </c>
      <c r="NH253" s="25">
        <f t="shared" si="851"/>
        <v>0</v>
      </c>
      <c r="NI253" s="25">
        <f t="shared" si="761"/>
        <v>125.63</v>
      </c>
      <c r="NJ253" s="25">
        <f t="shared" si="762"/>
        <v>0</v>
      </c>
      <c r="NK253" s="25">
        <f t="shared" si="763"/>
        <v>125.63</v>
      </c>
      <c r="NL253" s="25">
        <f t="shared" si="764"/>
        <v>68.2</v>
      </c>
      <c r="NM253" s="25">
        <f t="shared" si="765"/>
        <v>0</v>
      </c>
      <c r="NN253" s="25">
        <f t="shared" si="852"/>
        <v>68.2</v>
      </c>
      <c r="NO253" s="25">
        <f t="shared" si="766"/>
        <v>0</v>
      </c>
      <c r="NP253" s="25">
        <f t="shared" si="767"/>
        <v>0</v>
      </c>
      <c r="NQ253" s="25">
        <f t="shared" si="853"/>
        <v>0</v>
      </c>
      <c r="NR253" s="25">
        <f t="shared" si="768"/>
        <v>0</v>
      </c>
      <c r="NS253" s="25">
        <f t="shared" si="769"/>
        <v>0</v>
      </c>
      <c r="NT253" s="25">
        <f t="shared" si="854"/>
        <v>0</v>
      </c>
      <c r="NU253" s="25">
        <f t="shared" si="770"/>
        <v>0</v>
      </c>
      <c r="NV253" s="25">
        <f t="shared" si="771"/>
        <v>0</v>
      </c>
      <c r="NW253" s="25">
        <f t="shared" si="855"/>
        <v>0</v>
      </c>
      <c r="NX253" s="25">
        <f t="shared" si="856"/>
        <v>68.2</v>
      </c>
      <c r="NY253" s="25">
        <f t="shared" si="856"/>
        <v>0</v>
      </c>
      <c r="NZ253" s="25">
        <f t="shared" si="857"/>
        <v>68.2</v>
      </c>
      <c r="OA253" s="25">
        <f t="shared" si="858"/>
        <v>57.43</v>
      </c>
      <c r="OB253" s="25">
        <f t="shared" si="858"/>
        <v>0</v>
      </c>
      <c r="OC253" s="25">
        <f t="shared" si="859"/>
        <v>57.43</v>
      </c>
      <c r="OD253" s="25">
        <f t="shared" si="860"/>
        <v>68.2</v>
      </c>
      <c r="OE253" s="25">
        <f t="shared" si="860"/>
        <v>0</v>
      </c>
      <c r="OF253" s="25">
        <f t="shared" si="860"/>
        <v>68.2</v>
      </c>
      <c r="OG253" s="25">
        <f t="shared" si="772"/>
        <v>0</v>
      </c>
      <c r="OH253" s="25">
        <f t="shared" si="773"/>
        <v>0</v>
      </c>
      <c r="OI253" s="25">
        <f t="shared" si="774"/>
        <v>0</v>
      </c>
      <c r="OJ253" s="25">
        <f t="shared" si="775"/>
        <v>0</v>
      </c>
      <c r="OK253" s="25">
        <f t="shared" si="776"/>
        <v>0</v>
      </c>
      <c r="OL253" s="25">
        <f t="shared" si="777"/>
        <v>0</v>
      </c>
      <c r="OM253" s="25">
        <f t="shared" si="861"/>
        <v>0</v>
      </c>
      <c r="ON253" s="25">
        <f t="shared" si="861"/>
        <v>0</v>
      </c>
      <c r="OO253" s="25">
        <f t="shared" si="861"/>
        <v>0</v>
      </c>
      <c r="OP253" s="25">
        <f t="shared" si="778"/>
        <v>0</v>
      </c>
      <c r="OQ253" s="25">
        <f t="shared" si="779"/>
        <v>0</v>
      </c>
      <c r="OR253" s="25">
        <f t="shared" si="862"/>
        <v>0</v>
      </c>
      <c r="OS253" s="19">
        <v>536967.82999999996</v>
      </c>
      <c r="OT253" s="19">
        <v>2370543.46</v>
      </c>
    </row>
    <row r="254" spans="1:410" ht="33" customHeight="1" x14ac:dyDescent="0.25">
      <c r="A254" s="18"/>
      <c r="B254" s="18" t="s">
        <v>1005</v>
      </c>
      <c r="C254" s="18">
        <v>232.54</v>
      </c>
      <c r="D254" s="16" t="e">
        <f>_xlfn.IFNA(INDEX(#REF!,MATCH(E254,#REF!,0)),0)</f>
        <v>#REF!</v>
      </c>
      <c r="E254" s="18" t="s">
        <v>1057</v>
      </c>
      <c r="F254" s="16" t="s">
        <v>765</v>
      </c>
      <c r="G254" s="16" t="s">
        <v>766</v>
      </c>
      <c r="H254" s="16" t="s">
        <v>767</v>
      </c>
      <c r="I254" s="16" t="s">
        <v>768</v>
      </c>
      <c r="J254" s="16" t="s">
        <v>769</v>
      </c>
      <c r="K254" s="16" t="s">
        <v>770</v>
      </c>
      <c r="L254" s="16" t="s">
        <v>771</v>
      </c>
      <c r="M254" s="18">
        <v>1.64</v>
      </c>
      <c r="N254" s="18">
        <v>1.94</v>
      </c>
      <c r="O254" s="18">
        <v>2.04</v>
      </c>
      <c r="P254" s="18">
        <v>2.34</v>
      </c>
      <c r="Q254" s="18">
        <v>0.1</v>
      </c>
      <c r="R254" s="18">
        <v>1.8399999999999999</v>
      </c>
      <c r="S254" s="18">
        <v>2.14</v>
      </c>
      <c r="T254" s="18">
        <v>0.2</v>
      </c>
      <c r="U254" s="18">
        <v>0</v>
      </c>
      <c r="V254" s="18">
        <v>0</v>
      </c>
      <c r="W254" s="18">
        <v>0</v>
      </c>
      <c r="X254" s="18">
        <v>1.64</v>
      </c>
      <c r="Y254" s="18">
        <v>1.9</v>
      </c>
      <c r="Z254" s="20">
        <f t="shared" si="780"/>
        <v>2.1</v>
      </c>
      <c r="AA254" s="18">
        <v>0.22</v>
      </c>
      <c r="AB254" s="18">
        <v>0</v>
      </c>
      <c r="AC254" s="18">
        <v>0</v>
      </c>
      <c r="AD254" s="18">
        <v>0</v>
      </c>
      <c r="AE254" s="18">
        <v>0</v>
      </c>
      <c r="AF254" s="18">
        <v>0</v>
      </c>
      <c r="AG254" s="18">
        <v>1.2</v>
      </c>
      <c r="AH254" s="18">
        <v>1.5</v>
      </c>
      <c r="AI254" s="20">
        <f t="shared" si="781"/>
        <v>2.25</v>
      </c>
      <c r="AJ254" s="18">
        <v>0</v>
      </c>
      <c r="AK254" s="18">
        <v>0</v>
      </c>
      <c r="AL254" s="20">
        <f t="shared" si="782"/>
        <v>0</v>
      </c>
      <c r="AM254" s="18">
        <v>1.64</v>
      </c>
      <c r="AN254" s="18">
        <v>1.5</v>
      </c>
      <c r="AO254" s="18">
        <v>0.15</v>
      </c>
      <c r="AP254" s="18">
        <v>0.22</v>
      </c>
      <c r="AQ254" s="18">
        <v>1.64</v>
      </c>
      <c r="AR254" s="18">
        <v>1.72</v>
      </c>
      <c r="AS254" s="18">
        <v>0.12</v>
      </c>
      <c r="AT254" s="18">
        <v>0.11</v>
      </c>
      <c r="AU254" s="18">
        <v>0</v>
      </c>
      <c r="AV254" s="18">
        <v>1</v>
      </c>
      <c r="AW254" s="18">
        <v>0</v>
      </c>
      <c r="AX254" s="18">
        <v>0</v>
      </c>
      <c r="AY254" s="18">
        <v>0</v>
      </c>
      <c r="AZ254" s="18">
        <v>0</v>
      </c>
      <c r="BA254" s="18">
        <v>0</v>
      </c>
      <c r="BB254" s="18">
        <v>0</v>
      </c>
      <c r="BC254" s="18">
        <v>0</v>
      </c>
      <c r="BD254" s="18">
        <v>0</v>
      </c>
      <c r="BE254" s="18">
        <v>2</v>
      </c>
      <c r="BF254" s="18">
        <v>0</v>
      </c>
      <c r="BG254" s="18">
        <v>0</v>
      </c>
      <c r="BH254" s="18">
        <v>0</v>
      </c>
      <c r="BI254" s="18">
        <v>0</v>
      </c>
      <c r="BJ254" s="18">
        <v>0</v>
      </c>
      <c r="BK254" s="18">
        <v>0</v>
      </c>
      <c r="BL254" s="18">
        <v>0</v>
      </c>
      <c r="BM254" s="18">
        <v>0</v>
      </c>
      <c r="BN254" s="18">
        <v>0</v>
      </c>
      <c r="BO254" s="18">
        <v>0</v>
      </c>
      <c r="BP254" s="18">
        <v>0</v>
      </c>
      <c r="BQ254" s="18">
        <v>0</v>
      </c>
      <c r="BR254" s="18">
        <v>0</v>
      </c>
      <c r="BS254" s="18">
        <v>0</v>
      </c>
      <c r="BT254" s="18">
        <v>0</v>
      </c>
      <c r="BU254" s="18">
        <v>0</v>
      </c>
      <c r="BV254" s="18">
        <v>0</v>
      </c>
      <c r="BW254" s="18">
        <v>0</v>
      </c>
      <c r="BX254" s="18">
        <v>0</v>
      </c>
      <c r="BY254" s="18">
        <v>0</v>
      </c>
      <c r="BZ254" s="18">
        <v>0</v>
      </c>
      <c r="CA254" s="16" t="e">
        <f>_xlfn.IFNA(IF(RIGHT(D254,2)="=G",0,INDEX(#REF!,MATCH(E254,#REF!,0))),0)</f>
        <v>#REF!</v>
      </c>
      <c r="CB254" s="16" t="s">
        <v>776</v>
      </c>
      <c r="CC254" s="18">
        <v>0</v>
      </c>
      <c r="CD254" s="18">
        <v>0</v>
      </c>
      <c r="CE254" s="18">
        <v>1.4</v>
      </c>
      <c r="CF254" s="18">
        <v>0.85</v>
      </c>
      <c r="CG254" s="18">
        <v>0.12</v>
      </c>
      <c r="CH254" s="18">
        <v>2</v>
      </c>
      <c r="CI254" s="16" t="s">
        <v>98</v>
      </c>
      <c r="CJ254" s="18">
        <v>0</v>
      </c>
      <c r="CK254" s="20">
        <f t="shared" si="648"/>
        <v>2.69</v>
      </c>
      <c r="CL254" s="20">
        <f t="shared" si="783"/>
        <v>2.69</v>
      </c>
      <c r="CM254" s="18">
        <v>32.979999999999997</v>
      </c>
      <c r="CN254" s="18">
        <v>26.92</v>
      </c>
      <c r="CO254" s="18">
        <v>26.081000000000003</v>
      </c>
      <c r="CP254" s="22">
        <f t="shared" si="649"/>
        <v>26.92</v>
      </c>
      <c r="CQ254" s="22">
        <f t="shared" si="650"/>
        <v>24.23</v>
      </c>
      <c r="CR254" s="22">
        <f t="shared" si="784"/>
        <v>2.69</v>
      </c>
      <c r="CS254" s="22">
        <f t="shared" si="651"/>
        <v>24.330000000000002</v>
      </c>
      <c r="CT254" s="22">
        <f t="shared" si="652"/>
        <v>24.53</v>
      </c>
      <c r="CU254" s="18">
        <v>24.53</v>
      </c>
      <c r="CV254" s="22">
        <f t="shared" si="785"/>
        <v>2.1</v>
      </c>
      <c r="CW254" s="22">
        <f t="shared" si="653"/>
        <v>0</v>
      </c>
      <c r="CX254" s="22">
        <f t="shared" si="654"/>
        <v>0</v>
      </c>
      <c r="CY254" s="22">
        <f t="shared" si="655"/>
        <v>26.65</v>
      </c>
      <c r="CZ254" s="22">
        <f t="shared" si="656"/>
        <v>26.8</v>
      </c>
      <c r="DA254" s="18">
        <v>26.92</v>
      </c>
      <c r="DB254" s="20">
        <f t="shared" si="786"/>
        <v>2.69</v>
      </c>
      <c r="DC254" s="20">
        <f t="shared" si="787"/>
        <v>0</v>
      </c>
      <c r="DD254" s="20">
        <f t="shared" si="788"/>
        <v>2.69</v>
      </c>
      <c r="DE254" s="20">
        <f t="shared" si="657"/>
        <v>0.1</v>
      </c>
      <c r="DF254" s="20">
        <f t="shared" si="658"/>
        <v>0.2</v>
      </c>
      <c r="DG254" s="20">
        <f t="shared" si="659"/>
        <v>2.37</v>
      </c>
      <c r="DH254" s="20">
        <f t="shared" si="660"/>
        <v>0</v>
      </c>
      <c r="DI254" s="20">
        <f t="shared" si="661"/>
        <v>0</v>
      </c>
      <c r="DJ254" s="20">
        <f t="shared" si="662"/>
        <v>0</v>
      </c>
      <c r="DK254" s="20">
        <f t="shared" si="789"/>
        <v>2.67</v>
      </c>
      <c r="DL254" s="20">
        <f t="shared" si="790"/>
        <v>0</v>
      </c>
      <c r="DM254" s="20">
        <f t="shared" si="791"/>
        <v>2.0000000000000018E-2</v>
      </c>
      <c r="DN254" s="20">
        <f t="shared" si="792"/>
        <v>0</v>
      </c>
      <c r="DO254" s="18">
        <v>2.54</v>
      </c>
      <c r="DP254" s="18">
        <v>0</v>
      </c>
      <c r="DQ254" s="18">
        <v>1</v>
      </c>
      <c r="DR254" s="18">
        <v>1</v>
      </c>
      <c r="DS254" s="25">
        <f t="shared" si="793"/>
        <v>2.54</v>
      </c>
      <c r="DT254" s="25">
        <f t="shared" si="794"/>
        <v>0</v>
      </c>
      <c r="DU254" s="25">
        <f t="shared" si="795"/>
        <v>6.83</v>
      </c>
      <c r="DV254" s="25">
        <f t="shared" si="796"/>
        <v>0</v>
      </c>
      <c r="DW254" s="25">
        <f t="shared" si="797"/>
        <v>6.83</v>
      </c>
      <c r="DX254" s="25">
        <f t="shared" si="798"/>
        <v>13.93</v>
      </c>
      <c r="DY254" s="25">
        <f t="shared" si="799"/>
        <v>0</v>
      </c>
      <c r="DZ254" s="25">
        <f t="shared" si="800"/>
        <v>13.93</v>
      </c>
      <c r="EA254" s="25">
        <f t="shared" si="801"/>
        <v>8.81</v>
      </c>
      <c r="EB254" s="25">
        <f t="shared" si="802"/>
        <v>0</v>
      </c>
      <c r="EC254" s="25">
        <f t="shared" si="803"/>
        <v>8.81</v>
      </c>
      <c r="ED254" s="25">
        <f t="shared" si="804"/>
        <v>5.12</v>
      </c>
      <c r="EE254" s="25">
        <f t="shared" si="804"/>
        <v>0</v>
      </c>
      <c r="EF254" s="25">
        <f t="shared" si="805"/>
        <v>5.12</v>
      </c>
      <c r="EG254" s="25">
        <f t="shared" si="806"/>
        <v>8.81</v>
      </c>
      <c r="EH254" s="25">
        <f t="shared" si="806"/>
        <v>0</v>
      </c>
      <c r="EI254" s="25">
        <f t="shared" si="807"/>
        <v>8.81</v>
      </c>
      <c r="EJ254" s="18">
        <v>232.54</v>
      </c>
      <c r="EK254" s="18">
        <v>271.24</v>
      </c>
      <c r="EL254" s="18" t="s">
        <v>1057</v>
      </c>
      <c r="EM254" s="18" t="s">
        <v>1058</v>
      </c>
      <c r="EN254" s="16" t="s">
        <v>774</v>
      </c>
      <c r="EO254" s="16" t="s">
        <v>132</v>
      </c>
      <c r="EP254" s="16" t="e">
        <f>IF(OR(EN254="Cống tròn",EN254="Cống hộp",EN254="Ống nhựa"),INDEX(#REF!,MATCH(E254,#REF!,0)),IF(OR(EN254="Rãnh xây",EN254="Rãnh bê tông"),INDEX(#REF!,MATCH(E254,#REF!,0)),0))</f>
        <v>#REF!</v>
      </c>
      <c r="EQ254" s="18">
        <v>37.500000000000014</v>
      </c>
      <c r="ER254" s="18">
        <v>1</v>
      </c>
      <c r="ES254" s="25">
        <f t="shared" si="808"/>
        <v>37</v>
      </c>
      <c r="ET254" s="1" t="e">
        <f>_xlfn.IFNA(IF(EN254="Cống tròn",INDEX(#REF!,MATCH(E254,#REF!,0)),IF(EN254="Cống hộp",INDEX(#REF!,MATCH(E254,#REF!,0)),EU254&amp;" ,"&amp;EV254)),0)</f>
        <v>#REF!</v>
      </c>
      <c r="EU254" s="16" t="s">
        <v>769</v>
      </c>
      <c r="EV254" s="16" t="s">
        <v>775</v>
      </c>
      <c r="EW254" s="16" t="e">
        <f>_xlfn.IFNA(INDEX(#REF!,MATCH(E254,#REF!,0)),0)</f>
        <v>#REF!</v>
      </c>
      <c r="EX254" s="16"/>
      <c r="EY254" s="18">
        <v>0</v>
      </c>
      <c r="EZ254" s="18">
        <v>0</v>
      </c>
      <c r="FA254" s="18">
        <v>0</v>
      </c>
      <c r="FB254" s="19">
        <v>0</v>
      </c>
      <c r="FC254" s="19">
        <v>0</v>
      </c>
      <c r="FD254" s="25">
        <f t="shared" si="663"/>
        <v>0</v>
      </c>
      <c r="FE254" s="25">
        <f t="shared" si="809"/>
        <v>0</v>
      </c>
      <c r="FF254" s="18">
        <v>0.1</v>
      </c>
      <c r="FG254" s="18">
        <v>2</v>
      </c>
      <c r="FH254" s="18">
        <v>1</v>
      </c>
      <c r="FI254" s="25">
        <f t="shared" si="810"/>
        <v>1.2</v>
      </c>
      <c r="FJ254" s="18">
        <v>0</v>
      </c>
      <c r="FK254" s="18">
        <v>0</v>
      </c>
      <c r="FL254" s="18">
        <v>0.2</v>
      </c>
      <c r="FM254" s="18">
        <v>1.4</v>
      </c>
      <c r="FN254" s="18">
        <v>0</v>
      </c>
      <c r="FO254" s="25">
        <f t="shared" si="811"/>
        <v>1.4</v>
      </c>
      <c r="FP254" s="18">
        <v>1.4999999999999999E-2</v>
      </c>
      <c r="FQ254" s="18">
        <v>1</v>
      </c>
      <c r="FR254" s="25">
        <f t="shared" si="664"/>
        <v>36</v>
      </c>
      <c r="FS254" s="25">
        <f t="shared" si="665"/>
        <v>0.52500000000000002</v>
      </c>
      <c r="FT254" s="25">
        <f t="shared" si="666"/>
        <v>36.524999999999999</v>
      </c>
      <c r="FU254" s="25">
        <f t="shared" si="667"/>
        <v>-0.97500000000001563</v>
      </c>
      <c r="FV254" s="25" t="str">
        <f t="shared" si="812"/>
        <v>Thêm 01</v>
      </c>
      <c r="FW254" s="25">
        <f t="shared" si="813"/>
        <v>0.04</v>
      </c>
      <c r="FX254" s="16"/>
      <c r="FY254" s="16"/>
      <c r="FZ254" s="16"/>
      <c r="GA254" s="16"/>
      <c r="GB254" s="19">
        <v>0</v>
      </c>
      <c r="GC254" s="19">
        <v>0</v>
      </c>
      <c r="GD254" s="19">
        <v>0</v>
      </c>
      <c r="GE254" s="19">
        <v>0</v>
      </c>
      <c r="GF254" s="19">
        <v>0</v>
      </c>
      <c r="GG254" s="19">
        <v>0</v>
      </c>
      <c r="GH254" s="19">
        <v>0</v>
      </c>
      <c r="GI254" s="19">
        <v>0</v>
      </c>
      <c r="GJ254" s="19">
        <v>0</v>
      </c>
      <c r="GK254" s="19">
        <v>0</v>
      </c>
      <c r="GL254" s="25">
        <f t="shared" si="668"/>
        <v>0</v>
      </c>
      <c r="GM254" s="25">
        <f t="shared" si="814"/>
        <v>0</v>
      </c>
      <c r="GN254" s="19">
        <v>0</v>
      </c>
      <c r="GO254" s="19">
        <v>0</v>
      </c>
      <c r="GP254" s="19">
        <v>0</v>
      </c>
      <c r="GQ254" s="19">
        <v>0</v>
      </c>
      <c r="GR254" s="1" t="e">
        <f>_xlfn.IFNA(INDEX(#REF!,MATCH(E254,#REF!,0)),0)</f>
        <v>#REF!</v>
      </c>
      <c r="GS254" s="16"/>
      <c r="GT254" s="18">
        <v>0</v>
      </c>
      <c r="GU254" s="18">
        <v>0</v>
      </c>
      <c r="GV254" s="18">
        <v>0</v>
      </c>
      <c r="GW254" s="18">
        <v>0</v>
      </c>
      <c r="GX254" s="25">
        <f t="shared" si="669"/>
        <v>0</v>
      </c>
      <c r="GY254" s="25">
        <f t="shared" si="670"/>
        <v>0</v>
      </c>
      <c r="GZ254" s="25">
        <f t="shared" si="815"/>
        <v>0</v>
      </c>
      <c r="HA254" s="1" t="e" cm="1">
        <f t="array" ref="HA254">INDEX(#REF!,MATCH(EJ254&amp;EK254&amp;HD254&amp;HE254&amp;HF254,#REF!&amp;#REF!&amp;#REF!&amp;#REF!&amp;#REF!,0))</f>
        <v>#REF!</v>
      </c>
      <c r="HB254" s="16"/>
      <c r="HC254" s="25">
        <f t="shared" si="816"/>
        <v>0</v>
      </c>
      <c r="HD254" s="18">
        <v>0</v>
      </c>
      <c r="HE254" s="18">
        <v>0</v>
      </c>
      <c r="HF254" s="18">
        <v>0</v>
      </c>
      <c r="HG254" s="1" t="e" cm="1">
        <f t="array" ref="HG254">INDEX(#REF!,MATCH(EJ254&amp;EK254&amp;HJ254&amp;HK254&amp;HL254,#REF!&amp;#REF!&amp;#REF!&amp;#REF!&amp;#REF!,0))</f>
        <v>#REF!</v>
      </c>
      <c r="HH254" s="16"/>
      <c r="HI254" s="25">
        <f t="shared" si="817"/>
        <v>0</v>
      </c>
      <c r="HJ254" s="25">
        <f t="shared" si="818"/>
        <v>0</v>
      </c>
      <c r="HK254" s="19">
        <v>0</v>
      </c>
      <c r="HL254" s="19">
        <v>0</v>
      </c>
      <c r="HM254" s="18">
        <v>0.01</v>
      </c>
      <c r="HN254" s="18">
        <v>1</v>
      </c>
      <c r="HO254" s="25">
        <f t="shared" si="819"/>
        <v>0</v>
      </c>
      <c r="HP254" s="25">
        <f t="shared" si="820"/>
        <v>0</v>
      </c>
      <c r="HQ254" s="25">
        <f t="shared" si="821"/>
        <v>0</v>
      </c>
      <c r="HR254" s="25">
        <f t="shared" si="822"/>
        <v>0</v>
      </c>
      <c r="HS254" s="25">
        <f t="shared" si="823"/>
        <v>0</v>
      </c>
      <c r="HT254" s="19">
        <v>0</v>
      </c>
      <c r="HU254" s="19">
        <v>0</v>
      </c>
      <c r="HV254" s="19">
        <v>0</v>
      </c>
      <c r="HW254" s="25">
        <f t="shared" si="824"/>
        <v>0</v>
      </c>
      <c r="HX254" s="19">
        <v>0</v>
      </c>
      <c r="HY254" s="19">
        <v>0</v>
      </c>
      <c r="HZ254" s="18">
        <v>26.92</v>
      </c>
      <c r="IA254" s="20">
        <f>ROUND(IF(EN254="Cống tròn",IF(EN254="Cống tròn",IF(EU254="Không có móng",IQ254-FF254,IF(EU254="Đế",IP254-FN254,IF(OR(EU254="Móng bê tông",EU254="Móng bê tông kết hợp đế"),II254-FJ254,0))),0),IF(EN254="Cống hộp",IF(AND(EN254="Cống hộp",EU254="Không có móng"),IQ254-GF254,IF(AND(EN254="Cống hộp",EU254="Móng bê tông"),IJ254-GB254,0)),IF(OR(EN254="Rãnh xây",EN254="Rãnh bê tông"),IF(OR(EN254="Rãnh xây",EN254="Rãnh bê tông"),IK254-GB254,0),IF(EN254="Ống nhựa",IF(AND(EN254="Ống nhựa",EU254="Không đắp cát"),IQ254-HT254,IF(AND(EN254="Ống nhựa",EU254="Đắp cát"),IH254-HX254,0)),IF(EN254="Rãnh thang",IF(EN254="Rãnh thang",IF(EU254="Móng bê tông",#REF!-#REF!,IQ254),0),0))))),2)</f>
        <v>24.53</v>
      </c>
      <c r="IB254" s="20">
        <f t="shared" si="825"/>
        <v>2.3900000000000006</v>
      </c>
      <c r="IC254" s="20">
        <f t="shared" si="671"/>
        <v>24.529999999999998</v>
      </c>
      <c r="ID254" s="20">
        <f t="shared" si="672"/>
        <v>0</v>
      </c>
      <c r="IE254" s="20">
        <f t="shared" si="673"/>
        <v>0</v>
      </c>
      <c r="IF254" s="20">
        <f t="shared" si="674"/>
        <v>0</v>
      </c>
      <c r="IG254" s="20">
        <f>IF(EN254="Rãnh thang",IF(AND(EN254="Rãnh thang",EU254="Móng bê tông"),IQ254-#REF!,0),IF(EN254="Ống nhựa",IF(AND(EN254="Ống nhựa",EU254="Đắp cát"),IQ254-HT254,0),IF(EN254="Cống tròn",IF(EN254="Cống tròn",IF(OR(EU254="Móng bê tông",EU254="Móng bê tông kết hợp đế"),IM254-FL254,0),0),IF(EN254="Cống hộp",IF(AND(EN254="Cống hộp",EU254="Móng bê tông"),IN254-GD254,0),IF(OR(EN254="Rãnh xây",EN254="Rãnh bê tông"),IF(AND(EN254="Rãnh xây",EU254="Móng bê tông"),IO254-GD254,IF(AND(EN254="Rãnh bê tông",EU254="Móng bê tông"),IO254-GD254,0)),0)))))</f>
        <v>24.529999999999998</v>
      </c>
      <c r="IH254" s="20">
        <f t="shared" si="675"/>
        <v>0</v>
      </c>
      <c r="II254" s="20">
        <f t="shared" si="676"/>
        <v>24.529999999999998</v>
      </c>
      <c r="IJ254" s="20">
        <f t="shared" si="677"/>
        <v>0</v>
      </c>
      <c r="IK254" s="20">
        <f t="shared" si="678"/>
        <v>0</v>
      </c>
      <c r="IL254" s="20">
        <f t="shared" si="679"/>
        <v>24.729999999999997</v>
      </c>
      <c r="IM254" s="20">
        <f t="shared" si="680"/>
        <v>24.729999999999997</v>
      </c>
      <c r="IN254" s="20">
        <f t="shared" si="681"/>
        <v>0</v>
      </c>
      <c r="IO254" s="20">
        <f t="shared" si="682"/>
        <v>0</v>
      </c>
      <c r="IP254" s="20">
        <f t="shared" si="683"/>
        <v>0</v>
      </c>
      <c r="IQ254" s="18">
        <v>24.83</v>
      </c>
      <c r="IR254" s="25">
        <f t="shared" si="826"/>
        <v>0</v>
      </c>
      <c r="IS254" s="25">
        <f t="shared" si="684"/>
        <v>0</v>
      </c>
      <c r="IT254" s="25">
        <f t="shared" si="685"/>
        <v>0</v>
      </c>
      <c r="IU254" s="25">
        <f>ROUND(IF(EN254="Cống tròn",IF(EN254="Cống tròn",IV254+FF254,0),IF(EN254="Cống hộp",IF(EN254="Cống hộp",IV254+GP254,0),IF(OR(EN254="Rãnh xây",EN254="Rãnh bê tông"),IF(OR(EN254="Rãnh xây",EN254="Rãnh bê tông"),IV254+GP254,0),IF(EN254="ống nhựa",IF(EN254="Ống nhựa",IV254+HT254,0),IF(EN254="Rãnh thang",IF(EN254="Rãnh thang",IQ254+#REF!,0),0))))),2)</f>
        <v>25.87</v>
      </c>
      <c r="IV254" s="18">
        <v>25.77</v>
      </c>
      <c r="IW254" s="25">
        <f t="shared" si="686"/>
        <v>25.87</v>
      </c>
      <c r="IX254" s="25">
        <f t="shared" si="687"/>
        <v>0</v>
      </c>
      <c r="IY254" s="25">
        <f t="shared" si="688"/>
        <v>0</v>
      </c>
      <c r="IZ254" s="25">
        <f t="shared" si="689"/>
        <v>0</v>
      </c>
      <c r="JA254" s="25">
        <f t="shared" si="690"/>
        <v>0</v>
      </c>
      <c r="JB254" s="18">
        <v>26.86</v>
      </c>
      <c r="JC254" s="20">
        <f>ROUND(IF(EN254="Cống tròn",IF(EN254="Cống tròn",IF(EU254="Không có móng",JS254-FF254,IF(EU254="Đế",JR254-FN254,IF(OR(EU254="Móng bê tông",EU254="Móng bê tông kết hợp đế"),JK254-FJ254,0))),0),IF(EN254="Cống hộp",IF(AND(EN254="Cống hộp",EU254="Không có móng"),JS254-GF254,IF(AND(EN254="Cống hộp",EU254="Móng bê tông"),JL254-GB254,0)),IF(OR(EN254="Rãnh xây",EN254="Rãnh bê tông"),IF(OR(EN254="Rãnh xây",EN254="Rãnh bê tông"),JM254-GB254,0),IF(EN254="Ống nhựa",IF(AND(EN254="Ống nhựa",EU254="Không đắp cát"),JS254-HT254,IF(AND(EN254="Ống nhựa",EU254="Đắp cát"),JJ254-HX254,0)),IF(EN254="Rãnh thang",IF(EN254="Rãnh thang",IF(EU254="Móng bê tông",#REF!-#REF!,JS254),0),0))))),2)</f>
        <v>24.47</v>
      </c>
      <c r="JD254" s="20">
        <f t="shared" si="827"/>
        <v>2.3900000000000006</v>
      </c>
      <c r="JE254" s="20">
        <f t="shared" si="691"/>
        <v>24.47</v>
      </c>
      <c r="JF254" s="20">
        <f t="shared" si="692"/>
        <v>0</v>
      </c>
      <c r="JG254" s="20">
        <f t="shared" si="693"/>
        <v>0</v>
      </c>
      <c r="JH254" s="20">
        <f t="shared" si="694"/>
        <v>0</v>
      </c>
      <c r="JI254" s="20">
        <f>IF(EN254="Rãnh thang",IF(AND(EN254="Rãnh thang",EU254="Móng bê tông"),JS254-#REF!,0),IF(EN254="Ống nhựa",IF(AND(EN254="Ống nhựa",EU254="Đắp cát"),JS254-HT254,0),IF(EN254="Cống tròn",IF(EN254="Cống tròn",IF(OR(EU254="Móng bê tông",EU254="Móng bê tông kết hợp đế"),JO254-FL254,0),0),IF(EN254="Cống hộp",IF(AND(EN254="Cống hộp",EU254="Móng bê tông"),JP254-GD254,0),IF(OR(EN254="Rãnh xây",EN254="Rãnh bê tông"),IF(AND(EN254="Rãnh xây",EU254="Móng bê tông"),JQ254-GD254,IF(AND(EN254="Rãnh bê tông",EU254="Móng bê tông"),JQ254-GD254,0)),0)))))</f>
        <v>24.47</v>
      </c>
      <c r="JJ254" s="20">
        <f t="shared" si="695"/>
        <v>0</v>
      </c>
      <c r="JK254" s="20">
        <f t="shared" si="696"/>
        <v>24.47</v>
      </c>
      <c r="JL254" s="20">
        <f t="shared" si="697"/>
        <v>0</v>
      </c>
      <c r="JM254" s="20">
        <f t="shared" si="698"/>
        <v>0</v>
      </c>
      <c r="JN254" s="20">
        <f t="shared" si="699"/>
        <v>24.669999999999998</v>
      </c>
      <c r="JO254" s="20">
        <f t="shared" si="700"/>
        <v>24.669999999999998</v>
      </c>
      <c r="JP254" s="20">
        <f t="shared" si="701"/>
        <v>0</v>
      </c>
      <c r="JQ254" s="20">
        <f t="shared" si="702"/>
        <v>0</v>
      </c>
      <c r="JR254" s="20">
        <f t="shared" si="703"/>
        <v>0</v>
      </c>
      <c r="JS254" s="26">
        <v>24.77</v>
      </c>
      <c r="JT254" s="25">
        <f t="shared" si="828"/>
        <v>0</v>
      </c>
      <c r="JU254" s="25">
        <f t="shared" si="704"/>
        <v>0</v>
      </c>
      <c r="JV254" s="25">
        <f t="shared" si="705"/>
        <v>0</v>
      </c>
      <c r="JW254" s="25">
        <f>ROUND(IF(EN254="Cống tròn",IF(EN254="Cống tròn",JX254+FF254,0),IF(EN254="Cống hộp",IF(EN254="Cống hộp",JX254+GP254,0),IF(OR(EN254="Rãnh xây",EN254="Rãnh bê tông"),IF(OR(EN254="Rãnh xây",EN254="Rãnh bê tông"),JX254+GP254,0),IF(EN254="ống nhựa",IF(EN254="Ống nhựa",JX254+HT254,0),IF(EN254="Rãnh thang",IF(EN254="Rãnh thang",JS254+#REF!,0),0))))),2)</f>
        <v>25.87</v>
      </c>
      <c r="JX254" s="27">
        <v>25.77</v>
      </c>
      <c r="JY254" s="25">
        <f t="shared" si="706"/>
        <v>25.87</v>
      </c>
      <c r="JZ254" s="25">
        <f t="shared" si="707"/>
        <v>0</v>
      </c>
      <c r="KA254" s="25">
        <f t="shared" si="708"/>
        <v>0</v>
      </c>
      <c r="KB254" s="25">
        <f t="shared" si="709"/>
        <v>0</v>
      </c>
      <c r="KC254" s="25">
        <f t="shared" si="710"/>
        <v>0</v>
      </c>
      <c r="KD254" s="28" t="s">
        <v>98</v>
      </c>
      <c r="KE254" s="27">
        <v>0</v>
      </c>
      <c r="KF254" s="25">
        <f t="shared" si="711"/>
        <v>2.3900000000000006</v>
      </c>
      <c r="KG254" s="25">
        <f t="shared" si="829"/>
        <v>2.3900000000000006</v>
      </c>
      <c r="KH254" s="27">
        <v>0</v>
      </c>
      <c r="KI254" s="25">
        <f t="shared" si="712"/>
        <v>2.3900000000000006</v>
      </c>
      <c r="KJ254" s="25">
        <f t="shared" si="830"/>
        <v>2.3900000000000006</v>
      </c>
      <c r="KK254" s="25">
        <f t="shared" si="713"/>
        <v>0</v>
      </c>
      <c r="KL254" s="25">
        <f t="shared" si="714"/>
        <v>0</v>
      </c>
      <c r="KM254" s="25">
        <f t="shared" si="831"/>
        <v>0</v>
      </c>
      <c r="KN254" s="25">
        <f t="shared" si="715"/>
        <v>0</v>
      </c>
      <c r="KO254" s="25">
        <f t="shared" si="716"/>
        <v>0</v>
      </c>
      <c r="KP254" s="25">
        <f t="shared" si="832"/>
        <v>0</v>
      </c>
      <c r="KQ254" s="25">
        <f t="shared" si="717"/>
        <v>0.2</v>
      </c>
      <c r="KR254" s="25">
        <f t="shared" si="718"/>
        <v>0.2</v>
      </c>
      <c r="KS254" s="25">
        <f t="shared" si="833"/>
        <v>0.2</v>
      </c>
      <c r="KT254" s="25">
        <f t="shared" si="719"/>
        <v>0</v>
      </c>
      <c r="KU254" s="25">
        <f t="shared" si="720"/>
        <v>0</v>
      </c>
      <c r="KV254" s="25">
        <f t="shared" si="834"/>
        <v>0</v>
      </c>
      <c r="KW254" s="25">
        <f t="shared" si="721"/>
        <v>0</v>
      </c>
      <c r="KX254" s="25">
        <f t="shared" si="722"/>
        <v>0</v>
      </c>
      <c r="KY254" s="25">
        <f t="shared" si="835"/>
        <v>0</v>
      </c>
      <c r="KZ254" s="25">
        <f t="shared" si="723"/>
        <v>0</v>
      </c>
      <c r="LA254" s="25">
        <f t="shared" si="724"/>
        <v>0</v>
      </c>
      <c r="LB254" s="25">
        <f t="shared" si="836"/>
        <v>0</v>
      </c>
      <c r="LC254" s="25">
        <f t="shared" si="725"/>
        <v>1.4</v>
      </c>
      <c r="LD254" s="25">
        <f t="shared" si="726"/>
        <v>1.4</v>
      </c>
      <c r="LE254" s="25">
        <f t="shared" si="837"/>
        <v>1.4</v>
      </c>
      <c r="LF254" s="25">
        <f t="shared" si="727"/>
        <v>0</v>
      </c>
      <c r="LG254" s="25">
        <f t="shared" si="728"/>
        <v>0</v>
      </c>
      <c r="LH254" s="25">
        <f t="shared" si="838"/>
        <v>0</v>
      </c>
      <c r="LI254" s="25">
        <f t="shared" si="729"/>
        <v>0</v>
      </c>
      <c r="LJ254" s="25">
        <f t="shared" si="730"/>
        <v>0</v>
      </c>
      <c r="LK254" s="25">
        <f t="shared" si="839"/>
        <v>0</v>
      </c>
      <c r="LL254" s="25">
        <f t="shared" si="731"/>
        <v>0</v>
      </c>
      <c r="LM254" s="25">
        <f t="shared" si="732"/>
        <v>0</v>
      </c>
      <c r="LN254" s="25">
        <f t="shared" si="840"/>
        <v>0</v>
      </c>
      <c r="LO254" s="25">
        <f t="shared" si="733"/>
        <v>0</v>
      </c>
      <c r="LP254" s="25">
        <f t="shared" si="734"/>
        <v>0</v>
      </c>
      <c r="LQ254" s="25">
        <f t="shared" si="841"/>
        <v>0</v>
      </c>
      <c r="LR254" s="25">
        <f t="shared" si="735"/>
        <v>0</v>
      </c>
      <c r="LS254" s="25">
        <f t="shared" si="736"/>
        <v>0</v>
      </c>
      <c r="LT254" s="25">
        <f t="shared" si="842"/>
        <v>0</v>
      </c>
      <c r="LU254" s="25">
        <f t="shared" si="737"/>
        <v>0</v>
      </c>
      <c r="LV254" s="25">
        <f t="shared" si="738"/>
        <v>0</v>
      </c>
      <c r="LW254" s="25">
        <f t="shared" si="843"/>
        <v>0</v>
      </c>
      <c r="LX254" s="25">
        <f t="shared" si="739"/>
        <v>0</v>
      </c>
      <c r="LY254" s="25">
        <f t="shared" si="740"/>
        <v>0</v>
      </c>
      <c r="LZ254" s="25">
        <f t="shared" si="844"/>
        <v>0</v>
      </c>
      <c r="MA254" s="25">
        <f t="shared" si="741"/>
        <v>0</v>
      </c>
      <c r="MB254" s="25">
        <f t="shared" si="742"/>
        <v>0</v>
      </c>
      <c r="MC254" s="25">
        <f t="shared" si="845"/>
        <v>0</v>
      </c>
      <c r="MD254" s="25">
        <f t="shared" si="743"/>
        <v>0</v>
      </c>
      <c r="ME254" s="25">
        <f t="shared" si="744"/>
        <v>0</v>
      </c>
      <c r="MF254" s="25">
        <f t="shared" si="846"/>
        <v>0</v>
      </c>
      <c r="MG254" s="25">
        <f t="shared" si="745"/>
        <v>0</v>
      </c>
      <c r="MH254" s="25">
        <f t="shared" si="746"/>
        <v>0</v>
      </c>
      <c r="MI254" s="25">
        <f t="shared" si="847"/>
        <v>0</v>
      </c>
      <c r="MJ254" s="25">
        <f t="shared" si="747"/>
        <v>0</v>
      </c>
      <c r="MK254" s="25">
        <f t="shared" si="748"/>
        <v>0</v>
      </c>
      <c r="ML254" s="25">
        <f t="shared" si="848"/>
        <v>0</v>
      </c>
      <c r="MM254" s="25">
        <f t="shared" si="749"/>
        <v>0</v>
      </c>
      <c r="MN254" s="25">
        <f t="shared" si="750"/>
        <v>0</v>
      </c>
      <c r="MO254" s="25">
        <f t="shared" si="849"/>
        <v>0</v>
      </c>
      <c r="MP254" s="25">
        <f t="shared" si="751"/>
        <v>0</v>
      </c>
      <c r="MQ254" s="25">
        <f t="shared" si="752"/>
        <v>0</v>
      </c>
      <c r="MR254" s="25">
        <f t="shared" si="850"/>
        <v>0</v>
      </c>
      <c r="MS254" s="29">
        <v>1.4</v>
      </c>
      <c r="MT254" s="29">
        <v>0</v>
      </c>
      <c r="MU254" s="29">
        <v>1</v>
      </c>
      <c r="MV254" s="29">
        <v>1</v>
      </c>
      <c r="MW254" s="25">
        <f t="shared" si="753"/>
        <v>1.4</v>
      </c>
      <c r="MX254" s="25">
        <f t="shared" si="754"/>
        <v>3.35</v>
      </c>
      <c r="MY254" s="25">
        <f t="shared" si="755"/>
        <v>0</v>
      </c>
      <c r="MZ254" s="25">
        <f t="shared" si="756"/>
        <v>0</v>
      </c>
      <c r="NA254" s="25">
        <f t="shared" si="757"/>
        <v>1.4</v>
      </c>
      <c r="NB254" s="25">
        <f t="shared" si="758"/>
        <v>3.35</v>
      </c>
      <c r="NC254" s="25">
        <f t="shared" si="759"/>
        <v>0</v>
      </c>
      <c r="ND254" s="25">
        <f t="shared" si="760"/>
        <v>0</v>
      </c>
      <c r="NE254" s="25">
        <f t="shared" si="851"/>
        <v>1.4</v>
      </c>
      <c r="NF254" s="25">
        <f t="shared" si="851"/>
        <v>3.35</v>
      </c>
      <c r="NG254" s="25">
        <f t="shared" si="851"/>
        <v>0</v>
      </c>
      <c r="NH254" s="25">
        <f t="shared" si="851"/>
        <v>0</v>
      </c>
      <c r="NI254" s="25">
        <f t="shared" si="761"/>
        <v>125.63</v>
      </c>
      <c r="NJ254" s="25">
        <f t="shared" si="762"/>
        <v>0</v>
      </c>
      <c r="NK254" s="25">
        <f t="shared" si="763"/>
        <v>125.63</v>
      </c>
      <c r="NL254" s="25">
        <f t="shared" si="764"/>
        <v>68.2</v>
      </c>
      <c r="NM254" s="25">
        <f t="shared" si="765"/>
        <v>0</v>
      </c>
      <c r="NN254" s="25">
        <f t="shared" si="852"/>
        <v>68.2</v>
      </c>
      <c r="NO254" s="25">
        <f t="shared" si="766"/>
        <v>0</v>
      </c>
      <c r="NP254" s="25">
        <f t="shared" si="767"/>
        <v>0</v>
      </c>
      <c r="NQ254" s="25">
        <f t="shared" si="853"/>
        <v>0</v>
      </c>
      <c r="NR254" s="25">
        <f t="shared" si="768"/>
        <v>0</v>
      </c>
      <c r="NS254" s="25">
        <f t="shared" si="769"/>
        <v>0</v>
      </c>
      <c r="NT254" s="25">
        <f t="shared" si="854"/>
        <v>0</v>
      </c>
      <c r="NU254" s="25">
        <f t="shared" si="770"/>
        <v>0</v>
      </c>
      <c r="NV254" s="25">
        <f t="shared" si="771"/>
        <v>0</v>
      </c>
      <c r="NW254" s="25">
        <f t="shared" si="855"/>
        <v>0</v>
      </c>
      <c r="NX254" s="25">
        <f t="shared" si="856"/>
        <v>68.2</v>
      </c>
      <c r="NY254" s="25">
        <f t="shared" si="856"/>
        <v>0</v>
      </c>
      <c r="NZ254" s="25">
        <f t="shared" si="857"/>
        <v>68.2</v>
      </c>
      <c r="OA254" s="25">
        <f t="shared" si="858"/>
        <v>57.43</v>
      </c>
      <c r="OB254" s="25">
        <f t="shared" si="858"/>
        <v>0</v>
      </c>
      <c r="OC254" s="25">
        <f t="shared" si="859"/>
        <v>57.43</v>
      </c>
      <c r="OD254" s="25">
        <f t="shared" si="860"/>
        <v>68.2</v>
      </c>
      <c r="OE254" s="25">
        <f t="shared" si="860"/>
        <v>0</v>
      </c>
      <c r="OF254" s="25">
        <f t="shared" si="860"/>
        <v>68.2</v>
      </c>
      <c r="OG254" s="25">
        <f t="shared" si="772"/>
        <v>0</v>
      </c>
      <c r="OH254" s="25">
        <f t="shared" si="773"/>
        <v>0</v>
      </c>
      <c r="OI254" s="25">
        <f t="shared" si="774"/>
        <v>0</v>
      </c>
      <c r="OJ254" s="25">
        <f t="shared" si="775"/>
        <v>0</v>
      </c>
      <c r="OK254" s="25">
        <f t="shared" si="776"/>
        <v>0</v>
      </c>
      <c r="OL254" s="25">
        <f t="shared" si="777"/>
        <v>0</v>
      </c>
      <c r="OM254" s="25">
        <f t="shared" si="861"/>
        <v>0</v>
      </c>
      <c r="ON254" s="25">
        <f t="shared" si="861"/>
        <v>0</v>
      </c>
      <c r="OO254" s="25">
        <f t="shared" si="861"/>
        <v>0</v>
      </c>
      <c r="OP254" s="25">
        <f t="shared" si="778"/>
        <v>0</v>
      </c>
      <c r="OQ254" s="25">
        <f t="shared" si="779"/>
        <v>0</v>
      </c>
      <c r="OR254" s="25">
        <f t="shared" si="862"/>
        <v>0</v>
      </c>
      <c r="OS254" s="19">
        <v>536967.82999999996</v>
      </c>
      <c r="OT254" s="19">
        <v>2370582.16</v>
      </c>
    </row>
    <row r="255" spans="1:410" ht="33" customHeight="1" x14ac:dyDescent="0.25">
      <c r="A255" s="18"/>
      <c r="B255" s="18" t="s">
        <v>1005</v>
      </c>
      <c r="C255" s="18">
        <v>271.24</v>
      </c>
      <c r="D255" s="16" t="e">
        <f>_xlfn.IFNA(INDEX(#REF!,MATCH(E255,#REF!,0)),0)</f>
        <v>#REF!</v>
      </c>
      <c r="E255" s="18" t="s">
        <v>1058</v>
      </c>
      <c r="F255" s="16" t="s">
        <v>765</v>
      </c>
      <c r="G255" s="16" t="s">
        <v>766</v>
      </c>
      <c r="H255" s="16" t="s">
        <v>767</v>
      </c>
      <c r="I255" s="16" t="s">
        <v>768</v>
      </c>
      <c r="J255" s="16" t="s">
        <v>769</v>
      </c>
      <c r="K255" s="16" t="s">
        <v>770</v>
      </c>
      <c r="L255" s="16" t="s">
        <v>771</v>
      </c>
      <c r="M255" s="18">
        <v>1.64</v>
      </c>
      <c r="N255" s="18">
        <v>1.94</v>
      </c>
      <c r="O255" s="18">
        <v>2.04</v>
      </c>
      <c r="P255" s="18">
        <v>2.34</v>
      </c>
      <c r="Q255" s="18">
        <v>0.1</v>
      </c>
      <c r="R255" s="18">
        <v>1.8399999999999999</v>
      </c>
      <c r="S255" s="18">
        <v>2.14</v>
      </c>
      <c r="T255" s="18">
        <v>0.2</v>
      </c>
      <c r="U255" s="18">
        <v>0</v>
      </c>
      <c r="V255" s="18">
        <v>0</v>
      </c>
      <c r="W255" s="18">
        <v>0</v>
      </c>
      <c r="X255" s="18">
        <v>1.64</v>
      </c>
      <c r="Y255" s="18">
        <v>1.9</v>
      </c>
      <c r="Z255" s="20">
        <f t="shared" si="780"/>
        <v>2.1</v>
      </c>
      <c r="AA255" s="18">
        <v>0.22</v>
      </c>
      <c r="AB255" s="18">
        <v>0</v>
      </c>
      <c r="AC255" s="18">
        <v>0</v>
      </c>
      <c r="AD255" s="18">
        <v>0</v>
      </c>
      <c r="AE255" s="18">
        <v>0</v>
      </c>
      <c r="AF255" s="18">
        <v>0</v>
      </c>
      <c r="AG255" s="18">
        <v>1.2</v>
      </c>
      <c r="AH255" s="18">
        <v>1.5</v>
      </c>
      <c r="AI255" s="20">
        <f t="shared" si="781"/>
        <v>2.25</v>
      </c>
      <c r="AJ255" s="18">
        <v>0</v>
      </c>
      <c r="AK255" s="18">
        <v>0</v>
      </c>
      <c r="AL255" s="20">
        <f t="shared" si="782"/>
        <v>0</v>
      </c>
      <c r="AM255" s="18">
        <v>1.64</v>
      </c>
      <c r="AN255" s="18">
        <v>1.5</v>
      </c>
      <c r="AO255" s="18">
        <v>0.15</v>
      </c>
      <c r="AP255" s="18">
        <v>0.22</v>
      </c>
      <c r="AQ255" s="18">
        <v>1.64</v>
      </c>
      <c r="AR255" s="18">
        <v>1.72</v>
      </c>
      <c r="AS255" s="18">
        <v>0.12</v>
      </c>
      <c r="AT255" s="18">
        <v>0.11</v>
      </c>
      <c r="AU255" s="18">
        <v>0</v>
      </c>
      <c r="AV255" s="18">
        <v>1</v>
      </c>
      <c r="AW255" s="18">
        <v>0</v>
      </c>
      <c r="AX255" s="18">
        <v>0</v>
      </c>
      <c r="AY255" s="18">
        <v>0</v>
      </c>
      <c r="AZ255" s="18">
        <v>0</v>
      </c>
      <c r="BA255" s="18">
        <v>0</v>
      </c>
      <c r="BB255" s="18">
        <v>0</v>
      </c>
      <c r="BC255" s="18">
        <v>0</v>
      </c>
      <c r="BD255" s="18">
        <v>0</v>
      </c>
      <c r="BE255" s="18">
        <v>1</v>
      </c>
      <c r="BF255" s="18">
        <v>0</v>
      </c>
      <c r="BG255" s="18">
        <v>0</v>
      </c>
      <c r="BH255" s="18">
        <v>0</v>
      </c>
      <c r="BI255" s="18">
        <v>1</v>
      </c>
      <c r="BJ255" s="18">
        <v>0</v>
      </c>
      <c r="BK255" s="18">
        <v>0</v>
      </c>
      <c r="BL255" s="18">
        <v>0</v>
      </c>
      <c r="BM255" s="18">
        <v>0</v>
      </c>
      <c r="BN255" s="18">
        <v>0</v>
      </c>
      <c r="BO255" s="18">
        <v>0</v>
      </c>
      <c r="BP255" s="18">
        <v>0</v>
      </c>
      <c r="BQ255" s="18">
        <v>0</v>
      </c>
      <c r="BR255" s="18">
        <v>0</v>
      </c>
      <c r="BS255" s="18">
        <v>0</v>
      </c>
      <c r="BT255" s="18">
        <v>0</v>
      </c>
      <c r="BU255" s="18">
        <v>0</v>
      </c>
      <c r="BV255" s="18">
        <v>0</v>
      </c>
      <c r="BW255" s="18">
        <v>0</v>
      </c>
      <c r="BX255" s="18">
        <v>0</v>
      </c>
      <c r="BY255" s="18">
        <v>0</v>
      </c>
      <c r="BZ255" s="18">
        <v>0</v>
      </c>
      <c r="CA255" s="16" t="e">
        <f>_xlfn.IFNA(IF(RIGHT(D255,2)="=G",0,INDEX(#REF!,MATCH(E255,#REF!,0))),0)</f>
        <v>#REF!</v>
      </c>
      <c r="CB255" s="16" t="s">
        <v>776</v>
      </c>
      <c r="CC255" s="18">
        <v>0</v>
      </c>
      <c r="CD255" s="18">
        <v>0</v>
      </c>
      <c r="CE255" s="18">
        <v>1.4</v>
      </c>
      <c r="CF255" s="18">
        <v>0.85</v>
      </c>
      <c r="CG255" s="18">
        <v>0.12</v>
      </c>
      <c r="CH255" s="18">
        <v>2</v>
      </c>
      <c r="CI255" s="16" t="s">
        <v>98</v>
      </c>
      <c r="CJ255" s="18">
        <v>0</v>
      </c>
      <c r="CK255" s="20">
        <f t="shared" si="648"/>
        <v>2.69</v>
      </c>
      <c r="CL255" s="20">
        <f t="shared" si="783"/>
        <v>2.69</v>
      </c>
      <c r="CM255" s="18">
        <v>29.86</v>
      </c>
      <c r="CN255" s="18">
        <v>26.86</v>
      </c>
      <c r="CO255" s="18">
        <v>26.021000000000001</v>
      </c>
      <c r="CP255" s="22">
        <f t="shared" si="649"/>
        <v>26.86</v>
      </c>
      <c r="CQ255" s="22">
        <f t="shared" si="650"/>
        <v>24.17</v>
      </c>
      <c r="CR255" s="22">
        <f t="shared" si="784"/>
        <v>2.69</v>
      </c>
      <c r="CS255" s="22">
        <f t="shared" si="651"/>
        <v>24.27</v>
      </c>
      <c r="CT255" s="22">
        <f t="shared" si="652"/>
        <v>24.47</v>
      </c>
      <c r="CU255" s="18">
        <v>24.47</v>
      </c>
      <c r="CV255" s="22">
        <f t="shared" si="785"/>
        <v>2.1</v>
      </c>
      <c r="CW255" s="22">
        <f t="shared" si="653"/>
        <v>0</v>
      </c>
      <c r="CX255" s="22">
        <f t="shared" si="654"/>
        <v>0</v>
      </c>
      <c r="CY255" s="22">
        <f t="shared" si="655"/>
        <v>26.59</v>
      </c>
      <c r="CZ255" s="22">
        <f t="shared" si="656"/>
        <v>26.74</v>
      </c>
      <c r="DA255" s="18">
        <v>26.86</v>
      </c>
      <c r="DB255" s="20">
        <f t="shared" si="786"/>
        <v>2.69</v>
      </c>
      <c r="DC255" s="20">
        <f t="shared" si="787"/>
        <v>0</v>
      </c>
      <c r="DD255" s="20">
        <f t="shared" si="788"/>
        <v>2.69</v>
      </c>
      <c r="DE255" s="20">
        <f t="shared" si="657"/>
        <v>0.1</v>
      </c>
      <c r="DF255" s="20">
        <f t="shared" si="658"/>
        <v>0.2</v>
      </c>
      <c r="DG255" s="20">
        <f t="shared" si="659"/>
        <v>2.37</v>
      </c>
      <c r="DH255" s="20">
        <f t="shared" si="660"/>
        <v>0</v>
      </c>
      <c r="DI255" s="20">
        <f t="shared" si="661"/>
        <v>0</v>
      </c>
      <c r="DJ255" s="20">
        <f t="shared" si="662"/>
        <v>0</v>
      </c>
      <c r="DK255" s="20">
        <f t="shared" si="789"/>
        <v>2.67</v>
      </c>
      <c r="DL255" s="20">
        <f t="shared" si="790"/>
        <v>0</v>
      </c>
      <c r="DM255" s="20">
        <f t="shared" si="791"/>
        <v>2.0000000000000018E-2</v>
      </c>
      <c r="DN255" s="20">
        <f t="shared" si="792"/>
        <v>0</v>
      </c>
      <c r="DO255" s="18">
        <v>2.54</v>
      </c>
      <c r="DP255" s="18">
        <v>0</v>
      </c>
      <c r="DQ255" s="18">
        <v>1</v>
      </c>
      <c r="DR255" s="18">
        <v>1</v>
      </c>
      <c r="DS255" s="25">
        <f t="shared" si="793"/>
        <v>2.54</v>
      </c>
      <c r="DT255" s="25">
        <f t="shared" si="794"/>
        <v>0</v>
      </c>
      <c r="DU255" s="25">
        <f t="shared" si="795"/>
        <v>6.83</v>
      </c>
      <c r="DV255" s="25">
        <f t="shared" si="796"/>
        <v>0</v>
      </c>
      <c r="DW255" s="25">
        <f t="shared" si="797"/>
        <v>6.83</v>
      </c>
      <c r="DX255" s="25">
        <f t="shared" si="798"/>
        <v>13.93</v>
      </c>
      <c r="DY255" s="25">
        <f t="shared" si="799"/>
        <v>0</v>
      </c>
      <c r="DZ255" s="25">
        <f t="shared" si="800"/>
        <v>13.93</v>
      </c>
      <c r="EA255" s="25">
        <f t="shared" si="801"/>
        <v>8.81</v>
      </c>
      <c r="EB255" s="25">
        <f t="shared" si="802"/>
        <v>0</v>
      </c>
      <c r="EC255" s="25">
        <f t="shared" si="803"/>
        <v>8.81</v>
      </c>
      <c r="ED255" s="25">
        <f t="shared" si="804"/>
        <v>5.12</v>
      </c>
      <c r="EE255" s="25">
        <f t="shared" si="804"/>
        <v>0</v>
      </c>
      <c r="EF255" s="25">
        <f t="shared" si="805"/>
        <v>5.12</v>
      </c>
      <c r="EG255" s="25">
        <f t="shared" si="806"/>
        <v>8.81</v>
      </c>
      <c r="EH255" s="25">
        <f t="shared" si="806"/>
        <v>0</v>
      </c>
      <c r="EI255" s="25">
        <f t="shared" si="807"/>
        <v>8.81</v>
      </c>
      <c r="EJ255" s="18">
        <v>271.24</v>
      </c>
      <c r="EK255" s="18">
        <v>308.44</v>
      </c>
      <c r="EL255" s="18" t="s">
        <v>1058</v>
      </c>
      <c r="EM255" s="18" t="s">
        <v>1059</v>
      </c>
      <c r="EN255" s="16" t="s">
        <v>870</v>
      </c>
      <c r="EO255" s="16" t="s">
        <v>871</v>
      </c>
      <c r="EP255" s="16" t="e">
        <f>IF(OR(EN255="Cống tròn",EN255="Cống hộp",EN255="Ống nhựa"),INDEX(#REF!,MATCH(E255,#REF!,0)),IF(OR(EN255="Rãnh xây",EN255="Rãnh bê tông"),INDEX(#REF!,MATCH(E255,#REF!,0)),0))</f>
        <v>#REF!</v>
      </c>
      <c r="EQ255" s="18">
        <v>35.06</v>
      </c>
      <c r="ER255" s="18"/>
      <c r="ES255" s="25">
        <f t="shared" si="808"/>
        <v>0</v>
      </c>
      <c r="ET255" s="1" t="str">
        <f>_xlfn.IFNA(IF(EN255="Cống tròn",INDEX(#REF!,MATCH(E255,#REF!,0)),IF(EN255="Cống hộp",INDEX(#REF!,MATCH(E255,#REF!,0)),EU255&amp;" ,"&amp;EV255)),0)</f>
        <v>Móng bê tông ,Có cốt thép</v>
      </c>
      <c r="EU255" s="16" t="s">
        <v>769</v>
      </c>
      <c r="EV255" s="16" t="s">
        <v>872</v>
      </c>
      <c r="EW255" s="16" t="e">
        <f>_xlfn.IFNA(INDEX(#REF!,MATCH(E255,#REF!,0)),0)</f>
        <v>#REF!</v>
      </c>
      <c r="EX255" s="16"/>
      <c r="EY255" s="18">
        <v>0</v>
      </c>
      <c r="EZ255" s="18">
        <v>0</v>
      </c>
      <c r="FA255" s="18">
        <v>0</v>
      </c>
      <c r="FB255" s="19">
        <v>0</v>
      </c>
      <c r="FC255" s="19">
        <v>0</v>
      </c>
      <c r="FD255" s="25">
        <f t="shared" si="663"/>
        <v>0</v>
      </c>
      <c r="FE255" s="25">
        <f t="shared" si="809"/>
        <v>0</v>
      </c>
      <c r="FF255" s="18">
        <v>0</v>
      </c>
      <c r="FG255" s="18">
        <v>0</v>
      </c>
      <c r="FH255" s="18">
        <v>0</v>
      </c>
      <c r="FI255" s="25">
        <f t="shared" si="810"/>
        <v>0</v>
      </c>
      <c r="FJ255" s="18">
        <v>0</v>
      </c>
      <c r="FK255" s="18">
        <v>0</v>
      </c>
      <c r="FL255" s="18">
        <v>0</v>
      </c>
      <c r="FM255" s="18">
        <v>0</v>
      </c>
      <c r="FN255" s="18">
        <v>0</v>
      </c>
      <c r="FO255" s="25">
        <f t="shared" si="811"/>
        <v>0</v>
      </c>
      <c r="FP255" s="18">
        <v>0</v>
      </c>
      <c r="FQ255" s="18">
        <v>0</v>
      </c>
      <c r="FR255" s="25">
        <f t="shared" si="664"/>
        <v>0</v>
      </c>
      <c r="FS255" s="25">
        <f t="shared" si="665"/>
        <v>0</v>
      </c>
      <c r="FT255" s="25">
        <f t="shared" si="666"/>
        <v>0</v>
      </c>
      <c r="FU255" s="25">
        <f t="shared" si="667"/>
        <v>0</v>
      </c>
      <c r="FV255" s="25" t="str">
        <f t="shared" si="812"/>
        <v>Đủ</v>
      </c>
      <c r="FW255" s="25">
        <f t="shared" si="813"/>
        <v>0</v>
      </c>
      <c r="FX255" s="16" t="s">
        <v>820</v>
      </c>
      <c r="FY255" s="16" t="s">
        <v>766</v>
      </c>
      <c r="FZ255" s="16" t="s">
        <v>771</v>
      </c>
      <c r="GA255" s="16" t="s">
        <v>771</v>
      </c>
      <c r="GB255" s="18">
        <v>0.1</v>
      </c>
      <c r="GC255" s="18">
        <v>1.6</v>
      </c>
      <c r="GD255" s="18">
        <v>0.2</v>
      </c>
      <c r="GE255" s="18">
        <v>1.4</v>
      </c>
      <c r="GF255" s="18">
        <v>0</v>
      </c>
      <c r="GG255" s="18">
        <v>0</v>
      </c>
      <c r="GH255" s="18">
        <v>0.2</v>
      </c>
      <c r="GI255" s="18">
        <v>2</v>
      </c>
      <c r="GJ255" s="18">
        <v>1</v>
      </c>
      <c r="GK255" s="18">
        <v>0</v>
      </c>
      <c r="GL255" s="25">
        <f t="shared" si="668"/>
        <v>1</v>
      </c>
      <c r="GM255" s="25">
        <f t="shared" si="814"/>
        <v>1</v>
      </c>
      <c r="GN255" s="18">
        <v>0</v>
      </c>
      <c r="GO255" s="18">
        <v>0</v>
      </c>
      <c r="GP255" s="18">
        <v>0.15</v>
      </c>
      <c r="GQ255" s="18">
        <v>0.11</v>
      </c>
      <c r="GR255" s="1" t="e">
        <f>_xlfn.IFNA(INDEX(#REF!,MATCH(E255,#REF!,0)),0)</f>
        <v>#REF!</v>
      </c>
      <c r="GS255" s="16"/>
      <c r="GT255" s="18">
        <v>0</v>
      </c>
      <c r="GU255" s="18">
        <v>0</v>
      </c>
      <c r="GV255" s="18">
        <v>0</v>
      </c>
      <c r="GW255" s="18">
        <v>0</v>
      </c>
      <c r="GX255" s="25">
        <f t="shared" si="669"/>
        <v>0</v>
      </c>
      <c r="GY255" s="25">
        <f t="shared" si="670"/>
        <v>0</v>
      </c>
      <c r="GZ255" s="25">
        <f t="shared" si="815"/>
        <v>1.45</v>
      </c>
      <c r="HA255" s="1" t="e" cm="1">
        <f t="array" ref="HA255">INDEX(#REF!,MATCH(EJ255&amp;EK255&amp;HD255&amp;HE255&amp;HF255,#REF!&amp;#REF!&amp;#REF!&amp;#REF!&amp;#REF!,0))</f>
        <v>#REF!</v>
      </c>
      <c r="HB255" s="16" t="s">
        <v>872</v>
      </c>
      <c r="HC255" s="25">
        <f t="shared" si="816"/>
        <v>34</v>
      </c>
      <c r="HD255" s="18">
        <v>1</v>
      </c>
      <c r="HE255" s="18">
        <v>1.2</v>
      </c>
      <c r="HF255" s="18">
        <v>0.15</v>
      </c>
      <c r="HG255" s="1" t="e" cm="1">
        <f t="array" ref="HG255">INDEX(#REF!,MATCH(EJ255&amp;EK255&amp;HJ255&amp;HK255&amp;HL255,#REF!&amp;#REF!&amp;#REF!&amp;#REF!&amp;#REF!,0))</f>
        <v>#REF!</v>
      </c>
      <c r="HH255" s="16" t="s">
        <v>872</v>
      </c>
      <c r="HI255" s="25">
        <f t="shared" si="817"/>
        <v>1</v>
      </c>
      <c r="HJ255" s="25">
        <f t="shared" si="818"/>
        <v>0.54</v>
      </c>
      <c r="HK255" s="19">
        <v>1.2</v>
      </c>
      <c r="HL255" s="19">
        <v>0.15</v>
      </c>
      <c r="HM255" s="18">
        <v>0.01</v>
      </c>
      <c r="HN255" s="18">
        <v>1</v>
      </c>
      <c r="HO255" s="25">
        <f t="shared" si="819"/>
        <v>34</v>
      </c>
      <c r="HP255" s="25">
        <f t="shared" si="820"/>
        <v>0.34</v>
      </c>
      <c r="HQ255" s="25">
        <f t="shared" si="821"/>
        <v>34.340000000000003</v>
      </c>
      <c r="HR255" s="25">
        <f t="shared" si="822"/>
        <v>-0.71999999999999886</v>
      </c>
      <c r="HS255" s="25" t="str">
        <f t="shared" si="823"/>
        <v>Thêm 01</v>
      </c>
      <c r="HT255" s="19">
        <v>0</v>
      </c>
      <c r="HU255" s="19">
        <v>0</v>
      </c>
      <c r="HV255" s="19">
        <v>0</v>
      </c>
      <c r="HW255" s="25">
        <f t="shared" si="824"/>
        <v>0</v>
      </c>
      <c r="HX255" s="19">
        <v>0</v>
      </c>
      <c r="HY255" s="19">
        <v>0</v>
      </c>
      <c r="HZ255" s="18">
        <v>26.86</v>
      </c>
      <c r="IA255" s="20">
        <f>ROUND(IF(EN255="Cống tròn",IF(EN255="Cống tròn",IF(EU255="Không có móng",IQ255-FF255,IF(EU255="Đế",IP255-FN255,IF(OR(EU255="Móng bê tông",EU255="Móng bê tông kết hợp đế"),II255-FJ255,0))),0),IF(EN255="Cống hộp",IF(AND(EN255="Cống hộp",EU255="Không có móng"),IQ255-GF255,IF(AND(EN255="Cống hộp",EU255="Móng bê tông"),IJ255-GB255,0)),IF(OR(EN255="Rãnh xây",EN255="Rãnh bê tông"),IF(OR(EN255="Rãnh xây",EN255="Rãnh bê tông"),IK255-GB255,0),IF(EN255="Ống nhựa",IF(AND(EN255="Ống nhựa",EU255="Không đắp cát"),IQ255-HT255,IF(AND(EN255="Ống nhựa",EU255="Đắp cát"),IH255-HX255,0)),IF(EN255="Rãnh thang",IF(EN255="Rãnh thang",IF(EU255="Móng bê tông",#REF!-#REF!,IQ255),0),0))))),2)</f>
        <v>24.49</v>
      </c>
      <c r="IB255" s="20">
        <f t="shared" si="825"/>
        <v>2.370000000000001</v>
      </c>
      <c r="IC255" s="20">
        <f t="shared" si="671"/>
        <v>0</v>
      </c>
      <c r="ID255" s="20">
        <f t="shared" si="672"/>
        <v>0</v>
      </c>
      <c r="IE255" s="20">
        <f t="shared" si="673"/>
        <v>24.49</v>
      </c>
      <c r="IF255" s="20">
        <f t="shared" si="674"/>
        <v>0</v>
      </c>
      <c r="IG255" s="20">
        <f>IF(EN255="Rãnh thang",IF(AND(EN255="Rãnh thang",EU255="Móng bê tông"),IQ255-#REF!,0),IF(EN255="Ống nhựa",IF(AND(EN255="Ống nhựa",EU255="Đắp cát"),IQ255-HT255,0),IF(EN255="Cống tròn",IF(EN255="Cống tròn",IF(OR(EU255="Móng bê tông",EU255="Móng bê tông kết hợp đế"),IM255-FL255,0),0),IF(EN255="Cống hộp",IF(AND(EN255="Cống hộp",EU255="Móng bê tông"),IN255-GD255,0),IF(OR(EN255="Rãnh xây",EN255="Rãnh bê tông"),IF(AND(EN255="Rãnh xây",EU255="Móng bê tông"),IO255-GD255,IF(AND(EN255="Rãnh bê tông",EU255="Móng bê tông"),IO255-GD255,0)),0)))))</f>
        <v>24.59</v>
      </c>
      <c r="IH255" s="20">
        <f t="shared" si="675"/>
        <v>0</v>
      </c>
      <c r="II255" s="20">
        <f t="shared" si="676"/>
        <v>0</v>
      </c>
      <c r="IJ255" s="20">
        <f t="shared" si="677"/>
        <v>0</v>
      </c>
      <c r="IK255" s="20">
        <f t="shared" si="678"/>
        <v>24.59</v>
      </c>
      <c r="IL255" s="20">
        <f t="shared" si="679"/>
        <v>24.79</v>
      </c>
      <c r="IM255" s="20">
        <f t="shared" si="680"/>
        <v>0</v>
      </c>
      <c r="IN255" s="20">
        <f t="shared" si="681"/>
        <v>0</v>
      </c>
      <c r="IO255" s="20">
        <f t="shared" si="682"/>
        <v>24.79</v>
      </c>
      <c r="IP255" s="20">
        <f t="shared" si="683"/>
        <v>0</v>
      </c>
      <c r="IQ255" s="18">
        <v>24.79</v>
      </c>
      <c r="IR255" s="25">
        <f t="shared" si="826"/>
        <v>1</v>
      </c>
      <c r="IS255" s="25">
        <f t="shared" si="684"/>
        <v>25.79</v>
      </c>
      <c r="IT255" s="25">
        <f t="shared" si="685"/>
        <v>25.79</v>
      </c>
      <c r="IU255" s="25">
        <f>ROUND(IF(EN255="Cống tròn",IF(EN255="Cống tròn",IV255+FF255,0),IF(EN255="Cống hộp",IF(EN255="Cống hộp",IV255+GP255,0),IF(OR(EN255="Rãnh xây",EN255="Rãnh bê tông"),IF(OR(EN255="Rãnh xây",EN255="Rãnh bê tông"),IV255+GP255,0),IF(EN255="ống nhựa",IF(EN255="Ống nhựa",IV255+HT255,0),IF(EN255="Rãnh thang",IF(EN255="Rãnh thang",IQ255+#REF!,0),0))))),2)</f>
        <v>25.94</v>
      </c>
      <c r="IV255" s="18">
        <v>25.79</v>
      </c>
      <c r="IW255" s="25">
        <f t="shared" si="686"/>
        <v>0</v>
      </c>
      <c r="IX255" s="25">
        <f t="shared" si="687"/>
        <v>0</v>
      </c>
      <c r="IY255" s="25">
        <f t="shared" si="688"/>
        <v>25.94</v>
      </c>
      <c r="IZ255" s="25">
        <f t="shared" si="689"/>
        <v>0</v>
      </c>
      <c r="JA255" s="25">
        <f t="shared" si="690"/>
        <v>0</v>
      </c>
      <c r="JB255" s="18">
        <v>26.52</v>
      </c>
      <c r="JC255" s="20">
        <f>ROUND(IF(EN255="Cống tròn",IF(EN255="Cống tròn",IF(EU255="Không có móng",JS255-FF255,IF(EU255="Đế",JR255-FN255,IF(OR(EU255="Móng bê tông",EU255="Móng bê tông kết hợp đế"),JK255-FJ255,0))),0),IF(EN255="Cống hộp",IF(AND(EN255="Cống hộp",EU255="Không có móng"),JS255-GF255,IF(AND(EN255="Cống hộp",EU255="Móng bê tông"),JL255-GB255,0)),IF(OR(EN255="Rãnh xây",EN255="Rãnh bê tông"),IF(OR(EN255="Rãnh xây",EN255="Rãnh bê tông"),JM255-GB255,0),IF(EN255="Ống nhựa",IF(AND(EN255="Ống nhựa",EU255="Không đắp cát"),JS255-HT255,IF(AND(EN255="Ống nhựa",EU255="Đắp cát"),JJ255-HX255,0)),IF(EN255="Rãnh thang",IF(EN255="Rãnh thang",IF(EU255="Móng bê tông",#REF!-#REF!,JS255),0),0))))),2)</f>
        <v>24.45</v>
      </c>
      <c r="JD255" s="20">
        <f t="shared" si="827"/>
        <v>2.0700000000000003</v>
      </c>
      <c r="JE255" s="20">
        <f t="shared" si="691"/>
        <v>0</v>
      </c>
      <c r="JF255" s="20">
        <f t="shared" si="692"/>
        <v>0</v>
      </c>
      <c r="JG255" s="20">
        <f t="shared" si="693"/>
        <v>24.45</v>
      </c>
      <c r="JH255" s="20">
        <f t="shared" si="694"/>
        <v>0</v>
      </c>
      <c r="JI255" s="20">
        <f>IF(EN255="Rãnh thang",IF(AND(EN255="Rãnh thang",EU255="Móng bê tông"),JS255-#REF!,0),IF(EN255="Ống nhựa",IF(AND(EN255="Ống nhựa",EU255="Đắp cát"),JS255-HT255,0),IF(EN255="Cống tròn",IF(EN255="Cống tròn",IF(OR(EU255="Móng bê tông",EU255="Móng bê tông kết hợp đế"),JO255-FL255,0),0),IF(EN255="Cống hộp",IF(AND(EN255="Cống hộp",EU255="Móng bê tông"),JP255-GD255,0),IF(OR(EN255="Rãnh xây",EN255="Rãnh bê tông"),IF(AND(EN255="Rãnh xây",EU255="Móng bê tông"),JQ255-GD255,IF(AND(EN255="Rãnh bê tông",EU255="Móng bê tông"),JQ255-GD255,0)),0)))))</f>
        <v>24.55</v>
      </c>
      <c r="JJ255" s="20">
        <f t="shared" si="695"/>
        <v>0</v>
      </c>
      <c r="JK255" s="20">
        <f t="shared" si="696"/>
        <v>0</v>
      </c>
      <c r="JL255" s="20">
        <f t="shared" si="697"/>
        <v>0</v>
      </c>
      <c r="JM255" s="20">
        <f t="shared" si="698"/>
        <v>24.55</v>
      </c>
      <c r="JN255" s="20">
        <f t="shared" si="699"/>
        <v>24.75</v>
      </c>
      <c r="JO255" s="20">
        <f t="shared" si="700"/>
        <v>0</v>
      </c>
      <c r="JP255" s="20">
        <f t="shared" si="701"/>
        <v>0</v>
      </c>
      <c r="JQ255" s="20">
        <f t="shared" si="702"/>
        <v>24.75</v>
      </c>
      <c r="JR255" s="20">
        <f t="shared" si="703"/>
        <v>0</v>
      </c>
      <c r="JS255" s="26">
        <v>24.75</v>
      </c>
      <c r="JT255" s="25">
        <f t="shared" si="828"/>
        <v>1</v>
      </c>
      <c r="JU255" s="25">
        <f t="shared" si="704"/>
        <v>25.75</v>
      </c>
      <c r="JV255" s="25">
        <f t="shared" si="705"/>
        <v>25.75</v>
      </c>
      <c r="JW255" s="25">
        <f>ROUND(IF(EN255="Cống tròn",IF(EN255="Cống tròn",JX255+FF255,0),IF(EN255="Cống hộp",IF(EN255="Cống hộp",JX255+GP255,0),IF(OR(EN255="Rãnh xây",EN255="Rãnh bê tông"),IF(OR(EN255="Rãnh xây",EN255="Rãnh bê tông"),JX255+GP255,0),IF(EN255="ống nhựa",IF(EN255="Ống nhựa",JX255+HT255,0),IF(EN255="Rãnh thang",IF(EN255="Rãnh thang",JS255+#REF!,0),0))))),2)</f>
        <v>25.9</v>
      </c>
      <c r="JX255" s="27">
        <v>25.75</v>
      </c>
      <c r="JY255" s="25">
        <f t="shared" si="706"/>
        <v>0</v>
      </c>
      <c r="JZ255" s="25">
        <f t="shared" si="707"/>
        <v>0</v>
      </c>
      <c r="KA255" s="25">
        <f t="shared" si="708"/>
        <v>25.9</v>
      </c>
      <c r="KB255" s="25">
        <f t="shared" si="709"/>
        <v>0</v>
      </c>
      <c r="KC255" s="25">
        <f t="shared" si="710"/>
        <v>0</v>
      </c>
      <c r="KD255" s="28" t="s">
        <v>98</v>
      </c>
      <c r="KE255" s="27">
        <v>0</v>
      </c>
      <c r="KF255" s="25">
        <f t="shared" si="711"/>
        <v>2.370000000000001</v>
      </c>
      <c r="KG255" s="25">
        <f t="shared" si="829"/>
        <v>2.370000000000001</v>
      </c>
      <c r="KH255" s="27">
        <v>0</v>
      </c>
      <c r="KI255" s="25">
        <f t="shared" si="712"/>
        <v>2.0700000000000003</v>
      </c>
      <c r="KJ255" s="25">
        <f t="shared" si="830"/>
        <v>2.0700000000000003</v>
      </c>
      <c r="KK255" s="25">
        <f t="shared" si="713"/>
        <v>0</v>
      </c>
      <c r="KL255" s="25">
        <f t="shared" si="714"/>
        <v>0</v>
      </c>
      <c r="KM255" s="25">
        <f t="shared" si="831"/>
        <v>0</v>
      </c>
      <c r="KN255" s="25">
        <f t="shared" si="715"/>
        <v>0</v>
      </c>
      <c r="KO255" s="25">
        <f t="shared" si="716"/>
        <v>0</v>
      </c>
      <c r="KP255" s="25">
        <f t="shared" si="832"/>
        <v>0</v>
      </c>
      <c r="KQ255" s="25">
        <f t="shared" si="717"/>
        <v>0</v>
      </c>
      <c r="KR255" s="25">
        <f t="shared" si="718"/>
        <v>0</v>
      </c>
      <c r="KS255" s="25">
        <f t="shared" si="833"/>
        <v>0</v>
      </c>
      <c r="KT255" s="25">
        <f t="shared" si="719"/>
        <v>0</v>
      </c>
      <c r="KU255" s="25">
        <f t="shared" si="720"/>
        <v>0</v>
      </c>
      <c r="KV255" s="25">
        <f t="shared" si="834"/>
        <v>0</v>
      </c>
      <c r="KW255" s="25">
        <f t="shared" si="721"/>
        <v>0</v>
      </c>
      <c r="KX255" s="25">
        <f t="shared" si="722"/>
        <v>0</v>
      </c>
      <c r="KY255" s="25">
        <f t="shared" si="835"/>
        <v>0</v>
      </c>
      <c r="KZ255" s="25">
        <f t="shared" si="723"/>
        <v>0</v>
      </c>
      <c r="LA255" s="25">
        <f t="shared" si="724"/>
        <v>0</v>
      </c>
      <c r="LB255" s="25">
        <f t="shared" si="836"/>
        <v>0</v>
      </c>
      <c r="LC255" s="25">
        <f t="shared" si="725"/>
        <v>0</v>
      </c>
      <c r="LD255" s="25">
        <f t="shared" si="726"/>
        <v>0</v>
      </c>
      <c r="LE255" s="25">
        <f t="shared" si="837"/>
        <v>0</v>
      </c>
      <c r="LF255" s="25">
        <f t="shared" si="727"/>
        <v>0</v>
      </c>
      <c r="LG255" s="25">
        <f t="shared" si="728"/>
        <v>0</v>
      </c>
      <c r="LH255" s="25">
        <f t="shared" si="838"/>
        <v>0</v>
      </c>
      <c r="LI255" s="25">
        <f t="shared" si="729"/>
        <v>0.1</v>
      </c>
      <c r="LJ255" s="25">
        <f t="shared" si="730"/>
        <v>0.1</v>
      </c>
      <c r="LK255" s="25">
        <f t="shared" si="839"/>
        <v>0.1</v>
      </c>
      <c r="LL255" s="25">
        <f t="shared" si="731"/>
        <v>0</v>
      </c>
      <c r="LM255" s="25">
        <f t="shared" si="732"/>
        <v>0</v>
      </c>
      <c r="LN255" s="25">
        <f t="shared" si="840"/>
        <v>0</v>
      </c>
      <c r="LO255" s="25">
        <f t="shared" si="733"/>
        <v>0.2</v>
      </c>
      <c r="LP255" s="25">
        <f t="shared" si="734"/>
        <v>0.2</v>
      </c>
      <c r="LQ255" s="25">
        <f t="shared" si="841"/>
        <v>0.2</v>
      </c>
      <c r="LR255" s="25">
        <f t="shared" si="735"/>
        <v>0</v>
      </c>
      <c r="LS255" s="25">
        <f t="shared" si="736"/>
        <v>0</v>
      </c>
      <c r="LT255" s="25">
        <f t="shared" si="842"/>
        <v>0</v>
      </c>
      <c r="LU255" s="25">
        <f t="shared" si="737"/>
        <v>1.1499999999999999</v>
      </c>
      <c r="LV255" s="25">
        <f t="shared" si="738"/>
        <v>1.1499999999999999</v>
      </c>
      <c r="LW255" s="25">
        <f t="shared" si="843"/>
        <v>1.1499999999999999</v>
      </c>
      <c r="LX255" s="25">
        <f t="shared" si="739"/>
        <v>0</v>
      </c>
      <c r="LY255" s="25">
        <f t="shared" si="740"/>
        <v>0</v>
      </c>
      <c r="LZ255" s="25">
        <f t="shared" si="844"/>
        <v>0</v>
      </c>
      <c r="MA255" s="25">
        <f t="shared" si="741"/>
        <v>0</v>
      </c>
      <c r="MB255" s="25">
        <f t="shared" si="742"/>
        <v>0</v>
      </c>
      <c r="MC255" s="25">
        <f t="shared" si="845"/>
        <v>0</v>
      </c>
      <c r="MD255" s="25">
        <f t="shared" si="743"/>
        <v>0</v>
      </c>
      <c r="ME255" s="25">
        <f t="shared" si="744"/>
        <v>0</v>
      </c>
      <c r="MF255" s="25">
        <f t="shared" si="846"/>
        <v>0</v>
      </c>
      <c r="MG255" s="25">
        <f t="shared" si="745"/>
        <v>0</v>
      </c>
      <c r="MH255" s="25">
        <f t="shared" si="746"/>
        <v>0</v>
      </c>
      <c r="MI255" s="25">
        <f t="shared" si="847"/>
        <v>0</v>
      </c>
      <c r="MJ255" s="25">
        <f t="shared" si="747"/>
        <v>0</v>
      </c>
      <c r="MK255" s="25">
        <f t="shared" si="748"/>
        <v>0</v>
      </c>
      <c r="ML255" s="25">
        <f t="shared" si="848"/>
        <v>0</v>
      </c>
      <c r="MM255" s="25">
        <f t="shared" si="749"/>
        <v>0</v>
      </c>
      <c r="MN255" s="25">
        <f t="shared" si="750"/>
        <v>0</v>
      </c>
      <c r="MO255" s="25">
        <f t="shared" si="849"/>
        <v>0</v>
      </c>
      <c r="MP255" s="25">
        <f t="shared" si="751"/>
        <v>0</v>
      </c>
      <c r="MQ255" s="25">
        <f t="shared" si="752"/>
        <v>0</v>
      </c>
      <c r="MR255" s="25">
        <f t="shared" si="850"/>
        <v>0</v>
      </c>
      <c r="MS255" s="29">
        <v>1.5999999999999999</v>
      </c>
      <c r="MT255" s="29">
        <v>0</v>
      </c>
      <c r="MU255" s="29">
        <v>1</v>
      </c>
      <c r="MV255" s="29">
        <v>1</v>
      </c>
      <c r="MW255" s="25">
        <f t="shared" si="753"/>
        <v>1.6</v>
      </c>
      <c r="MX255" s="25">
        <f t="shared" si="754"/>
        <v>3.79</v>
      </c>
      <c r="MY255" s="25">
        <f t="shared" si="755"/>
        <v>0</v>
      </c>
      <c r="MZ255" s="25">
        <f t="shared" si="756"/>
        <v>0</v>
      </c>
      <c r="NA255" s="25">
        <f t="shared" si="757"/>
        <v>1.6</v>
      </c>
      <c r="NB255" s="25">
        <f t="shared" si="758"/>
        <v>3.31</v>
      </c>
      <c r="NC255" s="25">
        <f t="shared" si="759"/>
        <v>0</v>
      </c>
      <c r="ND255" s="25">
        <f t="shared" si="760"/>
        <v>0</v>
      </c>
      <c r="NE255" s="25">
        <f t="shared" si="851"/>
        <v>1.6</v>
      </c>
      <c r="NF255" s="25">
        <f t="shared" si="851"/>
        <v>3.55</v>
      </c>
      <c r="NG255" s="25">
        <f t="shared" si="851"/>
        <v>0</v>
      </c>
      <c r="NH255" s="25">
        <f t="shared" si="851"/>
        <v>0</v>
      </c>
      <c r="NI255" s="25">
        <f t="shared" si="761"/>
        <v>124.46</v>
      </c>
      <c r="NJ255" s="25">
        <f t="shared" si="762"/>
        <v>0</v>
      </c>
      <c r="NK255" s="25">
        <f t="shared" si="763"/>
        <v>124.46</v>
      </c>
      <c r="NL255" s="25">
        <f t="shared" si="764"/>
        <v>0</v>
      </c>
      <c r="NM255" s="25">
        <f t="shared" si="765"/>
        <v>0</v>
      </c>
      <c r="NN255" s="25">
        <f t="shared" si="852"/>
        <v>0</v>
      </c>
      <c r="NO255" s="25">
        <f t="shared" si="766"/>
        <v>0</v>
      </c>
      <c r="NP255" s="25">
        <f t="shared" si="767"/>
        <v>0</v>
      </c>
      <c r="NQ255" s="25">
        <f t="shared" si="853"/>
        <v>0</v>
      </c>
      <c r="NR255" s="25">
        <f t="shared" si="768"/>
        <v>71.87</v>
      </c>
      <c r="NS255" s="25">
        <f t="shared" si="769"/>
        <v>0</v>
      </c>
      <c r="NT255" s="25">
        <f t="shared" si="854"/>
        <v>71.87</v>
      </c>
      <c r="NU255" s="25">
        <f t="shared" si="770"/>
        <v>0</v>
      </c>
      <c r="NV255" s="25">
        <f t="shared" si="771"/>
        <v>0</v>
      </c>
      <c r="NW255" s="25">
        <f t="shared" si="855"/>
        <v>0</v>
      </c>
      <c r="NX255" s="25">
        <f t="shared" si="856"/>
        <v>71.87</v>
      </c>
      <c r="NY255" s="25">
        <f t="shared" si="856"/>
        <v>0</v>
      </c>
      <c r="NZ255" s="25">
        <f t="shared" si="857"/>
        <v>71.87</v>
      </c>
      <c r="OA255" s="25">
        <f t="shared" si="858"/>
        <v>52.59</v>
      </c>
      <c r="OB255" s="25">
        <f t="shared" si="858"/>
        <v>0</v>
      </c>
      <c r="OC255" s="25">
        <f t="shared" si="859"/>
        <v>52.59</v>
      </c>
      <c r="OD255" s="25">
        <f t="shared" si="860"/>
        <v>71.87</v>
      </c>
      <c r="OE255" s="25">
        <f t="shared" si="860"/>
        <v>0</v>
      </c>
      <c r="OF255" s="25">
        <f t="shared" si="860"/>
        <v>71.87</v>
      </c>
      <c r="OG255" s="25">
        <f t="shared" si="772"/>
        <v>0</v>
      </c>
      <c r="OH255" s="25">
        <f t="shared" si="773"/>
        <v>0</v>
      </c>
      <c r="OI255" s="25">
        <f t="shared" si="774"/>
        <v>0</v>
      </c>
      <c r="OJ255" s="25">
        <f t="shared" si="775"/>
        <v>0</v>
      </c>
      <c r="OK255" s="25">
        <f t="shared" si="776"/>
        <v>0</v>
      </c>
      <c r="OL255" s="25">
        <f t="shared" si="777"/>
        <v>0</v>
      </c>
      <c r="OM255" s="25">
        <f t="shared" si="861"/>
        <v>0</v>
      </c>
      <c r="ON255" s="25">
        <f t="shared" si="861"/>
        <v>0</v>
      </c>
      <c r="OO255" s="25">
        <f t="shared" si="861"/>
        <v>0</v>
      </c>
      <c r="OP255" s="25">
        <f t="shared" si="778"/>
        <v>0</v>
      </c>
      <c r="OQ255" s="25">
        <f t="shared" si="779"/>
        <v>0</v>
      </c>
      <c r="OR255" s="25">
        <f t="shared" si="862"/>
        <v>0</v>
      </c>
      <c r="OS255" s="19">
        <v>536967.82999999996</v>
      </c>
      <c r="OT255" s="19">
        <v>2370620.86</v>
      </c>
    </row>
    <row r="256" spans="1:410" ht="33" customHeight="1" x14ac:dyDescent="0.25">
      <c r="A256" s="18"/>
      <c r="B256" s="18" t="s">
        <v>1005</v>
      </c>
      <c r="C256" s="18">
        <v>308.44</v>
      </c>
      <c r="D256" s="16" t="e">
        <f>_xlfn.IFNA(INDEX(#REF!,MATCH(E256,#REF!,0)),0)</f>
        <v>#REF!</v>
      </c>
      <c r="E256" s="18" t="s">
        <v>1059</v>
      </c>
      <c r="F256" s="16" t="s">
        <v>765</v>
      </c>
      <c r="G256" s="16" t="s">
        <v>766</v>
      </c>
      <c r="H256" s="16" t="s">
        <v>767</v>
      </c>
      <c r="I256" s="16" t="s">
        <v>768</v>
      </c>
      <c r="J256" s="16" t="s">
        <v>769</v>
      </c>
      <c r="K256" s="16" t="s">
        <v>770</v>
      </c>
      <c r="L256" s="16" t="s">
        <v>771</v>
      </c>
      <c r="M256" s="18">
        <v>2.64</v>
      </c>
      <c r="N256" s="18">
        <v>1.94</v>
      </c>
      <c r="O256" s="18">
        <v>3.04</v>
      </c>
      <c r="P256" s="18">
        <v>2.34</v>
      </c>
      <c r="Q256" s="18">
        <v>0.1</v>
      </c>
      <c r="R256" s="18">
        <v>2.8400000000000003</v>
      </c>
      <c r="S256" s="18">
        <v>2.14</v>
      </c>
      <c r="T256" s="18">
        <v>0.2</v>
      </c>
      <c r="U256" s="18">
        <v>0</v>
      </c>
      <c r="V256" s="18">
        <v>0</v>
      </c>
      <c r="W256" s="18">
        <v>0</v>
      </c>
      <c r="X256" s="18">
        <v>2.64</v>
      </c>
      <c r="Y256" s="18">
        <v>1.9</v>
      </c>
      <c r="Z256" s="20">
        <f t="shared" si="780"/>
        <v>2.1</v>
      </c>
      <c r="AA256" s="18">
        <v>0.22</v>
      </c>
      <c r="AB256" s="18">
        <v>0</v>
      </c>
      <c r="AC256" s="18">
        <v>0</v>
      </c>
      <c r="AD256" s="18">
        <v>0</v>
      </c>
      <c r="AE256" s="18">
        <v>0</v>
      </c>
      <c r="AF256" s="18">
        <v>0</v>
      </c>
      <c r="AG256" s="18">
        <v>2.2000000000000002</v>
      </c>
      <c r="AH256" s="18">
        <v>1.5</v>
      </c>
      <c r="AI256" s="20">
        <f t="shared" si="781"/>
        <v>2.25</v>
      </c>
      <c r="AJ256" s="18">
        <v>0</v>
      </c>
      <c r="AK256" s="18">
        <v>0</v>
      </c>
      <c r="AL256" s="20">
        <f t="shared" si="782"/>
        <v>0</v>
      </c>
      <c r="AM256" s="18">
        <v>2.64</v>
      </c>
      <c r="AN256" s="18">
        <v>1.5</v>
      </c>
      <c r="AO256" s="18">
        <v>0.15</v>
      </c>
      <c r="AP256" s="18">
        <v>0.22</v>
      </c>
      <c r="AQ256" s="18">
        <v>2.64</v>
      </c>
      <c r="AR256" s="18">
        <v>1.72</v>
      </c>
      <c r="AS256" s="18">
        <v>0.12</v>
      </c>
      <c r="AT256" s="18">
        <v>0.11</v>
      </c>
      <c r="AU256" s="18">
        <v>0</v>
      </c>
      <c r="AV256" s="18">
        <v>1</v>
      </c>
      <c r="AW256" s="18">
        <v>0</v>
      </c>
      <c r="AX256" s="18">
        <v>0</v>
      </c>
      <c r="AY256" s="18">
        <v>0</v>
      </c>
      <c r="AZ256" s="18">
        <v>0</v>
      </c>
      <c r="BA256" s="18">
        <v>0</v>
      </c>
      <c r="BB256" s="18">
        <v>0</v>
      </c>
      <c r="BC256" s="18">
        <v>0</v>
      </c>
      <c r="BD256" s="18">
        <v>0</v>
      </c>
      <c r="BE256" s="18">
        <v>0</v>
      </c>
      <c r="BF256" s="18">
        <v>0</v>
      </c>
      <c r="BG256" s="18">
        <v>0</v>
      </c>
      <c r="BH256" s="18">
        <v>0</v>
      </c>
      <c r="BI256" s="18">
        <v>1</v>
      </c>
      <c r="BJ256" s="18">
        <v>0</v>
      </c>
      <c r="BK256" s="18">
        <v>0</v>
      </c>
      <c r="BL256" s="18">
        <v>0</v>
      </c>
      <c r="BM256" s="18">
        <v>1</v>
      </c>
      <c r="BN256" s="18">
        <v>0</v>
      </c>
      <c r="BO256" s="18">
        <v>0</v>
      </c>
      <c r="BP256" s="18">
        <v>0</v>
      </c>
      <c r="BQ256" s="18">
        <v>0</v>
      </c>
      <c r="BR256" s="18">
        <v>0</v>
      </c>
      <c r="BS256" s="18">
        <v>0</v>
      </c>
      <c r="BT256" s="18">
        <v>0</v>
      </c>
      <c r="BU256" s="18">
        <v>0</v>
      </c>
      <c r="BV256" s="18">
        <v>0</v>
      </c>
      <c r="BW256" s="18">
        <v>0</v>
      </c>
      <c r="BX256" s="18">
        <v>0</v>
      </c>
      <c r="BY256" s="18">
        <v>0</v>
      </c>
      <c r="BZ256" s="18">
        <v>0</v>
      </c>
      <c r="CA256" s="16" t="e">
        <f>_xlfn.IFNA(IF(RIGHT(D256,2)="=G",0,INDEX(#REF!,MATCH(E256,#REF!,0))),0)</f>
        <v>#REF!</v>
      </c>
      <c r="CB256" s="16" t="s">
        <v>776</v>
      </c>
      <c r="CC256" s="18">
        <v>0</v>
      </c>
      <c r="CD256" s="18">
        <v>0</v>
      </c>
      <c r="CE256" s="18">
        <v>1.7</v>
      </c>
      <c r="CF256" s="18">
        <v>0.79</v>
      </c>
      <c r="CG256" s="18">
        <v>0.12</v>
      </c>
      <c r="CH256" s="18">
        <v>3</v>
      </c>
      <c r="CI256" s="16" t="s">
        <v>98</v>
      </c>
      <c r="CJ256" s="18">
        <v>0</v>
      </c>
      <c r="CK256" s="20">
        <f t="shared" si="648"/>
        <v>2.37</v>
      </c>
      <c r="CL256" s="20">
        <f t="shared" si="783"/>
        <v>2.37</v>
      </c>
      <c r="CM256" s="18">
        <v>26.52</v>
      </c>
      <c r="CN256" s="18">
        <v>26.8</v>
      </c>
      <c r="CO256" s="18">
        <v>25.961000000000002</v>
      </c>
      <c r="CP256" s="22">
        <f t="shared" si="649"/>
        <v>26.52</v>
      </c>
      <c r="CQ256" s="22">
        <f t="shared" si="650"/>
        <v>24.15</v>
      </c>
      <c r="CR256" s="22">
        <f t="shared" si="784"/>
        <v>2.37</v>
      </c>
      <c r="CS256" s="22">
        <f t="shared" si="651"/>
        <v>24.25</v>
      </c>
      <c r="CT256" s="22">
        <f t="shared" si="652"/>
        <v>24.45</v>
      </c>
      <c r="CU256" s="18">
        <v>24.45</v>
      </c>
      <c r="CV256" s="22">
        <f t="shared" si="785"/>
        <v>2.1</v>
      </c>
      <c r="CW256" s="22">
        <f t="shared" si="653"/>
        <v>0</v>
      </c>
      <c r="CX256" s="22">
        <f t="shared" si="654"/>
        <v>0</v>
      </c>
      <c r="CY256" s="22">
        <f t="shared" si="655"/>
        <v>26.53</v>
      </c>
      <c r="CZ256" s="22">
        <f t="shared" si="656"/>
        <v>26.68</v>
      </c>
      <c r="DA256" s="18">
        <v>26.8</v>
      </c>
      <c r="DB256" s="20">
        <f t="shared" si="786"/>
        <v>2.65</v>
      </c>
      <c r="DC256" s="20">
        <f t="shared" si="787"/>
        <v>0.28000000000000003</v>
      </c>
      <c r="DD256" s="20">
        <f t="shared" si="788"/>
        <v>2.37</v>
      </c>
      <c r="DE256" s="20">
        <f t="shared" si="657"/>
        <v>0.1</v>
      </c>
      <c r="DF256" s="20">
        <f t="shared" si="658"/>
        <v>0.2</v>
      </c>
      <c r="DG256" s="20">
        <f t="shared" si="659"/>
        <v>2.0699999999999998</v>
      </c>
      <c r="DH256" s="20">
        <f t="shared" si="660"/>
        <v>0</v>
      </c>
      <c r="DI256" s="20">
        <f t="shared" si="661"/>
        <v>0</v>
      </c>
      <c r="DJ256" s="20">
        <f t="shared" si="662"/>
        <v>0</v>
      </c>
      <c r="DK256" s="20">
        <f t="shared" si="789"/>
        <v>2.37</v>
      </c>
      <c r="DL256" s="20">
        <f t="shared" si="790"/>
        <v>0</v>
      </c>
      <c r="DM256" s="20">
        <f t="shared" si="791"/>
        <v>0</v>
      </c>
      <c r="DN256" s="20">
        <f t="shared" si="792"/>
        <v>0</v>
      </c>
      <c r="DO256" s="18">
        <v>2.54</v>
      </c>
      <c r="DP256" s="18">
        <v>0</v>
      </c>
      <c r="DQ256" s="18">
        <v>1</v>
      </c>
      <c r="DR256" s="18">
        <v>1</v>
      </c>
      <c r="DS256" s="25">
        <f t="shared" si="793"/>
        <v>2.54</v>
      </c>
      <c r="DT256" s="25">
        <f t="shared" si="794"/>
        <v>0</v>
      </c>
      <c r="DU256" s="25">
        <f t="shared" si="795"/>
        <v>6.02</v>
      </c>
      <c r="DV256" s="25">
        <f t="shared" si="796"/>
        <v>0</v>
      </c>
      <c r="DW256" s="25">
        <f t="shared" si="797"/>
        <v>6.02</v>
      </c>
      <c r="DX256" s="25">
        <f t="shared" si="798"/>
        <v>18.3</v>
      </c>
      <c r="DY256" s="25">
        <f t="shared" si="799"/>
        <v>0</v>
      </c>
      <c r="DZ256" s="25">
        <f t="shared" si="800"/>
        <v>18.3</v>
      </c>
      <c r="EA256" s="25">
        <f t="shared" si="801"/>
        <v>12.53</v>
      </c>
      <c r="EB256" s="25">
        <f t="shared" si="802"/>
        <v>0</v>
      </c>
      <c r="EC256" s="25">
        <f t="shared" si="803"/>
        <v>12.53</v>
      </c>
      <c r="ED256" s="25">
        <f t="shared" si="804"/>
        <v>5.77</v>
      </c>
      <c r="EE256" s="25">
        <f t="shared" si="804"/>
        <v>0</v>
      </c>
      <c r="EF256" s="25">
        <f t="shared" si="805"/>
        <v>5.77</v>
      </c>
      <c r="EG256" s="25">
        <f t="shared" si="806"/>
        <v>12.53</v>
      </c>
      <c r="EH256" s="25">
        <f t="shared" si="806"/>
        <v>0</v>
      </c>
      <c r="EI256" s="25">
        <f t="shared" si="807"/>
        <v>12.53</v>
      </c>
      <c r="EJ256" s="18">
        <v>308.44</v>
      </c>
      <c r="EK256" s="18">
        <v>344.26</v>
      </c>
      <c r="EL256" s="18" t="s">
        <v>1059</v>
      </c>
      <c r="EM256" s="18" t="s">
        <v>1060</v>
      </c>
      <c r="EN256" s="16" t="s">
        <v>870</v>
      </c>
      <c r="EO256" s="16" t="s">
        <v>134</v>
      </c>
      <c r="EP256" s="16" t="e">
        <f>IF(OR(EN256="Cống tròn",EN256="Cống hộp",EN256="Ống nhựa"),INDEX(#REF!,MATCH(E256,#REF!,0)),IF(OR(EN256="Rãnh xây",EN256="Rãnh bê tông"),INDEX(#REF!,MATCH(E256,#REF!,0)),0))</f>
        <v>#REF!</v>
      </c>
      <c r="EQ256" s="18">
        <v>33.68</v>
      </c>
      <c r="ER256" s="18"/>
      <c r="ES256" s="25">
        <f t="shared" si="808"/>
        <v>0</v>
      </c>
      <c r="ET256" s="1" t="str">
        <f>_xlfn.IFNA(IF(EN256="Cống tròn",INDEX(#REF!,MATCH(E256,#REF!,0)),IF(EN256="Cống hộp",INDEX(#REF!,MATCH(E256,#REF!,0)),EU256&amp;" ,"&amp;EV256)),0)</f>
        <v>Móng bê tông ,Có cốt thép</v>
      </c>
      <c r="EU256" s="16" t="s">
        <v>769</v>
      </c>
      <c r="EV256" s="16" t="s">
        <v>872</v>
      </c>
      <c r="EW256" s="16" t="e">
        <f>_xlfn.IFNA(INDEX(#REF!,MATCH(E256,#REF!,0)),0)</f>
        <v>#REF!</v>
      </c>
      <c r="EX256" s="16"/>
      <c r="EY256" s="18">
        <v>0</v>
      </c>
      <c r="EZ256" s="18">
        <v>0</v>
      </c>
      <c r="FA256" s="18">
        <v>0</v>
      </c>
      <c r="FB256" s="19">
        <v>0</v>
      </c>
      <c r="FC256" s="19">
        <v>0</v>
      </c>
      <c r="FD256" s="25">
        <f t="shared" si="663"/>
        <v>0</v>
      </c>
      <c r="FE256" s="25">
        <f t="shared" si="809"/>
        <v>0</v>
      </c>
      <c r="FF256" s="18">
        <v>0</v>
      </c>
      <c r="FG256" s="18">
        <v>0</v>
      </c>
      <c r="FH256" s="18">
        <v>0</v>
      </c>
      <c r="FI256" s="25">
        <f t="shared" si="810"/>
        <v>0</v>
      </c>
      <c r="FJ256" s="18">
        <v>0</v>
      </c>
      <c r="FK256" s="18">
        <v>0</v>
      </c>
      <c r="FL256" s="18">
        <v>0</v>
      </c>
      <c r="FM256" s="18">
        <v>0</v>
      </c>
      <c r="FN256" s="18">
        <v>0</v>
      </c>
      <c r="FO256" s="25">
        <f t="shared" si="811"/>
        <v>0</v>
      </c>
      <c r="FP256" s="18">
        <v>0</v>
      </c>
      <c r="FQ256" s="18">
        <v>0</v>
      </c>
      <c r="FR256" s="25">
        <f t="shared" si="664"/>
        <v>0</v>
      </c>
      <c r="FS256" s="25">
        <f t="shared" si="665"/>
        <v>0</v>
      </c>
      <c r="FT256" s="25">
        <f t="shared" si="666"/>
        <v>0</v>
      </c>
      <c r="FU256" s="25">
        <f t="shared" si="667"/>
        <v>0</v>
      </c>
      <c r="FV256" s="25" t="str">
        <f t="shared" si="812"/>
        <v>Đủ</v>
      </c>
      <c r="FW256" s="25">
        <f t="shared" si="813"/>
        <v>0</v>
      </c>
      <c r="FX256" s="16" t="s">
        <v>820</v>
      </c>
      <c r="FY256" s="16" t="s">
        <v>766</v>
      </c>
      <c r="FZ256" s="16" t="s">
        <v>771</v>
      </c>
      <c r="GA256" s="16" t="s">
        <v>771</v>
      </c>
      <c r="GB256" s="18">
        <v>0.1</v>
      </c>
      <c r="GC256" s="18">
        <v>1.6</v>
      </c>
      <c r="GD256" s="18">
        <v>0.2</v>
      </c>
      <c r="GE256" s="18">
        <v>1.4</v>
      </c>
      <c r="GF256" s="18">
        <v>0</v>
      </c>
      <c r="GG256" s="18">
        <v>0</v>
      </c>
      <c r="GH256" s="18">
        <v>0.2</v>
      </c>
      <c r="GI256" s="18">
        <v>2</v>
      </c>
      <c r="GJ256" s="18">
        <v>1</v>
      </c>
      <c r="GK256" s="18">
        <v>0</v>
      </c>
      <c r="GL256" s="25">
        <f t="shared" si="668"/>
        <v>1</v>
      </c>
      <c r="GM256" s="25">
        <f t="shared" si="814"/>
        <v>1</v>
      </c>
      <c r="GN256" s="18">
        <v>0</v>
      </c>
      <c r="GO256" s="18">
        <v>0</v>
      </c>
      <c r="GP256" s="18">
        <v>0.2</v>
      </c>
      <c r="GQ256" s="18">
        <v>0.11</v>
      </c>
      <c r="GR256" s="1" t="e">
        <f>_xlfn.IFNA(INDEX(#REF!,MATCH(E256,#REF!,0)),0)</f>
        <v>#REF!</v>
      </c>
      <c r="GS256" s="16"/>
      <c r="GT256" s="18">
        <v>0</v>
      </c>
      <c r="GU256" s="18">
        <v>0</v>
      </c>
      <c r="GV256" s="18">
        <v>0</v>
      </c>
      <c r="GW256" s="18">
        <v>0</v>
      </c>
      <c r="GX256" s="25">
        <f t="shared" si="669"/>
        <v>0</v>
      </c>
      <c r="GY256" s="25">
        <f t="shared" si="670"/>
        <v>0</v>
      </c>
      <c r="GZ256" s="25">
        <f t="shared" si="815"/>
        <v>1.5</v>
      </c>
      <c r="HA256" s="1" t="e" cm="1">
        <f t="array" ref="HA256">INDEX(#REF!,MATCH(EJ256&amp;EK256&amp;HD256&amp;HE256&amp;HF256,#REF!&amp;#REF!&amp;#REF!&amp;#REF!&amp;#REF!,0))</f>
        <v>#REF!</v>
      </c>
      <c r="HB256" s="16" t="s">
        <v>872</v>
      </c>
      <c r="HC256" s="25">
        <f t="shared" si="816"/>
        <v>33</v>
      </c>
      <c r="HD256" s="18">
        <v>1</v>
      </c>
      <c r="HE256" s="18">
        <v>1.2</v>
      </c>
      <c r="HF256" s="18">
        <v>0.2</v>
      </c>
      <c r="HG256" s="1" t="e" cm="1">
        <f t="array" ref="HG256">INDEX(#REF!,MATCH(EJ256&amp;EK256&amp;HJ256&amp;HK256&amp;HL256,#REF!&amp;#REF!&amp;#REF!&amp;#REF!&amp;#REF!,0))</f>
        <v>#REF!</v>
      </c>
      <c r="HH256" s="16" t="s">
        <v>872</v>
      </c>
      <c r="HI256" s="25">
        <f t="shared" si="817"/>
        <v>1</v>
      </c>
      <c r="HJ256" s="25">
        <f t="shared" si="818"/>
        <v>0.54</v>
      </c>
      <c r="HK256" s="19">
        <v>1.2</v>
      </c>
      <c r="HL256" s="19">
        <v>0.2</v>
      </c>
      <c r="HM256" s="18">
        <v>0.01</v>
      </c>
      <c r="HN256" s="18">
        <v>1</v>
      </c>
      <c r="HO256" s="25">
        <f t="shared" si="819"/>
        <v>33</v>
      </c>
      <c r="HP256" s="25">
        <f t="shared" si="820"/>
        <v>0.33</v>
      </c>
      <c r="HQ256" s="25">
        <f t="shared" si="821"/>
        <v>33.33</v>
      </c>
      <c r="HR256" s="25">
        <f t="shared" si="822"/>
        <v>-0.35000000000000142</v>
      </c>
      <c r="HS256" s="25" t="str">
        <f t="shared" si="823"/>
        <v>Thêm 01</v>
      </c>
      <c r="HT256" s="19">
        <v>0</v>
      </c>
      <c r="HU256" s="19">
        <v>0</v>
      </c>
      <c r="HV256" s="19">
        <v>0</v>
      </c>
      <c r="HW256" s="25">
        <f t="shared" si="824"/>
        <v>0</v>
      </c>
      <c r="HX256" s="19">
        <v>0</v>
      </c>
      <c r="HY256" s="19">
        <v>0</v>
      </c>
      <c r="HZ256" s="18">
        <v>26.52</v>
      </c>
      <c r="IA256" s="20">
        <f>ROUND(IF(EN256="Cống tròn",IF(EN256="Cống tròn",IF(EU256="Không có móng",IQ256-FF256,IF(EU256="Đế",IP256-FN256,IF(OR(EU256="Móng bê tông",EU256="Móng bê tông kết hợp đế"),II256-FJ256,0))),0),IF(EN256="Cống hộp",IF(AND(EN256="Cống hộp",EU256="Không có móng"),IQ256-GF256,IF(AND(EN256="Cống hộp",EU256="Móng bê tông"),IJ256-GB256,0)),IF(OR(EN256="Rãnh xây",EN256="Rãnh bê tông"),IF(OR(EN256="Rãnh xây",EN256="Rãnh bê tông"),IK256-GB256,0),IF(EN256="Ống nhựa",IF(AND(EN256="Ống nhựa",EU256="Không đắp cát"),IQ256-HT256,IF(AND(EN256="Ống nhựa",EU256="Đắp cát"),IH256-HX256,0)),IF(EN256="Rãnh thang",IF(EN256="Rãnh thang",IF(EU256="Móng bê tông",#REF!-#REF!,IQ256),0),0))))),2)</f>
        <v>24.45</v>
      </c>
      <c r="IB256" s="20">
        <f t="shared" si="825"/>
        <v>2.0700000000000003</v>
      </c>
      <c r="IC256" s="20">
        <f t="shared" si="671"/>
        <v>0</v>
      </c>
      <c r="ID256" s="20">
        <f t="shared" si="672"/>
        <v>0</v>
      </c>
      <c r="IE256" s="20">
        <f t="shared" si="673"/>
        <v>24.45</v>
      </c>
      <c r="IF256" s="20">
        <f t="shared" si="674"/>
        <v>0</v>
      </c>
      <c r="IG256" s="20">
        <f>IF(EN256="Rãnh thang",IF(AND(EN256="Rãnh thang",EU256="Móng bê tông"),IQ256-#REF!,0),IF(EN256="Ống nhựa",IF(AND(EN256="Ống nhựa",EU256="Đắp cát"),IQ256-HT256,0),IF(EN256="Cống tròn",IF(EN256="Cống tròn",IF(OR(EU256="Móng bê tông",EU256="Móng bê tông kết hợp đế"),IM256-FL256,0),0),IF(EN256="Cống hộp",IF(AND(EN256="Cống hộp",EU256="Móng bê tông"),IN256-GD256,0),IF(OR(EN256="Rãnh xây",EN256="Rãnh bê tông"),IF(AND(EN256="Rãnh xây",EU256="Móng bê tông"),IO256-GD256,IF(AND(EN256="Rãnh bê tông",EU256="Móng bê tông"),IO256-GD256,0)),0)))))</f>
        <v>24.55</v>
      </c>
      <c r="IH256" s="20">
        <f t="shared" si="675"/>
        <v>0</v>
      </c>
      <c r="II256" s="20">
        <f t="shared" si="676"/>
        <v>0</v>
      </c>
      <c r="IJ256" s="20">
        <f t="shared" si="677"/>
        <v>0</v>
      </c>
      <c r="IK256" s="20">
        <f t="shared" si="678"/>
        <v>24.55</v>
      </c>
      <c r="IL256" s="20">
        <f t="shared" si="679"/>
        <v>24.75</v>
      </c>
      <c r="IM256" s="20">
        <f t="shared" si="680"/>
        <v>0</v>
      </c>
      <c r="IN256" s="20">
        <f t="shared" si="681"/>
        <v>0</v>
      </c>
      <c r="IO256" s="20">
        <f t="shared" si="682"/>
        <v>24.75</v>
      </c>
      <c r="IP256" s="20">
        <f t="shared" si="683"/>
        <v>0</v>
      </c>
      <c r="IQ256" s="18">
        <v>24.75</v>
      </c>
      <c r="IR256" s="25">
        <f t="shared" si="826"/>
        <v>1</v>
      </c>
      <c r="IS256" s="25">
        <f t="shared" si="684"/>
        <v>25.75</v>
      </c>
      <c r="IT256" s="25">
        <f t="shared" si="685"/>
        <v>25.75</v>
      </c>
      <c r="IU256" s="25">
        <f>ROUND(IF(EN256="Cống tròn",IF(EN256="Cống tròn",IV256+FF256,0),IF(EN256="Cống hộp",IF(EN256="Cống hộp",IV256+GP256,0),IF(OR(EN256="Rãnh xây",EN256="Rãnh bê tông"),IF(OR(EN256="Rãnh xây",EN256="Rãnh bê tông"),IV256+GP256,0),IF(EN256="ống nhựa",IF(EN256="Ống nhựa",IV256+HT256,0),IF(EN256="Rãnh thang",IF(EN256="Rãnh thang",IQ256+#REF!,0),0))))),2)</f>
        <v>25.95</v>
      </c>
      <c r="IV256" s="18">
        <v>25.75</v>
      </c>
      <c r="IW256" s="25">
        <f t="shared" si="686"/>
        <v>0</v>
      </c>
      <c r="IX256" s="25">
        <f t="shared" si="687"/>
        <v>0</v>
      </c>
      <c r="IY256" s="25">
        <f t="shared" si="688"/>
        <v>25.95</v>
      </c>
      <c r="IZ256" s="25">
        <f t="shared" si="689"/>
        <v>0</v>
      </c>
      <c r="JA256" s="25">
        <f t="shared" si="690"/>
        <v>0</v>
      </c>
      <c r="JB256" s="18">
        <v>26.73</v>
      </c>
      <c r="JC256" s="20">
        <f>ROUND(IF(EN256="Cống tròn",IF(EN256="Cống tròn",IF(EU256="Không có móng",JS256-FF256,IF(EU256="Đế",JR256-FN256,IF(OR(EU256="Móng bê tông",EU256="Móng bê tông kết hợp đế"),JK256-FJ256,0))),0),IF(EN256="Cống hộp",IF(AND(EN256="Cống hộp",EU256="Không có móng"),JS256-GF256,IF(AND(EN256="Cống hộp",EU256="Móng bê tông"),JL256-GB256,0)),IF(OR(EN256="Rãnh xây",EN256="Rãnh bê tông"),IF(OR(EN256="Rãnh xây",EN256="Rãnh bê tông"),JM256-GB256,0),IF(EN256="Ống nhựa",IF(AND(EN256="Ống nhựa",EU256="Không đắp cát"),JS256-HT256,IF(AND(EN256="Ống nhựa",EU256="Đắp cát"),JJ256-HX256,0)),IF(EN256="Rãnh thang",IF(EN256="Rãnh thang",IF(EU256="Móng bê tông",#REF!-#REF!,JS256),0),0))))),2)</f>
        <v>24.41</v>
      </c>
      <c r="JD256" s="20">
        <f t="shared" si="827"/>
        <v>2.3200000000000003</v>
      </c>
      <c r="JE256" s="20">
        <f t="shared" si="691"/>
        <v>0</v>
      </c>
      <c r="JF256" s="20">
        <f t="shared" si="692"/>
        <v>0</v>
      </c>
      <c r="JG256" s="20">
        <f t="shared" si="693"/>
        <v>24.41</v>
      </c>
      <c r="JH256" s="20">
        <f t="shared" si="694"/>
        <v>0</v>
      </c>
      <c r="JI256" s="20">
        <f>IF(EN256="Rãnh thang",IF(AND(EN256="Rãnh thang",EU256="Móng bê tông"),JS256-#REF!,0),IF(EN256="Ống nhựa",IF(AND(EN256="Ống nhựa",EU256="Đắp cát"),JS256-HT256,0),IF(EN256="Cống tròn",IF(EN256="Cống tròn",IF(OR(EU256="Móng bê tông",EU256="Móng bê tông kết hợp đế"),JO256-FL256,0),0),IF(EN256="Cống hộp",IF(AND(EN256="Cống hộp",EU256="Móng bê tông"),JP256-GD256,0),IF(OR(EN256="Rãnh xây",EN256="Rãnh bê tông"),IF(AND(EN256="Rãnh xây",EU256="Móng bê tông"),JQ256-GD256,IF(AND(EN256="Rãnh bê tông",EU256="Móng bê tông"),JQ256-GD256,0)),0)))))</f>
        <v>24.51</v>
      </c>
      <c r="JJ256" s="20">
        <f t="shared" si="695"/>
        <v>0</v>
      </c>
      <c r="JK256" s="20">
        <f t="shared" si="696"/>
        <v>0</v>
      </c>
      <c r="JL256" s="20">
        <f t="shared" si="697"/>
        <v>0</v>
      </c>
      <c r="JM256" s="20">
        <f t="shared" si="698"/>
        <v>24.51</v>
      </c>
      <c r="JN256" s="20">
        <f t="shared" si="699"/>
        <v>24.71</v>
      </c>
      <c r="JO256" s="20">
        <f t="shared" si="700"/>
        <v>0</v>
      </c>
      <c r="JP256" s="20">
        <f t="shared" si="701"/>
        <v>0</v>
      </c>
      <c r="JQ256" s="20">
        <f t="shared" si="702"/>
        <v>24.71</v>
      </c>
      <c r="JR256" s="20">
        <f t="shared" si="703"/>
        <v>0</v>
      </c>
      <c r="JS256" s="26">
        <v>24.71</v>
      </c>
      <c r="JT256" s="25">
        <f t="shared" si="828"/>
        <v>1</v>
      </c>
      <c r="JU256" s="25">
        <f t="shared" si="704"/>
        <v>25.71</v>
      </c>
      <c r="JV256" s="25">
        <f t="shared" si="705"/>
        <v>25.71</v>
      </c>
      <c r="JW256" s="25">
        <f>ROUND(IF(EN256="Cống tròn",IF(EN256="Cống tròn",JX256+FF256,0),IF(EN256="Cống hộp",IF(EN256="Cống hộp",JX256+GP256,0),IF(OR(EN256="Rãnh xây",EN256="Rãnh bê tông"),IF(OR(EN256="Rãnh xây",EN256="Rãnh bê tông"),JX256+GP256,0),IF(EN256="ống nhựa",IF(EN256="Ống nhựa",JX256+HT256,0),IF(EN256="Rãnh thang",IF(EN256="Rãnh thang",JS256+#REF!,0),0))))),2)</f>
        <v>25.91</v>
      </c>
      <c r="JX256" s="27">
        <v>25.71</v>
      </c>
      <c r="JY256" s="25">
        <f t="shared" si="706"/>
        <v>0</v>
      </c>
      <c r="JZ256" s="25">
        <f t="shared" si="707"/>
        <v>0</v>
      </c>
      <c r="KA256" s="25">
        <f t="shared" si="708"/>
        <v>25.91</v>
      </c>
      <c r="KB256" s="25">
        <f t="shared" si="709"/>
        <v>0</v>
      </c>
      <c r="KC256" s="25">
        <f t="shared" si="710"/>
        <v>0</v>
      </c>
      <c r="KD256" s="28" t="s">
        <v>98</v>
      </c>
      <c r="KE256" s="27">
        <v>0</v>
      </c>
      <c r="KF256" s="25">
        <f t="shared" si="711"/>
        <v>2.0700000000000003</v>
      </c>
      <c r="KG256" s="25">
        <f t="shared" si="829"/>
        <v>2.0700000000000003</v>
      </c>
      <c r="KH256" s="27">
        <v>0</v>
      </c>
      <c r="KI256" s="25">
        <f t="shared" si="712"/>
        <v>2.3200000000000003</v>
      </c>
      <c r="KJ256" s="25">
        <f t="shared" si="830"/>
        <v>2.3200000000000003</v>
      </c>
      <c r="KK256" s="25">
        <f t="shared" si="713"/>
        <v>0</v>
      </c>
      <c r="KL256" s="25">
        <f t="shared" si="714"/>
        <v>0</v>
      </c>
      <c r="KM256" s="25">
        <f t="shared" si="831"/>
        <v>0</v>
      </c>
      <c r="KN256" s="25">
        <f t="shared" si="715"/>
        <v>0</v>
      </c>
      <c r="KO256" s="25">
        <f t="shared" si="716"/>
        <v>0</v>
      </c>
      <c r="KP256" s="25">
        <f t="shared" si="832"/>
        <v>0</v>
      </c>
      <c r="KQ256" s="25">
        <f t="shared" si="717"/>
        <v>0</v>
      </c>
      <c r="KR256" s="25">
        <f t="shared" si="718"/>
        <v>0</v>
      </c>
      <c r="KS256" s="25">
        <f t="shared" si="833"/>
        <v>0</v>
      </c>
      <c r="KT256" s="25">
        <f t="shared" si="719"/>
        <v>0</v>
      </c>
      <c r="KU256" s="25">
        <f t="shared" si="720"/>
        <v>0</v>
      </c>
      <c r="KV256" s="25">
        <f t="shared" si="834"/>
        <v>0</v>
      </c>
      <c r="KW256" s="25">
        <f>IF(OR(KD256="Đào đất",KD256="Đào đất + đào đá"),IF(KF256&lt;=FJ256+FL256,0,IF(KF256&gt;=FJ256+FL256+FN256,FN256,KF256-(FJ256+FL256))),0)</f>
        <v>0</v>
      </c>
      <c r="KX256" s="25">
        <f t="shared" si="722"/>
        <v>0</v>
      </c>
      <c r="KY256" s="25">
        <f t="shared" si="835"/>
        <v>0</v>
      </c>
      <c r="KZ256" s="25">
        <f t="shared" si="723"/>
        <v>0</v>
      </c>
      <c r="LA256" s="25">
        <f t="shared" si="724"/>
        <v>0</v>
      </c>
      <c r="LB256" s="25">
        <f t="shared" si="836"/>
        <v>0</v>
      </c>
      <c r="LC256" s="25">
        <f t="shared" si="725"/>
        <v>0</v>
      </c>
      <c r="LD256" s="25">
        <f t="shared" si="726"/>
        <v>0</v>
      </c>
      <c r="LE256" s="25">
        <f t="shared" si="837"/>
        <v>0</v>
      </c>
      <c r="LF256" s="25">
        <f t="shared" si="727"/>
        <v>0</v>
      </c>
      <c r="LG256" s="25">
        <f t="shared" si="728"/>
        <v>0</v>
      </c>
      <c r="LH256" s="25">
        <f t="shared" si="838"/>
        <v>0</v>
      </c>
      <c r="LI256" s="25">
        <f t="shared" si="729"/>
        <v>0.1</v>
      </c>
      <c r="LJ256" s="25">
        <f t="shared" si="730"/>
        <v>0.1</v>
      </c>
      <c r="LK256" s="25">
        <f t="shared" si="839"/>
        <v>0.1</v>
      </c>
      <c r="LL256" s="25">
        <f t="shared" si="731"/>
        <v>0</v>
      </c>
      <c r="LM256" s="25">
        <f t="shared" si="732"/>
        <v>0</v>
      </c>
      <c r="LN256" s="25">
        <f t="shared" si="840"/>
        <v>0</v>
      </c>
      <c r="LO256" s="25">
        <f t="shared" si="733"/>
        <v>0.2</v>
      </c>
      <c r="LP256" s="25">
        <f t="shared" si="734"/>
        <v>0.2</v>
      </c>
      <c r="LQ256" s="25">
        <f t="shared" si="841"/>
        <v>0.2</v>
      </c>
      <c r="LR256" s="25">
        <f t="shared" si="735"/>
        <v>0</v>
      </c>
      <c r="LS256" s="25">
        <f t="shared" si="736"/>
        <v>0</v>
      </c>
      <c r="LT256" s="25">
        <f t="shared" si="842"/>
        <v>0</v>
      </c>
      <c r="LU256" s="25">
        <f t="shared" si="737"/>
        <v>1.2</v>
      </c>
      <c r="LV256" s="25">
        <f t="shared" si="738"/>
        <v>1.2</v>
      </c>
      <c r="LW256" s="25">
        <f t="shared" si="843"/>
        <v>1.2</v>
      </c>
      <c r="LX256" s="25">
        <f t="shared" si="739"/>
        <v>0</v>
      </c>
      <c r="LY256" s="25">
        <f t="shared" si="740"/>
        <v>0</v>
      </c>
      <c r="LZ256" s="25">
        <f t="shared" si="844"/>
        <v>0</v>
      </c>
      <c r="MA256" s="25">
        <f t="shared" si="741"/>
        <v>0</v>
      </c>
      <c r="MB256" s="25">
        <f t="shared" si="742"/>
        <v>0</v>
      </c>
      <c r="MC256" s="25">
        <f t="shared" si="845"/>
        <v>0</v>
      </c>
      <c r="MD256" s="25">
        <f t="shared" si="743"/>
        <v>0</v>
      </c>
      <c r="ME256" s="25">
        <f t="shared" si="744"/>
        <v>0</v>
      </c>
      <c r="MF256" s="25">
        <f t="shared" si="846"/>
        <v>0</v>
      </c>
      <c r="MG256" s="25">
        <f t="shared" si="745"/>
        <v>0</v>
      </c>
      <c r="MH256" s="25">
        <f t="shared" si="746"/>
        <v>0</v>
      </c>
      <c r="MI256" s="25">
        <f t="shared" si="847"/>
        <v>0</v>
      </c>
      <c r="MJ256" s="25">
        <f t="shared" si="747"/>
        <v>0</v>
      </c>
      <c r="MK256" s="25">
        <f t="shared" si="748"/>
        <v>0</v>
      </c>
      <c r="ML256" s="25">
        <f t="shared" si="848"/>
        <v>0</v>
      </c>
      <c r="MM256" s="25">
        <f t="shared" si="749"/>
        <v>0</v>
      </c>
      <c r="MN256" s="25">
        <f t="shared" si="750"/>
        <v>0</v>
      </c>
      <c r="MO256" s="25">
        <f t="shared" si="849"/>
        <v>0</v>
      </c>
      <c r="MP256" s="25">
        <f t="shared" si="751"/>
        <v>0</v>
      </c>
      <c r="MQ256" s="25">
        <f t="shared" si="752"/>
        <v>0</v>
      </c>
      <c r="MR256" s="25">
        <f t="shared" si="850"/>
        <v>0</v>
      </c>
      <c r="MS256" s="29">
        <v>1.5999999999999999</v>
      </c>
      <c r="MT256" s="29">
        <v>0</v>
      </c>
      <c r="MU256" s="29">
        <v>1</v>
      </c>
      <c r="MV256" s="29">
        <v>1</v>
      </c>
      <c r="MW256" s="25">
        <f t="shared" si="753"/>
        <v>1.6</v>
      </c>
      <c r="MX256" s="25">
        <f t="shared" si="754"/>
        <v>3.31</v>
      </c>
      <c r="MY256" s="25">
        <f t="shared" si="755"/>
        <v>0</v>
      </c>
      <c r="MZ256" s="25">
        <f t="shared" si="756"/>
        <v>0</v>
      </c>
      <c r="NA256" s="25">
        <f t="shared" si="757"/>
        <v>1.6</v>
      </c>
      <c r="NB256" s="25">
        <f t="shared" si="758"/>
        <v>3.71</v>
      </c>
      <c r="NC256" s="25">
        <f t="shared" si="759"/>
        <v>0</v>
      </c>
      <c r="ND256" s="25">
        <f t="shared" si="760"/>
        <v>0</v>
      </c>
      <c r="NE256" s="25">
        <f t="shared" si="851"/>
        <v>1.6</v>
      </c>
      <c r="NF256" s="25">
        <f t="shared" si="851"/>
        <v>3.51</v>
      </c>
      <c r="NG256" s="25">
        <f t="shared" si="851"/>
        <v>0</v>
      </c>
      <c r="NH256" s="25">
        <f t="shared" si="851"/>
        <v>0</v>
      </c>
      <c r="NI256" s="25">
        <f t="shared" si="761"/>
        <v>118.22</v>
      </c>
      <c r="NJ256" s="25">
        <f t="shared" si="762"/>
        <v>0</v>
      </c>
      <c r="NK256" s="25">
        <f t="shared" si="763"/>
        <v>118.22</v>
      </c>
      <c r="NL256" s="25">
        <f t="shared" si="764"/>
        <v>0</v>
      </c>
      <c r="NM256" s="25">
        <f t="shared" si="765"/>
        <v>0</v>
      </c>
      <c r="NN256" s="25">
        <f t="shared" si="852"/>
        <v>0</v>
      </c>
      <c r="NO256" s="25">
        <f t="shared" si="766"/>
        <v>0</v>
      </c>
      <c r="NP256" s="25">
        <f t="shared" si="767"/>
        <v>0</v>
      </c>
      <c r="NQ256" s="25">
        <f t="shared" si="853"/>
        <v>0</v>
      </c>
      <c r="NR256" s="25">
        <f t="shared" si="768"/>
        <v>71.400000000000006</v>
      </c>
      <c r="NS256" s="25">
        <f t="shared" si="769"/>
        <v>0</v>
      </c>
      <c r="NT256" s="25">
        <f t="shared" si="854"/>
        <v>71.400000000000006</v>
      </c>
      <c r="NU256" s="25">
        <f t="shared" si="770"/>
        <v>0</v>
      </c>
      <c r="NV256" s="25">
        <f t="shared" si="771"/>
        <v>0</v>
      </c>
      <c r="NW256" s="25">
        <f t="shared" si="855"/>
        <v>0</v>
      </c>
      <c r="NX256" s="25">
        <f t="shared" si="856"/>
        <v>71.400000000000006</v>
      </c>
      <c r="NY256" s="25">
        <f t="shared" si="856"/>
        <v>0</v>
      </c>
      <c r="NZ256" s="25">
        <f t="shared" si="857"/>
        <v>71.400000000000006</v>
      </c>
      <c r="OA256" s="25">
        <f t="shared" si="858"/>
        <v>46.82</v>
      </c>
      <c r="OB256" s="25">
        <f t="shared" si="858"/>
        <v>0</v>
      </c>
      <c r="OC256" s="25">
        <f t="shared" si="859"/>
        <v>46.82</v>
      </c>
      <c r="OD256" s="25">
        <f t="shared" si="860"/>
        <v>71.400000000000006</v>
      </c>
      <c r="OE256" s="25">
        <f t="shared" si="860"/>
        <v>0</v>
      </c>
      <c r="OF256" s="25">
        <f t="shared" si="860"/>
        <v>71.400000000000006</v>
      </c>
      <c r="OG256" s="25">
        <f t="shared" si="772"/>
        <v>0</v>
      </c>
      <c r="OH256" s="25">
        <f t="shared" si="773"/>
        <v>0</v>
      </c>
      <c r="OI256" s="25">
        <f t="shared" si="774"/>
        <v>0</v>
      </c>
      <c r="OJ256" s="25">
        <f t="shared" si="775"/>
        <v>0</v>
      </c>
      <c r="OK256" s="25">
        <f t="shared" si="776"/>
        <v>0</v>
      </c>
      <c r="OL256" s="25">
        <f t="shared" si="777"/>
        <v>0</v>
      </c>
      <c r="OM256" s="25">
        <f t="shared" si="861"/>
        <v>0</v>
      </c>
      <c r="ON256" s="25">
        <f t="shared" si="861"/>
        <v>0</v>
      </c>
      <c r="OO256" s="25">
        <f t="shared" si="861"/>
        <v>0</v>
      </c>
      <c r="OP256" s="25">
        <f t="shared" si="778"/>
        <v>0</v>
      </c>
      <c r="OQ256" s="25">
        <f t="shared" si="779"/>
        <v>0</v>
      </c>
      <c r="OR256" s="25">
        <f t="shared" si="862"/>
        <v>0</v>
      </c>
      <c r="OS256" s="19">
        <v>536967.82999999996</v>
      </c>
      <c r="OT256" s="19">
        <v>2370658.06</v>
      </c>
    </row>
    <row r="257" spans="1:410" ht="33" customHeight="1" x14ac:dyDescent="0.25">
      <c r="A257" s="18"/>
      <c r="B257" s="18" t="s">
        <v>1005</v>
      </c>
      <c r="C257" s="18">
        <v>344.26</v>
      </c>
      <c r="D257" s="16" t="e">
        <f>_xlfn.IFNA(INDEX(#REF!,MATCH(E257,#REF!,0)),0)</f>
        <v>#REF!</v>
      </c>
      <c r="E257" s="18" t="s">
        <v>1060</v>
      </c>
      <c r="F257" s="16" t="s">
        <v>765</v>
      </c>
      <c r="G257" s="16" t="s">
        <v>766</v>
      </c>
      <c r="H257" s="16" t="s">
        <v>767</v>
      </c>
      <c r="I257" s="16" t="s">
        <v>768</v>
      </c>
      <c r="J257" s="16" t="s">
        <v>769</v>
      </c>
      <c r="K257" s="16" t="s">
        <v>770</v>
      </c>
      <c r="L257" s="16" t="s">
        <v>771</v>
      </c>
      <c r="M257" s="18">
        <v>1.64</v>
      </c>
      <c r="N257" s="18">
        <v>1.94</v>
      </c>
      <c r="O257" s="18">
        <v>2.04</v>
      </c>
      <c r="P257" s="18">
        <v>2.34</v>
      </c>
      <c r="Q257" s="18">
        <v>0.1</v>
      </c>
      <c r="R257" s="18">
        <v>1.8399999999999999</v>
      </c>
      <c r="S257" s="18">
        <v>2.14</v>
      </c>
      <c r="T257" s="18">
        <v>0.2</v>
      </c>
      <c r="U257" s="18">
        <v>0</v>
      </c>
      <c r="V257" s="18">
        <v>0</v>
      </c>
      <c r="W257" s="18">
        <v>0</v>
      </c>
      <c r="X257" s="18">
        <v>1.64</v>
      </c>
      <c r="Y257" s="18">
        <v>1.9</v>
      </c>
      <c r="Z257" s="20">
        <f t="shared" si="780"/>
        <v>2.1</v>
      </c>
      <c r="AA257" s="18">
        <v>0.22</v>
      </c>
      <c r="AB257" s="18">
        <v>0</v>
      </c>
      <c r="AC257" s="18">
        <v>0</v>
      </c>
      <c r="AD257" s="18">
        <v>0</v>
      </c>
      <c r="AE257" s="18">
        <v>0</v>
      </c>
      <c r="AF257" s="18">
        <v>0</v>
      </c>
      <c r="AG257" s="18">
        <v>1.2</v>
      </c>
      <c r="AH257" s="18">
        <v>1.5</v>
      </c>
      <c r="AI257" s="20">
        <f t="shared" si="781"/>
        <v>2.25</v>
      </c>
      <c r="AJ257" s="18">
        <v>0</v>
      </c>
      <c r="AK257" s="18">
        <v>0</v>
      </c>
      <c r="AL257" s="20">
        <f t="shared" si="782"/>
        <v>0</v>
      </c>
      <c r="AM257" s="18">
        <v>1.64</v>
      </c>
      <c r="AN257" s="18">
        <v>1.5</v>
      </c>
      <c r="AO257" s="18">
        <v>0.15</v>
      </c>
      <c r="AP257" s="18">
        <v>0.22</v>
      </c>
      <c r="AQ257" s="18">
        <v>1.64</v>
      </c>
      <c r="AR257" s="18">
        <v>1.72</v>
      </c>
      <c r="AS257" s="18">
        <v>0.12</v>
      </c>
      <c r="AT257" s="18">
        <v>0.11</v>
      </c>
      <c r="AU257" s="18">
        <v>0</v>
      </c>
      <c r="AV257" s="18">
        <v>1</v>
      </c>
      <c r="AW257" s="18">
        <v>0</v>
      </c>
      <c r="AX257" s="18">
        <v>0</v>
      </c>
      <c r="AY257" s="18">
        <v>0</v>
      </c>
      <c r="AZ257" s="18">
        <v>0</v>
      </c>
      <c r="BA257" s="18">
        <v>0</v>
      </c>
      <c r="BB257" s="18">
        <v>0</v>
      </c>
      <c r="BC257" s="18">
        <v>0</v>
      </c>
      <c r="BD257" s="18">
        <v>0</v>
      </c>
      <c r="BE257" s="18">
        <v>0</v>
      </c>
      <c r="BF257" s="18">
        <v>0</v>
      </c>
      <c r="BG257" s="18">
        <v>0</v>
      </c>
      <c r="BH257" s="18">
        <v>0</v>
      </c>
      <c r="BI257" s="18">
        <v>1</v>
      </c>
      <c r="BJ257" s="18">
        <v>0</v>
      </c>
      <c r="BK257" s="18">
        <v>0</v>
      </c>
      <c r="BL257" s="18">
        <v>0</v>
      </c>
      <c r="BM257" s="18">
        <v>1</v>
      </c>
      <c r="BN257" s="18">
        <v>0</v>
      </c>
      <c r="BO257" s="18">
        <v>0</v>
      </c>
      <c r="BP257" s="18">
        <v>0</v>
      </c>
      <c r="BQ257" s="18">
        <v>0</v>
      </c>
      <c r="BR257" s="18">
        <v>0</v>
      </c>
      <c r="BS257" s="18">
        <v>0</v>
      </c>
      <c r="BT257" s="18">
        <v>0</v>
      </c>
      <c r="BU257" s="18">
        <v>0</v>
      </c>
      <c r="BV257" s="18">
        <v>0</v>
      </c>
      <c r="BW257" s="18">
        <v>0</v>
      </c>
      <c r="BX257" s="18">
        <v>0</v>
      </c>
      <c r="BY257" s="18">
        <v>0</v>
      </c>
      <c r="BZ257" s="18">
        <v>0</v>
      </c>
      <c r="CA257" s="16" t="e">
        <f>_xlfn.IFNA(IF(RIGHT(D257,2)="=G",0,INDEX(#REF!,MATCH(E257,#REF!,0))),0)</f>
        <v>#REF!</v>
      </c>
      <c r="CB257" s="16" t="s">
        <v>776</v>
      </c>
      <c r="CC257" s="18">
        <v>0</v>
      </c>
      <c r="CD257" s="18">
        <v>0</v>
      </c>
      <c r="CE257" s="18">
        <v>1.4</v>
      </c>
      <c r="CF257" s="18">
        <v>0.85</v>
      </c>
      <c r="CG257" s="18">
        <v>0.12</v>
      </c>
      <c r="CH257" s="18">
        <v>2</v>
      </c>
      <c r="CI257" s="16" t="s">
        <v>98</v>
      </c>
      <c r="CJ257" s="18">
        <v>0</v>
      </c>
      <c r="CK257" s="20">
        <f t="shared" si="648"/>
        <v>2.62</v>
      </c>
      <c r="CL257" s="20">
        <f t="shared" si="783"/>
        <v>2.62</v>
      </c>
      <c r="CM257" s="18">
        <v>30</v>
      </c>
      <c r="CN257" s="18">
        <v>26.73</v>
      </c>
      <c r="CO257" s="18">
        <v>25.891000000000002</v>
      </c>
      <c r="CP257" s="22">
        <f t="shared" si="649"/>
        <v>26.73</v>
      </c>
      <c r="CQ257" s="22">
        <f t="shared" si="650"/>
        <v>24.11</v>
      </c>
      <c r="CR257" s="22">
        <f t="shared" si="784"/>
        <v>2.62</v>
      </c>
      <c r="CS257" s="22">
        <f t="shared" si="651"/>
        <v>24.21</v>
      </c>
      <c r="CT257" s="22">
        <f t="shared" si="652"/>
        <v>24.41</v>
      </c>
      <c r="CU257" s="18">
        <v>24.41</v>
      </c>
      <c r="CV257" s="22">
        <f t="shared" si="785"/>
        <v>2.1</v>
      </c>
      <c r="CW257" s="22">
        <f t="shared" si="653"/>
        <v>0</v>
      </c>
      <c r="CX257" s="22">
        <f t="shared" si="654"/>
        <v>0</v>
      </c>
      <c r="CY257" s="22">
        <f t="shared" si="655"/>
        <v>26.46</v>
      </c>
      <c r="CZ257" s="22">
        <f t="shared" si="656"/>
        <v>26.61</v>
      </c>
      <c r="DA257" s="18">
        <v>26.73</v>
      </c>
      <c r="DB257" s="20">
        <f t="shared" si="786"/>
        <v>2.62</v>
      </c>
      <c r="DC257" s="20">
        <f t="shared" si="787"/>
        <v>0</v>
      </c>
      <c r="DD257" s="20">
        <f t="shared" si="788"/>
        <v>2.62</v>
      </c>
      <c r="DE257" s="20">
        <f t="shared" si="657"/>
        <v>0.1</v>
      </c>
      <c r="DF257" s="20">
        <f t="shared" si="658"/>
        <v>0.2</v>
      </c>
      <c r="DG257" s="20">
        <f t="shared" si="659"/>
        <v>2.3199999999999998</v>
      </c>
      <c r="DH257" s="20">
        <f t="shared" si="660"/>
        <v>0</v>
      </c>
      <c r="DI257" s="20">
        <f t="shared" si="661"/>
        <v>0</v>
      </c>
      <c r="DJ257" s="20">
        <f t="shared" si="662"/>
        <v>0</v>
      </c>
      <c r="DK257" s="20">
        <f t="shared" si="789"/>
        <v>2.62</v>
      </c>
      <c r="DL257" s="20">
        <f t="shared" si="790"/>
        <v>0</v>
      </c>
      <c r="DM257" s="20">
        <f t="shared" si="791"/>
        <v>0</v>
      </c>
      <c r="DN257" s="20">
        <f t="shared" si="792"/>
        <v>0</v>
      </c>
      <c r="DO257" s="18">
        <v>2.54</v>
      </c>
      <c r="DP257" s="18">
        <v>0</v>
      </c>
      <c r="DQ257" s="18">
        <v>1</v>
      </c>
      <c r="DR257" s="18">
        <v>1</v>
      </c>
      <c r="DS257" s="25">
        <f t="shared" si="793"/>
        <v>2.54</v>
      </c>
      <c r="DT257" s="25">
        <f t="shared" si="794"/>
        <v>0</v>
      </c>
      <c r="DU257" s="25">
        <f t="shared" si="795"/>
        <v>6.65</v>
      </c>
      <c r="DV257" s="25">
        <f t="shared" si="796"/>
        <v>0</v>
      </c>
      <c r="DW257" s="25">
        <f t="shared" si="797"/>
        <v>6.65</v>
      </c>
      <c r="DX257" s="25">
        <f t="shared" si="798"/>
        <v>13.57</v>
      </c>
      <c r="DY257" s="25">
        <f t="shared" si="799"/>
        <v>0</v>
      </c>
      <c r="DZ257" s="25">
        <f t="shared" si="800"/>
        <v>13.57</v>
      </c>
      <c r="EA257" s="25">
        <f t="shared" si="801"/>
        <v>8.65</v>
      </c>
      <c r="EB257" s="25">
        <f t="shared" si="802"/>
        <v>0</v>
      </c>
      <c r="EC257" s="25">
        <f t="shared" si="803"/>
        <v>8.65</v>
      </c>
      <c r="ED257" s="25">
        <f t="shared" si="804"/>
        <v>4.92</v>
      </c>
      <c r="EE257" s="25">
        <f t="shared" si="804"/>
        <v>0</v>
      </c>
      <c r="EF257" s="25">
        <f t="shared" si="805"/>
        <v>4.92</v>
      </c>
      <c r="EG257" s="25">
        <f t="shared" si="806"/>
        <v>8.65</v>
      </c>
      <c r="EH257" s="25">
        <f t="shared" si="806"/>
        <v>0</v>
      </c>
      <c r="EI257" s="25">
        <f t="shared" si="807"/>
        <v>8.65</v>
      </c>
      <c r="EJ257" s="18">
        <v>344.26</v>
      </c>
      <c r="EK257" s="18">
        <v>367.76</v>
      </c>
      <c r="EL257" s="18" t="s">
        <v>1060</v>
      </c>
      <c r="EM257" s="18" t="s">
        <v>1061</v>
      </c>
      <c r="EN257" s="16" t="s">
        <v>870</v>
      </c>
      <c r="EO257" s="16" t="s">
        <v>871</v>
      </c>
      <c r="EP257" s="16" t="e">
        <f>IF(OR(EN257="Cống tròn",EN257="Cống hộp",EN257="Ống nhựa"),INDEX(#REF!,MATCH(E257,#REF!,0)),IF(OR(EN257="Rãnh xây",EN257="Rãnh bê tông"),INDEX(#REF!,MATCH(E257,#REF!,0)),0))</f>
        <v>#REF!</v>
      </c>
      <c r="EQ257" s="18">
        <v>21.86</v>
      </c>
      <c r="ER257" s="18"/>
      <c r="ES257" s="25">
        <f t="shared" si="808"/>
        <v>0</v>
      </c>
      <c r="ET257" s="1" t="str">
        <f>_xlfn.IFNA(IF(EN257="Cống tròn",INDEX(#REF!,MATCH(E257,#REF!,0)),IF(EN257="Cống hộp",INDEX(#REF!,MATCH(E257,#REF!,0)),EU257&amp;" ,"&amp;EV257)),0)</f>
        <v>Móng bê tông ,Có cốt thép</v>
      </c>
      <c r="EU257" s="16" t="s">
        <v>769</v>
      </c>
      <c r="EV257" s="16" t="s">
        <v>872</v>
      </c>
      <c r="EW257" s="16" t="e">
        <f>_xlfn.IFNA(INDEX(#REF!,MATCH(E257,#REF!,0)),0)</f>
        <v>#REF!</v>
      </c>
      <c r="EX257" s="16"/>
      <c r="EY257" s="18">
        <v>0</v>
      </c>
      <c r="EZ257" s="18">
        <v>0</v>
      </c>
      <c r="FA257" s="18">
        <v>0</v>
      </c>
      <c r="FB257" s="19">
        <v>0</v>
      </c>
      <c r="FC257" s="19">
        <v>0</v>
      </c>
      <c r="FD257" s="25">
        <f t="shared" si="663"/>
        <v>0</v>
      </c>
      <c r="FE257" s="25">
        <f t="shared" si="809"/>
        <v>0</v>
      </c>
      <c r="FF257" s="18">
        <v>0</v>
      </c>
      <c r="FG257" s="18">
        <v>0</v>
      </c>
      <c r="FH257" s="18">
        <v>0</v>
      </c>
      <c r="FI257" s="25">
        <f t="shared" si="810"/>
        <v>0</v>
      </c>
      <c r="FJ257" s="18">
        <v>0</v>
      </c>
      <c r="FK257" s="18">
        <v>0</v>
      </c>
      <c r="FL257" s="18">
        <v>0</v>
      </c>
      <c r="FM257" s="18">
        <v>0</v>
      </c>
      <c r="FN257" s="18">
        <v>0</v>
      </c>
      <c r="FO257" s="25">
        <f t="shared" si="811"/>
        <v>0</v>
      </c>
      <c r="FP257" s="18">
        <v>0</v>
      </c>
      <c r="FQ257" s="18">
        <v>0</v>
      </c>
      <c r="FR257" s="25">
        <f t="shared" si="664"/>
        <v>0</v>
      </c>
      <c r="FS257" s="25">
        <f t="shared" si="665"/>
        <v>0</v>
      </c>
      <c r="FT257" s="25">
        <f t="shared" si="666"/>
        <v>0</v>
      </c>
      <c r="FU257" s="25">
        <f t="shared" si="667"/>
        <v>0</v>
      </c>
      <c r="FV257" s="25" t="str">
        <f t="shared" si="812"/>
        <v>Đủ</v>
      </c>
      <c r="FW257" s="25">
        <f t="shared" si="813"/>
        <v>0</v>
      </c>
      <c r="FX257" s="16" t="s">
        <v>820</v>
      </c>
      <c r="FY257" s="16" t="s">
        <v>766</v>
      </c>
      <c r="FZ257" s="16" t="s">
        <v>771</v>
      </c>
      <c r="GA257" s="16" t="s">
        <v>771</v>
      </c>
      <c r="GB257" s="18">
        <v>0.1</v>
      </c>
      <c r="GC257" s="18">
        <v>1.6</v>
      </c>
      <c r="GD257" s="18">
        <v>0.2</v>
      </c>
      <c r="GE257" s="18">
        <v>1.4</v>
      </c>
      <c r="GF257" s="18">
        <v>0</v>
      </c>
      <c r="GG257" s="18">
        <v>0</v>
      </c>
      <c r="GH257" s="18">
        <v>0.2</v>
      </c>
      <c r="GI257" s="18">
        <v>2</v>
      </c>
      <c r="GJ257" s="18">
        <v>1</v>
      </c>
      <c r="GK257" s="18"/>
      <c r="GL257" s="25">
        <f t="shared" si="668"/>
        <v>1</v>
      </c>
      <c r="GM257" s="25">
        <f t="shared" si="814"/>
        <v>1</v>
      </c>
      <c r="GN257" s="18">
        <v>0</v>
      </c>
      <c r="GO257" s="18">
        <v>0</v>
      </c>
      <c r="GP257" s="18">
        <v>0.15</v>
      </c>
      <c r="GQ257" s="18">
        <v>0.11</v>
      </c>
      <c r="GR257" s="1" t="e">
        <f>_xlfn.IFNA(INDEX(#REF!,MATCH(E257,#REF!,0)),0)</f>
        <v>#REF!</v>
      </c>
      <c r="GS257" s="16"/>
      <c r="GT257" s="18">
        <v>0</v>
      </c>
      <c r="GU257" s="18">
        <v>0</v>
      </c>
      <c r="GV257" s="18">
        <v>0</v>
      </c>
      <c r="GW257" s="18">
        <v>0</v>
      </c>
      <c r="GX257" s="25">
        <f t="shared" si="669"/>
        <v>0</v>
      </c>
      <c r="GY257" s="25">
        <f t="shared" si="670"/>
        <v>0</v>
      </c>
      <c r="GZ257" s="25">
        <f t="shared" si="815"/>
        <v>1.45</v>
      </c>
      <c r="HA257" s="1" t="e" cm="1">
        <f t="array" ref="HA257">INDEX(#REF!,MATCH(EJ257&amp;EK257&amp;HD257&amp;HE257&amp;HF257,#REF!&amp;#REF!&amp;#REF!&amp;#REF!&amp;#REF!,0))</f>
        <v>#REF!</v>
      </c>
      <c r="HB257" s="16" t="s">
        <v>872</v>
      </c>
      <c r="HC257" s="25">
        <f t="shared" si="816"/>
        <v>21</v>
      </c>
      <c r="HD257" s="18">
        <v>1</v>
      </c>
      <c r="HE257" s="18">
        <v>1.2</v>
      </c>
      <c r="HF257" s="18">
        <v>0.15</v>
      </c>
      <c r="HG257" s="1" t="e" cm="1">
        <f t="array" ref="HG257">INDEX(#REF!,MATCH(EJ257&amp;EK257&amp;HJ257&amp;HK257&amp;HL257,#REF!&amp;#REF!&amp;#REF!&amp;#REF!&amp;#REF!,0))</f>
        <v>#REF!</v>
      </c>
      <c r="HH257" s="16" t="s">
        <v>872</v>
      </c>
      <c r="HI257" s="25">
        <f t="shared" si="817"/>
        <v>1</v>
      </c>
      <c r="HJ257" s="25">
        <f t="shared" si="818"/>
        <v>0.54</v>
      </c>
      <c r="HK257" s="19">
        <v>1.2</v>
      </c>
      <c r="HL257" s="19">
        <v>0.15</v>
      </c>
      <c r="HM257" s="18">
        <v>0.01</v>
      </c>
      <c r="HN257" s="18">
        <v>1</v>
      </c>
      <c r="HO257" s="25">
        <f t="shared" si="819"/>
        <v>21</v>
      </c>
      <c r="HP257" s="25">
        <f t="shared" si="820"/>
        <v>0.21</v>
      </c>
      <c r="HQ257" s="25">
        <f t="shared" si="821"/>
        <v>21.21</v>
      </c>
      <c r="HR257" s="25">
        <f t="shared" si="822"/>
        <v>-0.64999999999999858</v>
      </c>
      <c r="HS257" s="25" t="str">
        <f t="shared" si="823"/>
        <v>Thêm 01</v>
      </c>
      <c r="HT257" s="19">
        <v>0</v>
      </c>
      <c r="HU257" s="19">
        <v>0</v>
      </c>
      <c r="HV257" s="19">
        <v>0</v>
      </c>
      <c r="HW257" s="25">
        <f t="shared" si="824"/>
        <v>0</v>
      </c>
      <c r="HX257" s="19">
        <v>0</v>
      </c>
      <c r="HY257" s="19">
        <v>0</v>
      </c>
      <c r="HZ257" s="18">
        <v>26.73</v>
      </c>
      <c r="IA257" s="20">
        <f>ROUND(IF(EN257="Cống tròn",IF(EN257="Cống tròn",IF(EU257="Không có móng",IQ257-FF257,IF(EU257="Đế",IP257-FN257,IF(OR(EU257="Móng bê tông",EU257="Móng bê tông kết hợp đế"),II257-FJ257,0))),0),IF(EN257="Cống hộp",IF(AND(EN257="Cống hộp",EU257="Không có móng"),IQ257-GF257,IF(AND(EN257="Cống hộp",EU257="Móng bê tông"),IJ257-GB257,0)),IF(OR(EN257="Rãnh xây",EN257="Rãnh bê tông"),IF(OR(EN257="Rãnh xây",EN257="Rãnh bê tông"),IK257-GB257,0),IF(EN257="Ống nhựa",IF(AND(EN257="Ống nhựa",EU257="Không đắp cát"),IQ257-HT257,IF(AND(EN257="Ống nhựa",EU257="Đắp cát"),IH257-HX257,0)),IF(EN257="Rãnh thang",IF(EN257="Rãnh thang",IF(EU257="Móng bê tông",#REF!-#REF!,IQ257),0),0))))),2)</f>
        <v>24.41</v>
      </c>
      <c r="IB257" s="20">
        <f t="shared" si="825"/>
        <v>2.3200000000000003</v>
      </c>
      <c r="IC257" s="20">
        <f t="shared" si="671"/>
        <v>0</v>
      </c>
      <c r="ID257" s="20">
        <f t="shared" si="672"/>
        <v>0</v>
      </c>
      <c r="IE257" s="20">
        <f t="shared" si="673"/>
        <v>24.41</v>
      </c>
      <c r="IF257" s="20">
        <f t="shared" si="674"/>
        <v>0</v>
      </c>
      <c r="IG257" s="20">
        <f>IF(EN257="Rãnh thang",IF(AND(EN257="Rãnh thang",EU257="Móng bê tông"),IQ257-#REF!,0),IF(EN257="Ống nhựa",IF(AND(EN257="Ống nhựa",EU257="Đắp cát"),IQ257-HT257,0),IF(EN257="Cống tròn",IF(EN257="Cống tròn",IF(OR(EU257="Móng bê tông",EU257="Móng bê tông kết hợp đế"),IM257-FL257,0),0),IF(EN257="Cống hộp",IF(AND(EN257="Cống hộp",EU257="Móng bê tông"),IN257-GD257,0),IF(OR(EN257="Rãnh xây",EN257="Rãnh bê tông"),IF(AND(EN257="Rãnh xây",EU257="Móng bê tông"),IO257-GD257,IF(AND(EN257="Rãnh bê tông",EU257="Móng bê tông"),IO257-GD257,0)),0)))))</f>
        <v>24.51</v>
      </c>
      <c r="IH257" s="20">
        <f t="shared" si="675"/>
        <v>0</v>
      </c>
      <c r="II257" s="20">
        <f t="shared" si="676"/>
        <v>0</v>
      </c>
      <c r="IJ257" s="20">
        <f t="shared" si="677"/>
        <v>0</v>
      </c>
      <c r="IK257" s="20">
        <f t="shared" si="678"/>
        <v>24.51</v>
      </c>
      <c r="IL257" s="20">
        <f t="shared" si="679"/>
        <v>24.71</v>
      </c>
      <c r="IM257" s="20">
        <f t="shared" si="680"/>
        <v>0</v>
      </c>
      <c r="IN257" s="20">
        <f t="shared" si="681"/>
        <v>0</v>
      </c>
      <c r="IO257" s="20">
        <f t="shared" si="682"/>
        <v>24.71</v>
      </c>
      <c r="IP257" s="20">
        <f t="shared" si="683"/>
        <v>0</v>
      </c>
      <c r="IQ257" s="18">
        <v>24.71</v>
      </c>
      <c r="IR257" s="25">
        <f t="shared" si="826"/>
        <v>1</v>
      </c>
      <c r="IS257" s="25">
        <f t="shared" si="684"/>
        <v>25.71</v>
      </c>
      <c r="IT257" s="25">
        <f t="shared" si="685"/>
        <v>25.71</v>
      </c>
      <c r="IU257" s="25">
        <f>ROUND(IF(EN257="Cống tròn",IF(EN257="Cống tròn",IV257+FF257,0),IF(EN257="Cống hộp",IF(EN257="Cống hộp",IV257+GP257,0),IF(OR(EN257="Rãnh xây",EN257="Rãnh bê tông"),IF(OR(EN257="Rãnh xây",EN257="Rãnh bê tông"),IV257+GP257,0),IF(EN257="ống nhựa",IF(EN257="Ống nhựa",IV257+HT257,0),IF(EN257="Rãnh thang",IF(EN257="Rãnh thang",IQ257+#REF!,0),0))))),2)</f>
        <v>25.86</v>
      </c>
      <c r="IV257" s="18">
        <v>25.71</v>
      </c>
      <c r="IW257" s="25">
        <f t="shared" si="686"/>
        <v>0</v>
      </c>
      <c r="IX257" s="25">
        <f t="shared" si="687"/>
        <v>0</v>
      </c>
      <c r="IY257" s="25">
        <f t="shared" si="688"/>
        <v>25.86</v>
      </c>
      <c r="IZ257" s="25">
        <f t="shared" si="689"/>
        <v>0</v>
      </c>
      <c r="JA257" s="25">
        <f t="shared" si="690"/>
        <v>0</v>
      </c>
      <c r="JB257" s="18">
        <v>26.67</v>
      </c>
      <c r="JC257" s="20">
        <f>ROUND(IF(EN257="Cống tròn",IF(EN257="Cống tròn",IF(EU257="Không có móng",JS257-FF257,IF(EU257="Đế",JR257-FN257,IF(OR(EU257="Móng bê tông",EU257="Móng bê tông kết hợp đế"),JK257-FJ257,0))),0),IF(EN257="Cống hộp",IF(AND(EN257="Cống hộp",EU257="Không có móng"),JS257-GF257,IF(AND(EN257="Cống hộp",EU257="Móng bê tông"),JL257-GB257,0)),IF(OR(EN257="Rãnh xây",EN257="Rãnh bê tông"),IF(OR(EN257="Rãnh xây",EN257="Rãnh bê tông"),JM257-GB257,0),IF(EN257="Ống nhựa",IF(AND(EN257="Ống nhựa",EU257="Không đắp cát"),JS257-HT257,IF(AND(EN257="Ống nhựa",EU257="Đắp cát"),JJ257-HX257,0)),IF(EN257="Rãnh thang",IF(EN257="Rãnh thang",IF(EU257="Móng bê tông",#REF!-#REF!,JS257),0),0))))),2)</f>
        <v>24.39</v>
      </c>
      <c r="JD257" s="20">
        <f t="shared" si="827"/>
        <v>2.2800000000000011</v>
      </c>
      <c r="JE257" s="20">
        <f t="shared" si="691"/>
        <v>0</v>
      </c>
      <c r="JF257" s="20">
        <f t="shared" si="692"/>
        <v>0</v>
      </c>
      <c r="JG257" s="20">
        <f t="shared" si="693"/>
        <v>24.39</v>
      </c>
      <c r="JH257" s="20">
        <f t="shared" si="694"/>
        <v>0</v>
      </c>
      <c r="JI257" s="20">
        <f>IF(EN257="Rãnh thang",IF(AND(EN257="Rãnh thang",EU257="Móng bê tông"),JS257-#REF!,0),IF(EN257="Ống nhựa",IF(AND(EN257="Ống nhựa",EU257="Đắp cát"),JS257-HT257,0),IF(EN257="Cống tròn",IF(EN257="Cống tròn",IF(OR(EU257="Móng bê tông",EU257="Móng bê tông kết hợp đế"),JO257-FL257,0),0),IF(EN257="Cống hộp",IF(AND(EN257="Cống hộp",EU257="Móng bê tông"),JP257-GD257,0),IF(OR(EN257="Rãnh xây",EN257="Rãnh bê tông"),IF(AND(EN257="Rãnh xây",EU257="Móng bê tông"),JQ257-GD257,IF(AND(EN257="Rãnh bê tông",EU257="Móng bê tông"),JQ257-GD257,0)),0)))))</f>
        <v>24.490000000000002</v>
      </c>
      <c r="JJ257" s="20">
        <f t="shared" si="695"/>
        <v>0</v>
      </c>
      <c r="JK257" s="20">
        <f t="shared" si="696"/>
        <v>0</v>
      </c>
      <c r="JL257" s="20">
        <f t="shared" si="697"/>
        <v>0</v>
      </c>
      <c r="JM257" s="20">
        <f t="shared" si="698"/>
        <v>24.490000000000002</v>
      </c>
      <c r="JN257" s="20">
        <f t="shared" si="699"/>
        <v>24.69</v>
      </c>
      <c r="JO257" s="20">
        <f t="shared" si="700"/>
        <v>0</v>
      </c>
      <c r="JP257" s="20">
        <f t="shared" si="701"/>
        <v>0</v>
      </c>
      <c r="JQ257" s="20">
        <f t="shared" si="702"/>
        <v>24.69</v>
      </c>
      <c r="JR257" s="20">
        <f t="shared" si="703"/>
        <v>0</v>
      </c>
      <c r="JS257" s="26">
        <v>24.69</v>
      </c>
      <c r="JT257" s="25">
        <f t="shared" si="828"/>
        <v>1</v>
      </c>
      <c r="JU257" s="25">
        <f t="shared" si="704"/>
        <v>25.69</v>
      </c>
      <c r="JV257" s="25">
        <f t="shared" si="705"/>
        <v>25.69</v>
      </c>
      <c r="JW257" s="25">
        <f>ROUND(IF(EN257="Cống tròn",IF(EN257="Cống tròn",JX257+FF257,0),IF(EN257="Cống hộp",IF(EN257="Cống hộp",JX257+GP257,0),IF(OR(EN257="Rãnh xây",EN257="Rãnh bê tông"),IF(OR(EN257="Rãnh xây",EN257="Rãnh bê tông"),JX257+GP257,0),IF(EN257="ống nhựa",IF(EN257="Ống nhựa",JX257+HT257,0),IF(EN257="Rãnh thang",IF(EN257="Rãnh thang",JS257+#REF!,0),0))))),2)</f>
        <v>25.84</v>
      </c>
      <c r="JX257" s="27">
        <v>25.69</v>
      </c>
      <c r="JY257" s="25">
        <f t="shared" si="706"/>
        <v>0</v>
      </c>
      <c r="JZ257" s="25">
        <f t="shared" si="707"/>
        <v>0</v>
      </c>
      <c r="KA257" s="25">
        <f t="shared" si="708"/>
        <v>25.84</v>
      </c>
      <c r="KB257" s="25">
        <f t="shared" si="709"/>
        <v>0</v>
      </c>
      <c r="KC257" s="25">
        <f t="shared" si="710"/>
        <v>0</v>
      </c>
      <c r="KD257" s="28" t="s">
        <v>98</v>
      </c>
      <c r="KE257" s="27">
        <v>0</v>
      </c>
      <c r="KF257" s="25">
        <f t="shared" si="711"/>
        <v>2.3200000000000003</v>
      </c>
      <c r="KG257" s="25">
        <f t="shared" si="829"/>
        <v>2.3200000000000003</v>
      </c>
      <c r="KH257" s="27">
        <v>0</v>
      </c>
      <c r="KI257" s="25">
        <f t="shared" si="712"/>
        <v>2.2800000000000011</v>
      </c>
      <c r="KJ257" s="25">
        <f t="shared" si="830"/>
        <v>2.2800000000000011</v>
      </c>
      <c r="KK257" s="25">
        <f t="shared" si="713"/>
        <v>0</v>
      </c>
      <c r="KL257" s="25">
        <f t="shared" si="714"/>
        <v>0</v>
      </c>
      <c r="KM257" s="25">
        <f t="shared" si="831"/>
        <v>0</v>
      </c>
      <c r="KN257" s="25">
        <f t="shared" si="715"/>
        <v>0</v>
      </c>
      <c r="KO257" s="25">
        <f t="shared" si="716"/>
        <v>0</v>
      </c>
      <c r="KP257" s="25">
        <f t="shared" si="832"/>
        <v>0</v>
      </c>
      <c r="KQ257" s="25">
        <f t="shared" si="717"/>
        <v>0</v>
      </c>
      <c r="KR257" s="25">
        <f t="shared" si="718"/>
        <v>0</v>
      </c>
      <c r="KS257" s="25">
        <f t="shared" si="833"/>
        <v>0</v>
      </c>
      <c r="KT257" s="25">
        <f t="shared" si="719"/>
        <v>0</v>
      </c>
      <c r="KU257" s="25">
        <f t="shared" si="720"/>
        <v>0</v>
      </c>
      <c r="KV257" s="25">
        <f t="shared" si="834"/>
        <v>0</v>
      </c>
      <c r="KW257" s="25">
        <f t="shared" ref="KW257:KW320" si="863">IF(OR(KD257="Đào đất",KD257="Đào đất + đào đá"),IF(KF257&lt;=FJ257+FL257,0,IF(KF257&gt;=FJ257+FL257+FN257,FN257,KF257-(FJ257+FL257))),0)</f>
        <v>0</v>
      </c>
      <c r="KX257" s="25">
        <f t="shared" si="722"/>
        <v>0</v>
      </c>
      <c r="KY257" s="25">
        <f t="shared" si="835"/>
        <v>0</v>
      </c>
      <c r="KZ257" s="25">
        <f t="shared" si="723"/>
        <v>0</v>
      </c>
      <c r="LA257" s="25">
        <f t="shared" si="724"/>
        <v>0</v>
      </c>
      <c r="LB257" s="25">
        <f t="shared" si="836"/>
        <v>0</v>
      </c>
      <c r="LC257" s="25">
        <f t="shared" si="725"/>
        <v>0</v>
      </c>
      <c r="LD257" s="25">
        <f t="shared" si="726"/>
        <v>0</v>
      </c>
      <c r="LE257" s="25">
        <f t="shared" si="837"/>
        <v>0</v>
      </c>
      <c r="LF257" s="25">
        <f t="shared" si="727"/>
        <v>0</v>
      </c>
      <c r="LG257" s="25">
        <f t="shared" si="728"/>
        <v>0</v>
      </c>
      <c r="LH257" s="25">
        <f t="shared" si="838"/>
        <v>0</v>
      </c>
      <c r="LI257" s="25">
        <f t="shared" si="729"/>
        <v>0.1</v>
      </c>
      <c r="LJ257" s="25">
        <f t="shared" si="730"/>
        <v>0.1</v>
      </c>
      <c r="LK257" s="25">
        <f t="shared" si="839"/>
        <v>0.1</v>
      </c>
      <c r="LL257" s="25">
        <f t="shared" si="731"/>
        <v>0</v>
      </c>
      <c r="LM257" s="25">
        <f t="shared" si="732"/>
        <v>0</v>
      </c>
      <c r="LN257" s="25">
        <f t="shared" si="840"/>
        <v>0</v>
      </c>
      <c r="LO257" s="25">
        <f t="shared" si="733"/>
        <v>0.2</v>
      </c>
      <c r="LP257" s="25">
        <f t="shared" si="734"/>
        <v>0.2</v>
      </c>
      <c r="LQ257" s="25">
        <f t="shared" si="841"/>
        <v>0.2</v>
      </c>
      <c r="LR257" s="25">
        <f t="shared" si="735"/>
        <v>0</v>
      </c>
      <c r="LS257" s="25">
        <f t="shared" si="736"/>
        <v>0</v>
      </c>
      <c r="LT257" s="25">
        <f t="shared" si="842"/>
        <v>0</v>
      </c>
      <c r="LU257" s="25">
        <f t="shared" si="737"/>
        <v>1.1499999999999999</v>
      </c>
      <c r="LV257" s="25">
        <f t="shared" si="738"/>
        <v>1.1499999999999999</v>
      </c>
      <c r="LW257" s="25">
        <f t="shared" si="843"/>
        <v>1.1499999999999999</v>
      </c>
      <c r="LX257" s="25">
        <f t="shared" si="739"/>
        <v>0</v>
      </c>
      <c r="LY257" s="25">
        <f t="shared" si="740"/>
        <v>0</v>
      </c>
      <c r="LZ257" s="25">
        <f t="shared" si="844"/>
        <v>0</v>
      </c>
      <c r="MA257" s="25">
        <f t="shared" si="741"/>
        <v>0</v>
      </c>
      <c r="MB257" s="25">
        <f t="shared" si="742"/>
        <v>0</v>
      </c>
      <c r="MC257" s="25">
        <f t="shared" si="845"/>
        <v>0</v>
      </c>
      <c r="MD257" s="25">
        <f t="shared" si="743"/>
        <v>0</v>
      </c>
      <c r="ME257" s="25">
        <f t="shared" si="744"/>
        <v>0</v>
      </c>
      <c r="MF257" s="25">
        <f t="shared" si="846"/>
        <v>0</v>
      </c>
      <c r="MG257" s="25">
        <f t="shared" si="745"/>
        <v>0</v>
      </c>
      <c r="MH257" s="25">
        <f t="shared" si="746"/>
        <v>0</v>
      </c>
      <c r="MI257" s="25">
        <f t="shared" si="847"/>
        <v>0</v>
      </c>
      <c r="MJ257" s="25">
        <f t="shared" si="747"/>
        <v>0</v>
      </c>
      <c r="MK257" s="25">
        <f t="shared" si="748"/>
        <v>0</v>
      </c>
      <c r="ML257" s="25">
        <f t="shared" si="848"/>
        <v>0</v>
      </c>
      <c r="MM257" s="25">
        <f t="shared" si="749"/>
        <v>0</v>
      </c>
      <c r="MN257" s="25">
        <f t="shared" si="750"/>
        <v>0</v>
      </c>
      <c r="MO257" s="25">
        <f t="shared" si="849"/>
        <v>0</v>
      </c>
      <c r="MP257" s="25">
        <f t="shared" si="751"/>
        <v>0</v>
      </c>
      <c r="MQ257" s="25">
        <f t="shared" si="752"/>
        <v>0</v>
      </c>
      <c r="MR257" s="25">
        <f t="shared" si="850"/>
        <v>0</v>
      </c>
      <c r="MS257" s="29">
        <v>1.5999999999999999</v>
      </c>
      <c r="MT257" s="29">
        <v>0</v>
      </c>
      <c r="MU257" s="29">
        <v>1</v>
      </c>
      <c r="MV257" s="29">
        <v>1</v>
      </c>
      <c r="MW257" s="25">
        <f t="shared" si="753"/>
        <v>1.6</v>
      </c>
      <c r="MX257" s="25">
        <f t="shared" si="754"/>
        <v>3.71</v>
      </c>
      <c r="MY257" s="25">
        <f t="shared" si="755"/>
        <v>0</v>
      </c>
      <c r="MZ257" s="25">
        <f t="shared" si="756"/>
        <v>0</v>
      </c>
      <c r="NA257" s="25">
        <f t="shared" si="757"/>
        <v>1.6</v>
      </c>
      <c r="NB257" s="25">
        <f t="shared" si="758"/>
        <v>3.65</v>
      </c>
      <c r="NC257" s="25">
        <f t="shared" si="759"/>
        <v>0</v>
      </c>
      <c r="ND257" s="25">
        <f t="shared" si="760"/>
        <v>0</v>
      </c>
      <c r="NE257" s="25">
        <f t="shared" si="851"/>
        <v>1.6</v>
      </c>
      <c r="NF257" s="25">
        <f t="shared" si="851"/>
        <v>3.6799999999999997</v>
      </c>
      <c r="NG257" s="25">
        <f t="shared" si="851"/>
        <v>0</v>
      </c>
      <c r="NH257" s="25">
        <f t="shared" si="851"/>
        <v>0</v>
      </c>
      <c r="NI257" s="25">
        <f t="shared" si="761"/>
        <v>80.44</v>
      </c>
      <c r="NJ257" s="25">
        <f t="shared" si="762"/>
        <v>0</v>
      </c>
      <c r="NK257" s="25">
        <f t="shared" si="763"/>
        <v>80.44</v>
      </c>
      <c r="NL257" s="25">
        <f t="shared" si="764"/>
        <v>0</v>
      </c>
      <c r="NM257" s="25">
        <f t="shared" si="765"/>
        <v>0</v>
      </c>
      <c r="NN257" s="25">
        <f t="shared" si="852"/>
        <v>0</v>
      </c>
      <c r="NO257" s="25">
        <f t="shared" si="766"/>
        <v>0</v>
      </c>
      <c r="NP257" s="25">
        <f t="shared" si="767"/>
        <v>0</v>
      </c>
      <c r="NQ257" s="25">
        <f t="shared" si="853"/>
        <v>0</v>
      </c>
      <c r="NR257" s="25">
        <f t="shared" si="768"/>
        <v>44.81</v>
      </c>
      <c r="NS257" s="25">
        <f t="shared" si="769"/>
        <v>0</v>
      </c>
      <c r="NT257" s="25">
        <f t="shared" si="854"/>
        <v>44.81</v>
      </c>
      <c r="NU257" s="25">
        <f t="shared" si="770"/>
        <v>0</v>
      </c>
      <c r="NV257" s="25">
        <f t="shared" si="771"/>
        <v>0</v>
      </c>
      <c r="NW257" s="25">
        <f t="shared" si="855"/>
        <v>0</v>
      </c>
      <c r="NX257" s="25">
        <f t="shared" si="856"/>
        <v>44.81</v>
      </c>
      <c r="NY257" s="25">
        <f t="shared" si="856"/>
        <v>0</v>
      </c>
      <c r="NZ257" s="25">
        <f t="shared" si="857"/>
        <v>44.81</v>
      </c>
      <c r="OA257" s="25">
        <f t="shared" si="858"/>
        <v>35.630000000000003</v>
      </c>
      <c r="OB257" s="25">
        <f t="shared" si="858"/>
        <v>0</v>
      </c>
      <c r="OC257" s="25">
        <f t="shared" si="859"/>
        <v>35.630000000000003</v>
      </c>
      <c r="OD257" s="25">
        <f t="shared" si="860"/>
        <v>44.81</v>
      </c>
      <c r="OE257" s="25">
        <f t="shared" si="860"/>
        <v>0</v>
      </c>
      <c r="OF257" s="25">
        <f t="shared" si="860"/>
        <v>44.81</v>
      </c>
      <c r="OG257" s="25">
        <f t="shared" si="772"/>
        <v>0</v>
      </c>
      <c r="OH257" s="25">
        <f t="shared" si="773"/>
        <v>0</v>
      </c>
      <c r="OI257" s="25">
        <f t="shared" si="774"/>
        <v>0</v>
      </c>
      <c r="OJ257" s="25">
        <f t="shared" si="775"/>
        <v>0</v>
      </c>
      <c r="OK257" s="25">
        <f t="shared" si="776"/>
        <v>0</v>
      </c>
      <c r="OL257" s="25">
        <f t="shared" si="777"/>
        <v>0</v>
      </c>
      <c r="OM257" s="25">
        <f t="shared" si="861"/>
        <v>0</v>
      </c>
      <c r="ON257" s="25">
        <f t="shared" si="861"/>
        <v>0</v>
      </c>
      <c r="OO257" s="25">
        <f t="shared" si="861"/>
        <v>0</v>
      </c>
      <c r="OP257" s="25">
        <f t="shared" si="778"/>
        <v>0</v>
      </c>
      <c r="OQ257" s="25">
        <f t="shared" si="779"/>
        <v>0</v>
      </c>
      <c r="OR257" s="25">
        <f t="shared" si="862"/>
        <v>0</v>
      </c>
      <c r="OS257" s="19">
        <v>536967.82999999996</v>
      </c>
      <c r="OT257" s="19">
        <v>2370693.87</v>
      </c>
    </row>
    <row r="258" spans="1:410" ht="33" customHeight="1" x14ac:dyDescent="0.25">
      <c r="A258" s="18"/>
      <c r="B258" s="18" t="s">
        <v>1005</v>
      </c>
      <c r="C258" s="18">
        <v>367.76</v>
      </c>
      <c r="D258" s="16" t="e">
        <f>_xlfn.IFNA(INDEX(#REF!,MATCH(E258,#REF!,0)),0)</f>
        <v>#REF!</v>
      </c>
      <c r="E258" s="18" t="s">
        <v>1061</v>
      </c>
      <c r="F258" s="16" t="s">
        <v>765</v>
      </c>
      <c r="G258" s="16" t="s">
        <v>766</v>
      </c>
      <c r="H258" s="16" t="s">
        <v>767</v>
      </c>
      <c r="I258" s="16" t="s">
        <v>768</v>
      </c>
      <c r="J258" s="16" t="s">
        <v>769</v>
      </c>
      <c r="K258" s="16" t="s">
        <v>770</v>
      </c>
      <c r="L258" s="16" t="s">
        <v>771</v>
      </c>
      <c r="M258" s="18">
        <v>1.64</v>
      </c>
      <c r="N258" s="18">
        <v>1.94</v>
      </c>
      <c r="O258" s="18">
        <v>2.04</v>
      </c>
      <c r="P258" s="18">
        <v>2.34</v>
      </c>
      <c r="Q258" s="18">
        <v>0.1</v>
      </c>
      <c r="R258" s="18">
        <v>1.8399999999999999</v>
      </c>
      <c r="S258" s="18">
        <v>2.14</v>
      </c>
      <c r="T258" s="18">
        <v>0.2</v>
      </c>
      <c r="U258" s="18">
        <v>0</v>
      </c>
      <c r="V258" s="18">
        <v>0</v>
      </c>
      <c r="W258" s="18">
        <v>0</v>
      </c>
      <c r="X258" s="18">
        <v>1.64</v>
      </c>
      <c r="Y258" s="18">
        <v>1.9</v>
      </c>
      <c r="Z258" s="20">
        <f t="shared" si="780"/>
        <v>2</v>
      </c>
      <c r="AA258" s="18">
        <v>0.22</v>
      </c>
      <c r="AB258" s="18">
        <v>0</v>
      </c>
      <c r="AC258" s="18">
        <v>0</v>
      </c>
      <c r="AD258" s="18">
        <v>0</v>
      </c>
      <c r="AE258" s="18">
        <v>0</v>
      </c>
      <c r="AF258" s="18">
        <v>0</v>
      </c>
      <c r="AG258" s="18">
        <v>1.2</v>
      </c>
      <c r="AH258" s="18">
        <v>1.5</v>
      </c>
      <c r="AI258" s="20">
        <f t="shared" si="781"/>
        <v>2.15</v>
      </c>
      <c r="AJ258" s="18">
        <v>0</v>
      </c>
      <c r="AK258" s="18">
        <v>0</v>
      </c>
      <c r="AL258" s="20">
        <f t="shared" si="782"/>
        <v>0</v>
      </c>
      <c r="AM258" s="18">
        <v>1.64</v>
      </c>
      <c r="AN258" s="18">
        <v>1.5</v>
      </c>
      <c r="AO258" s="18">
        <v>0.15</v>
      </c>
      <c r="AP258" s="18">
        <v>0.22</v>
      </c>
      <c r="AQ258" s="18">
        <v>1.64</v>
      </c>
      <c r="AR258" s="18">
        <v>1.72</v>
      </c>
      <c r="AS258" s="18">
        <v>0.12</v>
      </c>
      <c r="AT258" s="18">
        <v>0.11</v>
      </c>
      <c r="AU258" s="18">
        <v>0</v>
      </c>
      <c r="AV258" s="18">
        <v>1</v>
      </c>
      <c r="AW258" s="18">
        <v>0</v>
      </c>
      <c r="AX258" s="18">
        <v>0</v>
      </c>
      <c r="AY258" s="18">
        <v>0</v>
      </c>
      <c r="AZ258" s="18">
        <v>0</v>
      </c>
      <c r="BA258" s="18">
        <v>0</v>
      </c>
      <c r="BB258" s="18">
        <v>0</v>
      </c>
      <c r="BC258" s="18">
        <v>0</v>
      </c>
      <c r="BD258" s="18">
        <v>0</v>
      </c>
      <c r="BE258" s="18">
        <v>0</v>
      </c>
      <c r="BF258" s="18">
        <v>0</v>
      </c>
      <c r="BG258" s="18">
        <v>0</v>
      </c>
      <c r="BH258" s="18">
        <v>0</v>
      </c>
      <c r="BI258" s="18">
        <v>2</v>
      </c>
      <c r="BJ258" s="18">
        <v>0</v>
      </c>
      <c r="BK258" s="18">
        <v>0</v>
      </c>
      <c r="BL258" s="18">
        <v>0</v>
      </c>
      <c r="BM258" s="18">
        <v>0</v>
      </c>
      <c r="BN258" s="18">
        <v>0</v>
      </c>
      <c r="BO258" s="18">
        <v>0</v>
      </c>
      <c r="BP258" s="18">
        <v>0</v>
      </c>
      <c r="BQ258" s="18">
        <v>0</v>
      </c>
      <c r="BR258" s="18">
        <v>0</v>
      </c>
      <c r="BS258" s="18">
        <v>0</v>
      </c>
      <c r="BT258" s="18">
        <v>0</v>
      </c>
      <c r="BU258" s="18">
        <v>0</v>
      </c>
      <c r="BV258" s="18">
        <v>0</v>
      </c>
      <c r="BW258" s="18">
        <v>0</v>
      </c>
      <c r="BX258" s="18">
        <v>0</v>
      </c>
      <c r="BY258" s="18">
        <v>0</v>
      </c>
      <c r="BZ258" s="18">
        <v>0</v>
      </c>
      <c r="CA258" s="16" t="e">
        <f>_xlfn.IFNA(IF(RIGHT(D258,2)="=G",0,INDEX(#REF!,MATCH(E258,#REF!,0))),0)</f>
        <v>#REF!</v>
      </c>
      <c r="CB258" s="16" t="s">
        <v>776</v>
      </c>
      <c r="CC258" s="18">
        <v>0</v>
      </c>
      <c r="CD258" s="18">
        <v>0</v>
      </c>
      <c r="CE258" s="18">
        <v>1.4</v>
      </c>
      <c r="CF258" s="18">
        <v>0.85</v>
      </c>
      <c r="CG258" s="18">
        <v>0.12</v>
      </c>
      <c r="CH258" s="18">
        <v>2</v>
      </c>
      <c r="CI258" s="16" t="s">
        <v>98</v>
      </c>
      <c r="CJ258" s="18">
        <v>0</v>
      </c>
      <c r="CK258" s="20">
        <f t="shared" si="648"/>
        <v>2.58</v>
      </c>
      <c r="CL258" s="20">
        <f t="shared" si="783"/>
        <v>2.58</v>
      </c>
      <c r="CM258" s="18">
        <v>32.28</v>
      </c>
      <c r="CN258" s="18">
        <v>26.67</v>
      </c>
      <c r="CO258" s="18">
        <v>25.831000000000003</v>
      </c>
      <c r="CP258" s="22">
        <f t="shared" si="649"/>
        <v>26.67</v>
      </c>
      <c r="CQ258" s="22">
        <f t="shared" si="650"/>
        <v>24.09</v>
      </c>
      <c r="CR258" s="22">
        <f t="shared" si="784"/>
        <v>2.58</v>
      </c>
      <c r="CS258" s="22">
        <f t="shared" si="651"/>
        <v>24.19</v>
      </c>
      <c r="CT258" s="22">
        <f t="shared" si="652"/>
        <v>24.39</v>
      </c>
      <c r="CU258" s="18">
        <v>24.39</v>
      </c>
      <c r="CV258" s="22">
        <f t="shared" si="785"/>
        <v>2</v>
      </c>
      <c r="CW258" s="22">
        <f t="shared" si="653"/>
        <v>0</v>
      </c>
      <c r="CX258" s="22">
        <f t="shared" si="654"/>
        <v>0</v>
      </c>
      <c r="CY258" s="22">
        <f t="shared" si="655"/>
        <v>26.4</v>
      </c>
      <c r="CZ258" s="22">
        <f t="shared" si="656"/>
        <v>26.55</v>
      </c>
      <c r="DA258" s="18">
        <v>26.67</v>
      </c>
      <c r="DB258" s="20">
        <f t="shared" si="786"/>
        <v>2.58</v>
      </c>
      <c r="DC258" s="20">
        <f t="shared" si="787"/>
        <v>0</v>
      </c>
      <c r="DD258" s="20">
        <f t="shared" si="788"/>
        <v>2.58</v>
      </c>
      <c r="DE258" s="20">
        <f t="shared" si="657"/>
        <v>0.1</v>
      </c>
      <c r="DF258" s="20">
        <f t="shared" si="658"/>
        <v>0.2</v>
      </c>
      <c r="DG258" s="20">
        <f t="shared" si="659"/>
        <v>2.27</v>
      </c>
      <c r="DH258" s="20">
        <f t="shared" si="660"/>
        <v>0</v>
      </c>
      <c r="DI258" s="20">
        <f t="shared" si="661"/>
        <v>0</v>
      </c>
      <c r="DJ258" s="20">
        <f t="shared" si="662"/>
        <v>0</v>
      </c>
      <c r="DK258" s="20">
        <f t="shared" si="789"/>
        <v>2.5700000000000003</v>
      </c>
      <c r="DL258" s="20">
        <f t="shared" si="790"/>
        <v>0</v>
      </c>
      <c r="DM258" s="20">
        <f t="shared" si="791"/>
        <v>9.9999999999997868E-3</v>
      </c>
      <c r="DN258" s="20">
        <f t="shared" si="792"/>
        <v>0</v>
      </c>
      <c r="DO258" s="18">
        <v>2.54</v>
      </c>
      <c r="DP258" s="18">
        <v>0</v>
      </c>
      <c r="DQ258" s="18">
        <v>1</v>
      </c>
      <c r="DR258" s="18">
        <v>1</v>
      </c>
      <c r="DS258" s="25">
        <f t="shared" si="793"/>
        <v>2.54</v>
      </c>
      <c r="DT258" s="25">
        <f t="shared" si="794"/>
        <v>0</v>
      </c>
      <c r="DU258" s="25">
        <f t="shared" si="795"/>
        <v>6.55</v>
      </c>
      <c r="DV258" s="25">
        <f t="shared" si="796"/>
        <v>0</v>
      </c>
      <c r="DW258" s="25">
        <f t="shared" si="797"/>
        <v>6.55</v>
      </c>
      <c r="DX258" s="25">
        <f t="shared" si="798"/>
        <v>13.36</v>
      </c>
      <c r="DY258" s="25">
        <f t="shared" si="799"/>
        <v>0</v>
      </c>
      <c r="DZ258" s="25">
        <f t="shared" si="800"/>
        <v>13.36</v>
      </c>
      <c r="EA258" s="25">
        <f t="shared" si="801"/>
        <v>8.49</v>
      </c>
      <c r="EB258" s="25">
        <f t="shared" si="802"/>
        <v>0</v>
      </c>
      <c r="EC258" s="25">
        <f t="shared" si="803"/>
        <v>8.49</v>
      </c>
      <c r="ED258" s="25">
        <f t="shared" si="804"/>
        <v>4.87</v>
      </c>
      <c r="EE258" s="25">
        <f t="shared" si="804"/>
        <v>0</v>
      </c>
      <c r="EF258" s="25">
        <f t="shared" si="805"/>
        <v>4.87</v>
      </c>
      <c r="EG258" s="25">
        <f t="shared" si="806"/>
        <v>8.49</v>
      </c>
      <c r="EH258" s="25">
        <f t="shared" si="806"/>
        <v>0</v>
      </c>
      <c r="EI258" s="25">
        <f t="shared" si="807"/>
        <v>8.49</v>
      </c>
      <c r="EJ258" s="18">
        <v>367.76</v>
      </c>
      <c r="EK258" s="18">
        <v>406.26</v>
      </c>
      <c r="EL258" s="18" t="s">
        <v>1061</v>
      </c>
      <c r="EM258" s="18" t="s">
        <v>1062</v>
      </c>
      <c r="EN258" s="16" t="s">
        <v>870</v>
      </c>
      <c r="EO258" s="16" t="s">
        <v>871</v>
      </c>
      <c r="EP258" s="16" t="e">
        <f>IF(OR(EN258="Cống tròn",EN258="Cống hộp",EN258="Ống nhựa"),INDEX(#REF!,MATCH(E258,#REF!,0)),IF(OR(EN258="Rãnh xây",EN258="Rãnh bê tông"),INDEX(#REF!,MATCH(E258,#REF!,0)),0))</f>
        <v>#REF!</v>
      </c>
      <c r="EQ258" s="18">
        <v>36.86</v>
      </c>
      <c r="ER258" s="18"/>
      <c r="ES258" s="25">
        <f t="shared" si="808"/>
        <v>0</v>
      </c>
      <c r="ET258" s="1" t="str">
        <f>_xlfn.IFNA(IF(EN258="Cống tròn",INDEX(#REF!,MATCH(E258,#REF!,0)),IF(EN258="Cống hộp",INDEX(#REF!,MATCH(E258,#REF!,0)),EU258&amp;" ,"&amp;EV258)),0)</f>
        <v>Móng bê tông ,Có cốt thép</v>
      </c>
      <c r="EU258" s="16" t="s">
        <v>769</v>
      </c>
      <c r="EV258" s="16" t="s">
        <v>872</v>
      </c>
      <c r="EW258" s="16" t="e">
        <f>_xlfn.IFNA(INDEX(#REF!,MATCH(E258,#REF!,0)),0)</f>
        <v>#REF!</v>
      </c>
      <c r="EX258" s="16"/>
      <c r="EY258" s="18">
        <v>0</v>
      </c>
      <c r="EZ258" s="18">
        <v>0</v>
      </c>
      <c r="FA258" s="18">
        <v>0</v>
      </c>
      <c r="FB258" s="19">
        <v>0</v>
      </c>
      <c r="FC258" s="19">
        <v>0</v>
      </c>
      <c r="FD258" s="25">
        <f t="shared" si="663"/>
        <v>0</v>
      </c>
      <c r="FE258" s="25">
        <f t="shared" si="809"/>
        <v>0</v>
      </c>
      <c r="FF258" s="18">
        <v>0</v>
      </c>
      <c r="FG258" s="18">
        <v>0</v>
      </c>
      <c r="FH258" s="18">
        <v>0</v>
      </c>
      <c r="FI258" s="25">
        <f t="shared" si="810"/>
        <v>0</v>
      </c>
      <c r="FJ258" s="18">
        <v>0</v>
      </c>
      <c r="FK258" s="18">
        <v>0</v>
      </c>
      <c r="FL258" s="18">
        <v>0</v>
      </c>
      <c r="FM258" s="18">
        <v>0</v>
      </c>
      <c r="FN258" s="18">
        <v>0</v>
      </c>
      <c r="FO258" s="25">
        <f t="shared" si="811"/>
        <v>0</v>
      </c>
      <c r="FP258" s="18">
        <v>0</v>
      </c>
      <c r="FQ258" s="18">
        <v>0</v>
      </c>
      <c r="FR258" s="25">
        <f t="shared" si="664"/>
        <v>0</v>
      </c>
      <c r="FS258" s="25">
        <f t="shared" si="665"/>
        <v>0</v>
      </c>
      <c r="FT258" s="25">
        <f t="shared" si="666"/>
        <v>0</v>
      </c>
      <c r="FU258" s="25">
        <f t="shared" si="667"/>
        <v>0</v>
      </c>
      <c r="FV258" s="25" t="str">
        <f t="shared" si="812"/>
        <v>Đủ</v>
      </c>
      <c r="FW258" s="25">
        <f t="shared" si="813"/>
        <v>0</v>
      </c>
      <c r="FX258" s="16" t="s">
        <v>820</v>
      </c>
      <c r="FY258" s="16" t="s">
        <v>766</v>
      </c>
      <c r="FZ258" s="16" t="s">
        <v>771</v>
      </c>
      <c r="GA258" s="16" t="s">
        <v>771</v>
      </c>
      <c r="GB258" s="18">
        <v>0.1</v>
      </c>
      <c r="GC258" s="18">
        <v>1.6</v>
      </c>
      <c r="GD258" s="18">
        <v>0.2</v>
      </c>
      <c r="GE258" s="18">
        <v>1.4</v>
      </c>
      <c r="GF258" s="18">
        <v>0</v>
      </c>
      <c r="GG258" s="18">
        <v>0</v>
      </c>
      <c r="GH258" s="18">
        <v>0.2</v>
      </c>
      <c r="GI258" s="18">
        <v>2</v>
      </c>
      <c r="GJ258" s="18">
        <v>1</v>
      </c>
      <c r="GK258" s="18"/>
      <c r="GL258" s="25">
        <f t="shared" si="668"/>
        <v>1</v>
      </c>
      <c r="GM258" s="25">
        <f t="shared" si="814"/>
        <v>1</v>
      </c>
      <c r="GN258" s="18">
        <v>0</v>
      </c>
      <c r="GO258" s="18">
        <v>0</v>
      </c>
      <c r="GP258" s="18">
        <v>0.15</v>
      </c>
      <c r="GQ258" s="18">
        <v>0.11</v>
      </c>
      <c r="GR258" s="1" t="e">
        <f>_xlfn.IFNA(INDEX(#REF!,MATCH(E258,#REF!,0)),0)</f>
        <v>#REF!</v>
      </c>
      <c r="GS258" s="16"/>
      <c r="GT258" s="18">
        <v>0</v>
      </c>
      <c r="GU258" s="18">
        <v>0</v>
      </c>
      <c r="GV258" s="18">
        <v>0</v>
      </c>
      <c r="GW258" s="18">
        <v>0</v>
      </c>
      <c r="GX258" s="25">
        <f t="shared" si="669"/>
        <v>0</v>
      </c>
      <c r="GY258" s="25">
        <f t="shared" si="670"/>
        <v>0</v>
      </c>
      <c r="GZ258" s="25">
        <f t="shared" si="815"/>
        <v>1.45</v>
      </c>
      <c r="HA258" s="1" t="e" cm="1">
        <f t="array" ref="HA258">INDEX(#REF!,MATCH(EJ258&amp;EK258&amp;HD258&amp;HE258&amp;HF258,#REF!&amp;#REF!&amp;#REF!&amp;#REF!&amp;#REF!,0))</f>
        <v>#REF!</v>
      </c>
      <c r="HB258" s="16" t="s">
        <v>872</v>
      </c>
      <c r="HC258" s="25">
        <f t="shared" si="816"/>
        <v>36</v>
      </c>
      <c r="HD258" s="18">
        <v>1</v>
      </c>
      <c r="HE258" s="18">
        <v>1.2</v>
      </c>
      <c r="HF258" s="18">
        <v>0.15</v>
      </c>
      <c r="HG258" s="1" t="e" cm="1">
        <f t="array" ref="HG258">INDEX(#REF!,MATCH(EJ258&amp;EK258&amp;HJ258&amp;HK258&amp;HL258,#REF!&amp;#REF!&amp;#REF!&amp;#REF!&amp;#REF!,0))</f>
        <v>#REF!</v>
      </c>
      <c r="HH258" s="16" t="s">
        <v>872</v>
      </c>
      <c r="HI258" s="25">
        <f t="shared" si="817"/>
        <v>1</v>
      </c>
      <c r="HJ258" s="25">
        <f t="shared" si="818"/>
        <v>0.54</v>
      </c>
      <c r="HK258" s="19">
        <v>1.2</v>
      </c>
      <c r="HL258" s="19">
        <v>0.15</v>
      </c>
      <c r="HM258" s="18">
        <v>0.01</v>
      </c>
      <c r="HN258" s="18">
        <v>1</v>
      </c>
      <c r="HO258" s="25">
        <f t="shared" si="819"/>
        <v>36</v>
      </c>
      <c r="HP258" s="25">
        <f t="shared" si="820"/>
        <v>0.36</v>
      </c>
      <c r="HQ258" s="25">
        <f t="shared" si="821"/>
        <v>36.36</v>
      </c>
      <c r="HR258" s="25">
        <f t="shared" si="822"/>
        <v>-0.5</v>
      </c>
      <c r="HS258" s="25" t="str">
        <f t="shared" si="823"/>
        <v>Thêm 01</v>
      </c>
      <c r="HT258" s="19">
        <v>0</v>
      </c>
      <c r="HU258" s="19">
        <v>0</v>
      </c>
      <c r="HV258" s="19">
        <v>0</v>
      </c>
      <c r="HW258" s="25">
        <f t="shared" si="824"/>
        <v>0</v>
      </c>
      <c r="HX258" s="19">
        <v>0</v>
      </c>
      <c r="HY258" s="19">
        <v>0</v>
      </c>
      <c r="HZ258" s="18">
        <v>26.67</v>
      </c>
      <c r="IA258" s="20">
        <f>ROUND(IF(EN258="Cống tròn",IF(EN258="Cống tròn",IF(EU258="Không có móng",IQ258-FF258,IF(EU258="Đế",IP258-FN258,IF(OR(EU258="Móng bê tông",EU258="Móng bê tông kết hợp đế"),II258-FJ258,0))),0),IF(EN258="Cống hộp",IF(AND(EN258="Cống hộp",EU258="Không có móng"),IQ258-GF258,IF(AND(EN258="Cống hộp",EU258="Móng bê tông"),IJ258-GB258,0)),IF(OR(EN258="Rãnh xây",EN258="Rãnh bê tông"),IF(OR(EN258="Rãnh xây",EN258="Rãnh bê tông"),IK258-GB258,0),IF(EN258="Ống nhựa",IF(AND(EN258="Ống nhựa",EU258="Không đắp cát"),IQ258-HT258,IF(AND(EN258="Ống nhựa",EU258="Đắp cát"),IH258-HX258,0)),IF(EN258="Rãnh thang",IF(EN258="Rãnh thang",IF(EU258="Móng bê tông",#REF!-#REF!,IQ258),0),0))))),2)</f>
        <v>24.39</v>
      </c>
      <c r="IB258" s="20">
        <f t="shared" si="825"/>
        <v>2.2800000000000011</v>
      </c>
      <c r="IC258" s="20">
        <f t="shared" si="671"/>
        <v>0</v>
      </c>
      <c r="ID258" s="20">
        <f t="shared" si="672"/>
        <v>0</v>
      </c>
      <c r="IE258" s="20">
        <f t="shared" si="673"/>
        <v>24.39</v>
      </c>
      <c r="IF258" s="20">
        <f t="shared" si="674"/>
        <v>0</v>
      </c>
      <c r="IG258" s="20">
        <f>IF(EN258="Rãnh thang",IF(AND(EN258="Rãnh thang",EU258="Móng bê tông"),IQ258-#REF!,0),IF(EN258="Ống nhựa",IF(AND(EN258="Ống nhựa",EU258="Đắp cát"),IQ258-HT258,0),IF(EN258="Cống tròn",IF(EN258="Cống tròn",IF(OR(EU258="Móng bê tông",EU258="Móng bê tông kết hợp đế"),IM258-FL258,0),0),IF(EN258="Cống hộp",IF(AND(EN258="Cống hộp",EU258="Móng bê tông"),IN258-GD258,0),IF(OR(EN258="Rãnh xây",EN258="Rãnh bê tông"),IF(AND(EN258="Rãnh xây",EU258="Móng bê tông"),IO258-GD258,IF(AND(EN258="Rãnh bê tông",EU258="Móng bê tông"),IO258-GD258,0)),0)))))</f>
        <v>24.490000000000002</v>
      </c>
      <c r="IH258" s="20">
        <f t="shared" si="675"/>
        <v>0</v>
      </c>
      <c r="II258" s="20">
        <f t="shared" si="676"/>
        <v>0</v>
      </c>
      <c r="IJ258" s="20">
        <f t="shared" si="677"/>
        <v>0</v>
      </c>
      <c r="IK258" s="20">
        <f t="shared" si="678"/>
        <v>24.490000000000002</v>
      </c>
      <c r="IL258" s="20">
        <f t="shared" si="679"/>
        <v>24.69</v>
      </c>
      <c r="IM258" s="20">
        <f t="shared" si="680"/>
        <v>0</v>
      </c>
      <c r="IN258" s="20">
        <f t="shared" si="681"/>
        <v>0</v>
      </c>
      <c r="IO258" s="20">
        <f t="shared" si="682"/>
        <v>24.69</v>
      </c>
      <c r="IP258" s="20">
        <f t="shared" si="683"/>
        <v>0</v>
      </c>
      <c r="IQ258" s="18">
        <v>24.69</v>
      </c>
      <c r="IR258" s="25">
        <f t="shared" si="826"/>
        <v>1</v>
      </c>
      <c r="IS258" s="25">
        <f t="shared" si="684"/>
        <v>25.69</v>
      </c>
      <c r="IT258" s="25">
        <f t="shared" si="685"/>
        <v>25.69</v>
      </c>
      <c r="IU258" s="25">
        <f>ROUND(IF(EN258="Cống tròn",IF(EN258="Cống tròn",IV258+FF258,0),IF(EN258="Cống hộp",IF(EN258="Cống hộp",IV258+GP258,0),IF(OR(EN258="Rãnh xây",EN258="Rãnh bê tông"),IF(OR(EN258="Rãnh xây",EN258="Rãnh bê tông"),IV258+GP258,0),IF(EN258="ống nhựa",IF(EN258="Ống nhựa",IV258+HT258,0),IF(EN258="Rãnh thang",IF(EN258="Rãnh thang",IQ258+#REF!,0),0))))),2)</f>
        <v>25.84</v>
      </c>
      <c r="IV258" s="18">
        <v>25.69</v>
      </c>
      <c r="IW258" s="25">
        <f t="shared" si="686"/>
        <v>0</v>
      </c>
      <c r="IX258" s="25">
        <f t="shared" si="687"/>
        <v>0</v>
      </c>
      <c r="IY258" s="25">
        <f t="shared" si="688"/>
        <v>25.84</v>
      </c>
      <c r="IZ258" s="25">
        <f t="shared" si="689"/>
        <v>0</v>
      </c>
      <c r="JA258" s="25">
        <f t="shared" si="690"/>
        <v>0</v>
      </c>
      <c r="JB258" s="18">
        <v>26.58</v>
      </c>
      <c r="JC258" s="20">
        <f>ROUND(IF(EN258="Cống tròn",IF(EN258="Cống tròn",IF(EU258="Không có móng",JS258-FF258,IF(EU258="Đế",JR258-FN258,IF(OR(EU258="Móng bê tông",EU258="Móng bê tông kết hợp đế"),JK258-FJ258,0))),0),IF(EN258="Cống hộp",IF(AND(EN258="Cống hộp",EU258="Không có móng"),JS258-GF258,IF(AND(EN258="Cống hộp",EU258="Móng bê tông"),JL258-GB258,0)),IF(OR(EN258="Rãnh xây",EN258="Rãnh bê tông"),IF(OR(EN258="Rãnh xây",EN258="Rãnh bê tông"),JM258-GB258,0),IF(EN258="Ống nhựa",IF(AND(EN258="Ống nhựa",EU258="Không đắp cát"),JS258-HT258,IF(AND(EN258="Ống nhựa",EU258="Đắp cát"),JJ258-HX258,0)),IF(EN258="Rãnh thang",IF(EN258="Rãnh thang",IF(EU258="Móng bê tông",#REF!-#REF!,JS258),0),0))))),2)</f>
        <v>24.35</v>
      </c>
      <c r="JD258" s="20">
        <f t="shared" si="827"/>
        <v>2.2299999999999969</v>
      </c>
      <c r="JE258" s="20">
        <f t="shared" si="691"/>
        <v>0</v>
      </c>
      <c r="JF258" s="20">
        <f t="shared" si="692"/>
        <v>0</v>
      </c>
      <c r="JG258" s="20">
        <f t="shared" si="693"/>
        <v>24.349999999999998</v>
      </c>
      <c r="JH258" s="20">
        <f t="shared" si="694"/>
        <v>0</v>
      </c>
      <c r="JI258" s="20">
        <f>IF(EN258="Rãnh thang",IF(AND(EN258="Rãnh thang",EU258="Móng bê tông"),JS258-#REF!,0),IF(EN258="Ống nhựa",IF(AND(EN258="Ống nhựa",EU258="Đắp cát"),JS258-HT258,0),IF(EN258="Cống tròn",IF(EN258="Cống tròn",IF(OR(EU258="Móng bê tông",EU258="Móng bê tông kết hợp đế"),JO258-FL258,0),0),IF(EN258="Cống hộp",IF(AND(EN258="Cống hộp",EU258="Móng bê tông"),JP258-GD258,0),IF(OR(EN258="Rãnh xây",EN258="Rãnh bê tông"),IF(AND(EN258="Rãnh xây",EU258="Móng bê tông"),JQ258-GD258,IF(AND(EN258="Rãnh bê tông",EU258="Móng bê tông"),JQ258-GD258,0)),0)))))</f>
        <v>24.45</v>
      </c>
      <c r="JJ258" s="20">
        <f t="shared" si="695"/>
        <v>0</v>
      </c>
      <c r="JK258" s="20">
        <f t="shared" si="696"/>
        <v>0</v>
      </c>
      <c r="JL258" s="20">
        <f t="shared" si="697"/>
        <v>0</v>
      </c>
      <c r="JM258" s="20">
        <f t="shared" si="698"/>
        <v>24.45</v>
      </c>
      <c r="JN258" s="20">
        <f t="shared" si="699"/>
        <v>24.65</v>
      </c>
      <c r="JO258" s="20">
        <f t="shared" si="700"/>
        <v>0</v>
      </c>
      <c r="JP258" s="20">
        <f t="shared" si="701"/>
        <v>0</v>
      </c>
      <c r="JQ258" s="20">
        <f t="shared" si="702"/>
        <v>24.65</v>
      </c>
      <c r="JR258" s="20">
        <f t="shared" si="703"/>
        <v>0</v>
      </c>
      <c r="JS258" s="26">
        <v>24.65</v>
      </c>
      <c r="JT258" s="25">
        <f t="shared" si="828"/>
        <v>1</v>
      </c>
      <c r="JU258" s="25">
        <f t="shared" si="704"/>
        <v>25.65</v>
      </c>
      <c r="JV258" s="25">
        <f t="shared" si="705"/>
        <v>25.65</v>
      </c>
      <c r="JW258" s="25">
        <f>ROUND(IF(EN258="Cống tròn",IF(EN258="Cống tròn",JX258+FF258,0),IF(EN258="Cống hộp",IF(EN258="Cống hộp",JX258+GP258,0),IF(OR(EN258="Rãnh xây",EN258="Rãnh bê tông"),IF(OR(EN258="Rãnh xây",EN258="Rãnh bê tông"),JX258+GP258,0),IF(EN258="ống nhựa",IF(EN258="Ống nhựa",JX258+HT258,0),IF(EN258="Rãnh thang",IF(EN258="Rãnh thang",JS258+#REF!,0),0))))),2)</f>
        <v>25.8</v>
      </c>
      <c r="JX258" s="27">
        <v>25.65</v>
      </c>
      <c r="JY258" s="25">
        <f t="shared" si="706"/>
        <v>0</v>
      </c>
      <c r="JZ258" s="25">
        <f t="shared" si="707"/>
        <v>0</v>
      </c>
      <c r="KA258" s="25">
        <f t="shared" si="708"/>
        <v>25.8</v>
      </c>
      <c r="KB258" s="25">
        <f t="shared" si="709"/>
        <v>0</v>
      </c>
      <c r="KC258" s="25">
        <f t="shared" si="710"/>
        <v>0</v>
      </c>
      <c r="KD258" s="28" t="s">
        <v>98</v>
      </c>
      <c r="KE258" s="27">
        <v>0</v>
      </c>
      <c r="KF258" s="25">
        <f t="shared" si="711"/>
        <v>2.2800000000000011</v>
      </c>
      <c r="KG258" s="25">
        <f t="shared" si="829"/>
        <v>2.2800000000000011</v>
      </c>
      <c r="KH258" s="27">
        <v>0</v>
      </c>
      <c r="KI258" s="25">
        <f t="shared" si="712"/>
        <v>2.2299999999999969</v>
      </c>
      <c r="KJ258" s="25">
        <f t="shared" si="830"/>
        <v>2.2299999999999969</v>
      </c>
      <c r="KK258" s="25">
        <f t="shared" si="713"/>
        <v>0</v>
      </c>
      <c r="KL258" s="25">
        <f t="shared" si="714"/>
        <v>0</v>
      </c>
      <c r="KM258" s="25">
        <f t="shared" si="831"/>
        <v>0</v>
      </c>
      <c r="KN258" s="25">
        <f t="shared" si="715"/>
        <v>0</v>
      </c>
      <c r="KO258" s="25">
        <f t="shared" si="716"/>
        <v>0</v>
      </c>
      <c r="KP258" s="25">
        <f t="shared" si="832"/>
        <v>0</v>
      </c>
      <c r="KQ258" s="25">
        <f t="shared" si="717"/>
        <v>0</v>
      </c>
      <c r="KR258" s="25">
        <f t="shared" si="718"/>
        <v>0</v>
      </c>
      <c r="KS258" s="25">
        <f t="shared" si="833"/>
        <v>0</v>
      </c>
      <c r="KT258" s="25">
        <f t="shared" si="719"/>
        <v>0</v>
      </c>
      <c r="KU258" s="25">
        <f t="shared" si="720"/>
        <v>0</v>
      </c>
      <c r="KV258" s="25">
        <f t="shared" si="834"/>
        <v>0</v>
      </c>
      <c r="KW258" s="25">
        <f t="shared" si="863"/>
        <v>0</v>
      </c>
      <c r="KX258" s="25">
        <f t="shared" si="722"/>
        <v>0</v>
      </c>
      <c r="KY258" s="25">
        <f t="shared" si="835"/>
        <v>0</v>
      </c>
      <c r="KZ258" s="25">
        <f t="shared" si="723"/>
        <v>0</v>
      </c>
      <c r="LA258" s="25">
        <f t="shared" si="724"/>
        <v>0</v>
      </c>
      <c r="LB258" s="25">
        <f t="shared" si="836"/>
        <v>0</v>
      </c>
      <c r="LC258" s="25">
        <f t="shared" si="725"/>
        <v>0</v>
      </c>
      <c r="LD258" s="25">
        <f t="shared" si="726"/>
        <v>0</v>
      </c>
      <c r="LE258" s="25">
        <f t="shared" si="837"/>
        <v>0</v>
      </c>
      <c r="LF258" s="25">
        <f t="shared" si="727"/>
        <v>0</v>
      </c>
      <c r="LG258" s="25">
        <f t="shared" si="728"/>
        <v>0</v>
      </c>
      <c r="LH258" s="25">
        <f t="shared" si="838"/>
        <v>0</v>
      </c>
      <c r="LI258" s="25">
        <f t="shared" si="729"/>
        <v>0.1</v>
      </c>
      <c r="LJ258" s="25">
        <f t="shared" si="730"/>
        <v>0.1</v>
      </c>
      <c r="LK258" s="25">
        <f t="shared" si="839"/>
        <v>0.1</v>
      </c>
      <c r="LL258" s="25">
        <f t="shared" si="731"/>
        <v>0</v>
      </c>
      <c r="LM258" s="25">
        <f t="shared" si="732"/>
        <v>0</v>
      </c>
      <c r="LN258" s="25">
        <f t="shared" si="840"/>
        <v>0</v>
      </c>
      <c r="LO258" s="25">
        <f t="shared" si="733"/>
        <v>0.2</v>
      </c>
      <c r="LP258" s="25">
        <f t="shared" si="734"/>
        <v>0.2</v>
      </c>
      <c r="LQ258" s="25">
        <f t="shared" si="841"/>
        <v>0.2</v>
      </c>
      <c r="LR258" s="25">
        <f t="shared" si="735"/>
        <v>0</v>
      </c>
      <c r="LS258" s="25">
        <f t="shared" si="736"/>
        <v>0</v>
      </c>
      <c r="LT258" s="25">
        <f t="shared" si="842"/>
        <v>0</v>
      </c>
      <c r="LU258" s="25">
        <f t="shared" si="737"/>
        <v>1.1499999999999999</v>
      </c>
      <c r="LV258" s="25">
        <f t="shared" si="738"/>
        <v>1.1499999999999999</v>
      </c>
      <c r="LW258" s="25">
        <f t="shared" si="843"/>
        <v>1.1499999999999999</v>
      </c>
      <c r="LX258" s="25">
        <f t="shared" si="739"/>
        <v>0</v>
      </c>
      <c r="LY258" s="25">
        <f t="shared" si="740"/>
        <v>0</v>
      </c>
      <c r="LZ258" s="25">
        <f t="shared" si="844"/>
        <v>0</v>
      </c>
      <c r="MA258" s="25">
        <f t="shared" si="741"/>
        <v>0</v>
      </c>
      <c r="MB258" s="25">
        <f t="shared" si="742"/>
        <v>0</v>
      </c>
      <c r="MC258" s="25">
        <f t="shared" si="845"/>
        <v>0</v>
      </c>
      <c r="MD258" s="25">
        <f t="shared" si="743"/>
        <v>0</v>
      </c>
      <c r="ME258" s="25">
        <f t="shared" si="744"/>
        <v>0</v>
      </c>
      <c r="MF258" s="25">
        <f t="shared" si="846"/>
        <v>0</v>
      </c>
      <c r="MG258" s="25">
        <f t="shared" si="745"/>
        <v>0</v>
      </c>
      <c r="MH258" s="25">
        <f t="shared" si="746"/>
        <v>0</v>
      </c>
      <c r="MI258" s="25">
        <f t="shared" si="847"/>
        <v>0</v>
      </c>
      <c r="MJ258" s="25">
        <f t="shared" si="747"/>
        <v>0</v>
      </c>
      <c r="MK258" s="25">
        <f t="shared" si="748"/>
        <v>0</v>
      </c>
      <c r="ML258" s="25">
        <f t="shared" si="848"/>
        <v>0</v>
      </c>
      <c r="MM258" s="25">
        <f t="shared" si="749"/>
        <v>0</v>
      </c>
      <c r="MN258" s="25">
        <f t="shared" si="750"/>
        <v>0</v>
      </c>
      <c r="MO258" s="25">
        <f t="shared" si="849"/>
        <v>0</v>
      </c>
      <c r="MP258" s="25">
        <f t="shared" si="751"/>
        <v>0</v>
      </c>
      <c r="MQ258" s="25">
        <f t="shared" si="752"/>
        <v>0</v>
      </c>
      <c r="MR258" s="25">
        <f t="shared" si="850"/>
        <v>0</v>
      </c>
      <c r="MS258" s="29">
        <v>1.5999999999999999</v>
      </c>
      <c r="MT258" s="29">
        <v>0</v>
      </c>
      <c r="MU258" s="29">
        <v>1</v>
      </c>
      <c r="MV258" s="29">
        <v>1</v>
      </c>
      <c r="MW258" s="25">
        <f t="shared" si="753"/>
        <v>1.6</v>
      </c>
      <c r="MX258" s="25">
        <f t="shared" si="754"/>
        <v>3.65</v>
      </c>
      <c r="MY258" s="25">
        <f t="shared" si="755"/>
        <v>0</v>
      </c>
      <c r="MZ258" s="25">
        <f t="shared" si="756"/>
        <v>0</v>
      </c>
      <c r="NA258" s="25">
        <f t="shared" si="757"/>
        <v>1.6</v>
      </c>
      <c r="NB258" s="25">
        <f t="shared" si="758"/>
        <v>3.57</v>
      </c>
      <c r="NC258" s="25">
        <f t="shared" si="759"/>
        <v>0</v>
      </c>
      <c r="ND258" s="25">
        <f t="shared" si="760"/>
        <v>0</v>
      </c>
      <c r="NE258" s="25">
        <f t="shared" si="851"/>
        <v>1.6</v>
      </c>
      <c r="NF258" s="25">
        <f t="shared" si="851"/>
        <v>3.61</v>
      </c>
      <c r="NG258" s="25">
        <f t="shared" si="851"/>
        <v>0</v>
      </c>
      <c r="NH258" s="25">
        <f t="shared" si="851"/>
        <v>0</v>
      </c>
      <c r="NI258" s="25">
        <f t="shared" si="761"/>
        <v>133.06</v>
      </c>
      <c r="NJ258" s="25">
        <f t="shared" si="762"/>
        <v>0</v>
      </c>
      <c r="NK258" s="25">
        <f t="shared" si="763"/>
        <v>133.06</v>
      </c>
      <c r="NL258" s="25">
        <f t="shared" si="764"/>
        <v>0</v>
      </c>
      <c r="NM258" s="25">
        <f t="shared" si="765"/>
        <v>0</v>
      </c>
      <c r="NN258" s="25">
        <f t="shared" si="852"/>
        <v>0</v>
      </c>
      <c r="NO258" s="25">
        <f t="shared" si="766"/>
        <v>0</v>
      </c>
      <c r="NP258" s="25">
        <f t="shared" si="767"/>
        <v>0</v>
      </c>
      <c r="NQ258" s="25">
        <f t="shared" si="853"/>
        <v>0</v>
      </c>
      <c r="NR258" s="25">
        <f t="shared" si="768"/>
        <v>75.56</v>
      </c>
      <c r="NS258" s="25">
        <f t="shared" si="769"/>
        <v>0</v>
      </c>
      <c r="NT258" s="25">
        <f t="shared" si="854"/>
        <v>75.56</v>
      </c>
      <c r="NU258" s="25">
        <f t="shared" si="770"/>
        <v>0</v>
      </c>
      <c r="NV258" s="25">
        <f t="shared" si="771"/>
        <v>0</v>
      </c>
      <c r="NW258" s="25">
        <f t="shared" si="855"/>
        <v>0</v>
      </c>
      <c r="NX258" s="25">
        <f t="shared" si="856"/>
        <v>75.56</v>
      </c>
      <c r="NY258" s="25">
        <f t="shared" si="856"/>
        <v>0</v>
      </c>
      <c r="NZ258" s="25">
        <f t="shared" si="857"/>
        <v>75.56</v>
      </c>
      <c r="OA258" s="25">
        <f t="shared" si="858"/>
        <v>57.5</v>
      </c>
      <c r="OB258" s="25">
        <f t="shared" si="858"/>
        <v>0</v>
      </c>
      <c r="OC258" s="25">
        <f t="shared" si="859"/>
        <v>57.5</v>
      </c>
      <c r="OD258" s="25">
        <f t="shared" si="860"/>
        <v>75.56</v>
      </c>
      <c r="OE258" s="25">
        <f t="shared" si="860"/>
        <v>0</v>
      </c>
      <c r="OF258" s="25">
        <f t="shared" si="860"/>
        <v>75.56</v>
      </c>
      <c r="OG258" s="25">
        <f t="shared" si="772"/>
        <v>0</v>
      </c>
      <c r="OH258" s="25">
        <f t="shared" si="773"/>
        <v>0</v>
      </c>
      <c r="OI258" s="25">
        <f t="shared" si="774"/>
        <v>0</v>
      </c>
      <c r="OJ258" s="25">
        <f t="shared" si="775"/>
        <v>0</v>
      </c>
      <c r="OK258" s="25">
        <f t="shared" si="776"/>
        <v>0</v>
      </c>
      <c r="OL258" s="25">
        <f t="shared" si="777"/>
        <v>0</v>
      </c>
      <c r="OM258" s="25">
        <f t="shared" si="861"/>
        <v>0</v>
      </c>
      <c r="ON258" s="25">
        <f t="shared" si="861"/>
        <v>0</v>
      </c>
      <c r="OO258" s="25">
        <f t="shared" si="861"/>
        <v>0</v>
      </c>
      <c r="OP258" s="25">
        <f t="shared" si="778"/>
        <v>0</v>
      </c>
      <c r="OQ258" s="25">
        <f t="shared" si="779"/>
        <v>0</v>
      </c>
      <c r="OR258" s="25">
        <f t="shared" si="862"/>
        <v>0</v>
      </c>
      <c r="OS258" s="19">
        <v>536967.82999999996</v>
      </c>
      <c r="OT258" s="19">
        <v>2370717.37</v>
      </c>
    </row>
    <row r="259" spans="1:410" ht="33" customHeight="1" x14ac:dyDescent="0.25">
      <c r="A259" s="18"/>
      <c r="B259" s="18" t="s">
        <v>1005</v>
      </c>
      <c r="C259" s="18">
        <v>406.26</v>
      </c>
      <c r="D259" s="16" t="e">
        <f>_xlfn.IFNA(INDEX(#REF!,MATCH(E259,#REF!,0)),0)</f>
        <v>#REF!</v>
      </c>
      <c r="E259" s="18" t="s">
        <v>1062</v>
      </c>
      <c r="F259" s="16" t="s">
        <v>765</v>
      </c>
      <c r="G259" s="16" t="s">
        <v>766</v>
      </c>
      <c r="H259" s="16" t="s">
        <v>767</v>
      </c>
      <c r="I259" s="16" t="s">
        <v>768</v>
      </c>
      <c r="J259" s="16" t="s">
        <v>769</v>
      </c>
      <c r="K259" s="16" t="s">
        <v>770</v>
      </c>
      <c r="L259" s="16" t="s">
        <v>771</v>
      </c>
      <c r="M259" s="18">
        <v>1.64</v>
      </c>
      <c r="N259" s="18">
        <v>1.94</v>
      </c>
      <c r="O259" s="18">
        <v>2.04</v>
      </c>
      <c r="P259" s="18">
        <v>2.34</v>
      </c>
      <c r="Q259" s="18">
        <v>0.1</v>
      </c>
      <c r="R259" s="18">
        <v>1.8399999999999999</v>
      </c>
      <c r="S259" s="18">
        <v>2.14</v>
      </c>
      <c r="T259" s="18">
        <v>0.2</v>
      </c>
      <c r="U259" s="18">
        <v>0</v>
      </c>
      <c r="V259" s="18">
        <v>0</v>
      </c>
      <c r="W259" s="18">
        <v>0</v>
      </c>
      <c r="X259" s="18">
        <v>1.64</v>
      </c>
      <c r="Y259" s="18">
        <v>1.9</v>
      </c>
      <c r="Z259" s="20">
        <f t="shared" si="780"/>
        <v>2</v>
      </c>
      <c r="AA259" s="18">
        <v>0.22</v>
      </c>
      <c r="AB259" s="18">
        <v>0</v>
      </c>
      <c r="AC259" s="18">
        <v>0</v>
      </c>
      <c r="AD259" s="18">
        <v>0</v>
      </c>
      <c r="AE259" s="18">
        <v>0</v>
      </c>
      <c r="AF259" s="18">
        <v>0</v>
      </c>
      <c r="AG259" s="18">
        <v>1.2</v>
      </c>
      <c r="AH259" s="18">
        <v>1.5</v>
      </c>
      <c r="AI259" s="20">
        <f t="shared" si="781"/>
        <v>2.15</v>
      </c>
      <c r="AJ259" s="18">
        <v>0</v>
      </c>
      <c r="AK259" s="18">
        <v>0</v>
      </c>
      <c r="AL259" s="20">
        <f t="shared" si="782"/>
        <v>0</v>
      </c>
      <c r="AM259" s="18">
        <v>1.64</v>
      </c>
      <c r="AN259" s="18">
        <v>1.5</v>
      </c>
      <c r="AO259" s="18">
        <v>0.15</v>
      </c>
      <c r="AP259" s="18">
        <v>0.22</v>
      </c>
      <c r="AQ259" s="18">
        <v>1.64</v>
      </c>
      <c r="AR259" s="18">
        <v>1.72</v>
      </c>
      <c r="AS259" s="18">
        <v>0.12</v>
      </c>
      <c r="AT259" s="18">
        <v>0.11</v>
      </c>
      <c r="AU259" s="18">
        <v>0</v>
      </c>
      <c r="AV259" s="18">
        <v>1</v>
      </c>
      <c r="AW259" s="18">
        <v>0</v>
      </c>
      <c r="AX259" s="18">
        <v>0</v>
      </c>
      <c r="AY259" s="18">
        <v>0</v>
      </c>
      <c r="AZ259" s="18">
        <v>0</v>
      </c>
      <c r="BA259" s="18">
        <v>0</v>
      </c>
      <c r="BB259" s="18">
        <v>0</v>
      </c>
      <c r="BC259" s="18">
        <v>0</v>
      </c>
      <c r="BD259" s="18">
        <v>0</v>
      </c>
      <c r="BE259" s="18">
        <v>0</v>
      </c>
      <c r="BF259" s="18">
        <v>0</v>
      </c>
      <c r="BG259" s="18">
        <v>0</v>
      </c>
      <c r="BH259" s="18">
        <v>0</v>
      </c>
      <c r="BI259" s="18">
        <v>2</v>
      </c>
      <c r="BJ259" s="18">
        <v>0</v>
      </c>
      <c r="BK259" s="18">
        <v>0</v>
      </c>
      <c r="BL259" s="18">
        <v>0</v>
      </c>
      <c r="BM259" s="18">
        <v>0</v>
      </c>
      <c r="BN259" s="18">
        <v>0</v>
      </c>
      <c r="BO259" s="18">
        <v>0</v>
      </c>
      <c r="BP259" s="18">
        <v>0</v>
      </c>
      <c r="BQ259" s="18">
        <v>0</v>
      </c>
      <c r="BR259" s="18">
        <v>0</v>
      </c>
      <c r="BS259" s="18">
        <v>0</v>
      </c>
      <c r="BT259" s="18">
        <v>0</v>
      </c>
      <c r="BU259" s="18">
        <v>0</v>
      </c>
      <c r="BV259" s="18">
        <v>0</v>
      </c>
      <c r="BW259" s="18">
        <v>0</v>
      </c>
      <c r="BX259" s="18">
        <v>0</v>
      </c>
      <c r="BY259" s="18">
        <v>0</v>
      </c>
      <c r="BZ259" s="18">
        <v>0</v>
      </c>
      <c r="CA259" s="16" t="e">
        <f>_xlfn.IFNA(IF(RIGHT(D259,2)="=G",0,INDEX(#REF!,MATCH(E259,#REF!,0))),0)</f>
        <v>#REF!</v>
      </c>
      <c r="CB259" s="16" t="s">
        <v>776</v>
      </c>
      <c r="CC259" s="18">
        <v>0</v>
      </c>
      <c r="CD259" s="18">
        <v>0</v>
      </c>
      <c r="CE259" s="18">
        <v>1.4</v>
      </c>
      <c r="CF259" s="18">
        <v>0.85</v>
      </c>
      <c r="CG259" s="18">
        <v>0.12</v>
      </c>
      <c r="CH259" s="18">
        <v>2</v>
      </c>
      <c r="CI259" s="16" t="s">
        <v>98</v>
      </c>
      <c r="CJ259" s="18">
        <v>0</v>
      </c>
      <c r="CK259" s="20">
        <f t="shared" si="648"/>
        <v>2.5299999999999998</v>
      </c>
      <c r="CL259" s="20">
        <f t="shared" si="783"/>
        <v>2.5299999999999998</v>
      </c>
      <c r="CM259" s="18">
        <v>39.659999999999997</v>
      </c>
      <c r="CN259" s="18">
        <v>26.58</v>
      </c>
      <c r="CO259" s="18">
        <v>25.741</v>
      </c>
      <c r="CP259" s="22">
        <f t="shared" si="649"/>
        <v>26.58</v>
      </c>
      <c r="CQ259" s="22">
        <f t="shared" si="650"/>
        <v>24.05</v>
      </c>
      <c r="CR259" s="22">
        <f t="shared" si="784"/>
        <v>2.5299999999999998</v>
      </c>
      <c r="CS259" s="22">
        <f t="shared" si="651"/>
        <v>24.150000000000002</v>
      </c>
      <c r="CT259" s="22">
        <f t="shared" si="652"/>
        <v>24.35</v>
      </c>
      <c r="CU259" s="18">
        <v>24.35</v>
      </c>
      <c r="CV259" s="22">
        <f t="shared" si="785"/>
        <v>2</v>
      </c>
      <c r="CW259" s="22">
        <f t="shared" si="653"/>
        <v>0</v>
      </c>
      <c r="CX259" s="22">
        <f t="shared" si="654"/>
        <v>0</v>
      </c>
      <c r="CY259" s="22">
        <f t="shared" si="655"/>
        <v>26.31</v>
      </c>
      <c r="CZ259" s="22">
        <f t="shared" si="656"/>
        <v>26.46</v>
      </c>
      <c r="DA259" s="18">
        <v>26.58</v>
      </c>
      <c r="DB259" s="20">
        <f t="shared" si="786"/>
        <v>2.5299999999999998</v>
      </c>
      <c r="DC259" s="20">
        <f t="shared" si="787"/>
        <v>0</v>
      </c>
      <c r="DD259" s="20">
        <f t="shared" si="788"/>
        <v>2.5299999999999998</v>
      </c>
      <c r="DE259" s="20">
        <f t="shared" si="657"/>
        <v>0.1</v>
      </c>
      <c r="DF259" s="20">
        <f t="shared" si="658"/>
        <v>0.2</v>
      </c>
      <c r="DG259" s="20">
        <f t="shared" si="659"/>
        <v>2.23</v>
      </c>
      <c r="DH259" s="20">
        <f t="shared" si="660"/>
        <v>0</v>
      </c>
      <c r="DI259" s="20">
        <f t="shared" si="661"/>
        <v>0</v>
      </c>
      <c r="DJ259" s="20">
        <f t="shared" si="662"/>
        <v>0</v>
      </c>
      <c r="DK259" s="20">
        <f t="shared" si="789"/>
        <v>2.5300000000000002</v>
      </c>
      <c r="DL259" s="20">
        <f t="shared" si="790"/>
        <v>0</v>
      </c>
      <c r="DM259" s="20">
        <f t="shared" si="791"/>
        <v>0</v>
      </c>
      <c r="DN259" s="20">
        <f t="shared" si="792"/>
        <v>0</v>
      </c>
      <c r="DO259" s="18">
        <v>2.54</v>
      </c>
      <c r="DP259" s="18">
        <v>0</v>
      </c>
      <c r="DQ259" s="18">
        <v>1</v>
      </c>
      <c r="DR259" s="18">
        <v>1</v>
      </c>
      <c r="DS259" s="25">
        <f t="shared" si="793"/>
        <v>2.54</v>
      </c>
      <c r="DT259" s="25">
        <f t="shared" si="794"/>
        <v>0</v>
      </c>
      <c r="DU259" s="25">
        <f t="shared" si="795"/>
        <v>6.43</v>
      </c>
      <c r="DV259" s="25">
        <f t="shared" si="796"/>
        <v>0</v>
      </c>
      <c r="DW259" s="25">
        <f t="shared" si="797"/>
        <v>6.43</v>
      </c>
      <c r="DX259" s="25">
        <f t="shared" si="798"/>
        <v>13.12</v>
      </c>
      <c r="DY259" s="25">
        <f t="shared" si="799"/>
        <v>0</v>
      </c>
      <c r="DZ259" s="25">
        <f t="shared" si="800"/>
        <v>13.12</v>
      </c>
      <c r="EA259" s="25">
        <f t="shared" si="801"/>
        <v>8.36</v>
      </c>
      <c r="EB259" s="25">
        <f t="shared" si="802"/>
        <v>0</v>
      </c>
      <c r="EC259" s="25">
        <f t="shared" si="803"/>
        <v>8.36</v>
      </c>
      <c r="ED259" s="25">
        <f t="shared" si="804"/>
        <v>4.76</v>
      </c>
      <c r="EE259" s="25">
        <f t="shared" si="804"/>
        <v>0</v>
      </c>
      <c r="EF259" s="25">
        <f t="shared" si="805"/>
        <v>4.76</v>
      </c>
      <c r="EG259" s="25">
        <f t="shared" si="806"/>
        <v>8.36</v>
      </c>
      <c r="EH259" s="25">
        <f t="shared" si="806"/>
        <v>0</v>
      </c>
      <c r="EI259" s="25">
        <f t="shared" si="807"/>
        <v>8.36</v>
      </c>
      <c r="EJ259" s="18">
        <v>406.26</v>
      </c>
      <c r="EK259" s="18">
        <v>444.76</v>
      </c>
      <c r="EL259" s="18" t="s">
        <v>1062</v>
      </c>
      <c r="EM259" s="18" t="s">
        <v>1063</v>
      </c>
      <c r="EN259" s="16" t="s">
        <v>870</v>
      </c>
      <c r="EO259" s="16" t="s">
        <v>871</v>
      </c>
      <c r="EP259" s="16" t="e">
        <f>IF(OR(EN259="Cống tròn",EN259="Cống hộp",EN259="Ống nhựa"),INDEX(#REF!,MATCH(E259,#REF!,0)),IF(OR(EN259="Rãnh xây",EN259="Rãnh bê tông"),INDEX(#REF!,MATCH(E259,#REF!,0)),0))</f>
        <v>#REF!</v>
      </c>
      <c r="EQ259" s="18">
        <v>36.86</v>
      </c>
      <c r="ER259" s="18"/>
      <c r="ES259" s="25">
        <f t="shared" si="808"/>
        <v>0</v>
      </c>
      <c r="ET259" s="1" t="str">
        <f>_xlfn.IFNA(IF(EN259="Cống tròn",INDEX(#REF!,MATCH(E259,#REF!,0)),IF(EN259="Cống hộp",INDEX(#REF!,MATCH(E259,#REF!,0)),EU259&amp;" ,"&amp;EV259)),0)</f>
        <v>Móng bê tông ,Có cốt thép</v>
      </c>
      <c r="EU259" s="16" t="s">
        <v>769</v>
      </c>
      <c r="EV259" s="16" t="s">
        <v>872</v>
      </c>
      <c r="EW259" s="16" t="e">
        <f>_xlfn.IFNA(INDEX(#REF!,MATCH(E259,#REF!,0)),0)</f>
        <v>#REF!</v>
      </c>
      <c r="EX259" s="16"/>
      <c r="EY259" s="18">
        <v>0</v>
      </c>
      <c r="EZ259" s="18">
        <v>0</v>
      </c>
      <c r="FA259" s="18">
        <v>0</v>
      </c>
      <c r="FB259" s="19">
        <v>0</v>
      </c>
      <c r="FC259" s="19">
        <v>0</v>
      </c>
      <c r="FD259" s="25">
        <f t="shared" si="663"/>
        <v>0</v>
      </c>
      <c r="FE259" s="25">
        <f t="shared" si="809"/>
        <v>0</v>
      </c>
      <c r="FF259" s="18">
        <v>0</v>
      </c>
      <c r="FG259" s="18">
        <v>0</v>
      </c>
      <c r="FH259" s="18">
        <v>0</v>
      </c>
      <c r="FI259" s="25">
        <f t="shared" si="810"/>
        <v>0</v>
      </c>
      <c r="FJ259" s="18">
        <v>0</v>
      </c>
      <c r="FK259" s="18">
        <v>0</v>
      </c>
      <c r="FL259" s="18">
        <v>0</v>
      </c>
      <c r="FM259" s="18">
        <v>0</v>
      </c>
      <c r="FN259" s="18">
        <v>0</v>
      </c>
      <c r="FO259" s="25">
        <f t="shared" si="811"/>
        <v>0</v>
      </c>
      <c r="FP259" s="18">
        <v>0</v>
      </c>
      <c r="FQ259" s="18">
        <v>0</v>
      </c>
      <c r="FR259" s="25">
        <f t="shared" si="664"/>
        <v>0</v>
      </c>
      <c r="FS259" s="25">
        <f t="shared" si="665"/>
        <v>0</v>
      </c>
      <c r="FT259" s="25">
        <f t="shared" si="666"/>
        <v>0</v>
      </c>
      <c r="FU259" s="25">
        <f t="shared" si="667"/>
        <v>0</v>
      </c>
      <c r="FV259" s="25" t="str">
        <f t="shared" si="812"/>
        <v>Đủ</v>
      </c>
      <c r="FW259" s="25">
        <f t="shared" si="813"/>
        <v>0</v>
      </c>
      <c r="FX259" s="16" t="s">
        <v>820</v>
      </c>
      <c r="FY259" s="16" t="s">
        <v>766</v>
      </c>
      <c r="FZ259" s="16" t="s">
        <v>771</v>
      </c>
      <c r="GA259" s="16" t="s">
        <v>771</v>
      </c>
      <c r="GB259" s="18">
        <v>0.1</v>
      </c>
      <c r="GC259" s="18">
        <v>1.6</v>
      </c>
      <c r="GD259" s="18">
        <v>0.2</v>
      </c>
      <c r="GE259" s="18">
        <v>1.4</v>
      </c>
      <c r="GF259" s="18">
        <v>0</v>
      </c>
      <c r="GG259" s="18">
        <v>0</v>
      </c>
      <c r="GH259" s="18">
        <v>0.2</v>
      </c>
      <c r="GI259" s="18">
        <v>2</v>
      </c>
      <c r="GJ259" s="18">
        <v>1</v>
      </c>
      <c r="GK259" s="18"/>
      <c r="GL259" s="25">
        <f t="shared" si="668"/>
        <v>1</v>
      </c>
      <c r="GM259" s="25">
        <f t="shared" si="814"/>
        <v>1</v>
      </c>
      <c r="GN259" s="18">
        <v>0</v>
      </c>
      <c r="GO259" s="18">
        <v>0</v>
      </c>
      <c r="GP259" s="18">
        <v>0.15</v>
      </c>
      <c r="GQ259" s="18">
        <v>0.11</v>
      </c>
      <c r="GR259" s="1" t="e">
        <f>_xlfn.IFNA(INDEX(#REF!,MATCH(E259,#REF!,0)),0)</f>
        <v>#REF!</v>
      </c>
      <c r="GS259" s="16"/>
      <c r="GT259" s="18">
        <v>0</v>
      </c>
      <c r="GU259" s="18">
        <v>0</v>
      </c>
      <c r="GV259" s="18">
        <v>0</v>
      </c>
      <c r="GW259" s="18">
        <v>0</v>
      </c>
      <c r="GX259" s="25">
        <f t="shared" si="669"/>
        <v>0</v>
      </c>
      <c r="GY259" s="25">
        <f t="shared" si="670"/>
        <v>0</v>
      </c>
      <c r="GZ259" s="25">
        <f t="shared" si="815"/>
        <v>1.45</v>
      </c>
      <c r="HA259" s="1" t="e" cm="1">
        <f t="array" ref="HA259">INDEX(#REF!,MATCH(EJ259&amp;EK259&amp;HD259&amp;HE259&amp;HF259,#REF!&amp;#REF!&amp;#REF!&amp;#REF!&amp;#REF!,0))</f>
        <v>#REF!</v>
      </c>
      <c r="HB259" s="16" t="s">
        <v>872</v>
      </c>
      <c r="HC259" s="25">
        <f t="shared" si="816"/>
        <v>36</v>
      </c>
      <c r="HD259" s="18">
        <v>1</v>
      </c>
      <c r="HE259" s="18">
        <v>1.2</v>
      </c>
      <c r="HF259" s="18">
        <v>0.15</v>
      </c>
      <c r="HG259" s="1" t="e" cm="1">
        <f t="array" ref="HG259">INDEX(#REF!,MATCH(EJ259&amp;EK259&amp;HJ259&amp;HK259&amp;HL259,#REF!&amp;#REF!&amp;#REF!&amp;#REF!&amp;#REF!,0))</f>
        <v>#REF!</v>
      </c>
      <c r="HH259" s="16" t="s">
        <v>872</v>
      </c>
      <c r="HI259" s="25">
        <f t="shared" si="817"/>
        <v>1</v>
      </c>
      <c r="HJ259" s="25">
        <f t="shared" si="818"/>
        <v>0.54</v>
      </c>
      <c r="HK259" s="19">
        <v>1.2</v>
      </c>
      <c r="HL259" s="19">
        <v>0.15</v>
      </c>
      <c r="HM259" s="18">
        <v>0.01</v>
      </c>
      <c r="HN259" s="18">
        <v>1</v>
      </c>
      <c r="HO259" s="25">
        <f t="shared" si="819"/>
        <v>36</v>
      </c>
      <c r="HP259" s="25">
        <f t="shared" si="820"/>
        <v>0.36</v>
      </c>
      <c r="HQ259" s="25">
        <f t="shared" si="821"/>
        <v>36.36</v>
      </c>
      <c r="HR259" s="25">
        <f t="shared" si="822"/>
        <v>-0.5</v>
      </c>
      <c r="HS259" s="25" t="str">
        <f t="shared" si="823"/>
        <v>Thêm 01</v>
      </c>
      <c r="HT259" s="19">
        <v>0</v>
      </c>
      <c r="HU259" s="19">
        <v>0</v>
      </c>
      <c r="HV259" s="19">
        <v>0</v>
      </c>
      <c r="HW259" s="25">
        <f t="shared" si="824"/>
        <v>0</v>
      </c>
      <c r="HX259" s="19">
        <v>0</v>
      </c>
      <c r="HY259" s="19">
        <v>0</v>
      </c>
      <c r="HZ259" s="18">
        <v>26.58</v>
      </c>
      <c r="IA259" s="20">
        <f>ROUND(IF(EN259="Cống tròn",IF(EN259="Cống tròn",IF(EU259="Không có móng",IQ259-FF259,IF(EU259="Đế",IP259-FN259,IF(OR(EU259="Móng bê tông",EU259="Móng bê tông kết hợp đế"),II259-FJ259,0))),0),IF(EN259="Cống hộp",IF(AND(EN259="Cống hộp",EU259="Không có móng"),IQ259-GF259,IF(AND(EN259="Cống hộp",EU259="Móng bê tông"),IJ259-GB259,0)),IF(OR(EN259="Rãnh xây",EN259="Rãnh bê tông"),IF(OR(EN259="Rãnh xây",EN259="Rãnh bê tông"),IK259-GB259,0),IF(EN259="Ống nhựa",IF(AND(EN259="Ống nhựa",EU259="Không đắp cát"),IQ259-HT259,IF(AND(EN259="Ống nhựa",EU259="Đắp cát"),IH259-HX259,0)),IF(EN259="Rãnh thang",IF(EN259="Rãnh thang",IF(EU259="Móng bê tông",#REF!-#REF!,IQ259),0),0))))),2)</f>
        <v>24.35</v>
      </c>
      <c r="IB259" s="20">
        <f t="shared" si="825"/>
        <v>2.2299999999999969</v>
      </c>
      <c r="IC259" s="20">
        <f t="shared" si="671"/>
        <v>0</v>
      </c>
      <c r="ID259" s="20">
        <f t="shared" si="672"/>
        <v>0</v>
      </c>
      <c r="IE259" s="20">
        <f t="shared" si="673"/>
        <v>24.349999999999998</v>
      </c>
      <c r="IF259" s="20">
        <f t="shared" si="674"/>
        <v>0</v>
      </c>
      <c r="IG259" s="20">
        <f>IF(EN259="Rãnh thang",IF(AND(EN259="Rãnh thang",EU259="Móng bê tông"),IQ259-#REF!,0),IF(EN259="Ống nhựa",IF(AND(EN259="Ống nhựa",EU259="Đắp cát"),IQ259-HT259,0),IF(EN259="Cống tròn",IF(EN259="Cống tròn",IF(OR(EU259="Móng bê tông",EU259="Móng bê tông kết hợp đế"),IM259-FL259,0),0),IF(EN259="Cống hộp",IF(AND(EN259="Cống hộp",EU259="Móng bê tông"),IN259-GD259,0),IF(OR(EN259="Rãnh xây",EN259="Rãnh bê tông"),IF(AND(EN259="Rãnh xây",EU259="Móng bê tông"),IO259-GD259,IF(AND(EN259="Rãnh bê tông",EU259="Móng bê tông"),IO259-GD259,0)),0)))))</f>
        <v>24.45</v>
      </c>
      <c r="IH259" s="20">
        <f t="shared" si="675"/>
        <v>0</v>
      </c>
      <c r="II259" s="20">
        <f t="shared" si="676"/>
        <v>0</v>
      </c>
      <c r="IJ259" s="20">
        <f t="shared" si="677"/>
        <v>0</v>
      </c>
      <c r="IK259" s="20">
        <f t="shared" si="678"/>
        <v>24.45</v>
      </c>
      <c r="IL259" s="20">
        <f t="shared" si="679"/>
        <v>24.65</v>
      </c>
      <c r="IM259" s="20">
        <f t="shared" si="680"/>
        <v>0</v>
      </c>
      <c r="IN259" s="20">
        <f t="shared" si="681"/>
        <v>0</v>
      </c>
      <c r="IO259" s="20">
        <f t="shared" si="682"/>
        <v>24.65</v>
      </c>
      <c r="IP259" s="20">
        <f t="shared" si="683"/>
        <v>0</v>
      </c>
      <c r="IQ259" s="18">
        <v>24.65</v>
      </c>
      <c r="IR259" s="25">
        <f t="shared" si="826"/>
        <v>1</v>
      </c>
      <c r="IS259" s="25">
        <f t="shared" si="684"/>
        <v>25.65</v>
      </c>
      <c r="IT259" s="25">
        <f t="shared" si="685"/>
        <v>25.65</v>
      </c>
      <c r="IU259" s="25">
        <f>ROUND(IF(EN259="Cống tròn",IF(EN259="Cống tròn",IV259+FF259,0),IF(EN259="Cống hộp",IF(EN259="Cống hộp",IV259+GP259,0),IF(OR(EN259="Rãnh xây",EN259="Rãnh bê tông"),IF(OR(EN259="Rãnh xây",EN259="Rãnh bê tông"),IV259+GP259,0),IF(EN259="ống nhựa",IF(EN259="Ống nhựa",IV259+HT259,0),IF(EN259="Rãnh thang",IF(EN259="Rãnh thang",IQ259+#REF!,0),0))))),2)</f>
        <v>25.8</v>
      </c>
      <c r="IV259" s="18">
        <v>25.65</v>
      </c>
      <c r="IW259" s="25">
        <f t="shared" si="686"/>
        <v>0</v>
      </c>
      <c r="IX259" s="25">
        <f t="shared" si="687"/>
        <v>0</v>
      </c>
      <c r="IY259" s="25">
        <f t="shared" si="688"/>
        <v>25.8</v>
      </c>
      <c r="IZ259" s="25">
        <f t="shared" si="689"/>
        <v>0</v>
      </c>
      <c r="JA259" s="25">
        <f t="shared" si="690"/>
        <v>0</v>
      </c>
      <c r="JB259" s="18">
        <v>26.49</v>
      </c>
      <c r="JC259" s="20">
        <f>ROUND(IF(EN259="Cống tròn",IF(EN259="Cống tròn",IF(EU259="Không có móng",JS259-FF259,IF(EU259="Đế",JR259-FN259,IF(OR(EU259="Móng bê tông",EU259="Móng bê tông kết hợp đế"),JK259-FJ259,0))),0),IF(EN259="Cống hộp",IF(AND(EN259="Cống hộp",EU259="Không có móng"),JS259-GF259,IF(AND(EN259="Cống hộp",EU259="Móng bê tông"),JL259-GB259,0)),IF(OR(EN259="Rãnh xây",EN259="Rãnh bê tông"),IF(OR(EN259="Rãnh xây",EN259="Rãnh bê tông"),JM259-GB259,0),IF(EN259="Ống nhựa",IF(AND(EN259="Ống nhựa",EU259="Không đắp cát"),JS259-HT259,IF(AND(EN259="Ống nhựa",EU259="Đắp cát"),JJ259-HX259,0)),IF(EN259="Rãnh thang",IF(EN259="Rãnh thang",IF(EU259="Móng bê tông",#REF!-#REF!,JS259),0),0))))),2)</f>
        <v>24.31</v>
      </c>
      <c r="JD259" s="20">
        <f t="shared" si="827"/>
        <v>2.1799999999999997</v>
      </c>
      <c r="JE259" s="20">
        <f t="shared" si="691"/>
        <v>0</v>
      </c>
      <c r="JF259" s="20">
        <f t="shared" si="692"/>
        <v>0</v>
      </c>
      <c r="JG259" s="20">
        <f t="shared" si="693"/>
        <v>24.31</v>
      </c>
      <c r="JH259" s="20">
        <f t="shared" si="694"/>
        <v>0</v>
      </c>
      <c r="JI259" s="20">
        <f>IF(EN259="Rãnh thang",IF(AND(EN259="Rãnh thang",EU259="Móng bê tông"),JS259-#REF!,0),IF(EN259="Ống nhựa",IF(AND(EN259="Ống nhựa",EU259="Đắp cát"),JS259-HT259,0),IF(EN259="Cống tròn",IF(EN259="Cống tròn",IF(OR(EU259="Móng bê tông",EU259="Móng bê tông kết hợp đế"),JO259-FL259,0),0),IF(EN259="Cống hộp",IF(AND(EN259="Cống hộp",EU259="Móng bê tông"),JP259-GD259,0),IF(OR(EN259="Rãnh xây",EN259="Rãnh bê tông"),IF(AND(EN259="Rãnh xây",EU259="Móng bê tông"),JQ259-GD259,IF(AND(EN259="Rãnh bê tông",EU259="Móng bê tông"),JQ259-GD259,0)),0)))))</f>
        <v>24.41</v>
      </c>
      <c r="JJ259" s="20">
        <f t="shared" si="695"/>
        <v>0</v>
      </c>
      <c r="JK259" s="20">
        <f t="shared" si="696"/>
        <v>0</v>
      </c>
      <c r="JL259" s="20">
        <f t="shared" si="697"/>
        <v>0</v>
      </c>
      <c r="JM259" s="20">
        <f t="shared" si="698"/>
        <v>24.41</v>
      </c>
      <c r="JN259" s="20">
        <f t="shared" si="699"/>
        <v>24.61</v>
      </c>
      <c r="JO259" s="20">
        <f t="shared" si="700"/>
        <v>0</v>
      </c>
      <c r="JP259" s="20">
        <f t="shared" si="701"/>
        <v>0</v>
      </c>
      <c r="JQ259" s="20">
        <f t="shared" si="702"/>
        <v>24.61</v>
      </c>
      <c r="JR259" s="20">
        <f t="shared" si="703"/>
        <v>0</v>
      </c>
      <c r="JS259" s="26">
        <v>24.61</v>
      </c>
      <c r="JT259" s="25">
        <f t="shared" si="828"/>
        <v>1</v>
      </c>
      <c r="JU259" s="25">
        <f t="shared" si="704"/>
        <v>25.61</v>
      </c>
      <c r="JV259" s="25">
        <f t="shared" si="705"/>
        <v>25.61</v>
      </c>
      <c r="JW259" s="25">
        <f>ROUND(IF(EN259="Cống tròn",IF(EN259="Cống tròn",JX259+FF259,0),IF(EN259="Cống hộp",IF(EN259="Cống hộp",JX259+GP259,0),IF(OR(EN259="Rãnh xây",EN259="Rãnh bê tông"),IF(OR(EN259="Rãnh xây",EN259="Rãnh bê tông"),JX259+GP259,0),IF(EN259="ống nhựa",IF(EN259="Ống nhựa",JX259+HT259,0),IF(EN259="Rãnh thang",IF(EN259="Rãnh thang",JS259+#REF!,0),0))))),2)</f>
        <v>25.76</v>
      </c>
      <c r="JX259" s="27">
        <v>25.61</v>
      </c>
      <c r="JY259" s="25">
        <f t="shared" si="706"/>
        <v>0</v>
      </c>
      <c r="JZ259" s="25">
        <f t="shared" si="707"/>
        <v>0</v>
      </c>
      <c r="KA259" s="25">
        <f t="shared" si="708"/>
        <v>25.76</v>
      </c>
      <c r="KB259" s="25">
        <f t="shared" si="709"/>
        <v>0</v>
      </c>
      <c r="KC259" s="25">
        <f t="shared" si="710"/>
        <v>0</v>
      </c>
      <c r="KD259" s="28" t="s">
        <v>98</v>
      </c>
      <c r="KE259" s="27">
        <v>0</v>
      </c>
      <c r="KF259" s="25">
        <f t="shared" si="711"/>
        <v>2.2299999999999969</v>
      </c>
      <c r="KG259" s="25">
        <f t="shared" si="829"/>
        <v>2.2299999999999969</v>
      </c>
      <c r="KH259" s="27">
        <v>0</v>
      </c>
      <c r="KI259" s="25">
        <f t="shared" si="712"/>
        <v>2.1799999999999997</v>
      </c>
      <c r="KJ259" s="25">
        <f t="shared" si="830"/>
        <v>2.1799999999999997</v>
      </c>
      <c r="KK259" s="25">
        <f t="shared" si="713"/>
        <v>0</v>
      </c>
      <c r="KL259" s="25">
        <f t="shared" si="714"/>
        <v>0</v>
      </c>
      <c r="KM259" s="25">
        <f t="shared" si="831"/>
        <v>0</v>
      </c>
      <c r="KN259" s="25">
        <f t="shared" si="715"/>
        <v>0</v>
      </c>
      <c r="KO259" s="25">
        <f t="shared" si="716"/>
        <v>0</v>
      </c>
      <c r="KP259" s="25">
        <f t="shared" si="832"/>
        <v>0</v>
      </c>
      <c r="KQ259" s="25">
        <f t="shared" si="717"/>
        <v>0</v>
      </c>
      <c r="KR259" s="25">
        <f t="shared" si="718"/>
        <v>0</v>
      </c>
      <c r="KS259" s="25">
        <f t="shared" si="833"/>
        <v>0</v>
      </c>
      <c r="KT259" s="25">
        <f t="shared" si="719"/>
        <v>0</v>
      </c>
      <c r="KU259" s="25">
        <f t="shared" si="720"/>
        <v>0</v>
      </c>
      <c r="KV259" s="25">
        <f t="shared" si="834"/>
        <v>0</v>
      </c>
      <c r="KW259" s="25">
        <f t="shared" si="863"/>
        <v>0</v>
      </c>
      <c r="KX259" s="25">
        <f t="shared" si="722"/>
        <v>0</v>
      </c>
      <c r="KY259" s="25">
        <f t="shared" si="835"/>
        <v>0</v>
      </c>
      <c r="KZ259" s="25">
        <f t="shared" si="723"/>
        <v>0</v>
      </c>
      <c r="LA259" s="25">
        <f t="shared" si="724"/>
        <v>0</v>
      </c>
      <c r="LB259" s="25">
        <f t="shared" si="836"/>
        <v>0</v>
      </c>
      <c r="LC259" s="25">
        <f t="shared" si="725"/>
        <v>0</v>
      </c>
      <c r="LD259" s="25">
        <f t="shared" si="726"/>
        <v>0</v>
      </c>
      <c r="LE259" s="25">
        <f t="shared" si="837"/>
        <v>0</v>
      </c>
      <c r="LF259" s="25">
        <f t="shared" si="727"/>
        <v>0</v>
      </c>
      <c r="LG259" s="25">
        <f t="shared" si="728"/>
        <v>0</v>
      </c>
      <c r="LH259" s="25">
        <f t="shared" si="838"/>
        <v>0</v>
      </c>
      <c r="LI259" s="25">
        <f t="shared" si="729"/>
        <v>0.1</v>
      </c>
      <c r="LJ259" s="25">
        <f t="shared" si="730"/>
        <v>0.1</v>
      </c>
      <c r="LK259" s="25">
        <f t="shared" si="839"/>
        <v>0.1</v>
      </c>
      <c r="LL259" s="25">
        <f t="shared" si="731"/>
        <v>0</v>
      </c>
      <c r="LM259" s="25">
        <f t="shared" si="732"/>
        <v>0</v>
      </c>
      <c r="LN259" s="25">
        <f t="shared" si="840"/>
        <v>0</v>
      </c>
      <c r="LO259" s="25">
        <f t="shared" si="733"/>
        <v>0.2</v>
      </c>
      <c r="LP259" s="25">
        <f t="shared" si="734"/>
        <v>0.2</v>
      </c>
      <c r="LQ259" s="25">
        <f t="shared" si="841"/>
        <v>0.2</v>
      </c>
      <c r="LR259" s="25">
        <f t="shared" si="735"/>
        <v>0</v>
      </c>
      <c r="LS259" s="25">
        <f t="shared" si="736"/>
        <v>0</v>
      </c>
      <c r="LT259" s="25">
        <f t="shared" si="842"/>
        <v>0</v>
      </c>
      <c r="LU259" s="25">
        <f t="shared" si="737"/>
        <v>1.1499999999999999</v>
      </c>
      <c r="LV259" s="25">
        <f t="shared" si="738"/>
        <v>1.1499999999999999</v>
      </c>
      <c r="LW259" s="25">
        <f t="shared" si="843"/>
        <v>1.1499999999999999</v>
      </c>
      <c r="LX259" s="25">
        <f t="shared" si="739"/>
        <v>0</v>
      </c>
      <c r="LY259" s="25">
        <f t="shared" si="740"/>
        <v>0</v>
      </c>
      <c r="LZ259" s="25">
        <f t="shared" si="844"/>
        <v>0</v>
      </c>
      <c r="MA259" s="25">
        <f t="shared" si="741"/>
        <v>0</v>
      </c>
      <c r="MB259" s="25">
        <f t="shared" si="742"/>
        <v>0</v>
      </c>
      <c r="MC259" s="25">
        <f t="shared" si="845"/>
        <v>0</v>
      </c>
      <c r="MD259" s="25">
        <f t="shared" si="743"/>
        <v>0</v>
      </c>
      <c r="ME259" s="25">
        <f t="shared" si="744"/>
        <v>0</v>
      </c>
      <c r="MF259" s="25">
        <f t="shared" si="846"/>
        <v>0</v>
      </c>
      <c r="MG259" s="25">
        <f t="shared" si="745"/>
        <v>0</v>
      </c>
      <c r="MH259" s="25">
        <f t="shared" si="746"/>
        <v>0</v>
      </c>
      <c r="MI259" s="25">
        <f t="shared" si="847"/>
        <v>0</v>
      </c>
      <c r="MJ259" s="25">
        <f t="shared" si="747"/>
        <v>0</v>
      </c>
      <c r="MK259" s="25">
        <f t="shared" si="748"/>
        <v>0</v>
      </c>
      <c r="ML259" s="25">
        <f t="shared" si="848"/>
        <v>0</v>
      </c>
      <c r="MM259" s="25">
        <f t="shared" si="749"/>
        <v>0</v>
      </c>
      <c r="MN259" s="25">
        <f t="shared" si="750"/>
        <v>0</v>
      </c>
      <c r="MO259" s="25">
        <f t="shared" si="849"/>
        <v>0</v>
      </c>
      <c r="MP259" s="25">
        <f t="shared" si="751"/>
        <v>0</v>
      </c>
      <c r="MQ259" s="25">
        <f t="shared" si="752"/>
        <v>0</v>
      </c>
      <c r="MR259" s="25">
        <f t="shared" si="850"/>
        <v>0</v>
      </c>
      <c r="MS259" s="29">
        <v>1.5999999999999999</v>
      </c>
      <c r="MT259" s="29">
        <v>0</v>
      </c>
      <c r="MU259" s="29">
        <v>1</v>
      </c>
      <c r="MV259" s="29">
        <v>1</v>
      </c>
      <c r="MW259" s="25">
        <f t="shared" si="753"/>
        <v>1.6</v>
      </c>
      <c r="MX259" s="25">
        <f t="shared" si="754"/>
        <v>3.57</v>
      </c>
      <c r="MY259" s="25">
        <f t="shared" si="755"/>
        <v>0</v>
      </c>
      <c r="MZ259" s="25">
        <f t="shared" si="756"/>
        <v>0</v>
      </c>
      <c r="NA259" s="25">
        <f t="shared" si="757"/>
        <v>1.6</v>
      </c>
      <c r="NB259" s="25">
        <f t="shared" si="758"/>
        <v>3.49</v>
      </c>
      <c r="NC259" s="25">
        <f t="shared" si="759"/>
        <v>0</v>
      </c>
      <c r="ND259" s="25">
        <f t="shared" si="760"/>
        <v>0</v>
      </c>
      <c r="NE259" s="25">
        <f t="shared" si="851"/>
        <v>1.6</v>
      </c>
      <c r="NF259" s="25">
        <f t="shared" si="851"/>
        <v>3.5300000000000002</v>
      </c>
      <c r="NG259" s="25">
        <f t="shared" si="851"/>
        <v>0</v>
      </c>
      <c r="NH259" s="25">
        <f t="shared" si="851"/>
        <v>0</v>
      </c>
      <c r="NI259" s="25">
        <f t="shared" si="761"/>
        <v>130.12</v>
      </c>
      <c r="NJ259" s="25">
        <f t="shared" si="762"/>
        <v>0</v>
      </c>
      <c r="NK259" s="25">
        <f t="shared" si="763"/>
        <v>130.12</v>
      </c>
      <c r="NL259" s="25">
        <f t="shared" si="764"/>
        <v>0</v>
      </c>
      <c r="NM259" s="25">
        <f t="shared" si="765"/>
        <v>0</v>
      </c>
      <c r="NN259" s="25">
        <f t="shared" si="852"/>
        <v>0</v>
      </c>
      <c r="NO259" s="25">
        <f t="shared" si="766"/>
        <v>0</v>
      </c>
      <c r="NP259" s="25">
        <f t="shared" si="767"/>
        <v>0</v>
      </c>
      <c r="NQ259" s="25">
        <f t="shared" si="853"/>
        <v>0</v>
      </c>
      <c r="NR259" s="25">
        <f t="shared" si="768"/>
        <v>75.56</v>
      </c>
      <c r="NS259" s="25">
        <f t="shared" si="769"/>
        <v>0</v>
      </c>
      <c r="NT259" s="25">
        <f t="shared" si="854"/>
        <v>75.56</v>
      </c>
      <c r="NU259" s="25">
        <f t="shared" si="770"/>
        <v>0</v>
      </c>
      <c r="NV259" s="25">
        <f t="shared" si="771"/>
        <v>0</v>
      </c>
      <c r="NW259" s="25">
        <f t="shared" si="855"/>
        <v>0</v>
      </c>
      <c r="NX259" s="25">
        <f t="shared" si="856"/>
        <v>75.56</v>
      </c>
      <c r="NY259" s="25">
        <f t="shared" si="856"/>
        <v>0</v>
      </c>
      <c r="NZ259" s="25">
        <f t="shared" si="857"/>
        <v>75.56</v>
      </c>
      <c r="OA259" s="25">
        <f t="shared" si="858"/>
        <v>54.56</v>
      </c>
      <c r="OB259" s="25">
        <f t="shared" si="858"/>
        <v>0</v>
      </c>
      <c r="OC259" s="25">
        <f t="shared" si="859"/>
        <v>54.56</v>
      </c>
      <c r="OD259" s="25">
        <f t="shared" si="860"/>
        <v>75.56</v>
      </c>
      <c r="OE259" s="25">
        <f t="shared" si="860"/>
        <v>0</v>
      </c>
      <c r="OF259" s="25">
        <f t="shared" si="860"/>
        <v>75.56</v>
      </c>
      <c r="OG259" s="25">
        <f t="shared" si="772"/>
        <v>0</v>
      </c>
      <c r="OH259" s="25">
        <f t="shared" si="773"/>
        <v>0</v>
      </c>
      <c r="OI259" s="25">
        <f t="shared" si="774"/>
        <v>0</v>
      </c>
      <c r="OJ259" s="25">
        <f t="shared" si="775"/>
        <v>0</v>
      </c>
      <c r="OK259" s="25">
        <f t="shared" si="776"/>
        <v>0</v>
      </c>
      <c r="OL259" s="25">
        <f t="shared" si="777"/>
        <v>0</v>
      </c>
      <c r="OM259" s="25">
        <f t="shared" si="861"/>
        <v>0</v>
      </c>
      <c r="ON259" s="25">
        <f t="shared" si="861"/>
        <v>0</v>
      </c>
      <c r="OO259" s="25">
        <f t="shared" si="861"/>
        <v>0</v>
      </c>
      <c r="OP259" s="25">
        <f t="shared" si="778"/>
        <v>0</v>
      </c>
      <c r="OQ259" s="25">
        <f t="shared" si="779"/>
        <v>0</v>
      </c>
      <c r="OR259" s="25">
        <f t="shared" si="862"/>
        <v>0</v>
      </c>
      <c r="OS259" s="19">
        <v>536967.82999999996</v>
      </c>
      <c r="OT259" s="19">
        <v>2370755.87</v>
      </c>
    </row>
    <row r="260" spans="1:410" ht="33" customHeight="1" x14ac:dyDescent="0.25">
      <c r="A260" s="18"/>
      <c r="B260" s="18" t="s">
        <v>1005</v>
      </c>
      <c r="C260" s="18">
        <v>444.76</v>
      </c>
      <c r="D260" s="16" t="e">
        <f>_xlfn.IFNA(INDEX(#REF!,MATCH(E260,#REF!,0)),0)</f>
        <v>#REF!</v>
      </c>
      <c r="E260" s="18" t="s">
        <v>1063</v>
      </c>
      <c r="F260" s="16" t="s">
        <v>765</v>
      </c>
      <c r="G260" s="16" t="s">
        <v>766</v>
      </c>
      <c r="H260" s="16" t="s">
        <v>767</v>
      </c>
      <c r="I260" s="16" t="s">
        <v>768</v>
      </c>
      <c r="J260" s="16" t="s">
        <v>769</v>
      </c>
      <c r="K260" s="16" t="s">
        <v>770</v>
      </c>
      <c r="L260" s="16" t="s">
        <v>771</v>
      </c>
      <c r="M260" s="18">
        <v>1.64</v>
      </c>
      <c r="N260" s="18">
        <v>1.94</v>
      </c>
      <c r="O260" s="18">
        <v>2.04</v>
      </c>
      <c r="P260" s="18">
        <v>2.34</v>
      </c>
      <c r="Q260" s="18">
        <v>0.1</v>
      </c>
      <c r="R260" s="18">
        <v>1.8399999999999999</v>
      </c>
      <c r="S260" s="18">
        <v>2.14</v>
      </c>
      <c r="T260" s="18">
        <v>0.2</v>
      </c>
      <c r="U260" s="18">
        <v>0</v>
      </c>
      <c r="V260" s="18">
        <v>0</v>
      </c>
      <c r="W260" s="18">
        <v>0</v>
      </c>
      <c r="X260" s="18">
        <v>1.64</v>
      </c>
      <c r="Y260" s="18">
        <v>1.9</v>
      </c>
      <c r="Z260" s="20">
        <f t="shared" si="780"/>
        <v>1.9</v>
      </c>
      <c r="AA260" s="18">
        <v>0.22</v>
      </c>
      <c r="AB260" s="18">
        <v>0</v>
      </c>
      <c r="AC260" s="18">
        <v>0</v>
      </c>
      <c r="AD260" s="18">
        <v>0</v>
      </c>
      <c r="AE260" s="18">
        <v>0</v>
      </c>
      <c r="AF260" s="18">
        <v>0</v>
      </c>
      <c r="AG260" s="18">
        <v>1.2</v>
      </c>
      <c r="AH260" s="18">
        <v>1.5</v>
      </c>
      <c r="AI260" s="20">
        <f t="shared" si="781"/>
        <v>2.0499999999999998</v>
      </c>
      <c r="AJ260" s="18">
        <v>0</v>
      </c>
      <c r="AK260" s="18">
        <v>0</v>
      </c>
      <c r="AL260" s="20">
        <f t="shared" si="782"/>
        <v>0</v>
      </c>
      <c r="AM260" s="18">
        <v>1.64</v>
      </c>
      <c r="AN260" s="18">
        <v>1.5</v>
      </c>
      <c r="AO260" s="18">
        <v>0.15</v>
      </c>
      <c r="AP260" s="18">
        <v>0.22</v>
      </c>
      <c r="AQ260" s="18">
        <v>1.64</v>
      </c>
      <c r="AR260" s="18">
        <v>1.72</v>
      </c>
      <c r="AS260" s="18">
        <v>0.12</v>
      </c>
      <c r="AT260" s="18">
        <v>0.11</v>
      </c>
      <c r="AU260" s="18">
        <v>0</v>
      </c>
      <c r="AV260" s="18">
        <v>1</v>
      </c>
      <c r="AW260" s="18">
        <v>0</v>
      </c>
      <c r="AX260" s="18">
        <v>0</v>
      </c>
      <c r="AY260" s="18">
        <v>0</v>
      </c>
      <c r="AZ260" s="18">
        <v>0</v>
      </c>
      <c r="BA260" s="18">
        <v>0</v>
      </c>
      <c r="BB260" s="18">
        <v>0</v>
      </c>
      <c r="BC260" s="18">
        <v>0</v>
      </c>
      <c r="BD260" s="18">
        <v>0</v>
      </c>
      <c r="BE260" s="18">
        <v>0</v>
      </c>
      <c r="BF260" s="18">
        <v>0</v>
      </c>
      <c r="BG260" s="18">
        <v>0</v>
      </c>
      <c r="BH260" s="18">
        <v>0</v>
      </c>
      <c r="BI260" s="18">
        <v>2</v>
      </c>
      <c r="BJ260" s="18">
        <v>0</v>
      </c>
      <c r="BK260" s="18">
        <v>0</v>
      </c>
      <c r="BL260" s="18">
        <v>0</v>
      </c>
      <c r="BM260" s="18">
        <v>0</v>
      </c>
      <c r="BN260" s="18">
        <v>0</v>
      </c>
      <c r="BO260" s="18">
        <v>0</v>
      </c>
      <c r="BP260" s="18">
        <v>0</v>
      </c>
      <c r="BQ260" s="18">
        <v>0</v>
      </c>
      <c r="BR260" s="18">
        <v>0</v>
      </c>
      <c r="BS260" s="18">
        <v>0</v>
      </c>
      <c r="BT260" s="18">
        <v>0</v>
      </c>
      <c r="BU260" s="18">
        <v>0</v>
      </c>
      <c r="BV260" s="18">
        <v>0</v>
      </c>
      <c r="BW260" s="18">
        <v>0</v>
      </c>
      <c r="BX260" s="18">
        <v>0</v>
      </c>
      <c r="BY260" s="18">
        <v>0</v>
      </c>
      <c r="BZ260" s="18">
        <v>0</v>
      </c>
      <c r="CA260" s="16" t="e">
        <f>_xlfn.IFNA(IF(RIGHT(D260,2)="=G",0,INDEX(#REF!,MATCH(E260,#REF!,0))),0)</f>
        <v>#REF!</v>
      </c>
      <c r="CB260" s="16" t="s">
        <v>776</v>
      </c>
      <c r="CC260" s="18">
        <v>0</v>
      </c>
      <c r="CD260" s="18">
        <v>0</v>
      </c>
      <c r="CE260" s="18">
        <v>1.4</v>
      </c>
      <c r="CF260" s="18">
        <v>0.85</v>
      </c>
      <c r="CG260" s="18">
        <v>0.12</v>
      </c>
      <c r="CH260" s="18">
        <v>2</v>
      </c>
      <c r="CI260" s="16" t="s">
        <v>98</v>
      </c>
      <c r="CJ260" s="18">
        <v>0</v>
      </c>
      <c r="CK260" s="20">
        <f t="shared" ref="CK260:CK323" si="864">IF(CI260="",0,IF(CI260="Đào đá",0,CR260-CJ260))</f>
        <v>2.48</v>
      </c>
      <c r="CL260" s="20">
        <f t="shared" si="783"/>
        <v>2.48</v>
      </c>
      <c r="CM260" s="18">
        <v>39.83</v>
      </c>
      <c r="CN260" s="18">
        <v>26.49</v>
      </c>
      <c r="CO260" s="18">
        <v>25.651</v>
      </c>
      <c r="CP260" s="22">
        <f t="shared" ref="CP260:CP323" si="865">ROUND(IF(CM260&lt;CO260,CO260,IF(CM260&gt;=CN260,CN260,CM260)),2)</f>
        <v>26.49</v>
      </c>
      <c r="CQ260" s="22">
        <f t="shared" ref="CQ260:CQ323" si="866">ROUND(IF(I260="Có móng",CS260-Q260,IF(AND(F260="Lắp đặt",I260="Không có móng"),CU260-W260,CU260)),2)</f>
        <v>24.01</v>
      </c>
      <c r="CR260" s="22">
        <f t="shared" si="784"/>
        <v>2.48</v>
      </c>
      <c r="CS260" s="22">
        <f t="shared" ref="CS260:CS323" si="867">IF(I260="Không có móng",0,CT260-T260)</f>
        <v>24.11</v>
      </c>
      <c r="CT260" s="22">
        <f t="shared" ref="CT260:CT323" si="868">IF(AND(F260="Lắp đặt",I260="Có móng"),CU260-W260,CU260)</f>
        <v>24.31</v>
      </c>
      <c r="CU260" s="18">
        <v>24.31</v>
      </c>
      <c r="CV260" s="22">
        <f t="shared" si="785"/>
        <v>1.9</v>
      </c>
      <c r="CW260" s="22">
        <f t="shared" ref="CW260:CW323" si="869">ROUND(IF(AF260&gt;0,CU260+AF260,0),2)</f>
        <v>0</v>
      </c>
      <c r="CX260" s="22">
        <f t="shared" ref="CX260:CX323" si="870">ROUND(IF(AF260&gt;0,CW260+AD260,0),2)</f>
        <v>0</v>
      </c>
      <c r="CY260" s="22">
        <f t="shared" ref="CY260:CY323" si="871">ROUND(CZ260-AO260,2)</f>
        <v>26.22</v>
      </c>
      <c r="CZ260" s="22">
        <f t="shared" ref="CZ260:CZ323" si="872">ROUND(DA260-AS260,2)</f>
        <v>26.37</v>
      </c>
      <c r="DA260" s="18">
        <v>26.49</v>
      </c>
      <c r="DB260" s="20">
        <f t="shared" si="786"/>
        <v>2.48</v>
      </c>
      <c r="DC260" s="20">
        <f t="shared" si="787"/>
        <v>0</v>
      </c>
      <c r="DD260" s="20">
        <f t="shared" si="788"/>
        <v>2.48</v>
      </c>
      <c r="DE260" s="20">
        <f t="shared" ref="DE260:DE323" si="873">ROUND(IF(OR(CI260="Đào đất",CI260="Đào đất + đào đá"),IF(CK260&gt;=Q260,Q260,CK260),0),2)</f>
        <v>0.1</v>
      </c>
      <c r="DF260" s="20">
        <f t="shared" ref="DF260:DF323" si="874">ROUND(IF(OR(CI260="Đào đất",CI260="Đào đất + đào đá"),IF(CK260&lt;=Q260,0,IF(CK260&gt;=Q260+T260,T260,CK260-Q260)),0),2)</f>
        <v>0.2</v>
      </c>
      <c r="DG260" s="20">
        <f t="shared" ref="DG260:DG323" si="875">ROUND(IF(OR(CI260="Đào đất",CI260="Đào đất + đào đá"),IF(CK260&lt;=Q260+T260,0,IF(CK260&gt;=Q260+T260+Z260+AD260+AO260+AS260,Z260+AD260+AO260+AS260,CK260-(Q260+T260))),0),2)</f>
        <v>2.17</v>
      </c>
      <c r="DH260" s="20">
        <f t="shared" ref="DH260:DH323" si="876">IF(CI260="Đào đá",IF(CJ260&gt;=Q260,Q260,CJ260),IF(CI260="Đào đất + Đào đá",IF(CL260&gt;=Q260,IF(DE260&lt;Q260,Q260-DE260,0),CJ260),0))</f>
        <v>0</v>
      </c>
      <c r="DI260" s="20">
        <f t="shared" ref="DI260:DI323" si="877">IF(CI260="Đào đá",IF(CJ260&lt;=Q260,0,IF(CJ260&gt;=Q260+T260,T260,CJ260-Q260)),IF(CI260="Đào đất + Đào đá",IF(CL260&gt;=Q260+T260,IF(DF260&lt;T260,T260-DF260,0),CJ260-DH260),0))</f>
        <v>0</v>
      </c>
      <c r="DJ260" s="20">
        <f t="shared" ref="DJ260:DJ323" si="878">IF(CI260="Đào đá",IF(CJ260&lt;=Q260+T260,0,IF(CJ260&gt;=Q260+T260+Z260+AD260+AO260+AS260,Z260+AD260+AO260+AS260,CJ260-(Q260+T260))),IF(CI260="Đào đất + Đào đá",IF(CL260&gt;=Q260+T260+Z260+AD260+AO260+AS260,IF(DG260&lt;Z260+AD260+AO260+AS260,Z260+AD260+AO260+AS260-DG260,0),CJ260-(DH260+DI260)),0))</f>
        <v>0</v>
      </c>
      <c r="DK260" s="20">
        <f t="shared" si="789"/>
        <v>2.4699999999999998</v>
      </c>
      <c r="DL260" s="20">
        <f t="shared" si="790"/>
        <v>0</v>
      </c>
      <c r="DM260" s="20">
        <f t="shared" si="791"/>
        <v>1.0000000000000231E-2</v>
      </c>
      <c r="DN260" s="20">
        <f t="shared" si="792"/>
        <v>0</v>
      </c>
      <c r="DO260" s="18">
        <v>2.54</v>
      </c>
      <c r="DP260" s="18">
        <v>0</v>
      </c>
      <c r="DQ260" s="18">
        <v>1</v>
      </c>
      <c r="DR260" s="18">
        <v>1</v>
      </c>
      <c r="DS260" s="25">
        <f t="shared" si="793"/>
        <v>2.54</v>
      </c>
      <c r="DT260" s="25">
        <f t="shared" si="794"/>
        <v>0</v>
      </c>
      <c r="DU260" s="25">
        <f t="shared" si="795"/>
        <v>6.3</v>
      </c>
      <c r="DV260" s="25">
        <f t="shared" si="796"/>
        <v>0</v>
      </c>
      <c r="DW260" s="25">
        <f t="shared" si="797"/>
        <v>6.3</v>
      </c>
      <c r="DX260" s="25">
        <f t="shared" si="798"/>
        <v>12.85</v>
      </c>
      <c r="DY260" s="25">
        <f t="shared" si="799"/>
        <v>0</v>
      </c>
      <c r="DZ260" s="25">
        <f t="shared" si="800"/>
        <v>12.85</v>
      </c>
      <c r="EA260" s="25">
        <f t="shared" si="801"/>
        <v>8.17</v>
      </c>
      <c r="EB260" s="25">
        <f t="shared" si="802"/>
        <v>0</v>
      </c>
      <c r="EC260" s="25">
        <f t="shared" si="803"/>
        <v>8.17</v>
      </c>
      <c r="ED260" s="25">
        <f t="shared" si="804"/>
        <v>4.68</v>
      </c>
      <c r="EE260" s="25">
        <f t="shared" si="804"/>
        <v>0</v>
      </c>
      <c r="EF260" s="25">
        <f t="shared" si="805"/>
        <v>4.68</v>
      </c>
      <c r="EG260" s="25">
        <f t="shared" si="806"/>
        <v>8.17</v>
      </c>
      <c r="EH260" s="25">
        <f t="shared" si="806"/>
        <v>0</v>
      </c>
      <c r="EI260" s="25">
        <f t="shared" si="807"/>
        <v>8.17</v>
      </c>
      <c r="EJ260" s="18">
        <v>444.76</v>
      </c>
      <c r="EK260" s="18">
        <v>483.26</v>
      </c>
      <c r="EL260" s="18" t="s">
        <v>1063</v>
      </c>
      <c r="EM260" s="18" t="s">
        <v>1064</v>
      </c>
      <c r="EN260" s="16" t="s">
        <v>870</v>
      </c>
      <c r="EO260" s="16" t="s">
        <v>871</v>
      </c>
      <c r="EP260" s="16" t="e">
        <f>IF(OR(EN260="Cống tròn",EN260="Cống hộp",EN260="Ống nhựa"),INDEX(#REF!,MATCH(E260,#REF!,0)),IF(OR(EN260="Rãnh xây",EN260="Rãnh bê tông"),INDEX(#REF!,MATCH(E260,#REF!,0)),0))</f>
        <v>#REF!</v>
      </c>
      <c r="EQ260" s="18">
        <v>36.86</v>
      </c>
      <c r="ER260" s="18"/>
      <c r="ES260" s="25">
        <f t="shared" si="808"/>
        <v>0</v>
      </c>
      <c r="ET260" s="1" t="str">
        <f>_xlfn.IFNA(IF(EN260="Cống tròn",INDEX(#REF!,MATCH(E260,#REF!,0)),IF(EN260="Cống hộp",INDEX(#REF!,MATCH(E260,#REF!,0)),EU260&amp;" ,"&amp;EV260)),0)</f>
        <v>Móng bê tông ,Có cốt thép</v>
      </c>
      <c r="EU260" s="16" t="s">
        <v>769</v>
      </c>
      <c r="EV260" s="16" t="s">
        <v>872</v>
      </c>
      <c r="EW260" s="16" t="e">
        <f>_xlfn.IFNA(INDEX(#REF!,MATCH(E260,#REF!,0)),0)</f>
        <v>#REF!</v>
      </c>
      <c r="EX260" s="16"/>
      <c r="EY260" s="18">
        <v>0</v>
      </c>
      <c r="EZ260" s="18">
        <v>0</v>
      </c>
      <c r="FA260" s="18">
        <v>0</v>
      </c>
      <c r="FB260" s="19">
        <v>0</v>
      </c>
      <c r="FC260" s="19">
        <v>0</v>
      </c>
      <c r="FD260" s="25">
        <f t="shared" ref="FD260:FD323" si="879">FB260*ES260</f>
        <v>0</v>
      </c>
      <c r="FE260" s="25">
        <f t="shared" si="809"/>
        <v>0</v>
      </c>
      <c r="FF260" s="18">
        <v>0</v>
      </c>
      <c r="FG260" s="18">
        <v>0</v>
      </c>
      <c r="FH260" s="18">
        <v>0</v>
      </c>
      <c r="FI260" s="25">
        <f t="shared" si="810"/>
        <v>0</v>
      </c>
      <c r="FJ260" s="18">
        <v>0</v>
      </c>
      <c r="FK260" s="18">
        <v>0</v>
      </c>
      <c r="FL260" s="18">
        <v>0</v>
      </c>
      <c r="FM260" s="18">
        <v>0</v>
      </c>
      <c r="FN260" s="18">
        <v>0</v>
      </c>
      <c r="FO260" s="25">
        <f t="shared" si="811"/>
        <v>0</v>
      </c>
      <c r="FP260" s="18">
        <v>0</v>
      </c>
      <c r="FQ260" s="18">
        <v>0</v>
      </c>
      <c r="FR260" s="25">
        <f t="shared" ref="FR260:FR323" si="880">IF(OR(EN260="Cống tròn",EN260="Cống hộp"),INT(EQ260/(ER260+FP260)),0)</f>
        <v>0</v>
      </c>
      <c r="FS260" s="25">
        <f t="shared" ref="FS260:FS323" si="881">IF(OR(EN260="Cống tròn",EN260="Cống hộp"),(FR260-FQ260)*FP260,0)</f>
        <v>0</v>
      </c>
      <c r="FT260" s="25">
        <f t="shared" ref="FT260:FT323" si="882">IF(OR(EN260="Cống tròn",EN260="Cống hộp"),(FR260*ER260)+FS260,0)</f>
        <v>0</v>
      </c>
      <c r="FU260" s="25">
        <f t="shared" ref="FU260:FU323" si="883">IF(OR(EN260="Cống tròn",EN260="Cống hộp"),FT260-EQ260,0)</f>
        <v>0</v>
      </c>
      <c r="FV260" s="25" t="str">
        <f t="shared" si="812"/>
        <v>Đủ</v>
      </c>
      <c r="FW260" s="25">
        <f t="shared" si="813"/>
        <v>0</v>
      </c>
      <c r="FX260" s="16" t="s">
        <v>820</v>
      </c>
      <c r="FY260" s="16" t="s">
        <v>766</v>
      </c>
      <c r="FZ260" s="16" t="s">
        <v>771</v>
      </c>
      <c r="GA260" s="16" t="s">
        <v>771</v>
      </c>
      <c r="GB260" s="18">
        <v>0.1</v>
      </c>
      <c r="GC260" s="18">
        <v>1.6</v>
      </c>
      <c r="GD260" s="18">
        <v>0.2</v>
      </c>
      <c r="GE260" s="18">
        <v>1.4</v>
      </c>
      <c r="GF260" s="18">
        <v>0</v>
      </c>
      <c r="GG260" s="18">
        <v>0</v>
      </c>
      <c r="GH260" s="18">
        <v>0.2</v>
      </c>
      <c r="GI260" s="18">
        <v>2</v>
      </c>
      <c r="GJ260" s="18">
        <v>1</v>
      </c>
      <c r="GK260" s="18"/>
      <c r="GL260" s="25">
        <f t="shared" ref="GL260:GL323" si="884">ROUND(IF(OR(EN260="Rãnh xây",EN260="Rãnh bê tông"),(IR260+JT260)/2,0),2)</f>
        <v>1</v>
      </c>
      <c r="GM260" s="25">
        <f t="shared" si="814"/>
        <v>1</v>
      </c>
      <c r="GN260" s="18">
        <v>0</v>
      </c>
      <c r="GO260" s="18">
        <v>0</v>
      </c>
      <c r="GP260" s="18">
        <v>0.15</v>
      </c>
      <c r="GQ260" s="18">
        <v>0.11</v>
      </c>
      <c r="GR260" s="1" t="e">
        <f>_xlfn.IFNA(INDEX(#REF!,MATCH(E260,#REF!,0)),0)</f>
        <v>#REF!</v>
      </c>
      <c r="GS260" s="16"/>
      <c r="GT260" s="18">
        <v>0</v>
      </c>
      <c r="GU260" s="18">
        <v>0</v>
      </c>
      <c r="GV260" s="18">
        <v>0</v>
      </c>
      <c r="GW260" s="18">
        <v>0</v>
      </c>
      <c r="GX260" s="25">
        <f t="shared" ref="GX260:GX323" si="885">IF(AND(FZ260="Có",FX260="Tường xây gạch"),IF(FY260="Không mũ mố",GM260,GM260+GN260+GP260),IF(AND(FZ260="Không",FY260="Mũ mố xây gạch"),GP260,0))</f>
        <v>0</v>
      </c>
      <c r="GY260" s="25">
        <f t="shared" ref="GY260:GY323" si="886">IF(AND(GA260="Có",FX260="Tường xây gạch"),IF(FY260="Không mũ mố",GM260,GM260+GN260+GP260),IF(AND(GA260="Không",FY260="Mũ mố xây gạch"),GP260+GQ260,0))</f>
        <v>0</v>
      </c>
      <c r="GZ260" s="25">
        <f t="shared" si="815"/>
        <v>1.45</v>
      </c>
      <c r="HA260" s="1" t="e" cm="1">
        <f t="array" ref="HA260">INDEX(#REF!,MATCH(EJ260&amp;EK260&amp;HD260&amp;HE260&amp;HF260,#REF!&amp;#REF!&amp;#REF!&amp;#REF!&amp;#REF!,0))</f>
        <v>#REF!</v>
      </c>
      <c r="HB260" s="16" t="s">
        <v>872</v>
      </c>
      <c r="HC260" s="25">
        <f t="shared" si="816"/>
        <v>36</v>
      </c>
      <c r="HD260" s="18">
        <v>1</v>
      </c>
      <c r="HE260" s="18">
        <v>1.2</v>
      </c>
      <c r="HF260" s="18">
        <v>0.15</v>
      </c>
      <c r="HG260" s="1" t="e" cm="1">
        <f t="array" ref="HG260">INDEX(#REF!,MATCH(EJ260&amp;EK260&amp;HJ260&amp;HK260&amp;HL260,#REF!&amp;#REF!&amp;#REF!&amp;#REF!&amp;#REF!,0))</f>
        <v>#REF!</v>
      </c>
      <c r="HH260" s="16" t="s">
        <v>872</v>
      </c>
      <c r="HI260" s="25">
        <f t="shared" si="817"/>
        <v>1</v>
      </c>
      <c r="HJ260" s="25">
        <f t="shared" si="818"/>
        <v>0.54</v>
      </c>
      <c r="HK260" s="19">
        <v>1.2</v>
      </c>
      <c r="HL260" s="19">
        <v>0.15</v>
      </c>
      <c r="HM260" s="18">
        <v>0.01</v>
      </c>
      <c r="HN260" s="18">
        <v>1</v>
      </c>
      <c r="HO260" s="25">
        <f t="shared" si="819"/>
        <v>36</v>
      </c>
      <c r="HP260" s="25">
        <f t="shared" si="820"/>
        <v>0.36</v>
      </c>
      <c r="HQ260" s="25">
        <f t="shared" si="821"/>
        <v>36.36</v>
      </c>
      <c r="HR260" s="25">
        <f t="shared" si="822"/>
        <v>-0.5</v>
      </c>
      <c r="HS260" s="25" t="str">
        <f t="shared" si="823"/>
        <v>Thêm 01</v>
      </c>
      <c r="HT260" s="19">
        <v>0</v>
      </c>
      <c r="HU260" s="19">
        <v>0</v>
      </c>
      <c r="HV260" s="19">
        <v>0</v>
      </c>
      <c r="HW260" s="25">
        <f t="shared" si="824"/>
        <v>0</v>
      </c>
      <c r="HX260" s="19">
        <v>0</v>
      </c>
      <c r="HY260" s="19">
        <v>0</v>
      </c>
      <c r="HZ260" s="18">
        <v>26.49</v>
      </c>
      <c r="IA260" s="20">
        <f>ROUND(IF(EN260="Cống tròn",IF(EN260="Cống tròn",IF(EU260="Không có móng",IQ260-FF260,IF(EU260="Đế",IP260-FN260,IF(OR(EU260="Móng bê tông",EU260="Móng bê tông kết hợp đế"),II260-FJ260,0))),0),IF(EN260="Cống hộp",IF(AND(EN260="Cống hộp",EU260="Không có móng"),IQ260-GF260,IF(AND(EN260="Cống hộp",EU260="Móng bê tông"),IJ260-GB260,0)),IF(OR(EN260="Rãnh xây",EN260="Rãnh bê tông"),IF(OR(EN260="Rãnh xây",EN260="Rãnh bê tông"),IK260-GB260,0),IF(EN260="Ống nhựa",IF(AND(EN260="Ống nhựa",EU260="Không đắp cát"),IQ260-HT260,IF(AND(EN260="Ống nhựa",EU260="Đắp cát"),IH260-HX260,0)),IF(EN260="Rãnh thang",IF(EN260="Rãnh thang",IF(EU260="Móng bê tông",#REF!-#REF!,IQ260),0),0))))),2)</f>
        <v>24.31</v>
      </c>
      <c r="IB260" s="20">
        <f t="shared" si="825"/>
        <v>2.1799999999999997</v>
      </c>
      <c r="IC260" s="20">
        <f t="shared" ref="IC260:IC323" si="887">IF(EN260="Cống tròn",IF(EU260="Không có móng",IQ260-FF260,IF(EU260="Đế",IP260-FN260,IF(OR(EU260="Móng bê tông",EU260="Móng bê tông kết hợp đế"),II260-FJ260,0))),0)</f>
        <v>0</v>
      </c>
      <c r="ID260" s="20">
        <f t="shared" ref="ID260:ID323" si="888">IF(AND(EN260="Cống hộp",EU260="Không có móng"),IQ260-GF260,IF(AND(EN260="Cống hộp",EU260="Móng bê tông"),IJ260-GB260,0))</f>
        <v>0</v>
      </c>
      <c r="IE260" s="20">
        <f t="shared" ref="IE260:IE323" si="889">IF(OR(EN260="Rãnh xây",EN260="Rãnh bê tông"),IK260-GB260,0)</f>
        <v>24.31</v>
      </c>
      <c r="IF260" s="20">
        <f t="shared" ref="IF260:IF323" si="890">IF(AND(EN260="Ống nhựa",EU260="Không đắp cát"),IQ260-HT260,IF(AND(EN260="Ống nhựa",EU260="Đắp cát"),IH260-HX260,0))</f>
        <v>0</v>
      </c>
      <c r="IG260" s="20">
        <f>IF(EN260="Rãnh thang",IF(AND(EN260="Rãnh thang",EU260="Móng bê tông"),IQ260-#REF!,0),IF(EN260="Ống nhựa",IF(AND(EN260="Ống nhựa",EU260="Đắp cát"),IQ260-HT260,0),IF(EN260="Cống tròn",IF(EN260="Cống tròn",IF(OR(EU260="Móng bê tông",EU260="Móng bê tông kết hợp đế"),IM260-FL260,0),0),IF(EN260="Cống hộp",IF(AND(EN260="Cống hộp",EU260="Móng bê tông"),IN260-GD260,0),IF(OR(EN260="Rãnh xây",EN260="Rãnh bê tông"),IF(AND(EN260="Rãnh xây",EU260="Móng bê tông"),IO260-GD260,IF(AND(EN260="Rãnh bê tông",EU260="Móng bê tông"),IO260-GD260,0)),0)))))</f>
        <v>24.41</v>
      </c>
      <c r="IH260" s="20">
        <f t="shared" ref="IH260:IH323" si="891">IF(AND(EN260="Ống nhựa",EU260="Đắp cát"),IQ260-HT260,0)</f>
        <v>0</v>
      </c>
      <c r="II260" s="20">
        <f t="shared" ref="II260:II323" si="892">IF(EN260="Cống tròn",IF(OR(EU260="Móng bê tông",EU260="Móng bê tông kết hợp đế"),IM260-FL260,0),0)</f>
        <v>0</v>
      </c>
      <c r="IJ260" s="20">
        <f t="shared" ref="IJ260:IJ323" si="893">IF(AND(EN260="Cống hộp",EU260="Móng bê tông"),IN260-GD260,0)</f>
        <v>0</v>
      </c>
      <c r="IK260" s="20">
        <f t="shared" ref="IK260:IK323" si="894">IF(AND(EN260="Rãnh xây",EU260="Móng bê tông"),IO260-GD260,IF(AND(EN260="Rãnh bê tông",EU260="Móng bê tông"),IO260-GD260,0))</f>
        <v>24.41</v>
      </c>
      <c r="IL260" s="20">
        <f t="shared" ref="IL260:IL323" si="895">IF(EN260="Rãnh thang",IF(AND(EN260="Rãnh thang",EU260="Móng bê tông"),IQ260,0),IF(EN260="Cống tròn",IF(EN260="Cống tròn",IF(EU260="Móng bê tông",IQ260-FF260,IF(EU260="Móng bê tông kết hợp đế",IP260-FN260,0)),0),IF(EN260="Cống hộp",IF(AND(EN260="Cống hộp",EU260="Móng bê tông"),IQ260-GF260,0),IF(OR(EN260="Rãnh xây",EN260="Rãnh bê tông"),IF(AND(EN260="Rãnh xây",EU260="Móng bê tông"),IQ260,IF(AND(EN260="Rãnh bê tông",EU260="Móng bê tông"),IQ260,0)),0))))</f>
        <v>24.61</v>
      </c>
      <c r="IM260" s="20">
        <f t="shared" ref="IM260:IM323" si="896">IF(EN260="Cống tròn",IF(EU260="Móng bê tông",IQ260-FF260,IF(EU260="Móng bê tông kết hợp đế",IP260-FN260,0)),0)</f>
        <v>0</v>
      </c>
      <c r="IN260" s="20">
        <f t="shared" ref="IN260:IN323" si="897">IF(AND(EN260="Cống hộp",EU260="Móng bê tông"),IQ260-GF260,0)</f>
        <v>0</v>
      </c>
      <c r="IO260" s="20">
        <f t="shared" ref="IO260:IO323" si="898">IF(AND(EN260="Rãnh xây",EU260="Móng bê tông"),IQ260,IF(AND(EN260="Rãnh bê tông",EU260="Móng bê tông"),IQ260,0))</f>
        <v>24.61</v>
      </c>
      <c r="IP260" s="20">
        <f t="shared" ref="IP260:IP323" si="899">IF(OR(EU260="Móng bê tông kết hợp đế",EU260="Đế"),IQ260-FF260,0)</f>
        <v>0</v>
      </c>
      <c r="IQ260" s="18">
        <v>24.61</v>
      </c>
      <c r="IR260" s="25">
        <f t="shared" si="826"/>
        <v>1</v>
      </c>
      <c r="IS260" s="25">
        <f t="shared" ref="IS260:IS323" si="900">ROUND(IF(OR(EN260="Rãnh xây",EN260="Rãnh bê tông",EN260="Cống hộp"),IT260-GN260,0),2)</f>
        <v>25.61</v>
      </c>
      <c r="IT260" s="25">
        <f t="shared" ref="IT260:IT323" si="901">ROUND(IF(EN260="Cống hộp",IX260-GP260,IF(OR(EN260="Rãnh xây",EN260="Rãnh bê tông"),IY260-GP260,0)),2)</f>
        <v>25.61</v>
      </c>
      <c r="IU260" s="25">
        <f>ROUND(IF(EN260="Cống tròn",IF(EN260="Cống tròn",IV260+FF260,0),IF(EN260="Cống hộp",IF(EN260="Cống hộp",IV260+GP260,0),IF(OR(EN260="Rãnh xây",EN260="Rãnh bê tông"),IF(OR(EN260="Rãnh xây",EN260="Rãnh bê tông"),IV260+GP260,0),IF(EN260="ống nhựa",IF(EN260="Ống nhựa",IV260+HT260,0),IF(EN260="Rãnh thang",IF(EN260="Rãnh thang",IQ260+#REF!,0),0))))),2)</f>
        <v>25.76</v>
      </c>
      <c r="IV260" s="18">
        <v>25.61</v>
      </c>
      <c r="IW260" s="25">
        <f t="shared" ref="IW260:IW323" si="902">ROUND(IF(EN260="Cống tròn",IV260+FF260,0),2)</f>
        <v>0</v>
      </c>
      <c r="IX260" s="25">
        <f t="shared" ref="IX260:IX323" si="903">ROUND(IF(EN260="Cống hộp",IV260+GP260,0),2)</f>
        <v>0</v>
      </c>
      <c r="IY260" s="25">
        <f t="shared" ref="IY260:IY323" si="904">ROUND(IF(OR(EN260="Rãnh xây",EN260="Rãnh bê tông"),IV260+GP260,0),2)</f>
        <v>25.76</v>
      </c>
      <c r="IZ260" s="25">
        <f t="shared" ref="IZ260:IZ323" si="905">ROUND(IF(EN260="Ống nhựa",IV260+HT260,0),2)</f>
        <v>0</v>
      </c>
      <c r="JA260" s="25">
        <f t="shared" ref="JA260:JA323" si="906">ROUND(IF(EN260="Ống nhựa",IZ260+HY260,0),2)</f>
        <v>0</v>
      </c>
      <c r="JB260" s="18">
        <v>26.39</v>
      </c>
      <c r="JC260" s="20">
        <f>ROUND(IF(EN260="Cống tròn",IF(EN260="Cống tròn",IF(EU260="Không có móng",JS260-FF260,IF(EU260="Đế",JR260-FN260,IF(OR(EU260="Móng bê tông",EU260="Móng bê tông kết hợp đế"),JK260-FJ260,0))),0),IF(EN260="Cống hộp",IF(AND(EN260="Cống hộp",EU260="Không có móng"),JS260-GF260,IF(AND(EN260="Cống hộp",EU260="Móng bê tông"),JL260-GB260,0)),IF(OR(EN260="Rãnh xây",EN260="Rãnh bê tông"),IF(OR(EN260="Rãnh xây",EN260="Rãnh bê tông"),JM260-GB260,0),IF(EN260="Ống nhựa",IF(AND(EN260="Ống nhựa",EU260="Không đắp cát"),JS260-HT260,IF(AND(EN260="Ống nhựa",EU260="Đắp cát"),JJ260-HX260,0)),IF(EN260="Rãnh thang",IF(EN260="Rãnh thang",IF(EU260="Móng bê tông",#REF!-#REF!,JS260),0),0))))),2)</f>
        <v>24.27</v>
      </c>
      <c r="JD260" s="20">
        <f t="shared" si="827"/>
        <v>2.120000000000001</v>
      </c>
      <c r="JE260" s="20">
        <f t="shared" ref="JE260:JE323" si="907">IF(EN260="Cống tròn",IF(EU260="Không có móng",JS260-FF260,IF(EU260="Đế",JR260-FN260,IF(OR(EU260="Móng bê tông",EU260="Móng bê tông kết hợp đế"),JK260-FJ260,0))),0)</f>
        <v>0</v>
      </c>
      <c r="JF260" s="20">
        <f t="shared" ref="JF260:JF323" si="908">IF(AND(EN260="Cống hộp",EU260="Không có móng"),JS260-GF260,IF(AND(EN260="Cống hộp",EU260="Móng bê tông"),JL260-GB260,0))</f>
        <v>0</v>
      </c>
      <c r="JG260" s="20">
        <f t="shared" ref="JG260:JG323" si="909">IF(OR(EN260="Rãnh xây",EN260="Rãnh bê tông"),JM260-GB260,0)</f>
        <v>24.27</v>
      </c>
      <c r="JH260" s="20">
        <f t="shared" ref="JH260:JH323" si="910">IF(AND(EN260="Ống nhựa",EU260="Không đắp cát"),JS260-HT260,IF(AND(EN260="Ống nhựa",EU260="Đắp cát"),JJ260-HX260,0))</f>
        <v>0</v>
      </c>
      <c r="JI260" s="20">
        <f>IF(EN260="Rãnh thang",IF(AND(EN260="Rãnh thang",EU260="Móng bê tông"),JS260-#REF!,0),IF(EN260="Ống nhựa",IF(AND(EN260="Ống nhựa",EU260="Đắp cát"),JS260-HT260,0),IF(EN260="Cống tròn",IF(EN260="Cống tròn",IF(OR(EU260="Móng bê tông",EU260="Móng bê tông kết hợp đế"),JO260-FL260,0),0),IF(EN260="Cống hộp",IF(AND(EN260="Cống hộp",EU260="Móng bê tông"),JP260-GD260,0),IF(OR(EN260="Rãnh xây",EN260="Rãnh bê tông"),IF(AND(EN260="Rãnh xây",EU260="Móng bê tông"),JQ260-GD260,IF(AND(EN260="Rãnh bê tông",EU260="Móng bê tông"),JQ260-GD260,0)),0)))))</f>
        <v>24.37</v>
      </c>
      <c r="JJ260" s="20">
        <f t="shared" ref="JJ260:JJ323" si="911">IF(AND(EN260="Ống nhựa",EU260="Đắp cát"),JS260-HT260,0)</f>
        <v>0</v>
      </c>
      <c r="JK260" s="20">
        <f t="shared" ref="JK260:JK323" si="912">IF(EN260="Cống tròn",IF(OR(EU260="Móng bê tông",EU260="Móng bê tông kết hợp đế"),JO260-FL260,0),0)</f>
        <v>0</v>
      </c>
      <c r="JL260" s="20">
        <f t="shared" ref="JL260:JL323" si="913">IF(AND(EN260="Cống hộp",EU260="Móng bê tông"),JP260-GD260,0)</f>
        <v>0</v>
      </c>
      <c r="JM260" s="20">
        <f t="shared" ref="JM260:JM323" si="914">IF(AND(EN260="Rãnh xây",EU260="Móng bê tông"),JQ260-GD260,IF(AND(EN260="Rãnh bê tông",EU260="Móng bê tông"),JQ260-GD260,0))</f>
        <v>24.37</v>
      </c>
      <c r="JN260" s="20">
        <f t="shared" ref="JN260:JN323" si="915">IF(EN260="Rãnh thang",IF(AND(EN260="Rãnh thang",EU260="Móng bê tông"),JS260,0),IF(EN260="Cống tròn",IF(EN260="Cống tròn",IF(EU260="Móng bê tông",JS260-FF260,IF(EU260="Móng bê tông kết hợp đế",JR260-FN260,0)),0),IF(EN260="Cống hộp",IF(AND(EN260="Cống hộp",EU260="Móng bê tông"),JS260-GF260,0),IF(OR(EN260="Rãnh xây",EN260="Rãnh bê tông"),IF(AND(EN260="Rãnh xây",EU260="Móng bê tông"),JS260,IF(AND(EN260="Rãnh bê tông",EU260="Móng bê tông"),JS260,0)),0))))</f>
        <v>24.57</v>
      </c>
      <c r="JO260" s="20">
        <f t="shared" ref="JO260:JO323" si="916">IF(EN260="Cống tròn",IF(EU260="Móng bê tông",JS260-FF260,IF(EU260="Móng bê tông kết hợp đế",JR260-FN260,0)),0)</f>
        <v>0</v>
      </c>
      <c r="JP260" s="20">
        <f t="shared" ref="JP260:JP323" si="917">IF(AND(EN260="Cống hộp",EU260="Móng bê tông"),JS260-GF260,0)</f>
        <v>0</v>
      </c>
      <c r="JQ260" s="20">
        <f t="shared" ref="JQ260:JQ323" si="918">IF(AND(EN260="Rãnh xây",EU260="Móng bê tông"),JS260,IF(AND(EN260="Rãnh bê tông",EU260="Móng bê tông"),JS260,0))</f>
        <v>24.57</v>
      </c>
      <c r="JR260" s="20">
        <f t="shared" ref="JR260:JR323" si="919">IF(OR(EU260="Móng bê tông kết hợp đế",EU260="Đế"),JS260-FF260,0)</f>
        <v>0</v>
      </c>
      <c r="JS260" s="26">
        <v>24.57</v>
      </c>
      <c r="JT260" s="25">
        <f t="shared" si="828"/>
        <v>1</v>
      </c>
      <c r="JU260" s="25">
        <f t="shared" ref="JU260:JU323" si="920">ROUND(IF(OR(EN260="Rãnh xây",EN260="Rãnh bê tông",EN260="Cống hộp"),JV260-GN260,0),2)</f>
        <v>25.57</v>
      </c>
      <c r="JV260" s="25">
        <f t="shared" ref="JV260:JV323" si="921">ROUND(IF(EN260="Cống hộp",JZ260-GP260,IF(OR(EN260="Rãnh xây",EN260="Rãnh bê tông"),KA260-GP260,0)),2)</f>
        <v>25.57</v>
      </c>
      <c r="JW260" s="25">
        <f>ROUND(IF(EN260="Cống tròn",IF(EN260="Cống tròn",JX260+FF260,0),IF(EN260="Cống hộp",IF(EN260="Cống hộp",JX260+GP260,0),IF(OR(EN260="Rãnh xây",EN260="Rãnh bê tông"),IF(OR(EN260="Rãnh xây",EN260="Rãnh bê tông"),JX260+GP260,0),IF(EN260="ống nhựa",IF(EN260="Ống nhựa",JX260+HT260,0),IF(EN260="Rãnh thang",IF(EN260="Rãnh thang",JS260+#REF!,0),0))))),2)</f>
        <v>25.72</v>
      </c>
      <c r="JX260" s="27">
        <v>25.57</v>
      </c>
      <c r="JY260" s="25">
        <f t="shared" ref="JY260:JY323" si="922">ROUND(IF(EN260="Cống tròn",JX260+FF260,0),2)</f>
        <v>0</v>
      </c>
      <c r="JZ260" s="25">
        <f t="shared" ref="JZ260:JZ323" si="923">ROUND(IF(EN260="Cống hộp",JX260+GP260,0),2)</f>
        <v>0</v>
      </c>
      <c r="KA260" s="25">
        <f t="shared" ref="KA260:KA323" si="924">ROUND(IF(OR(EN260="Rãnh xây",EN260="Rãnh bê tông"),JX260+GP260,0),2)</f>
        <v>25.72</v>
      </c>
      <c r="KB260" s="25">
        <f t="shared" ref="KB260:KB323" si="925">ROUND(IF(EN260="Ống nhựa",JX260+HT260,0),2)</f>
        <v>0</v>
      </c>
      <c r="KC260" s="25">
        <f t="shared" ref="KC260:KC323" si="926">ROUND(IF(EN260="Ống nhựa",KB260+HY260,0),2)</f>
        <v>0</v>
      </c>
      <c r="KD260" s="28" t="s">
        <v>98</v>
      </c>
      <c r="KE260" s="27">
        <v>0</v>
      </c>
      <c r="KF260" s="25">
        <f t="shared" ref="KF260:KF323" si="927">IF(KD260="",0,IF(KD260="Đào đá",0,IB260-KE260))</f>
        <v>2.1799999999999997</v>
      </c>
      <c r="KG260" s="25">
        <f t="shared" si="829"/>
        <v>2.1799999999999997</v>
      </c>
      <c r="KH260" s="27">
        <v>0</v>
      </c>
      <c r="KI260" s="25">
        <f t="shared" ref="KI260:KI323" si="928">IF(KD260="",0,IF(KD260="Đào đá",0,JD260-KH260))</f>
        <v>2.120000000000001</v>
      </c>
      <c r="KJ260" s="25">
        <f t="shared" si="830"/>
        <v>2.120000000000001</v>
      </c>
      <c r="KK260" s="25">
        <f t="shared" ref="KK260:KK323" si="929">IF(OR(KD260="Đào đất",KD260="Đào đất + đào đá"),IF(KF260&gt;=FJ260,FJ260,KF260),0)</f>
        <v>0</v>
      </c>
      <c r="KL260" s="25">
        <f t="shared" ref="KL260:KL323" si="930">IF(OR(KD260="Đào đất",KD260="Đào đất + đào đá"),IF(KI260&gt;=FJ260,FJ260,KI260),0)</f>
        <v>0</v>
      </c>
      <c r="KM260" s="25">
        <f t="shared" si="831"/>
        <v>0</v>
      </c>
      <c r="KN260" s="25">
        <f t="shared" ref="KN260:KN323" si="931">IF(KD260="Đào đá",IF(KE260&gt;=FJ260,FJ260,KE260),IF(KD260="Đào đất + Đào đá",IF(KG260&gt;=FJ260,IF(KK260&lt;FJ260,FJ260-KK260,0),KE260),0))</f>
        <v>0</v>
      </c>
      <c r="KO260" s="25">
        <f t="shared" ref="KO260:KO323" si="932">IF(KD260="Đào đá",IF(KH260&gt;=FJ260,FJ260,KH260),IF(KD260="Đào đất + Đào đá",IF(KJ260&gt;=FJ260,IF(KL260&lt;FJ260,FJ260-KL260,0),KH260),0))</f>
        <v>0</v>
      </c>
      <c r="KP260" s="25">
        <f t="shared" si="832"/>
        <v>0</v>
      </c>
      <c r="KQ260" s="25">
        <f t="shared" ref="KQ260:KQ323" si="933">IF(OR(KD260="Đào đất",KD260="Đào đất + đào đá"),IF(KF260&lt;=FJ260,0,IF(KF260&gt;=FJ260+FL260,FL260,KF260-FJ260)),0)</f>
        <v>0</v>
      </c>
      <c r="KR260" s="25">
        <f t="shared" ref="KR260:KR323" si="934">IF(OR(KD260="Đào đất",KD260="Đào đất + đào đá"),IF(KI260&lt;=FJ260,0,IF(KI260&gt;=FJ260+FL260,FL260,KI260-FJ260)),0)</f>
        <v>0</v>
      </c>
      <c r="KS260" s="25">
        <f t="shared" si="833"/>
        <v>0</v>
      </c>
      <c r="KT260" s="25">
        <f t="shared" ref="KT260:KT323" si="935">IF(KD260="Đào đá",IF(KE260&lt;=FJ260,0,IF(KE260&gt;=FJ260+FL260,FL260,KE260-FJ260)),IF(KD260="Đào đất + Đào đá",IF(KG260&gt;=FJ260+FL260,IF(KQ260&lt;FL260,FL260-KQ260,0),KE260-KN260),0))</f>
        <v>0</v>
      </c>
      <c r="KU260" s="25">
        <f t="shared" ref="KU260:KU323" si="936">IF(KD260="Đào đá",IF(KH260&lt;=FJ260,0,IF(KH260&gt;=FJ260+FL260,FL260,KH260-FJ260)),IF(KD260="Đào đất + Đào đá",IF(KJ260&gt;=FJ260+FL260,IF(KR260&lt;FL260,FL260-KR260,0),KH260-KO260),0))</f>
        <v>0</v>
      </c>
      <c r="KV260" s="25">
        <f t="shared" si="834"/>
        <v>0</v>
      </c>
      <c r="KW260" s="25">
        <f t="shared" si="863"/>
        <v>0</v>
      </c>
      <c r="KX260" s="25">
        <f t="shared" ref="KX260:KX323" si="937">IF(OR(KD260="Đào đất",KD260="Đào đất + đào đá"),IF(KI260&lt;=FJ260+FL260,0,IF(KI260&gt;=FJ260+FL260+FN260,FN260,KI260-(FJ260+FL260))),0)</f>
        <v>0</v>
      </c>
      <c r="KY260" s="25">
        <f t="shared" si="835"/>
        <v>0</v>
      </c>
      <c r="KZ260" s="25">
        <f t="shared" ref="KZ260:KZ323" si="938">IF(KD260="Đào đá",IF(KE260&lt;=FJ260+FL260,0,IF(KE260&gt;=FJ260+FL260+FN260,FN260,KE260-(FJ260+FL260))),IF(KD260="Đào đất + Đào đá",IF(KG260&gt;=FJ260+FL260+FN260,IF(KW260&lt;FN260,FN260-KW260,0),KE260-(KN260+KT260)),0))</f>
        <v>0</v>
      </c>
      <c r="LA260" s="25">
        <f t="shared" ref="LA260:LA323" si="939">IF(KD260="Đào đá",IF(KH260&lt;=FJ260+FL260,0,IF(KH260&gt;=FJ260+FL260+FN260,FN260,KH260-(FJ260+FL260))),IF(KD260="Đào đất + Đào đá",IF(KJ260&gt;=FJ260+FL260+FN260,IF(KX260&lt;FN260,FN260-KX260,0),KH260-(KO260+KU260)),0))</f>
        <v>0</v>
      </c>
      <c r="LB260" s="25">
        <f t="shared" si="836"/>
        <v>0</v>
      </c>
      <c r="LC260" s="25">
        <f t="shared" ref="LC260:LC323" si="940">IF(OR(KD260="Đào đất",KD260="Đào đất + đào đá"),IF(KF260&lt;=FJ260+FL260+FN260,0,IF(KF260&gt;=FO260,FO260,KF260-(FJ260+FL260+FN260))),0)</f>
        <v>0</v>
      </c>
      <c r="LD260" s="25">
        <f t="shared" ref="LD260:LD323" si="941">IF(OR(KD260="Đào đất",KD260="Đào đất + đào đá"),IF(KI260&lt;=FJ260+FL260+FN260,0,IF(KI260&gt;=FO260,FO260,KI260-(FJ260+FL260+FN260))),0)</f>
        <v>0</v>
      </c>
      <c r="LE260" s="25">
        <f t="shared" si="837"/>
        <v>0</v>
      </c>
      <c r="LF260" s="25">
        <f t="shared" ref="LF260:LF323" si="942">IF(KD260="Đào đá",IF(KE260&lt;=FJ260+FL260+FN260,0,IF(KE260&gt;=FO260,FO260,KE260-(FJ260+FL260+FN260))),IF(KD260="Đào đất + Đào đá",IF(KG260&gt;=FO260,IF(LC260&lt;FI260,FI260-LC260,0),KE260-(KN260+KT260+KZ260)),0))</f>
        <v>0</v>
      </c>
      <c r="LG260" s="25">
        <f t="shared" ref="LG260:LG323" si="943">IF(KD260="Đào đá",IF(KH260&lt;=FJ260+FL260+FN260,0,IF(KH260&gt;=FO260,FO260,KH260-(FJ260+FL260+FN260))),IF(KD260="Đào đất + Đào đá",IF(KJ260&gt;=FO260,IF(LD260&lt;FI260,FI260-LD260,0),KH260-(KO260+KU260+LA260)),0))</f>
        <v>0</v>
      </c>
      <c r="LH260" s="25">
        <f t="shared" si="838"/>
        <v>0</v>
      </c>
      <c r="LI260" s="25">
        <f t="shared" ref="LI260:LI323" si="944">IF(OR(KD260="Đào đất",KD260="Đào đất + Đào đá"),IF(KF260&gt;=GB260,GB260,KF260),0)</f>
        <v>0.1</v>
      </c>
      <c r="LJ260" s="25">
        <f t="shared" ref="LJ260:LJ323" si="945">IF(OR(KD260="Đào đất",KD260="Đào đất + Đào đá"),IF(KI260&gt;=GB260,GB260,KI260),0)</f>
        <v>0.1</v>
      </c>
      <c r="LK260" s="25">
        <f t="shared" si="839"/>
        <v>0.1</v>
      </c>
      <c r="LL260" s="25">
        <f t="shared" ref="LL260:LL323" si="946">IF(KD260="Đào đá",IF(KE260&gt;=GB260,GB260,KE260),IF(KD260="Đào đất + Đào đá",IF(KG260&gt;=GB260,IF(LI260&lt;GB260,GB260-LI260,0),KE260),0))</f>
        <v>0</v>
      </c>
      <c r="LM260" s="25">
        <f t="shared" ref="LM260:LM323" si="947">IF(KD260="Đào đá",IF(KH260&gt;=GB260,GB260,KH260),IF(KD260="Đào đất + Đào đá",IF(KJ260&gt;=GB260,IF(LJ260&lt;GB260,GB260-LJ260,0),KH260),0))</f>
        <v>0</v>
      </c>
      <c r="LN260" s="25">
        <f t="shared" si="840"/>
        <v>0</v>
      </c>
      <c r="LO260" s="25">
        <f t="shared" ref="LO260:LO323" si="948">IF(OR(KD260="Đào đất",KD260="Đào đất + Đào đá"),IF(KF260&lt;=GB260,0,IF(KF260&gt;=GB260+GD260,GD260,KF260-GB260)),0)</f>
        <v>0.2</v>
      </c>
      <c r="LP260" s="25">
        <f t="shared" ref="LP260:LP323" si="949">IF(OR(KD260="Đào đất",KD260="Đào đất + Đào đá"),IF(KI260&lt;=GB260,0,IF(KI260&gt;=GB260+GD260,GD260,KI260-GB260)),0)</f>
        <v>0.2</v>
      </c>
      <c r="LQ260" s="25">
        <f t="shared" si="841"/>
        <v>0.2</v>
      </c>
      <c r="LR260" s="25">
        <f t="shared" ref="LR260:LR323" si="950">IF(KD260="Đào đá",IF(KE260&lt;=GB260,0,IF(KE260&gt;=GB260+GD260,GD260,KE260-GB260)),IF(KD260="Đào đất + Đào đá",IF(KG260&gt;=GB260+GD260,IF(LO260&lt;GD260,GD260-LO260,0),KE260-LL260),0))</f>
        <v>0</v>
      </c>
      <c r="LS260" s="25">
        <f t="shared" ref="LS260:LS323" si="951">IF(KD260="Đào đá",IF(KH260&lt;=GB260,0,IF(KH260&gt;=GB260+GD260,GD260,KH260-GB260)),IF(KD260="Đào đất + Đào đá",IF(KJ260&gt;=GB260+GD260,IF(LP260&lt;GD260,GD260-LP260,0),KH260-LM260),0))</f>
        <v>0</v>
      </c>
      <c r="LT260" s="25">
        <f t="shared" si="842"/>
        <v>0</v>
      </c>
      <c r="LU260" s="25">
        <f t="shared" ref="LU260:LU323" si="952">IF(OR(KD260="Đào đất",KD260="Đào đất + Đào đá"),IF(KF260&lt;=GB260+GD260,0,IF(KF260&gt;=GZ260-(GB260+GD260),GZ260-(GB260+GD260),KF260-(GB260+GD260))),0)</f>
        <v>1.1499999999999999</v>
      </c>
      <c r="LV260" s="25">
        <f t="shared" ref="LV260:LV323" si="953">IF(OR(KD260="Đào đất",KD260="Đào đất + Đào đá"),IF(KI260&lt;=GB260+GD260,0,IF(KI260&gt;=GZ260-(GB260+GD260),GZ260-(GB260+GD260),KI260-(GB260+GD260))),0)</f>
        <v>1.1499999999999999</v>
      </c>
      <c r="LW260" s="25">
        <f t="shared" si="843"/>
        <v>1.1499999999999999</v>
      </c>
      <c r="LX260" s="25">
        <f t="shared" ref="LX260:LX323" si="954">IF(KD260="Đào đá",IF(KE260&lt;=GB260+GD260,0,IF(KE260&gt;=GZ260,GZ260-(GB260+GD260),KE260-(GB260+GD260))),IF(KD260="Đào đất + Đào đá",IF(KG260&gt;=GZ260,IF(LU260&lt;GZ260-(GB260+GD260),(GZ260-(GB260+GD260))-LU260,0),KE260-(LL260+LR260)),0))</f>
        <v>0</v>
      </c>
      <c r="LY260" s="25">
        <f t="shared" ref="LY260:LY323" si="955">IF(KD260="Đào đá",IF(KH260&lt;=GB260+GD260,0,IF(KH260&gt;=GZ260,GZ260-(GB260+GD260),KH260-(GB260+GD260))),IF(KD260="Đào đất + Đào đá",IF(KJ260&gt;=GZ260,IF(LV260&lt;GZ260-(GB260+GD260),(GZ260-(GB260+GD260))-LV260,0),KH260-(LM260+LS260)),0))</f>
        <v>0</v>
      </c>
      <c r="LZ260" s="25">
        <f t="shared" si="844"/>
        <v>0</v>
      </c>
      <c r="MA260" s="25">
        <f t="shared" ref="MA260:MA323" si="956">IF(OR(KD260="Đào đất",KD260="Đào đất + Đào đá"),IF(KF260&gt;=HX260,HX260,KF260),0)</f>
        <v>0</v>
      </c>
      <c r="MB260" s="25">
        <f t="shared" ref="MB260:MB323" si="957">IF(OR(KD260="Đào đất",KD260="Đào đất + Đào đá"),IF(KI260&gt;=HX260,HX260,KI260),0)</f>
        <v>0</v>
      </c>
      <c r="MC260" s="25">
        <f t="shared" si="845"/>
        <v>0</v>
      </c>
      <c r="MD260" s="25">
        <f t="shared" ref="MD260:MD323" si="958">IF(KD260="Đào đá",IF(KE260&gt;=HX260,HX260,KE260),IF(KD260="Đào đất + Đào đá",IF(KG260&gt;=HX260,IF(MA260&lt;HX260,HX260-MA260,0),KE260),0))</f>
        <v>0</v>
      </c>
      <c r="ME260" s="25">
        <f t="shared" ref="ME260:ME323" si="959">IF(KD260="Đào đá",IF(KH260&gt;=HX260,HX260,KH260),IF(KD260="Đào đất + Đào đá",IF(KJ260&gt;=HX260,IF(MB260&lt;HX260,HX260-MB260,0),KH260),0))</f>
        <v>0</v>
      </c>
      <c r="MF260" s="25">
        <f t="shared" si="846"/>
        <v>0</v>
      </c>
      <c r="MG260" s="25">
        <f t="shared" ref="MG260:MG323" si="960">IF(OR(KD260="Đào đất",KD260="Đào đất + Đào đá"),IF(KF260&lt;=HX260,0,IF(KF260&gt;=HX260+HW260,HW260,KF260-HX260)),0)</f>
        <v>0</v>
      </c>
      <c r="MH260" s="25">
        <f t="shared" ref="MH260:MH323" si="961">IF(OR(KD260="Đào đất",KD260="Đào đất + Đào đá"),IF(KI260&lt;=HX260,0,IF(KI260&gt;=HX260+HW260,HW260,KI260-HX260)),0)</f>
        <v>0</v>
      </c>
      <c r="MI260" s="25">
        <f t="shared" si="847"/>
        <v>0</v>
      </c>
      <c r="MJ260" s="25">
        <f t="shared" ref="MJ260:MJ323" si="962">IF(KD260="Đào đá",IF(KE260&lt;=HX260,0,IF(KE260&gt;=HX260+HW260,HW260,KE260-HX260)),IF(KD260="Đào đất + Đào đá",IF(KG260&gt;=HW260+HX260,IF(MG260&lt;HW260,HW260-MG260,0),KE260-MD260),0))</f>
        <v>0</v>
      </c>
      <c r="MK260" s="25">
        <f t="shared" ref="MK260:MK323" si="963">IF(KD260="Đào đá",IF(KH260&lt;=HX260,0,IF(KH260&gt;=HX260+HW260,HW260,KH260-HX260)),IF(KD260="Đào đất + Đào đá",IF(KJ260&gt;=HW260+HX260,IF(MH260&lt;HW260,HW260-MH260,0),KH260-ME260),0))</f>
        <v>0</v>
      </c>
      <c r="ML260" s="25">
        <f t="shared" si="848"/>
        <v>0</v>
      </c>
      <c r="MM260" s="25">
        <f t="shared" ref="MM260:MM323" si="964">IF(OR(KD260="Đào đất",KD260="Đào đất + Đào đá"),IF(KF260&lt;=HX260+HW260,0,IF(KF260&gt;=HW260+HX260+HY260,HY260,KF260-(HW260+HX260))),0)</f>
        <v>0</v>
      </c>
      <c r="MN260" s="25">
        <f t="shared" ref="MN260:MN323" si="965">IF(OR(KD260="Đào đất",KD260="Đào đất + Đào đá"),IF(KI260&lt;=HX260+HW260,0,IF(KI260&gt;=HW260+HX260+HY260,HY260,KI260-(HW260+HX260))),0)</f>
        <v>0</v>
      </c>
      <c r="MO260" s="25">
        <f t="shared" si="849"/>
        <v>0</v>
      </c>
      <c r="MP260" s="25">
        <f t="shared" ref="MP260:MP323" si="966">IF(KD260="Đào đá",IF(KE260&lt;=HW260+HX260,0,IF(KE260&gt;=HW260+HX260+HY260,HY260,KE260-(HW260+HX260))),IF(KD260="Đào đất + Đào đá",IF(KG260&gt;=HW260+HX260+HY260,IF(MM260&lt;HY260,HY260-MM260,0),KE260-(MD260+MJ260)),0))</f>
        <v>0</v>
      </c>
      <c r="MQ260" s="25">
        <f t="shared" ref="MQ260:MQ323" si="967">IF(KD260="Đào đá",IF(KH260&lt;=HW260+HX260,0,IF(KH260&gt;=HW260+HX260+HY260,HY260,KH260-(HW260+HX260))),IF(KD260="Đào đất + Đào đá",IF(KJ260&gt;=HW260+HX260+HY260,IF(MN260&lt;HY260,HY260-MN260,0),KH260-(MD260+MJ260)),0))</f>
        <v>0</v>
      </c>
      <c r="MR260" s="25">
        <f t="shared" si="850"/>
        <v>0</v>
      </c>
      <c r="MS260" s="29">
        <v>1.5999999999999999</v>
      </c>
      <c r="MT260" s="29">
        <v>0</v>
      </c>
      <c r="MU260" s="29">
        <v>1</v>
      </c>
      <c r="MV260" s="29">
        <v>1</v>
      </c>
      <c r="MW260" s="25">
        <f t="shared" ref="MW260:MW323" si="968">ROUND(IF(KF260&gt;0,(KF260*MT260*(MU260+MV260))+MS260,0),2)</f>
        <v>1.6</v>
      </c>
      <c r="MX260" s="25">
        <f t="shared" ref="MX260:MX323" si="969">ROUND((MW260+MS260)*(KF260/2),2)</f>
        <v>3.49</v>
      </c>
      <c r="MY260" s="25">
        <f t="shared" ref="MY260:MY323" si="970">ROUND(IF(KE260&gt;0,IF(MW260&gt;0,(KE260*MT260*(MU260+MV260))+MW260,(KE260*MT260*(MU260+MV260))+MS260),0),2)</f>
        <v>0</v>
      </c>
      <c r="MZ260" s="25">
        <f t="shared" ref="MZ260:MZ323" si="971">ROUND(IF(MW260&gt;0,(MY260+MW260)*(KE260/2),(MY260+MS260)*(KE260/2)),2)</f>
        <v>0</v>
      </c>
      <c r="NA260" s="25">
        <f t="shared" ref="NA260:NA323" si="972">ROUND(IF(KI260&gt;0,(KI260*MT260*(MU260+MV260))+MS260,0),2)</f>
        <v>1.6</v>
      </c>
      <c r="NB260" s="25">
        <f t="shared" ref="NB260:NB323" si="973">ROUND((NA260+MS260)*(KI260/2),2)</f>
        <v>3.39</v>
      </c>
      <c r="NC260" s="25">
        <f t="shared" ref="NC260:NC323" si="974">ROUND(IF(KH260&gt;0,IF(NA260&gt;0,(KH260*MT260*(MU260+MV260))+NA260,(KH260*MT260*(MU260+MV260))+MS260),0),2)</f>
        <v>0</v>
      </c>
      <c r="ND260" s="25">
        <f t="shared" ref="ND260:ND323" si="975">ROUND(IF(NA260&gt;0,(NC260+NA260)*(KH260/2),(NC260+MS260)*(KH260/2)),2)</f>
        <v>0</v>
      </c>
      <c r="NE260" s="25">
        <f t="shared" si="851"/>
        <v>1.6</v>
      </c>
      <c r="NF260" s="25">
        <f t="shared" si="851"/>
        <v>3.4400000000000004</v>
      </c>
      <c r="NG260" s="25">
        <f t="shared" si="851"/>
        <v>0</v>
      </c>
      <c r="NH260" s="25">
        <f t="shared" ref="NH260:NH323" si="976">(MZ260+ND260)/2</f>
        <v>0</v>
      </c>
      <c r="NI260" s="25">
        <f t="shared" ref="NI260:NI323" si="977">ROUND(((MX260+NB260)/2)*EQ260,2)</f>
        <v>126.8</v>
      </c>
      <c r="NJ260" s="25">
        <f t="shared" ref="NJ260:NJ323" si="978">ROUND(((MZ260+ND260)/2)*EQ260,2)</f>
        <v>0</v>
      </c>
      <c r="NK260" s="25">
        <f t="shared" ref="NK260:NK323" si="979">ROUND(NI260+NJ260,2)</f>
        <v>126.8</v>
      </c>
      <c r="NL260" s="25">
        <f t="shared" ref="NL260:NL323" si="980">ROUND((((KM260*FK260)+(FM260*KS260)+((3.14*LE260*LE260)/4))*EQ260)+(KY260*FC260*FD260),2)</f>
        <v>0</v>
      </c>
      <c r="NM260" s="25">
        <f t="shared" ref="NM260:NM323" si="981">ROUND((((KP260*FK260)+(FM260*KV260)+((3.14*LH260*LH260)/4))*EQ260)+(LB260*FC260*FD260),2)</f>
        <v>0</v>
      </c>
      <c r="NN260" s="25">
        <f t="shared" si="852"/>
        <v>0</v>
      </c>
      <c r="NO260" s="25">
        <f t="shared" ref="NO260:NO323" si="982">ROUND(IF(EN260="Cống hộp",((LK260*GC260)+(GE260*LQ260)+(LW260*((GH260*GI260)+GJ260)))*EQ260,0),2)</f>
        <v>0</v>
      </c>
      <c r="NP260" s="25">
        <f t="shared" ref="NP260:NP323" si="983">ROUND(IF(EN260="Cống hộp",((LN260*GC260)+(GE260*LT260)+(LZ260*((GH260*GI260)+GJ260)))*EQ260,0),2)</f>
        <v>0</v>
      </c>
      <c r="NQ260" s="25">
        <f t="shared" si="853"/>
        <v>0</v>
      </c>
      <c r="NR260" s="25">
        <f t="shared" ref="NR260:NR323" si="984">ROUND(IF(OR(EN260="Rãnh xây",EN260="Rãnh bê tông"),((LK260*GC260)+(GE260*LQ260)+(LW260*((GH260*GI260)+GJ260)))*EQ260,0),2)</f>
        <v>75.56</v>
      </c>
      <c r="NS260" s="25">
        <f t="shared" ref="NS260:NS323" si="985">ROUND(IF(OR(EN260="Rãnh xây",EN260="Rãnh bê tông"),((LN260*GC260)+(GE260*LT260)+(LZ260*((GH260*GI260)+GJ260)))*EQ260,0),2)</f>
        <v>0</v>
      </c>
      <c r="NT260" s="25">
        <f t="shared" si="854"/>
        <v>75.56</v>
      </c>
      <c r="NU260" s="25">
        <f t="shared" ref="NU260:NU323" si="986">ROUND((((((MC260+MI260+MO260)*MT260*(MU260+MV260))+MS260)+MS260)*((MC260+MI260+MO260)/2))*EQ260,2)</f>
        <v>0</v>
      </c>
      <c r="NV260" s="25">
        <f t="shared" ref="NV260:NV323" si="987">ROUND((((((MF260+ML260+MR260)*MT260*(MU260+MV260))+MS260)+MS260)*((MF260+ML260+MR260)/2))*EQ260,2)</f>
        <v>0</v>
      </c>
      <c r="NW260" s="25">
        <f t="shared" si="855"/>
        <v>0</v>
      </c>
      <c r="NX260" s="25">
        <f t="shared" si="856"/>
        <v>75.56</v>
      </c>
      <c r="NY260" s="25">
        <f t="shared" si="856"/>
        <v>0</v>
      </c>
      <c r="NZ260" s="25">
        <f t="shared" si="857"/>
        <v>75.56</v>
      </c>
      <c r="OA260" s="25">
        <f t="shared" si="858"/>
        <v>51.24</v>
      </c>
      <c r="OB260" s="25">
        <f t="shared" si="858"/>
        <v>0</v>
      </c>
      <c r="OC260" s="25">
        <f t="shared" si="859"/>
        <v>51.24</v>
      </c>
      <c r="OD260" s="25">
        <f t="shared" si="860"/>
        <v>75.56</v>
      </c>
      <c r="OE260" s="25">
        <f t="shared" si="860"/>
        <v>0</v>
      </c>
      <c r="OF260" s="25">
        <f t="shared" si="860"/>
        <v>75.56</v>
      </c>
      <c r="OG260" s="25">
        <f t="shared" ref="OG260:OG323" si="988">ROUND(IF(AND(EN260="Ống nhựa",EU260="Đắp cát"),HW260+HX260+HY260,0),2)</f>
        <v>0</v>
      </c>
      <c r="OH260" s="25">
        <f t="shared" ref="OH260:OH323" si="989">ROUND(IF(AND(EN260="Ống nhựa",EU260="Đắp cát"),(OG260*MT260*(MU260+MV260))+MS260,0),2)</f>
        <v>0</v>
      </c>
      <c r="OI260" s="25">
        <f t="shared" ref="OI260:OI323" si="990">ROUND(IF(AND(EN260="Ống nhựa",EU260="Đắp cát"),(OH260+MS260)*((HW260+HX260+HY260)/2),0),2)</f>
        <v>0</v>
      </c>
      <c r="OJ260" s="25">
        <f t="shared" ref="OJ260:OJ323" si="991">ROUND(IF(AND(EN260="Ống nhựa",EU260="Đắp cát"),HW260+HX260+HY260,0),2)</f>
        <v>0</v>
      </c>
      <c r="OK260" s="25">
        <f t="shared" ref="OK260:OK323" si="992">ROUND(IF(AND(EN260="Ống nhựa",EU260="Đắp cát"),(OJ260*MT260*(MU260+MV260))+MS260,0),2)</f>
        <v>0</v>
      </c>
      <c r="OL260" s="25">
        <f t="shared" ref="OL260:OL323" si="993">ROUND(IF(AND(EN260="Ống nhựa",EU260="Đắp cát"),(OK260+MS260)*((HW260+HX260+HY260)/2),0),2)</f>
        <v>0</v>
      </c>
      <c r="OM260" s="25">
        <f t="shared" si="861"/>
        <v>0</v>
      </c>
      <c r="ON260" s="25">
        <f t="shared" si="861"/>
        <v>0</v>
      </c>
      <c r="OO260" s="25">
        <f t="shared" si="861"/>
        <v>0</v>
      </c>
      <c r="OP260" s="25">
        <f t="shared" ref="OP260:OP323" si="994">ROUND(((OI260+OL260)/2)*EQ260,2)</f>
        <v>0</v>
      </c>
      <c r="OQ260" s="25">
        <f t="shared" ref="OQ260:OQ323" si="995">ROUND(IF(AND(EN260="Ống nhựa",EU260="Đắp cát"),((3.14*HW260*HW260)/4)*EQ260,0),2)</f>
        <v>0</v>
      </c>
      <c r="OR260" s="25">
        <f t="shared" si="862"/>
        <v>0</v>
      </c>
      <c r="OS260" s="19">
        <v>536967.82999999996</v>
      </c>
      <c r="OT260" s="19">
        <v>2370794.37</v>
      </c>
    </row>
    <row r="261" spans="1:410" ht="33" customHeight="1" x14ac:dyDescent="0.25">
      <c r="A261" s="18"/>
      <c r="B261" s="18" t="s">
        <v>1005</v>
      </c>
      <c r="C261" s="18">
        <v>483.26</v>
      </c>
      <c r="D261" s="16" t="e">
        <f>_xlfn.IFNA(INDEX(#REF!,MATCH(E261,#REF!,0)),0)</f>
        <v>#REF!</v>
      </c>
      <c r="E261" s="18" t="s">
        <v>1064</v>
      </c>
      <c r="F261" s="16" t="s">
        <v>765</v>
      </c>
      <c r="G261" s="16" t="s">
        <v>766</v>
      </c>
      <c r="H261" s="16" t="s">
        <v>767</v>
      </c>
      <c r="I261" s="16" t="s">
        <v>768</v>
      </c>
      <c r="J261" s="16" t="s">
        <v>769</v>
      </c>
      <c r="K261" s="16" t="s">
        <v>770</v>
      </c>
      <c r="L261" s="16" t="s">
        <v>771</v>
      </c>
      <c r="M261" s="18">
        <v>1.64</v>
      </c>
      <c r="N261" s="18">
        <v>1.94</v>
      </c>
      <c r="O261" s="18">
        <v>2.04</v>
      </c>
      <c r="P261" s="18">
        <v>2.34</v>
      </c>
      <c r="Q261" s="18">
        <v>0.1</v>
      </c>
      <c r="R261" s="18">
        <v>1.8399999999999999</v>
      </c>
      <c r="S261" s="18">
        <v>2.14</v>
      </c>
      <c r="T261" s="18">
        <v>0.2</v>
      </c>
      <c r="U261" s="18">
        <v>0</v>
      </c>
      <c r="V261" s="18">
        <v>0</v>
      </c>
      <c r="W261" s="18">
        <v>0</v>
      </c>
      <c r="X261" s="18">
        <v>1.64</v>
      </c>
      <c r="Y261" s="18">
        <v>1.9</v>
      </c>
      <c r="Z261" s="20">
        <f t="shared" ref="Z261:Z324" si="996">CV261</f>
        <v>1.9</v>
      </c>
      <c r="AA261" s="18">
        <v>0.22</v>
      </c>
      <c r="AB261" s="18">
        <v>0</v>
      </c>
      <c r="AC261" s="18">
        <v>0</v>
      </c>
      <c r="AD261" s="18">
        <v>0</v>
      </c>
      <c r="AE261" s="18">
        <v>0</v>
      </c>
      <c r="AF261" s="18">
        <v>0</v>
      </c>
      <c r="AG261" s="18">
        <v>1.2</v>
      </c>
      <c r="AH261" s="18">
        <v>1.5</v>
      </c>
      <c r="AI261" s="20">
        <f t="shared" ref="AI261:AI324" si="997">IF(AND(K261="Có",H261="Tường xây gạch"),IF(G261="Không có mũ mố",Z261+AD261,Z261+AD261+AO261),0)</f>
        <v>2.0499999999999998</v>
      </c>
      <c r="AJ261" s="18">
        <v>0</v>
      </c>
      <c r="AK261" s="18">
        <v>0</v>
      </c>
      <c r="AL261" s="20">
        <f t="shared" ref="AL261:AL324" si="998">IF(AND(L261="Có",H261="Tường xây gạch"),IF(G261="Mũ mố xây gạch",Z261+AD261+AO261+AS261,IF(OR(G261="Mũ mố bê tông",G261="Mũ mố bê tông cốt thép"),Z261+AD261+AO261+AS261,IF(G261="Không mũ mố trên",Z261+AD261+AO261,Z261+AD261))),0)</f>
        <v>0</v>
      </c>
      <c r="AM261" s="18">
        <v>1.64</v>
      </c>
      <c r="AN261" s="18">
        <v>1.5</v>
      </c>
      <c r="AO261" s="18">
        <v>0.15</v>
      </c>
      <c r="AP261" s="18">
        <v>0.22</v>
      </c>
      <c r="AQ261" s="18">
        <v>1.64</v>
      </c>
      <c r="AR261" s="18">
        <v>1.72</v>
      </c>
      <c r="AS261" s="18">
        <v>0.12</v>
      </c>
      <c r="AT261" s="18">
        <v>0.11</v>
      </c>
      <c r="AU261" s="18">
        <v>0</v>
      </c>
      <c r="AV261" s="18">
        <v>1</v>
      </c>
      <c r="AW261" s="18">
        <v>0</v>
      </c>
      <c r="AX261" s="18">
        <v>0</v>
      </c>
      <c r="AY261" s="18">
        <v>0</v>
      </c>
      <c r="AZ261" s="18">
        <v>0</v>
      </c>
      <c r="BA261" s="18">
        <v>0</v>
      </c>
      <c r="BB261" s="18">
        <v>0</v>
      </c>
      <c r="BC261" s="18">
        <v>0</v>
      </c>
      <c r="BD261" s="18">
        <v>0</v>
      </c>
      <c r="BE261" s="18">
        <v>0</v>
      </c>
      <c r="BF261" s="18">
        <v>0</v>
      </c>
      <c r="BG261" s="18">
        <v>0</v>
      </c>
      <c r="BH261" s="18">
        <v>0</v>
      </c>
      <c r="BI261" s="18">
        <v>2</v>
      </c>
      <c r="BJ261" s="18">
        <v>0</v>
      </c>
      <c r="BK261" s="18">
        <v>0</v>
      </c>
      <c r="BL261" s="18">
        <v>0</v>
      </c>
      <c r="BM261" s="18">
        <v>0</v>
      </c>
      <c r="BN261" s="18">
        <v>0</v>
      </c>
      <c r="BO261" s="18">
        <v>0</v>
      </c>
      <c r="BP261" s="18">
        <v>0</v>
      </c>
      <c r="BQ261" s="18">
        <v>0</v>
      </c>
      <c r="BR261" s="18">
        <v>0</v>
      </c>
      <c r="BS261" s="18">
        <v>0</v>
      </c>
      <c r="BT261" s="18">
        <v>0</v>
      </c>
      <c r="BU261" s="18">
        <v>0</v>
      </c>
      <c r="BV261" s="18">
        <v>0</v>
      </c>
      <c r="BW261" s="18">
        <v>0</v>
      </c>
      <c r="BX261" s="18">
        <v>0</v>
      </c>
      <c r="BY261" s="18">
        <v>0</v>
      </c>
      <c r="BZ261" s="18">
        <v>0</v>
      </c>
      <c r="CA261" s="16" t="e">
        <f>_xlfn.IFNA(IF(RIGHT(D261,2)="=G",0,INDEX(#REF!,MATCH(E261,#REF!,0))),0)</f>
        <v>#REF!</v>
      </c>
      <c r="CB261" s="16" t="s">
        <v>776</v>
      </c>
      <c r="CC261" s="18">
        <v>0</v>
      </c>
      <c r="CD261" s="18">
        <v>0</v>
      </c>
      <c r="CE261" s="18">
        <v>1.4</v>
      </c>
      <c r="CF261" s="18">
        <v>0.85</v>
      </c>
      <c r="CG261" s="18">
        <v>0.12</v>
      </c>
      <c r="CH261" s="18">
        <v>2</v>
      </c>
      <c r="CI261" s="16" t="s">
        <v>98</v>
      </c>
      <c r="CJ261" s="18">
        <v>0</v>
      </c>
      <c r="CK261" s="20">
        <f t="shared" si="864"/>
        <v>2.42</v>
      </c>
      <c r="CL261" s="20">
        <f t="shared" ref="CL261:CL324" si="999">CJ261+CK261</f>
        <v>2.42</v>
      </c>
      <c r="CM261" s="18">
        <v>30.78</v>
      </c>
      <c r="CN261" s="18">
        <v>26.39</v>
      </c>
      <c r="CO261" s="18">
        <v>25.551000000000002</v>
      </c>
      <c r="CP261" s="22">
        <f t="shared" si="865"/>
        <v>26.39</v>
      </c>
      <c r="CQ261" s="22">
        <f t="shared" si="866"/>
        <v>23.97</v>
      </c>
      <c r="CR261" s="22">
        <f t="shared" ref="CR261:CR324" si="1000">ROUND(CP261-CQ261,2)</f>
        <v>2.42</v>
      </c>
      <c r="CS261" s="22">
        <f t="shared" si="867"/>
        <v>24.07</v>
      </c>
      <c r="CT261" s="22">
        <f t="shared" si="868"/>
        <v>24.27</v>
      </c>
      <c r="CU261" s="18">
        <v>24.27</v>
      </c>
      <c r="CV261" s="22">
        <f t="shared" ref="CV261:CV324" si="1001">ROUND(IF(AF261&gt;0,CY261-CU261-AD261,CY261-CU261),1)</f>
        <v>1.9</v>
      </c>
      <c r="CW261" s="22">
        <f t="shared" si="869"/>
        <v>0</v>
      </c>
      <c r="CX261" s="22">
        <f t="shared" si="870"/>
        <v>0</v>
      </c>
      <c r="CY261" s="22">
        <f t="shared" si="871"/>
        <v>26.12</v>
      </c>
      <c r="CZ261" s="22">
        <f t="shared" si="872"/>
        <v>26.27</v>
      </c>
      <c r="DA261" s="18">
        <v>26.39</v>
      </c>
      <c r="DB261" s="20">
        <f t="shared" ref="DB261:DB324" si="1002">ROUND(DA261-CQ261,2)</f>
        <v>2.42</v>
      </c>
      <c r="DC261" s="20">
        <f t="shared" ref="DC261:DC324" si="1003">ROUND(DA261-CP261,2)</f>
        <v>0</v>
      </c>
      <c r="DD261" s="20">
        <f t="shared" ref="DD261:DD324" si="1004">DB261-DC261</f>
        <v>2.42</v>
      </c>
      <c r="DE261" s="20">
        <f t="shared" si="873"/>
        <v>0.1</v>
      </c>
      <c r="DF261" s="20">
        <f t="shared" si="874"/>
        <v>0.2</v>
      </c>
      <c r="DG261" s="20">
        <f t="shared" si="875"/>
        <v>2.12</v>
      </c>
      <c r="DH261" s="20">
        <f t="shared" si="876"/>
        <v>0</v>
      </c>
      <c r="DI261" s="20">
        <f t="shared" si="877"/>
        <v>0</v>
      </c>
      <c r="DJ261" s="20">
        <f t="shared" si="878"/>
        <v>0</v>
      </c>
      <c r="DK261" s="20">
        <f t="shared" ref="DK261:DK324" si="1005">DE261+DF261+DG261</f>
        <v>2.42</v>
      </c>
      <c r="DL261" s="20">
        <f t="shared" ref="DL261:DL324" si="1006">DH261+DI261+DJ261</f>
        <v>0</v>
      </c>
      <c r="DM261" s="20">
        <f t="shared" ref="DM261:DM324" si="1007">CK261-DK261</f>
        <v>0</v>
      </c>
      <c r="DN261" s="20">
        <f t="shared" ref="DN261:DN324" si="1008">CJ261-DL261</f>
        <v>0</v>
      </c>
      <c r="DO261" s="18">
        <v>2.54</v>
      </c>
      <c r="DP261" s="18">
        <v>0</v>
      </c>
      <c r="DQ261" s="18">
        <v>1</v>
      </c>
      <c r="DR261" s="18">
        <v>1</v>
      </c>
      <c r="DS261" s="25">
        <f t="shared" ref="DS261:DS324" si="1009">ROUND(IF(OR(CI261="Đào đất",CI261="Đào đất + đào đá"),(CK261*DP261*(DQ261+DR261))+DO261,0),2)</f>
        <v>2.54</v>
      </c>
      <c r="DT261" s="25">
        <f t="shared" ref="DT261:DT324" si="1010">ROUND(IF(OR(CI261="Đào đá",CI261="Đào đất + đào đá"),IF(DS261&gt;0,(CJ261*DP261*(DQ261+DR261))+DS261,(CJ261*DP261*(DQ261+DR261))+DO261),0),2)</f>
        <v>0</v>
      </c>
      <c r="DU261" s="25">
        <f t="shared" ref="DU261:DU324" si="1011">ROUND((DS261+DO261)*(CK261/2),2)</f>
        <v>6.15</v>
      </c>
      <c r="DV261" s="25">
        <f t="shared" ref="DV261:DV324" si="1012">ROUND(IF(DS261&gt;0,(DT261+DS261)*(CJ261/2),(DT261+DO261)*(CJ261/2)),2)</f>
        <v>0</v>
      </c>
      <c r="DW261" s="25">
        <f t="shared" ref="DW261:DW324" si="1013">ROUND(DU261+DV261,2)</f>
        <v>6.15</v>
      </c>
      <c r="DX261" s="25">
        <f t="shared" ref="DX261:DX324" si="1014">ROUND(IF(RIGHT(E261,2)="=G",0,IF(O261&gt;0,DU261*O261,DU261*M261)),2)</f>
        <v>12.55</v>
      </c>
      <c r="DY261" s="25">
        <f t="shared" ref="DY261:DY324" si="1015">ROUND(IF(RIGHT(E261,2)="=G",0,IF(O261&gt;0,DV261*O261,DV261*M261)),2)</f>
        <v>0</v>
      </c>
      <c r="DZ261" s="25">
        <f t="shared" ref="DZ261:DZ324" si="1016">ROUND(DX261+DY261,2)</f>
        <v>12.55</v>
      </c>
      <c r="EA261" s="25">
        <f t="shared" ref="EA261:EA324" si="1017">ROUND(IF(RIGHT(E261,2)="=G",0,IF(O261&gt;0,(DE261*O261*P261)+(R261*S261*DF261)+(DG261*M261*N261),(DE261*M261*N261)+(M261*N261*DF261)+(DG261*M261*N261))),2)</f>
        <v>8.01</v>
      </c>
      <c r="EB261" s="25">
        <f t="shared" ref="EB261:EB324" si="1018">ROUND(IF(RIGHT(E261,2)="=G",0,IF(O261&gt;0,(DH261*O261*P261)+(R261*S261*DI261)+(DJ261*M261*N261),(DH261*M261*N261)+(M261*N261*DI261)+(DJ261*M261*N261))),2)</f>
        <v>0</v>
      </c>
      <c r="EC261" s="25">
        <f t="shared" ref="EC261:EC324" si="1019">ROUND(EA261+EB261,2)</f>
        <v>8.01</v>
      </c>
      <c r="ED261" s="25">
        <f t="shared" ref="ED261:EE324" si="1020">ROUND(DX261-EA261,2)</f>
        <v>4.54</v>
      </c>
      <c r="EE261" s="25">
        <f t="shared" si="1020"/>
        <v>0</v>
      </c>
      <c r="EF261" s="25">
        <f t="shared" ref="EF261:EF324" si="1021">ROUND(ED261+EE261,2)</f>
        <v>4.54</v>
      </c>
      <c r="EG261" s="25">
        <f t="shared" ref="EG261:EH324" si="1022">EA261</f>
        <v>8.01</v>
      </c>
      <c r="EH261" s="25">
        <f t="shared" si="1022"/>
        <v>0</v>
      </c>
      <c r="EI261" s="25">
        <f t="shared" ref="EI261:EI324" si="1023">EG261+EH261</f>
        <v>8.01</v>
      </c>
      <c r="EJ261" s="18">
        <v>483.26</v>
      </c>
      <c r="EK261" s="18">
        <v>521.76</v>
      </c>
      <c r="EL261" s="18" t="s">
        <v>1064</v>
      </c>
      <c r="EM261" s="18" t="s">
        <v>1065</v>
      </c>
      <c r="EN261" s="16" t="s">
        <v>870</v>
      </c>
      <c r="EO261" s="16" t="s">
        <v>871</v>
      </c>
      <c r="EP261" s="16" t="e">
        <f>IF(OR(EN261="Cống tròn",EN261="Cống hộp",EN261="Ống nhựa"),INDEX(#REF!,MATCH(E261,#REF!,0)),IF(OR(EN261="Rãnh xây",EN261="Rãnh bê tông"),INDEX(#REF!,MATCH(E261,#REF!,0)),0))</f>
        <v>#REF!</v>
      </c>
      <c r="EQ261" s="18">
        <v>36.86</v>
      </c>
      <c r="ER261" s="18"/>
      <c r="ES261" s="25">
        <f t="shared" ref="ES261:ES324" si="1024">IF(OR(EN261="Cống tròn",EN261="Cống hộp"),IF(FV261="Thêm 01",FR261+FQ261,FR261),0)</f>
        <v>0</v>
      </c>
      <c r="ET261" s="1" t="str">
        <f>_xlfn.IFNA(IF(EN261="Cống tròn",INDEX(#REF!,MATCH(E261,#REF!,0)),IF(EN261="Cống hộp",INDEX(#REF!,MATCH(E261,#REF!,0)),EU261&amp;" ,"&amp;EV261)),0)</f>
        <v>Móng bê tông ,Có cốt thép</v>
      </c>
      <c r="EU261" s="16" t="s">
        <v>769</v>
      </c>
      <c r="EV261" s="16" t="s">
        <v>872</v>
      </c>
      <c r="EW261" s="16" t="e">
        <f>_xlfn.IFNA(INDEX(#REF!,MATCH(E261,#REF!,0)),0)</f>
        <v>#REF!</v>
      </c>
      <c r="EX261" s="16"/>
      <c r="EY261" s="18">
        <v>0</v>
      </c>
      <c r="EZ261" s="18">
        <v>0</v>
      </c>
      <c r="FA261" s="18">
        <v>0</v>
      </c>
      <c r="FB261" s="19">
        <v>0</v>
      </c>
      <c r="FC261" s="19">
        <v>0</v>
      </c>
      <c r="FD261" s="25">
        <f t="shared" si="879"/>
        <v>0</v>
      </c>
      <c r="FE261" s="25">
        <f t="shared" ref="FE261:FE324" si="1025">ROUND(FC261*FD261,2)</f>
        <v>0</v>
      </c>
      <c r="FF261" s="18">
        <v>0</v>
      </c>
      <c r="FG261" s="18">
        <v>0</v>
      </c>
      <c r="FH261" s="18">
        <v>0</v>
      </c>
      <c r="FI261" s="25">
        <f t="shared" ref="FI261:FI324" si="1026">ROUND((FF261*FG261)+FH261,2)</f>
        <v>0</v>
      </c>
      <c r="FJ261" s="18">
        <v>0</v>
      </c>
      <c r="FK261" s="18">
        <v>0</v>
      </c>
      <c r="FL261" s="18">
        <v>0</v>
      </c>
      <c r="FM261" s="18">
        <v>0</v>
      </c>
      <c r="FN261" s="18">
        <v>0</v>
      </c>
      <c r="FO261" s="25">
        <f t="shared" ref="FO261:FO324" si="1027">ROUND(FI261+FJ261+FL261+FN261,2)</f>
        <v>0</v>
      </c>
      <c r="FP261" s="18">
        <v>0</v>
      </c>
      <c r="FQ261" s="18">
        <v>0</v>
      </c>
      <c r="FR261" s="25">
        <f t="shared" si="880"/>
        <v>0</v>
      </c>
      <c r="FS261" s="25">
        <f t="shared" si="881"/>
        <v>0</v>
      </c>
      <c r="FT261" s="25">
        <f t="shared" si="882"/>
        <v>0</v>
      </c>
      <c r="FU261" s="25">
        <f t="shared" si="883"/>
        <v>0</v>
      </c>
      <c r="FV261" s="25" t="str">
        <f t="shared" ref="FV261:FV324" si="1028">IF(FU261&lt;-0.1,"Thêm 01","Đủ")</f>
        <v>Đủ</v>
      </c>
      <c r="FW261" s="25">
        <f t="shared" ref="FW261:FW324" si="1029">ROUND(IF(OR(EN261="Cống tròn",EN261="Cống hộp"),(((ES261-FQ261)*FP261)+(ES261*ER261))-EQ261,0),2)</f>
        <v>0</v>
      </c>
      <c r="FX261" s="16" t="s">
        <v>820</v>
      </c>
      <c r="FY261" s="16" t="s">
        <v>766</v>
      </c>
      <c r="FZ261" s="16" t="s">
        <v>771</v>
      </c>
      <c r="GA261" s="16" t="s">
        <v>771</v>
      </c>
      <c r="GB261" s="18">
        <v>0.1</v>
      </c>
      <c r="GC261" s="18">
        <v>1.6</v>
      </c>
      <c r="GD261" s="18">
        <v>0.2</v>
      </c>
      <c r="GE261" s="18">
        <v>1.4</v>
      </c>
      <c r="GF261" s="18">
        <v>0</v>
      </c>
      <c r="GG261" s="18">
        <v>0</v>
      </c>
      <c r="GH261" s="18">
        <v>0.2</v>
      </c>
      <c r="GI261" s="18">
        <v>2</v>
      </c>
      <c r="GJ261" s="18">
        <v>1</v>
      </c>
      <c r="GK261" s="18"/>
      <c r="GL261" s="25">
        <f t="shared" si="884"/>
        <v>1</v>
      </c>
      <c r="GM261" s="25">
        <f t="shared" ref="GM261:GM324" si="1030">ROUND(GK261+GL261,2)</f>
        <v>1</v>
      </c>
      <c r="GN261" s="18">
        <v>0</v>
      </c>
      <c r="GO261" s="18">
        <v>0</v>
      </c>
      <c r="GP261" s="18">
        <v>0.15</v>
      </c>
      <c r="GQ261" s="18">
        <v>0.11</v>
      </c>
      <c r="GR261" s="1" t="e">
        <f>_xlfn.IFNA(INDEX(#REF!,MATCH(E261,#REF!,0)),0)</f>
        <v>#REF!</v>
      </c>
      <c r="GS261" s="16"/>
      <c r="GT261" s="18">
        <v>0</v>
      </c>
      <c r="GU261" s="18">
        <v>0</v>
      </c>
      <c r="GV261" s="18">
        <v>0</v>
      </c>
      <c r="GW261" s="18">
        <v>0</v>
      </c>
      <c r="GX261" s="25">
        <f t="shared" si="885"/>
        <v>0</v>
      </c>
      <c r="GY261" s="25">
        <f t="shared" si="886"/>
        <v>0</v>
      </c>
      <c r="GZ261" s="25">
        <f t="shared" ref="GZ261:GZ324" si="1031">ROUND(GB261+GD261+GF261+GM261+GN261+GP261,2)</f>
        <v>1.45</v>
      </c>
      <c r="HA261" s="1" t="e" cm="1">
        <f t="array" ref="HA261">INDEX(#REF!,MATCH(EJ261&amp;EK261&amp;HD261&amp;HE261&amp;HF261,#REF!&amp;#REF!&amp;#REF!&amp;#REF!&amp;#REF!,0))</f>
        <v>#REF!</v>
      </c>
      <c r="HB261" s="16" t="s">
        <v>872</v>
      </c>
      <c r="HC261" s="25">
        <f t="shared" ref="HC261:HC324" si="1032">IF(OR(EN261="Rãnh xây",EN261="Rãnh bê tông",EN261="Cống hộp"),HO261,0)</f>
        <v>36</v>
      </c>
      <c r="HD261" s="18">
        <v>1</v>
      </c>
      <c r="HE261" s="18">
        <v>1.2</v>
      </c>
      <c r="HF261" s="18">
        <v>0.15</v>
      </c>
      <c r="HG261" s="1" t="e" cm="1">
        <f t="array" ref="HG261">INDEX(#REF!,MATCH(EJ261&amp;EK261&amp;HJ261&amp;HK261&amp;HL261,#REF!&amp;#REF!&amp;#REF!&amp;#REF!&amp;#REF!,0))</f>
        <v>#REF!</v>
      </c>
      <c r="HH261" s="16" t="s">
        <v>872</v>
      </c>
      <c r="HI261" s="25">
        <f t="shared" ref="HI261:HI324" si="1033">IF(OR(EN261="Cống hộp",EN261="Rãnh xây",EN261="Rãnh bê tông"),IF(HS261="Thêm 01",1,0),0)</f>
        <v>1</v>
      </c>
      <c r="HJ261" s="25">
        <f t="shared" ref="HJ261:HJ324" si="1034">ROUND(ABS(IF(HS261="Thêm 01",AVERAGEIFS($HR$7:$HR$992,$EN$7:$EN$992,EN261,$HS$7:$HS$992,"Thêm 01"),0)),2)</f>
        <v>0.54</v>
      </c>
      <c r="HK261" s="19">
        <v>1.2</v>
      </c>
      <c r="HL261" s="19">
        <v>0.15</v>
      </c>
      <c r="HM261" s="18">
        <v>0.01</v>
      </c>
      <c r="HN261" s="18">
        <v>1</v>
      </c>
      <c r="HO261" s="25">
        <f t="shared" ref="HO261:HO324" si="1035">IF(OR(EN261="Rãnh xây",EN261="Rãnh bê tông",EN261="Cống hộp"),IF(HD261&gt;0,INT(EQ261/(HD261+HM261)),0),0)</f>
        <v>36</v>
      </c>
      <c r="HP261" s="25">
        <f t="shared" ref="HP261:HP324" si="1036">IF(OR(EN261="Rãnh xây",EN261="Rãnh bê tông",EN261="Cống hộp"),IF(HD261&gt;0,HO261*HM261,0),0)</f>
        <v>0.36</v>
      </c>
      <c r="HQ261" s="25">
        <f t="shared" ref="HQ261:HQ324" si="1037">IF(OR(EN261="Rãnh xây",EN261="Rãnh bê tông",EN261="Cống hộp"),IF(HD261&gt;0,(HO261*HD261)+HP261,0),0)</f>
        <v>36.36</v>
      </c>
      <c r="HR261" s="25">
        <f t="shared" ref="HR261:HR324" si="1038">IF(OR(EN261="Rãnh xây",EN261="Rãnh bê tông",EN261="Cống hộp"),IF(HD261&gt;0,HQ261-EQ261,0),0)</f>
        <v>-0.5</v>
      </c>
      <c r="HS261" s="25" t="str">
        <f t="shared" ref="HS261:HS324" si="1039">IF(OR(EN261="Rãnh xây",EN261="Rãnh bê tông",EN261="Cống hộp"),IF(HR261&gt;=-0.02,"Đủ","Thêm 01"),0)</f>
        <v>Thêm 01</v>
      </c>
      <c r="HT261" s="19">
        <v>0</v>
      </c>
      <c r="HU261" s="19">
        <v>0</v>
      </c>
      <c r="HV261" s="19">
        <v>0</v>
      </c>
      <c r="HW261" s="25">
        <f t="shared" ref="HW261:HW324" si="1040">ROUND((HT261*HU261)+HV261,2)</f>
        <v>0</v>
      </c>
      <c r="HX261" s="19">
        <v>0</v>
      </c>
      <c r="HY261" s="19">
        <v>0</v>
      </c>
      <c r="HZ261" s="18">
        <v>26.39</v>
      </c>
      <c r="IA261" s="20">
        <f>ROUND(IF(EN261="Cống tròn",IF(EN261="Cống tròn",IF(EU261="Không có móng",IQ261-FF261,IF(EU261="Đế",IP261-FN261,IF(OR(EU261="Móng bê tông",EU261="Móng bê tông kết hợp đế"),II261-FJ261,0))),0),IF(EN261="Cống hộp",IF(AND(EN261="Cống hộp",EU261="Không có móng"),IQ261-GF261,IF(AND(EN261="Cống hộp",EU261="Móng bê tông"),IJ261-GB261,0)),IF(OR(EN261="Rãnh xây",EN261="Rãnh bê tông"),IF(OR(EN261="Rãnh xây",EN261="Rãnh bê tông"),IK261-GB261,0),IF(EN261="Ống nhựa",IF(AND(EN261="Ống nhựa",EU261="Không đắp cát"),IQ261-HT261,IF(AND(EN261="Ống nhựa",EU261="Đắp cát"),IH261-HX261,0)),IF(EN261="Rãnh thang",IF(EN261="Rãnh thang",IF(EU261="Móng bê tông",#REF!-#REF!,IQ261),0),0))))),2)</f>
        <v>24.27</v>
      </c>
      <c r="IB261" s="20">
        <f t="shared" ref="IB261:IB324" si="1041">IF(IA261&gt;0,HZ261-IA261,0)</f>
        <v>2.120000000000001</v>
      </c>
      <c r="IC261" s="20">
        <f t="shared" si="887"/>
        <v>0</v>
      </c>
      <c r="ID261" s="20">
        <f t="shared" si="888"/>
        <v>0</v>
      </c>
      <c r="IE261" s="20">
        <f t="shared" si="889"/>
        <v>24.27</v>
      </c>
      <c r="IF261" s="20">
        <f t="shared" si="890"/>
        <v>0</v>
      </c>
      <c r="IG261" s="20">
        <f>IF(EN261="Rãnh thang",IF(AND(EN261="Rãnh thang",EU261="Móng bê tông"),IQ261-#REF!,0),IF(EN261="Ống nhựa",IF(AND(EN261="Ống nhựa",EU261="Đắp cát"),IQ261-HT261,0),IF(EN261="Cống tròn",IF(EN261="Cống tròn",IF(OR(EU261="Móng bê tông",EU261="Móng bê tông kết hợp đế"),IM261-FL261,0),0),IF(EN261="Cống hộp",IF(AND(EN261="Cống hộp",EU261="Móng bê tông"),IN261-GD261,0),IF(OR(EN261="Rãnh xây",EN261="Rãnh bê tông"),IF(AND(EN261="Rãnh xây",EU261="Móng bê tông"),IO261-GD261,IF(AND(EN261="Rãnh bê tông",EU261="Móng bê tông"),IO261-GD261,0)),0)))))</f>
        <v>24.37</v>
      </c>
      <c r="IH261" s="20">
        <f t="shared" si="891"/>
        <v>0</v>
      </c>
      <c r="II261" s="20">
        <f t="shared" si="892"/>
        <v>0</v>
      </c>
      <c r="IJ261" s="20">
        <f t="shared" si="893"/>
        <v>0</v>
      </c>
      <c r="IK261" s="20">
        <f t="shared" si="894"/>
        <v>24.37</v>
      </c>
      <c r="IL261" s="20">
        <f t="shared" si="895"/>
        <v>24.57</v>
      </c>
      <c r="IM261" s="20">
        <f t="shared" si="896"/>
        <v>0</v>
      </c>
      <c r="IN261" s="20">
        <f t="shared" si="897"/>
        <v>0</v>
      </c>
      <c r="IO261" s="20">
        <f t="shared" si="898"/>
        <v>24.57</v>
      </c>
      <c r="IP261" s="20">
        <f t="shared" si="899"/>
        <v>0</v>
      </c>
      <c r="IQ261" s="18">
        <v>24.57</v>
      </c>
      <c r="IR261" s="25">
        <f t="shared" ref="IR261:IR324" si="1042">ROUND(IF(OR(EN261="Rãnh xây",EN261="Rãnh bê tông",EN261="Cống hộp"),IS261-IQ261,0),1)</f>
        <v>1</v>
      </c>
      <c r="IS261" s="25">
        <f t="shared" si="900"/>
        <v>25.57</v>
      </c>
      <c r="IT261" s="25">
        <f t="shared" si="901"/>
        <v>25.57</v>
      </c>
      <c r="IU261" s="25">
        <f>ROUND(IF(EN261="Cống tròn",IF(EN261="Cống tròn",IV261+FF261,0),IF(EN261="Cống hộp",IF(EN261="Cống hộp",IV261+GP261,0),IF(OR(EN261="Rãnh xây",EN261="Rãnh bê tông"),IF(OR(EN261="Rãnh xây",EN261="Rãnh bê tông"),IV261+GP261,0),IF(EN261="ống nhựa",IF(EN261="Ống nhựa",IV261+HT261,0),IF(EN261="Rãnh thang",IF(EN261="Rãnh thang",IQ261+#REF!,0),0))))),2)</f>
        <v>25.72</v>
      </c>
      <c r="IV261" s="18">
        <v>25.57</v>
      </c>
      <c r="IW261" s="25">
        <f t="shared" si="902"/>
        <v>0</v>
      </c>
      <c r="IX261" s="25">
        <f t="shared" si="903"/>
        <v>0</v>
      </c>
      <c r="IY261" s="25">
        <f t="shared" si="904"/>
        <v>25.72</v>
      </c>
      <c r="IZ261" s="25">
        <f t="shared" si="905"/>
        <v>0</v>
      </c>
      <c r="JA261" s="25">
        <f t="shared" si="906"/>
        <v>0</v>
      </c>
      <c r="JB261" s="18">
        <v>25.46</v>
      </c>
      <c r="JC261" s="20">
        <f>ROUND(IF(EN261="Cống tròn",IF(EN261="Cống tròn",IF(EU261="Không có móng",JS261-FF261,IF(EU261="Đế",JR261-FN261,IF(OR(EU261="Móng bê tông",EU261="Móng bê tông kết hợp đế"),JK261-FJ261,0))),0),IF(EN261="Cống hộp",IF(AND(EN261="Cống hộp",EU261="Không có móng"),JS261-GF261,IF(AND(EN261="Cống hộp",EU261="Móng bê tông"),JL261-GB261,0)),IF(OR(EN261="Rãnh xây",EN261="Rãnh bê tông"),IF(OR(EN261="Rãnh xây",EN261="Rãnh bê tông"),JM261-GB261,0),IF(EN261="Ống nhựa",IF(AND(EN261="Ống nhựa",EU261="Không đắp cát"),JS261-HT261,IF(AND(EN261="Ống nhựa",EU261="Đắp cát"),JJ261-HX261,0)),IF(EN261="Rãnh thang",IF(EN261="Rãnh thang",IF(EU261="Móng bê tông",#REF!-#REF!,JS261),0),0))))),2)</f>
        <v>24.23</v>
      </c>
      <c r="JD261" s="20">
        <f t="shared" ref="JD261:JD324" si="1043">IF(JC261&gt;0,JB261-JC261,0)</f>
        <v>1.2300000000000004</v>
      </c>
      <c r="JE261" s="20">
        <f t="shared" si="907"/>
        <v>0</v>
      </c>
      <c r="JF261" s="20">
        <f t="shared" si="908"/>
        <v>0</v>
      </c>
      <c r="JG261" s="20">
        <f t="shared" si="909"/>
        <v>24.23</v>
      </c>
      <c r="JH261" s="20">
        <f t="shared" si="910"/>
        <v>0</v>
      </c>
      <c r="JI261" s="20">
        <f>IF(EN261="Rãnh thang",IF(AND(EN261="Rãnh thang",EU261="Móng bê tông"),JS261-#REF!,0),IF(EN261="Ống nhựa",IF(AND(EN261="Ống nhựa",EU261="Đắp cát"),JS261-HT261,0),IF(EN261="Cống tròn",IF(EN261="Cống tròn",IF(OR(EU261="Móng bê tông",EU261="Móng bê tông kết hợp đế"),JO261-FL261,0),0),IF(EN261="Cống hộp",IF(AND(EN261="Cống hộp",EU261="Móng bê tông"),JP261-GD261,0),IF(OR(EN261="Rãnh xây",EN261="Rãnh bê tông"),IF(AND(EN261="Rãnh xây",EU261="Móng bê tông"),JQ261-GD261,IF(AND(EN261="Rãnh bê tông",EU261="Móng bê tông"),JQ261-GD261,0)),0)))))</f>
        <v>24.330000000000002</v>
      </c>
      <c r="JJ261" s="20">
        <f t="shared" si="911"/>
        <v>0</v>
      </c>
      <c r="JK261" s="20">
        <f t="shared" si="912"/>
        <v>0</v>
      </c>
      <c r="JL261" s="20">
        <f t="shared" si="913"/>
        <v>0</v>
      </c>
      <c r="JM261" s="20">
        <f t="shared" si="914"/>
        <v>24.330000000000002</v>
      </c>
      <c r="JN261" s="20">
        <f t="shared" si="915"/>
        <v>24.53</v>
      </c>
      <c r="JO261" s="20">
        <f t="shared" si="916"/>
        <v>0</v>
      </c>
      <c r="JP261" s="20">
        <f t="shared" si="917"/>
        <v>0</v>
      </c>
      <c r="JQ261" s="20">
        <f t="shared" si="918"/>
        <v>24.53</v>
      </c>
      <c r="JR261" s="20">
        <f t="shared" si="919"/>
        <v>0</v>
      </c>
      <c r="JS261" s="26">
        <v>24.53</v>
      </c>
      <c r="JT261" s="25">
        <f t="shared" ref="JT261:JT324" si="1044">ROUND(IF(OR(EN261="Rãnh xây",EN261="Rãnh bê tông",EN261="Cống hộp"),JU261-JS261,0),1)</f>
        <v>1</v>
      </c>
      <c r="JU261" s="25">
        <f t="shared" si="920"/>
        <v>25.53</v>
      </c>
      <c r="JV261" s="25">
        <f t="shared" si="921"/>
        <v>25.53</v>
      </c>
      <c r="JW261" s="25">
        <f>ROUND(IF(EN261="Cống tròn",IF(EN261="Cống tròn",JX261+FF261,0),IF(EN261="Cống hộp",IF(EN261="Cống hộp",JX261+GP261,0),IF(OR(EN261="Rãnh xây",EN261="Rãnh bê tông"),IF(OR(EN261="Rãnh xây",EN261="Rãnh bê tông"),JX261+GP261,0),IF(EN261="ống nhựa",IF(EN261="Ống nhựa",JX261+HT261,0),IF(EN261="Rãnh thang",IF(EN261="Rãnh thang",JS261+#REF!,0),0))))),2)</f>
        <v>25.68</v>
      </c>
      <c r="JX261" s="27">
        <v>25.53</v>
      </c>
      <c r="JY261" s="25">
        <f t="shared" si="922"/>
        <v>0</v>
      </c>
      <c r="JZ261" s="25">
        <f t="shared" si="923"/>
        <v>0</v>
      </c>
      <c r="KA261" s="25">
        <f t="shared" si="924"/>
        <v>25.68</v>
      </c>
      <c r="KB261" s="25">
        <f t="shared" si="925"/>
        <v>0</v>
      </c>
      <c r="KC261" s="25">
        <f t="shared" si="926"/>
        <v>0</v>
      </c>
      <c r="KD261" s="28" t="s">
        <v>98</v>
      </c>
      <c r="KE261" s="27">
        <v>0</v>
      </c>
      <c r="KF261" s="25">
        <f t="shared" si="927"/>
        <v>2.120000000000001</v>
      </c>
      <c r="KG261" s="25">
        <f t="shared" ref="KG261:KG324" si="1045">KE261+KF261</f>
        <v>2.120000000000001</v>
      </c>
      <c r="KH261" s="27">
        <v>0</v>
      </c>
      <c r="KI261" s="25">
        <f t="shared" si="928"/>
        <v>1.2300000000000004</v>
      </c>
      <c r="KJ261" s="25">
        <f t="shared" ref="KJ261:KJ324" si="1046">KH261+KI261</f>
        <v>1.2300000000000004</v>
      </c>
      <c r="KK261" s="25">
        <f t="shared" si="929"/>
        <v>0</v>
      </c>
      <c r="KL261" s="25">
        <f t="shared" si="930"/>
        <v>0</v>
      </c>
      <c r="KM261" s="25">
        <f t="shared" ref="KM261:KM324" si="1047">(KK261+KL261)/2</f>
        <v>0</v>
      </c>
      <c r="KN261" s="25">
        <f t="shared" si="931"/>
        <v>0</v>
      </c>
      <c r="KO261" s="25">
        <f t="shared" si="932"/>
        <v>0</v>
      </c>
      <c r="KP261" s="25">
        <f t="shared" ref="KP261:KP324" si="1048">(KN261+KO261)/2</f>
        <v>0</v>
      </c>
      <c r="KQ261" s="25">
        <f t="shared" si="933"/>
        <v>0</v>
      </c>
      <c r="KR261" s="25">
        <f t="shared" si="934"/>
        <v>0</v>
      </c>
      <c r="KS261" s="25">
        <f t="shared" ref="KS261:KS324" si="1049">(KQ261+KR261)/2</f>
        <v>0</v>
      </c>
      <c r="KT261" s="25">
        <f t="shared" si="935"/>
        <v>0</v>
      </c>
      <c r="KU261" s="25">
        <f t="shared" si="936"/>
        <v>0</v>
      </c>
      <c r="KV261" s="25">
        <f t="shared" ref="KV261:KV324" si="1050">(KT261+KU261)/2</f>
        <v>0</v>
      </c>
      <c r="KW261" s="25">
        <f t="shared" si="863"/>
        <v>0</v>
      </c>
      <c r="KX261" s="25">
        <f t="shared" si="937"/>
        <v>0</v>
      </c>
      <c r="KY261" s="25">
        <f t="shared" ref="KY261:KY324" si="1051">(KW261+KX261)/2</f>
        <v>0</v>
      </c>
      <c r="KZ261" s="25">
        <f t="shared" si="938"/>
        <v>0</v>
      </c>
      <c r="LA261" s="25">
        <f t="shared" si="939"/>
        <v>0</v>
      </c>
      <c r="LB261" s="25">
        <f t="shared" ref="LB261:LB324" si="1052">(KZ261+LA261)/2</f>
        <v>0</v>
      </c>
      <c r="LC261" s="25">
        <f t="shared" si="940"/>
        <v>0</v>
      </c>
      <c r="LD261" s="25">
        <f t="shared" si="941"/>
        <v>0</v>
      </c>
      <c r="LE261" s="25">
        <f t="shared" ref="LE261:LE324" si="1053">(LC261+LD261)/2</f>
        <v>0</v>
      </c>
      <c r="LF261" s="25">
        <f t="shared" si="942"/>
        <v>0</v>
      </c>
      <c r="LG261" s="25">
        <f t="shared" si="943"/>
        <v>0</v>
      </c>
      <c r="LH261" s="25">
        <f t="shared" ref="LH261:LH324" si="1054">(LF261+LG261)/2</f>
        <v>0</v>
      </c>
      <c r="LI261" s="25">
        <f t="shared" si="944"/>
        <v>0.1</v>
      </c>
      <c r="LJ261" s="25">
        <f t="shared" si="945"/>
        <v>0.1</v>
      </c>
      <c r="LK261" s="25">
        <f t="shared" ref="LK261:LK324" si="1055">(LI261+LJ261)/2</f>
        <v>0.1</v>
      </c>
      <c r="LL261" s="25">
        <f t="shared" si="946"/>
        <v>0</v>
      </c>
      <c r="LM261" s="25">
        <f t="shared" si="947"/>
        <v>0</v>
      </c>
      <c r="LN261" s="25">
        <f t="shared" ref="LN261:LN324" si="1056">(LL261+LM261)/2</f>
        <v>0</v>
      </c>
      <c r="LO261" s="25">
        <f t="shared" si="948"/>
        <v>0.2</v>
      </c>
      <c r="LP261" s="25">
        <f t="shared" si="949"/>
        <v>0.2</v>
      </c>
      <c r="LQ261" s="25">
        <f t="shared" ref="LQ261:LQ324" si="1057">(LO261+LP261)/2</f>
        <v>0.2</v>
      </c>
      <c r="LR261" s="25">
        <f t="shared" si="950"/>
        <v>0</v>
      </c>
      <c r="LS261" s="25">
        <f t="shared" si="951"/>
        <v>0</v>
      </c>
      <c r="LT261" s="25">
        <f t="shared" ref="LT261:LT324" si="1058">(LR261+LS261)/2</f>
        <v>0</v>
      </c>
      <c r="LU261" s="25">
        <f t="shared" si="952"/>
        <v>1.1499999999999999</v>
      </c>
      <c r="LV261" s="25">
        <f t="shared" si="953"/>
        <v>1.1499999999999999</v>
      </c>
      <c r="LW261" s="25">
        <f t="shared" ref="LW261:LW324" si="1059">(LU261+LV261)/2</f>
        <v>1.1499999999999999</v>
      </c>
      <c r="LX261" s="25">
        <f t="shared" si="954"/>
        <v>0</v>
      </c>
      <c r="LY261" s="25">
        <f t="shared" si="955"/>
        <v>0</v>
      </c>
      <c r="LZ261" s="25">
        <f t="shared" ref="LZ261:LZ324" si="1060">(LX261+LY261)/2</f>
        <v>0</v>
      </c>
      <c r="MA261" s="25">
        <f t="shared" si="956"/>
        <v>0</v>
      </c>
      <c r="MB261" s="25">
        <f t="shared" si="957"/>
        <v>0</v>
      </c>
      <c r="MC261" s="25">
        <f t="shared" ref="MC261:MC324" si="1061">(MA261+MB261)/2</f>
        <v>0</v>
      </c>
      <c r="MD261" s="25">
        <f t="shared" si="958"/>
        <v>0</v>
      </c>
      <c r="ME261" s="25">
        <f t="shared" si="959"/>
        <v>0</v>
      </c>
      <c r="MF261" s="25">
        <f t="shared" ref="MF261:MF324" si="1062">(MD261+ME261)/2</f>
        <v>0</v>
      </c>
      <c r="MG261" s="25">
        <f t="shared" si="960"/>
        <v>0</v>
      </c>
      <c r="MH261" s="25">
        <f t="shared" si="961"/>
        <v>0</v>
      </c>
      <c r="MI261" s="25">
        <f t="shared" ref="MI261:MI324" si="1063">(MG261+MH261)/2</f>
        <v>0</v>
      </c>
      <c r="MJ261" s="25">
        <f t="shared" si="962"/>
        <v>0</v>
      </c>
      <c r="MK261" s="25">
        <f t="shared" si="963"/>
        <v>0</v>
      </c>
      <c r="ML261" s="25">
        <f t="shared" ref="ML261:ML324" si="1064">(MJ261+MK261)/2</f>
        <v>0</v>
      </c>
      <c r="MM261" s="25">
        <f t="shared" si="964"/>
        <v>0</v>
      </c>
      <c r="MN261" s="25">
        <f t="shared" si="965"/>
        <v>0</v>
      </c>
      <c r="MO261" s="25">
        <f t="shared" ref="MO261:MO324" si="1065">(MM261+MN261)/2</f>
        <v>0</v>
      </c>
      <c r="MP261" s="25">
        <f t="shared" si="966"/>
        <v>0</v>
      </c>
      <c r="MQ261" s="25">
        <f t="shared" si="967"/>
        <v>0</v>
      </c>
      <c r="MR261" s="25">
        <f t="shared" ref="MR261:MR324" si="1066">(MP261+MQ261)/2</f>
        <v>0</v>
      </c>
      <c r="MS261" s="29">
        <v>1.5999999999999999</v>
      </c>
      <c r="MT261" s="29">
        <v>0</v>
      </c>
      <c r="MU261" s="29">
        <v>1</v>
      </c>
      <c r="MV261" s="29">
        <v>1</v>
      </c>
      <c r="MW261" s="25">
        <f t="shared" si="968"/>
        <v>1.6</v>
      </c>
      <c r="MX261" s="25">
        <f t="shared" si="969"/>
        <v>3.39</v>
      </c>
      <c r="MY261" s="25">
        <f t="shared" si="970"/>
        <v>0</v>
      </c>
      <c r="MZ261" s="25">
        <f t="shared" si="971"/>
        <v>0</v>
      </c>
      <c r="NA261" s="25">
        <f t="shared" si="972"/>
        <v>1.6</v>
      </c>
      <c r="NB261" s="25">
        <f t="shared" si="973"/>
        <v>1.97</v>
      </c>
      <c r="NC261" s="25">
        <f t="shared" si="974"/>
        <v>0</v>
      </c>
      <c r="ND261" s="25">
        <f t="shared" si="975"/>
        <v>0</v>
      </c>
      <c r="NE261" s="25">
        <f t="shared" ref="NE261:NH324" si="1067">(MW261+NA261)/2</f>
        <v>1.6</v>
      </c>
      <c r="NF261" s="25">
        <f t="shared" si="1067"/>
        <v>2.68</v>
      </c>
      <c r="NG261" s="25">
        <f t="shared" si="1067"/>
        <v>0</v>
      </c>
      <c r="NH261" s="25">
        <f t="shared" si="976"/>
        <v>0</v>
      </c>
      <c r="NI261" s="25">
        <f t="shared" si="977"/>
        <v>98.78</v>
      </c>
      <c r="NJ261" s="25">
        <f t="shared" si="978"/>
        <v>0</v>
      </c>
      <c r="NK261" s="25">
        <f t="shared" si="979"/>
        <v>98.78</v>
      </c>
      <c r="NL261" s="25">
        <f t="shared" si="980"/>
        <v>0</v>
      </c>
      <c r="NM261" s="25">
        <f t="shared" si="981"/>
        <v>0</v>
      </c>
      <c r="NN261" s="25">
        <f t="shared" ref="NN261:NN324" si="1068">ROUND(NL261+NM261,2)</f>
        <v>0</v>
      </c>
      <c r="NO261" s="25">
        <f t="shared" si="982"/>
        <v>0</v>
      </c>
      <c r="NP261" s="25">
        <f t="shared" si="983"/>
        <v>0</v>
      </c>
      <c r="NQ261" s="25">
        <f t="shared" ref="NQ261:NQ324" si="1069">ROUND(NO261+NP261,2)</f>
        <v>0</v>
      </c>
      <c r="NR261" s="25">
        <f t="shared" si="984"/>
        <v>75.56</v>
      </c>
      <c r="NS261" s="25">
        <f t="shared" si="985"/>
        <v>0</v>
      </c>
      <c r="NT261" s="25">
        <f t="shared" ref="NT261:NT324" si="1070">ROUND(NR261+NS261,2)</f>
        <v>75.56</v>
      </c>
      <c r="NU261" s="25">
        <f t="shared" si="986"/>
        <v>0</v>
      </c>
      <c r="NV261" s="25">
        <f t="shared" si="987"/>
        <v>0</v>
      </c>
      <c r="NW261" s="25">
        <f t="shared" ref="NW261:NW324" si="1071">ROUND(NU261+NV261,2)</f>
        <v>0</v>
      </c>
      <c r="NX261" s="25">
        <f t="shared" ref="NX261:NY324" si="1072">ROUND(NL261+NO261+NR261+NU261,2)</f>
        <v>75.56</v>
      </c>
      <c r="NY261" s="25">
        <f t="shared" si="1072"/>
        <v>0</v>
      </c>
      <c r="NZ261" s="25">
        <f t="shared" ref="NZ261:NZ324" si="1073">ROUND(NX261+NY261,2)</f>
        <v>75.56</v>
      </c>
      <c r="OA261" s="25">
        <f t="shared" ref="OA261:OB324" si="1074">ROUND(NI261-NX261,2)</f>
        <v>23.22</v>
      </c>
      <c r="OB261" s="25">
        <f t="shared" si="1074"/>
        <v>0</v>
      </c>
      <c r="OC261" s="25">
        <f t="shared" ref="OC261:OC324" si="1075">ROUND(OA261+OB261,2)</f>
        <v>23.22</v>
      </c>
      <c r="OD261" s="25">
        <f t="shared" ref="OD261:OF324" si="1076">NX261</f>
        <v>75.56</v>
      </c>
      <c r="OE261" s="25">
        <f t="shared" si="1076"/>
        <v>0</v>
      </c>
      <c r="OF261" s="25">
        <f t="shared" si="1076"/>
        <v>75.56</v>
      </c>
      <c r="OG261" s="25">
        <f t="shared" si="988"/>
        <v>0</v>
      </c>
      <c r="OH261" s="25">
        <f t="shared" si="989"/>
        <v>0</v>
      </c>
      <c r="OI261" s="25">
        <f t="shared" si="990"/>
        <v>0</v>
      </c>
      <c r="OJ261" s="25">
        <f t="shared" si="991"/>
        <v>0</v>
      </c>
      <c r="OK261" s="25">
        <f t="shared" si="992"/>
        <v>0</v>
      </c>
      <c r="OL261" s="25">
        <f t="shared" si="993"/>
        <v>0</v>
      </c>
      <c r="OM261" s="25">
        <f t="shared" ref="OM261:OO324" si="1077">(OG261+OJ261)/2</f>
        <v>0</v>
      </c>
      <c r="ON261" s="25">
        <f t="shared" si="1077"/>
        <v>0</v>
      </c>
      <c r="OO261" s="25">
        <f t="shared" si="1077"/>
        <v>0</v>
      </c>
      <c r="OP261" s="25">
        <f t="shared" si="994"/>
        <v>0</v>
      </c>
      <c r="OQ261" s="25">
        <f t="shared" si="995"/>
        <v>0</v>
      </c>
      <c r="OR261" s="25">
        <f t="shared" ref="OR261:OR324" si="1078">OP261-OQ261</f>
        <v>0</v>
      </c>
      <c r="OS261" s="19">
        <v>536967.82999999996</v>
      </c>
      <c r="OT261" s="19">
        <v>2370832.87</v>
      </c>
    </row>
    <row r="262" spans="1:410" ht="33" customHeight="1" x14ac:dyDescent="0.25">
      <c r="A262" s="18"/>
      <c r="B262" s="18" t="s">
        <v>1005</v>
      </c>
      <c r="C262" s="18">
        <v>521.76</v>
      </c>
      <c r="D262" s="16" t="e">
        <f>_xlfn.IFNA(INDEX(#REF!,MATCH(E262,#REF!,0)),0)</f>
        <v>#REF!</v>
      </c>
      <c r="E262" s="18" t="s">
        <v>1065</v>
      </c>
      <c r="F262" s="16" t="s">
        <v>765</v>
      </c>
      <c r="G262" s="16" t="s">
        <v>766</v>
      </c>
      <c r="H262" s="16" t="s">
        <v>767</v>
      </c>
      <c r="I262" s="16" t="s">
        <v>768</v>
      </c>
      <c r="J262" s="16" t="s">
        <v>769</v>
      </c>
      <c r="K262" s="16" t="s">
        <v>770</v>
      </c>
      <c r="L262" s="16" t="s">
        <v>771</v>
      </c>
      <c r="M262" s="18">
        <v>1.64</v>
      </c>
      <c r="N262" s="18">
        <v>1.94</v>
      </c>
      <c r="O262" s="18">
        <v>2.04</v>
      </c>
      <c r="P262" s="18">
        <v>2.34</v>
      </c>
      <c r="Q262" s="18">
        <v>0.1</v>
      </c>
      <c r="R262" s="18">
        <v>1.8399999999999999</v>
      </c>
      <c r="S262" s="18">
        <v>2.14</v>
      </c>
      <c r="T262" s="18">
        <v>0.2</v>
      </c>
      <c r="U262" s="18">
        <v>0</v>
      </c>
      <c r="V262" s="18">
        <v>0</v>
      </c>
      <c r="W262" s="18">
        <v>0</v>
      </c>
      <c r="X262" s="18">
        <v>1.64</v>
      </c>
      <c r="Y262" s="18">
        <v>1.9</v>
      </c>
      <c r="Z262" s="20">
        <f t="shared" si="996"/>
        <v>1.8</v>
      </c>
      <c r="AA262" s="18">
        <v>0.22</v>
      </c>
      <c r="AB262" s="18">
        <v>0</v>
      </c>
      <c r="AC262" s="18">
        <v>0</v>
      </c>
      <c r="AD262" s="18">
        <v>0</v>
      </c>
      <c r="AE262" s="18">
        <v>0</v>
      </c>
      <c r="AF262" s="18">
        <v>0</v>
      </c>
      <c r="AG262" s="18">
        <v>1.2</v>
      </c>
      <c r="AH262" s="18">
        <v>1.5</v>
      </c>
      <c r="AI262" s="20">
        <f t="shared" si="997"/>
        <v>1.95</v>
      </c>
      <c r="AJ262" s="18">
        <v>0</v>
      </c>
      <c r="AK262" s="18">
        <v>0</v>
      </c>
      <c r="AL262" s="20">
        <f t="shared" si="998"/>
        <v>0</v>
      </c>
      <c r="AM262" s="18">
        <v>1.64</v>
      </c>
      <c r="AN262" s="18">
        <v>1.5</v>
      </c>
      <c r="AO262" s="18">
        <v>0.15</v>
      </c>
      <c r="AP262" s="18">
        <v>0.22</v>
      </c>
      <c r="AQ262" s="18">
        <v>1.64</v>
      </c>
      <c r="AR262" s="18">
        <v>1.72</v>
      </c>
      <c r="AS262" s="18">
        <v>0.12</v>
      </c>
      <c r="AT262" s="18">
        <v>0.11</v>
      </c>
      <c r="AU262" s="18">
        <v>0</v>
      </c>
      <c r="AV262" s="18">
        <v>1</v>
      </c>
      <c r="AW262" s="18">
        <v>0</v>
      </c>
      <c r="AX262" s="18">
        <v>0</v>
      </c>
      <c r="AY262" s="18">
        <v>0</v>
      </c>
      <c r="AZ262" s="18">
        <v>0</v>
      </c>
      <c r="BA262" s="18">
        <v>0</v>
      </c>
      <c r="BB262" s="18">
        <v>0</v>
      </c>
      <c r="BC262" s="18">
        <v>0</v>
      </c>
      <c r="BD262" s="18">
        <v>0</v>
      </c>
      <c r="BE262" s="18">
        <v>0</v>
      </c>
      <c r="BF262" s="18">
        <v>0</v>
      </c>
      <c r="BG262" s="18">
        <v>0</v>
      </c>
      <c r="BH262" s="18">
        <v>0</v>
      </c>
      <c r="BI262" s="18">
        <v>2</v>
      </c>
      <c r="BJ262" s="18">
        <v>0</v>
      </c>
      <c r="BK262" s="18">
        <v>0</v>
      </c>
      <c r="BL262" s="18">
        <v>0</v>
      </c>
      <c r="BM262" s="18">
        <v>0</v>
      </c>
      <c r="BN262" s="18">
        <v>0</v>
      </c>
      <c r="BO262" s="18">
        <v>0</v>
      </c>
      <c r="BP262" s="18">
        <v>0</v>
      </c>
      <c r="BQ262" s="18">
        <v>0</v>
      </c>
      <c r="BR262" s="18">
        <v>0</v>
      </c>
      <c r="BS262" s="18">
        <v>0</v>
      </c>
      <c r="BT262" s="18">
        <v>0</v>
      </c>
      <c r="BU262" s="18">
        <v>0</v>
      </c>
      <c r="BV262" s="18">
        <v>0</v>
      </c>
      <c r="BW262" s="18">
        <v>0</v>
      </c>
      <c r="BX262" s="18">
        <v>0</v>
      </c>
      <c r="BY262" s="18">
        <v>0</v>
      </c>
      <c r="BZ262" s="18">
        <v>0</v>
      </c>
      <c r="CA262" s="16" t="e">
        <f>_xlfn.IFNA(IF(RIGHT(D262,2)="=G",0,INDEX(#REF!,MATCH(E262,#REF!,0))),0)</f>
        <v>#REF!</v>
      </c>
      <c r="CB262" s="16" t="s">
        <v>776</v>
      </c>
      <c r="CC262" s="18">
        <v>0</v>
      </c>
      <c r="CD262" s="18">
        <v>0</v>
      </c>
      <c r="CE262" s="18">
        <v>1.4</v>
      </c>
      <c r="CF262" s="18">
        <v>0.85</v>
      </c>
      <c r="CG262" s="18">
        <v>0.12</v>
      </c>
      <c r="CH262" s="18">
        <v>2</v>
      </c>
      <c r="CI262" s="16" t="s">
        <v>98</v>
      </c>
      <c r="CJ262" s="18">
        <v>0</v>
      </c>
      <c r="CK262" s="20">
        <f t="shared" si="864"/>
        <v>1.53</v>
      </c>
      <c r="CL262" s="20">
        <f t="shared" si="999"/>
        <v>1.53</v>
      </c>
      <c r="CM262" s="18">
        <v>24.09</v>
      </c>
      <c r="CN262" s="18">
        <v>26.3</v>
      </c>
      <c r="CO262" s="18">
        <v>25.461000000000002</v>
      </c>
      <c r="CP262" s="22">
        <f t="shared" si="865"/>
        <v>25.46</v>
      </c>
      <c r="CQ262" s="22">
        <f t="shared" si="866"/>
        <v>23.93</v>
      </c>
      <c r="CR262" s="22">
        <f t="shared" si="1000"/>
        <v>1.53</v>
      </c>
      <c r="CS262" s="22">
        <f t="shared" si="867"/>
        <v>24.03</v>
      </c>
      <c r="CT262" s="22">
        <f t="shared" si="868"/>
        <v>24.23</v>
      </c>
      <c r="CU262" s="18">
        <v>24.23</v>
      </c>
      <c r="CV262" s="22">
        <f t="shared" si="1001"/>
        <v>1.8</v>
      </c>
      <c r="CW262" s="22">
        <f t="shared" si="869"/>
        <v>0</v>
      </c>
      <c r="CX262" s="22">
        <f t="shared" si="870"/>
        <v>0</v>
      </c>
      <c r="CY262" s="22">
        <f t="shared" si="871"/>
        <v>26.03</v>
      </c>
      <c r="CZ262" s="22">
        <f t="shared" si="872"/>
        <v>26.18</v>
      </c>
      <c r="DA262" s="18">
        <v>26.3</v>
      </c>
      <c r="DB262" s="20">
        <f t="shared" si="1002"/>
        <v>2.37</v>
      </c>
      <c r="DC262" s="20">
        <f t="shared" si="1003"/>
        <v>0.84</v>
      </c>
      <c r="DD262" s="20">
        <f t="shared" si="1004"/>
        <v>1.5300000000000002</v>
      </c>
      <c r="DE262" s="20">
        <f t="shared" si="873"/>
        <v>0.1</v>
      </c>
      <c r="DF262" s="20">
        <f t="shared" si="874"/>
        <v>0.2</v>
      </c>
      <c r="DG262" s="20">
        <f t="shared" si="875"/>
        <v>1.23</v>
      </c>
      <c r="DH262" s="20">
        <f t="shared" si="876"/>
        <v>0</v>
      </c>
      <c r="DI262" s="20">
        <f t="shared" si="877"/>
        <v>0</v>
      </c>
      <c r="DJ262" s="20">
        <f t="shared" si="878"/>
        <v>0</v>
      </c>
      <c r="DK262" s="20">
        <f t="shared" si="1005"/>
        <v>1.53</v>
      </c>
      <c r="DL262" s="20">
        <f t="shared" si="1006"/>
        <v>0</v>
      </c>
      <c r="DM262" s="20">
        <f t="shared" si="1007"/>
        <v>0</v>
      </c>
      <c r="DN262" s="20">
        <f t="shared" si="1008"/>
        <v>0</v>
      </c>
      <c r="DO262" s="18">
        <v>2.54</v>
      </c>
      <c r="DP262" s="18">
        <v>0</v>
      </c>
      <c r="DQ262" s="18">
        <v>1</v>
      </c>
      <c r="DR262" s="18">
        <v>1</v>
      </c>
      <c r="DS262" s="25">
        <f t="shared" si="1009"/>
        <v>2.54</v>
      </c>
      <c r="DT262" s="25">
        <f t="shared" si="1010"/>
        <v>0</v>
      </c>
      <c r="DU262" s="25">
        <f t="shared" si="1011"/>
        <v>3.89</v>
      </c>
      <c r="DV262" s="25">
        <f t="shared" si="1012"/>
        <v>0</v>
      </c>
      <c r="DW262" s="25">
        <f t="shared" si="1013"/>
        <v>3.89</v>
      </c>
      <c r="DX262" s="25">
        <f t="shared" si="1014"/>
        <v>7.94</v>
      </c>
      <c r="DY262" s="25">
        <f t="shared" si="1015"/>
        <v>0</v>
      </c>
      <c r="DZ262" s="25">
        <f t="shared" si="1016"/>
        <v>7.94</v>
      </c>
      <c r="EA262" s="25">
        <f t="shared" si="1017"/>
        <v>5.18</v>
      </c>
      <c r="EB262" s="25">
        <f t="shared" si="1018"/>
        <v>0</v>
      </c>
      <c r="EC262" s="25">
        <f t="shared" si="1019"/>
        <v>5.18</v>
      </c>
      <c r="ED262" s="25">
        <f t="shared" si="1020"/>
        <v>2.76</v>
      </c>
      <c r="EE262" s="25">
        <f t="shared" si="1020"/>
        <v>0</v>
      </c>
      <c r="EF262" s="25">
        <f t="shared" si="1021"/>
        <v>2.76</v>
      </c>
      <c r="EG262" s="25">
        <f t="shared" si="1022"/>
        <v>5.18</v>
      </c>
      <c r="EH262" s="25">
        <f t="shared" si="1022"/>
        <v>0</v>
      </c>
      <c r="EI262" s="25">
        <f t="shared" si="1023"/>
        <v>5.18</v>
      </c>
      <c r="EJ262" s="18">
        <v>521.76</v>
      </c>
      <c r="EK262" s="18">
        <v>560.26</v>
      </c>
      <c r="EL262" s="18" t="s">
        <v>1065</v>
      </c>
      <c r="EM262" s="18" t="s">
        <v>1066</v>
      </c>
      <c r="EN262" s="16" t="s">
        <v>870</v>
      </c>
      <c r="EO262" s="16" t="s">
        <v>871</v>
      </c>
      <c r="EP262" s="16" t="e">
        <f>IF(OR(EN262="Cống tròn",EN262="Cống hộp",EN262="Ống nhựa"),INDEX(#REF!,MATCH(E262,#REF!,0)),IF(OR(EN262="Rãnh xây",EN262="Rãnh bê tông"),INDEX(#REF!,MATCH(E262,#REF!,0)),0))</f>
        <v>#REF!</v>
      </c>
      <c r="EQ262" s="18">
        <v>36.86</v>
      </c>
      <c r="ER262" s="18"/>
      <c r="ES262" s="25">
        <f t="shared" si="1024"/>
        <v>0</v>
      </c>
      <c r="ET262" s="1" t="str">
        <f>_xlfn.IFNA(IF(EN262="Cống tròn",INDEX(#REF!,MATCH(E262,#REF!,0)),IF(EN262="Cống hộp",INDEX(#REF!,MATCH(E262,#REF!,0)),EU262&amp;" ,"&amp;EV262)),0)</f>
        <v>Móng bê tông ,Có cốt thép</v>
      </c>
      <c r="EU262" s="16" t="s">
        <v>769</v>
      </c>
      <c r="EV262" s="16" t="s">
        <v>872</v>
      </c>
      <c r="EW262" s="16" t="e">
        <f>_xlfn.IFNA(INDEX(#REF!,MATCH(E262,#REF!,0)),0)</f>
        <v>#REF!</v>
      </c>
      <c r="EX262" s="16"/>
      <c r="EY262" s="18">
        <v>0</v>
      </c>
      <c r="EZ262" s="18">
        <v>0</v>
      </c>
      <c r="FA262" s="18">
        <v>0</v>
      </c>
      <c r="FB262" s="19">
        <v>0</v>
      </c>
      <c r="FC262" s="19">
        <v>0</v>
      </c>
      <c r="FD262" s="25">
        <f t="shared" si="879"/>
        <v>0</v>
      </c>
      <c r="FE262" s="25">
        <f t="shared" si="1025"/>
        <v>0</v>
      </c>
      <c r="FF262" s="18">
        <v>0</v>
      </c>
      <c r="FG262" s="18">
        <v>0</v>
      </c>
      <c r="FH262" s="18">
        <v>0</v>
      </c>
      <c r="FI262" s="25">
        <f t="shared" si="1026"/>
        <v>0</v>
      </c>
      <c r="FJ262" s="18">
        <v>0</v>
      </c>
      <c r="FK262" s="18">
        <v>0</v>
      </c>
      <c r="FL262" s="18">
        <v>0</v>
      </c>
      <c r="FM262" s="18">
        <v>0</v>
      </c>
      <c r="FN262" s="18">
        <v>0</v>
      </c>
      <c r="FO262" s="25">
        <f t="shared" si="1027"/>
        <v>0</v>
      </c>
      <c r="FP262" s="18">
        <v>0</v>
      </c>
      <c r="FQ262" s="18">
        <v>0</v>
      </c>
      <c r="FR262" s="25">
        <f t="shared" si="880"/>
        <v>0</v>
      </c>
      <c r="FS262" s="25">
        <f t="shared" si="881"/>
        <v>0</v>
      </c>
      <c r="FT262" s="25">
        <f t="shared" si="882"/>
        <v>0</v>
      </c>
      <c r="FU262" s="25">
        <f t="shared" si="883"/>
        <v>0</v>
      </c>
      <c r="FV262" s="25" t="str">
        <f t="shared" si="1028"/>
        <v>Đủ</v>
      </c>
      <c r="FW262" s="25">
        <f t="shared" si="1029"/>
        <v>0</v>
      </c>
      <c r="FX262" s="16" t="s">
        <v>820</v>
      </c>
      <c r="FY262" s="16" t="s">
        <v>766</v>
      </c>
      <c r="FZ262" s="16" t="s">
        <v>771</v>
      </c>
      <c r="GA262" s="16" t="s">
        <v>771</v>
      </c>
      <c r="GB262" s="18">
        <v>0.1</v>
      </c>
      <c r="GC262" s="18">
        <v>1.6</v>
      </c>
      <c r="GD262" s="18">
        <v>0.2</v>
      </c>
      <c r="GE262" s="18">
        <v>1.4</v>
      </c>
      <c r="GF262" s="18">
        <v>0</v>
      </c>
      <c r="GG262" s="18">
        <v>0</v>
      </c>
      <c r="GH262" s="18">
        <v>0.2</v>
      </c>
      <c r="GI262" s="18">
        <v>2</v>
      </c>
      <c r="GJ262" s="18">
        <v>1</v>
      </c>
      <c r="GK262" s="18"/>
      <c r="GL262" s="25">
        <f t="shared" si="884"/>
        <v>1</v>
      </c>
      <c r="GM262" s="25">
        <f t="shared" si="1030"/>
        <v>1</v>
      </c>
      <c r="GN262" s="18">
        <v>0</v>
      </c>
      <c r="GO262" s="18">
        <v>0</v>
      </c>
      <c r="GP262" s="18">
        <v>0.15</v>
      </c>
      <c r="GQ262" s="18">
        <v>0.11</v>
      </c>
      <c r="GR262" s="1" t="e">
        <f>_xlfn.IFNA(INDEX(#REF!,MATCH(E262,#REF!,0)),0)</f>
        <v>#REF!</v>
      </c>
      <c r="GS262" s="16"/>
      <c r="GT262" s="18">
        <v>0</v>
      </c>
      <c r="GU262" s="18">
        <v>0</v>
      </c>
      <c r="GV262" s="18">
        <v>0</v>
      </c>
      <c r="GW262" s="18">
        <v>0</v>
      </c>
      <c r="GX262" s="25">
        <f t="shared" si="885"/>
        <v>0</v>
      </c>
      <c r="GY262" s="25">
        <f t="shared" si="886"/>
        <v>0</v>
      </c>
      <c r="GZ262" s="25">
        <f t="shared" si="1031"/>
        <v>1.45</v>
      </c>
      <c r="HA262" s="1" t="e" cm="1">
        <f t="array" ref="HA262">INDEX(#REF!,MATCH(EJ262&amp;EK262&amp;HD262&amp;HE262&amp;HF262,#REF!&amp;#REF!&amp;#REF!&amp;#REF!&amp;#REF!,0))</f>
        <v>#REF!</v>
      </c>
      <c r="HB262" s="16" t="s">
        <v>872</v>
      </c>
      <c r="HC262" s="25">
        <f t="shared" si="1032"/>
        <v>36</v>
      </c>
      <c r="HD262" s="18">
        <v>1</v>
      </c>
      <c r="HE262" s="18">
        <v>1.2</v>
      </c>
      <c r="HF262" s="18">
        <v>0.15</v>
      </c>
      <c r="HG262" s="1" t="e" cm="1">
        <f t="array" ref="HG262">INDEX(#REF!,MATCH(EJ262&amp;EK262&amp;HJ262&amp;HK262&amp;HL262,#REF!&amp;#REF!&amp;#REF!&amp;#REF!&amp;#REF!,0))</f>
        <v>#REF!</v>
      </c>
      <c r="HH262" s="16" t="s">
        <v>872</v>
      </c>
      <c r="HI262" s="25">
        <f t="shared" si="1033"/>
        <v>1</v>
      </c>
      <c r="HJ262" s="25">
        <f t="shared" si="1034"/>
        <v>0.54</v>
      </c>
      <c r="HK262" s="19">
        <v>1.2</v>
      </c>
      <c r="HL262" s="19">
        <v>0.15</v>
      </c>
      <c r="HM262" s="18">
        <v>0.01</v>
      </c>
      <c r="HN262" s="18">
        <v>1</v>
      </c>
      <c r="HO262" s="25">
        <f t="shared" si="1035"/>
        <v>36</v>
      </c>
      <c r="HP262" s="25">
        <f t="shared" si="1036"/>
        <v>0.36</v>
      </c>
      <c r="HQ262" s="25">
        <f t="shared" si="1037"/>
        <v>36.36</v>
      </c>
      <c r="HR262" s="25">
        <f t="shared" si="1038"/>
        <v>-0.5</v>
      </c>
      <c r="HS262" s="25" t="str">
        <f t="shared" si="1039"/>
        <v>Thêm 01</v>
      </c>
      <c r="HT262" s="19">
        <v>0</v>
      </c>
      <c r="HU262" s="19">
        <v>0</v>
      </c>
      <c r="HV262" s="19">
        <v>0</v>
      </c>
      <c r="HW262" s="25">
        <f t="shared" si="1040"/>
        <v>0</v>
      </c>
      <c r="HX262" s="19">
        <v>0</v>
      </c>
      <c r="HY262" s="19">
        <v>0</v>
      </c>
      <c r="HZ262" s="18">
        <v>25.46</v>
      </c>
      <c r="IA262" s="20">
        <f>ROUND(IF(EN262="Cống tròn",IF(EN262="Cống tròn",IF(EU262="Không có móng",IQ262-FF262,IF(EU262="Đế",IP262-FN262,IF(OR(EU262="Móng bê tông",EU262="Móng bê tông kết hợp đế"),II262-FJ262,0))),0),IF(EN262="Cống hộp",IF(AND(EN262="Cống hộp",EU262="Không có móng"),IQ262-GF262,IF(AND(EN262="Cống hộp",EU262="Móng bê tông"),IJ262-GB262,0)),IF(OR(EN262="Rãnh xây",EN262="Rãnh bê tông"),IF(OR(EN262="Rãnh xây",EN262="Rãnh bê tông"),IK262-GB262,0),IF(EN262="Ống nhựa",IF(AND(EN262="Ống nhựa",EU262="Không đắp cát"),IQ262-HT262,IF(AND(EN262="Ống nhựa",EU262="Đắp cát"),IH262-HX262,0)),IF(EN262="Rãnh thang",IF(EN262="Rãnh thang",IF(EU262="Móng bê tông",#REF!-#REF!,IQ262),0),0))))),2)</f>
        <v>24.23</v>
      </c>
      <c r="IB262" s="20">
        <f t="shared" si="1041"/>
        <v>1.2300000000000004</v>
      </c>
      <c r="IC262" s="20">
        <f t="shared" si="887"/>
        <v>0</v>
      </c>
      <c r="ID262" s="20">
        <f t="shared" si="888"/>
        <v>0</v>
      </c>
      <c r="IE262" s="20">
        <f t="shared" si="889"/>
        <v>24.23</v>
      </c>
      <c r="IF262" s="20">
        <f t="shared" si="890"/>
        <v>0</v>
      </c>
      <c r="IG262" s="20">
        <f>IF(EN262="Rãnh thang",IF(AND(EN262="Rãnh thang",EU262="Móng bê tông"),IQ262-#REF!,0),IF(EN262="Ống nhựa",IF(AND(EN262="Ống nhựa",EU262="Đắp cát"),IQ262-HT262,0),IF(EN262="Cống tròn",IF(EN262="Cống tròn",IF(OR(EU262="Móng bê tông",EU262="Móng bê tông kết hợp đế"),IM262-FL262,0),0),IF(EN262="Cống hộp",IF(AND(EN262="Cống hộp",EU262="Móng bê tông"),IN262-GD262,0),IF(OR(EN262="Rãnh xây",EN262="Rãnh bê tông"),IF(AND(EN262="Rãnh xây",EU262="Móng bê tông"),IO262-GD262,IF(AND(EN262="Rãnh bê tông",EU262="Móng bê tông"),IO262-GD262,0)),0)))))</f>
        <v>24.330000000000002</v>
      </c>
      <c r="IH262" s="20">
        <f t="shared" si="891"/>
        <v>0</v>
      </c>
      <c r="II262" s="20">
        <f t="shared" si="892"/>
        <v>0</v>
      </c>
      <c r="IJ262" s="20">
        <f t="shared" si="893"/>
        <v>0</v>
      </c>
      <c r="IK262" s="20">
        <f t="shared" si="894"/>
        <v>24.330000000000002</v>
      </c>
      <c r="IL262" s="20">
        <f t="shared" si="895"/>
        <v>24.53</v>
      </c>
      <c r="IM262" s="20">
        <f t="shared" si="896"/>
        <v>0</v>
      </c>
      <c r="IN262" s="20">
        <f t="shared" si="897"/>
        <v>0</v>
      </c>
      <c r="IO262" s="20">
        <f t="shared" si="898"/>
        <v>24.53</v>
      </c>
      <c r="IP262" s="20">
        <f t="shared" si="899"/>
        <v>0</v>
      </c>
      <c r="IQ262" s="18">
        <v>24.53</v>
      </c>
      <c r="IR262" s="25">
        <f t="shared" si="1042"/>
        <v>1</v>
      </c>
      <c r="IS262" s="25">
        <f t="shared" si="900"/>
        <v>25.53</v>
      </c>
      <c r="IT262" s="25">
        <f t="shared" si="901"/>
        <v>25.53</v>
      </c>
      <c r="IU262" s="25">
        <f>ROUND(IF(EN262="Cống tròn",IF(EN262="Cống tròn",IV262+FF262,0),IF(EN262="Cống hộp",IF(EN262="Cống hộp",IV262+GP262,0),IF(OR(EN262="Rãnh xây",EN262="Rãnh bê tông"),IF(OR(EN262="Rãnh xây",EN262="Rãnh bê tông"),IV262+GP262,0),IF(EN262="ống nhựa",IF(EN262="Ống nhựa",IV262+HT262,0),IF(EN262="Rãnh thang",IF(EN262="Rãnh thang",IQ262+#REF!,0),0))))),2)</f>
        <v>25.68</v>
      </c>
      <c r="IV262" s="18">
        <v>25.53</v>
      </c>
      <c r="IW262" s="25">
        <f t="shared" si="902"/>
        <v>0</v>
      </c>
      <c r="IX262" s="25">
        <f t="shared" si="903"/>
        <v>0</v>
      </c>
      <c r="IY262" s="25">
        <f t="shared" si="904"/>
        <v>25.68</v>
      </c>
      <c r="IZ262" s="25">
        <f t="shared" si="905"/>
        <v>0</v>
      </c>
      <c r="JA262" s="25">
        <f t="shared" si="906"/>
        <v>0</v>
      </c>
      <c r="JB262" s="18">
        <v>25.37</v>
      </c>
      <c r="JC262" s="20">
        <f>ROUND(IF(EN262="Cống tròn",IF(EN262="Cống tròn",IF(EU262="Không có móng",JS262-FF262,IF(EU262="Đế",JR262-FN262,IF(OR(EU262="Móng bê tông",EU262="Móng bê tông kết hợp đế"),JK262-FJ262,0))),0),IF(EN262="Cống hộp",IF(AND(EN262="Cống hộp",EU262="Không có móng"),JS262-GF262,IF(AND(EN262="Cống hộp",EU262="Móng bê tông"),JL262-GB262,0)),IF(OR(EN262="Rãnh xây",EN262="Rãnh bê tông"),IF(OR(EN262="Rãnh xây",EN262="Rãnh bê tông"),JM262-GB262,0),IF(EN262="Ống nhựa",IF(AND(EN262="Ống nhựa",EU262="Không đắp cát"),JS262-HT262,IF(AND(EN262="Ống nhựa",EU262="Đắp cát"),JJ262-HX262,0)),IF(EN262="Rãnh thang",IF(EN262="Rãnh thang",IF(EU262="Móng bê tông",#REF!-#REF!,JS262),0),0))))),2)</f>
        <v>24.19</v>
      </c>
      <c r="JD262" s="20">
        <f t="shared" si="1043"/>
        <v>1.1799999999999997</v>
      </c>
      <c r="JE262" s="20">
        <f t="shared" si="907"/>
        <v>0</v>
      </c>
      <c r="JF262" s="20">
        <f t="shared" si="908"/>
        <v>0</v>
      </c>
      <c r="JG262" s="20">
        <f t="shared" si="909"/>
        <v>24.189999999999998</v>
      </c>
      <c r="JH262" s="20">
        <f t="shared" si="910"/>
        <v>0</v>
      </c>
      <c r="JI262" s="20">
        <f>IF(EN262="Rãnh thang",IF(AND(EN262="Rãnh thang",EU262="Móng bê tông"),JS262-#REF!,0),IF(EN262="Ống nhựa",IF(AND(EN262="Ống nhựa",EU262="Đắp cát"),JS262-HT262,0),IF(EN262="Cống tròn",IF(EN262="Cống tròn",IF(OR(EU262="Móng bê tông",EU262="Móng bê tông kết hợp đế"),JO262-FL262,0),0),IF(EN262="Cống hộp",IF(AND(EN262="Cống hộp",EU262="Móng bê tông"),JP262-GD262,0),IF(OR(EN262="Rãnh xây",EN262="Rãnh bê tông"),IF(AND(EN262="Rãnh xây",EU262="Móng bê tông"),JQ262-GD262,IF(AND(EN262="Rãnh bê tông",EU262="Móng bê tông"),JQ262-GD262,0)),0)))))</f>
        <v>24.29</v>
      </c>
      <c r="JJ262" s="20">
        <f t="shared" si="911"/>
        <v>0</v>
      </c>
      <c r="JK262" s="20">
        <f t="shared" si="912"/>
        <v>0</v>
      </c>
      <c r="JL262" s="20">
        <f t="shared" si="913"/>
        <v>0</v>
      </c>
      <c r="JM262" s="20">
        <f t="shared" si="914"/>
        <v>24.29</v>
      </c>
      <c r="JN262" s="20">
        <f t="shared" si="915"/>
        <v>24.49</v>
      </c>
      <c r="JO262" s="20">
        <f t="shared" si="916"/>
        <v>0</v>
      </c>
      <c r="JP262" s="20">
        <f t="shared" si="917"/>
        <v>0</v>
      </c>
      <c r="JQ262" s="20">
        <f t="shared" si="918"/>
        <v>24.49</v>
      </c>
      <c r="JR262" s="20">
        <f t="shared" si="919"/>
        <v>0</v>
      </c>
      <c r="JS262" s="26">
        <v>24.49</v>
      </c>
      <c r="JT262" s="25">
        <f t="shared" si="1044"/>
        <v>1</v>
      </c>
      <c r="JU262" s="25">
        <f t="shared" si="920"/>
        <v>25.49</v>
      </c>
      <c r="JV262" s="25">
        <f t="shared" si="921"/>
        <v>25.49</v>
      </c>
      <c r="JW262" s="25">
        <f>ROUND(IF(EN262="Cống tròn",IF(EN262="Cống tròn",JX262+FF262,0),IF(EN262="Cống hộp",IF(EN262="Cống hộp",JX262+GP262,0),IF(OR(EN262="Rãnh xây",EN262="Rãnh bê tông"),IF(OR(EN262="Rãnh xây",EN262="Rãnh bê tông"),JX262+GP262,0),IF(EN262="ống nhựa",IF(EN262="Ống nhựa",JX262+HT262,0),IF(EN262="Rãnh thang",IF(EN262="Rãnh thang",JS262+#REF!,0),0))))),2)</f>
        <v>25.64</v>
      </c>
      <c r="JX262" s="27">
        <v>25.49</v>
      </c>
      <c r="JY262" s="25">
        <f t="shared" si="922"/>
        <v>0</v>
      </c>
      <c r="JZ262" s="25">
        <f t="shared" si="923"/>
        <v>0</v>
      </c>
      <c r="KA262" s="25">
        <f t="shared" si="924"/>
        <v>25.64</v>
      </c>
      <c r="KB262" s="25">
        <f t="shared" si="925"/>
        <v>0</v>
      </c>
      <c r="KC262" s="25">
        <f t="shared" si="926"/>
        <v>0</v>
      </c>
      <c r="KD262" s="28" t="s">
        <v>98</v>
      </c>
      <c r="KE262" s="27">
        <v>0</v>
      </c>
      <c r="KF262" s="25">
        <f t="shared" si="927"/>
        <v>1.2300000000000004</v>
      </c>
      <c r="KG262" s="25">
        <f t="shared" si="1045"/>
        <v>1.2300000000000004</v>
      </c>
      <c r="KH262" s="27">
        <v>0</v>
      </c>
      <c r="KI262" s="25">
        <f t="shared" si="928"/>
        <v>1.1799999999999997</v>
      </c>
      <c r="KJ262" s="25">
        <f t="shared" si="1046"/>
        <v>1.1799999999999997</v>
      </c>
      <c r="KK262" s="25">
        <f t="shared" si="929"/>
        <v>0</v>
      </c>
      <c r="KL262" s="25">
        <f t="shared" si="930"/>
        <v>0</v>
      </c>
      <c r="KM262" s="25">
        <f t="shared" si="1047"/>
        <v>0</v>
      </c>
      <c r="KN262" s="25">
        <f t="shared" si="931"/>
        <v>0</v>
      </c>
      <c r="KO262" s="25">
        <f t="shared" si="932"/>
        <v>0</v>
      </c>
      <c r="KP262" s="25">
        <f t="shared" si="1048"/>
        <v>0</v>
      </c>
      <c r="KQ262" s="25">
        <f t="shared" si="933"/>
        <v>0</v>
      </c>
      <c r="KR262" s="25">
        <f t="shared" si="934"/>
        <v>0</v>
      </c>
      <c r="KS262" s="25">
        <f t="shared" si="1049"/>
        <v>0</v>
      </c>
      <c r="KT262" s="25">
        <f t="shared" si="935"/>
        <v>0</v>
      </c>
      <c r="KU262" s="25">
        <f t="shared" si="936"/>
        <v>0</v>
      </c>
      <c r="KV262" s="25">
        <f t="shared" si="1050"/>
        <v>0</v>
      </c>
      <c r="KW262" s="25">
        <f t="shared" si="863"/>
        <v>0</v>
      </c>
      <c r="KX262" s="25">
        <f t="shared" si="937"/>
        <v>0</v>
      </c>
      <c r="KY262" s="25">
        <f t="shared" si="1051"/>
        <v>0</v>
      </c>
      <c r="KZ262" s="25">
        <f t="shared" si="938"/>
        <v>0</v>
      </c>
      <c r="LA262" s="25">
        <f t="shared" si="939"/>
        <v>0</v>
      </c>
      <c r="LB262" s="25">
        <f t="shared" si="1052"/>
        <v>0</v>
      </c>
      <c r="LC262" s="25">
        <f t="shared" si="940"/>
        <v>0</v>
      </c>
      <c r="LD262" s="25">
        <f t="shared" si="941"/>
        <v>0</v>
      </c>
      <c r="LE262" s="25">
        <f t="shared" si="1053"/>
        <v>0</v>
      </c>
      <c r="LF262" s="25">
        <f t="shared" si="942"/>
        <v>0</v>
      </c>
      <c r="LG262" s="25">
        <f t="shared" si="943"/>
        <v>0</v>
      </c>
      <c r="LH262" s="25">
        <f t="shared" si="1054"/>
        <v>0</v>
      </c>
      <c r="LI262" s="25">
        <f t="shared" si="944"/>
        <v>0.1</v>
      </c>
      <c r="LJ262" s="25">
        <f t="shared" si="945"/>
        <v>0.1</v>
      </c>
      <c r="LK262" s="25">
        <f t="shared" si="1055"/>
        <v>0.1</v>
      </c>
      <c r="LL262" s="25">
        <f t="shared" si="946"/>
        <v>0</v>
      </c>
      <c r="LM262" s="25">
        <f t="shared" si="947"/>
        <v>0</v>
      </c>
      <c r="LN262" s="25">
        <f t="shared" si="1056"/>
        <v>0</v>
      </c>
      <c r="LO262" s="25">
        <f t="shared" si="948"/>
        <v>0.2</v>
      </c>
      <c r="LP262" s="25">
        <f t="shared" si="949"/>
        <v>0.2</v>
      </c>
      <c r="LQ262" s="25">
        <f t="shared" si="1057"/>
        <v>0.2</v>
      </c>
      <c r="LR262" s="25">
        <f t="shared" si="950"/>
        <v>0</v>
      </c>
      <c r="LS262" s="25">
        <f t="shared" si="951"/>
        <v>0</v>
      </c>
      <c r="LT262" s="25">
        <f t="shared" si="1058"/>
        <v>0</v>
      </c>
      <c r="LU262" s="25">
        <f t="shared" si="952"/>
        <v>1.1499999999999999</v>
      </c>
      <c r="LV262" s="25">
        <f t="shared" si="953"/>
        <v>1.1499999999999999</v>
      </c>
      <c r="LW262" s="25">
        <f t="shared" si="1059"/>
        <v>1.1499999999999999</v>
      </c>
      <c r="LX262" s="25">
        <f t="shared" si="954"/>
        <v>0</v>
      </c>
      <c r="LY262" s="25">
        <f t="shared" si="955"/>
        <v>0</v>
      </c>
      <c r="LZ262" s="25">
        <f t="shared" si="1060"/>
        <v>0</v>
      </c>
      <c r="MA262" s="25">
        <f t="shared" si="956"/>
        <v>0</v>
      </c>
      <c r="MB262" s="25">
        <f t="shared" si="957"/>
        <v>0</v>
      </c>
      <c r="MC262" s="25">
        <f t="shared" si="1061"/>
        <v>0</v>
      </c>
      <c r="MD262" s="25">
        <f t="shared" si="958"/>
        <v>0</v>
      </c>
      <c r="ME262" s="25">
        <f t="shared" si="959"/>
        <v>0</v>
      </c>
      <c r="MF262" s="25">
        <f t="shared" si="1062"/>
        <v>0</v>
      </c>
      <c r="MG262" s="25">
        <f t="shared" si="960"/>
        <v>0</v>
      </c>
      <c r="MH262" s="25">
        <f t="shared" si="961"/>
        <v>0</v>
      </c>
      <c r="MI262" s="25">
        <f t="shared" si="1063"/>
        <v>0</v>
      </c>
      <c r="MJ262" s="25">
        <f t="shared" si="962"/>
        <v>0</v>
      </c>
      <c r="MK262" s="25">
        <f t="shared" si="963"/>
        <v>0</v>
      </c>
      <c r="ML262" s="25">
        <f t="shared" si="1064"/>
        <v>0</v>
      </c>
      <c r="MM262" s="25">
        <f t="shared" si="964"/>
        <v>0</v>
      </c>
      <c r="MN262" s="25">
        <f t="shared" si="965"/>
        <v>0</v>
      </c>
      <c r="MO262" s="25">
        <f t="shared" si="1065"/>
        <v>0</v>
      </c>
      <c r="MP262" s="25">
        <f t="shared" si="966"/>
        <v>0</v>
      </c>
      <c r="MQ262" s="25">
        <f t="shared" si="967"/>
        <v>0</v>
      </c>
      <c r="MR262" s="25">
        <f t="shared" si="1066"/>
        <v>0</v>
      </c>
      <c r="MS262" s="29">
        <v>1.5999999999999999</v>
      </c>
      <c r="MT262" s="29">
        <v>0</v>
      </c>
      <c r="MU262" s="29">
        <v>1</v>
      </c>
      <c r="MV262" s="29">
        <v>1</v>
      </c>
      <c r="MW262" s="25">
        <f t="shared" si="968"/>
        <v>1.6</v>
      </c>
      <c r="MX262" s="25">
        <f t="shared" si="969"/>
        <v>1.97</v>
      </c>
      <c r="MY262" s="25">
        <f t="shared" si="970"/>
        <v>0</v>
      </c>
      <c r="MZ262" s="25">
        <f t="shared" si="971"/>
        <v>0</v>
      </c>
      <c r="NA262" s="25">
        <f t="shared" si="972"/>
        <v>1.6</v>
      </c>
      <c r="NB262" s="25">
        <f t="shared" si="973"/>
        <v>1.89</v>
      </c>
      <c r="NC262" s="25">
        <f t="shared" si="974"/>
        <v>0</v>
      </c>
      <c r="ND262" s="25">
        <f t="shared" si="975"/>
        <v>0</v>
      </c>
      <c r="NE262" s="25">
        <f t="shared" si="1067"/>
        <v>1.6</v>
      </c>
      <c r="NF262" s="25">
        <f t="shared" si="1067"/>
        <v>1.93</v>
      </c>
      <c r="NG262" s="25">
        <f t="shared" si="1067"/>
        <v>0</v>
      </c>
      <c r="NH262" s="25">
        <f t="shared" si="976"/>
        <v>0</v>
      </c>
      <c r="NI262" s="25">
        <f t="shared" si="977"/>
        <v>71.14</v>
      </c>
      <c r="NJ262" s="25">
        <f t="shared" si="978"/>
        <v>0</v>
      </c>
      <c r="NK262" s="25">
        <f t="shared" si="979"/>
        <v>71.14</v>
      </c>
      <c r="NL262" s="25">
        <f t="shared" si="980"/>
        <v>0</v>
      </c>
      <c r="NM262" s="25">
        <f t="shared" si="981"/>
        <v>0</v>
      </c>
      <c r="NN262" s="25">
        <f t="shared" si="1068"/>
        <v>0</v>
      </c>
      <c r="NO262" s="25">
        <f t="shared" si="982"/>
        <v>0</v>
      </c>
      <c r="NP262" s="25">
        <f t="shared" si="983"/>
        <v>0</v>
      </c>
      <c r="NQ262" s="25">
        <f t="shared" si="1069"/>
        <v>0</v>
      </c>
      <c r="NR262" s="25">
        <f t="shared" si="984"/>
        <v>75.56</v>
      </c>
      <c r="NS262" s="25">
        <f t="shared" si="985"/>
        <v>0</v>
      </c>
      <c r="NT262" s="25">
        <f t="shared" si="1070"/>
        <v>75.56</v>
      </c>
      <c r="NU262" s="25">
        <f t="shared" si="986"/>
        <v>0</v>
      </c>
      <c r="NV262" s="25">
        <f t="shared" si="987"/>
        <v>0</v>
      </c>
      <c r="NW262" s="25">
        <f t="shared" si="1071"/>
        <v>0</v>
      </c>
      <c r="NX262" s="25">
        <f t="shared" si="1072"/>
        <v>75.56</v>
      </c>
      <c r="NY262" s="25">
        <f t="shared" si="1072"/>
        <v>0</v>
      </c>
      <c r="NZ262" s="25">
        <f t="shared" si="1073"/>
        <v>75.56</v>
      </c>
      <c r="OA262" s="25">
        <f t="shared" si="1074"/>
        <v>-4.42</v>
      </c>
      <c r="OB262" s="25">
        <f t="shared" si="1074"/>
        <v>0</v>
      </c>
      <c r="OC262" s="25">
        <f t="shared" si="1075"/>
        <v>-4.42</v>
      </c>
      <c r="OD262" s="25">
        <f t="shared" si="1076"/>
        <v>75.56</v>
      </c>
      <c r="OE262" s="25">
        <f t="shared" si="1076"/>
        <v>0</v>
      </c>
      <c r="OF262" s="25">
        <f t="shared" si="1076"/>
        <v>75.56</v>
      </c>
      <c r="OG262" s="25">
        <f t="shared" si="988"/>
        <v>0</v>
      </c>
      <c r="OH262" s="25">
        <f t="shared" si="989"/>
        <v>0</v>
      </c>
      <c r="OI262" s="25">
        <f t="shared" si="990"/>
        <v>0</v>
      </c>
      <c r="OJ262" s="25">
        <f t="shared" si="991"/>
        <v>0</v>
      </c>
      <c r="OK262" s="25">
        <f t="shared" si="992"/>
        <v>0</v>
      </c>
      <c r="OL262" s="25">
        <f t="shared" si="993"/>
        <v>0</v>
      </c>
      <c r="OM262" s="25">
        <f t="shared" si="1077"/>
        <v>0</v>
      </c>
      <c r="ON262" s="25">
        <f t="shared" si="1077"/>
        <v>0</v>
      </c>
      <c r="OO262" s="25">
        <f t="shared" si="1077"/>
        <v>0</v>
      </c>
      <c r="OP262" s="25">
        <f t="shared" si="994"/>
        <v>0</v>
      </c>
      <c r="OQ262" s="25">
        <f t="shared" si="995"/>
        <v>0</v>
      </c>
      <c r="OR262" s="25">
        <f t="shared" si="1078"/>
        <v>0</v>
      </c>
      <c r="OS262" s="19">
        <v>536967.82999999996</v>
      </c>
      <c r="OT262" s="19">
        <v>2370871.37</v>
      </c>
    </row>
    <row r="263" spans="1:410" ht="33" customHeight="1" x14ac:dyDescent="0.25">
      <c r="A263" s="18"/>
      <c r="B263" s="18" t="s">
        <v>1005</v>
      </c>
      <c r="C263" s="18">
        <v>560.26</v>
      </c>
      <c r="D263" s="16" t="e">
        <f>_xlfn.IFNA(INDEX(#REF!,MATCH(E263,#REF!,0)),0)</f>
        <v>#REF!</v>
      </c>
      <c r="E263" s="18" t="s">
        <v>1066</v>
      </c>
      <c r="F263" s="16" t="s">
        <v>765</v>
      </c>
      <c r="G263" s="16" t="s">
        <v>766</v>
      </c>
      <c r="H263" s="16" t="s">
        <v>767</v>
      </c>
      <c r="I263" s="16" t="s">
        <v>768</v>
      </c>
      <c r="J263" s="16" t="s">
        <v>769</v>
      </c>
      <c r="K263" s="16" t="s">
        <v>770</v>
      </c>
      <c r="L263" s="16" t="s">
        <v>771</v>
      </c>
      <c r="M263" s="18">
        <v>1.64</v>
      </c>
      <c r="N263" s="18">
        <v>1.94</v>
      </c>
      <c r="O263" s="18">
        <v>2.04</v>
      </c>
      <c r="P263" s="18">
        <v>2.34</v>
      </c>
      <c r="Q263" s="18">
        <v>0.1</v>
      </c>
      <c r="R263" s="18">
        <v>1.8399999999999999</v>
      </c>
      <c r="S263" s="18">
        <v>2.14</v>
      </c>
      <c r="T263" s="18">
        <v>0.2</v>
      </c>
      <c r="U263" s="18">
        <v>0</v>
      </c>
      <c r="V263" s="18">
        <v>0</v>
      </c>
      <c r="W263" s="18">
        <v>0</v>
      </c>
      <c r="X263" s="18">
        <v>1.64</v>
      </c>
      <c r="Y263" s="18">
        <v>1.9</v>
      </c>
      <c r="Z263" s="20">
        <f t="shared" si="996"/>
        <v>1.8</v>
      </c>
      <c r="AA263" s="18">
        <v>0.22</v>
      </c>
      <c r="AB263" s="18">
        <v>0</v>
      </c>
      <c r="AC263" s="18">
        <v>0</v>
      </c>
      <c r="AD263" s="18">
        <v>0</v>
      </c>
      <c r="AE263" s="18">
        <v>0</v>
      </c>
      <c r="AF263" s="18">
        <v>0</v>
      </c>
      <c r="AG263" s="18">
        <v>1.2</v>
      </c>
      <c r="AH263" s="18">
        <v>1.5</v>
      </c>
      <c r="AI263" s="20">
        <f t="shared" si="997"/>
        <v>1.95</v>
      </c>
      <c r="AJ263" s="18">
        <v>0</v>
      </c>
      <c r="AK263" s="18">
        <v>0</v>
      </c>
      <c r="AL263" s="20">
        <f t="shared" si="998"/>
        <v>0</v>
      </c>
      <c r="AM263" s="18">
        <v>1.64</v>
      </c>
      <c r="AN263" s="18">
        <v>1.5</v>
      </c>
      <c r="AO263" s="18">
        <v>0.15</v>
      </c>
      <c r="AP263" s="18">
        <v>0.22</v>
      </c>
      <c r="AQ263" s="18">
        <v>1.64</v>
      </c>
      <c r="AR263" s="18">
        <v>1.72</v>
      </c>
      <c r="AS263" s="18">
        <v>0.12</v>
      </c>
      <c r="AT263" s="18">
        <v>0.11</v>
      </c>
      <c r="AU263" s="18">
        <v>0</v>
      </c>
      <c r="AV263" s="18">
        <v>1</v>
      </c>
      <c r="AW263" s="18">
        <v>0</v>
      </c>
      <c r="AX263" s="18">
        <v>0</v>
      </c>
      <c r="AY263" s="18">
        <v>0</v>
      </c>
      <c r="AZ263" s="18">
        <v>0</v>
      </c>
      <c r="BA263" s="18">
        <v>0</v>
      </c>
      <c r="BB263" s="18">
        <v>0</v>
      </c>
      <c r="BC263" s="18">
        <v>0</v>
      </c>
      <c r="BD263" s="18">
        <v>0</v>
      </c>
      <c r="BE263" s="18">
        <v>0</v>
      </c>
      <c r="BF263" s="18">
        <v>0</v>
      </c>
      <c r="BG263" s="18">
        <v>0</v>
      </c>
      <c r="BH263" s="18">
        <v>0</v>
      </c>
      <c r="BI263" s="18">
        <v>2</v>
      </c>
      <c r="BJ263" s="18">
        <v>0</v>
      </c>
      <c r="BK263" s="18">
        <v>0</v>
      </c>
      <c r="BL263" s="18">
        <v>0</v>
      </c>
      <c r="BM263" s="18">
        <v>0</v>
      </c>
      <c r="BN263" s="18">
        <v>0</v>
      </c>
      <c r="BO263" s="18">
        <v>0</v>
      </c>
      <c r="BP263" s="18">
        <v>0</v>
      </c>
      <c r="BQ263" s="18">
        <v>0</v>
      </c>
      <c r="BR263" s="18">
        <v>0</v>
      </c>
      <c r="BS263" s="18">
        <v>0</v>
      </c>
      <c r="BT263" s="18">
        <v>0</v>
      </c>
      <c r="BU263" s="18">
        <v>0</v>
      </c>
      <c r="BV263" s="18">
        <v>0</v>
      </c>
      <c r="BW263" s="18">
        <v>0</v>
      </c>
      <c r="BX263" s="18">
        <v>0</v>
      </c>
      <c r="BY263" s="18">
        <v>0</v>
      </c>
      <c r="BZ263" s="18">
        <v>0</v>
      </c>
      <c r="CA263" s="16" t="e">
        <f>_xlfn.IFNA(IF(RIGHT(D263,2)="=G",0,INDEX(#REF!,MATCH(E263,#REF!,0))),0)</f>
        <v>#REF!</v>
      </c>
      <c r="CB263" s="16" t="s">
        <v>776</v>
      </c>
      <c r="CC263" s="18">
        <v>0</v>
      </c>
      <c r="CD263" s="18">
        <v>0</v>
      </c>
      <c r="CE263" s="18">
        <v>1.4</v>
      </c>
      <c r="CF263" s="18">
        <v>0.85</v>
      </c>
      <c r="CG263" s="18">
        <v>0.12</v>
      </c>
      <c r="CH263" s="18">
        <v>2</v>
      </c>
      <c r="CI263" s="16" t="s">
        <v>98</v>
      </c>
      <c r="CJ263" s="18">
        <v>0</v>
      </c>
      <c r="CK263" s="20">
        <f t="shared" si="864"/>
        <v>1.48</v>
      </c>
      <c r="CL263" s="20">
        <f t="shared" si="999"/>
        <v>1.48</v>
      </c>
      <c r="CM263" s="18">
        <v>21.39</v>
      </c>
      <c r="CN263" s="18">
        <v>26.21</v>
      </c>
      <c r="CO263" s="18">
        <v>25.371000000000002</v>
      </c>
      <c r="CP263" s="22">
        <f t="shared" si="865"/>
        <v>25.37</v>
      </c>
      <c r="CQ263" s="22">
        <f t="shared" si="866"/>
        <v>23.89</v>
      </c>
      <c r="CR263" s="22">
        <f t="shared" si="1000"/>
        <v>1.48</v>
      </c>
      <c r="CS263" s="22">
        <f t="shared" si="867"/>
        <v>23.990000000000002</v>
      </c>
      <c r="CT263" s="22">
        <f t="shared" si="868"/>
        <v>24.19</v>
      </c>
      <c r="CU263" s="18">
        <v>24.19</v>
      </c>
      <c r="CV263" s="22">
        <f t="shared" si="1001"/>
        <v>1.8</v>
      </c>
      <c r="CW263" s="22">
        <f t="shared" si="869"/>
        <v>0</v>
      </c>
      <c r="CX263" s="22">
        <f t="shared" si="870"/>
        <v>0</v>
      </c>
      <c r="CY263" s="22">
        <f t="shared" si="871"/>
        <v>25.94</v>
      </c>
      <c r="CZ263" s="22">
        <f t="shared" si="872"/>
        <v>26.09</v>
      </c>
      <c r="DA263" s="18">
        <v>26.21</v>
      </c>
      <c r="DB263" s="20">
        <f t="shared" si="1002"/>
        <v>2.3199999999999998</v>
      </c>
      <c r="DC263" s="20">
        <f t="shared" si="1003"/>
        <v>0.84</v>
      </c>
      <c r="DD263" s="20">
        <f t="shared" si="1004"/>
        <v>1.48</v>
      </c>
      <c r="DE263" s="20">
        <f t="shared" si="873"/>
        <v>0.1</v>
      </c>
      <c r="DF263" s="20">
        <f t="shared" si="874"/>
        <v>0.2</v>
      </c>
      <c r="DG263" s="20">
        <f t="shared" si="875"/>
        <v>1.18</v>
      </c>
      <c r="DH263" s="20">
        <f t="shared" si="876"/>
        <v>0</v>
      </c>
      <c r="DI263" s="20">
        <f t="shared" si="877"/>
        <v>0</v>
      </c>
      <c r="DJ263" s="20">
        <f t="shared" si="878"/>
        <v>0</v>
      </c>
      <c r="DK263" s="20">
        <f t="shared" si="1005"/>
        <v>1.48</v>
      </c>
      <c r="DL263" s="20">
        <f t="shared" si="1006"/>
        <v>0</v>
      </c>
      <c r="DM263" s="20">
        <f t="shared" si="1007"/>
        <v>0</v>
      </c>
      <c r="DN263" s="20">
        <f t="shared" si="1008"/>
        <v>0</v>
      </c>
      <c r="DO263" s="18">
        <v>2.54</v>
      </c>
      <c r="DP263" s="18">
        <v>0</v>
      </c>
      <c r="DQ263" s="18">
        <v>1</v>
      </c>
      <c r="DR263" s="18">
        <v>1</v>
      </c>
      <c r="DS263" s="25">
        <f t="shared" si="1009"/>
        <v>2.54</v>
      </c>
      <c r="DT263" s="25">
        <f t="shared" si="1010"/>
        <v>0</v>
      </c>
      <c r="DU263" s="25">
        <f t="shared" si="1011"/>
        <v>3.76</v>
      </c>
      <c r="DV263" s="25">
        <f t="shared" si="1012"/>
        <v>0</v>
      </c>
      <c r="DW263" s="25">
        <f t="shared" si="1013"/>
        <v>3.76</v>
      </c>
      <c r="DX263" s="25">
        <f t="shared" si="1014"/>
        <v>7.67</v>
      </c>
      <c r="DY263" s="25">
        <f t="shared" si="1015"/>
        <v>0</v>
      </c>
      <c r="DZ263" s="25">
        <f t="shared" si="1016"/>
        <v>7.67</v>
      </c>
      <c r="EA263" s="25">
        <f t="shared" si="1017"/>
        <v>5.0199999999999996</v>
      </c>
      <c r="EB263" s="25">
        <f t="shared" si="1018"/>
        <v>0</v>
      </c>
      <c r="EC263" s="25">
        <f t="shared" si="1019"/>
        <v>5.0199999999999996</v>
      </c>
      <c r="ED263" s="25">
        <f t="shared" si="1020"/>
        <v>2.65</v>
      </c>
      <c r="EE263" s="25">
        <f t="shared" si="1020"/>
        <v>0</v>
      </c>
      <c r="EF263" s="25">
        <f t="shared" si="1021"/>
        <v>2.65</v>
      </c>
      <c r="EG263" s="25">
        <f t="shared" si="1022"/>
        <v>5.0199999999999996</v>
      </c>
      <c r="EH263" s="25">
        <f t="shared" si="1022"/>
        <v>0</v>
      </c>
      <c r="EI263" s="25">
        <f t="shared" si="1023"/>
        <v>5.0199999999999996</v>
      </c>
      <c r="EJ263" s="18">
        <v>560.26</v>
      </c>
      <c r="EK263" s="18">
        <v>598.76</v>
      </c>
      <c r="EL263" s="18" t="s">
        <v>1066</v>
      </c>
      <c r="EM263" s="18" t="s">
        <v>1067</v>
      </c>
      <c r="EN263" s="16" t="s">
        <v>870</v>
      </c>
      <c r="EO263" s="16" t="s">
        <v>871</v>
      </c>
      <c r="EP263" s="16" t="e">
        <f>IF(OR(EN263="Cống tròn",EN263="Cống hộp",EN263="Ống nhựa"),INDEX(#REF!,MATCH(E263,#REF!,0)),IF(OR(EN263="Rãnh xây",EN263="Rãnh bê tông"),INDEX(#REF!,MATCH(E263,#REF!,0)),0))</f>
        <v>#REF!</v>
      </c>
      <c r="EQ263" s="18">
        <v>36.86</v>
      </c>
      <c r="ER263" s="18"/>
      <c r="ES263" s="25">
        <f t="shared" si="1024"/>
        <v>0</v>
      </c>
      <c r="ET263" s="1" t="str">
        <f>_xlfn.IFNA(IF(EN263="Cống tròn",INDEX(#REF!,MATCH(E263,#REF!,0)),IF(EN263="Cống hộp",INDEX(#REF!,MATCH(E263,#REF!,0)),EU263&amp;" ,"&amp;EV263)),0)</f>
        <v>Móng bê tông ,Có cốt thép</v>
      </c>
      <c r="EU263" s="16" t="s">
        <v>769</v>
      </c>
      <c r="EV263" s="16" t="s">
        <v>872</v>
      </c>
      <c r="EW263" s="16" t="e">
        <f>_xlfn.IFNA(INDEX(#REF!,MATCH(E263,#REF!,0)),0)</f>
        <v>#REF!</v>
      </c>
      <c r="EX263" s="16"/>
      <c r="EY263" s="18">
        <v>0</v>
      </c>
      <c r="EZ263" s="18">
        <v>0</v>
      </c>
      <c r="FA263" s="18">
        <v>0</v>
      </c>
      <c r="FB263" s="19">
        <v>0</v>
      </c>
      <c r="FC263" s="19">
        <v>0</v>
      </c>
      <c r="FD263" s="25">
        <f t="shared" si="879"/>
        <v>0</v>
      </c>
      <c r="FE263" s="25">
        <f t="shared" si="1025"/>
        <v>0</v>
      </c>
      <c r="FF263" s="18">
        <v>0</v>
      </c>
      <c r="FG263" s="18">
        <v>0</v>
      </c>
      <c r="FH263" s="18">
        <v>0</v>
      </c>
      <c r="FI263" s="25">
        <f t="shared" si="1026"/>
        <v>0</v>
      </c>
      <c r="FJ263" s="18">
        <v>0</v>
      </c>
      <c r="FK263" s="18">
        <v>0</v>
      </c>
      <c r="FL263" s="18">
        <v>0</v>
      </c>
      <c r="FM263" s="18">
        <v>0</v>
      </c>
      <c r="FN263" s="18">
        <v>0</v>
      </c>
      <c r="FO263" s="25">
        <f t="shared" si="1027"/>
        <v>0</v>
      </c>
      <c r="FP263" s="18">
        <v>0</v>
      </c>
      <c r="FQ263" s="18">
        <v>0</v>
      </c>
      <c r="FR263" s="25">
        <f t="shared" si="880"/>
        <v>0</v>
      </c>
      <c r="FS263" s="25">
        <f t="shared" si="881"/>
        <v>0</v>
      </c>
      <c r="FT263" s="25">
        <f t="shared" si="882"/>
        <v>0</v>
      </c>
      <c r="FU263" s="25">
        <f t="shared" si="883"/>
        <v>0</v>
      </c>
      <c r="FV263" s="25" t="str">
        <f t="shared" si="1028"/>
        <v>Đủ</v>
      </c>
      <c r="FW263" s="25">
        <f t="shared" si="1029"/>
        <v>0</v>
      </c>
      <c r="FX263" s="16" t="s">
        <v>820</v>
      </c>
      <c r="FY263" s="16" t="s">
        <v>766</v>
      </c>
      <c r="FZ263" s="16" t="s">
        <v>771</v>
      </c>
      <c r="GA263" s="16" t="s">
        <v>771</v>
      </c>
      <c r="GB263" s="18">
        <v>0.1</v>
      </c>
      <c r="GC263" s="18">
        <v>1.6</v>
      </c>
      <c r="GD263" s="18">
        <v>0.2</v>
      </c>
      <c r="GE263" s="18">
        <v>1.4</v>
      </c>
      <c r="GF263" s="18">
        <v>0</v>
      </c>
      <c r="GG263" s="18">
        <v>0</v>
      </c>
      <c r="GH263" s="18">
        <v>0.2</v>
      </c>
      <c r="GI263" s="18">
        <v>2</v>
      </c>
      <c r="GJ263" s="18">
        <v>1</v>
      </c>
      <c r="GK263" s="18"/>
      <c r="GL263" s="25">
        <f t="shared" si="884"/>
        <v>1</v>
      </c>
      <c r="GM263" s="25">
        <f t="shared" si="1030"/>
        <v>1</v>
      </c>
      <c r="GN263" s="18">
        <v>0</v>
      </c>
      <c r="GO263" s="18">
        <v>0</v>
      </c>
      <c r="GP263" s="18">
        <v>0.15</v>
      </c>
      <c r="GQ263" s="18">
        <v>0.11</v>
      </c>
      <c r="GR263" s="1" t="e">
        <f>_xlfn.IFNA(INDEX(#REF!,MATCH(E263,#REF!,0)),0)</f>
        <v>#REF!</v>
      </c>
      <c r="GS263" s="16"/>
      <c r="GT263" s="18">
        <v>0</v>
      </c>
      <c r="GU263" s="18">
        <v>0</v>
      </c>
      <c r="GV263" s="18">
        <v>0</v>
      </c>
      <c r="GW263" s="18">
        <v>0</v>
      </c>
      <c r="GX263" s="25">
        <f t="shared" si="885"/>
        <v>0</v>
      </c>
      <c r="GY263" s="25">
        <f t="shared" si="886"/>
        <v>0</v>
      </c>
      <c r="GZ263" s="25">
        <f t="shared" si="1031"/>
        <v>1.45</v>
      </c>
      <c r="HA263" s="1" t="e" cm="1">
        <f t="array" ref="HA263">INDEX(#REF!,MATCH(EJ263&amp;EK263&amp;HD263&amp;HE263&amp;HF263,#REF!&amp;#REF!&amp;#REF!&amp;#REF!&amp;#REF!,0))</f>
        <v>#REF!</v>
      </c>
      <c r="HB263" s="16" t="s">
        <v>872</v>
      </c>
      <c r="HC263" s="25">
        <f t="shared" si="1032"/>
        <v>36</v>
      </c>
      <c r="HD263" s="18">
        <v>1</v>
      </c>
      <c r="HE263" s="18">
        <v>1.2</v>
      </c>
      <c r="HF263" s="18">
        <v>0.15</v>
      </c>
      <c r="HG263" s="1" t="e" cm="1">
        <f t="array" ref="HG263">INDEX(#REF!,MATCH(EJ263&amp;EK263&amp;HJ263&amp;HK263&amp;HL263,#REF!&amp;#REF!&amp;#REF!&amp;#REF!&amp;#REF!,0))</f>
        <v>#REF!</v>
      </c>
      <c r="HH263" s="16" t="s">
        <v>872</v>
      </c>
      <c r="HI263" s="25">
        <f t="shared" si="1033"/>
        <v>1</v>
      </c>
      <c r="HJ263" s="25">
        <f t="shared" si="1034"/>
        <v>0.54</v>
      </c>
      <c r="HK263" s="19">
        <v>1.2</v>
      </c>
      <c r="HL263" s="19">
        <v>0.15</v>
      </c>
      <c r="HM263" s="18">
        <v>0.01</v>
      </c>
      <c r="HN263" s="18">
        <v>1</v>
      </c>
      <c r="HO263" s="25">
        <f t="shared" si="1035"/>
        <v>36</v>
      </c>
      <c r="HP263" s="25">
        <f t="shared" si="1036"/>
        <v>0.36</v>
      </c>
      <c r="HQ263" s="25">
        <f t="shared" si="1037"/>
        <v>36.36</v>
      </c>
      <c r="HR263" s="25">
        <f t="shared" si="1038"/>
        <v>-0.5</v>
      </c>
      <c r="HS263" s="25" t="str">
        <f t="shared" si="1039"/>
        <v>Thêm 01</v>
      </c>
      <c r="HT263" s="19">
        <v>0</v>
      </c>
      <c r="HU263" s="19">
        <v>0</v>
      </c>
      <c r="HV263" s="19">
        <v>0</v>
      </c>
      <c r="HW263" s="25">
        <f t="shared" si="1040"/>
        <v>0</v>
      </c>
      <c r="HX263" s="19">
        <v>0</v>
      </c>
      <c r="HY263" s="19">
        <v>0</v>
      </c>
      <c r="HZ263" s="18">
        <v>25.37</v>
      </c>
      <c r="IA263" s="20">
        <f>ROUND(IF(EN263="Cống tròn",IF(EN263="Cống tròn",IF(EU263="Không có móng",IQ263-FF263,IF(EU263="Đế",IP263-FN263,IF(OR(EU263="Móng bê tông",EU263="Móng bê tông kết hợp đế"),II263-FJ263,0))),0),IF(EN263="Cống hộp",IF(AND(EN263="Cống hộp",EU263="Không có móng"),IQ263-GF263,IF(AND(EN263="Cống hộp",EU263="Móng bê tông"),IJ263-GB263,0)),IF(OR(EN263="Rãnh xây",EN263="Rãnh bê tông"),IF(OR(EN263="Rãnh xây",EN263="Rãnh bê tông"),IK263-GB263,0),IF(EN263="Ống nhựa",IF(AND(EN263="Ống nhựa",EU263="Không đắp cát"),IQ263-HT263,IF(AND(EN263="Ống nhựa",EU263="Đắp cát"),IH263-HX263,0)),IF(EN263="Rãnh thang",IF(EN263="Rãnh thang",IF(EU263="Móng bê tông",#REF!-#REF!,IQ263),0),0))))),2)</f>
        <v>24.19</v>
      </c>
      <c r="IB263" s="20">
        <f t="shared" si="1041"/>
        <v>1.1799999999999997</v>
      </c>
      <c r="IC263" s="20">
        <f t="shared" si="887"/>
        <v>0</v>
      </c>
      <c r="ID263" s="20">
        <f t="shared" si="888"/>
        <v>0</v>
      </c>
      <c r="IE263" s="20">
        <f t="shared" si="889"/>
        <v>24.189999999999998</v>
      </c>
      <c r="IF263" s="20">
        <f t="shared" si="890"/>
        <v>0</v>
      </c>
      <c r="IG263" s="20">
        <f>IF(EN263="Rãnh thang",IF(AND(EN263="Rãnh thang",EU263="Móng bê tông"),IQ263-#REF!,0),IF(EN263="Ống nhựa",IF(AND(EN263="Ống nhựa",EU263="Đắp cát"),IQ263-HT263,0),IF(EN263="Cống tròn",IF(EN263="Cống tròn",IF(OR(EU263="Móng bê tông",EU263="Móng bê tông kết hợp đế"),IM263-FL263,0),0),IF(EN263="Cống hộp",IF(AND(EN263="Cống hộp",EU263="Móng bê tông"),IN263-GD263,0),IF(OR(EN263="Rãnh xây",EN263="Rãnh bê tông"),IF(AND(EN263="Rãnh xây",EU263="Móng bê tông"),IO263-GD263,IF(AND(EN263="Rãnh bê tông",EU263="Móng bê tông"),IO263-GD263,0)),0)))))</f>
        <v>24.29</v>
      </c>
      <c r="IH263" s="20">
        <f t="shared" si="891"/>
        <v>0</v>
      </c>
      <c r="II263" s="20">
        <f t="shared" si="892"/>
        <v>0</v>
      </c>
      <c r="IJ263" s="20">
        <f t="shared" si="893"/>
        <v>0</v>
      </c>
      <c r="IK263" s="20">
        <f t="shared" si="894"/>
        <v>24.29</v>
      </c>
      <c r="IL263" s="20">
        <f t="shared" si="895"/>
        <v>24.49</v>
      </c>
      <c r="IM263" s="20">
        <f t="shared" si="896"/>
        <v>0</v>
      </c>
      <c r="IN263" s="20">
        <f t="shared" si="897"/>
        <v>0</v>
      </c>
      <c r="IO263" s="20">
        <f t="shared" si="898"/>
        <v>24.49</v>
      </c>
      <c r="IP263" s="20">
        <f t="shared" si="899"/>
        <v>0</v>
      </c>
      <c r="IQ263" s="18">
        <v>24.49</v>
      </c>
      <c r="IR263" s="25">
        <f t="shared" si="1042"/>
        <v>1</v>
      </c>
      <c r="IS263" s="25">
        <f t="shared" si="900"/>
        <v>25.49</v>
      </c>
      <c r="IT263" s="25">
        <f t="shared" si="901"/>
        <v>25.49</v>
      </c>
      <c r="IU263" s="25">
        <f>ROUND(IF(EN263="Cống tròn",IF(EN263="Cống tròn",IV263+FF263,0),IF(EN263="Cống hộp",IF(EN263="Cống hộp",IV263+GP263,0),IF(OR(EN263="Rãnh xây",EN263="Rãnh bê tông"),IF(OR(EN263="Rãnh xây",EN263="Rãnh bê tông"),IV263+GP263,0),IF(EN263="ống nhựa",IF(EN263="Ống nhựa",IV263+HT263,0),IF(EN263="Rãnh thang",IF(EN263="Rãnh thang",IQ263+#REF!,0),0))))),2)</f>
        <v>25.64</v>
      </c>
      <c r="IV263" s="18">
        <v>25.49</v>
      </c>
      <c r="IW263" s="25">
        <f t="shared" si="902"/>
        <v>0</v>
      </c>
      <c r="IX263" s="25">
        <f t="shared" si="903"/>
        <v>0</v>
      </c>
      <c r="IY263" s="25">
        <f t="shared" si="904"/>
        <v>25.64</v>
      </c>
      <c r="IZ263" s="25">
        <f t="shared" si="905"/>
        <v>0</v>
      </c>
      <c r="JA263" s="25">
        <f t="shared" si="906"/>
        <v>0</v>
      </c>
      <c r="JB263" s="18">
        <v>25.27</v>
      </c>
      <c r="JC263" s="20">
        <f>ROUND(IF(EN263="Cống tròn",IF(EN263="Cống tròn",IF(EU263="Không có móng",JS263-FF263,IF(EU263="Đế",JR263-FN263,IF(OR(EU263="Móng bê tông",EU263="Móng bê tông kết hợp đế"),JK263-FJ263,0))),0),IF(EN263="Cống hộp",IF(AND(EN263="Cống hộp",EU263="Không có móng"),JS263-GF263,IF(AND(EN263="Cống hộp",EU263="Móng bê tông"),JL263-GB263,0)),IF(OR(EN263="Rãnh xây",EN263="Rãnh bê tông"),IF(OR(EN263="Rãnh xây",EN263="Rãnh bê tông"),JM263-GB263,0),IF(EN263="Ống nhựa",IF(AND(EN263="Ống nhựa",EU263="Không đắp cát"),JS263-HT263,IF(AND(EN263="Ống nhựa",EU263="Đắp cát"),JJ263-HX263,0)),IF(EN263="Rãnh thang",IF(EN263="Rãnh thang",IF(EU263="Móng bê tông",#REF!-#REF!,JS263),0),0))))),2)</f>
        <v>24.15</v>
      </c>
      <c r="JD263" s="20">
        <f t="shared" si="1043"/>
        <v>1.120000000000001</v>
      </c>
      <c r="JE263" s="20">
        <f t="shared" si="907"/>
        <v>0</v>
      </c>
      <c r="JF263" s="20">
        <f t="shared" si="908"/>
        <v>0</v>
      </c>
      <c r="JG263" s="20">
        <f t="shared" si="909"/>
        <v>24.15</v>
      </c>
      <c r="JH263" s="20">
        <f t="shared" si="910"/>
        <v>0</v>
      </c>
      <c r="JI263" s="20">
        <f>IF(EN263="Rãnh thang",IF(AND(EN263="Rãnh thang",EU263="Móng bê tông"),JS263-#REF!,0),IF(EN263="Ống nhựa",IF(AND(EN263="Ống nhựa",EU263="Đắp cát"),JS263-HT263,0),IF(EN263="Cống tròn",IF(EN263="Cống tròn",IF(OR(EU263="Móng bê tông",EU263="Móng bê tông kết hợp đế"),JO263-FL263,0),0),IF(EN263="Cống hộp",IF(AND(EN263="Cống hộp",EU263="Móng bê tông"),JP263-GD263,0),IF(OR(EN263="Rãnh xây",EN263="Rãnh bê tông"),IF(AND(EN263="Rãnh xây",EU263="Móng bê tông"),JQ263-GD263,IF(AND(EN263="Rãnh bê tông",EU263="Móng bê tông"),JQ263-GD263,0)),0)))))</f>
        <v>24.25</v>
      </c>
      <c r="JJ263" s="20">
        <f t="shared" si="911"/>
        <v>0</v>
      </c>
      <c r="JK263" s="20">
        <f t="shared" si="912"/>
        <v>0</v>
      </c>
      <c r="JL263" s="20">
        <f t="shared" si="913"/>
        <v>0</v>
      </c>
      <c r="JM263" s="20">
        <f t="shared" si="914"/>
        <v>24.25</v>
      </c>
      <c r="JN263" s="20">
        <f t="shared" si="915"/>
        <v>24.45</v>
      </c>
      <c r="JO263" s="20">
        <f t="shared" si="916"/>
        <v>0</v>
      </c>
      <c r="JP263" s="20">
        <f t="shared" si="917"/>
        <v>0</v>
      </c>
      <c r="JQ263" s="20">
        <f t="shared" si="918"/>
        <v>24.45</v>
      </c>
      <c r="JR263" s="20">
        <f t="shared" si="919"/>
        <v>0</v>
      </c>
      <c r="JS263" s="26">
        <v>24.45</v>
      </c>
      <c r="JT263" s="25">
        <f t="shared" si="1044"/>
        <v>1</v>
      </c>
      <c r="JU263" s="25">
        <f t="shared" si="920"/>
        <v>25.45</v>
      </c>
      <c r="JV263" s="25">
        <f t="shared" si="921"/>
        <v>25.45</v>
      </c>
      <c r="JW263" s="25">
        <f>ROUND(IF(EN263="Cống tròn",IF(EN263="Cống tròn",JX263+FF263,0),IF(EN263="Cống hộp",IF(EN263="Cống hộp",JX263+GP263,0),IF(OR(EN263="Rãnh xây",EN263="Rãnh bê tông"),IF(OR(EN263="Rãnh xây",EN263="Rãnh bê tông"),JX263+GP263,0),IF(EN263="ống nhựa",IF(EN263="Ống nhựa",JX263+HT263,0),IF(EN263="Rãnh thang",IF(EN263="Rãnh thang",JS263+#REF!,0),0))))),2)</f>
        <v>25.6</v>
      </c>
      <c r="JX263" s="27">
        <v>25.45</v>
      </c>
      <c r="JY263" s="25">
        <f t="shared" si="922"/>
        <v>0</v>
      </c>
      <c r="JZ263" s="25">
        <f t="shared" si="923"/>
        <v>0</v>
      </c>
      <c r="KA263" s="25">
        <f t="shared" si="924"/>
        <v>25.6</v>
      </c>
      <c r="KB263" s="25">
        <f t="shared" si="925"/>
        <v>0</v>
      </c>
      <c r="KC263" s="25">
        <f t="shared" si="926"/>
        <v>0</v>
      </c>
      <c r="KD263" s="28" t="s">
        <v>98</v>
      </c>
      <c r="KE263" s="27">
        <v>0</v>
      </c>
      <c r="KF263" s="25">
        <f t="shared" si="927"/>
        <v>1.1799999999999997</v>
      </c>
      <c r="KG263" s="25">
        <f t="shared" si="1045"/>
        <v>1.1799999999999997</v>
      </c>
      <c r="KH263" s="27">
        <v>0</v>
      </c>
      <c r="KI263" s="25">
        <f t="shared" si="928"/>
        <v>1.120000000000001</v>
      </c>
      <c r="KJ263" s="25">
        <f t="shared" si="1046"/>
        <v>1.120000000000001</v>
      </c>
      <c r="KK263" s="25">
        <f t="shared" si="929"/>
        <v>0</v>
      </c>
      <c r="KL263" s="25">
        <f t="shared" si="930"/>
        <v>0</v>
      </c>
      <c r="KM263" s="25">
        <f t="shared" si="1047"/>
        <v>0</v>
      </c>
      <c r="KN263" s="25">
        <f t="shared" si="931"/>
        <v>0</v>
      </c>
      <c r="KO263" s="25">
        <f t="shared" si="932"/>
        <v>0</v>
      </c>
      <c r="KP263" s="25">
        <f t="shared" si="1048"/>
        <v>0</v>
      </c>
      <c r="KQ263" s="25">
        <f t="shared" si="933"/>
        <v>0</v>
      </c>
      <c r="KR263" s="25">
        <f t="shared" si="934"/>
        <v>0</v>
      </c>
      <c r="KS263" s="25">
        <f t="shared" si="1049"/>
        <v>0</v>
      </c>
      <c r="KT263" s="25">
        <f t="shared" si="935"/>
        <v>0</v>
      </c>
      <c r="KU263" s="25">
        <f t="shared" si="936"/>
        <v>0</v>
      </c>
      <c r="KV263" s="25">
        <f t="shared" si="1050"/>
        <v>0</v>
      </c>
      <c r="KW263" s="25">
        <f t="shared" si="863"/>
        <v>0</v>
      </c>
      <c r="KX263" s="25">
        <f t="shared" si="937"/>
        <v>0</v>
      </c>
      <c r="KY263" s="25">
        <f t="shared" si="1051"/>
        <v>0</v>
      </c>
      <c r="KZ263" s="25">
        <f t="shared" si="938"/>
        <v>0</v>
      </c>
      <c r="LA263" s="25">
        <f t="shared" si="939"/>
        <v>0</v>
      </c>
      <c r="LB263" s="25">
        <f t="shared" si="1052"/>
        <v>0</v>
      </c>
      <c r="LC263" s="25">
        <f t="shared" si="940"/>
        <v>0</v>
      </c>
      <c r="LD263" s="25">
        <f t="shared" si="941"/>
        <v>0</v>
      </c>
      <c r="LE263" s="25">
        <f t="shared" si="1053"/>
        <v>0</v>
      </c>
      <c r="LF263" s="25">
        <f t="shared" si="942"/>
        <v>0</v>
      </c>
      <c r="LG263" s="25">
        <f t="shared" si="943"/>
        <v>0</v>
      </c>
      <c r="LH263" s="25">
        <f t="shared" si="1054"/>
        <v>0</v>
      </c>
      <c r="LI263" s="25">
        <f t="shared" si="944"/>
        <v>0.1</v>
      </c>
      <c r="LJ263" s="25">
        <f t="shared" si="945"/>
        <v>0.1</v>
      </c>
      <c r="LK263" s="25">
        <f t="shared" si="1055"/>
        <v>0.1</v>
      </c>
      <c r="LL263" s="25">
        <f t="shared" si="946"/>
        <v>0</v>
      </c>
      <c r="LM263" s="25">
        <f t="shared" si="947"/>
        <v>0</v>
      </c>
      <c r="LN263" s="25">
        <f t="shared" si="1056"/>
        <v>0</v>
      </c>
      <c r="LO263" s="25">
        <f t="shared" si="948"/>
        <v>0.2</v>
      </c>
      <c r="LP263" s="25">
        <f t="shared" si="949"/>
        <v>0.2</v>
      </c>
      <c r="LQ263" s="25">
        <f t="shared" si="1057"/>
        <v>0.2</v>
      </c>
      <c r="LR263" s="25">
        <f t="shared" si="950"/>
        <v>0</v>
      </c>
      <c r="LS263" s="25">
        <f t="shared" si="951"/>
        <v>0</v>
      </c>
      <c r="LT263" s="25">
        <f t="shared" si="1058"/>
        <v>0</v>
      </c>
      <c r="LU263" s="25">
        <f t="shared" si="952"/>
        <v>1.1499999999999999</v>
      </c>
      <c r="LV263" s="25">
        <f t="shared" si="953"/>
        <v>0.82000000000000095</v>
      </c>
      <c r="LW263" s="25">
        <f t="shared" si="1059"/>
        <v>0.98500000000000043</v>
      </c>
      <c r="LX263" s="25">
        <f t="shared" si="954"/>
        <v>0</v>
      </c>
      <c r="LY263" s="25">
        <f t="shared" si="955"/>
        <v>0</v>
      </c>
      <c r="LZ263" s="25">
        <f t="shared" si="1060"/>
        <v>0</v>
      </c>
      <c r="MA263" s="25">
        <f t="shared" si="956"/>
        <v>0</v>
      </c>
      <c r="MB263" s="25">
        <f t="shared" si="957"/>
        <v>0</v>
      </c>
      <c r="MC263" s="25">
        <f t="shared" si="1061"/>
        <v>0</v>
      </c>
      <c r="MD263" s="25">
        <f t="shared" si="958"/>
        <v>0</v>
      </c>
      <c r="ME263" s="25">
        <f t="shared" si="959"/>
        <v>0</v>
      </c>
      <c r="MF263" s="25">
        <f t="shared" si="1062"/>
        <v>0</v>
      </c>
      <c r="MG263" s="25">
        <f t="shared" si="960"/>
        <v>0</v>
      </c>
      <c r="MH263" s="25">
        <f t="shared" si="961"/>
        <v>0</v>
      </c>
      <c r="MI263" s="25">
        <f t="shared" si="1063"/>
        <v>0</v>
      </c>
      <c r="MJ263" s="25">
        <f t="shared" si="962"/>
        <v>0</v>
      </c>
      <c r="MK263" s="25">
        <f t="shared" si="963"/>
        <v>0</v>
      </c>
      <c r="ML263" s="25">
        <f t="shared" si="1064"/>
        <v>0</v>
      </c>
      <c r="MM263" s="25">
        <f t="shared" si="964"/>
        <v>0</v>
      </c>
      <c r="MN263" s="25">
        <f t="shared" si="965"/>
        <v>0</v>
      </c>
      <c r="MO263" s="25">
        <f t="shared" si="1065"/>
        <v>0</v>
      </c>
      <c r="MP263" s="25">
        <f t="shared" si="966"/>
        <v>0</v>
      </c>
      <c r="MQ263" s="25">
        <f t="shared" si="967"/>
        <v>0</v>
      </c>
      <c r="MR263" s="25">
        <f t="shared" si="1066"/>
        <v>0</v>
      </c>
      <c r="MS263" s="29">
        <v>1.5999999999999999</v>
      </c>
      <c r="MT263" s="29">
        <v>0</v>
      </c>
      <c r="MU263" s="29">
        <v>1</v>
      </c>
      <c r="MV263" s="29">
        <v>1</v>
      </c>
      <c r="MW263" s="25">
        <f t="shared" si="968"/>
        <v>1.6</v>
      </c>
      <c r="MX263" s="25">
        <f t="shared" si="969"/>
        <v>1.89</v>
      </c>
      <c r="MY263" s="25">
        <f t="shared" si="970"/>
        <v>0</v>
      </c>
      <c r="MZ263" s="25">
        <f t="shared" si="971"/>
        <v>0</v>
      </c>
      <c r="NA263" s="25">
        <f t="shared" si="972"/>
        <v>1.6</v>
      </c>
      <c r="NB263" s="25">
        <f t="shared" si="973"/>
        <v>1.79</v>
      </c>
      <c r="NC263" s="25">
        <f t="shared" si="974"/>
        <v>0</v>
      </c>
      <c r="ND263" s="25">
        <f t="shared" si="975"/>
        <v>0</v>
      </c>
      <c r="NE263" s="25">
        <f t="shared" si="1067"/>
        <v>1.6</v>
      </c>
      <c r="NF263" s="25">
        <f t="shared" si="1067"/>
        <v>1.8399999999999999</v>
      </c>
      <c r="NG263" s="25">
        <f t="shared" si="1067"/>
        <v>0</v>
      </c>
      <c r="NH263" s="25">
        <f t="shared" si="976"/>
        <v>0</v>
      </c>
      <c r="NI263" s="25">
        <f t="shared" si="977"/>
        <v>67.819999999999993</v>
      </c>
      <c r="NJ263" s="25">
        <f t="shared" si="978"/>
        <v>0</v>
      </c>
      <c r="NK263" s="25">
        <f t="shared" si="979"/>
        <v>67.819999999999993</v>
      </c>
      <c r="NL263" s="25">
        <f t="shared" si="980"/>
        <v>0</v>
      </c>
      <c r="NM263" s="25">
        <f t="shared" si="981"/>
        <v>0</v>
      </c>
      <c r="NN263" s="25">
        <f t="shared" si="1068"/>
        <v>0</v>
      </c>
      <c r="NO263" s="25">
        <f t="shared" si="982"/>
        <v>0</v>
      </c>
      <c r="NP263" s="25">
        <f t="shared" si="983"/>
        <v>0</v>
      </c>
      <c r="NQ263" s="25">
        <f t="shared" si="1069"/>
        <v>0</v>
      </c>
      <c r="NR263" s="25">
        <f t="shared" si="984"/>
        <v>67.05</v>
      </c>
      <c r="NS263" s="25">
        <f t="shared" si="985"/>
        <v>0</v>
      </c>
      <c r="NT263" s="25">
        <f t="shared" si="1070"/>
        <v>67.05</v>
      </c>
      <c r="NU263" s="25">
        <f t="shared" si="986"/>
        <v>0</v>
      </c>
      <c r="NV263" s="25">
        <f t="shared" si="987"/>
        <v>0</v>
      </c>
      <c r="NW263" s="25">
        <f t="shared" si="1071"/>
        <v>0</v>
      </c>
      <c r="NX263" s="25">
        <f t="shared" si="1072"/>
        <v>67.05</v>
      </c>
      <c r="NY263" s="25">
        <f t="shared" si="1072"/>
        <v>0</v>
      </c>
      <c r="NZ263" s="25">
        <f t="shared" si="1073"/>
        <v>67.05</v>
      </c>
      <c r="OA263" s="25">
        <f t="shared" si="1074"/>
        <v>0.77</v>
      </c>
      <c r="OB263" s="25">
        <f t="shared" si="1074"/>
        <v>0</v>
      </c>
      <c r="OC263" s="25">
        <f t="shared" si="1075"/>
        <v>0.77</v>
      </c>
      <c r="OD263" s="25">
        <f t="shared" si="1076"/>
        <v>67.05</v>
      </c>
      <c r="OE263" s="25">
        <f t="shared" si="1076"/>
        <v>0</v>
      </c>
      <c r="OF263" s="25">
        <f t="shared" si="1076"/>
        <v>67.05</v>
      </c>
      <c r="OG263" s="25">
        <f t="shared" si="988"/>
        <v>0</v>
      </c>
      <c r="OH263" s="25">
        <f t="shared" si="989"/>
        <v>0</v>
      </c>
      <c r="OI263" s="25">
        <f t="shared" si="990"/>
        <v>0</v>
      </c>
      <c r="OJ263" s="25">
        <f t="shared" si="991"/>
        <v>0</v>
      </c>
      <c r="OK263" s="25">
        <f t="shared" si="992"/>
        <v>0</v>
      </c>
      <c r="OL263" s="25">
        <f t="shared" si="993"/>
        <v>0</v>
      </c>
      <c r="OM263" s="25">
        <f t="shared" si="1077"/>
        <v>0</v>
      </c>
      <c r="ON263" s="25">
        <f t="shared" si="1077"/>
        <v>0</v>
      </c>
      <c r="OO263" s="25">
        <f t="shared" si="1077"/>
        <v>0</v>
      </c>
      <c r="OP263" s="25">
        <f t="shared" si="994"/>
        <v>0</v>
      </c>
      <c r="OQ263" s="25">
        <f t="shared" si="995"/>
        <v>0</v>
      </c>
      <c r="OR263" s="25">
        <f t="shared" si="1078"/>
        <v>0</v>
      </c>
      <c r="OS263" s="19">
        <v>536967.82999999996</v>
      </c>
      <c r="OT263" s="19">
        <v>2370909.87</v>
      </c>
    </row>
    <row r="264" spans="1:410" ht="33" customHeight="1" x14ac:dyDescent="0.25">
      <c r="A264" s="18"/>
      <c r="B264" s="18" t="s">
        <v>1005</v>
      </c>
      <c r="C264" s="18">
        <v>598.76</v>
      </c>
      <c r="D264" s="16" t="e">
        <f>_xlfn.IFNA(INDEX(#REF!,MATCH(E264,#REF!,0)),0)</f>
        <v>#REF!</v>
      </c>
      <c r="E264" s="18" t="s">
        <v>1067</v>
      </c>
      <c r="F264" s="16" t="s">
        <v>765</v>
      </c>
      <c r="G264" s="16" t="s">
        <v>766</v>
      </c>
      <c r="H264" s="16" t="s">
        <v>767</v>
      </c>
      <c r="I264" s="16" t="s">
        <v>768</v>
      </c>
      <c r="J264" s="16" t="s">
        <v>769</v>
      </c>
      <c r="K264" s="16" t="s">
        <v>770</v>
      </c>
      <c r="L264" s="16" t="s">
        <v>771</v>
      </c>
      <c r="M264" s="18">
        <v>1.64</v>
      </c>
      <c r="N264" s="18">
        <v>1.94</v>
      </c>
      <c r="O264" s="18">
        <v>2.04</v>
      </c>
      <c r="P264" s="18">
        <v>2.34</v>
      </c>
      <c r="Q264" s="18">
        <v>0.1</v>
      </c>
      <c r="R264" s="18">
        <v>1.8399999999999999</v>
      </c>
      <c r="S264" s="18">
        <v>2.14</v>
      </c>
      <c r="T264" s="18">
        <v>0.2</v>
      </c>
      <c r="U264" s="18">
        <v>0</v>
      </c>
      <c r="V264" s="18">
        <v>0</v>
      </c>
      <c r="W264" s="18">
        <v>0</v>
      </c>
      <c r="X264" s="18">
        <v>1.64</v>
      </c>
      <c r="Y264" s="18">
        <v>1.9</v>
      </c>
      <c r="Z264" s="20">
        <f t="shared" si="996"/>
        <v>1.7</v>
      </c>
      <c r="AA264" s="18">
        <v>0.22</v>
      </c>
      <c r="AB264" s="18">
        <v>0</v>
      </c>
      <c r="AC264" s="18">
        <v>0</v>
      </c>
      <c r="AD264" s="18">
        <v>0</v>
      </c>
      <c r="AE264" s="18">
        <v>0</v>
      </c>
      <c r="AF264" s="18">
        <v>0</v>
      </c>
      <c r="AG264" s="18">
        <v>1.2</v>
      </c>
      <c r="AH264" s="18">
        <v>1.5</v>
      </c>
      <c r="AI264" s="20">
        <f t="shared" si="997"/>
        <v>1.8499999999999999</v>
      </c>
      <c r="AJ264" s="18">
        <v>0</v>
      </c>
      <c r="AK264" s="18">
        <v>0</v>
      </c>
      <c r="AL264" s="20">
        <f t="shared" si="998"/>
        <v>0</v>
      </c>
      <c r="AM264" s="18">
        <v>1.64</v>
      </c>
      <c r="AN264" s="18">
        <v>1.5</v>
      </c>
      <c r="AO264" s="18">
        <v>0.15</v>
      </c>
      <c r="AP264" s="18">
        <v>0.22</v>
      </c>
      <c r="AQ264" s="18">
        <v>1.64</v>
      </c>
      <c r="AR264" s="18">
        <v>1.72</v>
      </c>
      <c r="AS264" s="18">
        <v>0.12</v>
      </c>
      <c r="AT264" s="18">
        <v>0.11</v>
      </c>
      <c r="AU264" s="18">
        <v>0</v>
      </c>
      <c r="AV264" s="18">
        <v>1</v>
      </c>
      <c r="AW264" s="18">
        <v>0</v>
      </c>
      <c r="AX264" s="18">
        <v>0</v>
      </c>
      <c r="AY264" s="18">
        <v>0</v>
      </c>
      <c r="AZ264" s="18">
        <v>0</v>
      </c>
      <c r="BA264" s="18">
        <v>0</v>
      </c>
      <c r="BB264" s="18">
        <v>0</v>
      </c>
      <c r="BC264" s="18">
        <v>0</v>
      </c>
      <c r="BD264" s="18">
        <v>0</v>
      </c>
      <c r="BE264" s="18">
        <v>0</v>
      </c>
      <c r="BF264" s="18">
        <v>0</v>
      </c>
      <c r="BG264" s="18">
        <v>0</v>
      </c>
      <c r="BH264" s="18">
        <v>0</v>
      </c>
      <c r="BI264" s="18">
        <v>2</v>
      </c>
      <c r="BJ264" s="18">
        <v>0</v>
      </c>
      <c r="BK264" s="18">
        <v>0</v>
      </c>
      <c r="BL264" s="18">
        <v>0</v>
      </c>
      <c r="BM264" s="18">
        <v>0</v>
      </c>
      <c r="BN264" s="18">
        <v>0</v>
      </c>
      <c r="BO264" s="18">
        <v>0</v>
      </c>
      <c r="BP264" s="18">
        <v>0</v>
      </c>
      <c r="BQ264" s="18">
        <v>0</v>
      </c>
      <c r="BR264" s="18">
        <v>0</v>
      </c>
      <c r="BS264" s="18">
        <v>0</v>
      </c>
      <c r="BT264" s="18">
        <v>0</v>
      </c>
      <c r="BU264" s="18">
        <v>0</v>
      </c>
      <c r="BV264" s="18">
        <v>0</v>
      </c>
      <c r="BW264" s="18">
        <v>0</v>
      </c>
      <c r="BX264" s="18">
        <v>0</v>
      </c>
      <c r="BY264" s="18">
        <v>0</v>
      </c>
      <c r="BZ264" s="18">
        <v>0</v>
      </c>
      <c r="CA264" s="16" t="e">
        <f>_xlfn.IFNA(IF(RIGHT(D264,2)="=G",0,INDEX(#REF!,MATCH(E264,#REF!,0))),0)</f>
        <v>#REF!</v>
      </c>
      <c r="CB264" s="16" t="s">
        <v>776</v>
      </c>
      <c r="CC264" s="18">
        <v>0</v>
      </c>
      <c r="CD264" s="18">
        <v>0</v>
      </c>
      <c r="CE264" s="18">
        <v>1.4</v>
      </c>
      <c r="CF264" s="18">
        <v>0.85</v>
      </c>
      <c r="CG264" s="18">
        <v>0.12</v>
      </c>
      <c r="CH264" s="18">
        <v>2</v>
      </c>
      <c r="CI264" s="16" t="s">
        <v>98</v>
      </c>
      <c r="CJ264" s="18">
        <v>0</v>
      </c>
      <c r="CK264" s="20">
        <f t="shared" si="864"/>
        <v>1.42</v>
      </c>
      <c r="CL264" s="20">
        <f t="shared" si="999"/>
        <v>1.42</v>
      </c>
      <c r="CM264" s="18">
        <v>21.07</v>
      </c>
      <c r="CN264" s="18">
        <v>26.11</v>
      </c>
      <c r="CO264" s="18">
        <v>25.271000000000001</v>
      </c>
      <c r="CP264" s="22">
        <f t="shared" si="865"/>
        <v>25.27</v>
      </c>
      <c r="CQ264" s="22">
        <f t="shared" si="866"/>
        <v>23.85</v>
      </c>
      <c r="CR264" s="22">
        <f t="shared" si="1000"/>
        <v>1.42</v>
      </c>
      <c r="CS264" s="22">
        <f t="shared" si="867"/>
        <v>23.95</v>
      </c>
      <c r="CT264" s="22">
        <f t="shared" si="868"/>
        <v>24.15</v>
      </c>
      <c r="CU264" s="18">
        <v>24.15</v>
      </c>
      <c r="CV264" s="22">
        <f t="shared" si="1001"/>
        <v>1.7</v>
      </c>
      <c r="CW264" s="22">
        <f t="shared" si="869"/>
        <v>0</v>
      </c>
      <c r="CX264" s="22">
        <f t="shared" si="870"/>
        <v>0</v>
      </c>
      <c r="CY264" s="22">
        <f t="shared" si="871"/>
        <v>25.84</v>
      </c>
      <c r="CZ264" s="22">
        <f t="shared" si="872"/>
        <v>25.99</v>
      </c>
      <c r="DA264" s="18">
        <v>26.11</v>
      </c>
      <c r="DB264" s="20">
        <f t="shared" si="1002"/>
        <v>2.2599999999999998</v>
      </c>
      <c r="DC264" s="20">
        <f t="shared" si="1003"/>
        <v>0.84</v>
      </c>
      <c r="DD264" s="20">
        <f t="shared" si="1004"/>
        <v>1.42</v>
      </c>
      <c r="DE264" s="20">
        <f t="shared" si="873"/>
        <v>0.1</v>
      </c>
      <c r="DF264" s="20">
        <f t="shared" si="874"/>
        <v>0.2</v>
      </c>
      <c r="DG264" s="20">
        <f t="shared" si="875"/>
        <v>1.1200000000000001</v>
      </c>
      <c r="DH264" s="20">
        <f t="shared" si="876"/>
        <v>0</v>
      </c>
      <c r="DI264" s="20">
        <f t="shared" si="877"/>
        <v>0</v>
      </c>
      <c r="DJ264" s="20">
        <f t="shared" si="878"/>
        <v>0</v>
      </c>
      <c r="DK264" s="20">
        <f t="shared" si="1005"/>
        <v>1.4200000000000002</v>
      </c>
      <c r="DL264" s="20">
        <f t="shared" si="1006"/>
        <v>0</v>
      </c>
      <c r="DM264" s="20">
        <f t="shared" si="1007"/>
        <v>0</v>
      </c>
      <c r="DN264" s="20">
        <f t="shared" si="1008"/>
        <v>0</v>
      </c>
      <c r="DO264" s="18">
        <v>2.54</v>
      </c>
      <c r="DP264" s="18">
        <v>0</v>
      </c>
      <c r="DQ264" s="18">
        <v>1</v>
      </c>
      <c r="DR264" s="18">
        <v>1</v>
      </c>
      <c r="DS264" s="25">
        <f t="shared" si="1009"/>
        <v>2.54</v>
      </c>
      <c r="DT264" s="25">
        <f t="shared" si="1010"/>
        <v>0</v>
      </c>
      <c r="DU264" s="25">
        <f t="shared" si="1011"/>
        <v>3.61</v>
      </c>
      <c r="DV264" s="25">
        <f t="shared" si="1012"/>
        <v>0</v>
      </c>
      <c r="DW264" s="25">
        <f t="shared" si="1013"/>
        <v>3.61</v>
      </c>
      <c r="DX264" s="25">
        <f t="shared" si="1014"/>
        <v>7.36</v>
      </c>
      <c r="DY264" s="25">
        <f t="shared" si="1015"/>
        <v>0</v>
      </c>
      <c r="DZ264" s="25">
        <f t="shared" si="1016"/>
        <v>7.36</v>
      </c>
      <c r="EA264" s="25">
        <f t="shared" si="1017"/>
        <v>4.83</v>
      </c>
      <c r="EB264" s="25">
        <f t="shared" si="1018"/>
        <v>0</v>
      </c>
      <c r="EC264" s="25">
        <f t="shared" si="1019"/>
        <v>4.83</v>
      </c>
      <c r="ED264" s="25">
        <f t="shared" si="1020"/>
        <v>2.5299999999999998</v>
      </c>
      <c r="EE264" s="25">
        <f t="shared" si="1020"/>
        <v>0</v>
      </c>
      <c r="EF264" s="25">
        <f t="shared" si="1021"/>
        <v>2.5299999999999998</v>
      </c>
      <c r="EG264" s="25">
        <f t="shared" si="1022"/>
        <v>4.83</v>
      </c>
      <c r="EH264" s="25">
        <f t="shared" si="1022"/>
        <v>0</v>
      </c>
      <c r="EI264" s="25">
        <f t="shared" si="1023"/>
        <v>4.83</v>
      </c>
      <c r="EJ264" s="18">
        <v>598.76</v>
      </c>
      <c r="EK264" s="18">
        <v>627.29999999999995</v>
      </c>
      <c r="EL264" s="18" t="s">
        <v>1067</v>
      </c>
      <c r="EM264" s="18" t="s">
        <v>1068</v>
      </c>
      <c r="EN264" s="16" t="s">
        <v>870</v>
      </c>
      <c r="EO264" s="16" t="s">
        <v>871</v>
      </c>
      <c r="EP264" s="16" t="e">
        <f>IF(OR(EN264="Cống tròn",EN264="Cống hộp",EN264="Ống nhựa"),INDEX(#REF!,MATCH(E264,#REF!,0)),IF(OR(EN264="Rãnh xây",EN264="Rãnh bê tông"),INDEX(#REF!,MATCH(E264,#REF!,0)),0))</f>
        <v>#REF!</v>
      </c>
      <c r="EQ264" s="18">
        <v>26.939999999999962</v>
      </c>
      <c r="ER264" s="18"/>
      <c r="ES264" s="25">
        <f t="shared" si="1024"/>
        <v>0</v>
      </c>
      <c r="ET264" s="1" t="str">
        <f>_xlfn.IFNA(IF(EN264="Cống tròn",INDEX(#REF!,MATCH(E264,#REF!,0)),IF(EN264="Cống hộp",INDEX(#REF!,MATCH(E264,#REF!,0)),EU264&amp;" ,"&amp;EV264)),0)</f>
        <v>Móng bê tông ,Có cốt thép</v>
      </c>
      <c r="EU264" s="16" t="s">
        <v>769</v>
      </c>
      <c r="EV264" s="16" t="s">
        <v>872</v>
      </c>
      <c r="EW264" s="16" t="e">
        <f>_xlfn.IFNA(INDEX(#REF!,MATCH(E264,#REF!,0)),0)</f>
        <v>#REF!</v>
      </c>
      <c r="EX264" s="16"/>
      <c r="EY264" s="18">
        <v>0</v>
      </c>
      <c r="EZ264" s="18">
        <v>0</v>
      </c>
      <c r="FA264" s="18">
        <v>0</v>
      </c>
      <c r="FB264" s="19">
        <v>0</v>
      </c>
      <c r="FC264" s="19">
        <v>0</v>
      </c>
      <c r="FD264" s="25">
        <f t="shared" si="879"/>
        <v>0</v>
      </c>
      <c r="FE264" s="25">
        <f t="shared" si="1025"/>
        <v>0</v>
      </c>
      <c r="FF264" s="18">
        <v>0</v>
      </c>
      <c r="FG264" s="18">
        <v>0</v>
      </c>
      <c r="FH264" s="18">
        <v>0</v>
      </c>
      <c r="FI264" s="25">
        <f t="shared" si="1026"/>
        <v>0</v>
      </c>
      <c r="FJ264" s="18">
        <v>0</v>
      </c>
      <c r="FK264" s="18">
        <v>0</v>
      </c>
      <c r="FL264" s="18">
        <v>0</v>
      </c>
      <c r="FM264" s="18">
        <v>0</v>
      </c>
      <c r="FN264" s="18">
        <v>0</v>
      </c>
      <c r="FO264" s="25">
        <f t="shared" si="1027"/>
        <v>0</v>
      </c>
      <c r="FP264" s="18">
        <v>0</v>
      </c>
      <c r="FQ264" s="18">
        <v>0</v>
      </c>
      <c r="FR264" s="25">
        <f t="shared" si="880"/>
        <v>0</v>
      </c>
      <c r="FS264" s="25">
        <f t="shared" si="881"/>
        <v>0</v>
      </c>
      <c r="FT264" s="25">
        <f t="shared" si="882"/>
        <v>0</v>
      </c>
      <c r="FU264" s="25">
        <f t="shared" si="883"/>
        <v>0</v>
      </c>
      <c r="FV264" s="25" t="str">
        <f t="shared" si="1028"/>
        <v>Đủ</v>
      </c>
      <c r="FW264" s="25">
        <f t="shared" si="1029"/>
        <v>0</v>
      </c>
      <c r="FX264" s="16" t="s">
        <v>820</v>
      </c>
      <c r="FY264" s="16" t="s">
        <v>766</v>
      </c>
      <c r="FZ264" s="16" t="s">
        <v>771</v>
      </c>
      <c r="GA264" s="16" t="s">
        <v>771</v>
      </c>
      <c r="GB264" s="18">
        <v>0.1</v>
      </c>
      <c r="GC264" s="18">
        <v>1.6</v>
      </c>
      <c r="GD264" s="18">
        <v>0.2</v>
      </c>
      <c r="GE264" s="18">
        <v>1.4</v>
      </c>
      <c r="GF264" s="18">
        <v>0</v>
      </c>
      <c r="GG264" s="18">
        <v>0</v>
      </c>
      <c r="GH264" s="18">
        <v>0.2</v>
      </c>
      <c r="GI264" s="18">
        <v>2</v>
      </c>
      <c r="GJ264" s="18">
        <v>1</v>
      </c>
      <c r="GK264" s="18"/>
      <c r="GL264" s="25">
        <f t="shared" si="884"/>
        <v>1</v>
      </c>
      <c r="GM264" s="25">
        <f t="shared" si="1030"/>
        <v>1</v>
      </c>
      <c r="GN264" s="18">
        <v>0</v>
      </c>
      <c r="GO264" s="18">
        <v>0</v>
      </c>
      <c r="GP264" s="18">
        <v>0.15</v>
      </c>
      <c r="GQ264" s="18">
        <v>0.11</v>
      </c>
      <c r="GR264" s="1" t="e">
        <f>_xlfn.IFNA(INDEX(#REF!,MATCH(E264,#REF!,0)),0)</f>
        <v>#REF!</v>
      </c>
      <c r="GS264" s="16"/>
      <c r="GT264" s="18">
        <v>0</v>
      </c>
      <c r="GU264" s="18">
        <v>0</v>
      </c>
      <c r="GV264" s="18">
        <v>0</v>
      </c>
      <c r="GW264" s="18">
        <v>0</v>
      </c>
      <c r="GX264" s="25">
        <f t="shared" si="885"/>
        <v>0</v>
      </c>
      <c r="GY264" s="25">
        <f t="shared" si="886"/>
        <v>0</v>
      </c>
      <c r="GZ264" s="25">
        <f t="shared" si="1031"/>
        <v>1.45</v>
      </c>
      <c r="HA264" s="1" t="e" cm="1">
        <f t="array" ref="HA264">INDEX(#REF!,MATCH(EJ264&amp;EK264&amp;HD264&amp;HE264&amp;HF264,#REF!&amp;#REF!&amp;#REF!&amp;#REF!&amp;#REF!,0))</f>
        <v>#REF!</v>
      </c>
      <c r="HB264" s="16" t="s">
        <v>872</v>
      </c>
      <c r="HC264" s="25">
        <f t="shared" si="1032"/>
        <v>26</v>
      </c>
      <c r="HD264" s="18">
        <v>1</v>
      </c>
      <c r="HE264" s="18">
        <v>1.2</v>
      </c>
      <c r="HF264" s="18">
        <v>0.15</v>
      </c>
      <c r="HG264" s="1" t="e" cm="1">
        <f t="array" ref="HG264">INDEX(#REF!,MATCH(EJ264&amp;EK264&amp;HJ264&amp;HK264&amp;HL264,#REF!&amp;#REF!&amp;#REF!&amp;#REF!&amp;#REF!,0))</f>
        <v>#REF!</v>
      </c>
      <c r="HH264" s="16" t="s">
        <v>872</v>
      </c>
      <c r="HI264" s="25">
        <f t="shared" si="1033"/>
        <v>1</v>
      </c>
      <c r="HJ264" s="25">
        <f t="shared" si="1034"/>
        <v>0.54</v>
      </c>
      <c r="HK264" s="19">
        <v>1.2</v>
      </c>
      <c r="HL264" s="19">
        <v>0.15</v>
      </c>
      <c r="HM264" s="18">
        <v>0.01</v>
      </c>
      <c r="HN264" s="18">
        <v>1</v>
      </c>
      <c r="HO264" s="25">
        <f t="shared" si="1035"/>
        <v>26</v>
      </c>
      <c r="HP264" s="25">
        <f t="shared" si="1036"/>
        <v>0.26</v>
      </c>
      <c r="HQ264" s="25">
        <f t="shared" si="1037"/>
        <v>26.26</v>
      </c>
      <c r="HR264" s="25">
        <f t="shared" si="1038"/>
        <v>-0.67999999999996064</v>
      </c>
      <c r="HS264" s="25" t="str">
        <f t="shared" si="1039"/>
        <v>Thêm 01</v>
      </c>
      <c r="HT264" s="19">
        <v>0</v>
      </c>
      <c r="HU264" s="19">
        <v>0</v>
      </c>
      <c r="HV264" s="19">
        <v>0</v>
      </c>
      <c r="HW264" s="25">
        <f t="shared" si="1040"/>
        <v>0</v>
      </c>
      <c r="HX264" s="19">
        <v>0</v>
      </c>
      <c r="HY264" s="19">
        <v>0</v>
      </c>
      <c r="HZ264" s="18">
        <v>25.27</v>
      </c>
      <c r="IA264" s="20">
        <f>ROUND(IF(EN264="Cống tròn",IF(EN264="Cống tròn",IF(EU264="Không có móng",IQ264-FF264,IF(EU264="Đế",IP264-FN264,IF(OR(EU264="Móng bê tông",EU264="Móng bê tông kết hợp đế"),II264-FJ264,0))),0),IF(EN264="Cống hộp",IF(AND(EN264="Cống hộp",EU264="Không có móng"),IQ264-GF264,IF(AND(EN264="Cống hộp",EU264="Móng bê tông"),IJ264-GB264,0)),IF(OR(EN264="Rãnh xây",EN264="Rãnh bê tông"),IF(OR(EN264="Rãnh xây",EN264="Rãnh bê tông"),IK264-GB264,0),IF(EN264="Ống nhựa",IF(AND(EN264="Ống nhựa",EU264="Không đắp cát"),IQ264-HT264,IF(AND(EN264="Ống nhựa",EU264="Đắp cát"),IH264-HX264,0)),IF(EN264="Rãnh thang",IF(EN264="Rãnh thang",IF(EU264="Móng bê tông",#REF!-#REF!,IQ264),0),0))))),2)</f>
        <v>24.15</v>
      </c>
      <c r="IB264" s="20">
        <f t="shared" si="1041"/>
        <v>1.120000000000001</v>
      </c>
      <c r="IC264" s="20">
        <f t="shared" si="887"/>
        <v>0</v>
      </c>
      <c r="ID264" s="20">
        <f t="shared" si="888"/>
        <v>0</v>
      </c>
      <c r="IE264" s="20">
        <f t="shared" si="889"/>
        <v>24.15</v>
      </c>
      <c r="IF264" s="20">
        <f t="shared" si="890"/>
        <v>0</v>
      </c>
      <c r="IG264" s="20">
        <f>IF(EN264="Rãnh thang",IF(AND(EN264="Rãnh thang",EU264="Móng bê tông"),IQ264-#REF!,0),IF(EN264="Ống nhựa",IF(AND(EN264="Ống nhựa",EU264="Đắp cát"),IQ264-HT264,0),IF(EN264="Cống tròn",IF(EN264="Cống tròn",IF(OR(EU264="Móng bê tông",EU264="Móng bê tông kết hợp đế"),IM264-FL264,0),0),IF(EN264="Cống hộp",IF(AND(EN264="Cống hộp",EU264="Móng bê tông"),IN264-GD264,0),IF(OR(EN264="Rãnh xây",EN264="Rãnh bê tông"),IF(AND(EN264="Rãnh xây",EU264="Móng bê tông"),IO264-GD264,IF(AND(EN264="Rãnh bê tông",EU264="Móng bê tông"),IO264-GD264,0)),0)))))</f>
        <v>24.25</v>
      </c>
      <c r="IH264" s="20">
        <f t="shared" si="891"/>
        <v>0</v>
      </c>
      <c r="II264" s="20">
        <f t="shared" si="892"/>
        <v>0</v>
      </c>
      <c r="IJ264" s="20">
        <f t="shared" si="893"/>
        <v>0</v>
      </c>
      <c r="IK264" s="20">
        <f t="shared" si="894"/>
        <v>24.25</v>
      </c>
      <c r="IL264" s="20">
        <f t="shared" si="895"/>
        <v>24.45</v>
      </c>
      <c r="IM264" s="20">
        <f t="shared" si="896"/>
        <v>0</v>
      </c>
      <c r="IN264" s="20">
        <f t="shared" si="897"/>
        <v>0</v>
      </c>
      <c r="IO264" s="20">
        <f t="shared" si="898"/>
        <v>24.45</v>
      </c>
      <c r="IP264" s="20">
        <f t="shared" si="899"/>
        <v>0</v>
      </c>
      <c r="IQ264" s="18">
        <v>24.45</v>
      </c>
      <c r="IR264" s="25">
        <f t="shared" si="1042"/>
        <v>1</v>
      </c>
      <c r="IS264" s="25">
        <f t="shared" si="900"/>
        <v>25.45</v>
      </c>
      <c r="IT264" s="25">
        <f t="shared" si="901"/>
        <v>25.45</v>
      </c>
      <c r="IU264" s="25">
        <f>ROUND(IF(EN264="Cống tròn",IF(EN264="Cống tròn",IV264+FF264,0),IF(EN264="Cống hộp",IF(EN264="Cống hộp",IV264+GP264,0),IF(OR(EN264="Rãnh xây",EN264="Rãnh bê tông"),IF(OR(EN264="Rãnh xây",EN264="Rãnh bê tông"),IV264+GP264,0),IF(EN264="ống nhựa",IF(EN264="Ống nhựa",IV264+HT264,0),IF(EN264="Rãnh thang",IF(EN264="Rãnh thang",IQ264+#REF!,0),0))))),2)</f>
        <v>25.6</v>
      </c>
      <c r="IV264" s="18">
        <v>25.45</v>
      </c>
      <c r="IW264" s="25">
        <f t="shared" si="902"/>
        <v>0</v>
      </c>
      <c r="IX264" s="25">
        <f t="shared" si="903"/>
        <v>0</v>
      </c>
      <c r="IY264" s="25">
        <f t="shared" si="904"/>
        <v>25.6</v>
      </c>
      <c r="IZ264" s="25">
        <f t="shared" si="905"/>
        <v>0</v>
      </c>
      <c r="JA264" s="25">
        <f t="shared" si="906"/>
        <v>0</v>
      </c>
      <c r="JB264" s="18">
        <v>25.19</v>
      </c>
      <c r="JC264" s="20">
        <f>ROUND(IF(EN264="Cống tròn",IF(EN264="Cống tròn",IF(EU264="Không có móng",JS264-FF264,IF(EU264="Đế",JR264-FN264,IF(OR(EU264="Móng bê tông",EU264="Móng bê tông kết hợp đế"),JK264-FJ264,0))),0),IF(EN264="Cống hộp",IF(AND(EN264="Cống hộp",EU264="Không có móng"),JS264-GF264,IF(AND(EN264="Cống hộp",EU264="Móng bê tông"),JL264-GB264,0)),IF(OR(EN264="Rãnh xây",EN264="Rãnh bê tông"),IF(OR(EN264="Rãnh xây",EN264="Rãnh bê tông"),JM264-GB264,0),IF(EN264="Ống nhựa",IF(AND(EN264="Ống nhựa",EU264="Không đắp cát"),JS264-HT264,IF(AND(EN264="Ống nhựa",EU264="Đắp cát"),JJ264-HX264,0)),IF(EN264="Rãnh thang",IF(EN264="Rãnh thang",IF(EU264="Móng bê tông",#REF!-#REF!,JS264),0),0))))),2)</f>
        <v>24.12</v>
      </c>
      <c r="JD264" s="20">
        <f t="shared" si="1043"/>
        <v>1.0700000000000003</v>
      </c>
      <c r="JE264" s="20">
        <f t="shared" si="907"/>
        <v>0</v>
      </c>
      <c r="JF264" s="20">
        <f t="shared" si="908"/>
        <v>0</v>
      </c>
      <c r="JG264" s="20">
        <f t="shared" si="909"/>
        <v>24.12</v>
      </c>
      <c r="JH264" s="20">
        <f t="shared" si="910"/>
        <v>0</v>
      </c>
      <c r="JI264" s="20">
        <f>IF(EN264="Rãnh thang",IF(AND(EN264="Rãnh thang",EU264="Móng bê tông"),JS264-#REF!,0),IF(EN264="Ống nhựa",IF(AND(EN264="Ống nhựa",EU264="Đắp cát"),JS264-HT264,0),IF(EN264="Cống tròn",IF(EN264="Cống tròn",IF(OR(EU264="Móng bê tông",EU264="Móng bê tông kết hợp đế"),JO264-FL264,0),0),IF(EN264="Cống hộp",IF(AND(EN264="Cống hộp",EU264="Móng bê tông"),JP264-GD264,0),IF(OR(EN264="Rãnh xây",EN264="Rãnh bê tông"),IF(AND(EN264="Rãnh xây",EU264="Móng bê tông"),JQ264-GD264,IF(AND(EN264="Rãnh bê tông",EU264="Móng bê tông"),JQ264-GD264,0)),0)))))</f>
        <v>24.220000000000002</v>
      </c>
      <c r="JJ264" s="20">
        <f t="shared" si="911"/>
        <v>0</v>
      </c>
      <c r="JK264" s="20">
        <f t="shared" si="912"/>
        <v>0</v>
      </c>
      <c r="JL264" s="20">
        <f t="shared" si="913"/>
        <v>0</v>
      </c>
      <c r="JM264" s="20">
        <f t="shared" si="914"/>
        <v>24.220000000000002</v>
      </c>
      <c r="JN264" s="20">
        <f t="shared" si="915"/>
        <v>24.42</v>
      </c>
      <c r="JO264" s="20">
        <f t="shared" si="916"/>
        <v>0</v>
      </c>
      <c r="JP264" s="20">
        <f t="shared" si="917"/>
        <v>0</v>
      </c>
      <c r="JQ264" s="20">
        <f t="shared" si="918"/>
        <v>24.42</v>
      </c>
      <c r="JR264" s="20">
        <f t="shared" si="919"/>
        <v>0</v>
      </c>
      <c r="JS264" s="26">
        <v>24.42</v>
      </c>
      <c r="JT264" s="25">
        <f t="shared" si="1044"/>
        <v>1</v>
      </c>
      <c r="JU264" s="25">
        <f t="shared" si="920"/>
        <v>25.42</v>
      </c>
      <c r="JV264" s="25">
        <f t="shared" si="921"/>
        <v>25.42</v>
      </c>
      <c r="JW264" s="25">
        <f>ROUND(IF(EN264="Cống tròn",IF(EN264="Cống tròn",JX264+FF264,0),IF(EN264="Cống hộp",IF(EN264="Cống hộp",JX264+GP264,0),IF(OR(EN264="Rãnh xây",EN264="Rãnh bê tông"),IF(OR(EN264="Rãnh xây",EN264="Rãnh bê tông"),JX264+GP264,0),IF(EN264="ống nhựa",IF(EN264="Ống nhựa",JX264+HT264,0),IF(EN264="Rãnh thang",IF(EN264="Rãnh thang",JS264+#REF!,0),0))))),2)</f>
        <v>25.57</v>
      </c>
      <c r="JX264" s="27">
        <v>25.42</v>
      </c>
      <c r="JY264" s="25">
        <f t="shared" si="922"/>
        <v>0</v>
      </c>
      <c r="JZ264" s="25">
        <f t="shared" si="923"/>
        <v>0</v>
      </c>
      <c r="KA264" s="25">
        <f t="shared" si="924"/>
        <v>25.57</v>
      </c>
      <c r="KB264" s="25">
        <f t="shared" si="925"/>
        <v>0</v>
      </c>
      <c r="KC264" s="25">
        <f t="shared" si="926"/>
        <v>0</v>
      </c>
      <c r="KD264" s="28" t="s">
        <v>98</v>
      </c>
      <c r="KE264" s="27">
        <v>0</v>
      </c>
      <c r="KF264" s="25">
        <f t="shared" si="927"/>
        <v>1.120000000000001</v>
      </c>
      <c r="KG264" s="25">
        <f t="shared" si="1045"/>
        <v>1.120000000000001</v>
      </c>
      <c r="KH264" s="27">
        <v>0</v>
      </c>
      <c r="KI264" s="25">
        <f t="shared" si="928"/>
        <v>1.0700000000000003</v>
      </c>
      <c r="KJ264" s="25">
        <f t="shared" si="1046"/>
        <v>1.0700000000000003</v>
      </c>
      <c r="KK264" s="25">
        <f t="shared" si="929"/>
        <v>0</v>
      </c>
      <c r="KL264" s="25">
        <f t="shared" si="930"/>
        <v>0</v>
      </c>
      <c r="KM264" s="25">
        <f t="shared" si="1047"/>
        <v>0</v>
      </c>
      <c r="KN264" s="25">
        <f t="shared" si="931"/>
        <v>0</v>
      </c>
      <c r="KO264" s="25">
        <f t="shared" si="932"/>
        <v>0</v>
      </c>
      <c r="KP264" s="25">
        <f t="shared" si="1048"/>
        <v>0</v>
      </c>
      <c r="KQ264" s="25">
        <f t="shared" si="933"/>
        <v>0</v>
      </c>
      <c r="KR264" s="25">
        <f t="shared" si="934"/>
        <v>0</v>
      </c>
      <c r="KS264" s="25">
        <f t="shared" si="1049"/>
        <v>0</v>
      </c>
      <c r="KT264" s="25">
        <f t="shared" si="935"/>
        <v>0</v>
      </c>
      <c r="KU264" s="25">
        <f t="shared" si="936"/>
        <v>0</v>
      </c>
      <c r="KV264" s="25">
        <f t="shared" si="1050"/>
        <v>0</v>
      </c>
      <c r="KW264" s="25">
        <f t="shared" si="863"/>
        <v>0</v>
      </c>
      <c r="KX264" s="25">
        <f t="shared" si="937"/>
        <v>0</v>
      </c>
      <c r="KY264" s="25">
        <f t="shared" si="1051"/>
        <v>0</v>
      </c>
      <c r="KZ264" s="25">
        <f t="shared" si="938"/>
        <v>0</v>
      </c>
      <c r="LA264" s="25">
        <f t="shared" si="939"/>
        <v>0</v>
      </c>
      <c r="LB264" s="25">
        <f t="shared" si="1052"/>
        <v>0</v>
      </c>
      <c r="LC264" s="25">
        <f t="shared" si="940"/>
        <v>0</v>
      </c>
      <c r="LD264" s="25">
        <f t="shared" si="941"/>
        <v>0</v>
      </c>
      <c r="LE264" s="25">
        <f t="shared" si="1053"/>
        <v>0</v>
      </c>
      <c r="LF264" s="25">
        <f t="shared" si="942"/>
        <v>0</v>
      </c>
      <c r="LG264" s="25">
        <f t="shared" si="943"/>
        <v>0</v>
      </c>
      <c r="LH264" s="25">
        <f t="shared" si="1054"/>
        <v>0</v>
      </c>
      <c r="LI264" s="25">
        <f t="shared" si="944"/>
        <v>0.1</v>
      </c>
      <c r="LJ264" s="25">
        <f t="shared" si="945"/>
        <v>0.1</v>
      </c>
      <c r="LK264" s="25">
        <f t="shared" si="1055"/>
        <v>0.1</v>
      </c>
      <c r="LL264" s="25">
        <f t="shared" si="946"/>
        <v>0</v>
      </c>
      <c r="LM264" s="25">
        <f t="shared" si="947"/>
        <v>0</v>
      </c>
      <c r="LN264" s="25">
        <f t="shared" si="1056"/>
        <v>0</v>
      </c>
      <c r="LO264" s="25">
        <f t="shared" si="948"/>
        <v>0.2</v>
      </c>
      <c r="LP264" s="25">
        <f t="shared" si="949"/>
        <v>0.2</v>
      </c>
      <c r="LQ264" s="25">
        <f t="shared" si="1057"/>
        <v>0.2</v>
      </c>
      <c r="LR264" s="25">
        <f t="shared" si="950"/>
        <v>0</v>
      </c>
      <c r="LS264" s="25">
        <f t="shared" si="951"/>
        <v>0</v>
      </c>
      <c r="LT264" s="25">
        <f t="shared" si="1058"/>
        <v>0</v>
      </c>
      <c r="LU264" s="25">
        <f t="shared" si="952"/>
        <v>0.82000000000000095</v>
      </c>
      <c r="LV264" s="25">
        <f t="shared" si="953"/>
        <v>0.77000000000000024</v>
      </c>
      <c r="LW264" s="25">
        <f t="shared" si="1059"/>
        <v>0.7950000000000006</v>
      </c>
      <c r="LX264" s="25">
        <f t="shared" si="954"/>
        <v>0</v>
      </c>
      <c r="LY264" s="25">
        <f t="shared" si="955"/>
        <v>0</v>
      </c>
      <c r="LZ264" s="25">
        <f t="shared" si="1060"/>
        <v>0</v>
      </c>
      <c r="MA264" s="25">
        <f t="shared" si="956"/>
        <v>0</v>
      </c>
      <c r="MB264" s="25">
        <f t="shared" si="957"/>
        <v>0</v>
      </c>
      <c r="MC264" s="25">
        <f t="shared" si="1061"/>
        <v>0</v>
      </c>
      <c r="MD264" s="25">
        <f t="shared" si="958"/>
        <v>0</v>
      </c>
      <c r="ME264" s="25">
        <f t="shared" si="959"/>
        <v>0</v>
      </c>
      <c r="MF264" s="25">
        <f t="shared" si="1062"/>
        <v>0</v>
      </c>
      <c r="MG264" s="25">
        <f t="shared" si="960"/>
        <v>0</v>
      </c>
      <c r="MH264" s="25">
        <f t="shared" si="961"/>
        <v>0</v>
      </c>
      <c r="MI264" s="25">
        <f t="shared" si="1063"/>
        <v>0</v>
      </c>
      <c r="MJ264" s="25">
        <f t="shared" si="962"/>
        <v>0</v>
      </c>
      <c r="MK264" s="25">
        <f t="shared" si="963"/>
        <v>0</v>
      </c>
      <c r="ML264" s="25">
        <f t="shared" si="1064"/>
        <v>0</v>
      </c>
      <c r="MM264" s="25">
        <f t="shared" si="964"/>
        <v>0</v>
      </c>
      <c r="MN264" s="25">
        <f t="shared" si="965"/>
        <v>0</v>
      </c>
      <c r="MO264" s="25">
        <f t="shared" si="1065"/>
        <v>0</v>
      </c>
      <c r="MP264" s="25">
        <f t="shared" si="966"/>
        <v>0</v>
      </c>
      <c r="MQ264" s="25">
        <f t="shared" si="967"/>
        <v>0</v>
      </c>
      <c r="MR264" s="25">
        <f t="shared" si="1066"/>
        <v>0</v>
      </c>
      <c r="MS264" s="29">
        <v>1.5999999999999999</v>
      </c>
      <c r="MT264" s="29">
        <v>0</v>
      </c>
      <c r="MU264" s="29">
        <v>1</v>
      </c>
      <c r="MV264" s="29">
        <v>1</v>
      </c>
      <c r="MW264" s="25">
        <f t="shared" si="968"/>
        <v>1.6</v>
      </c>
      <c r="MX264" s="25">
        <f t="shared" si="969"/>
        <v>1.79</v>
      </c>
      <c r="MY264" s="25">
        <f t="shared" si="970"/>
        <v>0</v>
      </c>
      <c r="MZ264" s="25">
        <f t="shared" si="971"/>
        <v>0</v>
      </c>
      <c r="NA264" s="25">
        <f t="shared" si="972"/>
        <v>1.6</v>
      </c>
      <c r="NB264" s="25">
        <f t="shared" si="973"/>
        <v>1.71</v>
      </c>
      <c r="NC264" s="25">
        <f t="shared" si="974"/>
        <v>0</v>
      </c>
      <c r="ND264" s="25">
        <f t="shared" si="975"/>
        <v>0</v>
      </c>
      <c r="NE264" s="25">
        <f t="shared" si="1067"/>
        <v>1.6</v>
      </c>
      <c r="NF264" s="25">
        <f t="shared" si="1067"/>
        <v>1.75</v>
      </c>
      <c r="NG264" s="25">
        <f t="shared" si="1067"/>
        <v>0</v>
      </c>
      <c r="NH264" s="25">
        <f t="shared" si="976"/>
        <v>0</v>
      </c>
      <c r="NI264" s="25">
        <f t="shared" si="977"/>
        <v>47.14</v>
      </c>
      <c r="NJ264" s="25">
        <f t="shared" si="978"/>
        <v>0</v>
      </c>
      <c r="NK264" s="25">
        <f t="shared" si="979"/>
        <v>47.14</v>
      </c>
      <c r="NL264" s="25">
        <f t="shared" si="980"/>
        <v>0</v>
      </c>
      <c r="NM264" s="25">
        <f t="shared" si="981"/>
        <v>0</v>
      </c>
      <c r="NN264" s="25">
        <f t="shared" si="1068"/>
        <v>0</v>
      </c>
      <c r="NO264" s="25">
        <f t="shared" si="982"/>
        <v>0</v>
      </c>
      <c r="NP264" s="25">
        <f t="shared" si="983"/>
        <v>0</v>
      </c>
      <c r="NQ264" s="25">
        <f t="shared" si="1069"/>
        <v>0</v>
      </c>
      <c r="NR264" s="25">
        <f t="shared" si="984"/>
        <v>41.84</v>
      </c>
      <c r="NS264" s="25">
        <f t="shared" si="985"/>
        <v>0</v>
      </c>
      <c r="NT264" s="25">
        <f t="shared" si="1070"/>
        <v>41.84</v>
      </c>
      <c r="NU264" s="25">
        <f t="shared" si="986"/>
        <v>0</v>
      </c>
      <c r="NV264" s="25">
        <f t="shared" si="987"/>
        <v>0</v>
      </c>
      <c r="NW264" s="25">
        <f t="shared" si="1071"/>
        <v>0</v>
      </c>
      <c r="NX264" s="25">
        <f t="shared" si="1072"/>
        <v>41.84</v>
      </c>
      <c r="NY264" s="25">
        <f t="shared" si="1072"/>
        <v>0</v>
      </c>
      <c r="NZ264" s="25">
        <f t="shared" si="1073"/>
        <v>41.84</v>
      </c>
      <c r="OA264" s="25">
        <f t="shared" si="1074"/>
        <v>5.3</v>
      </c>
      <c r="OB264" s="25">
        <f t="shared" si="1074"/>
        <v>0</v>
      </c>
      <c r="OC264" s="25">
        <f t="shared" si="1075"/>
        <v>5.3</v>
      </c>
      <c r="OD264" s="25">
        <f t="shared" si="1076"/>
        <v>41.84</v>
      </c>
      <c r="OE264" s="25">
        <f t="shared" si="1076"/>
        <v>0</v>
      </c>
      <c r="OF264" s="25">
        <f t="shared" si="1076"/>
        <v>41.84</v>
      </c>
      <c r="OG264" s="25">
        <f t="shared" si="988"/>
        <v>0</v>
      </c>
      <c r="OH264" s="25">
        <f t="shared" si="989"/>
        <v>0</v>
      </c>
      <c r="OI264" s="25">
        <f t="shared" si="990"/>
        <v>0</v>
      </c>
      <c r="OJ264" s="25">
        <f t="shared" si="991"/>
        <v>0</v>
      </c>
      <c r="OK264" s="25">
        <f t="shared" si="992"/>
        <v>0</v>
      </c>
      <c r="OL264" s="25">
        <f t="shared" si="993"/>
        <v>0</v>
      </c>
      <c r="OM264" s="25">
        <f t="shared" si="1077"/>
        <v>0</v>
      </c>
      <c r="ON264" s="25">
        <f t="shared" si="1077"/>
        <v>0</v>
      </c>
      <c r="OO264" s="25">
        <f t="shared" si="1077"/>
        <v>0</v>
      </c>
      <c r="OP264" s="25">
        <f t="shared" si="994"/>
        <v>0</v>
      </c>
      <c r="OQ264" s="25">
        <f t="shared" si="995"/>
        <v>0</v>
      </c>
      <c r="OR264" s="25">
        <f t="shared" si="1078"/>
        <v>0</v>
      </c>
      <c r="OS264" s="19">
        <v>536967.82999999996</v>
      </c>
      <c r="OT264" s="19">
        <v>2370948.37</v>
      </c>
    </row>
    <row r="265" spans="1:410" ht="33" customHeight="1" x14ac:dyDescent="0.25">
      <c r="A265" s="18"/>
      <c r="B265" s="18" t="s">
        <v>1005</v>
      </c>
      <c r="C265" s="18">
        <v>627.29999999999995</v>
      </c>
      <c r="D265" s="16" t="e">
        <f>_xlfn.IFNA(INDEX(#REF!,MATCH(E265,#REF!,0)),0)</f>
        <v>#REF!</v>
      </c>
      <c r="E265" s="18" t="s">
        <v>1068</v>
      </c>
      <c r="F265" s="16" t="s">
        <v>765</v>
      </c>
      <c r="G265" s="16" t="s">
        <v>766</v>
      </c>
      <c r="H265" s="16" t="s">
        <v>767</v>
      </c>
      <c r="I265" s="16" t="s">
        <v>768</v>
      </c>
      <c r="J265" s="16" t="s">
        <v>769</v>
      </c>
      <c r="K265" s="16" t="s">
        <v>770</v>
      </c>
      <c r="L265" s="16" t="s">
        <v>771</v>
      </c>
      <c r="M265" s="18">
        <v>2.44</v>
      </c>
      <c r="N265" s="18">
        <v>2.44</v>
      </c>
      <c r="O265" s="18">
        <v>2.84</v>
      </c>
      <c r="P265" s="18">
        <v>2.84</v>
      </c>
      <c r="Q265" s="18">
        <v>0.1</v>
      </c>
      <c r="R265" s="18">
        <v>2.64</v>
      </c>
      <c r="S265" s="18">
        <v>2.64</v>
      </c>
      <c r="T265" s="18">
        <v>0.2</v>
      </c>
      <c r="U265" s="18">
        <v>0</v>
      </c>
      <c r="V265" s="18">
        <v>0</v>
      </c>
      <c r="W265" s="18">
        <v>0</v>
      </c>
      <c r="X265" s="18">
        <v>2.44</v>
      </c>
      <c r="Y265" s="18">
        <v>2.4</v>
      </c>
      <c r="Z265" s="20">
        <f t="shared" si="996"/>
        <v>1.9</v>
      </c>
      <c r="AA265" s="18">
        <v>0.22</v>
      </c>
      <c r="AB265" s="18">
        <v>0</v>
      </c>
      <c r="AC265" s="18">
        <v>0</v>
      </c>
      <c r="AD265" s="18">
        <v>0</v>
      </c>
      <c r="AE265" s="18">
        <v>0</v>
      </c>
      <c r="AF265" s="18">
        <v>0</v>
      </c>
      <c r="AG265" s="18">
        <v>2</v>
      </c>
      <c r="AH265" s="18">
        <v>2</v>
      </c>
      <c r="AI265" s="20">
        <f t="shared" si="997"/>
        <v>2.0499999999999998</v>
      </c>
      <c r="AJ265" s="18">
        <v>0</v>
      </c>
      <c r="AK265" s="18">
        <v>0</v>
      </c>
      <c r="AL265" s="20">
        <f t="shared" si="998"/>
        <v>0</v>
      </c>
      <c r="AM265" s="18">
        <v>2.44</v>
      </c>
      <c r="AN265" s="18">
        <v>2</v>
      </c>
      <c r="AO265" s="18">
        <v>0.15</v>
      </c>
      <c r="AP265" s="18">
        <v>0.22</v>
      </c>
      <c r="AQ265" s="18">
        <v>2.44</v>
      </c>
      <c r="AR265" s="18">
        <v>2.2200000000000002</v>
      </c>
      <c r="AS265" s="18">
        <v>0.12</v>
      </c>
      <c r="AT265" s="18">
        <v>0.11</v>
      </c>
      <c r="AU265" s="18">
        <v>0</v>
      </c>
      <c r="AV265" s="18">
        <v>1</v>
      </c>
      <c r="AW265" s="18">
        <v>0</v>
      </c>
      <c r="AX265" s="18">
        <v>0</v>
      </c>
      <c r="AY265" s="18">
        <v>0</v>
      </c>
      <c r="AZ265" s="18">
        <v>0</v>
      </c>
      <c r="BA265" s="18">
        <v>0</v>
      </c>
      <c r="BB265" s="18">
        <v>0</v>
      </c>
      <c r="BC265" s="18">
        <v>0</v>
      </c>
      <c r="BD265" s="18">
        <v>0</v>
      </c>
      <c r="BE265" s="18">
        <v>0</v>
      </c>
      <c r="BF265" s="18">
        <v>0</v>
      </c>
      <c r="BG265" s="18">
        <v>0</v>
      </c>
      <c r="BH265" s="18">
        <v>0</v>
      </c>
      <c r="BI265" s="18">
        <v>1</v>
      </c>
      <c r="BJ265" s="18">
        <v>0</v>
      </c>
      <c r="BK265" s="18">
        <v>0</v>
      </c>
      <c r="BL265" s="18">
        <v>1</v>
      </c>
      <c r="BM265" s="18">
        <v>0</v>
      </c>
      <c r="BN265" s="18">
        <v>0</v>
      </c>
      <c r="BO265" s="18">
        <v>0</v>
      </c>
      <c r="BP265" s="18">
        <v>0</v>
      </c>
      <c r="BQ265" s="18">
        <v>0</v>
      </c>
      <c r="BR265" s="18">
        <v>0</v>
      </c>
      <c r="BS265" s="18">
        <v>0</v>
      </c>
      <c r="BT265" s="18">
        <v>0</v>
      </c>
      <c r="BU265" s="18">
        <v>0</v>
      </c>
      <c r="BV265" s="18">
        <v>0</v>
      </c>
      <c r="BW265" s="18">
        <v>0</v>
      </c>
      <c r="BX265" s="18">
        <v>0</v>
      </c>
      <c r="BY265" s="18">
        <v>0</v>
      </c>
      <c r="BZ265" s="18">
        <v>0</v>
      </c>
      <c r="CA265" s="16" t="e">
        <f>_xlfn.IFNA(IF(RIGHT(D265,2)="=G",0,INDEX(#REF!,MATCH(E265,#REF!,0))),0)</f>
        <v>#REF!</v>
      </c>
      <c r="CB265" s="16" t="s">
        <v>776</v>
      </c>
      <c r="CC265" s="18">
        <v>0</v>
      </c>
      <c r="CD265" s="18">
        <v>0</v>
      </c>
      <c r="CE265" s="18">
        <v>2.2000000000000002</v>
      </c>
      <c r="CF265" s="18">
        <v>0.73</v>
      </c>
      <c r="CG265" s="18">
        <v>0.12</v>
      </c>
      <c r="CH265" s="18">
        <v>3</v>
      </c>
      <c r="CI265" s="16" t="s">
        <v>98</v>
      </c>
      <c r="CJ265" s="18">
        <v>0</v>
      </c>
      <c r="CK265" s="20">
        <f t="shared" si="864"/>
        <v>1.67</v>
      </c>
      <c r="CL265" s="20">
        <f t="shared" si="999"/>
        <v>1.67</v>
      </c>
      <c r="CM265" s="18">
        <v>22.94</v>
      </c>
      <c r="CN265" s="18">
        <v>26.03</v>
      </c>
      <c r="CO265" s="18">
        <v>25.191000000000003</v>
      </c>
      <c r="CP265" s="22">
        <f t="shared" si="865"/>
        <v>25.19</v>
      </c>
      <c r="CQ265" s="22">
        <f t="shared" si="866"/>
        <v>23.52</v>
      </c>
      <c r="CR265" s="22">
        <f t="shared" si="1000"/>
        <v>1.67</v>
      </c>
      <c r="CS265" s="22">
        <f t="shared" si="867"/>
        <v>23.62</v>
      </c>
      <c r="CT265" s="22">
        <f t="shared" si="868"/>
        <v>23.82</v>
      </c>
      <c r="CU265" s="18">
        <v>23.82</v>
      </c>
      <c r="CV265" s="22">
        <f t="shared" si="1001"/>
        <v>1.9</v>
      </c>
      <c r="CW265" s="22">
        <f t="shared" si="869"/>
        <v>0</v>
      </c>
      <c r="CX265" s="22">
        <f t="shared" si="870"/>
        <v>0</v>
      </c>
      <c r="CY265" s="22">
        <f t="shared" si="871"/>
        <v>25.76</v>
      </c>
      <c r="CZ265" s="22">
        <f t="shared" si="872"/>
        <v>25.91</v>
      </c>
      <c r="DA265" s="18">
        <v>26.03</v>
      </c>
      <c r="DB265" s="20">
        <f t="shared" si="1002"/>
        <v>2.5099999999999998</v>
      </c>
      <c r="DC265" s="20">
        <f t="shared" si="1003"/>
        <v>0.84</v>
      </c>
      <c r="DD265" s="20">
        <f t="shared" si="1004"/>
        <v>1.67</v>
      </c>
      <c r="DE265" s="20">
        <f t="shared" si="873"/>
        <v>0.1</v>
      </c>
      <c r="DF265" s="20">
        <f t="shared" si="874"/>
        <v>0.2</v>
      </c>
      <c r="DG265" s="20">
        <f t="shared" si="875"/>
        <v>1.37</v>
      </c>
      <c r="DH265" s="20">
        <f t="shared" si="876"/>
        <v>0</v>
      </c>
      <c r="DI265" s="20">
        <f t="shared" si="877"/>
        <v>0</v>
      </c>
      <c r="DJ265" s="20">
        <f t="shared" si="878"/>
        <v>0</v>
      </c>
      <c r="DK265" s="20">
        <f t="shared" si="1005"/>
        <v>1.6700000000000002</v>
      </c>
      <c r="DL265" s="20">
        <f t="shared" si="1006"/>
        <v>0</v>
      </c>
      <c r="DM265" s="20">
        <f t="shared" si="1007"/>
        <v>0</v>
      </c>
      <c r="DN265" s="20">
        <f t="shared" si="1008"/>
        <v>0</v>
      </c>
      <c r="DO265" s="18">
        <v>3.04</v>
      </c>
      <c r="DP265" s="18">
        <v>0</v>
      </c>
      <c r="DQ265" s="18">
        <v>1</v>
      </c>
      <c r="DR265" s="18">
        <v>1</v>
      </c>
      <c r="DS265" s="25">
        <f t="shared" si="1009"/>
        <v>3.04</v>
      </c>
      <c r="DT265" s="25">
        <f t="shared" si="1010"/>
        <v>0</v>
      </c>
      <c r="DU265" s="25">
        <f t="shared" si="1011"/>
        <v>5.08</v>
      </c>
      <c r="DV265" s="25">
        <f t="shared" si="1012"/>
        <v>0</v>
      </c>
      <c r="DW265" s="25">
        <f t="shared" si="1013"/>
        <v>5.08</v>
      </c>
      <c r="DX265" s="25">
        <f t="shared" si="1014"/>
        <v>14.43</v>
      </c>
      <c r="DY265" s="25">
        <f t="shared" si="1015"/>
        <v>0</v>
      </c>
      <c r="DZ265" s="25">
        <f t="shared" si="1016"/>
        <v>14.43</v>
      </c>
      <c r="EA265" s="25">
        <f t="shared" si="1017"/>
        <v>10.36</v>
      </c>
      <c r="EB265" s="25">
        <f t="shared" si="1018"/>
        <v>0</v>
      </c>
      <c r="EC265" s="25">
        <f t="shared" si="1019"/>
        <v>10.36</v>
      </c>
      <c r="ED265" s="25">
        <f t="shared" si="1020"/>
        <v>4.07</v>
      </c>
      <c r="EE265" s="25">
        <f t="shared" si="1020"/>
        <v>0</v>
      </c>
      <c r="EF265" s="25">
        <f t="shared" si="1021"/>
        <v>4.07</v>
      </c>
      <c r="EG265" s="25">
        <f t="shared" si="1022"/>
        <v>10.36</v>
      </c>
      <c r="EH265" s="25">
        <f t="shared" si="1022"/>
        <v>0</v>
      </c>
      <c r="EI265" s="25">
        <f t="shared" si="1023"/>
        <v>10.36</v>
      </c>
      <c r="EJ265" s="18">
        <v>627.29999999999995</v>
      </c>
      <c r="EK265" s="18">
        <v>627.29999999999995</v>
      </c>
      <c r="EL265" s="18" t="s">
        <v>1068</v>
      </c>
      <c r="EM265" s="18" t="s">
        <v>1069</v>
      </c>
      <c r="EN265" s="16" t="s">
        <v>870</v>
      </c>
      <c r="EO265" s="16" t="s">
        <v>134</v>
      </c>
      <c r="EP265" s="16" t="e">
        <f>IF(OR(EN265="Cống tròn",EN265="Cống hộp",EN265="Ống nhựa"),INDEX(#REF!,MATCH(E265,#REF!,0)),IF(OR(EN265="Rãnh xây",EN265="Rãnh bê tông"),INDEX(#REF!,MATCH(E265,#REF!,0)),0))</f>
        <v>#REF!</v>
      </c>
      <c r="EQ265" s="18">
        <v>17.11</v>
      </c>
      <c r="ER265" s="18"/>
      <c r="ES265" s="25">
        <f t="shared" si="1024"/>
        <v>0</v>
      </c>
      <c r="ET265" s="1" t="str">
        <f>_xlfn.IFNA(IF(EN265="Cống tròn",INDEX(#REF!,MATCH(E265,#REF!,0)),IF(EN265="Cống hộp",INDEX(#REF!,MATCH(E265,#REF!,0)),EU265&amp;" ,"&amp;EV265)),0)</f>
        <v>Móng bê tông ,Có cốt thép</v>
      </c>
      <c r="EU265" s="16" t="s">
        <v>769</v>
      </c>
      <c r="EV265" s="16" t="s">
        <v>872</v>
      </c>
      <c r="EW265" s="16" t="e">
        <f>_xlfn.IFNA(INDEX(#REF!,MATCH(E265,#REF!,0)),0)</f>
        <v>#REF!</v>
      </c>
      <c r="EX265" s="16"/>
      <c r="EY265" s="18">
        <v>0</v>
      </c>
      <c r="EZ265" s="18">
        <v>0</v>
      </c>
      <c r="FA265" s="18">
        <v>0</v>
      </c>
      <c r="FB265" s="19">
        <v>0</v>
      </c>
      <c r="FC265" s="19">
        <v>0</v>
      </c>
      <c r="FD265" s="25">
        <f t="shared" si="879"/>
        <v>0</v>
      </c>
      <c r="FE265" s="25">
        <f t="shared" si="1025"/>
        <v>0</v>
      </c>
      <c r="FF265" s="18">
        <v>0</v>
      </c>
      <c r="FG265" s="18">
        <v>0</v>
      </c>
      <c r="FH265" s="18">
        <v>0</v>
      </c>
      <c r="FI265" s="25">
        <f t="shared" si="1026"/>
        <v>0</v>
      </c>
      <c r="FJ265" s="18">
        <v>0</v>
      </c>
      <c r="FK265" s="18">
        <v>0</v>
      </c>
      <c r="FL265" s="18">
        <v>0</v>
      </c>
      <c r="FM265" s="18">
        <v>0</v>
      </c>
      <c r="FN265" s="18">
        <v>0</v>
      </c>
      <c r="FO265" s="25">
        <f t="shared" si="1027"/>
        <v>0</v>
      </c>
      <c r="FP265" s="18">
        <v>0</v>
      </c>
      <c r="FQ265" s="18">
        <v>0</v>
      </c>
      <c r="FR265" s="25">
        <f t="shared" si="880"/>
        <v>0</v>
      </c>
      <c r="FS265" s="25">
        <f t="shared" si="881"/>
        <v>0</v>
      </c>
      <c r="FT265" s="25">
        <f t="shared" si="882"/>
        <v>0</v>
      </c>
      <c r="FU265" s="25">
        <f t="shared" si="883"/>
        <v>0</v>
      </c>
      <c r="FV265" s="25" t="str">
        <f t="shared" si="1028"/>
        <v>Đủ</v>
      </c>
      <c r="FW265" s="25">
        <f t="shared" si="1029"/>
        <v>0</v>
      </c>
      <c r="FX265" s="16" t="s">
        <v>820</v>
      </c>
      <c r="FY265" s="16" t="s">
        <v>766</v>
      </c>
      <c r="FZ265" s="16" t="s">
        <v>771</v>
      </c>
      <c r="GA265" s="16" t="s">
        <v>771</v>
      </c>
      <c r="GB265" s="18">
        <v>0.1</v>
      </c>
      <c r="GC265" s="18">
        <v>1.6</v>
      </c>
      <c r="GD265" s="18">
        <v>0.2</v>
      </c>
      <c r="GE265" s="18">
        <v>1.4</v>
      </c>
      <c r="GF265" s="18">
        <v>0</v>
      </c>
      <c r="GG265" s="18">
        <v>0</v>
      </c>
      <c r="GH265" s="18">
        <v>0.2</v>
      </c>
      <c r="GI265" s="18">
        <v>2</v>
      </c>
      <c r="GJ265" s="18">
        <v>1</v>
      </c>
      <c r="GK265" s="18"/>
      <c r="GL265" s="25">
        <f t="shared" si="884"/>
        <v>1</v>
      </c>
      <c r="GM265" s="25">
        <f t="shared" si="1030"/>
        <v>1</v>
      </c>
      <c r="GN265" s="18">
        <v>0</v>
      </c>
      <c r="GO265" s="18">
        <v>0</v>
      </c>
      <c r="GP265" s="18">
        <v>0.2</v>
      </c>
      <c r="GQ265" s="18">
        <v>0.11</v>
      </c>
      <c r="GR265" s="1" t="e">
        <f>_xlfn.IFNA(INDEX(#REF!,MATCH(E265,#REF!,0)),0)</f>
        <v>#REF!</v>
      </c>
      <c r="GS265" s="16"/>
      <c r="GT265" s="18">
        <v>0</v>
      </c>
      <c r="GU265" s="18">
        <v>0</v>
      </c>
      <c r="GV265" s="18">
        <v>0</v>
      </c>
      <c r="GW265" s="18">
        <v>0</v>
      </c>
      <c r="GX265" s="25">
        <f t="shared" si="885"/>
        <v>0</v>
      </c>
      <c r="GY265" s="25">
        <f t="shared" si="886"/>
        <v>0</v>
      </c>
      <c r="GZ265" s="25">
        <f t="shared" si="1031"/>
        <v>1.5</v>
      </c>
      <c r="HA265" s="1" t="e" cm="1">
        <f t="array" ref="HA265">INDEX(#REF!,MATCH(EJ265&amp;EK265&amp;HD265&amp;HE265&amp;HF265,#REF!&amp;#REF!&amp;#REF!&amp;#REF!&amp;#REF!,0))</f>
        <v>#REF!</v>
      </c>
      <c r="HB265" s="16" t="s">
        <v>872</v>
      </c>
      <c r="HC265" s="25">
        <f t="shared" si="1032"/>
        <v>16</v>
      </c>
      <c r="HD265" s="18">
        <v>1</v>
      </c>
      <c r="HE265" s="18">
        <v>1.2</v>
      </c>
      <c r="HF265" s="18">
        <v>0.2</v>
      </c>
      <c r="HG265" s="1" t="e" cm="1">
        <f t="array" ref="HG265">INDEX(#REF!,MATCH(EJ265&amp;EK265&amp;HJ265&amp;HK265&amp;HL265,#REF!&amp;#REF!&amp;#REF!&amp;#REF!&amp;#REF!,0))</f>
        <v>#REF!</v>
      </c>
      <c r="HH265" s="16" t="s">
        <v>872</v>
      </c>
      <c r="HI265" s="25">
        <f t="shared" si="1033"/>
        <v>1</v>
      </c>
      <c r="HJ265" s="25">
        <f t="shared" si="1034"/>
        <v>0.54</v>
      </c>
      <c r="HK265" s="19">
        <v>1.2</v>
      </c>
      <c r="HL265" s="19">
        <v>0.2</v>
      </c>
      <c r="HM265" s="18">
        <v>0.01</v>
      </c>
      <c r="HN265" s="18">
        <v>1</v>
      </c>
      <c r="HO265" s="25">
        <f t="shared" si="1035"/>
        <v>16</v>
      </c>
      <c r="HP265" s="25">
        <f t="shared" si="1036"/>
        <v>0.16</v>
      </c>
      <c r="HQ265" s="25">
        <f t="shared" si="1037"/>
        <v>16.16</v>
      </c>
      <c r="HR265" s="25">
        <f t="shared" si="1038"/>
        <v>-0.94999999999999929</v>
      </c>
      <c r="HS265" s="25" t="str">
        <f t="shared" si="1039"/>
        <v>Thêm 01</v>
      </c>
      <c r="HT265" s="19">
        <v>0</v>
      </c>
      <c r="HU265" s="19">
        <v>0</v>
      </c>
      <c r="HV265" s="19">
        <v>0</v>
      </c>
      <c r="HW265" s="25">
        <f t="shared" si="1040"/>
        <v>0</v>
      </c>
      <c r="HX265" s="19">
        <v>0</v>
      </c>
      <c r="HY265" s="19">
        <v>0</v>
      </c>
      <c r="HZ265" s="18">
        <v>25.19</v>
      </c>
      <c r="IA265" s="20">
        <f>ROUND(IF(EN265="Cống tròn",IF(EN265="Cống tròn",IF(EU265="Không có móng",IQ265-FF265,IF(EU265="Đế",IP265-FN265,IF(OR(EU265="Móng bê tông",EU265="Móng bê tông kết hợp đế"),II265-FJ265,0))),0),IF(EN265="Cống hộp",IF(AND(EN265="Cống hộp",EU265="Không có móng"),IQ265-GF265,IF(AND(EN265="Cống hộp",EU265="Móng bê tông"),IJ265-GB265,0)),IF(OR(EN265="Rãnh xây",EN265="Rãnh bê tông"),IF(OR(EN265="Rãnh xây",EN265="Rãnh bê tông"),IK265-GB265,0),IF(EN265="Ống nhựa",IF(AND(EN265="Ống nhựa",EU265="Không đắp cát"),IQ265-HT265,IF(AND(EN265="Ống nhựa",EU265="Đắp cát"),IH265-HX265,0)),IF(EN265="Rãnh thang",IF(EN265="Rãnh thang",IF(EU265="Móng bê tông",#REF!-#REF!,IQ265),0),0))))),2)</f>
        <v>24.12</v>
      </c>
      <c r="IB265" s="20">
        <f t="shared" si="1041"/>
        <v>1.0700000000000003</v>
      </c>
      <c r="IC265" s="20">
        <f t="shared" si="887"/>
        <v>0</v>
      </c>
      <c r="ID265" s="20">
        <f t="shared" si="888"/>
        <v>0</v>
      </c>
      <c r="IE265" s="20">
        <f t="shared" si="889"/>
        <v>24.12</v>
      </c>
      <c r="IF265" s="20">
        <f t="shared" si="890"/>
        <v>0</v>
      </c>
      <c r="IG265" s="20">
        <f>IF(EN265="Rãnh thang",IF(AND(EN265="Rãnh thang",EU265="Móng bê tông"),IQ265-#REF!,0),IF(EN265="Ống nhựa",IF(AND(EN265="Ống nhựa",EU265="Đắp cát"),IQ265-HT265,0),IF(EN265="Cống tròn",IF(EN265="Cống tròn",IF(OR(EU265="Móng bê tông",EU265="Móng bê tông kết hợp đế"),IM265-FL265,0),0),IF(EN265="Cống hộp",IF(AND(EN265="Cống hộp",EU265="Móng bê tông"),IN265-GD265,0),IF(OR(EN265="Rãnh xây",EN265="Rãnh bê tông"),IF(AND(EN265="Rãnh xây",EU265="Móng bê tông"),IO265-GD265,IF(AND(EN265="Rãnh bê tông",EU265="Móng bê tông"),IO265-GD265,0)),0)))))</f>
        <v>24.220000000000002</v>
      </c>
      <c r="IH265" s="20">
        <f t="shared" si="891"/>
        <v>0</v>
      </c>
      <c r="II265" s="20">
        <f t="shared" si="892"/>
        <v>0</v>
      </c>
      <c r="IJ265" s="20">
        <f t="shared" si="893"/>
        <v>0</v>
      </c>
      <c r="IK265" s="20">
        <f t="shared" si="894"/>
        <v>24.220000000000002</v>
      </c>
      <c r="IL265" s="20">
        <f t="shared" si="895"/>
        <v>24.42</v>
      </c>
      <c r="IM265" s="20">
        <f t="shared" si="896"/>
        <v>0</v>
      </c>
      <c r="IN265" s="20">
        <f t="shared" si="897"/>
        <v>0</v>
      </c>
      <c r="IO265" s="20">
        <f t="shared" si="898"/>
        <v>24.42</v>
      </c>
      <c r="IP265" s="20">
        <f t="shared" si="899"/>
        <v>0</v>
      </c>
      <c r="IQ265" s="18">
        <v>24.42</v>
      </c>
      <c r="IR265" s="25">
        <f t="shared" si="1042"/>
        <v>1</v>
      </c>
      <c r="IS265" s="25">
        <f t="shared" si="900"/>
        <v>25.42</v>
      </c>
      <c r="IT265" s="25">
        <f t="shared" si="901"/>
        <v>25.42</v>
      </c>
      <c r="IU265" s="25">
        <f>ROUND(IF(EN265="Cống tròn",IF(EN265="Cống tròn",IV265+FF265,0),IF(EN265="Cống hộp",IF(EN265="Cống hộp",IV265+GP265,0),IF(OR(EN265="Rãnh xây",EN265="Rãnh bê tông"),IF(OR(EN265="Rãnh xây",EN265="Rãnh bê tông"),IV265+GP265,0),IF(EN265="ống nhựa",IF(EN265="Ống nhựa",IV265+HT265,0),IF(EN265="Rãnh thang",IF(EN265="Rãnh thang",IQ265+#REF!,0),0))))),2)</f>
        <v>25.62</v>
      </c>
      <c r="IV265" s="18">
        <v>25.42</v>
      </c>
      <c r="IW265" s="25">
        <f t="shared" si="902"/>
        <v>0</v>
      </c>
      <c r="IX265" s="25">
        <f t="shared" si="903"/>
        <v>0</v>
      </c>
      <c r="IY265" s="25">
        <f t="shared" si="904"/>
        <v>25.62</v>
      </c>
      <c r="IZ265" s="25">
        <f t="shared" si="905"/>
        <v>0</v>
      </c>
      <c r="JA265" s="25">
        <f t="shared" si="906"/>
        <v>0</v>
      </c>
      <c r="JB265" s="18">
        <v>25.2</v>
      </c>
      <c r="JC265" s="20">
        <f>ROUND(IF(EN265="Cống tròn",IF(EN265="Cống tròn",IF(EU265="Không có móng",JS265-FF265,IF(EU265="Đế",JR265-FN265,IF(OR(EU265="Móng bê tông",EU265="Móng bê tông kết hợp đế"),JK265-FJ265,0))),0),IF(EN265="Cống hộp",IF(AND(EN265="Cống hộp",EU265="Không có móng"),JS265-GF265,IF(AND(EN265="Cống hộp",EU265="Móng bê tông"),JL265-GB265,0)),IF(OR(EN265="Rãnh xây",EN265="Rãnh bê tông"),IF(OR(EN265="Rãnh xây",EN265="Rãnh bê tông"),JM265-GB265,0),IF(EN265="Ống nhựa",IF(AND(EN265="Ống nhựa",EU265="Không đắp cát"),JS265-HT265,IF(AND(EN265="Ống nhựa",EU265="Đắp cát"),JJ265-HX265,0)),IF(EN265="Rãnh thang",IF(EN265="Rãnh thang",IF(EU265="Móng bê tông",#REF!-#REF!,JS265),0),0))))),2)</f>
        <v>24.12</v>
      </c>
      <c r="JD265" s="20">
        <f t="shared" si="1043"/>
        <v>1.0799999999999983</v>
      </c>
      <c r="JE265" s="20">
        <f t="shared" si="907"/>
        <v>0</v>
      </c>
      <c r="JF265" s="20">
        <f t="shared" si="908"/>
        <v>0</v>
      </c>
      <c r="JG265" s="20">
        <f t="shared" si="909"/>
        <v>24.12</v>
      </c>
      <c r="JH265" s="20">
        <f t="shared" si="910"/>
        <v>0</v>
      </c>
      <c r="JI265" s="20">
        <f>IF(EN265="Rãnh thang",IF(AND(EN265="Rãnh thang",EU265="Móng bê tông"),JS265-#REF!,0),IF(EN265="Ống nhựa",IF(AND(EN265="Ống nhựa",EU265="Đắp cát"),JS265-HT265,0),IF(EN265="Cống tròn",IF(EN265="Cống tròn",IF(OR(EU265="Móng bê tông",EU265="Móng bê tông kết hợp đế"),JO265-FL265,0),0),IF(EN265="Cống hộp",IF(AND(EN265="Cống hộp",EU265="Móng bê tông"),JP265-GD265,0),IF(OR(EN265="Rãnh xây",EN265="Rãnh bê tông"),IF(AND(EN265="Rãnh xây",EU265="Móng bê tông"),JQ265-GD265,IF(AND(EN265="Rãnh bê tông",EU265="Móng bê tông"),JQ265-GD265,0)),0)))))</f>
        <v>24.220000000000002</v>
      </c>
      <c r="JJ265" s="20">
        <f t="shared" si="911"/>
        <v>0</v>
      </c>
      <c r="JK265" s="20">
        <f t="shared" si="912"/>
        <v>0</v>
      </c>
      <c r="JL265" s="20">
        <f t="shared" si="913"/>
        <v>0</v>
      </c>
      <c r="JM265" s="20">
        <f t="shared" si="914"/>
        <v>24.220000000000002</v>
      </c>
      <c r="JN265" s="20">
        <f t="shared" si="915"/>
        <v>24.42</v>
      </c>
      <c r="JO265" s="20">
        <f t="shared" si="916"/>
        <v>0</v>
      </c>
      <c r="JP265" s="20">
        <f t="shared" si="917"/>
        <v>0</v>
      </c>
      <c r="JQ265" s="20">
        <f t="shared" si="918"/>
        <v>24.42</v>
      </c>
      <c r="JR265" s="20">
        <f t="shared" si="919"/>
        <v>0</v>
      </c>
      <c r="JS265" s="26">
        <v>24.42</v>
      </c>
      <c r="JT265" s="25">
        <f t="shared" si="1044"/>
        <v>1</v>
      </c>
      <c r="JU265" s="25">
        <f t="shared" si="920"/>
        <v>25.42</v>
      </c>
      <c r="JV265" s="25">
        <f t="shared" si="921"/>
        <v>25.42</v>
      </c>
      <c r="JW265" s="25">
        <f>ROUND(IF(EN265="Cống tròn",IF(EN265="Cống tròn",JX265+FF265,0),IF(EN265="Cống hộp",IF(EN265="Cống hộp",JX265+GP265,0),IF(OR(EN265="Rãnh xây",EN265="Rãnh bê tông"),IF(OR(EN265="Rãnh xây",EN265="Rãnh bê tông"),JX265+GP265,0),IF(EN265="ống nhựa",IF(EN265="Ống nhựa",JX265+HT265,0),IF(EN265="Rãnh thang",IF(EN265="Rãnh thang",JS265+#REF!,0),0))))),2)</f>
        <v>25.62</v>
      </c>
      <c r="JX265" s="27">
        <v>25.42</v>
      </c>
      <c r="JY265" s="25">
        <f t="shared" si="922"/>
        <v>0</v>
      </c>
      <c r="JZ265" s="25">
        <f t="shared" si="923"/>
        <v>0</v>
      </c>
      <c r="KA265" s="25">
        <f t="shared" si="924"/>
        <v>25.62</v>
      </c>
      <c r="KB265" s="25">
        <f t="shared" si="925"/>
        <v>0</v>
      </c>
      <c r="KC265" s="25">
        <f t="shared" si="926"/>
        <v>0</v>
      </c>
      <c r="KD265" s="28" t="s">
        <v>98</v>
      </c>
      <c r="KE265" s="27">
        <v>0</v>
      </c>
      <c r="KF265" s="25">
        <f t="shared" si="927"/>
        <v>1.0700000000000003</v>
      </c>
      <c r="KG265" s="25">
        <f t="shared" si="1045"/>
        <v>1.0700000000000003</v>
      </c>
      <c r="KH265" s="27">
        <v>0</v>
      </c>
      <c r="KI265" s="25">
        <f t="shared" si="928"/>
        <v>1.0799999999999983</v>
      </c>
      <c r="KJ265" s="25">
        <f t="shared" si="1046"/>
        <v>1.0799999999999983</v>
      </c>
      <c r="KK265" s="25">
        <f t="shared" si="929"/>
        <v>0</v>
      </c>
      <c r="KL265" s="25">
        <f t="shared" si="930"/>
        <v>0</v>
      </c>
      <c r="KM265" s="25">
        <f t="shared" si="1047"/>
        <v>0</v>
      </c>
      <c r="KN265" s="25">
        <f t="shared" si="931"/>
        <v>0</v>
      </c>
      <c r="KO265" s="25">
        <f t="shared" si="932"/>
        <v>0</v>
      </c>
      <c r="KP265" s="25">
        <f t="shared" si="1048"/>
        <v>0</v>
      </c>
      <c r="KQ265" s="25">
        <f t="shared" si="933"/>
        <v>0</v>
      </c>
      <c r="KR265" s="25">
        <f t="shared" si="934"/>
        <v>0</v>
      </c>
      <c r="KS265" s="25">
        <f t="shared" si="1049"/>
        <v>0</v>
      </c>
      <c r="KT265" s="25">
        <f t="shared" si="935"/>
        <v>0</v>
      </c>
      <c r="KU265" s="25">
        <f t="shared" si="936"/>
        <v>0</v>
      </c>
      <c r="KV265" s="25">
        <f t="shared" si="1050"/>
        <v>0</v>
      </c>
      <c r="KW265" s="25">
        <f t="shared" si="863"/>
        <v>0</v>
      </c>
      <c r="KX265" s="25">
        <f t="shared" si="937"/>
        <v>0</v>
      </c>
      <c r="KY265" s="25">
        <f t="shared" si="1051"/>
        <v>0</v>
      </c>
      <c r="KZ265" s="25">
        <f t="shared" si="938"/>
        <v>0</v>
      </c>
      <c r="LA265" s="25">
        <f t="shared" si="939"/>
        <v>0</v>
      </c>
      <c r="LB265" s="25">
        <f t="shared" si="1052"/>
        <v>0</v>
      </c>
      <c r="LC265" s="25">
        <f t="shared" si="940"/>
        <v>0</v>
      </c>
      <c r="LD265" s="25">
        <f t="shared" si="941"/>
        <v>0</v>
      </c>
      <c r="LE265" s="25">
        <f t="shared" si="1053"/>
        <v>0</v>
      </c>
      <c r="LF265" s="25">
        <f t="shared" si="942"/>
        <v>0</v>
      </c>
      <c r="LG265" s="25">
        <f t="shared" si="943"/>
        <v>0</v>
      </c>
      <c r="LH265" s="25">
        <f t="shared" si="1054"/>
        <v>0</v>
      </c>
      <c r="LI265" s="25">
        <f t="shared" si="944"/>
        <v>0.1</v>
      </c>
      <c r="LJ265" s="25">
        <f t="shared" si="945"/>
        <v>0.1</v>
      </c>
      <c r="LK265" s="25">
        <f t="shared" si="1055"/>
        <v>0.1</v>
      </c>
      <c r="LL265" s="25">
        <f t="shared" si="946"/>
        <v>0</v>
      </c>
      <c r="LM265" s="25">
        <f t="shared" si="947"/>
        <v>0</v>
      </c>
      <c r="LN265" s="25">
        <f t="shared" si="1056"/>
        <v>0</v>
      </c>
      <c r="LO265" s="25">
        <f t="shared" si="948"/>
        <v>0.2</v>
      </c>
      <c r="LP265" s="25">
        <f t="shared" si="949"/>
        <v>0.2</v>
      </c>
      <c r="LQ265" s="25">
        <f t="shared" si="1057"/>
        <v>0.2</v>
      </c>
      <c r="LR265" s="25">
        <f t="shared" si="950"/>
        <v>0</v>
      </c>
      <c r="LS265" s="25">
        <f t="shared" si="951"/>
        <v>0</v>
      </c>
      <c r="LT265" s="25">
        <f t="shared" si="1058"/>
        <v>0</v>
      </c>
      <c r="LU265" s="25">
        <f t="shared" si="952"/>
        <v>0.77000000000000024</v>
      </c>
      <c r="LV265" s="25">
        <f t="shared" si="953"/>
        <v>0.77999999999999825</v>
      </c>
      <c r="LW265" s="25">
        <f t="shared" si="1059"/>
        <v>0.77499999999999925</v>
      </c>
      <c r="LX265" s="25">
        <f t="shared" si="954"/>
        <v>0</v>
      </c>
      <c r="LY265" s="25">
        <f t="shared" si="955"/>
        <v>0</v>
      </c>
      <c r="LZ265" s="25">
        <f t="shared" si="1060"/>
        <v>0</v>
      </c>
      <c r="MA265" s="25">
        <f t="shared" si="956"/>
        <v>0</v>
      </c>
      <c r="MB265" s="25">
        <f t="shared" si="957"/>
        <v>0</v>
      </c>
      <c r="MC265" s="25">
        <f t="shared" si="1061"/>
        <v>0</v>
      </c>
      <c r="MD265" s="25">
        <f t="shared" si="958"/>
        <v>0</v>
      </c>
      <c r="ME265" s="25">
        <f t="shared" si="959"/>
        <v>0</v>
      </c>
      <c r="MF265" s="25">
        <f t="shared" si="1062"/>
        <v>0</v>
      </c>
      <c r="MG265" s="25">
        <f t="shared" si="960"/>
        <v>0</v>
      </c>
      <c r="MH265" s="25">
        <f t="shared" si="961"/>
        <v>0</v>
      </c>
      <c r="MI265" s="25">
        <f t="shared" si="1063"/>
        <v>0</v>
      </c>
      <c r="MJ265" s="25">
        <f t="shared" si="962"/>
        <v>0</v>
      </c>
      <c r="MK265" s="25">
        <f t="shared" si="963"/>
        <v>0</v>
      </c>
      <c r="ML265" s="25">
        <f t="shared" si="1064"/>
        <v>0</v>
      </c>
      <c r="MM265" s="25">
        <f t="shared" si="964"/>
        <v>0</v>
      </c>
      <c r="MN265" s="25">
        <f t="shared" si="965"/>
        <v>0</v>
      </c>
      <c r="MO265" s="25">
        <f t="shared" si="1065"/>
        <v>0</v>
      </c>
      <c r="MP265" s="25">
        <f t="shared" si="966"/>
        <v>0</v>
      </c>
      <c r="MQ265" s="25">
        <f t="shared" si="967"/>
        <v>0</v>
      </c>
      <c r="MR265" s="25">
        <f t="shared" si="1066"/>
        <v>0</v>
      </c>
      <c r="MS265" s="29">
        <v>1.5999999999999999</v>
      </c>
      <c r="MT265" s="29">
        <v>0</v>
      </c>
      <c r="MU265" s="29">
        <v>1</v>
      </c>
      <c r="MV265" s="29">
        <v>1</v>
      </c>
      <c r="MW265" s="25">
        <f t="shared" si="968"/>
        <v>1.6</v>
      </c>
      <c r="MX265" s="25">
        <f t="shared" si="969"/>
        <v>1.71</v>
      </c>
      <c r="MY265" s="25">
        <f t="shared" si="970"/>
        <v>0</v>
      </c>
      <c r="MZ265" s="25">
        <f t="shared" si="971"/>
        <v>0</v>
      </c>
      <c r="NA265" s="25">
        <f t="shared" si="972"/>
        <v>1.6</v>
      </c>
      <c r="NB265" s="25">
        <f t="shared" si="973"/>
        <v>1.73</v>
      </c>
      <c r="NC265" s="25">
        <f t="shared" si="974"/>
        <v>0</v>
      </c>
      <c r="ND265" s="25">
        <f t="shared" si="975"/>
        <v>0</v>
      </c>
      <c r="NE265" s="25">
        <f t="shared" si="1067"/>
        <v>1.6</v>
      </c>
      <c r="NF265" s="25">
        <f t="shared" si="1067"/>
        <v>1.72</v>
      </c>
      <c r="NG265" s="25">
        <f t="shared" si="1067"/>
        <v>0</v>
      </c>
      <c r="NH265" s="25">
        <f t="shared" si="976"/>
        <v>0</v>
      </c>
      <c r="NI265" s="25">
        <f t="shared" si="977"/>
        <v>29.43</v>
      </c>
      <c r="NJ265" s="25">
        <f t="shared" si="978"/>
        <v>0</v>
      </c>
      <c r="NK265" s="25">
        <f t="shared" si="979"/>
        <v>29.43</v>
      </c>
      <c r="NL265" s="25">
        <f t="shared" si="980"/>
        <v>0</v>
      </c>
      <c r="NM265" s="25">
        <f t="shared" si="981"/>
        <v>0</v>
      </c>
      <c r="NN265" s="25">
        <f t="shared" si="1068"/>
        <v>0</v>
      </c>
      <c r="NO265" s="25">
        <f t="shared" si="982"/>
        <v>0</v>
      </c>
      <c r="NP265" s="25">
        <f t="shared" si="983"/>
        <v>0</v>
      </c>
      <c r="NQ265" s="25">
        <f t="shared" si="1069"/>
        <v>0</v>
      </c>
      <c r="NR265" s="25">
        <f t="shared" si="984"/>
        <v>26.09</v>
      </c>
      <c r="NS265" s="25">
        <f t="shared" si="985"/>
        <v>0</v>
      </c>
      <c r="NT265" s="25">
        <f t="shared" si="1070"/>
        <v>26.09</v>
      </c>
      <c r="NU265" s="25">
        <f t="shared" si="986"/>
        <v>0</v>
      </c>
      <c r="NV265" s="25">
        <f t="shared" si="987"/>
        <v>0</v>
      </c>
      <c r="NW265" s="25">
        <f t="shared" si="1071"/>
        <v>0</v>
      </c>
      <c r="NX265" s="25">
        <f t="shared" si="1072"/>
        <v>26.09</v>
      </c>
      <c r="NY265" s="25">
        <f t="shared" si="1072"/>
        <v>0</v>
      </c>
      <c r="NZ265" s="25">
        <f t="shared" si="1073"/>
        <v>26.09</v>
      </c>
      <c r="OA265" s="25">
        <f t="shared" si="1074"/>
        <v>3.34</v>
      </c>
      <c r="OB265" s="25">
        <f t="shared" si="1074"/>
        <v>0</v>
      </c>
      <c r="OC265" s="25">
        <f t="shared" si="1075"/>
        <v>3.34</v>
      </c>
      <c r="OD265" s="25">
        <f t="shared" si="1076"/>
        <v>26.09</v>
      </c>
      <c r="OE265" s="25">
        <f t="shared" si="1076"/>
        <v>0</v>
      </c>
      <c r="OF265" s="25">
        <f t="shared" si="1076"/>
        <v>26.09</v>
      </c>
      <c r="OG265" s="25">
        <f t="shared" si="988"/>
        <v>0</v>
      </c>
      <c r="OH265" s="25">
        <f t="shared" si="989"/>
        <v>0</v>
      </c>
      <c r="OI265" s="25">
        <f t="shared" si="990"/>
        <v>0</v>
      </c>
      <c r="OJ265" s="25">
        <f t="shared" si="991"/>
        <v>0</v>
      </c>
      <c r="OK265" s="25">
        <f t="shared" si="992"/>
        <v>0</v>
      </c>
      <c r="OL265" s="25">
        <f t="shared" si="993"/>
        <v>0</v>
      </c>
      <c r="OM265" s="25">
        <f t="shared" si="1077"/>
        <v>0</v>
      </c>
      <c r="ON265" s="25">
        <f t="shared" si="1077"/>
        <v>0</v>
      </c>
      <c r="OO265" s="25">
        <f t="shared" si="1077"/>
        <v>0</v>
      </c>
      <c r="OP265" s="25">
        <f t="shared" si="994"/>
        <v>0</v>
      </c>
      <c r="OQ265" s="25">
        <f t="shared" si="995"/>
        <v>0</v>
      </c>
      <c r="OR265" s="25">
        <f t="shared" si="1078"/>
        <v>0</v>
      </c>
      <c r="OS265" s="19">
        <v>536967.82999999996</v>
      </c>
      <c r="OT265" s="19">
        <v>2370976.92</v>
      </c>
    </row>
    <row r="266" spans="1:410" ht="33" customHeight="1" x14ac:dyDescent="0.25">
      <c r="A266" s="18"/>
      <c r="B266" s="18" t="s">
        <v>1005</v>
      </c>
      <c r="C266" s="18">
        <v>627.29999999999995</v>
      </c>
      <c r="D266" s="16" t="e">
        <f>_xlfn.IFNA(INDEX(#REF!,MATCH(E266,#REF!,0)),0)</f>
        <v>#REF!</v>
      </c>
      <c r="E266" s="18" t="s">
        <v>1070</v>
      </c>
      <c r="F266" s="16" t="s">
        <v>765</v>
      </c>
      <c r="G266" s="16" t="s">
        <v>766</v>
      </c>
      <c r="H266" s="16" t="s">
        <v>767</v>
      </c>
      <c r="I266" s="16" t="s">
        <v>768</v>
      </c>
      <c r="J266" s="16" t="s">
        <v>769</v>
      </c>
      <c r="K266" s="16" t="s">
        <v>770</v>
      </c>
      <c r="L266" s="16" t="s">
        <v>771</v>
      </c>
      <c r="M266" s="18">
        <v>2.44</v>
      </c>
      <c r="N266" s="18">
        <v>2.44</v>
      </c>
      <c r="O266" s="18">
        <v>2.84</v>
      </c>
      <c r="P266" s="18">
        <v>2.84</v>
      </c>
      <c r="Q266" s="18">
        <v>0.1</v>
      </c>
      <c r="R266" s="18">
        <v>2.64</v>
      </c>
      <c r="S266" s="18">
        <v>2.64</v>
      </c>
      <c r="T266" s="18">
        <v>0.2</v>
      </c>
      <c r="U266" s="18">
        <v>0</v>
      </c>
      <c r="V266" s="18">
        <v>0</v>
      </c>
      <c r="W266" s="18">
        <v>0</v>
      </c>
      <c r="X266" s="18">
        <v>2.44</v>
      </c>
      <c r="Y266" s="18">
        <v>2.4</v>
      </c>
      <c r="Z266" s="20">
        <f t="shared" si="996"/>
        <v>2</v>
      </c>
      <c r="AA266" s="18">
        <v>0.22</v>
      </c>
      <c r="AB266" s="18">
        <v>0</v>
      </c>
      <c r="AC266" s="18">
        <v>0</v>
      </c>
      <c r="AD266" s="18">
        <v>0</v>
      </c>
      <c r="AE266" s="18">
        <v>0</v>
      </c>
      <c r="AF266" s="18">
        <v>0</v>
      </c>
      <c r="AG266" s="18">
        <v>2</v>
      </c>
      <c r="AH266" s="18">
        <v>2</v>
      </c>
      <c r="AI266" s="20">
        <f t="shared" si="997"/>
        <v>2.15</v>
      </c>
      <c r="AJ266" s="18">
        <v>0</v>
      </c>
      <c r="AK266" s="18">
        <v>0</v>
      </c>
      <c r="AL266" s="20">
        <f t="shared" si="998"/>
        <v>0</v>
      </c>
      <c r="AM266" s="18">
        <v>2.44</v>
      </c>
      <c r="AN266" s="18">
        <v>2</v>
      </c>
      <c r="AO266" s="18">
        <v>0.15</v>
      </c>
      <c r="AP266" s="18">
        <v>0.22</v>
      </c>
      <c r="AQ266" s="18">
        <v>2.44</v>
      </c>
      <c r="AR266" s="18">
        <v>2.2200000000000002</v>
      </c>
      <c r="AS266" s="18">
        <v>0.12</v>
      </c>
      <c r="AT266" s="18">
        <v>0.11</v>
      </c>
      <c r="AU266" s="18">
        <v>0</v>
      </c>
      <c r="AV266" s="18">
        <v>1</v>
      </c>
      <c r="AW266" s="18">
        <v>0</v>
      </c>
      <c r="AX266" s="18">
        <v>0</v>
      </c>
      <c r="AY266" s="18">
        <v>0</v>
      </c>
      <c r="AZ266" s="18">
        <v>0</v>
      </c>
      <c r="BA266" s="18">
        <v>0</v>
      </c>
      <c r="BB266" s="18">
        <v>0</v>
      </c>
      <c r="BC266" s="18">
        <v>0</v>
      </c>
      <c r="BD266" s="18">
        <v>0</v>
      </c>
      <c r="BE266" s="18">
        <v>0</v>
      </c>
      <c r="BF266" s="18">
        <v>0</v>
      </c>
      <c r="BG266" s="18">
        <v>0</v>
      </c>
      <c r="BH266" s="18">
        <v>0</v>
      </c>
      <c r="BI266" s="18">
        <v>2</v>
      </c>
      <c r="BJ266" s="18">
        <v>0</v>
      </c>
      <c r="BK266" s="18">
        <v>0</v>
      </c>
      <c r="BL266" s="18">
        <v>1</v>
      </c>
      <c r="BM266" s="18">
        <v>0</v>
      </c>
      <c r="BN266" s="18">
        <v>0</v>
      </c>
      <c r="BO266" s="18">
        <v>0</v>
      </c>
      <c r="BP266" s="18">
        <v>0</v>
      </c>
      <c r="BQ266" s="18">
        <v>0</v>
      </c>
      <c r="BR266" s="18">
        <v>0</v>
      </c>
      <c r="BS266" s="18">
        <v>0</v>
      </c>
      <c r="BT266" s="18">
        <v>0</v>
      </c>
      <c r="BU266" s="18">
        <v>0</v>
      </c>
      <c r="BV266" s="18">
        <v>0</v>
      </c>
      <c r="BW266" s="18">
        <v>0</v>
      </c>
      <c r="BX266" s="18">
        <v>0</v>
      </c>
      <c r="BY266" s="18">
        <v>0</v>
      </c>
      <c r="BZ266" s="18">
        <v>0</v>
      </c>
      <c r="CA266" s="16" t="e">
        <f>_xlfn.IFNA(IF(RIGHT(D266,2)="=G",0,INDEX(#REF!,MATCH(E266,#REF!,0))),0)</f>
        <v>#REF!</v>
      </c>
      <c r="CB266" s="16"/>
      <c r="CC266" s="18"/>
      <c r="CD266" s="18"/>
      <c r="CE266" s="18"/>
      <c r="CF266" s="18"/>
      <c r="CG266" s="18"/>
      <c r="CH266" s="18"/>
      <c r="CI266" s="16" t="s">
        <v>98</v>
      </c>
      <c r="CJ266" s="18">
        <v>0</v>
      </c>
      <c r="CK266" s="20">
        <f t="shared" si="864"/>
        <v>1.68</v>
      </c>
      <c r="CL266" s="20">
        <f t="shared" si="999"/>
        <v>1.68</v>
      </c>
      <c r="CM266" s="18">
        <v>22.82</v>
      </c>
      <c r="CN266" s="18">
        <v>26.04</v>
      </c>
      <c r="CO266" s="18">
        <v>25.201000000000001</v>
      </c>
      <c r="CP266" s="22">
        <f t="shared" si="865"/>
        <v>25.2</v>
      </c>
      <c r="CQ266" s="22">
        <f t="shared" si="866"/>
        <v>23.52</v>
      </c>
      <c r="CR266" s="22">
        <f t="shared" si="1000"/>
        <v>1.68</v>
      </c>
      <c r="CS266" s="22">
        <f t="shared" si="867"/>
        <v>23.62</v>
      </c>
      <c r="CT266" s="22">
        <f t="shared" si="868"/>
        <v>23.82</v>
      </c>
      <c r="CU266" s="18">
        <v>23.82</v>
      </c>
      <c r="CV266" s="22">
        <f t="shared" si="1001"/>
        <v>2</v>
      </c>
      <c r="CW266" s="22">
        <f t="shared" si="869"/>
        <v>0</v>
      </c>
      <c r="CX266" s="22">
        <f t="shared" si="870"/>
        <v>0</v>
      </c>
      <c r="CY266" s="22">
        <f t="shared" si="871"/>
        <v>25.77</v>
      </c>
      <c r="CZ266" s="22">
        <f t="shared" si="872"/>
        <v>25.92</v>
      </c>
      <c r="DA266" s="18">
        <v>26.04</v>
      </c>
      <c r="DB266" s="20">
        <f t="shared" si="1002"/>
        <v>2.52</v>
      </c>
      <c r="DC266" s="20">
        <f t="shared" si="1003"/>
        <v>0.84</v>
      </c>
      <c r="DD266" s="20">
        <f t="shared" si="1004"/>
        <v>1.6800000000000002</v>
      </c>
      <c r="DE266" s="20">
        <f t="shared" si="873"/>
        <v>0.1</v>
      </c>
      <c r="DF266" s="20">
        <f t="shared" si="874"/>
        <v>0.2</v>
      </c>
      <c r="DG266" s="20">
        <f t="shared" si="875"/>
        <v>1.38</v>
      </c>
      <c r="DH266" s="20">
        <f t="shared" si="876"/>
        <v>0</v>
      </c>
      <c r="DI266" s="20">
        <f t="shared" si="877"/>
        <v>0</v>
      </c>
      <c r="DJ266" s="20">
        <f t="shared" si="878"/>
        <v>0</v>
      </c>
      <c r="DK266" s="20">
        <f t="shared" si="1005"/>
        <v>1.68</v>
      </c>
      <c r="DL266" s="20">
        <f t="shared" si="1006"/>
        <v>0</v>
      </c>
      <c r="DM266" s="20">
        <f t="shared" si="1007"/>
        <v>0</v>
      </c>
      <c r="DN266" s="20">
        <f t="shared" si="1008"/>
        <v>0</v>
      </c>
      <c r="DO266" s="18">
        <v>3.04</v>
      </c>
      <c r="DP266" s="18">
        <v>0</v>
      </c>
      <c r="DQ266" s="18">
        <v>1</v>
      </c>
      <c r="DR266" s="18">
        <v>1</v>
      </c>
      <c r="DS266" s="25">
        <f t="shared" si="1009"/>
        <v>3.04</v>
      </c>
      <c r="DT266" s="25">
        <f t="shared" si="1010"/>
        <v>0</v>
      </c>
      <c r="DU266" s="25">
        <f t="shared" si="1011"/>
        <v>5.1100000000000003</v>
      </c>
      <c r="DV266" s="25">
        <f t="shared" si="1012"/>
        <v>0</v>
      </c>
      <c r="DW266" s="25">
        <f t="shared" si="1013"/>
        <v>5.1100000000000003</v>
      </c>
      <c r="DX266" s="25">
        <f t="shared" si="1014"/>
        <v>0</v>
      </c>
      <c r="DY266" s="25">
        <f t="shared" si="1015"/>
        <v>0</v>
      </c>
      <c r="DZ266" s="25">
        <f t="shared" si="1016"/>
        <v>0</v>
      </c>
      <c r="EA266" s="25">
        <f t="shared" si="1017"/>
        <v>0</v>
      </c>
      <c r="EB266" s="25">
        <f t="shared" si="1018"/>
        <v>0</v>
      </c>
      <c r="EC266" s="25">
        <f t="shared" si="1019"/>
        <v>0</v>
      </c>
      <c r="ED266" s="25">
        <f t="shared" si="1020"/>
        <v>0</v>
      </c>
      <c r="EE266" s="25">
        <f t="shared" si="1020"/>
        <v>0</v>
      </c>
      <c r="EF266" s="25">
        <f t="shared" si="1021"/>
        <v>0</v>
      </c>
      <c r="EG266" s="25">
        <f t="shared" si="1022"/>
        <v>0</v>
      </c>
      <c r="EH266" s="25">
        <f t="shared" si="1022"/>
        <v>0</v>
      </c>
      <c r="EI266" s="25">
        <f t="shared" si="1023"/>
        <v>0</v>
      </c>
      <c r="EJ266" s="18"/>
      <c r="EK266" s="18"/>
      <c r="EL266" s="18"/>
      <c r="EM266" s="18"/>
      <c r="EN266" s="16"/>
      <c r="EO266" s="16"/>
      <c r="EP266" s="16">
        <f>IF(OR(EN266="Cống tròn",EN266="Cống hộp",EN266="Ống nhựa"),INDEX(#REF!,MATCH(E266,#REF!,0)),IF(OR(EN266="Rãnh xây",EN266="Rãnh bê tông"),INDEX(#REF!,MATCH(E266,#REF!,0)),0))</f>
        <v>0</v>
      </c>
      <c r="EQ266" s="18"/>
      <c r="ER266" s="18"/>
      <c r="ES266" s="25">
        <f t="shared" si="1024"/>
        <v>0</v>
      </c>
      <c r="ET266" s="1" t="str">
        <f>_xlfn.IFNA(IF(EN266="Cống tròn",INDEX(#REF!,MATCH(E266,#REF!,0)),IF(EN266="Cống hộp",INDEX(#REF!,MATCH(E266,#REF!,0)),EU266&amp;" ,"&amp;EV266)),0)</f>
        <v xml:space="preserve"> ,</v>
      </c>
      <c r="EU266" s="16"/>
      <c r="EV266" s="16"/>
      <c r="EW266" s="16" t="e">
        <f>_xlfn.IFNA(INDEX(#REF!,MATCH(E266,#REF!,0)),0)</f>
        <v>#REF!</v>
      </c>
      <c r="EX266" s="16"/>
      <c r="EY266" s="18">
        <v>0</v>
      </c>
      <c r="EZ266" s="18">
        <v>0</v>
      </c>
      <c r="FA266" s="18">
        <v>0</v>
      </c>
      <c r="FB266" s="19">
        <v>0</v>
      </c>
      <c r="FC266" s="19">
        <v>0</v>
      </c>
      <c r="FD266" s="25">
        <f t="shared" si="879"/>
        <v>0</v>
      </c>
      <c r="FE266" s="25">
        <f t="shared" si="1025"/>
        <v>0</v>
      </c>
      <c r="FF266" s="18">
        <v>0</v>
      </c>
      <c r="FG266" s="18">
        <v>0</v>
      </c>
      <c r="FH266" s="18">
        <v>0</v>
      </c>
      <c r="FI266" s="25">
        <f t="shared" si="1026"/>
        <v>0</v>
      </c>
      <c r="FJ266" s="18">
        <v>0</v>
      </c>
      <c r="FK266" s="18">
        <v>0</v>
      </c>
      <c r="FL266" s="18">
        <v>0</v>
      </c>
      <c r="FM266" s="18">
        <v>0</v>
      </c>
      <c r="FN266" s="18">
        <v>0</v>
      </c>
      <c r="FO266" s="25">
        <f t="shared" si="1027"/>
        <v>0</v>
      </c>
      <c r="FP266" s="18">
        <v>0</v>
      </c>
      <c r="FQ266" s="18">
        <v>0</v>
      </c>
      <c r="FR266" s="25">
        <f t="shared" si="880"/>
        <v>0</v>
      </c>
      <c r="FS266" s="25">
        <f t="shared" si="881"/>
        <v>0</v>
      </c>
      <c r="FT266" s="25">
        <f t="shared" si="882"/>
        <v>0</v>
      </c>
      <c r="FU266" s="25">
        <f t="shared" si="883"/>
        <v>0</v>
      </c>
      <c r="FV266" s="25" t="str">
        <f t="shared" si="1028"/>
        <v>Đủ</v>
      </c>
      <c r="FW266" s="25">
        <f t="shared" si="1029"/>
        <v>0</v>
      </c>
      <c r="FX266" s="16"/>
      <c r="FY266" s="16"/>
      <c r="FZ266" s="16"/>
      <c r="GA266" s="16"/>
      <c r="GB266" s="19">
        <v>0</v>
      </c>
      <c r="GC266" s="19">
        <v>0</v>
      </c>
      <c r="GD266" s="19">
        <v>0</v>
      </c>
      <c r="GE266" s="19">
        <v>0</v>
      </c>
      <c r="GF266" s="19">
        <v>0</v>
      </c>
      <c r="GG266" s="19">
        <v>0</v>
      </c>
      <c r="GH266" s="19">
        <v>0</v>
      </c>
      <c r="GI266" s="19">
        <v>0</v>
      </c>
      <c r="GJ266" s="19">
        <v>0</v>
      </c>
      <c r="GK266" s="19">
        <v>0</v>
      </c>
      <c r="GL266" s="25">
        <f t="shared" si="884"/>
        <v>0</v>
      </c>
      <c r="GM266" s="25">
        <f t="shared" si="1030"/>
        <v>0</v>
      </c>
      <c r="GN266" s="19">
        <v>0</v>
      </c>
      <c r="GO266" s="19">
        <v>0</v>
      </c>
      <c r="GP266" s="19">
        <v>0</v>
      </c>
      <c r="GQ266" s="19">
        <v>0</v>
      </c>
      <c r="GR266" s="1" t="e">
        <f>_xlfn.IFNA(INDEX(#REF!,MATCH(E266,#REF!,0)),0)</f>
        <v>#REF!</v>
      </c>
      <c r="GS266" s="16"/>
      <c r="GT266" s="18">
        <v>0</v>
      </c>
      <c r="GU266" s="18">
        <v>0</v>
      </c>
      <c r="GV266" s="18">
        <v>0</v>
      </c>
      <c r="GW266" s="18">
        <v>0</v>
      </c>
      <c r="GX266" s="25">
        <f t="shared" si="885"/>
        <v>0</v>
      </c>
      <c r="GY266" s="25">
        <f t="shared" si="886"/>
        <v>0</v>
      </c>
      <c r="GZ266" s="25">
        <f t="shared" si="1031"/>
        <v>0</v>
      </c>
      <c r="HA266" s="1" t="e" cm="1">
        <f t="array" ref="HA266">INDEX(#REF!,MATCH(EJ266&amp;EK266&amp;HD266&amp;HE266&amp;HF266,#REF!&amp;#REF!&amp;#REF!&amp;#REF!&amp;#REF!,0))</f>
        <v>#REF!</v>
      </c>
      <c r="HB266" s="16"/>
      <c r="HC266" s="25">
        <f t="shared" si="1032"/>
        <v>0</v>
      </c>
      <c r="HD266" s="18">
        <v>0</v>
      </c>
      <c r="HE266" s="18">
        <v>0</v>
      </c>
      <c r="HF266" s="18">
        <v>0</v>
      </c>
      <c r="HG266" s="1" t="e" cm="1">
        <f t="array" ref="HG266">INDEX(#REF!,MATCH(EJ266&amp;EK266&amp;HJ266&amp;HK266&amp;HL266,#REF!&amp;#REF!&amp;#REF!&amp;#REF!&amp;#REF!,0))</f>
        <v>#REF!</v>
      </c>
      <c r="HH266" s="16"/>
      <c r="HI266" s="25">
        <f t="shared" si="1033"/>
        <v>0</v>
      </c>
      <c r="HJ266" s="25">
        <f t="shared" si="1034"/>
        <v>0</v>
      </c>
      <c r="HK266" s="19">
        <v>0</v>
      </c>
      <c r="HL266" s="19">
        <v>0</v>
      </c>
      <c r="HM266" s="18">
        <v>0.01</v>
      </c>
      <c r="HN266" s="18">
        <v>1</v>
      </c>
      <c r="HO266" s="25">
        <f t="shared" si="1035"/>
        <v>0</v>
      </c>
      <c r="HP266" s="25">
        <f t="shared" si="1036"/>
        <v>0</v>
      </c>
      <c r="HQ266" s="25">
        <f t="shared" si="1037"/>
        <v>0</v>
      </c>
      <c r="HR266" s="25">
        <f t="shared" si="1038"/>
        <v>0</v>
      </c>
      <c r="HS266" s="25">
        <f t="shared" si="1039"/>
        <v>0</v>
      </c>
      <c r="HT266" s="19">
        <v>0</v>
      </c>
      <c r="HU266" s="19">
        <v>0</v>
      </c>
      <c r="HV266" s="19">
        <v>0</v>
      </c>
      <c r="HW266" s="25">
        <f t="shared" si="1040"/>
        <v>0</v>
      </c>
      <c r="HX266" s="19">
        <v>0</v>
      </c>
      <c r="HY266" s="19">
        <v>0</v>
      </c>
      <c r="HZ266" s="18">
        <v>0</v>
      </c>
      <c r="IA266" s="20">
        <f>ROUND(IF(EN266="Cống tròn",IF(EN266="Cống tròn",IF(EU266="Không có móng",IQ266-FF266,IF(EU266="Đế",IP266-FN266,IF(OR(EU266="Móng bê tông",EU266="Móng bê tông kết hợp đế"),II266-FJ266,0))),0),IF(EN266="Cống hộp",IF(AND(EN266="Cống hộp",EU266="Không có móng"),IQ266-GF266,IF(AND(EN266="Cống hộp",EU266="Móng bê tông"),IJ266-GB266,0)),IF(OR(EN266="Rãnh xây",EN266="Rãnh bê tông"),IF(OR(EN266="Rãnh xây",EN266="Rãnh bê tông"),IK266-GB266,0),IF(EN266="Ống nhựa",IF(AND(EN266="Ống nhựa",EU266="Không đắp cát"),IQ266-HT266,IF(AND(EN266="Ống nhựa",EU266="Đắp cát"),IH266-HX266,0)),IF(EN266="Rãnh thang",IF(EN266="Rãnh thang",IF(EU266="Móng bê tông",#REF!-#REF!,IQ266),0),0))))),2)</f>
        <v>0</v>
      </c>
      <c r="IB266" s="20">
        <f t="shared" si="1041"/>
        <v>0</v>
      </c>
      <c r="IC266" s="20">
        <f t="shared" si="887"/>
        <v>0</v>
      </c>
      <c r="ID266" s="20">
        <f t="shared" si="888"/>
        <v>0</v>
      </c>
      <c r="IE266" s="20">
        <f t="shared" si="889"/>
        <v>0</v>
      </c>
      <c r="IF266" s="20">
        <f t="shared" si="890"/>
        <v>0</v>
      </c>
      <c r="IG266" s="20">
        <f>IF(EN266="Rãnh thang",IF(AND(EN266="Rãnh thang",EU266="Móng bê tông"),IQ266-#REF!,0),IF(EN266="Ống nhựa",IF(AND(EN266="Ống nhựa",EU266="Đắp cát"),IQ266-HT266,0),IF(EN266="Cống tròn",IF(EN266="Cống tròn",IF(OR(EU266="Móng bê tông",EU266="Móng bê tông kết hợp đế"),IM266-FL266,0),0),IF(EN266="Cống hộp",IF(AND(EN266="Cống hộp",EU266="Móng bê tông"),IN266-GD266,0),IF(OR(EN266="Rãnh xây",EN266="Rãnh bê tông"),IF(AND(EN266="Rãnh xây",EU266="Móng bê tông"),IO266-GD266,IF(AND(EN266="Rãnh bê tông",EU266="Móng bê tông"),IO266-GD266,0)),0)))))</f>
        <v>0</v>
      </c>
      <c r="IH266" s="20">
        <f t="shared" si="891"/>
        <v>0</v>
      </c>
      <c r="II266" s="20">
        <f t="shared" si="892"/>
        <v>0</v>
      </c>
      <c r="IJ266" s="20">
        <f t="shared" si="893"/>
        <v>0</v>
      </c>
      <c r="IK266" s="20">
        <f t="shared" si="894"/>
        <v>0</v>
      </c>
      <c r="IL266" s="20">
        <f t="shared" si="895"/>
        <v>0</v>
      </c>
      <c r="IM266" s="20">
        <f t="shared" si="896"/>
        <v>0</v>
      </c>
      <c r="IN266" s="20">
        <f t="shared" si="897"/>
        <v>0</v>
      </c>
      <c r="IO266" s="20">
        <f t="shared" si="898"/>
        <v>0</v>
      </c>
      <c r="IP266" s="20">
        <f t="shared" si="899"/>
        <v>0</v>
      </c>
      <c r="IQ266" s="18">
        <v>0</v>
      </c>
      <c r="IR266" s="25">
        <f t="shared" si="1042"/>
        <v>0</v>
      </c>
      <c r="IS266" s="25">
        <f t="shared" si="900"/>
        <v>0</v>
      </c>
      <c r="IT266" s="25">
        <f t="shared" si="901"/>
        <v>0</v>
      </c>
      <c r="IU266" s="25">
        <f>ROUND(IF(EN266="Cống tròn",IF(EN266="Cống tròn",IV266+FF266,0),IF(EN266="Cống hộp",IF(EN266="Cống hộp",IV266+GP266,0),IF(OR(EN266="Rãnh xây",EN266="Rãnh bê tông"),IF(OR(EN266="Rãnh xây",EN266="Rãnh bê tông"),IV266+GP266,0),IF(EN266="ống nhựa",IF(EN266="Ống nhựa",IV266+HT266,0),IF(EN266="Rãnh thang",IF(EN266="Rãnh thang",IQ266+#REF!,0),0))))),2)</f>
        <v>0</v>
      </c>
      <c r="IV266" s="18">
        <v>0</v>
      </c>
      <c r="IW266" s="25">
        <f t="shared" si="902"/>
        <v>0</v>
      </c>
      <c r="IX266" s="25">
        <f t="shared" si="903"/>
        <v>0</v>
      </c>
      <c r="IY266" s="25">
        <f t="shared" si="904"/>
        <v>0</v>
      </c>
      <c r="IZ266" s="25">
        <f t="shared" si="905"/>
        <v>0</v>
      </c>
      <c r="JA266" s="25">
        <f t="shared" si="906"/>
        <v>0</v>
      </c>
      <c r="JB266" s="18">
        <v>0</v>
      </c>
      <c r="JC266" s="20">
        <f>ROUND(IF(EN266="Cống tròn",IF(EN266="Cống tròn",IF(EU266="Không có móng",JS266-FF266,IF(EU266="Đế",JR266-FN266,IF(OR(EU266="Móng bê tông",EU266="Móng bê tông kết hợp đế"),JK266-FJ266,0))),0),IF(EN266="Cống hộp",IF(AND(EN266="Cống hộp",EU266="Không có móng"),JS266-GF266,IF(AND(EN266="Cống hộp",EU266="Móng bê tông"),JL266-GB266,0)),IF(OR(EN266="Rãnh xây",EN266="Rãnh bê tông"),IF(OR(EN266="Rãnh xây",EN266="Rãnh bê tông"),JM266-GB266,0),IF(EN266="Ống nhựa",IF(AND(EN266="Ống nhựa",EU266="Không đắp cát"),JS266-HT266,IF(AND(EN266="Ống nhựa",EU266="Đắp cát"),JJ266-HX266,0)),IF(EN266="Rãnh thang",IF(EN266="Rãnh thang",IF(EU266="Móng bê tông",#REF!-#REF!,JS266),0),0))))),2)</f>
        <v>0</v>
      </c>
      <c r="JD266" s="20">
        <f t="shared" si="1043"/>
        <v>0</v>
      </c>
      <c r="JE266" s="20">
        <f t="shared" si="907"/>
        <v>0</v>
      </c>
      <c r="JF266" s="20">
        <f t="shared" si="908"/>
        <v>0</v>
      </c>
      <c r="JG266" s="20">
        <f t="shared" si="909"/>
        <v>0</v>
      </c>
      <c r="JH266" s="20">
        <f t="shared" si="910"/>
        <v>0</v>
      </c>
      <c r="JI266" s="20">
        <f>IF(EN266="Rãnh thang",IF(AND(EN266="Rãnh thang",EU266="Móng bê tông"),JS266-#REF!,0),IF(EN266="Ống nhựa",IF(AND(EN266="Ống nhựa",EU266="Đắp cát"),JS266-HT266,0),IF(EN266="Cống tròn",IF(EN266="Cống tròn",IF(OR(EU266="Móng bê tông",EU266="Móng bê tông kết hợp đế"),JO266-FL266,0),0),IF(EN266="Cống hộp",IF(AND(EN266="Cống hộp",EU266="Móng bê tông"),JP266-GD266,0),IF(OR(EN266="Rãnh xây",EN266="Rãnh bê tông"),IF(AND(EN266="Rãnh xây",EU266="Móng bê tông"),JQ266-GD266,IF(AND(EN266="Rãnh bê tông",EU266="Móng bê tông"),JQ266-GD266,0)),0)))))</f>
        <v>0</v>
      </c>
      <c r="JJ266" s="20">
        <f t="shared" si="911"/>
        <v>0</v>
      </c>
      <c r="JK266" s="20">
        <f t="shared" si="912"/>
        <v>0</v>
      </c>
      <c r="JL266" s="20">
        <f t="shared" si="913"/>
        <v>0</v>
      </c>
      <c r="JM266" s="20">
        <f t="shared" si="914"/>
        <v>0</v>
      </c>
      <c r="JN266" s="20">
        <f t="shared" si="915"/>
        <v>0</v>
      </c>
      <c r="JO266" s="20">
        <f t="shared" si="916"/>
        <v>0</v>
      </c>
      <c r="JP266" s="20">
        <f t="shared" si="917"/>
        <v>0</v>
      </c>
      <c r="JQ266" s="20">
        <f t="shared" si="918"/>
        <v>0</v>
      </c>
      <c r="JR266" s="20">
        <f t="shared" si="919"/>
        <v>0</v>
      </c>
      <c r="JS266" s="26">
        <v>0</v>
      </c>
      <c r="JT266" s="25">
        <f t="shared" si="1044"/>
        <v>0</v>
      </c>
      <c r="JU266" s="25">
        <f t="shared" si="920"/>
        <v>0</v>
      </c>
      <c r="JV266" s="25">
        <f t="shared" si="921"/>
        <v>0</v>
      </c>
      <c r="JW266" s="25">
        <f>ROUND(IF(EN266="Cống tròn",IF(EN266="Cống tròn",JX266+FF266,0),IF(EN266="Cống hộp",IF(EN266="Cống hộp",JX266+GP266,0),IF(OR(EN266="Rãnh xây",EN266="Rãnh bê tông"),IF(OR(EN266="Rãnh xây",EN266="Rãnh bê tông"),JX266+GP266,0),IF(EN266="ống nhựa",IF(EN266="Ống nhựa",JX266+HT266,0),IF(EN266="Rãnh thang",IF(EN266="Rãnh thang",JS266+#REF!,0),0))))),2)</f>
        <v>0</v>
      </c>
      <c r="JX266" s="27">
        <v>0</v>
      </c>
      <c r="JY266" s="25">
        <f t="shared" si="922"/>
        <v>0</v>
      </c>
      <c r="JZ266" s="25">
        <f t="shared" si="923"/>
        <v>0</v>
      </c>
      <c r="KA266" s="25">
        <f t="shared" si="924"/>
        <v>0</v>
      </c>
      <c r="KB266" s="25">
        <f t="shared" si="925"/>
        <v>0</v>
      </c>
      <c r="KC266" s="25">
        <f t="shared" si="926"/>
        <v>0</v>
      </c>
      <c r="KD266" s="28" t="s">
        <v>98</v>
      </c>
      <c r="KE266" s="27">
        <v>0</v>
      </c>
      <c r="KF266" s="25">
        <f t="shared" si="927"/>
        <v>0</v>
      </c>
      <c r="KG266" s="25">
        <f t="shared" si="1045"/>
        <v>0</v>
      </c>
      <c r="KH266" s="27">
        <v>0</v>
      </c>
      <c r="KI266" s="25">
        <f t="shared" si="928"/>
        <v>0</v>
      </c>
      <c r="KJ266" s="25">
        <f t="shared" si="1046"/>
        <v>0</v>
      </c>
      <c r="KK266" s="25">
        <f t="shared" si="929"/>
        <v>0</v>
      </c>
      <c r="KL266" s="25">
        <f t="shared" si="930"/>
        <v>0</v>
      </c>
      <c r="KM266" s="25">
        <f t="shared" si="1047"/>
        <v>0</v>
      </c>
      <c r="KN266" s="25">
        <f t="shared" si="931"/>
        <v>0</v>
      </c>
      <c r="KO266" s="25">
        <f t="shared" si="932"/>
        <v>0</v>
      </c>
      <c r="KP266" s="25">
        <f t="shared" si="1048"/>
        <v>0</v>
      </c>
      <c r="KQ266" s="25">
        <f t="shared" si="933"/>
        <v>0</v>
      </c>
      <c r="KR266" s="25">
        <f t="shared" si="934"/>
        <v>0</v>
      </c>
      <c r="KS266" s="25">
        <f t="shared" si="1049"/>
        <v>0</v>
      </c>
      <c r="KT266" s="25">
        <f t="shared" si="935"/>
        <v>0</v>
      </c>
      <c r="KU266" s="25">
        <f t="shared" si="936"/>
        <v>0</v>
      </c>
      <c r="KV266" s="25">
        <f t="shared" si="1050"/>
        <v>0</v>
      </c>
      <c r="KW266" s="25">
        <f t="shared" si="863"/>
        <v>0</v>
      </c>
      <c r="KX266" s="25">
        <f t="shared" si="937"/>
        <v>0</v>
      </c>
      <c r="KY266" s="25">
        <f t="shared" si="1051"/>
        <v>0</v>
      </c>
      <c r="KZ266" s="25">
        <f t="shared" si="938"/>
        <v>0</v>
      </c>
      <c r="LA266" s="25">
        <f t="shared" si="939"/>
        <v>0</v>
      </c>
      <c r="LB266" s="25">
        <f t="shared" si="1052"/>
        <v>0</v>
      </c>
      <c r="LC266" s="25">
        <f t="shared" si="940"/>
        <v>0</v>
      </c>
      <c r="LD266" s="25">
        <f t="shared" si="941"/>
        <v>0</v>
      </c>
      <c r="LE266" s="25">
        <f t="shared" si="1053"/>
        <v>0</v>
      </c>
      <c r="LF266" s="25">
        <f t="shared" si="942"/>
        <v>0</v>
      </c>
      <c r="LG266" s="25">
        <f t="shared" si="943"/>
        <v>0</v>
      </c>
      <c r="LH266" s="25">
        <f t="shared" si="1054"/>
        <v>0</v>
      </c>
      <c r="LI266" s="25">
        <f t="shared" si="944"/>
        <v>0</v>
      </c>
      <c r="LJ266" s="25">
        <f t="shared" si="945"/>
        <v>0</v>
      </c>
      <c r="LK266" s="25">
        <f t="shared" si="1055"/>
        <v>0</v>
      </c>
      <c r="LL266" s="25">
        <f t="shared" si="946"/>
        <v>0</v>
      </c>
      <c r="LM266" s="25">
        <f t="shared" si="947"/>
        <v>0</v>
      </c>
      <c r="LN266" s="25">
        <f t="shared" si="1056"/>
        <v>0</v>
      </c>
      <c r="LO266" s="25">
        <f t="shared" si="948"/>
        <v>0</v>
      </c>
      <c r="LP266" s="25">
        <f t="shared" si="949"/>
        <v>0</v>
      </c>
      <c r="LQ266" s="25">
        <f t="shared" si="1057"/>
        <v>0</v>
      </c>
      <c r="LR266" s="25">
        <f t="shared" si="950"/>
        <v>0</v>
      </c>
      <c r="LS266" s="25">
        <f t="shared" si="951"/>
        <v>0</v>
      </c>
      <c r="LT266" s="25">
        <f t="shared" si="1058"/>
        <v>0</v>
      </c>
      <c r="LU266" s="25">
        <f t="shared" si="952"/>
        <v>0</v>
      </c>
      <c r="LV266" s="25">
        <f t="shared" si="953"/>
        <v>0</v>
      </c>
      <c r="LW266" s="25">
        <f t="shared" si="1059"/>
        <v>0</v>
      </c>
      <c r="LX266" s="25">
        <f t="shared" si="954"/>
        <v>0</v>
      </c>
      <c r="LY266" s="25">
        <f t="shared" si="955"/>
        <v>0</v>
      </c>
      <c r="LZ266" s="25">
        <f t="shared" si="1060"/>
        <v>0</v>
      </c>
      <c r="MA266" s="25">
        <f t="shared" si="956"/>
        <v>0</v>
      </c>
      <c r="MB266" s="25">
        <f t="shared" si="957"/>
        <v>0</v>
      </c>
      <c r="MC266" s="25">
        <f t="shared" si="1061"/>
        <v>0</v>
      </c>
      <c r="MD266" s="25">
        <f t="shared" si="958"/>
        <v>0</v>
      </c>
      <c r="ME266" s="25">
        <f t="shared" si="959"/>
        <v>0</v>
      </c>
      <c r="MF266" s="25">
        <f t="shared" si="1062"/>
        <v>0</v>
      </c>
      <c r="MG266" s="25">
        <f t="shared" si="960"/>
        <v>0</v>
      </c>
      <c r="MH266" s="25">
        <f t="shared" si="961"/>
        <v>0</v>
      </c>
      <c r="MI266" s="25">
        <f t="shared" si="1063"/>
        <v>0</v>
      </c>
      <c r="MJ266" s="25">
        <f t="shared" si="962"/>
        <v>0</v>
      </c>
      <c r="MK266" s="25">
        <f t="shared" si="963"/>
        <v>0</v>
      </c>
      <c r="ML266" s="25">
        <f t="shared" si="1064"/>
        <v>0</v>
      </c>
      <c r="MM266" s="25">
        <f t="shared" si="964"/>
        <v>0</v>
      </c>
      <c r="MN266" s="25">
        <f t="shared" si="965"/>
        <v>0</v>
      </c>
      <c r="MO266" s="25">
        <f t="shared" si="1065"/>
        <v>0</v>
      </c>
      <c r="MP266" s="25">
        <f t="shared" si="966"/>
        <v>0</v>
      </c>
      <c r="MQ266" s="25">
        <f t="shared" si="967"/>
        <v>0</v>
      </c>
      <c r="MR266" s="25">
        <f t="shared" si="1066"/>
        <v>0</v>
      </c>
      <c r="MS266" s="29">
        <v>0</v>
      </c>
      <c r="MT266" s="29">
        <v>0</v>
      </c>
      <c r="MU266" s="29">
        <v>1</v>
      </c>
      <c r="MV266" s="29">
        <v>1</v>
      </c>
      <c r="MW266" s="25">
        <f t="shared" si="968"/>
        <v>0</v>
      </c>
      <c r="MX266" s="25">
        <f t="shared" si="969"/>
        <v>0</v>
      </c>
      <c r="MY266" s="25">
        <f t="shared" si="970"/>
        <v>0</v>
      </c>
      <c r="MZ266" s="25">
        <f t="shared" si="971"/>
        <v>0</v>
      </c>
      <c r="NA266" s="25">
        <f t="shared" si="972"/>
        <v>0</v>
      </c>
      <c r="NB266" s="25">
        <f t="shared" si="973"/>
        <v>0</v>
      </c>
      <c r="NC266" s="25">
        <f t="shared" si="974"/>
        <v>0</v>
      </c>
      <c r="ND266" s="25">
        <f t="shared" si="975"/>
        <v>0</v>
      </c>
      <c r="NE266" s="25">
        <f t="shared" si="1067"/>
        <v>0</v>
      </c>
      <c r="NF266" s="25">
        <f t="shared" si="1067"/>
        <v>0</v>
      </c>
      <c r="NG266" s="25">
        <f t="shared" si="1067"/>
        <v>0</v>
      </c>
      <c r="NH266" s="25">
        <f t="shared" si="976"/>
        <v>0</v>
      </c>
      <c r="NI266" s="25">
        <f t="shared" si="977"/>
        <v>0</v>
      </c>
      <c r="NJ266" s="25">
        <f t="shared" si="978"/>
        <v>0</v>
      </c>
      <c r="NK266" s="25">
        <f t="shared" si="979"/>
        <v>0</v>
      </c>
      <c r="NL266" s="25">
        <f t="shared" si="980"/>
        <v>0</v>
      </c>
      <c r="NM266" s="25">
        <f t="shared" si="981"/>
        <v>0</v>
      </c>
      <c r="NN266" s="25">
        <f t="shared" si="1068"/>
        <v>0</v>
      </c>
      <c r="NO266" s="25">
        <f t="shared" si="982"/>
        <v>0</v>
      </c>
      <c r="NP266" s="25">
        <f t="shared" si="983"/>
        <v>0</v>
      </c>
      <c r="NQ266" s="25">
        <f t="shared" si="1069"/>
        <v>0</v>
      </c>
      <c r="NR266" s="25">
        <f t="shared" si="984"/>
        <v>0</v>
      </c>
      <c r="NS266" s="25">
        <f t="shared" si="985"/>
        <v>0</v>
      </c>
      <c r="NT266" s="25">
        <f t="shared" si="1070"/>
        <v>0</v>
      </c>
      <c r="NU266" s="25">
        <f t="shared" si="986"/>
        <v>0</v>
      </c>
      <c r="NV266" s="25">
        <f t="shared" si="987"/>
        <v>0</v>
      </c>
      <c r="NW266" s="25">
        <f t="shared" si="1071"/>
        <v>0</v>
      </c>
      <c r="NX266" s="25">
        <f t="shared" si="1072"/>
        <v>0</v>
      </c>
      <c r="NY266" s="25">
        <f t="shared" si="1072"/>
        <v>0</v>
      </c>
      <c r="NZ266" s="25">
        <f t="shared" si="1073"/>
        <v>0</v>
      </c>
      <c r="OA266" s="25">
        <f t="shared" si="1074"/>
        <v>0</v>
      </c>
      <c r="OB266" s="25">
        <f t="shared" si="1074"/>
        <v>0</v>
      </c>
      <c r="OC266" s="25">
        <f t="shared" si="1075"/>
        <v>0</v>
      </c>
      <c r="OD266" s="25">
        <f t="shared" si="1076"/>
        <v>0</v>
      </c>
      <c r="OE266" s="25">
        <f t="shared" si="1076"/>
        <v>0</v>
      </c>
      <c r="OF266" s="25">
        <f t="shared" si="1076"/>
        <v>0</v>
      </c>
      <c r="OG266" s="25">
        <f t="shared" si="988"/>
        <v>0</v>
      </c>
      <c r="OH266" s="25">
        <f t="shared" si="989"/>
        <v>0</v>
      </c>
      <c r="OI266" s="25">
        <f t="shared" si="990"/>
        <v>0</v>
      </c>
      <c r="OJ266" s="25">
        <f t="shared" si="991"/>
        <v>0</v>
      </c>
      <c r="OK266" s="25">
        <f t="shared" si="992"/>
        <v>0</v>
      </c>
      <c r="OL266" s="25">
        <f t="shared" si="993"/>
        <v>0</v>
      </c>
      <c r="OM266" s="25">
        <f t="shared" si="1077"/>
        <v>0</v>
      </c>
      <c r="ON266" s="25">
        <f t="shared" si="1077"/>
        <v>0</v>
      </c>
      <c r="OO266" s="25">
        <f t="shared" si="1077"/>
        <v>0</v>
      </c>
      <c r="OP266" s="25">
        <f t="shared" si="994"/>
        <v>0</v>
      </c>
      <c r="OQ266" s="25">
        <f t="shared" si="995"/>
        <v>0</v>
      </c>
      <c r="OR266" s="25">
        <f t="shared" si="1078"/>
        <v>0</v>
      </c>
      <c r="OS266" s="19">
        <v>536986.88</v>
      </c>
      <c r="OT266" s="19">
        <v>2370976.92</v>
      </c>
    </row>
    <row r="267" spans="1:410" ht="33" customHeight="1" x14ac:dyDescent="0.25">
      <c r="A267" s="18"/>
      <c r="B267" s="18" t="s">
        <v>1071</v>
      </c>
      <c r="C267" s="18">
        <v>90.01</v>
      </c>
      <c r="D267" s="16" t="e">
        <f>_xlfn.IFNA(INDEX(#REF!,MATCH(E267,#REF!,0)),0)</f>
        <v>#REF!</v>
      </c>
      <c r="E267" s="18" t="s">
        <v>1072</v>
      </c>
      <c r="F267" s="16" t="s">
        <v>765</v>
      </c>
      <c r="G267" s="16" t="s">
        <v>766</v>
      </c>
      <c r="H267" s="16" t="s">
        <v>767</v>
      </c>
      <c r="I267" s="16" t="s">
        <v>768</v>
      </c>
      <c r="J267" s="16" t="s">
        <v>769</v>
      </c>
      <c r="K267" s="16" t="s">
        <v>770</v>
      </c>
      <c r="L267" s="16" t="s">
        <v>771</v>
      </c>
      <c r="M267" s="18">
        <v>1.64</v>
      </c>
      <c r="N267" s="18">
        <v>1.94</v>
      </c>
      <c r="O267" s="18">
        <v>2.04</v>
      </c>
      <c r="P267" s="18">
        <v>2.34</v>
      </c>
      <c r="Q267" s="18">
        <v>0.1</v>
      </c>
      <c r="R267" s="18">
        <v>1.8399999999999999</v>
      </c>
      <c r="S267" s="18">
        <v>2.14</v>
      </c>
      <c r="T267" s="18">
        <v>0.2</v>
      </c>
      <c r="U267" s="18">
        <v>0</v>
      </c>
      <c r="V267" s="18">
        <v>0</v>
      </c>
      <c r="W267" s="18">
        <v>0</v>
      </c>
      <c r="X267" s="18">
        <v>1.64</v>
      </c>
      <c r="Y267" s="18">
        <v>1.9</v>
      </c>
      <c r="Z267" s="20">
        <f t="shared" si="996"/>
        <v>2.1</v>
      </c>
      <c r="AA267" s="18">
        <v>0.22</v>
      </c>
      <c r="AB267" s="18">
        <v>0</v>
      </c>
      <c r="AC267" s="18">
        <v>0</v>
      </c>
      <c r="AD267" s="18">
        <v>0</v>
      </c>
      <c r="AE267" s="18">
        <v>0</v>
      </c>
      <c r="AF267" s="18">
        <v>0</v>
      </c>
      <c r="AG267" s="18">
        <v>1.2</v>
      </c>
      <c r="AH267" s="18">
        <v>1.5</v>
      </c>
      <c r="AI267" s="20">
        <f t="shared" si="997"/>
        <v>2.25</v>
      </c>
      <c r="AJ267" s="18">
        <v>0</v>
      </c>
      <c r="AK267" s="18">
        <v>0</v>
      </c>
      <c r="AL267" s="20">
        <f t="shared" si="998"/>
        <v>0</v>
      </c>
      <c r="AM267" s="18">
        <v>1.64</v>
      </c>
      <c r="AN267" s="18">
        <v>1.5</v>
      </c>
      <c r="AO267" s="18">
        <v>0.15</v>
      </c>
      <c r="AP267" s="18">
        <v>0.22</v>
      </c>
      <c r="AQ267" s="18">
        <v>1.64</v>
      </c>
      <c r="AR267" s="18">
        <v>1.72</v>
      </c>
      <c r="AS267" s="18">
        <v>0.12</v>
      </c>
      <c r="AT267" s="18">
        <v>0.11</v>
      </c>
      <c r="AU267" s="18">
        <v>0</v>
      </c>
      <c r="AV267" s="18">
        <v>1</v>
      </c>
      <c r="AW267" s="18">
        <v>0</v>
      </c>
      <c r="AX267" s="18">
        <v>0</v>
      </c>
      <c r="AY267" s="18">
        <v>0</v>
      </c>
      <c r="AZ267" s="18">
        <v>0</v>
      </c>
      <c r="BA267" s="18">
        <v>0</v>
      </c>
      <c r="BB267" s="18">
        <v>0</v>
      </c>
      <c r="BC267" s="18">
        <v>0</v>
      </c>
      <c r="BD267" s="18">
        <v>0</v>
      </c>
      <c r="BE267" s="18">
        <v>0</v>
      </c>
      <c r="BF267" s="18">
        <v>0</v>
      </c>
      <c r="BG267" s="18">
        <v>0</v>
      </c>
      <c r="BH267" s="18">
        <v>0</v>
      </c>
      <c r="BI267" s="18">
        <v>0</v>
      </c>
      <c r="BJ267" s="18">
        <v>0</v>
      </c>
      <c r="BK267" s="18">
        <v>0</v>
      </c>
      <c r="BL267" s="18">
        <v>0</v>
      </c>
      <c r="BM267" s="18">
        <v>0</v>
      </c>
      <c r="BN267" s="18">
        <v>0</v>
      </c>
      <c r="BO267" s="18">
        <v>0</v>
      </c>
      <c r="BP267" s="18">
        <v>1</v>
      </c>
      <c r="BQ267" s="18">
        <v>0</v>
      </c>
      <c r="BR267" s="18">
        <v>0</v>
      </c>
      <c r="BS267" s="18">
        <v>0</v>
      </c>
      <c r="BT267" s="18">
        <v>0</v>
      </c>
      <c r="BU267" s="18">
        <v>0</v>
      </c>
      <c r="BV267" s="18">
        <v>0</v>
      </c>
      <c r="BW267" s="18">
        <v>0</v>
      </c>
      <c r="BX267" s="18">
        <v>0</v>
      </c>
      <c r="BY267" s="18">
        <v>0</v>
      </c>
      <c r="BZ267" s="18">
        <v>0</v>
      </c>
      <c r="CA267" s="16" t="e">
        <f>_xlfn.IFNA(IF(RIGHT(D267,2)="=G",0,INDEX(#REF!,MATCH(E267,#REF!,0))),0)</f>
        <v>#REF!</v>
      </c>
      <c r="CB267" s="16" t="s">
        <v>776</v>
      </c>
      <c r="CC267" s="18">
        <v>0</v>
      </c>
      <c r="CD267" s="18">
        <v>0</v>
      </c>
      <c r="CE267" s="18">
        <v>1.4</v>
      </c>
      <c r="CF267" s="18">
        <v>0.85</v>
      </c>
      <c r="CG267" s="18">
        <v>0.12</v>
      </c>
      <c r="CH267" s="18">
        <v>2</v>
      </c>
      <c r="CI267" s="16" t="s">
        <v>98</v>
      </c>
      <c r="CJ267" s="18">
        <v>0</v>
      </c>
      <c r="CK267" s="20">
        <f t="shared" si="864"/>
        <v>1.86</v>
      </c>
      <c r="CL267" s="20">
        <f t="shared" si="999"/>
        <v>1.86</v>
      </c>
      <c r="CM267" s="18">
        <v>21.25</v>
      </c>
      <c r="CN267" s="18">
        <v>37.97</v>
      </c>
      <c r="CO267" s="18">
        <v>37.131</v>
      </c>
      <c r="CP267" s="22">
        <f t="shared" si="865"/>
        <v>37.130000000000003</v>
      </c>
      <c r="CQ267" s="22">
        <f t="shared" si="866"/>
        <v>35.270000000000003</v>
      </c>
      <c r="CR267" s="22">
        <f t="shared" si="1000"/>
        <v>1.86</v>
      </c>
      <c r="CS267" s="22">
        <f t="shared" si="867"/>
        <v>35.369999999999997</v>
      </c>
      <c r="CT267" s="22">
        <f t="shared" si="868"/>
        <v>35.57</v>
      </c>
      <c r="CU267" s="18">
        <v>35.57</v>
      </c>
      <c r="CV267" s="22">
        <f t="shared" si="1001"/>
        <v>2.1</v>
      </c>
      <c r="CW267" s="22">
        <f t="shared" si="869"/>
        <v>0</v>
      </c>
      <c r="CX267" s="22">
        <f t="shared" si="870"/>
        <v>0</v>
      </c>
      <c r="CY267" s="22">
        <f t="shared" si="871"/>
        <v>37.700000000000003</v>
      </c>
      <c r="CZ267" s="22">
        <f t="shared" si="872"/>
        <v>37.85</v>
      </c>
      <c r="DA267" s="18">
        <v>37.97</v>
      </c>
      <c r="DB267" s="20">
        <f t="shared" si="1002"/>
        <v>2.7</v>
      </c>
      <c r="DC267" s="20">
        <f t="shared" si="1003"/>
        <v>0.84</v>
      </c>
      <c r="DD267" s="20">
        <f t="shared" si="1004"/>
        <v>1.8600000000000003</v>
      </c>
      <c r="DE267" s="20">
        <f t="shared" si="873"/>
        <v>0.1</v>
      </c>
      <c r="DF267" s="20">
        <f t="shared" si="874"/>
        <v>0.2</v>
      </c>
      <c r="DG267" s="20">
        <f t="shared" si="875"/>
        <v>1.56</v>
      </c>
      <c r="DH267" s="20">
        <f t="shared" si="876"/>
        <v>0</v>
      </c>
      <c r="DI267" s="20">
        <f t="shared" si="877"/>
        <v>0</v>
      </c>
      <c r="DJ267" s="20">
        <f t="shared" si="878"/>
        <v>0</v>
      </c>
      <c r="DK267" s="20">
        <f t="shared" si="1005"/>
        <v>1.86</v>
      </c>
      <c r="DL267" s="20">
        <f t="shared" si="1006"/>
        <v>0</v>
      </c>
      <c r="DM267" s="20">
        <f t="shared" si="1007"/>
        <v>0</v>
      </c>
      <c r="DN267" s="20">
        <f t="shared" si="1008"/>
        <v>0</v>
      </c>
      <c r="DO267" s="18">
        <v>2.54</v>
      </c>
      <c r="DP267" s="18">
        <v>0</v>
      </c>
      <c r="DQ267" s="18">
        <v>1</v>
      </c>
      <c r="DR267" s="18">
        <v>1</v>
      </c>
      <c r="DS267" s="25">
        <f t="shared" si="1009"/>
        <v>2.54</v>
      </c>
      <c r="DT267" s="25">
        <f t="shared" si="1010"/>
        <v>0</v>
      </c>
      <c r="DU267" s="25">
        <f t="shared" si="1011"/>
        <v>4.72</v>
      </c>
      <c r="DV267" s="25">
        <f t="shared" si="1012"/>
        <v>0</v>
      </c>
      <c r="DW267" s="25">
        <f t="shared" si="1013"/>
        <v>4.72</v>
      </c>
      <c r="DX267" s="25">
        <f t="shared" si="1014"/>
        <v>9.6300000000000008</v>
      </c>
      <c r="DY267" s="25">
        <f t="shared" si="1015"/>
        <v>0</v>
      </c>
      <c r="DZ267" s="25">
        <f t="shared" si="1016"/>
        <v>9.6300000000000008</v>
      </c>
      <c r="EA267" s="25">
        <f t="shared" si="1017"/>
        <v>6.23</v>
      </c>
      <c r="EB267" s="25">
        <f t="shared" si="1018"/>
        <v>0</v>
      </c>
      <c r="EC267" s="25">
        <f t="shared" si="1019"/>
        <v>6.23</v>
      </c>
      <c r="ED267" s="25">
        <f t="shared" si="1020"/>
        <v>3.4</v>
      </c>
      <c r="EE267" s="25">
        <f t="shared" si="1020"/>
        <v>0</v>
      </c>
      <c r="EF267" s="25">
        <f t="shared" si="1021"/>
        <v>3.4</v>
      </c>
      <c r="EG267" s="25">
        <f t="shared" si="1022"/>
        <v>6.23</v>
      </c>
      <c r="EH267" s="25">
        <f t="shared" si="1022"/>
        <v>0</v>
      </c>
      <c r="EI267" s="25">
        <f t="shared" si="1023"/>
        <v>6.23</v>
      </c>
      <c r="EJ267" s="18">
        <v>90.01</v>
      </c>
      <c r="EK267" s="18">
        <v>90.01</v>
      </c>
      <c r="EL267" s="18" t="s">
        <v>1072</v>
      </c>
      <c r="EM267" s="18" t="s">
        <v>1073</v>
      </c>
      <c r="EN267" s="16" t="s">
        <v>774</v>
      </c>
      <c r="EO267" s="16" t="s">
        <v>1074</v>
      </c>
      <c r="EP267" s="16" t="e">
        <f>IF(OR(EN267="Cống tròn",EN267="Cống hộp",EN267="Ống nhựa"),INDEX(#REF!,MATCH(E267,#REF!,0)),IF(OR(EN267="Rãnh xây",EN267="Rãnh bê tông"),INDEX(#REF!,MATCH(E267,#REF!,0)),0))</f>
        <v>#REF!</v>
      </c>
      <c r="EQ267" s="18">
        <v>17.55</v>
      </c>
      <c r="ER267" s="18">
        <v>2.5</v>
      </c>
      <c r="ES267" s="25">
        <f t="shared" si="1024"/>
        <v>7</v>
      </c>
      <c r="ET267" s="1" t="e">
        <f>_xlfn.IFNA(IF(EN267="Cống tròn",INDEX(#REF!,MATCH(E267,#REF!,0)),IF(EN267="Cống hộp",INDEX(#REF!,MATCH(E267,#REF!,0)),EU267&amp;" ,"&amp;EV267)),0)</f>
        <v>#REF!</v>
      </c>
      <c r="EU267" s="16" t="s">
        <v>56</v>
      </c>
      <c r="EV267" s="16"/>
      <c r="EW267" s="16" t="e">
        <f>_xlfn.IFNA(INDEX(#REF!,MATCH(E267,#REF!,0)),0)</f>
        <v>#REF!</v>
      </c>
      <c r="EX267" s="16" t="s">
        <v>872</v>
      </c>
      <c r="EY267" s="18">
        <v>0.27</v>
      </c>
      <c r="EZ267" s="18">
        <v>0.7</v>
      </c>
      <c r="FA267" s="18">
        <v>0.12</v>
      </c>
      <c r="FB267" s="18">
        <v>3</v>
      </c>
      <c r="FC267" s="18">
        <v>3.7999999999999999E-2</v>
      </c>
      <c r="FD267" s="25">
        <f t="shared" si="879"/>
        <v>21</v>
      </c>
      <c r="FE267" s="25">
        <f t="shared" si="1025"/>
        <v>0.8</v>
      </c>
      <c r="FF267" s="18">
        <v>0.08</v>
      </c>
      <c r="FG267" s="18">
        <v>2</v>
      </c>
      <c r="FH267" s="18">
        <v>0.6</v>
      </c>
      <c r="FI267" s="25">
        <f t="shared" si="1026"/>
        <v>0.76</v>
      </c>
      <c r="FJ267" s="18">
        <v>0</v>
      </c>
      <c r="FK267" s="18">
        <v>0</v>
      </c>
      <c r="FL267" s="18">
        <v>0</v>
      </c>
      <c r="FM267" s="18">
        <v>0</v>
      </c>
      <c r="FN267" s="18">
        <v>0.12</v>
      </c>
      <c r="FO267" s="25">
        <f t="shared" si="1027"/>
        <v>0.88</v>
      </c>
      <c r="FP267" s="18">
        <v>1.4999999999999999E-2</v>
      </c>
      <c r="FQ267" s="18">
        <v>1</v>
      </c>
      <c r="FR267" s="25">
        <f t="shared" si="880"/>
        <v>6</v>
      </c>
      <c r="FS267" s="25">
        <f t="shared" si="881"/>
        <v>7.4999999999999997E-2</v>
      </c>
      <c r="FT267" s="25">
        <f t="shared" si="882"/>
        <v>15.074999999999999</v>
      </c>
      <c r="FU267" s="25">
        <f t="shared" si="883"/>
        <v>-2.4750000000000014</v>
      </c>
      <c r="FV267" s="25" t="str">
        <f t="shared" si="1028"/>
        <v>Thêm 01</v>
      </c>
      <c r="FW267" s="25">
        <f t="shared" si="1029"/>
        <v>0.04</v>
      </c>
      <c r="FX267" s="16"/>
      <c r="FY267" s="16"/>
      <c r="FZ267" s="16"/>
      <c r="GA267" s="16"/>
      <c r="GB267" s="19">
        <v>0</v>
      </c>
      <c r="GC267" s="19">
        <v>0</v>
      </c>
      <c r="GD267" s="19">
        <v>0</v>
      </c>
      <c r="GE267" s="19">
        <v>0</v>
      </c>
      <c r="GF267" s="19">
        <v>0</v>
      </c>
      <c r="GG267" s="19">
        <v>0</v>
      </c>
      <c r="GH267" s="19">
        <v>0</v>
      </c>
      <c r="GI267" s="19">
        <v>0</v>
      </c>
      <c r="GJ267" s="19">
        <v>0</v>
      </c>
      <c r="GK267" s="19">
        <v>0</v>
      </c>
      <c r="GL267" s="25">
        <f t="shared" si="884"/>
        <v>0</v>
      </c>
      <c r="GM267" s="25">
        <f t="shared" si="1030"/>
        <v>0</v>
      </c>
      <c r="GN267" s="19">
        <v>0</v>
      </c>
      <c r="GO267" s="19">
        <v>0</v>
      </c>
      <c r="GP267" s="19">
        <v>0</v>
      </c>
      <c r="GQ267" s="19">
        <v>0</v>
      </c>
      <c r="GR267" s="1" t="e">
        <f>_xlfn.IFNA(INDEX(#REF!,MATCH(E267,#REF!,0)),0)</f>
        <v>#REF!</v>
      </c>
      <c r="GS267" s="16"/>
      <c r="GT267" s="18">
        <v>0</v>
      </c>
      <c r="GU267" s="18">
        <v>0</v>
      </c>
      <c r="GV267" s="18">
        <v>0</v>
      </c>
      <c r="GW267" s="18">
        <v>0</v>
      </c>
      <c r="GX267" s="25">
        <f t="shared" si="885"/>
        <v>0</v>
      </c>
      <c r="GY267" s="25">
        <f t="shared" si="886"/>
        <v>0</v>
      </c>
      <c r="GZ267" s="25">
        <f t="shared" si="1031"/>
        <v>0</v>
      </c>
      <c r="HA267" s="1" t="e" cm="1">
        <f t="array" ref="HA267">INDEX(#REF!,MATCH(EJ267&amp;EK267&amp;HD267&amp;HE267&amp;HF267,#REF!&amp;#REF!&amp;#REF!&amp;#REF!&amp;#REF!,0))</f>
        <v>#REF!</v>
      </c>
      <c r="HB267" s="16"/>
      <c r="HC267" s="25">
        <f t="shared" si="1032"/>
        <v>0</v>
      </c>
      <c r="HD267" s="18">
        <v>0</v>
      </c>
      <c r="HE267" s="18">
        <v>0</v>
      </c>
      <c r="HF267" s="18">
        <v>0</v>
      </c>
      <c r="HG267" s="1" t="e" cm="1">
        <f t="array" ref="HG267">INDEX(#REF!,MATCH(EJ267&amp;EK267&amp;HJ267&amp;HK267&amp;HL267,#REF!&amp;#REF!&amp;#REF!&amp;#REF!&amp;#REF!,0))</f>
        <v>#REF!</v>
      </c>
      <c r="HH267" s="16"/>
      <c r="HI267" s="25">
        <f t="shared" si="1033"/>
        <v>0</v>
      </c>
      <c r="HJ267" s="25">
        <f t="shared" si="1034"/>
        <v>0</v>
      </c>
      <c r="HK267" s="19">
        <v>0</v>
      </c>
      <c r="HL267" s="19">
        <v>0</v>
      </c>
      <c r="HM267" s="18">
        <v>0.01</v>
      </c>
      <c r="HN267" s="18">
        <v>1</v>
      </c>
      <c r="HO267" s="25">
        <f t="shared" si="1035"/>
        <v>0</v>
      </c>
      <c r="HP267" s="25">
        <f t="shared" si="1036"/>
        <v>0</v>
      </c>
      <c r="HQ267" s="25">
        <f t="shared" si="1037"/>
        <v>0</v>
      </c>
      <c r="HR267" s="25">
        <f t="shared" si="1038"/>
        <v>0</v>
      </c>
      <c r="HS267" s="25">
        <f t="shared" si="1039"/>
        <v>0</v>
      </c>
      <c r="HT267" s="19">
        <v>0</v>
      </c>
      <c r="HU267" s="19">
        <v>0</v>
      </c>
      <c r="HV267" s="19">
        <v>0</v>
      </c>
      <c r="HW267" s="25">
        <f t="shared" si="1040"/>
        <v>0</v>
      </c>
      <c r="HX267" s="19">
        <v>0</v>
      </c>
      <c r="HY267" s="19">
        <v>0</v>
      </c>
      <c r="HZ267" s="18">
        <v>37.131</v>
      </c>
      <c r="IA267" s="20">
        <f>ROUND(IF(EN267="Cống tròn",IF(EN267="Cống tròn",IF(EU267="Không có móng",IQ267-FF267,IF(EU267="Đế",IP267-FN267,IF(OR(EU267="Móng bê tông",EU267="Móng bê tông kết hợp đế"),II267-FJ267,0))),0),IF(EN267="Cống hộp",IF(AND(EN267="Cống hộp",EU267="Không có móng"),IQ267-GF267,IF(AND(EN267="Cống hộp",EU267="Móng bê tông"),IJ267-GB267,0)),IF(OR(EN267="Rãnh xây",EN267="Rãnh bê tông"),IF(OR(EN267="Rãnh xây",EN267="Rãnh bê tông"),IK267-GB267,0),IF(EN267="Ống nhựa",IF(AND(EN267="Ống nhựa",EU267="Không đắp cát"),IQ267-HT267,IF(AND(EN267="Ống nhựa",EU267="Đắp cát"),IH267-HX267,0)),IF(EN267="Rãnh thang",IF(EN267="Rãnh thang",IF(EU267="Móng bê tông",#REF!-#REF!,IQ267),0),0))))),2)</f>
        <v>36.01</v>
      </c>
      <c r="IB267" s="20">
        <f t="shared" si="1041"/>
        <v>1.1210000000000022</v>
      </c>
      <c r="IC267" s="20">
        <f t="shared" si="887"/>
        <v>36.010000000000005</v>
      </c>
      <c r="ID267" s="20">
        <f t="shared" si="888"/>
        <v>0</v>
      </c>
      <c r="IE267" s="20">
        <f t="shared" si="889"/>
        <v>0</v>
      </c>
      <c r="IF267" s="20">
        <f t="shared" si="890"/>
        <v>0</v>
      </c>
      <c r="IG267" s="20">
        <f>IF(EN267="Rãnh thang",IF(AND(EN267="Rãnh thang",EU267="Móng bê tông"),IQ267-#REF!,0),IF(EN267="Ống nhựa",IF(AND(EN267="Ống nhựa",EU267="Đắp cát"),IQ267-HT267,0),IF(EN267="Cống tròn",IF(EN267="Cống tròn",IF(OR(EU267="Móng bê tông",EU267="Móng bê tông kết hợp đế"),IM267-FL267,0),0),IF(EN267="Cống hộp",IF(AND(EN267="Cống hộp",EU267="Móng bê tông"),IN267-GD267,0),IF(OR(EN267="Rãnh xây",EN267="Rãnh bê tông"),IF(AND(EN267="Rãnh xây",EU267="Móng bê tông"),IO267-GD267,IF(AND(EN267="Rãnh bê tông",EU267="Móng bê tông"),IO267-GD267,0)),0)))))</f>
        <v>0</v>
      </c>
      <c r="IH267" s="20">
        <f t="shared" si="891"/>
        <v>0</v>
      </c>
      <c r="II267" s="20">
        <f t="shared" si="892"/>
        <v>0</v>
      </c>
      <c r="IJ267" s="20">
        <f t="shared" si="893"/>
        <v>0</v>
      </c>
      <c r="IK267" s="20">
        <f t="shared" si="894"/>
        <v>0</v>
      </c>
      <c r="IL267" s="20">
        <f t="shared" si="895"/>
        <v>0</v>
      </c>
      <c r="IM267" s="20">
        <f t="shared" si="896"/>
        <v>0</v>
      </c>
      <c r="IN267" s="20">
        <f t="shared" si="897"/>
        <v>0</v>
      </c>
      <c r="IO267" s="20">
        <f t="shared" si="898"/>
        <v>0</v>
      </c>
      <c r="IP267" s="20">
        <f t="shared" si="899"/>
        <v>36.130000000000003</v>
      </c>
      <c r="IQ267" s="18">
        <v>36.21</v>
      </c>
      <c r="IR267" s="25">
        <f t="shared" si="1042"/>
        <v>0</v>
      </c>
      <c r="IS267" s="25">
        <f t="shared" si="900"/>
        <v>0</v>
      </c>
      <c r="IT267" s="25">
        <f t="shared" si="901"/>
        <v>0</v>
      </c>
      <c r="IU267" s="25">
        <f>ROUND(IF(EN267="Cống tròn",IF(EN267="Cống tròn",IV267+FF267,0),IF(EN267="Cống hộp",IF(EN267="Cống hộp",IV267+GP267,0),IF(OR(EN267="Rãnh xây",EN267="Rãnh bê tông"),IF(OR(EN267="Rãnh xây",EN267="Rãnh bê tông"),IV267+GP267,0),IF(EN267="ống nhựa",IF(EN267="Ống nhựa",IV267+HT267,0),IF(EN267="Rãnh thang",IF(EN267="Rãnh thang",IQ267+#REF!,0),0))))),2)</f>
        <v>36.840000000000003</v>
      </c>
      <c r="IV267" s="18">
        <v>36.76</v>
      </c>
      <c r="IW267" s="25">
        <f t="shared" si="902"/>
        <v>36.840000000000003</v>
      </c>
      <c r="IX267" s="25">
        <f t="shared" si="903"/>
        <v>0</v>
      </c>
      <c r="IY267" s="25">
        <f t="shared" si="904"/>
        <v>0</v>
      </c>
      <c r="IZ267" s="25">
        <f t="shared" si="905"/>
        <v>0</v>
      </c>
      <c r="JA267" s="25">
        <f t="shared" si="906"/>
        <v>0</v>
      </c>
      <c r="JB267" s="18">
        <v>37.131</v>
      </c>
      <c r="JC267" s="20">
        <f>ROUND(IF(EN267="Cống tròn",IF(EN267="Cống tròn",IF(EU267="Không có móng",JS267-FF267,IF(EU267="Đế",JR267-FN267,IF(OR(EU267="Móng bê tông",EU267="Móng bê tông kết hợp đế"),JK267-FJ267,0))),0),IF(EN267="Cống hộp",IF(AND(EN267="Cống hộp",EU267="Không có móng"),JS267-GF267,IF(AND(EN267="Cống hộp",EU267="Móng bê tông"),JL267-GB267,0)),IF(OR(EN267="Rãnh xây",EN267="Rãnh bê tông"),IF(OR(EN267="Rãnh xây",EN267="Rãnh bê tông"),JM267-GB267,0),IF(EN267="Ống nhựa",IF(AND(EN267="Ống nhựa",EU267="Không đắp cát"),JS267-HT267,IF(AND(EN267="Ống nhựa",EU267="Đắp cát"),JJ267-HX267,0)),IF(EN267="Rãnh thang",IF(EN267="Rãnh thang",IF(EU267="Móng bê tông",#REF!-#REF!,JS267),0),0))))),2)</f>
        <v>35.96</v>
      </c>
      <c r="JD267" s="20">
        <f t="shared" si="1043"/>
        <v>1.1709999999999994</v>
      </c>
      <c r="JE267" s="20">
        <f t="shared" si="907"/>
        <v>35.96</v>
      </c>
      <c r="JF267" s="20">
        <f t="shared" si="908"/>
        <v>0</v>
      </c>
      <c r="JG267" s="20">
        <f t="shared" si="909"/>
        <v>0</v>
      </c>
      <c r="JH267" s="20">
        <f t="shared" si="910"/>
        <v>0</v>
      </c>
      <c r="JI267" s="20">
        <f>IF(EN267="Rãnh thang",IF(AND(EN267="Rãnh thang",EU267="Móng bê tông"),JS267-#REF!,0),IF(EN267="Ống nhựa",IF(AND(EN267="Ống nhựa",EU267="Đắp cát"),JS267-HT267,0),IF(EN267="Cống tròn",IF(EN267="Cống tròn",IF(OR(EU267="Móng bê tông",EU267="Móng bê tông kết hợp đế"),JO267-FL267,0),0),IF(EN267="Cống hộp",IF(AND(EN267="Cống hộp",EU267="Móng bê tông"),JP267-GD267,0),IF(OR(EN267="Rãnh xây",EN267="Rãnh bê tông"),IF(AND(EN267="Rãnh xây",EU267="Móng bê tông"),JQ267-GD267,IF(AND(EN267="Rãnh bê tông",EU267="Móng bê tông"),JQ267-GD267,0)),0)))))</f>
        <v>0</v>
      </c>
      <c r="JJ267" s="20">
        <f t="shared" si="911"/>
        <v>0</v>
      </c>
      <c r="JK267" s="20">
        <f t="shared" si="912"/>
        <v>0</v>
      </c>
      <c r="JL267" s="20">
        <f t="shared" si="913"/>
        <v>0</v>
      </c>
      <c r="JM267" s="20">
        <f t="shared" si="914"/>
        <v>0</v>
      </c>
      <c r="JN267" s="20">
        <f t="shared" si="915"/>
        <v>0</v>
      </c>
      <c r="JO267" s="20">
        <f t="shared" si="916"/>
        <v>0</v>
      </c>
      <c r="JP267" s="20">
        <f t="shared" si="917"/>
        <v>0</v>
      </c>
      <c r="JQ267" s="20">
        <f t="shared" si="918"/>
        <v>0</v>
      </c>
      <c r="JR267" s="20">
        <f t="shared" si="919"/>
        <v>36.08</v>
      </c>
      <c r="JS267" s="26">
        <v>36.159999999999997</v>
      </c>
      <c r="JT267" s="25">
        <f t="shared" si="1044"/>
        <v>0</v>
      </c>
      <c r="JU267" s="25">
        <f t="shared" si="920"/>
        <v>0</v>
      </c>
      <c r="JV267" s="25">
        <f t="shared" si="921"/>
        <v>0</v>
      </c>
      <c r="JW267" s="25">
        <f>ROUND(IF(EN267="Cống tròn",IF(EN267="Cống tròn",JX267+FF267,0),IF(EN267="Cống hộp",IF(EN267="Cống hộp",JX267+GP267,0),IF(OR(EN267="Rãnh xây",EN267="Rãnh bê tông"),IF(OR(EN267="Rãnh xây",EN267="Rãnh bê tông"),JX267+GP267,0),IF(EN267="ống nhựa",IF(EN267="Ống nhựa",JX267+HT267,0),IF(EN267="Rãnh thang",IF(EN267="Rãnh thang",JS267+#REF!,0),0))))),2)</f>
        <v>36.840000000000003</v>
      </c>
      <c r="JX267" s="27">
        <v>36.76</v>
      </c>
      <c r="JY267" s="25">
        <f t="shared" si="922"/>
        <v>36.840000000000003</v>
      </c>
      <c r="JZ267" s="25">
        <f t="shared" si="923"/>
        <v>0</v>
      </c>
      <c r="KA267" s="25">
        <f t="shared" si="924"/>
        <v>0</v>
      </c>
      <c r="KB267" s="25">
        <f t="shared" si="925"/>
        <v>0</v>
      </c>
      <c r="KC267" s="25">
        <f t="shared" si="926"/>
        <v>0</v>
      </c>
      <c r="KD267" s="28" t="s">
        <v>98</v>
      </c>
      <c r="KE267" s="27">
        <v>0</v>
      </c>
      <c r="KF267" s="25">
        <f t="shared" si="927"/>
        <v>1.1210000000000022</v>
      </c>
      <c r="KG267" s="25">
        <f t="shared" si="1045"/>
        <v>1.1210000000000022</v>
      </c>
      <c r="KH267" s="27">
        <v>0</v>
      </c>
      <c r="KI267" s="25">
        <f t="shared" si="928"/>
        <v>1.1709999999999994</v>
      </c>
      <c r="KJ267" s="25">
        <f t="shared" si="1046"/>
        <v>1.1709999999999994</v>
      </c>
      <c r="KK267" s="25">
        <f t="shared" si="929"/>
        <v>0</v>
      </c>
      <c r="KL267" s="25">
        <f t="shared" si="930"/>
        <v>0</v>
      </c>
      <c r="KM267" s="25">
        <f t="shared" si="1047"/>
        <v>0</v>
      </c>
      <c r="KN267" s="25">
        <f t="shared" si="931"/>
        <v>0</v>
      </c>
      <c r="KO267" s="25">
        <f t="shared" si="932"/>
        <v>0</v>
      </c>
      <c r="KP267" s="25">
        <f t="shared" si="1048"/>
        <v>0</v>
      </c>
      <c r="KQ267" s="25">
        <f t="shared" si="933"/>
        <v>0</v>
      </c>
      <c r="KR267" s="25">
        <f t="shared" si="934"/>
        <v>0</v>
      </c>
      <c r="KS267" s="25">
        <f t="shared" si="1049"/>
        <v>0</v>
      </c>
      <c r="KT267" s="25">
        <f t="shared" si="935"/>
        <v>0</v>
      </c>
      <c r="KU267" s="25">
        <f t="shared" si="936"/>
        <v>0</v>
      </c>
      <c r="KV267" s="25">
        <f t="shared" si="1050"/>
        <v>0</v>
      </c>
      <c r="KW267" s="25">
        <f t="shared" si="863"/>
        <v>0.12</v>
      </c>
      <c r="KX267" s="25">
        <f t="shared" si="937"/>
        <v>0.12</v>
      </c>
      <c r="KY267" s="25">
        <f t="shared" si="1051"/>
        <v>0.12</v>
      </c>
      <c r="KZ267" s="25">
        <f t="shared" si="938"/>
        <v>0</v>
      </c>
      <c r="LA267" s="25">
        <f t="shared" si="939"/>
        <v>0</v>
      </c>
      <c r="LB267" s="25">
        <f t="shared" si="1052"/>
        <v>0</v>
      </c>
      <c r="LC267" s="25">
        <f t="shared" si="940"/>
        <v>0.88</v>
      </c>
      <c r="LD267" s="25">
        <f t="shared" si="941"/>
        <v>0.88</v>
      </c>
      <c r="LE267" s="25">
        <f t="shared" si="1053"/>
        <v>0.88</v>
      </c>
      <c r="LF267" s="25">
        <f t="shared" si="942"/>
        <v>0</v>
      </c>
      <c r="LG267" s="25">
        <f t="shared" si="943"/>
        <v>0</v>
      </c>
      <c r="LH267" s="25">
        <f t="shared" si="1054"/>
        <v>0</v>
      </c>
      <c r="LI267" s="25">
        <f t="shared" si="944"/>
        <v>0</v>
      </c>
      <c r="LJ267" s="25">
        <f t="shared" si="945"/>
        <v>0</v>
      </c>
      <c r="LK267" s="25">
        <f t="shared" si="1055"/>
        <v>0</v>
      </c>
      <c r="LL267" s="25">
        <f t="shared" si="946"/>
        <v>0</v>
      </c>
      <c r="LM267" s="25">
        <f t="shared" si="947"/>
        <v>0</v>
      </c>
      <c r="LN267" s="25">
        <f t="shared" si="1056"/>
        <v>0</v>
      </c>
      <c r="LO267" s="25">
        <f t="shared" si="948"/>
        <v>0</v>
      </c>
      <c r="LP267" s="25">
        <f t="shared" si="949"/>
        <v>0</v>
      </c>
      <c r="LQ267" s="25">
        <f t="shared" si="1057"/>
        <v>0</v>
      </c>
      <c r="LR267" s="25">
        <f t="shared" si="950"/>
        <v>0</v>
      </c>
      <c r="LS267" s="25">
        <f t="shared" si="951"/>
        <v>0</v>
      </c>
      <c r="LT267" s="25">
        <f t="shared" si="1058"/>
        <v>0</v>
      </c>
      <c r="LU267" s="25">
        <f t="shared" si="952"/>
        <v>0</v>
      </c>
      <c r="LV267" s="25">
        <f t="shared" si="953"/>
        <v>0</v>
      </c>
      <c r="LW267" s="25">
        <f t="shared" si="1059"/>
        <v>0</v>
      </c>
      <c r="LX267" s="25">
        <f t="shared" si="954"/>
        <v>0</v>
      </c>
      <c r="LY267" s="25">
        <f t="shared" si="955"/>
        <v>0</v>
      </c>
      <c r="LZ267" s="25">
        <f t="shared" si="1060"/>
        <v>0</v>
      </c>
      <c r="MA267" s="25">
        <f t="shared" si="956"/>
        <v>0</v>
      </c>
      <c r="MB267" s="25">
        <f t="shared" si="957"/>
        <v>0</v>
      </c>
      <c r="MC267" s="25">
        <f t="shared" si="1061"/>
        <v>0</v>
      </c>
      <c r="MD267" s="25">
        <f t="shared" si="958"/>
        <v>0</v>
      </c>
      <c r="ME267" s="25">
        <f t="shared" si="959"/>
        <v>0</v>
      </c>
      <c r="MF267" s="25">
        <f t="shared" si="1062"/>
        <v>0</v>
      </c>
      <c r="MG267" s="25">
        <f t="shared" si="960"/>
        <v>0</v>
      </c>
      <c r="MH267" s="25">
        <f t="shared" si="961"/>
        <v>0</v>
      </c>
      <c r="MI267" s="25">
        <f t="shared" si="1063"/>
        <v>0</v>
      </c>
      <c r="MJ267" s="25">
        <f t="shared" si="962"/>
        <v>0</v>
      </c>
      <c r="MK267" s="25">
        <f t="shared" si="963"/>
        <v>0</v>
      </c>
      <c r="ML267" s="25">
        <f t="shared" si="1064"/>
        <v>0</v>
      </c>
      <c r="MM267" s="25">
        <f t="shared" si="964"/>
        <v>0</v>
      </c>
      <c r="MN267" s="25">
        <f t="shared" si="965"/>
        <v>0</v>
      </c>
      <c r="MO267" s="25">
        <f t="shared" si="1065"/>
        <v>0</v>
      </c>
      <c r="MP267" s="25">
        <f t="shared" si="966"/>
        <v>0</v>
      </c>
      <c r="MQ267" s="25">
        <f t="shared" si="967"/>
        <v>0</v>
      </c>
      <c r="MR267" s="25">
        <f t="shared" si="1066"/>
        <v>0</v>
      </c>
      <c r="MS267" s="29">
        <v>1.2</v>
      </c>
      <c r="MT267" s="29">
        <v>0</v>
      </c>
      <c r="MU267" s="29">
        <v>1</v>
      </c>
      <c r="MV267" s="29">
        <v>1</v>
      </c>
      <c r="MW267" s="25">
        <f t="shared" si="968"/>
        <v>1.2</v>
      </c>
      <c r="MX267" s="25">
        <f t="shared" si="969"/>
        <v>1.35</v>
      </c>
      <c r="MY267" s="25">
        <f t="shared" si="970"/>
        <v>0</v>
      </c>
      <c r="MZ267" s="25">
        <f t="shared" si="971"/>
        <v>0</v>
      </c>
      <c r="NA267" s="25">
        <f t="shared" si="972"/>
        <v>1.2</v>
      </c>
      <c r="NB267" s="25">
        <f t="shared" si="973"/>
        <v>1.41</v>
      </c>
      <c r="NC267" s="25">
        <f t="shared" si="974"/>
        <v>0</v>
      </c>
      <c r="ND267" s="25">
        <f t="shared" si="975"/>
        <v>0</v>
      </c>
      <c r="NE267" s="25">
        <f t="shared" si="1067"/>
        <v>1.2</v>
      </c>
      <c r="NF267" s="25">
        <f t="shared" si="1067"/>
        <v>1.38</v>
      </c>
      <c r="NG267" s="25">
        <f t="shared" si="1067"/>
        <v>0</v>
      </c>
      <c r="NH267" s="25">
        <f t="shared" si="976"/>
        <v>0</v>
      </c>
      <c r="NI267" s="25">
        <f t="shared" si="977"/>
        <v>24.22</v>
      </c>
      <c r="NJ267" s="25">
        <f t="shared" si="978"/>
        <v>0</v>
      </c>
      <c r="NK267" s="25">
        <f t="shared" si="979"/>
        <v>24.22</v>
      </c>
      <c r="NL267" s="25">
        <f t="shared" si="980"/>
        <v>10.76</v>
      </c>
      <c r="NM267" s="25">
        <f t="shared" si="981"/>
        <v>0</v>
      </c>
      <c r="NN267" s="25">
        <f t="shared" si="1068"/>
        <v>10.76</v>
      </c>
      <c r="NO267" s="25">
        <f t="shared" si="982"/>
        <v>0</v>
      </c>
      <c r="NP267" s="25">
        <f t="shared" si="983"/>
        <v>0</v>
      </c>
      <c r="NQ267" s="25">
        <f t="shared" si="1069"/>
        <v>0</v>
      </c>
      <c r="NR267" s="25">
        <f t="shared" si="984"/>
        <v>0</v>
      </c>
      <c r="NS267" s="25">
        <f t="shared" si="985"/>
        <v>0</v>
      </c>
      <c r="NT267" s="25">
        <f t="shared" si="1070"/>
        <v>0</v>
      </c>
      <c r="NU267" s="25">
        <f t="shared" si="986"/>
        <v>0</v>
      </c>
      <c r="NV267" s="25">
        <f t="shared" si="987"/>
        <v>0</v>
      </c>
      <c r="NW267" s="25">
        <f t="shared" si="1071"/>
        <v>0</v>
      </c>
      <c r="NX267" s="25">
        <f t="shared" si="1072"/>
        <v>10.76</v>
      </c>
      <c r="NY267" s="25">
        <f t="shared" si="1072"/>
        <v>0</v>
      </c>
      <c r="NZ267" s="25">
        <f t="shared" si="1073"/>
        <v>10.76</v>
      </c>
      <c r="OA267" s="25">
        <f t="shared" si="1074"/>
        <v>13.46</v>
      </c>
      <c r="OB267" s="25">
        <f t="shared" si="1074"/>
        <v>0</v>
      </c>
      <c r="OC267" s="25">
        <f t="shared" si="1075"/>
        <v>13.46</v>
      </c>
      <c r="OD267" s="25">
        <f t="shared" si="1076"/>
        <v>10.76</v>
      </c>
      <c r="OE267" s="25">
        <f t="shared" si="1076"/>
        <v>0</v>
      </c>
      <c r="OF267" s="25">
        <f t="shared" si="1076"/>
        <v>10.76</v>
      </c>
      <c r="OG267" s="25">
        <f t="shared" si="988"/>
        <v>0</v>
      </c>
      <c r="OH267" s="25">
        <f t="shared" si="989"/>
        <v>0</v>
      </c>
      <c r="OI267" s="25">
        <f t="shared" si="990"/>
        <v>0</v>
      </c>
      <c r="OJ267" s="25">
        <f t="shared" si="991"/>
        <v>0</v>
      </c>
      <c r="OK267" s="25">
        <f t="shared" si="992"/>
        <v>0</v>
      </c>
      <c r="OL267" s="25">
        <f t="shared" si="993"/>
        <v>0</v>
      </c>
      <c r="OM267" s="25">
        <f t="shared" si="1077"/>
        <v>0</v>
      </c>
      <c r="ON267" s="25">
        <f t="shared" si="1077"/>
        <v>0</v>
      </c>
      <c r="OO267" s="25">
        <f t="shared" si="1077"/>
        <v>0</v>
      </c>
      <c r="OP267" s="25">
        <f t="shared" si="994"/>
        <v>0</v>
      </c>
      <c r="OQ267" s="25">
        <f t="shared" si="995"/>
        <v>0</v>
      </c>
      <c r="OR267" s="25">
        <f t="shared" si="1078"/>
        <v>0</v>
      </c>
      <c r="OS267" s="19">
        <v>536217.23</v>
      </c>
      <c r="OT267" s="19">
        <v>2370213.19</v>
      </c>
    </row>
    <row r="268" spans="1:410" ht="33" customHeight="1" x14ac:dyDescent="0.25">
      <c r="A268" s="18"/>
      <c r="B268" s="18" t="s">
        <v>1071</v>
      </c>
      <c r="C268" s="18">
        <v>128.71</v>
      </c>
      <c r="D268" s="16" t="e">
        <f>_xlfn.IFNA(INDEX(#REF!,MATCH(E268,#REF!,0)),0)</f>
        <v>#REF!</v>
      </c>
      <c r="E268" s="18" t="s">
        <v>1075</v>
      </c>
      <c r="F268" s="16" t="s">
        <v>765</v>
      </c>
      <c r="G268" s="16" t="s">
        <v>766</v>
      </c>
      <c r="H268" s="16" t="s">
        <v>767</v>
      </c>
      <c r="I268" s="16" t="s">
        <v>768</v>
      </c>
      <c r="J268" s="16" t="s">
        <v>769</v>
      </c>
      <c r="K268" s="16" t="s">
        <v>770</v>
      </c>
      <c r="L268" s="16" t="s">
        <v>771</v>
      </c>
      <c r="M268" s="18">
        <v>1.64</v>
      </c>
      <c r="N268" s="18">
        <v>1.94</v>
      </c>
      <c r="O268" s="18">
        <v>2.04</v>
      </c>
      <c r="P268" s="18">
        <v>2.34</v>
      </c>
      <c r="Q268" s="18">
        <v>0.1</v>
      </c>
      <c r="R268" s="18">
        <v>1.8399999999999999</v>
      </c>
      <c r="S268" s="18">
        <v>2.14</v>
      </c>
      <c r="T268" s="18">
        <v>0.2</v>
      </c>
      <c r="U268" s="18">
        <v>0</v>
      </c>
      <c r="V268" s="18">
        <v>0</v>
      </c>
      <c r="W268" s="18">
        <v>0</v>
      </c>
      <c r="X268" s="18">
        <v>1.64</v>
      </c>
      <c r="Y268" s="18">
        <v>1.9</v>
      </c>
      <c r="Z268" s="20">
        <f t="shared" si="996"/>
        <v>2.1</v>
      </c>
      <c r="AA268" s="18">
        <v>0.22</v>
      </c>
      <c r="AB268" s="18">
        <v>0</v>
      </c>
      <c r="AC268" s="18">
        <v>0</v>
      </c>
      <c r="AD268" s="18">
        <v>0</v>
      </c>
      <c r="AE268" s="18">
        <v>0</v>
      </c>
      <c r="AF268" s="18">
        <v>0</v>
      </c>
      <c r="AG268" s="18">
        <v>1.2</v>
      </c>
      <c r="AH268" s="18">
        <v>1.5</v>
      </c>
      <c r="AI268" s="20">
        <f t="shared" si="997"/>
        <v>2.25</v>
      </c>
      <c r="AJ268" s="18">
        <v>0</v>
      </c>
      <c r="AK268" s="18">
        <v>0</v>
      </c>
      <c r="AL268" s="20">
        <f t="shared" si="998"/>
        <v>0</v>
      </c>
      <c r="AM268" s="18">
        <v>1.64</v>
      </c>
      <c r="AN268" s="18">
        <v>1.5</v>
      </c>
      <c r="AO268" s="18">
        <v>0.15</v>
      </c>
      <c r="AP268" s="18">
        <v>0.22</v>
      </c>
      <c r="AQ268" s="18">
        <v>1.64</v>
      </c>
      <c r="AR268" s="18">
        <v>1.72</v>
      </c>
      <c r="AS268" s="18">
        <v>0.12</v>
      </c>
      <c r="AT268" s="18">
        <v>0.11</v>
      </c>
      <c r="AU268" s="18">
        <v>0</v>
      </c>
      <c r="AV268" s="18">
        <v>1</v>
      </c>
      <c r="AW268" s="18">
        <v>0</v>
      </c>
      <c r="AX268" s="18">
        <v>0</v>
      </c>
      <c r="AY268" s="18">
        <v>0</v>
      </c>
      <c r="AZ268" s="18">
        <v>0</v>
      </c>
      <c r="BA268" s="18">
        <v>0</v>
      </c>
      <c r="BB268" s="18">
        <v>0</v>
      </c>
      <c r="BC268" s="18">
        <v>0</v>
      </c>
      <c r="BD268" s="18">
        <v>0</v>
      </c>
      <c r="BE268" s="18">
        <v>0</v>
      </c>
      <c r="BF268" s="18">
        <v>0</v>
      </c>
      <c r="BG268" s="18">
        <v>0</v>
      </c>
      <c r="BH268" s="18">
        <v>0</v>
      </c>
      <c r="BI268" s="18">
        <v>0</v>
      </c>
      <c r="BJ268" s="18">
        <v>0</v>
      </c>
      <c r="BK268" s="18">
        <v>0</v>
      </c>
      <c r="BL268" s="18">
        <v>0</v>
      </c>
      <c r="BM268" s="18">
        <v>0</v>
      </c>
      <c r="BN268" s="18">
        <v>0</v>
      </c>
      <c r="BO268" s="18">
        <v>0</v>
      </c>
      <c r="BP268" s="18">
        <v>1</v>
      </c>
      <c r="BQ268" s="18">
        <v>0</v>
      </c>
      <c r="BR268" s="18">
        <v>0</v>
      </c>
      <c r="BS268" s="18">
        <v>0</v>
      </c>
      <c r="BT268" s="18">
        <v>0</v>
      </c>
      <c r="BU268" s="18">
        <v>0</v>
      </c>
      <c r="BV268" s="18">
        <v>0</v>
      </c>
      <c r="BW268" s="18">
        <v>0</v>
      </c>
      <c r="BX268" s="18">
        <v>0</v>
      </c>
      <c r="BY268" s="18">
        <v>0</v>
      </c>
      <c r="BZ268" s="18">
        <v>0</v>
      </c>
      <c r="CA268" s="16" t="e">
        <f>_xlfn.IFNA(IF(RIGHT(D268,2)="=G",0,INDEX(#REF!,MATCH(E268,#REF!,0))),0)</f>
        <v>#REF!</v>
      </c>
      <c r="CB268" s="16" t="s">
        <v>776</v>
      </c>
      <c r="CC268" s="18">
        <v>0</v>
      </c>
      <c r="CD268" s="18">
        <v>0</v>
      </c>
      <c r="CE268" s="18">
        <v>1.4</v>
      </c>
      <c r="CF268" s="18">
        <v>0.85</v>
      </c>
      <c r="CG268" s="18">
        <v>0.12</v>
      </c>
      <c r="CH268" s="18">
        <v>2</v>
      </c>
      <c r="CI268" s="16" t="s">
        <v>98</v>
      </c>
      <c r="CJ268" s="18">
        <v>0</v>
      </c>
      <c r="CK268" s="20">
        <f t="shared" si="864"/>
        <v>1.83</v>
      </c>
      <c r="CL268" s="20">
        <f t="shared" si="999"/>
        <v>1.83</v>
      </c>
      <c r="CM268" s="18">
        <v>20.41</v>
      </c>
      <c r="CN268" s="18">
        <v>37.909999999999997</v>
      </c>
      <c r="CO268" s="18">
        <v>37.070999999999998</v>
      </c>
      <c r="CP268" s="22">
        <f t="shared" si="865"/>
        <v>37.07</v>
      </c>
      <c r="CQ268" s="22">
        <f t="shared" si="866"/>
        <v>35.24</v>
      </c>
      <c r="CR268" s="22">
        <f t="shared" si="1000"/>
        <v>1.83</v>
      </c>
      <c r="CS268" s="22">
        <f t="shared" si="867"/>
        <v>35.339999999999996</v>
      </c>
      <c r="CT268" s="22">
        <f t="shared" si="868"/>
        <v>35.54</v>
      </c>
      <c r="CU268" s="18">
        <v>35.54</v>
      </c>
      <c r="CV268" s="22">
        <f t="shared" si="1001"/>
        <v>2.1</v>
      </c>
      <c r="CW268" s="22">
        <f t="shared" si="869"/>
        <v>0</v>
      </c>
      <c r="CX268" s="22">
        <f t="shared" si="870"/>
        <v>0</v>
      </c>
      <c r="CY268" s="22">
        <f t="shared" si="871"/>
        <v>37.64</v>
      </c>
      <c r="CZ268" s="22">
        <f t="shared" si="872"/>
        <v>37.79</v>
      </c>
      <c r="DA268" s="18">
        <v>37.909999999999997</v>
      </c>
      <c r="DB268" s="20">
        <f t="shared" si="1002"/>
        <v>2.67</v>
      </c>
      <c r="DC268" s="20">
        <f t="shared" si="1003"/>
        <v>0.84</v>
      </c>
      <c r="DD268" s="20">
        <f t="shared" si="1004"/>
        <v>1.83</v>
      </c>
      <c r="DE268" s="20">
        <f t="shared" si="873"/>
        <v>0.1</v>
      </c>
      <c r="DF268" s="20">
        <f t="shared" si="874"/>
        <v>0.2</v>
      </c>
      <c r="DG268" s="20">
        <f t="shared" si="875"/>
        <v>1.53</v>
      </c>
      <c r="DH268" s="20">
        <f t="shared" si="876"/>
        <v>0</v>
      </c>
      <c r="DI268" s="20">
        <f t="shared" si="877"/>
        <v>0</v>
      </c>
      <c r="DJ268" s="20">
        <f t="shared" si="878"/>
        <v>0</v>
      </c>
      <c r="DK268" s="20">
        <f t="shared" si="1005"/>
        <v>1.83</v>
      </c>
      <c r="DL268" s="20">
        <f t="shared" si="1006"/>
        <v>0</v>
      </c>
      <c r="DM268" s="20">
        <f t="shared" si="1007"/>
        <v>0</v>
      </c>
      <c r="DN268" s="20">
        <f t="shared" si="1008"/>
        <v>0</v>
      </c>
      <c r="DO268" s="18">
        <v>2.54</v>
      </c>
      <c r="DP268" s="18">
        <v>0</v>
      </c>
      <c r="DQ268" s="18">
        <v>1</v>
      </c>
      <c r="DR268" s="18">
        <v>1</v>
      </c>
      <c r="DS268" s="25">
        <f t="shared" si="1009"/>
        <v>2.54</v>
      </c>
      <c r="DT268" s="25">
        <f t="shared" si="1010"/>
        <v>0</v>
      </c>
      <c r="DU268" s="25">
        <f t="shared" si="1011"/>
        <v>4.6500000000000004</v>
      </c>
      <c r="DV268" s="25">
        <f t="shared" si="1012"/>
        <v>0</v>
      </c>
      <c r="DW268" s="25">
        <f t="shared" si="1013"/>
        <v>4.6500000000000004</v>
      </c>
      <c r="DX268" s="25">
        <f t="shared" si="1014"/>
        <v>9.49</v>
      </c>
      <c r="DY268" s="25">
        <f t="shared" si="1015"/>
        <v>0</v>
      </c>
      <c r="DZ268" s="25">
        <f t="shared" si="1016"/>
        <v>9.49</v>
      </c>
      <c r="EA268" s="25">
        <f t="shared" si="1017"/>
        <v>6.13</v>
      </c>
      <c r="EB268" s="25">
        <f t="shared" si="1018"/>
        <v>0</v>
      </c>
      <c r="EC268" s="25">
        <f t="shared" si="1019"/>
        <v>6.13</v>
      </c>
      <c r="ED268" s="25">
        <f t="shared" si="1020"/>
        <v>3.36</v>
      </c>
      <c r="EE268" s="25">
        <f t="shared" si="1020"/>
        <v>0</v>
      </c>
      <c r="EF268" s="25">
        <f t="shared" si="1021"/>
        <v>3.36</v>
      </c>
      <c r="EG268" s="25">
        <f t="shared" si="1022"/>
        <v>6.13</v>
      </c>
      <c r="EH268" s="25">
        <f t="shared" si="1022"/>
        <v>0</v>
      </c>
      <c r="EI268" s="25">
        <f t="shared" si="1023"/>
        <v>6.13</v>
      </c>
      <c r="EJ268" s="18">
        <v>128.71</v>
      </c>
      <c r="EK268" s="18">
        <v>128.71</v>
      </c>
      <c r="EL268" s="18" t="s">
        <v>1075</v>
      </c>
      <c r="EM268" s="18" t="s">
        <v>1076</v>
      </c>
      <c r="EN268" s="16" t="s">
        <v>774</v>
      </c>
      <c r="EO268" s="16" t="s">
        <v>1074</v>
      </c>
      <c r="EP268" s="16" t="e">
        <f>IF(OR(EN268="Cống tròn",EN268="Cống hộp",EN268="Ống nhựa"),INDEX(#REF!,MATCH(E268,#REF!,0)),IF(OR(EN268="Rãnh xây",EN268="Rãnh bê tông"),INDEX(#REF!,MATCH(E268,#REF!,0)),0))</f>
        <v>#REF!</v>
      </c>
      <c r="EQ268" s="18">
        <v>17.55</v>
      </c>
      <c r="ER268" s="18">
        <v>2.5</v>
      </c>
      <c r="ES268" s="25">
        <f t="shared" si="1024"/>
        <v>7</v>
      </c>
      <c r="ET268" s="1" t="e">
        <f>_xlfn.IFNA(IF(EN268="Cống tròn",INDEX(#REF!,MATCH(E268,#REF!,0)),IF(EN268="Cống hộp",INDEX(#REF!,MATCH(E268,#REF!,0)),EU268&amp;" ,"&amp;EV268)),0)</f>
        <v>#REF!</v>
      </c>
      <c r="EU268" s="16" t="s">
        <v>56</v>
      </c>
      <c r="EV268" s="16"/>
      <c r="EW268" s="16" t="e">
        <f>_xlfn.IFNA(INDEX(#REF!,MATCH(E268,#REF!,0)),0)</f>
        <v>#REF!</v>
      </c>
      <c r="EX268" s="16" t="s">
        <v>872</v>
      </c>
      <c r="EY268" s="18">
        <v>0.27</v>
      </c>
      <c r="EZ268" s="18">
        <v>0.7</v>
      </c>
      <c r="FA268" s="18">
        <v>0.12</v>
      </c>
      <c r="FB268" s="18">
        <v>3</v>
      </c>
      <c r="FC268" s="18">
        <v>3.7999999999999999E-2</v>
      </c>
      <c r="FD268" s="25">
        <f t="shared" si="879"/>
        <v>21</v>
      </c>
      <c r="FE268" s="25">
        <f t="shared" si="1025"/>
        <v>0.8</v>
      </c>
      <c r="FF268" s="18">
        <v>0.08</v>
      </c>
      <c r="FG268" s="18">
        <v>2</v>
      </c>
      <c r="FH268" s="18">
        <v>0.6</v>
      </c>
      <c r="FI268" s="25">
        <f t="shared" si="1026"/>
        <v>0.76</v>
      </c>
      <c r="FJ268" s="18">
        <v>0</v>
      </c>
      <c r="FK268" s="18">
        <v>0</v>
      </c>
      <c r="FL268" s="18">
        <v>0</v>
      </c>
      <c r="FM268" s="18">
        <v>0</v>
      </c>
      <c r="FN268" s="18">
        <v>0.12</v>
      </c>
      <c r="FO268" s="25">
        <f t="shared" si="1027"/>
        <v>0.88</v>
      </c>
      <c r="FP268" s="18">
        <v>1.4999999999999999E-2</v>
      </c>
      <c r="FQ268" s="18">
        <v>1</v>
      </c>
      <c r="FR268" s="25">
        <f t="shared" si="880"/>
        <v>6</v>
      </c>
      <c r="FS268" s="25">
        <f t="shared" si="881"/>
        <v>7.4999999999999997E-2</v>
      </c>
      <c r="FT268" s="25">
        <f t="shared" si="882"/>
        <v>15.074999999999999</v>
      </c>
      <c r="FU268" s="25">
        <f t="shared" si="883"/>
        <v>-2.4750000000000014</v>
      </c>
      <c r="FV268" s="25" t="str">
        <f t="shared" si="1028"/>
        <v>Thêm 01</v>
      </c>
      <c r="FW268" s="25">
        <f t="shared" si="1029"/>
        <v>0.04</v>
      </c>
      <c r="FX268" s="16"/>
      <c r="FY268" s="16"/>
      <c r="FZ268" s="16"/>
      <c r="GA268" s="16"/>
      <c r="GB268" s="19">
        <v>0</v>
      </c>
      <c r="GC268" s="19">
        <v>0</v>
      </c>
      <c r="GD268" s="19">
        <v>0</v>
      </c>
      <c r="GE268" s="19">
        <v>0</v>
      </c>
      <c r="GF268" s="19">
        <v>0</v>
      </c>
      <c r="GG268" s="19">
        <v>0</v>
      </c>
      <c r="GH268" s="19">
        <v>0</v>
      </c>
      <c r="GI268" s="19">
        <v>0</v>
      </c>
      <c r="GJ268" s="19">
        <v>0</v>
      </c>
      <c r="GK268" s="19">
        <v>0</v>
      </c>
      <c r="GL268" s="25">
        <f t="shared" si="884"/>
        <v>0</v>
      </c>
      <c r="GM268" s="25">
        <f t="shared" si="1030"/>
        <v>0</v>
      </c>
      <c r="GN268" s="19">
        <v>0</v>
      </c>
      <c r="GO268" s="19">
        <v>0</v>
      </c>
      <c r="GP268" s="19">
        <v>0</v>
      </c>
      <c r="GQ268" s="19">
        <v>0</v>
      </c>
      <c r="GR268" s="1" t="e">
        <f>_xlfn.IFNA(INDEX(#REF!,MATCH(E268,#REF!,0)),0)</f>
        <v>#REF!</v>
      </c>
      <c r="GS268" s="16"/>
      <c r="GT268" s="18">
        <v>0</v>
      </c>
      <c r="GU268" s="18">
        <v>0</v>
      </c>
      <c r="GV268" s="18">
        <v>0</v>
      </c>
      <c r="GW268" s="18">
        <v>0</v>
      </c>
      <c r="GX268" s="25">
        <f t="shared" si="885"/>
        <v>0</v>
      </c>
      <c r="GY268" s="25">
        <f t="shared" si="886"/>
        <v>0</v>
      </c>
      <c r="GZ268" s="25">
        <f t="shared" si="1031"/>
        <v>0</v>
      </c>
      <c r="HA268" s="1" t="e" cm="1">
        <f t="array" ref="HA268">INDEX(#REF!,MATCH(EJ268&amp;EK268&amp;HD268&amp;HE268&amp;HF268,#REF!&amp;#REF!&amp;#REF!&amp;#REF!&amp;#REF!,0))</f>
        <v>#REF!</v>
      </c>
      <c r="HB268" s="16"/>
      <c r="HC268" s="25">
        <f t="shared" si="1032"/>
        <v>0</v>
      </c>
      <c r="HD268" s="18">
        <v>0</v>
      </c>
      <c r="HE268" s="18">
        <v>0</v>
      </c>
      <c r="HF268" s="18">
        <v>0</v>
      </c>
      <c r="HG268" s="1" t="e" cm="1">
        <f t="array" ref="HG268">INDEX(#REF!,MATCH(EJ268&amp;EK268&amp;HJ268&amp;HK268&amp;HL268,#REF!&amp;#REF!&amp;#REF!&amp;#REF!&amp;#REF!,0))</f>
        <v>#REF!</v>
      </c>
      <c r="HH268" s="16"/>
      <c r="HI268" s="25">
        <f t="shared" si="1033"/>
        <v>0</v>
      </c>
      <c r="HJ268" s="25">
        <f t="shared" si="1034"/>
        <v>0</v>
      </c>
      <c r="HK268" s="19">
        <v>0</v>
      </c>
      <c r="HL268" s="19">
        <v>0</v>
      </c>
      <c r="HM268" s="18">
        <v>0.01</v>
      </c>
      <c r="HN268" s="18">
        <v>1</v>
      </c>
      <c r="HO268" s="25">
        <f t="shared" si="1035"/>
        <v>0</v>
      </c>
      <c r="HP268" s="25">
        <f t="shared" si="1036"/>
        <v>0</v>
      </c>
      <c r="HQ268" s="25">
        <f t="shared" si="1037"/>
        <v>0</v>
      </c>
      <c r="HR268" s="25">
        <f t="shared" si="1038"/>
        <v>0</v>
      </c>
      <c r="HS268" s="25">
        <f t="shared" si="1039"/>
        <v>0</v>
      </c>
      <c r="HT268" s="19">
        <v>0</v>
      </c>
      <c r="HU268" s="19">
        <v>0</v>
      </c>
      <c r="HV268" s="19">
        <v>0</v>
      </c>
      <c r="HW268" s="25">
        <f t="shared" si="1040"/>
        <v>0</v>
      </c>
      <c r="HX268" s="19">
        <v>0</v>
      </c>
      <c r="HY268" s="19">
        <v>0</v>
      </c>
      <c r="HZ268" s="18">
        <v>37.070999999999998</v>
      </c>
      <c r="IA268" s="20">
        <f>ROUND(IF(EN268="Cống tròn",IF(EN268="Cống tròn",IF(EU268="Không có móng",IQ268-FF268,IF(EU268="Đế",IP268-FN268,IF(OR(EU268="Móng bê tông",EU268="Móng bê tông kết hợp đế"),II268-FJ268,0))),0),IF(EN268="Cống hộp",IF(AND(EN268="Cống hộp",EU268="Không có móng"),IQ268-GF268,IF(AND(EN268="Cống hộp",EU268="Móng bê tông"),IJ268-GB268,0)),IF(OR(EN268="Rãnh xây",EN268="Rãnh bê tông"),IF(OR(EN268="Rãnh xây",EN268="Rãnh bê tông"),IK268-GB268,0),IF(EN268="Ống nhựa",IF(AND(EN268="Ống nhựa",EU268="Không đắp cát"),IQ268-HT268,IF(AND(EN268="Ống nhựa",EU268="Đắp cát"),IH268-HX268,0)),IF(EN268="Rãnh thang",IF(EN268="Rãnh thang",IF(EU268="Móng bê tông",#REF!-#REF!,IQ268),0),0))))),2)</f>
        <v>35.97</v>
      </c>
      <c r="IB268" s="20">
        <f t="shared" si="1041"/>
        <v>1.1009999999999991</v>
      </c>
      <c r="IC268" s="20">
        <f t="shared" si="887"/>
        <v>35.970000000000006</v>
      </c>
      <c r="ID268" s="20">
        <f t="shared" si="888"/>
        <v>0</v>
      </c>
      <c r="IE268" s="20">
        <f t="shared" si="889"/>
        <v>0</v>
      </c>
      <c r="IF268" s="20">
        <f t="shared" si="890"/>
        <v>0</v>
      </c>
      <c r="IG268" s="20">
        <f>IF(EN268="Rãnh thang",IF(AND(EN268="Rãnh thang",EU268="Móng bê tông"),IQ268-#REF!,0),IF(EN268="Ống nhựa",IF(AND(EN268="Ống nhựa",EU268="Đắp cát"),IQ268-HT268,0),IF(EN268="Cống tròn",IF(EN268="Cống tròn",IF(OR(EU268="Móng bê tông",EU268="Móng bê tông kết hợp đế"),IM268-FL268,0),0),IF(EN268="Cống hộp",IF(AND(EN268="Cống hộp",EU268="Móng bê tông"),IN268-GD268,0),IF(OR(EN268="Rãnh xây",EN268="Rãnh bê tông"),IF(AND(EN268="Rãnh xây",EU268="Móng bê tông"),IO268-GD268,IF(AND(EN268="Rãnh bê tông",EU268="Móng bê tông"),IO268-GD268,0)),0)))))</f>
        <v>0</v>
      </c>
      <c r="IH268" s="20">
        <f t="shared" si="891"/>
        <v>0</v>
      </c>
      <c r="II268" s="20">
        <f t="shared" si="892"/>
        <v>0</v>
      </c>
      <c r="IJ268" s="20">
        <f t="shared" si="893"/>
        <v>0</v>
      </c>
      <c r="IK268" s="20">
        <f t="shared" si="894"/>
        <v>0</v>
      </c>
      <c r="IL268" s="20">
        <f t="shared" si="895"/>
        <v>0</v>
      </c>
      <c r="IM268" s="20">
        <f t="shared" si="896"/>
        <v>0</v>
      </c>
      <c r="IN268" s="20">
        <f t="shared" si="897"/>
        <v>0</v>
      </c>
      <c r="IO268" s="20">
        <f t="shared" si="898"/>
        <v>0</v>
      </c>
      <c r="IP268" s="20">
        <f t="shared" si="899"/>
        <v>36.090000000000003</v>
      </c>
      <c r="IQ268" s="18">
        <v>36.17</v>
      </c>
      <c r="IR268" s="25">
        <f t="shared" si="1042"/>
        <v>0</v>
      </c>
      <c r="IS268" s="25">
        <f t="shared" si="900"/>
        <v>0</v>
      </c>
      <c r="IT268" s="25">
        <f t="shared" si="901"/>
        <v>0</v>
      </c>
      <c r="IU268" s="25">
        <f>ROUND(IF(EN268="Cống tròn",IF(EN268="Cống tròn",IV268+FF268,0),IF(EN268="Cống hộp",IF(EN268="Cống hộp",IV268+GP268,0),IF(OR(EN268="Rãnh xây",EN268="Rãnh bê tông"),IF(OR(EN268="Rãnh xây",EN268="Rãnh bê tông"),IV268+GP268,0),IF(EN268="ống nhựa",IF(EN268="Ống nhựa",IV268+HT268,0),IF(EN268="Rãnh thang",IF(EN268="Rãnh thang",IQ268+#REF!,0),0))))),2)</f>
        <v>36.799999999999997</v>
      </c>
      <c r="IV268" s="18">
        <v>36.72</v>
      </c>
      <c r="IW268" s="25">
        <f t="shared" si="902"/>
        <v>36.799999999999997</v>
      </c>
      <c r="IX268" s="25">
        <f t="shared" si="903"/>
        <v>0</v>
      </c>
      <c r="IY268" s="25">
        <f t="shared" si="904"/>
        <v>0</v>
      </c>
      <c r="IZ268" s="25">
        <f t="shared" si="905"/>
        <v>0</v>
      </c>
      <c r="JA268" s="25">
        <f t="shared" si="906"/>
        <v>0</v>
      </c>
      <c r="JB268" s="18">
        <v>37.070999999999998</v>
      </c>
      <c r="JC268" s="20">
        <f>ROUND(IF(EN268="Cống tròn",IF(EN268="Cống tròn",IF(EU268="Không có móng",JS268-FF268,IF(EU268="Đế",JR268-FN268,IF(OR(EU268="Móng bê tông",EU268="Móng bê tông kết hợp đế"),JK268-FJ268,0))),0),IF(EN268="Cống hộp",IF(AND(EN268="Cống hộp",EU268="Không có móng"),JS268-GF268,IF(AND(EN268="Cống hộp",EU268="Móng bê tông"),JL268-GB268,0)),IF(OR(EN268="Rãnh xây",EN268="Rãnh bê tông"),IF(OR(EN268="Rãnh xây",EN268="Rãnh bê tông"),JM268-GB268,0),IF(EN268="Ống nhựa",IF(AND(EN268="Ống nhựa",EU268="Không đắp cát"),JS268-HT268,IF(AND(EN268="Ống nhựa",EU268="Đắp cát"),JJ268-HX268,0)),IF(EN268="Rãnh thang",IF(EN268="Rãnh thang",IF(EU268="Móng bê tông",#REF!-#REF!,JS268),0),0))))),2)</f>
        <v>35.92</v>
      </c>
      <c r="JD268" s="20">
        <f t="shared" si="1043"/>
        <v>1.1509999999999962</v>
      </c>
      <c r="JE268" s="20">
        <f t="shared" si="907"/>
        <v>35.92</v>
      </c>
      <c r="JF268" s="20">
        <f t="shared" si="908"/>
        <v>0</v>
      </c>
      <c r="JG268" s="20">
        <f t="shared" si="909"/>
        <v>0</v>
      </c>
      <c r="JH268" s="20">
        <f t="shared" si="910"/>
        <v>0</v>
      </c>
      <c r="JI268" s="20">
        <f>IF(EN268="Rãnh thang",IF(AND(EN268="Rãnh thang",EU268="Móng bê tông"),JS268-#REF!,0),IF(EN268="Ống nhựa",IF(AND(EN268="Ống nhựa",EU268="Đắp cát"),JS268-HT268,0),IF(EN268="Cống tròn",IF(EN268="Cống tròn",IF(OR(EU268="Móng bê tông",EU268="Móng bê tông kết hợp đế"),JO268-FL268,0),0),IF(EN268="Cống hộp",IF(AND(EN268="Cống hộp",EU268="Móng bê tông"),JP268-GD268,0),IF(OR(EN268="Rãnh xây",EN268="Rãnh bê tông"),IF(AND(EN268="Rãnh xây",EU268="Móng bê tông"),JQ268-GD268,IF(AND(EN268="Rãnh bê tông",EU268="Móng bê tông"),JQ268-GD268,0)),0)))))</f>
        <v>0</v>
      </c>
      <c r="JJ268" s="20">
        <f t="shared" si="911"/>
        <v>0</v>
      </c>
      <c r="JK268" s="20">
        <f t="shared" si="912"/>
        <v>0</v>
      </c>
      <c r="JL268" s="20">
        <f t="shared" si="913"/>
        <v>0</v>
      </c>
      <c r="JM268" s="20">
        <f t="shared" si="914"/>
        <v>0</v>
      </c>
      <c r="JN268" s="20">
        <f t="shared" si="915"/>
        <v>0</v>
      </c>
      <c r="JO268" s="20">
        <f t="shared" si="916"/>
        <v>0</v>
      </c>
      <c r="JP268" s="20">
        <f t="shared" si="917"/>
        <v>0</v>
      </c>
      <c r="JQ268" s="20">
        <f t="shared" si="918"/>
        <v>0</v>
      </c>
      <c r="JR268" s="20">
        <f t="shared" si="919"/>
        <v>36.04</v>
      </c>
      <c r="JS268" s="26">
        <v>36.119999999999997</v>
      </c>
      <c r="JT268" s="25">
        <f t="shared" si="1044"/>
        <v>0</v>
      </c>
      <c r="JU268" s="25">
        <f t="shared" si="920"/>
        <v>0</v>
      </c>
      <c r="JV268" s="25">
        <f t="shared" si="921"/>
        <v>0</v>
      </c>
      <c r="JW268" s="25">
        <f>ROUND(IF(EN268="Cống tròn",IF(EN268="Cống tròn",JX268+FF268,0),IF(EN268="Cống hộp",IF(EN268="Cống hộp",JX268+GP268,0),IF(OR(EN268="Rãnh xây",EN268="Rãnh bê tông"),IF(OR(EN268="Rãnh xây",EN268="Rãnh bê tông"),JX268+GP268,0),IF(EN268="ống nhựa",IF(EN268="Ống nhựa",JX268+HT268,0),IF(EN268="Rãnh thang",IF(EN268="Rãnh thang",JS268+#REF!,0),0))))),2)</f>
        <v>36.799999999999997</v>
      </c>
      <c r="JX268" s="27">
        <v>36.72</v>
      </c>
      <c r="JY268" s="25">
        <f t="shared" si="922"/>
        <v>36.799999999999997</v>
      </c>
      <c r="JZ268" s="25">
        <f t="shared" si="923"/>
        <v>0</v>
      </c>
      <c r="KA268" s="25">
        <f t="shared" si="924"/>
        <v>0</v>
      </c>
      <c r="KB268" s="25">
        <f t="shared" si="925"/>
        <v>0</v>
      </c>
      <c r="KC268" s="25">
        <f t="shared" si="926"/>
        <v>0</v>
      </c>
      <c r="KD268" s="28" t="s">
        <v>98</v>
      </c>
      <c r="KE268" s="27">
        <v>0</v>
      </c>
      <c r="KF268" s="25">
        <f t="shared" si="927"/>
        <v>1.1009999999999991</v>
      </c>
      <c r="KG268" s="25">
        <f t="shared" si="1045"/>
        <v>1.1009999999999991</v>
      </c>
      <c r="KH268" s="27">
        <v>0</v>
      </c>
      <c r="KI268" s="25">
        <f t="shared" si="928"/>
        <v>1.1509999999999962</v>
      </c>
      <c r="KJ268" s="25">
        <f t="shared" si="1046"/>
        <v>1.1509999999999962</v>
      </c>
      <c r="KK268" s="25">
        <f t="shared" si="929"/>
        <v>0</v>
      </c>
      <c r="KL268" s="25">
        <f t="shared" si="930"/>
        <v>0</v>
      </c>
      <c r="KM268" s="25">
        <f t="shared" si="1047"/>
        <v>0</v>
      </c>
      <c r="KN268" s="25">
        <f t="shared" si="931"/>
        <v>0</v>
      </c>
      <c r="KO268" s="25">
        <f t="shared" si="932"/>
        <v>0</v>
      </c>
      <c r="KP268" s="25">
        <f t="shared" si="1048"/>
        <v>0</v>
      </c>
      <c r="KQ268" s="25">
        <f t="shared" si="933"/>
        <v>0</v>
      </c>
      <c r="KR268" s="25">
        <f t="shared" si="934"/>
        <v>0</v>
      </c>
      <c r="KS268" s="25">
        <f t="shared" si="1049"/>
        <v>0</v>
      </c>
      <c r="KT268" s="25">
        <f t="shared" si="935"/>
        <v>0</v>
      </c>
      <c r="KU268" s="25">
        <f t="shared" si="936"/>
        <v>0</v>
      </c>
      <c r="KV268" s="25">
        <f t="shared" si="1050"/>
        <v>0</v>
      </c>
      <c r="KW268" s="25">
        <f t="shared" si="863"/>
        <v>0.12</v>
      </c>
      <c r="KX268" s="25">
        <f t="shared" si="937"/>
        <v>0.12</v>
      </c>
      <c r="KY268" s="25">
        <f t="shared" si="1051"/>
        <v>0.12</v>
      </c>
      <c r="KZ268" s="25">
        <f t="shared" si="938"/>
        <v>0</v>
      </c>
      <c r="LA268" s="25">
        <f t="shared" si="939"/>
        <v>0</v>
      </c>
      <c r="LB268" s="25">
        <f t="shared" si="1052"/>
        <v>0</v>
      </c>
      <c r="LC268" s="25">
        <f t="shared" si="940"/>
        <v>0.88</v>
      </c>
      <c r="LD268" s="25">
        <f t="shared" si="941"/>
        <v>0.88</v>
      </c>
      <c r="LE268" s="25">
        <f t="shared" si="1053"/>
        <v>0.88</v>
      </c>
      <c r="LF268" s="25">
        <f t="shared" si="942"/>
        <v>0</v>
      </c>
      <c r="LG268" s="25">
        <f t="shared" si="943"/>
        <v>0</v>
      </c>
      <c r="LH268" s="25">
        <f t="shared" si="1054"/>
        <v>0</v>
      </c>
      <c r="LI268" s="25">
        <f t="shared" si="944"/>
        <v>0</v>
      </c>
      <c r="LJ268" s="25">
        <f t="shared" si="945"/>
        <v>0</v>
      </c>
      <c r="LK268" s="25">
        <f t="shared" si="1055"/>
        <v>0</v>
      </c>
      <c r="LL268" s="25">
        <f t="shared" si="946"/>
        <v>0</v>
      </c>
      <c r="LM268" s="25">
        <f t="shared" si="947"/>
        <v>0</v>
      </c>
      <c r="LN268" s="25">
        <f t="shared" si="1056"/>
        <v>0</v>
      </c>
      <c r="LO268" s="25">
        <f t="shared" si="948"/>
        <v>0</v>
      </c>
      <c r="LP268" s="25">
        <f t="shared" si="949"/>
        <v>0</v>
      </c>
      <c r="LQ268" s="25">
        <f t="shared" si="1057"/>
        <v>0</v>
      </c>
      <c r="LR268" s="25">
        <f t="shared" si="950"/>
        <v>0</v>
      </c>
      <c r="LS268" s="25">
        <f t="shared" si="951"/>
        <v>0</v>
      </c>
      <c r="LT268" s="25">
        <f t="shared" si="1058"/>
        <v>0</v>
      </c>
      <c r="LU268" s="25">
        <f t="shared" si="952"/>
        <v>0</v>
      </c>
      <c r="LV268" s="25">
        <f t="shared" si="953"/>
        <v>0</v>
      </c>
      <c r="LW268" s="25">
        <f t="shared" si="1059"/>
        <v>0</v>
      </c>
      <c r="LX268" s="25">
        <f t="shared" si="954"/>
        <v>0</v>
      </c>
      <c r="LY268" s="25">
        <f t="shared" si="955"/>
        <v>0</v>
      </c>
      <c r="LZ268" s="25">
        <f t="shared" si="1060"/>
        <v>0</v>
      </c>
      <c r="MA268" s="25">
        <f t="shared" si="956"/>
        <v>0</v>
      </c>
      <c r="MB268" s="25">
        <f t="shared" si="957"/>
        <v>0</v>
      </c>
      <c r="MC268" s="25">
        <f t="shared" si="1061"/>
        <v>0</v>
      </c>
      <c r="MD268" s="25">
        <f t="shared" si="958"/>
        <v>0</v>
      </c>
      <c r="ME268" s="25">
        <f t="shared" si="959"/>
        <v>0</v>
      </c>
      <c r="MF268" s="25">
        <f t="shared" si="1062"/>
        <v>0</v>
      </c>
      <c r="MG268" s="25">
        <f t="shared" si="960"/>
        <v>0</v>
      </c>
      <c r="MH268" s="25">
        <f t="shared" si="961"/>
        <v>0</v>
      </c>
      <c r="MI268" s="25">
        <f t="shared" si="1063"/>
        <v>0</v>
      </c>
      <c r="MJ268" s="25">
        <f t="shared" si="962"/>
        <v>0</v>
      </c>
      <c r="MK268" s="25">
        <f t="shared" si="963"/>
        <v>0</v>
      </c>
      <c r="ML268" s="25">
        <f t="shared" si="1064"/>
        <v>0</v>
      </c>
      <c r="MM268" s="25">
        <f t="shared" si="964"/>
        <v>0</v>
      </c>
      <c r="MN268" s="25">
        <f t="shared" si="965"/>
        <v>0</v>
      </c>
      <c r="MO268" s="25">
        <f t="shared" si="1065"/>
        <v>0</v>
      </c>
      <c r="MP268" s="25">
        <f t="shared" si="966"/>
        <v>0</v>
      </c>
      <c r="MQ268" s="25">
        <f t="shared" si="967"/>
        <v>0</v>
      </c>
      <c r="MR268" s="25">
        <f t="shared" si="1066"/>
        <v>0</v>
      </c>
      <c r="MS268" s="29">
        <v>1.2</v>
      </c>
      <c r="MT268" s="29">
        <v>0</v>
      </c>
      <c r="MU268" s="29">
        <v>1</v>
      </c>
      <c r="MV268" s="29">
        <v>1</v>
      </c>
      <c r="MW268" s="25">
        <f t="shared" si="968"/>
        <v>1.2</v>
      </c>
      <c r="MX268" s="25">
        <f t="shared" si="969"/>
        <v>1.32</v>
      </c>
      <c r="MY268" s="25">
        <f t="shared" si="970"/>
        <v>0</v>
      </c>
      <c r="MZ268" s="25">
        <f t="shared" si="971"/>
        <v>0</v>
      </c>
      <c r="NA268" s="25">
        <f t="shared" si="972"/>
        <v>1.2</v>
      </c>
      <c r="NB268" s="25">
        <f t="shared" si="973"/>
        <v>1.38</v>
      </c>
      <c r="NC268" s="25">
        <f t="shared" si="974"/>
        <v>0</v>
      </c>
      <c r="ND268" s="25">
        <f t="shared" si="975"/>
        <v>0</v>
      </c>
      <c r="NE268" s="25">
        <f t="shared" si="1067"/>
        <v>1.2</v>
      </c>
      <c r="NF268" s="25">
        <f t="shared" si="1067"/>
        <v>1.35</v>
      </c>
      <c r="NG268" s="25">
        <f t="shared" si="1067"/>
        <v>0</v>
      </c>
      <c r="NH268" s="25">
        <f t="shared" si="976"/>
        <v>0</v>
      </c>
      <c r="NI268" s="25">
        <f t="shared" si="977"/>
        <v>23.69</v>
      </c>
      <c r="NJ268" s="25">
        <f t="shared" si="978"/>
        <v>0</v>
      </c>
      <c r="NK268" s="25">
        <f t="shared" si="979"/>
        <v>23.69</v>
      </c>
      <c r="NL268" s="25">
        <f t="shared" si="980"/>
        <v>10.76</v>
      </c>
      <c r="NM268" s="25">
        <f t="shared" si="981"/>
        <v>0</v>
      </c>
      <c r="NN268" s="25">
        <f t="shared" si="1068"/>
        <v>10.76</v>
      </c>
      <c r="NO268" s="25">
        <f t="shared" si="982"/>
        <v>0</v>
      </c>
      <c r="NP268" s="25">
        <f t="shared" si="983"/>
        <v>0</v>
      </c>
      <c r="NQ268" s="25">
        <f t="shared" si="1069"/>
        <v>0</v>
      </c>
      <c r="NR268" s="25">
        <f t="shared" si="984"/>
        <v>0</v>
      </c>
      <c r="NS268" s="25">
        <f t="shared" si="985"/>
        <v>0</v>
      </c>
      <c r="NT268" s="25">
        <f t="shared" si="1070"/>
        <v>0</v>
      </c>
      <c r="NU268" s="25">
        <f t="shared" si="986"/>
        <v>0</v>
      </c>
      <c r="NV268" s="25">
        <f t="shared" si="987"/>
        <v>0</v>
      </c>
      <c r="NW268" s="25">
        <f t="shared" si="1071"/>
        <v>0</v>
      </c>
      <c r="NX268" s="25">
        <f t="shared" si="1072"/>
        <v>10.76</v>
      </c>
      <c r="NY268" s="25">
        <f t="shared" si="1072"/>
        <v>0</v>
      </c>
      <c r="NZ268" s="25">
        <f t="shared" si="1073"/>
        <v>10.76</v>
      </c>
      <c r="OA268" s="25">
        <f t="shared" si="1074"/>
        <v>12.93</v>
      </c>
      <c r="OB268" s="25">
        <f t="shared" si="1074"/>
        <v>0</v>
      </c>
      <c r="OC268" s="25">
        <f t="shared" si="1075"/>
        <v>12.93</v>
      </c>
      <c r="OD268" s="25">
        <f t="shared" si="1076"/>
        <v>10.76</v>
      </c>
      <c r="OE268" s="25">
        <f t="shared" si="1076"/>
        <v>0</v>
      </c>
      <c r="OF268" s="25">
        <f t="shared" si="1076"/>
        <v>10.76</v>
      </c>
      <c r="OG268" s="25">
        <f t="shared" si="988"/>
        <v>0</v>
      </c>
      <c r="OH268" s="25">
        <f t="shared" si="989"/>
        <v>0</v>
      </c>
      <c r="OI268" s="25">
        <f t="shared" si="990"/>
        <v>0</v>
      </c>
      <c r="OJ268" s="25">
        <f t="shared" si="991"/>
        <v>0</v>
      </c>
      <c r="OK268" s="25">
        <f t="shared" si="992"/>
        <v>0</v>
      </c>
      <c r="OL268" s="25">
        <f t="shared" si="993"/>
        <v>0</v>
      </c>
      <c r="OM268" s="25">
        <f t="shared" si="1077"/>
        <v>0</v>
      </c>
      <c r="ON268" s="25">
        <f t="shared" si="1077"/>
        <v>0</v>
      </c>
      <c r="OO268" s="25">
        <f t="shared" si="1077"/>
        <v>0</v>
      </c>
      <c r="OP268" s="25">
        <f t="shared" si="994"/>
        <v>0</v>
      </c>
      <c r="OQ268" s="25">
        <f t="shared" si="995"/>
        <v>0</v>
      </c>
      <c r="OR268" s="25">
        <f t="shared" si="1078"/>
        <v>0</v>
      </c>
      <c r="OS268" s="19">
        <v>536217.23</v>
      </c>
      <c r="OT268" s="19">
        <v>2370251.89</v>
      </c>
    </row>
    <row r="269" spans="1:410" ht="33" customHeight="1" x14ac:dyDescent="0.25">
      <c r="A269" s="18"/>
      <c r="B269" s="18" t="s">
        <v>1071</v>
      </c>
      <c r="C269" s="18">
        <v>167.41</v>
      </c>
      <c r="D269" s="16" t="e">
        <f>_xlfn.IFNA(INDEX(#REF!,MATCH(E269,#REF!,0)),0)</f>
        <v>#REF!</v>
      </c>
      <c r="E269" s="18" t="s">
        <v>1077</v>
      </c>
      <c r="F269" s="16" t="s">
        <v>765</v>
      </c>
      <c r="G269" s="16" t="s">
        <v>766</v>
      </c>
      <c r="H269" s="16" t="s">
        <v>767</v>
      </c>
      <c r="I269" s="16" t="s">
        <v>768</v>
      </c>
      <c r="J269" s="16" t="s">
        <v>769</v>
      </c>
      <c r="K269" s="16" t="s">
        <v>770</v>
      </c>
      <c r="L269" s="16" t="s">
        <v>771</v>
      </c>
      <c r="M269" s="18">
        <v>1.64</v>
      </c>
      <c r="N269" s="18">
        <v>1.94</v>
      </c>
      <c r="O269" s="18">
        <v>2.04</v>
      </c>
      <c r="P269" s="18">
        <v>2.34</v>
      </c>
      <c r="Q269" s="18">
        <v>0.1</v>
      </c>
      <c r="R269" s="18">
        <v>1.8399999999999999</v>
      </c>
      <c r="S269" s="18">
        <v>2.14</v>
      </c>
      <c r="T269" s="18">
        <v>0.2</v>
      </c>
      <c r="U269" s="18">
        <v>0</v>
      </c>
      <c r="V269" s="18">
        <v>0</v>
      </c>
      <c r="W269" s="18">
        <v>0</v>
      </c>
      <c r="X269" s="18">
        <v>1.64</v>
      </c>
      <c r="Y269" s="18">
        <v>1.9</v>
      </c>
      <c r="Z269" s="20">
        <f t="shared" si="996"/>
        <v>2.1</v>
      </c>
      <c r="AA269" s="18">
        <v>0.22</v>
      </c>
      <c r="AB269" s="18">
        <v>0</v>
      </c>
      <c r="AC269" s="18">
        <v>0</v>
      </c>
      <c r="AD269" s="18">
        <v>0</v>
      </c>
      <c r="AE269" s="18">
        <v>0</v>
      </c>
      <c r="AF269" s="18">
        <v>0</v>
      </c>
      <c r="AG269" s="18">
        <v>1.2</v>
      </c>
      <c r="AH269" s="18">
        <v>1.5</v>
      </c>
      <c r="AI269" s="20">
        <f t="shared" si="997"/>
        <v>2.25</v>
      </c>
      <c r="AJ269" s="18">
        <v>0</v>
      </c>
      <c r="AK269" s="18">
        <v>0</v>
      </c>
      <c r="AL269" s="20">
        <f t="shared" si="998"/>
        <v>0</v>
      </c>
      <c r="AM269" s="18">
        <v>1.64</v>
      </c>
      <c r="AN269" s="18">
        <v>1.5</v>
      </c>
      <c r="AO269" s="18">
        <v>0.15</v>
      </c>
      <c r="AP269" s="18">
        <v>0.22</v>
      </c>
      <c r="AQ269" s="18">
        <v>1.64</v>
      </c>
      <c r="AR269" s="18">
        <v>1.72</v>
      </c>
      <c r="AS269" s="18">
        <v>0.12</v>
      </c>
      <c r="AT269" s="18">
        <v>0.11</v>
      </c>
      <c r="AU269" s="18">
        <v>0</v>
      </c>
      <c r="AV269" s="18">
        <v>1</v>
      </c>
      <c r="AW269" s="18">
        <v>0</v>
      </c>
      <c r="AX269" s="18">
        <v>0</v>
      </c>
      <c r="AY269" s="18">
        <v>0</v>
      </c>
      <c r="AZ269" s="18">
        <v>0</v>
      </c>
      <c r="BA269" s="18">
        <v>0</v>
      </c>
      <c r="BB269" s="18">
        <v>0</v>
      </c>
      <c r="BC269" s="18">
        <v>0</v>
      </c>
      <c r="BD269" s="18">
        <v>0</v>
      </c>
      <c r="BE269" s="18">
        <v>0</v>
      </c>
      <c r="BF269" s="18">
        <v>0</v>
      </c>
      <c r="BG269" s="18">
        <v>0</v>
      </c>
      <c r="BH269" s="18">
        <v>0</v>
      </c>
      <c r="BI269" s="18">
        <v>0</v>
      </c>
      <c r="BJ269" s="18">
        <v>0</v>
      </c>
      <c r="BK269" s="18">
        <v>0</v>
      </c>
      <c r="BL269" s="18">
        <v>0</v>
      </c>
      <c r="BM269" s="18">
        <v>0</v>
      </c>
      <c r="BN269" s="18">
        <v>0</v>
      </c>
      <c r="BO269" s="18">
        <v>0</v>
      </c>
      <c r="BP269" s="18">
        <v>1</v>
      </c>
      <c r="BQ269" s="18">
        <v>0</v>
      </c>
      <c r="BR269" s="18">
        <v>0</v>
      </c>
      <c r="BS269" s="18">
        <v>0</v>
      </c>
      <c r="BT269" s="18">
        <v>0</v>
      </c>
      <c r="BU269" s="18">
        <v>0</v>
      </c>
      <c r="BV269" s="18">
        <v>0</v>
      </c>
      <c r="BW269" s="18">
        <v>0</v>
      </c>
      <c r="BX269" s="18">
        <v>0</v>
      </c>
      <c r="BY269" s="18">
        <v>0</v>
      </c>
      <c r="BZ269" s="18">
        <v>0</v>
      </c>
      <c r="CA269" s="16" t="e">
        <f>_xlfn.IFNA(IF(RIGHT(D269,2)="=G",0,INDEX(#REF!,MATCH(E269,#REF!,0))),0)</f>
        <v>#REF!</v>
      </c>
      <c r="CB269" s="16" t="s">
        <v>776</v>
      </c>
      <c r="CC269" s="18">
        <v>0</v>
      </c>
      <c r="CD269" s="18">
        <v>0</v>
      </c>
      <c r="CE269" s="18">
        <v>1.4</v>
      </c>
      <c r="CF269" s="18">
        <v>0.85</v>
      </c>
      <c r="CG269" s="18">
        <v>0.12</v>
      </c>
      <c r="CH269" s="18">
        <v>2</v>
      </c>
      <c r="CI269" s="16" t="s">
        <v>98</v>
      </c>
      <c r="CJ269" s="18">
        <v>0</v>
      </c>
      <c r="CK269" s="20">
        <f t="shared" si="864"/>
        <v>1.83</v>
      </c>
      <c r="CL269" s="20">
        <f t="shared" si="999"/>
        <v>1.83</v>
      </c>
      <c r="CM269" s="18">
        <v>24.36</v>
      </c>
      <c r="CN269" s="18">
        <v>37.869999999999997</v>
      </c>
      <c r="CO269" s="18">
        <v>37.030999999999999</v>
      </c>
      <c r="CP269" s="22">
        <f t="shared" si="865"/>
        <v>37.03</v>
      </c>
      <c r="CQ269" s="22">
        <f t="shared" si="866"/>
        <v>35.200000000000003</v>
      </c>
      <c r="CR269" s="22">
        <f t="shared" si="1000"/>
        <v>1.83</v>
      </c>
      <c r="CS269" s="22">
        <f t="shared" si="867"/>
        <v>35.299999999999997</v>
      </c>
      <c r="CT269" s="22">
        <f t="shared" si="868"/>
        <v>35.5</v>
      </c>
      <c r="CU269" s="18">
        <v>35.5</v>
      </c>
      <c r="CV269" s="22">
        <f t="shared" si="1001"/>
        <v>2.1</v>
      </c>
      <c r="CW269" s="22">
        <f t="shared" si="869"/>
        <v>0</v>
      </c>
      <c r="CX269" s="22">
        <f t="shared" si="870"/>
        <v>0</v>
      </c>
      <c r="CY269" s="22">
        <f t="shared" si="871"/>
        <v>37.6</v>
      </c>
      <c r="CZ269" s="22">
        <f t="shared" si="872"/>
        <v>37.75</v>
      </c>
      <c r="DA269" s="18">
        <v>37.869999999999997</v>
      </c>
      <c r="DB269" s="20">
        <f t="shared" si="1002"/>
        <v>2.67</v>
      </c>
      <c r="DC269" s="20">
        <f t="shared" si="1003"/>
        <v>0.84</v>
      </c>
      <c r="DD269" s="20">
        <f t="shared" si="1004"/>
        <v>1.83</v>
      </c>
      <c r="DE269" s="20">
        <f t="shared" si="873"/>
        <v>0.1</v>
      </c>
      <c r="DF269" s="20">
        <f t="shared" si="874"/>
        <v>0.2</v>
      </c>
      <c r="DG269" s="20">
        <f t="shared" si="875"/>
        <v>1.53</v>
      </c>
      <c r="DH269" s="20">
        <f t="shared" si="876"/>
        <v>0</v>
      </c>
      <c r="DI269" s="20">
        <f t="shared" si="877"/>
        <v>0</v>
      </c>
      <c r="DJ269" s="20">
        <f t="shared" si="878"/>
        <v>0</v>
      </c>
      <c r="DK269" s="20">
        <f t="shared" si="1005"/>
        <v>1.83</v>
      </c>
      <c r="DL269" s="20">
        <f t="shared" si="1006"/>
        <v>0</v>
      </c>
      <c r="DM269" s="20">
        <f t="shared" si="1007"/>
        <v>0</v>
      </c>
      <c r="DN269" s="20">
        <f t="shared" si="1008"/>
        <v>0</v>
      </c>
      <c r="DO269" s="18">
        <v>2.54</v>
      </c>
      <c r="DP269" s="18">
        <v>0</v>
      </c>
      <c r="DQ269" s="18">
        <v>1</v>
      </c>
      <c r="DR269" s="18">
        <v>1</v>
      </c>
      <c r="DS269" s="25">
        <f t="shared" si="1009"/>
        <v>2.54</v>
      </c>
      <c r="DT269" s="25">
        <f t="shared" si="1010"/>
        <v>0</v>
      </c>
      <c r="DU269" s="25">
        <f t="shared" si="1011"/>
        <v>4.6500000000000004</v>
      </c>
      <c r="DV269" s="25">
        <f t="shared" si="1012"/>
        <v>0</v>
      </c>
      <c r="DW269" s="25">
        <f t="shared" si="1013"/>
        <v>4.6500000000000004</v>
      </c>
      <c r="DX269" s="25">
        <f t="shared" si="1014"/>
        <v>9.49</v>
      </c>
      <c r="DY269" s="25">
        <f t="shared" si="1015"/>
        <v>0</v>
      </c>
      <c r="DZ269" s="25">
        <f t="shared" si="1016"/>
        <v>9.49</v>
      </c>
      <c r="EA269" s="25">
        <f t="shared" si="1017"/>
        <v>6.13</v>
      </c>
      <c r="EB269" s="25">
        <f t="shared" si="1018"/>
        <v>0</v>
      </c>
      <c r="EC269" s="25">
        <f t="shared" si="1019"/>
        <v>6.13</v>
      </c>
      <c r="ED269" s="25">
        <f t="shared" si="1020"/>
        <v>3.36</v>
      </c>
      <c r="EE269" s="25">
        <f t="shared" si="1020"/>
        <v>0</v>
      </c>
      <c r="EF269" s="25">
        <f t="shared" si="1021"/>
        <v>3.36</v>
      </c>
      <c r="EG269" s="25">
        <f t="shared" si="1022"/>
        <v>6.13</v>
      </c>
      <c r="EH269" s="25">
        <f t="shared" si="1022"/>
        <v>0</v>
      </c>
      <c r="EI269" s="25">
        <f t="shared" si="1023"/>
        <v>6.13</v>
      </c>
      <c r="EJ269" s="18">
        <v>167.41</v>
      </c>
      <c r="EK269" s="18">
        <v>167.41</v>
      </c>
      <c r="EL269" s="18" t="s">
        <v>1077</v>
      </c>
      <c r="EM269" s="18" t="s">
        <v>1078</v>
      </c>
      <c r="EN269" s="16" t="s">
        <v>774</v>
      </c>
      <c r="EO269" s="16" t="s">
        <v>1074</v>
      </c>
      <c r="EP269" s="16" t="e">
        <f>IF(OR(EN269="Cống tròn",EN269="Cống hộp",EN269="Ống nhựa"),INDEX(#REF!,MATCH(E269,#REF!,0)),IF(OR(EN269="Rãnh xây",EN269="Rãnh bê tông"),INDEX(#REF!,MATCH(E269,#REF!,0)),0))</f>
        <v>#REF!</v>
      </c>
      <c r="EQ269" s="18">
        <v>17.55</v>
      </c>
      <c r="ER269" s="18">
        <v>2.5</v>
      </c>
      <c r="ES269" s="25">
        <f t="shared" si="1024"/>
        <v>7</v>
      </c>
      <c r="ET269" s="1" t="e">
        <f>_xlfn.IFNA(IF(EN269="Cống tròn",INDEX(#REF!,MATCH(E269,#REF!,0)),IF(EN269="Cống hộp",INDEX(#REF!,MATCH(E269,#REF!,0)),EU269&amp;" ,"&amp;EV269)),0)</f>
        <v>#REF!</v>
      </c>
      <c r="EU269" s="16" t="s">
        <v>56</v>
      </c>
      <c r="EV269" s="16"/>
      <c r="EW269" s="16" t="e">
        <f>_xlfn.IFNA(INDEX(#REF!,MATCH(E269,#REF!,0)),0)</f>
        <v>#REF!</v>
      </c>
      <c r="EX269" s="16" t="s">
        <v>872</v>
      </c>
      <c r="EY269" s="18">
        <v>0.27</v>
      </c>
      <c r="EZ269" s="18">
        <v>0.7</v>
      </c>
      <c r="FA269" s="18">
        <v>0.12</v>
      </c>
      <c r="FB269" s="18">
        <v>3</v>
      </c>
      <c r="FC269" s="18">
        <v>3.7999999999999999E-2</v>
      </c>
      <c r="FD269" s="25">
        <f t="shared" si="879"/>
        <v>21</v>
      </c>
      <c r="FE269" s="25">
        <f t="shared" si="1025"/>
        <v>0.8</v>
      </c>
      <c r="FF269" s="18">
        <v>0.08</v>
      </c>
      <c r="FG269" s="18">
        <v>2</v>
      </c>
      <c r="FH269" s="18">
        <v>0.6</v>
      </c>
      <c r="FI269" s="25">
        <f t="shared" si="1026"/>
        <v>0.76</v>
      </c>
      <c r="FJ269" s="18">
        <v>0</v>
      </c>
      <c r="FK269" s="18">
        <v>0</v>
      </c>
      <c r="FL269" s="18">
        <v>0</v>
      </c>
      <c r="FM269" s="18">
        <v>0</v>
      </c>
      <c r="FN269" s="18">
        <v>0.12</v>
      </c>
      <c r="FO269" s="25">
        <f t="shared" si="1027"/>
        <v>0.88</v>
      </c>
      <c r="FP269" s="18">
        <v>1.4999999999999999E-2</v>
      </c>
      <c r="FQ269" s="18">
        <v>1</v>
      </c>
      <c r="FR269" s="25">
        <f t="shared" si="880"/>
        <v>6</v>
      </c>
      <c r="FS269" s="25">
        <f t="shared" si="881"/>
        <v>7.4999999999999997E-2</v>
      </c>
      <c r="FT269" s="25">
        <f t="shared" si="882"/>
        <v>15.074999999999999</v>
      </c>
      <c r="FU269" s="25">
        <f t="shared" si="883"/>
        <v>-2.4750000000000014</v>
      </c>
      <c r="FV269" s="25" t="str">
        <f t="shared" si="1028"/>
        <v>Thêm 01</v>
      </c>
      <c r="FW269" s="25">
        <f t="shared" si="1029"/>
        <v>0.04</v>
      </c>
      <c r="FX269" s="16"/>
      <c r="FY269" s="16"/>
      <c r="FZ269" s="16"/>
      <c r="GA269" s="16"/>
      <c r="GB269" s="19">
        <v>0</v>
      </c>
      <c r="GC269" s="19">
        <v>0</v>
      </c>
      <c r="GD269" s="19">
        <v>0</v>
      </c>
      <c r="GE269" s="19">
        <v>0</v>
      </c>
      <c r="GF269" s="19">
        <v>0</v>
      </c>
      <c r="GG269" s="19">
        <v>0</v>
      </c>
      <c r="GH269" s="19">
        <v>0</v>
      </c>
      <c r="GI269" s="19">
        <v>0</v>
      </c>
      <c r="GJ269" s="19">
        <v>0</v>
      </c>
      <c r="GK269" s="19">
        <v>0</v>
      </c>
      <c r="GL269" s="25">
        <f t="shared" si="884"/>
        <v>0</v>
      </c>
      <c r="GM269" s="25">
        <f t="shared" si="1030"/>
        <v>0</v>
      </c>
      <c r="GN269" s="19">
        <v>0</v>
      </c>
      <c r="GO269" s="19">
        <v>0</v>
      </c>
      <c r="GP269" s="19">
        <v>0</v>
      </c>
      <c r="GQ269" s="19">
        <v>0</v>
      </c>
      <c r="GR269" s="1" t="e">
        <f>_xlfn.IFNA(INDEX(#REF!,MATCH(E269,#REF!,0)),0)</f>
        <v>#REF!</v>
      </c>
      <c r="GS269" s="16"/>
      <c r="GT269" s="18">
        <v>0</v>
      </c>
      <c r="GU269" s="18">
        <v>0</v>
      </c>
      <c r="GV269" s="18">
        <v>0</v>
      </c>
      <c r="GW269" s="18">
        <v>0</v>
      </c>
      <c r="GX269" s="25">
        <f t="shared" si="885"/>
        <v>0</v>
      </c>
      <c r="GY269" s="25">
        <f t="shared" si="886"/>
        <v>0</v>
      </c>
      <c r="GZ269" s="25">
        <f t="shared" si="1031"/>
        <v>0</v>
      </c>
      <c r="HA269" s="1" t="e" cm="1">
        <f t="array" ref="HA269">INDEX(#REF!,MATCH(EJ269&amp;EK269&amp;HD269&amp;HE269&amp;HF269,#REF!&amp;#REF!&amp;#REF!&amp;#REF!&amp;#REF!,0))</f>
        <v>#REF!</v>
      </c>
      <c r="HB269" s="16"/>
      <c r="HC269" s="25">
        <f t="shared" si="1032"/>
        <v>0</v>
      </c>
      <c r="HD269" s="18">
        <v>0</v>
      </c>
      <c r="HE269" s="18">
        <v>0</v>
      </c>
      <c r="HF269" s="18">
        <v>0</v>
      </c>
      <c r="HG269" s="1" t="e" cm="1">
        <f t="array" ref="HG269">INDEX(#REF!,MATCH(EJ269&amp;EK269&amp;HJ269&amp;HK269&amp;HL269,#REF!&amp;#REF!&amp;#REF!&amp;#REF!&amp;#REF!,0))</f>
        <v>#REF!</v>
      </c>
      <c r="HH269" s="16"/>
      <c r="HI269" s="25">
        <f t="shared" si="1033"/>
        <v>0</v>
      </c>
      <c r="HJ269" s="25">
        <f t="shared" si="1034"/>
        <v>0</v>
      </c>
      <c r="HK269" s="19">
        <v>0</v>
      </c>
      <c r="HL269" s="19">
        <v>0</v>
      </c>
      <c r="HM269" s="18">
        <v>0.01</v>
      </c>
      <c r="HN269" s="18">
        <v>1</v>
      </c>
      <c r="HO269" s="25">
        <f t="shared" si="1035"/>
        <v>0</v>
      </c>
      <c r="HP269" s="25">
        <f t="shared" si="1036"/>
        <v>0</v>
      </c>
      <c r="HQ269" s="25">
        <f t="shared" si="1037"/>
        <v>0</v>
      </c>
      <c r="HR269" s="25">
        <f t="shared" si="1038"/>
        <v>0</v>
      </c>
      <c r="HS269" s="25">
        <f t="shared" si="1039"/>
        <v>0</v>
      </c>
      <c r="HT269" s="19">
        <v>0</v>
      </c>
      <c r="HU269" s="19">
        <v>0</v>
      </c>
      <c r="HV269" s="19">
        <v>0</v>
      </c>
      <c r="HW269" s="25">
        <f t="shared" si="1040"/>
        <v>0</v>
      </c>
      <c r="HX269" s="19">
        <v>0</v>
      </c>
      <c r="HY269" s="19">
        <v>0</v>
      </c>
      <c r="HZ269" s="18">
        <v>37.030999999999999</v>
      </c>
      <c r="IA269" s="20">
        <f>ROUND(IF(EN269="Cống tròn",IF(EN269="Cống tròn",IF(EU269="Không có móng",IQ269-FF269,IF(EU269="Đế",IP269-FN269,IF(OR(EU269="Móng bê tông",EU269="Móng bê tông kết hợp đế"),II269-FJ269,0))),0),IF(EN269="Cống hộp",IF(AND(EN269="Cống hộp",EU269="Không có móng"),IQ269-GF269,IF(AND(EN269="Cống hộp",EU269="Móng bê tông"),IJ269-GB269,0)),IF(OR(EN269="Rãnh xây",EN269="Rãnh bê tông"),IF(OR(EN269="Rãnh xây",EN269="Rãnh bê tông"),IK269-GB269,0),IF(EN269="Ống nhựa",IF(AND(EN269="Ống nhựa",EU269="Không đắp cát"),IQ269-HT269,IF(AND(EN269="Ống nhựa",EU269="Đắp cát"),IH269-HX269,0)),IF(EN269="Rãnh thang",IF(EN269="Rãnh thang",IF(EU269="Móng bê tông",#REF!-#REF!,IQ269),0),0))))),2)</f>
        <v>35.93</v>
      </c>
      <c r="IB269" s="20">
        <f t="shared" si="1041"/>
        <v>1.1009999999999991</v>
      </c>
      <c r="IC269" s="20">
        <f t="shared" si="887"/>
        <v>35.930000000000007</v>
      </c>
      <c r="ID269" s="20">
        <f t="shared" si="888"/>
        <v>0</v>
      </c>
      <c r="IE269" s="20">
        <f t="shared" si="889"/>
        <v>0</v>
      </c>
      <c r="IF269" s="20">
        <f t="shared" si="890"/>
        <v>0</v>
      </c>
      <c r="IG269" s="20">
        <f>IF(EN269="Rãnh thang",IF(AND(EN269="Rãnh thang",EU269="Móng bê tông"),IQ269-#REF!,0),IF(EN269="Ống nhựa",IF(AND(EN269="Ống nhựa",EU269="Đắp cát"),IQ269-HT269,0),IF(EN269="Cống tròn",IF(EN269="Cống tròn",IF(OR(EU269="Móng bê tông",EU269="Móng bê tông kết hợp đế"),IM269-FL269,0),0),IF(EN269="Cống hộp",IF(AND(EN269="Cống hộp",EU269="Móng bê tông"),IN269-GD269,0),IF(OR(EN269="Rãnh xây",EN269="Rãnh bê tông"),IF(AND(EN269="Rãnh xây",EU269="Móng bê tông"),IO269-GD269,IF(AND(EN269="Rãnh bê tông",EU269="Móng bê tông"),IO269-GD269,0)),0)))))</f>
        <v>0</v>
      </c>
      <c r="IH269" s="20">
        <f t="shared" si="891"/>
        <v>0</v>
      </c>
      <c r="II269" s="20">
        <f t="shared" si="892"/>
        <v>0</v>
      </c>
      <c r="IJ269" s="20">
        <f t="shared" si="893"/>
        <v>0</v>
      </c>
      <c r="IK269" s="20">
        <f t="shared" si="894"/>
        <v>0</v>
      </c>
      <c r="IL269" s="20">
        <f t="shared" si="895"/>
        <v>0</v>
      </c>
      <c r="IM269" s="20">
        <f t="shared" si="896"/>
        <v>0</v>
      </c>
      <c r="IN269" s="20">
        <f t="shared" si="897"/>
        <v>0</v>
      </c>
      <c r="IO269" s="20">
        <f t="shared" si="898"/>
        <v>0</v>
      </c>
      <c r="IP269" s="20">
        <f t="shared" si="899"/>
        <v>36.050000000000004</v>
      </c>
      <c r="IQ269" s="18">
        <v>36.130000000000003</v>
      </c>
      <c r="IR269" s="25">
        <f t="shared" si="1042"/>
        <v>0</v>
      </c>
      <c r="IS269" s="25">
        <f t="shared" si="900"/>
        <v>0</v>
      </c>
      <c r="IT269" s="25">
        <f t="shared" si="901"/>
        <v>0</v>
      </c>
      <c r="IU269" s="25">
        <f>ROUND(IF(EN269="Cống tròn",IF(EN269="Cống tròn",IV269+FF269,0),IF(EN269="Cống hộp",IF(EN269="Cống hộp",IV269+GP269,0),IF(OR(EN269="Rãnh xây",EN269="Rãnh bê tông"),IF(OR(EN269="Rãnh xây",EN269="Rãnh bê tông"),IV269+GP269,0),IF(EN269="ống nhựa",IF(EN269="Ống nhựa",IV269+HT269,0),IF(EN269="Rãnh thang",IF(EN269="Rãnh thang",IQ269+#REF!,0),0))))),2)</f>
        <v>36.76</v>
      </c>
      <c r="IV269" s="18">
        <v>36.68</v>
      </c>
      <c r="IW269" s="25">
        <f t="shared" si="902"/>
        <v>36.76</v>
      </c>
      <c r="IX269" s="25">
        <f t="shared" si="903"/>
        <v>0</v>
      </c>
      <c r="IY269" s="25">
        <f t="shared" si="904"/>
        <v>0</v>
      </c>
      <c r="IZ269" s="25">
        <f t="shared" si="905"/>
        <v>0</v>
      </c>
      <c r="JA269" s="25">
        <f t="shared" si="906"/>
        <v>0</v>
      </c>
      <c r="JB269" s="18">
        <v>37.030999999999999</v>
      </c>
      <c r="JC269" s="20">
        <f>ROUND(IF(EN269="Cống tròn",IF(EN269="Cống tròn",IF(EU269="Không có móng",JS269-FF269,IF(EU269="Đế",JR269-FN269,IF(OR(EU269="Móng bê tông",EU269="Móng bê tông kết hợp đế"),JK269-FJ269,0))),0),IF(EN269="Cống hộp",IF(AND(EN269="Cống hộp",EU269="Không có móng"),JS269-GF269,IF(AND(EN269="Cống hộp",EU269="Móng bê tông"),JL269-GB269,0)),IF(OR(EN269="Rãnh xây",EN269="Rãnh bê tông"),IF(OR(EN269="Rãnh xây",EN269="Rãnh bê tông"),JM269-GB269,0),IF(EN269="Ống nhựa",IF(AND(EN269="Ống nhựa",EU269="Không đắp cát"),JS269-HT269,IF(AND(EN269="Ống nhựa",EU269="Đắp cát"),JJ269-HX269,0)),IF(EN269="Rãnh thang",IF(EN269="Rãnh thang",IF(EU269="Móng bê tông",#REF!-#REF!,JS269),0),0))))),2)</f>
        <v>35.880000000000003</v>
      </c>
      <c r="JD269" s="20">
        <f t="shared" si="1043"/>
        <v>1.1509999999999962</v>
      </c>
      <c r="JE269" s="20">
        <f t="shared" si="907"/>
        <v>35.880000000000003</v>
      </c>
      <c r="JF269" s="20">
        <f t="shared" si="908"/>
        <v>0</v>
      </c>
      <c r="JG269" s="20">
        <f t="shared" si="909"/>
        <v>0</v>
      </c>
      <c r="JH269" s="20">
        <f t="shared" si="910"/>
        <v>0</v>
      </c>
      <c r="JI269" s="20">
        <f>IF(EN269="Rãnh thang",IF(AND(EN269="Rãnh thang",EU269="Móng bê tông"),JS269-#REF!,0),IF(EN269="Ống nhựa",IF(AND(EN269="Ống nhựa",EU269="Đắp cát"),JS269-HT269,0),IF(EN269="Cống tròn",IF(EN269="Cống tròn",IF(OR(EU269="Móng bê tông",EU269="Móng bê tông kết hợp đế"),JO269-FL269,0),0),IF(EN269="Cống hộp",IF(AND(EN269="Cống hộp",EU269="Móng bê tông"),JP269-GD269,0),IF(OR(EN269="Rãnh xây",EN269="Rãnh bê tông"),IF(AND(EN269="Rãnh xây",EU269="Móng bê tông"),JQ269-GD269,IF(AND(EN269="Rãnh bê tông",EU269="Móng bê tông"),JQ269-GD269,0)),0)))))</f>
        <v>0</v>
      </c>
      <c r="JJ269" s="20">
        <f t="shared" si="911"/>
        <v>0</v>
      </c>
      <c r="JK269" s="20">
        <f t="shared" si="912"/>
        <v>0</v>
      </c>
      <c r="JL269" s="20">
        <f t="shared" si="913"/>
        <v>0</v>
      </c>
      <c r="JM269" s="20">
        <f t="shared" si="914"/>
        <v>0</v>
      </c>
      <c r="JN269" s="20">
        <f t="shared" si="915"/>
        <v>0</v>
      </c>
      <c r="JO269" s="20">
        <f t="shared" si="916"/>
        <v>0</v>
      </c>
      <c r="JP269" s="20">
        <f t="shared" si="917"/>
        <v>0</v>
      </c>
      <c r="JQ269" s="20">
        <f t="shared" si="918"/>
        <v>0</v>
      </c>
      <c r="JR269" s="20">
        <f t="shared" si="919"/>
        <v>36</v>
      </c>
      <c r="JS269" s="26">
        <v>36.08</v>
      </c>
      <c r="JT269" s="25">
        <f t="shared" si="1044"/>
        <v>0</v>
      </c>
      <c r="JU269" s="25">
        <f t="shared" si="920"/>
        <v>0</v>
      </c>
      <c r="JV269" s="25">
        <f t="shared" si="921"/>
        <v>0</v>
      </c>
      <c r="JW269" s="25">
        <f>ROUND(IF(EN269="Cống tròn",IF(EN269="Cống tròn",JX269+FF269,0),IF(EN269="Cống hộp",IF(EN269="Cống hộp",JX269+GP269,0),IF(OR(EN269="Rãnh xây",EN269="Rãnh bê tông"),IF(OR(EN269="Rãnh xây",EN269="Rãnh bê tông"),JX269+GP269,0),IF(EN269="ống nhựa",IF(EN269="Ống nhựa",JX269+HT269,0),IF(EN269="Rãnh thang",IF(EN269="Rãnh thang",JS269+#REF!,0),0))))),2)</f>
        <v>36.76</v>
      </c>
      <c r="JX269" s="27">
        <v>36.68</v>
      </c>
      <c r="JY269" s="25">
        <f t="shared" si="922"/>
        <v>36.76</v>
      </c>
      <c r="JZ269" s="25">
        <f t="shared" si="923"/>
        <v>0</v>
      </c>
      <c r="KA269" s="25">
        <f t="shared" si="924"/>
        <v>0</v>
      </c>
      <c r="KB269" s="25">
        <f t="shared" si="925"/>
        <v>0</v>
      </c>
      <c r="KC269" s="25">
        <f t="shared" si="926"/>
        <v>0</v>
      </c>
      <c r="KD269" s="28" t="s">
        <v>98</v>
      </c>
      <c r="KE269" s="27">
        <v>0</v>
      </c>
      <c r="KF269" s="25">
        <f t="shared" si="927"/>
        <v>1.1009999999999991</v>
      </c>
      <c r="KG269" s="25">
        <f t="shared" si="1045"/>
        <v>1.1009999999999991</v>
      </c>
      <c r="KH269" s="27">
        <v>0</v>
      </c>
      <c r="KI269" s="25">
        <f t="shared" si="928"/>
        <v>1.1509999999999962</v>
      </c>
      <c r="KJ269" s="25">
        <f t="shared" si="1046"/>
        <v>1.1509999999999962</v>
      </c>
      <c r="KK269" s="25">
        <f t="shared" si="929"/>
        <v>0</v>
      </c>
      <c r="KL269" s="25">
        <f t="shared" si="930"/>
        <v>0</v>
      </c>
      <c r="KM269" s="25">
        <f t="shared" si="1047"/>
        <v>0</v>
      </c>
      <c r="KN269" s="25">
        <f t="shared" si="931"/>
        <v>0</v>
      </c>
      <c r="KO269" s="25">
        <f t="shared" si="932"/>
        <v>0</v>
      </c>
      <c r="KP269" s="25">
        <f t="shared" si="1048"/>
        <v>0</v>
      </c>
      <c r="KQ269" s="25">
        <f t="shared" si="933"/>
        <v>0</v>
      </c>
      <c r="KR269" s="25">
        <f t="shared" si="934"/>
        <v>0</v>
      </c>
      <c r="KS269" s="25">
        <f t="shared" si="1049"/>
        <v>0</v>
      </c>
      <c r="KT269" s="25">
        <f t="shared" si="935"/>
        <v>0</v>
      </c>
      <c r="KU269" s="25">
        <f t="shared" si="936"/>
        <v>0</v>
      </c>
      <c r="KV269" s="25">
        <f t="shared" si="1050"/>
        <v>0</v>
      </c>
      <c r="KW269" s="25">
        <f t="shared" si="863"/>
        <v>0.12</v>
      </c>
      <c r="KX269" s="25">
        <f t="shared" si="937"/>
        <v>0.12</v>
      </c>
      <c r="KY269" s="25">
        <f t="shared" si="1051"/>
        <v>0.12</v>
      </c>
      <c r="KZ269" s="25">
        <f t="shared" si="938"/>
        <v>0</v>
      </c>
      <c r="LA269" s="25">
        <f t="shared" si="939"/>
        <v>0</v>
      </c>
      <c r="LB269" s="25">
        <f t="shared" si="1052"/>
        <v>0</v>
      </c>
      <c r="LC269" s="25">
        <f t="shared" si="940"/>
        <v>0.88</v>
      </c>
      <c r="LD269" s="25">
        <f t="shared" si="941"/>
        <v>0.88</v>
      </c>
      <c r="LE269" s="25">
        <f t="shared" si="1053"/>
        <v>0.88</v>
      </c>
      <c r="LF269" s="25">
        <f t="shared" si="942"/>
        <v>0</v>
      </c>
      <c r="LG269" s="25">
        <f t="shared" si="943"/>
        <v>0</v>
      </c>
      <c r="LH269" s="25">
        <f t="shared" si="1054"/>
        <v>0</v>
      </c>
      <c r="LI269" s="25">
        <f t="shared" si="944"/>
        <v>0</v>
      </c>
      <c r="LJ269" s="25">
        <f t="shared" si="945"/>
        <v>0</v>
      </c>
      <c r="LK269" s="25">
        <f t="shared" si="1055"/>
        <v>0</v>
      </c>
      <c r="LL269" s="25">
        <f t="shared" si="946"/>
        <v>0</v>
      </c>
      <c r="LM269" s="25">
        <f t="shared" si="947"/>
        <v>0</v>
      </c>
      <c r="LN269" s="25">
        <f t="shared" si="1056"/>
        <v>0</v>
      </c>
      <c r="LO269" s="25">
        <f t="shared" si="948"/>
        <v>0</v>
      </c>
      <c r="LP269" s="25">
        <f t="shared" si="949"/>
        <v>0</v>
      </c>
      <c r="LQ269" s="25">
        <f t="shared" si="1057"/>
        <v>0</v>
      </c>
      <c r="LR269" s="25">
        <f t="shared" si="950"/>
        <v>0</v>
      </c>
      <c r="LS269" s="25">
        <f t="shared" si="951"/>
        <v>0</v>
      </c>
      <c r="LT269" s="25">
        <f t="shared" si="1058"/>
        <v>0</v>
      </c>
      <c r="LU269" s="25">
        <f t="shared" si="952"/>
        <v>0</v>
      </c>
      <c r="LV269" s="25">
        <f t="shared" si="953"/>
        <v>0</v>
      </c>
      <c r="LW269" s="25">
        <f t="shared" si="1059"/>
        <v>0</v>
      </c>
      <c r="LX269" s="25">
        <f t="shared" si="954"/>
        <v>0</v>
      </c>
      <c r="LY269" s="25">
        <f t="shared" si="955"/>
        <v>0</v>
      </c>
      <c r="LZ269" s="25">
        <f t="shared" si="1060"/>
        <v>0</v>
      </c>
      <c r="MA269" s="25">
        <f t="shared" si="956"/>
        <v>0</v>
      </c>
      <c r="MB269" s="25">
        <f t="shared" si="957"/>
        <v>0</v>
      </c>
      <c r="MC269" s="25">
        <f t="shared" si="1061"/>
        <v>0</v>
      </c>
      <c r="MD269" s="25">
        <f t="shared" si="958"/>
        <v>0</v>
      </c>
      <c r="ME269" s="25">
        <f t="shared" si="959"/>
        <v>0</v>
      </c>
      <c r="MF269" s="25">
        <f t="shared" si="1062"/>
        <v>0</v>
      </c>
      <c r="MG269" s="25">
        <f t="shared" si="960"/>
        <v>0</v>
      </c>
      <c r="MH269" s="25">
        <f t="shared" si="961"/>
        <v>0</v>
      </c>
      <c r="MI269" s="25">
        <f t="shared" si="1063"/>
        <v>0</v>
      </c>
      <c r="MJ269" s="25">
        <f t="shared" si="962"/>
        <v>0</v>
      </c>
      <c r="MK269" s="25">
        <f t="shared" si="963"/>
        <v>0</v>
      </c>
      <c r="ML269" s="25">
        <f t="shared" si="1064"/>
        <v>0</v>
      </c>
      <c r="MM269" s="25">
        <f t="shared" si="964"/>
        <v>0</v>
      </c>
      <c r="MN269" s="25">
        <f t="shared" si="965"/>
        <v>0</v>
      </c>
      <c r="MO269" s="25">
        <f t="shared" si="1065"/>
        <v>0</v>
      </c>
      <c r="MP269" s="25">
        <f t="shared" si="966"/>
        <v>0</v>
      </c>
      <c r="MQ269" s="25">
        <f t="shared" si="967"/>
        <v>0</v>
      </c>
      <c r="MR269" s="25">
        <f t="shared" si="1066"/>
        <v>0</v>
      </c>
      <c r="MS269" s="29">
        <v>1.2</v>
      </c>
      <c r="MT269" s="29">
        <v>0</v>
      </c>
      <c r="MU269" s="29">
        <v>1</v>
      </c>
      <c r="MV269" s="29">
        <v>1</v>
      </c>
      <c r="MW269" s="25">
        <f t="shared" si="968"/>
        <v>1.2</v>
      </c>
      <c r="MX269" s="25">
        <f t="shared" si="969"/>
        <v>1.32</v>
      </c>
      <c r="MY269" s="25">
        <f t="shared" si="970"/>
        <v>0</v>
      </c>
      <c r="MZ269" s="25">
        <f t="shared" si="971"/>
        <v>0</v>
      </c>
      <c r="NA269" s="25">
        <f t="shared" si="972"/>
        <v>1.2</v>
      </c>
      <c r="NB269" s="25">
        <f t="shared" si="973"/>
        <v>1.38</v>
      </c>
      <c r="NC269" s="25">
        <f t="shared" si="974"/>
        <v>0</v>
      </c>
      <c r="ND269" s="25">
        <f t="shared" si="975"/>
        <v>0</v>
      </c>
      <c r="NE269" s="25">
        <f t="shared" si="1067"/>
        <v>1.2</v>
      </c>
      <c r="NF269" s="25">
        <f t="shared" si="1067"/>
        <v>1.35</v>
      </c>
      <c r="NG269" s="25">
        <f t="shared" si="1067"/>
        <v>0</v>
      </c>
      <c r="NH269" s="25">
        <f t="shared" si="976"/>
        <v>0</v>
      </c>
      <c r="NI269" s="25">
        <f t="shared" si="977"/>
        <v>23.69</v>
      </c>
      <c r="NJ269" s="25">
        <f t="shared" si="978"/>
        <v>0</v>
      </c>
      <c r="NK269" s="25">
        <f t="shared" si="979"/>
        <v>23.69</v>
      </c>
      <c r="NL269" s="25">
        <f t="shared" si="980"/>
        <v>10.76</v>
      </c>
      <c r="NM269" s="25">
        <f t="shared" si="981"/>
        <v>0</v>
      </c>
      <c r="NN269" s="25">
        <f t="shared" si="1068"/>
        <v>10.76</v>
      </c>
      <c r="NO269" s="25">
        <f t="shared" si="982"/>
        <v>0</v>
      </c>
      <c r="NP269" s="25">
        <f t="shared" si="983"/>
        <v>0</v>
      </c>
      <c r="NQ269" s="25">
        <f t="shared" si="1069"/>
        <v>0</v>
      </c>
      <c r="NR269" s="25">
        <f t="shared" si="984"/>
        <v>0</v>
      </c>
      <c r="NS269" s="25">
        <f t="shared" si="985"/>
        <v>0</v>
      </c>
      <c r="NT269" s="25">
        <f t="shared" si="1070"/>
        <v>0</v>
      </c>
      <c r="NU269" s="25">
        <f t="shared" si="986"/>
        <v>0</v>
      </c>
      <c r="NV269" s="25">
        <f t="shared" si="987"/>
        <v>0</v>
      </c>
      <c r="NW269" s="25">
        <f t="shared" si="1071"/>
        <v>0</v>
      </c>
      <c r="NX269" s="25">
        <f t="shared" si="1072"/>
        <v>10.76</v>
      </c>
      <c r="NY269" s="25">
        <f t="shared" si="1072"/>
        <v>0</v>
      </c>
      <c r="NZ269" s="25">
        <f t="shared" si="1073"/>
        <v>10.76</v>
      </c>
      <c r="OA269" s="25">
        <f t="shared" si="1074"/>
        <v>12.93</v>
      </c>
      <c r="OB269" s="25">
        <f t="shared" si="1074"/>
        <v>0</v>
      </c>
      <c r="OC269" s="25">
        <f t="shared" si="1075"/>
        <v>12.93</v>
      </c>
      <c r="OD269" s="25">
        <f t="shared" si="1076"/>
        <v>10.76</v>
      </c>
      <c r="OE269" s="25">
        <f t="shared" si="1076"/>
        <v>0</v>
      </c>
      <c r="OF269" s="25">
        <f t="shared" si="1076"/>
        <v>10.76</v>
      </c>
      <c r="OG269" s="25">
        <f t="shared" si="988"/>
        <v>0</v>
      </c>
      <c r="OH269" s="25">
        <f t="shared" si="989"/>
        <v>0</v>
      </c>
      <c r="OI269" s="25">
        <f t="shared" si="990"/>
        <v>0</v>
      </c>
      <c r="OJ269" s="25">
        <f t="shared" si="991"/>
        <v>0</v>
      </c>
      <c r="OK269" s="25">
        <f t="shared" si="992"/>
        <v>0</v>
      </c>
      <c r="OL269" s="25">
        <f t="shared" si="993"/>
        <v>0</v>
      </c>
      <c r="OM269" s="25">
        <f t="shared" si="1077"/>
        <v>0</v>
      </c>
      <c r="ON269" s="25">
        <f t="shared" si="1077"/>
        <v>0</v>
      </c>
      <c r="OO269" s="25">
        <f t="shared" si="1077"/>
        <v>0</v>
      </c>
      <c r="OP269" s="25">
        <f t="shared" si="994"/>
        <v>0</v>
      </c>
      <c r="OQ269" s="25">
        <f t="shared" si="995"/>
        <v>0</v>
      </c>
      <c r="OR269" s="25">
        <f t="shared" si="1078"/>
        <v>0</v>
      </c>
      <c r="OS269" s="19">
        <v>536217.23</v>
      </c>
      <c r="OT269" s="19">
        <v>2370290.59</v>
      </c>
    </row>
    <row r="270" spans="1:410" ht="33" customHeight="1" x14ac:dyDescent="0.25">
      <c r="A270" s="18"/>
      <c r="B270" s="18" t="s">
        <v>1071</v>
      </c>
      <c r="C270" s="18">
        <v>206.51</v>
      </c>
      <c r="D270" s="16" t="e">
        <f>_xlfn.IFNA(INDEX(#REF!,MATCH(E270,#REF!,0)),0)</f>
        <v>#REF!</v>
      </c>
      <c r="E270" s="18" t="s">
        <v>1079</v>
      </c>
      <c r="F270" s="16" t="s">
        <v>765</v>
      </c>
      <c r="G270" s="16" t="s">
        <v>766</v>
      </c>
      <c r="H270" s="16" t="s">
        <v>767</v>
      </c>
      <c r="I270" s="16" t="s">
        <v>768</v>
      </c>
      <c r="J270" s="16" t="s">
        <v>769</v>
      </c>
      <c r="K270" s="16" t="s">
        <v>770</v>
      </c>
      <c r="L270" s="16" t="s">
        <v>771</v>
      </c>
      <c r="M270" s="18">
        <v>1.64</v>
      </c>
      <c r="N270" s="18">
        <v>1.94</v>
      </c>
      <c r="O270" s="18">
        <v>2.04</v>
      </c>
      <c r="P270" s="18">
        <v>2.34</v>
      </c>
      <c r="Q270" s="18">
        <v>0.1</v>
      </c>
      <c r="R270" s="18">
        <v>1.8399999999999999</v>
      </c>
      <c r="S270" s="18">
        <v>2.14</v>
      </c>
      <c r="T270" s="18">
        <v>0.2</v>
      </c>
      <c r="U270" s="18">
        <v>0</v>
      </c>
      <c r="V270" s="18">
        <v>0</v>
      </c>
      <c r="W270" s="18">
        <v>0</v>
      </c>
      <c r="X270" s="18">
        <v>1.64</v>
      </c>
      <c r="Y270" s="18">
        <v>1.9</v>
      </c>
      <c r="Z270" s="20">
        <f t="shared" si="996"/>
        <v>2.1</v>
      </c>
      <c r="AA270" s="18">
        <v>0.22</v>
      </c>
      <c r="AB270" s="18">
        <v>0</v>
      </c>
      <c r="AC270" s="18">
        <v>0</v>
      </c>
      <c r="AD270" s="18">
        <v>0</v>
      </c>
      <c r="AE270" s="18">
        <v>0</v>
      </c>
      <c r="AF270" s="18">
        <v>0</v>
      </c>
      <c r="AG270" s="18">
        <v>1.2</v>
      </c>
      <c r="AH270" s="18">
        <v>1.5</v>
      </c>
      <c r="AI270" s="20">
        <f t="shared" si="997"/>
        <v>2.25</v>
      </c>
      <c r="AJ270" s="18">
        <v>0</v>
      </c>
      <c r="AK270" s="18">
        <v>0</v>
      </c>
      <c r="AL270" s="20">
        <f t="shared" si="998"/>
        <v>0</v>
      </c>
      <c r="AM270" s="18">
        <v>1.64</v>
      </c>
      <c r="AN270" s="18">
        <v>1.5</v>
      </c>
      <c r="AO270" s="18">
        <v>0.15</v>
      </c>
      <c r="AP270" s="18">
        <v>0.22</v>
      </c>
      <c r="AQ270" s="18">
        <v>1.64</v>
      </c>
      <c r="AR270" s="18">
        <v>1.72</v>
      </c>
      <c r="AS270" s="18">
        <v>0.12</v>
      </c>
      <c r="AT270" s="18">
        <v>0.11</v>
      </c>
      <c r="AU270" s="18">
        <v>0</v>
      </c>
      <c r="AV270" s="18">
        <v>1</v>
      </c>
      <c r="AW270" s="18">
        <v>0</v>
      </c>
      <c r="AX270" s="18">
        <v>0</v>
      </c>
      <c r="AY270" s="18">
        <v>0</v>
      </c>
      <c r="AZ270" s="18">
        <v>0</v>
      </c>
      <c r="BA270" s="18">
        <v>0</v>
      </c>
      <c r="BB270" s="18">
        <v>0</v>
      </c>
      <c r="BC270" s="18">
        <v>0</v>
      </c>
      <c r="BD270" s="18">
        <v>0</v>
      </c>
      <c r="BE270" s="18">
        <v>0</v>
      </c>
      <c r="BF270" s="18">
        <v>0</v>
      </c>
      <c r="BG270" s="18">
        <v>0</v>
      </c>
      <c r="BH270" s="18">
        <v>0</v>
      </c>
      <c r="BI270" s="18">
        <v>0</v>
      </c>
      <c r="BJ270" s="18">
        <v>0</v>
      </c>
      <c r="BK270" s="18">
        <v>0</v>
      </c>
      <c r="BL270" s="18">
        <v>0</v>
      </c>
      <c r="BM270" s="18">
        <v>0</v>
      </c>
      <c r="BN270" s="18">
        <v>0</v>
      </c>
      <c r="BO270" s="18">
        <v>0</v>
      </c>
      <c r="BP270" s="18">
        <v>1</v>
      </c>
      <c r="BQ270" s="18">
        <v>0</v>
      </c>
      <c r="BR270" s="18">
        <v>0</v>
      </c>
      <c r="BS270" s="18">
        <v>0</v>
      </c>
      <c r="BT270" s="18">
        <v>0</v>
      </c>
      <c r="BU270" s="18">
        <v>0</v>
      </c>
      <c r="BV270" s="18">
        <v>0</v>
      </c>
      <c r="BW270" s="18">
        <v>0</v>
      </c>
      <c r="BX270" s="18">
        <v>0</v>
      </c>
      <c r="BY270" s="18">
        <v>0</v>
      </c>
      <c r="BZ270" s="18">
        <v>0</v>
      </c>
      <c r="CA270" s="16" t="e">
        <f>_xlfn.IFNA(IF(RIGHT(D270,2)="=G",0,INDEX(#REF!,MATCH(E270,#REF!,0))),0)</f>
        <v>#REF!</v>
      </c>
      <c r="CB270" s="16" t="s">
        <v>776</v>
      </c>
      <c r="CC270" s="18">
        <v>0</v>
      </c>
      <c r="CD270" s="18">
        <v>0</v>
      </c>
      <c r="CE270" s="18">
        <v>1.4</v>
      </c>
      <c r="CF270" s="18">
        <v>0.85</v>
      </c>
      <c r="CG270" s="18">
        <v>0.12</v>
      </c>
      <c r="CH270" s="18">
        <v>2</v>
      </c>
      <c r="CI270" s="16" t="s">
        <v>98</v>
      </c>
      <c r="CJ270" s="18">
        <v>0</v>
      </c>
      <c r="CK270" s="20">
        <f t="shared" si="864"/>
        <v>2.67</v>
      </c>
      <c r="CL270" s="20">
        <f t="shared" si="999"/>
        <v>2.67</v>
      </c>
      <c r="CM270" s="18">
        <v>41.42</v>
      </c>
      <c r="CN270" s="18">
        <v>37.83</v>
      </c>
      <c r="CO270" s="18">
        <v>36.991</v>
      </c>
      <c r="CP270" s="22">
        <f t="shared" si="865"/>
        <v>37.83</v>
      </c>
      <c r="CQ270" s="22">
        <f t="shared" si="866"/>
        <v>35.159999999999997</v>
      </c>
      <c r="CR270" s="22">
        <f t="shared" si="1000"/>
        <v>2.67</v>
      </c>
      <c r="CS270" s="22">
        <f t="shared" si="867"/>
        <v>35.26</v>
      </c>
      <c r="CT270" s="22">
        <f t="shared" si="868"/>
        <v>35.46</v>
      </c>
      <c r="CU270" s="18">
        <v>35.46</v>
      </c>
      <c r="CV270" s="22">
        <f t="shared" si="1001"/>
        <v>2.1</v>
      </c>
      <c r="CW270" s="22">
        <f t="shared" si="869"/>
        <v>0</v>
      </c>
      <c r="CX270" s="22">
        <f t="shared" si="870"/>
        <v>0</v>
      </c>
      <c r="CY270" s="22">
        <f t="shared" si="871"/>
        <v>37.56</v>
      </c>
      <c r="CZ270" s="22">
        <f t="shared" si="872"/>
        <v>37.71</v>
      </c>
      <c r="DA270" s="18">
        <v>37.83</v>
      </c>
      <c r="DB270" s="20">
        <f t="shared" si="1002"/>
        <v>2.67</v>
      </c>
      <c r="DC270" s="20">
        <f t="shared" si="1003"/>
        <v>0</v>
      </c>
      <c r="DD270" s="20">
        <f t="shared" si="1004"/>
        <v>2.67</v>
      </c>
      <c r="DE270" s="20">
        <f t="shared" si="873"/>
        <v>0.1</v>
      </c>
      <c r="DF270" s="20">
        <f t="shared" si="874"/>
        <v>0.2</v>
      </c>
      <c r="DG270" s="20">
        <f t="shared" si="875"/>
        <v>2.37</v>
      </c>
      <c r="DH270" s="20">
        <f t="shared" si="876"/>
        <v>0</v>
      </c>
      <c r="DI270" s="20">
        <f t="shared" si="877"/>
        <v>0</v>
      </c>
      <c r="DJ270" s="20">
        <f t="shared" si="878"/>
        <v>0</v>
      </c>
      <c r="DK270" s="20">
        <f t="shared" si="1005"/>
        <v>2.67</v>
      </c>
      <c r="DL270" s="20">
        <f t="shared" si="1006"/>
        <v>0</v>
      </c>
      <c r="DM270" s="20">
        <f t="shared" si="1007"/>
        <v>0</v>
      </c>
      <c r="DN270" s="20">
        <f t="shared" si="1008"/>
        <v>0</v>
      </c>
      <c r="DO270" s="18">
        <v>2.54</v>
      </c>
      <c r="DP270" s="18">
        <v>0</v>
      </c>
      <c r="DQ270" s="18">
        <v>1</v>
      </c>
      <c r="DR270" s="18">
        <v>1</v>
      </c>
      <c r="DS270" s="25">
        <f t="shared" si="1009"/>
        <v>2.54</v>
      </c>
      <c r="DT270" s="25">
        <f t="shared" si="1010"/>
        <v>0</v>
      </c>
      <c r="DU270" s="25">
        <f t="shared" si="1011"/>
        <v>6.78</v>
      </c>
      <c r="DV270" s="25">
        <f t="shared" si="1012"/>
        <v>0</v>
      </c>
      <c r="DW270" s="25">
        <f t="shared" si="1013"/>
        <v>6.78</v>
      </c>
      <c r="DX270" s="25">
        <f t="shared" si="1014"/>
        <v>13.83</v>
      </c>
      <c r="DY270" s="25">
        <f t="shared" si="1015"/>
        <v>0</v>
      </c>
      <c r="DZ270" s="25">
        <f t="shared" si="1016"/>
        <v>13.83</v>
      </c>
      <c r="EA270" s="25">
        <f t="shared" si="1017"/>
        <v>8.81</v>
      </c>
      <c r="EB270" s="25">
        <f t="shared" si="1018"/>
        <v>0</v>
      </c>
      <c r="EC270" s="25">
        <f t="shared" si="1019"/>
        <v>8.81</v>
      </c>
      <c r="ED270" s="25">
        <f t="shared" si="1020"/>
        <v>5.0199999999999996</v>
      </c>
      <c r="EE270" s="25">
        <f t="shared" si="1020"/>
        <v>0</v>
      </c>
      <c r="EF270" s="25">
        <f t="shared" si="1021"/>
        <v>5.0199999999999996</v>
      </c>
      <c r="EG270" s="25">
        <f t="shared" si="1022"/>
        <v>8.81</v>
      </c>
      <c r="EH270" s="25">
        <f t="shared" si="1022"/>
        <v>0</v>
      </c>
      <c r="EI270" s="25">
        <f t="shared" si="1023"/>
        <v>8.81</v>
      </c>
      <c r="EJ270" s="18">
        <v>206.51</v>
      </c>
      <c r="EK270" s="18">
        <v>206.11</v>
      </c>
      <c r="EL270" s="18" t="s">
        <v>1079</v>
      </c>
      <c r="EM270" s="18" t="s">
        <v>1080</v>
      </c>
      <c r="EN270" s="16" t="s">
        <v>774</v>
      </c>
      <c r="EO270" s="16" t="s">
        <v>1074</v>
      </c>
      <c r="EP270" s="16" t="e">
        <f>IF(OR(EN270="Cống tròn",EN270="Cống hộp",EN270="Ống nhựa"),INDEX(#REF!,MATCH(E270,#REF!,0)),IF(OR(EN270="Rãnh xây",EN270="Rãnh bê tông"),INDEX(#REF!,MATCH(E270,#REF!,0)),0))</f>
        <v>#REF!</v>
      </c>
      <c r="EQ270" s="18">
        <v>17.55</v>
      </c>
      <c r="ER270" s="18">
        <v>2.5</v>
      </c>
      <c r="ES270" s="25">
        <f t="shared" si="1024"/>
        <v>7</v>
      </c>
      <c r="ET270" s="1" t="e">
        <f>_xlfn.IFNA(IF(EN270="Cống tròn",INDEX(#REF!,MATCH(E270,#REF!,0)),IF(EN270="Cống hộp",INDEX(#REF!,MATCH(E270,#REF!,0)),EU270&amp;" ,"&amp;EV270)),0)</f>
        <v>#REF!</v>
      </c>
      <c r="EU270" s="16" t="s">
        <v>56</v>
      </c>
      <c r="EV270" s="16"/>
      <c r="EW270" s="16" t="e">
        <f>_xlfn.IFNA(INDEX(#REF!,MATCH(E270,#REF!,0)),0)</f>
        <v>#REF!</v>
      </c>
      <c r="EX270" s="16" t="s">
        <v>872</v>
      </c>
      <c r="EY270" s="18">
        <v>0.27</v>
      </c>
      <c r="EZ270" s="18">
        <v>0.7</v>
      </c>
      <c r="FA270" s="18">
        <v>0.12</v>
      </c>
      <c r="FB270" s="18">
        <v>3</v>
      </c>
      <c r="FC270" s="18">
        <v>3.7999999999999999E-2</v>
      </c>
      <c r="FD270" s="25">
        <f t="shared" si="879"/>
        <v>21</v>
      </c>
      <c r="FE270" s="25">
        <f t="shared" si="1025"/>
        <v>0.8</v>
      </c>
      <c r="FF270" s="18">
        <v>0.08</v>
      </c>
      <c r="FG270" s="18">
        <v>2</v>
      </c>
      <c r="FH270" s="18">
        <v>0.6</v>
      </c>
      <c r="FI270" s="25">
        <f t="shared" si="1026"/>
        <v>0.76</v>
      </c>
      <c r="FJ270" s="18">
        <v>0</v>
      </c>
      <c r="FK270" s="18">
        <v>0</v>
      </c>
      <c r="FL270" s="18">
        <v>0</v>
      </c>
      <c r="FM270" s="18">
        <v>0</v>
      </c>
      <c r="FN270" s="18">
        <v>0.12</v>
      </c>
      <c r="FO270" s="25">
        <f t="shared" si="1027"/>
        <v>0.88</v>
      </c>
      <c r="FP270" s="18">
        <v>1.4999999999999999E-2</v>
      </c>
      <c r="FQ270" s="18">
        <v>1</v>
      </c>
      <c r="FR270" s="25">
        <f t="shared" si="880"/>
        <v>6</v>
      </c>
      <c r="FS270" s="25">
        <f t="shared" si="881"/>
        <v>7.4999999999999997E-2</v>
      </c>
      <c r="FT270" s="25">
        <f t="shared" si="882"/>
        <v>15.074999999999999</v>
      </c>
      <c r="FU270" s="25">
        <f t="shared" si="883"/>
        <v>-2.4750000000000014</v>
      </c>
      <c r="FV270" s="25" t="str">
        <f t="shared" si="1028"/>
        <v>Thêm 01</v>
      </c>
      <c r="FW270" s="25">
        <f t="shared" si="1029"/>
        <v>0.04</v>
      </c>
      <c r="FX270" s="16"/>
      <c r="FY270" s="16"/>
      <c r="FZ270" s="16"/>
      <c r="GA270" s="16"/>
      <c r="GB270" s="19">
        <v>0</v>
      </c>
      <c r="GC270" s="19">
        <v>0</v>
      </c>
      <c r="GD270" s="19">
        <v>0</v>
      </c>
      <c r="GE270" s="19">
        <v>0</v>
      </c>
      <c r="GF270" s="19">
        <v>0</v>
      </c>
      <c r="GG270" s="19">
        <v>0</v>
      </c>
      <c r="GH270" s="19">
        <v>0</v>
      </c>
      <c r="GI270" s="19">
        <v>0</v>
      </c>
      <c r="GJ270" s="19">
        <v>0</v>
      </c>
      <c r="GK270" s="19">
        <v>0</v>
      </c>
      <c r="GL270" s="25">
        <f t="shared" si="884"/>
        <v>0</v>
      </c>
      <c r="GM270" s="25">
        <f t="shared" si="1030"/>
        <v>0</v>
      </c>
      <c r="GN270" s="19">
        <v>0</v>
      </c>
      <c r="GO270" s="19">
        <v>0</v>
      </c>
      <c r="GP270" s="19">
        <v>0</v>
      </c>
      <c r="GQ270" s="19">
        <v>0</v>
      </c>
      <c r="GR270" s="1" t="e">
        <f>_xlfn.IFNA(INDEX(#REF!,MATCH(E270,#REF!,0)),0)</f>
        <v>#REF!</v>
      </c>
      <c r="GS270" s="16"/>
      <c r="GT270" s="18">
        <v>0</v>
      </c>
      <c r="GU270" s="18">
        <v>0</v>
      </c>
      <c r="GV270" s="18">
        <v>0</v>
      </c>
      <c r="GW270" s="18">
        <v>0</v>
      </c>
      <c r="GX270" s="25">
        <f t="shared" si="885"/>
        <v>0</v>
      </c>
      <c r="GY270" s="25">
        <f t="shared" si="886"/>
        <v>0</v>
      </c>
      <c r="GZ270" s="25">
        <f t="shared" si="1031"/>
        <v>0</v>
      </c>
      <c r="HA270" s="1" t="e" cm="1">
        <f t="array" ref="HA270">INDEX(#REF!,MATCH(EJ270&amp;EK270&amp;HD270&amp;HE270&amp;HF270,#REF!&amp;#REF!&amp;#REF!&amp;#REF!&amp;#REF!,0))</f>
        <v>#REF!</v>
      </c>
      <c r="HB270" s="16"/>
      <c r="HC270" s="25">
        <f t="shared" si="1032"/>
        <v>0</v>
      </c>
      <c r="HD270" s="18">
        <v>0</v>
      </c>
      <c r="HE270" s="18">
        <v>0</v>
      </c>
      <c r="HF270" s="18">
        <v>0</v>
      </c>
      <c r="HG270" s="1" t="e" cm="1">
        <f t="array" ref="HG270">INDEX(#REF!,MATCH(EJ270&amp;EK270&amp;HJ270&amp;HK270&amp;HL270,#REF!&amp;#REF!&amp;#REF!&amp;#REF!&amp;#REF!,0))</f>
        <v>#REF!</v>
      </c>
      <c r="HH270" s="16"/>
      <c r="HI270" s="25">
        <f t="shared" si="1033"/>
        <v>0</v>
      </c>
      <c r="HJ270" s="25">
        <f t="shared" si="1034"/>
        <v>0</v>
      </c>
      <c r="HK270" s="19">
        <v>0</v>
      </c>
      <c r="HL270" s="19">
        <v>0</v>
      </c>
      <c r="HM270" s="18">
        <v>0.01</v>
      </c>
      <c r="HN270" s="18">
        <v>1</v>
      </c>
      <c r="HO270" s="25">
        <f t="shared" si="1035"/>
        <v>0</v>
      </c>
      <c r="HP270" s="25">
        <f t="shared" si="1036"/>
        <v>0</v>
      </c>
      <c r="HQ270" s="25">
        <f t="shared" si="1037"/>
        <v>0</v>
      </c>
      <c r="HR270" s="25">
        <f t="shared" si="1038"/>
        <v>0</v>
      </c>
      <c r="HS270" s="25">
        <f t="shared" si="1039"/>
        <v>0</v>
      </c>
      <c r="HT270" s="19">
        <v>0</v>
      </c>
      <c r="HU270" s="19">
        <v>0</v>
      </c>
      <c r="HV270" s="19">
        <v>0</v>
      </c>
      <c r="HW270" s="25">
        <f t="shared" si="1040"/>
        <v>0</v>
      </c>
      <c r="HX270" s="19">
        <v>0</v>
      </c>
      <c r="HY270" s="19">
        <v>0</v>
      </c>
      <c r="HZ270" s="18">
        <v>36.991</v>
      </c>
      <c r="IA270" s="20">
        <f>ROUND(IF(EN270="Cống tròn",IF(EN270="Cống tròn",IF(EU270="Không có móng",IQ270-FF270,IF(EU270="Đế",IP270-FN270,IF(OR(EU270="Móng bê tông",EU270="Móng bê tông kết hợp đế"),II270-FJ270,0))),0),IF(EN270="Cống hộp",IF(AND(EN270="Cống hộp",EU270="Không có móng"),IQ270-GF270,IF(AND(EN270="Cống hộp",EU270="Móng bê tông"),IJ270-GB270,0)),IF(OR(EN270="Rãnh xây",EN270="Rãnh bê tông"),IF(OR(EN270="Rãnh xây",EN270="Rãnh bê tông"),IK270-GB270,0),IF(EN270="Ống nhựa",IF(AND(EN270="Ống nhựa",EU270="Không đắp cát"),IQ270-HT270,IF(AND(EN270="Ống nhựa",EU270="Đắp cát"),IH270-HX270,0)),IF(EN270="Rãnh thang",IF(EN270="Rãnh thang",IF(EU270="Móng bê tông",#REF!-#REF!,IQ270),0),0))))),2)</f>
        <v>35.880000000000003</v>
      </c>
      <c r="IB270" s="20">
        <f t="shared" si="1041"/>
        <v>1.1109999999999971</v>
      </c>
      <c r="IC270" s="20">
        <f t="shared" si="887"/>
        <v>35.880000000000003</v>
      </c>
      <c r="ID270" s="20">
        <f t="shared" si="888"/>
        <v>0</v>
      </c>
      <c r="IE270" s="20">
        <f t="shared" si="889"/>
        <v>0</v>
      </c>
      <c r="IF270" s="20">
        <f t="shared" si="890"/>
        <v>0</v>
      </c>
      <c r="IG270" s="20">
        <f>IF(EN270="Rãnh thang",IF(AND(EN270="Rãnh thang",EU270="Móng bê tông"),IQ270-#REF!,0),IF(EN270="Ống nhựa",IF(AND(EN270="Ống nhựa",EU270="Đắp cát"),IQ270-HT270,0),IF(EN270="Cống tròn",IF(EN270="Cống tròn",IF(OR(EU270="Móng bê tông",EU270="Móng bê tông kết hợp đế"),IM270-FL270,0),0),IF(EN270="Cống hộp",IF(AND(EN270="Cống hộp",EU270="Móng bê tông"),IN270-GD270,0),IF(OR(EN270="Rãnh xây",EN270="Rãnh bê tông"),IF(AND(EN270="Rãnh xây",EU270="Móng bê tông"),IO270-GD270,IF(AND(EN270="Rãnh bê tông",EU270="Móng bê tông"),IO270-GD270,0)),0)))))</f>
        <v>0</v>
      </c>
      <c r="IH270" s="20">
        <f t="shared" si="891"/>
        <v>0</v>
      </c>
      <c r="II270" s="20">
        <f t="shared" si="892"/>
        <v>0</v>
      </c>
      <c r="IJ270" s="20">
        <f t="shared" si="893"/>
        <v>0</v>
      </c>
      <c r="IK270" s="20">
        <f t="shared" si="894"/>
        <v>0</v>
      </c>
      <c r="IL270" s="20">
        <f t="shared" si="895"/>
        <v>0</v>
      </c>
      <c r="IM270" s="20">
        <f t="shared" si="896"/>
        <v>0</v>
      </c>
      <c r="IN270" s="20">
        <f t="shared" si="897"/>
        <v>0</v>
      </c>
      <c r="IO270" s="20">
        <f t="shared" si="898"/>
        <v>0</v>
      </c>
      <c r="IP270" s="20">
        <f t="shared" si="899"/>
        <v>36</v>
      </c>
      <c r="IQ270" s="18">
        <v>36.08</v>
      </c>
      <c r="IR270" s="25">
        <f t="shared" si="1042"/>
        <v>0</v>
      </c>
      <c r="IS270" s="25">
        <f t="shared" si="900"/>
        <v>0</v>
      </c>
      <c r="IT270" s="25">
        <f t="shared" si="901"/>
        <v>0</v>
      </c>
      <c r="IU270" s="25">
        <f>ROUND(IF(EN270="Cống tròn",IF(EN270="Cống tròn",IV270+FF270,0),IF(EN270="Cống hộp",IF(EN270="Cống hộp",IV270+GP270,0),IF(OR(EN270="Rãnh xây",EN270="Rãnh bê tông"),IF(OR(EN270="Rãnh xây",EN270="Rãnh bê tông"),IV270+GP270,0),IF(EN270="ống nhựa",IF(EN270="Ống nhựa",IV270+HT270,0),IF(EN270="Rãnh thang",IF(EN270="Rãnh thang",IQ270+#REF!,0),0))))),2)</f>
        <v>36.71</v>
      </c>
      <c r="IV270" s="18">
        <v>36.630000000000003</v>
      </c>
      <c r="IW270" s="25">
        <f t="shared" si="902"/>
        <v>36.71</v>
      </c>
      <c r="IX270" s="25">
        <f t="shared" si="903"/>
        <v>0</v>
      </c>
      <c r="IY270" s="25">
        <f t="shared" si="904"/>
        <v>0</v>
      </c>
      <c r="IZ270" s="25">
        <f t="shared" si="905"/>
        <v>0</v>
      </c>
      <c r="JA270" s="25">
        <f t="shared" si="906"/>
        <v>0</v>
      </c>
      <c r="JB270" s="18">
        <v>36.991</v>
      </c>
      <c r="JC270" s="20">
        <f>ROUND(IF(EN270="Cống tròn",IF(EN270="Cống tròn",IF(EU270="Không có móng",JS270-FF270,IF(EU270="Đế",JR270-FN270,IF(OR(EU270="Móng bê tông",EU270="Móng bê tông kết hợp đế"),JK270-FJ270,0))),0),IF(EN270="Cống hộp",IF(AND(EN270="Cống hộp",EU270="Không có móng"),JS270-GF270,IF(AND(EN270="Cống hộp",EU270="Móng bê tông"),JL270-GB270,0)),IF(OR(EN270="Rãnh xây",EN270="Rãnh bê tông"),IF(OR(EN270="Rãnh xây",EN270="Rãnh bê tông"),JM270-GB270,0),IF(EN270="Ống nhựa",IF(AND(EN270="Ống nhựa",EU270="Không đắp cát"),JS270-HT270,IF(AND(EN270="Ống nhựa",EU270="Đắp cát"),JJ270-HX270,0)),IF(EN270="Rãnh thang",IF(EN270="Rãnh thang",IF(EU270="Móng bê tông",#REF!-#REF!,JS270),0),0))))),2)</f>
        <v>35.83</v>
      </c>
      <c r="JD270" s="20">
        <f t="shared" si="1043"/>
        <v>1.1610000000000014</v>
      </c>
      <c r="JE270" s="20">
        <f t="shared" si="907"/>
        <v>35.830000000000005</v>
      </c>
      <c r="JF270" s="20">
        <f t="shared" si="908"/>
        <v>0</v>
      </c>
      <c r="JG270" s="20">
        <f t="shared" si="909"/>
        <v>0</v>
      </c>
      <c r="JH270" s="20">
        <f t="shared" si="910"/>
        <v>0</v>
      </c>
      <c r="JI270" s="20">
        <f>IF(EN270="Rãnh thang",IF(AND(EN270="Rãnh thang",EU270="Móng bê tông"),JS270-#REF!,0),IF(EN270="Ống nhựa",IF(AND(EN270="Ống nhựa",EU270="Đắp cát"),JS270-HT270,0),IF(EN270="Cống tròn",IF(EN270="Cống tròn",IF(OR(EU270="Móng bê tông",EU270="Móng bê tông kết hợp đế"),JO270-FL270,0),0),IF(EN270="Cống hộp",IF(AND(EN270="Cống hộp",EU270="Móng bê tông"),JP270-GD270,0),IF(OR(EN270="Rãnh xây",EN270="Rãnh bê tông"),IF(AND(EN270="Rãnh xây",EU270="Móng bê tông"),JQ270-GD270,IF(AND(EN270="Rãnh bê tông",EU270="Móng bê tông"),JQ270-GD270,0)),0)))))</f>
        <v>0</v>
      </c>
      <c r="JJ270" s="20">
        <f t="shared" si="911"/>
        <v>0</v>
      </c>
      <c r="JK270" s="20">
        <f t="shared" si="912"/>
        <v>0</v>
      </c>
      <c r="JL270" s="20">
        <f t="shared" si="913"/>
        <v>0</v>
      </c>
      <c r="JM270" s="20">
        <f t="shared" si="914"/>
        <v>0</v>
      </c>
      <c r="JN270" s="20">
        <f t="shared" si="915"/>
        <v>0</v>
      </c>
      <c r="JO270" s="20">
        <f t="shared" si="916"/>
        <v>0</v>
      </c>
      <c r="JP270" s="20">
        <f t="shared" si="917"/>
        <v>0</v>
      </c>
      <c r="JQ270" s="20">
        <f t="shared" si="918"/>
        <v>0</v>
      </c>
      <c r="JR270" s="20">
        <f t="shared" si="919"/>
        <v>35.950000000000003</v>
      </c>
      <c r="JS270" s="26">
        <v>36.03</v>
      </c>
      <c r="JT270" s="25">
        <f t="shared" si="1044"/>
        <v>0</v>
      </c>
      <c r="JU270" s="25">
        <f t="shared" si="920"/>
        <v>0</v>
      </c>
      <c r="JV270" s="25">
        <f t="shared" si="921"/>
        <v>0</v>
      </c>
      <c r="JW270" s="25">
        <f>ROUND(IF(EN270="Cống tròn",IF(EN270="Cống tròn",JX270+FF270,0),IF(EN270="Cống hộp",IF(EN270="Cống hộp",JX270+GP270,0),IF(OR(EN270="Rãnh xây",EN270="Rãnh bê tông"),IF(OR(EN270="Rãnh xây",EN270="Rãnh bê tông"),JX270+GP270,0),IF(EN270="ống nhựa",IF(EN270="Ống nhựa",JX270+HT270,0),IF(EN270="Rãnh thang",IF(EN270="Rãnh thang",JS270+#REF!,0),0))))),2)</f>
        <v>36.71</v>
      </c>
      <c r="JX270" s="27">
        <v>36.630000000000003</v>
      </c>
      <c r="JY270" s="25">
        <f t="shared" si="922"/>
        <v>36.71</v>
      </c>
      <c r="JZ270" s="25">
        <f t="shared" si="923"/>
        <v>0</v>
      </c>
      <c r="KA270" s="25">
        <f t="shared" si="924"/>
        <v>0</v>
      </c>
      <c r="KB270" s="25">
        <f t="shared" si="925"/>
        <v>0</v>
      </c>
      <c r="KC270" s="25">
        <f t="shared" si="926"/>
        <v>0</v>
      </c>
      <c r="KD270" s="28" t="s">
        <v>98</v>
      </c>
      <c r="KE270" s="27">
        <v>0</v>
      </c>
      <c r="KF270" s="25">
        <f t="shared" si="927"/>
        <v>1.1109999999999971</v>
      </c>
      <c r="KG270" s="25">
        <f t="shared" si="1045"/>
        <v>1.1109999999999971</v>
      </c>
      <c r="KH270" s="27">
        <v>0</v>
      </c>
      <c r="KI270" s="25">
        <f t="shared" si="928"/>
        <v>1.1610000000000014</v>
      </c>
      <c r="KJ270" s="25">
        <f t="shared" si="1046"/>
        <v>1.1610000000000014</v>
      </c>
      <c r="KK270" s="25">
        <f t="shared" si="929"/>
        <v>0</v>
      </c>
      <c r="KL270" s="25">
        <f t="shared" si="930"/>
        <v>0</v>
      </c>
      <c r="KM270" s="25">
        <f t="shared" si="1047"/>
        <v>0</v>
      </c>
      <c r="KN270" s="25">
        <f t="shared" si="931"/>
        <v>0</v>
      </c>
      <c r="KO270" s="25">
        <f t="shared" si="932"/>
        <v>0</v>
      </c>
      <c r="KP270" s="25">
        <f t="shared" si="1048"/>
        <v>0</v>
      </c>
      <c r="KQ270" s="25">
        <f t="shared" si="933"/>
        <v>0</v>
      </c>
      <c r="KR270" s="25">
        <f t="shared" si="934"/>
        <v>0</v>
      </c>
      <c r="KS270" s="25">
        <f t="shared" si="1049"/>
        <v>0</v>
      </c>
      <c r="KT270" s="25">
        <f t="shared" si="935"/>
        <v>0</v>
      </c>
      <c r="KU270" s="25">
        <f t="shared" si="936"/>
        <v>0</v>
      </c>
      <c r="KV270" s="25">
        <f t="shared" si="1050"/>
        <v>0</v>
      </c>
      <c r="KW270" s="25">
        <f t="shared" si="863"/>
        <v>0.12</v>
      </c>
      <c r="KX270" s="25">
        <f t="shared" si="937"/>
        <v>0.12</v>
      </c>
      <c r="KY270" s="25">
        <f t="shared" si="1051"/>
        <v>0.12</v>
      </c>
      <c r="KZ270" s="25">
        <f t="shared" si="938"/>
        <v>0</v>
      </c>
      <c r="LA270" s="25">
        <f t="shared" si="939"/>
        <v>0</v>
      </c>
      <c r="LB270" s="25">
        <f t="shared" si="1052"/>
        <v>0</v>
      </c>
      <c r="LC270" s="25">
        <f t="shared" si="940"/>
        <v>0.88</v>
      </c>
      <c r="LD270" s="25">
        <f t="shared" si="941"/>
        <v>0.88</v>
      </c>
      <c r="LE270" s="25">
        <f t="shared" si="1053"/>
        <v>0.88</v>
      </c>
      <c r="LF270" s="25">
        <f t="shared" si="942"/>
        <v>0</v>
      </c>
      <c r="LG270" s="25">
        <f t="shared" si="943"/>
        <v>0</v>
      </c>
      <c r="LH270" s="25">
        <f t="shared" si="1054"/>
        <v>0</v>
      </c>
      <c r="LI270" s="25">
        <f t="shared" si="944"/>
        <v>0</v>
      </c>
      <c r="LJ270" s="25">
        <f t="shared" si="945"/>
        <v>0</v>
      </c>
      <c r="LK270" s="25">
        <f t="shared" si="1055"/>
        <v>0</v>
      </c>
      <c r="LL270" s="25">
        <f t="shared" si="946"/>
        <v>0</v>
      </c>
      <c r="LM270" s="25">
        <f t="shared" si="947"/>
        <v>0</v>
      </c>
      <c r="LN270" s="25">
        <f t="shared" si="1056"/>
        <v>0</v>
      </c>
      <c r="LO270" s="25">
        <f t="shared" si="948"/>
        <v>0</v>
      </c>
      <c r="LP270" s="25">
        <f t="shared" si="949"/>
        <v>0</v>
      </c>
      <c r="LQ270" s="25">
        <f t="shared" si="1057"/>
        <v>0</v>
      </c>
      <c r="LR270" s="25">
        <f t="shared" si="950"/>
        <v>0</v>
      </c>
      <c r="LS270" s="25">
        <f t="shared" si="951"/>
        <v>0</v>
      </c>
      <c r="LT270" s="25">
        <f t="shared" si="1058"/>
        <v>0</v>
      </c>
      <c r="LU270" s="25">
        <f t="shared" si="952"/>
        <v>0</v>
      </c>
      <c r="LV270" s="25">
        <f t="shared" si="953"/>
        <v>0</v>
      </c>
      <c r="LW270" s="25">
        <f t="shared" si="1059"/>
        <v>0</v>
      </c>
      <c r="LX270" s="25">
        <f t="shared" si="954"/>
        <v>0</v>
      </c>
      <c r="LY270" s="25">
        <f t="shared" si="955"/>
        <v>0</v>
      </c>
      <c r="LZ270" s="25">
        <f t="shared" si="1060"/>
        <v>0</v>
      </c>
      <c r="MA270" s="25">
        <f t="shared" si="956"/>
        <v>0</v>
      </c>
      <c r="MB270" s="25">
        <f t="shared" si="957"/>
        <v>0</v>
      </c>
      <c r="MC270" s="25">
        <f t="shared" si="1061"/>
        <v>0</v>
      </c>
      <c r="MD270" s="25">
        <f t="shared" si="958"/>
        <v>0</v>
      </c>
      <c r="ME270" s="25">
        <f t="shared" si="959"/>
        <v>0</v>
      </c>
      <c r="MF270" s="25">
        <f t="shared" si="1062"/>
        <v>0</v>
      </c>
      <c r="MG270" s="25">
        <f t="shared" si="960"/>
        <v>0</v>
      </c>
      <c r="MH270" s="25">
        <f t="shared" si="961"/>
        <v>0</v>
      </c>
      <c r="MI270" s="25">
        <f t="shared" si="1063"/>
        <v>0</v>
      </c>
      <c r="MJ270" s="25">
        <f t="shared" si="962"/>
        <v>0</v>
      </c>
      <c r="MK270" s="25">
        <f t="shared" si="963"/>
        <v>0</v>
      </c>
      <c r="ML270" s="25">
        <f t="shared" si="1064"/>
        <v>0</v>
      </c>
      <c r="MM270" s="25">
        <f t="shared" si="964"/>
        <v>0</v>
      </c>
      <c r="MN270" s="25">
        <f t="shared" si="965"/>
        <v>0</v>
      </c>
      <c r="MO270" s="25">
        <f t="shared" si="1065"/>
        <v>0</v>
      </c>
      <c r="MP270" s="25">
        <f t="shared" si="966"/>
        <v>0</v>
      </c>
      <c r="MQ270" s="25">
        <f t="shared" si="967"/>
        <v>0</v>
      </c>
      <c r="MR270" s="25">
        <f t="shared" si="1066"/>
        <v>0</v>
      </c>
      <c r="MS270" s="29">
        <v>1.2</v>
      </c>
      <c r="MT270" s="29">
        <v>0</v>
      </c>
      <c r="MU270" s="29">
        <v>1</v>
      </c>
      <c r="MV270" s="29">
        <v>1</v>
      </c>
      <c r="MW270" s="25">
        <f t="shared" si="968"/>
        <v>1.2</v>
      </c>
      <c r="MX270" s="25">
        <f t="shared" si="969"/>
        <v>1.33</v>
      </c>
      <c r="MY270" s="25">
        <f t="shared" si="970"/>
        <v>0</v>
      </c>
      <c r="MZ270" s="25">
        <f t="shared" si="971"/>
        <v>0</v>
      </c>
      <c r="NA270" s="25">
        <f t="shared" si="972"/>
        <v>1.2</v>
      </c>
      <c r="NB270" s="25">
        <f t="shared" si="973"/>
        <v>1.39</v>
      </c>
      <c r="NC270" s="25">
        <f t="shared" si="974"/>
        <v>0</v>
      </c>
      <c r="ND270" s="25">
        <f t="shared" si="975"/>
        <v>0</v>
      </c>
      <c r="NE270" s="25">
        <f t="shared" si="1067"/>
        <v>1.2</v>
      </c>
      <c r="NF270" s="25">
        <f t="shared" si="1067"/>
        <v>1.3599999999999999</v>
      </c>
      <c r="NG270" s="25">
        <f t="shared" si="1067"/>
        <v>0</v>
      </c>
      <c r="NH270" s="25">
        <f t="shared" si="976"/>
        <v>0</v>
      </c>
      <c r="NI270" s="25">
        <f t="shared" si="977"/>
        <v>23.87</v>
      </c>
      <c r="NJ270" s="25">
        <f t="shared" si="978"/>
        <v>0</v>
      </c>
      <c r="NK270" s="25">
        <f t="shared" si="979"/>
        <v>23.87</v>
      </c>
      <c r="NL270" s="25">
        <f t="shared" si="980"/>
        <v>10.76</v>
      </c>
      <c r="NM270" s="25">
        <f t="shared" si="981"/>
        <v>0</v>
      </c>
      <c r="NN270" s="25">
        <f t="shared" si="1068"/>
        <v>10.76</v>
      </c>
      <c r="NO270" s="25">
        <f t="shared" si="982"/>
        <v>0</v>
      </c>
      <c r="NP270" s="25">
        <f t="shared" si="983"/>
        <v>0</v>
      </c>
      <c r="NQ270" s="25">
        <f t="shared" si="1069"/>
        <v>0</v>
      </c>
      <c r="NR270" s="25">
        <f t="shared" si="984"/>
        <v>0</v>
      </c>
      <c r="NS270" s="25">
        <f t="shared" si="985"/>
        <v>0</v>
      </c>
      <c r="NT270" s="25">
        <f t="shared" si="1070"/>
        <v>0</v>
      </c>
      <c r="NU270" s="25">
        <f t="shared" si="986"/>
        <v>0</v>
      </c>
      <c r="NV270" s="25">
        <f t="shared" si="987"/>
        <v>0</v>
      </c>
      <c r="NW270" s="25">
        <f t="shared" si="1071"/>
        <v>0</v>
      </c>
      <c r="NX270" s="25">
        <f t="shared" si="1072"/>
        <v>10.76</v>
      </c>
      <c r="NY270" s="25">
        <f t="shared" si="1072"/>
        <v>0</v>
      </c>
      <c r="NZ270" s="25">
        <f t="shared" si="1073"/>
        <v>10.76</v>
      </c>
      <c r="OA270" s="25">
        <f t="shared" si="1074"/>
        <v>13.11</v>
      </c>
      <c r="OB270" s="25">
        <f t="shared" si="1074"/>
        <v>0</v>
      </c>
      <c r="OC270" s="25">
        <f t="shared" si="1075"/>
        <v>13.11</v>
      </c>
      <c r="OD270" s="25">
        <f t="shared" si="1076"/>
        <v>10.76</v>
      </c>
      <c r="OE270" s="25">
        <f t="shared" si="1076"/>
        <v>0</v>
      </c>
      <c r="OF270" s="25">
        <f t="shared" si="1076"/>
        <v>10.76</v>
      </c>
      <c r="OG270" s="25">
        <f t="shared" si="988"/>
        <v>0</v>
      </c>
      <c r="OH270" s="25">
        <f t="shared" si="989"/>
        <v>0</v>
      </c>
      <c r="OI270" s="25">
        <f t="shared" si="990"/>
        <v>0</v>
      </c>
      <c r="OJ270" s="25">
        <f t="shared" si="991"/>
        <v>0</v>
      </c>
      <c r="OK270" s="25">
        <f t="shared" si="992"/>
        <v>0</v>
      </c>
      <c r="OL270" s="25">
        <f t="shared" si="993"/>
        <v>0</v>
      </c>
      <c r="OM270" s="25">
        <f t="shared" si="1077"/>
        <v>0</v>
      </c>
      <c r="ON270" s="25">
        <f t="shared" si="1077"/>
        <v>0</v>
      </c>
      <c r="OO270" s="25">
        <f t="shared" si="1077"/>
        <v>0</v>
      </c>
      <c r="OP270" s="25">
        <f t="shared" si="994"/>
        <v>0</v>
      </c>
      <c r="OQ270" s="25">
        <f t="shared" si="995"/>
        <v>0</v>
      </c>
      <c r="OR270" s="25">
        <f t="shared" si="1078"/>
        <v>0</v>
      </c>
      <c r="OS270" s="19">
        <v>536217.23</v>
      </c>
      <c r="OT270" s="19">
        <v>2370329.2859999998</v>
      </c>
    </row>
    <row r="271" spans="1:410" ht="33" customHeight="1" x14ac:dyDescent="0.25">
      <c r="A271" s="18"/>
      <c r="B271" s="18" t="s">
        <v>1071</v>
      </c>
      <c r="C271" s="18">
        <v>245.79</v>
      </c>
      <c r="D271" s="16" t="e">
        <f>_xlfn.IFNA(INDEX(#REF!,MATCH(E271,#REF!,0)),0)</f>
        <v>#REF!</v>
      </c>
      <c r="E271" s="18" t="s">
        <v>1081</v>
      </c>
      <c r="F271" s="16" t="s">
        <v>765</v>
      </c>
      <c r="G271" s="16" t="s">
        <v>766</v>
      </c>
      <c r="H271" s="16" t="s">
        <v>767</v>
      </c>
      <c r="I271" s="16" t="s">
        <v>768</v>
      </c>
      <c r="J271" s="16" t="s">
        <v>769</v>
      </c>
      <c r="K271" s="16" t="s">
        <v>770</v>
      </c>
      <c r="L271" s="16" t="s">
        <v>771</v>
      </c>
      <c r="M271" s="18">
        <v>2.44</v>
      </c>
      <c r="N271" s="18">
        <v>2.44</v>
      </c>
      <c r="O271" s="18">
        <v>2.84</v>
      </c>
      <c r="P271" s="18">
        <v>2.84</v>
      </c>
      <c r="Q271" s="18">
        <v>0.1</v>
      </c>
      <c r="R271" s="18">
        <v>2.64</v>
      </c>
      <c r="S271" s="18">
        <v>2.64</v>
      </c>
      <c r="T271" s="18">
        <v>0.2</v>
      </c>
      <c r="U271" s="18">
        <v>0</v>
      </c>
      <c r="V271" s="18">
        <v>0</v>
      </c>
      <c r="W271" s="18">
        <v>0</v>
      </c>
      <c r="X271" s="18">
        <v>2.44</v>
      </c>
      <c r="Y271" s="18">
        <v>2.4</v>
      </c>
      <c r="Z271" s="20">
        <f t="shared" si="996"/>
        <v>1.6</v>
      </c>
      <c r="AA271" s="18">
        <v>0.22</v>
      </c>
      <c r="AB271" s="18">
        <v>0</v>
      </c>
      <c r="AC271" s="18">
        <v>0</v>
      </c>
      <c r="AD271" s="18">
        <v>0</v>
      </c>
      <c r="AE271" s="18">
        <v>0</v>
      </c>
      <c r="AF271" s="18">
        <v>0</v>
      </c>
      <c r="AG271" s="18">
        <v>2</v>
      </c>
      <c r="AH271" s="18">
        <v>2</v>
      </c>
      <c r="AI271" s="20">
        <f t="shared" si="997"/>
        <v>1.75</v>
      </c>
      <c r="AJ271" s="18">
        <v>0</v>
      </c>
      <c r="AK271" s="18">
        <v>0</v>
      </c>
      <c r="AL271" s="20">
        <f t="shared" si="998"/>
        <v>0</v>
      </c>
      <c r="AM271" s="18">
        <v>2.44</v>
      </c>
      <c r="AN271" s="18">
        <v>2</v>
      </c>
      <c r="AO271" s="18">
        <v>0.15</v>
      </c>
      <c r="AP271" s="18">
        <v>0.22</v>
      </c>
      <c r="AQ271" s="18">
        <v>2.44</v>
      </c>
      <c r="AR271" s="18">
        <v>2.2200000000000002</v>
      </c>
      <c r="AS271" s="18">
        <v>0.12</v>
      </c>
      <c r="AT271" s="18">
        <v>0.11</v>
      </c>
      <c r="AU271" s="18">
        <v>0</v>
      </c>
      <c r="AV271" s="18">
        <v>1</v>
      </c>
      <c r="AW271" s="18">
        <v>0</v>
      </c>
      <c r="AX271" s="18">
        <v>0</v>
      </c>
      <c r="AY271" s="18">
        <v>0</v>
      </c>
      <c r="AZ271" s="18">
        <v>0</v>
      </c>
      <c r="BA271" s="18">
        <v>0</v>
      </c>
      <c r="BB271" s="18">
        <v>0</v>
      </c>
      <c r="BC271" s="18">
        <v>0</v>
      </c>
      <c r="BD271" s="18">
        <v>0</v>
      </c>
      <c r="BE271" s="18">
        <v>1</v>
      </c>
      <c r="BF271" s="18">
        <v>1</v>
      </c>
      <c r="BG271" s="18">
        <v>0</v>
      </c>
      <c r="BH271" s="18">
        <v>0</v>
      </c>
      <c r="BI271" s="18">
        <v>0</v>
      </c>
      <c r="BJ271" s="18">
        <v>0</v>
      </c>
      <c r="BK271" s="18">
        <v>0</v>
      </c>
      <c r="BL271" s="18">
        <v>0</v>
      </c>
      <c r="BM271" s="18">
        <v>0</v>
      </c>
      <c r="BN271" s="18">
        <v>0</v>
      </c>
      <c r="BO271" s="18">
        <v>0</v>
      </c>
      <c r="BP271" s="18">
        <v>0</v>
      </c>
      <c r="BQ271" s="18">
        <v>0</v>
      </c>
      <c r="BR271" s="18">
        <v>0</v>
      </c>
      <c r="BS271" s="18">
        <v>0</v>
      </c>
      <c r="BT271" s="18">
        <v>0</v>
      </c>
      <c r="BU271" s="18">
        <v>0</v>
      </c>
      <c r="BV271" s="18">
        <v>0</v>
      </c>
      <c r="BW271" s="18">
        <v>0</v>
      </c>
      <c r="BX271" s="18">
        <v>0</v>
      </c>
      <c r="BY271" s="18">
        <v>0</v>
      </c>
      <c r="BZ271" s="18">
        <v>0</v>
      </c>
      <c r="CA271" s="16" t="e">
        <f>_xlfn.IFNA(IF(RIGHT(D271,2)="=G",0,INDEX(#REF!,MATCH(E271,#REF!,0))),0)</f>
        <v>#REF!</v>
      </c>
      <c r="CB271" s="16" t="s">
        <v>776</v>
      </c>
      <c r="CC271" s="18">
        <v>0</v>
      </c>
      <c r="CD271" s="18">
        <v>0</v>
      </c>
      <c r="CE271" s="18">
        <v>2.2000000000000002</v>
      </c>
      <c r="CF271" s="18">
        <v>0.73</v>
      </c>
      <c r="CG271" s="18">
        <v>0.12</v>
      </c>
      <c r="CH271" s="18">
        <v>3</v>
      </c>
      <c r="CI271" s="16" t="s">
        <v>98</v>
      </c>
      <c r="CJ271" s="18">
        <v>0</v>
      </c>
      <c r="CK271" s="20">
        <f t="shared" si="864"/>
        <v>2.2000000000000002</v>
      </c>
      <c r="CL271" s="20">
        <f t="shared" si="999"/>
        <v>2.2000000000000002</v>
      </c>
      <c r="CM271" s="18">
        <v>57.88</v>
      </c>
      <c r="CN271" s="18">
        <v>38.15</v>
      </c>
      <c r="CO271" s="18">
        <v>37.311</v>
      </c>
      <c r="CP271" s="22">
        <f t="shared" si="865"/>
        <v>38.15</v>
      </c>
      <c r="CQ271" s="22">
        <f t="shared" si="866"/>
        <v>35.950000000000003</v>
      </c>
      <c r="CR271" s="22">
        <f t="shared" si="1000"/>
        <v>2.2000000000000002</v>
      </c>
      <c r="CS271" s="22">
        <f t="shared" si="867"/>
        <v>36.049999999999997</v>
      </c>
      <c r="CT271" s="22">
        <f t="shared" si="868"/>
        <v>36.25</v>
      </c>
      <c r="CU271" s="18">
        <v>36.25</v>
      </c>
      <c r="CV271" s="22">
        <f t="shared" si="1001"/>
        <v>1.6</v>
      </c>
      <c r="CW271" s="22">
        <f t="shared" si="869"/>
        <v>0</v>
      </c>
      <c r="CX271" s="22">
        <f t="shared" si="870"/>
        <v>0</v>
      </c>
      <c r="CY271" s="22">
        <f t="shared" si="871"/>
        <v>37.880000000000003</v>
      </c>
      <c r="CZ271" s="22">
        <f t="shared" si="872"/>
        <v>38.03</v>
      </c>
      <c r="DA271" s="18">
        <v>38.15</v>
      </c>
      <c r="DB271" s="20">
        <f t="shared" si="1002"/>
        <v>2.2000000000000002</v>
      </c>
      <c r="DC271" s="20">
        <f t="shared" si="1003"/>
        <v>0</v>
      </c>
      <c r="DD271" s="20">
        <f t="shared" si="1004"/>
        <v>2.2000000000000002</v>
      </c>
      <c r="DE271" s="20">
        <f t="shared" si="873"/>
        <v>0.1</v>
      </c>
      <c r="DF271" s="20">
        <f t="shared" si="874"/>
        <v>0.2</v>
      </c>
      <c r="DG271" s="20">
        <f t="shared" si="875"/>
        <v>1.87</v>
      </c>
      <c r="DH271" s="20">
        <f t="shared" si="876"/>
        <v>0</v>
      </c>
      <c r="DI271" s="20">
        <f t="shared" si="877"/>
        <v>0</v>
      </c>
      <c r="DJ271" s="20">
        <f t="shared" si="878"/>
        <v>0</v>
      </c>
      <c r="DK271" s="20">
        <f t="shared" si="1005"/>
        <v>2.17</v>
      </c>
      <c r="DL271" s="20">
        <f t="shared" si="1006"/>
        <v>0</v>
      </c>
      <c r="DM271" s="20">
        <f t="shared" si="1007"/>
        <v>3.0000000000000249E-2</v>
      </c>
      <c r="DN271" s="20">
        <f t="shared" si="1008"/>
        <v>0</v>
      </c>
      <c r="DO271" s="18">
        <v>3.04</v>
      </c>
      <c r="DP271" s="18">
        <v>0</v>
      </c>
      <c r="DQ271" s="18">
        <v>1</v>
      </c>
      <c r="DR271" s="18">
        <v>1</v>
      </c>
      <c r="DS271" s="25">
        <f t="shared" si="1009"/>
        <v>3.04</v>
      </c>
      <c r="DT271" s="25">
        <f t="shared" si="1010"/>
        <v>0</v>
      </c>
      <c r="DU271" s="25">
        <f t="shared" si="1011"/>
        <v>6.69</v>
      </c>
      <c r="DV271" s="25">
        <f t="shared" si="1012"/>
        <v>0</v>
      </c>
      <c r="DW271" s="25">
        <f t="shared" si="1013"/>
        <v>6.69</v>
      </c>
      <c r="DX271" s="25">
        <f t="shared" si="1014"/>
        <v>19</v>
      </c>
      <c r="DY271" s="25">
        <f t="shared" si="1015"/>
        <v>0</v>
      </c>
      <c r="DZ271" s="25">
        <f t="shared" si="1016"/>
        <v>19</v>
      </c>
      <c r="EA271" s="25">
        <f t="shared" si="1017"/>
        <v>13.33</v>
      </c>
      <c r="EB271" s="25">
        <f t="shared" si="1018"/>
        <v>0</v>
      </c>
      <c r="EC271" s="25">
        <f t="shared" si="1019"/>
        <v>13.33</v>
      </c>
      <c r="ED271" s="25">
        <f t="shared" si="1020"/>
        <v>5.67</v>
      </c>
      <c r="EE271" s="25">
        <f t="shared" si="1020"/>
        <v>0</v>
      </c>
      <c r="EF271" s="25">
        <f t="shared" si="1021"/>
        <v>5.67</v>
      </c>
      <c r="EG271" s="25">
        <f t="shared" si="1022"/>
        <v>13.33</v>
      </c>
      <c r="EH271" s="25">
        <f t="shared" si="1022"/>
        <v>0</v>
      </c>
      <c r="EI271" s="25">
        <f t="shared" si="1023"/>
        <v>13.33</v>
      </c>
      <c r="EJ271" s="18">
        <v>245.79</v>
      </c>
      <c r="EK271" s="18">
        <v>286.54000000000002</v>
      </c>
      <c r="EL271" s="18" t="s">
        <v>1081</v>
      </c>
      <c r="EM271" s="18" t="s">
        <v>1082</v>
      </c>
      <c r="EN271" s="16" t="s">
        <v>774</v>
      </c>
      <c r="EO271" s="16" t="s">
        <v>132</v>
      </c>
      <c r="EP271" s="16" t="e">
        <f>IF(OR(EN271="Cống tròn",EN271="Cống hộp",EN271="Ống nhựa"),INDEX(#REF!,MATCH(E271,#REF!,0)),IF(OR(EN271="Rãnh xây",EN271="Rãnh bê tông"),INDEX(#REF!,MATCH(E271,#REF!,0)),0))</f>
        <v>#REF!</v>
      </c>
      <c r="EQ271" s="18">
        <v>38.500000000000028</v>
      </c>
      <c r="ER271" s="18">
        <v>1</v>
      </c>
      <c r="ES271" s="25">
        <f t="shared" si="1024"/>
        <v>38</v>
      </c>
      <c r="ET271" s="1" t="e">
        <f>_xlfn.IFNA(IF(EN271="Cống tròn",INDEX(#REF!,MATCH(E271,#REF!,0)),IF(EN271="Cống hộp",INDEX(#REF!,MATCH(E271,#REF!,0)),EU271&amp;" ,"&amp;EV271)),0)</f>
        <v>#REF!</v>
      </c>
      <c r="EU271" s="16" t="s">
        <v>769</v>
      </c>
      <c r="EV271" s="16" t="s">
        <v>775</v>
      </c>
      <c r="EW271" s="16" t="e">
        <f>_xlfn.IFNA(INDEX(#REF!,MATCH(E271,#REF!,0)),0)</f>
        <v>#REF!</v>
      </c>
      <c r="EX271" s="16"/>
      <c r="EY271" s="18">
        <v>0</v>
      </c>
      <c r="EZ271" s="18">
        <v>0</v>
      </c>
      <c r="FA271" s="18">
        <v>0</v>
      </c>
      <c r="FB271" s="19">
        <v>0</v>
      </c>
      <c r="FC271" s="19">
        <v>0</v>
      </c>
      <c r="FD271" s="25">
        <f t="shared" si="879"/>
        <v>0</v>
      </c>
      <c r="FE271" s="25">
        <f t="shared" si="1025"/>
        <v>0</v>
      </c>
      <c r="FF271" s="18">
        <v>0.1</v>
      </c>
      <c r="FG271" s="18">
        <v>2</v>
      </c>
      <c r="FH271" s="18">
        <v>1</v>
      </c>
      <c r="FI271" s="25">
        <f t="shared" si="1026"/>
        <v>1.2</v>
      </c>
      <c r="FJ271" s="18">
        <v>0</v>
      </c>
      <c r="FK271" s="18">
        <v>0</v>
      </c>
      <c r="FL271" s="18">
        <v>0.2</v>
      </c>
      <c r="FM271" s="18">
        <v>1.4</v>
      </c>
      <c r="FN271" s="18">
        <v>0</v>
      </c>
      <c r="FO271" s="25">
        <f t="shared" si="1027"/>
        <v>1.4</v>
      </c>
      <c r="FP271" s="18">
        <v>1.4999999999999999E-2</v>
      </c>
      <c r="FQ271" s="18">
        <v>1</v>
      </c>
      <c r="FR271" s="25">
        <f t="shared" si="880"/>
        <v>37</v>
      </c>
      <c r="FS271" s="25">
        <f t="shared" si="881"/>
        <v>0.54</v>
      </c>
      <c r="FT271" s="25">
        <f t="shared" si="882"/>
        <v>37.54</v>
      </c>
      <c r="FU271" s="25">
        <f t="shared" si="883"/>
        <v>-0.96000000000002927</v>
      </c>
      <c r="FV271" s="25" t="str">
        <f t="shared" si="1028"/>
        <v>Thêm 01</v>
      </c>
      <c r="FW271" s="25">
        <f t="shared" si="1029"/>
        <v>0.05</v>
      </c>
      <c r="FX271" s="16"/>
      <c r="FY271" s="16"/>
      <c r="FZ271" s="16"/>
      <c r="GA271" s="16"/>
      <c r="GB271" s="19">
        <v>0</v>
      </c>
      <c r="GC271" s="19">
        <v>0</v>
      </c>
      <c r="GD271" s="19">
        <v>0</v>
      </c>
      <c r="GE271" s="19">
        <v>0</v>
      </c>
      <c r="GF271" s="19">
        <v>0</v>
      </c>
      <c r="GG271" s="19">
        <v>0</v>
      </c>
      <c r="GH271" s="19">
        <v>0</v>
      </c>
      <c r="GI271" s="19">
        <v>0</v>
      </c>
      <c r="GJ271" s="19">
        <v>0</v>
      </c>
      <c r="GK271" s="19">
        <v>0</v>
      </c>
      <c r="GL271" s="25">
        <f t="shared" si="884"/>
        <v>0</v>
      </c>
      <c r="GM271" s="25">
        <f t="shared" si="1030"/>
        <v>0</v>
      </c>
      <c r="GN271" s="19">
        <v>0</v>
      </c>
      <c r="GO271" s="19">
        <v>0</v>
      </c>
      <c r="GP271" s="19">
        <v>0</v>
      </c>
      <c r="GQ271" s="19">
        <v>0</v>
      </c>
      <c r="GR271" s="1" t="e">
        <f>_xlfn.IFNA(INDEX(#REF!,MATCH(E271,#REF!,0)),0)</f>
        <v>#REF!</v>
      </c>
      <c r="GS271" s="16"/>
      <c r="GT271" s="18">
        <v>0</v>
      </c>
      <c r="GU271" s="18">
        <v>0</v>
      </c>
      <c r="GV271" s="18">
        <v>0</v>
      </c>
      <c r="GW271" s="18">
        <v>0</v>
      </c>
      <c r="GX271" s="25">
        <f t="shared" si="885"/>
        <v>0</v>
      </c>
      <c r="GY271" s="25">
        <f t="shared" si="886"/>
        <v>0</v>
      </c>
      <c r="GZ271" s="25">
        <f t="shared" si="1031"/>
        <v>0</v>
      </c>
      <c r="HA271" s="1" t="e" cm="1">
        <f t="array" ref="HA271">INDEX(#REF!,MATCH(EJ271&amp;EK271&amp;HD271&amp;HE271&amp;HF271,#REF!&amp;#REF!&amp;#REF!&amp;#REF!&amp;#REF!,0))</f>
        <v>#REF!</v>
      </c>
      <c r="HB271" s="16"/>
      <c r="HC271" s="25">
        <f t="shared" si="1032"/>
        <v>0</v>
      </c>
      <c r="HD271" s="18">
        <v>0</v>
      </c>
      <c r="HE271" s="18">
        <v>0</v>
      </c>
      <c r="HF271" s="18">
        <v>0</v>
      </c>
      <c r="HG271" s="1" t="e" cm="1">
        <f t="array" ref="HG271">INDEX(#REF!,MATCH(EJ271&amp;EK271&amp;HJ271&amp;HK271&amp;HL271,#REF!&amp;#REF!&amp;#REF!&amp;#REF!&amp;#REF!,0))</f>
        <v>#REF!</v>
      </c>
      <c r="HH271" s="16"/>
      <c r="HI271" s="25">
        <f t="shared" si="1033"/>
        <v>0</v>
      </c>
      <c r="HJ271" s="25">
        <f t="shared" si="1034"/>
        <v>0</v>
      </c>
      <c r="HK271" s="19">
        <v>0</v>
      </c>
      <c r="HL271" s="19">
        <v>0</v>
      </c>
      <c r="HM271" s="18">
        <v>0.01</v>
      </c>
      <c r="HN271" s="18">
        <v>1</v>
      </c>
      <c r="HO271" s="25">
        <f t="shared" si="1035"/>
        <v>0</v>
      </c>
      <c r="HP271" s="25">
        <f t="shared" si="1036"/>
        <v>0</v>
      </c>
      <c r="HQ271" s="25">
        <f t="shared" si="1037"/>
        <v>0</v>
      </c>
      <c r="HR271" s="25">
        <f t="shared" si="1038"/>
        <v>0</v>
      </c>
      <c r="HS271" s="25">
        <f t="shared" si="1039"/>
        <v>0</v>
      </c>
      <c r="HT271" s="19">
        <v>0</v>
      </c>
      <c r="HU271" s="19">
        <v>0</v>
      </c>
      <c r="HV271" s="19">
        <v>0</v>
      </c>
      <c r="HW271" s="25">
        <f t="shared" si="1040"/>
        <v>0</v>
      </c>
      <c r="HX271" s="19">
        <v>0</v>
      </c>
      <c r="HY271" s="19">
        <v>0</v>
      </c>
      <c r="HZ271" s="18">
        <v>38.15</v>
      </c>
      <c r="IA271" s="20">
        <f>ROUND(IF(EN271="Cống tròn",IF(EN271="Cống tròn",IF(EU271="Không có móng",IQ271-FF271,IF(EU271="Đế",IP271-FN271,IF(OR(EU271="Móng bê tông",EU271="Móng bê tông kết hợp đế"),II271-FJ271,0))),0),IF(EN271="Cống hộp",IF(AND(EN271="Cống hộp",EU271="Không có móng"),IQ271-GF271,IF(AND(EN271="Cống hộp",EU271="Móng bê tông"),IJ271-GB271,0)),IF(OR(EN271="Rãnh xây",EN271="Rãnh bê tông"),IF(OR(EN271="Rãnh xây",EN271="Rãnh bê tông"),IK271-GB271,0),IF(EN271="Ống nhựa",IF(AND(EN271="Ống nhựa",EU271="Không đắp cát"),IQ271-HT271,IF(AND(EN271="Ống nhựa",EU271="Đắp cát"),IH271-HX271,0)),IF(EN271="Rãnh thang",IF(EN271="Rãnh thang",IF(EU271="Móng bê tông",#REF!-#REF!,IQ271),0),0))))),2)</f>
        <v>36.25</v>
      </c>
      <c r="IB271" s="20">
        <f t="shared" si="1041"/>
        <v>1.8999999999999986</v>
      </c>
      <c r="IC271" s="20">
        <f t="shared" si="887"/>
        <v>36.249999999999993</v>
      </c>
      <c r="ID271" s="20">
        <f t="shared" si="888"/>
        <v>0</v>
      </c>
      <c r="IE271" s="20">
        <f t="shared" si="889"/>
        <v>0</v>
      </c>
      <c r="IF271" s="20">
        <f t="shared" si="890"/>
        <v>0</v>
      </c>
      <c r="IG271" s="20">
        <f>IF(EN271="Rãnh thang",IF(AND(EN271="Rãnh thang",EU271="Móng bê tông"),IQ271-#REF!,0),IF(EN271="Ống nhựa",IF(AND(EN271="Ống nhựa",EU271="Đắp cát"),IQ271-HT271,0),IF(EN271="Cống tròn",IF(EN271="Cống tròn",IF(OR(EU271="Móng bê tông",EU271="Móng bê tông kết hợp đế"),IM271-FL271,0),0),IF(EN271="Cống hộp",IF(AND(EN271="Cống hộp",EU271="Móng bê tông"),IN271-GD271,0),IF(OR(EN271="Rãnh xây",EN271="Rãnh bê tông"),IF(AND(EN271="Rãnh xây",EU271="Móng bê tông"),IO271-GD271,IF(AND(EN271="Rãnh bê tông",EU271="Móng bê tông"),IO271-GD271,0)),0)))))</f>
        <v>36.249999999999993</v>
      </c>
      <c r="IH271" s="20">
        <f t="shared" si="891"/>
        <v>0</v>
      </c>
      <c r="II271" s="20">
        <f t="shared" si="892"/>
        <v>36.249999999999993</v>
      </c>
      <c r="IJ271" s="20">
        <f t="shared" si="893"/>
        <v>0</v>
      </c>
      <c r="IK271" s="20">
        <f t="shared" si="894"/>
        <v>0</v>
      </c>
      <c r="IL271" s="20">
        <f t="shared" si="895"/>
        <v>36.449999999999996</v>
      </c>
      <c r="IM271" s="20">
        <f t="shared" si="896"/>
        <v>36.449999999999996</v>
      </c>
      <c r="IN271" s="20">
        <f t="shared" si="897"/>
        <v>0</v>
      </c>
      <c r="IO271" s="20">
        <f t="shared" si="898"/>
        <v>0</v>
      </c>
      <c r="IP271" s="20">
        <f t="shared" si="899"/>
        <v>0</v>
      </c>
      <c r="IQ271" s="18">
        <v>36.549999999999997</v>
      </c>
      <c r="IR271" s="25">
        <f t="shared" si="1042"/>
        <v>0</v>
      </c>
      <c r="IS271" s="25">
        <f t="shared" si="900"/>
        <v>0</v>
      </c>
      <c r="IT271" s="25">
        <f t="shared" si="901"/>
        <v>0</v>
      </c>
      <c r="IU271" s="25">
        <f>ROUND(IF(EN271="Cống tròn",IF(EN271="Cống tròn",IV271+FF271,0),IF(EN271="Cống hộp",IF(EN271="Cống hộp",IV271+GP271,0),IF(OR(EN271="Rãnh xây",EN271="Rãnh bê tông"),IF(OR(EN271="Rãnh xây",EN271="Rãnh bê tông"),IV271+GP271,0),IF(EN271="ống nhựa",IF(EN271="Ống nhựa",IV271+HT271,0),IF(EN271="Rãnh thang",IF(EN271="Rãnh thang",IQ271+#REF!,0),0))))),2)</f>
        <v>37.58</v>
      </c>
      <c r="IV271" s="18">
        <v>37.479999999999997</v>
      </c>
      <c r="IW271" s="25">
        <f t="shared" si="902"/>
        <v>37.58</v>
      </c>
      <c r="IX271" s="25">
        <f t="shared" si="903"/>
        <v>0</v>
      </c>
      <c r="IY271" s="25">
        <f t="shared" si="904"/>
        <v>0</v>
      </c>
      <c r="IZ271" s="25">
        <f t="shared" si="905"/>
        <v>0</v>
      </c>
      <c r="JA271" s="25">
        <f t="shared" si="906"/>
        <v>0</v>
      </c>
      <c r="JB271" s="18">
        <v>38.03</v>
      </c>
      <c r="JC271" s="20">
        <f>ROUND(IF(EN271="Cống tròn",IF(EN271="Cống tròn",IF(EU271="Không có móng",JS271-FF271,IF(EU271="Đế",JR271-FN271,IF(OR(EU271="Móng bê tông",EU271="Móng bê tông kết hợp đế"),JK271-FJ271,0))),0),IF(EN271="Cống hộp",IF(AND(EN271="Cống hộp",EU271="Không có móng"),JS271-GF271,IF(AND(EN271="Cống hộp",EU271="Móng bê tông"),JL271-GB271,0)),IF(OR(EN271="Rãnh xây",EN271="Rãnh bê tông"),IF(OR(EN271="Rãnh xây",EN271="Rãnh bê tông"),JM271-GB271,0),IF(EN271="Ống nhựa",IF(AND(EN271="Ống nhựa",EU271="Không đắp cát"),JS271-HT271,IF(AND(EN271="Ống nhựa",EU271="Đắp cát"),JJ271-HX271,0)),IF(EN271="Rãnh thang",IF(EN271="Rãnh thang",IF(EU271="Móng bê tông",#REF!-#REF!,JS271),0),0))))),2)</f>
        <v>36.18</v>
      </c>
      <c r="JD271" s="20">
        <f t="shared" si="1043"/>
        <v>1.8500000000000014</v>
      </c>
      <c r="JE271" s="20">
        <f t="shared" si="907"/>
        <v>36.179999999999993</v>
      </c>
      <c r="JF271" s="20">
        <f t="shared" si="908"/>
        <v>0</v>
      </c>
      <c r="JG271" s="20">
        <f t="shared" si="909"/>
        <v>0</v>
      </c>
      <c r="JH271" s="20">
        <f t="shared" si="910"/>
        <v>0</v>
      </c>
      <c r="JI271" s="20">
        <f>IF(EN271="Rãnh thang",IF(AND(EN271="Rãnh thang",EU271="Móng bê tông"),JS271-#REF!,0),IF(EN271="Ống nhựa",IF(AND(EN271="Ống nhựa",EU271="Đắp cát"),JS271-HT271,0),IF(EN271="Cống tròn",IF(EN271="Cống tròn",IF(OR(EU271="Móng bê tông",EU271="Móng bê tông kết hợp đế"),JO271-FL271,0),0),IF(EN271="Cống hộp",IF(AND(EN271="Cống hộp",EU271="Móng bê tông"),JP271-GD271,0),IF(OR(EN271="Rãnh xây",EN271="Rãnh bê tông"),IF(AND(EN271="Rãnh xây",EU271="Móng bê tông"),JQ271-GD271,IF(AND(EN271="Rãnh bê tông",EU271="Móng bê tông"),JQ271-GD271,0)),0)))))</f>
        <v>36.179999999999993</v>
      </c>
      <c r="JJ271" s="20">
        <f t="shared" si="911"/>
        <v>0</v>
      </c>
      <c r="JK271" s="20">
        <f t="shared" si="912"/>
        <v>36.179999999999993</v>
      </c>
      <c r="JL271" s="20">
        <f t="shared" si="913"/>
        <v>0</v>
      </c>
      <c r="JM271" s="20">
        <f t="shared" si="914"/>
        <v>0</v>
      </c>
      <c r="JN271" s="20">
        <f t="shared" si="915"/>
        <v>36.379999999999995</v>
      </c>
      <c r="JO271" s="20">
        <f t="shared" si="916"/>
        <v>36.379999999999995</v>
      </c>
      <c r="JP271" s="20">
        <f t="shared" si="917"/>
        <v>0</v>
      </c>
      <c r="JQ271" s="20">
        <f t="shared" si="918"/>
        <v>0</v>
      </c>
      <c r="JR271" s="20">
        <f t="shared" si="919"/>
        <v>0</v>
      </c>
      <c r="JS271" s="26">
        <v>36.479999999999997</v>
      </c>
      <c r="JT271" s="25">
        <f t="shared" si="1044"/>
        <v>0</v>
      </c>
      <c r="JU271" s="25">
        <f t="shared" si="920"/>
        <v>0</v>
      </c>
      <c r="JV271" s="25">
        <f t="shared" si="921"/>
        <v>0</v>
      </c>
      <c r="JW271" s="25">
        <f>ROUND(IF(EN271="Cống tròn",IF(EN271="Cống tròn",JX271+FF271,0),IF(EN271="Cống hộp",IF(EN271="Cống hộp",JX271+GP271,0),IF(OR(EN271="Rãnh xây",EN271="Rãnh bê tông"),IF(OR(EN271="Rãnh xây",EN271="Rãnh bê tông"),JX271+GP271,0),IF(EN271="ống nhựa",IF(EN271="Ống nhựa",JX271+HT271,0),IF(EN271="Rãnh thang",IF(EN271="Rãnh thang",JS271+#REF!,0),0))))),2)</f>
        <v>37.58</v>
      </c>
      <c r="JX271" s="27">
        <v>37.479999999999997</v>
      </c>
      <c r="JY271" s="25">
        <f t="shared" si="922"/>
        <v>37.58</v>
      </c>
      <c r="JZ271" s="25">
        <f t="shared" si="923"/>
        <v>0</v>
      </c>
      <c r="KA271" s="25">
        <f t="shared" si="924"/>
        <v>0</v>
      </c>
      <c r="KB271" s="25">
        <f t="shared" si="925"/>
        <v>0</v>
      </c>
      <c r="KC271" s="25">
        <f t="shared" si="926"/>
        <v>0</v>
      </c>
      <c r="KD271" s="28" t="s">
        <v>98</v>
      </c>
      <c r="KE271" s="27">
        <v>0</v>
      </c>
      <c r="KF271" s="25">
        <f t="shared" si="927"/>
        <v>1.8999999999999986</v>
      </c>
      <c r="KG271" s="25">
        <f t="shared" si="1045"/>
        <v>1.8999999999999986</v>
      </c>
      <c r="KH271" s="27">
        <v>0</v>
      </c>
      <c r="KI271" s="25">
        <f t="shared" si="928"/>
        <v>1.8500000000000014</v>
      </c>
      <c r="KJ271" s="25">
        <f t="shared" si="1046"/>
        <v>1.8500000000000014</v>
      </c>
      <c r="KK271" s="25">
        <f t="shared" si="929"/>
        <v>0</v>
      </c>
      <c r="KL271" s="25">
        <f t="shared" si="930"/>
        <v>0</v>
      </c>
      <c r="KM271" s="25">
        <f t="shared" si="1047"/>
        <v>0</v>
      </c>
      <c r="KN271" s="25">
        <f t="shared" si="931"/>
        <v>0</v>
      </c>
      <c r="KO271" s="25">
        <f t="shared" si="932"/>
        <v>0</v>
      </c>
      <c r="KP271" s="25">
        <f t="shared" si="1048"/>
        <v>0</v>
      </c>
      <c r="KQ271" s="25">
        <f t="shared" si="933"/>
        <v>0.2</v>
      </c>
      <c r="KR271" s="25">
        <f t="shared" si="934"/>
        <v>0.2</v>
      </c>
      <c r="KS271" s="25">
        <f t="shared" si="1049"/>
        <v>0.2</v>
      </c>
      <c r="KT271" s="25">
        <f t="shared" si="935"/>
        <v>0</v>
      </c>
      <c r="KU271" s="25">
        <f t="shared" si="936"/>
        <v>0</v>
      </c>
      <c r="KV271" s="25">
        <f t="shared" si="1050"/>
        <v>0</v>
      </c>
      <c r="KW271" s="25">
        <f t="shared" si="863"/>
        <v>0</v>
      </c>
      <c r="KX271" s="25">
        <f t="shared" si="937"/>
        <v>0</v>
      </c>
      <c r="KY271" s="25">
        <f t="shared" si="1051"/>
        <v>0</v>
      </c>
      <c r="KZ271" s="25">
        <f t="shared" si="938"/>
        <v>0</v>
      </c>
      <c r="LA271" s="25">
        <f t="shared" si="939"/>
        <v>0</v>
      </c>
      <c r="LB271" s="25">
        <f t="shared" si="1052"/>
        <v>0</v>
      </c>
      <c r="LC271" s="25">
        <f t="shared" si="940"/>
        <v>1.4</v>
      </c>
      <c r="LD271" s="25">
        <f t="shared" si="941"/>
        <v>1.4</v>
      </c>
      <c r="LE271" s="25">
        <f t="shared" si="1053"/>
        <v>1.4</v>
      </c>
      <c r="LF271" s="25">
        <f t="shared" si="942"/>
        <v>0</v>
      </c>
      <c r="LG271" s="25">
        <f t="shared" si="943"/>
        <v>0</v>
      </c>
      <c r="LH271" s="25">
        <f t="shared" si="1054"/>
        <v>0</v>
      </c>
      <c r="LI271" s="25">
        <f t="shared" si="944"/>
        <v>0</v>
      </c>
      <c r="LJ271" s="25">
        <f t="shared" si="945"/>
        <v>0</v>
      </c>
      <c r="LK271" s="25">
        <f t="shared" si="1055"/>
        <v>0</v>
      </c>
      <c r="LL271" s="25">
        <f t="shared" si="946"/>
        <v>0</v>
      </c>
      <c r="LM271" s="25">
        <f t="shared" si="947"/>
        <v>0</v>
      </c>
      <c r="LN271" s="25">
        <f t="shared" si="1056"/>
        <v>0</v>
      </c>
      <c r="LO271" s="25">
        <f t="shared" si="948"/>
        <v>0</v>
      </c>
      <c r="LP271" s="25">
        <f t="shared" si="949"/>
        <v>0</v>
      </c>
      <c r="LQ271" s="25">
        <f t="shared" si="1057"/>
        <v>0</v>
      </c>
      <c r="LR271" s="25">
        <f t="shared" si="950"/>
        <v>0</v>
      </c>
      <c r="LS271" s="25">
        <f t="shared" si="951"/>
        <v>0</v>
      </c>
      <c r="LT271" s="25">
        <f t="shared" si="1058"/>
        <v>0</v>
      </c>
      <c r="LU271" s="25">
        <f t="shared" si="952"/>
        <v>0</v>
      </c>
      <c r="LV271" s="25">
        <f t="shared" si="953"/>
        <v>0</v>
      </c>
      <c r="LW271" s="25">
        <f t="shared" si="1059"/>
        <v>0</v>
      </c>
      <c r="LX271" s="25">
        <f t="shared" si="954"/>
        <v>0</v>
      </c>
      <c r="LY271" s="25">
        <f t="shared" si="955"/>
        <v>0</v>
      </c>
      <c r="LZ271" s="25">
        <f t="shared" si="1060"/>
        <v>0</v>
      </c>
      <c r="MA271" s="25">
        <f t="shared" si="956"/>
        <v>0</v>
      </c>
      <c r="MB271" s="25">
        <f t="shared" si="957"/>
        <v>0</v>
      </c>
      <c r="MC271" s="25">
        <f t="shared" si="1061"/>
        <v>0</v>
      </c>
      <c r="MD271" s="25">
        <f t="shared" si="958"/>
        <v>0</v>
      </c>
      <c r="ME271" s="25">
        <f t="shared" si="959"/>
        <v>0</v>
      </c>
      <c r="MF271" s="25">
        <f t="shared" si="1062"/>
        <v>0</v>
      </c>
      <c r="MG271" s="25">
        <f t="shared" si="960"/>
        <v>0</v>
      </c>
      <c r="MH271" s="25">
        <f t="shared" si="961"/>
        <v>0</v>
      </c>
      <c r="MI271" s="25">
        <f t="shared" si="1063"/>
        <v>0</v>
      </c>
      <c r="MJ271" s="25">
        <f t="shared" si="962"/>
        <v>0</v>
      </c>
      <c r="MK271" s="25">
        <f t="shared" si="963"/>
        <v>0</v>
      </c>
      <c r="ML271" s="25">
        <f t="shared" si="1064"/>
        <v>0</v>
      </c>
      <c r="MM271" s="25">
        <f t="shared" si="964"/>
        <v>0</v>
      </c>
      <c r="MN271" s="25">
        <f t="shared" si="965"/>
        <v>0</v>
      </c>
      <c r="MO271" s="25">
        <f t="shared" si="1065"/>
        <v>0</v>
      </c>
      <c r="MP271" s="25">
        <f t="shared" si="966"/>
        <v>0</v>
      </c>
      <c r="MQ271" s="25">
        <f t="shared" si="967"/>
        <v>0</v>
      </c>
      <c r="MR271" s="25">
        <f t="shared" si="1066"/>
        <v>0</v>
      </c>
      <c r="MS271" s="29">
        <v>1.4</v>
      </c>
      <c r="MT271" s="29">
        <v>0</v>
      </c>
      <c r="MU271" s="29">
        <v>1</v>
      </c>
      <c r="MV271" s="29">
        <v>1</v>
      </c>
      <c r="MW271" s="25">
        <f t="shared" si="968"/>
        <v>1.4</v>
      </c>
      <c r="MX271" s="25">
        <f t="shared" si="969"/>
        <v>2.66</v>
      </c>
      <c r="MY271" s="25">
        <f t="shared" si="970"/>
        <v>0</v>
      </c>
      <c r="MZ271" s="25">
        <f t="shared" si="971"/>
        <v>0</v>
      </c>
      <c r="NA271" s="25">
        <f t="shared" si="972"/>
        <v>1.4</v>
      </c>
      <c r="NB271" s="25">
        <f t="shared" si="973"/>
        <v>2.59</v>
      </c>
      <c r="NC271" s="25">
        <f t="shared" si="974"/>
        <v>0</v>
      </c>
      <c r="ND271" s="25">
        <f t="shared" si="975"/>
        <v>0</v>
      </c>
      <c r="NE271" s="25">
        <f t="shared" si="1067"/>
        <v>1.4</v>
      </c>
      <c r="NF271" s="25">
        <f t="shared" si="1067"/>
        <v>2.625</v>
      </c>
      <c r="NG271" s="25">
        <f t="shared" si="1067"/>
        <v>0</v>
      </c>
      <c r="NH271" s="25">
        <f t="shared" si="976"/>
        <v>0</v>
      </c>
      <c r="NI271" s="25">
        <f t="shared" si="977"/>
        <v>101.06</v>
      </c>
      <c r="NJ271" s="25">
        <f t="shared" si="978"/>
        <v>0</v>
      </c>
      <c r="NK271" s="25">
        <f t="shared" si="979"/>
        <v>101.06</v>
      </c>
      <c r="NL271" s="25">
        <f t="shared" si="980"/>
        <v>70.02</v>
      </c>
      <c r="NM271" s="25">
        <f t="shared" si="981"/>
        <v>0</v>
      </c>
      <c r="NN271" s="25">
        <f t="shared" si="1068"/>
        <v>70.02</v>
      </c>
      <c r="NO271" s="25">
        <f t="shared" si="982"/>
        <v>0</v>
      </c>
      <c r="NP271" s="25">
        <f t="shared" si="983"/>
        <v>0</v>
      </c>
      <c r="NQ271" s="25">
        <f t="shared" si="1069"/>
        <v>0</v>
      </c>
      <c r="NR271" s="25">
        <f t="shared" si="984"/>
        <v>0</v>
      </c>
      <c r="NS271" s="25">
        <f t="shared" si="985"/>
        <v>0</v>
      </c>
      <c r="NT271" s="25">
        <f t="shared" si="1070"/>
        <v>0</v>
      </c>
      <c r="NU271" s="25">
        <f t="shared" si="986"/>
        <v>0</v>
      </c>
      <c r="NV271" s="25">
        <f t="shared" si="987"/>
        <v>0</v>
      </c>
      <c r="NW271" s="25">
        <f t="shared" si="1071"/>
        <v>0</v>
      </c>
      <c r="NX271" s="25">
        <f t="shared" si="1072"/>
        <v>70.02</v>
      </c>
      <c r="NY271" s="25">
        <f t="shared" si="1072"/>
        <v>0</v>
      </c>
      <c r="NZ271" s="25">
        <f t="shared" si="1073"/>
        <v>70.02</v>
      </c>
      <c r="OA271" s="25">
        <f t="shared" si="1074"/>
        <v>31.04</v>
      </c>
      <c r="OB271" s="25">
        <f t="shared" si="1074"/>
        <v>0</v>
      </c>
      <c r="OC271" s="25">
        <f t="shared" si="1075"/>
        <v>31.04</v>
      </c>
      <c r="OD271" s="25">
        <f t="shared" si="1076"/>
        <v>70.02</v>
      </c>
      <c r="OE271" s="25">
        <f t="shared" si="1076"/>
        <v>0</v>
      </c>
      <c r="OF271" s="25">
        <f t="shared" si="1076"/>
        <v>70.02</v>
      </c>
      <c r="OG271" s="25">
        <f t="shared" si="988"/>
        <v>0</v>
      </c>
      <c r="OH271" s="25">
        <f t="shared" si="989"/>
        <v>0</v>
      </c>
      <c r="OI271" s="25">
        <f t="shared" si="990"/>
        <v>0</v>
      </c>
      <c r="OJ271" s="25">
        <f t="shared" si="991"/>
        <v>0</v>
      </c>
      <c r="OK271" s="25">
        <f t="shared" si="992"/>
        <v>0</v>
      </c>
      <c r="OL271" s="25">
        <f t="shared" si="993"/>
        <v>0</v>
      </c>
      <c r="OM271" s="25">
        <f t="shared" si="1077"/>
        <v>0</v>
      </c>
      <c r="ON271" s="25">
        <f t="shared" si="1077"/>
        <v>0</v>
      </c>
      <c r="OO271" s="25">
        <f t="shared" si="1077"/>
        <v>0</v>
      </c>
      <c r="OP271" s="25">
        <f t="shared" si="994"/>
        <v>0</v>
      </c>
      <c r="OQ271" s="25">
        <f t="shared" si="995"/>
        <v>0</v>
      </c>
      <c r="OR271" s="25">
        <f t="shared" si="1078"/>
        <v>0</v>
      </c>
      <c r="OS271" s="19">
        <v>536217.23</v>
      </c>
      <c r="OT271" s="19">
        <v>2370368.96</v>
      </c>
    </row>
    <row r="272" spans="1:410" ht="33" customHeight="1" x14ac:dyDescent="0.25">
      <c r="A272" s="18"/>
      <c r="B272" s="18" t="s">
        <v>1071</v>
      </c>
      <c r="C272" s="18">
        <v>286.54000000000002</v>
      </c>
      <c r="D272" s="16" t="e">
        <f>_xlfn.IFNA(INDEX(#REF!,MATCH(E272,#REF!,0)),0)</f>
        <v>#REF!</v>
      </c>
      <c r="E272" s="18" t="s">
        <v>1082</v>
      </c>
      <c r="F272" s="16" t="s">
        <v>765</v>
      </c>
      <c r="G272" s="16" t="s">
        <v>766</v>
      </c>
      <c r="H272" s="16" t="s">
        <v>767</v>
      </c>
      <c r="I272" s="16" t="s">
        <v>768</v>
      </c>
      <c r="J272" s="16" t="s">
        <v>769</v>
      </c>
      <c r="K272" s="16" t="s">
        <v>770</v>
      </c>
      <c r="L272" s="16" t="s">
        <v>771</v>
      </c>
      <c r="M272" s="18">
        <v>2.94</v>
      </c>
      <c r="N272" s="18">
        <v>1.94</v>
      </c>
      <c r="O272" s="18">
        <v>3.34</v>
      </c>
      <c r="P272" s="18">
        <v>2.34</v>
      </c>
      <c r="Q272" s="18">
        <v>0.1</v>
      </c>
      <c r="R272" s="18">
        <v>3.14</v>
      </c>
      <c r="S272" s="18">
        <v>2.14</v>
      </c>
      <c r="T272" s="18">
        <v>0.2</v>
      </c>
      <c r="U272" s="18">
        <v>0</v>
      </c>
      <c r="V272" s="18">
        <v>0</v>
      </c>
      <c r="W272" s="18">
        <v>0</v>
      </c>
      <c r="X272" s="18">
        <v>2.94</v>
      </c>
      <c r="Y272" s="18">
        <v>1.9</v>
      </c>
      <c r="Z272" s="20">
        <f t="shared" si="996"/>
        <v>2.1</v>
      </c>
      <c r="AA272" s="18">
        <v>0.22</v>
      </c>
      <c r="AB272" s="18">
        <v>0</v>
      </c>
      <c r="AC272" s="18">
        <v>0</v>
      </c>
      <c r="AD272" s="18">
        <v>0</v>
      </c>
      <c r="AE272" s="18">
        <v>0</v>
      </c>
      <c r="AF272" s="18">
        <v>0</v>
      </c>
      <c r="AG272" s="18">
        <v>2.5</v>
      </c>
      <c r="AH272" s="18">
        <v>1.5</v>
      </c>
      <c r="AI272" s="20">
        <f t="shared" si="997"/>
        <v>2.25</v>
      </c>
      <c r="AJ272" s="18">
        <v>0</v>
      </c>
      <c r="AK272" s="18">
        <v>0</v>
      </c>
      <c r="AL272" s="20">
        <f t="shared" si="998"/>
        <v>0</v>
      </c>
      <c r="AM272" s="18">
        <v>2.94</v>
      </c>
      <c r="AN272" s="18">
        <v>1.5</v>
      </c>
      <c r="AO272" s="18">
        <v>0.15</v>
      </c>
      <c r="AP272" s="18">
        <v>0.22</v>
      </c>
      <c r="AQ272" s="18">
        <v>2.94</v>
      </c>
      <c r="AR272" s="18">
        <v>1.72</v>
      </c>
      <c r="AS272" s="18">
        <v>0.12</v>
      </c>
      <c r="AT272" s="18">
        <v>0.11</v>
      </c>
      <c r="AU272" s="18">
        <v>0</v>
      </c>
      <c r="AV272" s="18">
        <v>1</v>
      </c>
      <c r="AW272" s="18">
        <v>0</v>
      </c>
      <c r="AX272" s="18">
        <v>0</v>
      </c>
      <c r="AY272" s="18">
        <v>0</v>
      </c>
      <c r="AZ272" s="18">
        <v>0</v>
      </c>
      <c r="BA272" s="18">
        <v>0</v>
      </c>
      <c r="BB272" s="18">
        <v>0</v>
      </c>
      <c r="BC272" s="18">
        <v>0</v>
      </c>
      <c r="BD272" s="18">
        <v>0</v>
      </c>
      <c r="BE272" s="18">
        <v>2</v>
      </c>
      <c r="BF272" s="18">
        <v>0</v>
      </c>
      <c r="BG272" s="18">
        <v>0</v>
      </c>
      <c r="BH272" s="18">
        <v>0</v>
      </c>
      <c r="BI272" s="18">
        <v>0</v>
      </c>
      <c r="BJ272" s="18">
        <v>0</v>
      </c>
      <c r="BK272" s="18">
        <v>0</v>
      </c>
      <c r="BL272" s="18">
        <v>0</v>
      </c>
      <c r="BM272" s="18">
        <v>0</v>
      </c>
      <c r="BN272" s="18">
        <v>0</v>
      </c>
      <c r="BO272" s="18">
        <v>0</v>
      </c>
      <c r="BP272" s="18">
        <v>2</v>
      </c>
      <c r="BQ272" s="18">
        <v>0</v>
      </c>
      <c r="BR272" s="18">
        <v>0</v>
      </c>
      <c r="BS272" s="18">
        <v>0</v>
      </c>
      <c r="BT272" s="18">
        <v>0</v>
      </c>
      <c r="BU272" s="18">
        <v>0</v>
      </c>
      <c r="BV272" s="18">
        <v>0</v>
      </c>
      <c r="BW272" s="18">
        <v>0</v>
      </c>
      <c r="BX272" s="18">
        <v>0</v>
      </c>
      <c r="BY272" s="18">
        <v>0</v>
      </c>
      <c r="BZ272" s="18">
        <v>0</v>
      </c>
      <c r="CA272" s="16" t="e">
        <f>_xlfn.IFNA(IF(RIGHT(D272,2)="=G",0,INDEX(#REF!,MATCH(E272,#REF!,0))),0)</f>
        <v>#REF!</v>
      </c>
      <c r="CB272" s="16" t="s">
        <v>776</v>
      </c>
      <c r="CC272" s="18">
        <v>0</v>
      </c>
      <c r="CD272" s="18">
        <v>0</v>
      </c>
      <c r="CE272" s="18">
        <v>1.7</v>
      </c>
      <c r="CF272" s="18">
        <v>0.89</v>
      </c>
      <c r="CG272" s="18">
        <v>0.12</v>
      </c>
      <c r="CH272" s="18">
        <v>3</v>
      </c>
      <c r="CI272" s="16" t="s">
        <v>98</v>
      </c>
      <c r="CJ272" s="18">
        <v>0</v>
      </c>
      <c r="CK272" s="20">
        <f t="shared" si="864"/>
        <v>2.65</v>
      </c>
      <c r="CL272" s="20">
        <f t="shared" si="999"/>
        <v>2.65</v>
      </c>
      <c r="CM272" s="18">
        <v>41.11</v>
      </c>
      <c r="CN272" s="18">
        <v>38.03</v>
      </c>
      <c r="CO272" s="18">
        <v>37.191000000000003</v>
      </c>
      <c r="CP272" s="22">
        <f t="shared" si="865"/>
        <v>38.03</v>
      </c>
      <c r="CQ272" s="22">
        <f t="shared" si="866"/>
        <v>35.380000000000003</v>
      </c>
      <c r="CR272" s="22">
        <f t="shared" si="1000"/>
        <v>2.65</v>
      </c>
      <c r="CS272" s="22">
        <f t="shared" si="867"/>
        <v>35.479999999999997</v>
      </c>
      <c r="CT272" s="22">
        <f t="shared" si="868"/>
        <v>35.68</v>
      </c>
      <c r="CU272" s="18">
        <v>35.68</v>
      </c>
      <c r="CV272" s="22">
        <f t="shared" si="1001"/>
        <v>2.1</v>
      </c>
      <c r="CW272" s="22">
        <f t="shared" si="869"/>
        <v>0</v>
      </c>
      <c r="CX272" s="22">
        <f t="shared" si="870"/>
        <v>0</v>
      </c>
      <c r="CY272" s="22">
        <f t="shared" si="871"/>
        <v>37.76</v>
      </c>
      <c r="CZ272" s="22">
        <f t="shared" si="872"/>
        <v>37.909999999999997</v>
      </c>
      <c r="DA272" s="18">
        <v>38.03</v>
      </c>
      <c r="DB272" s="20">
        <f t="shared" si="1002"/>
        <v>2.65</v>
      </c>
      <c r="DC272" s="20">
        <f t="shared" si="1003"/>
        <v>0</v>
      </c>
      <c r="DD272" s="20">
        <f t="shared" si="1004"/>
        <v>2.65</v>
      </c>
      <c r="DE272" s="20">
        <f t="shared" si="873"/>
        <v>0.1</v>
      </c>
      <c r="DF272" s="20">
        <f t="shared" si="874"/>
        <v>0.2</v>
      </c>
      <c r="DG272" s="20">
        <f t="shared" si="875"/>
        <v>2.35</v>
      </c>
      <c r="DH272" s="20">
        <f t="shared" si="876"/>
        <v>0</v>
      </c>
      <c r="DI272" s="20">
        <f t="shared" si="877"/>
        <v>0</v>
      </c>
      <c r="DJ272" s="20">
        <f t="shared" si="878"/>
        <v>0</v>
      </c>
      <c r="DK272" s="20">
        <f t="shared" si="1005"/>
        <v>2.6500000000000004</v>
      </c>
      <c r="DL272" s="20">
        <f t="shared" si="1006"/>
        <v>0</v>
      </c>
      <c r="DM272" s="20">
        <f t="shared" si="1007"/>
        <v>0</v>
      </c>
      <c r="DN272" s="20">
        <f t="shared" si="1008"/>
        <v>0</v>
      </c>
      <c r="DO272" s="18">
        <v>2.54</v>
      </c>
      <c r="DP272" s="18">
        <v>0</v>
      </c>
      <c r="DQ272" s="18">
        <v>1</v>
      </c>
      <c r="DR272" s="18">
        <v>1</v>
      </c>
      <c r="DS272" s="25">
        <f t="shared" si="1009"/>
        <v>2.54</v>
      </c>
      <c r="DT272" s="25">
        <f t="shared" si="1010"/>
        <v>0</v>
      </c>
      <c r="DU272" s="25">
        <f t="shared" si="1011"/>
        <v>6.73</v>
      </c>
      <c r="DV272" s="25">
        <f t="shared" si="1012"/>
        <v>0</v>
      </c>
      <c r="DW272" s="25">
        <f t="shared" si="1013"/>
        <v>6.73</v>
      </c>
      <c r="DX272" s="25">
        <f t="shared" si="1014"/>
        <v>22.48</v>
      </c>
      <c r="DY272" s="25">
        <f t="shared" si="1015"/>
        <v>0</v>
      </c>
      <c r="DZ272" s="25">
        <f t="shared" si="1016"/>
        <v>22.48</v>
      </c>
      <c r="EA272" s="25">
        <f t="shared" si="1017"/>
        <v>15.53</v>
      </c>
      <c r="EB272" s="25">
        <f t="shared" si="1018"/>
        <v>0</v>
      </c>
      <c r="EC272" s="25">
        <f t="shared" si="1019"/>
        <v>15.53</v>
      </c>
      <c r="ED272" s="25">
        <f t="shared" si="1020"/>
        <v>6.95</v>
      </c>
      <c r="EE272" s="25">
        <f t="shared" si="1020"/>
        <v>0</v>
      </c>
      <c r="EF272" s="25">
        <f t="shared" si="1021"/>
        <v>6.95</v>
      </c>
      <c r="EG272" s="25">
        <f t="shared" si="1022"/>
        <v>15.53</v>
      </c>
      <c r="EH272" s="25">
        <f t="shared" si="1022"/>
        <v>0</v>
      </c>
      <c r="EI272" s="25">
        <f t="shared" si="1023"/>
        <v>15.53</v>
      </c>
      <c r="EJ272" s="18">
        <v>286.54000000000002</v>
      </c>
      <c r="EK272" s="18">
        <v>326.91000000000003</v>
      </c>
      <c r="EL272" s="18" t="s">
        <v>1082</v>
      </c>
      <c r="EM272" s="18" t="s">
        <v>1083</v>
      </c>
      <c r="EN272" s="16" t="s">
        <v>774</v>
      </c>
      <c r="EO272" s="16" t="s">
        <v>132</v>
      </c>
      <c r="EP272" s="16" t="e">
        <f>IF(OR(EN272="Cống tròn",EN272="Cống hộp",EN272="Ống nhựa"),INDEX(#REF!,MATCH(E272,#REF!,0)),IF(OR(EN272="Rãnh xây",EN272="Rãnh bê tông"),INDEX(#REF!,MATCH(E272,#REF!,0)),0))</f>
        <v>#REF!</v>
      </c>
      <c r="EQ272" s="18">
        <v>38.520000000000003</v>
      </c>
      <c r="ER272" s="18">
        <v>1</v>
      </c>
      <c r="ES272" s="25">
        <f t="shared" si="1024"/>
        <v>38</v>
      </c>
      <c r="ET272" s="1" t="e">
        <f>_xlfn.IFNA(IF(EN272="Cống tròn",INDEX(#REF!,MATCH(E272,#REF!,0)),IF(EN272="Cống hộp",INDEX(#REF!,MATCH(E272,#REF!,0)),EU272&amp;" ,"&amp;EV272)),0)</f>
        <v>#REF!</v>
      </c>
      <c r="EU272" s="16" t="s">
        <v>769</v>
      </c>
      <c r="EV272" s="16" t="s">
        <v>775</v>
      </c>
      <c r="EW272" s="16" t="e">
        <f>_xlfn.IFNA(INDEX(#REF!,MATCH(E272,#REF!,0)),0)</f>
        <v>#REF!</v>
      </c>
      <c r="EX272" s="16"/>
      <c r="EY272" s="18">
        <v>0</v>
      </c>
      <c r="EZ272" s="18">
        <v>0</v>
      </c>
      <c r="FA272" s="18">
        <v>0</v>
      </c>
      <c r="FB272" s="19">
        <v>0</v>
      </c>
      <c r="FC272" s="19">
        <v>0</v>
      </c>
      <c r="FD272" s="25">
        <f t="shared" si="879"/>
        <v>0</v>
      </c>
      <c r="FE272" s="25">
        <f t="shared" si="1025"/>
        <v>0</v>
      </c>
      <c r="FF272" s="18">
        <v>0.1</v>
      </c>
      <c r="FG272" s="18">
        <v>2</v>
      </c>
      <c r="FH272" s="18">
        <v>1</v>
      </c>
      <c r="FI272" s="25">
        <f t="shared" si="1026"/>
        <v>1.2</v>
      </c>
      <c r="FJ272" s="18">
        <v>0</v>
      </c>
      <c r="FK272" s="18">
        <v>0</v>
      </c>
      <c r="FL272" s="18">
        <v>0.2</v>
      </c>
      <c r="FM272" s="18">
        <v>1.4</v>
      </c>
      <c r="FN272" s="18">
        <v>0</v>
      </c>
      <c r="FO272" s="25">
        <f t="shared" si="1027"/>
        <v>1.4</v>
      </c>
      <c r="FP272" s="18">
        <v>1.4999999999999999E-2</v>
      </c>
      <c r="FQ272" s="18">
        <v>1</v>
      </c>
      <c r="FR272" s="25">
        <f t="shared" si="880"/>
        <v>37</v>
      </c>
      <c r="FS272" s="25">
        <f t="shared" si="881"/>
        <v>0.54</v>
      </c>
      <c r="FT272" s="25">
        <f t="shared" si="882"/>
        <v>37.54</v>
      </c>
      <c r="FU272" s="25">
        <f t="shared" si="883"/>
        <v>-0.98000000000000398</v>
      </c>
      <c r="FV272" s="25" t="str">
        <f t="shared" si="1028"/>
        <v>Thêm 01</v>
      </c>
      <c r="FW272" s="25">
        <f t="shared" si="1029"/>
        <v>0.03</v>
      </c>
      <c r="FX272" s="16"/>
      <c r="FY272" s="16"/>
      <c r="FZ272" s="16"/>
      <c r="GA272" s="16"/>
      <c r="GB272" s="19">
        <v>0</v>
      </c>
      <c r="GC272" s="19">
        <v>0</v>
      </c>
      <c r="GD272" s="19">
        <v>0</v>
      </c>
      <c r="GE272" s="19">
        <v>0</v>
      </c>
      <c r="GF272" s="19">
        <v>0</v>
      </c>
      <c r="GG272" s="19">
        <v>0</v>
      </c>
      <c r="GH272" s="19">
        <v>0</v>
      </c>
      <c r="GI272" s="19">
        <v>0</v>
      </c>
      <c r="GJ272" s="19">
        <v>0</v>
      </c>
      <c r="GK272" s="19">
        <v>0</v>
      </c>
      <c r="GL272" s="25">
        <f t="shared" si="884"/>
        <v>0</v>
      </c>
      <c r="GM272" s="25">
        <f t="shared" si="1030"/>
        <v>0</v>
      </c>
      <c r="GN272" s="19">
        <v>0</v>
      </c>
      <c r="GO272" s="19">
        <v>0</v>
      </c>
      <c r="GP272" s="19">
        <v>0</v>
      </c>
      <c r="GQ272" s="19">
        <v>0</v>
      </c>
      <c r="GR272" s="1" t="e">
        <f>_xlfn.IFNA(INDEX(#REF!,MATCH(E272,#REF!,0)),0)</f>
        <v>#REF!</v>
      </c>
      <c r="GS272" s="16"/>
      <c r="GT272" s="18">
        <v>0</v>
      </c>
      <c r="GU272" s="18">
        <v>0</v>
      </c>
      <c r="GV272" s="18">
        <v>0</v>
      </c>
      <c r="GW272" s="18">
        <v>0</v>
      </c>
      <c r="GX272" s="25">
        <f t="shared" si="885"/>
        <v>0</v>
      </c>
      <c r="GY272" s="25">
        <f t="shared" si="886"/>
        <v>0</v>
      </c>
      <c r="GZ272" s="25">
        <f t="shared" si="1031"/>
        <v>0</v>
      </c>
      <c r="HA272" s="1" t="e" cm="1">
        <f t="array" ref="HA272">INDEX(#REF!,MATCH(EJ272&amp;EK272&amp;HD272&amp;HE272&amp;HF272,#REF!&amp;#REF!&amp;#REF!&amp;#REF!&amp;#REF!,0))</f>
        <v>#REF!</v>
      </c>
      <c r="HB272" s="16"/>
      <c r="HC272" s="25">
        <f t="shared" si="1032"/>
        <v>0</v>
      </c>
      <c r="HD272" s="18">
        <v>0</v>
      </c>
      <c r="HE272" s="18">
        <v>0</v>
      </c>
      <c r="HF272" s="18">
        <v>0</v>
      </c>
      <c r="HG272" s="1" t="e" cm="1">
        <f t="array" ref="HG272">INDEX(#REF!,MATCH(EJ272&amp;EK272&amp;HJ272&amp;HK272&amp;HL272,#REF!&amp;#REF!&amp;#REF!&amp;#REF!&amp;#REF!,0))</f>
        <v>#REF!</v>
      </c>
      <c r="HH272" s="16"/>
      <c r="HI272" s="25">
        <f t="shared" si="1033"/>
        <v>0</v>
      </c>
      <c r="HJ272" s="25">
        <f t="shared" si="1034"/>
        <v>0</v>
      </c>
      <c r="HK272" s="19">
        <v>0</v>
      </c>
      <c r="HL272" s="19">
        <v>0</v>
      </c>
      <c r="HM272" s="18">
        <v>0.01</v>
      </c>
      <c r="HN272" s="18">
        <v>1</v>
      </c>
      <c r="HO272" s="25">
        <f t="shared" si="1035"/>
        <v>0</v>
      </c>
      <c r="HP272" s="25">
        <f t="shared" si="1036"/>
        <v>0</v>
      </c>
      <c r="HQ272" s="25">
        <f t="shared" si="1037"/>
        <v>0</v>
      </c>
      <c r="HR272" s="25">
        <f t="shared" si="1038"/>
        <v>0</v>
      </c>
      <c r="HS272" s="25">
        <f t="shared" si="1039"/>
        <v>0</v>
      </c>
      <c r="HT272" s="19">
        <v>0</v>
      </c>
      <c r="HU272" s="19">
        <v>0</v>
      </c>
      <c r="HV272" s="19">
        <v>0</v>
      </c>
      <c r="HW272" s="25">
        <f t="shared" si="1040"/>
        <v>0</v>
      </c>
      <c r="HX272" s="19">
        <v>0</v>
      </c>
      <c r="HY272" s="19">
        <v>0</v>
      </c>
      <c r="HZ272" s="18">
        <v>38.03</v>
      </c>
      <c r="IA272" s="20">
        <f>ROUND(IF(EN272="Cống tròn",IF(EN272="Cống tròn",IF(EU272="Không có móng",IQ272-FF272,IF(EU272="Đế",IP272-FN272,IF(OR(EU272="Móng bê tông",EU272="Móng bê tông kết hợp đế"),II272-FJ272,0))),0),IF(EN272="Cống hộp",IF(AND(EN272="Cống hộp",EU272="Không có móng"),IQ272-GF272,IF(AND(EN272="Cống hộp",EU272="Móng bê tông"),IJ272-GB272,0)),IF(OR(EN272="Rãnh xây",EN272="Rãnh bê tông"),IF(OR(EN272="Rãnh xây",EN272="Rãnh bê tông"),IK272-GB272,0),IF(EN272="Ống nhựa",IF(AND(EN272="Ống nhựa",EU272="Không đắp cát"),IQ272-HT272,IF(AND(EN272="Ống nhựa",EU272="Đắp cát"),IH272-HX272,0)),IF(EN272="Rãnh thang",IF(EN272="Rãnh thang",IF(EU272="Móng bê tông",#REF!-#REF!,IQ272),0),0))))),2)</f>
        <v>36.18</v>
      </c>
      <c r="IB272" s="20">
        <f t="shared" si="1041"/>
        <v>1.8500000000000014</v>
      </c>
      <c r="IC272" s="20">
        <f t="shared" si="887"/>
        <v>36.179999999999993</v>
      </c>
      <c r="ID272" s="20">
        <f t="shared" si="888"/>
        <v>0</v>
      </c>
      <c r="IE272" s="20">
        <f t="shared" si="889"/>
        <v>0</v>
      </c>
      <c r="IF272" s="20">
        <f t="shared" si="890"/>
        <v>0</v>
      </c>
      <c r="IG272" s="20">
        <f>IF(EN272="Rãnh thang",IF(AND(EN272="Rãnh thang",EU272="Móng bê tông"),IQ272-#REF!,0),IF(EN272="Ống nhựa",IF(AND(EN272="Ống nhựa",EU272="Đắp cát"),IQ272-HT272,0),IF(EN272="Cống tròn",IF(EN272="Cống tròn",IF(OR(EU272="Móng bê tông",EU272="Móng bê tông kết hợp đế"),IM272-FL272,0),0),IF(EN272="Cống hộp",IF(AND(EN272="Cống hộp",EU272="Móng bê tông"),IN272-GD272,0),IF(OR(EN272="Rãnh xây",EN272="Rãnh bê tông"),IF(AND(EN272="Rãnh xây",EU272="Móng bê tông"),IO272-GD272,IF(AND(EN272="Rãnh bê tông",EU272="Móng bê tông"),IO272-GD272,0)),0)))))</f>
        <v>36.179999999999993</v>
      </c>
      <c r="IH272" s="20">
        <f t="shared" si="891"/>
        <v>0</v>
      </c>
      <c r="II272" s="20">
        <f t="shared" si="892"/>
        <v>36.179999999999993</v>
      </c>
      <c r="IJ272" s="20">
        <f t="shared" si="893"/>
        <v>0</v>
      </c>
      <c r="IK272" s="20">
        <f t="shared" si="894"/>
        <v>0</v>
      </c>
      <c r="IL272" s="20">
        <f t="shared" si="895"/>
        <v>36.379999999999995</v>
      </c>
      <c r="IM272" s="20">
        <f t="shared" si="896"/>
        <v>36.379999999999995</v>
      </c>
      <c r="IN272" s="20">
        <f t="shared" si="897"/>
        <v>0</v>
      </c>
      <c r="IO272" s="20">
        <f t="shared" si="898"/>
        <v>0</v>
      </c>
      <c r="IP272" s="20">
        <f t="shared" si="899"/>
        <v>0</v>
      </c>
      <c r="IQ272" s="18">
        <v>36.479999999999997</v>
      </c>
      <c r="IR272" s="25">
        <f t="shared" si="1042"/>
        <v>0</v>
      </c>
      <c r="IS272" s="25">
        <f t="shared" si="900"/>
        <v>0</v>
      </c>
      <c r="IT272" s="25">
        <f t="shared" si="901"/>
        <v>0</v>
      </c>
      <c r="IU272" s="25">
        <f>ROUND(IF(EN272="Cống tròn",IF(EN272="Cống tròn",IV272+FF272,0),IF(EN272="Cống hộp",IF(EN272="Cống hộp",IV272+GP272,0),IF(OR(EN272="Rãnh xây",EN272="Rãnh bê tông"),IF(OR(EN272="Rãnh xây",EN272="Rãnh bê tông"),IV272+GP272,0),IF(EN272="ống nhựa",IF(EN272="Ống nhựa",IV272+HT272,0),IF(EN272="Rãnh thang",IF(EN272="Rãnh thang",IQ272+#REF!,0),0))))),2)</f>
        <v>37.520000000000003</v>
      </c>
      <c r="IV272" s="18">
        <v>37.42</v>
      </c>
      <c r="IW272" s="25">
        <f t="shared" si="902"/>
        <v>37.520000000000003</v>
      </c>
      <c r="IX272" s="25">
        <f t="shared" si="903"/>
        <v>0</v>
      </c>
      <c r="IY272" s="25">
        <f t="shared" si="904"/>
        <v>0</v>
      </c>
      <c r="IZ272" s="25">
        <f t="shared" si="905"/>
        <v>0</v>
      </c>
      <c r="JA272" s="25">
        <f t="shared" si="906"/>
        <v>0</v>
      </c>
      <c r="JB272" s="18">
        <v>37.97</v>
      </c>
      <c r="JC272" s="20">
        <f>ROUND(IF(EN272="Cống tròn",IF(EN272="Cống tròn",IF(EU272="Không có móng",JS272-FF272,IF(EU272="Đế",JR272-FN272,IF(OR(EU272="Móng bê tông",EU272="Móng bê tông kết hợp đế"),JK272-FJ272,0))),0),IF(EN272="Cống hộp",IF(AND(EN272="Cống hộp",EU272="Không có móng"),JS272-GF272,IF(AND(EN272="Cống hộp",EU272="Móng bê tông"),JL272-GB272,0)),IF(OR(EN272="Rãnh xây",EN272="Rãnh bê tông"),IF(OR(EN272="Rãnh xây",EN272="Rãnh bê tông"),JM272-GB272,0),IF(EN272="Ống nhựa",IF(AND(EN272="Ống nhựa",EU272="Không đắp cát"),JS272-HT272,IF(AND(EN272="Ống nhựa",EU272="Đắp cát"),JJ272-HX272,0)),IF(EN272="Rãnh thang",IF(EN272="Rãnh thang",IF(EU272="Móng bê tông",#REF!-#REF!,JS272),0),0))))),2)</f>
        <v>36.119999999999997</v>
      </c>
      <c r="JD272" s="20">
        <f t="shared" si="1043"/>
        <v>1.8500000000000014</v>
      </c>
      <c r="JE272" s="20">
        <f t="shared" si="907"/>
        <v>36.119999999999997</v>
      </c>
      <c r="JF272" s="20">
        <f t="shared" si="908"/>
        <v>0</v>
      </c>
      <c r="JG272" s="20">
        <f t="shared" si="909"/>
        <v>0</v>
      </c>
      <c r="JH272" s="20">
        <f t="shared" si="910"/>
        <v>0</v>
      </c>
      <c r="JI272" s="20">
        <f>IF(EN272="Rãnh thang",IF(AND(EN272="Rãnh thang",EU272="Móng bê tông"),JS272-#REF!,0),IF(EN272="Ống nhựa",IF(AND(EN272="Ống nhựa",EU272="Đắp cát"),JS272-HT272,0),IF(EN272="Cống tròn",IF(EN272="Cống tròn",IF(OR(EU272="Móng bê tông",EU272="Móng bê tông kết hợp đế"),JO272-FL272,0),0),IF(EN272="Cống hộp",IF(AND(EN272="Cống hộp",EU272="Móng bê tông"),JP272-GD272,0),IF(OR(EN272="Rãnh xây",EN272="Rãnh bê tông"),IF(AND(EN272="Rãnh xây",EU272="Móng bê tông"),JQ272-GD272,IF(AND(EN272="Rãnh bê tông",EU272="Móng bê tông"),JQ272-GD272,0)),0)))))</f>
        <v>36.119999999999997</v>
      </c>
      <c r="JJ272" s="20">
        <f t="shared" si="911"/>
        <v>0</v>
      </c>
      <c r="JK272" s="20">
        <f t="shared" si="912"/>
        <v>36.119999999999997</v>
      </c>
      <c r="JL272" s="20">
        <f t="shared" si="913"/>
        <v>0</v>
      </c>
      <c r="JM272" s="20">
        <f t="shared" si="914"/>
        <v>0</v>
      </c>
      <c r="JN272" s="20">
        <f t="shared" si="915"/>
        <v>36.32</v>
      </c>
      <c r="JO272" s="20">
        <f t="shared" si="916"/>
        <v>36.32</v>
      </c>
      <c r="JP272" s="20">
        <f t="shared" si="917"/>
        <v>0</v>
      </c>
      <c r="JQ272" s="20">
        <f t="shared" si="918"/>
        <v>0</v>
      </c>
      <c r="JR272" s="20">
        <f t="shared" si="919"/>
        <v>0</v>
      </c>
      <c r="JS272" s="26">
        <v>36.42</v>
      </c>
      <c r="JT272" s="25">
        <f t="shared" si="1044"/>
        <v>0</v>
      </c>
      <c r="JU272" s="25">
        <f t="shared" si="920"/>
        <v>0</v>
      </c>
      <c r="JV272" s="25">
        <f t="shared" si="921"/>
        <v>0</v>
      </c>
      <c r="JW272" s="25">
        <f>ROUND(IF(EN272="Cống tròn",IF(EN272="Cống tròn",JX272+FF272,0),IF(EN272="Cống hộp",IF(EN272="Cống hộp",JX272+GP272,0),IF(OR(EN272="Rãnh xây",EN272="Rãnh bê tông"),IF(OR(EN272="Rãnh xây",EN272="Rãnh bê tông"),JX272+GP272,0),IF(EN272="ống nhựa",IF(EN272="Ống nhựa",JX272+HT272,0),IF(EN272="Rãnh thang",IF(EN272="Rãnh thang",JS272+#REF!,0),0))))),2)</f>
        <v>37.520000000000003</v>
      </c>
      <c r="JX272" s="27">
        <v>37.42</v>
      </c>
      <c r="JY272" s="25">
        <f t="shared" si="922"/>
        <v>37.520000000000003</v>
      </c>
      <c r="JZ272" s="25">
        <f t="shared" si="923"/>
        <v>0</v>
      </c>
      <c r="KA272" s="25">
        <f t="shared" si="924"/>
        <v>0</v>
      </c>
      <c r="KB272" s="25">
        <f t="shared" si="925"/>
        <v>0</v>
      </c>
      <c r="KC272" s="25">
        <f t="shared" si="926"/>
        <v>0</v>
      </c>
      <c r="KD272" s="28" t="s">
        <v>98</v>
      </c>
      <c r="KE272" s="27">
        <v>0</v>
      </c>
      <c r="KF272" s="25">
        <f t="shared" si="927"/>
        <v>1.8500000000000014</v>
      </c>
      <c r="KG272" s="25">
        <f t="shared" si="1045"/>
        <v>1.8500000000000014</v>
      </c>
      <c r="KH272" s="27">
        <v>0</v>
      </c>
      <c r="KI272" s="25">
        <f t="shared" si="928"/>
        <v>1.8500000000000014</v>
      </c>
      <c r="KJ272" s="25">
        <f t="shared" si="1046"/>
        <v>1.8500000000000014</v>
      </c>
      <c r="KK272" s="25">
        <f t="shared" si="929"/>
        <v>0</v>
      </c>
      <c r="KL272" s="25">
        <f t="shared" si="930"/>
        <v>0</v>
      </c>
      <c r="KM272" s="25">
        <f t="shared" si="1047"/>
        <v>0</v>
      </c>
      <c r="KN272" s="25">
        <f t="shared" si="931"/>
        <v>0</v>
      </c>
      <c r="KO272" s="25">
        <f t="shared" si="932"/>
        <v>0</v>
      </c>
      <c r="KP272" s="25">
        <f t="shared" si="1048"/>
        <v>0</v>
      </c>
      <c r="KQ272" s="25">
        <f t="shared" si="933"/>
        <v>0.2</v>
      </c>
      <c r="KR272" s="25">
        <f t="shared" si="934"/>
        <v>0.2</v>
      </c>
      <c r="KS272" s="25">
        <f t="shared" si="1049"/>
        <v>0.2</v>
      </c>
      <c r="KT272" s="25">
        <f t="shared" si="935"/>
        <v>0</v>
      </c>
      <c r="KU272" s="25">
        <f t="shared" si="936"/>
        <v>0</v>
      </c>
      <c r="KV272" s="25">
        <f t="shared" si="1050"/>
        <v>0</v>
      </c>
      <c r="KW272" s="25">
        <f t="shared" si="863"/>
        <v>0</v>
      </c>
      <c r="KX272" s="25">
        <f t="shared" si="937"/>
        <v>0</v>
      </c>
      <c r="KY272" s="25">
        <f t="shared" si="1051"/>
        <v>0</v>
      </c>
      <c r="KZ272" s="25">
        <f t="shared" si="938"/>
        <v>0</v>
      </c>
      <c r="LA272" s="25">
        <f t="shared" si="939"/>
        <v>0</v>
      </c>
      <c r="LB272" s="25">
        <f t="shared" si="1052"/>
        <v>0</v>
      </c>
      <c r="LC272" s="25">
        <f t="shared" si="940"/>
        <v>1.4</v>
      </c>
      <c r="LD272" s="25">
        <f t="shared" si="941"/>
        <v>1.4</v>
      </c>
      <c r="LE272" s="25">
        <f t="shared" si="1053"/>
        <v>1.4</v>
      </c>
      <c r="LF272" s="25">
        <f t="shared" si="942"/>
        <v>0</v>
      </c>
      <c r="LG272" s="25">
        <f t="shared" si="943"/>
        <v>0</v>
      </c>
      <c r="LH272" s="25">
        <f t="shared" si="1054"/>
        <v>0</v>
      </c>
      <c r="LI272" s="25">
        <f t="shared" si="944"/>
        <v>0</v>
      </c>
      <c r="LJ272" s="25">
        <f t="shared" si="945"/>
        <v>0</v>
      </c>
      <c r="LK272" s="25">
        <f t="shared" si="1055"/>
        <v>0</v>
      </c>
      <c r="LL272" s="25">
        <f t="shared" si="946"/>
        <v>0</v>
      </c>
      <c r="LM272" s="25">
        <f t="shared" si="947"/>
        <v>0</v>
      </c>
      <c r="LN272" s="25">
        <f t="shared" si="1056"/>
        <v>0</v>
      </c>
      <c r="LO272" s="25">
        <f t="shared" si="948"/>
        <v>0</v>
      </c>
      <c r="LP272" s="25">
        <f t="shared" si="949"/>
        <v>0</v>
      </c>
      <c r="LQ272" s="25">
        <f t="shared" si="1057"/>
        <v>0</v>
      </c>
      <c r="LR272" s="25">
        <f t="shared" si="950"/>
        <v>0</v>
      </c>
      <c r="LS272" s="25">
        <f t="shared" si="951"/>
        <v>0</v>
      </c>
      <c r="LT272" s="25">
        <f t="shared" si="1058"/>
        <v>0</v>
      </c>
      <c r="LU272" s="25">
        <f t="shared" si="952"/>
        <v>0</v>
      </c>
      <c r="LV272" s="25">
        <f t="shared" si="953"/>
        <v>0</v>
      </c>
      <c r="LW272" s="25">
        <f t="shared" si="1059"/>
        <v>0</v>
      </c>
      <c r="LX272" s="25">
        <f t="shared" si="954"/>
        <v>0</v>
      </c>
      <c r="LY272" s="25">
        <f t="shared" si="955"/>
        <v>0</v>
      </c>
      <c r="LZ272" s="25">
        <f t="shared" si="1060"/>
        <v>0</v>
      </c>
      <c r="MA272" s="25">
        <f t="shared" si="956"/>
        <v>0</v>
      </c>
      <c r="MB272" s="25">
        <f t="shared" si="957"/>
        <v>0</v>
      </c>
      <c r="MC272" s="25">
        <f t="shared" si="1061"/>
        <v>0</v>
      </c>
      <c r="MD272" s="25">
        <f t="shared" si="958"/>
        <v>0</v>
      </c>
      <c r="ME272" s="25">
        <f t="shared" si="959"/>
        <v>0</v>
      </c>
      <c r="MF272" s="25">
        <f t="shared" si="1062"/>
        <v>0</v>
      </c>
      <c r="MG272" s="25">
        <f t="shared" si="960"/>
        <v>0</v>
      </c>
      <c r="MH272" s="25">
        <f t="shared" si="961"/>
        <v>0</v>
      </c>
      <c r="MI272" s="25">
        <f t="shared" si="1063"/>
        <v>0</v>
      </c>
      <c r="MJ272" s="25">
        <f t="shared" si="962"/>
        <v>0</v>
      </c>
      <c r="MK272" s="25">
        <f t="shared" si="963"/>
        <v>0</v>
      </c>
      <c r="ML272" s="25">
        <f t="shared" si="1064"/>
        <v>0</v>
      </c>
      <c r="MM272" s="25">
        <f t="shared" si="964"/>
        <v>0</v>
      </c>
      <c r="MN272" s="25">
        <f t="shared" si="965"/>
        <v>0</v>
      </c>
      <c r="MO272" s="25">
        <f t="shared" si="1065"/>
        <v>0</v>
      </c>
      <c r="MP272" s="25">
        <f t="shared" si="966"/>
        <v>0</v>
      </c>
      <c r="MQ272" s="25">
        <f t="shared" si="967"/>
        <v>0</v>
      </c>
      <c r="MR272" s="25">
        <f t="shared" si="1066"/>
        <v>0</v>
      </c>
      <c r="MS272" s="29">
        <v>1.4</v>
      </c>
      <c r="MT272" s="29">
        <v>0</v>
      </c>
      <c r="MU272" s="29">
        <v>1</v>
      </c>
      <c r="MV272" s="29">
        <v>1</v>
      </c>
      <c r="MW272" s="25">
        <f t="shared" si="968"/>
        <v>1.4</v>
      </c>
      <c r="MX272" s="25">
        <f t="shared" si="969"/>
        <v>2.59</v>
      </c>
      <c r="MY272" s="25">
        <f t="shared" si="970"/>
        <v>0</v>
      </c>
      <c r="MZ272" s="25">
        <f t="shared" si="971"/>
        <v>0</v>
      </c>
      <c r="NA272" s="25">
        <f t="shared" si="972"/>
        <v>1.4</v>
      </c>
      <c r="NB272" s="25">
        <f t="shared" si="973"/>
        <v>2.59</v>
      </c>
      <c r="NC272" s="25">
        <f t="shared" si="974"/>
        <v>0</v>
      </c>
      <c r="ND272" s="25">
        <f t="shared" si="975"/>
        <v>0</v>
      </c>
      <c r="NE272" s="25">
        <f t="shared" si="1067"/>
        <v>1.4</v>
      </c>
      <c r="NF272" s="25">
        <f t="shared" si="1067"/>
        <v>2.59</v>
      </c>
      <c r="NG272" s="25">
        <f t="shared" si="1067"/>
        <v>0</v>
      </c>
      <c r="NH272" s="25">
        <f t="shared" si="976"/>
        <v>0</v>
      </c>
      <c r="NI272" s="25">
        <f t="shared" si="977"/>
        <v>99.77</v>
      </c>
      <c r="NJ272" s="25">
        <f t="shared" si="978"/>
        <v>0</v>
      </c>
      <c r="NK272" s="25">
        <f t="shared" si="979"/>
        <v>99.77</v>
      </c>
      <c r="NL272" s="25">
        <f t="shared" si="980"/>
        <v>70.05</v>
      </c>
      <c r="NM272" s="25">
        <f t="shared" si="981"/>
        <v>0</v>
      </c>
      <c r="NN272" s="25">
        <f t="shared" si="1068"/>
        <v>70.05</v>
      </c>
      <c r="NO272" s="25">
        <f t="shared" si="982"/>
        <v>0</v>
      </c>
      <c r="NP272" s="25">
        <f t="shared" si="983"/>
        <v>0</v>
      </c>
      <c r="NQ272" s="25">
        <f t="shared" si="1069"/>
        <v>0</v>
      </c>
      <c r="NR272" s="25">
        <f t="shared" si="984"/>
        <v>0</v>
      </c>
      <c r="NS272" s="25">
        <f t="shared" si="985"/>
        <v>0</v>
      </c>
      <c r="NT272" s="25">
        <f t="shared" si="1070"/>
        <v>0</v>
      </c>
      <c r="NU272" s="25">
        <f t="shared" si="986"/>
        <v>0</v>
      </c>
      <c r="NV272" s="25">
        <f t="shared" si="987"/>
        <v>0</v>
      </c>
      <c r="NW272" s="25">
        <f t="shared" si="1071"/>
        <v>0</v>
      </c>
      <c r="NX272" s="25">
        <f t="shared" si="1072"/>
        <v>70.05</v>
      </c>
      <c r="NY272" s="25">
        <f t="shared" si="1072"/>
        <v>0</v>
      </c>
      <c r="NZ272" s="25">
        <f t="shared" si="1073"/>
        <v>70.05</v>
      </c>
      <c r="OA272" s="25">
        <f t="shared" si="1074"/>
        <v>29.72</v>
      </c>
      <c r="OB272" s="25">
        <f t="shared" si="1074"/>
        <v>0</v>
      </c>
      <c r="OC272" s="25">
        <f t="shared" si="1075"/>
        <v>29.72</v>
      </c>
      <c r="OD272" s="25">
        <f t="shared" si="1076"/>
        <v>70.05</v>
      </c>
      <c r="OE272" s="25">
        <f t="shared" si="1076"/>
        <v>0</v>
      </c>
      <c r="OF272" s="25">
        <f t="shared" si="1076"/>
        <v>70.05</v>
      </c>
      <c r="OG272" s="25">
        <f t="shared" si="988"/>
        <v>0</v>
      </c>
      <c r="OH272" s="25">
        <f t="shared" si="989"/>
        <v>0</v>
      </c>
      <c r="OI272" s="25">
        <f t="shared" si="990"/>
        <v>0</v>
      </c>
      <c r="OJ272" s="25">
        <f t="shared" si="991"/>
        <v>0</v>
      </c>
      <c r="OK272" s="25">
        <f t="shared" si="992"/>
        <v>0</v>
      </c>
      <c r="OL272" s="25">
        <f t="shared" si="993"/>
        <v>0</v>
      </c>
      <c r="OM272" s="25">
        <f t="shared" si="1077"/>
        <v>0</v>
      </c>
      <c r="ON272" s="25">
        <f t="shared" si="1077"/>
        <v>0</v>
      </c>
      <c r="OO272" s="25">
        <f t="shared" si="1077"/>
        <v>0</v>
      </c>
      <c r="OP272" s="25">
        <f t="shared" si="994"/>
        <v>0</v>
      </c>
      <c r="OQ272" s="25">
        <f t="shared" si="995"/>
        <v>0</v>
      </c>
      <c r="OR272" s="25">
        <f t="shared" si="1078"/>
        <v>0</v>
      </c>
      <c r="OS272" s="19">
        <v>536217.23</v>
      </c>
      <c r="OT272" s="19">
        <v>2370409.71</v>
      </c>
    </row>
    <row r="273" spans="1:410" ht="33" customHeight="1" x14ac:dyDescent="0.25">
      <c r="A273" s="18"/>
      <c r="B273" s="18" t="s">
        <v>1071</v>
      </c>
      <c r="C273" s="18">
        <v>326.91000000000003</v>
      </c>
      <c r="D273" s="16" t="e">
        <f>_xlfn.IFNA(INDEX(#REF!,MATCH(E273,#REF!,0)),0)</f>
        <v>#REF!</v>
      </c>
      <c r="E273" s="18" t="s">
        <v>1083</v>
      </c>
      <c r="F273" s="16" t="s">
        <v>765</v>
      </c>
      <c r="G273" s="16" t="s">
        <v>766</v>
      </c>
      <c r="H273" s="16" t="s">
        <v>767</v>
      </c>
      <c r="I273" s="16" t="s">
        <v>768</v>
      </c>
      <c r="J273" s="16" t="s">
        <v>769</v>
      </c>
      <c r="K273" s="16" t="s">
        <v>770</v>
      </c>
      <c r="L273" s="16" t="s">
        <v>771</v>
      </c>
      <c r="M273" s="18">
        <v>1.64</v>
      </c>
      <c r="N273" s="18">
        <v>1.94</v>
      </c>
      <c r="O273" s="18">
        <v>2.04</v>
      </c>
      <c r="P273" s="18">
        <v>2.34</v>
      </c>
      <c r="Q273" s="18">
        <v>0.1</v>
      </c>
      <c r="R273" s="18">
        <v>1.8399999999999999</v>
      </c>
      <c r="S273" s="18">
        <v>2.14</v>
      </c>
      <c r="T273" s="18">
        <v>0.2</v>
      </c>
      <c r="U273" s="18">
        <v>0</v>
      </c>
      <c r="V273" s="18">
        <v>0</v>
      </c>
      <c r="W273" s="18">
        <v>0</v>
      </c>
      <c r="X273" s="18">
        <v>1.64</v>
      </c>
      <c r="Y273" s="18">
        <v>1.9</v>
      </c>
      <c r="Z273" s="20">
        <f t="shared" si="996"/>
        <v>1.6</v>
      </c>
      <c r="AA273" s="18">
        <v>0.22</v>
      </c>
      <c r="AB273" s="18">
        <v>0</v>
      </c>
      <c r="AC273" s="18">
        <v>0</v>
      </c>
      <c r="AD273" s="18">
        <v>0</v>
      </c>
      <c r="AE273" s="18">
        <v>0</v>
      </c>
      <c r="AF273" s="18">
        <v>0</v>
      </c>
      <c r="AG273" s="18">
        <v>1.2</v>
      </c>
      <c r="AH273" s="18">
        <v>1.5</v>
      </c>
      <c r="AI273" s="20">
        <f t="shared" si="997"/>
        <v>1.75</v>
      </c>
      <c r="AJ273" s="18">
        <v>0</v>
      </c>
      <c r="AK273" s="18">
        <v>0</v>
      </c>
      <c r="AL273" s="20">
        <f t="shared" si="998"/>
        <v>0</v>
      </c>
      <c r="AM273" s="18">
        <v>1.64</v>
      </c>
      <c r="AN273" s="18">
        <v>1.5</v>
      </c>
      <c r="AO273" s="18">
        <v>0.15</v>
      </c>
      <c r="AP273" s="18">
        <v>0.22</v>
      </c>
      <c r="AQ273" s="18">
        <v>1.64</v>
      </c>
      <c r="AR273" s="18">
        <v>1.72</v>
      </c>
      <c r="AS273" s="18">
        <v>0.12</v>
      </c>
      <c r="AT273" s="18">
        <v>0.11</v>
      </c>
      <c r="AU273" s="18">
        <v>0</v>
      </c>
      <c r="AV273" s="18">
        <v>1</v>
      </c>
      <c r="AW273" s="18">
        <v>0</v>
      </c>
      <c r="AX273" s="18">
        <v>0</v>
      </c>
      <c r="AY273" s="18">
        <v>0</v>
      </c>
      <c r="AZ273" s="18">
        <v>0</v>
      </c>
      <c r="BA273" s="18">
        <v>0</v>
      </c>
      <c r="BB273" s="18">
        <v>0</v>
      </c>
      <c r="BC273" s="18">
        <v>0</v>
      </c>
      <c r="BD273" s="18">
        <v>0</v>
      </c>
      <c r="BE273" s="18">
        <v>2</v>
      </c>
      <c r="BF273" s="18">
        <v>0</v>
      </c>
      <c r="BG273" s="18">
        <v>0</v>
      </c>
      <c r="BH273" s="18">
        <v>0</v>
      </c>
      <c r="BI273" s="18">
        <v>0</v>
      </c>
      <c r="BJ273" s="18">
        <v>0</v>
      </c>
      <c r="BK273" s="18">
        <v>0</v>
      </c>
      <c r="BL273" s="18">
        <v>0</v>
      </c>
      <c r="BM273" s="18">
        <v>0</v>
      </c>
      <c r="BN273" s="18">
        <v>0</v>
      </c>
      <c r="BO273" s="18">
        <v>0</v>
      </c>
      <c r="BP273" s="18">
        <v>0</v>
      </c>
      <c r="BQ273" s="18">
        <v>0</v>
      </c>
      <c r="BR273" s="18">
        <v>0</v>
      </c>
      <c r="BS273" s="18">
        <v>0</v>
      </c>
      <c r="BT273" s="18">
        <v>0</v>
      </c>
      <c r="BU273" s="18">
        <v>0</v>
      </c>
      <c r="BV273" s="18">
        <v>0</v>
      </c>
      <c r="BW273" s="18">
        <v>0</v>
      </c>
      <c r="BX273" s="18">
        <v>0</v>
      </c>
      <c r="BY273" s="18">
        <v>0</v>
      </c>
      <c r="BZ273" s="18">
        <v>0</v>
      </c>
      <c r="CA273" s="16" t="e">
        <f>_xlfn.IFNA(IF(RIGHT(D273,2)="=G",0,INDEX(#REF!,MATCH(E273,#REF!,0))),0)</f>
        <v>#REF!</v>
      </c>
      <c r="CB273" s="16" t="s">
        <v>776</v>
      </c>
      <c r="CC273" s="18">
        <v>0</v>
      </c>
      <c r="CD273" s="18">
        <v>0</v>
      </c>
      <c r="CE273" s="18">
        <v>1.4</v>
      </c>
      <c r="CF273" s="18">
        <v>0.85</v>
      </c>
      <c r="CG273" s="18">
        <v>0.12</v>
      </c>
      <c r="CH273" s="18">
        <v>2</v>
      </c>
      <c r="CI273" s="16" t="s">
        <v>98</v>
      </c>
      <c r="CJ273" s="18">
        <v>0</v>
      </c>
      <c r="CK273" s="20">
        <f t="shared" si="864"/>
        <v>2.15</v>
      </c>
      <c r="CL273" s="20">
        <f t="shared" si="999"/>
        <v>2.15</v>
      </c>
      <c r="CM273" s="18">
        <v>48.27</v>
      </c>
      <c r="CN273" s="18">
        <v>37.97</v>
      </c>
      <c r="CO273" s="18">
        <v>37.131</v>
      </c>
      <c r="CP273" s="22">
        <f t="shared" si="865"/>
        <v>37.97</v>
      </c>
      <c r="CQ273" s="22">
        <f t="shared" si="866"/>
        <v>35.82</v>
      </c>
      <c r="CR273" s="22">
        <f t="shared" si="1000"/>
        <v>2.15</v>
      </c>
      <c r="CS273" s="22">
        <f t="shared" si="867"/>
        <v>35.919999999999995</v>
      </c>
      <c r="CT273" s="22">
        <f t="shared" si="868"/>
        <v>36.119999999999997</v>
      </c>
      <c r="CU273" s="18">
        <v>36.119999999999997</v>
      </c>
      <c r="CV273" s="22">
        <f t="shared" si="1001"/>
        <v>1.6</v>
      </c>
      <c r="CW273" s="22">
        <f t="shared" si="869"/>
        <v>0</v>
      </c>
      <c r="CX273" s="22">
        <f t="shared" si="870"/>
        <v>0</v>
      </c>
      <c r="CY273" s="22">
        <f t="shared" si="871"/>
        <v>37.700000000000003</v>
      </c>
      <c r="CZ273" s="22">
        <f t="shared" si="872"/>
        <v>37.85</v>
      </c>
      <c r="DA273" s="18">
        <v>37.97</v>
      </c>
      <c r="DB273" s="20">
        <f t="shared" si="1002"/>
        <v>2.15</v>
      </c>
      <c r="DC273" s="20">
        <f t="shared" si="1003"/>
        <v>0</v>
      </c>
      <c r="DD273" s="20">
        <f t="shared" si="1004"/>
        <v>2.15</v>
      </c>
      <c r="DE273" s="20">
        <f t="shared" si="873"/>
        <v>0.1</v>
      </c>
      <c r="DF273" s="20">
        <f t="shared" si="874"/>
        <v>0.2</v>
      </c>
      <c r="DG273" s="20">
        <f t="shared" si="875"/>
        <v>1.85</v>
      </c>
      <c r="DH273" s="20">
        <f t="shared" si="876"/>
        <v>0</v>
      </c>
      <c r="DI273" s="20">
        <f t="shared" si="877"/>
        <v>0</v>
      </c>
      <c r="DJ273" s="20">
        <f t="shared" si="878"/>
        <v>0</v>
      </c>
      <c r="DK273" s="20">
        <f t="shared" si="1005"/>
        <v>2.1500000000000004</v>
      </c>
      <c r="DL273" s="20">
        <f t="shared" si="1006"/>
        <v>0</v>
      </c>
      <c r="DM273" s="20">
        <f t="shared" si="1007"/>
        <v>0</v>
      </c>
      <c r="DN273" s="20">
        <f t="shared" si="1008"/>
        <v>0</v>
      </c>
      <c r="DO273" s="18">
        <v>2.54</v>
      </c>
      <c r="DP273" s="18">
        <v>0</v>
      </c>
      <c r="DQ273" s="18">
        <v>1</v>
      </c>
      <c r="DR273" s="18">
        <v>1</v>
      </c>
      <c r="DS273" s="25">
        <f t="shared" si="1009"/>
        <v>2.54</v>
      </c>
      <c r="DT273" s="25">
        <f t="shared" si="1010"/>
        <v>0</v>
      </c>
      <c r="DU273" s="25">
        <f t="shared" si="1011"/>
        <v>5.46</v>
      </c>
      <c r="DV273" s="25">
        <f t="shared" si="1012"/>
        <v>0</v>
      </c>
      <c r="DW273" s="25">
        <f t="shared" si="1013"/>
        <v>5.46</v>
      </c>
      <c r="DX273" s="25">
        <f t="shared" si="1014"/>
        <v>11.14</v>
      </c>
      <c r="DY273" s="25">
        <f t="shared" si="1015"/>
        <v>0</v>
      </c>
      <c r="DZ273" s="25">
        <f t="shared" si="1016"/>
        <v>11.14</v>
      </c>
      <c r="EA273" s="25">
        <f t="shared" si="1017"/>
        <v>7.15</v>
      </c>
      <c r="EB273" s="25">
        <f t="shared" si="1018"/>
        <v>0</v>
      </c>
      <c r="EC273" s="25">
        <f t="shared" si="1019"/>
        <v>7.15</v>
      </c>
      <c r="ED273" s="25">
        <f t="shared" si="1020"/>
        <v>3.99</v>
      </c>
      <c r="EE273" s="25">
        <f t="shared" si="1020"/>
        <v>0</v>
      </c>
      <c r="EF273" s="25">
        <f t="shared" si="1021"/>
        <v>3.99</v>
      </c>
      <c r="EG273" s="25">
        <f t="shared" si="1022"/>
        <v>7.15</v>
      </c>
      <c r="EH273" s="25">
        <f t="shared" si="1022"/>
        <v>0</v>
      </c>
      <c r="EI273" s="25">
        <f t="shared" si="1023"/>
        <v>7.15</v>
      </c>
      <c r="EJ273" s="18">
        <v>326.91000000000003</v>
      </c>
      <c r="EK273" s="18">
        <v>365.61</v>
      </c>
      <c r="EL273" s="18" t="s">
        <v>1083</v>
      </c>
      <c r="EM273" s="18" t="s">
        <v>1084</v>
      </c>
      <c r="EN273" s="16" t="s">
        <v>774</v>
      </c>
      <c r="EO273" s="16" t="s">
        <v>132</v>
      </c>
      <c r="EP273" s="16" t="e">
        <f>IF(OR(EN273="Cống tròn",EN273="Cống hộp",EN273="Ống nhựa"),INDEX(#REF!,MATCH(E273,#REF!,0)),IF(OR(EN273="Rãnh xây",EN273="Rãnh bê tông"),INDEX(#REF!,MATCH(E273,#REF!,0)),0))</f>
        <v>#REF!</v>
      </c>
      <c r="EQ273" s="18">
        <v>37.499999999999986</v>
      </c>
      <c r="ER273" s="18">
        <v>1</v>
      </c>
      <c r="ES273" s="25">
        <f t="shared" si="1024"/>
        <v>37</v>
      </c>
      <c r="ET273" s="1" t="e">
        <f>_xlfn.IFNA(IF(EN273="Cống tròn",INDEX(#REF!,MATCH(E273,#REF!,0)),IF(EN273="Cống hộp",INDEX(#REF!,MATCH(E273,#REF!,0)),EU273&amp;" ,"&amp;EV273)),0)</f>
        <v>#REF!</v>
      </c>
      <c r="EU273" s="16" t="s">
        <v>769</v>
      </c>
      <c r="EV273" s="16" t="s">
        <v>775</v>
      </c>
      <c r="EW273" s="16" t="e">
        <f>_xlfn.IFNA(INDEX(#REF!,MATCH(E273,#REF!,0)),0)</f>
        <v>#REF!</v>
      </c>
      <c r="EX273" s="16"/>
      <c r="EY273" s="18">
        <v>0</v>
      </c>
      <c r="EZ273" s="18">
        <v>0</v>
      </c>
      <c r="FA273" s="18">
        <v>0</v>
      </c>
      <c r="FB273" s="19">
        <v>0</v>
      </c>
      <c r="FC273" s="19">
        <v>0</v>
      </c>
      <c r="FD273" s="25">
        <f t="shared" si="879"/>
        <v>0</v>
      </c>
      <c r="FE273" s="25">
        <f t="shared" si="1025"/>
        <v>0</v>
      </c>
      <c r="FF273" s="18">
        <v>0.1</v>
      </c>
      <c r="FG273" s="18">
        <v>2</v>
      </c>
      <c r="FH273" s="18">
        <v>1</v>
      </c>
      <c r="FI273" s="25">
        <f t="shared" si="1026"/>
        <v>1.2</v>
      </c>
      <c r="FJ273" s="18">
        <v>0</v>
      </c>
      <c r="FK273" s="18">
        <v>0</v>
      </c>
      <c r="FL273" s="18">
        <v>0.2</v>
      </c>
      <c r="FM273" s="18">
        <v>1.4</v>
      </c>
      <c r="FN273" s="18">
        <v>0</v>
      </c>
      <c r="FO273" s="25">
        <f t="shared" si="1027"/>
        <v>1.4</v>
      </c>
      <c r="FP273" s="18">
        <v>1.4999999999999999E-2</v>
      </c>
      <c r="FQ273" s="18">
        <v>1</v>
      </c>
      <c r="FR273" s="25">
        <f t="shared" si="880"/>
        <v>36</v>
      </c>
      <c r="FS273" s="25">
        <f t="shared" si="881"/>
        <v>0.52500000000000002</v>
      </c>
      <c r="FT273" s="25">
        <f t="shared" si="882"/>
        <v>36.524999999999999</v>
      </c>
      <c r="FU273" s="25">
        <f t="shared" si="883"/>
        <v>-0.97499999999998721</v>
      </c>
      <c r="FV273" s="25" t="str">
        <f t="shared" si="1028"/>
        <v>Thêm 01</v>
      </c>
      <c r="FW273" s="25">
        <f t="shared" si="1029"/>
        <v>0.04</v>
      </c>
      <c r="FX273" s="16"/>
      <c r="FY273" s="16"/>
      <c r="FZ273" s="16"/>
      <c r="GA273" s="16"/>
      <c r="GB273" s="19">
        <v>0</v>
      </c>
      <c r="GC273" s="19">
        <v>0</v>
      </c>
      <c r="GD273" s="19">
        <v>0</v>
      </c>
      <c r="GE273" s="19">
        <v>0</v>
      </c>
      <c r="GF273" s="19">
        <v>0</v>
      </c>
      <c r="GG273" s="19">
        <v>0</v>
      </c>
      <c r="GH273" s="19">
        <v>0</v>
      </c>
      <c r="GI273" s="19">
        <v>0</v>
      </c>
      <c r="GJ273" s="19">
        <v>0</v>
      </c>
      <c r="GK273" s="19">
        <v>0</v>
      </c>
      <c r="GL273" s="25">
        <f t="shared" si="884"/>
        <v>0</v>
      </c>
      <c r="GM273" s="25">
        <f t="shared" si="1030"/>
        <v>0</v>
      </c>
      <c r="GN273" s="19">
        <v>0</v>
      </c>
      <c r="GO273" s="19">
        <v>0</v>
      </c>
      <c r="GP273" s="19">
        <v>0</v>
      </c>
      <c r="GQ273" s="19">
        <v>0</v>
      </c>
      <c r="GR273" s="1" t="e">
        <f>_xlfn.IFNA(INDEX(#REF!,MATCH(E273,#REF!,0)),0)</f>
        <v>#REF!</v>
      </c>
      <c r="GS273" s="16"/>
      <c r="GT273" s="18">
        <v>0</v>
      </c>
      <c r="GU273" s="18">
        <v>0</v>
      </c>
      <c r="GV273" s="18">
        <v>0</v>
      </c>
      <c r="GW273" s="18">
        <v>0</v>
      </c>
      <c r="GX273" s="25">
        <f t="shared" si="885"/>
        <v>0</v>
      </c>
      <c r="GY273" s="25">
        <f t="shared" si="886"/>
        <v>0</v>
      </c>
      <c r="GZ273" s="25">
        <f t="shared" si="1031"/>
        <v>0</v>
      </c>
      <c r="HA273" s="1" t="e" cm="1">
        <f t="array" ref="HA273">INDEX(#REF!,MATCH(EJ273&amp;EK273&amp;HD273&amp;HE273&amp;HF273,#REF!&amp;#REF!&amp;#REF!&amp;#REF!&amp;#REF!,0))</f>
        <v>#REF!</v>
      </c>
      <c r="HB273" s="16"/>
      <c r="HC273" s="25">
        <f t="shared" si="1032"/>
        <v>0</v>
      </c>
      <c r="HD273" s="18">
        <v>0</v>
      </c>
      <c r="HE273" s="18">
        <v>0</v>
      </c>
      <c r="HF273" s="18">
        <v>0</v>
      </c>
      <c r="HG273" s="1" t="e" cm="1">
        <f t="array" ref="HG273">INDEX(#REF!,MATCH(EJ273&amp;EK273&amp;HJ273&amp;HK273&amp;HL273,#REF!&amp;#REF!&amp;#REF!&amp;#REF!&amp;#REF!,0))</f>
        <v>#REF!</v>
      </c>
      <c r="HH273" s="16"/>
      <c r="HI273" s="25">
        <f t="shared" si="1033"/>
        <v>0</v>
      </c>
      <c r="HJ273" s="25">
        <f t="shared" si="1034"/>
        <v>0</v>
      </c>
      <c r="HK273" s="19">
        <v>0</v>
      </c>
      <c r="HL273" s="19">
        <v>0</v>
      </c>
      <c r="HM273" s="18">
        <v>0.01</v>
      </c>
      <c r="HN273" s="18">
        <v>1</v>
      </c>
      <c r="HO273" s="25">
        <f t="shared" si="1035"/>
        <v>0</v>
      </c>
      <c r="HP273" s="25">
        <f t="shared" si="1036"/>
        <v>0</v>
      </c>
      <c r="HQ273" s="25">
        <f t="shared" si="1037"/>
        <v>0</v>
      </c>
      <c r="HR273" s="25">
        <f t="shared" si="1038"/>
        <v>0</v>
      </c>
      <c r="HS273" s="25">
        <f t="shared" si="1039"/>
        <v>0</v>
      </c>
      <c r="HT273" s="19">
        <v>0</v>
      </c>
      <c r="HU273" s="19">
        <v>0</v>
      </c>
      <c r="HV273" s="19">
        <v>0</v>
      </c>
      <c r="HW273" s="25">
        <f t="shared" si="1040"/>
        <v>0</v>
      </c>
      <c r="HX273" s="19">
        <v>0</v>
      </c>
      <c r="HY273" s="19">
        <v>0</v>
      </c>
      <c r="HZ273" s="18">
        <v>37.97</v>
      </c>
      <c r="IA273" s="20">
        <f>ROUND(IF(EN273="Cống tròn",IF(EN273="Cống tròn",IF(EU273="Không có móng",IQ273-FF273,IF(EU273="Đế",IP273-FN273,IF(OR(EU273="Móng bê tông",EU273="Móng bê tông kết hợp đế"),II273-FJ273,0))),0),IF(EN273="Cống hộp",IF(AND(EN273="Cống hộp",EU273="Không có móng"),IQ273-GF273,IF(AND(EN273="Cống hộp",EU273="Móng bê tông"),IJ273-GB273,0)),IF(OR(EN273="Rãnh xây",EN273="Rãnh bê tông"),IF(OR(EN273="Rãnh xây",EN273="Rãnh bê tông"),IK273-GB273,0),IF(EN273="Ống nhựa",IF(AND(EN273="Ống nhựa",EU273="Không đắp cát"),IQ273-HT273,IF(AND(EN273="Ống nhựa",EU273="Đắp cát"),IH273-HX273,0)),IF(EN273="Rãnh thang",IF(EN273="Rãnh thang",IF(EU273="Móng bê tông",#REF!-#REF!,IQ273),0),0))))),2)</f>
        <v>36.119999999999997</v>
      </c>
      <c r="IB273" s="20">
        <f t="shared" si="1041"/>
        <v>1.8500000000000014</v>
      </c>
      <c r="IC273" s="20">
        <f t="shared" si="887"/>
        <v>36.119999999999997</v>
      </c>
      <c r="ID273" s="20">
        <f t="shared" si="888"/>
        <v>0</v>
      </c>
      <c r="IE273" s="20">
        <f t="shared" si="889"/>
        <v>0</v>
      </c>
      <c r="IF273" s="20">
        <f t="shared" si="890"/>
        <v>0</v>
      </c>
      <c r="IG273" s="20">
        <f>IF(EN273="Rãnh thang",IF(AND(EN273="Rãnh thang",EU273="Móng bê tông"),IQ273-#REF!,0),IF(EN273="Ống nhựa",IF(AND(EN273="Ống nhựa",EU273="Đắp cát"),IQ273-HT273,0),IF(EN273="Cống tròn",IF(EN273="Cống tròn",IF(OR(EU273="Móng bê tông",EU273="Móng bê tông kết hợp đế"),IM273-FL273,0),0),IF(EN273="Cống hộp",IF(AND(EN273="Cống hộp",EU273="Móng bê tông"),IN273-GD273,0),IF(OR(EN273="Rãnh xây",EN273="Rãnh bê tông"),IF(AND(EN273="Rãnh xây",EU273="Móng bê tông"),IO273-GD273,IF(AND(EN273="Rãnh bê tông",EU273="Móng bê tông"),IO273-GD273,0)),0)))))</f>
        <v>36.119999999999997</v>
      </c>
      <c r="IH273" s="20">
        <f t="shared" si="891"/>
        <v>0</v>
      </c>
      <c r="II273" s="20">
        <f t="shared" si="892"/>
        <v>36.119999999999997</v>
      </c>
      <c r="IJ273" s="20">
        <f t="shared" si="893"/>
        <v>0</v>
      </c>
      <c r="IK273" s="20">
        <f t="shared" si="894"/>
        <v>0</v>
      </c>
      <c r="IL273" s="20">
        <f t="shared" si="895"/>
        <v>36.32</v>
      </c>
      <c r="IM273" s="20">
        <f t="shared" si="896"/>
        <v>36.32</v>
      </c>
      <c r="IN273" s="20">
        <f t="shared" si="897"/>
        <v>0</v>
      </c>
      <c r="IO273" s="20">
        <f t="shared" si="898"/>
        <v>0</v>
      </c>
      <c r="IP273" s="20">
        <f t="shared" si="899"/>
        <v>0</v>
      </c>
      <c r="IQ273" s="18">
        <v>36.42</v>
      </c>
      <c r="IR273" s="25">
        <f t="shared" si="1042"/>
        <v>0</v>
      </c>
      <c r="IS273" s="25">
        <f t="shared" si="900"/>
        <v>0</v>
      </c>
      <c r="IT273" s="25">
        <f t="shared" si="901"/>
        <v>0</v>
      </c>
      <c r="IU273" s="25">
        <f>ROUND(IF(EN273="Cống tròn",IF(EN273="Cống tròn",IV273+FF273,0),IF(EN273="Cống hộp",IF(EN273="Cống hộp",IV273+GP273,0),IF(OR(EN273="Rãnh xây",EN273="Rãnh bê tông"),IF(OR(EN273="Rãnh xây",EN273="Rãnh bê tông"),IV273+GP273,0),IF(EN273="ống nhựa",IF(EN273="Ống nhựa",IV273+HT273,0),IF(EN273="Rãnh thang",IF(EN273="Rãnh thang",IQ273+#REF!,0),0))))),2)</f>
        <v>37.450000000000003</v>
      </c>
      <c r="IV273" s="18">
        <v>37.35</v>
      </c>
      <c r="IW273" s="25">
        <f t="shared" si="902"/>
        <v>37.450000000000003</v>
      </c>
      <c r="IX273" s="25">
        <f t="shared" si="903"/>
        <v>0</v>
      </c>
      <c r="IY273" s="25">
        <f t="shared" si="904"/>
        <v>0</v>
      </c>
      <c r="IZ273" s="25">
        <f t="shared" si="905"/>
        <v>0</v>
      </c>
      <c r="JA273" s="25">
        <f t="shared" si="906"/>
        <v>0</v>
      </c>
      <c r="JB273" s="18">
        <v>37.909999999999997</v>
      </c>
      <c r="JC273" s="20">
        <f>ROUND(IF(EN273="Cống tròn",IF(EN273="Cống tròn",IF(EU273="Không có móng",JS273-FF273,IF(EU273="Đế",JR273-FN273,IF(OR(EU273="Móng bê tông",EU273="Móng bê tông kết hợp đế"),JK273-FJ273,0))),0),IF(EN273="Cống hộp",IF(AND(EN273="Cống hộp",EU273="Không có móng"),JS273-GF273,IF(AND(EN273="Cống hộp",EU273="Móng bê tông"),JL273-GB273,0)),IF(OR(EN273="Rãnh xây",EN273="Rãnh bê tông"),IF(OR(EN273="Rãnh xây",EN273="Rãnh bê tông"),JM273-GB273,0),IF(EN273="Ống nhựa",IF(AND(EN273="Ống nhựa",EU273="Không đắp cát"),JS273-HT273,IF(AND(EN273="Ống nhựa",EU273="Đắp cát"),JJ273-HX273,0)),IF(EN273="Rãnh thang",IF(EN273="Rãnh thang",IF(EU273="Móng bê tông",#REF!-#REF!,JS273),0),0))))),2)</f>
        <v>36.049999999999997</v>
      </c>
      <c r="JD273" s="20">
        <f t="shared" si="1043"/>
        <v>1.8599999999999994</v>
      </c>
      <c r="JE273" s="20">
        <f t="shared" si="907"/>
        <v>36.049999999999997</v>
      </c>
      <c r="JF273" s="20">
        <f t="shared" si="908"/>
        <v>0</v>
      </c>
      <c r="JG273" s="20">
        <f t="shared" si="909"/>
        <v>0</v>
      </c>
      <c r="JH273" s="20">
        <f t="shared" si="910"/>
        <v>0</v>
      </c>
      <c r="JI273" s="20">
        <f>IF(EN273="Rãnh thang",IF(AND(EN273="Rãnh thang",EU273="Móng bê tông"),JS273-#REF!,0),IF(EN273="Ống nhựa",IF(AND(EN273="Ống nhựa",EU273="Đắp cát"),JS273-HT273,0),IF(EN273="Cống tròn",IF(EN273="Cống tròn",IF(OR(EU273="Móng bê tông",EU273="Móng bê tông kết hợp đế"),JO273-FL273,0),0),IF(EN273="Cống hộp",IF(AND(EN273="Cống hộp",EU273="Móng bê tông"),JP273-GD273,0),IF(OR(EN273="Rãnh xây",EN273="Rãnh bê tông"),IF(AND(EN273="Rãnh xây",EU273="Móng bê tông"),JQ273-GD273,IF(AND(EN273="Rãnh bê tông",EU273="Móng bê tông"),JQ273-GD273,0)),0)))))</f>
        <v>36.049999999999997</v>
      </c>
      <c r="JJ273" s="20">
        <f t="shared" si="911"/>
        <v>0</v>
      </c>
      <c r="JK273" s="20">
        <f t="shared" si="912"/>
        <v>36.049999999999997</v>
      </c>
      <c r="JL273" s="20">
        <f t="shared" si="913"/>
        <v>0</v>
      </c>
      <c r="JM273" s="20">
        <f t="shared" si="914"/>
        <v>0</v>
      </c>
      <c r="JN273" s="20">
        <f t="shared" si="915"/>
        <v>36.25</v>
      </c>
      <c r="JO273" s="20">
        <f t="shared" si="916"/>
        <v>36.25</v>
      </c>
      <c r="JP273" s="20">
        <f t="shared" si="917"/>
        <v>0</v>
      </c>
      <c r="JQ273" s="20">
        <f t="shared" si="918"/>
        <v>0</v>
      </c>
      <c r="JR273" s="20">
        <f t="shared" si="919"/>
        <v>0</v>
      </c>
      <c r="JS273" s="26">
        <v>36.35</v>
      </c>
      <c r="JT273" s="25">
        <f t="shared" si="1044"/>
        <v>0</v>
      </c>
      <c r="JU273" s="25">
        <f t="shared" si="920"/>
        <v>0</v>
      </c>
      <c r="JV273" s="25">
        <f t="shared" si="921"/>
        <v>0</v>
      </c>
      <c r="JW273" s="25">
        <f>ROUND(IF(EN273="Cống tròn",IF(EN273="Cống tròn",JX273+FF273,0),IF(EN273="Cống hộp",IF(EN273="Cống hộp",JX273+GP273,0),IF(OR(EN273="Rãnh xây",EN273="Rãnh bê tông"),IF(OR(EN273="Rãnh xây",EN273="Rãnh bê tông"),JX273+GP273,0),IF(EN273="ống nhựa",IF(EN273="Ống nhựa",JX273+HT273,0),IF(EN273="Rãnh thang",IF(EN273="Rãnh thang",JS273+#REF!,0),0))))),2)</f>
        <v>37.450000000000003</v>
      </c>
      <c r="JX273" s="27">
        <v>37.35</v>
      </c>
      <c r="JY273" s="25">
        <f t="shared" si="922"/>
        <v>37.450000000000003</v>
      </c>
      <c r="JZ273" s="25">
        <f t="shared" si="923"/>
        <v>0</v>
      </c>
      <c r="KA273" s="25">
        <f t="shared" si="924"/>
        <v>0</v>
      </c>
      <c r="KB273" s="25">
        <f t="shared" si="925"/>
        <v>0</v>
      </c>
      <c r="KC273" s="25">
        <f t="shared" si="926"/>
        <v>0</v>
      </c>
      <c r="KD273" s="28" t="s">
        <v>98</v>
      </c>
      <c r="KE273" s="27">
        <v>0</v>
      </c>
      <c r="KF273" s="25">
        <f t="shared" si="927"/>
        <v>1.8500000000000014</v>
      </c>
      <c r="KG273" s="25">
        <f t="shared" si="1045"/>
        <v>1.8500000000000014</v>
      </c>
      <c r="KH273" s="27">
        <v>0</v>
      </c>
      <c r="KI273" s="25">
        <f t="shared" si="928"/>
        <v>1.8599999999999994</v>
      </c>
      <c r="KJ273" s="25">
        <f t="shared" si="1046"/>
        <v>1.8599999999999994</v>
      </c>
      <c r="KK273" s="25">
        <f t="shared" si="929"/>
        <v>0</v>
      </c>
      <c r="KL273" s="25">
        <f t="shared" si="930"/>
        <v>0</v>
      </c>
      <c r="KM273" s="25">
        <f t="shared" si="1047"/>
        <v>0</v>
      </c>
      <c r="KN273" s="25">
        <f t="shared" si="931"/>
        <v>0</v>
      </c>
      <c r="KO273" s="25">
        <f t="shared" si="932"/>
        <v>0</v>
      </c>
      <c r="KP273" s="25">
        <f t="shared" si="1048"/>
        <v>0</v>
      </c>
      <c r="KQ273" s="25">
        <f t="shared" si="933"/>
        <v>0.2</v>
      </c>
      <c r="KR273" s="25">
        <f t="shared" si="934"/>
        <v>0.2</v>
      </c>
      <c r="KS273" s="25">
        <f t="shared" si="1049"/>
        <v>0.2</v>
      </c>
      <c r="KT273" s="25">
        <f t="shared" si="935"/>
        <v>0</v>
      </c>
      <c r="KU273" s="25">
        <f t="shared" si="936"/>
        <v>0</v>
      </c>
      <c r="KV273" s="25">
        <f t="shared" si="1050"/>
        <v>0</v>
      </c>
      <c r="KW273" s="25">
        <f t="shared" si="863"/>
        <v>0</v>
      </c>
      <c r="KX273" s="25">
        <f t="shared" si="937"/>
        <v>0</v>
      </c>
      <c r="KY273" s="25">
        <f t="shared" si="1051"/>
        <v>0</v>
      </c>
      <c r="KZ273" s="25">
        <f t="shared" si="938"/>
        <v>0</v>
      </c>
      <c r="LA273" s="25">
        <f t="shared" si="939"/>
        <v>0</v>
      </c>
      <c r="LB273" s="25">
        <f t="shared" si="1052"/>
        <v>0</v>
      </c>
      <c r="LC273" s="25">
        <f t="shared" si="940"/>
        <v>1.4</v>
      </c>
      <c r="LD273" s="25">
        <f t="shared" si="941"/>
        <v>1.4</v>
      </c>
      <c r="LE273" s="25">
        <f t="shared" si="1053"/>
        <v>1.4</v>
      </c>
      <c r="LF273" s="25">
        <f t="shared" si="942"/>
        <v>0</v>
      </c>
      <c r="LG273" s="25">
        <f t="shared" si="943"/>
        <v>0</v>
      </c>
      <c r="LH273" s="25">
        <f t="shared" si="1054"/>
        <v>0</v>
      </c>
      <c r="LI273" s="25">
        <f t="shared" si="944"/>
        <v>0</v>
      </c>
      <c r="LJ273" s="25">
        <f t="shared" si="945"/>
        <v>0</v>
      </c>
      <c r="LK273" s="25">
        <f t="shared" si="1055"/>
        <v>0</v>
      </c>
      <c r="LL273" s="25">
        <f t="shared" si="946"/>
        <v>0</v>
      </c>
      <c r="LM273" s="25">
        <f t="shared" si="947"/>
        <v>0</v>
      </c>
      <c r="LN273" s="25">
        <f t="shared" si="1056"/>
        <v>0</v>
      </c>
      <c r="LO273" s="25">
        <f t="shared" si="948"/>
        <v>0</v>
      </c>
      <c r="LP273" s="25">
        <f t="shared" si="949"/>
        <v>0</v>
      </c>
      <c r="LQ273" s="25">
        <f t="shared" si="1057"/>
        <v>0</v>
      </c>
      <c r="LR273" s="25">
        <f t="shared" si="950"/>
        <v>0</v>
      </c>
      <c r="LS273" s="25">
        <f t="shared" si="951"/>
        <v>0</v>
      </c>
      <c r="LT273" s="25">
        <f t="shared" si="1058"/>
        <v>0</v>
      </c>
      <c r="LU273" s="25">
        <f t="shared" si="952"/>
        <v>0</v>
      </c>
      <c r="LV273" s="25">
        <f t="shared" si="953"/>
        <v>0</v>
      </c>
      <c r="LW273" s="25">
        <f t="shared" si="1059"/>
        <v>0</v>
      </c>
      <c r="LX273" s="25">
        <f t="shared" si="954"/>
        <v>0</v>
      </c>
      <c r="LY273" s="25">
        <f t="shared" si="955"/>
        <v>0</v>
      </c>
      <c r="LZ273" s="25">
        <f t="shared" si="1060"/>
        <v>0</v>
      </c>
      <c r="MA273" s="25">
        <f t="shared" si="956"/>
        <v>0</v>
      </c>
      <c r="MB273" s="25">
        <f t="shared" si="957"/>
        <v>0</v>
      </c>
      <c r="MC273" s="25">
        <f t="shared" si="1061"/>
        <v>0</v>
      </c>
      <c r="MD273" s="25">
        <f t="shared" si="958"/>
        <v>0</v>
      </c>
      <c r="ME273" s="25">
        <f t="shared" si="959"/>
        <v>0</v>
      </c>
      <c r="MF273" s="25">
        <f t="shared" si="1062"/>
        <v>0</v>
      </c>
      <c r="MG273" s="25">
        <f t="shared" si="960"/>
        <v>0</v>
      </c>
      <c r="MH273" s="25">
        <f t="shared" si="961"/>
        <v>0</v>
      </c>
      <c r="MI273" s="25">
        <f t="shared" si="1063"/>
        <v>0</v>
      </c>
      <c r="MJ273" s="25">
        <f t="shared" si="962"/>
        <v>0</v>
      </c>
      <c r="MK273" s="25">
        <f t="shared" si="963"/>
        <v>0</v>
      </c>
      <c r="ML273" s="25">
        <f t="shared" si="1064"/>
        <v>0</v>
      </c>
      <c r="MM273" s="25">
        <f t="shared" si="964"/>
        <v>0</v>
      </c>
      <c r="MN273" s="25">
        <f t="shared" si="965"/>
        <v>0</v>
      </c>
      <c r="MO273" s="25">
        <f t="shared" si="1065"/>
        <v>0</v>
      </c>
      <c r="MP273" s="25">
        <f t="shared" si="966"/>
        <v>0</v>
      </c>
      <c r="MQ273" s="25">
        <f t="shared" si="967"/>
        <v>0</v>
      </c>
      <c r="MR273" s="25">
        <f t="shared" si="1066"/>
        <v>0</v>
      </c>
      <c r="MS273" s="29">
        <v>1.4</v>
      </c>
      <c r="MT273" s="29">
        <v>0</v>
      </c>
      <c r="MU273" s="29">
        <v>1</v>
      </c>
      <c r="MV273" s="29">
        <v>1</v>
      </c>
      <c r="MW273" s="25">
        <f t="shared" si="968"/>
        <v>1.4</v>
      </c>
      <c r="MX273" s="25">
        <f t="shared" si="969"/>
        <v>2.59</v>
      </c>
      <c r="MY273" s="25">
        <f t="shared" si="970"/>
        <v>0</v>
      </c>
      <c r="MZ273" s="25">
        <f t="shared" si="971"/>
        <v>0</v>
      </c>
      <c r="NA273" s="25">
        <f t="shared" si="972"/>
        <v>1.4</v>
      </c>
      <c r="NB273" s="25">
        <f t="shared" si="973"/>
        <v>2.6</v>
      </c>
      <c r="NC273" s="25">
        <f t="shared" si="974"/>
        <v>0</v>
      </c>
      <c r="ND273" s="25">
        <f t="shared" si="975"/>
        <v>0</v>
      </c>
      <c r="NE273" s="25">
        <f t="shared" si="1067"/>
        <v>1.4</v>
      </c>
      <c r="NF273" s="25">
        <f t="shared" si="1067"/>
        <v>2.5949999999999998</v>
      </c>
      <c r="NG273" s="25">
        <f t="shared" si="1067"/>
        <v>0</v>
      </c>
      <c r="NH273" s="25">
        <f t="shared" si="976"/>
        <v>0</v>
      </c>
      <c r="NI273" s="25">
        <f t="shared" si="977"/>
        <v>97.31</v>
      </c>
      <c r="NJ273" s="25">
        <f t="shared" si="978"/>
        <v>0</v>
      </c>
      <c r="NK273" s="25">
        <f t="shared" si="979"/>
        <v>97.31</v>
      </c>
      <c r="NL273" s="25">
        <f t="shared" si="980"/>
        <v>68.2</v>
      </c>
      <c r="NM273" s="25">
        <f t="shared" si="981"/>
        <v>0</v>
      </c>
      <c r="NN273" s="25">
        <f t="shared" si="1068"/>
        <v>68.2</v>
      </c>
      <c r="NO273" s="25">
        <f t="shared" si="982"/>
        <v>0</v>
      </c>
      <c r="NP273" s="25">
        <f t="shared" si="983"/>
        <v>0</v>
      </c>
      <c r="NQ273" s="25">
        <f t="shared" si="1069"/>
        <v>0</v>
      </c>
      <c r="NR273" s="25">
        <f t="shared" si="984"/>
        <v>0</v>
      </c>
      <c r="NS273" s="25">
        <f t="shared" si="985"/>
        <v>0</v>
      </c>
      <c r="NT273" s="25">
        <f t="shared" si="1070"/>
        <v>0</v>
      </c>
      <c r="NU273" s="25">
        <f t="shared" si="986"/>
        <v>0</v>
      </c>
      <c r="NV273" s="25">
        <f t="shared" si="987"/>
        <v>0</v>
      </c>
      <c r="NW273" s="25">
        <f t="shared" si="1071"/>
        <v>0</v>
      </c>
      <c r="NX273" s="25">
        <f t="shared" si="1072"/>
        <v>68.2</v>
      </c>
      <c r="NY273" s="25">
        <f t="shared" si="1072"/>
        <v>0</v>
      </c>
      <c r="NZ273" s="25">
        <f t="shared" si="1073"/>
        <v>68.2</v>
      </c>
      <c r="OA273" s="25">
        <f t="shared" si="1074"/>
        <v>29.11</v>
      </c>
      <c r="OB273" s="25">
        <f t="shared" si="1074"/>
        <v>0</v>
      </c>
      <c r="OC273" s="25">
        <f t="shared" si="1075"/>
        <v>29.11</v>
      </c>
      <c r="OD273" s="25">
        <f t="shared" si="1076"/>
        <v>68.2</v>
      </c>
      <c r="OE273" s="25">
        <f t="shared" si="1076"/>
        <v>0</v>
      </c>
      <c r="OF273" s="25">
        <f t="shared" si="1076"/>
        <v>68.2</v>
      </c>
      <c r="OG273" s="25">
        <f t="shared" si="988"/>
        <v>0</v>
      </c>
      <c r="OH273" s="25">
        <f t="shared" si="989"/>
        <v>0</v>
      </c>
      <c r="OI273" s="25">
        <f t="shared" si="990"/>
        <v>0</v>
      </c>
      <c r="OJ273" s="25">
        <f t="shared" si="991"/>
        <v>0</v>
      </c>
      <c r="OK273" s="25">
        <f t="shared" si="992"/>
        <v>0</v>
      </c>
      <c r="OL273" s="25">
        <f t="shared" si="993"/>
        <v>0</v>
      </c>
      <c r="OM273" s="25">
        <f t="shared" si="1077"/>
        <v>0</v>
      </c>
      <c r="ON273" s="25">
        <f t="shared" si="1077"/>
        <v>0</v>
      </c>
      <c r="OO273" s="25">
        <f t="shared" si="1077"/>
        <v>0</v>
      </c>
      <c r="OP273" s="25">
        <f t="shared" si="994"/>
        <v>0</v>
      </c>
      <c r="OQ273" s="25">
        <f t="shared" si="995"/>
        <v>0</v>
      </c>
      <c r="OR273" s="25">
        <f t="shared" si="1078"/>
        <v>0</v>
      </c>
      <c r="OS273" s="19">
        <v>536217.23</v>
      </c>
      <c r="OT273" s="19">
        <v>2370450.08</v>
      </c>
    </row>
    <row r="274" spans="1:410" ht="33" customHeight="1" x14ac:dyDescent="0.25">
      <c r="A274" s="18"/>
      <c r="B274" s="18" t="s">
        <v>1071</v>
      </c>
      <c r="C274" s="18">
        <v>365.61</v>
      </c>
      <c r="D274" s="16" t="e">
        <f>_xlfn.IFNA(INDEX(#REF!,MATCH(E274,#REF!,0)),0)</f>
        <v>#REF!</v>
      </c>
      <c r="E274" s="18" t="s">
        <v>1084</v>
      </c>
      <c r="F274" s="16" t="s">
        <v>765</v>
      </c>
      <c r="G274" s="16" t="s">
        <v>766</v>
      </c>
      <c r="H274" s="16" t="s">
        <v>767</v>
      </c>
      <c r="I274" s="16" t="s">
        <v>768</v>
      </c>
      <c r="J274" s="16" t="s">
        <v>769</v>
      </c>
      <c r="K274" s="16" t="s">
        <v>770</v>
      </c>
      <c r="L274" s="16" t="s">
        <v>771</v>
      </c>
      <c r="M274" s="18">
        <v>1.64</v>
      </c>
      <c r="N274" s="18">
        <v>1.94</v>
      </c>
      <c r="O274" s="18">
        <v>2.04</v>
      </c>
      <c r="P274" s="18">
        <v>2.34</v>
      </c>
      <c r="Q274" s="18">
        <v>0.1</v>
      </c>
      <c r="R274" s="18">
        <v>1.8399999999999999</v>
      </c>
      <c r="S274" s="18">
        <v>2.14</v>
      </c>
      <c r="T274" s="18">
        <v>0.2</v>
      </c>
      <c r="U274" s="18">
        <v>0</v>
      </c>
      <c r="V274" s="18">
        <v>0</v>
      </c>
      <c r="W274" s="18">
        <v>0</v>
      </c>
      <c r="X274" s="18">
        <v>1.64</v>
      </c>
      <c r="Y274" s="18">
        <v>1.9</v>
      </c>
      <c r="Z274" s="20">
        <f t="shared" si="996"/>
        <v>1.6</v>
      </c>
      <c r="AA274" s="18">
        <v>0.22</v>
      </c>
      <c r="AB274" s="18">
        <v>0</v>
      </c>
      <c r="AC274" s="18">
        <v>0</v>
      </c>
      <c r="AD274" s="18">
        <v>0</v>
      </c>
      <c r="AE274" s="18">
        <v>0</v>
      </c>
      <c r="AF274" s="18">
        <v>0</v>
      </c>
      <c r="AG274" s="18">
        <v>1.2</v>
      </c>
      <c r="AH274" s="18">
        <v>1.5</v>
      </c>
      <c r="AI274" s="20">
        <f t="shared" si="997"/>
        <v>1.75</v>
      </c>
      <c r="AJ274" s="18">
        <v>0</v>
      </c>
      <c r="AK274" s="18">
        <v>0</v>
      </c>
      <c r="AL274" s="20">
        <f t="shared" si="998"/>
        <v>0</v>
      </c>
      <c r="AM274" s="18">
        <v>1.64</v>
      </c>
      <c r="AN274" s="18">
        <v>1.5</v>
      </c>
      <c r="AO274" s="18">
        <v>0.15</v>
      </c>
      <c r="AP274" s="18">
        <v>0.22</v>
      </c>
      <c r="AQ274" s="18">
        <v>1.64</v>
      </c>
      <c r="AR274" s="18">
        <v>1.72</v>
      </c>
      <c r="AS274" s="18">
        <v>0.12</v>
      </c>
      <c r="AT274" s="18">
        <v>0.11</v>
      </c>
      <c r="AU274" s="18">
        <v>0</v>
      </c>
      <c r="AV274" s="18">
        <v>1</v>
      </c>
      <c r="AW274" s="18">
        <v>0</v>
      </c>
      <c r="AX274" s="18">
        <v>0</v>
      </c>
      <c r="AY274" s="18">
        <v>0</v>
      </c>
      <c r="AZ274" s="18">
        <v>0</v>
      </c>
      <c r="BA274" s="18">
        <v>0</v>
      </c>
      <c r="BB274" s="18">
        <v>0</v>
      </c>
      <c r="BC274" s="18">
        <v>0</v>
      </c>
      <c r="BD274" s="18">
        <v>0</v>
      </c>
      <c r="BE274" s="18">
        <v>2</v>
      </c>
      <c r="BF274" s="18">
        <v>0</v>
      </c>
      <c r="BG274" s="18">
        <v>0</v>
      </c>
      <c r="BH274" s="18">
        <v>0</v>
      </c>
      <c r="BI274" s="18">
        <v>0</v>
      </c>
      <c r="BJ274" s="18">
        <v>0</v>
      </c>
      <c r="BK274" s="18">
        <v>0</v>
      </c>
      <c r="BL274" s="18">
        <v>0</v>
      </c>
      <c r="BM274" s="18">
        <v>0</v>
      </c>
      <c r="BN274" s="18">
        <v>0</v>
      </c>
      <c r="BO274" s="18">
        <v>0</v>
      </c>
      <c r="BP274" s="18">
        <v>0</v>
      </c>
      <c r="BQ274" s="18">
        <v>0</v>
      </c>
      <c r="BR274" s="18">
        <v>0</v>
      </c>
      <c r="BS274" s="18">
        <v>0</v>
      </c>
      <c r="BT274" s="18">
        <v>0</v>
      </c>
      <c r="BU274" s="18">
        <v>0</v>
      </c>
      <c r="BV274" s="18">
        <v>0</v>
      </c>
      <c r="BW274" s="18">
        <v>0</v>
      </c>
      <c r="BX274" s="18">
        <v>0</v>
      </c>
      <c r="BY274" s="18">
        <v>0</v>
      </c>
      <c r="BZ274" s="18">
        <v>0</v>
      </c>
      <c r="CA274" s="16" t="e">
        <f>_xlfn.IFNA(IF(RIGHT(D274,2)="=G",0,INDEX(#REF!,MATCH(E274,#REF!,0))),0)</f>
        <v>#REF!</v>
      </c>
      <c r="CB274" s="16" t="s">
        <v>776</v>
      </c>
      <c r="CC274" s="18">
        <v>0</v>
      </c>
      <c r="CD274" s="18">
        <v>0</v>
      </c>
      <c r="CE274" s="18">
        <v>1.4</v>
      </c>
      <c r="CF274" s="18">
        <v>0.85</v>
      </c>
      <c r="CG274" s="18">
        <v>0.12</v>
      </c>
      <c r="CH274" s="18">
        <v>2</v>
      </c>
      <c r="CI274" s="16" t="s">
        <v>98</v>
      </c>
      <c r="CJ274" s="18">
        <v>0</v>
      </c>
      <c r="CK274" s="20">
        <f t="shared" si="864"/>
        <v>2.16</v>
      </c>
      <c r="CL274" s="20">
        <f t="shared" si="999"/>
        <v>2.16</v>
      </c>
      <c r="CM274" s="18">
        <v>43.68</v>
      </c>
      <c r="CN274" s="18">
        <v>37.909999999999997</v>
      </c>
      <c r="CO274" s="18">
        <v>37.070999999999998</v>
      </c>
      <c r="CP274" s="22">
        <f t="shared" si="865"/>
        <v>37.909999999999997</v>
      </c>
      <c r="CQ274" s="22">
        <f t="shared" si="866"/>
        <v>35.75</v>
      </c>
      <c r="CR274" s="22">
        <f t="shared" si="1000"/>
        <v>2.16</v>
      </c>
      <c r="CS274" s="22">
        <f t="shared" si="867"/>
        <v>35.849999999999994</v>
      </c>
      <c r="CT274" s="22">
        <f t="shared" si="868"/>
        <v>36.049999999999997</v>
      </c>
      <c r="CU274" s="18">
        <v>36.049999999999997</v>
      </c>
      <c r="CV274" s="22">
        <f t="shared" si="1001"/>
        <v>1.6</v>
      </c>
      <c r="CW274" s="22">
        <f t="shared" si="869"/>
        <v>0</v>
      </c>
      <c r="CX274" s="22">
        <f t="shared" si="870"/>
        <v>0</v>
      </c>
      <c r="CY274" s="22">
        <f t="shared" si="871"/>
        <v>37.64</v>
      </c>
      <c r="CZ274" s="22">
        <f t="shared" si="872"/>
        <v>37.79</v>
      </c>
      <c r="DA274" s="18">
        <v>37.909999999999997</v>
      </c>
      <c r="DB274" s="20">
        <f t="shared" si="1002"/>
        <v>2.16</v>
      </c>
      <c r="DC274" s="20">
        <f t="shared" si="1003"/>
        <v>0</v>
      </c>
      <c r="DD274" s="20">
        <f t="shared" si="1004"/>
        <v>2.16</v>
      </c>
      <c r="DE274" s="20">
        <f t="shared" si="873"/>
        <v>0.1</v>
      </c>
      <c r="DF274" s="20">
        <f t="shared" si="874"/>
        <v>0.2</v>
      </c>
      <c r="DG274" s="20">
        <f t="shared" si="875"/>
        <v>1.86</v>
      </c>
      <c r="DH274" s="20">
        <f t="shared" si="876"/>
        <v>0</v>
      </c>
      <c r="DI274" s="20">
        <f t="shared" si="877"/>
        <v>0</v>
      </c>
      <c r="DJ274" s="20">
        <f t="shared" si="878"/>
        <v>0</v>
      </c>
      <c r="DK274" s="20">
        <f t="shared" si="1005"/>
        <v>2.16</v>
      </c>
      <c r="DL274" s="20">
        <f t="shared" si="1006"/>
        <v>0</v>
      </c>
      <c r="DM274" s="20">
        <f t="shared" si="1007"/>
        <v>0</v>
      </c>
      <c r="DN274" s="20">
        <f t="shared" si="1008"/>
        <v>0</v>
      </c>
      <c r="DO274" s="18">
        <v>2.54</v>
      </c>
      <c r="DP274" s="18">
        <v>0</v>
      </c>
      <c r="DQ274" s="18">
        <v>1</v>
      </c>
      <c r="DR274" s="18">
        <v>1</v>
      </c>
      <c r="DS274" s="25">
        <f t="shared" si="1009"/>
        <v>2.54</v>
      </c>
      <c r="DT274" s="25">
        <f t="shared" si="1010"/>
        <v>0</v>
      </c>
      <c r="DU274" s="25">
        <f t="shared" si="1011"/>
        <v>5.49</v>
      </c>
      <c r="DV274" s="25">
        <f t="shared" si="1012"/>
        <v>0</v>
      </c>
      <c r="DW274" s="25">
        <f t="shared" si="1013"/>
        <v>5.49</v>
      </c>
      <c r="DX274" s="25">
        <f t="shared" si="1014"/>
        <v>11.2</v>
      </c>
      <c r="DY274" s="25">
        <f t="shared" si="1015"/>
        <v>0</v>
      </c>
      <c r="DZ274" s="25">
        <f t="shared" si="1016"/>
        <v>11.2</v>
      </c>
      <c r="EA274" s="25">
        <f t="shared" si="1017"/>
        <v>7.18</v>
      </c>
      <c r="EB274" s="25">
        <f t="shared" si="1018"/>
        <v>0</v>
      </c>
      <c r="EC274" s="25">
        <f t="shared" si="1019"/>
        <v>7.18</v>
      </c>
      <c r="ED274" s="25">
        <f t="shared" si="1020"/>
        <v>4.0199999999999996</v>
      </c>
      <c r="EE274" s="25">
        <f t="shared" si="1020"/>
        <v>0</v>
      </c>
      <c r="EF274" s="25">
        <f t="shared" si="1021"/>
        <v>4.0199999999999996</v>
      </c>
      <c r="EG274" s="25">
        <f t="shared" si="1022"/>
        <v>7.18</v>
      </c>
      <c r="EH274" s="25">
        <f t="shared" si="1022"/>
        <v>0</v>
      </c>
      <c r="EI274" s="25">
        <f t="shared" si="1023"/>
        <v>7.18</v>
      </c>
      <c r="EJ274" s="18">
        <v>365.61</v>
      </c>
      <c r="EK274" s="18">
        <v>404.31</v>
      </c>
      <c r="EL274" s="18" t="s">
        <v>1084</v>
      </c>
      <c r="EM274" s="18" t="s">
        <v>1085</v>
      </c>
      <c r="EN274" s="16" t="s">
        <v>774</v>
      </c>
      <c r="EO274" s="16" t="s">
        <v>132</v>
      </c>
      <c r="EP274" s="16" t="e">
        <f>IF(OR(EN274="Cống tròn",EN274="Cống hộp",EN274="Ống nhựa"),INDEX(#REF!,MATCH(E274,#REF!,0)),IF(OR(EN274="Rãnh xây",EN274="Rãnh bê tông"),INDEX(#REF!,MATCH(E274,#REF!,0)),0))</f>
        <v>#REF!</v>
      </c>
      <c r="EQ274" s="18">
        <v>37.499999999999986</v>
      </c>
      <c r="ER274" s="18">
        <v>1</v>
      </c>
      <c r="ES274" s="25">
        <f t="shared" si="1024"/>
        <v>37</v>
      </c>
      <c r="ET274" s="1" t="e">
        <f>_xlfn.IFNA(IF(EN274="Cống tròn",INDEX(#REF!,MATCH(E274,#REF!,0)),IF(EN274="Cống hộp",INDEX(#REF!,MATCH(E274,#REF!,0)),EU274&amp;" ,"&amp;EV274)),0)</f>
        <v>#REF!</v>
      </c>
      <c r="EU274" s="16" t="s">
        <v>769</v>
      </c>
      <c r="EV274" s="16" t="s">
        <v>775</v>
      </c>
      <c r="EW274" s="16" t="e">
        <f>_xlfn.IFNA(INDEX(#REF!,MATCH(E274,#REF!,0)),0)</f>
        <v>#REF!</v>
      </c>
      <c r="EX274" s="16"/>
      <c r="EY274" s="18">
        <v>0</v>
      </c>
      <c r="EZ274" s="18">
        <v>0</v>
      </c>
      <c r="FA274" s="18">
        <v>0</v>
      </c>
      <c r="FB274" s="19">
        <v>0</v>
      </c>
      <c r="FC274" s="19">
        <v>0</v>
      </c>
      <c r="FD274" s="25">
        <f t="shared" si="879"/>
        <v>0</v>
      </c>
      <c r="FE274" s="25">
        <f t="shared" si="1025"/>
        <v>0</v>
      </c>
      <c r="FF274" s="18">
        <v>0.1</v>
      </c>
      <c r="FG274" s="18">
        <v>2</v>
      </c>
      <c r="FH274" s="18">
        <v>1</v>
      </c>
      <c r="FI274" s="25">
        <f t="shared" si="1026"/>
        <v>1.2</v>
      </c>
      <c r="FJ274" s="18">
        <v>0</v>
      </c>
      <c r="FK274" s="18">
        <v>0</v>
      </c>
      <c r="FL274" s="18">
        <v>0.2</v>
      </c>
      <c r="FM274" s="18">
        <v>1.4</v>
      </c>
      <c r="FN274" s="18">
        <v>0</v>
      </c>
      <c r="FO274" s="25">
        <f t="shared" si="1027"/>
        <v>1.4</v>
      </c>
      <c r="FP274" s="18">
        <v>1.4999999999999999E-2</v>
      </c>
      <c r="FQ274" s="18">
        <v>1</v>
      </c>
      <c r="FR274" s="25">
        <f t="shared" si="880"/>
        <v>36</v>
      </c>
      <c r="FS274" s="25">
        <f t="shared" si="881"/>
        <v>0.52500000000000002</v>
      </c>
      <c r="FT274" s="25">
        <f t="shared" si="882"/>
        <v>36.524999999999999</v>
      </c>
      <c r="FU274" s="25">
        <f t="shared" si="883"/>
        <v>-0.97499999999998721</v>
      </c>
      <c r="FV274" s="25" t="str">
        <f t="shared" si="1028"/>
        <v>Thêm 01</v>
      </c>
      <c r="FW274" s="25">
        <f t="shared" si="1029"/>
        <v>0.04</v>
      </c>
      <c r="FX274" s="16"/>
      <c r="FY274" s="16"/>
      <c r="FZ274" s="16"/>
      <c r="GA274" s="16"/>
      <c r="GB274" s="19">
        <v>0</v>
      </c>
      <c r="GC274" s="19">
        <v>0</v>
      </c>
      <c r="GD274" s="19">
        <v>0</v>
      </c>
      <c r="GE274" s="19">
        <v>0</v>
      </c>
      <c r="GF274" s="19">
        <v>0</v>
      </c>
      <c r="GG274" s="19">
        <v>0</v>
      </c>
      <c r="GH274" s="19">
        <v>0</v>
      </c>
      <c r="GI274" s="19">
        <v>0</v>
      </c>
      <c r="GJ274" s="19">
        <v>0</v>
      </c>
      <c r="GK274" s="19">
        <v>0</v>
      </c>
      <c r="GL274" s="25">
        <f t="shared" si="884"/>
        <v>0</v>
      </c>
      <c r="GM274" s="25">
        <f t="shared" si="1030"/>
        <v>0</v>
      </c>
      <c r="GN274" s="19">
        <v>0</v>
      </c>
      <c r="GO274" s="19">
        <v>0</v>
      </c>
      <c r="GP274" s="19">
        <v>0</v>
      </c>
      <c r="GQ274" s="19">
        <v>0</v>
      </c>
      <c r="GR274" s="1" t="e">
        <f>_xlfn.IFNA(INDEX(#REF!,MATCH(E274,#REF!,0)),0)</f>
        <v>#REF!</v>
      </c>
      <c r="GS274" s="16"/>
      <c r="GT274" s="18">
        <v>0</v>
      </c>
      <c r="GU274" s="18">
        <v>0</v>
      </c>
      <c r="GV274" s="18">
        <v>0</v>
      </c>
      <c r="GW274" s="18">
        <v>0</v>
      </c>
      <c r="GX274" s="25">
        <f t="shared" si="885"/>
        <v>0</v>
      </c>
      <c r="GY274" s="25">
        <f t="shared" si="886"/>
        <v>0</v>
      </c>
      <c r="GZ274" s="25">
        <f t="shared" si="1031"/>
        <v>0</v>
      </c>
      <c r="HA274" s="1" t="e" cm="1">
        <f t="array" ref="HA274">INDEX(#REF!,MATCH(EJ274&amp;EK274&amp;HD274&amp;HE274&amp;HF274,#REF!&amp;#REF!&amp;#REF!&amp;#REF!&amp;#REF!,0))</f>
        <v>#REF!</v>
      </c>
      <c r="HB274" s="16"/>
      <c r="HC274" s="25">
        <f t="shared" si="1032"/>
        <v>0</v>
      </c>
      <c r="HD274" s="18">
        <v>0</v>
      </c>
      <c r="HE274" s="18">
        <v>0</v>
      </c>
      <c r="HF274" s="18">
        <v>0</v>
      </c>
      <c r="HG274" s="1" t="e" cm="1">
        <f t="array" ref="HG274">INDEX(#REF!,MATCH(EJ274&amp;EK274&amp;HJ274&amp;HK274&amp;HL274,#REF!&amp;#REF!&amp;#REF!&amp;#REF!&amp;#REF!,0))</f>
        <v>#REF!</v>
      </c>
      <c r="HH274" s="16"/>
      <c r="HI274" s="25">
        <f t="shared" si="1033"/>
        <v>0</v>
      </c>
      <c r="HJ274" s="25">
        <f t="shared" si="1034"/>
        <v>0</v>
      </c>
      <c r="HK274" s="19">
        <v>0</v>
      </c>
      <c r="HL274" s="19">
        <v>0</v>
      </c>
      <c r="HM274" s="18">
        <v>0.01</v>
      </c>
      <c r="HN274" s="18">
        <v>1</v>
      </c>
      <c r="HO274" s="25">
        <f t="shared" si="1035"/>
        <v>0</v>
      </c>
      <c r="HP274" s="25">
        <f t="shared" si="1036"/>
        <v>0</v>
      </c>
      <c r="HQ274" s="25">
        <f t="shared" si="1037"/>
        <v>0</v>
      </c>
      <c r="HR274" s="25">
        <f t="shared" si="1038"/>
        <v>0</v>
      </c>
      <c r="HS274" s="25">
        <f t="shared" si="1039"/>
        <v>0</v>
      </c>
      <c r="HT274" s="19">
        <v>0</v>
      </c>
      <c r="HU274" s="19">
        <v>0</v>
      </c>
      <c r="HV274" s="19">
        <v>0</v>
      </c>
      <c r="HW274" s="25">
        <f t="shared" si="1040"/>
        <v>0</v>
      </c>
      <c r="HX274" s="19">
        <v>0</v>
      </c>
      <c r="HY274" s="19">
        <v>0</v>
      </c>
      <c r="HZ274" s="18">
        <v>37.909999999999997</v>
      </c>
      <c r="IA274" s="20">
        <f>ROUND(IF(EN274="Cống tròn",IF(EN274="Cống tròn",IF(EU274="Không có móng",IQ274-FF274,IF(EU274="Đế",IP274-FN274,IF(OR(EU274="Móng bê tông",EU274="Móng bê tông kết hợp đế"),II274-FJ274,0))),0),IF(EN274="Cống hộp",IF(AND(EN274="Cống hộp",EU274="Không có móng"),IQ274-GF274,IF(AND(EN274="Cống hộp",EU274="Móng bê tông"),IJ274-GB274,0)),IF(OR(EN274="Rãnh xây",EN274="Rãnh bê tông"),IF(OR(EN274="Rãnh xây",EN274="Rãnh bê tông"),IK274-GB274,0),IF(EN274="Ống nhựa",IF(AND(EN274="Ống nhựa",EU274="Không đắp cát"),IQ274-HT274,IF(AND(EN274="Ống nhựa",EU274="Đắp cát"),IH274-HX274,0)),IF(EN274="Rãnh thang",IF(EN274="Rãnh thang",IF(EU274="Móng bê tông",#REF!-#REF!,IQ274),0),0))))),2)</f>
        <v>36.049999999999997</v>
      </c>
      <c r="IB274" s="20">
        <f t="shared" si="1041"/>
        <v>1.8599999999999994</v>
      </c>
      <c r="IC274" s="20">
        <f t="shared" si="887"/>
        <v>36.049999999999997</v>
      </c>
      <c r="ID274" s="20">
        <f t="shared" si="888"/>
        <v>0</v>
      </c>
      <c r="IE274" s="20">
        <f t="shared" si="889"/>
        <v>0</v>
      </c>
      <c r="IF274" s="20">
        <f t="shared" si="890"/>
        <v>0</v>
      </c>
      <c r="IG274" s="20">
        <f>IF(EN274="Rãnh thang",IF(AND(EN274="Rãnh thang",EU274="Móng bê tông"),IQ274-#REF!,0),IF(EN274="Ống nhựa",IF(AND(EN274="Ống nhựa",EU274="Đắp cát"),IQ274-HT274,0),IF(EN274="Cống tròn",IF(EN274="Cống tròn",IF(OR(EU274="Móng bê tông",EU274="Móng bê tông kết hợp đế"),IM274-FL274,0),0),IF(EN274="Cống hộp",IF(AND(EN274="Cống hộp",EU274="Móng bê tông"),IN274-GD274,0),IF(OR(EN274="Rãnh xây",EN274="Rãnh bê tông"),IF(AND(EN274="Rãnh xây",EU274="Móng bê tông"),IO274-GD274,IF(AND(EN274="Rãnh bê tông",EU274="Móng bê tông"),IO274-GD274,0)),0)))))</f>
        <v>36.049999999999997</v>
      </c>
      <c r="IH274" s="20">
        <f t="shared" si="891"/>
        <v>0</v>
      </c>
      <c r="II274" s="20">
        <f t="shared" si="892"/>
        <v>36.049999999999997</v>
      </c>
      <c r="IJ274" s="20">
        <f t="shared" si="893"/>
        <v>0</v>
      </c>
      <c r="IK274" s="20">
        <f t="shared" si="894"/>
        <v>0</v>
      </c>
      <c r="IL274" s="20">
        <f t="shared" si="895"/>
        <v>36.25</v>
      </c>
      <c r="IM274" s="20">
        <f t="shared" si="896"/>
        <v>36.25</v>
      </c>
      <c r="IN274" s="20">
        <f t="shared" si="897"/>
        <v>0</v>
      </c>
      <c r="IO274" s="20">
        <f t="shared" si="898"/>
        <v>0</v>
      </c>
      <c r="IP274" s="20">
        <f t="shared" si="899"/>
        <v>0</v>
      </c>
      <c r="IQ274" s="18">
        <v>36.35</v>
      </c>
      <c r="IR274" s="25">
        <f t="shared" si="1042"/>
        <v>0</v>
      </c>
      <c r="IS274" s="25">
        <f t="shared" si="900"/>
        <v>0</v>
      </c>
      <c r="IT274" s="25">
        <f t="shared" si="901"/>
        <v>0</v>
      </c>
      <c r="IU274" s="25">
        <f>ROUND(IF(EN274="Cống tròn",IF(EN274="Cống tròn",IV274+FF274,0),IF(EN274="Cống hộp",IF(EN274="Cống hộp",IV274+GP274,0),IF(OR(EN274="Rãnh xây",EN274="Rãnh bê tông"),IF(OR(EN274="Rãnh xây",EN274="Rãnh bê tông"),IV274+GP274,0),IF(EN274="ống nhựa",IF(EN274="Ống nhựa",IV274+HT274,0),IF(EN274="Rãnh thang",IF(EN274="Rãnh thang",IQ274+#REF!,0),0))))),2)</f>
        <v>37.39</v>
      </c>
      <c r="IV274" s="18">
        <v>37.29</v>
      </c>
      <c r="IW274" s="25">
        <f t="shared" si="902"/>
        <v>37.39</v>
      </c>
      <c r="IX274" s="25">
        <f t="shared" si="903"/>
        <v>0</v>
      </c>
      <c r="IY274" s="25">
        <f t="shared" si="904"/>
        <v>0</v>
      </c>
      <c r="IZ274" s="25">
        <f t="shared" si="905"/>
        <v>0</v>
      </c>
      <c r="JA274" s="25">
        <f t="shared" si="906"/>
        <v>0</v>
      </c>
      <c r="JB274" s="18">
        <v>37.85</v>
      </c>
      <c r="JC274" s="20">
        <f>ROUND(IF(EN274="Cống tròn",IF(EN274="Cống tròn",IF(EU274="Không có móng",JS274-FF274,IF(EU274="Đế",JR274-FN274,IF(OR(EU274="Móng bê tông",EU274="Móng bê tông kết hợp đế"),JK274-FJ274,0))),0),IF(EN274="Cống hộp",IF(AND(EN274="Cống hộp",EU274="Không có móng"),JS274-GF274,IF(AND(EN274="Cống hộp",EU274="Móng bê tông"),JL274-GB274,0)),IF(OR(EN274="Rãnh xây",EN274="Rãnh bê tông"),IF(OR(EN274="Rãnh xây",EN274="Rãnh bê tông"),JM274-GB274,0),IF(EN274="Ống nhựa",IF(AND(EN274="Ống nhựa",EU274="Không đắp cát"),JS274-HT274,IF(AND(EN274="Ống nhựa",EU274="Đắp cát"),JJ274-HX274,0)),IF(EN274="Rãnh thang",IF(EN274="Rãnh thang",IF(EU274="Móng bê tông",#REF!-#REF!,JS274),0),0))))),2)</f>
        <v>35.99</v>
      </c>
      <c r="JD274" s="20">
        <f t="shared" si="1043"/>
        <v>1.8599999999999994</v>
      </c>
      <c r="JE274" s="20">
        <f t="shared" si="907"/>
        <v>35.989999999999995</v>
      </c>
      <c r="JF274" s="20">
        <f t="shared" si="908"/>
        <v>0</v>
      </c>
      <c r="JG274" s="20">
        <f t="shared" si="909"/>
        <v>0</v>
      </c>
      <c r="JH274" s="20">
        <f t="shared" si="910"/>
        <v>0</v>
      </c>
      <c r="JI274" s="20">
        <f>IF(EN274="Rãnh thang",IF(AND(EN274="Rãnh thang",EU274="Móng bê tông"),JS274-#REF!,0),IF(EN274="Ống nhựa",IF(AND(EN274="Ống nhựa",EU274="Đắp cát"),JS274-HT274,0),IF(EN274="Cống tròn",IF(EN274="Cống tròn",IF(OR(EU274="Móng bê tông",EU274="Móng bê tông kết hợp đế"),JO274-FL274,0),0),IF(EN274="Cống hộp",IF(AND(EN274="Cống hộp",EU274="Móng bê tông"),JP274-GD274,0),IF(OR(EN274="Rãnh xây",EN274="Rãnh bê tông"),IF(AND(EN274="Rãnh xây",EU274="Móng bê tông"),JQ274-GD274,IF(AND(EN274="Rãnh bê tông",EU274="Móng bê tông"),JQ274-GD274,0)),0)))))</f>
        <v>35.989999999999995</v>
      </c>
      <c r="JJ274" s="20">
        <f t="shared" si="911"/>
        <v>0</v>
      </c>
      <c r="JK274" s="20">
        <f t="shared" si="912"/>
        <v>35.989999999999995</v>
      </c>
      <c r="JL274" s="20">
        <f t="shared" si="913"/>
        <v>0</v>
      </c>
      <c r="JM274" s="20">
        <f t="shared" si="914"/>
        <v>0</v>
      </c>
      <c r="JN274" s="20">
        <f t="shared" si="915"/>
        <v>36.19</v>
      </c>
      <c r="JO274" s="20">
        <f t="shared" si="916"/>
        <v>36.19</v>
      </c>
      <c r="JP274" s="20">
        <f t="shared" si="917"/>
        <v>0</v>
      </c>
      <c r="JQ274" s="20">
        <f t="shared" si="918"/>
        <v>0</v>
      </c>
      <c r="JR274" s="20">
        <f t="shared" si="919"/>
        <v>0</v>
      </c>
      <c r="JS274" s="26">
        <v>36.29</v>
      </c>
      <c r="JT274" s="25">
        <f t="shared" si="1044"/>
        <v>0</v>
      </c>
      <c r="JU274" s="25">
        <f t="shared" si="920"/>
        <v>0</v>
      </c>
      <c r="JV274" s="25">
        <f t="shared" si="921"/>
        <v>0</v>
      </c>
      <c r="JW274" s="25">
        <f>ROUND(IF(EN274="Cống tròn",IF(EN274="Cống tròn",JX274+FF274,0),IF(EN274="Cống hộp",IF(EN274="Cống hộp",JX274+GP274,0),IF(OR(EN274="Rãnh xây",EN274="Rãnh bê tông"),IF(OR(EN274="Rãnh xây",EN274="Rãnh bê tông"),JX274+GP274,0),IF(EN274="ống nhựa",IF(EN274="Ống nhựa",JX274+HT274,0),IF(EN274="Rãnh thang",IF(EN274="Rãnh thang",JS274+#REF!,0),0))))),2)</f>
        <v>37.39</v>
      </c>
      <c r="JX274" s="27">
        <v>37.29</v>
      </c>
      <c r="JY274" s="25">
        <f t="shared" si="922"/>
        <v>37.39</v>
      </c>
      <c r="JZ274" s="25">
        <f t="shared" si="923"/>
        <v>0</v>
      </c>
      <c r="KA274" s="25">
        <f t="shared" si="924"/>
        <v>0</v>
      </c>
      <c r="KB274" s="25">
        <f t="shared" si="925"/>
        <v>0</v>
      </c>
      <c r="KC274" s="25">
        <f t="shared" si="926"/>
        <v>0</v>
      </c>
      <c r="KD274" s="28" t="s">
        <v>98</v>
      </c>
      <c r="KE274" s="27">
        <v>0</v>
      </c>
      <c r="KF274" s="25">
        <f t="shared" si="927"/>
        <v>1.8599999999999994</v>
      </c>
      <c r="KG274" s="25">
        <f t="shared" si="1045"/>
        <v>1.8599999999999994</v>
      </c>
      <c r="KH274" s="27">
        <v>0</v>
      </c>
      <c r="KI274" s="25">
        <f t="shared" si="928"/>
        <v>1.8599999999999994</v>
      </c>
      <c r="KJ274" s="25">
        <f t="shared" si="1046"/>
        <v>1.8599999999999994</v>
      </c>
      <c r="KK274" s="25">
        <f t="shared" si="929"/>
        <v>0</v>
      </c>
      <c r="KL274" s="25">
        <f t="shared" si="930"/>
        <v>0</v>
      </c>
      <c r="KM274" s="25">
        <f t="shared" si="1047"/>
        <v>0</v>
      </c>
      <c r="KN274" s="25">
        <f t="shared" si="931"/>
        <v>0</v>
      </c>
      <c r="KO274" s="25">
        <f t="shared" si="932"/>
        <v>0</v>
      </c>
      <c r="KP274" s="25">
        <f t="shared" si="1048"/>
        <v>0</v>
      </c>
      <c r="KQ274" s="25">
        <f t="shared" si="933"/>
        <v>0.2</v>
      </c>
      <c r="KR274" s="25">
        <f t="shared" si="934"/>
        <v>0.2</v>
      </c>
      <c r="KS274" s="25">
        <f t="shared" si="1049"/>
        <v>0.2</v>
      </c>
      <c r="KT274" s="25">
        <f t="shared" si="935"/>
        <v>0</v>
      </c>
      <c r="KU274" s="25">
        <f t="shared" si="936"/>
        <v>0</v>
      </c>
      <c r="KV274" s="25">
        <f t="shared" si="1050"/>
        <v>0</v>
      </c>
      <c r="KW274" s="25">
        <f t="shared" si="863"/>
        <v>0</v>
      </c>
      <c r="KX274" s="25">
        <f t="shared" si="937"/>
        <v>0</v>
      </c>
      <c r="KY274" s="25">
        <f t="shared" si="1051"/>
        <v>0</v>
      </c>
      <c r="KZ274" s="25">
        <f t="shared" si="938"/>
        <v>0</v>
      </c>
      <c r="LA274" s="25">
        <f t="shared" si="939"/>
        <v>0</v>
      </c>
      <c r="LB274" s="25">
        <f t="shared" si="1052"/>
        <v>0</v>
      </c>
      <c r="LC274" s="25">
        <f t="shared" si="940"/>
        <v>1.4</v>
      </c>
      <c r="LD274" s="25">
        <f t="shared" si="941"/>
        <v>1.4</v>
      </c>
      <c r="LE274" s="25">
        <f t="shared" si="1053"/>
        <v>1.4</v>
      </c>
      <c r="LF274" s="25">
        <f t="shared" si="942"/>
        <v>0</v>
      </c>
      <c r="LG274" s="25">
        <f t="shared" si="943"/>
        <v>0</v>
      </c>
      <c r="LH274" s="25">
        <f t="shared" si="1054"/>
        <v>0</v>
      </c>
      <c r="LI274" s="25">
        <f t="shared" si="944"/>
        <v>0</v>
      </c>
      <c r="LJ274" s="25">
        <f t="shared" si="945"/>
        <v>0</v>
      </c>
      <c r="LK274" s="25">
        <f t="shared" si="1055"/>
        <v>0</v>
      </c>
      <c r="LL274" s="25">
        <f t="shared" si="946"/>
        <v>0</v>
      </c>
      <c r="LM274" s="25">
        <f t="shared" si="947"/>
        <v>0</v>
      </c>
      <c r="LN274" s="25">
        <f t="shared" si="1056"/>
        <v>0</v>
      </c>
      <c r="LO274" s="25">
        <f t="shared" si="948"/>
        <v>0</v>
      </c>
      <c r="LP274" s="25">
        <f t="shared" si="949"/>
        <v>0</v>
      </c>
      <c r="LQ274" s="25">
        <f t="shared" si="1057"/>
        <v>0</v>
      </c>
      <c r="LR274" s="25">
        <f t="shared" si="950"/>
        <v>0</v>
      </c>
      <c r="LS274" s="25">
        <f t="shared" si="951"/>
        <v>0</v>
      </c>
      <c r="LT274" s="25">
        <f t="shared" si="1058"/>
        <v>0</v>
      </c>
      <c r="LU274" s="25">
        <f t="shared" si="952"/>
        <v>0</v>
      </c>
      <c r="LV274" s="25">
        <f t="shared" si="953"/>
        <v>0</v>
      </c>
      <c r="LW274" s="25">
        <f t="shared" si="1059"/>
        <v>0</v>
      </c>
      <c r="LX274" s="25">
        <f t="shared" si="954"/>
        <v>0</v>
      </c>
      <c r="LY274" s="25">
        <f t="shared" si="955"/>
        <v>0</v>
      </c>
      <c r="LZ274" s="25">
        <f t="shared" si="1060"/>
        <v>0</v>
      </c>
      <c r="MA274" s="25">
        <f t="shared" si="956"/>
        <v>0</v>
      </c>
      <c r="MB274" s="25">
        <f t="shared" si="957"/>
        <v>0</v>
      </c>
      <c r="MC274" s="25">
        <f t="shared" si="1061"/>
        <v>0</v>
      </c>
      <c r="MD274" s="25">
        <f t="shared" si="958"/>
        <v>0</v>
      </c>
      <c r="ME274" s="25">
        <f t="shared" si="959"/>
        <v>0</v>
      </c>
      <c r="MF274" s="25">
        <f t="shared" si="1062"/>
        <v>0</v>
      </c>
      <c r="MG274" s="25">
        <f t="shared" si="960"/>
        <v>0</v>
      </c>
      <c r="MH274" s="25">
        <f t="shared" si="961"/>
        <v>0</v>
      </c>
      <c r="MI274" s="25">
        <f t="shared" si="1063"/>
        <v>0</v>
      </c>
      <c r="MJ274" s="25">
        <f t="shared" si="962"/>
        <v>0</v>
      </c>
      <c r="MK274" s="25">
        <f t="shared" si="963"/>
        <v>0</v>
      </c>
      <c r="ML274" s="25">
        <f t="shared" si="1064"/>
        <v>0</v>
      </c>
      <c r="MM274" s="25">
        <f t="shared" si="964"/>
        <v>0</v>
      </c>
      <c r="MN274" s="25">
        <f t="shared" si="965"/>
        <v>0</v>
      </c>
      <c r="MO274" s="25">
        <f t="shared" si="1065"/>
        <v>0</v>
      </c>
      <c r="MP274" s="25">
        <f t="shared" si="966"/>
        <v>0</v>
      </c>
      <c r="MQ274" s="25">
        <f t="shared" si="967"/>
        <v>0</v>
      </c>
      <c r="MR274" s="25">
        <f t="shared" si="1066"/>
        <v>0</v>
      </c>
      <c r="MS274" s="29">
        <v>1.4</v>
      </c>
      <c r="MT274" s="29">
        <v>0</v>
      </c>
      <c r="MU274" s="29">
        <v>1</v>
      </c>
      <c r="MV274" s="29">
        <v>1</v>
      </c>
      <c r="MW274" s="25">
        <f t="shared" si="968"/>
        <v>1.4</v>
      </c>
      <c r="MX274" s="25">
        <f t="shared" si="969"/>
        <v>2.6</v>
      </c>
      <c r="MY274" s="25">
        <f t="shared" si="970"/>
        <v>0</v>
      </c>
      <c r="MZ274" s="25">
        <f t="shared" si="971"/>
        <v>0</v>
      </c>
      <c r="NA274" s="25">
        <f t="shared" si="972"/>
        <v>1.4</v>
      </c>
      <c r="NB274" s="25">
        <f t="shared" si="973"/>
        <v>2.6</v>
      </c>
      <c r="NC274" s="25">
        <f t="shared" si="974"/>
        <v>0</v>
      </c>
      <c r="ND274" s="25">
        <f t="shared" si="975"/>
        <v>0</v>
      </c>
      <c r="NE274" s="25">
        <f t="shared" si="1067"/>
        <v>1.4</v>
      </c>
      <c r="NF274" s="25">
        <f t="shared" si="1067"/>
        <v>2.6</v>
      </c>
      <c r="NG274" s="25">
        <f t="shared" si="1067"/>
        <v>0</v>
      </c>
      <c r="NH274" s="25">
        <f t="shared" si="976"/>
        <v>0</v>
      </c>
      <c r="NI274" s="25">
        <f t="shared" si="977"/>
        <v>97.5</v>
      </c>
      <c r="NJ274" s="25">
        <f t="shared" si="978"/>
        <v>0</v>
      </c>
      <c r="NK274" s="25">
        <f t="shared" si="979"/>
        <v>97.5</v>
      </c>
      <c r="NL274" s="25">
        <f t="shared" si="980"/>
        <v>68.2</v>
      </c>
      <c r="NM274" s="25">
        <f t="shared" si="981"/>
        <v>0</v>
      </c>
      <c r="NN274" s="25">
        <f t="shared" si="1068"/>
        <v>68.2</v>
      </c>
      <c r="NO274" s="25">
        <f t="shared" si="982"/>
        <v>0</v>
      </c>
      <c r="NP274" s="25">
        <f t="shared" si="983"/>
        <v>0</v>
      </c>
      <c r="NQ274" s="25">
        <f t="shared" si="1069"/>
        <v>0</v>
      </c>
      <c r="NR274" s="25">
        <f t="shared" si="984"/>
        <v>0</v>
      </c>
      <c r="NS274" s="25">
        <f t="shared" si="985"/>
        <v>0</v>
      </c>
      <c r="NT274" s="25">
        <f t="shared" si="1070"/>
        <v>0</v>
      </c>
      <c r="NU274" s="25">
        <f t="shared" si="986"/>
        <v>0</v>
      </c>
      <c r="NV274" s="25">
        <f t="shared" si="987"/>
        <v>0</v>
      </c>
      <c r="NW274" s="25">
        <f t="shared" si="1071"/>
        <v>0</v>
      </c>
      <c r="NX274" s="25">
        <f t="shared" si="1072"/>
        <v>68.2</v>
      </c>
      <c r="NY274" s="25">
        <f t="shared" si="1072"/>
        <v>0</v>
      </c>
      <c r="NZ274" s="25">
        <f t="shared" si="1073"/>
        <v>68.2</v>
      </c>
      <c r="OA274" s="25">
        <f t="shared" si="1074"/>
        <v>29.3</v>
      </c>
      <c r="OB274" s="25">
        <f t="shared" si="1074"/>
        <v>0</v>
      </c>
      <c r="OC274" s="25">
        <f t="shared" si="1075"/>
        <v>29.3</v>
      </c>
      <c r="OD274" s="25">
        <f t="shared" si="1076"/>
        <v>68.2</v>
      </c>
      <c r="OE274" s="25">
        <f t="shared" si="1076"/>
        <v>0</v>
      </c>
      <c r="OF274" s="25">
        <f t="shared" si="1076"/>
        <v>68.2</v>
      </c>
      <c r="OG274" s="25">
        <f t="shared" si="988"/>
        <v>0</v>
      </c>
      <c r="OH274" s="25">
        <f t="shared" si="989"/>
        <v>0</v>
      </c>
      <c r="OI274" s="25">
        <f t="shared" si="990"/>
        <v>0</v>
      </c>
      <c r="OJ274" s="25">
        <f t="shared" si="991"/>
        <v>0</v>
      </c>
      <c r="OK274" s="25">
        <f t="shared" si="992"/>
        <v>0</v>
      </c>
      <c r="OL274" s="25">
        <f t="shared" si="993"/>
        <v>0</v>
      </c>
      <c r="OM274" s="25">
        <f t="shared" si="1077"/>
        <v>0</v>
      </c>
      <c r="ON274" s="25">
        <f t="shared" si="1077"/>
        <v>0</v>
      </c>
      <c r="OO274" s="25">
        <f t="shared" si="1077"/>
        <v>0</v>
      </c>
      <c r="OP274" s="25">
        <f t="shared" si="994"/>
        <v>0</v>
      </c>
      <c r="OQ274" s="25">
        <f t="shared" si="995"/>
        <v>0</v>
      </c>
      <c r="OR274" s="25">
        <f t="shared" si="1078"/>
        <v>0</v>
      </c>
      <c r="OS274" s="19">
        <v>536217.23</v>
      </c>
      <c r="OT274" s="19">
        <v>2370488.7799999998</v>
      </c>
    </row>
    <row r="275" spans="1:410" ht="33" customHeight="1" x14ac:dyDescent="0.25">
      <c r="A275" s="18"/>
      <c r="B275" s="18" t="s">
        <v>1071</v>
      </c>
      <c r="C275" s="18">
        <v>404.31</v>
      </c>
      <c r="D275" s="16" t="e">
        <f>_xlfn.IFNA(INDEX(#REF!,MATCH(E275,#REF!,0)),0)</f>
        <v>#REF!</v>
      </c>
      <c r="E275" s="18" t="s">
        <v>1085</v>
      </c>
      <c r="F275" s="16" t="s">
        <v>765</v>
      </c>
      <c r="G275" s="16" t="s">
        <v>766</v>
      </c>
      <c r="H275" s="16" t="s">
        <v>767</v>
      </c>
      <c r="I275" s="16" t="s">
        <v>768</v>
      </c>
      <c r="J275" s="16" t="s">
        <v>769</v>
      </c>
      <c r="K275" s="16" t="s">
        <v>770</v>
      </c>
      <c r="L275" s="16" t="s">
        <v>771</v>
      </c>
      <c r="M275" s="18">
        <v>1.64</v>
      </c>
      <c r="N275" s="18">
        <v>1.94</v>
      </c>
      <c r="O275" s="18">
        <v>2.04</v>
      </c>
      <c r="P275" s="18">
        <v>2.34</v>
      </c>
      <c r="Q275" s="18">
        <v>0.1</v>
      </c>
      <c r="R275" s="18">
        <v>1.8399999999999999</v>
      </c>
      <c r="S275" s="18">
        <v>2.14</v>
      </c>
      <c r="T275" s="18">
        <v>0.2</v>
      </c>
      <c r="U275" s="18">
        <v>0</v>
      </c>
      <c r="V275" s="18">
        <v>0</v>
      </c>
      <c r="W275" s="18">
        <v>0</v>
      </c>
      <c r="X275" s="18">
        <v>1.64</v>
      </c>
      <c r="Y275" s="18">
        <v>1.9</v>
      </c>
      <c r="Z275" s="20">
        <f t="shared" si="996"/>
        <v>1.6</v>
      </c>
      <c r="AA275" s="18">
        <v>0.22</v>
      </c>
      <c r="AB275" s="18">
        <v>0</v>
      </c>
      <c r="AC275" s="18">
        <v>0</v>
      </c>
      <c r="AD275" s="18">
        <v>0</v>
      </c>
      <c r="AE275" s="18">
        <v>0</v>
      </c>
      <c r="AF275" s="18">
        <v>0</v>
      </c>
      <c r="AG275" s="18">
        <v>1.2</v>
      </c>
      <c r="AH275" s="18">
        <v>1.5</v>
      </c>
      <c r="AI275" s="20">
        <f t="shared" si="997"/>
        <v>1.75</v>
      </c>
      <c r="AJ275" s="18">
        <v>0</v>
      </c>
      <c r="AK275" s="18">
        <v>0</v>
      </c>
      <c r="AL275" s="20">
        <f t="shared" si="998"/>
        <v>0</v>
      </c>
      <c r="AM275" s="18">
        <v>1.64</v>
      </c>
      <c r="AN275" s="18">
        <v>1.5</v>
      </c>
      <c r="AO275" s="18">
        <v>0.15</v>
      </c>
      <c r="AP275" s="18">
        <v>0.22</v>
      </c>
      <c r="AQ275" s="18">
        <v>1.64</v>
      </c>
      <c r="AR275" s="18">
        <v>1.72</v>
      </c>
      <c r="AS275" s="18">
        <v>0.12</v>
      </c>
      <c r="AT275" s="18">
        <v>0.11</v>
      </c>
      <c r="AU275" s="18">
        <v>0</v>
      </c>
      <c r="AV275" s="18">
        <v>1</v>
      </c>
      <c r="AW275" s="18">
        <v>0</v>
      </c>
      <c r="AX275" s="18">
        <v>0</v>
      </c>
      <c r="AY275" s="18">
        <v>0</v>
      </c>
      <c r="AZ275" s="18">
        <v>0</v>
      </c>
      <c r="BA275" s="18">
        <v>0</v>
      </c>
      <c r="BB275" s="18">
        <v>0</v>
      </c>
      <c r="BC275" s="18">
        <v>0</v>
      </c>
      <c r="BD275" s="18">
        <v>0</v>
      </c>
      <c r="BE275" s="18">
        <v>2</v>
      </c>
      <c r="BF275" s="18">
        <v>0</v>
      </c>
      <c r="BG275" s="18">
        <v>0</v>
      </c>
      <c r="BH275" s="18">
        <v>0</v>
      </c>
      <c r="BI275" s="18">
        <v>0</v>
      </c>
      <c r="BJ275" s="18">
        <v>0</v>
      </c>
      <c r="BK275" s="18">
        <v>0</v>
      </c>
      <c r="BL275" s="18">
        <v>0</v>
      </c>
      <c r="BM275" s="18">
        <v>0</v>
      </c>
      <c r="BN275" s="18">
        <v>0</v>
      </c>
      <c r="BO275" s="18">
        <v>0</v>
      </c>
      <c r="BP275" s="18">
        <v>0</v>
      </c>
      <c r="BQ275" s="18">
        <v>0</v>
      </c>
      <c r="BR275" s="18">
        <v>0</v>
      </c>
      <c r="BS275" s="18">
        <v>0</v>
      </c>
      <c r="BT275" s="18">
        <v>0</v>
      </c>
      <c r="BU275" s="18">
        <v>0</v>
      </c>
      <c r="BV275" s="18">
        <v>0</v>
      </c>
      <c r="BW275" s="18">
        <v>0</v>
      </c>
      <c r="BX275" s="18">
        <v>0</v>
      </c>
      <c r="BY275" s="18">
        <v>0</v>
      </c>
      <c r="BZ275" s="18">
        <v>0</v>
      </c>
      <c r="CA275" s="16" t="e">
        <f>_xlfn.IFNA(IF(RIGHT(D275,2)="=G",0,INDEX(#REF!,MATCH(E275,#REF!,0))),0)</f>
        <v>#REF!</v>
      </c>
      <c r="CB275" s="16" t="s">
        <v>776</v>
      </c>
      <c r="CC275" s="18">
        <v>0</v>
      </c>
      <c r="CD275" s="18">
        <v>0</v>
      </c>
      <c r="CE275" s="18">
        <v>1.4</v>
      </c>
      <c r="CF275" s="18">
        <v>0.85</v>
      </c>
      <c r="CG275" s="18">
        <v>0.12</v>
      </c>
      <c r="CH275" s="18">
        <v>2</v>
      </c>
      <c r="CI275" s="16" t="s">
        <v>98</v>
      </c>
      <c r="CJ275" s="18">
        <v>0</v>
      </c>
      <c r="CK275" s="20">
        <f t="shared" si="864"/>
        <v>2.16</v>
      </c>
      <c r="CL275" s="20">
        <f t="shared" si="999"/>
        <v>2.16</v>
      </c>
      <c r="CM275" s="18">
        <v>53.5</v>
      </c>
      <c r="CN275" s="18">
        <v>37.85</v>
      </c>
      <c r="CO275" s="18">
        <v>37.011000000000003</v>
      </c>
      <c r="CP275" s="22">
        <f t="shared" si="865"/>
        <v>37.85</v>
      </c>
      <c r="CQ275" s="22">
        <f t="shared" si="866"/>
        <v>35.69</v>
      </c>
      <c r="CR275" s="22">
        <f t="shared" si="1000"/>
        <v>2.16</v>
      </c>
      <c r="CS275" s="22">
        <f t="shared" si="867"/>
        <v>35.79</v>
      </c>
      <c r="CT275" s="22">
        <f t="shared" si="868"/>
        <v>35.99</v>
      </c>
      <c r="CU275" s="18">
        <v>35.99</v>
      </c>
      <c r="CV275" s="22">
        <f t="shared" si="1001"/>
        <v>1.6</v>
      </c>
      <c r="CW275" s="22">
        <f t="shared" si="869"/>
        <v>0</v>
      </c>
      <c r="CX275" s="22">
        <f t="shared" si="870"/>
        <v>0</v>
      </c>
      <c r="CY275" s="22">
        <f t="shared" si="871"/>
        <v>37.58</v>
      </c>
      <c r="CZ275" s="22">
        <f t="shared" si="872"/>
        <v>37.729999999999997</v>
      </c>
      <c r="DA275" s="18">
        <v>37.85</v>
      </c>
      <c r="DB275" s="20">
        <f t="shared" si="1002"/>
        <v>2.16</v>
      </c>
      <c r="DC275" s="20">
        <f t="shared" si="1003"/>
        <v>0</v>
      </c>
      <c r="DD275" s="20">
        <f t="shared" si="1004"/>
        <v>2.16</v>
      </c>
      <c r="DE275" s="20">
        <f t="shared" si="873"/>
        <v>0.1</v>
      </c>
      <c r="DF275" s="20">
        <f t="shared" si="874"/>
        <v>0.2</v>
      </c>
      <c r="DG275" s="20">
        <f t="shared" si="875"/>
        <v>1.86</v>
      </c>
      <c r="DH275" s="20">
        <f t="shared" si="876"/>
        <v>0</v>
      </c>
      <c r="DI275" s="20">
        <f t="shared" si="877"/>
        <v>0</v>
      </c>
      <c r="DJ275" s="20">
        <f t="shared" si="878"/>
        <v>0</v>
      </c>
      <c r="DK275" s="20">
        <f t="shared" si="1005"/>
        <v>2.16</v>
      </c>
      <c r="DL275" s="20">
        <f t="shared" si="1006"/>
        <v>0</v>
      </c>
      <c r="DM275" s="20">
        <f t="shared" si="1007"/>
        <v>0</v>
      </c>
      <c r="DN275" s="20">
        <f t="shared" si="1008"/>
        <v>0</v>
      </c>
      <c r="DO275" s="18">
        <v>2.54</v>
      </c>
      <c r="DP275" s="18">
        <v>0</v>
      </c>
      <c r="DQ275" s="18">
        <v>1</v>
      </c>
      <c r="DR275" s="18">
        <v>1</v>
      </c>
      <c r="DS275" s="25">
        <f t="shared" si="1009"/>
        <v>2.54</v>
      </c>
      <c r="DT275" s="25">
        <f t="shared" si="1010"/>
        <v>0</v>
      </c>
      <c r="DU275" s="25">
        <f t="shared" si="1011"/>
        <v>5.49</v>
      </c>
      <c r="DV275" s="25">
        <f t="shared" si="1012"/>
        <v>0</v>
      </c>
      <c r="DW275" s="25">
        <f t="shared" si="1013"/>
        <v>5.49</v>
      </c>
      <c r="DX275" s="25">
        <f t="shared" si="1014"/>
        <v>11.2</v>
      </c>
      <c r="DY275" s="25">
        <f t="shared" si="1015"/>
        <v>0</v>
      </c>
      <c r="DZ275" s="25">
        <f t="shared" si="1016"/>
        <v>11.2</v>
      </c>
      <c r="EA275" s="25">
        <f t="shared" si="1017"/>
        <v>7.18</v>
      </c>
      <c r="EB275" s="25">
        <f t="shared" si="1018"/>
        <v>0</v>
      </c>
      <c r="EC275" s="25">
        <f t="shared" si="1019"/>
        <v>7.18</v>
      </c>
      <c r="ED275" s="25">
        <f t="shared" si="1020"/>
        <v>4.0199999999999996</v>
      </c>
      <c r="EE275" s="25">
        <f t="shared" si="1020"/>
        <v>0</v>
      </c>
      <c r="EF275" s="25">
        <f t="shared" si="1021"/>
        <v>4.0199999999999996</v>
      </c>
      <c r="EG275" s="25">
        <f t="shared" si="1022"/>
        <v>7.18</v>
      </c>
      <c r="EH275" s="25">
        <f t="shared" si="1022"/>
        <v>0</v>
      </c>
      <c r="EI275" s="25">
        <f t="shared" si="1023"/>
        <v>7.18</v>
      </c>
      <c r="EJ275" s="18">
        <v>404.31</v>
      </c>
      <c r="EK275" s="18">
        <v>443.01</v>
      </c>
      <c r="EL275" s="18" t="s">
        <v>1085</v>
      </c>
      <c r="EM275" s="18" t="s">
        <v>1086</v>
      </c>
      <c r="EN275" s="16" t="s">
        <v>774</v>
      </c>
      <c r="EO275" s="16" t="s">
        <v>132</v>
      </c>
      <c r="EP275" s="16" t="e">
        <f>IF(OR(EN275="Cống tròn",EN275="Cống hộp",EN275="Ống nhựa"),INDEX(#REF!,MATCH(E275,#REF!,0)),IF(OR(EN275="Rãnh xây",EN275="Rãnh bê tông"),INDEX(#REF!,MATCH(E275,#REF!,0)),0))</f>
        <v>#REF!</v>
      </c>
      <c r="EQ275" s="18">
        <v>37.499999999999986</v>
      </c>
      <c r="ER275" s="18">
        <v>1</v>
      </c>
      <c r="ES275" s="25">
        <f t="shared" si="1024"/>
        <v>37</v>
      </c>
      <c r="ET275" s="1" t="e">
        <f>_xlfn.IFNA(IF(EN275="Cống tròn",INDEX(#REF!,MATCH(E275,#REF!,0)),IF(EN275="Cống hộp",INDEX(#REF!,MATCH(E275,#REF!,0)),EU275&amp;" ,"&amp;EV275)),0)</f>
        <v>#REF!</v>
      </c>
      <c r="EU275" s="16" t="s">
        <v>769</v>
      </c>
      <c r="EV275" s="16" t="s">
        <v>775</v>
      </c>
      <c r="EW275" s="16" t="e">
        <f>_xlfn.IFNA(INDEX(#REF!,MATCH(E275,#REF!,0)),0)</f>
        <v>#REF!</v>
      </c>
      <c r="EX275" s="16"/>
      <c r="EY275" s="18">
        <v>0</v>
      </c>
      <c r="EZ275" s="18">
        <v>0</v>
      </c>
      <c r="FA275" s="18">
        <v>0</v>
      </c>
      <c r="FB275" s="19">
        <v>0</v>
      </c>
      <c r="FC275" s="19">
        <v>0</v>
      </c>
      <c r="FD275" s="25">
        <f t="shared" si="879"/>
        <v>0</v>
      </c>
      <c r="FE275" s="25">
        <f t="shared" si="1025"/>
        <v>0</v>
      </c>
      <c r="FF275" s="18">
        <v>0.1</v>
      </c>
      <c r="FG275" s="18">
        <v>2</v>
      </c>
      <c r="FH275" s="18">
        <v>1</v>
      </c>
      <c r="FI275" s="25">
        <f t="shared" si="1026"/>
        <v>1.2</v>
      </c>
      <c r="FJ275" s="18">
        <v>0</v>
      </c>
      <c r="FK275" s="18">
        <v>0</v>
      </c>
      <c r="FL275" s="18">
        <v>0.2</v>
      </c>
      <c r="FM275" s="18">
        <v>1.4</v>
      </c>
      <c r="FN275" s="18">
        <v>0</v>
      </c>
      <c r="FO275" s="25">
        <f t="shared" si="1027"/>
        <v>1.4</v>
      </c>
      <c r="FP275" s="18">
        <v>1.4999999999999999E-2</v>
      </c>
      <c r="FQ275" s="18">
        <v>1</v>
      </c>
      <c r="FR275" s="25">
        <f t="shared" si="880"/>
        <v>36</v>
      </c>
      <c r="FS275" s="25">
        <f t="shared" si="881"/>
        <v>0.52500000000000002</v>
      </c>
      <c r="FT275" s="25">
        <f t="shared" si="882"/>
        <v>36.524999999999999</v>
      </c>
      <c r="FU275" s="25">
        <f t="shared" si="883"/>
        <v>-0.97499999999998721</v>
      </c>
      <c r="FV275" s="25" t="str">
        <f t="shared" si="1028"/>
        <v>Thêm 01</v>
      </c>
      <c r="FW275" s="25">
        <f t="shared" si="1029"/>
        <v>0.04</v>
      </c>
      <c r="FX275" s="16"/>
      <c r="FY275" s="16"/>
      <c r="FZ275" s="16"/>
      <c r="GA275" s="16"/>
      <c r="GB275" s="19">
        <v>0</v>
      </c>
      <c r="GC275" s="19">
        <v>0</v>
      </c>
      <c r="GD275" s="19">
        <v>0</v>
      </c>
      <c r="GE275" s="19">
        <v>0</v>
      </c>
      <c r="GF275" s="19">
        <v>0</v>
      </c>
      <c r="GG275" s="19">
        <v>0</v>
      </c>
      <c r="GH275" s="19">
        <v>0</v>
      </c>
      <c r="GI275" s="19">
        <v>0</v>
      </c>
      <c r="GJ275" s="19">
        <v>0</v>
      </c>
      <c r="GK275" s="19">
        <v>0</v>
      </c>
      <c r="GL275" s="25">
        <f t="shared" si="884"/>
        <v>0</v>
      </c>
      <c r="GM275" s="25">
        <f t="shared" si="1030"/>
        <v>0</v>
      </c>
      <c r="GN275" s="19">
        <v>0</v>
      </c>
      <c r="GO275" s="19">
        <v>0</v>
      </c>
      <c r="GP275" s="19">
        <v>0</v>
      </c>
      <c r="GQ275" s="19">
        <v>0</v>
      </c>
      <c r="GR275" s="1" t="e">
        <f>_xlfn.IFNA(INDEX(#REF!,MATCH(E275,#REF!,0)),0)</f>
        <v>#REF!</v>
      </c>
      <c r="GS275" s="16"/>
      <c r="GT275" s="18">
        <v>0</v>
      </c>
      <c r="GU275" s="18">
        <v>0</v>
      </c>
      <c r="GV275" s="18">
        <v>0</v>
      </c>
      <c r="GW275" s="18">
        <v>0</v>
      </c>
      <c r="GX275" s="25">
        <f t="shared" si="885"/>
        <v>0</v>
      </c>
      <c r="GY275" s="25">
        <f t="shared" si="886"/>
        <v>0</v>
      </c>
      <c r="GZ275" s="25">
        <f t="shared" si="1031"/>
        <v>0</v>
      </c>
      <c r="HA275" s="1" t="e" cm="1">
        <f t="array" ref="HA275">INDEX(#REF!,MATCH(EJ275&amp;EK275&amp;HD275&amp;HE275&amp;HF275,#REF!&amp;#REF!&amp;#REF!&amp;#REF!&amp;#REF!,0))</f>
        <v>#REF!</v>
      </c>
      <c r="HB275" s="16"/>
      <c r="HC275" s="25">
        <f t="shared" si="1032"/>
        <v>0</v>
      </c>
      <c r="HD275" s="18">
        <v>0</v>
      </c>
      <c r="HE275" s="18">
        <v>0</v>
      </c>
      <c r="HF275" s="18">
        <v>0</v>
      </c>
      <c r="HG275" s="1" t="e" cm="1">
        <f t="array" ref="HG275">INDEX(#REF!,MATCH(EJ275&amp;EK275&amp;HJ275&amp;HK275&amp;HL275,#REF!&amp;#REF!&amp;#REF!&amp;#REF!&amp;#REF!,0))</f>
        <v>#REF!</v>
      </c>
      <c r="HH275" s="16"/>
      <c r="HI275" s="25">
        <f t="shared" si="1033"/>
        <v>0</v>
      </c>
      <c r="HJ275" s="25">
        <f t="shared" si="1034"/>
        <v>0</v>
      </c>
      <c r="HK275" s="19">
        <v>0</v>
      </c>
      <c r="HL275" s="19">
        <v>0</v>
      </c>
      <c r="HM275" s="18">
        <v>0.01</v>
      </c>
      <c r="HN275" s="18">
        <v>1</v>
      </c>
      <c r="HO275" s="25">
        <f t="shared" si="1035"/>
        <v>0</v>
      </c>
      <c r="HP275" s="25">
        <f t="shared" si="1036"/>
        <v>0</v>
      </c>
      <c r="HQ275" s="25">
        <f t="shared" si="1037"/>
        <v>0</v>
      </c>
      <c r="HR275" s="25">
        <f t="shared" si="1038"/>
        <v>0</v>
      </c>
      <c r="HS275" s="25">
        <f t="shared" si="1039"/>
        <v>0</v>
      </c>
      <c r="HT275" s="19">
        <v>0</v>
      </c>
      <c r="HU275" s="19">
        <v>0</v>
      </c>
      <c r="HV275" s="19">
        <v>0</v>
      </c>
      <c r="HW275" s="25">
        <f t="shared" si="1040"/>
        <v>0</v>
      </c>
      <c r="HX275" s="19">
        <v>0</v>
      </c>
      <c r="HY275" s="19">
        <v>0</v>
      </c>
      <c r="HZ275" s="18">
        <v>37.85</v>
      </c>
      <c r="IA275" s="20">
        <f>ROUND(IF(EN275="Cống tròn",IF(EN275="Cống tròn",IF(EU275="Không có móng",IQ275-FF275,IF(EU275="Đế",IP275-FN275,IF(OR(EU275="Móng bê tông",EU275="Móng bê tông kết hợp đế"),II275-FJ275,0))),0),IF(EN275="Cống hộp",IF(AND(EN275="Cống hộp",EU275="Không có móng"),IQ275-GF275,IF(AND(EN275="Cống hộp",EU275="Móng bê tông"),IJ275-GB275,0)),IF(OR(EN275="Rãnh xây",EN275="Rãnh bê tông"),IF(OR(EN275="Rãnh xây",EN275="Rãnh bê tông"),IK275-GB275,0),IF(EN275="Ống nhựa",IF(AND(EN275="Ống nhựa",EU275="Không đắp cát"),IQ275-HT275,IF(AND(EN275="Ống nhựa",EU275="Đắp cát"),IH275-HX275,0)),IF(EN275="Rãnh thang",IF(EN275="Rãnh thang",IF(EU275="Móng bê tông",#REF!-#REF!,IQ275),0),0))))),2)</f>
        <v>35.99</v>
      </c>
      <c r="IB275" s="20">
        <f t="shared" si="1041"/>
        <v>1.8599999999999994</v>
      </c>
      <c r="IC275" s="20">
        <f t="shared" si="887"/>
        <v>35.989999999999995</v>
      </c>
      <c r="ID275" s="20">
        <f t="shared" si="888"/>
        <v>0</v>
      </c>
      <c r="IE275" s="20">
        <f t="shared" si="889"/>
        <v>0</v>
      </c>
      <c r="IF275" s="20">
        <f t="shared" si="890"/>
        <v>0</v>
      </c>
      <c r="IG275" s="20">
        <f>IF(EN275="Rãnh thang",IF(AND(EN275="Rãnh thang",EU275="Móng bê tông"),IQ275-#REF!,0),IF(EN275="Ống nhựa",IF(AND(EN275="Ống nhựa",EU275="Đắp cát"),IQ275-HT275,0),IF(EN275="Cống tròn",IF(EN275="Cống tròn",IF(OR(EU275="Móng bê tông",EU275="Móng bê tông kết hợp đế"),IM275-FL275,0),0),IF(EN275="Cống hộp",IF(AND(EN275="Cống hộp",EU275="Móng bê tông"),IN275-GD275,0),IF(OR(EN275="Rãnh xây",EN275="Rãnh bê tông"),IF(AND(EN275="Rãnh xây",EU275="Móng bê tông"),IO275-GD275,IF(AND(EN275="Rãnh bê tông",EU275="Móng bê tông"),IO275-GD275,0)),0)))))</f>
        <v>35.989999999999995</v>
      </c>
      <c r="IH275" s="20">
        <f t="shared" si="891"/>
        <v>0</v>
      </c>
      <c r="II275" s="20">
        <f t="shared" si="892"/>
        <v>35.989999999999995</v>
      </c>
      <c r="IJ275" s="20">
        <f t="shared" si="893"/>
        <v>0</v>
      </c>
      <c r="IK275" s="20">
        <f t="shared" si="894"/>
        <v>0</v>
      </c>
      <c r="IL275" s="20">
        <f t="shared" si="895"/>
        <v>36.19</v>
      </c>
      <c r="IM275" s="20">
        <f t="shared" si="896"/>
        <v>36.19</v>
      </c>
      <c r="IN275" s="20">
        <f t="shared" si="897"/>
        <v>0</v>
      </c>
      <c r="IO275" s="20">
        <f t="shared" si="898"/>
        <v>0</v>
      </c>
      <c r="IP275" s="20">
        <f t="shared" si="899"/>
        <v>0</v>
      </c>
      <c r="IQ275" s="18">
        <v>36.29</v>
      </c>
      <c r="IR275" s="25">
        <f t="shared" si="1042"/>
        <v>0</v>
      </c>
      <c r="IS275" s="25">
        <f t="shared" si="900"/>
        <v>0</v>
      </c>
      <c r="IT275" s="25">
        <f t="shared" si="901"/>
        <v>0</v>
      </c>
      <c r="IU275" s="25">
        <f>ROUND(IF(EN275="Cống tròn",IF(EN275="Cống tròn",IV275+FF275,0),IF(EN275="Cống hộp",IF(EN275="Cống hộp",IV275+GP275,0),IF(OR(EN275="Rãnh xây",EN275="Rãnh bê tông"),IF(OR(EN275="Rãnh xây",EN275="Rãnh bê tông"),IV275+GP275,0),IF(EN275="ống nhựa",IF(EN275="Ống nhựa",IV275+HT275,0),IF(EN275="Rãnh thang",IF(EN275="Rãnh thang",IQ275+#REF!,0),0))))),2)</f>
        <v>37.32</v>
      </c>
      <c r="IV275" s="18">
        <v>37.22</v>
      </c>
      <c r="IW275" s="25">
        <f t="shared" si="902"/>
        <v>37.32</v>
      </c>
      <c r="IX275" s="25">
        <f t="shared" si="903"/>
        <v>0</v>
      </c>
      <c r="IY275" s="25">
        <f t="shared" si="904"/>
        <v>0</v>
      </c>
      <c r="IZ275" s="25">
        <f t="shared" si="905"/>
        <v>0</v>
      </c>
      <c r="JA275" s="25">
        <f t="shared" si="906"/>
        <v>0</v>
      </c>
      <c r="JB275" s="18">
        <v>37.79</v>
      </c>
      <c r="JC275" s="20">
        <f>ROUND(IF(EN275="Cống tròn",IF(EN275="Cống tròn",IF(EU275="Không có móng",JS275-FF275,IF(EU275="Đế",JR275-FN275,IF(OR(EU275="Móng bê tông",EU275="Móng bê tông kết hợp đế"),JK275-FJ275,0))),0),IF(EN275="Cống hộp",IF(AND(EN275="Cống hộp",EU275="Không có móng"),JS275-GF275,IF(AND(EN275="Cống hộp",EU275="Móng bê tông"),JL275-GB275,0)),IF(OR(EN275="Rãnh xây",EN275="Rãnh bê tông"),IF(OR(EN275="Rãnh xây",EN275="Rãnh bê tông"),JM275-GB275,0),IF(EN275="Ống nhựa",IF(AND(EN275="Ống nhựa",EU275="Không đắp cát"),JS275-HT275,IF(AND(EN275="Ống nhựa",EU275="Đắp cát"),JJ275-HX275,0)),IF(EN275="Rãnh thang",IF(EN275="Rãnh thang",IF(EU275="Móng bê tông",#REF!-#REF!,JS275),0),0))))),2)</f>
        <v>35.92</v>
      </c>
      <c r="JD275" s="20">
        <f t="shared" si="1043"/>
        <v>1.8699999999999974</v>
      </c>
      <c r="JE275" s="20">
        <f t="shared" si="907"/>
        <v>35.919999999999995</v>
      </c>
      <c r="JF275" s="20">
        <f t="shared" si="908"/>
        <v>0</v>
      </c>
      <c r="JG275" s="20">
        <f t="shared" si="909"/>
        <v>0</v>
      </c>
      <c r="JH275" s="20">
        <f t="shared" si="910"/>
        <v>0</v>
      </c>
      <c r="JI275" s="20">
        <f>IF(EN275="Rãnh thang",IF(AND(EN275="Rãnh thang",EU275="Móng bê tông"),JS275-#REF!,0),IF(EN275="Ống nhựa",IF(AND(EN275="Ống nhựa",EU275="Đắp cát"),JS275-HT275,0),IF(EN275="Cống tròn",IF(EN275="Cống tròn",IF(OR(EU275="Móng bê tông",EU275="Móng bê tông kết hợp đế"),JO275-FL275,0),0),IF(EN275="Cống hộp",IF(AND(EN275="Cống hộp",EU275="Móng bê tông"),JP275-GD275,0),IF(OR(EN275="Rãnh xây",EN275="Rãnh bê tông"),IF(AND(EN275="Rãnh xây",EU275="Móng bê tông"),JQ275-GD275,IF(AND(EN275="Rãnh bê tông",EU275="Móng bê tông"),JQ275-GD275,0)),0)))))</f>
        <v>35.919999999999995</v>
      </c>
      <c r="JJ275" s="20">
        <f t="shared" si="911"/>
        <v>0</v>
      </c>
      <c r="JK275" s="20">
        <f t="shared" si="912"/>
        <v>35.919999999999995</v>
      </c>
      <c r="JL275" s="20">
        <f t="shared" si="913"/>
        <v>0</v>
      </c>
      <c r="JM275" s="20">
        <f t="shared" si="914"/>
        <v>0</v>
      </c>
      <c r="JN275" s="20">
        <f t="shared" si="915"/>
        <v>36.119999999999997</v>
      </c>
      <c r="JO275" s="20">
        <f t="shared" si="916"/>
        <v>36.119999999999997</v>
      </c>
      <c r="JP275" s="20">
        <f t="shared" si="917"/>
        <v>0</v>
      </c>
      <c r="JQ275" s="20">
        <f t="shared" si="918"/>
        <v>0</v>
      </c>
      <c r="JR275" s="20">
        <f t="shared" si="919"/>
        <v>0</v>
      </c>
      <c r="JS275" s="26">
        <v>36.22</v>
      </c>
      <c r="JT275" s="25">
        <f t="shared" si="1044"/>
        <v>0</v>
      </c>
      <c r="JU275" s="25">
        <f t="shared" si="920"/>
        <v>0</v>
      </c>
      <c r="JV275" s="25">
        <f t="shared" si="921"/>
        <v>0</v>
      </c>
      <c r="JW275" s="25">
        <f>ROUND(IF(EN275="Cống tròn",IF(EN275="Cống tròn",JX275+FF275,0),IF(EN275="Cống hộp",IF(EN275="Cống hộp",JX275+GP275,0),IF(OR(EN275="Rãnh xây",EN275="Rãnh bê tông"),IF(OR(EN275="Rãnh xây",EN275="Rãnh bê tông"),JX275+GP275,0),IF(EN275="ống nhựa",IF(EN275="Ống nhựa",JX275+HT275,0),IF(EN275="Rãnh thang",IF(EN275="Rãnh thang",JS275+#REF!,0),0))))),2)</f>
        <v>37.32</v>
      </c>
      <c r="JX275" s="27">
        <v>37.22</v>
      </c>
      <c r="JY275" s="25">
        <f t="shared" si="922"/>
        <v>37.32</v>
      </c>
      <c r="JZ275" s="25">
        <f t="shared" si="923"/>
        <v>0</v>
      </c>
      <c r="KA275" s="25">
        <f t="shared" si="924"/>
        <v>0</v>
      </c>
      <c r="KB275" s="25">
        <f t="shared" si="925"/>
        <v>0</v>
      </c>
      <c r="KC275" s="25">
        <f t="shared" si="926"/>
        <v>0</v>
      </c>
      <c r="KD275" s="28" t="s">
        <v>98</v>
      </c>
      <c r="KE275" s="27">
        <v>0</v>
      </c>
      <c r="KF275" s="25">
        <f t="shared" si="927"/>
        <v>1.8599999999999994</v>
      </c>
      <c r="KG275" s="25">
        <f t="shared" si="1045"/>
        <v>1.8599999999999994</v>
      </c>
      <c r="KH275" s="27">
        <v>0</v>
      </c>
      <c r="KI275" s="25">
        <f t="shared" si="928"/>
        <v>1.8699999999999974</v>
      </c>
      <c r="KJ275" s="25">
        <f t="shared" si="1046"/>
        <v>1.8699999999999974</v>
      </c>
      <c r="KK275" s="25">
        <f t="shared" si="929"/>
        <v>0</v>
      </c>
      <c r="KL275" s="25">
        <f t="shared" si="930"/>
        <v>0</v>
      </c>
      <c r="KM275" s="25">
        <f t="shared" si="1047"/>
        <v>0</v>
      </c>
      <c r="KN275" s="25">
        <f t="shared" si="931"/>
        <v>0</v>
      </c>
      <c r="KO275" s="25">
        <f t="shared" si="932"/>
        <v>0</v>
      </c>
      <c r="KP275" s="25">
        <f t="shared" si="1048"/>
        <v>0</v>
      </c>
      <c r="KQ275" s="25">
        <f t="shared" si="933"/>
        <v>0.2</v>
      </c>
      <c r="KR275" s="25">
        <f t="shared" si="934"/>
        <v>0.2</v>
      </c>
      <c r="KS275" s="25">
        <f t="shared" si="1049"/>
        <v>0.2</v>
      </c>
      <c r="KT275" s="25">
        <f t="shared" si="935"/>
        <v>0</v>
      </c>
      <c r="KU275" s="25">
        <f t="shared" si="936"/>
        <v>0</v>
      </c>
      <c r="KV275" s="25">
        <f t="shared" si="1050"/>
        <v>0</v>
      </c>
      <c r="KW275" s="25">
        <f t="shared" si="863"/>
        <v>0</v>
      </c>
      <c r="KX275" s="25">
        <f t="shared" si="937"/>
        <v>0</v>
      </c>
      <c r="KY275" s="25">
        <f t="shared" si="1051"/>
        <v>0</v>
      </c>
      <c r="KZ275" s="25">
        <f t="shared" si="938"/>
        <v>0</v>
      </c>
      <c r="LA275" s="25">
        <f t="shared" si="939"/>
        <v>0</v>
      </c>
      <c r="LB275" s="25">
        <f t="shared" si="1052"/>
        <v>0</v>
      </c>
      <c r="LC275" s="25">
        <f t="shared" si="940"/>
        <v>1.4</v>
      </c>
      <c r="LD275" s="25">
        <f t="shared" si="941"/>
        <v>1.4</v>
      </c>
      <c r="LE275" s="25">
        <f t="shared" si="1053"/>
        <v>1.4</v>
      </c>
      <c r="LF275" s="25">
        <f t="shared" si="942"/>
        <v>0</v>
      </c>
      <c r="LG275" s="25">
        <f t="shared" si="943"/>
        <v>0</v>
      </c>
      <c r="LH275" s="25">
        <f t="shared" si="1054"/>
        <v>0</v>
      </c>
      <c r="LI275" s="25">
        <f t="shared" si="944"/>
        <v>0</v>
      </c>
      <c r="LJ275" s="25">
        <f t="shared" si="945"/>
        <v>0</v>
      </c>
      <c r="LK275" s="25">
        <f t="shared" si="1055"/>
        <v>0</v>
      </c>
      <c r="LL275" s="25">
        <f t="shared" si="946"/>
        <v>0</v>
      </c>
      <c r="LM275" s="25">
        <f t="shared" si="947"/>
        <v>0</v>
      </c>
      <c r="LN275" s="25">
        <f t="shared" si="1056"/>
        <v>0</v>
      </c>
      <c r="LO275" s="25">
        <f t="shared" si="948"/>
        <v>0</v>
      </c>
      <c r="LP275" s="25">
        <f t="shared" si="949"/>
        <v>0</v>
      </c>
      <c r="LQ275" s="25">
        <f t="shared" si="1057"/>
        <v>0</v>
      </c>
      <c r="LR275" s="25">
        <f t="shared" si="950"/>
        <v>0</v>
      </c>
      <c r="LS275" s="25">
        <f t="shared" si="951"/>
        <v>0</v>
      </c>
      <c r="LT275" s="25">
        <f t="shared" si="1058"/>
        <v>0</v>
      </c>
      <c r="LU275" s="25">
        <f t="shared" si="952"/>
        <v>0</v>
      </c>
      <c r="LV275" s="25">
        <f t="shared" si="953"/>
        <v>0</v>
      </c>
      <c r="LW275" s="25">
        <f t="shared" si="1059"/>
        <v>0</v>
      </c>
      <c r="LX275" s="25">
        <f t="shared" si="954"/>
        <v>0</v>
      </c>
      <c r="LY275" s="25">
        <f t="shared" si="955"/>
        <v>0</v>
      </c>
      <c r="LZ275" s="25">
        <f t="shared" si="1060"/>
        <v>0</v>
      </c>
      <c r="MA275" s="25">
        <f t="shared" si="956"/>
        <v>0</v>
      </c>
      <c r="MB275" s="25">
        <f t="shared" si="957"/>
        <v>0</v>
      </c>
      <c r="MC275" s="25">
        <f t="shared" si="1061"/>
        <v>0</v>
      </c>
      <c r="MD275" s="25">
        <f t="shared" si="958"/>
        <v>0</v>
      </c>
      <c r="ME275" s="25">
        <f t="shared" si="959"/>
        <v>0</v>
      </c>
      <c r="MF275" s="25">
        <f t="shared" si="1062"/>
        <v>0</v>
      </c>
      <c r="MG275" s="25">
        <f t="shared" si="960"/>
        <v>0</v>
      </c>
      <c r="MH275" s="25">
        <f t="shared" si="961"/>
        <v>0</v>
      </c>
      <c r="MI275" s="25">
        <f t="shared" si="1063"/>
        <v>0</v>
      </c>
      <c r="MJ275" s="25">
        <f t="shared" si="962"/>
        <v>0</v>
      </c>
      <c r="MK275" s="25">
        <f t="shared" si="963"/>
        <v>0</v>
      </c>
      <c r="ML275" s="25">
        <f t="shared" si="1064"/>
        <v>0</v>
      </c>
      <c r="MM275" s="25">
        <f t="shared" si="964"/>
        <v>0</v>
      </c>
      <c r="MN275" s="25">
        <f t="shared" si="965"/>
        <v>0</v>
      </c>
      <c r="MO275" s="25">
        <f t="shared" si="1065"/>
        <v>0</v>
      </c>
      <c r="MP275" s="25">
        <f t="shared" si="966"/>
        <v>0</v>
      </c>
      <c r="MQ275" s="25">
        <f t="shared" si="967"/>
        <v>0</v>
      </c>
      <c r="MR275" s="25">
        <f t="shared" si="1066"/>
        <v>0</v>
      </c>
      <c r="MS275" s="29">
        <v>1.4</v>
      </c>
      <c r="MT275" s="29">
        <v>0</v>
      </c>
      <c r="MU275" s="29">
        <v>1</v>
      </c>
      <c r="MV275" s="29">
        <v>1</v>
      </c>
      <c r="MW275" s="25">
        <f t="shared" si="968"/>
        <v>1.4</v>
      </c>
      <c r="MX275" s="25">
        <f t="shared" si="969"/>
        <v>2.6</v>
      </c>
      <c r="MY275" s="25">
        <f t="shared" si="970"/>
        <v>0</v>
      </c>
      <c r="MZ275" s="25">
        <f t="shared" si="971"/>
        <v>0</v>
      </c>
      <c r="NA275" s="25">
        <f t="shared" si="972"/>
        <v>1.4</v>
      </c>
      <c r="NB275" s="25">
        <f t="shared" si="973"/>
        <v>2.62</v>
      </c>
      <c r="NC275" s="25">
        <f t="shared" si="974"/>
        <v>0</v>
      </c>
      <c r="ND275" s="25">
        <f t="shared" si="975"/>
        <v>0</v>
      </c>
      <c r="NE275" s="25">
        <f t="shared" si="1067"/>
        <v>1.4</v>
      </c>
      <c r="NF275" s="25">
        <f t="shared" si="1067"/>
        <v>2.6100000000000003</v>
      </c>
      <c r="NG275" s="25">
        <f t="shared" si="1067"/>
        <v>0</v>
      </c>
      <c r="NH275" s="25">
        <f t="shared" si="976"/>
        <v>0</v>
      </c>
      <c r="NI275" s="25">
        <f t="shared" si="977"/>
        <v>97.88</v>
      </c>
      <c r="NJ275" s="25">
        <f t="shared" si="978"/>
        <v>0</v>
      </c>
      <c r="NK275" s="25">
        <f t="shared" si="979"/>
        <v>97.88</v>
      </c>
      <c r="NL275" s="25">
        <f t="shared" si="980"/>
        <v>68.2</v>
      </c>
      <c r="NM275" s="25">
        <f t="shared" si="981"/>
        <v>0</v>
      </c>
      <c r="NN275" s="25">
        <f t="shared" si="1068"/>
        <v>68.2</v>
      </c>
      <c r="NO275" s="25">
        <f t="shared" si="982"/>
        <v>0</v>
      </c>
      <c r="NP275" s="25">
        <f t="shared" si="983"/>
        <v>0</v>
      </c>
      <c r="NQ275" s="25">
        <f t="shared" si="1069"/>
        <v>0</v>
      </c>
      <c r="NR275" s="25">
        <f t="shared" si="984"/>
        <v>0</v>
      </c>
      <c r="NS275" s="25">
        <f t="shared" si="985"/>
        <v>0</v>
      </c>
      <c r="NT275" s="25">
        <f t="shared" si="1070"/>
        <v>0</v>
      </c>
      <c r="NU275" s="25">
        <f t="shared" si="986"/>
        <v>0</v>
      </c>
      <c r="NV275" s="25">
        <f t="shared" si="987"/>
        <v>0</v>
      </c>
      <c r="NW275" s="25">
        <f t="shared" si="1071"/>
        <v>0</v>
      </c>
      <c r="NX275" s="25">
        <f t="shared" si="1072"/>
        <v>68.2</v>
      </c>
      <c r="NY275" s="25">
        <f t="shared" si="1072"/>
        <v>0</v>
      </c>
      <c r="NZ275" s="25">
        <f t="shared" si="1073"/>
        <v>68.2</v>
      </c>
      <c r="OA275" s="25">
        <f t="shared" si="1074"/>
        <v>29.68</v>
      </c>
      <c r="OB275" s="25">
        <f t="shared" si="1074"/>
        <v>0</v>
      </c>
      <c r="OC275" s="25">
        <f t="shared" si="1075"/>
        <v>29.68</v>
      </c>
      <c r="OD275" s="25">
        <f t="shared" si="1076"/>
        <v>68.2</v>
      </c>
      <c r="OE275" s="25">
        <f t="shared" si="1076"/>
        <v>0</v>
      </c>
      <c r="OF275" s="25">
        <f t="shared" si="1076"/>
        <v>68.2</v>
      </c>
      <c r="OG275" s="25">
        <f t="shared" si="988"/>
        <v>0</v>
      </c>
      <c r="OH275" s="25">
        <f t="shared" si="989"/>
        <v>0</v>
      </c>
      <c r="OI275" s="25">
        <f t="shared" si="990"/>
        <v>0</v>
      </c>
      <c r="OJ275" s="25">
        <f t="shared" si="991"/>
        <v>0</v>
      </c>
      <c r="OK275" s="25">
        <f t="shared" si="992"/>
        <v>0</v>
      </c>
      <c r="OL275" s="25">
        <f t="shared" si="993"/>
        <v>0</v>
      </c>
      <c r="OM275" s="25">
        <f t="shared" si="1077"/>
        <v>0</v>
      </c>
      <c r="ON275" s="25">
        <f t="shared" si="1077"/>
        <v>0</v>
      </c>
      <c r="OO275" s="25">
        <f t="shared" si="1077"/>
        <v>0</v>
      </c>
      <c r="OP275" s="25">
        <f t="shared" si="994"/>
        <v>0</v>
      </c>
      <c r="OQ275" s="25">
        <f t="shared" si="995"/>
        <v>0</v>
      </c>
      <c r="OR275" s="25">
        <f t="shared" si="1078"/>
        <v>0</v>
      </c>
      <c r="OS275" s="19">
        <v>536217.23</v>
      </c>
      <c r="OT275" s="19">
        <v>2370527.48</v>
      </c>
    </row>
    <row r="276" spans="1:410" ht="33" customHeight="1" x14ac:dyDescent="0.25">
      <c r="A276" s="18"/>
      <c r="B276" s="18" t="s">
        <v>1071</v>
      </c>
      <c r="C276" s="18">
        <v>443.01</v>
      </c>
      <c r="D276" s="16" t="e">
        <f>_xlfn.IFNA(INDEX(#REF!,MATCH(E276,#REF!,0)),0)</f>
        <v>#REF!</v>
      </c>
      <c r="E276" s="18" t="s">
        <v>1086</v>
      </c>
      <c r="F276" s="16" t="s">
        <v>765</v>
      </c>
      <c r="G276" s="16" t="s">
        <v>766</v>
      </c>
      <c r="H276" s="16" t="s">
        <v>767</v>
      </c>
      <c r="I276" s="16" t="s">
        <v>768</v>
      </c>
      <c r="J276" s="16" t="s">
        <v>769</v>
      </c>
      <c r="K276" s="16" t="s">
        <v>770</v>
      </c>
      <c r="L276" s="16" t="s">
        <v>771</v>
      </c>
      <c r="M276" s="18">
        <v>1.64</v>
      </c>
      <c r="N276" s="18">
        <v>1.94</v>
      </c>
      <c r="O276" s="18">
        <v>2.04</v>
      </c>
      <c r="P276" s="18">
        <v>2.34</v>
      </c>
      <c r="Q276" s="18">
        <v>0.1</v>
      </c>
      <c r="R276" s="18">
        <v>1.8399999999999999</v>
      </c>
      <c r="S276" s="18">
        <v>2.14</v>
      </c>
      <c r="T276" s="18">
        <v>0.2</v>
      </c>
      <c r="U276" s="18">
        <v>0</v>
      </c>
      <c r="V276" s="18">
        <v>0</v>
      </c>
      <c r="W276" s="18">
        <v>0</v>
      </c>
      <c r="X276" s="18">
        <v>1.64</v>
      </c>
      <c r="Y276" s="18">
        <v>1.9</v>
      </c>
      <c r="Z276" s="20">
        <f t="shared" si="996"/>
        <v>1.6</v>
      </c>
      <c r="AA276" s="18">
        <v>0.22</v>
      </c>
      <c r="AB276" s="18">
        <v>0</v>
      </c>
      <c r="AC276" s="18">
        <v>0</v>
      </c>
      <c r="AD276" s="18">
        <v>0</v>
      </c>
      <c r="AE276" s="18">
        <v>0</v>
      </c>
      <c r="AF276" s="18">
        <v>0</v>
      </c>
      <c r="AG276" s="18">
        <v>1.2</v>
      </c>
      <c r="AH276" s="18">
        <v>1.5</v>
      </c>
      <c r="AI276" s="20">
        <f t="shared" si="997"/>
        <v>1.75</v>
      </c>
      <c r="AJ276" s="18">
        <v>0</v>
      </c>
      <c r="AK276" s="18">
        <v>0</v>
      </c>
      <c r="AL276" s="20">
        <f t="shared" si="998"/>
        <v>0</v>
      </c>
      <c r="AM276" s="18">
        <v>1.64</v>
      </c>
      <c r="AN276" s="18">
        <v>1.5</v>
      </c>
      <c r="AO276" s="18">
        <v>0.15</v>
      </c>
      <c r="AP276" s="18">
        <v>0.22</v>
      </c>
      <c r="AQ276" s="18">
        <v>1.64</v>
      </c>
      <c r="AR276" s="18">
        <v>1.72</v>
      </c>
      <c r="AS276" s="18">
        <v>0.12</v>
      </c>
      <c r="AT276" s="18">
        <v>0.11</v>
      </c>
      <c r="AU276" s="18">
        <v>0</v>
      </c>
      <c r="AV276" s="18">
        <v>1</v>
      </c>
      <c r="AW276" s="18">
        <v>0</v>
      </c>
      <c r="AX276" s="18">
        <v>0</v>
      </c>
      <c r="AY276" s="18">
        <v>0</v>
      </c>
      <c r="AZ276" s="18">
        <v>0</v>
      </c>
      <c r="BA276" s="18">
        <v>0</v>
      </c>
      <c r="BB276" s="18">
        <v>0</v>
      </c>
      <c r="BC276" s="18">
        <v>0</v>
      </c>
      <c r="BD276" s="18">
        <v>0</v>
      </c>
      <c r="BE276" s="18">
        <v>2</v>
      </c>
      <c r="BF276" s="18">
        <v>0</v>
      </c>
      <c r="BG276" s="18">
        <v>0</v>
      </c>
      <c r="BH276" s="18">
        <v>0</v>
      </c>
      <c r="BI276" s="18">
        <v>0</v>
      </c>
      <c r="BJ276" s="18">
        <v>0</v>
      </c>
      <c r="BK276" s="18">
        <v>0</v>
      </c>
      <c r="BL276" s="18">
        <v>0</v>
      </c>
      <c r="BM276" s="18">
        <v>0</v>
      </c>
      <c r="BN276" s="18">
        <v>0</v>
      </c>
      <c r="BO276" s="18">
        <v>0</v>
      </c>
      <c r="BP276" s="18">
        <v>0</v>
      </c>
      <c r="BQ276" s="18">
        <v>0</v>
      </c>
      <c r="BR276" s="18">
        <v>0</v>
      </c>
      <c r="BS276" s="18">
        <v>0</v>
      </c>
      <c r="BT276" s="18">
        <v>0</v>
      </c>
      <c r="BU276" s="18">
        <v>0</v>
      </c>
      <c r="BV276" s="18">
        <v>0</v>
      </c>
      <c r="BW276" s="18">
        <v>0</v>
      </c>
      <c r="BX276" s="18">
        <v>0</v>
      </c>
      <c r="BY276" s="18">
        <v>0</v>
      </c>
      <c r="BZ276" s="18">
        <v>0</v>
      </c>
      <c r="CA276" s="16" t="e">
        <f>_xlfn.IFNA(IF(RIGHT(D276,2)="=G",0,INDEX(#REF!,MATCH(E276,#REF!,0))),0)</f>
        <v>#REF!</v>
      </c>
      <c r="CB276" s="16" t="s">
        <v>776</v>
      </c>
      <c r="CC276" s="18">
        <v>0</v>
      </c>
      <c r="CD276" s="18">
        <v>0</v>
      </c>
      <c r="CE276" s="18">
        <v>1.4</v>
      </c>
      <c r="CF276" s="18">
        <v>0.85</v>
      </c>
      <c r="CG276" s="18">
        <v>0.12</v>
      </c>
      <c r="CH276" s="18">
        <v>2</v>
      </c>
      <c r="CI276" s="16" t="s">
        <v>98</v>
      </c>
      <c r="CJ276" s="18">
        <v>0</v>
      </c>
      <c r="CK276" s="20">
        <f t="shared" si="864"/>
        <v>2.17</v>
      </c>
      <c r="CL276" s="20">
        <f t="shared" si="999"/>
        <v>2.17</v>
      </c>
      <c r="CM276" s="18">
        <v>45.11</v>
      </c>
      <c r="CN276" s="18">
        <v>37.79</v>
      </c>
      <c r="CO276" s="18">
        <v>36.951000000000001</v>
      </c>
      <c r="CP276" s="22">
        <f t="shared" si="865"/>
        <v>37.79</v>
      </c>
      <c r="CQ276" s="22">
        <f t="shared" si="866"/>
        <v>35.619999999999997</v>
      </c>
      <c r="CR276" s="22">
        <f t="shared" si="1000"/>
        <v>2.17</v>
      </c>
      <c r="CS276" s="22">
        <f t="shared" si="867"/>
        <v>35.72</v>
      </c>
      <c r="CT276" s="22">
        <f t="shared" si="868"/>
        <v>35.92</v>
      </c>
      <c r="CU276" s="18">
        <v>35.92</v>
      </c>
      <c r="CV276" s="22">
        <f t="shared" si="1001"/>
        <v>1.6</v>
      </c>
      <c r="CW276" s="22">
        <f t="shared" si="869"/>
        <v>0</v>
      </c>
      <c r="CX276" s="22">
        <f t="shared" si="870"/>
        <v>0</v>
      </c>
      <c r="CY276" s="22">
        <f t="shared" si="871"/>
        <v>37.520000000000003</v>
      </c>
      <c r="CZ276" s="22">
        <f t="shared" si="872"/>
        <v>37.67</v>
      </c>
      <c r="DA276" s="18">
        <v>37.79</v>
      </c>
      <c r="DB276" s="20">
        <f t="shared" si="1002"/>
        <v>2.17</v>
      </c>
      <c r="DC276" s="20">
        <f t="shared" si="1003"/>
        <v>0</v>
      </c>
      <c r="DD276" s="20">
        <f t="shared" si="1004"/>
        <v>2.17</v>
      </c>
      <c r="DE276" s="20">
        <f t="shared" si="873"/>
        <v>0.1</v>
      </c>
      <c r="DF276" s="20">
        <f t="shared" si="874"/>
        <v>0.2</v>
      </c>
      <c r="DG276" s="20">
        <f t="shared" si="875"/>
        <v>1.87</v>
      </c>
      <c r="DH276" s="20">
        <f t="shared" si="876"/>
        <v>0</v>
      </c>
      <c r="DI276" s="20">
        <f t="shared" si="877"/>
        <v>0</v>
      </c>
      <c r="DJ276" s="20">
        <f t="shared" si="878"/>
        <v>0</v>
      </c>
      <c r="DK276" s="20">
        <f t="shared" si="1005"/>
        <v>2.17</v>
      </c>
      <c r="DL276" s="20">
        <f t="shared" si="1006"/>
        <v>0</v>
      </c>
      <c r="DM276" s="20">
        <f t="shared" si="1007"/>
        <v>0</v>
      </c>
      <c r="DN276" s="20">
        <f t="shared" si="1008"/>
        <v>0</v>
      </c>
      <c r="DO276" s="18">
        <v>2.54</v>
      </c>
      <c r="DP276" s="18">
        <v>0</v>
      </c>
      <c r="DQ276" s="18">
        <v>1</v>
      </c>
      <c r="DR276" s="18">
        <v>1</v>
      </c>
      <c r="DS276" s="25">
        <f t="shared" si="1009"/>
        <v>2.54</v>
      </c>
      <c r="DT276" s="25">
        <f t="shared" si="1010"/>
        <v>0</v>
      </c>
      <c r="DU276" s="25">
        <f t="shared" si="1011"/>
        <v>5.51</v>
      </c>
      <c r="DV276" s="25">
        <f t="shared" si="1012"/>
        <v>0</v>
      </c>
      <c r="DW276" s="25">
        <f t="shared" si="1013"/>
        <v>5.51</v>
      </c>
      <c r="DX276" s="25">
        <f t="shared" si="1014"/>
        <v>11.24</v>
      </c>
      <c r="DY276" s="25">
        <f t="shared" si="1015"/>
        <v>0</v>
      </c>
      <c r="DZ276" s="25">
        <f t="shared" si="1016"/>
        <v>11.24</v>
      </c>
      <c r="EA276" s="25">
        <f t="shared" si="1017"/>
        <v>7.21</v>
      </c>
      <c r="EB276" s="25">
        <f t="shared" si="1018"/>
        <v>0</v>
      </c>
      <c r="EC276" s="25">
        <f t="shared" si="1019"/>
        <v>7.21</v>
      </c>
      <c r="ED276" s="25">
        <f t="shared" si="1020"/>
        <v>4.03</v>
      </c>
      <c r="EE276" s="25">
        <f t="shared" si="1020"/>
        <v>0</v>
      </c>
      <c r="EF276" s="25">
        <f t="shared" si="1021"/>
        <v>4.03</v>
      </c>
      <c r="EG276" s="25">
        <f t="shared" si="1022"/>
        <v>7.21</v>
      </c>
      <c r="EH276" s="25">
        <f t="shared" si="1022"/>
        <v>0</v>
      </c>
      <c r="EI276" s="25">
        <f t="shared" si="1023"/>
        <v>7.21</v>
      </c>
      <c r="EJ276" s="18">
        <v>443.01</v>
      </c>
      <c r="EK276" s="18">
        <v>481.71</v>
      </c>
      <c r="EL276" s="18" t="s">
        <v>1086</v>
      </c>
      <c r="EM276" s="18" t="s">
        <v>1087</v>
      </c>
      <c r="EN276" s="16" t="s">
        <v>774</v>
      </c>
      <c r="EO276" s="16" t="s">
        <v>132</v>
      </c>
      <c r="EP276" s="16" t="e">
        <f>IF(OR(EN276="Cống tròn",EN276="Cống hộp",EN276="Ống nhựa"),INDEX(#REF!,MATCH(E276,#REF!,0)),IF(OR(EN276="Rãnh xây",EN276="Rãnh bê tông"),INDEX(#REF!,MATCH(E276,#REF!,0)),0))</f>
        <v>#REF!</v>
      </c>
      <c r="EQ276" s="18">
        <v>37.499999999999986</v>
      </c>
      <c r="ER276" s="18">
        <v>1</v>
      </c>
      <c r="ES276" s="25">
        <f t="shared" si="1024"/>
        <v>37</v>
      </c>
      <c r="ET276" s="1" t="e">
        <f>_xlfn.IFNA(IF(EN276="Cống tròn",INDEX(#REF!,MATCH(E276,#REF!,0)),IF(EN276="Cống hộp",INDEX(#REF!,MATCH(E276,#REF!,0)),EU276&amp;" ,"&amp;EV276)),0)</f>
        <v>#REF!</v>
      </c>
      <c r="EU276" s="16" t="s">
        <v>769</v>
      </c>
      <c r="EV276" s="16" t="s">
        <v>775</v>
      </c>
      <c r="EW276" s="16" t="e">
        <f>_xlfn.IFNA(INDEX(#REF!,MATCH(E276,#REF!,0)),0)</f>
        <v>#REF!</v>
      </c>
      <c r="EX276" s="16"/>
      <c r="EY276" s="18">
        <v>0</v>
      </c>
      <c r="EZ276" s="18">
        <v>0</v>
      </c>
      <c r="FA276" s="18">
        <v>0</v>
      </c>
      <c r="FB276" s="19">
        <v>0</v>
      </c>
      <c r="FC276" s="19">
        <v>0</v>
      </c>
      <c r="FD276" s="25">
        <f t="shared" si="879"/>
        <v>0</v>
      </c>
      <c r="FE276" s="25">
        <f t="shared" si="1025"/>
        <v>0</v>
      </c>
      <c r="FF276" s="18">
        <v>0.1</v>
      </c>
      <c r="FG276" s="18">
        <v>2</v>
      </c>
      <c r="FH276" s="18">
        <v>1</v>
      </c>
      <c r="FI276" s="25">
        <f t="shared" si="1026"/>
        <v>1.2</v>
      </c>
      <c r="FJ276" s="18">
        <v>0</v>
      </c>
      <c r="FK276" s="18">
        <v>0</v>
      </c>
      <c r="FL276" s="18">
        <v>0.2</v>
      </c>
      <c r="FM276" s="18">
        <v>1.4</v>
      </c>
      <c r="FN276" s="18">
        <v>0</v>
      </c>
      <c r="FO276" s="25">
        <f t="shared" si="1027"/>
        <v>1.4</v>
      </c>
      <c r="FP276" s="18">
        <v>1.4999999999999999E-2</v>
      </c>
      <c r="FQ276" s="18">
        <v>1</v>
      </c>
      <c r="FR276" s="25">
        <f t="shared" si="880"/>
        <v>36</v>
      </c>
      <c r="FS276" s="25">
        <f t="shared" si="881"/>
        <v>0.52500000000000002</v>
      </c>
      <c r="FT276" s="25">
        <f t="shared" si="882"/>
        <v>36.524999999999999</v>
      </c>
      <c r="FU276" s="25">
        <f t="shared" si="883"/>
        <v>-0.97499999999998721</v>
      </c>
      <c r="FV276" s="25" t="str">
        <f t="shared" si="1028"/>
        <v>Thêm 01</v>
      </c>
      <c r="FW276" s="25">
        <f t="shared" si="1029"/>
        <v>0.04</v>
      </c>
      <c r="FX276" s="16"/>
      <c r="FY276" s="16"/>
      <c r="FZ276" s="16"/>
      <c r="GA276" s="16"/>
      <c r="GB276" s="19">
        <v>0</v>
      </c>
      <c r="GC276" s="19">
        <v>0</v>
      </c>
      <c r="GD276" s="19">
        <v>0</v>
      </c>
      <c r="GE276" s="19">
        <v>0</v>
      </c>
      <c r="GF276" s="19">
        <v>0</v>
      </c>
      <c r="GG276" s="19">
        <v>0</v>
      </c>
      <c r="GH276" s="19">
        <v>0</v>
      </c>
      <c r="GI276" s="19">
        <v>0</v>
      </c>
      <c r="GJ276" s="19">
        <v>0</v>
      </c>
      <c r="GK276" s="19">
        <v>0</v>
      </c>
      <c r="GL276" s="25">
        <f t="shared" si="884"/>
        <v>0</v>
      </c>
      <c r="GM276" s="25">
        <f t="shared" si="1030"/>
        <v>0</v>
      </c>
      <c r="GN276" s="19">
        <v>0</v>
      </c>
      <c r="GO276" s="19">
        <v>0</v>
      </c>
      <c r="GP276" s="19">
        <v>0</v>
      </c>
      <c r="GQ276" s="19">
        <v>0</v>
      </c>
      <c r="GR276" s="1" t="e">
        <f>_xlfn.IFNA(INDEX(#REF!,MATCH(E276,#REF!,0)),0)</f>
        <v>#REF!</v>
      </c>
      <c r="GS276" s="16"/>
      <c r="GT276" s="18">
        <v>0</v>
      </c>
      <c r="GU276" s="18">
        <v>0</v>
      </c>
      <c r="GV276" s="18">
        <v>0</v>
      </c>
      <c r="GW276" s="18">
        <v>0</v>
      </c>
      <c r="GX276" s="25">
        <f t="shared" si="885"/>
        <v>0</v>
      </c>
      <c r="GY276" s="25">
        <f t="shared" si="886"/>
        <v>0</v>
      </c>
      <c r="GZ276" s="25">
        <f t="shared" si="1031"/>
        <v>0</v>
      </c>
      <c r="HA276" s="1" t="e" cm="1">
        <f t="array" ref="HA276">INDEX(#REF!,MATCH(EJ276&amp;EK276&amp;HD276&amp;HE276&amp;HF276,#REF!&amp;#REF!&amp;#REF!&amp;#REF!&amp;#REF!,0))</f>
        <v>#REF!</v>
      </c>
      <c r="HB276" s="16"/>
      <c r="HC276" s="25">
        <f t="shared" si="1032"/>
        <v>0</v>
      </c>
      <c r="HD276" s="18">
        <v>0</v>
      </c>
      <c r="HE276" s="18">
        <v>0</v>
      </c>
      <c r="HF276" s="18">
        <v>0</v>
      </c>
      <c r="HG276" s="1" t="e" cm="1">
        <f t="array" ref="HG276">INDEX(#REF!,MATCH(EJ276&amp;EK276&amp;HJ276&amp;HK276&amp;HL276,#REF!&amp;#REF!&amp;#REF!&amp;#REF!&amp;#REF!,0))</f>
        <v>#REF!</v>
      </c>
      <c r="HH276" s="16"/>
      <c r="HI276" s="25">
        <f t="shared" si="1033"/>
        <v>0</v>
      </c>
      <c r="HJ276" s="25">
        <f t="shared" si="1034"/>
        <v>0</v>
      </c>
      <c r="HK276" s="19">
        <v>0</v>
      </c>
      <c r="HL276" s="19">
        <v>0</v>
      </c>
      <c r="HM276" s="18">
        <v>0.01</v>
      </c>
      <c r="HN276" s="18">
        <v>1</v>
      </c>
      <c r="HO276" s="25">
        <f t="shared" si="1035"/>
        <v>0</v>
      </c>
      <c r="HP276" s="25">
        <f t="shared" si="1036"/>
        <v>0</v>
      </c>
      <c r="HQ276" s="25">
        <f t="shared" si="1037"/>
        <v>0</v>
      </c>
      <c r="HR276" s="25">
        <f t="shared" si="1038"/>
        <v>0</v>
      </c>
      <c r="HS276" s="25">
        <f t="shared" si="1039"/>
        <v>0</v>
      </c>
      <c r="HT276" s="19">
        <v>0</v>
      </c>
      <c r="HU276" s="19">
        <v>0</v>
      </c>
      <c r="HV276" s="19">
        <v>0</v>
      </c>
      <c r="HW276" s="25">
        <f t="shared" si="1040"/>
        <v>0</v>
      </c>
      <c r="HX276" s="19">
        <v>0</v>
      </c>
      <c r="HY276" s="19">
        <v>0</v>
      </c>
      <c r="HZ276" s="18">
        <v>37.79</v>
      </c>
      <c r="IA276" s="20">
        <f>ROUND(IF(EN276="Cống tròn",IF(EN276="Cống tròn",IF(EU276="Không có móng",IQ276-FF276,IF(EU276="Đế",IP276-FN276,IF(OR(EU276="Móng bê tông",EU276="Móng bê tông kết hợp đế"),II276-FJ276,0))),0),IF(EN276="Cống hộp",IF(AND(EN276="Cống hộp",EU276="Không có móng"),IQ276-GF276,IF(AND(EN276="Cống hộp",EU276="Móng bê tông"),IJ276-GB276,0)),IF(OR(EN276="Rãnh xây",EN276="Rãnh bê tông"),IF(OR(EN276="Rãnh xây",EN276="Rãnh bê tông"),IK276-GB276,0),IF(EN276="Ống nhựa",IF(AND(EN276="Ống nhựa",EU276="Không đắp cát"),IQ276-HT276,IF(AND(EN276="Ống nhựa",EU276="Đắp cát"),IH276-HX276,0)),IF(EN276="Rãnh thang",IF(EN276="Rãnh thang",IF(EU276="Móng bê tông",#REF!-#REF!,IQ276),0),0))))),2)</f>
        <v>35.92</v>
      </c>
      <c r="IB276" s="20">
        <f t="shared" si="1041"/>
        <v>1.8699999999999974</v>
      </c>
      <c r="IC276" s="20">
        <f t="shared" si="887"/>
        <v>35.919999999999995</v>
      </c>
      <c r="ID276" s="20">
        <f t="shared" si="888"/>
        <v>0</v>
      </c>
      <c r="IE276" s="20">
        <f t="shared" si="889"/>
        <v>0</v>
      </c>
      <c r="IF276" s="20">
        <f t="shared" si="890"/>
        <v>0</v>
      </c>
      <c r="IG276" s="20">
        <f>IF(EN276="Rãnh thang",IF(AND(EN276="Rãnh thang",EU276="Móng bê tông"),IQ276-#REF!,0),IF(EN276="Ống nhựa",IF(AND(EN276="Ống nhựa",EU276="Đắp cát"),IQ276-HT276,0),IF(EN276="Cống tròn",IF(EN276="Cống tròn",IF(OR(EU276="Móng bê tông",EU276="Móng bê tông kết hợp đế"),IM276-FL276,0),0),IF(EN276="Cống hộp",IF(AND(EN276="Cống hộp",EU276="Móng bê tông"),IN276-GD276,0),IF(OR(EN276="Rãnh xây",EN276="Rãnh bê tông"),IF(AND(EN276="Rãnh xây",EU276="Móng bê tông"),IO276-GD276,IF(AND(EN276="Rãnh bê tông",EU276="Móng bê tông"),IO276-GD276,0)),0)))))</f>
        <v>35.919999999999995</v>
      </c>
      <c r="IH276" s="20">
        <f t="shared" si="891"/>
        <v>0</v>
      </c>
      <c r="II276" s="20">
        <f t="shared" si="892"/>
        <v>35.919999999999995</v>
      </c>
      <c r="IJ276" s="20">
        <f t="shared" si="893"/>
        <v>0</v>
      </c>
      <c r="IK276" s="20">
        <f t="shared" si="894"/>
        <v>0</v>
      </c>
      <c r="IL276" s="20">
        <f t="shared" si="895"/>
        <v>36.119999999999997</v>
      </c>
      <c r="IM276" s="20">
        <f t="shared" si="896"/>
        <v>36.119999999999997</v>
      </c>
      <c r="IN276" s="20">
        <f t="shared" si="897"/>
        <v>0</v>
      </c>
      <c r="IO276" s="20">
        <f t="shared" si="898"/>
        <v>0</v>
      </c>
      <c r="IP276" s="20">
        <f t="shared" si="899"/>
        <v>0</v>
      </c>
      <c r="IQ276" s="18">
        <v>36.22</v>
      </c>
      <c r="IR276" s="25">
        <f t="shared" si="1042"/>
        <v>0</v>
      </c>
      <c r="IS276" s="25">
        <f t="shared" si="900"/>
        <v>0</v>
      </c>
      <c r="IT276" s="25">
        <f t="shared" si="901"/>
        <v>0</v>
      </c>
      <c r="IU276" s="25">
        <f>ROUND(IF(EN276="Cống tròn",IF(EN276="Cống tròn",IV276+FF276,0),IF(EN276="Cống hộp",IF(EN276="Cống hộp",IV276+GP276,0),IF(OR(EN276="Rãnh xây",EN276="Rãnh bê tông"),IF(OR(EN276="Rãnh xây",EN276="Rãnh bê tông"),IV276+GP276,0),IF(EN276="ống nhựa",IF(EN276="Ống nhựa",IV276+HT276,0),IF(EN276="Rãnh thang",IF(EN276="Rãnh thang",IQ276+#REF!,0),0))))),2)</f>
        <v>37.26</v>
      </c>
      <c r="IV276" s="18">
        <v>37.159999999999997</v>
      </c>
      <c r="IW276" s="25">
        <f t="shared" si="902"/>
        <v>37.26</v>
      </c>
      <c r="IX276" s="25">
        <f t="shared" si="903"/>
        <v>0</v>
      </c>
      <c r="IY276" s="25">
        <f t="shared" si="904"/>
        <v>0</v>
      </c>
      <c r="IZ276" s="25">
        <f t="shared" si="905"/>
        <v>0</v>
      </c>
      <c r="JA276" s="25">
        <f t="shared" si="906"/>
        <v>0</v>
      </c>
      <c r="JB276" s="18">
        <v>37.729999999999997</v>
      </c>
      <c r="JC276" s="20">
        <f>ROUND(IF(EN276="Cống tròn",IF(EN276="Cống tròn",IF(EU276="Không có móng",JS276-FF276,IF(EU276="Đế",JR276-FN276,IF(OR(EU276="Móng bê tông",EU276="Móng bê tông kết hợp đế"),JK276-FJ276,0))),0),IF(EN276="Cống hộp",IF(AND(EN276="Cống hộp",EU276="Không có móng"),JS276-GF276,IF(AND(EN276="Cống hộp",EU276="Móng bê tông"),JL276-GB276,0)),IF(OR(EN276="Rãnh xây",EN276="Rãnh bê tông"),IF(OR(EN276="Rãnh xây",EN276="Rãnh bê tông"),JM276-GB276,0),IF(EN276="Ống nhựa",IF(AND(EN276="Ống nhựa",EU276="Không đắp cát"),JS276-HT276,IF(AND(EN276="Ống nhựa",EU276="Đắp cát"),JJ276-HX276,0)),IF(EN276="Rãnh thang",IF(EN276="Rãnh thang",IF(EU276="Móng bê tông",#REF!-#REF!,JS276),0),0))))),2)</f>
        <v>35.86</v>
      </c>
      <c r="JD276" s="20">
        <f t="shared" si="1043"/>
        <v>1.8699999999999974</v>
      </c>
      <c r="JE276" s="20">
        <f t="shared" si="907"/>
        <v>35.859999999999992</v>
      </c>
      <c r="JF276" s="20">
        <f t="shared" si="908"/>
        <v>0</v>
      </c>
      <c r="JG276" s="20">
        <f t="shared" si="909"/>
        <v>0</v>
      </c>
      <c r="JH276" s="20">
        <f t="shared" si="910"/>
        <v>0</v>
      </c>
      <c r="JI276" s="20">
        <f>IF(EN276="Rãnh thang",IF(AND(EN276="Rãnh thang",EU276="Móng bê tông"),JS276-#REF!,0),IF(EN276="Ống nhựa",IF(AND(EN276="Ống nhựa",EU276="Đắp cát"),JS276-HT276,0),IF(EN276="Cống tròn",IF(EN276="Cống tròn",IF(OR(EU276="Móng bê tông",EU276="Móng bê tông kết hợp đế"),JO276-FL276,0),0),IF(EN276="Cống hộp",IF(AND(EN276="Cống hộp",EU276="Móng bê tông"),JP276-GD276,0),IF(OR(EN276="Rãnh xây",EN276="Rãnh bê tông"),IF(AND(EN276="Rãnh xây",EU276="Móng bê tông"),JQ276-GD276,IF(AND(EN276="Rãnh bê tông",EU276="Móng bê tông"),JQ276-GD276,0)),0)))))</f>
        <v>35.859999999999992</v>
      </c>
      <c r="JJ276" s="20">
        <f t="shared" si="911"/>
        <v>0</v>
      </c>
      <c r="JK276" s="20">
        <f t="shared" si="912"/>
        <v>35.859999999999992</v>
      </c>
      <c r="JL276" s="20">
        <f t="shared" si="913"/>
        <v>0</v>
      </c>
      <c r="JM276" s="20">
        <f t="shared" si="914"/>
        <v>0</v>
      </c>
      <c r="JN276" s="20">
        <f t="shared" si="915"/>
        <v>36.059999999999995</v>
      </c>
      <c r="JO276" s="20">
        <f t="shared" si="916"/>
        <v>36.059999999999995</v>
      </c>
      <c r="JP276" s="20">
        <f t="shared" si="917"/>
        <v>0</v>
      </c>
      <c r="JQ276" s="20">
        <f t="shared" si="918"/>
        <v>0</v>
      </c>
      <c r="JR276" s="20">
        <f t="shared" si="919"/>
        <v>0</v>
      </c>
      <c r="JS276" s="26">
        <v>36.159999999999997</v>
      </c>
      <c r="JT276" s="25">
        <f t="shared" si="1044"/>
        <v>0</v>
      </c>
      <c r="JU276" s="25">
        <f t="shared" si="920"/>
        <v>0</v>
      </c>
      <c r="JV276" s="25">
        <f t="shared" si="921"/>
        <v>0</v>
      </c>
      <c r="JW276" s="25">
        <f>ROUND(IF(EN276="Cống tròn",IF(EN276="Cống tròn",JX276+FF276,0),IF(EN276="Cống hộp",IF(EN276="Cống hộp",JX276+GP276,0),IF(OR(EN276="Rãnh xây",EN276="Rãnh bê tông"),IF(OR(EN276="Rãnh xây",EN276="Rãnh bê tông"),JX276+GP276,0),IF(EN276="ống nhựa",IF(EN276="Ống nhựa",JX276+HT276,0),IF(EN276="Rãnh thang",IF(EN276="Rãnh thang",JS276+#REF!,0),0))))),2)</f>
        <v>37.26</v>
      </c>
      <c r="JX276" s="27">
        <v>37.159999999999997</v>
      </c>
      <c r="JY276" s="25">
        <f t="shared" si="922"/>
        <v>37.26</v>
      </c>
      <c r="JZ276" s="25">
        <f t="shared" si="923"/>
        <v>0</v>
      </c>
      <c r="KA276" s="25">
        <f t="shared" si="924"/>
        <v>0</v>
      </c>
      <c r="KB276" s="25">
        <f t="shared" si="925"/>
        <v>0</v>
      </c>
      <c r="KC276" s="25">
        <f t="shared" si="926"/>
        <v>0</v>
      </c>
      <c r="KD276" s="28" t="s">
        <v>98</v>
      </c>
      <c r="KE276" s="27">
        <v>0</v>
      </c>
      <c r="KF276" s="25">
        <f t="shared" si="927"/>
        <v>1.8699999999999974</v>
      </c>
      <c r="KG276" s="25">
        <f t="shared" si="1045"/>
        <v>1.8699999999999974</v>
      </c>
      <c r="KH276" s="27">
        <v>0</v>
      </c>
      <c r="KI276" s="25">
        <f t="shared" si="928"/>
        <v>1.8699999999999974</v>
      </c>
      <c r="KJ276" s="25">
        <f t="shared" si="1046"/>
        <v>1.8699999999999974</v>
      </c>
      <c r="KK276" s="25">
        <f t="shared" si="929"/>
        <v>0</v>
      </c>
      <c r="KL276" s="25">
        <f t="shared" si="930"/>
        <v>0</v>
      </c>
      <c r="KM276" s="25">
        <f t="shared" si="1047"/>
        <v>0</v>
      </c>
      <c r="KN276" s="25">
        <f t="shared" si="931"/>
        <v>0</v>
      </c>
      <c r="KO276" s="25">
        <f t="shared" si="932"/>
        <v>0</v>
      </c>
      <c r="KP276" s="25">
        <f t="shared" si="1048"/>
        <v>0</v>
      </c>
      <c r="KQ276" s="25">
        <f t="shared" si="933"/>
        <v>0.2</v>
      </c>
      <c r="KR276" s="25">
        <f t="shared" si="934"/>
        <v>0.2</v>
      </c>
      <c r="KS276" s="25">
        <f t="shared" si="1049"/>
        <v>0.2</v>
      </c>
      <c r="KT276" s="25">
        <f t="shared" si="935"/>
        <v>0</v>
      </c>
      <c r="KU276" s="25">
        <f t="shared" si="936"/>
        <v>0</v>
      </c>
      <c r="KV276" s="25">
        <f t="shared" si="1050"/>
        <v>0</v>
      </c>
      <c r="KW276" s="25">
        <f t="shared" si="863"/>
        <v>0</v>
      </c>
      <c r="KX276" s="25">
        <f t="shared" si="937"/>
        <v>0</v>
      </c>
      <c r="KY276" s="25">
        <f t="shared" si="1051"/>
        <v>0</v>
      </c>
      <c r="KZ276" s="25">
        <f t="shared" si="938"/>
        <v>0</v>
      </c>
      <c r="LA276" s="25">
        <f t="shared" si="939"/>
        <v>0</v>
      </c>
      <c r="LB276" s="25">
        <f t="shared" si="1052"/>
        <v>0</v>
      </c>
      <c r="LC276" s="25">
        <f t="shared" si="940"/>
        <v>1.4</v>
      </c>
      <c r="LD276" s="25">
        <f t="shared" si="941"/>
        <v>1.4</v>
      </c>
      <c r="LE276" s="25">
        <f t="shared" si="1053"/>
        <v>1.4</v>
      </c>
      <c r="LF276" s="25">
        <f t="shared" si="942"/>
        <v>0</v>
      </c>
      <c r="LG276" s="25">
        <f t="shared" si="943"/>
        <v>0</v>
      </c>
      <c r="LH276" s="25">
        <f t="shared" si="1054"/>
        <v>0</v>
      </c>
      <c r="LI276" s="25">
        <f t="shared" si="944"/>
        <v>0</v>
      </c>
      <c r="LJ276" s="25">
        <f t="shared" si="945"/>
        <v>0</v>
      </c>
      <c r="LK276" s="25">
        <f t="shared" si="1055"/>
        <v>0</v>
      </c>
      <c r="LL276" s="25">
        <f t="shared" si="946"/>
        <v>0</v>
      </c>
      <c r="LM276" s="25">
        <f t="shared" si="947"/>
        <v>0</v>
      </c>
      <c r="LN276" s="25">
        <f t="shared" si="1056"/>
        <v>0</v>
      </c>
      <c r="LO276" s="25">
        <f t="shared" si="948"/>
        <v>0</v>
      </c>
      <c r="LP276" s="25">
        <f t="shared" si="949"/>
        <v>0</v>
      </c>
      <c r="LQ276" s="25">
        <f t="shared" si="1057"/>
        <v>0</v>
      </c>
      <c r="LR276" s="25">
        <f t="shared" si="950"/>
        <v>0</v>
      </c>
      <c r="LS276" s="25">
        <f t="shared" si="951"/>
        <v>0</v>
      </c>
      <c r="LT276" s="25">
        <f t="shared" si="1058"/>
        <v>0</v>
      </c>
      <c r="LU276" s="25">
        <f t="shared" si="952"/>
        <v>0</v>
      </c>
      <c r="LV276" s="25">
        <f t="shared" si="953"/>
        <v>0</v>
      </c>
      <c r="LW276" s="25">
        <f t="shared" si="1059"/>
        <v>0</v>
      </c>
      <c r="LX276" s="25">
        <f t="shared" si="954"/>
        <v>0</v>
      </c>
      <c r="LY276" s="25">
        <f t="shared" si="955"/>
        <v>0</v>
      </c>
      <c r="LZ276" s="25">
        <f t="shared" si="1060"/>
        <v>0</v>
      </c>
      <c r="MA276" s="25">
        <f t="shared" si="956"/>
        <v>0</v>
      </c>
      <c r="MB276" s="25">
        <f t="shared" si="957"/>
        <v>0</v>
      </c>
      <c r="MC276" s="25">
        <f t="shared" si="1061"/>
        <v>0</v>
      </c>
      <c r="MD276" s="25">
        <f t="shared" si="958"/>
        <v>0</v>
      </c>
      <c r="ME276" s="25">
        <f t="shared" si="959"/>
        <v>0</v>
      </c>
      <c r="MF276" s="25">
        <f t="shared" si="1062"/>
        <v>0</v>
      </c>
      <c r="MG276" s="25">
        <f t="shared" si="960"/>
        <v>0</v>
      </c>
      <c r="MH276" s="25">
        <f t="shared" si="961"/>
        <v>0</v>
      </c>
      <c r="MI276" s="25">
        <f t="shared" si="1063"/>
        <v>0</v>
      </c>
      <c r="MJ276" s="25">
        <f t="shared" si="962"/>
        <v>0</v>
      </c>
      <c r="MK276" s="25">
        <f t="shared" si="963"/>
        <v>0</v>
      </c>
      <c r="ML276" s="25">
        <f t="shared" si="1064"/>
        <v>0</v>
      </c>
      <c r="MM276" s="25">
        <f t="shared" si="964"/>
        <v>0</v>
      </c>
      <c r="MN276" s="25">
        <f t="shared" si="965"/>
        <v>0</v>
      </c>
      <c r="MO276" s="25">
        <f t="shared" si="1065"/>
        <v>0</v>
      </c>
      <c r="MP276" s="25">
        <f t="shared" si="966"/>
        <v>0</v>
      </c>
      <c r="MQ276" s="25">
        <f t="shared" si="967"/>
        <v>0</v>
      </c>
      <c r="MR276" s="25">
        <f t="shared" si="1066"/>
        <v>0</v>
      </c>
      <c r="MS276" s="29">
        <v>1.4</v>
      </c>
      <c r="MT276" s="29">
        <v>0</v>
      </c>
      <c r="MU276" s="29">
        <v>1</v>
      </c>
      <c r="MV276" s="29">
        <v>1</v>
      </c>
      <c r="MW276" s="25">
        <f t="shared" si="968"/>
        <v>1.4</v>
      </c>
      <c r="MX276" s="25">
        <f t="shared" si="969"/>
        <v>2.62</v>
      </c>
      <c r="MY276" s="25">
        <f t="shared" si="970"/>
        <v>0</v>
      </c>
      <c r="MZ276" s="25">
        <f t="shared" si="971"/>
        <v>0</v>
      </c>
      <c r="NA276" s="25">
        <f t="shared" si="972"/>
        <v>1.4</v>
      </c>
      <c r="NB276" s="25">
        <f t="shared" si="973"/>
        <v>2.62</v>
      </c>
      <c r="NC276" s="25">
        <f t="shared" si="974"/>
        <v>0</v>
      </c>
      <c r="ND276" s="25">
        <f t="shared" si="975"/>
        <v>0</v>
      </c>
      <c r="NE276" s="25">
        <f t="shared" si="1067"/>
        <v>1.4</v>
      </c>
      <c r="NF276" s="25">
        <f t="shared" si="1067"/>
        <v>2.62</v>
      </c>
      <c r="NG276" s="25">
        <f t="shared" si="1067"/>
        <v>0</v>
      </c>
      <c r="NH276" s="25">
        <f t="shared" si="976"/>
        <v>0</v>
      </c>
      <c r="NI276" s="25">
        <f t="shared" si="977"/>
        <v>98.25</v>
      </c>
      <c r="NJ276" s="25">
        <f t="shared" si="978"/>
        <v>0</v>
      </c>
      <c r="NK276" s="25">
        <f t="shared" si="979"/>
        <v>98.25</v>
      </c>
      <c r="NL276" s="25">
        <f t="shared" si="980"/>
        <v>68.2</v>
      </c>
      <c r="NM276" s="25">
        <f t="shared" si="981"/>
        <v>0</v>
      </c>
      <c r="NN276" s="25">
        <f t="shared" si="1068"/>
        <v>68.2</v>
      </c>
      <c r="NO276" s="25">
        <f t="shared" si="982"/>
        <v>0</v>
      </c>
      <c r="NP276" s="25">
        <f t="shared" si="983"/>
        <v>0</v>
      </c>
      <c r="NQ276" s="25">
        <f t="shared" si="1069"/>
        <v>0</v>
      </c>
      <c r="NR276" s="25">
        <f t="shared" si="984"/>
        <v>0</v>
      </c>
      <c r="NS276" s="25">
        <f t="shared" si="985"/>
        <v>0</v>
      </c>
      <c r="NT276" s="25">
        <f t="shared" si="1070"/>
        <v>0</v>
      </c>
      <c r="NU276" s="25">
        <f t="shared" si="986"/>
        <v>0</v>
      </c>
      <c r="NV276" s="25">
        <f t="shared" si="987"/>
        <v>0</v>
      </c>
      <c r="NW276" s="25">
        <f t="shared" si="1071"/>
        <v>0</v>
      </c>
      <c r="NX276" s="25">
        <f t="shared" si="1072"/>
        <v>68.2</v>
      </c>
      <c r="NY276" s="25">
        <f t="shared" si="1072"/>
        <v>0</v>
      </c>
      <c r="NZ276" s="25">
        <f t="shared" si="1073"/>
        <v>68.2</v>
      </c>
      <c r="OA276" s="25">
        <f t="shared" si="1074"/>
        <v>30.05</v>
      </c>
      <c r="OB276" s="25">
        <f t="shared" si="1074"/>
        <v>0</v>
      </c>
      <c r="OC276" s="25">
        <f t="shared" si="1075"/>
        <v>30.05</v>
      </c>
      <c r="OD276" s="25">
        <f t="shared" si="1076"/>
        <v>68.2</v>
      </c>
      <c r="OE276" s="25">
        <f t="shared" si="1076"/>
        <v>0</v>
      </c>
      <c r="OF276" s="25">
        <f t="shared" si="1076"/>
        <v>68.2</v>
      </c>
      <c r="OG276" s="25">
        <f t="shared" si="988"/>
        <v>0</v>
      </c>
      <c r="OH276" s="25">
        <f t="shared" si="989"/>
        <v>0</v>
      </c>
      <c r="OI276" s="25">
        <f t="shared" si="990"/>
        <v>0</v>
      </c>
      <c r="OJ276" s="25">
        <f t="shared" si="991"/>
        <v>0</v>
      </c>
      <c r="OK276" s="25">
        <f t="shared" si="992"/>
        <v>0</v>
      </c>
      <c r="OL276" s="25">
        <f t="shared" si="993"/>
        <v>0</v>
      </c>
      <c r="OM276" s="25">
        <f t="shared" si="1077"/>
        <v>0</v>
      </c>
      <c r="ON276" s="25">
        <f t="shared" si="1077"/>
        <v>0</v>
      </c>
      <c r="OO276" s="25">
        <f t="shared" si="1077"/>
        <v>0</v>
      </c>
      <c r="OP276" s="25">
        <f t="shared" si="994"/>
        <v>0</v>
      </c>
      <c r="OQ276" s="25">
        <f t="shared" si="995"/>
        <v>0</v>
      </c>
      <c r="OR276" s="25">
        <f t="shared" si="1078"/>
        <v>0</v>
      </c>
      <c r="OS276" s="19">
        <v>536217.23</v>
      </c>
      <c r="OT276" s="19">
        <v>2370566.1800000002</v>
      </c>
    </row>
    <row r="277" spans="1:410" ht="33" customHeight="1" x14ac:dyDescent="0.25">
      <c r="A277" s="18"/>
      <c r="B277" s="18" t="s">
        <v>1071</v>
      </c>
      <c r="C277" s="18">
        <v>481.71</v>
      </c>
      <c r="D277" s="16" t="e">
        <f>_xlfn.IFNA(INDEX(#REF!,MATCH(E277,#REF!,0)),0)</f>
        <v>#REF!</v>
      </c>
      <c r="E277" s="18" t="s">
        <v>1087</v>
      </c>
      <c r="F277" s="16" t="s">
        <v>765</v>
      </c>
      <c r="G277" s="16" t="s">
        <v>766</v>
      </c>
      <c r="H277" s="16" t="s">
        <v>767</v>
      </c>
      <c r="I277" s="16" t="s">
        <v>768</v>
      </c>
      <c r="J277" s="16" t="s">
        <v>769</v>
      </c>
      <c r="K277" s="16" t="s">
        <v>770</v>
      </c>
      <c r="L277" s="16" t="s">
        <v>771</v>
      </c>
      <c r="M277" s="18">
        <v>1.64</v>
      </c>
      <c r="N277" s="18">
        <v>1.94</v>
      </c>
      <c r="O277" s="18">
        <v>2.04</v>
      </c>
      <c r="P277" s="18">
        <v>2.34</v>
      </c>
      <c r="Q277" s="18">
        <v>0.1</v>
      </c>
      <c r="R277" s="18">
        <v>1.8399999999999999</v>
      </c>
      <c r="S277" s="18">
        <v>2.14</v>
      </c>
      <c r="T277" s="18">
        <v>0.2</v>
      </c>
      <c r="U277" s="18">
        <v>0</v>
      </c>
      <c r="V277" s="18">
        <v>0</v>
      </c>
      <c r="W277" s="18">
        <v>0</v>
      </c>
      <c r="X277" s="18">
        <v>1.64</v>
      </c>
      <c r="Y277" s="18">
        <v>1.9</v>
      </c>
      <c r="Z277" s="20">
        <f t="shared" si="996"/>
        <v>1.6</v>
      </c>
      <c r="AA277" s="18">
        <v>0.22</v>
      </c>
      <c r="AB277" s="18">
        <v>0</v>
      </c>
      <c r="AC277" s="18">
        <v>0</v>
      </c>
      <c r="AD277" s="18">
        <v>0</v>
      </c>
      <c r="AE277" s="18">
        <v>0</v>
      </c>
      <c r="AF277" s="18">
        <v>0</v>
      </c>
      <c r="AG277" s="18">
        <v>1.2</v>
      </c>
      <c r="AH277" s="18">
        <v>1.5</v>
      </c>
      <c r="AI277" s="20">
        <f t="shared" si="997"/>
        <v>1.75</v>
      </c>
      <c r="AJ277" s="18">
        <v>0</v>
      </c>
      <c r="AK277" s="18">
        <v>0</v>
      </c>
      <c r="AL277" s="20">
        <f t="shared" si="998"/>
        <v>0</v>
      </c>
      <c r="AM277" s="18">
        <v>1.64</v>
      </c>
      <c r="AN277" s="18">
        <v>1.5</v>
      </c>
      <c r="AO277" s="18">
        <v>0.15</v>
      </c>
      <c r="AP277" s="18">
        <v>0.22</v>
      </c>
      <c r="AQ277" s="18">
        <v>1.64</v>
      </c>
      <c r="AR277" s="18">
        <v>1.72</v>
      </c>
      <c r="AS277" s="18">
        <v>0.12</v>
      </c>
      <c r="AT277" s="18">
        <v>0.11</v>
      </c>
      <c r="AU277" s="18">
        <v>0</v>
      </c>
      <c r="AV277" s="18">
        <v>1</v>
      </c>
      <c r="AW277" s="18">
        <v>0</v>
      </c>
      <c r="AX277" s="18">
        <v>0</v>
      </c>
      <c r="AY277" s="18">
        <v>0</v>
      </c>
      <c r="AZ277" s="18">
        <v>0</v>
      </c>
      <c r="BA277" s="18">
        <v>0</v>
      </c>
      <c r="BB277" s="18">
        <v>0</v>
      </c>
      <c r="BC277" s="18">
        <v>0</v>
      </c>
      <c r="BD277" s="18">
        <v>0</v>
      </c>
      <c r="BE277" s="18">
        <v>2</v>
      </c>
      <c r="BF277" s="18">
        <v>0</v>
      </c>
      <c r="BG277" s="18">
        <v>0</v>
      </c>
      <c r="BH277" s="18">
        <v>0</v>
      </c>
      <c r="BI277" s="18">
        <v>0</v>
      </c>
      <c r="BJ277" s="18">
        <v>0</v>
      </c>
      <c r="BK277" s="18">
        <v>0</v>
      </c>
      <c r="BL277" s="18">
        <v>0</v>
      </c>
      <c r="BM277" s="18">
        <v>0</v>
      </c>
      <c r="BN277" s="18">
        <v>0</v>
      </c>
      <c r="BO277" s="18">
        <v>0</v>
      </c>
      <c r="BP277" s="18">
        <v>0</v>
      </c>
      <c r="BQ277" s="18">
        <v>0</v>
      </c>
      <c r="BR277" s="18">
        <v>0</v>
      </c>
      <c r="BS277" s="18">
        <v>0</v>
      </c>
      <c r="BT277" s="18">
        <v>0</v>
      </c>
      <c r="BU277" s="18">
        <v>0</v>
      </c>
      <c r="BV277" s="18">
        <v>0</v>
      </c>
      <c r="BW277" s="18">
        <v>0</v>
      </c>
      <c r="BX277" s="18">
        <v>0</v>
      </c>
      <c r="BY277" s="18">
        <v>0</v>
      </c>
      <c r="BZ277" s="18">
        <v>0</v>
      </c>
      <c r="CA277" s="16" t="e">
        <f>_xlfn.IFNA(IF(RIGHT(D277,2)="=G",0,INDEX(#REF!,MATCH(E277,#REF!,0))),0)</f>
        <v>#REF!</v>
      </c>
      <c r="CB277" s="16" t="s">
        <v>776</v>
      </c>
      <c r="CC277" s="18">
        <v>0</v>
      </c>
      <c r="CD277" s="18">
        <v>0</v>
      </c>
      <c r="CE277" s="18">
        <v>1.4</v>
      </c>
      <c r="CF277" s="18">
        <v>0.85</v>
      </c>
      <c r="CG277" s="18">
        <v>0.12</v>
      </c>
      <c r="CH277" s="18">
        <v>2</v>
      </c>
      <c r="CI277" s="16" t="s">
        <v>98</v>
      </c>
      <c r="CJ277" s="18">
        <v>0</v>
      </c>
      <c r="CK277" s="20">
        <f t="shared" si="864"/>
        <v>2.17</v>
      </c>
      <c r="CL277" s="20">
        <f t="shared" si="999"/>
        <v>2.17</v>
      </c>
      <c r="CM277" s="18">
        <v>38.33</v>
      </c>
      <c r="CN277" s="18">
        <v>37.729999999999997</v>
      </c>
      <c r="CO277" s="18">
        <v>36.890999999999998</v>
      </c>
      <c r="CP277" s="22">
        <f t="shared" si="865"/>
        <v>37.729999999999997</v>
      </c>
      <c r="CQ277" s="22">
        <f t="shared" si="866"/>
        <v>35.56</v>
      </c>
      <c r="CR277" s="22">
        <f t="shared" si="1000"/>
        <v>2.17</v>
      </c>
      <c r="CS277" s="22">
        <f t="shared" si="867"/>
        <v>35.659999999999997</v>
      </c>
      <c r="CT277" s="22">
        <f t="shared" si="868"/>
        <v>35.86</v>
      </c>
      <c r="CU277" s="18">
        <v>35.86</v>
      </c>
      <c r="CV277" s="22">
        <f t="shared" si="1001"/>
        <v>1.6</v>
      </c>
      <c r="CW277" s="22">
        <f t="shared" si="869"/>
        <v>0</v>
      </c>
      <c r="CX277" s="22">
        <f t="shared" si="870"/>
        <v>0</v>
      </c>
      <c r="CY277" s="22">
        <f t="shared" si="871"/>
        <v>37.46</v>
      </c>
      <c r="CZ277" s="22">
        <f t="shared" si="872"/>
        <v>37.61</v>
      </c>
      <c r="DA277" s="18">
        <v>37.729999999999997</v>
      </c>
      <c r="DB277" s="20">
        <f t="shared" si="1002"/>
        <v>2.17</v>
      </c>
      <c r="DC277" s="20">
        <f t="shared" si="1003"/>
        <v>0</v>
      </c>
      <c r="DD277" s="20">
        <f t="shared" si="1004"/>
        <v>2.17</v>
      </c>
      <c r="DE277" s="20">
        <f t="shared" si="873"/>
        <v>0.1</v>
      </c>
      <c r="DF277" s="20">
        <f t="shared" si="874"/>
        <v>0.2</v>
      </c>
      <c r="DG277" s="20">
        <f t="shared" si="875"/>
        <v>1.87</v>
      </c>
      <c r="DH277" s="20">
        <f t="shared" si="876"/>
        <v>0</v>
      </c>
      <c r="DI277" s="20">
        <f t="shared" si="877"/>
        <v>0</v>
      </c>
      <c r="DJ277" s="20">
        <f t="shared" si="878"/>
        <v>0</v>
      </c>
      <c r="DK277" s="20">
        <f t="shared" si="1005"/>
        <v>2.17</v>
      </c>
      <c r="DL277" s="20">
        <f t="shared" si="1006"/>
        <v>0</v>
      </c>
      <c r="DM277" s="20">
        <f t="shared" si="1007"/>
        <v>0</v>
      </c>
      <c r="DN277" s="20">
        <f t="shared" si="1008"/>
        <v>0</v>
      </c>
      <c r="DO277" s="18">
        <v>2.54</v>
      </c>
      <c r="DP277" s="18">
        <v>0</v>
      </c>
      <c r="DQ277" s="18">
        <v>1</v>
      </c>
      <c r="DR277" s="18">
        <v>1</v>
      </c>
      <c r="DS277" s="25">
        <f t="shared" si="1009"/>
        <v>2.54</v>
      </c>
      <c r="DT277" s="25">
        <f t="shared" si="1010"/>
        <v>0</v>
      </c>
      <c r="DU277" s="25">
        <f t="shared" si="1011"/>
        <v>5.51</v>
      </c>
      <c r="DV277" s="25">
        <f t="shared" si="1012"/>
        <v>0</v>
      </c>
      <c r="DW277" s="25">
        <f t="shared" si="1013"/>
        <v>5.51</v>
      </c>
      <c r="DX277" s="25">
        <f t="shared" si="1014"/>
        <v>11.24</v>
      </c>
      <c r="DY277" s="25">
        <f t="shared" si="1015"/>
        <v>0</v>
      </c>
      <c r="DZ277" s="25">
        <f t="shared" si="1016"/>
        <v>11.24</v>
      </c>
      <c r="EA277" s="25">
        <f t="shared" si="1017"/>
        <v>7.21</v>
      </c>
      <c r="EB277" s="25">
        <f t="shared" si="1018"/>
        <v>0</v>
      </c>
      <c r="EC277" s="25">
        <f t="shared" si="1019"/>
        <v>7.21</v>
      </c>
      <c r="ED277" s="25">
        <f t="shared" si="1020"/>
        <v>4.03</v>
      </c>
      <c r="EE277" s="25">
        <f t="shared" si="1020"/>
        <v>0</v>
      </c>
      <c r="EF277" s="25">
        <f t="shared" si="1021"/>
        <v>4.03</v>
      </c>
      <c r="EG277" s="25">
        <f t="shared" si="1022"/>
        <v>7.21</v>
      </c>
      <c r="EH277" s="25">
        <f t="shared" si="1022"/>
        <v>0</v>
      </c>
      <c r="EI277" s="25">
        <f t="shared" si="1023"/>
        <v>7.21</v>
      </c>
      <c r="EJ277" s="18">
        <v>481.71</v>
      </c>
      <c r="EK277" s="18">
        <v>520.41</v>
      </c>
      <c r="EL277" s="18" t="s">
        <v>1087</v>
      </c>
      <c r="EM277" s="18" t="s">
        <v>1088</v>
      </c>
      <c r="EN277" s="16" t="s">
        <v>774</v>
      </c>
      <c r="EO277" s="16" t="s">
        <v>132</v>
      </c>
      <c r="EP277" s="16" t="e">
        <f>IF(OR(EN277="Cống tròn",EN277="Cống hộp",EN277="Ống nhựa"),INDEX(#REF!,MATCH(E277,#REF!,0)),IF(OR(EN277="Rãnh xây",EN277="Rãnh bê tông"),INDEX(#REF!,MATCH(E277,#REF!,0)),0))</f>
        <v>#REF!</v>
      </c>
      <c r="EQ277" s="18">
        <v>37.499999999999986</v>
      </c>
      <c r="ER277" s="18">
        <v>1</v>
      </c>
      <c r="ES277" s="25">
        <f t="shared" si="1024"/>
        <v>37</v>
      </c>
      <c r="ET277" s="1" t="e">
        <f>_xlfn.IFNA(IF(EN277="Cống tròn",INDEX(#REF!,MATCH(E277,#REF!,0)),IF(EN277="Cống hộp",INDEX(#REF!,MATCH(E277,#REF!,0)),EU277&amp;" ,"&amp;EV277)),0)</f>
        <v>#REF!</v>
      </c>
      <c r="EU277" s="16" t="s">
        <v>769</v>
      </c>
      <c r="EV277" s="16" t="s">
        <v>775</v>
      </c>
      <c r="EW277" s="16" t="e">
        <f>_xlfn.IFNA(INDEX(#REF!,MATCH(E277,#REF!,0)),0)</f>
        <v>#REF!</v>
      </c>
      <c r="EX277" s="16"/>
      <c r="EY277" s="18">
        <v>0</v>
      </c>
      <c r="EZ277" s="18">
        <v>0</v>
      </c>
      <c r="FA277" s="18">
        <v>0</v>
      </c>
      <c r="FB277" s="19">
        <v>0</v>
      </c>
      <c r="FC277" s="19">
        <v>0</v>
      </c>
      <c r="FD277" s="25">
        <f t="shared" si="879"/>
        <v>0</v>
      </c>
      <c r="FE277" s="25">
        <f t="shared" si="1025"/>
        <v>0</v>
      </c>
      <c r="FF277" s="18">
        <v>0.1</v>
      </c>
      <c r="FG277" s="18">
        <v>2</v>
      </c>
      <c r="FH277" s="18">
        <v>1</v>
      </c>
      <c r="FI277" s="25">
        <f t="shared" si="1026"/>
        <v>1.2</v>
      </c>
      <c r="FJ277" s="18">
        <v>0</v>
      </c>
      <c r="FK277" s="18">
        <v>0</v>
      </c>
      <c r="FL277" s="18">
        <v>0.2</v>
      </c>
      <c r="FM277" s="18">
        <v>1.4</v>
      </c>
      <c r="FN277" s="18">
        <v>0</v>
      </c>
      <c r="FO277" s="25">
        <f t="shared" si="1027"/>
        <v>1.4</v>
      </c>
      <c r="FP277" s="18">
        <v>1.4999999999999999E-2</v>
      </c>
      <c r="FQ277" s="18">
        <v>1</v>
      </c>
      <c r="FR277" s="25">
        <f t="shared" si="880"/>
        <v>36</v>
      </c>
      <c r="FS277" s="25">
        <f t="shared" si="881"/>
        <v>0.52500000000000002</v>
      </c>
      <c r="FT277" s="25">
        <f t="shared" si="882"/>
        <v>36.524999999999999</v>
      </c>
      <c r="FU277" s="25">
        <f t="shared" si="883"/>
        <v>-0.97499999999998721</v>
      </c>
      <c r="FV277" s="25" t="str">
        <f t="shared" si="1028"/>
        <v>Thêm 01</v>
      </c>
      <c r="FW277" s="25">
        <f t="shared" si="1029"/>
        <v>0.04</v>
      </c>
      <c r="FX277" s="16"/>
      <c r="FY277" s="16"/>
      <c r="FZ277" s="16"/>
      <c r="GA277" s="16"/>
      <c r="GB277" s="19">
        <v>0</v>
      </c>
      <c r="GC277" s="19">
        <v>0</v>
      </c>
      <c r="GD277" s="19">
        <v>0</v>
      </c>
      <c r="GE277" s="19">
        <v>0</v>
      </c>
      <c r="GF277" s="19">
        <v>0</v>
      </c>
      <c r="GG277" s="19">
        <v>0</v>
      </c>
      <c r="GH277" s="19">
        <v>0</v>
      </c>
      <c r="GI277" s="19">
        <v>0</v>
      </c>
      <c r="GJ277" s="19">
        <v>0</v>
      </c>
      <c r="GK277" s="19">
        <v>0</v>
      </c>
      <c r="GL277" s="25">
        <f t="shared" si="884"/>
        <v>0</v>
      </c>
      <c r="GM277" s="25">
        <f t="shared" si="1030"/>
        <v>0</v>
      </c>
      <c r="GN277" s="19">
        <v>0</v>
      </c>
      <c r="GO277" s="19">
        <v>0</v>
      </c>
      <c r="GP277" s="19">
        <v>0</v>
      </c>
      <c r="GQ277" s="19">
        <v>0</v>
      </c>
      <c r="GR277" s="1" t="e">
        <f>_xlfn.IFNA(INDEX(#REF!,MATCH(E277,#REF!,0)),0)</f>
        <v>#REF!</v>
      </c>
      <c r="GS277" s="16"/>
      <c r="GT277" s="18">
        <v>0</v>
      </c>
      <c r="GU277" s="18">
        <v>0</v>
      </c>
      <c r="GV277" s="18">
        <v>0</v>
      </c>
      <c r="GW277" s="18">
        <v>0</v>
      </c>
      <c r="GX277" s="25">
        <f t="shared" si="885"/>
        <v>0</v>
      </c>
      <c r="GY277" s="25">
        <f t="shared" si="886"/>
        <v>0</v>
      </c>
      <c r="GZ277" s="25">
        <f t="shared" si="1031"/>
        <v>0</v>
      </c>
      <c r="HA277" s="1" t="e" cm="1">
        <f t="array" ref="HA277">INDEX(#REF!,MATCH(EJ277&amp;EK277&amp;HD277&amp;HE277&amp;HF277,#REF!&amp;#REF!&amp;#REF!&amp;#REF!&amp;#REF!,0))</f>
        <v>#REF!</v>
      </c>
      <c r="HB277" s="16"/>
      <c r="HC277" s="25">
        <f t="shared" si="1032"/>
        <v>0</v>
      </c>
      <c r="HD277" s="18">
        <v>0</v>
      </c>
      <c r="HE277" s="18">
        <v>0</v>
      </c>
      <c r="HF277" s="18">
        <v>0</v>
      </c>
      <c r="HG277" s="1" t="e" cm="1">
        <f t="array" ref="HG277">INDEX(#REF!,MATCH(EJ277&amp;EK277&amp;HJ277&amp;HK277&amp;HL277,#REF!&amp;#REF!&amp;#REF!&amp;#REF!&amp;#REF!,0))</f>
        <v>#REF!</v>
      </c>
      <c r="HH277" s="16"/>
      <c r="HI277" s="25">
        <f t="shared" si="1033"/>
        <v>0</v>
      </c>
      <c r="HJ277" s="25">
        <f t="shared" si="1034"/>
        <v>0</v>
      </c>
      <c r="HK277" s="19">
        <v>0</v>
      </c>
      <c r="HL277" s="19">
        <v>0</v>
      </c>
      <c r="HM277" s="18">
        <v>0.01</v>
      </c>
      <c r="HN277" s="18">
        <v>1</v>
      </c>
      <c r="HO277" s="25">
        <f t="shared" si="1035"/>
        <v>0</v>
      </c>
      <c r="HP277" s="25">
        <f t="shared" si="1036"/>
        <v>0</v>
      </c>
      <c r="HQ277" s="25">
        <f t="shared" si="1037"/>
        <v>0</v>
      </c>
      <c r="HR277" s="25">
        <f t="shared" si="1038"/>
        <v>0</v>
      </c>
      <c r="HS277" s="25">
        <f t="shared" si="1039"/>
        <v>0</v>
      </c>
      <c r="HT277" s="19">
        <v>0</v>
      </c>
      <c r="HU277" s="19">
        <v>0</v>
      </c>
      <c r="HV277" s="19">
        <v>0</v>
      </c>
      <c r="HW277" s="25">
        <f t="shared" si="1040"/>
        <v>0</v>
      </c>
      <c r="HX277" s="19">
        <v>0</v>
      </c>
      <c r="HY277" s="19">
        <v>0</v>
      </c>
      <c r="HZ277" s="18">
        <v>37.729999999999997</v>
      </c>
      <c r="IA277" s="20">
        <f>ROUND(IF(EN277="Cống tròn",IF(EN277="Cống tròn",IF(EU277="Không có móng",IQ277-FF277,IF(EU277="Đế",IP277-FN277,IF(OR(EU277="Móng bê tông",EU277="Móng bê tông kết hợp đế"),II277-FJ277,0))),0),IF(EN277="Cống hộp",IF(AND(EN277="Cống hộp",EU277="Không có móng"),IQ277-GF277,IF(AND(EN277="Cống hộp",EU277="Móng bê tông"),IJ277-GB277,0)),IF(OR(EN277="Rãnh xây",EN277="Rãnh bê tông"),IF(OR(EN277="Rãnh xây",EN277="Rãnh bê tông"),IK277-GB277,0),IF(EN277="Ống nhựa",IF(AND(EN277="Ống nhựa",EU277="Không đắp cát"),IQ277-HT277,IF(AND(EN277="Ống nhựa",EU277="Đắp cát"),IH277-HX277,0)),IF(EN277="Rãnh thang",IF(EN277="Rãnh thang",IF(EU277="Móng bê tông",#REF!-#REF!,IQ277),0),0))))),2)</f>
        <v>35.86</v>
      </c>
      <c r="IB277" s="20">
        <f t="shared" si="1041"/>
        <v>1.8699999999999974</v>
      </c>
      <c r="IC277" s="20">
        <f t="shared" si="887"/>
        <v>35.859999999999992</v>
      </c>
      <c r="ID277" s="20">
        <f t="shared" si="888"/>
        <v>0</v>
      </c>
      <c r="IE277" s="20">
        <f t="shared" si="889"/>
        <v>0</v>
      </c>
      <c r="IF277" s="20">
        <f t="shared" si="890"/>
        <v>0</v>
      </c>
      <c r="IG277" s="20">
        <f>IF(EN277="Rãnh thang",IF(AND(EN277="Rãnh thang",EU277="Móng bê tông"),IQ277-#REF!,0),IF(EN277="Ống nhựa",IF(AND(EN277="Ống nhựa",EU277="Đắp cát"),IQ277-HT277,0),IF(EN277="Cống tròn",IF(EN277="Cống tròn",IF(OR(EU277="Móng bê tông",EU277="Móng bê tông kết hợp đế"),IM277-FL277,0),0),IF(EN277="Cống hộp",IF(AND(EN277="Cống hộp",EU277="Móng bê tông"),IN277-GD277,0),IF(OR(EN277="Rãnh xây",EN277="Rãnh bê tông"),IF(AND(EN277="Rãnh xây",EU277="Móng bê tông"),IO277-GD277,IF(AND(EN277="Rãnh bê tông",EU277="Móng bê tông"),IO277-GD277,0)),0)))))</f>
        <v>35.859999999999992</v>
      </c>
      <c r="IH277" s="20">
        <f t="shared" si="891"/>
        <v>0</v>
      </c>
      <c r="II277" s="20">
        <f t="shared" si="892"/>
        <v>35.859999999999992</v>
      </c>
      <c r="IJ277" s="20">
        <f t="shared" si="893"/>
        <v>0</v>
      </c>
      <c r="IK277" s="20">
        <f t="shared" si="894"/>
        <v>0</v>
      </c>
      <c r="IL277" s="20">
        <f t="shared" si="895"/>
        <v>36.059999999999995</v>
      </c>
      <c r="IM277" s="20">
        <f t="shared" si="896"/>
        <v>36.059999999999995</v>
      </c>
      <c r="IN277" s="20">
        <f t="shared" si="897"/>
        <v>0</v>
      </c>
      <c r="IO277" s="20">
        <f t="shared" si="898"/>
        <v>0</v>
      </c>
      <c r="IP277" s="20">
        <f t="shared" si="899"/>
        <v>0</v>
      </c>
      <c r="IQ277" s="18">
        <v>36.159999999999997</v>
      </c>
      <c r="IR277" s="25">
        <f t="shared" si="1042"/>
        <v>0</v>
      </c>
      <c r="IS277" s="25">
        <f t="shared" si="900"/>
        <v>0</v>
      </c>
      <c r="IT277" s="25">
        <f t="shared" si="901"/>
        <v>0</v>
      </c>
      <c r="IU277" s="25">
        <f>ROUND(IF(EN277="Cống tròn",IF(EN277="Cống tròn",IV277+FF277,0),IF(EN277="Cống hộp",IF(EN277="Cống hộp",IV277+GP277,0),IF(OR(EN277="Rãnh xây",EN277="Rãnh bê tông"),IF(OR(EN277="Rãnh xây",EN277="Rãnh bê tông"),IV277+GP277,0),IF(EN277="ống nhựa",IF(EN277="Ống nhựa",IV277+HT277,0),IF(EN277="Rãnh thang",IF(EN277="Rãnh thang",IQ277+#REF!,0),0))))),2)</f>
        <v>37.19</v>
      </c>
      <c r="IV277" s="18">
        <v>37.090000000000003</v>
      </c>
      <c r="IW277" s="25">
        <f t="shared" si="902"/>
        <v>37.19</v>
      </c>
      <c r="IX277" s="25">
        <f t="shared" si="903"/>
        <v>0</v>
      </c>
      <c r="IY277" s="25">
        <f t="shared" si="904"/>
        <v>0</v>
      </c>
      <c r="IZ277" s="25">
        <f t="shared" si="905"/>
        <v>0</v>
      </c>
      <c r="JA277" s="25">
        <f t="shared" si="906"/>
        <v>0</v>
      </c>
      <c r="JB277" s="18">
        <v>37.659999999999997</v>
      </c>
      <c r="JC277" s="20">
        <f>ROUND(IF(EN277="Cống tròn",IF(EN277="Cống tròn",IF(EU277="Không có móng",JS277-FF277,IF(EU277="Đế",JR277-FN277,IF(OR(EU277="Móng bê tông",EU277="Móng bê tông kết hợp đế"),JK277-FJ277,0))),0),IF(EN277="Cống hộp",IF(AND(EN277="Cống hộp",EU277="Không có móng"),JS277-GF277,IF(AND(EN277="Cống hộp",EU277="Móng bê tông"),JL277-GB277,0)),IF(OR(EN277="Rãnh xây",EN277="Rãnh bê tông"),IF(OR(EN277="Rãnh xây",EN277="Rãnh bê tông"),JM277-GB277,0),IF(EN277="Ống nhựa",IF(AND(EN277="Ống nhựa",EU277="Không đắp cát"),JS277-HT277,IF(AND(EN277="Ống nhựa",EU277="Đắp cát"),JJ277-HX277,0)),IF(EN277="Rãnh thang",IF(EN277="Rãnh thang",IF(EU277="Móng bê tông",#REF!-#REF!,JS277),0),0))))),2)</f>
        <v>35.79</v>
      </c>
      <c r="JD277" s="20">
        <f t="shared" si="1043"/>
        <v>1.8699999999999974</v>
      </c>
      <c r="JE277" s="20">
        <f t="shared" si="907"/>
        <v>35.79</v>
      </c>
      <c r="JF277" s="20">
        <f t="shared" si="908"/>
        <v>0</v>
      </c>
      <c r="JG277" s="20">
        <f t="shared" si="909"/>
        <v>0</v>
      </c>
      <c r="JH277" s="20">
        <f t="shared" si="910"/>
        <v>0</v>
      </c>
      <c r="JI277" s="20">
        <f>IF(EN277="Rãnh thang",IF(AND(EN277="Rãnh thang",EU277="Móng bê tông"),JS277-#REF!,0),IF(EN277="Ống nhựa",IF(AND(EN277="Ống nhựa",EU277="Đắp cát"),JS277-HT277,0),IF(EN277="Cống tròn",IF(EN277="Cống tròn",IF(OR(EU277="Móng bê tông",EU277="Móng bê tông kết hợp đế"),JO277-FL277,0),0),IF(EN277="Cống hộp",IF(AND(EN277="Cống hộp",EU277="Móng bê tông"),JP277-GD277,0),IF(OR(EN277="Rãnh xây",EN277="Rãnh bê tông"),IF(AND(EN277="Rãnh xây",EU277="Móng bê tông"),JQ277-GD277,IF(AND(EN277="Rãnh bê tông",EU277="Móng bê tông"),JQ277-GD277,0)),0)))))</f>
        <v>35.79</v>
      </c>
      <c r="JJ277" s="20">
        <f t="shared" si="911"/>
        <v>0</v>
      </c>
      <c r="JK277" s="20">
        <f t="shared" si="912"/>
        <v>35.79</v>
      </c>
      <c r="JL277" s="20">
        <f t="shared" si="913"/>
        <v>0</v>
      </c>
      <c r="JM277" s="20">
        <f t="shared" si="914"/>
        <v>0</v>
      </c>
      <c r="JN277" s="20">
        <f t="shared" si="915"/>
        <v>35.99</v>
      </c>
      <c r="JO277" s="20">
        <f t="shared" si="916"/>
        <v>35.99</v>
      </c>
      <c r="JP277" s="20">
        <f t="shared" si="917"/>
        <v>0</v>
      </c>
      <c r="JQ277" s="20">
        <f t="shared" si="918"/>
        <v>0</v>
      </c>
      <c r="JR277" s="20">
        <f t="shared" si="919"/>
        <v>0</v>
      </c>
      <c r="JS277" s="26">
        <v>36.090000000000003</v>
      </c>
      <c r="JT277" s="25">
        <f t="shared" si="1044"/>
        <v>0</v>
      </c>
      <c r="JU277" s="25">
        <f t="shared" si="920"/>
        <v>0</v>
      </c>
      <c r="JV277" s="25">
        <f t="shared" si="921"/>
        <v>0</v>
      </c>
      <c r="JW277" s="25">
        <f>ROUND(IF(EN277="Cống tròn",IF(EN277="Cống tròn",JX277+FF277,0),IF(EN277="Cống hộp",IF(EN277="Cống hộp",JX277+GP277,0),IF(OR(EN277="Rãnh xây",EN277="Rãnh bê tông"),IF(OR(EN277="Rãnh xây",EN277="Rãnh bê tông"),JX277+GP277,0),IF(EN277="ống nhựa",IF(EN277="Ống nhựa",JX277+HT277,0),IF(EN277="Rãnh thang",IF(EN277="Rãnh thang",JS277+#REF!,0),0))))),2)</f>
        <v>37.19</v>
      </c>
      <c r="JX277" s="27">
        <v>37.090000000000003</v>
      </c>
      <c r="JY277" s="25">
        <f t="shared" si="922"/>
        <v>37.19</v>
      </c>
      <c r="JZ277" s="25">
        <f t="shared" si="923"/>
        <v>0</v>
      </c>
      <c r="KA277" s="25">
        <f t="shared" si="924"/>
        <v>0</v>
      </c>
      <c r="KB277" s="25">
        <f t="shared" si="925"/>
        <v>0</v>
      </c>
      <c r="KC277" s="25">
        <f t="shared" si="926"/>
        <v>0</v>
      </c>
      <c r="KD277" s="28" t="s">
        <v>98</v>
      </c>
      <c r="KE277" s="27">
        <v>0</v>
      </c>
      <c r="KF277" s="25">
        <f t="shared" si="927"/>
        <v>1.8699999999999974</v>
      </c>
      <c r="KG277" s="25">
        <f t="shared" si="1045"/>
        <v>1.8699999999999974</v>
      </c>
      <c r="KH277" s="27">
        <v>0</v>
      </c>
      <c r="KI277" s="25">
        <f t="shared" si="928"/>
        <v>1.8699999999999974</v>
      </c>
      <c r="KJ277" s="25">
        <f t="shared" si="1046"/>
        <v>1.8699999999999974</v>
      </c>
      <c r="KK277" s="25">
        <f t="shared" si="929"/>
        <v>0</v>
      </c>
      <c r="KL277" s="25">
        <f t="shared" si="930"/>
        <v>0</v>
      </c>
      <c r="KM277" s="25">
        <f t="shared" si="1047"/>
        <v>0</v>
      </c>
      <c r="KN277" s="25">
        <f t="shared" si="931"/>
        <v>0</v>
      </c>
      <c r="KO277" s="25">
        <f t="shared" si="932"/>
        <v>0</v>
      </c>
      <c r="KP277" s="25">
        <f t="shared" si="1048"/>
        <v>0</v>
      </c>
      <c r="KQ277" s="25">
        <f t="shared" si="933"/>
        <v>0.2</v>
      </c>
      <c r="KR277" s="25">
        <f t="shared" si="934"/>
        <v>0.2</v>
      </c>
      <c r="KS277" s="25">
        <f t="shared" si="1049"/>
        <v>0.2</v>
      </c>
      <c r="KT277" s="25">
        <f t="shared" si="935"/>
        <v>0</v>
      </c>
      <c r="KU277" s="25">
        <f t="shared" si="936"/>
        <v>0</v>
      </c>
      <c r="KV277" s="25">
        <f t="shared" si="1050"/>
        <v>0</v>
      </c>
      <c r="KW277" s="25">
        <f t="shared" si="863"/>
        <v>0</v>
      </c>
      <c r="KX277" s="25">
        <f t="shared" si="937"/>
        <v>0</v>
      </c>
      <c r="KY277" s="25">
        <f t="shared" si="1051"/>
        <v>0</v>
      </c>
      <c r="KZ277" s="25">
        <f t="shared" si="938"/>
        <v>0</v>
      </c>
      <c r="LA277" s="25">
        <f t="shared" si="939"/>
        <v>0</v>
      </c>
      <c r="LB277" s="25">
        <f t="shared" si="1052"/>
        <v>0</v>
      </c>
      <c r="LC277" s="25">
        <f t="shared" si="940"/>
        <v>1.4</v>
      </c>
      <c r="LD277" s="25">
        <f t="shared" si="941"/>
        <v>1.4</v>
      </c>
      <c r="LE277" s="25">
        <f t="shared" si="1053"/>
        <v>1.4</v>
      </c>
      <c r="LF277" s="25">
        <f t="shared" si="942"/>
        <v>0</v>
      </c>
      <c r="LG277" s="25">
        <f t="shared" si="943"/>
        <v>0</v>
      </c>
      <c r="LH277" s="25">
        <f t="shared" si="1054"/>
        <v>0</v>
      </c>
      <c r="LI277" s="25">
        <f t="shared" si="944"/>
        <v>0</v>
      </c>
      <c r="LJ277" s="25">
        <f t="shared" si="945"/>
        <v>0</v>
      </c>
      <c r="LK277" s="25">
        <f t="shared" si="1055"/>
        <v>0</v>
      </c>
      <c r="LL277" s="25">
        <f t="shared" si="946"/>
        <v>0</v>
      </c>
      <c r="LM277" s="25">
        <f t="shared" si="947"/>
        <v>0</v>
      </c>
      <c r="LN277" s="25">
        <f t="shared" si="1056"/>
        <v>0</v>
      </c>
      <c r="LO277" s="25">
        <f t="shared" si="948"/>
        <v>0</v>
      </c>
      <c r="LP277" s="25">
        <f t="shared" si="949"/>
        <v>0</v>
      </c>
      <c r="LQ277" s="25">
        <f t="shared" si="1057"/>
        <v>0</v>
      </c>
      <c r="LR277" s="25">
        <f t="shared" si="950"/>
        <v>0</v>
      </c>
      <c r="LS277" s="25">
        <f t="shared" si="951"/>
        <v>0</v>
      </c>
      <c r="LT277" s="25">
        <f t="shared" si="1058"/>
        <v>0</v>
      </c>
      <c r="LU277" s="25">
        <f t="shared" si="952"/>
        <v>0</v>
      </c>
      <c r="LV277" s="25">
        <f t="shared" si="953"/>
        <v>0</v>
      </c>
      <c r="LW277" s="25">
        <f t="shared" si="1059"/>
        <v>0</v>
      </c>
      <c r="LX277" s="25">
        <f t="shared" si="954"/>
        <v>0</v>
      </c>
      <c r="LY277" s="25">
        <f t="shared" si="955"/>
        <v>0</v>
      </c>
      <c r="LZ277" s="25">
        <f t="shared" si="1060"/>
        <v>0</v>
      </c>
      <c r="MA277" s="25">
        <f t="shared" si="956"/>
        <v>0</v>
      </c>
      <c r="MB277" s="25">
        <f t="shared" si="957"/>
        <v>0</v>
      </c>
      <c r="MC277" s="25">
        <f t="shared" si="1061"/>
        <v>0</v>
      </c>
      <c r="MD277" s="25">
        <f t="shared" si="958"/>
        <v>0</v>
      </c>
      <c r="ME277" s="25">
        <f t="shared" si="959"/>
        <v>0</v>
      </c>
      <c r="MF277" s="25">
        <f t="shared" si="1062"/>
        <v>0</v>
      </c>
      <c r="MG277" s="25">
        <f t="shared" si="960"/>
        <v>0</v>
      </c>
      <c r="MH277" s="25">
        <f t="shared" si="961"/>
        <v>0</v>
      </c>
      <c r="MI277" s="25">
        <f t="shared" si="1063"/>
        <v>0</v>
      </c>
      <c r="MJ277" s="25">
        <f t="shared" si="962"/>
        <v>0</v>
      </c>
      <c r="MK277" s="25">
        <f t="shared" si="963"/>
        <v>0</v>
      </c>
      <c r="ML277" s="25">
        <f t="shared" si="1064"/>
        <v>0</v>
      </c>
      <c r="MM277" s="25">
        <f t="shared" si="964"/>
        <v>0</v>
      </c>
      <c r="MN277" s="25">
        <f t="shared" si="965"/>
        <v>0</v>
      </c>
      <c r="MO277" s="25">
        <f t="shared" si="1065"/>
        <v>0</v>
      </c>
      <c r="MP277" s="25">
        <f t="shared" si="966"/>
        <v>0</v>
      </c>
      <c r="MQ277" s="25">
        <f t="shared" si="967"/>
        <v>0</v>
      </c>
      <c r="MR277" s="25">
        <f t="shared" si="1066"/>
        <v>0</v>
      </c>
      <c r="MS277" s="29">
        <v>1.4</v>
      </c>
      <c r="MT277" s="29">
        <v>0</v>
      </c>
      <c r="MU277" s="29">
        <v>1</v>
      </c>
      <c r="MV277" s="29">
        <v>1</v>
      </c>
      <c r="MW277" s="25">
        <f t="shared" si="968"/>
        <v>1.4</v>
      </c>
      <c r="MX277" s="25">
        <f t="shared" si="969"/>
        <v>2.62</v>
      </c>
      <c r="MY277" s="25">
        <f t="shared" si="970"/>
        <v>0</v>
      </c>
      <c r="MZ277" s="25">
        <f t="shared" si="971"/>
        <v>0</v>
      </c>
      <c r="NA277" s="25">
        <f t="shared" si="972"/>
        <v>1.4</v>
      </c>
      <c r="NB277" s="25">
        <f t="shared" si="973"/>
        <v>2.62</v>
      </c>
      <c r="NC277" s="25">
        <f t="shared" si="974"/>
        <v>0</v>
      </c>
      <c r="ND277" s="25">
        <f t="shared" si="975"/>
        <v>0</v>
      </c>
      <c r="NE277" s="25">
        <f t="shared" si="1067"/>
        <v>1.4</v>
      </c>
      <c r="NF277" s="25">
        <f t="shared" si="1067"/>
        <v>2.62</v>
      </c>
      <c r="NG277" s="25">
        <f t="shared" si="1067"/>
        <v>0</v>
      </c>
      <c r="NH277" s="25">
        <f t="shared" si="976"/>
        <v>0</v>
      </c>
      <c r="NI277" s="25">
        <f t="shared" si="977"/>
        <v>98.25</v>
      </c>
      <c r="NJ277" s="25">
        <f t="shared" si="978"/>
        <v>0</v>
      </c>
      <c r="NK277" s="25">
        <f t="shared" si="979"/>
        <v>98.25</v>
      </c>
      <c r="NL277" s="25">
        <f t="shared" si="980"/>
        <v>68.2</v>
      </c>
      <c r="NM277" s="25">
        <f t="shared" si="981"/>
        <v>0</v>
      </c>
      <c r="NN277" s="25">
        <f t="shared" si="1068"/>
        <v>68.2</v>
      </c>
      <c r="NO277" s="25">
        <f t="shared" si="982"/>
        <v>0</v>
      </c>
      <c r="NP277" s="25">
        <f t="shared" si="983"/>
        <v>0</v>
      </c>
      <c r="NQ277" s="25">
        <f t="shared" si="1069"/>
        <v>0</v>
      </c>
      <c r="NR277" s="25">
        <f t="shared" si="984"/>
        <v>0</v>
      </c>
      <c r="NS277" s="25">
        <f t="shared" si="985"/>
        <v>0</v>
      </c>
      <c r="NT277" s="25">
        <f t="shared" si="1070"/>
        <v>0</v>
      </c>
      <c r="NU277" s="25">
        <f t="shared" si="986"/>
        <v>0</v>
      </c>
      <c r="NV277" s="25">
        <f t="shared" si="987"/>
        <v>0</v>
      </c>
      <c r="NW277" s="25">
        <f t="shared" si="1071"/>
        <v>0</v>
      </c>
      <c r="NX277" s="25">
        <f t="shared" si="1072"/>
        <v>68.2</v>
      </c>
      <c r="NY277" s="25">
        <f t="shared" si="1072"/>
        <v>0</v>
      </c>
      <c r="NZ277" s="25">
        <f t="shared" si="1073"/>
        <v>68.2</v>
      </c>
      <c r="OA277" s="25">
        <f t="shared" si="1074"/>
        <v>30.05</v>
      </c>
      <c r="OB277" s="25">
        <f t="shared" si="1074"/>
        <v>0</v>
      </c>
      <c r="OC277" s="25">
        <f t="shared" si="1075"/>
        <v>30.05</v>
      </c>
      <c r="OD277" s="25">
        <f t="shared" si="1076"/>
        <v>68.2</v>
      </c>
      <c r="OE277" s="25">
        <f t="shared" si="1076"/>
        <v>0</v>
      </c>
      <c r="OF277" s="25">
        <f t="shared" si="1076"/>
        <v>68.2</v>
      </c>
      <c r="OG277" s="25">
        <f t="shared" si="988"/>
        <v>0</v>
      </c>
      <c r="OH277" s="25">
        <f t="shared" si="989"/>
        <v>0</v>
      </c>
      <c r="OI277" s="25">
        <f t="shared" si="990"/>
        <v>0</v>
      </c>
      <c r="OJ277" s="25">
        <f t="shared" si="991"/>
        <v>0</v>
      </c>
      <c r="OK277" s="25">
        <f t="shared" si="992"/>
        <v>0</v>
      </c>
      <c r="OL277" s="25">
        <f t="shared" si="993"/>
        <v>0</v>
      </c>
      <c r="OM277" s="25">
        <f t="shared" si="1077"/>
        <v>0</v>
      </c>
      <c r="ON277" s="25">
        <f t="shared" si="1077"/>
        <v>0</v>
      </c>
      <c r="OO277" s="25">
        <f t="shared" si="1077"/>
        <v>0</v>
      </c>
      <c r="OP277" s="25">
        <f t="shared" si="994"/>
        <v>0</v>
      </c>
      <c r="OQ277" s="25">
        <f t="shared" si="995"/>
        <v>0</v>
      </c>
      <c r="OR277" s="25">
        <f t="shared" si="1078"/>
        <v>0</v>
      </c>
      <c r="OS277" s="19">
        <v>536217.23</v>
      </c>
      <c r="OT277" s="19">
        <v>2370604.88</v>
      </c>
    </row>
    <row r="278" spans="1:410" ht="33" customHeight="1" x14ac:dyDescent="0.25">
      <c r="A278" s="18"/>
      <c r="B278" s="18" t="s">
        <v>1071</v>
      </c>
      <c r="C278" s="18">
        <v>520.41</v>
      </c>
      <c r="D278" s="16" t="e">
        <f>_xlfn.IFNA(INDEX(#REF!,MATCH(E278,#REF!,0)),0)</f>
        <v>#REF!</v>
      </c>
      <c r="E278" s="18" t="s">
        <v>1088</v>
      </c>
      <c r="F278" s="16" t="s">
        <v>765</v>
      </c>
      <c r="G278" s="16" t="s">
        <v>766</v>
      </c>
      <c r="H278" s="16" t="s">
        <v>767</v>
      </c>
      <c r="I278" s="16" t="s">
        <v>768</v>
      </c>
      <c r="J278" s="16" t="s">
        <v>769</v>
      </c>
      <c r="K278" s="16" t="s">
        <v>770</v>
      </c>
      <c r="L278" s="16" t="s">
        <v>771</v>
      </c>
      <c r="M278" s="18">
        <v>1.64</v>
      </c>
      <c r="N278" s="18">
        <v>1.94</v>
      </c>
      <c r="O278" s="18">
        <v>2.04</v>
      </c>
      <c r="P278" s="18">
        <v>2.34</v>
      </c>
      <c r="Q278" s="18">
        <v>0.1</v>
      </c>
      <c r="R278" s="18">
        <v>1.8399999999999999</v>
      </c>
      <c r="S278" s="18">
        <v>2.14</v>
      </c>
      <c r="T278" s="18">
        <v>0.2</v>
      </c>
      <c r="U278" s="18">
        <v>0</v>
      </c>
      <c r="V278" s="18">
        <v>0</v>
      </c>
      <c r="W278" s="18">
        <v>0</v>
      </c>
      <c r="X278" s="18">
        <v>1.64</v>
      </c>
      <c r="Y278" s="18">
        <v>1.9</v>
      </c>
      <c r="Z278" s="20">
        <f t="shared" si="996"/>
        <v>1.6</v>
      </c>
      <c r="AA278" s="18">
        <v>0.22</v>
      </c>
      <c r="AB278" s="18">
        <v>0</v>
      </c>
      <c r="AC278" s="18">
        <v>0</v>
      </c>
      <c r="AD278" s="18">
        <v>0</v>
      </c>
      <c r="AE278" s="18">
        <v>0</v>
      </c>
      <c r="AF278" s="18">
        <v>0</v>
      </c>
      <c r="AG278" s="18">
        <v>1.2</v>
      </c>
      <c r="AH278" s="18">
        <v>1.5</v>
      </c>
      <c r="AI278" s="20">
        <f t="shared" si="997"/>
        <v>1.75</v>
      </c>
      <c r="AJ278" s="18">
        <v>0</v>
      </c>
      <c r="AK278" s="18">
        <v>0</v>
      </c>
      <c r="AL278" s="20">
        <f t="shared" si="998"/>
        <v>0</v>
      </c>
      <c r="AM278" s="18">
        <v>1.64</v>
      </c>
      <c r="AN278" s="18">
        <v>1.5</v>
      </c>
      <c r="AO278" s="18">
        <v>0.15</v>
      </c>
      <c r="AP278" s="18">
        <v>0.22</v>
      </c>
      <c r="AQ278" s="18">
        <v>1.64</v>
      </c>
      <c r="AR278" s="18">
        <v>1.72</v>
      </c>
      <c r="AS278" s="18">
        <v>0.12</v>
      </c>
      <c r="AT278" s="18">
        <v>0.11</v>
      </c>
      <c r="AU278" s="18">
        <v>0</v>
      </c>
      <c r="AV278" s="18">
        <v>1</v>
      </c>
      <c r="AW278" s="18">
        <v>0</v>
      </c>
      <c r="AX278" s="18">
        <v>0</v>
      </c>
      <c r="AY278" s="18">
        <v>0</v>
      </c>
      <c r="AZ278" s="18">
        <v>0</v>
      </c>
      <c r="BA278" s="18">
        <v>0</v>
      </c>
      <c r="BB278" s="18">
        <v>0</v>
      </c>
      <c r="BC278" s="18">
        <v>0</v>
      </c>
      <c r="BD278" s="18">
        <v>0</v>
      </c>
      <c r="BE278" s="18">
        <v>2</v>
      </c>
      <c r="BF278" s="18">
        <v>0</v>
      </c>
      <c r="BG278" s="18">
        <v>0</v>
      </c>
      <c r="BH278" s="18">
        <v>0</v>
      </c>
      <c r="BI278" s="18">
        <v>0</v>
      </c>
      <c r="BJ278" s="18">
        <v>0</v>
      </c>
      <c r="BK278" s="18">
        <v>0</v>
      </c>
      <c r="BL278" s="18">
        <v>0</v>
      </c>
      <c r="BM278" s="18">
        <v>0</v>
      </c>
      <c r="BN278" s="18">
        <v>0</v>
      </c>
      <c r="BO278" s="18">
        <v>0</v>
      </c>
      <c r="BP278" s="18">
        <v>0</v>
      </c>
      <c r="BQ278" s="18">
        <v>0</v>
      </c>
      <c r="BR278" s="18">
        <v>0</v>
      </c>
      <c r="BS278" s="18">
        <v>0</v>
      </c>
      <c r="BT278" s="18">
        <v>0</v>
      </c>
      <c r="BU278" s="18">
        <v>0</v>
      </c>
      <c r="BV278" s="18">
        <v>0</v>
      </c>
      <c r="BW278" s="18">
        <v>0</v>
      </c>
      <c r="BX278" s="18">
        <v>0</v>
      </c>
      <c r="BY278" s="18">
        <v>0</v>
      </c>
      <c r="BZ278" s="18">
        <v>0</v>
      </c>
      <c r="CA278" s="16" t="e">
        <f>_xlfn.IFNA(IF(RIGHT(D278,2)="=G",0,INDEX(#REF!,MATCH(E278,#REF!,0))),0)</f>
        <v>#REF!</v>
      </c>
      <c r="CB278" s="16" t="s">
        <v>776</v>
      </c>
      <c r="CC278" s="18">
        <v>0</v>
      </c>
      <c r="CD278" s="18">
        <v>0</v>
      </c>
      <c r="CE278" s="18">
        <v>1.4</v>
      </c>
      <c r="CF278" s="18">
        <v>0.85</v>
      </c>
      <c r="CG278" s="18">
        <v>0.12</v>
      </c>
      <c r="CH278" s="18">
        <v>2</v>
      </c>
      <c r="CI278" s="16" t="s">
        <v>98</v>
      </c>
      <c r="CJ278" s="18">
        <v>0</v>
      </c>
      <c r="CK278" s="20">
        <f t="shared" si="864"/>
        <v>2.17</v>
      </c>
      <c r="CL278" s="20">
        <f t="shared" si="999"/>
        <v>2.17</v>
      </c>
      <c r="CM278" s="18">
        <v>55.37</v>
      </c>
      <c r="CN278" s="18">
        <v>37.659999999999997</v>
      </c>
      <c r="CO278" s="18">
        <v>36.820999999999998</v>
      </c>
      <c r="CP278" s="22">
        <f t="shared" si="865"/>
        <v>37.659999999999997</v>
      </c>
      <c r="CQ278" s="22">
        <f t="shared" si="866"/>
        <v>35.49</v>
      </c>
      <c r="CR278" s="22">
        <f t="shared" si="1000"/>
        <v>2.17</v>
      </c>
      <c r="CS278" s="22">
        <f t="shared" si="867"/>
        <v>35.589999999999996</v>
      </c>
      <c r="CT278" s="22">
        <f t="shared" si="868"/>
        <v>35.79</v>
      </c>
      <c r="CU278" s="18">
        <v>35.79</v>
      </c>
      <c r="CV278" s="22">
        <f t="shared" si="1001"/>
        <v>1.6</v>
      </c>
      <c r="CW278" s="22">
        <f t="shared" si="869"/>
        <v>0</v>
      </c>
      <c r="CX278" s="22">
        <f t="shared" si="870"/>
        <v>0</v>
      </c>
      <c r="CY278" s="22">
        <f t="shared" si="871"/>
        <v>37.39</v>
      </c>
      <c r="CZ278" s="22">
        <f t="shared" si="872"/>
        <v>37.54</v>
      </c>
      <c r="DA278" s="18">
        <v>37.659999999999997</v>
      </c>
      <c r="DB278" s="20">
        <f t="shared" si="1002"/>
        <v>2.17</v>
      </c>
      <c r="DC278" s="20">
        <f t="shared" si="1003"/>
        <v>0</v>
      </c>
      <c r="DD278" s="20">
        <f t="shared" si="1004"/>
        <v>2.17</v>
      </c>
      <c r="DE278" s="20">
        <f t="shared" si="873"/>
        <v>0.1</v>
      </c>
      <c r="DF278" s="20">
        <f t="shared" si="874"/>
        <v>0.2</v>
      </c>
      <c r="DG278" s="20">
        <f t="shared" si="875"/>
        <v>1.87</v>
      </c>
      <c r="DH278" s="20">
        <f t="shared" si="876"/>
        <v>0</v>
      </c>
      <c r="DI278" s="20">
        <f t="shared" si="877"/>
        <v>0</v>
      </c>
      <c r="DJ278" s="20">
        <f t="shared" si="878"/>
        <v>0</v>
      </c>
      <c r="DK278" s="20">
        <f t="shared" si="1005"/>
        <v>2.17</v>
      </c>
      <c r="DL278" s="20">
        <f t="shared" si="1006"/>
        <v>0</v>
      </c>
      <c r="DM278" s="20">
        <f t="shared" si="1007"/>
        <v>0</v>
      </c>
      <c r="DN278" s="20">
        <f t="shared" si="1008"/>
        <v>0</v>
      </c>
      <c r="DO278" s="18">
        <v>2.54</v>
      </c>
      <c r="DP278" s="18">
        <v>0</v>
      </c>
      <c r="DQ278" s="18">
        <v>1</v>
      </c>
      <c r="DR278" s="18">
        <v>1</v>
      </c>
      <c r="DS278" s="25">
        <f t="shared" si="1009"/>
        <v>2.54</v>
      </c>
      <c r="DT278" s="25">
        <f t="shared" si="1010"/>
        <v>0</v>
      </c>
      <c r="DU278" s="25">
        <f t="shared" si="1011"/>
        <v>5.51</v>
      </c>
      <c r="DV278" s="25">
        <f t="shared" si="1012"/>
        <v>0</v>
      </c>
      <c r="DW278" s="25">
        <f t="shared" si="1013"/>
        <v>5.51</v>
      </c>
      <c r="DX278" s="25">
        <f t="shared" si="1014"/>
        <v>11.24</v>
      </c>
      <c r="DY278" s="25">
        <f t="shared" si="1015"/>
        <v>0</v>
      </c>
      <c r="DZ278" s="25">
        <f t="shared" si="1016"/>
        <v>11.24</v>
      </c>
      <c r="EA278" s="25">
        <f t="shared" si="1017"/>
        <v>7.21</v>
      </c>
      <c r="EB278" s="25">
        <f t="shared" si="1018"/>
        <v>0</v>
      </c>
      <c r="EC278" s="25">
        <f t="shared" si="1019"/>
        <v>7.21</v>
      </c>
      <c r="ED278" s="25">
        <f t="shared" si="1020"/>
        <v>4.03</v>
      </c>
      <c r="EE278" s="25">
        <f t="shared" si="1020"/>
        <v>0</v>
      </c>
      <c r="EF278" s="25">
        <f t="shared" si="1021"/>
        <v>4.03</v>
      </c>
      <c r="EG278" s="25">
        <f t="shared" si="1022"/>
        <v>7.21</v>
      </c>
      <c r="EH278" s="25">
        <f t="shared" si="1022"/>
        <v>0</v>
      </c>
      <c r="EI278" s="25">
        <f t="shared" si="1023"/>
        <v>7.21</v>
      </c>
      <c r="EJ278" s="18">
        <v>520.41</v>
      </c>
      <c r="EK278" s="18">
        <v>559.11</v>
      </c>
      <c r="EL278" s="18" t="s">
        <v>1088</v>
      </c>
      <c r="EM278" s="18" t="s">
        <v>1089</v>
      </c>
      <c r="EN278" s="16" t="s">
        <v>774</v>
      </c>
      <c r="EO278" s="16" t="s">
        <v>132</v>
      </c>
      <c r="EP278" s="16" t="e">
        <f>IF(OR(EN278="Cống tròn",EN278="Cống hộp",EN278="Ống nhựa"),INDEX(#REF!,MATCH(E278,#REF!,0)),IF(OR(EN278="Rãnh xây",EN278="Rãnh bê tông"),INDEX(#REF!,MATCH(E278,#REF!,0)),0))</f>
        <v>#REF!</v>
      </c>
      <c r="EQ278" s="18">
        <v>37.500000000000043</v>
      </c>
      <c r="ER278" s="18">
        <v>1</v>
      </c>
      <c r="ES278" s="25">
        <f t="shared" si="1024"/>
        <v>37</v>
      </c>
      <c r="ET278" s="1" t="e">
        <f>_xlfn.IFNA(IF(EN278="Cống tròn",INDEX(#REF!,MATCH(E278,#REF!,0)),IF(EN278="Cống hộp",INDEX(#REF!,MATCH(E278,#REF!,0)),EU278&amp;" ,"&amp;EV278)),0)</f>
        <v>#REF!</v>
      </c>
      <c r="EU278" s="16" t="s">
        <v>769</v>
      </c>
      <c r="EV278" s="16" t="s">
        <v>775</v>
      </c>
      <c r="EW278" s="16" t="e">
        <f>_xlfn.IFNA(INDEX(#REF!,MATCH(E278,#REF!,0)),0)</f>
        <v>#REF!</v>
      </c>
      <c r="EX278" s="16"/>
      <c r="EY278" s="18">
        <v>0</v>
      </c>
      <c r="EZ278" s="18">
        <v>0</v>
      </c>
      <c r="FA278" s="18">
        <v>0</v>
      </c>
      <c r="FB278" s="19">
        <v>0</v>
      </c>
      <c r="FC278" s="19">
        <v>0</v>
      </c>
      <c r="FD278" s="25">
        <f t="shared" si="879"/>
        <v>0</v>
      </c>
      <c r="FE278" s="25">
        <f t="shared" si="1025"/>
        <v>0</v>
      </c>
      <c r="FF278" s="18">
        <v>0.1</v>
      </c>
      <c r="FG278" s="18">
        <v>2</v>
      </c>
      <c r="FH278" s="18">
        <v>1</v>
      </c>
      <c r="FI278" s="25">
        <f t="shared" si="1026"/>
        <v>1.2</v>
      </c>
      <c r="FJ278" s="18">
        <v>0</v>
      </c>
      <c r="FK278" s="18">
        <v>0</v>
      </c>
      <c r="FL278" s="18">
        <v>0.2</v>
      </c>
      <c r="FM278" s="18">
        <v>1.4</v>
      </c>
      <c r="FN278" s="18">
        <v>0</v>
      </c>
      <c r="FO278" s="25">
        <f t="shared" si="1027"/>
        <v>1.4</v>
      </c>
      <c r="FP278" s="18">
        <v>1.4999999999999999E-2</v>
      </c>
      <c r="FQ278" s="18">
        <v>1</v>
      </c>
      <c r="FR278" s="25">
        <f t="shared" si="880"/>
        <v>36</v>
      </c>
      <c r="FS278" s="25">
        <f t="shared" si="881"/>
        <v>0.52500000000000002</v>
      </c>
      <c r="FT278" s="25">
        <f t="shared" si="882"/>
        <v>36.524999999999999</v>
      </c>
      <c r="FU278" s="25">
        <f t="shared" si="883"/>
        <v>-0.97500000000004405</v>
      </c>
      <c r="FV278" s="25" t="str">
        <f t="shared" si="1028"/>
        <v>Thêm 01</v>
      </c>
      <c r="FW278" s="25">
        <f t="shared" si="1029"/>
        <v>0.04</v>
      </c>
      <c r="FX278" s="16"/>
      <c r="FY278" s="16"/>
      <c r="FZ278" s="16"/>
      <c r="GA278" s="16"/>
      <c r="GB278" s="19">
        <v>0</v>
      </c>
      <c r="GC278" s="19">
        <v>0</v>
      </c>
      <c r="GD278" s="19">
        <v>0</v>
      </c>
      <c r="GE278" s="19">
        <v>0</v>
      </c>
      <c r="GF278" s="19">
        <v>0</v>
      </c>
      <c r="GG278" s="19">
        <v>0</v>
      </c>
      <c r="GH278" s="19">
        <v>0</v>
      </c>
      <c r="GI278" s="19">
        <v>0</v>
      </c>
      <c r="GJ278" s="19">
        <v>0</v>
      </c>
      <c r="GK278" s="19">
        <v>0</v>
      </c>
      <c r="GL278" s="25">
        <f t="shared" si="884"/>
        <v>0</v>
      </c>
      <c r="GM278" s="25">
        <f t="shared" si="1030"/>
        <v>0</v>
      </c>
      <c r="GN278" s="19">
        <v>0</v>
      </c>
      <c r="GO278" s="19">
        <v>0</v>
      </c>
      <c r="GP278" s="19">
        <v>0</v>
      </c>
      <c r="GQ278" s="19">
        <v>0</v>
      </c>
      <c r="GR278" s="1" t="e">
        <f>_xlfn.IFNA(INDEX(#REF!,MATCH(E278,#REF!,0)),0)</f>
        <v>#REF!</v>
      </c>
      <c r="GS278" s="16"/>
      <c r="GT278" s="18">
        <v>0</v>
      </c>
      <c r="GU278" s="18">
        <v>0</v>
      </c>
      <c r="GV278" s="18">
        <v>0</v>
      </c>
      <c r="GW278" s="18">
        <v>0</v>
      </c>
      <c r="GX278" s="25">
        <f t="shared" si="885"/>
        <v>0</v>
      </c>
      <c r="GY278" s="25">
        <f t="shared" si="886"/>
        <v>0</v>
      </c>
      <c r="GZ278" s="25">
        <f t="shared" si="1031"/>
        <v>0</v>
      </c>
      <c r="HA278" s="1" t="e" cm="1">
        <f t="array" ref="HA278">INDEX(#REF!,MATCH(EJ278&amp;EK278&amp;HD278&amp;HE278&amp;HF278,#REF!&amp;#REF!&amp;#REF!&amp;#REF!&amp;#REF!,0))</f>
        <v>#REF!</v>
      </c>
      <c r="HB278" s="16"/>
      <c r="HC278" s="25">
        <f t="shared" si="1032"/>
        <v>0</v>
      </c>
      <c r="HD278" s="18">
        <v>0</v>
      </c>
      <c r="HE278" s="18">
        <v>0</v>
      </c>
      <c r="HF278" s="18">
        <v>0</v>
      </c>
      <c r="HG278" s="1" t="e" cm="1">
        <f t="array" ref="HG278">INDEX(#REF!,MATCH(EJ278&amp;EK278&amp;HJ278&amp;HK278&amp;HL278,#REF!&amp;#REF!&amp;#REF!&amp;#REF!&amp;#REF!,0))</f>
        <v>#REF!</v>
      </c>
      <c r="HH278" s="16"/>
      <c r="HI278" s="25">
        <f t="shared" si="1033"/>
        <v>0</v>
      </c>
      <c r="HJ278" s="25">
        <f t="shared" si="1034"/>
        <v>0</v>
      </c>
      <c r="HK278" s="19">
        <v>0</v>
      </c>
      <c r="HL278" s="19">
        <v>0</v>
      </c>
      <c r="HM278" s="18">
        <v>0.01</v>
      </c>
      <c r="HN278" s="18">
        <v>1</v>
      </c>
      <c r="HO278" s="25">
        <f t="shared" si="1035"/>
        <v>0</v>
      </c>
      <c r="HP278" s="25">
        <f t="shared" si="1036"/>
        <v>0</v>
      </c>
      <c r="HQ278" s="25">
        <f t="shared" si="1037"/>
        <v>0</v>
      </c>
      <c r="HR278" s="25">
        <f t="shared" si="1038"/>
        <v>0</v>
      </c>
      <c r="HS278" s="25">
        <f t="shared" si="1039"/>
        <v>0</v>
      </c>
      <c r="HT278" s="19">
        <v>0</v>
      </c>
      <c r="HU278" s="19">
        <v>0</v>
      </c>
      <c r="HV278" s="19">
        <v>0</v>
      </c>
      <c r="HW278" s="25">
        <f t="shared" si="1040"/>
        <v>0</v>
      </c>
      <c r="HX278" s="19">
        <v>0</v>
      </c>
      <c r="HY278" s="19">
        <v>0</v>
      </c>
      <c r="HZ278" s="18">
        <v>37.659999999999997</v>
      </c>
      <c r="IA278" s="20">
        <f>ROUND(IF(EN278="Cống tròn",IF(EN278="Cống tròn",IF(EU278="Không có móng",IQ278-FF278,IF(EU278="Đế",IP278-FN278,IF(OR(EU278="Móng bê tông",EU278="Móng bê tông kết hợp đế"),II278-FJ278,0))),0),IF(EN278="Cống hộp",IF(AND(EN278="Cống hộp",EU278="Không có móng"),IQ278-GF278,IF(AND(EN278="Cống hộp",EU278="Móng bê tông"),IJ278-GB278,0)),IF(OR(EN278="Rãnh xây",EN278="Rãnh bê tông"),IF(OR(EN278="Rãnh xây",EN278="Rãnh bê tông"),IK278-GB278,0),IF(EN278="Ống nhựa",IF(AND(EN278="Ống nhựa",EU278="Không đắp cát"),IQ278-HT278,IF(AND(EN278="Ống nhựa",EU278="Đắp cát"),IH278-HX278,0)),IF(EN278="Rãnh thang",IF(EN278="Rãnh thang",IF(EU278="Móng bê tông",#REF!-#REF!,IQ278),0),0))))),2)</f>
        <v>35.79</v>
      </c>
      <c r="IB278" s="20">
        <f t="shared" si="1041"/>
        <v>1.8699999999999974</v>
      </c>
      <c r="IC278" s="20">
        <f t="shared" si="887"/>
        <v>35.79</v>
      </c>
      <c r="ID278" s="20">
        <f t="shared" si="888"/>
        <v>0</v>
      </c>
      <c r="IE278" s="20">
        <f t="shared" si="889"/>
        <v>0</v>
      </c>
      <c r="IF278" s="20">
        <f t="shared" si="890"/>
        <v>0</v>
      </c>
      <c r="IG278" s="20">
        <f>IF(EN278="Rãnh thang",IF(AND(EN278="Rãnh thang",EU278="Móng bê tông"),IQ278-#REF!,0),IF(EN278="Ống nhựa",IF(AND(EN278="Ống nhựa",EU278="Đắp cát"),IQ278-HT278,0),IF(EN278="Cống tròn",IF(EN278="Cống tròn",IF(OR(EU278="Móng bê tông",EU278="Móng bê tông kết hợp đế"),IM278-FL278,0),0),IF(EN278="Cống hộp",IF(AND(EN278="Cống hộp",EU278="Móng bê tông"),IN278-GD278,0),IF(OR(EN278="Rãnh xây",EN278="Rãnh bê tông"),IF(AND(EN278="Rãnh xây",EU278="Móng bê tông"),IO278-GD278,IF(AND(EN278="Rãnh bê tông",EU278="Móng bê tông"),IO278-GD278,0)),0)))))</f>
        <v>35.79</v>
      </c>
      <c r="IH278" s="20">
        <f t="shared" si="891"/>
        <v>0</v>
      </c>
      <c r="II278" s="20">
        <f t="shared" si="892"/>
        <v>35.79</v>
      </c>
      <c r="IJ278" s="20">
        <f t="shared" si="893"/>
        <v>0</v>
      </c>
      <c r="IK278" s="20">
        <f t="shared" si="894"/>
        <v>0</v>
      </c>
      <c r="IL278" s="20">
        <f t="shared" si="895"/>
        <v>35.99</v>
      </c>
      <c r="IM278" s="20">
        <f t="shared" si="896"/>
        <v>35.99</v>
      </c>
      <c r="IN278" s="20">
        <f t="shared" si="897"/>
        <v>0</v>
      </c>
      <c r="IO278" s="20">
        <f t="shared" si="898"/>
        <v>0</v>
      </c>
      <c r="IP278" s="20">
        <f t="shared" si="899"/>
        <v>0</v>
      </c>
      <c r="IQ278" s="18">
        <v>36.090000000000003</v>
      </c>
      <c r="IR278" s="25">
        <f t="shared" si="1042"/>
        <v>0</v>
      </c>
      <c r="IS278" s="25">
        <f t="shared" si="900"/>
        <v>0</v>
      </c>
      <c r="IT278" s="25">
        <f t="shared" si="901"/>
        <v>0</v>
      </c>
      <c r="IU278" s="25">
        <f>ROUND(IF(EN278="Cống tròn",IF(EN278="Cống tròn",IV278+FF278,0),IF(EN278="Cống hộp",IF(EN278="Cống hộp",IV278+GP278,0),IF(OR(EN278="Rãnh xây",EN278="Rãnh bê tông"),IF(OR(EN278="Rãnh xây",EN278="Rãnh bê tông"),IV278+GP278,0),IF(EN278="ống nhựa",IF(EN278="Ống nhựa",IV278+HT278,0),IF(EN278="Rãnh thang",IF(EN278="Rãnh thang",IQ278+#REF!,0),0))))),2)</f>
        <v>37.130000000000003</v>
      </c>
      <c r="IV278" s="18">
        <v>37.03</v>
      </c>
      <c r="IW278" s="25">
        <f t="shared" si="902"/>
        <v>37.130000000000003</v>
      </c>
      <c r="IX278" s="25">
        <f t="shared" si="903"/>
        <v>0</v>
      </c>
      <c r="IY278" s="25">
        <f t="shared" si="904"/>
        <v>0</v>
      </c>
      <c r="IZ278" s="25">
        <f t="shared" si="905"/>
        <v>0</v>
      </c>
      <c r="JA278" s="25">
        <f t="shared" si="906"/>
        <v>0</v>
      </c>
      <c r="JB278" s="18">
        <v>37.56</v>
      </c>
      <c r="JC278" s="20">
        <f>ROUND(IF(EN278="Cống tròn",IF(EN278="Cống tròn",IF(EU278="Không có móng",JS278-FF278,IF(EU278="Đế",JR278-FN278,IF(OR(EU278="Móng bê tông",EU278="Móng bê tông kết hợp đế"),JK278-FJ278,0))),0),IF(EN278="Cống hộp",IF(AND(EN278="Cống hộp",EU278="Không có móng"),JS278-GF278,IF(AND(EN278="Cống hộp",EU278="Móng bê tông"),JL278-GB278,0)),IF(OR(EN278="Rãnh xây",EN278="Rãnh bê tông"),IF(OR(EN278="Rãnh xây",EN278="Rãnh bê tông"),JM278-GB278,0),IF(EN278="Ống nhựa",IF(AND(EN278="Ống nhựa",EU278="Không đắp cát"),JS278-HT278,IF(AND(EN278="Ống nhựa",EU278="Đắp cát"),JJ278-HX278,0)),IF(EN278="Rãnh thang",IF(EN278="Rãnh thang",IF(EU278="Móng bê tông",#REF!-#REF!,JS278),0),0))))),2)</f>
        <v>35.729999999999997</v>
      </c>
      <c r="JD278" s="20">
        <f t="shared" si="1043"/>
        <v>1.8300000000000054</v>
      </c>
      <c r="JE278" s="20">
        <f t="shared" si="907"/>
        <v>35.729999999999997</v>
      </c>
      <c r="JF278" s="20">
        <f t="shared" si="908"/>
        <v>0</v>
      </c>
      <c r="JG278" s="20">
        <f t="shared" si="909"/>
        <v>0</v>
      </c>
      <c r="JH278" s="20">
        <f t="shared" si="910"/>
        <v>0</v>
      </c>
      <c r="JI278" s="20">
        <f>IF(EN278="Rãnh thang",IF(AND(EN278="Rãnh thang",EU278="Móng bê tông"),JS278-#REF!,0),IF(EN278="Ống nhựa",IF(AND(EN278="Ống nhựa",EU278="Đắp cát"),JS278-HT278,0),IF(EN278="Cống tròn",IF(EN278="Cống tròn",IF(OR(EU278="Móng bê tông",EU278="Móng bê tông kết hợp đế"),JO278-FL278,0),0),IF(EN278="Cống hộp",IF(AND(EN278="Cống hộp",EU278="Móng bê tông"),JP278-GD278,0),IF(OR(EN278="Rãnh xây",EN278="Rãnh bê tông"),IF(AND(EN278="Rãnh xây",EU278="Móng bê tông"),JQ278-GD278,IF(AND(EN278="Rãnh bê tông",EU278="Móng bê tông"),JQ278-GD278,0)),0)))))</f>
        <v>35.729999999999997</v>
      </c>
      <c r="JJ278" s="20">
        <f t="shared" si="911"/>
        <v>0</v>
      </c>
      <c r="JK278" s="20">
        <f t="shared" si="912"/>
        <v>35.729999999999997</v>
      </c>
      <c r="JL278" s="20">
        <f t="shared" si="913"/>
        <v>0</v>
      </c>
      <c r="JM278" s="20">
        <f t="shared" si="914"/>
        <v>0</v>
      </c>
      <c r="JN278" s="20">
        <f t="shared" si="915"/>
        <v>35.93</v>
      </c>
      <c r="JO278" s="20">
        <f t="shared" si="916"/>
        <v>35.93</v>
      </c>
      <c r="JP278" s="20">
        <f t="shared" si="917"/>
        <v>0</v>
      </c>
      <c r="JQ278" s="20">
        <f t="shared" si="918"/>
        <v>0</v>
      </c>
      <c r="JR278" s="20">
        <f t="shared" si="919"/>
        <v>0</v>
      </c>
      <c r="JS278" s="26">
        <v>36.03</v>
      </c>
      <c r="JT278" s="25">
        <f t="shared" si="1044"/>
        <v>0</v>
      </c>
      <c r="JU278" s="25">
        <f t="shared" si="920"/>
        <v>0</v>
      </c>
      <c r="JV278" s="25">
        <f t="shared" si="921"/>
        <v>0</v>
      </c>
      <c r="JW278" s="25">
        <f>ROUND(IF(EN278="Cống tròn",IF(EN278="Cống tròn",JX278+FF278,0),IF(EN278="Cống hộp",IF(EN278="Cống hộp",JX278+GP278,0),IF(OR(EN278="Rãnh xây",EN278="Rãnh bê tông"),IF(OR(EN278="Rãnh xây",EN278="Rãnh bê tông"),JX278+GP278,0),IF(EN278="ống nhựa",IF(EN278="Ống nhựa",JX278+HT278,0),IF(EN278="Rãnh thang",IF(EN278="Rãnh thang",JS278+#REF!,0),0))))),2)</f>
        <v>37.130000000000003</v>
      </c>
      <c r="JX278" s="27">
        <v>37.03</v>
      </c>
      <c r="JY278" s="25">
        <f t="shared" si="922"/>
        <v>37.130000000000003</v>
      </c>
      <c r="JZ278" s="25">
        <f t="shared" si="923"/>
        <v>0</v>
      </c>
      <c r="KA278" s="25">
        <f t="shared" si="924"/>
        <v>0</v>
      </c>
      <c r="KB278" s="25">
        <f t="shared" si="925"/>
        <v>0</v>
      </c>
      <c r="KC278" s="25">
        <f t="shared" si="926"/>
        <v>0</v>
      </c>
      <c r="KD278" s="28" t="s">
        <v>98</v>
      </c>
      <c r="KE278" s="27">
        <v>0</v>
      </c>
      <c r="KF278" s="25">
        <f t="shared" si="927"/>
        <v>1.8699999999999974</v>
      </c>
      <c r="KG278" s="25">
        <f t="shared" si="1045"/>
        <v>1.8699999999999974</v>
      </c>
      <c r="KH278" s="27">
        <v>0</v>
      </c>
      <c r="KI278" s="25">
        <f t="shared" si="928"/>
        <v>1.8300000000000054</v>
      </c>
      <c r="KJ278" s="25">
        <f t="shared" si="1046"/>
        <v>1.8300000000000054</v>
      </c>
      <c r="KK278" s="25">
        <f t="shared" si="929"/>
        <v>0</v>
      </c>
      <c r="KL278" s="25">
        <f t="shared" si="930"/>
        <v>0</v>
      </c>
      <c r="KM278" s="25">
        <f t="shared" si="1047"/>
        <v>0</v>
      </c>
      <c r="KN278" s="25">
        <f t="shared" si="931"/>
        <v>0</v>
      </c>
      <c r="KO278" s="25">
        <f t="shared" si="932"/>
        <v>0</v>
      </c>
      <c r="KP278" s="25">
        <f t="shared" si="1048"/>
        <v>0</v>
      </c>
      <c r="KQ278" s="25">
        <f t="shared" si="933"/>
        <v>0.2</v>
      </c>
      <c r="KR278" s="25">
        <f t="shared" si="934"/>
        <v>0.2</v>
      </c>
      <c r="KS278" s="25">
        <f t="shared" si="1049"/>
        <v>0.2</v>
      </c>
      <c r="KT278" s="25">
        <f t="shared" si="935"/>
        <v>0</v>
      </c>
      <c r="KU278" s="25">
        <f t="shared" si="936"/>
        <v>0</v>
      </c>
      <c r="KV278" s="25">
        <f t="shared" si="1050"/>
        <v>0</v>
      </c>
      <c r="KW278" s="25">
        <f t="shared" si="863"/>
        <v>0</v>
      </c>
      <c r="KX278" s="25">
        <f t="shared" si="937"/>
        <v>0</v>
      </c>
      <c r="KY278" s="25">
        <f t="shared" si="1051"/>
        <v>0</v>
      </c>
      <c r="KZ278" s="25">
        <f t="shared" si="938"/>
        <v>0</v>
      </c>
      <c r="LA278" s="25">
        <f t="shared" si="939"/>
        <v>0</v>
      </c>
      <c r="LB278" s="25">
        <f t="shared" si="1052"/>
        <v>0</v>
      </c>
      <c r="LC278" s="25">
        <f t="shared" si="940"/>
        <v>1.4</v>
      </c>
      <c r="LD278" s="25">
        <f t="shared" si="941"/>
        <v>1.4</v>
      </c>
      <c r="LE278" s="25">
        <f t="shared" si="1053"/>
        <v>1.4</v>
      </c>
      <c r="LF278" s="25">
        <f t="shared" si="942"/>
        <v>0</v>
      </c>
      <c r="LG278" s="25">
        <f t="shared" si="943"/>
        <v>0</v>
      </c>
      <c r="LH278" s="25">
        <f t="shared" si="1054"/>
        <v>0</v>
      </c>
      <c r="LI278" s="25">
        <f t="shared" si="944"/>
        <v>0</v>
      </c>
      <c r="LJ278" s="25">
        <f t="shared" si="945"/>
        <v>0</v>
      </c>
      <c r="LK278" s="25">
        <f t="shared" si="1055"/>
        <v>0</v>
      </c>
      <c r="LL278" s="25">
        <f t="shared" si="946"/>
        <v>0</v>
      </c>
      <c r="LM278" s="25">
        <f t="shared" si="947"/>
        <v>0</v>
      </c>
      <c r="LN278" s="25">
        <f t="shared" si="1056"/>
        <v>0</v>
      </c>
      <c r="LO278" s="25">
        <f t="shared" si="948"/>
        <v>0</v>
      </c>
      <c r="LP278" s="25">
        <f t="shared" si="949"/>
        <v>0</v>
      </c>
      <c r="LQ278" s="25">
        <f t="shared" si="1057"/>
        <v>0</v>
      </c>
      <c r="LR278" s="25">
        <f t="shared" si="950"/>
        <v>0</v>
      </c>
      <c r="LS278" s="25">
        <f t="shared" si="951"/>
        <v>0</v>
      </c>
      <c r="LT278" s="25">
        <f t="shared" si="1058"/>
        <v>0</v>
      </c>
      <c r="LU278" s="25">
        <f t="shared" si="952"/>
        <v>0</v>
      </c>
      <c r="LV278" s="25">
        <f t="shared" si="953"/>
        <v>0</v>
      </c>
      <c r="LW278" s="25">
        <f t="shared" si="1059"/>
        <v>0</v>
      </c>
      <c r="LX278" s="25">
        <f t="shared" si="954"/>
        <v>0</v>
      </c>
      <c r="LY278" s="25">
        <f t="shared" si="955"/>
        <v>0</v>
      </c>
      <c r="LZ278" s="25">
        <f t="shared" si="1060"/>
        <v>0</v>
      </c>
      <c r="MA278" s="25">
        <f t="shared" si="956"/>
        <v>0</v>
      </c>
      <c r="MB278" s="25">
        <f t="shared" si="957"/>
        <v>0</v>
      </c>
      <c r="MC278" s="25">
        <f t="shared" si="1061"/>
        <v>0</v>
      </c>
      <c r="MD278" s="25">
        <f t="shared" si="958"/>
        <v>0</v>
      </c>
      <c r="ME278" s="25">
        <f t="shared" si="959"/>
        <v>0</v>
      </c>
      <c r="MF278" s="25">
        <f t="shared" si="1062"/>
        <v>0</v>
      </c>
      <c r="MG278" s="25">
        <f t="shared" si="960"/>
        <v>0</v>
      </c>
      <c r="MH278" s="25">
        <f t="shared" si="961"/>
        <v>0</v>
      </c>
      <c r="MI278" s="25">
        <f t="shared" si="1063"/>
        <v>0</v>
      </c>
      <c r="MJ278" s="25">
        <f t="shared" si="962"/>
        <v>0</v>
      </c>
      <c r="MK278" s="25">
        <f t="shared" si="963"/>
        <v>0</v>
      </c>
      <c r="ML278" s="25">
        <f t="shared" si="1064"/>
        <v>0</v>
      </c>
      <c r="MM278" s="25">
        <f t="shared" si="964"/>
        <v>0</v>
      </c>
      <c r="MN278" s="25">
        <f t="shared" si="965"/>
        <v>0</v>
      </c>
      <c r="MO278" s="25">
        <f t="shared" si="1065"/>
        <v>0</v>
      </c>
      <c r="MP278" s="25">
        <f t="shared" si="966"/>
        <v>0</v>
      </c>
      <c r="MQ278" s="25">
        <f t="shared" si="967"/>
        <v>0</v>
      </c>
      <c r="MR278" s="25">
        <f t="shared" si="1066"/>
        <v>0</v>
      </c>
      <c r="MS278" s="29">
        <v>1.4</v>
      </c>
      <c r="MT278" s="29">
        <v>0</v>
      </c>
      <c r="MU278" s="29">
        <v>1</v>
      </c>
      <c r="MV278" s="29">
        <v>1</v>
      </c>
      <c r="MW278" s="25">
        <f t="shared" si="968"/>
        <v>1.4</v>
      </c>
      <c r="MX278" s="25">
        <f t="shared" si="969"/>
        <v>2.62</v>
      </c>
      <c r="MY278" s="25">
        <f t="shared" si="970"/>
        <v>0</v>
      </c>
      <c r="MZ278" s="25">
        <f t="shared" si="971"/>
        <v>0</v>
      </c>
      <c r="NA278" s="25">
        <f t="shared" si="972"/>
        <v>1.4</v>
      </c>
      <c r="NB278" s="25">
        <f t="shared" si="973"/>
        <v>2.56</v>
      </c>
      <c r="NC278" s="25">
        <f t="shared" si="974"/>
        <v>0</v>
      </c>
      <c r="ND278" s="25">
        <f t="shared" si="975"/>
        <v>0</v>
      </c>
      <c r="NE278" s="25">
        <f t="shared" si="1067"/>
        <v>1.4</v>
      </c>
      <c r="NF278" s="25">
        <f t="shared" si="1067"/>
        <v>2.59</v>
      </c>
      <c r="NG278" s="25">
        <f t="shared" si="1067"/>
        <v>0</v>
      </c>
      <c r="NH278" s="25">
        <f t="shared" si="976"/>
        <v>0</v>
      </c>
      <c r="NI278" s="25">
        <f t="shared" si="977"/>
        <v>97.13</v>
      </c>
      <c r="NJ278" s="25">
        <f t="shared" si="978"/>
        <v>0</v>
      </c>
      <c r="NK278" s="25">
        <f t="shared" si="979"/>
        <v>97.13</v>
      </c>
      <c r="NL278" s="25">
        <f t="shared" si="980"/>
        <v>68.2</v>
      </c>
      <c r="NM278" s="25">
        <f t="shared" si="981"/>
        <v>0</v>
      </c>
      <c r="NN278" s="25">
        <f t="shared" si="1068"/>
        <v>68.2</v>
      </c>
      <c r="NO278" s="25">
        <f t="shared" si="982"/>
        <v>0</v>
      </c>
      <c r="NP278" s="25">
        <f t="shared" si="983"/>
        <v>0</v>
      </c>
      <c r="NQ278" s="25">
        <f t="shared" si="1069"/>
        <v>0</v>
      </c>
      <c r="NR278" s="25">
        <f t="shared" si="984"/>
        <v>0</v>
      </c>
      <c r="NS278" s="25">
        <f t="shared" si="985"/>
        <v>0</v>
      </c>
      <c r="NT278" s="25">
        <f t="shared" si="1070"/>
        <v>0</v>
      </c>
      <c r="NU278" s="25">
        <f t="shared" si="986"/>
        <v>0</v>
      </c>
      <c r="NV278" s="25">
        <f t="shared" si="987"/>
        <v>0</v>
      </c>
      <c r="NW278" s="25">
        <f t="shared" si="1071"/>
        <v>0</v>
      </c>
      <c r="NX278" s="25">
        <f t="shared" si="1072"/>
        <v>68.2</v>
      </c>
      <c r="NY278" s="25">
        <f t="shared" si="1072"/>
        <v>0</v>
      </c>
      <c r="NZ278" s="25">
        <f t="shared" si="1073"/>
        <v>68.2</v>
      </c>
      <c r="OA278" s="25">
        <f t="shared" si="1074"/>
        <v>28.93</v>
      </c>
      <c r="OB278" s="25">
        <f t="shared" si="1074"/>
        <v>0</v>
      </c>
      <c r="OC278" s="25">
        <f t="shared" si="1075"/>
        <v>28.93</v>
      </c>
      <c r="OD278" s="25">
        <f t="shared" si="1076"/>
        <v>68.2</v>
      </c>
      <c r="OE278" s="25">
        <f t="shared" si="1076"/>
        <v>0</v>
      </c>
      <c r="OF278" s="25">
        <f t="shared" si="1076"/>
        <v>68.2</v>
      </c>
      <c r="OG278" s="25">
        <f t="shared" si="988"/>
        <v>0</v>
      </c>
      <c r="OH278" s="25">
        <f t="shared" si="989"/>
        <v>0</v>
      </c>
      <c r="OI278" s="25">
        <f t="shared" si="990"/>
        <v>0</v>
      </c>
      <c r="OJ278" s="25">
        <f t="shared" si="991"/>
        <v>0</v>
      </c>
      <c r="OK278" s="25">
        <f t="shared" si="992"/>
        <v>0</v>
      </c>
      <c r="OL278" s="25">
        <f t="shared" si="993"/>
        <v>0</v>
      </c>
      <c r="OM278" s="25">
        <f t="shared" si="1077"/>
        <v>0</v>
      </c>
      <c r="ON278" s="25">
        <f t="shared" si="1077"/>
        <v>0</v>
      </c>
      <c r="OO278" s="25">
        <f t="shared" si="1077"/>
        <v>0</v>
      </c>
      <c r="OP278" s="25">
        <f t="shared" si="994"/>
        <v>0</v>
      </c>
      <c r="OQ278" s="25">
        <f t="shared" si="995"/>
        <v>0</v>
      </c>
      <c r="OR278" s="25">
        <f t="shared" si="1078"/>
        <v>0</v>
      </c>
      <c r="OS278" s="19">
        <v>536217.23</v>
      </c>
      <c r="OT278" s="19">
        <v>2370643.58</v>
      </c>
    </row>
    <row r="279" spans="1:410" ht="33" customHeight="1" x14ac:dyDescent="0.25">
      <c r="A279" s="18"/>
      <c r="B279" s="18" t="s">
        <v>1071</v>
      </c>
      <c r="C279" s="18">
        <v>559.11</v>
      </c>
      <c r="D279" s="16" t="e">
        <f>_xlfn.IFNA(INDEX(#REF!,MATCH(E279,#REF!,0)),0)</f>
        <v>#REF!</v>
      </c>
      <c r="E279" s="18" t="s">
        <v>1089</v>
      </c>
      <c r="F279" s="16" t="s">
        <v>765</v>
      </c>
      <c r="G279" s="16" t="s">
        <v>766</v>
      </c>
      <c r="H279" s="16" t="s">
        <v>767</v>
      </c>
      <c r="I279" s="16" t="s">
        <v>768</v>
      </c>
      <c r="J279" s="16" t="s">
        <v>769</v>
      </c>
      <c r="K279" s="16" t="s">
        <v>770</v>
      </c>
      <c r="L279" s="16" t="s">
        <v>771</v>
      </c>
      <c r="M279" s="18">
        <v>1.64</v>
      </c>
      <c r="N279" s="18">
        <v>1.94</v>
      </c>
      <c r="O279" s="18">
        <v>2.04</v>
      </c>
      <c r="P279" s="18">
        <v>2.34</v>
      </c>
      <c r="Q279" s="18">
        <v>0.1</v>
      </c>
      <c r="R279" s="18">
        <v>1.8399999999999999</v>
      </c>
      <c r="S279" s="18">
        <v>2.14</v>
      </c>
      <c r="T279" s="18">
        <v>0.2</v>
      </c>
      <c r="U279" s="18">
        <v>0</v>
      </c>
      <c r="V279" s="18">
        <v>0</v>
      </c>
      <c r="W279" s="18">
        <v>0</v>
      </c>
      <c r="X279" s="18">
        <v>1.64</v>
      </c>
      <c r="Y279" s="18">
        <v>1.9</v>
      </c>
      <c r="Z279" s="20">
        <f t="shared" si="996"/>
        <v>1.6</v>
      </c>
      <c r="AA279" s="18">
        <v>0.22</v>
      </c>
      <c r="AB279" s="18">
        <v>0</v>
      </c>
      <c r="AC279" s="18">
        <v>0</v>
      </c>
      <c r="AD279" s="18">
        <v>0</v>
      </c>
      <c r="AE279" s="18">
        <v>0</v>
      </c>
      <c r="AF279" s="18">
        <v>0</v>
      </c>
      <c r="AG279" s="18">
        <v>1.2</v>
      </c>
      <c r="AH279" s="18">
        <v>1.5</v>
      </c>
      <c r="AI279" s="20">
        <f t="shared" si="997"/>
        <v>1.75</v>
      </c>
      <c r="AJ279" s="18">
        <v>0</v>
      </c>
      <c r="AK279" s="18">
        <v>0</v>
      </c>
      <c r="AL279" s="20">
        <f t="shared" si="998"/>
        <v>0</v>
      </c>
      <c r="AM279" s="18">
        <v>1.64</v>
      </c>
      <c r="AN279" s="18">
        <v>1.5</v>
      </c>
      <c r="AO279" s="18">
        <v>0.15</v>
      </c>
      <c r="AP279" s="18">
        <v>0.22</v>
      </c>
      <c r="AQ279" s="18">
        <v>1.64</v>
      </c>
      <c r="AR279" s="18">
        <v>1.72</v>
      </c>
      <c r="AS279" s="18">
        <v>0.12</v>
      </c>
      <c r="AT279" s="18">
        <v>0.11</v>
      </c>
      <c r="AU279" s="18">
        <v>0</v>
      </c>
      <c r="AV279" s="18">
        <v>1</v>
      </c>
      <c r="AW279" s="18">
        <v>0</v>
      </c>
      <c r="AX279" s="18">
        <v>0</v>
      </c>
      <c r="AY279" s="18">
        <v>0</v>
      </c>
      <c r="AZ279" s="18">
        <v>0</v>
      </c>
      <c r="BA279" s="18">
        <v>0</v>
      </c>
      <c r="BB279" s="18">
        <v>0</v>
      </c>
      <c r="BC279" s="18">
        <v>0</v>
      </c>
      <c r="BD279" s="18">
        <v>0</v>
      </c>
      <c r="BE279" s="18">
        <v>2</v>
      </c>
      <c r="BF279" s="18">
        <v>0</v>
      </c>
      <c r="BG279" s="18">
        <v>0</v>
      </c>
      <c r="BH279" s="18">
        <v>0</v>
      </c>
      <c r="BI279" s="18">
        <v>0</v>
      </c>
      <c r="BJ279" s="18">
        <v>0</v>
      </c>
      <c r="BK279" s="18">
        <v>0</v>
      </c>
      <c r="BL279" s="18">
        <v>0</v>
      </c>
      <c r="BM279" s="18">
        <v>0</v>
      </c>
      <c r="BN279" s="18">
        <v>0</v>
      </c>
      <c r="BO279" s="18">
        <v>0</v>
      </c>
      <c r="BP279" s="18">
        <v>0</v>
      </c>
      <c r="BQ279" s="18">
        <v>0</v>
      </c>
      <c r="BR279" s="18">
        <v>0</v>
      </c>
      <c r="BS279" s="18">
        <v>0</v>
      </c>
      <c r="BT279" s="18">
        <v>0</v>
      </c>
      <c r="BU279" s="18">
        <v>0</v>
      </c>
      <c r="BV279" s="18">
        <v>0</v>
      </c>
      <c r="BW279" s="18">
        <v>0</v>
      </c>
      <c r="BX279" s="18">
        <v>0</v>
      </c>
      <c r="BY279" s="18">
        <v>0</v>
      </c>
      <c r="BZ279" s="18">
        <v>0</v>
      </c>
      <c r="CA279" s="16" t="e">
        <f>_xlfn.IFNA(IF(RIGHT(D279,2)="=G",0,INDEX(#REF!,MATCH(E279,#REF!,0))),0)</f>
        <v>#REF!</v>
      </c>
      <c r="CB279" s="16" t="s">
        <v>776</v>
      </c>
      <c r="CC279" s="18">
        <v>0</v>
      </c>
      <c r="CD279" s="18">
        <v>0</v>
      </c>
      <c r="CE279" s="18">
        <v>1.4</v>
      </c>
      <c r="CF279" s="18">
        <v>0.85</v>
      </c>
      <c r="CG279" s="18">
        <v>0.12</v>
      </c>
      <c r="CH279" s="18">
        <v>2</v>
      </c>
      <c r="CI279" s="16" t="s">
        <v>98</v>
      </c>
      <c r="CJ279" s="18">
        <v>0</v>
      </c>
      <c r="CK279" s="20">
        <f t="shared" si="864"/>
        <v>2.13</v>
      </c>
      <c r="CL279" s="20">
        <f t="shared" si="999"/>
        <v>2.13</v>
      </c>
      <c r="CM279" s="18">
        <v>49.13</v>
      </c>
      <c r="CN279" s="18">
        <v>37.56</v>
      </c>
      <c r="CO279" s="18">
        <v>36.721000000000004</v>
      </c>
      <c r="CP279" s="22">
        <f t="shared" si="865"/>
        <v>37.56</v>
      </c>
      <c r="CQ279" s="22">
        <f t="shared" si="866"/>
        <v>35.43</v>
      </c>
      <c r="CR279" s="22">
        <f t="shared" si="1000"/>
        <v>2.13</v>
      </c>
      <c r="CS279" s="22">
        <f t="shared" si="867"/>
        <v>35.529999999999994</v>
      </c>
      <c r="CT279" s="22">
        <f t="shared" si="868"/>
        <v>35.729999999999997</v>
      </c>
      <c r="CU279" s="18">
        <v>35.729999999999997</v>
      </c>
      <c r="CV279" s="22">
        <f t="shared" si="1001"/>
        <v>1.6</v>
      </c>
      <c r="CW279" s="22">
        <f t="shared" si="869"/>
        <v>0</v>
      </c>
      <c r="CX279" s="22">
        <f t="shared" si="870"/>
        <v>0</v>
      </c>
      <c r="CY279" s="22">
        <f t="shared" si="871"/>
        <v>37.29</v>
      </c>
      <c r="CZ279" s="22">
        <f t="shared" si="872"/>
        <v>37.44</v>
      </c>
      <c r="DA279" s="18">
        <v>37.56</v>
      </c>
      <c r="DB279" s="20">
        <f t="shared" si="1002"/>
        <v>2.13</v>
      </c>
      <c r="DC279" s="20">
        <f t="shared" si="1003"/>
        <v>0</v>
      </c>
      <c r="DD279" s="20">
        <f t="shared" si="1004"/>
        <v>2.13</v>
      </c>
      <c r="DE279" s="20">
        <f t="shared" si="873"/>
        <v>0.1</v>
      </c>
      <c r="DF279" s="20">
        <f t="shared" si="874"/>
        <v>0.2</v>
      </c>
      <c r="DG279" s="20">
        <f t="shared" si="875"/>
        <v>1.83</v>
      </c>
      <c r="DH279" s="20">
        <f t="shared" si="876"/>
        <v>0</v>
      </c>
      <c r="DI279" s="20">
        <f t="shared" si="877"/>
        <v>0</v>
      </c>
      <c r="DJ279" s="20">
        <f t="shared" si="878"/>
        <v>0</v>
      </c>
      <c r="DK279" s="20">
        <f t="shared" si="1005"/>
        <v>2.13</v>
      </c>
      <c r="DL279" s="20">
        <f t="shared" si="1006"/>
        <v>0</v>
      </c>
      <c r="DM279" s="20">
        <f t="shared" si="1007"/>
        <v>0</v>
      </c>
      <c r="DN279" s="20">
        <f t="shared" si="1008"/>
        <v>0</v>
      </c>
      <c r="DO279" s="18">
        <v>2.54</v>
      </c>
      <c r="DP279" s="18">
        <v>0</v>
      </c>
      <c r="DQ279" s="18">
        <v>1</v>
      </c>
      <c r="DR279" s="18">
        <v>1</v>
      </c>
      <c r="DS279" s="25">
        <f t="shared" si="1009"/>
        <v>2.54</v>
      </c>
      <c r="DT279" s="25">
        <f t="shared" si="1010"/>
        <v>0</v>
      </c>
      <c r="DU279" s="25">
        <f t="shared" si="1011"/>
        <v>5.41</v>
      </c>
      <c r="DV279" s="25">
        <f t="shared" si="1012"/>
        <v>0</v>
      </c>
      <c r="DW279" s="25">
        <f t="shared" si="1013"/>
        <v>5.41</v>
      </c>
      <c r="DX279" s="25">
        <f t="shared" si="1014"/>
        <v>11.04</v>
      </c>
      <c r="DY279" s="25">
        <f t="shared" si="1015"/>
        <v>0</v>
      </c>
      <c r="DZ279" s="25">
        <f t="shared" si="1016"/>
        <v>11.04</v>
      </c>
      <c r="EA279" s="25">
        <f t="shared" si="1017"/>
        <v>7.09</v>
      </c>
      <c r="EB279" s="25">
        <f t="shared" si="1018"/>
        <v>0</v>
      </c>
      <c r="EC279" s="25">
        <f t="shared" si="1019"/>
        <v>7.09</v>
      </c>
      <c r="ED279" s="25">
        <f t="shared" si="1020"/>
        <v>3.95</v>
      </c>
      <c r="EE279" s="25">
        <f t="shared" si="1020"/>
        <v>0</v>
      </c>
      <c r="EF279" s="25">
        <f t="shared" si="1021"/>
        <v>3.95</v>
      </c>
      <c r="EG279" s="25">
        <f t="shared" si="1022"/>
        <v>7.09</v>
      </c>
      <c r="EH279" s="25">
        <f t="shared" si="1022"/>
        <v>0</v>
      </c>
      <c r="EI279" s="25">
        <f t="shared" si="1023"/>
        <v>7.09</v>
      </c>
      <c r="EJ279" s="18">
        <v>559.11</v>
      </c>
      <c r="EK279" s="18">
        <v>597.75</v>
      </c>
      <c r="EL279" s="18" t="s">
        <v>1089</v>
      </c>
      <c r="EM279" s="18" t="s">
        <v>1090</v>
      </c>
      <c r="EN279" s="16" t="s">
        <v>774</v>
      </c>
      <c r="EO279" s="16" t="s">
        <v>132</v>
      </c>
      <c r="EP279" s="16" t="e">
        <f>IF(OR(EN279="Cống tròn",EN279="Cống hộp",EN279="Ống nhựa"),INDEX(#REF!,MATCH(E279,#REF!,0)),IF(OR(EN279="Rãnh xây",EN279="Rãnh bê tông"),INDEX(#REF!,MATCH(E279,#REF!,0)),0))</f>
        <v>#REF!</v>
      </c>
      <c r="EQ279" s="18">
        <v>36.939999999999984</v>
      </c>
      <c r="ER279" s="18">
        <v>1</v>
      </c>
      <c r="ES279" s="25">
        <f t="shared" si="1024"/>
        <v>37</v>
      </c>
      <c r="ET279" s="1" t="e">
        <f>_xlfn.IFNA(IF(EN279="Cống tròn",INDEX(#REF!,MATCH(E279,#REF!,0)),IF(EN279="Cống hộp",INDEX(#REF!,MATCH(E279,#REF!,0)),EU279&amp;" ,"&amp;EV279)),0)</f>
        <v>#REF!</v>
      </c>
      <c r="EU279" s="16" t="s">
        <v>769</v>
      </c>
      <c r="EV279" s="16" t="s">
        <v>775</v>
      </c>
      <c r="EW279" s="16" t="e">
        <f>_xlfn.IFNA(INDEX(#REF!,MATCH(E279,#REF!,0)),0)</f>
        <v>#REF!</v>
      </c>
      <c r="EX279" s="16"/>
      <c r="EY279" s="18">
        <v>0</v>
      </c>
      <c r="EZ279" s="18">
        <v>0</v>
      </c>
      <c r="FA279" s="18">
        <v>0</v>
      </c>
      <c r="FB279" s="19">
        <v>0</v>
      </c>
      <c r="FC279" s="19">
        <v>0</v>
      </c>
      <c r="FD279" s="25">
        <f t="shared" si="879"/>
        <v>0</v>
      </c>
      <c r="FE279" s="25">
        <f t="shared" si="1025"/>
        <v>0</v>
      </c>
      <c r="FF279" s="18">
        <v>0.1</v>
      </c>
      <c r="FG279" s="18">
        <v>2</v>
      </c>
      <c r="FH279" s="18">
        <v>1</v>
      </c>
      <c r="FI279" s="25">
        <f t="shared" si="1026"/>
        <v>1.2</v>
      </c>
      <c r="FJ279" s="18">
        <v>0</v>
      </c>
      <c r="FK279" s="18">
        <v>0</v>
      </c>
      <c r="FL279" s="18">
        <v>0.2</v>
      </c>
      <c r="FM279" s="18">
        <v>1.4</v>
      </c>
      <c r="FN279" s="18">
        <v>0</v>
      </c>
      <c r="FO279" s="25">
        <f t="shared" si="1027"/>
        <v>1.4</v>
      </c>
      <c r="FP279" s="18">
        <v>1.4999999999999999E-2</v>
      </c>
      <c r="FQ279" s="18">
        <v>1</v>
      </c>
      <c r="FR279" s="25">
        <f t="shared" si="880"/>
        <v>36</v>
      </c>
      <c r="FS279" s="25">
        <f t="shared" si="881"/>
        <v>0.52500000000000002</v>
      </c>
      <c r="FT279" s="25">
        <f t="shared" si="882"/>
        <v>36.524999999999999</v>
      </c>
      <c r="FU279" s="25">
        <f t="shared" si="883"/>
        <v>-0.41499999999998494</v>
      </c>
      <c r="FV279" s="25" t="str">
        <f t="shared" si="1028"/>
        <v>Thêm 01</v>
      </c>
      <c r="FW279" s="25">
        <f t="shared" si="1029"/>
        <v>0.6</v>
      </c>
      <c r="FX279" s="16"/>
      <c r="FY279" s="16"/>
      <c r="FZ279" s="16"/>
      <c r="GA279" s="16"/>
      <c r="GB279" s="19">
        <v>0</v>
      </c>
      <c r="GC279" s="19">
        <v>0</v>
      </c>
      <c r="GD279" s="19">
        <v>0</v>
      </c>
      <c r="GE279" s="19">
        <v>0</v>
      </c>
      <c r="GF279" s="19">
        <v>0</v>
      </c>
      <c r="GG279" s="19">
        <v>0</v>
      </c>
      <c r="GH279" s="19">
        <v>0</v>
      </c>
      <c r="GI279" s="19">
        <v>0</v>
      </c>
      <c r="GJ279" s="19">
        <v>0</v>
      </c>
      <c r="GK279" s="19">
        <v>0</v>
      </c>
      <c r="GL279" s="25">
        <f t="shared" si="884"/>
        <v>0</v>
      </c>
      <c r="GM279" s="25">
        <f t="shared" si="1030"/>
        <v>0</v>
      </c>
      <c r="GN279" s="19">
        <v>0</v>
      </c>
      <c r="GO279" s="19">
        <v>0</v>
      </c>
      <c r="GP279" s="19">
        <v>0</v>
      </c>
      <c r="GQ279" s="19">
        <v>0</v>
      </c>
      <c r="GR279" s="1" t="e">
        <f>_xlfn.IFNA(INDEX(#REF!,MATCH(E279,#REF!,0)),0)</f>
        <v>#REF!</v>
      </c>
      <c r="GS279" s="16"/>
      <c r="GT279" s="18">
        <v>0</v>
      </c>
      <c r="GU279" s="18">
        <v>0</v>
      </c>
      <c r="GV279" s="18">
        <v>0</v>
      </c>
      <c r="GW279" s="18">
        <v>0</v>
      </c>
      <c r="GX279" s="25">
        <f t="shared" si="885"/>
        <v>0</v>
      </c>
      <c r="GY279" s="25">
        <f t="shared" si="886"/>
        <v>0</v>
      </c>
      <c r="GZ279" s="25">
        <f t="shared" si="1031"/>
        <v>0</v>
      </c>
      <c r="HA279" s="1" t="e" cm="1">
        <f t="array" ref="HA279">INDEX(#REF!,MATCH(EJ279&amp;EK279&amp;HD279&amp;HE279&amp;HF279,#REF!&amp;#REF!&amp;#REF!&amp;#REF!&amp;#REF!,0))</f>
        <v>#REF!</v>
      </c>
      <c r="HB279" s="16"/>
      <c r="HC279" s="25">
        <f t="shared" si="1032"/>
        <v>0</v>
      </c>
      <c r="HD279" s="18">
        <v>0</v>
      </c>
      <c r="HE279" s="18">
        <v>0</v>
      </c>
      <c r="HF279" s="18">
        <v>0</v>
      </c>
      <c r="HG279" s="1" t="e" cm="1">
        <f t="array" ref="HG279">INDEX(#REF!,MATCH(EJ279&amp;EK279&amp;HJ279&amp;HK279&amp;HL279,#REF!&amp;#REF!&amp;#REF!&amp;#REF!&amp;#REF!,0))</f>
        <v>#REF!</v>
      </c>
      <c r="HH279" s="16"/>
      <c r="HI279" s="25">
        <f t="shared" si="1033"/>
        <v>0</v>
      </c>
      <c r="HJ279" s="25">
        <f t="shared" si="1034"/>
        <v>0</v>
      </c>
      <c r="HK279" s="19">
        <v>0</v>
      </c>
      <c r="HL279" s="19">
        <v>0</v>
      </c>
      <c r="HM279" s="18">
        <v>0.01</v>
      </c>
      <c r="HN279" s="18">
        <v>1</v>
      </c>
      <c r="HO279" s="25">
        <f t="shared" si="1035"/>
        <v>0</v>
      </c>
      <c r="HP279" s="25">
        <f t="shared" si="1036"/>
        <v>0</v>
      </c>
      <c r="HQ279" s="25">
        <f t="shared" si="1037"/>
        <v>0</v>
      </c>
      <c r="HR279" s="25">
        <f t="shared" si="1038"/>
        <v>0</v>
      </c>
      <c r="HS279" s="25">
        <f t="shared" si="1039"/>
        <v>0</v>
      </c>
      <c r="HT279" s="19">
        <v>0</v>
      </c>
      <c r="HU279" s="19">
        <v>0</v>
      </c>
      <c r="HV279" s="19">
        <v>0</v>
      </c>
      <c r="HW279" s="25">
        <f t="shared" si="1040"/>
        <v>0</v>
      </c>
      <c r="HX279" s="19">
        <v>0</v>
      </c>
      <c r="HY279" s="19">
        <v>0</v>
      </c>
      <c r="HZ279" s="18">
        <v>37.56</v>
      </c>
      <c r="IA279" s="20">
        <f>ROUND(IF(EN279="Cống tròn",IF(EN279="Cống tròn",IF(EU279="Không có móng",IQ279-FF279,IF(EU279="Đế",IP279-FN279,IF(OR(EU279="Móng bê tông",EU279="Móng bê tông kết hợp đế"),II279-FJ279,0))),0),IF(EN279="Cống hộp",IF(AND(EN279="Cống hộp",EU279="Không có móng"),IQ279-GF279,IF(AND(EN279="Cống hộp",EU279="Móng bê tông"),IJ279-GB279,0)),IF(OR(EN279="Rãnh xây",EN279="Rãnh bê tông"),IF(OR(EN279="Rãnh xây",EN279="Rãnh bê tông"),IK279-GB279,0),IF(EN279="Ống nhựa",IF(AND(EN279="Ống nhựa",EU279="Không đắp cát"),IQ279-HT279,IF(AND(EN279="Ống nhựa",EU279="Đắp cát"),IH279-HX279,0)),IF(EN279="Rãnh thang",IF(EN279="Rãnh thang",IF(EU279="Móng bê tông",#REF!-#REF!,IQ279),0),0))))),2)</f>
        <v>35.729999999999997</v>
      </c>
      <c r="IB279" s="20">
        <f t="shared" si="1041"/>
        <v>1.8300000000000054</v>
      </c>
      <c r="IC279" s="20">
        <f t="shared" si="887"/>
        <v>35.729999999999997</v>
      </c>
      <c r="ID279" s="20">
        <f t="shared" si="888"/>
        <v>0</v>
      </c>
      <c r="IE279" s="20">
        <f t="shared" si="889"/>
        <v>0</v>
      </c>
      <c r="IF279" s="20">
        <f t="shared" si="890"/>
        <v>0</v>
      </c>
      <c r="IG279" s="20">
        <f>IF(EN279="Rãnh thang",IF(AND(EN279="Rãnh thang",EU279="Móng bê tông"),IQ279-#REF!,0),IF(EN279="Ống nhựa",IF(AND(EN279="Ống nhựa",EU279="Đắp cát"),IQ279-HT279,0),IF(EN279="Cống tròn",IF(EN279="Cống tròn",IF(OR(EU279="Móng bê tông",EU279="Móng bê tông kết hợp đế"),IM279-FL279,0),0),IF(EN279="Cống hộp",IF(AND(EN279="Cống hộp",EU279="Móng bê tông"),IN279-GD279,0),IF(OR(EN279="Rãnh xây",EN279="Rãnh bê tông"),IF(AND(EN279="Rãnh xây",EU279="Móng bê tông"),IO279-GD279,IF(AND(EN279="Rãnh bê tông",EU279="Móng bê tông"),IO279-GD279,0)),0)))))</f>
        <v>35.729999999999997</v>
      </c>
      <c r="IH279" s="20">
        <f t="shared" si="891"/>
        <v>0</v>
      </c>
      <c r="II279" s="20">
        <f t="shared" si="892"/>
        <v>35.729999999999997</v>
      </c>
      <c r="IJ279" s="20">
        <f t="shared" si="893"/>
        <v>0</v>
      </c>
      <c r="IK279" s="20">
        <f t="shared" si="894"/>
        <v>0</v>
      </c>
      <c r="IL279" s="20">
        <f t="shared" si="895"/>
        <v>35.93</v>
      </c>
      <c r="IM279" s="20">
        <f t="shared" si="896"/>
        <v>35.93</v>
      </c>
      <c r="IN279" s="20">
        <f t="shared" si="897"/>
        <v>0</v>
      </c>
      <c r="IO279" s="20">
        <f t="shared" si="898"/>
        <v>0</v>
      </c>
      <c r="IP279" s="20">
        <f t="shared" si="899"/>
        <v>0</v>
      </c>
      <c r="IQ279" s="18">
        <v>36.03</v>
      </c>
      <c r="IR279" s="25">
        <f t="shared" si="1042"/>
        <v>0</v>
      </c>
      <c r="IS279" s="25">
        <f t="shared" si="900"/>
        <v>0</v>
      </c>
      <c r="IT279" s="25">
        <f t="shared" si="901"/>
        <v>0</v>
      </c>
      <c r="IU279" s="25">
        <f>ROUND(IF(EN279="Cống tròn",IF(EN279="Cống tròn",IV279+FF279,0),IF(EN279="Cống hộp",IF(EN279="Cống hộp",IV279+GP279,0),IF(OR(EN279="Rãnh xây",EN279="Rãnh bê tông"),IF(OR(EN279="Rãnh xây",EN279="Rãnh bê tông"),IV279+GP279,0),IF(EN279="ống nhựa",IF(EN279="Ống nhựa",IV279+HT279,0),IF(EN279="Rãnh thang",IF(EN279="Rãnh thang",IQ279+#REF!,0),0))))),2)</f>
        <v>37.07</v>
      </c>
      <c r="IV279" s="18">
        <v>36.97</v>
      </c>
      <c r="IW279" s="25">
        <f t="shared" si="902"/>
        <v>37.07</v>
      </c>
      <c r="IX279" s="25">
        <f t="shared" si="903"/>
        <v>0</v>
      </c>
      <c r="IY279" s="25">
        <f t="shared" si="904"/>
        <v>0</v>
      </c>
      <c r="IZ279" s="25">
        <f t="shared" si="905"/>
        <v>0</v>
      </c>
      <c r="JA279" s="25">
        <f t="shared" si="906"/>
        <v>0</v>
      </c>
      <c r="JB279" s="18">
        <v>37.56</v>
      </c>
      <c r="JC279" s="20">
        <f>ROUND(IF(EN279="Cống tròn",IF(EN279="Cống tròn",IF(EU279="Không có móng",JS279-FF279,IF(EU279="Đế",JR279-FN279,IF(OR(EU279="Móng bê tông",EU279="Móng bê tông kết hợp đế"),JK279-FJ279,0))),0),IF(EN279="Cống hộp",IF(AND(EN279="Cống hộp",EU279="Không có móng"),JS279-GF279,IF(AND(EN279="Cống hộp",EU279="Móng bê tông"),JL279-GB279,0)),IF(OR(EN279="Rãnh xây",EN279="Rãnh bê tông"),IF(OR(EN279="Rãnh xây",EN279="Rãnh bê tông"),JM279-GB279,0),IF(EN279="Ống nhựa",IF(AND(EN279="Ống nhựa",EU279="Không đắp cát"),JS279-HT279,IF(AND(EN279="Ống nhựa",EU279="Đắp cát"),JJ279-HX279,0)),IF(EN279="Rãnh thang",IF(EN279="Rãnh thang",IF(EU279="Móng bê tông",#REF!-#REF!,JS279),0),0))))),2)</f>
        <v>35.67</v>
      </c>
      <c r="JD279" s="20">
        <f t="shared" si="1043"/>
        <v>1.8900000000000006</v>
      </c>
      <c r="JE279" s="20">
        <f t="shared" si="907"/>
        <v>35.669999999999995</v>
      </c>
      <c r="JF279" s="20">
        <f t="shared" si="908"/>
        <v>0</v>
      </c>
      <c r="JG279" s="20">
        <f t="shared" si="909"/>
        <v>0</v>
      </c>
      <c r="JH279" s="20">
        <f t="shared" si="910"/>
        <v>0</v>
      </c>
      <c r="JI279" s="20">
        <f>IF(EN279="Rãnh thang",IF(AND(EN279="Rãnh thang",EU279="Móng bê tông"),JS279-#REF!,0),IF(EN279="Ống nhựa",IF(AND(EN279="Ống nhựa",EU279="Đắp cát"),JS279-HT279,0),IF(EN279="Cống tròn",IF(EN279="Cống tròn",IF(OR(EU279="Móng bê tông",EU279="Móng bê tông kết hợp đế"),JO279-FL279,0),0),IF(EN279="Cống hộp",IF(AND(EN279="Cống hộp",EU279="Móng bê tông"),JP279-GD279,0),IF(OR(EN279="Rãnh xây",EN279="Rãnh bê tông"),IF(AND(EN279="Rãnh xây",EU279="Móng bê tông"),JQ279-GD279,IF(AND(EN279="Rãnh bê tông",EU279="Móng bê tông"),JQ279-GD279,0)),0)))))</f>
        <v>35.669999999999995</v>
      </c>
      <c r="JJ279" s="20">
        <f t="shared" si="911"/>
        <v>0</v>
      </c>
      <c r="JK279" s="20">
        <f t="shared" si="912"/>
        <v>35.669999999999995</v>
      </c>
      <c r="JL279" s="20">
        <f t="shared" si="913"/>
        <v>0</v>
      </c>
      <c r="JM279" s="20">
        <f t="shared" si="914"/>
        <v>0</v>
      </c>
      <c r="JN279" s="20">
        <f t="shared" si="915"/>
        <v>35.869999999999997</v>
      </c>
      <c r="JO279" s="20">
        <f t="shared" si="916"/>
        <v>35.869999999999997</v>
      </c>
      <c r="JP279" s="20">
        <f t="shared" si="917"/>
        <v>0</v>
      </c>
      <c r="JQ279" s="20">
        <f t="shared" si="918"/>
        <v>0</v>
      </c>
      <c r="JR279" s="20">
        <f t="shared" si="919"/>
        <v>0</v>
      </c>
      <c r="JS279" s="26">
        <v>35.97</v>
      </c>
      <c r="JT279" s="25">
        <f t="shared" si="1044"/>
        <v>0</v>
      </c>
      <c r="JU279" s="25">
        <f t="shared" si="920"/>
        <v>0</v>
      </c>
      <c r="JV279" s="25">
        <f t="shared" si="921"/>
        <v>0</v>
      </c>
      <c r="JW279" s="25">
        <f>ROUND(IF(EN279="Cống tròn",IF(EN279="Cống tròn",JX279+FF279,0),IF(EN279="Cống hộp",IF(EN279="Cống hộp",JX279+GP279,0),IF(OR(EN279="Rãnh xây",EN279="Rãnh bê tông"),IF(OR(EN279="Rãnh xây",EN279="Rãnh bê tông"),JX279+GP279,0),IF(EN279="ống nhựa",IF(EN279="Ống nhựa",JX279+HT279,0),IF(EN279="Rãnh thang",IF(EN279="Rãnh thang",JS279+#REF!,0),0))))),2)</f>
        <v>37.07</v>
      </c>
      <c r="JX279" s="27">
        <v>36.97</v>
      </c>
      <c r="JY279" s="25">
        <f t="shared" si="922"/>
        <v>37.07</v>
      </c>
      <c r="JZ279" s="25">
        <f t="shared" si="923"/>
        <v>0</v>
      </c>
      <c r="KA279" s="25">
        <f t="shared" si="924"/>
        <v>0</v>
      </c>
      <c r="KB279" s="25">
        <f t="shared" si="925"/>
        <v>0</v>
      </c>
      <c r="KC279" s="25">
        <f t="shared" si="926"/>
        <v>0</v>
      </c>
      <c r="KD279" s="28" t="s">
        <v>98</v>
      </c>
      <c r="KE279" s="27">
        <v>0</v>
      </c>
      <c r="KF279" s="25">
        <f t="shared" si="927"/>
        <v>1.8300000000000054</v>
      </c>
      <c r="KG279" s="25">
        <f t="shared" si="1045"/>
        <v>1.8300000000000054</v>
      </c>
      <c r="KH279" s="27">
        <v>0</v>
      </c>
      <c r="KI279" s="25">
        <f t="shared" si="928"/>
        <v>1.8900000000000006</v>
      </c>
      <c r="KJ279" s="25">
        <f t="shared" si="1046"/>
        <v>1.8900000000000006</v>
      </c>
      <c r="KK279" s="25">
        <f t="shared" si="929"/>
        <v>0</v>
      </c>
      <c r="KL279" s="25">
        <f t="shared" si="930"/>
        <v>0</v>
      </c>
      <c r="KM279" s="25">
        <f t="shared" si="1047"/>
        <v>0</v>
      </c>
      <c r="KN279" s="25">
        <f t="shared" si="931"/>
        <v>0</v>
      </c>
      <c r="KO279" s="25">
        <f t="shared" si="932"/>
        <v>0</v>
      </c>
      <c r="KP279" s="25">
        <f t="shared" si="1048"/>
        <v>0</v>
      </c>
      <c r="KQ279" s="25">
        <f t="shared" si="933"/>
        <v>0.2</v>
      </c>
      <c r="KR279" s="25">
        <f t="shared" si="934"/>
        <v>0.2</v>
      </c>
      <c r="KS279" s="25">
        <f t="shared" si="1049"/>
        <v>0.2</v>
      </c>
      <c r="KT279" s="25">
        <f t="shared" si="935"/>
        <v>0</v>
      </c>
      <c r="KU279" s="25">
        <f t="shared" si="936"/>
        <v>0</v>
      </c>
      <c r="KV279" s="25">
        <f t="shared" si="1050"/>
        <v>0</v>
      </c>
      <c r="KW279" s="25">
        <f t="shared" si="863"/>
        <v>0</v>
      </c>
      <c r="KX279" s="25">
        <f t="shared" si="937"/>
        <v>0</v>
      </c>
      <c r="KY279" s="25">
        <f t="shared" si="1051"/>
        <v>0</v>
      </c>
      <c r="KZ279" s="25">
        <f t="shared" si="938"/>
        <v>0</v>
      </c>
      <c r="LA279" s="25">
        <f t="shared" si="939"/>
        <v>0</v>
      </c>
      <c r="LB279" s="25">
        <f t="shared" si="1052"/>
        <v>0</v>
      </c>
      <c r="LC279" s="25">
        <f t="shared" si="940"/>
        <v>1.4</v>
      </c>
      <c r="LD279" s="25">
        <f t="shared" si="941"/>
        <v>1.4</v>
      </c>
      <c r="LE279" s="25">
        <f t="shared" si="1053"/>
        <v>1.4</v>
      </c>
      <c r="LF279" s="25">
        <f t="shared" si="942"/>
        <v>0</v>
      </c>
      <c r="LG279" s="25">
        <f t="shared" si="943"/>
        <v>0</v>
      </c>
      <c r="LH279" s="25">
        <f t="shared" si="1054"/>
        <v>0</v>
      </c>
      <c r="LI279" s="25">
        <f t="shared" si="944"/>
        <v>0</v>
      </c>
      <c r="LJ279" s="25">
        <f t="shared" si="945"/>
        <v>0</v>
      </c>
      <c r="LK279" s="25">
        <f t="shared" si="1055"/>
        <v>0</v>
      </c>
      <c r="LL279" s="25">
        <f t="shared" si="946"/>
        <v>0</v>
      </c>
      <c r="LM279" s="25">
        <f t="shared" si="947"/>
        <v>0</v>
      </c>
      <c r="LN279" s="25">
        <f t="shared" si="1056"/>
        <v>0</v>
      </c>
      <c r="LO279" s="25">
        <f t="shared" si="948"/>
        <v>0</v>
      </c>
      <c r="LP279" s="25">
        <f t="shared" si="949"/>
        <v>0</v>
      </c>
      <c r="LQ279" s="25">
        <f t="shared" si="1057"/>
        <v>0</v>
      </c>
      <c r="LR279" s="25">
        <f t="shared" si="950"/>
        <v>0</v>
      </c>
      <c r="LS279" s="25">
        <f t="shared" si="951"/>
        <v>0</v>
      </c>
      <c r="LT279" s="25">
        <f t="shared" si="1058"/>
        <v>0</v>
      </c>
      <c r="LU279" s="25">
        <f t="shared" si="952"/>
        <v>0</v>
      </c>
      <c r="LV279" s="25">
        <f t="shared" si="953"/>
        <v>0</v>
      </c>
      <c r="LW279" s="25">
        <f t="shared" si="1059"/>
        <v>0</v>
      </c>
      <c r="LX279" s="25">
        <f t="shared" si="954"/>
        <v>0</v>
      </c>
      <c r="LY279" s="25">
        <f t="shared" si="955"/>
        <v>0</v>
      </c>
      <c r="LZ279" s="25">
        <f t="shared" si="1060"/>
        <v>0</v>
      </c>
      <c r="MA279" s="25">
        <f t="shared" si="956"/>
        <v>0</v>
      </c>
      <c r="MB279" s="25">
        <f t="shared" si="957"/>
        <v>0</v>
      </c>
      <c r="MC279" s="25">
        <f t="shared" si="1061"/>
        <v>0</v>
      </c>
      <c r="MD279" s="25">
        <f t="shared" si="958"/>
        <v>0</v>
      </c>
      <c r="ME279" s="25">
        <f t="shared" si="959"/>
        <v>0</v>
      </c>
      <c r="MF279" s="25">
        <f t="shared" si="1062"/>
        <v>0</v>
      </c>
      <c r="MG279" s="25">
        <f t="shared" si="960"/>
        <v>0</v>
      </c>
      <c r="MH279" s="25">
        <f t="shared" si="961"/>
        <v>0</v>
      </c>
      <c r="MI279" s="25">
        <f t="shared" si="1063"/>
        <v>0</v>
      </c>
      <c r="MJ279" s="25">
        <f t="shared" si="962"/>
        <v>0</v>
      </c>
      <c r="MK279" s="25">
        <f t="shared" si="963"/>
        <v>0</v>
      </c>
      <c r="ML279" s="25">
        <f t="shared" si="1064"/>
        <v>0</v>
      </c>
      <c r="MM279" s="25">
        <f t="shared" si="964"/>
        <v>0</v>
      </c>
      <c r="MN279" s="25">
        <f t="shared" si="965"/>
        <v>0</v>
      </c>
      <c r="MO279" s="25">
        <f t="shared" si="1065"/>
        <v>0</v>
      </c>
      <c r="MP279" s="25">
        <f t="shared" si="966"/>
        <v>0</v>
      </c>
      <c r="MQ279" s="25">
        <f t="shared" si="967"/>
        <v>0</v>
      </c>
      <c r="MR279" s="25">
        <f t="shared" si="1066"/>
        <v>0</v>
      </c>
      <c r="MS279" s="29">
        <v>1.4</v>
      </c>
      <c r="MT279" s="29">
        <v>0</v>
      </c>
      <c r="MU279" s="29">
        <v>1</v>
      </c>
      <c r="MV279" s="29">
        <v>1</v>
      </c>
      <c r="MW279" s="25">
        <f t="shared" si="968"/>
        <v>1.4</v>
      </c>
      <c r="MX279" s="25">
        <f t="shared" si="969"/>
        <v>2.56</v>
      </c>
      <c r="MY279" s="25">
        <f t="shared" si="970"/>
        <v>0</v>
      </c>
      <c r="MZ279" s="25">
        <f t="shared" si="971"/>
        <v>0</v>
      </c>
      <c r="NA279" s="25">
        <f t="shared" si="972"/>
        <v>1.4</v>
      </c>
      <c r="NB279" s="25">
        <f t="shared" si="973"/>
        <v>2.65</v>
      </c>
      <c r="NC279" s="25">
        <f t="shared" si="974"/>
        <v>0</v>
      </c>
      <c r="ND279" s="25">
        <f t="shared" si="975"/>
        <v>0</v>
      </c>
      <c r="NE279" s="25">
        <f t="shared" si="1067"/>
        <v>1.4</v>
      </c>
      <c r="NF279" s="25">
        <f t="shared" si="1067"/>
        <v>2.605</v>
      </c>
      <c r="NG279" s="25">
        <f t="shared" si="1067"/>
        <v>0</v>
      </c>
      <c r="NH279" s="25">
        <f t="shared" si="976"/>
        <v>0</v>
      </c>
      <c r="NI279" s="25">
        <f t="shared" si="977"/>
        <v>96.23</v>
      </c>
      <c r="NJ279" s="25">
        <f t="shared" si="978"/>
        <v>0</v>
      </c>
      <c r="NK279" s="25">
        <f t="shared" si="979"/>
        <v>96.23</v>
      </c>
      <c r="NL279" s="25">
        <f t="shared" si="980"/>
        <v>67.180000000000007</v>
      </c>
      <c r="NM279" s="25">
        <f t="shared" si="981"/>
        <v>0</v>
      </c>
      <c r="NN279" s="25">
        <f t="shared" si="1068"/>
        <v>67.180000000000007</v>
      </c>
      <c r="NO279" s="25">
        <f t="shared" si="982"/>
        <v>0</v>
      </c>
      <c r="NP279" s="25">
        <f t="shared" si="983"/>
        <v>0</v>
      </c>
      <c r="NQ279" s="25">
        <f t="shared" si="1069"/>
        <v>0</v>
      </c>
      <c r="NR279" s="25">
        <f t="shared" si="984"/>
        <v>0</v>
      </c>
      <c r="NS279" s="25">
        <f t="shared" si="985"/>
        <v>0</v>
      </c>
      <c r="NT279" s="25">
        <f t="shared" si="1070"/>
        <v>0</v>
      </c>
      <c r="NU279" s="25">
        <f t="shared" si="986"/>
        <v>0</v>
      </c>
      <c r="NV279" s="25">
        <f t="shared" si="987"/>
        <v>0</v>
      </c>
      <c r="NW279" s="25">
        <f t="shared" si="1071"/>
        <v>0</v>
      </c>
      <c r="NX279" s="25">
        <f t="shared" si="1072"/>
        <v>67.180000000000007</v>
      </c>
      <c r="NY279" s="25">
        <f t="shared" si="1072"/>
        <v>0</v>
      </c>
      <c r="NZ279" s="25">
        <f t="shared" si="1073"/>
        <v>67.180000000000007</v>
      </c>
      <c r="OA279" s="25">
        <f t="shared" si="1074"/>
        <v>29.05</v>
      </c>
      <c r="OB279" s="25">
        <f t="shared" si="1074"/>
        <v>0</v>
      </c>
      <c r="OC279" s="25">
        <f t="shared" si="1075"/>
        <v>29.05</v>
      </c>
      <c r="OD279" s="25">
        <f t="shared" si="1076"/>
        <v>67.180000000000007</v>
      </c>
      <c r="OE279" s="25">
        <f t="shared" si="1076"/>
        <v>0</v>
      </c>
      <c r="OF279" s="25">
        <f t="shared" si="1076"/>
        <v>67.180000000000007</v>
      </c>
      <c r="OG279" s="25">
        <f t="shared" si="988"/>
        <v>0</v>
      </c>
      <c r="OH279" s="25">
        <f t="shared" si="989"/>
        <v>0</v>
      </c>
      <c r="OI279" s="25">
        <f t="shared" si="990"/>
        <v>0</v>
      </c>
      <c r="OJ279" s="25">
        <f t="shared" si="991"/>
        <v>0</v>
      </c>
      <c r="OK279" s="25">
        <f t="shared" si="992"/>
        <v>0</v>
      </c>
      <c r="OL279" s="25">
        <f t="shared" si="993"/>
        <v>0</v>
      </c>
      <c r="OM279" s="25">
        <f t="shared" si="1077"/>
        <v>0</v>
      </c>
      <c r="ON279" s="25">
        <f t="shared" si="1077"/>
        <v>0</v>
      </c>
      <c r="OO279" s="25">
        <f t="shared" si="1077"/>
        <v>0</v>
      </c>
      <c r="OP279" s="25">
        <f t="shared" si="994"/>
        <v>0</v>
      </c>
      <c r="OQ279" s="25">
        <f t="shared" si="995"/>
        <v>0</v>
      </c>
      <c r="OR279" s="25">
        <f t="shared" si="1078"/>
        <v>0</v>
      </c>
      <c r="OS279" s="19">
        <v>536217.23</v>
      </c>
      <c r="OT279" s="19">
        <v>2370682.2799999998</v>
      </c>
    </row>
    <row r="280" spans="1:410" ht="33" customHeight="1" x14ac:dyDescent="0.25">
      <c r="A280" s="18"/>
      <c r="B280" s="18" t="s">
        <v>1071</v>
      </c>
      <c r="C280" s="18">
        <v>597.75</v>
      </c>
      <c r="D280" s="16" t="e">
        <f>_xlfn.IFNA(INDEX(#REF!,MATCH(E280,#REF!,0)),0)</f>
        <v>#REF!</v>
      </c>
      <c r="E280" s="18" t="s">
        <v>1090</v>
      </c>
      <c r="F280" s="16" t="s">
        <v>765</v>
      </c>
      <c r="G280" s="16" t="s">
        <v>766</v>
      </c>
      <c r="H280" s="16" t="s">
        <v>767</v>
      </c>
      <c r="I280" s="16" t="s">
        <v>768</v>
      </c>
      <c r="J280" s="16" t="s">
        <v>769</v>
      </c>
      <c r="K280" s="16" t="s">
        <v>770</v>
      </c>
      <c r="L280" s="16" t="s">
        <v>771</v>
      </c>
      <c r="M280" s="18">
        <v>2.64</v>
      </c>
      <c r="N280" s="18">
        <v>1.94</v>
      </c>
      <c r="O280" s="18">
        <v>3.04</v>
      </c>
      <c r="P280" s="18">
        <v>2.34</v>
      </c>
      <c r="Q280" s="18">
        <v>0.1</v>
      </c>
      <c r="R280" s="18">
        <v>2.8400000000000003</v>
      </c>
      <c r="S280" s="18">
        <v>2.14</v>
      </c>
      <c r="T280" s="18">
        <v>0.2</v>
      </c>
      <c r="U280" s="18">
        <v>0</v>
      </c>
      <c r="V280" s="18">
        <v>0</v>
      </c>
      <c r="W280" s="18">
        <v>0</v>
      </c>
      <c r="X280" s="18">
        <v>2.64</v>
      </c>
      <c r="Y280" s="18">
        <v>1.9</v>
      </c>
      <c r="Z280" s="20">
        <f t="shared" si="996"/>
        <v>1.6</v>
      </c>
      <c r="AA280" s="18">
        <v>0.22</v>
      </c>
      <c r="AB280" s="18">
        <v>0</v>
      </c>
      <c r="AC280" s="18">
        <v>0</v>
      </c>
      <c r="AD280" s="18">
        <v>0</v>
      </c>
      <c r="AE280" s="18">
        <v>0</v>
      </c>
      <c r="AF280" s="18">
        <v>0</v>
      </c>
      <c r="AG280" s="18">
        <v>2.2000000000000002</v>
      </c>
      <c r="AH280" s="18">
        <v>1.5</v>
      </c>
      <c r="AI280" s="20">
        <f t="shared" si="997"/>
        <v>1.75</v>
      </c>
      <c r="AJ280" s="18">
        <v>0</v>
      </c>
      <c r="AK280" s="18">
        <v>0</v>
      </c>
      <c r="AL280" s="20">
        <f t="shared" si="998"/>
        <v>0</v>
      </c>
      <c r="AM280" s="18">
        <v>2.64</v>
      </c>
      <c r="AN280" s="18">
        <v>1.5</v>
      </c>
      <c r="AO280" s="18">
        <v>0.15</v>
      </c>
      <c r="AP280" s="18">
        <v>0.22</v>
      </c>
      <c r="AQ280" s="18">
        <v>2.64</v>
      </c>
      <c r="AR280" s="18">
        <v>1.72</v>
      </c>
      <c r="AS280" s="18">
        <v>0.12</v>
      </c>
      <c r="AT280" s="18">
        <v>0.11</v>
      </c>
      <c r="AU280" s="18">
        <v>0</v>
      </c>
      <c r="AV280" s="18">
        <v>1</v>
      </c>
      <c r="AW280" s="18">
        <v>0</v>
      </c>
      <c r="AX280" s="18">
        <v>0</v>
      </c>
      <c r="AY280" s="18">
        <v>0</v>
      </c>
      <c r="AZ280" s="18">
        <v>0</v>
      </c>
      <c r="BA280" s="18">
        <v>0</v>
      </c>
      <c r="BB280" s="18">
        <v>0</v>
      </c>
      <c r="BC280" s="18">
        <v>0</v>
      </c>
      <c r="BD280" s="18">
        <v>0</v>
      </c>
      <c r="BE280" s="18">
        <v>2</v>
      </c>
      <c r="BF280" s="18">
        <v>0</v>
      </c>
      <c r="BG280" s="18">
        <v>0</v>
      </c>
      <c r="BH280" s="18">
        <v>0</v>
      </c>
      <c r="BI280" s="18">
        <v>0</v>
      </c>
      <c r="BJ280" s="18">
        <v>0</v>
      </c>
      <c r="BK280" s="18">
        <v>0</v>
      </c>
      <c r="BL280" s="18">
        <v>0</v>
      </c>
      <c r="BM280" s="18">
        <v>0</v>
      </c>
      <c r="BN280" s="18">
        <v>0</v>
      </c>
      <c r="BO280" s="18">
        <v>0</v>
      </c>
      <c r="BP280" s="18">
        <v>2</v>
      </c>
      <c r="BQ280" s="18">
        <v>0</v>
      </c>
      <c r="BR280" s="18">
        <v>0</v>
      </c>
      <c r="BS280" s="18">
        <v>0</v>
      </c>
      <c r="BT280" s="18">
        <v>0</v>
      </c>
      <c r="BU280" s="18">
        <v>0</v>
      </c>
      <c r="BV280" s="18">
        <v>0</v>
      </c>
      <c r="BW280" s="18">
        <v>0</v>
      </c>
      <c r="BX280" s="18">
        <v>0</v>
      </c>
      <c r="BY280" s="18">
        <v>0</v>
      </c>
      <c r="BZ280" s="18">
        <v>0</v>
      </c>
      <c r="CA280" s="16" t="e">
        <f>_xlfn.IFNA(IF(RIGHT(D280,2)="=G",0,INDEX(#REF!,MATCH(E280,#REF!,0))),0)</f>
        <v>#REF!</v>
      </c>
      <c r="CB280" s="16" t="s">
        <v>776</v>
      </c>
      <c r="CC280" s="18">
        <v>0</v>
      </c>
      <c r="CD280" s="18">
        <v>0</v>
      </c>
      <c r="CE280" s="18">
        <v>1.7</v>
      </c>
      <c r="CF280" s="18">
        <v>0.79</v>
      </c>
      <c r="CG280" s="18">
        <v>0.12</v>
      </c>
      <c r="CH280" s="18">
        <v>3</v>
      </c>
      <c r="CI280" s="16" t="s">
        <v>98</v>
      </c>
      <c r="CJ280" s="18">
        <v>0</v>
      </c>
      <c r="CK280" s="20">
        <f t="shared" si="864"/>
        <v>2.19</v>
      </c>
      <c r="CL280" s="20">
        <f t="shared" si="999"/>
        <v>2.19</v>
      </c>
      <c r="CM280" s="18">
        <v>41.63</v>
      </c>
      <c r="CN280" s="18">
        <v>37.56</v>
      </c>
      <c r="CO280" s="18">
        <v>36.721000000000004</v>
      </c>
      <c r="CP280" s="22">
        <f t="shared" si="865"/>
        <v>37.56</v>
      </c>
      <c r="CQ280" s="22">
        <f t="shared" si="866"/>
        <v>35.369999999999997</v>
      </c>
      <c r="CR280" s="22">
        <f t="shared" si="1000"/>
        <v>2.19</v>
      </c>
      <c r="CS280" s="22">
        <f t="shared" si="867"/>
        <v>35.47</v>
      </c>
      <c r="CT280" s="22">
        <f t="shared" si="868"/>
        <v>35.67</v>
      </c>
      <c r="CU280" s="18">
        <v>35.67</v>
      </c>
      <c r="CV280" s="22">
        <f t="shared" si="1001"/>
        <v>1.6</v>
      </c>
      <c r="CW280" s="22">
        <f t="shared" si="869"/>
        <v>0</v>
      </c>
      <c r="CX280" s="22">
        <f t="shared" si="870"/>
        <v>0</v>
      </c>
      <c r="CY280" s="22">
        <f t="shared" si="871"/>
        <v>37.29</v>
      </c>
      <c r="CZ280" s="22">
        <f t="shared" si="872"/>
        <v>37.44</v>
      </c>
      <c r="DA280" s="18">
        <v>37.56</v>
      </c>
      <c r="DB280" s="20">
        <f t="shared" si="1002"/>
        <v>2.19</v>
      </c>
      <c r="DC280" s="20">
        <f t="shared" si="1003"/>
        <v>0</v>
      </c>
      <c r="DD280" s="20">
        <f t="shared" si="1004"/>
        <v>2.19</v>
      </c>
      <c r="DE280" s="20">
        <f t="shared" si="873"/>
        <v>0.1</v>
      </c>
      <c r="DF280" s="20">
        <f t="shared" si="874"/>
        <v>0.2</v>
      </c>
      <c r="DG280" s="20">
        <f t="shared" si="875"/>
        <v>1.87</v>
      </c>
      <c r="DH280" s="20">
        <f t="shared" si="876"/>
        <v>0</v>
      </c>
      <c r="DI280" s="20">
        <f t="shared" si="877"/>
        <v>0</v>
      </c>
      <c r="DJ280" s="20">
        <f t="shared" si="878"/>
        <v>0</v>
      </c>
      <c r="DK280" s="20">
        <f t="shared" si="1005"/>
        <v>2.17</v>
      </c>
      <c r="DL280" s="20">
        <f t="shared" si="1006"/>
        <v>0</v>
      </c>
      <c r="DM280" s="20">
        <f t="shared" si="1007"/>
        <v>2.0000000000000018E-2</v>
      </c>
      <c r="DN280" s="20">
        <f t="shared" si="1008"/>
        <v>0</v>
      </c>
      <c r="DO280" s="18">
        <v>2.54</v>
      </c>
      <c r="DP280" s="18">
        <v>0</v>
      </c>
      <c r="DQ280" s="18">
        <v>1</v>
      </c>
      <c r="DR280" s="18">
        <v>1</v>
      </c>
      <c r="DS280" s="25">
        <f t="shared" si="1009"/>
        <v>2.54</v>
      </c>
      <c r="DT280" s="25">
        <f t="shared" si="1010"/>
        <v>0</v>
      </c>
      <c r="DU280" s="25">
        <f t="shared" si="1011"/>
        <v>5.56</v>
      </c>
      <c r="DV280" s="25">
        <f t="shared" si="1012"/>
        <v>0</v>
      </c>
      <c r="DW280" s="25">
        <f t="shared" si="1013"/>
        <v>5.56</v>
      </c>
      <c r="DX280" s="25">
        <f t="shared" si="1014"/>
        <v>16.899999999999999</v>
      </c>
      <c r="DY280" s="25">
        <f t="shared" si="1015"/>
        <v>0</v>
      </c>
      <c r="DZ280" s="25">
        <f t="shared" si="1016"/>
        <v>16.899999999999999</v>
      </c>
      <c r="EA280" s="25">
        <f t="shared" si="1017"/>
        <v>11.5</v>
      </c>
      <c r="EB280" s="25">
        <f t="shared" si="1018"/>
        <v>0</v>
      </c>
      <c r="EC280" s="25">
        <f t="shared" si="1019"/>
        <v>11.5</v>
      </c>
      <c r="ED280" s="25">
        <f t="shared" si="1020"/>
        <v>5.4</v>
      </c>
      <c r="EE280" s="25">
        <f t="shared" si="1020"/>
        <v>0</v>
      </c>
      <c r="EF280" s="25">
        <f t="shared" si="1021"/>
        <v>5.4</v>
      </c>
      <c r="EG280" s="25">
        <f t="shared" si="1022"/>
        <v>11.5</v>
      </c>
      <c r="EH280" s="25">
        <f t="shared" si="1022"/>
        <v>0</v>
      </c>
      <c r="EI280" s="25">
        <f t="shared" si="1023"/>
        <v>11.5</v>
      </c>
      <c r="EJ280" s="18">
        <v>597.75</v>
      </c>
      <c r="EK280" s="18">
        <v>618.91999999999996</v>
      </c>
      <c r="EL280" s="18" t="s">
        <v>1090</v>
      </c>
      <c r="EM280" s="18" t="s">
        <v>1091</v>
      </c>
      <c r="EN280" s="16" t="s">
        <v>774</v>
      </c>
      <c r="EO280" s="16" t="s">
        <v>132</v>
      </c>
      <c r="EP280" s="16" t="e">
        <f>IF(OR(EN280="Cống tròn",EN280="Cống hộp",EN280="Ống nhựa"),INDEX(#REF!,MATCH(E280,#REF!,0)),IF(OR(EN280="Rãnh xây",EN280="Rãnh bê tông"),INDEX(#REF!,MATCH(E280,#REF!,0)),0))</f>
        <v>#REF!</v>
      </c>
      <c r="EQ280" s="18">
        <v>19.369999999999958</v>
      </c>
      <c r="ER280" s="18">
        <v>1</v>
      </c>
      <c r="ES280" s="25">
        <f t="shared" si="1024"/>
        <v>19</v>
      </c>
      <c r="ET280" s="1" t="e">
        <f>_xlfn.IFNA(IF(EN280="Cống tròn",INDEX(#REF!,MATCH(E280,#REF!,0)),IF(EN280="Cống hộp",INDEX(#REF!,MATCH(E280,#REF!,0)),EU280&amp;" ,"&amp;EV280)),0)</f>
        <v>#REF!</v>
      </c>
      <c r="EU280" s="16" t="s">
        <v>769</v>
      </c>
      <c r="EV280" s="16" t="s">
        <v>775</v>
      </c>
      <c r="EW280" s="16" t="e">
        <f>_xlfn.IFNA(INDEX(#REF!,MATCH(E280,#REF!,0)),0)</f>
        <v>#REF!</v>
      </c>
      <c r="EX280" s="16"/>
      <c r="EY280" s="18">
        <v>0</v>
      </c>
      <c r="EZ280" s="18">
        <v>0</v>
      </c>
      <c r="FA280" s="18">
        <v>0</v>
      </c>
      <c r="FB280" s="19">
        <v>0</v>
      </c>
      <c r="FC280" s="19">
        <v>0</v>
      </c>
      <c r="FD280" s="25">
        <f t="shared" si="879"/>
        <v>0</v>
      </c>
      <c r="FE280" s="25">
        <f t="shared" si="1025"/>
        <v>0</v>
      </c>
      <c r="FF280" s="18">
        <v>0.1</v>
      </c>
      <c r="FG280" s="18">
        <v>2</v>
      </c>
      <c r="FH280" s="18">
        <v>1</v>
      </c>
      <c r="FI280" s="25">
        <f t="shared" si="1026"/>
        <v>1.2</v>
      </c>
      <c r="FJ280" s="18">
        <v>0</v>
      </c>
      <c r="FK280" s="18">
        <v>0</v>
      </c>
      <c r="FL280" s="18">
        <v>0.2</v>
      </c>
      <c r="FM280" s="18">
        <v>1.4</v>
      </c>
      <c r="FN280" s="18">
        <v>0</v>
      </c>
      <c r="FO280" s="25">
        <f t="shared" si="1027"/>
        <v>1.4</v>
      </c>
      <c r="FP280" s="18">
        <v>1.4999999999999999E-2</v>
      </c>
      <c r="FQ280" s="18">
        <v>1</v>
      </c>
      <c r="FR280" s="25">
        <f t="shared" si="880"/>
        <v>19</v>
      </c>
      <c r="FS280" s="25">
        <f t="shared" si="881"/>
        <v>0.27</v>
      </c>
      <c r="FT280" s="25">
        <f t="shared" si="882"/>
        <v>19.27</v>
      </c>
      <c r="FU280" s="25">
        <f t="shared" si="883"/>
        <v>-9.9999999999958789E-2</v>
      </c>
      <c r="FV280" s="25" t="str">
        <f t="shared" si="1028"/>
        <v>Đủ</v>
      </c>
      <c r="FW280" s="25">
        <f t="shared" si="1029"/>
        <v>-0.1</v>
      </c>
      <c r="FX280" s="16"/>
      <c r="FY280" s="16"/>
      <c r="FZ280" s="16"/>
      <c r="GA280" s="16"/>
      <c r="GB280" s="19">
        <v>0</v>
      </c>
      <c r="GC280" s="19">
        <v>0</v>
      </c>
      <c r="GD280" s="19">
        <v>0</v>
      </c>
      <c r="GE280" s="19">
        <v>0</v>
      </c>
      <c r="GF280" s="19">
        <v>0</v>
      </c>
      <c r="GG280" s="19">
        <v>0</v>
      </c>
      <c r="GH280" s="19">
        <v>0</v>
      </c>
      <c r="GI280" s="19">
        <v>0</v>
      </c>
      <c r="GJ280" s="19">
        <v>0</v>
      </c>
      <c r="GK280" s="19">
        <v>0</v>
      </c>
      <c r="GL280" s="25">
        <f t="shared" si="884"/>
        <v>0</v>
      </c>
      <c r="GM280" s="25">
        <f t="shared" si="1030"/>
        <v>0</v>
      </c>
      <c r="GN280" s="19">
        <v>0</v>
      </c>
      <c r="GO280" s="19">
        <v>0</v>
      </c>
      <c r="GP280" s="19">
        <v>0</v>
      </c>
      <c r="GQ280" s="19">
        <v>0</v>
      </c>
      <c r="GR280" s="1" t="e">
        <f>_xlfn.IFNA(INDEX(#REF!,MATCH(E280,#REF!,0)),0)</f>
        <v>#REF!</v>
      </c>
      <c r="GS280" s="16"/>
      <c r="GT280" s="18">
        <v>0</v>
      </c>
      <c r="GU280" s="18">
        <v>0</v>
      </c>
      <c r="GV280" s="18">
        <v>0</v>
      </c>
      <c r="GW280" s="18">
        <v>0</v>
      </c>
      <c r="GX280" s="25">
        <f t="shared" si="885"/>
        <v>0</v>
      </c>
      <c r="GY280" s="25">
        <f t="shared" si="886"/>
        <v>0</v>
      </c>
      <c r="GZ280" s="25">
        <f t="shared" si="1031"/>
        <v>0</v>
      </c>
      <c r="HA280" s="1" t="e" cm="1">
        <f t="array" ref="HA280">INDEX(#REF!,MATCH(EJ280&amp;EK280&amp;HD280&amp;HE280&amp;HF280,#REF!&amp;#REF!&amp;#REF!&amp;#REF!&amp;#REF!,0))</f>
        <v>#REF!</v>
      </c>
      <c r="HB280" s="16"/>
      <c r="HC280" s="25">
        <f t="shared" si="1032"/>
        <v>0</v>
      </c>
      <c r="HD280" s="18">
        <v>0</v>
      </c>
      <c r="HE280" s="18">
        <v>0</v>
      </c>
      <c r="HF280" s="18">
        <v>0</v>
      </c>
      <c r="HG280" s="1" t="e" cm="1">
        <f t="array" ref="HG280">INDEX(#REF!,MATCH(EJ280&amp;EK280&amp;HJ280&amp;HK280&amp;HL280,#REF!&amp;#REF!&amp;#REF!&amp;#REF!&amp;#REF!,0))</f>
        <v>#REF!</v>
      </c>
      <c r="HH280" s="16"/>
      <c r="HI280" s="25">
        <f t="shared" si="1033"/>
        <v>0</v>
      </c>
      <c r="HJ280" s="25">
        <f t="shared" si="1034"/>
        <v>0</v>
      </c>
      <c r="HK280" s="19">
        <v>0</v>
      </c>
      <c r="HL280" s="19">
        <v>0</v>
      </c>
      <c r="HM280" s="18">
        <v>0.01</v>
      </c>
      <c r="HN280" s="18">
        <v>1</v>
      </c>
      <c r="HO280" s="25">
        <f t="shared" si="1035"/>
        <v>0</v>
      </c>
      <c r="HP280" s="25">
        <f t="shared" si="1036"/>
        <v>0</v>
      </c>
      <c r="HQ280" s="25">
        <f t="shared" si="1037"/>
        <v>0</v>
      </c>
      <c r="HR280" s="25">
        <f t="shared" si="1038"/>
        <v>0</v>
      </c>
      <c r="HS280" s="25">
        <f t="shared" si="1039"/>
        <v>0</v>
      </c>
      <c r="HT280" s="19">
        <v>0</v>
      </c>
      <c r="HU280" s="19">
        <v>0</v>
      </c>
      <c r="HV280" s="19">
        <v>0</v>
      </c>
      <c r="HW280" s="25">
        <f t="shared" si="1040"/>
        <v>0</v>
      </c>
      <c r="HX280" s="19">
        <v>0</v>
      </c>
      <c r="HY280" s="19">
        <v>0</v>
      </c>
      <c r="HZ280" s="18">
        <v>37.56</v>
      </c>
      <c r="IA280" s="20">
        <f>ROUND(IF(EN280="Cống tròn",IF(EN280="Cống tròn",IF(EU280="Không có móng",IQ280-FF280,IF(EU280="Đế",IP280-FN280,IF(OR(EU280="Móng bê tông",EU280="Móng bê tông kết hợp đế"),II280-FJ280,0))),0),IF(EN280="Cống hộp",IF(AND(EN280="Cống hộp",EU280="Không có móng"),IQ280-GF280,IF(AND(EN280="Cống hộp",EU280="Móng bê tông"),IJ280-GB280,0)),IF(OR(EN280="Rãnh xây",EN280="Rãnh bê tông"),IF(OR(EN280="Rãnh xây",EN280="Rãnh bê tông"),IK280-GB280,0),IF(EN280="Ống nhựa",IF(AND(EN280="Ống nhựa",EU280="Không đắp cát"),IQ280-HT280,IF(AND(EN280="Ống nhựa",EU280="Đắp cát"),IH280-HX280,0)),IF(EN280="Rãnh thang",IF(EN280="Rãnh thang",IF(EU280="Móng bê tông",#REF!-#REF!,IQ280),0),0))))),2)</f>
        <v>35.67</v>
      </c>
      <c r="IB280" s="20">
        <f t="shared" si="1041"/>
        <v>1.8900000000000006</v>
      </c>
      <c r="IC280" s="20">
        <f t="shared" si="887"/>
        <v>35.669999999999995</v>
      </c>
      <c r="ID280" s="20">
        <f t="shared" si="888"/>
        <v>0</v>
      </c>
      <c r="IE280" s="20">
        <f t="shared" si="889"/>
        <v>0</v>
      </c>
      <c r="IF280" s="20">
        <f t="shared" si="890"/>
        <v>0</v>
      </c>
      <c r="IG280" s="20">
        <f>IF(EN280="Rãnh thang",IF(AND(EN280="Rãnh thang",EU280="Móng bê tông"),IQ280-#REF!,0),IF(EN280="Ống nhựa",IF(AND(EN280="Ống nhựa",EU280="Đắp cát"),IQ280-HT280,0),IF(EN280="Cống tròn",IF(EN280="Cống tròn",IF(OR(EU280="Móng bê tông",EU280="Móng bê tông kết hợp đế"),IM280-FL280,0),0),IF(EN280="Cống hộp",IF(AND(EN280="Cống hộp",EU280="Móng bê tông"),IN280-GD280,0),IF(OR(EN280="Rãnh xây",EN280="Rãnh bê tông"),IF(AND(EN280="Rãnh xây",EU280="Móng bê tông"),IO280-GD280,IF(AND(EN280="Rãnh bê tông",EU280="Móng bê tông"),IO280-GD280,0)),0)))))</f>
        <v>35.669999999999995</v>
      </c>
      <c r="IH280" s="20">
        <f t="shared" si="891"/>
        <v>0</v>
      </c>
      <c r="II280" s="20">
        <f t="shared" si="892"/>
        <v>35.669999999999995</v>
      </c>
      <c r="IJ280" s="20">
        <f t="shared" si="893"/>
        <v>0</v>
      </c>
      <c r="IK280" s="20">
        <f t="shared" si="894"/>
        <v>0</v>
      </c>
      <c r="IL280" s="20">
        <f t="shared" si="895"/>
        <v>35.869999999999997</v>
      </c>
      <c r="IM280" s="20">
        <f t="shared" si="896"/>
        <v>35.869999999999997</v>
      </c>
      <c r="IN280" s="20">
        <f t="shared" si="897"/>
        <v>0</v>
      </c>
      <c r="IO280" s="20">
        <f t="shared" si="898"/>
        <v>0</v>
      </c>
      <c r="IP280" s="20">
        <f t="shared" si="899"/>
        <v>0</v>
      </c>
      <c r="IQ280" s="18">
        <v>35.97</v>
      </c>
      <c r="IR280" s="25">
        <f t="shared" si="1042"/>
        <v>0</v>
      </c>
      <c r="IS280" s="25">
        <f t="shared" si="900"/>
        <v>0</v>
      </c>
      <c r="IT280" s="25">
        <f t="shared" si="901"/>
        <v>0</v>
      </c>
      <c r="IU280" s="25">
        <f>ROUND(IF(EN280="Cống tròn",IF(EN280="Cống tròn",IV280+FF280,0),IF(EN280="Cống hộp",IF(EN280="Cống hộp",IV280+GP280,0),IF(OR(EN280="Rãnh xây",EN280="Rãnh bê tông"),IF(OR(EN280="Rãnh xây",EN280="Rãnh bê tông"),IV280+GP280,0),IF(EN280="ống nhựa",IF(EN280="Ống nhựa",IV280+HT280,0),IF(EN280="Rãnh thang",IF(EN280="Rãnh thang",IQ280+#REF!,0),0))))),2)</f>
        <v>37.03</v>
      </c>
      <c r="IV280" s="18">
        <v>36.93</v>
      </c>
      <c r="IW280" s="25">
        <f t="shared" si="902"/>
        <v>37.03</v>
      </c>
      <c r="IX280" s="25">
        <f t="shared" si="903"/>
        <v>0</v>
      </c>
      <c r="IY280" s="25">
        <f t="shared" si="904"/>
        <v>0</v>
      </c>
      <c r="IZ280" s="25">
        <f t="shared" si="905"/>
        <v>0</v>
      </c>
      <c r="JA280" s="25">
        <f t="shared" si="906"/>
        <v>0</v>
      </c>
      <c r="JB280" s="18">
        <v>37.53</v>
      </c>
      <c r="JC280" s="20">
        <f>ROUND(IF(EN280="Cống tròn",IF(EN280="Cống tròn",IF(EU280="Không có móng",JS280-FF280,IF(EU280="Đế",JR280-FN280,IF(OR(EU280="Móng bê tông",EU280="Móng bê tông kết hợp đế"),JK280-FJ280,0))),0),IF(EN280="Cống hộp",IF(AND(EN280="Cống hộp",EU280="Không có móng"),JS280-GF280,IF(AND(EN280="Cống hộp",EU280="Móng bê tông"),JL280-GB280,0)),IF(OR(EN280="Rãnh xây",EN280="Rãnh bê tông"),IF(OR(EN280="Rãnh xây",EN280="Rãnh bê tông"),JM280-GB280,0),IF(EN280="Ống nhựa",IF(AND(EN280="Ống nhựa",EU280="Không đắp cát"),JS280-HT280,IF(AND(EN280="Ống nhựa",EU280="Đắp cát"),JJ280-HX280,0)),IF(EN280="Rãnh thang",IF(EN280="Rãnh thang",IF(EU280="Móng bê tông",#REF!-#REF!,JS280),0),0))))),2)</f>
        <v>35.630000000000003</v>
      </c>
      <c r="JD280" s="20">
        <f t="shared" si="1043"/>
        <v>1.8999999999999986</v>
      </c>
      <c r="JE280" s="20">
        <f t="shared" si="907"/>
        <v>35.629999999999995</v>
      </c>
      <c r="JF280" s="20">
        <f t="shared" si="908"/>
        <v>0</v>
      </c>
      <c r="JG280" s="20">
        <f t="shared" si="909"/>
        <v>0</v>
      </c>
      <c r="JH280" s="20">
        <f t="shared" si="910"/>
        <v>0</v>
      </c>
      <c r="JI280" s="20">
        <f>IF(EN280="Rãnh thang",IF(AND(EN280="Rãnh thang",EU280="Móng bê tông"),JS280-#REF!,0),IF(EN280="Ống nhựa",IF(AND(EN280="Ống nhựa",EU280="Đắp cát"),JS280-HT280,0),IF(EN280="Cống tròn",IF(EN280="Cống tròn",IF(OR(EU280="Móng bê tông",EU280="Móng bê tông kết hợp đế"),JO280-FL280,0),0),IF(EN280="Cống hộp",IF(AND(EN280="Cống hộp",EU280="Móng bê tông"),JP280-GD280,0),IF(OR(EN280="Rãnh xây",EN280="Rãnh bê tông"),IF(AND(EN280="Rãnh xây",EU280="Móng bê tông"),JQ280-GD280,IF(AND(EN280="Rãnh bê tông",EU280="Móng bê tông"),JQ280-GD280,0)),0)))))</f>
        <v>35.629999999999995</v>
      </c>
      <c r="JJ280" s="20">
        <f t="shared" si="911"/>
        <v>0</v>
      </c>
      <c r="JK280" s="20">
        <f t="shared" si="912"/>
        <v>35.629999999999995</v>
      </c>
      <c r="JL280" s="20">
        <f t="shared" si="913"/>
        <v>0</v>
      </c>
      <c r="JM280" s="20">
        <f t="shared" si="914"/>
        <v>0</v>
      </c>
      <c r="JN280" s="20">
        <f t="shared" si="915"/>
        <v>35.83</v>
      </c>
      <c r="JO280" s="20">
        <f t="shared" si="916"/>
        <v>35.83</v>
      </c>
      <c r="JP280" s="20">
        <f t="shared" si="917"/>
        <v>0</v>
      </c>
      <c r="JQ280" s="20">
        <f t="shared" si="918"/>
        <v>0</v>
      </c>
      <c r="JR280" s="20">
        <f t="shared" si="919"/>
        <v>0</v>
      </c>
      <c r="JS280" s="26">
        <v>35.93</v>
      </c>
      <c r="JT280" s="25">
        <f t="shared" si="1044"/>
        <v>0</v>
      </c>
      <c r="JU280" s="25">
        <f t="shared" si="920"/>
        <v>0</v>
      </c>
      <c r="JV280" s="25">
        <f t="shared" si="921"/>
        <v>0</v>
      </c>
      <c r="JW280" s="25">
        <f>ROUND(IF(EN280="Cống tròn",IF(EN280="Cống tròn",JX280+FF280,0),IF(EN280="Cống hộp",IF(EN280="Cống hộp",JX280+GP280,0),IF(OR(EN280="Rãnh xây",EN280="Rãnh bê tông"),IF(OR(EN280="Rãnh xây",EN280="Rãnh bê tông"),JX280+GP280,0),IF(EN280="ống nhựa",IF(EN280="Ống nhựa",JX280+HT280,0),IF(EN280="Rãnh thang",IF(EN280="Rãnh thang",JS280+#REF!,0),0))))),2)</f>
        <v>37.03</v>
      </c>
      <c r="JX280" s="27">
        <v>36.93</v>
      </c>
      <c r="JY280" s="25">
        <f t="shared" si="922"/>
        <v>37.03</v>
      </c>
      <c r="JZ280" s="25">
        <f t="shared" si="923"/>
        <v>0</v>
      </c>
      <c r="KA280" s="25">
        <f t="shared" si="924"/>
        <v>0</v>
      </c>
      <c r="KB280" s="25">
        <f t="shared" si="925"/>
        <v>0</v>
      </c>
      <c r="KC280" s="25">
        <f t="shared" si="926"/>
        <v>0</v>
      </c>
      <c r="KD280" s="28" t="s">
        <v>98</v>
      </c>
      <c r="KE280" s="27">
        <v>0</v>
      </c>
      <c r="KF280" s="25">
        <f t="shared" si="927"/>
        <v>1.8900000000000006</v>
      </c>
      <c r="KG280" s="25">
        <f t="shared" si="1045"/>
        <v>1.8900000000000006</v>
      </c>
      <c r="KH280" s="27">
        <v>0</v>
      </c>
      <c r="KI280" s="25">
        <f t="shared" si="928"/>
        <v>1.8999999999999986</v>
      </c>
      <c r="KJ280" s="25">
        <f t="shared" si="1046"/>
        <v>1.8999999999999986</v>
      </c>
      <c r="KK280" s="25">
        <f t="shared" si="929"/>
        <v>0</v>
      </c>
      <c r="KL280" s="25">
        <f t="shared" si="930"/>
        <v>0</v>
      </c>
      <c r="KM280" s="25">
        <f t="shared" si="1047"/>
        <v>0</v>
      </c>
      <c r="KN280" s="25">
        <f t="shared" si="931"/>
        <v>0</v>
      </c>
      <c r="KO280" s="25">
        <f t="shared" si="932"/>
        <v>0</v>
      </c>
      <c r="KP280" s="25">
        <f t="shared" si="1048"/>
        <v>0</v>
      </c>
      <c r="KQ280" s="25">
        <f t="shared" si="933"/>
        <v>0.2</v>
      </c>
      <c r="KR280" s="25">
        <f t="shared" si="934"/>
        <v>0.2</v>
      </c>
      <c r="KS280" s="25">
        <f t="shared" si="1049"/>
        <v>0.2</v>
      </c>
      <c r="KT280" s="25">
        <f t="shared" si="935"/>
        <v>0</v>
      </c>
      <c r="KU280" s="25">
        <f t="shared" si="936"/>
        <v>0</v>
      </c>
      <c r="KV280" s="25">
        <f t="shared" si="1050"/>
        <v>0</v>
      </c>
      <c r="KW280" s="25">
        <f t="shared" si="863"/>
        <v>0</v>
      </c>
      <c r="KX280" s="25">
        <f t="shared" si="937"/>
        <v>0</v>
      </c>
      <c r="KY280" s="25">
        <f t="shared" si="1051"/>
        <v>0</v>
      </c>
      <c r="KZ280" s="25">
        <f t="shared" si="938"/>
        <v>0</v>
      </c>
      <c r="LA280" s="25">
        <f t="shared" si="939"/>
        <v>0</v>
      </c>
      <c r="LB280" s="25">
        <f t="shared" si="1052"/>
        <v>0</v>
      </c>
      <c r="LC280" s="25">
        <f t="shared" si="940"/>
        <v>1.4</v>
      </c>
      <c r="LD280" s="25">
        <f t="shared" si="941"/>
        <v>1.4</v>
      </c>
      <c r="LE280" s="25">
        <f t="shared" si="1053"/>
        <v>1.4</v>
      </c>
      <c r="LF280" s="25">
        <f t="shared" si="942"/>
        <v>0</v>
      </c>
      <c r="LG280" s="25">
        <f t="shared" si="943"/>
        <v>0</v>
      </c>
      <c r="LH280" s="25">
        <f t="shared" si="1054"/>
        <v>0</v>
      </c>
      <c r="LI280" s="25">
        <f t="shared" si="944"/>
        <v>0</v>
      </c>
      <c r="LJ280" s="25">
        <f t="shared" si="945"/>
        <v>0</v>
      </c>
      <c r="LK280" s="25">
        <f t="shared" si="1055"/>
        <v>0</v>
      </c>
      <c r="LL280" s="25">
        <f t="shared" si="946"/>
        <v>0</v>
      </c>
      <c r="LM280" s="25">
        <f t="shared" si="947"/>
        <v>0</v>
      </c>
      <c r="LN280" s="25">
        <f t="shared" si="1056"/>
        <v>0</v>
      </c>
      <c r="LO280" s="25">
        <f t="shared" si="948"/>
        <v>0</v>
      </c>
      <c r="LP280" s="25">
        <f t="shared" si="949"/>
        <v>0</v>
      </c>
      <c r="LQ280" s="25">
        <f t="shared" si="1057"/>
        <v>0</v>
      </c>
      <c r="LR280" s="25">
        <f t="shared" si="950"/>
        <v>0</v>
      </c>
      <c r="LS280" s="25">
        <f t="shared" si="951"/>
        <v>0</v>
      </c>
      <c r="LT280" s="25">
        <f t="shared" si="1058"/>
        <v>0</v>
      </c>
      <c r="LU280" s="25">
        <f t="shared" si="952"/>
        <v>0</v>
      </c>
      <c r="LV280" s="25">
        <f t="shared" si="953"/>
        <v>0</v>
      </c>
      <c r="LW280" s="25">
        <f t="shared" si="1059"/>
        <v>0</v>
      </c>
      <c r="LX280" s="25">
        <f t="shared" si="954"/>
        <v>0</v>
      </c>
      <c r="LY280" s="25">
        <f t="shared" si="955"/>
        <v>0</v>
      </c>
      <c r="LZ280" s="25">
        <f t="shared" si="1060"/>
        <v>0</v>
      </c>
      <c r="MA280" s="25">
        <f t="shared" si="956"/>
        <v>0</v>
      </c>
      <c r="MB280" s="25">
        <f t="shared" si="957"/>
        <v>0</v>
      </c>
      <c r="MC280" s="25">
        <f t="shared" si="1061"/>
        <v>0</v>
      </c>
      <c r="MD280" s="25">
        <f t="shared" si="958"/>
        <v>0</v>
      </c>
      <c r="ME280" s="25">
        <f t="shared" si="959"/>
        <v>0</v>
      </c>
      <c r="MF280" s="25">
        <f t="shared" si="1062"/>
        <v>0</v>
      </c>
      <c r="MG280" s="25">
        <f t="shared" si="960"/>
        <v>0</v>
      </c>
      <c r="MH280" s="25">
        <f t="shared" si="961"/>
        <v>0</v>
      </c>
      <c r="MI280" s="25">
        <f t="shared" si="1063"/>
        <v>0</v>
      </c>
      <c r="MJ280" s="25">
        <f t="shared" si="962"/>
        <v>0</v>
      </c>
      <c r="MK280" s="25">
        <f t="shared" si="963"/>
        <v>0</v>
      </c>
      <c r="ML280" s="25">
        <f t="shared" si="1064"/>
        <v>0</v>
      </c>
      <c r="MM280" s="25">
        <f t="shared" si="964"/>
        <v>0</v>
      </c>
      <c r="MN280" s="25">
        <f t="shared" si="965"/>
        <v>0</v>
      </c>
      <c r="MO280" s="25">
        <f t="shared" si="1065"/>
        <v>0</v>
      </c>
      <c r="MP280" s="25">
        <f t="shared" si="966"/>
        <v>0</v>
      </c>
      <c r="MQ280" s="25">
        <f t="shared" si="967"/>
        <v>0</v>
      </c>
      <c r="MR280" s="25">
        <f t="shared" si="1066"/>
        <v>0</v>
      </c>
      <c r="MS280" s="29">
        <v>1.4</v>
      </c>
      <c r="MT280" s="29">
        <v>0</v>
      </c>
      <c r="MU280" s="29">
        <v>1</v>
      </c>
      <c r="MV280" s="29">
        <v>1</v>
      </c>
      <c r="MW280" s="25">
        <f t="shared" si="968"/>
        <v>1.4</v>
      </c>
      <c r="MX280" s="25">
        <f t="shared" si="969"/>
        <v>2.65</v>
      </c>
      <c r="MY280" s="25">
        <f t="shared" si="970"/>
        <v>0</v>
      </c>
      <c r="MZ280" s="25">
        <f t="shared" si="971"/>
        <v>0</v>
      </c>
      <c r="NA280" s="25">
        <f t="shared" si="972"/>
        <v>1.4</v>
      </c>
      <c r="NB280" s="25">
        <f t="shared" si="973"/>
        <v>2.66</v>
      </c>
      <c r="NC280" s="25">
        <f t="shared" si="974"/>
        <v>0</v>
      </c>
      <c r="ND280" s="25">
        <f t="shared" si="975"/>
        <v>0</v>
      </c>
      <c r="NE280" s="25">
        <f t="shared" si="1067"/>
        <v>1.4</v>
      </c>
      <c r="NF280" s="25">
        <f t="shared" si="1067"/>
        <v>2.6550000000000002</v>
      </c>
      <c r="NG280" s="25">
        <f t="shared" si="1067"/>
        <v>0</v>
      </c>
      <c r="NH280" s="25">
        <f t="shared" si="976"/>
        <v>0</v>
      </c>
      <c r="NI280" s="25">
        <f t="shared" si="977"/>
        <v>51.43</v>
      </c>
      <c r="NJ280" s="25">
        <f t="shared" si="978"/>
        <v>0</v>
      </c>
      <c r="NK280" s="25">
        <f t="shared" si="979"/>
        <v>51.43</v>
      </c>
      <c r="NL280" s="25">
        <f t="shared" si="980"/>
        <v>35.229999999999997</v>
      </c>
      <c r="NM280" s="25">
        <f t="shared" si="981"/>
        <v>0</v>
      </c>
      <c r="NN280" s="25">
        <f t="shared" si="1068"/>
        <v>35.229999999999997</v>
      </c>
      <c r="NO280" s="25">
        <f t="shared" si="982"/>
        <v>0</v>
      </c>
      <c r="NP280" s="25">
        <f t="shared" si="983"/>
        <v>0</v>
      </c>
      <c r="NQ280" s="25">
        <f t="shared" si="1069"/>
        <v>0</v>
      </c>
      <c r="NR280" s="25">
        <f t="shared" si="984"/>
        <v>0</v>
      </c>
      <c r="NS280" s="25">
        <f t="shared" si="985"/>
        <v>0</v>
      </c>
      <c r="NT280" s="25">
        <f t="shared" si="1070"/>
        <v>0</v>
      </c>
      <c r="NU280" s="25">
        <f t="shared" si="986"/>
        <v>0</v>
      </c>
      <c r="NV280" s="25">
        <f t="shared" si="987"/>
        <v>0</v>
      </c>
      <c r="NW280" s="25">
        <f t="shared" si="1071"/>
        <v>0</v>
      </c>
      <c r="NX280" s="25">
        <f t="shared" si="1072"/>
        <v>35.229999999999997</v>
      </c>
      <c r="NY280" s="25">
        <f t="shared" si="1072"/>
        <v>0</v>
      </c>
      <c r="NZ280" s="25">
        <f t="shared" si="1073"/>
        <v>35.229999999999997</v>
      </c>
      <c r="OA280" s="25">
        <f t="shared" si="1074"/>
        <v>16.2</v>
      </c>
      <c r="OB280" s="25">
        <f t="shared" si="1074"/>
        <v>0</v>
      </c>
      <c r="OC280" s="25">
        <f t="shared" si="1075"/>
        <v>16.2</v>
      </c>
      <c r="OD280" s="25">
        <f t="shared" si="1076"/>
        <v>35.229999999999997</v>
      </c>
      <c r="OE280" s="25">
        <f t="shared" si="1076"/>
        <v>0</v>
      </c>
      <c r="OF280" s="25">
        <f t="shared" si="1076"/>
        <v>35.229999999999997</v>
      </c>
      <c r="OG280" s="25">
        <f t="shared" si="988"/>
        <v>0</v>
      </c>
      <c r="OH280" s="25">
        <f t="shared" si="989"/>
        <v>0</v>
      </c>
      <c r="OI280" s="25">
        <f t="shared" si="990"/>
        <v>0</v>
      </c>
      <c r="OJ280" s="25">
        <f t="shared" si="991"/>
        <v>0</v>
      </c>
      <c r="OK280" s="25">
        <f t="shared" si="992"/>
        <v>0</v>
      </c>
      <c r="OL280" s="25">
        <f t="shared" si="993"/>
        <v>0</v>
      </c>
      <c r="OM280" s="25">
        <f t="shared" si="1077"/>
        <v>0</v>
      </c>
      <c r="ON280" s="25">
        <f t="shared" si="1077"/>
        <v>0</v>
      </c>
      <c r="OO280" s="25">
        <f t="shared" si="1077"/>
        <v>0</v>
      </c>
      <c r="OP280" s="25">
        <f t="shared" si="994"/>
        <v>0</v>
      </c>
      <c r="OQ280" s="25">
        <f t="shared" si="995"/>
        <v>0</v>
      </c>
      <c r="OR280" s="25">
        <f t="shared" si="1078"/>
        <v>0</v>
      </c>
      <c r="OS280" s="19">
        <v>536217.14</v>
      </c>
      <c r="OT280" s="19">
        <v>2370720.9300000002</v>
      </c>
    </row>
    <row r="281" spans="1:410" ht="33" customHeight="1" x14ac:dyDescent="0.25">
      <c r="A281" s="18"/>
      <c r="B281" s="18" t="s">
        <v>1071</v>
      </c>
      <c r="C281" s="18">
        <v>618.91999999999996</v>
      </c>
      <c r="D281" s="16" t="e">
        <f>_xlfn.IFNA(INDEX(#REF!,MATCH(E281,#REF!,0)),0)</f>
        <v>#REF!</v>
      </c>
      <c r="E281" s="18" t="s">
        <v>1091</v>
      </c>
      <c r="F281" s="16" t="s">
        <v>765</v>
      </c>
      <c r="G281" s="16" t="s">
        <v>810</v>
      </c>
      <c r="H281" s="16" t="s">
        <v>767</v>
      </c>
      <c r="I281" s="16" t="s">
        <v>768</v>
      </c>
      <c r="J281" s="16" t="s">
        <v>811</v>
      </c>
      <c r="K281" s="16" t="s">
        <v>770</v>
      </c>
      <c r="L281" s="16" t="s">
        <v>771</v>
      </c>
      <c r="M281" s="18">
        <v>1.8399999999999999</v>
      </c>
      <c r="N281" s="18">
        <v>1.8399999999999999</v>
      </c>
      <c r="O281" s="18">
        <v>2.2399999999999998</v>
      </c>
      <c r="P281" s="18">
        <v>2.2399999999999998</v>
      </c>
      <c r="Q281" s="18">
        <v>0.1</v>
      </c>
      <c r="R281" s="18">
        <v>2.04</v>
      </c>
      <c r="S281" s="18">
        <v>2.04</v>
      </c>
      <c r="T281" s="18">
        <v>0.2</v>
      </c>
      <c r="U281" s="18">
        <v>0</v>
      </c>
      <c r="V281" s="18">
        <v>0</v>
      </c>
      <c r="W281" s="18">
        <v>0</v>
      </c>
      <c r="X281" s="18">
        <v>1.8399999999999999</v>
      </c>
      <c r="Y281" s="18">
        <v>1.7999999999999998</v>
      </c>
      <c r="Z281" s="20">
        <f t="shared" si="996"/>
        <v>1.8</v>
      </c>
      <c r="AA281" s="18">
        <v>0.22</v>
      </c>
      <c r="AB281" s="18">
        <v>0</v>
      </c>
      <c r="AC281" s="18">
        <v>0</v>
      </c>
      <c r="AD281" s="18">
        <v>0</v>
      </c>
      <c r="AE281" s="18">
        <v>0</v>
      </c>
      <c r="AF281" s="18">
        <v>0</v>
      </c>
      <c r="AG281" s="18">
        <v>1.4</v>
      </c>
      <c r="AH281" s="18">
        <v>1.4</v>
      </c>
      <c r="AI281" s="20">
        <f t="shared" si="997"/>
        <v>1.95</v>
      </c>
      <c r="AJ281" s="18">
        <v>0</v>
      </c>
      <c r="AK281" s="18">
        <v>0</v>
      </c>
      <c r="AL281" s="20">
        <f t="shared" si="998"/>
        <v>0</v>
      </c>
      <c r="AM281" s="18">
        <v>1.8399999999999999</v>
      </c>
      <c r="AN281" s="18">
        <v>1.4</v>
      </c>
      <c r="AO281" s="18">
        <v>0.15</v>
      </c>
      <c r="AP281" s="18">
        <v>0.22</v>
      </c>
      <c r="AQ281" s="18">
        <v>0</v>
      </c>
      <c r="AR281" s="18">
        <v>0</v>
      </c>
      <c r="AS281" s="18">
        <v>0</v>
      </c>
      <c r="AT281" s="18">
        <v>0</v>
      </c>
      <c r="AU281" s="18">
        <v>0</v>
      </c>
      <c r="AV281" s="18">
        <v>1</v>
      </c>
      <c r="AW281" s="18">
        <v>0</v>
      </c>
      <c r="AX281" s="18">
        <v>0</v>
      </c>
      <c r="AY281" s="18">
        <v>0</v>
      </c>
      <c r="AZ281" s="18">
        <v>0</v>
      </c>
      <c r="BA281" s="18">
        <v>0</v>
      </c>
      <c r="BB281" s="18">
        <v>0</v>
      </c>
      <c r="BC281" s="18">
        <v>0</v>
      </c>
      <c r="BD281" s="18">
        <v>0</v>
      </c>
      <c r="BE281" s="18">
        <v>2</v>
      </c>
      <c r="BF281" s="18">
        <v>0</v>
      </c>
      <c r="BG281" s="18">
        <v>0</v>
      </c>
      <c r="BH281" s="18">
        <v>0</v>
      </c>
      <c r="BI281" s="18">
        <v>0</v>
      </c>
      <c r="BJ281" s="18">
        <v>0</v>
      </c>
      <c r="BK281" s="18">
        <v>0</v>
      </c>
      <c r="BL281" s="18">
        <v>0</v>
      </c>
      <c r="BM281" s="18">
        <v>0</v>
      </c>
      <c r="BN281" s="18">
        <v>0</v>
      </c>
      <c r="BO281" s="18">
        <v>0</v>
      </c>
      <c r="BP281" s="18">
        <v>0</v>
      </c>
      <c r="BQ281" s="18">
        <v>0</v>
      </c>
      <c r="BR281" s="18">
        <v>0</v>
      </c>
      <c r="BS281" s="18">
        <v>0</v>
      </c>
      <c r="BT281" s="18">
        <v>0</v>
      </c>
      <c r="BU281" s="18">
        <v>0</v>
      </c>
      <c r="BV281" s="18">
        <v>0</v>
      </c>
      <c r="BW281" s="18">
        <v>0</v>
      </c>
      <c r="BX281" s="18">
        <v>0</v>
      </c>
      <c r="BY281" s="18">
        <v>0</v>
      </c>
      <c r="BZ281" s="18">
        <v>0</v>
      </c>
      <c r="CA281" s="16" t="e">
        <f>_xlfn.IFNA(IF(RIGHT(D281,2)="=G",0,INDEX(#REF!,MATCH(E281,#REF!,0))),0)</f>
        <v>#REF!</v>
      </c>
      <c r="CB281" s="16" t="s">
        <v>776</v>
      </c>
      <c r="CC281" s="18">
        <v>0</v>
      </c>
      <c r="CD281" s="18">
        <v>0</v>
      </c>
      <c r="CE281" s="18">
        <v>1.84</v>
      </c>
      <c r="CF281" s="18">
        <v>0.9</v>
      </c>
      <c r="CG281" s="18">
        <v>0.12</v>
      </c>
      <c r="CH281" s="18">
        <v>2</v>
      </c>
      <c r="CI281" s="16" t="s">
        <v>98</v>
      </c>
      <c r="CJ281" s="18">
        <v>0</v>
      </c>
      <c r="CK281" s="20">
        <f t="shared" si="864"/>
        <v>2.2000000000000002</v>
      </c>
      <c r="CL281" s="20">
        <f t="shared" si="999"/>
        <v>2.2000000000000002</v>
      </c>
      <c r="CM281" s="18">
        <v>48.34</v>
      </c>
      <c r="CN281" s="18">
        <v>37.53</v>
      </c>
      <c r="CO281" s="18">
        <v>36.691000000000003</v>
      </c>
      <c r="CP281" s="22">
        <f t="shared" si="865"/>
        <v>37.53</v>
      </c>
      <c r="CQ281" s="22">
        <f t="shared" si="866"/>
        <v>35.33</v>
      </c>
      <c r="CR281" s="22">
        <f t="shared" si="1000"/>
        <v>2.2000000000000002</v>
      </c>
      <c r="CS281" s="22">
        <f t="shared" si="867"/>
        <v>35.43</v>
      </c>
      <c r="CT281" s="22">
        <f t="shared" si="868"/>
        <v>35.630000000000003</v>
      </c>
      <c r="CU281" s="18">
        <v>35.630000000000003</v>
      </c>
      <c r="CV281" s="22">
        <f t="shared" si="1001"/>
        <v>1.8</v>
      </c>
      <c r="CW281" s="22">
        <f t="shared" si="869"/>
        <v>0</v>
      </c>
      <c r="CX281" s="22">
        <f t="shared" si="870"/>
        <v>0</v>
      </c>
      <c r="CY281" s="22">
        <f t="shared" si="871"/>
        <v>37.380000000000003</v>
      </c>
      <c r="CZ281" s="22">
        <f t="shared" si="872"/>
        <v>37.53</v>
      </c>
      <c r="DA281" s="18">
        <v>37.53</v>
      </c>
      <c r="DB281" s="20">
        <f t="shared" si="1002"/>
        <v>2.2000000000000002</v>
      </c>
      <c r="DC281" s="20">
        <f t="shared" si="1003"/>
        <v>0</v>
      </c>
      <c r="DD281" s="20">
        <f t="shared" si="1004"/>
        <v>2.2000000000000002</v>
      </c>
      <c r="DE281" s="20">
        <f t="shared" si="873"/>
        <v>0.1</v>
      </c>
      <c r="DF281" s="20">
        <f t="shared" si="874"/>
        <v>0.2</v>
      </c>
      <c r="DG281" s="20">
        <f t="shared" si="875"/>
        <v>1.9</v>
      </c>
      <c r="DH281" s="20">
        <f t="shared" si="876"/>
        <v>0</v>
      </c>
      <c r="DI281" s="20">
        <f t="shared" si="877"/>
        <v>0</v>
      </c>
      <c r="DJ281" s="20">
        <f t="shared" si="878"/>
        <v>0</v>
      </c>
      <c r="DK281" s="20">
        <f t="shared" si="1005"/>
        <v>2.2000000000000002</v>
      </c>
      <c r="DL281" s="20">
        <f t="shared" si="1006"/>
        <v>0</v>
      </c>
      <c r="DM281" s="20">
        <f t="shared" si="1007"/>
        <v>0</v>
      </c>
      <c r="DN281" s="20">
        <f t="shared" si="1008"/>
        <v>0</v>
      </c>
      <c r="DO281" s="18">
        <v>2.44</v>
      </c>
      <c r="DP281" s="18">
        <v>0</v>
      </c>
      <c r="DQ281" s="18">
        <v>1</v>
      </c>
      <c r="DR281" s="18">
        <v>1</v>
      </c>
      <c r="DS281" s="25">
        <f t="shared" si="1009"/>
        <v>2.44</v>
      </c>
      <c r="DT281" s="25">
        <f t="shared" si="1010"/>
        <v>0</v>
      </c>
      <c r="DU281" s="25">
        <f t="shared" si="1011"/>
        <v>5.37</v>
      </c>
      <c r="DV281" s="25">
        <f t="shared" si="1012"/>
        <v>0</v>
      </c>
      <c r="DW281" s="25">
        <f t="shared" si="1013"/>
        <v>5.37</v>
      </c>
      <c r="DX281" s="25">
        <f t="shared" si="1014"/>
        <v>12.03</v>
      </c>
      <c r="DY281" s="25">
        <f t="shared" si="1015"/>
        <v>0</v>
      </c>
      <c r="DZ281" s="25">
        <f t="shared" si="1016"/>
        <v>12.03</v>
      </c>
      <c r="EA281" s="25">
        <f t="shared" si="1017"/>
        <v>7.77</v>
      </c>
      <c r="EB281" s="25">
        <f t="shared" si="1018"/>
        <v>0</v>
      </c>
      <c r="EC281" s="25">
        <f t="shared" si="1019"/>
        <v>7.77</v>
      </c>
      <c r="ED281" s="25">
        <f t="shared" si="1020"/>
        <v>4.26</v>
      </c>
      <c r="EE281" s="25">
        <f t="shared" si="1020"/>
        <v>0</v>
      </c>
      <c r="EF281" s="25">
        <f t="shared" si="1021"/>
        <v>4.26</v>
      </c>
      <c r="EG281" s="25">
        <f t="shared" si="1022"/>
        <v>7.77</v>
      </c>
      <c r="EH281" s="25">
        <f t="shared" si="1022"/>
        <v>0</v>
      </c>
      <c r="EI281" s="25">
        <f t="shared" si="1023"/>
        <v>7.77</v>
      </c>
      <c r="EJ281" s="18">
        <v>618.91999999999996</v>
      </c>
      <c r="EK281" s="18">
        <v>668.66</v>
      </c>
      <c r="EL281" s="18" t="s">
        <v>1091</v>
      </c>
      <c r="EM281" s="18" t="s">
        <v>1092</v>
      </c>
      <c r="EN281" s="16" t="s">
        <v>774</v>
      </c>
      <c r="EO281" s="16" t="s">
        <v>132</v>
      </c>
      <c r="EP281" s="16" t="e">
        <f>IF(OR(EN281="Cống tròn",EN281="Cống hộp",EN281="Ống nhựa"),INDEX(#REF!,MATCH(E281,#REF!,0)),IF(OR(EN281="Rãnh xây",EN281="Rãnh bê tông"),INDEX(#REF!,MATCH(E281,#REF!,0)),0))</f>
        <v>#REF!</v>
      </c>
      <c r="EQ281" s="18">
        <v>48.34</v>
      </c>
      <c r="ER281" s="18">
        <v>1</v>
      </c>
      <c r="ES281" s="25">
        <f t="shared" si="1024"/>
        <v>48</v>
      </c>
      <c r="ET281" s="1" t="e">
        <f>_xlfn.IFNA(IF(EN281="Cống tròn",INDEX(#REF!,MATCH(E281,#REF!,0)),IF(EN281="Cống hộp",INDEX(#REF!,MATCH(E281,#REF!,0)),EU281&amp;" ,"&amp;EV281)),0)</f>
        <v>#REF!</v>
      </c>
      <c r="EU281" s="16" t="s">
        <v>769</v>
      </c>
      <c r="EV281" s="16" t="s">
        <v>775</v>
      </c>
      <c r="EW281" s="16" t="e">
        <f>_xlfn.IFNA(INDEX(#REF!,MATCH(E281,#REF!,0)),0)</f>
        <v>#REF!</v>
      </c>
      <c r="EX281" s="16"/>
      <c r="EY281" s="18">
        <v>0</v>
      </c>
      <c r="EZ281" s="18">
        <v>0</v>
      </c>
      <c r="FA281" s="18">
        <v>0</v>
      </c>
      <c r="FB281" s="19">
        <v>0</v>
      </c>
      <c r="FC281" s="19">
        <v>0</v>
      </c>
      <c r="FD281" s="25">
        <f t="shared" si="879"/>
        <v>0</v>
      </c>
      <c r="FE281" s="25">
        <f t="shared" si="1025"/>
        <v>0</v>
      </c>
      <c r="FF281" s="18">
        <v>0.1</v>
      </c>
      <c r="FG281" s="18">
        <v>2</v>
      </c>
      <c r="FH281" s="18">
        <v>1</v>
      </c>
      <c r="FI281" s="25">
        <f t="shared" si="1026"/>
        <v>1.2</v>
      </c>
      <c r="FJ281" s="18">
        <v>0</v>
      </c>
      <c r="FK281" s="18">
        <v>0</v>
      </c>
      <c r="FL281" s="18">
        <v>0.2</v>
      </c>
      <c r="FM281" s="18">
        <v>1.4</v>
      </c>
      <c r="FN281" s="18">
        <v>0</v>
      </c>
      <c r="FO281" s="25">
        <f t="shared" si="1027"/>
        <v>1.4</v>
      </c>
      <c r="FP281" s="18">
        <v>1.4999999999999999E-2</v>
      </c>
      <c r="FQ281" s="18">
        <v>1</v>
      </c>
      <c r="FR281" s="25">
        <f t="shared" si="880"/>
        <v>47</v>
      </c>
      <c r="FS281" s="25">
        <f t="shared" si="881"/>
        <v>0.69</v>
      </c>
      <c r="FT281" s="25">
        <f t="shared" si="882"/>
        <v>47.69</v>
      </c>
      <c r="FU281" s="25">
        <f t="shared" si="883"/>
        <v>-0.65000000000000568</v>
      </c>
      <c r="FV281" s="25" t="str">
        <f t="shared" si="1028"/>
        <v>Thêm 01</v>
      </c>
      <c r="FW281" s="25">
        <f t="shared" si="1029"/>
        <v>0.36</v>
      </c>
      <c r="FX281" s="16"/>
      <c r="FY281" s="16"/>
      <c r="FZ281" s="16"/>
      <c r="GA281" s="16"/>
      <c r="GB281" s="19">
        <v>0</v>
      </c>
      <c r="GC281" s="19">
        <v>0</v>
      </c>
      <c r="GD281" s="19">
        <v>0</v>
      </c>
      <c r="GE281" s="19">
        <v>0</v>
      </c>
      <c r="GF281" s="19">
        <v>0</v>
      </c>
      <c r="GG281" s="19">
        <v>0</v>
      </c>
      <c r="GH281" s="19">
        <v>0</v>
      </c>
      <c r="GI281" s="19">
        <v>0</v>
      </c>
      <c r="GJ281" s="19">
        <v>0</v>
      </c>
      <c r="GK281" s="19">
        <v>0</v>
      </c>
      <c r="GL281" s="25">
        <f t="shared" si="884"/>
        <v>0</v>
      </c>
      <c r="GM281" s="25">
        <f t="shared" si="1030"/>
        <v>0</v>
      </c>
      <c r="GN281" s="19">
        <v>0</v>
      </c>
      <c r="GO281" s="19">
        <v>0</v>
      </c>
      <c r="GP281" s="19">
        <v>0</v>
      </c>
      <c r="GQ281" s="19">
        <v>0</v>
      </c>
      <c r="GR281" s="1" t="e">
        <f>_xlfn.IFNA(INDEX(#REF!,MATCH(E281,#REF!,0)),0)</f>
        <v>#REF!</v>
      </c>
      <c r="GS281" s="16"/>
      <c r="GT281" s="18">
        <v>0</v>
      </c>
      <c r="GU281" s="18">
        <v>0</v>
      </c>
      <c r="GV281" s="18">
        <v>0</v>
      </c>
      <c r="GW281" s="18">
        <v>0</v>
      </c>
      <c r="GX281" s="25">
        <f t="shared" si="885"/>
        <v>0</v>
      </c>
      <c r="GY281" s="25">
        <f t="shared" si="886"/>
        <v>0</v>
      </c>
      <c r="GZ281" s="25">
        <f t="shared" si="1031"/>
        <v>0</v>
      </c>
      <c r="HA281" s="1" t="e" cm="1">
        <f t="array" ref="HA281">INDEX(#REF!,MATCH(EJ281&amp;EK281&amp;HD281&amp;HE281&amp;HF281,#REF!&amp;#REF!&amp;#REF!&amp;#REF!&amp;#REF!,0))</f>
        <v>#REF!</v>
      </c>
      <c r="HB281" s="16"/>
      <c r="HC281" s="25">
        <f t="shared" si="1032"/>
        <v>0</v>
      </c>
      <c r="HD281" s="18">
        <v>0</v>
      </c>
      <c r="HE281" s="18">
        <v>0</v>
      </c>
      <c r="HF281" s="18">
        <v>0</v>
      </c>
      <c r="HG281" s="1" t="e" cm="1">
        <f t="array" ref="HG281">INDEX(#REF!,MATCH(EJ281&amp;EK281&amp;HJ281&amp;HK281&amp;HL281,#REF!&amp;#REF!&amp;#REF!&amp;#REF!&amp;#REF!,0))</f>
        <v>#REF!</v>
      </c>
      <c r="HH281" s="16"/>
      <c r="HI281" s="25">
        <f t="shared" si="1033"/>
        <v>0</v>
      </c>
      <c r="HJ281" s="25">
        <f t="shared" si="1034"/>
        <v>0</v>
      </c>
      <c r="HK281" s="19">
        <v>0</v>
      </c>
      <c r="HL281" s="19">
        <v>0</v>
      </c>
      <c r="HM281" s="18">
        <v>0.01</v>
      </c>
      <c r="HN281" s="18">
        <v>1</v>
      </c>
      <c r="HO281" s="25">
        <f t="shared" si="1035"/>
        <v>0</v>
      </c>
      <c r="HP281" s="25">
        <f t="shared" si="1036"/>
        <v>0</v>
      </c>
      <c r="HQ281" s="25">
        <f t="shared" si="1037"/>
        <v>0</v>
      </c>
      <c r="HR281" s="25">
        <f t="shared" si="1038"/>
        <v>0</v>
      </c>
      <c r="HS281" s="25">
        <f t="shared" si="1039"/>
        <v>0</v>
      </c>
      <c r="HT281" s="19">
        <v>0</v>
      </c>
      <c r="HU281" s="19">
        <v>0</v>
      </c>
      <c r="HV281" s="19">
        <v>0</v>
      </c>
      <c r="HW281" s="25">
        <f t="shared" si="1040"/>
        <v>0</v>
      </c>
      <c r="HX281" s="19">
        <v>0</v>
      </c>
      <c r="HY281" s="19">
        <v>0</v>
      </c>
      <c r="HZ281" s="18">
        <v>37.53</v>
      </c>
      <c r="IA281" s="20">
        <f>ROUND(IF(EN281="Cống tròn",IF(EN281="Cống tròn",IF(EU281="Không có móng",IQ281-FF281,IF(EU281="Đế",IP281-FN281,IF(OR(EU281="Móng bê tông",EU281="Móng bê tông kết hợp đế"),II281-FJ281,0))),0),IF(EN281="Cống hộp",IF(AND(EN281="Cống hộp",EU281="Không có móng"),IQ281-GF281,IF(AND(EN281="Cống hộp",EU281="Móng bê tông"),IJ281-GB281,0)),IF(OR(EN281="Rãnh xây",EN281="Rãnh bê tông"),IF(OR(EN281="Rãnh xây",EN281="Rãnh bê tông"),IK281-GB281,0),IF(EN281="Ống nhựa",IF(AND(EN281="Ống nhựa",EU281="Không đắp cát"),IQ281-HT281,IF(AND(EN281="Ống nhựa",EU281="Đắp cát"),IH281-HX281,0)),IF(EN281="Rãnh thang",IF(EN281="Rãnh thang",IF(EU281="Móng bê tông",#REF!-#REF!,IQ281),0),0))))),2)</f>
        <v>35.630000000000003</v>
      </c>
      <c r="IB281" s="20">
        <f t="shared" si="1041"/>
        <v>1.8999999999999986</v>
      </c>
      <c r="IC281" s="20">
        <f t="shared" si="887"/>
        <v>35.629999999999995</v>
      </c>
      <c r="ID281" s="20">
        <f t="shared" si="888"/>
        <v>0</v>
      </c>
      <c r="IE281" s="20">
        <f t="shared" si="889"/>
        <v>0</v>
      </c>
      <c r="IF281" s="20">
        <f t="shared" si="890"/>
        <v>0</v>
      </c>
      <c r="IG281" s="20">
        <f>IF(EN281="Rãnh thang",IF(AND(EN281="Rãnh thang",EU281="Móng bê tông"),IQ281-#REF!,0),IF(EN281="Ống nhựa",IF(AND(EN281="Ống nhựa",EU281="Đắp cát"),IQ281-HT281,0),IF(EN281="Cống tròn",IF(EN281="Cống tròn",IF(OR(EU281="Móng bê tông",EU281="Móng bê tông kết hợp đế"),IM281-FL281,0),0),IF(EN281="Cống hộp",IF(AND(EN281="Cống hộp",EU281="Móng bê tông"),IN281-GD281,0),IF(OR(EN281="Rãnh xây",EN281="Rãnh bê tông"),IF(AND(EN281="Rãnh xây",EU281="Móng bê tông"),IO281-GD281,IF(AND(EN281="Rãnh bê tông",EU281="Móng bê tông"),IO281-GD281,0)),0)))))</f>
        <v>35.629999999999995</v>
      </c>
      <c r="IH281" s="20">
        <f t="shared" si="891"/>
        <v>0</v>
      </c>
      <c r="II281" s="20">
        <f t="shared" si="892"/>
        <v>35.629999999999995</v>
      </c>
      <c r="IJ281" s="20">
        <f t="shared" si="893"/>
        <v>0</v>
      </c>
      <c r="IK281" s="20">
        <f t="shared" si="894"/>
        <v>0</v>
      </c>
      <c r="IL281" s="20">
        <f t="shared" si="895"/>
        <v>35.83</v>
      </c>
      <c r="IM281" s="20">
        <f t="shared" si="896"/>
        <v>35.83</v>
      </c>
      <c r="IN281" s="20">
        <f t="shared" si="897"/>
        <v>0</v>
      </c>
      <c r="IO281" s="20">
        <f t="shared" si="898"/>
        <v>0</v>
      </c>
      <c r="IP281" s="20">
        <f t="shared" si="899"/>
        <v>0</v>
      </c>
      <c r="IQ281" s="18">
        <v>35.93</v>
      </c>
      <c r="IR281" s="25">
        <f t="shared" si="1042"/>
        <v>0</v>
      </c>
      <c r="IS281" s="25">
        <f t="shared" si="900"/>
        <v>0</v>
      </c>
      <c r="IT281" s="25">
        <f t="shared" si="901"/>
        <v>0</v>
      </c>
      <c r="IU281" s="25">
        <f>ROUND(IF(EN281="Cống tròn",IF(EN281="Cống tròn",IV281+FF281,0),IF(EN281="Cống hộp",IF(EN281="Cống hộp",IV281+GP281,0),IF(OR(EN281="Rãnh xây",EN281="Rãnh bê tông"),IF(OR(EN281="Rãnh xây",EN281="Rãnh bê tông"),IV281+GP281,0),IF(EN281="ống nhựa",IF(EN281="Ống nhựa",IV281+HT281,0),IF(EN281="Rãnh thang",IF(EN281="Rãnh thang",IQ281+#REF!,0),0))))),2)</f>
        <v>36.96</v>
      </c>
      <c r="IV281" s="18">
        <v>36.86</v>
      </c>
      <c r="IW281" s="25">
        <f t="shared" si="902"/>
        <v>36.96</v>
      </c>
      <c r="IX281" s="25">
        <f t="shared" si="903"/>
        <v>0</v>
      </c>
      <c r="IY281" s="25">
        <f t="shared" si="904"/>
        <v>0</v>
      </c>
      <c r="IZ281" s="25">
        <f t="shared" si="905"/>
        <v>0</v>
      </c>
      <c r="JA281" s="25">
        <f t="shared" si="906"/>
        <v>0</v>
      </c>
      <c r="JB281" s="18">
        <v>37.450000000000003</v>
      </c>
      <c r="JC281" s="20">
        <f>ROUND(IF(EN281="Cống tròn",IF(EN281="Cống tròn",IF(EU281="Không có móng",JS281-FF281,IF(EU281="Đế",JR281-FN281,IF(OR(EU281="Móng bê tông",EU281="Móng bê tông kết hợp đế"),JK281-FJ281,0))),0),IF(EN281="Cống hộp",IF(AND(EN281="Cống hộp",EU281="Không có móng"),JS281-GF281,IF(AND(EN281="Cống hộp",EU281="Móng bê tông"),JL281-GB281,0)),IF(OR(EN281="Rãnh xây",EN281="Rãnh bê tông"),IF(OR(EN281="Rãnh xây",EN281="Rãnh bê tông"),JM281-GB281,0),IF(EN281="Ống nhựa",IF(AND(EN281="Ống nhựa",EU281="Không đắp cát"),JS281-HT281,IF(AND(EN281="Ống nhựa",EU281="Đắp cát"),JJ281-HX281,0)),IF(EN281="Rãnh thang",IF(EN281="Rãnh thang",IF(EU281="Móng bê tông",#REF!-#REF!,JS281),0),0))))),2)</f>
        <v>35.56</v>
      </c>
      <c r="JD281" s="20">
        <f t="shared" si="1043"/>
        <v>1.8900000000000006</v>
      </c>
      <c r="JE281" s="20">
        <f t="shared" si="907"/>
        <v>35.559999999999995</v>
      </c>
      <c r="JF281" s="20">
        <f t="shared" si="908"/>
        <v>0</v>
      </c>
      <c r="JG281" s="20">
        <f t="shared" si="909"/>
        <v>0</v>
      </c>
      <c r="JH281" s="20">
        <f t="shared" si="910"/>
        <v>0</v>
      </c>
      <c r="JI281" s="20">
        <f>IF(EN281="Rãnh thang",IF(AND(EN281="Rãnh thang",EU281="Móng bê tông"),JS281-#REF!,0),IF(EN281="Ống nhựa",IF(AND(EN281="Ống nhựa",EU281="Đắp cát"),JS281-HT281,0),IF(EN281="Cống tròn",IF(EN281="Cống tròn",IF(OR(EU281="Móng bê tông",EU281="Móng bê tông kết hợp đế"),JO281-FL281,0),0),IF(EN281="Cống hộp",IF(AND(EN281="Cống hộp",EU281="Móng bê tông"),JP281-GD281,0),IF(OR(EN281="Rãnh xây",EN281="Rãnh bê tông"),IF(AND(EN281="Rãnh xây",EU281="Móng bê tông"),JQ281-GD281,IF(AND(EN281="Rãnh bê tông",EU281="Móng bê tông"),JQ281-GD281,0)),0)))))</f>
        <v>35.559999999999995</v>
      </c>
      <c r="JJ281" s="20">
        <f t="shared" si="911"/>
        <v>0</v>
      </c>
      <c r="JK281" s="20">
        <f t="shared" si="912"/>
        <v>35.559999999999995</v>
      </c>
      <c r="JL281" s="20">
        <f t="shared" si="913"/>
        <v>0</v>
      </c>
      <c r="JM281" s="20">
        <f t="shared" si="914"/>
        <v>0</v>
      </c>
      <c r="JN281" s="20">
        <f t="shared" si="915"/>
        <v>35.76</v>
      </c>
      <c r="JO281" s="20">
        <f t="shared" si="916"/>
        <v>35.76</v>
      </c>
      <c r="JP281" s="20">
        <f t="shared" si="917"/>
        <v>0</v>
      </c>
      <c r="JQ281" s="20">
        <f t="shared" si="918"/>
        <v>0</v>
      </c>
      <c r="JR281" s="20">
        <f t="shared" si="919"/>
        <v>0</v>
      </c>
      <c r="JS281" s="26">
        <v>35.86</v>
      </c>
      <c r="JT281" s="25">
        <f t="shared" si="1044"/>
        <v>0</v>
      </c>
      <c r="JU281" s="25">
        <f t="shared" si="920"/>
        <v>0</v>
      </c>
      <c r="JV281" s="25">
        <f t="shared" si="921"/>
        <v>0</v>
      </c>
      <c r="JW281" s="25">
        <f>ROUND(IF(EN281="Cống tròn",IF(EN281="Cống tròn",JX281+FF281,0),IF(EN281="Cống hộp",IF(EN281="Cống hộp",JX281+GP281,0),IF(OR(EN281="Rãnh xây",EN281="Rãnh bê tông"),IF(OR(EN281="Rãnh xây",EN281="Rãnh bê tông"),JX281+GP281,0),IF(EN281="ống nhựa",IF(EN281="Ống nhựa",JX281+HT281,0),IF(EN281="Rãnh thang",IF(EN281="Rãnh thang",JS281+#REF!,0),0))))),2)</f>
        <v>36.96</v>
      </c>
      <c r="JX281" s="27">
        <v>36.86</v>
      </c>
      <c r="JY281" s="25">
        <f t="shared" si="922"/>
        <v>36.96</v>
      </c>
      <c r="JZ281" s="25">
        <f t="shared" si="923"/>
        <v>0</v>
      </c>
      <c r="KA281" s="25">
        <f t="shared" si="924"/>
        <v>0</v>
      </c>
      <c r="KB281" s="25">
        <f t="shared" si="925"/>
        <v>0</v>
      </c>
      <c r="KC281" s="25">
        <f t="shared" si="926"/>
        <v>0</v>
      </c>
      <c r="KD281" s="28" t="s">
        <v>98</v>
      </c>
      <c r="KE281" s="27">
        <v>0</v>
      </c>
      <c r="KF281" s="25">
        <f t="shared" si="927"/>
        <v>1.8999999999999986</v>
      </c>
      <c r="KG281" s="25">
        <f t="shared" si="1045"/>
        <v>1.8999999999999986</v>
      </c>
      <c r="KH281" s="27">
        <v>0</v>
      </c>
      <c r="KI281" s="25">
        <f t="shared" si="928"/>
        <v>1.8900000000000006</v>
      </c>
      <c r="KJ281" s="25">
        <f t="shared" si="1046"/>
        <v>1.8900000000000006</v>
      </c>
      <c r="KK281" s="25">
        <f t="shared" si="929"/>
        <v>0</v>
      </c>
      <c r="KL281" s="25">
        <f t="shared" si="930"/>
        <v>0</v>
      </c>
      <c r="KM281" s="25">
        <f t="shared" si="1047"/>
        <v>0</v>
      </c>
      <c r="KN281" s="25">
        <f t="shared" si="931"/>
        <v>0</v>
      </c>
      <c r="KO281" s="25">
        <f t="shared" si="932"/>
        <v>0</v>
      </c>
      <c r="KP281" s="25">
        <f t="shared" si="1048"/>
        <v>0</v>
      </c>
      <c r="KQ281" s="25">
        <f t="shared" si="933"/>
        <v>0.2</v>
      </c>
      <c r="KR281" s="25">
        <f t="shared" si="934"/>
        <v>0.2</v>
      </c>
      <c r="KS281" s="25">
        <f t="shared" si="1049"/>
        <v>0.2</v>
      </c>
      <c r="KT281" s="25">
        <f t="shared" si="935"/>
        <v>0</v>
      </c>
      <c r="KU281" s="25">
        <f t="shared" si="936"/>
        <v>0</v>
      </c>
      <c r="KV281" s="25">
        <f t="shared" si="1050"/>
        <v>0</v>
      </c>
      <c r="KW281" s="25">
        <f t="shared" si="863"/>
        <v>0</v>
      </c>
      <c r="KX281" s="25">
        <f t="shared" si="937"/>
        <v>0</v>
      </c>
      <c r="KY281" s="25">
        <f t="shared" si="1051"/>
        <v>0</v>
      </c>
      <c r="KZ281" s="25">
        <f t="shared" si="938"/>
        <v>0</v>
      </c>
      <c r="LA281" s="25">
        <f t="shared" si="939"/>
        <v>0</v>
      </c>
      <c r="LB281" s="25">
        <f t="shared" si="1052"/>
        <v>0</v>
      </c>
      <c r="LC281" s="25">
        <f t="shared" si="940"/>
        <v>1.4</v>
      </c>
      <c r="LD281" s="25">
        <f t="shared" si="941"/>
        <v>1.4</v>
      </c>
      <c r="LE281" s="25">
        <f t="shared" si="1053"/>
        <v>1.4</v>
      </c>
      <c r="LF281" s="25">
        <f t="shared" si="942"/>
        <v>0</v>
      </c>
      <c r="LG281" s="25">
        <f t="shared" si="943"/>
        <v>0</v>
      </c>
      <c r="LH281" s="25">
        <f t="shared" si="1054"/>
        <v>0</v>
      </c>
      <c r="LI281" s="25">
        <f t="shared" si="944"/>
        <v>0</v>
      </c>
      <c r="LJ281" s="25">
        <f t="shared" si="945"/>
        <v>0</v>
      </c>
      <c r="LK281" s="25">
        <f t="shared" si="1055"/>
        <v>0</v>
      </c>
      <c r="LL281" s="25">
        <f t="shared" si="946"/>
        <v>0</v>
      </c>
      <c r="LM281" s="25">
        <f t="shared" si="947"/>
        <v>0</v>
      </c>
      <c r="LN281" s="25">
        <f t="shared" si="1056"/>
        <v>0</v>
      </c>
      <c r="LO281" s="25">
        <f t="shared" si="948"/>
        <v>0</v>
      </c>
      <c r="LP281" s="25">
        <f t="shared" si="949"/>
        <v>0</v>
      </c>
      <c r="LQ281" s="25">
        <f t="shared" si="1057"/>
        <v>0</v>
      </c>
      <c r="LR281" s="25">
        <f t="shared" si="950"/>
        <v>0</v>
      </c>
      <c r="LS281" s="25">
        <f t="shared" si="951"/>
        <v>0</v>
      </c>
      <c r="LT281" s="25">
        <f t="shared" si="1058"/>
        <v>0</v>
      </c>
      <c r="LU281" s="25">
        <f t="shared" si="952"/>
        <v>0</v>
      </c>
      <c r="LV281" s="25">
        <f t="shared" si="953"/>
        <v>0</v>
      </c>
      <c r="LW281" s="25">
        <f t="shared" si="1059"/>
        <v>0</v>
      </c>
      <c r="LX281" s="25">
        <f t="shared" si="954"/>
        <v>0</v>
      </c>
      <c r="LY281" s="25">
        <f t="shared" si="955"/>
        <v>0</v>
      </c>
      <c r="LZ281" s="25">
        <f t="shared" si="1060"/>
        <v>0</v>
      </c>
      <c r="MA281" s="25">
        <f t="shared" si="956"/>
        <v>0</v>
      </c>
      <c r="MB281" s="25">
        <f t="shared" si="957"/>
        <v>0</v>
      </c>
      <c r="MC281" s="25">
        <f t="shared" si="1061"/>
        <v>0</v>
      </c>
      <c r="MD281" s="25">
        <f t="shared" si="958"/>
        <v>0</v>
      </c>
      <c r="ME281" s="25">
        <f t="shared" si="959"/>
        <v>0</v>
      </c>
      <c r="MF281" s="25">
        <f t="shared" si="1062"/>
        <v>0</v>
      </c>
      <c r="MG281" s="25">
        <f t="shared" si="960"/>
        <v>0</v>
      </c>
      <c r="MH281" s="25">
        <f t="shared" si="961"/>
        <v>0</v>
      </c>
      <c r="MI281" s="25">
        <f t="shared" si="1063"/>
        <v>0</v>
      </c>
      <c r="MJ281" s="25">
        <f t="shared" si="962"/>
        <v>0</v>
      </c>
      <c r="MK281" s="25">
        <f t="shared" si="963"/>
        <v>0</v>
      </c>
      <c r="ML281" s="25">
        <f t="shared" si="1064"/>
        <v>0</v>
      </c>
      <c r="MM281" s="25">
        <f t="shared" si="964"/>
        <v>0</v>
      </c>
      <c r="MN281" s="25">
        <f t="shared" si="965"/>
        <v>0</v>
      </c>
      <c r="MO281" s="25">
        <f t="shared" si="1065"/>
        <v>0</v>
      </c>
      <c r="MP281" s="25">
        <f t="shared" si="966"/>
        <v>0</v>
      </c>
      <c r="MQ281" s="25">
        <f t="shared" si="967"/>
        <v>0</v>
      </c>
      <c r="MR281" s="25">
        <f t="shared" si="1066"/>
        <v>0</v>
      </c>
      <c r="MS281" s="29">
        <v>1.4</v>
      </c>
      <c r="MT281" s="29">
        <v>0</v>
      </c>
      <c r="MU281" s="29">
        <v>1</v>
      </c>
      <c r="MV281" s="29">
        <v>1</v>
      </c>
      <c r="MW281" s="25">
        <f t="shared" si="968"/>
        <v>1.4</v>
      </c>
      <c r="MX281" s="25">
        <f t="shared" si="969"/>
        <v>2.66</v>
      </c>
      <c r="MY281" s="25">
        <f t="shared" si="970"/>
        <v>0</v>
      </c>
      <c r="MZ281" s="25">
        <f t="shared" si="971"/>
        <v>0</v>
      </c>
      <c r="NA281" s="25">
        <f t="shared" si="972"/>
        <v>1.4</v>
      </c>
      <c r="NB281" s="25">
        <f t="shared" si="973"/>
        <v>2.65</v>
      </c>
      <c r="NC281" s="25">
        <f t="shared" si="974"/>
        <v>0</v>
      </c>
      <c r="ND281" s="25">
        <f t="shared" si="975"/>
        <v>0</v>
      </c>
      <c r="NE281" s="25">
        <f t="shared" si="1067"/>
        <v>1.4</v>
      </c>
      <c r="NF281" s="25">
        <f t="shared" si="1067"/>
        <v>2.6550000000000002</v>
      </c>
      <c r="NG281" s="25">
        <f t="shared" si="1067"/>
        <v>0</v>
      </c>
      <c r="NH281" s="25">
        <f t="shared" si="976"/>
        <v>0</v>
      </c>
      <c r="NI281" s="25">
        <f t="shared" si="977"/>
        <v>128.34</v>
      </c>
      <c r="NJ281" s="25">
        <f t="shared" si="978"/>
        <v>0</v>
      </c>
      <c r="NK281" s="25">
        <f t="shared" si="979"/>
        <v>128.34</v>
      </c>
      <c r="NL281" s="25">
        <f t="shared" si="980"/>
        <v>87.91</v>
      </c>
      <c r="NM281" s="25">
        <f t="shared" si="981"/>
        <v>0</v>
      </c>
      <c r="NN281" s="25">
        <f t="shared" si="1068"/>
        <v>87.91</v>
      </c>
      <c r="NO281" s="25">
        <f t="shared" si="982"/>
        <v>0</v>
      </c>
      <c r="NP281" s="25">
        <f t="shared" si="983"/>
        <v>0</v>
      </c>
      <c r="NQ281" s="25">
        <f t="shared" si="1069"/>
        <v>0</v>
      </c>
      <c r="NR281" s="25">
        <f t="shared" si="984"/>
        <v>0</v>
      </c>
      <c r="NS281" s="25">
        <f t="shared" si="985"/>
        <v>0</v>
      </c>
      <c r="NT281" s="25">
        <f t="shared" si="1070"/>
        <v>0</v>
      </c>
      <c r="NU281" s="25">
        <f t="shared" si="986"/>
        <v>0</v>
      </c>
      <c r="NV281" s="25">
        <f t="shared" si="987"/>
        <v>0</v>
      </c>
      <c r="NW281" s="25">
        <f t="shared" si="1071"/>
        <v>0</v>
      </c>
      <c r="NX281" s="25">
        <f t="shared" si="1072"/>
        <v>87.91</v>
      </c>
      <c r="NY281" s="25">
        <f t="shared" si="1072"/>
        <v>0</v>
      </c>
      <c r="NZ281" s="25">
        <f t="shared" si="1073"/>
        <v>87.91</v>
      </c>
      <c r="OA281" s="25">
        <f t="shared" si="1074"/>
        <v>40.43</v>
      </c>
      <c r="OB281" s="25">
        <f t="shared" si="1074"/>
        <v>0</v>
      </c>
      <c r="OC281" s="25">
        <f t="shared" si="1075"/>
        <v>40.43</v>
      </c>
      <c r="OD281" s="25">
        <f t="shared" si="1076"/>
        <v>87.91</v>
      </c>
      <c r="OE281" s="25">
        <f t="shared" si="1076"/>
        <v>0</v>
      </c>
      <c r="OF281" s="25">
        <f t="shared" si="1076"/>
        <v>87.91</v>
      </c>
      <c r="OG281" s="25">
        <f t="shared" si="988"/>
        <v>0</v>
      </c>
      <c r="OH281" s="25">
        <f t="shared" si="989"/>
        <v>0</v>
      </c>
      <c r="OI281" s="25">
        <f t="shared" si="990"/>
        <v>0</v>
      </c>
      <c r="OJ281" s="25">
        <f t="shared" si="991"/>
        <v>0</v>
      </c>
      <c r="OK281" s="25">
        <f t="shared" si="992"/>
        <v>0</v>
      </c>
      <c r="OL281" s="25">
        <f t="shared" si="993"/>
        <v>0</v>
      </c>
      <c r="OM281" s="25">
        <f t="shared" si="1077"/>
        <v>0</v>
      </c>
      <c r="ON281" s="25">
        <f t="shared" si="1077"/>
        <v>0</v>
      </c>
      <c r="OO281" s="25">
        <f t="shared" si="1077"/>
        <v>0</v>
      </c>
      <c r="OP281" s="25">
        <f t="shared" si="994"/>
        <v>0</v>
      </c>
      <c r="OQ281" s="25">
        <f t="shared" si="995"/>
        <v>0</v>
      </c>
      <c r="OR281" s="25">
        <f t="shared" si="1078"/>
        <v>0</v>
      </c>
      <c r="OS281" s="19">
        <v>536217.23</v>
      </c>
      <c r="OT281" s="19">
        <v>2370742.09</v>
      </c>
    </row>
    <row r="282" spans="1:410" ht="33" customHeight="1" x14ac:dyDescent="0.25">
      <c r="A282" s="18"/>
      <c r="B282" s="18" t="s">
        <v>1071</v>
      </c>
      <c r="C282" s="18">
        <v>668.66</v>
      </c>
      <c r="D282" s="16" t="e">
        <f>_xlfn.IFNA(INDEX(#REF!,MATCH(E282,#REF!,0)),0)</f>
        <v>#REF!</v>
      </c>
      <c r="E282" s="18" t="s">
        <v>1092</v>
      </c>
      <c r="F282" s="16" t="s">
        <v>765</v>
      </c>
      <c r="G282" s="16" t="s">
        <v>810</v>
      </c>
      <c r="H282" s="16" t="s">
        <v>767</v>
      </c>
      <c r="I282" s="16" t="s">
        <v>768</v>
      </c>
      <c r="J282" s="16" t="s">
        <v>811</v>
      </c>
      <c r="K282" s="16" t="s">
        <v>770</v>
      </c>
      <c r="L282" s="16" t="s">
        <v>771</v>
      </c>
      <c r="M282" s="18">
        <v>1.8399999999999999</v>
      </c>
      <c r="N282" s="18">
        <v>1.8399999999999999</v>
      </c>
      <c r="O282" s="18">
        <v>2.2399999999999998</v>
      </c>
      <c r="P282" s="18">
        <v>2.2399999999999998</v>
      </c>
      <c r="Q282" s="18">
        <v>0.1</v>
      </c>
      <c r="R282" s="18">
        <v>2.04</v>
      </c>
      <c r="S282" s="18">
        <v>2.04</v>
      </c>
      <c r="T282" s="18">
        <v>0.2</v>
      </c>
      <c r="U282" s="18">
        <v>0</v>
      </c>
      <c r="V282" s="18">
        <v>0</v>
      </c>
      <c r="W282" s="18">
        <v>0</v>
      </c>
      <c r="X282" s="18">
        <v>1.8399999999999999</v>
      </c>
      <c r="Y282" s="18">
        <v>1.7999999999999998</v>
      </c>
      <c r="Z282" s="20">
        <f t="shared" si="996"/>
        <v>1.7</v>
      </c>
      <c r="AA282" s="18">
        <v>0.22</v>
      </c>
      <c r="AB282" s="18">
        <v>0</v>
      </c>
      <c r="AC282" s="18">
        <v>0</v>
      </c>
      <c r="AD282" s="18">
        <v>0</v>
      </c>
      <c r="AE282" s="18">
        <v>0</v>
      </c>
      <c r="AF282" s="18">
        <v>0</v>
      </c>
      <c r="AG282" s="18">
        <v>1.4</v>
      </c>
      <c r="AH282" s="18">
        <v>1.4</v>
      </c>
      <c r="AI282" s="20">
        <f t="shared" si="997"/>
        <v>1.8499999999999999</v>
      </c>
      <c r="AJ282" s="18">
        <v>0</v>
      </c>
      <c r="AK282" s="18">
        <v>0</v>
      </c>
      <c r="AL282" s="20">
        <f t="shared" si="998"/>
        <v>0</v>
      </c>
      <c r="AM282" s="18">
        <v>1.8399999999999999</v>
      </c>
      <c r="AN282" s="18">
        <v>1.4</v>
      </c>
      <c r="AO282" s="18">
        <v>0.15</v>
      </c>
      <c r="AP282" s="18">
        <v>0.22</v>
      </c>
      <c r="AQ282" s="18">
        <v>0</v>
      </c>
      <c r="AR282" s="18">
        <v>0</v>
      </c>
      <c r="AS282" s="18">
        <v>0</v>
      </c>
      <c r="AT282" s="18">
        <v>0</v>
      </c>
      <c r="AU282" s="18">
        <v>0</v>
      </c>
      <c r="AV282" s="18">
        <v>1</v>
      </c>
      <c r="AW282" s="18">
        <v>0</v>
      </c>
      <c r="AX282" s="18">
        <v>0</v>
      </c>
      <c r="AY282" s="18">
        <v>0</v>
      </c>
      <c r="AZ282" s="18">
        <v>0</v>
      </c>
      <c r="BA282" s="18">
        <v>0</v>
      </c>
      <c r="BB282" s="18">
        <v>0</v>
      </c>
      <c r="BC282" s="18">
        <v>0</v>
      </c>
      <c r="BD282" s="18">
        <v>0</v>
      </c>
      <c r="BE282" s="18">
        <v>2</v>
      </c>
      <c r="BF282" s="18">
        <v>0</v>
      </c>
      <c r="BG282" s="18">
        <v>0</v>
      </c>
      <c r="BH282" s="18">
        <v>0</v>
      </c>
      <c r="BI282" s="18">
        <v>0</v>
      </c>
      <c r="BJ282" s="18">
        <v>0</v>
      </c>
      <c r="BK282" s="18">
        <v>0</v>
      </c>
      <c r="BL282" s="18">
        <v>0</v>
      </c>
      <c r="BM282" s="18">
        <v>0</v>
      </c>
      <c r="BN282" s="18">
        <v>0</v>
      </c>
      <c r="BO282" s="18">
        <v>0</v>
      </c>
      <c r="BP282" s="18">
        <v>0</v>
      </c>
      <c r="BQ282" s="18">
        <v>0</v>
      </c>
      <c r="BR282" s="18">
        <v>0</v>
      </c>
      <c r="BS282" s="18">
        <v>0</v>
      </c>
      <c r="BT282" s="18">
        <v>0</v>
      </c>
      <c r="BU282" s="18">
        <v>0</v>
      </c>
      <c r="BV282" s="18">
        <v>0</v>
      </c>
      <c r="BW282" s="18">
        <v>0</v>
      </c>
      <c r="BX282" s="18">
        <v>0</v>
      </c>
      <c r="BY282" s="18">
        <v>0</v>
      </c>
      <c r="BZ282" s="18">
        <v>0</v>
      </c>
      <c r="CA282" s="16" t="e">
        <f>_xlfn.IFNA(IF(RIGHT(D282,2)="=G",0,INDEX(#REF!,MATCH(E282,#REF!,0))),0)</f>
        <v>#REF!</v>
      </c>
      <c r="CB282" s="16" t="s">
        <v>776</v>
      </c>
      <c r="CC282" s="18">
        <v>0</v>
      </c>
      <c r="CD282" s="18">
        <v>0</v>
      </c>
      <c r="CE282" s="18">
        <v>1.84</v>
      </c>
      <c r="CF282" s="18">
        <v>0.9</v>
      </c>
      <c r="CG282" s="18">
        <v>0.12</v>
      </c>
      <c r="CH282" s="18">
        <v>2</v>
      </c>
      <c r="CI282" s="16" t="s">
        <v>98</v>
      </c>
      <c r="CJ282" s="18">
        <v>0</v>
      </c>
      <c r="CK282" s="20">
        <f t="shared" si="864"/>
        <v>2.19</v>
      </c>
      <c r="CL282" s="20">
        <f t="shared" si="999"/>
        <v>2.19</v>
      </c>
      <c r="CM282" s="18">
        <v>58.32</v>
      </c>
      <c r="CN282" s="18">
        <v>37.450000000000003</v>
      </c>
      <c r="CO282" s="18">
        <v>36.611000000000004</v>
      </c>
      <c r="CP282" s="22">
        <f t="shared" si="865"/>
        <v>37.450000000000003</v>
      </c>
      <c r="CQ282" s="22">
        <f t="shared" si="866"/>
        <v>35.26</v>
      </c>
      <c r="CR282" s="22">
        <f t="shared" si="1000"/>
        <v>2.19</v>
      </c>
      <c r="CS282" s="22">
        <f t="shared" si="867"/>
        <v>35.36</v>
      </c>
      <c r="CT282" s="22">
        <f t="shared" si="868"/>
        <v>35.56</v>
      </c>
      <c r="CU282" s="18">
        <v>35.56</v>
      </c>
      <c r="CV282" s="22">
        <f t="shared" si="1001"/>
        <v>1.7</v>
      </c>
      <c r="CW282" s="22">
        <f t="shared" si="869"/>
        <v>0</v>
      </c>
      <c r="CX282" s="22">
        <f t="shared" si="870"/>
        <v>0</v>
      </c>
      <c r="CY282" s="22">
        <f t="shared" si="871"/>
        <v>37.299999999999997</v>
      </c>
      <c r="CZ282" s="22">
        <f t="shared" si="872"/>
        <v>37.450000000000003</v>
      </c>
      <c r="DA282" s="18">
        <v>37.450000000000003</v>
      </c>
      <c r="DB282" s="20">
        <f t="shared" si="1002"/>
        <v>2.19</v>
      </c>
      <c r="DC282" s="20">
        <f t="shared" si="1003"/>
        <v>0</v>
      </c>
      <c r="DD282" s="20">
        <f t="shared" si="1004"/>
        <v>2.19</v>
      </c>
      <c r="DE282" s="20">
        <f t="shared" si="873"/>
        <v>0.1</v>
      </c>
      <c r="DF282" s="20">
        <f t="shared" si="874"/>
        <v>0.2</v>
      </c>
      <c r="DG282" s="20">
        <f t="shared" si="875"/>
        <v>1.85</v>
      </c>
      <c r="DH282" s="20">
        <f t="shared" si="876"/>
        <v>0</v>
      </c>
      <c r="DI282" s="20">
        <f t="shared" si="877"/>
        <v>0</v>
      </c>
      <c r="DJ282" s="20">
        <f t="shared" si="878"/>
        <v>0</v>
      </c>
      <c r="DK282" s="20">
        <f t="shared" si="1005"/>
        <v>2.1500000000000004</v>
      </c>
      <c r="DL282" s="20">
        <f t="shared" si="1006"/>
        <v>0</v>
      </c>
      <c r="DM282" s="20">
        <f t="shared" si="1007"/>
        <v>3.9999999999999591E-2</v>
      </c>
      <c r="DN282" s="20">
        <f t="shared" si="1008"/>
        <v>0</v>
      </c>
      <c r="DO282" s="18">
        <v>2.44</v>
      </c>
      <c r="DP282" s="18">
        <v>0</v>
      </c>
      <c r="DQ282" s="18">
        <v>1</v>
      </c>
      <c r="DR282" s="18">
        <v>1</v>
      </c>
      <c r="DS282" s="25">
        <f t="shared" si="1009"/>
        <v>2.44</v>
      </c>
      <c r="DT282" s="25">
        <f t="shared" si="1010"/>
        <v>0</v>
      </c>
      <c r="DU282" s="25">
        <f t="shared" si="1011"/>
        <v>5.34</v>
      </c>
      <c r="DV282" s="25">
        <f t="shared" si="1012"/>
        <v>0</v>
      </c>
      <c r="DW282" s="25">
        <f t="shared" si="1013"/>
        <v>5.34</v>
      </c>
      <c r="DX282" s="25">
        <f t="shared" si="1014"/>
        <v>11.96</v>
      </c>
      <c r="DY282" s="25">
        <f t="shared" si="1015"/>
        <v>0</v>
      </c>
      <c r="DZ282" s="25">
        <f t="shared" si="1016"/>
        <v>11.96</v>
      </c>
      <c r="EA282" s="25">
        <f t="shared" si="1017"/>
        <v>7.6</v>
      </c>
      <c r="EB282" s="25">
        <f t="shared" si="1018"/>
        <v>0</v>
      </c>
      <c r="EC282" s="25">
        <f t="shared" si="1019"/>
        <v>7.6</v>
      </c>
      <c r="ED282" s="25">
        <f t="shared" si="1020"/>
        <v>4.3600000000000003</v>
      </c>
      <c r="EE282" s="25">
        <f t="shared" si="1020"/>
        <v>0</v>
      </c>
      <c r="EF282" s="25">
        <f t="shared" si="1021"/>
        <v>4.3600000000000003</v>
      </c>
      <c r="EG282" s="25">
        <f t="shared" si="1022"/>
        <v>7.6</v>
      </c>
      <c r="EH282" s="25">
        <f t="shared" si="1022"/>
        <v>0</v>
      </c>
      <c r="EI282" s="25">
        <f t="shared" si="1023"/>
        <v>7.6</v>
      </c>
      <c r="EJ282" s="18">
        <v>668.66</v>
      </c>
      <c r="EK282" s="18">
        <v>719.19</v>
      </c>
      <c r="EL282" s="18" t="s">
        <v>1092</v>
      </c>
      <c r="EM282" s="18" t="s">
        <v>1093</v>
      </c>
      <c r="EN282" s="16" t="s">
        <v>774</v>
      </c>
      <c r="EO282" s="16" t="s">
        <v>132</v>
      </c>
      <c r="EP282" s="16" t="e">
        <f>IF(OR(EN282="Cống tròn",EN282="Cống hộp",EN282="Ống nhựa"),INDEX(#REF!,MATCH(E282,#REF!,0)),IF(OR(EN282="Rãnh xây",EN282="Rãnh bê tông"),INDEX(#REF!,MATCH(E282,#REF!,0)),0))</f>
        <v>#REF!</v>
      </c>
      <c r="EQ282" s="18">
        <v>49.130000000000081</v>
      </c>
      <c r="ER282" s="18">
        <v>1</v>
      </c>
      <c r="ES282" s="25">
        <f t="shared" si="1024"/>
        <v>49</v>
      </c>
      <c r="ET282" s="1" t="e">
        <f>_xlfn.IFNA(IF(EN282="Cống tròn",INDEX(#REF!,MATCH(E282,#REF!,0)),IF(EN282="Cống hộp",INDEX(#REF!,MATCH(E282,#REF!,0)),EU282&amp;" ,"&amp;EV282)),0)</f>
        <v>#REF!</v>
      </c>
      <c r="EU282" s="16" t="s">
        <v>769</v>
      </c>
      <c r="EV282" s="16" t="s">
        <v>775</v>
      </c>
      <c r="EW282" s="16" t="e">
        <f>_xlfn.IFNA(INDEX(#REF!,MATCH(E282,#REF!,0)),0)</f>
        <v>#REF!</v>
      </c>
      <c r="EX282" s="16"/>
      <c r="EY282" s="18">
        <v>0</v>
      </c>
      <c r="EZ282" s="18">
        <v>0</v>
      </c>
      <c r="FA282" s="18">
        <v>0</v>
      </c>
      <c r="FB282" s="19">
        <v>0</v>
      </c>
      <c r="FC282" s="19">
        <v>0</v>
      </c>
      <c r="FD282" s="25">
        <f t="shared" si="879"/>
        <v>0</v>
      </c>
      <c r="FE282" s="25">
        <f t="shared" si="1025"/>
        <v>0</v>
      </c>
      <c r="FF282" s="18">
        <v>0.1</v>
      </c>
      <c r="FG282" s="18">
        <v>2</v>
      </c>
      <c r="FH282" s="18">
        <v>1</v>
      </c>
      <c r="FI282" s="25">
        <f t="shared" si="1026"/>
        <v>1.2</v>
      </c>
      <c r="FJ282" s="18">
        <v>0</v>
      </c>
      <c r="FK282" s="18">
        <v>0</v>
      </c>
      <c r="FL282" s="18">
        <v>0.2</v>
      </c>
      <c r="FM282" s="18">
        <v>1.4</v>
      </c>
      <c r="FN282" s="18">
        <v>0</v>
      </c>
      <c r="FO282" s="25">
        <f t="shared" si="1027"/>
        <v>1.4</v>
      </c>
      <c r="FP282" s="18">
        <v>1.4999999999999999E-2</v>
      </c>
      <c r="FQ282" s="18">
        <v>1</v>
      </c>
      <c r="FR282" s="25">
        <f t="shared" si="880"/>
        <v>48</v>
      </c>
      <c r="FS282" s="25">
        <f t="shared" si="881"/>
        <v>0.70499999999999996</v>
      </c>
      <c r="FT282" s="25">
        <f t="shared" si="882"/>
        <v>48.704999999999998</v>
      </c>
      <c r="FU282" s="25">
        <f t="shared" si="883"/>
        <v>-0.42500000000008242</v>
      </c>
      <c r="FV282" s="25" t="str">
        <f t="shared" si="1028"/>
        <v>Thêm 01</v>
      </c>
      <c r="FW282" s="25">
        <f t="shared" si="1029"/>
        <v>0.59</v>
      </c>
      <c r="FX282" s="16"/>
      <c r="FY282" s="16"/>
      <c r="FZ282" s="16"/>
      <c r="GA282" s="16"/>
      <c r="GB282" s="19">
        <v>0</v>
      </c>
      <c r="GC282" s="19">
        <v>0</v>
      </c>
      <c r="GD282" s="19">
        <v>0</v>
      </c>
      <c r="GE282" s="19">
        <v>0</v>
      </c>
      <c r="GF282" s="19">
        <v>0</v>
      </c>
      <c r="GG282" s="19">
        <v>0</v>
      </c>
      <c r="GH282" s="19">
        <v>0</v>
      </c>
      <c r="GI282" s="19">
        <v>0</v>
      </c>
      <c r="GJ282" s="19">
        <v>0</v>
      </c>
      <c r="GK282" s="19">
        <v>0</v>
      </c>
      <c r="GL282" s="25">
        <f t="shared" si="884"/>
        <v>0</v>
      </c>
      <c r="GM282" s="25">
        <f t="shared" si="1030"/>
        <v>0</v>
      </c>
      <c r="GN282" s="19">
        <v>0</v>
      </c>
      <c r="GO282" s="19">
        <v>0</v>
      </c>
      <c r="GP282" s="19">
        <v>0</v>
      </c>
      <c r="GQ282" s="19">
        <v>0</v>
      </c>
      <c r="GR282" s="1" t="e">
        <f>_xlfn.IFNA(INDEX(#REF!,MATCH(E282,#REF!,0)),0)</f>
        <v>#REF!</v>
      </c>
      <c r="GS282" s="16"/>
      <c r="GT282" s="18">
        <v>0</v>
      </c>
      <c r="GU282" s="18">
        <v>0</v>
      </c>
      <c r="GV282" s="18">
        <v>0</v>
      </c>
      <c r="GW282" s="18">
        <v>0</v>
      </c>
      <c r="GX282" s="25">
        <f t="shared" si="885"/>
        <v>0</v>
      </c>
      <c r="GY282" s="25">
        <f t="shared" si="886"/>
        <v>0</v>
      </c>
      <c r="GZ282" s="25">
        <f t="shared" si="1031"/>
        <v>0</v>
      </c>
      <c r="HA282" s="1" t="e" cm="1">
        <f t="array" ref="HA282">INDEX(#REF!,MATCH(EJ282&amp;EK282&amp;HD282&amp;HE282&amp;HF282,#REF!&amp;#REF!&amp;#REF!&amp;#REF!&amp;#REF!,0))</f>
        <v>#REF!</v>
      </c>
      <c r="HB282" s="16"/>
      <c r="HC282" s="25">
        <f t="shared" si="1032"/>
        <v>0</v>
      </c>
      <c r="HD282" s="18">
        <v>0</v>
      </c>
      <c r="HE282" s="18">
        <v>0</v>
      </c>
      <c r="HF282" s="18">
        <v>0</v>
      </c>
      <c r="HG282" s="1" t="e" cm="1">
        <f t="array" ref="HG282">INDEX(#REF!,MATCH(EJ282&amp;EK282&amp;HJ282&amp;HK282&amp;HL282,#REF!&amp;#REF!&amp;#REF!&amp;#REF!&amp;#REF!,0))</f>
        <v>#REF!</v>
      </c>
      <c r="HH282" s="16"/>
      <c r="HI282" s="25">
        <f t="shared" si="1033"/>
        <v>0</v>
      </c>
      <c r="HJ282" s="25">
        <f t="shared" si="1034"/>
        <v>0</v>
      </c>
      <c r="HK282" s="19">
        <v>0</v>
      </c>
      <c r="HL282" s="19">
        <v>0</v>
      </c>
      <c r="HM282" s="18">
        <v>0.01</v>
      </c>
      <c r="HN282" s="18">
        <v>1</v>
      </c>
      <c r="HO282" s="25">
        <f t="shared" si="1035"/>
        <v>0</v>
      </c>
      <c r="HP282" s="25">
        <f t="shared" si="1036"/>
        <v>0</v>
      </c>
      <c r="HQ282" s="25">
        <f t="shared" si="1037"/>
        <v>0</v>
      </c>
      <c r="HR282" s="25">
        <f t="shared" si="1038"/>
        <v>0</v>
      </c>
      <c r="HS282" s="25">
        <f t="shared" si="1039"/>
        <v>0</v>
      </c>
      <c r="HT282" s="19">
        <v>0</v>
      </c>
      <c r="HU282" s="19">
        <v>0</v>
      </c>
      <c r="HV282" s="19">
        <v>0</v>
      </c>
      <c r="HW282" s="25">
        <f t="shared" si="1040"/>
        <v>0</v>
      </c>
      <c r="HX282" s="19">
        <v>0</v>
      </c>
      <c r="HY282" s="19">
        <v>0</v>
      </c>
      <c r="HZ282" s="18">
        <v>37.450000000000003</v>
      </c>
      <c r="IA282" s="20">
        <f>ROUND(IF(EN282="Cống tròn",IF(EN282="Cống tròn",IF(EU282="Không có móng",IQ282-FF282,IF(EU282="Đế",IP282-FN282,IF(OR(EU282="Móng bê tông",EU282="Móng bê tông kết hợp đế"),II282-FJ282,0))),0),IF(EN282="Cống hộp",IF(AND(EN282="Cống hộp",EU282="Không có móng"),IQ282-GF282,IF(AND(EN282="Cống hộp",EU282="Móng bê tông"),IJ282-GB282,0)),IF(OR(EN282="Rãnh xây",EN282="Rãnh bê tông"),IF(OR(EN282="Rãnh xây",EN282="Rãnh bê tông"),IK282-GB282,0),IF(EN282="Ống nhựa",IF(AND(EN282="Ống nhựa",EU282="Không đắp cát"),IQ282-HT282,IF(AND(EN282="Ống nhựa",EU282="Đắp cát"),IH282-HX282,0)),IF(EN282="Rãnh thang",IF(EN282="Rãnh thang",IF(EU282="Móng bê tông",#REF!-#REF!,IQ282),0),0))))),2)</f>
        <v>35.56</v>
      </c>
      <c r="IB282" s="20">
        <f t="shared" si="1041"/>
        <v>1.8900000000000006</v>
      </c>
      <c r="IC282" s="20">
        <f t="shared" si="887"/>
        <v>35.559999999999995</v>
      </c>
      <c r="ID282" s="20">
        <f t="shared" si="888"/>
        <v>0</v>
      </c>
      <c r="IE282" s="20">
        <f t="shared" si="889"/>
        <v>0</v>
      </c>
      <c r="IF282" s="20">
        <f t="shared" si="890"/>
        <v>0</v>
      </c>
      <c r="IG282" s="20">
        <f>IF(EN282="Rãnh thang",IF(AND(EN282="Rãnh thang",EU282="Móng bê tông"),IQ282-#REF!,0),IF(EN282="Ống nhựa",IF(AND(EN282="Ống nhựa",EU282="Đắp cát"),IQ282-HT282,0),IF(EN282="Cống tròn",IF(EN282="Cống tròn",IF(OR(EU282="Móng bê tông",EU282="Móng bê tông kết hợp đế"),IM282-FL282,0),0),IF(EN282="Cống hộp",IF(AND(EN282="Cống hộp",EU282="Móng bê tông"),IN282-GD282,0),IF(OR(EN282="Rãnh xây",EN282="Rãnh bê tông"),IF(AND(EN282="Rãnh xây",EU282="Móng bê tông"),IO282-GD282,IF(AND(EN282="Rãnh bê tông",EU282="Móng bê tông"),IO282-GD282,0)),0)))))</f>
        <v>35.559999999999995</v>
      </c>
      <c r="IH282" s="20">
        <f t="shared" si="891"/>
        <v>0</v>
      </c>
      <c r="II282" s="20">
        <f t="shared" si="892"/>
        <v>35.559999999999995</v>
      </c>
      <c r="IJ282" s="20">
        <f t="shared" si="893"/>
        <v>0</v>
      </c>
      <c r="IK282" s="20">
        <f t="shared" si="894"/>
        <v>0</v>
      </c>
      <c r="IL282" s="20">
        <f t="shared" si="895"/>
        <v>35.76</v>
      </c>
      <c r="IM282" s="20">
        <f t="shared" si="896"/>
        <v>35.76</v>
      </c>
      <c r="IN282" s="20">
        <f t="shared" si="897"/>
        <v>0</v>
      </c>
      <c r="IO282" s="20">
        <f t="shared" si="898"/>
        <v>0</v>
      </c>
      <c r="IP282" s="20">
        <f t="shared" si="899"/>
        <v>0</v>
      </c>
      <c r="IQ282" s="18">
        <v>35.86</v>
      </c>
      <c r="IR282" s="25">
        <f t="shared" si="1042"/>
        <v>0</v>
      </c>
      <c r="IS282" s="25">
        <f t="shared" si="900"/>
        <v>0</v>
      </c>
      <c r="IT282" s="25">
        <f t="shared" si="901"/>
        <v>0</v>
      </c>
      <c r="IU282" s="25">
        <f>ROUND(IF(EN282="Cống tròn",IF(EN282="Cống tròn",IV282+FF282,0),IF(EN282="Cống hộp",IF(EN282="Cống hộp",IV282+GP282,0),IF(OR(EN282="Rãnh xây",EN282="Rãnh bê tông"),IF(OR(EN282="Rãnh xây",EN282="Rãnh bê tông"),IV282+GP282,0),IF(EN282="ống nhựa",IF(EN282="Ống nhựa",IV282+HT282,0),IF(EN282="Rãnh thang",IF(EN282="Rãnh thang",IQ282+#REF!,0),0))))),2)</f>
        <v>36.880000000000003</v>
      </c>
      <c r="IV282" s="18">
        <v>36.78</v>
      </c>
      <c r="IW282" s="25">
        <f t="shared" si="902"/>
        <v>36.880000000000003</v>
      </c>
      <c r="IX282" s="25">
        <f t="shared" si="903"/>
        <v>0</v>
      </c>
      <c r="IY282" s="25">
        <f t="shared" si="904"/>
        <v>0</v>
      </c>
      <c r="IZ282" s="25">
        <f t="shared" si="905"/>
        <v>0</v>
      </c>
      <c r="JA282" s="25">
        <f t="shared" si="906"/>
        <v>0</v>
      </c>
      <c r="JB282" s="18">
        <v>37.380000000000003</v>
      </c>
      <c r="JC282" s="20">
        <f>ROUND(IF(EN282="Cống tròn",IF(EN282="Cống tròn",IF(EU282="Không có móng",JS282-FF282,IF(EU282="Đế",JR282-FN282,IF(OR(EU282="Móng bê tông",EU282="Móng bê tông kết hợp đế"),JK282-FJ282,0))),0),IF(EN282="Cống hộp",IF(AND(EN282="Cống hộp",EU282="Không có móng"),JS282-GF282,IF(AND(EN282="Cống hộp",EU282="Móng bê tông"),JL282-GB282,0)),IF(OR(EN282="Rãnh xây",EN282="Rãnh bê tông"),IF(OR(EN282="Rãnh xây",EN282="Rãnh bê tông"),JM282-GB282,0),IF(EN282="Ống nhựa",IF(AND(EN282="Ống nhựa",EU282="Không đắp cát"),JS282-HT282,IF(AND(EN282="Ống nhựa",EU282="Đắp cát"),JJ282-HX282,0)),IF(EN282="Rãnh thang",IF(EN282="Rãnh thang",IF(EU282="Móng bê tông",#REF!-#REF!,JS282),0),0))))),2)</f>
        <v>35.479999999999997</v>
      </c>
      <c r="JD282" s="20">
        <f t="shared" si="1043"/>
        <v>1.9000000000000057</v>
      </c>
      <c r="JE282" s="20">
        <f t="shared" si="907"/>
        <v>35.479999999999997</v>
      </c>
      <c r="JF282" s="20">
        <f t="shared" si="908"/>
        <v>0</v>
      </c>
      <c r="JG282" s="20">
        <f t="shared" si="909"/>
        <v>0</v>
      </c>
      <c r="JH282" s="20">
        <f t="shared" si="910"/>
        <v>0</v>
      </c>
      <c r="JI282" s="20">
        <f>IF(EN282="Rãnh thang",IF(AND(EN282="Rãnh thang",EU282="Móng bê tông"),JS282-#REF!,0),IF(EN282="Ống nhựa",IF(AND(EN282="Ống nhựa",EU282="Đắp cát"),JS282-HT282,0),IF(EN282="Cống tròn",IF(EN282="Cống tròn",IF(OR(EU282="Móng bê tông",EU282="Móng bê tông kết hợp đế"),JO282-FL282,0),0),IF(EN282="Cống hộp",IF(AND(EN282="Cống hộp",EU282="Móng bê tông"),JP282-GD282,0),IF(OR(EN282="Rãnh xây",EN282="Rãnh bê tông"),IF(AND(EN282="Rãnh xây",EU282="Móng bê tông"),JQ282-GD282,IF(AND(EN282="Rãnh bê tông",EU282="Móng bê tông"),JQ282-GD282,0)),0)))))</f>
        <v>35.479999999999997</v>
      </c>
      <c r="JJ282" s="20">
        <f t="shared" si="911"/>
        <v>0</v>
      </c>
      <c r="JK282" s="20">
        <f t="shared" si="912"/>
        <v>35.479999999999997</v>
      </c>
      <c r="JL282" s="20">
        <f t="shared" si="913"/>
        <v>0</v>
      </c>
      <c r="JM282" s="20">
        <f t="shared" si="914"/>
        <v>0</v>
      </c>
      <c r="JN282" s="20">
        <f t="shared" si="915"/>
        <v>35.68</v>
      </c>
      <c r="JO282" s="20">
        <f t="shared" si="916"/>
        <v>35.68</v>
      </c>
      <c r="JP282" s="20">
        <f t="shared" si="917"/>
        <v>0</v>
      </c>
      <c r="JQ282" s="20">
        <f t="shared" si="918"/>
        <v>0</v>
      </c>
      <c r="JR282" s="20">
        <f t="shared" si="919"/>
        <v>0</v>
      </c>
      <c r="JS282" s="26">
        <v>35.78</v>
      </c>
      <c r="JT282" s="25">
        <f t="shared" si="1044"/>
        <v>0</v>
      </c>
      <c r="JU282" s="25">
        <f t="shared" si="920"/>
        <v>0</v>
      </c>
      <c r="JV282" s="25">
        <f t="shared" si="921"/>
        <v>0</v>
      </c>
      <c r="JW282" s="25">
        <f>ROUND(IF(EN282="Cống tròn",IF(EN282="Cống tròn",JX282+FF282,0),IF(EN282="Cống hộp",IF(EN282="Cống hộp",JX282+GP282,0),IF(OR(EN282="Rãnh xây",EN282="Rãnh bê tông"),IF(OR(EN282="Rãnh xây",EN282="Rãnh bê tông"),JX282+GP282,0),IF(EN282="ống nhựa",IF(EN282="Ống nhựa",JX282+HT282,0),IF(EN282="Rãnh thang",IF(EN282="Rãnh thang",JS282+#REF!,0),0))))),2)</f>
        <v>36.880000000000003</v>
      </c>
      <c r="JX282" s="27">
        <v>36.78</v>
      </c>
      <c r="JY282" s="25">
        <f t="shared" si="922"/>
        <v>36.880000000000003</v>
      </c>
      <c r="JZ282" s="25">
        <f t="shared" si="923"/>
        <v>0</v>
      </c>
      <c r="KA282" s="25">
        <f t="shared" si="924"/>
        <v>0</v>
      </c>
      <c r="KB282" s="25">
        <f t="shared" si="925"/>
        <v>0</v>
      </c>
      <c r="KC282" s="25">
        <f t="shared" si="926"/>
        <v>0</v>
      </c>
      <c r="KD282" s="28" t="s">
        <v>98</v>
      </c>
      <c r="KE282" s="27">
        <v>0</v>
      </c>
      <c r="KF282" s="25">
        <f t="shared" si="927"/>
        <v>1.8900000000000006</v>
      </c>
      <c r="KG282" s="25">
        <f t="shared" si="1045"/>
        <v>1.8900000000000006</v>
      </c>
      <c r="KH282" s="27">
        <v>0</v>
      </c>
      <c r="KI282" s="25">
        <f t="shared" si="928"/>
        <v>1.9000000000000057</v>
      </c>
      <c r="KJ282" s="25">
        <f t="shared" si="1046"/>
        <v>1.9000000000000057</v>
      </c>
      <c r="KK282" s="25">
        <f t="shared" si="929"/>
        <v>0</v>
      </c>
      <c r="KL282" s="25">
        <f t="shared" si="930"/>
        <v>0</v>
      </c>
      <c r="KM282" s="25">
        <f t="shared" si="1047"/>
        <v>0</v>
      </c>
      <c r="KN282" s="25">
        <f t="shared" si="931"/>
        <v>0</v>
      </c>
      <c r="KO282" s="25">
        <f t="shared" si="932"/>
        <v>0</v>
      </c>
      <c r="KP282" s="25">
        <f t="shared" si="1048"/>
        <v>0</v>
      </c>
      <c r="KQ282" s="25">
        <f t="shared" si="933"/>
        <v>0.2</v>
      </c>
      <c r="KR282" s="25">
        <f t="shared" si="934"/>
        <v>0.2</v>
      </c>
      <c r="KS282" s="25">
        <f t="shared" si="1049"/>
        <v>0.2</v>
      </c>
      <c r="KT282" s="25">
        <f t="shared" si="935"/>
        <v>0</v>
      </c>
      <c r="KU282" s="25">
        <f t="shared" si="936"/>
        <v>0</v>
      </c>
      <c r="KV282" s="25">
        <f t="shared" si="1050"/>
        <v>0</v>
      </c>
      <c r="KW282" s="25">
        <f t="shared" si="863"/>
        <v>0</v>
      </c>
      <c r="KX282" s="25">
        <f t="shared" si="937"/>
        <v>0</v>
      </c>
      <c r="KY282" s="25">
        <f t="shared" si="1051"/>
        <v>0</v>
      </c>
      <c r="KZ282" s="25">
        <f t="shared" si="938"/>
        <v>0</v>
      </c>
      <c r="LA282" s="25">
        <f t="shared" si="939"/>
        <v>0</v>
      </c>
      <c r="LB282" s="25">
        <f t="shared" si="1052"/>
        <v>0</v>
      </c>
      <c r="LC282" s="25">
        <f t="shared" si="940"/>
        <v>1.4</v>
      </c>
      <c r="LD282" s="25">
        <f t="shared" si="941"/>
        <v>1.4</v>
      </c>
      <c r="LE282" s="25">
        <f t="shared" si="1053"/>
        <v>1.4</v>
      </c>
      <c r="LF282" s="25">
        <f t="shared" si="942"/>
        <v>0</v>
      </c>
      <c r="LG282" s="25">
        <f t="shared" si="943"/>
        <v>0</v>
      </c>
      <c r="LH282" s="25">
        <f t="shared" si="1054"/>
        <v>0</v>
      </c>
      <c r="LI282" s="25">
        <f t="shared" si="944"/>
        <v>0</v>
      </c>
      <c r="LJ282" s="25">
        <f t="shared" si="945"/>
        <v>0</v>
      </c>
      <c r="LK282" s="25">
        <f t="shared" si="1055"/>
        <v>0</v>
      </c>
      <c r="LL282" s="25">
        <f t="shared" si="946"/>
        <v>0</v>
      </c>
      <c r="LM282" s="25">
        <f t="shared" si="947"/>
        <v>0</v>
      </c>
      <c r="LN282" s="25">
        <f t="shared" si="1056"/>
        <v>0</v>
      </c>
      <c r="LO282" s="25">
        <f t="shared" si="948"/>
        <v>0</v>
      </c>
      <c r="LP282" s="25">
        <f t="shared" si="949"/>
        <v>0</v>
      </c>
      <c r="LQ282" s="25">
        <f t="shared" si="1057"/>
        <v>0</v>
      </c>
      <c r="LR282" s="25">
        <f t="shared" si="950"/>
        <v>0</v>
      </c>
      <c r="LS282" s="25">
        <f t="shared" si="951"/>
        <v>0</v>
      </c>
      <c r="LT282" s="25">
        <f t="shared" si="1058"/>
        <v>0</v>
      </c>
      <c r="LU282" s="25">
        <f t="shared" si="952"/>
        <v>0</v>
      </c>
      <c r="LV282" s="25">
        <f t="shared" si="953"/>
        <v>0</v>
      </c>
      <c r="LW282" s="25">
        <f t="shared" si="1059"/>
        <v>0</v>
      </c>
      <c r="LX282" s="25">
        <f t="shared" si="954"/>
        <v>0</v>
      </c>
      <c r="LY282" s="25">
        <f t="shared" si="955"/>
        <v>0</v>
      </c>
      <c r="LZ282" s="25">
        <f t="shared" si="1060"/>
        <v>0</v>
      </c>
      <c r="MA282" s="25">
        <f t="shared" si="956"/>
        <v>0</v>
      </c>
      <c r="MB282" s="25">
        <f t="shared" si="957"/>
        <v>0</v>
      </c>
      <c r="MC282" s="25">
        <f t="shared" si="1061"/>
        <v>0</v>
      </c>
      <c r="MD282" s="25">
        <f t="shared" si="958"/>
        <v>0</v>
      </c>
      <c r="ME282" s="25">
        <f t="shared" si="959"/>
        <v>0</v>
      </c>
      <c r="MF282" s="25">
        <f t="shared" si="1062"/>
        <v>0</v>
      </c>
      <c r="MG282" s="25">
        <f t="shared" si="960"/>
        <v>0</v>
      </c>
      <c r="MH282" s="25">
        <f t="shared" si="961"/>
        <v>0</v>
      </c>
      <c r="MI282" s="25">
        <f t="shared" si="1063"/>
        <v>0</v>
      </c>
      <c r="MJ282" s="25">
        <f t="shared" si="962"/>
        <v>0</v>
      </c>
      <c r="MK282" s="25">
        <f t="shared" si="963"/>
        <v>0</v>
      </c>
      <c r="ML282" s="25">
        <f t="shared" si="1064"/>
        <v>0</v>
      </c>
      <c r="MM282" s="25">
        <f t="shared" si="964"/>
        <v>0</v>
      </c>
      <c r="MN282" s="25">
        <f t="shared" si="965"/>
        <v>0</v>
      </c>
      <c r="MO282" s="25">
        <f t="shared" si="1065"/>
        <v>0</v>
      </c>
      <c r="MP282" s="25">
        <f t="shared" si="966"/>
        <v>0</v>
      </c>
      <c r="MQ282" s="25">
        <f t="shared" si="967"/>
        <v>0</v>
      </c>
      <c r="MR282" s="25">
        <f t="shared" si="1066"/>
        <v>0</v>
      </c>
      <c r="MS282" s="29">
        <v>1.4</v>
      </c>
      <c r="MT282" s="29">
        <v>0</v>
      </c>
      <c r="MU282" s="29">
        <v>1</v>
      </c>
      <c r="MV282" s="29">
        <v>1</v>
      </c>
      <c r="MW282" s="25">
        <f t="shared" si="968"/>
        <v>1.4</v>
      </c>
      <c r="MX282" s="25">
        <f t="shared" si="969"/>
        <v>2.65</v>
      </c>
      <c r="MY282" s="25">
        <f t="shared" si="970"/>
        <v>0</v>
      </c>
      <c r="MZ282" s="25">
        <f t="shared" si="971"/>
        <v>0</v>
      </c>
      <c r="NA282" s="25">
        <f t="shared" si="972"/>
        <v>1.4</v>
      </c>
      <c r="NB282" s="25">
        <f t="shared" si="973"/>
        <v>2.66</v>
      </c>
      <c r="NC282" s="25">
        <f t="shared" si="974"/>
        <v>0</v>
      </c>
      <c r="ND282" s="25">
        <f t="shared" si="975"/>
        <v>0</v>
      </c>
      <c r="NE282" s="25">
        <f t="shared" si="1067"/>
        <v>1.4</v>
      </c>
      <c r="NF282" s="25">
        <f t="shared" si="1067"/>
        <v>2.6550000000000002</v>
      </c>
      <c r="NG282" s="25">
        <f t="shared" si="1067"/>
        <v>0</v>
      </c>
      <c r="NH282" s="25">
        <f t="shared" si="976"/>
        <v>0</v>
      </c>
      <c r="NI282" s="25">
        <f t="shared" si="977"/>
        <v>130.44</v>
      </c>
      <c r="NJ282" s="25">
        <f t="shared" si="978"/>
        <v>0</v>
      </c>
      <c r="NK282" s="25">
        <f t="shared" si="979"/>
        <v>130.44</v>
      </c>
      <c r="NL282" s="25">
        <f t="shared" si="980"/>
        <v>89.35</v>
      </c>
      <c r="NM282" s="25">
        <f t="shared" si="981"/>
        <v>0</v>
      </c>
      <c r="NN282" s="25">
        <f t="shared" si="1068"/>
        <v>89.35</v>
      </c>
      <c r="NO282" s="25">
        <f t="shared" si="982"/>
        <v>0</v>
      </c>
      <c r="NP282" s="25">
        <f t="shared" si="983"/>
        <v>0</v>
      </c>
      <c r="NQ282" s="25">
        <f t="shared" si="1069"/>
        <v>0</v>
      </c>
      <c r="NR282" s="25">
        <f t="shared" si="984"/>
        <v>0</v>
      </c>
      <c r="NS282" s="25">
        <f t="shared" si="985"/>
        <v>0</v>
      </c>
      <c r="NT282" s="25">
        <f t="shared" si="1070"/>
        <v>0</v>
      </c>
      <c r="NU282" s="25">
        <f t="shared" si="986"/>
        <v>0</v>
      </c>
      <c r="NV282" s="25">
        <f t="shared" si="987"/>
        <v>0</v>
      </c>
      <c r="NW282" s="25">
        <f t="shared" si="1071"/>
        <v>0</v>
      </c>
      <c r="NX282" s="25">
        <f t="shared" si="1072"/>
        <v>89.35</v>
      </c>
      <c r="NY282" s="25">
        <f t="shared" si="1072"/>
        <v>0</v>
      </c>
      <c r="NZ282" s="25">
        <f t="shared" si="1073"/>
        <v>89.35</v>
      </c>
      <c r="OA282" s="25">
        <f t="shared" si="1074"/>
        <v>41.09</v>
      </c>
      <c r="OB282" s="25">
        <f t="shared" si="1074"/>
        <v>0</v>
      </c>
      <c r="OC282" s="25">
        <f t="shared" si="1075"/>
        <v>41.09</v>
      </c>
      <c r="OD282" s="25">
        <f t="shared" si="1076"/>
        <v>89.35</v>
      </c>
      <c r="OE282" s="25">
        <f t="shared" si="1076"/>
        <v>0</v>
      </c>
      <c r="OF282" s="25">
        <f t="shared" si="1076"/>
        <v>89.35</v>
      </c>
      <c r="OG282" s="25">
        <f t="shared" si="988"/>
        <v>0</v>
      </c>
      <c r="OH282" s="25">
        <f t="shared" si="989"/>
        <v>0</v>
      </c>
      <c r="OI282" s="25">
        <f t="shared" si="990"/>
        <v>0</v>
      </c>
      <c r="OJ282" s="25">
        <f t="shared" si="991"/>
        <v>0</v>
      </c>
      <c r="OK282" s="25">
        <f t="shared" si="992"/>
        <v>0</v>
      </c>
      <c r="OL282" s="25">
        <f t="shared" si="993"/>
        <v>0</v>
      </c>
      <c r="OM282" s="25">
        <f t="shared" si="1077"/>
        <v>0</v>
      </c>
      <c r="ON282" s="25">
        <f t="shared" si="1077"/>
        <v>0</v>
      </c>
      <c r="OO282" s="25">
        <f t="shared" si="1077"/>
        <v>0</v>
      </c>
      <c r="OP282" s="25">
        <f t="shared" si="994"/>
        <v>0</v>
      </c>
      <c r="OQ282" s="25">
        <f t="shared" si="995"/>
        <v>0</v>
      </c>
      <c r="OR282" s="25">
        <f t="shared" si="1078"/>
        <v>0</v>
      </c>
      <c r="OS282" s="19">
        <v>536217.23</v>
      </c>
      <c r="OT282" s="19">
        <v>2370791.83</v>
      </c>
    </row>
    <row r="283" spans="1:410" ht="33" customHeight="1" x14ac:dyDescent="0.25">
      <c r="A283" s="18"/>
      <c r="B283" s="18" t="s">
        <v>1071</v>
      </c>
      <c r="C283" s="18">
        <v>719.19</v>
      </c>
      <c r="D283" s="16" t="e">
        <f>_xlfn.IFNA(INDEX(#REF!,MATCH(E283,#REF!,0)),0)</f>
        <v>#REF!</v>
      </c>
      <c r="E283" s="18" t="s">
        <v>1093</v>
      </c>
      <c r="F283" s="16" t="s">
        <v>765</v>
      </c>
      <c r="G283" s="16" t="s">
        <v>810</v>
      </c>
      <c r="H283" s="16" t="s">
        <v>767</v>
      </c>
      <c r="I283" s="16" t="s">
        <v>768</v>
      </c>
      <c r="J283" s="16" t="s">
        <v>811</v>
      </c>
      <c r="K283" s="16" t="s">
        <v>770</v>
      </c>
      <c r="L283" s="16" t="s">
        <v>771</v>
      </c>
      <c r="M283" s="18">
        <v>1.8399999999999999</v>
      </c>
      <c r="N283" s="18">
        <v>1.8399999999999999</v>
      </c>
      <c r="O283" s="18">
        <v>2.2399999999999998</v>
      </c>
      <c r="P283" s="18">
        <v>2.2399999999999998</v>
      </c>
      <c r="Q283" s="18">
        <v>0.1</v>
      </c>
      <c r="R283" s="18">
        <v>2.04</v>
      </c>
      <c r="S283" s="18">
        <v>2.04</v>
      </c>
      <c r="T283" s="18">
        <v>0.2</v>
      </c>
      <c r="U283" s="18">
        <v>0</v>
      </c>
      <c r="V283" s="18">
        <v>0</v>
      </c>
      <c r="W283" s="18">
        <v>0</v>
      </c>
      <c r="X283" s="18">
        <v>1.8399999999999999</v>
      </c>
      <c r="Y283" s="18">
        <v>1.7999999999999998</v>
      </c>
      <c r="Z283" s="20">
        <f t="shared" si="996"/>
        <v>1.8</v>
      </c>
      <c r="AA283" s="18">
        <v>0.22</v>
      </c>
      <c r="AB283" s="18">
        <v>0</v>
      </c>
      <c r="AC283" s="18">
        <v>0</v>
      </c>
      <c r="AD283" s="18">
        <v>0</v>
      </c>
      <c r="AE283" s="18">
        <v>0</v>
      </c>
      <c r="AF283" s="18">
        <v>0</v>
      </c>
      <c r="AG283" s="18">
        <v>1.4</v>
      </c>
      <c r="AH283" s="18">
        <v>1.4</v>
      </c>
      <c r="AI283" s="20">
        <f t="shared" si="997"/>
        <v>1.95</v>
      </c>
      <c r="AJ283" s="18">
        <v>0</v>
      </c>
      <c r="AK283" s="18">
        <v>0</v>
      </c>
      <c r="AL283" s="20">
        <f t="shared" si="998"/>
        <v>0</v>
      </c>
      <c r="AM283" s="18">
        <v>1.8399999999999999</v>
      </c>
      <c r="AN283" s="18">
        <v>1.4</v>
      </c>
      <c r="AO283" s="18">
        <v>0.15</v>
      </c>
      <c r="AP283" s="18">
        <v>0.22</v>
      </c>
      <c r="AQ283" s="18">
        <v>0</v>
      </c>
      <c r="AR283" s="18">
        <v>0</v>
      </c>
      <c r="AS283" s="18">
        <v>0</v>
      </c>
      <c r="AT283" s="18">
        <v>0</v>
      </c>
      <c r="AU283" s="18">
        <v>0</v>
      </c>
      <c r="AV283" s="18">
        <v>1</v>
      </c>
      <c r="AW283" s="18">
        <v>0</v>
      </c>
      <c r="AX283" s="18">
        <v>0</v>
      </c>
      <c r="AY283" s="18">
        <v>0</v>
      </c>
      <c r="AZ283" s="18">
        <v>0</v>
      </c>
      <c r="BA283" s="18">
        <v>0</v>
      </c>
      <c r="BB283" s="18">
        <v>0</v>
      </c>
      <c r="BC283" s="18">
        <v>0</v>
      </c>
      <c r="BD283" s="18">
        <v>0</v>
      </c>
      <c r="BE283" s="18">
        <v>2</v>
      </c>
      <c r="BF283" s="18">
        <v>0</v>
      </c>
      <c r="BG283" s="18">
        <v>0</v>
      </c>
      <c r="BH283" s="18">
        <v>0</v>
      </c>
      <c r="BI283" s="18">
        <v>0</v>
      </c>
      <c r="BJ283" s="18">
        <v>0</v>
      </c>
      <c r="BK283" s="18">
        <v>0</v>
      </c>
      <c r="BL283" s="18">
        <v>0</v>
      </c>
      <c r="BM283" s="18">
        <v>0</v>
      </c>
      <c r="BN283" s="18">
        <v>0</v>
      </c>
      <c r="BO283" s="18">
        <v>0</v>
      </c>
      <c r="BP283" s="18">
        <v>0</v>
      </c>
      <c r="BQ283" s="18">
        <v>0</v>
      </c>
      <c r="BR283" s="18">
        <v>0</v>
      </c>
      <c r="BS283" s="18">
        <v>0</v>
      </c>
      <c r="BT283" s="18">
        <v>0</v>
      </c>
      <c r="BU283" s="18">
        <v>0</v>
      </c>
      <c r="BV283" s="18">
        <v>0</v>
      </c>
      <c r="BW283" s="18">
        <v>0</v>
      </c>
      <c r="BX283" s="18">
        <v>0</v>
      </c>
      <c r="BY283" s="18">
        <v>0</v>
      </c>
      <c r="BZ283" s="18">
        <v>0</v>
      </c>
      <c r="CA283" s="16" t="e">
        <f>_xlfn.IFNA(IF(RIGHT(D283,2)="=G",0,INDEX(#REF!,MATCH(E283,#REF!,0))),0)</f>
        <v>#REF!</v>
      </c>
      <c r="CB283" s="16" t="s">
        <v>776</v>
      </c>
      <c r="CC283" s="18">
        <v>0</v>
      </c>
      <c r="CD283" s="18">
        <v>0</v>
      </c>
      <c r="CE283" s="18">
        <v>1.84</v>
      </c>
      <c r="CF283" s="18">
        <v>0.9</v>
      </c>
      <c r="CG283" s="18">
        <v>0.12</v>
      </c>
      <c r="CH283" s="18">
        <v>2</v>
      </c>
      <c r="CI283" s="16" t="s">
        <v>98</v>
      </c>
      <c r="CJ283" s="18">
        <v>0</v>
      </c>
      <c r="CK283" s="20">
        <f t="shared" si="864"/>
        <v>2.2000000000000002</v>
      </c>
      <c r="CL283" s="20">
        <f t="shared" si="999"/>
        <v>2.2000000000000002</v>
      </c>
      <c r="CM283" s="18">
        <v>41.43</v>
      </c>
      <c r="CN283" s="18">
        <v>37.380000000000003</v>
      </c>
      <c r="CO283" s="18">
        <v>36.541000000000004</v>
      </c>
      <c r="CP283" s="22">
        <f t="shared" si="865"/>
        <v>37.380000000000003</v>
      </c>
      <c r="CQ283" s="22">
        <f t="shared" si="866"/>
        <v>35.18</v>
      </c>
      <c r="CR283" s="22">
        <f t="shared" si="1000"/>
        <v>2.2000000000000002</v>
      </c>
      <c r="CS283" s="22">
        <f t="shared" si="867"/>
        <v>35.279999999999994</v>
      </c>
      <c r="CT283" s="22">
        <f t="shared" si="868"/>
        <v>35.479999999999997</v>
      </c>
      <c r="CU283" s="18">
        <v>35.479999999999997</v>
      </c>
      <c r="CV283" s="22">
        <f t="shared" si="1001"/>
        <v>1.8</v>
      </c>
      <c r="CW283" s="22">
        <f t="shared" si="869"/>
        <v>0</v>
      </c>
      <c r="CX283" s="22">
        <f t="shared" si="870"/>
        <v>0</v>
      </c>
      <c r="CY283" s="22">
        <f t="shared" si="871"/>
        <v>37.229999999999997</v>
      </c>
      <c r="CZ283" s="22">
        <f t="shared" si="872"/>
        <v>37.380000000000003</v>
      </c>
      <c r="DA283" s="18">
        <v>37.380000000000003</v>
      </c>
      <c r="DB283" s="20">
        <f t="shared" si="1002"/>
        <v>2.2000000000000002</v>
      </c>
      <c r="DC283" s="20">
        <f t="shared" si="1003"/>
        <v>0</v>
      </c>
      <c r="DD283" s="20">
        <f t="shared" si="1004"/>
        <v>2.2000000000000002</v>
      </c>
      <c r="DE283" s="20">
        <f t="shared" si="873"/>
        <v>0.1</v>
      </c>
      <c r="DF283" s="20">
        <f t="shared" si="874"/>
        <v>0.2</v>
      </c>
      <c r="DG283" s="20">
        <f t="shared" si="875"/>
        <v>1.9</v>
      </c>
      <c r="DH283" s="20">
        <f t="shared" si="876"/>
        <v>0</v>
      </c>
      <c r="DI283" s="20">
        <f t="shared" si="877"/>
        <v>0</v>
      </c>
      <c r="DJ283" s="20">
        <f t="shared" si="878"/>
        <v>0</v>
      </c>
      <c r="DK283" s="20">
        <f t="shared" si="1005"/>
        <v>2.2000000000000002</v>
      </c>
      <c r="DL283" s="20">
        <f t="shared" si="1006"/>
        <v>0</v>
      </c>
      <c r="DM283" s="20">
        <f t="shared" si="1007"/>
        <v>0</v>
      </c>
      <c r="DN283" s="20">
        <f t="shared" si="1008"/>
        <v>0</v>
      </c>
      <c r="DO283" s="18">
        <v>2.44</v>
      </c>
      <c r="DP283" s="18">
        <v>0</v>
      </c>
      <c r="DQ283" s="18">
        <v>1</v>
      </c>
      <c r="DR283" s="18">
        <v>1</v>
      </c>
      <c r="DS283" s="25">
        <f t="shared" si="1009"/>
        <v>2.44</v>
      </c>
      <c r="DT283" s="25">
        <f t="shared" si="1010"/>
        <v>0</v>
      </c>
      <c r="DU283" s="25">
        <f t="shared" si="1011"/>
        <v>5.37</v>
      </c>
      <c r="DV283" s="25">
        <f t="shared" si="1012"/>
        <v>0</v>
      </c>
      <c r="DW283" s="25">
        <f t="shared" si="1013"/>
        <v>5.37</v>
      </c>
      <c r="DX283" s="25">
        <f t="shared" si="1014"/>
        <v>12.03</v>
      </c>
      <c r="DY283" s="25">
        <f t="shared" si="1015"/>
        <v>0</v>
      </c>
      <c r="DZ283" s="25">
        <f t="shared" si="1016"/>
        <v>12.03</v>
      </c>
      <c r="EA283" s="25">
        <f t="shared" si="1017"/>
        <v>7.77</v>
      </c>
      <c r="EB283" s="25">
        <f t="shared" si="1018"/>
        <v>0</v>
      </c>
      <c r="EC283" s="25">
        <f t="shared" si="1019"/>
        <v>7.77</v>
      </c>
      <c r="ED283" s="25">
        <f t="shared" si="1020"/>
        <v>4.26</v>
      </c>
      <c r="EE283" s="25">
        <f t="shared" si="1020"/>
        <v>0</v>
      </c>
      <c r="EF283" s="25">
        <f t="shared" si="1021"/>
        <v>4.26</v>
      </c>
      <c r="EG283" s="25">
        <f t="shared" si="1022"/>
        <v>7.77</v>
      </c>
      <c r="EH283" s="25">
        <f t="shared" si="1022"/>
        <v>0</v>
      </c>
      <c r="EI283" s="25">
        <f t="shared" si="1023"/>
        <v>7.77</v>
      </c>
      <c r="EJ283" s="18">
        <v>719.19</v>
      </c>
      <c r="EK283" s="18">
        <v>769.44</v>
      </c>
      <c r="EL283" s="18" t="s">
        <v>1093</v>
      </c>
      <c r="EM283" s="18" t="s">
        <v>1094</v>
      </c>
      <c r="EN283" s="16" t="s">
        <v>774</v>
      </c>
      <c r="EO283" s="16" t="s">
        <v>132</v>
      </c>
      <c r="EP283" s="16" t="e">
        <f>IF(OR(EN283="Cống tròn",EN283="Cống hộp",EN283="Ống nhựa"),INDEX(#REF!,MATCH(E283,#REF!,0)),IF(OR(EN283="Rãnh xây",EN283="Rãnh bê tông"),INDEX(#REF!,MATCH(E283,#REF!,0)),0))</f>
        <v>#REF!</v>
      </c>
      <c r="EQ283" s="18">
        <v>48.849999999999994</v>
      </c>
      <c r="ER283" s="18">
        <v>1</v>
      </c>
      <c r="ES283" s="25">
        <f t="shared" si="1024"/>
        <v>49</v>
      </c>
      <c r="ET283" s="1" t="e">
        <f>_xlfn.IFNA(IF(EN283="Cống tròn",INDEX(#REF!,MATCH(E283,#REF!,0)),IF(EN283="Cống hộp",INDEX(#REF!,MATCH(E283,#REF!,0)),EU283&amp;" ,"&amp;EV283)),0)</f>
        <v>#REF!</v>
      </c>
      <c r="EU283" s="16" t="s">
        <v>769</v>
      </c>
      <c r="EV283" s="16" t="s">
        <v>775</v>
      </c>
      <c r="EW283" s="16" t="e">
        <f>_xlfn.IFNA(INDEX(#REF!,MATCH(E283,#REF!,0)),0)</f>
        <v>#REF!</v>
      </c>
      <c r="EX283" s="16"/>
      <c r="EY283" s="18">
        <v>0</v>
      </c>
      <c r="EZ283" s="18">
        <v>0</v>
      </c>
      <c r="FA283" s="18">
        <v>0</v>
      </c>
      <c r="FB283" s="19">
        <v>0</v>
      </c>
      <c r="FC283" s="19">
        <v>0</v>
      </c>
      <c r="FD283" s="25">
        <f t="shared" si="879"/>
        <v>0</v>
      </c>
      <c r="FE283" s="25">
        <f t="shared" si="1025"/>
        <v>0</v>
      </c>
      <c r="FF283" s="18">
        <v>0.1</v>
      </c>
      <c r="FG283" s="18">
        <v>2</v>
      </c>
      <c r="FH283" s="18">
        <v>1</v>
      </c>
      <c r="FI283" s="25">
        <f t="shared" si="1026"/>
        <v>1.2</v>
      </c>
      <c r="FJ283" s="18">
        <v>0</v>
      </c>
      <c r="FK283" s="18">
        <v>0</v>
      </c>
      <c r="FL283" s="18">
        <v>0.2</v>
      </c>
      <c r="FM283" s="18">
        <v>1.4</v>
      </c>
      <c r="FN283" s="18">
        <v>0</v>
      </c>
      <c r="FO283" s="25">
        <f t="shared" si="1027"/>
        <v>1.4</v>
      </c>
      <c r="FP283" s="18">
        <v>1.4999999999999999E-2</v>
      </c>
      <c r="FQ283" s="18">
        <v>1</v>
      </c>
      <c r="FR283" s="25">
        <f t="shared" si="880"/>
        <v>48</v>
      </c>
      <c r="FS283" s="25">
        <f t="shared" si="881"/>
        <v>0.70499999999999996</v>
      </c>
      <c r="FT283" s="25">
        <f t="shared" si="882"/>
        <v>48.704999999999998</v>
      </c>
      <c r="FU283" s="25">
        <f t="shared" si="883"/>
        <v>-0.14499999999999602</v>
      </c>
      <c r="FV283" s="25" t="str">
        <f t="shared" si="1028"/>
        <v>Thêm 01</v>
      </c>
      <c r="FW283" s="25">
        <f t="shared" si="1029"/>
        <v>0.87</v>
      </c>
      <c r="FX283" s="16"/>
      <c r="FY283" s="16"/>
      <c r="FZ283" s="16"/>
      <c r="GA283" s="16"/>
      <c r="GB283" s="19">
        <v>0</v>
      </c>
      <c r="GC283" s="19">
        <v>0</v>
      </c>
      <c r="GD283" s="19">
        <v>0</v>
      </c>
      <c r="GE283" s="19">
        <v>0</v>
      </c>
      <c r="GF283" s="19">
        <v>0</v>
      </c>
      <c r="GG283" s="19">
        <v>0</v>
      </c>
      <c r="GH283" s="19">
        <v>0</v>
      </c>
      <c r="GI283" s="19">
        <v>0</v>
      </c>
      <c r="GJ283" s="19">
        <v>0</v>
      </c>
      <c r="GK283" s="19">
        <v>0</v>
      </c>
      <c r="GL283" s="25">
        <f t="shared" si="884"/>
        <v>0</v>
      </c>
      <c r="GM283" s="25">
        <f t="shared" si="1030"/>
        <v>0</v>
      </c>
      <c r="GN283" s="19">
        <v>0</v>
      </c>
      <c r="GO283" s="19">
        <v>0</v>
      </c>
      <c r="GP283" s="19">
        <v>0</v>
      </c>
      <c r="GQ283" s="19">
        <v>0</v>
      </c>
      <c r="GR283" s="1" t="e">
        <f>_xlfn.IFNA(INDEX(#REF!,MATCH(E283,#REF!,0)),0)</f>
        <v>#REF!</v>
      </c>
      <c r="GS283" s="16"/>
      <c r="GT283" s="18">
        <v>0</v>
      </c>
      <c r="GU283" s="18">
        <v>0</v>
      </c>
      <c r="GV283" s="18">
        <v>0</v>
      </c>
      <c r="GW283" s="18">
        <v>0</v>
      </c>
      <c r="GX283" s="25">
        <f t="shared" si="885"/>
        <v>0</v>
      </c>
      <c r="GY283" s="25">
        <f t="shared" si="886"/>
        <v>0</v>
      </c>
      <c r="GZ283" s="25">
        <f t="shared" si="1031"/>
        <v>0</v>
      </c>
      <c r="HA283" s="1" t="e" cm="1">
        <f t="array" ref="HA283">INDEX(#REF!,MATCH(EJ283&amp;EK283&amp;HD283&amp;HE283&amp;HF283,#REF!&amp;#REF!&amp;#REF!&amp;#REF!&amp;#REF!,0))</f>
        <v>#REF!</v>
      </c>
      <c r="HB283" s="16"/>
      <c r="HC283" s="25">
        <f t="shared" si="1032"/>
        <v>0</v>
      </c>
      <c r="HD283" s="18">
        <v>0</v>
      </c>
      <c r="HE283" s="18">
        <v>0</v>
      </c>
      <c r="HF283" s="18">
        <v>0</v>
      </c>
      <c r="HG283" s="1" t="e" cm="1">
        <f t="array" ref="HG283">INDEX(#REF!,MATCH(EJ283&amp;EK283&amp;HJ283&amp;HK283&amp;HL283,#REF!&amp;#REF!&amp;#REF!&amp;#REF!&amp;#REF!,0))</f>
        <v>#REF!</v>
      </c>
      <c r="HH283" s="16"/>
      <c r="HI283" s="25">
        <f t="shared" si="1033"/>
        <v>0</v>
      </c>
      <c r="HJ283" s="25">
        <f t="shared" si="1034"/>
        <v>0</v>
      </c>
      <c r="HK283" s="19">
        <v>0</v>
      </c>
      <c r="HL283" s="19">
        <v>0</v>
      </c>
      <c r="HM283" s="18">
        <v>0.01</v>
      </c>
      <c r="HN283" s="18">
        <v>1</v>
      </c>
      <c r="HO283" s="25">
        <f t="shared" si="1035"/>
        <v>0</v>
      </c>
      <c r="HP283" s="25">
        <f t="shared" si="1036"/>
        <v>0</v>
      </c>
      <c r="HQ283" s="25">
        <f t="shared" si="1037"/>
        <v>0</v>
      </c>
      <c r="HR283" s="25">
        <f t="shared" si="1038"/>
        <v>0</v>
      </c>
      <c r="HS283" s="25">
        <f t="shared" si="1039"/>
        <v>0</v>
      </c>
      <c r="HT283" s="19">
        <v>0</v>
      </c>
      <c r="HU283" s="19">
        <v>0</v>
      </c>
      <c r="HV283" s="19">
        <v>0</v>
      </c>
      <c r="HW283" s="25">
        <f t="shared" si="1040"/>
        <v>0</v>
      </c>
      <c r="HX283" s="19">
        <v>0</v>
      </c>
      <c r="HY283" s="19">
        <v>0</v>
      </c>
      <c r="HZ283" s="18">
        <v>37.380000000000003</v>
      </c>
      <c r="IA283" s="20">
        <f>ROUND(IF(EN283="Cống tròn",IF(EN283="Cống tròn",IF(EU283="Không có móng",IQ283-FF283,IF(EU283="Đế",IP283-FN283,IF(OR(EU283="Móng bê tông",EU283="Móng bê tông kết hợp đế"),II283-FJ283,0))),0),IF(EN283="Cống hộp",IF(AND(EN283="Cống hộp",EU283="Không có móng"),IQ283-GF283,IF(AND(EN283="Cống hộp",EU283="Móng bê tông"),IJ283-GB283,0)),IF(OR(EN283="Rãnh xây",EN283="Rãnh bê tông"),IF(OR(EN283="Rãnh xây",EN283="Rãnh bê tông"),IK283-GB283,0),IF(EN283="Ống nhựa",IF(AND(EN283="Ống nhựa",EU283="Không đắp cát"),IQ283-HT283,IF(AND(EN283="Ống nhựa",EU283="Đắp cát"),IH283-HX283,0)),IF(EN283="Rãnh thang",IF(EN283="Rãnh thang",IF(EU283="Móng bê tông",#REF!-#REF!,IQ283),0),0))))),2)</f>
        <v>35.479999999999997</v>
      </c>
      <c r="IB283" s="20">
        <f t="shared" si="1041"/>
        <v>1.9000000000000057</v>
      </c>
      <c r="IC283" s="20">
        <f t="shared" si="887"/>
        <v>35.479999999999997</v>
      </c>
      <c r="ID283" s="20">
        <f t="shared" si="888"/>
        <v>0</v>
      </c>
      <c r="IE283" s="20">
        <f t="shared" si="889"/>
        <v>0</v>
      </c>
      <c r="IF283" s="20">
        <f t="shared" si="890"/>
        <v>0</v>
      </c>
      <c r="IG283" s="20">
        <f>IF(EN283="Rãnh thang",IF(AND(EN283="Rãnh thang",EU283="Móng bê tông"),IQ283-#REF!,0),IF(EN283="Ống nhựa",IF(AND(EN283="Ống nhựa",EU283="Đắp cát"),IQ283-HT283,0),IF(EN283="Cống tròn",IF(EN283="Cống tròn",IF(OR(EU283="Móng bê tông",EU283="Móng bê tông kết hợp đế"),IM283-FL283,0),0),IF(EN283="Cống hộp",IF(AND(EN283="Cống hộp",EU283="Móng bê tông"),IN283-GD283,0),IF(OR(EN283="Rãnh xây",EN283="Rãnh bê tông"),IF(AND(EN283="Rãnh xây",EU283="Móng bê tông"),IO283-GD283,IF(AND(EN283="Rãnh bê tông",EU283="Móng bê tông"),IO283-GD283,0)),0)))))</f>
        <v>35.479999999999997</v>
      </c>
      <c r="IH283" s="20">
        <f t="shared" si="891"/>
        <v>0</v>
      </c>
      <c r="II283" s="20">
        <f t="shared" si="892"/>
        <v>35.479999999999997</v>
      </c>
      <c r="IJ283" s="20">
        <f t="shared" si="893"/>
        <v>0</v>
      </c>
      <c r="IK283" s="20">
        <f t="shared" si="894"/>
        <v>0</v>
      </c>
      <c r="IL283" s="20">
        <f t="shared" si="895"/>
        <v>35.68</v>
      </c>
      <c r="IM283" s="20">
        <f t="shared" si="896"/>
        <v>35.68</v>
      </c>
      <c r="IN283" s="20">
        <f t="shared" si="897"/>
        <v>0</v>
      </c>
      <c r="IO283" s="20">
        <f t="shared" si="898"/>
        <v>0</v>
      </c>
      <c r="IP283" s="20">
        <f t="shared" si="899"/>
        <v>0</v>
      </c>
      <c r="IQ283" s="18">
        <v>35.78</v>
      </c>
      <c r="IR283" s="25">
        <f t="shared" si="1042"/>
        <v>0</v>
      </c>
      <c r="IS283" s="25">
        <f t="shared" si="900"/>
        <v>0</v>
      </c>
      <c r="IT283" s="25">
        <f t="shared" si="901"/>
        <v>0</v>
      </c>
      <c r="IU283" s="25">
        <f>ROUND(IF(EN283="Cống tròn",IF(EN283="Cống tròn",IV283+FF283,0),IF(EN283="Cống hộp",IF(EN283="Cống hộp",IV283+GP283,0),IF(OR(EN283="Rãnh xây",EN283="Rãnh bê tông"),IF(OR(EN283="Rãnh xây",EN283="Rãnh bê tông"),IV283+GP283,0),IF(EN283="ống nhựa",IF(EN283="Ống nhựa",IV283+HT283,0),IF(EN283="Rãnh thang",IF(EN283="Rãnh thang",IQ283+#REF!,0),0))))),2)</f>
        <v>36.81</v>
      </c>
      <c r="IV283" s="18">
        <v>36.71</v>
      </c>
      <c r="IW283" s="25">
        <f t="shared" si="902"/>
        <v>36.81</v>
      </c>
      <c r="IX283" s="25">
        <f t="shared" si="903"/>
        <v>0</v>
      </c>
      <c r="IY283" s="25">
        <f t="shared" si="904"/>
        <v>0</v>
      </c>
      <c r="IZ283" s="25">
        <f t="shared" si="905"/>
        <v>0</v>
      </c>
      <c r="JA283" s="25">
        <f t="shared" si="906"/>
        <v>0</v>
      </c>
      <c r="JB283" s="18">
        <v>37.299999999999997</v>
      </c>
      <c r="JC283" s="20">
        <f>ROUND(IF(EN283="Cống tròn",IF(EN283="Cống tròn",IF(EU283="Không có móng",JS283-FF283,IF(EU283="Đế",JR283-FN283,IF(OR(EU283="Móng bê tông",EU283="Móng bê tông kết hợp đế"),JK283-FJ283,0))),0),IF(EN283="Cống hộp",IF(AND(EN283="Cống hộp",EU283="Không có móng"),JS283-GF283,IF(AND(EN283="Cống hộp",EU283="Móng bê tông"),JL283-GB283,0)),IF(OR(EN283="Rãnh xây",EN283="Rãnh bê tông"),IF(OR(EN283="Rãnh xây",EN283="Rãnh bê tông"),JM283-GB283,0),IF(EN283="Ống nhựa",IF(AND(EN283="Ống nhựa",EU283="Không đắp cát"),JS283-HT283,IF(AND(EN283="Ống nhựa",EU283="Đắp cát"),JJ283-HX283,0)),IF(EN283="Rãnh thang",IF(EN283="Rãnh thang",IF(EU283="Móng bê tông",#REF!-#REF!,JS283),0),0))))),2)</f>
        <v>35.409999999999997</v>
      </c>
      <c r="JD283" s="20">
        <f t="shared" si="1043"/>
        <v>1.8900000000000006</v>
      </c>
      <c r="JE283" s="20">
        <f t="shared" si="907"/>
        <v>35.409999999999997</v>
      </c>
      <c r="JF283" s="20">
        <f t="shared" si="908"/>
        <v>0</v>
      </c>
      <c r="JG283" s="20">
        <f t="shared" si="909"/>
        <v>0</v>
      </c>
      <c r="JH283" s="20">
        <f t="shared" si="910"/>
        <v>0</v>
      </c>
      <c r="JI283" s="20">
        <f>IF(EN283="Rãnh thang",IF(AND(EN283="Rãnh thang",EU283="Móng bê tông"),JS283-#REF!,0),IF(EN283="Ống nhựa",IF(AND(EN283="Ống nhựa",EU283="Đắp cát"),JS283-HT283,0),IF(EN283="Cống tròn",IF(EN283="Cống tròn",IF(OR(EU283="Móng bê tông",EU283="Móng bê tông kết hợp đế"),JO283-FL283,0),0),IF(EN283="Cống hộp",IF(AND(EN283="Cống hộp",EU283="Móng bê tông"),JP283-GD283,0),IF(OR(EN283="Rãnh xây",EN283="Rãnh bê tông"),IF(AND(EN283="Rãnh xây",EU283="Móng bê tông"),JQ283-GD283,IF(AND(EN283="Rãnh bê tông",EU283="Móng bê tông"),JQ283-GD283,0)),0)))))</f>
        <v>35.409999999999997</v>
      </c>
      <c r="JJ283" s="20">
        <f t="shared" si="911"/>
        <v>0</v>
      </c>
      <c r="JK283" s="20">
        <f t="shared" si="912"/>
        <v>35.409999999999997</v>
      </c>
      <c r="JL283" s="20">
        <f t="shared" si="913"/>
        <v>0</v>
      </c>
      <c r="JM283" s="20">
        <f t="shared" si="914"/>
        <v>0</v>
      </c>
      <c r="JN283" s="20">
        <f t="shared" si="915"/>
        <v>35.61</v>
      </c>
      <c r="JO283" s="20">
        <f t="shared" si="916"/>
        <v>35.61</v>
      </c>
      <c r="JP283" s="20">
        <f t="shared" si="917"/>
        <v>0</v>
      </c>
      <c r="JQ283" s="20">
        <f t="shared" si="918"/>
        <v>0</v>
      </c>
      <c r="JR283" s="20">
        <f t="shared" si="919"/>
        <v>0</v>
      </c>
      <c r="JS283" s="26">
        <v>35.71</v>
      </c>
      <c r="JT283" s="25">
        <f t="shared" si="1044"/>
        <v>0</v>
      </c>
      <c r="JU283" s="25">
        <f t="shared" si="920"/>
        <v>0</v>
      </c>
      <c r="JV283" s="25">
        <f t="shared" si="921"/>
        <v>0</v>
      </c>
      <c r="JW283" s="25">
        <f>ROUND(IF(EN283="Cống tròn",IF(EN283="Cống tròn",JX283+FF283,0),IF(EN283="Cống hộp",IF(EN283="Cống hộp",JX283+GP283,0),IF(OR(EN283="Rãnh xây",EN283="Rãnh bê tông"),IF(OR(EN283="Rãnh xây",EN283="Rãnh bê tông"),JX283+GP283,0),IF(EN283="ống nhựa",IF(EN283="Ống nhựa",JX283+HT283,0),IF(EN283="Rãnh thang",IF(EN283="Rãnh thang",JS283+#REF!,0),0))))),2)</f>
        <v>36.81</v>
      </c>
      <c r="JX283" s="27">
        <v>36.71</v>
      </c>
      <c r="JY283" s="25">
        <f t="shared" si="922"/>
        <v>36.81</v>
      </c>
      <c r="JZ283" s="25">
        <f t="shared" si="923"/>
        <v>0</v>
      </c>
      <c r="KA283" s="25">
        <f t="shared" si="924"/>
        <v>0</v>
      </c>
      <c r="KB283" s="25">
        <f t="shared" si="925"/>
        <v>0</v>
      </c>
      <c r="KC283" s="25">
        <f t="shared" si="926"/>
        <v>0</v>
      </c>
      <c r="KD283" s="28" t="s">
        <v>98</v>
      </c>
      <c r="KE283" s="27">
        <v>0</v>
      </c>
      <c r="KF283" s="25">
        <f t="shared" si="927"/>
        <v>1.9000000000000057</v>
      </c>
      <c r="KG283" s="25">
        <f t="shared" si="1045"/>
        <v>1.9000000000000057</v>
      </c>
      <c r="KH283" s="27">
        <v>0</v>
      </c>
      <c r="KI283" s="25">
        <f t="shared" si="928"/>
        <v>1.8900000000000006</v>
      </c>
      <c r="KJ283" s="25">
        <f t="shared" si="1046"/>
        <v>1.8900000000000006</v>
      </c>
      <c r="KK283" s="25">
        <f t="shared" si="929"/>
        <v>0</v>
      </c>
      <c r="KL283" s="25">
        <f t="shared" si="930"/>
        <v>0</v>
      </c>
      <c r="KM283" s="25">
        <f t="shared" si="1047"/>
        <v>0</v>
      </c>
      <c r="KN283" s="25">
        <f t="shared" si="931"/>
        <v>0</v>
      </c>
      <c r="KO283" s="25">
        <f t="shared" si="932"/>
        <v>0</v>
      </c>
      <c r="KP283" s="25">
        <f t="shared" si="1048"/>
        <v>0</v>
      </c>
      <c r="KQ283" s="25">
        <f t="shared" si="933"/>
        <v>0.2</v>
      </c>
      <c r="KR283" s="25">
        <f t="shared" si="934"/>
        <v>0.2</v>
      </c>
      <c r="KS283" s="25">
        <f t="shared" si="1049"/>
        <v>0.2</v>
      </c>
      <c r="KT283" s="25">
        <f t="shared" si="935"/>
        <v>0</v>
      </c>
      <c r="KU283" s="25">
        <f t="shared" si="936"/>
        <v>0</v>
      </c>
      <c r="KV283" s="25">
        <f t="shared" si="1050"/>
        <v>0</v>
      </c>
      <c r="KW283" s="25">
        <f t="shared" si="863"/>
        <v>0</v>
      </c>
      <c r="KX283" s="25">
        <f t="shared" si="937"/>
        <v>0</v>
      </c>
      <c r="KY283" s="25">
        <f t="shared" si="1051"/>
        <v>0</v>
      </c>
      <c r="KZ283" s="25">
        <f t="shared" si="938"/>
        <v>0</v>
      </c>
      <c r="LA283" s="25">
        <f t="shared" si="939"/>
        <v>0</v>
      </c>
      <c r="LB283" s="25">
        <f t="shared" si="1052"/>
        <v>0</v>
      </c>
      <c r="LC283" s="25">
        <f t="shared" si="940"/>
        <v>1.4</v>
      </c>
      <c r="LD283" s="25">
        <f t="shared" si="941"/>
        <v>1.4</v>
      </c>
      <c r="LE283" s="25">
        <f t="shared" si="1053"/>
        <v>1.4</v>
      </c>
      <c r="LF283" s="25">
        <f t="shared" si="942"/>
        <v>0</v>
      </c>
      <c r="LG283" s="25">
        <f t="shared" si="943"/>
        <v>0</v>
      </c>
      <c r="LH283" s="25">
        <f t="shared" si="1054"/>
        <v>0</v>
      </c>
      <c r="LI283" s="25">
        <f t="shared" si="944"/>
        <v>0</v>
      </c>
      <c r="LJ283" s="25">
        <f t="shared" si="945"/>
        <v>0</v>
      </c>
      <c r="LK283" s="25">
        <f t="shared" si="1055"/>
        <v>0</v>
      </c>
      <c r="LL283" s="25">
        <f t="shared" si="946"/>
        <v>0</v>
      </c>
      <c r="LM283" s="25">
        <f t="shared" si="947"/>
        <v>0</v>
      </c>
      <c r="LN283" s="25">
        <f t="shared" si="1056"/>
        <v>0</v>
      </c>
      <c r="LO283" s="25">
        <f t="shared" si="948"/>
        <v>0</v>
      </c>
      <c r="LP283" s="25">
        <f t="shared" si="949"/>
        <v>0</v>
      </c>
      <c r="LQ283" s="25">
        <f t="shared" si="1057"/>
        <v>0</v>
      </c>
      <c r="LR283" s="25">
        <f t="shared" si="950"/>
        <v>0</v>
      </c>
      <c r="LS283" s="25">
        <f t="shared" si="951"/>
        <v>0</v>
      </c>
      <c r="LT283" s="25">
        <f t="shared" si="1058"/>
        <v>0</v>
      </c>
      <c r="LU283" s="25">
        <f t="shared" si="952"/>
        <v>0</v>
      </c>
      <c r="LV283" s="25">
        <f t="shared" si="953"/>
        <v>0</v>
      </c>
      <c r="LW283" s="25">
        <f t="shared" si="1059"/>
        <v>0</v>
      </c>
      <c r="LX283" s="25">
        <f t="shared" si="954"/>
        <v>0</v>
      </c>
      <c r="LY283" s="25">
        <f t="shared" si="955"/>
        <v>0</v>
      </c>
      <c r="LZ283" s="25">
        <f t="shared" si="1060"/>
        <v>0</v>
      </c>
      <c r="MA283" s="25">
        <f t="shared" si="956"/>
        <v>0</v>
      </c>
      <c r="MB283" s="25">
        <f t="shared" si="957"/>
        <v>0</v>
      </c>
      <c r="MC283" s="25">
        <f t="shared" si="1061"/>
        <v>0</v>
      </c>
      <c r="MD283" s="25">
        <f t="shared" si="958"/>
        <v>0</v>
      </c>
      <c r="ME283" s="25">
        <f t="shared" si="959"/>
        <v>0</v>
      </c>
      <c r="MF283" s="25">
        <f t="shared" si="1062"/>
        <v>0</v>
      </c>
      <c r="MG283" s="25">
        <f t="shared" si="960"/>
        <v>0</v>
      </c>
      <c r="MH283" s="25">
        <f t="shared" si="961"/>
        <v>0</v>
      </c>
      <c r="MI283" s="25">
        <f t="shared" si="1063"/>
        <v>0</v>
      </c>
      <c r="MJ283" s="25">
        <f t="shared" si="962"/>
        <v>0</v>
      </c>
      <c r="MK283" s="25">
        <f t="shared" si="963"/>
        <v>0</v>
      </c>
      <c r="ML283" s="25">
        <f t="shared" si="1064"/>
        <v>0</v>
      </c>
      <c r="MM283" s="25">
        <f t="shared" si="964"/>
        <v>0</v>
      </c>
      <c r="MN283" s="25">
        <f t="shared" si="965"/>
        <v>0</v>
      </c>
      <c r="MO283" s="25">
        <f t="shared" si="1065"/>
        <v>0</v>
      </c>
      <c r="MP283" s="25">
        <f t="shared" si="966"/>
        <v>0</v>
      </c>
      <c r="MQ283" s="25">
        <f t="shared" si="967"/>
        <v>0</v>
      </c>
      <c r="MR283" s="25">
        <f t="shared" si="1066"/>
        <v>0</v>
      </c>
      <c r="MS283" s="29">
        <v>1.4</v>
      </c>
      <c r="MT283" s="29">
        <v>0</v>
      </c>
      <c r="MU283" s="29">
        <v>1</v>
      </c>
      <c r="MV283" s="29">
        <v>1</v>
      </c>
      <c r="MW283" s="25">
        <f t="shared" si="968"/>
        <v>1.4</v>
      </c>
      <c r="MX283" s="25">
        <f t="shared" si="969"/>
        <v>2.66</v>
      </c>
      <c r="MY283" s="25">
        <f t="shared" si="970"/>
        <v>0</v>
      </c>
      <c r="MZ283" s="25">
        <f t="shared" si="971"/>
        <v>0</v>
      </c>
      <c r="NA283" s="25">
        <f t="shared" si="972"/>
        <v>1.4</v>
      </c>
      <c r="NB283" s="25">
        <f t="shared" si="973"/>
        <v>2.65</v>
      </c>
      <c r="NC283" s="25">
        <f t="shared" si="974"/>
        <v>0</v>
      </c>
      <c r="ND283" s="25">
        <f t="shared" si="975"/>
        <v>0</v>
      </c>
      <c r="NE283" s="25">
        <f t="shared" si="1067"/>
        <v>1.4</v>
      </c>
      <c r="NF283" s="25">
        <f t="shared" si="1067"/>
        <v>2.6550000000000002</v>
      </c>
      <c r="NG283" s="25">
        <f t="shared" si="1067"/>
        <v>0</v>
      </c>
      <c r="NH283" s="25">
        <f t="shared" si="976"/>
        <v>0</v>
      </c>
      <c r="NI283" s="25">
        <f t="shared" si="977"/>
        <v>129.69999999999999</v>
      </c>
      <c r="NJ283" s="25">
        <f t="shared" si="978"/>
        <v>0</v>
      </c>
      <c r="NK283" s="25">
        <f t="shared" si="979"/>
        <v>129.69999999999999</v>
      </c>
      <c r="NL283" s="25">
        <f t="shared" si="980"/>
        <v>88.84</v>
      </c>
      <c r="NM283" s="25">
        <f t="shared" si="981"/>
        <v>0</v>
      </c>
      <c r="NN283" s="25">
        <f t="shared" si="1068"/>
        <v>88.84</v>
      </c>
      <c r="NO283" s="25">
        <f t="shared" si="982"/>
        <v>0</v>
      </c>
      <c r="NP283" s="25">
        <f t="shared" si="983"/>
        <v>0</v>
      </c>
      <c r="NQ283" s="25">
        <f t="shared" si="1069"/>
        <v>0</v>
      </c>
      <c r="NR283" s="25">
        <f t="shared" si="984"/>
        <v>0</v>
      </c>
      <c r="NS283" s="25">
        <f t="shared" si="985"/>
        <v>0</v>
      </c>
      <c r="NT283" s="25">
        <f t="shared" si="1070"/>
        <v>0</v>
      </c>
      <c r="NU283" s="25">
        <f t="shared" si="986"/>
        <v>0</v>
      </c>
      <c r="NV283" s="25">
        <f t="shared" si="987"/>
        <v>0</v>
      </c>
      <c r="NW283" s="25">
        <f t="shared" si="1071"/>
        <v>0</v>
      </c>
      <c r="NX283" s="25">
        <f t="shared" si="1072"/>
        <v>88.84</v>
      </c>
      <c r="NY283" s="25">
        <f t="shared" si="1072"/>
        <v>0</v>
      </c>
      <c r="NZ283" s="25">
        <f t="shared" si="1073"/>
        <v>88.84</v>
      </c>
      <c r="OA283" s="25">
        <f t="shared" si="1074"/>
        <v>40.86</v>
      </c>
      <c r="OB283" s="25">
        <f t="shared" si="1074"/>
        <v>0</v>
      </c>
      <c r="OC283" s="25">
        <f t="shared" si="1075"/>
        <v>40.86</v>
      </c>
      <c r="OD283" s="25">
        <f t="shared" si="1076"/>
        <v>88.84</v>
      </c>
      <c r="OE283" s="25">
        <f t="shared" si="1076"/>
        <v>0</v>
      </c>
      <c r="OF283" s="25">
        <f t="shared" si="1076"/>
        <v>88.84</v>
      </c>
      <c r="OG283" s="25">
        <f t="shared" si="988"/>
        <v>0</v>
      </c>
      <c r="OH283" s="25">
        <f t="shared" si="989"/>
        <v>0</v>
      </c>
      <c r="OI283" s="25">
        <f t="shared" si="990"/>
        <v>0</v>
      </c>
      <c r="OJ283" s="25">
        <f t="shared" si="991"/>
        <v>0</v>
      </c>
      <c r="OK283" s="25">
        <f t="shared" si="992"/>
        <v>0</v>
      </c>
      <c r="OL283" s="25">
        <f t="shared" si="993"/>
        <v>0</v>
      </c>
      <c r="OM283" s="25">
        <f t="shared" si="1077"/>
        <v>0</v>
      </c>
      <c r="ON283" s="25">
        <f t="shared" si="1077"/>
        <v>0</v>
      </c>
      <c r="OO283" s="25">
        <f t="shared" si="1077"/>
        <v>0</v>
      </c>
      <c r="OP283" s="25">
        <f t="shared" si="994"/>
        <v>0</v>
      </c>
      <c r="OQ283" s="25">
        <f t="shared" si="995"/>
        <v>0</v>
      </c>
      <c r="OR283" s="25">
        <f t="shared" si="1078"/>
        <v>0</v>
      </c>
      <c r="OS283" s="19">
        <v>536217.23</v>
      </c>
      <c r="OT283" s="19">
        <v>2370842.36</v>
      </c>
    </row>
    <row r="284" spans="1:410" ht="33" customHeight="1" x14ac:dyDescent="0.25">
      <c r="A284" s="18"/>
      <c r="B284" s="18" t="s">
        <v>1071</v>
      </c>
      <c r="C284" s="18">
        <v>769.44</v>
      </c>
      <c r="D284" s="16" t="e">
        <f>_xlfn.IFNA(INDEX(#REF!,MATCH(E284,#REF!,0)),0)</f>
        <v>#REF!</v>
      </c>
      <c r="E284" s="18" t="s">
        <v>1094</v>
      </c>
      <c r="F284" s="16" t="s">
        <v>765</v>
      </c>
      <c r="G284" s="16" t="s">
        <v>810</v>
      </c>
      <c r="H284" s="16" t="s">
        <v>767</v>
      </c>
      <c r="I284" s="16" t="s">
        <v>768</v>
      </c>
      <c r="J284" s="16" t="s">
        <v>811</v>
      </c>
      <c r="K284" s="16" t="s">
        <v>770</v>
      </c>
      <c r="L284" s="16" t="s">
        <v>771</v>
      </c>
      <c r="M284" s="18">
        <v>1.8399999999999999</v>
      </c>
      <c r="N284" s="18">
        <v>1.8399999999999999</v>
      </c>
      <c r="O284" s="18">
        <v>2.2399999999999998</v>
      </c>
      <c r="P284" s="18">
        <v>2.2399999999999998</v>
      </c>
      <c r="Q284" s="18">
        <v>0.1</v>
      </c>
      <c r="R284" s="18">
        <v>2.04</v>
      </c>
      <c r="S284" s="18">
        <v>2.04</v>
      </c>
      <c r="T284" s="18">
        <v>0.2</v>
      </c>
      <c r="U284" s="18">
        <v>0</v>
      </c>
      <c r="V284" s="18">
        <v>0</v>
      </c>
      <c r="W284" s="18">
        <v>0</v>
      </c>
      <c r="X284" s="18">
        <v>1.8399999999999999</v>
      </c>
      <c r="Y284" s="18">
        <v>1.7999999999999998</v>
      </c>
      <c r="Z284" s="20">
        <f t="shared" si="996"/>
        <v>1.7</v>
      </c>
      <c r="AA284" s="18">
        <v>0.22</v>
      </c>
      <c r="AB284" s="18">
        <v>0</v>
      </c>
      <c r="AC284" s="18">
        <v>0</v>
      </c>
      <c r="AD284" s="18">
        <v>0</v>
      </c>
      <c r="AE284" s="18">
        <v>0</v>
      </c>
      <c r="AF284" s="18">
        <v>0</v>
      </c>
      <c r="AG284" s="18">
        <v>1.4</v>
      </c>
      <c r="AH284" s="18">
        <v>1.4</v>
      </c>
      <c r="AI284" s="20">
        <f t="shared" si="997"/>
        <v>1.8499999999999999</v>
      </c>
      <c r="AJ284" s="18">
        <v>0</v>
      </c>
      <c r="AK284" s="18">
        <v>0</v>
      </c>
      <c r="AL284" s="20">
        <f t="shared" si="998"/>
        <v>0</v>
      </c>
      <c r="AM284" s="18">
        <v>1.8399999999999999</v>
      </c>
      <c r="AN284" s="18">
        <v>1.4</v>
      </c>
      <c r="AO284" s="18">
        <v>0.15</v>
      </c>
      <c r="AP284" s="18">
        <v>0.22</v>
      </c>
      <c r="AQ284" s="18">
        <v>0</v>
      </c>
      <c r="AR284" s="18">
        <v>0</v>
      </c>
      <c r="AS284" s="18">
        <v>0</v>
      </c>
      <c r="AT284" s="18">
        <v>0</v>
      </c>
      <c r="AU284" s="18">
        <v>0</v>
      </c>
      <c r="AV284" s="18">
        <v>1</v>
      </c>
      <c r="AW284" s="18">
        <v>0</v>
      </c>
      <c r="AX284" s="18">
        <v>0</v>
      </c>
      <c r="AY284" s="18">
        <v>0</v>
      </c>
      <c r="AZ284" s="18">
        <v>0</v>
      </c>
      <c r="BA284" s="18">
        <v>0</v>
      </c>
      <c r="BB284" s="18">
        <v>0</v>
      </c>
      <c r="BC284" s="18">
        <v>0</v>
      </c>
      <c r="BD284" s="18">
        <v>0</v>
      </c>
      <c r="BE284" s="18">
        <v>2</v>
      </c>
      <c r="BF284" s="18">
        <v>0</v>
      </c>
      <c r="BG284" s="18">
        <v>0</v>
      </c>
      <c r="BH284" s="18">
        <v>0</v>
      </c>
      <c r="BI284" s="18">
        <v>0</v>
      </c>
      <c r="BJ284" s="18">
        <v>0</v>
      </c>
      <c r="BK284" s="18">
        <v>0</v>
      </c>
      <c r="BL284" s="18">
        <v>0</v>
      </c>
      <c r="BM284" s="18">
        <v>0</v>
      </c>
      <c r="BN284" s="18">
        <v>0</v>
      </c>
      <c r="BO284" s="18">
        <v>0</v>
      </c>
      <c r="BP284" s="18">
        <v>0</v>
      </c>
      <c r="BQ284" s="18">
        <v>0</v>
      </c>
      <c r="BR284" s="18">
        <v>0</v>
      </c>
      <c r="BS284" s="18">
        <v>0</v>
      </c>
      <c r="BT284" s="18">
        <v>0</v>
      </c>
      <c r="BU284" s="18">
        <v>0</v>
      </c>
      <c r="BV284" s="18">
        <v>0</v>
      </c>
      <c r="BW284" s="18">
        <v>0</v>
      </c>
      <c r="BX284" s="18">
        <v>0</v>
      </c>
      <c r="BY284" s="18">
        <v>0</v>
      </c>
      <c r="BZ284" s="18">
        <v>0</v>
      </c>
      <c r="CA284" s="16" t="e">
        <f>_xlfn.IFNA(IF(RIGHT(D284,2)="=G",0,INDEX(#REF!,MATCH(E284,#REF!,0))),0)</f>
        <v>#REF!</v>
      </c>
      <c r="CB284" s="16" t="s">
        <v>776</v>
      </c>
      <c r="CC284" s="18">
        <v>0</v>
      </c>
      <c r="CD284" s="18">
        <v>0</v>
      </c>
      <c r="CE284" s="18">
        <v>1.84</v>
      </c>
      <c r="CF284" s="18">
        <v>0.9</v>
      </c>
      <c r="CG284" s="18">
        <v>0.12</v>
      </c>
      <c r="CH284" s="18">
        <v>2</v>
      </c>
      <c r="CI284" s="16" t="s">
        <v>98</v>
      </c>
      <c r="CJ284" s="18">
        <v>0</v>
      </c>
      <c r="CK284" s="20">
        <f t="shared" si="864"/>
        <v>2.19</v>
      </c>
      <c r="CL284" s="20">
        <f t="shared" si="999"/>
        <v>2.19</v>
      </c>
      <c r="CM284" s="18">
        <v>43.82</v>
      </c>
      <c r="CN284" s="18">
        <v>37.299999999999997</v>
      </c>
      <c r="CO284" s="18">
        <v>36.460999999999999</v>
      </c>
      <c r="CP284" s="22">
        <f t="shared" si="865"/>
        <v>37.299999999999997</v>
      </c>
      <c r="CQ284" s="22">
        <f t="shared" si="866"/>
        <v>35.11</v>
      </c>
      <c r="CR284" s="22">
        <f t="shared" si="1000"/>
        <v>2.19</v>
      </c>
      <c r="CS284" s="22">
        <f t="shared" si="867"/>
        <v>35.209999999999994</v>
      </c>
      <c r="CT284" s="22">
        <f t="shared" si="868"/>
        <v>35.409999999999997</v>
      </c>
      <c r="CU284" s="18">
        <v>35.409999999999997</v>
      </c>
      <c r="CV284" s="22">
        <f t="shared" si="1001"/>
        <v>1.7</v>
      </c>
      <c r="CW284" s="22">
        <f t="shared" si="869"/>
        <v>0</v>
      </c>
      <c r="CX284" s="22">
        <f t="shared" si="870"/>
        <v>0</v>
      </c>
      <c r="CY284" s="22">
        <f t="shared" si="871"/>
        <v>37.15</v>
      </c>
      <c r="CZ284" s="22">
        <f t="shared" si="872"/>
        <v>37.299999999999997</v>
      </c>
      <c r="DA284" s="18">
        <v>37.299999999999997</v>
      </c>
      <c r="DB284" s="20">
        <f t="shared" si="1002"/>
        <v>2.19</v>
      </c>
      <c r="DC284" s="20">
        <f t="shared" si="1003"/>
        <v>0</v>
      </c>
      <c r="DD284" s="20">
        <f t="shared" si="1004"/>
        <v>2.19</v>
      </c>
      <c r="DE284" s="20">
        <f t="shared" si="873"/>
        <v>0.1</v>
      </c>
      <c r="DF284" s="20">
        <f t="shared" si="874"/>
        <v>0.2</v>
      </c>
      <c r="DG284" s="20">
        <f t="shared" si="875"/>
        <v>1.85</v>
      </c>
      <c r="DH284" s="20">
        <f t="shared" si="876"/>
        <v>0</v>
      </c>
      <c r="DI284" s="20">
        <f t="shared" si="877"/>
        <v>0</v>
      </c>
      <c r="DJ284" s="20">
        <f t="shared" si="878"/>
        <v>0</v>
      </c>
      <c r="DK284" s="20">
        <f t="shared" si="1005"/>
        <v>2.1500000000000004</v>
      </c>
      <c r="DL284" s="20">
        <f t="shared" si="1006"/>
        <v>0</v>
      </c>
      <c r="DM284" s="20">
        <f t="shared" si="1007"/>
        <v>3.9999999999999591E-2</v>
      </c>
      <c r="DN284" s="20">
        <f t="shared" si="1008"/>
        <v>0</v>
      </c>
      <c r="DO284" s="18">
        <v>2.44</v>
      </c>
      <c r="DP284" s="18">
        <v>0</v>
      </c>
      <c r="DQ284" s="18">
        <v>1</v>
      </c>
      <c r="DR284" s="18">
        <v>1</v>
      </c>
      <c r="DS284" s="25">
        <f t="shared" si="1009"/>
        <v>2.44</v>
      </c>
      <c r="DT284" s="25">
        <f t="shared" si="1010"/>
        <v>0</v>
      </c>
      <c r="DU284" s="25">
        <f t="shared" si="1011"/>
        <v>5.34</v>
      </c>
      <c r="DV284" s="25">
        <f t="shared" si="1012"/>
        <v>0</v>
      </c>
      <c r="DW284" s="25">
        <f t="shared" si="1013"/>
        <v>5.34</v>
      </c>
      <c r="DX284" s="25">
        <f t="shared" si="1014"/>
        <v>11.96</v>
      </c>
      <c r="DY284" s="25">
        <f t="shared" si="1015"/>
        <v>0</v>
      </c>
      <c r="DZ284" s="25">
        <f t="shared" si="1016"/>
        <v>11.96</v>
      </c>
      <c r="EA284" s="25">
        <f t="shared" si="1017"/>
        <v>7.6</v>
      </c>
      <c r="EB284" s="25">
        <f t="shared" si="1018"/>
        <v>0</v>
      </c>
      <c r="EC284" s="25">
        <f t="shared" si="1019"/>
        <v>7.6</v>
      </c>
      <c r="ED284" s="25">
        <f t="shared" si="1020"/>
        <v>4.3600000000000003</v>
      </c>
      <c r="EE284" s="25">
        <f t="shared" si="1020"/>
        <v>0</v>
      </c>
      <c r="EF284" s="25">
        <f t="shared" si="1021"/>
        <v>4.3600000000000003</v>
      </c>
      <c r="EG284" s="25">
        <f t="shared" si="1022"/>
        <v>7.6</v>
      </c>
      <c r="EH284" s="25">
        <f t="shared" si="1022"/>
        <v>0</v>
      </c>
      <c r="EI284" s="25">
        <f t="shared" si="1023"/>
        <v>7.6</v>
      </c>
      <c r="EJ284" s="18">
        <v>769.44</v>
      </c>
      <c r="EK284" s="18">
        <v>818.74</v>
      </c>
      <c r="EL284" s="18" t="s">
        <v>1094</v>
      </c>
      <c r="EM284" s="18" t="s">
        <v>1095</v>
      </c>
      <c r="EN284" s="16" t="s">
        <v>774</v>
      </c>
      <c r="EO284" s="16" t="s">
        <v>132</v>
      </c>
      <c r="EP284" s="16" t="e">
        <f>IF(OR(EN284="Cống tròn",EN284="Cống hộp",EN284="Ống nhựa"),INDEX(#REF!,MATCH(E284,#REF!,0)),IF(OR(EN284="Rãnh xây",EN284="Rãnh bê tông"),INDEX(#REF!,MATCH(E284,#REF!,0)),0))</f>
        <v>#REF!</v>
      </c>
      <c r="EQ284" s="18">
        <v>47.899999999999949</v>
      </c>
      <c r="ER284" s="18">
        <v>1</v>
      </c>
      <c r="ES284" s="25">
        <f t="shared" si="1024"/>
        <v>48</v>
      </c>
      <c r="ET284" s="1" t="e">
        <f>_xlfn.IFNA(IF(EN284="Cống tròn",INDEX(#REF!,MATCH(E284,#REF!,0)),IF(EN284="Cống hộp",INDEX(#REF!,MATCH(E284,#REF!,0)),EU284&amp;" ,"&amp;EV284)),0)</f>
        <v>#REF!</v>
      </c>
      <c r="EU284" s="16" t="s">
        <v>769</v>
      </c>
      <c r="EV284" s="16" t="s">
        <v>775</v>
      </c>
      <c r="EW284" s="16" t="e">
        <f>_xlfn.IFNA(INDEX(#REF!,MATCH(E284,#REF!,0)),0)</f>
        <v>#REF!</v>
      </c>
      <c r="EX284" s="16"/>
      <c r="EY284" s="18">
        <v>0</v>
      </c>
      <c r="EZ284" s="18">
        <v>0</v>
      </c>
      <c r="FA284" s="18">
        <v>0</v>
      </c>
      <c r="FB284" s="19">
        <v>0</v>
      </c>
      <c r="FC284" s="19">
        <v>0</v>
      </c>
      <c r="FD284" s="25">
        <f t="shared" si="879"/>
        <v>0</v>
      </c>
      <c r="FE284" s="25">
        <f t="shared" si="1025"/>
        <v>0</v>
      </c>
      <c r="FF284" s="18">
        <v>0.1</v>
      </c>
      <c r="FG284" s="18">
        <v>2</v>
      </c>
      <c r="FH284" s="18">
        <v>1</v>
      </c>
      <c r="FI284" s="25">
        <f t="shared" si="1026"/>
        <v>1.2</v>
      </c>
      <c r="FJ284" s="18">
        <v>0</v>
      </c>
      <c r="FK284" s="18">
        <v>0</v>
      </c>
      <c r="FL284" s="18">
        <v>0.2</v>
      </c>
      <c r="FM284" s="18">
        <v>1.4</v>
      </c>
      <c r="FN284" s="18">
        <v>0</v>
      </c>
      <c r="FO284" s="25">
        <f t="shared" si="1027"/>
        <v>1.4</v>
      </c>
      <c r="FP284" s="18">
        <v>1.4999999999999999E-2</v>
      </c>
      <c r="FQ284" s="18">
        <v>1</v>
      </c>
      <c r="FR284" s="25">
        <f t="shared" si="880"/>
        <v>47</v>
      </c>
      <c r="FS284" s="25">
        <f t="shared" si="881"/>
        <v>0.69</v>
      </c>
      <c r="FT284" s="25">
        <f t="shared" si="882"/>
        <v>47.69</v>
      </c>
      <c r="FU284" s="25">
        <f t="shared" si="883"/>
        <v>-0.20999999999995111</v>
      </c>
      <c r="FV284" s="25" t="str">
        <f t="shared" si="1028"/>
        <v>Thêm 01</v>
      </c>
      <c r="FW284" s="25">
        <f t="shared" si="1029"/>
        <v>0.81</v>
      </c>
      <c r="FX284" s="16"/>
      <c r="FY284" s="16"/>
      <c r="FZ284" s="16"/>
      <c r="GA284" s="16"/>
      <c r="GB284" s="19">
        <v>0</v>
      </c>
      <c r="GC284" s="19">
        <v>0</v>
      </c>
      <c r="GD284" s="19">
        <v>0</v>
      </c>
      <c r="GE284" s="19">
        <v>0</v>
      </c>
      <c r="GF284" s="19">
        <v>0</v>
      </c>
      <c r="GG284" s="19">
        <v>0</v>
      </c>
      <c r="GH284" s="19">
        <v>0</v>
      </c>
      <c r="GI284" s="19">
        <v>0</v>
      </c>
      <c r="GJ284" s="19">
        <v>0</v>
      </c>
      <c r="GK284" s="19">
        <v>0</v>
      </c>
      <c r="GL284" s="25">
        <f t="shared" si="884"/>
        <v>0</v>
      </c>
      <c r="GM284" s="25">
        <f t="shared" si="1030"/>
        <v>0</v>
      </c>
      <c r="GN284" s="19">
        <v>0</v>
      </c>
      <c r="GO284" s="19">
        <v>0</v>
      </c>
      <c r="GP284" s="19">
        <v>0</v>
      </c>
      <c r="GQ284" s="19">
        <v>0</v>
      </c>
      <c r="GR284" s="1" t="e">
        <f>_xlfn.IFNA(INDEX(#REF!,MATCH(E284,#REF!,0)),0)</f>
        <v>#REF!</v>
      </c>
      <c r="GS284" s="16"/>
      <c r="GT284" s="18">
        <v>0</v>
      </c>
      <c r="GU284" s="18">
        <v>0</v>
      </c>
      <c r="GV284" s="18">
        <v>0</v>
      </c>
      <c r="GW284" s="18">
        <v>0</v>
      </c>
      <c r="GX284" s="25">
        <f t="shared" si="885"/>
        <v>0</v>
      </c>
      <c r="GY284" s="25">
        <f t="shared" si="886"/>
        <v>0</v>
      </c>
      <c r="GZ284" s="25">
        <f t="shared" si="1031"/>
        <v>0</v>
      </c>
      <c r="HA284" s="1" t="e" cm="1">
        <f t="array" ref="HA284">INDEX(#REF!,MATCH(EJ284&amp;EK284&amp;HD284&amp;HE284&amp;HF284,#REF!&amp;#REF!&amp;#REF!&amp;#REF!&amp;#REF!,0))</f>
        <v>#REF!</v>
      </c>
      <c r="HB284" s="16"/>
      <c r="HC284" s="25">
        <f t="shared" si="1032"/>
        <v>0</v>
      </c>
      <c r="HD284" s="18">
        <v>0</v>
      </c>
      <c r="HE284" s="18">
        <v>0</v>
      </c>
      <c r="HF284" s="18">
        <v>0</v>
      </c>
      <c r="HG284" s="1" t="e" cm="1">
        <f t="array" ref="HG284">INDEX(#REF!,MATCH(EJ284&amp;EK284&amp;HJ284&amp;HK284&amp;HL284,#REF!&amp;#REF!&amp;#REF!&amp;#REF!&amp;#REF!,0))</f>
        <v>#REF!</v>
      </c>
      <c r="HH284" s="16"/>
      <c r="HI284" s="25">
        <f t="shared" si="1033"/>
        <v>0</v>
      </c>
      <c r="HJ284" s="25">
        <f t="shared" si="1034"/>
        <v>0</v>
      </c>
      <c r="HK284" s="19">
        <v>0</v>
      </c>
      <c r="HL284" s="19">
        <v>0</v>
      </c>
      <c r="HM284" s="18">
        <v>0.01</v>
      </c>
      <c r="HN284" s="18">
        <v>1</v>
      </c>
      <c r="HO284" s="25">
        <f t="shared" si="1035"/>
        <v>0</v>
      </c>
      <c r="HP284" s="25">
        <f t="shared" si="1036"/>
        <v>0</v>
      </c>
      <c r="HQ284" s="25">
        <f t="shared" si="1037"/>
        <v>0</v>
      </c>
      <c r="HR284" s="25">
        <f t="shared" si="1038"/>
        <v>0</v>
      </c>
      <c r="HS284" s="25">
        <f t="shared" si="1039"/>
        <v>0</v>
      </c>
      <c r="HT284" s="19">
        <v>0</v>
      </c>
      <c r="HU284" s="19">
        <v>0</v>
      </c>
      <c r="HV284" s="19">
        <v>0</v>
      </c>
      <c r="HW284" s="25">
        <f t="shared" si="1040"/>
        <v>0</v>
      </c>
      <c r="HX284" s="19">
        <v>0</v>
      </c>
      <c r="HY284" s="19">
        <v>0</v>
      </c>
      <c r="HZ284" s="18">
        <v>37.299999999999997</v>
      </c>
      <c r="IA284" s="20">
        <f>ROUND(IF(EN284="Cống tròn",IF(EN284="Cống tròn",IF(EU284="Không có móng",IQ284-FF284,IF(EU284="Đế",IP284-FN284,IF(OR(EU284="Móng bê tông",EU284="Móng bê tông kết hợp đế"),II284-FJ284,0))),0),IF(EN284="Cống hộp",IF(AND(EN284="Cống hộp",EU284="Không có móng"),IQ284-GF284,IF(AND(EN284="Cống hộp",EU284="Móng bê tông"),IJ284-GB284,0)),IF(OR(EN284="Rãnh xây",EN284="Rãnh bê tông"),IF(OR(EN284="Rãnh xây",EN284="Rãnh bê tông"),IK284-GB284,0),IF(EN284="Ống nhựa",IF(AND(EN284="Ống nhựa",EU284="Không đắp cát"),IQ284-HT284,IF(AND(EN284="Ống nhựa",EU284="Đắp cát"),IH284-HX284,0)),IF(EN284="Rãnh thang",IF(EN284="Rãnh thang",IF(EU284="Móng bê tông",#REF!-#REF!,IQ284),0),0))))),2)</f>
        <v>35.409999999999997</v>
      </c>
      <c r="IB284" s="20">
        <f t="shared" si="1041"/>
        <v>1.8900000000000006</v>
      </c>
      <c r="IC284" s="20">
        <f t="shared" si="887"/>
        <v>35.409999999999997</v>
      </c>
      <c r="ID284" s="20">
        <f t="shared" si="888"/>
        <v>0</v>
      </c>
      <c r="IE284" s="20">
        <f t="shared" si="889"/>
        <v>0</v>
      </c>
      <c r="IF284" s="20">
        <f t="shared" si="890"/>
        <v>0</v>
      </c>
      <c r="IG284" s="20">
        <f>IF(EN284="Rãnh thang",IF(AND(EN284="Rãnh thang",EU284="Móng bê tông"),IQ284-#REF!,0),IF(EN284="Ống nhựa",IF(AND(EN284="Ống nhựa",EU284="Đắp cát"),IQ284-HT284,0),IF(EN284="Cống tròn",IF(EN284="Cống tròn",IF(OR(EU284="Móng bê tông",EU284="Móng bê tông kết hợp đế"),IM284-FL284,0),0),IF(EN284="Cống hộp",IF(AND(EN284="Cống hộp",EU284="Móng bê tông"),IN284-GD284,0),IF(OR(EN284="Rãnh xây",EN284="Rãnh bê tông"),IF(AND(EN284="Rãnh xây",EU284="Móng bê tông"),IO284-GD284,IF(AND(EN284="Rãnh bê tông",EU284="Móng bê tông"),IO284-GD284,0)),0)))))</f>
        <v>35.409999999999997</v>
      </c>
      <c r="IH284" s="20">
        <f t="shared" si="891"/>
        <v>0</v>
      </c>
      <c r="II284" s="20">
        <f t="shared" si="892"/>
        <v>35.409999999999997</v>
      </c>
      <c r="IJ284" s="20">
        <f t="shared" si="893"/>
        <v>0</v>
      </c>
      <c r="IK284" s="20">
        <f t="shared" si="894"/>
        <v>0</v>
      </c>
      <c r="IL284" s="20">
        <f t="shared" si="895"/>
        <v>35.61</v>
      </c>
      <c r="IM284" s="20">
        <f t="shared" si="896"/>
        <v>35.61</v>
      </c>
      <c r="IN284" s="20">
        <f t="shared" si="897"/>
        <v>0</v>
      </c>
      <c r="IO284" s="20">
        <f t="shared" si="898"/>
        <v>0</v>
      </c>
      <c r="IP284" s="20">
        <f t="shared" si="899"/>
        <v>0</v>
      </c>
      <c r="IQ284" s="18">
        <v>35.71</v>
      </c>
      <c r="IR284" s="25">
        <f t="shared" si="1042"/>
        <v>0</v>
      </c>
      <c r="IS284" s="25">
        <f t="shared" si="900"/>
        <v>0</v>
      </c>
      <c r="IT284" s="25">
        <f t="shared" si="901"/>
        <v>0</v>
      </c>
      <c r="IU284" s="25">
        <f>ROUND(IF(EN284="Cống tròn",IF(EN284="Cống tròn",IV284+FF284,0),IF(EN284="Cống hộp",IF(EN284="Cống hộp",IV284+GP284,0),IF(OR(EN284="Rãnh xây",EN284="Rãnh bê tông"),IF(OR(EN284="Rãnh xây",EN284="Rãnh bê tông"),IV284+GP284,0),IF(EN284="ống nhựa",IF(EN284="Ống nhựa",IV284+HT284,0),IF(EN284="Rãnh thang",IF(EN284="Rãnh thang",IQ284+#REF!,0),0))))),2)</f>
        <v>36.74</v>
      </c>
      <c r="IV284" s="18">
        <v>36.64</v>
      </c>
      <c r="IW284" s="25">
        <f t="shared" si="902"/>
        <v>36.74</v>
      </c>
      <c r="IX284" s="25">
        <f t="shared" si="903"/>
        <v>0</v>
      </c>
      <c r="IY284" s="25">
        <f t="shared" si="904"/>
        <v>0</v>
      </c>
      <c r="IZ284" s="25">
        <f t="shared" si="905"/>
        <v>0</v>
      </c>
      <c r="JA284" s="25">
        <f t="shared" si="906"/>
        <v>0</v>
      </c>
      <c r="JB284" s="18">
        <v>36.39</v>
      </c>
      <c r="JC284" s="20">
        <f>ROUND(IF(EN284="Cống tròn",IF(EN284="Cống tròn",IF(EU284="Không có móng",JS284-FF284,IF(EU284="Đế",JR284-FN284,IF(OR(EU284="Móng bê tông",EU284="Móng bê tông kết hợp đế"),JK284-FJ284,0))),0),IF(EN284="Cống hộp",IF(AND(EN284="Cống hộp",EU284="Không có móng"),JS284-GF284,IF(AND(EN284="Cống hộp",EU284="Móng bê tông"),JL284-GB284,0)),IF(OR(EN284="Rãnh xây",EN284="Rãnh bê tông"),IF(OR(EN284="Rãnh xây",EN284="Rãnh bê tông"),JM284-GB284,0),IF(EN284="Ống nhựa",IF(AND(EN284="Ống nhựa",EU284="Không đắp cát"),JS284-HT284,IF(AND(EN284="Ống nhựa",EU284="Đắp cát"),JJ284-HX284,0)),IF(EN284="Rãnh thang",IF(EN284="Rãnh thang",IF(EU284="Móng bê tông",#REF!-#REF!,JS284),0),0))))),2)</f>
        <v>35.340000000000003</v>
      </c>
      <c r="JD284" s="20">
        <f t="shared" si="1043"/>
        <v>1.0499999999999972</v>
      </c>
      <c r="JE284" s="20">
        <f t="shared" si="907"/>
        <v>35.339999999999996</v>
      </c>
      <c r="JF284" s="20">
        <f t="shared" si="908"/>
        <v>0</v>
      </c>
      <c r="JG284" s="20">
        <f t="shared" si="909"/>
        <v>0</v>
      </c>
      <c r="JH284" s="20">
        <f t="shared" si="910"/>
        <v>0</v>
      </c>
      <c r="JI284" s="20">
        <f>IF(EN284="Rãnh thang",IF(AND(EN284="Rãnh thang",EU284="Móng bê tông"),JS284-#REF!,0),IF(EN284="Ống nhựa",IF(AND(EN284="Ống nhựa",EU284="Đắp cát"),JS284-HT284,0),IF(EN284="Cống tròn",IF(EN284="Cống tròn",IF(OR(EU284="Móng bê tông",EU284="Móng bê tông kết hợp đế"),JO284-FL284,0),0),IF(EN284="Cống hộp",IF(AND(EN284="Cống hộp",EU284="Móng bê tông"),JP284-GD284,0),IF(OR(EN284="Rãnh xây",EN284="Rãnh bê tông"),IF(AND(EN284="Rãnh xây",EU284="Móng bê tông"),JQ284-GD284,IF(AND(EN284="Rãnh bê tông",EU284="Móng bê tông"),JQ284-GD284,0)),0)))))</f>
        <v>35.339999999999996</v>
      </c>
      <c r="JJ284" s="20">
        <f t="shared" si="911"/>
        <v>0</v>
      </c>
      <c r="JK284" s="20">
        <f t="shared" si="912"/>
        <v>35.339999999999996</v>
      </c>
      <c r="JL284" s="20">
        <f t="shared" si="913"/>
        <v>0</v>
      </c>
      <c r="JM284" s="20">
        <f t="shared" si="914"/>
        <v>0</v>
      </c>
      <c r="JN284" s="20">
        <f t="shared" si="915"/>
        <v>35.54</v>
      </c>
      <c r="JO284" s="20">
        <f t="shared" si="916"/>
        <v>35.54</v>
      </c>
      <c r="JP284" s="20">
        <f t="shared" si="917"/>
        <v>0</v>
      </c>
      <c r="JQ284" s="20">
        <f t="shared" si="918"/>
        <v>0</v>
      </c>
      <c r="JR284" s="20">
        <f t="shared" si="919"/>
        <v>0</v>
      </c>
      <c r="JS284" s="26">
        <v>35.64</v>
      </c>
      <c r="JT284" s="25">
        <f t="shared" si="1044"/>
        <v>0</v>
      </c>
      <c r="JU284" s="25">
        <f t="shared" si="920"/>
        <v>0</v>
      </c>
      <c r="JV284" s="25">
        <f t="shared" si="921"/>
        <v>0</v>
      </c>
      <c r="JW284" s="25">
        <f>ROUND(IF(EN284="Cống tròn",IF(EN284="Cống tròn",JX284+FF284,0),IF(EN284="Cống hộp",IF(EN284="Cống hộp",JX284+GP284,0),IF(OR(EN284="Rãnh xây",EN284="Rãnh bê tông"),IF(OR(EN284="Rãnh xây",EN284="Rãnh bê tông"),JX284+GP284,0),IF(EN284="ống nhựa",IF(EN284="Ống nhựa",JX284+HT284,0),IF(EN284="Rãnh thang",IF(EN284="Rãnh thang",JS284+#REF!,0),0))))),2)</f>
        <v>36.74</v>
      </c>
      <c r="JX284" s="27">
        <v>36.64</v>
      </c>
      <c r="JY284" s="25">
        <f t="shared" si="922"/>
        <v>36.74</v>
      </c>
      <c r="JZ284" s="25">
        <f t="shared" si="923"/>
        <v>0</v>
      </c>
      <c r="KA284" s="25">
        <f t="shared" si="924"/>
        <v>0</v>
      </c>
      <c r="KB284" s="25">
        <f t="shared" si="925"/>
        <v>0</v>
      </c>
      <c r="KC284" s="25">
        <f t="shared" si="926"/>
        <v>0</v>
      </c>
      <c r="KD284" s="28" t="s">
        <v>98</v>
      </c>
      <c r="KE284" s="27">
        <v>0</v>
      </c>
      <c r="KF284" s="25">
        <f t="shared" si="927"/>
        <v>1.8900000000000006</v>
      </c>
      <c r="KG284" s="25">
        <f t="shared" si="1045"/>
        <v>1.8900000000000006</v>
      </c>
      <c r="KH284" s="27">
        <v>0</v>
      </c>
      <c r="KI284" s="25">
        <f t="shared" si="928"/>
        <v>1.0499999999999972</v>
      </c>
      <c r="KJ284" s="25">
        <f t="shared" si="1046"/>
        <v>1.0499999999999972</v>
      </c>
      <c r="KK284" s="25">
        <f t="shared" si="929"/>
        <v>0</v>
      </c>
      <c r="KL284" s="25">
        <f t="shared" si="930"/>
        <v>0</v>
      </c>
      <c r="KM284" s="25">
        <f t="shared" si="1047"/>
        <v>0</v>
      </c>
      <c r="KN284" s="25">
        <f t="shared" si="931"/>
        <v>0</v>
      </c>
      <c r="KO284" s="25">
        <f t="shared" si="932"/>
        <v>0</v>
      </c>
      <c r="KP284" s="25">
        <f t="shared" si="1048"/>
        <v>0</v>
      </c>
      <c r="KQ284" s="25">
        <f t="shared" si="933"/>
        <v>0.2</v>
      </c>
      <c r="KR284" s="25">
        <f t="shared" si="934"/>
        <v>0.2</v>
      </c>
      <c r="KS284" s="25">
        <f t="shared" si="1049"/>
        <v>0.2</v>
      </c>
      <c r="KT284" s="25">
        <f t="shared" si="935"/>
        <v>0</v>
      </c>
      <c r="KU284" s="25">
        <f t="shared" si="936"/>
        <v>0</v>
      </c>
      <c r="KV284" s="25">
        <f t="shared" si="1050"/>
        <v>0</v>
      </c>
      <c r="KW284" s="25">
        <f t="shared" si="863"/>
        <v>0</v>
      </c>
      <c r="KX284" s="25">
        <f t="shared" si="937"/>
        <v>0</v>
      </c>
      <c r="KY284" s="25">
        <f t="shared" si="1051"/>
        <v>0</v>
      </c>
      <c r="KZ284" s="25">
        <f t="shared" si="938"/>
        <v>0</v>
      </c>
      <c r="LA284" s="25">
        <f t="shared" si="939"/>
        <v>0</v>
      </c>
      <c r="LB284" s="25">
        <f t="shared" si="1052"/>
        <v>0</v>
      </c>
      <c r="LC284" s="25">
        <f t="shared" si="940"/>
        <v>1.4</v>
      </c>
      <c r="LD284" s="25">
        <f t="shared" si="941"/>
        <v>0.8499999999999972</v>
      </c>
      <c r="LE284" s="25">
        <f t="shared" si="1053"/>
        <v>1.1249999999999987</v>
      </c>
      <c r="LF284" s="25">
        <f t="shared" si="942"/>
        <v>0</v>
      </c>
      <c r="LG284" s="25">
        <f t="shared" si="943"/>
        <v>0</v>
      </c>
      <c r="LH284" s="25">
        <f t="shared" si="1054"/>
        <v>0</v>
      </c>
      <c r="LI284" s="25">
        <f t="shared" si="944"/>
        <v>0</v>
      </c>
      <c r="LJ284" s="25">
        <f t="shared" si="945"/>
        <v>0</v>
      </c>
      <c r="LK284" s="25">
        <f t="shared" si="1055"/>
        <v>0</v>
      </c>
      <c r="LL284" s="25">
        <f t="shared" si="946"/>
        <v>0</v>
      </c>
      <c r="LM284" s="25">
        <f t="shared" si="947"/>
        <v>0</v>
      </c>
      <c r="LN284" s="25">
        <f t="shared" si="1056"/>
        <v>0</v>
      </c>
      <c r="LO284" s="25">
        <f t="shared" si="948"/>
        <v>0</v>
      </c>
      <c r="LP284" s="25">
        <f t="shared" si="949"/>
        <v>0</v>
      </c>
      <c r="LQ284" s="25">
        <f t="shared" si="1057"/>
        <v>0</v>
      </c>
      <c r="LR284" s="25">
        <f t="shared" si="950"/>
        <v>0</v>
      </c>
      <c r="LS284" s="25">
        <f t="shared" si="951"/>
        <v>0</v>
      </c>
      <c r="LT284" s="25">
        <f t="shared" si="1058"/>
        <v>0</v>
      </c>
      <c r="LU284" s="25">
        <f t="shared" si="952"/>
        <v>0</v>
      </c>
      <c r="LV284" s="25">
        <f t="shared" si="953"/>
        <v>0</v>
      </c>
      <c r="LW284" s="25">
        <f t="shared" si="1059"/>
        <v>0</v>
      </c>
      <c r="LX284" s="25">
        <f t="shared" si="954"/>
        <v>0</v>
      </c>
      <c r="LY284" s="25">
        <f t="shared" si="955"/>
        <v>0</v>
      </c>
      <c r="LZ284" s="25">
        <f t="shared" si="1060"/>
        <v>0</v>
      </c>
      <c r="MA284" s="25">
        <f t="shared" si="956"/>
        <v>0</v>
      </c>
      <c r="MB284" s="25">
        <f t="shared" si="957"/>
        <v>0</v>
      </c>
      <c r="MC284" s="25">
        <f t="shared" si="1061"/>
        <v>0</v>
      </c>
      <c r="MD284" s="25">
        <f t="shared" si="958"/>
        <v>0</v>
      </c>
      <c r="ME284" s="25">
        <f t="shared" si="959"/>
        <v>0</v>
      </c>
      <c r="MF284" s="25">
        <f t="shared" si="1062"/>
        <v>0</v>
      </c>
      <c r="MG284" s="25">
        <f t="shared" si="960"/>
        <v>0</v>
      </c>
      <c r="MH284" s="25">
        <f t="shared" si="961"/>
        <v>0</v>
      </c>
      <c r="MI284" s="25">
        <f t="shared" si="1063"/>
        <v>0</v>
      </c>
      <c r="MJ284" s="25">
        <f t="shared" si="962"/>
        <v>0</v>
      </c>
      <c r="MK284" s="25">
        <f t="shared" si="963"/>
        <v>0</v>
      </c>
      <c r="ML284" s="25">
        <f t="shared" si="1064"/>
        <v>0</v>
      </c>
      <c r="MM284" s="25">
        <f t="shared" si="964"/>
        <v>0</v>
      </c>
      <c r="MN284" s="25">
        <f t="shared" si="965"/>
        <v>0</v>
      </c>
      <c r="MO284" s="25">
        <f t="shared" si="1065"/>
        <v>0</v>
      </c>
      <c r="MP284" s="25">
        <f t="shared" si="966"/>
        <v>0</v>
      </c>
      <c r="MQ284" s="25">
        <f t="shared" si="967"/>
        <v>0</v>
      </c>
      <c r="MR284" s="25">
        <f t="shared" si="1066"/>
        <v>0</v>
      </c>
      <c r="MS284" s="29">
        <v>1.4</v>
      </c>
      <c r="MT284" s="29">
        <v>0</v>
      </c>
      <c r="MU284" s="29">
        <v>1</v>
      </c>
      <c r="MV284" s="29">
        <v>1</v>
      </c>
      <c r="MW284" s="25">
        <f t="shared" si="968"/>
        <v>1.4</v>
      </c>
      <c r="MX284" s="25">
        <f t="shared" si="969"/>
        <v>2.65</v>
      </c>
      <c r="MY284" s="25">
        <f t="shared" si="970"/>
        <v>0</v>
      </c>
      <c r="MZ284" s="25">
        <f t="shared" si="971"/>
        <v>0</v>
      </c>
      <c r="NA284" s="25">
        <f t="shared" si="972"/>
        <v>1.4</v>
      </c>
      <c r="NB284" s="25">
        <f t="shared" si="973"/>
        <v>1.47</v>
      </c>
      <c r="NC284" s="25">
        <f t="shared" si="974"/>
        <v>0</v>
      </c>
      <c r="ND284" s="25">
        <f t="shared" si="975"/>
        <v>0</v>
      </c>
      <c r="NE284" s="25">
        <f t="shared" si="1067"/>
        <v>1.4</v>
      </c>
      <c r="NF284" s="25">
        <f t="shared" si="1067"/>
        <v>2.06</v>
      </c>
      <c r="NG284" s="25">
        <f t="shared" si="1067"/>
        <v>0</v>
      </c>
      <c r="NH284" s="25">
        <f t="shared" si="976"/>
        <v>0</v>
      </c>
      <c r="NI284" s="25">
        <f t="shared" si="977"/>
        <v>98.67</v>
      </c>
      <c r="NJ284" s="25">
        <f t="shared" si="978"/>
        <v>0</v>
      </c>
      <c r="NK284" s="25">
        <f t="shared" si="979"/>
        <v>98.67</v>
      </c>
      <c r="NL284" s="25">
        <f t="shared" si="980"/>
        <v>61</v>
      </c>
      <c r="NM284" s="25">
        <f t="shared" si="981"/>
        <v>0</v>
      </c>
      <c r="NN284" s="25">
        <f t="shared" si="1068"/>
        <v>61</v>
      </c>
      <c r="NO284" s="25">
        <f t="shared" si="982"/>
        <v>0</v>
      </c>
      <c r="NP284" s="25">
        <f t="shared" si="983"/>
        <v>0</v>
      </c>
      <c r="NQ284" s="25">
        <f t="shared" si="1069"/>
        <v>0</v>
      </c>
      <c r="NR284" s="25">
        <f t="shared" si="984"/>
        <v>0</v>
      </c>
      <c r="NS284" s="25">
        <f t="shared" si="985"/>
        <v>0</v>
      </c>
      <c r="NT284" s="25">
        <f t="shared" si="1070"/>
        <v>0</v>
      </c>
      <c r="NU284" s="25">
        <f t="shared" si="986"/>
        <v>0</v>
      </c>
      <c r="NV284" s="25">
        <f t="shared" si="987"/>
        <v>0</v>
      </c>
      <c r="NW284" s="25">
        <f t="shared" si="1071"/>
        <v>0</v>
      </c>
      <c r="NX284" s="25">
        <f t="shared" si="1072"/>
        <v>61</v>
      </c>
      <c r="NY284" s="25">
        <f t="shared" si="1072"/>
        <v>0</v>
      </c>
      <c r="NZ284" s="25">
        <f t="shared" si="1073"/>
        <v>61</v>
      </c>
      <c r="OA284" s="25">
        <f t="shared" si="1074"/>
        <v>37.67</v>
      </c>
      <c r="OB284" s="25">
        <f t="shared" si="1074"/>
        <v>0</v>
      </c>
      <c r="OC284" s="25">
        <f t="shared" si="1075"/>
        <v>37.67</v>
      </c>
      <c r="OD284" s="25">
        <f t="shared" si="1076"/>
        <v>61</v>
      </c>
      <c r="OE284" s="25">
        <f t="shared" si="1076"/>
        <v>0</v>
      </c>
      <c r="OF284" s="25">
        <f t="shared" si="1076"/>
        <v>61</v>
      </c>
      <c r="OG284" s="25">
        <f t="shared" si="988"/>
        <v>0</v>
      </c>
      <c r="OH284" s="25">
        <f t="shared" si="989"/>
        <v>0</v>
      </c>
      <c r="OI284" s="25">
        <f t="shared" si="990"/>
        <v>0</v>
      </c>
      <c r="OJ284" s="25">
        <f t="shared" si="991"/>
        <v>0</v>
      </c>
      <c r="OK284" s="25">
        <f t="shared" si="992"/>
        <v>0</v>
      </c>
      <c r="OL284" s="25">
        <f t="shared" si="993"/>
        <v>0</v>
      </c>
      <c r="OM284" s="25">
        <f t="shared" si="1077"/>
        <v>0</v>
      </c>
      <c r="ON284" s="25">
        <f t="shared" si="1077"/>
        <v>0</v>
      </c>
      <c r="OO284" s="25">
        <f t="shared" si="1077"/>
        <v>0</v>
      </c>
      <c r="OP284" s="25">
        <f t="shared" si="994"/>
        <v>0</v>
      </c>
      <c r="OQ284" s="25">
        <f t="shared" si="995"/>
        <v>0</v>
      </c>
      <c r="OR284" s="25">
        <f t="shared" si="1078"/>
        <v>0</v>
      </c>
      <c r="OS284" s="26">
        <v>536217.23</v>
      </c>
      <c r="OT284" s="26">
        <v>2370892.61</v>
      </c>
    </row>
    <row r="285" spans="1:410" ht="33" customHeight="1" x14ac:dyDescent="0.25">
      <c r="A285" s="18"/>
      <c r="B285" s="18" t="s">
        <v>1071</v>
      </c>
      <c r="C285" s="18">
        <v>818.74</v>
      </c>
      <c r="D285" s="16" t="e">
        <f>_xlfn.IFNA(INDEX(#REF!,MATCH(E285,#REF!,0)),0)</f>
        <v>#REF!</v>
      </c>
      <c r="E285" s="18" t="s">
        <v>1095</v>
      </c>
      <c r="F285" s="16" t="s">
        <v>765</v>
      </c>
      <c r="G285" s="16" t="s">
        <v>810</v>
      </c>
      <c r="H285" s="16" t="s">
        <v>767</v>
      </c>
      <c r="I285" s="16" t="s">
        <v>768</v>
      </c>
      <c r="J285" s="16" t="s">
        <v>811</v>
      </c>
      <c r="K285" s="16" t="s">
        <v>770</v>
      </c>
      <c r="L285" s="16" t="s">
        <v>771</v>
      </c>
      <c r="M285" s="18">
        <v>1.8399999999999999</v>
      </c>
      <c r="N285" s="18">
        <v>1.8399999999999999</v>
      </c>
      <c r="O285" s="18">
        <v>2.2399999999999998</v>
      </c>
      <c r="P285" s="18">
        <v>2.2399999999999998</v>
      </c>
      <c r="Q285" s="18">
        <v>0.1</v>
      </c>
      <c r="R285" s="18">
        <v>2.04</v>
      </c>
      <c r="S285" s="18">
        <v>2.04</v>
      </c>
      <c r="T285" s="18">
        <v>0.2</v>
      </c>
      <c r="U285" s="18">
        <v>0</v>
      </c>
      <c r="V285" s="18">
        <v>0</v>
      </c>
      <c r="W285" s="18">
        <v>0</v>
      </c>
      <c r="X285" s="18">
        <v>1.8399999999999999</v>
      </c>
      <c r="Y285" s="18">
        <v>1.7999999999999998</v>
      </c>
      <c r="Z285" s="20">
        <f t="shared" si="996"/>
        <v>1.7</v>
      </c>
      <c r="AA285" s="18">
        <v>0.22</v>
      </c>
      <c r="AB285" s="18">
        <v>0</v>
      </c>
      <c r="AC285" s="18">
        <v>0</v>
      </c>
      <c r="AD285" s="18">
        <v>0</v>
      </c>
      <c r="AE285" s="18">
        <v>0</v>
      </c>
      <c r="AF285" s="18">
        <v>0</v>
      </c>
      <c r="AG285" s="18">
        <v>1.4</v>
      </c>
      <c r="AH285" s="18">
        <v>1.4</v>
      </c>
      <c r="AI285" s="20">
        <f t="shared" si="997"/>
        <v>1.8499999999999999</v>
      </c>
      <c r="AJ285" s="18">
        <v>0</v>
      </c>
      <c r="AK285" s="18">
        <v>0</v>
      </c>
      <c r="AL285" s="20">
        <f t="shared" si="998"/>
        <v>0</v>
      </c>
      <c r="AM285" s="18">
        <v>1.8399999999999999</v>
      </c>
      <c r="AN285" s="18">
        <v>1.4</v>
      </c>
      <c r="AO285" s="18">
        <v>0.15</v>
      </c>
      <c r="AP285" s="18">
        <v>0.22</v>
      </c>
      <c r="AQ285" s="18">
        <v>0</v>
      </c>
      <c r="AR285" s="18">
        <v>0</v>
      </c>
      <c r="AS285" s="18">
        <v>0</v>
      </c>
      <c r="AT285" s="18">
        <v>0</v>
      </c>
      <c r="AU285" s="18">
        <v>0</v>
      </c>
      <c r="AV285" s="18">
        <v>1</v>
      </c>
      <c r="AW285" s="18">
        <v>0</v>
      </c>
      <c r="AX285" s="18">
        <v>0</v>
      </c>
      <c r="AY285" s="18">
        <v>0</v>
      </c>
      <c r="AZ285" s="18">
        <v>0</v>
      </c>
      <c r="BA285" s="18">
        <v>0</v>
      </c>
      <c r="BB285" s="18">
        <v>0</v>
      </c>
      <c r="BC285" s="18">
        <v>0</v>
      </c>
      <c r="BD285" s="18">
        <v>0</v>
      </c>
      <c r="BE285" s="18">
        <v>2</v>
      </c>
      <c r="BF285" s="18">
        <v>0</v>
      </c>
      <c r="BG285" s="18">
        <v>0</v>
      </c>
      <c r="BH285" s="18">
        <v>0</v>
      </c>
      <c r="BI285" s="18">
        <v>0</v>
      </c>
      <c r="BJ285" s="18">
        <v>0</v>
      </c>
      <c r="BK285" s="18">
        <v>0</v>
      </c>
      <c r="BL285" s="18">
        <v>0</v>
      </c>
      <c r="BM285" s="18">
        <v>0</v>
      </c>
      <c r="BN285" s="18">
        <v>0</v>
      </c>
      <c r="BO285" s="18">
        <v>0</v>
      </c>
      <c r="BP285" s="18">
        <v>0</v>
      </c>
      <c r="BQ285" s="18">
        <v>0</v>
      </c>
      <c r="BR285" s="18">
        <v>0</v>
      </c>
      <c r="BS285" s="18">
        <v>0</v>
      </c>
      <c r="BT285" s="18">
        <v>0</v>
      </c>
      <c r="BU285" s="18">
        <v>0</v>
      </c>
      <c r="BV285" s="18">
        <v>0</v>
      </c>
      <c r="BW285" s="18">
        <v>0</v>
      </c>
      <c r="BX285" s="18">
        <v>0</v>
      </c>
      <c r="BY285" s="18">
        <v>0</v>
      </c>
      <c r="BZ285" s="18">
        <v>0</v>
      </c>
      <c r="CA285" s="16" t="e">
        <f>_xlfn.IFNA(IF(RIGHT(D285,2)="=G",0,INDEX(#REF!,MATCH(E285,#REF!,0))),0)</f>
        <v>#REF!</v>
      </c>
      <c r="CB285" s="16" t="s">
        <v>776</v>
      </c>
      <c r="CC285" s="18">
        <v>0</v>
      </c>
      <c r="CD285" s="18">
        <v>0</v>
      </c>
      <c r="CE285" s="18">
        <v>1.84</v>
      </c>
      <c r="CF285" s="18">
        <v>0.9</v>
      </c>
      <c r="CG285" s="18">
        <v>0.12</v>
      </c>
      <c r="CH285" s="18">
        <v>2</v>
      </c>
      <c r="CI285" s="16" t="s">
        <v>98</v>
      </c>
      <c r="CJ285" s="18">
        <v>0</v>
      </c>
      <c r="CK285" s="20">
        <f t="shared" si="864"/>
        <v>1.35</v>
      </c>
      <c r="CL285" s="20">
        <f t="shared" si="999"/>
        <v>1.35</v>
      </c>
      <c r="CM285" s="18">
        <v>35.47</v>
      </c>
      <c r="CN285" s="18">
        <v>37.229999999999997</v>
      </c>
      <c r="CO285" s="18">
        <v>36.390999999999998</v>
      </c>
      <c r="CP285" s="22">
        <f t="shared" si="865"/>
        <v>36.39</v>
      </c>
      <c r="CQ285" s="22">
        <f t="shared" si="866"/>
        <v>35.04</v>
      </c>
      <c r="CR285" s="22">
        <f t="shared" si="1000"/>
        <v>1.35</v>
      </c>
      <c r="CS285" s="22">
        <f t="shared" si="867"/>
        <v>35.14</v>
      </c>
      <c r="CT285" s="22">
        <f t="shared" si="868"/>
        <v>35.340000000000003</v>
      </c>
      <c r="CU285" s="18">
        <v>35.340000000000003</v>
      </c>
      <c r="CV285" s="22">
        <f t="shared" si="1001"/>
        <v>1.7</v>
      </c>
      <c r="CW285" s="22">
        <f t="shared" si="869"/>
        <v>0</v>
      </c>
      <c r="CX285" s="22">
        <f t="shared" si="870"/>
        <v>0</v>
      </c>
      <c r="CY285" s="22">
        <f t="shared" si="871"/>
        <v>37.08</v>
      </c>
      <c r="CZ285" s="22">
        <f t="shared" si="872"/>
        <v>37.229999999999997</v>
      </c>
      <c r="DA285" s="18">
        <v>37.229999999999997</v>
      </c>
      <c r="DB285" s="20">
        <f t="shared" si="1002"/>
        <v>2.19</v>
      </c>
      <c r="DC285" s="20">
        <f t="shared" si="1003"/>
        <v>0.84</v>
      </c>
      <c r="DD285" s="20">
        <f t="shared" si="1004"/>
        <v>1.35</v>
      </c>
      <c r="DE285" s="20">
        <f t="shared" si="873"/>
        <v>0.1</v>
      </c>
      <c r="DF285" s="20">
        <f t="shared" si="874"/>
        <v>0.2</v>
      </c>
      <c r="DG285" s="20">
        <f t="shared" si="875"/>
        <v>1.05</v>
      </c>
      <c r="DH285" s="20">
        <f t="shared" si="876"/>
        <v>0</v>
      </c>
      <c r="DI285" s="20">
        <f t="shared" si="877"/>
        <v>0</v>
      </c>
      <c r="DJ285" s="20">
        <f t="shared" si="878"/>
        <v>0</v>
      </c>
      <c r="DK285" s="20">
        <f t="shared" si="1005"/>
        <v>1.35</v>
      </c>
      <c r="DL285" s="20">
        <f t="shared" si="1006"/>
        <v>0</v>
      </c>
      <c r="DM285" s="20">
        <f t="shared" si="1007"/>
        <v>0</v>
      </c>
      <c r="DN285" s="20">
        <f t="shared" si="1008"/>
        <v>0</v>
      </c>
      <c r="DO285" s="18">
        <v>2.44</v>
      </c>
      <c r="DP285" s="18">
        <v>0</v>
      </c>
      <c r="DQ285" s="18">
        <v>1</v>
      </c>
      <c r="DR285" s="18">
        <v>1</v>
      </c>
      <c r="DS285" s="25">
        <f t="shared" si="1009"/>
        <v>2.44</v>
      </c>
      <c r="DT285" s="25">
        <f t="shared" si="1010"/>
        <v>0</v>
      </c>
      <c r="DU285" s="25">
        <f t="shared" si="1011"/>
        <v>3.29</v>
      </c>
      <c r="DV285" s="25">
        <f t="shared" si="1012"/>
        <v>0</v>
      </c>
      <c r="DW285" s="25">
        <f t="shared" si="1013"/>
        <v>3.29</v>
      </c>
      <c r="DX285" s="25">
        <f t="shared" si="1014"/>
        <v>7.37</v>
      </c>
      <c r="DY285" s="25">
        <f t="shared" si="1015"/>
        <v>0</v>
      </c>
      <c r="DZ285" s="25">
        <f t="shared" si="1016"/>
        <v>7.37</v>
      </c>
      <c r="EA285" s="25">
        <f t="shared" si="1017"/>
        <v>4.8899999999999997</v>
      </c>
      <c r="EB285" s="25">
        <f t="shared" si="1018"/>
        <v>0</v>
      </c>
      <c r="EC285" s="25">
        <f t="shared" si="1019"/>
        <v>4.8899999999999997</v>
      </c>
      <c r="ED285" s="25">
        <f t="shared" si="1020"/>
        <v>2.48</v>
      </c>
      <c r="EE285" s="25">
        <f t="shared" si="1020"/>
        <v>0</v>
      </c>
      <c r="EF285" s="25">
        <f t="shared" si="1021"/>
        <v>2.48</v>
      </c>
      <c r="EG285" s="25">
        <f t="shared" si="1022"/>
        <v>4.8899999999999997</v>
      </c>
      <c r="EH285" s="25">
        <f t="shared" si="1022"/>
        <v>0</v>
      </c>
      <c r="EI285" s="25">
        <f t="shared" si="1023"/>
        <v>4.8899999999999997</v>
      </c>
      <c r="EJ285" s="18">
        <v>818.74</v>
      </c>
      <c r="EK285" s="18">
        <v>867.83</v>
      </c>
      <c r="EL285" s="18" t="s">
        <v>1095</v>
      </c>
      <c r="EM285" s="18" t="s">
        <v>1096</v>
      </c>
      <c r="EN285" s="16" t="s">
        <v>774</v>
      </c>
      <c r="EO285" s="16" t="s">
        <v>132</v>
      </c>
      <c r="EP285" s="16" t="e">
        <f>IF(OR(EN285="Cống tròn",EN285="Cống hộp",EN285="Ống nhựa"),INDEX(#REF!,MATCH(E285,#REF!,0)),IF(OR(EN285="Rãnh xây",EN285="Rãnh bê tông"),INDEX(#REF!,MATCH(E285,#REF!,0)),0))</f>
        <v>#REF!</v>
      </c>
      <c r="EQ285" s="18">
        <v>46.37</v>
      </c>
      <c r="ER285" s="18">
        <v>1</v>
      </c>
      <c r="ES285" s="25">
        <f t="shared" si="1024"/>
        <v>46</v>
      </c>
      <c r="ET285" s="1" t="e">
        <f>_xlfn.IFNA(IF(EN285="Cống tròn",INDEX(#REF!,MATCH(E285,#REF!,0)),IF(EN285="Cống hộp",INDEX(#REF!,MATCH(E285,#REF!,0)),EU285&amp;" ,"&amp;EV285)),0)</f>
        <v>#REF!</v>
      </c>
      <c r="EU285" s="16" t="s">
        <v>769</v>
      </c>
      <c r="EV285" s="16" t="s">
        <v>775</v>
      </c>
      <c r="EW285" s="16" t="e">
        <f>_xlfn.IFNA(INDEX(#REF!,MATCH(E285,#REF!,0)),0)</f>
        <v>#REF!</v>
      </c>
      <c r="EX285" s="16"/>
      <c r="EY285" s="18">
        <v>0</v>
      </c>
      <c r="EZ285" s="18">
        <v>0</v>
      </c>
      <c r="FA285" s="18">
        <v>0</v>
      </c>
      <c r="FB285" s="19">
        <v>0</v>
      </c>
      <c r="FC285" s="19">
        <v>0</v>
      </c>
      <c r="FD285" s="25">
        <f t="shared" si="879"/>
        <v>0</v>
      </c>
      <c r="FE285" s="25">
        <f t="shared" si="1025"/>
        <v>0</v>
      </c>
      <c r="FF285" s="18">
        <v>0.1</v>
      </c>
      <c r="FG285" s="18">
        <v>2</v>
      </c>
      <c r="FH285" s="18">
        <v>1</v>
      </c>
      <c r="FI285" s="25">
        <f t="shared" si="1026"/>
        <v>1.2</v>
      </c>
      <c r="FJ285" s="18">
        <v>0</v>
      </c>
      <c r="FK285" s="18">
        <v>0</v>
      </c>
      <c r="FL285" s="18">
        <v>0.2</v>
      </c>
      <c r="FM285" s="18">
        <v>1.4</v>
      </c>
      <c r="FN285" s="18">
        <v>0</v>
      </c>
      <c r="FO285" s="25">
        <f t="shared" si="1027"/>
        <v>1.4</v>
      </c>
      <c r="FP285" s="18">
        <v>1.4999999999999999E-2</v>
      </c>
      <c r="FQ285" s="18">
        <v>1</v>
      </c>
      <c r="FR285" s="25">
        <f t="shared" si="880"/>
        <v>45</v>
      </c>
      <c r="FS285" s="25">
        <f t="shared" si="881"/>
        <v>0.65999999999999992</v>
      </c>
      <c r="FT285" s="25">
        <f t="shared" si="882"/>
        <v>45.66</v>
      </c>
      <c r="FU285" s="25">
        <f t="shared" si="883"/>
        <v>-0.71000000000000085</v>
      </c>
      <c r="FV285" s="25" t="str">
        <f t="shared" si="1028"/>
        <v>Thêm 01</v>
      </c>
      <c r="FW285" s="25">
        <f t="shared" si="1029"/>
        <v>0.31</v>
      </c>
      <c r="FX285" s="16"/>
      <c r="FY285" s="16"/>
      <c r="FZ285" s="16"/>
      <c r="GA285" s="16"/>
      <c r="GB285" s="19">
        <v>0</v>
      </c>
      <c r="GC285" s="19">
        <v>0</v>
      </c>
      <c r="GD285" s="19">
        <v>0</v>
      </c>
      <c r="GE285" s="19">
        <v>0</v>
      </c>
      <c r="GF285" s="19">
        <v>0</v>
      </c>
      <c r="GG285" s="19">
        <v>0</v>
      </c>
      <c r="GH285" s="19">
        <v>0</v>
      </c>
      <c r="GI285" s="19">
        <v>0</v>
      </c>
      <c r="GJ285" s="19">
        <v>0</v>
      </c>
      <c r="GK285" s="19">
        <v>0</v>
      </c>
      <c r="GL285" s="25">
        <f t="shared" si="884"/>
        <v>0</v>
      </c>
      <c r="GM285" s="25">
        <f t="shared" si="1030"/>
        <v>0</v>
      </c>
      <c r="GN285" s="19">
        <v>0</v>
      </c>
      <c r="GO285" s="19">
        <v>0</v>
      </c>
      <c r="GP285" s="19">
        <v>0</v>
      </c>
      <c r="GQ285" s="19">
        <v>0</v>
      </c>
      <c r="GR285" s="1" t="e">
        <f>_xlfn.IFNA(INDEX(#REF!,MATCH(E285,#REF!,0)),0)</f>
        <v>#REF!</v>
      </c>
      <c r="GS285" s="16"/>
      <c r="GT285" s="18">
        <v>0</v>
      </c>
      <c r="GU285" s="18">
        <v>0</v>
      </c>
      <c r="GV285" s="18">
        <v>0</v>
      </c>
      <c r="GW285" s="18">
        <v>0</v>
      </c>
      <c r="GX285" s="25">
        <f t="shared" si="885"/>
        <v>0</v>
      </c>
      <c r="GY285" s="25">
        <f t="shared" si="886"/>
        <v>0</v>
      </c>
      <c r="GZ285" s="25">
        <f t="shared" si="1031"/>
        <v>0</v>
      </c>
      <c r="HA285" s="1" t="e" cm="1">
        <f t="array" ref="HA285">INDEX(#REF!,MATCH(EJ285&amp;EK285&amp;HD285&amp;HE285&amp;HF285,#REF!&amp;#REF!&amp;#REF!&amp;#REF!&amp;#REF!,0))</f>
        <v>#REF!</v>
      </c>
      <c r="HB285" s="16"/>
      <c r="HC285" s="25">
        <f t="shared" si="1032"/>
        <v>0</v>
      </c>
      <c r="HD285" s="18">
        <v>0</v>
      </c>
      <c r="HE285" s="18">
        <v>0</v>
      </c>
      <c r="HF285" s="18">
        <v>0</v>
      </c>
      <c r="HG285" s="1" t="e" cm="1">
        <f t="array" ref="HG285">INDEX(#REF!,MATCH(EJ285&amp;EK285&amp;HJ285&amp;HK285&amp;HL285,#REF!&amp;#REF!&amp;#REF!&amp;#REF!&amp;#REF!,0))</f>
        <v>#REF!</v>
      </c>
      <c r="HH285" s="16"/>
      <c r="HI285" s="25">
        <f t="shared" si="1033"/>
        <v>0</v>
      </c>
      <c r="HJ285" s="25">
        <f t="shared" si="1034"/>
        <v>0</v>
      </c>
      <c r="HK285" s="19">
        <v>0</v>
      </c>
      <c r="HL285" s="19">
        <v>0</v>
      </c>
      <c r="HM285" s="18">
        <v>0.01</v>
      </c>
      <c r="HN285" s="18">
        <v>1</v>
      </c>
      <c r="HO285" s="25">
        <f t="shared" si="1035"/>
        <v>0</v>
      </c>
      <c r="HP285" s="25">
        <f t="shared" si="1036"/>
        <v>0</v>
      </c>
      <c r="HQ285" s="25">
        <f t="shared" si="1037"/>
        <v>0</v>
      </c>
      <c r="HR285" s="25">
        <f t="shared" si="1038"/>
        <v>0</v>
      </c>
      <c r="HS285" s="25">
        <f t="shared" si="1039"/>
        <v>0</v>
      </c>
      <c r="HT285" s="19">
        <v>0</v>
      </c>
      <c r="HU285" s="19">
        <v>0</v>
      </c>
      <c r="HV285" s="19">
        <v>0</v>
      </c>
      <c r="HW285" s="25">
        <f t="shared" si="1040"/>
        <v>0</v>
      </c>
      <c r="HX285" s="19">
        <v>0</v>
      </c>
      <c r="HY285" s="19">
        <v>0</v>
      </c>
      <c r="HZ285" s="18">
        <v>36.39</v>
      </c>
      <c r="IA285" s="20">
        <f>ROUND(IF(EN285="Cống tròn",IF(EN285="Cống tròn",IF(EU285="Không có móng",IQ285-FF285,IF(EU285="Đế",IP285-FN285,IF(OR(EU285="Móng bê tông",EU285="Móng bê tông kết hợp đế"),II285-FJ285,0))),0),IF(EN285="Cống hộp",IF(AND(EN285="Cống hộp",EU285="Không có móng"),IQ285-GF285,IF(AND(EN285="Cống hộp",EU285="Móng bê tông"),IJ285-GB285,0)),IF(OR(EN285="Rãnh xây",EN285="Rãnh bê tông"),IF(OR(EN285="Rãnh xây",EN285="Rãnh bê tông"),IK285-GB285,0),IF(EN285="Ống nhựa",IF(AND(EN285="Ống nhựa",EU285="Không đắp cát"),IQ285-HT285,IF(AND(EN285="Ống nhựa",EU285="Đắp cát"),IH285-HX285,0)),IF(EN285="Rãnh thang",IF(EN285="Rãnh thang",IF(EU285="Móng bê tông",#REF!-#REF!,IQ285),0),0))))),2)</f>
        <v>35.340000000000003</v>
      </c>
      <c r="IB285" s="20">
        <f t="shared" si="1041"/>
        <v>1.0499999999999972</v>
      </c>
      <c r="IC285" s="20">
        <f t="shared" si="887"/>
        <v>35.339999999999996</v>
      </c>
      <c r="ID285" s="20">
        <f t="shared" si="888"/>
        <v>0</v>
      </c>
      <c r="IE285" s="20">
        <f t="shared" si="889"/>
        <v>0</v>
      </c>
      <c r="IF285" s="20">
        <f t="shared" si="890"/>
        <v>0</v>
      </c>
      <c r="IG285" s="20">
        <f>IF(EN285="Rãnh thang",IF(AND(EN285="Rãnh thang",EU285="Móng bê tông"),IQ285-#REF!,0),IF(EN285="Ống nhựa",IF(AND(EN285="Ống nhựa",EU285="Đắp cát"),IQ285-HT285,0),IF(EN285="Cống tròn",IF(EN285="Cống tròn",IF(OR(EU285="Móng bê tông",EU285="Móng bê tông kết hợp đế"),IM285-FL285,0),0),IF(EN285="Cống hộp",IF(AND(EN285="Cống hộp",EU285="Móng bê tông"),IN285-GD285,0),IF(OR(EN285="Rãnh xây",EN285="Rãnh bê tông"),IF(AND(EN285="Rãnh xây",EU285="Móng bê tông"),IO285-GD285,IF(AND(EN285="Rãnh bê tông",EU285="Móng bê tông"),IO285-GD285,0)),0)))))</f>
        <v>35.339999999999996</v>
      </c>
      <c r="IH285" s="20">
        <f t="shared" si="891"/>
        <v>0</v>
      </c>
      <c r="II285" s="20">
        <f t="shared" si="892"/>
        <v>35.339999999999996</v>
      </c>
      <c r="IJ285" s="20">
        <f t="shared" si="893"/>
        <v>0</v>
      </c>
      <c r="IK285" s="20">
        <f t="shared" si="894"/>
        <v>0</v>
      </c>
      <c r="IL285" s="20">
        <f t="shared" si="895"/>
        <v>35.54</v>
      </c>
      <c r="IM285" s="20">
        <f t="shared" si="896"/>
        <v>35.54</v>
      </c>
      <c r="IN285" s="20">
        <f t="shared" si="897"/>
        <v>0</v>
      </c>
      <c r="IO285" s="20">
        <f t="shared" si="898"/>
        <v>0</v>
      </c>
      <c r="IP285" s="20">
        <f t="shared" si="899"/>
        <v>0</v>
      </c>
      <c r="IQ285" s="18">
        <v>35.64</v>
      </c>
      <c r="IR285" s="25">
        <f t="shared" si="1042"/>
        <v>0</v>
      </c>
      <c r="IS285" s="25">
        <f t="shared" si="900"/>
        <v>0</v>
      </c>
      <c r="IT285" s="25">
        <f t="shared" si="901"/>
        <v>0</v>
      </c>
      <c r="IU285" s="25">
        <f>ROUND(IF(EN285="Cống tròn",IF(EN285="Cống tròn",IV285+FF285,0),IF(EN285="Cống hộp",IF(EN285="Cống hộp",IV285+GP285,0),IF(OR(EN285="Rãnh xây",EN285="Rãnh bê tông"),IF(OR(EN285="Rãnh xây",EN285="Rãnh bê tông"),IV285+GP285,0),IF(EN285="ống nhựa",IF(EN285="Ống nhựa",IV285+HT285,0),IF(EN285="Rãnh thang",IF(EN285="Rãnh thang",IQ285+#REF!,0),0))))),2)</f>
        <v>36.61</v>
      </c>
      <c r="IV285" s="18">
        <v>36.51</v>
      </c>
      <c r="IW285" s="25">
        <f t="shared" si="902"/>
        <v>36.61</v>
      </c>
      <c r="IX285" s="25">
        <f t="shared" si="903"/>
        <v>0</v>
      </c>
      <c r="IY285" s="25">
        <f t="shared" si="904"/>
        <v>0</v>
      </c>
      <c r="IZ285" s="25">
        <f t="shared" si="905"/>
        <v>0</v>
      </c>
      <c r="JA285" s="25">
        <f t="shared" si="906"/>
        <v>0</v>
      </c>
      <c r="JB285" s="18">
        <v>36.659999999999997</v>
      </c>
      <c r="JC285" s="20">
        <f>ROUND(IF(EN285="Cống tròn",IF(EN285="Cống tròn",IF(EU285="Không có móng",JS285-FF285,IF(EU285="Đế",JR285-FN285,IF(OR(EU285="Móng bê tông",EU285="Móng bê tông kết hợp đế"),JK285-FJ285,0))),0),IF(EN285="Cống hộp",IF(AND(EN285="Cống hộp",EU285="Không có móng"),JS285-GF285,IF(AND(EN285="Cống hộp",EU285="Móng bê tông"),JL285-GB285,0)),IF(OR(EN285="Rãnh xây",EN285="Rãnh bê tông"),IF(OR(EN285="Rãnh xây",EN285="Rãnh bê tông"),JM285-GB285,0),IF(EN285="Ống nhựa",IF(AND(EN285="Ống nhựa",EU285="Không đắp cát"),JS285-HT285,IF(AND(EN285="Ống nhựa",EU285="Đắp cát"),JJ285-HX285,0)),IF(EN285="Rãnh thang",IF(EN285="Rãnh thang",IF(EU285="Móng bê tông",#REF!-#REF!,JS285),0),0))))),2)</f>
        <v>35.21</v>
      </c>
      <c r="JD285" s="20">
        <f t="shared" si="1043"/>
        <v>1.4499999999999957</v>
      </c>
      <c r="JE285" s="20">
        <f t="shared" si="907"/>
        <v>35.209999999999994</v>
      </c>
      <c r="JF285" s="20">
        <f t="shared" si="908"/>
        <v>0</v>
      </c>
      <c r="JG285" s="20">
        <f t="shared" si="909"/>
        <v>0</v>
      </c>
      <c r="JH285" s="20">
        <f t="shared" si="910"/>
        <v>0</v>
      </c>
      <c r="JI285" s="20">
        <f>IF(EN285="Rãnh thang",IF(AND(EN285="Rãnh thang",EU285="Móng bê tông"),JS285-#REF!,0),IF(EN285="Ống nhựa",IF(AND(EN285="Ống nhựa",EU285="Đắp cát"),JS285-HT285,0),IF(EN285="Cống tròn",IF(EN285="Cống tròn",IF(OR(EU285="Móng bê tông",EU285="Móng bê tông kết hợp đế"),JO285-FL285,0),0),IF(EN285="Cống hộp",IF(AND(EN285="Cống hộp",EU285="Móng bê tông"),JP285-GD285,0),IF(OR(EN285="Rãnh xây",EN285="Rãnh bê tông"),IF(AND(EN285="Rãnh xây",EU285="Móng bê tông"),JQ285-GD285,IF(AND(EN285="Rãnh bê tông",EU285="Móng bê tông"),JQ285-GD285,0)),0)))))</f>
        <v>35.209999999999994</v>
      </c>
      <c r="JJ285" s="20">
        <f t="shared" si="911"/>
        <v>0</v>
      </c>
      <c r="JK285" s="20">
        <f t="shared" si="912"/>
        <v>35.209999999999994</v>
      </c>
      <c r="JL285" s="20">
        <f t="shared" si="913"/>
        <v>0</v>
      </c>
      <c r="JM285" s="20">
        <f t="shared" si="914"/>
        <v>0</v>
      </c>
      <c r="JN285" s="20">
        <f t="shared" si="915"/>
        <v>35.409999999999997</v>
      </c>
      <c r="JO285" s="20">
        <f t="shared" si="916"/>
        <v>35.409999999999997</v>
      </c>
      <c r="JP285" s="20">
        <f t="shared" si="917"/>
        <v>0</v>
      </c>
      <c r="JQ285" s="20">
        <f t="shared" si="918"/>
        <v>0</v>
      </c>
      <c r="JR285" s="20">
        <f t="shared" si="919"/>
        <v>0</v>
      </c>
      <c r="JS285" s="26">
        <v>35.51</v>
      </c>
      <c r="JT285" s="25">
        <f t="shared" si="1044"/>
        <v>0</v>
      </c>
      <c r="JU285" s="25">
        <f t="shared" si="920"/>
        <v>0</v>
      </c>
      <c r="JV285" s="25">
        <f t="shared" si="921"/>
        <v>0</v>
      </c>
      <c r="JW285" s="25">
        <f>ROUND(IF(EN285="Cống tròn",IF(EN285="Cống tròn",JX285+FF285,0),IF(EN285="Cống hộp",IF(EN285="Cống hộp",JX285+GP285,0),IF(OR(EN285="Rãnh xây",EN285="Rãnh bê tông"),IF(OR(EN285="Rãnh xây",EN285="Rãnh bê tông"),JX285+GP285,0),IF(EN285="ống nhựa",IF(EN285="Ống nhựa",JX285+HT285,0),IF(EN285="Rãnh thang",IF(EN285="Rãnh thang",JS285+#REF!,0),0))))),2)</f>
        <v>36.61</v>
      </c>
      <c r="JX285" s="27">
        <v>36.51</v>
      </c>
      <c r="JY285" s="25">
        <f t="shared" si="922"/>
        <v>36.61</v>
      </c>
      <c r="JZ285" s="25">
        <f t="shared" si="923"/>
        <v>0</v>
      </c>
      <c r="KA285" s="25">
        <f t="shared" si="924"/>
        <v>0</v>
      </c>
      <c r="KB285" s="25">
        <f t="shared" si="925"/>
        <v>0</v>
      </c>
      <c r="KC285" s="25">
        <f t="shared" si="926"/>
        <v>0</v>
      </c>
      <c r="KD285" s="28" t="s">
        <v>98</v>
      </c>
      <c r="KE285" s="27">
        <v>0</v>
      </c>
      <c r="KF285" s="25">
        <f t="shared" si="927"/>
        <v>1.0499999999999972</v>
      </c>
      <c r="KG285" s="25">
        <f t="shared" si="1045"/>
        <v>1.0499999999999972</v>
      </c>
      <c r="KH285" s="27">
        <v>0</v>
      </c>
      <c r="KI285" s="25">
        <f t="shared" si="928"/>
        <v>1.4499999999999957</v>
      </c>
      <c r="KJ285" s="25">
        <f t="shared" si="1046"/>
        <v>1.4499999999999957</v>
      </c>
      <c r="KK285" s="25">
        <f t="shared" si="929"/>
        <v>0</v>
      </c>
      <c r="KL285" s="25">
        <f t="shared" si="930"/>
        <v>0</v>
      </c>
      <c r="KM285" s="25">
        <f t="shared" si="1047"/>
        <v>0</v>
      </c>
      <c r="KN285" s="25">
        <f t="shared" si="931"/>
        <v>0</v>
      </c>
      <c r="KO285" s="25">
        <f t="shared" si="932"/>
        <v>0</v>
      </c>
      <c r="KP285" s="25">
        <f t="shared" si="1048"/>
        <v>0</v>
      </c>
      <c r="KQ285" s="25">
        <f t="shared" si="933"/>
        <v>0.2</v>
      </c>
      <c r="KR285" s="25">
        <f t="shared" si="934"/>
        <v>0.2</v>
      </c>
      <c r="KS285" s="25">
        <f t="shared" si="1049"/>
        <v>0.2</v>
      </c>
      <c r="KT285" s="25">
        <f t="shared" si="935"/>
        <v>0</v>
      </c>
      <c r="KU285" s="25">
        <f t="shared" si="936"/>
        <v>0</v>
      </c>
      <c r="KV285" s="25">
        <f t="shared" si="1050"/>
        <v>0</v>
      </c>
      <c r="KW285" s="25">
        <f t="shared" si="863"/>
        <v>0</v>
      </c>
      <c r="KX285" s="25">
        <f t="shared" si="937"/>
        <v>0</v>
      </c>
      <c r="KY285" s="25">
        <f t="shared" si="1051"/>
        <v>0</v>
      </c>
      <c r="KZ285" s="25">
        <f t="shared" si="938"/>
        <v>0</v>
      </c>
      <c r="LA285" s="25">
        <f t="shared" si="939"/>
        <v>0</v>
      </c>
      <c r="LB285" s="25">
        <f t="shared" si="1052"/>
        <v>0</v>
      </c>
      <c r="LC285" s="25">
        <f t="shared" si="940"/>
        <v>0.8499999999999972</v>
      </c>
      <c r="LD285" s="25">
        <f t="shared" si="941"/>
        <v>1.4</v>
      </c>
      <c r="LE285" s="25">
        <f t="shared" si="1053"/>
        <v>1.1249999999999987</v>
      </c>
      <c r="LF285" s="25">
        <f t="shared" si="942"/>
        <v>0</v>
      </c>
      <c r="LG285" s="25">
        <f t="shared" si="943"/>
        <v>0</v>
      </c>
      <c r="LH285" s="25">
        <f t="shared" si="1054"/>
        <v>0</v>
      </c>
      <c r="LI285" s="25">
        <f t="shared" si="944"/>
        <v>0</v>
      </c>
      <c r="LJ285" s="25">
        <f t="shared" si="945"/>
        <v>0</v>
      </c>
      <c r="LK285" s="25">
        <f t="shared" si="1055"/>
        <v>0</v>
      </c>
      <c r="LL285" s="25">
        <f t="shared" si="946"/>
        <v>0</v>
      </c>
      <c r="LM285" s="25">
        <f t="shared" si="947"/>
        <v>0</v>
      </c>
      <c r="LN285" s="25">
        <f t="shared" si="1056"/>
        <v>0</v>
      </c>
      <c r="LO285" s="25">
        <f t="shared" si="948"/>
        <v>0</v>
      </c>
      <c r="LP285" s="25">
        <f t="shared" si="949"/>
        <v>0</v>
      </c>
      <c r="LQ285" s="25">
        <f t="shared" si="1057"/>
        <v>0</v>
      </c>
      <c r="LR285" s="25">
        <f t="shared" si="950"/>
        <v>0</v>
      </c>
      <c r="LS285" s="25">
        <f t="shared" si="951"/>
        <v>0</v>
      </c>
      <c r="LT285" s="25">
        <f t="shared" si="1058"/>
        <v>0</v>
      </c>
      <c r="LU285" s="25">
        <f t="shared" si="952"/>
        <v>0</v>
      </c>
      <c r="LV285" s="25">
        <f t="shared" si="953"/>
        <v>0</v>
      </c>
      <c r="LW285" s="25">
        <f t="shared" si="1059"/>
        <v>0</v>
      </c>
      <c r="LX285" s="25">
        <f t="shared" si="954"/>
        <v>0</v>
      </c>
      <c r="LY285" s="25">
        <f t="shared" si="955"/>
        <v>0</v>
      </c>
      <c r="LZ285" s="25">
        <f t="shared" si="1060"/>
        <v>0</v>
      </c>
      <c r="MA285" s="25">
        <f t="shared" si="956"/>
        <v>0</v>
      </c>
      <c r="MB285" s="25">
        <f t="shared" si="957"/>
        <v>0</v>
      </c>
      <c r="MC285" s="25">
        <f t="shared" si="1061"/>
        <v>0</v>
      </c>
      <c r="MD285" s="25">
        <f t="shared" si="958"/>
        <v>0</v>
      </c>
      <c r="ME285" s="25">
        <f t="shared" si="959"/>
        <v>0</v>
      </c>
      <c r="MF285" s="25">
        <f t="shared" si="1062"/>
        <v>0</v>
      </c>
      <c r="MG285" s="25">
        <f t="shared" si="960"/>
        <v>0</v>
      </c>
      <c r="MH285" s="25">
        <f t="shared" si="961"/>
        <v>0</v>
      </c>
      <c r="MI285" s="25">
        <f t="shared" si="1063"/>
        <v>0</v>
      </c>
      <c r="MJ285" s="25">
        <f t="shared" si="962"/>
        <v>0</v>
      </c>
      <c r="MK285" s="25">
        <f t="shared" si="963"/>
        <v>0</v>
      </c>
      <c r="ML285" s="25">
        <f t="shared" si="1064"/>
        <v>0</v>
      </c>
      <c r="MM285" s="25">
        <f t="shared" si="964"/>
        <v>0</v>
      </c>
      <c r="MN285" s="25">
        <f t="shared" si="965"/>
        <v>0</v>
      </c>
      <c r="MO285" s="25">
        <f t="shared" si="1065"/>
        <v>0</v>
      </c>
      <c r="MP285" s="25">
        <f t="shared" si="966"/>
        <v>0</v>
      </c>
      <c r="MQ285" s="25">
        <f t="shared" si="967"/>
        <v>0</v>
      </c>
      <c r="MR285" s="25">
        <f t="shared" si="1066"/>
        <v>0</v>
      </c>
      <c r="MS285" s="29">
        <v>1.4</v>
      </c>
      <c r="MT285" s="29">
        <v>0</v>
      </c>
      <c r="MU285" s="29">
        <v>1</v>
      </c>
      <c r="MV285" s="29">
        <v>1</v>
      </c>
      <c r="MW285" s="25">
        <f t="shared" si="968"/>
        <v>1.4</v>
      </c>
      <c r="MX285" s="25">
        <f t="shared" si="969"/>
        <v>1.47</v>
      </c>
      <c r="MY285" s="25">
        <f t="shared" si="970"/>
        <v>0</v>
      </c>
      <c r="MZ285" s="25">
        <f t="shared" si="971"/>
        <v>0</v>
      </c>
      <c r="NA285" s="25">
        <f t="shared" si="972"/>
        <v>1.4</v>
      </c>
      <c r="NB285" s="25">
        <f t="shared" si="973"/>
        <v>2.0299999999999998</v>
      </c>
      <c r="NC285" s="25">
        <f t="shared" si="974"/>
        <v>0</v>
      </c>
      <c r="ND285" s="25">
        <f t="shared" si="975"/>
        <v>0</v>
      </c>
      <c r="NE285" s="25">
        <f t="shared" si="1067"/>
        <v>1.4</v>
      </c>
      <c r="NF285" s="25">
        <f t="shared" si="1067"/>
        <v>1.75</v>
      </c>
      <c r="NG285" s="25">
        <f t="shared" si="1067"/>
        <v>0</v>
      </c>
      <c r="NH285" s="25">
        <f t="shared" si="976"/>
        <v>0</v>
      </c>
      <c r="NI285" s="25">
        <f t="shared" si="977"/>
        <v>81.150000000000006</v>
      </c>
      <c r="NJ285" s="25">
        <f t="shared" si="978"/>
        <v>0</v>
      </c>
      <c r="NK285" s="25">
        <f t="shared" si="979"/>
        <v>81.150000000000006</v>
      </c>
      <c r="NL285" s="25">
        <f t="shared" si="980"/>
        <v>59.05</v>
      </c>
      <c r="NM285" s="25">
        <f t="shared" si="981"/>
        <v>0</v>
      </c>
      <c r="NN285" s="25">
        <f t="shared" si="1068"/>
        <v>59.05</v>
      </c>
      <c r="NO285" s="25">
        <f t="shared" si="982"/>
        <v>0</v>
      </c>
      <c r="NP285" s="25">
        <f t="shared" si="983"/>
        <v>0</v>
      </c>
      <c r="NQ285" s="25">
        <f t="shared" si="1069"/>
        <v>0</v>
      </c>
      <c r="NR285" s="25">
        <f t="shared" si="984"/>
        <v>0</v>
      </c>
      <c r="NS285" s="25">
        <f t="shared" si="985"/>
        <v>0</v>
      </c>
      <c r="NT285" s="25">
        <f t="shared" si="1070"/>
        <v>0</v>
      </c>
      <c r="NU285" s="25">
        <f t="shared" si="986"/>
        <v>0</v>
      </c>
      <c r="NV285" s="25">
        <f t="shared" si="987"/>
        <v>0</v>
      </c>
      <c r="NW285" s="25">
        <f t="shared" si="1071"/>
        <v>0</v>
      </c>
      <c r="NX285" s="25">
        <f t="shared" si="1072"/>
        <v>59.05</v>
      </c>
      <c r="NY285" s="25">
        <f t="shared" si="1072"/>
        <v>0</v>
      </c>
      <c r="NZ285" s="25">
        <f t="shared" si="1073"/>
        <v>59.05</v>
      </c>
      <c r="OA285" s="25">
        <f t="shared" si="1074"/>
        <v>22.1</v>
      </c>
      <c r="OB285" s="25">
        <f t="shared" si="1074"/>
        <v>0</v>
      </c>
      <c r="OC285" s="25">
        <f t="shared" si="1075"/>
        <v>22.1</v>
      </c>
      <c r="OD285" s="25">
        <f t="shared" si="1076"/>
        <v>59.05</v>
      </c>
      <c r="OE285" s="25">
        <f t="shared" si="1076"/>
        <v>0</v>
      </c>
      <c r="OF285" s="25">
        <f t="shared" si="1076"/>
        <v>59.05</v>
      </c>
      <c r="OG285" s="25">
        <f t="shared" si="988"/>
        <v>0</v>
      </c>
      <c r="OH285" s="25">
        <f t="shared" si="989"/>
        <v>0</v>
      </c>
      <c r="OI285" s="25">
        <f t="shared" si="990"/>
        <v>0</v>
      </c>
      <c r="OJ285" s="25">
        <f t="shared" si="991"/>
        <v>0</v>
      </c>
      <c r="OK285" s="25">
        <f t="shared" si="992"/>
        <v>0</v>
      </c>
      <c r="OL285" s="25">
        <f t="shared" si="993"/>
        <v>0</v>
      </c>
      <c r="OM285" s="25">
        <f t="shared" si="1077"/>
        <v>0</v>
      </c>
      <c r="ON285" s="25">
        <f t="shared" si="1077"/>
        <v>0</v>
      </c>
      <c r="OO285" s="25">
        <f t="shared" si="1077"/>
        <v>0</v>
      </c>
      <c r="OP285" s="25">
        <f t="shared" si="994"/>
        <v>0</v>
      </c>
      <c r="OQ285" s="25">
        <f t="shared" si="995"/>
        <v>0</v>
      </c>
      <c r="OR285" s="25">
        <f t="shared" si="1078"/>
        <v>0</v>
      </c>
      <c r="OS285" s="26">
        <v>536217.23</v>
      </c>
      <c r="OT285" s="26">
        <v>2370941.92</v>
      </c>
    </row>
    <row r="286" spans="1:410" ht="33" customHeight="1" x14ac:dyDescent="0.25">
      <c r="A286" s="18"/>
      <c r="B286" s="18" t="s">
        <v>1071</v>
      </c>
      <c r="C286" s="18">
        <v>867.83</v>
      </c>
      <c r="D286" s="16" t="e">
        <f>_xlfn.IFNA(INDEX(#REF!,MATCH(E286,#REF!,0)),0)</f>
        <v>#REF!</v>
      </c>
      <c r="E286" s="18" t="s">
        <v>1097</v>
      </c>
      <c r="F286" s="16" t="s">
        <v>765</v>
      </c>
      <c r="G286" s="16" t="s">
        <v>766</v>
      </c>
      <c r="H286" s="16" t="s">
        <v>767</v>
      </c>
      <c r="I286" s="16" t="s">
        <v>768</v>
      </c>
      <c r="J286" s="16" t="s">
        <v>811</v>
      </c>
      <c r="K286" s="16" t="s">
        <v>770</v>
      </c>
      <c r="L286" s="16" t="s">
        <v>771</v>
      </c>
      <c r="M286" s="18">
        <v>2.44</v>
      </c>
      <c r="N286" s="18">
        <v>4.5</v>
      </c>
      <c r="O286" s="18">
        <v>2.84</v>
      </c>
      <c r="P286" s="18">
        <v>4.9000000000000004</v>
      </c>
      <c r="Q286" s="18">
        <v>0.1</v>
      </c>
      <c r="R286" s="18">
        <v>2.64</v>
      </c>
      <c r="S286" s="18">
        <v>4.7</v>
      </c>
      <c r="T286" s="18">
        <v>0.2</v>
      </c>
      <c r="U286" s="18">
        <v>0</v>
      </c>
      <c r="V286" s="18">
        <v>0</v>
      </c>
      <c r="W286" s="18">
        <v>0</v>
      </c>
      <c r="X286" s="18">
        <v>2.44</v>
      </c>
      <c r="Y286" s="18">
        <v>4.46</v>
      </c>
      <c r="Z286" s="20">
        <f t="shared" si="996"/>
        <v>2.4</v>
      </c>
      <c r="AA286" s="18">
        <v>0.22</v>
      </c>
      <c r="AB286" s="18">
        <v>0</v>
      </c>
      <c r="AC286" s="18">
        <v>0</v>
      </c>
      <c r="AD286" s="18">
        <v>0</v>
      </c>
      <c r="AE286" s="18">
        <v>0</v>
      </c>
      <c r="AF286" s="18">
        <v>0</v>
      </c>
      <c r="AG286" s="18">
        <v>2</v>
      </c>
      <c r="AH286" s="18">
        <v>4.0599999999999996</v>
      </c>
      <c r="AI286" s="20">
        <f t="shared" si="997"/>
        <v>2.5499999999999998</v>
      </c>
      <c r="AJ286" s="18">
        <v>0</v>
      </c>
      <c r="AK286" s="18">
        <v>0</v>
      </c>
      <c r="AL286" s="20">
        <f t="shared" si="998"/>
        <v>0</v>
      </c>
      <c r="AM286" s="18">
        <v>2.44</v>
      </c>
      <c r="AN286" s="18">
        <v>4.0599999999999996</v>
      </c>
      <c r="AO286" s="18">
        <v>0.15</v>
      </c>
      <c r="AP286" s="18">
        <v>0.22</v>
      </c>
      <c r="AQ286" s="18">
        <v>2.44</v>
      </c>
      <c r="AR286" s="18">
        <v>4.2799999999999994</v>
      </c>
      <c r="AS286" s="18">
        <v>0.12</v>
      </c>
      <c r="AT286" s="18">
        <v>0.11</v>
      </c>
      <c r="AU286" s="18">
        <v>0</v>
      </c>
      <c r="AV286" s="18">
        <v>1</v>
      </c>
      <c r="AW286" s="18">
        <v>0</v>
      </c>
      <c r="AX286" s="18">
        <v>0</v>
      </c>
      <c r="AY286" s="18">
        <v>0</v>
      </c>
      <c r="AZ286" s="18">
        <v>0</v>
      </c>
      <c r="BA286" s="18">
        <v>0</v>
      </c>
      <c r="BB286" s="18">
        <v>0</v>
      </c>
      <c r="BC286" s="18">
        <v>0</v>
      </c>
      <c r="BD286" s="18">
        <v>0</v>
      </c>
      <c r="BE286" s="18">
        <v>2</v>
      </c>
      <c r="BF286" s="18">
        <v>1</v>
      </c>
      <c r="BG286" s="18">
        <v>0</v>
      </c>
      <c r="BH286" s="18">
        <v>0</v>
      </c>
      <c r="BI286" s="18">
        <v>0</v>
      </c>
      <c r="BJ286" s="18">
        <v>0</v>
      </c>
      <c r="BK286" s="18">
        <v>0</v>
      </c>
      <c r="BL286" s="18">
        <v>0</v>
      </c>
      <c r="BM286" s="18">
        <v>0</v>
      </c>
      <c r="BN286" s="18">
        <v>0</v>
      </c>
      <c r="BO286" s="18">
        <v>0</v>
      </c>
      <c r="BP286" s="18">
        <v>0</v>
      </c>
      <c r="BQ286" s="18">
        <v>0</v>
      </c>
      <c r="BR286" s="18">
        <v>0</v>
      </c>
      <c r="BS286" s="18">
        <v>0</v>
      </c>
      <c r="BT286" s="18">
        <v>0</v>
      </c>
      <c r="BU286" s="18">
        <v>0</v>
      </c>
      <c r="BV286" s="18">
        <v>0</v>
      </c>
      <c r="BW286" s="18">
        <v>0</v>
      </c>
      <c r="BX286" s="18">
        <v>0</v>
      </c>
      <c r="BY286" s="18">
        <v>0</v>
      </c>
      <c r="BZ286" s="18">
        <v>0</v>
      </c>
      <c r="CA286" s="16" t="e">
        <f>_xlfn.IFNA(IF(RIGHT(D286,2)="=G",0,INDEX(#REF!,MATCH(E286,#REF!,0))),0)</f>
        <v>#REF!</v>
      </c>
      <c r="CB286" s="16"/>
      <c r="CC286" s="18"/>
      <c r="CD286" s="18"/>
      <c r="CE286" s="18"/>
      <c r="CF286" s="18"/>
      <c r="CG286" s="18"/>
      <c r="CH286" s="18"/>
      <c r="CI286" s="16" t="s">
        <v>98</v>
      </c>
      <c r="CJ286" s="18">
        <v>0</v>
      </c>
      <c r="CK286" s="20">
        <f t="shared" si="864"/>
        <v>2.15</v>
      </c>
      <c r="CL286" s="20">
        <f t="shared" si="999"/>
        <v>2.15</v>
      </c>
      <c r="CM286" s="18">
        <v>28.22</v>
      </c>
      <c r="CN286" s="18">
        <v>37.5</v>
      </c>
      <c r="CO286" s="18">
        <v>36.661000000000001</v>
      </c>
      <c r="CP286" s="22">
        <f t="shared" si="865"/>
        <v>36.659999999999997</v>
      </c>
      <c r="CQ286" s="22">
        <f t="shared" si="866"/>
        <v>34.51</v>
      </c>
      <c r="CR286" s="22">
        <f t="shared" si="1000"/>
        <v>2.15</v>
      </c>
      <c r="CS286" s="22">
        <f t="shared" si="867"/>
        <v>34.61</v>
      </c>
      <c r="CT286" s="22">
        <f t="shared" si="868"/>
        <v>34.81</v>
      </c>
      <c r="CU286" s="18">
        <v>34.81</v>
      </c>
      <c r="CV286" s="22">
        <f t="shared" si="1001"/>
        <v>2.4</v>
      </c>
      <c r="CW286" s="22">
        <f t="shared" si="869"/>
        <v>0</v>
      </c>
      <c r="CX286" s="22">
        <f t="shared" si="870"/>
        <v>0</v>
      </c>
      <c r="CY286" s="22">
        <f t="shared" si="871"/>
        <v>37.229999999999997</v>
      </c>
      <c r="CZ286" s="22">
        <f t="shared" si="872"/>
        <v>37.380000000000003</v>
      </c>
      <c r="DA286" s="18">
        <v>37.5</v>
      </c>
      <c r="DB286" s="20">
        <f t="shared" si="1002"/>
        <v>2.99</v>
      </c>
      <c r="DC286" s="20">
        <f t="shared" si="1003"/>
        <v>0.84</v>
      </c>
      <c r="DD286" s="20">
        <f t="shared" si="1004"/>
        <v>2.1500000000000004</v>
      </c>
      <c r="DE286" s="20">
        <f t="shared" si="873"/>
        <v>0.1</v>
      </c>
      <c r="DF286" s="20">
        <f t="shared" si="874"/>
        <v>0.2</v>
      </c>
      <c r="DG286" s="20">
        <f t="shared" si="875"/>
        <v>1.85</v>
      </c>
      <c r="DH286" s="20">
        <f t="shared" si="876"/>
        <v>0</v>
      </c>
      <c r="DI286" s="20">
        <f t="shared" si="877"/>
        <v>0</v>
      </c>
      <c r="DJ286" s="20">
        <f t="shared" si="878"/>
        <v>0</v>
      </c>
      <c r="DK286" s="20">
        <f t="shared" si="1005"/>
        <v>2.1500000000000004</v>
      </c>
      <c r="DL286" s="20">
        <f t="shared" si="1006"/>
        <v>0</v>
      </c>
      <c r="DM286" s="20">
        <f t="shared" si="1007"/>
        <v>0</v>
      </c>
      <c r="DN286" s="20">
        <f t="shared" si="1008"/>
        <v>0</v>
      </c>
      <c r="DO286" s="18">
        <v>5.1000000000000005</v>
      </c>
      <c r="DP286" s="18">
        <v>0</v>
      </c>
      <c r="DQ286" s="18">
        <v>1</v>
      </c>
      <c r="DR286" s="18">
        <v>1</v>
      </c>
      <c r="DS286" s="25">
        <f t="shared" si="1009"/>
        <v>5.0999999999999996</v>
      </c>
      <c r="DT286" s="25">
        <f t="shared" si="1010"/>
        <v>0</v>
      </c>
      <c r="DU286" s="25">
        <f t="shared" si="1011"/>
        <v>10.97</v>
      </c>
      <c r="DV286" s="25">
        <f t="shared" si="1012"/>
        <v>0</v>
      </c>
      <c r="DW286" s="25">
        <f t="shared" si="1013"/>
        <v>10.97</v>
      </c>
      <c r="DX286" s="25">
        <f t="shared" si="1014"/>
        <v>0</v>
      </c>
      <c r="DY286" s="25">
        <f t="shared" si="1015"/>
        <v>0</v>
      </c>
      <c r="DZ286" s="25">
        <f t="shared" si="1016"/>
        <v>0</v>
      </c>
      <c r="EA286" s="25">
        <f t="shared" si="1017"/>
        <v>0</v>
      </c>
      <c r="EB286" s="25">
        <f t="shared" si="1018"/>
        <v>0</v>
      </c>
      <c r="EC286" s="25">
        <f t="shared" si="1019"/>
        <v>0</v>
      </c>
      <c r="ED286" s="25">
        <f t="shared" si="1020"/>
        <v>0</v>
      </c>
      <c r="EE286" s="25">
        <f t="shared" si="1020"/>
        <v>0</v>
      </c>
      <c r="EF286" s="25">
        <f t="shared" si="1021"/>
        <v>0</v>
      </c>
      <c r="EG286" s="25">
        <f t="shared" si="1022"/>
        <v>0</v>
      </c>
      <c r="EH286" s="25">
        <f t="shared" si="1022"/>
        <v>0</v>
      </c>
      <c r="EI286" s="25">
        <f t="shared" si="1023"/>
        <v>0</v>
      </c>
      <c r="EJ286" s="18">
        <v>0</v>
      </c>
      <c r="EK286" s="18">
        <v>0</v>
      </c>
      <c r="EL286" s="18"/>
      <c r="EM286" s="18"/>
      <c r="EN286" s="16"/>
      <c r="EO286" s="16"/>
      <c r="EP286" s="16">
        <f>IF(OR(EN286="Cống tròn",EN286="Cống hộp",EN286="Ống nhựa"),INDEX(#REF!,MATCH(E286,#REF!,0)),IF(OR(EN286="Rãnh xây",EN286="Rãnh bê tông"),INDEX(#REF!,MATCH(E286,#REF!,0)),0))</f>
        <v>0</v>
      </c>
      <c r="EQ286" s="18"/>
      <c r="ER286" s="18"/>
      <c r="ES286" s="25">
        <f t="shared" si="1024"/>
        <v>0</v>
      </c>
      <c r="ET286" s="1" t="str">
        <f>_xlfn.IFNA(IF(EN286="Cống tròn",INDEX(#REF!,MATCH(E286,#REF!,0)),IF(EN286="Cống hộp",INDEX(#REF!,MATCH(E286,#REF!,0)),EU286&amp;" ,"&amp;EV286)),0)</f>
        <v xml:space="preserve"> ,</v>
      </c>
      <c r="EU286" s="16"/>
      <c r="EV286" s="16"/>
      <c r="EW286" s="16" t="e">
        <f>_xlfn.IFNA(INDEX(#REF!,MATCH(E286,#REF!,0)),0)</f>
        <v>#REF!</v>
      </c>
      <c r="EX286" s="16"/>
      <c r="EY286" s="18">
        <v>0</v>
      </c>
      <c r="EZ286" s="18">
        <v>0</v>
      </c>
      <c r="FA286" s="18">
        <v>0</v>
      </c>
      <c r="FB286" s="19">
        <v>0</v>
      </c>
      <c r="FC286" s="19">
        <v>0</v>
      </c>
      <c r="FD286" s="25">
        <f t="shared" si="879"/>
        <v>0</v>
      </c>
      <c r="FE286" s="25">
        <f t="shared" si="1025"/>
        <v>0</v>
      </c>
      <c r="FF286" s="18">
        <v>0</v>
      </c>
      <c r="FG286" s="18">
        <v>0</v>
      </c>
      <c r="FH286" s="18">
        <v>0</v>
      </c>
      <c r="FI286" s="25">
        <f t="shared" si="1026"/>
        <v>0</v>
      </c>
      <c r="FJ286" s="18">
        <v>0</v>
      </c>
      <c r="FK286" s="18">
        <v>0</v>
      </c>
      <c r="FL286" s="18">
        <v>0</v>
      </c>
      <c r="FM286" s="18">
        <v>0</v>
      </c>
      <c r="FN286" s="18">
        <v>0</v>
      </c>
      <c r="FO286" s="25">
        <f t="shared" si="1027"/>
        <v>0</v>
      </c>
      <c r="FP286" s="18">
        <v>0</v>
      </c>
      <c r="FQ286" s="18">
        <v>0</v>
      </c>
      <c r="FR286" s="25">
        <f t="shared" si="880"/>
        <v>0</v>
      </c>
      <c r="FS286" s="25">
        <f t="shared" si="881"/>
        <v>0</v>
      </c>
      <c r="FT286" s="25">
        <f t="shared" si="882"/>
        <v>0</v>
      </c>
      <c r="FU286" s="25">
        <f t="shared" si="883"/>
        <v>0</v>
      </c>
      <c r="FV286" s="25" t="str">
        <f t="shared" si="1028"/>
        <v>Đủ</v>
      </c>
      <c r="FW286" s="25">
        <f t="shared" si="1029"/>
        <v>0</v>
      </c>
      <c r="FX286" s="16"/>
      <c r="FY286" s="16"/>
      <c r="FZ286" s="16"/>
      <c r="GA286" s="16"/>
      <c r="GB286" s="19">
        <v>0</v>
      </c>
      <c r="GC286" s="19">
        <v>0</v>
      </c>
      <c r="GD286" s="19">
        <v>0</v>
      </c>
      <c r="GE286" s="19">
        <v>0</v>
      </c>
      <c r="GF286" s="19">
        <v>0</v>
      </c>
      <c r="GG286" s="19">
        <v>0</v>
      </c>
      <c r="GH286" s="19">
        <v>0</v>
      </c>
      <c r="GI286" s="19">
        <v>0</v>
      </c>
      <c r="GJ286" s="19">
        <v>0</v>
      </c>
      <c r="GK286" s="19">
        <v>0</v>
      </c>
      <c r="GL286" s="25">
        <f t="shared" si="884"/>
        <v>0</v>
      </c>
      <c r="GM286" s="25">
        <f t="shared" si="1030"/>
        <v>0</v>
      </c>
      <c r="GN286" s="19">
        <v>0</v>
      </c>
      <c r="GO286" s="19">
        <v>0</v>
      </c>
      <c r="GP286" s="19">
        <v>0</v>
      </c>
      <c r="GQ286" s="19">
        <v>0</v>
      </c>
      <c r="GR286" s="1" t="e">
        <f>_xlfn.IFNA(INDEX(#REF!,MATCH(E286,#REF!,0)),0)</f>
        <v>#REF!</v>
      </c>
      <c r="GS286" s="16"/>
      <c r="GT286" s="18">
        <v>0</v>
      </c>
      <c r="GU286" s="18">
        <v>0</v>
      </c>
      <c r="GV286" s="18">
        <v>0</v>
      </c>
      <c r="GW286" s="18">
        <v>0</v>
      </c>
      <c r="GX286" s="25">
        <f t="shared" si="885"/>
        <v>0</v>
      </c>
      <c r="GY286" s="25">
        <f t="shared" si="886"/>
        <v>0</v>
      </c>
      <c r="GZ286" s="25">
        <f t="shared" si="1031"/>
        <v>0</v>
      </c>
      <c r="HA286" s="1" t="e" cm="1">
        <f t="array" ref="HA286">INDEX(#REF!,MATCH(EJ286&amp;EK286&amp;HD286&amp;HE286&amp;HF286,#REF!&amp;#REF!&amp;#REF!&amp;#REF!&amp;#REF!,0))</f>
        <v>#REF!</v>
      </c>
      <c r="HB286" s="16"/>
      <c r="HC286" s="25">
        <f t="shared" si="1032"/>
        <v>0</v>
      </c>
      <c r="HD286" s="18">
        <v>0</v>
      </c>
      <c r="HE286" s="18">
        <v>0</v>
      </c>
      <c r="HF286" s="18">
        <v>0</v>
      </c>
      <c r="HG286" s="1" t="e" cm="1">
        <f t="array" ref="HG286">INDEX(#REF!,MATCH(EJ286&amp;EK286&amp;HJ286&amp;HK286&amp;HL286,#REF!&amp;#REF!&amp;#REF!&amp;#REF!&amp;#REF!,0))</f>
        <v>#REF!</v>
      </c>
      <c r="HH286" s="16"/>
      <c r="HI286" s="25">
        <f t="shared" si="1033"/>
        <v>0</v>
      </c>
      <c r="HJ286" s="25">
        <f t="shared" si="1034"/>
        <v>0</v>
      </c>
      <c r="HK286" s="19">
        <v>0</v>
      </c>
      <c r="HL286" s="19">
        <v>0</v>
      </c>
      <c r="HM286" s="18">
        <v>0.01</v>
      </c>
      <c r="HN286" s="18">
        <v>1</v>
      </c>
      <c r="HO286" s="25">
        <f t="shared" si="1035"/>
        <v>0</v>
      </c>
      <c r="HP286" s="25">
        <f t="shared" si="1036"/>
        <v>0</v>
      </c>
      <c r="HQ286" s="25">
        <f t="shared" si="1037"/>
        <v>0</v>
      </c>
      <c r="HR286" s="25">
        <f t="shared" si="1038"/>
        <v>0</v>
      </c>
      <c r="HS286" s="25">
        <f t="shared" si="1039"/>
        <v>0</v>
      </c>
      <c r="HT286" s="19">
        <v>0</v>
      </c>
      <c r="HU286" s="19">
        <v>0</v>
      </c>
      <c r="HV286" s="19">
        <v>0</v>
      </c>
      <c r="HW286" s="25">
        <f t="shared" si="1040"/>
        <v>0</v>
      </c>
      <c r="HX286" s="19">
        <v>0</v>
      </c>
      <c r="HY286" s="19">
        <v>0</v>
      </c>
      <c r="HZ286" s="18">
        <v>0</v>
      </c>
      <c r="IA286" s="20">
        <f>ROUND(IF(EN286="Cống tròn",IF(EN286="Cống tròn",IF(EU286="Không có móng",IQ286-FF286,IF(EU286="Đế",IP286-FN286,IF(OR(EU286="Móng bê tông",EU286="Móng bê tông kết hợp đế"),II286-FJ286,0))),0),IF(EN286="Cống hộp",IF(AND(EN286="Cống hộp",EU286="Không có móng"),IQ286-GF286,IF(AND(EN286="Cống hộp",EU286="Móng bê tông"),IJ286-GB286,0)),IF(OR(EN286="Rãnh xây",EN286="Rãnh bê tông"),IF(OR(EN286="Rãnh xây",EN286="Rãnh bê tông"),IK286-GB286,0),IF(EN286="Ống nhựa",IF(AND(EN286="Ống nhựa",EU286="Không đắp cát"),IQ286-HT286,IF(AND(EN286="Ống nhựa",EU286="Đắp cát"),IH286-HX286,0)),IF(EN286="Rãnh thang",IF(EN286="Rãnh thang",IF(EU286="Móng bê tông",#REF!-#REF!,IQ286),0),0))))),2)</f>
        <v>0</v>
      </c>
      <c r="IB286" s="20">
        <f t="shared" si="1041"/>
        <v>0</v>
      </c>
      <c r="IC286" s="20">
        <f t="shared" si="887"/>
        <v>0</v>
      </c>
      <c r="ID286" s="20">
        <f t="shared" si="888"/>
        <v>0</v>
      </c>
      <c r="IE286" s="20">
        <f t="shared" si="889"/>
        <v>0</v>
      </c>
      <c r="IF286" s="20">
        <f t="shared" si="890"/>
        <v>0</v>
      </c>
      <c r="IG286" s="20">
        <f>IF(EN286="Rãnh thang",IF(AND(EN286="Rãnh thang",EU286="Móng bê tông"),IQ286-#REF!,0),IF(EN286="Ống nhựa",IF(AND(EN286="Ống nhựa",EU286="Đắp cát"),IQ286-HT286,0),IF(EN286="Cống tròn",IF(EN286="Cống tròn",IF(OR(EU286="Móng bê tông",EU286="Móng bê tông kết hợp đế"),IM286-FL286,0),0),IF(EN286="Cống hộp",IF(AND(EN286="Cống hộp",EU286="Móng bê tông"),IN286-GD286,0),IF(OR(EN286="Rãnh xây",EN286="Rãnh bê tông"),IF(AND(EN286="Rãnh xây",EU286="Móng bê tông"),IO286-GD286,IF(AND(EN286="Rãnh bê tông",EU286="Móng bê tông"),IO286-GD286,0)),0)))))</f>
        <v>0</v>
      </c>
      <c r="IH286" s="20">
        <f t="shared" si="891"/>
        <v>0</v>
      </c>
      <c r="II286" s="20">
        <f t="shared" si="892"/>
        <v>0</v>
      </c>
      <c r="IJ286" s="20">
        <f t="shared" si="893"/>
        <v>0</v>
      </c>
      <c r="IK286" s="20">
        <f t="shared" si="894"/>
        <v>0</v>
      </c>
      <c r="IL286" s="20">
        <f t="shared" si="895"/>
        <v>0</v>
      </c>
      <c r="IM286" s="20">
        <f t="shared" si="896"/>
        <v>0</v>
      </c>
      <c r="IN286" s="20">
        <f t="shared" si="897"/>
        <v>0</v>
      </c>
      <c r="IO286" s="20">
        <f t="shared" si="898"/>
        <v>0</v>
      </c>
      <c r="IP286" s="20">
        <f t="shared" si="899"/>
        <v>0</v>
      </c>
      <c r="IQ286" s="18">
        <v>0</v>
      </c>
      <c r="IR286" s="25">
        <f t="shared" si="1042"/>
        <v>0</v>
      </c>
      <c r="IS286" s="25">
        <f t="shared" si="900"/>
        <v>0</v>
      </c>
      <c r="IT286" s="25">
        <f t="shared" si="901"/>
        <v>0</v>
      </c>
      <c r="IU286" s="25">
        <f>ROUND(IF(EN286="Cống tròn",IF(EN286="Cống tròn",IV286+FF286,0),IF(EN286="Cống hộp",IF(EN286="Cống hộp",IV286+GP286,0),IF(OR(EN286="Rãnh xây",EN286="Rãnh bê tông"),IF(OR(EN286="Rãnh xây",EN286="Rãnh bê tông"),IV286+GP286,0),IF(EN286="ống nhựa",IF(EN286="Ống nhựa",IV286+HT286,0),IF(EN286="Rãnh thang",IF(EN286="Rãnh thang",IQ286+#REF!,0),0))))),2)</f>
        <v>0</v>
      </c>
      <c r="IV286" s="18">
        <v>0</v>
      </c>
      <c r="IW286" s="25">
        <f t="shared" si="902"/>
        <v>0</v>
      </c>
      <c r="IX286" s="25">
        <f t="shared" si="903"/>
        <v>0</v>
      </c>
      <c r="IY286" s="25">
        <f t="shared" si="904"/>
        <v>0</v>
      </c>
      <c r="IZ286" s="25">
        <f t="shared" si="905"/>
        <v>0</v>
      </c>
      <c r="JA286" s="25">
        <f t="shared" si="906"/>
        <v>0</v>
      </c>
      <c r="JB286" s="18">
        <v>0</v>
      </c>
      <c r="JC286" s="20">
        <f>ROUND(IF(EN286="Cống tròn",IF(EN286="Cống tròn",IF(EU286="Không có móng",JS286-FF286,IF(EU286="Đế",JR286-FN286,IF(OR(EU286="Móng bê tông",EU286="Móng bê tông kết hợp đế"),JK286-FJ286,0))),0),IF(EN286="Cống hộp",IF(AND(EN286="Cống hộp",EU286="Không có móng"),JS286-GF286,IF(AND(EN286="Cống hộp",EU286="Móng bê tông"),JL286-GB286,0)),IF(OR(EN286="Rãnh xây",EN286="Rãnh bê tông"),IF(OR(EN286="Rãnh xây",EN286="Rãnh bê tông"),JM286-GB286,0),IF(EN286="Ống nhựa",IF(AND(EN286="Ống nhựa",EU286="Không đắp cát"),JS286-HT286,IF(AND(EN286="Ống nhựa",EU286="Đắp cát"),JJ286-HX286,0)),IF(EN286="Rãnh thang",IF(EN286="Rãnh thang",IF(EU286="Móng bê tông",#REF!-#REF!,JS286),0),0))))),2)</f>
        <v>0</v>
      </c>
      <c r="JD286" s="20">
        <f t="shared" si="1043"/>
        <v>0</v>
      </c>
      <c r="JE286" s="20">
        <f t="shared" si="907"/>
        <v>0</v>
      </c>
      <c r="JF286" s="20">
        <f t="shared" si="908"/>
        <v>0</v>
      </c>
      <c r="JG286" s="20">
        <f t="shared" si="909"/>
        <v>0</v>
      </c>
      <c r="JH286" s="20">
        <f t="shared" si="910"/>
        <v>0</v>
      </c>
      <c r="JI286" s="20">
        <f>IF(EN286="Rãnh thang",IF(AND(EN286="Rãnh thang",EU286="Móng bê tông"),JS286-#REF!,0),IF(EN286="Ống nhựa",IF(AND(EN286="Ống nhựa",EU286="Đắp cát"),JS286-HT286,0),IF(EN286="Cống tròn",IF(EN286="Cống tròn",IF(OR(EU286="Móng bê tông",EU286="Móng bê tông kết hợp đế"),JO286-FL286,0),0),IF(EN286="Cống hộp",IF(AND(EN286="Cống hộp",EU286="Móng bê tông"),JP286-GD286,0),IF(OR(EN286="Rãnh xây",EN286="Rãnh bê tông"),IF(AND(EN286="Rãnh xây",EU286="Móng bê tông"),JQ286-GD286,IF(AND(EN286="Rãnh bê tông",EU286="Móng bê tông"),JQ286-GD286,0)),0)))))</f>
        <v>0</v>
      </c>
      <c r="JJ286" s="20">
        <f t="shared" si="911"/>
        <v>0</v>
      </c>
      <c r="JK286" s="20">
        <f t="shared" si="912"/>
        <v>0</v>
      </c>
      <c r="JL286" s="20">
        <f t="shared" si="913"/>
        <v>0</v>
      </c>
      <c r="JM286" s="20">
        <f t="shared" si="914"/>
        <v>0</v>
      </c>
      <c r="JN286" s="20">
        <f t="shared" si="915"/>
        <v>0</v>
      </c>
      <c r="JO286" s="20">
        <f t="shared" si="916"/>
        <v>0</v>
      </c>
      <c r="JP286" s="20">
        <f t="shared" si="917"/>
        <v>0</v>
      </c>
      <c r="JQ286" s="20">
        <f t="shared" si="918"/>
        <v>0</v>
      </c>
      <c r="JR286" s="20">
        <f t="shared" si="919"/>
        <v>0</v>
      </c>
      <c r="JS286" s="26">
        <v>0</v>
      </c>
      <c r="JT286" s="25">
        <f t="shared" si="1044"/>
        <v>0</v>
      </c>
      <c r="JU286" s="25">
        <f t="shared" si="920"/>
        <v>0</v>
      </c>
      <c r="JV286" s="25">
        <f t="shared" si="921"/>
        <v>0</v>
      </c>
      <c r="JW286" s="25">
        <f>ROUND(IF(EN286="Cống tròn",IF(EN286="Cống tròn",JX286+FF286,0),IF(EN286="Cống hộp",IF(EN286="Cống hộp",JX286+GP286,0),IF(OR(EN286="Rãnh xây",EN286="Rãnh bê tông"),IF(OR(EN286="Rãnh xây",EN286="Rãnh bê tông"),JX286+GP286,0),IF(EN286="ống nhựa",IF(EN286="Ống nhựa",JX286+HT286,0),IF(EN286="Rãnh thang",IF(EN286="Rãnh thang",JS286+#REF!,0),0))))),2)</f>
        <v>0</v>
      </c>
      <c r="JX286" s="27">
        <v>0</v>
      </c>
      <c r="JY286" s="25">
        <f t="shared" si="922"/>
        <v>0</v>
      </c>
      <c r="JZ286" s="25">
        <f t="shared" si="923"/>
        <v>0</v>
      </c>
      <c r="KA286" s="25">
        <f t="shared" si="924"/>
        <v>0</v>
      </c>
      <c r="KB286" s="25">
        <f t="shared" si="925"/>
        <v>0</v>
      </c>
      <c r="KC286" s="25">
        <f t="shared" si="926"/>
        <v>0</v>
      </c>
      <c r="KD286" s="28" t="s">
        <v>98</v>
      </c>
      <c r="KE286" s="27">
        <v>0</v>
      </c>
      <c r="KF286" s="25">
        <f t="shared" si="927"/>
        <v>0</v>
      </c>
      <c r="KG286" s="25">
        <f t="shared" si="1045"/>
        <v>0</v>
      </c>
      <c r="KH286" s="27">
        <v>0</v>
      </c>
      <c r="KI286" s="25">
        <f t="shared" si="928"/>
        <v>0</v>
      </c>
      <c r="KJ286" s="25">
        <f t="shared" si="1046"/>
        <v>0</v>
      </c>
      <c r="KK286" s="25">
        <f t="shared" si="929"/>
        <v>0</v>
      </c>
      <c r="KL286" s="25">
        <f t="shared" si="930"/>
        <v>0</v>
      </c>
      <c r="KM286" s="25">
        <f t="shared" si="1047"/>
        <v>0</v>
      </c>
      <c r="KN286" s="25">
        <f t="shared" si="931"/>
        <v>0</v>
      </c>
      <c r="KO286" s="25">
        <f t="shared" si="932"/>
        <v>0</v>
      </c>
      <c r="KP286" s="25">
        <f t="shared" si="1048"/>
        <v>0</v>
      </c>
      <c r="KQ286" s="25">
        <f t="shared" si="933"/>
        <v>0</v>
      </c>
      <c r="KR286" s="25">
        <f t="shared" si="934"/>
        <v>0</v>
      </c>
      <c r="KS286" s="25">
        <f t="shared" si="1049"/>
        <v>0</v>
      </c>
      <c r="KT286" s="25">
        <f t="shared" si="935"/>
        <v>0</v>
      </c>
      <c r="KU286" s="25">
        <f t="shared" si="936"/>
        <v>0</v>
      </c>
      <c r="KV286" s="25">
        <f t="shared" si="1050"/>
        <v>0</v>
      </c>
      <c r="KW286" s="25">
        <f t="shared" si="863"/>
        <v>0</v>
      </c>
      <c r="KX286" s="25">
        <f t="shared" si="937"/>
        <v>0</v>
      </c>
      <c r="KY286" s="25">
        <f t="shared" si="1051"/>
        <v>0</v>
      </c>
      <c r="KZ286" s="25">
        <f t="shared" si="938"/>
        <v>0</v>
      </c>
      <c r="LA286" s="25">
        <f t="shared" si="939"/>
        <v>0</v>
      </c>
      <c r="LB286" s="25">
        <f t="shared" si="1052"/>
        <v>0</v>
      </c>
      <c r="LC286" s="25">
        <f t="shared" si="940"/>
        <v>0</v>
      </c>
      <c r="LD286" s="25">
        <f t="shared" si="941"/>
        <v>0</v>
      </c>
      <c r="LE286" s="25">
        <f t="shared" si="1053"/>
        <v>0</v>
      </c>
      <c r="LF286" s="25">
        <f t="shared" si="942"/>
        <v>0</v>
      </c>
      <c r="LG286" s="25">
        <f t="shared" si="943"/>
        <v>0</v>
      </c>
      <c r="LH286" s="25">
        <f t="shared" si="1054"/>
        <v>0</v>
      </c>
      <c r="LI286" s="25">
        <f t="shared" si="944"/>
        <v>0</v>
      </c>
      <c r="LJ286" s="25">
        <f t="shared" si="945"/>
        <v>0</v>
      </c>
      <c r="LK286" s="25">
        <f t="shared" si="1055"/>
        <v>0</v>
      </c>
      <c r="LL286" s="25">
        <f t="shared" si="946"/>
        <v>0</v>
      </c>
      <c r="LM286" s="25">
        <f t="shared" si="947"/>
        <v>0</v>
      </c>
      <c r="LN286" s="25">
        <f t="shared" si="1056"/>
        <v>0</v>
      </c>
      <c r="LO286" s="25">
        <f t="shared" si="948"/>
        <v>0</v>
      </c>
      <c r="LP286" s="25">
        <f t="shared" si="949"/>
        <v>0</v>
      </c>
      <c r="LQ286" s="25">
        <f t="shared" si="1057"/>
        <v>0</v>
      </c>
      <c r="LR286" s="25">
        <f t="shared" si="950"/>
        <v>0</v>
      </c>
      <c r="LS286" s="25">
        <f t="shared" si="951"/>
        <v>0</v>
      </c>
      <c r="LT286" s="25">
        <f t="shared" si="1058"/>
        <v>0</v>
      </c>
      <c r="LU286" s="25">
        <f t="shared" si="952"/>
        <v>0</v>
      </c>
      <c r="LV286" s="25">
        <f t="shared" si="953"/>
        <v>0</v>
      </c>
      <c r="LW286" s="25">
        <f t="shared" si="1059"/>
        <v>0</v>
      </c>
      <c r="LX286" s="25">
        <f t="shared" si="954"/>
        <v>0</v>
      </c>
      <c r="LY286" s="25">
        <f t="shared" si="955"/>
        <v>0</v>
      </c>
      <c r="LZ286" s="25">
        <f t="shared" si="1060"/>
        <v>0</v>
      </c>
      <c r="MA286" s="25">
        <f t="shared" si="956"/>
        <v>0</v>
      </c>
      <c r="MB286" s="25">
        <f t="shared" si="957"/>
        <v>0</v>
      </c>
      <c r="MC286" s="25">
        <f t="shared" si="1061"/>
        <v>0</v>
      </c>
      <c r="MD286" s="25">
        <f t="shared" si="958"/>
        <v>0</v>
      </c>
      <c r="ME286" s="25">
        <f t="shared" si="959"/>
        <v>0</v>
      </c>
      <c r="MF286" s="25">
        <f t="shared" si="1062"/>
        <v>0</v>
      </c>
      <c r="MG286" s="25">
        <f t="shared" si="960"/>
        <v>0</v>
      </c>
      <c r="MH286" s="25">
        <f t="shared" si="961"/>
        <v>0</v>
      </c>
      <c r="MI286" s="25">
        <f t="shared" si="1063"/>
        <v>0</v>
      </c>
      <c r="MJ286" s="25">
        <f t="shared" si="962"/>
        <v>0</v>
      </c>
      <c r="MK286" s="25">
        <f t="shared" si="963"/>
        <v>0</v>
      </c>
      <c r="ML286" s="25">
        <f t="shared" si="1064"/>
        <v>0</v>
      </c>
      <c r="MM286" s="25">
        <f t="shared" si="964"/>
        <v>0</v>
      </c>
      <c r="MN286" s="25">
        <f t="shared" si="965"/>
        <v>0</v>
      </c>
      <c r="MO286" s="25">
        <f t="shared" si="1065"/>
        <v>0</v>
      </c>
      <c r="MP286" s="25">
        <f t="shared" si="966"/>
        <v>0</v>
      </c>
      <c r="MQ286" s="25">
        <f t="shared" si="967"/>
        <v>0</v>
      </c>
      <c r="MR286" s="25">
        <f t="shared" si="1066"/>
        <v>0</v>
      </c>
      <c r="MS286" s="29">
        <v>0</v>
      </c>
      <c r="MT286" s="29">
        <v>0</v>
      </c>
      <c r="MU286" s="29">
        <v>1</v>
      </c>
      <c r="MV286" s="29">
        <v>1</v>
      </c>
      <c r="MW286" s="25">
        <f t="shared" si="968"/>
        <v>0</v>
      </c>
      <c r="MX286" s="25">
        <f t="shared" si="969"/>
        <v>0</v>
      </c>
      <c r="MY286" s="25">
        <f t="shared" si="970"/>
        <v>0</v>
      </c>
      <c r="MZ286" s="25">
        <f t="shared" si="971"/>
        <v>0</v>
      </c>
      <c r="NA286" s="25">
        <f t="shared" si="972"/>
        <v>0</v>
      </c>
      <c r="NB286" s="25">
        <f t="shared" si="973"/>
        <v>0</v>
      </c>
      <c r="NC286" s="25">
        <f t="shared" si="974"/>
        <v>0</v>
      </c>
      <c r="ND286" s="25">
        <f t="shared" si="975"/>
        <v>0</v>
      </c>
      <c r="NE286" s="25">
        <f t="shared" si="1067"/>
        <v>0</v>
      </c>
      <c r="NF286" s="25">
        <f t="shared" si="1067"/>
        <v>0</v>
      </c>
      <c r="NG286" s="25">
        <f t="shared" si="1067"/>
        <v>0</v>
      </c>
      <c r="NH286" s="25">
        <f t="shared" si="976"/>
        <v>0</v>
      </c>
      <c r="NI286" s="25">
        <f t="shared" si="977"/>
        <v>0</v>
      </c>
      <c r="NJ286" s="25">
        <f t="shared" si="978"/>
        <v>0</v>
      </c>
      <c r="NK286" s="25">
        <f t="shared" si="979"/>
        <v>0</v>
      </c>
      <c r="NL286" s="25">
        <f t="shared" si="980"/>
        <v>0</v>
      </c>
      <c r="NM286" s="25">
        <f t="shared" si="981"/>
        <v>0</v>
      </c>
      <c r="NN286" s="25">
        <f t="shared" si="1068"/>
        <v>0</v>
      </c>
      <c r="NO286" s="25">
        <f t="shared" si="982"/>
        <v>0</v>
      </c>
      <c r="NP286" s="25">
        <f t="shared" si="983"/>
        <v>0</v>
      </c>
      <c r="NQ286" s="25">
        <f t="shared" si="1069"/>
        <v>0</v>
      </c>
      <c r="NR286" s="25">
        <f t="shared" si="984"/>
        <v>0</v>
      </c>
      <c r="NS286" s="25">
        <f t="shared" si="985"/>
        <v>0</v>
      </c>
      <c r="NT286" s="25">
        <f t="shared" si="1070"/>
        <v>0</v>
      </c>
      <c r="NU286" s="25">
        <f t="shared" si="986"/>
        <v>0</v>
      </c>
      <c r="NV286" s="25">
        <f t="shared" si="987"/>
        <v>0</v>
      </c>
      <c r="NW286" s="25">
        <f t="shared" si="1071"/>
        <v>0</v>
      </c>
      <c r="NX286" s="25">
        <f t="shared" si="1072"/>
        <v>0</v>
      </c>
      <c r="NY286" s="25">
        <f t="shared" si="1072"/>
        <v>0</v>
      </c>
      <c r="NZ286" s="25">
        <f t="shared" si="1073"/>
        <v>0</v>
      </c>
      <c r="OA286" s="25">
        <f t="shared" si="1074"/>
        <v>0</v>
      </c>
      <c r="OB286" s="25">
        <f t="shared" si="1074"/>
        <v>0</v>
      </c>
      <c r="OC286" s="25">
        <f t="shared" si="1075"/>
        <v>0</v>
      </c>
      <c r="OD286" s="25">
        <f t="shared" si="1076"/>
        <v>0</v>
      </c>
      <c r="OE286" s="25">
        <f t="shared" si="1076"/>
        <v>0</v>
      </c>
      <c r="OF286" s="25">
        <f t="shared" si="1076"/>
        <v>0</v>
      </c>
      <c r="OG286" s="25">
        <f t="shared" si="988"/>
        <v>0</v>
      </c>
      <c r="OH286" s="25">
        <f t="shared" si="989"/>
        <v>0</v>
      </c>
      <c r="OI286" s="25">
        <f t="shared" si="990"/>
        <v>0</v>
      </c>
      <c r="OJ286" s="25">
        <f t="shared" si="991"/>
        <v>0</v>
      </c>
      <c r="OK286" s="25">
        <f t="shared" si="992"/>
        <v>0</v>
      </c>
      <c r="OL286" s="25">
        <f t="shared" si="993"/>
        <v>0</v>
      </c>
      <c r="OM286" s="25">
        <f t="shared" si="1077"/>
        <v>0</v>
      </c>
      <c r="ON286" s="25">
        <f t="shared" si="1077"/>
        <v>0</v>
      </c>
      <c r="OO286" s="25">
        <f t="shared" si="1077"/>
        <v>0</v>
      </c>
      <c r="OP286" s="25">
        <f t="shared" si="994"/>
        <v>0</v>
      </c>
      <c r="OQ286" s="25">
        <f t="shared" si="995"/>
        <v>0</v>
      </c>
      <c r="OR286" s="25">
        <f t="shared" si="1078"/>
        <v>0</v>
      </c>
      <c r="OS286" s="19">
        <v>536211.897</v>
      </c>
      <c r="OT286" s="19">
        <v>2370989.608</v>
      </c>
    </row>
    <row r="287" spans="1:410" ht="33" customHeight="1" x14ac:dyDescent="0.25">
      <c r="A287" s="18"/>
      <c r="B287" s="18" t="s">
        <v>1071</v>
      </c>
      <c r="C287" s="18">
        <v>1682.92</v>
      </c>
      <c r="D287" s="16" t="e">
        <f>_xlfn.IFNA(INDEX(#REF!,MATCH(E287,#REF!,0)),0)</f>
        <v>#REF!</v>
      </c>
      <c r="E287" s="18" t="s">
        <v>1098</v>
      </c>
      <c r="F287" s="16" t="s">
        <v>765</v>
      </c>
      <c r="G287" s="16" t="s">
        <v>766</v>
      </c>
      <c r="H287" s="16" t="s">
        <v>767</v>
      </c>
      <c r="I287" s="16" t="s">
        <v>768</v>
      </c>
      <c r="J287" s="16" t="s">
        <v>769</v>
      </c>
      <c r="K287" s="16" t="s">
        <v>770</v>
      </c>
      <c r="L287" s="16" t="s">
        <v>771</v>
      </c>
      <c r="M287" s="18">
        <v>1.64</v>
      </c>
      <c r="N287" s="18">
        <v>1.94</v>
      </c>
      <c r="O287" s="18">
        <v>2.04</v>
      </c>
      <c r="P287" s="18">
        <v>2.34</v>
      </c>
      <c r="Q287" s="18">
        <v>0.1</v>
      </c>
      <c r="R287" s="18">
        <v>1.8399999999999999</v>
      </c>
      <c r="S287" s="18">
        <v>2.14</v>
      </c>
      <c r="T287" s="18">
        <v>0.2</v>
      </c>
      <c r="U287" s="18">
        <v>0</v>
      </c>
      <c r="V287" s="18">
        <v>0</v>
      </c>
      <c r="W287" s="18">
        <v>0</v>
      </c>
      <c r="X287" s="18">
        <v>1.64</v>
      </c>
      <c r="Y287" s="18">
        <v>1.9</v>
      </c>
      <c r="Z287" s="20">
        <f t="shared" si="996"/>
        <v>2.1</v>
      </c>
      <c r="AA287" s="18">
        <v>0.22</v>
      </c>
      <c r="AB287" s="18">
        <v>0</v>
      </c>
      <c r="AC287" s="18">
        <v>0</v>
      </c>
      <c r="AD287" s="18">
        <v>0</v>
      </c>
      <c r="AE287" s="18">
        <v>0</v>
      </c>
      <c r="AF287" s="18">
        <v>0</v>
      </c>
      <c r="AG287" s="18">
        <v>1.2</v>
      </c>
      <c r="AH287" s="18">
        <v>1.5</v>
      </c>
      <c r="AI287" s="20">
        <f t="shared" si="997"/>
        <v>2.25</v>
      </c>
      <c r="AJ287" s="18">
        <v>0</v>
      </c>
      <c r="AK287" s="18">
        <v>0</v>
      </c>
      <c r="AL287" s="20">
        <f t="shared" si="998"/>
        <v>0</v>
      </c>
      <c r="AM287" s="18">
        <v>1.64</v>
      </c>
      <c r="AN287" s="18">
        <v>1.5</v>
      </c>
      <c r="AO287" s="18">
        <v>0.15</v>
      </c>
      <c r="AP287" s="18">
        <v>0.22</v>
      </c>
      <c r="AQ287" s="18">
        <v>1.64</v>
      </c>
      <c r="AR287" s="18">
        <v>1.72</v>
      </c>
      <c r="AS287" s="18">
        <v>0.12</v>
      </c>
      <c r="AT287" s="18">
        <v>0.11</v>
      </c>
      <c r="AU287" s="18">
        <v>0</v>
      </c>
      <c r="AV287" s="18">
        <v>1</v>
      </c>
      <c r="AW287" s="18">
        <v>0</v>
      </c>
      <c r="AX287" s="18">
        <v>0</v>
      </c>
      <c r="AY287" s="18">
        <v>0</v>
      </c>
      <c r="AZ287" s="18">
        <v>0</v>
      </c>
      <c r="BA287" s="18">
        <v>0</v>
      </c>
      <c r="BB287" s="18">
        <v>0</v>
      </c>
      <c r="BC287" s="18">
        <v>0</v>
      </c>
      <c r="BD287" s="18">
        <v>0</v>
      </c>
      <c r="BE287" s="18">
        <v>0</v>
      </c>
      <c r="BF287" s="18">
        <v>0</v>
      </c>
      <c r="BG287" s="18">
        <v>0</v>
      </c>
      <c r="BH287" s="18">
        <v>0</v>
      </c>
      <c r="BI287" s="18">
        <v>0</v>
      </c>
      <c r="BJ287" s="18">
        <v>0</v>
      </c>
      <c r="BK287" s="18">
        <v>0</v>
      </c>
      <c r="BL287" s="18">
        <v>0</v>
      </c>
      <c r="BM287" s="18">
        <v>0</v>
      </c>
      <c r="BN287" s="18">
        <v>0</v>
      </c>
      <c r="BO287" s="18">
        <v>0</v>
      </c>
      <c r="BP287" s="18">
        <v>1</v>
      </c>
      <c r="BQ287" s="18">
        <v>0</v>
      </c>
      <c r="BR287" s="18">
        <v>0</v>
      </c>
      <c r="BS287" s="18">
        <v>0</v>
      </c>
      <c r="BT287" s="18">
        <v>0</v>
      </c>
      <c r="BU287" s="18">
        <v>0</v>
      </c>
      <c r="BV287" s="18">
        <v>0</v>
      </c>
      <c r="BW287" s="18">
        <v>0</v>
      </c>
      <c r="BX287" s="18">
        <v>0</v>
      </c>
      <c r="BY287" s="18">
        <v>0</v>
      </c>
      <c r="BZ287" s="18">
        <v>0</v>
      </c>
      <c r="CA287" s="16" t="e">
        <f>_xlfn.IFNA(IF(RIGHT(D287,2)="=G",0,INDEX(#REF!,MATCH(E287,#REF!,0))),0)</f>
        <v>#REF!</v>
      </c>
      <c r="CB287" s="16" t="s">
        <v>776</v>
      </c>
      <c r="CC287" s="18">
        <v>0</v>
      </c>
      <c r="CD287" s="18">
        <v>0</v>
      </c>
      <c r="CE287" s="18">
        <v>1.4</v>
      </c>
      <c r="CF287" s="18">
        <v>0.85</v>
      </c>
      <c r="CG287" s="18">
        <v>0.12</v>
      </c>
      <c r="CH287" s="18">
        <v>2</v>
      </c>
      <c r="CI287" s="16" t="s">
        <v>98</v>
      </c>
      <c r="CJ287" s="18">
        <v>0</v>
      </c>
      <c r="CK287" s="20">
        <f t="shared" si="864"/>
        <v>1.86</v>
      </c>
      <c r="CL287" s="20">
        <f t="shared" si="999"/>
        <v>1.86</v>
      </c>
      <c r="CM287" s="18">
        <v>21.25</v>
      </c>
      <c r="CN287" s="18">
        <v>37.97</v>
      </c>
      <c r="CO287" s="18">
        <v>37.131</v>
      </c>
      <c r="CP287" s="22">
        <f t="shared" si="865"/>
        <v>37.130000000000003</v>
      </c>
      <c r="CQ287" s="22">
        <f t="shared" si="866"/>
        <v>35.270000000000003</v>
      </c>
      <c r="CR287" s="22">
        <f t="shared" si="1000"/>
        <v>1.86</v>
      </c>
      <c r="CS287" s="22">
        <f t="shared" si="867"/>
        <v>35.369999999999997</v>
      </c>
      <c r="CT287" s="22">
        <f t="shared" si="868"/>
        <v>35.57</v>
      </c>
      <c r="CU287" s="18">
        <v>35.57</v>
      </c>
      <c r="CV287" s="22">
        <f t="shared" si="1001"/>
        <v>2.1</v>
      </c>
      <c r="CW287" s="22">
        <f t="shared" si="869"/>
        <v>0</v>
      </c>
      <c r="CX287" s="22">
        <f t="shared" si="870"/>
        <v>0</v>
      </c>
      <c r="CY287" s="22">
        <f t="shared" si="871"/>
        <v>37.700000000000003</v>
      </c>
      <c r="CZ287" s="22">
        <f t="shared" si="872"/>
        <v>37.85</v>
      </c>
      <c r="DA287" s="18">
        <v>37.97</v>
      </c>
      <c r="DB287" s="20">
        <f t="shared" si="1002"/>
        <v>2.7</v>
      </c>
      <c r="DC287" s="20">
        <f t="shared" si="1003"/>
        <v>0.84</v>
      </c>
      <c r="DD287" s="20">
        <f t="shared" si="1004"/>
        <v>1.8600000000000003</v>
      </c>
      <c r="DE287" s="20">
        <f t="shared" si="873"/>
        <v>0.1</v>
      </c>
      <c r="DF287" s="20">
        <f t="shared" si="874"/>
        <v>0.2</v>
      </c>
      <c r="DG287" s="20">
        <f t="shared" si="875"/>
        <v>1.56</v>
      </c>
      <c r="DH287" s="20">
        <f t="shared" si="876"/>
        <v>0</v>
      </c>
      <c r="DI287" s="20">
        <f t="shared" si="877"/>
        <v>0</v>
      </c>
      <c r="DJ287" s="20">
        <f t="shared" si="878"/>
        <v>0</v>
      </c>
      <c r="DK287" s="20">
        <f t="shared" si="1005"/>
        <v>1.86</v>
      </c>
      <c r="DL287" s="20">
        <f t="shared" si="1006"/>
        <v>0</v>
      </c>
      <c r="DM287" s="20">
        <f t="shared" si="1007"/>
        <v>0</v>
      </c>
      <c r="DN287" s="20">
        <f t="shared" si="1008"/>
        <v>0</v>
      </c>
      <c r="DO287" s="18">
        <v>2.54</v>
      </c>
      <c r="DP287" s="18">
        <v>0</v>
      </c>
      <c r="DQ287" s="18">
        <v>1</v>
      </c>
      <c r="DR287" s="18">
        <v>1</v>
      </c>
      <c r="DS287" s="25">
        <f t="shared" si="1009"/>
        <v>2.54</v>
      </c>
      <c r="DT287" s="25">
        <f t="shared" si="1010"/>
        <v>0</v>
      </c>
      <c r="DU287" s="25">
        <f t="shared" si="1011"/>
        <v>4.72</v>
      </c>
      <c r="DV287" s="25">
        <f t="shared" si="1012"/>
        <v>0</v>
      </c>
      <c r="DW287" s="25">
        <f t="shared" si="1013"/>
        <v>4.72</v>
      </c>
      <c r="DX287" s="25">
        <f t="shared" si="1014"/>
        <v>9.6300000000000008</v>
      </c>
      <c r="DY287" s="25">
        <f t="shared" si="1015"/>
        <v>0</v>
      </c>
      <c r="DZ287" s="25">
        <f t="shared" si="1016"/>
        <v>9.6300000000000008</v>
      </c>
      <c r="EA287" s="25">
        <f t="shared" si="1017"/>
        <v>6.23</v>
      </c>
      <c r="EB287" s="25">
        <f t="shared" si="1018"/>
        <v>0</v>
      </c>
      <c r="EC287" s="25">
        <f t="shared" si="1019"/>
        <v>6.23</v>
      </c>
      <c r="ED287" s="25">
        <f t="shared" si="1020"/>
        <v>3.4</v>
      </c>
      <c r="EE287" s="25">
        <f t="shared" si="1020"/>
        <v>0</v>
      </c>
      <c r="EF287" s="25">
        <f t="shared" si="1021"/>
        <v>3.4</v>
      </c>
      <c r="EG287" s="25">
        <f t="shared" si="1022"/>
        <v>6.23</v>
      </c>
      <c r="EH287" s="25">
        <f t="shared" si="1022"/>
        <v>0</v>
      </c>
      <c r="EI287" s="25">
        <f t="shared" si="1023"/>
        <v>6.23</v>
      </c>
      <c r="EJ287" s="18">
        <v>1682.92</v>
      </c>
      <c r="EK287" s="18">
        <v>1682.75</v>
      </c>
      <c r="EL287" s="18" t="s">
        <v>1098</v>
      </c>
      <c r="EM287" s="18" t="s">
        <v>1099</v>
      </c>
      <c r="EN287" s="16" t="s">
        <v>774</v>
      </c>
      <c r="EO287" s="16" t="s">
        <v>1074</v>
      </c>
      <c r="EP287" s="16" t="e">
        <f>IF(OR(EN287="Cống tròn",EN287="Cống hộp",EN287="Ống nhựa"),INDEX(#REF!,MATCH(E287,#REF!,0)),IF(OR(EN287="Rãnh xây",EN287="Rãnh bê tông"),INDEX(#REF!,MATCH(E287,#REF!,0)),0))</f>
        <v>#REF!</v>
      </c>
      <c r="EQ287" s="18">
        <v>17.55</v>
      </c>
      <c r="ER287" s="18">
        <v>2.5</v>
      </c>
      <c r="ES287" s="25">
        <f t="shared" si="1024"/>
        <v>7</v>
      </c>
      <c r="ET287" s="1" t="e">
        <f>_xlfn.IFNA(IF(EN287="Cống tròn",INDEX(#REF!,MATCH(E287,#REF!,0)),IF(EN287="Cống hộp",INDEX(#REF!,MATCH(E287,#REF!,0)),EU287&amp;" ,"&amp;EV287)),0)</f>
        <v>#REF!</v>
      </c>
      <c r="EU287" s="16" t="s">
        <v>56</v>
      </c>
      <c r="EV287" s="16"/>
      <c r="EW287" s="16" t="e">
        <f>_xlfn.IFNA(INDEX(#REF!,MATCH(E287,#REF!,0)),0)</f>
        <v>#REF!</v>
      </c>
      <c r="EX287" s="16" t="s">
        <v>872</v>
      </c>
      <c r="EY287" s="18">
        <v>0.27</v>
      </c>
      <c r="EZ287" s="18">
        <v>0.7</v>
      </c>
      <c r="FA287" s="18">
        <v>0.12</v>
      </c>
      <c r="FB287" s="18">
        <v>3</v>
      </c>
      <c r="FC287" s="18">
        <v>3.7999999999999999E-2</v>
      </c>
      <c r="FD287" s="25">
        <f t="shared" si="879"/>
        <v>21</v>
      </c>
      <c r="FE287" s="25">
        <f t="shared" si="1025"/>
        <v>0.8</v>
      </c>
      <c r="FF287" s="18">
        <v>0.08</v>
      </c>
      <c r="FG287" s="18">
        <v>2</v>
      </c>
      <c r="FH287" s="18">
        <v>0.6</v>
      </c>
      <c r="FI287" s="25">
        <f t="shared" si="1026"/>
        <v>0.76</v>
      </c>
      <c r="FJ287" s="18">
        <v>0</v>
      </c>
      <c r="FK287" s="18">
        <v>0</v>
      </c>
      <c r="FL287" s="18">
        <v>0</v>
      </c>
      <c r="FM287" s="18">
        <v>0</v>
      </c>
      <c r="FN287" s="18">
        <v>0.12</v>
      </c>
      <c r="FO287" s="25">
        <f t="shared" si="1027"/>
        <v>0.88</v>
      </c>
      <c r="FP287" s="18">
        <v>1.4999999999999999E-2</v>
      </c>
      <c r="FQ287" s="18">
        <v>1</v>
      </c>
      <c r="FR287" s="25">
        <f t="shared" si="880"/>
        <v>6</v>
      </c>
      <c r="FS287" s="25">
        <f t="shared" si="881"/>
        <v>7.4999999999999997E-2</v>
      </c>
      <c r="FT287" s="25">
        <f t="shared" si="882"/>
        <v>15.074999999999999</v>
      </c>
      <c r="FU287" s="25">
        <f t="shared" si="883"/>
        <v>-2.4750000000000014</v>
      </c>
      <c r="FV287" s="25" t="str">
        <f t="shared" si="1028"/>
        <v>Thêm 01</v>
      </c>
      <c r="FW287" s="25">
        <f t="shared" si="1029"/>
        <v>0.04</v>
      </c>
      <c r="FX287" s="16"/>
      <c r="FY287" s="16"/>
      <c r="FZ287" s="16"/>
      <c r="GA287" s="16"/>
      <c r="GB287" s="19">
        <v>0</v>
      </c>
      <c r="GC287" s="19">
        <v>0</v>
      </c>
      <c r="GD287" s="19">
        <v>0</v>
      </c>
      <c r="GE287" s="19">
        <v>0</v>
      </c>
      <c r="GF287" s="19">
        <v>0</v>
      </c>
      <c r="GG287" s="19">
        <v>0</v>
      </c>
      <c r="GH287" s="19">
        <v>0</v>
      </c>
      <c r="GI287" s="19">
        <v>0</v>
      </c>
      <c r="GJ287" s="19">
        <v>0</v>
      </c>
      <c r="GK287" s="19">
        <v>0</v>
      </c>
      <c r="GL287" s="25">
        <f t="shared" si="884"/>
        <v>0</v>
      </c>
      <c r="GM287" s="25">
        <f t="shared" si="1030"/>
        <v>0</v>
      </c>
      <c r="GN287" s="19">
        <v>0</v>
      </c>
      <c r="GO287" s="19">
        <v>0</v>
      </c>
      <c r="GP287" s="19">
        <v>0</v>
      </c>
      <c r="GQ287" s="19">
        <v>0</v>
      </c>
      <c r="GR287" s="1" t="e">
        <f>_xlfn.IFNA(INDEX(#REF!,MATCH(E287,#REF!,0)),0)</f>
        <v>#REF!</v>
      </c>
      <c r="GS287" s="16"/>
      <c r="GT287" s="18">
        <v>0</v>
      </c>
      <c r="GU287" s="18">
        <v>0</v>
      </c>
      <c r="GV287" s="18">
        <v>0</v>
      </c>
      <c r="GW287" s="18">
        <v>0</v>
      </c>
      <c r="GX287" s="25">
        <f t="shared" si="885"/>
        <v>0</v>
      </c>
      <c r="GY287" s="25">
        <f t="shared" si="886"/>
        <v>0</v>
      </c>
      <c r="GZ287" s="25">
        <f t="shared" si="1031"/>
        <v>0</v>
      </c>
      <c r="HA287" s="1" t="e" cm="1">
        <f t="array" ref="HA287">INDEX(#REF!,MATCH(EJ287&amp;EK287&amp;HD287&amp;HE287&amp;HF287,#REF!&amp;#REF!&amp;#REF!&amp;#REF!&amp;#REF!,0))</f>
        <v>#REF!</v>
      </c>
      <c r="HB287" s="16"/>
      <c r="HC287" s="25">
        <f t="shared" si="1032"/>
        <v>0</v>
      </c>
      <c r="HD287" s="18">
        <v>0</v>
      </c>
      <c r="HE287" s="18">
        <v>0</v>
      </c>
      <c r="HF287" s="18">
        <v>0</v>
      </c>
      <c r="HG287" s="1" t="e" cm="1">
        <f t="array" ref="HG287">INDEX(#REF!,MATCH(EJ287&amp;EK287&amp;HJ287&amp;HK287&amp;HL287,#REF!&amp;#REF!&amp;#REF!&amp;#REF!&amp;#REF!,0))</f>
        <v>#REF!</v>
      </c>
      <c r="HH287" s="16"/>
      <c r="HI287" s="25">
        <f t="shared" si="1033"/>
        <v>0</v>
      </c>
      <c r="HJ287" s="25">
        <f t="shared" si="1034"/>
        <v>0</v>
      </c>
      <c r="HK287" s="19">
        <v>0</v>
      </c>
      <c r="HL287" s="19">
        <v>0</v>
      </c>
      <c r="HM287" s="18">
        <v>0.01</v>
      </c>
      <c r="HN287" s="18">
        <v>1</v>
      </c>
      <c r="HO287" s="25">
        <f t="shared" si="1035"/>
        <v>0</v>
      </c>
      <c r="HP287" s="25">
        <f t="shared" si="1036"/>
        <v>0</v>
      </c>
      <c r="HQ287" s="25">
        <f t="shared" si="1037"/>
        <v>0</v>
      </c>
      <c r="HR287" s="25">
        <f t="shared" si="1038"/>
        <v>0</v>
      </c>
      <c r="HS287" s="25">
        <f t="shared" si="1039"/>
        <v>0</v>
      </c>
      <c r="HT287" s="19">
        <v>0</v>
      </c>
      <c r="HU287" s="19">
        <v>0</v>
      </c>
      <c r="HV287" s="19">
        <v>0</v>
      </c>
      <c r="HW287" s="25">
        <f t="shared" si="1040"/>
        <v>0</v>
      </c>
      <c r="HX287" s="19">
        <v>0</v>
      </c>
      <c r="HY287" s="19">
        <v>0</v>
      </c>
      <c r="HZ287" s="18">
        <v>37.131</v>
      </c>
      <c r="IA287" s="20">
        <f>ROUND(IF(EN287="Cống tròn",IF(EN287="Cống tròn",IF(EU287="Không có móng",IQ287-FF287,IF(EU287="Đế",IP287-FN287,IF(OR(EU287="Móng bê tông",EU287="Móng bê tông kết hợp đế"),II287-FJ287,0))),0),IF(EN287="Cống hộp",IF(AND(EN287="Cống hộp",EU287="Không có móng"),IQ287-GF287,IF(AND(EN287="Cống hộp",EU287="Móng bê tông"),IJ287-GB287,0)),IF(OR(EN287="Rãnh xây",EN287="Rãnh bê tông"),IF(OR(EN287="Rãnh xây",EN287="Rãnh bê tông"),IK287-GB287,0),IF(EN287="Ống nhựa",IF(AND(EN287="Ống nhựa",EU287="Không đắp cát"),IQ287-HT287,IF(AND(EN287="Ống nhựa",EU287="Đắp cát"),IH287-HX287,0)),IF(EN287="Rãnh thang",IF(EN287="Rãnh thang",IF(EU287="Móng bê tông",#REF!-#REF!,IQ287),0),0))))),2)</f>
        <v>35.72</v>
      </c>
      <c r="IB287" s="20">
        <f t="shared" si="1041"/>
        <v>1.4110000000000014</v>
      </c>
      <c r="IC287" s="20">
        <f t="shared" si="887"/>
        <v>35.720000000000006</v>
      </c>
      <c r="ID287" s="20">
        <f t="shared" si="888"/>
        <v>0</v>
      </c>
      <c r="IE287" s="20">
        <f t="shared" si="889"/>
        <v>0</v>
      </c>
      <c r="IF287" s="20">
        <f t="shared" si="890"/>
        <v>0</v>
      </c>
      <c r="IG287" s="20">
        <f>IF(EN287="Rãnh thang",IF(AND(EN287="Rãnh thang",EU287="Móng bê tông"),IQ287-#REF!,0),IF(EN287="Ống nhựa",IF(AND(EN287="Ống nhựa",EU287="Đắp cát"),IQ287-HT287,0),IF(EN287="Cống tròn",IF(EN287="Cống tròn",IF(OR(EU287="Móng bê tông",EU287="Móng bê tông kết hợp đế"),IM287-FL287,0),0),IF(EN287="Cống hộp",IF(AND(EN287="Cống hộp",EU287="Móng bê tông"),IN287-GD287,0),IF(OR(EN287="Rãnh xây",EN287="Rãnh bê tông"),IF(AND(EN287="Rãnh xây",EU287="Móng bê tông"),IO287-GD287,IF(AND(EN287="Rãnh bê tông",EU287="Móng bê tông"),IO287-GD287,0)),0)))))</f>
        <v>0</v>
      </c>
      <c r="IH287" s="20">
        <f t="shared" si="891"/>
        <v>0</v>
      </c>
      <c r="II287" s="20">
        <f t="shared" si="892"/>
        <v>0</v>
      </c>
      <c r="IJ287" s="20">
        <f t="shared" si="893"/>
        <v>0</v>
      </c>
      <c r="IK287" s="20">
        <f t="shared" si="894"/>
        <v>0</v>
      </c>
      <c r="IL287" s="20">
        <f t="shared" si="895"/>
        <v>0</v>
      </c>
      <c r="IM287" s="20">
        <f t="shared" si="896"/>
        <v>0</v>
      </c>
      <c r="IN287" s="20">
        <f t="shared" si="897"/>
        <v>0</v>
      </c>
      <c r="IO287" s="20">
        <f t="shared" si="898"/>
        <v>0</v>
      </c>
      <c r="IP287" s="20">
        <f t="shared" si="899"/>
        <v>35.840000000000003</v>
      </c>
      <c r="IQ287" s="18">
        <v>35.92</v>
      </c>
      <c r="IR287" s="25">
        <f t="shared" si="1042"/>
        <v>0</v>
      </c>
      <c r="IS287" s="25">
        <f t="shared" si="900"/>
        <v>0</v>
      </c>
      <c r="IT287" s="25">
        <f t="shared" si="901"/>
        <v>0</v>
      </c>
      <c r="IU287" s="25">
        <f>ROUND(IF(EN287="Cống tròn",IF(EN287="Cống tròn",IV287+FF287,0),IF(EN287="Cống hộp",IF(EN287="Cống hộp",IV287+GP287,0),IF(OR(EN287="Rãnh xây",EN287="Rãnh bê tông"),IF(OR(EN287="Rãnh xây",EN287="Rãnh bê tông"),IV287+GP287,0),IF(EN287="ống nhựa",IF(EN287="Ống nhựa",IV287+HT287,0),IF(EN287="Rãnh thang",IF(EN287="Rãnh thang",IQ287+#REF!,0),0))))),2)</f>
        <v>36.549999999999997</v>
      </c>
      <c r="IV287" s="18">
        <v>36.47</v>
      </c>
      <c r="IW287" s="25">
        <f t="shared" si="902"/>
        <v>36.549999999999997</v>
      </c>
      <c r="IX287" s="25">
        <f t="shared" si="903"/>
        <v>0</v>
      </c>
      <c r="IY287" s="25">
        <f t="shared" si="904"/>
        <v>0</v>
      </c>
      <c r="IZ287" s="25">
        <f t="shared" si="905"/>
        <v>0</v>
      </c>
      <c r="JA287" s="25">
        <f t="shared" si="906"/>
        <v>0</v>
      </c>
      <c r="JB287" s="18">
        <v>37.131</v>
      </c>
      <c r="JC287" s="20">
        <f>ROUND(IF(EN287="Cống tròn",IF(EN287="Cống tròn",IF(EU287="Không có móng",JS287-FF287,IF(EU287="Đế",JR287-FN287,IF(OR(EU287="Móng bê tông",EU287="Móng bê tông kết hợp đế"),JK287-FJ287,0))),0),IF(EN287="Cống hộp",IF(AND(EN287="Cống hộp",EU287="Không có móng"),JS287-GF287,IF(AND(EN287="Cống hộp",EU287="Móng bê tông"),JL287-GB287,0)),IF(OR(EN287="Rãnh xây",EN287="Rãnh bê tông"),IF(OR(EN287="Rãnh xây",EN287="Rãnh bê tông"),JM287-GB287,0),IF(EN287="Ống nhựa",IF(AND(EN287="Ống nhựa",EU287="Không đắp cát"),JS287-HT287,IF(AND(EN287="Ống nhựa",EU287="Đắp cát"),JJ287-HX287,0)),IF(EN287="Rãnh thang",IF(EN287="Rãnh thang",IF(EU287="Móng bê tông",#REF!-#REF!,JS287),0),0))))),2)</f>
        <v>35.67</v>
      </c>
      <c r="JD287" s="20">
        <f t="shared" si="1043"/>
        <v>1.4609999999999985</v>
      </c>
      <c r="JE287" s="20">
        <f t="shared" si="907"/>
        <v>35.67</v>
      </c>
      <c r="JF287" s="20">
        <f t="shared" si="908"/>
        <v>0</v>
      </c>
      <c r="JG287" s="20">
        <f t="shared" si="909"/>
        <v>0</v>
      </c>
      <c r="JH287" s="20">
        <f t="shared" si="910"/>
        <v>0</v>
      </c>
      <c r="JI287" s="20">
        <f>IF(EN287="Rãnh thang",IF(AND(EN287="Rãnh thang",EU287="Móng bê tông"),JS287-#REF!,0),IF(EN287="Ống nhựa",IF(AND(EN287="Ống nhựa",EU287="Đắp cát"),JS287-HT287,0),IF(EN287="Cống tròn",IF(EN287="Cống tròn",IF(OR(EU287="Móng bê tông",EU287="Móng bê tông kết hợp đế"),JO287-FL287,0),0),IF(EN287="Cống hộp",IF(AND(EN287="Cống hộp",EU287="Móng bê tông"),JP287-GD287,0),IF(OR(EN287="Rãnh xây",EN287="Rãnh bê tông"),IF(AND(EN287="Rãnh xây",EU287="Móng bê tông"),JQ287-GD287,IF(AND(EN287="Rãnh bê tông",EU287="Móng bê tông"),JQ287-GD287,0)),0)))))</f>
        <v>0</v>
      </c>
      <c r="JJ287" s="20">
        <f t="shared" si="911"/>
        <v>0</v>
      </c>
      <c r="JK287" s="20">
        <f t="shared" si="912"/>
        <v>0</v>
      </c>
      <c r="JL287" s="20">
        <f t="shared" si="913"/>
        <v>0</v>
      </c>
      <c r="JM287" s="20">
        <f t="shared" si="914"/>
        <v>0</v>
      </c>
      <c r="JN287" s="20">
        <f t="shared" si="915"/>
        <v>0</v>
      </c>
      <c r="JO287" s="20">
        <f t="shared" si="916"/>
        <v>0</v>
      </c>
      <c r="JP287" s="20">
        <f t="shared" si="917"/>
        <v>0</v>
      </c>
      <c r="JQ287" s="20">
        <f t="shared" si="918"/>
        <v>0</v>
      </c>
      <c r="JR287" s="20">
        <f t="shared" si="919"/>
        <v>35.79</v>
      </c>
      <c r="JS287" s="26">
        <v>35.869999999999997</v>
      </c>
      <c r="JT287" s="25">
        <f t="shared" si="1044"/>
        <v>0</v>
      </c>
      <c r="JU287" s="25">
        <f t="shared" si="920"/>
        <v>0</v>
      </c>
      <c r="JV287" s="25">
        <f t="shared" si="921"/>
        <v>0</v>
      </c>
      <c r="JW287" s="25">
        <f>ROUND(IF(EN287="Cống tròn",IF(EN287="Cống tròn",JX287+FF287,0),IF(EN287="Cống hộp",IF(EN287="Cống hộp",JX287+GP287,0),IF(OR(EN287="Rãnh xây",EN287="Rãnh bê tông"),IF(OR(EN287="Rãnh xây",EN287="Rãnh bê tông"),JX287+GP287,0),IF(EN287="ống nhựa",IF(EN287="Ống nhựa",JX287+HT287,0),IF(EN287="Rãnh thang",IF(EN287="Rãnh thang",JS287+#REF!,0),0))))),2)</f>
        <v>36.549999999999997</v>
      </c>
      <c r="JX287" s="27">
        <v>36.47</v>
      </c>
      <c r="JY287" s="25">
        <f t="shared" si="922"/>
        <v>36.549999999999997</v>
      </c>
      <c r="JZ287" s="25">
        <f t="shared" si="923"/>
        <v>0</v>
      </c>
      <c r="KA287" s="25">
        <f t="shared" si="924"/>
        <v>0</v>
      </c>
      <c r="KB287" s="25">
        <f t="shared" si="925"/>
        <v>0</v>
      </c>
      <c r="KC287" s="25">
        <f t="shared" si="926"/>
        <v>0</v>
      </c>
      <c r="KD287" s="28" t="s">
        <v>98</v>
      </c>
      <c r="KE287" s="27">
        <v>0</v>
      </c>
      <c r="KF287" s="25">
        <f t="shared" si="927"/>
        <v>1.4110000000000014</v>
      </c>
      <c r="KG287" s="25">
        <f t="shared" si="1045"/>
        <v>1.4110000000000014</v>
      </c>
      <c r="KH287" s="27">
        <v>0</v>
      </c>
      <c r="KI287" s="25">
        <f t="shared" si="928"/>
        <v>1.4609999999999985</v>
      </c>
      <c r="KJ287" s="25">
        <f t="shared" si="1046"/>
        <v>1.4609999999999985</v>
      </c>
      <c r="KK287" s="25">
        <f t="shared" si="929"/>
        <v>0</v>
      </c>
      <c r="KL287" s="25">
        <f t="shared" si="930"/>
        <v>0</v>
      </c>
      <c r="KM287" s="25">
        <f t="shared" si="1047"/>
        <v>0</v>
      </c>
      <c r="KN287" s="25">
        <f t="shared" si="931"/>
        <v>0</v>
      </c>
      <c r="KO287" s="25">
        <f t="shared" si="932"/>
        <v>0</v>
      </c>
      <c r="KP287" s="25">
        <f t="shared" si="1048"/>
        <v>0</v>
      </c>
      <c r="KQ287" s="25">
        <f t="shared" si="933"/>
        <v>0</v>
      </c>
      <c r="KR287" s="25">
        <f t="shared" si="934"/>
        <v>0</v>
      </c>
      <c r="KS287" s="25">
        <f t="shared" si="1049"/>
        <v>0</v>
      </c>
      <c r="KT287" s="25">
        <f t="shared" si="935"/>
        <v>0</v>
      </c>
      <c r="KU287" s="25">
        <f t="shared" si="936"/>
        <v>0</v>
      </c>
      <c r="KV287" s="25">
        <f t="shared" si="1050"/>
        <v>0</v>
      </c>
      <c r="KW287" s="25">
        <f t="shared" si="863"/>
        <v>0.12</v>
      </c>
      <c r="KX287" s="25">
        <f t="shared" si="937"/>
        <v>0.12</v>
      </c>
      <c r="KY287" s="25">
        <f t="shared" si="1051"/>
        <v>0.12</v>
      </c>
      <c r="KZ287" s="25">
        <f t="shared" si="938"/>
        <v>0</v>
      </c>
      <c r="LA287" s="25">
        <f t="shared" si="939"/>
        <v>0</v>
      </c>
      <c r="LB287" s="25">
        <f t="shared" si="1052"/>
        <v>0</v>
      </c>
      <c r="LC287" s="25">
        <f t="shared" si="940"/>
        <v>0.88</v>
      </c>
      <c r="LD287" s="25">
        <f t="shared" si="941"/>
        <v>0.88</v>
      </c>
      <c r="LE287" s="25">
        <f t="shared" si="1053"/>
        <v>0.88</v>
      </c>
      <c r="LF287" s="25">
        <f t="shared" si="942"/>
        <v>0</v>
      </c>
      <c r="LG287" s="25">
        <f t="shared" si="943"/>
        <v>0</v>
      </c>
      <c r="LH287" s="25">
        <f t="shared" si="1054"/>
        <v>0</v>
      </c>
      <c r="LI287" s="25">
        <f t="shared" si="944"/>
        <v>0</v>
      </c>
      <c r="LJ287" s="25">
        <f t="shared" si="945"/>
        <v>0</v>
      </c>
      <c r="LK287" s="25">
        <f t="shared" si="1055"/>
        <v>0</v>
      </c>
      <c r="LL287" s="25">
        <f t="shared" si="946"/>
        <v>0</v>
      </c>
      <c r="LM287" s="25">
        <f t="shared" si="947"/>
        <v>0</v>
      </c>
      <c r="LN287" s="25">
        <f t="shared" si="1056"/>
        <v>0</v>
      </c>
      <c r="LO287" s="25">
        <f t="shared" si="948"/>
        <v>0</v>
      </c>
      <c r="LP287" s="25">
        <f t="shared" si="949"/>
        <v>0</v>
      </c>
      <c r="LQ287" s="25">
        <f t="shared" si="1057"/>
        <v>0</v>
      </c>
      <c r="LR287" s="25">
        <f t="shared" si="950"/>
        <v>0</v>
      </c>
      <c r="LS287" s="25">
        <f t="shared" si="951"/>
        <v>0</v>
      </c>
      <c r="LT287" s="25">
        <f t="shared" si="1058"/>
        <v>0</v>
      </c>
      <c r="LU287" s="25">
        <f t="shared" si="952"/>
        <v>0</v>
      </c>
      <c r="LV287" s="25">
        <f t="shared" si="953"/>
        <v>0</v>
      </c>
      <c r="LW287" s="25">
        <f t="shared" si="1059"/>
        <v>0</v>
      </c>
      <c r="LX287" s="25">
        <f t="shared" si="954"/>
        <v>0</v>
      </c>
      <c r="LY287" s="25">
        <f t="shared" si="955"/>
        <v>0</v>
      </c>
      <c r="LZ287" s="25">
        <f t="shared" si="1060"/>
        <v>0</v>
      </c>
      <c r="MA287" s="25">
        <f t="shared" si="956"/>
        <v>0</v>
      </c>
      <c r="MB287" s="25">
        <f t="shared" si="957"/>
        <v>0</v>
      </c>
      <c r="MC287" s="25">
        <f t="shared" si="1061"/>
        <v>0</v>
      </c>
      <c r="MD287" s="25">
        <f t="shared" si="958"/>
        <v>0</v>
      </c>
      <c r="ME287" s="25">
        <f t="shared" si="959"/>
        <v>0</v>
      </c>
      <c r="MF287" s="25">
        <f t="shared" si="1062"/>
        <v>0</v>
      </c>
      <c r="MG287" s="25">
        <f t="shared" si="960"/>
        <v>0</v>
      </c>
      <c r="MH287" s="25">
        <f t="shared" si="961"/>
        <v>0</v>
      </c>
      <c r="MI287" s="25">
        <f t="shared" si="1063"/>
        <v>0</v>
      </c>
      <c r="MJ287" s="25">
        <f t="shared" si="962"/>
        <v>0</v>
      </c>
      <c r="MK287" s="25">
        <f t="shared" si="963"/>
        <v>0</v>
      </c>
      <c r="ML287" s="25">
        <f t="shared" si="1064"/>
        <v>0</v>
      </c>
      <c r="MM287" s="25">
        <f t="shared" si="964"/>
        <v>0</v>
      </c>
      <c r="MN287" s="25">
        <f t="shared" si="965"/>
        <v>0</v>
      </c>
      <c r="MO287" s="25">
        <f t="shared" si="1065"/>
        <v>0</v>
      </c>
      <c r="MP287" s="25">
        <f t="shared" si="966"/>
        <v>0</v>
      </c>
      <c r="MQ287" s="25">
        <f t="shared" si="967"/>
        <v>0</v>
      </c>
      <c r="MR287" s="25">
        <f t="shared" si="1066"/>
        <v>0</v>
      </c>
      <c r="MS287" s="29">
        <v>1.2</v>
      </c>
      <c r="MT287" s="29">
        <v>0</v>
      </c>
      <c r="MU287" s="29">
        <v>1</v>
      </c>
      <c r="MV287" s="29">
        <v>1</v>
      </c>
      <c r="MW287" s="25">
        <f t="shared" si="968"/>
        <v>1.2</v>
      </c>
      <c r="MX287" s="25">
        <f t="shared" si="969"/>
        <v>1.69</v>
      </c>
      <c r="MY287" s="25">
        <f t="shared" si="970"/>
        <v>0</v>
      </c>
      <c r="MZ287" s="25">
        <f t="shared" si="971"/>
        <v>0</v>
      </c>
      <c r="NA287" s="25">
        <f t="shared" si="972"/>
        <v>1.2</v>
      </c>
      <c r="NB287" s="25">
        <f t="shared" si="973"/>
        <v>1.75</v>
      </c>
      <c r="NC287" s="25">
        <f t="shared" si="974"/>
        <v>0</v>
      </c>
      <c r="ND287" s="25">
        <f t="shared" si="975"/>
        <v>0</v>
      </c>
      <c r="NE287" s="25">
        <f t="shared" si="1067"/>
        <v>1.2</v>
      </c>
      <c r="NF287" s="25">
        <f t="shared" si="1067"/>
        <v>1.72</v>
      </c>
      <c r="NG287" s="25">
        <f t="shared" si="1067"/>
        <v>0</v>
      </c>
      <c r="NH287" s="25">
        <f t="shared" si="976"/>
        <v>0</v>
      </c>
      <c r="NI287" s="25">
        <f t="shared" si="977"/>
        <v>30.19</v>
      </c>
      <c r="NJ287" s="25">
        <f t="shared" si="978"/>
        <v>0</v>
      </c>
      <c r="NK287" s="25">
        <f t="shared" si="979"/>
        <v>30.19</v>
      </c>
      <c r="NL287" s="25">
        <f t="shared" si="980"/>
        <v>10.76</v>
      </c>
      <c r="NM287" s="25">
        <f t="shared" si="981"/>
        <v>0</v>
      </c>
      <c r="NN287" s="25">
        <f t="shared" si="1068"/>
        <v>10.76</v>
      </c>
      <c r="NO287" s="25">
        <f t="shared" si="982"/>
        <v>0</v>
      </c>
      <c r="NP287" s="25">
        <f t="shared" si="983"/>
        <v>0</v>
      </c>
      <c r="NQ287" s="25">
        <f t="shared" si="1069"/>
        <v>0</v>
      </c>
      <c r="NR287" s="25">
        <f t="shared" si="984"/>
        <v>0</v>
      </c>
      <c r="NS287" s="25">
        <f t="shared" si="985"/>
        <v>0</v>
      </c>
      <c r="NT287" s="25">
        <f t="shared" si="1070"/>
        <v>0</v>
      </c>
      <c r="NU287" s="25">
        <f t="shared" si="986"/>
        <v>0</v>
      </c>
      <c r="NV287" s="25">
        <f t="shared" si="987"/>
        <v>0</v>
      </c>
      <c r="NW287" s="25">
        <f t="shared" si="1071"/>
        <v>0</v>
      </c>
      <c r="NX287" s="25">
        <f t="shared" si="1072"/>
        <v>10.76</v>
      </c>
      <c r="NY287" s="25">
        <f t="shared" si="1072"/>
        <v>0</v>
      </c>
      <c r="NZ287" s="25">
        <f t="shared" si="1073"/>
        <v>10.76</v>
      </c>
      <c r="OA287" s="25">
        <f t="shared" si="1074"/>
        <v>19.43</v>
      </c>
      <c r="OB287" s="25">
        <f t="shared" si="1074"/>
        <v>0</v>
      </c>
      <c r="OC287" s="25">
        <f t="shared" si="1075"/>
        <v>19.43</v>
      </c>
      <c r="OD287" s="25">
        <f t="shared" si="1076"/>
        <v>10.76</v>
      </c>
      <c r="OE287" s="25">
        <f t="shared" si="1076"/>
        <v>0</v>
      </c>
      <c r="OF287" s="25">
        <f t="shared" si="1076"/>
        <v>10.76</v>
      </c>
      <c r="OG287" s="25">
        <f t="shared" si="988"/>
        <v>0</v>
      </c>
      <c r="OH287" s="25">
        <f t="shared" si="989"/>
        <v>0</v>
      </c>
      <c r="OI287" s="25">
        <f t="shared" si="990"/>
        <v>0</v>
      </c>
      <c r="OJ287" s="25">
        <f t="shared" si="991"/>
        <v>0</v>
      </c>
      <c r="OK287" s="25">
        <f t="shared" si="992"/>
        <v>0</v>
      </c>
      <c r="OL287" s="25">
        <f t="shared" si="993"/>
        <v>0</v>
      </c>
      <c r="OM287" s="25">
        <f t="shared" si="1077"/>
        <v>0</v>
      </c>
      <c r="ON287" s="25">
        <f t="shared" si="1077"/>
        <v>0</v>
      </c>
      <c r="OO287" s="25">
        <f t="shared" si="1077"/>
        <v>0</v>
      </c>
      <c r="OP287" s="25">
        <f t="shared" si="994"/>
        <v>0</v>
      </c>
      <c r="OQ287" s="25">
        <f t="shared" si="995"/>
        <v>0</v>
      </c>
      <c r="OR287" s="25">
        <f t="shared" si="1078"/>
        <v>0</v>
      </c>
      <c r="OS287" s="19">
        <v>536217.23</v>
      </c>
      <c r="OT287" s="19">
        <v>2371806.09</v>
      </c>
    </row>
    <row r="288" spans="1:410" ht="33" customHeight="1" x14ac:dyDescent="0.25">
      <c r="A288" s="18"/>
      <c r="B288" s="18" t="s">
        <v>1071</v>
      </c>
      <c r="C288" s="18">
        <v>1658.44</v>
      </c>
      <c r="D288" s="16" t="e">
        <f>_xlfn.IFNA(INDEX(#REF!,MATCH(E288,#REF!,0)),0)</f>
        <v>#REF!</v>
      </c>
      <c r="E288" s="18" t="s">
        <v>1100</v>
      </c>
      <c r="F288" s="16" t="s">
        <v>765</v>
      </c>
      <c r="G288" s="16" t="s">
        <v>766</v>
      </c>
      <c r="H288" s="16" t="s">
        <v>767</v>
      </c>
      <c r="I288" s="16" t="s">
        <v>768</v>
      </c>
      <c r="J288" s="16" t="s">
        <v>769</v>
      </c>
      <c r="K288" s="16" t="s">
        <v>770</v>
      </c>
      <c r="L288" s="16" t="s">
        <v>771</v>
      </c>
      <c r="M288" s="18">
        <v>1.64</v>
      </c>
      <c r="N288" s="18">
        <v>1.94</v>
      </c>
      <c r="O288" s="18">
        <v>2.04</v>
      </c>
      <c r="P288" s="18">
        <v>2.34</v>
      </c>
      <c r="Q288" s="18">
        <v>0.1</v>
      </c>
      <c r="R288" s="18">
        <v>1.8399999999999999</v>
      </c>
      <c r="S288" s="18">
        <v>2.14</v>
      </c>
      <c r="T288" s="18">
        <v>0.2</v>
      </c>
      <c r="U288" s="18">
        <v>0</v>
      </c>
      <c r="V288" s="18">
        <v>0</v>
      </c>
      <c r="W288" s="18">
        <v>0</v>
      </c>
      <c r="X288" s="18">
        <v>1.64</v>
      </c>
      <c r="Y288" s="18">
        <v>1.9</v>
      </c>
      <c r="Z288" s="20">
        <f t="shared" si="996"/>
        <v>2.1</v>
      </c>
      <c r="AA288" s="18">
        <v>0.22</v>
      </c>
      <c r="AB288" s="18">
        <v>0</v>
      </c>
      <c r="AC288" s="18">
        <v>0</v>
      </c>
      <c r="AD288" s="18">
        <v>0</v>
      </c>
      <c r="AE288" s="18">
        <v>0</v>
      </c>
      <c r="AF288" s="18">
        <v>0</v>
      </c>
      <c r="AG288" s="18">
        <v>1.2</v>
      </c>
      <c r="AH288" s="18">
        <v>1.5</v>
      </c>
      <c r="AI288" s="20">
        <f t="shared" si="997"/>
        <v>2.25</v>
      </c>
      <c r="AJ288" s="18">
        <v>0</v>
      </c>
      <c r="AK288" s="18">
        <v>0</v>
      </c>
      <c r="AL288" s="20">
        <f t="shared" si="998"/>
        <v>0</v>
      </c>
      <c r="AM288" s="18">
        <v>1.64</v>
      </c>
      <c r="AN288" s="18">
        <v>1.5</v>
      </c>
      <c r="AO288" s="18">
        <v>0.15</v>
      </c>
      <c r="AP288" s="18">
        <v>0.22</v>
      </c>
      <c r="AQ288" s="18">
        <v>1.64</v>
      </c>
      <c r="AR288" s="18">
        <v>1.72</v>
      </c>
      <c r="AS288" s="18">
        <v>0.12</v>
      </c>
      <c r="AT288" s="18">
        <v>0.11</v>
      </c>
      <c r="AU288" s="18">
        <v>0</v>
      </c>
      <c r="AV288" s="18">
        <v>1</v>
      </c>
      <c r="AW288" s="18">
        <v>0</v>
      </c>
      <c r="AX288" s="18">
        <v>0</v>
      </c>
      <c r="AY288" s="18">
        <v>0</v>
      </c>
      <c r="AZ288" s="18">
        <v>0</v>
      </c>
      <c r="BA288" s="18">
        <v>0</v>
      </c>
      <c r="BB288" s="18">
        <v>0</v>
      </c>
      <c r="BC288" s="18">
        <v>0</v>
      </c>
      <c r="BD288" s="18">
        <v>0</v>
      </c>
      <c r="BE288" s="18">
        <v>0</v>
      </c>
      <c r="BF288" s="18">
        <v>0</v>
      </c>
      <c r="BG288" s="18">
        <v>0</v>
      </c>
      <c r="BH288" s="18">
        <v>0</v>
      </c>
      <c r="BI288" s="18">
        <v>0</v>
      </c>
      <c r="BJ288" s="18">
        <v>0</v>
      </c>
      <c r="BK288" s="18">
        <v>0</v>
      </c>
      <c r="BL288" s="18">
        <v>0</v>
      </c>
      <c r="BM288" s="18">
        <v>0</v>
      </c>
      <c r="BN288" s="18">
        <v>0</v>
      </c>
      <c r="BO288" s="18">
        <v>0</v>
      </c>
      <c r="BP288" s="18">
        <v>1</v>
      </c>
      <c r="BQ288" s="18">
        <v>0</v>
      </c>
      <c r="BR288" s="18">
        <v>0</v>
      </c>
      <c r="BS288" s="18">
        <v>0</v>
      </c>
      <c r="BT288" s="18">
        <v>0</v>
      </c>
      <c r="BU288" s="18">
        <v>0</v>
      </c>
      <c r="BV288" s="18">
        <v>0</v>
      </c>
      <c r="BW288" s="18">
        <v>0</v>
      </c>
      <c r="BX288" s="18">
        <v>0</v>
      </c>
      <c r="BY288" s="18">
        <v>0</v>
      </c>
      <c r="BZ288" s="18">
        <v>0</v>
      </c>
      <c r="CA288" s="16" t="e">
        <f>_xlfn.IFNA(IF(RIGHT(D288,2)="=G",0,INDEX(#REF!,MATCH(E288,#REF!,0))),0)</f>
        <v>#REF!</v>
      </c>
      <c r="CB288" s="16" t="s">
        <v>776</v>
      </c>
      <c r="CC288" s="18">
        <v>0</v>
      </c>
      <c r="CD288" s="18">
        <v>0</v>
      </c>
      <c r="CE288" s="18">
        <v>1.4</v>
      </c>
      <c r="CF288" s="18">
        <v>0.85</v>
      </c>
      <c r="CG288" s="18">
        <v>0.12</v>
      </c>
      <c r="CH288" s="18">
        <v>2</v>
      </c>
      <c r="CI288" s="16" t="s">
        <v>98</v>
      </c>
      <c r="CJ288" s="18">
        <v>0</v>
      </c>
      <c r="CK288" s="20">
        <f t="shared" si="864"/>
        <v>1.83</v>
      </c>
      <c r="CL288" s="20">
        <f t="shared" si="999"/>
        <v>1.83</v>
      </c>
      <c r="CM288" s="18">
        <v>20.41</v>
      </c>
      <c r="CN288" s="18">
        <v>37.909999999999997</v>
      </c>
      <c r="CO288" s="18">
        <v>37.070999999999998</v>
      </c>
      <c r="CP288" s="22">
        <f t="shared" si="865"/>
        <v>37.07</v>
      </c>
      <c r="CQ288" s="22">
        <f t="shared" si="866"/>
        <v>35.24</v>
      </c>
      <c r="CR288" s="22">
        <f t="shared" si="1000"/>
        <v>1.83</v>
      </c>
      <c r="CS288" s="22">
        <f t="shared" si="867"/>
        <v>35.339999999999996</v>
      </c>
      <c r="CT288" s="22">
        <f t="shared" si="868"/>
        <v>35.54</v>
      </c>
      <c r="CU288" s="18">
        <v>35.54</v>
      </c>
      <c r="CV288" s="22">
        <f t="shared" si="1001"/>
        <v>2.1</v>
      </c>
      <c r="CW288" s="22">
        <f t="shared" si="869"/>
        <v>0</v>
      </c>
      <c r="CX288" s="22">
        <f t="shared" si="870"/>
        <v>0</v>
      </c>
      <c r="CY288" s="22">
        <f t="shared" si="871"/>
        <v>37.64</v>
      </c>
      <c r="CZ288" s="22">
        <f t="shared" si="872"/>
        <v>37.79</v>
      </c>
      <c r="DA288" s="18">
        <v>37.909999999999997</v>
      </c>
      <c r="DB288" s="20">
        <f t="shared" si="1002"/>
        <v>2.67</v>
      </c>
      <c r="DC288" s="20">
        <f t="shared" si="1003"/>
        <v>0.84</v>
      </c>
      <c r="DD288" s="20">
        <f t="shared" si="1004"/>
        <v>1.83</v>
      </c>
      <c r="DE288" s="20">
        <f t="shared" si="873"/>
        <v>0.1</v>
      </c>
      <c r="DF288" s="20">
        <f t="shared" si="874"/>
        <v>0.2</v>
      </c>
      <c r="DG288" s="20">
        <f t="shared" si="875"/>
        <v>1.53</v>
      </c>
      <c r="DH288" s="20">
        <f t="shared" si="876"/>
        <v>0</v>
      </c>
      <c r="DI288" s="20">
        <f t="shared" si="877"/>
        <v>0</v>
      </c>
      <c r="DJ288" s="20">
        <f t="shared" si="878"/>
        <v>0</v>
      </c>
      <c r="DK288" s="20">
        <f t="shared" si="1005"/>
        <v>1.83</v>
      </c>
      <c r="DL288" s="20">
        <f t="shared" si="1006"/>
        <v>0</v>
      </c>
      <c r="DM288" s="20">
        <f t="shared" si="1007"/>
        <v>0</v>
      </c>
      <c r="DN288" s="20">
        <f t="shared" si="1008"/>
        <v>0</v>
      </c>
      <c r="DO288" s="18">
        <v>2.54</v>
      </c>
      <c r="DP288" s="18">
        <v>0</v>
      </c>
      <c r="DQ288" s="18">
        <v>1</v>
      </c>
      <c r="DR288" s="18">
        <v>1</v>
      </c>
      <c r="DS288" s="25">
        <f t="shared" si="1009"/>
        <v>2.54</v>
      </c>
      <c r="DT288" s="25">
        <f t="shared" si="1010"/>
        <v>0</v>
      </c>
      <c r="DU288" s="25">
        <f t="shared" si="1011"/>
        <v>4.6500000000000004</v>
      </c>
      <c r="DV288" s="25">
        <f t="shared" si="1012"/>
        <v>0</v>
      </c>
      <c r="DW288" s="25">
        <f t="shared" si="1013"/>
        <v>4.6500000000000004</v>
      </c>
      <c r="DX288" s="25">
        <f t="shared" si="1014"/>
        <v>9.49</v>
      </c>
      <c r="DY288" s="25">
        <f t="shared" si="1015"/>
        <v>0</v>
      </c>
      <c r="DZ288" s="25">
        <f t="shared" si="1016"/>
        <v>9.49</v>
      </c>
      <c r="EA288" s="25">
        <f t="shared" si="1017"/>
        <v>6.13</v>
      </c>
      <c r="EB288" s="25">
        <f t="shared" si="1018"/>
        <v>0</v>
      </c>
      <c r="EC288" s="25">
        <f t="shared" si="1019"/>
        <v>6.13</v>
      </c>
      <c r="ED288" s="25">
        <f t="shared" si="1020"/>
        <v>3.36</v>
      </c>
      <c r="EE288" s="25">
        <f t="shared" si="1020"/>
        <v>0</v>
      </c>
      <c r="EF288" s="25">
        <f t="shared" si="1021"/>
        <v>3.36</v>
      </c>
      <c r="EG288" s="25">
        <f t="shared" si="1022"/>
        <v>6.13</v>
      </c>
      <c r="EH288" s="25">
        <f t="shared" si="1022"/>
        <v>0</v>
      </c>
      <c r="EI288" s="25">
        <f t="shared" si="1023"/>
        <v>6.13</v>
      </c>
      <c r="EJ288" s="18">
        <v>1658.44</v>
      </c>
      <c r="EK288" s="18">
        <v>1658.47</v>
      </c>
      <c r="EL288" s="18" t="s">
        <v>1100</v>
      </c>
      <c r="EM288" s="18" t="s">
        <v>1101</v>
      </c>
      <c r="EN288" s="16" t="s">
        <v>774</v>
      </c>
      <c r="EO288" s="16" t="s">
        <v>1074</v>
      </c>
      <c r="EP288" s="16" t="e">
        <f>IF(OR(EN288="Cống tròn",EN288="Cống hộp",EN288="Ống nhựa"),INDEX(#REF!,MATCH(E288,#REF!,0)),IF(OR(EN288="Rãnh xây",EN288="Rãnh bê tông"),INDEX(#REF!,MATCH(E288,#REF!,0)),0))</f>
        <v>#REF!</v>
      </c>
      <c r="EQ288" s="18">
        <v>17.55</v>
      </c>
      <c r="ER288" s="18">
        <v>2.5</v>
      </c>
      <c r="ES288" s="25">
        <f t="shared" si="1024"/>
        <v>7</v>
      </c>
      <c r="ET288" s="1" t="e">
        <f>_xlfn.IFNA(IF(EN288="Cống tròn",INDEX(#REF!,MATCH(E288,#REF!,0)),IF(EN288="Cống hộp",INDEX(#REF!,MATCH(E288,#REF!,0)),EU288&amp;" ,"&amp;EV288)),0)</f>
        <v>#REF!</v>
      </c>
      <c r="EU288" s="16" t="s">
        <v>56</v>
      </c>
      <c r="EV288" s="16"/>
      <c r="EW288" s="16" t="e">
        <f>_xlfn.IFNA(INDEX(#REF!,MATCH(E288,#REF!,0)),0)</f>
        <v>#REF!</v>
      </c>
      <c r="EX288" s="16" t="s">
        <v>872</v>
      </c>
      <c r="EY288" s="18">
        <v>0.27</v>
      </c>
      <c r="EZ288" s="18">
        <v>0.7</v>
      </c>
      <c r="FA288" s="18">
        <v>0.12</v>
      </c>
      <c r="FB288" s="18">
        <v>3</v>
      </c>
      <c r="FC288" s="18">
        <v>3.7999999999999999E-2</v>
      </c>
      <c r="FD288" s="25">
        <f t="shared" si="879"/>
        <v>21</v>
      </c>
      <c r="FE288" s="25">
        <f t="shared" si="1025"/>
        <v>0.8</v>
      </c>
      <c r="FF288" s="18">
        <v>0.08</v>
      </c>
      <c r="FG288" s="18">
        <v>2</v>
      </c>
      <c r="FH288" s="18">
        <v>0.6</v>
      </c>
      <c r="FI288" s="25">
        <f t="shared" si="1026"/>
        <v>0.76</v>
      </c>
      <c r="FJ288" s="18">
        <v>0</v>
      </c>
      <c r="FK288" s="18">
        <v>0</v>
      </c>
      <c r="FL288" s="18">
        <v>0</v>
      </c>
      <c r="FM288" s="18">
        <v>0</v>
      </c>
      <c r="FN288" s="18">
        <v>0.12</v>
      </c>
      <c r="FO288" s="25">
        <f t="shared" si="1027"/>
        <v>0.88</v>
      </c>
      <c r="FP288" s="18">
        <v>1.4999999999999999E-2</v>
      </c>
      <c r="FQ288" s="18">
        <v>1</v>
      </c>
      <c r="FR288" s="25">
        <f t="shared" si="880"/>
        <v>6</v>
      </c>
      <c r="FS288" s="25">
        <f t="shared" si="881"/>
        <v>7.4999999999999997E-2</v>
      </c>
      <c r="FT288" s="25">
        <f t="shared" si="882"/>
        <v>15.074999999999999</v>
      </c>
      <c r="FU288" s="25">
        <f t="shared" si="883"/>
        <v>-2.4750000000000014</v>
      </c>
      <c r="FV288" s="25" t="str">
        <f t="shared" si="1028"/>
        <v>Thêm 01</v>
      </c>
      <c r="FW288" s="25">
        <f t="shared" si="1029"/>
        <v>0.04</v>
      </c>
      <c r="FX288" s="16"/>
      <c r="FY288" s="16"/>
      <c r="FZ288" s="16"/>
      <c r="GA288" s="16"/>
      <c r="GB288" s="19">
        <v>0</v>
      </c>
      <c r="GC288" s="19">
        <v>0</v>
      </c>
      <c r="GD288" s="19">
        <v>0</v>
      </c>
      <c r="GE288" s="19">
        <v>0</v>
      </c>
      <c r="GF288" s="19">
        <v>0</v>
      </c>
      <c r="GG288" s="19">
        <v>0</v>
      </c>
      <c r="GH288" s="19">
        <v>0</v>
      </c>
      <c r="GI288" s="19">
        <v>0</v>
      </c>
      <c r="GJ288" s="19">
        <v>0</v>
      </c>
      <c r="GK288" s="19">
        <v>0</v>
      </c>
      <c r="GL288" s="25">
        <f t="shared" si="884"/>
        <v>0</v>
      </c>
      <c r="GM288" s="25">
        <f t="shared" si="1030"/>
        <v>0</v>
      </c>
      <c r="GN288" s="19">
        <v>0</v>
      </c>
      <c r="GO288" s="19">
        <v>0</v>
      </c>
      <c r="GP288" s="19">
        <v>0</v>
      </c>
      <c r="GQ288" s="19">
        <v>0</v>
      </c>
      <c r="GR288" s="1" t="e">
        <f>_xlfn.IFNA(INDEX(#REF!,MATCH(E288,#REF!,0)),0)</f>
        <v>#REF!</v>
      </c>
      <c r="GS288" s="16"/>
      <c r="GT288" s="18">
        <v>0</v>
      </c>
      <c r="GU288" s="18">
        <v>0</v>
      </c>
      <c r="GV288" s="18">
        <v>0</v>
      </c>
      <c r="GW288" s="18">
        <v>0</v>
      </c>
      <c r="GX288" s="25">
        <f t="shared" si="885"/>
        <v>0</v>
      </c>
      <c r="GY288" s="25">
        <f t="shared" si="886"/>
        <v>0</v>
      </c>
      <c r="GZ288" s="25">
        <f t="shared" si="1031"/>
        <v>0</v>
      </c>
      <c r="HA288" s="1" t="e" cm="1">
        <f t="array" ref="HA288">INDEX(#REF!,MATCH(EJ288&amp;EK288&amp;HD288&amp;HE288&amp;HF288,#REF!&amp;#REF!&amp;#REF!&amp;#REF!&amp;#REF!,0))</f>
        <v>#REF!</v>
      </c>
      <c r="HB288" s="16"/>
      <c r="HC288" s="25">
        <f t="shared" si="1032"/>
        <v>0</v>
      </c>
      <c r="HD288" s="18">
        <v>0</v>
      </c>
      <c r="HE288" s="18">
        <v>0</v>
      </c>
      <c r="HF288" s="18">
        <v>0</v>
      </c>
      <c r="HG288" s="1" t="e" cm="1">
        <f t="array" ref="HG288">INDEX(#REF!,MATCH(EJ288&amp;EK288&amp;HJ288&amp;HK288&amp;HL288,#REF!&amp;#REF!&amp;#REF!&amp;#REF!&amp;#REF!,0))</f>
        <v>#REF!</v>
      </c>
      <c r="HH288" s="16"/>
      <c r="HI288" s="25">
        <f t="shared" si="1033"/>
        <v>0</v>
      </c>
      <c r="HJ288" s="25">
        <f t="shared" si="1034"/>
        <v>0</v>
      </c>
      <c r="HK288" s="19">
        <v>0</v>
      </c>
      <c r="HL288" s="19">
        <v>0</v>
      </c>
      <c r="HM288" s="18">
        <v>0.01</v>
      </c>
      <c r="HN288" s="18">
        <v>1</v>
      </c>
      <c r="HO288" s="25">
        <f t="shared" si="1035"/>
        <v>0</v>
      </c>
      <c r="HP288" s="25">
        <f t="shared" si="1036"/>
        <v>0</v>
      </c>
      <c r="HQ288" s="25">
        <f t="shared" si="1037"/>
        <v>0</v>
      </c>
      <c r="HR288" s="25">
        <f t="shared" si="1038"/>
        <v>0</v>
      </c>
      <c r="HS288" s="25">
        <f t="shared" si="1039"/>
        <v>0</v>
      </c>
      <c r="HT288" s="19">
        <v>0</v>
      </c>
      <c r="HU288" s="19">
        <v>0</v>
      </c>
      <c r="HV288" s="19">
        <v>0</v>
      </c>
      <c r="HW288" s="25">
        <f t="shared" si="1040"/>
        <v>0</v>
      </c>
      <c r="HX288" s="19">
        <v>0</v>
      </c>
      <c r="HY288" s="19">
        <v>0</v>
      </c>
      <c r="HZ288" s="18">
        <v>37.070999999999998</v>
      </c>
      <c r="IA288" s="20">
        <f>ROUND(IF(EN288="Cống tròn",IF(EN288="Cống tròn",IF(EU288="Không có móng",IQ288-FF288,IF(EU288="Đế",IP288-FN288,IF(OR(EU288="Móng bê tông",EU288="Móng bê tông kết hợp đế"),II288-FJ288,0))),0),IF(EN288="Cống hộp",IF(AND(EN288="Cống hộp",EU288="Không có móng"),IQ288-GF288,IF(AND(EN288="Cống hộp",EU288="Móng bê tông"),IJ288-GB288,0)),IF(OR(EN288="Rãnh xây",EN288="Rãnh bê tông"),IF(OR(EN288="Rãnh xây",EN288="Rãnh bê tông"),IK288-GB288,0),IF(EN288="Ống nhựa",IF(AND(EN288="Ống nhựa",EU288="Không đắp cát"),IQ288-HT288,IF(AND(EN288="Ống nhựa",EU288="Đắp cát"),IH288-HX288,0)),IF(EN288="Rãnh thang",IF(EN288="Rãnh thang",IF(EU288="Móng bê tông",#REF!-#REF!,IQ288),0),0))))),2)</f>
        <v>35.69</v>
      </c>
      <c r="IB288" s="20">
        <f t="shared" si="1041"/>
        <v>1.3810000000000002</v>
      </c>
      <c r="IC288" s="20">
        <f t="shared" si="887"/>
        <v>35.690000000000005</v>
      </c>
      <c r="ID288" s="20">
        <f t="shared" si="888"/>
        <v>0</v>
      </c>
      <c r="IE288" s="20">
        <f t="shared" si="889"/>
        <v>0</v>
      </c>
      <c r="IF288" s="20">
        <f t="shared" si="890"/>
        <v>0</v>
      </c>
      <c r="IG288" s="20">
        <f>IF(EN288="Rãnh thang",IF(AND(EN288="Rãnh thang",EU288="Móng bê tông"),IQ288-#REF!,0),IF(EN288="Ống nhựa",IF(AND(EN288="Ống nhựa",EU288="Đắp cát"),IQ288-HT288,0),IF(EN288="Cống tròn",IF(EN288="Cống tròn",IF(OR(EU288="Móng bê tông",EU288="Móng bê tông kết hợp đế"),IM288-FL288,0),0),IF(EN288="Cống hộp",IF(AND(EN288="Cống hộp",EU288="Móng bê tông"),IN288-GD288,0),IF(OR(EN288="Rãnh xây",EN288="Rãnh bê tông"),IF(AND(EN288="Rãnh xây",EU288="Móng bê tông"),IO288-GD288,IF(AND(EN288="Rãnh bê tông",EU288="Móng bê tông"),IO288-GD288,0)),0)))))</f>
        <v>0</v>
      </c>
      <c r="IH288" s="20">
        <f t="shared" si="891"/>
        <v>0</v>
      </c>
      <c r="II288" s="20">
        <f t="shared" si="892"/>
        <v>0</v>
      </c>
      <c r="IJ288" s="20">
        <f t="shared" si="893"/>
        <v>0</v>
      </c>
      <c r="IK288" s="20">
        <f t="shared" si="894"/>
        <v>0</v>
      </c>
      <c r="IL288" s="20">
        <f t="shared" si="895"/>
        <v>0</v>
      </c>
      <c r="IM288" s="20">
        <f t="shared" si="896"/>
        <v>0</v>
      </c>
      <c r="IN288" s="20">
        <f t="shared" si="897"/>
        <v>0</v>
      </c>
      <c r="IO288" s="20">
        <f t="shared" si="898"/>
        <v>0</v>
      </c>
      <c r="IP288" s="20">
        <f t="shared" si="899"/>
        <v>35.81</v>
      </c>
      <c r="IQ288" s="18">
        <v>35.89</v>
      </c>
      <c r="IR288" s="25">
        <f t="shared" si="1042"/>
        <v>0</v>
      </c>
      <c r="IS288" s="25">
        <f t="shared" si="900"/>
        <v>0</v>
      </c>
      <c r="IT288" s="25">
        <f t="shared" si="901"/>
        <v>0</v>
      </c>
      <c r="IU288" s="25">
        <f>ROUND(IF(EN288="Cống tròn",IF(EN288="Cống tròn",IV288+FF288,0),IF(EN288="Cống hộp",IF(EN288="Cống hộp",IV288+GP288,0),IF(OR(EN288="Rãnh xây",EN288="Rãnh bê tông"),IF(OR(EN288="Rãnh xây",EN288="Rãnh bê tông"),IV288+GP288,0),IF(EN288="ống nhựa",IF(EN288="Ống nhựa",IV288+HT288,0),IF(EN288="Rãnh thang",IF(EN288="Rãnh thang",IQ288+#REF!,0),0))))),2)</f>
        <v>36.520000000000003</v>
      </c>
      <c r="IV288" s="18">
        <v>36.440000000000005</v>
      </c>
      <c r="IW288" s="25">
        <f t="shared" si="902"/>
        <v>36.520000000000003</v>
      </c>
      <c r="IX288" s="25">
        <f t="shared" si="903"/>
        <v>0</v>
      </c>
      <c r="IY288" s="25">
        <f t="shared" si="904"/>
        <v>0</v>
      </c>
      <c r="IZ288" s="25">
        <f t="shared" si="905"/>
        <v>0</v>
      </c>
      <c r="JA288" s="25">
        <f t="shared" si="906"/>
        <v>0</v>
      </c>
      <c r="JB288" s="18">
        <v>37.070999999999998</v>
      </c>
      <c r="JC288" s="20">
        <f>ROUND(IF(EN288="Cống tròn",IF(EN288="Cống tròn",IF(EU288="Không có móng",JS288-FF288,IF(EU288="Đế",JR288-FN288,IF(OR(EU288="Móng bê tông",EU288="Móng bê tông kết hợp đế"),JK288-FJ288,0))),0),IF(EN288="Cống hộp",IF(AND(EN288="Cống hộp",EU288="Không có móng"),JS288-GF288,IF(AND(EN288="Cống hộp",EU288="Móng bê tông"),JL288-GB288,0)),IF(OR(EN288="Rãnh xây",EN288="Rãnh bê tông"),IF(OR(EN288="Rãnh xây",EN288="Rãnh bê tông"),JM288-GB288,0),IF(EN288="Ống nhựa",IF(AND(EN288="Ống nhựa",EU288="Không đắp cát"),JS288-HT288,IF(AND(EN288="Ống nhựa",EU288="Đắp cát"),JJ288-HX288,0)),IF(EN288="Rãnh thang",IF(EN288="Rãnh thang",IF(EU288="Móng bê tông",#REF!-#REF!,JS288),0),0))))),2)</f>
        <v>35.64</v>
      </c>
      <c r="JD288" s="20">
        <f t="shared" si="1043"/>
        <v>1.4309999999999974</v>
      </c>
      <c r="JE288" s="20">
        <f t="shared" si="907"/>
        <v>35.640000000000008</v>
      </c>
      <c r="JF288" s="20">
        <f t="shared" si="908"/>
        <v>0</v>
      </c>
      <c r="JG288" s="20">
        <f t="shared" si="909"/>
        <v>0</v>
      </c>
      <c r="JH288" s="20">
        <f t="shared" si="910"/>
        <v>0</v>
      </c>
      <c r="JI288" s="20">
        <f>IF(EN288="Rãnh thang",IF(AND(EN288="Rãnh thang",EU288="Móng bê tông"),JS288-#REF!,0),IF(EN288="Ống nhựa",IF(AND(EN288="Ống nhựa",EU288="Đắp cát"),JS288-HT288,0),IF(EN288="Cống tròn",IF(EN288="Cống tròn",IF(OR(EU288="Móng bê tông",EU288="Móng bê tông kết hợp đế"),JO288-FL288,0),0),IF(EN288="Cống hộp",IF(AND(EN288="Cống hộp",EU288="Móng bê tông"),JP288-GD288,0),IF(OR(EN288="Rãnh xây",EN288="Rãnh bê tông"),IF(AND(EN288="Rãnh xây",EU288="Móng bê tông"),JQ288-GD288,IF(AND(EN288="Rãnh bê tông",EU288="Móng bê tông"),JQ288-GD288,0)),0)))))</f>
        <v>0</v>
      </c>
      <c r="JJ288" s="20">
        <f t="shared" si="911"/>
        <v>0</v>
      </c>
      <c r="JK288" s="20">
        <f t="shared" si="912"/>
        <v>0</v>
      </c>
      <c r="JL288" s="20">
        <f t="shared" si="913"/>
        <v>0</v>
      </c>
      <c r="JM288" s="20">
        <f t="shared" si="914"/>
        <v>0</v>
      </c>
      <c r="JN288" s="20">
        <f t="shared" si="915"/>
        <v>0</v>
      </c>
      <c r="JO288" s="20">
        <f t="shared" si="916"/>
        <v>0</v>
      </c>
      <c r="JP288" s="20">
        <f t="shared" si="917"/>
        <v>0</v>
      </c>
      <c r="JQ288" s="20">
        <f t="shared" si="918"/>
        <v>0</v>
      </c>
      <c r="JR288" s="20">
        <f t="shared" si="919"/>
        <v>35.760000000000005</v>
      </c>
      <c r="JS288" s="26">
        <v>35.840000000000003</v>
      </c>
      <c r="JT288" s="25">
        <f t="shared" si="1044"/>
        <v>0</v>
      </c>
      <c r="JU288" s="25">
        <f t="shared" si="920"/>
        <v>0</v>
      </c>
      <c r="JV288" s="25">
        <f t="shared" si="921"/>
        <v>0</v>
      </c>
      <c r="JW288" s="25">
        <f>ROUND(IF(EN288="Cống tròn",IF(EN288="Cống tròn",JX288+FF288,0),IF(EN288="Cống hộp",IF(EN288="Cống hộp",JX288+GP288,0),IF(OR(EN288="Rãnh xây",EN288="Rãnh bê tông"),IF(OR(EN288="Rãnh xây",EN288="Rãnh bê tông"),JX288+GP288,0),IF(EN288="ống nhựa",IF(EN288="Ống nhựa",JX288+HT288,0),IF(EN288="Rãnh thang",IF(EN288="Rãnh thang",JS288+#REF!,0),0))))),2)</f>
        <v>36.520000000000003</v>
      </c>
      <c r="JX288" s="27">
        <v>36.440000000000005</v>
      </c>
      <c r="JY288" s="25">
        <f t="shared" si="922"/>
        <v>36.520000000000003</v>
      </c>
      <c r="JZ288" s="25">
        <f t="shared" si="923"/>
        <v>0</v>
      </c>
      <c r="KA288" s="25">
        <f t="shared" si="924"/>
        <v>0</v>
      </c>
      <c r="KB288" s="25">
        <f t="shared" si="925"/>
        <v>0</v>
      </c>
      <c r="KC288" s="25">
        <f t="shared" si="926"/>
        <v>0</v>
      </c>
      <c r="KD288" s="28" t="s">
        <v>98</v>
      </c>
      <c r="KE288" s="27">
        <v>0</v>
      </c>
      <c r="KF288" s="25">
        <f t="shared" si="927"/>
        <v>1.3810000000000002</v>
      </c>
      <c r="KG288" s="25">
        <f t="shared" si="1045"/>
        <v>1.3810000000000002</v>
      </c>
      <c r="KH288" s="27">
        <v>0</v>
      </c>
      <c r="KI288" s="25">
        <f t="shared" si="928"/>
        <v>1.4309999999999974</v>
      </c>
      <c r="KJ288" s="25">
        <f t="shared" si="1046"/>
        <v>1.4309999999999974</v>
      </c>
      <c r="KK288" s="25">
        <f t="shared" si="929"/>
        <v>0</v>
      </c>
      <c r="KL288" s="25">
        <f t="shared" si="930"/>
        <v>0</v>
      </c>
      <c r="KM288" s="25">
        <f t="shared" si="1047"/>
        <v>0</v>
      </c>
      <c r="KN288" s="25">
        <f t="shared" si="931"/>
        <v>0</v>
      </c>
      <c r="KO288" s="25">
        <f t="shared" si="932"/>
        <v>0</v>
      </c>
      <c r="KP288" s="25">
        <f t="shared" si="1048"/>
        <v>0</v>
      </c>
      <c r="KQ288" s="25">
        <f t="shared" si="933"/>
        <v>0</v>
      </c>
      <c r="KR288" s="25">
        <f t="shared" si="934"/>
        <v>0</v>
      </c>
      <c r="KS288" s="25">
        <f t="shared" si="1049"/>
        <v>0</v>
      </c>
      <c r="KT288" s="25">
        <f t="shared" si="935"/>
        <v>0</v>
      </c>
      <c r="KU288" s="25">
        <f t="shared" si="936"/>
        <v>0</v>
      </c>
      <c r="KV288" s="25">
        <f t="shared" si="1050"/>
        <v>0</v>
      </c>
      <c r="KW288" s="25">
        <f t="shared" si="863"/>
        <v>0.12</v>
      </c>
      <c r="KX288" s="25">
        <f t="shared" si="937"/>
        <v>0.12</v>
      </c>
      <c r="KY288" s="25">
        <f t="shared" si="1051"/>
        <v>0.12</v>
      </c>
      <c r="KZ288" s="25">
        <f t="shared" si="938"/>
        <v>0</v>
      </c>
      <c r="LA288" s="25">
        <f t="shared" si="939"/>
        <v>0</v>
      </c>
      <c r="LB288" s="25">
        <f t="shared" si="1052"/>
        <v>0</v>
      </c>
      <c r="LC288" s="25">
        <f t="shared" si="940"/>
        <v>0.88</v>
      </c>
      <c r="LD288" s="25">
        <f t="shared" si="941"/>
        <v>0.88</v>
      </c>
      <c r="LE288" s="25">
        <f t="shared" si="1053"/>
        <v>0.88</v>
      </c>
      <c r="LF288" s="25">
        <f t="shared" si="942"/>
        <v>0</v>
      </c>
      <c r="LG288" s="25">
        <f t="shared" si="943"/>
        <v>0</v>
      </c>
      <c r="LH288" s="25">
        <f t="shared" si="1054"/>
        <v>0</v>
      </c>
      <c r="LI288" s="25">
        <f t="shared" si="944"/>
        <v>0</v>
      </c>
      <c r="LJ288" s="25">
        <f t="shared" si="945"/>
        <v>0</v>
      </c>
      <c r="LK288" s="25">
        <f t="shared" si="1055"/>
        <v>0</v>
      </c>
      <c r="LL288" s="25">
        <f t="shared" si="946"/>
        <v>0</v>
      </c>
      <c r="LM288" s="25">
        <f t="shared" si="947"/>
        <v>0</v>
      </c>
      <c r="LN288" s="25">
        <f t="shared" si="1056"/>
        <v>0</v>
      </c>
      <c r="LO288" s="25">
        <f t="shared" si="948"/>
        <v>0</v>
      </c>
      <c r="LP288" s="25">
        <f t="shared" si="949"/>
        <v>0</v>
      </c>
      <c r="LQ288" s="25">
        <f t="shared" si="1057"/>
        <v>0</v>
      </c>
      <c r="LR288" s="25">
        <f t="shared" si="950"/>
        <v>0</v>
      </c>
      <c r="LS288" s="25">
        <f t="shared" si="951"/>
        <v>0</v>
      </c>
      <c r="LT288" s="25">
        <f t="shared" si="1058"/>
        <v>0</v>
      </c>
      <c r="LU288" s="25">
        <f t="shared" si="952"/>
        <v>0</v>
      </c>
      <c r="LV288" s="25">
        <f t="shared" si="953"/>
        <v>0</v>
      </c>
      <c r="LW288" s="25">
        <f t="shared" si="1059"/>
        <v>0</v>
      </c>
      <c r="LX288" s="25">
        <f t="shared" si="954"/>
        <v>0</v>
      </c>
      <c r="LY288" s="25">
        <f t="shared" si="955"/>
        <v>0</v>
      </c>
      <c r="LZ288" s="25">
        <f t="shared" si="1060"/>
        <v>0</v>
      </c>
      <c r="MA288" s="25">
        <f t="shared" si="956"/>
        <v>0</v>
      </c>
      <c r="MB288" s="25">
        <f t="shared" si="957"/>
        <v>0</v>
      </c>
      <c r="MC288" s="25">
        <f t="shared" si="1061"/>
        <v>0</v>
      </c>
      <c r="MD288" s="25">
        <f t="shared" si="958"/>
        <v>0</v>
      </c>
      <c r="ME288" s="25">
        <f t="shared" si="959"/>
        <v>0</v>
      </c>
      <c r="MF288" s="25">
        <f t="shared" si="1062"/>
        <v>0</v>
      </c>
      <c r="MG288" s="25">
        <f t="shared" si="960"/>
        <v>0</v>
      </c>
      <c r="MH288" s="25">
        <f t="shared" si="961"/>
        <v>0</v>
      </c>
      <c r="MI288" s="25">
        <f t="shared" si="1063"/>
        <v>0</v>
      </c>
      <c r="MJ288" s="25">
        <f t="shared" si="962"/>
        <v>0</v>
      </c>
      <c r="MK288" s="25">
        <f t="shared" si="963"/>
        <v>0</v>
      </c>
      <c r="ML288" s="25">
        <f t="shared" si="1064"/>
        <v>0</v>
      </c>
      <c r="MM288" s="25">
        <f t="shared" si="964"/>
        <v>0</v>
      </c>
      <c r="MN288" s="25">
        <f t="shared" si="965"/>
        <v>0</v>
      </c>
      <c r="MO288" s="25">
        <f t="shared" si="1065"/>
        <v>0</v>
      </c>
      <c r="MP288" s="25">
        <f t="shared" si="966"/>
        <v>0</v>
      </c>
      <c r="MQ288" s="25">
        <f t="shared" si="967"/>
        <v>0</v>
      </c>
      <c r="MR288" s="25">
        <f t="shared" si="1066"/>
        <v>0</v>
      </c>
      <c r="MS288" s="29">
        <v>1.2</v>
      </c>
      <c r="MT288" s="29">
        <v>0</v>
      </c>
      <c r="MU288" s="29">
        <v>1</v>
      </c>
      <c r="MV288" s="29">
        <v>1</v>
      </c>
      <c r="MW288" s="25">
        <f t="shared" si="968"/>
        <v>1.2</v>
      </c>
      <c r="MX288" s="25">
        <f t="shared" si="969"/>
        <v>1.66</v>
      </c>
      <c r="MY288" s="25">
        <f t="shared" si="970"/>
        <v>0</v>
      </c>
      <c r="MZ288" s="25">
        <f t="shared" si="971"/>
        <v>0</v>
      </c>
      <c r="NA288" s="25">
        <f t="shared" si="972"/>
        <v>1.2</v>
      </c>
      <c r="NB288" s="25">
        <f t="shared" si="973"/>
        <v>1.72</v>
      </c>
      <c r="NC288" s="25">
        <f t="shared" si="974"/>
        <v>0</v>
      </c>
      <c r="ND288" s="25">
        <f t="shared" si="975"/>
        <v>0</v>
      </c>
      <c r="NE288" s="25">
        <f t="shared" si="1067"/>
        <v>1.2</v>
      </c>
      <c r="NF288" s="25">
        <f t="shared" si="1067"/>
        <v>1.69</v>
      </c>
      <c r="NG288" s="25">
        <f t="shared" si="1067"/>
        <v>0</v>
      </c>
      <c r="NH288" s="25">
        <f t="shared" si="976"/>
        <v>0</v>
      </c>
      <c r="NI288" s="25">
        <f t="shared" si="977"/>
        <v>29.66</v>
      </c>
      <c r="NJ288" s="25">
        <f t="shared" si="978"/>
        <v>0</v>
      </c>
      <c r="NK288" s="25">
        <f t="shared" si="979"/>
        <v>29.66</v>
      </c>
      <c r="NL288" s="25">
        <f t="shared" si="980"/>
        <v>10.76</v>
      </c>
      <c r="NM288" s="25">
        <f t="shared" si="981"/>
        <v>0</v>
      </c>
      <c r="NN288" s="25">
        <f t="shared" si="1068"/>
        <v>10.76</v>
      </c>
      <c r="NO288" s="25">
        <f t="shared" si="982"/>
        <v>0</v>
      </c>
      <c r="NP288" s="25">
        <f t="shared" si="983"/>
        <v>0</v>
      </c>
      <c r="NQ288" s="25">
        <f t="shared" si="1069"/>
        <v>0</v>
      </c>
      <c r="NR288" s="25">
        <f t="shared" si="984"/>
        <v>0</v>
      </c>
      <c r="NS288" s="25">
        <f t="shared" si="985"/>
        <v>0</v>
      </c>
      <c r="NT288" s="25">
        <f t="shared" si="1070"/>
        <v>0</v>
      </c>
      <c r="NU288" s="25">
        <f t="shared" si="986"/>
        <v>0</v>
      </c>
      <c r="NV288" s="25">
        <f t="shared" si="987"/>
        <v>0</v>
      </c>
      <c r="NW288" s="25">
        <f t="shared" si="1071"/>
        <v>0</v>
      </c>
      <c r="NX288" s="25">
        <f t="shared" si="1072"/>
        <v>10.76</v>
      </c>
      <c r="NY288" s="25">
        <f t="shared" si="1072"/>
        <v>0</v>
      </c>
      <c r="NZ288" s="25">
        <f t="shared" si="1073"/>
        <v>10.76</v>
      </c>
      <c r="OA288" s="25">
        <f t="shared" si="1074"/>
        <v>18.899999999999999</v>
      </c>
      <c r="OB288" s="25">
        <f t="shared" si="1074"/>
        <v>0</v>
      </c>
      <c r="OC288" s="25">
        <f t="shared" si="1075"/>
        <v>18.899999999999999</v>
      </c>
      <c r="OD288" s="25">
        <f t="shared" si="1076"/>
        <v>10.76</v>
      </c>
      <c r="OE288" s="25">
        <f t="shared" si="1076"/>
        <v>0</v>
      </c>
      <c r="OF288" s="25">
        <f t="shared" si="1076"/>
        <v>10.76</v>
      </c>
      <c r="OG288" s="25">
        <f t="shared" si="988"/>
        <v>0</v>
      </c>
      <c r="OH288" s="25">
        <f t="shared" si="989"/>
        <v>0</v>
      </c>
      <c r="OI288" s="25">
        <f t="shared" si="990"/>
        <v>0</v>
      </c>
      <c r="OJ288" s="25">
        <f t="shared" si="991"/>
        <v>0</v>
      </c>
      <c r="OK288" s="25">
        <f t="shared" si="992"/>
        <v>0</v>
      </c>
      <c r="OL288" s="25">
        <f t="shared" si="993"/>
        <v>0</v>
      </c>
      <c r="OM288" s="25">
        <f t="shared" si="1077"/>
        <v>0</v>
      </c>
      <c r="ON288" s="25">
        <f t="shared" si="1077"/>
        <v>0</v>
      </c>
      <c r="OO288" s="25">
        <f t="shared" si="1077"/>
        <v>0</v>
      </c>
      <c r="OP288" s="25">
        <f t="shared" si="994"/>
        <v>0</v>
      </c>
      <c r="OQ288" s="25">
        <f t="shared" si="995"/>
        <v>0</v>
      </c>
      <c r="OR288" s="25">
        <f t="shared" si="1078"/>
        <v>0</v>
      </c>
      <c r="OS288" s="19">
        <v>536217.23</v>
      </c>
      <c r="OT288" s="19">
        <v>2371781.61</v>
      </c>
    </row>
    <row r="289" spans="1:410" ht="33" customHeight="1" x14ac:dyDescent="0.25">
      <c r="A289" s="18"/>
      <c r="B289" s="18" t="s">
        <v>1071</v>
      </c>
      <c r="C289" s="18">
        <v>1616.74</v>
      </c>
      <c r="D289" s="16" t="e">
        <f>_xlfn.IFNA(INDEX(#REF!,MATCH(E289,#REF!,0)),0)</f>
        <v>#REF!</v>
      </c>
      <c r="E289" s="18" t="s">
        <v>1102</v>
      </c>
      <c r="F289" s="16" t="s">
        <v>765</v>
      </c>
      <c r="G289" s="16" t="s">
        <v>766</v>
      </c>
      <c r="H289" s="16" t="s">
        <v>767</v>
      </c>
      <c r="I289" s="16" t="s">
        <v>768</v>
      </c>
      <c r="J289" s="16" t="s">
        <v>769</v>
      </c>
      <c r="K289" s="16" t="s">
        <v>770</v>
      </c>
      <c r="L289" s="16" t="s">
        <v>771</v>
      </c>
      <c r="M289" s="18">
        <v>1.64</v>
      </c>
      <c r="N289" s="18">
        <v>1.94</v>
      </c>
      <c r="O289" s="18">
        <v>2.04</v>
      </c>
      <c r="P289" s="18">
        <v>2.34</v>
      </c>
      <c r="Q289" s="18">
        <v>0.1</v>
      </c>
      <c r="R289" s="18">
        <v>1.8399999999999999</v>
      </c>
      <c r="S289" s="18">
        <v>2.14</v>
      </c>
      <c r="T289" s="18">
        <v>0.2</v>
      </c>
      <c r="U289" s="18">
        <v>0</v>
      </c>
      <c r="V289" s="18">
        <v>0</v>
      </c>
      <c r="W289" s="18">
        <v>0</v>
      </c>
      <c r="X289" s="18">
        <v>1.64</v>
      </c>
      <c r="Y289" s="18">
        <v>1.9</v>
      </c>
      <c r="Z289" s="20">
        <f t="shared" si="996"/>
        <v>2.1</v>
      </c>
      <c r="AA289" s="18">
        <v>0.22</v>
      </c>
      <c r="AB289" s="18">
        <v>0</v>
      </c>
      <c r="AC289" s="18">
        <v>0</v>
      </c>
      <c r="AD289" s="18">
        <v>0</v>
      </c>
      <c r="AE289" s="18">
        <v>0</v>
      </c>
      <c r="AF289" s="18">
        <v>0</v>
      </c>
      <c r="AG289" s="18">
        <v>1.2</v>
      </c>
      <c r="AH289" s="18">
        <v>1.5</v>
      </c>
      <c r="AI289" s="20">
        <f t="shared" si="997"/>
        <v>2.25</v>
      </c>
      <c r="AJ289" s="18">
        <v>0</v>
      </c>
      <c r="AK289" s="18">
        <v>0</v>
      </c>
      <c r="AL289" s="20">
        <f t="shared" si="998"/>
        <v>0</v>
      </c>
      <c r="AM289" s="18">
        <v>1.64</v>
      </c>
      <c r="AN289" s="18">
        <v>1.5</v>
      </c>
      <c r="AO289" s="18">
        <v>0.15</v>
      </c>
      <c r="AP289" s="18">
        <v>0.22</v>
      </c>
      <c r="AQ289" s="18">
        <v>1.64</v>
      </c>
      <c r="AR289" s="18">
        <v>1.72</v>
      </c>
      <c r="AS289" s="18">
        <v>0.12</v>
      </c>
      <c r="AT289" s="18">
        <v>0.11</v>
      </c>
      <c r="AU289" s="18">
        <v>0</v>
      </c>
      <c r="AV289" s="18">
        <v>1</v>
      </c>
      <c r="AW289" s="18">
        <v>0</v>
      </c>
      <c r="AX289" s="18">
        <v>0</v>
      </c>
      <c r="AY289" s="18">
        <v>0</v>
      </c>
      <c r="AZ289" s="18">
        <v>0</v>
      </c>
      <c r="BA289" s="18">
        <v>0</v>
      </c>
      <c r="BB289" s="18">
        <v>0</v>
      </c>
      <c r="BC289" s="18">
        <v>0</v>
      </c>
      <c r="BD289" s="18">
        <v>0</v>
      </c>
      <c r="BE289" s="18">
        <v>0</v>
      </c>
      <c r="BF289" s="18">
        <v>0</v>
      </c>
      <c r="BG289" s="18">
        <v>0</v>
      </c>
      <c r="BH289" s="18">
        <v>0</v>
      </c>
      <c r="BI289" s="18">
        <v>0</v>
      </c>
      <c r="BJ289" s="18">
        <v>0</v>
      </c>
      <c r="BK289" s="18">
        <v>0</v>
      </c>
      <c r="BL289" s="18">
        <v>0</v>
      </c>
      <c r="BM289" s="18">
        <v>0</v>
      </c>
      <c r="BN289" s="18">
        <v>0</v>
      </c>
      <c r="BO289" s="18">
        <v>0</v>
      </c>
      <c r="BP289" s="18">
        <v>1</v>
      </c>
      <c r="BQ289" s="18">
        <v>0</v>
      </c>
      <c r="BR289" s="18">
        <v>0</v>
      </c>
      <c r="BS289" s="18">
        <v>0</v>
      </c>
      <c r="BT289" s="18">
        <v>0</v>
      </c>
      <c r="BU289" s="18">
        <v>0</v>
      </c>
      <c r="BV289" s="18">
        <v>0</v>
      </c>
      <c r="BW289" s="18">
        <v>0</v>
      </c>
      <c r="BX289" s="18">
        <v>0</v>
      </c>
      <c r="BY289" s="18">
        <v>0</v>
      </c>
      <c r="BZ289" s="18">
        <v>0</v>
      </c>
      <c r="CA289" s="16" t="e">
        <f>_xlfn.IFNA(IF(RIGHT(D289,2)="=G",0,INDEX(#REF!,MATCH(E289,#REF!,0))),0)</f>
        <v>#REF!</v>
      </c>
      <c r="CB289" s="16" t="s">
        <v>776</v>
      </c>
      <c r="CC289" s="18">
        <v>0</v>
      </c>
      <c r="CD289" s="18">
        <v>0</v>
      </c>
      <c r="CE289" s="18">
        <v>1.4</v>
      </c>
      <c r="CF289" s="18">
        <v>0.85</v>
      </c>
      <c r="CG289" s="18">
        <v>0.12</v>
      </c>
      <c r="CH289" s="18">
        <v>2</v>
      </c>
      <c r="CI289" s="16" t="s">
        <v>98</v>
      </c>
      <c r="CJ289" s="18">
        <v>0</v>
      </c>
      <c r="CK289" s="20">
        <f t="shared" si="864"/>
        <v>1.83</v>
      </c>
      <c r="CL289" s="20">
        <f t="shared" si="999"/>
        <v>1.83</v>
      </c>
      <c r="CM289" s="18">
        <v>24.36</v>
      </c>
      <c r="CN289" s="18">
        <v>37.869999999999997</v>
      </c>
      <c r="CO289" s="18">
        <v>37.030999999999999</v>
      </c>
      <c r="CP289" s="22">
        <f t="shared" si="865"/>
        <v>37.03</v>
      </c>
      <c r="CQ289" s="22">
        <f t="shared" si="866"/>
        <v>35.200000000000003</v>
      </c>
      <c r="CR289" s="22">
        <f t="shared" si="1000"/>
        <v>1.83</v>
      </c>
      <c r="CS289" s="22">
        <f t="shared" si="867"/>
        <v>35.299999999999997</v>
      </c>
      <c r="CT289" s="22">
        <f t="shared" si="868"/>
        <v>35.5</v>
      </c>
      <c r="CU289" s="18">
        <v>35.5</v>
      </c>
      <c r="CV289" s="22">
        <f t="shared" si="1001"/>
        <v>2.1</v>
      </c>
      <c r="CW289" s="22">
        <f t="shared" si="869"/>
        <v>0</v>
      </c>
      <c r="CX289" s="22">
        <f t="shared" si="870"/>
        <v>0</v>
      </c>
      <c r="CY289" s="22">
        <f t="shared" si="871"/>
        <v>37.6</v>
      </c>
      <c r="CZ289" s="22">
        <f t="shared" si="872"/>
        <v>37.75</v>
      </c>
      <c r="DA289" s="18">
        <v>37.869999999999997</v>
      </c>
      <c r="DB289" s="20">
        <f t="shared" si="1002"/>
        <v>2.67</v>
      </c>
      <c r="DC289" s="20">
        <f t="shared" si="1003"/>
        <v>0.84</v>
      </c>
      <c r="DD289" s="20">
        <f t="shared" si="1004"/>
        <v>1.83</v>
      </c>
      <c r="DE289" s="20">
        <f t="shared" si="873"/>
        <v>0.1</v>
      </c>
      <c r="DF289" s="20">
        <f t="shared" si="874"/>
        <v>0.2</v>
      </c>
      <c r="DG289" s="20">
        <f t="shared" si="875"/>
        <v>1.53</v>
      </c>
      <c r="DH289" s="20">
        <f t="shared" si="876"/>
        <v>0</v>
      </c>
      <c r="DI289" s="20">
        <f t="shared" si="877"/>
        <v>0</v>
      </c>
      <c r="DJ289" s="20">
        <f t="shared" si="878"/>
        <v>0</v>
      </c>
      <c r="DK289" s="20">
        <f t="shared" si="1005"/>
        <v>1.83</v>
      </c>
      <c r="DL289" s="20">
        <f t="shared" si="1006"/>
        <v>0</v>
      </c>
      <c r="DM289" s="20">
        <f t="shared" si="1007"/>
        <v>0</v>
      </c>
      <c r="DN289" s="20">
        <f t="shared" si="1008"/>
        <v>0</v>
      </c>
      <c r="DO289" s="18">
        <v>2.54</v>
      </c>
      <c r="DP289" s="18">
        <v>0</v>
      </c>
      <c r="DQ289" s="18">
        <v>1</v>
      </c>
      <c r="DR289" s="18">
        <v>1</v>
      </c>
      <c r="DS289" s="25">
        <f t="shared" si="1009"/>
        <v>2.54</v>
      </c>
      <c r="DT289" s="25">
        <f t="shared" si="1010"/>
        <v>0</v>
      </c>
      <c r="DU289" s="25">
        <f t="shared" si="1011"/>
        <v>4.6500000000000004</v>
      </c>
      <c r="DV289" s="25">
        <f t="shared" si="1012"/>
        <v>0</v>
      </c>
      <c r="DW289" s="25">
        <f t="shared" si="1013"/>
        <v>4.6500000000000004</v>
      </c>
      <c r="DX289" s="25">
        <f t="shared" si="1014"/>
        <v>9.49</v>
      </c>
      <c r="DY289" s="25">
        <f t="shared" si="1015"/>
        <v>0</v>
      </c>
      <c r="DZ289" s="25">
        <f t="shared" si="1016"/>
        <v>9.49</v>
      </c>
      <c r="EA289" s="25">
        <f t="shared" si="1017"/>
        <v>6.13</v>
      </c>
      <c r="EB289" s="25">
        <f t="shared" si="1018"/>
        <v>0</v>
      </c>
      <c r="EC289" s="25">
        <f t="shared" si="1019"/>
        <v>6.13</v>
      </c>
      <c r="ED289" s="25">
        <f t="shared" si="1020"/>
        <v>3.36</v>
      </c>
      <c r="EE289" s="25">
        <f t="shared" si="1020"/>
        <v>0</v>
      </c>
      <c r="EF289" s="25">
        <f t="shared" si="1021"/>
        <v>3.36</v>
      </c>
      <c r="EG289" s="25">
        <f t="shared" si="1022"/>
        <v>6.13</v>
      </c>
      <c r="EH289" s="25">
        <f t="shared" si="1022"/>
        <v>0</v>
      </c>
      <c r="EI289" s="25">
        <f t="shared" si="1023"/>
        <v>6.13</v>
      </c>
      <c r="EJ289" s="18">
        <v>1616.74</v>
      </c>
      <c r="EK289" s="18">
        <v>1619.77</v>
      </c>
      <c r="EL289" s="18" t="s">
        <v>1102</v>
      </c>
      <c r="EM289" s="18" t="s">
        <v>1103</v>
      </c>
      <c r="EN289" s="16" t="s">
        <v>774</v>
      </c>
      <c r="EO289" s="16" t="s">
        <v>1074</v>
      </c>
      <c r="EP289" s="16" t="e">
        <f>IF(OR(EN289="Cống tròn",EN289="Cống hộp",EN289="Ống nhựa"),INDEX(#REF!,MATCH(E289,#REF!,0)),IF(OR(EN289="Rãnh xây",EN289="Rãnh bê tông"),INDEX(#REF!,MATCH(E289,#REF!,0)),0))</f>
        <v>#REF!</v>
      </c>
      <c r="EQ289" s="18">
        <v>17.55</v>
      </c>
      <c r="ER289" s="18">
        <v>2.5</v>
      </c>
      <c r="ES289" s="25">
        <f t="shared" si="1024"/>
        <v>7</v>
      </c>
      <c r="ET289" s="1" t="e">
        <f>_xlfn.IFNA(IF(EN289="Cống tròn",INDEX(#REF!,MATCH(E289,#REF!,0)),IF(EN289="Cống hộp",INDEX(#REF!,MATCH(E289,#REF!,0)),EU289&amp;" ,"&amp;EV289)),0)</f>
        <v>#REF!</v>
      </c>
      <c r="EU289" s="16" t="s">
        <v>56</v>
      </c>
      <c r="EV289" s="16"/>
      <c r="EW289" s="16" t="e">
        <f>_xlfn.IFNA(INDEX(#REF!,MATCH(E289,#REF!,0)),0)</f>
        <v>#REF!</v>
      </c>
      <c r="EX289" s="16" t="s">
        <v>872</v>
      </c>
      <c r="EY289" s="18">
        <v>0.27</v>
      </c>
      <c r="EZ289" s="18">
        <v>0.7</v>
      </c>
      <c r="FA289" s="18">
        <v>0.12</v>
      </c>
      <c r="FB289" s="18">
        <v>3</v>
      </c>
      <c r="FC289" s="18">
        <v>3.7999999999999999E-2</v>
      </c>
      <c r="FD289" s="25">
        <f t="shared" si="879"/>
        <v>21</v>
      </c>
      <c r="FE289" s="25">
        <f t="shared" si="1025"/>
        <v>0.8</v>
      </c>
      <c r="FF289" s="18">
        <v>0.08</v>
      </c>
      <c r="FG289" s="18">
        <v>2</v>
      </c>
      <c r="FH289" s="18">
        <v>0.6</v>
      </c>
      <c r="FI289" s="25">
        <f t="shared" si="1026"/>
        <v>0.76</v>
      </c>
      <c r="FJ289" s="18">
        <v>0</v>
      </c>
      <c r="FK289" s="18">
        <v>0</v>
      </c>
      <c r="FL289" s="18">
        <v>0</v>
      </c>
      <c r="FM289" s="18">
        <v>0</v>
      </c>
      <c r="FN289" s="18">
        <v>0.12</v>
      </c>
      <c r="FO289" s="25">
        <f t="shared" si="1027"/>
        <v>0.88</v>
      </c>
      <c r="FP289" s="18">
        <v>1.4999999999999999E-2</v>
      </c>
      <c r="FQ289" s="18">
        <v>1</v>
      </c>
      <c r="FR289" s="25">
        <f t="shared" si="880"/>
        <v>6</v>
      </c>
      <c r="FS289" s="25">
        <f t="shared" si="881"/>
        <v>7.4999999999999997E-2</v>
      </c>
      <c r="FT289" s="25">
        <f t="shared" si="882"/>
        <v>15.074999999999999</v>
      </c>
      <c r="FU289" s="25">
        <f t="shared" si="883"/>
        <v>-2.4750000000000014</v>
      </c>
      <c r="FV289" s="25" t="str">
        <f t="shared" si="1028"/>
        <v>Thêm 01</v>
      </c>
      <c r="FW289" s="25">
        <f t="shared" si="1029"/>
        <v>0.04</v>
      </c>
      <c r="FX289" s="16"/>
      <c r="FY289" s="16"/>
      <c r="FZ289" s="16"/>
      <c r="GA289" s="16"/>
      <c r="GB289" s="19">
        <v>0</v>
      </c>
      <c r="GC289" s="19">
        <v>0</v>
      </c>
      <c r="GD289" s="19">
        <v>0</v>
      </c>
      <c r="GE289" s="19">
        <v>0</v>
      </c>
      <c r="GF289" s="19">
        <v>0</v>
      </c>
      <c r="GG289" s="19">
        <v>0</v>
      </c>
      <c r="GH289" s="19">
        <v>0</v>
      </c>
      <c r="GI289" s="19">
        <v>0</v>
      </c>
      <c r="GJ289" s="19">
        <v>0</v>
      </c>
      <c r="GK289" s="19">
        <v>0</v>
      </c>
      <c r="GL289" s="25">
        <f t="shared" si="884"/>
        <v>0</v>
      </c>
      <c r="GM289" s="25">
        <f t="shared" si="1030"/>
        <v>0</v>
      </c>
      <c r="GN289" s="19">
        <v>0</v>
      </c>
      <c r="GO289" s="19">
        <v>0</v>
      </c>
      <c r="GP289" s="19">
        <v>0</v>
      </c>
      <c r="GQ289" s="19">
        <v>0</v>
      </c>
      <c r="GR289" s="1" t="e">
        <f>_xlfn.IFNA(INDEX(#REF!,MATCH(E289,#REF!,0)),0)</f>
        <v>#REF!</v>
      </c>
      <c r="GS289" s="16"/>
      <c r="GT289" s="18">
        <v>0</v>
      </c>
      <c r="GU289" s="18">
        <v>0</v>
      </c>
      <c r="GV289" s="18">
        <v>0</v>
      </c>
      <c r="GW289" s="18">
        <v>0</v>
      </c>
      <c r="GX289" s="25">
        <f t="shared" si="885"/>
        <v>0</v>
      </c>
      <c r="GY289" s="25">
        <f t="shared" si="886"/>
        <v>0</v>
      </c>
      <c r="GZ289" s="25">
        <f t="shared" si="1031"/>
        <v>0</v>
      </c>
      <c r="HA289" s="1" t="e" cm="1">
        <f t="array" ref="HA289">INDEX(#REF!,MATCH(EJ289&amp;EK289&amp;HD289&amp;HE289&amp;HF289,#REF!&amp;#REF!&amp;#REF!&amp;#REF!&amp;#REF!,0))</f>
        <v>#REF!</v>
      </c>
      <c r="HB289" s="16"/>
      <c r="HC289" s="25">
        <f t="shared" si="1032"/>
        <v>0</v>
      </c>
      <c r="HD289" s="18">
        <v>0</v>
      </c>
      <c r="HE289" s="18">
        <v>0</v>
      </c>
      <c r="HF289" s="18">
        <v>0</v>
      </c>
      <c r="HG289" s="1" t="e" cm="1">
        <f t="array" ref="HG289">INDEX(#REF!,MATCH(EJ289&amp;EK289&amp;HJ289&amp;HK289&amp;HL289,#REF!&amp;#REF!&amp;#REF!&amp;#REF!&amp;#REF!,0))</f>
        <v>#REF!</v>
      </c>
      <c r="HH289" s="16"/>
      <c r="HI289" s="25">
        <f t="shared" si="1033"/>
        <v>0</v>
      </c>
      <c r="HJ289" s="25">
        <f t="shared" si="1034"/>
        <v>0</v>
      </c>
      <c r="HK289" s="19">
        <v>0</v>
      </c>
      <c r="HL289" s="19">
        <v>0</v>
      </c>
      <c r="HM289" s="18">
        <v>0.01</v>
      </c>
      <c r="HN289" s="18">
        <v>1</v>
      </c>
      <c r="HO289" s="25">
        <f t="shared" si="1035"/>
        <v>0</v>
      </c>
      <c r="HP289" s="25">
        <f t="shared" si="1036"/>
        <v>0</v>
      </c>
      <c r="HQ289" s="25">
        <f t="shared" si="1037"/>
        <v>0</v>
      </c>
      <c r="HR289" s="25">
        <f t="shared" si="1038"/>
        <v>0</v>
      </c>
      <c r="HS289" s="25">
        <f t="shared" si="1039"/>
        <v>0</v>
      </c>
      <c r="HT289" s="19">
        <v>0</v>
      </c>
      <c r="HU289" s="19">
        <v>0</v>
      </c>
      <c r="HV289" s="19">
        <v>0</v>
      </c>
      <c r="HW289" s="25">
        <f t="shared" si="1040"/>
        <v>0</v>
      </c>
      <c r="HX289" s="19">
        <v>0</v>
      </c>
      <c r="HY289" s="19">
        <v>0</v>
      </c>
      <c r="HZ289" s="18">
        <v>37.030999999999999</v>
      </c>
      <c r="IA289" s="20">
        <f>ROUND(IF(EN289="Cống tròn",IF(EN289="Cống tròn",IF(EU289="Không có móng",IQ289-FF289,IF(EU289="Đế",IP289-FN289,IF(OR(EU289="Móng bê tông",EU289="Móng bê tông kết hợp đế"),II289-FJ289,0))),0),IF(EN289="Cống hộp",IF(AND(EN289="Cống hộp",EU289="Không có móng"),IQ289-GF289,IF(AND(EN289="Cống hộp",EU289="Móng bê tông"),IJ289-GB289,0)),IF(OR(EN289="Rãnh xây",EN289="Rãnh bê tông"),IF(OR(EN289="Rãnh xây",EN289="Rãnh bê tông"),IK289-GB289,0),IF(EN289="Ống nhựa",IF(AND(EN289="Ống nhựa",EU289="Không đắp cát"),IQ289-HT289,IF(AND(EN289="Ống nhựa",EU289="Đắp cát"),IH289-HX289,0)),IF(EN289="Rãnh thang",IF(EN289="Rãnh thang",IF(EU289="Móng bê tông",#REF!-#REF!,IQ289),0),0))))),2)</f>
        <v>35.65</v>
      </c>
      <c r="IB289" s="20">
        <f t="shared" si="1041"/>
        <v>1.3810000000000002</v>
      </c>
      <c r="IC289" s="20">
        <f t="shared" si="887"/>
        <v>35.650000000000006</v>
      </c>
      <c r="ID289" s="20">
        <f t="shared" si="888"/>
        <v>0</v>
      </c>
      <c r="IE289" s="20">
        <f t="shared" si="889"/>
        <v>0</v>
      </c>
      <c r="IF289" s="20">
        <f t="shared" si="890"/>
        <v>0</v>
      </c>
      <c r="IG289" s="20">
        <f>IF(EN289="Rãnh thang",IF(AND(EN289="Rãnh thang",EU289="Móng bê tông"),IQ289-#REF!,0),IF(EN289="Ống nhựa",IF(AND(EN289="Ống nhựa",EU289="Đắp cát"),IQ289-HT289,0),IF(EN289="Cống tròn",IF(EN289="Cống tròn",IF(OR(EU289="Móng bê tông",EU289="Móng bê tông kết hợp đế"),IM289-FL289,0),0),IF(EN289="Cống hộp",IF(AND(EN289="Cống hộp",EU289="Móng bê tông"),IN289-GD289,0),IF(OR(EN289="Rãnh xây",EN289="Rãnh bê tông"),IF(AND(EN289="Rãnh xây",EU289="Móng bê tông"),IO289-GD289,IF(AND(EN289="Rãnh bê tông",EU289="Móng bê tông"),IO289-GD289,0)),0)))))</f>
        <v>0</v>
      </c>
      <c r="IH289" s="20">
        <f t="shared" si="891"/>
        <v>0</v>
      </c>
      <c r="II289" s="20">
        <f t="shared" si="892"/>
        <v>0</v>
      </c>
      <c r="IJ289" s="20">
        <f t="shared" si="893"/>
        <v>0</v>
      </c>
      <c r="IK289" s="20">
        <f t="shared" si="894"/>
        <v>0</v>
      </c>
      <c r="IL289" s="20">
        <f t="shared" si="895"/>
        <v>0</v>
      </c>
      <c r="IM289" s="20">
        <f t="shared" si="896"/>
        <v>0</v>
      </c>
      <c r="IN289" s="20">
        <f t="shared" si="897"/>
        <v>0</v>
      </c>
      <c r="IO289" s="20">
        <f t="shared" si="898"/>
        <v>0</v>
      </c>
      <c r="IP289" s="20">
        <f t="shared" si="899"/>
        <v>35.770000000000003</v>
      </c>
      <c r="IQ289" s="18">
        <v>35.85</v>
      </c>
      <c r="IR289" s="25">
        <f t="shared" si="1042"/>
        <v>0</v>
      </c>
      <c r="IS289" s="25">
        <f t="shared" si="900"/>
        <v>0</v>
      </c>
      <c r="IT289" s="25">
        <f t="shared" si="901"/>
        <v>0</v>
      </c>
      <c r="IU289" s="25">
        <f>ROUND(IF(EN289="Cống tròn",IF(EN289="Cống tròn",IV289+FF289,0),IF(EN289="Cống hộp",IF(EN289="Cống hộp",IV289+GP289,0),IF(OR(EN289="Rãnh xây",EN289="Rãnh bê tông"),IF(OR(EN289="Rãnh xây",EN289="Rãnh bê tông"),IV289+GP289,0),IF(EN289="ống nhựa",IF(EN289="Ống nhựa",IV289+HT289,0),IF(EN289="Rãnh thang",IF(EN289="Rãnh thang",IQ289+#REF!,0),0))))),2)</f>
        <v>36.479999999999997</v>
      </c>
      <c r="IV289" s="18">
        <v>36.4</v>
      </c>
      <c r="IW289" s="25">
        <f t="shared" si="902"/>
        <v>36.479999999999997</v>
      </c>
      <c r="IX289" s="25">
        <f t="shared" si="903"/>
        <v>0</v>
      </c>
      <c r="IY289" s="25">
        <f t="shared" si="904"/>
        <v>0</v>
      </c>
      <c r="IZ289" s="25">
        <f t="shared" si="905"/>
        <v>0</v>
      </c>
      <c r="JA289" s="25">
        <f t="shared" si="906"/>
        <v>0</v>
      </c>
      <c r="JB289" s="18">
        <v>37.030999999999999</v>
      </c>
      <c r="JC289" s="20">
        <f>ROUND(IF(EN289="Cống tròn",IF(EN289="Cống tròn",IF(EU289="Không có móng",JS289-FF289,IF(EU289="Đế",JR289-FN289,IF(OR(EU289="Móng bê tông",EU289="Móng bê tông kết hợp đế"),JK289-FJ289,0))),0),IF(EN289="Cống hộp",IF(AND(EN289="Cống hộp",EU289="Không có móng"),JS289-GF289,IF(AND(EN289="Cống hộp",EU289="Móng bê tông"),JL289-GB289,0)),IF(OR(EN289="Rãnh xây",EN289="Rãnh bê tông"),IF(OR(EN289="Rãnh xây",EN289="Rãnh bê tông"),JM289-GB289,0),IF(EN289="Ống nhựa",IF(AND(EN289="Ống nhựa",EU289="Không đắp cát"),JS289-HT289,IF(AND(EN289="Ống nhựa",EU289="Đắp cát"),JJ289-HX289,0)),IF(EN289="Rãnh thang",IF(EN289="Rãnh thang",IF(EU289="Móng bê tông",#REF!-#REF!,JS289),0),0))))),2)</f>
        <v>35.6</v>
      </c>
      <c r="JD289" s="20">
        <f t="shared" si="1043"/>
        <v>1.4309999999999974</v>
      </c>
      <c r="JE289" s="20">
        <f t="shared" si="907"/>
        <v>35.6</v>
      </c>
      <c r="JF289" s="20">
        <f t="shared" si="908"/>
        <v>0</v>
      </c>
      <c r="JG289" s="20">
        <f t="shared" si="909"/>
        <v>0</v>
      </c>
      <c r="JH289" s="20">
        <f t="shared" si="910"/>
        <v>0</v>
      </c>
      <c r="JI289" s="20">
        <f>IF(EN289="Rãnh thang",IF(AND(EN289="Rãnh thang",EU289="Móng bê tông"),JS289-#REF!,0),IF(EN289="Ống nhựa",IF(AND(EN289="Ống nhựa",EU289="Đắp cát"),JS289-HT289,0),IF(EN289="Cống tròn",IF(EN289="Cống tròn",IF(OR(EU289="Móng bê tông",EU289="Móng bê tông kết hợp đế"),JO289-FL289,0),0),IF(EN289="Cống hộp",IF(AND(EN289="Cống hộp",EU289="Móng bê tông"),JP289-GD289,0),IF(OR(EN289="Rãnh xây",EN289="Rãnh bê tông"),IF(AND(EN289="Rãnh xây",EU289="Móng bê tông"),JQ289-GD289,IF(AND(EN289="Rãnh bê tông",EU289="Móng bê tông"),JQ289-GD289,0)),0)))))</f>
        <v>0</v>
      </c>
      <c r="JJ289" s="20">
        <f t="shared" si="911"/>
        <v>0</v>
      </c>
      <c r="JK289" s="20">
        <f t="shared" si="912"/>
        <v>0</v>
      </c>
      <c r="JL289" s="20">
        <f t="shared" si="913"/>
        <v>0</v>
      </c>
      <c r="JM289" s="20">
        <f t="shared" si="914"/>
        <v>0</v>
      </c>
      <c r="JN289" s="20">
        <f t="shared" si="915"/>
        <v>0</v>
      </c>
      <c r="JO289" s="20">
        <f t="shared" si="916"/>
        <v>0</v>
      </c>
      <c r="JP289" s="20">
        <f t="shared" si="917"/>
        <v>0</v>
      </c>
      <c r="JQ289" s="20">
        <f t="shared" si="918"/>
        <v>0</v>
      </c>
      <c r="JR289" s="20">
        <f t="shared" si="919"/>
        <v>35.72</v>
      </c>
      <c r="JS289" s="26">
        <v>35.799999999999997</v>
      </c>
      <c r="JT289" s="25">
        <f t="shared" si="1044"/>
        <v>0</v>
      </c>
      <c r="JU289" s="25">
        <f t="shared" si="920"/>
        <v>0</v>
      </c>
      <c r="JV289" s="25">
        <f t="shared" si="921"/>
        <v>0</v>
      </c>
      <c r="JW289" s="25">
        <f>ROUND(IF(EN289="Cống tròn",IF(EN289="Cống tròn",JX289+FF289,0),IF(EN289="Cống hộp",IF(EN289="Cống hộp",JX289+GP289,0),IF(OR(EN289="Rãnh xây",EN289="Rãnh bê tông"),IF(OR(EN289="Rãnh xây",EN289="Rãnh bê tông"),JX289+GP289,0),IF(EN289="ống nhựa",IF(EN289="Ống nhựa",JX289+HT289,0),IF(EN289="Rãnh thang",IF(EN289="Rãnh thang",JS289+#REF!,0),0))))),2)</f>
        <v>36.479999999999997</v>
      </c>
      <c r="JX289" s="27">
        <v>36.4</v>
      </c>
      <c r="JY289" s="25">
        <f t="shared" si="922"/>
        <v>36.479999999999997</v>
      </c>
      <c r="JZ289" s="25">
        <f t="shared" si="923"/>
        <v>0</v>
      </c>
      <c r="KA289" s="25">
        <f t="shared" si="924"/>
        <v>0</v>
      </c>
      <c r="KB289" s="25">
        <f t="shared" si="925"/>
        <v>0</v>
      </c>
      <c r="KC289" s="25">
        <f t="shared" si="926"/>
        <v>0</v>
      </c>
      <c r="KD289" s="28" t="s">
        <v>98</v>
      </c>
      <c r="KE289" s="27">
        <v>0</v>
      </c>
      <c r="KF289" s="25">
        <f t="shared" si="927"/>
        <v>1.3810000000000002</v>
      </c>
      <c r="KG289" s="25">
        <f t="shared" si="1045"/>
        <v>1.3810000000000002</v>
      </c>
      <c r="KH289" s="27">
        <v>0</v>
      </c>
      <c r="KI289" s="25">
        <f t="shared" si="928"/>
        <v>1.4309999999999974</v>
      </c>
      <c r="KJ289" s="25">
        <f t="shared" si="1046"/>
        <v>1.4309999999999974</v>
      </c>
      <c r="KK289" s="25">
        <f t="shared" si="929"/>
        <v>0</v>
      </c>
      <c r="KL289" s="25">
        <f t="shared" si="930"/>
        <v>0</v>
      </c>
      <c r="KM289" s="25">
        <f t="shared" si="1047"/>
        <v>0</v>
      </c>
      <c r="KN289" s="25">
        <f t="shared" si="931"/>
        <v>0</v>
      </c>
      <c r="KO289" s="25">
        <f t="shared" si="932"/>
        <v>0</v>
      </c>
      <c r="KP289" s="25">
        <f t="shared" si="1048"/>
        <v>0</v>
      </c>
      <c r="KQ289" s="25">
        <f t="shared" si="933"/>
        <v>0</v>
      </c>
      <c r="KR289" s="25">
        <f t="shared" si="934"/>
        <v>0</v>
      </c>
      <c r="KS289" s="25">
        <f t="shared" si="1049"/>
        <v>0</v>
      </c>
      <c r="KT289" s="25">
        <f t="shared" si="935"/>
        <v>0</v>
      </c>
      <c r="KU289" s="25">
        <f t="shared" si="936"/>
        <v>0</v>
      </c>
      <c r="KV289" s="25">
        <f t="shared" si="1050"/>
        <v>0</v>
      </c>
      <c r="KW289" s="25">
        <f t="shared" si="863"/>
        <v>0.12</v>
      </c>
      <c r="KX289" s="25">
        <f t="shared" si="937"/>
        <v>0.12</v>
      </c>
      <c r="KY289" s="25">
        <f t="shared" si="1051"/>
        <v>0.12</v>
      </c>
      <c r="KZ289" s="25">
        <f t="shared" si="938"/>
        <v>0</v>
      </c>
      <c r="LA289" s="25">
        <f t="shared" si="939"/>
        <v>0</v>
      </c>
      <c r="LB289" s="25">
        <f t="shared" si="1052"/>
        <v>0</v>
      </c>
      <c r="LC289" s="25">
        <f t="shared" si="940"/>
        <v>0.88</v>
      </c>
      <c r="LD289" s="25">
        <f t="shared" si="941"/>
        <v>0.88</v>
      </c>
      <c r="LE289" s="25">
        <f t="shared" si="1053"/>
        <v>0.88</v>
      </c>
      <c r="LF289" s="25">
        <f t="shared" si="942"/>
        <v>0</v>
      </c>
      <c r="LG289" s="25">
        <f t="shared" si="943"/>
        <v>0</v>
      </c>
      <c r="LH289" s="25">
        <f t="shared" si="1054"/>
        <v>0</v>
      </c>
      <c r="LI289" s="25">
        <f t="shared" si="944"/>
        <v>0</v>
      </c>
      <c r="LJ289" s="25">
        <f t="shared" si="945"/>
        <v>0</v>
      </c>
      <c r="LK289" s="25">
        <f t="shared" si="1055"/>
        <v>0</v>
      </c>
      <c r="LL289" s="25">
        <f t="shared" si="946"/>
        <v>0</v>
      </c>
      <c r="LM289" s="25">
        <f t="shared" si="947"/>
        <v>0</v>
      </c>
      <c r="LN289" s="25">
        <f t="shared" si="1056"/>
        <v>0</v>
      </c>
      <c r="LO289" s="25">
        <f t="shared" si="948"/>
        <v>0</v>
      </c>
      <c r="LP289" s="25">
        <f t="shared" si="949"/>
        <v>0</v>
      </c>
      <c r="LQ289" s="25">
        <f t="shared" si="1057"/>
        <v>0</v>
      </c>
      <c r="LR289" s="25">
        <f t="shared" si="950"/>
        <v>0</v>
      </c>
      <c r="LS289" s="25">
        <f t="shared" si="951"/>
        <v>0</v>
      </c>
      <c r="LT289" s="25">
        <f t="shared" si="1058"/>
        <v>0</v>
      </c>
      <c r="LU289" s="25">
        <f t="shared" si="952"/>
        <v>0</v>
      </c>
      <c r="LV289" s="25">
        <f t="shared" si="953"/>
        <v>0</v>
      </c>
      <c r="LW289" s="25">
        <f t="shared" si="1059"/>
        <v>0</v>
      </c>
      <c r="LX289" s="25">
        <f t="shared" si="954"/>
        <v>0</v>
      </c>
      <c r="LY289" s="25">
        <f t="shared" si="955"/>
        <v>0</v>
      </c>
      <c r="LZ289" s="25">
        <f t="shared" si="1060"/>
        <v>0</v>
      </c>
      <c r="MA289" s="25">
        <f t="shared" si="956"/>
        <v>0</v>
      </c>
      <c r="MB289" s="25">
        <f t="shared" si="957"/>
        <v>0</v>
      </c>
      <c r="MC289" s="25">
        <f t="shared" si="1061"/>
        <v>0</v>
      </c>
      <c r="MD289" s="25">
        <f t="shared" si="958"/>
        <v>0</v>
      </c>
      <c r="ME289" s="25">
        <f t="shared" si="959"/>
        <v>0</v>
      </c>
      <c r="MF289" s="25">
        <f t="shared" si="1062"/>
        <v>0</v>
      </c>
      <c r="MG289" s="25">
        <f t="shared" si="960"/>
        <v>0</v>
      </c>
      <c r="MH289" s="25">
        <f t="shared" si="961"/>
        <v>0</v>
      </c>
      <c r="MI289" s="25">
        <f t="shared" si="1063"/>
        <v>0</v>
      </c>
      <c r="MJ289" s="25">
        <f t="shared" si="962"/>
        <v>0</v>
      </c>
      <c r="MK289" s="25">
        <f t="shared" si="963"/>
        <v>0</v>
      </c>
      <c r="ML289" s="25">
        <f t="shared" si="1064"/>
        <v>0</v>
      </c>
      <c r="MM289" s="25">
        <f t="shared" si="964"/>
        <v>0</v>
      </c>
      <c r="MN289" s="25">
        <f t="shared" si="965"/>
        <v>0</v>
      </c>
      <c r="MO289" s="25">
        <f t="shared" si="1065"/>
        <v>0</v>
      </c>
      <c r="MP289" s="25">
        <f t="shared" si="966"/>
        <v>0</v>
      </c>
      <c r="MQ289" s="25">
        <f t="shared" si="967"/>
        <v>0</v>
      </c>
      <c r="MR289" s="25">
        <f t="shared" si="1066"/>
        <v>0</v>
      </c>
      <c r="MS289" s="29">
        <v>1.2</v>
      </c>
      <c r="MT289" s="29">
        <v>0</v>
      </c>
      <c r="MU289" s="29">
        <v>1</v>
      </c>
      <c r="MV289" s="29">
        <v>1</v>
      </c>
      <c r="MW289" s="25">
        <f t="shared" si="968"/>
        <v>1.2</v>
      </c>
      <c r="MX289" s="25">
        <f t="shared" si="969"/>
        <v>1.66</v>
      </c>
      <c r="MY289" s="25">
        <f t="shared" si="970"/>
        <v>0</v>
      </c>
      <c r="MZ289" s="25">
        <f t="shared" si="971"/>
        <v>0</v>
      </c>
      <c r="NA289" s="25">
        <f t="shared" si="972"/>
        <v>1.2</v>
      </c>
      <c r="NB289" s="25">
        <f t="shared" si="973"/>
        <v>1.72</v>
      </c>
      <c r="NC289" s="25">
        <f t="shared" si="974"/>
        <v>0</v>
      </c>
      <c r="ND289" s="25">
        <f t="shared" si="975"/>
        <v>0</v>
      </c>
      <c r="NE289" s="25">
        <f t="shared" si="1067"/>
        <v>1.2</v>
      </c>
      <c r="NF289" s="25">
        <f t="shared" si="1067"/>
        <v>1.69</v>
      </c>
      <c r="NG289" s="25">
        <f t="shared" si="1067"/>
        <v>0</v>
      </c>
      <c r="NH289" s="25">
        <f t="shared" si="976"/>
        <v>0</v>
      </c>
      <c r="NI289" s="25">
        <f t="shared" si="977"/>
        <v>29.66</v>
      </c>
      <c r="NJ289" s="25">
        <f t="shared" si="978"/>
        <v>0</v>
      </c>
      <c r="NK289" s="25">
        <f t="shared" si="979"/>
        <v>29.66</v>
      </c>
      <c r="NL289" s="25">
        <f t="shared" si="980"/>
        <v>10.76</v>
      </c>
      <c r="NM289" s="25">
        <f t="shared" si="981"/>
        <v>0</v>
      </c>
      <c r="NN289" s="25">
        <f t="shared" si="1068"/>
        <v>10.76</v>
      </c>
      <c r="NO289" s="25">
        <f t="shared" si="982"/>
        <v>0</v>
      </c>
      <c r="NP289" s="25">
        <f t="shared" si="983"/>
        <v>0</v>
      </c>
      <c r="NQ289" s="25">
        <f t="shared" si="1069"/>
        <v>0</v>
      </c>
      <c r="NR289" s="25">
        <f t="shared" si="984"/>
        <v>0</v>
      </c>
      <c r="NS289" s="25">
        <f t="shared" si="985"/>
        <v>0</v>
      </c>
      <c r="NT289" s="25">
        <f t="shared" si="1070"/>
        <v>0</v>
      </c>
      <c r="NU289" s="25">
        <f t="shared" si="986"/>
        <v>0</v>
      </c>
      <c r="NV289" s="25">
        <f t="shared" si="987"/>
        <v>0</v>
      </c>
      <c r="NW289" s="25">
        <f t="shared" si="1071"/>
        <v>0</v>
      </c>
      <c r="NX289" s="25">
        <f t="shared" si="1072"/>
        <v>10.76</v>
      </c>
      <c r="NY289" s="25">
        <f t="shared" si="1072"/>
        <v>0</v>
      </c>
      <c r="NZ289" s="25">
        <f t="shared" si="1073"/>
        <v>10.76</v>
      </c>
      <c r="OA289" s="25">
        <f t="shared" si="1074"/>
        <v>18.899999999999999</v>
      </c>
      <c r="OB289" s="25">
        <f t="shared" si="1074"/>
        <v>0</v>
      </c>
      <c r="OC289" s="25">
        <f t="shared" si="1075"/>
        <v>18.899999999999999</v>
      </c>
      <c r="OD289" s="25">
        <f t="shared" si="1076"/>
        <v>10.76</v>
      </c>
      <c r="OE289" s="25">
        <f t="shared" si="1076"/>
        <v>0</v>
      </c>
      <c r="OF289" s="25">
        <f t="shared" si="1076"/>
        <v>10.76</v>
      </c>
      <c r="OG289" s="25">
        <f t="shared" si="988"/>
        <v>0</v>
      </c>
      <c r="OH289" s="25">
        <f t="shared" si="989"/>
        <v>0</v>
      </c>
      <c r="OI289" s="25">
        <f t="shared" si="990"/>
        <v>0</v>
      </c>
      <c r="OJ289" s="25">
        <f t="shared" si="991"/>
        <v>0</v>
      </c>
      <c r="OK289" s="25">
        <f t="shared" si="992"/>
        <v>0</v>
      </c>
      <c r="OL289" s="25">
        <f t="shared" si="993"/>
        <v>0</v>
      </c>
      <c r="OM289" s="25">
        <f t="shared" si="1077"/>
        <v>0</v>
      </c>
      <c r="ON289" s="25">
        <f t="shared" si="1077"/>
        <v>0</v>
      </c>
      <c r="OO289" s="25">
        <f t="shared" si="1077"/>
        <v>0</v>
      </c>
      <c r="OP289" s="25">
        <f t="shared" si="994"/>
        <v>0</v>
      </c>
      <c r="OQ289" s="25">
        <f t="shared" si="995"/>
        <v>0</v>
      </c>
      <c r="OR289" s="25">
        <f t="shared" si="1078"/>
        <v>0</v>
      </c>
      <c r="OS289" s="19">
        <v>536217.23</v>
      </c>
      <c r="OT289" s="19">
        <v>2371742.91</v>
      </c>
    </row>
    <row r="290" spans="1:410" ht="33" customHeight="1" x14ac:dyDescent="0.25">
      <c r="A290" s="18"/>
      <c r="B290" s="18" t="s">
        <v>1071</v>
      </c>
      <c r="C290" s="18">
        <v>1581.04</v>
      </c>
      <c r="D290" s="16" t="e">
        <f>_xlfn.IFNA(INDEX(#REF!,MATCH(E290,#REF!,0)),0)</f>
        <v>#REF!</v>
      </c>
      <c r="E290" s="18" t="s">
        <v>1104</v>
      </c>
      <c r="F290" s="16" t="s">
        <v>765</v>
      </c>
      <c r="G290" s="16" t="s">
        <v>766</v>
      </c>
      <c r="H290" s="16" t="s">
        <v>767</v>
      </c>
      <c r="I290" s="16" t="s">
        <v>768</v>
      </c>
      <c r="J290" s="16" t="s">
        <v>769</v>
      </c>
      <c r="K290" s="16" t="s">
        <v>770</v>
      </c>
      <c r="L290" s="16" t="s">
        <v>771</v>
      </c>
      <c r="M290" s="18">
        <v>1.64</v>
      </c>
      <c r="N290" s="18">
        <v>1.94</v>
      </c>
      <c r="O290" s="18">
        <v>2.04</v>
      </c>
      <c r="P290" s="18">
        <v>2.34</v>
      </c>
      <c r="Q290" s="18">
        <v>0.1</v>
      </c>
      <c r="R290" s="18">
        <v>1.8399999999999999</v>
      </c>
      <c r="S290" s="18">
        <v>2.14</v>
      </c>
      <c r="T290" s="18">
        <v>0.2</v>
      </c>
      <c r="U290" s="18">
        <v>0</v>
      </c>
      <c r="V290" s="18">
        <v>0</v>
      </c>
      <c r="W290" s="18">
        <v>0</v>
      </c>
      <c r="X290" s="18">
        <v>1.64</v>
      </c>
      <c r="Y290" s="18">
        <v>1.9</v>
      </c>
      <c r="Z290" s="20">
        <f t="shared" si="996"/>
        <v>2.1</v>
      </c>
      <c r="AA290" s="18">
        <v>0.22</v>
      </c>
      <c r="AB290" s="18">
        <v>0</v>
      </c>
      <c r="AC290" s="18">
        <v>0</v>
      </c>
      <c r="AD290" s="18">
        <v>0</v>
      </c>
      <c r="AE290" s="18">
        <v>0</v>
      </c>
      <c r="AF290" s="18">
        <v>0</v>
      </c>
      <c r="AG290" s="18">
        <v>1.2</v>
      </c>
      <c r="AH290" s="18">
        <v>1.5</v>
      </c>
      <c r="AI290" s="20">
        <f t="shared" si="997"/>
        <v>2.25</v>
      </c>
      <c r="AJ290" s="18">
        <v>0</v>
      </c>
      <c r="AK290" s="18">
        <v>0</v>
      </c>
      <c r="AL290" s="20">
        <f t="shared" si="998"/>
        <v>0</v>
      </c>
      <c r="AM290" s="18">
        <v>1.64</v>
      </c>
      <c r="AN290" s="18">
        <v>1.5</v>
      </c>
      <c r="AO290" s="18">
        <v>0.15</v>
      </c>
      <c r="AP290" s="18">
        <v>0.22</v>
      </c>
      <c r="AQ290" s="18">
        <v>1.64</v>
      </c>
      <c r="AR290" s="18">
        <v>1.72</v>
      </c>
      <c r="AS290" s="18">
        <v>0.12</v>
      </c>
      <c r="AT290" s="18">
        <v>0.11</v>
      </c>
      <c r="AU290" s="18">
        <v>0</v>
      </c>
      <c r="AV290" s="18">
        <v>1</v>
      </c>
      <c r="AW290" s="18">
        <v>0</v>
      </c>
      <c r="AX290" s="18">
        <v>0</v>
      </c>
      <c r="AY290" s="18">
        <v>0</v>
      </c>
      <c r="AZ290" s="18">
        <v>0</v>
      </c>
      <c r="BA290" s="18">
        <v>0</v>
      </c>
      <c r="BB290" s="18">
        <v>0</v>
      </c>
      <c r="BC290" s="18">
        <v>0</v>
      </c>
      <c r="BD290" s="18">
        <v>0</v>
      </c>
      <c r="BE290" s="18">
        <v>0</v>
      </c>
      <c r="BF290" s="18">
        <v>0</v>
      </c>
      <c r="BG290" s="18">
        <v>0</v>
      </c>
      <c r="BH290" s="18">
        <v>0</v>
      </c>
      <c r="BI290" s="18">
        <v>0</v>
      </c>
      <c r="BJ290" s="18">
        <v>0</v>
      </c>
      <c r="BK290" s="18">
        <v>0</v>
      </c>
      <c r="BL290" s="18">
        <v>0</v>
      </c>
      <c r="BM290" s="18">
        <v>0</v>
      </c>
      <c r="BN290" s="18">
        <v>0</v>
      </c>
      <c r="BO290" s="18">
        <v>0</v>
      </c>
      <c r="BP290" s="18">
        <v>1</v>
      </c>
      <c r="BQ290" s="18">
        <v>0</v>
      </c>
      <c r="BR290" s="18">
        <v>0</v>
      </c>
      <c r="BS290" s="18">
        <v>0</v>
      </c>
      <c r="BT290" s="18">
        <v>0</v>
      </c>
      <c r="BU290" s="18">
        <v>0</v>
      </c>
      <c r="BV290" s="18">
        <v>0</v>
      </c>
      <c r="BW290" s="18">
        <v>0</v>
      </c>
      <c r="BX290" s="18">
        <v>0</v>
      </c>
      <c r="BY290" s="18">
        <v>0</v>
      </c>
      <c r="BZ290" s="18">
        <v>0</v>
      </c>
      <c r="CA290" s="16" t="e">
        <f>_xlfn.IFNA(IF(RIGHT(D290,2)="=G",0,INDEX(#REF!,MATCH(E290,#REF!,0))),0)</f>
        <v>#REF!</v>
      </c>
      <c r="CB290" s="16" t="s">
        <v>776</v>
      </c>
      <c r="CC290" s="18">
        <v>0</v>
      </c>
      <c r="CD290" s="18">
        <v>0</v>
      </c>
      <c r="CE290" s="18">
        <v>1.4</v>
      </c>
      <c r="CF290" s="18">
        <v>0.85</v>
      </c>
      <c r="CG290" s="18">
        <v>0.12</v>
      </c>
      <c r="CH290" s="18">
        <v>2</v>
      </c>
      <c r="CI290" s="16" t="s">
        <v>98</v>
      </c>
      <c r="CJ290" s="18">
        <v>0</v>
      </c>
      <c r="CK290" s="20">
        <f t="shared" si="864"/>
        <v>2.67</v>
      </c>
      <c r="CL290" s="20">
        <f t="shared" si="999"/>
        <v>2.67</v>
      </c>
      <c r="CM290" s="18">
        <v>41.42</v>
      </c>
      <c r="CN290" s="18">
        <v>37.83</v>
      </c>
      <c r="CO290" s="18">
        <v>36.991</v>
      </c>
      <c r="CP290" s="22">
        <f t="shared" si="865"/>
        <v>37.83</v>
      </c>
      <c r="CQ290" s="22">
        <f t="shared" si="866"/>
        <v>35.159999999999997</v>
      </c>
      <c r="CR290" s="22">
        <f t="shared" si="1000"/>
        <v>2.67</v>
      </c>
      <c r="CS290" s="22">
        <f t="shared" si="867"/>
        <v>35.26</v>
      </c>
      <c r="CT290" s="22">
        <f t="shared" si="868"/>
        <v>35.46</v>
      </c>
      <c r="CU290" s="18">
        <v>35.46</v>
      </c>
      <c r="CV290" s="22">
        <f t="shared" si="1001"/>
        <v>2.1</v>
      </c>
      <c r="CW290" s="22">
        <f t="shared" si="869"/>
        <v>0</v>
      </c>
      <c r="CX290" s="22">
        <f t="shared" si="870"/>
        <v>0</v>
      </c>
      <c r="CY290" s="22">
        <f t="shared" si="871"/>
        <v>37.56</v>
      </c>
      <c r="CZ290" s="22">
        <f t="shared" si="872"/>
        <v>37.71</v>
      </c>
      <c r="DA290" s="18">
        <v>37.83</v>
      </c>
      <c r="DB290" s="20">
        <f t="shared" si="1002"/>
        <v>2.67</v>
      </c>
      <c r="DC290" s="20">
        <f t="shared" si="1003"/>
        <v>0</v>
      </c>
      <c r="DD290" s="20">
        <f t="shared" si="1004"/>
        <v>2.67</v>
      </c>
      <c r="DE290" s="20">
        <f t="shared" si="873"/>
        <v>0.1</v>
      </c>
      <c r="DF290" s="20">
        <f t="shared" si="874"/>
        <v>0.2</v>
      </c>
      <c r="DG290" s="20">
        <f t="shared" si="875"/>
        <v>2.37</v>
      </c>
      <c r="DH290" s="20">
        <f t="shared" si="876"/>
        <v>0</v>
      </c>
      <c r="DI290" s="20">
        <f t="shared" si="877"/>
        <v>0</v>
      </c>
      <c r="DJ290" s="20">
        <f t="shared" si="878"/>
        <v>0</v>
      </c>
      <c r="DK290" s="20">
        <f t="shared" si="1005"/>
        <v>2.67</v>
      </c>
      <c r="DL290" s="20">
        <f t="shared" si="1006"/>
        <v>0</v>
      </c>
      <c r="DM290" s="20">
        <f t="shared" si="1007"/>
        <v>0</v>
      </c>
      <c r="DN290" s="20">
        <f t="shared" si="1008"/>
        <v>0</v>
      </c>
      <c r="DO290" s="18">
        <v>2.54</v>
      </c>
      <c r="DP290" s="18">
        <v>0</v>
      </c>
      <c r="DQ290" s="18">
        <v>1</v>
      </c>
      <c r="DR290" s="18">
        <v>1</v>
      </c>
      <c r="DS290" s="25">
        <f t="shared" si="1009"/>
        <v>2.54</v>
      </c>
      <c r="DT290" s="25">
        <f t="shared" si="1010"/>
        <v>0</v>
      </c>
      <c r="DU290" s="25">
        <f t="shared" si="1011"/>
        <v>6.78</v>
      </c>
      <c r="DV290" s="25">
        <f t="shared" si="1012"/>
        <v>0</v>
      </c>
      <c r="DW290" s="25">
        <f t="shared" si="1013"/>
        <v>6.78</v>
      </c>
      <c r="DX290" s="25">
        <f t="shared" si="1014"/>
        <v>13.83</v>
      </c>
      <c r="DY290" s="25">
        <f t="shared" si="1015"/>
        <v>0</v>
      </c>
      <c r="DZ290" s="25">
        <f t="shared" si="1016"/>
        <v>13.83</v>
      </c>
      <c r="EA290" s="25">
        <f t="shared" si="1017"/>
        <v>8.81</v>
      </c>
      <c r="EB290" s="25">
        <f t="shared" si="1018"/>
        <v>0</v>
      </c>
      <c r="EC290" s="25">
        <f t="shared" si="1019"/>
        <v>8.81</v>
      </c>
      <c r="ED290" s="25">
        <f t="shared" si="1020"/>
        <v>5.0199999999999996</v>
      </c>
      <c r="EE290" s="25">
        <f t="shared" si="1020"/>
        <v>0</v>
      </c>
      <c r="EF290" s="25">
        <f t="shared" si="1021"/>
        <v>5.0199999999999996</v>
      </c>
      <c r="EG290" s="25">
        <f t="shared" si="1022"/>
        <v>8.81</v>
      </c>
      <c r="EH290" s="25">
        <f t="shared" si="1022"/>
        <v>0</v>
      </c>
      <c r="EI290" s="25">
        <f t="shared" si="1023"/>
        <v>8.81</v>
      </c>
      <c r="EJ290" s="18">
        <v>1581.04</v>
      </c>
      <c r="EK290" s="18">
        <v>1581.07</v>
      </c>
      <c r="EL290" s="18" t="s">
        <v>1104</v>
      </c>
      <c r="EM290" s="18" t="s">
        <v>1105</v>
      </c>
      <c r="EN290" s="16" t="s">
        <v>774</v>
      </c>
      <c r="EO290" s="16" t="s">
        <v>1074</v>
      </c>
      <c r="EP290" s="16" t="e">
        <f>IF(OR(EN290="Cống tròn",EN290="Cống hộp",EN290="Ống nhựa"),INDEX(#REF!,MATCH(E290,#REF!,0)),IF(OR(EN290="Rãnh xây",EN290="Rãnh bê tông"),INDEX(#REF!,MATCH(E290,#REF!,0)),0))</f>
        <v>#REF!</v>
      </c>
      <c r="EQ290" s="18">
        <v>17.55</v>
      </c>
      <c r="ER290" s="18">
        <v>2.5</v>
      </c>
      <c r="ES290" s="25">
        <f t="shared" si="1024"/>
        <v>7</v>
      </c>
      <c r="ET290" s="1" t="e">
        <f>_xlfn.IFNA(IF(EN290="Cống tròn",INDEX(#REF!,MATCH(E290,#REF!,0)),IF(EN290="Cống hộp",INDEX(#REF!,MATCH(E290,#REF!,0)),EU290&amp;" ,"&amp;EV290)),0)</f>
        <v>#REF!</v>
      </c>
      <c r="EU290" s="16" t="s">
        <v>56</v>
      </c>
      <c r="EV290" s="16"/>
      <c r="EW290" s="16" t="e">
        <f>_xlfn.IFNA(INDEX(#REF!,MATCH(E290,#REF!,0)),0)</f>
        <v>#REF!</v>
      </c>
      <c r="EX290" s="16" t="s">
        <v>872</v>
      </c>
      <c r="EY290" s="18">
        <v>0.27</v>
      </c>
      <c r="EZ290" s="18">
        <v>0.7</v>
      </c>
      <c r="FA290" s="18">
        <v>0.12</v>
      </c>
      <c r="FB290" s="18">
        <v>3</v>
      </c>
      <c r="FC290" s="18">
        <v>3.7999999999999999E-2</v>
      </c>
      <c r="FD290" s="25">
        <f t="shared" si="879"/>
        <v>21</v>
      </c>
      <c r="FE290" s="25">
        <f t="shared" si="1025"/>
        <v>0.8</v>
      </c>
      <c r="FF290" s="18">
        <v>0.08</v>
      </c>
      <c r="FG290" s="18">
        <v>2</v>
      </c>
      <c r="FH290" s="18">
        <v>0.6</v>
      </c>
      <c r="FI290" s="25">
        <f t="shared" si="1026"/>
        <v>0.76</v>
      </c>
      <c r="FJ290" s="18">
        <v>0</v>
      </c>
      <c r="FK290" s="18">
        <v>0</v>
      </c>
      <c r="FL290" s="18">
        <v>0</v>
      </c>
      <c r="FM290" s="18">
        <v>0</v>
      </c>
      <c r="FN290" s="18">
        <v>0.12</v>
      </c>
      <c r="FO290" s="25">
        <f t="shared" si="1027"/>
        <v>0.88</v>
      </c>
      <c r="FP290" s="18">
        <v>1.4999999999999999E-2</v>
      </c>
      <c r="FQ290" s="18">
        <v>1</v>
      </c>
      <c r="FR290" s="25">
        <f t="shared" si="880"/>
        <v>6</v>
      </c>
      <c r="FS290" s="25">
        <f t="shared" si="881"/>
        <v>7.4999999999999997E-2</v>
      </c>
      <c r="FT290" s="25">
        <f t="shared" si="882"/>
        <v>15.074999999999999</v>
      </c>
      <c r="FU290" s="25">
        <f t="shared" si="883"/>
        <v>-2.4750000000000014</v>
      </c>
      <c r="FV290" s="25" t="str">
        <f t="shared" si="1028"/>
        <v>Thêm 01</v>
      </c>
      <c r="FW290" s="25">
        <f t="shared" si="1029"/>
        <v>0.04</v>
      </c>
      <c r="FX290" s="16"/>
      <c r="FY290" s="16"/>
      <c r="FZ290" s="16"/>
      <c r="GA290" s="16"/>
      <c r="GB290" s="19">
        <v>0</v>
      </c>
      <c r="GC290" s="19">
        <v>0</v>
      </c>
      <c r="GD290" s="19">
        <v>0</v>
      </c>
      <c r="GE290" s="19">
        <v>0</v>
      </c>
      <c r="GF290" s="19">
        <v>0</v>
      </c>
      <c r="GG290" s="19">
        <v>0</v>
      </c>
      <c r="GH290" s="19">
        <v>0</v>
      </c>
      <c r="GI290" s="19">
        <v>0</v>
      </c>
      <c r="GJ290" s="19">
        <v>0</v>
      </c>
      <c r="GK290" s="19">
        <v>0</v>
      </c>
      <c r="GL290" s="25">
        <f t="shared" si="884"/>
        <v>0</v>
      </c>
      <c r="GM290" s="25">
        <f t="shared" si="1030"/>
        <v>0</v>
      </c>
      <c r="GN290" s="19">
        <v>0</v>
      </c>
      <c r="GO290" s="19">
        <v>0</v>
      </c>
      <c r="GP290" s="19">
        <v>0</v>
      </c>
      <c r="GQ290" s="19">
        <v>0</v>
      </c>
      <c r="GR290" s="1" t="e">
        <f>_xlfn.IFNA(INDEX(#REF!,MATCH(E290,#REF!,0)),0)</f>
        <v>#REF!</v>
      </c>
      <c r="GS290" s="16"/>
      <c r="GT290" s="18">
        <v>0</v>
      </c>
      <c r="GU290" s="18">
        <v>0</v>
      </c>
      <c r="GV290" s="18">
        <v>0</v>
      </c>
      <c r="GW290" s="18">
        <v>0</v>
      </c>
      <c r="GX290" s="25">
        <f t="shared" si="885"/>
        <v>0</v>
      </c>
      <c r="GY290" s="25">
        <f t="shared" si="886"/>
        <v>0</v>
      </c>
      <c r="GZ290" s="25">
        <f t="shared" si="1031"/>
        <v>0</v>
      </c>
      <c r="HA290" s="1" t="e" cm="1">
        <f t="array" ref="HA290">INDEX(#REF!,MATCH(EJ290&amp;EK290&amp;HD290&amp;HE290&amp;HF290,#REF!&amp;#REF!&amp;#REF!&amp;#REF!&amp;#REF!,0))</f>
        <v>#REF!</v>
      </c>
      <c r="HB290" s="16"/>
      <c r="HC290" s="25">
        <f t="shared" si="1032"/>
        <v>0</v>
      </c>
      <c r="HD290" s="18">
        <v>0</v>
      </c>
      <c r="HE290" s="18">
        <v>0</v>
      </c>
      <c r="HF290" s="18">
        <v>0</v>
      </c>
      <c r="HG290" s="1" t="e" cm="1">
        <f t="array" ref="HG290">INDEX(#REF!,MATCH(EJ290&amp;EK290&amp;HJ290&amp;HK290&amp;HL290,#REF!&amp;#REF!&amp;#REF!&amp;#REF!&amp;#REF!,0))</f>
        <v>#REF!</v>
      </c>
      <c r="HH290" s="16"/>
      <c r="HI290" s="25">
        <f t="shared" si="1033"/>
        <v>0</v>
      </c>
      <c r="HJ290" s="25">
        <f t="shared" si="1034"/>
        <v>0</v>
      </c>
      <c r="HK290" s="19">
        <v>0</v>
      </c>
      <c r="HL290" s="19">
        <v>0</v>
      </c>
      <c r="HM290" s="18">
        <v>0.01</v>
      </c>
      <c r="HN290" s="18">
        <v>1</v>
      </c>
      <c r="HO290" s="25">
        <f t="shared" si="1035"/>
        <v>0</v>
      </c>
      <c r="HP290" s="25">
        <f t="shared" si="1036"/>
        <v>0</v>
      </c>
      <c r="HQ290" s="25">
        <f t="shared" si="1037"/>
        <v>0</v>
      </c>
      <c r="HR290" s="25">
        <f t="shared" si="1038"/>
        <v>0</v>
      </c>
      <c r="HS290" s="25">
        <f t="shared" si="1039"/>
        <v>0</v>
      </c>
      <c r="HT290" s="19">
        <v>0</v>
      </c>
      <c r="HU290" s="19">
        <v>0</v>
      </c>
      <c r="HV290" s="19">
        <v>0</v>
      </c>
      <c r="HW290" s="25">
        <f t="shared" si="1040"/>
        <v>0</v>
      </c>
      <c r="HX290" s="19">
        <v>0</v>
      </c>
      <c r="HY290" s="19">
        <v>0</v>
      </c>
      <c r="HZ290" s="18">
        <v>36.991</v>
      </c>
      <c r="IA290" s="20">
        <f>ROUND(IF(EN290="Cống tròn",IF(EN290="Cống tròn",IF(EU290="Không có móng",IQ290-FF290,IF(EU290="Đế",IP290-FN290,IF(OR(EU290="Móng bê tông",EU290="Móng bê tông kết hợp đế"),II290-FJ290,0))),0),IF(EN290="Cống hộp",IF(AND(EN290="Cống hộp",EU290="Không có móng"),IQ290-GF290,IF(AND(EN290="Cống hộp",EU290="Móng bê tông"),IJ290-GB290,0)),IF(OR(EN290="Rãnh xây",EN290="Rãnh bê tông"),IF(OR(EN290="Rãnh xây",EN290="Rãnh bê tông"),IK290-GB290,0),IF(EN290="Ống nhựa",IF(AND(EN290="Ống nhựa",EU290="Không đắp cát"),IQ290-HT290,IF(AND(EN290="Ống nhựa",EU290="Đắp cát"),IH290-HX290,0)),IF(EN290="Rãnh thang",IF(EN290="Rãnh thang",IF(EU290="Móng bê tông",#REF!-#REF!,IQ290),0),0))))),2)</f>
        <v>35.61</v>
      </c>
      <c r="IB290" s="20">
        <f t="shared" si="1041"/>
        <v>1.3810000000000002</v>
      </c>
      <c r="IC290" s="20">
        <f t="shared" si="887"/>
        <v>35.610000000000007</v>
      </c>
      <c r="ID290" s="20">
        <f t="shared" si="888"/>
        <v>0</v>
      </c>
      <c r="IE290" s="20">
        <f t="shared" si="889"/>
        <v>0</v>
      </c>
      <c r="IF290" s="20">
        <f t="shared" si="890"/>
        <v>0</v>
      </c>
      <c r="IG290" s="20">
        <f>IF(EN290="Rãnh thang",IF(AND(EN290="Rãnh thang",EU290="Móng bê tông"),IQ290-#REF!,0),IF(EN290="Ống nhựa",IF(AND(EN290="Ống nhựa",EU290="Đắp cát"),IQ290-HT290,0),IF(EN290="Cống tròn",IF(EN290="Cống tròn",IF(OR(EU290="Móng bê tông",EU290="Móng bê tông kết hợp đế"),IM290-FL290,0),0),IF(EN290="Cống hộp",IF(AND(EN290="Cống hộp",EU290="Móng bê tông"),IN290-GD290,0),IF(OR(EN290="Rãnh xây",EN290="Rãnh bê tông"),IF(AND(EN290="Rãnh xây",EU290="Móng bê tông"),IO290-GD290,IF(AND(EN290="Rãnh bê tông",EU290="Móng bê tông"),IO290-GD290,0)),0)))))</f>
        <v>0</v>
      </c>
      <c r="IH290" s="20">
        <f t="shared" si="891"/>
        <v>0</v>
      </c>
      <c r="II290" s="20">
        <f t="shared" si="892"/>
        <v>0</v>
      </c>
      <c r="IJ290" s="20">
        <f t="shared" si="893"/>
        <v>0</v>
      </c>
      <c r="IK290" s="20">
        <f t="shared" si="894"/>
        <v>0</v>
      </c>
      <c r="IL290" s="20">
        <f t="shared" si="895"/>
        <v>0</v>
      </c>
      <c r="IM290" s="20">
        <f t="shared" si="896"/>
        <v>0</v>
      </c>
      <c r="IN290" s="20">
        <f t="shared" si="897"/>
        <v>0</v>
      </c>
      <c r="IO290" s="20">
        <f t="shared" si="898"/>
        <v>0</v>
      </c>
      <c r="IP290" s="20">
        <f t="shared" si="899"/>
        <v>35.730000000000004</v>
      </c>
      <c r="IQ290" s="18">
        <v>35.81</v>
      </c>
      <c r="IR290" s="25">
        <f t="shared" si="1042"/>
        <v>0</v>
      </c>
      <c r="IS290" s="25">
        <f t="shared" si="900"/>
        <v>0</v>
      </c>
      <c r="IT290" s="25">
        <f t="shared" si="901"/>
        <v>0</v>
      </c>
      <c r="IU290" s="25">
        <f>ROUND(IF(EN290="Cống tròn",IF(EN290="Cống tròn",IV290+FF290,0),IF(EN290="Cống hộp",IF(EN290="Cống hộp",IV290+GP290,0),IF(OR(EN290="Rãnh xây",EN290="Rãnh bê tông"),IF(OR(EN290="Rãnh xây",EN290="Rãnh bê tông"),IV290+GP290,0),IF(EN290="ống nhựa",IF(EN290="Ống nhựa",IV290+HT290,0),IF(EN290="Rãnh thang",IF(EN290="Rãnh thang",IQ290+#REF!,0),0))))),2)</f>
        <v>36.44</v>
      </c>
      <c r="IV290" s="18">
        <v>36.36</v>
      </c>
      <c r="IW290" s="25">
        <f t="shared" si="902"/>
        <v>36.44</v>
      </c>
      <c r="IX290" s="25">
        <f t="shared" si="903"/>
        <v>0</v>
      </c>
      <c r="IY290" s="25">
        <f t="shared" si="904"/>
        <v>0</v>
      </c>
      <c r="IZ290" s="25">
        <f t="shared" si="905"/>
        <v>0</v>
      </c>
      <c r="JA290" s="25">
        <f t="shared" si="906"/>
        <v>0</v>
      </c>
      <c r="JB290" s="18">
        <v>36.991</v>
      </c>
      <c r="JC290" s="20">
        <f>ROUND(IF(EN290="Cống tròn",IF(EN290="Cống tròn",IF(EU290="Không có móng",JS290-FF290,IF(EU290="Đế",JR290-FN290,IF(OR(EU290="Móng bê tông",EU290="Móng bê tông kết hợp đế"),JK290-FJ290,0))),0),IF(EN290="Cống hộp",IF(AND(EN290="Cống hộp",EU290="Không có móng"),JS290-GF290,IF(AND(EN290="Cống hộp",EU290="Móng bê tông"),JL290-GB290,0)),IF(OR(EN290="Rãnh xây",EN290="Rãnh bê tông"),IF(OR(EN290="Rãnh xây",EN290="Rãnh bê tông"),JM290-GB290,0),IF(EN290="Ống nhựa",IF(AND(EN290="Ống nhựa",EU290="Không đắp cát"),JS290-HT290,IF(AND(EN290="Ống nhựa",EU290="Đắp cát"),JJ290-HX290,0)),IF(EN290="Rãnh thang",IF(EN290="Rãnh thang",IF(EU290="Móng bê tông",#REF!-#REF!,JS290),0),0))))),2)</f>
        <v>35.56</v>
      </c>
      <c r="JD290" s="20">
        <f t="shared" si="1043"/>
        <v>1.4309999999999974</v>
      </c>
      <c r="JE290" s="20">
        <f t="shared" si="907"/>
        <v>35.56</v>
      </c>
      <c r="JF290" s="20">
        <f t="shared" si="908"/>
        <v>0</v>
      </c>
      <c r="JG290" s="20">
        <f t="shared" si="909"/>
        <v>0</v>
      </c>
      <c r="JH290" s="20">
        <f t="shared" si="910"/>
        <v>0</v>
      </c>
      <c r="JI290" s="20">
        <f>IF(EN290="Rãnh thang",IF(AND(EN290="Rãnh thang",EU290="Móng bê tông"),JS290-#REF!,0),IF(EN290="Ống nhựa",IF(AND(EN290="Ống nhựa",EU290="Đắp cát"),JS290-HT290,0),IF(EN290="Cống tròn",IF(EN290="Cống tròn",IF(OR(EU290="Móng bê tông",EU290="Móng bê tông kết hợp đế"),JO290-FL290,0),0),IF(EN290="Cống hộp",IF(AND(EN290="Cống hộp",EU290="Móng bê tông"),JP290-GD290,0),IF(OR(EN290="Rãnh xây",EN290="Rãnh bê tông"),IF(AND(EN290="Rãnh xây",EU290="Móng bê tông"),JQ290-GD290,IF(AND(EN290="Rãnh bê tông",EU290="Móng bê tông"),JQ290-GD290,0)),0)))))</f>
        <v>0</v>
      </c>
      <c r="JJ290" s="20">
        <f t="shared" si="911"/>
        <v>0</v>
      </c>
      <c r="JK290" s="20">
        <f t="shared" si="912"/>
        <v>0</v>
      </c>
      <c r="JL290" s="20">
        <f t="shared" si="913"/>
        <v>0</v>
      </c>
      <c r="JM290" s="20">
        <f t="shared" si="914"/>
        <v>0</v>
      </c>
      <c r="JN290" s="20">
        <f t="shared" si="915"/>
        <v>0</v>
      </c>
      <c r="JO290" s="20">
        <f t="shared" si="916"/>
        <v>0</v>
      </c>
      <c r="JP290" s="20">
        <f t="shared" si="917"/>
        <v>0</v>
      </c>
      <c r="JQ290" s="20">
        <f t="shared" si="918"/>
        <v>0</v>
      </c>
      <c r="JR290" s="20">
        <f t="shared" si="919"/>
        <v>35.68</v>
      </c>
      <c r="JS290" s="26">
        <v>35.76</v>
      </c>
      <c r="JT290" s="25">
        <f t="shared" si="1044"/>
        <v>0</v>
      </c>
      <c r="JU290" s="25">
        <f t="shared" si="920"/>
        <v>0</v>
      </c>
      <c r="JV290" s="25">
        <f t="shared" si="921"/>
        <v>0</v>
      </c>
      <c r="JW290" s="25">
        <f>ROUND(IF(EN290="Cống tròn",IF(EN290="Cống tròn",JX290+FF290,0),IF(EN290="Cống hộp",IF(EN290="Cống hộp",JX290+GP290,0),IF(OR(EN290="Rãnh xây",EN290="Rãnh bê tông"),IF(OR(EN290="Rãnh xây",EN290="Rãnh bê tông"),JX290+GP290,0),IF(EN290="ống nhựa",IF(EN290="Ống nhựa",JX290+HT290,0),IF(EN290="Rãnh thang",IF(EN290="Rãnh thang",JS290+#REF!,0),0))))),2)</f>
        <v>36.44</v>
      </c>
      <c r="JX290" s="27">
        <v>36.36</v>
      </c>
      <c r="JY290" s="25">
        <f t="shared" si="922"/>
        <v>36.44</v>
      </c>
      <c r="JZ290" s="25">
        <f t="shared" si="923"/>
        <v>0</v>
      </c>
      <c r="KA290" s="25">
        <f t="shared" si="924"/>
        <v>0</v>
      </c>
      <c r="KB290" s="25">
        <f t="shared" si="925"/>
        <v>0</v>
      </c>
      <c r="KC290" s="25">
        <f t="shared" si="926"/>
        <v>0</v>
      </c>
      <c r="KD290" s="28" t="s">
        <v>98</v>
      </c>
      <c r="KE290" s="27">
        <v>0</v>
      </c>
      <c r="KF290" s="25">
        <f t="shared" si="927"/>
        <v>1.3810000000000002</v>
      </c>
      <c r="KG290" s="25">
        <f t="shared" si="1045"/>
        <v>1.3810000000000002</v>
      </c>
      <c r="KH290" s="27">
        <v>0</v>
      </c>
      <c r="KI290" s="25">
        <f t="shared" si="928"/>
        <v>1.4309999999999974</v>
      </c>
      <c r="KJ290" s="25">
        <f t="shared" si="1046"/>
        <v>1.4309999999999974</v>
      </c>
      <c r="KK290" s="25">
        <f t="shared" si="929"/>
        <v>0</v>
      </c>
      <c r="KL290" s="25">
        <f t="shared" si="930"/>
        <v>0</v>
      </c>
      <c r="KM290" s="25">
        <f t="shared" si="1047"/>
        <v>0</v>
      </c>
      <c r="KN290" s="25">
        <f t="shared" si="931"/>
        <v>0</v>
      </c>
      <c r="KO290" s="25">
        <f t="shared" si="932"/>
        <v>0</v>
      </c>
      <c r="KP290" s="25">
        <f t="shared" si="1048"/>
        <v>0</v>
      </c>
      <c r="KQ290" s="25">
        <f t="shared" si="933"/>
        <v>0</v>
      </c>
      <c r="KR290" s="25">
        <f t="shared" si="934"/>
        <v>0</v>
      </c>
      <c r="KS290" s="25">
        <f t="shared" si="1049"/>
        <v>0</v>
      </c>
      <c r="KT290" s="25">
        <f t="shared" si="935"/>
        <v>0</v>
      </c>
      <c r="KU290" s="25">
        <f t="shared" si="936"/>
        <v>0</v>
      </c>
      <c r="KV290" s="25">
        <f t="shared" si="1050"/>
        <v>0</v>
      </c>
      <c r="KW290" s="25">
        <f t="shared" si="863"/>
        <v>0.12</v>
      </c>
      <c r="KX290" s="25">
        <f t="shared" si="937"/>
        <v>0.12</v>
      </c>
      <c r="KY290" s="25">
        <f t="shared" si="1051"/>
        <v>0.12</v>
      </c>
      <c r="KZ290" s="25">
        <f t="shared" si="938"/>
        <v>0</v>
      </c>
      <c r="LA290" s="25">
        <f t="shared" si="939"/>
        <v>0</v>
      </c>
      <c r="LB290" s="25">
        <f t="shared" si="1052"/>
        <v>0</v>
      </c>
      <c r="LC290" s="25">
        <f t="shared" si="940"/>
        <v>0.88</v>
      </c>
      <c r="LD290" s="25">
        <f t="shared" si="941"/>
        <v>0.88</v>
      </c>
      <c r="LE290" s="25">
        <f t="shared" si="1053"/>
        <v>0.88</v>
      </c>
      <c r="LF290" s="25">
        <f t="shared" si="942"/>
        <v>0</v>
      </c>
      <c r="LG290" s="25">
        <f t="shared" si="943"/>
        <v>0</v>
      </c>
      <c r="LH290" s="25">
        <f t="shared" si="1054"/>
        <v>0</v>
      </c>
      <c r="LI290" s="25">
        <f t="shared" si="944"/>
        <v>0</v>
      </c>
      <c r="LJ290" s="25">
        <f t="shared" si="945"/>
        <v>0</v>
      </c>
      <c r="LK290" s="25">
        <f t="shared" si="1055"/>
        <v>0</v>
      </c>
      <c r="LL290" s="25">
        <f t="shared" si="946"/>
        <v>0</v>
      </c>
      <c r="LM290" s="25">
        <f t="shared" si="947"/>
        <v>0</v>
      </c>
      <c r="LN290" s="25">
        <f t="shared" si="1056"/>
        <v>0</v>
      </c>
      <c r="LO290" s="25">
        <f t="shared" si="948"/>
        <v>0</v>
      </c>
      <c r="LP290" s="25">
        <f t="shared" si="949"/>
        <v>0</v>
      </c>
      <c r="LQ290" s="25">
        <f t="shared" si="1057"/>
        <v>0</v>
      </c>
      <c r="LR290" s="25">
        <f t="shared" si="950"/>
        <v>0</v>
      </c>
      <c r="LS290" s="25">
        <f t="shared" si="951"/>
        <v>0</v>
      </c>
      <c r="LT290" s="25">
        <f t="shared" si="1058"/>
        <v>0</v>
      </c>
      <c r="LU290" s="25">
        <f t="shared" si="952"/>
        <v>0</v>
      </c>
      <c r="LV290" s="25">
        <f t="shared" si="953"/>
        <v>0</v>
      </c>
      <c r="LW290" s="25">
        <f t="shared" si="1059"/>
        <v>0</v>
      </c>
      <c r="LX290" s="25">
        <f t="shared" si="954"/>
        <v>0</v>
      </c>
      <c r="LY290" s="25">
        <f t="shared" si="955"/>
        <v>0</v>
      </c>
      <c r="LZ290" s="25">
        <f t="shared" si="1060"/>
        <v>0</v>
      </c>
      <c r="MA290" s="25">
        <f t="shared" si="956"/>
        <v>0</v>
      </c>
      <c r="MB290" s="25">
        <f t="shared" si="957"/>
        <v>0</v>
      </c>
      <c r="MC290" s="25">
        <f t="shared" si="1061"/>
        <v>0</v>
      </c>
      <c r="MD290" s="25">
        <f t="shared" si="958"/>
        <v>0</v>
      </c>
      <c r="ME290" s="25">
        <f t="shared" si="959"/>
        <v>0</v>
      </c>
      <c r="MF290" s="25">
        <f t="shared" si="1062"/>
        <v>0</v>
      </c>
      <c r="MG290" s="25">
        <f t="shared" si="960"/>
        <v>0</v>
      </c>
      <c r="MH290" s="25">
        <f t="shared" si="961"/>
        <v>0</v>
      </c>
      <c r="MI290" s="25">
        <f t="shared" si="1063"/>
        <v>0</v>
      </c>
      <c r="MJ290" s="25">
        <f t="shared" si="962"/>
        <v>0</v>
      </c>
      <c r="MK290" s="25">
        <f t="shared" si="963"/>
        <v>0</v>
      </c>
      <c r="ML290" s="25">
        <f t="shared" si="1064"/>
        <v>0</v>
      </c>
      <c r="MM290" s="25">
        <f t="shared" si="964"/>
        <v>0</v>
      </c>
      <c r="MN290" s="25">
        <f t="shared" si="965"/>
        <v>0</v>
      </c>
      <c r="MO290" s="25">
        <f t="shared" si="1065"/>
        <v>0</v>
      </c>
      <c r="MP290" s="25">
        <f t="shared" si="966"/>
        <v>0</v>
      </c>
      <c r="MQ290" s="25">
        <f t="shared" si="967"/>
        <v>0</v>
      </c>
      <c r="MR290" s="25">
        <f t="shared" si="1066"/>
        <v>0</v>
      </c>
      <c r="MS290" s="29">
        <v>1.2</v>
      </c>
      <c r="MT290" s="29">
        <v>0</v>
      </c>
      <c r="MU290" s="29">
        <v>1</v>
      </c>
      <c r="MV290" s="29">
        <v>1</v>
      </c>
      <c r="MW290" s="25">
        <f t="shared" si="968"/>
        <v>1.2</v>
      </c>
      <c r="MX290" s="25">
        <f t="shared" si="969"/>
        <v>1.66</v>
      </c>
      <c r="MY290" s="25">
        <f t="shared" si="970"/>
        <v>0</v>
      </c>
      <c r="MZ290" s="25">
        <f t="shared" si="971"/>
        <v>0</v>
      </c>
      <c r="NA290" s="25">
        <f t="shared" si="972"/>
        <v>1.2</v>
      </c>
      <c r="NB290" s="25">
        <f t="shared" si="973"/>
        <v>1.72</v>
      </c>
      <c r="NC290" s="25">
        <f t="shared" si="974"/>
        <v>0</v>
      </c>
      <c r="ND290" s="25">
        <f t="shared" si="975"/>
        <v>0</v>
      </c>
      <c r="NE290" s="25">
        <f t="shared" si="1067"/>
        <v>1.2</v>
      </c>
      <c r="NF290" s="25">
        <f t="shared" si="1067"/>
        <v>1.69</v>
      </c>
      <c r="NG290" s="25">
        <f t="shared" si="1067"/>
        <v>0</v>
      </c>
      <c r="NH290" s="25">
        <f t="shared" si="976"/>
        <v>0</v>
      </c>
      <c r="NI290" s="25">
        <f t="shared" si="977"/>
        <v>29.66</v>
      </c>
      <c r="NJ290" s="25">
        <f t="shared" si="978"/>
        <v>0</v>
      </c>
      <c r="NK290" s="25">
        <f t="shared" si="979"/>
        <v>29.66</v>
      </c>
      <c r="NL290" s="25">
        <f t="shared" si="980"/>
        <v>10.76</v>
      </c>
      <c r="NM290" s="25">
        <f t="shared" si="981"/>
        <v>0</v>
      </c>
      <c r="NN290" s="25">
        <f t="shared" si="1068"/>
        <v>10.76</v>
      </c>
      <c r="NO290" s="25">
        <f t="shared" si="982"/>
        <v>0</v>
      </c>
      <c r="NP290" s="25">
        <f t="shared" si="983"/>
        <v>0</v>
      </c>
      <c r="NQ290" s="25">
        <f t="shared" si="1069"/>
        <v>0</v>
      </c>
      <c r="NR290" s="25">
        <f t="shared" si="984"/>
        <v>0</v>
      </c>
      <c r="NS290" s="25">
        <f t="shared" si="985"/>
        <v>0</v>
      </c>
      <c r="NT290" s="25">
        <f t="shared" si="1070"/>
        <v>0</v>
      </c>
      <c r="NU290" s="25">
        <f t="shared" si="986"/>
        <v>0</v>
      </c>
      <c r="NV290" s="25">
        <f t="shared" si="987"/>
        <v>0</v>
      </c>
      <c r="NW290" s="25">
        <f t="shared" si="1071"/>
        <v>0</v>
      </c>
      <c r="NX290" s="25">
        <f t="shared" si="1072"/>
        <v>10.76</v>
      </c>
      <c r="NY290" s="25">
        <f t="shared" si="1072"/>
        <v>0</v>
      </c>
      <c r="NZ290" s="25">
        <f t="shared" si="1073"/>
        <v>10.76</v>
      </c>
      <c r="OA290" s="25">
        <f t="shared" si="1074"/>
        <v>18.899999999999999</v>
      </c>
      <c r="OB290" s="25">
        <f t="shared" si="1074"/>
        <v>0</v>
      </c>
      <c r="OC290" s="25">
        <f t="shared" si="1075"/>
        <v>18.899999999999999</v>
      </c>
      <c r="OD290" s="25">
        <f t="shared" si="1076"/>
        <v>10.76</v>
      </c>
      <c r="OE290" s="25">
        <f t="shared" si="1076"/>
        <v>0</v>
      </c>
      <c r="OF290" s="25">
        <f t="shared" si="1076"/>
        <v>10.76</v>
      </c>
      <c r="OG290" s="25">
        <f t="shared" si="988"/>
        <v>0</v>
      </c>
      <c r="OH290" s="25">
        <f t="shared" si="989"/>
        <v>0</v>
      </c>
      <c r="OI290" s="25">
        <f t="shared" si="990"/>
        <v>0</v>
      </c>
      <c r="OJ290" s="25">
        <f t="shared" si="991"/>
        <v>0</v>
      </c>
      <c r="OK290" s="25">
        <f t="shared" si="992"/>
        <v>0</v>
      </c>
      <c r="OL290" s="25">
        <f t="shared" si="993"/>
        <v>0</v>
      </c>
      <c r="OM290" s="25">
        <f t="shared" si="1077"/>
        <v>0</v>
      </c>
      <c r="ON290" s="25">
        <f t="shared" si="1077"/>
        <v>0</v>
      </c>
      <c r="OO290" s="25">
        <f t="shared" si="1077"/>
        <v>0</v>
      </c>
      <c r="OP290" s="25">
        <f t="shared" si="994"/>
        <v>0</v>
      </c>
      <c r="OQ290" s="25">
        <f t="shared" si="995"/>
        <v>0</v>
      </c>
      <c r="OR290" s="25">
        <f t="shared" si="1078"/>
        <v>0</v>
      </c>
      <c r="OS290" s="19">
        <v>536217.23</v>
      </c>
      <c r="OT290" s="19">
        <v>2371704.21</v>
      </c>
    </row>
    <row r="291" spans="1:410" ht="33" customHeight="1" x14ac:dyDescent="0.25">
      <c r="A291" s="18"/>
      <c r="B291" s="18" t="s">
        <v>1071</v>
      </c>
      <c r="C291" s="18">
        <v>1542.34</v>
      </c>
      <c r="D291" s="16" t="e">
        <f>_xlfn.IFNA(INDEX(#REF!,MATCH(E291,#REF!,0)),0)</f>
        <v>#REF!</v>
      </c>
      <c r="E291" s="18" t="s">
        <v>1106</v>
      </c>
      <c r="F291" s="16" t="s">
        <v>765</v>
      </c>
      <c r="G291" s="16" t="s">
        <v>766</v>
      </c>
      <c r="H291" s="16" t="s">
        <v>767</v>
      </c>
      <c r="I291" s="16" t="s">
        <v>768</v>
      </c>
      <c r="J291" s="16" t="s">
        <v>769</v>
      </c>
      <c r="K291" s="16" t="s">
        <v>770</v>
      </c>
      <c r="L291" s="16" t="s">
        <v>771</v>
      </c>
      <c r="M291" s="18">
        <v>1.64</v>
      </c>
      <c r="N291" s="18">
        <v>1.94</v>
      </c>
      <c r="O291" s="18">
        <v>2.04</v>
      </c>
      <c r="P291" s="18">
        <v>2.34</v>
      </c>
      <c r="Q291" s="18">
        <v>0.1</v>
      </c>
      <c r="R291" s="18">
        <v>1.8399999999999999</v>
      </c>
      <c r="S291" s="18">
        <v>2.14</v>
      </c>
      <c r="T291" s="18">
        <v>0.2</v>
      </c>
      <c r="U291" s="18">
        <v>0</v>
      </c>
      <c r="V291" s="18">
        <v>0</v>
      </c>
      <c r="W291" s="18">
        <v>0</v>
      </c>
      <c r="X291" s="18">
        <v>1.64</v>
      </c>
      <c r="Y291" s="18">
        <v>1.9</v>
      </c>
      <c r="Z291" s="20">
        <f t="shared" si="996"/>
        <v>2.1</v>
      </c>
      <c r="AA291" s="18">
        <v>0.22</v>
      </c>
      <c r="AB291" s="18">
        <v>0</v>
      </c>
      <c r="AC291" s="18">
        <v>0</v>
      </c>
      <c r="AD291" s="18">
        <v>0</v>
      </c>
      <c r="AE291" s="18">
        <v>0</v>
      </c>
      <c r="AF291" s="18">
        <v>0</v>
      </c>
      <c r="AG291" s="18">
        <v>1.2</v>
      </c>
      <c r="AH291" s="18">
        <v>1.5</v>
      </c>
      <c r="AI291" s="20">
        <f t="shared" si="997"/>
        <v>2.25</v>
      </c>
      <c r="AJ291" s="18">
        <v>0</v>
      </c>
      <c r="AK291" s="18">
        <v>0</v>
      </c>
      <c r="AL291" s="20">
        <f t="shared" si="998"/>
        <v>0</v>
      </c>
      <c r="AM291" s="18">
        <v>1.64</v>
      </c>
      <c r="AN291" s="18">
        <v>1.5</v>
      </c>
      <c r="AO291" s="18">
        <v>0.15</v>
      </c>
      <c r="AP291" s="18">
        <v>0.22</v>
      </c>
      <c r="AQ291" s="18">
        <v>1.64</v>
      </c>
      <c r="AR291" s="18">
        <v>1.72</v>
      </c>
      <c r="AS291" s="18">
        <v>0.12</v>
      </c>
      <c r="AT291" s="18">
        <v>0.11</v>
      </c>
      <c r="AU291" s="18">
        <v>0</v>
      </c>
      <c r="AV291" s="18">
        <v>1</v>
      </c>
      <c r="AW291" s="18">
        <v>0</v>
      </c>
      <c r="AX291" s="18">
        <v>0</v>
      </c>
      <c r="AY291" s="18">
        <v>0</v>
      </c>
      <c r="AZ291" s="18">
        <v>0</v>
      </c>
      <c r="BA291" s="18">
        <v>0</v>
      </c>
      <c r="BB291" s="18">
        <v>0</v>
      </c>
      <c r="BC291" s="18">
        <v>0</v>
      </c>
      <c r="BD291" s="18">
        <v>0</v>
      </c>
      <c r="BE291" s="18">
        <v>0</v>
      </c>
      <c r="BF291" s="18">
        <v>0</v>
      </c>
      <c r="BG291" s="18">
        <v>0</v>
      </c>
      <c r="BH291" s="18">
        <v>0</v>
      </c>
      <c r="BI291" s="18">
        <v>0</v>
      </c>
      <c r="BJ291" s="18">
        <v>0</v>
      </c>
      <c r="BK291" s="18">
        <v>0</v>
      </c>
      <c r="BL291" s="18">
        <v>0</v>
      </c>
      <c r="BM291" s="18">
        <v>0</v>
      </c>
      <c r="BN291" s="18">
        <v>0</v>
      </c>
      <c r="BO291" s="18">
        <v>0</v>
      </c>
      <c r="BP291" s="18">
        <v>1</v>
      </c>
      <c r="BQ291" s="18">
        <v>0</v>
      </c>
      <c r="BR291" s="18">
        <v>0</v>
      </c>
      <c r="BS291" s="18">
        <v>0</v>
      </c>
      <c r="BT291" s="18">
        <v>0</v>
      </c>
      <c r="BU291" s="18">
        <v>0</v>
      </c>
      <c r="BV291" s="18">
        <v>0</v>
      </c>
      <c r="BW291" s="18">
        <v>0</v>
      </c>
      <c r="BX291" s="18">
        <v>0</v>
      </c>
      <c r="BY291" s="18">
        <v>0</v>
      </c>
      <c r="BZ291" s="18">
        <v>0</v>
      </c>
      <c r="CA291" s="16" t="e">
        <f>_xlfn.IFNA(IF(RIGHT(D291,2)="=G",0,INDEX(#REF!,MATCH(E291,#REF!,0))),0)</f>
        <v>#REF!</v>
      </c>
      <c r="CB291" s="16" t="s">
        <v>776</v>
      </c>
      <c r="CC291" s="18">
        <v>0</v>
      </c>
      <c r="CD291" s="18">
        <v>0</v>
      </c>
      <c r="CE291" s="18">
        <v>1.4</v>
      </c>
      <c r="CF291" s="18">
        <v>0.85</v>
      </c>
      <c r="CG291" s="18">
        <v>0.12</v>
      </c>
      <c r="CH291" s="18">
        <v>2</v>
      </c>
      <c r="CI291" s="16" t="s">
        <v>98</v>
      </c>
      <c r="CJ291" s="18">
        <v>0</v>
      </c>
      <c r="CK291" s="20">
        <f t="shared" si="864"/>
        <v>2.67</v>
      </c>
      <c r="CL291" s="20">
        <f t="shared" si="999"/>
        <v>2.67</v>
      </c>
      <c r="CM291" s="18">
        <v>38.75</v>
      </c>
      <c r="CN291" s="18">
        <v>37.79</v>
      </c>
      <c r="CO291" s="18">
        <v>36.951000000000001</v>
      </c>
      <c r="CP291" s="22">
        <f t="shared" si="865"/>
        <v>37.79</v>
      </c>
      <c r="CQ291" s="22">
        <f t="shared" si="866"/>
        <v>35.119999999999997</v>
      </c>
      <c r="CR291" s="22">
        <f t="shared" si="1000"/>
        <v>2.67</v>
      </c>
      <c r="CS291" s="22">
        <f t="shared" si="867"/>
        <v>35.22</v>
      </c>
      <c r="CT291" s="22">
        <f t="shared" si="868"/>
        <v>35.42</v>
      </c>
      <c r="CU291" s="18">
        <v>35.42</v>
      </c>
      <c r="CV291" s="22">
        <f t="shared" si="1001"/>
        <v>2.1</v>
      </c>
      <c r="CW291" s="22">
        <f t="shared" si="869"/>
        <v>0</v>
      </c>
      <c r="CX291" s="22">
        <f t="shared" si="870"/>
        <v>0</v>
      </c>
      <c r="CY291" s="22">
        <f t="shared" si="871"/>
        <v>37.520000000000003</v>
      </c>
      <c r="CZ291" s="22">
        <f t="shared" si="872"/>
        <v>37.67</v>
      </c>
      <c r="DA291" s="18">
        <v>37.79</v>
      </c>
      <c r="DB291" s="20">
        <f t="shared" si="1002"/>
        <v>2.67</v>
      </c>
      <c r="DC291" s="20">
        <f t="shared" si="1003"/>
        <v>0</v>
      </c>
      <c r="DD291" s="20">
        <f t="shared" si="1004"/>
        <v>2.67</v>
      </c>
      <c r="DE291" s="20">
        <f t="shared" si="873"/>
        <v>0.1</v>
      </c>
      <c r="DF291" s="20">
        <f t="shared" si="874"/>
        <v>0.2</v>
      </c>
      <c r="DG291" s="20">
        <f t="shared" si="875"/>
        <v>2.37</v>
      </c>
      <c r="DH291" s="20">
        <f t="shared" si="876"/>
        <v>0</v>
      </c>
      <c r="DI291" s="20">
        <f t="shared" si="877"/>
        <v>0</v>
      </c>
      <c r="DJ291" s="20">
        <f t="shared" si="878"/>
        <v>0</v>
      </c>
      <c r="DK291" s="20">
        <f t="shared" si="1005"/>
        <v>2.67</v>
      </c>
      <c r="DL291" s="20">
        <f t="shared" si="1006"/>
        <v>0</v>
      </c>
      <c r="DM291" s="20">
        <f t="shared" si="1007"/>
        <v>0</v>
      </c>
      <c r="DN291" s="20">
        <f t="shared" si="1008"/>
        <v>0</v>
      </c>
      <c r="DO291" s="18">
        <v>2.54</v>
      </c>
      <c r="DP291" s="18">
        <v>0</v>
      </c>
      <c r="DQ291" s="18">
        <v>1</v>
      </c>
      <c r="DR291" s="18">
        <v>1</v>
      </c>
      <c r="DS291" s="25">
        <f t="shared" si="1009"/>
        <v>2.54</v>
      </c>
      <c r="DT291" s="25">
        <f t="shared" si="1010"/>
        <v>0</v>
      </c>
      <c r="DU291" s="25">
        <f t="shared" si="1011"/>
        <v>6.78</v>
      </c>
      <c r="DV291" s="25">
        <f t="shared" si="1012"/>
        <v>0</v>
      </c>
      <c r="DW291" s="25">
        <f t="shared" si="1013"/>
        <v>6.78</v>
      </c>
      <c r="DX291" s="25">
        <f t="shared" si="1014"/>
        <v>13.83</v>
      </c>
      <c r="DY291" s="25">
        <f t="shared" si="1015"/>
        <v>0</v>
      </c>
      <c r="DZ291" s="25">
        <f t="shared" si="1016"/>
        <v>13.83</v>
      </c>
      <c r="EA291" s="25">
        <f t="shared" si="1017"/>
        <v>8.81</v>
      </c>
      <c r="EB291" s="25">
        <f t="shared" si="1018"/>
        <v>0</v>
      </c>
      <c r="EC291" s="25">
        <f t="shared" si="1019"/>
        <v>8.81</v>
      </c>
      <c r="ED291" s="25">
        <f t="shared" si="1020"/>
        <v>5.0199999999999996</v>
      </c>
      <c r="EE291" s="25">
        <f t="shared" si="1020"/>
        <v>0</v>
      </c>
      <c r="EF291" s="25">
        <f t="shared" si="1021"/>
        <v>5.0199999999999996</v>
      </c>
      <c r="EG291" s="25">
        <f t="shared" si="1022"/>
        <v>8.81</v>
      </c>
      <c r="EH291" s="25">
        <f t="shared" si="1022"/>
        <v>0</v>
      </c>
      <c r="EI291" s="25">
        <f t="shared" si="1023"/>
        <v>8.81</v>
      </c>
      <c r="EJ291" s="18">
        <v>1542.34</v>
      </c>
      <c r="EK291" s="18">
        <v>1542.37</v>
      </c>
      <c r="EL291" s="18" t="s">
        <v>1106</v>
      </c>
      <c r="EM291" s="18" t="s">
        <v>1107</v>
      </c>
      <c r="EN291" s="16" t="s">
        <v>774</v>
      </c>
      <c r="EO291" s="16" t="s">
        <v>1074</v>
      </c>
      <c r="EP291" s="16" t="e">
        <f>IF(OR(EN291="Cống tròn",EN291="Cống hộp",EN291="Ống nhựa"),INDEX(#REF!,MATCH(E291,#REF!,0)),IF(OR(EN291="Rãnh xây",EN291="Rãnh bê tông"),INDEX(#REF!,MATCH(E291,#REF!,0)),0))</f>
        <v>#REF!</v>
      </c>
      <c r="EQ291" s="18">
        <v>17.55</v>
      </c>
      <c r="ER291" s="18">
        <v>2.5</v>
      </c>
      <c r="ES291" s="25">
        <f t="shared" si="1024"/>
        <v>7</v>
      </c>
      <c r="ET291" s="1" t="e">
        <f>_xlfn.IFNA(IF(EN291="Cống tròn",INDEX(#REF!,MATCH(E291,#REF!,0)),IF(EN291="Cống hộp",INDEX(#REF!,MATCH(E291,#REF!,0)),EU291&amp;" ,"&amp;EV291)),0)</f>
        <v>#REF!</v>
      </c>
      <c r="EU291" s="16" t="s">
        <v>56</v>
      </c>
      <c r="EV291" s="16"/>
      <c r="EW291" s="16" t="e">
        <f>_xlfn.IFNA(INDEX(#REF!,MATCH(E291,#REF!,0)),0)</f>
        <v>#REF!</v>
      </c>
      <c r="EX291" s="16" t="s">
        <v>872</v>
      </c>
      <c r="EY291" s="18">
        <v>0.27</v>
      </c>
      <c r="EZ291" s="18">
        <v>0.7</v>
      </c>
      <c r="FA291" s="18">
        <v>0.12</v>
      </c>
      <c r="FB291" s="18">
        <v>3</v>
      </c>
      <c r="FC291" s="18">
        <v>3.7999999999999999E-2</v>
      </c>
      <c r="FD291" s="25">
        <f t="shared" si="879"/>
        <v>21</v>
      </c>
      <c r="FE291" s="25">
        <f t="shared" si="1025"/>
        <v>0.8</v>
      </c>
      <c r="FF291" s="18">
        <v>0.08</v>
      </c>
      <c r="FG291" s="18">
        <v>2</v>
      </c>
      <c r="FH291" s="18">
        <v>0.6</v>
      </c>
      <c r="FI291" s="25">
        <f t="shared" si="1026"/>
        <v>0.76</v>
      </c>
      <c r="FJ291" s="18">
        <v>0</v>
      </c>
      <c r="FK291" s="18">
        <v>0</v>
      </c>
      <c r="FL291" s="18">
        <v>0</v>
      </c>
      <c r="FM291" s="18">
        <v>0</v>
      </c>
      <c r="FN291" s="18">
        <v>0.12</v>
      </c>
      <c r="FO291" s="25">
        <f t="shared" si="1027"/>
        <v>0.88</v>
      </c>
      <c r="FP291" s="18">
        <v>1.4999999999999999E-2</v>
      </c>
      <c r="FQ291" s="18">
        <v>1</v>
      </c>
      <c r="FR291" s="25">
        <f t="shared" si="880"/>
        <v>6</v>
      </c>
      <c r="FS291" s="25">
        <f t="shared" si="881"/>
        <v>7.4999999999999997E-2</v>
      </c>
      <c r="FT291" s="25">
        <f t="shared" si="882"/>
        <v>15.074999999999999</v>
      </c>
      <c r="FU291" s="25">
        <f t="shared" si="883"/>
        <v>-2.4750000000000014</v>
      </c>
      <c r="FV291" s="25" t="str">
        <f t="shared" si="1028"/>
        <v>Thêm 01</v>
      </c>
      <c r="FW291" s="25">
        <f t="shared" si="1029"/>
        <v>0.04</v>
      </c>
      <c r="FX291" s="16"/>
      <c r="FY291" s="16"/>
      <c r="FZ291" s="16"/>
      <c r="GA291" s="16"/>
      <c r="GB291" s="19">
        <v>0</v>
      </c>
      <c r="GC291" s="19">
        <v>0</v>
      </c>
      <c r="GD291" s="19">
        <v>0</v>
      </c>
      <c r="GE291" s="19">
        <v>0</v>
      </c>
      <c r="GF291" s="19">
        <v>0</v>
      </c>
      <c r="GG291" s="19">
        <v>0</v>
      </c>
      <c r="GH291" s="19">
        <v>0</v>
      </c>
      <c r="GI291" s="19">
        <v>0</v>
      </c>
      <c r="GJ291" s="19">
        <v>0</v>
      </c>
      <c r="GK291" s="19">
        <v>0</v>
      </c>
      <c r="GL291" s="25">
        <f t="shared" si="884"/>
        <v>0</v>
      </c>
      <c r="GM291" s="25">
        <f t="shared" si="1030"/>
        <v>0</v>
      </c>
      <c r="GN291" s="19">
        <v>0</v>
      </c>
      <c r="GO291" s="19">
        <v>0</v>
      </c>
      <c r="GP291" s="19">
        <v>0</v>
      </c>
      <c r="GQ291" s="19">
        <v>0</v>
      </c>
      <c r="GR291" s="1" t="e">
        <f>_xlfn.IFNA(INDEX(#REF!,MATCH(E291,#REF!,0)),0)</f>
        <v>#REF!</v>
      </c>
      <c r="GS291" s="16"/>
      <c r="GT291" s="18">
        <v>0</v>
      </c>
      <c r="GU291" s="18">
        <v>0</v>
      </c>
      <c r="GV291" s="18">
        <v>0</v>
      </c>
      <c r="GW291" s="18">
        <v>0</v>
      </c>
      <c r="GX291" s="25">
        <f t="shared" si="885"/>
        <v>0</v>
      </c>
      <c r="GY291" s="25">
        <f t="shared" si="886"/>
        <v>0</v>
      </c>
      <c r="GZ291" s="25">
        <f t="shared" si="1031"/>
        <v>0</v>
      </c>
      <c r="HA291" s="1" t="e" cm="1">
        <f t="array" ref="HA291">INDEX(#REF!,MATCH(EJ291&amp;EK291&amp;HD291&amp;HE291&amp;HF291,#REF!&amp;#REF!&amp;#REF!&amp;#REF!&amp;#REF!,0))</f>
        <v>#REF!</v>
      </c>
      <c r="HB291" s="16"/>
      <c r="HC291" s="25">
        <f t="shared" si="1032"/>
        <v>0</v>
      </c>
      <c r="HD291" s="18">
        <v>0</v>
      </c>
      <c r="HE291" s="18">
        <v>0</v>
      </c>
      <c r="HF291" s="18">
        <v>0</v>
      </c>
      <c r="HG291" s="1" t="e" cm="1">
        <f t="array" ref="HG291">INDEX(#REF!,MATCH(EJ291&amp;EK291&amp;HJ291&amp;HK291&amp;HL291,#REF!&amp;#REF!&amp;#REF!&amp;#REF!&amp;#REF!,0))</f>
        <v>#REF!</v>
      </c>
      <c r="HH291" s="16"/>
      <c r="HI291" s="25">
        <f t="shared" si="1033"/>
        <v>0</v>
      </c>
      <c r="HJ291" s="25">
        <f t="shared" si="1034"/>
        <v>0</v>
      </c>
      <c r="HK291" s="19">
        <v>0</v>
      </c>
      <c r="HL291" s="19">
        <v>0</v>
      </c>
      <c r="HM291" s="18">
        <v>0.01</v>
      </c>
      <c r="HN291" s="18">
        <v>1</v>
      </c>
      <c r="HO291" s="25">
        <f t="shared" si="1035"/>
        <v>0</v>
      </c>
      <c r="HP291" s="25">
        <f t="shared" si="1036"/>
        <v>0</v>
      </c>
      <c r="HQ291" s="25">
        <f t="shared" si="1037"/>
        <v>0</v>
      </c>
      <c r="HR291" s="25">
        <f t="shared" si="1038"/>
        <v>0</v>
      </c>
      <c r="HS291" s="25">
        <f t="shared" si="1039"/>
        <v>0</v>
      </c>
      <c r="HT291" s="19">
        <v>0</v>
      </c>
      <c r="HU291" s="19">
        <v>0</v>
      </c>
      <c r="HV291" s="19">
        <v>0</v>
      </c>
      <c r="HW291" s="25">
        <f t="shared" si="1040"/>
        <v>0</v>
      </c>
      <c r="HX291" s="19">
        <v>0</v>
      </c>
      <c r="HY291" s="19">
        <v>0</v>
      </c>
      <c r="HZ291" s="18">
        <v>36.951000000000001</v>
      </c>
      <c r="IA291" s="20">
        <f>ROUND(IF(EN291="Cống tròn",IF(EN291="Cống tròn",IF(EU291="Không có móng",IQ291-FF291,IF(EU291="Đế",IP291-FN291,IF(OR(EU291="Móng bê tông",EU291="Móng bê tông kết hợp đế"),II291-FJ291,0))),0),IF(EN291="Cống hộp",IF(AND(EN291="Cống hộp",EU291="Không có móng"),IQ291-GF291,IF(AND(EN291="Cống hộp",EU291="Móng bê tông"),IJ291-GB291,0)),IF(OR(EN291="Rãnh xây",EN291="Rãnh bê tông"),IF(OR(EN291="Rãnh xây",EN291="Rãnh bê tông"),IK291-GB291,0),IF(EN291="Ống nhựa",IF(AND(EN291="Ống nhựa",EU291="Không đắp cát"),IQ291-HT291,IF(AND(EN291="Ống nhựa",EU291="Đắp cát"),IH291-HX291,0)),IF(EN291="Rãnh thang",IF(EN291="Rãnh thang",IF(EU291="Móng bê tông",#REF!-#REF!,IQ291),0),0))))),2)</f>
        <v>35.57</v>
      </c>
      <c r="IB291" s="20">
        <f t="shared" si="1041"/>
        <v>1.3810000000000002</v>
      </c>
      <c r="IC291" s="20">
        <f t="shared" si="887"/>
        <v>35.570000000000007</v>
      </c>
      <c r="ID291" s="20">
        <f t="shared" si="888"/>
        <v>0</v>
      </c>
      <c r="IE291" s="20">
        <f t="shared" si="889"/>
        <v>0</v>
      </c>
      <c r="IF291" s="20">
        <f t="shared" si="890"/>
        <v>0</v>
      </c>
      <c r="IG291" s="20">
        <f>IF(EN291="Rãnh thang",IF(AND(EN291="Rãnh thang",EU291="Móng bê tông"),IQ291-#REF!,0),IF(EN291="Ống nhựa",IF(AND(EN291="Ống nhựa",EU291="Đắp cát"),IQ291-HT291,0),IF(EN291="Cống tròn",IF(EN291="Cống tròn",IF(OR(EU291="Móng bê tông",EU291="Móng bê tông kết hợp đế"),IM291-FL291,0),0),IF(EN291="Cống hộp",IF(AND(EN291="Cống hộp",EU291="Móng bê tông"),IN291-GD291,0),IF(OR(EN291="Rãnh xây",EN291="Rãnh bê tông"),IF(AND(EN291="Rãnh xây",EU291="Móng bê tông"),IO291-GD291,IF(AND(EN291="Rãnh bê tông",EU291="Móng bê tông"),IO291-GD291,0)),0)))))</f>
        <v>0</v>
      </c>
      <c r="IH291" s="20">
        <f t="shared" si="891"/>
        <v>0</v>
      </c>
      <c r="II291" s="20">
        <f t="shared" si="892"/>
        <v>0</v>
      </c>
      <c r="IJ291" s="20">
        <f t="shared" si="893"/>
        <v>0</v>
      </c>
      <c r="IK291" s="20">
        <f t="shared" si="894"/>
        <v>0</v>
      </c>
      <c r="IL291" s="20">
        <f t="shared" si="895"/>
        <v>0</v>
      </c>
      <c r="IM291" s="20">
        <f t="shared" si="896"/>
        <v>0</v>
      </c>
      <c r="IN291" s="20">
        <f t="shared" si="897"/>
        <v>0</v>
      </c>
      <c r="IO291" s="20">
        <f t="shared" si="898"/>
        <v>0</v>
      </c>
      <c r="IP291" s="20">
        <f t="shared" si="899"/>
        <v>35.690000000000005</v>
      </c>
      <c r="IQ291" s="18">
        <v>35.770000000000003</v>
      </c>
      <c r="IR291" s="25">
        <f t="shared" si="1042"/>
        <v>0</v>
      </c>
      <c r="IS291" s="25">
        <f t="shared" si="900"/>
        <v>0</v>
      </c>
      <c r="IT291" s="25">
        <f t="shared" si="901"/>
        <v>0</v>
      </c>
      <c r="IU291" s="25">
        <f>ROUND(IF(EN291="Cống tròn",IF(EN291="Cống tròn",IV291+FF291,0),IF(EN291="Cống hộp",IF(EN291="Cống hộp",IV291+GP291,0),IF(OR(EN291="Rãnh xây",EN291="Rãnh bê tông"),IF(OR(EN291="Rãnh xây",EN291="Rãnh bê tông"),IV291+GP291,0),IF(EN291="ống nhựa",IF(EN291="Ống nhựa",IV291+HT291,0),IF(EN291="Rãnh thang",IF(EN291="Rãnh thang",IQ291+#REF!,0),0))))),2)</f>
        <v>36.4</v>
      </c>
      <c r="IV291" s="18">
        <v>36.32</v>
      </c>
      <c r="IW291" s="25">
        <f t="shared" si="902"/>
        <v>36.4</v>
      </c>
      <c r="IX291" s="25">
        <f t="shared" si="903"/>
        <v>0</v>
      </c>
      <c r="IY291" s="25">
        <f t="shared" si="904"/>
        <v>0</v>
      </c>
      <c r="IZ291" s="25">
        <f t="shared" si="905"/>
        <v>0</v>
      </c>
      <c r="JA291" s="25">
        <f t="shared" si="906"/>
        <v>0</v>
      </c>
      <c r="JB291" s="18">
        <v>36.951000000000001</v>
      </c>
      <c r="JC291" s="20">
        <f>ROUND(IF(EN291="Cống tròn",IF(EN291="Cống tròn",IF(EU291="Không có móng",JS291-FF291,IF(EU291="Đế",JR291-FN291,IF(OR(EU291="Móng bê tông",EU291="Móng bê tông kết hợp đế"),JK291-FJ291,0))),0),IF(EN291="Cống hộp",IF(AND(EN291="Cống hộp",EU291="Không có móng"),JS291-GF291,IF(AND(EN291="Cống hộp",EU291="Móng bê tông"),JL291-GB291,0)),IF(OR(EN291="Rãnh xây",EN291="Rãnh bê tông"),IF(OR(EN291="Rãnh xây",EN291="Rãnh bê tông"),JM291-GB291,0),IF(EN291="Ống nhựa",IF(AND(EN291="Ống nhựa",EU291="Không đắp cát"),JS291-HT291,IF(AND(EN291="Ống nhựa",EU291="Đắp cát"),JJ291-HX291,0)),IF(EN291="Rãnh thang",IF(EN291="Rãnh thang",IF(EU291="Móng bê tông",#REF!-#REF!,JS291),0),0))))),2)</f>
        <v>35.520000000000003</v>
      </c>
      <c r="JD291" s="20">
        <f t="shared" si="1043"/>
        <v>1.4309999999999974</v>
      </c>
      <c r="JE291" s="20">
        <f t="shared" si="907"/>
        <v>35.520000000000003</v>
      </c>
      <c r="JF291" s="20">
        <f t="shared" si="908"/>
        <v>0</v>
      </c>
      <c r="JG291" s="20">
        <f t="shared" si="909"/>
        <v>0</v>
      </c>
      <c r="JH291" s="20">
        <f t="shared" si="910"/>
        <v>0</v>
      </c>
      <c r="JI291" s="20">
        <f>IF(EN291="Rãnh thang",IF(AND(EN291="Rãnh thang",EU291="Móng bê tông"),JS291-#REF!,0),IF(EN291="Ống nhựa",IF(AND(EN291="Ống nhựa",EU291="Đắp cát"),JS291-HT291,0),IF(EN291="Cống tròn",IF(EN291="Cống tròn",IF(OR(EU291="Móng bê tông",EU291="Móng bê tông kết hợp đế"),JO291-FL291,0),0),IF(EN291="Cống hộp",IF(AND(EN291="Cống hộp",EU291="Móng bê tông"),JP291-GD291,0),IF(OR(EN291="Rãnh xây",EN291="Rãnh bê tông"),IF(AND(EN291="Rãnh xây",EU291="Móng bê tông"),JQ291-GD291,IF(AND(EN291="Rãnh bê tông",EU291="Móng bê tông"),JQ291-GD291,0)),0)))))</f>
        <v>0</v>
      </c>
      <c r="JJ291" s="20">
        <f t="shared" si="911"/>
        <v>0</v>
      </c>
      <c r="JK291" s="20">
        <f t="shared" si="912"/>
        <v>0</v>
      </c>
      <c r="JL291" s="20">
        <f t="shared" si="913"/>
        <v>0</v>
      </c>
      <c r="JM291" s="20">
        <f t="shared" si="914"/>
        <v>0</v>
      </c>
      <c r="JN291" s="20">
        <f t="shared" si="915"/>
        <v>0</v>
      </c>
      <c r="JO291" s="20">
        <f t="shared" si="916"/>
        <v>0</v>
      </c>
      <c r="JP291" s="20">
        <f t="shared" si="917"/>
        <v>0</v>
      </c>
      <c r="JQ291" s="20">
        <f t="shared" si="918"/>
        <v>0</v>
      </c>
      <c r="JR291" s="20">
        <f t="shared" si="919"/>
        <v>35.64</v>
      </c>
      <c r="JS291" s="26">
        <v>35.72</v>
      </c>
      <c r="JT291" s="25">
        <f t="shared" si="1044"/>
        <v>0</v>
      </c>
      <c r="JU291" s="25">
        <f t="shared" si="920"/>
        <v>0</v>
      </c>
      <c r="JV291" s="25">
        <f t="shared" si="921"/>
        <v>0</v>
      </c>
      <c r="JW291" s="25">
        <f>ROUND(IF(EN291="Cống tròn",IF(EN291="Cống tròn",JX291+FF291,0),IF(EN291="Cống hộp",IF(EN291="Cống hộp",JX291+GP291,0),IF(OR(EN291="Rãnh xây",EN291="Rãnh bê tông"),IF(OR(EN291="Rãnh xây",EN291="Rãnh bê tông"),JX291+GP291,0),IF(EN291="ống nhựa",IF(EN291="Ống nhựa",JX291+HT291,0),IF(EN291="Rãnh thang",IF(EN291="Rãnh thang",JS291+#REF!,0),0))))),2)</f>
        <v>36.4</v>
      </c>
      <c r="JX291" s="27">
        <v>36.32</v>
      </c>
      <c r="JY291" s="25">
        <f t="shared" si="922"/>
        <v>36.4</v>
      </c>
      <c r="JZ291" s="25">
        <f t="shared" si="923"/>
        <v>0</v>
      </c>
      <c r="KA291" s="25">
        <f t="shared" si="924"/>
        <v>0</v>
      </c>
      <c r="KB291" s="25">
        <f t="shared" si="925"/>
        <v>0</v>
      </c>
      <c r="KC291" s="25">
        <f t="shared" si="926"/>
        <v>0</v>
      </c>
      <c r="KD291" s="28" t="s">
        <v>98</v>
      </c>
      <c r="KE291" s="27">
        <v>0</v>
      </c>
      <c r="KF291" s="25">
        <f t="shared" si="927"/>
        <v>1.3810000000000002</v>
      </c>
      <c r="KG291" s="25">
        <f t="shared" si="1045"/>
        <v>1.3810000000000002</v>
      </c>
      <c r="KH291" s="27">
        <v>0</v>
      </c>
      <c r="KI291" s="25">
        <f t="shared" si="928"/>
        <v>1.4309999999999974</v>
      </c>
      <c r="KJ291" s="25">
        <f t="shared" si="1046"/>
        <v>1.4309999999999974</v>
      </c>
      <c r="KK291" s="25">
        <f t="shared" si="929"/>
        <v>0</v>
      </c>
      <c r="KL291" s="25">
        <f t="shared" si="930"/>
        <v>0</v>
      </c>
      <c r="KM291" s="25">
        <f t="shared" si="1047"/>
        <v>0</v>
      </c>
      <c r="KN291" s="25">
        <f t="shared" si="931"/>
        <v>0</v>
      </c>
      <c r="KO291" s="25">
        <f t="shared" si="932"/>
        <v>0</v>
      </c>
      <c r="KP291" s="25">
        <f t="shared" si="1048"/>
        <v>0</v>
      </c>
      <c r="KQ291" s="25">
        <f t="shared" si="933"/>
        <v>0</v>
      </c>
      <c r="KR291" s="25">
        <f t="shared" si="934"/>
        <v>0</v>
      </c>
      <c r="KS291" s="25">
        <f t="shared" si="1049"/>
        <v>0</v>
      </c>
      <c r="KT291" s="25">
        <f t="shared" si="935"/>
        <v>0</v>
      </c>
      <c r="KU291" s="25">
        <f t="shared" si="936"/>
        <v>0</v>
      </c>
      <c r="KV291" s="25">
        <f t="shared" si="1050"/>
        <v>0</v>
      </c>
      <c r="KW291" s="25">
        <f t="shared" si="863"/>
        <v>0.12</v>
      </c>
      <c r="KX291" s="25">
        <f t="shared" si="937"/>
        <v>0.12</v>
      </c>
      <c r="KY291" s="25">
        <f t="shared" si="1051"/>
        <v>0.12</v>
      </c>
      <c r="KZ291" s="25">
        <f t="shared" si="938"/>
        <v>0</v>
      </c>
      <c r="LA291" s="25">
        <f t="shared" si="939"/>
        <v>0</v>
      </c>
      <c r="LB291" s="25">
        <f t="shared" si="1052"/>
        <v>0</v>
      </c>
      <c r="LC291" s="25">
        <f t="shared" si="940"/>
        <v>0.88</v>
      </c>
      <c r="LD291" s="25">
        <f t="shared" si="941"/>
        <v>0.88</v>
      </c>
      <c r="LE291" s="25">
        <f t="shared" si="1053"/>
        <v>0.88</v>
      </c>
      <c r="LF291" s="25">
        <f t="shared" si="942"/>
        <v>0</v>
      </c>
      <c r="LG291" s="25">
        <f t="shared" si="943"/>
        <v>0</v>
      </c>
      <c r="LH291" s="25">
        <f t="shared" si="1054"/>
        <v>0</v>
      </c>
      <c r="LI291" s="25">
        <f t="shared" si="944"/>
        <v>0</v>
      </c>
      <c r="LJ291" s="25">
        <f t="shared" si="945"/>
        <v>0</v>
      </c>
      <c r="LK291" s="25">
        <f t="shared" si="1055"/>
        <v>0</v>
      </c>
      <c r="LL291" s="25">
        <f t="shared" si="946"/>
        <v>0</v>
      </c>
      <c r="LM291" s="25">
        <f t="shared" si="947"/>
        <v>0</v>
      </c>
      <c r="LN291" s="25">
        <f t="shared" si="1056"/>
        <v>0</v>
      </c>
      <c r="LO291" s="25">
        <f t="shared" si="948"/>
        <v>0</v>
      </c>
      <c r="LP291" s="25">
        <f t="shared" si="949"/>
        <v>0</v>
      </c>
      <c r="LQ291" s="25">
        <f t="shared" si="1057"/>
        <v>0</v>
      </c>
      <c r="LR291" s="25">
        <f t="shared" si="950"/>
        <v>0</v>
      </c>
      <c r="LS291" s="25">
        <f t="shared" si="951"/>
        <v>0</v>
      </c>
      <c r="LT291" s="25">
        <f t="shared" si="1058"/>
        <v>0</v>
      </c>
      <c r="LU291" s="25">
        <f t="shared" si="952"/>
        <v>0</v>
      </c>
      <c r="LV291" s="25">
        <f t="shared" si="953"/>
        <v>0</v>
      </c>
      <c r="LW291" s="25">
        <f t="shared" si="1059"/>
        <v>0</v>
      </c>
      <c r="LX291" s="25">
        <f t="shared" si="954"/>
        <v>0</v>
      </c>
      <c r="LY291" s="25">
        <f t="shared" si="955"/>
        <v>0</v>
      </c>
      <c r="LZ291" s="25">
        <f t="shared" si="1060"/>
        <v>0</v>
      </c>
      <c r="MA291" s="25">
        <f t="shared" si="956"/>
        <v>0</v>
      </c>
      <c r="MB291" s="25">
        <f t="shared" si="957"/>
        <v>0</v>
      </c>
      <c r="MC291" s="25">
        <f t="shared" si="1061"/>
        <v>0</v>
      </c>
      <c r="MD291" s="25">
        <f t="shared" si="958"/>
        <v>0</v>
      </c>
      <c r="ME291" s="25">
        <f t="shared" si="959"/>
        <v>0</v>
      </c>
      <c r="MF291" s="25">
        <f t="shared" si="1062"/>
        <v>0</v>
      </c>
      <c r="MG291" s="25">
        <f t="shared" si="960"/>
        <v>0</v>
      </c>
      <c r="MH291" s="25">
        <f t="shared" si="961"/>
        <v>0</v>
      </c>
      <c r="MI291" s="25">
        <f t="shared" si="1063"/>
        <v>0</v>
      </c>
      <c r="MJ291" s="25">
        <f t="shared" si="962"/>
        <v>0</v>
      </c>
      <c r="MK291" s="25">
        <f t="shared" si="963"/>
        <v>0</v>
      </c>
      <c r="ML291" s="25">
        <f t="shared" si="1064"/>
        <v>0</v>
      </c>
      <c r="MM291" s="25">
        <f t="shared" si="964"/>
        <v>0</v>
      </c>
      <c r="MN291" s="25">
        <f t="shared" si="965"/>
        <v>0</v>
      </c>
      <c r="MO291" s="25">
        <f t="shared" si="1065"/>
        <v>0</v>
      </c>
      <c r="MP291" s="25">
        <f t="shared" si="966"/>
        <v>0</v>
      </c>
      <c r="MQ291" s="25">
        <f t="shared" si="967"/>
        <v>0</v>
      </c>
      <c r="MR291" s="25">
        <f t="shared" si="1066"/>
        <v>0</v>
      </c>
      <c r="MS291" s="29">
        <v>1.2</v>
      </c>
      <c r="MT291" s="29">
        <v>0</v>
      </c>
      <c r="MU291" s="29">
        <v>1</v>
      </c>
      <c r="MV291" s="29">
        <v>1</v>
      </c>
      <c r="MW291" s="25">
        <f t="shared" si="968"/>
        <v>1.2</v>
      </c>
      <c r="MX291" s="25">
        <f t="shared" si="969"/>
        <v>1.66</v>
      </c>
      <c r="MY291" s="25">
        <f t="shared" si="970"/>
        <v>0</v>
      </c>
      <c r="MZ291" s="25">
        <f t="shared" si="971"/>
        <v>0</v>
      </c>
      <c r="NA291" s="25">
        <f t="shared" si="972"/>
        <v>1.2</v>
      </c>
      <c r="NB291" s="25">
        <f t="shared" si="973"/>
        <v>1.72</v>
      </c>
      <c r="NC291" s="25">
        <f t="shared" si="974"/>
        <v>0</v>
      </c>
      <c r="ND291" s="25">
        <f t="shared" si="975"/>
        <v>0</v>
      </c>
      <c r="NE291" s="25">
        <f t="shared" si="1067"/>
        <v>1.2</v>
      </c>
      <c r="NF291" s="25">
        <f t="shared" si="1067"/>
        <v>1.69</v>
      </c>
      <c r="NG291" s="25">
        <f t="shared" si="1067"/>
        <v>0</v>
      </c>
      <c r="NH291" s="25">
        <f t="shared" si="976"/>
        <v>0</v>
      </c>
      <c r="NI291" s="25">
        <f t="shared" si="977"/>
        <v>29.66</v>
      </c>
      <c r="NJ291" s="25">
        <f t="shared" si="978"/>
        <v>0</v>
      </c>
      <c r="NK291" s="25">
        <f t="shared" si="979"/>
        <v>29.66</v>
      </c>
      <c r="NL291" s="25">
        <f t="shared" si="980"/>
        <v>10.76</v>
      </c>
      <c r="NM291" s="25">
        <f t="shared" si="981"/>
        <v>0</v>
      </c>
      <c r="NN291" s="25">
        <f t="shared" si="1068"/>
        <v>10.76</v>
      </c>
      <c r="NO291" s="25">
        <f t="shared" si="982"/>
        <v>0</v>
      </c>
      <c r="NP291" s="25">
        <f t="shared" si="983"/>
        <v>0</v>
      </c>
      <c r="NQ291" s="25">
        <f t="shared" si="1069"/>
        <v>0</v>
      </c>
      <c r="NR291" s="25">
        <f t="shared" si="984"/>
        <v>0</v>
      </c>
      <c r="NS291" s="25">
        <f t="shared" si="985"/>
        <v>0</v>
      </c>
      <c r="NT291" s="25">
        <f t="shared" si="1070"/>
        <v>0</v>
      </c>
      <c r="NU291" s="25">
        <f t="shared" si="986"/>
        <v>0</v>
      </c>
      <c r="NV291" s="25">
        <f t="shared" si="987"/>
        <v>0</v>
      </c>
      <c r="NW291" s="25">
        <f t="shared" si="1071"/>
        <v>0</v>
      </c>
      <c r="NX291" s="25">
        <f t="shared" si="1072"/>
        <v>10.76</v>
      </c>
      <c r="NY291" s="25">
        <f t="shared" si="1072"/>
        <v>0</v>
      </c>
      <c r="NZ291" s="25">
        <f t="shared" si="1073"/>
        <v>10.76</v>
      </c>
      <c r="OA291" s="25">
        <f t="shared" si="1074"/>
        <v>18.899999999999999</v>
      </c>
      <c r="OB291" s="25">
        <f t="shared" si="1074"/>
        <v>0</v>
      </c>
      <c r="OC291" s="25">
        <f t="shared" si="1075"/>
        <v>18.899999999999999</v>
      </c>
      <c r="OD291" s="25">
        <f t="shared" si="1076"/>
        <v>10.76</v>
      </c>
      <c r="OE291" s="25">
        <f t="shared" si="1076"/>
        <v>0</v>
      </c>
      <c r="OF291" s="25">
        <f t="shared" si="1076"/>
        <v>10.76</v>
      </c>
      <c r="OG291" s="25">
        <f t="shared" si="988"/>
        <v>0</v>
      </c>
      <c r="OH291" s="25">
        <f t="shared" si="989"/>
        <v>0</v>
      </c>
      <c r="OI291" s="25">
        <f t="shared" si="990"/>
        <v>0</v>
      </c>
      <c r="OJ291" s="25">
        <f t="shared" si="991"/>
        <v>0</v>
      </c>
      <c r="OK291" s="25">
        <f t="shared" si="992"/>
        <v>0</v>
      </c>
      <c r="OL291" s="25">
        <f t="shared" si="993"/>
        <v>0</v>
      </c>
      <c r="OM291" s="25">
        <f t="shared" si="1077"/>
        <v>0</v>
      </c>
      <c r="ON291" s="25">
        <f t="shared" si="1077"/>
        <v>0</v>
      </c>
      <c r="OO291" s="25">
        <f t="shared" si="1077"/>
        <v>0</v>
      </c>
      <c r="OP291" s="25">
        <f t="shared" si="994"/>
        <v>0</v>
      </c>
      <c r="OQ291" s="25">
        <f t="shared" si="995"/>
        <v>0</v>
      </c>
      <c r="OR291" s="25">
        <f t="shared" si="1078"/>
        <v>0</v>
      </c>
      <c r="OS291" s="19">
        <v>536217.23</v>
      </c>
      <c r="OT291" s="19">
        <v>2371665.5099999998</v>
      </c>
    </row>
    <row r="292" spans="1:410" ht="33" customHeight="1" x14ac:dyDescent="0.25">
      <c r="A292" s="18"/>
      <c r="B292" s="18" t="s">
        <v>1071</v>
      </c>
      <c r="C292" s="18">
        <v>1503.63</v>
      </c>
      <c r="D292" s="16" t="e">
        <f>_xlfn.IFNA(INDEX(#REF!,MATCH(E292,#REF!,0)),0)</f>
        <v>#REF!</v>
      </c>
      <c r="E292" s="18" t="s">
        <v>1108</v>
      </c>
      <c r="F292" s="16" t="s">
        <v>765</v>
      </c>
      <c r="G292" s="16" t="s">
        <v>766</v>
      </c>
      <c r="H292" s="16" t="s">
        <v>767</v>
      </c>
      <c r="I292" s="16" t="s">
        <v>768</v>
      </c>
      <c r="J292" s="16" t="s">
        <v>769</v>
      </c>
      <c r="K292" s="16" t="s">
        <v>770</v>
      </c>
      <c r="L292" s="16" t="s">
        <v>771</v>
      </c>
      <c r="M292" s="18">
        <v>1.64</v>
      </c>
      <c r="N292" s="18">
        <v>1.94</v>
      </c>
      <c r="O292" s="18">
        <v>2.04</v>
      </c>
      <c r="P292" s="18">
        <v>2.34</v>
      </c>
      <c r="Q292" s="18">
        <v>0.1</v>
      </c>
      <c r="R292" s="18">
        <v>1.8399999999999999</v>
      </c>
      <c r="S292" s="18">
        <v>2.14</v>
      </c>
      <c r="T292" s="18">
        <v>0.2</v>
      </c>
      <c r="U292" s="18">
        <v>0</v>
      </c>
      <c r="V292" s="18">
        <v>0</v>
      </c>
      <c r="W292" s="18">
        <v>0</v>
      </c>
      <c r="X292" s="18">
        <v>1.64</v>
      </c>
      <c r="Y292" s="18">
        <v>1.9</v>
      </c>
      <c r="Z292" s="20">
        <f t="shared" si="996"/>
        <v>2.1</v>
      </c>
      <c r="AA292" s="18">
        <v>0.22</v>
      </c>
      <c r="AB292" s="18">
        <v>0</v>
      </c>
      <c r="AC292" s="18">
        <v>0</v>
      </c>
      <c r="AD292" s="18">
        <v>0</v>
      </c>
      <c r="AE292" s="18">
        <v>0</v>
      </c>
      <c r="AF292" s="18">
        <v>0</v>
      </c>
      <c r="AG292" s="18">
        <v>1.2</v>
      </c>
      <c r="AH292" s="18">
        <v>1.5</v>
      </c>
      <c r="AI292" s="20">
        <f t="shared" si="997"/>
        <v>2.25</v>
      </c>
      <c r="AJ292" s="18">
        <v>0</v>
      </c>
      <c r="AK292" s="18">
        <v>0</v>
      </c>
      <c r="AL292" s="20">
        <f t="shared" si="998"/>
        <v>0</v>
      </c>
      <c r="AM292" s="18">
        <v>1.64</v>
      </c>
      <c r="AN292" s="18">
        <v>1.5</v>
      </c>
      <c r="AO292" s="18">
        <v>0.15</v>
      </c>
      <c r="AP292" s="18">
        <v>0.22</v>
      </c>
      <c r="AQ292" s="18">
        <v>1.64</v>
      </c>
      <c r="AR292" s="18">
        <v>1.72</v>
      </c>
      <c r="AS292" s="18">
        <v>0.12</v>
      </c>
      <c r="AT292" s="18">
        <v>0.11</v>
      </c>
      <c r="AU292" s="18">
        <v>0</v>
      </c>
      <c r="AV292" s="18">
        <v>1</v>
      </c>
      <c r="AW292" s="18">
        <v>0</v>
      </c>
      <c r="AX292" s="18">
        <v>0</v>
      </c>
      <c r="AY292" s="18">
        <v>0</v>
      </c>
      <c r="AZ292" s="18">
        <v>0</v>
      </c>
      <c r="BA292" s="18">
        <v>0</v>
      </c>
      <c r="BB292" s="18">
        <v>0</v>
      </c>
      <c r="BC292" s="18">
        <v>0</v>
      </c>
      <c r="BD292" s="18">
        <v>0</v>
      </c>
      <c r="BE292" s="18">
        <v>0</v>
      </c>
      <c r="BF292" s="18">
        <v>0</v>
      </c>
      <c r="BG292" s="18">
        <v>0</v>
      </c>
      <c r="BH292" s="18">
        <v>0</v>
      </c>
      <c r="BI292" s="18">
        <v>0</v>
      </c>
      <c r="BJ292" s="18">
        <v>0</v>
      </c>
      <c r="BK292" s="18">
        <v>0</v>
      </c>
      <c r="BL292" s="18">
        <v>0</v>
      </c>
      <c r="BM292" s="18">
        <v>0</v>
      </c>
      <c r="BN292" s="18">
        <v>0</v>
      </c>
      <c r="BO292" s="18">
        <v>0</v>
      </c>
      <c r="BP292" s="18">
        <v>1</v>
      </c>
      <c r="BQ292" s="18">
        <v>0</v>
      </c>
      <c r="BR292" s="18">
        <v>0</v>
      </c>
      <c r="BS292" s="18">
        <v>0</v>
      </c>
      <c r="BT292" s="18">
        <v>0</v>
      </c>
      <c r="BU292" s="18">
        <v>0</v>
      </c>
      <c r="BV292" s="18">
        <v>0</v>
      </c>
      <c r="BW292" s="18">
        <v>0</v>
      </c>
      <c r="BX292" s="18">
        <v>0</v>
      </c>
      <c r="BY292" s="18">
        <v>0</v>
      </c>
      <c r="BZ292" s="18">
        <v>0</v>
      </c>
      <c r="CA292" s="16" t="e">
        <f>_xlfn.IFNA(IF(RIGHT(D292,2)="=G",0,INDEX(#REF!,MATCH(E292,#REF!,0))),0)</f>
        <v>#REF!</v>
      </c>
      <c r="CB292" s="16" t="s">
        <v>776</v>
      </c>
      <c r="CC292" s="18">
        <v>0</v>
      </c>
      <c r="CD292" s="18">
        <v>0</v>
      </c>
      <c r="CE292" s="18">
        <v>1.4</v>
      </c>
      <c r="CF292" s="18">
        <v>0.85</v>
      </c>
      <c r="CG292" s="18">
        <v>0.12</v>
      </c>
      <c r="CH292" s="18">
        <v>2</v>
      </c>
      <c r="CI292" s="16" t="s">
        <v>98</v>
      </c>
      <c r="CJ292" s="18">
        <v>0</v>
      </c>
      <c r="CK292" s="20">
        <f t="shared" si="864"/>
        <v>1.83</v>
      </c>
      <c r="CL292" s="20">
        <f t="shared" si="999"/>
        <v>1.83</v>
      </c>
      <c r="CM292" s="18">
        <v>26.41</v>
      </c>
      <c r="CN292" s="18">
        <v>37.75</v>
      </c>
      <c r="CO292" s="18">
        <v>36.911000000000001</v>
      </c>
      <c r="CP292" s="22">
        <f t="shared" si="865"/>
        <v>36.909999999999997</v>
      </c>
      <c r="CQ292" s="22">
        <f t="shared" si="866"/>
        <v>35.08</v>
      </c>
      <c r="CR292" s="22">
        <f t="shared" si="1000"/>
        <v>1.83</v>
      </c>
      <c r="CS292" s="22">
        <f t="shared" si="867"/>
        <v>35.18</v>
      </c>
      <c r="CT292" s="22">
        <f t="shared" si="868"/>
        <v>35.380000000000003</v>
      </c>
      <c r="CU292" s="18">
        <v>35.380000000000003</v>
      </c>
      <c r="CV292" s="22">
        <f t="shared" si="1001"/>
        <v>2.1</v>
      </c>
      <c r="CW292" s="22">
        <f t="shared" si="869"/>
        <v>0</v>
      </c>
      <c r="CX292" s="22">
        <f t="shared" si="870"/>
        <v>0</v>
      </c>
      <c r="CY292" s="22">
        <f t="shared" si="871"/>
        <v>37.479999999999997</v>
      </c>
      <c r="CZ292" s="22">
        <f t="shared" si="872"/>
        <v>37.630000000000003</v>
      </c>
      <c r="DA292" s="18">
        <v>37.75</v>
      </c>
      <c r="DB292" s="20">
        <f t="shared" si="1002"/>
        <v>2.67</v>
      </c>
      <c r="DC292" s="20">
        <f t="shared" si="1003"/>
        <v>0.84</v>
      </c>
      <c r="DD292" s="20">
        <f t="shared" si="1004"/>
        <v>1.83</v>
      </c>
      <c r="DE292" s="20">
        <f t="shared" si="873"/>
        <v>0.1</v>
      </c>
      <c r="DF292" s="20">
        <f t="shared" si="874"/>
        <v>0.2</v>
      </c>
      <c r="DG292" s="20">
        <f t="shared" si="875"/>
        <v>1.53</v>
      </c>
      <c r="DH292" s="20">
        <f t="shared" si="876"/>
        <v>0</v>
      </c>
      <c r="DI292" s="20">
        <f t="shared" si="877"/>
        <v>0</v>
      </c>
      <c r="DJ292" s="20">
        <f t="shared" si="878"/>
        <v>0</v>
      </c>
      <c r="DK292" s="20">
        <f t="shared" si="1005"/>
        <v>1.83</v>
      </c>
      <c r="DL292" s="20">
        <f t="shared" si="1006"/>
        <v>0</v>
      </c>
      <c r="DM292" s="20">
        <f t="shared" si="1007"/>
        <v>0</v>
      </c>
      <c r="DN292" s="20">
        <f t="shared" si="1008"/>
        <v>0</v>
      </c>
      <c r="DO292" s="18">
        <v>2.54</v>
      </c>
      <c r="DP292" s="18">
        <v>0</v>
      </c>
      <c r="DQ292" s="18">
        <v>1</v>
      </c>
      <c r="DR292" s="18">
        <v>1</v>
      </c>
      <c r="DS292" s="25">
        <f t="shared" si="1009"/>
        <v>2.54</v>
      </c>
      <c r="DT292" s="25">
        <f t="shared" si="1010"/>
        <v>0</v>
      </c>
      <c r="DU292" s="25">
        <f t="shared" si="1011"/>
        <v>4.6500000000000004</v>
      </c>
      <c r="DV292" s="25">
        <f t="shared" si="1012"/>
        <v>0</v>
      </c>
      <c r="DW292" s="25">
        <f t="shared" si="1013"/>
        <v>4.6500000000000004</v>
      </c>
      <c r="DX292" s="25">
        <f t="shared" si="1014"/>
        <v>9.49</v>
      </c>
      <c r="DY292" s="25">
        <f t="shared" si="1015"/>
        <v>0</v>
      </c>
      <c r="DZ292" s="25">
        <f t="shared" si="1016"/>
        <v>9.49</v>
      </c>
      <c r="EA292" s="25">
        <f t="shared" si="1017"/>
        <v>6.13</v>
      </c>
      <c r="EB292" s="25">
        <f t="shared" si="1018"/>
        <v>0</v>
      </c>
      <c r="EC292" s="25">
        <f t="shared" si="1019"/>
        <v>6.13</v>
      </c>
      <c r="ED292" s="25">
        <f t="shared" si="1020"/>
        <v>3.36</v>
      </c>
      <c r="EE292" s="25">
        <f t="shared" si="1020"/>
        <v>0</v>
      </c>
      <c r="EF292" s="25">
        <f t="shared" si="1021"/>
        <v>3.36</v>
      </c>
      <c r="EG292" s="25">
        <f t="shared" si="1022"/>
        <v>6.13</v>
      </c>
      <c r="EH292" s="25">
        <f t="shared" si="1022"/>
        <v>0</v>
      </c>
      <c r="EI292" s="25">
        <f t="shared" si="1023"/>
        <v>6.13</v>
      </c>
      <c r="EJ292" s="18">
        <v>1503.63</v>
      </c>
      <c r="EK292" s="18">
        <v>1503.67</v>
      </c>
      <c r="EL292" s="18" t="s">
        <v>1108</v>
      </c>
      <c r="EM292" s="18" t="s">
        <v>1109</v>
      </c>
      <c r="EN292" s="16" t="s">
        <v>774</v>
      </c>
      <c r="EO292" s="16" t="s">
        <v>1074</v>
      </c>
      <c r="EP292" s="16" t="e">
        <f>IF(OR(EN292="Cống tròn",EN292="Cống hộp",EN292="Ống nhựa"),INDEX(#REF!,MATCH(E292,#REF!,0)),IF(OR(EN292="Rãnh xây",EN292="Rãnh bê tông"),INDEX(#REF!,MATCH(E292,#REF!,0)),0))</f>
        <v>#REF!</v>
      </c>
      <c r="EQ292" s="18">
        <v>17.55</v>
      </c>
      <c r="ER292" s="18">
        <v>2.5</v>
      </c>
      <c r="ES292" s="25">
        <f t="shared" si="1024"/>
        <v>7</v>
      </c>
      <c r="ET292" s="1" t="e">
        <f>_xlfn.IFNA(IF(EN292="Cống tròn",INDEX(#REF!,MATCH(E292,#REF!,0)),IF(EN292="Cống hộp",INDEX(#REF!,MATCH(E292,#REF!,0)),EU292&amp;" ,"&amp;EV292)),0)</f>
        <v>#REF!</v>
      </c>
      <c r="EU292" s="16" t="s">
        <v>56</v>
      </c>
      <c r="EV292" s="16"/>
      <c r="EW292" s="16" t="e">
        <f>_xlfn.IFNA(INDEX(#REF!,MATCH(E292,#REF!,0)),0)</f>
        <v>#REF!</v>
      </c>
      <c r="EX292" s="16" t="s">
        <v>872</v>
      </c>
      <c r="EY292" s="18">
        <v>0.27</v>
      </c>
      <c r="EZ292" s="18">
        <v>0.7</v>
      </c>
      <c r="FA292" s="18">
        <v>0.12</v>
      </c>
      <c r="FB292" s="18">
        <v>3</v>
      </c>
      <c r="FC292" s="18">
        <v>3.7999999999999999E-2</v>
      </c>
      <c r="FD292" s="25">
        <f t="shared" si="879"/>
        <v>21</v>
      </c>
      <c r="FE292" s="25">
        <f t="shared" si="1025"/>
        <v>0.8</v>
      </c>
      <c r="FF292" s="18">
        <v>0.08</v>
      </c>
      <c r="FG292" s="18">
        <v>2</v>
      </c>
      <c r="FH292" s="18">
        <v>0.6</v>
      </c>
      <c r="FI292" s="25">
        <f t="shared" si="1026"/>
        <v>0.76</v>
      </c>
      <c r="FJ292" s="18">
        <v>0</v>
      </c>
      <c r="FK292" s="18">
        <v>0</v>
      </c>
      <c r="FL292" s="18">
        <v>0</v>
      </c>
      <c r="FM292" s="18">
        <v>0</v>
      </c>
      <c r="FN292" s="18">
        <v>0.12</v>
      </c>
      <c r="FO292" s="25">
        <f t="shared" si="1027"/>
        <v>0.88</v>
      </c>
      <c r="FP292" s="18">
        <v>1.4999999999999999E-2</v>
      </c>
      <c r="FQ292" s="18">
        <v>1</v>
      </c>
      <c r="FR292" s="25">
        <f t="shared" si="880"/>
        <v>6</v>
      </c>
      <c r="FS292" s="25">
        <f t="shared" si="881"/>
        <v>7.4999999999999997E-2</v>
      </c>
      <c r="FT292" s="25">
        <f t="shared" si="882"/>
        <v>15.074999999999999</v>
      </c>
      <c r="FU292" s="25">
        <f t="shared" si="883"/>
        <v>-2.4750000000000014</v>
      </c>
      <c r="FV292" s="25" t="str">
        <f t="shared" si="1028"/>
        <v>Thêm 01</v>
      </c>
      <c r="FW292" s="25">
        <f t="shared" si="1029"/>
        <v>0.04</v>
      </c>
      <c r="FX292" s="16"/>
      <c r="FY292" s="16"/>
      <c r="FZ292" s="16"/>
      <c r="GA292" s="16"/>
      <c r="GB292" s="19">
        <v>0</v>
      </c>
      <c r="GC292" s="19">
        <v>0</v>
      </c>
      <c r="GD292" s="19">
        <v>0</v>
      </c>
      <c r="GE292" s="19">
        <v>0</v>
      </c>
      <c r="GF292" s="19">
        <v>0</v>
      </c>
      <c r="GG292" s="19">
        <v>0</v>
      </c>
      <c r="GH292" s="19">
        <v>0</v>
      </c>
      <c r="GI292" s="19">
        <v>0</v>
      </c>
      <c r="GJ292" s="19">
        <v>0</v>
      </c>
      <c r="GK292" s="19">
        <v>0</v>
      </c>
      <c r="GL292" s="25">
        <f t="shared" si="884"/>
        <v>0</v>
      </c>
      <c r="GM292" s="25">
        <f t="shared" si="1030"/>
        <v>0</v>
      </c>
      <c r="GN292" s="19">
        <v>0</v>
      </c>
      <c r="GO292" s="19">
        <v>0</v>
      </c>
      <c r="GP292" s="19">
        <v>0</v>
      </c>
      <c r="GQ292" s="19">
        <v>0</v>
      </c>
      <c r="GR292" s="1" t="e">
        <f>_xlfn.IFNA(INDEX(#REF!,MATCH(E292,#REF!,0)),0)</f>
        <v>#REF!</v>
      </c>
      <c r="GS292" s="16"/>
      <c r="GT292" s="18">
        <v>0</v>
      </c>
      <c r="GU292" s="18">
        <v>0</v>
      </c>
      <c r="GV292" s="18">
        <v>0</v>
      </c>
      <c r="GW292" s="18">
        <v>0</v>
      </c>
      <c r="GX292" s="25">
        <f t="shared" si="885"/>
        <v>0</v>
      </c>
      <c r="GY292" s="25">
        <f t="shared" si="886"/>
        <v>0</v>
      </c>
      <c r="GZ292" s="25">
        <f t="shared" si="1031"/>
        <v>0</v>
      </c>
      <c r="HA292" s="1" t="e" cm="1">
        <f t="array" ref="HA292">INDEX(#REF!,MATCH(EJ292&amp;EK292&amp;HD292&amp;HE292&amp;HF292,#REF!&amp;#REF!&amp;#REF!&amp;#REF!&amp;#REF!,0))</f>
        <v>#REF!</v>
      </c>
      <c r="HB292" s="16"/>
      <c r="HC292" s="25">
        <f t="shared" si="1032"/>
        <v>0</v>
      </c>
      <c r="HD292" s="18">
        <v>0</v>
      </c>
      <c r="HE292" s="18">
        <v>0</v>
      </c>
      <c r="HF292" s="18">
        <v>0</v>
      </c>
      <c r="HG292" s="1" t="e" cm="1">
        <f t="array" ref="HG292">INDEX(#REF!,MATCH(EJ292&amp;EK292&amp;HJ292&amp;HK292&amp;HL292,#REF!&amp;#REF!&amp;#REF!&amp;#REF!&amp;#REF!,0))</f>
        <v>#REF!</v>
      </c>
      <c r="HH292" s="16"/>
      <c r="HI292" s="25">
        <f t="shared" si="1033"/>
        <v>0</v>
      </c>
      <c r="HJ292" s="25">
        <f t="shared" si="1034"/>
        <v>0</v>
      </c>
      <c r="HK292" s="19">
        <v>0</v>
      </c>
      <c r="HL292" s="19">
        <v>0</v>
      </c>
      <c r="HM292" s="18">
        <v>0.01</v>
      </c>
      <c r="HN292" s="18">
        <v>1</v>
      </c>
      <c r="HO292" s="25">
        <f t="shared" si="1035"/>
        <v>0</v>
      </c>
      <c r="HP292" s="25">
        <f t="shared" si="1036"/>
        <v>0</v>
      </c>
      <c r="HQ292" s="25">
        <f t="shared" si="1037"/>
        <v>0</v>
      </c>
      <c r="HR292" s="25">
        <f t="shared" si="1038"/>
        <v>0</v>
      </c>
      <c r="HS292" s="25">
        <f t="shared" si="1039"/>
        <v>0</v>
      </c>
      <c r="HT292" s="19">
        <v>0</v>
      </c>
      <c r="HU292" s="19">
        <v>0</v>
      </c>
      <c r="HV292" s="19">
        <v>0</v>
      </c>
      <c r="HW292" s="25">
        <f t="shared" si="1040"/>
        <v>0</v>
      </c>
      <c r="HX292" s="19">
        <v>0</v>
      </c>
      <c r="HY292" s="19">
        <v>0</v>
      </c>
      <c r="HZ292" s="18">
        <v>36.911000000000001</v>
      </c>
      <c r="IA292" s="20">
        <f>ROUND(IF(EN292="Cống tròn",IF(EN292="Cống tròn",IF(EU292="Không có móng",IQ292-FF292,IF(EU292="Đế",IP292-FN292,IF(OR(EU292="Móng bê tông",EU292="Móng bê tông kết hợp đế"),II292-FJ292,0))),0),IF(EN292="Cống hộp",IF(AND(EN292="Cống hộp",EU292="Không có móng"),IQ292-GF292,IF(AND(EN292="Cống hộp",EU292="Móng bê tông"),IJ292-GB292,0)),IF(OR(EN292="Rãnh xây",EN292="Rãnh bê tông"),IF(OR(EN292="Rãnh xây",EN292="Rãnh bê tông"),IK292-GB292,0),IF(EN292="Ống nhựa",IF(AND(EN292="Ống nhựa",EU292="Không đắp cát"),IQ292-HT292,IF(AND(EN292="Ống nhựa",EU292="Đắp cát"),IH292-HX292,0)),IF(EN292="Rãnh thang",IF(EN292="Rãnh thang",IF(EU292="Móng bê tông",#REF!-#REF!,IQ292),0),0))))),2)</f>
        <v>35.53</v>
      </c>
      <c r="IB292" s="20">
        <f t="shared" si="1041"/>
        <v>1.3810000000000002</v>
      </c>
      <c r="IC292" s="20">
        <f t="shared" si="887"/>
        <v>35.53</v>
      </c>
      <c r="ID292" s="20">
        <f t="shared" si="888"/>
        <v>0</v>
      </c>
      <c r="IE292" s="20">
        <f t="shared" si="889"/>
        <v>0</v>
      </c>
      <c r="IF292" s="20">
        <f t="shared" si="890"/>
        <v>0</v>
      </c>
      <c r="IG292" s="20">
        <f>IF(EN292="Rãnh thang",IF(AND(EN292="Rãnh thang",EU292="Móng bê tông"),IQ292-#REF!,0),IF(EN292="Ống nhựa",IF(AND(EN292="Ống nhựa",EU292="Đắp cát"),IQ292-HT292,0),IF(EN292="Cống tròn",IF(EN292="Cống tròn",IF(OR(EU292="Móng bê tông",EU292="Móng bê tông kết hợp đế"),IM292-FL292,0),0),IF(EN292="Cống hộp",IF(AND(EN292="Cống hộp",EU292="Móng bê tông"),IN292-GD292,0),IF(OR(EN292="Rãnh xây",EN292="Rãnh bê tông"),IF(AND(EN292="Rãnh xây",EU292="Móng bê tông"),IO292-GD292,IF(AND(EN292="Rãnh bê tông",EU292="Móng bê tông"),IO292-GD292,0)),0)))))</f>
        <v>0</v>
      </c>
      <c r="IH292" s="20">
        <f t="shared" si="891"/>
        <v>0</v>
      </c>
      <c r="II292" s="20">
        <f t="shared" si="892"/>
        <v>0</v>
      </c>
      <c r="IJ292" s="20">
        <f t="shared" si="893"/>
        <v>0</v>
      </c>
      <c r="IK292" s="20">
        <f t="shared" si="894"/>
        <v>0</v>
      </c>
      <c r="IL292" s="20">
        <f t="shared" si="895"/>
        <v>0</v>
      </c>
      <c r="IM292" s="20">
        <f t="shared" si="896"/>
        <v>0</v>
      </c>
      <c r="IN292" s="20">
        <f t="shared" si="897"/>
        <v>0</v>
      </c>
      <c r="IO292" s="20">
        <f t="shared" si="898"/>
        <v>0</v>
      </c>
      <c r="IP292" s="20">
        <f t="shared" si="899"/>
        <v>35.65</v>
      </c>
      <c r="IQ292" s="18">
        <v>35.729999999999997</v>
      </c>
      <c r="IR292" s="25">
        <f t="shared" si="1042"/>
        <v>0</v>
      </c>
      <c r="IS292" s="25">
        <f t="shared" si="900"/>
        <v>0</v>
      </c>
      <c r="IT292" s="25">
        <f t="shared" si="901"/>
        <v>0</v>
      </c>
      <c r="IU292" s="25">
        <f>ROUND(IF(EN292="Cống tròn",IF(EN292="Cống tròn",IV292+FF292,0),IF(EN292="Cống hộp",IF(EN292="Cống hộp",IV292+GP292,0),IF(OR(EN292="Rãnh xây",EN292="Rãnh bê tông"),IF(OR(EN292="Rãnh xây",EN292="Rãnh bê tông"),IV292+GP292,0),IF(EN292="ống nhựa",IF(EN292="Ống nhựa",IV292+HT292,0),IF(EN292="Rãnh thang",IF(EN292="Rãnh thang",IQ292+#REF!,0),0))))),2)</f>
        <v>36.36</v>
      </c>
      <c r="IV292" s="18">
        <v>36.28</v>
      </c>
      <c r="IW292" s="25">
        <f t="shared" si="902"/>
        <v>36.36</v>
      </c>
      <c r="IX292" s="25">
        <f t="shared" si="903"/>
        <v>0</v>
      </c>
      <c r="IY292" s="25">
        <f t="shared" si="904"/>
        <v>0</v>
      </c>
      <c r="IZ292" s="25">
        <f t="shared" si="905"/>
        <v>0</v>
      </c>
      <c r="JA292" s="25">
        <f t="shared" si="906"/>
        <v>0</v>
      </c>
      <c r="JB292" s="18">
        <v>36.911000000000001</v>
      </c>
      <c r="JC292" s="20">
        <f>ROUND(IF(EN292="Cống tròn",IF(EN292="Cống tròn",IF(EU292="Không có móng",JS292-FF292,IF(EU292="Đế",JR292-FN292,IF(OR(EU292="Móng bê tông",EU292="Móng bê tông kết hợp đế"),JK292-FJ292,0))),0),IF(EN292="Cống hộp",IF(AND(EN292="Cống hộp",EU292="Không có móng"),JS292-GF292,IF(AND(EN292="Cống hộp",EU292="Móng bê tông"),JL292-GB292,0)),IF(OR(EN292="Rãnh xây",EN292="Rãnh bê tông"),IF(OR(EN292="Rãnh xây",EN292="Rãnh bê tông"),JM292-GB292,0),IF(EN292="Ống nhựa",IF(AND(EN292="Ống nhựa",EU292="Không đắp cát"),JS292-HT292,IF(AND(EN292="Ống nhựa",EU292="Đắp cát"),JJ292-HX292,0)),IF(EN292="Rãnh thang",IF(EN292="Rãnh thang",IF(EU292="Móng bê tông",#REF!-#REF!,JS292),0),0))))),2)</f>
        <v>35.479999999999997</v>
      </c>
      <c r="JD292" s="20">
        <f t="shared" si="1043"/>
        <v>1.4310000000000045</v>
      </c>
      <c r="JE292" s="20">
        <f t="shared" si="907"/>
        <v>35.480000000000004</v>
      </c>
      <c r="JF292" s="20">
        <f t="shared" si="908"/>
        <v>0</v>
      </c>
      <c r="JG292" s="20">
        <f t="shared" si="909"/>
        <v>0</v>
      </c>
      <c r="JH292" s="20">
        <f t="shared" si="910"/>
        <v>0</v>
      </c>
      <c r="JI292" s="20">
        <f>IF(EN292="Rãnh thang",IF(AND(EN292="Rãnh thang",EU292="Móng bê tông"),JS292-#REF!,0),IF(EN292="Ống nhựa",IF(AND(EN292="Ống nhựa",EU292="Đắp cát"),JS292-HT292,0),IF(EN292="Cống tròn",IF(EN292="Cống tròn",IF(OR(EU292="Móng bê tông",EU292="Móng bê tông kết hợp đế"),JO292-FL292,0),0),IF(EN292="Cống hộp",IF(AND(EN292="Cống hộp",EU292="Móng bê tông"),JP292-GD292,0),IF(OR(EN292="Rãnh xây",EN292="Rãnh bê tông"),IF(AND(EN292="Rãnh xây",EU292="Móng bê tông"),JQ292-GD292,IF(AND(EN292="Rãnh bê tông",EU292="Móng bê tông"),JQ292-GD292,0)),0)))))</f>
        <v>0</v>
      </c>
      <c r="JJ292" s="20">
        <f t="shared" si="911"/>
        <v>0</v>
      </c>
      <c r="JK292" s="20">
        <f t="shared" si="912"/>
        <v>0</v>
      </c>
      <c r="JL292" s="20">
        <f t="shared" si="913"/>
        <v>0</v>
      </c>
      <c r="JM292" s="20">
        <f t="shared" si="914"/>
        <v>0</v>
      </c>
      <c r="JN292" s="20">
        <f t="shared" si="915"/>
        <v>0</v>
      </c>
      <c r="JO292" s="20">
        <f t="shared" si="916"/>
        <v>0</v>
      </c>
      <c r="JP292" s="20">
        <f t="shared" si="917"/>
        <v>0</v>
      </c>
      <c r="JQ292" s="20">
        <f t="shared" si="918"/>
        <v>0</v>
      </c>
      <c r="JR292" s="20">
        <f t="shared" si="919"/>
        <v>35.6</v>
      </c>
      <c r="JS292" s="26">
        <v>35.68</v>
      </c>
      <c r="JT292" s="25">
        <f t="shared" si="1044"/>
        <v>0</v>
      </c>
      <c r="JU292" s="25">
        <f t="shared" si="920"/>
        <v>0</v>
      </c>
      <c r="JV292" s="25">
        <f t="shared" si="921"/>
        <v>0</v>
      </c>
      <c r="JW292" s="25">
        <f>ROUND(IF(EN292="Cống tròn",IF(EN292="Cống tròn",JX292+FF292,0),IF(EN292="Cống hộp",IF(EN292="Cống hộp",JX292+GP292,0),IF(OR(EN292="Rãnh xây",EN292="Rãnh bê tông"),IF(OR(EN292="Rãnh xây",EN292="Rãnh bê tông"),JX292+GP292,0),IF(EN292="ống nhựa",IF(EN292="Ống nhựa",JX292+HT292,0),IF(EN292="Rãnh thang",IF(EN292="Rãnh thang",JS292+#REF!,0),0))))),2)</f>
        <v>36.36</v>
      </c>
      <c r="JX292" s="27">
        <v>36.28</v>
      </c>
      <c r="JY292" s="25">
        <f t="shared" si="922"/>
        <v>36.36</v>
      </c>
      <c r="JZ292" s="25">
        <f t="shared" si="923"/>
        <v>0</v>
      </c>
      <c r="KA292" s="25">
        <f t="shared" si="924"/>
        <v>0</v>
      </c>
      <c r="KB292" s="25">
        <f t="shared" si="925"/>
        <v>0</v>
      </c>
      <c r="KC292" s="25">
        <f t="shared" si="926"/>
        <v>0</v>
      </c>
      <c r="KD292" s="28" t="s">
        <v>98</v>
      </c>
      <c r="KE292" s="27">
        <v>0</v>
      </c>
      <c r="KF292" s="25">
        <f t="shared" si="927"/>
        <v>1.3810000000000002</v>
      </c>
      <c r="KG292" s="25">
        <f t="shared" si="1045"/>
        <v>1.3810000000000002</v>
      </c>
      <c r="KH292" s="27">
        <v>0</v>
      </c>
      <c r="KI292" s="25">
        <f t="shared" si="928"/>
        <v>1.4310000000000045</v>
      </c>
      <c r="KJ292" s="25">
        <f t="shared" si="1046"/>
        <v>1.4310000000000045</v>
      </c>
      <c r="KK292" s="25">
        <f t="shared" si="929"/>
        <v>0</v>
      </c>
      <c r="KL292" s="25">
        <f t="shared" si="930"/>
        <v>0</v>
      </c>
      <c r="KM292" s="25">
        <f t="shared" si="1047"/>
        <v>0</v>
      </c>
      <c r="KN292" s="25">
        <f t="shared" si="931"/>
        <v>0</v>
      </c>
      <c r="KO292" s="25">
        <f t="shared" si="932"/>
        <v>0</v>
      </c>
      <c r="KP292" s="25">
        <f t="shared" si="1048"/>
        <v>0</v>
      </c>
      <c r="KQ292" s="25">
        <f t="shared" si="933"/>
        <v>0</v>
      </c>
      <c r="KR292" s="25">
        <f t="shared" si="934"/>
        <v>0</v>
      </c>
      <c r="KS292" s="25">
        <f t="shared" si="1049"/>
        <v>0</v>
      </c>
      <c r="KT292" s="25">
        <f t="shared" si="935"/>
        <v>0</v>
      </c>
      <c r="KU292" s="25">
        <f t="shared" si="936"/>
        <v>0</v>
      </c>
      <c r="KV292" s="25">
        <f t="shared" si="1050"/>
        <v>0</v>
      </c>
      <c r="KW292" s="25">
        <f t="shared" si="863"/>
        <v>0.12</v>
      </c>
      <c r="KX292" s="25">
        <f t="shared" si="937"/>
        <v>0.12</v>
      </c>
      <c r="KY292" s="25">
        <f t="shared" si="1051"/>
        <v>0.12</v>
      </c>
      <c r="KZ292" s="25">
        <f t="shared" si="938"/>
        <v>0</v>
      </c>
      <c r="LA292" s="25">
        <f t="shared" si="939"/>
        <v>0</v>
      </c>
      <c r="LB292" s="25">
        <f t="shared" si="1052"/>
        <v>0</v>
      </c>
      <c r="LC292" s="25">
        <f t="shared" si="940"/>
        <v>0.88</v>
      </c>
      <c r="LD292" s="25">
        <f t="shared" si="941"/>
        <v>0.88</v>
      </c>
      <c r="LE292" s="25">
        <f t="shared" si="1053"/>
        <v>0.88</v>
      </c>
      <c r="LF292" s="25">
        <f t="shared" si="942"/>
        <v>0</v>
      </c>
      <c r="LG292" s="25">
        <f t="shared" si="943"/>
        <v>0</v>
      </c>
      <c r="LH292" s="25">
        <f t="shared" si="1054"/>
        <v>0</v>
      </c>
      <c r="LI292" s="25">
        <f t="shared" si="944"/>
        <v>0</v>
      </c>
      <c r="LJ292" s="25">
        <f t="shared" si="945"/>
        <v>0</v>
      </c>
      <c r="LK292" s="25">
        <f t="shared" si="1055"/>
        <v>0</v>
      </c>
      <c r="LL292" s="25">
        <f t="shared" si="946"/>
        <v>0</v>
      </c>
      <c r="LM292" s="25">
        <f t="shared" si="947"/>
        <v>0</v>
      </c>
      <c r="LN292" s="25">
        <f t="shared" si="1056"/>
        <v>0</v>
      </c>
      <c r="LO292" s="25">
        <f t="shared" si="948"/>
        <v>0</v>
      </c>
      <c r="LP292" s="25">
        <f t="shared" si="949"/>
        <v>0</v>
      </c>
      <c r="LQ292" s="25">
        <f t="shared" si="1057"/>
        <v>0</v>
      </c>
      <c r="LR292" s="25">
        <f t="shared" si="950"/>
        <v>0</v>
      </c>
      <c r="LS292" s="25">
        <f t="shared" si="951"/>
        <v>0</v>
      </c>
      <c r="LT292" s="25">
        <f t="shared" si="1058"/>
        <v>0</v>
      </c>
      <c r="LU292" s="25">
        <f t="shared" si="952"/>
        <v>0</v>
      </c>
      <c r="LV292" s="25">
        <f t="shared" si="953"/>
        <v>0</v>
      </c>
      <c r="LW292" s="25">
        <f t="shared" si="1059"/>
        <v>0</v>
      </c>
      <c r="LX292" s="25">
        <f t="shared" si="954"/>
        <v>0</v>
      </c>
      <c r="LY292" s="25">
        <f t="shared" si="955"/>
        <v>0</v>
      </c>
      <c r="LZ292" s="25">
        <f t="shared" si="1060"/>
        <v>0</v>
      </c>
      <c r="MA292" s="25">
        <f t="shared" si="956"/>
        <v>0</v>
      </c>
      <c r="MB292" s="25">
        <f t="shared" si="957"/>
        <v>0</v>
      </c>
      <c r="MC292" s="25">
        <f t="shared" si="1061"/>
        <v>0</v>
      </c>
      <c r="MD292" s="25">
        <f t="shared" si="958"/>
        <v>0</v>
      </c>
      <c r="ME292" s="25">
        <f t="shared" si="959"/>
        <v>0</v>
      </c>
      <c r="MF292" s="25">
        <f t="shared" si="1062"/>
        <v>0</v>
      </c>
      <c r="MG292" s="25">
        <f t="shared" si="960"/>
        <v>0</v>
      </c>
      <c r="MH292" s="25">
        <f t="shared" si="961"/>
        <v>0</v>
      </c>
      <c r="MI292" s="25">
        <f t="shared" si="1063"/>
        <v>0</v>
      </c>
      <c r="MJ292" s="25">
        <f t="shared" si="962"/>
        <v>0</v>
      </c>
      <c r="MK292" s="25">
        <f t="shared" si="963"/>
        <v>0</v>
      </c>
      <c r="ML292" s="25">
        <f t="shared" si="1064"/>
        <v>0</v>
      </c>
      <c r="MM292" s="25">
        <f t="shared" si="964"/>
        <v>0</v>
      </c>
      <c r="MN292" s="25">
        <f t="shared" si="965"/>
        <v>0</v>
      </c>
      <c r="MO292" s="25">
        <f t="shared" si="1065"/>
        <v>0</v>
      </c>
      <c r="MP292" s="25">
        <f t="shared" si="966"/>
        <v>0</v>
      </c>
      <c r="MQ292" s="25">
        <f t="shared" si="967"/>
        <v>0</v>
      </c>
      <c r="MR292" s="25">
        <f t="shared" si="1066"/>
        <v>0</v>
      </c>
      <c r="MS292" s="29">
        <v>1.2</v>
      </c>
      <c r="MT292" s="29">
        <v>0</v>
      </c>
      <c r="MU292" s="29">
        <v>1</v>
      </c>
      <c r="MV292" s="29">
        <v>1</v>
      </c>
      <c r="MW292" s="25">
        <f t="shared" si="968"/>
        <v>1.2</v>
      </c>
      <c r="MX292" s="25">
        <f t="shared" si="969"/>
        <v>1.66</v>
      </c>
      <c r="MY292" s="25">
        <f t="shared" si="970"/>
        <v>0</v>
      </c>
      <c r="MZ292" s="25">
        <f t="shared" si="971"/>
        <v>0</v>
      </c>
      <c r="NA292" s="25">
        <f t="shared" si="972"/>
        <v>1.2</v>
      </c>
      <c r="NB292" s="25">
        <f t="shared" si="973"/>
        <v>1.72</v>
      </c>
      <c r="NC292" s="25">
        <f t="shared" si="974"/>
        <v>0</v>
      </c>
      <c r="ND292" s="25">
        <f t="shared" si="975"/>
        <v>0</v>
      </c>
      <c r="NE292" s="25">
        <f t="shared" si="1067"/>
        <v>1.2</v>
      </c>
      <c r="NF292" s="25">
        <f t="shared" si="1067"/>
        <v>1.69</v>
      </c>
      <c r="NG292" s="25">
        <f t="shared" si="1067"/>
        <v>0</v>
      </c>
      <c r="NH292" s="25">
        <f t="shared" si="976"/>
        <v>0</v>
      </c>
      <c r="NI292" s="25">
        <f t="shared" si="977"/>
        <v>29.66</v>
      </c>
      <c r="NJ292" s="25">
        <f t="shared" si="978"/>
        <v>0</v>
      </c>
      <c r="NK292" s="25">
        <f t="shared" si="979"/>
        <v>29.66</v>
      </c>
      <c r="NL292" s="25">
        <f t="shared" si="980"/>
        <v>10.76</v>
      </c>
      <c r="NM292" s="25">
        <f t="shared" si="981"/>
        <v>0</v>
      </c>
      <c r="NN292" s="25">
        <f t="shared" si="1068"/>
        <v>10.76</v>
      </c>
      <c r="NO292" s="25">
        <f t="shared" si="982"/>
        <v>0</v>
      </c>
      <c r="NP292" s="25">
        <f t="shared" si="983"/>
        <v>0</v>
      </c>
      <c r="NQ292" s="25">
        <f t="shared" si="1069"/>
        <v>0</v>
      </c>
      <c r="NR292" s="25">
        <f t="shared" si="984"/>
        <v>0</v>
      </c>
      <c r="NS292" s="25">
        <f t="shared" si="985"/>
        <v>0</v>
      </c>
      <c r="NT292" s="25">
        <f t="shared" si="1070"/>
        <v>0</v>
      </c>
      <c r="NU292" s="25">
        <f t="shared" si="986"/>
        <v>0</v>
      </c>
      <c r="NV292" s="25">
        <f t="shared" si="987"/>
        <v>0</v>
      </c>
      <c r="NW292" s="25">
        <f t="shared" si="1071"/>
        <v>0</v>
      </c>
      <c r="NX292" s="25">
        <f t="shared" si="1072"/>
        <v>10.76</v>
      </c>
      <c r="NY292" s="25">
        <f t="shared" si="1072"/>
        <v>0</v>
      </c>
      <c r="NZ292" s="25">
        <f t="shared" si="1073"/>
        <v>10.76</v>
      </c>
      <c r="OA292" s="25">
        <f t="shared" si="1074"/>
        <v>18.899999999999999</v>
      </c>
      <c r="OB292" s="25">
        <f t="shared" si="1074"/>
        <v>0</v>
      </c>
      <c r="OC292" s="25">
        <f t="shared" si="1075"/>
        <v>18.899999999999999</v>
      </c>
      <c r="OD292" s="25">
        <f t="shared" si="1076"/>
        <v>10.76</v>
      </c>
      <c r="OE292" s="25">
        <f t="shared" si="1076"/>
        <v>0</v>
      </c>
      <c r="OF292" s="25">
        <f t="shared" si="1076"/>
        <v>10.76</v>
      </c>
      <c r="OG292" s="25">
        <f t="shared" si="988"/>
        <v>0</v>
      </c>
      <c r="OH292" s="25">
        <f t="shared" si="989"/>
        <v>0</v>
      </c>
      <c r="OI292" s="25">
        <f t="shared" si="990"/>
        <v>0</v>
      </c>
      <c r="OJ292" s="25">
        <f t="shared" si="991"/>
        <v>0</v>
      </c>
      <c r="OK292" s="25">
        <f t="shared" si="992"/>
        <v>0</v>
      </c>
      <c r="OL292" s="25">
        <f t="shared" si="993"/>
        <v>0</v>
      </c>
      <c r="OM292" s="25">
        <f t="shared" si="1077"/>
        <v>0</v>
      </c>
      <c r="ON292" s="25">
        <f t="shared" si="1077"/>
        <v>0</v>
      </c>
      <c r="OO292" s="25">
        <f t="shared" si="1077"/>
        <v>0</v>
      </c>
      <c r="OP292" s="25">
        <f t="shared" si="994"/>
        <v>0</v>
      </c>
      <c r="OQ292" s="25">
        <f t="shared" si="995"/>
        <v>0</v>
      </c>
      <c r="OR292" s="25">
        <f t="shared" si="1078"/>
        <v>0</v>
      </c>
      <c r="OS292" s="19">
        <v>536217.23</v>
      </c>
      <c r="OT292" s="19">
        <v>2371626.81</v>
      </c>
    </row>
    <row r="293" spans="1:410" ht="33" customHeight="1" x14ac:dyDescent="0.25">
      <c r="A293" s="18"/>
      <c r="B293" s="18" t="s">
        <v>1071</v>
      </c>
      <c r="C293" s="18">
        <v>1464.94</v>
      </c>
      <c r="D293" s="16" t="e">
        <f>_xlfn.IFNA(INDEX(#REF!,MATCH(E293,#REF!,0)),0)</f>
        <v>#REF!</v>
      </c>
      <c r="E293" s="18" t="s">
        <v>1110</v>
      </c>
      <c r="F293" s="16" t="s">
        <v>765</v>
      </c>
      <c r="G293" s="16" t="s">
        <v>766</v>
      </c>
      <c r="H293" s="16" t="s">
        <v>767</v>
      </c>
      <c r="I293" s="16" t="s">
        <v>768</v>
      </c>
      <c r="J293" s="16" t="s">
        <v>769</v>
      </c>
      <c r="K293" s="16" t="s">
        <v>770</v>
      </c>
      <c r="L293" s="16" t="s">
        <v>771</v>
      </c>
      <c r="M293" s="18">
        <v>1.64</v>
      </c>
      <c r="N293" s="18">
        <v>1.94</v>
      </c>
      <c r="O293" s="18">
        <v>2.04</v>
      </c>
      <c r="P293" s="18">
        <v>2.34</v>
      </c>
      <c r="Q293" s="18">
        <v>0.1</v>
      </c>
      <c r="R293" s="18">
        <v>1.8399999999999999</v>
      </c>
      <c r="S293" s="18">
        <v>2.14</v>
      </c>
      <c r="T293" s="18">
        <v>0.2</v>
      </c>
      <c r="U293" s="18">
        <v>0</v>
      </c>
      <c r="V293" s="18">
        <v>0</v>
      </c>
      <c r="W293" s="18">
        <v>0</v>
      </c>
      <c r="X293" s="18">
        <v>1.64</v>
      </c>
      <c r="Y293" s="18">
        <v>1.9</v>
      </c>
      <c r="Z293" s="20">
        <f t="shared" si="996"/>
        <v>2.1</v>
      </c>
      <c r="AA293" s="18">
        <v>0.22</v>
      </c>
      <c r="AB293" s="18">
        <v>0</v>
      </c>
      <c r="AC293" s="18">
        <v>0</v>
      </c>
      <c r="AD293" s="18">
        <v>0</v>
      </c>
      <c r="AE293" s="18">
        <v>0</v>
      </c>
      <c r="AF293" s="18">
        <v>0</v>
      </c>
      <c r="AG293" s="18">
        <v>1.2</v>
      </c>
      <c r="AH293" s="18">
        <v>1.5</v>
      </c>
      <c r="AI293" s="20">
        <f t="shared" si="997"/>
        <v>2.25</v>
      </c>
      <c r="AJ293" s="18">
        <v>0</v>
      </c>
      <c r="AK293" s="18">
        <v>0</v>
      </c>
      <c r="AL293" s="20">
        <f t="shared" si="998"/>
        <v>0</v>
      </c>
      <c r="AM293" s="18">
        <v>1.64</v>
      </c>
      <c r="AN293" s="18">
        <v>1.5</v>
      </c>
      <c r="AO293" s="18">
        <v>0.15</v>
      </c>
      <c r="AP293" s="18">
        <v>0.22</v>
      </c>
      <c r="AQ293" s="18">
        <v>1.64</v>
      </c>
      <c r="AR293" s="18">
        <v>1.72</v>
      </c>
      <c r="AS293" s="18">
        <v>0.12</v>
      </c>
      <c r="AT293" s="18">
        <v>0.11</v>
      </c>
      <c r="AU293" s="18">
        <v>0</v>
      </c>
      <c r="AV293" s="18">
        <v>1</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0</v>
      </c>
      <c r="BO293" s="18">
        <v>0</v>
      </c>
      <c r="BP293" s="18">
        <v>1</v>
      </c>
      <c r="BQ293" s="18">
        <v>0</v>
      </c>
      <c r="BR293" s="18">
        <v>0</v>
      </c>
      <c r="BS293" s="18">
        <v>0</v>
      </c>
      <c r="BT293" s="18">
        <v>0</v>
      </c>
      <c r="BU293" s="18">
        <v>0</v>
      </c>
      <c r="BV293" s="18">
        <v>0</v>
      </c>
      <c r="BW293" s="18">
        <v>0</v>
      </c>
      <c r="BX293" s="18">
        <v>0</v>
      </c>
      <c r="BY293" s="18">
        <v>0</v>
      </c>
      <c r="BZ293" s="18">
        <v>0</v>
      </c>
      <c r="CA293" s="16" t="e">
        <f>_xlfn.IFNA(IF(RIGHT(D293,2)="=G",0,INDEX(#REF!,MATCH(E293,#REF!,0))),0)</f>
        <v>#REF!</v>
      </c>
      <c r="CB293" s="16" t="s">
        <v>776</v>
      </c>
      <c r="CC293" s="18">
        <v>0</v>
      </c>
      <c r="CD293" s="18">
        <v>0</v>
      </c>
      <c r="CE293" s="18">
        <v>1.4</v>
      </c>
      <c r="CF293" s="18">
        <v>0.85</v>
      </c>
      <c r="CG293" s="18">
        <v>0.12</v>
      </c>
      <c r="CH293" s="18">
        <v>2</v>
      </c>
      <c r="CI293" s="16" t="s">
        <v>98</v>
      </c>
      <c r="CJ293" s="18">
        <v>0</v>
      </c>
      <c r="CK293" s="20">
        <f t="shared" si="864"/>
        <v>1.83</v>
      </c>
      <c r="CL293" s="20">
        <f t="shared" si="999"/>
        <v>1.83</v>
      </c>
      <c r="CM293" s="18">
        <v>27.59</v>
      </c>
      <c r="CN293" s="18">
        <v>37.71</v>
      </c>
      <c r="CO293" s="18">
        <v>36.871000000000002</v>
      </c>
      <c r="CP293" s="22">
        <f t="shared" si="865"/>
        <v>36.869999999999997</v>
      </c>
      <c r="CQ293" s="22">
        <f t="shared" si="866"/>
        <v>35.04</v>
      </c>
      <c r="CR293" s="22">
        <f t="shared" si="1000"/>
        <v>1.83</v>
      </c>
      <c r="CS293" s="22">
        <f t="shared" si="867"/>
        <v>35.14</v>
      </c>
      <c r="CT293" s="22">
        <f t="shared" si="868"/>
        <v>35.340000000000003</v>
      </c>
      <c r="CU293" s="18">
        <v>35.340000000000003</v>
      </c>
      <c r="CV293" s="22">
        <f t="shared" si="1001"/>
        <v>2.1</v>
      </c>
      <c r="CW293" s="22">
        <f t="shared" si="869"/>
        <v>0</v>
      </c>
      <c r="CX293" s="22">
        <f t="shared" si="870"/>
        <v>0</v>
      </c>
      <c r="CY293" s="22">
        <f t="shared" si="871"/>
        <v>37.44</v>
      </c>
      <c r="CZ293" s="22">
        <f t="shared" si="872"/>
        <v>37.590000000000003</v>
      </c>
      <c r="DA293" s="18">
        <v>37.71</v>
      </c>
      <c r="DB293" s="20">
        <f t="shared" si="1002"/>
        <v>2.67</v>
      </c>
      <c r="DC293" s="20">
        <f t="shared" si="1003"/>
        <v>0.84</v>
      </c>
      <c r="DD293" s="20">
        <f t="shared" si="1004"/>
        <v>1.83</v>
      </c>
      <c r="DE293" s="20">
        <f t="shared" si="873"/>
        <v>0.1</v>
      </c>
      <c r="DF293" s="20">
        <f t="shared" si="874"/>
        <v>0.2</v>
      </c>
      <c r="DG293" s="20">
        <f t="shared" si="875"/>
        <v>1.53</v>
      </c>
      <c r="DH293" s="20">
        <f t="shared" si="876"/>
        <v>0</v>
      </c>
      <c r="DI293" s="20">
        <f t="shared" si="877"/>
        <v>0</v>
      </c>
      <c r="DJ293" s="20">
        <f t="shared" si="878"/>
        <v>0</v>
      </c>
      <c r="DK293" s="20">
        <f t="shared" si="1005"/>
        <v>1.83</v>
      </c>
      <c r="DL293" s="20">
        <f t="shared" si="1006"/>
        <v>0</v>
      </c>
      <c r="DM293" s="20">
        <f t="shared" si="1007"/>
        <v>0</v>
      </c>
      <c r="DN293" s="20">
        <f t="shared" si="1008"/>
        <v>0</v>
      </c>
      <c r="DO293" s="18">
        <v>2.54</v>
      </c>
      <c r="DP293" s="18">
        <v>0</v>
      </c>
      <c r="DQ293" s="18">
        <v>1</v>
      </c>
      <c r="DR293" s="18">
        <v>1</v>
      </c>
      <c r="DS293" s="25">
        <f t="shared" si="1009"/>
        <v>2.54</v>
      </c>
      <c r="DT293" s="25">
        <f t="shared" si="1010"/>
        <v>0</v>
      </c>
      <c r="DU293" s="25">
        <f t="shared" si="1011"/>
        <v>4.6500000000000004</v>
      </c>
      <c r="DV293" s="25">
        <f t="shared" si="1012"/>
        <v>0</v>
      </c>
      <c r="DW293" s="25">
        <f t="shared" si="1013"/>
        <v>4.6500000000000004</v>
      </c>
      <c r="DX293" s="25">
        <f t="shared" si="1014"/>
        <v>9.49</v>
      </c>
      <c r="DY293" s="25">
        <f t="shared" si="1015"/>
        <v>0</v>
      </c>
      <c r="DZ293" s="25">
        <f t="shared" si="1016"/>
        <v>9.49</v>
      </c>
      <c r="EA293" s="25">
        <f t="shared" si="1017"/>
        <v>6.13</v>
      </c>
      <c r="EB293" s="25">
        <f t="shared" si="1018"/>
        <v>0</v>
      </c>
      <c r="EC293" s="25">
        <f t="shared" si="1019"/>
        <v>6.13</v>
      </c>
      <c r="ED293" s="25">
        <f t="shared" si="1020"/>
        <v>3.36</v>
      </c>
      <c r="EE293" s="25">
        <f t="shared" si="1020"/>
        <v>0</v>
      </c>
      <c r="EF293" s="25">
        <f t="shared" si="1021"/>
        <v>3.36</v>
      </c>
      <c r="EG293" s="25">
        <f t="shared" si="1022"/>
        <v>6.13</v>
      </c>
      <c r="EH293" s="25">
        <f t="shared" si="1022"/>
        <v>0</v>
      </c>
      <c r="EI293" s="25">
        <f t="shared" si="1023"/>
        <v>6.13</v>
      </c>
      <c r="EJ293" s="18">
        <v>1464.94</v>
      </c>
      <c r="EK293" s="18">
        <v>1464.97</v>
      </c>
      <c r="EL293" s="18" t="s">
        <v>1110</v>
      </c>
      <c r="EM293" s="18" t="s">
        <v>1111</v>
      </c>
      <c r="EN293" s="16" t="s">
        <v>774</v>
      </c>
      <c r="EO293" s="16" t="s">
        <v>1074</v>
      </c>
      <c r="EP293" s="16" t="e">
        <f>IF(OR(EN293="Cống tròn",EN293="Cống hộp",EN293="Ống nhựa"),INDEX(#REF!,MATCH(E293,#REF!,0)),IF(OR(EN293="Rãnh xây",EN293="Rãnh bê tông"),INDEX(#REF!,MATCH(E293,#REF!,0)),0))</f>
        <v>#REF!</v>
      </c>
      <c r="EQ293" s="18">
        <v>17.55</v>
      </c>
      <c r="ER293" s="18">
        <v>2.5</v>
      </c>
      <c r="ES293" s="25">
        <f t="shared" si="1024"/>
        <v>7</v>
      </c>
      <c r="ET293" s="1" t="e">
        <f>_xlfn.IFNA(IF(EN293="Cống tròn",INDEX(#REF!,MATCH(E293,#REF!,0)),IF(EN293="Cống hộp",INDEX(#REF!,MATCH(E293,#REF!,0)),EU293&amp;" ,"&amp;EV293)),0)</f>
        <v>#REF!</v>
      </c>
      <c r="EU293" s="16" t="s">
        <v>56</v>
      </c>
      <c r="EV293" s="16"/>
      <c r="EW293" s="16" t="e">
        <f>_xlfn.IFNA(INDEX(#REF!,MATCH(E293,#REF!,0)),0)</f>
        <v>#REF!</v>
      </c>
      <c r="EX293" s="16" t="s">
        <v>872</v>
      </c>
      <c r="EY293" s="18">
        <v>0.27</v>
      </c>
      <c r="EZ293" s="18">
        <v>0.7</v>
      </c>
      <c r="FA293" s="18">
        <v>0.12</v>
      </c>
      <c r="FB293" s="18">
        <v>3</v>
      </c>
      <c r="FC293" s="18">
        <v>3.7999999999999999E-2</v>
      </c>
      <c r="FD293" s="25">
        <f t="shared" si="879"/>
        <v>21</v>
      </c>
      <c r="FE293" s="25">
        <f t="shared" si="1025"/>
        <v>0.8</v>
      </c>
      <c r="FF293" s="18">
        <v>0.08</v>
      </c>
      <c r="FG293" s="18">
        <v>2</v>
      </c>
      <c r="FH293" s="18">
        <v>0.6</v>
      </c>
      <c r="FI293" s="25">
        <f t="shared" si="1026"/>
        <v>0.76</v>
      </c>
      <c r="FJ293" s="18">
        <v>0</v>
      </c>
      <c r="FK293" s="18">
        <v>0</v>
      </c>
      <c r="FL293" s="18">
        <v>0</v>
      </c>
      <c r="FM293" s="18">
        <v>0</v>
      </c>
      <c r="FN293" s="18">
        <v>0.12</v>
      </c>
      <c r="FO293" s="25">
        <f t="shared" si="1027"/>
        <v>0.88</v>
      </c>
      <c r="FP293" s="18">
        <v>1.4999999999999999E-2</v>
      </c>
      <c r="FQ293" s="18">
        <v>1</v>
      </c>
      <c r="FR293" s="25">
        <f t="shared" si="880"/>
        <v>6</v>
      </c>
      <c r="FS293" s="25">
        <f t="shared" si="881"/>
        <v>7.4999999999999997E-2</v>
      </c>
      <c r="FT293" s="25">
        <f t="shared" si="882"/>
        <v>15.074999999999999</v>
      </c>
      <c r="FU293" s="25">
        <f t="shared" si="883"/>
        <v>-2.4750000000000014</v>
      </c>
      <c r="FV293" s="25" t="str">
        <f t="shared" si="1028"/>
        <v>Thêm 01</v>
      </c>
      <c r="FW293" s="25">
        <f t="shared" si="1029"/>
        <v>0.04</v>
      </c>
      <c r="FX293" s="16"/>
      <c r="FY293" s="16"/>
      <c r="FZ293" s="16"/>
      <c r="GA293" s="16"/>
      <c r="GB293" s="19">
        <v>0</v>
      </c>
      <c r="GC293" s="19">
        <v>0</v>
      </c>
      <c r="GD293" s="19">
        <v>0</v>
      </c>
      <c r="GE293" s="19">
        <v>0</v>
      </c>
      <c r="GF293" s="19">
        <v>0</v>
      </c>
      <c r="GG293" s="19">
        <v>0</v>
      </c>
      <c r="GH293" s="19">
        <v>0</v>
      </c>
      <c r="GI293" s="19">
        <v>0</v>
      </c>
      <c r="GJ293" s="19">
        <v>0</v>
      </c>
      <c r="GK293" s="19">
        <v>0</v>
      </c>
      <c r="GL293" s="25">
        <f t="shared" si="884"/>
        <v>0</v>
      </c>
      <c r="GM293" s="25">
        <f t="shared" si="1030"/>
        <v>0</v>
      </c>
      <c r="GN293" s="19">
        <v>0</v>
      </c>
      <c r="GO293" s="19">
        <v>0</v>
      </c>
      <c r="GP293" s="19">
        <v>0</v>
      </c>
      <c r="GQ293" s="19">
        <v>0</v>
      </c>
      <c r="GR293" s="1" t="e">
        <f>_xlfn.IFNA(INDEX(#REF!,MATCH(E293,#REF!,0)),0)</f>
        <v>#REF!</v>
      </c>
      <c r="GS293" s="16"/>
      <c r="GT293" s="18">
        <v>0</v>
      </c>
      <c r="GU293" s="18">
        <v>0</v>
      </c>
      <c r="GV293" s="18">
        <v>0</v>
      </c>
      <c r="GW293" s="18">
        <v>0</v>
      </c>
      <c r="GX293" s="25">
        <f t="shared" si="885"/>
        <v>0</v>
      </c>
      <c r="GY293" s="25">
        <f t="shared" si="886"/>
        <v>0</v>
      </c>
      <c r="GZ293" s="25">
        <f t="shared" si="1031"/>
        <v>0</v>
      </c>
      <c r="HA293" s="1" t="e" cm="1">
        <f t="array" ref="HA293">INDEX(#REF!,MATCH(EJ293&amp;EK293&amp;HD293&amp;HE293&amp;HF293,#REF!&amp;#REF!&amp;#REF!&amp;#REF!&amp;#REF!,0))</f>
        <v>#REF!</v>
      </c>
      <c r="HB293" s="16"/>
      <c r="HC293" s="25">
        <f t="shared" si="1032"/>
        <v>0</v>
      </c>
      <c r="HD293" s="18">
        <v>0</v>
      </c>
      <c r="HE293" s="18">
        <v>0</v>
      </c>
      <c r="HF293" s="18">
        <v>0</v>
      </c>
      <c r="HG293" s="1" t="e" cm="1">
        <f t="array" ref="HG293">INDEX(#REF!,MATCH(EJ293&amp;EK293&amp;HJ293&amp;HK293&amp;HL293,#REF!&amp;#REF!&amp;#REF!&amp;#REF!&amp;#REF!,0))</f>
        <v>#REF!</v>
      </c>
      <c r="HH293" s="16"/>
      <c r="HI293" s="25">
        <f t="shared" si="1033"/>
        <v>0</v>
      </c>
      <c r="HJ293" s="25">
        <f t="shared" si="1034"/>
        <v>0</v>
      </c>
      <c r="HK293" s="19">
        <v>0</v>
      </c>
      <c r="HL293" s="19">
        <v>0</v>
      </c>
      <c r="HM293" s="18">
        <v>0.01</v>
      </c>
      <c r="HN293" s="18">
        <v>1</v>
      </c>
      <c r="HO293" s="25">
        <f t="shared" si="1035"/>
        <v>0</v>
      </c>
      <c r="HP293" s="25">
        <f t="shared" si="1036"/>
        <v>0</v>
      </c>
      <c r="HQ293" s="25">
        <f t="shared" si="1037"/>
        <v>0</v>
      </c>
      <c r="HR293" s="25">
        <f t="shared" si="1038"/>
        <v>0</v>
      </c>
      <c r="HS293" s="25">
        <f t="shared" si="1039"/>
        <v>0</v>
      </c>
      <c r="HT293" s="19">
        <v>0</v>
      </c>
      <c r="HU293" s="19">
        <v>0</v>
      </c>
      <c r="HV293" s="19">
        <v>0</v>
      </c>
      <c r="HW293" s="25">
        <f t="shared" si="1040"/>
        <v>0</v>
      </c>
      <c r="HX293" s="19">
        <v>0</v>
      </c>
      <c r="HY293" s="19">
        <v>0</v>
      </c>
      <c r="HZ293" s="18">
        <v>36.871000000000002</v>
      </c>
      <c r="IA293" s="20">
        <f>ROUND(IF(EN293="Cống tròn",IF(EN293="Cống tròn",IF(EU293="Không có móng",IQ293-FF293,IF(EU293="Đế",IP293-FN293,IF(OR(EU293="Móng bê tông",EU293="Móng bê tông kết hợp đế"),II293-FJ293,0))),0),IF(EN293="Cống hộp",IF(AND(EN293="Cống hộp",EU293="Không có móng"),IQ293-GF293,IF(AND(EN293="Cống hộp",EU293="Móng bê tông"),IJ293-GB293,0)),IF(OR(EN293="Rãnh xây",EN293="Rãnh bê tông"),IF(OR(EN293="Rãnh xây",EN293="Rãnh bê tông"),IK293-GB293,0),IF(EN293="Ống nhựa",IF(AND(EN293="Ống nhựa",EU293="Không đắp cát"),IQ293-HT293,IF(AND(EN293="Ống nhựa",EU293="Đắp cát"),IH293-HX293,0)),IF(EN293="Rãnh thang",IF(EN293="Rãnh thang",IF(EU293="Móng bê tông",#REF!-#REF!,IQ293),0),0))))),2)</f>
        <v>35.49</v>
      </c>
      <c r="IB293" s="20">
        <f t="shared" si="1041"/>
        <v>1.3810000000000002</v>
      </c>
      <c r="IC293" s="20">
        <f t="shared" si="887"/>
        <v>35.49</v>
      </c>
      <c r="ID293" s="20">
        <f t="shared" si="888"/>
        <v>0</v>
      </c>
      <c r="IE293" s="20">
        <f t="shared" si="889"/>
        <v>0</v>
      </c>
      <c r="IF293" s="20">
        <f t="shared" si="890"/>
        <v>0</v>
      </c>
      <c r="IG293" s="20">
        <f>IF(EN293="Rãnh thang",IF(AND(EN293="Rãnh thang",EU293="Móng bê tông"),IQ293-#REF!,0),IF(EN293="Ống nhựa",IF(AND(EN293="Ống nhựa",EU293="Đắp cát"),IQ293-HT293,0),IF(EN293="Cống tròn",IF(EN293="Cống tròn",IF(OR(EU293="Móng bê tông",EU293="Móng bê tông kết hợp đế"),IM293-FL293,0),0),IF(EN293="Cống hộp",IF(AND(EN293="Cống hộp",EU293="Móng bê tông"),IN293-GD293,0),IF(OR(EN293="Rãnh xây",EN293="Rãnh bê tông"),IF(AND(EN293="Rãnh xây",EU293="Móng bê tông"),IO293-GD293,IF(AND(EN293="Rãnh bê tông",EU293="Móng bê tông"),IO293-GD293,0)),0)))))</f>
        <v>0</v>
      </c>
      <c r="IH293" s="20">
        <f t="shared" si="891"/>
        <v>0</v>
      </c>
      <c r="II293" s="20">
        <f t="shared" si="892"/>
        <v>0</v>
      </c>
      <c r="IJ293" s="20">
        <f t="shared" si="893"/>
        <v>0</v>
      </c>
      <c r="IK293" s="20">
        <f t="shared" si="894"/>
        <v>0</v>
      </c>
      <c r="IL293" s="20">
        <f t="shared" si="895"/>
        <v>0</v>
      </c>
      <c r="IM293" s="20">
        <f t="shared" si="896"/>
        <v>0</v>
      </c>
      <c r="IN293" s="20">
        <f t="shared" si="897"/>
        <v>0</v>
      </c>
      <c r="IO293" s="20">
        <f t="shared" si="898"/>
        <v>0</v>
      </c>
      <c r="IP293" s="20">
        <f t="shared" si="899"/>
        <v>35.61</v>
      </c>
      <c r="IQ293" s="18">
        <v>35.69</v>
      </c>
      <c r="IR293" s="25">
        <f t="shared" si="1042"/>
        <v>0</v>
      </c>
      <c r="IS293" s="25">
        <f t="shared" si="900"/>
        <v>0</v>
      </c>
      <c r="IT293" s="25">
        <f t="shared" si="901"/>
        <v>0</v>
      </c>
      <c r="IU293" s="25">
        <f>ROUND(IF(EN293="Cống tròn",IF(EN293="Cống tròn",IV293+FF293,0),IF(EN293="Cống hộp",IF(EN293="Cống hộp",IV293+GP293,0),IF(OR(EN293="Rãnh xây",EN293="Rãnh bê tông"),IF(OR(EN293="Rãnh xây",EN293="Rãnh bê tông"),IV293+GP293,0),IF(EN293="ống nhựa",IF(EN293="Ống nhựa",IV293+HT293,0),IF(EN293="Rãnh thang",IF(EN293="Rãnh thang",IQ293+#REF!,0),0))))),2)</f>
        <v>36.32</v>
      </c>
      <c r="IV293" s="18">
        <v>36.24</v>
      </c>
      <c r="IW293" s="25">
        <f t="shared" si="902"/>
        <v>36.32</v>
      </c>
      <c r="IX293" s="25">
        <f t="shared" si="903"/>
        <v>0</v>
      </c>
      <c r="IY293" s="25">
        <f t="shared" si="904"/>
        <v>0</v>
      </c>
      <c r="IZ293" s="25">
        <f t="shared" si="905"/>
        <v>0</v>
      </c>
      <c r="JA293" s="25">
        <f t="shared" si="906"/>
        <v>0</v>
      </c>
      <c r="JB293" s="18">
        <v>36.871000000000002</v>
      </c>
      <c r="JC293" s="20">
        <f>ROUND(IF(EN293="Cống tròn",IF(EN293="Cống tròn",IF(EU293="Không có móng",JS293-FF293,IF(EU293="Đế",JR293-FN293,IF(OR(EU293="Móng bê tông",EU293="Móng bê tông kết hợp đế"),JK293-FJ293,0))),0),IF(EN293="Cống hộp",IF(AND(EN293="Cống hộp",EU293="Không có móng"),JS293-GF293,IF(AND(EN293="Cống hộp",EU293="Móng bê tông"),JL293-GB293,0)),IF(OR(EN293="Rãnh xây",EN293="Rãnh bê tông"),IF(OR(EN293="Rãnh xây",EN293="Rãnh bê tông"),JM293-GB293,0),IF(EN293="Ống nhựa",IF(AND(EN293="Ống nhựa",EU293="Không đắp cát"),JS293-HT293,IF(AND(EN293="Ống nhựa",EU293="Đắp cát"),JJ293-HX293,0)),IF(EN293="Rãnh thang",IF(EN293="Rãnh thang",IF(EU293="Móng bê tông",#REF!-#REF!,JS293),0),0))))),2)</f>
        <v>35.44</v>
      </c>
      <c r="JD293" s="20">
        <f t="shared" si="1043"/>
        <v>1.4310000000000045</v>
      </c>
      <c r="JE293" s="20">
        <f t="shared" si="907"/>
        <v>35.440000000000005</v>
      </c>
      <c r="JF293" s="20">
        <f t="shared" si="908"/>
        <v>0</v>
      </c>
      <c r="JG293" s="20">
        <f t="shared" si="909"/>
        <v>0</v>
      </c>
      <c r="JH293" s="20">
        <f t="shared" si="910"/>
        <v>0</v>
      </c>
      <c r="JI293" s="20">
        <f>IF(EN293="Rãnh thang",IF(AND(EN293="Rãnh thang",EU293="Móng bê tông"),JS293-#REF!,0),IF(EN293="Ống nhựa",IF(AND(EN293="Ống nhựa",EU293="Đắp cát"),JS293-HT293,0),IF(EN293="Cống tròn",IF(EN293="Cống tròn",IF(OR(EU293="Móng bê tông",EU293="Móng bê tông kết hợp đế"),JO293-FL293,0),0),IF(EN293="Cống hộp",IF(AND(EN293="Cống hộp",EU293="Móng bê tông"),JP293-GD293,0),IF(OR(EN293="Rãnh xây",EN293="Rãnh bê tông"),IF(AND(EN293="Rãnh xây",EU293="Móng bê tông"),JQ293-GD293,IF(AND(EN293="Rãnh bê tông",EU293="Móng bê tông"),JQ293-GD293,0)),0)))))</f>
        <v>0</v>
      </c>
      <c r="JJ293" s="20">
        <f t="shared" si="911"/>
        <v>0</v>
      </c>
      <c r="JK293" s="20">
        <f t="shared" si="912"/>
        <v>0</v>
      </c>
      <c r="JL293" s="20">
        <f t="shared" si="913"/>
        <v>0</v>
      </c>
      <c r="JM293" s="20">
        <f t="shared" si="914"/>
        <v>0</v>
      </c>
      <c r="JN293" s="20">
        <f t="shared" si="915"/>
        <v>0</v>
      </c>
      <c r="JO293" s="20">
        <f t="shared" si="916"/>
        <v>0</v>
      </c>
      <c r="JP293" s="20">
        <f t="shared" si="917"/>
        <v>0</v>
      </c>
      <c r="JQ293" s="20">
        <f t="shared" si="918"/>
        <v>0</v>
      </c>
      <c r="JR293" s="20">
        <f t="shared" si="919"/>
        <v>35.56</v>
      </c>
      <c r="JS293" s="26">
        <v>35.64</v>
      </c>
      <c r="JT293" s="25">
        <f t="shared" si="1044"/>
        <v>0</v>
      </c>
      <c r="JU293" s="25">
        <f t="shared" si="920"/>
        <v>0</v>
      </c>
      <c r="JV293" s="25">
        <f t="shared" si="921"/>
        <v>0</v>
      </c>
      <c r="JW293" s="25">
        <f>ROUND(IF(EN293="Cống tròn",IF(EN293="Cống tròn",JX293+FF293,0),IF(EN293="Cống hộp",IF(EN293="Cống hộp",JX293+GP293,0),IF(OR(EN293="Rãnh xây",EN293="Rãnh bê tông"),IF(OR(EN293="Rãnh xây",EN293="Rãnh bê tông"),JX293+GP293,0),IF(EN293="ống nhựa",IF(EN293="Ống nhựa",JX293+HT293,0),IF(EN293="Rãnh thang",IF(EN293="Rãnh thang",JS293+#REF!,0),0))))),2)</f>
        <v>36.32</v>
      </c>
      <c r="JX293" s="27">
        <v>36.24</v>
      </c>
      <c r="JY293" s="25">
        <f t="shared" si="922"/>
        <v>36.32</v>
      </c>
      <c r="JZ293" s="25">
        <f t="shared" si="923"/>
        <v>0</v>
      </c>
      <c r="KA293" s="25">
        <f t="shared" si="924"/>
        <v>0</v>
      </c>
      <c r="KB293" s="25">
        <f t="shared" si="925"/>
        <v>0</v>
      </c>
      <c r="KC293" s="25">
        <f t="shared" si="926"/>
        <v>0</v>
      </c>
      <c r="KD293" s="28" t="s">
        <v>98</v>
      </c>
      <c r="KE293" s="27">
        <v>0</v>
      </c>
      <c r="KF293" s="25">
        <f t="shared" si="927"/>
        <v>1.3810000000000002</v>
      </c>
      <c r="KG293" s="25">
        <f t="shared" si="1045"/>
        <v>1.3810000000000002</v>
      </c>
      <c r="KH293" s="27">
        <v>0</v>
      </c>
      <c r="KI293" s="25">
        <f t="shared" si="928"/>
        <v>1.4310000000000045</v>
      </c>
      <c r="KJ293" s="25">
        <f t="shared" si="1046"/>
        <v>1.4310000000000045</v>
      </c>
      <c r="KK293" s="25">
        <f t="shared" si="929"/>
        <v>0</v>
      </c>
      <c r="KL293" s="25">
        <f t="shared" si="930"/>
        <v>0</v>
      </c>
      <c r="KM293" s="25">
        <f t="shared" si="1047"/>
        <v>0</v>
      </c>
      <c r="KN293" s="25">
        <f t="shared" si="931"/>
        <v>0</v>
      </c>
      <c r="KO293" s="25">
        <f t="shared" si="932"/>
        <v>0</v>
      </c>
      <c r="KP293" s="25">
        <f t="shared" si="1048"/>
        <v>0</v>
      </c>
      <c r="KQ293" s="25">
        <f t="shared" si="933"/>
        <v>0</v>
      </c>
      <c r="KR293" s="25">
        <f t="shared" si="934"/>
        <v>0</v>
      </c>
      <c r="KS293" s="25">
        <f t="shared" si="1049"/>
        <v>0</v>
      </c>
      <c r="KT293" s="25">
        <f t="shared" si="935"/>
        <v>0</v>
      </c>
      <c r="KU293" s="25">
        <f t="shared" si="936"/>
        <v>0</v>
      </c>
      <c r="KV293" s="25">
        <f t="shared" si="1050"/>
        <v>0</v>
      </c>
      <c r="KW293" s="25">
        <f t="shared" si="863"/>
        <v>0.12</v>
      </c>
      <c r="KX293" s="25">
        <f t="shared" si="937"/>
        <v>0.12</v>
      </c>
      <c r="KY293" s="25">
        <f t="shared" si="1051"/>
        <v>0.12</v>
      </c>
      <c r="KZ293" s="25">
        <f t="shared" si="938"/>
        <v>0</v>
      </c>
      <c r="LA293" s="25">
        <f t="shared" si="939"/>
        <v>0</v>
      </c>
      <c r="LB293" s="25">
        <f t="shared" si="1052"/>
        <v>0</v>
      </c>
      <c r="LC293" s="25">
        <f t="shared" si="940"/>
        <v>0.88</v>
      </c>
      <c r="LD293" s="25">
        <f t="shared" si="941"/>
        <v>0.88</v>
      </c>
      <c r="LE293" s="25">
        <f t="shared" si="1053"/>
        <v>0.88</v>
      </c>
      <c r="LF293" s="25">
        <f t="shared" si="942"/>
        <v>0</v>
      </c>
      <c r="LG293" s="25">
        <f t="shared" si="943"/>
        <v>0</v>
      </c>
      <c r="LH293" s="25">
        <f t="shared" si="1054"/>
        <v>0</v>
      </c>
      <c r="LI293" s="25">
        <f t="shared" si="944"/>
        <v>0</v>
      </c>
      <c r="LJ293" s="25">
        <f t="shared" si="945"/>
        <v>0</v>
      </c>
      <c r="LK293" s="25">
        <f t="shared" si="1055"/>
        <v>0</v>
      </c>
      <c r="LL293" s="25">
        <f t="shared" si="946"/>
        <v>0</v>
      </c>
      <c r="LM293" s="25">
        <f t="shared" si="947"/>
        <v>0</v>
      </c>
      <c r="LN293" s="25">
        <f t="shared" si="1056"/>
        <v>0</v>
      </c>
      <c r="LO293" s="25">
        <f t="shared" si="948"/>
        <v>0</v>
      </c>
      <c r="LP293" s="25">
        <f t="shared" si="949"/>
        <v>0</v>
      </c>
      <c r="LQ293" s="25">
        <f t="shared" si="1057"/>
        <v>0</v>
      </c>
      <c r="LR293" s="25">
        <f t="shared" si="950"/>
        <v>0</v>
      </c>
      <c r="LS293" s="25">
        <f t="shared" si="951"/>
        <v>0</v>
      </c>
      <c r="LT293" s="25">
        <f t="shared" si="1058"/>
        <v>0</v>
      </c>
      <c r="LU293" s="25">
        <f t="shared" si="952"/>
        <v>0</v>
      </c>
      <c r="LV293" s="25">
        <f t="shared" si="953"/>
        <v>0</v>
      </c>
      <c r="LW293" s="25">
        <f t="shared" si="1059"/>
        <v>0</v>
      </c>
      <c r="LX293" s="25">
        <f t="shared" si="954"/>
        <v>0</v>
      </c>
      <c r="LY293" s="25">
        <f t="shared" si="955"/>
        <v>0</v>
      </c>
      <c r="LZ293" s="25">
        <f t="shared" si="1060"/>
        <v>0</v>
      </c>
      <c r="MA293" s="25">
        <f t="shared" si="956"/>
        <v>0</v>
      </c>
      <c r="MB293" s="25">
        <f t="shared" si="957"/>
        <v>0</v>
      </c>
      <c r="MC293" s="25">
        <f t="shared" si="1061"/>
        <v>0</v>
      </c>
      <c r="MD293" s="25">
        <f t="shared" si="958"/>
        <v>0</v>
      </c>
      <c r="ME293" s="25">
        <f t="shared" si="959"/>
        <v>0</v>
      </c>
      <c r="MF293" s="25">
        <f t="shared" si="1062"/>
        <v>0</v>
      </c>
      <c r="MG293" s="25">
        <f t="shared" si="960"/>
        <v>0</v>
      </c>
      <c r="MH293" s="25">
        <f t="shared" si="961"/>
        <v>0</v>
      </c>
      <c r="MI293" s="25">
        <f t="shared" si="1063"/>
        <v>0</v>
      </c>
      <c r="MJ293" s="25">
        <f t="shared" si="962"/>
        <v>0</v>
      </c>
      <c r="MK293" s="25">
        <f t="shared" si="963"/>
        <v>0</v>
      </c>
      <c r="ML293" s="25">
        <f t="shared" si="1064"/>
        <v>0</v>
      </c>
      <c r="MM293" s="25">
        <f t="shared" si="964"/>
        <v>0</v>
      </c>
      <c r="MN293" s="25">
        <f t="shared" si="965"/>
        <v>0</v>
      </c>
      <c r="MO293" s="25">
        <f t="shared" si="1065"/>
        <v>0</v>
      </c>
      <c r="MP293" s="25">
        <f t="shared" si="966"/>
        <v>0</v>
      </c>
      <c r="MQ293" s="25">
        <f t="shared" si="967"/>
        <v>0</v>
      </c>
      <c r="MR293" s="25">
        <f t="shared" si="1066"/>
        <v>0</v>
      </c>
      <c r="MS293" s="29">
        <v>1.2</v>
      </c>
      <c r="MT293" s="29">
        <v>0</v>
      </c>
      <c r="MU293" s="29">
        <v>1</v>
      </c>
      <c r="MV293" s="29">
        <v>1</v>
      </c>
      <c r="MW293" s="25">
        <f t="shared" si="968"/>
        <v>1.2</v>
      </c>
      <c r="MX293" s="25">
        <f t="shared" si="969"/>
        <v>1.66</v>
      </c>
      <c r="MY293" s="25">
        <f t="shared" si="970"/>
        <v>0</v>
      </c>
      <c r="MZ293" s="25">
        <f t="shared" si="971"/>
        <v>0</v>
      </c>
      <c r="NA293" s="25">
        <f t="shared" si="972"/>
        <v>1.2</v>
      </c>
      <c r="NB293" s="25">
        <f t="shared" si="973"/>
        <v>1.72</v>
      </c>
      <c r="NC293" s="25">
        <f t="shared" si="974"/>
        <v>0</v>
      </c>
      <c r="ND293" s="25">
        <f t="shared" si="975"/>
        <v>0</v>
      </c>
      <c r="NE293" s="25">
        <f t="shared" si="1067"/>
        <v>1.2</v>
      </c>
      <c r="NF293" s="25">
        <f t="shared" si="1067"/>
        <v>1.69</v>
      </c>
      <c r="NG293" s="25">
        <f t="shared" si="1067"/>
        <v>0</v>
      </c>
      <c r="NH293" s="25">
        <f t="shared" si="976"/>
        <v>0</v>
      </c>
      <c r="NI293" s="25">
        <f t="shared" si="977"/>
        <v>29.66</v>
      </c>
      <c r="NJ293" s="25">
        <f t="shared" si="978"/>
        <v>0</v>
      </c>
      <c r="NK293" s="25">
        <f t="shared" si="979"/>
        <v>29.66</v>
      </c>
      <c r="NL293" s="25">
        <f t="shared" si="980"/>
        <v>10.76</v>
      </c>
      <c r="NM293" s="25">
        <f t="shared" si="981"/>
        <v>0</v>
      </c>
      <c r="NN293" s="25">
        <f t="shared" si="1068"/>
        <v>10.76</v>
      </c>
      <c r="NO293" s="25">
        <f t="shared" si="982"/>
        <v>0</v>
      </c>
      <c r="NP293" s="25">
        <f t="shared" si="983"/>
        <v>0</v>
      </c>
      <c r="NQ293" s="25">
        <f t="shared" si="1069"/>
        <v>0</v>
      </c>
      <c r="NR293" s="25">
        <f t="shared" si="984"/>
        <v>0</v>
      </c>
      <c r="NS293" s="25">
        <f t="shared" si="985"/>
        <v>0</v>
      </c>
      <c r="NT293" s="25">
        <f t="shared" si="1070"/>
        <v>0</v>
      </c>
      <c r="NU293" s="25">
        <f t="shared" si="986"/>
        <v>0</v>
      </c>
      <c r="NV293" s="25">
        <f t="shared" si="987"/>
        <v>0</v>
      </c>
      <c r="NW293" s="25">
        <f t="shared" si="1071"/>
        <v>0</v>
      </c>
      <c r="NX293" s="25">
        <f t="shared" si="1072"/>
        <v>10.76</v>
      </c>
      <c r="NY293" s="25">
        <f t="shared" si="1072"/>
        <v>0</v>
      </c>
      <c r="NZ293" s="25">
        <f t="shared" si="1073"/>
        <v>10.76</v>
      </c>
      <c r="OA293" s="25">
        <f t="shared" si="1074"/>
        <v>18.899999999999999</v>
      </c>
      <c r="OB293" s="25">
        <f t="shared" si="1074"/>
        <v>0</v>
      </c>
      <c r="OC293" s="25">
        <f t="shared" si="1075"/>
        <v>18.899999999999999</v>
      </c>
      <c r="OD293" s="25">
        <f t="shared" si="1076"/>
        <v>10.76</v>
      </c>
      <c r="OE293" s="25">
        <f t="shared" si="1076"/>
        <v>0</v>
      </c>
      <c r="OF293" s="25">
        <f t="shared" si="1076"/>
        <v>10.76</v>
      </c>
      <c r="OG293" s="25">
        <f t="shared" si="988"/>
        <v>0</v>
      </c>
      <c r="OH293" s="25">
        <f t="shared" si="989"/>
        <v>0</v>
      </c>
      <c r="OI293" s="25">
        <f t="shared" si="990"/>
        <v>0</v>
      </c>
      <c r="OJ293" s="25">
        <f t="shared" si="991"/>
        <v>0</v>
      </c>
      <c r="OK293" s="25">
        <f t="shared" si="992"/>
        <v>0</v>
      </c>
      <c r="OL293" s="25">
        <f t="shared" si="993"/>
        <v>0</v>
      </c>
      <c r="OM293" s="25">
        <f t="shared" si="1077"/>
        <v>0</v>
      </c>
      <c r="ON293" s="25">
        <f t="shared" si="1077"/>
        <v>0</v>
      </c>
      <c r="OO293" s="25">
        <f t="shared" si="1077"/>
        <v>0</v>
      </c>
      <c r="OP293" s="25">
        <f t="shared" si="994"/>
        <v>0</v>
      </c>
      <c r="OQ293" s="25">
        <f t="shared" si="995"/>
        <v>0</v>
      </c>
      <c r="OR293" s="25">
        <f t="shared" si="1078"/>
        <v>0</v>
      </c>
      <c r="OS293" s="19">
        <v>536217.23</v>
      </c>
      <c r="OT293" s="19">
        <v>2371588.11</v>
      </c>
    </row>
    <row r="294" spans="1:410" ht="33" customHeight="1" x14ac:dyDescent="0.25">
      <c r="A294" s="18"/>
      <c r="B294" s="18" t="s">
        <v>1071</v>
      </c>
      <c r="C294" s="18">
        <v>1426.24</v>
      </c>
      <c r="D294" s="16" t="e">
        <f>_xlfn.IFNA(INDEX(#REF!,MATCH(E294,#REF!,0)),0)</f>
        <v>#REF!</v>
      </c>
      <c r="E294" s="18" t="s">
        <v>1112</v>
      </c>
      <c r="F294" s="16" t="s">
        <v>765</v>
      </c>
      <c r="G294" s="16" t="s">
        <v>766</v>
      </c>
      <c r="H294" s="16" t="s">
        <v>767</v>
      </c>
      <c r="I294" s="16" t="s">
        <v>768</v>
      </c>
      <c r="J294" s="16" t="s">
        <v>769</v>
      </c>
      <c r="K294" s="16" t="s">
        <v>770</v>
      </c>
      <c r="L294" s="16" t="s">
        <v>771</v>
      </c>
      <c r="M294" s="18">
        <v>1.64</v>
      </c>
      <c r="N294" s="18">
        <v>1.94</v>
      </c>
      <c r="O294" s="18">
        <v>2.04</v>
      </c>
      <c r="P294" s="18">
        <v>2.34</v>
      </c>
      <c r="Q294" s="18">
        <v>0.1</v>
      </c>
      <c r="R294" s="18">
        <v>1.8399999999999999</v>
      </c>
      <c r="S294" s="18">
        <v>2.14</v>
      </c>
      <c r="T294" s="18">
        <v>0.2</v>
      </c>
      <c r="U294" s="18">
        <v>0</v>
      </c>
      <c r="V294" s="18">
        <v>0</v>
      </c>
      <c r="W294" s="18">
        <v>0</v>
      </c>
      <c r="X294" s="18">
        <v>1.64</v>
      </c>
      <c r="Y294" s="18">
        <v>1.9</v>
      </c>
      <c r="Z294" s="20">
        <f t="shared" si="996"/>
        <v>2.1</v>
      </c>
      <c r="AA294" s="18">
        <v>0.22</v>
      </c>
      <c r="AB294" s="18">
        <v>0</v>
      </c>
      <c r="AC294" s="18">
        <v>0</v>
      </c>
      <c r="AD294" s="18">
        <v>0</v>
      </c>
      <c r="AE294" s="18">
        <v>0</v>
      </c>
      <c r="AF294" s="18">
        <v>0</v>
      </c>
      <c r="AG294" s="18">
        <v>1.2</v>
      </c>
      <c r="AH294" s="18">
        <v>1.5</v>
      </c>
      <c r="AI294" s="20">
        <f t="shared" si="997"/>
        <v>2.25</v>
      </c>
      <c r="AJ294" s="18">
        <v>0</v>
      </c>
      <c r="AK294" s="18">
        <v>0</v>
      </c>
      <c r="AL294" s="20">
        <f t="shared" si="998"/>
        <v>0</v>
      </c>
      <c r="AM294" s="18">
        <v>1.64</v>
      </c>
      <c r="AN294" s="18">
        <v>1.5</v>
      </c>
      <c r="AO294" s="18">
        <v>0.15</v>
      </c>
      <c r="AP294" s="18">
        <v>0.22</v>
      </c>
      <c r="AQ294" s="18">
        <v>1.64</v>
      </c>
      <c r="AR294" s="18">
        <v>1.72</v>
      </c>
      <c r="AS294" s="18">
        <v>0.12</v>
      </c>
      <c r="AT294" s="18">
        <v>0.11</v>
      </c>
      <c r="AU294" s="18">
        <v>0</v>
      </c>
      <c r="AV294" s="18">
        <v>1</v>
      </c>
      <c r="AW294" s="18">
        <v>0</v>
      </c>
      <c r="AX294" s="18">
        <v>0</v>
      </c>
      <c r="AY294" s="18">
        <v>0</v>
      </c>
      <c r="AZ294" s="18">
        <v>0</v>
      </c>
      <c r="BA294" s="18">
        <v>0</v>
      </c>
      <c r="BB294" s="18">
        <v>0</v>
      </c>
      <c r="BC294" s="18">
        <v>0</v>
      </c>
      <c r="BD294" s="18">
        <v>0</v>
      </c>
      <c r="BE294" s="18">
        <v>0</v>
      </c>
      <c r="BF294" s="18">
        <v>0</v>
      </c>
      <c r="BG294" s="18">
        <v>0</v>
      </c>
      <c r="BH294" s="18">
        <v>0</v>
      </c>
      <c r="BI294" s="18">
        <v>0</v>
      </c>
      <c r="BJ294" s="18">
        <v>0</v>
      </c>
      <c r="BK294" s="18">
        <v>0</v>
      </c>
      <c r="BL294" s="18">
        <v>0</v>
      </c>
      <c r="BM294" s="18">
        <v>0</v>
      </c>
      <c r="BN294" s="18">
        <v>0</v>
      </c>
      <c r="BO294" s="18">
        <v>0</v>
      </c>
      <c r="BP294" s="18">
        <v>1</v>
      </c>
      <c r="BQ294" s="18">
        <v>0</v>
      </c>
      <c r="BR294" s="18">
        <v>0</v>
      </c>
      <c r="BS294" s="18">
        <v>0</v>
      </c>
      <c r="BT294" s="18">
        <v>0</v>
      </c>
      <c r="BU294" s="18">
        <v>0</v>
      </c>
      <c r="BV294" s="18">
        <v>0</v>
      </c>
      <c r="BW294" s="18">
        <v>0</v>
      </c>
      <c r="BX294" s="18">
        <v>0</v>
      </c>
      <c r="BY294" s="18">
        <v>0</v>
      </c>
      <c r="BZ294" s="18">
        <v>0</v>
      </c>
      <c r="CA294" s="16" t="e">
        <f>_xlfn.IFNA(IF(RIGHT(D294,2)="=G",0,INDEX(#REF!,MATCH(E294,#REF!,0))),0)</f>
        <v>#REF!</v>
      </c>
      <c r="CB294" s="16" t="s">
        <v>776</v>
      </c>
      <c r="CC294" s="18">
        <v>0</v>
      </c>
      <c r="CD294" s="18">
        <v>0</v>
      </c>
      <c r="CE294" s="18">
        <v>1.4</v>
      </c>
      <c r="CF294" s="18">
        <v>0.85</v>
      </c>
      <c r="CG294" s="18">
        <v>0.12</v>
      </c>
      <c r="CH294" s="18">
        <v>2</v>
      </c>
      <c r="CI294" s="16" t="s">
        <v>98</v>
      </c>
      <c r="CJ294" s="18">
        <v>0</v>
      </c>
      <c r="CK294" s="20">
        <f t="shared" si="864"/>
        <v>1.82</v>
      </c>
      <c r="CL294" s="20">
        <f t="shared" si="999"/>
        <v>1.82</v>
      </c>
      <c r="CM294" s="18">
        <v>25.78</v>
      </c>
      <c r="CN294" s="18">
        <v>37.659999999999997</v>
      </c>
      <c r="CO294" s="18">
        <v>36.820999999999998</v>
      </c>
      <c r="CP294" s="22">
        <f t="shared" si="865"/>
        <v>36.82</v>
      </c>
      <c r="CQ294" s="22">
        <f t="shared" si="866"/>
        <v>35</v>
      </c>
      <c r="CR294" s="22">
        <f t="shared" si="1000"/>
        <v>1.82</v>
      </c>
      <c r="CS294" s="22">
        <f t="shared" si="867"/>
        <v>35.099999999999994</v>
      </c>
      <c r="CT294" s="22">
        <f t="shared" si="868"/>
        <v>35.299999999999997</v>
      </c>
      <c r="CU294" s="18">
        <v>35.299999999999997</v>
      </c>
      <c r="CV294" s="22">
        <f t="shared" si="1001"/>
        <v>2.1</v>
      </c>
      <c r="CW294" s="22">
        <f t="shared" si="869"/>
        <v>0</v>
      </c>
      <c r="CX294" s="22">
        <f t="shared" si="870"/>
        <v>0</v>
      </c>
      <c r="CY294" s="22">
        <f t="shared" si="871"/>
        <v>37.39</v>
      </c>
      <c r="CZ294" s="22">
        <f t="shared" si="872"/>
        <v>37.54</v>
      </c>
      <c r="DA294" s="18">
        <v>37.659999999999997</v>
      </c>
      <c r="DB294" s="20">
        <f t="shared" si="1002"/>
        <v>2.66</v>
      </c>
      <c r="DC294" s="20">
        <f t="shared" si="1003"/>
        <v>0.84</v>
      </c>
      <c r="DD294" s="20">
        <f t="shared" si="1004"/>
        <v>1.8200000000000003</v>
      </c>
      <c r="DE294" s="20">
        <f t="shared" si="873"/>
        <v>0.1</v>
      </c>
      <c r="DF294" s="20">
        <f t="shared" si="874"/>
        <v>0.2</v>
      </c>
      <c r="DG294" s="20">
        <f t="shared" si="875"/>
        <v>1.52</v>
      </c>
      <c r="DH294" s="20">
        <f t="shared" si="876"/>
        <v>0</v>
      </c>
      <c r="DI294" s="20">
        <f t="shared" si="877"/>
        <v>0</v>
      </c>
      <c r="DJ294" s="20">
        <f t="shared" si="878"/>
        <v>0</v>
      </c>
      <c r="DK294" s="20">
        <f t="shared" si="1005"/>
        <v>1.82</v>
      </c>
      <c r="DL294" s="20">
        <f t="shared" si="1006"/>
        <v>0</v>
      </c>
      <c r="DM294" s="20">
        <f t="shared" si="1007"/>
        <v>0</v>
      </c>
      <c r="DN294" s="20">
        <f t="shared" si="1008"/>
        <v>0</v>
      </c>
      <c r="DO294" s="18">
        <v>2.54</v>
      </c>
      <c r="DP294" s="18">
        <v>0</v>
      </c>
      <c r="DQ294" s="18">
        <v>1</v>
      </c>
      <c r="DR294" s="18">
        <v>1</v>
      </c>
      <c r="DS294" s="25">
        <f t="shared" si="1009"/>
        <v>2.54</v>
      </c>
      <c r="DT294" s="25">
        <f t="shared" si="1010"/>
        <v>0</v>
      </c>
      <c r="DU294" s="25">
        <f t="shared" si="1011"/>
        <v>4.62</v>
      </c>
      <c r="DV294" s="25">
        <f t="shared" si="1012"/>
        <v>0</v>
      </c>
      <c r="DW294" s="25">
        <f t="shared" si="1013"/>
        <v>4.62</v>
      </c>
      <c r="DX294" s="25">
        <f t="shared" si="1014"/>
        <v>9.42</v>
      </c>
      <c r="DY294" s="25">
        <f t="shared" si="1015"/>
        <v>0</v>
      </c>
      <c r="DZ294" s="25">
        <f t="shared" si="1016"/>
        <v>9.42</v>
      </c>
      <c r="EA294" s="25">
        <f t="shared" si="1017"/>
        <v>6.1</v>
      </c>
      <c r="EB294" s="25">
        <f t="shared" si="1018"/>
        <v>0</v>
      </c>
      <c r="EC294" s="25">
        <f t="shared" si="1019"/>
        <v>6.1</v>
      </c>
      <c r="ED294" s="25">
        <f t="shared" si="1020"/>
        <v>3.32</v>
      </c>
      <c r="EE294" s="25">
        <f t="shared" si="1020"/>
        <v>0</v>
      </c>
      <c r="EF294" s="25">
        <f t="shared" si="1021"/>
        <v>3.32</v>
      </c>
      <c r="EG294" s="25">
        <f t="shared" si="1022"/>
        <v>6.1</v>
      </c>
      <c r="EH294" s="25">
        <f t="shared" si="1022"/>
        <v>0</v>
      </c>
      <c r="EI294" s="25">
        <f t="shared" si="1023"/>
        <v>6.1</v>
      </c>
      <c r="EJ294" s="18">
        <v>1426.24</v>
      </c>
      <c r="EK294" s="18">
        <v>1426.27</v>
      </c>
      <c r="EL294" s="18" t="s">
        <v>1112</v>
      </c>
      <c r="EM294" s="18" t="s">
        <v>1113</v>
      </c>
      <c r="EN294" s="16" t="s">
        <v>774</v>
      </c>
      <c r="EO294" s="16" t="s">
        <v>1074</v>
      </c>
      <c r="EP294" s="16" t="e">
        <f>IF(OR(EN294="Cống tròn",EN294="Cống hộp",EN294="Ống nhựa"),INDEX(#REF!,MATCH(E294,#REF!,0)),IF(OR(EN294="Rãnh xây",EN294="Rãnh bê tông"),INDEX(#REF!,MATCH(E294,#REF!,0)),0))</f>
        <v>#REF!</v>
      </c>
      <c r="EQ294" s="18">
        <v>17.55</v>
      </c>
      <c r="ER294" s="18">
        <v>2.5</v>
      </c>
      <c r="ES294" s="25">
        <f t="shared" si="1024"/>
        <v>7</v>
      </c>
      <c r="ET294" s="1" t="e">
        <f>_xlfn.IFNA(IF(EN294="Cống tròn",INDEX(#REF!,MATCH(E294,#REF!,0)),IF(EN294="Cống hộp",INDEX(#REF!,MATCH(E294,#REF!,0)),EU294&amp;" ,"&amp;EV294)),0)</f>
        <v>#REF!</v>
      </c>
      <c r="EU294" s="16" t="s">
        <v>56</v>
      </c>
      <c r="EV294" s="16"/>
      <c r="EW294" s="16" t="e">
        <f>_xlfn.IFNA(INDEX(#REF!,MATCH(E294,#REF!,0)),0)</f>
        <v>#REF!</v>
      </c>
      <c r="EX294" s="16" t="s">
        <v>872</v>
      </c>
      <c r="EY294" s="18">
        <v>0.27</v>
      </c>
      <c r="EZ294" s="18">
        <v>0.7</v>
      </c>
      <c r="FA294" s="18">
        <v>0.12</v>
      </c>
      <c r="FB294" s="18">
        <v>3</v>
      </c>
      <c r="FC294" s="18">
        <v>3.7999999999999999E-2</v>
      </c>
      <c r="FD294" s="25">
        <f t="shared" si="879"/>
        <v>21</v>
      </c>
      <c r="FE294" s="25">
        <f t="shared" si="1025"/>
        <v>0.8</v>
      </c>
      <c r="FF294" s="18">
        <v>0.08</v>
      </c>
      <c r="FG294" s="18">
        <v>2</v>
      </c>
      <c r="FH294" s="18">
        <v>0.6</v>
      </c>
      <c r="FI294" s="25">
        <f t="shared" si="1026"/>
        <v>0.76</v>
      </c>
      <c r="FJ294" s="18">
        <v>0</v>
      </c>
      <c r="FK294" s="18">
        <v>0</v>
      </c>
      <c r="FL294" s="18">
        <v>0</v>
      </c>
      <c r="FM294" s="18">
        <v>0</v>
      </c>
      <c r="FN294" s="18">
        <v>0.12</v>
      </c>
      <c r="FO294" s="25">
        <f t="shared" si="1027"/>
        <v>0.88</v>
      </c>
      <c r="FP294" s="18">
        <v>1.4999999999999999E-2</v>
      </c>
      <c r="FQ294" s="18">
        <v>1</v>
      </c>
      <c r="FR294" s="25">
        <f t="shared" si="880"/>
        <v>6</v>
      </c>
      <c r="FS294" s="25">
        <f t="shared" si="881"/>
        <v>7.4999999999999997E-2</v>
      </c>
      <c r="FT294" s="25">
        <f t="shared" si="882"/>
        <v>15.074999999999999</v>
      </c>
      <c r="FU294" s="25">
        <f t="shared" si="883"/>
        <v>-2.4750000000000014</v>
      </c>
      <c r="FV294" s="25" t="str">
        <f t="shared" si="1028"/>
        <v>Thêm 01</v>
      </c>
      <c r="FW294" s="25">
        <f t="shared" si="1029"/>
        <v>0.04</v>
      </c>
      <c r="FX294" s="16"/>
      <c r="FY294" s="16"/>
      <c r="FZ294" s="16"/>
      <c r="GA294" s="16"/>
      <c r="GB294" s="19">
        <v>0</v>
      </c>
      <c r="GC294" s="19">
        <v>0</v>
      </c>
      <c r="GD294" s="19">
        <v>0</v>
      </c>
      <c r="GE294" s="19">
        <v>0</v>
      </c>
      <c r="GF294" s="19">
        <v>0</v>
      </c>
      <c r="GG294" s="19">
        <v>0</v>
      </c>
      <c r="GH294" s="19">
        <v>0</v>
      </c>
      <c r="GI294" s="19">
        <v>0</v>
      </c>
      <c r="GJ294" s="19">
        <v>0</v>
      </c>
      <c r="GK294" s="19">
        <v>0</v>
      </c>
      <c r="GL294" s="25">
        <f t="shared" si="884"/>
        <v>0</v>
      </c>
      <c r="GM294" s="25">
        <f t="shared" si="1030"/>
        <v>0</v>
      </c>
      <c r="GN294" s="19">
        <v>0</v>
      </c>
      <c r="GO294" s="19">
        <v>0</v>
      </c>
      <c r="GP294" s="19">
        <v>0</v>
      </c>
      <c r="GQ294" s="19">
        <v>0</v>
      </c>
      <c r="GR294" s="1" t="e">
        <f>_xlfn.IFNA(INDEX(#REF!,MATCH(E294,#REF!,0)),0)</f>
        <v>#REF!</v>
      </c>
      <c r="GS294" s="16"/>
      <c r="GT294" s="18">
        <v>0</v>
      </c>
      <c r="GU294" s="18">
        <v>0</v>
      </c>
      <c r="GV294" s="18">
        <v>0</v>
      </c>
      <c r="GW294" s="18">
        <v>0</v>
      </c>
      <c r="GX294" s="25">
        <f t="shared" si="885"/>
        <v>0</v>
      </c>
      <c r="GY294" s="25">
        <f t="shared" si="886"/>
        <v>0</v>
      </c>
      <c r="GZ294" s="25">
        <f t="shared" si="1031"/>
        <v>0</v>
      </c>
      <c r="HA294" s="1" t="e" cm="1">
        <f t="array" ref="HA294">INDEX(#REF!,MATCH(EJ294&amp;EK294&amp;HD294&amp;HE294&amp;HF294,#REF!&amp;#REF!&amp;#REF!&amp;#REF!&amp;#REF!,0))</f>
        <v>#REF!</v>
      </c>
      <c r="HB294" s="16"/>
      <c r="HC294" s="25">
        <f t="shared" si="1032"/>
        <v>0</v>
      </c>
      <c r="HD294" s="18">
        <v>0</v>
      </c>
      <c r="HE294" s="18">
        <v>0</v>
      </c>
      <c r="HF294" s="18">
        <v>0</v>
      </c>
      <c r="HG294" s="1" t="e" cm="1">
        <f t="array" ref="HG294">INDEX(#REF!,MATCH(EJ294&amp;EK294&amp;HJ294&amp;HK294&amp;HL294,#REF!&amp;#REF!&amp;#REF!&amp;#REF!&amp;#REF!,0))</f>
        <v>#REF!</v>
      </c>
      <c r="HH294" s="16"/>
      <c r="HI294" s="25">
        <f t="shared" si="1033"/>
        <v>0</v>
      </c>
      <c r="HJ294" s="25">
        <f t="shared" si="1034"/>
        <v>0</v>
      </c>
      <c r="HK294" s="19">
        <v>0</v>
      </c>
      <c r="HL294" s="19">
        <v>0</v>
      </c>
      <c r="HM294" s="18">
        <v>0.01</v>
      </c>
      <c r="HN294" s="18">
        <v>1</v>
      </c>
      <c r="HO294" s="25">
        <f t="shared" si="1035"/>
        <v>0</v>
      </c>
      <c r="HP294" s="25">
        <f t="shared" si="1036"/>
        <v>0</v>
      </c>
      <c r="HQ294" s="25">
        <f t="shared" si="1037"/>
        <v>0</v>
      </c>
      <c r="HR294" s="25">
        <f t="shared" si="1038"/>
        <v>0</v>
      </c>
      <c r="HS294" s="25">
        <f t="shared" si="1039"/>
        <v>0</v>
      </c>
      <c r="HT294" s="19">
        <v>0</v>
      </c>
      <c r="HU294" s="19">
        <v>0</v>
      </c>
      <c r="HV294" s="19">
        <v>0</v>
      </c>
      <c r="HW294" s="25">
        <f t="shared" si="1040"/>
        <v>0</v>
      </c>
      <c r="HX294" s="19">
        <v>0</v>
      </c>
      <c r="HY294" s="19">
        <v>0</v>
      </c>
      <c r="HZ294" s="18">
        <v>36.820999999999998</v>
      </c>
      <c r="IA294" s="20">
        <f>ROUND(IF(EN294="Cống tròn",IF(EN294="Cống tròn",IF(EU294="Không có móng",IQ294-FF294,IF(EU294="Đế",IP294-FN294,IF(OR(EU294="Móng bê tông",EU294="Móng bê tông kết hợp đế"),II294-FJ294,0))),0),IF(EN294="Cống hộp",IF(AND(EN294="Cống hộp",EU294="Không có móng"),IQ294-GF294,IF(AND(EN294="Cống hộp",EU294="Móng bê tông"),IJ294-GB294,0)),IF(OR(EN294="Rãnh xây",EN294="Rãnh bê tông"),IF(OR(EN294="Rãnh xây",EN294="Rãnh bê tông"),IK294-GB294,0),IF(EN294="Ống nhựa",IF(AND(EN294="Ống nhựa",EU294="Không đắp cát"),IQ294-HT294,IF(AND(EN294="Ống nhựa",EU294="Đắp cát"),IH294-HX294,0)),IF(EN294="Rãnh thang",IF(EN294="Rãnh thang",IF(EU294="Móng bê tông",#REF!-#REF!,IQ294),0),0))))),2)</f>
        <v>35.450000000000003</v>
      </c>
      <c r="IB294" s="20">
        <f t="shared" si="1041"/>
        <v>1.3709999999999951</v>
      </c>
      <c r="IC294" s="20">
        <f t="shared" si="887"/>
        <v>35.450000000000003</v>
      </c>
      <c r="ID294" s="20">
        <f t="shared" si="888"/>
        <v>0</v>
      </c>
      <c r="IE294" s="20">
        <f t="shared" si="889"/>
        <v>0</v>
      </c>
      <c r="IF294" s="20">
        <f t="shared" si="890"/>
        <v>0</v>
      </c>
      <c r="IG294" s="20">
        <f>IF(EN294="Rãnh thang",IF(AND(EN294="Rãnh thang",EU294="Móng bê tông"),IQ294-#REF!,0),IF(EN294="Ống nhựa",IF(AND(EN294="Ống nhựa",EU294="Đắp cát"),IQ294-HT294,0),IF(EN294="Cống tròn",IF(EN294="Cống tròn",IF(OR(EU294="Móng bê tông",EU294="Móng bê tông kết hợp đế"),IM294-FL294,0),0),IF(EN294="Cống hộp",IF(AND(EN294="Cống hộp",EU294="Móng bê tông"),IN294-GD294,0),IF(OR(EN294="Rãnh xây",EN294="Rãnh bê tông"),IF(AND(EN294="Rãnh xây",EU294="Móng bê tông"),IO294-GD294,IF(AND(EN294="Rãnh bê tông",EU294="Móng bê tông"),IO294-GD294,0)),0)))))</f>
        <v>0</v>
      </c>
      <c r="IH294" s="20">
        <f t="shared" si="891"/>
        <v>0</v>
      </c>
      <c r="II294" s="20">
        <f t="shared" si="892"/>
        <v>0</v>
      </c>
      <c r="IJ294" s="20">
        <f t="shared" si="893"/>
        <v>0</v>
      </c>
      <c r="IK294" s="20">
        <f t="shared" si="894"/>
        <v>0</v>
      </c>
      <c r="IL294" s="20">
        <f t="shared" si="895"/>
        <v>0</v>
      </c>
      <c r="IM294" s="20">
        <f t="shared" si="896"/>
        <v>0</v>
      </c>
      <c r="IN294" s="20">
        <f t="shared" si="897"/>
        <v>0</v>
      </c>
      <c r="IO294" s="20">
        <f t="shared" si="898"/>
        <v>0</v>
      </c>
      <c r="IP294" s="20">
        <f t="shared" si="899"/>
        <v>35.57</v>
      </c>
      <c r="IQ294" s="18">
        <v>35.65</v>
      </c>
      <c r="IR294" s="25">
        <f t="shared" si="1042"/>
        <v>0</v>
      </c>
      <c r="IS294" s="25">
        <f t="shared" si="900"/>
        <v>0</v>
      </c>
      <c r="IT294" s="25">
        <f t="shared" si="901"/>
        <v>0</v>
      </c>
      <c r="IU294" s="25">
        <f>ROUND(IF(EN294="Cống tròn",IF(EN294="Cống tròn",IV294+FF294,0),IF(EN294="Cống hộp",IF(EN294="Cống hộp",IV294+GP294,0),IF(OR(EN294="Rãnh xây",EN294="Rãnh bê tông"),IF(OR(EN294="Rãnh xây",EN294="Rãnh bê tông"),IV294+GP294,0),IF(EN294="ống nhựa",IF(EN294="Ống nhựa",IV294+HT294,0),IF(EN294="Rãnh thang",IF(EN294="Rãnh thang",IQ294+#REF!,0),0))))),2)</f>
        <v>36.28</v>
      </c>
      <c r="IV294" s="18">
        <v>36.200000000000003</v>
      </c>
      <c r="IW294" s="25">
        <f t="shared" si="902"/>
        <v>36.28</v>
      </c>
      <c r="IX294" s="25">
        <f t="shared" si="903"/>
        <v>0</v>
      </c>
      <c r="IY294" s="25">
        <f t="shared" si="904"/>
        <v>0</v>
      </c>
      <c r="IZ294" s="25">
        <f t="shared" si="905"/>
        <v>0</v>
      </c>
      <c r="JA294" s="25">
        <f t="shared" si="906"/>
        <v>0</v>
      </c>
      <c r="JB294" s="18">
        <v>36.820999999999998</v>
      </c>
      <c r="JC294" s="20">
        <f>ROUND(IF(EN294="Cống tròn",IF(EN294="Cống tròn",IF(EU294="Không có móng",JS294-FF294,IF(EU294="Đế",JR294-FN294,IF(OR(EU294="Móng bê tông",EU294="Móng bê tông kết hợp đế"),JK294-FJ294,0))),0),IF(EN294="Cống hộp",IF(AND(EN294="Cống hộp",EU294="Không có móng"),JS294-GF294,IF(AND(EN294="Cống hộp",EU294="Móng bê tông"),JL294-GB294,0)),IF(OR(EN294="Rãnh xây",EN294="Rãnh bê tông"),IF(OR(EN294="Rãnh xây",EN294="Rãnh bê tông"),JM294-GB294,0),IF(EN294="Ống nhựa",IF(AND(EN294="Ống nhựa",EU294="Không đắp cát"),JS294-HT294,IF(AND(EN294="Ống nhựa",EU294="Đắp cát"),JJ294-HX294,0)),IF(EN294="Rãnh thang",IF(EN294="Rãnh thang",IF(EU294="Móng bê tông",#REF!-#REF!,JS294),0),0))))),2)</f>
        <v>35.4</v>
      </c>
      <c r="JD294" s="20">
        <f t="shared" si="1043"/>
        <v>1.4209999999999994</v>
      </c>
      <c r="JE294" s="20">
        <f t="shared" si="907"/>
        <v>35.400000000000006</v>
      </c>
      <c r="JF294" s="20">
        <f t="shared" si="908"/>
        <v>0</v>
      </c>
      <c r="JG294" s="20">
        <f t="shared" si="909"/>
        <v>0</v>
      </c>
      <c r="JH294" s="20">
        <f t="shared" si="910"/>
        <v>0</v>
      </c>
      <c r="JI294" s="20">
        <f>IF(EN294="Rãnh thang",IF(AND(EN294="Rãnh thang",EU294="Móng bê tông"),JS294-#REF!,0),IF(EN294="Ống nhựa",IF(AND(EN294="Ống nhựa",EU294="Đắp cát"),JS294-HT294,0),IF(EN294="Cống tròn",IF(EN294="Cống tròn",IF(OR(EU294="Móng bê tông",EU294="Móng bê tông kết hợp đế"),JO294-FL294,0),0),IF(EN294="Cống hộp",IF(AND(EN294="Cống hộp",EU294="Móng bê tông"),JP294-GD294,0),IF(OR(EN294="Rãnh xây",EN294="Rãnh bê tông"),IF(AND(EN294="Rãnh xây",EU294="Móng bê tông"),JQ294-GD294,IF(AND(EN294="Rãnh bê tông",EU294="Móng bê tông"),JQ294-GD294,0)),0)))))</f>
        <v>0</v>
      </c>
      <c r="JJ294" s="20">
        <f t="shared" si="911"/>
        <v>0</v>
      </c>
      <c r="JK294" s="20">
        <f t="shared" si="912"/>
        <v>0</v>
      </c>
      <c r="JL294" s="20">
        <f t="shared" si="913"/>
        <v>0</v>
      </c>
      <c r="JM294" s="20">
        <f t="shared" si="914"/>
        <v>0</v>
      </c>
      <c r="JN294" s="20">
        <f t="shared" si="915"/>
        <v>0</v>
      </c>
      <c r="JO294" s="20">
        <f t="shared" si="916"/>
        <v>0</v>
      </c>
      <c r="JP294" s="20">
        <f t="shared" si="917"/>
        <v>0</v>
      </c>
      <c r="JQ294" s="20">
        <f t="shared" si="918"/>
        <v>0</v>
      </c>
      <c r="JR294" s="20">
        <f t="shared" si="919"/>
        <v>35.520000000000003</v>
      </c>
      <c r="JS294" s="26">
        <v>35.6</v>
      </c>
      <c r="JT294" s="25">
        <f t="shared" si="1044"/>
        <v>0</v>
      </c>
      <c r="JU294" s="25">
        <f t="shared" si="920"/>
        <v>0</v>
      </c>
      <c r="JV294" s="25">
        <f t="shared" si="921"/>
        <v>0</v>
      </c>
      <c r="JW294" s="25">
        <f>ROUND(IF(EN294="Cống tròn",IF(EN294="Cống tròn",JX294+FF294,0),IF(EN294="Cống hộp",IF(EN294="Cống hộp",JX294+GP294,0),IF(OR(EN294="Rãnh xây",EN294="Rãnh bê tông"),IF(OR(EN294="Rãnh xây",EN294="Rãnh bê tông"),JX294+GP294,0),IF(EN294="ống nhựa",IF(EN294="Ống nhựa",JX294+HT294,0),IF(EN294="Rãnh thang",IF(EN294="Rãnh thang",JS294+#REF!,0),0))))),2)</f>
        <v>36.28</v>
      </c>
      <c r="JX294" s="27">
        <v>36.200000000000003</v>
      </c>
      <c r="JY294" s="25">
        <f t="shared" si="922"/>
        <v>36.28</v>
      </c>
      <c r="JZ294" s="25">
        <f t="shared" si="923"/>
        <v>0</v>
      </c>
      <c r="KA294" s="25">
        <f t="shared" si="924"/>
        <v>0</v>
      </c>
      <c r="KB294" s="25">
        <f t="shared" si="925"/>
        <v>0</v>
      </c>
      <c r="KC294" s="25">
        <f t="shared" si="926"/>
        <v>0</v>
      </c>
      <c r="KD294" s="28" t="s">
        <v>98</v>
      </c>
      <c r="KE294" s="27">
        <v>0</v>
      </c>
      <c r="KF294" s="25">
        <f t="shared" si="927"/>
        <v>1.3709999999999951</v>
      </c>
      <c r="KG294" s="25">
        <f t="shared" si="1045"/>
        <v>1.3709999999999951</v>
      </c>
      <c r="KH294" s="27">
        <v>0</v>
      </c>
      <c r="KI294" s="25">
        <f t="shared" si="928"/>
        <v>1.4209999999999994</v>
      </c>
      <c r="KJ294" s="25">
        <f t="shared" si="1046"/>
        <v>1.4209999999999994</v>
      </c>
      <c r="KK294" s="25">
        <f t="shared" si="929"/>
        <v>0</v>
      </c>
      <c r="KL294" s="25">
        <f t="shared" si="930"/>
        <v>0</v>
      </c>
      <c r="KM294" s="25">
        <f t="shared" si="1047"/>
        <v>0</v>
      </c>
      <c r="KN294" s="25">
        <f t="shared" si="931"/>
        <v>0</v>
      </c>
      <c r="KO294" s="25">
        <f t="shared" si="932"/>
        <v>0</v>
      </c>
      <c r="KP294" s="25">
        <f t="shared" si="1048"/>
        <v>0</v>
      </c>
      <c r="KQ294" s="25">
        <f t="shared" si="933"/>
        <v>0</v>
      </c>
      <c r="KR294" s="25">
        <f t="shared" si="934"/>
        <v>0</v>
      </c>
      <c r="KS294" s="25">
        <f t="shared" si="1049"/>
        <v>0</v>
      </c>
      <c r="KT294" s="25">
        <f t="shared" si="935"/>
        <v>0</v>
      </c>
      <c r="KU294" s="25">
        <f t="shared" si="936"/>
        <v>0</v>
      </c>
      <c r="KV294" s="25">
        <f t="shared" si="1050"/>
        <v>0</v>
      </c>
      <c r="KW294" s="25">
        <f t="shared" si="863"/>
        <v>0.12</v>
      </c>
      <c r="KX294" s="25">
        <f t="shared" si="937"/>
        <v>0.12</v>
      </c>
      <c r="KY294" s="25">
        <f t="shared" si="1051"/>
        <v>0.12</v>
      </c>
      <c r="KZ294" s="25">
        <f t="shared" si="938"/>
        <v>0</v>
      </c>
      <c r="LA294" s="25">
        <f t="shared" si="939"/>
        <v>0</v>
      </c>
      <c r="LB294" s="25">
        <f t="shared" si="1052"/>
        <v>0</v>
      </c>
      <c r="LC294" s="25">
        <f t="shared" si="940"/>
        <v>0.88</v>
      </c>
      <c r="LD294" s="25">
        <f t="shared" si="941"/>
        <v>0.88</v>
      </c>
      <c r="LE294" s="25">
        <f t="shared" si="1053"/>
        <v>0.88</v>
      </c>
      <c r="LF294" s="25">
        <f t="shared" si="942"/>
        <v>0</v>
      </c>
      <c r="LG294" s="25">
        <f t="shared" si="943"/>
        <v>0</v>
      </c>
      <c r="LH294" s="25">
        <f t="shared" si="1054"/>
        <v>0</v>
      </c>
      <c r="LI294" s="25">
        <f t="shared" si="944"/>
        <v>0</v>
      </c>
      <c r="LJ294" s="25">
        <f t="shared" si="945"/>
        <v>0</v>
      </c>
      <c r="LK294" s="25">
        <f t="shared" si="1055"/>
        <v>0</v>
      </c>
      <c r="LL294" s="25">
        <f t="shared" si="946"/>
        <v>0</v>
      </c>
      <c r="LM294" s="25">
        <f t="shared" si="947"/>
        <v>0</v>
      </c>
      <c r="LN294" s="25">
        <f t="shared" si="1056"/>
        <v>0</v>
      </c>
      <c r="LO294" s="25">
        <f t="shared" si="948"/>
        <v>0</v>
      </c>
      <c r="LP294" s="25">
        <f t="shared" si="949"/>
        <v>0</v>
      </c>
      <c r="LQ294" s="25">
        <f t="shared" si="1057"/>
        <v>0</v>
      </c>
      <c r="LR294" s="25">
        <f t="shared" si="950"/>
        <v>0</v>
      </c>
      <c r="LS294" s="25">
        <f t="shared" si="951"/>
        <v>0</v>
      </c>
      <c r="LT294" s="25">
        <f t="shared" si="1058"/>
        <v>0</v>
      </c>
      <c r="LU294" s="25">
        <f t="shared" si="952"/>
        <v>0</v>
      </c>
      <c r="LV294" s="25">
        <f t="shared" si="953"/>
        <v>0</v>
      </c>
      <c r="LW294" s="25">
        <f t="shared" si="1059"/>
        <v>0</v>
      </c>
      <c r="LX294" s="25">
        <f t="shared" si="954"/>
        <v>0</v>
      </c>
      <c r="LY294" s="25">
        <f t="shared" si="955"/>
        <v>0</v>
      </c>
      <c r="LZ294" s="25">
        <f t="shared" si="1060"/>
        <v>0</v>
      </c>
      <c r="MA294" s="25">
        <f t="shared" si="956"/>
        <v>0</v>
      </c>
      <c r="MB294" s="25">
        <f t="shared" si="957"/>
        <v>0</v>
      </c>
      <c r="MC294" s="25">
        <f t="shared" si="1061"/>
        <v>0</v>
      </c>
      <c r="MD294" s="25">
        <f t="shared" si="958"/>
        <v>0</v>
      </c>
      <c r="ME294" s="25">
        <f t="shared" si="959"/>
        <v>0</v>
      </c>
      <c r="MF294" s="25">
        <f t="shared" si="1062"/>
        <v>0</v>
      </c>
      <c r="MG294" s="25">
        <f t="shared" si="960"/>
        <v>0</v>
      </c>
      <c r="MH294" s="25">
        <f t="shared" si="961"/>
        <v>0</v>
      </c>
      <c r="MI294" s="25">
        <f t="shared" si="1063"/>
        <v>0</v>
      </c>
      <c r="MJ294" s="25">
        <f t="shared" si="962"/>
        <v>0</v>
      </c>
      <c r="MK294" s="25">
        <f t="shared" si="963"/>
        <v>0</v>
      </c>
      <c r="ML294" s="25">
        <f t="shared" si="1064"/>
        <v>0</v>
      </c>
      <c r="MM294" s="25">
        <f t="shared" si="964"/>
        <v>0</v>
      </c>
      <c r="MN294" s="25">
        <f t="shared" si="965"/>
        <v>0</v>
      </c>
      <c r="MO294" s="25">
        <f t="shared" si="1065"/>
        <v>0</v>
      </c>
      <c r="MP294" s="25">
        <f t="shared" si="966"/>
        <v>0</v>
      </c>
      <c r="MQ294" s="25">
        <f t="shared" si="967"/>
        <v>0</v>
      </c>
      <c r="MR294" s="25">
        <f t="shared" si="1066"/>
        <v>0</v>
      </c>
      <c r="MS294" s="29">
        <v>1.2</v>
      </c>
      <c r="MT294" s="29">
        <v>0</v>
      </c>
      <c r="MU294" s="29">
        <v>1</v>
      </c>
      <c r="MV294" s="29">
        <v>1</v>
      </c>
      <c r="MW294" s="25">
        <f t="shared" si="968"/>
        <v>1.2</v>
      </c>
      <c r="MX294" s="25">
        <f t="shared" si="969"/>
        <v>1.65</v>
      </c>
      <c r="MY294" s="25">
        <f t="shared" si="970"/>
        <v>0</v>
      </c>
      <c r="MZ294" s="25">
        <f t="shared" si="971"/>
        <v>0</v>
      </c>
      <c r="NA294" s="25">
        <f t="shared" si="972"/>
        <v>1.2</v>
      </c>
      <c r="NB294" s="25">
        <f t="shared" si="973"/>
        <v>1.71</v>
      </c>
      <c r="NC294" s="25">
        <f t="shared" si="974"/>
        <v>0</v>
      </c>
      <c r="ND294" s="25">
        <f t="shared" si="975"/>
        <v>0</v>
      </c>
      <c r="NE294" s="25">
        <f t="shared" si="1067"/>
        <v>1.2</v>
      </c>
      <c r="NF294" s="25">
        <f t="shared" si="1067"/>
        <v>1.68</v>
      </c>
      <c r="NG294" s="25">
        <f t="shared" si="1067"/>
        <v>0</v>
      </c>
      <c r="NH294" s="25">
        <f t="shared" si="976"/>
        <v>0</v>
      </c>
      <c r="NI294" s="25">
        <f t="shared" si="977"/>
        <v>29.48</v>
      </c>
      <c r="NJ294" s="25">
        <f t="shared" si="978"/>
        <v>0</v>
      </c>
      <c r="NK294" s="25">
        <f t="shared" si="979"/>
        <v>29.48</v>
      </c>
      <c r="NL294" s="25">
        <f t="shared" si="980"/>
        <v>10.76</v>
      </c>
      <c r="NM294" s="25">
        <f t="shared" si="981"/>
        <v>0</v>
      </c>
      <c r="NN294" s="25">
        <f t="shared" si="1068"/>
        <v>10.76</v>
      </c>
      <c r="NO294" s="25">
        <f t="shared" si="982"/>
        <v>0</v>
      </c>
      <c r="NP294" s="25">
        <f t="shared" si="983"/>
        <v>0</v>
      </c>
      <c r="NQ294" s="25">
        <f t="shared" si="1069"/>
        <v>0</v>
      </c>
      <c r="NR294" s="25">
        <f t="shared" si="984"/>
        <v>0</v>
      </c>
      <c r="NS294" s="25">
        <f t="shared" si="985"/>
        <v>0</v>
      </c>
      <c r="NT294" s="25">
        <f t="shared" si="1070"/>
        <v>0</v>
      </c>
      <c r="NU294" s="25">
        <f t="shared" si="986"/>
        <v>0</v>
      </c>
      <c r="NV294" s="25">
        <f t="shared" si="987"/>
        <v>0</v>
      </c>
      <c r="NW294" s="25">
        <f t="shared" si="1071"/>
        <v>0</v>
      </c>
      <c r="NX294" s="25">
        <f t="shared" si="1072"/>
        <v>10.76</v>
      </c>
      <c r="NY294" s="25">
        <f t="shared" si="1072"/>
        <v>0</v>
      </c>
      <c r="NZ294" s="25">
        <f t="shared" si="1073"/>
        <v>10.76</v>
      </c>
      <c r="OA294" s="25">
        <f t="shared" si="1074"/>
        <v>18.72</v>
      </c>
      <c r="OB294" s="25">
        <f t="shared" si="1074"/>
        <v>0</v>
      </c>
      <c r="OC294" s="25">
        <f t="shared" si="1075"/>
        <v>18.72</v>
      </c>
      <c r="OD294" s="25">
        <f t="shared" si="1076"/>
        <v>10.76</v>
      </c>
      <c r="OE294" s="25">
        <f t="shared" si="1076"/>
        <v>0</v>
      </c>
      <c r="OF294" s="25">
        <f t="shared" si="1076"/>
        <v>10.76</v>
      </c>
      <c r="OG294" s="25">
        <f t="shared" si="988"/>
        <v>0</v>
      </c>
      <c r="OH294" s="25">
        <f t="shared" si="989"/>
        <v>0</v>
      </c>
      <c r="OI294" s="25">
        <f t="shared" si="990"/>
        <v>0</v>
      </c>
      <c r="OJ294" s="25">
        <f t="shared" si="991"/>
        <v>0</v>
      </c>
      <c r="OK294" s="25">
        <f t="shared" si="992"/>
        <v>0</v>
      </c>
      <c r="OL294" s="25">
        <f t="shared" si="993"/>
        <v>0</v>
      </c>
      <c r="OM294" s="25">
        <f t="shared" si="1077"/>
        <v>0</v>
      </c>
      <c r="ON294" s="25">
        <f t="shared" si="1077"/>
        <v>0</v>
      </c>
      <c r="OO294" s="25">
        <f t="shared" si="1077"/>
        <v>0</v>
      </c>
      <c r="OP294" s="25">
        <f t="shared" si="994"/>
        <v>0</v>
      </c>
      <c r="OQ294" s="25">
        <f t="shared" si="995"/>
        <v>0</v>
      </c>
      <c r="OR294" s="25">
        <f t="shared" si="1078"/>
        <v>0</v>
      </c>
      <c r="OS294" s="19">
        <v>536217.23</v>
      </c>
      <c r="OT294" s="19">
        <v>2371549.41</v>
      </c>
    </row>
    <row r="295" spans="1:410" ht="33" customHeight="1" x14ac:dyDescent="0.25">
      <c r="A295" s="18"/>
      <c r="B295" s="18" t="s">
        <v>1071</v>
      </c>
      <c r="C295" s="18">
        <v>1382.82</v>
      </c>
      <c r="D295" s="16" t="e">
        <f>_xlfn.IFNA(INDEX(#REF!,MATCH(E295,#REF!,0)),0)</f>
        <v>#REF!</v>
      </c>
      <c r="E295" s="18" t="s">
        <v>1114</v>
      </c>
      <c r="F295" s="16" t="s">
        <v>765</v>
      </c>
      <c r="G295" s="16" t="s">
        <v>766</v>
      </c>
      <c r="H295" s="16" t="s">
        <v>767</v>
      </c>
      <c r="I295" s="16" t="s">
        <v>768</v>
      </c>
      <c r="J295" s="16" t="s">
        <v>769</v>
      </c>
      <c r="K295" s="16" t="s">
        <v>770</v>
      </c>
      <c r="L295" s="16" t="s">
        <v>771</v>
      </c>
      <c r="M295" s="18">
        <v>2.44</v>
      </c>
      <c r="N295" s="18">
        <v>2.44</v>
      </c>
      <c r="O295" s="18">
        <v>2.84</v>
      </c>
      <c r="P295" s="18">
        <v>2.84</v>
      </c>
      <c r="Q295" s="18">
        <v>0.1</v>
      </c>
      <c r="R295" s="18">
        <v>2.64</v>
      </c>
      <c r="S295" s="18">
        <v>2.64</v>
      </c>
      <c r="T295" s="18">
        <v>0.2</v>
      </c>
      <c r="U295" s="18">
        <v>0</v>
      </c>
      <c r="V295" s="18">
        <v>0</v>
      </c>
      <c r="W295" s="18">
        <v>0</v>
      </c>
      <c r="X295" s="18">
        <v>2.44</v>
      </c>
      <c r="Y295" s="18">
        <v>2.4</v>
      </c>
      <c r="Z295" s="20">
        <f t="shared" si="996"/>
        <v>1.6</v>
      </c>
      <c r="AA295" s="18">
        <v>0.22</v>
      </c>
      <c r="AB295" s="18">
        <v>0</v>
      </c>
      <c r="AC295" s="18">
        <v>0</v>
      </c>
      <c r="AD295" s="18">
        <v>0</v>
      </c>
      <c r="AE295" s="18">
        <v>0</v>
      </c>
      <c r="AF295" s="18">
        <v>0</v>
      </c>
      <c r="AG295" s="18">
        <v>2</v>
      </c>
      <c r="AH295" s="18">
        <v>2</v>
      </c>
      <c r="AI295" s="20">
        <f t="shared" si="997"/>
        <v>1.75</v>
      </c>
      <c r="AJ295" s="18">
        <v>0</v>
      </c>
      <c r="AK295" s="18">
        <v>0</v>
      </c>
      <c r="AL295" s="20">
        <f t="shared" si="998"/>
        <v>0</v>
      </c>
      <c r="AM295" s="18">
        <v>2.44</v>
      </c>
      <c r="AN295" s="18">
        <v>2</v>
      </c>
      <c r="AO295" s="18">
        <v>0.15</v>
      </c>
      <c r="AP295" s="18">
        <v>0.22</v>
      </c>
      <c r="AQ295" s="18">
        <v>2.44</v>
      </c>
      <c r="AR295" s="18">
        <v>2.2200000000000002</v>
      </c>
      <c r="AS295" s="18">
        <v>0.12</v>
      </c>
      <c r="AT295" s="18">
        <v>0.11</v>
      </c>
      <c r="AU295" s="18">
        <v>0</v>
      </c>
      <c r="AV295" s="18">
        <v>1</v>
      </c>
      <c r="AW295" s="18">
        <v>0</v>
      </c>
      <c r="AX295" s="18">
        <v>0</v>
      </c>
      <c r="AY295" s="18">
        <v>0</v>
      </c>
      <c r="AZ295" s="18">
        <v>0</v>
      </c>
      <c r="BA295" s="18">
        <v>0</v>
      </c>
      <c r="BB295" s="18">
        <v>0</v>
      </c>
      <c r="BC295" s="18">
        <v>0</v>
      </c>
      <c r="BD295" s="18">
        <v>0</v>
      </c>
      <c r="BE295" s="18">
        <v>1</v>
      </c>
      <c r="BF295" s="18">
        <v>1</v>
      </c>
      <c r="BG295" s="18">
        <v>0</v>
      </c>
      <c r="BH295" s="18">
        <v>0</v>
      </c>
      <c r="BI295" s="18">
        <v>0</v>
      </c>
      <c r="BJ295" s="18">
        <v>0</v>
      </c>
      <c r="BK295" s="18">
        <v>0</v>
      </c>
      <c r="BL295" s="18">
        <v>0</v>
      </c>
      <c r="BM295" s="18">
        <v>0</v>
      </c>
      <c r="BN295" s="18">
        <v>0</v>
      </c>
      <c r="BO295" s="18">
        <v>0</v>
      </c>
      <c r="BP295" s="18">
        <v>0</v>
      </c>
      <c r="BQ295" s="18">
        <v>0</v>
      </c>
      <c r="BR295" s="18">
        <v>0</v>
      </c>
      <c r="BS295" s="18">
        <v>0</v>
      </c>
      <c r="BT295" s="18">
        <v>0</v>
      </c>
      <c r="BU295" s="18">
        <v>0</v>
      </c>
      <c r="BV295" s="18">
        <v>0</v>
      </c>
      <c r="BW295" s="18">
        <v>0</v>
      </c>
      <c r="BX295" s="18">
        <v>0</v>
      </c>
      <c r="BY295" s="18">
        <v>0</v>
      </c>
      <c r="BZ295" s="18">
        <v>0</v>
      </c>
      <c r="CA295" s="16" t="e">
        <f>_xlfn.IFNA(IF(RIGHT(D295,2)="=G",0,INDEX(#REF!,MATCH(E295,#REF!,0))),0)</f>
        <v>#REF!</v>
      </c>
      <c r="CB295" s="16" t="s">
        <v>776</v>
      </c>
      <c r="CC295" s="18">
        <v>0</v>
      </c>
      <c r="CD295" s="18">
        <v>0</v>
      </c>
      <c r="CE295" s="18">
        <v>2.2000000000000002</v>
      </c>
      <c r="CF295" s="18">
        <v>0.73</v>
      </c>
      <c r="CG295" s="18">
        <v>0.12</v>
      </c>
      <c r="CH295" s="18">
        <v>3</v>
      </c>
      <c r="CI295" s="16" t="s">
        <v>98</v>
      </c>
      <c r="CJ295" s="18">
        <v>0</v>
      </c>
      <c r="CK295" s="20">
        <f t="shared" si="864"/>
        <v>2.2000000000000002</v>
      </c>
      <c r="CL295" s="20">
        <f t="shared" si="999"/>
        <v>2.2000000000000002</v>
      </c>
      <c r="CM295" s="18">
        <v>37.659999999999997</v>
      </c>
      <c r="CN295" s="18">
        <v>37.659999999999997</v>
      </c>
      <c r="CO295" s="18">
        <v>36.820999999999998</v>
      </c>
      <c r="CP295" s="22">
        <f t="shared" si="865"/>
        <v>37.659999999999997</v>
      </c>
      <c r="CQ295" s="22">
        <f t="shared" si="866"/>
        <v>35.46</v>
      </c>
      <c r="CR295" s="22">
        <f t="shared" si="1000"/>
        <v>2.2000000000000002</v>
      </c>
      <c r="CS295" s="22">
        <f t="shared" si="867"/>
        <v>35.559999999999995</v>
      </c>
      <c r="CT295" s="22">
        <f t="shared" si="868"/>
        <v>35.76</v>
      </c>
      <c r="CU295" s="18">
        <v>35.76</v>
      </c>
      <c r="CV295" s="22">
        <f t="shared" si="1001"/>
        <v>1.6</v>
      </c>
      <c r="CW295" s="22">
        <f t="shared" si="869"/>
        <v>0</v>
      </c>
      <c r="CX295" s="22">
        <f t="shared" si="870"/>
        <v>0</v>
      </c>
      <c r="CY295" s="22">
        <f t="shared" si="871"/>
        <v>37.39</v>
      </c>
      <c r="CZ295" s="22">
        <f t="shared" si="872"/>
        <v>37.54</v>
      </c>
      <c r="DA295" s="18">
        <v>37.659999999999997</v>
      </c>
      <c r="DB295" s="20">
        <f t="shared" si="1002"/>
        <v>2.2000000000000002</v>
      </c>
      <c r="DC295" s="20">
        <f t="shared" si="1003"/>
        <v>0</v>
      </c>
      <c r="DD295" s="20">
        <f t="shared" si="1004"/>
        <v>2.2000000000000002</v>
      </c>
      <c r="DE295" s="20">
        <f t="shared" si="873"/>
        <v>0.1</v>
      </c>
      <c r="DF295" s="20">
        <f t="shared" si="874"/>
        <v>0.2</v>
      </c>
      <c r="DG295" s="20">
        <f t="shared" si="875"/>
        <v>1.87</v>
      </c>
      <c r="DH295" s="20">
        <f t="shared" si="876"/>
        <v>0</v>
      </c>
      <c r="DI295" s="20">
        <f t="shared" si="877"/>
        <v>0</v>
      </c>
      <c r="DJ295" s="20">
        <f t="shared" si="878"/>
        <v>0</v>
      </c>
      <c r="DK295" s="20">
        <f t="shared" si="1005"/>
        <v>2.17</v>
      </c>
      <c r="DL295" s="20">
        <f t="shared" si="1006"/>
        <v>0</v>
      </c>
      <c r="DM295" s="20">
        <f t="shared" si="1007"/>
        <v>3.0000000000000249E-2</v>
      </c>
      <c r="DN295" s="20">
        <f t="shared" si="1008"/>
        <v>0</v>
      </c>
      <c r="DO295" s="18">
        <v>3.04</v>
      </c>
      <c r="DP295" s="18">
        <v>0</v>
      </c>
      <c r="DQ295" s="18">
        <v>1</v>
      </c>
      <c r="DR295" s="18">
        <v>1</v>
      </c>
      <c r="DS295" s="25">
        <f t="shared" si="1009"/>
        <v>3.04</v>
      </c>
      <c r="DT295" s="25">
        <f t="shared" si="1010"/>
        <v>0</v>
      </c>
      <c r="DU295" s="25">
        <f t="shared" si="1011"/>
        <v>6.69</v>
      </c>
      <c r="DV295" s="25">
        <f t="shared" si="1012"/>
        <v>0</v>
      </c>
      <c r="DW295" s="25">
        <f t="shared" si="1013"/>
        <v>6.69</v>
      </c>
      <c r="DX295" s="25">
        <f t="shared" si="1014"/>
        <v>19</v>
      </c>
      <c r="DY295" s="25">
        <f t="shared" si="1015"/>
        <v>0</v>
      </c>
      <c r="DZ295" s="25">
        <f t="shared" si="1016"/>
        <v>19</v>
      </c>
      <c r="EA295" s="25">
        <f t="shared" si="1017"/>
        <v>13.33</v>
      </c>
      <c r="EB295" s="25">
        <f t="shared" si="1018"/>
        <v>0</v>
      </c>
      <c r="EC295" s="25">
        <f t="shared" si="1019"/>
        <v>13.33</v>
      </c>
      <c r="ED295" s="25">
        <f t="shared" si="1020"/>
        <v>5.67</v>
      </c>
      <c r="EE295" s="25">
        <f t="shared" si="1020"/>
        <v>0</v>
      </c>
      <c r="EF295" s="25">
        <f t="shared" si="1021"/>
        <v>5.67</v>
      </c>
      <c r="EG295" s="25">
        <f t="shared" si="1022"/>
        <v>13.33</v>
      </c>
      <c r="EH295" s="25">
        <f t="shared" si="1022"/>
        <v>0</v>
      </c>
      <c r="EI295" s="25">
        <f t="shared" si="1023"/>
        <v>13.33</v>
      </c>
      <c r="EJ295" s="18">
        <v>1382.82</v>
      </c>
      <c r="EK295" s="18">
        <v>1343.22</v>
      </c>
      <c r="EL295" s="18" t="s">
        <v>1114</v>
      </c>
      <c r="EM295" s="18" t="s">
        <v>1115</v>
      </c>
      <c r="EN295" s="16" t="s">
        <v>774</v>
      </c>
      <c r="EO295" s="16" t="s">
        <v>132</v>
      </c>
      <c r="EP295" s="16" t="e">
        <f>IF(OR(EN295="Cống tròn",EN295="Cống hộp",EN295="Ống nhựa"),INDEX(#REF!,MATCH(E295,#REF!,0)),IF(OR(EN295="Rãnh xây",EN295="Rãnh bê tông"),INDEX(#REF!,MATCH(E295,#REF!,0)),0))</f>
        <v>#REF!</v>
      </c>
      <c r="EQ295" s="18">
        <v>37.999999999999908</v>
      </c>
      <c r="ER295" s="18">
        <v>1</v>
      </c>
      <c r="ES295" s="25">
        <f t="shared" si="1024"/>
        <v>38</v>
      </c>
      <c r="ET295" s="1" t="e">
        <f>_xlfn.IFNA(IF(EN295="Cống tròn",INDEX(#REF!,MATCH(E295,#REF!,0)),IF(EN295="Cống hộp",INDEX(#REF!,MATCH(E295,#REF!,0)),EU295&amp;" ,"&amp;EV295)),0)</f>
        <v>#REF!</v>
      </c>
      <c r="EU295" s="16" t="s">
        <v>769</v>
      </c>
      <c r="EV295" s="16" t="s">
        <v>775</v>
      </c>
      <c r="EW295" s="16" t="e">
        <f>_xlfn.IFNA(INDEX(#REF!,MATCH(E295,#REF!,0)),0)</f>
        <v>#REF!</v>
      </c>
      <c r="EX295" s="16"/>
      <c r="EY295" s="18">
        <v>0</v>
      </c>
      <c r="EZ295" s="18">
        <v>0</v>
      </c>
      <c r="FA295" s="18">
        <v>0</v>
      </c>
      <c r="FB295" s="18">
        <v>0</v>
      </c>
      <c r="FC295" s="18">
        <v>0</v>
      </c>
      <c r="FD295" s="25">
        <f t="shared" si="879"/>
        <v>0</v>
      </c>
      <c r="FE295" s="25">
        <f t="shared" si="1025"/>
        <v>0</v>
      </c>
      <c r="FF295" s="18">
        <v>0.1</v>
      </c>
      <c r="FG295" s="18">
        <v>2</v>
      </c>
      <c r="FH295" s="18">
        <v>1</v>
      </c>
      <c r="FI295" s="25">
        <f t="shared" si="1026"/>
        <v>1.2</v>
      </c>
      <c r="FJ295" s="18">
        <v>0</v>
      </c>
      <c r="FK295" s="18">
        <v>0</v>
      </c>
      <c r="FL295" s="18">
        <v>0.2</v>
      </c>
      <c r="FM295" s="18">
        <v>1.4</v>
      </c>
      <c r="FN295" s="18">
        <v>0</v>
      </c>
      <c r="FO295" s="25">
        <f t="shared" si="1027"/>
        <v>1.4</v>
      </c>
      <c r="FP295" s="18">
        <v>1.4999999999999999E-2</v>
      </c>
      <c r="FQ295" s="18">
        <v>1</v>
      </c>
      <c r="FR295" s="25">
        <f t="shared" si="880"/>
        <v>37</v>
      </c>
      <c r="FS295" s="25">
        <f t="shared" si="881"/>
        <v>0.54</v>
      </c>
      <c r="FT295" s="25">
        <f t="shared" si="882"/>
        <v>37.54</v>
      </c>
      <c r="FU295" s="25">
        <f t="shared" si="883"/>
        <v>-0.45999999999990848</v>
      </c>
      <c r="FV295" s="25" t="str">
        <f t="shared" si="1028"/>
        <v>Thêm 01</v>
      </c>
      <c r="FW295" s="25">
        <f t="shared" si="1029"/>
        <v>0.56000000000000005</v>
      </c>
      <c r="FX295" s="16"/>
      <c r="FY295" s="16"/>
      <c r="FZ295" s="16"/>
      <c r="GA295" s="16"/>
      <c r="GB295" s="19">
        <v>0</v>
      </c>
      <c r="GC295" s="19">
        <v>0</v>
      </c>
      <c r="GD295" s="19">
        <v>0</v>
      </c>
      <c r="GE295" s="19">
        <v>0</v>
      </c>
      <c r="GF295" s="19">
        <v>0</v>
      </c>
      <c r="GG295" s="19">
        <v>0</v>
      </c>
      <c r="GH295" s="19">
        <v>0</v>
      </c>
      <c r="GI295" s="19">
        <v>0</v>
      </c>
      <c r="GJ295" s="19">
        <v>0</v>
      </c>
      <c r="GK295" s="19">
        <v>0</v>
      </c>
      <c r="GL295" s="25">
        <f t="shared" si="884"/>
        <v>0</v>
      </c>
      <c r="GM295" s="25">
        <f t="shared" si="1030"/>
        <v>0</v>
      </c>
      <c r="GN295" s="19">
        <v>0</v>
      </c>
      <c r="GO295" s="19">
        <v>0</v>
      </c>
      <c r="GP295" s="19">
        <v>0</v>
      </c>
      <c r="GQ295" s="19">
        <v>0</v>
      </c>
      <c r="GR295" s="1" t="e">
        <f>_xlfn.IFNA(INDEX(#REF!,MATCH(E295,#REF!,0)),0)</f>
        <v>#REF!</v>
      </c>
      <c r="GS295" s="16"/>
      <c r="GT295" s="18">
        <v>0</v>
      </c>
      <c r="GU295" s="18">
        <v>0</v>
      </c>
      <c r="GV295" s="18">
        <v>0</v>
      </c>
      <c r="GW295" s="18">
        <v>0</v>
      </c>
      <c r="GX295" s="25">
        <f t="shared" si="885"/>
        <v>0</v>
      </c>
      <c r="GY295" s="25">
        <f t="shared" si="886"/>
        <v>0</v>
      </c>
      <c r="GZ295" s="25">
        <f t="shared" si="1031"/>
        <v>0</v>
      </c>
      <c r="HA295" s="1" t="e" cm="1">
        <f t="array" ref="HA295">INDEX(#REF!,MATCH(EJ295&amp;EK295&amp;HD295&amp;HE295&amp;HF295,#REF!&amp;#REF!&amp;#REF!&amp;#REF!&amp;#REF!,0))</f>
        <v>#REF!</v>
      </c>
      <c r="HB295" s="16"/>
      <c r="HC295" s="25">
        <f t="shared" si="1032"/>
        <v>0</v>
      </c>
      <c r="HD295" s="18">
        <v>0</v>
      </c>
      <c r="HE295" s="18">
        <v>0</v>
      </c>
      <c r="HF295" s="18">
        <v>0</v>
      </c>
      <c r="HG295" s="1" t="e" cm="1">
        <f t="array" ref="HG295">INDEX(#REF!,MATCH(EJ295&amp;EK295&amp;HJ295&amp;HK295&amp;HL295,#REF!&amp;#REF!&amp;#REF!&amp;#REF!&amp;#REF!,0))</f>
        <v>#REF!</v>
      </c>
      <c r="HH295" s="16"/>
      <c r="HI295" s="25">
        <f t="shared" si="1033"/>
        <v>0</v>
      </c>
      <c r="HJ295" s="25">
        <f t="shared" si="1034"/>
        <v>0</v>
      </c>
      <c r="HK295" s="19">
        <v>0</v>
      </c>
      <c r="HL295" s="19">
        <v>0</v>
      </c>
      <c r="HM295" s="18">
        <v>0.01</v>
      </c>
      <c r="HN295" s="18">
        <v>1</v>
      </c>
      <c r="HO295" s="25">
        <f t="shared" si="1035"/>
        <v>0</v>
      </c>
      <c r="HP295" s="25">
        <f t="shared" si="1036"/>
        <v>0</v>
      </c>
      <c r="HQ295" s="25">
        <f t="shared" si="1037"/>
        <v>0</v>
      </c>
      <c r="HR295" s="25">
        <f t="shared" si="1038"/>
        <v>0</v>
      </c>
      <c r="HS295" s="25">
        <f t="shared" si="1039"/>
        <v>0</v>
      </c>
      <c r="HT295" s="19">
        <v>0</v>
      </c>
      <c r="HU295" s="19">
        <v>0</v>
      </c>
      <c r="HV295" s="19">
        <v>0</v>
      </c>
      <c r="HW295" s="25">
        <f t="shared" si="1040"/>
        <v>0</v>
      </c>
      <c r="HX295" s="19">
        <v>0</v>
      </c>
      <c r="HY295" s="19">
        <v>0</v>
      </c>
      <c r="HZ295" s="18">
        <v>37.659999999999997</v>
      </c>
      <c r="IA295" s="20">
        <f>ROUND(IF(EN295="Cống tròn",IF(EN295="Cống tròn",IF(EU295="Không có móng",IQ295-FF295,IF(EU295="Đế",IP295-FN295,IF(OR(EU295="Móng bê tông",EU295="Móng bê tông kết hợp đế"),II295-FJ295,0))),0),IF(EN295="Cống hộp",IF(AND(EN295="Cống hộp",EU295="Không có móng"),IQ295-GF295,IF(AND(EN295="Cống hộp",EU295="Móng bê tông"),IJ295-GB295,0)),IF(OR(EN295="Rãnh xây",EN295="Rãnh bê tông"),IF(OR(EN295="Rãnh xây",EN295="Rãnh bê tông"),IK295-GB295,0),IF(EN295="Ống nhựa",IF(AND(EN295="Ống nhựa",EU295="Không đắp cát"),IQ295-HT295,IF(AND(EN295="Ống nhựa",EU295="Đắp cát"),IH295-HX295,0)),IF(EN295="Rãnh thang",IF(EN295="Rãnh thang",IF(EU295="Móng bê tông",#REF!-#REF!,IQ295),0),0))))),2)</f>
        <v>35.76</v>
      </c>
      <c r="IB295" s="20">
        <f t="shared" si="1041"/>
        <v>1.8999999999999986</v>
      </c>
      <c r="IC295" s="20">
        <f t="shared" si="887"/>
        <v>35.76</v>
      </c>
      <c r="ID295" s="20">
        <f t="shared" si="888"/>
        <v>0</v>
      </c>
      <c r="IE295" s="20">
        <f t="shared" si="889"/>
        <v>0</v>
      </c>
      <c r="IF295" s="20">
        <f t="shared" si="890"/>
        <v>0</v>
      </c>
      <c r="IG295" s="20">
        <f>IF(EN295="Rãnh thang",IF(AND(EN295="Rãnh thang",EU295="Móng bê tông"),IQ295-#REF!,0),IF(EN295="Ống nhựa",IF(AND(EN295="Ống nhựa",EU295="Đắp cát"),IQ295-HT295,0),IF(EN295="Cống tròn",IF(EN295="Cống tròn",IF(OR(EU295="Móng bê tông",EU295="Móng bê tông kết hợp đế"),IM295-FL295,0),0),IF(EN295="Cống hộp",IF(AND(EN295="Cống hộp",EU295="Móng bê tông"),IN295-GD295,0),IF(OR(EN295="Rãnh xây",EN295="Rãnh bê tông"),IF(AND(EN295="Rãnh xây",EU295="Móng bê tông"),IO295-GD295,IF(AND(EN295="Rãnh bê tông",EU295="Móng bê tông"),IO295-GD295,0)),0)))))</f>
        <v>35.76</v>
      </c>
      <c r="IH295" s="20">
        <f t="shared" si="891"/>
        <v>0</v>
      </c>
      <c r="II295" s="20">
        <f t="shared" si="892"/>
        <v>35.76</v>
      </c>
      <c r="IJ295" s="20">
        <f t="shared" si="893"/>
        <v>0</v>
      </c>
      <c r="IK295" s="20">
        <f t="shared" si="894"/>
        <v>0</v>
      </c>
      <c r="IL295" s="20">
        <f t="shared" si="895"/>
        <v>35.96</v>
      </c>
      <c r="IM295" s="20">
        <f t="shared" si="896"/>
        <v>35.96</v>
      </c>
      <c r="IN295" s="20">
        <f t="shared" si="897"/>
        <v>0</v>
      </c>
      <c r="IO295" s="20">
        <f t="shared" si="898"/>
        <v>0</v>
      </c>
      <c r="IP295" s="20">
        <f t="shared" si="899"/>
        <v>0</v>
      </c>
      <c r="IQ295" s="18">
        <v>36.06</v>
      </c>
      <c r="IR295" s="25">
        <f t="shared" si="1042"/>
        <v>0</v>
      </c>
      <c r="IS295" s="25">
        <f t="shared" si="900"/>
        <v>0</v>
      </c>
      <c r="IT295" s="25">
        <f t="shared" si="901"/>
        <v>0</v>
      </c>
      <c r="IU295" s="25">
        <f>ROUND(IF(EN295="Cống tròn",IF(EN295="Cống tròn",IV295+FF295,0),IF(EN295="Cống hộp",IF(EN295="Cống hộp",IV295+GP295,0),IF(OR(EN295="Rãnh xây",EN295="Rãnh bê tông"),IF(OR(EN295="Rãnh xây",EN295="Rãnh bê tông"),IV295+GP295,0),IF(EN295="ống nhựa",IF(EN295="Ống nhựa",IV295+HT295,0),IF(EN295="Rãnh thang",IF(EN295="Rãnh thang",IQ295+#REF!,0),0))))),2)</f>
        <v>37.119999999999997</v>
      </c>
      <c r="IV295" s="18">
        <v>37.020000000000003</v>
      </c>
      <c r="IW295" s="25">
        <f t="shared" si="902"/>
        <v>37.119999999999997</v>
      </c>
      <c r="IX295" s="25">
        <f t="shared" si="903"/>
        <v>0</v>
      </c>
      <c r="IY295" s="25">
        <f t="shared" si="904"/>
        <v>0</v>
      </c>
      <c r="IZ295" s="25">
        <f t="shared" si="905"/>
        <v>0</v>
      </c>
      <c r="JA295" s="25">
        <f t="shared" si="906"/>
        <v>0</v>
      </c>
      <c r="JB295" s="18">
        <v>36.75</v>
      </c>
      <c r="JC295" s="20">
        <f>ROUND(IF(EN295="Cống tròn",IF(EN295="Cống tròn",IF(EU295="Không có móng",JS295-FF295,IF(EU295="Đế",JR295-FN295,IF(OR(EU295="Móng bê tông",EU295="Móng bê tông kết hợp đế"),JK295-FJ295,0))),0),IF(EN295="Cống hộp",IF(AND(EN295="Cống hộp",EU295="Không có móng"),JS295-GF295,IF(AND(EN295="Cống hộp",EU295="Móng bê tông"),JL295-GB295,0)),IF(OR(EN295="Rãnh xây",EN295="Rãnh bê tông"),IF(OR(EN295="Rãnh xây",EN295="Rãnh bê tông"),JM295-GB295,0),IF(EN295="Ống nhựa",IF(AND(EN295="Ống nhựa",EU295="Không đắp cát"),JS295-HT295,IF(AND(EN295="Ống nhựa",EU295="Đắp cát"),JJ295-HX295,0)),IF(EN295="Rãnh thang",IF(EN295="Rãnh thang",IF(EU295="Móng bê tông",#REF!-#REF!,JS295),0),0))))),2)</f>
        <v>35.72</v>
      </c>
      <c r="JD295" s="20">
        <f t="shared" si="1043"/>
        <v>1.0300000000000011</v>
      </c>
      <c r="JE295" s="20">
        <f t="shared" si="907"/>
        <v>35.72</v>
      </c>
      <c r="JF295" s="20">
        <f t="shared" si="908"/>
        <v>0</v>
      </c>
      <c r="JG295" s="20">
        <f t="shared" si="909"/>
        <v>0</v>
      </c>
      <c r="JH295" s="20">
        <f t="shared" si="910"/>
        <v>0</v>
      </c>
      <c r="JI295" s="20">
        <f>IF(EN295="Rãnh thang",IF(AND(EN295="Rãnh thang",EU295="Móng bê tông"),JS295-#REF!,0),IF(EN295="Ống nhựa",IF(AND(EN295="Ống nhựa",EU295="Đắp cát"),JS295-HT295,0),IF(EN295="Cống tròn",IF(EN295="Cống tròn",IF(OR(EU295="Móng bê tông",EU295="Móng bê tông kết hợp đế"),JO295-FL295,0),0),IF(EN295="Cống hộp",IF(AND(EN295="Cống hộp",EU295="Móng bê tông"),JP295-GD295,0),IF(OR(EN295="Rãnh xây",EN295="Rãnh bê tông"),IF(AND(EN295="Rãnh xây",EU295="Móng bê tông"),JQ295-GD295,IF(AND(EN295="Rãnh bê tông",EU295="Móng bê tông"),JQ295-GD295,0)),0)))))</f>
        <v>35.72</v>
      </c>
      <c r="JJ295" s="20">
        <f t="shared" si="911"/>
        <v>0</v>
      </c>
      <c r="JK295" s="20">
        <f t="shared" si="912"/>
        <v>35.72</v>
      </c>
      <c r="JL295" s="20">
        <f t="shared" si="913"/>
        <v>0</v>
      </c>
      <c r="JM295" s="20">
        <f t="shared" si="914"/>
        <v>0</v>
      </c>
      <c r="JN295" s="20">
        <f t="shared" si="915"/>
        <v>35.92</v>
      </c>
      <c r="JO295" s="20">
        <f t="shared" si="916"/>
        <v>35.92</v>
      </c>
      <c r="JP295" s="20">
        <f t="shared" si="917"/>
        <v>0</v>
      </c>
      <c r="JQ295" s="20">
        <f t="shared" si="918"/>
        <v>0</v>
      </c>
      <c r="JR295" s="20">
        <f t="shared" si="919"/>
        <v>0</v>
      </c>
      <c r="JS295" s="26">
        <v>36.020000000000003</v>
      </c>
      <c r="JT295" s="25">
        <f t="shared" si="1044"/>
        <v>0</v>
      </c>
      <c r="JU295" s="25">
        <f t="shared" si="920"/>
        <v>0</v>
      </c>
      <c r="JV295" s="25">
        <f t="shared" si="921"/>
        <v>0</v>
      </c>
      <c r="JW295" s="25">
        <f>ROUND(IF(EN295="Cống tròn",IF(EN295="Cống tròn",JX295+FF295,0),IF(EN295="Cống hộp",IF(EN295="Cống hộp",JX295+GP295,0),IF(OR(EN295="Rãnh xây",EN295="Rãnh bê tông"),IF(OR(EN295="Rãnh xây",EN295="Rãnh bê tông"),JX295+GP295,0),IF(EN295="ống nhựa",IF(EN295="Ống nhựa",JX295+HT295,0),IF(EN295="Rãnh thang",IF(EN295="Rãnh thang",JS295+#REF!,0),0))))),2)</f>
        <v>37.119999999999997</v>
      </c>
      <c r="JX295" s="27">
        <v>37.020000000000003</v>
      </c>
      <c r="JY295" s="25">
        <f t="shared" si="922"/>
        <v>37.119999999999997</v>
      </c>
      <c r="JZ295" s="25">
        <f t="shared" si="923"/>
        <v>0</v>
      </c>
      <c r="KA295" s="25">
        <f t="shared" si="924"/>
        <v>0</v>
      </c>
      <c r="KB295" s="25">
        <f t="shared" si="925"/>
        <v>0</v>
      </c>
      <c r="KC295" s="25">
        <f t="shared" si="926"/>
        <v>0</v>
      </c>
      <c r="KD295" s="28" t="s">
        <v>98</v>
      </c>
      <c r="KE295" s="27">
        <v>0</v>
      </c>
      <c r="KF295" s="25">
        <f t="shared" si="927"/>
        <v>1.8999999999999986</v>
      </c>
      <c r="KG295" s="25">
        <f t="shared" si="1045"/>
        <v>1.8999999999999986</v>
      </c>
      <c r="KH295" s="27">
        <v>0</v>
      </c>
      <c r="KI295" s="25">
        <f t="shared" si="928"/>
        <v>1.0300000000000011</v>
      </c>
      <c r="KJ295" s="25">
        <f t="shared" si="1046"/>
        <v>1.0300000000000011</v>
      </c>
      <c r="KK295" s="25">
        <f t="shared" si="929"/>
        <v>0</v>
      </c>
      <c r="KL295" s="25">
        <f t="shared" si="930"/>
        <v>0</v>
      </c>
      <c r="KM295" s="25">
        <f t="shared" si="1047"/>
        <v>0</v>
      </c>
      <c r="KN295" s="25">
        <f t="shared" si="931"/>
        <v>0</v>
      </c>
      <c r="KO295" s="25">
        <f t="shared" si="932"/>
        <v>0</v>
      </c>
      <c r="KP295" s="25">
        <f t="shared" si="1048"/>
        <v>0</v>
      </c>
      <c r="KQ295" s="25">
        <f t="shared" si="933"/>
        <v>0.2</v>
      </c>
      <c r="KR295" s="25">
        <f t="shared" si="934"/>
        <v>0.2</v>
      </c>
      <c r="KS295" s="25">
        <f t="shared" si="1049"/>
        <v>0.2</v>
      </c>
      <c r="KT295" s="25">
        <f t="shared" si="935"/>
        <v>0</v>
      </c>
      <c r="KU295" s="25">
        <f t="shared" si="936"/>
        <v>0</v>
      </c>
      <c r="KV295" s="25">
        <f t="shared" si="1050"/>
        <v>0</v>
      </c>
      <c r="KW295" s="25">
        <f t="shared" si="863"/>
        <v>0</v>
      </c>
      <c r="KX295" s="25">
        <f t="shared" si="937"/>
        <v>0</v>
      </c>
      <c r="KY295" s="25">
        <f t="shared" si="1051"/>
        <v>0</v>
      </c>
      <c r="KZ295" s="25">
        <f t="shared" si="938"/>
        <v>0</v>
      </c>
      <c r="LA295" s="25">
        <f t="shared" si="939"/>
        <v>0</v>
      </c>
      <c r="LB295" s="25">
        <f t="shared" si="1052"/>
        <v>0</v>
      </c>
      <c r="LC295" s="25">
        <f t="shared" si="940"/>
        <v>1.4</v>
      </c>
      <c r="LD295" s="25">
        <f t="shared" si="941"/>
        <v>0.83000000000000118</v>
      </c>
      <c r="LE295" s="25">
        <f t="shared" si="1053"/>
        <v>1.1150000000000007</v>
      </c>
      <c r="LF295" s="25">
        <f t="shared" si="942"/>
        <v>0</v>
      </c>
      <c r="LG295" s="25">
        <f t="shared" si="943"/>
        <v>0</v>
      </c>
      <c r="LH295" s="25">
        <f t="shared" si="1054"/>
        <v>0</v>
      </c>
      <c r="LI295" s="25">
        <f t="shared" si="944"/>
        <v>0</v>
      </c>
      <c r="LJ295" s="25">
        <f t="shared" si="945"/>
        <v>0</v>
      </c>
      <c r="LK295" s="25">
        <f t="shared" si="1055"/>
        <v>0</v>
      </c>
      <c r="LL295" s="25">
        <f t="shared" si="946"/>
        <v>0</v>
      </c>
      <c r="LM295" s="25">
        <f t="shared" si="947"/>
        <v>0</v>
      </c>
      <c r="LN295" s="25">
        <f t="shared" si="1056"/>
        <v>0</v>
      </c>
      <c r="LO295" s="25">
        <f t="shared" si="948"/>
        <v>0</v>
      </c>
      <c r="LP295" s="25">
        <f t="shared" si="949"/>
        <v>0</v>
      </c>
      <c r="LQ295" s="25">
        <f t="shared" si="1057"/>
        <v>0</v>
      </c>
      <c r="LR295" s="25">
        <f t="shared" si="950"/>
        <v>0</v>
      </c>
      <c r="LS295" s="25">
        <f t="shared" si="951"/>
        <v>0</v>
      </c>
      <c r="LT295" s="25">
        <f t="shared" si="1058"/>
        <v>0</v>
      </c>
      <c r="LU295" s="25">
        <f t="shared" si="952"/>
        <v>0</v>
      </c>
      <c r="LV295" s="25">
        <f t="shared" si="953"/>
        <v>0</v>
      </c>
      <c r="LW295" s="25">
        <f t="shared" si="1059"/>
        <v>0</v>
      </c>
      <c r="LX295" s="25">
        <f t="shared" si="954"/>
        <v>0</v>
      </c>
      <c r="LY295" s="25">
        <f t="shared" si="955"/>
        <v>0</v>
      </c>
      <c r="LZ295" s="25">
        <f t="shared" si="1060"/>
        <v>0</v>
      </c>
      <c r="MA295" s="25">
        <f t="shared" si="956"/>
        <v>0</v>
      </c>
      <c r="MB295" s="25">
        <f t="shared" si="957"/>
        <v>0</v>
      </c>
      <c r="MC295" s="25">
        <f t="shared" si="1061"/>
        <v>0</v>
      </c>
      <c r="MD295" s="25">
        <f t="shared" si="958"/>
        <v>0</v>
      </c>
      <c r="ME295" s="25">
        <f t="shared" si="959"/>
        <v>0</v>
      </c>
      <c r="MF295" s="25">
        <f t="shared" si="1062"/>
        <v>0</v>
      </c>
      <c r="MG295" s="25">
        <f t="shared" si="960"/>
        <v>0</v>
      </c>
      <c r="MH295" s="25">
        <f t="shared" si="961"/>
        <v>0</v>
      </c>
      <c r="MI295" s="25">
        <f t="shared" si="1063"/>
        <v>0</v>
      </c>
      <c r="MJ295" s="25">
        <f t="shared" si="962"/>
        <v>0</v>
      </c>
      <c r="MK295" s="25">
        <f t="shared" si="963"/>
        <v>0</v>
      </c>
      <c r="ML295" s="25">
        <f t="shared" si="1064"/>
        <v>0</v>
      </c>
      <c r="MM295" s="25">
        <f t="shared" si="964"/>
        <v>0</v>
      </c>
      <c r="MN295" s="25">
        <f t="shared" si="965"/>
        <v>0</v>
      </c>
      <c r="MO295" s="25">
        <f t="shared" si="1065"/>
        <v>0</v>
      </c>
      <c r="MP295" s="25">
        <f t="shared" si="966"/>
        <v>0</v>
      </c>
      <c r="MQ295" s="25">
        <f t="shared" si="967"/>
        <v>0</v>
      </c>
      <c r="MR295" s="25">
        <f t="shared" si="1066"/>
        <v>0</v>
      </c>
      <c r="MS295" s="29">
        <v>1.4</v>
      </c>
      <c r="MT295" s="29">
        <v>0</v>
      </c>
      <c r="MU295" s="29">
        <v>1</v>
      </c>
      <c r="MV295" s="29">
        <v>1</v>
      </c>
      <c r="MW295" s="25">
        <f t="shared" si="968"/>
        <v>1.4</v>
      </c>
      <c r="MX295" s="25">
        <f t="shared" si="969"/>
        <v>2.66</v>
      </c>
      <c r="MY295" s="25">
        <f t="shared" si="970"/>
        <v>0</v>
      </c>
      <c r="MZ295" s="25">
        <f t="shared" si="971"/>
        <v>0</v>
      </c>
      <c r="NA295" s="25">
        <f t="shared" si="972"/>
        <v>1.4</v>
      </c>
      <c r="NB295" s="25">
        <f t="shared" si="973"/>
        <v>1.44</v>
      </c>
      <c r="NC295" s="25">
        <f t="shared" si="974"/>
        <v>0</v>
      </c>
      <c r="ND295" s="25">
        <f t="shared" si="975"/>
        <v>0</v>
      </c>
      <c r="NE295" s="25">
        <f t="shared" si="1067"/>
        <v>1.4</v>
      </c>
      <c r="NF295" s="25">
        <f t="shared" si="1067"/>
        <v>2.0499999999999998</v>
      </c>
      <c r="NG295" s="25">
        <f t="shared" si="1067"/>
        <v>0</v>
      </c>
      <c r="NH295" s="25">
        <f t="shared" si="976"/>
        <v>0</v>
      </c>
      <c r="NI295" s="25">
        <f t="shared" si="977"/>
        <v>77.900000000000006</v>
      </c>
      <c r="NJ295" s="25">
        <f t="shared" si="978"/>
        <v>0</v>
      </c>
      <c r="NK295" s="25">
        <f t="shared" si="979"/>
        <v>77.900000000000006</v>
      </c>
      <c r="NL295" s="25">
        <f t="shared" si="980"/>
        <v>47.73</v>
      </c>
      <c r="NM295" s="25">
        <f t="shared" si="981"/>
        <v>0</v>
      </c>
      <c r="NN295" s="25">
        <f t="shared" si="1068"/>
        <v>47.73</v>
      </c>
      <c r="NO295" s="25">
        <f t="shared" si="982"/>
        <v>0</v>
      </c>
      <c r="NP295" s="25">
        <f t="shared" si="983"/>
        <v>0</v>
      </c>
      <c r="NQ295" s="25">
        <f t="shared" si="1069"/>
        <v>0</v>
      </c>
      <c r="NR295" s="25">
        <f t="shared" si="984"/>
        <v>0</v>
      </c>
      <c r="NS295" s="25">
        <f t="shared" si="985"/>
        <v>0</v>
      </c>
      <c r="NT295" s="25">
        <f t="shared" si="1070"/>
        <v>0</v>
      </c>
      <c r="NU295" s="25">
        <f t="shared" si="986"/>
        <v>0</v>
      </c>
      <c r="NV295" s="25">
        <f t="shared" si="987"/>
        <v>0</v>
      </c>
      <c r="NW295" s="25">
        <f t="shared" si="1071"/>
        <v>0</v>
      </c>
      <c r="NX295" s="25">
        <f t="shared" si="1072"/>
        <v>47.73</v>
      </c>
      <c r="NY295" s="25">
        <f t="shared" si="1072"/>
        <v>0</v>
      </c>
      <c r="NZ295" s="25">
        <f t="shared" si="1073"/>
        <v>47.73</v>
      </c>
      <c r="OA295" s="25">
        <f t="shared" si="1074"/>
        <v>30.17</v>
      </c>
      <c r="OB295" s="25">
        <f t="shared" si="1074"/>
        <v>0</v>
      </c>
      <c r="OC295" s="25">
        <f t="shared" si="1075"/>
        <v>30.17</v>
      </c>
      <c r="OD295" s="25">
        <f t="shared" si="1076"/>
        <v>47.73</v>
      </c>
      <c r="OE295" s="25">
        <f t="shared" si="1076"/>
        <v>0</v>
      </c>
      <c r="OF295" s="25">
        <f t="shared" si="1076"/>
        <v>47.73</v>
      </c>
      <c r="OG295" s="25">
        <f t="shared" si="988"/>
        <v>0</v>
      </c>
      <c r="OH295" s="25">
        <f t="shared" si="989"/>
        <v>0</v>
      </c>
      <c r="OI295" s="25">
        <f t="shared" si="990"/>
        <v>0</v>
      </c>
      <c r="OJ295" s="25">
        <f t="shared" si="991"/>
        <v>0</v>
      </c>
      <c r="OK295" s="25">
        <f t="shared" si="992"/>
        <v>0</v>
      </c>
      <c r="OL295" s="25">
        <f t="shared" si="993"/>
        <v>0</v>
      </c>
      <c r="OM295" s="25">
        <f t="shared" si="1077"/>
        <v>0</v>
      </c>
      <c r="ON295" s="25">
        <f t="shared" si="1077"/>
        <v>0</v>
      </c>
      <c r="OO295" s="25">
        <f t="shared" si="1077"/>
        <v>0</v>
      </c>
      <c r="OP295" s="25">
        <f t="shared" si="994"/>
        <v>0</v>
      </c>
      <c r="OQ295" s="25">
        <f t="shared" si="995"/>
        <v>0</v>
      </c>
      <c r="OR295" s="25">
        <f t="shared" si="1078"/>
        <v>0</v>
      </c>
      <c r="OS295" s="30">
        <v>536217.23</v>
      </c>
      <c r="OT295" s="30">
        <v>2371505.9900000002</v>
      </c>
    </row>
    <row r="296" spans="1:410" ht="33" customHeight="1" x14ac:dyDescent="0.25">
      <c r="A296" s="18"/>
      <c r="B296" s="18" t="s">
        <v>1071</v>
      </c>
      <c r="C296" s="18">
        <v>1343.22</v>
      </c>
      <c r="D296" s="16" t="e">
        <f>_xlfn.IFNA(INDEX(#REF!,MATCH(E296,#REF!,0)),0)</f>
        <v>#REF!</v>
      </c>
      <c r="E296" s="18" t="s">
        <v>1115</v>
      </c>
      <c r="F296" s="16" t="s">
        <v>765</v>
      </c>
      <c r="G296" s="16" t="s">
        <v>766</v>
      </c>
      <c r="H296" s="16" t="s">
        <v>767</v>
      </c>
      <c r="I296" s="16" t="s">
        <v>768</v>
      </c>
      <c r="J296" s="16" t="s">
        <v>769</v>
      </c>
      <c r="K296" s="16" t="s">
        <v>770</v>
      </c>
      <c r="L296" s="16" t="s">
        <v>771</v>
      </c>
      <c r="M296" s="18">
        <v>1.64</v>
      </c>
      <c r="N296" s="18">
        <v>1.94</v>
      </c>
      <c r="O296" s="18">
        <v>2.04</v>
      </c>
      <c r="P296" s="18">
        <v>2.34</v>
      </c>
      <c r="Q296" s="18">
        <v>0.1</v>
      </c>
      <c r="R296" s="18">
        <v>1.8399999999999999</v>
      </c>
      <c r="S296" s="18">
        <v>2.14</v>
      </c>
      <c r="T296" s="18">
        <v>0.2</v>
      </c>
      <c r="U296" s="18">
        <v>0</v>
      </c>
      <c r="V296" s="18">
        <v>0</v>
      </c>
      <c r="W296" s="18">
        <v>0</v>
      </c>
      <c r="X296" s="18">
        <v>1.64</v>
      </c>
      <c r="Y296" s="18">
        <v>1.9</v>
      </c>
      <c r="Z296" s="20">
        <f t="shared" si="996"/>
        <v>1.6</v>
      </c>
      <c r="AA296" s="18">
        <v>0.22</v>
      </c>
      <c r="AB296" s="18">
        <v>0</v>
      </c>
      <c r="AC296" s="18">
        <v>0</v>
      </c>
      <c r="AD296" s="18">
        <v>0</v>
      </c>
      <c r="AE296" s="18">
        <v>0</v>
      </c>
      <c r="AF296" s="18">
        <v>0</v>
      </c>
      <c r="AG296" s="18">
        <v>1.2</v>
      </c>
      <c r="AH296" s="18">
        <v>1.5</v>
      </c>
      <c r="AI296" s="20">
        <f t="shared" si="997"/>
        <v>1.75</v>
      </c>
      <c r="AJ296" s="18">
        <v>0</v>
      </c>
      <c r="AK296" s="18">
        <v>0</v>
      </c>
      <c r="AL296" s="20">
        <f t="shared" si="998"/>
        <v>0</v>
      </c>
      <c r="AM296" s="18">
        <v>1.64</v>
      </c>
      <c r="AN296" s="18">
        <v>1.5</v>
      </c>
      <c r="AO296" s="18">
        <v>0.15</v>
      </c>
      <c r="AP296" s="18">
        <v>0.22</v>
      </c>
      <c r="AQ296" s="18">
        <v>1.64</v>
      </c>
      <c r="AR296" s="18">
        <v>1.72</v>
      </c>
      <c r="AS296" s="18">
        <v>0.12</v>
      </c>
      <c r="AT296" s="18">
        <v>0.11</v>
      </c>
      <c r="AU296" s="18">
        <v>0</v>
      </c>
      <c r="AV296" s="18">
        <v>1</v>
      </c>
      <c r="AW296" s="18">
        <v>0</v>
      </c>
      <c r="AX296" s="18">
        <v>0</v>
      </c>
      <c r="AY296" s="18">
        <v>0</v>
      </c>
      <c r="AZ296" s="18">
        <v>0</v>
      </c>
      <c r="BA296" s="18">
        <v>0</v>
      </c>
      <c r="BB296" s="18">
        <v>0</v>
      </c>
      <c r="BC296" s="18">
        <v>0</v>
      </c>
      <c r="BD296" s="18">
        <v>0</v>
      </c>
      <c r="BE296" s="18">
        <v>2</v>
      </c>
      <c r="BF296" s="18">
        <v>0</v>
      </c>
      <c r="BG296" s="18">
        <v>0</v>
      </c>
      <c r="BH296" s="18">
        <v>0</v>
      </c>
      <c r="BI296" s="18">
        <v>0</v>
      </c>
      <c r="BJ296" s="18">
        <v>0</v>
      </c>
      <c r="BK296" s="18">
        <v>0</v>
      </c>
      <c r="BL296" s="18">
        <v>0</v>
      </c>
      <c r="BM296" s="18">
        <v>0</v>
      </c>
      <c r="BN296" s="18">
        <v>0</v>
      </c>
      <c r="BO296" s="18">
        <v>0</v>
      </c>
      <c r="BP296" s="18">
        <v>0</v>
      </c>
      <c r="BQ296" s="18">
        <v>0</v>
      </c>
      <c r="BR296" s="18">
        <v>0</v>
      </c>
      <c r="BS296" s="18">
        <v>0</v>
      </c>
      <c r="BT296" s="18">
        <v>0</v>
      </c>
      <c r="BU296" s="18">
        <v>0</v>
      </c>
      <c r="BV296" s="18">
        <v>0</v>
      </c>
      <c r="BW296" s="18">
        <v>0</v>
      </c>
      <c r="BX296" s="18">
        <v>0</v>
      </c>
      <c r="BY296" s="18">
        <v>0</v>
      </c>
      <c r="BZ296" s="18">
        <v>0</v>
      </c>
      <c r="CA296" s="16" t="e">
        <f>_xlfn.IFNA(IF(RIGHT(D296,2)="=G",0,INDEX(#REF!,MATCH(E296,#REF!,0))),0)</f>
        <v>#REF!</v>
      </c>
      <c r="CB296" s="16" t="s">
        <v>776</v>
      </c>
      <c r="CC296" s="18">
        <v>0</v>
      </c>
      <c r="CD296" s="18">
        <v>0</v>
      </c>
      <c r="CE296" s="18">
        <v>1.4</v>
      </c>
      <c r="CF296" s="18">
        <v>0.85</v>
      </c>
      <c r="CG296" s="18">
        <v>0.12</v>
      </c>
      <c r="CH296" s="18">
        <v>2</v>
      </c>
      <c r="CI296" s="16" t="s">
        <v>98</v>
      </c>
      <c r="CJ296" s="18">
        <v>0</v>
      </c>
      <c r="CK296" s="20">
        <f t="shared" si="864"/>
        <v>1.33</v>
      </c>
      <c r="CL296" s="20">
        <f t="shared" si="999"/>
        <v>1.33</v>
      </c>
      <c r="CM296" s="18">
        <v>24.06</v>
      </c>
      <c r="CN296" s="18">
        <v>37.590000000000003</v>
      </c>
      <c r="CO296" s="18">
        <v>36.751000000000005</v>
      </c>
      <c r="CP296" s="22">
        <f t="shared" si="865"/>
        <v>36.75</v>
      </c>
      <c r="CQ296" s="22">
        <f t="shared" si="866"/>
        <v>35.42</v>
      </c>
      <c r="CR296" s="22">
        <f t="shared" si="1000"/>
        <v>1.33</v>
      </c>
      <c r="CS296" s="22">
        <f t="shared" si="867"/>
        <v>35.519999999999996</v>
      </c>
      <c r="CT296" s="22">
        <f t="shared" si="868"/>
        <v>35.72</v>
      </c>
      <c r="CU296" s="18">
        <v>35.72</v>
      </c>
      <c r="CV296" s="22">
        <f t="shared" si="1001"/>
        <v>1.6</v>
      </c>
      <c r="CW296" s="22">
        <f t="shared" si="869"/>
        <v>0</v>
      </c>
      <c r="CX296" s="22">
        <f t="shared" si="870"/>
        <v>0</v>
      </c>
      <c r="CY296" s="22">
        <f t="shared" si="871"/>
        <v>37.32</v>
      </c>
      <c r="CZ296" s="22">
        <f t="shared" si="872"/>
        <v>37.47</v>
      </c>
      <c r="DA296" s="18">
        <v>37.590000000000003</v>
      </c>
      <c r="DB296" s="20">
        <f t="shared" si="1002"/>
        <v>2.17</v>
      </c>
      <c r="DC296" s="20">
        <f t="shared" si="1003"/>
        <v>0.84</v>
      </c>
      <c r="DD296" s="20">
        <f t="shared" si="1004"/>
        <v>1.33</v>
      </c>
      <c r="DE296" s="20">
        <f t="shared" si="873"/>
        <v>0.1</v>
      </c>
      <c r="DF296" s="20">
        <f t="shared" si="874"/>
        <v>0.2</v>
      </c>
      <c r="DG296" s="20">
        <f t="shared" si="875"/>
        <v>1.03</v>
      </c>
      <c r="DH296" s="20">
        <f t="shared" si="876"/>
        <v>0</v>
      </c>
      <c r="DI296" s="20">
        <f t="shared" si="877"/>
        <v>0</v>
      </c>
      <c r="DJ296" s="20">
        <f t="shared" si="878"/>
        <v>0</v>
      </c>
      <c r="DK296" s="20">
        <f t="shared" si="1005"/>
        <v>1.33</v>
      </c>
      <c r="DL296" s="20">
        <f t="shared" si="1006"/>
        <v>0</v>
      </c>
      <c r="DM296" s="20">
        <f t="shared" si="1007"/>
        <v>0</v>
      </c>
      <c r="DN296" s="20">
        <f t="shared" si="1008"/>
        <v>0</v>
      </c>
      <c r="DO296" s="18">
        <v>2.54</v>
      </c>
      <c r="DP296" s="18">
        <v>0</v>
      </c>
      <c r="DQ296" s="18">
        <v>1</v>
      </c>
      <c r="DR296" s="18">
        <v>1</v>
      </c>
      <c r="DS296" s="25">
        <f t="shared" si="1009"/>
        <v>2.54</v>
      </c>
      <c r="DT296" s="25">
        <f t="shared" si="1010"/>
        <v>0</v>
      </c>
      <c r="DU296" s="25">
        <f t="shared" si="1011"/>
        <v>3.38</v>
      </c>
      <c r="DV296" s="25">
        <f t="shared" si="1012"/>
        <v>0</v>
      </c>
      <c r="DW296" s="25">
        <f t="shared" si="1013"/>
        <v>3.38</v>
      </c>
      <c r="DX296" s="25">
        <f t="shared" si="1014"/>
        <v>6.9</v>
      </c>
      <c r="DY296" s="25">
        <f t="shared" si="1015"/>
        <v>0</v>
      </c>
      <c r="DZ296" s="25">
        <f t="shared" si="1016"/>
        <v>6.9</v>
      </c>
      <c r="EA296" s="25">
        <f t="shared" si="1017"/>
        <v>4.54</v>
      </c>
      <c r="EB296" s="25">
        <f t="shared" si="1018"/>
        <v>0</v>
      </c>
      <c r="EC296" s="25">
        <f t="shared" si="1019"/>
        <v>4.54</v>
      </c>
      <c r="ED296" s="25">
        <f t="shared" si="1020"/>
        <v>2.36</v>
      </c>
      <c r="EE296" s="25">
        <f t="shared" si="1020"/>
        <v>0</v>
      </c>
      <c r="EF296" s="25">
        <f t="shared" si="1021"/>
        <v>2.36</v>
      </c>
      <c r="EG296" s="25">
        <f t="shared" si="1022"/>
        <v>4.54</v>
      </c>
      <c r="EH296" s="25">
        <f t="shared" si="1022"/>
        <v>0</v>
      </c>
      <c r="EI296" s="25">
        <f t="shared" si="1023"/>
        <v>4.54</v>
      </c>
      <c r="EJ296" s="18">
        <v>1343.22</v>
      </c>
      <c r="EK296" s="18">
        <v>1295.8399999999999</v>
      </c>
      <c r="EL296" s="18" t="s">
        <v>1115</v>
      </c>
      <c r="EM296" s="18" t="s">
        <v>1116</v>
      </c>
      <c r="EN296" s="16" t="s">
        <v>774</v>
      </c>
      <c r="EO296" s="16" t="s">
        <v>132</v>
      </c>
      <c r="EP296" s="16" t="e">
        <f>IF(OR(EN296="Cống tròn",EN296="Cống hộp",EN296="Ống nhựa"),INDEX(#REF!,MATCH(E296,#REF!,0)),IF(OR(EN296="Rãnh xây",EN296="Rãnh bê tông"),INDEX(#REF!,MATCH(E296,#REF!,0)),0))</f>
        <v>#REF!</v>
      </c>
      <c r="EQ296" s="18">
        <v>46.180000000000106</v>
      </c>
      <c r="ER296" s="18">
        <v>1</v>
      </c>
      <c r="ES296" s="25">
        <f t="shared" si="1024"/>
        <v>46</v>
      </c>
      <c r="ET296" s="1" t="e">
        <f>_xlfn.IFNA(IF(EN296="Cống tròn",INDEX(#REF!,MATCH(E296,#REF!,0)),IF(EN296="Cống hộp",INDEX(#REF!,MATCH(E296,#REF!,0)),EU296&amp;" ,"&amp;EV296)),0)</f>
        <v>#REF!</v>
      </c>
      <c r="EU296" s="16" t="s">
        <v>769</v>
      </c>
      <c r="EV296" s="16" t="s">
        <v>775</v>
      </c>
      <c r="EW296" s="16" t="e">
        <f>_xlfn.IFNA(INDEX(#REF!,MATCH(E296,#REF!,0)),0)</f>
        <v>#REF!</v>
      </c>
      <c r="EX296" s="16"/>
      <c r="EY296" s="18">
        <v>0</v>
      </c>
      <c r="EZ296" s="18">
        <v>0</v>
      </c>
      <c r="FA296" s="18">
        <v>0</v>
      </c>
      <c r="FB296" s="18">
        <v>0</v>
      </c>
      <c r="FC296" s="18">
        <v>0</v>
      </c>
      <c r="FD296" s="25">
        <f t="shared" si="879"/>
        <v>0</v>
      </c>
      <c r="FE296" s="25">
        <f t="shared" si="1025"/>
        <v>0</v>
      </c>
      <c r="FF296" s="18">
        <v>0.1</v>
      </c>
      <c r="FG296" s="18">
        <v>2</v>
      </c>
      <c r="FH296" s="18">
        <v>1</v>
      </c>
      <c r="FI296" s="25">
        <f t="shared" si="1026"/>
        <v>1.2</v>
      </c>
      <c r="FJ296" s="18">
        <v>0</v>
      </c>
      <c r="FK296" s="18">
        <v>0</v>
      </c>
      <c r="FL296" s="18">
        <v>0.2</v>
      </c>
      <c r="FM296" s="18">
        <v>1.4</v>
      </c>
      <c r="FN296" s="18">
        <v>0</v>
      </c>
      <c r="FO296" s="25">
        <f t="shared" si="1027"/>
        <v>1.4</v>
      </c>
      <c r="FP296" s="18">
        <v>1.4999999999999999E-2</v>
      </c>
      <c r="FQ296" s="18">
        <v>1</v>
      </c>
      <c r="FR296" s="25">
        <f t="shared" si="880"/>
        <v>45</v>
      </c>
      <c r="FS296" s="25">
        <f t="shared" si="881"/>
        <v>0.65999999999999992</v>
      </c>
      <c r="FT296" s="25">
        <f t="shared" si="882"/>
        <v>45.66</v>
      </c>
      <c r="FU296" s="25">
        <f t="shared" si="883"/>
        <v>-0.52000000000010971</v>
      </c>
      <c r="FV296" s="25" t="str">
        <f t="shared" si="1028"/>
        <v>Thêm 01</v>
      </c>
      <c r="FW296" s="25">
        <f t="shared" si="1029"/>
        <v>0.49</v>
      </c>
      <c r="FX296" s="16"/>
      <c r="FY296" s="16"/>
      <c r="FZ296" s="16"/>
      <c r="GA296" s="16"/>
      <c r="GB296" s="19">
        <v>0</v>
      </c>
      <c r="GC296" s="19">
        <v>0</v>
      </c>
      <c r="GD296" s="19">
        <v>0</v>
      </c>
      <c r="GE296" s="19">
        <v>0</v>
      </c>
      <c r="GF296" s="19">
        <v>0</v>
      </c>
      <c r="GG296" s="19">
        <v>0</v>
      </c>
      <c r="GH296" s="19">
        <v>0</v>
      </c>
      <c r="GI296" s="19">
        <v>0</v>
      </c>
      <c r="GJ296" s="19">
        <v>0</v>
      </c>
      <c r="GK296" s="19">
        <v>0</v>
      </c>
      <c r="GL296" s="25">
        <f t="shared" si="884"/>
        <v>0</v>
      </c>
      <c r="GM296" s="25">
        <f t="shared" si="1030"/>
        <v>0</v>
      </c>
      <c r="GN296" s="19">
        <v>0</v>
      </c>
      <c r="GO296" s="19">
        <v>0</v>
      </c>
      <c r="GP296" s="19">
        <v>0</v>
      </c>
      <c r="GQ296" s="19">
        <v>0</v>
      </c>
      <c r="GR296" s="1" t="e">
        <f>_xlfn.IFNA(INDEX(#REF!,MATCH(E296,#REF!,0)),0)</f>
        <v>#REF!</v>
      </c>
      <c r="GS296" s="16"/>
      <c r="GT296" s="18">
        <v>0</v>
      </c>
      <c r="GU296" s="18">
        <v>0</v>
      </c>
      <c r="GV296" s="18">
        <v>0</v>
      </c>
      <c r="GW296" s="18">
        <v>0</v>
      </c>
      <c r="GX296" s="25">
        <f t="shared" si="885"/>
        <v>0</v>
      </c>
      <c r="GY296" s="25">
        <f t="shared" si="886"/>
        <v>0</v>
      </c>
      <c r="GZ296" s="25">
        <f t="shared" si="1031"/>
        <v>0</v>
      </c>
      <c r="HA296" s="1" t="e" cm="1">
        <f t="array" ref="HA296">INDEX(#REF!,MATCH(EJ296&amp;EK296&amp;HD296&amp;HE296&amp;HF296,#REF!&amp;#REF!&amp;#REF!&amp;#REF!&amp;#REF!,0))</f>
        <v>#REF!</v>
      </c>
      <c r="HB296" s="16"/>
      <c r="HC296" s="25">
        <f t="shared" si="1032"/>
        <v>0</v>
      </c>
      <c r="HD296" s="18">
        <v>0</v>
      </c>
      <c r="HE296" s="18">
        <v>0</v>
      </c>
      <c r="HF296" s="18">
        <v>0</v>
      </c>
      <c r="HG296" s="1" t="e" cm="1">
        <f t="array" ref="HG296">INDEX(#REF!,MATCH(EJ296&amp;EK296&amp;HJ296&amp;HK296&amp;HL296,#REF!&amp;#REF!&amp;#REF!&amp;#REF!&amp;#REF!,0))</f>
        <v>#REF!</v>
      </c>
      <c r="HH296" s="16"/>
      <c r="HI296" s="25">
        <f t="shared" si="1033"/>
        <v>0</v>
      </c>
      <c r="HJ296" s="25">
        <f t="shared" si="1034"/>
        <v>0</v>
      </c>
      <c r="HK296" s="19">
        <v>0</v>
      </c>
      <c r="HL296" s="19">
        <v>0</v>
      </c>
      <c r="HM296" s="18">
        <v>0.01</v>
      </c>
      <c r="HN296" s="18">
        <v>1</v>
      </c>
      <c r="HO296" s="25">
        <f t="shared" si="1035"/>
        <v>0</v>
      </c>
      <c r="HP296" s="25">
        <f t="shared" si="1036"/>
        <v>0</v>
      </c>
      <c r="HQ296" s="25">
        <f t="shared" si="1037"/>
        <v>0</v>
      </c>
      <c r="HR296" s="25">
        <f t="shared" si="1038"/>
        <v>0</v>
      </c>
      <c r="HS296" s="25">
        <f t="shared" si="1039"/>
        <v>0</v>
      </c>
      <c r="HT296" s="19">
        <v>0</v>
      </c>
      <c r="HU296" s="19">
        <v>0</v>
      </c>
      <c r="HV296" s="19">
        <v>0</v>
      </c>
      <c r="HW296" s="25">
        <f t="shared" si="1040"/>
        <v>0</v>
      </c>
      <c r="HX296" s="19">
        <v>0</v>
      </c>
      <c r="HY296" s="19">
        <v>0</v>
      </c>
      <c r="HZ296" s="18">
        <v>36.75</v>
      </c>
      <c r="IA296" s="20">
        <f>ROUND(IF(EN296="Cống tròn",IF(EN296="Cống tròn",IF(EU296="Không có móng",IQ296-FF296,IF(EU296="Đế",IP296-FN296,IF(OR(EU296="Móng bê tông",EU296="Móng bê tông kết hợp đế"),II296-FJ296,0))),0),IF(EN296="Cống hộp",IF(AND(EN296="Cống hộp",EU296="Không có móng"),IQ296-GF296,IF(AND(EN296="Cống hộp",EU296="Móng bê tông"),IJ296-GB296,0)),IF(OR(EN296="Rãnh xây",EN296="Rãnh bê tông"),IF(OR(EN296="Rãnh xây",EN296="Rãnh bê tông"),IK296-GB296,0),IF(EN296="Ống nhựa",IF(AND(EN296="Ống nhựa",EU296="Không đắp cát"),IQ296-HT296,IF(AND(EN296="Ống nhựa",EU296="Đắp cát"),IH296-HX296,0)),IF(EN296="Rãnh thang",IF(EN296="Rãnh thang",IF(EU296="Móng bê tông",#REF!-#REF!,IQ296),0),0))))),2)</f>
        <v>35.72</v>
      </c>
      <c r="IB296" s="20">
        <f t="shared" si="1041"/>
        <v>1.0300000000000011</v>
      </c>
      <c r="IC296" s="20">
        <f t="shared" si="887"/>
        <v>35.72</v>
      </c>
      <c r="ID296" s="20">
        <f t="shared" si="888"/>
        <v>0</v>
      </c>
      <c r="IE296" s="20">
        <f t="shared" si="889"/>
        <v>0</v>
      </c>
      <c r="IF296" s="20">
        <f t="shared" si="890"/>
        <v>0</v>
      </c>
      <c r="IG296" s="20">
        <f>IF(EN296="Rãnh thang",IF(AND(EN296="Rãnh thang",EU296="Móng bê tông"),IQ296-#REF!,0),IF(EN296="Ống nhựa",IF(AND(EN296="Ống nhựa",EU296="Đắp cát"),IQ296-HT296,0),IF(EN296="Cống tròn",IF(EN296="Cống tròn",IF(OR(EU296="Móng bê tông",EU296="Móng bê tông kết hợp đế"),IM296-FL296,0),0),IF(EN296="Cống hộp",IF(AND(EN296="Cống hộp",EU296="Móng bê tông"),IN296-GD296,0),IF(OR(EN296="Rãnh xây",EN296="Rãnh bê tông"),IF(AND(EN296="Rãnh xây",EU296="Móng bê tông"),IO296-GD296,IF(AND(EN296="Rãnh bê tông",EU296="Móng bê tông"),IO296-GD296,0)),0)))))</f>
        <v>35.72</v>
      </c>
      <c r="IH296" s="20">
        <f t="shared" si="891"/>
        <v>0</v>
      </c>
      <c r="II296" s="20">
        <f t="shared" si="892"/>
        <v>35.72</v>
      </c>
      <c r="IJ296" s="20">
        <f t="shared" si="893"/>
        <v>0</v>
      </c>
      <c r="IK296" s="20">
        <f t="shared" si="894"/>
        <v>0</v>
      </c>
      <c r="IL296" s="20">
        <f t="shared" si="895"/>
        <v>35.92</v>
      </c>
      <c r="IM296" s="20">
        <f t="shared" si="896"/>
        <v>35.92</v>
      </c>
      <c r="IN296" s="20">
        <f t="shared" si="897"/>
        <v>0</v>
      </c>
      <c r="IO296" s="20">
        <f t="shared" si="898"/>
        <v>0</v>
      </c>
      <c r="IP296" s="20">
        <f t="shared" si="899"/>
        <v>0</v>
      </c>
      <c r="IQ296" s="18">
        <v>36.020000000000003</v>
      </c>
      <c r="IR296" s="25">
        <f t="shared" si="1042"/>
        <v>0</v>
      </c>
      <c r="IS296" s="25">
        <f t="shared" si="900"/>
        <v>0</v>
      </c>
      <c r="IT296" s="25">
        <f t="shared" si="901"/>
        <v>0</v>
      </c>
      <c r="IU296" s="25">
        <f>ROUND(IF(EN296="Cống tròn",IF(EN296="Cống tròn",IV296+FF296,0),IF(EN296="Cống hộp",IF(EN296="Cống hộp",IV296+GP296,0),IF(OR(EN296="Rãnh xây",EN296="Rãnh bê tông"),IF(OR(EN296="Rãnh xây",EN296="Rãnh bê tông"),IV296+GP296,0),IF(EN296="ống nhựa",IF(EN296="Ống nhựa",IV296+HT296,0),IF(EN296="Rãnh thang",IF(EN296="Rãnh thang",IQ296+#REF!,0),0))))),2)</f>
        <v>37.08</v>
      </c>
      <c r="IV296" s="18">
        <v>36.979999999999997</v>
      </c>
      <c r="IW296" s="25">
        <f t="shared" si="902"/>
        <v>37.08</v>
      </c>
      <c r="IX296" s="25">
        <f t="shared" si="903"/>
        <v>0</v>
      </c>
      <c r="IY296" s="25">
        <f t="shared" si="904"/>
        <v>0</v>
      </c>
      <c r="IZ296" s="25">
        <f t="shared" si="905"/>
        <v>0</v>
      </c>
      <c r="JA296" s="25">
        <f t="shared" si="906"/>
        <v>0</v>
      </c>
      <c r="JB296" s="18">
        <v>36.700000000000003</v>
      </c>
      <c r="JC296" s="20">
        <f>ROUND(IF(EN296="Cống tròn",IF(EN296="Cống tròn",IF(EU296="Không có móng",JS296-FF296,IF(EU296="Đế",JR296-FN296,IF(OR(EU296="Móng bê tông",EU296="Móng bê tông kết hợp đế"),JK296-FJ296,0))),0),IF(EN296="Cống hộp",IF(AND(EN296="Cống hộp",EU296="Không có móng"),JS296-GF296,IF(AND(EN296="Cống hộp",EU296="Móng bê tông"),JL296-GB296,0)),IF(OR(EN296="Rãnh xây",EN296="Rãnh bê tông"),IF(OR(EN296="Rãnh xây",EN296="Rãnh bê tông"),JM296-GB296,0),IF(EN296="Ống nhựa",IF(AND(EN296="Ống nhựa",EU296="Không đắp cát"),JS296-HT296,IF(AND(EN296="Ống nhựa",EU296="Đắp cát"),JJ296-HX296,0)),IF(EN296="Rãnh thang",IF(EN296="Rãnh thang",IF(EU296="Móng bê tông",#REF!-#REF!,JS296),0),0))))),2)</f>
        <v>35.68</v>
      </c>
      <c r="JD296" s="20">
        <f t="shared" si="1043"/>
        <v>1.0200000000000031</v>
      </c>
      <c r="JE296" s="20">
        <f t="shared" si="907"/>
        <v>35.679999999999993</v>
      </c>
      <c r="JF296" s="20">
        <f t="shared" si="908"/>
        <v>0</v>
      </c>
      <c r="JG296" s="20">
        <f t="shared" si="909"/>
        <v>0</v>
      </c>
      <c r="JH296" s="20">
        <f t="shared" si="910"/>
        <v>0</v>
      </c>
      <c r="JI296" s="20">
        <f>IF(EN296="Rãnh thang",IF(AND(EN296="Rãnh thang",EU296="Móng bê tông"),JS296-#REF!,0),IF(EN296="Ống nhựa",IF(AND(EN296="Ống nhựa",EU296="Đắp cát"),JS296-HT296,0),IF(EN296="Cống tròn",IF(EN296="Cống tròn",IF(OR(EU296="Móng bê tông",EU296="Móng bê tông kết hợp đế"),JO296-FL296,0),0),IF(EN296="Cống hộp",IF(AND(EN296="Cống hộp",EU296="Móng bê tông"),JP296-GD296,0),IF(OR(EN296="Rãnh xây",EN296="Rãnh bê tông"),IF(AND(EN296="Rãnh xây",EU296="Móng bê tông"),JQ296-GD296,IF(AND(EN296="Rãnh bê tông",EU296="Móng bê tông"),JQ296-GD296,0)),0)))))</f>
        <v>35.679999999999993</v>
      </c>
      <c r="JJ296" s="20">
        <f t="shared" si="911"/>
        <v>0</v>
      </c>
      <c r="JK296" s="20">
        <f t="shared" si="912"/>
        <v>35.679999999999993</v>
      </c>
      <c r="JL296" s="20">
        <f t="shared" si="913"/>
        <v>0</v>
      </c>
      <c r="JM296" s="20">
        <f t="shared" si="914"/>
        <v>0</v>
      </c>
      <c r="JN296" s="20">
        <f t="shared" si="915"/>
        <v>35.879999999999995</v>
      </c>
      <c r="JO296" s="20">
        <f t="shared" si="916"/>
        <v>35.879999999999995</v>
      </c>
      <c r="JP296" s="20">
        <f t="shared" si="917"/>
        <v>0</v>
      </c>
      <c r="JQ296" s="20">
        <f t="shared" si="918"/>
        <v>0</v>
      </c>
      <c r="JR296" s="20">
        <f t="shared" si="919"/>
        <v>0</v>
      </c>
      <c r="JS296" s="26">
        <v>35.979999999999997</v>
      </c>
      <c r="JT296" s="25">
        <f t="shared" si="1044"/>
        <v>0</v>
      </c>
      <c r="JU296" s="25">
        <f t="shared" si="920"/>
        <v>0</v>
      </c>
      <c r="JV296" s="25">
        <f t="shared" si="921"/>
        <v>0</v>
      </c>
      <c r="JW296" s="25">
        <f>ROUND(IF(EN296="Cống tròn",IF(EN296="Cống tròn",JX296+FF296,0),IF(EN296="Cống hộp",IF(EN296="Cống hộp",JX296+GP296,0),IF(OR(EN296="Rãnh xây",EN296="Rãnh bê tông"),IF(OR(EN296="Rãnh xây",EN296="Rãnh bê tông"),JX296+GP296,0),IF(EN296="ống nhựa",IF(EN296="Ống nhựa",JX296+HT296,0),IF(EN296="Rãnh thang",IF(EN296="Rãnh thang",JS296+#REF!,0),0))))),2)</f>
        <v>37.08</v>
      </c>
      <c r="JX296" s="27">
        <v>36.979999999999997</v>
      </c>
      <c r="JY296" s="25">
        <f t="shared" si="922"/>
        <v>37.08</v>
      </c>
      <c r="JZ296" s="25">
        <f t="shared" si="923"/>
        <v>0</v>
      </c>
      <c r="KA296" s="25">
        <f t="shared" si="924"/>
        <v>0</v>
      </c>
      <c r="KB296" s="25">
        <f t="shared" si="925"/>
        <v>0</v>
      </c>
      <c r="KC296" s="25">
        <f t="shared" si="926"/>
        <v>0</v>
      </c>
      <c r="KD296" s="28" t="s">
        <v>98</v>
      </c>
      <c r="KE296" s="27">
        <v>0</v>
      </c>
      <c r="KF296" s="25">
        <f t="shared" si="927"/>
        <v>1.0300000000000011</v>
      </c>
      <c r="KG296" s="25">
        <f t="shared" si="1045"/>
        <v>1.0300000000000011</v>
      </c>
      <c r="KH296" s="27">
        <v>0</v>
      </c>
      <c r="KI296" s="25">
        <f t="shared" si="928"/>
        <v>1.0200000000000031</v>
      </c>
      <c r="KJ296" s="25">
        <f t="shared" si="1046"/>
        <v>1.0200000000000031</v>
      </c>
      <c r="KK296" s="25">
        <f t="shared" si="929"/>
        <v>0</v>
      </c>
      <c r="KL296" s="25">
        <f t="shared" si="930"/>
        <v>0</v>
      </c>
      <c r="KM296" s="25">
        <f t="shared" si="1047"/>
        <v>0</v>
      </c>
      <c r="KN296" s="25">
        <f t="shared" si="931"/>
        <v>0</v>
      </c>
      <c r="KO296" s="25">
        <f t="shared" si="932"/>
        <v>0</v>
      </c>
      <c r="KP296" s="25">
        <f t="shared" si="1048"/>
        <v>0</v>
      </c>
      <c r="KQ296" s="25">
        <f t="shared" si="933"/>
        <v>0.2</v>
      </c>
      <c r="KR296" s="25">
        <f t="shared" si="934"/>
        <v>0.2</v>
      </c>
      <c r="KS296" s="25">
        <f t="shared" si="1049"/>
        <v>0.2</v>
      </c>
      <c r="KT296" s="25">
        <f t="shared" si="935"/>
        <v>0</v>
      </c>
      <c r="KU296" s="25">
        <f t="shared" si="936"/>
        <v>0</v>
      </c>
      <c r="KV296" s="25">
        <f t="shared" si="1050"/>
        <v>0</v>
      </c>
      <c r="KW296" s="25">
        <f t="shared" si="863"/>
        <v>0</v>
      </c>
      <c r="KX296" s="25">
        <f t="shared" si="937"/>
        <v>0</v>
      </c>
      <c r="KY296" s="25">
        <f t="shared" si="1051"/>
        <v>0</v>
      </c>
      <c r="KZ296" s="25">
        <f t="shared" si="938"/>
        <v>0</v>
      </c>
      <c r="LA296" s="25">
        <f t="shared" si="939"/>
        <v>0</v>
      </c>
      <c r="LB296" s="25">
        <f t="shared" si="1052"/>
        <v>0</v>
      </c>
      <c r="LC296" s="25">
        <f t="shared" si="940"/>
        <v>0.83000000000000118</v>
      </c>
      <c r="LD296" s="25">
        <f t="shared" si="941"/>
        <v>0.82000000000000317</v>
      </c>
      <c r="LE296" s="25">
        <f t="shared" si="1053"/>
        <v>0.82500000000000218</v>
      </c>
      <c r="LF296" s="25">
        <f t="shared" si="942"/>
        <v>0</v>
      </c>
      <c r="LG296" s="25">
        <f t="shared" si="943"/>
        <v>0</v>
      </c>
      <c r="LH296" s="25">
        <f t="shared" si="1054"/>
        <v>0</v>
      </c>
      <c r="LI296" s="25">
        <f t="shared" si="944"/>
        <v>0</v>
      </c>
      <c r="LJ296" s="25">
        <f t="shared" si="945"/>
        <v>0</v>
      </c>
      <c r="LK296" s="25">
        <f t="shared" si="1055"/>
        <v>0</v>
      </c>
      <c r="LL296" s="25">
        <f t="shared" si="946"/>
        <v>0</v>
      </c>
      <c r="LM296" s="25">
        <f t="shared" si="947"/>
        <v>0</v>
      </c>
      <c r="LN296" s="25">
        <f t="shared" si="1056"/>
        <v>0</v>
      </c>
      <c r="LO296" s="25">
        <f t="shared" si="948"/>
        <v>0</v>
      </c>
      <c r="LP296" s="25">
        <f t="shared" si="949"/>
        <v>0</v>
      </c>
      <c r="LQ296" s="25">
        <f t="shared" si="1057"/>
        <v>0</v>
      </c>
      <c r="LR296" s="25">
        <f t="shared" si="950"/>
        <v>0</v>
      </c>
      <c r="LS296" s="25">
        <f t="shared" si="951"/>
        <v>0</v>
      </c>
      <c r="LT296" s="25">
        <f t="shared" si="1058"/>
        <v>0</v>
      </c>
      <c r="LU296" s="25">
        <f t="shared" si="952"/>
        <v>0</v>
      </c>
      <c r="LV296" s="25">
        <f t="shared" si="953"/>
        <v>0</v>
      </c>
      <c r="LW296" s="25">
        <f t="shared" si="1059"/>
        <v>0</v>
      </c>
      <c r="LX296" s="25">
        <f t="shared" si="954"/>
        <v>0</v>
      </c>
      <c r="LY296" s="25">
        <f t="shared" si="955"/>
        <v>0</v>
      </c>
      <c r="LZ296" s="25">
        <f t="shared" si="1060"/>
        <v>0</v>
      </c>
      <c r="MA296" s="25">
        <f t="shared" si="956"/>
        <v>0</v>
      </c>
      <c r="MB296" s="25">
        <f t="shared" si="957"/>
        <v>0</v>
      </c>
      <c r="MC296" s="25">
        <f t="shared" si="1061"/>
        <v>0</v>
      </c>
      <c r="MD296" s="25">
        <f t="shared" si="958"/>
        <v>0</v>
      </c>
      <c r="ME296" s="25">
        <f t="shared" si="959"/>
        <v>0</v>
      </c>
      <c r="MF296" s="25">
        <f t="shared" si="1062"/>
        <v>0</v>
      </c>
      <c r="MG296" s="25">
        <f t="shared" si="960"/>
        <v>0</v>
      </c>
      <c r="MH296" s="25">
        <f t="shared" si="961"/>
        <v>0</v>
      </c>
      <c r="MI296" s="25">
        <f t="shared" si="1063"/>
        <v>0</v>
      </c>
      <c r="MJ296" s="25">
        <f t="shared" si="962"/>
        <v>0</v>
      </c>
      <c r="MK296" s="25">
        <f t="shared" si="963"/>
        <v>0</v>
      </c>
      <c r="ML296" s="25">
        <f t="shared" si="1064"/>
        <v>0</v>
      </c>
      <c r="MM296" s="25">
        <f t="shared" si="964"/>
        <v>0</v>
      </c>
      <c r="MN296" s="25">
        <f t="shared" si="965"/>
        <v>0</v>
      </c>
      <c r="MO296" s="25">
        <f t="shared" si="1065"/>
        <v>0</v>
      </c>
      <c r="MP296" s="25">
        <f t="shared" si="966"/>
        <v>0</v>
      </c>
      <c r="MQ296" s="25">
        <f t="shared" si="967"/>
        <v>0</v>
      </c>
      <c r="MR296" s="25">
        <f t="shared" si="1066"/>
        <v>0</v>
      </c>
      <c r="MS296" s="29">
        <v>1.4</v>
      </c>
      <c r="MT296" s="29">
        <v>0</v>
      </c>
      <c r="MU296" s="29">
        <v>1</v>
      </c>
      <c r="MV296" s="29">
        <v>1</v>
      </c>
      <c r="MW296" s="25">
        <f t="shared" si="968"/>
        <v>1.4</v>
      </c>
      <c r="MX296" s="25">
        <f t="shared" si="969"/>
        <v>1.44</v>
      </c>
      <c r="MY296" s="25">
        <f t="shared" si="970"/>
        <v>0</v>
      </c>
      <c r="MZ296" s="25">
        <f t="shared" si="971"/>
        <v>0</v>
      </c>
      <c r="NA296" s="25">
        <f t="shared" si="972"/>
        <v>1.4</v>
      </c>
      <c r="NB296" s="25">
        <f t="shared" si="973"/>
        <v>1.43</v>
      </c>
      <c r="NC296" s="25">
        <f t="shared" si="974"/>
        <v>0</v>
      </c>
      <c r="ND296" s="25">
        <f t="shared" si="975"/>
        <v>0</v>
      </c>
      <c r="NE296" s="25">
        <f t="shared" si="1067"/>
        <v>1.4</v>
      </c>
      <c r="NF296" s="25">
        <f t="shared" si="1067"/>
        <v>1.4350000000000001</v>
      </c>
      <c r="NG296" s="25">
        <f t="shared" si="1067"/>
        <v>0</v>
      </c>
      <c r="NH296" s="25">
        <f t="shared" si="976"/>
        <v>0</v>
      </c>
      <c r="NI296" s="25">
        <f t="shared" si="977"/>
        <v>66.27</v>
      </c>
      <c r="NJ296" s="25">
        <f t="shared" si="978"/>
        <v>0</v>
      </c>
      <c r="NK296" s="25">
        <f t="shared" si="979"/>
        <v>66.27</v>
      </c>
      <c r="NL296" s="25">
        <f t="shared" si="980"/>
        <v>37.6</v>
      </c>
      <c r="NM296" s="25">
        <f t="shared" si="981"/>
        <v>0</v>
      </c>
      <c r="NN296" s="25">
        <f t="shared" si="1068"/>
        <v>37.6</v>
      </c>
      <c r="NO296" s="25">
        <f t="shared" si="982"/>
        <v>0</v>
      </c>
      <c r="NP296" s="25">
        <f t="shared" si="983"/>
        <v>0</v>
      </c>
      <c r="NQ296" s="25">
        <f t="shared" si="1069"/>
        <v>0</v>
      </c>
      <c r="NR296" s="25">
        <f t="shared" si="984"/>
        <v>0</v>
      </c>
      <c r="NS296" s="25">
        <f t="shared" si="985"/>
        <v>0</v>
      </c>
      <c r="NT296" s="25">
        <f t="shared" si="1070"/>
        <v>0</v>
      </c>
      <c r="NU296" s="25">
        <f t="shared" si="986"/>
        <v>0</v>
      </c>
      <c r="NV296" s="25">
        <f t="shared" si="987"/>
        <v>0</v>
      </c>
      <c r="NW296" s="25">
        <f t="shared" si="1071"/>
        <v>0</v>
      </c>
      <c r="NX296" s="25">
        <f t="shared" si="1072"/>
        <v>37.6</v>
      </c>
      <c r="NY296" s="25">
        <f t="shared" si="1072"/>
        <v>0</v>
      </c>
      <c r="NZ296" s="25">
        <f t="shared" si="1073"/>
        <v>37.6</v>
      </c>
      <c r="OA296" s="25">
        <f t="shared" si="1074"/>
        <v>28.67</v>
      </c>
      <c r="OB296" s="25">
        <f t="shared" si="1074"/>
        <v>0</v>
      </c>
      <c r="OC296" s="25">
        <f t="shared" si="1075"/>
        <v>28.67</v>
      </c>
      <c r="OD296" s="25">
        <f t="shared" si="1076"/>
        <v>37.6</v>
      </c>
      <c r="OE296" s="25">
        <f t="shared" si="1076"/>
        <v>0</v>
      </c>
      <c r="OF296" s="25">
        <f t="shared" si="1076"/>
        <v>37.6</v>
      </c>
      <c r="OG296" s="25">
        <f t="shared" si="988"/>
        <v>0</v>
      </c>
      <c r="OH296" s="25">
        <f t="shared" si="989"/>
        <v>0</v>
      </c>
      <c r="OI296" s="25">
        <f t="shared" si="990"/>
        <v>0</v>
      </c>
      <c r="OJ296" s="25">
        <f t="shared" si="991"/>
        <v>0</v>
      </c>
      <c r="OK296" s="25">
        <f t="shared" si="992"/>
        <v>0</v>
      </c>
      <c r="OL296" s="25">
        <f t="shared" si="993"/>
        <v>0</v>
      </c>
      <c r="OM296" s="25">
        <f t="shared" si="1077"/>
        <v>0</v>
      </c>
      <c r="ON296" s="25">
        <f t="shared" si="1077"/>
        <v>0</v>
      </c>
      <c r="OO296" s="25">
        <f t="shared" si="1077"/>
        <v>0</v>
      </c>
      <c r="OP296" s="25">
        <f t="shared" si="994"/>
        <v>0</v>
      </c>
      <c r="OQ296" s="25">
        <f t="shared" si="995"/>
        <v>0</v>
      </c>
      <c r="OR296" s="25">
        <f t="shared" si="1078"/>
        <v>0</v>
      </c>
      <c r="OS296" s="30">
        <v>536217.23</v>
      </c>
      <c r="OT296" s="30">
        <v>2371466.39</v>
      </c>
    </row>
    <row r="297" spans="1:410" ht="33" customHeight="1" x14ac:dyDescent="0.25">
      <c r="A297" s="18"/>
      <c r="B297" s="18" t="s">
        <v>1071</v>
      </c>
      <c r="C297" s="18">
        <v>1295.8399999999999</v>
      </c>
      <c r="D297" s="16" t="e">
        <f>_xlfn.IFNA(INDEX(#REF!,MATCH(E297,#REF!,0)),0)</f>
        <v>#REF!</v>
      </c>
      <c r="E297" s="18" t="s">
        <v>1116</v>
      </c>
      <c r="F297" s="16" t="s">
        <v>765</v>
      </c>
      <c r="G297" s="16" t="s">
        <v>766</v>
      </c>
      <c r="H297" s="16" t="s">
        <v>767</v>
      </c>
      <c r="I297" s="16" t="s">
        <v>768</v>
      </c>
      <c r="J297" s="16" t="s">
        <v>769</v>
      </c>
      <c r="K297" s="16" t="s">
        <v>770</v>
      </c>
      <c r="L297" s="16" t="s">
        <v>771</v>
      </c>
      <c r="M297" s="18">
        <v>1.64</v>
      </c>
      <c r="N297" s="18">
        <v>1.94</v>
      </c>
      <c r="O297" s="18">
        <v>2.04</v>
      </c>
      <c r="P297" s="18">
        <v>2.34</v>
      </c>
      <c r="Q297" s="18">
        <v>0.1</v>
      </c>
      <c r="R297" s="18">
        <v>1.8399999999999999</v>
      </c>
      <c r="S297" s="18">
        <v>2.14</v>
      </c>
      <c r="T297" s="18">
        <v>0.2</v>
      </c>
      <c r="U297" s="18">
        <v>0</v>
      </c>
      <c r="V297" s="18">
        <v>0</v>
      </c>
      <c r="W297" s="18">
        <v>0</v>
      </c>
      <c r="X297" s="18">
        <v>1.64</v>
      </c>
      <c r="Y297" s="18">
        <v>1.9</v>
      </c>
      <c r="Z297" s="20">
        <f t="shared" si="996"/>
        <v>1.6</v>
      </c>
      <c r="AA297" s="18">
        <v>0.22</v>
      </c>
      <c r="AB297" s="18">
        <v>0</v>
      </c>
      <c r="AC297" s="18">
        <v>0</v>
      </c>
      <c r="AD297" s="18">
        <v>0</v>
      </c>
      <c r="AE297" s="18">
        <v>0</v>
      </c>
      <c r="AF297" s="18">
        <v>0</v>
      </c>
      <c r="AG297" s="18">
        <v>1.2</v>
      </c>
      <c r="AH297" s="18">
        <v>1.5</v>
      </c>
      <c r="AI297" s="20">
        <f t="shared" si="997"/>
        <v>1.75</v>
      </c>
      <c r="AJ297" s="18">
        <v>0</v>
      </c>
      <c r="AK297" s="18">
        <v>0</v>
      </c>
      <c r="AL297" s="20">
        <f t="shared" si="998"/>
        <v>0</v>
      </c>
      <c r="AM297" s="18">
        <v>1.64</v>
      </c>
      <c r="AN297" s="18">
        <v>1.5</v>
      </c>
      <c r="AO297" s="18">
        <v>0.15</v>
      </c>
      <c r="AP297" s="18">
        <v>0.22</v>
      </c>
      <c r="AQ297" s="18">
        <v>1.64</v>
      </c>
      <c r="AR297" s="18">
        <v>1.72</v>
      </c>
      <c r="AS297" s="18">
        <v>0.12</v>
      </c>
      <c r="AT297" s="18">
        <v>0.11</v>
      </c>
      <c r="AU297" s="18">
        <v>0</v>
      </c>
      <c r="AV297" s="18">
        <v>1</v>
      </c>
      <c r="AW297" s="18">
        <v>0</v>
      </c>
      <c r="AX297" s="18">
        <v>0</v>
      </c>
      <c r="AY297" s="18">
        <v>0</v>
      </c>
      <c r="AZ297" s="18">
        <v>0</v>
      </c>
      <c r="BA297" s="18">
        <v>0</v>
      </c>
      <c r="BB297" s="18">
        <v>0</v>
      </c>
      <c r="BC297" s="18">
        <v>0</v>
      </c>
      <c r="BD297" s="18">
        <v>0</v>
      </c>
      <c r="BE297" s="18">
        <v>2</v>
      </c>
      <c r="BF297" s="18">
        <v>0</v>
      </c>
      <c r="BG297" s="18">
        <v>0</v>
      </c>
      <c r="BH297" s="18">
        <v>0</v>
      </c>
      <c r="BI297" s="18">
        <v>0</v>
      </c>
      <c r="BJ297" s="18">
        <v>0</v>
      </c>
      <c r="BK297" s="18">
        <v>0</v>
      </c>
      <c r="BL297" s="18">
        <v>0</v>
      </c>
      <c r="BM297" s="18">
        <v>0</v>
      </c>
      <c r="BN297" s="18">
        <v>0</v>
      </c>
      <c r="BO297" s="18">
        <v>0</v>
      </c>
      <c r="BP297" s="18">
        <v>0</v>
      </c>
      <c r="BQ297" s="18">
        <v>0</v>
      </c>
      <c r="BR297" s="18">
        <v>0</v>
      </c>
      <c r="BS297" s="18">
        <v>0</v>
      </c>
      <c r="BT297" s="18">
        <v>0</v>
      </c>
      <c r="BU297" s="18">
        <v>0</v>
      </c>
      <c r="BV297" s="18">
        <v>0</v>
      </c>
      <c r="BW297" s="18">
        <v>0</v>
      </c>
      <c r="BX297" s="18">
        <v>0</v>
      </c>
      <c r="BY297" s="18">
        <v>0</v>
      </c>
      <c r="BZ297" s="18">
        <v>0</v>
      </c>
      <c r="CA297" s="16" t="e">
        <f>_xlfn.IFNA(IF(RIGHT(D297,2)="=G",0,INDEX(#REF!,MATCH(E297,#REF!,0))),0)</f>
        <v>#REF!</v>
      </c>
      <c r="CB297" s="16" t="s">
        <v>776</v>
      </c>
      <c r="CC297" s="18">
        <v>0</v>
      </c>
      <c r="CD297" s="18">
        <v>0</v>
      </c>
      <c r="CE297" s="18">
        <v>1.4</v>
      </c>
      <c r="CF297" s="18">
        <v>0.85</v>
      </c>
      <c r="CG297" s="18">
        <v>0.12</v>
      </c>
      <c r="CH297" s="18">
        <v>2</v>
      </c>
      <c r="CI297" s="16" t="s">
        <v>98</v>
      </c>
      <c r="CJ297" s="18">
        <v>0</v>
      </c>
      <c r="CK297" s="20">
        <f t="shared" si="864"/>
        <v>1.33</v>
      </c>
      <c r="CL297" s="20">
        <f t="shared" si="999"/>
        <v>1.33</v>
      </c>
      <c r="CM297" s="18">
        <v>23.21</v>
      </c>
      <c r="CN297" s="18">
        <v>37.54</v>
      </c>
      <c r="CO297" s="18">
        <v>36.701000000000001</v>
      </c>
      <c r="CP297" s="22">
        <f t="shared" si="865"/>
        <v>36.700000000000003</v>
      </c>
      <c r="CQ297" s="22">
        <f t="shared" si="866"/>
        <v>35.369999999999997</v>
      </c>
      <c r="CR297" s="22">
        <f t="shared" si="1000"/>
        <v>1.33</v>
      </c>
      <c r="CS297" s="22">
        <f t="shared" si="867"/>
        <v>35.47</v>
      </c>
      <c r="CT297" s="22">
        <f t="shared" si="868"/>
        <v>35.67</v>
      </c>
      <c r="CU297" s="18">
        <v>35.67</v>
      </c>
      <c r="CV297" s="22">
        <f t="shared" si="1001"/>
        <v>1.6</v>
      </c>
      <c r="CW297" s="22">
        <f t="shared" si="869"/>
        <v>0</v>
      </c>
      <c r="CX297" s="22">
        <f t="shared" si="870"/>
        <v>0</v>
      </c>
      <c r="CY297" s="22">
        <f t="shared" si="871"/>
        <v>37.270000000000003</v>
      </c>
      <c r="CZ297" s="22">
        <f t="shared" si="872"/>
        <v>37.42</v>
      </c>
      <c r="DA297" s="18">
        <v>37.54</v>
      </c>
      <c r="DB297" s="20">
        <f t="shared" si="1002"/>
        <v>2.17</v>
      </c>
      <c r="DC297" s="20">
        <f t="shared" si="1003"/>
        <v>0.84</v>
      </c>
      <c r="DD297" s="20">
        <f t="shared" si="1004"/>
        <v>1.33</v>
      </c>
      <c r="DE297" s="20">
        <f t="shared" si="873"/>
        <v>0.1</v>
      </c>
      <c r="DF297" s="20">
        <f t="shared" si="874"/>
        <v>0.2</v>
      </c>
      <c r="DG297" s="20">
        <f t="shared" si="875"/>
        <v>1.03</v>
      </c>
      <c r="DH297" s="20">
        <f t="shared" si="876"/>
        <v>0</v>
      </c>
      <c r="DI297" s="20">
        <f t="shared" si="877"/>
        <v>0</v>
      </c>
      <c r="DJ297" s="20">
        <f t="shared" si="878"/>
        <v>0</v>
      </c>
      <c r="DK297" s="20">
        <f t="shared" si="1005"/>
        <v>1.33</v>
      </c>
      <c r="DL297" s="20">
        <f t="shared" si="1006"/>
        <v>0</v>
      </c>
      <c r="DM297" s="20">
        <f t="shared" si="1007"/>
        <v>0</v>
      </c>
      <c r="DN297" s="20">
        <f t="shared" si="1008"/>
        <v>0</v>
      </c>
      <c r="DO297" s="18">
        <v>2.54</v>
      </c>
      <c r="DP297" s="18">
        <v>0</v>
      </c>
      <c r="DQ297" s="18">
        <v>1</v>
      </c>
      <c r="DR297" s="18">
        <v>1</v>
      </c>
      <c r="DS297" s="25">
        <f t="shared" si="1009"/>
        <v>2.54</v>
      </c>
      <c r="DT297" s="25">
        <f t="shared" si="1010"/>
        <v>0</v>
      </c>
      <c r="DU297" s="25">
        <f t="shared" si="1011"/>
        <v>3.38</v>
      </c>
      <c r="DV297" s="25">
        <f t="shared" si="1012"/>
        <v>0</v>
      </c>
      <c r="DW297" s="25">
        <f t="shared" si="1013"/>
        <v>3.38</v>
      </c>
      <c r="DX297" s="25">
        <f t="shared" si="1014"/>
        <v>6.9</v>
      </c>
      <c r="DY297" s="25">
        <f t="shared" si="1015"/>
        <v>0</v>
      </c>
      <c r="DZ297" s="25">
        <f t="shared" si="1016"/>
        <v>6.9</v>
      </c>
      <c r="EA297" s="25">
        <f t="shared" si="1017"/>
        <v>4.54</v>
      </c>
      <c r="EB297" s="25">
        <f t="shared" si="1018"/>
        <v>0</v>
      </c>
      <c r="EC297" s="25">
        <f t="shared" si="1019"/>
        <v>4.54</v>
      </c>
      <c r="ED297" s="25">
        <f t="shared" si="1020"/>
        <v>2.36</v>
      </c>
      <c r="EE297" s="25">
        <f t="shared" si="1020"/>
        <v>0</v>
      </c>
      <c r="EF297" s="25">
        <f t="shared" si="1021"/>
        <v>2.36</v>
      </c>
      <c r="EG297" s="25">
        <f t="shared" si="1022"/>
        <v>4.54</v>
      </c>
      <c r="EH297" s="25">
        <f t="shared" si="1022"/>
        <v>0</v>
      </c>
      <c r="EI297" s="25">
        <f t="shared" si="1023"/>
        <v>4.54</v>
      </c>
      <c r="EJ297" s="18">
        <v>1295.8399999999999</v>
      </c>
      <c r="EK297" s="18">
        <v>1248.96</v>
      </c>
      <c r="EL297" s="18" t="s">
        <v>1116</v>
      </c>
      <c r="EM297" s="18" t="s">
        <v>1117</v>
      </c>
      <c r="EN297" s="16" t="s">
        <v>774</v>
      </c>
      <c r="EO297" s="16" t="s">
        <v>132</v>
      </c>
      <c r="EP297" s="16" t="e">
        <f>IF(OR(EN297="Cống tròn",EN297="Cống hộp",EN297="Ống nhựa"),INDEX(#REF!,MATCH(E297,#REF!,0)),IF(OR(EN297="Rãnh xây",EN297="Rãnh bê tông"),INDEX(#REF!,MATCH(E297,#REF!,0)),0))</f>
        <v>#REF!</v>
      </c>
      <c r="EQ297" s="18">
        <v>45.179999999999879</v>
      </c>
      <c r="ER297" s="18">
        <v>1</v>
      </c>
      <c r="ES297" s="25">
        <f t="shared" si="1024"/>
        <v>45</v>
      </c>
      <c r="ET297" s="1" t="e">
        <f>_xlfn.IFNA(IF(EN297="Cống tròn",INDEX(#REF!,MATCH(E297,#REF!,0)),IF(EN297="Cống hộp",INDEX(#REF!,MATCH(E297,#REF!,0)),EU297&amp;" ,"&amp;EV297)),0)</f>
        <v>#REF!</v>
      </c>
      <c r="EU297" s="16" t="s">
        <v>769</v>
      </c>
      <c r="EV297" s="16" t="s">
        <v>775</v>
      </c>
      <c r="EW297" s="16" t="e">
        <f>_xlfn.IFNA(INDEX(#REF!,MATCH(E297,#REF!,0)),0)</f>
        <v>#REF!</v>
      </c>
      <c r="EX297" s="16"/>
      <c r="EY297" s="18">
        <v>0</v>
      </c>
      <c r="EZ297" s="18">
        <v>0</v>
      </c>
      <c r="FA297" s="18">
        <v>0</v>
      </c>
      <c r="FB297" s="18">
        <v>0</v>
      </c>
      <c r="FC297" s="18">
        <v>0</v>
      </c>
      <c r="FD297" s="25">
        <f t="shared" si="879"/>
        <v>0</v>
      </c>
      <c r="FE297" s="25">
        <f t="shared" si="1025"/>
        <v>0</v>
      </c>
      <c r="FF297" s="18">
        <v>0.1</v>
      </c>
      <c r="FG297" s="18">
        <v>2</v>
      </c>
      <c r="FH297" s="18">
        <v>1</v>
      </c>
      <c r="FI297" s="25">
        <f t="shared" si="1026"/>
        <v>1.2</v>
      </c>
      <c r="FJ297" s="18">
        <v>0</v>
      </c>
      <c r="FK297" s="18">
        <v>0</v>
      </c>
      <c r="FL297" s="18">
        <v>0.2</v>
      </c>
      <c r="FM297" s="18">
        <v>1.4</v>
      </c>
      <c r="FN297" s="18">
        <v>0</v>
      </c>
      <c r="FO297" s="25">
        <f t="shared" si="1027"/>
        <v>1.4</v>
      </c>
      <c r="FP297" s="18">
        <v>1.4999999999999999E-2</v>
      </c>
      <c r="FQ297" s="18">
        <v>1</v>
      </c>
      <c r="FR297" s="25">
        <f t="shared" si="880"/>
        <v>44</v>
      </c>
      <c r="FS297" s="25">
        <f t="shared" si="881"/>
        <v>0.64500000000000002</v>
      </c>
      <c r="FT297" s="25">
        <f t="shared" si="882"/>
        <v>44.645000000000003</v>
      </c>
      <c r="FU297" s="25">
        <f t="shared" si="883"/>
        <v>-0.5349999999998758</v>
      </c>
      <c r="FV297" s="25" t="str">
        <f t="shared" si="1028"/>
        <v>Thêm 01</v>
      </c>
      <c r="FW297" s="25">
        <f t="shared" si="1029"/>
        <v>0.48</v>
      </c>
      <c r="FX297" s="16"/>
      <c r="FY297" s="16"/>
      <c r="FZ297" s="16"/>
      <c r="GA297" s="16"/>
      <c r="GB297" s="19">
        <v>0</v>
      </c>
      <c r="GC297" s="19">
        <v>0</v>
      </c>
      <c r="GD297" s="19">
        <v>0</v>
      </c>
      <c r="GE297" s="19">
        <v>0</v>
      </c>
      <c r="GF297" s="19">
        <v>0</v>
      </c>
      <c r="GG297" s="19">
        <v>0</v>
      </c>
      <c r="GH297" s="19">
        <v>0</v>
      </c>
      <c r="GI297" s="19">
        <v>0</v>
      </c>
      <c r="GJ297" s="19">
        <v>0</v>
      </c>
      <c r="GK297" s="19">
        <v>0</v>
      </c>
      <c r="GL297" s="25">
        <f t="shared" si="884"/>
        <v>0</v>
      </c>
      <c r="GM297" s="25">
        <f t="shared" si="1030"/>
        <v>0</v>
      </c>
      <c r="GN297" s="19">
        <v>0</v>
      </c>
      <c r="GO297" s="19">
        <v>0</v>
      </c>
      <c r="GP297" s="19">
        <v>0</v>
      </c>
      <c r="GQ297" s="19">
        <v>0</v>
      </c>
      <c r="GR297" s="1" t="e">
        <f>_xlfn.IFNA(INDEX(#REF!,MATCH(E297,#REF!,0)),0)</f>
        <v>#REF!</v>
      </c>
      <c r="GS297" s="16"/>
      <c r="GT297" s="18">
        <v>0</v>
      </c>
      <c r="GU297" s="18">
        <v>0</v>
      </c>
      <c r="GV297" s="18">
        <v>0</v>
      </c>
      <c r="GW297" s="18">
        <v>0</v>
      </c>
      <c r="GX297" s="25">
        <f t="shared" si="885"/>
        <v>0</v>
      </c>
      <c r="GY297" s="25">
        <f t="shared" si="886"/>
        <v>0</v>
      </c>
      <c r="GZ297" s="25">
        <f t="shared" si="1031"/>
        <v>0</v>
      </c>
      <c r="HA297" s="1" t="e" cm="1">
        <f t="array" ref="HA297">INDEX(#REF!,MATCH(EJ297&amp;EK297&amp;HD297&amp;HE297&amp;HF297,#REF!&amp;#REF!&amp;#REF!&amp;#REF!&amp;#REF!,0))</f>
        <v>#REF!</v>
      </c>
      <c r="HB297" s="16"/>
      <c r="HC297" s="25">
        <f t="shared" si="1032"/>
        <v>0</v>
      </c>
      <c r="HD297" s="18">
        <v>0</v>
      </c>
      <c r="HE297" s="18">
        <v>0</v>
      </c>
      <c r="HF297" s="18">
        <v>0</v>
      </c>
      <c r="HG297" s="1" t="e" cm="1">
        <f t="array" ref="HG297">INDEX(#REF!,MATCH(EJ297&amp;EK297&amp;HJ297&amp;HK297&amp;HL297,#REF!&amp;#REF!&amp;#REF!&amp;#REF!&amp;#REF!,0))</f>
        <v>#REF!</v>
      </c>
      <c r="HH297" s="16"/>
      <c r="HI297" s="25">
        <f t="shared" si="1033"/>
        <v>0</v>
      </c>
      <c r="HJ297" s="25">
        <f t="shared" si="1034"/>
        <v>0</v>
      </c>
      <c r="HK297" s="19">
        <v>0</v>
      </c>
      <c r="HL297" s="19">
        <v>0</v>
      </c>
      <c r="HM297" s="18">
        <v>0.01</v>
      </c>
      <c r="HN297" s="18">
        <v>1</v>
      </c>
      <c r="HO297" s="25">
        <f t="shared" si="1035"/>
        <v>0</v>
      </c>
      <c r="HP297" s="25">
        <f t="shared" si="1036"/>
        <v>0</v>
      </c>
      <c r="HQ297" s="25">
        <f t="shared" si="1037"/>
        <v>0</v>
      </c>
      <c r="HR297" s="25">
        <f t="shared" si="1038"/>
        <v>0</v>
      </c>
      <c r="HS297" s="25">
        <f t="shared" si="1039"/>
        <v>0</v>
      </c>
      <c r="HT297" s="19">
        <v>0</v>
      </c>
      <c r="HU297" s="19">
        <v>0</v>
      </c>
      <c r="HV297" s="19">
        <v>0</v>
      </c>
      <c r="HW297" s="25">
        <f t="shared" si="1040"/>
        <v>0</v>
      </c>
      <c r="HX297" s="19">
        <v>0</v>
      </c>
      <c r="HY297" s="19">
        <v>0</v>
      </c>
      <c r="HZ297" s="18">
        <v>36.700000000000003</v>
      </c>
      <c r="IA297" s="20">
        <f>ROUND(IF(EN297="Cống tròn",IF(EN297="Cống tròn",IF(EU297="Không có móng",IQ297-FF297,IF(EU297="Đế",IP297-FN297,IF(OR(EU297="Móng bê tông",EU297="Móng bê tông kết hợp đế"),II297-FJ297,0))),0),IF(EN297="Cống hộp",IF(AND(EN297="Cống hộp",EU297="Không có móng"),IQ297-GF297,IF(AND(EN297="Cống hộp",EU297="Móng bê tông"),IJ297-GB297,0)),IF(OR(EN297="Rãnh xây",EN297="Rãnh bê tông"),IF(OR(EN297="Rãnh xây",EN297="Rãnh bê tông"),IK297-GB297,0),IF(EN297="Ống nhựa",IF(AND(EN297="Ống nhựa",EU297="Không đắp cát"),IQ297-HT297,IF(AND(EN297="Ống nhựa",EU297="Đắp cát"),IH297-HX297,0)),IF(EN297="Rãnh thang",IF(EN297="Rãnh thang",IF(EU297="Móng bê tông",#REF!-#REF!,IQ297),0),0))))),2)</f>
        <v>35.68</v>
      </c>
      <c r="IB297" s="20">
        <f t="shared" si="1041"/>
        <v>1.0200000000000031</v>
      </c>
      <c r="IC297" s="20">
        <f t="shared" si="887"/>
        <v>35.679999999999993</v>
      </c>
      <c r="ID297" s="20">
        <f t="shared" si="888"/>
        <v>0</v>
      </c>
      <c r="IE297" s="20">
        <f t="shared" si="889"/>
        <v>0</v>
      </c>
      <c r="IF297" s="20">
        <f t="shared" si="890"/>
        <v>0</v>
      </c>
      <c r="IG297" s="20">
        <f>IF(EN297="Rãnh thang",IF(AND(EN297="Rãnh thang",EU297="Móng bê tông"),IQ297-#REF!,0),IF(EN297="Ống nhựa",IF(AND(EN297="Ống nhựa",EU297="Đắp cát"),IQ297-HT297,0),IF(EN297="Cống tròn",IF(EN297="Cống tròn",IF(OR(EU297="Móng bê tông",EU297="Móng bê tông kết hợp đế"),IM297-FL297,0),0),IF(EN297="Cống hộp",IF(AND(EN297="Cống hộp",EU297="Móng bê tông"),IN297-GD297,0),IF(OR(EN297="Rãnh xây",EN297="Rãnh bê tông"),IF(AND(EN297="Rãnh xây",EU297="Móng bê tông"),IO297-GD297,IF(AND(EN297="Rãnh bê tông",EU297="Móng bê tông"),IO297-GD297,0)),0)))))</f>
        <v>35.679999999999993</v>
      </c>
      <c r="IH297" s="20">
        <f t="shared" si="891"/>
        <v>0</v>
      </c>
      <c r="II297" s="20">
        <f t="shared" si="892"/>
        <v>35.679999999999993</v>
      </c>
      <c r="IJ297" s="20">
        <f t="shared" si="893"/>
        <v>0</v>
      </c>
      <c r="IK297" s="20">
        <f t="shared" si="894"/>
        <v>0</v>
      </c>
      <c r="IL297" s="20">
        <f t="shared" si="895"/>
        <v>35.879999999999995</v>
      </c>
      <c r="IM297" s="20">
        <f t="shared" si="896"/>
        <v>35.879999999999995</v>
      </c>
      <c r="IN297" s="20">
        <f t="shared" si="897"/>
        <v>0</v>
      </c>
      <c r="IO297" s="20">
        <f t="shared" si="898"/>
        <v>0</v>
      </c>
      <c r="IP297" s="20">
        <f t="shared" si="899"/>
        <v>0</v>
      </c>
      <c r="IQ297" s="18">
        <v>35.979999999999997</v>
      </c>
      <c r="IR297" s="25">
        <f t="shared" si="1042"/>
        <v>0</v>
      </c>
      <c r="IS297" s="25">
        <f t="shared" si="900"/>
        <v>0</v>
      </c>
      <c r="IT297" s="25">
        <f t="shared" si="901"/>
        <v>0</v>
      </c>
      <c r="IU297" s="25">
        <f>ROUND(IF(EN297="Cống tròn",IF(EN297="Cống tròn",IV297+FF297,0),IF(EN297="Cống hộp",IF(EN297="Cống hộp",IV297+GP297,0),IF(OR(EN297="Rãnh xây",EN297="Rãnh bê tông"),IF(OR(EN297="Rãnh xây",EN297="Rãnh bê tông"),IV297+GP297,0),IF(EN297="ống nhựa",IF(EN297="Ống nhựa",IV297+HT297,0),IF(EN297="Rãnh thang",IF(EN297="Rãnh thang",IQ297+#REF!,0),0))))),2)</f>
        <v>37.04</v>
      </c>
      <c r="IV297" s="18">
        <v>36.94</v>
      </c>
      <c r="IW297" s="25">
        <f t="shared" si="902"/>
        <v>37.04</v>
      </c>
      <c r="IX297" s="25">
        <f t="shared" si="903"/>
        <v>0</v>
      </c>
      <c r="IY297" s="25">
        <f t="shared" si="904"/>
        <v>0</v>
      </c>
      <c r="IZ297" s="25">
        <f t="shared" si="905"/>
        <v>0</v>
      </c>
      <c r="JA297" s="25">
        <f t="shared" si="906"/>
        <v>0</v>
      </c>
      <c r="JB297" s="18">
        <v>36.659999999999997</v>
      </c>
      <c r="JC297" s="20">
        <f>ROUND(IF(EN297="Cống tròn",IF(EN297="Cống tròn",IF(EU297="Không có móng",JS297-FF297,IF(EU297="Đế",JR297-FN297,IF(OR(EU297="Móng bê tông",EU297="Móng bê tông kết hợp đế"),JK297-FJ297,0))),0),IF(EN297="Cống hộp",IF(AND(EN297="Cống hộp",EU297="Không có móng"),JS297-GF297,IF(AND(EN297="Cống hộp",EU297="Móng bê tông"),JL297-GB297,0)),IF(OR(EN297="Rãnh xây",EN297="Rãnh bê tông"),IF(OR(EN297="Rãnh xây",EN297="Rãnh bê tông"),JM297-GB297,0),IF(EN297="Ống nhựa",IF(AND(EN297="Ống nhựa",EU297="Không đắp cát"),JS297-HT297,IF(AND(EN297="Ống nhựa",EU297="Đắp cát"),JJ297-HX297,0)),IF(EN297="Rãnh thang",IF(EN297="Rãnh thang",IF(EU297="Móng bê tông",#REF!-#REF!,JS297),0),0))))),2)</f>
        <v>35.64</v>
      </c>
      <c r="JD297" s="20">
        <f t="shared" si="1043"/>
        <v>1.019999999999996</v>
      </c>
      <c r="JE297" s="20">
        <f t="shared" si="907"/>
        <v>35.639999999999993</v>
      </c>
      <c r="JF297" s="20">
        <f t="shared" si="908"/>
        <v>0</v>
      </c>
      <c r="JG297" s="20">
        <f t="shared" si="909"/>
        <v>0</v>
      </c>
      <c r="JH297" s="20">
        <f t="shared" si="910"/>
        <v>0</v>
      </c>
      <c r="JI297" s="20">
        <f>IF(EN297="Rãnh thang",IF(AND(EN297="Rãnh thang",EU297="Móng bê tông"),JS297-#REF!,0),IF(EN297="Ống nhựa",IF(AND(EN297="Ống nhựa",EU297="Đắp cát"),JS297-HT297,0),IF(EN297="Cống tròn",IF(EN297="Cống tròn",IF(OR(EU297="Móng bê tông",EU297="Móng bê tông kết hợp đế"),JO297-FL297,0),0),IF(EN297="Cống hộp",IF(AND(EN297="Cống hộp",EU297="Móng bê tông"),JP297-GD297,0),IF(OR(EN297="Rãnh xây",EN297="Rãnh bê tông"),IF(AND(EN297="Rãnh xây",EU297="Móng bê tông"),JQ297-GD297,IF(AND(EN297="Rãnh bê tông",EU297="Móng bê tông"),JQ297-GD297,0)),0)))))</f>
        <v>35.639999999999993</v>
      </c>
      <c r="JJ297" s="20">
        <f t="shared" si="911"/>
        <v>0</v>
      </c>
      <c r="JK297" s="20">
        <f t="shared" si="912"/>
        <v>35.639999999999993</v>
      </c>
      <c r="JL297" s="20">
        <f t="shared" si="913"/>
        <v>0</v>
      </c>
      <c r="JM297" s="20">
        <f t="shared" si="914"/>
        <v>0</v>
      </c>
      <c r="JN297" s="20">
        <f t="shared" si="915"/>
        <v>35.839999999999996</v>
      </c>
      <c r="JO297" s="20">
        <f t="shared" si="916"/>
        <v>35.839999999999996</v>
      </c>
      <c r="JP297" s="20">
        <f t="shared" si="917"/>
        <v>0</v>
      </c>
      <c r="JQ297" s="20">
        <f t="shared" si="918"/>
        <v>0</v>
      </c>
      <c r="JR297" s="20">
        <f t="shared" si="919"/>
        <v>0</v>
      </c>
      <c r="JS297" s="26">
        <v>35.94</v>
      </c>
      <c r="JT297" s="25">
        <f t="shared" si="1044"/>
        <v>0</v>
      </c>
      <c r="JU297" s="25">
        <f t="shared" si="920"/>
        <v>0</v>
      </c>
      <c r="JV297" s="25">
        <f t="shared" si="921"/>
        <v>0</v>
      </c>
      <c r="JW297" s="25">
        <f>ROUND(IF(EN297="Cống tròn",IF(EN297="Cống tròn",JX297+FF297,0),IF(EN297="Cống hộp",IF(EN297="Cống hộp",JX297+GP297,0),IF(OR(EN297="Rãnh xây",EN297="Rãnh bê tông"),IF(OR(EN297="Rãnh xây",EN297="Rãnh bê tông"),JX297+GP297,0),IF(EN297="ống nhựa",IF(EN297="Ống nhựa",JX297+HT297,0),IF(EN297="Rãnh thang",IF(EN297="Rãnh thang",JS297+#REF!,0),0))))),2)</f>
        <v>37.04</v>
      </c>
      <c r="JX297" s="27">
        <v>36.94</v>
      </c>
      <c r="JY297" s="25">
        <f t="shared" si="922"/>
        <v>37.04</v>
      </c>
      <c r="JZ297" s="25">
        <f t="shared" si="923"/>
        <v>0</v>
      </c>
      <c r="KA297" s="25">
        <f t="shared" si="924"/>
        <v>0</v>
      </c>
      <c r="KB297" s="25">
        <f t="shared" si="925"/>
        <v>0</v>
      </c>
      <c r="KC297" s="25">
        <f t="shared" si="926"/>
        <v>0</v>
      </c>
      <c r="KD297" s="28" t="s">
        <v>98</v>
      </c>
      <c r="KE297" s="27">
        <v>0</v>
      </c>
      <c r="KF297" s="25">
        <f t="shared" si="927"/>
        <v>1.0200000000000031</v>
      </c>
      <c r="KG297" s="25">
        <f t="shared" si="1045"/>
        <v>1.0200000000000031</v>
      </c>
      <c r="KH297" s="27">
        <v>0</v>
      </c>
      <c r="KI297" s="25">
        <f t="shared" si="928"/>
        <v>1.019999999999996</v>
      </c>
      <c r="KJ297" s="25">
        <f t="shared" si="1046"/>
        <v>1.019999999999996</v>
      </c>
      <c r="KK297" s="25">
        <f t="shared" si="929"/>
        <v>0</v>
      </c>
      <c r="KL297" s="25">
        <f t="shared" si="930"/>
        <v>0</v>
      </c>
      <c r="KM297" s="25">
        <f t="shared" si="1047"/>
        <v>0</v>
      </c>
      <c r="KN297" s="25">
        <f t="shared" si="931"/>
        <v>0</v>
      </c>
      <c r="KO297" s="25">
        <f t="shared" si="932"/>
        <v>0</v>
      </c>
      <c r="KP297" s="25">
        <f t="shared" si="1048"/>
        <v>0</v>
      </c>
      <c r="KQ297" s="25">
        <f t="shared" si="933"/>
        <v>0.2</v>
      </c>
      <c r="KR297" s="25">
        <f t="shared" si="934"/>
        <v>0.2</v>
      </c>
      <c r="KS297" s="25">
        <f t="shared" si="1049"/>
        <v>0.2</v>
      </c>
      <c r="KT297" s="25">
        <f t="shared" si="935"/>
        <v>0</v>
      </c>
      <c r="KU297" s="25">
        <f t="shared" si="936"/>
        <v>0</v>
      </c>
      <c r="KV297" s="25">
        <f t="shared" si="1050"/>
        <v>0</v>
      </c>
      <c r="KW297" s="25">
        <f t="shared" si="863"/>
        <v>0</v>
      </c>
      <c r="KX297" s="25">
        <f t="shared" si="937"/>
        <v>0</v>
      </c>
      <c r="KY297" s="25">
        <f t="shared" si="1051"/>
        <v>0</v>
      </c>
      <c r="KZ297" s="25">
        <f t="shared" si="938"/>
        <v>0</v>
      </c>
      <c r="LA297" s="25">
        <f t="shared" si="939"/>
        <v>0</v>
      </c>
      <c r="LB297" s="25">
        <f t="shared" si="1052"/>
        <v>0</v>
      </c>
      <c r="LC297" s="25">
        <f t="shared" si="940"/>
        <v>0.82000000000000317</v>
      </c>
      <c r="LD297" s="25">
        <f t="shared" si="941"/>
        <v>0.81999999999999607</v>
      </c>
      <c r="LE297" s="25">
        <f t="shared" si="1053"/>
        <v>0.81999999999999962</v>
      </c>
      <c r="LF297" s="25">
        <f t="shared" si="942"/>
        <v>0</v>
      </c>
      <c r="LG297" s="25">
        <f t="shared" si="943"/>
        <v>0</v>
      </c>
      <c r="LH297" s="25">
        <f t="shared" si="1054"/>
        <v>0</v>
      </c>
      <c r="LI297" s="25">
        <f t="shared" si="944"/>
        <v>0</v>
      </c>
      <c r="LJ297" s="25">
        <f t="shared" si="945"/>
        <v>0</v>
      </c>
      <c r="LK297" s="25">
        <f t="shared" si="1055"/>
        <v>0</v>
      </c>
      <c r="LL297" s="25">
        <f t="shared" si="946"/>
        <v>0</v>
      </c>
      <c r="LM297" s="25">
        <f t="shared" si="947"/>
        <v>0</v>
      </c>
      <c r="LN297" s="25">
        <f t="shared" si="1056"/>
        <v>0</v>
      </c>
      <c r="LO297" s="25">
        <f t="shared" si="948"/>
        <v>0</v>
      </c>
      <c r="LP297" s="25">
        <f t="shared" si="949"/>
        <v>0</v>
      </c>
      <c r="LQ297" s="25">
        <f t="shared" si="1057"/>
        <v>0</v>
      </c>
      <c r="LR297" s="25">
        <f t="shared" si="950"/>
        <v>0</v>
      </c>
      <c r="LS297" s="25">
        <f t="shared" si="951"/>
        <v>0</v>
      </c>
      <c r="LT297" s="25">
        <f t="shared" si="1058"/>
        <v>0</v>
      </c>
      <c r="LU297" s="25">
        <f t="shared" si="952"/>
        <v>0</v>
      </c>
      <c r="LV297" s="25">
        <f t="shared" si="953"/>
        <v>0</v>
      </c>
      <c r="LW297" s="25">
        <f t="shared" si="1059"/>
        <v>0</v>
      </c>
      <c r="LX297" s="25">
        <f t="shared" si="954"/>
        <v>0</v>
      </c>
      <c r="LY297" s="25">
        <f t="shared" si="955"/>
        <v>0</v>
      </c>
      <c r="LZ297" s="25">
        <f t="shared" si="1060"/>
        <v>0</v>
      </c>
      <c r="MA297" s="25">
        <f t="shared" si="956"/>
        <v>0</v>
      </c>
      <c r="MB297" s="25">
        <f t="shared" si="957"/>
        <v>0</v>
      </c>
      <c r="MC297" s="25">
        <f t="shared" si="1061"/>
        <v>0</v>
      </c>
      <c r="MD297" s="25">
        <f t="shared" si="958"/>
        <v>0</v>
      </c>
      <c r="ME297" s="25">
        <f t="shared" si="959"/>
        <v>0</v>
      </c>
      <c r="MF297" s="25">
        <f t="shared" si="1062"/>
        <v>0</v>
      </c>
      <c r="MG297" s="25">
        <f t="shared" si="960"/>
        <v>0</v>
      </c>
      <c r="MH297" s="25">
        <f t="shared" si="961"/>
        <v>0</v>
      </c>
      <c r="MI297" s="25">
        <f t="shared" si="1063"/>
        <v>0</v>
      </c>
      <c r="MJ297" s="25">
        <f t="shared" si="962"/>
        <v>0</v>
      </c>
      <c r="MK297" s="25">
        <f t="shared" si="963"/>
        <v>0</v>
      </c>
      <c r="ML297" s="25">
        <f t="shared" si="1064"/>
        <v>0</v>
      </c>
      <c r="MM297" s="25">
        <f t="shared" si="964"/>
        <v>0</v>
      </c>
      <c r="MN297" s="25">
        <f t="shared" si="965"/>
        <v>0</v>
      </c>
      <c r="MO297" s="25">
        <f t="shared" si="1065"/>
        <v>0</v>
      </c>
      <c r="MP297" s="25">
        <f t="shared" si="966"/>
        <v>0</v>
      </c>
      <c r="MQ297" s="25">
        <f t="shared" si="967"/>
        <v>0</v>
      </c>
      <c r="MR297" s="25">
        <f t="shared" si="1066"/>
        <v>0</v>
      </c>
      <c r="MS297" s="29">
        <v>1.4</v>
      </c>
      <c r="MT297" s="29">
        <v>0</v>
      </c>
      <c r="MU297" s="29">
        <v>1</v>
      </c>
      <c r="MV297" s="29">
        <v>1</v>
      </c>
      <c r="MW297" s="25">
        <f t="shared" si="968"/>
        <v>1.4</v>
      </c>
      <c r="MX297" s="25">
        <f t="shared" si="969"/>
        <v>1.43</v>
      </c>
      <c r="MY297" s="25">
        <f t="shared" si="970"/>
        <v>0</v>
      </c>
      <c r="MZ297" s="25">
        <f t="shared" si="971"/>
        <v>0</v>
      </c>
      <c r="NA297" s="25">
        <f t="shared" si="972"/>
        <v>1.4</v>
      </c>
      <c r="NB297" s="25">
        <f t="shared" si="973"/>
        <v>1.43</v>
      </c>
      <c r="NC297" s="25">
        <f t="shared" si="974"/>
        <v>0</v>
      </c>
      <c r="ND297" s="25">
        <f t="shared" si="975"/>
        <v>0</v>
      </c>
      <c r="NE297" s="25">
        <f t="shared" si="1067"/>
        <v>1.4</v>
      </c>
      <c r="NF297" s="25">
        <f t="shared" si="1067"/>
        <v>1.43</v>
      </c>
      <c r="NG297" s="25">
        <f t="shared" si="1067"/>
        <v>0</v>
      </c>
      <c r="NH297" s="25">
        <f t="shared" si="976"/>
        <v>0</v>
      </c>
      <c r="NI297" s="25">
        <f t="shared" si="977"/>
        <v>64.61</v>
      </c>
      <c r="NJ297" s="25">
        <f t="shared" si="978"/>
        <v>0</v>
      </c>
      <c r="NK297" s="25">
        <f t="shared" si="979"/>
        <v>64.61</v>
      </c>
      <c r="NL297" s="25">
        <f t="shared" si="980"/>
        <v>36.5</v>
      </c>
      <c r="NM297" s="25">
        <f t="shared" si="981"/>
        <v>0</v>
      </c>
      <c r="NN297" s="25">
        <f t="shared" si="1068"/>
        <v>36.5</v>
      </c>
      <c r="NO297" s="25">
        <f t="shared" si="982"/>
        <v>0</v>
      </c>
      <c r="NP297" s="25">
        <f t="shared" si="983"/>
        <v>0</v>
      </c>
      <c r="NQ297" s="25">
        <f t="shared" si="1069"/>
        <v>0</v>
      </c>
      <c r="NR297" s="25">
        <f t="shared" si="984"/>
        <v>0</v>
      </c>
      <c r="NS297" s="25">
        <f t="shared" si="985"/>
        <v>0</v>
      </c>
      <c r="NT297" s="25">
        <f t="shared" si="1070"/>
        <v>0</v>
      </c>
      <c r="NU297" s="25">
        <f t="shared" si="986"/>
        <v>0</v>
      </c>
      <c r="NV297" s="25">
        <f t="shared" si="987"/>
        <v>0</v>
      </c>
      <c r="NW297" s="25">
        <f t="shared" si="1071"/>
        <v>0</v>
      </c>
      <c r="NX297" s="25">
        <f t="shared" si="1072"/>
        <v>36.5</v>
      </c>
      <c r="NY297" s="25">
        <f t="shared" si="1072"/>
        <v>0</v>
      </c>
      <c r="NZ297" s="25">
        <f t="shared" si="1073"/>
        <v>36.5</v>
      </c>
      <c r="OA297" s="25">
        <f t="shared" si="1074"/>
        <v>28.11</v>
      </c>
      <c r="OB297" s="25">
        <f t="shared" si="1074"/>
        <v>0</v>
      </c>
      <c r="OC297" s="25">
        <f t="shared" si="1075"/>
        <v>28.11</v>
      </c>
      <c r="OD297" s="25">
        <f t="shared" si="1076"/>
        <v>36.5</v>
      </c>
      <c r="OE297" s="25">
        <f t="shared" si="1076"/>
        <v>0</v>
      </c>
      <c r="OF297" s="25">
        <f t="shared" si="1076"/>
        <v>36.5</v>
      </c>
      <c r="OG297" s="25">
        <f t="shared" si="988"/>
        <v>0</v>
      </c>
      <c r="OH297" s="25">
        <f t="shared" si="989"/>
        <v>0</v>
      </c>
      <c r="OI297" s="25">
        <f t="shared" si="990"/>
        <v>0</v>
      </c>
      <c r="OJ297" s="25">
        <f t="shared" si="991"/>
        <v>0</v>
      </c>
      <c r="OK297" s="25">
        <f t="shared" si="992"/>
        <v>0</v>
      </c>
      <c r="OL297" s="25">
        <f t="shared" si="993"/>
        <v>0</v>
      </c>
      <c r="OM297" s="25">
        <f t="shared" si="1077"/>
        <v>0</v>
      </c>
      <c r="ON297" s="25">
        <f t="shared" si="1077"/>
        <v>0</v>
      </c>
      <c r="OO297" s="25">
        <f t="shared" si="1077"/>
        <v>0</v>
      </c>
      <c r="OP297" s="25">
        <f t="shared" si="994"/>
        <v>0</v>
      </c>
      <c r="OQ297" s="25">
        <f t="shared" si="995"/>
        <v>0</v>
      </c>
      <c r="OR297" s="25">
        <f t="shared" si="1078"/>
        <v>0</v>
      </c>
      <c r="OS297" s="30">
        <v>536217.23</v>
      </c>
      <c r="OT297" s="30">
        <v>2371419.0099999998</v>
      </c>
    </row>
    <row r="298" spans="1:410" ht="33" customHeight="1" x14ac:dyDescent="0.25">
      <c r="A298" s="18"/>
      <c r="B298" s="18" t="s">
        <v>1071</v>
      </c>
      <c r="C298" s="18">
        <v>1248.96</v>
      </c>
      <c r="D298" s="16" t="e">
        <f>_xlfn.IFNA(INDEX(#REF!,MATCH(E298,#REF!,0)),0)</f>
        <v>#REF!</v>
      </c>
      <c r="E298" s="18" t="s">
        <v>1117</v>
      </c>
      <c r="F298" s="16" t="s">
        <v>765</v>
      </c>
      <c r="G298" s="16" t="s">
        <v>766</v>
      </c>
      <c r="H298" s="16" t="s">
        <v>767</v>
      </c>
      <c r="I298" s="16" t="s">
        <v>768</v>
      </c>
      <c r="J298" s="16" t="s">
        <v>769</v>
      </c>
      <c r="K298" s="16" t="s">
        <v>770</v>
      </c>
      <c r="L298" s="16" t="s">
        <v>771</v>
      </c>
      <c r="M298" s="18">
        <v>2.64</v>
      </c>
      <c r="N298" s="18">
        <v>1.94</v>
      </c>
      <c r="O298" s="18">
        <v>3.04</v>
      </c>
      <c r="P298" s="18">
        <v>2.34</v>
      </c>
      <c r="Q298" s="18">
        <v>0.1</v>
      </c>
      <c r="R298" s="18">
        <v>2.8400000000000003</v>
      </c>
      <c r="S298" s="18">
        <v>2.14</v>
      </c>
      <c r="T298" s="18">
        <v>0.2</v>
      </c>
      <c r="U298" s="18">
        <v>0</v>
      </c>
      <c r="V298" s="18">
        <v>0</v>
      </c>
      <c r="W298" s="18">
        <v>0</v>
      </c>
      <c r="X298" s="18">
        <v>2.64</v>
      </c>
      <c r="Y298" s="18">
        <v>1.9</v>
      </c>
      <c r="Z298" s="20">
        <f t="shared" si="996"/>
        <v>1.6</v>
      </c>
      <c r="AA298" s="18">
        <v>0.22</v>
      </c>
      <c r="AB298" s="18">
        <v>0</v>
      </c>
      <c r="AC298" s="18">
        <v>0</v>
      </c>
      <c r="AD298" s="18">
        <v>0</v>
      </c>
      <c r="AE298" s="18">
        <v>0</v>
      </c>
      <c r="AF298" s="18">
        <v>0</v>
      </c>
      <c r="AG298" s="18">
        <v>2.2000000000000002</v>
      </c>
      <c r="AH298" s="18">
        <v>1.5</v>
      </c>
      <c r="AI298" s="20">
        <f t="shared" si="997"/>
        <v>1.75</v>
      </c>
      <c r="AJ298" s="18">
        <v>0</v>
      </c>
      <c r="AK298" s="18">
        <v>0</v>
      </c>
      <c r="AL298" s="20">
        <f t="shared" si="998"/>
        <v>0</v>
      </c>
      <c r="AM298" s="18">
        <v>2.64</v>
      </c>
      <c r="AN298" s="18">
        <v>1.5</v>
      </c>
      <c r="AO298" s="18">
        <v>0.15</v>
      </c>
      <c r="AP298" s="18">
        <v>0.22</v>
      </c>
      <c r="AQ298" s="18">
        <v>2.64</v>
      </c>
      <c r="AR298" s="18">
        <v>1.72</v>
      </c>
      <c r="AS298" s="18">
        <v>0.12</v>
      </c>
      <c r="AT298" s="18">
        <v>0.11</v>
      </c>
      <c r="AU298" s="18">
        <v>0</v>
      </c>
      <c r="AV298" s="18">
        <v>1</v>
      </c>
      <c r="AW298" s="18">
        <v>0</v>
      </c>
      <c r="AX298" s="18">
        <v>0</v>
      </c>
      <c r="AY298" s="18">
        <v>0</v>
      </c>
      <c r="AZ298" s="18">
        <v>0</v>
      </c>
      <c r="BA298" s="18">
        <v>0</v>
      </c>
      <c r="BB298" s="18">
        <v>0</v>
      </c>
      <c r="BC298" s="18">
        <v>0</v>
      </c>
      <c r="BD298" s="18">
        <v>0</v>
      </c>
      <c r="BE298" s="18">
        <v>2</v>
      </c>
      <c r="BF298" s="18">
        <v>0</v>
      </c>
      <c r="BG298" s="18">
        <v>0</v>
      </c>
      <c r="BH298" s="18">
        <v>0</v>
      </c>
      <c r="BI298" s="18">
        <v>0</v>
      </c>
      <c r="BJ298" s="18">
        <v>0</v>
      </c>
      <c r="BK298" s="18">
        <v>0</v>
      </c>
      <c r="BL298" s="18">
        <v>0</v>
      </c>
      <c r="BM298" s="18">
        <v>0</v>
      </c>
      <c r="BN298" s="18">
        <v>0</v>
      </c>
      <c r="BO298" s="18">
        <v>0</v>
      </c>
      <c r="BP298" s="18">
        <v>2</v>
      </c>
      <c r="BQ298" s="18">
        <v>0</v>
      </c>
      <c r="BR298" s="18">
        <v>0</v>
      </c>
      <c r="BS298" s="18">
        <v>0</v>
      </c>
      <c r="BT298" s="18">
        <v>0</v>
      </c>
      <c r="BU298" s="18">
        <v>0</v>
      </c>
      <c r="BV298" s="18">
        <v>0</v>
      </c>
      <c r="BW298" s="18">
        <v>0</v>
      </c>
      <c r="BX298" s="18">
        <v>0</v>
      </c>
      <c r="BY298" s="18">
        <v>0</v>
      </c>
      <c r="BZ298" s="18">
        <v>0</v>
      </c>
      <c r="CA298" s="16" t="e">
        <f>_xlfn.IFNA(IF(RIGHT(D298,2)="=G",0,INDEX(#REF!,MATCH(E298,#REF!,0))),0)</f>
        <v>#REF!</v>
      </c>
      <c r="CB298" s="16" t="s">
        <v>776</v>
      </c>
      <c r="CC298" s="18">
        <v>0</v>
      </c>
      <c r="CD298" s="18">
        <v>0</v>
      </c>
      <c r="CE298" s="18">
        <v>1.7</v>
      </c>
      <c r="CF298" s="18">
        <v>0.79</v>
      </c>
      <c r="CG298" s="18">
        <v>0.12</v>
      </c>
      <c r="CH298" s="18">
        <v>3</v>
      </c>
      <c r="CI298" s="16" t="s">
        <v>98</v>
      </c>
      <c r="CJ298" s="18">
        <v>0</v>
      </c>
      <c r="CK298" s="20">
        <f t="shared" si="864"/>
        <v>1.33</v>
      </c>
      <c r="CL298" s="20">
        <f t="shared" si="999"/>
        <v>1.33</v>
      </c>
      <c r="CM298" s="18">
        <v>26.78</v>
      </c>
      <c r="CN298" s="18">
        <v>37.5</v>
      </c>
      <c r="CO298" s="18">
        <v>36.661000000000001</v>
      </c>
      <c r="CP298" s="22">
        <f t="shared" si="865"/>
        <v>36.659999999999997</v>
      </c>
      <c r="CQ298" s="22">
        <f t="shared" si="866"/>
        <v>35.33</v>
      </c>
      <c r="CR298" s="22">
        <f t="shared" si="1000"/>
        <v>1.33</v>
      </c>
      <c r="CS298" s="22">
        <f t="shared" si="867"/>
        <v>35.43</v>
      </c>
      <c r="CT298" s="22">
        <f t="shared" si="868"/>
        <v>35.630000000000003</v>
      </c>
      <c r="CU298" s="18">
        <v>35.630000000000003</v>
      </c>
      <c r="CV298" s="22">
        <f t="shared" si="1001"/>
        <v>1.6</v>
      </c>
      <c r="CW298" s="22">
        <f t="shared" si="869"/>
        <v>0</v>
      </c>
      <c r="CX298" s="22">
        <f t="shared" si="870"/>
        <v>0</v>
      </c>
      <c r="CY298" s="22">
        <f t="shared" si="871"/>
        <v>37.229999999999997</v>
      </c>
      <c r="CZ298" s="22">
        <f t="shared" si="872"/>
        <v>37.380000000000003</v>
      </c>
      <c r="DA298" s="18">
        <v>37.5</v>
      </c>
      <c r="DB298" s="20">
        <f t="shared" si="1002"/>
        <v>2.17</v>
      </c>
      <c r="DC298" s="20">
        <f t="shared" si="1003"/>
        <v>0.84</v>
      </c>
      <c r="DD298" s="20">
        <f t="shared" si="1004"/>
        <v>1.33</v>
      </c>
      <c r="DE298" s="20">
        <f t="shared" si="873"/>
        <v>0.1</v>
      </c>
      <c r="DF298" s="20">
        <f t="shared" si="874"/>
        <v>0.2</v>
      </c>
      <c r="DG298" s="20">
        <f t="shared" si="875"/>
        <v>1.03</v>
      </c>
      <c r="DH298" s="20">
        <f t="shared" si="876"/>
        <v>0</v>
      </c>
      <c r="DI298" s="20">
        <f t="shared" si="877"/>
        <v>0</v>
      </c>
      <c r="DJ298" s="20">
        <f t="shared" si="878"/>
        <v>0</v>
      </c>
      <c r="DK298" s="20">
        <f t="shared" si="1005"/>
        <v>1.33</v>
      </c>
      <c r="DL298" s="20">
        <f t="shared" si="1006"/>
        <v>0</v>
      </c>
      <c r="DM298" s="20">
        <f t="shared" si="1007"/>
        <v>0</v>
      </c>
      <c r="DN298" s="20">
        <f t="shared" si="1008"/>
        <v>0</v>
      </c>
      <c r="DO298" s="18">
        <v>2.54</v>
      </c>
      <c r="DP298" s="18">
        <v>0</v>
      </c>
      <c r="DQ298" s="18">
        <v>1</v>
      </c>
      <c r="DR298" s="18">
        <v>1</v>
      </c>
      <c r="DS298" s="25">
        <f t="shared" si="1009"/>
        <v>2.54</v>
      </c>
      <c r="DT298" s="25">
        <f t="shared" si="1010"/>
        <v>0</v>
      </c>
      <c r="DU298" s="25">
        <f t="shared" si="1011"/>
        <v>3.38</v>
      </c>
      <c r="DV298" s="25">
        <f t="shared" si="1012"/>
        <v>0</v>
      </c>
      <c r="DW298" s="25">
        <f t="shared" si="1013"/>
        <v>3.38</v>
      </c>
      <c r="DX298" s="25">
        <f t="shared" si="1014"/>
        <v>10.28</v>
      </c>
      <c r="DY298" s="25">
        <f t="shared" si="1015"/>
        <v>0</v>
      </c>
      <c r="DZ298" s="25">
        <f t="shared" si="1016"/>
        <v>10.28</v>
      </c>
      <c r="EA298" s="25">
        <f t="shared" si="1017"/>
        <v>7.2</v>
      </c>
      <c r="EB298" s="25">
        <f t="shared" si="1018"/>
        <v>0</v>
      </c>
      <c r="EC298" s="25">
        <f t="shared" si="1019"/>
        <v>7.2</v>
      </c>
      <c r="ED298" s="25">
        <f t="shared" si="1020"/>
        <v>3.08</v>
      </c>
      <c r="EE298" s="25">
        <f t="shared" si="1020"/>
        <v>0</v>
      </c>
      <c r="EF298" s="25">
        <f t="shared" si="1021"/>
        <v>3.08</v>
      </c>
      <c r="EG298" s="25">
        <f t="shared" si="1022"/>
        <v>7.2</v>
      </c>
      <c r="EH298" s="25">
        <f t="shared" si="1022"/>
        <v>0</v>
      </c>
      <c r="EI298" s="25">
        <f t="shared" si="1023"/>
        <v>7.2</v>
      </c>
      <c r="EJ298" s="18">
        <v>1248.96</v>
      </c>
      <c r="EK298" s="18">
        <v>1202.9100000000001</v>
      </c>
      <c r="EL298" s="18" t="s">
        <v>1117</v>
      </c>
      <c r="EM298" s="18" t="s">
        <v>1118</v>
      </c>
      <c r="EN298" s="16" t="s">
        <v>774</v>
      </c>
      <c r="EO298" s="16" t="s">
        <v>132</v>
      </c>
      <c r="EP298" s="16" t="e">
        <f>IF(OR(EN298="Cống tròn",EN298="Cống hộp",EN298="Ống nhựa"),INDEX(#REF!,MATCH(E298,#REF!,0)),IF(OR(EN298="Rãnh xây",EN298="Rãnh bê tông"),INDEX(#REF!,MATCH(E298,#REF!,0)),0))</f>
        <v>#REF!</v>
      </c>
      <c r="EQ298" s="18">
        <v>43.949999999999953</v>
      </c>
      <c r="ER298" s="18">
        <v>1</v>
      </c>
      <c r="ES298" s="25">
        <f t="shared" si="1024"/>
        <v>44</v>
      </c>
      <c r="ET298" s="1" t="e">
        <f>_xlfn.IFNA(IF(EN298="Cống tròn",INDEX(#REF!,MATCH(E298,#REF!,0)),IF(EN298="Cống hộp",INDEX(#REF!,MATCH(E298,#REF!,0)),EU298&amp;" ,"&amp;EV298)),0)</f>
        <v>#REF!</v>
      </c>
      <c r="EU298" s="16" t="s">
        <v>769</v>
      </c>
      <c r="EV298" s="16" t="s">
        <v>775</v>
      </c>
      <c r="EW298" s="16" t="e">
        <f>_xlfn.IFNA(INDEX(#REF!,MATCH(E298,#REF!,0)),0)</f>
        <v>#REF!</v>
      </c>
      <c r="EX298" s="16"/>
      <c r="EY298" s="18">
        <v>0</v>
      </c>
      <c r="EZ298" s="18">
        <v>0</v>
      </c>
      <c r="FA298" s="18">
        <v>0</v>
      </c>
      <c r="FB298" s="18">
        <v>0</v>
      </c>
      <c r="FC298" s="18">
        <v>0</v>
      </c>
      <c r="FD298" s="25">
        <f t="shared" si="879"/>
        <v>0</v>
      </c>
      <c r="FE298" s="25">
        <f t="shared" si="1025"/>
        <v>0</v>
      </c>
      <c r="FF298" s="18">
        <v>0.1</v>
      </c>
      <c r="FG298" s="18">
        <v>2</v>
      </c>
      <c r="FH298" s="18">
        <v>1</v>
      </c>
      <c r="FI298" s="25">
        <f t="shared" si="1026"/>
        <v>1.2</v>
      </c>
      <c r="FJ298" s="18">
        <v>0</v>
      </c>
      <c r="FK298" s="18">
        <v>0</v>
      </c>
      <c r="FL298" s="18">
        <v>0.2</v>
      </c>
      <c r="FM298" s="18">
        <v>1.4</v>
      </c>
      <c r="FN298" s="18">
        <v>0</v>
      </c>
      <c r="FO298" s="25">
        <f t="shared" si="1027"/>
        <v>1.4</v>
      </c>
      <c r="FP298" s="18">
        <v>1.4999999999999999E-2</v>
      </c>
      <c r="FQ298" s="18">
        <v>1</v>
      </c>
      <c r="FR298" s="25">
        <f t="shared" si="880"/>
        <v>43</v>
      </c>
      <c r="FS298" s="25">
        <f t="shared" si="881"/>
        <v>0.63</v>
      </c>
      <c r="FT298" s="25">
        <f t="shared" si="882"/>
        <v>43.63</v>
      </c>
      <c r="FU298" s="25">
        <f t="shared" si="883"/>
        <v>-0.31999999999995055</v>
      </c>
      <c r="FV298" s="25" t="str">
        <f t="shared" si="1028"/>
        <v>Thêm 01</v>
      </c>
      <c r="FW298" s="25">
        <f t="shared" si="1029"/>
        <v>0.7</v>
      </c>
      <c r="FX298" s="16"/>
      <c r="FY298" s="16"/>
      <c r="FZ298" s="16"/>
      <c r="GA298" s="16"/>
      <c r="GB298" s="19">
        <v>0</v>
      </c>
      <c r="GC298" s="19">
        <v>0</v>
      </c>
      <c r="GD298" s="19">
        <v>0</v>
      </c>
      <c r="GE298" s="19">
        <v>0</v>
      </c>
      <c r="GF298" s="19">
        <v>0</v>
      </c>
      <c r="GG298" s="19">
        <v>0</v>
      </c>
      <c r="GH298" s="19">
        <v>0</v>
      </c>
      <c r="GI298" s="19">
        <v>0</v>
      </c>
      <c r="GJ298" s="19">
        <v>0</v>
      </c>
      <c r="GK298" s="19">
        <v>0</v>
      </c>
      <c r="GL298" s="25">
        <f t="shared" si="884"/>
        <v>0</v>
      </c>
      <c r="GM298" s="25">
        <f t="shared" si="1030"/>
        <v>0</v>
      </c>
      <c r="GN298" s="19">
        <v>0</v>
      </c>
      <c r="GO298" s="19">
        <v>0</v>
      </c>
      <c r="GP298" s="19">
        <v>0</v>
      </c>
      <c r="GQ298" s="19">
        <v>0</v>
      </c>
      <c r="GR298" s="1" t="e">
        <f>_xlfn.IFNA(INDEX(#REF!,MATCH(E298,#REF!,0)),0)</f>
        <v>#REF!</v>
      </c>
      <c r="GS298" s="16"/>
      <c r="GT298" s="18">
        <v>0</v>
      </c>
      <c r="GU298" s="18">
        <v>0</v>
      </c>
      <c r="GV298" s="18">
        <v>0</v>
      </c>
      <c r="GW298" s="18">
        <v>0</v>
      </c>
      <c r="GX298" s="25">
        <f t="shared" si="885"/>
        <v>0</v>
      </c>
      <c r="GY298" s="25">
        <f t="shared" si="886"/>
        <v>0</v>
      </c>
      <c r="GZ298" s="25">
        <f t="shared" si="1031"/>
        <v>0</v>
      </c>
      <c r="HA298" s="1" t="e" cm="1">
        <f t="array" ref="HA298">INDEX(#REF!,MATCH(EJ298&amp;EK298&amp;HD298&amp;HE298&amp;HF298,#REF!&amp;#REF!&amp;#REF!&amp;#REF!&amp;#REF!,0))</f>
        <v>#REF!</v>
      </c>
      <c r="HB298" s="16"/>
      <c r="HC298" s="25">
        <f t="shared" si="1032"/>
        <v>0</v>
      </c>
      <c r="HD298" s="18">
        <v>0</v>
      </c>
      <c r="HE298" s="18">
        <v>0</v>
      </c>
      <c r="HF298" s="18">
        <v>0</v>
      </c>
      <c r="HG298" s="1" t="e" cm="1">
        <f t="array" ref="HG298">INDEX(#REF!,MATCH(EJ298&amp;EK298&amp;HJ298&amp;HK298&amp;HL298,#REF!&amp;#REF!&amp;#REF!&amp;#REF!&amp;#REF!,0))</f>
        <v>#REF!</v>
      </c>
      <c r="HH298" s="16"/>
      <c r="HI298" s="25">
        <f t="shared" si="1033"/>
        <v>0</v>
      </c>
      <c r="HJ298" s="25">
        <f t="shared" si="1034"/>
        <v>0</v>
      </c>
      <c r="HK298" s="19">
        <v>0</v>
      </c>
      <c r="HL298" s="19">
        <v>0</v>
      </c>
      <c r="HM298" s="18">
        <v>0.01</v>
      </c>
      <c r="HN298" s="18">
        <v>1</v>
      </c>
      <c r="HO298" s="25">
        <f t="shared" si="1035"/>
        <v>0</v>
      </c>
      <c r="HP298" s="25">
        <f t="shared" si="1036"/>
        <v>0</v>
      </c>
      <c r="HQ298" s="25">
        <f t="shared" si="1037"/>
        <v>0</v>
      </c>
      <c r="HR298" s="25">
        <f t="shared" si="1038"/>
        <v>0</v>
      </c>
      <c r="HS298" s="25">
        <f t="shared" si="1039"/>
        <v>0</v>
      </c>
      <c r="HT298" s="19">
        <v>0</v>
      </c>
      <c r="HU298" s="19">
        <v>0</v>
      </c>
      <c r="HV298" s="19">
        <v>0</v>
      </c>
      <c r="HW298" s="25">
        <f t="shared" si="1040"/>
        <v>0</v>
      </c>
      <c r="HX298" s="19">
        <v>0</v>
      </c>
      <c r="HY298" s="19">
        <v>0</v>
      </c>
      <c r="HZ298" s="18">
        <v>36.659999999999997</v>
      </c>
      <c r="IA298" s="20">
        <f>ROUND(IF(EN298="Cống tròn",IF(EN298="Cống tròn",IF(EU298="Không có móng",IQ298-FF298,IF(EU298="Đế",IP298-FN298,IF(OR(EU298="Móng bê tông",EU298="Móng bê tông kết hợp đế"),II298-FJ298,0))),0),IF(EN298="Cống hộp",IF(AND(EN298="Cống hộp",EU298="Không có móng"),IQ298-GF298,IF(AND(EN298="Cống hộp",EU298="Móng bê tông"),IJ298-GB298,0)),IF(OR(EN298="Rãnh xây",EN298="Rãnh bê tông"),IF(OR(EN298="Rãnh xây",EN298="Rãnh bê tông"),IK298-GB298,0),IF(EN298="Ống nhựa",IF(AND(EN298="Ống nhựa",EU298="Không đắp cát"),IQ298-HT298,IF(AND(EN298="Ống nhựa",EU298="Đắp cát"),IH298-HX298,0)),IF(EN298="Rãnh thang",IF(EN298="Rãnh thang",IF(EU298="Móng bê tông",#REF!-#REF!,IQ298),0),0))))),2)</f>
        <v>35.64</v>
      </c>
      <c r="IB298" s="20">
        <f t="shared" si="1041"/>
        <v>1.019999999999996</v>
      </c>
      <c r="IC298" s="20">
        <f t="shared" si="887"/>
        <v>35.639999999999993</v>
      </c>
      <c r="ID298" s="20">
        <f t="shared" si="888"/>
        <v>0</v>
      </c>
      <c r="IE298" s="20">
        <f t="shared" si="889"/>
        <v>0</v>
      </c>
      <c r="IF298" s="20">
        <f t="shared" si="890"/>
        <v>0</v>
      </c>
      <c r="IG298" s="20">
        <f>IF(EN298="Rãnh thang",IF(AND(EN298="Rãnh thang",EU298="Móng bê tông"),IQ298-#REF!,0),IF(EN298="Ống nhựa",IF(AND(EN298="Ống nhựa",EU298="Đắp cát"),IQ298-HT298,0),IF(EN298="Cống tròn",IF(EN298="Cống tròn",IF(OR(EU298="Móng bê tông",EU298="Móng bê tông kết hợp đế"),IM298-FL298,0),0),IF(EN298="Cống hộp",IF(AND(EN298="Cống hộp",EU298="Móng bê tông"),IN298-GD298,0),IF(OR(EN298="Rãnh xây",EN298="Rãnh bê tông"),IF(AND(EN298="Rãnh xây",EU298="Móng bê tông"),IO298-GD298,IF(AND(EN298="Rãnh bê tông",EU298="Móng bê tông"),IO298-GD298,0)),0)))))</f>
        <v>35.639999999999993</v>
      </c>
      <c r="IH298" s="20">
        <f t="shared" si="891"/>
        <v>0</v>
      </c>
      <c r="II298" s="20">
        <f t="shared" si="892"/>
        <v>35.639999999999993</v>
      </c>
      <c r="IJ298" s="20">
        <f t="shared" si="893"/>
        <v>0</v>
      </c>
      <c r="IK298" s="20">
        <f t="shared" si="894"/>
        <v>0</v>
      </c>
      <c r="IL298" s="20">
        <f t="shared" si="895"/>
        <v>35.839999999999996</v>
      </c>
      <c r="IM298" s="20">
        <f t="shared" si="896"/>
        <v>35.839999999999996</v>
      </c>
      <c r="IN298" s="20">
        <f t="shared" si="897"/>
        <v>0</v>
      </c>
      <c r="IO298" s="20">
        <f t="shared" si="898"/>
        <v>0</v>
      </c>
      <c r="IP298" s="20">
        <f t="shared" si="899"/>
        <v>0</v>
      </c>
      <c r="IQ298" s="18">
        <v>35.94</v>
      </c>
      <c r="IR298" s="25">
        <f t="shared" si="1042"/>
        <v>0</v>
      </c>
      <c r="IS298" s="25">
        <f t="shared" si="900"/>
        <v>0</v>
      </c>
      <c r="IT298" s="25">
        <f t="shared" si="901"/>
        <v>0</v>
      </c>
      <c r="IU298" s="25">
        <f>ROUND(IF(EN298="Cống tròn",IF(EN298="Cống tròn",IV298+FF298,0),IF(EN298="Cống hộp",IF(EN298="Cống hộp",IV298+GP298,0),IF(OR(EN298="Rãnh xây",EN298="Rãnh bê tông"),IF(OR(EN298="Rãnh xây",EN298="Rãnh bê tông"),IV298+GP298,0),IF(EN298="ống nhựa",IF(EN298="Ống nhựa",IV298+HT298,0),IF(EN298="Rãnh thang",IF(EN298="Rãnh thang",IQ298+#REF!,0),0))))),2)</f>
        <v>37</v>
      </c>
      <c r="IV298" s="18">
        <v>36.9</v>
      </c>
      <c r="IW298" s="25">
        <f t="shared" si="902"/>
        <v>37</v>
      </c>
      <c r="IX298" s="25">
        <f t="shared" si="903"/>
        <v>0</v>
      </c>
      <c r="IY298" s="25">
        <f t="shared" si="904"/>
        <v>0</v>
      </c>
      <c r="IZ298" s="25">
        <f t="shared" si="905"/>
        <v>0</v>
      </c>
      <c r="JA298" s="25">
        <f t="shared" si="906"/>
        <v>0</v>
      </c>
      <c r="JB298" s="18">
        <v>37.450000000000003</v>
      </c>
      <c r="JC298" s="20">
        <f>ROUND(IF(EN298="Cống tròn",IF(EN298="Cống tròn",IF(EU298="Không có móng",JS298-FF298,IF(EU298="Đế",JR298-FN298,IF(OR(EU298="Móng bê tông",EU298="Móng bê tông kết hợp đế"),JK298-FJ298,0))),0),IF(EN298="Cống hộp",IF(AND(EN298="Cống hộp",EU298="Không có móng"),JS298-GF298,IF(AND(EN298="Cống hộp",EU298="Móng bê tông"),JL298-GB298,0)),IF(OR(EN298="Rãnh xây",EN298="Rãnh bê tông"),IF(OR(EN298="Rãnh xây",EN298="Rãnh bê tông"),JM298-GB298,0),IF(EN298="Ống nhựa",IF(AND(EN298="Ống nhựa",EU298="Không đắp cát"),JS298-HT298,IF(AND(EN298="Ống nhựa",EU298="Đắp cát"),JJ298-HX298,0)),IF(EN298="Rãnh thang",IF(EN298="Rãnh thang",IF(EU298="Móng bê tông",#REF!-#REF!,JS298),0),0))))),2)</f>
        <v>35.6</v>
      </c>
      <c r="JD298" s="20">
        <f t="shared" si="1043"/>
        <v>1.8500000000000014</v>
      </c>
      <c r="JE298" s="20">
        <f t="shared" si="907"/>
        <v>35.599999999999994</v>
      </c>
      <c r="JF298" s="20">
        <f t="shared" si="908"/>
        <v>0</v>
      </c>
      <c r="JG298" s="20">
        <f t="shared" si="909"/>
        <v>0</v>
      </c>
      <c r="JH298" s="20">
        <f t="shared" si="910"/>
        <v>0</v>
      </c>
      <c r="JI298" s="20">
        <f>IF(EN298="Rãnh thang",IF(AND(EN298="Rãnh thang",EU298="Móng bê tông"),JS298-#REF!,0),IF(EN298="Ống nhựa",IF(AND(EN298="Ống nhựa",EU298="Đắp cát"),JS298-HT298,0),IF(EN298="Cống tròn",IF(EN298="Cống tròn",IF(OR(EU298="Móng bê tông",EU298="Móng bê tông kết hợp đế"),JO298-FL298,0),0),IF(EN298="Cống hộp",IF(AND(EN298="Cống hộp",EU298="Móng bê tông"),JP298-GD298,0),IF(OR(EN298="Rãnh xây",EN298="Rãnh bê tông"),IF(AND(EN298="Rãnh xây",EU298="Móng bê tông"),JQ298-GD298,IF(AND(EN298="Rãnh bê tông",EU298="Móng bê tông"),JQ298-GD298,0)),0)))))</f>
        <v>35.599999999999994</v>
      </c>
      <c r="JJ298" s="20">
        <f t="shared" si="911"/>
        <v>0</v>
      </c>
      <c r="JK298" s="20">
        <f t="shared" si="912"/>
        <v>35.599999999999994</v>
      </c>
      <c r="JL298" s="20">
        <f t="shared" si="913"/>
        <v>0</v>
      </c>
      <c r="JM298" s="20">
        <f t="shared" si="914"/>
        <v>0</v>
      </c>
      <c r="JN298" s="20">
        <f t="shared" si="915"/>
        <v>35.799999999999997</v>
      </c>
      <c r="JO298" s="20">
        <f t="shared" si="916"/>
        <v>35.799999999999997</v>
      </c>
      <c r="JP298" s="20">
        <f t="shared" si="917"/>
        <v>0</v>
      </c>
      <c r="JQ298" s="20">
        <f t="shared" si="918"/>
        <v>0</v>
      </c>
      <c r="JR298" s="20">
        <f t="shared" si="919"/>
        <v>0</v>
      </c>
      <c r="JS298" s="26">
        <v>35.9</v>
      </c>
      <c r="JT298" s="25">
        <f t="shared" si="1044"/>
        <v>0</v>
      </c>
      <c r="JU298" s="25">
        <f t="shared" si="920"/>
        <v>0</v>
      </c>
      <c r="JV298" s="25">
        <f t="shared" si="921"/>
        <v>0</v>
      </c>
      <c r="JW298" s="25">
        <f>ROUND(IF(EN298="Cống tròn",IF(EN298="Cống tròn",JX298+FF298,0),IF(EN298="Cống hộp",IF(EN298="Cống hộp",JX298+GP298,0),IF(OR(EN298="Rãnh xây",EN298="Rãnh bê tông"),IF(OR(EN298="Rãnh xây",EN298="Rãnh bê tông"),JX298+GP298,0),IF(EN298="ống nhựa",IF(EN298="Ống nhựa",JX298+HT298,0),IF(EN298="Rãnh thang",IF(EN298="Rãnh thang",JS298+#REF!,0),0))))),2)</f>
        <v>37</v>
      </c>
      <c r="JX298" s="27">
        <v>36.9</v>
      </c>
      <c r="JY298" s="25">
        <f t="shared" si="922"/>
        <v>37</v>
      </c>
      <c r="JZ298" s="25">
        <f t="shared" si="923"/>
        <v>0</v>
      </c>
      <c r="KA298" s="25">
        <f t="shared" si="924"/>
        <v>0</v>
      </c>
      <c r="KB298" s="25">
        <f t="shared" si="925"/>
        <v>0</v>
      </c>
      <c r="KC298" s="25">
        <f t="shared" si="926"/>
        <v>0</v>
      </c>
      <c r="KD298" s="28" t="s">
        <v>98</v>
      </c>
      <c r="KE298" s="27">
        <v>0</v>
      </c>
      <c r="KF298" s="25">
        <f t="shared" si="927"/>
        <v>1.019999999999996</v>
      </c>
      <c r="KG298" s="25">
        <f t="shared" si="1045"/>
        <v>1.019999999999996</v>
      </c>
      <c r="KH298" s="27">
        <v>0</v>
      </c>
      <c r="KI298" s="25">
        <f t="shared" si="928"/>
        <v>1.8500000000000014</v>
      </c>
      <c r="KJ298" s="25">
        <f t="shared" si="1046"/>
        <v>1.8500000000000014</v>
      </c>
      <c r="KK298" s="25">
        <f t="shared" si="929"/>
        <v>0</v>
      </c>
      <c r="KL298" s="25">
        <f t="shared" si="930"/>
        <v>0</v>
      </c>
      <c r="KM298" s="25">
        <f t="shared" si="1047"/>
        <v>0</v>
      </c>
      <c r="KN298" s="25">
        <f t="shared" si="931"/>
        <v>0</v>
      </c>
      <c r="KO298" s="25">
        <f t="shared" si="932"/>
        <v>0</v>
      </c>
      <c r="KP298" s="25">
        <f t="shared" si="1048"/>
        <v>0</v>
      </c>
      <c r="KQ298" s="25">
        <f t="shared" si="933"/>
        <v>0.2</v>
      </c>
      <c r="KR298" s="25">
        <f t="shared" si="934"/>
        <v>0.2</v>
      </c>
      <c r="KS298" s="25">
        <f t="shared" si="1049"/>
        <v>0.2</v>
      </c>
      <c r="KT298" s="25">
        <f t="shared" si="935"/>
        <v>0</v>
      </c>
      <c r="KU298" s="25">
        <f t="shared" si="936"/>
        <v>0</v>
      </c>
      <c r="KV298" s="25">
        <f t="shared" si="1050"/>
        <v>0</v>
      </c>
      <c r="KW298" s="25">
        <f t="shared" si="863"/>
        <v>0</v>
      </c>
      <c r="KX298" s="25">
        <f t="shared" si="937"/>
        <v>0</v>
      </c>
      <c r="KY298" s="25">
        <f t="shared" si="1051"/>
        <v>0</v>
      </c>
      <c r="KZ298" s="25">
        <f t="shared" si="938"/>
        <v>0</v>
      </c>
      <c r="LA298" s="25">
        <f t="shared" si="939"/>
        <v>0</v>
      </c>
      <c r="LB298" s="25">
        <f t="shared" si="1052"/>
        <v>0</v>
      </c>
      <c r="LC298" s="25">
        <f t="shared" si="940"/>
        <v>0.81999999999999607</v>
      </c>
      <c r="LD298" s="25">
        <f t="shared" si="941"/>
        <v>1.4</v>
      </c>
      <c r="LE298" s="25">
        <f t="shared" si="1053"/>
        <v>1.1099999999999981</v>
      </c>
      <c r="LF298" s="25">
        <f t="shared" si="942"/>
        <v>0</v>
      </c>
      <c r="LG298" s="25">
        <f t="shared" si="943"/>
        <v>0</v>
      </c>
      <c r="LH298" s="25">
        <f t="shared" si="1054"/>
        <v>0</v>
      </c>
      <c r="LI298" s="25">
        <f t="shared" si="944"/>
        <v>0</v>
      </c>
      <c r="LJ298" s="25">
        <f t="shared" si="945"/>
        <v>0</v>
      </c>
      <c r="LK298" s="25">
        <f t="shared" si="1055"/>
        <v>0</v>
      </c>
      <c r="LL298" s="25">
        <f t="shared" si="946"/>
        <v>0</v>
      </c>
      <c r="LM298" s="25">
        <f t="shared" si="947"/>
        <v>0</v>
      </c>
      <c r="LN298" s="25">
        <f t="shared" si="1056"/>
        <v>0</v>
      </c>
      <c r="LO298" s="25">
        <f t="shared" si="948"/>
        <v>0</v>
      </c>
      <c r="LP298" s="25">
        <f t="shared" si="949"/>
        <v>0</v>
      </c>
      <c r="LQ298" s="25">
        <f t="shared" si="1057"/>
        <v>0</v>
      </c>
      <c r="LR298" s="25">
        <f t="shared" si="950"/>
        <v>0</v>
      </c>
      <c r="LS298" s="25">
        <f t="shared" si="951"/>
        <v>0</v>
      </c>
      <c r="LT298" s="25">
        <f t="shared" si="1058"/>
        <v>0</v>
      </c>
      <c r="LU298" s="25">
        <f t="shared" si="952"/>
        <v>0</v>
      </c>
      <c r="LV298" s="25">
        <f t="shared" si="953"/>
        <v>0</v>
      </c>
      <c r="LW298" s="25">
        <f t="shared" si="1059"/>
        <v>0</v>
      </c>
      <c r="LX298" s="25">
        <f t="shared" si="954"/>
        <v>0</v>
      </c>
      <c r="LY298" s="25">
        <f t="shared" si="955"/>
        <v>0</v>
      </c>
      <c r="LZ298" s="25">
        <f t="shared" si="1060"/>
        <v>0</v>
      </c>
      <c r="MA298" s="25">
        <f t="shared" si="956"/>
        <v>0</v>
      </c>
      <c r="MB298" s="25">
        <f t="shared" si="957"/>
        <v>0</v>
      </c>
      <c r="MC298" s="25">
        <f t="shared" si="1061"/>
        <v>0</v>
      </c>
      <c r="MD298" s="25">
        <f t="shared" si="958"/>
        <v>0</v>
      </c>
      <c r="ME298" s="25">
        <f t="shared" si="959"/>
        <v>0</v>
      </c>
      <c r="MF298" s="25">
        <f t="shared" si="1062"/>
        <v>0</v>
      </c>
      <c r="MG298" s="25">
        <f t="shared" si="960"/>
        <v>0</v>
      </c>
      <c r="MH298" s="25">
        <f t="shared" si="961"/>
        <v>0</v>
      </c>
      <c r="MI298" s="25">
        <f t="shared" si="1063"/>
        <v>0</v>
      </c>
      <c r="MJ298" s="25">
        <f t="shared" si="962"/>
        <v>0</v>
      </c>
      <c r="MK298" s="25">
        <f t="shared" si="963"/>
        <v>0</v>
      </c>
      <c r="ML298" s="25">
        <f t="shared" si="1064"/>
        <v>0</v>
      </c>
      <c r="MM298" s="25">
        <f t="shared" si="964"/>
        <v>0</v>
      </c>
      <c r="MN298" s="25">
        <f t="shared" si="965"/>
        <v>0</v>
      </c>
      <c r="MO298" s="25">
        <f t="shared" si="1065"/>
        <v>0</v>
      </c>
      <c r="MP298" s="25">
        <f t="shared" si="966"/>
        <v>0</v>
      </c>
      <c r="MQ298" s="25">
        <f t="shared" si="967"/>
        <v>0</v>
      </c>
      <c r="MR298" s="25">
        <f t="shared" si="1066"/>
        <v>0</v>
      </c>
      <c r="MS298" s="29">
        <v>1.4</v>
      </c>
      <c r="MT298" s="29">
        <v>0</v>
      </c>
      <c r="MU298" s="29">
        <v>1</v>
      </c>
      <c r="MV298" s="29">
        <v>1</v>
      </c>
      <c r="MW298" s="25">
        <f t="shared" si="968"/>
        <v>1.4</v>
      </c>
      <c r="MX298" s="25">
        <f t="shared" si="969"/>
        <v>1.43</v>
      </c>
      <c r="MY298" s="25">
        <f t="shared" si="970"/>
        <v>0</v>
      </c>
      <c r="MZ298" s="25">
        <f t="shared" si="971"/>
        <v>0</v>
      </c>
      <c r="NA298" s="25">
        <f t="shared" si="972"/>
        <v>1.4</v>
      </c>
      <c r="NB298" s="25">
        <f t="shared" si="973"/>
        <v>2.59</v>
      </c>
      <c r="NC298" s="25">
        <f t="shared" si="974"/>
        <v>0</v>
      </c>
      <c r="ND298" s="25">
        <f t="shared" si="975"/>
        <v>0</v>
      </c>
      <c r="NE298" s="25">
        <f t="shared" si="1067"/>
        <v>1.4</v>
      </c>
      <c r="NF298" s="25">
        <f t="shared" si="1067"/>
        <v>2.0099999999999998</v>
      </c>
      <c r="NG298" s="25">
        <f t="shared" si="1067"/>
        <v>0</v>
      </c>
      <c r="NH298" s="25">
        <f t="shared" si="976"/>
        <v>0</v>
      </c>
      <c r="NI298" s="25">
        <f t="shared" si="977"/>
        <v>88.34</v>
      </c>
      <c r="NJ298" s="25">
        <f t="shared" si="978"/>
        <v>0</v>
      </c>
      <c r="NK298" s="25">
        <f t="shared" si="979"/>
        <v>88.34</v>
      </c>
      <c r="NL298" s="25">
        <f t="shared" si="980"/>
        <v>54.81</v>
      </c>
      <c r="NM298" s="25">
        <f t="shared" si="981"/>
        <v>0</v>
      </c>
      <c r="NN298" s="25">
        <f t="shared" si="1068"/>
        <v>54.81</v>
      </c>
      <c r="NO298" s="25">
        <f t="shared" si="982"/>
        <v>0</v>
      </c>
      <c r="NP298" s="25">
        <f t="shared" si="983"/>
        <v>0</v>
      </c>
      <c r="NQ298" s="25">
        <f t="shared" si="1069"/>
        <v>0</v>
      </c>
      <c r="NR298" s="25">
        <f t="shared" si="984"/>
        <v>0</v>
      </c>
      <c r="NS298" s="25">
        <f t="shared" si="985"/>
        <v>0</v>
      </c>
      <c r="NT298" s="25">
        <f t="shared" si="1070"/>
        <v>0</v>
      </c>
      <c r="NU298" s="25">
        <f t="shared" si="986"/>
        <v>0</v>
      </c>
      <c r="NV298" s="25">
        <f t="shared" si="987"/>
        <v>0</v>
      </c>
      <c r="NW298" s="25">
        <f t="shared" si="1071"/>
        <v>0</v>
      </c>
      <c r="NX298" s="25">
        <f t="shared" si="1072"/>
        <v>54.81</v>
      </c>
      <c r="NY298" s="25">
        <f t="shared" si="1072"/>
        <v>0</v>
      </c>
      <c r="NZ298" s="25">
        <f t="shared" si="1073"/>
        <v>54.81</v>
      </c>
      <c r="OA298" s="25">
        <f t="shared" si="1074"/>
        <v>33.53</v>
      </c>
      <c r="OB298" s="25">
        <f t="shared" si="1074"/>
        <v>0</v>
      </c>
      <c r="OC298" s="25">
        <f t="shared" si="1075"/>
        <v>33.53</v>
      </c>
      <c r="OD298" s="25">
        <f t="shared" si="1076"/>
        <v>54.81</v>
      </c>
      <c r="OE298" s="25">
        <f t="shared" si="1076"/>
        <v>0</v>
      </c>
      <c r="OF298" s="25">
        <f t="shared" si="1076"/>
        <v>54.81</v>
      </c>
      <c r="OG298" s="25">
        <f t="shared" si="988"/>
        <v>0</v>
      </c>
      <c r="OH298" s="25">
        <f t="shared" si="989"/>
        <v>0</v>
      </c>
      <c r="OI298" s="25">
        <f t="shared" si="990"/>
        <v>0</v>
      </c>
      <c r="OJ298" s="25">
        <f t="shared" si="991"/>
        <v>0</v>
      </c>
      <c r="OK298" s="25">
        <f t="shared" si="992"/>
        <v>0</v>
      </c>
      <c r="OL298" s="25">
        <f t="shared" si="993"/>
        <v>0</v>
      </c>
      <c r="OM298" s="25">
        <f t="shared" si="1077"/>
        <v>0</v>
      </c>
      <c r="ON298" s="25">
        <f t="shared" si="1077"/>
        <v>0</v>
      </c>
      <c r="OO298" s="25">
        <f t="shared" si="1077"/>
        <v>0</v>
      </c>
      <c r="OP298" s="25">
        <f t="shared" si="994"/>
        <v>0</v>
      </c>
      <c r="OQ298" s="25">
        <f t="shared" si="995"/>
        <v>0</v>
      </c>
      <c r="OR298" s="25">
        <f t="shared" si="1078"/>
        <v>0</v>
      </c>
      <c r="OS298" s="30">
        <v>536217.23</v>
      </c>
      <c r="OT298" s="30">
        <v>2371372.13</v>
      </c>
    </row>
    <row r="299" spans="1:410" ht="33" customHeight="1" x14ac:dyDescent="0.25">
      <c r="A299" s="18"/>
      <c r="B299" s="18" t="s">
        <v>1071</v>
      </c>
      <c r="C299" s="18">
        <v>1202.9100000000001</v>
      </c>
      <c r="D299" s="16" t="e">
        <f>_xlfn.IFNA(INDEX(#REF!,MATCH(E299,#REF!,0)),0)</f>
        <v>#REF!</v>
      </c>
      <c r="E299" s="18" t="s">
        <v>1118</v>
      </c>
      <c r="F299" s="16" t="s">
        <v>765</v>
      </c>
      <c r="G299" s="16" t="s">
        <v>766</v>
      </c>
      <c r="H299" s="16" t="s">
        <v>767</v>
      </c>
      <c r="I299" s="16" t="s">
        <v>768</v>
      </c>
      <c r="J299" s="16" t="s">
        <v>769</v>
      </c>
      <c r="K299" s="16" t="s">
        <v>770</v>
      </c>
      <c r="L299" s="16" t="s">
        <v>771</v>
      </c>
      <c r="M299" s="18">
        <v>2.44</v>
      </c>
      <c r="N299" s="18">
        <v>2.44</v>
      </c>
      <c r="O299" s="18">
        <v>2.84</v>
      </c>
      <c r="P299" s="18">
        <v>2.84</v>
      </c>
      <c r="Q299" s="18">
        <v>0.1</v>
      </c>
      <c r="R299" s="18">
        <v>2.64</v>
      </c>
      <c r="S299" s="18">
        <v>2.64</v>
      </c>
      <c r="T299" s="18">
        <v>0.2</v>
      </c>
      <c r="U299" s="18">
        <v>0</v>
      </c>
      <c r="V299" s="18">
        <v>0</v>
      </c>
      <c r="W299" s="18">
        <v>0</v>
      </c>
      <c r="X299" s="18">
        <v>2.44</v>
      </c>
      <c r="Y299" s="18">
        <v>2.4</v>
      </c>
      <c r="Z299" s="20">
        <f t="shared" si="996"/>
        <v>2.6</v>
      </c>
      <c r="AA299" s="18">
        <v>0.22</v>
      </c>
      <c r="AB299" s="18">
        <v>0</v>
      </c>
      <c r="AC299" s="18">
        <v>0</v>
      </c>
      <c r="AD299" s="18">
        <v>0</v>
      </c>
      <c r="AE299" s="18">
        <v>0</v>
      </c>
      <c r="AF299" s="18">
        <v>0</v>
      </c>
      <c r="AG299" s="18">
        <v>2</v>
      </c>
      <c r="AH299" s="18">
        <v>2</v>
      </c>
      <c r="AI299" s="20">
        <f t="shared" si="997"/>
        <v>2.75</v>
      </c>
      <c r="AJ299" s="18">
        <v>0</v>
      </c>
      <c r="AK299" s="18">
        <v>0</v>
      </c>
      <c r="AL299" s="20">
        <f t="shared" si="998"/>
        <v>0</v>
      </c>
      <c r="AM299" s="18">
        <v>2.44</v>
      </c>
      <c r="AN299" s="18">
        <v>2</v>
      </c>
      <c r="AO299" s="18">
        <v>0.15</v>
      </c>
      <c r="AP299" s="18">
        <v>0.22</v>
      </c>
      <c r="AQ299" s="18">
        <v>2.44</v>
      </c>
      <c r="AR299" s="18">
        <v>2.2200000000000002</v>
      </c>
      <c r="AS299" s="18">
        <v>0.12</v>
      </c>
      <c r="AT299" s="18">
        <v>0.11</v>
      </c>
      <c r="AU299" s="18">
        <v>0</v>
      </c>
      <c r="AV299" s="18">
        <v>1</v>
      </c>
      <c r="AW299" s="18">
        <v>0</v>
      </c>
      <c r="AX299" s="18">
        <v>0</v>
      </c>
      <c r="AY299" s="18">
        <v>0</v>
      </c>
      <c r="AZ299" s="18">
        <v>0</v>
      </c>
      <c r="BA299" s="18">
        <v>0</v>
      </c>
      <c r="BB299" s="18">
        <v>0</v>
      </c>
      <c r="BC299" s="18">
        <v>0</v>
      </c>
      <c r="BD299" s="18">
        <v>0</v>
      </c>
      <c r="BE299" s="18">
        <v>2</v>
      </c>
      <c r="BF299" s="18">
        <v>0</v>
      </c>
      <c r="BG299" s="18">
        <v>0</v>
      </c>
      <c r="BH299" s="18">
        <v>0</v>
      </c>
      <c r="BI299" s="18">
        <v>0</v>
      </c>
      <c r="BJ299" s="18">
        <v>0</v>
      </c>
      <c r="BK299" s="18">
        <v>0</v>
      </c>
      <c r="BL299" s="18">
        <v>0</v>
      </c>
      <c r="BM299" s="18">
        <v>0</v>
      </c>
      <c r="BN299" s="18">
        <v>0</v>
      </c>
      <c r="BO299" s="18">
        <v>0</v>
      </c>
      <c r="BP299" s="18">
        <v>0</v>
      </c>
      <c r="BQ299" s="18">
        <v>0</v>
      </c>
      <c r="BR299" s="18">
        <v>0</v>
      </c>
      <c r="BS299" s="18">
        <v>0</v>
      </c>
      <c r="BT299" s="18">
        <v>0</v>
      </c>
      <c r="BU299" s="18">
        <v>0</v>
      </c>
      <c r="BV299" s="18">
        <v>0</v>
      </c>
      <c r="BW299" s="18">
        <v>0</v>
      </c>
      <c r="BX299" s="18">
        <v>0</v>
      </c>
      <c r="BY299" s="18">
        <v>0</v>
      </c>
      <c r="BZ299" s="18">
        <v>0</v>
      </c>
      <c r="CA299" s="16" t="e">
        <f>_xlfn.IFNA(IF(RIGHT(D299,2)="=G",0,INDEX(#REF!,MATCH(E299,#REF!,0))),0)</f>
        <v>#REF!</v>
      </c>
      <c r="CB299" s="16" t="s">
        <v>776</v>
      </c>
      <c r="CC299" s="18">
        <v>0</v>
      </c>
      <c r="CD299" s="18">
        <v>0</v>
      </c>
      <c r="CE299" s="18">
        <v>2.2000000000000002</v>
      </c>
      <c r="CF299" s="18">
        <v>0.73</v>
      </c>
      <c r="CG299" s="18">
        <v>0.12</v>
      </c>
      <c r="CH299" s="18">
        <v>3</v>
      </c>
      <c r="CI299" s="16" t="s">
        <v>98</v>
      </c>
      <c r="CJ299" s="18">
        <v>0</v>
      </c>
      <c r="CK299" s="20">
        <f t="shared" si="864"/>
        <v>3.18</v>
      </c>
      <c r="CL299" s="20">
        <f t="shared" si="999"/>
        <v>3.18</v>
      </c>
      <c r="CM299" s="18">
        <v>39.950000000000003</v>
      </c>
      <c r="CN299" s="18">
        <v>37.450000000000003</v>
      </c>
      <c r="CO299" s="18">
        <v>36.611000000000004</v>
      </c>
      <c r="CP299" s="22">
        <f t="shared" si="865"/>
        <v>37.450000000000003</v>
      </c>
      <c r="CQ299" s="22">
        <f t="shared" si="866"/>
        <v>34.270000000000003</v>
      </c>
      <c r="CR299" s="22">
        <f t="shared" si="1000"/>
        <v>3.18</v>
      </c>
      <c r="CS299" s="22">
        <f t="shared" si="867"/>
        <v>34.369999999999997</v>
      </c>
      <c r="CT299" s="22">
        <f t="shared" si="868"/>
        <v>34.57</v>
      </c>
      <c r="CU299" s="18">
        <v>34.57</v>
      </c>
      <c r="CV299" s="22">
        <f t="shared" si="1001"/>
        <v>2.6</v>
      </c>
      <c r="CW299" s="22">
        <f t="shared" si="869"/>
        <v>0</v>
      </c>
      <c r="CX299" s="22">
        <f t="shared" si="870"/>
        <v>0</v>
      </c>
      <c r="CY299" s="22">
        <f t="shared" si="871"/>
        <v>37.18</v>
      </c>
      <c r="CZ299" s="22">
        <f t="shared" si="872"/>
        <v>37.33</v>
      </c>
      <c r="DA299" s="18">
        <v>37.450000000000003</v>
      </c>
      <c r="DB299" s="20">
        <f t="shared" si="1002"/>
        <v>3.18</v>
      </c>
      <c r="DC299" s="20">
        <f t="shared" si="1003"/>
        <v>0</v>
      </c>
      <c r="DD299" s="20">
        <f t="shared" si="1004"/>
        <v>3.18</v>
      </c>
      <c r="DE299" s="20">
        <f t="shared" si="873"/>
        <v>0.1</v>
      </c>
      <c r="DF299" s="20">
        <f t="shared" si="874"/>
        <v>0.2</v>
      </c>
      <c r="DG299" s="20">
        <f t="shared" si="875"/>
        <v>2.87</v>
      </c>
      <c r="DH299" s="20">
        <f t="shared" si="876"/>
        <v>0</v>
      </c>
      <c r="DI299" s="20">
        <f t="shared" si="877"/>
        <v>0</v>
      </c>
      <c r="DJ299" s="20">
        <f t="shared" si="878"/>
        <v>0</v>
      </c>
      <c r="DK299" s="20">
        <f t="shared" si="1005"/>
        <v>3.17</v>
      </c>
      <c r="DL299" s="20">
        <f t="shared" si="1006"/>
        <v>0</v>
      </c>
      <c r="DM299" s="20">
        <f t="shared" si="1007"/>
        <v>1.0000000000000231E-2</v>
      </c>
      <c r="DN299" s="20">
        <f t="shared" si="1008"/>
        <v>0</v>
      </c>
      <c r="DO299" s="18">
        <v>3.04</v>
      </c>
      <c r="DP299" s="18">
        <v>0</v>
      </c>
      <c r="DQ299" s="18">
        <v>1</v>
      </c>
      <c r="DR299" s="18">
        <v>1</v>
      </c>
      <c r="DS299" s="25">
        <f t="shared" si="1009"/>
        <v>3.04</v>
      </c>
      <c r="DT299" s="25">
        <f t="shared" si="1010"/>
        <v>0</v>
      </c>
      <c r="DU299" s="25">
        <f t="shared" si="1011"/>
        <v>9.67</v>
      </c>
      <c r="DV299" s="25">
        <f t="shared" si="1012"/>
        <v>0</v>
      </c>
      <c r="DW299" s="25">
        <f t="shared" si="1013"/>
        <v>9.67</v>
      </c>
      <c r="DX299" s="25">
        <f t="shared" si="1014"/>
        <v>27.46</v>
      </c>
      <c r="DY299" s="25">
        <f t="shared" si="1015"/>
        <v>0</v>
      </c>
      <c r="DZ299" s="25">
        <f t="shared" si="1016"/>
        <v>27.46</v>
      </c>
      <c r="EA299" s="25">
        <f t="shared" si="1017"/>
        <v>19.29</v>
      </c>
      <c r="EB299" s="25">
        <f t="shared" si="1018"/>
        <v>0</v>
      </c>
      <c r="EC299" s="25">
        <f t="shared" si="1019"/>
        <v>19.29</v>
      </c>
      <c r="ED299" s="25">
        <f t="shared" si="1020"/>
        <v>8.17</v>
      </c>
      <c r="EE299" s="25">
        <f t="shared" si="1020"/>
        <v>0</v>
      </c>
      <c r="EF299" s="25">
        <f t="shared" si="1021"/>
        <v>8.17</v>
      </c>
      <c r="EG299" s="25">
        <f t="shared" si="1022"/>
        <v>19.29</v>
      </c>
      <c r="EH299" s="25">
        <f t="shared" si="1022"/>
        <v>0</v>
      </c>
      <c r="EI299" s="25">
        <f t="shared" si="1023"/>
        <v>19.29</v>
      </c>
      <c r="EJ299" s="18"/>
      <c r="EK299" s="18"/>
      <c r="EL299" s="18"/>
      <c r="EM299" s="18"/>
      <c r="EN299" s="16"/>
      <c r="EO299" s="16"/>
      <c r="EP299" s="16">
        <f>IF(OR(EN299="Cống tròn",EN299="Cống hộp",EN299="Ống nhựa"),INDEX(#REF!,MATCH(E299,#REF!,0)),IF(OR(EN299="Rãnh xây",EN299="Rãnh bê tông"),INDEX(#REF!,MATCH(E299,#REF!,0)),0))</f>
        <v>0</v>
      </c>
      <c r="EQ299" s="18"/>
      <c r="ER299" s="18"/>
      <c r="ES299" s="25">
        <f t="shared" si="1024"/>
        <v>0</v>
      </c>
      <c r="ET299" s="1" t="str">
        <f>_xlfn.IFNA(IF(EN299="Cống tròn",INDEX(#REF!,MATCH(E299,#REF!,0)),IF(EN299="Cống hộp",INDEX(#REF!,MATCH(E299,#REF!,0)),EU299&amp;" ,"&amp;EV299)),0)</f>
        <v xml:space="preserve"> ,</v>
      </c>
      <c r="EU299" s="16"/>
      <c r="EV299" s="16"/>
      <c r="EW299" s="16" t="e">
        <f>_xlfn.IFNA(INDEX(#REF!,MATCH(E299,#REF!,0)),0)</f>
        <v>#REF!</v>
      </c>
      <c r="EX299" s="16"/>
      <c r="EY299" s="18">
        <v>0</v>
      </c>
      <c r="EZ299" s="18">
        <v>0</v>
      </c>
      <c r="FA299" s="18">
        <v>0</v>
      </c>
      <c r="FB299" s="18">
        <v>0</v>
      </c>
      <c r="FC299" s="18">
        <v>0</v>
      </c>
      <c r="FD299" s="25">
        <f t="shared" si="879"/>
        <v>0</v>
      </c>
      <c r="FE299" s="25">
        <f t="shared" si="1025"/>
        <v>0</v>
      </c>
      <c r="FF299" s="18">
        <v>0</v>
      </c>
      <c r="FG299" s="18">
        <v>0</v>
      </c>
      <c r="FH299" s="18">
        <v>0</v>
      </c>
      <c r="FI299" s="25">
        <f t="shared" si="1026"/>
        <v>0</v>
      </c>
      <c r="FJ299" s="18">
        <v>0</v>
      </c>
      <c r="FK299" s="18">
        <v>0</v>
      </c>
      <c r="FL299" s="18">
        <v>0</v>
      </c>
      <c r="FM299" s="18">
        <v>0</v>
      </c>
      <c r="FN299" s="18">
        <v>0</v>
      </c>
      <c r="FO299" s="25">
        <f t="shared" si="1027"/>
        <v>0</v>
      </c>
      <c r="FP299" s="18">
        <v>0</v>
      </c>
      <c r="FQ299" s="18">
        <v>0</v>
      </c>
      <c r="FR299" s="25">
        <f t="shared" si="880"/>
        <v>0</v>
      </c>
      <c r="FS299" s="25">
        <f t="shared" si="881"/>
        <v>0</v>
      </c>
      <c r="FT299" s="25">
        <f t="shared" si="882"/>
        <v>0</v>
      </c>
      <c r="FU299" s="25">
        <f t="shared" si="883"/>
        <v>0</v>
      </c>
      <c r="FV299" s="25" t="str">
        <f t="shared" si="1028"/>
        <v>Đủ</v>
      </c>
      <c r="FW299" s="25">
        <f t="shared" si="1029"/>
        <v>0</v>
      </c>
      <c r="FX299" s="16"/>
      <c r="FY299" s="16"/>
      <c r="FZ299" s="16"/>
      <c r="GA299" s="16"/>
      <c r="GB299" s="19">
        <v>0</v>
      </c>
      <c r="GC299" s="19">
        <v>0</v>
      </c>
      <c r="GD299" s="19">
        <v>0</v>
      </c>
      <c r="GE299" s="19">
        <v>0</v>
      </c>
      <c r="GF299" s="19">
        <v>0</v>
      </c>
      <c r="GG299" s="19">
        <v>0</v>
      </c>
      <c r="GH299" s="19">
        <v>0</v>
      </c>
      <c r="GI299" s="19">
        <v>0</v>
      </c>
      <c r="GJ299" s="19">
        <v>0</v>
      </c>
      <c r="GK299" s="19">
        <v>0</v>
      </c>
      <c r="GL299" s="25">
        <f t="shared" si="884"/>
        <v>0</v>
      </c>
      <c r="GM299" s="25">
        <f t="shared" si="1030"/>
        <v>0</v>
      </c>
      <c r="GN299" s="19">
        <v>0</v>
      </c>
      <c r="GO299" s="19">
        <v>0</v>
      </c>
      <c r="GP299" s="19">
        <v>0</v>
      </c>
      <c r="GQ299" s="19">
        <v>0</v>
      </c>
      <c r="GR299" s="1" t="e">
        <f>_xlfn.IFNA(INDEX(#REF!,MATCH(E299,#REF!,0)),0)</f>
        <v>#REF!</v>
      </c>
      <c r="GS299" s="16"/>
      <c r="GT299" s="18">
        <v>0</v>
      </c>
      <c r="GU299" s="18">
        <v>0</v>
      </c>
      <c r="GV299" s="18">
        <v>0</v>
      </c>
      <c r="GW299" s="18">
        <v>0</v>
      </c>
      <c r="GX299" s="25">
        <f t="shared" si="885"/>
        <v>0</v>
      </c>
      <c r="GY299" s="25">
        <f t="shared" si="886"/>
        <v>0</v>
      </c>
      <c r="GZ299" s="25">
        <f t="shared" si="1031"/>
        <v>0</v>
      </c>
      <c r="HA299" s="1" t="e" cm="1">
        <f t="array" ref="HA299">INDEX(#REF!,MATCH(EJ299&amp;EK299&amp;HD299&amp;HE299&amp;HF299,#REF!&amp;#REF!&amp;#REF!&amp;#REF!&amp;#REF!,0))</f>
        <v>#REF!</v>
      </c>
      <c r="HB299" s="16"/>
      <c r="HC299" s="25">
        <f t="shared" si="1032"/>
        <v>0</v>
      </c>
      <c r="HD299" s="18">
        <v>0</v>
      </c>
      <c r="HE299" s="18">
        <v>0</v>
      </c>
      <c r="HF299" s="18">
        <v>0</v>
      </c>
      <c r="HG299" s="1" t="e" cm="1">
        <f t="array" ref="HG299">INDEX(#REF!,MATCH(EJ299&amp;EK299&amp;HJ299&amp;HK299&amp;HL299,#REF!&amp;#REF!&amp;#REF!&amp;#REF!&amp;#REF!,0))</f>
        <v>#REF!</v>
      </c>
      <c r="HH299" s="16"/>
      <c r="HI299" s="25">
        <f t="shared" si="1033"/>
        <v>0</v>
      </c>
      <c r="HJ299" s="25">
        <f t="shared" si="1034"/>
        <v>0</v>
      </c>
      <c r="HK299" s="19">
        <v>0</v>
      </c>
      <c r="HL299" s="19">
        <v>0</v>
      </c>
      <c r="HM299" s="18">
        <v>0.01</v>
      </c>
      <c r="HN299" s="18">
        <v>1</v>
      </c>
      <c r="HO299" s="25">
        <f t="shared" si="1035"/>
        <v>0</v>
      </c>
      <c r="HP299" s="25">
        <f t="shared" si="1036"/>
        <v>0</v>
      </c>
      <c r="HQ299" s="25">
        <f t="shared" si="1037"/>
        <v>0</v>
      </c>
      <c r="HR299" s="25">
        <f t="shared" si="1038"/>
        <v>0</v>
      </c>
      <c r="HS299" s="25">
        <f t="shared" si="1039"/>
        <v>0</v>
      </c>
      <c r="HT299" s="19">
        <v>0</v>
      </c>
      <c r="HU299" s="19">
        <v>0</v>
      </c>
      <c r="HV299" s="19">
        <v>0</v>
      </c>
      <c r="HW299" s="25">
        <f t="shared" si="1040"/>
        <v>0</v>
      </c>
      <c r="HX299" s="19">
        <v>0</v>
      </c>
      <c r="HY299" s="19">
        <v>0</v>
      </c>
      <c r="HZ299" s="18">
        <v>0</v>
      </c>
      <c r="IA299" s="20">
        <f>ROUND(IF(EN299="Cống tròn",IF(EN299="Cống tròn",IF(EU299="Không có móng",IQ299-FF299,IF(EU299="Đế",IP299-FN299,IF(OR(EU299="Móng bê tông",EU299="Móng bê tông kết hợp đế"),II299-FJ299,0))),0),IF(EN299="Cống hộp",IF(AND(EN299="Cống hộp",EU299="Không có móng"),IQ299-GF299,IF(AND(EN299="Cống hộp",EU299="Móng bê tông"),IJ299-GB299,0)),IF(OR(EN299="Rãnh xây",EN299="Rãnh bê tông"),IF(OR(EN299="Rãnh xây",EN299="Rãnh bê tông"),IK299-GB299,0),IF(EN299="Ống nhựa",IF(AND(EN299="Ống nhựa",EU299="Không đắp cát"),IQ299-HT299,IF(AND(EN299="Ống nhựa",EU299="Đắp cát"),IH299-HX299,0)),IF(EN299="Rãnh thang",IF(EN299="Rãnh thang",IF(EU299="Móng bê tông",#REF!-#REF!,IQ299),0),0))))),2)</f>
        <v>0</v>
      </c>
      <c r="IB299" s="20">
        <f t="shared" si="1041"/>
        <v>0</v>
      </c>
      <c r="IC299" s="20">
        <f t="shared" si="887"/>
        <v>0</v>
      </c>
      <c r="ID299" s="20">
        <f t="shared" si="888"/>
        <v>0</v>
      </c>
      <c r="IE299" s="20">
        <f t="shared" si="889"/>
        <v>0</v>
      </c>
      <c r="IF299" s="20">
        <f t="shared" si="890"/>
        <v>0</v>
      </c>
      <c r="IG299" s="20">
        <f>IF(EN299="Rãnh thang",IF(AND(EN299="Rãnh thang",EU299="Móng bê tông"),IQ299-#REF!,0),IF(EN299="Ống nhựa",IF(AND(EN299="Ống nhựa",EU299="Đắp cát"),IQ299-HT299,0),IF(EN299="Cống tròn",IF(EN299="Cống tròn",IF(OR(EU299="Móng bê tông",EU299="Móng bê tông kết hợp đế"),IM299-FL299,0),0),IF(EN299="Cống hộp",IF(AND(EN299="Cống hộp",EU299="Móng bê tông"),IN299-GD299,0),IF(OR(EN299="Rãnh xây",EN299="Rãnh bê tông"),IF(AND(EN299="Rãnh xây",EU299="Móng bê tông"),IO299-GD299,IF(AND(EN299="Rãnh bê tông",EU299="Móng bê tông"),IO299-GD299,0)),0)))))</f>
        <v>0</v>
      </c>
      <c r="IH299" s="20">
        <f t="shared" si="891"/>
        <v>0</v>
      </c>
      <c r="II299" s="20">
        <f t="shared" si="892"/>
        <v>0</v>
      </c>
      <c r="IJ299" s="20">
        <f t="shared" si="893"/>
        <v>0</v>
      </c>
      <c r="IK299" s="20">
        <f t="shared" si="894"/>
        <v>0</v>
      </c>
      <c r="IL299" s="20">
        <f t="shared" si="895"/>
        <v>0</v>
      </c>
      <c r="IM299" s="20">
        <f t="shared" si="896"/>
        <v>0</v>
      </c>
      <c r="IN299" s="20">
        <f t="shared" si="897"/>
        <v>0</v>
      </c>
      <c r="IO299" s="20">
        <f t="shared" si="898"/>
        <v>0</v>
      </c>
      <c r="IP299" s="20">
        <f t="shared" si="899"/>
        <v>0</v>
      </c>
      <c r="IQ299" s="18">
        <v>0</v>
      </c>
      <c r="IR299" s="25">
        <f t="shared" si="1042"/>
        <v>0</v>
      </c>
      <c r="IS299" s="25">
        <f t="shared" si="900"/>
        <v>0</v>
      </c>
      <c r="IT299" s="25">
        <f t="shared" si="901"/>
        <v>0</v>
      </c>
      <c r="IU299" s="25">
        <f>ROUND(IF(EN299="Cống tròn",IF(EN299="Cống tròn",IV299+FF299,0),IF(EN299="Cống hộp",IF(EN299="Cống hộp",IV299+GP299,0),IF(OR(EN299="Rãnh xây",EN299="Rãnh bê tông"),IF(OR(EN299="Rãnh xây",EN299="Rãnh bê tông"),IV299+GP299,0),IF(EN299="ống nhựa",IF(EN299="Ống nhựa",IV299+HT299,0),IF(EN299="Rãnh thang",IF(EN299="Rãnh thang",IQ299+#REF!,0),0))))),2)</f>
        <v>0</v>
      </c>
      <c r="IV299" s="18">
        <v>0</v>
      </c>
      <c r="IW299" s="25">
        <f t="shared" si="902"/>
        <v>0</v>
      </c>
      <c r="IX299" s="25">
        <f t="shared" si="903"/>
        <v>0</v>
      </c>
      <c r="IY299" s="25">
        <f t="shared" si="904"/>
        <v>0</v>
      </c>
      <c r="IZ299" s="25">
        <f t="shared" si="905"/>
        <v>0</v>
      </c>
      <c r="JA299" s="25">
        <f t="shared" si="906"/>
        <v>0</v>
      </c>
      <c r="JB299" s="18">
        <v>0</v>
      </c>
      <c r="JC299" s="20">
        <f>ROUND(IF(EN299="Cống tròn",IF(EN299="Cống tròn",IF(EU299="Không có móng",JS299-FF299,IF(EU299="Đế",JR299-FN299,IF(OR(EU299="Móng bê tông",EU299="Móng bê tông kết hợp đế"),JK299-FJ299,0))),0),IF(EN299="Cống hộp",IF(AND(EN299="Cống hộp",EU299="Không có móng"),JS299-GF299,IF(AND(EN299="Cống hộp",EU299="Móng bê tông"),JL299-GB299,0)),IF(OR(EN299="Rãnh xây",EN299="Rãnh bê tông"),IF(OR(EN299="Rãnh xây",EN299="Rãnh bê tông"),JM299-GB299,0),IF(EN299="Ống nhựa",IF(AND(EN299="Ống nhựa",EU299="Không đắp cát"),JS299-HT299,IF(AND(EN299="Ống nhựa",EU299="Đắp cát"),JJ299-HX299,0)),IF(EN299="Rãnh thang",IF(EN299="Rãnh thang",IF(EU299="Móng bê tông",#REF!-#REF!,JS299),0),0))))),2)</f>
        <v>0</v>
      </c>
      <c r="JD299" s="20">
        <f t="shared" si="1043"/>
        <v>0</v>
      </c>
      <c r="JE299" s="20">
        <f t="shared" si="907"/>
        <v>0</v>
      </c>
      <c r="JF299" s="20">
        <f t="shared" si="908"/>
        <v>0</v>
      </c>
      <c r="JG299" s="20">
        <f t="shared" si="909"/>
        <v>0</v>
      </c>
      <c r="JH299" s="20">
        <f t="shared" si="910"/>
        <v>0</v>
      </c>
      <c r="JI299" s="20">
        <f>IF(EN299="Rãnh thang",IF(AND(EN299="Rãnh thang",EU299="Móng bê tông"),JS299-#REF!,0),IF(EN299="Ống nhựa",IF(AND(EN299="Ống nhựa",EU299="Đắp cát"),JS299-HT299,0),IF(EN299="Cống tròn",IF(EN299="Cống tròn",IF(OR(EU299="Móng bê tông",EU299="Móng bê tông kết hợp đế"),JO299-FL299,0),0),IF(EN299="Cống hộp",IF(AND(EN299="Cống hộp",EU299="Móng bê tông"),JP299-GD299,0),IF(OR(EN299="Rãnh xây",EN299="Rãnh bê tông"),IF(AND(EN299="Rãnh xây",EU299="Móng bê tông"),JQ299-GD299,IF(AND(EN299="Rãnh bê tông",EU299="Móng bê tông"),JQ299-GD299,0)),0)))))</f>
        <v>0</v>
      </c>
      <c r="JJ299" s="20">
        <f t="shared" si="911"/>
        <v>0</v>
      </c>
      <c r="JK299" s="20">
        <f t="shared" si="912"/>
        <v>0</v>
      </c>
      <c r="JL299" s="20">
        <f t="shared" si="913"/>
        <v>0</v>
      </c>
      <c r="JM299" s="20">
        <f t="shared" si="914"/>
        <v>0</v>
      </c>
      <c r="JN299" s="20">
        <f t="shared" si="915"/>
        <v>0</v>
      </c>
      <c r="JO299" s="20">
        <f t="shared" si="916"/>
        <v>0</v>
      </c>
      <c r="JP299" s="20">
        <f t="shared" si="917"/>
        <v>0</v>
      </c>
      <c r="JQ299" s="20">
        <f t="shared" si="918"/>
        <v>0</v>
      </c>
      <c r="JR299" s="20">
        <f t="shared" si="919"/>
        <v>0</v>
      </c>
      <c r="JS299" s="26">
        <v>0</v>
      </c>
      <c r="JT299" s="25">
        <f t="shared" si="1044"/>
        <v>0</v>
      </c>
      <c r="JU299" s="25">
        <f t="shared" si="920"/>
        <v>0</v>
      </c>
      <c r="JV299" s="25">
        <f t="shared" si="921"/>
        <v>0</v>
      </c>
      <c r="JW299" s="25">
        <f>ROUND(IF(EN299="Cống tròn",IF(EN299="Cống tròn",JX299+FF299,0),IF(EN299="Cống hộp",IF(EN299="Cống hộp",JX299+GP299,0),IF(OR(EN299="Rãnh xây",EN299="Rãnh bê tông"),IF(OR(EN299="Rãnh xây",EN299="Rãnh bê tông"),JX299+GP299,0),IF(EN299="ống nhựa",IF(EN299="Ống nhựa",JX299+HT299,0),IF(EN299="Rãnh thang",IF(EN299="Rãnh thang",JS299+#REF!,0),0))))),2)</f>
        <v>0</v>
      </c>
      <c r="JX299" s="27">
        <v>0</v>
      </c>
      <c r="JY299" s="25">
        <f t="shared" si="922"/>
        <v>0</v>
      </c>
      <c r="JZ299" s="25">
        <f t="shared" si="923"/>
        <v>0</v>
      </c>
      <c r="KA299" s="25">
        <f t="shared" si="924"/>
        <v>0</v>
      </c>
      <c r="KB299" s="25">
        <f t="shared" si="925"/>
        <v>0</v>
      </c>
      <c r="KC299" s="25">
        <f t="shared" si="926"/>
        <v>0</v>
      </c>
      <c r="KD299" s="28" t="s">
        <v>98</v>
      </c>
      <c r="KE299" s="27">
        <v>0</v>
      </c>
      <c r="KF299" s="25">
        <f t="shared" si="927"/>
        <v>0</v>
      </c>
      <c r="KG299" s="25">
        <f t="shared" si="1045"/>
        <v>0</v>
      </c>
      <c r="KH299" s="27">
        <v>0</v>
      </c>
      <c r="KI299" s="25">
        <f t="shared" si="928"/>
        <v>0</v>
      </c>
      <c r="KJ299" s="25">
        <f t="shared" si="1046"/>
        <v>0</v>
      </c>
      <c r="KK299" s="25">
        <f t="shared" si="929"/>
        <v>0</v>
      </c>
      <c r="KL299" s="25">
        <f t="shared" si="930"/>
        <v>0</v>
      </c>
      <c r="KM299" s="25">
        <f t="shared" si="1047"/>
        <v>0</v>
      </c>
      <c r="KN299" s="25">
        <f t="shared" si="931"/>
        <v>0</v>
      </c>
      <c r="KO299" s="25">
        <f t="shared" si="932"/>
        <v>0</v>
      </c>
      <c r="KP299" s="25">
        <f t="shared" si="1048"/>
        <v>0</v>
      </c>
      <c r="KQ299" s="25">
        <f t="shared" si="933"/>
        <v>0</v>
      </c>
      <c r="KR299" s="25">
        <f t="shared" si="934"/>
        <v>0</v>
      </c>
      <c r="KS299" s="25">
        <f t="shared" si="1049"/>
        <v>0</v>
      </c>
      <c r="KT299" s="25">
        <f t="shared" si="935"/>
        <v>0</v>
      </c>
      <c r="KU299" s="25">
        <f t="shared" si="936"/>
        <v>0</v>
      </c>
      <c r="KV299" s="25">
        <f t="shared" si="1050"/>
        <v>0</v>
      </c>
      <c r="KW299" s="25">
        <f t="shared" si="863"/>
        <v>0</v>
      </c>
      <c r="KX299" s="25">
        <f t="shared" si="937"/>
        <v>0</v>
      </c>
      <c r="KY299" s="25">
        <f t="shared" si="1051"/>
        <v>0</v>
      </c>
      <c r="KZ299" s="25">
        <f t="shared" si="938"/>
        <v>0</v>
      </c>
      <c r="LA299" s="25">
        <f t="shared" si="939"/>
        <v>0</v>
      </c>
      <c r="LB299" s="25">
        <f t="shared" si="1052"/>
        <v>0</v>
      </c>
      <c r="LC299" s="25">
        <f t="shared" si="940"/>
        <v>0</v>
      </c>
      <c r="LD299" s="25">
        <f t="shared" si="941"/>
        <v>0</v>
      </c>
      <c r="LE299" s="25">
        <f t="shared" si="1053"/>
        <v>0</v>
      </c>
      <c r="LF299" s="25">
        <f t="shared" si="942"/>
        <v>0</v>
      </c>
      <c r="LG299" s="25">
        <f t="shared" si="943"/>
        <v>0</v>
      </c>
      <c r="LH299" s="25">
        <f t="shared" si="1054"/>
        <v>0</v>
      </c>
      <c r="LI299" s="25">
        <f t="shared" si="944"/>
        <v>0</v>
      </c>
      <c r="LJ299" s="25">
        <f t="shared" si="945"/>
        <v>0</v>
      </c>
      <c r="LK299" s="25">
        <f t="shared" si="1055"/>
        <v>0</v>
      </c>
      <c r="LL299" s="25">
        <f t="shared" si="946"/>
        <v>0</v>
      </c>
      <c r="LM299" s="25">
        <f t="shared" si="947"/>
        <v>0</v>
      </c>
      <c r="LN299" s="25">
        <f t="shared" si="1056"/>
        <v>0</v>
      </c>
      <c r="LO299" s="25">
        <f t="shared" si="948"/>
        <v>0</v>
      </c>
      <c r="LP299" s="25">
        <f t="shared" si="949"/>
        <v>0</v>
      </c>
      <c r="LQ299" s="25">
        <f t="shared" si="1057"/>
        <v>0</v>
      </c>
      <c r="LR299" s="25">
        <f t="shared" si="950"/>
        <v>0</v>
      </c>
      <c r="LS299" s="25">
        <f t="shared" si="951"/>
        <v>0</v>
      </c>
      <c r="LT299" s="25">
        <f t="shared" si="1058"/>
        <v>0</v>
      </c>
      <c r="LU299" s="25">
        <f t="shared" si="952"/>
        <v>0</v>
      </c>
      <c r="LV299" s="25">
        <f t="shared" si="953"/>
        <v>0</v>
      </c>
      <c r="LW299" s="25">
        <f t="shared" si="1059"/>
        <v>0</v>
      </c>
      <c r="LX299" s="25">
        <f t="shared" si="954"/>
        <v>0</v>
      </c>
      <c r="LY299" s="25">
        <f t="shared" si="955"/>
        <v>0</v>
      </c>
      <c r="LZ299" s="25">
        <f t="shared" si="1060"/>
        <v>0</v>
      </c>
      <c r="MA299" s="25">
        <f t="shared" si="956"/>
        <v>0</v>
      </c>
      <c r="MB299" s="25">
        <f t="shared" si="957"/>
        <v>0</v>
      </c>
      <c r="MC299" s="25">
        <f t="shared" si="1061"/>
        <v>0</v>
      </c>
      <c r="MD299" s="25">
        <f t="shared" si="958"/>
        <v>0</v>
      </c>
      <c r="ME299" s="25">
        <f t="shared" si="959"/>
        <v>0</v>
      </c>
      <c r="MF299" s="25">
        <f t="shared" si="1062"/>
        <v>0</v>
      </c>
      <c r="MG299" s="25">
        <f t="shared" si="960"/>
        <v>0</v>
      </c>
      <c r="MH299" s="25">
        <f t="shared" si="961"/>
        <v>0</v>
      </c>
      <c r="MI299" s="25">
        <f t="shared" si="1063"/>
        <v>0</v>
      </c>
      <c r="MJ299" s="25">
        <f t="shared" si="962"/>
        <v>0</v>
      </c>
      <c r="MK299" s="25">
        <f t="shared" si="963"/>
        <v>0</v>
      </c>
      <c r="ML299" s="25">
        <f t="shared" si="1064"/>
        <v>0</v>
      </c>
      <c r="MM299" s="25">
        <f t="shared" si="964"/>
        <v>0</v>
      </c>
      <c r="MN299" s="25">
        <f t="shared" si="965"/>
        <v>0</v>
      </c>
      <c r="MO299" s="25">
        <f t="shared" si="1065"/>
        <v>0</v>
      </c>
      <c r="MP299" s="25">
        <f t="shared" si="966"/>
        <v>0</v>
      </c>
      <c r="MQ299" s="25">
        <f t="shared" si="967"/>
        <v>0</v>
      </c>
      <c r="MR299" s="25">
        <f t="shared" si="1066"/>
        <v>0</v>
      </c>
      <c r="MS299" s="29">
        <v>0</v>
      </c>
      <c r="MT299" s="29">
        <v>0</v>
      </c>
      <c r="MU299" s="29">
        <v>1</v>
      </c>
      <c r="MV299" s="29">
        <v>1</v>
      </c>
      <c r="MW299" s="25">
        <f t="shared" si="968"/>
        <v>0</v>
      </c>
      <c r="MX299" s="25">
        <f t="shared" si="969"/>
        <v>0</v>
      </c>
      <c r="MY299" s="25">
        <f t="shared" si="970"/>
        <v>0</v>
      </c>
      <c r="MZ299" s="25">
        <f t="shared" si="971"/>
        <v>0</v>
      </c>
      <c r="NA299" s="25">
        <f t="shared" si="972"/>
        <v>0</v>
      </c>
      <c r="NB299" s="25">
        <f t="shared" si="973"/>
        <v>0</v>
      </c>
      <c r="NC299" s="25">
        <f t="shared" si="974"/>
        <v>0</v>
      </c>
      <c r="ND299" s="25">
        <f t="shared" si="975"/>
        <v>0</v>
      </c>
      <c r="NE299" s="25">
        <f t="shared" si="1067"/>
        <v>0</v>
      </c>
      <c r="NF299" s="25">
        <f t="shared" si="1067"/>
        <v>0</v>
      </c>
      <c r="NG299" s="25">
        <f t="shared" si="1067"/>
        <v>0</v>
      </c>
      <c r="NH299" s="25">
        <f t="shared" si="976"/>
        <v>0</v>
      </c>
      <c r="NI299" s="25">
        <f t="shared" si="977"/>
        <v>0</v>
      </c>
      <c r="NJ299" s="25">
        <f t="shared" si="978"/>
        <v>0</v>
      </c>
      <c r="NK299" s="25">
        <f t="shared" si="979"/>
        <v>0</v>
      </c>
      <c r="NL299" s="25">
        <f t="shared" si="980"/>
        <v>0</v>
      </c>
      <c r="NM299" s="25">
        <f t="shared" si="981"/>
        <v>0</v>
      </c>
      <c r="NN299" s="25">
        <f t="shared" si="1068"/>
        <v>0</v>
      </c>
      <c r="NO299" s="25">
        <f t="shared" si="982"/>
        <v>0</v>
      </c>
      <c r="NP299" s="25">
        <f t="shared" si="983"/>
        <v>0</v>
      </c>
      <c r="NQ299" s="25">
        <f t="shared" si="1069"/>
        <v>0</v>
      </c>
      <c r="NR299" s="25">
        <f t="shared" si="984"/>
        <v>0</v>
      </c>
      <c r="NS299" s="25">
        <f t="shared" si="985"/>
        <v>0</v>
      </c>
      <c r="NT299" s="25">
        <f t="shared" si="1070"/>
        <v>0</v>
      </c>
      <c r="NU299" s="25">
        <f t="shared" si="986"/>
        <v>0</v>
      </c>
      <c r="NV299" s="25">
        <f t="shared" si="987"/>
        <v>0</v>
      </c>
      <c r="NW299" s="25">
        <f t="shared" si="1071"/>
        <v>0</v>
      </c>
      <c r="NX299" s="25">
        <f t="shared" si="1072"/>
        <v>0</v>
      </c>
      <c r="NY299" s="25">
        <f t="shared" si="1072"/>
        <v>0</v>
      </c>
      <c r="NZ299" s="25">
        <f t="shared" si="1073"/>
        <v>0</v>
      </c>
      <c r="OA299" s="25">
        <f t="shared" si="1074"/>
        <v>0</v>
      </c>
      <c r="OB299" s="25">
        <f t="shared" si="1074"/>
        <v>0</v>
      </c>
      <c r="OC299" s="25">
        <f t="shared" si="1075"/>
        <v>0</v>
      </c>
      <c r="OD299" s="25">
        <f t="shared" si="1076"/>
        <v>0</v>
      </c>
      <c r="OE299" s="25">
        <f t="shared" si="1076"/>
        <v>0</v>
      </c>
      <c r="OF299" s="25">
        <f t="shared" si="1076"/>
        <v>0</v>
      </c>
      <c r="OG299" s="25">
        <f t="shared" si="988"/>
        <v>0</v>
      </c>
      <c r="OH299" s="25">
        <f t="shared" si="989"/>
        <v>0</v>
      </c>
      <c r="OI299" s="25">
        <f t="shared" si="990"/>
        <v>0</v>
      </c>
      <c r="OJ299" s="25">
        <f t="shared" si="991"/>
        <v>0</v>
      </c>
      <c r="OK299" s="25">
        <f t="shared" si="992"/>
        <v>0</v>
      </c>
      <c r="OL299" s="25">
        <f t="shared" si="993"/>
        <v>0</v>
      </c>
      <c r="OM299" s="25">
        <f t="shared" si="1077"/>
        <v>0</v>
      </c>
      <c r="ON299" s="25">
        <f t="shared" si="1077"/>
        <v>0</v>
      </c>
      <c r="OO299" s="25">
        <f t="shared" si="1077"/>
        <v>0</v>
      </c>
      <c r="OP299" s="25">
        <f t="shared" si="994"/>
        <v>0</v>
      </c>
      <c r="OQ299" s="25">
        <f t="shared" si="995"/>
        <v>0</v>
      </c>
      <c r="OR299" s="25">
        <f t="shared" si="1078"/>
        <v>0</v>
      </c>
      <c r="OS299" s="30">
        <v>536217.23</v>
      </c>
      <c r="OT299" s="30">
        <v>2371326.09</v>
      </c>
    </row>
    <row r="300" spans="1:410" ht="33" customHeight="1" x14ac:dyDescent="0.25">
      <c r="A300" s="18"/>
      <c r="B300" s="18" t="s">
        <v>1071</v>
      </c>
      <c r="C300" s="18">
        <v>1187.83</v>
      </c>
      <c r="D300" s="16" t="e">
        <f>_xlfn.IFNA(INDEX(#REF!,MATCH(E300,#REF!,0)),0)</f>
        <v>#REF!</v>
      </c>
      <c r="E300" s="18" t="s">
        <v>1119</v>
      </c>
      <c r="F300" s="16" t="s">
        <v>765</v>
      </c>
      <c r="G300" s="16" t="s">
        <v>766</v>
      </c>
      <c r="H300" s="16" t="s">
        <v>767</v>
      </c>
      <c r="I300" s="16" t="s">
        <v>768</v>
      </c>
      <c r="J300" s="16" t="s">
        <v>769</v>
      </c>
      <c r="K300" s="16" t="s">
        <v>770</v>
      </c>
      <c r="L300" s="16" t="s">
        <v>771</v>
      </c>
      <c r="M300" s="18">
        <v>2.64</v>
      </c>
      <c r="N300" s="18">
        <v>1.94</v>
      </c>
      <c r="O300" s="18">
        <v>3.04</v>
      </c>
      <c r="P300" s="18">
        <v>2.34</v>
      </c>
      <c r="Q300" s="18">
        <v>0.1</v>
      </c>
      <c r="R300" s="18">
        <v>2.8400000000000003</v>
      </c>
      <c r="S300" s="18">
        <v>2.14</v>
      </c>
      <c r="T300" s="18">
        <v>0.2</v>
      </c>
      <c r="U300" s="18">
        <v>0</v>
      </c>
      <c r="V300" s="18">
        <v>0</v>
      </c>
      <c r="W300" s="18">
        <v>0</v>
      </c>
      <c r="X300" s="18">
        <v>2.64</v>
      </c>
      <c r="Y300" s="18">
        <v>1.9</v>
      </c>
      <c r="Z300" s="20">
        <f t="shared" si="996"/>
        <v>1.6</v>
      </c>
      <c r="AA300" s="18">
        <v>0.22</v>
      </c>
      <c r="AB300" s="18">
        <v>0</v>
      </c>
      <c r="AC300" s="18">
        <v>0</v>
      </c>
      <c r="AD300" s="18">
        <v>0</v>
      </c>
      <c r="AE300" s="18">
        <v>0</v>
      </c>
      <c r="AF300" s="18">
        <v>0</v>
      </c>
      <c r="AG300" s="18">
        <v>2.2000000000000002</v>
      </c>
      <c r="AH300" s="18">
        <v>1.5</v>
      </c>
      <c r="AI300" s="20">
        <f t="shared" si="997"/>
        <v>1.75</v>
      </c>
      <c r="AJ300" s="18">
        <v>0</v>
      </c>
      <c r="AK300" s="18">
        <v>0</v>
      </c>
      <c r="AL300" s="20">
        <f t="shared" si="998"/>
        <v>0</v>
      </c>
      <c r="AM300" s="18">
        <v>2.64</v>
      </c>
      <c r="AN300" s="18">
        <v>1.5</v>
      </c>
      <c r="AO300" s="18">
        <v>0.15</v>
      </c>
      <c r="AP300" s="18">
        <v>0.22</v>
      </c>
      <c r="AQ300" s="18">
        <v>2.64</v>
      </c>
      <c r="AR300" s="18">
        <v>1.72</v>
      </c>
      <c r="AS300" s="18">
        <v>0.12</v>
      </c>
      <c r="AT300" s="18">
        <v>0.11</v>
      </c>
      <c r="AU300" s="18">
        <v>0</v>
      </c>
      <c r="AV300" s="18">
        <v>1</v>
      </c>
      <c r="AW300" s="18">
        <v>0</v>
      </c>
      <c r="AX300" s="18">
        <v>0</v>
      </c>
      <c r="AY300" s="18">
        <v>0</v>
      </c>
      <c r="AZ300" s="18">
        <v>0</v>
      </c>
      <c r="BA300" s="18">
        <v>0</v>
      </c>
      <c r="BB300" s="18">
        <v>0</v>
      </c>
      <c r="BC300" s="18">
        <v>0</v>
      </c>
      <c r="BD300" s="18">
        <v>0</v>
      </c>
      <c r="BE300" s="18">
        <v>2</v>
      </c>
      <c r="BF300" s="18">
        <v>0</v>
      </c>
      <c r="BG300" s="18">
        <v>0</v>
      </c>
      <c r="BH300" s="18">
        <v>0</v>
      </c>
      <c r="BI300" s="18">
        <v>0</v>
      </c>
      <c r="BJ300" s="18">
        <v>0</v>
      </c>
      <c r="BK300" s="18">
        <v>0</v>
      </c>
      <c r="BL300" s="18">
        <v>0</v>
      </c>
      <c r="BM300" s="18">
        <v>0</v>
      </c>
      <c r="BN300" s="18">
        <v>0</v>
      </c>
      <c r="BO300" s="18">
        <v>0</v>
      </c>
      <c r="BP300" s="18">
        <v>2</v>
      </c>
      <c r="BQ300" s="18">
        <v>0</v>
      </c>
      <c r="BR300" s="18">
        <v>0</v>
      </c>
      <c r="BS300" s="18">
        <v>0</v>
      </c>
      <c r="BT300" s="18">
        <v>0</v>
      </c>
      <c r="BU300" s="18">
        <v>0</v>
      </c>
      <c r="BV300" s="18">
        <v>0</v>
      </c>
      <c r="BW300" s="18">
        <v>0</v>
      </c>
      <c r="BX300" s="18">
        <v>0</v>
      </c>
      <c r="BY300" s="18">
        <v>0</v>
      </c>
      <c r="BZ300" s="18">
        <v>0</v>
      </c>
      <c r="CA300" s="16" t="e">
        <f>_xlfn.IFNA(IF(RIGHT(D300,2)="=G",0,INDEX(#REF!,MATCH(E300,#REF!,0))),0)</f>
        <v>#REF!</v>
      </c>
      <c r="CB300" s="16" t="s">
        <v>776</v>
      </c>
      <c r="CC300" s="18">
        <v>0</v>
      </c>
      <c r="CD300" s="18">
        <v>0</v>
      </c>
      <c r="CE300" s="18">
        <v>1.7</v>
      </c>
      <c r="CF300" s="18">
        <v>0.79</v>
      </c>
      <c r="CG300" s="18">
        <v>0.12</v>
      </c>
      <c r="CH300" s="18">
        <v>3</v>
      </c>
      <c r="CI300" s="16" t="s">
        <v>98</v>
      </c>
      <c r="CJ300" s="18">
        <v>0</v>
      </c>
      <c r="CK300" s="20">
        <f t="shared" si="864"/>
        <v>2.17</v>
      </c>
      <c r="CL300" s="20">
        <f t="shared" si="999"/>
        <v>2.17</v>
      </c>
      <c r="CM300" s="18">
        <v>41.81</v>
      </c>
      <c r="CN300" s="18">
        <v>37.44</v>
      </c>
      <c r="CO300" s="18">
        <v>36.600999999999999</v>
      </c>
      <c r="CP300" s="22">
        <f t="shared" si="865"/>
        <v>37.44</v>
      </c>
      <c r="CQ300" s="22">
        <f t="shared" si="866"/>
        <v>35.270000000000003</v>
      </c>
      <c r="CR300" s="22">
        <f t="shared" si="1000"/>
        <v>2.17</v>
      </c>
      <c r="CS300" s="22">
        <f t="shared" si="867"/>
        <v>35.369999999999997</v>
      </c>
      <c r="CT300" s="22">
        <f t="shared" si="868"/>
        <v>35.57</v>
      </c>
      <c r="CU300" s="18">
        <v>35.57</v>
      </c>
      <c r="CV300" s="22">
        <f t="shared" si="1001"/>
        <v>1.6</v>
      </c>
      <c r="CW300" s="22">
        <f t="shared" si="869"/>
        <v>0</v>
      </c>
      <c r="CX300" s="22">
        <f t="shared" si="870"/>
        <v>0</v>
      </c>
      <c r="CY300" s="22">
        <f t="shared" si="871"/>
        <v>37.17</v>
      </c>
      <c r="CZ300" s="22">
        <f t="shared" si="872"/>
        <v>37.32</v>
      </c>
      <c r="DA300" s="18">
        <v>37.44</v>
      </c>
      <c r="DB300" s="20">
        <f t="shared" si="1002"/>
        <v>2.17</v>
      </c>
      <c r="DC300" s="20">
        <f t="shared" si="1003"/>
        <v>0</v>
      </c>
      <c r="DD300" s="20">
        <f t="shared" si="1004"/>
        <v>2.17</v>
      </c>
      <c r="DE300" s="20">
        <f t="shared" si="873"/>
        <v>0.1</v>
      </c>
      <c r="DF300" s="20">
        <f t="shared" si="874"/>
        <v>0.2</v>
      </c>
      <c r="DG300" s="20">
        <f t="shared" si="875"/>
        <v>1.87</v>
      </c>
      <c r="DH300" s="20">
        <f t="shared" si="876"/>
        <v>0</v>
      </c>
      <c r="DI300" s="20">
        <f t="shared" si="877"/>
        <v>0</v>
      </c>
      <c r="DJ300" s="20">
        <f t="shared" si="878"/>
        <v>0</v>
      </c>
      <c r="DK300" s="20">
        <f t="shared" si="1005"/>
        <v>2.17</v>
      </c>
      <c r="DL300" s="20">
        <f t="shared" si="1006"/>
        <v>0</v>
      </c>
      <c r="DM300" s="20">
        <f t="shared" si="1007"/>
        <v>0</v>
      </c>
      <c r="DN300" s="20">
        <f t="shared" si="1008"/>
        <v>0</v>
      </c>
      <c r="DO300" s="18">
        <v>2.54</v>
      </c>
      <c r="DP300" s="18">
        <v>0</v>
      </c>
      <c r="DQ300" s="18">
        <v>1</v>
      </c>
      <c r="DR300" s="18">
        <v>1</v>
      </c>
      <c r="DS300" s="25">
        <f t="shared" si="1009"/>
        <v>2.54</v>
      </c>
      <c r="DT300" s="25">
        <f t="shared" si="1010"/>
        <v>0</v>
      </c>
      <c r="DU300" s="25">
        <f t="shared" si="1011"/>
        <v>5.51</v>
      </c>
      <c r="DV300" s="25">
        <f t="shared" si="1012"/>
        <v>0</v>
      </c>
      <c r="DW300" s="25">
        <f t="shared" si="1013"/>
        <v>5.51</v>
      </c>
      <c r="DX300" s="25">
        <f t="shared" si="1014"/>
        <v>16.75</v>
      </c>
      <c r="DY300" s="25">
        <f t="shared" si="1015"/>
        <v>0</v>
      </c>
      <c r="DZ300" s="25">
        <f t="shared" si="1016"/>
        <v>16.75</v>
      </c>
      <c r="EA300" s="25">
        <f t="shared" si="1017"/>
        <v>11.5</v>
      </c>
      <c r="EB300" s="25">
        <f t="shared" si="1018"/>
        <v>0</v>
      </c>
      <c r="EC300" s="25">
        <f t="shared" si="1019"/>
        <v>11.5</v>
      </c>
      <c r="ED300" s="25">
        <f t="shared" si="1020"/>
        <v>5.25</v>
      </c>
      <c r="EE300" s="25">
        <f t="shared" si="1020"/>
        <v>0</v>
      </c>
      <c r="EF300" s="25">
        <f t="shared" si="1021"/>
        <v>5.25</v>
      </c>
      <c r="EG300" s="25">
        <f t="shared" si="1022"/>
        <v>11.5</v>
      </c>
      <c r="EH300" s="25">
        <f t="shared" si="1022"/>
        <v>0</v>
      </c>
      <c r="EI300" s="25">
        <f t="shared" si="1023"/>
        <v>11.5</v>
      </c>
      <c r="EJ300" s="18">
        <v>1187.83</v>
      </c>
      <c r="EK300" s="18">
        <v>1149.1400000000001</v>
      </c>
      <c r="EL300" s="18" t="s">
        <v>1119</v>
      </c>
      <c r="EM300" s="18" t="s">
        <v>1120</v>
      </c>
      <c r="EN300" s="16" t="s">
        <v>774</v>
      </c>
      <c r="EO300" s="16" t="s">
        <v>132</v>
      </c>
      <c r="EP300" s="16" t="e">
        <f>IF(OR(EN300="Cống tròn",EN300="Cống hộp",EN300="Ống nhựa"),INDEX(#REF!,MATCH(E300,#REF!,0)),IF(OR(EN300="Rãnh xây",EN300="Rãnh bê tông"),INDEX(#REF!,MATCH(E300,#REF!,0)),0))</f>
        <v>#REF!</v>
      </c>
      <c r="EQ300" s="18">
        <v>36.989999999999824</v>
      </c>
      <c r="ER300" s="18">
        <v>1</v>
      </c>
      <c r="ES300" s="25">
        <f t="shared" si="1024"/>
        <v>37</v>
      </c>
      <c r="ET300" s="1" t="e">
        <f>_xlfn.IFNA(IF(EN300="Cống tròn",INDEX(#REF!,MATCH(E300,#REF!,0)),IF(EN300="Cống hộp",INDEX(#REF!,MATCH(E300,#REF!,0)),EU300&amp;" ,"&amp;EV300)),0)</f>
        <v>#REF!</v>
      </c>
      <c r="EU300" s="16" t="s">
        <v>769</v>
      </c>
      <c r="EV300" s="16" t="s">
        <v>775</v>
      </c>
      <c r="EW300" s="16" t="e">
        <f>_xlfn.IFNA(INDEX(#REF!,MATCH(E300,#REF!,0)),0)</f>
        <v>#REF!</v>
      </c>
      <c r="EX300" s="16"/>
      <c r="EY300" s="18">
        <v>0</v>
      </c>
      <c r="EZ300" s="18">
        <v>0</v>
      </c>
      <c r="FA300" s="18">
        <v>0</v>
      </c>
      <c r="FB300" s="18">
        <v>0</v>
      </c>
      <c r="FC300" s="18">
        <v>0</v>
      </c>
      <c r="FD300" s="25">
        <f t="shared" si="879"/>
        <v>0</v>
      </c>
      <c r="FE300" s="25">
        <f t="shared" si="1025"/>
        <v>0</v>
      </c>
      <c r="FF300" s="18">
        <v>0.1</v>
      </c>
      <c r="FG300" s="18">
        <v>2</v>
      </c>
      <c r="FH300" s="18">
        <v>1</v>
      </c>
      <c r="FI300" s="25">
        <f t="shared" si="1026"/>
        <v>1.2</v>
      </c>
      <c r="FJ300" s="18">
        <v>0</v>
      </c>
      <c r="FK300" s="18">
        <v>0</v>
      </c>
      <c r="FL300" s="18">
        <v>0.2</v>
      </c>
      <c r="FM300" s="18">
        <v>1.4</v>
      </c>
      <c r="FN300" s="18">
        <v>0</v>
      </c>
      <c r="FO300" s="25">
        <f t="shared" si="1027"/>
        <v>1.4</v>
      </c>
      <c r="FP300" s="18">
        <v>1.4999999999999999E-2</v>
      </c>
      <c r="FQ300" s="18">
        <v>1</v>
      </c>
      <c r="FR300" s="25">
        <f t="shared" si="880"/>
        <v>36</v>
      </c>
      <c r="FS300" s="25">
        <f t="shared" si="881"/>
        <v>0.52500000000000002</v>
      </c>
      <c r="FT300" s="25">
        <f t="shared" si="882"/>
        <v>36.524999999999999</v>
      </c>
      <c r="FU300" s="25">
        <f t="shared" si="883"/>
        <v>-0.46499999999982577</v>
      </c>
      <c r="FV300" s="25" t="str">
        <f t="shared" si="1028"/>
        <v>Thêm 01</v>
      </c>
      <c r="FW300" s="25">
        <f t="shared" si="1029"/>
        <v>0.55000000000000004</v>
      </c>
      <c r="FX300" s="16"/>
      <c r="FY300" s="16"/>
      <c r="FZ300" s="16"/>
      <c r="GA300" s="16"/>
      <c r="GB300" s="19">
        <v>0</v>
      </c>
      <c r="GC300" s="19">
        <v>0</v>
      </c>
      <c r="GD300" s="19">
        <v>0</v>
      </c>
      <c r="GE300" s="19">
        <v>0</v>
      </c>
      <c r="GF300" s="19">
        <v>0</v>
      </c>
      <c r="GG300" s="19">
        <v>0</v>
      </c>
      <c r="GH300" s="19">
        <v>0</v>
      </c>
      <c r="GI300" s="19">
        <v>0</v>
      </c>
      <c r="GJ300" s="19">
        <v>0</v>
      </c>
      <c r="GK300" s="19">
        <v>0</v>
      </c>
      <c r="GL300" s="25">
        <f t="shared" si="884"/>
        <v>0</v>
      </c>
      <c r="GM300" s="25">
        <f t="shared" si="1030"/>
        <v>0</v>
      </c>
      <c r="GN300" s="19">
        <v>0</v>
      </c>
      <c r="GO300" s="19">
        <v>0</v>
      </c>
      <c r="GP300" s="19">
        <v>0</v>
      </c>
      <c r="GQ300" s="19">
        <v>0</v>
      </c>
      <c r="GR300" s="1" t="e">
        <f>_xlfn.IFNA(INDEX(#REF!,MATCH(E300,#REF!,0)),0)</f>
        <v>#REF!</v>
      </c>
      <c r="GS300" s="16"/>
      <c r="GT300" s="18">
        <v>0</v>
      </c>
      <c r="GU300" s="18">
        <v>0</v>
      </c>
      <c r="GV300" s="18">
        <v>0</v>
      </c>
      <c r="GW300" s="18">
        <v>0</v>
      </c>
      <c r="GX300" s="25">
        <f t="shared" si="885"/>
        <v>0</v>
      </c>
      <c r="GY300" s="25">
        <f t="shared" si="886"/>
        <v>0</v>
      </c>
      <c r="GZ300" s="25">
        <f t="shared" si="1031"/>
        <v>0</v>
      </c>
      <c r="HA300" s="1" t="e" cm="1">
        <f t="array" ref="HA300">INDEX(#REF!,MATCH(EJ300&amp;EK300&amp;HD300&amp;HE300&amp;HF300,#REF!&amp;#REF!&amp;#REF!&amp;#REF!&amp;#REF!,0))</f>
        <v>#REF!</v>
      </c>
      <c r="HB300" s="16"/>
      <c r="HC300" s="25">
        <f t="shared" si="1032"/>
        <v>0</v>
      </c>
      <c r="HD300" s="18">
        <v>0</v>
      </c>
      <c r="HE300" s="18">
        <v>0</v>
      </c>
      <c r="HF300" s="18">
        <v>0</v>
      </c>
      <c r="HG300" s="1" t="e" cm="1">
        <f t="array" ref="HG300">INDEX(#REF!,MATCH(EJ300&amp;EK300&amp;HJ300&amp;HK300&amp;HL300,#REF!&amp;#REF!&amp;#REF!&amp;#REF!&amp;#REF!,0))</f>
        <v>#REF!</v>
      </c>
      <c r="HH300" s="16"/>
      <c r="HI300" s="25">
        <f t="shared" si="1033"/>
        <v>0</v>
      </c>
      <c r="HJ300" s="25">
        <f t="shared" si="1034"/>
        <v>0</v>
      </c>
      <c r="HK300" s="19">
        <v>0</v>
      </c>
      <c r="HL300" s="19">
        <v>0</v>
      </c>
      <c r="HM300" s="18">
        <v>0.01</v>
      </c>
      <c r="HN300" s="18">
        <v>1</v>
      </c>
      <c r="HO300" s="25">
        <f t="shared" si="1035"/>
        <v>0</v>
      </c>
      <c r="HP300" s="25">
        <f t="shared" si="1036"/>
        <v>0</v>
      </c>
      <c r="HQ300" s="25">
        <f t="shared" si="1037"/>
        <v>0</v>
      </c>
      <c r="HR300" s="25">
        <f t="shared" si="1038"/>
        <v>0</v>
      </c>
      <c r="HS300" s="25">
        <f t="shared" si="1039"/>
        <v>0</v>
      </c>
      <c r="HT300" s="19">
        <v>0</v>
      </c>
      <c r="HU300" s="19">
        <v>0</v>
      </c>
      <c r="HV300" s="19">
        <v>0</v>
      </c>
      <c r="HW300" s="25">
        <f t="shared" si="1040"/>
        <v>0</v>
      </c>
      <c r="HX300" s="19">
        <v>0</v>
      </c>
      <c r="HY300" s="19">
        <v>0</v>
      </c>
      <c r="HZ300" s="18">
        <v>37.44</v>
      </c>
      <c r="IA300" s="20">
        <f>ROUND(IF(EN300="Cống tròn",IF(EN300="Cống tròn",IF(EU300="Không có móng",IQ300-FF300,IF(EU300="Đế",IP300-FN300,IF(OR(EU300="Móng bê tông",EU300="Móng bê tông kết hợp đế"),II300-FJ300,0))),0),IF(EN300="Cống hộp",IF(AND(EN300="Cống hộp",EU300="Không có móng"),IQ300-GF300,IF(AND(EN300="Cống hộp",EU300="Móng bê tông"),IJ300-GB300,0)),IF(OR(EN300="Rãnh xây",EN300="Rãnh bê tông"),IF(OR(EN300="Rãnh xây",EN300="Rãnh bê tông"),IK300-GB300,0),IF(EN300="Ống nhựa",IF(AND(EN300="Ống nhựa",EU300="Không đắp cát"),IQ300-HT300,IF(AND(EN300="Ống nhựa",EU300="Đắp cát"),IH300-HX300,0)),IF(EN300="Rãnh thang",IF(EN300="Rãnh thang",IF(EU300="Móng bê tông",#REF!-#REF!,IQ300),0),0))))),2)</f>
        <v>35.57</v>
      </c>
      <c r="IB300" s="20">
        <f t="shared" si="1041"/>
        <v>1.8699999999999974</v>
      </c>
      <c r="IC300" s="20">
        <f t="shared" si="887"/>
        <v>35.569999999999993</v>
      </c>
      <c r="ID300" s="20">
        <f t="shared" si="888"/>
        <v>0</v>
      </c>
      <c r="IE300" s="20">
        <f t="shared" si="889"/>
        <v>0</v>
      </c>
      <c r="IF300" s="20">
        <f t="shared" si="890"/>
        <v>0</v>
      </c>
      <c r="IG300" s="20">
        <f>IF(EN300="Rãnh thang",IF(AND(EN300="Rãnh thang",EU300="Móng bê tông"),IQ300-#REF!,0),IF(EN300="Ống nhựa",IF(AND(EN300="Ống nhựa",EU300="Đắp cát"),IQ300-HT300,0),IF(EN300="Cống tròn",IF(EN300="Cống tròn",IF(OR(EU300="Móng bê tông",EU300="Móng bê tông kết hợp đế"),IM300-FL300,0),0),IF(EN300="Cống hộp",IF(AND(EN300="Cống hộp",EU300="Móng bê tông"),IN300-GD300,0),IF(OR(EN300="Rãnh xây",EN300="Rãnh bê tông"),IF(AND(EN300="Rãnh xây",EU300="Móng bê tông"),IO300-GD300,IF(AND(EN300="Rãnh bê tông",EU300="Móng bê tông"),IO300-GD300,0)),0)))))</f>
        <v>35.569999999999993</v>
      </c>
      <c r="IH300" s="20">
        <f t="shared" si="891"/>
        <v>0</v>
      </c>
      <c r="II300" s="20">
        <f t="shared" si="892"/>
        <v>35.569999999999993</v>
      </c>
      <c r="IJ300" s="20">
        <f t="shared" si="893"/>
        <v>0</v>
      </c>
      <c r="IK300" s="20">
        <f t="shared" si="894"/>
        <v>0</v>
      </c>
      <c r="IL300" s="20">
        <f t="shared" si="895"/>
        <v>35.769999999999996</v>
      </c>
      <c r="IM300" s="20">
        <f t="shared" si="896"/>
        <v>35.769999999999996</v>
      </c>
      <c r="IN300" s="20">
        <f t="shared" si="897"/>
        <v>0</v>
      </c>
      <c r="IO300" s="20">
        <f t="shared" si="898"/>
        <v>0</v>
      </c>
      <c r="IP300" s="20">
        <f t="shared" si="899"/>
        <v>0</v>
      </c>
      <c r="IQ300" s="18">
        <v>35.869999999999997</v>
      </c>
      <c r="IR300" s="25">
        <f t="shared" si="1042"/>
        <v>0</v>
      </c>
      <c r="IS300" s="25">
        <f t="shared" si="900"/>
        <v>0</v>
      </c>
      <c r="IT300" s="25">
        <f t="shared" si="901"/>
        <v>0</v>
      </c>
      <c r="IU300" s="25">
        <f>ROUND(IF(EN300="Cống tròn",IF(EN300="Cống tròn",IV300+FF300,0),IF(EN300="Cống hộp",IF(EN300="Cống hộp",IV300+GP300,0),IF(OR(EN300="Rãnh xây",EN300="Rãnh bê tông"),IF(OR(EN300="Rãnh xây",EN300="Rãnh bê tông"),IV300+GP300,0),IF(EN300="ống nhựa",IF(EN300="Ống nhựa",IV300+HT300,0),IF(EN300="Rãnh thang",IF(EN300="Rãnh thang",IQ300+#REF!,0),0))))),2)</f>
        <v>36.93</v>
      </c>
      <c r="IV300" s="18">
        <v>36.83</v>
      </c>
      <c r="IW300" s="25">
        <f t="shared" si="902"/>
        <v>36.93</v>
      </c>
      <c r="IX300" s="25">
        <f t="shared" si="903"/>
        <v>0</v>
      </c>
      <c r="IY300" s="25">
        <f t="shared" si="904"/>
        <v>0</v>
      </c>
      <c r="IZ300" s="25">
        <f t="shared" si="905"/>
        <v>0</v>
      </c>
      <c r="JA300" s="25">
        <f t="shared" si="906"/>
        <v>0</v>
      </c>
      <c r="JB300" s="18">
        <v>36.56</v>
      </c>
      <c r="JC300" s="20">
        <f>ROUND(IF(EN300="Cống tròn",IF(EN300="Cống tròn",IF(EU300="Không có móng",JS300-FF300,IF(EU300="Đế",JR300-FN300,IF(OR(EU300="Móng bê tông",EU300="Móng bê tông kết hợp đế"),JK300-FJ300,0))),0),IF(EN300="Cống hộp",IF(AND(EN300="Cống hộp",EU300="Không có móng"),JS300-GF300,IF(AND(EN300="Cống hộp",EU300="Móng bê tông"),JL300-GB300,0)),IF(OR(EN300="Rãnh xây",EN300="Rãnh bê tông"),IF(OR(EN300="Rãnh xây",EN300="Rãnh bê tông"),JM300-GB300,0),IF(EN300="Ống nhựa",IF(AND(EN300="Ống nhựa",EU300="Không đắp cát"),JS300-HT300,IF(AND(EN300="Ống nhựa",EU300="Đắp cát"),JJ300-HX300,0)),IF(EN300="Rãnh thang",IF(EN300="Rãnh thang",IF(EU300="Móng bê tông",#REF!-#REF!,JS300),0),0))))),2)</f>
        <v>35.53</v>
      </c>
      <c r="JD300" s="20">
        <f t="shared" si="1043"/>
        <v>1.0300000000000011</v>
      </c>
      <c r="JE300" s="20">
        <f t="shared" si="907"/>
        <v>35.529999999999994</v>
      </c>
      <c r="JF300" s="20">
        <f t="shared" si="908"/>
        <v>0</v>
      </c>
      <c r="JG300" s="20">
        <f t="shared" si="909"/>
        <v>0</v>
      </c>
      <c r="JH300" s="20">
        <f t="shared" si="910"/>
        <v>0</v>
      </c>
      <c r="JI300" s="20">
        <f>IF(EN300="Rãnh thang",IF(AND(EN300="Rãnh thang",EU300="Móng bê tông"),JS300-#REF!,0),IF(EN300="Ống nhựa",IF(AND(EN300="Ống nhựa",EU300="Đắp cát"),JS300-HT300,0),IF(EN300="Cống tròn",IF(EN300="Cống tròn",IF(OR(EU300="Móng bê tông",EU300="Móng bê tông kết hợp đế"),JO300-FL300,0),0),IF(EN300="Cống hộp",IF(AND(EN300="Cống hộp",EU300="Móng bê tông"),JP300-GD300,0),IF(OR(EN300="Rãnh xây",EN300="Rãnh bê tông"),IF(AND(EN300="Rãnh xây",EU300="Móng bê tông"),JQ300-GD300,IF(AND(EN300="Rãnh bê tông",EU300="Móng bê tông"),JQ300-GD300,0)),0)))))</f>
        <v>35.529999999999994</v>
      </c>
      <c r="JJ300" s="20">
        <f t="shared" si="911"/>
        <v>0</v>
      </c>
      <c r="JK300" s="20">
        <f t="shared" si="912"/>
        <v>35.529999999999994</v>
      </c>
      <c r="JL300" s="20">
        <f t="shared" si="913"/>
        <v>0</v>
      </c>
      <c r="JM300" s="20">
        <f t="shared" si="914"/>
        <v>0</v>
      </c>
      <c r="JN300" s="20">
        <f t="shared" si="915"/>
        <v>35.729999999999997</v>
      </c>
      <c r="JO300" s="20">
        <f t="shared" si="916"/>
        <v>35.729999999999997</v>
      </c>
      <c r="JP300" s="20">
        <f t="shared" si="917"/>
        <v>0</v>
      </c>
      <c r="JQ300" s="20">
        <f t="shared" si="918"/>
        <v>0</v>
      </c>
      <c r="JR300" s="20">
        <f t="shared" si="919"/>
        <v>0</v>
      </c>
      <c r="JS300" s="26">
        <v>35.83</v>
      </c>
      <c r="JT300" s="25">
        <f t="shared" si="1044"/>
        <v>0</v>
      </c>
      <c r="JU300" s="25">
        <f t="shared" si="920"/>
        <v>0</v>
      </c>
      <c r="JV300" s="25">
        <f t="shared" si="921"/>
        <v>0</v>
      </c>
      <c r="JW300" s="25">
        <f>ROUND(IF(EN300="Cống tròn",IF(EN300="Cống tròn",JX300+FF300,0),IF(EN300="Cống hộp",IF(EN300="Cống hộp",JX300+GP300,0),IF(OR(EN300="Rãnh xây",EN300="Rãnh bê tông"),IF(OR(EN300="Rãnh xây",EN300="Rãnh bê tông"),JX300+GP300,0),IF(EN300="ống nhựa",IF(EN300="Ống nhựa",JX300+HT300,0),IF(EN300="Rãnh thang",IF(EN300="Rãnh thang",JS300+#REF!,0),0))))),2)</f>
        <v>36.93</v>
      </c>
      <c r="JX300" s="27">
        <v>36.83</v>
      </c>
      <c r="JY300" s="25">
        <f t="shared" si="922"/>
        <v>36.93</v>
      </c>
      <c r="JZ300" s="25">
        <f t="shared" si="923"/>
        <v>0</v>
      </c>
      <c r="KA300" s="25">
        <f t="shared" si="924"/>
        <v>0</v>
      </c>
      <c r="KB300" s="25">
        <f t="shared" si="925"/>
        <v>0</v>
      </c>
      <c r="KC300" s="25">
        <f t="shared" si="926"/>
        <v>0</v>
      </c>
      <c r="KD300" s="28" t="s">
        <v>98</v>
      </c>
      <c r="KE300" s="27">
        <v>0</v>
      </c>
      <c r="KF300" s="25">
        <f t="shared" si="927"/>
        <v>1.8699999999999974</v>
      </c>
      <c r="KG300" s="25">
        <f t="shared" si="1045"/>
        <v>1.8699999999999974</v>
      </c>
      <c r="KH300" s="27">
        <v>0</v>
      </c>
      <c r="KI300" s="25">
        <f t="shared" si="928"/>
        <v>1.0300000000000011</v>
      </c>
      <c r="KJ300" s="25">
        <f t="shared" si="1046"/>
        <v>1.0300000000000011</v>
      </c>
      <c r="KK300" s="25">
        <f t="shared" si="929"/>
        <v>0</v>
      </c>
      <c r="KL300" s="25">
        <f t="shared" si="930"/>
        <v>0</v>
      </c>
      <c r="KM300" s="25">
        <f t="shared" si="1047"/>
        <v>0</v>
      </c>
      <c r="KN300" s="25">
        <f t="shared" si="931"/>
        <v>0</v>
      </c>
      <c r="KO300" s="25">
        <f t="shared" si="932"/>
        <v>0</v>
      </c>
      <c r="KP300" s="25">
        <f t="shared" si="1048"/>
        <v>0</v>
      </c>
      <c r="KQ300" s="25">
        <f t="shared" si="933"/>
        <v>0.2</v>
      </c>
      <c r="KR300" s="25">
        <f t="shared" si="934"/>
        <v>0.2</v>
      </c>
      <c r="KS300" s="25">
        <f t="shared" si="1049"/>
        <v>0.2</v>
      </c>
      <c r="KT300" s="25">
        <f t="shared" si="935"/>
        <v>0</v>
      </c>
      <c r="KU300" s="25">
        <f t="shared" si="936"/>
        <v>0</v>
      </c>
      <c r="KV300" s="25">
        <f t="shared" si="1050"/>
        <v>0</v>
      </c>
      <c r="KW300" s="25">
        <f t="shared" si="863"/>
        <v>0</v>
      </c>
      <c r="KX300" s="25">
        <f t="shared" si="937"/>
        <v>0</v>
      </c>
      <c r="KY300" s="25">
        <f t="shared" si="1051"/>
        <v>0</v>
      </c>
      <c r="KZ300" s="25">
        <f t="shared" si="938"/>
        <v>0</v>
      </c>
      <c r="LA300" s="25">
        <f t="shared" si="939"/>
        <v>0</v>
      </c>
      <c r="LB300" s="25">
        <f t="shared" si="1052"/>
        <v>0</v>
      </c>
      <c r="LC300" s="25">
        <f t="shared" si="940"/>
        <v>1.4</v>
      </c>
      <c r="LD300" s="25">
        <f t="shared" si="941"/>
        <v>0.83000000000000118</v>
      </c>
      <c r="LE300" s="25">
        <f t="shared" si="1053"/>
        <v>1.1150000000000007</v>
      </c>
      <c r="LF300" s="25">
        <f t="shared" si="942"/>
        <v>0</v>
      </c>
      <c r="LG300" s="25">
        <f t="shared" si="943"/>
        <v>0</v>
      </c>
      <c r="LH300" s="25">
        <f t="shared" si="1054"/>
        <v>0</v>
      </c>
      <c r="LI300" s="25">
        <f t="shared" si="944"/>
        <v>0</v>
      </c>
      <c r="LJ300" s="25">
        <f t="shared" si="945"/>
        <v>0</v>
      </c>
      <c r="LK300" s="25">
        <f t="shared" si="1055"/>
        <v>0</v>
      </c>
      <c r="LL300" s="25">
        <f t="shared" si="946"/>
        <v>0</v>
      </c>
      <c r="LM300" s="25">
        <f t="shared" si="947"/>
        <v>0</v>
      </c>
      <c r="LN300" s="25">
        <f t="shared" si="1056"/>
        <v>0</v>
      </c>
      <c r="LO300" s="25">
        <f t="shared" si="948"/>
        <v>0</v>
      </c>
      <c r="LP300" s="25">
        <f t="shared" si="949"/>
        <v>0</v>
      </c>
      <c r="LQ300" s="25">
        <f t="shared" si="1057"/>
        <v>0</v>
      </c>
      <c r="LR300" s="25">
        <f t="shared" si="950"/>
        <v>0</v>
      </c>
      <c r="LS300" s="25">
        <f t="shared" si="951"/>
        <v>0</v>
      </c>
      <c r="LT300" s="25">
        <f t="shared" si="1058"/>
        <v>0</v>
      </c>
      <c r="LU300" s="25">
        <f t="shared" si="952"/>
        <v>0</v>
      </c>
      <c r="LV300" s="25">
        <f t="shared" si="953"/>
        <v>0</v>
      </c>
      <c r="LW300" s="25">
        <f t="shared" si="1059"/>
        <v>0</v>
      </c>
      <c r="LX300" s="25">
        <f t="shared" si="954"/>
        <v>0</v>
      </c>
      <c r="LY300" s="25">
        <f t="shared" si="955"/>
        <v>0</v>
      </c>
      <c r="LZ300" s="25">
        <f t="shared" si="1060"/>
        <v>0</v>
      </c>
      <c r="MA300" s="25">
        <f t="shared" si="956"/>
        <v>0</v>
      </c>
      <c r="MB300" s="25">
        <f t="shared" si="957"/>
        <v>0</v>
      </c>
      <c r="MC300" s="25">
        <f t="shared" si="1061"/>
        <v>0</v>
      </c>
      <c r="MD300" s="25">
        <f t="shared" si="958"/>
        <v>0</v>
      </c>
      <c r="ME300" s="25">
        <f t="shared" si="959"/>
        <v>0</v>
      </c>
      <c r="MF300" s="25">
        <f t="shared" si="1062"/>
        <v>0</v>
      </c>
      <c r="MG300" s="25">
        <f t="shared" si="960"/>
        <v>0</v>
      </c>
      <c r="MH300" s="25">
        <f t="shared" si="961"/>
        <v>0</v>
      </c>
      <c r="MI300" s="25">
        <f t="shared" si="1063"/>
        <v>0</v>
      </c>
      <c r="MJ300" s="25">
        <f t="shared" si="962"/>
        <v>0</v>
      </c>
      <c r="MK300" s="25">
        <f t="shared" si="963"/>
        <v>0</v>
      </c>
      <c r="ML300" s="25">
        <f t="shared" si="1064"/>
        <v>0</v>
      </c>
      <c r="MM300" s="25">
        <f t="shared" si="964"/>
        <v>0</v>
      </c>
      <c r="MN300" s="25">
        <f t="shared" si="965"/>
        <v>0</v>
      </c>
      <c r="MO300" s="25">
        <f t="shared" si="1065"/>
        <v>0</v>
      </c>
      <c r="MP300" s="25">
        <f t="shared" si="966"/>
        <v>0</v>
      </c>
      <c r="MQ300" s="25">
        <f t="shared" si="967"/>
        <v>0</v>
      </c>
      <c r="MR300" s="25">
        <f t="shared" si="1066"/>
        <v>0</v>
      </c>
      <c r="MS300" s="29">
        <v>1.4</v>
      </c>
      <c r="MT300" s="29">
        <v>0</v>
      </c>
      <c r="MU300" s="29">
        <v>1</v>
      </c>
      <c r="MV300" s="29">
        <v>1</v>
      </c>
      <c r="MW300" s="25">
        <f t="shared" si="968"/>
        <v>1.4</v>
      </c>
      <c r="MX300" s="25">
        <f t="shared" si="969"/>
        <v>2.62</v>
      </c>
      <c r="MY300" s="25">
        <f t="shared" si="970"/>
        <v>0</v>
      </c>
      <c r="MZ300" s="25">
        <f t="shared" si="971"/>
        <v>0</v>
      </c>
      <c r="NA300" s="25">
        <f t="shared" si="972"/>
        <v>1.4</v>
      </c>
      <c r="NB300" s="25">
        <f t="shared" si="973"/>
        <v>1.44</v>
      </c>
      <c r="NC300" s="25">
        <f t="shared" si="974"/>
        <v>0</v>
      </c>
      <c r="ND300" s="25">
        <f t="shared" si="975"/>
        <v>0</v>
      </c>
      <c r="NE300" s="25">
        <f t="shared" si="1067"/>
        <v>1.4</v>
      </c>
      <c r="NF300" s="25">
        <f t="shared" si="1067"/>
        <v>2.0300000000000002</v>
      </c>
      <c r="NG300" s="25">
        <f t="shared" si="1067"/>
        <v>0</v>
      </c>
      <c r="NH300" s="25">
        <f t="shared" si="976"/>
        <v>0</v>
      </c>
      <c r="NI300" s="25">
        <f t="shared" si="977"/>
        <v>75.09</v>
      </c>
      <c r="NJ300" s="25">
        <f t="shared" si="978"/>
        <v>0</v>
      </c>
      <c r="NK300" s="25">
        <f t="shared" si="979"/>
        <v>75.09</v>
      </c>
      <c r="NL300" s="25">
        <f t="shared" si="980"/>
        <v>46.46</v>
      </c>
      <c r="NM300" s="25">
        <f t="shared" si="981"/>
        <v>0</v>
      </c>
      <c r="NN300" s="25">
        <f t="shared" si="1068"/>
        <v>46.46</v>
      </c>
      <c r="NO300" s="25">
        <f t="shared" si="982"/>
        <v>0</v>
      </c>
      <c r="NP300" s="25">
        <f t="shared" si="983"/>
        <v>0</v>
      </c>
      <c r="NQ300" s="25">
        <f t="shared" si="1069"/>
        <v>0</v>
      </c>
      <c r="NR300" s="25">
        <f t="shared" si="984"/>
        <v>0</v>
      </c>
      <c r="NS300" s="25">
        <f t="shared" si="985"/>
        <v>0</v>
      </c>
      <c r="NT300" s="25">
        <f t="shared" si="1070"/>
        <v>0</v>
      </c>
      <c r="NU300" s="25">
        <f t="shared" si="986"/>
        <v>0</v>
      </c>
      <c r="NV300" s="25">
        <f t="shared" si="987"/>
        <v>0</v>
      </c>
      <c r="NW300" s="25">
        <f t="shared" si="1071"/>
        <v>0</v>
      </c>
      <c r="NX300" s="25">
        <f t="shared" si="1072"/>
        <v>46.46</v>
      </c>
      <c r="NY300" s="25">
        <f t="shared" si="1072"/>
        <v>0</v>
      </c>
      <c r="NZ300" s="25">
        <f t="shared" si="1073"/>
        <v>46.46</v>
      </c>
      <c r="OA300" s="25">
        <f t="shared" si="1074"/>
        <v>28.63</v>
      </c>
      <c r="OB300" s="25">
        <f t="shared" si="1074"/>
        <v>0</v>
      </c>
      <c r="OC300" s="25">
        <f t="shared" si="1075"/>
        <v>28.63</v>
      </c>
      <c r="OD300" s="25">
        <f t="shared" si="1076"/>
        <v>46.46</v>
      </c>
      <c r="OE300" s="25">
        <f t="shared" si="1076"/>
        <v>0</v>
      </c>
      <c r="OF300" s="25">
        <f t="shared" si="1076"/>
        <v>46.46</v>
      </c>
      <c r="OG300" s="25">
        <f t="shared" si="988"/>
        <v>0</v>
      </c>
      <c r="OH300" s="25">
        <f t="shared" si="989"/>
        <v>0</v>
      </c>
      <c r="OI300" s="25">
        <f t="shared" si="990"/>
        <v>0</v>
      </c>
      <c r="OJ300" s="25">
        <f t="shared" si="991"/>
        <v>0</v>
      </c>
      <c r="OK300" s="25">
        <f t="shared" si="992"/>
        <v>0</v>
      </c>
      <c r="OL300" s="25">
        <f t="shared" si="993"/>
        <v>0</v>
      </c>
      <c r="OM300" s="25">
        <f t="shared" si="1077"/>
        <v>0</v>
      </c>
      <c r="ON300" s="25">
        <f t="shared" si="1077"/>
        <v>0</v>
      </c>
      <c r="OO300" s="25">
        <f t="shared" si="1077"/>
        <v>0</v>
      </c>
      <c r="OP300" s="25">
        <f t="shared" si="994"/>
        <v>0</v>
      </c>
      <c r="OQ300" s="25">
        <f t="shared" si="995"/>
        <v>0</v>
      </c>
      <c r="OR300" s="25">
        <f t="shared" si="1078"/>
        <v>0</v>
      </c>
      <c r="OS300" s="30">
        <v>536217.23</v>
      </c>
      <c r="OT300" s="30">
        <v>2371311.0099999998</v>
      </c>
    </row>
    <row r="301" spans="1:410" ht="33" customHeight="1" x14ac:dyDescent="0.25">
      <c r="A301" s="18"/>
      <c r="B301" s="18" t="s">
        <v>1071</v>
      </c>
      <c r="C301" s="18">
        <v>1149.1400000000001</v>
      </c>
      <c r="D301" s="16" t="e">
        <f>_xlfn.IFNA(INDEX(#REF!,MATCH(E301,#REF!,0)),0)</f>
        <v>#REF!</v>
      </c>
      <c r="E301" s="18" t="s">
        <v>1120</v>
      </c>
      <c r="F301" s="16" t="s">
        <v>765</v>
      </c>
      <c r="G301" s="16" t="s">
        <v>766</v>
      </c>
      <c r="H301" s="16" t="s">
        <v>767</v>
      </c>
      <c r="I301" s="16" t="s">
        <v>768</v>
      </c>
      <c r="J301" s="16" t="s">
        <v>769</v>
      </c>
      <c r="K301" s="16" t="s">
        <v>770</v>
      </c>
      <c r="L301" s="16" t="s">
        <v>771</v>
      </c>
      <c r="M301" s="18">
        <v>1.64</v>
      </c>
      <c r="N301" s="18">
        <v>1.94</v>
      </c>
      <c r="O301" s="18">
        <v>2.04</v>
      </c>
      <c r="P301" s="18">
        <v>2.34</v>
      </c>
      <c r="Q301" s="18">
        <v>0.1</v>
      </c>
      <c r="R301" s="18">
        <v>1.8399999999999999</v>
      </c>
      <c r="S301" s="18">
        <v>2.14</v>
      </c>
      <c r="T301" s="18">
        <v>0.2</v>
      </c>
      <c r="U301" s="18">
        <v>0</v>
      </c>
      <c r="V301" s="18">
        <v>0</v>
      </c>
      <c r="W301" s="18">
        <v>0</v>
      </c>
      <c r="X301" s="18">
        <v>1.64</v>
      </c>
      <c r="Y301" s="18">
        <v>1.9</v>
      </c>
      <c r="Z301" s="20">
        <f t="shared" si="996"/>
        <v>1.6</v>
      </c>
      <c r="AA301" s="18">
        <v>0.22</v>
      </c>
      <c r="AB301" s="18">
        <v>0</v>
      </c>
      <c r="AC301" s="18">
        <v>0</v>
      </c>
      <c r="AD301" s="18">
        <v>0</v>
      </c>
      <c r="AE301" s="18">
        <v>0</v>
      </c>
      <c r="AF301" s="18">
        <v>0</v>
      </c>
      <c r="AG301" s="18">
        <v>1.2</v>
      </c>
      <c r="AH301" s="18">
        <v>1.5</v>
      </c>
      <c r="AI301" s="20">
        <f t="shared" si="997"/>
        <v>1.75</v>
      </c>
      <c r="AJ301" s="18">
        <v>0</v>
      </c>
      <c r="AK301" s="18">
        <v>0</v>
      </c>
      <c r="AL301" s="20">
        <f t="shared" si="998"/>
        <v>0</v>
      </c>
      <c r="AM301" s="18">
        <v>1.64</v>
      </c>
      <c r="AN301" s="18">
        <v>1.5</v>
      </c>
      <c r="AO301" s="18">
        <v>0.15</v>
      </c>
      <c r="AP301" s="18">
        <v>0.22</v>
      </c>
      <c r="AQ301" s="18">
        <v>1.64</v>
      </c>
      <c r="AR301" s="18">
        <v>1.72</v>
      </c>
      <c r="AS301" s="18">
        <v>0.12</v>
      </c>
      <c r="AT301" s="18">
        <v>0.11</v>
      </c>
      <c r="AU301" s="18">
        <v>0</v>
      </c>
      <c r="AV301" s="18">
        <v>1</v>
      </c>
      <c r="AW301" s="18">
        <v>0</v>
      </c>
      <c r="AX301" s="18">
        <v>0</v>
      </c>
      <c r="AY301" s="18">
        <v>0</v>
      </c>
      <c r="AZ301" s="18">
        <v>0</v>
      </c>
      <c r="BA301" s="18">
        <v>0</v>
      </c>
      <c r="BB301" s="18">
        <v>0</v>
      </c>
      <c r="BC301" s="18">
        <v>0</v>
      </c>
      <c r="BD301" s="18">
        <v>0</v>
      </c>
      <c r="BE301" s="18">
        <v>2</v>
      </c>
      <c r="BF301" s="18">
        <v>0</v>
      </c>
      <c r="BG301" s="18">
        <v>0</v>
      </c>
      <c r="BH301" s="18">
        <v>0</v>
      </c>
      <c r="BI301" s="18">
        <v>0</v>
      </c>
      <c r="BJ301" s="18">
        <v>0</v>
      </c>
      <c r="BK301" s="18">
        <v>0</v>
      </c>
      <c r="BL301" s="18">
        <v>0</v>
      </c>
      <c r="BM301" s="18">
        <v>0</v>
      </c>
      <c r="BN301" s="18">
        <v>0</v>
      </c>
      <c r="BO301" s="18">
        <v>0</v>
      </c>
      <c r="BP301" s="18">
        <v>0</v>
      </c>
      <c r="BQ301" s="18">
        <v>0</v>
      </c>
      <c r="BR301" s="18">
        <v>0</v>
      </c>
      <c r="BS301" s="18">
        <v>0</v>
      </c>
      <c r="BT301" s="18">
        <v>0</v>
      </c>
      <c r="BU301" s="18">
        <v>0</v>
      </c>
      <c r="BV301" s="18">
        <v>0</v>
      </c>
      <c r="BW301" s="18">
        <v>0</v>
      </c>
      <c r="BX301" s="18">
        <v>0</v>
      </c>
      <c r="BY301" s="18">
        <v>0</v>
      </c>
      <c r="BZ301" s="18">
        <v>0</v>
      </c>
      <c r="CA301" s="16" t="e">
        <f>_xlfn.IFNA(IF(RIGHT(D301,2)="=G",0,INDEX(#REF!,MATCH(E301,#REF!,0))),0)</f>
        <v>#REF!</v>
      </c>
      <c r="CB301" s="16" t="s">
        <v>776</v>
      </c>
      <c r="CC301" s="18">
        <v>0</v>
      </c>
      <c r="CD301" s="18">
        <v>0</v>
      </c>
      <c r="CE301" s="18">
        <v>1.4</v>
      </c>
      <c r="CF301" s="18">
        <v>0.85</v>
      </c>
      <c r="CG301" s="18">
        <v>0.12</v>
      </c>
      <c r="CH301" s="18">
        <v>2</v>
      </c>
      <c r="CI301" s="16" t="s">
        <v>98</v>
      </c>
      <c r="CJ301" s="18">
        <v>0</v>
      </c>
      <c r="CK301" s="20">
        <f t="shared" si="864"/>
        <v>1.33</v>
      </c>
      <c r="CL301" s="20">
        <f t="shared" si="999"/>
        <v>1.33</v>
      </c>
      <c r="CM301" s="18">
        <v>29.75</v>
      </c>
      <c r="CN301" s="18">
        <v>37.4</v>
      </c>
      <c r="CO301" s="18">
        <v>36.561</v>
      </c>
      <c r="CP301" s="22">
        <f t="shared" si="865"/>
        <v>36.56</v>
      </c>
      <c r="CQ301" s="22">
        <f t="shared" si="866"/>
        <v>35.229999999999997</v>
      </c>
      <c r="CR301" s="22">
        <f t="shared" si="1000"/>
        <v>1.33</v>
      </c>
      <c r="CS301" s="22">
        <f t="shared" si="867"/>
        <v>35.33</v>
      </c>
      <c r="CT301" s="22">
        <f t="shared" si="868"/>
        <v>35.53</v>
      </c>
      <c r="CU301" s="18">
        <v>35.53</v>
      </c>
      <c r="CV301" s="22">
        <f t="shared" si="1001"/>
        <v>1.6</v>
      </c>
      <c r="CW301" s="22">
        <f t="shared" si="869"/>
        <v>0</v>
      </c>
      <c r="CX301" s="22">
        <f t="shared" si="870"/>
        <v>0</v>
      </c>
      <c r="CY301" s="22">
        <f t="shared" si="871"/>
        <v>37.130000000000003</v>
      </c>
      <c r="CZ301" s="22">
        <f t="shared" si="872"/>
        <v>37.28</v>
      </c>
      <c r="DA301" s="18">
        <v>37.4</v>
      </c>
      <c r="DB301" s="20">
        <f t="shared" si="1002"/>
        <v>2.17</v>
      </c>
      <c r="DC301" s="20">
        <f t="shared" si="1003"/>
        <v>0.84</v>
      </c>
      <c r="DD301" s="20">
        <f t="shared" si="1004"/>
        <v>1.33</v>
      </c>
      <c r="DE301" s="20">
        <f t="shared" si="873"/>
        <v>0.1</v>
      </c>
      <c r="DF301" s="20">
        <f t="shared" si="874"/>
        <v>0.2</v>
      </c>
      <c r="DG301" s="20">
        <f t="shared" si="875"/>
        <v>1.03</v>
      </c>
      <c r="DH301" s="20">
        <f t="shared" si="876"/>
        <v>0</v>
      </c>
      <c r="DI301" s="20">
        <f t="shared" si="877"/>
        <v>0</v>
      </c>
      <c r="DJ301" s="20">
        <f t="shared" si="878"/>
        <v>0</v>
      </c>
      <c r="DK301" s="20">
        <f t="shared" si="1005"/>
        <v>1.33</v>
      </c>
      <c r="DL301" s="20">
        <f t="shared" si="1006"/>
        <v>0</v>
      </c>
      <c r="DM301" s="20">
        <f t="shared" si="1007"/>
        <v>0</v>
      </c>
      <c r="DN301" s="20">
        <f t="shared" si="1008"/>
        <v>0</v>
      </c>
      <c r="DO301" s="18">
        <v>2.54</v>
      </c>
      <c r="DP301" s="18">
        <v>0</v>
      </c>
      <c r="DQ301" s="18">
        <v>1</v>
      </c>
      <c r="DR301" s="18">
        <v>1</v>
      </c>
      <c r="DS301" s="25">
        <f t="shared" si="1009"/>
        <v>2.54</v>
      </c>
      <c r="DT301" s="25">
        <f t="shared" si="1010"/>
        <v>0</v>
      </c>
      <c r="DU301" s="25">
        <f t="shared" si="1011"/>
        <v>3.38</v>
      </c>
      <c r="DV301" s="25">
        <f t="shared" si="1012"/>
        <v>0</v>
      </c>
      <c r="DW301" s="25">
        <f t="shared" si="1013"/>
        <v>3.38</v>
      </c>
      <c r="DX301" s="25">
        <f t="shared" si="1014"/>
        <v>6.9</v>
      </c>
      <c r="DY301" s="25">
        <f t="shared" si="1015"/>
        <v>0</v>
      </c>
      <c r="DZ301" s="25">
        <f t="shared" si="1016"/>
        <v>6.9</v>
      </c>
      <c r="EA301" s="25">
        <f t="shared" si="1017"/>
        <v>4.54</v>
      </c>
      <c r="EB301" s="25">
        <f t="shared" si="1018"/>
        <v>0</v>
      </c>
      <c r="EC301" s="25">
        <f t="shared" si="1019"/>
        <v>4.54</v>
      </c>
      <c r="ED301" s="25">
        <f t="shared" si="1020"/>
        <v>2.36</v>
      </c>
      <c r="EE301" s="25">
        <f t="shared" si="1020"/>
        <v>0</v>
      </c>
      <c r="EF301" s="25">
        <f t="shared" si="1021"/>
        <v>2.36</v>
      </c>
      <c r="EG301" s="25">
        <f t="shared" si="1022"/>
        <v>4.54</v>
      </c>
      <c r="EH301" s="25">
        <f t="shared" si="1022"/>
        <v>0</v>
      </c>
      <c r="EI301" s="25">
        <f t="shared" si="1023"/>
        <v>4.54</v>
      </c>
      <c r="EJ301" s="18">
        <v>1149.1400000000001</v>
      </c>
      <c r="EK301" s="18">
        <v>1110.44</v>
      </c>
      <c r="EL301" s="18" t="s">
        <v>1120</v>
      </c>
      <c r="EM301" s="18" t="s">
        <v>1121</v>
      </c>
      <c r="EN301" s="16" t="s">
        <v>774</v>
      </c>
      <c r="EO301" s="16" t="s">
        <v>132</v>
      </c>
      <c r="EP301" s="16" t="e">
        <f>IF(OR(EN301="Cống tròn",EN301="Cống hộp",EN301="Ống nhựa"),INDEX(#REF!,MATCH(E301,#REF!,0)),IF(OR(EN301="Rãnh xây",EN301="Rãnh bê tông"),INDEX(#REF!,MATCH(E301,#REF!,0)),0))</f>
        <v>#REF!</v>
      </c>
      <c r="EQ301" s="18">
        <v>37.500000000000043</v>
      </c>
      <c r="ER301" s="18">
        <v>1</v>
      </c>
      <c r="ES301" s="25">
        <f t="shared" si="1024"/>
        <v>37</v>
      </c>
      <c r="ET301" s="1" t="e">
        <f>_xlfn.IFNA(IF(EN301="Cống tròn",INDEX(#REF!,MATCH(E301,#REF!,0)),IF(EN301="Cống hộp",INDEX(#REF!,MATCH(E301,#REF!,0)),EU301&amp;" ,"&amp;EV301)),0)</f>
        <v>#REF!</v>
      </c>
      <c r="EU301" s="16" t="s">
        <v>769</v>
      </c>
      <c r="EV301" s="16" t="s">
        <v>775</v>
      </c>
      <c r="EW301" s="16" t="e">
        <f>_xlfn.IFNA(INDEX(#REF!,MATCH(E301,#REF!,0)),0)</f>
        <v>#REF!</v>
      </c>
      <c r="EX301" s="16"/>
      <c r="EY301" s="18">
        <v>0</v>
      </c>
      <c r="EZ301" s="18">
        <v>0</v>
      </c>
      <c r="FA301" s="18">
        <v>0</v>
      </c>
      <c r="FB301" s="18">
        <v>0</v>
      </c>
      <c r="FC301" s="18">
        <v>0</v>
      </c>
      <c r="FD301" s="25">
        <f t="shared" si="879"/>
        <v>0</v>
      </c>
      <c r="FE301" s="25">
        <f t="shared" si="1025"/>
        <v>0</v>
      </c>
      <c r="FF301" s="18">
        <v>0.1</v>
      </c>
      <c r="FG301" s="18">
        <v>2</v>
      </c>
      <c r="FH301" s="18">
        <v>1</v>
      </c>
      <c r="FI301" s="25">
        <f t="shared" si="1026"/>
        <v>1.2</v>
      </c>
      <c r="FJ301" s="18">
        <v>0</v>
      </c>
      <c r="FK301" s="18">
        <v>0</v>
      </c>
      <c r="FL301" s="18">
        <v>0.2</v>
      </c>
      <c r="FM301" s="18">
        <v>1.4</v>
      </c>
      <c r="FN301" s="18">
        <v>0</v>
      </c>
      <c r="FO301" s="25">
        <f t="shared" si="1027"/>
        <v>1.4</v>
      </c>
      <c r="FP301" s="18">
        <v>1.4999999999999999E-2</v>
      </c>
      <c r="FQ301" s="18">
        <v>1</v>
      </c>
      <c r="FR301" s="25">
        <f t="shared" si="880"/>
        <v>36</v>
      </c>
      <c r="FS301" s="25">
        <f t="shared" si="881"/>
        <v>0.52500000000000002</v>
      </c>
      <c r="FT301" s="25">
        <f t="shared" si="882"/>
        <v>36.524999999999999</v>
      </c>
      <c r="FU301" s="25">
        <f t="shared" si="883"/>
        <v>-0.97500000000004405</v>
      </c>
      <c r="FV301" s="25" t="str">
        <f t="shared" si="1028"/>
        <v>Thêm 01</v>
      </c>
      <c r="FW301" s="25">
        <f t="shared" si="1029"/>
        <v>0.04</v>
      </c>
      <c r="FX301" s="16"/>
      <c r="FY301" s="16"/>
      <c r="FZ301" s="16"/>
      <c r="GA301" s="16"/>
      <c r="GB301" s="19">
        <v>0</v>
      </c>
      <c r="GC301" s="19">
        <v>0</v>
      </c>
      <c r="GD301" s="19">
        <v>0</v>
      </c>
      <c r="GE301" s="19">
        <v>0</v>
      </c>
      <c r="GF301" s="19">
        <v>0</v>
      </c>
      <c r="GG301" s="19">
        <v>0</v>
      </c>
      <c r="GH301" s="19">
        <v>0</v>
      </c>
      <c r="GI301" s="19">
        <v>0</v>
      </c>
      <c r="GJ301" s="19">
        <v>0</v>
      </c>
      <c r="GK301" s="19">
        <v>0</v>
      </c>
      <c r="GL301" s="25">
        <f t="shared" si="884"/>
        <v>0</v>
      </c>
      <c r="GM301" s="25">
        <f t="shared" si="1030"/>
        <v>0</v>
      </c>
      <c r="GN301" s="19">
        <v>0</v>
      </c>
      <c r="GO301" s="19">
        <v>0</v>
      </c>
      <c r="GP301" s="19">
        <v>0</v>
      </c>
      <c r="GQ301" s="19">
        <v>0</v>
      </c>
      <c r="GR301" s="1" t="e">
        <f>_xlfn.IFNA(INDEX(#REF!,MATCH(E301,#REF!,0)),0)</f>
        <v>#REF!</v>
      </c>
      <c r="GS301" s="16"/>
      <c r="GT301" s="18">
        <v>0</v>
      </c>
      <c r="GU301" s="18">
        <v>0</v>
      </c>
      <c r="GV301" s="18">
        <v>0</v>
      </c>
      <c r="GW301" s="18">
        <v>0</v>
      </c>
      <c r="GX301" s="25">
        <f t="shared" si="885"/>
        <v>0</v>
      </c>
      <c r="GY301" s="25">
        <f t="shared" si="886"/>
        <v>0</v>
      </c>
      <c r="GZ301" s="25">
        <f t="shared" si="1031"/>
        <v>0</v>
      </c>
      <c r="HA301" s="1" t="e" cm="1">
        <f t="array" ref="HA301">INDEX(#REF!,MATCH(EJ301&amp;EK301&amp;HD301&amp;HE301&amp;HF301,#REF!&amp;#REF!&amp;#REF!&amp;#REF!&amp;#REF!,0))</f>
        <v>#REF!</v>
      </c>
      <c r="HB301" s="16"/>
      <c r="HC301" s="25">
        <f t="shared" si="1032"/>
        <v>0</v>
      </c>
      <c r="HD301" s="18">
        <v>0</v>
      </c>
      <c r="HE301" s="18">
        <v>0</v>
      </c>
      <c r="HF301" s="18">
        <v>0</v>
      </c>
      <c r="HG301" s="1" t="e" cm="1">
        <f t="array" ref="HG301">INDEX(#REF!,MATCH(EJ301&amp;EK301&amp;HJ301&amp;HK301&amp;HL301,#REF!&amp;#REF!&amp;#REF!&amp;#REF!&amp;#REF!,0))</f>
        <v>#REF!</v>
      </c>
      <c r="HH301" s="16"/>
      <c r="HI301" s="25">
        <f t="shared" si="1033"/>
        <v>0</v>
      </c>
      <c r="HJ301" s="25">
        <f t="shared" si="1034"/>
        <v>0</v>
      </c>
      <c r="HK301" s="19">
        <v>0</v>
      </c>
      <c r="HL301" s="19">
        <v>0</v>
      </c>
      <c r="HM301" s="18">
        <v>0.01</v>
      </c>
      <c r="HN301" s="18">
        <v>1</v>
      </c>
      <c r="HO301" s="25">
        <f t="shared" si="1035"/>
        <v>0</v>
      </c>
      <c r="HP301" s="25">
        <f t="shared" si="1036"/>
        <v>0</v>
      </c>
      <c r="HQ301" s="25">
        <f t="shared" si="1037"/>
        <v>0</v>
      </c>
      <c r="HR301" s="25">
        <f t="shared" si="1038"/>
        <v>0</v>
      </c>
      <c r="HS301" s="25">
        <f t="shared" si="1039"/>
        <v>0</v>
      </c>
      <c r="HT301" s="19">
        <v>0</v>
      </c>
      <c r="HU301" s="19">
        <v>0</v>
      </c>
      <c r="HV301" s="19">
        <v>0</v>
      </c>
      <c r="HW301" s="25">
        <f t="shared" si="1040"/>
        <v>0</v>
      </c>
      <c r="HX301" s="19">
        <v>0</v>
      </c>
      <c r="HY301" s="19">
        <v>0</v>
      </c>
      <c r="HZ301" s="18">
        <v>36.56</v>
      </c>
      <c r="IA301" s="20">
        <f>ROUND(IF(EN301="Cống tròn",IF(EN301="Cống tròn",IF(EU301="Không có móng",IQ301-FF301,IF(EU301="Đế",IP301-FN301,IF(OR(EU301="Móng bê tông",EU301="Móng bê tông kết hợp đế"),II301-FJ301,0))),0),IF(EN301="Cống hộp",IF(AND(EN301="Cống hộp",EU301="Không có móng"),IQ301-GF301,IF(AND(EN301="Cống hộp",EU301="Móng bê tông"),IJ301-GB301,0)),IF(OR(EN301="Rãnh xây",EN301="Rãnh bê tông"),IF(OR(EN301="Rãnh xây",EN301="Rãnh bê tông"),IK301-GB301,0),IF(EN301="Ống nhựa",IF(AND(EN301="Ống nhựa",EU301="Không đắp cát"),IQ301-HT301,IF(AND(EN301="Ống nhựa",EU301="Đắp cát"),IH301-HX301,0)),IF(EN301="Rãnh thang",IF(EN301="Rãnh thang",IF(EU301="Móng bê tông",#REF!-#REF!,IQ301),0),0))))),2)</f>
        <v>35.53</v>
      </c>
      <c r="IB301" s="20">
        <f t="shared" si="1041"/>
        <v>1.0300000000000011</v>
      </c>
      <c r="IC301" s="20">
        <f t="shared" si="887"/>
        <v>35.529999999999994</v>
      </c>
      <c r="ID301" s="20">
        <f t="shared" si="888"/>
        <v>0</v>
      </c>
      <c r="IE301" s="20">
        <f t="shared" si="889"/>
        <v>0</v>
      </c>
      <c r="IF301" s="20">
        <f t="shared" si="890"/>
        <v>0</v>
      </c>
      <c r="IG301" s="20">
        <f>IF(EN301="Rãnh thang",IF(AND(EN301="Rãnh thang",EU301="Móng bê tông"),IQ301-#REF!,0),IF(EN301="Ống nhựa",IF(AND(EN301="Ống nhựa",EU301="Đắp cát"),IQ301-HT301,0),IF(EN301="Cống tròn",IF(EN301="Cống tròn",IF(OR(EU301="Móng bê tông",EU301="Móng bê tông kết hợp đế"),IM301-FL301,0),0),IF(EN301="Cống hộp",IF(AND(EN301="Cống hộp",EU301="Móng bê tông"),IN301-GD301,0),IF(OR(EN301="Rãnh xây",EN301="Rãnh bê tông"),IF(AND(EN301="Rãnh xây",EU301="Móng bê tông"),IO301-GD301,IF(AND(EN301="Rãnh bê tông",EU301="Móng bê tông"),IO301-GD301,0)),0)))))</f>
        <v>35.529999999999994</v>
      </c>
      <c r="IH301" s="20">
        <f t="shared" si="891"/>
        <v>0</v>
      </c>
      <c r="II301" s="20">
        <f t="shared" si="892"/>
        <v>35.529999999999994</v>
      </c>
      <c r="IJ301" s="20">
        <f t="shared" si="893"/>
        <v>0</v>
      </c>
      <c r="IK301" s="20">
        <f t="shared" si="894"/>
        <v>0</v>
      </c>
      <c r="IL301" s="20">
        <f t="shared" si="895"/>
        <v>35.729999999999997</v>
      </c>
      <c r="IM301" s="20">
        <f t="shared" si="896"/>
        <v>35.729999999999997</v>
      </c>
      <c r="IN301" s="20">
        <f t="shared" si="897"/>
        <v>0</v>
      </c>
      <c r="IO301" s="20">
        <f t="shared" si="898"/>
        <v>0</v>
      </c>
      <c r="IP301" s="20">
        <f t="shared" si="899"/>
        <v>0</v>
      </c>
      <c r="IQ301" s="18">
        <v>35.83</v>
      </c>
      <c r="IR301" s="25">
        <f t="shared" si="1042"/>
        <v>0</v>
      </c>
      <c r="IS301" s="25">
        <f t="shared" si="900"/>
        <v>0</v>
      </c>
      <c r="IT301" s="25">
        <f t="shared" si="901"/>
        <v>0</v>
      </c>
      <c r="IU301" s="25">
        <f>ROUND(IF(EN301="Cống tròn",IF(EN301="Cống tròn",IV301+FF301,0),IF(EN301="Cống hộp",IF(EN301="Cống hộp",IV301+GP301,0),IF(OR(EN301="Rãnh xây",EN301="Rãnh bê tông"),IF(OR(EN301="Rãnh xây",EN301="Rãnh bê tông"),IV301+GP301,0),IF(EN301="ống nhựa",IF(EN301="Ống nhựa",IV301+HT301,0),IF(EN301="Rãnh thang",IF(EN301="Rãnh thang",IQ301+#REF!,0),0))))),2)</f>
        <v>36.89</v>
      </c>
      <c r="IV301" s="18">
        <v>36.79</v>
      </c>
      <c r="IW301" s="25">
        <f t="shared" si="902"/>
        <v>36.89</v>
      </c>
      <c r="IX301" s="25">
        <f t="shared" si="903"/>
        <v>0</v>
      </c>
      <c r="IY301" s="25">
        <f t="shared" si="904"/>
        <v>0</v>
      </c>
      <c r="IZ301" s="25">
        <f t="shared" si="905"/>
        <v>0</v>
      </c>
      <c r="JA301" s="25">
        <f t="shared" si="906"/>
        <v>0</v>
      </c>
      <c r="JB301" s="18">
        <v>36.520000000000003</v>
      </c>
      <c r="JC301" s="20">
        <f>ROUND(IF(EN301="Cống tròn",IF(EN301="Cống tròn",IF(EU301="Không có móng",JS301-FF301,IF(EU301="Đế",JR301-FN301,IF(OR(EU301="Móng bê tông",EU301="Móng bê tông kết hợp đế"),JK301-FJ301,0))),0),IF(EN301="Cống hộp",IF(AND(EN301="Cống hộp",EU301="Không có móng"),JS301-GF301,IF(AND(EN301="Cống hộp",EU301="Móng bê tông"),JL301-GB301,0)),IF(OR(EN301="Rãnh xây",EN301="Rãnh bê tông"),IF(OR(EN301="Rãnh xây",EN301="Rãnh bê tông"),JM301-GB301,0),IF(EN301="Ống nhựa",IF(AND(EN301="Ống nhựa",EU301="Không đắp cát"),JS301-HT301,IF(AND(EN301="Ống nhựa",EU301="Đắp cát"),JJ301-HX301,0)),IF(EN301="Rãnh thang",IF(EN301="Rãnh thang",IF(EU301="Móng bê tông",#REF!-#REF!,JS301),0),0))))),2)</f>
        <v>35.49</v>
      </c>
      <c r="JD301" s="20">
        <f t="shared" si="1043"/>
        <v>1.0300000000000011</v>
      </c>
      <c r="JE301" s="20">
        <f t="shared" si="907"/>
        <v>35.489999999999995</v>
      </c>
      <c r="JF301" s="20">
        <f t="shared" si="908"/>
        <v>0</v>
      </c>
      <c r="JG301" s="20">
        <f t="shared" si="909"/>
        <v>0</v>
      </c>
      <c r="JH301" s="20">
        <f t="shared" si="910"/>
        <v>0</v>
      </c>
      <c r="JI301" s="20">
        <f>IF(EN301="Rãnh thang",IF(AND(EN301="Rãnh thang",EU301="Móng bê tông"),JS301-#REF!,0),IF(EN301="Ống nhựa",IF(AND(EN301="Ống nhựa",EU301="Đắp cát"),JS301-HT301,0),IF(EN301="Cống tròn",IF(EN301="Cống tròn",IF(OR(EU301="Móng bê tông",EU301="Móng bê tông kết hợp đế"),JO301-FL301,0),0),IF(EN301="Cống hộp",IF(AND(EN301="Cống hộp",EU301="Móng bê tông"),JP301-GD301,0),IF(OR(EN301="Rãnh xây",EN301="Rãnh bê tông"),IF(AND(EN301="Rãnh xây",EU301="Móng bê tông"),JQ301-GD301,IF(AND(EN301="Rãnh bê tông",EU301="Móng bê tông"),JQ301-GD301,0)),0)))))</f>
        <v>35.489999999999995</v>
      </c>
      <c r="JJ301" s="20">
        <f t="shared" si="911"/>
        <v>0</v>
      </c>
      <c r="JK301" s="20">
        <f t="shared" si="912"/>
        <v>35.489999999999995</v>
      </c>
      <c r="JL301" s="20">
        <f t="shared" si="913"/>
        <v>0</v>
      </c>
      <c r="JM301" s="20">
        <f t="shared" si="914"/>
        <v>0</v>
      </c>
      <c r="JN301" s="20">
        <f t="shared" si="915"/>
        <v>35.69</v>
      </c>
      <c r="JO301" s="20">
        <f t="shared" si="916"/>
        <v>35.69</v>
      </c>
      <c r="JP301" s="20">
        <f t="shared" si="917"/>
        <v>0</v>
      </c>
      <c r="JQ301" s="20">
        <f t="shared" si="918"/>
        <v>0</v>
      </c>
      <c r="JR301" s="20">
        <f t="shared" si="919"/>
        <v>0</v>
      </c>
      <c r="JS301" s="26">
        <v>35.79</v>
      </c>
      <c r="JT301" s="25">
        <f t="shared" si="1044"/>
        <v>0</v>
      </c>
      <c r="JU301" s="25">
        <f t="shared" si="920"/>
        <v>0</v>
      </c>
      <c r="JV301" s="25">
        <f t="shared" si="921"/>
        <v>0</v>
      </c>
      <c r="JW301" s="25">
        <f>ROUND(IF(EN301="Cống tròn",IF(EN301="Cống tròn",JX301+FF301,0),IF(EN301="Cống hộp",IF(EN301="Cống hộp",JX301+GP301,0),IF(OR(EN301="Rãnh xây",EN301="Rãnh bê tông"),IF(OR(EN301="Rãnh xây",EN301="Rãnh bê tông"),JX301+GP301,0),IF(EN301="ống nhựa",IF(EN301="Ống nhựa",JX301+HT301,0),IF(EN301="Rãnh thang",IF(EN301="Rãnh thang",JS301+#REF!,0),0))))),2)</f>
        <v>36.89</v>
      </c>
      <c r="JX301" s="27">
        <v>36.79</v>
      </c>
      <c r="JY301" s="25">
        <f t="shared" si="922"/>
        <v>36.89</v>
      </c>
      <c r="JZ301" s="25">
        <f t="shared" si="923"/>
        <v>0</v>
      </c>
      <c r="KA301" s="25">
        <f t="shared" si="924"/>
        <v>0</v>
      </c>
      <c r="KB301" s="25">
        <f t="shared" si="925"/>
        <v>0</v>
      </c>
      <c r="KC301" s="25">
        <f t="shared" si="926"/>
        <v>0</v>
      </c>
      <c r="KD301" s="28" t="s">
        <v>98</v>
      </c>
      <c r="KE301" s="27">
        <v>0</v>
      </c>
      <c r="KF301" s="25">
        <f t="shared" si="927"/>
        <v>1.0300000000000011</v>
      </c>
      <c r="KG301" s="25">
        <f t="shared" si="1045"/>
        <v>1.0300000000000011</v>
      </c>
      <c r="KH301" s="27">
        <v>0</v>
      </c>
      <c r="KI301" s="25">
        <f t="shared" si="928"/>
        <v>1.0300000000000011</v>
      </c>
      <c r="KJ301" s="25">
        <f t="shared" si="1046"/>
        <v>1.0300000000000011</v>
      </c>
      <c r="KK301" s="25">
        <f t="shared" si="929"/>
        <v>0</v>
      </c>
      <c r="KL301" s="25">
        <f t="shared" si="930"/>
        <v>0</v>
      </c>
      <c r="KM301" s="25">
        <f t="shared" si="1047"/>
        <v>0</v>
      </c>
      <c r="KN301" s="25">
        <f t="shared" si="931"/>
        <v>0</v>
      </c>
      <c r="KO301" s="25">
        <f t="shared" si="932"/>
        <v>0</v>
      </c>
      <c r="KP301" s="25">
        <f t="shared" si="1048"/>
        <v>0</v>
      </c>
      <c r="KQ301" s="25">
        <f t="shared" si="933"/>
        <v>0.2</v>
      </c>
      <c r="KR301" s="25">
        <f t="shared" si="934"/>
        <v>0.2</v>
      </c>
      <c r="KS301" s="25">
        <f t="shared" si="1049"/>
        <v>0.2</v>
      </c>
      <c r="KT301" s="25">
        <f t="shared" si="935"/>
        <v>0</v>
      </c>
      <c r="KU301" s="25">
        <f t="shared" si="936"/>
        <v>0</v>
      </c>
      <c r="KV301" s="25">
        <f t="shared" si="1050"/>
        <v>0</v>
      </c>
      <c r="KW301" s="25">
        <f t="shared" si="863"/>
        <v>0</v>
      </c>
      <c r="KX301" s="25">
        <f t="shared" si="937"/>
        <v>0</v>
      </c>
      <c r="KY301" s="25">
        <f t="shared" si="1051"/>
        <v>0</v>
      </c>
      <c r="KZ301" s="25">
        <f t="shared" si="938"/>
        <v>0</v>
      </c>
      <c r="LA301" s="25">
        <f t="shared" si="939"/>
        <v>0</v>
      </c>
      <c r="LB301" s="25">
        <f t="shared" si="1052"/>
        <v>0</v>
      </c>
      <c r="LC301" s="25">
        <f t="shared" si="940"/>
        <v>0.83000000000000118</v>
      </c>
      <c r="LD301" s="25">
        <f t="shared" si="941"/>
        <v>0.83000000000000118</v>
      </c>
      <c r="LE301" s="25">
        <f t="shared" si="1053"/>
        <v>0.83000000000000118</v>
      </c>
      <c r="LF301" s="25">
        <f t="shared" si="942"/>
        <v>0</v>
      </c>
      <c r="LG301" s="25">
        <f t="shared" si="943"/>
        <v>0</v>
      </c>
      <c r="LH301" s="25">
        <f t="shared" si="1054"/>
        <v>0</v>
      </c>
      <c r="LI301" s="25">
        <f t="shared" si="944"/>
        <v>0</v>
      </c>
      <c r="LJ301" s="25">
        <f t="shared" si="945"/>
        <v>0</v>
      </c>
      <c r="LK301" s="25">
        <f t="shared" si="1055"/>
        <v>0</v>
      </c>
      <c r="LL301" s="25">
        <f t="shared" si="946"/>
        <v>0</v>
      </c>
      <c r="LM301" s="25">
        <f t="shared" si="947"/>
        <v>0</v>
      </c>
      <c r="LN301" s="25">
        <f t="shared" si="1056"/>
        <v>0</v>
      </c>
      <c r="LO301" s="25">
        <f t="shared" si="948"/>
        <v>0</v>
      </c>
      <c r="LP301" s="25">
        <f t="shared" si="949"/>
        <v>0</v>
      </c>
      <c r="LQ301" s="25">
        <f t="shared" si="1057"/>
        <v>0</v>
      </c>
      <c r="LR301" s="25">
        <f t="shared" si="950"/>
        <v>0</v>
      </c>
      <c r="LS301" s="25">
        <f t="shared" si="951"/>
        <v>0</v>
      </c>
      <c r="LT301" s="25">
        <f t="shared" si="1058"/>
        <v>0</v>
      </c>
      <c r="LU301" s="25">
        <f t="shared" si="952"/>
        <v>0</v>
      </c>
      <c r="LV301" s="25">
        <f t="shared" si="953"/>
        <v>0</v>
      </c>
      <c r="LW301" s="25">
        <f t="shared" si="1059"/>
        <v>0</v>
      </c>
      <c r="LX301" s="25">
        <f t="shared" si="954"/>
        <v>0</v>
      </c>
      <c r="LY301" s="25">
        <f t="shared" si="955"/>
        <v>0</v>
      </c>
      <c r="LZ301" s="25">
        <f t="shared" si="1060"/>
        <v>0</v>
      </c>
      <c r="MA301" s="25">
        <f t="shared" si="956"/>
        <v>0</v>
      </c>
      <c r="MB301" s="25">
        <f t="shared" si="957"/>
        <v>0</v>
      </c>
      <c r="MC301" s="25">
        <f t="shared" si="1061"/>
        <v>0</v>
      </c>
      <c r="MD301" s="25">
        <f t="shared" si="958"/>
        <v>0</v>
      </c>
      <c r="ME301" s="25">
        <f t="shared" si="959"/>
        <v>0</v>
      </c>
      <c r="MF301" s="25">
        <f t="shared" si="1062"/>
        <v>0</v>
      </c>
      <c r="MG301" s="25">
        <f t="shared" si="960"/>
        <v>0</v>
      </c>
      <c r="MH301" s="25">
        <f t="shared" si="961"/>
        <v>0</v>
      </c>
      <c r="MI301" s="25">
        <f t="shared" si="1063"/>
        <v>0</v>
      </c>
      <c r="MJ301" s="25">
        <f t="shared" si="962"/>
        <v>0</v>
      </c>
      <c r="MK301" s="25">
        <f t="shared" si="963"/>
        <v>0</v>
      </c>
      <c r="ML301" s="25">
        <f t="shared" si="1064"/>
        <v>0</v>
      </c>
      <c r="MM301" s="25">
        <f t="shared" si="964"/>
        <v>0</v>
      </c>
      <c r="MN301" s="25">
        <f t="shared" si="965"/>
        <v>0</v>
      </c>
      <c r="MO301" s="25">
        <f t="shared" si="1065"/>
        <v>0</v>
      </c>
      <c r="MP301" s="25">
        <f t="shared" si="966"/>
        <v>0</v>
      </c>
      <c r="MQ301" s="25">
        <f t="shared" si="967"/>
        <v>0</v>
      </c>
      <c r="MR301" s="25">
        <f t="shared" si="1066"/>
        <v>0</v>
      </c>
      <c r="MS301" s="29">
        <v>1.4</v>
      </c>
      <c r="MT301" s="29">
        <v>0</v>
      </c>
      <c r="MU301" s="29">
        <v>1</v>
      </c>
      <c r="MV301" s="29">
        <v>1</v>
      </c>
      <c r="MW301" s="25">
        <f t="shared" si="968"/>
        <v>1.4</v>
      </c>
      <c r="MX301" s="25">
        <f t="shared" si="969"/>
        <v>1.44</v>
      </c>
      <c r="MY301" s="25">
        <f t="shared" si="970"/>
        <v>0</v>
      </c>
      <c r="MZ301" s="25">
        <f t="shared" si="971"/>
        <v>0</v>
      </c>
      <c r="NA301" s="25">
        <f t="shared" si="972"/>
        <v>1.4</v>
      </c>
      <c r="NB301" s="25">
        <f t="shared" si="973"/>
        <v>1.44</v>
      </c>
      <c r="NC301" s="25">
        <f t="shared" si="974"/>
        <v>0</v>
      </c>
      <c r="ND301" s="25">
        <f t="shared" si="975"/>
        <v>0</v>
      </c>
      <c r="NE301" s="25">
        <f t="shared" si="1067"/>
        <v>1.4</v>
      </c>
      <c r="NF301" s="25">
        <f t="shared" si="1067"/>
        <v>1.44</v>
      </c>
      <c r="NG301" s="25">
        <f t="shared" si="1067"/>
        <v>0</v>
      </c>
      <c r="NH301" s="25">
        <f t="shared" si="976"/>
        <v>0</v>
      </c>
      <c r="NI301" s="25">
        <f t="shared" si="977"/>
        <v>54</v>
      </c>
      <c r="NJ301" s="25">
        <f t="shared" si="978"/>
        <v>0</v>
      </c>
      <c r="NK301" s="25">
        <f t="shared" si="979"/>
        <v>54</v>
      </c>
      <c r="NL301" s="25">
        <f t="shared" si="980"/>
        <v>30.78</v>
      </c>
      <c r="NM301" s="25">
        <f t="shared" si="981"/>
        <v>0</v>
      </c>
      <c r="NN301" s="25">
        <f t="shared" si="1068"/>
        <v>30.78</v>
      </c>
      <c r="NO301" s="25">
        <f t="shared" si="982"/>
        <v>0</v>
      </c>
      <c r="NP301" s="25">
        <f t="shared" si="983"/>
        <v>0</v>
      </c>
      <c r="NQ301" s="25">
        <f t="shared" si="1069"/>
        <v>0</v>
      </c>
      <c r="NR301" s="25">
        <f t="shared" si="984"/>
        <v>0</v>
      </c>
      <c r="NS301" s="25">
        <f t="shared" si="985"/>
        <v>0</v>
      </c>
      <c r="NT301" s="25">
        <f t="shared" si="1070"/>
        <v>0</v>
      </c>
      <c r="NU301" s="25">
        <f t="shared" si="986"/>
        <v>0</v>
      </c>
      <c r="NV301" s="25">
        <f t="shared" si="987"/>
        <v>0</v>
      </c>
      <c r="NW301" s="25">
        <f t="shared" si="1071"/>
        <v>0</v>
      </c>
      <c r="NX301" s="25">
        <f t="shared" si="1072"/>
        <v>30.78</v>
      </c>
      <c r="NY301" s="25">
        <f t="shared" si="1072"/>
        <v>0</v>
      </c>
      <c r="NZ301" s="25">
        <f t="shared" si="1073"/>
        <v>30.78</v>
      </c>
      <c r="OA301" s="25">
        <f t="shared" si="1074"/>
        <v>23.22</v>
      </c>
      <c r="OB301" s="25">
        <f t="shared" si="1074"/>
        <v>0</v>
      </c>
      <c r="OC301" s="25">
        <f t="shared" si="1075"/>
        <v>23.22</v>
      </c>
      <c r="OD301" s="25">
        <f t="shared" si="1076"/>
        <v>30.78</v>
      </c>
      <c r="OE301" s="25">
        <f t="shared" si="1076"/>
        <v>0</v>
      </c>
      <c r="OF301" s="25">
        <f t="shared" si="1076"/>
        <v>30.78</v>
      </c>
      <c r="OG301" s="25">
        <f t="shared" si="988"/>
        <v>0</v>
      </c>
      <c r="OH301" s="25">
        <f t="shared" si="989"/>
        <v>0</v>
      </c>
      <c r="OI301" s="25">
        <f t="shared" si="990"/>
        <v>0</v>
      </c>
      <c r="OJ301" s="25">
        <f t="shared" si="991"/>
        <v>0</v>
      </c>
      <c r="OK301" s="25">
        <f t="shared" si="992"/>
        <v>0</v>
      </c>
      <c r="OL301" s="25">
        <f t="shared" si="993"/>
        <v>0</v>
      </c>
      <c r="OM301" s="25">
        <f t="shared" si="1077"/>
        <v>0</v>
      </c>
      <c r="ON301" s="25">
        <f t="shared" si="1077"/>
        <v>0</v>
      </c>
      <c r="OO301" s="25">
        <f t="shared" si="1077"/>
        <v>0</v>
      </c>
      <c r="OP301" s="25">
        <f t="shared" si="994"/>
        <v>0</v>
      </c>
      <c r="OQ301" s="25">
        <f t="shared" si="995"/>
        <v>0</v>
      </c>
      <c r="OR301" s="25">
        <f t="shared" si="1078"/>
        <v>0</v>
      </c>
      <c r="OS301" s="30">
        <v>536217.23</v>
      </c>
      <c r="OT301" s="30">
        <v>2371272.31</v>
      </c>
    </row>
    <row r="302" spans="1:410" ht="33" customHeight="1" x14ac:dyDescent="0.25">
      <c r="A302" s="18"/>
      <c r="B302" s="18" t="s">
        <v>1071</v>
      </c>
      <c r="C302" s="18">
        <v>1110.44</v>
      </c>
      <c r="D302" s="16" t="e">
        <f>_xlfn.IFNA(INDEX(#REF!,MATCH(E302,#REF!,0)),0)</f>
        <v>#REF!</v>
      </c>
      <c r="E302" s="18" t="s">
        <v>1121</v>
      </c>
      <c r="F302" s="16" t="s">
        <v>765</v>
      </c>
      <c r="G302" s="16" t="s">
        <v>766</v>
      </c>
      <c r="H302" s="16" t="s">
        <v>767</v>
      </c>
      <c r="I302" s="16" t="s">
        <v>768</v>
      </c>
      <c r="J302" s="16" t="s">
        <v>769</v>
      </c>
      <c r="K302" s="16" t="s">
        <v>770</v>
      </c>
      <c r="L302" s="16" t="s">
        <v>771</v>
      </c>
      <c r="M302" s="18">
        <v>1.64</v>
      </c>
      <c r="N302" s="18">
        <v>1.94</v>
      </c>
      <c r="O302" s="18">
        <v>2.04</v>
      </c>
      <c r="P302" s="18">
        <v>2.34</v>
      </c>
      <c r="Q302" s="18">
        <v>0.1</v>
      </c>
      <c r="R302" s="18">
        <v>1.8399999999999999</v>
      </c>
      <c r="S302" s="18">
        <v>2.14</v>
      </c>
      <c r="T302" s="18">
        <v>0.2</v>
      </c>
      <c r="U302" s="18">
        <v>0</v>
      </c>
      <c r="V302" s="18">
        <v>0</v>
      </c>
      <c r="W302" s="18">
        <v>0</v>
      </c>
      <c r="X302" s="18">
        <v>1.64</v>
      </c>
      <c r="Y302" s="18">
        <v>1.9</v>
      </c>
      <c r="Z302" s="20">
        <f t="shared" si="996"/>
        <v>1.6</v>
      </c>
      <c r="AA302" s="18">
        <v>0.22</v>
      </c>
      <c r="AB302" s="18">
        <v>0</v>
      </c>
      <c r="AC302" s="18">
        <v>0</v>
      </c>
      <c r="AD302" s="18">
        <v>0</v>
      </c>
      <c r="AE302" s="18">
        <v>0</v>
      </c>
      <c r="AF302" s="18">
        <v>0</v>
      </c>
      <c r="AG302" s="18">
        <v>1.2</v>
      </c>
      <c r="AH302" s="18">
        <v>1.5</v>
      </c>
      <c r="AI302" s="20">
        <f t="shared" si="997"/>
        <v>1.75</v>
      </c>
      <c r="AJ302" s="18">
        <v>0</v>
      </c>
      <c r="AK302" s="18">
        <v>0</v>
      </c>
      <c r="AL302" s="20">
        <f t="shared" si="998"/>
        <v>0</v>
      </c>
      <c r="AM302" s="18">
        <v>1.64</v>
      </c>
      <c r="AN302" s="18">
        <v>1.5</v>
      </c>
      <c r="AO302" s="18">
        <v>0.15</v>
      </c>
      <c r="AP302" s="18">
        <v>0.22</v>
      </c>
      <c r="AQ302" s="18">
        <v>1.64</v>
      </c>
      <c r="AR302" s="18">
        <v>1.72</v>
      </c>
      <c r="AS302" s="18">
        <v>0.12</v>
      </c>
      <c r="AT302" s="18">
        <v>0.11</v>
      </c>
      <c r="AU302" s="18">
        <v>0</v>
      </c>
      <c r="AV302" s="18">
        <v>1</v>
      </c>
      <c r="AW302" s="18">
        <v>0</v>
      </c>
      <c r="AX302" s="18">
        <v>0</v>
      </c>
      <c r="AY302" s="18">
        <v>0</v>
      </c>
      <c r="AZ302" s="18">
        <v>0</v>
      </c>
      <c r="BA302" s="18">
        <v>0</v>
      </c>
      <c r="BB302" s="18">
        <v>0</v>
      </c>
      <c r="BC302" s="18">
        <v>0</v>
      </c>
      <c r="BD302" s="18">
        <v>0</v>
      </c>
      <c r="BE302" s="18">
        <v>2</v>
      </c>
      <c r="BF302" s="18">
        <v>0</v>
      </c>
      <c r="BG302" s="18">
        <v>0</v>
      </c>
      <c r="BH302" s="18">
        <v>0</v>
      </c>
      <c r="BI302" s="18">
        <v>0</v>
      </c>
      <c r="BJ302" s="18">
        <v>0</v>
      </c>
      <c r="BK302" s="18">
        <v>0</v>
      </c>
      <c r="BL302" s="18">
        <v>0</v>
      </c>
      <c r="BM302" s="18">
        <v>0</v>
      </c>
      <c r="BN302" s="18">
        <v>0</v>
      </c>
      <c r="BO302" s="18">
        <v>0</v>
      </c>
      <c r="BP302" s="18">
        <v>0</v>
      </c>
      <c r="BQ302" s="18">
        <v>0</v>
      </c>
      <c r="BR302" s="18">
        <v>0</v>
      </c>
      <c r="BS302" s="18">
        <v>0</v>
      </c>
      <c r="BT302" s="18">
        <v>0</v>
      </c>
      <c r="BU302" s="18">
        <v>0</v>
      </c>
      <c r="BV302" s="18">
        <v>0</v>
      </c>
      <c r="BW302" s="18">
        <v>0</v>
      </c>
      <c r="BX302" s="18">
        <v>0</v>
      </c>
      <c r="BY302" s="18">
        <v>0</v>
      </c>
      <c r="BZ302" s="18">
        <v>0</v>
      </c>
      <c r="CA302" s="16" t="e">
        <f>_xlfn.IFNA(IF(RIGHT(D302,2)="=G",0,INDEX(#REF!,MATCH(E302,#REF!,0))),0)</f>
        <v>#REF!</v>
      </c>
      <c r="CB302" s="16" t="s">
        <v>776</v>
      </c>
      <c r="CC302" s="18">
        <v>0</v>
      </c>
      <c r="CD302" s="18">
        <v>0</v>
      </c>
      <c r="CE302" s="18">
        <v>1.4</v>
      </c>
      <c r="CF302" s="18">
        <v>0.85</v>
      </c>
      <c r="CG302" s="18">
        <v>0.12</v>
      </c>
      <c r="CH302" s="18">
        <v>2</v>
      </c>
      <c r="CI302" s="16" t="s">
        <v>98</v>
      </c>
      <c r="CJ302" s="18">
        <v>0</v>
      </c>
      <c r="CK302" s="20">
        <f t="shared" si="864"/>
        <v>1.33</v>
      </c>
      <c r="CL302" s="20">
        <f t="shared" si="999"/>
        <v>1.33</v>
      </c>
      <c r="CM302" s="18">
        <v>23.79</v>
      </c>
      <c r="CN302" s="18">
        <v>37.36</v>
      </c>
      <c r="CO302" s="18">
        <v>36.521000000000001</v>
      </c>
      <c r="CP302" s="22">
        <f t="shared" si="865"/>
        <v>36.520000000000003</v>
      </c>
      <c r="CQ302" s="22">
        <f t="shared" si="866"/>
        <v>35.19</v>
      </c>
      <c r="CR302" s="22">
        <f t="shared" si="1000"/>
        <v>1.33</v>
      </c>
      <c r="CS302" s="22">
        <f t="shared" si="867"/>
        <v>35.29</v>
      </c>
      <c r="CT302" s="22">
        <f t="shared" si="868"/>
        <v>35.49</v>
      </c>
      <c r="CU302" s="18">
        <v>35.49</v>
      </c>
      <c r="CV302" s="22">
        <f t="shared" si="1001"/>
        <v>1.6</v>
      </c>
      <c r="CW302" s="22">
        <f t="shared" si="869"/>
        <v>0</v>
      </c>
      <c r="CX302" s="22">
        <f t="shared" si="870"/>
        <v>0</v>
      </c>
      <c r="CY302" s="22">
        <f t="shared" si="871"/>
        <v>37.090000000000003</v>
      </c>
      <c r="CZ302" s="22">
        <f t="shared" si="872"/>
        <v>37.24</v>
      </c>
      <c r="DA302" s="18">
        <v>37.36</v>
      </c>
      <c r="DB302" s="20">
        <f t="shared" si="1002"/>
        <v>2.17</v>
      </c>
      <c r="DC302" s="20">
        <f t="shared" si="1003"/>
        <v>0.84</v>
      </c>
      <c r="DD302" s="20">
        <f t="shared" si="1004"/>
        <v>1.33</v>
      </c>
      <c r="DE302" s="20">
        <f t="shared" si="873"/>
        <v>0.1</v>
      </c>
      <c r="DF302" s="20">
        <f t="shared" si="874"/>
        <v>0.2</v>
      </c>
      <c r="DG302" s="20">
        <f t="shared" si="875"/>
        <v>1.03</v>
      </c>
      <c r="DH302" s="20">
        <f t="shared" si="876"/>
        <v>0</v>
      </c>
      <c r="DI302" s="20">
        <f t="shared" si="877"/>
        <v>0</v>
      </c>
      <c r="DJ302" s="20">
        <f t="shared" si="878"/>
        <v>0</v>
      </c>
      <c r="DK302" s="20">
        <f t="shared" si="1005"/>
        <v>1.33</v>
      </c>
      <c r="DL302" s="20">
        <f t="shared" si="1006"/>
        <v>0</v>
      </c>
      <c r="DM302" s="20">
        <f t="shared" si="1007"/>
        <v>0</v>
      </c>
      <c r="DN302" s="20">
        <f t="shared" si="1008"/>
        <v>0</v>
      </c>
      <c r="DO302" s="18">
        <v>2.54</v>
      </c>
      <c r="DP302" s="18">
        <v>0</v>
      </c>
      <c r="DQ302" s="18">
        <v>1</v>
      </c>
      <c r="DR302" s="18">
        <v>1</v>
      </c>
      <c r="DS302" s="25">
        <f t="shared" si="1009"/>
        <v>2.54</v>
      </c>
      <c r="DT302" s="25">
        <f t="shared" si="1010"/>
        <v>0</v>
      </c>
      <c r="DU302" s="25">
        <f t="shared" si="1011"/>
        <v>3.38</v>
      </c>
      <c r="DV302" s="25">
        <f t="shared" si="1012"/>
        <v>0</v>
      </c>
      <c r="DW302" s="25">
        <f t="shared" si="1013"/>
        <v>3.38</v>
      </c>
      <c r="DX302" s="25">
        <f t="shared" si="1014"/>
        <v>6.9</v>
      </c>
      <c r="DY302" s="25">
        <f t="shared" si="1015"/>
        <v>0</v>
      </c>
      <c r="DZ302" s="25">
        <f t="shared" si="1016"/>
        <v>6.9</v>
      </c>
      <c r="EA302" s="25">
        <f t="shared" si="1017"/>
        <v>4.54</v>
      </c>
      <c r="EB302" s="25">
        <f t="shared" si="1018"/>
        <v>0</v>
      </c>
      <c r="EC302" s="25">
        <f t="shared" si="1019"/>
        <v>4.54</v>
      </c>
      <c r="ED302" s="25">
        <f t="shared" si="1020"/>
        <v>2.36</v>
      </c>
      <c r="EE302" s="25">
        <f t="shared" si="1020"/>
        <v>0</v>
      </c>
      <c r="EF302" s="25">
        <f t="shared" si="1021"/>
        <v>2.36</v>
      </c>
      <c r="EG302" s="25">
        <f t="shared" si="1022"/>
        <v>4.54</v>
      </c>
      <c r="EH302" s="25">
        <f t="shared" si="1022"/>
        <v>0</v>
      </c>
      <c r="EI302" s="25">
        <f t="shared" si="1023"/>
        <v>4.54</v>
      </c>
      <c r="EJ302" s="18">
        <v>1110.44</v>
      </c>
      <c r="EK302" s="18">
        <v>1071.74</v>
      </c>
      <c r="EL302" s="18" t="s">
        <v>1121</v>
      </c>
      <c r="EM302" s="18" t="s">
        <v>1122</v>
      </c>
      <c r="EN302" s="16" t="s">
        <v>774</v>
      </c>
      <c r="EO302" s="16" t="s">
        <v>132</v>
      </c>
      <c r="EP302" s="16" t="e">
        <f>IF(OR(EN302="Cống tròn",EN302="Cống hộp",EN302="Ống nhựa"),INDEX(#REF!,MATCH(E302,#REF!,0)),IF(OR(EN302="Rãnh xây",EN302="Rãnh bê tông"),INDEX(#REF!,MATCH(E302,#REF!,0)),0))</f>
        <v>#REF!</v>
      </c>
      <c r="EQ302" s="18">
        <v>37.500000000000043</v>
      </c>
      <c r="ER302" s="18">
        <v>1</v>
      </c>
      <c r="ES302" s="25">
        <f t="shared" si="1024"/>
        <v>37</v>
      </c>
      <c r="ET302" s="1" t="e">
        <f>_xlfn.IFNA(IF(EN302="Cống tròn",INDEX(#REF!,MATCH(E302,#REF!,0)),IF(EN302="Cống hộp",INDEX(#REF!,MATCH(E302,#REF!,0)),EU302&amp;" ,"&amp;EV302)),0)</f>
        <v>#REF!</v>
      </c>
      <c r="EU302" s="16" t="s">
        <v>769</v>
      </c>
      <c r="EV302" s="16" t="s">
        <v>775</v>
      </c>
      <c r="EW302" s="16" t="e">
        <f>_xlfn.IFNA(INDEX(#REF!,MATCH(E302,#REF!,0)),0)</f>
        <v>#REF!</v>
      </c>
      <c r="EX302" s="16"/>
      <c r="EY302" s="18">
        <v>0</v>
      </c>
      <c r="EZ302" s="18">
        <v>0</v>
      </c>
      <c r="FA302" s="18">
        <v>0</v>
      </c>
      <c r="FB302" s="18">
        <v>0</v>
      </c>
      <c r="FC302" s="18">
        <v>0</v>
      </c>
      <c r="FD302" s="25">
        <f t="shared" si="879"/>
        <v>0</v>
      </c>
      <c r="FE302" s="25">
        <f t="shared" si="1025"/>
        <v>0</v>
      </c>
      <c r="FF302" s="18">
        <v>0.1</v>
      </c>
      <c r="FG302" s="18">
        <v>2</v>
      </c>
      <c r="FH302" s="18">
        <v>1</v>
      </c>
      <c r="FI302" s="25">
        <f t="shared" si="1026"/>
        <v>1.2</v>
      </c>
      <c r="FJ302" s="18">
        <v>0</v>
      </c>
      <c r="FK302" s="18">
        <v>0</v>
      </c>
      <c r="FL302" s="18">
        <v>0.2</v>
      </c>
      <c r="FM302" s="18">
        <v>1.4</v>
      </c>
      <c r="FN302" s="18">
        <v>0</v>
      </c>
      <c r="FO302" s="25">
        <f t="shared" si="1027"/>
        <v>1.4</v>
      </c>
      <c r="FP302" s="18">
        <v>1.4999999999999999E-2</v>
      </c>
      <c r="FQ302" s="18">
        <v>1</v>
      </c>
      <c r="FR302" s="25">
        <f t="shared" si="880"/>
        <v>36</v>
      </c>
      <c r="FS302" s="25">
        <f t="shared" si="881"/>
        <v>0.52500000000000002</v>
      </c>
      <c r="FT302" s="25">
        <f t="shared" si="882"/>
        <v>36.524999999999999</v>
      </c>
      <c r="FU302" s="25">
        <f t="shared" si="883"/>
        <v>-0.97500000000004405</v>
      </c>
      <c r="FV302" s="25" t="str">
        <f t="shared" si="1028"/>
        <v>Thêm 01</v>
      </c>
      <c r="FW302" s="25">
        <f t="shared" si="1029"/>
        <v>0.04</v>
      </c>
      <c r="FX302" s="16"/>
      <c r="FY302" s="16"/>
      <c r="FZ302" s="16"/>
      <c r="GA302" s="16"/>
      <c r="GB302" s="19">
        <v>0</v>
      </c>
      <c r="GC302" s="19">
        <v>0</v>
      </c>
      <c r="GD302" s="19">
        <v>0</v>
      </c>
      <c r="GE302" s="19">
        <v>0</v>
      </c>
      <c r="GF302" s="19">
        <v>0</v>
      </c>
      <c r="GG302" s="19">
        <v>0</v>
      </c>
      <c r="GH302" s="19">
        <v>0</v>
      </c>
      <c r="GI302" s="19">
        <v>0</v>
      </c>
      <c r="GJ302" s="19">
        <v>0</v>
      </c>
      <c r="GK302" s="19">
        <v>0</v>
      </c>
      <c r="GL302" s="25">
        <f t="shared" si="884"/>
        <v>0</v>
      </c>
      <c r="GM302" s="25">
        <f t="shared" si="1030"/>
        <v>0</v>
      </c>
      <c r="GN302" s="19">
        <v>0</v>
      </c>
      <c r="GO302" s="19">
        <v>0</v>
      </c>
      <c r="GP302" s="19">
        <v>0</v>
      </c>
      <c r="GQ302" s="19">
        <v>0</v>
      </c>
      <c r="GR302" s="1" t="e">
        <f>_xlfn.IFNA(INDEX(#REF!,MATCH(E302,#REF!,0)),0)</f>
        <v>#REF!</v>
      </c>
      <c r="GS302" s="16"/>
      <c r="GT302" s="18">
        <v>0</v>
      </c>
      <c r="GU302" s="18">
        <v>0</v>
      </c>
      <c r="GV302" s="18">
        <v>0</v>
      </c>
      <c r="GW302" s="18">
        <v>0</v>
      </c>
      <c r="GX302" s="25">
        <f t="shared" si="885"/>
        <v>0</v>
      </c>
      <c r="GY302" s="25">
        <f t="shared" si="886"/>
        <v>0</v>
      </c>
      <c r="GZ302" s="25">
        <f t="shared" si="1031"/>
        <v>0</v>
      </c>
      <c r="HA302" s="1" t="e" cm="1">
        <f t="array" ref="HA302">INDEX(#REF!,MATCH(EJ302&amp;EK302&amp;HD302&amp;HE302&amp;HF302,#REF!&amp;#REF!&amp;#REF!&amp;#REF!&amp;#REF!,0))</f>
        <v>#REF!</v>
      </c>
      <c r="HB302" s="16"/>
      <c r="HC302" s="25">
        <f t="shared" si="1032"/>
        <v>0</v>
      </c>
      <c r="HD302" s="18">
        <v>0</v>
      </c>
      <c r="HE302" s="18">
        <v>0</v>
      </c>
      <c r="HF302" s="18">
        <v>0</v>
      </c>
      <c r="HG302" s="1" t="e" cm="1">
        <f t="array" ref="HG302">INDEX(#REF!,MATCH(EJ302&amp;EK302&amp;HJ302&amp;HK302&amp;HL302,#REF!&amp;#REF!&amp;#REF!&amp;#REF!&amp;#REF!,0))</f>
        <v>#REF!</v>
      </c>
      <c r="HH302" s="16"/>
      <c r="HI302" s="25">
        <f t="shared" si="1033"/>
        <v>0</v>
      </c>
      <c r="HJ302" s="25">
        <f t="shared" si="1034"/>
        <v>0</v>
      </c>
      <c r="HK302" s="19">
        <v>0</v>
      </c>
      <c r="HL302" s="19">
        <v>0</v>
      </c>
      <c r="HM302" s="18">
        <v>0.01</v>
      </c>
      <c r="HN302" s="18">
        <v>1</v>
      </c>
      <c r="HO302" s="25">
        <f t="shared" si="1035"/>
        <v>0</v>
      </c>
      <c r="HP302" s="25">
        <f t="shared" si="1036"/>
        <v>0</v>
      </c>
      <c r="HQ302" s="25">
        <f t="shared" si="1037"/>
        <v>0</v>
      </c>
      <c r="HR302" s="25">
        <f t="shared" si="1038"/>
        <v>0</v>
      </c>
      <c r="HS302" s="25">
        <f t="shared" si="1039"/>
        <v>0</v>
      </c>
      <c r="HT302" s="19">
        <v>0</v>
      </c>
      <c r="HU302" s="19">
        <v>0</v>
      </c>
      <c r="HV302" s="19">
        <v>0</v>
      </c>
      <c r="HW302" s="25">
        <f t="shared" si="1040"/>
        <v>0</v>
      </c>
      <c r="HX302" s="19">
        <v>0</v>
      </c>
      <c r="HY302" s="19">
        <v>0</v>
      </c>
      <c r="HZ302" s="18">
        <v>36.520000000000003</v>
      </c>
      <c r="IA302" s="20">
        <f>ROUND(IF(EN302="Cống tròn",IF(EN302="Cống tròn",IF(EU302="Không có móng",IQ302-FF302,IF(EU302="Đế",IP302-FN302,IF(OR(EU302="Móng bê tông",EU302="Móng bê tông kết hợp đế"),II302-FJ302,0))),0),IF(EN302="Cống hộp",IF(AND(EN302="Cống hộp",EU302="Không có móng"),IQ302-GF302,IF(AND(EN302="Cống hộp",EU302="Móng bê tông"),IJ302-GB302,0)),IF(OR(EN302="Rãnh xây",EN302="Rãnh bê tông"),IF(OR(EN302="Rãnh xây",EN302="Rãnh bê tông"),IK302-GB302,0),IF(EN302="Ống nhựa",IF(AND(EN302="Ống nhựa",EU302="Không đắp cát"),IQ302-HT302,IF(AND(EN302="Ống nhựa",EU302="Đắp cát"),IH302-HX302,0)),IF(EN302="Rãnh thang",IF(EN302="Rãnh thang",IF(EU302="Móng bê tông",#REF!-#REF!,IQ302),0),0))))),2)</f>
        <v>35.49</v>
      </c>
      <c r="IB302" s="20">
        <f t="shared" si="1041"/>
        <v>1.0300000000000011</v>
      </c>
      <c r="IC302" s="20">
        <f t="shared" si="887"/>
        <v>35.489999999999995</v>
      </c>
      <c r="ID302" s="20">
        <f t="shared" si="888"/>
        <v>0</v>
      </c>
      <c r="IE302" s="20">
        <f t="shared" si="889"/>
        <v>0</v>
      </c>
      <c r="IF302" s="20">
        <f t="shared" si="890"/>
        <v>0</v>
      </c>
      <c r="IG302" s="20">
        <f>IF(EN302="Rãnh thang",IF(AND(EN302="Rãnh thang",EU302="Móng bê tông"),IQ302-#REF!,0),IF(EN302="Ống nhựa",IF(AND(EN302="Ống nhựa",EU302="Đắp cát"),IQ302-HT302,0),IF(EN302="Cống tròn",IF(EN302="Cống tròn",IF(OR(EU302="Móng bê tông",EU302="Móng bê tông kết hợp đế"),IM302-FL302,0),0),IF(EN302="Cống hộp",IF(AND(EN302="Cống hộp",EU302="Móng bê tông"),IN302-GD302,0),IF(OR(EN302="Rãnh xây",EN302="Rãnh bê tông"),IF(AND(EN302="Rãnh xây",EU302="Móng bê tông"),IO302-GD302,IF(AND(EN302="Rãnh bê tông",EU302="Móng bê tông"),IO302-GD302,0)),0)))))</f>
        <v>35.489999999999995</v>
      </c>
      <c r="IH302" s="20">
        <f t="shared" si="891"/>
        <v>0</v>
      </c>
      <c r="II302" s="20">
        <f t="shared" si="892"/>
        <v>35.489999999999995</v>
      </c>
      <c r="IJ302" s="20">
        <f t="shared" si="893"/>
        <v>0</v>
      </c>
      <c r="IK302" s="20">
        <f t="shared" si="894"/>
        <v>0</v>
      </c>
      <c r="IL302" s="20">
        <f t="shared" si="895"/>
        <v>35.69</v>
      </c>
      <c r="IM302" s="20">
        <f t="shared" si="896"/>
        <v>35.69</v>
      </c>
      <c r="IN302" s="20">
        <f t="shared" si="897"/>
        <v>0</v>
      </c>
      <c r="IO302" s="20">
        <f t="shared" si="898"/>
        <v>0</v>
      </c>
      <c r="IP302" s="20">
        <f t="shared" si="899"/>
        <v>0</v>
      </c>
      <c r="IQ302" s="18">
        <v>35.79</v>
      </c>
      <c r="IR302" s="25">
        <f t="shared" si="1042"/>
        <v>0</v>
      </c>
      <c r="IS302" s="25">
        <f t="shared" si="900"/>
        <v>0</v>
      </c>
      <c r="IT302" s="25">
        <f t="shared" si="901"/>
        <v>0</v>
      </c>
      <c r="IU302" s="25">
        <f>ROUND(IF(EN302="Cống tròn",IF(EN302="Cống tròn",IV302+FF302,0),IF(EN302="Cống hộp",IF(EN302="Cống hộp",IV302+GP302,0),IF(OR(EN302="Rãnh xây",EN302="Rãnh bê tông"),IF(OR(EN302="Rãnh xây",EN302="Rãnh bê tông"),IV302+GP302,0),IF(EN302="ống nhựa",IF(EN302="Ống nhựa",IV302+HT302,0),IF(EN302="Rãnh thang",IF(EN302="Rãnh thang",IQ302+#REF!,0),0))))),2)</f>
        <v>36.85</v>
      </c>
      <c r="IV302" s="18">
        <v>36.75</v>
      </c>
      <c r="IW302" s="25">
        <f t="shared" si="902"/>
        <v>36.85</v>
      </c>
      <c r="IX302" s="25">
        <f t="shared" si="903"/>
        <v>0</v>
      </c>
      <c r="IY302" s="25">
        <f t="shared" si="904"/>
        <v>0</v>
      </c>
      <c r="IZ302" s="25">
        <f t="shared" si="905"/>
        <v>0</v>
      </c>
      <c r="JA302" s="25">
        <f t="shared" si="906"/>
        <v>0</v>
      </c>
      <c r="JB302" s="18">
        <v>36.479999999999997</v>
      </c>
      <c r="JC302" s="20">
        <f>ROUND(IF(EN302="Cống tròn",IF(EN302="Cống tròn",IF(EU302="Không có móng",JS302-FF302,IF(EU302="Đế",JR302-FN302,IF(OR(EU302="Móng bê tông",EU302="Móng bê tông kết hợp đế"),JK302-FJ302,0))),0),IF(EN302="Cống hộp",IF(AND(EN302="Cống hộp",EU302="Không có móng"),JS302-GF302,IF(AND(EN302="Cống hộp",EU302="Móng bê tông"),JL302-GB302,0)),IF(OR(EN302="Rãnh xây",EN302="Rãnh bê tông"),IF(OR(EN302="Rãnh xây",EN302="Rãnh bê tông"),JM302-GB302,0),IF(EN302="Ống nhựa",IF(AND(EN302="Ống nhựa",EU302="Không đắp cát"),JS302-HT302,IF(AND(EN302="Ống nhựa",EU302="Đắp cát"),JJ302-HX302,0)),IF(EN302="Rãnh thang",IF(EN302="Rãnh thang",IF(EU302="Móng bê tông",#REF!-#REF!,JS302),0),0))))),2)</f>
        <v>35.450000000000003</v>
      </c>
      <c r="JD302" s="20">
        <f t="shared" si="1043"/>
        <v>1.029999999999994</v>
      </c>
      <c r="JE302" s="20">
        <f t="shared" si="907"/>
        <v>35.449999999999996</v>
      </c>
      <c r="JF302" s="20">
        <f t="shared" si="908"/>
        <v>0</v>
      </c>
      <c r="JG302" s="20">
        <f t="shared" si="909"/>
        <v>0</v>
      </c>
      <c r="JH302" s="20">
        <f t="shared" si="910"/>
        <v>0</v>
      </c>
      <c r="JI302" s="20">
        <f>IF(EN302="Rãnh thang",IF(AND(EN302="Rãnh thang",EU302="Móng bê tông"),JS302-#REF!,0),IF(EN302="Ống nhựa",IF(AND(EN302="Ống nhựa",EU302="Đắp cát"),JS302-HT302,0),IF(EN302="Cống tròn",IF(EN302="Cống tròn",IF(OR(EU302="Móng bê tông",EU302="Móng bê tông kết hợp đế"),JO302-FL302,0),0),IF(EN302="Cống hộp",IF(AND(EN302="Cống hộp",EU302="Móng bê tông"),JP302-GD302,0),IF(OR(EN302="Rãnh xây",EN302="Rãnh bê tông"),IF(AND(EN302="Rãnh xây",EU302="Móng bê tông"),JQ302-GD302,IF(AND(EN302="Rãnh bê tông",EU302="Móng bê tông"),JQ302-GD302,0)),0)))))</f>
        <v>35.449999999999996</v>
      </c>
      <c r="JJ302" s="20">
        <f t="shared" si="911"/>
        <v>0</v>
      </c>
      <c r="JK302" s="20">
        <f t="shared" si="912"/>
        <v>35.449999999999996</v>
      </c>
      <c r="JL302" s="20">
        <f t="shared" si="913"/>
        <v>0</v>
      </c>
      <c r="JM302" s="20">
        <f t="shared" si="914"/>
        <v>0</v>
      </c>
      <c r="JN302" s="20">
        <f t="shared" si="915"/>
        <v>35.65</v>
      </c>
      <c r="JO302" s="20">
        <f t="shared" si="916"/>
        <v>35.65</v>
      </c>
      <c r="JP302" s="20">
        <f t="shared" si="917"/>
        <v>0</v>
      </c>
      <c r="JQ302" s="20">
        <f t="shared" si="918"/>
        <v>0</v>
      </c>
      <c r="JR302" s="20">
        <f t="shared" si="919"/>
        <v>0</v>
      </c>
      <c r="JS302" s="26">
        <v>35.75</v>
      </c>
      <c r="JT302" s="25">
        <f t="shared" si="1044"/>
        <v>0</v>
      </c>
      <c r="JU302" s="25">
        <f t="shared" si="920"/>
        <v>0</v>
      </c>
      <c r="JV302" s="25">
        <f t="shared" si="921"/>
        <v>0</v>
      </c>
      <c r="JW302" s="25">
        <f>ROUND(IF(EN302="Cống tròn",IF(EN302="Cống tròn",JX302+FF302,0),IF(EN302="Cống hộp",IF(EN302="Cống hộp",JX302+GP302,0),IF(OR(EN302="Rãnh xây",EN302="Rãnh bê tông"),IF(OR(EN302="Rãnh xây",EN302="Rãnh bê tông"),JX302+GP302,0),IF(EN302="ống nhựa",IF(EN302="Ống nhựa",JX302+HT302,0),IF(EN302="Rãnh thang",IF(EN302="Rãnh thang",JS302+#REF!,0),0))))),2)</f>
        <v>36.85</v>
      </c>
      <c r="JX302" s="27">
        <v>36.75</v>
      </c>
      <c r="JY302" s="25">
        <f t="shared" si="922"/>
        <v>36.85</v>
      </c>
      <c r="JZ302" s="25">
        <f t="shared" si="923"/>
        <v>0</v>
      </c>
      <c r="KA302" s="25">
        <f t="shared" si="924"/>
        <v>0</v>
      </c>
      <c r="KB302" s="25">
        <f t="shared" si="925"/>
        <v>0</v>
      </c>
      <c r="KC302" s="25">
        <f t="shared" si="926"/>
        <v>0</v>
      </c>
      <c r="KD302" s="28" t="s">
        <v>98</v>
      </c>
      <c r="KE302" s="27">
        <v>0</v>
      </c>
      <c r="KF302" s="25">
        <f t="shared" si="927"/>
        <v>1.0300000000000011</v>
      </c>
      <c r="KG302" s="25">
        <f t="shared" si="1045"/>
        <v>1.0300000000000011</v>
      </c>
      <c r="KH302" s="27">
        <v>0</v>
      </c>
      <c r="KI302" s="25">
        <f t="shared" si="928"/>
        <v>1.029999999999994</v>
      </c>
      <c r="KJ302" s="25">
        <f t="shared" si="1046"/>
        <v>1.029999999999994</v>
      </c>
      <c r="KK302" s="25">
        <f t="shared" si="929"/>
        <v>0</v>
      </c>
      <c r="KL302" s="25">
        <f t="shared" si="930"/>
        <v>0</v>
      </c>
      <c r="KM302" s="25">
        <f t="shared" si="1047"/>
        <v>0</v>
      </c>
      <c r="KN302" s="25">
        <f t="shared" si="931"/>
        <v>0</v>
      </c>
      <c r="KO302" s="25">
        <f t="shared" si="932"/>
        <v>0</v>
      </c>
      <c r="KP302" s="25">
        <f t="shared" si="1048"/>
        <v>0</v>
      </c>
      <c r="KQ302" s="25">
        <f t="shared" si="933"/>
        <v>0.2</v>
      </c>
      <c r="KR302" s="25">
        <f t="shared" si="934"/>
        <v>0.2</v>
      </c>
      <c r="KS302" s="25">
        <f t="shared" si="1049"/>
        <v>0.2</v>
      </c>
      <c r="KT302" s="25">
        <f t="shared" si="935"/>
        <v>0</v>
      </c>
      <c r="KU302" s="25">
        <f t="shared" si="936"/>
        <v>0</v>
      </c>
      <c r="KV302" s="25">
        <f t="shared" si="1050"/>
        <v>0</v>
      </c>
      <c r="KW302" s="25">
        <f t="shared" si="863"/>
        <v>0</v>
      </c>
      <c r="KX302" s="25">
        <f t="shared" si="937"/>
        <v>0</v>
      </c>
      <c r="KY302" s="25">
        <f t="shared" si="1051"/>
        <v>0</v>
      </c>
      <c r="KZ302" s="25">
        <f t="shared" si="938"/>
        <v>0</v>
      </c>
      <c r="LA302" s="25">
        <f t="shared" si="939"/>
        <v>0</v>
      </c>
      <c r="LB302" s="25">
        <f t="shared" si="1052"/>
        <v>0</v>
      </c>
      <c r="LC302" s="25">
        <f t="shared" si="940"/>
        <v>0.83000000000000118</v>
      </c>
      <c r="LD302" s="25">
        <f t="shared" si="941"/>
        <v>0.82999999999999408</v>
      </c>
      <c r="LE302" s="25">
        <f t="shared" si="1053"/>
        <v>0.82999999999999763</v>
      </c>
      <c r="LF302" s="25">
        <f t="shared" si="942"/>
        <v>0</v>
      </c>
      <c r="LG302" s="25">
        <f t="shared" si="943"/>
        <v>0</v>
      </c>
      <c r="LH302" s="25">
        <f t="shared" si="1054"/>
        <v>0</v>
      </c>
      <c r="LI302" s="25">
        <f t="shared" si="944"/>
        <v>0</v>
      </c>
      <c r="LJ302" s="25">
        <f t="shared" si="945"/>
        <v>0</v>
      </c>
      <c r="LK302" s="25">
        <f t="shared" si="1055"/>
        <v>0</v>
      </c>
      <c r="LL302" s="25">
        <f t="shared" si="946"/>
        <v>0</v>
      </c>
      <c r="LM302" s="25">
        <f t="shared" si="947"/>
        <v>0</v>
      </c>
      <c r="LN302" s="25">
        <f t="shared" si="1056"/>
        <v>0</v>
      </c>
      <c r="LO302" s="25">
        <f t="shared" si="948"/>
        <v>0</v>
      </c>
      <c r="LP302" s="25">
        <f t="shared" si="949"/>
        <v>0</v>
      </c>
      <c r="LQ302" s="25">
        <f t="shared" si="1057"/>
        <v>0</v>
      </c>
      <c r="LR302" s="25">
        <f t="shared" si="950"/>
        <v>0</v>
      </c>
      <c r="LS302" s="25">
        <f t="shared" si="951"/>
        <v>0</v>
      </c>
      <c r="LT302" s="25">
        <f t="shared" si="1058"/>
        <v>0</v>
      </c>
      <c r="LU302" s="25">
        <f t="shared" si="952"/>
        <v>0</v>
      </c>
      <c r="LV302" s="25">
        <f t="shared" si="953"/>
        <v>0</v>
      </c>
      <c r="LW302" s="25">
        <f t="shared" si="1059"/>
        <v>0</v>
      </c>
      <c r="LX302" s="25">
        <f t="shared" si="954"/>
        <v>0</v>
      </c>
      <c r="LY302" s="25">
        <f t="shared" si="955"/>
        <v>0</v>
      </c>
      <c r="LZ302" s="25">
        <f t="shared" si="1060"/>
        <v>0</v>
      </c>
      <c r="MA302" s="25">
        <f t="shared" si="956"/>
        <v>0</v>
      </c>
      <c r="MB302" s="25">
        <f t="shared" si="957"/>
        <v>0</v>
      </c>
      <c r="MC302" s="25">
        <f t="shared" si="1061"/>
        <v>0</v>
      </c>
      <c r="MD302" s="25">
        <f t="shared" si="958"/>
        <v>0</v>
      </c>
      <c r="ME302" s="25">
        <f t="shared" si="959"/>
        <v>0</v>
      </c>
      <c r="MF302" s="25">
        <f t="shared" si="1062"/>
        <v>0</v>
      </c>
      <c r="MG302" s="25">
        <f t="shared" si="960"/>
        <v>0</v>
      </c>
      <c r="MH302" s="25">
        <f t="shared" si="961"/>
        <v>0</v>
      </c>
      <c r="MI302" s="25">
        <f t="shared" si="1063"/>
        <v>0</v>
      </c>
      <c r="MJ302" s="25">
        <f t="shared" si="962"/>
        <v>0</v>
      </c>
      <c r="MK302" s="25">
        <f t="shared" si="963"/>
        <v>0</v>
      </c>
      <c r="ML302" s="25">
        <f t="shared" si="1064"/>
        <v>0</v>
      </c>
      <c r="MM302" s="25">
        <f t="shared" si="964"/>
        <v>0</v>
      </c>
      <c r="MN302" s="25">
        <f t="shared" si="965"/>
        <v>0</v>
      </c>
      <c r="MO302" s="25">
        <f t="shared" si="1065"/>
        <v>0</v>
      </c>
      <c r="MP302" s="25">
        <f t="shared" si="966"/>
        <v>0</v>
      </c>
      <c r="MQ302" s="25">
        <f t="shared" si="967"/>
        <v>0</v>
      </c>
      <c r="MR302" s="25">
        <f t="shared" si="1066"/>
        <v>0</v>
      </c>
      <c r="MS302" s="29">
        <v>1.4</v>
      </c>
      <c r="MT302" s="29">
        <v>0</v>
      </c>
      <c r="MU302" s="29">
        <v>1</v>
      </c>
      <c r="MV302" s="29">
        <v>1</v>
      </c>
      <c r="MW302" s="25">
        <f t="shared" si="968"/>
        <v>1.4</v>
      </c>
      <c r="MX302" s="25">
        <f t="shared" si="969"/>
        <v>1.44</v>
      </c>
      <c r="MY302" s="25">
        <f t="shared" si="970"/>
        <v>0</v>
      </c>
      <c r="MZ302" s="25">
        <f t="shared" si="971"/>
        <v>0</v>
      </c>
      <c r="NA302" s="25">
        <f t="shared" si="972"/>
        <v>1.4</v>
      </c>
      <c r="NB302" s="25">
        <f t="shared" si="973"/>
        <v>1.44</v>
      </c>
      <c r="NC302" s="25">
        <f t="shared" si="974"/>
        <v>0</v>
      </c>
      <c r="ND302" s="25">
        <f t="shared" si="975"/>
        <v>0</v>
      </c>
      <c r="NE302" s="25">
        <f t="shared" si="1067"/>
        <v>1.4</v>
      </c>
      <c r="NF302" s="25">
        <f t="shared" si="1067"/>
        <v>1.44</v>
      </c>
      <c r="NG302" s="25">
        <f t="shared" si="1067"/>
        <v>0</v>
      </c>
      <c r="NH302" s="25">
        <f t="shared" si="976"/>
        <v>0</v>
      </c>
      <c r="NI302" s="25">
        <f t="shared" si="977"/>
        <v>54</v>
      </c>
      <c r="NJ302" s="25">
        <f t="shared" si="978"/>
        <v>0</v>
      </c>
      <c r="NK302" s="25">
        <f t="shared" si="979"/>
        <v>54</v>
      </c>
      <c r="NL302" s="25">
        <f t="shared" si="980"/>
        <v>30.78</v>
      </c>
      <c r="NM302" s="25">
        <f t="shared" si="981"/>
        <v>0</v>
      </c>
      <c r="NN302" s="25">
        <f t="shared" si="1068"/>
        <v>30.78</v>
      </c>
      <c r="NO302" s="25">
        <f t="shared" si="982"/>
        <v>0</v>
      </c>
      <c r="NP302" s="25">
        <f t="shared" si="983"/>
        <v>0</v>
      </c>
      <c r="NQ302" s="25">
        <f t="shared" si="1069"/>
        <v>0</v>
      </c>
      <c r="NR302" s="25">
        <f t="shared" si="984"/>
        <v>0</v>
      </c>
      <c r="NS302" s="25">
        <f t="shared" si="985"/>
        <v>0</v>
      </c>
      <c r="NT302" s="25">
        <f t="shared" si="1070"/>
        <v>0</v>
      </c>
      <c r="NU302" s="25">
        <f t="shared" si="986"/>
        <v>0</v>
      </c>
      <c r="NV302" s="25">
        <f t="shared" si="987"/>
        <v>0</v>
      </c>
      <c r="NW302" s="25">
        <f t="shared" si="1071"/>
        <v>0</v>
      </c>
      <c r="NX302" s="25">
        <f t="shared" si="1072"/>
        <v>30.78</v>
      </c>
      <c r="NY302" s="25">
        <f t="shared" si="1072"/>
        <v>0</v>
      </c>
      <c r="NZ302" s="25">
        <f t="shared" si="1073"/>
        <v>30.78</v>
      </c>
      <c r="OA302" s="25">
        <f t="shared" si="1074"/>
        <v>23.22</v>
      </c>
      <c r="OB302" s="25">
        <f t="shared" si="1074"/>
        <v>0</v>
      </c>
      <c r="OC302" s="25">
        <f t="shared" si="1075"/>
        <v>23.22</v>
      </c>
      <c r="OD302" s="25">
        <f t="shared" si="1076"/>
        <v>30.78</v>
      </c>
      <c r="OE302" s="25">
        <f t="shared" si="1076"/>
        <v>0</v>
      </c>
      <c r="OF302" s="25">
        <f t="shared" si="1076"/>
        <v>30.78</v>
      </c>
      <c r="OG302" s="25">
        <f t="shared" si="988"/>
        <v>0</v>
      </c>
      <c r="OH302" s="25">
        <f t="shared" si="989"/>
        <v>0</v>
      </c>
      <c r="OI302" s="25">
        <f t="shared" si="990"/>
        <v>0</v>
      </c>
      <c r="OJ302" s="25">
        <f t="shared" si="991"/>
        <v>0</v>
      </c>
      <c r="OK302" s="25">
        <f t="shared" si="992"/>
        <v>0</v>
      </c>
      <c r="OL302" s="25">
        <f t="shared" si="993"/>
        <v>0</v>
      </c>
      <c r="OM302" s="25">
        <f t="shared" si="1077"/>
        <v>0</v>
      </c>
      <c r="ON302" s="25">
        <f t="shared" si="1077"/>
        <v>0</v>
      </c>
      <c r="OO302" s="25">
        <f t="shared" si="1077"/>
        <v>0</v>
      </c>
      <c r="OP302" s="25">
        <f t="shared" si="994"/>
        <v>0</v>
      </c>
      <c r="OQ302" s="25">
        <f t="shared" si="995"/>
        <v>0</v>
      </c>
      <c r="OR302" s="25">
        <f t="shared" si="1078"/>
        <v>0</v>
      </c>
      <c r="OS302" s="30">
        <v>536217.23</v>
      </c>
      <c r="OT302" s="30">
        <v>2371233.61</v>
      </c>
    </row>
    <row r="303" spans="1:410" ht="33" customHeight="1" x14ac:dyDescent="0.25">
      <c r="A303" s="18"/>
      <c r="B303" s="18" t="s">
        <v>1071</v>
      </c>
      <c r="C303" s="18">
        <v>1071.74</v>
      </c>
      <c r="D303" s="16" t="e">
        <f>_xlfn.IFNA(INDEX(#REF!,MATCH(E303,#REF!,0)),0)</f>
        <v>#REF!</v>
      </c>
      <c r="E303" s="18" t="s">
        <v>1122</v>
      </c>
      <c r="F303" s="16" t="s">
        <v>765</v>
      </c>
      <c r="G303" s="16" t="s">
        <v>766</v>
      </c>
      <c r="H303" s="16" t="s">
        <v>767</v>
      </c>
      <c r="I303" s="16" t="s">
        <v>768</v>
      </c>
      <c r="J303" s="16" t="s">
        <v>769</v>
      </c>
      <c r="K303" s="16" t="s">
        <v>770</v>
      </c>
      <c r="L303" s="16" t="s">
        <v>771</v>
      </c>
      <c r="M303" s="18">
        <v>1.64</v>
      </c>
      <c r="N303" s="18">
        <v>1.94</v>
      </c>
      <c r="O303" s="18">
        <v>2.04</v>
      </c>
      <c r="P303" s="18">
        <v>2.34</v>
      </c>
      <c r="Q303" s="18">
        <v>0.1</v>
      </c>
      <c r="R303" s="18">
        <v>1.8399999999999999</v>
      </c>
      <c r="S303" s="18">
        <v>2.14</v>
      </c>
      <c r="T303" s="18">
        <v>0.2</v>
      </c>
      <c r="U303" s="18">
        <v>0</v>
      </c>
      <c r="V303" s="18">
        <v>0</v>
      </c>
      <c r="W303" s="18">
        <v>0</v>
      </c>
      <c r="X303" s="18">
        <v>1.64</v>
      </c>
      <c r="Y303" s="18">
        <v>1.9</v>
      </c>
      <c r="Z303" s="20">
        <f t="shared" si="996"/>
        <v>1.6</v>
      </c>
      <c r="AA303" s="18">
        <v>0.22</v>
      </c>
      <c r="AB303" s="18">
        <v>0</v>
      </c>
      <c r="AC303" s="18">
        <v>0</v>
      </c>
      <c r="AD303" s="18">
        <v>0</v>
      </c>
      <c r="AE303" s="18">
        <v>0</v>
      </c>
      <c r="AF303" s="18">
        <v>0</v>
      </c>
      <c r="AG303" s="18">
        <v>1.2</v>
      </c>
      <c r="AH303" s="18">
        <v>1.5</v>
      </c>
      <c r="AI303" s="20">
        <f t="shared" si="997"/>
        <v>1.75</v>
      </c>
      <c r="AJ303" s="18">
        <v>0</v>
      </c>
      <c r="AK303" s="18">
        <v>0</v>
      </c>
      <c r="AL303" s="20">
        <f t="shared" si="998"/>
        <v>0</v>
      </c>
      <c r="AM303" s="18">
        <v>1.64</v>
      </c>
      <c r="AN303" s="18">
        <v>1.5</v>
      </c>
      <c r="AO303" s="18">
        <v>0.15</v>
      </c>
      <c r="AP303" s="18">
        <v>0.22</v>
      </c>
      <c r="AQ303" s="18">
        <v>1.64</v>
      </c>
      <c r="AR303" s="18">
        <v>1.72</v>
      </c>
      <c r="AS303" s="18">
        <v>0.12</v>
      </c>
      <c r="AT303" s="18">
        <v>0.11</v>
      </c>
      <c r="AU303" s="18">
        <v>0</v>
      </c>
      <c r="AV303" s="18">
        <v>1</v>
      </c>
      <c r="AW303" s="18">
        <v>0</v>
      </c>
      <c r="AX303" s="18">
        <v>0</v>
      </c>
      <c r="AY303" s="18">
        <v>0</v>
      </c>
      <c r="AZ303" s="18">
        <v>0</v>
      </c>
      <c r="BA303" s="18">
        <v>0</v>
      </c>
      <c r="BB303" s="18">
        <v>0</v>
      </c>
      <c r="BC303" s="18">
        <v>0</v>
      </c>
      <c r="BD303" s="18">
        <v>0</v>
      </c>
      <c r="BE303" s="18">
        <v>2</v>
      </c>
      <c r="BF303" s="18">
        <v>0</v>
      </c>
      <c r="BG303" s="18">
        <v>0</v>
      </c>
      <c r="BH303" s="18">
        <v>0</v>
      </c>
      <c r="BI303" s="18">
        <v>0</v>
      </c>
      <c r="BJ303" s="18">
        <v>0</v>
      </c>
      <c r="BK303" s="18">
        <v>0</v>
      </c>
      <c r="BL303" s="18">
        <v>0</v>
      </c>
      <c r="BM303" s="18">
        <v>0</v>
      </c>
      <c r="BN303" s="18">
        <v>0</v>
      </c>
      <c r="BO303" s="18">
        <v>0</v>
      </c>
      <c r="BP303" s="18">
        <v>0</v>
      </c>
      <c r="BQ303" s="18">
        <v>0</v>
      </c>
      <c r="BR303" s="18">
        <v>0</v>
      </c>
      <c r="BS303" s="18">
        <v>0</v>
      </c>
      <c r="BT303" s="18">
        <v>0</v>
      </c>
      <c r="BU303" s="18">
        <v>0</v>
      </c>
      <c r="BV303" s="18">
        <v>0</v>
      </c>
      <c r="BW303" s="18">
        <v>0</v>
      </c>
      <c r="BX303" s="18">
        <v>0</v>
      </c>
      <c r="BY303" s="18">
        <v>0</v>
      </c>
      <c r="BZ303" s="18">
        <v>0</v>
      </c>
      <c r="CA303" s="16" t="e">
        <f>_xlfn.IFNA(IF(RIGHT(D303,2)="=G",0,INDEX(#REF!,MATCH(E303,#REF!,0))),0)</f>
        <v>#REF!</v>
      </c>
      <c r="CB303" s="16" t="s">
        <v>776</v>
      </c>
      <c r="CC303" s="18">
        <v>0</v>
      </c>
      <c r="CD303" s="18">
        <v>0</v>
      </c>
      <c r="CE303" s="18">
        <v>1.4</v>
      </c>
      <c r="CF303" s="18">
        <v>0.85</v>
      </c>
      <c r="CG303" s="18">
        <v>0.12</v>
      </c>
      <c r="CH303" s="18">
        <v>2</v>
      </c>
      <c r="CI303" s="16" t="s">
        <v>98</v>
      </c>
      <c r="CJ303" s="18">
        <v>0</v>
      </c>
      <c r="CK303" s="20">
        <f t="shared" si="864"/>
        <v>1.33</v>
      </c>
      <c r="CL303" s="20">
        <f t="shared" si="999"/>
        <v>1.33</v>
      </c>
      <c r="CM303" s="18">
        <v>33.81</v>
      </c>
      <c r="CN303" s="18">
        <v>37.32</v>
      </c>
      <c r="CO303" s="18">
        <v>36.481000000000002</v>
      </c>
      <c r="CP303" s="22">
        <f t="shared" si="865"/>
        <v>36.479999999999997</v>
      </c>
      <c r="CQ303" s="22">
        <f t="shared" si="866"/>
        <v>35.15</v>
      </c>
      <c r="CR303" s="22">
        <f t="shared" si="1000"/>
        <v>1.33</v>
      </c>
      <c r="CS303" s="22">
        <f t="shared" si="867"/>
        <v>35.25</v>
      </c>
      <c r="CT303" s="22">
        <f t="shared" si="868"/>
        <v>35.450000000000003</v>
      </c>
      <c r="CU303" s="18">
        <v>35.450000000000003</v>
      </c>
      <c r="CV303" s="22">
        <f t="shared" si="1001"/>
        <v>1.6</v>
      </c>
      <c r="CW303" s="22">
        <f t="shared" si="869"/>
        <v>0</v>
      </c>
      <c r="CX303" s="22">
        <f t="shared" si="870"/>
        <v>0</v>
      </c>
      <c r="CY303" s="22">
        <f t="shared" si="871"/>
        <v>37.049999999999997</v>
      </c>
      <c r="CZ303" s="22">
        <f t="shared" si="872"/>
        <v>37.200000000000003</v>
      </c>
      <c r="DA303" s="18">
        <v>37.32</v>
      </c>
      <c r="DB303" s="20">
        <f t="shared" si="1002"/>
        <v>2.17</v>
      </c>
      <c r="DC303" s="20">
        <f t="shared" si="1003"/>
        <v>0.84</v>
      </c>
      <c r="DD303" s="20">
        <f t="shared" si="1004"/>
        <v>1.33</v>
      </c>
      <c r="DE303" s="20">
        <f t="shared" si="873"/>
        <v>0.1</v>
      </c>
      <c r="DF303" s="20">
        <f t="shared" si="874"/>
        <v>0.2</v>
      </c>
      <c r="DG303" s="20">
        <f t="shared" si="875"/>
        <v>1.03</v>
      </c>
      <c r="DH303" s="20">
        <f t="shared" si="876"/>
        <v>0</v>
      </c>
      <c r="DI303" s="20">
        <f t="shared" si="877"/>
        <v>0</v>
      </c>
      <c r="DJ303" s="20">
        <f t="shared" si="878"/>
        <v>0</v>
      </c>
      <c r="DK303" s="20">
        <f t="shared" si="1005"/>
        <v>1.33</v>
      </c>
      <c r="DL303" s="20">
        <f t="shared" si="1006"/>
        <v>0</v>
      </c>
      <c r="DM303" s="20">
        <f t="shared" si="1007"/>
        <v>0</v>
      </c>
      <c r="DN303" s="20">
        <f t="shared" si="1008"/>
        <v>0</v>
      </c>
      <c r="DO303" s="18">
        <v>2.54</v>
      </c>
      <c r="DP303" s="18">
        <v>0</v>
      </c>
      <c r="DQ303" s="18">
        <v>1</v>
      </c>
      <c r="DR303" s="18">
        <v>1</v>
      </c>
      <c r="DS303" s="25">
        <f t="shared" si="1009"/>
        <v>2.54</v>
      </c>
      <c r="DT303" s="25">
        <f t="shared" si="1010"/>
        <v>0</v>
      </c>
      <c r="DU303" s="25">
        <f t="shared" si="1011"/>
        <v>3.38</v>
      </c>
      <c r="DV303" s="25">
        <f t="shared" si="1012"/>
        <v>0</v>
      </c>
      <c r="DW303" s="25">
        <f t="shared" si="1013"/>
        <v>3.38</v>
      </c>
      <c r="DX303" s="25">
        <f t="shared" si="1014"/>
        <v>6.9</v>
      </c>
      <c r="DY303" s="25">
        <f t="shared" si="1015"/>
        <v>0</v>
      </c>
      <c r="DZ303" s="25">
        <f t="shared" si="1016"/>
        <v>6.9</v>
      </c>
      <c r="EA303" s="25">
        <f t="shared" si="1017"/>
        <v>4.54</v>
      </c>
      <c r="EB303" s="25">
        <f t="shared" si="1018"/>
        <v>0</v>
      </c>
      <c r="EC303" s="25">
        <f t="shared" si="1019"/>
        <v>4.54</v>
      </c>
      <c r="ED303" s="25">
        <f t="shared" si="1020"/>
        <v>2.36</v>
      </c>
      <c r="EE303" s="25">
        <f t="shared" si="1020"/>
        <v>0</v>
      </c>
      <c r="EF303" s="25">
        <f t="shared" si="1021"/>
        <v>2.36</v>
      </c>
      <c r="EG303" s="25">
        <f t="shared" si="1022"/>
        <v>4.54</v>
      </c>
      <c r="EH303" s="25">
        <f t="shared" si="1022"/>
        <v>0</v>
      </c>
      <c r="EI303" s="25">
        <f t="shared" si="1023"/>
        <v>4.54</v>
      </c>
      <c r="EJ303" s="18">
        <v>1071.74</v>
      </c>
      <c r="EK303" s="18">
        <v>1033.04</v>
      </c>
      <c r="EL303" s="18" t="s">
        <v>1122</v>
      </c>
      <c r="EM303" s="18" t="s">
        <v>1123</v>
      </c>
      <c r="EN303" s="16" t="s">
        <v>774</v>
      </c>
      <c r="EO303" s="16" t="s">
        <v>132</v>
      </c>
      <c r="EP303" s="16" t="e">
        <f>IF(OR(EN303="Cống tròn",EN303="Cống hộp",EN303="Ống nhựa"),INDEX(#REF!,MATCH(E303,#REF!,0)),IF(OR(EN303="Rãnh xây",EN303="Rãnh bê tông"),INDEX(#REF!,MATCH(E303,#REF!,0)),0))</f>
        <v>#REF!</v>
      </c>
      <c r="EQ303" s="18">
        <v>37.500000000000043</v>
      </c>
      <c r="ER303" s="18">
        <v>1</v>
      </c>
      <c r="ES303" s="25">
        <f t="shared" si="1024"/>
        <v>37</v>
      </c>
      <c r="ET303" s="1" t="e">
        <f>_xlfn.IFNA(IF(EN303="Cống tròn",INDEX(#REF!,MATCH(E303,#REF!,0)),IF(EN303="Cống hộp",INDEX(#REF!,MATCH(E303,#REF!,0)),EU303&amp;" ,"&amp;EV303)),0)</f>
        <v>#REF!</v>
      </c>
      <c r="EU303" s="16" t="s">
        <v>769</v>
      </c>
      <c r="EV303" s="16" t="s">
        <v>775</v>
      </c>
      <c r="EW303" s="16" t="e">
        <f>_xlfn.IFNA(INDEX(#REF!,MATCH(E303,#REF!,0)),0)</f>
        <v>#REF!</v>
      </c>
      <c r="EX303" s="16"/>
      <c r="EY303" s="18">
        <v>0</v>
      </c>
      <c r="EZ303" s="18">
        <v>0</v>
      </c>
      <c r="FA303" s="18">
        <v>0</v>
      </c>
      <c r="FB303" s="18">
        <v>0</v>
      </c>
      <c r="FC303" s="18">
        <v>0</v>
      </c>
      <c r="FD303" s="25">
        <f t="shared" si="879"/>
        <v>0</v>
      </c>
      <c r="FE303" s="25">
        <f t="shared" si="1025"/>
        <v>0</v>
      </c>
      <c r="FF303" s="18">
        <v>0.1</v>
      </c>
      <c r="FG303" s="18">
        <v>2</v>
      </c>
      <c r="FH303" s="18">
        <v>1</v>
      </c>
      <c r="FI303" s="25">
        <f t="shared" si="1026"/>
        <v>1.2</v>
      </c>
      <c r="FJ303" s="18">
        <v>0</v>
      </c>
      <c r="FK303" s="18">
        <v>0</v>
      </c>
      <c r="FL303" s="18">
        <v>0.2</v>
      </c>
      <c r="FM303" s="18">
        <v>1.4</v>
      </c>
      <c r="FN303" s="18">
        <v>0</v>
      </c>
      <c r="FO303" s="25">
        <f t="shared" si="1027"/>
        <v>1.4</v>
      </c>
      <c r="FP303" s="18">
        <v>1.4999999999999999E-2</v>
      </c>
      <c r="FQ303" s="18">
        <v>1</v>
      </c>
      <c r="FR303" s="25">
        <f t="shared" si="880"/>
        <v>36</v>
      </c>
      <c r="FS303" s="25">
        <f t="shared" si="881"/>
        <v>0.52500000000000002</v>
      </c>
      <c r="FT303" s="25">
        <f t="shared" si="882"/>
        <v>36.524999999999999</v>
      </c>
      <c r="FU303" s="25">
        <f t="shared" si="883"/>
        <v>-0.97500000000004405</v>
      </c>
      <c r="FV303" s="25" t="str">
        <f t="shared" si="1028"/>
        <v>Thêm 01</v>
      </c>
      <c r="FW303" s="25">
        <f t="shared" si="1029"/>
        <v>0.04</v>
      </c>
      <c r="FX303" s="16"/>
      <c r="FY303" s="16"/>
      <c r="FZ303" s="16"/>
      <c r="GA303" s="16"/>
      <c r="GB303" s="19">
        <v>0</v>
      </c>
      <c r="GC303" s="19">
        <v>0</v>
      </c>
      <c r="GD303" s="19">
        <v>0</v>
      </c>
      <c r="GE303" s="19">
        <v>0</v>
      </c>
      <c r="GF303" s="19">
        <v>0</v>
      </c>
      <c r="GG303" s="19">
        <v>0</v>
      </c>
      <c r="GH303" s="19">
        <v>0</v>
      </c>
      <c r="GI303" s="19">
        <v>0</v>
      </c>
      <c r="GJ303" s="19">
        <v>0</v>
      </c>
      <c r="GK303" s="19">
        <v>0</v>
      </c>
      <c r="GL303" s="25">
        <f t="shared" si="884"/>
        <v>0</v>
      </c>
      <c r="GM303" s="25">
        <f t="shared" si="1030"/>
        <v>0</v>
      </c>
      <c r="GN303" s="19">
        <v>0</v>
      </c>
      <c r="GO303" s="19">
        <v>0</v>
      </c>
      <c r="GP303" s="19">
        <v>0</v>
      </c>
      <c r="GQ303" s="19">
        <v>0</v>
      </c>
      <c r="GR303" s="1" t="e">
        <f>_xlfn.IFNA(INDEX(#REF!,MATCH(E303,#REF!,0)),0)</f>
        <v>#REF!</v>
      </c>
      <c r="GS303" s="16"/>
      <c r="GT303" s="18">
        <v>0</v>
      </c>
      <c r="GU303" s="18">
        <v>0</v>
      </c>
      <c r="GV303" s="18">
        <v>0</v>
      </c>
      <c r="GW303" s="18">
        <v>0</v>
      </c>
      <c r="GX303" s="25">
        <f t="shared" si="885"/>
        <v>0</v>
      </c>
      <c r="GY303" s="25">
        <f t="shared" si="886"/>
        <v>0</v>
      </c>
      <c r="GZ303" s="25">
        <f t="shared" si="1031"/>
        <v>0</v>
      </c>
      <c r="HA303" s="1" t="e" cm="1">
        <f t="array" ref="HA303">INDEX(#REF!,MATCH(EJ303&amp;EK303&amp;HD303&amp;HE303&amp;HF303,#REF!&amp;#REF!&amp;#REF!&amp;#REF!&amp;#REF!,0))</f>
        <v>#REF!</v>
      </c>
      <c r="HB303" s="16"/>
      <c r="HC303" s="25">
        <f t="shared" si="1032"/>
        <v>0</v>
      </c>
      <c r="HD303" s="18">
        <v>0</v>
      </c>
      <c r="HE303" s="18">
        <v>0</v>
      </c>
      <c r="HF303" s="18">
        <v>0</v>
      </c>
      <c r="HG303" s="1" t="e" cm="1">
        <f t="array" ref="HG303">INDEX(#REF!,MATCH(EJ303&amp;EK303&amp;HJ303&amp;HK303&amp;HL303,#REF!&amp;#REF!&amp;#REF!&amp;#REF!&amp;#REF!,0))</f>
        <v>#REF!</v>
      </c>
      <c r="HH303" s="16"/>
      <c r="HI303" s="25">
        <f t="shared" si="1033"/>
        <v>0</v>
      </c>
      <c r="HJ303" s="25">
        <f t="shared" si="1034"/>
        <v>0</v>
      </c>
      <c r="HK303" s="19">
        <v>0</v>
      </c>
      <c r="HL303" s="19">
        <v>0</v>
      </c>
      <c r="HM303" s="18">
        <v>0.01</v>
      </c>
      <c r="HN303" s="18">
        <v>1</v>
      </c>
      <c r="HO303" s="25">
        <f t="shared" si="1035"/>
        <v>0</v>
      </c>
      <c r="HP303" s="25">
        <f t="shared" si="1036"/>
        <v>0</v>
      </c>
      <c r="HQ303" s="25">
        <f t="shared" si="1037"/>
        <v>0</v>
      </c>
      <c r="HR303" s="25">
        <f t="shared" si="1038"/>
        <v>0</v>
      </c>
      <c r="HS303" s="25">
        <f t="shared" si="1039"/>
        <v>0</v>
      </c>
      <c r="HT303" s="19">
        <v>0</v>
      </c>
      <c r="HU303" s="19">
        <v>0</v>
      </c>
      <c r="HV303" s="19">
        <v>0</v>
      </c>
      <c r="HW303" s="25">
        <f t="shared" si="1040"/>
        <v>0</v>
      </c>
      <c r="HX303" s="19">
        <v>0</v>
      </c>
      <c r="HY303" s="19">
        <v>0</v>
      </c>
      <c r="HZ303" s="18">
        <v>36.479999999999997</v>
      </c>
      <c r="IA303" s="20">
        <f>ROUND(IF(EN303="Cống tròn",IF(EN303="Cống tròn",IF(EU303="Không có móng",IQ303-FF303,IF(EU303="Đế",IP303-FN303,IF(OR(EU303="Móng bê tông",EU303="Móng bê tông kết hợp đế"),II303-FJ303,0))),0),IF(EN303="Cống hộp",IF(AND(EN303="Cống hộp",EU303="Không có móng"),IQ303-GF303,IF(AND(EN303="Cống hộp",EU303="Móng bê tông"),IJ303-GB303,0)),IF(OR(EN303="Rãnh xây",EN303="Rãnh bê tông"),IF(OR(EN303="Rãnh xây",EN303="Rãnh bê tông"),IK303-GB303,0),IF(EN303="Ống nhựa",IF(AND(EN303="Ống nhựa",EU303="Không đắp cát"),IQ303-HT303,IF(AND(EN303="Ống nhựa",EU303="Đắp cát"),IH303-HX303,0)),IF(EN303="Rãnh thang",IF(EN303="Rãnh thang",IF(EU303="Móng bê tông",#REF!-#REF!,IQ303),0),0))))),2)</f>
        <v>35.450000000000003</v>
      </c>
      <c r="IB303" s="20">
        <f t="shared" si="1041"/>
        <v>1.029999999999994</v>
      </c>
      <c r="IC303" s="20">
        <f t="shared" si="887"/>
        <v>35.449999999999996</v>
      </c>
      <c r="ID303" s="20">
        <f t="shared" si="888"/>
        <v>0</v>
      </c>
      <c r="IE303" s="20">
        <f t="shared" si="889"/>
        <v>0</v>
      </c>
      <c r="IF303" s="20">
        <f t="shared" si="890"/>
        <v>0</v>
      </c>
      <c r="IG303" s="20">
        <f>IF(EN303="Rãnh thang",IF(AND(EN303="Rãnh thang",EU303="Móng bê tông"),IQ303-#REF!,0),IF(EN303="Ống nhựa",IF(AND(EN303="Ống nhựa",EU303="Đắp cát"),IQ303-HT303,0),IF(EN303="Cống tròn",IF(EN303="Cống tròn",IF(OR(EU303="Móng bê tông",EU303="Móng bê tông kết hợp đế"),IM303-FL303,0),0),IF(EN303="Cống hộp",IF(AND(EN303="Cống hộp",EU303="Móng bê tông"),IN303-GD303,0),IF(OR(EN303="Rãnh xây",EN303="Rãnh bê tông"),IF(AND(EN303="Rãnh xây",EU303="Móng bê tông"),IO303-GD303,IF(AND(EN303="Rãnh bê tông",EU303="Móng bê tông"),IO303-GD303,0)),0)))))</f>
        <v>35.449999999999996</v>
      </c>
      <c r="IH303" s="20">
        <f t="shared" si="891"/>
        <v>0</v>
      </c>
      <c r="II303" s="20">
        <f t="shared" si="892"/>
        <v>35.449999999999996</v>
      </c>
      <c r="IJ303" s="20">
        <f t="shared" si="893"/>
        <v>0</v>
      </c>
      <c r="IK303" s="20">
        <f t="shared" si="894"/>
        <v>0</v>
      </c>
      <c r="IL303" s="20">
        <f t="shared" si="895"/>
        <v>35.65</v>
      </c>
      <c r="IM303" s="20">
        <f t="shared" si="896"/>
        <v>35.65</v>
      </c>
      <c r="IN303" s="20">
        <f t="shared" si="897"/>
        <v>0</v>
      </c>
      <c r="IO303" s="20">
        <f t="shared" si="898"/>
        <v>0</v>
      </c>
      <c r="IP303" s="20">
        <f t="shared" si="899"/>
        <v>0</v>
      </c>
      <c r="IQ303" s="18">
        <v>35.75</v>
      </c>
      <c r="IR303" s="25">
        <f t="shared" si="1042"/>
        <v>0</v>
      </c>
      <c r="IS303" s="25">
        <f t="shared" si="900"/>
        <v>0</v>
      </c>
      <c r="IT303" s="25">
        <f t="shared" si="901"/>
        <v>0</v>
      </c>
      <c r="IU303" s="25">
        <f>ROUND(IF(EN303="Cống tròn",IF(EN303="Cống tròn",IV303+FF303,0),IF(EN303="Cống hộp",IF(EN303="Cống hộp",IV303+GP303,0),IF(OR(EN303="Rãnh xây",EN303="Rãnh bê tông"),IF(OR(EN303="Rãnh xây",EN303="Rãnh bê tông"),IV303+GP303,0),IF(EN303="ống nhựa",IF(EN303="Ống nhựa",IV303+HT303,0),IF(EN303="Rãnh thang",IF(EN303="Rãnh thang",IQ303+#REF!,0),0))))),2)</f>
        <v>36.81</v>
      </c>
      <c r="IV303" s="18">
        <v>36.71</v>
      </c>
      <c r="IW303" s="25">
        <f t="shared" si="902"/>
        <v>36.81</v>
      </c>
      <c r="IX303" s="25">
        <f t="shared" si="903"/>
        <v>0</v>
      </c>
      <c r="IY303" s="25">
        <f t="shared" si="904"/>
        <v>0</v>
      </c>
      <c r="IZ303" s="25">
        <f t="shared" si="905"/>
        <v>0</v>
      </c>
      <c r="JA303" s="25">
        <f t="shared" si="906"/>
        <v>0</v>
      </c>
      <c r="JB303" s="18">
        <v>37.28</v>
      </c>
      <c r="JC303" s="20">
        <f>ROUND(IF(EN303="Cống tròn",IF(EN303="Cống tròn",IF(EU303="Không có móng",JS303-FF303,IF(EU303="Đế",JR303-FN303,IF(OR(EU303="Móng bê tông",EU303="Móng bê tông kết hợp đế"),JK303-FJ303,0))),0),IF(EN303="Cống hộp",IF(AND(EN303="Cống hộp",EU303="Không có móng"),JS303-GF303,IF(AND(EN303="Cống hộp",EU303="Móng bê tông"),JL303-GB303,0)),IF(OR(EN303="Rãnh xây",EN303="Rãnh bê tông"),IF(OR(EN303="Rãnh xây",EN303="Rãnh bê tông"),JM303-GB303,0),IF(EN303="Ống nhựa",IF(AND(EN303="Ống nhựa",EU303="Không đắp cát"),JS303-HT303,IF(AND(EN303="Ống nhựa",EU303="Đắp cát"),JJ303-HX303,0)),IF(EN303="Rãnh thang",IF(EN303="Rãnh thang",IF(EU303="Móng bê tông",#REF!-#REF!,JS303),0),0))))),2)</f>
        <v>35.409999999999997</v>
      </c>
      <c r="JD303" s="20">
        <f t="shared" si="1043"/>
        <v>1.8700000000000045</v>
      </c>
      <c r="JE303" s="20">
        <f t="shared" si="907"/>
        <v>35.409999999999997</v>
      </c>
      <c r="JF303" s="20">
        <f t="shared" si="908"/>
        <v>0</v>
      </c>
      <c r="JG303" s="20">
        <f t="shared" si="909"/>
        <v>0</v>
      </c>
      <c r="JH303" s="20">
        <f t="shared" si="910"/>
        <v>0</v>
      </c>
      <c r="JI303" s="20">
        <f>IF(EN303="Rãnh thang",IF(AND(EN303="Rãnh thang",EU303="Móng bê tông"),JS303-#REF!,0),IF(EN303="Ống nhựa",IF(AND(EN303="Ống nhựa",EU303="Đắp cát"),JS303-HT303,0),IF(EN303="Cống tròn",IF(EN303="Cống tròn",IF(OR(EU303="Móng bê tông",EU303="Móng bê tông kết hợp đế"),JO303-FL303,0),0),IF(EN303="Cống hộp",IF(AND(EN303="Cống hộp",EU303="Móng bê tông"),JP303-GD303,0),IF(OR(EN303="Rãnh xây",EN303="Rãnh bê tông"),IF(AND(EN303="Rãnh xây",EU303="Móng bê tông"),JQ303-GD303,IF(AND(EN303="Rãnh bê tông",EU303="Móng bê tông"),JQ303-GD303,0)),0)))))</f>
        <v>35.409999999999997</v>
      </c>
      <c r="JJ303" s="20">
        <f t="shared" si="911"/>
        <v>0</v>
      </c>
      <c r="JK303" s="20">
        <f t="shared" si="912"/>
        <v>35.409999999999997</v>
      </c>
      <c r="JL303" s="20">
        <f t="shared" si="913"/>
        <v>0</v>
      </c>
      <c r="JM303" s="20">
        <f t="shared" si="914"/>
        <v>0</v>
      </c>
      <c r="JN303" s="20">
        <f t="shared" si="915"/>
        <v>35.61</v>
      </c>
      <c r="JO303" s="20">
        <f t="shared" si="916"/>
        <v>35.61</v>
      </c>
      <c r="JP303" s="20">
        <f t="shared" si="917"/>
        <v>0</v>
      </c>
      <c r="JQ303" s="20">
        <f t="shared" si="918"/>
        <v>0</v>
      </c>
      <c r="JR303" s="20">
        <f t="shared" si="919"/>
        <v>0</v>
      </c>
      <c r="JS303" s="26">
        <v>35.71</v>
      </c>
      <c r="JT303" s="25">
        <f t="shared" si="1044"/>
        <v>0</v>
      </c>
      <c r="JU303" s="25">
        <f t="shared" si="920"/>
        <v>0</v>
      </c>
      <c r="JV303" s="25">
        <f t="shared" si="921"/>
        <v>0</v>
      </c>
      <c r="JW303" s="25">
        <f>ROUND(IF(EN303="Cống tròn",IF(EN303="Cống tròn",JX303+FF303,0),IF(EN303="Cống hộp",IF(EN303="Cống hộp",JX303+GP303,0),IF(OR(EN303="Rãnh xây",EN303="Rãnh bê tông"),IF(OR(EN303="Rãnh xây",EN303="Rãnh bê tông"),JX303+GP303,0),IF(EN303="ống nhựa",IF(EN303="Ống nhựa",JX303+HT303,0),IF(EN303="Rãnh thang",IF(EN303="Rãnh thang",JS303+#REF!,0),0))))),2)</f>
        <v>36.81</v>
      </c>
      <c r="JX303" s="27">
        <v>36.71</v>
      </c>
      <c r="JY303" s="25">
        <f t="shared" si="922"/>
        <v>36.81</v>
      </c>
      <c r="JZ303" s="25">
        <f t="shared" si="923"/>
        <v>0</v>
      </c>
      <c r="KA303" s="25">
        <f t="shared" si="924"/>
        <v>0</v>
      </c>
      <c r="KB303" s="25">
        <f t="shared" si="925"/>
        <v>0</v>
      </c>
      <c r="KC303" s="25">
        <f t="shared" si="926"/>
        <v>0</v>
      </c>
      <c r="KD303" s="28" t="s">
        <v>98</v>
      </c>
      <c r="KE303" s="27">
        <v>0</v>
      </c>
      <c r="KF303" s="25">
        <f t="shared" si="927"/>
        <v>1.029999999999994</v>
      </c>
      <c r="KG303" s="25">
        <f t="shared" si="1045"/>
        <v>1.029999999999994</v>
      </c>
      <c r="KH303" s="27">
        <v>0</v>
      </c>
      <c r="KI303" s="25">
        <f t="shared" si="928"/>
        <v>1.8700000000000045</v>
      </c>
      <c r="KJ303" s="25">
        <f t="shared" si="1046"/>
        <v>1.8700000000000045</v>
      </c>
      <c r="KK303" s="25">
        <f t="shared" si="929"/>
        <v>0</v>
      </c>
      <c r="KL303" s="25">
        <f t="shared" si="930"/>
        <v>0</v>
      </c>
      <c r="KM303" s="25">
        <f t="shared" si="1047"/>
        <v>0</v>
      </c>
      <c r="KN303" s="25">
        <f t="shared" si="931"/>
        <v>0</v>
      </c>
      <c r="KO303" s="25">
        <f t="shared" si="932"/>
        <v>0</v>
      </c>
      <c r="KP303" s="25">
        <f t="shared" si="1048"/>
        <v>0</v>
      </c>
      <c r="KQ303" s="25">
        <f t="shared" si="933"/>
        <v>0.2</v>
      </c>
      <c r="KR303" s="25">
        <f t="shared" si="934"/>
        <v>0.2</v>
      </c>
      <c r="KS303" s="25">
        <f t="shared" si="1049"/>
        <v>0.2</v>
      </c>
      <c r="KT303" s="25">
        <f t="shared" si="935"/>
        <v>0</v>
      </c>
      <c r="KU303" s="25">
        <f t="shared" si="936"/>
        <v>0</v>
      </c>
      <c r="KV303" s="25">
        <f t="shared" si="1050"/>
        <v>0</v>
      </c>
      <c r="KW303" s="25">
        <f t="shared" si="863"/>
        <v>0</v>
      </c>
      <c r="KX303" s="25">
        <f t="shared" si="937"/>
        <v>0</v>
      </c>
      <c r="KY303" s="25">
        <f t="shared" si="1051"/>
        <v>0</v>
      </c>
      <c r="KZ303" s="25">
        <f t="shared" si="938"/>
        <v>0</v>
      </c>
      <c r="LA303" s="25">
        <f t="shared" si="939"/>
        <v>0</v>
      </c>
      <c r="LB303" s="25">
        <f t="shared" si="1052"/>
        <v>0</v>
      </c>
      <c r="LC303" s="25">
        <f t="shared" si="940"/>
        <v>0.82999999999999408</v>
      </c>
      <c r="LD303" s="25">
        <f t="shared" si="941"/>
        <v>1.4</v>
      </c>
      <c r="LE303" s="25">
        <f t="shared" si="1053"/>
        <v>1.1149999999999971</v>
      </c>
      <c r="LF303" s="25">
        <f t="shared" si="942"/>
        <v>0</v>
      </c>
      <c r="LG303" s="25">
        <f t="shared" si="943"/>
        <v>0</v>
      </c>
      <c r="LH303" s="25">
        <f t="shared" si="1054"/>
        <v>0</v>
      </c>
      <c r="LI303" s="25">
        <f t="shared" si="944"/>
        <v>0</v>
      </c>
      <c r="LJ303" s="25">
        <f t="shared" si="945"/>
        <v>0</v>
      </c>
      <c r="LK303" s="25">
        <f t="shared" si="1055"/>
        <v>0</v>
      </c>
      <c r="LL303" s="25">
        <f t="shared" si="946"/>
        <v>0</v>
      </c>
      <c r="LM303" s="25">
        <f t="shared" si="947"/>
        <v>0</v>
      </c>
      <c r="LN303" s="25">
        <f t="shared" si="1056"/>
        <v>0</v>
      </c>
      <c r="LO303" s="25">
        <f t="shared" si="948"/>
        <v>0</v>
      </c>
      <c r="LP303" s="25">
        <f t="shared" si="949"/>
        <v>0</v>
      </c>
      <c r="LQ303" s="25">
        <f t="shared" si="1057"/>
        <v>0</v>
      </c>
      <c r="LR303" s="25">
        <f t="shared" si="950"/>
        <v>0</v>
      </c>
      <c r="LS303" s="25">
        <f t="shared" si="951"/>
        <v>0</v>
      </c>
      <c r="LT303" s="25">
        <f t="shared" si="1058"/>
        <v>0</v>
      </c>
      <c r="LU303" s="25">
        <f t="shared" si="952"/>
        <v>0</v>
      </c>
      <c r="LV303" s="25">
        <f t="shared" si="953"/>
        <v>0</v>
      </c>
      <c r="LW303" s="25">
        <f t="shared" si="1059"/>
        <v>0</v>
      </c>
      <c r="LX303" s="25">
        <f t="shared" si="954"/>
        <v>0</v>
      </c>
      <c r="LY303" s="25">
        <f t="shared" si="955"/>
        <v>0</v>
      </c>
      <c r="LZ303" s="25">
        <f t="shared" si="1060"/>
        <v>0</v>
      </c>
      <c r="MA303" s="25">
        <f t="shared" si="956"/>
        <v>0</v>
      </c>
      <c r="MB303" s="25">
        <f t="shared" si="957"/>
        <v>0</v>
      </c>
      <c r="MC303" s="25">
        <f t="shared" si="1061"/>
        <v>0</v>
      </c>
      <c r="MD303" s="25">
        <f t="shared" si="958"/>
        <v>0</v>
      </c>
      <c r="ME303" s="25">
        <f t="shared" si="959"/>
        <v>0</v>
      </c>
      <c r="MF303" s="25">
        <f t="shared" si="1062"/>
        <v>0</v>
      </c>
      <c r="MG303" s="25">
        <f t="shared" si="960"/>
        <v>0</v>
      </c>
      <c r="MH303" s="25">
        <f t="shared" si="961"/>
        <v>0</v>
      </c>
      <c r="MI303" s="25">
        <f t="shared" si="1063"/>
        <v>0</v>
      </c>
      <c r="MJ303" s="25">
        <f t="shared" si="962"/>
        <v>0</v>
      </c>
      <c r="MK303" s="25">
        <f t="shared" si="963"/>
        <v>0</v>
      </c>
      <c r="ML303" s="25">
        <f t="shared" si="1064"/>
        <v>0</v>
      </c>
      <c r="MM303" s="25">
        <f t="shared" si="964"/>
        <v>0</v>
      </c>
      <c r="MN303" s="25">
        <f t="shared" si="965"/>
        <v>0</v>
      </c>
      <c r="MO303" s="25">
        <f t="shared" si="1065"/>
        <v>0</v>
      </c>
      <c r="MP303" s="25">
        <f t="shared" si="966"/>
        <v>0</v>
      </c>
      <c r="MQ303" s="25">
        <f t="shared" si="967"/>
        <v>0</v>
      </c>
      <c r="MR303" s="25">
        <f t="shared" si="1066"/>
        <v>0</v>
      </c>
      <c r="MS303" s="29">
        <v>1.4</v>
      </c>
      <c r="MT303" s="29">
        <v>0</v>
      </c>
      <c r="MU303" s="29">
        <v>1</v>
      </c>
      <c r="MV303" s="29">
        <v>1</v>
      </c>
      <c r="MW303" s="25">
        <f t="shared" si="968"/>
        <v>1.4</v>
      </c>
      <c r="MX303" s="25">
        <f t="shared" si="969"/>
        <v>1.44</v>
      </c>
      <c r="MY303" s="25">
        <f t="shared" si="970"/>
        <v>0</v>
      </c>
      <c r="MZ303" s="25">
        <f t="shared" si="971"/>
        <v>0</v>
      </c>
      <c r="NA303" s="25">
        <f t="shared" si="972"/>
        <v>1.4</v>
      </c>
      <c r="NB303" s="25">
        <f t="shared" si="973"/>
        <v>2.62</v>
      </c>
      <c r="NC303" s="25">
        <f t="shared" si="974"/>
        <v>0</v>
      </c>
      <c r="ND303" s="25">
        <f t="shared" si="975"/>
        <v>0</v>
      </c>
      <c r="NE303" s="25">
        <f t="shared" si="1067"/>
        <v>1.4</v>
      </c>
      <c r="NF303" s="25">
        <f t="shared" si="1067"/>
        <v>2.0300000000000002</v>
      </c>
      <c r="NG303" s="25">
        <f t="shared" si="1067"/>
        <v>0</v>
      </c>
      <c r="NH303" s="25">
        <f t="shared" si="976"/>
        <v>0</v>
      </c>
      <c r="NI303" s="25">
        <f t="shared" si="977"/>
        <v>76.13</v>
      </c>
      <c r="NJ303" s="25">
        <f t="shared" si="978"/>
        <v>0</v>
      </c>
      <c r="NK303" s="25">
        <f t="shared" si="979"/>
        <v>76.13</v>
      </c>
      <c r="NL303" s="25">
        <f t="shared" si="980"/>
        <v>47.1</v>
      </c>
      <c r="NM303" s="25">
        <f t="shared" si="981"/>
        <v>0</v>
      </c>
      <c r="NN303" s="25">
        <f t="shared" si="1068"/>
        <v>47.1</v>
      </c>
      <c r="NO303" s="25">
        <f t="shared" si="982"/>
        <v>0</v>
      </c>
      <c r="NP303" s="25">
        <f t="shared" si="983"/>
        <v>0</v>
      </c>
      <c r="NQ303" s="25">
        <f t="shared" si="1069"/>
        <v>0</v>
      </c>
      <c r="NR303" s="25">
        <f t="shared" si="984"/>
        <v>0</v>
      </c>
      <c r="NS303" s="25">
        <f t="shared" si="985"/>
        <v>0</v>
      </c>
      <c r="NT303" s="25">
        <f t="shared" si="1070"/>
        <v>0</v>
      </c>
      <c r="NU303" s="25">
        <f t="shared" si="986"/>
        <v>0</v>
      </c>
      <c r="NV303" s="25">
        <f t="shared" si="987"/>
        <v>0</v>
      </c>
      <c r="NW303" s="25">
        <f t="shared" si="1071"/>
        <v>0</v>
      </c>
      <c r="NX303" s="25">
        <f t="shared" si="1072"/>
        <v>47.1</v>
      </c>
      <c r="NY303" s="25">
        <f t="shared" si="1072"/>
        <v>0</v>
      </c>
      <c r="NZ303" s="25">
        <f t="shared" si="1073"/>
        <v>47.1</v>
      </c>
      <c r="OA303" s="25">
        <f t="shared" si="1074"/>
        <v>29.03</v>
      </c>
      <c r="OB303" s="25">
        <f t="shared" si="1074"/>
        <v>0</v>
      </c>
      <c r="OC303" s="25">
        <f t="shared" si="1075"/>
        <v>29.03</v>
      </c>
      <c r="OD303" s="25">
        <f t="shared" si="1076"/>
        <v>47.1</v>
      </c>
      <c r="OE303" s="25">
        <f t="shared" si="1076"/>
        <v>0</v>
      </c>
      <c r="OF303" s="25">
        <f t="shared" si="1076"/>
        <v>47.1</v>
      </c>
      <c r="OG303" s="25">
        <f t="shared" si="988"/>
        <v>0</v>
      </c>
      <c r="OH303" s="25">
        <f t="shared" si="989"/>
        <v>0</v>
      </c>
      <c r="OI303" s="25">
        <f t="shared" si="990"/>
        <v>0</v>
      </c>
      <c r="OJ303" s="25">
        <f t="shared" si="991"/>
        <v>0</v>
      </c>
      <c r="OK303" s="25">
        <f t="shared" si="992"/>
        <v>0</v>
      </c>
      <c r="OL303" s="25">
        <f t="shared" si="993"/>
        <v>0</v>
      </c>
      <c r="OM303" s="25">
        <f t="shared" si="1077"/>
        <v>0</v>
      </c>
      <c r="ON303" s="25">
        <f t="shared" si="1077"/>
        <v>0</v>
      </c>
      <c r="OO303" s="25">
        <f t="shared" si="1077"/>
        <v>0</v>
      </c>
      <c r="OP303" s="25">
        <f t="shared" si="994"/>
        <v>0</v>
      </c>
      <c r="OQ303" s="25">
        <f t="shared" si="995"/>
        <v>0</v>
      </c>
      <c r="OR303" s="25">
        <f t="shared" si="1078"/>
        <v>0</v>
      </c>
      <c r="OS303" s="30">
        <v>536217.23</v>
      </c>
      <c r="OT303" s="30">
        <v>2371194.91</v>
      </c>
    </row>
    <row r="304" spans="1:410" ht="33" customHeight="1" x14ac:dyDescent="0.25">
      <c r="A304" s="18"/>
      <c r="B304" s="18" t="s">
        <v>1071</v>
      </c>
      <c r="C304" s="18">
        <v>1033.04</v>
      </c>
      <c r="D304" s="16" t="e">
        <f>_xlfn.IFNA(INDEX(#REF!,MATCH(E304,#REF!,0)),0)</f>
        <v>#REF!</v>
      </c>
      <c r="E304" s="18" t="s">
        <v>1123</v>
      </c>
      <c r="F304" s="16" t="s">
        <v>765</v>
      </c>
      <c r="G304" s="16" t="s">
        <v>766</v>
      </c>
      <c r="H304" s="16" t="s">
        <v>767</v>
      </c>
      <c r="I304" s="16" t="s">
        <v>768</v>
      </c>
      <c r="J304" s="16" t="s">
        <v>769</v>
      </c>
      <c r="K304" s="16" t="s">
        <v>770</v>
      </c>
      <c r="L304" s="16" t="s">
        <v>771</v>
      </c>
      <c r="M304" s="18">
        <v>1.64</v>
      </c>
      <c r="N304" s="18">
        <v>1.94</v>
      </c>
      <c r="O304" s="18">
        <v>2.04</v>
      </c>
      <c r="P304" s="18">
        <v>2.34</v>
      </c>
      <c r="Q304" s="18">
        <v>0.1</v>
      </c>
      <c r="R304" s="18">
        <v>1.8399999999999999</v>
      </c>
      <c r="S304" s="18">
        <v>2.14</v>
      </c>
      <c r="T304" s="18">
        <v>0.2</v>
      </c>
      <c r="U304" s="18">
        <v>0</v>
      </c>
      <c r="V304" s="18">
        <v>0</v>
      </c>
      <c r="W304" s="18">
        <v>0</v>
      </c>
      <c r="X304" s="18">
        <v>1.64</v>
      </c>
      <c r="Y304" s="18">
        <v>1.9</v>
      </c>
      <c r="Z304" s="20">
        <f t="shared" si="996"/>
        <v>1.6</v>
      </c>
      <c r="AA304" s="18">
        <v>0.22</v>
      </c>
      <c r="AB304" s="18">
        <v>0</v>
      </c>
      <c r="AC304" s="18">
        <v>0</v>
      </c>
      <c r="AD304" s="18">
        <v>0</v>
      </c>
      <c r="AE304" s="18">
        <v>0</v>
      </c>
      <c r="AF304" s="18">
        <v>0</v>
      </c>
      <c r="AG304" s="18">
        <v>1.2</v>
      </c>
      <c r="AH304" s="18">
        <v>1.5</v>
      </c>
      <c r="AI304" s="20">
        <f t="shared" si="997"/>
        <v>1.75</v>
      </c>
      <c r="AJ304" s="18">
        <v>0</v>
      </c>
      <c r="AK304" s="18">
        <v>0</v>
      </c>
      <c r="AL304" s="20">
        <f t="shared" si="998"/>
        <v>0</v>
      </c>
      <c r="AM304" s="18">
        <v>1.64</v>
      </c>
      <c r="AN304" s="18">
        <v>1.5</v>
      </c>
      <c r="AO304" s="18">
        <v>0.15</v>
      </c>
      <c r="AP304" s="18">
        <v>0.22</v>
      </c>
      <c r="AQ304" s="18">
        <v>1.64</v>
      </c>
      <c r="AR304" s="18">
        <v>1.72</v>
      </c>
      <c r="AS304" s="18">
        <v>0.12</v>
      </c>
      <c r="AT304" s="18">
        <v>0.11</v>
      </c>
      <c r="AU304" s="18">
        <v>0</v>
      </c>
      <c r="AV304" s="18">
        <v>1</v>
      </c>
      <c r="AW304" s="18">
        <v>0</v>
      </c>
      <c r="AX304" s="18">
        <v>0</v>
      </c>
      <c r="AY304" s="18">
        <v>0</v>
      </c>
      <c r="AZ304" s="18">
        <v>0</v>
      </c>
      <c r="BA304" s="18">
        <v>0</v>
      </c>
      <c r="BB304" s="18">
        <v>0</v>
      </c>
      <c r="BC304" s="18">
        <v>0</v>
      </c>
      <c r="BD304" s="18">
        <v>0</v>
      </c>
      <c r="BE304" s="18">
        <v>2</v>
      </c>
      <c r="BF304" s="18">
        <v>0</v>
      </c>
      <c r="BG304" s="18">
        <v>0</v>
      </c>
      <c r="BH304" s="18">
        <v>0</v>
      </c>
      <c r="BI304" s="18">
        <v>0</v>
      </c>
      <c r="BJ304" s="18">
        <v>0</v>
      </c>
      <c r="BK304" s="18">
        <v>0</v>
      </c>
      <c r="BL304" s="18">
        <v>0</v>
      </c>
      <c r="BM304" s="18">
        <v>0</v>
      </c>
      <c r="BN304" s="18">
        <v>0</v>
      </c>
      <c r="BO304" s="18">
        <v>0</v>
      </c>
      <c r="BP304" s="18">
        <v>0</v>
      </c>
      <c r="BQ304" s="18">
        <v>0</v>
      </c>
      <c r="BR304" s="18">
        <v>0</v>
      </c>
      <c r="BS304" s="18">
        <v>0</v>
      </c>
      <c r="BT304" s="18">
        <v>0</v>
      </c>
      <c r="BU304" s="18">
        <v>0</v>
      </c>
      <c r="BV304" s="18">
        <v>0</v>
      </c>
      <c r="BW304" s="18">
        <v>0</v>
      </c>
      <c r="BX304" s="18">
        <v>0</v>
      </c>
      <c r="BY304" s="18">
        <v>0</v>
      </c>
      <c r="BZ304" s="18">
        <v>0</v>
      </c>
      <c r="CA304" s="16" t="e">
        <f>_xlfn.IFNA(IF(RIGHT(D304,2)="=G",0,INDEX(#REF!,MATCH(E304,#REF!,0))),0)</f>
        <v>#REF!</v>
      </c>
      <c r="CB304" s="16" t="s">
        <v>776</v>
      </c>
      <c r="CC304" s="18">
        <v>0</v>
      </c>
      <c r="CD304" s="18">
        <v>0</v>
      </c>
      <c r="CE304" s="18">
        <v>1.4</v>
      </c>
      <c r="CF304" s="18">
        <v>0.85</v>
      </c>
      <c r="CG304" s="18">
        <v>0.12</v>
      </c>
      <c r="CH304" s="18">
        <v>2</v>
      </c>
      <c r="CI304" s="16" t="s">
        <v>98</v>
      </c>
      <c r="CJ304" s="18">
        <v>0</v>
      </c>
      <c r="CK304" s="20">
        <f t="shared" si="864"/>
        <v>2.17</v>
      </c>
      <c r="CL304" s="20">
        <f t="shared" si="999"/>
        <v>2.17</v>
      </c>
      <c r="CM304" s="18">
        <v>43.12</v>
      </c>
      <c r="CN304" s="18">
        <v>37.28</v>
      </c>
      <c r="CO304" s="18">
        <v>36.441000000000003</v>
      </c>
      <c r="CP304" s="22">
        <f t="shared" si="865"/>
        <v>37.28</v>
      </c>
      <c r="CQ304" s="22">
        <f t="shared" si="866"/>
        <v>35.11</v>
      </c>
      <c r="CR304" s="22">
        <f t="shared" si="1000"/>
        <v>2.17</v>
      </c>
      <c r="CS304" s="22">
        <f t="shared" si="867"/>
        <v>35.209999999999994</v>
      </c>
      <c r="CT304" s="22">
        <f t="shared" si="868"/>
        <v>35.409999999999997</v>
      </c>
      <c r="CU304" s="18">
        <v>35.409999999999997</v>
      </c>
      <c r="CV304" s="22">
        <f t="shared" si="1001"/>
        <v>1.6</v>
      </c>
      <c r="CW304" s="22">
        <f t="shared" si="869"/>
        <v>0</v>
      </c>
      <c r="CX304" s="22">
        <f t="shared" si="870"/>
        <v>0</v>
      </c>
      <c r="CY304" s="22">
        <f t="shared" si="871"/>
        <v>37.01</v>
      </c>
      <c r="CZ304" s="22">
        <f t="shared" si="872"/>
        <v>37.159999999999997</v>
      </c>
      <c r="DA304" s="18">
        <v>37.28</v>
      </c>
      <c r="DB304" s="20">
        <f t="shared" si="1002"/>
        <v>2.17</v>
      </c>
      <c r="DC304" s="20">
        <f t="shared" si="1003"/>
        <v>0</v>
      </c>
      <c r="DD304" s="20">
        <f t="shared" si="1004"/>
        <v>2.17</v>
      </c>
      <c r="DE304" s="20">
        <f t="shared" si="873"/>
        <v>0.1</v>
      </c>
      <c r="DF304" s="20">
        <f t="shared" si="874"/>
        <v>0.2</v>
      </c>
      <c r="DG304" s="20">
        <f t="shared" si="875"/>
        <v>1.87</v>
      </c>
      <c r="DH304" s="20">
        <f t="shared" si="876"/>
        <v>0</v>
      </c>
      <c r="DI304" s="20">
        <f t="shared" si="877"/>
        <v>0</v>
      </c>
      <c r="DJ304" s="20">
        <f t="shared" si="878"/>
        <v>0</v>
      </c>
      <c r="DK304" s="20">
        <f t="shared" si="1005"/>
        <v>2.17</v>
      </c>
      <c r="DL304" s="20">
        <f t="shared" si="1006"/>
        <v>0</v>
      </c>
      <c r="DM304" s="20">
        <f t="shared" si="1007"/>
        <v>0</v>
      </c>
      <c r="DN304" s="20">
        <f t="shared" si="1008"/>
        <v>0</v>
      </c>
      <c r="DO304" s="18">
        <v>2.54</v>
      </c>
      <c r="DP304" s="18">
        <v>0</v>
      </c>
      <c r="DQ304" s="18">
        <v>1</v>
      </c>
      <c r="DR304" s="18">
        <v>1</v>
      </c>
      <c r="DS304" s="25">
        <f t="shared" si="1009"/>
        <v>2.54</v>
      </c>
      <c r="DT304" s="25">
        <f t="shared" si="1010"/>
        <v>0</v>
      </c>
      <c r="DU304" s="25">
        <f t="shared" si="1011"/>
        <v>5.51</v>
      </c>
      <c r="DV304" s="25">
        <f t="shared" si="1012"/>
        <v>0</v>
      </c>
      <c r="DW304" s="25">
        <f t="shared" si="1013"/>
        <v>5.51</v>
      </c>
      <c r="DX304" s="25">
        <f t="shared" si="1014"/>
        <v>11.24</v>
      </c>
      <c r="DY304" s="25">
        <f t="shared" si="1015"/>
        <v>0</v>
      </c>
      <c r="DZ304" s="25">
        <f t="shared" si="1016"/>
        <v>11.24</v>
      </c>
      <c r="EA304" s="25">
        <f t="shared" si="1017"/>
        <v>7.21</v>
      </c>
      <c r="EB304" s="25">
        <f t="shared" si="1018"/>
        <v>0</v>
      </c>
      <c r="EC304" s="25">
        <f t="shared" si="1019"/>
        <v>7.21</v>
      </c>
      <c r="ED304" s="25">
        <f t="shared" si="1020"/>
        <v>4.03</v>
      </c>
      <c r="EE304" s="25">
        <f t="shared" si="1020"/>
        <v>0</v>
      </c>
      <c r="EF304" s="25">
        <f t="shared" si="1021"/>
        <v>4.03</v>
      </c>
      <c r="EG304" s="25">
        <f t="shared" si="1022"/>
        <v>7.21</v>
      </c>
      <c r="EH304" s="25">
        <f t="shared" si="1022"/>
        <v>0</v>
      </c>
      <c r="EI304" s="25">
        <f t="shared" si="1023"/>
        <v>7.21</v>
      </c>
      <c r="EJ304" s="18">
        <v>1033.04</v>
      </c>
      <c r="EK304" s="18">
        <v>994.34</v>
      </c>
      <c r="EL304" s="18" t="s">
        <v>1123</v>
      </c>
      <c r="EM304" s="18" t="s">
        <v>1124</v>
      </c>
      <c r="EN304" s="16" t="s">
        <v>774</v>
      </c>
      <c r="EO304" s="16" t="s">
        <v>132</v>
      </c>
      <c r="EP304" s="16" t="e">
        <f>IF(OR(EN304="Cống tròn",EN304="Cống hộp",EN304="Ống nhựa"),INDEX(#REF!,MATCH(E304,#REF!,0)),IF(OR(EN304="Rãnh xây",EN304="Rãnh bê tông"),INDEX(#REF!,MATCH(E304,#REF!,0)),0))</f>
        <v>#REF!</v>
      </c>
      <c r="EQ304" s="18">
        <v>37.499999999999929</v>
      </c>
      <c r="ER304" s="18">
        <v>1</v>
      </c>
      <c r="ES304" s="25">
        <f t="shared" si="1024"/>
        <v>37</v>
      </c>
      <c r="ET304" s="1" t="e">
        <f>_xlfn.IFNA(IF(EN304="Cống tròn",INDEX(#REF!,MATCH(E304,#REF!,0)),IF(EN304="Cống hộp",INDEX(#REF!,MATCH(E304,#REF!,0)),EU304&amp;" ,"&amp;EV304)),0)</f>
        <v>#REF!</v>
      </c>
      <c r="EU304" s="16" t="s">
        <v>769</v>
      </c>
      <c r="EV304" s="16" t="s">
        <v>775</v>
      </c>
      <c r="EW304" s="16" t="e">
        <f>_xlfn.IFNA(INDEX(#REF!,MATCH(E304,#REF!,0)),0)</f>
        <v>#REF!</v>
      </c>
      <c r="EX304" s="16"/>
      <c r="EY304" s="18">
        <v>0</v>
      </c>
      <c r="EZ304" s="18">
        <v>0</v>
      </c>
      <c r="FA304" s="18">
        <v>0</v>
      </c>
      <c r="FB304" s="18">
        <v>0</v>
      </c>
      <c r="FC304" s="18">
        <v>0</v>
      </c>
      <c r="FD304" s="25">
        <f t="shared" si="879"/>
        <v>0</v>
      </c>
      <c r="FE304" s="25">
        <f t="shared" si="1025"/>
        <v>0</v>
      </c>
      <c r="FF304" s="18">
        <v>0.1</v>
      </c>
      <c r="FG304" s="18">
        <v>2</v>
      </c>
      <c r="FH304" s="18">
        <v>1</v>
      </c>
      <c r="FI304" s="25">
        <f t="shared" si="1026"/>
        <v>1.2</v>
      </c>
      <c r="FJ304" s="18">
        <v>0</v>
      </c>
      <c r="FK304" s="18">
        <v>0</v>
      </c>
      <c r="FL304" s="18">
        <v>0.2</v>
      </c>
      <c r="FM304" s="18">
        <v>1.4</v>
      </c>
      <c r="FN304" s="18">
        <v>0</v>
      </c>
      <c r="FO304" s="25">
        <f t="shared" si="1027"/>
        <v>1.4</v>
      </c>
      <c r="FP304" s="18">
        <v>1.4999999999999999E-2</v>
      </c>
      <c r="FQ304" s="18">
        <v>1</v>
      </c>
      <c r="FR304" s="25">
        <f t="shared" si="880"/>
        <v>36</v>
      </c>
      <c r="FS304" s="25">
        <f t="shared" si="881"/>
        <v>0.52500000000000002</v>
      </c>
      <c r="FT304" s="25">
        <f t="shared" si="882"/>
        <v>36.524999999999999</v>
      </c>
      <c r="FU304" s="25">
        <f t="shared" si="883"/>
        <v>-0.97499999999993037</v>
      </c>
      <c r="FV304" s="25" t="str">
        <f t="shared" si="1028"/>
        <v>Thêm 01</v>
      </c>
      <c r="FW304" s="25">
        <f t="shared" si="1029"/>
        <v>0.04</v>
      </c>
      <c r="FX304" s="16"/>
      <c r="FY304" s="16"/>
      <c r="FZ304" s="16"/>
      <c r="GA304" s="16"/>
      <c r="GB304" s="19">
        <v>0</v>
      </c>
      <c r="GC304" s="19">
        <v>0</v>
      </c>
      <c r="GD304" s="19">
        <v>0</v>
      </c>
      <c r="GE304" s="19">
        <v>0</v>
      </c>
      <c r="GF304" s="19">
        <v>0</v>
      </c>
      <c r="GG304" s="19">
        <v>0</v>
      </c>
      <c r="GH304" s="19">
        <v>0</v>
      </c>
      <c r="GI304" s="19">
        <v>0</v>
      </c>
      <c r="GJ304" s="19">
        <v>0</v>
      </c>
      <c r="GK304" s="19">
        <v>0</v>
      </c>
      <c r="GL304" s="25">
        <f t="shared" si="884"/>
        <v>0</v>
      </c>
      <c r="GM304" s="25">
        <f t="shared" si="1030"/>
        <v>0</v>
      </c>
      <c r="GN304" s="19">
        <v>0</v>
      </c>
      <c r="GO304" s="19">
        <v>0</v>
      </c>
      <c r="GP304" s="19">
        <v>0</v>
      </c>
      <c r="GQ304" s="19">
        <v>0</v>
      </c>
      <c r="GR304" s="1" t="e">
        <f>_xlfn.IFNA(INDEX(#REF!,MATCH(E304,#REF!,0)),0)</f>
        <v>#REF!</v>
      </c>
      <c r="GS304" s="16"/>
      <c r="GT304" s="18">
        <v>0</v>
      </c>
      <c r="GU304" s="18">
        <v>0</v>
      </c>
      <c r="GV304" s="18">
        <v>0</v>
      </c>
      <c r="GW304" s="18">
        <v>0</v>
      </c>
      <c r="GX304" s="25">
        <f t="shared" si="885"/>
        <v>0</v>
      </c>
      <c r="GY304" s="25">
        <f t="shared" si="886"/>
        <v>0</v>
      </c>
      <c r="GZ304" s="25">
        <f t="shared" si="1031"/>
        <v>0</v>
      </c>
      <c r="HA304" s="1" t="e" cm="1">
        <f t="array" ref="HA304">INDEX(#REF!,MATCH(EJ304&amp;EK304&amp;HD304&amp;HE304&amp;HF304,#REF!&amp;#REF!&amp;#REF!&amp;#REF!&amp;#REF!,0))</f>
        <v>#REF!</v>
      </c>
      <c r="HB304" s="16"/>
      <c r="HC304" s="25">
        <f t="shared" si="1032"/>
        <v>0</v>
      </c>
      <c r="HD304" s="18">
        <v>0</v>
      </c>
      <c r="HE304" s="18">
        <v>0</v>
      </c>
      <c r="HF304" s="18">
        <v>0</v>
      </c>
      <c r="HG304" s="1" t="e" cm="1">
        <f t="array" ref="HG304">INDEX(#REF!,MATCH(EJ304&amp;EK304&amp;HJ304&amp;HK304&amp;HL304,#REF!&amp;#REF!&amp;#REF!&amp;#REF!&amp;#REF!,0))</f>
        <v>#REF!</v>
      </c>
      <c r="HH304" s="16"/>
      <c r="HI304" s="25">
        <f t="shared" si="1033"/>
        <v>0</v>
      </c>
      <c r="HJ304" s="25">
        <f t="shared" si="1034"/>
        <v>0</v>
      </c>
      <c r="HK304" s="19">
        <v>0</v>
      </c>
      <c r="HL304" s="19">
        <v>0</v>
      </c>
      <c r="HM304" s="18">
        <v>0.01</v>
      </c>
      <c r="HN304" s="18">
        <v>1</v>
      </c>
      <c r="HO304" s="25">
        <f t="shared" si="1035"/>
        <v>0</v>
      </c>
      <c r="HP304" s="25">
        <f t="shared" si="1036"/>
        <v>0</v>
      </c>
      <c r="HQ304" s="25">
        <f t="shared" si="1037"/>
        <v>0</v>
      </c>
      <c r="HR304" s="25">
        <f t="shared" si="1038"/>
        <v>0</v>
      </c>
      <c r="HS304" s="25">
        <f t="shared" si="1039"/>
        <v>0</v>
      </c>
      <c r="HT304" s="19">
        <v>0</v>
      </c>
      <c r="HU304" s="19">
        <v>0</v>
      </c>
      <c r="HV304" s="19">
        <v>0</v>
      </c>
      <c r="HW304" s="25">
        <f t="shared" si="1040"/>
        <v>0</v>
      </c>
      <c r="HX304" s="19">
        <v>0</v>
      </c>
      <c r="HY304" s="19">
        <v>0</v>
      </c>
      <c r="HZ304" s="18">
        <v>37.28</v>
      </c>
      <c r="IA304" s="20">
        <f>ROUND(IF(EN304="Cống tròn",IF(EN304="Cống tròn",IF(EU304="Không có móng",IQ304-FF304,IF(EU304="Đế",IP304-FN304,IF(OR(EU304="Móng bê tông",EU304="Móng bê tông kết hợp đế"),II304-FJ304,0))),0),IF(EN304="Cống hộp",IF(AND(EN304="Cống hộp",EU304="Không có móng"),IQ304-GF304,IF(AND(EN304="Cống hộp",EU304="Móng bê tông"),IJ304-GB304,0)),IF(OR(EN304="Rãnh xây",EN304="Rãnh bê tông"),IF(OR(EN304="Rãnh xây",EN304="Rãnh bê tông"),IK304-GB304,0),IF(EN304="Ống nhựa",IF(AND(EN304="Ống nhựa",EU304="Không đắp cát"),IQ304-HT304,IF(AND(EN304="Ống nhựa",EU304="Đắp cát"),IH304-HX304,0)),IF(EN304="Rãnh thang",IF(EN304="Rãnh thang",IF(EU304="Móng bê tông",#REF!-#REF!,IQ304),0),0))))),2)</f>
        <v>35.409999999999997</v>
      </c>
      <c r="IB304" s="20">
        <f t="shared" si="1041"/>
        <v>1.8700000000000045</v>
      </c>
      <c r="IC304" s="20">
        <f t="shared" si="887"/>
        <v>35.409999999999997</v>
      </c>
      <c r="ID304" s="20">
        <f t="shared" si="888"/>
        <v>0</v>
      </c>
      <c r="IE304" s="20">
        <f t="shared" si="889"/>
        <v>0</v>
      </c>
      <c r="IF304" s="20">
        <f t="shared" si="890"/>
        <v>0</v>
      </c>
      <c r="IG304" s="20">
        <f>IF(EN304="Rãnh thang",IF(AND(EN304="Rãnh thang",EU304="Móng bê tông"),IQ304-#REF!,0),IF(EN304="Ống nhựa",IF(AND(EN304="Ống nhựa",EU304="Đắp cát"),IQ304-HT304,0),IF(EN304="Cống tròn",IF(EN304="Cống tròn",IF(OR(EU304="Móng bê tông",EU304="Móng bê tông kết hợp đế"),IM304-FL304,0),0),IF(EN304="Cống hộp",IF(AND(EN304="Cống hộp",EU304="Móng bê tông"),IN304-GD304,0),IF(OR(EN304="Rãnh xây",EN304="Rãnh bê tông"),IF(AND(EN304="Rãnh xây",EU304="Móng bê tông"),IO304-GD304,IF(AND(EN304="Rãnh bê tông",EU304="Móng bê tông"),IO304-GD304,0)),0)))))</f>
        <v>35.409999999999997</v>
      </c>
      <c r="IH304" s="20">
        <f t="shared" si="891"/>
        <v>0</v>
      </c>
      <c r="II304" s="20">
        <f t="shared" si="892"/>
        <v>35.409999999999997</v>
      </c>
      <c r="IJ304" s="20">
        <f t="shared" si="893"/>
        <v>0</v>
      </c>
      <c r="IK304" s="20">
        <f t="shared" si="894"/>
        <v>0</v>
      </c>
      <c r="IL304" s="20">
        <f t="shared" si="895"/>
        <v>35.61</v>
      </c>
      <c r="IM304" s="20">
        <f t="shared" si="896"/>
        <v>35.61</v>
      </c>
      <c r="IN304" s="20">
        <f t="shared" si="897"/>
        <v>0</v>
      </c>
      <c r="IO304" s="20">
        <f t="shared" si="898"/>
        <v>0</v>
      </c>
      <c r="IP304" s="20">
        <f t="shared" si="899"/>
        <v>0</v>
      </c>
      <c r="IQ304" s="18">
        <v>35.71</v>
      </c>
      <c r="IR304" s="25">
        <f t="shared" si="1042"/>
        <v>0</v>
      </c>
      <c r="IS304" s="25">
        <f t="shared" si="900"/>
        <v>0</v>
      </c>
      <c r="IT304" s="25">
        <f t="shared" si="901"/>
        <v>0</v>
      </c>
      <c r="IU304" s="25">
        <f>ROUND(IF(EN304="Cống tròn",IF(EN304="Cống tròn",IV304+FF304,0),IF(EN304="Cống hộp",IF(EN304="Cống hộp",IV304+GP304,0),IF(OR(EN304="Rãnh xây",EN304="Rãnh bê tông"),IF(OR(EN304="Rãnh xây",EN304="Rãnh bê tông"),IV304+GP304,0),IF(EN304="ống nhựa",IF(EN304="Ống nhựa",IV304+HT304,0),IF(EN304="Rãnh thang",IF(EN304="Rãnh thang",IQ304+#REF!,0),0))))),2)</f>
        <v>36.770000000000003</v>
      </c>
      <c r="IV304" s="18">
        <v>36.67</v>
      </c>
      <c r="IW304" s="25">
        <f t="shared" si="902"/>
        <v>36.770000000000003</v>
      </c>
      <c r="IX304" s="25">
        <f t="shared" si="903"/>
        <v>0</v>
      </c>
      <c r="IY304" s="25">
        <f t="shared" si="904"/>
        <v>0</v>
      </c>
      <c r="IZ304" s="25">
        <f t="shared" si="905"/>
        <v>0</v>
      </c>
      <c r="JA304" s="25">
        <f t="shared" si="906"/>
        <v>0</v>
      </c>
      <c r="JB304" s="18">
        <v>37.24</v>
      </c>
      <c r="JC304" s="20">
        <f>ROUND(IF(EN304="Cống tròn",IF(EN304="Cống tròn",IF(EU304="Không có móng",JS304-FF304,IF(EU304="Đế",JR304-FN304,IF(OR(EU304="Móng bê tông",EU304="Móng bê tông kết hợp đế"),JK304-FJ304,0))),0),IF(EN304="Cống hộp",IF(AND(EN304="Cống hộp",EU304="Không có móng"),JS304-GF304,IF(AND(EN304="Cống hộp",EU304="Móng bê tông"),JL304-GB304,0)),IF(OR(EN304="Rãnh xây",EN304="Rãnh bê tông"),IF(OR(EN304="Rãnh xây",EN304="Rãnh bê tông"),JM304-GB304,0),IF(EN304="Ống nhựa",IF(AND(EN304="Ống nhựa",EU304="Không đắp cát"),JS304-HT304,IF(AND(EN304="Ống nhựa",EU304="Đắp cát"),JJ304-HX304,0)),IF(EN304="Rãnh thang",IF(EN304="Rãnh thang",IF(EU304="Móng bê tông",#REF!-#REF!,JS304),0),0))))),2)</f>
        <v>35.369999999999997</v>
      </c>
      <c r="JD304" s="20">
        <f t="shared" si="1043"/>
        <v>1.8700000000000045</v>
      </c>
      <c r="JE304" s="20">
        <f t="shared" si="907"/>
        <v>35.369999999999997</v>
      </c>
      <c r="JF304" s="20">
        <f t="shared" si="908"/>
        <v>0</v>
      </c>
      <c r="JG304" s="20">
        <f t="shared" si="909"/>
        <v>0</v>
      </c>
      <c r="JH304" s="20">
        <f t="shared" si="910"/>
        <v>0</v>
      </c>
      <c r="JI304" s="20">
        <f>IF(EN304="Rãnh thang",IF(AND(EN304="Rãnh thang",EU304="Móng bê tông"),JS304-#REF!,0),IF(EN304="Ống nhựa",IF(AND(EN304="Ống nhựa",EU304="Đắp cát"),JS304-HT304,0),IF(EN304="Cống tròn",IF(EN304="Cống tròn",IF(OR(EU304="Móng bê tông",EU304="Móng bê tông kết hợp đế"),JO304-FL304,0),0),IF(EN304="Cống hộp",IF(AND(EN304="Cống hộp",EU304="Móng bê tông"),JP304-GD304,0),IF(OR(EN304="Rãnh xây",EN304="Rãnh bê tông"),IF(AND(EN304="Rãnh xây",EU304="Móng bê tông"),JQ304-GD304,IF(AND(EN304="Rãnh bê tông",EU304="Móng bê tông"),JQ304-GD304,0)),0)))))</f>
        <v>35.369999999999997</v>
      </c>
      <c r="JJ304" s="20">
        <f t="shared" si="911"/>
        <v>0</v>
      </c>
      <c r="JK304" s="20">
        <f t="shared" si="912"/>
        <v>35.369999999999997</v>
      </c>
      <c r="JL304" s="20">
        <f t="shared" si="913"/>
        <v>0</v>
      </c>
      <c r="JM304" s="20">
        <f t="shared" si="914"/>
        <v>0</v>
      </c>
      <c r="JN304" s="20">
        <f t="shared" si="915"/>
        <v>35.57</v>
      </c>
      <c r="JO304" s="20">
        <f t="shared" si="916"/>
        <v>35.57</v>
      </c>
      <c r="JP304" s="20">
        <f t="shared" si="917"/>
        <v>0</v>
      </c>
      <c r="JQ304" s="20">
        <f t="shared" si="918"/>
        <v>0</v>
      </c>
      <c r="JR304" s="20">
        <f t="shared" si="919"/>
        <v>0</v>
      </c>
      <c r="JS304" s="26">
        <v>35.67</v>
      </c>
      <c r="JT304" s="25">
        <f t="shared" si="1044"/>
        <v>0</v>
      </c>
      <c r="JU304" s="25">
        <f t="shared" si="920"/>
        <v>0</v>
      </c>
      <c r="JV304" s="25">
        <f t="shared" si="921"/>
        <v>0</v>
      </c>
      <c r="JW304" s="25">
        <f>ROUND(IF(EN304="Cống tròn",IF(EN304="Cống tròn",JX304+FF304,0),IF(EN304="Cống hộp",IF(EN304="Cống hộp",JX304+GP304,0),IF(OR(EN304="Rãnh xây",EN304="Rãnh bê tông"),IF(OR(EN304="Rãnh xây",EN304="Rãnh bê tông"),JX304+GP304,0),IF(EN304="ống nhựa",IF(EN304="Ống nhựa",JX304+HT304,0),IF(EN304="Rãnh thang",IF(EN304="Rãnh thang",JS304+#REF!,0),0))))),2)</f>
        <v>36.770000000000003</v>
      </c>
      <c r="JX304" s="27">
        <v>36.67</v>
      </c>
      <c r="JY304" s="25">
        <f t="shared" si="922"/>
        <v>36.770000000000003</v>
      </c>
      <c r="JZ304" s="25">
        <f t="shared" si="923"/>
        <v>0</v>
      </c>
      <c r="KA304" s="25">
        <f t="shared" si="924"/>
        <v>0</v>
      </c>
      <c r="KB304" s="25">
        <f t="shared" si="925"/>
        <v>0</v>
      </c>
      <c r="KC304" s="25">
        <f t="shared" si="926"/>
        <v>0</v>
      </c>
      <c r="KD304" s="28" t="s">
        <v>98</v>
      </c>
      <c r="KE304" s="27">
        <v>0</v>
      </c>
      <c r="KF304" s="25">
        <f t="shared" si="927"/>
        <v>1.8700000000000045</v>
      </c>
      <c r="KG304" s="25">
        <f t="shared" si="1045"/>
        <v>1.8700000000000045</v>
      </c>
      <c r="KH304" s="27">
        <v>0</v>
      </c>
      <c r="KI304" s="25">
        <f t="shared" si="928"/>
        <v>1.8700000000000045</v>
      </c>
      <c r="KJ304" s="25">
        <f t="shared" si="1046"/>
        <v>1.8700000000000045</v>
      </c>
      <c r="KK304" s="25">
        <f t="shared" si="929"/>
        <v>0</v>
      </c>
      <c r="KL304" s="25">
        <f t="shared" si="930"/>
        <v>0</v>
      </c>
      <c r="KM304" s="25">
        <f t="shared" si="1047"/>
        <v>0</v>
      </c>
      <c r="KN304" s="25">
        <f t="shared" si="931"/>
        <v>0</v>
      </c>
      <c r="KO304" s="25">
        <f t="shared" si="932"/>
        <v>0</v>
      </c>
      <c r="KP304" s="25">
        <f t="shared" si="1048"/>
        <v>0</v>
      </c>
      <c r="KQ304" s="25">
        <f t="shared" si="933"/>
        <v>0.2</v>
      </c>
      <c r="KR304" s="25">
        <f t="shared" si="934"/>
        <v>0.2</v>
      </c>
      <c r="KS304" s="25">
        <f t="shared" si="1049"/>
        <v>0.2</v>
      </c>
      <c r="KT304" s="25">
        <f t="shared" si="935"/>
        <v>0</v>
      </c>
      <c r="KU304" s="25">
        <f t="shared" si="936"/>
        <v>0</v>
      </c>
      <c r="KV304" s="25">
        <f t="shared" si="1050"/>
        <v>0</v>
      </c>
      <c r="KW304" s="25">
        <f t="shared" si="863"/>
        <v>0</v>
      </c>
      <c r="KX304" s="25">
        <f t="shared" si="937"/>
        <v>0</v>
      </c>
      <c r="KY304" s="25">
        <f t="shared" si="1051"/>
        <v>0</v>
      </c>
      <c r="KZ304" s="25">
        <f t="shared" si="938"/>
        <v>0</v>
      </c>
      <c r="LA304" s="25">
        <f t="shared" si="939"/>
        <v>0</v>
      </c>
      <c r="LB304" s="25">
        <f t="shared" si="1052"/>
        <v>0</v>
      </c>
      <c r="LC304" s="25">
        <f t="shared" si="940"/>
        <v>1.4</v>
      </c>
      <c r="LD304" s="25">
        <f t="shared" si="941"/>
        <v>1.4</v>
      </c>
      <c r="LE304" s="25">
        <f t="shared" si="1053"/>
        <v>1.4</v>
      </c>
      <c r="LF304" s="25">
        <f t="shared" si="942"/>
        <v>0</v>
      </c>
      <c r="LG304" s="25">
        <f t="shared" si="943"/>
        <v>0</v>
      </c>
      <c r="LH304" s="25">
        <f t="shared" si="1054"/>
        <v>0</v>
      </c>
      <c r="LI304" s="25">
        <f t="shared" si="944"/>
        <v>0</v>
      </c>
      <c r="LJ304" s="25">
        <f t="shared" si="945"/>
        <v>0</v>
      </c>
      <c r="LK304" s="25">
        <f t="shared" si="1055"/>
        <v>0</v>
      </c>
      <c r="LL304" s="25">
        <f t="shared" si="946"/>
        <v>0</v>
      </c>
      <c r="LM304" s="25">
        <f t="shared" si="947"/>
        <v>0</v>
      </c>
      <c r="LN304" s="25">
        <f t="shared" si="1056"/>
        <v>0</v>
      </c>
      <c r="LO304" s="25">
        <f t="shared" si="948"/>
        <v>0</v>
      </c>
      <c r="LP304" s="25">
        <f t="shared" si="949"/>
        <v>0</v>
      </c>
      <c r="LQ304" s="25">
        <f t="shared" si="1057"/>
        <v>0</v>
      </c>
      <c r="LR304" s="25">
        <f t="shared" si="950"/>
        <v>0</v>
      </c>
      <c r="LS304" s="25">
        <f t="shared" si="951"/>
        <v>0</v>
      </c>
      <c r="LT304" s="25">
        <f t="shared" si="1058"/>
        <v>0</v>
      </c>
      <c r="LU304" s="25">
        <f t="shared" si="952"/>
        <v>0</v>
      </c>
      <c r="LV304" s="25">
        <f t="shared" si="953"/>
        <v>0</v>
      </c>
      <c r="LW304" s="25">
        <f t="shared" si="1059"/>
        <v>0</v>
      </c>
      <c r="LX304" s="25">
        <f t="shared" si="954"/>
        <v>0</v>
      </c>
      <c r="LY304" s="25">
        <f t="shared" si="955"/>
        <v>0</v>
      </c>
      <c r="LZ304" s="25">
        <f t="shared" si="1060"/>
        <v>0</v>
      </c>
      <c r="MA304" s="25">
        <f t="shared" si="956"/>
        <v>0</v>
      </c>
      <c r="MB304" s="25">
        <f t="shared" si="957"/>
        <v>0</v>
      </c>
      <c r="MC304" s="25">
        <f t="shared" si="1061"/>
        <v>0</v>
      </c>
      <c r="MD304" s="25">
        <f t="shared" si="958"/>
        <v>0</v>
      </c>
      <c r="ME304" s="25">
        <f t="shared" si="959"/>
        <v>0</v>
      </c>
      <c r="MF304" s="25">
        <f t="shared" si="1062"/>
        <v>0</v>
      </c>
      <c r="MG304" s="25">
        <f t="shared" si="960"/>
        <v>0</v>
      </c>
      <c r="MH304" s="25">
        <f t="shared" si="961"/>
        <v>0</v>
      </c>
      <c r="MI304" s="25">
        <f t="shared" si="1063"/>
        <v>0</v>
      </c>
      <c r="MJ304" s="25">
        <f t="shared" si="962"/>
        <v>0</v>
      </c>
      <c r="MK304" s="25">
        <f t="shared" si="963"/>
        <v>0</v>
      </c>
      <c r="ML304" s="25">
        <f t="shared" si="1064"/>
        <v>0</v>
      </c>
      <c r="MM304" s="25">
        <f t="shared" si="964"/>
        <v>0</v>
      </c>
      <c r="MN304" s="25">
        <f t="shared" si="965"/>
        <v>0</v>
      </c>
      <c r="MO304" s="25">
        <f t="shared" si="1065"/>
        <v>0</v>
      </c>
      <c r="MP304" s="25">
        <f t="shared" si="966"/>
        <v>0</v>
      </c>
      <c r="MQ304" s="25">
        <f t="shared" si="967"/>
        <v>0</v>
      </c>
      <c r="MR304" s="25">
        <f t="shared" si="1066"/>
        <v>0</v>
      </c>
      <c r="MS304" s="29">
        <v>1.4</v>
      </c>
      <c r="MT304" s="29">
        <v>0</v>
      </c>
      <c r="MU304" s="29">
        <v>1</v>
      </c>
      <c r="MV304" s="29">
        <v>1</v>
      </c>
      <c r="MW304" s="25">
        <f t="shared" si="968"/>
        <v>1.4</v>
      </c>
      <c r="MX304" s="25">
        <f t="shared" si="969"/>
        <v>2.62</v>
      </c>
      <c r="MY304" s="25">
        <f t="shared" si="970"/>
        <v>0</v>
      </c>
      <c r="MZ304" s="25">
        <f t="shared" si="971"/>
        <v>0</v>
      </c>
      <c r="NA304" s="25">
        <f t="shared" si="972"/>
        <v>1.4</v>
      </c>
      <c r="NB304" s="25">
        <f t="shared" si="973"/>
        <v>2.62</v>
      </c>
      <c r="NC304" s="25">
        <f t="shared" si="974"/>
        <v>0</v>
      </c>
      <c r="ND304" s="25">
        <f t="shared" si="975"/>
        <v>0</v>
      </c>
      <c r="NE304" s="25">
        <f t="shared" si="1067"/>
        <v>1.4</v>
      </c>
      <c r="NF304" s="25">
        <f t="shared" si="1067"/>
        <v>2.62</v>
      </c>
      <c r="NG304" s="25">
        <f t="shared" si="1067"/>
        <v>0</v>
      </c>
      <c r="NH304" s="25">
        <f t="shared" si="976"/>
        <v>0</v>
      </c>
      <c r="NI304" s="25">
        <f t="shared" si="977"/>
        <v>98.25</v>
      </c>
      <c r="NJ304" s="25">
        <f t="shared" si="978"/>
        <v>0</v>
      </c>
      <c r="NK304" s="25">
        <f t="shared" si="979"/>
        <v>98.25</v>
      </c>
      <c r="NL304" s="25">
        <f t="shared" si="980"/>
        <v>68.2</v>
      </c>
      <c r="NM304" s="25">
        <f t="shared" si="981"/>
        <v>0</v>
      </c>
      <c r="NN304" s="25">
        <f t="shared" si="1068"/>
        <v>68.2</v>
      </c>
      <c r="NO304" s="25">
        <f t="shared" si="982"/>
        <v>0</v>
      </c>
      <c r="NP304" s="25">
        <f t="shared" si="983"/>
        <v>0</v>
      </c>
      <c r="NQ304" s="25">
        <f t="shared" si="1069"/>
        <v>0</v>
      </c>
      <c r="NR304" s="25">
        <f t="shared" si="984"/>
        <v>0</v>
      </c>
      <c r="NS304" s="25">
        <f t="shared" si="985"/>
        <v>0</v>
      </c>
      <c r="NT304" s="25">
        <f t="shared" si="1070"/>
        <v>0</v>
      </c>
      <c r="NU304" s="25">
        <f t="shared" si="986"/>
        <v>0</v>
      </c>
      <c r="NV304" s="25">
        <f t="shared" si="987"/>
        <v>0</v>
      </c>
      <c r="NW304" s="25">
        <f t="shared" si="1071"/>
        <v>0</v>
      </c>
      <c r="NX304" s="25">
        <f t="shared" si="1072"/>
        <v>68.2</v>
      </c>
      <c r="NY304" s="25">
        <f t="shared" si="1072"/>
        <v>0</v>
      </c>
      <c r="NZ304" s="25">
        <f t="shared" si="1073"/>
        <v>68.2</v>
      </c>
      <c r="OA304" s="25">
        <f t="shared" si="1074"/>
        <v>30.05</v>
      </c>
      <c r="OB304" s="25">
        <f t="shared" si="1074"/>
        <v>0</v>
      </c>
      <c r="OC304" s="25">
        <f t="shared" si="1075"/>
        <v>30.05</v>
      </c>
      <c r="OD304" s="25">
        <f t="shared" si="1076"/>
        <v>68.2</v>
      </c>
      <c r="OE304" s="25">
        <f t="shared" si="1076"/>
        <v>0</v>
      </c>
      <c r="OF304" s="25">
        <f t="shared" si="1076"/>
        <v>68.2</v>
      </c>
      <c r="OG304" s="25">
        <f t="shared" si="988"/>
        <v>0</v>
      </c>
      <c r="OH304" s="25">
        <f t="shared" si="989"/>
        <v>0</v>
      </c>
      <c r="OI304" s="25">
        <f t="shared" si="990"/>
        <v>0</v>
      </c>
      <c r="OJ304" s="25">
        <f t="shared" si="991"/>
        <v>0</v>
      </c>
      <c r="OK304" s="25">
        <f t="shared" si="992"/>
        <v>0</v>
      </c>
      <c r="OL304" s="25">
        <f t="shared" si="993"/>
        <v>0</v>
      </c>
      <c r="OM304" s="25">
        <f t="shared" si="1077"/>
        <v>0</v>
      </c>
      <c r="ON304" s="25">
        <f t="shared" si="1077"/>
        <v>0</v>
      </c>
      <c r="OO304" s="25">
        <f t="shared" si="1077"/>
        <v>0</v>
      </c>
      <c r="OP304" s="25">
        <f t="shared" si="994"/>
        <v>0</v>
      </c>
      <c r="OQ304" s="25">
        <f t="shared" si="995"/>
        <v>0</v>
      </c>
      <c r="OR304" s="25">
        <f t="shared" si="1078"/>
        <v>0</v>
      </c>
      <c r="OS304" s="30">
        <v>536217.23</v>
      </c>
      <c r="OT304" s="30">
        <v>2371156.21</v>
      </c>
    </row>
    <row r="305" spans="1:410" ht="33" customHeight="1" x14ac:dyDescent="0.25">
      <c r="A305" s="18"/>
      <c r="B305" s="18" t="s">
        <v>1071</v>
      </c>
      <c r="C305" s="18">
        <v>994.34</v>
      </c>
      <c r="D305" s="16" t="e">
        <f>_xlfn.IFNA(INDEX(#REF!,MATCH(E305,#REF!,0)),0)</f>
        <v>#REF!</v>
      </c>
      <c r="E305" s="18" t="s">
        <v>1124</v>
      </c>
      <c r="F305" s="16" t="s">
        <v>765</v>
      </c>
      <c r="G305" s="16" t="s">
        <v>766</v>
      </c>
      <c r="H305" s="16" t="s">
        <v>767</v>
      </c>
      <c r="I305" s="16" t="s">
        <v>768</v>
      </c>
      <c r="J305" s="16" t="s">
        <v>769</v>
      </c>
      <c r="K305" s="16" t="s">
        <v>770</v>
      </c>
      <c r="L305" s="16" t="s">
        <v>771</v>
      </c>
      <c r="M305" s="18">
        <v>1.64</v>
      </c>
      <c r="N305" s="18">
        <v>1.94</v>
      </c>
      <c r="O305" s="18">
        <v>2.04</v>
      </c>
      <c r="P305" s="18">
        <v>2.34</v>
      </c>
      <c r="Q305" s="18">
        <v>0.1</v>
      </c>
      <c r="R305" s="18">
        <v>1.8399999999999999</v>
      </c>
      <c r="S305" s="18">
        <v>2.14</v>
      </c>
      <c r="T305" s="18">
        <v>0.2</v>
      </c>
      <c r="U305" s="18">
        <v>0</v>
      </c>
      <c r="V305" s="18">
        <v>0</v>
      </c>
      <c r="W305" s="18">
        <v>0</v>
      </c>
      <c r="X305" s="18">
        <v>1.64</v>
      </c>
      <c r="Y305" s="18">
        <v>1.9</v>
      </c>
      <c r="Z305" s="20">
        <f t="shared" si="996"/>
        <v>1.6</v>
      </c>
      <c r="AA305" s="18">
        <v>0.22</v>
      </c>
      <c r="AB305" s="18">
        <v>0</v>
      </c>
      <c r="AC305" s="18">
        <v>0</v>
      </c>
      <c r="AD305" s="18">
        <v>0</v>
      </c>
      <c r="AE305" s="18">
        <v>0</v>
      </c>
      <c r="AF305" s="18">
        <v>0</v>
      </c>
      <c r="AG305" s="18">
        <v>1.2</v>
      </c>
      <c r="AH305" s="18">
        <v>1.5</v>
      </c>
      <c r="AI305" s="20">
        <f t="shared" si="997"/>
        <v>1.75</v>
      </c>
      <c r="AJ305" s="18">
        <v>0</v>
      </c>
      <c r="AK305" s="18">
        <v>0</v>
      </c>
      <c r="AL305" s="20">
        <f t="shared" si="998"/>
        <v>0</v>
      </c>
      <c r="AM305" s="18">
        <v>1.64</v>
      </c>
      <c r="AN305" s="18">
        <v>1.5</v>
      </c>
      <c r="AO305" s="18">
        <v>0.15</v>
      </c>
      <c r="AP305" s="18">
        <v>0.22</v>
      </c>
      <c r="AQ305" s="18">
        <v>1.64</v>
      </c>
      <c r="AR305" s="18">
        <v>1.72</v>
      </c>
      <c r="AS305" s="18">
        <v>0.12</v>
      </c>
      <c r="AT305" s="18">
        <v>0.11</v>
      </c>
      <c r="AU305" s="18">
        <v>0</v>
      </c>
      <c r="AV305" s="18">
        <v>1</v>
      </c>
      <c r="AW305" s="18">
        <v>0</v>
      </c>
      <c r="AX305" s="18">
        <v>0</v>
      </c>
      <c r="AY305" s="18">
        <v>0</v>
      </c>
      <c r="AZ305" s="18">
        <v>0</v>
      </c>
      <c r="BA305" s="18">
        <v>0</v>
      </c>
      <c r="BB305" s="18">
        <v>0</v>
      </c>
      <c r="BC305" s="18">
        <v>0</v>
      </c>
      <c r="BD305" s="18">
        <v>0</v>
      </c>
      <c r="BE305" s="18">
        <v>2</v>
      </c>
      <c r="BF305" s="18">
        <v>0</v>
      </c>
      <c r="BG305" s="18">
        <v>0</v>
      </c>
      <c r="BH305" s="18">
        <v>0</v>
      </c>
      <c r="BI305" s="18">
        <v>0</v>
      </c>
      <c r="BJ305" s="18">
        <v>0</v>
      </c>
      <c r="BK305" s="18">
        <v>0</v>
      </c>
      <c r="BL305" s="18">
        <v>0</v>
      </c>
      <c r="BM305" s="18">
        <v>0</v>
      </c>
      <c r="BN305" s="18">
        <v>0</v>
      </c>
      <c r="BO305" s="18">
        <v>0</v>
      </c>
      <c r="BP305" s="18">
        <v>0</v>
      </c>
      <c r="BQ305" s="18">
        <v>0</v>
      </c>
      <c r="BR305" s="18">
        <v>0</v>
      </c>
      <c r="BS305" s="18">
        <v>0</v>
      </c>
      <c r="BT305" s="18">
        <v>0</v>
      </c>
      <c r="BU305" s="18">
        <v>0</v>
      </c>
      <c r="BV305" s="18">
        <v>0</v>
      </c>
      <c r="BW305" s="18">
        <v>0</v>
      </c>
      <c r="BX305" s="18">
        <v>0</v>
      </c>
      <c r="BY305" s="18">
        <v>0</v>
      </c>
      <c r="BZ305" s="18">
        <v>0</v>
      </c>
      <c r="CA305" s="16" t="e">
        <f>_xlfn.IFNA(IF(RIGHT(D305,2)="=G",0,INDEX(#REF!,MATCH(E305,#REF!,0))),0)</f>
        <v>#REF!</v>
      </c>
      <c r="CB305" s="16" t="s">
        <v>776</v>
      </c>
      <c r="CC305" s="18">
        <v>0</v>
      </c>
      <c r="CD305" s="18">
        <v>0</v>
      </c>
      <c r="CE305" s="18">
        <v>1.4</v>
      </c>
      <c r="CF305" s="18">
        <v>0.85</v>
      </c>
      <c r="CG305" s="18">
        <v>0.12</v>
      </c>
      <c r="CH305" s="18">
        <v>2</v>
      </c>
      <c r="CI305" s="16" t="s">
        <v>98</v>
      </c>
      <c r="CJ305" s="18">
        <v>0</v>
      </c>
      <c r="CK305" s="20">
        <f t="shared" si="864"/>
        <v>2.17</v>
      </c>
      <c r="CL305" s="20">
        <f t="shared" si="999"/>
        <v>2.17</v>
      </c>
      <c r="CM305" s="18">
        <v>41.49</v>
      </c>
      <c r="CN305" s="18">
        <v>37.24</v>
      </c>
      <c r="CO305" s="18">
        <v>36.401000000000003</v>
      </c>
      <c r="CP305" s="22">
        <f t="shared" si="865"/>
        <v>37.24</v>
      </c>
      <c r="CQ305" s="22">
        <f t="shared" si="866"/>
        <v>35.07</v>
      </c>
      <c r="CR305" s="22">
        <f t="shared" si="1000"/>
        <v>2.17</v>
      </c>
      <c r="CS305" s="22">
        <f t="shared" si="867"/>
        <v>35.169999999999995</v>
      </c>
      <c r="CT305" s="22">
        <f t="shared" si="868"/>
        <v>35.369999999999997</v>
      </c>
      <c r="CU305" s="18">
        <v>35.369999999999997</v>
      </c>
      <c r="CV305" s="22">
        <f t="shared" si="1001"/>
        <v>1.6</v>
      </c>
      <c r="CW305" s="22">
        <f t="shared" si="869"/>
        <v>0</v>
      </c>
      <c r="CX305" s="22">
        <f t="shared" si="870"/>
        <v>0</v>
      </c>
      <c r="CY305" s="22">
        <f t="shared" si="871"/>
        <v>36.97</v>
      </c>
      <c r="CZ305" s="22">
        <f t="shared" si="872"/>
        <v>37.119999999999997</v>
      </c>
      <c r="DA305" s="18">
        <v>37.24</v>
      </c>
      <c r="DB305" s="20">
        <f t="shared" si="1002"/>
        <v>2.17</v>
      </c>
      <c r="DC305" s="20">
        <f t="shared" si="1003"/>
        <v>0</v>
      </c>
      <c r="DD305" s="20">
        <f t="shared" si="1004"/>
        <v>2.17</v>
      </c>
      <c r="DE305" s="20">
        <f t="shared" si="873"/>
        <v>0.1</v>
      </c>
      <c r="DF305" s="20">
        <f t="shared" si="874"/>
        <v>0.2</v>
      </c>
      <c r="DG305" s="20">
        <f t="shared" si="875"/>
        <v>1.87</v>
      </c>
      <c r="DH305" s="20">
        <f t="shared" si="876"/>
        <v>0</v>
      </c>
      <c r="DI305" s="20">
        <f t="shared" si="877"/>
        <v>0</v>
      </c>
      <c r="DJ305" s="20">
        <f t="shared" si="878"/>
        <v>0</v>
      </c>
      <c r="DK305" s="20">
        <f t="shared" si="1005"/>
        <v>2.17</v>
      </c>
      <c r="DL305" s="20">
        <f t="shared" si="1006"/>
        <v>0</v>
      </c>
      <c r="DM305" s="20">
        <f t="shared" si="1007"/>
        <v>0</v>
      </c>
      <c r="DN305" s="20">
        <f t="shared" si="1008"/>
        <v>0</v>
      </c>
      <c r="DO305" s="18">
        <v>2.54</v>
      </c>
      <c r="DP305" s="18">
        <v>0</v>
      </c>
      <c r="DQ305" s="18">
        <v>1</v>
      </c>
      <c r="DR305" s="18">
        <v>1</v>
      </c>
      <c r="DS305" s="25">
        <f t="shared" si="1009"/>
        <v>2.54</v>
      </c>
      <c r="DT305" s="25">
        <f t="shared" si="1010"/>
        <v>0</v>
      </c>
      <c r="DU305" s="25">
        <f t="shared" si="1011"/>
        <v>5.51</v>
      </c>
      <c r="DV305" s="25">
        <f t="shared" si="1012"/>
        <v>0</v>
      </c>
      <c r="DW305" s="25">
        <f t="shared" si="1013"/>
        <v>5.51</v>
      </c>
      <c r="DX305" s="25">
        <f t="shared" si="1014"/>
        <v>11.24</v>
      </c>
      <c r="DY305" s="25">
        <f t="shared" si="1015"/>
        <v>0</v>
      </c>
      <c r="DZ305" s="25">
        <f t="shared" si="1016"/>
        <v>11.24</v>
      </c>
      <c r="EA305" s="25">
        <f t="shared" si="1017"/>
        <v>7.21</v>
      </c>
      <c r="EB305" s="25">
        <f t="shared" si="1018"/>
        <v>0</v>
      </c>
      <c r="EC305" s="25">
        <f t="shared" si="1019"/>
        <v>7.21</v>
      </c>
      <c r="ED305" s="25">
        <f t="shared" si="1020"/>
        <v>4.03</v>
      </c>
      <c r="EE305" s="25">
        <f t="shared" si="1020"/>
        <v>0</v>
      </c>
      <c r="EF305" s="25">
        <f t="shared" si="1021"/>
        <v>4.03</v>
      </c>
      <c r="EG305" s="25">
        <f t="shared" si="1022"/>
        <v>7.21</v>
      </c>
      <c r="EH305" s="25">
        <f t="shared" si="1022"/>
        <v>0</v>
      </c>
      <c r="EI305" s="25">
        <f t="shared" si="1023"/>
        <v>7.21</v>
      </c>
      <c r="EJ305" s="18">
        <v>994.34</v>
      </c>
      <c r="EK305" s="18">
        <v>955.64</v>
      </c>
      <c r="EL305" s="18" t="s">
        <v>1124</v>
      </c>
      <c r="EM305" s="18" t="s">
        <v>1125</v>
      </c>
      <c r="EN305" s="16" t="s">
        <v>774</v>
      </c>
      <c r="EO305" s="16" t="s">
        <v>132</v>
      </c>
      <c r="EP305" s="16" t="e">
        <f>IF(OR(EN305="Cống tròn",EN305="Cống hộp",EN305="Ống nhựa"),INDEX(#REF!,MATCH(E305,#REF!,0)),IF(OR(EN305="Rãnh xây",EN305="Rãnh bê tông"),INDEX(#REF!,MATCH(E305,#REF!,0)),0))</f>
        <v>#REF!</v>
      </c>
      <c r="EQ305" s="18">
        <v>37.500000000000043</v>
      </c>
      <c r="ER305" s="18">
        <v>1</v>
      </c>
      <c r="ES305" s="25">
        <f t="shared" si="1024"/>
        <v>37</v>
      </c>
      <c r="ET305" s="1" t="e">
        <f>_xlfn.IFNA(IF(EN305="Cống tròn",INDEX(#REF!,MATCH(E305,#REF!,0)),IF(EN305="Cống hộp",INDEX(#REF!,MATCH(E305,#REF!,0)),EU305&amp;" ,"&amp;EV305)),0)</f>
        <v>#REF!</v>
      </c>
      <c r="EU305" s="16" t="s">
        <v>769</v>
      </c>
      <c r="EV305" s="16" t="s">
        <v>775</v>
      </c>
      <c r="EW305" s="16" t="e">
        <f>_xlfn.IFNA(INDEX(#REF!,MATCH(E305,#REF!,0)),0)</f>
        <v>#REF!</v>
      </c>
      <c r="EX305" s="16"/>
      <c r="EY305" s="18">
        <v>0</v>
      </c>
      <c r="EZ305" s="18">
        <v>0</v>
      </c>
      <c r="FA305" s="18">
        <v>0</v>
      </c>
      <c r="FB305" s="18">
        <v>0</v>
      </c>
      <c r="FC305" s="18">
        <v>0</v>
      </c>
      <c r="FD305" s="25">
        <f t="shared" si="879"/>
        <v>0</v>
      </c>
      <c r="FE305" s="25">
        <f t="shared" si="1025"/>
        <v>0</v>
      </c>
      <c r="FF305" s="18">
        <v>0.1</v>
      </c>
      <c r="FG305" s="18">
        <v>2</v>
      </c>
      <c r="FH305" s="18">
        <v>1</v>
      </c>
      <c r="FI305" s="25">
        <f t="shared" si="1026"/>
        <v>1.2</v>
      </c>
      <c r="FJ305" s="18">
        <v>0</v>
      </c>
      <c r="FK305" s="18">
        <v>0</v>
      </c>
      <c r="FL305" s="18">
        <v>0.2</v>
      </c>
      <c r="FM305" s="18">
        <v>1.4</v>
      </c>
      <c r="FN305" s="18">
        <v>0</v>
      </c>
      <c r="FO305" s="25">
        <f t="shared" si="1027"/>
        <v>1.4</v>
      </c>
      <c r="FP305" s="18">
        <v>1.4999999999999999E-2</v>
      </c>
      <c r="FQ305" s="18">
        <v>1</v>
      </c>
      <c r="FR305" s="25">
        <f t="shared" si="880"/>
        <v>36</v>
      </c>
      <c r="FS305" s="25">
        <f t="shared" si="881"/>
        <v>0.52500000000000002</v>
      </c>
      <c r="FT305" s="25">
        <f t="shared" si="882"/>
        <v>36.524999999999999</v>
      </c>
      <c r="FU305" s="25">
        <f t="shared" si="883"/>
        <v>-0.97500000000004405</v>
      </c>
      <c r="FV305" s="25" t="str">
        <f t="shared" si="1028"/>
        <v>Thêm 01</v>
      </c>
      <c r="FW305" s="25">
        <f t="shared" si="1029"/>
        <v>0.04</v>
      </c>
      <c r="FX305" s="16"/>
      <c r="FY305" s="16"/>
      <c r="FZ305" s="16"/>
      <c r="GA305" s="16"/>
      <c r="GB305" s="19">
        <v>0</v>
      </c>
      <c r="GC305" s="19">
        <v>0</v>
      </c>
      <c r="GD305" s="19">
        <v>0</v>
      </c>
      <c r="GE305" s="19">
        <v>0</v>
      </c>
      <c r="GF305" s="19">
        <v>0</v>
      </c>
      <c r="GG305" s="19">
        <v>0</v>
      </c>
      <c r="GH305" s="19">
        <v>0</v>
      </c>
      <c r="GI305" s="19">
        <v>0</v>
      </c>
      <c r="GJ305" s="19">
        <v>0</v>
      </c>
      <c r="GK305" s="19">
        <v>0</v>
      </c>
      <c r="GL305" s="25">
        <f t="shared" si="884"/>
        <v>0</v>
      </c>
      <c r="GM305" s="25">
        <f t="shared" si="1030"/>
        <v>0</v>
      </c>
      <c r="GN305" s="19">
        <v>0</v>
      </c>
      <c r="GO305" s="19">
        <v>0</v>
      </c>
      <c r="GP305" s="19">
        <v>0</v>
      </c>
      <c r="GQ305" s="19">
        <v>0</v>
      </c>
      <c r="GR305" s="1" t="e">
        <f>_xlfn.IFNA(INDEX(#REF!,MATCH(E305,#REF!,0)),0)</f>
        <v>#REF!</v>
      </c>
      <c r="GS305" s="16"/>
      <c r="GT305" s="18">
        <v>0</v>
      </c>
      <c r="GU305" s="18">
        <v>0</v>
      </c>
      <c r="GV305" s="18">
        <v>0</v>
      </c>
      <c r="GW305" s="18">
        <v>0</v>
      </c>
      <c r="GX305" s="25">
        <f t="shared" si="885"/>
        <v>0</v>
      </c>
      <c r="GY305" s="25">
        <f t="shared" si="886"/>
        <v>0</v>
      </c>
      <c r="GZ305" s="25">
        <f t="shared" si="1031"/>
        <v>0</v>
      </c>
      <c r="HA305" s="1" t="e" cm="1">
        <f t="array" ref="HA305">INDEX(#REF!,MATCH(EJ305&amp;EK305&amp;HD305&amp;HE305&amp;HF305,#REF!&amp;#REF!&amp;#REF!&amp;#REF!&amp;#REF!,0))</f>
        <v>#REF!</v>
      </c>
      <c r="HB305" s="16"/>
      <c r="HC305" s="25">
        <f t="shared" si="1032"/>
        <v>0</v>
      </c>
      <c r="HD305" s="18">
        <v>0</v>
      </c>
      <c r="HE305" s="18">
        <v>0</v>
      </c>
      <c r="HF305" s="18">
        <v>0</v>
      </c>
      <c r="HG305" s="1" t="e" cm="1">
        <f t="array" ref="HG305">INDEX(#REF!,MATCH(EJ305&amp;EK305&amp;HJ305&amp;HK305&amp;HL305,#REF!&amp;#REF!&amp;#REF!&amp;#REF!&amp;#REF!,0))</f>
        <v>#REF!</v>
      </c>
      <c r="HH305" s="16"/>
      <c r="HI305" s="25">
        <f t="shared" si="1033"/>
        <v>0</v>
      </c>
      <c r="HJ305" s="25">
        <f t="shared" si="1034"/>
        <v>0</v>
      </c>
      <c r="HK305" s="19">
        <v>0</v>
      </c>
      <c r="HL305" s="19">
        <v>0</v>
      </c>
      <c r="HM305" s="18">
        <v>0.01</v>
      </c>
      <c r="HN305" s="18">
        <v>1</v>
      </c>
      <c r="HO305" s="25">
        <f t="shared" si="1035"/>
        <v>0</v>
      </c>
      <c r="HP305" s="25">
        <f t="shared" si="1036"/>
        <v>0</v>
      </c>
      <c r="HQ305" s="25">
        <f t="shared" si="1037"/>
        <v>0</v>
      </c>
      <c r="HR305" s="25">
        <f t="shared" si="1038"/>
        <v>0</v>
      </c>
      <c r="HS305" s="25">
        <f t="shared" si="1039"/>
        <v>0</v>
      </c>
      <c r="HT305" s="19">
        <v>0</v>
      </c>
      <c r="HU305" s="19">
        <v>0</v>
      </c>
      <c r="HV305" s="19">
        <v>0</v>
      </c>
      <c r="HW305" s="25">
        <f t="shared" si="1040"/>
        <v>0</v>
      </c>
      <c r="HX305" s="19">
        <v>0</v>
      </c>
      <c r="HY305" s="19">
        <v>0</v>
      </c>
      <c r="HZ305" s="18">
        <v>37.24</v>
      </c>
      <c r="IA305" s="20">
        <f>ROUND(IF(EN305="Cống tròn",IF(EN305="Cống tròn",IF(EU305="Không có móng",IQ305-FF305,IF(EU305="Đế",IP305-FN305,IF(OR(EU305="Móng bê tông",EU305="Móng bê tông kết hợp đế"),II305-FJ305,0))),0),IF(EN305="Cống hộp",IF(AND(EN305="Cống hộp",EU305="Không có móng"),IQ305-GF305,IF(AND(EN305="Cống hộp",EU305="Móng bê tông"),IJ305-GB305,0)),IF(OR(EN305="Rãnh xây",EN305="Rãnh bê tông"),IF(OR(EN305="Rãnh xây",EN305="Rãnh bê tông"),IK305-GB305,0),IF(EN305="Ống nhựa",IF(AND(EN305="Ống nhựa",EU305="Không đắp cát"),IQ305-HT305,IF(AND(EN305="Ống nhựa",EU305="Đắp cát"),IH305-HX305,0)),IF(EN305="Rãnh thang",IF(EN305="Rãnh thang",IF(EU305="Móng bê tông",#REF!-#REF!,IQ305),0),0))))),2)</f>
        <v>35.369999999999997</v>
      </c>
      <c r="IB305" s="20">
        <f t="shared" si="1041"/>
        <v>1.8700000000000045</v>
      </c>
      <c r="IC305" s="20">
        <f t="shared" si="887"/>
        <v>35.369999999999997</v>
      </c>
      <c r="ID305" s="20">
        <f t="shared" si="888"/>
        <v>0</v>
      </c>
      <c r="IE305" s="20">
        <f t="shared" si="889"/>
        <v>0</v>
      </c>
      <c r="IF305" s="20">
        <f t="shared" si="890"/>
        <v>0</v>
      </c>
      <c r="IG305" s="20">
        <f>IF(EN305="Rãnh thang",IF(AND(EN305="Rãnh thang",EU305="Móng bê tông"),IQ305-#REF!,0),IF(EN305="Ống nhựa",IF(AND(EN305="Ống nhựa",EU305="Đắp cát"),IQ305-HT305,0),IF(EN305="Cống tròn",IF(EN305="Cống tròn",IF(OR(EU305="Móng bê tông",EU305="Móng bê tông kết hợp đế"),IM305-FL305,0),0),IF(EN305="Cống hộp",IF(AND(EN305="Cống hộp",EU305="Móng bê tông"),IN305-GD305,0),IF(OR(EN305="Rãnh xây",EN305="Rãnh bê tông"),IF(AND(EN305="Rãnh xây",EU305="Móng bê tông"),IO305-GD305,IF(AND(EN305="Rãnh bê tông",EU305="Móng bê tông"),IO305-GD305,0)),0)))))</f>
        <v>35.369999999999997</v>
      </c>
      <c r="IH305" s="20">
        <f t="shared" si="891"/>
        <v>0</v>
      </c>
      <c r="II305" s="20">
        <f t="shared" si="892"/>
        <v>35.369999999999997</v>
      </c>
      <c r="IJ305" s="20">
        <f t="shared" si="893"/>
        <v>0</v>
      </c>
      <c r="IK305" s="20">
        <f t="shared" si="894"/>
        <v>0</v>
      </c>
      <c r="IL305" s="20">
        <f t="shared" si="895"/>
        <v>35.57</v>
      </c>
      <c r="IM305" s="20">
        <f t="shared" si="896"/>
        <v>35.57</v>
      </c>
      <c r="IN305" s="20">
        <f t="shared" si="897"/>
        <v>0</v>
      </c>
      <c r="IO305" s="20">
        <f t="shared" si="898"/>
        <v>0</v>
      </c>
      <c r="IP305" s="20">
        <f t="shared" si="899"/>
        <v>0</v>
      </c>
      <c r="IQ305" s="18">
        <v>35.67</v>
      </c>
      <c r="IR305" s="25">
        <f t="shared" si="1042"/>
        <v>0</v>
      </c>
      <c r="IS305" s="25">
        <f t="shared" si="900"/>
        <v>0</v>
      </c>
      <c r="IT305" s="25">
        <f t="shared" si="901"/>
        <v>0</v>
      </c>
      <c r="IU305" s="25">
        <f>ROUND(IF(EN305="Cống tròn",IF(EN305="Cống tròn",IV305+FF305,0),IF(EN305="Cống hộp",IF(EN305="Cống hộp",IV305+GP305,0),IF(OR(EN305="Rãnh xây",EN305="Rãnh bê tông"),IF(OR(EN305="Rãnh xây",EN305="Rãnh bê tông"),IV305+GP305,0),IF(EN305="ống nhựa",IF(EN305="Ống nhựa",IV305+HT305,0),IF(EN305="Rãnh thang",IF(EN305="Rãnh thang",IQ305+#REF!,0),0))))),2)</f>
        <v>36.729999999999997</v>
      </c>
      <c r="IV305" s="18">
        <v>36.630000000000003</v>
      </c>
      <c r="IW305" s="25">
        <f t="shared" si="902"/>
        <v>36.729999999999997</v>
      </c>
      <c r="IX305" s="25">
        <f t="shared" si="903"/>
        <v>0</v>
      </c>
      <c r="IY305" s="25">
        <f t="shared" si="904"/>
        <v>0</v>
      </c>
      <c r="IZ305" s="25">
        <f t="shared" si="905"/>
        <v>0</v>
      </c>
      <c r="JA305" s="25">
        <f t="shared" si="906"/>
        <v>0</v>
      </c>
      <c r="JB305" s="18">
        <v>36.36</v>
      </c>
      <c r="JC305" s="20">
        <f>ROUND(IF(EN305="Cống tròn",IF(EN305="Cống tròn",IF(EU305="Không có móng",JS305-FF305,IF(EU305="Đế",JR305-FN305,IF(OR(EU305="Móng bê tông",EU305="Móng bê tông kết hợp đế"),JK305-FJ305,0))),0),IF(EN305="Cống hộp",IF(AND(EN305="Cống hộp",EU305="Không có móng"),JS305-GF305,IF(AND(EN305="Cống hộp",EU305="Móng bê tông"),JL305-GB305,0)),IF(OR(EN305="Rãnh xây",EN305="Rãnh bê tông"),IF(OR(EN305="Rãnh xây",EN305="Rãnh bê tông"),JM305-GB305,0),IF(EN305="Ống nhựa",IF(AND(EN305="Ống nhựa",EU305="Không đắp cát"),JS305-HT305,IF(AND(EN305="Ống nhựa",EU305="Đắp cát"),JJ305-HX305,0)),IF(EN305="Rãnh thang",IF(EN305="Rãnh thang",IF(EU305="Móng bê tông",#REF!-#REF!,JS305),0),0))))),2)</f>
        <v>35.33</v>
      </c>
      <c r="JD305" s="20">
        <f t="shared" si="1043"/>
        <v>1.0300000000000011</v>
      </c>
      <c r="JE305" s="20">
        <f t="shared" si="907"/>
        <v>35.33</v>
      </c>
      <c r="JF305" s="20">
        <f t="shared" si="908"/>
        <v>0</v>
      </c>
      <c r="JG305" s="20">
        <f t="shared" si="909"/>
        <v>0</v>
      </c>
      <c r="JH305" s="20">
        <f t="shared" si="910"/>
        <v>0</v>
      </c>
      <c r="JI305" s="20">
        <f>IF(EN305="Rãnh thang",IF(AND(EN305="Rãnh thang",EU305="Móng bê tông"),JS305-#REF!,0),IF(EN305="Ống nhựa",IF(AND(EN305="Ống nhựa",EU305="Đắp cát"),JS305-HT305,0),IF(EN305="Cống tròn",IF(EN305="Cống tròn",IF(OR(EU305="Móng bê tông",EU305="Móng bê tông kết hợp đế"),JO305-FL305,0),0),IF(EN305="Cống hộp",IF(AND(EN305="Cống hộp",EU305="Móng bê tông"),JP305-GD305,0),IF(OR(EN305="Rãnh xây",EN305="Rãnh bê tông"),IF(AND(EN305="Rãnh xây",EU305="Móng bê tông"),JQ305-GD305,IF(AND(EN305="Rãnh bê tông",EU305="Móng bê tông"),JQ305-GD305,0)),0)))))</f>
        <v>35.33</v>
      </c>
      <c r="JJ305" s="20">
        <f t="shared" si="911"/>
        <v>0</v>
      </c>
      <c r="JK305" s="20">
        <f t="shared" si="912"/>
        <v>35.33</v>
      </c>
      <c r="JL305" s="20">
        <f t="shared" si="913"/>
        <v>0</v>
      </c>
      <c r="JM305" s="20">
        <f t="shared" si="914"/>
        <v>0</v>
      </c>
      <c r="JN305" s="20">
        <f t="shared" si="915"/>
        <v>35.53</v>
      </c>
      <c r="JO305" s="20">
        <f t="shared" si="916"/>
        <v>35.53</v>
      </c>
      <c r="JP305" s="20">
        <f t="shared" si="917"/>
        <v>0</v>
      </c>
      <c r="JQ305" s="20">
        <f t="shared" si="918"/>
        <v>0</v>
      </c>
      <c r="JR305" s="20">
        <f t="shared" si="919"/>
        <v>0</v>
      </c>
      <c r="JS305" s="26">
        <v>35.630000000000003</v>
      </c>
      <c r="JT305" s="25">
        <f t="shared" si="1044"/>
        <v>0</v>
      </c>
      <c r="JU305" s="25">
        <f t="shared" si="920"/>
        <v>0</v>
      </c>
      <c r="JV305" s="25">
        <f t="shared" si="921"/>
        <v>0</v>
      </c>
      <c r="JW305" s="25">
        <f>ROUND(IF(EN305="Cống tròn",IF(EN305="Cống tròn",JX305+FF305,0),IF(EN305="Cống hộp",IF(EN305="Cống hộp",JX305+GP305,0),IF(OR(EN305="Rãnh xây",EN305="Rãnh bê tông"),IF(OR(EN305="Rãnh xây",EN305="Rãnh bê tông"),JX305+GP305,0),IF(EN305="ống nhựa",IF(EN305="Ống nhựa",JX305+HT305,0),IF(EN305="Rãnh thang",IF(EN305="Rãnh thang",JS305+#REF!,0),0))))),2)</f>
        <v>36.729999999999997</v>
      </c>
      <c r="JX305" s="27">
        <v>36.630000000000003</v>
      </c>
      <c r="JY305" s="25">
        <f t="shared" si="922"/>
        <v>36.729999999999997</v>
      </c>
      <c r="JZ305" s="25">
        <f t="shared" si="923"/>
        <v>0</v>
      </c>
      <c r="KA305" s="25">
        <f t="shared" si="924"/>
        <v>0</v>
      </c>
      <c r="KB305" s="25">
        <f t="shared" si="925"/>
        <v>0</v>
      </c>
      <c r="KC305" s="25">
        <f t="shared" si="926"/>
        <v>0</v>
      </c>
      <c r="KD305" s="28" t="s">
        <v>98</v>
      </c>
      <c r="KE305" s="27">
        <v>0</v>
      </c>
      <c r="KF305" s="25">
        <f t="shared" si="927"/>
        <v>1.8700000000000045</v>
      </c>
      <c r="KG305" s="25">
        <f t="shared" si="1045"/>
        <v>1.8700000000000045</v>
      </c>
      <c r="KH305" s="27">
        <v>0</v>
      </c>
      <c r="KI305" s="25">
        <f t="shared" si="928"/>
        <v>1.0300000000000011</v>
      </c>
      <c r="KJ305" s="25">
        <f t="shared" si="1046"/>
        <v>1.0300000000000011</v>
      </c>
      <c r="KK305" s="25">
        <f t="shared" si="929"/>
        <v>0</v>
      </c>
      <c r="KL305" s="25">
        <f t="shared" si="930"/>
        <v>0</v>
      </c>
      <c r="KM305" s="25">
        <f t="shared" si="1047"/>
        <v>0</v>
      </c>
      <c r="KN305" s="25">
        <f t="shared" si="931"/>
        <v>0</v>
      </c>
      <c r="KO305" s="25">
        <f t="shared" si="932"/>
        <v>0</v>
      </c>
      <c r="KP305" s="25">
        <f t="shared" si="1048"/>
        <v>0</v>
      </c>
      <c r="KQ305" s="25">
        <f t="shared" si="933"/>
        <v>0.2</v>
      </c>
      <c r="KR305" s="25">
        <f t="shared" si="934"/>
        <v>0.2</v>
      </c>
      <c r="KS305" s="25">
        <f t="shared" si="1049"/>
        <v>0.2</v>
      </c>
      <c r="KT305" s="25">
        <f t="shared" si="935"/>
        <v>0</v>
      </c>
      <c r="KU305" s="25">
        <f t="shared" si="936"/>
        <v>0</v>
      </c>
      <c r="KV305" s="25">
        <f t="shared" si="1050"/>
        <v>0</v>
      </c>
      <c r="KW305" s="25">
        <f t="shared" si="863"/>
        <v>0</v>
      </c>
      <c r="KX305" s="25">
        <f t="shared" si="937"/>
        <v>0</v>
      </c>
      <c r="KY305" s="25">
        <f t="shared" si="1051"/>
        <v>0</v>
      </c>
      <c r="KZ305" s="25">
        <f t="shared" si="938"/>
        <v>0</v>
      </c>
      <c r="LA305" s="25">
        <f t="shared" si="939"/>
        <v>0</v>
      </c>
      <c r="LB305" s="25">
        <f t="shared" si="1052"/>
        <v>0</v>
      </c>
      <c r="LC305" s="25">
        <f t="shared" si="940"/>
        <v>1.4</v>
      </c>
      <c r="LD305" s="25">
        <f t="shared" si="941"/>
        <v>0.83000000000000118</v>
      </c>
      <c r="LE305" s="25">
        <f t="shared" si="1053"/>
        <v>1.1150000000000007</v>
      </c>
      <c r="LF305" s="25">
        <f t="shared" si="942"/>
        <v>0</v>
      </c>
      <c r="LG305" s="25">
        <f t="shared" si="943"/>
        <v>0</v>
      </c>
      <c r="LH305" s="25">
        <f t="shared" si="1054"/>
        <v>0</v>
      </c>
      <c r="LI305" s="25">
        <f t="shared" si="944"/>
        <v>0</v>
      </c>
      <c r="LJ305" s="25">
        <f t="shared" si="945"/>
        <v>0</v>
      </c>
      <c r="LK305" s="25">
        <f t="shared" si="1055"/>
        <v>0</v>
      </c>
      <c r="LL305" s="25">
        <f t="shared" si="946"/>
        <v>0</v>
      </c>
      <c r="LM305" s="25">
        <f t="shared" si="947"/>
        <v>0</v>
      </c>
      <c r="LN305" s="25">
        <f t="shared" si="1056"/>
        <v>0</v>
      </c>
      <c r="LO305" s="25">
        <f t="shared" si="948"/>
        <v>0</v>
      </c>
      <c r="LP305" s="25">
        <f t="shared" si="949"/>
        <v>0</v>
      </c>
      <c r="LQ305" s="25">
        <f t="shared" si="1057"/>
        <v>0</v>
      </c>
      <c r="LR305" s="25">
        <f t="shared" si="950"/>
        <v>0</v>
      </c>
      <c r="LS305" s="25">
        <f t="shared" si="951"/>
        <v>0</v>
      </c>
      <c r="LT305" s="25">
        <f t="shared" si="1058"/>
        <v>0</v>
      </c>
      <c r="LU305" s="25">
        <f t="shared" si="952"/>
        <v>0</v>
      </c>
      <c r="LV305" s="25">
        <f t="shared" si="953"/>
        <v>0</v>
      </c>
      <c r="LW305" s="25">
        <f t="shared" si="1059"/>
        <v>0</v>
      </c>
      <c r="LX305" s="25">
        <f t="shared" si="954"/>
        <v>0</v>
      </c>
      <c r="LY305" s="25">
        <f t="shared" si="955"/>
        <v>0</v>
      </c>
      <c r="LZ305" s="25">
        <f t="shared" si="1060"/>
        <v>0</v>
      </c>
      <c r="MA305" s="25">
        <f t="shared" si="956"/>
        <v>0</v>
      </c>
      <c r="MB305" s="25">
        <f t="shared" si="957"/>
        <v>0</v>
      </c>
      <c r="MC305" s="25">
        <f t="shared" si="1061"/>
        <v>0</v>
      </c>
      <c r="MD305" s="25">
        <f t="shared" si="958"/>
        <v>0</v>
      </c>
      <c r="ME305" s="25">
        <f t="shared" si="959"/>
        <v>0</v>
      </c>
      <c r="MF305" s="25">
        <f t="shared" si="1062"/>
        <v>0</v>
      </c>
      <c r="MG305" s="25">
        <f t="shared" si="960"/>
        <v>0</v>
      </c>
      <c r="MH305" s="25">
        <f t="shared" si="961"/>
        <v>0</v>
      </c>
      <c r="MI305" s="25">
        <f t="shared" si="1063"/>
        <v>0</v>
      </c>
      <c r="MJ305" s="25">
        <f t="shared" si="962"/>
        <v>0</v>
      </c>
      <c r="MK305" s="25">
        <f t="shared" si="963"/>
        <v>0</v>
      </c>
      <c r="ML305" s="25">
        <f t="shared" si="1064"/>
        <v>0</v>
      </c>
      <c r="MM305" s="25">
        <f t="shared" si="964"/>
        <v>0</v>
      </c>
      <c r="MN305" s="25">
        <f t="shared" si="965"/>
        <v>0</v>
      </c>
      <c r="MO305" s="25">
        <f t="shared" si="1065"/>
        <v>0</v>
      </c>
      <c r="MP305" s="25">
        <f t="shared" si="966"/>
        <v>0</v>
      </c>
      <c r="MQ305" s="25">
        <f t="shared" si="967"/>
        <v>0</v>
      </c>
      <c r="MR305" s="25">
        <f t="shared" si="1066"/>
        <v>0</v>
      </c>
      <c r="MS305" s="29">
        <v>1.4</v>
      </c>
      <c r="MT305" s="29">
        <v>0</v>
      </c>
      <c r="MU305" s="29">
        <v>1</v>
      </c>
      <c r="MV305" s="29">
        <v>1</v>
      </c>
      <c r="MW305" s="25">
        <f t="shared" si="968"/>
        <v>1.4</v>
      </c>
      <c r="MX305" s="25">
        <f t="shared" si="969"/>
        <v>2.62</v>
      </c>
      <c r="MY305" s="25">
        <f t="shared" si="970"/>
        <v>0</v>
      </c>
      <c r="MZ305" s="25">
        <f t="shared" si="971"/>
        <v>0</v>
      </c>
      <c r="NA305" s="25">
        <f t="shared" si="972"/>
        <v>1.4</v>
      </c>
      <c r="NB305" s="25">
        <f t="shared" si="973"/>
        <v>1.44</v>
      </c>
      <c r="NC305" s="25">
        <f t="shared" si="974"/>
        <v>0</v>
      </c>
      <c r="ND305" s="25">
        <f t="shared" si="975"/>
        <v>0</v>
      </c>
      <c r="NE305" s="25">
        <f t="shared" si="1067"/>
        <v>1.4</v>
      </c>
      <c r="NF305" s="25">
        <f t="shared" si="1067"/>
        <v>2.0300000000000002</v>
      </c>
      <c r="NG305" s="25">
        <f t="shared" si="1067"/>
        <v>0</v>
      </c>
      <c r="NH305" s="25">
        <f t="shared" si="976"/>
        <v>0</v>
      </c>
      <c r="NI305" s="25">
        <f t="shared" si="977"/>
        <v>76.13</v>
      </c>
      <c r="NJ305" s="25">
        <f t="shared" si="978"/>
        <v>0</v>
      </c>
      <c r="NK305" s="25">
        <f t="shared" si="979"/>
        <v>76.13</v>
      </c>
      <c r="NL305" s="25">
        <f t="shared" si="980"/>
        <v>47.1</v>
      </c>
      <c r="NM305" s="25">
        <f t="shared" si="981"/>
        <v>0</v>
      </c>
      <c r="NN305" s="25">
        <f t="shared" si="1068"/>
        <v>47.1</v>
      </c>
      <c r="NO305" s="25">
        <f t="shared" si="982"/>
        <v>0</v>
      </c>
      <c r="NP305" s="25">
        <f t="shared" si="983"/>
        <v>0</v>
      </c>
      <c r="NQ305" s="25">
        <f t="shared" si="1069"/>
        <v>0</v>
      </c>
      <c r="NR305" s="25">
        <f t="shared" si="984"/>
        <v>0</v>
      </c>
      <c r="NS305" s="25">
        <f t="shared" si="985"/>
        <v>0</v>
      </c>
      <c r="NT305" s="25">
        <f t="shared" si="1070"/>
        <v>0</v>
      </c>
      <c r="NU305" s="25">
        <f t="shared" si="986"/>
        <v>0</v>
      </c>
      <c r="NV305" s="25">
        <f t="shared" si="987"/>
        <v>0</v>
      </c>
      <c r="NW305" s="25">
        <f t="shared" si="1071"/>
        <v>0</v>
      </c>
      <c r="NX305" s="25">
        <f t="shared" si="1072"/>
        <v>47.1</v>
      </c>
      <c r="NY305" s="25">
        <f t="shared" si="1072"/>
        <v>0</v>
      </c>
      <c r="NZ305" s="25">
        <f t="shared" si="1073"/>
        <v>47.1</v>
      </c>
      <c r="OA305" s="25">
        <f t="shared" si="1074"/>
        <v>29.03</v>
      </c>
      <c r="OB305" s="25">
        <f t="shared" si="1074"/>
        <v>0</v>
      </c>
      <c r="OC305" s="25">
        <f t="shared" si="1075"/>
        <v>29.03</v>
      </c>
      <c r="OD305" s="25">
        <f t="shared" si="1076"/>
        <v>47.1</v>
      </c>
      <c r="OE305" s="25">
        <f t="shared" si="1076"/>
        <v>0</v>
      </c>
      <c r="OF305" s="25">
        <f t="shared" si="1076"/>
        <v>47.1</v>
      </c>
      <c r="OG305" s="25">
        <f t="shared" si="988"/>
        <v>0</v>
      </c>
      <c r="OH305" s="25">
        <f t="shared" si="989"/>
        <v>0</v>
      </c>
      <c r="OI305" s="25">
        <f t="shared" si="990"/>
        <v>0</v>
      </c>
      <c r="OJ305" s="25">
        <f t="shared" si="991"/>
        <v>0</v>
      </c>
      <c r="OK305" s="25">
        <f t="shared" si="992"/>
        <v>0</v>
      </c>
      <c r="OL305" s="25">
        <f t="shared" si="993"/>
        <v>0</v>
      </c>
      <c r="OM305" s="25">
        <f t="shared" si="1077"/>
        <v>0</v>
      </c>
      <c r="ON305" s="25">
        <f t="shared" si="1077"/>
        <v>0</v>
      </c>
      <c r="OO305" s="25">
        <f t="shared" si="1077"/>
        <v>0</v>
      </c>
      <c r="OP305" s="25">
        <f t="shared" si="994"/>
        <v>0</v>
      </c>
      <c r="OQ305" s="25">
        <f t="shared" si="995"/>
        <v>0</v>
      </c>
      <c r="OR305" s="25">
        <f t="shared" si="1078"/>
        <v>0</v>
      </c>
      <c r="OS305" s="30">
        <v>536217.23</v>
      </c>
      <c r="OT305" s="30">
        <v>2371117.5099999998</v>
      </c>
    </row>
    <row r="306" spans="1:410" ht="33" customHeight="1" x14ac:dyDescent="0.25">
      <c r="A306" s="18"/>
      <c r="B306" s="18" t="s">
        <v>1071</v>
      </c>
      <c r="C306" s="18">
        <v>955.64</v>
      </c>
      <c r="D306" s="16" t="e">
        <f>_xlfn.IFNA(INDEX(#REF!,MATCH(E306,#REF!,0)),0)</f>
        <v>#REF!</v>
      </c>
      <c r="E306" s="18" t="s">
        <v>1125</v>
      </c>
      <c r="F306" s="16" t="s">
        <v>765</v>
      </c>
      <c r="G306" s="16" t="s">
        <v>766</v>
      </c>
      <c r="H306" s="16" t="s">
        <v>767</v>
      </c>
      <c r="I306" s="16" t="s">
        <v>768</v>
      </c>
      <c r="J306" s="16" t="s">
        <v>769</v>
      </c>
      <c r="K306" s="16" t="s">
        <v>770</v>
      </c>
      <c r="L306" s="16" t="s">
        <v>771</v>
      </c>
      <c r="M306" s="18">
        <v>1.64</v>
      </c>
      <c r="N306" s="18">
        <v>1.94</v>
      </c>
      <c r="O306" s="18">
        <v>2.04</v>
      </c>
      <c r="P306" s="18">
        <v>2.34</v>
      </c>
      <c r="Q306" s="18">
        <v>0.1</v>
      </c>
      <c r="R306" s="18">
        <v>1.8399999999999999</v>
      </c>
      <c r="S306" s="18">
        <v>2.14</v>
      </c>
      <c r="T306" s="18">
        <v>0.2</v>
      </c>
      <c r="U306" s="18">
        <v>0</v>
      </c>
      <c r="V306" s="18">
        <v>0</v>
      </c>
      <c r="W306" s="18">
        <v>0</v>
      </c>
      <c r="X306" s="18">
        <v>1.64</v>
      </c>
      <c r="Y306" s="18">
        <v>1.9</v>
      </c>
      <c r="Z306" s="20">
        <f t="shared" si="996"/>
        <v>1.6</v>
      </c>
      <c r="AA306" s="18">
        <v>0.22</v>
      </c>
      <c r="AB306" s="18">
        <v>0</v>
      </c>
      <c r="AC306" s="18">
        <v>0</v>
      </c>
      <c r="AD306" s="18">
        <v>0</v>
      </c>
      <c r="AE306" s="18">
        <v>0</v>
      </c>
      <c r="AF306" s="18">
        <v>0</v>
      </c>
      <c r="AG306" s="18">
        <v>1.2</v>
      </c>
      <c r="AH306" s="18">
        <v>1.5</v>
      </c>
      <c r="AI306" s="20">
        <f t="shared" si="997"/>
        <v>1.75</v>
      </c>
      <c r="AJ306" s="18">
        <v>0</v>
      </c>
      <c r="AK306" s="18">
        <v>0</v>
      </c>
      <c r="AL306" s="20">
        <f t="shared" si="998"/>
        <v>0</v>
      </c>
      <c r="AM306" s="18">
        <v>1.64</v>
      </c>
      <c r="AN306" s="18">
        <v>1.5</v>
      </c>
      <c r="AO306" s="18">
        <v>0.15</v>
      </c>
      <c r="AP306" s="18">
        <v>0.22</v>
      </c>
      <c r="AQ306" s="18">
        <v>1.64</v>
      </c>
      <c r="AR306" s="18">
        <v>1.72</v>
      </c>
      <c r="AS306" s="18">
        <v>0.12</v>
      </c>
      <c r="AT306" s="18">
        <v>0.11</v>
      </c>
      <c r="AU306" s="18">
        <v>0</v>
      </c>
      <c r="AV306" s="18">
        <v>1</v>
      </c>
      <c r="AW306" s="18">
        <v>0</v>
      </c>
      <c r="AX306" s="18">
        <v>0</v>
      </c>
      <c r="AY306" s="18">
        <v>0</v>
      </c>
      <c r="AZ306" s="18">
        <v>0</v>
      </c>
      <c r="BA306" s="18">
        <v>0</v>
      </c>
      <c r="BB306" s="18">
        <v>0</v>
      </c>
      <c r="BC306" s="18">
        <v>0</v>
      </c>
      <c r="BD306" s="18">
        <v>0</v>
      </c>
      <c r="BE306" s="18">
        <v>2</v>
      </c>
      <c r="BF306" s="18">
        <v>0</v>
      </c>
      <c r="BG306" s="18">
        <v>0</v>
      </c>
      <c r="BH306" s="18">
        <v>0</v>
      </c>
      <c r="BI306" s="18">
        <v>0</v>
      </c>
      <c r="BJ306" s="18">
        <v>0</v>
      </c>
      <c r="BK306" s="18">
        <v>0</v>
      </c>
      <c r="BL306" s="18">
        <v>0</v>
      </c>
      <c r="BM306" s="18">
        <v>0</v>
      </c>
      <c r="BN306" s="18">
        <v>0</v>
      </c>
      <c r="BO306" s="18">
        <v>0</v>
      </c>
      <c r="BP306" s="18">
        <v>0</v>
      </c>
      <c r="BQ306" s="18">
        <v>0</v>
      </c>
      <c r="BR306" s="18">
        <v>0</v>
      </c>
      <c r="BS306" s="18">
        <v>0</v>
      </c>
      <c r="BT306" s="18">
        <v>0</v>
      </c>
      <c r="BU306" s="18">
        <v>0</v>
      </c>
      <c r="BV306" s="18">
        <v>0</v>
      </c>
      <c r="BW306" s="18">
        <v>0</v>
      </c>
      <c r="BX306" s="18">
        <v>0</v>
      </c>
      <c r="BY306" s="18">
        <v>0</v>
      </c>
      <c r="BZ306" s="18">
        <v>0</v>
      </c>
      <c r="CA306" s="16" t="e">
        <f>_xlfn.IFNA(IF(RIGHT(D306,2)="=G",0,INDEX(#REF!,MATCH(E306,#REF!,0))),0)</f>
        <v>#REF!</v>
      </c>
      <c r="CB306" s="16" t="s">
        <v>776</v>
      </c>
      <c r="CC306" s="18">
        <v>0</v>
      </c>
      <c r="CD306" s="18">
        <v>0</v>
      </c>
      <c r="CE306" s="18">
        <v>1.4</v>
      </c>
      <c r="CF306" s="18">
        <v>0.85</v>
      </c>
      <c r="CG306" s="18">
        <v>0.12</v>
      </c>
      <c r="CH306" s="18">
        <v>2</v>
      </c>
      <c r="CI306" s="16" t="s">
        <v>98</v>
      </c>
      <c r="CJ306" s="18">
        <v>0</v>
      </c>
      <c r="CK306" s="20">
        <f t="shared" si="864"/>
        <v>1.33</v>
      </c>
      <c r="CL306" s="20">
        <f t="shared" si="999"/>
        <v>1.33</v>
      </c>
      <c r="CM306" s="18">
        <v>27.31</v>
      </c>
      <c r="CN306" s="18">
        <v>37.200000000000003</v>
      </c>
      <c r="CO306" s="18">
        <v>36.361000000000004</v>
      </c>
      <c r="CP306" s="22">
        <f t="shared" si="865"/>
        <v>36.36</v>
      </c>
      <c r="CQ306" s="22">
        <f t="shared" si="866"/>
        <v>35.03</v>
      </c>
      <c r="CR306" s="22">
        <f t="shared" si="1000"/>
        <v>1.33</v>
      </c>
      <c r="CS306" s="22">
        <f t="shared" si="867"/>
        <v>35.129999999999995</v>
      </c>
      <c r="CT306" s="22">
        <f t="shared" si="868"/>
        <v>35.33</v>
      </c>
      <c r="CU306" s="18">
        <v>35.33</v>
      </c>
      <c r="CV306" s="22">
        <f t="shared" si="1001"/>
        <v>1.6</v>
      </c>
      <c r="CW306" s="22">
        <f t="shared" si="869"/>
        <v>0</v>
      </c>
      <c r="CX306" s="22">
        <f t="shared" si="870"/>
        <v>0</v>
      </c>
      <c r="CY306" s="22">
        <f t="shared" si="871"/>
        <v>36.93</v>
      </c>
      <c r="CZ306" s="22">
        <f t="shared" si="872"/>
        <v>37.08</v>
      </c>
      <c r="DA306" s="18">
        <v>37.200000000000003</v>
      </c>
      <c r="DB306" s="20">
        <f t="shared" si="1002"/>
        <v>2.17</v>
      </c>
      <c r="DC306" s="20">
        <f t="shared" si="1003"/>
        <v>0.84</v>
      </c>
      <c r="DD306" s="20">
        <f t="shared" si="1004"/>
        <v>1.33</v>
      </c>
      <c r="DE306" s="20">
        <f t="shared" si="873"/>
        <v>0.1</v>
      </c>
      <c r="DF306" s="20">
        <f t="shared" si="874"/>
        <v>0.2</v>
      </c>
      <c r="DG306" s="20">
        <f t="shared" si="875"/>
        <v>1.03</v>
      </c>
      <c r="DH306" s="20">
        <f t="shared" si="876"/>
        <v>0</v>
      </c>
      <c r="DI306" s="20">
        <f t="shared" si="877"/>
        <v>0</v>
      </c>
      <c r="DJ306" s="20">
        <f t="shared" si="878"/>
        <v>0</v>
      </c>
      <c r="DK306" s="20">
        <f t="shared" si="1005"/>
        <v>1.33</v>
      </c>
      <c r="DL306" s="20">
        <f t="shared" si="1006"/>
        <v>0</v>
      </c>
      <c r="DM306" s="20">
        <f t="shared" si="1007"/>
        <v>0</v>
      </c>
      <c r="DN306" s="20">
        <f t="shared" si="1008"/>
        <v>0</v>
      </c>
      <c r="DO306" s="18">
        <v>2.54</v>
      </c>
      <c r="DP306" s="18">
        <v>0</v>
      </c>
      <c r="DQ306" s="18">
        <v>1</v>
      </c>
      <c r="DR306" s="18">
        <v>1</v>
      </c>
      <c r="DS306" s="25">
        <f t="shared" si="1009"/>
        <v>2.54</v>
      </c>
      <c r="DT306" s="25">
        <f t="shared" si="1010"/>
        <v>0</v>
      </c>
      <c r="DU306" s="25">
        <f t="shared" si="1011"/>
        <v>3.38</v>
      </c>
      <c r="DV306" s="25">
        <f t="shared" si="1012"/>
        <v>0</v>
      </c>
      <c r="DW306" s="25">
        <f t="shared" si="1013"/>
        <v>3.38</v>
      </c>
      <c r="DX306" s="25">
        <f t="shared" si="1014"/>
        <v>6.9</v>
      </c>
      <c r="DY306" s="25">
        <f t="shared" si="1015"/>
        <v>0</v>
      </c>
      <c r="DZ306" s="25">
        <f t="shared" si="1016"/>
        <v>6.9</v>
      </c>
      <c r="EA306" s="25">
        <f t="shared" si="1017"/>
        <v>4.54</v>
      </c>
      <c r="EB306" s="25">
        <f t="shared" si="1018"/>
        <v>0</v>
      </c>
      <c r="EC306" s="25">
        <f t="shared" si="1019"/>
        <v>4.54</v>
      </c>
      <c r="ED306" s="25">
        <f t="shared" si="1020"/>
        <v>2.36</v>
      </c>
      <c r="EE306" s="25">
        <f t="shared" si="1020"/>
        <v>0</v>
      </c>
      <c r="EF306" s="25">
        <f t="shared" si="1021"/>
        <v>2.36</v>
      </c>
      <c r="EG306" s="25">
        <f t="shared" si="1022"/>
        <v>4.54</v>
      </c>
      <c r="EH306" s="25">
        <f t="shared" si="1022"/>
        <v>0</v>
      </c>
      <c r="EI306" s="25">
        <f t="shared" si="1023"/>
        <v>4.54</v>
      </c>
      <c r="EJ306" s="18">
        <v>955.64</v>
      </c>
      <c r="EK306" s="18">
        <v>914.12</v>
      </c>
      <c r="EL306" s="18" t="s">
        <v>1125</v>
      </c>
      <c r="EM306" s="18" t="s">
        <v>1126</v>
      </c>
      <c r="EN306" s="16" t="s">
        <v>774</v>
      </c>
      <c r="EO306" s="16" t="s">
        <v>132</v>
      </c>
      <c r="EP306" s="16" t="e">
        <f>IF(OR(EN306="Cống tròn",EN306="Cống hộp",EN306="Ống nhựa"),INDEX(#REF!,MATCH(E306,#REF!,0)),IF(OR(EN306="Rãnh xây",EN306="Rãnh bê tông"),INDEX(#REF!,MATCH(E306,#REF!,0)),0))</f>
        <v>#REF!</v>
      </c>
      <c r="EQ306" s="18">
        <v>39.91999999999998</v>
      </c>
      <c r="ER306" s="18">
        <v>1</v>
      </c>
      <c r="ES306" s="25">
        <f t="shared" si="1024"/>
        <v>40</v>
      </c>
      <c r="ET306" s="1" t="e">
        <f>_xlfn.IFNA(IF(EN306="Cống tròn",INDEX(#REF!,MATCH(E306,#REF!,0)),IF(EN306="Cống hộp",INDEX(#REF!,MATCH(E306,#REF!,0)),EU306&amp;" ,"&amp;EV306)),0)</f>
        <v>#REF!</v>
      </c>
      <c r="EU306" s="16" t="s">
        <v>769</v>
      </c>
      <c r="EV306" s="16" t="s">
        <v>775</v>
      </c>
      <c r="EW306" s="16" t="e">
        <f>_xlfn.IFNA(INDEX(#REF!,MATCH(E306,#REF!,0)),0)</f>
        <v>#REF!</v>
      </c>
      <c r="EX306" s="16"/>
      <c r="EY306" s="18">
        <v>0</v>
      </c>
      <c r="EZ306" s="18">
        <v>0</v>
      </c>
      <c r="FA306" s="18">
        <v>0</v>
      </c>
      <c r="FB306" s="18">
        <v>0</v>
      </c>
      <c r="FC306" s="18">
        <v>0</v>
      </c>
      <c r="FD306" s="25">
        <f t="shared" si="879"/>
        <v>0</v>
      </c>
      <c r="FE306" s="25">
        <f t="shared" si="1025"/>
        <v>0</v>
      </c>
      <c r="FF306" s="18">
        <v>0.1</v>
      </c>
      <c r="FG306" s="18">
        <v>2</v>
      </c>
      <c r="FH306" s="18">
        <v>1</v>
      </c>
      <c r="FI306" s="25">
        <f t="shared" si="1026"/>
        <v>1.2</v>
      </c>
      <c r="FJ306" s="18">
        <v>0</v>
      </c>
      <c r="FK306" s="18">
        <v>0</v>
      </c>
      <c r="FL306" s="18">
        <v>0.2</v>
      </c>
      <c r="FM306" s="18">
        <v>1.4</v>
      </c>
      <c r="FN306" s="18">
        <v>0</v>
      </c>
      <c r="FO306" s="25">
        <f t="shared" si="1027"/>
        <v>1.4</v>
      </c>
      <c r="FP306" s="18">
        <v>1.4999999999999999E-2</v>
      </c>
      <c r="FQ306" s="18">
        <v>1</v>
      </c>
      <c r="FR306" s="25">
        <f t="shared" si="880"/>
        <v>39</v>
      </c>
      <c r="FS306" s="25">
        <f t="shared" si="881"/>
        <v>0.56999999999999995</v>
      </c>
      <c r="FT306" s="25">
        <f t="shared" si="882"/>
        <v>39.57</v>
      </c>
      <c r="FU306" s="25">
        <f t="shared" si="883"/>
        <v>-0.3499999999999801</v>
      </c>
      <c r="FV306" s="25" t="str">
        <f t="shared" si="1028"/>
        <v>Thêm 01</v>
      </c>
      <c r="FW306" s="25">
        <f t="shared" si="1029"/>
        <v>0.67</v>
      </c>
      <c r="FX306" s="16"/>
      <c r="FY306" s="16"/>
      <c r="FZ306" s="16"/>
      <c r="GA306" s="16"/>
      <c r="GB306" s="19">
        <v>0</v>
      </c>
      <c r="GC306" s="19">
        <v>0</v>
      </c>
      <c r="GD306" s="19">
        <v>0</v>
      </c>
      <c r="GE306" s="19">
        <v>0</v>
      </c>
      <c r="GF306" s="19">
        <v>0</v>
      </c>
      <c r="GG306" s="19">
        <v>0</v>
      </c>
      <c r="GH306" s="19">
        <v>0</v>
      </c>
      <c r="GI306" s="19">
        <v>0</v>
      </c>
      <c r="GJ306" s="19">
        <v>0</v>
      </c>
      <c r="GK306" s="19">
        <v>0</v>
      </c>
      <c r="GL306" s="25">
        <f t="shared" si="884"/>
        <v>0</v>
      </c>
      <c r="GM306" s="25">
        <f t="shared" si="1030"/>
        <v>0</v>
      </c>
      <c r="GN306" s="19">
        <v>0</v>
      </c>
      <c r="GO306" s="19">
        <v>0</v>
      </c>
      <c r="GP306" s="19">
        <v>0</v>
      </c>
      <c r="GQ306" s="19">
        <v>0</v>
      </c>
      <c r="GR306" s="1" t="e">
        <f>_xlfn.IFNA(INDEX(#REF!,MATCH(E306,#REF!,0)),0)</f>
        <v>#REF!</v>
      </c>
      <c r="GS306" s="16"/>
      <c r="GT306" s="18">
        <v>0</v>
      </c>
      <c r="GU306" s="18">
        <v>0</v>
      </c>
      <c r="GV306" s="18">
        <v>0</v>
      </c>
      <c r="GW306" s="18">
        <v>0</v>
      </c>
      <c r="GX306" s="25">
        <f t="shared" si="885"/>
        <v>0</v>
      </c>
      <c r="GY306" s="25">
        <f t="shared" si="886"/>
        <v>0</v>
      </c>
      <c r="GZ306" s="25">
        <f t="shared" si="1031"/>
        <v>0</v>
      </c>
      <c r="HA306" s="1" t="e" cm="1">
        <f t="array" ref="HA306">INDEX(#REF!,MATCH(EJ306&amp;EK306&amp;HD306&amp;HE306&amp;HF306,#REF!&amp;#REF!&amp;#REF!&amp;#REF!&amp;#REF!,0))</f>
        <v>#REF!</v>
      </c>
      <c r="HB306" s="16"/>
      <c r="HC306" s="25">
        <f t="shared" si="1032"/>
        <v>0</v>
      </c>
      <c r="HD306" s="18">
        <v>0</v>
      </c>
      <c r="HE306" s="18">
        <v>0</v>
      </c>
      <c r="HF306" s="18">
        <v>0</v>
      </c>
      <c r="HG306" s="1" t="e" cm="1">
        <f t="array" ref="HG306">INDEX(#REF!,MATCH(EJ306&amp;EK306&amp;HJ306&amp;HK306&amp;HL306,#REF!&amp;#REF!&amp;#REF!&amp;#REF!&amp;#REF!,0))</f>
        <v>#REF!</v>
      </c>
      <c r="HH306" s="16"/>
      <c r="HI306" s="25">
        <f t="shared" si="1033"/>
        <v>0</v>
      </c>
      <c r="HJ306" s="25">
        <f t="shared" si="1034"/>
        <v>0</v>
      </c>
      <c r="HK306" s="19">
        <v>0</v>
      </c>
      <c r="HL306" s="19">
        <v>0</v>
      </c>
      <c r="HM306" s="18">
        <v>0.01</v>
      </c>
      <c r="HN306" s="18">
        <v>1</v>
      </c>
      <c r="HO306" s="25">
        <f t="shared" si="1035"/>
        <v>0</v>
      </c>
      <c r="HP306" s="25">
        <f t="shared" si="1036"/>
        <v>0</v>
      </c>
      <c r="HQ306" s="25">
        <f t="shared" si="1037"/>
        <v>0</v>
      </c>
      <c r="HR306" s="25">
        <f t="shared" si="1038"/>
        <v>0</v>
      </c>
      <c r="HS306" s="25">
        <f t="shared" si="1039"/>
        <v>0</v>
      </c>
      <c r="HT306" s="19">
        <v>0</v>
      </c>
      <c r="HU306" s="19">
        <v>0</v>
      </c>
      <c r="HV306" s="19">
        <v>0</v>
      </c>
      <c r="HW306" s="25">
        <f t="shared" si="1040"/>
        <v>0</v>
      </c>
      <c r="HX306" s="19">
        <v>0</v>
      </c>
      <c r="HY306" s="19">
        <v>0</v>
      </c>
      <c r="HZ306" s="18">
        <v>36.36</v>
      </c>
      <c r="IA306" s="20">
        <f>ROUND(IF(EN306="Cống tròn",IF(EN306="Cống tròn",IF(EU306="Không có móng",IQ306-FF306,IF(EU306="Đế",IP306-FN306,IF(OR(EU306="Móng bê tông",EU306="Móng bê tông kết hợp đế"),II306-FJ306,0))),0),IF(EN306="Cống hộp",IF(AND(EN306="Cống hộp",EU306="Không có móng"),IQ306-GF306,IF(AND(EN306="Cống hộp",EU306="Móng bê tông"),IJ306-GB306,0)),IF(OR(EN306="Rãnh xây",EN306="Rãnh bê tông"),IF(OR(EN306="Rãnh xây",EN306="Rãnh bê tông"),IK306-GB306,0),IF(EN306="Ống nhựa",IF(AND(EN306="Ống nhựa",EU306="Không đắp cát"),IQ306-HT306,IF(AND(EN306="Ống nhựa",EU306="Đắp cát"),IH306-HX306,0)),IF(EN306="Rãnh thang",IF(EN306="Rãnh thang",IF(EU306="Móng bê tông",#REF!-#REF!,IQ306),0),0))))),2)</f>
        <v>35.33</v>
      </c>
      <c r="IB306" s="20">
        <f t="shared" si="1041"/>
        <v>1.0300000000000011</v>
      </c>
      <c r="IC306" s="20">
        <f t="shared" si="887"/>
        <v>35.33</v>
      </c>
      <c r="ID306" s="20">
        <f t="shared" si="888"/>
        <v>0</v>
      </c>
      <c r="IE306" s="20">
        <f t="shared" si="889"/>
        <v>0</v>
      </c>
      <c r="IF306" s="20">
        <f t="shared" si="890"/>
        <v>0</v>
      </c>
      <c r="IG306" s="20">
        <f>IF(EN306="Rãnh thang",IF(AND(EN306="Rãnh thang",EU306="Móng bê tông"),IQ306-#REF!,0),IF(EN306="Ống nhựa",IF(AND(EN306="Ống nhựa",EU306="Đắp cát"),IQ306-HT306,0),IF(EN306="Cống tròn",IF(EN306="Cống tròn",IF(OR(EU306="Móng bê tông",EU306="Móng bê tông kết hợp đế"),IM306-FL306,0),0),IF(EN306="Cống hộp",IF(AND(EN306="Cống hộp",EU306="Móng bê tông"),IN306-GD306,0),IF(OR(EN306="Rãnh xây",EN306="Rãnh bê tông"),IF(AND(EN306="Rãnh xây",EU306="Móng bê tông"),IO306-GD306,IF(AND(EN306="Rãnh bê tông",EU306="Móng bê tông"),IO306-GD306,0)),0)))))</f>
        <v>35.33</v>
      </c>
      <c r="IH306" s="20">
        <f t="shared" si="891"/>
        <v>0</v>
      </c>
      <c r="II306" s="20">
        <f t="shared" si="892"/>
        <v>35.33</v>
      </c>
      <c r="IJ306" s="20">
        <f t="shared" si="893"/>
        <v>0</v>
      </c>
      <c r="IK306" s="20">
        <f t="shared" si="894"/>
        <v>0</v>
      </c>
      <c r="IL306" s="20">
        <f t="shared" si="895"/>
        <v>35.53</v>
      </c>
      <c r="IM306" s="20">
        <f t="shared" si="896"/>
        <v>35.53</v>
      </c>
      <c r="IN306" s="20">
        <f t="shared" si="897"/>
        <v>0</v>
      </c>
      <c r="IO306" s="20">
        <f t="shared" si="898"/>
        <v>0</v>
      </c>
      <c r="IP306" s="20">
        <f t="shared" si="899"/>
        <v>0</v>
      </c>
      <c r="IQ306" s="18">
        <v>35.630000000000003</v>
      </c>
      <c r="IR306" s="25">
        <f t="shared" si="1042"/>
        <v>0</v>
      </c>
      <c r="IS306" s="25">
        <f t="shared" si="900"/>
        <v>0</v>
      </c>
      <c r="IT306" s="25">
        <f t="shared" si="901"/>
        <v>0</v>
      </c>
      <c r="IU306" s="25">
        <f>ROUND(IF(EN306="Cống tròn",IF(EN306="Cống tròn",IV306+FF306,0),IF(EN306="Cống hộp",IF(EN306="Cống hộp",IV306+GP306,0),IF(OR(EN306="Rãnh xây",EN306="Rãnh bê tông"),IF(OR(EN306="Rãnh xây",EN306="Rãnh bê tông"),IV306+GP306,0),IF(EN306="ống nhựa",IF(EN306="Ống nhựa",IV306+HT306,0),IF(EN306="Rãnh thang",IF(EN306="Rãnh thang",IQ306+#REF!,0),0))))),2)</f>
        <v>36.69</v>
      </c>
      <c r="IV306" s="18">
        <v>36.590000000000003</v>
      </c>
      <c r="IW306" s="25">
        <f t="shared" si="902"/>
        <v>36.69</v>
      </c>
      <c r="IX306" s="25">
        <f t="shared" si="903"/>
        <v>0</v>
      </c>
      <c r="IY306" s="25">
        <f t="shared" si="904"/>
        <v>0</v>
      </c>
      <c r="IZ306" s="25">
        <f t="shared" si="905"/>
        <v>0</v>
      </c>
      <c r="JA306" s="25">
        <f t="shared" si="906"/>
        <v>0</v>
      </c>
      <c r="JB306" s="18">
        <v>36.35</v>
      </c>
      <c r="JC306" s="20">
        <f>ROUND(IF(EN306="Cống tròn",IF(EN306="Cống tròn",IF(EU306="Không có móng",JS306-FF306,IF(EU306="Đế",JR306-FN306,IF(OR(EU306="Móng bê tông",EU306="Móng bê tông kết hợp đế"),JK306-FJ306,0))),0),IF(EN306="Cống hộp",IF(AND(EN306="Cống hộp",EU306="Không có móng"),JS306-GF306,IF(AND(EN306="Cống hộp",EU306="Móng bê tông"),JL306-GB306,0)),IF(OR(EN306="Rãnh xây",EN306="Rãnh bê tông"),IF(OR(EN306="Rãnh xây",EN306="Rãnh bê tông"),JM306-GB306,0),IF(EN306="Ống nhựa",IF(AND(EN306="Ống nhựa",EU306="Không đắp cát"),JS306-HT306,IF(AND(EN306="Ống nhựa",EU306="Đắp cát"),JJ306-HX306,0)),IF(EN306="Rãnh thang",IF(EN306="Rãnh thang",IF(EU306="Móng bê tông",#REF!-#REF!,JS306),0),0))))),2)</f>
        <v>35.29</v>
      </c>
      <c r="JD306" s="20">
        <f t="shared" si="1043"/>
        <v>1.0600000000000023</v>
      </c>
      <c r="JE306" s="20">
        <f t="shared" si="907"/>
        <v>35.29</v>
      </c>
      <c r="JF306" s="20">
        <f t="shared" si="908"/>
        <v>0</v>
      </c>
      <c r="JG306" s="20">
        <f t="shared" si="909"/>
        <v>0</v>
      </c>
      <c r="JH306" s="20">
        <f t="shared" si="910"/>
        <v>0</v>
      </c>
      <c r="JI306" s="20">
        <f>IF(EN306="Rãnh thang",IF(AND(EN306="Rãnh thang",EU306="Móng bê tông"),JS306-#REF!,0),IF(EN306="Ống nhựa",IF(AND(EN306="Ống nhựa",EU306="Đắp cát"),JS306-HT306,0),IF(EN306="Cống tròn",IF(EN306="Cống tròn",IF(OR(EU306="Móng bê tông",EU306="Móng bê tông kết hợp đế"),JO306-FL306,0),0),IF(EN306="Cống hộp",IF(AND(EN306="Cống hộp",EU306="Móng bê tông"),JP306-GD306,0),IF(OR(EN306="Rãnh xây",EN306="Rãnh bê tông"),IF(AND(EN306="Rãnh xây",EU306="Móng bê tông"),JQ306-GD306,IF(AND(EN306="Rãnh bê tông",EU306="Móng bê tông"),JQ306-GD306,0)),0)))))</f>
        <v>35.29</v>
      </c>
      <c r="JJ306" s="20">
        <f t="shared" si="911"/>
        <v>0</v>
      </c>
      <c r="JK306" s="20">
        <f t="shared" si="912"/>
        <v>35.29</v>
      </c>
      <c r="JL306" s="20">
        <f t="shared" si="913"/>
        <v>0</v>
      </c>
      <c r="JM306" s="20">
        <f t="shared" si="914"/>
        <v>0</v>
      </c>
      <c r="JN306" s="20">
        <f t="shared" si="915"/>
        <v>35.49</v>
      </c>
      <c r="JO306" s="20">
        <f t="shared" si="916"/>
        <v>35.49</v>
      </c>
      <c r="JP306" s="20">
        <f t="shared" si="917"/>
        <v>0</v>
      </c>
      <c r="JQ306" s="20">
        <f t="shared" si="918"/>
        <v>0</v>
      </c>
      <c r="JR306" s="20">
        <f t="shared" si="919"/>
        <v>0</v>
      </c>
      <c r="JS306" s="26">
        <v>35.590000000000003</v>
      </c>
      <c r="JT306" s="25">
        <f t="shared" si="1044"/>
        <v>0</v>
      </c>
      <c r="JU306" s="25">
        <f t="shared" si="920"/>
        <v>0</v>
      </c>
      <c r="JV306" s="25">
        <f t="shared" si="921"/>
        <v>0</v>
      </c>
      <c r="JW306" s="25">
        <f>ROUND(IF(EN306="Cống tròn",IF(EN306="Cống tròn",JX306+FF306,0),IF(EN306="Cống hộp",IF(EN306="Cống hộp",JX306+GP306,0),IF(OR(EN306="Rãnh xây",EN306="Rãnh bê tông"),IF(OR(EN306="Rãnh xây",EN306="Rãnh bê tông"),JX306+GP306,0),IF(EN306="ống nhựa",IF(EN306="Ống nhựa",JX306+HT306,0),IF(EN306="Rãnh thang",IF(EN306="Rãnh thang",JS306+#REF!,0),0))))),2)</f>
        <v>36.69</v>
      </c>
      <c r="JX306" s="27">
        <v>36.590000000000003</v>
      </c>
      <c r="JY306" s="25">
        <f t="shared" si="922"/>
        <v>36.69</v>
      </c>
      <c r="JZ306" s="25">
        <f t="shared" si="923"/>
        <v>0</v>
      </c>
      <c r="KA306" s="25">
        <f t="shared" si="924"/>
        <v>0</v>
      </c>
      <c r="KB306" s="25">
        <f t="shared" si="925"/>
        <v>0</v>
      </c>
      <c r="KC306" s="25">
        <f t="shared" si="926"/>
        <v>0</v>
      </c>
      <c r="KD306" s="28" t="s">
        <v>98</v>
      </c>
      <c r="KE306" s="27">
        <v>0</v>
      </c>
      <c r="KF306" s="25">
        <f t="shared" si="927"/>
        <v>1.0300000000000011</v>
      </c>
      <c r="KG306" s="25">
        <f t="shared" si="1045"/>
        <v>1.0300000000000011</v>
      </c>
      <c r="KH306" s="27">
        <v>0</v>
      </c>
      <c r="KI306" s="25">
        <f t="shared" si="928"/>
        <v>1.0600000000000023</v>
      </c>
      <c r="KJ306" s="25">
        <f t="shared" si="1046"/>
        <v>1.0600000000000023</v>
      </c>
      <c r="KK306" s="25">
        <f t="shared" si="929"/>
        <v>0</v>
      </c>
      <c r="KL306" s="25">
        <f t="shared" si="930"/>
        <v>0</v>
      </c>
      <c r="KM306" s="25">
        <f t="shared" si="1047"/>
        <v>0</v>
      </c>
      <c r="KN306" s="25">
        <f t="shared" si="931"/>
        <v>0</v>
      </c>
      <c r="KO306" s="25">
        <f t="shared" si="932"/>
        <v>0</v>
      </c>
      <c r="KP306" s="25">
        <f t="shared" si="1048"/>
        <v>0</v>
      </c>
      <c r="KQ306" s="25">
        <f t="shared" si="933"/>
        <v>0.2</v>
      </c>
      <c r="KR306" s="25">
        <f t="shared" si="934"/>
        <v>0.2</v>
      </c>
      <c r="KS306" s="25">
        <f t="shared" si="1049"/>
        <v>0.2</v>
      </c>
      <c r="KT306" s="25">
        <f t="shared" si="935"/>
        <v>0</v>
      </c>
      <c r="KU306" s="25">
        <f t="shared" si="936"/>
        <v>0</v>
      </c>
      <c r="KV306" s="25">
        <f t="shared" si="1050"/>
        <v>0</v>
      </c>
      <c r="KW306" s="25">
        <f t="shared" si="863"/>
        <v>0</v>
      </c>
      <c r="KX306" s="25">
        <f t="shared" si="937"/>
        <v>0</v>
      </c>
      <c r="KY306" s="25">
        <f t="shared" si="1051"/>
        <v>0</v>
      </c>
      <c r="KZ306" s="25">
        <f t="shared" si="938"/>
        <v>0</v>
      </c>
      <c r="LA306" s="25">
        <f t="shared" si="939"/>
        <v>0</v>
      </c>
      <c r="LB306" s="25">
        <f t="shared" si="1052"/>
        <v>0</v>
      </c>
      <c r="LC306" s="25">
        <f t="shared" si="940"/>
        <v>0.83000000000000118</v>
      </c>
      <c r="LD306" s="25">
        <f t="shared" si="941"/>
        <v>0.86000000000000232</v>
      </c>
      <c r="LE306" s="25">
        <f t="shared" si="1053"/>
        <v>0.84500000000000175</v>
      </c>
      <c r="LF306" s="25">
        <f t="shared" si="942"/>
        <v>0</v>
      </c>
      <c r="LG306" s="25">
        <f t="shared" si="943"/>
        <v>0</v>
      </c>
      <c r="LH306" s="25">
        <f t="shared" si="1054"/>
        <v>0</v>
      </c>
      <c r="LI306" s="25">
        <f t="shared" si="944"/>
        <v>0</v>
      </c>
      <c r="LJ306" s="25">
        <f t="shared" si="945"/>
        <v>0</v>
      </c>
      <c r="LK306" s="25">
        <f t="shared" si="1055"/>
        <v>0</v>
      </c>
      <c r="LL306" s="25">
        <f t="shared" si="946"/>
        <v>0</v>
      </c>
      <c r="LM306" s="25">
        <f t="shared" si="947"/>
        <v>0</v>
      </c>
      <c r="LN306" s="25">
        <f t="shared" si="1056"/>
        <v>0</v>
      </c>
      <c r="LO306" s="25">
        <f t="shared" si="948"/>
        <v>0</v>
      </c>
      <c r="LP306" s="25">
        <f t="shared" si="949"/>
        <v>0</v>
      </c>
      <c r="LQ306" s="25">
        <f t="shared" si="1057"/>
        <v>0</v>
      </c>
      <c r="LR306" s="25">
        <f t="shared" si="950"/>
        <v>0</v>
      </c>
      <c r="LS306" s="25">
        <f t="shared" si="951"/>
        <v>0</v>
      </c>
      <c r="LT306" s="25">
        <f t="shared" si="1058"/>
        <v>0</v>
      </c>
      <c r="LU306" s="25">
        <f t="shared" si="952"/>
        <v>0</v>
      </c>
      <c r="LV306" s="25">
        <f t="shared" si="953"/>
        <v>0</v>
      </c>
      <c r="LW306" s="25">
        <f t="shared" si="1059"/>
        <v>0</v>
      </c>
      <c r="LX306" s="25">
        <f t="shared" si="954"/>
        <v>0</v>
      </c>
      <c r="LY306" s="25">
        <f t="shared" si="955"/>
        <v>0</v>
      </c>
      <c r="LZ306" s="25">
        <f t="shared" si="1060"/>
        <v>0</v>
      </c>
      <c r="MA306" s="25">
        <f t="shared" si="956"/>
        <v>0</v>
      </c>
      <c r="MB306" s="25">
        <f t="shared" si="957"/>
        <v>0</v>
      </c>
      <c r="MC306" s="25">
        <f t="shared" si="1061"/>
        <v>0</v>
      </c>
      <c r="MD306" s="25">
        <f t="shared" si="958"/>
        <v>0</v>
      </c>
      <c r="ME306" s="25">
        <f t="shared" si="959"/>
        <v>0</v>
      </c>
      <c r="MF306" s="25">
        <f t="shared" si="1062"/>
        <v>0</v>
      </c>
      <c r="MG306" s="25">
        <f t="shared" si="960"/>
        <v>0</v>
      </c>
      <c r="MH306" s="25">
        <f t="shared" si="961"/>
        <v>0</v>
      </c>
      <c r="MI306" s="25">
        <f t="shared" si="1063"/>
        <v>0</v>
      </c>
      <c r="MJ306" s="25">
        <f t="shared" si="962"/>
        <v>0</v>
      </c>
      <c r="MK306" s="25">
        <f t="shared" si="963"/>
        <v>0</v>
      </c>
      <c r="ML306" s="25">
        <f t="shared" si="1064"/>
        <v>0</v>
      </c>
      <c r="MM306" s="25">
        <f t="shared" si="964"/>
        <v>0</v>
      </c>
      <c r="MN306" s="25">
        <f t="shared" si="965"/>
        <v>0</v>
      </c>
      <c r="MO306" s="25">
        <f t="shared" si="1065"/>
        <v>0</v>
      </c>
      <c r="MP306" s="25">
        <f t="shared" si="966"/>
        <v>0</v>
      </c>
      <c r="MQ306" s="25">
        <f t="shared" si="967"/>
        <v>0</v>
      </c>
      <c r="MR306" s="25">
        <f t="shared" si="1066"/>
        <v>0</v>
      </c>
      <c r="MS306" s="29">
        <v>1.4</v>
      </c>
      <c r="MT306" s="29">
        <v>0</v>
      </c>
      <c r="MU306" s="29">
        <v>1</v>
      </c>
      <c r="MV306" s="29">
        <v>1</v>
      </c>
      <c r="MW306" s="25">
        <f t="shared" si="968"/>
        <v>1.4</v>
      </c>
      <c r="MX306" s="25">
        <f t="shared" si="969"/>
        <v>1.44</v>
      </c>
      <c r="MY306" s="25">
        <f t="shared" si="970"/>
        <v>0</v>
      </c>
      <c r="MZ306" s="25">
        <f t="shared" si="971"/>
        <v>0</v>
      </c>
      <c r="NA306" s="25">
        <f t="shared" si="972"/>
        <v>1.4</v>
      </c>
      <c r="NB306" s="25">
        <f t="shared" si="973"/>
        <v>1.48</v>
      </c>
      <c r="NC306" s="25">
        <f t="shared" si="974"/>
        <v>0</v>
      </c>
      <c r="ND306" s="25">
        <f t="shared" si="975"/>
        <v>0</v>
      </c>
      <c r="NE306" s="25">
        <f t="shared" si="1067"/>
        <v>1.4</v>
      </c>
      <c r="NF306" s="25">
        <f t="shared" si="1067"/>
        <v>1.46</v>
      </c>
      <c r="NG306" s="25">
        <f t="shared" si="1067"/>
        <v>0</v>
      </c>
      <c r="NH306" s="25">
        <f t="shared" si="976"/>
        <v>0</v>
      </c>
      <c r="NI306" s="25">
        <f t="shared" si="977"/>
        <v>58.28</v>
      </c>
      <c r="NJ306" s="25">
        <f t="shared" si="978"/>
        <v>0</v>
      </c>
      <c r="NK306" s="25">
        <f t="shared" si="979"/>
        <v>58.28</v>
      </c>
      <c r="NL306" s="25">
        <f t="shared" si="980"/>
        <v>33.549999999999997</v>
      </c>
      <c r="NM306" s="25">
        <f t="shared" si="981"/>
        <v>0</v>
      </c>
      <c r="NN306" s="25">
        <f t="shared" si="1068"/>
        <v>33.549999999999997</v>
      </c>
      <c r="NO306" s="25">
        <f t="shared" si="982"/>
        <v>0</v>
      </c>
      <c r="NP306" s="25">
        <f t="shared" si="983"/>
        <v>0</v>
      </c>
      <c r="NQ306" s="25">
        <f t="shared" si="1069"/>
        <v>0</v>
      </c>
      <c r="NR306" s="25">
        <f t="shared" si="984"/>
        <v>0</v>
      </c>
      <c r="NS306" s="25">
        <f t="shared" si="985"/>
        <v>0</v>
      </c>
      <c r="NT306" s="25">
        <f t="shared" si="1070"/>
        <v>0</v>
      </c>
      <c r="NU306" s="25">
        <f t="shared" si="986"/>
        <v>0</v>
      </c>
      <c r="NV306" s="25">
        <f t="shared" si="987"/>
        <v>0</v>
      </c>
      <c r="NW306" s="25">
        <f t="shared" si="1071"/>
        <v>0</v>
      </c>
      <c r="NX306" s="25">
        <f t="shared" si="1072"/>
        <v>33.549999999999997</v>
      </c>
      <c r="NY306" s="25">
        <f t="shared" si="1072"/>
        <v>0</v>
      </c>
      <c r="NZ306" s="25">
        <f t="shared" si="1073"/>
        <v>33.549999999999997</v>
      </c>
      <c r="OA306" s="25">
        <f t="shared" si="1074"/>
        <v>24.73</v>
      </c>
      <c r="OB306" s="25">
        <f t="shared" si="1074"/>
        <v>0</v>
      </c>
      <c r="OC306" s="25">
        <f t="shared" si="1075"/>
        <v>24.73</v>
      </c>
      <c r="OD306" s="25">
        <f t="shared" si="1076"/>
        <v>33.549999999999997</v>
      </c>
      <c r="OE306" s="25">
        <f t="shared" si="1076"/>
        <v>0</v>
      </c>
      <c r="OF306" s="25">
        <f t="shared" si="1076"/>
        <v>33.549999999999997</v>
      </c>
      <c r="OG306" s="25">
        <f t="shared" si="988"/>
        <v>0</v>
      </c>
      <c r="OH306" s="25">
        <f t="shared" si="989"/>
        <v>0</v>
      </c>
      <c r="OI306" s="25">
        <f t="shared" si="990"/>
        <v>0</v>
      </c>
      <c r="OJ306" s="25">
        <f t="shared" si="991"/>
        <v>0</v>
      </c>
      <c r="OK306" s="25">
        <f t="shared" si="992"/>
        <v>0</v>
      </c>
      <c r="OL306" s="25">
        <f t="shared" si="993"/>
        <v>0</v>
      </c>
      <c r="OM306" s="25">
        <f t="shared" si="1077"/>
        <v>0</v>
      </c>
      <c r="ON306" s="25">
        <f t="shared" si="1077"/>
        <v>0</v>
      </c>
      <c r="OO306" s="25">
        <f t="shared" si="1077"/>
        <v>0</v>
      </c>
      <c r="OP306" s="25">
        <f t="shared" si="994"/>
        <v>0</v>
      </c>
      <c r="OQ306" s="25">
        <f t="shared" si="995"/>
        <v>0</v>
      </c>
      <c r="OR306" s="25">
        <f t="shared" si="1078"/>
        <v>0</v>
      </c>
      <c r="OS306" s="30">
        <v>536217.23</v>
      </c>
      <c r="OT306" s="30">
        <v>2371078.81</v>
      </c>
    </row>
    <row r="307" spans="1:410" ht="33" customHeight="1" x14ac:dyDescent="0.25">
      <c r="A307" s="18"/>
      <c r="B307" s="18" t="s">
        <v>1071</v>
      </c>
      <c r="C307" s="18">
        <v>914.12</v>
      </c>
      <c r="D307" s="16" t="e">
        <f>_xlfn.IFNA(INDEX(#REF!,MATCH(E307,#REF!,0)),0)</f>
        <v>#REF!</v>
      </c>
      <c r="E307" s="18" t="s">
        <v>1126</v>
      </c>
      <c r="F307" s="16" t="s">
        <v>765</v>
      </c>
      <c r="G307" s="16" t="s">
        <v>766</v>
      </c>
      <c r="H307" s="16" t="s">
        <v>767</v>
      </c>
      <c r="I307" s="16" t="s">
        <v>768</v>
      </c>
      <c r="J307" s="16" t="s">
        <v>769</v>
      </c>
      <c r="K307" s="16" t="s">
        <v>770</v>
      </c>
      <c r="L307" s="16" t="s">
        <v>771</v>
      </c>
      <c r="M307" s="18">
        <v>2.44</v>
      </c>
      <c r="N307" s="18">
        <v>2.44</v>
      </c>
      <c r="O307" s="18">
        <v>2.84</v>
      </c>
      <c r="P307" s="18">
        <v>2.84</v>
      </c>
      <c r="Q307" s="18">
        <v>0.1</v>
      </c>
      <c r="R307" s="18">
        <v>2.64</v>
      </c>
      <c r="S307" s="18">
        <v>2.64</v>
      </c>
      <c r="T307" s="18">
        <v>0.2</v>
      </c>
      <c r="U307" s="18">
        <v>0</v>
      </c>
      <c r="V307" s="18">
        <v>0</v>
      </c>
      <c r="W307" s="18">
        <v>0</v>
      </c>
      <c r="X307" s="18">
        <v>2.44</v>
      </c>
      <c r="Y307" s="18">
        <v>2.4</v>
      </c>
      <c r="Z307" s="20">
        <f t="shared" si="996"/>
        <v>1.6</v>
      </c>
      <c r="AA307" s="18">
        <v>0.22</v>
      </c>
      <c r="AB307" s="18">
        <v>0</v>
      </c>
      <c r="AC307" s="18">
        <v>0</v>
      </c>
      <c r="AD307" s="18">
        <v>0</v>
      </c>
      <c r="AE307" s="18">
        <v>0</v>
      </c>
      <c r="AF307" s="18">
        <v>0</v>
      </c>
      <c r="AG307" s="18">
        <v>2</v>
      </c>
      <c r="AH307" s="18">
        <v>2</v>
      </c>
      <c r="AI307" s="20">
        <f t="shared" si="997"/>
        <v>1.75</v>
      </c>
      <c r="AJ307" s="18">
        <v>0</v>
      </c>
      <c r="AK307" s="18">
        <v>0</v>
      </c>
      <c r="AL307" s="20">
        <f t="shared" si="998"/>
        <v>0</v>
      </c>
      <c r="AM307" s="18">
        <v>2.44</v>
      </c>
      <c r="AN307" s="18">
        <v>2</v>
      </c>
      <c r="AO307" s="18">
        <v>0.15</v>
      </c>
      <c r="AP307" s="18">
        <v>0.22</v>
      </c>
      <c r="AQ307" s="18">
        <v>2.44</v>
      </c>
      <c r="AR307" s="18">
        <v>2.2200000000000002</v>
      </c>
      <c r="AS307" s="18">
        <v>0.12</v>
      </c>
      <c r="AT307" s="18">
        <v>0.11</v>
      </c>
      <c r="AU307" s="18">
        <v>0</v>
      </c>
      <c r="AV307" s="18">
        <v>1</v>
      </c>
      <c r="AW307" s="18">
        <v>0</v>
      </c>
      <c r="AX307" s="18">
        <v>0</v>
      </c>
      <c r="AY307" s="18">
        <v>0</v>
      </c>
      <c r="AZ307" s="18">
        <v>0</v>
      </c>
      <c r="BA307" s="18">
        <v>0</v>
      </c>
      <c r="BB307" s="18">
        <v>0</v>
      </c>
      <c r="BC307" s="18">
        <v>0</v>
      </c>
      <c r="BD307" s="18">
        <v>0</v>
      </c>
      <c r="BE307" s="18">
        <v>1</v>
      </c>
      <c r="BF307" s="18">
        <v>1</v>
      </c>
      <c r="BG307" s="18">
        <v>0</v>
      </c>
      <c r="BH307" s="18">
        <v>0</v>
      </c>
      <c r="BI307" s="18">
        <v>0</v>
      </c>
      <c r="BJ307" s="18">
        <v>0</v>
      </c>
      <c r="BK307" s="18">
        <v>0</v>
      </c>
      <c r="BL307" s="18">
        <v>0</v>
      </c>
      <c r="BM307" s="18">
        <v>0</v>
      </c>
      <c r="BN307" s="18">
        <v>0</v>
      </c>
      <c r="BO307" s="18">
        <v>0</v>
      </c>
      <c r="BP307" s="18">
        <v>0</v>
      </c>
      <c r="BQ307" s="18">
        <v>0</v>
      </c>
      <c r="BR307" s="18">
        <v>0</v>
      </c>
      <c r="BS307" s="18">
        <v>0</v>
      </c>
      <c r="BT307" s="18">
        <v>0</v>
      </c>
      <c r="BU307" s="18">
        <v>0</v>
      </c>
      <c r="BV307" s="18">
        <v>0</v>
      </c>
      <c r="BW307" s="18">
        <v>0</v>
      </c>
      <c r="BX307" s="18">
        <v>0</v>
      </c>
      <c r="BY307" s="18">
        <v>0</v>
      </c>
      <c r="BZ307" s="18">
        <v>0</v>
      </c>
      <c r="CA307" s="16" t="e">
        <f>_xlfn.IFNA(IF(RIGHT(D307,2)="=G",0,INDEX(#REF!,MATCH(E307,#REF!,0))),0)</f>
        <v>#REF!</v>
      </c>
      <c r="CB307" s="16" t="s">
        <v>776</v>
      </c>
      <c r="CC307" s="18">
        <v>0</v>
      </c>
      <c r="CD307" s="18">
        <v>0</v>
      </c>
      <c r="CE307" s="18">
        <v>2.2000000000000002</v>
      </c>
      <c r="CF307" s="18">
        <v>0.73</v>
      </c>
      <c r="CG307" s="18">
        <v>0.12</v>
      </c>
      <c r="CH307" s="18">
        <v>3</v>
      </c>
      <c r="CI307" s="16" t="s">
        <v>98</v>
      </c>
      <c r="CJ307" s="18">
        <v>0</v>
      </c>
      <c r="CK307" s="20">
        <f t="shared" si="864"/>
        <v>1.36</v>
      </c>
      <c r="CL307" s="20">
        <f t="shared" si="999"/>
        <v>1.36</v>
      </c>
      <c r="CM307" s="18">
        <v>28.99</v>
      </c>
      <c r="CN307" s="18">
        <v>37.19</v>
      </c>
      <c r="CO307" s="18">
        <v>36.350999999999999</v>
      </c>
      <c r="CP307" s="22">
        <f t="shared" si="865"/>
        <v>36.35</v>
      </c>
      <c r="CQ307" s="22">
        <f t="shared" si="866"/>
        <v>34.99</v>
      </c>
      <c r="CR307" s="22">
        <f t="shared" si="1000"/>
        <v>1.36</v>
      </c>
      <c r="CS307" s="22">
        <f t="shared" si="867"/>
        <v>35.089999999999996</v>
      </c>
      <c r="CT307" s="22">
        <f t="shared" si="868"/>
        <v>35.29</v>
      </c>
      <c r="CU307" s="18">
        <v>35.29</v>
      </c>
      <c r="CV307" s="22">
        <f t="shared" si="1001"/>
        <v>1.6</v>
      </c>
      <c r="CW307" s="22">
        <f t="shared" si="869"/>
        <v>0</v>
      </c>
      <c r="CX307" s="22">
        <f t="shared" si="870"/>
        <v>0</v>
      </c>
      <c r="CY307" s="22">
        <f t="shared" si="871"/>
        <v>36.92</v>
      </c>
      <c r="CZ307" s="22">
        <f t="shared" si="872"/>
        <v>37.07</v>
      </c>
      <c r="DA307" s="18">
        <v>37.19</v>
      </c>
      <c r="DB307" s="20">
        <f t="shared" si="1002"/>
        <v>2.2000000000000002</v>
      </c>
      <c r="DC307" s="20">
        <f t="shared" si="1003"/>
        <v>0.84</v>
      </c>
      <c r="DD307" s="20">
        <f t="shared" si="1004"/>
        <v>1.3600000000000003</v>
      </c>
      <c r="DE307" s="20">
        <f t="shared" si="873"/>
        <v>0.1</v>
      </c>
      <c r="DF307" s="20">
        <f t="shared" si="874"/>
        <v>0.2</v>
      </c>
      <c r="DG307" s="20">
        <f t="shared" si="875"/>
        <v>1.06</v>
      </c>
      <c r="DH307" s="20">
        <f t="shared" si="876"/>
        <v>0</v>
      </c>
      <c r="DI307" s="20">
        <f t="shared" si="877"/>
        <v>0</v>
      </c>
      <c r="DJ307" s="20">
        <f t="shared" si="878"/>
        <v>0</v>
      </c>
      <c r="DK307" s="20">
        <f t="shared" si="1005"/>
        <v>1.36</v>
      </c>
      <c r="DL307" s="20">
        <f t="shared" si="1006"/>
        <v>0</v>
      </c>
      <c r="DM307" s="20">
        <f t="shared" si="1007"/>
        <v>0</v>
      </c>
      <c r="DN307" s="20">
        <f t="shared" si="1008"/>
        <v>0</v>
      </c>
      <c r="DO307" s="18">
        <v>3.04</v>
      </c>
      <c r="DP307" s="18">
        <v>0</v>
      </c>
      <c r="DQ307" s="18">
        <v>1</v>
      </c>
      <c r="DR307" s="18">
        <v>1</v>
      </c>
      <c r="DS307" s="25">
        <f t="shared" si="1009"/>
        <v>3.04</v>
      </c>
      <c r="DT307" s="25">
        <f t="shared" si="1010"/>
        <v>0</v>
      </c>
      <c r="DU307" s="25">
        <f t="shared" si="1011"/>
        <v>4.13</v>
      </c>
      <c r="DV307" s="25">
        <f t="shared" si="1012"/>
        <v>0</v>
      </c>
      <c r="DW307" s="25">
        <f t="shared" si="1013"/>
        <v>4.13</v>
      </c>
      <c r="DX307" s="25">
        <f t="shared" si="1014"/>
        <v>11.73</v>
      </c>
      <c r="DY307" s="25">
        <f t="shared" si="1015"/>
        <v>0</v>
      </c>
      <c r="DZ307" s="25">
        <f t="shared" si="1016"/>
        <v>11.73</v>
      </c>
      <c r="EA307" s="25">
        <f t="shared" si="1017"/>
        <v>8.51</v>
      </c>
      <c r="EB307" s="25">
        <f t="shared" si="1018"/>
        <v>0</v>
      </c>
      <c r="EC307" s="25">
        <f t="shared" si="1019"/>
        <v>8.51</v>
      </c>
      <c r="ED307" s="25">
        <f t="shared" si="1020"/>
        <v>3.22</v>
      </c>
      <c r="EE307" s="25">
        <f t="shared" si="1020"/>
        <v>0</v>
      </c>
      <c r="EF307" s="25">
        <f t="shared" si="1021"/>
        <v>3.22</v>
      </c>
      <c r="EG307" s="25">
        <f t="shared" si="1022"/>
        <v>8.51</v>
      </c>
      <c r="EH307" s="25">
        <f t="shared" si="1022"/>
        <v>0</v>
      </c>
      <c r="EI307" s="25">
        <f t="shared" si="1023"/>
        <v>8.51</v>
      </c>
      <c r="EJ307" s="18">
        <v>914.12</v>
      </c>
      <c r="EK307" s="18">
        <v>-5.85</v>
      </c>
      <c r="EL307" s="18" t="s">
        <v>1126</v>
      </c>
      <c r="EM307" s="18" t="s">
        <v>1127</v>
      </c>
      <c r="EN307" s="16" t="s">
        <v>774</v>
      </c>
      <c r="EO307" s="16" t="s">
        <v>132</v>
      </c>
      <c r="EP307" s="16" t="e">
        <f>IF(OR(EN307="Cống tròn",EN307="Cống hộp",EN307="Ống nhựa"),INDEX(#REF!,MATCH(E307,#REF!,0)),IF(OR(EN307="Rãnh xây",EN307="Rãnh bê tông"),INDEX(#REF!,MATCH(E307,#REF!,0)),0))</f>
        <v>#REF!</v>
      </c>
      <c r="EQ307" s="18">
        <v>9.06</v>
      </c>
      <c r="ER307" s="18">
        <v>1</v>
      </c>
      <c r="ES307" s="25">
        <f t="shared" si="1024"/>
        <v>9</v>
      </c>
      <c r="ET307" s="1" t="e">
        <f>_xlfn.IFNA(IF(EN307="Cống tròn",INDEX(#REF!,MATCH(E307,#REF!,0)),IF(EN307="Cống hộp",INDEX(#REF!,MATCH(E307,#REF!,0)),EU307&amp;" ,"&amp;EV307)),0)</f>
        <v>#REF!</v>
      </c>
      <c r="EU307" s="16" t="s">
        <v>769</v>
      </c>
      <c r="EV307" s="16" t="s">
        <v>775</v>
      </c>
      <c r="EW307" s="16" t="e">
        <f>_xlfn.IFNA(INDEX(#REF!,MATCH(E307,#REF!,0)),0)</f>
        <v>#REF!</v>
      </c>
      <c r="EX307" s="16"/>
      <c r="EY307" s="18">
        <v>0</v>
      </c>
      <c r="EZ307" s="18">
        <v>0</v>
      </c>
      <c r="FA307" s="18">
        <v>0</v>
      </c>
      <c r="FB307" s="18">
        <v>0</v>
      </c>
      <c r="FC307" s="18">
        <v>0</v>
      </c>
      <c r="FD307" s="25">
        <f t="shared" si="879"/>
        <v>0</v>
      </c>
      <c r="FE307" s="25">
        <f t="shared" si="1025"/>
        <v>0</v>
      </c>
      <c r="FF307" s="18">
        <v>0.1</v>
      </c>
      <c r="FG307" s="18">
        <v>2</v>
      </c>
      <c r="FH307" s="18">
        <v>1</v>
      </c>
      <c r="FI307" s="25">
        <f t="shared" si="1026"/>
        <v>1.2</v>
      </c>
      <c r="FJ307" s="18">
        <v>0</v>
      </c>
      <c r="FK307" s="18">
        <v>0</v>
      </c>
      <c r="FL307" s="18">
        <v>0.2</v>
      </c>
      <c r="FM307" s="18">
        <v>1.4</v>
      </c>
      <c r="FN307" s="18">
        <v>0</v>
      </c>
      <c r="FO307" s="25">
        <f t="shared" si="1027"/>
        <v>1.4</v>
      </c>
      <c r="FP307" s="18">
        <v>1.4999999999999999E-2</v>
      </c>
      <c r="FQ307" s="18">
        <v>1</v>
      </c>
      <c r="FR307" s="25">
        <f t="shared" si="880"/>
        <v>8</v>
      </c>
      <c r="FS307" s="25">
        <f t="shared" si="881"/>
        <v>0.105</v>
      </c>
      <c r="FT307" s="25">
        <f t="shared" si="882"/>
        <v>8.1050000000000004</v>
      </c>
      <c r="FU307" s="25">
        <f t="shared" si="883"/>
        <v>-0.95500000000000007</v>
      </c>
      <c r="FV307" s="25" t="str">
        <f t="shared" si="1028"/>
        <v>Thêm 01</v>
      </c>
      <c r="FW307" s="25">
        <f t="shared" si="1029"/>
        <v>0.06</v>
      </c>
      <c r="FX307" s="16"/>
      <c r="FY307" s="16"/>
      <c r="FZ307" s="16"/>
      <c r="GA307" s="16"/>
      <c r="GB307" s="19">
        <v>0</v>
      </c>
      <c r="GC307" s="19">
        <v>0</v>
      </c>
      <c r="GD307" s="19">
        <v>0</v>
      </c>
      <c r="GE307" s="19">
        <v>0</v>
      </c>
      <c r="GF307" s="19">
        <v>0</v>
      </c>
      <c r="GG307" s="19">
        <v>0</v>
      </c>
      <c r="GH307" s="19">
        <v>0</v>
      </c>
      <c r="GI307" s="19">
        <v>0</v>
      </c>
      <c r="GJ307" s="19">
        <v>0</v>
      </c>
      <c r="GK307" s="19">
        <v>0</v>
      </c>
      <c r="GL307" s="25">
        <f t="shared" si="884"/>
        <v>0</v>
      </c>
      <c r="GM307" s="25">
        <f t="shared" si="1030"/>
        <v>0</v>
      </c>
      <c r="GN307" s="19">
        <v>0</v>
      </c>
      <c r="GO307" s="19">
        <v>0</v>
      </c>
      <c r="GP307" s="19">
        <v>0</v>
      </c>
      <c r="GQ307" s="19">
        <v>0</v>
      </c>
      <c r="GR307" s="1" t="e">
        <f>_xlfn.IFNA(INDEX(#REF!,MATCH(E307,#REF!,0)),0)</f>
        <v>#REF!</v>
      </c>
      <c r="GS307" s="16"/>
      <c r="GT307" s="18">
        <v>0</v>
      </c>
      <c r="GU307" s="18">
        <v>0</v>
      </c>
      <c r="GV307" s="18">
        <v>0</v>
      </c>
      <c r="GW307" s="18">
        <v>0</v>
      </c>
      <c r="GX307" s="25">
        <f t="shared" si="885"/>
        <v>0</v>
      </c>
      <c r="GY307" s="25">
        <f t="shared" si="886"/>
        <v>0</v>
      </c>
      <c r="GZ307" s="25">
        <f t="shared" si="1031"/>
        <v>0</v>
      </c>
      <c r="HA307" s="1" t="e" cm="1">
        <f t="array" ref="HA307">INDEX(#REF!,MATCH(EJ307&amp;EK307&amp;HD307&amp;HE307&amp;HF307,#REF!&amp;#REF!&amp;#REF!&amp;#REF!&amp;#REF!,0))</f>
        <v>#REF!</v>
      </c>
      <c r="HB307" s="16"/>
      <c r="HC307" s="25">
        <f t="shared" si="1032"/>
        <v>0</v>
      </c>
      <c r="HD307" s="18">
        <v>0</v>
      </c>
      <c r="HE307" s="18">
        <v>0</v>
      </c>
      <c r="HF307" s="18">
        <v>0</v>
      </c>
      <c r="HG307" s="1" t="e" cm="1">
        <f t="array" ref="HG307">INDEX(#REF!,MATCH(EJ307&amp;EK307&amp;HJ307&amp;HK307&amp;HL307,#REF!&amp;#REF!&amp;#REF!&amp;#REF!&amp;#REF!,0))</f>
        <v>#REF!</v>
      </c>
      <c r="HH307" s="16"/>
      <c r="HI307" s="25">
        <f t="shared" si="1033"/>
        <v>0</v>
      </c>
      <c r="HJ307" s="25">
        <f t="shared" si="1034"/>
        <v>0</v>
      </c>
      <c r="HK307" s="19">
        <v>0</v>
      </c>
      <c r="HL307" s="19">
        <v>0</v>
      </c>
      <c r="HM307" s="18">
        <v>0.01</v>
      </c>
      <c r="HN307" s="18">
        <v>1</v>
      </c>
      <c r="HO307" s="25">
        <f t="shared" si="1035"/>
        <v>0</v>
      </c>
      <c r="HP307" s="25">
        <f t="shared" si="1036"/>
        <v>0</v>
      </c>
      <c r="HQ307" s="25">
        <f t="shared" si="1037"/>
        <v>0</v>
      </c>
      <c r="HR307" s="25">
        <f t="shared" si="1038"/>
        <v>0</v>
      </c>
      <c r="HS307" s="25">
        <f t="shared" si="1039"/>
        <v>0</v>
      </c>
      <c r="HT307" s="19">
        <v>0</v>
      </c>
      <c r="HU307" s="19">
        <v>0</v>
      </c>
      <c r="HV307" s="19">
        <v>0</v>
      </c>
      <c r="HW307" s="25">
        <f t="shared" si="1040"/>
        <v>0</v>
      </c>
      <c r="HX307" s="19">
        <v>0</v>
      </c>
      <c r="HY307" s="19">
        <v>0</v>
      </c>
      <c r="HZ307" s="18">
        <v>36.35</v>
      </c>
      <c r="IA307" s="20">
        <f>ROUND(IF(EN307="Cống tròn",IF(EN307="Cống tròn",IF(EU307="Không có móng",IQ307-FF307,IF(EU307="Đế",IP307-FN307,IF(OR(EU307="Móng bê tông",EU307="Móng bê tông kết hợp đế"),II307-FJ307,0))),0),IF(EN307="Cống hộp",IF(AND(EN307="Cống hộp",EU307="Không có móng"),IQ307-GF307,IF(AND(EN307="Cống hộp",EU307="Móng bê tông"),IJ307-GB307,0)),IF(OR(EN307="Rãnh xây",EN307="Rãnh bê tông"),IF(OR(EN307="Rãnh xây",EN307="Rãnh bê tông"),IK307-GB307,0),IF(EN307="Ống nhựa",IF(AND(EN307="Ống nhựa",EU307="Không đắp cát"),IQ307-HT307,IF(AND(EN307="Ống nhựa",EU307="Đắp cát"),IH307-HX307,0)),IF(EN307="Rãnh thang",IF(EN307="Rãnh thang",IF(EU307="Móng bê tông",#REF!-#REF!,IQ307),0),0))))),2)</f>
        <v>34.36</v>
      </c>
      <c r="IB307" s="20">
        <f t="shared" si="1041"/>
        <v>1.990000000000002</v>
      </c>
      <c r="IC307" s="20">
        <f t="shared" si="887"/>
        <v>34.359999999999992</v>
      </c>
      <c r="ID307" s="20">
        <f t="shared" si="888"/>
        <v>0</v>
      </c>
      <c r="IE307" s="20">
        <f t="shared" si="889"/>
        <v>0</v>
      </c>
      <c r="IF307" s="20">
        <f t="shared" si="890"/>
        <v>0</v>
      </c>
      <c r="IG307" s="20">
        <f>IF(EN307="Rãnh thang",IF(AND(EN307="Rãnh thang",EU307="Móng bê tông"),IQ307-#REF!,0),IF(EN307="Ống nhựa",IF(AND(EN307="Ống nhựa",EU307="Đắp cát"),IQ307-HT307,0),IF(EN307="Cống tròn",IF(EN307="Cống tròn",IF(OR(EU307="Móng bê tông",EU307="Móng bê tông kết hợp đế"),IM307-FL307,0),0),IF(EN307="Cống hộp",IF(AND(EN307="Cống hộp",EU307="Móng bê tông"),IN307-GD307,0),IF(OR(EN307="Rãnh xây",EN307="Rãnh bê tông"),IF(AND(EN307="Rãnh xây",EU307="Móng bê tông"),IO307-GD307,IF(AND(EN307="Rãnh bê tông",EU307="Móng bê tông"),IO307-GD307,0)),0)))))</f>
        <v>34.359999999999992</v>
      </c>
      <c r="IH307" s="20">
        <f t="shared" si="891"/>
        <v>0</v>
      </c>
      <c r="II307" s="20">
        <f t="shared" si="892"/>
        <v>34.359999999999992</v>
      </c>
      <c r="IJ307" s="20">
        <f t="shared" si="893"/>
        <v>0</v>
      </c>
      <c r="IK307" s="20">
        <f t="shared" si="894"/>
        <v>0</v>
      </c>
      <c r="IL307" s="20">
        <f t="shared" si="895"/>
        <v>34.559999999999995</v>
      </c>
      <c r="IM307" s="20">
        <f t="shared" si="896"/>
        <v>34.559999999999995</v>
      </c>
      <c r="IN307" s="20">
        <f t="shared" si="897"/>
        <v>0</v>
      </c>
      <c r="IO307" s="20">
        <f t="shared" si="898"/>
        <v>0</v>
      </c>
      <c r="IP307" s="20">
        <f t="shared" si="899"/>
        <v>0</v>
      </c>
      <c r="IQ307" s="18">
        <v>34.659999999999997</v>
      </c>
      <c r="IR307" s="25">
        <f t="shared" si="1042"/>
        <v>0</v>
      </c>
      <c r="IS307" s="25">
        <f t="shared" si="900"/>
        <v>0</v>
      </c>
      <c r="IT307" s="25">
        <f t="shared" si="901"/>
        <v>0</v>
      </c>
      <c r="IU307" s="25">
        <f>ROUND(IF(EN307="Cống tròn",IF(EN307="Cống tròn",IV307+FF307,0),IF(EN307="Cống hộp",IF(EN307="Cống hộp",IV307+GP307,0),IF(OR(EN307="Rãnh xây",EN307="Rãnh bê tông"),IF(OR(EN307="Rãnh xây",EN307="Rãnh bê tông"),IV307+GP307,0),IF(EN307="ống nhựa",IF(EN307="Ống nhựa",IV307+HT307,0),IF(EN307="Rãnh thang",IF(EN307="Rãnh thang",IQ307+#REF!,0),0))))),2)</f>
        <v>35.630000000000003</v>
      </c>
      <c r="IV307" s="18">
        <v>35.53</v>
      </c>
      <c r="IW307" s="25">
        <f t="shared" si="902"/>
        <v>35.630000000000003</v>
      </c>
      <c r="IX307" s="25">
        <f t="shared" si="903"/>
        <v>0</v>
      </c>
      <c r="IY307" s="25">
        <f t="shared" si="904"/>
        <v>0</v>
      </c>
      <c r="IZ307" s="25">
        <f t="shared" si="905"/>
        <v>0</v>
      </c>
      <c r="JA307" s="25">
        <f t="shared" si="906"/>
        <v>0</v>
      </c>
      <c r="JB307" s="18">
        <v>36.659999999999997</v>
      </c>
      <c r="JC307" s="20">
        <f>ROUND(IF(EN307="Cống tròn",IF(EN307="Cống tròn",IF(EU307="Không có móng",JS307-FF307,IF(EU307="Đế",JR307-FN307,IF(OR(EU307="Móng bê tông",EU307="Móng bê tông kết hợp đế"),JK307-FJ307,0))),0),IF(EN307="Cống hộp",IF(AND(EN307="Cống hộp",EU307="Không có móng"),JS307-GF307,IF(AND(EN307="Cống hộp",EU307="Móng bê tông"),JL307-GB307,0)),IF(OR(EN307="Rãnh xây",EN307="Rãnh bê tông"),IF(OR(EN307="Rãnh xây",EN307="Rãnh bê tông"),JM307-GB307,0),IF(EN307="Ống nhựa",IF(AND(EN307="Ống nhựa",EU307="Không đắp cát"),JS307-HT307,IF(AND(EN307="Ống nhựa",EU307="Đắp cát"),JJ307-HX307,0)),IF(EN307="Rãnh thang",IF(EN307="Rãnh thang",IF(EU307="Móng bê tông",#REF!-#REF!,JS307),0),0))))),2)</f>
        <v>34.229999999999997</v>
      </c>
      <c r="JD307" s="20">
        <f t="shared" si="1043"/>
        <v>2.4299999999999997</v>
      </c>
      <c r="JE307" s="20">
        <f t="shared" si="907"/>
        <v>34.229999999999997</v>
      </c>
      <c r="JF307" s="20">
        <f t="shared" si="908"/>
        <v>0</v>
      </c>
      <c r="JG307" s="20">
        <f t="shared" si="909"/>
        <v>0</v>
      </c>
      <c r="JH307" s="20">
        <f t="shared" si="910"/>
        <v>0</v>
      </c>
      <c r="JI307" s="20">
        <f>IF(EN307="Rãnh thang",IF(AND(EN307="Rãnh thang",EU307="Móng bê tông"),JS307-#REF!,0),IF(EN307="Ống nhựa",IF(AND(EN307="Ống nhựa",EU307="Đắp cát"),JS307-HT307,0),IF(EN307="Cống tròn",IF(EN307="Cống tròn",IF(OR(EU307="Móng bê tông",EU307="Móng bê tông kết hợp đế"),JO307-FL307,0),0),IF(EN307="Cống hộp",IF(AND(EN307="Cống hộp",EU307="Móng bê tông"),JP307-GD307,0),IF(OR(EN307="Rãnh xây",EN307="Rãnh bê tông"),IF(AND(EN307="Rãnh xây",EU307="Móng bê tông"),JQ307-GD307,IF(AND(EN307="Rãnh bê tông",EU307="Móng bê tông"),JQ307-GD307,0)),0)))))</f>
        <v>34.229999999999997</v>
      </c>
      <c r="JJ307" s="20">
        <f t="shared" si="911"/>
        <v>0</v>
      </c>
      <c r="JK307" s="20">
        <f t="shared" si="912"/>
        <v>34.229999999999997</v>
      </c>
      <c r="JL307" s="20">
        <f t="shared" si="913"/>
        <v>0</v>
      </c>
      <c r="JM307" s="20">
        <f t="shared" si="914"/>
        <v>0</v>
      </c>
      <c r="JN307" s="20">
        <f t="shared" si="915"/>
        <v>34.43</v>
      </c>
      <c r="JO307" s="20">
        <f t="shared" si="916"/>
        <v>34.43</v>
      </c>
      <c r="JP307" s="20">
        <f t="shared" si="917"/>
        <v>0</v>
      </c>
      <c r="JQ307" s="20">
        <f t="shared" si="918"/>
        <v>0</v>
      </c>
      <c r="JR307" s="20">
        <f t="shared" si="919"/>
        <v>0</v>
      </c>
      <c r="JS307" s="26">
        <v>34.53</v>
      </c>
      <c r="JT307" s="25">
        <f t="shared" si="1044"/>
        <v>0</v>
      </c>
      <c r="JU307" s="25">
        <f t="shared" si="920"/>
        <v>0</v>
      </c>
      <c r="JV307" s="25">
        <f t="shared" si="921"/>
        <v>0</v>
      </c>
      <c r="JW307" s="25">
        <f>ROUND(IF(EN307="Cống tròn",IF(EN307="Cống tròn",JX307+FF307,0),IF(EN307="Cống hộp",IF(EN307="Cống hộp",JX307+GP307,0),IF(OR(EN307="Rãnh xây",EN307="Rãnh bê tông"),IF(OR(EN307="Rãnh xây",EN307="Rãnh bê tông"),JX307+GP307,0),IF(EN307="ống nhựa",IF(EN307="Ống nhựa",JX307+HT307,0),IF(EN307="Rãnh thang",IF(EN307="Rãnh thang",JS307+#REF!,0),0))))),2)</f>
        <v>35.630000000000003</v>
      </c>
      <c r="JX307" s="27">
        <v>35.53</v>
      </c>
      <c r="JY307" s="25">
        <f t="shared" si="922"/>
        <v>35.630000000000003</v>
      </c>
      <c r="JZ307" s="25">
        <f t="shared" si="923"/>
        <v>0</v>
      </c>
      <c r="KA307" s="25">
        <f t="shared" si="924"/>
        <v>0</v>
      </c>
      <c r="KB307" s="25">
        <f t="shared" si="925"/>
        <v>0</v>
      </c>
      <c r="KC307" s="25">
        <f t="shared" si="926"/>
        <v>0</v>
      </c>
      <c r="KD307" s="28" t="s">
        <v>98</v>
      </c>
      <c r="KE307" s="27">
        <v>0</v>
      </c>
      <c r="KF307" s="25">
        <f t="shared" si="927"/>
        <v>1.990000000000002</v>
      </c>
      <c r="KG307" s="25">
        <f t="shared" si="1045"/>
        <v>1.990000000000002</v>
      </c>
      <c r="KH307" s="27">
        <v>0</v>
      </c>
      <c r="KI307" s="25">
        <f t="shared" si="928"/>
        <v>2.4299999999999997</v>
      </c>
      <c r="KJ307" s="25">
        <f t="shared" si="1046"/>
        <v>2.4299999999999997</v>
      </c>
      <c r="KK307" s="25">
        <f t="shared" si="929"/>
        <v>0</v>
      </c>
      <c r="KL307" s="25">
        <f t="shared" si="930"/>
        <v>0</v>
      </c>
      <c r="KM307" s="25">
        <f t="shared" si="1047"/>
        <v>0</v>
      </c>
      <c r="KN307" s="25">
        <f t="shared" si="931"/>
        <v>0</v>
      </c>
      <c r="KO307" s="25">
        <f t="shared" si="932"/>
        <v>0</v>
      </c>
      <c r="KP307" s="25">
        <f t="shared" si="1048"/>
        <v>0</v>
      </c>
      <c r="KQ307" s="25">
        <f t="shared" si="933"/>
        <v>0.2</v>
      </c>
      <c r="KR307" s="25">
        <f t="shared" si="934"/>
        <v>0.2</v>
      </c>
      <c r="KS307" s="25">
        <f t="shared" si="1049"/>
        <v>0.2</v>
      </c>
      <c r="KT307" s="25">
        <f t="shared" si="935"/>
        <v>0</v>
      </c>
      <c r="KU307" s="25">
        <f t="shared" si="936"/>
        <v>0</v>
      </c>
      <c r="KV307" s="25">
        <f t="shared" si="1050"/>
        <v>0</v>
      </c>
      <c r="KW307" s="25">
        <f t="shared" si="863"/>
        <v>0</v>
      </c>
      <c r="KX307" s="25">
        <f t="shared" si="937"/>
        <v>0</v>
      </c>
      <c r="KY307" s="25">
        <f t="shared" si="1051"/>
        <v>0</v>
      </c>
      <c r="KZ307" s="25">
        <f t="shared" si="938"/>
        <v>0</v>
      </c>
      <c r="LA307" s="25">
        <f t="shared" si="939"/>
        <v>0</v>
      </c>
      <c r="LB307" s="25">
        <f t="shared" si="1052"/>
        <v>0</v>
      </c>
      <c r="LC307" s="25">
        <f t="shared" si="940"/>
        <v>1.4</v>
      </c>
      <c r="LD307" s="25">
        <f t="shared" si="941"/>
        <v>1.4</v>
      </c>
      <c r="LE307" s="25">
        <f t="shared" si="1053"/>
        <v>1.4</v>
      </c>
      <c r="LF307" s="25">
        <f t="shared" si="942"/>
        <v>0</v>
      </c>
      <c r="LG307" s="25">
        <f t="shared" si="943"/>
        <v>0</v>
      </c>
      <c r="LH307" s="25">
        <f t="shared" si="1054"/>
        <v>0</v>
      </c>
      <c r="LI307" s="25">
        <f t="shared" si="944"/>
        <v>0</v>
      </c>
      <c r="LJ307" s="25">
        <f t="shared" si="945"/>
        <v>0</v>
      </c>
      <c r="LK307" s="25">
        <f t="shared" si="1055"/>
        <v>0</v>
      </c>
      <c r="LL307" s="25">
        <f t="shared" si="946"/>
        <v>0</v>
      </c>
      <c r="LM307" s="25">
        <f t="shared" si="947"/>
        <v>0</v>
      </c>
      <c r="LN307" s="25">
        <f t="shared" si="1056"/>
        <v>0</v>
      </c>
      <c r="LO307" s="25">
        <f t="shared" si="948"/>
        <v>0</v>
      </c>
      <c r="LP307" s="25">
        <f t="shared" si="949"/>
        <v>0</v>
      </c>
      <c r="LQ307" s="25">
        <f t="shared" si="1057"/>
        <v>0</v>
      </c>
      <c r="LR307" s="25">
        <f t="shared" si="950"/>
        <v>0</v>
      </c>
      <c r="LS307" s="25">
        <f t="shared" si="951"/>
        <v>0</v>
      </c>
      <c r="LT307" s="25">
        <f t="shared" si="1058"/>
        <v>0</v>
      </c>
      <c r="LU307" s="25">
        <f t="shared" si="952"/>
        <v>0</v>
      </c>
      <c r="LV307" s="25">
        <f t="shared" si="953"/>
        <v>0</v>
      </c>
      <c r="LW307" s="25">
        <f t="shared" si="1059"/>
        <v>0</v>
      </c>
      <c r="LX307" s="25">
        <f t="shared" si="954"/>
        <v>0</v>
      </c>
      <c r="LY307" s="25">
        <f t="shared" si="955"/>
        <v>0</v>
      </c>
      <c r="LZ307" s="25">
        <f t="shared" si="1060"/>
        <v>0</v>
      </c>
      <c r="MA307" s="25">
        <f t="shared" si="956"/>
        <v>0</v>
      </c>
      <c r="MB307" s="25">
        <f t="shared" si="957"/>
        <v>0</v>
      </c>
      <c r="MC307" s="25">
        <f t="shared" si="1061"/>
        <v>0</v>
      </c>
      <c r="MD307" s="25">
        <f t="shared" si="958"/>
        <v>0</v>
      </c>
      <c r="ME307" s="25">
        <f t="shared" si="959"/>
        <v>0</v>
      </c>
      <c r="MF307" s="25">
        <f t="shared" si="1062"/>
        <v>0</v>
      </c>
      <c r="MG307" s="25">
        <f t="shared" si="960"/>
        <v>0</v>
      </c>
      <c r="MH307" s="25">
        <f t="shared" si="961"/>
        <v>0</v>
      </c>
      <c r="MI307" s="25">
        <f t="shared" si="1063"/>
        <v>0</v>
      </c>
      <c r="MJ307" s="25">
        <f t="shared" si="962"/>
        <v>0</v>
      </c>
      <c r="MK307" s="25">
        <f t="shared" si="963"/>
        <v>0</v>
      </c>
      <c r="ML307" s="25">
        <f t="shared" si="1064"/>
        <v>0</v>
      </c>
      <c r="MM307" s="25">
        <f t="shared" si="964"/>
        <v>0</v>
      </c>
      <c r="MN307" s="25">
        <f t="shared" si="965"/>
        <v>0</v>
      </c>
      <c r="MO307" s="25">
        <f t="shared" si="1065"/>
        <v>0</v>
      </c>
      <c r="MP307" s="25">
        <f t="shared" si="966"/>
        <v>0</v>
      </c>
      <c r="MQ307" s="25">
        <f t="shared" si="967"/>
        <v>0</v>
      </c>
      <c r="MR307" s="25">
        <f t="shared" si="1066"/>
        <v>0</v>
      </c>
      <c r="MS307" s="29">
        <v>1.4</v>
      </c>
      <c r="MT307" s="29">
        <v>0</v>
      </c>
      <c r="MU307" s="29">
        <v>1</v>
      </c>
      <c r="MV307" s="29">
        <v>1</v>
      </c>
      <c r="MW307" s="25">
        <f t="shared" si="968"/>
        <v>1.4</v>
      </c>
      <c r="MX307" s="25">
        <f t="shared" si="969"/>
        <v>2.79</v>
      </c>
      <c r="MY307" s="25">
        <f t="shared" si="970"/>
        <v>0</v>
      </c>
      <c r="MZ307" s="25">
        <f t="shared" si="971"/>
        <v>0</v>
      </c>
      <c r="NA307" s="25">
        <f t="shared" si="972"/>
        <v>1.4</v>
      </c>
      <c r="NB307" s="25">
        <f t="shared" si="973"/>
        <v>3.4</v>
      </c>
      <c r="NC307" s="25">
        <f t="shared" si="974"/>
        <v>0</v>
      </c>
      <c r="ND307" s="25">
        <f t="shared" si="975"/>
        <v>0</v>
      </c>
      <c r="NE307" s="25">
        <f t="shared" si="1067"/>
        <v>1.4</v>
      </c>
      <c r="NF307" s="25">
        <f t="shared" si="1067"/>
        <v>3.0949999999999998</v>
      </c>
      <c r="NG307" s="25">
        <f t="shared" si="1067"/>
        <v>0</v>
      </c>
      <c r="NH307" s="25">
        <f t="shared" si="976"/>
        <v>0</v>
      </c>
      <c r="NI307" s="25">
        <f t="shared" si="977"/>
        <v>28.04</v>
      </c>
      <c r="NJ307" s="25">
        <f t="shared" si="978"/>
        <v>0</v>
      </c>
      <c r="NK307" s="25">
        <f t="shared" si="979"/>
        <v>28.04</v>
      </c>
      <c r="NL307" s="25">
        <f t="shared" si="980"/>
        <v>16.48</v>
      </c>
      <c r="NM307" s="25">
        <f t="shared" si="981"/>
        <v>0</v>
      </c>
      <c r="NN307" s="25">
        <f t="shared" si="1068"/>
        <v>16.48</v>
      </c>
      <c r="NO307" s="25">
        <f t="shared" si="982"/>
        <v>0</v>
      </c>
      <c r="NP307" s="25">
        <f t="shared" si="983"/>
        <v>0</v>
      </c>
      <c r="NQ307" s="25">
        <f t="shared" si="1069"/>
        <v>0</v>
      </c>
      <c r="NR307" s="25">
        <f t="shared" si="984"/>
        <v>0</v>
      </c>
      <c r="NS307" s="25">
        <f t="shared" si="985"/>
        <v>0</v>
      </c>
      <c r="NT307" s="25">
        <f t="shared" si="1070"/>
        <v>0</v>
      </c>
      <c r="NU307" s="25">
        <f t="shared" si="986"/>
        <v>0</v>
      </c>
      <c r="NV307" s="25">
        <f t="shared" si="987"/>
        <v>0</v>
      </c>
      <c r="NW307" s="25">
        <f t="shared" si="1071"/>
        <v>0</v>
      </c>
      <c r="NX307" s="25">
        <f t="shared" si="1072"/>
        <v>16.48</v>
      </c>
      <c r="NY307" s="25">
        <f t="shared" si="1072"/>
        <v>0</v>
      </c>
      <c r="NZ307" s="25">
        <f t="shared" si="1073"/>
        <v>16.48</v>
      </c>
      <c r="OA307" s="25">
        <f t="shared" si="1074"/>
        <v>11.56</v>
      </c>
      <c r="OB307" s="25">
        <f t="shared" si="1074"/>
        <v>0</v>
      </c>
      <c r="OC307" s="25">
        <f t="shared" si="1075"/>
        <v>11.56</v>
      </c>
      <c r="OD307" s="25">
        <f t="shared" si="1076"/>
        <v>16.48</v>
      </c>
      <c r="OE307" s="25">
        <f t="shared" si="1076"/>
        <v>0</v>
      </c>
      <c r="OF307" s="25">
        <f t="shared" si="1076"/>
        <v>16.48</v>
      </c>
      <c r="OG307" s="25">
        <f t="shared" si="988"/>
        <v>0</v>
      </c>
      <c r="OH307" s="25">
        <f t="shared" si="989"/>
        <v>0</v>
      </c>
      <c r="OI307" s="25">
        <f t="shared" si="990"/>
        <v>0</v>
      </c>
      <c r="OJ307" s="25">
        <f t="shared" si="991"/>
        <v>0</v>
      </c>
      <c r="OK307" s="25">
        <f t="shared" si="992"/>
        <v>0</v>
      </c>
      <c r="OL307" s="25">
        <f t="shared" si="993"/>
        <v>0</v>
      </c>
      <c r="OM307" s="25">
        <f t="shared" si="1077"/>
        <v>0</v>
      </c>
      <c r="ON307" s="25">
        <f t="shared" si="1077"/>
        <v>0</v>
      </c>
      <c r="OO307" s="25">
        <f t="shared" si="1077"/>
        <v>0</v>
      </c>
      <c r="OP307" s="25">
        <f t="shared" si="994"/>
        <v>0</v>
      </c>
      <c r="OQ307" s="25">
        <f t="shared" si="995"/>
        <v>0</v>
      </c>
      <c r="OR307" s="25">
        <f t="shared" si="1078"/>
        <v>0</v>
      </c>
      <c r="OS307" s="30">
        <v>536217.23</v>
      </c>
      <c r="OT307" s="30">
        <v>2371037.29</v>
      </c>
    </row>
    <row r="308" spans="1:410" ht="33" customHeight="1" x14ac:dyDescent="0.25">
      <c r="A308" s="18"/>
      <c r="B308" s="18" t="s">
        <v>1071</v>
      </c>
      <c r="C308" s="18">
        <v>903.7</v>
      </c>
      <c r="D308" s="16" t="e">
        <f>_xlfn.IFNA(INDEX(#REF!,MATCH(E308,#REF!,0)),0)</f>
        <v>#REF!</v>
      </c>
      <c r="E308" s="18" t="s">
        <v>1128</v>
      </c>
      <c r="F308" s="16" t="s">
        <v>765</v>
      </c>
      <c r="G308" s="16" t="s">
        <v>766</v>
      </c>
      <c r="H308" s="16" t="s">
        <v>767</v>
      </c>
      <c r="I308" s="16" t="s">
        <v>768</v>
      </c>
      <c r="J308" s="16" t="s">
        <v>811</v>
      </c>
      <c r="K308" s="16" t="s">
        <v>770</v>
      </c>
      <c r="L308" s="16" t="s">
        <v>771</v>
      </c>
      <c r="M308" s="18">
        <v>2.44</v>
      </c>
      <c r="N308" s="18">
        <v>4.5</v>
      </c>
      <c r="O308" s="18">
        <v>2.84</v>
      </c>
      <c r="P308" s="18">
        <v>4.9000000000000004</v>
      </c>
      <c r="Q308" s="18">
        <v>0.1</v>
      </c>
      <c r="R308" s="18">
        <v>2.64</v>
      </c>
      <c r="S308" s="18">
        <v>4.7</v>
      </c>
      <c r="T308" s="18">
        <v>0.2</v>
      </c>
      <c r="U308" s="18">
        <v>0</v>
      </c>
      <c r="V308" s="18">
        <v>0</v>
      </c>
      <c r="W308" s="18">
        <v>0</v>
      </c>
      <c r="X308" s="18">
        <v>2.44</v>
      </c>
      <c r="Y308" s="18">
        <v>4.46</v>
      </c>
      <c r="Z308" s="20">
        <f t="shared" si="996"/>
        <v>2.5</v>
      </c>
      <c r="AA308" s="18">
        <v>0.22</v>
      </c>
      <c r="AB308" s="18">
        <v>0</v>
      </c>
      <c r="AC308" s="18">
        <v>0</v>
      </c>
      <c r="AD308" s="18">
        <v>0</v>
      </c>
      <c r="AE308" s="18">
        <v>0</v>
      </c>
      <c r="AF308" s="18">
        <v>0</v>
      </c>
      <c r="AG308" s="18">
        <v>2</v>
      </c>
      <c r="AH308" s="18">
        <v>4.0599999999999996</v>
      </c>
      <c r="AI308" s="20">
        <f t="shared" si="997"/>
        <v>2.65</v>
      </c>
      <c r="AJ308" s="18">
        <v>0</v>
      </c>
      <c r="AK308" s="18">
        <v>0</v>
      </c>
      <c r="AL308" s="20">
        <f t="shared" si="998"/>
        <v>0</v>
      </c>
      <c r="AM308" s="18">
        <v>2.44</v>
      </c>
      <c r="AN308" s="18">
        <v>4.0599999999999996</v>
      </c>
      <c r="AO308" s="18">
        <v>0.15</v>
      </c>
      <c r="AP308" s="18">
        <v>0.22</v>
      </c>
      <c r="AQ308" s="18">
        <v>2.44</v>
      </c>
      <c r="AR308" s="18">
        <v>4.2799999999999994</v>
      </c>
      <c r="AS308" s="18">
        <v>0.12</v>
      </c>
      <c r="AT308" s="18">
        <v>0.11</v>
      </c>
      <c r="AU308" s="18">
        <v>0</v>
      </c>
      <c r="AV308" s="18">
        <v>1</v>
      </c>
      <c r="AW308" s="18">
        <v>0</v>
      </c>
      <c r="AX308" s="18">
        <v>0</v>
      </c>
      <c r="AY308" s="18">
        <v>0</v>
      </c>
      <c r="AZ308" s="18">
        <v>0</v>
      </c>
      <c r="BA308" s="18">
        <v>0</v>
      </c>
      <c r="BB308" s="18">
        <v>0</v>
      </c>
      <c r="BC308" s="18">
        <v>0</v>
      </c>
      <c r="BD308" s="18">
        <v>0</v>
      </c>
      <c r="BE308" s="18">
        <v>2</v>
      </c>
      <c r="BF308" s="18">
        <v>1</v>
      </c>
      <c r="BG308" s="18">
        <v>0</v>
      </c>
      <c r="BH308" s="18">
        <v>0</v>
      </c>
      <c r="BI308" s="18">
        <v>0</v>
      </c>
      <c r="BJ308" s="18">
        <v>0</v>
      </c>
      <c r="BK308" s="18">
        <v>0</v>
      </c>
      <c r="BL308" s="18">
        <v>0</v>
      </c>
      <c r="BM308" s="18">
        <v>0</v>
      </c>
      <c r="BN308" s="18">
        <v>0</v>
      </c>
      <c r="BO308" s="18">
        <v>0</v>
      </c>
      <c r="BP308" s="18">
        <v>0</v>
      </c>
      <c r="BQ308" s="18">
        <v>0</v>
      </c>
      <c r="BR308" s="18">
        <v>0</v>
      </c>
      <c r="BS308" s="18">
        <v>0</v>
      </c>
      <c r="BT308" s="18">
        <v>0</v>
      </c>
      <c r="BU308" s="18">
        <v>0</v>
      </c>
      <c r="BV308" s="18">
        <v>0</v>
      </c>
      <c r="BW308" s="18">
        <v>0</v>
      </c>
      <c r="BX308" s="18">
        <v>0</v>
      </c>
      <c r="BY308" s="18">
        <v>0</v>
      </c>
      <c r="BZ308" s="18">
        <v>0</v>
      </c>
      <c r="CA308" s="16" t="e">
        <f>_xlfn.IFNA(IF(RIGHT(D308,2)="=G",0,INDEX(#REF!,MATCH(E308,#REF!,0))),0)</f>
        <v>#REF!</v>
      </c>
      <c r="CB308" s="16"/>
      <c r="CC308" s="18"/>
      <c r="CD308" s="18"/>
      <c r="CE308" s="18"/>
      <c r="CF308" s="18"/>
      <c r="CG308" s="18"/>
      <c r="CH308" s="18"/>
      <c r="CI308" s="16" t="s">
        <v>98</v>
      </c>
      <c r="CJ308" s="18">
        <v>0</v>
      </c>
      <c r="CK308" s="20">
        <f t="shared" si="864"/>
        <v>2.1800000000000002</v>
      </c>
      <c r="CL308" s="20">
        <f t="shared" si="999"/>
        <v>2.1800000000000002</v>
      </c>
      <c r="CM308" s="18">
        <v>27.6</v>
      </c>
      <c r="CN308" s="18">
        <v>37.5</v>
      </c>
      <c r="CO308" s="18">
        <v>36.661000000000001</v>
      </c>
      <c r="CP308" s="22">
        <f t="shared" si="865"/>
        <v>36.659999999999997</v>
      </c>
      <c r="CQ308" s="22">
        <f t="shared" si="866"/>
        <v>34.479999999999997</v>
      </c>
      <c r="CR308" s="22">
        <f t="shared" si="1000"/>
        <v>2.1800000000000002</v>
      </c>
      <c r="CS308" s="22">
        <f t="shared" si="867"/>
        <v>34.58</v>
      </c>
      <c r="CT308" s="22">
        <f t="shared" si="868"/>
        <v>34.78</v>
      </c>
      <c r="CU308" s="18">
        <v>34.78</v>
      </c>
      <c r="CV308" s="22">
        <f t="shared" si="1001"/>
        <v>2.5</v>
      </c>
      <c r="CW308" s="22">
        <f t="shared" si="869"/>
        <v>0</v>
      </c>
      <c r="CX308" s="22">
        <f t="shared" si="870"/>
        <v>0</v>
      </c>
      <c r="CY308" s="22">
        <f t="shared" si="871"/>
        <v>37.229999999999997</v>
      </c>
      <c r="CZ308" s="22">
        <f t="shared" si="872"/>
        <v>37.380000000000003</v>
      </c>
      <c r="DA308" s="18">
        <v>37.5</v>
      </c>
      <c r="DB308" s="20">
        <f t="shared" si="1002"/>
        <v>3.02</v>
      </c>
      <c r="DC308" s="20">
        <f t="shared" si="1003"/>
        <v>0.84</v>
      </c>
      <c r="DD308" s="20">
        <f t="shared" si="1004"/>
        <v>2.1800000000000002</v>
      </c>
      <c r="DE308" s="20">
        <f t="shared" si="873"/>
        <v>0.1</v>
      </c>
      <c r="DF308" s="20">
        <f t="shared" si="874"/>
        <v>0.2</v>
      </c>
      <c r="DG308" s="20">
        <f t="shared" si="875"/>
        <v>1.88</v>
      </c>
      <c r="DH308" s="20">
        <f t="shared" si="876"/>
        <v>0</v>
      </c>
      <c r="DI308" s="20">
        <f t="shared" si="877"/>
        <v>0</v>
      </c>
      <c r="DJ308" s="20">
        <f t="shared" si="878"/>
        <v>0</v>
      </c>
      <c r="DK308" s="20">
        <f t="shared" si="1005"/>
        <v>2.1799999999999997</v>
      </c>
      <c r="DL308" s="20">
        <f t="shared" si="1006"/>
        <v>0</v>
      </c>
      <c r="DM308" s="20">
        <f t="shared" si="1007"/>
        <v>0</v>
      </c>
      <c r="DN308" s="20">
        <f t="shared" si="1008"/>
        <v>0</v>
      </c>
      <c r="DO308" s="18">
        <v>5.1000000000000005</v>
      </c>
      <c r="DP308" s="18">
        <v>0</v>
      </c>
      <c r="DQ308" s="18">
        <v>1</v>
      </c>
      <c r="DR308" s="18">
        <v>1</v>
      </c>
      <c r="DS308" s="25">
        <f t="shared" si="1009"/>
        <v>5.0999999999999996</v>
      </c>
      <c r="DT308" s="25">
        <f t="shared" si="1010"/>
        <v>0</v>
      </c>
      <c r="DU308" s="25">
        <f t="shared" si="1011"/>
        <v>11.12</v>
      </c>
      <c r="DV308" s="25">
        <f t="shared" si="1012"/>
        <v>0</v>
      </c>
      <c r="DW308" s="25">
        <f t="shared" si="1013"/>
        <v>11.12</v>
      </c>
      <c r="DX308" s="25">
        <f t="shared" si="1014"/>
        <v>0</v>
      </c>
      <c r="DY308" s="25">
        <f t="shared" si="1015"/>
        <v>0</v>
      </c>
      <c r="DZ308" s="25">
        <f t="shared" si="1016"/>
        <v>0</v>
      </c>
      <c r="EA308" s="25">
        <f t="shared" si="1017"/>
        <v>0</v>
      </c>
      <c r="EB308" s="25">
        <f t="shared" si="1018"/>
        <v>0</v>
      </c>
      <c r="EC308" s="25">
        <f t="shared" si="1019"/>
        <v>0</v>
      </c>
      <c r="ED308" s="25">
        <f t="shared" si="1020"/>
        <v>0</v>
      </c>
      <c r="EE308" s="25">
        <f t="shared" si="1020"/>
        <v>0</v>
      </c>
      <c r="EF308" s="25">
        <f t="shared" si="1021"/>
        <v>0</v>
      </c>
      <c r="EG308" s="25">
        <f t="shared" si="1022"/>
        <v>0</v>
      </c>
      <c r="EH308" s="25">
        <f t="shared" si="1022"/>
        <v>0</v>
      </c>
      <c r="EI308" s="25">
        <f t="shared" si="1023"/>
        <v>0</v>
      </c>
      <c r="EJ308" s="18">
        <v>0</v>
      </c>
      <c r="EK308" s="18">
        <v>0</v>
      </c>
      <c r="EL308" s="18"/>
      <c r="EM308" s="18"/>
      <c r="EN308" s="16"/>
      <c r="EO308" s="16"/>
      <c r="EP308" s="16">
        <f>IF(OR(EN308="Cống tròn",EN308="Cống hộp",EN308="Ống nhựa"),INDEX(#REF!,MATCH(E308,#REF!,0)),IF(OR(EN308="Rãnh xây",EN308="Rãnh bê tông"),INDEX(#REF!,MATCH(E308,#REF!,0)),0))</f>
        <v>0</v>
      </c>
      <c r="EQ308" s="18"/>
      <c r="ER308" s="18"/>
      <c r="ES308" s="25">
        <f t="shared" si="1024"/>
        <v>0</v>
      </c>
      <c r="ET308" s="1" t="str">
        <f>_xlfn.IFNA(IF(EN308="Cống tròn",INDEX(#REF!,MATCH(E308,#REF!,0)),IF(EN308="Cống hộp",INDEX(#REF!,MATCH(E308,#REF!,0)),EU308&amp;" ,"&amp;EV308)),0)</f>
        <v xml:space="preserve"> ,</v>
      </c>
      <c r="EU308" s="16"/>
      <c r="EV308" s="16"/>
      <c r="EW308" s="16" t="e">
        <f>_xlfn.IFNA(INDEX(#REF!,MATCH(E308,#REF!,0)),0)</f>
        <v>#REF!</v>
      </c>
      <c r="EX308" s="16"/>
      <c r="EY308" s="18">
        <v>0</v>
      </c>
      <c r="EZ308" s="18">
        <v>0</v>
      </c>
      <c r="FA308" s="18">
        <v>0</v>
      </c>
      <c r="FB308" s="18">
        <v>0</v>
      </c>
      <c r="FC308" s="18">
        <v>0</v>
      </c>
      <c r="FD308" s="25">
        <f t="shared" si="879"/>
        <v>0</v>
      </c>
      <c r="FE308" s="25">
        <f t="shared" si="1025"/>
        <v>0</v>
      </c>
      <c r="FF308" s="18">
        <v>0</v>
      </c>
      <c r="FG308" s="18">
        <v>0</v>
      </c>
      <c r="FH308" s="18">
        <v>0</v>
      </c>
      <c r="FI308" s="25">
        <f t="shared" si="1026"/>
        <v>0</v>
      </c>
      <c r="FJ308" s="18">
        <v>0</v>
      </c>
      <c r="FK308" s="18">
        <v>0</v>
      </c>
      <c r="FL308" s="18">
        <v>0</v>
      </c>
      <c r="FM308" s="18">
        <v>0</v>
      </c>
      <c r="FN308" s="18">
        <v>0</v>
      </c>
      <c r="FO308" s="25">
        <f t="shared" si="1027"/>
        <v>0</v>
      </c>
      <c r="FP308" s="18">
        <v>0</v>
      </c>
      <c r="FQ308" s="18">
        <v>0</v>
      </c>
      <c r="FR308" s="25">
        <f t="shared" si="880"/>
        <v>0</v>
      </c>
      <c r="FS308" s="25">
        <f t="shared" si="881"/>
        <v>0</v>
      </c>
      <c r="FT308" s="25">
        <f t="shared" si="882"/>
        <v>0</v>
      </c>
      <c r="FU308" s="25">
        <f t="shared" si="883"/>
        <v>0</v>
      </c>
      <c r="FV308" s="25" t="str">
        <f t="shared" si="1028"/>
        <v>Đủ</v>
      </c>
      <c r="FW308" s="25">
        <f t="shared" si="1029"/>
        <v>0</v>
      </c>
      <c r="FX308" s="16"/>
      <c r="FY308" s="16"/>
      <c r="FZ308" s="16"/>
      <c r="GA308" s="16"/>
      <c r="GB308" s="19">
        <v>0</v>
      </c>
      <c r="GC308" s="19">
        <v>0</v>
      </c>
      <c r="GD308" s="19">
        <v>0</v>
      </c>
      <c r="GE308" s="19">
        <v>0</v>
      </c>
      <c r="GF308" s="19">
        <v>0</v>
      </c>
      <c r="GG308" s="19">
        <v>0</v>
      </c>
      <c r="GH308" s="19">
        <v>0</v>
      </c>
      <c r="GI308" s="19">
        <v>0</v>
      </c>
      <c r="GJ308" s="19">
        <v>0</v>
      </c>
      <c r="GK308" s="19">
        <v>0</v>
      </c>
      <c r="GL308" s="25">
        <f t="shared" si="884"/>
        <v>0</v>
      </c>
      <c r="GM308" s="25">
        <f t="shared" si="1030"/>
        <v>0</v>
      </c>
      <c r="GN308" s="19">
        <v>0</v>
      </c>
      <c r="GO308" s="19">
        <v>0</v>
      </c>
      <c r="GP308" s="19">
        <v>0</v>
      </c>
      <c r="GQ308" s="19">
        <v>0</v>
      </c>
      <c r="GR308" s="1" t="e">
        <f>_xlfn.IFNA(INDEX(#REF!,MATCH(E308,#REF!,0)),0)</f>
        <v>#REF!</v>
      </c>
      <c r="GS308" s="16"/>
      <c r="GT308" s="18">
        <v>0</v>
      </c>
      <c r="GU308" s="18">
        <v>0</v>
      </c>
      <c r="GV308" s="18">
        <v>0</v>
      </c>
      <c r="GW308" s="18">
        <v>0</v>
      </c>
      <c r="GX308" s="25">
        <f t="shared" si="885"/>
        <v>0</v>
      </c>
      <c r="GY308" s="25">
        <f t="shared" si="886"/>
        <v>0</v>
      </c>
      <c r="GZ308" s="25">
        <f t="shared" si="1031"/>
        <v>0</v>
      </c>
      <c r="HA308" s="1" t="e" cm="1">
        <f t="array" ref="HA308">INDEX(#REF!,MATCH(EJ308&amp;EK308&amp;HD308&amp;HE308&amp;HF308,#REF!&amp;#REF!&amp;#REF!&amp;#REF!&amp;#REF!,0))</f>
        <v>#REF!</v>
      </c>
      <c r="HB308" s="16"/>
      <c r="HC308" s="25">
        <f t="shared" si="1032"/>
        <v>0</v>
      </c>
      <c r="HD308" s="18">
        <v>0</v>
      </c>
      <c r="HE308" s="18">
        <v>0</v>
      </c>
      <c r="HF308" s="18">
        <v>0</v>
      </c>
      <c r="HG308" s="1" t="e" cm="1">
        <f t="array" ref="HG308">INDEX(#REF!,MATCH(EJ308&amp;EK308&amp;HJ308&amp;HK308&amp;HL308,#REF!&amp;#REF!&amp;#REF!&amp;#REF!&amp;#REF!,0))</f>
        <v>#REF!</v>
      </c>
      <c r="HH308" s="16"/>
      <c r="HI308" s="25">
        <f t="shared" si="1033"/>
        <v>0</v>
      </c>
      <c r="HJ308" s="25">
        <f t="shared" si="1034"/>
        <v>0</v>
      </c>
      <c r="HK308" s="19">
        <v>0</v>
      </c>
      <c r="HL308" s="19">
        <v>0</v>
      </c>
      <c r="HM308" s="18">
        <v>0.01</v>
      </c>
      <c r="HN308" s="18">
        <v>1</v>
      </c>
      <c r="HO308" s="25">
        <f t="shared" si="1035"/>
        <v>0</v>
      </c>
      <c r="HP308" s="25">
        <f t="shared" si="1036"/>
        <v>0</v>
      </c>
      <c r="HQ308" s="25">
        <f t="shared" si="1037"/>
        <v>0</v>
      </c>
      <c r="HR308" s="25">
        <f t="shared" si="1038"/>
        <v>0</v>
      </c>
      <c r="HS308" s="25">
        <f t="shared" si="1039"/>
        <v>0</v>
      </c>
      <c r="HT308" s="19">
        <v>0</v>
      </c>
      <c r="HU308" s="19">
        <v>0</v>
      </c>
      <c r="HV308" s="19">
        <v>0</v>
      </c>
      <c r="HW308" s="25">
        <f t="shared" si="1040"/>
        <v>0</v>
      </c>
      <c r="HX308" s="19">
        <v>0</v>
      </c>
      <c r="HY308" s="19">
        <v>0</v>
      </c>
      <c r="HZ308" s="18">
        <v>0</v>
      </c>
      <c r="IA308" s="20">
        <f>ROUND(IF(EN308="Cống tròn",IF(EN308="Cống tròn",IF(EU308="Không có móng",IQ308-FF308,IF(EU308="Đế",IP308-FN308,IF(OR(EU308="Móng bê tông",EU308="Móng bê tông kết hợp đế"),II308-FJ308,0))),0),IF(EN308="Cống hộp",IF(AND(EN308="Cống hộp",EU308="Không có móng"),IQ308-GF308,IF(AND(EN308="Cống hộp",EU308="Móng bê tông"),IJ308-GB308,0)),IF(OR(EN308="Rãnh xây",EN308="Rãnh bê tông"),IF(OR(EN308="Rãnh xây",EN308="Rãnh bê tông"),IK308-GB308,0),IF(EN308="Ống nhựa",IF(AND(EN308="Ống nhựa",EU308="Không đắp cát"),IQ308-HT308,IF(AND(EN308="Ống nhựa",EU308="Đắp cát"),IH308-HX308,0)),IF(EN308="Rãnh thang",IF(EN308="Rãnh thang",IF(EU308="Móng bê tông",#REF!-#REF!,IQ308),0),0))))),2)</f>
        <v>0</v>
      </c>
      <c r="IB308" s="20">
        <f t="shared" si="1041"/>
        <v>0</v>
      </c>
      <c r="IC308" s="20">
        <f t="shared" si="887"/>
        <v>0</v>
      </c>
      <c r="ID308" s="20">
        <f t="shared" si="888"/>
        <v>0</v>
      </c>
      <c r="IE308" s="20">
        <f t="shared" si="889"/>
        <v>0</v>
      </c>
      <c r="IF308" s="20">
        <f t="shared" si="890"/>
        <v>0</v>
      </c>
      <c r="IG308" s="20">
        <f>IF(EN308="Rãnh thang",IF(AND(EN308="Rãnh thang",EU308="Móng bê tông"),IQ308-#REF!,0),IF(EN308="Ống nhựa",IF(AND(EN308="Ống nhựa",EU308="Đắp cát"),IQ308-HT308,0),IF(EN308="Cống tròn",IF(EN308="Cống tròn",IF(OR(EU308="Móng bê tông",EU308="Móng bê tông kết hợp đế"),IM308-FL308,0),0),IF(EN308="Cống hộp",IF(AND(EN308="Cống hộp",EU308="Móng bê tông"),IN308-GD308,0),IF(OR(EN308="Rãnh xây",EN308="Rãnh bê tông"),IF(AND(EN308="Rãnh xây",EU308="Móng bê tông"),IO308-GD308,IF(AND(EN308="Rãnh bê tông",EU308="Móng bê tông"),IO308-GD308,0)),0)))))</f>
        <v>0</v>
      </c>
      <c r="IH308" s="20">
        <f t="shared" si="891"/>
        <v>0</v>
      </c>
      <c r="II308" s="20">
        <f t="shared" si="892"/>
        <v>0</v>
      </c>
      <c r="IJ308" s="20">
        <f t="shared" si="893"/>
        <v>0</v>
      </c>
      <c r="IK308" s="20">
        <f t="shared" si="894"/>
        <v>0</v>
      </c>
      <c r="IL308" s="20">
        <f t="shared" si="895"/>
        <v>0</v>
      </c>
      <c r="IM308" s="20">
        <f t="shared" si="896"/>
        <v>0</v>
      </c>
      <c r="IN308" s="20">
        <f t="shared" si="897"/>
        <v>0</v>
      </c>
      <c r="IO308" s="20">
        <f t="shared" si="898"/>
        <v>0</v>
      </c>
      <c r="IP308" s="20">
        <f t="shared" si="899"/>
        <v>0</v>
      </c>
      <c r="IQ308" s="18">
        <v>0</v>
      </c>
      <c r="IR308" s="25">
        <f t="shared" si="1042"/>
        <v>0</v>
      </c>
      <c r="IS308" s="25">
        <f t="shared" si="900"/>
        <v>0</v>
      </c>
      <c r="IT308" s="25">
        <f t="shared" si="901"/>
        <v>0</v>
      </c>
      <c r="IU308" s="25">
        <f>ROUND(IF(EN308="Cống tròn",IF(EN308="Cống tròn",IV308+FF308,0),IF(EN308="Cống hộp",IF(EN308="Cống hộp",IV308+GP308,0),IF(OR(EN308="Rãnh xây",EN308="Rãnh bê tông"),IF(OR(EN308="Rãnh xây",EN308="Rãnh bê tông"),IV308+GP308,0),IF(EN308="ống nhựa",IF(EN308="Ống nhựa",IV308+HT308,0),IF(EN308="Rãnh thang",IF(EN308="Rãnh thang",IQ308+#REF!,0),0))))),2)</f>
        <v>0</v>
      </c>
      <c r="IV308" s="18">
        <v>0</v>
      </c>
      <c r="IW308" s="25">
        <f t="shared" si="902"/>
        <v>0</v>
      </c>
      <c r="IX308" s="25">
        <f t="shared" si="903"/>
        <v>0</v>
      </c>
      <c r="IY308" s="25">
        <f t="shared" si="904"/>
        <v>0</v>
      </c>
      <c r="IZ308" s="25">
        <f t="shared" si="905"/>
        <v>0</v>
      </c>
      <c r="JA308" s="25">
        <f t="shared" si="906"/>
        <v>0</v>
      </c>
      <c r="JB308" s="18">
        <v>0</v>
      </c>
      <c r="JC308" s="20">
        <f>ROUND(IF(EN308="Cống tròn",IF(EN308="Cống tròn",IF(EU308="Không có móng",JS308-FF308,IF(EU308="Đế",JR308-FN308,IF(OR(EU308="Móng bê tông",EU308="Móng bê tông kết hợp đế"),JK308-FJ308,0))),0),IF(EN308="Cống hộp",IF(AND(EN308="Cống hộp",EU308="Không có móng"),JS308-GF308,IF(AND(EN308="Cống hộp",EU308="Móng bê tông"),JL308-GB308,0)),IF(OR(EN308="Rãnh xây",EN308="Rãnh bê tông"),IF(OR(EN308="Rãnh xây",EN308="Rãnh bê tông"),JM308-GB308,0),IF(EN308="Ống nhựa",IF(AND(EN308="Ống nhựa",EU308="Không đắp cát"),JS308-HT308,IF(AND(EN308="Ống nhựa",EU308="Đắp cát"),JJ308-HX308,0)),IF(EN308="Rãnh thang",IF(EN308="Rãnh thang",IF(EU308="Móng bê tông",#REF!-#REF!,JS308),0),0))))),2)</f>
        <v>0</v>
      </c>
      <c r="JD308" s="20">
        <f t="shared" si="1043"/>
        <v>0</v>
      </c>
      <c r="JE308" s="20">
        <f t="shared" si="907"/>
        <v>0</v>
      </c>
      <c r="JF308" s="20">
        <f t="shared" si="908"/>
        <v>0</v>
      </c>
      <c r="JG308" s="20">
        <f t="shared" si="909"/>
        <v>0</v>
      </c>
      <c r="JH308" s="20">
        <f t="shared" si="910"/>
        <v>0</v>
      </c>
      <c r="JI308" s="20">
        <f>IF(EN308="Rãnh thang",IF(AND(EN308="Rãnh thang",EU308="Móng bê tông"),JS308-#REF!,0),IF(EN308="Ống nhựa",IF(AND(EN308="Ống nhựa",EU308="Đắp cát"),JS308-HT308,0),IF(EN308="Cống tròn",IF(EN308="Cống tròn",IF(OR(EU308="Móng bê tông",EU308="Móng bê tông kết hợp đế"),JO308-FL308,0),0),IF(EN308="Cống hộp",IF(AND(EN308="Cống hộp",EU308="Móng bê tông"),JP308-GD308,0),IF(OR(EN308="Rãnh xây",EN308="Rãnh bê tông"),IF(AND(EN308="Rãnh xây",EU308="Móng bê tông"),JQ308-GD308,IF(AND(EN308="Rãnh bê tông",EU308="Móng bê tông"),JQ308-GD308,0)),0)))))</f>
        <v>0</v>
      </c>
      <c r="JJ308" s="20">
        <f t="shared" si="911"/>
        <v>0</v>
      </c>
      <c r="JK308" s="20">
        <f t="shared" si="912"/>
        <v>0</v>
      </c>
      <c r="JL308" s="20">
        <f t="shared" si="913"/>
        <v>0</v>
      </c>
      <c r="JM308" s="20">
        <f t="shared" si="914"/>
        <v>0</v>
      </c>
      <c r="JN308" s="20">
        <f t="shared" si="915"/>
        <v>0</v>
      </c>
      <c r="JO308" s="20">
        <f t="shared" si="916"/>
        <v>0</v>
      </c>
      <c r="JP308" s="20">
        <f t="shared" si="917"/>
        <v>0</v>
      </c>
      <c r="JQ308" s="20">
        <f t="shared" si="918"/>
        <v>0</v>
      </c>
      <c r="JR308" s="20">
        <f t="shared" si="919"/>
        <v>0</v>
      </c>
      <c r="JS308" s="26">
        <v>0</v>
      </c>
      <c r="JT308" s="25">
        <f t="shared" si="1044"/>
        <v>0</v>
      </c>
      <c r="JU308" s="25">
        <f t="shared" si="920"/>
        <v>0</v>
      </c>
      <c r="JV308" s="25">
        <f t="shared" si="921"/>
        <v>0</v>
      </c>
      <c r="JW308" s="25">
        <f>ROUND(IF(EN308="Cống tròn",IF(EN308="Cống tròn",JX308+FF308,0),IF(EN308="Cống hộp",IF(EN308="Cống hộp",JX308+GP308,0),IF(OR(EN308="Rãnh xây",EN308="Rãnh bê tông"),IF(OR(EN308="Rãnh xây",EN308="Rãnh bê tông"),JX308+GP308,0),IF(EN308="ống nhựa",IF(EN308="Ống nhựa",JX308+HT308,0),IF(EN308="Rãnh thang",IF(EN308="Rãnh thang",JS308+#REF!,0),0))))),2)</f>
        <v>0</v>
      </c>
      <c r="JX308" s="27">
        <v>0</v>
      </c>
      <c r="JY308" s="25">
        <f t="shared" si="922"/>
        <v>0</v>
      </c>
      <c r="JZ308" s="25">
        <f t="shared" si="923"/>
        <v>0</v>
      </c>
      <c r="KA308" s="25">
        <f t="shared" si="924"/>
        <v>0</v>
      </c>
      <c r="KB308" s="25">
        <f t="shared" si="925"/>
        <v>0</v>
      </c>
      <c r="KC308" s="25">
        <f t="shared" si="926"/>
        <v>0</v>
      </c>
      <c r="KD308" s="28" t="s">
        <v>98</v>
      </c>
      <c r="KE308" s="27">
        <v>0</v>
      </c>
      <c r="KF308" s="25">
        <f t="shared" si="927"/>
        <v>0</v>
      </c>
      <c r="KG308" s="25">
        <f t="shared" si="1045"/>
        <v>0</v>
      </c>
      <c r="KH308" s="27">
        <v>0</v>
      </c>
      <c r="KI308" s="25">
        <f t="shared" si="928"/>
        <v>0</v>
      </c>
      <c r="KJ308" s="25">
        <f t="shared" si="1046"/>
        <v>0</v>
      </c>
      <c r="KK308" s="25">
        <f t="shared" si="929"/>
        <v>0</v>
      </c>
      <c r="KL308" s="25">
        <f t="shared" si="930"/>
        <v>0</v>
      </c>
      <c r="KM308" s="25">
        <f t="shared" si="1047"/>
        <v>0</v>
      </c>
      <c r="KN308" s="25">
        <f t="shared" si="931"/>
        <v>0</v>
      </c>
      <c r="KO308" s="25">
        <f t="shared" si="932"/>
        <v>0</v>
      </c>
      <c r="KP308" s="25">
        <f t="shared" si="1048"/>
        <v>0</v>
      </c>
      <c r="KQ308" s="25">
        <f t="shared" si="933"/>
        <v>0</v>
      </c>
      <c r="KR308" s="25">
        <f t="shared" si="934"/>
        <v>0</v>
      </c>
      <c r="KS308" s="25">
        <f t="shared" si="1049"/>
        <v>0</v>
      </c>
      <c r="KT308" s="25">
        <f t="shared" si="935"/>
        <v>0</v>
      </c>
      <c r="KU308" s="25">
        <f t="shared" si="936"/>
        <v>0</v>
      </c>
      <c r="KV308" s="25">
        <f t="shared" si="1050"/>
        <v>0</v>
      </c>
      <c r="KW308" s="25">
        <f t="shared" si="863"/>
        <v>0</v>
      </c>
      <c r="KX308" s="25">
        <f t="shared" si="937"/>
        <v>0</v>
      </c>
      <c r="KY308" s="25">
        <f t="shared" si="1051"/>
        <v>0</v>
      </c>
      <c r="KZ308" s="25">
        <f t="shared" si="938"/>
        <v>0</v>
      </c>
      <c r="LA308" s="25">
        <f t="shared" si="939"/>
        <v>0</v>
      </c>
      <c r="LB308" s="25">
        <f t="shared" si="1052"/>
        <v>0</v>
      </c>
      <c r="LC308" s="25">
        <f t="shared" si="940"/>
        <v>0</v>
      </c>
      <c r="LD308" s="25">
        <f t="shared" si="941"/>
        <v>0</v>
      </c>
      <c r="LE308" s="25">
        <f t="shared" si="1053"/>
        <v>0</v>
      </c>
      <c r="LF308" s="25">
        <f t="shared" si="942"/>
        <v>0</v>
      </c>
      <c r="LG308" s="25">
        <f t="shared" si="943"/>
        <v>0</v>
      </c>
      <c r="LH308" s="25">
        <f t="shared" si="1054"/>
        <v>0</v>
      </c>
      <c r="LI308" s="25">
        <f t="shared" si="944"/>
        <v>0</v>
      </c>
      <c r="LJ308" s="25">
        <f t="shared" si="945"/>
        <v>0</v>
      </c>
      <c r="LK308" s="25">
        <f t="shared" si="1055"/>
        <v>0</v>
      </c>
      <c r="LL308" s="25">
        <f t="shared" si="946"/>
        <v>0</v>
      </c>
      <c r="LM308" s="25">
        <f t="shared" si="947"/>
        <v>0</v>
      </c>
      <c r="LN308" s="25">
        <f t="shared" si="1056"/>
        <v>0</v>
      </c>
      <c r="LO308" s="25">
        <f t="shared" si="948"/>
        <v>0</v>
      </c>
      <c r="LP308" s="25">
        <f t="shared" si="949"/>
        <v>0</v>
      </c>
      <c r="LQ308" s="25">
        <f t="shared" si="1057"/>
        <v>0</v>
      </c>
      <c r="LR308" s="25">
        <f t="shared" si="950"/>
        <v>0</v>
      </c>
      <c r="LS308" s="25">
        <f t="shared" si="951"/>
        <v>0</v>
      </c>
      <c r="LT308" s="25">
        <f t="shared" si="1058"/>
        <v>0</v>
      </c>
      <c r="LU308" s="25">
        <f t="shared" si="952"/>
        <v>0</v>
      </c>
      <c r="LV308" s="25">
        <f t="shared" si="953"/>
        <v>0</v>
      </c>
      <c r="LW308" s="25">
        <f t="shared" si="1059"/>
        <v>0</v>
      </c>
      <c r="LX308" s="25">
        <f t="shared" si="954"/>
        <v>0</v>
      </c>
      <c r="LY308" s="25">
        <f t="shared" si="955"/>
        <v>0</v>
      </c>
      <c r="LZ308" s="25">
        <f t="shared" si="1060"/>
        <v>0</v>
      </c>
      <c r="MA308" s="25">
        <f t="shared" si="956"/>
        <v>0</v>
      </c>
      <c r="MB308" s="25">
        <f t="shared" si="957"/>
        <v>0</v>
      </c>
      <c r="MC308" s="25">
        <f t="shared" si="1061"/>
        <v>0</v>
      </c>
      <c r="MD308" s="25">
        <f t="shared" si="958"/>
        <v>0</v>
      </c>
      <c r="ME308" s="25">
        <f t="shared" si="959"/>
        <v>0</v>
      </c>
      <c r="MF308" s="25">
        <f t="shared" si="1062"/>
        <v>0</v>
      </c>
      <c r="MG308" s="25">
        <f t="shared" si="960"/>
        <v>0</v>
      </c>
      <c r="MH308" s="25">
        <f t="shared" si="961"/>
        <v>0</v>
      </c>
      <c r="MI308" s="25">
        <f t="shared" si="1063"/>
        <v>0</v>
      </c>
      <c r="MJ308" s="25">
        <f t="shared" si="962"/>
        <v>0</v>
      </c>
      <c r="MK308" s="25">
        <f t="shared" si="963"/>
        <v>0</v>
      </c>
      <c r="ML308" s="25">
        <f t="shared" si="1064"/>
        <v>0</v>
      </c>
      <c r="MM308" s="25">
        <f t="shared" si="964"/>
        <v>0</v>
      </c>
      <c r="MN308" s="25">
        <f t="shared" si="965"/>
        <v>0</v>
      </c>
      <c r="MO308" s="25">
        <f t="shared" si="1065"/>
        <v>0</v>
      </c>
      <c r="MP308" s="25">
        <f t="shared" si="966"/>
        <v>0</v>
      </c>
      <c r="MQ308" s="25">
        <f t="shared" si="967"/>
        <v>0</v>
      </c>
      <c r="MR308" s="25">
        <f t="shared" si="1066"/>
        <v>0</v>
      </c>
      <c r="MS308" s="29">
        <v>0</v>
      </c>
      <c r="MT308" s="29">
        <v>0</v>
      </c>
      <c r="MU308" s="29">
        <v>1</v>
      </c>
      <c r="MV308" s="29">
        <v>1</v>
      </c>
      <c r="MW308" s="25">
        <f t="shared" si="968"/>
        <v>0</v>
      </c>
      <c r="MX308" s="25">
        <f t="shared" si="969"/>
        <v>0</v>
      </c>
      <c r="MY308" s="25">
        <f t="shared" si="970"/>
        <v>0</v>
      </c>
      <c r="MZ308" s="25">
        <f t="shared" si="971"/>
        <v>0</v>
      </c>
      <c r="NA308" s="25">
        <f t="shared" si="972"/>
        <v>0</v>
      </c>
      <c r="NB308" s="25">
        <f t="shared" si="973"/>
        <v>0</v>
      </c>
      <c r="NC308" s="25">
        <f t="shared" si="974"/>
        <v>0</v>
      </c>
      <c r="ND308" s="25">
        <f t="shared" si="975"/>
        <v>0</v>
      </c>
      <c r="NE308" s="25">
        <f t="shared" si="1067"/>
        <v>0</v>
      </c>
      <c r="NF308" s="25">
        <f t="shared" si="1067"/>
        <v>0</v>
      </c>
      <c r="NG308" s="25">
        <f t="shared" si="1067"/>
        <v>0</v>
      </c>
      <c r="NH308" s="25">
        <f t="shared" si="976"/>
        <v>0</v>
      </c>
      <c r="NI308" s="25">
        <f t="shared" si="977"/>
        <v>0</v>
      </c>
      <c r="NJ308" s="25">
        <f t="shared" si="978"/>
        <v>0</v>
      </c>
      <c r="NK308" s="25">
        <f t="shared" si="979"/>
        <v>0</v>
      </c>
      <c r="NL308" s="25">
        <f t="shared" si="980"/>
        <v>0</v>
      </c>
      <c r="NM308" s="25">
        <f t="shared" si="981"/>
        <v>0</v>
      </c>
      <c r="NN308" s="25">
        <f t="shared" si="1068"/>
        <v>0</v>
      </c>
      <c r="NO308" s="25">
        <f t="shared" si="982"/>
        <v>0</v>
      </c>
      <c r="NP308" s="25">
        <f t="shared" si="983"/>
        <v>0</v>
      </c>
      <c r="NQ308" s="25">
        <f t="shared" si="1069"/>
        <v>0</v>
      </c>
      <c r="NR308" s="25">
        <f t="shared" si="984"/>
        <v>0</v>
      </c>
      <c r="NS308" s="25">
        <f t="shared" si="985"/>
        <v>0</v>
      </c>
      <c r="NT308" s="25">
        <f t="shared" si="1070"/>
        <v>0</v>
      </c>
      <c r="NU308" s="25">
        <f t="shared" si="986"/>
        <v>0</v>
      </c>
      <c r="NV308" s="25">
        <f t="shared" si="987"/>
        <v>0</v>
      </c>
      <c r="NW308" s="25">
        <f t="shared" si="1071"/>
        <v>0</v>
      </c>
      <c r="NX308" s="25">
        <f t="shared" si="1072"/>
        <v>0</v>
      </c>
      <c r="NY308" s="25">
        <f t="shared" si="1072"/>
        <v>0</v>
      </c>
      <c r="NZ308" s="25">
        <f t="shared" si="1073"/>
        <v>0</v>
      </c>
      <c r="OA308" s="25">
        <f t="shared" si="1074"/>
        <v>0</v>
      </c>
      <c r="OB308" s="25">
        <f t="shared" si="1074"/>
        <v>0</v>
      </c>
      <c r="OC308" s="25">
        <f t="shared" si="1075"/>
        <v>0</v>
      </c>
      <c r="OD308" s="25">
        <f t="shared" si="1076"/>
        <v>0</v>
      </c>
      <c r="OE308" s="25">
        <f t="shared" si="1076"/>
        <v>0</v>
      </c>
      <c r="OF308" s="25">
        <f t="shared" si="1076"/>
        <v>0</v>
      </c>
      <c r="OG308" s="25">
        <f t="shared" si="988"/>
        <v>0</v>
      </c>
      <c r="OH308" s="25">
        <f t="shared" si="989"/>
        <v>0</v>
      </c>
      <c r="OI308" s="25">
        <f t="shared" si="990"/>
        <v>0</v>
      </c>
      <c r="OJ308" s="25">
        <f t="shared" si="991"/>
        <v>0</v>
      </c>
      <c r="OK308" s="25">
        <f t="shared" si="992"/>
        <v>0</v>
      </c>
      <c r="OL308" s="25">
        <f t="shared" si="993"/>
        <v>0</v>
      </c>
      <c r="OM308" s="25">
        <f t="shared" si="1077"/>
        <v>0</v>
      </c>
      <c r="ON308" s="25">
        <f t="shared" si="1077"/>
        <v>0</v>
      </c>
      <c r="OO308" s="25">
        <f t="shared" si="1077"/>
        <v>0</v>
      </c>
      <c r="OP308" s="25">
        <f t="shared" si="994"/>
        <v>0</v>
      </c>
      <c r="OQ308" s="25">
        <f t="shared" si="995"/>
        <v>0</v>
      </c>
      <c r="OR308" s="25">
        <f t="shared" si="1078"/>
        <v>0</v>
      </c>
      <c r="OS308" s="19">
        <v>536211.897</v>
      </c>
      <c r="OT308" s="19">
        <v>2371027.898</v>
      </c>
    </row>
    <row r="309" spans="1:410" ht="33" customHeight="1" x14ac:dyDescent="0.25">
      <c r="A309" s="18"/>
      <c r="B309" s="18" t="s">
        <v>1129</v>
      </c>
      <c r="C309" s="18">
        <v>111.45</v>
      </c>
      <c r="D309" s="16" t="e">
        <f>_xlfn.IFNA(INDEX(#REF!,MATCH(E309,#REF!,0)),0)</f>
        <v>#REF!</v>
      </c>
      <c r="E309" s="18" t="s">
        <v>1130</v>
      </c>
      <c r="F309" s="16" t="s">
        <v>765</v>
      </c>
      <c r="G309" s="16" t="s">
        <v>810</v>
      </c>
      <c r="H309" s="16" t="s">
        <v>767</v>
      </c>
      <c r="I309" s="16" t="s">
        <v>768</v>
      </c>
      <c r="J309" s="16" t="s">
        <v>811</v>
      </c>
      <c r="K309" s="16" t="s">
        <v>770</v>
      </c>
      <c r="L309" s="16" t="s">
        <v>771</v>
      </c>
      <c r="M309" s="18">
        <v>1.8399999999999999</v>
      </c>
      <c r="N309" s="18">
        <v>1.8399999999999999</v>
      </c>
      <c r="O309" s="18">
        <v>2.2399999999999998</v>
      </c>
      <c r="P309" s="18">
        <v>2.2399999999999998</v>
      </c>
      <c r="Q309" s="18">
        <v>0.1</v>
      </c>
      <c r="R309" s="18">
        <v>2.04</v>
      </c>
      <c r="S309" s="18">
        <v>2.04</v>
      </c>
      <c r="T309" s="18">
        <v>0.2</v>
      </c>
      <c r="U309" s="18">
        <v>0</v>
      </c>
      <c r="V309" s="18">
        <v>0</v>
      </c>
      <c r="W309" s="18">
        <v>0</v>
      </c>
      <c r="X309" s="18">
        <v>1.8399999999999999</v>
      </c>
      <c r="Y309" s="18">
        <v>1.7999999999999998</v>
      </c>
      <c r="Z309" s="20">
        <f t="shared" si="996"/>
        <v>1.7</v>
      </c>
      <c r="AA309" s="18">
        <v>0.22</v>
      </c>
      <c r="AB309" s="18">
        <v>0</v>
      </c>
      <c r="AC309" s="18">
        <v>0</v>
      </c>
      <c r="AD309" s="18">
        <v>0</v>
      </c>
      <c r="AE309" s="18">
        <v>0</v>
      </c>
      <c r="AF309" s="18">
        <v>0</v>
      </c>
      <c r="AG309" s="18">
        <v>1.4</v>
      </c>
      <c r="AH309" s="18">
        <v>1.4</v>
      </c>
      <c r="AI309" s="20">
        <f t="shared" si="997"/>
        <v>1.8499999999999999</v>
      </c>
      <c r="AJ309" s="18">
        <v>0</v>
      </c>
      <c r="AK309" s="18">
        <v>0</v>
      </c>
      <c r="AL309" s="20">
        <f t="shared" si="998"/>
        <v>0</v>
      </c>
      <c r="AM309" s="18">
        <v>1.8399999999999999</v>
      </c>
      <c r="AN309" s="18">
        <v>1.4</v>
      </c>
      <c r="AO309" s="18">
        <v>0.15</v>
      </c>
      <c r="AP309" s="18">
        <v>0.22</v>
      </c>
      <c r="AQ309" s="18">
        <v>0</v>
      </c>
      <c r="AR309" s="18">
        <v>0</v>
      </c>
      <c r="AS309" s="18">
        <v>0</v>
      </c>
      <c r="AT309" s="18">
        <v>0</v>
      </c>
      <c r="AU309" s="18">
        <v>0</v>
      </c>
      <c r="AV309" s="18">
        <v>1</v>
      </c>
      <c r="AW309" s="18">
        <v>0</v>
      </c>
      <c r="AX309" s="18">
        <v>0</v>
      </c>
      <c r="AY309" s="18">
        <v>0</v>
      </c>
      <c r="AZ309" s="18">
        <v>0</v>
      </c>
      <c r="BA309" s="18">
        <v>0</v>
      </c>
      <c r="BB309" s="18">
        <v>0</v>
      </c>
      <c r="BC309" s="18">
        <v>0</v>
      </c>
      <c r="BD309" s="18">
        <v>0</v>
      </c>
      <c r="BE309" s="18">
        <v>1</v>
      </c>
      <c r="BF309" s="18">
        <v>0</v>
      </c>
      <c r="BG309" s="18">
        <v>0</v>
      </c>
      <c r="BH309" s="18">
        <v>0</v>
      </c>
      <c r="BI309" s="18">
        <v>0</v>
      </c>
      <c r="BJ309" s="18">
        <v>0</v>
      </c>
      <c r="BK309" s="18">
        <v>0</v>
      </c>
      <c r="BL309" s="18">
        <v>0</v>
      </c>
      <c r="BM309" s="18">
        <v>0</v>
      </c>
      <c r="BN309" s="18">
        <v>0</v>
      </c>
      <c r="BO309" s="18">
        <v>0</v>
      </c>
      <c r="BP309" s="18">
        <v>0</v>
      </c>
      <c r="BQ309" s="18">
        <v>0</v>
      </c>
      <c r="BR309" s="18">
        <v>0</v>
      </c>
      <c r="BS309" s="18">
        <v>0</v>
      </c>
      <c r="BT309" s="18">
        <v>0</v>
      </c>
      <c r="BU309" s="18">
        <v>0</v>
      </c>
      <c r="BV309" s="18">
        <v>0</v>
      </c>
      <c r="BW309" s="18">
        <v>0</v>
      </c>
      <c r="BX309" s="18">
        <v>0</v>
      </c>
      <c r="BY309" s="18">
        <v>0</v>
      </c>
      <c r="BZ309" s="18">
        <v>0</v>
      </c>
      <c r="CA309" s="16" t="e">
        <f>_xlfn.IFNA(IF(RIGHT(D309,2)="=G",0,INDEX(#REF!,MATCH(E309,#REF!,0))),0)</f>
        <v>#REF!</v>
      </c>
      <c r="CB309" s="16" t="s">
        <v>776</v>
      </c>
      <c r="CC309" s="18">
        <v>0</v>
      </c>
      <c r="CD309" s="18">
        <v>0</v>
      </c>
      <c r="CE309" s="18">
        <v>1.84</v>
      </c>
      <c r="CF309" s="18">
        <v>0.9</v>
      </c>
      <c r="CG309" s="18">
        <v>0.12</v>
      </c>
      <c r="CH309" s="18">
        <v>2</v>
      </c>
      <c r="CI309" s="16" t="s">
        <v>98</v>
      </c>
      <c r="CJ309" s="18">
        <v>0</v>
      </c>
      <c r="CK309" s="20">
        <f t="shared" si="864"/>
        <v>1.42</v>
      </c>
      <c r="CL309" s="20">
        <f t="shared" si="999"/>
        <v>1.42</v>
      </c>
      <c r="CM309" s="18">
        <v>43.3</v>
      </c>
      <c r="CN309" s="18">
        <v>44.04</v>
      </c>
      <c r="CO309" s="18">
        <v>43.201000000000001</v>
      </c>
      <c r="CP309" s="22">
        <f t="shared" si="865"/>
        <v>43.3</v>
      </c>
      <c r="CQ309" s="22">
        <f t="shared" si="866"/>
        <v>41.88</v>
      </c>
      <c r="CR309" s="22">
        <f t="shared" si="1000"/>
        <v>1.42</v>
      </c>
      <c r="CS309" s="22">
        <f t="shared" si="867"/>
        <v>41.98</v>
      </c>
      <c r="CT309" s="22">
        <f t="shared" si="868"/>
        <v>42.18</v>
      </c>
      <c r="CU309" s="18">
        <v>42.18</v>
      </c>
      <c r="CV309" s="22">
        <f t="shared" si="1001"/>
        <v>1.7</v>
      </c>
      <c r="CW309" s="22">
        <f t="shared" si="869"/>
        <v>0</v>
      </c>
      <c r="CX309" s="22">
        <f t="shared" si="870"/>
        <v>0</v>
      </c>
      <c r="CY309" s="22">
        <f t="shared" si="871"/>
        <v>43.89</v>
      </c>
      <c r="CZ309" s="22">
        <f t="shared" si="872"/>
        <v>44.04</v>
      </c>
      <c r="DA309" s="18">
        <v>44.04</v>
      </c>
      <c r="DB309" s="20">
        <f t="shared" si="1002"/>
        <v>2.16</v>
      </c>
      <c r="DC309" s="20">
        <f t="shared" si="1003"/>
        <v>0.74</v>
      </c>
      <c r="DD309" s="20">
        <f t="shared" si="1004"/>
        <v>1.4200000000000002</v>
      </c>
      <c r="DE309" s="20">
        <f t="shared" si="873"/>
        <v>0.1</v>
      </c>
      <c r="DF309" s="20">
        <f t="shared" si="874"/>
        <v>0.2</v>
      </c>
      <c r="DG309" s="20">
        <f t="shared" si="875"/>
        <v>1.1200000000000001</v>
      </c>
      <c r="DH309" s="20">
        <f t="shared" si="876"/>
        <v>0</v>
      </c>
      <c r="DI309" s="20">
        <f t="shared" si="877"/>
        <v>0</v>
      </c>
      <c r="DJ309" s="20">
        <f t="shared" si="878"/>
        <v>0</v>
      </c>
      <c r="DK309" s="20">
        <f t="shared" si="1005"/>
        <v>1.4200000000000002</v>
      </c>
      <c r="DL309" s="20">
        <f t="shared" si="1006"/>
        <v>0</v>
      </c>
      <c r="DM309" s="20">
        <f t="shared" si="1007"/>
        <v>0</v>
      </c>
      <c r="DN309" s="20">
        <f t="shared" si="1008"/>
        <v>0</v>
      </c>
      <c r="DO309" s="18">
        <v>2.44</v>
      </c>
      <c r="DP309" s="18">
        <v>0</v>
      </c>
      <c r="DQ309" s="18">
        <v>1</v>
      </c>
      <c r="DR309" s="18">
        <v>1</v>
      </c>
      <c r="DS309" s="25">
        <f t="shared" si="1009"/>
        <v>2.44</v>
      </c>
      <c r="DT309" s="25">
        <f t="shared" si="1010"/>
        <v>0</v>
      </c>
      <c r="DU309" s="25">
        <f t="shared" si="1011"/>
        <v>3.46</v>
      </c>
      <c r="DV309" s="25">
        <f t="shared" si="1012"/>
        <v>0</v>
      </c>
      <c r="DW309" s="25">
        <f t="shared" si="1013"/>
        <v>3.46</v>
      </c>
      <c r="DX309" s="25">
        <f t="shared" si="1014"/>
        <v>7.75</v>
      </c>
      <c r="DY309" s="25">
        <f t="shared" si="1015"/>
        <v>0</v>
      </c>
      <c r="DZ309" s="25">
        <f t="shared" si="1016"/>
        <v>7.75</v>
      </c>
      <c r="EA309" s="25">
        <f t="shared" si="1017"/>
        <v>5.13</v>
      </c>
      <c r="EB309" s="25">
        <f t="shared" si="1018"/>
        <v>0</v>
      </c>
      <c r="EC309" s="25">
        <f t="shared" si="1019"/>
        <v>5.13</v>
      </c>
      <c r="ED309" s="25">
        <f t="shared" si="1020"/>
        <v>2.62</v>
      </c>
      <c r="EE309" s="25">
        <f t="shared" si="1020"/>
        <v>0</v>
      </c>
      <c r="EF309" s="25">
        <f t="shared" si="1021"/>
        <v>2.62</v>
      </c>
      <c r="EG309" s="25">
        <f t="shared" si="1022"/>
        <v>5.13</v>
      </c>
      <c r="EH309" s="25">
        <f t="shared" si="1022"/>
        <v>0</v>
      </c>
      <c r="EI309" s="25">
        <f t="shared" si="1023"/>
        <v>5.13</v>
      </c>
      <c r="EJ309" s="18">
        <v>111.45</v>
      </c>
      <c r="EK309" s="18">
        <v>160.52000000000001</v>
      </c>
      <c r="EL309" s="18" t="s">
        <v>1130</v>
      </c>
      <c r="EM309" s="18" t="s">
        <v>1131</v>
      </c>
      <c r="EN309" s="16" t="s">
        <v>774</v>
      </c>
      <c r="EO309" s="16" t="s">
        <v>132</v>
      </c>
      <c r="EP309" s="16" t="e">
        <f>IF(OR(EN309="Cống tròn",EN309="Cống hộp",EN309="Ống nhựa"),INDEX(#REF!,MATCH(E309,#REF!,0)),IF(OR(EN309="Rãnh xây",EN309="Rãnh bê tông"),INDEX(#REF!,MATCH(E309,#REF!,0)),0))</f>
        <v>#REF!</v>
      </c>
      <c r="EQ309" s="18">
        <v>47.67</v>
      </c>
      <c r="ER309" s="18">
        <v>1</v>
      </c>
      <c r="ES309" s="25">
        <f t="shared" si="1024"/>
        <v>47</v>
      </c>
      <c r="ET309" s="1" t="e">
        <f>_xlfn.IFNA(IF(EN309="Cống tròn",INDEX(#REF!,MATCH(E309,#REF!,0)),IF(EN309="Cống hộp",INDEX(#REF!,MATCH(E309,#REF!,0)),EU309&amp;" ,"&amp;EV309)),0)</f>
        <v>#REF!</v>
      </c>
      <c r="EU309" s="16" t="s">
        <v>769</v>
      </c>
      <c r="EV309" s="16" t="s">
        <v>775</v>
      </c>
      <c r="EW309" s="16" t="e">
        <f>_xlfn.IFNA(INDEX(#REF!,MATCH(E309,#REF!,0)),0)</f>
        <v>#REF!</v>
      </c>
      <c r="EX309" s="16"/>
      <c r="EY309" s="18">
        <v>0</v>
      </c>
      <c r="EZ309" s="18">
        <v>0</v>
      </c>
      <c r="FA309" s="18">
        <v>0</v>
      </c>
      <c r="FB309" s="18">
        <v>0</v>
      </c>
      <c r="FC309" s="18">
        <v>0</v>
      </c>
      <c r="FD309" s="25">
        <f t="shared" si="879"/>
        <v>0</v>
      </c>
      <c r="FE309" s="25">
        <f t="shared" si="1025"/>
        <v>0</v>
      </c>
      <c r="FF309" s="18">
        <v>0.1</v>
      </c>
      <c r="FG309" s="18">
        <v>2</v>
      </c>
      <c r="FH309" s="18">
        <v>1</v>
      </c>
      <c r="FI309" s="25">
        <f t="shared" si="1026"/>
        <v>1.2</v>
      </c>
      <c r="FJ309" s="18">
        <v>0</v>
      </c>
      <c r="FK309" s="18">
        <v>0</v>
      </c>
      <c r="FL309" s="18">
        <v>0.2</v>
      </c>
      <c r="FM309" s="18">
        <v>1.4</v>
      </c>
      <c r="FN309" s="18">
        <v>0</v>
      </c>
      <c r="FO309" s="25">
        <f t="shared" si="1027"/>
        <v>1.4</v>
      </c>
      <c r="FP309" s="18">
        <v>1.4999999999999999E-2</v>
      </c>
      <c r="FQ309" s="18">
        <v>1</v>
      </c>
      <c r="FR309" s="25">
        <f t="shared" si="880"/>
        <v>46</v>
      </c>
      <c r="FS309" s="25">
        <f t="shared" si="881"/>
        <v>0.67499999999999993</v>
      </c>
      <c r="FT309" s="25">
        <f t="shared" si="882"/>
        <v>46.674999999999997</v>
      </c>
      <c r="FU309" s="25">
        <f t="shared" si="883"/>
        <v>-0.99500000000000455</v>
      </c>
      <c r="FV309" s="25" t="str">
        <f t="shared" si="1028"/>
        <v>Thêm 01</v>
      </c>
      <c r="FW309" s="25">
        <f t="shared" si="1029"/>
        <v>0.02</v>
      </c>
      <c r="FX309" s="16"/>
      <c r="FY309" s="16"/>
      <c r="FZ309" s="16"/>
      <c r="GA309" s="16"/>
      <c r="GB309" s="19">
        <v>0</v>
      </c>
      <c r="GC309" s="19">
        <v>0</v>
      </c>
      <c r="GD309" s="19">
        <v>0</v>
      </c>
      <c r="GE309" s="19">
        <v>0</v>
      </c>
      <c r="GF309" s="19">
        <v>0</v>
      </c>
      <c r="GG309" s="19">
        <v>0</v>
      </c>
      <c r="GH309" s="19">
        <v>0</v>
      </c>
      <c r="GI309" s="19">
        <v>0</v>
      </c>
      <c r="GJ309" s="19">
        <v>0</v>
      </c>
      <c r="GK309" s="19">
        <v>0</v>
      </c>
      <c r="GL309" s="25">
        <f t="shared" si="884"/>
        <v>0</v>
      </c>
      <c r="GM309" s="25">
        <f t="shared" si="1030"/>
        <v>0</v>
      </c>
      <c r="GN309" s="19">
        <v>0</v>
      </c>
      <c r="GO309" s="19">
        <v>0</v>
      </c>
      <c r="GP309" s="19">
        <v>0</v>
      </c>
      <c r="GQ309" s="19">
        <v>0</v>
      </c>
      <c r="GR309" s="1" t="e">
        <f>_xlfn.IFNA(INDEX(#REF!,MATCH(E309,#REF!,0)),0)</f>
        <v>#REF!</v>
      </c>
      <c r="GS309" s="16"/>
      <c r="GT309" s="18">
        <v>0</v>
      </c>
      <c r="GU309" s="18">
        <v>0</v>
      </c>
      <c r="GV309" s="18">
        <v>0</v>
      </c>
      <c r="GW309" s="18">
        <v>0</v>
      </c>
      <c r="GX309" s="25">
        <f t="shared" si="885"/>
        <v>0</v>
      </c>
      <c r="GY309" s="25">
        <f t="shared" si="886"/>
        <v>0</v>
      </c>
      <c r="GZ309" s="25">
        <f t="shared" si="1031"/>
        <v>0</v>
      </c>
      <c r="HA309" s="1" t="e" cm="1">
        <f t="array" ref="HA309">INDEX(#REF!,MATCH(EJ309&amp;EK309&amp;HD309&amp;HE309&amp;HF309,#REF!&amp;#REF!&amp;#REF!&amp;#REF!&amp;#REF!,0))</f>
        <v>#REF!</v>
      </c>
      <c r="HB309" s="16"/>
      <c r="HC309" s="25">
        <f t="shared" si="1032"/>
        <v>0</v>
      </c>
      <c r="HD309" s="18">
        <v>0</v>
      </c>
      <c r="HE309" s="18">
        <v>0</v>
      </c>
      <c r="HF309" s="18">
        <v>0</v>
      </c>
      <c r="HG309" s="1" t="e" cm="1">
        <f t="array" ref="HG309">INDEX(#REF!,MATCH(EJ309&amp;EK309&amp;HJ309&amp;HK309&amp;HL309,#REF!&amp;#REF!&amp;#REF!&amp;#REF!&amp;#REF!,0))</f>
        <v>#REF!</v>
      </c>
      <c r="HH309" s="16"/>
      <c r="HI309" s="25">
        <f t="shared" si="1033"/>
        <v>0</v>
      </c>
      <c r="HJ309" s="25">
        <f t="shared" si="1034"/>
        <v>0</v>
      </c>
      <c r="HK309" s="19">
        <v>0</v>
      </c>
      <c r="HL309" s="19">
        <v>0</v>
      </c>
      <c r="HM309" s="18">
        <v>0.01</v>
      </c>
      <c r="HN309" s="18">
        <v>1</v>
      </c>
      <c r="HO309" s="25">
        <f t="shared" si="1035"/>
        <v>0</v>
      </c>
      <c r="HP309" s="25">
        <f t="shared" si="1036"/>
        <v>0</v>
      </c>
      <c r="HQ309" s="25">
        <f t="shared" si="1037"/>
        <v>0</v>
      </c>
      <c r="HR309" s="25">
        <f t="shared" si="1038"/>
        <v>0</v>
      </c>
      <c r="HS309" s="25">
        <f t="shared" si="1039"/>
        <v>0</v>
      </c>
      <c r="HT309" s="19">
        <v>0</v>
      </c>
      <c r="HU309" s="19">
        <v>0</v>
      </c>
      <c r="HV309" s="19">
        <v>0</v>
      </c>
      <c r="HW309" s="25">
        <f t="shared" si="1040"/>
        <v>0</v>
      </c>
      <c r="HX309" s="19">
        <v>0</v>
      </c>
      <c r="HY309" s="19">
        <v>0</v>
      </c>
      <c r="HZ309" s="18">
        <v>43.3</v>
      </c>
      <c r="IA309" s="20">
        <f>ROUND(IF(EN309="Cống tròn",IF(EN309="Cống tròn",IF(EU309="Không có móng",IQ309-FF309,IF(EU309="Đế",IP309-FN309,IF(OR(EU309="Móng bê tông",EU309="Móng bê tông kết hợp đế"),II309-FJ309,0))),0),IF(EN309="Cống hộp",IF(AND(EN309="Cống hộp",EU309="Không có móng"),IQ309-GF309,IF(AND(EN309="Cống hộp",EU309="Móng bê tông"),IJ309-GB309,0)),IF(OR(EN309="Rãnh xây",EN309="Rãnh bê tông"),IF(OR(EN309="Rãnh xây",EN309="Rãnh bê tông"),IK309-GB309,0),IF(EN309="Ống nhựa",IF(AND(EN309="Ống nhựa",EU309="Không đắp cát"),IQ309-HT309,IF(AND(EN309="Ống nhựa",EU309="Đắp cát"),IH309-HX309,0)),IF(EN309="Rãnh thang",IF(EN309="Rãnh thang",IF(EU309="Móng bê tông",#REF!-#REF!,IQ309),0),0))))),2)</f>
        <v>42.18</v>
      </c>
      <c r="IB309" s="20">
        <f t="shared" si="1041"/>
        <v>1.1199999999999974</v>
      </c>
      <c r="IC309" s="20">
        <f t="shared" si="887"/>
        <v>42.179999999999993</v>
      </c>
      <c r="ID309" s="20">
        <f t="shared" si="888"/>
        <v>0</v>
      </c>
      <c r="IE309" s="20">
        <f t="shared" si="889"/>
        <v>0</v>
      </c>
      <c r="IF309" s="20">
        <f t="shared" si="890"/>
        <v>0</v>
      </c>
      <c r="IG309" s="20">
        <f>IF(EN309="Rãnh thang",IF(AND(EN309="Rãnh thang",EU309="Móng bê tông"),IQ309-#REF!,0),IF(EN309="Ống nhựa",IF(AND(EN309="Ống nhựa",EU309="Đắp cát"),IQ309-HT309,0),IF(EN309="Cống tròn",IF(EN309="Cống tròn",IF(OR(EU309="Móng bê tông",EU309="Móng bê tông kết hợp đế"),IM309-FL309,0),0),IF(EN309="Cống hộp",IF(AND(EN309="Cống hộp",EU309="Móng bê tông"),IN309-GD309,0),IF(OR(EN309="Rãnh xây",EN309="Rãnh bê tông"),IF(AND(EN309="Rãnh xây",EU309="Móng bê tông"),IO309-GD309,IF(AND(EN309="Rãnh bê tông",EU309="Móng bê tông"),IO309-GD309,0)),0)))))</f>
        <v>42.179999999999993</v>
      </c>
      <c r="IH309" s="20">
        <f t="shared" si="891"/>
        <v>0</v>
      </c>
      <c r="II309" s="20">
        <f t="shared" si="892"/>
        <v>42.179999999999993</v>
      </c>
      <c r="IJ309" s="20">
        <f t="shared" si="893"/>
        <v>0</v>
      </c>
      <c r="IK309" s="20">
        <f t="shared" si="894"/>
        <v>0</v>
      </c>
      <c r="IL309" s="20">
        <f t="shared" si="895"/>
        <v>42.379999999999995</v>
      </c>
      <c r="IM309" s="20">
        <f t="shared" si="896"/>
        <v>42.379999999999995</v>
      </c>
      <c r="IN309" s="20">
        <f t="shared" si="897"/>
        <v>0</v>
      </c>
      <c r="IO309" s="20">
        <f t="shared" si="898"/>
        <v>0</v>
      </c>
      <c r="IP309" s="20">
        <f t="shared" si="899"/>
        <v>0</v>
      </c>
      <c r="IQ309" s="18">
        <v>42.48</v>
      </c>
      <c r="IR309" s="25">
        <f t="shared" si="1042"/>
        <v>0</v>
      </c>
      <c r="IS309" s="25">
        <f t="shared" si="900"/>
        <v>0</v>
      </c>
      <c r="IT309" s="25">
        <f t="shared" si="901"/>
        <v>0</v>
      </c>
      <c r="IU309" s="25">
        <f>ROUND(IF(EN309="Cống tròn",IF(EN309="Cống tròn",IV309+FF309,0),IF(EN309="Cống hộp",IF(EN309="Cống hộp",IV309+GP309,0),IF(OR(EN309="Rãnh xây",EN309="Rãnh bê tông"),IF(OR(EN309="Rãnh xây",EN309="Rãnh bê tông"),IV309+GP309,0),IF(EN309="ống nhựa",IF(EN309="Ống nhựa",IV309+HT309,0),IF(EN309="Rãnh thang",IF(EN309="Rãnh thang",IQ309+#REF!,0),0))))),2)</f>
        <v>43.5</v>
      </c>
      <c r="IV309" s="18">
        <v>43.4</v>
      </c>
      <c r="IW309" s="25">
        <f t="shared" si="902"/>
        <v>43.5</v>
      </c>
      <c r="IX309" s="25">
        <f t="shared" si="903"/>
        <v>0</v>
      </c>
      <c r="IY309" s="25">
        <f t="shared" si="904"/>
        <v>0</v>
      </c>
      <c r="IZ309" s="25">
        <f t="shared" si="905"/>
        <v>0</v>
      </c>
      <c r="JA309" s="25">
        <f t="shared" si="906"/>
        <v>0</v>
      </c>
      <c r="JB309" s="18">
        <v>43.96</v>
      </c>
      <c r="JC309" s="20">
        <f>ROUND(IF(EN309="Cống tròn",IF(EN309="Cống tròn",IF(EU309="Không có móng",JS309-FF309,IF(EU309="Đế",JR309-FN309,IF(OR(EU309="Móng bê tông",EU309="Móng bê tông kết hợp đế"),JK309-FJ309,0))),0),IF(EN309="Cống hộp",IF(AND(EN309="Cống hộp",EU309="Không có móng"),JS309-GF309,IF(AND(EN309="Cống hộp",EU309="Móng bê tông"),JL309-GB309,0)),IF(OR(EN309="Rãnh xây",EN309="Rãnh bê tông"),IF(OR(EN309="Rãnh xây",EN309="Rãnh bê tông"),JM309-GB309,0),IF(EN309="Ống nhựa",IF(AND(EN309="Ống nhựa",EU309="Không đắp cát"),JS309-HT309,IF(AND(EN309="Ống nhựa",EU309="Đắp cát"),JJ309-HX309,0)),IF(EN309="Rãnh thang",IF(EN309="Rãnh thang",IF(EU309="Móng bê tông",#REF!-#REF!,JS309),0),0))))),2)</f>
        <v>42.1</v>
      </c>
      <c r="JD309" s="20">
        <f t="shared" si="1043"/>
        <v>1.8599999999999994</v>
      </c>
      <c r="JE309" s="20">
        <f t="shared" si="907"/>
        <v>42.099999999999994</v>
      </c>
      <c r="JF309" s="20">
        <f t="shared" si="908"/>
        <v>0</v>
      </c>
      <c r="JG309" s="20">
        <f t="shared" si="909"/>
        <v>0</v>
      </c>
      <c r="JH309" s="20">
        <f t="shared" si="910"/>
        <v>0</v>
      </c>
      <c r="JI309" s="20">
        <f>IF(EN309="Rãnh thang",IF(AND(EN309="Rãnh thang",EU309="Móng bê tông"),JS309-#REF!,0),IF(EN309="Ống nhựa",IF(AND(EN309="Ống nhựa",EU309="Đắp cát"),JS309-HT309,0),IF(EN309="Cống tròn",IF(EN309="Cống tròn",IF(OR(EU309="Móng bê tông",EU309="Móng bê tông kết hợp đế"),JO309-FL309,0),0),IF(EN309="Cống hộp",IF(AND(EN309="Cống hộp",EU309="Móng bê tông"),JP309-GD309,0),IF(OR(EN309="Rãnh xây",EN309="Rãnh bê tông"),IF(AND(EN309="Rãnh xây",EU309="Móng bê tông"),JQ309-GD309,IF(AND(EN309="Rãnh bê tông",EU309="Móng bê tông"),JQ309-GD309,0)),0)))))</f>
        <v>42.099999999999994</v>
      </c>
      <c r="JJ309" s="20">
        <f t="shared" si="911"/>
        <v>0</v>
      </c>
      <c r="JK309" s="20">
        <f t="shared" si="912"/>
        <v>42.099999999999994</v>
      </c>
      <c r="JL309" s="20">
        <f t="shared" si="913"/>
        <v>0</v>
      </c>
      <c r="JM309" s="20">
        <f t="shared" si="914"/>
        <v>0</v>
      </c>
      <c r="JN309" s="20">
        <f t="shared" si="915"/>
        <v>42.3</v>
      </c>
      <c r="JO309" s="20">
        <f t="shared" si="916"/>
        <v>42.3</v>
      </c>
      <c r="JP309" s="20">
        <f t="shared" si="917"/>
        <v>0</v>
      </c>
      <c r="JQ309" s="20">
        <f t="shared" si="918"/>
        <v>0</v>
      </c>
      <c r="JR309" s="20">
        <f t="shared" si="919"/>
        <v>0</v>
      </c>
      <c r="JS309" s="26">
        <v>42.4</v>
      </c>
      <c r="JT309" s="25">
        <f t="shared" si="1044"/>
        <v>0</v>
      </c>
      <c r="JU309" s="25">
        <f t="shared" si="920"/>
        <v>0</v>
      </c>
      <c r="JV309" s="25">
        <f t="shared" si="921"/>
        <v>0</v>
      </c>
      <c r="JW309" s="25">
        <f>ROUND(IF(EN309="Cống tròn",IF(EN309="Cống tròn",JX309+FF309,0),IF(EN309="Cống hộp",IF(EN309="Cống hộp",JX309+GP309,0),IF(OR(EN309="Rãnh xây",EN309="Rãnh bê tông"),IF(OR(EN309="Rãnh xây",EN309="Rãnh bê tông"),JX309+GP309,0),IF(EN309="ống nhựa",IF(EN309="Ống nhựa",JX309+HT309,0),IF(EN309="Rãnh thang",IF(EN309="Rãnh thang",JS309+#REF!,0),0))))),2)</f>
        <v>43.5</v>
      </c>
      <c r="JX309" s="27">
        <v>43.4</v>
      </c>
      <c r="JY309" s="25">
        <f t="shared" si="922"/>
        <v>43.5</v>
      </c>
      <c r="JZ309" s="25">
        <f t="shared" si="923"/>
        <v>0</v>
      </c>
      <c r="KA309" s="25">
        <f t="shared" si="924"/>
        <v>0</v>
      </c>
      <c r="KB309" s="25">
        <f t="shared" si="925"/>
        <v>0</v>
      </c>
      <c r="KC309" s="25">
        <f t="shared" si="926"/>
        <v>0</v>
      </c>
      <c r="KD309" s="28" t="s">
        <v>98</v>
      </c>
      <c r="KE309" s="27">
        <v>0</v>
      </c>
      <c r="KF309" s="25">
        <f t="shared" si="927"/>
        <v>1.1199999999999974</v>
      </c>
      <c r="KG309" s="25">
        <f t="shared" si="1045"/>
        <v>1.1199999999999974</v>
      </c>
      <c r="KH309" s="27">
        <v>0</v>
      </c>
      <c r="KI309" s="25">
        <f t="shared" si="928"/>
        <v>1.8599999999999994</v>
      </c>
      <c r="KJ309" s="25">
        <f t="shared" si="1046"/>
        <v>1.8599999999999994</v>
      </c>
      <c r="KK309" s="25">
        <f t="shared" si="929"/>
        <v>0</v>
      </c>
      <c r="KL309" s="25">
        <f t="shared" si="930"/>
        <v>0</v>
      </c>
      <c r="KM309" s="25">
        <f t="shared" si="1047"/>
        <v>0</v>
      </c>
      <c r="KN309" s="25">
        <f t="shared" si="931"/>
        <v>0</v>
      </c>
      <c r="KO309" s="25">
        <f t="shared" si="932"/>
        <v>0</v>
      </c>
      <c r="KP309" s="25">
        <f t="shared" si="1048"/>
        <v>0</v>
      </c>
      <c r="KQ309" s="25">
        <f t="shared" si="933"/>
        <v>0.2</v>
      </c>
      <c r="KR309" s="25">
        <f t="shared" si="934"/>
        <v>0.2</v>
      </c>
      <c r="KS309" s="25">
        <f t="shared" si="1049"/>
        <v>0.2</v>
      </c>
      <c r="KT309" s="25">
        <f t="shared" si="935"/>
        <v>0</v>
      </c>
      <c r="KU309" s="25">
        <f t="shared" si="936"/>
        <v>0</v>
      </c>
      <c r="KV309" s="25">
        <f t="shared" si="1050"/>
        <v>0</v>
      </c>
      <c r="KW309" s="25">
        <f t="shared" si="863"/>
        <v>0</v>
      </c>
      <c r="KX309" s="25">
        <f t="shared" si="937"/>
        <v>0</v>
      </c>
      <c r="KY309" s="25">
        <f t="shared" si="1051"/>
        <v>0</v>
      </c>
      <c r="KZ309" s="25">
        <f t="shared" si="938"/>
        <v>0</v>
      </c>
      <c r="LA309" s="25">
        <f t="shared" si="939"/>
        <v>0</v>
      </c>
      <c r="LB309" s="25">
        <f t="shared" si="1052"/>
        <v>0</v>
      </c>
      <c r="LC309" s="25">
        <f t="shared" si="940"/>
        <v>0.91999999999999749</v>
      </c>
      <c r="LD309" s="25">
        <f t="shared" si="941"/>
        <v>1.4</v>
      </c>
      <c r="LE309" s="25">
        <f t="shared" si="1053"/>
        <v>1.1599999999999988</v>
      </c>
      <c r="LF309" s="25">
        <f t="shared" si="942"/>
        <v>0</v>
      </c>
      <c r="LG309" s="25">
        <f t="shared" si="943"/>
        <v>0</v>
      </c>
      <c r="LH309" s="25">
        <f t="shared" si="1054"/>
        <v>0</v>
      </c>
      <c r="LI309" s="25">
        <f t="shared" si="944"/>
        <v>0</v>
      </c>
      <c r="LJ309" s="25">
        <f t="shared" si="945"/>
        <v>0</v>
      </c>
      <c r="LK309" s="25">
        <f t="shared" si="1055"/>
        <v>0</v>
      </c>
      <c r="LL309" s="25">
        <f t="shared" si="946"/>
        <v>0</v>
      </c>
      <c r="LM309" s="25">
        <f t="shared" si="947"/>
        <v>0</v>
      </c>
      <c r="LN309" s="25">
        <f t="shared" si="1056"/>
        <v>0</v>
      </c>
      <c r="LO309" s="25">
        <f t="shared" si="948"/>
        <v>0</v>
      </c>
      <c r="LP309" s="25">
        <f t="shared" si="949"/>
        <v>0</v>
      </c>
      <c r="LQ309" s="25">
        <f t="shared" si="1057"/>
        <v>0</v>
      </c>
      <c r="LR309" s="25">
        <f t="shared" si="950"/>
        <v>0</v>
      </c>
      <c r="LS309" s="25">
        <f t="shared" si="951"/>
        <v>0</v>
      </c>
      <c r="LT309" s="25">
        <f t="shared" si="1058"/>
        <v>0</v>
      </c>
      <c r="LU309" s="25">
        <f t="shared" si="952"/>
        <v>0</v>
      </c>
      <c r="LV309" s="25">
        <f t="shared" si="953"/>
        <v>0</v>
      </c>
      <c r="LW309" s="25">
        <f t="shared" si="1059"/>
        <v>0</v>
      </c>
      <c r="LX309" s="25">
        <f t="shared" si="954"/>
        <v>0</v>
      </c>
      <c r="LY309" s="25">
        <f t="shared" si="955"/>
        <v>0</v>
      </c>
      <c r="LZ309" s="25">
        <f t="shared" si="1060"/>
        <v>0</v>
      </c>
      <c r="MA309" s="25">
        <f t="shared" si="956"/>
        <v>0</v>
      </c>
      <c r="MB309" s="25">
        <f t="shared" si="957"/>
        <v>0</v>
      </c>
      <c r="MC309" s="25">
        <f t="shared" si="1061"/>
        <v>0</v>
      </c>
      <c r="MD309" s="25">
        <f t="shared" si="958"/>
        <v>0</v>
      </c>
      <c r="ME309" s="25">
        <f t="shared" si="959"/>
        <v>0</v>
      </c>
      <c r="MF309" s="25">
        <f t="shared" si="1062"/>
        <v>0</v>
      </c>
      <c r="MG309" s="25">
        <f t="shared" si="960"/>
        <v>0</v>
      </c>
      <c r="MH309" s="25">
        <f t="shared" si="961"/>
        <v>0</v>
      </c>
      <c r="MI309" s="25">
        <f t="shared" si="1063"/>
        <v>0</v>
      </c>
      <c r="MJ309" s="25">
        <f t="shared" si="962"/>
        <v>0</v>
      </c>
      <c r="MK309" s="25">
        <f t="shared" si="963"/>
        <v>0</v>
      </c>
      <c r="ML309" s="25">
        <f t="shared" si="1064"/>
        <v>0</v>
      </c>
      <c r="MM309" s="25">
        <f t="shared" si="964"/>
        <v>0</v>
      </c>
      <c r="MN309" s="25">
        <f t="shared" si="965"/>
        <v>0</v>
      </c>
      <c r="MO309" s="25">
        <f t="shared" si="1065"/>
        <v>0</v>
      </c>
      <c r="MP309" s="25">
        <f t="shared" si="966"/>
        <v>0</v>
      </c>
      <c r="MQ309" s="25">
        <f t="shared" si="967"/>
        <v>0</v>
      </c>
      <c r="MR309" s="25">
        <f t="shared" si="1066"/>
        <v>0</v>
      </c>
      <c r="MS309" s="29">
        <v>1.4</v>
      </c>
      <c r="MT309" s="29">
        <v>0</v>
      </c>
      <c r="MU309" s="29">
        <v>1</v>
      </c>
      <c r="MV309" s="29">
        <v>1</v>
      </c>
      <c r="MW309" s="25">
        <f t="shared" si="968"/>
        <v>1.4</v>
      </c>
      <c r="MX309" s="25">
        <f t="shared" si="969"/>
        <v>1.57</v>
      </c>
      <c r="MY309" s="25">
        <f t="shared" si="970"/>
        <v>0</v>
      </c>
      <c r="MZ309" s="25">
        <f t="shared" si="971"/>
        <v>0</v>
      </c>
      <c r="NA309" s="25">
        <f t="shared" si="972"/>
        <v>1.4</v>
      </c>
      <c r="NB309" s="25">
        <f t="shared" si="973"/>
        <v>2.6</v>
      </c>
      <c r="NC309" s="25">
        <f t="shared" si="974"/>
        <v>0</v>
      </c>
      <c r="ND309" s="25">
        <f t="shared" si="975"/>
        <v>0</v>
      </c>
      <c r="NE309" s="25">
        <f t="shared" si="1067"/>
        <v>1.4</v>
      </c>
      <c r="NF309" s="25">
        <f t="shared" si="1067"/>
        <v>2.085</v>
      </c>
      <c r="NG309" s="25">
        <f t="shared" si="1067"/>
        <v>0</v>
      </c>
      <c r="NH309" s="25">
        <f t="shared" si="976"/>
        <v>0</v>
      </c>
      <c r="NI309" s="25">
        <f t="shared" si="977"/>
        <v>99.39</v>
      </c>
      <c r="NJ309" s="25">
        <f t="shared" si="978"/>
        <v>0</v>
      </c>
      <c r="NK309" s="25">
        <f t="shared" si="979"/>
        <v>99.39</v>
      </c>
      <c r="NL309" s="25">
        <f t="shared" si="980"/>
        <v>63.7</v>
      </c>
      <c r="NM309" s="25">
        <f t="shared" si="981"/>
        <v>0</v>
      </c>
      <c r="NN309" s="25">
        <f t="shared" si="1068"/>
        <v>63.7</v>
      </c>
      <c r="NO309" s="25">
        <f t="shared" si="982"/>
        <v>0</v>
      </c>
      <c r="NP309" s="25">
        <f t="shared" si="983"/>
        <v>0</v>
      </c>
      <c r="NQ309" s="25">
        <f t="shared" si="1069"/>
        <v>0</v>
      </c>
      <c r="NR309" s="25">
        <f t="shared" si="984"/>
        <v>0</v>
      </c>
      <c r="NS309" s="25">
        <f t="shared" si="985"/>
        <v>0</v>
      </c>
      <c r="NT309" s="25">
        <f t="shared" si="1070"/>
        <v>0</v>
      </c>
      <c r="NU309" s="25">
        <f t="shared" si="986"/>
        <v>0</v>
      </c>
      <c r="NV309" s="25">
        <f t="shared" si="987"/>
        <v>0</v>
      </c>
      <c r="NW309" s="25">
        <f t="shared" si="1071"/>
        <v>0</v>
      </c>
      <c r="NX309" s="25">
        <f t="shared" si="1072"/>
        <v>63.7</v>
      </c>
      <c r="NY309" s="25">
        <f t="shared" si="1072"/>
        <v>0</v>
      </c>
      <c r="NZ309" s="25">
        <f t="shared" si="1073"/>
        <v>63.7</v>
      </c>
      <c r="OA309" s="25">
        <f t="shared" si="1074"/>
        <v>35.69</v>
      </c>
      <c r="OB309" s="25">
        <f t="shared" si="1074"/>
        <v>0</v>
      </c>
      <c r="OC309" s="25">
        <f t="shared" si="1075"/>
        <v>35.69</v>
      </c>
      <c r="OD309" s="25">
        <f t="shared" si="1076"/>
        <v>63.7</v>
      </c>
      <c r="OE309" s="25">
        <f t="shared" si="1076"/>
        <v>0</v>
      </c>
      <c r="OF309" s="25">
        <f t="shared" si="1076"/>
        <v>63.7</v>
      </c>
      <c r="OG309" s="25">
        <f t="shared" si="988"/>
        <v>0</v>
      </c>
      <c r="OH309" s="25">
        <f t="shared" si="989"/>
        <v>0</v>
      </c>
      <c r="OI309" s="25">
        <f t="shared" si="990"/>
        <v>0</v>
      </c>
      <c r="OJ309" s="25">
        <f t="shared" si="991"/>
        <v>0</v>
      </c>
      <c r="OK309" s="25">
        <f t="shared" si="992"/>
        <v>0</v>
      </c>
      <c r="OL309" s="25">
        <f t="shared" si="993"/>
        <v>0</v>
      </c>
      <c r="OM309" s="25">
        <f t="shared" si="1077"/>
        <v>0</v>
      </c>
      <c r="ON309" s="25">
        <f t="shared" si="1077"/>
        <v>0</v>
      </c>
      <c r="OO309" s="25">
        <f t="shared" si="1077"/>
        <v>0</v>
      </c>
      <c r="OP309" s="25">
        <f t="shared" si="994"/>
        <v>0</v>
      </c>
      <c r="OQ309" s="25">
        <f t="shared" si="995"/>
        <v>0</v>
      </c>
      <c r="OR309" s="25">
        <f t="shared" si="1078"/>
        <v>0</v>
      </c>
      <c r="OS309" s="30">
        <v>536013.27</v>
      </c>
      <c r="OT309" s="30">
        <v>2371120.19</v>
      </c>
    </row>
    <row r="310" spans="1:410" ht="33" customHeight="1" x14ac:dyDescent="0.25">
      <c r="A310" s="18"/>
      <c r="B310" s="18" t="s">
        <v>1129</v>
      </c>
      <c r="C310" s="18">
        <v>160.52000000000001</v>
      </c>
      <c r="D310" s="16" t="e">
        <f>_xlfn.IFNA(INDEX(#REF!,MATCH(E310,#REF!,0)),0)</f>
        <v>#REF!</v>
      </c>
      <c r="E310" s="18" t="s">
        <v>1131</v>
      </c>
      <c r="F310" s="16" t="s">
        <v>765</v>
      </c>
      <c r="G310" s="16" t="s">
        <v>810</v>
      </c>
      <c r="H310" s="16" t="s">
        <v>767</v>
      </c>
      <c r="I310" s="16" t="s">
        <v>768</v>
      </c>
      <c r="J310" s="16" t="s">
        <v>811</v>
      </c>
      <c r="K310" s="16" t="s">
        <v>770</v>
      </c>
      <c r="L310" s="16" t="s">
        <v>771</v>
      </c>
      <c r="M310" s="18">
        <v>1.8399999999999999</v>
      </c>
      <c r="N310" s="18">
        <v>1.8399999999999999</v>
      </c>
      <c r="O310" s="18">
        <v>2.2399999999999998</v>
      </c>
      <c r="P310" s="18">
        <v>2.2399999999999998</v>
      </c>
      <c r="Q310" s="18">
        <v>0.1</v>
      </c>
      <c r="R310" s="18">
        <v>2.04</v>
      </c>
      <c r="S310" s="18">
        <v>2.04</v>
      </c>
      <c r="T310" s="18">
        <v>0.2</v>
      </c>
      <c r="U310" s="18">
        <v>0</v>
      </c>
      <c r="V310" s="18">
        <v>0</v>
      </c>
      <c r="W310" s="18">
        <v>0</v>
      </c>
      <c r="X310" s="18">
        <v>1.8399999999999999</v>
      </c>
      <c r="Y310" s="18">
        <v>1.7999999999999998</v>
      </c>
      <c r="Z310" s="20">
        <f t="shared" si="996"/>
        <v>1.7</v>
      </c>
      <c r="AA310" s="18">
        <v>0.22</v>
      </c>
      <c r="AB310" s="18">
        <v>0</v>
      </c>
      <c r="AC310" s="18">
        <v>0</v>
      </c>
      <c r="AD310" s="18">
        <v>0</v>
      </c>
      <c r="AE310" s="18">
        <v>0</v>
      </c>
      <c r="AF310" s="18">
        <v>0</v>
      </c>
      <c r="AG310" s="18">
        <v>1.4</v>
      </c>
      <c r="AH310" s="18">
        <v>1.4</v>
      </c>
      <c r="AI310" s="20">
        <f t="shared" si="997"/>
        <v>1.8499999999999999</v>
      </c>
      <c r="AJ310" s="18">
        <v>0</v>
      </c>
      <c r="AK310" s="18">
        <v>0</v>
      </c>
      <c r="AL310" s="20">
        <f t="shared" si="998"/>
        <v>0</v>
      </c>
      <c r="AM310" s="18">
        <v>1.8399999999999999</v>
      </c>
      <c r="AN310" s="18">
        <v>1.4</v>
      </c>
      <c r="AO310" s="18">
        <v>0.15</v>
      </c>
      <c r="AP310" s="18">
        <v>0.22</v>
      </c>
      <c r="AQ310" s="18">
        <v>0</v>
      </c>
      <c r="AR310" s="18">
        <v>0</v>
      </c>
      <c r="AS310" s="18">
        <v>0</v>
      </c>
      <c r="AT310" s="18">
        <v>0</v>
      </c>
      <c r="AU310" s="18">
        <v>0</v>
      </c>
      <c r="AV310" s="18">
        <v>1</v>
      </c>
      <c r="AW310" s="18">
        <v>0</v>
      </c>
      <c r="AX310" s="18">
        <v>0</v>
      </c>
      <c r="AY310" s="18">
        <v>0</v>
      </c>
      <c r="AZ310" s="18">
        <v>0</v>
      </c>
      <c r="BA310" s="18">
        <v>0</v>
      </c>
      <c r="BB310" s="18">
        <v>0</v>
      </c>
      <c r="BC310" s="18">
        <v>0</v>
      </c>
      <c r="BD310" s="18">
        <v>0</v>
      </c>
      <c r="BE310" s="18">
        <v>2</v>
      </c>
      <c r="BF310" s="18">
        <v>0</v>
      </c>
      <c r="BG310" s="18">
        <v>0</v>
      </c>
      <c r="BH310" s="18">
        <v>0</v>
      </c>
      <c r="BI310" s="18">
        <v>0</v>
      </c>
      <c r="BJ310" s="18">
        <v>0</v>
      </c>
      <c r="BK310" s="18">
        <v>0</v>
      </c>
      <c r="BL310" s="18">
        <v>0</v>
      </c>
      <c r="BM310" s="18">
        <v>0</v>
      </c>
      <c r="BN310" s="18">
        <v>0</v>
      </c>
      <c r="BO310" s="18">
        <v>0</v>
      </c>
      <c r="BP310" s="18">
        <v>0</v>
      </c>
      <c r="BQ310" s="18">
        <v>0</v>
      </c>
      <c r="BR310" s="18">
        <v>0</v>
      </c>
      <c r="BS310" s="18">
        <v>0</v>
      </c>
      <c r="BT310" s="18">
        <v>0</v>
      </c>
      <c r="BU310" s="18">
        <v>0</v>
      </c>
      <c r="BV310" s="18">
        <v>0</v>
      </c>
      <c r="BW310" s="18">
        <v>0</v>
      </c>
      <c r="BX310" s="18">
        <v>0</v>
      </c>
      <c r="BY310" s="18">
        <v>0</v>
      </c>
      <c r="BZ310" s="18">
        <v>0</v>
      </c>
      <c r="CA310" s="16" t="e">
        <f>_xlfn.IFNA(IF(RIGHT(D310,2)="=G",0,INDEX(#REF!,MATCH(E310,#REF!,0))),0)</f>
        <v>#REF!</v>
      </c>
      <c r="CB310" s="16" t="s">
        <v>776</v>
      </c>
      <c r="CC310" s="18">
        <v>0</v>
      </c>
      <c r="CD310" s="18">
        <v>0</v>
      </c>
      <c r="CE310" s="18">
        <v>1.84</v>
      </c>
      <c r="CF310" s="18">
        <v>0.9</v>
      </c>
      <c r="CG310" s="18">
        <v>0.12</v>
      </c>
      <c r="CH310" s="18">
        <v>2</v>
      </c>
      <c r="CI310" s="16" t="s">
        <v>98</v>
      </c>
      <c r="CJ310" s="18">
        <v>0</v>
      </c>
      <c r="CK310" s="20">
        <f t="shared" si="864"/>
        <v>2.16</v>
      </c>
      <c r="CL310" s="20">
        <f t="shared" si="999"/>
        <v>2.16</v>
      </c>
      <c r="CM310" s="18">
        <v>46.6</v>
      </c>
      <c r="CN310" s="18">
        <v>43.96</v>
      </c>
      <c r="CO310" s="18">
        <v>43.121000000000002</v>
      </c>
      <c r="CP310" s="22">
        <f t="shared" si="865"/>
        <v>43.96</v>
      </c>
      <c r="CQ310" s="22">
        <f t="shared" si="866"/>
        <v>41.8</v>
      </c>
      <c r="CR310" s="22">
        <f t="shared" si="1000"/>
        <v>2.16</v>
      </c>
      <c r="CS310" s="22">
        <f t="shared" si="867"/>
        <v>41.9</v>
      </c>
      <c r="CT310" s="22">
        <f t="shared" si="868"/>
        <v>42.1</v>
      </c>
      <c r="CU310" s="18">
        <v>42.1</v>
      </c>
      <c r="CV310" s="22">
        <f t="shared" si="1001"/>
        <v>1.7</v>
      </c>
      <c r="CW310" s="22">
        <f t="shared" si="869"/>
        <v>0</v>
      </c>
      <c r="CX310" s="22">
        <f t="shared" si="870"/>
        <v>0</v>
      </c>
      <c r="CY310" s="22">
        <f t="shared" si="871"/>
        <v>43.81</v>
      </c>
      <c r="CZ310" s="22">
        <f t="shared" si="872"/>
        <v>43.96</v>
      </c>
      <c r="DA310" s="18">
        <v>43.96</v>
      </c>
      <c r="DB310" s="20">
        <f t="shared" si="1002"/>
        <v>2.16</v>
      </c>
      <c r="DC310" s="20">
        <f t="shared" si="1003"/>
        <v>0</v>
      </c>
      <c r="DD310" s="20">
        <f t="shared" si="1004"/>
        <v>2.16</v>
      </c>
      <c r="DE310" s="20">
        <f t="shared" si="873"/>
        <v>0.1</v>
      </c>
      <c r="DF310" s="20">
        <f t="shared" si="874"/>
        <v>0.2</v>
      </c>
      <c r="DG310" s="20">
        <f t="shared" si="875"/>
        <v>1.85</v>
      </c>
      <c r="DH310" s="20">
        <f t="shared" si="876"/>
        <v>0</v>
      </c>
      <c r="DI310" s="20">
        <f t="shared" si="877"/>
        <v>0</v>
      </c>
      <c r="DJ310" s="20">
        <f t="shared" si="878"/>
        <v>0</v>
      </c>
      <c r="DK310" s="20">
        <f t="shared" si="1005"/>
        <v>2.1500000000000004</v>
      </c>
      <c r="DL310" s="20">
        <f t="shared" si="1006"/>
        <v>0</v>
      </c>
      <c r="DM310" s="20">
        <f t="shared" si="1007"/>
        <v>9.9999999999997868E-3</v>
      </c>
      <c r="DN310" s="20">
        <f t="shared" si="1008"/>
        <v>0</v>
      </c>
      <c r="DO310" s="18">
        <v>2.44</v>
      </c>
      <c r="DP310" s="18">
        <v>0</v>
      </c>
      <c r="DQ310" s="18">
        <v>1</v>
      </c>
      <c r="DR310" s="18">
        <v>1</v>
      </c>
      <c r="DS310" s="25">
        <f t="shared" si="1009"/>
        <v>2.44</v>
      </c>
      <c r="DT310" s="25">
        <f t="shared" si="1010"/>
        <v>0</v>
      </c>
      <c r="DU310" s="25">
        <f t="shared" si="1011"/>
        <v>5.27</v>
      </c>
      <c r="DV310" s="25">
        <f t="shared" si="1012"/>
        <v>0</v>
      </c>
      <c r="DW310" s="25">
        <f t="shared" si="1013"/>
        <v>5.27</v>
      </c>
      <c r="DX310" s="25">
        <f t="shared" si="1014"/>
        <v>11.8</v>
      </c>
      <c r="DY310" s="25">
        <f t="shared" si="1015"/>
        <v>0</v>
      </c>
      <c r="DZ310" s="25">
        <f t="shared" si="1016"/>
        <v>11.8</v>
      </c>
      <c r="EA310" s="25">
        <f t="shared" si="1017"/>
        <v>7.6</v>
      </c>
      <c r="EB310" s="25">
        <f t="shared" si="1018"/>
        <v>0</v>
      </c>
      <c r="EC310" s="25">
        <f t="shared" si="1019"/>
        <v>7.6</v>
      </c>
      <c r="ED310" s="25">
        <f t="shared" si="1020"/>
        <v>4.2</v>
      </c>
      <c r="EE310" s="25">
        <f t="shared" si="1020"/>
        <v>0</v>
      </c>
      <c r="EF310" s="25">
        <f t="shared" si="1021"/>
        <v>4.2</v>
      </c>
      <c r="EG310" s="25">
        <f t="shared" si="1022"/>
        <v>7.6</v>
      </c>
      <c r="EH310" s="25">
        <f t="shared" si="1022"/>
        <v>0</v>
      </c>
      <c r="EI310" s="25">
        <f t="shared" si="1023"/>
        <v>7.6</v>
      </c>
      <c r="EJ310" s="18">
        <v>160.52000000000001</v>
      </c>
      <c r="EK310" s="18">
        <v>210.19</v>
      </c>
      <c r="EL310" s="18" t="s">
        <v>1131</v>
      </c>
      <c r="EM310" s="18" t="s">
        <v>1132</v>
      </c>
      <c r="EN310" s="16" t="s">
        <v>774</v>
      </c>
      <c r="EO310" s="16" t="s">
        <v>132</v>
      </c>
      <c r="EP310" s="16" t="e">
        <f>IF(OR(EN310="Cống tròn",EN310="Cống hộp",EN310="Ống nhựa"),INDEX(#REF!,MATCH(E310,#REF!,0)),IF(OR(EN310="Rãnh xây",EN310="Rãnh bê tông"),INDEX(#REF!,MATCH(E310,#REF!,0)),0))</f>
        <v>#REF!</v>
      </c>
      <c r="EQ310" s="18">
        <v>48.269999999999982</v>
      </c>
      <c r="ER310" s="18">
        <v>1</v>
      </c>
      <c r="ES310" s="25">
        <f t="shared" si="1024"/>
        <v>48</v>
      </c>
      <c r="ET310" s="1" t="e">
        <f>_xlfn.IFNA(IF(EN310="Cống tròn",INDEX(#REF!,MATCH(E310,#REF!,0)),IF(EN310="Cống hộp",INDEX(#REF!,MATCH(E310,#REF!,0)),EU310&amp;" ,"&amp;EV310)),0)</f>
        <v>#REF!</v>
      </c>
      <c r="EU310" s="16" t="s">
        <v>769</v>
      </c>
      <c r="EV310" s="16" t="s">
        <v>775</v>
      </c>
      <c r="EW310" s="16" t="e">
        <f>_xlfn.IFNA(INDEX(#REF!,MATCH(E310,#REF!,0)),0)</f>
        <v>#REF!</v>
      </c>
      <c r="EX310" s="16"/>
      <c r="EY310" s="18">
        <v>0</v>
      </c>
      <c r="EZ310" s="18">
        <v>0</v>
      </c>
      <c r="FA310" s="18">
        <v>0</v>
      </c>
      <c r="FB310" s="18">
        <v>0</v>
      </c>
      <c r="FC310" s="18">
        <v>0</v>
      </c>
      <c r="FD310" s="25">
        <f t="shared" si="879"/>
        <v>0</v>
      </c>
      <c r="FE310" s="25">
        <f t="shared" si="1025"/>
        <v>0</v>
      </c>
      <c r="FF310" s="18">
        <v>0.1</v>
      </c>
      <c r="FG310" s="18">
        <v>2</v>
      </c>
      <c r="FH310" s="18">
        <v>1</v>
      </c>
      <c r="FI310" s="25">
        <f t="shared" si="1026"/>
        <v>1.2</v>
      </c>
      <c r="FJ310" s="18">
        <v>0</v>
      </c>
      <c r="FK310" s="18">
        <v>0</v>
      </c>
      <c r="FL310" s="18">
        <v>0.2</v>
      </c>
      <c r="FM310" s="18">
        <v>1.4</v>
      </c>
      <c r="FN310" s="18">
        <v>0</v>
      </c>
      <c r="FO310" s="25">
        <f t="shared" si="1027"/>
        <v>1.4</v>
      </c>
      <c r="FP310" s="18">
        <v>1.4999999999999999E-2</v>
      </c>
      <c r="FQ310" s="18">
        <v>1</v>
      </c>
      <c r="FR310" s="25">
        <f t="shared" si="880"/>
        <v>47</v>
      </c>
      <c r="FS310" s="25">
        <f t="shared" si="881"/>
        <v>0.69</v>
      </c>
      <c r="FT310" s="25">
        <f t="shared" si="882"/>
        <v>47.69</v>
      </c>
      <c r="FU310" s="25">
        <f t="shared" si="883"/>
        <v>-0.57999999999998408</v>
      </c>
      <c r="FV310" s="25" t="str">
        <f t="shared" si="1028"/>
        <v>Thêm 01</v>
      </c>
      <c r="FW310" s="25">
        <f t="shared" si="1029"/>
        <v>0.44</v>
      </c>
      <c r="FX310" s="16"/>
      <c r="FY310" s="16"/>
      <c r="FZ310" s="16"/>
      <c r="GA310" s="16"/>
      <c r="GB310" s="19">
        <v>0</v>
      </c>
      <c r="GC310" s="19">
        <v>0</v>
      </c>
      <c r="GD310" s="19">
        <v>0</v>
      </c>
      <c r="GE310" s="19">
        <v>0</v>
      </c>
      <c r="GF310" s="19">
        <v>0</v>
      </c>
      <c r="GG310" s="19">
        <v>0</v>
      </c>
      <c r="GH310" s="19">
        <v>0</v>
      </c>
      <c r="GI310" s="19">
        <v>0</v>
      </c>
      <c r="GJ310" s="19">
        <v>0</v>
      </c>
      <c r="GK310" s="19">
        <v>0</v>
      </c>
      <c r="GL310" s="25">
        <f t="shared" si="884"/>
        <v>0</v>
      </c>
      <c r="GM310" s="25">
        <f t="shared" si="1030"/>
        <v>0</v>
      </c>
      <c r="GN310" s="19">
        <v>0</v>
      </c>
      <c r="GO310" s="19">
        <v>0</v>
      </c>
      <c r="GP310" s="19">
        <v>0</v>
      </c>
      <c r="GQ310" s="19">
        <v>0</v>
      </c>
      <c r="GR310" s="1" t="e">
        <f>_xlfn.IFNA(INDEX(#REF!,MATCH(E310,#REF!,0)),0)</f>
        <v>#REF!</v>
      </c>
      <c r="GS310" s="16"/>
      <c r="GT310" s="18">
        <v>0</v>
      </c>
      <c r="GU310" s="18">
        <v>0</v>
      </c>
      <c r="GV310" s="18">
        <v>0</v>
      </c>
      <c r="GW310" s="18">
        <v>0</v>
      </c>
      <c r="GX310" s="25">
        <f t="shared" si="885"/>
        <v>0</v>
      </c>
      <c r="GY310" s="25">
        <f t="shared" si="886"/>
        <v>0</v>
      </c>
      <c r="GZ310" s="25">
        <f t="shared" si="1031"/>
        <v>0</v>
      </c>
      <c r="HA310" s="1" t="e" cm="1">
        <f t="array" ref="HA310">INDEX(#REF!,MATCH(EJ310&amp;EK310&amp;HD310&amp;HE310&amp;HF310,#REF!&amp;#REF!&amp;#REF!&amp;#REF!&amp;#REF!,0))</f>
        <v>#REF!</v>
      </c>
      <c r="HB310" s="16"/>
      <c r="HC310" s="25">
        <f t="shared" si="1032"/>
        <v>0</v>
      </c>
      <c r="HD310" s="18">
        <v>0</v>
      </c>
      <c r="HE310" s="18">
        <v>0</v>
      </c>
      <c r="HF310" s="18">
        <v>0</v>
      </c>
      <c r="HG310" s="1" t="e" cm="1">
        <f t="array" ref="HG310">INDEX(#REF!,MATCH(EJ310&amp;EK310&amp;HJ310&amp;HK310&amp;HL310,#REF!&amp;#REF!&amp;#REF!&amp;#REF!&amp;#REF!,0))</f>
        <v>#REF!</v>
      </c>
      <c r="HH310" s="16"/>
      <c r="HI310" s="25">
        <f t="shared" si="1033"/>
        <v>0</v>
      </c>
      <c r="HJ310" s="25">
        <f t="shared" si="1034"/>
        <v>0</v>
      </c>
      <c r="HK310" s="19">
        <v>0</v>
      </c>
      <c r="HL310" s="19">
        <v>0</v>
      </c>
      <c r="HM310" s="18">
        <v>0.01</v>
      </c>
      <c r="HN310" s="18">
        <v>1</v>
      </c>
      <c r="HO310" s="25">
        <f t="shared" si="1035"/>
        <v>0</v>
      </c>
      <c r="HP310" s="25">
        <f t="shared" si="1036"/>
        <v>0</v>
      </c>
      <c r="HQ310" s="25">
        <f t="shared" si="1037"/>
        <v>0</v>
      </c>
      <c r="HR310" s="25">
        <f t="shared" si="1038"/>
        <v>0</v>
      </c>
      <c r="HS310" s="25">
        <f t="shared" si="1039"/>
        <v>0</v>
      </c>
      <c r="HT310" s="19">
        <v>0</v>
      </c>
      <c r="HU310" s="19">
        <v>0</v>
      </c>
      <c r="HV310" s="19">
        <v>0</v>
      </c>
      <c r="HW310" s="25">
        <f t="shared" si="1040"/>
        <v>0</v>
      </c>
      <c r="HX310" s="19">
        <v>0</v>
      </c>
      <c r="HY310" s="19">
        <v>0</v>
      </c>
      <c r="HZ310" s="18">
        <v>43.96</v>
      </c>
      <c r="IA310" s="20">
        <f>ROUND(IF(EN310="Cống tròn",IF(EN310="Cống tròn",IF(EU310="Không có móng",IQ310-FF310,IF(EU310="Đế",IP310-FN310,IF(OR(EU310="Móng bê tông",EU310="Móng bê tông kết hợp đế"),II310-FJ310,0))),0),IF(EN310="Cống hộp",IF(AND(EN310="Cống hộp",EU310="Không có móng"),IQ310-GF310,IF(AND(EN310="Cống hộp",EU310="Móng bê tông"),IJ310-GB310,0)),IF(OR(EN310="Rãnh xây",EN310="Rãnh bê tông"),IF(OR(EN310="Rãnh xây",EN310="Rãnh bê tông"),IK310-GB310,0),IF(EN310="Ống nhựa",IF(AND(EN310="Ống nhựa",EU310="Không đắp cát"),IQ310-HT310,IF(AND(EN310="Ống nhựa",EU310="Đắp cát"),IH310-HX310,0)),IF(EN310="Rãnh thang",IF(EN310="Rãnh thang",IF(EU310="Móng bê tông",#REF!-#REF!,IQ310),0),0))))),2)</f>
        <v>42.1</v>
      </c>
      <c r="IB310" s="20">
        <f t="shared" si="1041"/>
        <v>1.8599999999999994</v>
      </c>
      <c r="IC310" s="20">
        <f t="shared" si="887"/>
        <v>42.099999999999994</v>
      </c>
      <c r="ID310" s="20">
        <f t="shared" si="888"/>
        <v>0</v>
      </c>
      <c r="IE310" s="20">
        <f t="shared" si="889"/>
        <v>0</v>
      </c>
      <c r="IF310" s="20">
        <f t="shared" si="890"/>
        <v>0</v>
      </c>
      <c r="IG310" s="20">
        <f>IF(EN310="Rãnh thang",IF(AND(EN310="Rãnh thang",EU310="Móng bê tông"),IQ310-#REF!,0),IF(EN310="Ống nhựa",IF(AND(EN310="Ống nhựa",EU310="Đắp cát"),IQ310-HT310,0),IF(EN310="Cống tròn",IF(EN310="Cống tròn",IF(OR(EU310="Móng bê tông",EU310="Móng bê tông kết hợp đế"),IM310-FL310,0),0),IF(EN310="Cống hộp",IF(AND(EN310="Cống hộp",EU310="Móng bê tông"),IN310-GD310,0),IF(OR(EN310="Rãnh xây",EN310="Rãnh bê tông"),IF(AND(EN310="Rãnh xây",EU310="Móng bê tông"),IO310-GD310,IF(AND(EN310="Rãnh bê tông",EU310="Móng bê tông"),IO310-GD310,0)),0)))))</f>
        <v>42.099999999999994</v>
      </c>
      <c r="IH310" s="20">
        <f t="shared" si="891"/>
        <v>0</v>
      </c>
      <c r="II310" s="20">
        <f t="shared" si="892"/>
        <v>42.099999999999994</v>
      </c>
      <c r="IJ310" s="20">
        <f t="shared" si="893"/>
        <v>0</v>
      </c>
      <c r="IK310" s="20">
        <f t="shared" si="894"/>
        <v>0</v>
      </c>
      <c r="IL310" s="20">
        <f t="shared" si="895"/>
        <v>42.3</v>
      </c>
      <c r="IM310" s="20">
        <f t="shared" si="896"/>
        <v>42.3</v>
      </c>
      <c r="IN310" s="20">
        <f t="shared" si="897"/>
        <v>0</v>
      </c>
      <c r="IO310" s="20">
        <f t="shared" si="898"/>
        <v>0</v>
      </c>
      <c r="IP310" s="20">
        <f t="shared" si="899"/>
        <v>0</v>
      </c>
      <c r="IQ310" s="18">
        <v>42.4</v>
      </c>
      <c r="IR310" s="25">
        <f t="shared" si="1042"/>
        <v>0</v>
      </c>
      <c r="IS310" s="25">
        <f t="shared" si="900"/>
        <v>0</v>
      </c>
      <c r="IT310" s="25">
        <f t="shared" si="901"/>
        <v>0</v>
      </c>
      <c r="IU310" s="25">
        <f>ROUND(IF(EN310="Cống tròn",IF(EN310="Cống tròn",IV310+FF310,0),IF(EN310="Cống hộp",IF(EN310="Cống hộp",IV310+GP310,0),IF(OR(EN310="Rãnh xây",EN310="Rãnh bê tông"),IF(OR(EN310="Rãnh xây",EN310="Rãnh bê tông"),IV310+GP310,0),IF(EN310="ống nhựa",IF(EN310="Ống nhựa",IV310+HT310,0),IF(EN310="Rãnh thang",IF(EN310="Rãnh thang",IQ310+#REF!,0),0))))),2)</f>
        <v>43.41</v>
      </c>
      <c r="IV310" s="18">
        <v>43.31</v>
      </c>
      <c r="IW310" s="25">
        <f t="shared" si="902"/>
        <v>43.41</v>
      </c>
      <c r="IX310" s="25">
        <f t="shared" si="903"/>
        <v>0</v>
      </c>
      <c r="IY310" s="25">
        <f t="shared" si="904"/>
        <v>0</v>
      </c>
      <c r="IZ310" s="25">
        <f t="shared" si="905"/>
        <v>0</v>
      </c>
      <c r="JA310" s="25">
        <f t="shared" si="906"/>
        <v>0</v>
      </c>
      <c r="JB310" s="18">
        <v>43.04</v>
      </c>
      <c r="JC310" s="20">
        <f>ROUND(IF(EN310="Cống tròn",IF(EN310="Cống tròn",IF(EU310="Không có móng",JS310-FF310,IF(EU310="Đế",JR310-FN310,IF(OR(EU310="Móng bê tông",EU310="Móng bê tông kết hợp đế"),JK310-FJ310,0))),0),IF(EN310="Cống hộp",IF(AND(EN310="Cống hộp",EU310="Không có móng"),JS310-GF310,IF(AND(EN310="Cống hộp",EU310="Móng bê tông"),JL310-GB310,0)),IF(OR(EN310="Rãnh xây",EN310="Rãnh bê tông"),IF(OR(EN310="Rãnh xây",EN310="Rãnh bê tông"),JM310-GB310,0),IF(EN310="Ống nhựa",IF(AND(EN310="Ống nhựa",EU310="Không đắp cát"),JS310-HT310,IF(AND(EN310="Ống nhựa",EU310="Đắp cát"),JJ310-HX310,0)),IF(EN310="Rãnh thang",IF(EN310="Rãnh thang",IF(EU310="Móng bê tông",#REF!-#REF!,JS310),0),0))))),2)</f>
        <v>42.01</v>
      </c>
      <c r="JD310" s="20">
        <f t="shared" si="1043"/>
        <v>1.0300000000000011</v>
      </c>
      <c r="JE310" s="20">
        <f t="shared" si="907"/>
        <v>42.01</v>
      </c>
      <c r="JF310" s="20">
        <f t="shared" si="908"/>
        <v>0</v>
      </c>
      <c r="JG310" s="20">
        <f t="shared" si="909"/>
        <v>0</v>
      </c>
      <c r="JH310" s="20">
        <f t="shared" si="910"/>
        <v>0</v>
      </c>
      <c r="JI310" s="20">
        <f>IF(EN310="Rãnh thang",IF(AND(EN310="Rãnh thang",EU310="Móng bê tông"),JS310-#REF!,0),IF(EN310="Ống nhựa",IF(AND(EN310="Ống nhựa",EU310="Đắp cát"),JS310-HT310,0),IF(EN310="Cống tròn",IF(EN310="Cống tròn",IF(OR(EU310="Móng bê tông",EU310="Móng bê tông kết hợp đế"),JO310-FL310,0),0),IF(EN310="Cống hộp",IF(AND(EN310="Cống hộp",EU310="Móng bê tông"),JP310-GD310,0),IF(OR(EN310="Rãnh xây",EN310="Rãnh bê tông"),IF(AND(EN310="Rãnh xây",EU310="Móng bê tông"),JQ310-GD310,IF(AND(EN310="Rãnh bê tông",EU310="Móng bê tông"),JQ310-GD310,0)),0)))))</f>
        <v>42.01</v>
      </c>
      <c r="JJ310" s="20">
        <f t="shared" si="911"/>
        <v>0</v>
      </c>
      <c r="JK310" s="20">
        <f t="shared" si="912"/>
        <v>42.01</v>
      </c>
      <c r="JL310" s="20">
        <f t="shared" si="913"/>
        <v>0</v>
      </c>
      <c r="JM310" s="20">
        <f t="shared" si="914"/>
        <v>0</v>
      </c>
      <c r="JN310" s="20">
        <f t="shared" si="915"/>
        <v>42.21</v>
      </c>
      <c r="JO310" s="20">
        <f t="shared" si="916"/>
        <v>42.21</v>
      </c>
      <c r="JP310" s="20">
        <f t="shared" si="917"/>
        <v>0</v>
      </c>
      <c r="JQ310" s="20">
        <f t="shared" si="918"/>
        <v>0</v>
      </c>
      <c r="JR310" s="20">
        <f t="shared" si="919"/>
        <v>0</v>
      </c>
      <c r="JS310" s="26">
        <v>42.31</v>
      </c>
      <c r="JT310" s="25">
        <f t="shared" si="1044"/>
        <v>0</v>
      </c>
      <c r="JU310" s="25">
        <f t="shared" si="920"/>
        <v>0</v>
      </c>
      <c r="JV310" s="25">
        <f t="shared" si="921"/>
        <v>0</v>
      </c>
      <c r="JW310" s="25">
        <f>ROUND(IF(EN310="Cống tròn",IF(EN310="Cống tròn",JX310+FF310,0),IF(EN310="Cống hộp",IF(EN310="Cống hộp",JX310+GP310,0),IF(OR(EN310="Rãnh xây",EN310="Rãnh bê tông"),IF(OR(EN310="Rãnh xây",EN310="Rãnh bê tông"),JX310+GP310,0),IF(EN310="ống nhựa",IF(EN310="Ống nhựa",JX310+HT310,0),IF(EN310="Rãnh thang",IF(EN310="Rãnh thang",JS310+#REF!,0),0))))),2)</f>
        <v>43.41</v>
      </c>
      <c r="JX310" s="27">
        <v>43.31</v>
      </c>
      <c r="JY310" s="25">
        <f t="shared" si="922"/>
        <v>43.41</v>
      </c>
      <c r="JZ310" s="25">
        <f t="shared" si="923"/>
        <v>0</v>
      </c>
      <c r="KA310" s="25">
        <f t="shared" si="924"/>
        <v>0</v>
      </c>
      <c r="KB310" s="25">
        <f t="shared" si="925"/>
        <v>0</v>
      </c>
      <c r="KC310" s="25">
        <f t="shared" si="926"/>
        <v>0</v>
      </c>
      <c r="KD310" s="28" t="s">
        <v>98</v>
      </c>
      <c r="KE310" s="27">
        <v>0</v>
      </c>
      <c r="KF310" s="25">
        <f t="shared" si="927"/>
        <v>1.8599999999999994</v>
      </c>
      <c r="KG310" s="25">
        <f t="shared" si="1045"/>
        <v>1.8599999999999994</v>
      </c>
      <c r="KH310" s="27">
        <v>0</v>
      </c>
      <c r="KI310" s="25">
        <f t="shared" si="928"/>
        <v>1.0300000000000011</v>
      </c>
      <c r="KJ310" s="25">
        <f t="shared" si="1046"/>
        <v>1.0300000000000011</v>
      </c>
      <c r="KK310" s="25">
        <f t="shared" si="929"/>
        <v>0</v>
      </c>
      <c r="KL310" s="25">
        <f t="shared" si="930"/>
        <v>0</v>
      </c>
      <c r="KM310" s="25">
        <f t="shared" si="1047"/>
        <v>0</v>
      </c>
      <c r="KN310" s="25">
        <f t="shared" si="931"/>
        <v>0</v>
      </c>
      <c r="KO310" s="25">
        <f t="shared" si="932"/>
        <v>0</v>
      </c>
      <c r="KP310" s="25">
        <f t="shared" si="1048"/>
        <v>0</v>
      </c>
      <c r="KQ310" s="25">
        <f t="shared" si="933"/>
        <v>0.2</v>
      </c>
      <c r="KR310" s="25">
        <f t="shared" si="934"/>
        <v>0.2</v>
      </c>
      <c r="KS310" s="25">
        <f t="shared" si="1049"/>
        <v>0.2</v>
      </c>
      <c r="KT310" s="25">
        <f t="shared" si="935"/>
        <v>0</v>
      </c>
      <c r="KU310" s="25">
        <f t="shared" si="936"/>
        <v>0</v>
      </c>
      <c r="KV310" s="25">
        <f t="shared" si="1050"/>
        <v>0</v>
      </c>
      <c r="KW310" s="25">
        <f t="shared" si="863"/>
        <v>0</v>
      </c>
      <c r="KX310" s="25">
        <f t="shared" si="937"/>
        <v>0</v>
      </c>
      <c r="KY310" s="25">
        <f t="shared" si="1051"/>
        <v>0</v>
      </c>
      <c r="KZ310" s="25">
        <f t="shared" si="938"/>
        <v>0</v>
      </c>
      <c r="LA310" s="25">
        <f t="shared" si="939"/>
        <v>0</v>
      </c>
      <c r="LB310" s="25">
        <f t="shared" si="1052"/>
        <v>0</v>
      </c>
      <c r="LC310" s="25">
        <f t="shared" si="940"/>
        <v>1.4</v>
      </c>
      <c r="LD310" s="25">
        <f t="shared" si="941"/>
        <v>0.83000000000000118</v>
      </c>
      <c r="LE310" s="25">
        <f t="shared" si="1053"/>
        <v>1.1150000000000007</v>
      </c>
      <c r="LF310" s="25">
        <f t="shared" si="942"/>
        <v>0</v>
      </c>
      <c r="LG310" s="25">
        <f t="shared" si="943"/>
        <v>0</v>
      </c>
      <c r="LH310" s="25">
        <f t="shared" si="1054"/>
        <v>0</v>
      </c>
      <c r="LI310" s="25">
        <f t="shared" si="944"/>
        <v>0</v>
      </c>
      <c r="LJ310" s="25">
        <f t="shared" si="945"/>
        <v>0</v>
      </c>
      <c r="LK310" s="25">
        <f t="shared" si="1055"/>
        <v>0</v>
      </c>
      <c r="LL310" s="25">
        <f t="shared" si="946"/>
        <v>0</v>
      </c>
      <c r="LM310" s="25">
        <f t="shared" si="947"/>
        <v>0</v>
      </c>
      <c r="LN310" s="25">
        <f t="shared" si="1056"/>
        <v>0</v>
      </c>
      <c r="LO310" s="25">
        <f t="shared" si="948"/>
        <v>0</v>
      </c>
      <c r="LP310" s="25">
        <f t="shared" si="949"/>
        <v>0</v>
      </c>
      <c r="LQ310" s="25">
        <f t="shared" si="1057"/>
        <v>0</v>
      </c>
      <c r="LR310" s="25">
        <f t="shared" si="950"/>
        <v>0</v>
      </c>
      <c r="LS310" s="25">
        <f t="shared" si="951"/>
        <v>0</v>
      </c>
      <c r="LT310" s="25">
        <f t="shared" si="1058"/>
        <v>0</v>
      </c>
      <c r="LU310" s="25">
        <f t="shared" si="952"/>
        <v>0</v>
      </c>
      <c r="LV310" s="25">
        <f t="shared" si="953"/>
        <v>0</v>
      </c>
      <c r="LW310" s="25">
        <f t="shared" si="1059"/>
        <v>0</v>
      </c>
      <c r="LX310" s="25">
        <f t="shared" si="954"/>
        <v>0</v>
      </c>
      <c r="LY310" s="25">
        <f t="shared" si="955"/>
        <v>0</v>
      </c>
      <c r="LZ310" s="25">
        <f t="shared" si="1060"/>
        <v>0</v>
      </c>
      <c r="MA310" s="25">
        <f t="shared" si="956"/>
        <v>0</v>
      </c>
      <c r="MB310" s="25">
        <f t="shared" si="957"/>
        <v>0</v>
      </c>
      <c r="MC310" s="25">
        <f t="shared" si="1061"/>
        <v>0</v>
      </c>
      <c r="MD310" s="25">
        <f t="shared" si="958"/>
        <v>0</v>
      </c>
      <c r="ME310" s="25">
        <f t="shared" si="959"/>
        <v>0</v>
      </c>
      <c r="MF310" s="25">
        <f t="shared" si="1062"/>
        <v>0</v>
      </c>
      <c r="MG310" s="25">
        <f t="shared" si="960"/>
        <v>0</v>
      </c>
      <c r="MH310" s="25">
        <f t="shared" si="961"/>
        <v>0</v>
      </c>
      <c r="MI310" s="25">
        <f t="shared" si="1063"/>
        <v>0</v>
      </c>
      <c r="MJ310" s="25">
        <f t="shared" si="962"/>
        <v>0</v>
      </c>
      <c r="MK310" s="25">
        <f t="shared" si="963"/>
        <v>0</v>
      </c>
      <c r="ML310" s="25">
        <f t="shared" si="1064"/>
        <v>0</v>
      </c>
      <c r="MM310" s="25">
        <f t="shared" si="964"/>
        <v>0</v>
      </c>
      <c r="MN310" s="25">
        <f t="shared" si="965"/>
        <v>0</v>
      </c>
      <c r="MO310" s="25">
        <f t="shared" si="1065"/>
        <v>0</v>
      </c>
      <c r="MP310" s="25">
        <f t="shared" si="966"/>
        <v>0</v>
      </c>
      <c r="MQ310" s="25">
        <f t="shared" si="967"/>
        <v>0</v>
      </c>
      <c r="MR310" s="25">
        <f t="shared" si="1066"/>
        <v>0</v>
      </c>
      <c r="MS310" s="29">
        <v>1.4</v>
      </c>
      <c r="MT310" s="29">
        <v>0</v>
      </c>
      <c r="MU310" s="29">
        <v>1</v>
      </c>
      <c r="MV310" s="29">
        <v>1</v>
      </c>
      <c r="MW310" s="25">
        <f t="shared" si="968"/>
        <v>1.4</v>
      </c>
      <c r="MX310" s="25">
        <f t="shared" si="969"/>
        <v>2.6</v>
      </c>
      <c r="MY310" s="25">
        <f t="shared" si="970"/>
        <v>0</v>
      </c>
      <c r="MZ310" s="25">
        <f t="shared" si="971"/>
        <v>0</v>
      </c>
      <c r="NA310" s="25">
        <f t="shared" si="972"/>
        <v>1.4</v>
      </c>
      <c r="NB310" s="25">
        <f t="shared" si="973"/>
        <v>1.44</v>
      </c>
      <c r="NC310" s="25">
        <f t="shared" si="974"/>
        <v>0</v>
      </c>
      <c r="ND310" s="25">
        <f t="shared" si="975"/>
        <v>0</v>
      </c>
      <c r="NE310" s="25">
        <f t="shared" si="1067"/>
        <v>1.4</v>
      </c>
      <c r="NF310" s="25">
        <f t="shared" si="1067"/>
        <v>2.02</v>
      </c>
      <c r="NG310" s="25">
        <f t="shared" si="1067"/>
        <v>0</v>
      </c>
      <c r="NH310" s="25">
        <f t="shared" si="976"/>
        <v>0</v>
      </c>
      <c r="NI310" s="25">
        <f t="shared" si="977"/>
        <v>97.51</v>
      </c>
      <c r="NJ310" s="25">
        <f t="shared" si="978"/>
        <v>0</v>
      </c>
      <c r="NK310" s="25">
        <f t="shared" si="979"/>
        <v>97.51</v>
      </c>
      <c r="NL310" s="25">
        <f t="shared" si="980"/>
        <v>60.62</v>
      </c>
      <c r="NM310" s="25">
        <f t="shared" si="981"/>
        <v>0</v>
      </c>
      <c r="NN310" s="25">
        <f t="shared" si="1068"/>
        <v>60.62</v>
      </c>
      <c r="NO310" s="25">
        <f t="shared" si="982"/>
        <v>0</v>
      </c>
      <c r="NP310" s="25">
        <f t="shared" si="983"/>
        <v>0</v>
      </c>
      <c r="NQ310" s="25">
        <f t="shared" si="1069"/>
        <v>0</v>
      </c>
      <c r="NR310" s="25">
        <f t="shared" si="984"/>
        <v>0</v>
      </c>
      <c r="NS310" s="25">
        <f t="shared" si="985"/>
        <v>0</v>
      </c>
      <c r="NT310" s="25">
        <f t="shared" si="1070"/>
        <v>0</v>
      </c>
      <c r="NU310" s="25">
        <f t="shared" si="986"/>
        <v>0</v>
      </c>
      <c r="NV310" s="25">
        <f t="shared" si="987"/>
        <v>0</v>
      </c>
      <c r="NW310" s="25">
        <f t="shared" si="1071"/>
        <v>0</v>
      </c>
      <c r="NX310" s="25">
        <f t="shared" si="1072"/>
        <v>60.62</v>
      </c>
      <c r="NY310" s="25">
        <f t="shared" si="1072"/>
        <v>0</v>
      </c>
      <c r="NZ310" s="25">
        <f t="shared" si="1073"/>
        <v>60.62</v>
      </c>
      <c r="OA310" s="25">
        <f t="shared" si="1074"/>
        <v>36.89</v>
      </c>
      <c r="OB310" s="25">
        <f t="shared" si="1074"/>
        <v>0</v>
      </c>
      <c r="OC310" s="25">
        <f t="shared" si="1075"/>
        <v>36.89</v>
      </c>
      <c r="OD310" s="25">
        <f t="shared" si="1076"/>
        <v>60.62</v>
      </c>
      <c r="OE310" s="25">
        <f t="shared" si="1076"/>
        <v>0</v>
      </c>
      <c r="OF310" s="25">
        <f t="shared" si="1076"/>
        <v>60.62</v>
      </c>
      <c r="OG310" s="25">
        <f t="shared" si="988"/>
        <v>0</v>
      </c>
      <c r="OH310" s="25">
        <f t="shared" si="989"/>
        <v>0</v>
      </c>
      <c r="OI310" s="25">
        <f t="shared" si="990"/>
        <v>0</v>
      </c>
      <c r="OJ310" s="25">
        <f t="shared" si="991"/>
        <v>0</v>
      </c>
      <c r="OK310" s="25">
        <f t="shared" si="992"/>
        <v>0</v>
      </c>
      <c r="OL310" s="25">
        <f t="shared" si="993"/>
        <v>0</v>
      </c>
      <c r="OM310" s="25">
        <f t="shared" si="1077"/>
        <v>0</v>
      </c>
      <c r="ON310" s="25">
        <f t="shared" si="1077"/>
        <v>0</v>
      </c>
      <c r="OO310" s="25">
        <f t="shared" si="1077"/>
        <v>0</v>
      </c>
      <c r="OP310" s="25">
        <f t="shared" si="994"/>
        <v>0</v>
      </c>
      <c r="OQ310" s="25">
        <f t="shared" si="995"/>
        <v>0</v>
      </c>
      <c r="OR310" s="25">
        <f t="shared" si="1078"/>
        <v>0</v>
      </c>
      <c r="OS310" s="30">
        <v>536013.27</v>
      </c>
      <c r="OT310" s="30">
        <v>2371169.2599999998</v>
      </c>
    </row>
    <row r="311" spans="1:410" ht="33" customHeight="1" x14ac:dyDescent="0.25">
      <c r="A311" s="18"/>
      <c r="B311" s="18" t="s">
        <v>1129</v>
      </c>
      <c r="C311" s="18">
        <v>210.19</v>
      </c>
      <c r="D311" s="16" t="e">
        <f>_xlfn.IFNA(INDEX(#REF!,MATCH(E311,#REF!,0)),0)</f>
        <v>#REF!</v>
      </c>
      <c r="E311" s="18" t="s">
        <v>1132</v>
      </c>
      <c r="F311" s="16" t="s">
        <v>765</v>
      </c>
      <c r="G311" s="16" t="s">
        <v>810</v>
      </c>
      <c r="H311" s="16" t="s">
        <v>767</v>
      </c>
      <c r="I311" s="16" t="s">
        <v>768</v>
      </c>
      <c r="J311" s="16" t="s">
        <v>811</v>
      </c>
      <c r="K311" s="16" t="s">
        <v>770</v>
      </c>
      <c r="L311" s="16" t="s">
        <v>771</v>
      </c>
      <c r="M311" s="18">
        <v>1.8399999999999999</v>
      </c>
      <c r="N311" s="18">
        <v>1.8399999999999999</v>
      </c>
      <c r="O311" s="18">
        <v>2.2399999999999998</v>
      </c>
      <c r="P311" s="18">
        <v>2.2399999999999998</v>
      </c>
      <c r="Q311" s="18">
        <v>0.1</v>
      </c>
      <c r="R311" s="18">
        <v>2.04</v>
      </c>
      <c r="S311" s="18">
        <v>2.04</v>
      </c>
      <c r="T311" s="18">
        <v>0.2</v>
      </c>
      <c r="U311" s="18">
        <v>0</v>
      </c>
      <c r="V311" s="18">
        <v>0</v>
      </c>
      <c r="W311" s="18">
        <v>0</v>
      </c>
      <c r="X311" s="18">
        <v>1.8399999999999999</v>
      </c>
      <c r="Y311" s="18">
        <v>1.7999999999999998</v>
      </c>
      <c r="Z311" s="20">
        <f t="shared" si="996"/>
        <v>1.7</v>
      </c>
      <c r="AA311" s="18">
        <v>0.22</v>
      </c>
      <c r="AB311" s="18">
        <v>0</v>
      </c>
      <c r="AC311" s="18">
        <v>0</v>
      </c>
      <c r="AD311" s="18">
        <v>0</v>
      </c>
      <c r="AE311" s="18">
        <v>0</v>
      </c>
      <c r="AF311" s="18">
        <v>0</v>
      </c>
      <c r="AG311" s="18">
        <v>1.4</v>
      </c>
      <c r="AH311" s="18">
        <v>1.4</v>
      </c>
      <c r="AI311" s="20">
        <f t="shared" si="997"/>
        <v>1.8499999999999999</v>
      </c>
      <c r="AJ311" s="18">
        <v>0</v>
      </c>
      <c r="AK311" s="18">
        <v>0</v>
      </c>
      <c r="AL311" s="20">
        <f t="shared" si="998"/>
        <v>0</v>
      </c>
      <c r="AM311" s="18">
        <v>1.8399999999999999</v>
      </c>
      <c r="AN311" s="18">
        <v>1.4</v>
      </c>
      <c r="AO311" s="18">
        <v>0.15</v>
      </c>
      <c r="AP311" s="18">
        <v>0.22</v>
      </c>
      <c r="AQ311" s="18">
        <v>0</v>
      </c>
      <c r="AR311" s="18">
        <v>0</v>
      </c>
      <c r="AS311" s="18">
        <v>0</v>
      </c>
      <c r="AT311" s="18">
        <v>0</v>
      </c>
      <c r="AU311" s="18">
        <v>0</v>
      </c>
      <c r="AV311" s="18">
        <v>1</v>
      </c>
      <c r="AW311" s="18">
        <v>0</v>
      </c>
      <c r="AX311" s="18">
        <v>0</v>
      </c>
      <c r="AY311" s="18">
        <v>0</v>
      </c>
      <c r="AZ311" s="18">
        <v>0</v>
      </c>
      <c r="BA311" s="18">
        <v>0</v>
      </c>
      <c r="BB311" s="18">
        <v>0</v>
      </c>
      <c r="BC311" s="18">
        <v>0</v>
      </c>
      <c r="BD311" s="18">
        <v>0</v>
      </c>
      <c r="BE311" s="18">
        <v>2</v>
      </c>
      <c r="BF311" s="18">
        <v>0</v>
      </c>
      <c r="BG311" s="18">
        <v>0</v>
      </c>
      <c r="BH311" s="18">
        <v>0</v>
      </c>
      <c r="BI311" s="18">
        <v>0</v>
      </c>
      <c r="BJ311" s="18">
        <v>0</v>
      </c>
      <c r="BK311" s="18">
        <v>0</v>
      </c>
      <c r="BL311" s="18">
        <v>0</v>
      </c>
      <c r="BM311" s="18">
        <v>0</v>
      </c>
      <c r="BN311" s="18">
        <v>0</v>
      </c>
      <c r="BO311" s="18">
        <v>0</v>
      </c>
      <c r="BP311" s="18">
        <v>0</v>
      </c>
      <c r="BQ311" s="18">
        <v>0</v>
      </c>
      <c r="BR311" s="18">
        <v>0</v>
      </c>
      <c r="BS311" s="18">
        <v>0</v>
      </c>
      <c r="BT311" s="18">
        <v>0</v>
      </c>
      <c r="BU311" s="18">
        <v>0</v>
      </c>
      <c r="BV311" s="18">
        <v>0</v>
      </c>
      <c r="BW311" s="18">
        <v>0</v>
      </c>
      <c r="BX311" s="18">
        <v>0</v>
      </c>
      <c r="BY311" s="18">
        <v>0</v>
      </c>
      <c r="BZ311" s="18">
        <v>0</v>
      </c>
      <c r="CA311" s="16" t="e">
        <f>_xlfn.IFNA(IF(RIGHT(D311,2)="=G",0,INDEX(#REF!,MATCH(E311,#REF!,0))),0)</f>
        <v>#REF!</v>
      </c>
      <c r="CB311" s="16" t="s">
        <v>776</v>
      </c>
      <c r="CC311" s="18">
        <v>0</v>
      </c>
      <c r="CD311" s="18">
        <v>0</v>
      </c>
      <c r="CE311" s="18">
        <v>1.84</v>
      </c>
      <c r="CF311" s="18">
        <v>0.9</v>
      </c>
      <c r="CG311" s="18">
        <v>0.12</v>
      </c>
      <c r="CH311" s="18">
        <v>2</v>
      </c>
      <c r="CI311" s="16" t="s">
        <v>98</v>
      </c>
      <c r="CJ311" s="18">
        <v>0</v>
      </c>
      <c r="CK311" s="20">
        <f t="shared" si="864"/>
        <v>1.33</v>
      </c>
      <c r="CL311" s="20">
        <f t="shared" si="999"/>
        <v>1.33</v>
      </c>
      <c r="CM311" s="18">
        <v>30.98</v>
      </c>
      <c r="CN311" s="18">
        <v>43.88</v>
      </c>
      <c r="CO311" s="18">
        <v>43.041000000000004</v>
      </c>
      <c r="CP311" s="22">
        <f t="shared" si="865"/>
        <v>43.04</v>
      </c>
      <c r="CQ311" s="22">
        <f t="shared" si="866"/>
        <v>41.71</v>
      </c>
      <c r="CR311" s="22">
        <f t="shared" si="1000"/>
        <v>1.33</v>
      </c>
      <c r="CS311" s="22">
        <f t="shared" si="867"/>
        <v>41.809999999999995</v>
      </c>
      <c r="CT311" s="22">
        <f t="shared" si="868"/>
        <v>42.01</v>
      </c>
      <c r="CU311" s="18">
        <v>42.01</v>
      </c>
      <c r="CV311" s="22">
        <f t="shared" si="1001"/>
        <v>1.7</v>
      </c>
      <c r="CW311" s="22">
        <f t="shared" si="869"/>
        <v>0</v>
      </c>
      <c r="CX311" s="22">
        <f t="shared" si="870"/>
        <v>0</v>
      </c>
      <c r="CY311" s="22">
        <f t="shared" si="871"/>
        <v>43.73</v>
      </c>
      <c r="CZ311" s="22">
        <f t="shared" si="872"/>
        <v>43.88</v>
      </c>
      <c r="DA311" s="18">
        <v>43.88</v>
      </c>
      <c r="DB311" s="20">
        <f t="shared" si="1002"/>
        <v>2.17</v>
      </c>
      <c r="DC311" s="20">
        <f t="shared" si="1003"/>
        <v>0.84</v>
      </c>
      <c r="DD311" s="20">
        <f t="shared" si="1004"/>
        <v>1.33</v>
      </c>
      <c r="DE311" s="20">
        <f t="shared" si="873"/>
        <v>0.1</v>
      </c>
      <c r="DF311" s="20">
        <f t="shared" si="874"/>
        <v>0.2</v>
      </c>
      <c r="DG311" s="20">
        <f t="shared" si="875"/>
        <v>1.03</v>
      </c>
      <c r="DH311" s="20">
        <f t="shared" si="876"/>
        <v>0</v>
      </c>
      <c r="DI311" s="20">
        <f t="shared" si="877"/>
        <v>0</v>
      </c>
      <c r="DJ311" s="20">
        <f t="shared" si="878"/>
        <v>0</v>
      </c>
      <c r="DK311" s="20">
        <f t="shared" si="1005"/>
        <v>1.33</v>
      </c>
      <c r="DL311" s="20">
        <f t="shared" si="1006"/>
        <v>0</v>
      </c>
      <c r="DM311" s="20">
        <f t="shared" si="1007"/>
        <v>0</v>
      </c>
      <c r="DN311" s="20">
        <f t="shared" si="1008"/>
        <v>0</v>
      </c>
      <c r="DO311" s="18">
        <v>2.44</v>
      </c>
      <c r="DP311" s="18">
        <v>0</v>
      </c>
      <c r="DQ311" s="18">
        <v>1</v>
      </c>
      <c r="DR311" s="18">
        <v>1</v>
      </c>
      <c r="DS311" s="25">
        <f t="shared" si="1009"/>
        <v>2.44</v>
      </c>
      <c r="DT311" s="25">
        <f t="shared" si="1010"/>
        <v>0</v>
      </c>
      <c r="DU311" s="25">
        <f t="shared" si="1011"/>
        <v>3.25</v>
      </c>
      <c r="DV311" s="25">
        <f t="shared" si="1012"/>
        <v>0</v>
      </c>
      <c r="DW311" s="25">
        <f t="shared" si="1013"/>
        <v>3.25</v>
      </c>
      <c r="DX311" s="25">
        <f t="shared" si="1014"/>
        <v>7.28</v>
      </c>
      <c r="DY311" s="25">
        <f t="shared" si="1015"/>
        <v>0</v>
      </c>
      <c r="DZ311" s="25">
        <f t="shared" si="1016"/>
        <v>7.28</v>
      </c>
      <c r="EA311" s="25">
        <f t="shared" si="1017"/>
        <v>4.82</v>
      </c>
      <c r="EB311" s="25">
        <f t="shared" si="1018"/>
        <v>0</v>
      </c>
      <c r="EC311" s="25">
        <f t="shared" si="1019"/>
        <v>4.82</v>
      </c>
      <c r="ED311" s="25">
        <f t="shared" si="1020"/>
        <v>2.46</v>
      </c>
      <c r="EE311" s="25">
        <f t="shared" si="1020"/>
        <v>0</v>
      </c>
      <c r="EF311" s="25">
        <f t="shared" si="1021"/>
        <v>2.46</v>
      </c>
      <c r="EG311" s="25">
        <f t="shared" si="1022"/>
        <v>4.82</v>
      </c>
      <c r="EH311" s="25">
        <f t="shared" si="1022"/>
        <v>0</v>
      </c>
      <c r="EI311" s="25">
        <f t="shared" si="1023"/>
        <v>4.82</v>
      </c>
      <c r="EJ311" s="18">
        <v>210.19</v>
      </c>
      <c r="EK311" s="18">
        <v>261.51</v>
      </c>
      <c r="EL311" s="18" t="s">
        <v>1132</v>
      </c>
      <c r="EM311" s="18" t="s">
        <v>1133</v>
      </c>
      <c r="EN311" s="16" t="s">
        <v>774</v>
      </c>
      <c r="EO311" s="16" t="s">
        <v>132</v>
      </c>
      <c r="EP311" s="16" t="e">
        <f>IF(OR(EN311="Cống tròn",EN311="Cống hộp",EN311="Ống nhựa"),INDEX(#REF!,MATCH(E311,#REF!,0)),IF(OR(EN311="Rãnh xây",EN311="Rãnh bê tông"),INDEX(#REF!,MATCH(E311,#REF!,0)),0))</f>
        <v>#REF!</v>
      </c>
      <c r="EQ311" s="18">
        <v>49.919999999999987</v>
      </c>
      <c r="ER311" s="18">
        <v>1</v>
      </c>
      <c r="ES311" s="25">
        <f t="shared" si="1024"/>
        <v>50</v>
      </c>
      <c r="ET311" s="1" t="e">
        <f>_xlfn.IFNA(IF(EN311="Cống tròn",INDEX(#REF!,MATCH(E311,#REF!,0)),IF(EN311="Cống hộp",INDEX(#REF!,MATCH(E311,#REF!,0)),EU311&amp;" ,"&amp;EV311)),0)</f>
        <v>#REF!</v>
      </c>
      <c r="EU311" s="16" t="s">
        <v>769</v>
      </c>
      <c r="EV311" s="16" t="s">
        <v>775</v>
      </c>
      <c r="EW311" s="16" t="e">
        <f>_xlfn.IFNA(INDEX(#REF!,MATCH(E311,#REF!,0)),0)</f>
        <v>#REF!</v>
      </c>
      <c r="EX311" s="16"/>
      <c r="EY311" s="18">
        <v>0</v>
      </c>
      <c r="EZ311" s="18">
        <v>0</v>
      </c>
      <c r="FA311" s="18">
        <v>0</v>
      </c>
      <c r="FB311" s="18">
        <v>0</v>
      </c>
      <c r="FC311" s="18">
        <v>0</v>
      </c>
      <c r="FD311" s="25">
        <f t="shared" si="879"/>
        <v>0</v>
      </c>
      <c r="FE311" s="25">
        <f t="shared" si="1025"/>
        <v>0</v>
      </c>
      <c r="FF311" s="18">
        <v>0.1</v>
      </c>
      <c r="FG311" s="18">
        <v>2</v>
      </c>
      <c r="FH311" s="18">
        <v>1</v>
      </c>
      <c r="FI311" s="25">
        <f t="shared" si="1026"/>
        <v>1.2</v>
      </c>
      <c r="FJ311" s="18">
        <v>0</v>
      </c>
      <c r="FK311" s="18">
        <v>0</v>
      </c>
      <c r="FL311" s="18">
        <v>0.2</v>
      </c>
      <c r="FM311" s="18">
        <v>1.4</v>
      </c>
      <c r="FN311" s="18">
        <v>0</v>
      </c>
      <c r="FO311" s="25">
        <f t="shared" si="1027"/>
        <v>1.4</v>
      </c>
      <c r="FP311" s="18">
        <v>1.4999999999999999E-2</v>
      </c>
      <c r="FQ311" s="18">
        <v>1</v>
      </c>
      <c r="FR311" s="25">
        <f t="shared" si="880"/>
        <v>49</v>
      </c>
      <c r="FS311" s="25">
        <f t="shared" si="881"/>
        <v>0.72</v>
      </c>
      <c r="FT311" s="25">
        <f t="shared" si="882"/>
        <v>49.72</v>
      </c>
      <c r="FU311" s="25">
        <f t="shared" si="883"/>
        <v>-0.19999999999998863</v>
      </c>
      <c r="FV311" s="25" t="str">
        <f t="shared" si="1028"/>
        <v>Thêm 01</v>
      </c>
      <c r="FW311" s="25">
        <f t="shared" si="1029"/>
        <v>0.82</v>
      </c>
      <c r="FX311" s="16"/>
      <c r="FY311" s="16"/>
      <c r="FZ311" s="16"/>
      <c r="GA311" s="16"/>
      <c r="GB311" s="19">
        <v>0</v>
      </c>
      <c r="GC311" s="19">
        <v>0</v>
      </c>
      <c r="GD311" s="19">
        <v>0</v>
      </c>
      <c r="GE311" s="19">
        <v>0</v>
      </c>
      <c r="GF311" s="19">
        <v>0</v>
      </c>
      <c r="GG311" s="19">
        <v>0</v>
      </c>
      <c r="GH311" s="19">
        <v>0</v>
      </c>
      <c r="GI311" s="19">
        <v>0</v>
      </c>
      <c r="GJ311" s="19">
        <v>0</v>
      </c>
      <c r="GK311" s="19">
        <v>0</v>
      </c>
      <c r="GL311" s="25">
        <f t="shared" si="884"/>
        <v>0</v>
      </c>
      <c r="GM311" s="25">
        <f t="shared" si="1030"/>
        <v>0</v>
      </c>
      <c r="GN311" s="19">
        <v>0</v>
      </c>
      <c r="GO311" s="19">
        <v>0</v>
      </c>
      <c r="GP311" s="19">
        <v>0</v>
      </c>
      <c r="GQ311" s="19">
        <v>0</v>
      </c>
      <c r="GR311" s="1" t="e">
        <f>_xlfn.IFNA(INDEX(#REF!,MATCH(E311,#REF!,0)),0)</f>
        <v>#REF!</v>
      </c>
      <c r="GS311" s="16"/>
      <c r="GT311" s="18">
        <v>0</v>
      </c>
      <c r="GU311" s="18">
        <v>0</v>
      </c>
      <c r="GV311" s="18">
        <v>0</v>
      </c>
      <c r="GW311" s="18">
        <v>0</v>
      </c>
      <c r="GX311" s="25">
        <f t="shared" si="885"/>
        <v>0</v>
      </c>
      <c r="GY311" s="25">
        <f t="shared" si="886"/>
        <v>0</v>
      </c>
      <c r="GZ311" s="25">
        <f t="shared" si="1031"/>
        <v>0</v>
      </c>
      <c r="HA311" s="1" t="e" cm="1">
        <f t="array" ref="HA311">INDEX(#REF!,MATCH(EJ311&amp;EK311&amp;HD311&amp;HE311&amp;HF311,#REF!&amp;#REF!&amp;#REF!&amp;#REF!&amp;#REF!,0))</f>
        <v>#REF!</v>
      </c>
      <c r="HB311" s="16"/>
      <c r="HC311" s="25">
        <f t="shared" si="1032"/>
        <v>0</v>
      </c>
      <c r="HD311" s="18">
        <v>0</v>
      </c>
      <c r="HE311" s="18">
        <v>0</v>
      </c>
      <c r="HF311" s="18">
        <v>0</v>
      </c>
      <c r="HG311" s="1" t="e" cm="1">
        <f t="array" ref="HG311">INDEX(#REF!,MATCH(EJ311&amp;EK311&amp;HJ311&amp;HK311&amp;HL311,#REF!&amp;#REF!&amp;#REF!&amp;#REF!&amp;#REF!,0))</f>
        <v>#REF!</v>
      </c>
      <c r="HH311" s="16"/>
      <c r="HI311" s="25">
        <f t="shared" si="1033"/>
        <v>0</v>
      </c>
      <c r="HJ311" s="25">
        <f t="shared" si="1034"/>
        <v>0</v>
      </c>
      <c r="HK311" s="19">
        <v>0</v>
      </c>
      <c r="HL311" s="19">
        <v>0</v>
      </c>
      <c r="HM311" s="18">
        <v>0.01</v>
      </c>
      <c r="HN311" s="18">
        <v>1</v>
      </c>
      <c r="HO311" s="25">
        <f t="shared" si="1035"/>
        <v>0</v>
      </c>
      <c r="HP311" s="25">
        <f t="shared" si="1036"/>
        <v>0</v>
      </c>
      <c r="HQ311" s="25">
        <f t="shared" si="1037"/>
        <v>0</v>
      </c>
      <c r="HR311" s="25">
        <f t="shared" si="1038"/>
        <v>0</v>
      </c>
      <c r="HS311" s="25">
        <f t="shared" si="1039"/>
        <v>0</v>
      </c>
      <c r="HT311" s="19">
        <v>0</v>
      </c>
      <c r="HU311" s="19">
        <v>0</v>
      </c>
      <c r="HV311" s="19">
        <v>0</v>
      </c>
      <c r="HW311" s="25">
        <f t="shared" si="1040"/>
        <v>0</v>
      </c>
      <c r="HX311" s="19">
        <v>0</v>
      </c>
      <c r="HY311" s="19">
        <v>0</v>
      </c>
      <c r="HZ311" s="18">
        <v>43.04</v>
      </c>
      <c r="IA311" s="20">
        <f>ROUND(IF(EN311="Cống tròn",IF(EN311="Cống tròn",IF(EU311="Không có móng",IQ311-FF311,IF(EU311="Đế",IP311-FN311,IF(OR(EU311="Móng bê tông",EU311="Móng bê tông kết hợp đế"),II311-FJ311,0))),0),IF(EN311="Cống hộp",IF(AND(EN311="Cống hộp",EU311="Không có móng"),IQ311-GF311,IF(AND(EN311="Cống hộp",EU311="Móng bê tông"),IJ311-GB311,0)),IF(OR(EN311="Rãnh xây",EN311="Rãnh bê tông"),IF(OR(EN311="Rãnh xây",EN311="Rãnh bê tông"),IK311-GB311,0),IF(EN311="Ống nhựa",IF(AND(EN311="Ống nhựa",EU311="Không đắp cát"),IQ311-HT311,IF(AND(EN311="Ống nhựa",EU311="Đắp cát"),IH311-HX311,0)),IF(EN311="Rãnh thang",IF(EN311="Rãnh thang",IF(EU311="Móng bê tông",#REF!-#REF!,IQ311),0),0))))),2)</f>
        <v>42.01</v>
      </c>
      <c r="IB311" s="20">
        <f t="shared" si="1041"/>
        <v>1.0300000000000011</v>
      </c>
      <c r="IC311" s="20">
        <f t="shared" si="887"/>
        <v>42.01</v>
      </c>
      <c r="ID311" s="20">
        <f t="shared" si="888"/>
        <v>0</v>
      </c>
      <c r="IE311" s="20">
        <f t="shared" si="889"/>
        <v>0</v>
      </c>
      <c r="IF311" s="20">
        <f t="shared" si="890"/>
        <v>0</v>
      </c>
      <c r="IG311" s="20">
        <f>IF(EN311="Rãnh thang",IF(AND(EN311="Rãnh thang",EU311="Móng bê tông"),IQ311-#REF!,0),IF(EN311="Ống nhựa",IF(AND(EN311="Ống nhựa",EU311="Đắp cát"),IQ311-HT311,0),IF(EN311="Cống tròn",IF(EN311="Cống tròn",IF(OR(EU311="Móng bê tông",EU311="Móng bê tông kết hợp đế"),IM311-FL311,0),0),IF(EN311="Cống hộp",IF(AND(EN311="Cống hộp",EU311="Móng bê tông"),IN311-GD311,0),IF(OR(EN311="Rãnh xây",EN311="Rãnh bê tông"),IF(AND(EN311="Rãnh xây",EU311="Móng bê tông"),IO311-GD311,IF(AND(EN311="Rãnh bê tông",EU311="Móng bê tông"),IO311-GD311,0)),0)))))</f>
        <v>42.01</v>
      </c>
      <c r="IH311" s="20">
        <f t="shared" si="891"/>
        <v>0</v>
      </c>
      <c r="II311" s="20">
        <f t="shared" si="892"/>
        <v>42.01</v>
      </c>
      <c r="IJ311" s="20">
        <f t="shared" si="893"/>
        <v>0</v>
      </c>
      <c r="IK311" s="20">
        <f t="shared" si="894"/>
        <v>0</v>
      </c>
      <c r="IL311" s="20">
        <f t="shared" si="895"/>
        <v>42.21</v>
      </c>
      <c r="IM311" s="20">
        <f t="shared" si="896"/>
        <v>42.21</v>
      </c>
      <c r="IN311" s="20">
        <f t="shared" si="897"/>
        <v>0</v>
      </c>
      <c r="IO311" s="20">
        <f t="shared" si="898"/>
        <v>0</v>
      </c>
      <c r="IP311" s="20">
        <f t="shared" si="899"/>
        <v>0</v>
      </c>
      <c r="IQ311" s="18">
        <v>42.31</v>
      </c>
      <c r="IR311" s="25">
        <f t="shared" si="1042"/>
        <v>0</v>
      </c>
      <c r="IS311" s="25">
        <f t="shared" si="900"/>
        <v>0</v>
      </c>
      <c r="IT311" s="25">
        <f t="shared" si="901"/>
        <v>0</v>
      </c>
      <c r="IU311" s="25">
        <f>ROUND(IF(EN311="Cống tròn",IF(EN311="Cống tròn",IV311+FF311,0),IF(EN311="Cống hộp",IF(EN311="Cống hộp",IV311+GP311,0),IF(OR(EN311="Rãnh xây",EN311="Rãnh bê tông"),IF(OR(EN311="Rãnh xây",EN311="Rãnh bê tông"),IV311+GP311,0),IF(EN311="ống nhựa",IF(EN311="Ống nhựa",IV311+HT311,0),IF(EN311="Rãnh thang",IF(EN311="Rãnh thang",IQ311+#REF!,0),0))))),2)</f>
        <v>43.33</v>
      </c>
      <c r="IV311" s="18">
        <v>43.23</v>
      </c>
      <c r="IW311" s="25">
        <f t="shared" si="902"/>
        <v>43.33</v>
      </c>
      <c r="IX311" s="25">
        <f t="shared" si="903"/>
        <v>0</v>
      </c>
      <c r="IY311" s="25">
        <f t="shared" si="904"/>
        <v>0</v>
      </c>
      <c r="IZ311" s="25">
        <f t="shared" si="905"/>
        <v>0</v>
      </c>
      <c r="JA311" s="25">
        <f t="shared" si="906"/>
        <v>0</v>
      </c>
      <c r="JB311" s="18">
        <v>43.79</v>
      </c>
      <c r="JC311" s="20">
        <f>ROUND(IF(EN311="Cống tròn",IF(EN311="Cống tròn",IF(EU311="Không có móng",JS311-FF311,IF(EU311="Đế",JR311-FN311,IF(OR(EU311="Móng bê tông",EU311="Móng bê tông kết hợp đế"),JK311-FJ311,0))),0),IF(EN311="Cống hộp",IF(AND(EN311="Cống hộp",EU311="Không có móng"),JS311-GF311,IF(AND(EN311="Cống hộp",EU311="Móng bê tông"),JL311-GB311,0)),IF(OR(EN311="Rãnh xây",EN311="Rãnh bê tông"),IF(OR(EN311="Rãnh xây",EN311="Rãnh bê tông"),JM311-GB311,0),IF(EN311="Ống nhựa",IF(AND(EN311="Ống nhựa",EU311="Không đắp cát"),JS311-HT311,IF(AND(EN311="Ống nhựa",EU311="Đắp cát"),JJ311-HX311,0)),IF(EN311="Rãnh thang",IF(EN311="Rãnh thang",IF(EU311="Móng bê tông",#REF!-#REF!,JS311),0),0))))),2)</f>
        <v>41.93</v>
      </c>
      <c r="JD311" s="20">
        <f t="shared" si="1043"/>
        <v>1.8599999999999994</v>
      </c>
      <c r="JE311" s="20">
        <f t="shared" si="907"/>
        <v>41.929999999999993</v>
      </c>
      <c r="JF311" s="20">
        <f t="shared" si="908"/>
        <v>0</v>
      </c>
      <c r="JG311" s="20">
        <f t="shared" si="909"/>
        <v>0</v>
      </c>
      <c r="JH311" s="20">
        <f t="shared" si="910"/>
        <v>0</v>
      </c>
      <c r="JI311" s="20">
        <f>IF(EN311="Rãnh thang",IF(AND(EN311="Rãnh thang",EU311="Móng bê tông"),JS311-#REF!,0),IF(EN311="Ống nhựa",IF(AND(EN311="Ống nhựa",EU311="Đắp cát"),JS311-HT311,0),IF(EN311="Cống tròn",IF(EN311="Cống tròn",IF(OR(EU311="Móng bê tông",EU311="Móng bê tông kết hợp đế"),JO311-FL311,0),0),IF(EN311="Cống hộp",IF(AND(EN311="Cống hộp",EU311="Móng bê tông"),JP311-GD311,0),IF(OR(EN311="Rãnh xây",EN311="Rãnh bê tông"),IF(AND(EN311="Rãnh xây",EU311="Móng bê tông"),JQ311-GD311,IF(AND(EN311="Rãnh bê tông",EU311="Móng bê tông"),JQ311-GD311,0)),0)))))</f>
        <v>41.929999999999993</v>
      </c>
      <c r="JJ311" s="20">
        <f t="shared" si="911"/>
        <v>0</v>
      </c>
      <c r="JK311" s="20">
        <f t="shared" si="912"/>
        <v>41.929999999999993</v>
      </c>
      <c r="JL311" s="20">
        <f t="shared" si="913"/>
        <v>0</v>
      </c>
      <c r="JM311" s="20">
        <f t="shared" si="914"/>
        <v>0</v>
      </c>
      <c r="JN311" s="20">
        <f t="shared" si="915"/>
        <v>42.129999999999995</v>
      </c>
      <c r="JO311" s="20">
        <f t="shared" si="916"/>
        <v>42.129999999999995</v>
      </c>
      <c r="JP311" s="20">
        <f t="shared" si="917"/>
        <v>0</v>
      </c>
      <c r="JQ311" s="20">
        <f t="shared" si="918"/>
        <v>0</v>
      </c>
      <c r="JR311" s="20">
        <f t="shared" si="919"/>
        <v>0</v>
      </c>
      <c r="JS311" s="26">
        <v>42.23</v>
      </c>
      <c r="JT311" s="25">
        <f t="shared" si="1044"/>
        <v>0</v>
      </c>
      <c r="JU311" s="25">
        <f t="shared" si="920"/>
        <v>0</v>
      </c>
      <c r="JV311" s="25">
        <f t="shared" si="921"/>
        <v>0</v>
      </c>
      <c r="JW311" s="25">
        <f>ROUND(IF(EN311="Cống tròn",IF(EN311="Cống tròn",JX311+FF311,0),IF(EN311="Cống hộp",IF(EN311="Cống hộp",JX311+GP311,0),IF(OR(EN311="Rãnh xây",EN311="Rãnh bê tông"),IF(OR(EN311="Rãnh xây",EN311="Rãnh bê tông"),JX311+GP311,0),IF(EN311="ống nhựa",IF(EN311="Ống nhựa",JX311+HT311,0),IF(EN311="Rãnh thang",IF(EN311="Rãnh thang",JS311+#REF!,0),0))))),2)</f>
        <v>43.33</v>
      </c>
      <c r="JX311" s="27">
        <v>43.23</v>
      </c>
      <c r="JY311" s="25">
        <f t="shared" si="922"/>
        <v>43.33</v>
      </c>
      <c r="JZ311" s="25">
        <f t="shared" si="923"/>
        <v>0</v>
      </c>
      <c r="KA311" s="25">
        <f t="shared" si="924"/>
        <v>0</v>
      </c>
      <c r="KB311" s="25">
        <f t="shared" si="925"/>
        <v>0</v>
      </c>
      <c r="KC311" s="25">
        <f t="shared" si="926"/>
        <v>0</v>
      </c>
      <c r="KD311" s="28" t="s">
        <v>98</v>
      </c>
      <c r="KE311" s="27">
        <v>0</v>
      </c>
      <c r="KF311" s="25">
        <f t="shared" si="927"/>
        <v>1.0300000000000011</v>
      </c>
      <c r="KG311" s="25">
        <f t="shared" si="1045"/>
        <v>1.0300000000000011</v>
      </c>
      <c r="KH311" s="27">
        <v>0</v>
      </c>
      <c r="KI311" s="25">
        <f t="shared" si="928"/>
        <v>1.8599999999999994</v>
      </c>
      <c r="KJ311" s="25">
        <f t="shared" si="1046"/>
        <v>1.8599999999999994</v>
      </c>
      <c r="KK311" s="25">
        <f t="shared" si="929"/>
        <v>0</v>
      </c>
      <c r="KL311" s="25">
        <f t="shared" si="930"/>
        <v>0</v>
      </c>
      <c r="KM311" s="25">
        <f t="shared" si="1047"/>
        <v>0</v>
      </c>
      <c r="KN311" s="25">
        <f t="shared" si="931"/>
        <v>0</v>
      </c>
      <c r="KO311" s="25">
        <f t="shared" si="932"/>
        <v>0</v>
      </c>
      <c r="KP311" s="25">
        <f t="shared" si="1048"/>
        <v>0</v>
      </c>
      <c r="KQ311" s="25">
        <f t="shared" si="933"/>
        <v>0.2</v>
      </c>
      <c r="KR311" s="25">
        <f t="shared" si="934"/>
        <v>0.2</v>
      </c>
      <c r="KS311" s="25">
        <f t="shared" si="1049"/>
        <v>0.2</v>
      </c>
      <c r="KT311" s="25">
        <f t="shared" si="935"/>
        <v>0</v>
      </c>
      <c r="KU311" s="25">
        <f t="shared" si="936"/>
        <v>0</v>
      </c>
      <c r="KV311" s="25">
        <f t="shared" si="1050"/>
        <v>0</v>
      </c>
      <c r="KW311" s="25">
        <f t="shared" si="863"/>
        <v>0</v>
      </c>
      <c r="KX311" s="25">
        <f t="shared" si="937"/>
        <v>0</v>
      </c>
      <c r="KY311" s="25">
        <f t="shared" si="1051"/>
        <v>0</v>
      </c>
      <c r="KZ311" s="25">
        <f t="shared" si="938"/>
        <v>0</v>
      </c>
      <c r="LA311" s="25">
        <f t="shared" si="939"/>
        <v>0</v>
      </c>
      <c r="LB311" s="25">
        <f t="shared" si="1052"/>
        <v>0</v>
      </c>
      <c r="LC311" s="25">
        <f t="shared" si="940"/>
        <v>0.83000000000000118</v>
      </c>
      <c r="LD311" s="25">
        <f t="shared" si="941"/>
        <v>1.4</v>
      </c>
      <c r="LE311" s="25">
        <f t="shared" si="1053"/>
        <v>1.1150000000000007</v>
      </c>
      <c r="LF311" s="25">
        <f t="shared" si="942"/>
        <v>0</v>
      </c>
      <c r="LG311" s="25">
        <f t="shared" si="943"/>
        <v>0</v>
      </c>
      <c r="LH311" s="25">
        <f t="shared" si="1054"/>
        <v>0</v>
      </c>
      <c r="LI311" s="25">
        <f t="shared" si="944"/>
        <v>0</v>
      </c>
      <c r="LJ311" s="25">
        <f t="shared" si="945"/>
        <v>0</v>
      </c>
      <c r="LK311" s="25">
        <f t="shared" si="1055"/>
        <v>0</v>
      </c>
      <c r="LL311" s="25">
        <f t="shared" si="946"/>
        <v>0</v>
      </c>
      <c r="LM311" s="25">
        <f t="shared" si="947"/>
        <v>0</v>
      </c>
      <c r="LN311" s="25">
        <f t="shared" si="1056"/>
        <v>0</v>
      </c>
      <c r="LO311" s="25">
        <f t="shared" si="948"/>
        <v>0</v>
      </c>
      <c r="LP311" s="25">
        <f t="shared" si="949"/>
        <v>0</v>
      </c>
      <c r="LQ311" s="25">
        <f t="shared" si="1057"/>
        <v>0</v>
      </c>
      <c r="LR311" s="25">
        <f t="shared" si="950"/>
        <v>0</v>
      </c>
      <c r="LS311" s="25">
        <f t="shared" si="951"/>
        <v>0</v>
      </c>
      <c r="LT311" s="25">
        <f t="shared" si="1058"/>
        <v>0</v>
      </c>
      <c r="LU311" s="25">
        <f t="shared" si="952"/>
        <v>0</v>
      </c>
      <c r="LV311" s="25">
        <f t="shared" si="953"/>
        <v>0</v>
      </c>
      <c r="LW311" s="25">
        <f t="shared" si="1059"/>
        <v>0</v>
      </c>
      <c r="LX311" s="25">
        <f t="shared" si="954"/>
        <v>0</v>
      </c>
      <c r="LY311" s="25">
        <f t="shared" si="955"/>
        <v>0</v>
      </c>
      <c r="LZ311" s="25">
        <f t="shared" si="1060"/>
        <v>0</v>
      </c>
      <c r="MA311" s="25">
        <f t="shared" si="956"/>
        <v>0</v>
      </c>
      <c r="MB311" s="25">
        <f t="shared" si="957"/>
        <v>0</v>
      </c>
      <c r="MC311" s="25">
        <f t="shared" si="1061"/>
        <v>0</v>
      </c>
      <c r="MD311" s="25">
        <f t="shared" si="958"/>
        <v>0</v>
      </c>
      <c r="ME311" s="25">
        <f t="shared" si="959"/>
        <v>0</v>
      </c>
      <c r="MF311" s="25">
        <f t="shared" si="1062"/>
        <v>0</v>
      </c>
      <c r="MG311" s="25">
        <f t="shared" si="960"/>
        <v>0</v>
      </c>
      <c r="MH311" s="25">
        <f t="shared" si="961"/>
        <v>0</v>
      </c>
      <c r="MI311" s="25">
        <f t="shared" si="1063"/>
        <v>0</v>
      </c>
      <c r="MJ311" s="25">
        <f t="shared" si="962"/>
        <v>0</v>
      </c>
      <c r="MK311" s="25">
        <f t="shared" si="963"/>
        <v>0</v>
      </c>
      <c r="ML311" s="25">
        <f t="shared" si="1064"/>
        <v>0</v>
      </c>
      <c r="MM311" s="25">
        <f t="shared" si="964"/>
        <v>0</v>
      </c>
      <c r="MN311" s="25">
        <f t="shared" si="965"/>
        <v>0</v>
      </c>
      <c r="MO311" s="25">
        <f t="shared" si="1065"/>
        <v>0</v>
      </c>
      <c r="MP311" s="25">
        <f t="shared" si="966"/>
        <v>0</v>
      </c>
      <c r="MQ311" s="25">
        <f t="shared" si="967"/>
        <v>0</v>
      </c>
      <c r="MR311" s="25">
        <f t="shared" si="1066"/>
        <v>0</v>
      </c>
      <c r="MS311" s="29">
        <v>1.4</v>
      </c>
      <c r="MT311" s="29">
        <v>0</v>
      </c>
      <c r="MU311" s="29">
        <v>1</v>
      </c>
      <c r="MV311" s="29">
        <v>1</v>
      </c>
      <c r="MW311" s="25">
        <f t="shared" si="968"/>
        <v>1.4</v>
      </c>
      <c r="MX311" s="25">
        <f t="shared" si="969"/>
        <v>1.44</v>
      </c>
      <c r="MY311" s="25">
        <f t="shared" si="970"/>
        <v>0</v>
      </c>
      <c r="MZ311" s="25">
        <f t="shared" si="971"/>
        <v>0</v>
      </c>
      <c r="NA311" s="25">
        <f t="shared" si="972"/>
        <v>1.4</v>
      </c>
      <c r="NB311" s="25">
        <f t="shared" si="973"/>
        <v>2.6</v>
      </c>
      <c r="NC311" s="25">
        <f t="shared" si="974"/>
        <v>0</v>
      </c>
      <c r="ND311" s="25">
        <f t="shared" si="975"/>
        <v>0</v>
      </c>
      <c r="NE311" s="25">
        <f t="shared" si="1067"/>
        <v>1.4</v>
      </c>
      <c r="NF311" s="25">
        <f t="shared" si="1067"/>
        <v>2.02</v>
      </c>
      <c r="NG311" s="25">
        <f t="shared" si="1067"/>
        <v>0</v>
      </c>
      <c r="NH311" s="25">
        <f t="shared" si="976"/>
        <v>0</v>
      </c>
      <c r="NI311" s="25">
        <f t="shared" si="977"/>
        <v>100.84</v>
      </c>
      <c r="NJ311" s="25">
        <f t="shared" si="978"/>
        <v>0</v>
      </c>
      <c r="NK311" s="25">
        <f t="shared" si="979"/>
        <v>100.84</v>
      </c>
      <c r="NL311" s="25">
        <f t="shared" si="980"/>
        <v>62.7</v>
      </c>
      <c r="NM311" s="25">
        <f t="shared" si="981"/>
        <v>0</v>
      </c>
      <c r="NN311" s="25">
        <f t="shared" si="1068"/>
        <v>62.7</v>
      </c>
      <c r="NO311" s="25">
        <f t="shared" si="982"/>
        <v>0</v>
      </c>
      <c r="NP311" s="25">
        <f t="shared" si="983"/>
        <v>0</v>
      </c>
      <c r="NQ311" s="25">
        <f t="shared" si="1069"/>
        <v>0</v>
      </c>
      <c r="NR311" s="25">
        <f t="shared" si="984"/>
        <v>0</v>
      </c>
      <c r="NS311" s="25">
        <f t="shared" si="985"/>
        <v>0</v>
      </c>
      <c r="NT311" s="25">
        <f t="shared" si="1070"/>
        <v>0</v>
      </c>
      <c r="NU311" s="25">
        <f t="shared" si="986"/>
        <v>0</v>
      </c>
      <c r="NV311" s="25">
        <f t="shared" si="987"/>
        <v>0</v>
      </c>
      <c r="NW311" s="25">
        <f t="shared" si="1071"/>
        <v>0</v>
      </c>
      <c r="NX311" s="25">
        <f t="shared" si="1072"/>
        <v>62.7</v>
      </c>
      <c r="NY311" s="25">
        <f t="shared" si="1072"/>
        <v>0</v>
      </c>
      <c r="NZ311" s="25">
        <f t="shared" si="1073"/>
        <v>62.7</v>
      </c>
      <c r="OA311" s="25">
        <f t="shared" si="1074"/>
        <v>38.14</v>
      </c>
      <c r="OB311" s="25">
        <f t="shared" si="1074"/>
        <v>0</v>
      </c>
      <c r="OC311" s="25">
        <f t="shared" si="1075"/>
        <v>38.14</v>
      </c>
      <c r="OD311" s="25">
        <f t="shared" si="1076"/>
        <v>62.7</v>
      </c>
      <c r="OE311" s="25">
        <f t="shared" si="1076"/>
        <v>0</v>
      </c>
      <c r="OF311" s="25">
        <f t="shared" si="1076"/>
        <v>62.7</v>
      </c>
      <c r="OG311" s="25">
        <f t="shared" si="988"/>
        <v>0</v>
      </c>
      <c r="OH311" s="25">
        <f t="shared" si="989"/>
        <v>0</v>
      </c>
      <c r="OI311" s="25">
        <f t="shared" si="990"/>
        <v>0</v>
      </c>
      <c r="OJ311" s="25">
        <f t="shared" si="991"/>
        <v>0</v>
      </c>
      <c r="OK311" s="25">
        <f t="shared" si="992"/>
        <v>0</v>
      </c>
      <c r="OL311" s="25">
        <f t="shared" si="993"/>
        <v>0</v>
      </c>
      <c r="OM311" s="25">
        <f t="shared" si="1077"/>
        <v>0</v>
      </c>
      <c r="ON311" s="25">
        <f t="shared" si="1077"/>
        <v>0</v>
      </c>
      <c r="OO311" s="25">
        <f t="shared" si="1077"/>
        <v>0</v>
      </c>
      <c r="OP311" s="25">
        <f t="shared" si="994"/>
        <v>0</v>
      </c>
      <c r="OQ311" s="25">
        <f t="shared" si="995"/>
        <v>0</v>
      </c>
      <c r="OR311" s="25">
        <f t="shared" si="1078"/>
        <v>0</v>
      </c>
      <c r="OS311" s="30">
        <v>536013.27</v>
      </c>
      <c r="OT311" s="30">
        <v>2371218.9300000002</v>
      </c>
    </row>
    <row r="312" spans="1:410" ht="33" customHeight="1" x14ac:dyDescent="0.25">
      <c r="A312" s="18"/>
      <c r="B312" s="18" t="s">
        <v>1129</v>
      </c>
      <c r="C312" s="18">
        <v>261.51</v>
      </c>
      <c r="D312" s="16" t="e">
        <f>_xlfn.IFNA(INDEX(#REF!,MATCH(E312,#REF!,0)),0)</f>
        <v>#REF!</v>
      </c>
      <c r="E312" s="18" t="s">
        <v>1133</v>
      </c>
      <c r="F312" s="16" t="s">
        <v>765</v>
      </c>
      <c r="G312" s="16" t="s">
        <v>810</v>
      </c>
      <c r="H312" s="16" t="s">
        <v>767</v>
      </c>
      <c r="I312" s="16" t="s">
        <v>768</v>
      </c>
      <c r="J312" s="16" t="s">
        <v>811</v>
      </c>
      <c r="K312" s="16" t="s">
        <v>770</v>
      </c>
      <c r="L312" s="16" t="s">
        <v>771</v>
      </c>
      <c r="M312" s="18">
        <v>1.8399999999999999</v>
      </c>
      <c r="N312" s="18">
        <v>1.8399999999999999</v>
      </c>
      <c r="O312" s="18">
        <v>2.2399999999999998</v>
      </c>
      <c r="P312" s="18">
        <v>2.2399999999999998</v>
      </c>
      <c r="Q312" s="18">
        <v>0.1</v>
      </c>
      <c r="R312" s="18">
        <v>2.04</v>
      </c>
      <c r="S312" s="18">
        <v>2.04</v>
      </c>
      <c r="T312" s="18">
        <v>0.2</v>
      </c>
      <c r="U312" s="18">
        <v>0</v>
      </c>
      <c r="V312" s="18">
        <v>0</v>
      </c>
      <c r="W312" s="18">
        <v>0</v>
      </c>
      <c r="X312" s="18">
        <v>1.8399999999999999</v>
      </c>
      <c r="Y312" s="18">
        <v>1.7999999999999998</v>
      </c>
      <c r="Z312" s="20">
        <f t="shared" si="996"/>
        <v>1.7</v>
      </c>
      <c r="AA312" s="18">
        <v>0.22</v>
      </c>
      <c r="AB312" s="18">
        <v>0</v>
      </c>
      <c r="AC312" s="18">
        <v>0</v>
      </c>
      <c r="AD312" s="18">
        <v>0</v>
      </c>
      <c r="AE312" s="18">
        <v>0</v>
      </c>
      <c r="AF312" s="18">
        <v>0</v>
      </c>
      <c r="AG312" s="18">
        <v>1.4</v>
      </c>
      <c r="AH312" s="18">
        <v>1.4</v>
      </c>
      <c r="AI312" s="20">
        <f t="shared" si="997"/>
        <v>1.8499999999999999</v>
      </c>
      <c r="AJ312" s="18">
        <v>0</v>
      </c>
      <c r="AK312" s="18">
        <v>0</v>
      </c>
      <c r="AL312" s="20">
        <f t="shared" si="998"/>
        <v>0</v>
      </c>
      <c r="AM312" s="18">
        <v>1.8399999999999999</v>
      </c>
      <c r="AN312" s="18">
        <v>1.4</v>
      </c>
      <c r="AO312" s="18">
        <v>0.15</v>
      </c>
      <c r="AP312" s="18">
        <v>0.22</v>
      </c>
      <c r="AQ312" s="18">
        <v>0</v>
      </c>
      <c r="AR312" s="18">
        <v>0</v>
      </c>
      <c r="AS312" s="18">
        <v>0</v>
      </c>
      <c r="AT312" s="18">
        <v>0</v>
      </c>
      <c r="AU312" s="18">
        <v>0</v>
      </c>
      <c r="AV312" s="18">
        <v>1</v>
      </c>
      <c r="AW312" s="18">
        <v>0</v>
      </c>
      <c r="AX312" s="18">
        <v>0</v>
      </c>
      <c r="AY312" s="18">
        <v>0</v>
      </c>
      <c r="AZ312" s="18">
        <v>0</v>
      </c>
      <c r="BA312" s="18">
        <v>0</v>
      </c>
      <c r="BB312" s="18">
        <v>0</v>
      </c>
      <c r="BC312" s="18">
        <v>0</v>
      </c>
      <c r="BD312" s="18">
        <v>0</v>
      </c>
      <c r="BE312" s="18">
        <v>2</v>
      </c>
      <c r="BF312" s="18">
        <v>0</v>
      </c>
      <c r="BG312" s="18">
        <v>0</v>
      </c>
      <c r="BH312" s="18">
        <v>0</v>
      </c>
      <c r="BI312" s="18">
        <v>0</v>
      </c>
      <c r="BJ312" s="18">
        <v>0</v>
      </c>
      <c r="BK312" s="18">
        <v>0</v>
      </c>
      <c r="BL312" s="18">
        <v>0</v>
      </c>
      <c r="BM312" s="18">
        <v>0</v>
      </c>
      <c r="BN312" s="18">
        <v>0</v>
      </c>
      <c r="BO312" s="18">
        <v>0</v>
      </c>
      <c r="BP312" s="18">
        <v>0</v>
      </c>
      <c r="BQ312" s="18">
        <v>0</v>
      </c>
      <c r="BR312" s="18">
        <v>0</v>
      </c>
      <c r="BS312" s="18">
        <v>0</v>
      </c>
      <c r="BT312" s="18">
        <v>0</v>
      </c>
      <c r="BU312" s="18">
        <v>0</v>
      </c>
      <c r="BV312" s="18">
        <v>0</v>
      </c>
      <c r="BW312" s="18">
        <v>0</v>
      </c>
      <c r="BX312" s="18">
        <v>0</v>
      </c>
      <c r="BY312" s="18">
        <v>0</v>
      </c>
      <c r="BZ312" s="18">
        <v>0</v>
      </c>
      <c r="CA312" s="16" t="e">
        <f>_xlfn.IFNA(IF(RIGHT(D312,2)="=G",0,INDEX(#REF!,MATCH(E312,#REF!,0))),0)</f>
        <v>#REF!</v>
      </c>
      <c r="CB312" s="16" t="s">
        <v>776</v>
      </c>
      <c r="CC312" s="18">
        <v>0</v>
      </c>
      <c r="CD312" s="18">
        <v>0</v>
      </c>
      <c r="CE312" s="18">
        <v>1.84</v>
      </c>
      <c r="CF312" s="18">
        <v>0.9</v>
      </c>
      <c r="CG312" s="18">
        <v>0.12</v>
      </c>
      <c r="CH312" s="18">
        <v>2</v>
      </c>
      <c r="CI312" s="16" t="s">
        <v>98</v>
      </c>
      <c r="CJ312" s="18">
        <v>0</v>
      </c>
      <c r="CK312" s="20">
        <f t="shared" si="864"/>
        <v>2.16</v>
      </c>
      <c r="CL312" s="20">
        <f t="shared" si="999"/>
        <v>2.16</v>
      </c>
      <c r="CM312" s="18">
        <v>44</v>
      </c>
      <c r="CN312" s="18">
        <v>43.79</v>
      </c>
      <c r="CO312" s="18">
        <v>42.951000000000001</v>
      </c>
      <c r="CP312" s="22">
        <f t="shared" si="865"/>
        <v>43.79</v>
      </c>
      <c r="CQ312" s="22">
        <f t="shared" si="866"/>
        <v>41.63</v>
      </c>
      <c r="CR312" s="22">
        <f t="shared" si="1000"/>
        <v>2.16</v>
      </c>
      <c r="CS312" s="22">
        <f t="shared" si="867"/>
        <v>41.73</v>
      </c>
      <c r="CT312" s="22">
        <f t="shared" si="868"/>
        <v>41.93</v>
      </c>
      <c r="CU312" s="18">
        <v>41.93</v>
      </c>
      <c r="CV312" s="22">
        <f t="shared" si="1001"/>
        <v>1.7</v>
      </c>
      <c r="CW312" s="22">
        <f t="shared" si="869"/>
        <v>0</v>
      </c>
      <c r="CX312" s="22">
        <f t="shared" si="870"/>
        <v>0</v>
      </c>
      <c r="CY312" s="22">
        <f t="shared" si="871"/>
        <v>43.64</v>
      </c>
      <c r="CZ312" s="22">
        <f t="shared" si="872"/>
        <v>43.79</v>
      </c>
      <c r="DA312" s="18">
        <v>43.79</v>
      </c>
      <c r="DB312" s="20">
        <f t="shared" si="1002"/>
        <v>2.16</v>
      </c>
      <c r="DC312" s="20">
        <f t="shared" si="1003"/>
        <v>0</v>
      </c>
      <c r="DD312" s="20">
        <f t="shared" si="1004"/>
        <v>2.16</v>
      </c>
      <c r="DE312" s="20">
        <f t="shared" si="873"/>
        <v>0.1</v>
      </c>
      <c r="DF312" s="20">
        <f t="shared" si="874"/>
        <v>0.2</v>
      </c>
      <c r="DG312" s="20">
        <f t="shared" si="875"/>
        <v>1.85</v>
      </c>
      <c r="DH312" s="20">
        <f t="shared" si="876"/>
        <v>0</v>
      </c>
      <c r="DI312" s="20">
        <f t="shared" si="877"/>
        <v>0</v>
      </c>
      <c r="DJ312" s="20">
        <f t="shared" si="878"/>
        <v>0</v>
      </c>
      <c r="DK312" s="20">
        <f t="shared" si="1005"/>
        <v>2.1500000000000004</v>
      </c>
      <c r="DL312" s="20">
        <f t="shared" si="1006"/>
        <v>0</v>
      </c>
      <c r="DM312" s="20">
        <f t="shared" si="1007"/>
        <v>9.9999999999997868E-3</v>
      </c>
      <c r="DN312" s="20">
        <f t="shared" si="1008"/>
        <v>0</v>
      </c>
      <c r="DO312" s="18">
        <v>2.44</v>
      </c>
      <c r="DP312" s="18">
        <v>0</v>
      </c>
      <c r="DQ312" s="18">
        <v>1</v>
      </c>
      <c r="DR312" s="18">
        <v>1</v>
      </c>
      <c r="DS312" s="25">
        <f t="shared" si="1009"/>
        <v>2.44</v>
      </c>
      <c r="DT312" s="25">
        <f t="shared" si="1010"/>
        <v>0</v>
      </c>
      <c r="DU312" s="25">
        <f t="shared" si="1011"/>
        <v>5.27</v>
      </c>
      <c r="DV312" s="25">
        <f t="shared" si="1012"/>
        <v>0</v>
      </c>
      <c r="DW312" s="25">
        <f t="shared" si="1013"/>
        <v>5.27</v>
      </c>
      <c r="DX312" s="25">
        <f t="shared" si="1014"/>
        <v>11.8</v>
      </c>
      <c r="DY312" s="25">
        <f t="shared" si="1015"/>
        <v>0</v>
      </c>
      <c r="DZ312" s="25">
        <f t="shared" si="1016"/>
        <v>11.8</v>
      </c>
      <c r="EA312" s="25">
        <f t="shared" si="1017"/>
        <v>7.6</v>
      </c>
      <c r="EB312" s="25">
        <f t="shared" si="1018"/>
        <v>0</v>
      </c>
      <c r="EC312" s="25">
        <f t="shared" si="1019"/>
        <v>7.6</v>
      </c>
      <c r="ED312" s="25">
        <f t="shared" si="1020"/>
        <v>4.2</v>
      </c>
      <c r="EE312" s="25">
        <f t="shared" si="1020"/>
        <v>0</v>
      </c>
      <c r="EF312" s="25">
        <f t="shared" si="1021"/>
        <v>4.2</v>
      </c>
      <c r="EG312" s="25">
        <f t="shared" si="1022"/>
        <v>7.6</v>
      </c>
      <c r="EH312" s="25">
        <f t="shared" si="1022"/>
        <v>0</v>
      </c>
      <c r="EI312" s="25">
        <f t="shared" si="1023"/>
        <v>7.6</v>
      </c>
      <c r="EJ312" s="18">
        <v>261.51</v>
      </c>
      <c r="EK312" s="18">
        <v>310.44</v>
      </c>
      <c r="EL312" s="18" t="s">
        <v>1133</v>
      </c>
      <c r="EM312" s="18" t="s">
        <v>1134</v>
      </c>
      <c r="EN312" s="16" t="s">
        <v>774</v>
      </c>
      <c r="EO312" s="16" t="s">
        <v>132</v>
      </c>
      <c r="EP312" s="16" t="e">
        <f>IF(OR(EN312="Cống tròn",EN312="Cống hộp",EN312="Ống nhựa"),INDEX(#REF!,MATCH(E312,#REF!,0)),IF(OR(EN312="Rãnh xây",EN312="Rãnh bê tông"),INDEX(#REF!,MATCH(E312,#REF!,0)),0))</f>
        <v>#REF!</v>
      </c>
      <c r="EQ312" s="18">
        <v>47.230000000000004</v>
      </c>
      <c r="ER312" s="18">
        <v>1</v>
      </c>
      <c r="ES312" s="25">
        <f t="shared" si="1024"/>
        <v>47</v>
      </c>
      <c r="ET312" s="1" t="e">
        <f>_xlfn.IFNA(IF(EN312="Cống tròn",INDEX(#REF!,MATCH(E312,#REF!,0)),IF(EN312="Cống hộp",INDEX(#REF!,MATCH(E312,#REF!,0)),EU312&amp;" ,"&amp;EV312)),0)</f>
        <v>#REF!</v>
      </c>
      <c r="EU312" s="16" t="s">
        <v>769</v>
      </c>
      <c r="EV312" s="16" t="s">
        <v>775</v>
      </c>
      <c r="EW312" s="16" t="e">
        <f>_xlfn.IFNA(INDEX(#REF!,MATCH(E312,#REF!,0)),0)</f>
        <v>#REF!</v>
      </c>
      <c r="EX312" s="16"/>
      <c r="EY312" s="18">
        <v>0</v>
      </c>
      <c r="EZ312" s="18">
        <v>0</v>
      </c>
      <c r="FA312" s="18">
        <v>0</v>
      </c>
      <c r="FB312" s="18">
        <v>0</v>
      </c>
      <c r="FC312" s="18">
        <v>0</v>
      </c>
      <c r="FD312" s="25">
        <f t="shared" si="879"/>
        <v>0</v>
      </c>
      <c r="FE312" s="25">
        <f t="shared" si="1025"/>
        <v>0</v>
      </c>
      <c r="FF312" s="18">
        <v>0.1</v>
      </c>
      <c r="FG312" s="18">
        <v>2</v>
      </c>
      <c r="FH312" s="18">
        <v>1</v>
      </c>
      <c r="FI312" s="25">
        <f t="shared" si="1026"/>
        <v>1.2</v>
      </c>
      <c r="FJ312" s="18">
        <v>0</v>
      </c>
      <c r="FK312" s="18">
        <v>0</v>
      </c>
      <c r="FL312" s="18">
        <v>0.2</v>
      </c>
      <c r="FM312" s="18">
        <v>1.4</v>
      </c>
      <c r="FN312" s="18">
        <v>0</v>
      </c>
      <c r="FO312" s="25">
        <f t="shared" si="1027"/>
        <v>1.4</v>
      </c>
      <c r="FP312" s="18">
        <v>1.4999999999999999E-2</v>
      </c>
      <c r="FQ312" s="18">
        <v>1</v>
      </c>
      <c r="FR312" s="25">
        <f t="shared" si="880"/>
        <v>46</v>
      </c>
      <c r="FS312" s="25">
        <f t="shared" si="881"/>
        <v>0.67499999999999993</v>
      </c>
      <c r="FT312" s="25">
        <f t="shared" si="882"/>
        <v>46.674999999999997</v>
      </c>
      <c r="FU312" s="25">
        <f t="shared" si="883"/>
        <v>-0.55500000000000682</v>
      </c>
      <c r="FV312" s="25" t="str">
        <f t="shared" si="1028"/>
        <v>Thêm 01</v>
      </c>
      <c r="FW312" s="25">
        <f t="shared" si="1029"/>
        <v>0.46</v>
      </c>
      <c r="FX312" s="16"/>
      <c r="FY312" s="16"/>
      <c r="FZ312" s="16"/>
      <c r="GA312" s="16"/>
      <c r="GB312" s="19">
        <v>0</v>
      </c>
      <c r="GC312" s="19">
        <v>0</v>
      </c>
      <c r="GD312" s="19">
        <v>0</v>
      </c>
      <c r="GE312" s="19">
        <v>0</v>
      </c>
      <c r="GF312" s="19">
        <v>0</v>
      </c>
      <c r="GG312" s="19">
        <v>0</v>
      </c>
      <c r="GH312" s="19">
        <v>0</v>
      </c>
      <c r="GI312" s="19">
        <v>0</v>
      </c>
      <c r="GJ312" s="19">
        <v>0</v>
      </c>
      <c r="GK312" s="19">
        <v>0</v>
      </c>
      <c r="GL312" s="25">
        <f t="shared" si="884"/>
        <v>0</v>
      </c>
      <c r="GM312" s="25">
        <f t="shared" si="1030"/>
        <v>0</v>
      </c>
      <c r="GN312" s="19">
        <v>0</v>
      </c>
      <c r="GO312" s="19">
        <v>0</v>
      </c>
      <c r="GP312" s="19">
        <v>0</v>
      </c>
      <c r="GQ312" s="19">
        <v>0</v>
      </c>
      <c r="GR312" s="1" t="e">
        <f>_xlfn.IFNA(INDEX(#REF!,MATCH(E312,#REF!,0)),0)</f>
        <v>#REF!</v>
      </c>
      <c r="GS312" s="16"/>
      <c r="GT312" s="18">
        <v>0</v>
      </c>
      <c r="GU312" s="18">
        <v>0</v>
      </c>
      <c r="GV312" s="18">
        <v>0</v>
      </c>
      <c r="GW312" s="18">
        <v>0</v>
      </c>
      <c r="GX312" s="25">
        <f t="shared" si="885"/>
        <v>0</v>
      </c>
      <c r="GY312" s="25">
        <f t="shared" si="886"/>
        <v>0</v>
      </c>
      <c r="GZ312" s="25">
        <f t="shared" si="1031"/>
        <v>0</v>
      </c>
      <c r="HA312" s="1" t="e" cm="1">
        <f t="array" ref="HA312">INDEX(#REF!,MATCH(EJ312&amp;EK312&amp;HD312&amp;HE312&amp;HF312,#REF!&amp;#REF!&amp;#REF!&amp;#REF!&amp;#REF!,0))</f>
        <v>#REF!</v>
      </c>
      <c r="HB312" s="16"/>
      <c r="HC312" s="25">
        <f t="shared" si="1032"/>
        <v>0</v>
      </c>
      <c r="HD312" s="18">
        <v>0</v>
      </c>
      <c r="HE312" s="18">
        <v>0</v>
      </c>
      <c r="HF312" s="18">
        <v>0</v>
      </c>
      <c r="HG312" s="1" t="e" cm="1">
        <f t="array" ref="HG312">INDEX(#REF!,MATCH(EJ312&amp;EK312&amp;HJ312&amp;HK312&amp;HL312,#REF!&amp;#REF!&amp;#REF!&amp;#REF!&amp;#REF!,0))</f>
        <v>#REF!</v>
      </c>
      <c r="HH312" s="16"/>
      <c r="HI312" s="25">
        <f t="shared" si="1033"/>
        <v>0</v>
      </c>
      <c r="HJ312" s="25">
        <f t="shared" si="1034"/>
        <v>0</v>
      </c>
      <c r="HK312" s="19">
        <v>0</v>
      </c>
      <c r="HL312" s="19">
        <v>0</v>
      </c>
      <c r="HM312" s="18">
        <v>0.01</v>
      </c>
      <c r="HN312" s="18">
        <v>1</v>
      </c>
      <c r="HO312" s="25">
        <f t="shared" si="1035"/>
        <v>0</v>
      </c>
      <c r="HP312" s="25">
        <f t="shared" si="1036"/>
        <v>0</v>
      </c>
      <c r="HQ312" s="25">
        <f t="shared" si="1037"/>
        <v>0</v>
      </c>
      <c r="HR312" s="25">
        <f t="shared" si="1038"/>
        <v>0</v>
      </c>
      <c r="HS312" s="25">
        <f t="shared" si="1039"/>
        <v>0</v>
      </c>
      <c r="HT312" s="19">
        <v>0</v>
      </c>
      <c r="HU312" s="19">
        <v>0</v>
      </c>
      <c r="HV312" s="19">
        <v>0</v>
      </c>
      <c r="HW312" s="25">
        <f t="shared" si="1040"/>
        <v>0</v>
      </c>
      <c r="HX312" s="19">
        <v>0</v>
      </c>
      <c r="HY312" s="19">
        <v>0</v>
      </c>
      <c r="HZ312" s="18">
        <v>43.79</v>
      </c>
      <c r="IA312" s="20">
        <f>ROUND(IF(EN312="Cống tròn",IF(EN312="Cống tròn",IF(EU312="Không có móng",IQ312-FF312,IF(EU312="Đế",IP312-FN312,IF(OR(EU312="Móng bê tông",EU312="Móng bê tông kết hợp đế"),II312-FJ312,0))),0),IF(EN312="Cống hộp",IF(AND(EN312="Cống hộp",EU312="Không có móng"),IQ312-GF312,IF(AND(EN312="Cống hộp",EU312="Móng bê tông"),IJ312-GB312,0)),IF(OR(EN312="Rãnh xây",EN312="Rãnh bê tông"),IF(OR(EN312="Rãnh xây",EN312="Rãnh bê tông"),IK312-GB312,0),IF(EN312="Ống nhựa",IF(AND(EN312="Ống nhựa",EU312="Không đắp cát"),IQ312-HT312,IF(AND(EN312="Ống nhựa",EU312="Đắp cát"),IH312-HX312,0)),IF(EN312="Rãnh thang",IF(EN312="Rãnh thang",IF(EU312="Móng bê tông",#REF!-#REF!,IQ312),0),0))))),2)</f>
        <v>41.93</v>
      </c>
      <c r="IB312" s="20">
        <f t="shared" si="1041"/>
        <v>1.8599999999999994</v>
      </c>
      <c r="IC312" s="20">
        <f t="shared" si="887"/>
        <v>41.929999999999993</v>
      </c>
      <c r="ID312" s="20">
        <f t="shared" si="888"/>
        <v>0</v>
      </c>
      <c r="IE312" s="20">
        <f t="shared" si="889"/>
        <v>0</v>
      </c>
      <c r="IF312" s="20">
        <f t="shared" si="890"/>
        <v>0</v>
      </c>
      <c r="IG312" s="20">
        <f>IF(EN312="Rãnh thang",IF(AND(EN312="Rãnh thang",EU312="Móng bê tông"),IQ312-#REF!,0),IF(EN312="Ống nhựa",IF(AND(EN312="Ống nhựa",EU312="Đắp cát"),IQ312-HT312,0),IF(EN312="Cống tròn",IF(EN312="Cống tròn",IF(OR(EU312="Móng bê tông",EU312="Móng bê tông kết hợp đế"),IM312-FL312,0),0),IF(EN312="Cống hộp",IF(AND(EN312="Cống hộp",EU312="Móng bê tông"),IN312-GD312,0),IF(OR(EN312="Rãnh xây",EN312="Rãnh bê tông"),IF(AND(EN312="Rãnh xây",EU312="Móng bê tông"),IO312-GD312,IF(AND(EN312="Rãnh bê tông",EU312="Móng bê tông"),IO312-GD312,0)),0)))))</f>
        <v>41.929999999999993</v>
      </c>
      <c r="IH312" s="20">
        <f t="shared" si="891"/>
        <v>0</v>
      </c>
      <c r="II312" s="20">
        <f t="shared" si="892"/>
        <v>41.929999999999993</v>
      </c>
      <c r="IJ312" s="20">
        <f t="shared" si="893"/>
        <v>0</v>
      </c>
      <c r="IK312" s="20">
        <f t="shared" si="894"/>
        <v>0</v>
      </c>
      <c r="IL312" s="20">
        <f t="shared" si="895"/>
        <v>42.129999999999995</v>
      </c>
      <c r="IM312" s="20">
        <f t="shared" si="896"/>
        <v>42.129999999999995</v>
      </c>
      <c r="IN312" s="20">
        <f t="shared" si="897"/>
        <v>0</v>
      </c>
      <c r="IO312" s="20">
        <f t="shared" si="898"/>
        <v>0</v>
      </c>
      <c r="IP312" s="20">
        <f t="shared" si="899"/>
        <v>0</v>
      </c>
      <c r="IQ312" s="18">
        <v>42.23</v>
      </c>
      <c r="IR312" s="25">
        <f t="shared" si="1042"/>
        <v>0</v>
      </c>
      <c r="IS312" s="25">
        <f t="shared" si="900"/>
        <v>0</v>
      </c>
      <c r="IT312" s="25">
        <f t="shared" si="901"/>
        <v>0</v>
      </c>
      <c r="IU312" s="25">
        <f>ROUND(IF(EN312="Cống tròn",IF(EN312="Cống tròn",IV312+FF312,0),IF(EN312="Cống hộp",IF(EN312="Cống hộp",IV312+GP312,0),IF(OR(EN312="Rãnh xây",EN312="Rãnh bê tông"),IF(OR(EN312="Rãnh xây",EN312="Rãnh bê tông"),IV312+GP312,0),IF(EN312="ống nhựa",IF(EN312="Ống nhựa",IV312+HT312,0),IF(EN312="Rãnh thang",IF(EN312="Rãnh thang",IQ312+#REF!,0),0))))),2)</f>
        <v>43.24</v>
      </c>
      <c r="IV312" s="18">
        <v>43.14</v>
      </c>
      <c r="IW312" s="25">
        <f t="shared" si="902"/>
        <v>43.24</v>
      </c>
      <c r="IX312" s="25">
        <f t="shared" si="903"/>
        <v>0</v>
      </c>
      <c r="IY312" s="25">
        <f t="shared" si="904"/>
        <v>0</v>
      </c>
      <c r="IZ312" s="25">
        <f t="shared" si="905"/>
        <v>0</v>
      </c>
      <c r="JA312" s="25">
        <f t="shared" si="906"/>
        <v>0</v>
      </c>
      <c r="JB312" s="18">
        <v>42.87</v>
      </c>
      <c r="JC312" s="20">
        <f>ROUND(IF(EN312="Cống tròn",IF(EN312="Cống tròn",IF(EU312="Không có móng",JS312-FF312,IF(EU312="Đế",JR312-FN312,IF(OR(EU312="Móng bê tông",EU312="Móng bê tông kết hợp đế"),JK312-FJ312,0))),0),IF(EN312="Cống hộp",IF(AND(EN312="Cống hộp",EU312="Không có móng"),JS312-GF312,IF(AND(EN312="Cống hộp",EU312="Móng bê tông"),JL312-GB312,0)),IF(OR(EN312="Rãnh xây",EN312="Rãnh bê tông"),IF(OR(EN312="Rãnh xây",EN312="Rãnh bê tông"),JM312-GB312,0),IF(EN312="Ống nhựa",IF(AND(EN312="Ống nhựa",EU312="Không đắp cát"),JS312-HT312,IF(AND(EN312="Ống nhựa",EU312="Đắp cát"),JJ312-HX312,0)),IF(EN312="Rãnh thang",IF(EN312="Rãnh thang",IF(EU312="Móng bê tông",#REF!-#REF!,JS312),0),0))))),2)</f>
        <v>41.84</v>
      </c>
      <c r="JD312" s="20">
        <f t="shared" si="1043"/>
        <v>1.029999999999994</v>
      </c>
      <c r="JE312" s="20">
        <f t="shared" si="907"/>
        <v>41.839999999999996</v>
      </c>
      <c r="JF312" s="20">
        <f t="shared" si="908"/>
        <v>0</v>
      </c>
      <c r="JG312" s="20">
        <f t="shared" si="909"/>
        <v>0</v>
      </c>
      <c r="JH312" s="20">
        <f t="shared" si="910"/>
        <v>0</v>
      </c>
      <c r="JI312" s="20">
        <f>IF(EN312="Rãnh thang",IF(AND(EN312="Rãnh thang",EU312="Móng bê tông"),JS312-#REF!,0),IF(EN312="Ống nhựa",IF(AND(EN312="Ống nhựa",EU312="Đắp cát"),JS312-HT312,0),IF(EN312="Cống tròn",IF(EN312="Cống tròn",IF(OR(EU312="Móng bê tông",EU312="Móng bê tông kết hợp đế"),JO312-FL312,0),0),IF(EN312="Cống hộp",IF(AND(EN312="Cống hộp",EU312="Móng bê tông"),JP312-GD312,0),IF(OR(EN312="Rãnh xây",EN312="Rãnh bê tông"),IF(AND(EN312="Rãnh xây",EU312="Móng bê tông"),JQ312-GD312,IF(AND(EN312="Rãnh bê tông",EU312="Móng bê tông"),JQ312-GD312,0)),0)))))</f>
        <v>41.839999999999996</v>
      </c>
      <c r="JJ312" s="20">
        <f t="shared" si="911"/>
        <v>0</v>
      </c>
      <c r="JK312" s="20">
        <f t="shared" si="912"/>
        <v>41.839999999999996</v>
      </c>
      <c r="JL312" s="20">
        <f t="shared" si="913"/>
        <v>0</v>
      </c>
      <c r="JM312" s="20">
        <f t="shared" si="914"/>
        <v>0</v>
      </c>
      <c r="JN312" s="20">
        <f t="shared" si="915"/>
        <v>42.04</v>
      </c>
      <c r="JO312" s="20">
        <f t="shared" si="916"/>
        <v>42.04</v>
      </c>
      <c r="JP312" s="20">
        <f t="shared" si="917"/>
        <v>0</v>
      </c>
      <c r="JQ312" s="20">
        <f t="shared" si="918"/>
        <v>0</v>
      </c>
      <c r="JR312" s="20">
        <f t="shared" si="919"/>
        <v>0</v>
      </c>
      <c r="JS312" s="26">
        <v>42.14</v>
      </c>
      <c r="JT312" s="25">
        <f t="shared" si="1044"/>
        <v>0</v>
      </c>
      <c r="JU312" s="25">
        <f t="shared" si="920"/>
        <v>0</v>
      </c>
      <c r="JV312" s="25">
        <f t="shared" si="921"/>
        <v>0</v>
      </c>
      <c r="JW312" s="25">
        <f>ROUND(IF(EN312="Cống tròn",IF(EN312="Cống tròn",JX312+FF312,0),IF(EN312="Cống hộp",IF(EN312="Cống hộp",JX312+GP312,0),IF(OR(EN312="Rãnh xây",EN312="Rãnh bê tông"),IF(OR(EN312="Rãnh xây",EN312="Rãnh bê tông"),JX312+GP312,0),IF(EN312="ống nhựa",IF(EN312="Ống nhựa",JX312+HT312,0),IF(EN312="Rãnh thang",IF(EN312="Rãnh thang",JS312+#REF!,0),0))))),2)</f>
        <v>43.24</v>
      </c>
      <c r="JX312" s="27">
        <v>43.14</v>
      </c>
      <c r="JY312" s="25">
        <f t="shared" si="922"/>
        <v>43.24</v>
      </c>
      <c r="JZ312" s="25">
        <f t="shared" si="923"/>
        <v>0</v>
      </c>
      <c r="KA312" s="25">
        <f t="shared" si="924"/>
        <v>0</v>
      </c>
      <c r="KB312" s="25">
        <f t="shared" si="925"/>
        <v>0</v>
      </c>
      <c r="KC312" s="25">
        <f t="shared" si="926"/>
        <v>0</v>
      </c>
      <c r="KD312" s="28" t="s">
        <v>98</v>
      </c>
      <c r="KE312" s="27">
        <v>0</v>
      </c>
      <c r="KF312" s="25">
        <f t="shared" si="927"/>
        <v>1.8599999999999994</v>
      </c>
      <c r="KG312" s="25">
        <f t="shared" si="1045"/>
        <v>1.8599999999999994</v>
      </c>
      <c r="KH312" s="27">
        <v>0</v>
      </c>
      <c r="KI312" s="25">
        <f t="shared" si="928"/>
        <v>1.029999999999994</v>
      </c>
      <c r="KJ312" s="25">
        <f t="shared" si="1046"/>
        <v>1.029999999999994</v>
      </c>
      <c r="KK312" s="25">
        <f t="shared" si="929"/>
        <v>0</v>
      </c>
      <c r="KL312" s="25">
        <f t="shared" si="930"/>
        <v>0</v>
      </c>
      <c r="KM312" s="25">
        <f t="shared" si="1047"/>
        <v>0</v>
      </c>
      <c r="KN312" s="25">
        <f t="shared" si="931"/>
        <v>0</v>
      </c>
      <c r="KO312" s="25">
        <f t="shared" si="932"/>
        <v>0</v>
      </c>
      <c r="KP312" s="25">
        <f t="shared" si="1048"/>
        <v>0</v>
      </c>
      <c r="KQ312" s="25">
        <f t="shared" si="933"/>
        <v>0.2</v>
      </c>
      <c r="KR312" s="25">
        <f t="shared" si="934"/>
        <v>0.2</v>
      </c>
      <c r="KS312" s="25">
        <f t="shared" si="1049"/>
        <v>0.2</v>
      </c>
      <c r="KT312" s="25">
        <f t="shared" si="935"/>
        <v>0</v>
      </c>
      <c r="KU312" s="25">
        <f t="shared" si="936"/>
        <v>0</v>
      </c>
      <c r="KV312" s="25">
        <f t="shared" si="1050"/>
        <v>0</v>
      </c>
      <c r="KW312" s="25">
        <f t="shared" si="863"/>
        <v>0</v>
      </c>
      <c r="KX312" s="25">
        <f t="shared" si="937"/>
        <v>0</v>
      </c>
      <c r="KY312" s="25">
        <f t="shared" si="1051"/>
        <v>0</v>
      </c>
      <c r="KZ312" s="25">
        <f t="shared" si="938"/>
        <v>0</v>
      </c>
      <c r="LA312" s="25">
        <f t="shared" si="939"/>
        <v>0</v>
      </c>
      <c r="LB312" s="25">
        <f t="shared" si="1052"/>
        <v>0</v>
      </c>
      <c r="LC312" s="25">
        <f t="shared" si="940"/>
        <v>1.4</v>
      </c>
      <c r="LD312" s="25">
        <f t="shared" si="941"/>
        <v>0.82999999999999408</v>
      </c>
      <c r="LE312" s="25">
        <f t="shared" si="1053"/>
        <v>1.1149999999999971</v>
      </c>
      <c r="LF312" s="25">
        <f t="shared" si="942"/>
        <v>0</v>
      </c>
      <c r="LG312" s="25">
        <f t="shared" si="943"/>
        <v>0</v>
      </c>
      <c r="LH312" s="25">
        <f t="shared" si="1054"/>
        <v>0</v>
      </c>
      <c r="LI312" s="25">
        <f t="shared" si="944"/>
        <v>0</v>
      </c>
      <c r="LJ312" s="25">
        <f t="shared" si="945"/>
        <v>0</v>
      </c>
      <c r="LK312" s="25">
        <f t="shared" si="1055"/>
        <v>0</v>
      </c>
      <c r="LL312" s="25">
        <f t="shared" si="946"/>
        <v>0</v>
      </c>
      <c r="LM312" s="25">
        <f t="shared" si="947"/>
        <v>0</v>
      </c>
      <c r="LN312" s="25">
        <f t="shared" si="1056"/>
        <v>0</v>
      </c>
      <c r="LO312" s="25">
        <f t="shared" si="948"/>
        <v>0</v>
      </c>
      <c r="LP312" s="25">
        <f t="shared" si="949"/>
        <v>0</v>
      </c>
      <c r="LQ312" s="25">
        <f t="shared" si="1057"/>
        <v>0</v>
      </c>
      <c r="LR312" s="25">
        <f t="shared" si="950"/>
        <v>0</v>
      </c>
      <c r="LS312" s="25">
        <f t="shared" si="951"/>
        <v>0</v>
      </c>
      <c r="LT312" s="25">
        <f t="shared" si="1058"/>
        <v>0</v>
      </c>
      <c r="LU312" s="25">
        <f t="shared" si="952"/>
        <v>0</v>
      </c>
      <c r="LV312" s="25">
        <f t="shared" si="953"/>
        <v>0</v>
      </c>
      <c r="LW312" s="25">
        <f t="shared" si="1059"/>
        <v>0</v>
      </c>
      <c r="LX312" s="25">
        <f t="shared" si="954"/>
        <v>0</v>
      </c>
      <c r="LY312" s="25">
        <f t="shared" si="955"/>
        <v>0</v>
      </c>
      <c r="LZ312" s="25">
        <f t="shared" si="1060"/>
        <v>0</v>
      </c>
      <c r="MA312" s="25">
        <f t="shared" si="956"/>
        <v>0</v>
      </c>
      <c r="MB312" s="25">
        <f t="shared" si="957"/>
        <v>0</v>
      </c>
      <c r="MC312" s="25">
        <f t="shared" si="1061"/>
        <v>0</v>
      </c>
      <c r="MD312" s="25">
        <f t="shared" si="958"/>
        <v>0</v>
      </c>
      <c r="ME312" s="25">
        <f t="shared" si="959"/>
        <v>0</v>
      </c>
      <c r="MF312" s="25">
        <f t="shared" si="1062"/>
        <v>0</v>
      </c>
      <c r="MG312" s="25">
        <f t="shared" si="960"/>
        <v>0</v>
      </c>
      <c r="MH312" s="25">
        <f t="shared" si="961"/>
        <v>0</v>
      </c>
      <c r="MI312" s="25">
        <f t="shared" si="1063"/>
        <v>0</v>
      </c>
      <c r="MJ312" s="25">
        <f t="shared" si="962"/>
        <v>0</v>
      </c>
      <c r="MK312" s="25">
        <f t="shared" si="963"/>
        <v>0</v>
      </c>
      <c r="ML312" s="25">
        <f t="shared" si="1064"/>
        <v>0</v>
      </c>
      <c r="MM312" s="25">
        <f t="shared" si="964"/>
        <v>0</v>
      </c>
      <c r="MN312" s="25">
        <f t="shared" si="965"/>
        <v>0</v>
      </c>
      <c r="MO312" s="25">
        <f t="shared" si="1065"/>
        <v>0</v>
      </c>
      <c r="MP312" s="25">
        <f t="shared" si="966"/>
        <v>0</v>
      </c>
      <c r="MQ312" s="25">
        <f t="shared" si="967"/>
        <v>0</v>
      </c>
      <c r="MR312" s="25">
        <f t="shared" si="1066"/>
        <v>0</v>
      </c>
      <c r="MS312" s="29">
        <v>1.4</v>
      </c>
      <c r="MT312" s="29">
        <v>0</v>
      </c>
      <c r="MU312" s="29">
        <v>1</v>
      </c>
      <c r="MV312" s="29">
        <v>1</v>
      </c>
      <c r="MW312" s="25">
        <f t="shared" si="968"/>
        <v>1.4</v>
      </c>
      <c r="MX312" s="25">
        <f t="shared" si="969"/>
        <v>2.6</v>
      </c>
      <c r="MY312" s="25">
        <f t="shared" si="970"/>
        <v>0</v>
      </c>
      <c r="MZ312" s="25">
        <f t="shared" si="971"/>
        <v>0</v>
      </c>
      <c r="NA312" s="25">
        <f t="shared" si="972"/>
        <v>1.4</v>
      </c>
      <c r="NB312" s="25">
        <f t="shared" si="973"/>
        <v>1.44</v>
      </c>
      <c r="NC312" s="25">
        <f t="shared" si="974"/>
        <v>0</v>
      </c>
      <c r="ND312" s="25">
        <f t="shared" si="975"/>
        <v>0</v>
      </c>
      <c r="NE312" s="25">
        <f t="shared" si="1067"/>
        <v>1.4</v>
      </c>
      <c r="NF312" s="25">
        <f t="shared" si="1067"/>
        <v>2.02</v>
      </c>
      <c r="NG312" s="25">
        <f t="shared" si="1067"/>
        <v>0</v>
      </c>
      <c r="NH312" s="25">
        <f t="shared" si="976"/>
        <v>0</v>
      </c>
      <c r="NI312" s="25">
        <f t="shared" si="977"/>
        <v>95.4</v>
      </c>
      <c r="NJ312" s="25">
        <f t="shared" si="978"/>
        <v>0</v>
      </c>
      <c r="NK312" s="25">
        <f t="shared" si="979"/>
        <v>95.4</v>
      </c>
      <c r="NL312" s="25">
        <f t="shared" si="980"/>
        <v>59.32</v>
      </c>
      <c r="NM312" s="25">
        <f t="shared" si="981"/>
        <v>0</v>
      </c>
      <c r="NN312" s="25">
        <f t="shared" si="1068"/>
        <v>59.32</v>
      </c>
      <c r="NO312" s="25">
        <f t="shared" si="982"/>
        <v>0</v>
      </c>
      <c r="NP312" s="25">
        <f t="shared" si="983"/>
        <v>0</v>
      </c>
      <c r="NQ312" s="25">
        <f t="shared" si="1069"/>
        <v>0</v>
      </c>
      <c r="NR312" s="25">
        <f t="shared" si="984"/>
        <v>0</v>
      </c>
      <c r="NS312" s="25">
        <f t="shared" si="985"/>
        <v>0</v>
      </c>
      <c r="NT312" s="25">
        <f t="shared" si="1070"/>
        <v>0</v>
      </c>
      <c r="NU312" s="25">
        <f t="shared" si="986"/>
        <v>0</v>
      </c>
      <c r="NV312" s="25">
        <f t="shared" si="987"/>
        <v>0</v>
      </c>
      <c r="NW312" s="25">
        <f t="shared" si="1071"/>
        <v>0</v>
      </c>
      <c r="NX312" s="25">
        <f t="shared" si="1072"/>
        <v>59.32</v>
      </c>
      <c r="NY312" s="25">
        <f t="shared" si="1072"/>
        <v>0</v>
      </c>
      <c r="NZ312" s="25">
        <f t="shared" si="1073"/>
        <v>59.32</v>
      </c>
      <c r="OA312" s="25">
        <f t="shared" si="1074"/>
        <v>36.08</v>
      </c>
      <c r="OB312" s="25">
        <f t="shared" si="1074"/>
        <v>0</v>
      </c>
      <c r="OC312" s="25">
        <f t="shared" si="1075"/>
        <v>36.08</v>
      </c>
      <c r="OD312" s="25">
        <f t="shared" si="1076"/>
        <v>59.32</v>
      </c>
      <c r="OE312" s="25">
        <f t="shared" si="1076"/>
        <v>0</v>
      </c>
      <c r="OF312" s="25">
        <f t="shared" si="1076"/>
        <v>59.32</v>
      </c>
      <c r="OG312" s="25">
        <f t="shared" si="988"/>
        <v>0</v>
      </c>
      <c r="OH312" s="25">
        <f t="shared" si="989"/>
        <v>0</v>
      </c>
      <c r="OI312" s="25">
        <f t="shared" si="990"/>
        <v>0</v>
      </c>
      <c r="OJ312" s="25">
        <f t="shared" si="991"/>
        <v>0</v>
      </c>
      <c r="OK312" s="25">
        <f t="shared" si="992"/>
        <v>0</v>
      </c>
      <c r="OL312" s="25">
        <f t="shared" si="993"/>
        <v>0</v>
      </c>
      <c r="OM312" s="25">
        <f t="shared" si="1077"/>
        <v>0</v>
      </c>
      <c r="ON312" s="25">
        <f t="shared" si="1077"/>
        <v>0</v>
      </c>
      <c r="OO312" s="25">
        <f t="shared" si="1077"/>
        <v>0</v>
      </c>
      <c r="OP312" s="25">
        <f t="shared" si="994"/>
        <v>0</v>
      </c>
      <c r="OQ312" s="25">
        <f t="shared" si="995"/>
        <v>0</v>
      </c>
      <c r="OR312" s="25">
        <f t="shared" si="1078"/>
        <v>0</v>
      </c>
      <c r="OS312" s="30">
        <v>536013.27</v>
      </c>
      <c r="OT312" s="30">
        <v>2371270.25</v>
      </c>
    </row>
    <row r="313" spans="1:410" ht="33" customHeight="1" x14ac:dyDescent="0.25">
      <c r="A313" s="18"/>
      <c r="B313" s="18" t="s">
        <v>1129</v>
      </c>
      <c r="C313" s="18">
        <v>310.44</v>
      </c>
      <c r="D313" s="16" t="e">
        <f>_xlfn.IFNA(INDEX(#REF!,MATCH(E313,#REF!,0)),0)</f>
        <v>#REF!</v>
      </c>
      <c r="E313" s="18" t="s">
        <v>1134</v>
      </c>
      <c r="F313" s="16" t="s">
        <v>765</v>
      </c>
      <c r="G313" s="16" t="s">
        <v>810</v>
      </c>
      <c r="H313" s="16" t="s">
        <v>767</v>
      </c>
      <c r="I313" s="16" t="s">
        <v>768</v>
      </c>
      <c r="J313" s="16" t="s">
        <v>811</v>
      </c>
      <c r="K313" s="16" t="s">
        <v>770</v>
      </c>
      <c r="L313" s="16" t="s">
        <v>771</v>
      </c>
      <c r="M313" s="18">
        <v>2.44</v>
      </c>
      <c r="N313" s="18">
        <v>1.8399999999999999</v>
      </c>
      <c r="O313" s="18">
        <v>2.84</v>
      </c>
      <c r="P313" s="18">
        <v>2.2399999999999998</v>
      </c>
      <c r="Q313" s="18">
        <v>0.1</v>
      </c>
      <c r="R313" s="18">
        <v>2.64</v>
      </c>
      <c r="S313" s="18">
        <v>2.04</v>
      </c>
      <c r="T313" s="18">
        <v>0.2</v>
      </c>
      <c r="U313" s="18">
        <v>0</v>
      </c>
      <c r="V313" s="18">
        <v>0</v>
      </c>
      <c r="W313" s="18">
        <v>0</v>
      </c>
      <c r="X313" s="18">
        <v>2.44</v>
      </c>
      <c r="Y313" s="18">
        <v>1.7999999999999998</v>
      </c>
      <c r="Z313" s="20">
        <f t="shared" si="996"/>
        <v>1.7</v>
      </c>
      <c r="AA313" s="18">
        <v>0.22</v>
      </c>
      <c r="AB313" s="18">
        <v>0</v>
      </c>
      <c r="AC313" s="18">
        <v>0</v>
      </c>
      <c r="AD313" s="18">
        <v>0</v>
      </c>
      <c r="AE313" s="18">
        <v>0</v>
      </c>
      <c r="AF313" s="18">
        <v>0</v>
      </c>
      <c r="AG313" s="18">
        <v>2</v>
      </c>
      <c r="AH313" s="18">
        <v>1.4</v>
      </c>
      <c r="AI313" s="20">
        <f t="shared" si="997"/>
        <v>1.8499999999999999</v>
      </c>
      <c r="AJ313" s="18">
        <v>0</v>
      </c>
      <c r="AK313" s="18">
        <v>0</v>
      </c>
      <c r="AL313" s="20">
        <f t="shared" si="998"/>
        <v>0</v>
      </c>
      <c r="AM313" s="18">
        <v>2.44</v>
      </c>
      <c r="AN313" s="18">
        <v>1.4</v>
      </c>
      <c r="AO313" s="18">
        <v>0.15</v>
      </c>
      <c r="AP313" s="18">
        <v>0.22</v>
      </c>
      <c r="AQ313" s="18">
        <v>0</v>
      </c>
      <c r="AR313" s="18">
        <v>0</v>
      </c>
      <c r="AS313" s="18">
        <v>0</v>
      </c>
      <c r="AT313" s="18">
        <v>0</v>
      </c>
      <c r="AU313" s="18">
        <v>0</v>
      </c>
      <c r="AV313" s="18">
        <v>1</v>
      </c>
      <c r="AW313" s="18">
        <v>0</v>
      </c>
      <c r="AX313" s="18">
        <v>0</v>
      </c>
      <c r="AY313" s="18">
        <v>0</v>
      </c>
      <c r="AZ313" s="18">
        <v>0</v>
      </c>
      <c r="BA313" s="18">
        <v>0</v>
      </c>
      <c r="BB313" s="18">
        <v>0</v>
      </c>
      <c r="BC313" s="18">
        <v>0</v>
      </c>
      <c r="BD313" s="18">
        <v>0</v>
      </c>
      <c r="BE313" s="18">
        <v>2</v>
      </c>
      <c r="BF313" s="18">
        <v>0</v>
      </c>
      <c r="BG313" s="18">
        <v>0</v>
      </c>
      <c r="BH313" s="18">
        <v>0</v>
      </c>
      <c r="BI313" s="18">
        <v>0</v>
      </c>
      <c r="BJ313" s="18">
        <v>0</v>
      </c>
      <c r="BK313" s="18">
        <v>0</v>
      </c>
      <c r="BL313" s="18">
        <v>0</v>
      </c>
      <c r="BM313" s="18">
        <v>0</v>
      </c>
      <c r="BN313" s="18">
        <v>0</v>
      </c>
      <c r="BO313" s="18">
        <v>0</v>
      </c>
      <c r="BP313" s="18">
        <v>2</v>
      </c>
      <c r="BQ313" s="18">
        <v>0</v>
      </c>
      <c r="BR313" s="18">
        <v>0</v>
      </c>
      <c r="BS313" s="18">
        <v>0</v>
      </c>
      <c r="BT313" s="18">
        <v>0</v>
      </c>
      <c r="BU313" s="18">
        <v>0</v>
      </c>
      <c r="BV313" s="18">
        <v>0</v>
      </c>
      <c r="BW313" s="18">
        <v>0</v>
      </c>
      <c r="BX313" s="18">
        <v>0</v>
      </c>
      <c r="BY313" s="18">
        <v>0</v>
      </c>
      <c r="BZ313" s="18">
        <v>0</v>
      </c>
      <c r="CA313" s="16" t="e">
        <f>_xlfn.IFNA(IF(RIGHT(D313,2)="=G",0,INDEX(#REF!,MATCH(E313,#REF!,0))),0)</f>
        <v>#REF!</v>
      </c>
      <c r="CB313" s="16" t="s">
        <v>776</v>
      </c>
      <c r="CC313" s="18">
        <v>0</v>
      </c>
      <c r="CD313" s="18">
        <v>0</v>
      </c>
      <c r="CE313" s="18">
        <v>1.84</v>
      </c>
      <c r="CF313" s="18">
        <v>0.8</v>
      </c>
      <c r="CG313" s="18">
        <v>0.12</v>
      </c>
      <c r="CH313" s="18">
        <v>3</v>
      </c>
      <c r="CI313" s="16" t="s">
        <v>98</v>
      </c>
      <c r="CJ313" s="18">
        <v>0</v>
      </c>
      <c r="CK313" s="20">
        <f t="shared" si="864"/>
        <v>1.33</v>
      </c>
      <c r="CL313" s="20">
        <f t="shared" si="999"/>
        <v>1.33</v>
      </c>
      <c r="CM313" s="18">
        <v>31.47</v>
      </c>
      <c r="CN313" s="18">
        <v>43.71</v>
      </c>
      <c r="CO313" s="18">
        <v>42.871000000000002</v>
      </c>
      <c r="CP313" s="22">
        <f t="shared" si="865"/>
        <v>42.87</v>
      </c>
      <c r="CQ313" s="22">
        <f t="shared" si="866"/>
        <v>41.54</v>
      </c>
      <c r="CR313" s="22">
        <f t="shared" si="1000"/>
        <v>1.33</v>
      </c>
      <c r="CS313" s="22">
        <f t="shared" si="867"/>
        <v>41.64</v>
      </c>
      <c r="CT313" s="22">
        <f t="shared" si="868"/>
        <v>41.84</v>
      </c>
      <c r="CU313" s="18">
        <v>41.84</v>
      </c>
      <c r="CV313" s="22">
        <f t="shared" si="1001"/>
        <v>1.7</v>
      </c>
      <c r="CW313" s="22">
        <f t="shared" si="869"/>
        <v>0</v>
      </c>
      <c r="CX313" s="22">
        <f t="shared" si="870"/>
        <v>0</v>
      </c>
      <c r="CY313" s="22">
        <f t="shared" si="871"/>
        <v>43.56</v>
      </c>
      <c r="CZ313" s="22">
        <f t="shared" si="872"/>
        <v>43.71</v>
      </c>
      <c r="DA313" s="18">
        <v>43.71</v>
      </c>
      <c r="DB313" s="20">
        <f t="shared" si="1002"/>
        <v>2.17</v>
      </c>
      <c r="DC313" s="20">
        <f t="shared" si="1003"/>
        <v>0.84</v>
      </c>
      <c r="DD313" s="20">
        <f t="shared" si="1004"/>
        <v>1.33</v>
      </c>
      <c r="DE313" s="20">
        <f t="shared" si="873"/>
        <v>0.1</v>
      </c>
      <c r="DF313" s="20">
        <f t="shared" si="874"/>
        <v>0.2</v>
      </c>
      <c r="DG313" s="20">
        <f t="shared" si="875"/>
        <v>1.03</v>
      </c>
      <c r="DH313" s="20">
        <f t="shared" si="876"/>
        <v>0</v>
      </c>
      <c r="DI313" s="20">
        <f t="shared" si="877"/>
        <v>0</v>
      </c>
      <c r="DJ313" s="20">
        <f t="shared" si="878"/>
        <v>0</v>
      </c>
      <c r="DK313" s="20">
        <f t="shared" si="1005"/>
        <v>1.33</v>
      </c>
      <c r="DL313" s="20">
        <f t="shared" si="1006"/>
        <v>0</v>
      </c>
      <c r="DM313" s="20">
        <f t="shared" si="1007"/>
        <v>0</v>
      </c>
      <c r="DN313" s="20">
        <f t="shared" si="1008"/>
        <v>0</v>
      </c>
      <c r="DO313" s="18">
        <v>2.44</v>
      </c>
      <c r="DP313" s="18">
        <v>0</v>
      </c>
      <c r="DQ313" s="18">
        <v>1</v>
      </c>
      <c r="DR313" s="18">
        <v>1</v>
      </c>
      <c r="DS313" s="25">
        <f t="shared" si="1009"/>
        <v>2.44</v>
      </c>
      <c r="DT313" s="25">
        <f t="shared" si="1010"/>
        <v>0</v>
      </c>
      <c r="DU313" s="25">
        <f t="shared" si="1011"/>
        <v>3.25</v>
      </c>
      <c r="DV313" s="25">
        <f t="shared" si="1012"/>
        <v>0</v>
      </c>
      <c r="DW313" s="25">
        <f t="shared" si="1013"/>
        <v>3.25</v>
      </c>
      <c r="DX313" s="25">
        <f t="shared" si="1014"/>
        <v>9.23</v>
      </c>
      <c r="DY313" s="25">
        <f t="shared" si="1015"/>
        <v>0</v>
      </c>
      <c r="DZ313" s="25">
        <f t="shared" si="1016"/>
        <v>9.23</v>
      </c>
      <c r="EA313" s="25">
        <f t="shared" si="1017"/>
        <v>6.34</v>
      </c>
      <c r="EB313" s="25">
        <f t="shared" si="1018"/>
        <v>0</v>
      </c>
      <c r="EC313" s="25">
        <f t="shared" si="1019"/>
        <v>6.34</v>
      </c>
      <c r="ED313" s="25">
        <f t="shared" si="1020"/>
        <v>2.89</v>
      </c>
      <c r="EE313" s="25">
        <f t="shared" si="1020"/>
        <v>0</v>
      </c>
      <c r="EF313" s="25">
        <f t="shared" si="1021"/>
        <v>2.89</v>
      </c>
      <c r="EG313" s="25">
        <f t="shared" si="1022"/>
        <v>6.34</v>
      </c>
      <c r="EH313" s="25">
        <f t="shared" si="1022"/>
        <v>0</v>
      </c>
      <c r="EI313" s="25">
        <f t="shared" si="1023"/>
        <v>6.34</v>
      </c>
      <c r="EJ313" s="18">
        <v>310.44</v>
      </c>
      <c r="EK313" s="18">
        <v>360.93</v>
      </c>
      <c r="EL313" s="18" t="s">
        <v>1134</v>
      </c>
      <c r="EM313" s="18" t="s">
        <v>1135</v>
      </c>
      <c r="EN313" s="16" t="s">
        <v>774</v>
      </c>
      <c r="EO313" s="16" t="s">
        <v>132</v>
      </c>
      <c r="EP313" s="16" t="e">
        <f>IF(OR(EN313="Cống tròn",EN313="Cống hộp",EN313="Ống nhựa"),INDEX(#REF!,MATCH(E313,#REF!,0)),IF(OR(EN313="Rãnh xây",EN313="Rãnh bê tông"),INDEX(#REF!,MATCH(E313,#REF!,0)),0))</f>
        <v>#REF!</v>
      </c>
      <c r="EQ313" s="18">
        <v>48.790000000000006</v>
      </c>
      <c r="ER313" s="18">
        <v>1</v>
      </c>
      <c r="ES313" s="25">
        <f t="shared" si="1024"/>
        <v>48</v>
      </c>
      <c r="ET313" s="1" t="e">
        <f>_xlfn.IFNA(IF(EN313="Cống tròn",INDEX(#REF!,MATCH(E313,#REF!,0)),IF(EN313="Cống hộp",INDEX(#REF!,MATCH(E313,#REF!,0)),EU313&amp;" ,"&amp;EV313)),0)</f>
        <v>#REF!</v>
      </c>
      <c r="EU313" s="16" t="s">
        <v>769</v>
      </c>
      <c r="EV313" s="16" t="s">
        <v>775</v>
      </c>
      <c r="EW313" s="16" t="e">
        <f>_xlfn.IFNA(INDEX(#REF!,MATCH(E313,#REF!,0)),0)</f>
        <v>#REF!</v>
      </c>
      <c r="EX313" s="16"/>
      <c r="EY313" s="18">
        <v>0</v>
      </c>
      <c r="EZ313" s="18">
        <v>0</v>
      </c>
      <c r="FA313" s="18">
        <v>0</v>
      </c>
      <c r="FB313" s="18">
        <v>0</v>
      </c>
      <c r="FC313" s="18">
        <v>0</v>
      </c>
      <c r="FD313" s="25">
        <f t="shared" si="879"/>
        <v>0</v>
      </c>
      <c r="FE313" s="25">
        <f t="shared" si="1025"/>
        <v>0</v>
      </c>
      <c r="FF313" s="18">
        <v>0.1</v>
      </c>
      <c r="FG313" s="18">
        <v>2</v>
      </c>
      <c r="FH313" s="18">
        <v>1</v>
      </c>
      <c r="FI313" s="25">
        <f t="shared" si="1026"/>
        <v>1.2</v>
      </c>
      <c r="FJ313" s="18">
        <v>0</v>
      </c>
      <c r="FK313" s="18">
        <v>0</v>
      </c>
      <c r="FL313" s="18">
        <v>0.2</v>
      </c>
      <c r="FM313" s="18">
        <v>1.4</v>
      </c>
      <c r="FN313" s="18">
        <v>0</v>
      </c>
      <c r="FO313" s="25">
        <f t="shared" si="1027"/>
        <v>1.4</v>
      </c>
      <c r="FP313" s="18">
        <v>1.4999999999999999E-2</v>
      </c>
      <c r="FQ313" s="18">
        <v>1</v>
      </c>
      <c r="FR313" s="25">
        <f t="shared" si="880"/>
        <v>48</v>
      </c>
      <c r="FS313" s="25">
        <f t="shared" si="881"/>
        <v>0.70499999999999996</v>
      </c>
      <c r="FT313" s="25">
        <f t="shared" si="882"/>
        <v>48.704999999999998</v>
      </c>
      <c r="FU313" s="25">
        <f t="shared" si="883"/>
        <v>-8.5000000000007958E-2</v>
      </c>
      <c r="FV313" s="25" t="str">
        <f t="shared" si="1028"/>
        <v>Đủ</v>
      </c>
      <c r="FW313" s="25">
        <f t="shared" si="1029"/>
        <v>-0.09</v>
      </c>
      <c r="FX313" s="16"/>
      <c r="FY313" s="16"/>
      <c r="FZ313" s="16"/>
      <c r="GA313" s="16"/>
      <c r="GB313" s="19">
        <v>0</v>
      </c>
      <c r="GC313" s="19">
        <v>0</v>
      </c>
      <c r="GD313" s="19">
        <v>0</v>
      </c>
      <c r="GE313" s="19">
        <v>0</v>
      </c>
      <c r="GF313" s="19">
        <v>0</v>
      </c>
      <c r="GG313" s="19">
        <v>0</v>
      </c>
      <c r="GH313" s="19">
        <v>0</v>
      </c>
      <c r="GI313" s="19">
        <v>0</v>
      </c>
      <c r="GJ313" s="19">
        <v>0</v>
      </c>
      <c r="GK313" s="19">
        <v>0</v>
      </c>
      <c r="GL313" s="25">
        <f t="shared" si="884"/>
        <v>0</v>
      </c>
      <c r="GM313" s="25">
        <f t="shared" si="1030"/>
        <v>0</v>
      </c>
      <c r="GN313" s="19">
        <v>0</v>
      </c>
      <c r="GO313" s="19">
        <v>0</v>
      </c>
      <c r="GP313" s="19">
        <v>0</v>
      </c>
      <c r="GQ313" s="19">
        <v>0</v>
      </c>
      <c r="GR313" s="1" t="e">
        <f>_xlfn.IFNA(INDEX(#REF!,MATCH(E313,#REF!,0)),0)</f>
        <v>#REF!</v>
      </c>
      <c r="GS313" s="16"/>
      <c r="GT313" s="18">
        <v>0</v>
      </c>
      <c r="GU313" s="18">
        <v>0</v>
      </c>
      <c r="GV313" s="18">
        <v>0</v>
      </c>
      <c r="GW313" s="18">
        <v>0</v>
      </c>
      <c r="GX313" s="25">
        <f t="shared" si="885"/>
        <v>0</v>
      </c>
      <c r="GY313" s="25">
        <f t="shared" si="886"/>
        <v>0</v>
      </c>
      <c r="GZ313" s="25">
        <f t="shared" si="1031"/>
        <v>0</v>
      </c>
      <c r="HA313" s="1" t="e" cm="1">
        <f t="array" ref="HA313">INDEX(#REF!,MATCH(EJ313&amp;EK313&amp;HD313&amp;HE313&amp;HF313,#REF!&amp;#REF!&amp;#REF!&amp;#REF!&amp;#REF!,0))</f>
        <v>#REF!</v>
      </c>
      <c r="HB313" s="16"/>
      <c r="HC313" s="25">
        <f t="shared" si="1032"/>
        <v>0</v>
      </c>
      <c r="HD313" s="18">
        <v>0</v>
      </c>
      <c r="HE313" s="18">
        <v>0</v>
      </c>
      <c r="HF313" s="18">
        <v>0</v>
      </c>
      <c r="HG313" s="1" t="e" cm="1">
        <f t="array" ref="HG313">INDEX(#REF!,MATCH(EJ313&amp;EK313&amp;HJ313&amp;HK313&amp;HL313,#REF!&amp;#REF!&amp;#REF!&amp;#REF!&amp;#REF!,0))</f>
        <v>#REF!</v>
      </c>
      <c r="HH313" s="16"/>
      <c r="HI313" s="25">
        <f t="shared" si="1033"/>
        <v>0</v>
      </c>
      <c r="HJ313" s="25">
        <f t="shared" si="1034"/>
        <v>0</v>
      </c>
      <c r="HK313" s="19">
        <v>0</v>
      </c>
      <c r="HL313" s="19">
        <v>0</v>
      </c>
      <c r="HM313" s="18">
        <v>0.01</v>
      </c>
      <c r="HN313" s="18">
        <v>1</v>
      </c>
      <c r="HO313" s="25">
        <f t="shared" si="1035"/>
        <v>0</v>
      </c>
      <c r="HP313" s="25">
        <f t="shared" si="1036"/>
        <v>0</v>
      </c>
      <c r="HQ313" s="25">
        <f t="shared" si="1037"/>
        <v>0</v>
      </c>
      <c r="HR313" s="25">
        <f t="shared" si="1038"/>
        <v>0</v>
      </c>
      <c r="HS313" s="25">
        <f t="shared" si="1039"/>
        <v>0</v>
      </c>
      <c r="HT313" s="19">
        <v>0</v>
      </c>
      <c r="HU313" s="19">
        <v>0</v>
      </c>
      <c r="HV313" s="19">
        <v>0</v>
      </c>
      <c r="HW313" s="25">
        <f t="shared" si="1040"/>
        <v>0</v>
      </c>
      <c r="HX313" s="19">
        <v>0</v>
      </c>
      <c r="HY313" s="19">
        <v>0</v>
      </c>
      <c r="HZ313" s="18">
        <v>42.87</v>
      </c>
      <c r="IA313" s="20">
        <f>ROUND(IF(EN313="Cống tròn",IF(EN313="Cống tròn",IF(EU313="Không có móng",IQ313-FF313,IF(EU313="Đế",IP313-FN313,IF(OR(EU313="Móng bê tông",EU313="Móng bê tông kết hợp đế"),II313-FJ313,0))),0),IF(EN313="Cống hộp",IF(AND(EN313="Cống hộp",EU313="Không có móng"),IQ313-GF313,IF(AND(EN313="Cống hộp",EU313="Móng bê tông"),IJ313-GB313,0)),IF(OR(EN313="Rãnh xây",EN313="Rãnh bê tông"),IF(OR(EN313="Rãnh xây",EN313="Rãnh bê tông"),IK313-GB313,0),IF(EN313="Ống nhựa",IF(AND(EN313="Ống nhựa",EU313="Không đắp cát"),IQ313-HT313,IF(AND(EN313="Ống nhựa",EU313="Đắp cát"),IH313-HX313,0)),IF(EN313="Rãnh thang",IF(EN313="Rãnh thang",IF(EU313="Móng bê tông",#REF!-#REF!,IQ313),0),0))))),2)</f>
        <v>41.84</v>
      </c>
      <c r="IB313" s="20">
        <f t="shared" si="1041"/>
        <v>1.029999999999994</v>
      </c>
      <c r="IC313" s="20">
        <f t="shared" si="887"/>
        <v>41.839999999999996</v>
      </c>
      <c r="ID313" s="20">
        <f t="shared" si="888"/>
        <v>0</v>
      </c>
      <c r="IE313" s="20">
        <f t="shared" si="889"/>
        <v>0</v>
      </c>
      <c r="IF313" s="20">
        <f t="shared" si="890"/>
        <v>0</v>
      </c>
      <c r="IG313" s="20">
        <f>IF(EN313="Rãnh thang",IF(AND(EN313="Rãnh thang",EU313="Móng bê tông"),IQ313-#REF!,0),IF(EN313="Ống nhựa",IF(AND(EN313="Ống nhựa",EU313="Đắp cát"),IQ313-HT313,0),IF(EN313="Cống tròn",IF(EN313="Cống tròn",IF(OR(EU313="Móng bê tông",EU313="Móng bê tông kết hợp đế"),IM313-FL313,0),0),IF(EN313="Cống hộp",IF(AND(EN313="Cống hộp",EU313="Móng bê tông"),IN313-GD313,0),IF(OR(EN313="Rãnh xây",EN313="Rãnh bê tông"),IF(AND(EN313="Rãnh xây",EU313="Móng bê tông"),IO313-GD313,IF(AND(EN313="Rãnh bê tông",EU313="Móng bê tông"),IO313-GD313,0)),0)))))</f>
        <v>41.839999999999996</v>
      </c>
      <c r="IH313" s="20">
        <f t="shared" si="891"/>
        <v>0</v>
      </c>
      <c r="II313" s="20">
        <f t="shared" si="892"/>
        <v>41.839999999999996</v>
      </c>
      <c r="IJ313" s="20">
        <f t="shared" si="893"/>
        <v>0</v>
      </c>
      <c r="IK313" s="20">
        <f t="shared" si="894"/>
        <v>0</v>
      </c>
      <c r="IL313" s="20">
        <f t="shared" si="895"/>
        <v>42.04</v>
      </c>
      <c r="IM313" s="20">
        <f t="shared" si="896"/>
        <v>42.04</v>
      </c>
      <c r="IN313" s="20">
        <f t="shared" si="897"/>
        <v>0</v>
      </c>
      <c r="IO313" s="20">
        <f t="shared" si="898"/>
        <v>0</v>
      </c>
      <c r="IP313" s="20">
        <f t="shared" si="899"/>
        <v>0</v>
      </c>
      <c r="IQ313" s="18">
        <v>42.14</v>
      </c>
      <c r="IR313" s="25">
        <f t="shared" si="1042"/>
        <v>0</v>
      </c>
      <c r="IS313" s="25">
        <f t="shared" si="900"/>
        <v>0</v>
      </c>
      <c r="IT313" s="25">
        <f t="shared" si="901"/>
        <v>0</v>
      </c>
      <c r="IU313" s="25">
        <f>ROUND(IF(EN313="Cống tròn",IF(EN313="Cống tròn",IV313+FF313,0),IF(EN313="Cống hộp",IF(EN313="Cống hộp",IV313+GP313,0),IF(OR(EN313="Rãnh xây",EN313="Rãnh bê tông"),IF(OR(EN313="Rãnh xây",EN313="Rãnh bê tông"),IV313+GP313,0),IF(EN313="ống nhựa",IF(EN313="Ống nhựa",IV313+HT313,0),IF(EN313="Rãnh thang",IF(EN313="Rãnh thang",IQ313+#REF!,0),0))))),2)</f>
        <v>43.16</v>
      </c>
      <c r="IV313" s="18">
        <v>43.06</v>
      </c>
      <c r="IW313" s="25">
        <f t="shared" si="902"/>
        <v>43.16</v>
      </c>
      <c r="IX313" s="25">
        <f t="shared" si="903"/>
        <v>0</v>
      </c>
      <c r="IY313" s="25">
        <f t="shared" si="904"/>
        <v>0</v>
      </c>
      <c r="IZ313" s="25">
        <f t="shared" si="905"/>
        <v>0</v>
      </c>
      <c r="JA313" s="25">
        <f t="shared" si="906"/>
        <v>0</v>
      </c>
      <c r="JB313" s="18">
        <v>42.78</v>
      </c>
      <c r="JC313" s="20">
        <f>ROUND(IF(EN313="Cống tròn",IF(EN313="Cống tròn",IF(EU313="Không có móng",JS313-FF313,IF(EU313="Đế",JR313-FN313,IF(OR(EU313="Móng bê tông",EU313="Móng bê tông kết hợp đế"),JK313-FJ313,0))),0),IF(EN313="Cống hộp",IF(AND(EN313="Cống hộp",EU313="Không có móng"),JS313-GF313,IF(AND(EN313="Cống hộp",EU313="Móng bê tông"),JL313-GB313,0)),IF(OR(EN313="Rãnh xây",EN313="Rãnh bê tông"),IF(OR(EN313="Rãnh xây",EN313="Rãnh bê tông"),JM313-GB313,0),IF(EN313="Ống nhựa",IF(AND(EN313="Ống nhựa",EU313="Không đắp cát"),JS313-HT313,IF(AND(EN313="Ống nhựa",EU313="Đắp cát"),JJ313-HX313,0)),IF(EN313="Rãnh thang",IF(EN313="Rãnh thang",IF(EU313="Móng bê tông",#REF!-#REF!,JS313),0),0))))),2)</f>
        <v>41.76</v>
      </c>
      <c r="JD313" s="20">
        <f t="shared" si="1043"/>
        <v>1.0200000000000031</v>
      </c>
      <c r="JE313" s="20">
        <f t="shared" si="907"/>
        <v>41.76</v>
      </c>
      <c r="JF313" s="20">
        <f t="shared" si="908"/>
        <v>0</v>
      </c>
      <c r="JG313" s="20">
        <f t="shared" si="909"/>
        <v>0</v>
      </c>
      <c r="JH313" s="20">
        <f t="shared" si="910"/>
        <v>0</v>
      </c>
      <c r="JI313" s="20">
        <f>IF(EN313="Rãnh thang",IF(AND(EN313="Rãnh thang",EU313="Móng bê tông"),JS313-#REF!,0),IF(EN313="Ống nhựa",IF(AND(EN313="Ống nhựa",EU313="Đắp cát"),JS313-HT313,0),IF(EN313="Cống tròn",IF(EN313="Cống tròn",IF(OR(EU313="Móng bê tông",EU313="Móng bê tông kết hợp đế"),JO313-FL313,0),0),IF(EN313="Cống hộp",IF(AND(EN313="Cống hộp",EU313="Móng bê tông"),JP313-GD313,0),IF(OR(EN313="Rãnh xây",EN313="Rãnh bê tông"),IF(AND(EN313="Rãnh xây",EU313="Móng bê tông"),JQ313-GD313,IF(AND(EN313="Rãnh bê tông",EU313="Móng bê tông"),JQ313-GD313,0)),0)))))</f>
        <v>41.76</v>
      </c>
      <c r="JJ313" s="20">
        <f t="shared" si="911"/>
        <v>0</v>
      </c>
      <c r="JK313" s="20">
        <f t="shared" si="912"/>
        <v>41.76</v>
      </c>
      <c r="JL313" s="20">
        <f t="shared" si="913"/>
        <v>0</v>
      </c>
      <c r="JM313" s="20">
        <f t="shared" si="914"/>
        <v>0</v>
      </c>
      <c r="JN313" s="20">
        <f t="shared" si="915"/>
        <v>41.96</v>
      </c>
      <c r="JO313" s="20">
        <f t="shared" si="916"/>
        <v>41.96</v>
      </c>
      <c r="JP313" s="20">
        <f t="shared" si="917"/>
        <v>0</v>
      </c>
      <c r="JQ313" s="20">
        <f t="shared" si="918"/>
        <v>0</v>
      </c>
      <c r="JR313" s="20">
        <f t="shared" si="919"/>
        <v>0</v>
      </c>
      <c r="JS313" s="26">
        <v>42.06</v>
      </c>
      <c r="JT313" s="25">
        <f t="shared" si="1044"/>
        <v>0</v>
      </c>
      <c r="JU313" s="25">
        <f t="shared" si="920"/>
        <v>0</v>
      </c>
      <c r="JV313" s="25">
        <f t="shared" si="921"/>
        <v>0</v>
      </c>
      <c r="JW313" s="25">
        <f>ROUND(IF(EN313="Cống tròn",IF(EN313="Cống tròn",JX313+FF313,0),IF(EN313="Cống hộp",IF(EN313="Cống hộp",JX313+GP313,0),IF(OR(EN313="Rãnh xây",EN313="Rãnh bê tông"),IF(OR(EN313="Rãnh xây",EN313="Rãnh bê tông"),JX313+GP313,0),IF(EN313="ống nhựa",IF(EN313="Ống nhựa",JX313+HT313,0),IF(EN313="Rãnh thang",IF(EN313="Rãnh thang",JS313+#REF!,0),0))))),2)</f>
        <v>43.16</v>
      </c>
      <c r="JX313" s="27">
        <v>43.06</v>
      </c>
      <c r="JY313" s="25">
        <f t="shared" si="922"/>
        <v>43.16</v>
      </c>
      <c r="JZ313" s="25">
        <f t="shared" si="923"/>
        <v>0</v>
      </c>
      <c r="KA313" s="25">
        <f t="shared" si="924"/>
        <v>0</v>
      </c>
      <c r="KB313" s="25">
        <f t="shared" si="925"/>
        <v>0</v>
      </c>
      <c r="KC313" s="25">
        <f t="shared" si="926"/>
        <v>0</v>
      </c>
      <c r="KD313" s="28" t="s">
        <v>98</v>
      </c>
      <c r="KE313" s="27">
        <v>0</v>
      </c>
      <c r="KF313" s="25">
        <f t="shared" si="927"/>
        <v>1.029999999999994</v>
      </c>
      <c r="KG313" s="25">
        <f t="shared" si="1045"/>
        <v>1.029999999999994</v>
      </c>
      <c r="KH313" s="27">
        <v>0</v>
      </c>
      <c r="KI313" s="25">
        <f t="shared" si="928"/>
        <v>1.0200000000000031</v>
      </c>
      <c r="KJ313" s="25">
        <f t="shared" si="1046"/>
        <v>1.0200000000000031</v>
      </c>
      <c r="KK313" s="25">
        <f t="shared" si="929"/>
        <v>0</v>
      </c>
      <c r="KL313" s="25">
        <f t="shared" si="930"/>
        <v>0</v>
      </c>
      <c r="KM313" s="25">
        <f t="shared" si="1047"/>
        <v>0</v>
      </c>
      <c r="KN313" s="25">
        <f t="shared" si="931"/>
        <v>0</v>
      </c>
      <c r="KO313" s="25">
        <f t="shared" si="932"/>
        <v>0</v>
      </c>
      <c r="KP313" s="25">
        <f t="shared" si="1048"/>
        <v>0</v>
      </c>
      <c r="KQ313" s="25">
        <f t="shared" si="933"/>
        <v>0.2</v>
      </c>
      <c r="KR313" s="25">
        <f t="shared" si="934"/>
        <v>0.2</v>
      </c>
      <c r="KS313" s="25">
        <f t="shared" si="1049"/>
        <v>0.2</v>
      </c>
      <c r="KT313" s="25">
        <f t="shared" si="935"/>
        <v>0</v>
      </c>
      <c r="KU313" s="25">
        <f t="shared" si="936"/>
        <v>0</v>
      </c>
      <c r="KV313" s="25">
        <f t="shared" si="1050"/>
        <v>0</v>
      </c>
      <c r="KW313" s="25">
        <f t="shared" si="863"/>
        <v>0</v>
      </c>
      <c r="KX313" s="25">
        <f t="shared" si="937"/>
        <v>0</v>
      </c>
      <c r="KY313" s="25">
        <f t="shared" si="1051"/>
        <v>0</v>
      </c>
      <c r="KZ313" s="25">
        <f t="shared" si="938"/>
        <v>0</v>
      </c>
      <c r="LA313" s="25">
        <f t="shared" si="939"/>
        <v>0</v>
      </c>
      <c r="LB313" s="25">
        <f t="shared" si="1052"/>
        <v>0</v>
      </c>
      <c r="LC313" s="25">
        <f t="shared" si="940"/>
        <v>0.82999999999999408</v>
      </c>
      <c r="LD313" s="25">
        <f t="shared" si="941"/>
        <v>0.82000000000000317</v>
      </c>
      <c r="LE313" s="25">
        <f t="shared" si="1053"/>
        <v>0.82499999999999862</v>
      </c>
      <c r="LF313" s="25">
        <f t="shared" si="942"/>
        <v>0</v>
      </c>
      <c r="LG313" s="25">
        <f t="shared" si="943"/>
        <v>0</v>
      </c>
      <c r="LH313" s="25">
        <f t="shared" si="1054"/>
        <v>0</v>
      </c>
      <c r="LI313" s="25">
        <f t="shared" si="944"/>
        <v>0</v>
      </c>
      <c r="LJ313" s="25">
        <f t="shared" si="945"/>
        <v>0</v>
      </c>
      <c r="LK313" s="25">
        <f t="shared" si="1055"/>
        <v>0</v>
      </c>
      <c r="LL313" s="25">
        <f t="shared" si="946"/>
        <v>0</v>
      </c>
      <c r="LM313" s="25">
        <f t="shared" si="947"/>
        <v>0</v>
      </c>
      <c r="LN313" s="25">
        <f t="shared" si="1056"/>
        <v>0</v>
      </c>
      <c r="LO313" s="25">
        <f t="shared" si="948"/>
        <v>0</v>
      </c>
      <c r="LP313" s="25">
        <f t="shared" si="949"/>
        <v>0</v>
      </c>
      <c r="LQ313" s="25">
        <f t="shared" si="1057"/>
        <v>0</v>
      </c>
      <c r="LR313" s="25">
        <f t="shared" si="950"/>
        <v>0</v>
      </c>
      <c r="LS313" s="25">
        <f t="shared" si="951"/>
        <v>0</v>
      </c>
      <c r="LT313" s="25">
        <f t="shared" si="1058"/>
        <v>0</v>
      </c>
      <c r="LU313" s="25">
        <f t="shared" si="952"/>
        <v>0</v>
      </c>
      <c r="LV313" s="25">
        <f t="shared" si="953"/>
        <v>0</v>
      </c>
      <c r="LW313" s="25">
        <f t="shared" si="1059"/>
        <v>0</v>
      </c>
      <c r="LX313" s="25">
        <f t="shared" si="954"/>
        <v>0</v>
      </c>
      <c r="LY313" s="25">
        <f t="shared" si="955"/>
        <v>0</v>
      </c>
      <c r="LZ313" s="25">
        <f t="shared" si="1060"/>
        <v>0</v>
      </c>
      <c r="MA313" s="25">
        <f t="shared" si="956"/>
        <v>0</v>
      </c>
      <c r="MB313" s="25">
        <f t="shared" si="957"/>
        <v>0</v>
      </c>
      <c r="MC313" s="25">
        <f t="shared" si="1061"/>
        <v>0</v>
      </c>
      <c r="MD313" s="25">
        <f t="shared" si="958"/>
        <v>0</v>
      </c>
      <c r="ME313" s="25">
        <f t="shared" si="959"/>
        <v>0</v>
      </c>
      <c r="MF313" s="25">
        <f t="shared" si="1062"/>
        <v>0</v>
      </c>
      <c r="MG313" s="25">
        <f t="shared" si="960"/>
        <v>0</v>
      </c>
      <c r="MH313" s="25">
        <f t="shared" si="961"/>
        <v>0</v>
      </c>
      <c r="MI313" s="25">
        <f t="shared" si="1063"/>
        <v>0</v>
      </c>
      <c r="MJ313" s="25">
        <f t="shared" si="962"/>
        <v>0</v>
      </c>
      <c r="MK313" s="25">
        <f t="shared" si="963"/>
        <v>0</v>
      </c>
      <c r="ML313" s="25">
        <f t="shared" si="1064"/>
        <v>0</v>
      </c>
      <c r="MM313" s="25">
        <f t="shared" si="964"/>
        <v>0</v>
      </c>
      <c r="MN313" s="25">
        <f t="shared" si="965"/>
        <v>0</v>
      </c>
      <c r="MO313" s="25">
        <f t="shared" si="1065"/>
        <v>0</v>
      </c>
      <c r="MP313" s="25">
        <f t="shared" si="966"/>
        <v>0</v>
      </c>
      <c r="MQ313" s="25">
        <f t="shared" si="967"/>
        <v>0</v>
      </c>
      <c r="MR313" s="25">
        <f t="shared" si="1066"/>
        <v>0</v>
      </c>
      <c r="MS313" s="29">
        <v>1.4</v>
      </c>
      <c r="MT313" s="29">
        <v>0</v>
      </c>
      <c r="MU313" s="29">
        <v>1</v>
      </c>
      <c r="MV313" s="29">
        <v>1</v>
      </c>
      <c r="MW313" s="25">
        <f t="shared" si="968"/>
        <v>1.4</v>
      </c>
      <c r="MX313" s="25">
        <f t="shared" si="969"/>
        <v>1.44</v>
      </c>
      <c r="MY313" s="25">
        <f t="shared" si="970"/>
        <v>0</v>
      </c>
      <c r="MZ313" s="25">
        <f t="shared" si="971"/>
        <v>0</v>
      </c>
      <c r="NA313" s="25">
        <f t="shared" si="972"/>
        <v>1.4</v>
      </c>
      <c r="NB313" s="25">
        <f t="shared" si="973"/>
        <v>1.43</v>
      </c>
      <c r="NC313" s="25">
        <f t="shared" si="974"/>
        <v>0</v>
      </c>
      <c r="ND313" s="25">
        <f t="shared" si="975"/>
        <v>0</v>
      </c>
      <c r="NE313" s="25">
        <f t="shared" si="1067"/>
        <v>1.4</v>
      </c>
      <c r="NF313" s="25">
        <f t="shared" si="1067"/>
        <v>1.4350000000000001</v>
      </c>
      <c r="NG313" s="25">
        <f t="shared" si="1067"/>
        <v>0</v>
      </c>
      <c r="NH313" s="25">
        <f t="shared" si="976"/>
        <v>0</v>
      </c>
      <c r="NI313" s="25">
        <f t="shared" si="977"/>
        <v>70.010000000000005</v>
      </c>
      <c r="NJ313" s="25">
        <f t="shared" si="978"/>
        <v>0</v>
      </c>
      <c r="NK313" s="25">
        <f t="shared" si="979"/>
        <v>70.010000000000005</v>
      </c>
      <c r="NL313" s="25">
        <f t="shared" si="980"/>
        <v>39.729999999999997</v>
      </c>
      <c r="NM313" s="25">
        <f t="shared" si="981"/>
        <v>0</v>
      </c>
      <c r="NN313" s="25">
        <f t="shared" si="1068"/>
        <v>39.729999999999997</v>
      </c>
      <c r="NO313" s="25">
        <f t="shared" si="982"/>
        <v>0</v>
      </c>
      <c r="NP313" s="25">
        <f t="shared" si="983"/>
        <v>0</v>
      </c>
      <c r="NQ313" s="25">
        <f t="shared" si="1069"/>
        <v>0</v>
      </c>
      <c r="NR313" s="25">
        <f t="shared" si="984"/>
        <v>0</v>
      </c>
      <c r="NS313" s="25">
        <f t="shared" si="985"/>
        <v>0</v>
      </c>
      <c r="NT313" s="25">
        <f t="shared" si="1070"/>
        <v>0</v>
      </c>
      <c r="NU313" s="25">
        <f t="shared" si="986"/>
        <v>0</v>
      </c>
      <c r="NV313" s="25">
        <f t="shared" si="987"/>
        <v>0</v>
      </c>
      <c r="NW313" s="25">
        <f t="shared" si="1071"/>
        <v>0</v>
      </c>
      <c r="NX313" s="25">
        <f t="shared" si="1072"/>
        <v>39.729999999999997</v>
      </c>
      <c r="NY313" s="25">
        <f t="shared" si="1072"/>
        <v>0</v>
      </c>
      <c r="NZ313" s="25">
        <f t="shared" si="1073"/>
        <v>39.729999999999997</v>
      </c>
      <c r="OA313" s="25">
        <f t="shared" si="1074"/>
        <v>30.28</v>
      </c>
      <c r="OB313" s="25">
        <f t="shared" si="1074"/>
        <v>0</v>
      </c>
      <c r="OC313" s="25">
        <f t="shared" si="1075"/>
        <v>30.28</v>
      </c>
      <c r="OD313" s="25">
        <f t="shared" si="1076"/>
        <v>39.729999999999997</v>
      </c>
      <c r="OE313" s="25">
        <f t="shared" si="1076"/>
        <v>0</v>
      </c>
      <c r="OF313" s="25">
        <f t="shared" si="1076"/>
        <v>39.729999999999997</v>
      </c>
      <c r="OG313" s="25">
        <f t="shared" si="988"/>
        <v>0</v>
      </c>
      <c r="OH313" s="25">
        <f t="shared" si="989"/>
        <v>0</v>
      </c>
      <c r="OI313" s="25">
        <f t="shared" si="990"/>
        <v>0</v>
      </c>
      <c r="OJ313" s="25">
        <f t="shared" si="991"/>
        <v>0</v>
      </c>
      <c r="OK313" s="25">
        <f t="shared" si="992"/>
        <v>0</v>
      </c>
      <c r="OL313" s="25">
        <f t="shared" si="993"/>
        <v>0</v>
      </c>
      <c r="OM313" s="25">
        <f t="shared" si="1077"/>
        <v>0</v>
      </c>
      <c r="ON313" s="25">
        <f t="shared" si="1077"/>
        <v>0</v>
      </c>
      <c r="OO313" s="25">
        <f t="shared" si="1077"/>
        <v>0</v>
      </c>
      <c r="OP313" s="25">
        <f t="shared" si="994"/>
        <v>0</v>
      </c>
      <c r="OQ313" s="25">
        <f t="shared" si="995"/>
        <v>0</v>
      </c>
      <c r="OR313" s="25">
        <f t="shared" si="1078"/>
        <v>0</v>
      </c>
      <c r="OS313" s="30">
        <v>536013.27</v>
      </c>
      <c r="OT313" s="30">
        <v>2371319.1800000002</v>
      </c>
    </row>
    <row r="314" spans="1:410" ht="33" customHeight="1" x14ac:dyDescent="0.25">
      <c r="A314" s="18"/>
      <c r="B314" s="18" t="s">
        <v>1129</v>
      </c>
      <c r="C314" s="18">
        <v>360.93</v>
      </c>
      <c r="D314" s="16" t="e">
        <f>_xlfn.IFNA(INDEX(#REF!,MATCH(E314,#REF!,0)),0)</f>
        <v>#REF!</v>
      </c>
      <c r="E314" s="18" t="s">
        <v>1135</v>
      </c>
      <c r="F314" s="16" t="s">
        <v>765</v>
      </c>
      <c r="G314" s="16" t="s">
        <v>810</v>
      </c>
      <c r="H314" s="16" t="s">
        <v>767</v>
      </c>
      <c r="I314" s="16" t="s">
        <v>768</v>
      </c>
      <c r="J314" s="16" t="s">
        <v>811</v>
      </c>
      <c r="K314" s="16" t="s">
        <v>770</v>
      </c>
      <c r="L314" s="16" t="s">
        <v>771</v>
      </c>
      <c r="M314" s="18">
        <v>1.8399999999999999</v>
      </c>
      <c r="N314" s="18">
        <v>1.8399999999999999</v>
      </c>
      <c r="O314" s="18">
        <v>2.2399999999999998</v>
      </c>
      <c r="P314" s="18">
        <v>2.2399999999999998</v>
      </c>
      <c r="Q314" s="18">
        <v>0.1</v>
      </c>
      <c r="R314" s="18">
        <v>2.04</v>
      </c>
      <c r="S314" s="18">
        <v>2.04</v>
      </c>
      <c r="T314" s="18">
        <v>0.2</v>
      </c>
      <c r="U314" s="18">
        <v>0</v>
      </c>
      <c r="V314" s="18">
        <v>0</v>
      </c>
      <c r="W314" s="18">
        <v>0</v>
      </c>
      <c r="X314" s="18">
        <v>1.8399999999999999</v>
      </c>
      <c r="Y314" s="18">
        <v>1.7999999999999998</v>
      </c>
      <c r="Z314" s="20">
        <f t="shared" si="996"/>
        <v>1.7</v>
      </c>
      <c r="AA314" s="18">
        <v>0.22</v>
      </c>
      <c r="AB314" s="18">
        <v>0</v>
      </c>
      <c r="AC314" s="18">
        <v>0</v>
      </c>
      <c r="AD314" s="18">
        <v>0</v>
      </c>
      <c r="AE314" s="18">
        <v>0</v>
      </c>
      <c r="AF314" s="18">
        <v>0</v>
      </c>
      <c r="AG314" s="18">
        <v>1.4</v>
      </c>
      <c r="AH314" s="18">
        <v>1.4</v>
      </c>
      <c r="AI314" s="20">
        <f t="shared" si="997"/>
        <v>1.8499999999999999</v>
      </c>
      <c r="AJ314" s="18">
        <v>0</v>
      </c>
      <c r="AK314" s="18">
        <v>0</v>
      </c>
      <c r="AL314" s="20">
        <f t="shared" si="998"/>
        <v>0</v>
      </c>
      <c r="AM314" s="18">
        <v>1.8399999999999999</v>
      </c>
      <c r="AN314" s="18">
        <v>1.4</v>
      </c>
      <c r="AO314" s="18">
        <v>0.15</v>
      </c>
      <c r="AP314" s="18">
        <v>0.22</v>
      </c>
      <c r="AQ314" s="18">
        <v>0</v>
      </c>
      <c r="AR314" s="18">
        <v>0</v>
      </c>
      <c r="AS314" s="18">
        <v>0</v>
      </c>
      <c r="AT314" s="18">
        <v>0</v>
      </c>
      <c r="AU314" s="18">
        <v>0</v>
      </c>
      <c r="AV314" s="18">
        <v>1</v>
      </c>
      <c r="AW314" s="18">
        <v>0</v>
      </c>
      <c r="AX314" s="18">
        <v>0</v>
      </c>
      <c r="AY314" s="18">
        <v>0</v>
      </c>
      <c r="AZ314" s="18">
        <v>0</v>
      </c>
      <c r="BA314" s="18">
        <v>0</v>
      </c>
      <c r="BB314" s="18">
        <v>0</v>
      </c>
      <c r="BC314" s="18">
        <v>0</v>
      </c>
      <c r="BD314" s="18">
        <v>0</v>
      </c>
      <c r="BE314" s="18">
        <v>2</v>
      </c>
      <c r="BF314" s="18">
        <v>0</v>
      </c>
      <c r="BG314" s="18">
        <v>0</v>
      </c>
      <c r="BH314" s="18">
        <v>0</v>
      </c>
      <c r="BI314" s="18">
        <v>0</v>
      </c>
      <c r="BJ314" s="18">
        <v>0</v>
      </c>
      <c r="BK314" s="18">
        <v>0</v>
      </c>
      <c r="BL314" s="18">
        <v>0</v>
      </c>
      <c r="BM314" s="18">
        <v>0</v>
      </c>
      <c r="BN314" s="18">
        <v>0</v>
      </c>
      <c r="BO314" s="18">
        <v>0</v>
      </c>
      <c r="BP314" s="18">
        <v>0</v>
      </c>
      <c r="BQ314" s="18">
        <v>0</v>
      </c>
      <c r="BR314" s="18">
        <v>0</v>
      </c>
      <c r="BS314" s="18">
        <v>0</v>
      </c>
      <c r="BT314" s="18">
        <v>0</v>
      </c>
      <c r="BU314" s="18">
        <v>0</v>
      </c>
      <c r="BV314" s="18">
        <v>0</v>
      </c>
      <c r="BW314" s="18">
        <v>0</v>
      </c>
      <c r="BX314" s="18">
        <v>0</v>
      </c>
      <c r="BY314" s="18">
        <v>0</v>
      </c>
      <c r="BZ314" s="18">
        <v>0</v>
      </c>
      <c r="CA314" s="16" t="e">
        <f>_xlfn.IFNA(IF(RIGHT(D314,2)="=G",0,INDEX(#REF!,MATCH(E314,#REF!,0))),0)</f>
        <v>#REF!</v>
      </c>
      <c r="CB314" s="16" t="s">
        <v>776</v>
      </c>
      <c r="CC314" s="18">
        <v>0</v>
      </c>
      <c r="CD314" s="18">
        <v>0</v>
      </c>
      <c r="CE314" s="18">
        <v>1.84</v>
      </c>
      <c r="CF314" s="18">
        <v>0.9</v>
      </c>
      <c r="CG314" s="18">
        <v>0.12</v>
      </c>
      <c r="CH314" s="18">
        <v>2</v>
      </c>
      <c r="CI314" s="16" t="s">
        <v>98</v>
      </c>
      <c r="CJ314" s="18">
        <v>0</v>
      </c>
      <c r="CK314" s="20">
        <f t="shared" si="864"/>
        <v>1.32</v>
      </c>
      <c r="CL314" s="20">
        <f t="shared" si="999"/>
        <v>1.32</v>
      </c>
      <c r="CM314" s="18">
        <v>35.19</v>
      </c>
      <c r="CN314" s="18">
        <v>43.62</v>
      </c>
      <c r="CO314" s="18">
        <v>42.780999999999999</v>
      </c>
      <c r="CP314" s="22">
        <f t="shared" si="865"/>
        <v>42.78</v>
      </c>
      <c r="CQ314" s="22">
        <f t="shared" si="866"/>
        <v>41.46</v>
      </c>
      <c r="CR314" s="22">
        <f t="shared" si="1000"/>
        <v>1.32</v>
      </c>
      <c r="CS314" s="22">
        <f t="shared" si="867"/>
        <v>41.559999999999995</v>
      </c>
      <c r="CT314" s="22">
        <f t="shared" si="868"/>
        <v>41.76</v>
      </c>
      <c r="CU314" s="18">
        <v>41.76</v>
      </c>
      <c r="CV314" s="22">
        <f t="shared" si="1001"/>
        <v>1.7</v>
      </c>
      <c r="CW314" s="22">
        <f t="shared" si="869"/>
        <v>0</v>
      </c>
      <c r="CX314" s="22">
        <f t="shared" si="870"/>
        <v>0</v>
      </c>
      <c r="CY314" s="22">
        <f t="shared" si="871"/>
        <v>43.47</v>
      </c>
      <c r="CZ314" s="22">
        <f t="shared" si="872"/>
        <v>43.62</v>
      </c>
      <c r="DA314" s="18">
        <v>43.62</v>
      </c>
      <c r="DB314" s="20">
        <f t="shared" si="1002"/>
        <v>2.16</v>
      </c>
      <c r="DC314" s="20">
        <f t="shared" si="1003"/>
        <v>0.84</v>
      </c>
      <c r="DD314" s="20">
        <f t="shared" si="1004"/>
        <v>1.3200000000000003</v>
      </c>
      <c r="DE314" s="20">
        <f t="shared" si="873"/>
        <v>0.1</v>
      </c>
      <c r="DF314" s="20">
        <f t="shared" si="874"/>
        <v>0.2</v>
      </c>
      <c r="DG314" s="20">
        <f t="shared" si="875"/>
        <v>1.02</v>
      </c>
      <c r="DH314" s="20">
        <f t="shared" si="876"/>
        <v>0</v>
      </c>
      <c r="DI314" s="20">
        <f t="shared" si="877"/>
        <v>0</v>
      </c>
      <c r="DJ314" s="20">
        <f t="shared" si="878"/>
        <v>0</v>
      </c>
      <c r="DK314" s="20">
        <f t="shared" si="1005"/>
        <v>1.32</v>
      </c>
      <c r="DL314" s="20">
        <f t="shared" si="1006"/>
        <v>0</v>
      </c>
      <c r="DM314" s="20">
        <f t="shared" si="1007"/>
        <v>0</v>
      </c>
      <c r="DN314" s="20">
        <f t="shared" si="1008"/>
        <v>0</v>
      </c>
      <c r="DO314" s="18">
        <v>2.44</v>
      </c>
      <c r="DP314" s="18">
        <v>0</v>
      </c>
      <c r="DQ314" s="18">
        <v>1</v>
      </c>
      <c r="DR314" s="18">
        <v>1</v>
      </c>
      <c r="DS314" s="25">
        <f t="shared" si="1009"/>
        <v>2.44</v>
      </c>
      <c r="DT314" s="25">
        <f t="shared" si="1010"/>
        <v>0</v>
      </c>
      <c r="DU314" s="25">
        <f t="shared" si="1011"/>
        <v>3.22</v>
      </c>
      <c r="DV314" s="25">
        <f t="shared" si="1012"/>
        <v>0</v>
      </c>
      <c r="DW314" s="25">
        <f t="shared" si="1013"/>
        <v>3.22</v>
      </c>
      <c r="DX314" s="25">
        <f t="shared" si="1014"/>
        <v>7.21</v>
      </c>
      <c r="DY314" s="25">
        <f t="shared" si="1015"/>
        <v>0</v>
      </c>
      <c r="DZ314" s="25">
        <f t="shared" si="1016"/>
        <v>7.21</v>
      </c>
      <c r="EA314" s="25">
        <f t="shared" si="1017"/>
        <v>4.79</v>
      </c>
      <c r="EB314" s="25">
        <f t="shared" si="1018"/>
        <v>0</v>
      </c>
      <c r="EC314" s="25">
        <f t="shared" si="1019"/>
        <v>4.79</v>
      </c>
      <c r="ED314" s="25">
        <f t="shared" si="1020"/>
        <v>2.42</v>
      </c>
      <c r="EE314" s="25">
        <f t="shared" si="1020"/>
        <v>0</v>
      </c>
      <c r="EF314" s="25">
        <f t="shared" si="1021"/>
        <v>2.42</v>
      </c>
      <c r="EG314" s="25">
        <f t="shared" si="1022"/>
        <v>4.79</v>
      </c>
      <c r="EH314" s="25">
        <f t="shared" si="1022"/>
        <v>0</v>
      </c>
      <c r="EI314" s="25">
        <f t="shared" si="1023"/>
        <v>4.79</v>
      </c>
      <c r="EJ314" s="18">
        <v>360.93</v>
      </c>
      <c r="EK314" s="18">
        <v>410.57</v>
      </c>
      <c r="EL314" s="18" t="s">
        <v>1135</v>
      </c>
      <c r="EM314" s="18" t="s">
        <v>1136</v>
      </c>
      <c r="EN314" s="16" t="s">
        <v>774</v>
      </c>
      <c r="EO314" s="16" t="s">
        <v>132</v>
      </c>
      <c r="EP314" s="16" t="e">
        <f>IF(OR(EN314="Cống tròn",EN314="Cống hộp",EN314="Ống nhựa"),INDEX(#REF!,MATCH(E314,#REF!,0)),IF(OR(EN314="Rãnh xây",EN314="Rãnh bê tông"),INDEX(#REF!,MATCH(E314,#REF!,0)),0))</f>
        <v>#REF!</v>
      </c>
      <c r="EQ314" s="18">
        <v>48.239999999999981</v>
      </c>
      <c r="ER314" s="18">
        <v>1</v>
      </c>
      <c r="ES314" s="25">
        <f t="shared" si="1024"/>
        <v>48</v>
      </c>
      <c r="ET314" s="1" t="e">
        <f>_xlfn.IFNA(IF(EN314="Cống tròn",INDEX(#REF!,MATCH(E314,#REF!,0)),IF(EN314="Cống hộp",INDEX(#REF!,MATCH(E314,#REF!,0)),EU314&amp;" ,"&amp;EV314)),0)</f>
        <v>#REF!</v>
      </c>
      <c r="EU314" s="16" t="s">
        <v>769</v>
      </c>
      <c r="EV314" s="16" t="s">
        <v>775</v>
      </c>
      <c r="EW314" s="16" t="e">
        <f>_xlfn.IFNA(INDEX(#REF!,MATCH(E314,#REF!,0)),0)</f>
        <v>#REF!</v>
      </c>
      <c r="EX314" s="16"/>
      <c r="EY314" s="18">
        <v>0</v>
      </c>
      <c r="EZ314" s="18">
        <v>0</v>
      </c>
      <c r="FA314" s="18">
        <v>0</v>
      </c>
      <c r="FB314" s="18">
        <v>0</v>
      </c>
      <c r="FC314" s="18">
        <v>0</v>
      </c>
      <c r="FD314" s="25">
        <f t="shared" si="879"/>
        <v>0</v>
      </c>
      <c r="FE314" s="25">
        <f t="shared" si="1025"/>
        <v>0</v>
      </c>
      <c r="FF314" s="18">
        <v>0.1</v>
      </c>
      <c r="FG314" s="18">
        <v>2</v>
      </c>
      <c r="FH314" s="18">
        <v>1</v>
      </c>
      <c r="FI314" s="25">
        <f t="shared" si="1026"/>
        <v>1.2</v>
      </c>
      <c r="FJ314" s="18">
        <v>0</v>
      </c>
      <c r="FK314" s="18">
        <v>0</v>
      </c>
      <c r="FL314" s="18">
        <v>0.2</v>
      </c>
      <c r="FM314" s="18">
        <v>1.4</v>
      </c>
      <c r="FN314" s="18">
        <v>0</v>
      </c>
      <c r="FO314" s="25">
        <f t="shared" si="1027"/>
        <v>1.4</v>
      </c>
      <c r="FP314" s="18">
        <v>1.4999999999999999E-2</v>
      </c>
      <c r="FQ314" s="18">
        <v>1</v>
      </c>
      <c r="FR314" s="25">
        <f t="shared" si="880"/>
        <v>47</v>
      </c>
      <c r="FS314" s="25">
        <f t="shared" si="881"/>
        <v>0.69</v>
      </c>
      <c r="FT314" s="25">
        <f t="shared" si="882"/>
        <v>47.69</v>
      </c>
      <c r="FU314" s="25">
        <f t="shared" si="883"/>
        <v>-0.54999999999998295</v>
      </c>
      <c r="FV314" s="25" t="str">
        <f t="shared" si="1028"/>
        <v>Thêm 01</v>
      </c>
      <c r="FW314" s="25">
        <f t="shared" si="1029"/>
        <v>0.47</v>
      </c>
      <c r="FX314" s="16"/>
      <c r="FY314" s="16"/>
      <c r="FZ314" s="16"/>
      <c r="GA314" s="16"/>
      <c r="GB314" s="19">
        <v>0</v>
      </c>
      <c r="GC314" s="19">
        <v>0</v>
      </c>
      <c r="GD314" s="19">
        <v>0</v>
      </c>
      <c r="GE314" s="19">
        <v>0</v>
      </c>
      <c r="GF314" s="19">
        <v>0</v>
      </c>
      <c r="GG314" s="19">
        <v>0</v>
      </c>
      <c r="GH314" s="19">
        <v>0</v>
      </c>
      <c r="GI314" s="19">
        <v>0</v>
      </c>
      <c r="GJ314" s="19">
        <v>0</v>
      </c>
      <c r="GK314" s="19">
        <v>0</v>
      </c>
      <c r="GL314" s="25">
        <f t="shared" si="884"/>
        <v>0</v>
      </c>
      <c r="GM314" s="25">
        <f t="shared" si="1030"/>
        <v>0</v>
      </c>
      <c r="GN314" s="19">
        <v>0</v>
      </c>
      <c r="GO314" s="19">
        <v>0</v>
      </c>
      <c r="GP314" s="19">
        <v>0</v>
      </c>
      <c r="GQ314" s="19">
        <v>0</v>
      </c>
      <c r="GR314" s="1" t="e">
        <f>_xlfn.IFNA(INDEX(#REF!,MATCH(E314,#REF!,0)),0)</f>
        <v>#REF!</v>
      </c>
      <c r="GS314" s="16"/>
      <c r="GT314" s="18">
        <v>0</v>
      </c>
      <c r="GU314" s="18">
        <v>0</v>
      </c>
      <c r="GV314" s="18">
        <v>0</v>
      </c>
      <c r="GW314" s="18">
        <v>0</v>
      </c>
      <c r="GX314" s="25">
        <f t="shared" si="885"/>
        <v>0</v>
      </c>
      <c r="GY314" s="25">
        <f t="shared" si="886"/>
        <v>0</v>
      </c>
      <c r="GZ314" s="25">
        <f t="shared" si="1031"/>
        <v>0</v>
      </c>
      <c r="HA314" s="1" t="e" cm="1">
        <f t="array" ref="HA314">INDEX(#REF!,MATCH(EJ314&amp;EK314&amp;HD314&amp;HE314&amp;HF314,#REF!&amp;#REF!&amp;#REF!&amp;#REF!&amp;#REF!,0))</f>
        <v>#REF!</v>
      </c>
      <c r="HB314" s="16"/>
      <c r="HC314" s="25">
        <f t="shared" si="1032"/>
        <v>0</v>
      </c>
      <c r="HD314" s="18">
        <v>0</v>
      </c>
      <c r="HE314" s="18">
        <v>0</v>
      </c>
      <c r="HF314" s="18">
        <v>0</v>
      </c>
      <c r="HG314" s="1" t="e" cm="1">
        <f t="array" ref="HG314">INDEX(#REF!,MATCH(EJ314&amp;EK314&amp;HJ314&amp;HK314&amp;HL314,#REF!&amp;#REF!&amp;#REF!&amp;#REF!&amp;#REF!,0))</f>
        <v>#REF!</v>
      </c>
      <c r="HH314" s="16"/>
      <c r="HI314" s="25">
        <f t="shared" si="1033"/>
        <v>0</v>
      </c>
      <c r="HJ314" s="25">
        <f t="shared" si="1034"/>
        <v>0</v>
      </c>
      <c r="HK314" s="19">
        <v>0</v>
      </c>
      <c r="HL314" s="19">
        <v>0</v>
      </c>
      <c r="HM314" s="18">
        <v>0.01</v>
      </c>
      <c r="HN314" s="18">
        <v>1</v>
      </c>
      <c r="HO314" s="25">
        <f t="shared" si="1035"/>
        <v>0</v>
      </c>
      <c r="HP314" s="25">
        <f t="shared" si="1036"/>
        <v>0</v>
      </c>
      <c r="HQ314" s="25">
        <f t="shared" si="1037"/>
        <v>0</v>
      </c>
      <c r="HR314" s="25">
        <f t="shared" si="1038"/>
        <v>0</v>
      </c>
      <c r="HS314" s="25">
        <f t="shared" si="1039"/>
        <v>0</v>
      </c>
      <c r="HT314" s="19">
        <v>0</v>
      </c>
      <c r="HU314" s="19">
        <v>0</v>
      </c>
      <c r="HV314" s="19">
        <v>0</v>
      </c>
      <c r="HW314" s="25">
        <f t="shared" si="1040"/>
        <v>0</v>
      </c>
      <c r="HX314" s="19">
        <v>0</v>
      </c>
      <c r="HY314" s="19">
        <v>0</v>
      </c>
      <c r="HZ314" s="18">
        <v>42.78</v>
      </c>
      <c r="IA314" s="20">
        <f>ROUND(IF(EN314="Cống tròn",IF(EN314="Cống tròn",IF(EU314="Không có móng",IQ314-FF314,IF(EU314="Đế",IP314-FN314,IF(OR(EU314="Móng bê tông",EU314="Móng bê tông kết hợp đế"),II314-FJ314,0))),0),IF(EN314="Cống hộp",IF(AND(EN314="Cống hộp",EU314="Không có móng"),IQ314-GF314,IF(AND(EN314="Cống hộp",EU314="Móng bê tông"),IJ314-GB314,0)),IF(OR(EN314="Rãnh xây",EN314="Rãnh bê tông"),IF(OR(EN314="Rãnh xây",EN314="Rãnh bê tông"),IK314-GB314,0),IF(EN314="Ống nhựa",IF(AND(EN314="Ống nhựa",EU314="Không đắp cát"),IQ314-HT314,IF(AND(EN314="Ống nhựa",EU314="Đắp cát"),IH314-HX314,0)),IF(EN314="Rãnh thang",IF(EN314="Rãnh thang",IF(EU314="Móng bê tông",#REF!-#REF!,IQ314),0),0))))),2)</f>
        <v>41.76</v>
      </c>
      <c r="IB314" s="20">
        <f t="shared" si="1041"/>
        <v>1.0200000000000031</v>
      </c>
      <c r="IC314" s="20">
        <f t="shared" si="887"/>
        <v>41.76</v>
      </c>
      <c r="ID314" s="20">
        <f t="shared" si="888"/>
        <v>0</v>
      </c>
      <c r="IE314" s="20">
        <f t="shared" si="889"/>
        <v>0</v>
      </c>
      <c r="IF314" s="20">
        <f t="shared" si="890"/>
        <v>0</v>
      </c>
      <c r="IG314" s="20">
        <f>IF(EN314="Rãnh thang",IF(AND(EN314="Rãnh thang",EU314="Móng bê tông"),IQ314-#REF!,0),IF(EN314="Ống nhựa",IF(AND(EN314="Ống nhựa",EU314="Đắp cát"),IQ314-HT314,0),IF(EN314="Cống tròn",IF(EN314="Cống tròn",IF(OR(EU314="Móng bê tông",EU314="Móng bê tông kết hợp đế"),IM314-FL314,0),0),IF(EN314="Cống hộp",IF(AND(EN314="Cống hộp",EU314="Móng bê tông"),IN314-GD314,0),IF(OR(EN314="Rãnh xây",EN314="Rãnh bê tông"),IF(AND(EN314="Rãnh xây",EU314="Móng bê tông"),IO314-GD314,IF(AND(EN314="Rãnh bê tông",EU314="Móng bê tông"),IO314-GD314,0)),0)))))</f>
        <v>41.76</v>
      </c>
      <c r="IH314" s="20">
        <f t="shared" si="891"/>
        <v>0</v>
      </c>
      <c r="II314" s="20">
        <f t="shared" si="892"/>
        <v>41.76</v>
      </c>
      <c r="IJ314" s="20">
        <f t="shared" si="893"/>
        <v>0</v>
      </c>
      <c r="IK314" s="20">
        <f t="shared" si="894"/>
        <v>0</v>
      </c>
      <c r="IL314" s="20">
        <f t="shared" si="895"/>
        <v>41.96</v>
      </c>
      <c r="IM314" s="20">
        <f t="shared" si="896"/>
        <v>41.96</v>
      </c>
      <c r="IN314" s="20">
        <f t="shared" si="897"/>
        <v>0</v>
      </c>
      <c r="IO314" s="20">
        <f t="shared" si="898"/>
        <v>0</v>
      </c>
      <c r="IP314" s="20">
        <f t="shared" si="899"/>
        <v>0</v>
      </c>
      <c r="IQ314" s="18">
        <v>42.06</v>
      </c>
      <c r="IR314" s="25">
        <f t="shared" si="1042"/>
        <v>0</v>
      </c>
      <c r="IS314" s="25">
        <f t="shared" si="900"/>
        <v>0</v>
      </c>
      <c r="IT314" s="25">
        <f t="shared" si="901"/>
        <v>0</v>
      </c>
      <c r="IU314" s="25">
        <f>ROUND(IF(EN314="Cống tròn",IF(EN314="Cống tròn",IV314+FF314,0),IF(EN314="Cống hộp",IF(EN314="Cống hộp",IV314+GP314,0),IF(OR(EN314="Rãnh xây",EN314="Rãnh bê tông"),IF(OR(EN314="Rãnh xây",EN314="Rãnh bê tông"),IV314+GP314,0),IF(EN314="ống nhựa",IF(EN314="Ống nhựa",IV314+HT314,0),IF(EN314="Rãnh thang",IF(EN314="Rãnh thang",IQ314+#REF!,0),0))))),2)</f>
        <v>42.72</v>
      </c>
      <c r="IV314" s="18">
        <v>42.62</v>
      </c>
      <c r="IW314" s="25">
        <f t="shared" si="902"/>
        <v>42.72</v>
      </c>
      <c r="IX314" s="25">
        <f t="shared" si="903"/>
        <v>0</v>
      </c>
      <c r="IY314" s="25">
        <f t="shared" si="904"/>
        <v>0</v>
      </c>
      <c r="IZ314" s="25">
        <f t="shared" si="905"/>
        <v>0</v>
      </c>
      <c r="JA314" s="25">
        <f t="shared" si="906"/>
        <v>0</v>
      </c>
      <c r="JB314" s="18">
        <v>42.37</v>
      </c>
      <c r="JC314" s="20">
        <f>ROUND(IF(EN314="Cống tròn",IF(EN314="Cống tròn",IF(EU314="Không có móng",JS314-FF314,IF(EU314="Đế",JR314-FN314,IF(OR(EU314="Móng bê tông",EU314="Móng bê tông kết hợp đế"),JK314-FJ314,0))),0),IF(EN314="Cống hộp",IF(AND(EN314="Cống hộp",EU314="Không có móng"),JS314-GF314,IF(AND(EN314="Cống hộp",EU314="Móng bê tông"),JL314-GB314,0)),IF(OR(EN314="Rãnh xây",EN314="Rãnh bê tông"),IF(OR(EN314="Rãnh xây",EN314="Rãnh bê tông"),JM314-GB314,0),IF(EN314="Ống nhựa",IF(AND(EN314="Ống nhựa",EU314="Không đắp cát"),JS314-HT314,IF(AND(EN314="Ống nhựa",EU314="Đắp cát"),JJ314-HX314,0)),IF(EN314="Rãnh thang",IF(EN314="Rãnh thang",IF(EU314="Móng bê tông",#REF!-#REF!,JS314),0),0))))),2)</f>
        <v>41.32</v>
      </c>
      <c r="JD314" s="20">
        <f t="shared" si="1043"/>
        <v>1.0499999999999972</v>
      </c>
      <c r="JE314" s="20">
        <f t="shared" si="907"/>
        <v>41.319999999999993</v>
      </c>
      <c r="JF314" s="20">
        <f t="shared" si="908"/>
        <v>0</v>
      </c>
      <c r="JG314" s="20">
        <f t="shared" si="909"/>
        <v>0</v>
      </c>
      <c r="JH314" s="20">
        <f t="shared" si="910"/>
        <v>0</v>
      </c>
      <c r="JI314" s="20">
        <f>IF(EN314="Rãnh thang",IF(AND(EN314="Rãnh thang",EU314="Móng bê tông"),JS314-#REF!,0),IF(EN314="Ống nhựa",IF(AND(EN314="Ống nhựa",EU314="Đắp cát"),JS314-HT314,0),IF(EN314="Cống tròn",IF(EN314="Cống tròn",IF(OR(EU314="Móng bê tông",EU314="Móng bê tông kết hợp đế"),JO314-FL314,0),0),IF(EN314="Cống hộp",IF(AND(EN314="Cống hộp",EU314="Móng bê tông"),JP314-GD314,0),IF(OR(EN314="Rãnh xây",EN314="Rãnh bê tông"),IF(AND(EN314="Rãnh xây",EU314="Móng bê tông"),JQ314-GD314,IF(AND(EN314="Rãnh bê tông",EU314="Móng bê tông"),JQ314-GD314,0)),0)))))</f>
        <v>41.319999999999993</v>
      </c>
      <c r="JJ314" s="20">
        <f t="shared" si="911"/>
        <v>0</v>
      </c>
      <c r="JK314" s="20">
        <f t="shared" si="912"/>
        <v>41.319999999999993</v>
      </c>
      <c r="JL314" s="20">
        <f t="shared" si="913"/>
        <v>0</v>
      </c>
      <c r="JM314" s="20">
        <f t="shared" si="914"/>
        <v>0</v>
      </c>
      <c r="JN314" s="20">
        <f t="shared" si="915"/>
        <v>41.519999999999996</v>
      </c>
      <c r="JO314" s="20">
        <f t="shared" si="916"/>
        <v>41.519999999999996</v>
      </c>
      <c r="JP314" s="20">
        <f t="shared" si="917"/>
        <v>0</v>
      </c>
      <c r="JQ314" s="20">
        <f t="shared" si="918"/>
        <v>0</v>
      </c>
      <c r="JR314" s="20">
        <f t="shared" si="919"/>
        <v>0</v>
      </c>
      <c r="JS314" s="26">
        <v>41.62</v>
      </c>
      <c r="JT314" s="25">
        <f t="shared" si="1044"/>
        <v>0</v>
      </c>
      <c r="JU314" s="25">
        <f t="shared" si="920"/>
        <v>0</v>
      </c>
      <c r="JV314" s="25">
        <f t="shared" si="921"/>
        <v>0</v>
      </c>
      <c r="JW314" s="25">
        <f>ROUND(IF(EN314="Cống tròn",IF(EN314="Cống tròn",JX314+FF314,0),IF(EN314="Cống hộp",IF(EN314="Cống hộp",JX314+GP314,0),IF(OR(EN314="Rãnh xây",EN314="Rãnh bê tông"),IF(OR(EN314="Rãnh xây",EN314="Rãnh bê tông"),JX314+GP314,0),IF(EN314="ống nhựa",IF(EN314="Ống nhựa",JX314+HT314,0),IF(EN314="Rãnh thang",IF(EN314="Rãnh thang",JS314+#REF!,0),0))))),2)</f>
        <v>42.72</v>
      </c>
      <c r="JX314" s="27">
        <v>42.62</v>
      </c>
      <c r="JY314" s="25">
        <f t="shared" si="922"/>
        <v>42.72</v>
      </c>
      <c r="JZ314" s="25">
        <f t="shared" si="923"/>
        <v>0</v>
      </c>
      <c r="KA314" s="25">
        <f t="shared" si="924"/>
        <v>0</v>
      </c>
      <c r="KB314" s="25">
        <f t="shared" si="925"/>
        <v>0</v>
      </c>
      <c r="KC314" s="25">
        <f t="shared" si="926"/>
        <v>0</v>
      </c>
      <c r="KD314" s="28" t="s">
        <v>98</v>
      </c>
      <c r="KE314" s="27">
        <v>0</v>
      </c>
      <c r="KF314" s="25">
        <f t="shared" si="927"/>
        <v>1.0200000000000031</v>
      </c>
      <c r="KG314" s="25">
        <f t="shared" si="1045"/>
        <v>1.0200000000000031</v>
      </c>
      <c r="KH314" s="27">
        <v>0</v>
      </c>
      <c r="KI314" s="25">
        <f t="shared" si="928"/>
        <v>1.0499999999999972</v>
      </c>
      <c r="KJ314" s="25">
        <f t="shared" si="1046"/>
        <v>1.0499999999999972</v>
      </c>
      <c r="KK314" s="25">
        <f t="shared" si="929"/>
        <v>0</v>
      </c>
      <c r="KL314" s="25">
        <f t="shared" si="930"/>
        <v>0</v>
      </c>
      <c r="KM314" s="25">
        <f t="shared" si="1047"/>
        <v>0</v>
      </c>
      <c r="KN314" s="25">
        <f t="shared" si="931"/>
        <v>0</v>
      </c>
      <c r="KO314" s="25">
        <f t="shared" si="932"/>
        <v>0</v>
      </c>
      <c r="KP314" s="25">
        <f t="shared" si="1048"/>
        <v>0</v>
      </c>
      <c r="KQ314" s="25">
        <f t="shared" si="933"/>
        <v>0.2</v>
      </c>
      <c r="KR314" s="25">
        <f t="shared" si="934"/>
        <v>0.2</v>
      </c>
      <c r="KS314" s="25">
        <f t="shared" si="1049"/>
        <v>0.2</v>
      </c>
      <c r="KT314" s="25">
        <f t="shared" si="935"/>
        <v>0</v>
      </c>
      <c r="KU314" s="25">
        <f t="shared" si="936"/>
        <v>0</v>
      </c>
      <c r="KV314" s="25">
        <f t="shared" si="1050"/>
        <v>0</v>
      </c>
      <c r="KW314" s="25">
        <f t="shared" si="863"/>
        <v>0</v>
      </c>
      <c r="KX314" s="25">
        <f t="shared" si="937"/>
        <v>0</v>
      </c>
      <c r="KY314" s="25">
        <f t="shared" si="1051"/>
        <v>0</v>
      </c>
      <c r="KZ314" s="25">
        <f t="shared" si="938"/>
        <v>0</v>
      </c>
      <c r="LA314" s="25">
        <f t="shared" si="939"/>
        <v>0</v>
      </c>
      <c r="LB314" s="25">
        <f t="shared" si="1052"/>
        <v>0</v>
      </c>
      <c r="LC314" s="25">
        <f t="shared" si="940"/>
        <v>0.82000000000000317</v>
      </c>
      <c r="LD314" s="25">
        <f t="shared" si="941"/>
        <v>0.8499999999999972</v>
      </c>
      <c r="LE314" s="25">
        <f t="shared" si="1053"/>
        <v>0.83500000000000019</v>
      </c>
      <c r="LF314" s="25">
        <f t="shared" si="942"/>
        <v>0</v>
      </c>
      <c r="LG314" s="25">
        <f t="shared" si="943"/>
        <v>0</v>
      </c>
      <c r="LH314" s="25">
        <f t="shared" si="1054"/>
        <v>0</v>
      </c>
      <c r="LI314" s="25">
        <f t="shared" si="944"/>
        <v>0</v>
      </c>
      <c r="LJ314" s="25">
        <f t="shared" si="945"/>
        <v>0</v>
      </c>
      <c r="LK314" s="25">
        <f t="shared" si="1055"/>
        <v>0</v>
      </c>
      <c r="LL314" s="25">
        <f t="shared" si="946"/>
        <v>0</v>
      </c>
      <c r="LM314" s="25">
        <f t="shared" si="947"/>
        <v>0</v>
      </c>
      <c r="LN314" s="25">
        <f t="shared" si="1056"/>
        <v>0</v>
      </c>
      <c r="LO314" s="25">
        <f t="shared" si="948"/>
        <v>0</v>
      </c>
      <c r="LP314" s="25">
        <f t="shared" si="949"/>
        <v>0</v>
      </c>
      <c r="LQ314" s="25">
        <f t="shared" si="1057"/>
        <v>0</v>
      </c>
      <c r="LR314" s="25">
        <f t="shared" si="950"/>
        <v>0</v>
      </c>
      <c r="LS314" s="25">
        <f t="shared" si="951"/>
        <v>0</v>
      </c>
      <c r="LT314" s="25">
        <f t="shared" si="1058"/>
        <v>0</v>
      </c>
      <c r="LU314" s="25">
        <f t="shared" si="952"/>
        <v>0</v>
      </c>
      <c r="LV314" s="25">
        <f t="shared" si="953"/>
        <v>0</v>
      </c>
      <c r="LW314" s="25">
        <f t="shared" si="1059"/>
        <v>0</v>
      </c>
      <c r="LX314" s="25">
        <f t="shared" si="954"/>
        <v>0</v>
      </c>
      <c r="LY314" s="25">
        <f t="shared" si="955"/>
        <v>0</v>
      </c>
      <c r="LZ314" s="25">
        <f t="shared" si="1060"/>
        <v>0</v>
      </c>
      <c r="MA314" s="25">
        <f t="shared" si="956"/>
        <v>0</v>
      </c>
      <c r="MB314" s="25">
        <f t="shared" si="957"/>
        <v>0</v>
      </c>
      <c r="MC314" s="25">
        <f t="shared" si="1061"/>
        <v>0</v>
      </c>
      <c r="MD314" s="25">
        <f t="shared" si="958"/>
        <v>0</v>
      </c>
      <c r="ME314" s="25">
        <f t="shared" si="959"/>
        <v>0</v>
      </c>
      <c r="MF314" s="25">
        <f t="shared" si="1062"/>
        <v>0</v>
      </c>
      <c r="MG314" s="25">
        <f t="shared" si="960"/>
        <v>0</v>
      </c>
      <c r="MH314" s="25">
        <f t="shared" si="961"/>
        <v>0</v>
      </c>
      <c r="MI314" s="25">
        <f t="shared" si="1063"/>
        <v>0</v>
      </c>
      <c r="MJ314" s="25">
        <f t="shared" si="962"/>
        <v>0</v>
      </c>
      <c r="MK314" s="25">
        <f t="shared" si="963"/>
        <v>0</v>
      </c>
      <c r="ML314" s="25">
        <f t="shared" si="1064"/>
        <v>0</v>
      </c>
      <c r="MM314" s="25">
        <f t="shared" si="964"/>
        <v>0</v>
      </c>
      <c r="MN314" s="25">
        <f t="shared" si="965"/>
        <v>0</v>
      </c>
      <c r="MO314" s="25">
        <f t="shared" si="1065"/>
        <v>0</v>
      </c>
      <c r="MP314" s="25">
        <f t="shared" si="966"/>
        <v>0</v>
      </c>
      <c r="MQ314" s="25">
        <f t="shared" si="967"/>
        <v>0</v>
      </c>
      <c r="MR314" s="25">
        <f t="shared" si="1066"/>
        <v>0</v>
      </c>
      <c r="MS314" s="29">
        <v>1.4</v>
      </c>
      <c r="MT314" s="29">
        <v>0</v>
      </c>
      <c r="MU314" s="29">
        <v>1</v>
      </c>
      <c r="MV314" s="29">
        <v>1</v>
      </c>
      <c r="MW314" s="25">
        <f t="shared" si="968"/>
        <v>1.4</v>
      </c>
      <c r="MX314" s="25">
        <f t="shared" si="969"/>
        <v>1.43</v>
      </c>
      <c r="MY314" s="25">
        <f t="shared" si="970"/>
        <v>0</v>
      </c>
      <c r="MZ314" s="25">
        <f t="shared" si="971"/>
        <v>0</v>
      </c>
      <c r="NA314" s="25">
        <f t="shared" si="972"/>
        <v>1.4</v>
      </c>
      <c r="NB314" s="25">
        <f t="shared" si="973"/>
        <v>1.47</v>
      </c>
      <c r="NC314" s="25">
        <f t="shared" si="974"/>
        <v>0</v>
      </c>
      <c r="ND314" s="25">
        <f t="shared" si="975"/>
        <v>0</v>
      </c>
      <c r="NE314" s="25">
        <f t="shared" si="1067"/>
        <v>1.4</v>
      </c>
      <c r="NF314" s="25">
        <f t="shared" si="1067"/>
        <v>1.45</v>
      </c>
      <c r="NG314" s="25">
        <f t="shared" si="1067"/>
        <v>0</v>
      </c>
      <c r="NH314" s="25">
        <f t="shared" si="976"/>
        <v>0</v>
      </c>
      <c r="NI314" s="25">
        <f t="shared" si="977"/>
        <v>69.95</v>
      </c>
      <c r="NJ314" s="25">
        <f t="shared" si="978"/>
        <v>0</v>
      </c>
      <c r="NK314" s="25">
        <f t="shared" si="979"/>
        <v>69.95</v>
      </c>
      <c r="NL314" s="25">
        <f t="shared" si="980"/>
        <v>39.909999999999997</v>
      </c>
      <c r="NM314" s="25">
        <f t="shared" si="981"/>
        <v>0</v>
      </c>
      <c r="NN314" s="25">
        <f t="shared" si="1068"/>
        <v>39.909999999999997</v>
      </c>
      <c r="NO314" s="25">
        <f t="shared" si="982"/>
        <v>0</v>
      </c>
      <c r="NP314" s="25">
        <f t="shared" si="983"/>
        <v>0</v>
      </c>
      <c r="NQ314" s="25">
        <f t="shared" si="1069"/>
        <v>0</v>
      </c>
      <c r="NR314" s="25">
        <f t="shared" si="984"/>
        <v>0</v>
      </c>
      <c r="NS314" s="25">
        <f t="shared" si="985"/>
        <v>0</v>
      </c>
      <c r="NT314" s="25">
        <f t="shared" si="1070"/>
        <v>0</v>
      </c>
      <c r="NU314" s="25">
        <f t="shared" si="986"/>
        <v>0</v>
      </c>
      <c r="NV314" s="25">
        <f t="shared" si="987"/>
        <v>0</v>
      </c>
      <c r="NW314" s="25">
        <f t="shared" si="1071"/>
        <v>0</v>
      </c>
      <c r="NX314" s="25">
        <f t="shared" si="1072"/>
        <v>39.909999999999997</v>
      </c>
      <c r="NY314" s="25">
        <f t="shared" si="1072"/>
        <v>0</v>
      </c>
      <c r="NZ314" s="25">
        <f t="shared" si="1073"/>
        <v>39.909999999999997</v>
      </c>
      <c r="OA314" s="25">
        <f t="shared" si="1074"/>
        <v>30.04</v>
      </c>
      <c r="OB314" s="25">
        <f t="shared" si="1074"/>
        <v>0</v>
      </c>
      <c r="OC314" s="25">
        <f t="shared" si="1075"/>
        <v>30.04</v>
      </c>
      <c r="OD314" s="25">
        <f t="shared" si="1076"/>
        <v>39.909999999999997</v>
      </c>
      <c r="OE314" s="25">
        <f t="shared" si="1076"/>
        <v>0</v>
      </c>
      <c r="OF314" s="25">
        <f t="shared" si="1076"/>
        <v>39.909999999999997</v>
      </c>
      <c r="OG314" s="25">
        <f t="shared" si="988"/>
        <v>0</v>
      </c>
      <c r="OH314" s="25">
        <f t="shared" si="989"/>
        <v>0</v>
      </c>
      <c r="OI314" s="25">
        <f t="shared" si="990"/>
        <v>0</v>
      </c>
      <c r="OJ314" s="25">
        <f t="shared" si="991"/>
        <v>0</v>
      </c>
      <c r="OK314" s="25">
        <f t="shared" si="992"/>
        <v>0</v>
      </c>
      <c r="OL314" s="25">
        <f t="shared" si="993"/>
        <v>0</v>
      </c>
      <c r="OM314" s="25">
        <f t="shared" si="1077"/>
        <v>0</v>
      </c>
      <c r="ON314" s="25">
        <f t="shared" si="1077"/>
        <v>0</v>
      </c>
      <c r="OO314" s="25">
        <f t="shared" si="1077"/>
        <v>0</v>
      </c>
      <c r="OP314" s="25">
        <f t="shared" si="994"/>
        <v>0</v>
      </c>
      <c r="OQ314" s="25">
        <f t="shared" si="995"/>
        <v>0</v>
      </c>
      <c r="OR314" s="25">
        <f t="shared" si="1078"/>
        <v>0</v>
      </c>
      <c r="OS314" s="30">
        <v>536013.27</v>
      </c>
      <c r="OT314" s="30">
        <v>2371369.67</v>
      </c>
    </row>
    <row r="315" spans="1:410" ht="33" customHeight="1" x14ac:dyDescent="0.25">
      <c r="A315" s="18"/>
      <c r="B315" s="18" t="s">
        <v>1129</v>
      </c>
      <c r="C315" s="18">
        <v>410.57</v>
      </c>
      <c r="D315" s="16" t="e">
        <f>_xlfn.IFNA(INDEX(#REF!,MATCH(E315,#REF!,0)),0)</f>
        <v>#REF!</v>
      </c>
      <c r="E315" s="18" t="s">
        <v>1136</v>
      </c>
      <c r="F315" s="16" t="s">
        <v>765</v>
      </c>
      <c r="G315" s="16" t="s">
        <v>810</v>
      </c>
      <c r="H315" s="16" t="s">
        <v>767</v>
      </c>
      <c r="I315" s="16" t="s">
        <v>768</v>
      </c>
      <c r="J315" s="16" t="s">
        <v>811</v>
      </c>
      <c r="K315" s="16" t="s">
        <v>770</v>
      </c>
      <c r="L315" s="16" t="s">
        <v>771</v>
      </c>
      <c r="M315" s="18">
        <v>1.8399999999999999</v>
      </c>
      <c r="N315" s="18">
        <v>1.8399999999999999</v>
      </c>
      <c r="O315" s="18">
        <v>2.2399999999999998</v>
      </c>
      <c r="P315" s="18">
        <v>2.2399999999999998</v>
      </c>
      <c r="Q315" s="18">
        <v>0.1</v>
      </c>
      <c r="R315" s="18">
        <v>2.04</v>
      </c>
      <c r="S315" s="18">
        <v>2.04</v>
      </c>
      <c r="T315" s="18">
        <v>0.2</v>
      </c>
      <c r="U315" s="18">
        <v>0</v>
      </c>
      <c r="V315" s="18">
        <v>0</v>
      </c>
      <c r="W315" s="18">
        <v>0</v>
      </c>
      <c r="X315" s="18">
        <v>1.8399999999999999</v>
      </c>
      <c r="Y315" s="18">
        <v>1.7999999999999998</v>
      </c>
      <c r="Z315" s="20">
        <f t="shared" si="996"/>
        <v>1.7</v>
      </c>
      <c r="AA315" s="18">
        <v>0.22</v>
      </c>
      <c r="AB315" s="18">
        <v>0</v>
      </c>
      <c r="AC315" s="18">
        <v>0</v>
      </c>
      <c r="AD315" s="18">
        <v>0</v>
      </c>
      <c r="AE315" s="18">
        <v>0</v>
      </c>
      <c r="AF315" s="18">
        <v>0</v>
      </c>
      <c r="AG315" s="18">
        <v>1.4</v>
      </c>
      <c r="AH315" s="18">
        <v>1.4</v>
      </c>
      <c r="AI315" s="20">
        <f t="shared" si="997"/>
        <v>1.8499999999999999</v>
      </c>
      <c r="AJ315" s="18">
        <v>0</v>
      </c>
      <c r="AK315" s="18">
        <v>0</v>
      </c>
      <c r="AL315" s="20">
        <f t="shared" si="998"/>
        <v>0</v>
      </c>
      <c r="AM315" s="18">
        <v>1.8399999999999999</v>
      </c>
      <c r="AN315" s="18">
        <v>1.4</v>
      </c>
      <c r="AO315" s="18">
        <v>0.15</v>
      </c>
      <c r="AP315" s="18">
        <v>0.22</v>
      </c>
      <c r="AQ315" s="18">
        <v>0</v>
      </c>
      <c r="AR315" s="18">
        <v>0</v>
      </c>
      <c r="AS315" s="18">
        <v>0</v>
      </c>
      <c r="AT315" s="18">
        <v>0</v>
      </c>
      <c r="AU315" s="18">
        <v>0</v>
      </c>
      <c r="AV315" s="18">
        <v>1</v>
      </c>
      <c r="AW315" s="18">
        <v>0</v>
      </c>
      <c r="AX315" s="18">
        <v>0</v>
      </c>
      <c r="AY315" s="18">
        <v>0</v>
      </c>
      <c r="AZ315" s="18">
        <v>0</v>
      </c>
      <c r="BA315" s="18">
        <v>0</v>
      </c>
      <c r="BB315" s="18">
        <v>0</v>
      </c>
      <c r="BC315" s="18">
        <v>0</v>
      </c>
      <c r="BD315" s="18">
        <v>0</v>
      </c>
      <c r="BE315" s="18">
        <v>2</v>
      </c>
      <c r="BF315" s="18">
        <v>0</v>
      </c>
      <c r="BG315" s="18">
        <v>0</v>
      </c>
      <c r="BH315" s="18">
        <v>0</v>
      </c>
      <c r="BI315" s="18">
        <v>0</v>
      </c>
      <c r="BJ315" s="18">
        <v>0</v>
      </c>
      <c r="BK315" s="18">
        <v>0</v>
      </c>
      <c r="BL315" s="18">
        <v>0</v>
      </c>
      <c r="BM315" s="18">
        <v>0</v>
      </c>
      <c r="BN315" s="18">
        <v>0</v>
      </c>
      <c r="BO315" s="18">
        <v>0</v>
      </c>
      <c r="BP315" s="18">
        <v>0</v>
      </c>
      <c r="BQ315" s="18">
        <v>0</v>
      </c>
      <c r="BR315" s="18">
        <v>0</v>
      </c>
      <c r="BS315" s="18">
        <v>0</v>
      </c>
      <c r="BT315" s="18">
        <v>0</v>
      </c>
      <c r="BU315" s="18">
        <v>0</v>
      </c>
      <c r="BV315" s="18">
        <v>0</v>
      </c>
      <c r="BW315" s="18">
        <v>0</v>
      </c>
      <c r="BX315" s="18">
        <v>0</v>
      </c>
      <c r="BY315" s="18">
        <v>0</v>
      </c>
      <c r="BZ315" s="18">
        <v>0</v>
      </c>
      <c r="CA315" s="16" t="e">
        <f>_xlfn.IFNA(IF(RIGHT(D315,2)="=G",0,INDEX(#REF!,MATCH(E315,#REF!,0))),0)</f>
        <v>#REF!</v>
      </c>
      <c r="CB315" s="16" t="s">
        <v>776</v>
      </c>
      <c r="CC315" s="18">
        <v>0</v>
      </c>
      <c r="CD315" s="18">
        <v>0</v>
      </c>
      <c r="CE315" s="18">
        <v>1.84</v>
      </c>
      <c r="CF315" s="18">
        <v>0.9</v>
      </c>
      <c r="CG315" s="18">
        <v>0.12</v>
      </c>
      <c r="CH315" s="18">
        <v>2</v>
      </c>
      <c r="CI315" s="16" t="s">
        <v>98</v>
      </c>
      <c r="CJ315" s="18">
        <v>0</v>
      </c>
      <c r="CK315" s="20">
        <f t="shared" si="864"/>
        <v>1.35</v>
      </c>
      <c r="CL315" s="20">
        <f t="shared" si="999"/>
        <v>1.35</v>
      </c>
      <c r="CM315" s="18">
        <v>38.54</v>
      </c>
      <c r="CN315" s="18">
        <v>43.21</v>
      </c>
      <c r="CO315" s="18">
        <v>42.371000000000002</v>
      </c>
      <c r="CP315" s="22">
        <f t="shared" si="865"/>
        <v>42.37</v>
      </c>
      <c r="CQ315" s="22">
        <f t="shared" si="866"/>
        <v>41.02</v>
      </c>
      <c r="CR315" s="22">
        <f t="shared" si="1000"/>
        <v>1.35</v>
      </c>
      <c r="CS315" s="22">
        <f t="shared" si="867"/>
        <v>41.12</v>
      </c>
      <c r="CT315" s="22">
        <f t="shared" si="868"/>
        <v>41.32</v>
      </c>
      <c r="CU315" s="18">
        <v>41.32</v>
      </c>
      <c r="CV315" s="22">
        <f t="shared" si="1001"/>
        <v>1.7</v>
      </c>
      <c r="CW315" s="22">
        <f t="shared" si="869"/>
        <v>0</v>
      </c>
      <c r="CX315" s="22">
        <f t="shared" si="870"/>
        <v>0</v>
      </c>
      <c r="CY315" s="22">
        <f t="shared" si="871"/>
        <v>43.06</v>
      </c>
      <c r="CZ315" s="22">
        <f t="shared" si="872"/>
        <v>43.21</v>
      </c>
      <c r="DA315" s="18">
        <v>43.21</v>
      </c>
      <c r="DB315" s="20">
        <f t="shared" si="1002"/>
        <v>2.19</v>
      </c>
      <c r="DC315" s="20">
        <f t="shared" si="1003"/>
        <v>0.84</v>
      </c>
      <c r="DD315" s="20">
        <f t="shared" si="1004"/>
        <v>1.35</v>
      </c>
      <c r="DE315" s="20">
        <f t="shared" si="873"/>
        <v>0.1</v>
      </c>
      <c r="DF315" s="20">
        <f t="shared" si="874"/>
        <v>0.2</v>
      </c>
      <c r="DG315" s="20">
        <f t="shared" si="875"/>
        <v>1.05</v>
      </c>
      <c r="DH315" s="20">
        <f t="shared" si="876"/>
        <v>0</v>
      </c>
      <c r="DI315" s="20">
        <f t="shared" si="877"/>
        <v>0</v>
      </c>
      <c r="DJ315" s="20">
        <f t="shared" si="878"/>
        <v>0</v>
      </c>
      <c r="DK315" s="20">
        <f t="shared" si="1005"/>
        <v>1.35</v>
      </c>
      <c r="DL315" s="20">
        <f t="shared" si="1006"/>
        <v>0</v>
      </c>
      <c r="DM315" s="20">
        <f t="shared" si="1007"/>
        <v>0</v>
      </c>
      <c r="DN315" s="20">
        <f t="shared" si="1008"/>
        <v>0</v>
      </c>
      <c r="DO315" s="18">
        <v>2.44</v>
      </c>
      <c r="DP315" s="18">
        <v>0</v>
      </c>
      <c r="DQ315" s="18">
        <v>1</v>
      </c>
      <c r="DR315" s="18">
        <v>1</v>
      </c>
      <c r="DS315" s="25">
        <f t="shared" si="1009"/>
        <v>2.44</v>
      </c>
      <c r="DT315" s="25">
        <f t="shared" si="1010"/>
        <v>0</v>
      </c>
      <c r="DU315" s="25">
        <f t="shared" si="1011"/>
        <v>3.29</v>
      </c>
      <c r="DV315" s="25">
        <f t="shared" si="1012"/>
        <v>0</v>
      </c>
      <c r="DW315" s="25">
        <f t="shared" si="1013"/>
        <v>3.29</v>
      </c>
      <c r="DX315" s="25">
        <f t="shared" si="1014"/>
        <v>7.37</v>
      </c>
      <c r="DY315" s="25">
        <f t="shared" si="1015"/>
        <v>0</v>
      </c>
      <c r="DZ315" s="25">
        <f t="shared" si="1016"/>
        <v>7.37</v>
      </c>
      <c r="EA315" s="25">
        <f t="shared" si="1017"/>
        <v>4.8899999999999997</v>
      </c>
      <c r="EB315" s="25">
        <f t="shared" si="1018"/>
        <v>0</v>
      </c>
      <c r="EC315" s="25">
        <f t="shared" si="1019"/>
        <v>4.8899999999999997</v>
      </c>
      <c r="ED315" s="25">
        <f t="shared" si="1020"/>
        <v>2.48</v>
      </c>
      <c r="EE315" s="25">
        <f t="shared" si="1020"/>
        <v>0</v>
      </c>
      <c r="EF315" s="25">
        <f t="shared" si="1021"/>
        <v>2.48</v>
      </c>
      <c r="EG315" s="25">
        <f t="shared" si="1022"/>
        <v>4.8899999999999997</v>
      </c>
      <c r="EH315" s="25">
        <f t="shared" si="1022"/>
        <v>0</v>
      </c>
      <c r="EI315" s="25">
        <f t="shared" si="1023"/>
        <v>4.8899999999999997</v>
      </c>
      <c r="EJ315" s="18">
        <v>410.57</v>
      </c>
      <c r="EK315" s="18">
        <v>460.52</v>
      </c>
      <c r="EL315" s="18" t="s">
        <v>1136</v>
      </c>
      <c r="EM315" s="18" t="s">
        <v>1137</v>
      </c>
      <c r="EN315" s="16" t="s">
        <v>774</v>
      </c>
      <c r="EO315" s="16" t="s">
        <v>132</v>
      </c>
      <c r="EP315" s="16" t="e">
        <f>IF(OR(EN315="Cống tròn",EN315="Cống hộp",EN315="Ống nhựa"),INDEX(#REF!,MATCH(E315,#REF!,0)),IF(OR(EN315="Rãnh xây",EN315="Rãnh bê tông"),INDEX(#REF!,MATCH(E315,#REF!,0)),0))</f>
        <v>#REF!</v>
      </c>
      <c r="EQ315" s="18">
        <v>48.549999999999983</v>
      </c>
      <c r="ER315" s="18">
        <v>1</v>
      </c>
      <c r="ES315" s="25">
        <f t="shared" si="1024"/>
        <v>48</v>
      </c>
      <c r="ET315" s="1" t="e">
        <f>_xlfn.IFNA(IF(EN315="Cống tròn",INDEX(#REF!,MATCH(E315,#REF!,0)),IF(EN315="Cống hộp",INDEX(#REF!,MATCH(E315,#REF!,0)),EU315&amp;" ,"&amp;EV315)),0)</f>
        <v>#REF!</v>
      </c>
      <c r="EU315" s="16" t="s">
        <v>769</v>
      </c>
      <c r="EV315" s="16" t="s">
        <v>775</v>
      </c>
      <c r="EW315" s="16" t="e">
        <f>_xlfn.IFNA(INDEX(#REF!,MATCH(E315,#REF!,0)),0)</f>
        <v>#REF!</v>
      </c>
      <c r="EX315" s="16"/>
      <c r="EY315" s="18">
        <v>0</v>
      </c>
      <c r="EZ315" s="18">
        <v>0</v>
      </c>
      <c r="FA315" s="18">
        <v>0</v>
      </c>
      <c r="FB315" s="18">
        <v>0</v>
      </c>
      <c r="FC315" s="18">
        <v>0</v>
      </c>
      <c r="FD315" s="25">
        <f t="shared" si="879"/>
        <v>0</v>
      </c>
      <c r="FE315" s="25">
        <f t="shared" si="1025"/>
        <v>0</v>
      </c>
      <c r="FF315" s="18">
        <v>0.1</v>
      </c>
      <c r="FG315" s="18">
        <v>2</v>
      </c>
      <c r="FH315" s="18">
        <v>1</v>
      </c>
      <c r="FI315" s="25">
        <f t="shared" si="1026"/>
        <v>1.2</v>
      </c>
      <c r="FJ315" s="18">
        <v>0</v>
      </c>
      <c r="FK315" s="18">
        <v>0</v>
      </c>
      <c r="FL315" s="18">
        <v>0.2</v>
      </c>
      <c r="FM315" s="18">
        <v>1.4</v>
      </c>
      <c r="FN315" s="18">
        <v>0</v>
      </c>
      <c r="FO315" s="25">
        <f t="shared" si="1027"/>
        <v>1.4</v>
      </c>
      <c r="FP315" s="18">
        <v>1.4999999999999999E-2</v>
      </c>
      <c r="FQ315" s="18">
        <v>1</v>
      </c>
      <c r="FR315" s="25">
        <f t="shared" si="880"/>
        <v>47</v>
      </c>
      <c r="FS315" s="25">
        <f t="shared" si="881"/>
        <v>0.69</v>
      </c>
      <c r="FT315" s="25">
        <f t="shared" si="882"/>
        <v>47.69</v>
      </c>
      <c r="FU315" s="25">
        <f t="shared" si="883"/>
        <v>-0.85999999999998522</v>
      </c>
      <c r="FV315" s="25" t="str">
        <f t="shared" si="1028"/>
        <v>Thêm 01</v>
      </c>
      <c r="FW315" s="25">
        <f t="shared" si="1029"/>
        <v>0.16</v>
      </c>
      <c r="FX315" s="16"/>
      <c r="FY315" s="16"/>
      <c r="FZ315" s="16"/>
      <c r="GA315" s="16"/>
      <c r="GB315" s="19">
        <v>0</v>
      </c>
      <c r="GC315" s="19">
        <v>0</v>
      </c>
      <c r="GD315" s="19">
        <v>0</v>
      </c>
      <c r="GE315" s="19">
        <v>0</v>
      </c>
      <c r="GF315" s="19">
        <v>0</v>
      </c>
      <c r="GG315" s="19">
        <v>0</v>
      </c>
      <c r="GH315" s="19">
        <v>0</v>
      </c>
      <c r="GI315" s="19">
        <v>0</v>
      </c>
      <c r="GJ315" s="19">
        <v>0</v>
      </c>
      <c r="GK315" s="19">
        <v>0</v>
      </c>
      <c r="GL315" s="25">
        <f t="shared" si="884"/>
        <v>0</v>
      </c>
      <c r="GM315" s="25">
        <f t="shared" si="1030"/>
        <v>0</v>
      </c>
      <c r="GN315" s="19">
        <v>0</v>
      </c>
      <c r="GO315" s="19">
        <v>0</v>
      </c>
      <c r="GP315" s="19">
        <v>0</v>
      </c>
      <c r="GQ315" s="19">
        <v>0</v>
      </c>
      <c r="GR315" s="1" t="e">
        <f>_xlfn.IFNA(INDEX(#REF!,MATCH(E315,#REF!,0)),0)</f>
        <v>#REF!</v>
      </c>
      <c r="GS315" s="16"/>
      <c r="GT315" s="18">
        <v>0</v>
      </c>
      <c r="GU315" s="18">
        <v>0</v>
      </c>
      <c r="GV315" s="18">
        <v>0</v>
      </c>
      <c r="GW315" s="18">
        <v>0</v>
      </c>
      <c r="GX315" s="25">
        <f t="shared" si="885"/>
        <v>0</v>
      </c>
      <c r="GY315" s="25">
        <f t="shared" si="886"/>
        <v>0</v>
      </c>
      <c r="GZ315" s="25">
        <f t="shared" si="1031"/>
        <v>0</v>
      </c>
      <c r="HA315" s="1" t="e" cm="1">
        <f t="array" ref="HA315">INDEX(#REF!,MATCH(EJ315&amp;EK315&amp;HD315&amp;HE315&amp;HF315,#REF!&amp;#REF!&amp;#REF!&amp;#REF!&amp;#REF!,0))</f>
        <v>#REF!</v>
      </c>
      <c r="HB315" s="16"/>
      <c r="HC315" s="25">
        <f t="shared" si="1032"/>
        <v>0</v>
      </c>
      <c r="HD315" s="18">
        <v>0</v>
      </c>
      <c r="HE315" s="18">
        <v>0</v>
      </c>
      <c r="HF315" s="18">
        <v>0</v>
      </c>
      <c r="HG315" s="1" t="e" cm="1">
        <f t="array" ref="HG315">INDEX(#REF!,MATCH(EJ315&amp;EK315&amp;HJ315&amp;HK315&amp;HL315,#REF!&amp;#REF!&amp;#REF!&amp;#REF!&amp;#REF!,0))</f>
        <v>#REF!</v>
      </c>
      <c r="HH315" s="16"/>
      <c r="HI315" s="25">
        <f t="shared" si="1033"/>
        <v>0</v>
      </c>
      <c r="HJ315" s="25">
        <f t="shared" si="1034"/>
        <v>0</v>
      </c>
      <c r="HK315" s="19">
        <v>0</v>
      </c>
      <c r="HL315" s="19">
        <v>0</v>
      </c>
      <c r="HM315" s="18">
        <v>0.01</v>
      </c>
      <c r="HN315" s="18">
        <v>1</v>
      </c>
      <c r="HO315" s="25">
        <f t="shared" si="1035"/>
        <v>0</v>
      </c>
      <c r="HP315" s="25">
        <f t="shared" si="1036"/>
        <v>0</v>
      </c>
      <c r="HQ315" s="25">
        <f t="shared" si="1037"/>
        <v>0</v>
      </c>
      <c r="HR315" s="25">
        <f t="shared" si="1038"/>
        <v>0</v>
      </c>
      <c r="HS315" s="25">
        <f t="shared" si="1039"/>
        <v>0</v>
      </c>
      <c r="HT315" s="19">
        <v>0</v>
      </c>
      <c r="HU315" s="19">
        <v>0</v>
      </c>
      <c r="HV315" s="19">
        <v>0</v>
      </c>
      <c r="HW315" s="25">
        <f t="shared" si="1040"/>
        <v>0</v>
      </c>
      <c r="HX315" s="19">
        <v>0</v>
      </c>
      <c r="HY315" s="19">
        <v>0</v>
      </c>
      <c r="HZ315" s="18">
        <v>42.37</v>
      </c>
      <c r="IA315" s="20">
        <f>ROUND(IF(EN315="Cống tròn",IF(EN315="Cống tròn",IF(EU315="Không có móng",IQ315-FF315,IF(EU315="Đế",IP315-FN315,IF(OR(EU315="Móng bê tông",EU315="Móng bê tông kết hợp đế"),II315-FJ315,0))),0),IF(EN315="Cống hộp",IF(AND(EN315="Cống hộp",EU315="Không có móng"),IQ315-GF315,IF(AND(EN315="Cống hộp",EU315="Móng bê tông"),IJ315-GB315,0)),IF(OR(EN315="Rãnh xây",EN315="Rãnh bê tông"),IF(OR(EN315="Rãnh xây",EN315="Rãnh bê tông"),IK315-GB315,0),IF(EN315="Ống nhựa",IF(AND(EN315="Ống nhựa",EU315="Không đắp cát"),IQ315-HT315,IF(AND(EN315="Ống nhựa",EU315="Đắp cát"),IH315-HX315,0)),IF(EN315="Rãnh thang",IF(EN315="Rãnh thang",IF(EU315="Móng bê tông",#REF!-#REF!,IQ315),0),0))))),2)</f>
        <v>41.32</v>
      </c>
      <c r="IB315" s="20">
        <f t="shared" si="1041"/>
        <v>1.0499999999999972</v>
      </c>
      <c r="IC315" s="20">
        <f t="shared" si="887"/>
        <v>41.319999999999993</v>
      </c>
      <c r="ID315" s="20">
        <f t="shared" si="888"/>
        <v>0</v>
      </c>
      <c r="IE315" s="20">
        <f t="shared" si="889"/>
        <v>0</v>
      </c>
      <c r="IF315" s="20">
        <f t="shared" si="890"/>
        <v>0</v>
      </c>
      <c r="IG315" s="20">
        <f>IF(EN315="Rãnh thang",IF(AND(EN315="Rãnh thang",EU315="Móng bê tông"),IQ315-#REF!,0),IF(EN315="Ống nhựa",IF(AND(EN315="Ống nhựa",EU315="Đắp cát"),IQ315-HT315,0),IF(EN315="Cống tròn",IF(EN315="Cống tròn",IF(OR(EU315="Móng bê tông",EU315="Móng bê tông kết hợp đế"),IM315-FL315,0),0),IF(EN315="Cống hộp",IF(AND(EN315="Cống hộp",EU315="Móng bê tông"),IN315-GD315,0),IF(OR(EN315="Rãnh xây",EN315="Rãnh bê tông"),IF(AND(EN315="Rãnh xây",EU315="Móng bê tông"),IO315-GD315,IF(AND(EN315="Rãnh bê tông",EU315="Móng bê tông"),IO315-GD315,0)),0)))))</f>
        <v>41.319999999999993</v>
      </c>
      <c r="IH315" s="20">
        <f t="shared" si="891"/>
        <v>0</v>
      </c>
      <c r="II315" s="20">
        <f t="shared" si="892"/>
        <v>41.319999999999993</v>
      </c>
      <c r="IJ315" s="20">
        <f t="shared" si="893"/>
        <v>0</v>
      </c>
      <c r="IK315" s="20">
        <f t="shared" si="894"/>
        <v>0</v>
      </c>
      <c r="IL315" s="20">
        <f t="shared" si="895"/>
        <v>41.519999999999996</v>
      </c>
      <c r="IM315" s="20">
        <f t="shared" si="896"/>
        <v>41.519999999999996</v>
      </c>
      <c r="IN315" s="20">
        <f t="shared" si="897"/>
        <v>0</v>
      </c>
      <c r="IO315" s="20">
        <f t="shared" si="898"/>
        <v>0</v>
      </c>
      <c r="IP315" s="20">
        <f t="shared" si="899"/>
        <v>0</v>
      </c>
      <c r="IQ315" s="18">
        <v>41.62</v>
      </c>
      <c r="IR315" s="25">
        <f t="shared" si="1042"/>
        <v>0</v>
      </c>
      <c r="IS315" s="25">
        <f t="shared" si="900"/>
        <v>0</v>
      </c>
      <c r="IT315" s="25">
        <f t="shared" si="901"/>
        <v>0</v>
      </c>
      <c r="IU315" s="25">
        <f>ROUND(IF(EN315="Cống tròn",IF(EN315="Cống tròn",IV315+FF315,0),IF(EN315="Cống hộp",IF(EN315="Cống hộp",IV315+GP315,0),IF(OR(EN315="Rãnh xây",EN315="Rãnh bê tông"),IF(OR(EN315="Rãnh xây",EN315="Rãnh bê tông"),IV315+GP315,0),IF(EN315="ống nhựa",IF(EN315="Ống nhựa",IV315+HT315,0),IF(EN315="Rãnh thang",IF(EN315="Rãnh thang",IQ315+#REF!,0),0))))),2)</f>
        <v>42.28</v>
      </c>
      <c r="IV315" s="18">
        <v>42.18</v>
      </c>
      <c r="IW315" s="25">
        <f t="shared" si="902"/>
        <v>42.28</v>
      </c>
      <c r="IX315" s="25">
        <f t="shared" si="903"/>
        <v>0</v>
      </c>
      <c r="IY315" s="25">
        <f t="shared" si="904"/>
        <v>0</v>
      </c>
      <c r="IZ315" s="25">
        <f t="shared" si="905"/>
        <v>0</v>
      </c>
      <c r="JA315" s="25">
        <f t="shared" si="906"/>
        <v>0</v>
      </c>
      <c r="JB315" s="18">
        <v>42.8</v>
      </c>
      <c r="JC315" s="20">
        <f>ROUND(IF(EN315="Cống tròn",IF(EN315="Cống tròn",IF(EU315="Không có móng",JS315-FF315,IF(EU315="Đế",JR315-FN315,IF(OR(EU315="Móng bê tông",EU315="Móng bê tông kết hợp đế"),JK315-FJ315,0))),0),IF(EN315="Cống hộp",IF(AND(EN315="Cống hộp",EU315="Không có móng"),JS315-GF315,IF(AND(EN315="Cống hộp",EU315="Móng bê tông"),JL315-GB315,0)),IF(OR(EN315="Rãnh xây",EN315="Rãnh bê tông"),IF(OR(EN315="Rãnh xây",EN315="Rãnh bê tông"),JM315-GB315,0),IF(EN315="Ống nhựa",IF(AND(EN315="Ống nhựa",EU315="Không đắp cát"),JS315-HT315,IF(AND(EN315="Ống nhựa",EU315="Đắp cát"),JJ315-HX315,0)),IF(EN315="Rãnh thang",IF(EN315="Rãnh thang",IF(EU315="Móng bê tông",#REF!-#REF!,JS315),0),0))))),2)</f>
        <v>40.880000000000003</v>
      </c>
      <c r="JD315" s="20">
        <f t="shared" si="1043"/>
        <v>1.9199999999999946</v>
      </c>
      <c r="JE315" s="20">
        <f t="shared" si="907"/>
        <v>40.879999999999995</v>
      </c>
      <c r="JF315" s="20">
        <f t="shared" si="908"/>
        <v>0</v>
      </c>
      <c r="JG315" s="20">
        <f t="shared" si="909"/>
        <v>0</v>
      </c>
      <c r="JH315" s="20">
        <f t="shared" si="910"/>
        <v>0</v>
      </c>
      <c r="JI315" s="20">
        <f>IF(EN315="Rãnh thang",IF(AND(EN315="Rãnh thang",EU315="Móng bê tông"),JS315-#REF!,0),IF(EN315="Ống nhựa",IF(AND(EN315="Ống nhựa",EU315="Đắp cát"),JS315-HT315,0),IF(EN315="Cống tròn",IF(EN315="Cống tròn",IF(OR(EU315="Móng bê tông",EU315="Móng bê tông kết hợp đế"),JO315-FL315,0),0),IF(EN315="Cống hộp",IF(AND(EN315="Cống hộp",EU315="Móng bê tông"),JP315-GD315,0),IF(OR(EN315="Rãnh xây",EN315="Rãnh bê tông"),IF(AND(EN315="Rãnh xây",EU315="Móng bê tông"),JQ315-GD315,IF(AND(EN315="Rãnh bê tông",EU315="Móng bê tông"),JQ315-GD315,0)),0)))))</f>
        <v>40.879999999999995</v>
      </c>
      <c r="JJ315" s="20">
        <f t="shared" si="911"/>
        <v>0</v>
      </c>
      <c r="JK315" s="20">
        <f t="shared" si="912"/>
        <v>40.879999999999995</v>
      </c>
      <c r="JL315" s="20">
        <f t="shared" si="913"/>
        <v>0</v>
      </c>
      <c r="JM315" s="20">
        <f t="shared" si="914"/>
        <v>0</v>
      </c>
      <c r="JN315" s="20">
        <f t="shared" si="915"/>
        <v>41.08</v>
      </c>
      <c r="JO315" s="20">
        <f t="shared" si="916"/>
        <v>41.08</v>
      </c>
      <c r="JP315" s="20">
        <f t="shared" si="917"/>
        <v>0</v>
      </c>
      <c r="JQ315" s="20">
        <f t="shared" si="918"/>
        <v>0</v>
      </c>
      <c r="JR315" s="20">
        <f t="shared" si="919"/>
        <v>0</v>
      </c>
      <c r="JS315" s="26">
        <v>41.18</v>
      </c>
      <c r="JT315" s="25">
        <f t="shared" si="1044"/>
        <v>0</v>
      </c>
      <c r="JU315" s="25">
        <f t="shared" si="920"/>
        <v>0</v>
      </c>
      <c r="JV315" s="25">
        <f t="shared" si="921"/>
        <v>0</v>
      </c>
      <c r="JW315" s="25">
        <f>ROUND(IF(EN315="Cống tròn",IF(EN315="Cống tròn",JX315+FF315,0),IF(EN315="Cống hộp",IF(EN315="Cống hộp",JX315+GP315,0),IF(OR(EN315="Rãnh xây",EN315="Rãnh bê tông"),IF(OR(EN315="Rãnh xây",EN315="Rãnh bê tông"),JX315+GP315,0),IF(EN315="ống nhựa",IF(EN315="Ống nhựa",JX315+HT315,0),IF(EN315="Rãnh thang",IF(EN315="Rãnh thang",JS315+#REF!,0),0))))),2)</f>
        <v>42.28</v>
      </c>
      <c r="JX315" s="27">
        <v>42.18</v>
      </c>
      <c r="JY315" s="25">
        <f t="shared" si="922"/>
        <v>42.28</v>
      </c>
      <c r="JZ315" s="25">
        <f t="shared" si="923"/>
        <v>0</v>
      </c>
      <c r="KA315" s="25">
        <f t="shared" si="924"/>
        <v>0</v>
      </c>
      <c r="KB315" s="25">
        <f t="shared" si="925"/>
        <v>0</v>
      </c>
      <c r="KC315" s="25">
        <f t="shared" si="926"/>
        <v>0</v>
      </c>
      <c r="KD315" s="28" t="s">
        <v>98</v>
      </c>
      <c r="KE315" s="27">
        <v>0</v>
      </c>
      <c r="KF315" s="25">
        <f t="shared" si="927"/>
        <v>1.0499999999999972</v>
      </c>
      <c r="KG315" s="25">
        <f t="shared" si="1045"/>
        <v>1.0499999999999972</v>
      </c>
      <c r="KH315" s="27">
        <v>0</v>
      </c>
      <c r="KI315" s="25">
        <f t="shared" si="928"/>
        <v>1.9199999999999946</v>
      </c>
      <c r="KJ315" s="25">
        <f t="shared" si="1046"/>
        <v>1.9199999999999946</v>
      </c>
      <c r="KK315" s="25">
        <f t="shared" si="929"/>
        <v>0</v>
      </c>
      <c r="KL315" s="25">
        <f t="shared" si="930"/>
        <v>0</v>
      </c>
      <c r="KM315" s="25">
        <f t="shared" si="1047"/>
        <v>0</v>
      </c>
      <c r="KN315" s="25">
        <f t="shared" si="931"/>
        <v>0</v>
      </c>
      <c r="KO315" s="25">
        <f t="shared" si="932"/>
        <v>0</v>
      </c>
      <c r="KP315" s="25">
        <f t="shared" si="1048"/>
        <v>0</v>
      </c>
      <c r="KQ315" s="25">
        <f t="shared" si="933"/>
        <v>0.2</v>
      </c>
      <c r="KR315" s="25">
        <f t="shared" si="934"/>
        <v>0.2</v>
      </c>
      <c r="KS315" s="25">
        <f t="shared" si="1049"/>
        <v>0.2</v>
      </c>
      <c r="KT315" s="25">
        <f t="shared" si="935"/>
        <v>0</v>
      </c>
      <c r="KU315" s="25">
        <f t="shared" si="936"/>
        <v>0</v>
      </c>
      <c r="KV315" s="25">
        <f t="shared" si="1050"/>
        <v>0</v>
      </c>
      <c r="KW315" s="25">
        <f t="shared" si="863"/>
        <v>0</v>
      </c>
      <c r="KX315" s="25">
        <f t="shared" si="937"/>
        <v>0</v>
      </c>
      <c r="KY315" s="25">
        <f t="shared" si="1051"/>
        <v>0</v>
      </c>
      <c r="KZ315" s="25">
        <f t="shared" si="938"/>
        <v>0</v>
      </c>
      <c r="LA315" s="25">
        <f t="shared" si="939"/>
        <v>0</v>
      </c>
      <c r="LB315" s="25">
        <f t="shared" si="1052"/>
        <v>0</v>
      </c>
      <c r="LC315" s="25">
        <f t="shared" si="940"/>
        <v>0.8499999999999972</v>
      </c>
      <c r="LD315" s="25">
        <f t="shared" si="941"/>
        <v>1.4</v>
      </c>
      <c r="LE315" s="25">
        <f t="shared" si="1053"/>
        <v>1.1249999999999987</v>
      </c>
      <c r="LF315" s="25">
        <f t="shared" si="942"/>
        <v>0</v>
      </c>
      <c r="LG315" s="25">
        <f t="shared" si="943"/>
        <v>0</v>
      </c>
      <c r="LH315" s="25">
        <f t="shared" si="1054"/>
        <v>0</v>
      </c>
      <c r="LI315" s="25">
        <f t="shared" si="944"/>
        <v>0</v>
      </c>
      <c r="LJ315" s="25">
        <f t="shared" si="945"/>
        <v>0</v>
      </c>
      <c r="LK315" s="25">
        <f t="shared" si="1055"/>
        <v>0</v>
      </c>
      <c r="LL315" s="25">
        <f t="shared" si="946"/>
        <v>0</v>
      </c>
      <c r="LM315" s="25">
        <f t="shared" si="947"/>
        <v>0</v>
      </c>
      <c r="LN315" s="25">
        <f t="shared" si="1056"/>
        <v>0</v>
      </c>
      <c r="LO315" s="25">
        <f t="shared" si="948"/>
        <v>0</v>
      </c>
      <c r="LP315" s="25">
        <f t="shared" si="949"/>
        <v>0</v>
      </c>
      <c r="LQ315" s="25">
        <f t="shared" si="1057"/>
        <v>0</v>
      </c>
      <c r="LR315" s="25">
        <f t="shared" si="950"/>
        <v>0</v>
      </c>
      <c r="LS315" s="25">
        <f t="shared" si="951"/>
        <v>0</v>
      </c>
      <c r="LT315" s="25">
        <f t="shared" si="1058"/>
        <v>0</v>
      </c>
      <c r="LU315" s="25">
        <f t="shared" si="952"/>
        <v>0</v>
      </c>
      <c r="LV315" s="25">
        <f t="shared" si="953"/>
        <v>0</v>
      </c>
      <c r="LW315" s="25">
        <f t="shared" si="1059"/>
        <v>0</v>
      </c>
      <c r="LX315" s="25">
        <f t="shared" si="954"/>
        <v>0</v>
      </c>
      <c r="LY315" s="25">
        <f t="shared" si="955"/>
        <v>0</v>
      </c>
      <c r="LZ315" s="25">
        <f t="shared" si="1060"/>
        <v>0</v>
      </c>
      <c r="MA315" s="25">
        <f t="shared" si="956"/>
        <v>0</v>
      </c>
      <c r="MB315" s="25">
        <f t="shared" si="957"/>
        <v>0</v>
      </c>
      <c r="MC315" s="25">
        <f t="shared" si="1061"/>
        <v>0</v>
      </c>
      <c r="MD315" s="25">
        <f t="shared" si="958"/>
        <v>0</v>
      </c>
      <c r="ME315" s="25">
        <f t="shared" si="959"/>
        <v>0</v>
      </c>
      <c r="MF315" s="25">
        <f t="shared" si="1062"/>
        <v>0</v>
      </c>
      <c r="MG315" s="25">
        <f t="shared" si="960"/>
        <v>0</v>
      </c>
      <c r="MH315" s="25">
        <f t="shared" si="961"/>
        <v>0</v>
      </c>
      <c r="MI315" s="25">
        <f t="shared" si="1063"/>
        <v>0</v>
      </c>
      <c r="MJ315" s="25">
        <f t="shared" si="962"/>
        <v>0</v>
      </c>
      <c r="MK315" s="25">
        <f t="shared" si="963"/>
        <v>0</v>
      </c>
      <c r="ML315" s="25">
        <f t="shared" si="1064"/>
        <v>0</v>
      </c>
      <c r="MM315" s="25">
        <f t="shared" si="964"/>
        <v>0</v>
      </c>
      <c r="MN315" s="25">
        <f t="shared" si="965"/>
        <v>0</v>
      </c>
      <c r="MO315" s="25">
        <f t="shared" si="1065"/>
        <v>0</v>
      </c>
      <c r="MP315" s="25">
        <f t="shared" si="966"/>
        <v>0</v>
      </c>
      <c r="MQ315" s="25">
        <f t="shared" si="967"/>
        <v>0</v>
      </c>
      <c r="MR315" s="25">
        <f t="shared" si="1066"/>
        <v>0</v>
      </c>
      <c r="MS315" s="29">
        <v>1.4</v>
      </c>
      <c r="MT315" s="29">
        <v>0</v>
      </c>
      <c r="MU315" s="29">
        <v>1</v>
      </c>
      <c r="MV315" s="29">
        <v>1</v>
      </c>
      <c r="MW315" s="25">
        <f t="shared" si="968"/>
        <v>1.4</v>
      </c>
      <c r="MX315" s="25">
        <f t="shared" si="969"/>
        <v>1.47</v>
      </c>
      <c r="MY315" s="25">
        <f t="shared" si="970"/>
        <v>0</v>
      </c>
      <c r="MZ315" s="25">
        <f t="shared" si="971"/>
        <v>0</v>
      </c>
      <c r="NA315" s="25">
        <f t="shared" si="972"/>
        <v>1.4</v>
      </c>
      <c r="NB315" s="25">
        <f t="shared" si="973"/>
        <v>2.69</v>
      </c>
      <c r="NC315" s="25">
        <f t="shared" si="974"/>
        <v>0</v>
      </c>
      <c r="ND315" s="25">
        <f t="shared" si="975"/>
        <v>0</v>
      </c>
      <c r="NE315" s="25">
        <f t="shared" si="1067"/>
        <v>1.4</v>
      </c>
      <c r="NF315" s="25">
        <f t="shared" si="1067"/>
        <v>2.08</v>
      </c>
      <c r="NG315" s="25">
        <f t="shared" si="1067"/>
        <v>0</v>
      </c>
      <c r="NH315" s="25">
        <f t="shared" si="976"/>
        <v>0</v>
      </c>
      <c r="NI315" s="25">
        <f t="shared" si="977"/>
        <v>100.98</v>
      </c>
      <c r="NJ315" s="25">
        <f t="shared" si="978"/>
        <v>0</v>
      </c>
      <c r="NK315" s="25">
        <f t="shared" si="979"/>
        <v>100.98</v>
      </c>
      <c r="NL315" s="25">
        <f t="shared" si="980"/>
        <v>61.83</v>
      </c>
      <c r="NM315" s="25">
        <f t="shared" si="981"/>
        <v>0</v>
      </c>
      <c r="NN315" s="25">
        <f t="shared" si="1068"/>
        <v>61.83</v>
      </c>
      <c r="NO315" s="25">
        <f t="shared" si="982"/>
        <v>0</v>
      </c>
      <c r="NP315" s="25">
        <f t="shared" si="983"/>
        <v>0</v>
      </c>
      <c r="NQ315" s="25">
        <f t="shared" si="1069"/>
        <v>0</v>
      </c>
      <c r="NR315" s="25">
        <f t="shared" si="984"/>
        <v>0</v>
      </c>
      <c r="NS315" s="25">
        <f t="shared" si="985"/>
        <v>0</v>
      </c>
      <c r="NT315" s="25">
        <f t="shared" si="1070"/>
        <v>0</v>
      </c>
      <c r="NU315" s="25">
        <f t="shared" si="986"/>
        <v>0</v>
      </c>
      <c r="NV315" s="25">
        <f t="shared" si="987"/>
        <v>0</v>
      </c>
      <c r="NW315" s="25">
        <f t="shared" si="1071"/>
        <v>0</v>
      </c>
      <c r="NX315" s="25">
        <f t="shared" si="1072"/>
        <v>61.83</v>
      </c>
      <c r="NY315" s="25">
        <f t="shared" si="1072"/>
        <v>0</v>
      </c>
      <c r="NZ315" s="25">
        <f t="shared" si="1073"/>
        <v>61.83</v>
      </c>
      <c r="OA315" s="25">
        <f t="shared" si="1074"/>
        <v>39.15</v>
      </c>
      <c r="OB315" s="25">
        <f t="shared" si="1074"/>
        <v>0</v>
      </c>
      <c r="OC315" s="25">
        <f t="shared" si="1075"/>
        <v>39.15</v>
      </c>
      <c r="OD315" s="25">
        <f t="shared" si="1076"/>
        <v>61.83</v>
      </c>
      <c r="OE315" s="25">
        <f t="shared" si="1076"/>
        <v>0</v>
      </c>
      <c r="OF315" s="25">
        <f t="shared" si="1076"/>
        <v>61.83</v>
      </c>
      <c r="OG315" s="25">
        <f t="shared" si="988"/>
        <v>0</v>
      </c>
      <c r="OH315" s="25">
        <f t="shared" si="989"/>
        <v>0</v>
      </c>
      <c r="OI315" s="25">
        <f t="shared" si="990"/>
        <v>0</v>
      </c>
      <c r="OJ315" s="25">
        <f t="shared" si="991"/>
        <v>0</v>
      </c>
      <c r="OK315" s="25">
        <f t="shared" si="992"/>
        <v>0</v>
      </c>
      <c r="OL315" s="25">
        <f t="shared" si="993"/>
        <v>0</v>
      </c>
      <c r="OM315" s="25">
        <f t="shared" si="1077"/>
        <v>0</v>
      </c>
      <c r="ON315" s="25">
        <f t="shared" si="1077"/>
        <v>0</v>
      </c>
      <c r="OO315" s="25">
        <f t="shared" si="1077"/>
        <v>0</v>
      </c>
      <c r="OP315" s="25">
        <f t="shared" si="994"/>
        <v>0</v>
      </c>
      <c r="OQ315" s="25">
        <f t="shared" si="995"/>
        <v>0</v>
      </c>
      <c r="OR315" s="25">
        <f t="shared" si="1078"/>
        <v>0</v>
      </c>
      <c r="OS315" s="30">
        <v>536013.27</v>
      </c>
      <c r="OT315" s="30">
        <v>2371419.31</v>
      </c>
    </row>
    <row r="316" spans="1:410" ht="33" customHeight="1" x14ac:dyDescent="0.25">
      <c r="A316" s="18"/>
      <c r="B316" s="18" t="s">
        <v>1129</v>
      </c>
      <c r="C316" s="18">
        <v>460.52</v>
      </c>
      <c r="D316" s="16" t="e">
        <f>_xlfn.IFNA(INDEX(#REF!,MATCH(E316,#REF!,0)),0)</f>
        <v>#REF!</v>
      </c>
      <c r="E316" s="18" t="s">
        <v>1137</v>
      </c>
      <c r="F316" s="16" t="s">
        <v>765</v>
      </c>
      <c r="G316" s="16" t="s">
        <v>810</v>
      </c>
      <c r="H316" s="16" t="s">
        <v>767</v>
      </c>
      <c r="I316" s="16" t="s">
        <v>768</v>
      </c>
      <c r="J316" s="16" t="s">
        <v>811</v>
      </c>
      <c r="K316" s="16" t="s">
        <v>770</v>
      </c>
      <c r="L316" s="16" t="s">
        <v>771</v>
      </c>
      <c r="M316" s="18">
        <v>1.8399999999999999</v>
      </c>
      <c r="N316" s="18">
        <v>1.8399999999999999</v>
      </c>
      <c r="O316" s="18">
        <v>2.2399999999999998</v>
      </c>
      <c r="P316" s="18">
        <v>2.2399999999999998</v>
      </c>
      <c r="Q316" s="18">
        <v>0.1</v>
      </c>
      <c r="R316" s="18">
        <v>2.04</v>
      </c>
      <c r="S316" s="18">
        <v>2.04</v>
      </c>
      <c r="T316" s="18">
        <v>0.2</v>
      </c>
      <c r="U316" s="18">
        <v>0</v>
      </c>
      <c r="V316" s="18">
        <v>0</v>
      </c>
      <c r="W316" s="18">
        <v>0</v>
      </c>
      <c r="X316" s="18">
        <v>1.8399999999999999</v>
      </c>
      <c r="Y316" s="18">
        <v>1.7999999999999998</v>
      </c>
      <c r="Z316" s="20">
        <f t="shared" si="996"/>
        <v>1.8</v>
      </c>
      <c r="AA316" s="18">
        <v>0.22</v>
      </c>
      <c r="AB316" s="18">
        <v>0</v>
      </c>
      <c r="AC316" s="18">
        <v>0</v>
      </c>
      <c r="AD316" s="18">
        <v>0</v>
      </c>
      <c r="AE316" s="18">
        <v>0</v>
      </c>
      <c r="AF316" s="18">
        <v>0</v>
      </c>
      <c r="AG316" s="18">
        <v>1.4</v>
      </c>
      <c r="AH316" s="18">
        <v>1.4</v>
      </c>
      <c r="AI316" s="20">
        <f t="shared" si="997"/>
        <v>1.95</v>
      </c>
      <c r="AJ316" s="18">
        <v>0</v>
      </c>
      <c r="AK316" s="18">
        <v>0</v>
      </c>
      <c r="AL316" s="20">
        <f t="shared" si="998"/>
        <v>0</v>
      </c>
      <c r="AM316" s="18">
        <v>1.8399999999999999</v>
      </c>
      <c r="AN316" s="18">
        <v>1.4</v>
      </c>
      <c r="AO316" s="18">
        <v>0.15</v>
      </c>
      <c r="AP316" s="18">
        <v>0.22</v>
      </c>
      <c r="AQ316" s="18">
        <v>0</v>
      </c>
      <c r="AR316" s="18">
        <v>0</v>
      </c>
      <c r="AS316" s="18">
        <v>0</v>
      </c>
      <c r="AT316" s="18">
        <v>0</v>
      </c>
      <c r="AU316" s="18">
        <v>0</v>
      </c>
      <c r="AV316" s="18">
        <v>1</v>
      </c>
      <c r="AW316" s="18">
        <v>0</v>
      </c>
      <c r="AX316" s="18">
        <v>0</v>
      </c>
      <c r="AY316" s="18">
        <v>0</v>
      </c>
      <c r="AZ316" s="18">
        <v>0</v>
      </c>
      <c r="BA316" s="18">
        <v>0</v>
      </c>
      <c r="BB316" s="18">
        <v>0</v>
      </c>
      <c r="BC316" s="18">
        <v>0</v>
      </c>
      <c r="BD316" s="18">
        <v>0</v>
      </c>
      <c r="BE316" s="18">
        <v>2</v>
      </c>
      <c r="BF316" s="18">
        <v>0</v>
      </c>
      <c r="BG316" s="18">
        <v>0</v>
      </c>
      <c r="BH316" s="18">
        <v>0</v>
      </c>
      <c r="BI316" s="18">
        <v>0</v>
      </c>
      <c r="BJ316" s="18">
        <v>0</v>
      </c>
      <c r="BK316" s="18">
        <v>0</v>
      </c>
      <c r="BL316" s="18">
        <v>0</v>
      </c>
      <c r="BM316" s="18">
        <v>0</v>
      </c>
      <c r="BN316" s="18">
        <v>0</v>
      </c>
      <c r="BO316" s="18">
        <v>0</v>
      </c>
      <c r="BP316" s="18">
        <v>0</v>
      </c>
      <c r="BQ316" s="18">
        <v>0</v>
      </c>
      <c r="BR316" s="18">
        <v>0</v>
      </c>
      <c r="BS316" s="18">
        <v>0</v>
      </c>
      <c r="BT316" s="18">
        <v>0</v>
      </c>
      <c r="BU316" s="18">
        <v>0</v>
      </c>
      <c r="BV316" s="18">
        <v>0</v>
      </c>
      <c r="BW316" s="18">
        <v>0</v>
      </c>
      <c r="BX316" s="18">
        <v>0</v>
      </c>
      <c r="BY316" s="18">
        <v>0</v>
      </c>
      <c r="BZ316" s="18">
        <v>0</v>
      </c>
      <c r="CA316" s="16" t="e">
        <f>_xlfn.IFNA(IF(RIGHT(D316,2)="=G",0,INDEX(#REF!,MATCH(E316,#REF!,0))),0)</f>
        <v>#REF!</v>
      </c>
      <c r="CB316" s="16" t="s">
        <v>776</v>
      </c>
      <c r="CC316" s="18">
        <v>0</v>
      </c>
      <c r="CD316" s="18">
        <v>0</v>
      </c>
      <c r="CE316" s="18">
        <v>1.84</v>
      </c>
      <c r="CF316" s="18">
        <v>0.9</v>
      </c>
      <c r="CG316" s="18">
        <v>0.12</v>
      </c>
      <c r="CH316" s="18">
        <v>2</v>
      </c>
      <c r="CI316" s="16" t="s">
        <v>98</v>
      </c>
      <c r="CJ316" s="18">
        <v>0</v>
      </c>
      <c r="CK316" s="20">
        <f t="shared" si="864"/>
        <v>2.2200000000000002</v>
      </c>
      <c r="CL316" s="20">
        <f t="shared" si="999"/>
        <v>2.2200000000000002</v>
      </c>
      <c r="CM316" s="18">
        <v>42.98</v>
      </c>
      <c r="CN316" s="18">
        <v>42.8</v>
      </c>
      <c r="CO316" s="18">
        <v>41.960999999999999</v>
      </c>
      <c r="CP316" s="22">
        <f t="shared" si="865"/>
        <v>42.8</v>
      </c>
      <c r="CQ316" s="22">
        <f t="shared" si="866"/>
        <v>40.58</v>
      </c>
      <c r="CR316" s="22">
        <f t="shared" si="1000"/>
        <v>2.2200000000000002</v>
      </c>
      <c r="CS316" s="22">
        <f t="shared" si="867"/>
        <v>40.68</v>
      </c>
      <c r="CT316" s="22">
        <f t="shared" si="868"/>
        <v>40.880000000000003</v>
      </c>
      <c r="CU316" s="18">
        <v>40.880000000000003</v>
      </c>
      <c r="CV316" s="22">
        <f t="shared" si="1001"/>
        <v>1.8</v>
      </c>
      <c r="CW316" s="22">
        <f t="shared" si="869"/>
        <v>0</v>
      </c>
      <c r="CX316" s="22">
        <f t="shared" si="870"/>
        <v>0</v>
      </c>
      <c r="CY316" s="22">
        <f t="shared" si="871"/>
        <v>42.65</v>
      </c>
      <c r="CZ316" s="22">
        <f t="shared" si="872"/>
        <v>42.8</v>
      </c>
      <c r="DA316" s="18">
        <v>42.8</v>
      </c>
      <c r="DB316" s="20">
        <f t="shared" si="1002"/>
        <v>2.2200000000000002</v>
      </c>
      <c r="DC316" s="20">
        <f t="shared" si="1003"/>
        <v>0</v>
      </c>
      <c r="DD316" s="20">
        <f t="shared" si="1004"/>
        <v>2.2200000000000002</v>
      </c>
      <c r="DE316" s="20">
        <f t="shared" si="873"/>
        <v>0.1</v>
      </c>
      <c r="DF316" s="20">
        <f t="shared" si="874"/>
        <v>0.2</v>
      </c>
      <c r="DG316" s="20">
        <f t="shared" si="875"/>
        <v>1.92</v>
      </c>
      <c r="DH316" s="20">
        <f t="shared" si="876"/>
        <v>0</v>
      </c>
      <c r="DI316" s="20">
        <f t="shared" si="877"/>
        <v>0</v>
      </c>
      <c r="DJ316" s="20">
        <f t="shared" si="878"/>
        <v>0</v>
      </c>
      <c r="DK316" s="20">
        <f t="shared" si="1005"/>
        <v>2.2199999999999998</v>
      </c>
      <c r="DL316" s="20">
        <f t="shared" si="1006"/>
        <v>0</v>
      </c>
      <c r="DM316" s="20">
        <f t="shared" si="1007"/>
        <v>0</v>
      </c>
      <c r="DN316" s="20">
        <f t="shared" si="1008"/>
        <v>0</v>
      </c>
      <c r="DO316" s="18">
        <v>2.44</v>
      </c>
      <c r="DP316" s="18">
        <v>0</v>
      </c>
      <c r="DQ316" s="18">
        <v>1</v>
      </c>
      <c r="DR316" s="18">
        <v>1</v>
      </c>
      <c r="DS316" s="25">
        <f t="shared" si="1009"/>
        <v>2.44</v>
      </c>
      <c r="DT316" s="25">
        <f t="shared" si="1010"/>
        <v>0</v>
      </c>
      <c r="DU316" s="25">
        <f t="shared" si="1011"/>
        <v>5.42</v>
      </c>
      <c r="DV316" s="25">
        <f t="shared" si="1012"/>
        <v>0</v>
      </c>
      <c r="DW316" s="25">
        <f t="shared" si="1013"/>
        <v>5.42</v>
      </c>
      <c r="DX316" s="25">
        <f t="shared" si="1014"/>
        <v>12.14</v>
      </c>
      <c r="DY316" s="25">
        <f t="shared" si="1015"/>
        <v>0</v>
      </c>
      <c r="DZ316" s="25">
        <f t="shared" si="1016"/>
        <v>12.14</v>
      </c>
      <c r="EA316" s="25">
        <f t="shared" si="1017"/>
        <v>7.83</v>
      </c>
      <c r="EB316" s="25">
        <f t="shared" si="1018"/>
        <v>0</v>
      </c>
      <c r="EC316" s="25">
        <f t="shared" si="1019"/>
        <v>7.83</v>
      </c>
      <c r="ED316" s="25">
        <f t="shared" si="1020"/>
        <v>4.3099999999999996</v>
      </c>
      <c r="EE316" s="25">
        <f t="shared" si="1020"/>
        <v>0</v>
      </c>
      <c r="EF316" s="25">
        <f t="shared" si="1021"/>
        <v>4.3099999999999996</v>
      </c>
      <c r="EG316" s="25">
        <f t="shared" si="1022"/>
        <v>7.83</v>
      </c>
      <c r="EH316" s="25">
        <f t="shared" si="1022"/>
        <v>0</v>
      </c>
      <c r="EI316" s="25">
        <f t="shared" si="1023"/>
        <v>7.83</v>
      </c>
      <c r="EJ316" s="18">
        <v>460.52</v>
      </c>
      <c r="EK316" s="18">
        <v>500.82</v>
      </c>
      <c r="EL316" s="18" t="s">
        <v>1137</v>
      </c>
      <c r="EM316" s="18" t="s">
        <v>1138</v>
      </c>
      <c r="EN316" s="16" t="s">
        <v>774</v>
      </c>
      <c r="EO316" s="16" t="s">
        <v>132</v>
      </c>
      <c r="EP316" s="16" t="e">
        <f>IF(OR(EN316="Cống tròn",EN316="Cống hộp",EN316="Ống nhựa"),INDEX(#REF!,MATCH(E316,#REF!,0)),IF(OR(EN316="Rãnh xây",EN316="Rãnh bê tông"),INDEX(#REF!,MATCH(E316,#REF!,0)),0))</f>
        <v>#REF!</v>
      </c>
      <c r="EQ316" s="18">
        <v>38.600000000000009</v>
      </c>
      <c r="ER316" s="18">
        <v>1</v>
      </c>
      <c r="ES316" s="25">
        <f t="shared" si="1024"/>
        <v>38</v>
      </c>
      <c r="ET316" s="1" t="e">
        <f>_xlfn.IFNA(IF(EN316="Cống tròn",INDEX(#REF!,MATCH(E316,#REF!,0)),IF(EN316="Cống hộp",INDEX(#REF!,MATCH(E316,#REF!,0)),EU316&amp;" ,"&amp;EV316)),0)</f>
        <v>#REF!</v>
      </c>
      <c r="EU316" s="16" t="s">
        <v>769</v>
      </c>
      <c r="EV316" s="16" t="s">
        <v>775</v>
      </c>
      <c r="EW316" s="16" t="e">
        <f>_xlfn.IFNA(INDEX(#REF!,MATCH(E316,#REF!,0)),0)</f>
        <v>#REF!</v>
      </c>
      <c r="EX316" s="16"/>
      <c r="EY316" s="18">
        <v>0</v>
      </c>
      <c r="EZ316" s="18">
        <v>0</v>
      </c>
      <c r="FA316" s="18">
        <v>0</v>
      </c>
      <c r="FB316" s="18">
        <v>0</v>
      </c>
      <c r="FC316" s="18">
        <v>0</v>
      </c>
      <c r="FD316" s="25">
        <f t="shared" si="879"/>
        <v>0</v>
      </c>
      <c r="FE316" s="25">
        <f t="shared" si="1025"/>
        <v>0</v>
      </c>
      <c r="FF316" s="18">
        <v>0.1</v>
      </c>
      <c r="FG316" s="18">
        <v>2</v>
      </c>
      <c r="FH316" s="18">
        <v>1</v>
      </c>
      <c r="FI316" s="25">
        <f t="shared" si="1026"/>
        <v>1.2</v>
      </c>
      <c r="FJ316" s="18">
        <v>0</v>
      </c>
      <c r="FK316" s="18">
        <v>0</v>
      </c>
      <c r="FL316" s="18">
        <v>0.2</v>
      </c>
      <c r="FM316" s="18">
        <v>1.4</v>
      </c>
      <c r="FN316" s="18">
        <v>0</v>
      </c>
      <c r="FO316" s="25">
        <f t="shared" si="1027"/>
        <v>1.4</v>
      </c>
      <c r="FP316" s="18">
        <v>1.4999999999999999E-2</v>
      </c>
      <c r="FQ316" s="18">
        <v>1</v>
      </c>
      <c r="FR316" s="25">
        <f t="shared" si="880"/>
        <v>38</v>
      </c>
      <c r="FS316" s="25">
        <f t="shared" si="881"/>
        <v>0.55499999999999994</v>
      </c>
      <c r="FT316" s="25">
        <f t="shared" si="882"/>
        <v>38.555</v>
      </c>
      <c r="FU316" s="25">
        <f t="shared" si="883"/>
        <v>-4.5000000000008811E-2</v>
      </c>
      <c r="FV316" s="25" t="str">
        <f t="shared" si="1028"/>
        <v>Đủ</v>
      </c>
      <c r="FW316" s="25">
        <f t="shared" si="1029"/>
        <v>-0.05</v>
      </c>
      <c r="FX316" s="16"/>
      <c r="FY316" s="16"/>
      <c r="FZ316" s="16"/>
      <c r="GA316" s="16"/>
      <c r="GB316" s="19">
        <v>0</v>
      </c>
      <c r="GC316" s="19">
        <v>0</v>
      </c>
      <c r="GD316" s="19">
        <v>0</v>
      </c>
      <c r="GE316" s="19">
        <v>0</v>
      </c>
      <c r="GF316" s="19">
        <v>0</v>
      </c>
      <c r="GG316" s="19">
        <v>0</v>
      </c>
      <c r="GH316" s="19">
        <v>0</v>
      </c>
      <c r="GI316" s="19">
        <v>0</v>
      </c>
      <c r="GJ316" s="19">
        <v>0</v>
      </c>
      <c r="GK316" s="19">
        <v>0</v>
      </c>
      <c r="GL316" s="25">
        <f t="shared" si="884"/>
        <v>0</v>
      </c>
      <c r="GM316" s="25">
        <f t="shared" si="1030"/>
        <v>0</v>
      </c>
      <c r="GN316" s="19">
        <v>0</v>
      </c>
      <c r="GO316" s="19">
        <v>0</v>
      </c>
      <c r="GP316" s="19">
        <v>0</v>
      </c>
      <c r="GQ316" s="19">
        <v>0</v>
      </c>
      <c r="GR316" s="1" t="e">
        <f>_xlfn.IFNA(INDEX(#REF!,MATCH(E316,#REF!,0)),0)</f>
        <v>#REF!</v>
      </c>
      <c r="GS316" s="16"/>
      <c r="GT316" s="18">
        <v>0</v>
      </c>
      <c r="GU316" s="18">
        <v>0</v>
      </c>
      <c r="GV316" s="18">
        <v>0</v>
      </c>
      <c r="GW316" s="18">
        <v>0</v>
      </c>
      <c r="GX316" s="25">
        <f t="shared" si="885"/>
        <v>0</v>
      </c>
      <c r="GY316" s="25">
        <f t="shared" si="886"/>
        <v>0</v>
      </c>
      <c r="GZ316" s="25">
        <f t="shared" si="1031"/>
        <v>0</v>
      </c>
      <c r="HA316" s="1" t="e" cm="1">
        <f t="array" ref="HA316">INDEX(#REF!,MATCH(EJ316&amp;EK316&amp;HD316&amp;HE316&amp;HF316,#REF!&amp;#REF!&amp;#REF!&amp;#REF!&amp;#REF!,0))</f>
        <v>#REF!</v>
      </c>
      <c r="HB316" s="16"/>
      <c r="HC316" s="25">
        <f t="shared" si="1032"/>
        <v>0</v>
      </c>
      <c r="HD316" s="18">
        <v>0</v>
      </c>
      <c r="HE316" s="18">
        <v>0</v>
      </c>
      <c r="HF316" s="18">
        <v>0</v>
      </c>
      <c r="HG316" s="1" t="e" cm="1">
        <f t="array" ref="HG316">INDEX(#REF!,MATCH(EJ316&amp;EK316&amp;HJ316&amp;HK316&amp;HL316,#REF!&amp;#REF!&amp;#REF!&amp;#REF!&amp;#REF!,0))</f>
        <v>#REF!</v>
      </c>
      <c r="HH316" s="16"/>
      <c r="HI316" s="25">
        <f t="shared" si="1033"/>
        <v>0</v>
      </c>
      <c r="HJ316" s="25">
        <f t="shared" si="1034"/>
        <v>0</v>
      </c>
      <c r="HK316" s="19">
        <v>0</v>
      </c>
      <c r="HL316" s="19">
        <v>0</v>
      </c>
      <c r="HM316" s="18">
        <v>0.01</v>
      </c>
      <c r="HN316" s="18">
        <v>1</v>
      </c>
      <c r="HO316" s="25">
        <f t="shared" si="1035"/>
        <v>0</v>
      </c>
      <c r="HP316" s="25">
        <f t="shared" si="1036"/>
        <v>0</v>
      </c>
      <c r="HQ316" s="25">
        <f t="shared" si="1037"/>
        <v>0</v>
      </c>
      <c r="HR316" s="25">
        <f t="shared" si="1038"/>
        <v>0</v>
      </c>
      <c r="HS316" s="25">
        <f t="shared" si="1039"/>
        <v>0</v>
      </c>
      <c r="HT316" s="19">
        <v>0</v>
      </c>
      <c r="HU316" s="19">
        <v>0</v>
      </c>
      <c r="HV316" s="19">
        <v>0</v>
      </c>
      <c r="HW316" s="25">
        <f t="shared" si="1040"/>
        <v>0</v>
      </c>
      <c r="HX316" s="19">
        <v>0</v>
      </c>
      <c r="HY316" s="19">
        <v>0</v>
      </c>
      <c r="HZ316" s="18">
        <v>42.8</v>
      </c>
      <c r="IA316" s="20">
        <f>ROUND(IF(EN316="Cống tròn",IF(EN316="Cống tròn",IF(EU316="Không có móng",IQ316-FF316,IF(EU316="Đế",IP316-FN316,IF(OR(EU316="Móng bê tông",EU316="Móng bê tông kết hợp đế"),II316-FJ316,0))),0),IF(EN316="Cống hộp",IF(AND(EN316="Cống hộp",EU316="Không có móng"),IQ316-GF316,IF(AND(EN316="Cống hộp",EU316="Móng bê tông"),IJ316-GB316,0)),IF(OR(EN316="Rãnh xây",EN316="Rãnh bê tông"),IF(OR(EN316="Rãnh xây",EN316="Rãnh bê tông"),IK316-GB316,0),IF(EN316="Ống nhựa",IF(AND(EN316="Ống nhựa",EU316="Không đắp cát"),IQ316-HT316,IF(AND(EN316="Ống nhựa",EU316="Đắp cát"),IH316-HX316,0)),IF(EN316="Rãnh thang",IF(EN316="Rãnh thang",IF(EU316="Móng bê tông",#REF!-#REF!,IQ316),0),0))))),2)</f>
        <v>40.880000000000003</v>
      </c>
      <c r="IB316" s="20">
        <f t="shared" si="1041"/>
        <v>1.9199999999999946</v>
      </c>
      <c r="IC316" s="20">
        <f t="shared" si="887"/>
        <v>40.879999999999995</v>
      </c>
      <c r="ID316" s="20">
        <f t="shared" si="888"/>
        <v>0</v>
      </c>
      <c r="IE316" s="20">
        <f t="shared" si="889"/>
        <v>0</v>
      </c>
      <c r="IF316" s="20">
        <f t="shared" si="890"/>
        <v>0</v>
      </c>
      <c r="IG316" s="20">
        <f>IF(EN316="Rãnh thang",IF(AND(EN316="Rãnh thang",EU316="Móng bê tông"),IQ316-#REF!,0),IF(EN316="Ống nhựa",IF(AND(EN316="Ống nhựa",EU316="Đắp cát"),IQ316-HT316,0),IF(EN316="Cống tròn",IF(EN316="Cống tròn",IF(OR(EU316="Móng bê tông",EU316="Móng bê tông kết hợp đế"),IM316-FL316,0),0),IF(EN316="Cống hộp",IF(AND(EN316="Cống hộp",EU316="Móng bê tông"),IN316-GD316,0),IF(OR(EN316="Rãnh xây",EN316="Rãnh bê tông"),IF(AND(EN316="Rãnh xây",EU316="Móng bê tông"),IO316-GD316,IF(AND(EN316="Rãnh bê tông",EU316="Móng bê tông"),IO316-GD316,0)),0)))))</f>
        <v>40.879999999999995</v>
      </c>
      <c r="IH316" s="20">
        <f t="shared" si="891"/>
        <v>0</v>
      </c>
      <c r="II316" s="20">
        <f t="shared" si="892"/>
        <v>40.879999999999995</v>
      </c>
      <c r="IJ316" s="20">
        <f t="shared" si="893"/>
        <v>0</v>
      </c>
      <c r="IK316" s="20">
        <f t="shared" si="894"/>
        <v>0</v>
      </c>
      <c r="IL316" s="20">
        <f t="shared" si="895"/>
        <v>41.08</v>
      </c>
      <c r="IM316" s="20">
        <f t="shared" si="896"/>
        <v>41.08</v>
      </c>
      <c r="IN316" s="20">
        <f t="shared" si="897"/>
        <v>0</v>
      </c>
      <c r="IO316" s="20">
        <f t="shared" si="898"/>
        <v>0</v>
      </c>
      <c r="IP316" s="20">
        <f t="shared" si="899"/>
        <v>0</v>
      </c>
      <c r="IQ316" s="18">
        <v>41.18</v>
      </c>
      <c r="IR316" s="25">
        <f t="shared" si="1042"/>
        <v>0</v>
      </c>
      <c r="IS316" s="25">
        <f t="shared" si="900"/>
        <v>0</v>
      </c>
      <c r="IT316" s="25">
        <f t="shared" si="901"/>
        <v>0</v>
      </c>
      <c r="IU316" s="25">
        <f>ROUND(IF(EN316="Cống tròn",IF(EN316="Cống tròn",IV316+FF316,0),IF(EN316="Cống hộp",IF(EN316="Cống hộp",IV316+GP316,0),IF(OR(EN316="Rãnh xây",EN316="Rãnh bê tông"),IF(OR(EN316="Rãnh xây",EN316="Rãnh bê tông"),IV316+GP316,0),IF(EN316="ống nhựa",IF(EN316="Ống nhựa",IV316+HT316,0),IF(EN316="Rãnh thang",IF(EN316="Rãnh thang",IQ316+#REF!,0),0))))),2)</f>
        <v>41.35</v>
      </c>
      <c r="IV316" s="18">
        <v>41.25</v>
      </c>
      <c r="IW316" s="25">
        <f t="shared" si="902"/>
        <v>41.35</v>
      </c>
      <c r="IX316" s="25">
        <f t="shared" si="903"/>
        <v>0</v>
      </c>
      <c r="IY316" s="25">
        <f t="shared" si="904"/>
        <v>0</v>
      </c>
      <c r="IZ316" s="25">
        <f t="shared" si="905"/>
        <v>0</v>
      </c>
      <c r="JA316" s="25">
        <f t="shared" si="906"/>
        <v>0</v>
      </c>
      <c r="JB316" s="18">
        <v>42.49</v>
      </c>
      <c r="JC316" s="20">
        <f>ROUND(IF(EN316="Cống tròn",IF(EN316="Cống tròn",IF(EU316="Không có móng",JS316-FF316,IF(EU316="Đế",JR316-FN316,IF(OR(EU316="Móng bê tông",EU316="Móng bê tông kết hợp đế"),JK316-FJ316,0))),0),IF(EN316="Cống hộp",IF(AND(EN316="Cống hộp",EU316="Không có móng"),JS316-GF316,IF(AND(EN316="Cống hộp",EU316="Móng bê tông"),JL316-GB316,0)),IF(OR(EN316="Rãnh xây",EN316="Rãnh bê tông"),IF(OR(EN316="Rãnh xây",EN316="Rãnh bê tông"),JM316-GB316,0),IF(EN316="Ống nhựa",IF(AND(EN316="Ống nhựa",EU316="Không đắp cát"),JS316-HT316,IF(AND(EN316="Ống nhựa",EU316="Đắp cát"),JJ316-HX316,0)),IF(EN316="Rãnh thang",IF(EN316="Rãnh thang",IF(EU316="Móng bê tông",#REF!-#REF!,JS316),0),0))))),2)</f>
        <v>39.950000000000003</v>
      </c>
      <c r="JD316" s="20">
        <f t="shared" si="1043"/>
        <v>2.5399999999999991</v>
      </c>
      <c r="JE316" s="20">
        <f t="shared" si="907"/>
        <v>39.949999999999996</v>
      </c>
      <c r="JF316" s="20">
        <f t="shared" si="908"/>
        <v>0</v>
      </c>
      <c r="JG316" s="20">
        <f t="shared" si="909"/>
        <v>0</v>
      </c>
      <c r="JH316" s="20">
        <f t="shared" si="910"/>
        <v>0</v>
      </c>
      <c r="JI316" s="20">
        <f>IF(EN316="Rãnh thang",IF(AND(EN316="Rãnh thang",EU316="Móng bê tông"),JS316-#REF!,0),IF(EN316="Ống nhựa",IF(AND(EN316="Ống nhựa",EU316="Đắp cát"),JS316-HT316,0),IF(EN316="Cống tròn",IF(EN316="Cống tròn",IF(OR(EU316="Móng bê tông",EU316="Móng bê tông kết hợp đế"),JO316-FL316,0),0),IF(EN316="Cống hộp",IF(AND(EN316="Cống hộp",EU316="Móng bê tông"),JP316-GD316,0),IF(OR(EN316="Rãnh xây",EN316="Rãnh bê tông"),IF(AND(EN316="Rãnh xây",EU316="Móng bê tông"),JQ316-GD316,IF(AND(EN316="Rãnh bê tông",EU316="Móng bê tông"),JQ316-GD316,0)),0)))))</f>
        <v>39.949999999999996</v>
      </c>
      <c r="JJ316" s="20">
        <f t="shared" si="911"/>
        <v>0</v>
      </c>
      <c r="JK316" s="20">
        <f t="shared" si="912"/>
        <v>39.949999999999996</v>
      </c>
      <c r="JL316" s="20">
        <f t="shared" si="913"/>
        <v>0</v>
      </c>
      <c r="JM316" s="20">
        <f t="shared" si="914"/>
        <v>0</v>
      </c>
      <c r="JN316" s="20">
        <f t="shared" si="915"/>
        <v>40.15</v>
      </c>
      <c r="JO316" s="20">
        <f t="shared" si="916"/>
        <v>40.15</v>
      </c>
      <c r="JP316" s="20">
        <f t="shared" si="917"/>
        <v>0</v>
      </c>
      <c r="JQ316" s="20">
        <f t="shared" si="918"/>
        <v>0</v>
      </c>
      <c r="JR316" s="20">
        <f t="shared" si="919"/>
        <v>0</v>
      </c>
      <c r="JS316" s="26">
        <v>40.25</v>
      </c>
      <c r="JT316" s="25">
        <f t="shared" si="1044"/>
        <v>0</v>
      </c>
      <c r="JU316" s="25">
        <f t="shared" si="920"/>
        <v>0</v>
      </c>
      <c r="JV316" s="25">
        <f t="shared" si="921"/>
        <v>0</v>
      </c>
      <c r="JW316" s="25">
        <f>ROUND(IF(EN316="Cống tròn",IF(EN316="Cống tròn",JX316+FF316,0),IF(EN316="Cống hộp",IF(EN316="Cống hộp",JX316+GP316,0),IF(OR(EN316="Rãnh xây",EN316="Rãnh bê tông"),IF(OR(EN316="Rãnh xây",EN316="Rãnh bê tông"),JX316+GP316,0),IF(EN316="ống nhựa",IF(EN316="Ống nhựa",JX316+HT316,0),IF(EN316="Rãnh thang",IF(EN316="Rãnh thang",JS316+#REF!,0),0))))),2)</f>
        <v>41.35</v>
      </c>
      <c r="JX316" s="27">
        <v>41.25</v>
      </c>
      <c r="JY316" s="25">
        <f t="shared" si="922"/>
        <v>41.35</v>
      </c>
      <c r="JZ316" s="25">
        <f t="shared" si="923"/>
        <v>0</v>
      </c>
      <c r="KA316" s="25">
        <f t="shared" si="924"/>
        <v>0</v>
      </c>
      <c r="KB316" s="25">
        <f t="shared" si="925"/>
        <v>0</v>
      </c>
      <c r="KC316" s="25">
        <f t="shared" si="926"/>
        <v>0</v>
      </c>
      <c r="KD316" s="28" t="s">
        <v>98</v>
      </c>
      <c r="KE316" s="27">
        <v>0</v>
      </c>
      <c r="KF316" s="25">
        <f t="shared" si="927"/>
        <v>1.9199999999999946</v>
      </c>
      <c r="KG316" s="25">
        <f t="shared" si="1045"/>
        <v>1.9199999999999946</v>
      </c>
      <c r="KH316" s="27">
        <v>0</v>
      </c>
      <c r="KI316" s="25">
        <f t="shared" si="928"/>
        <v>2.5399999999999991</v>
      </c>
      <c r="KJ316" s="25">
        <f t="shared" si="1046"/>
        <v>2.5399999999999991</v>
      </c>
      <c r="KK316" s="25">
        <f t="shared" si="929"/>
        <v>0</v>
      </c>
      <c r="KL316" s="25">
        <f t="shared" si="930"/>
        <v>0</v>
      </c>
      <c r="KM316" s="25">
        <f t="shared" si="1047"/>
        <v>0</v>
      </c>
      <c r="KN316" s="25">
        <f t="shared" si="931"/>
        <v>0</v>
      </c>
      <c r="KO316" s="25">
        <f t="shared" si="932"/>
        <v>0</v>
      </c>
      <c r="KP316" s="25">
        <f t="shared" si="1048"/>
        <v>0</v>
      </c>
      <c r="KQ316" s="25">
        <f t="shared" si="933"/>
        <v>0.2</v>
      </c>
      <c r="KR316" s="25">
        <f t="shared" si="934"/>
        <v>0.2</v>
      </c>
      <c r="KS316" s="25">
        <f t="shared" si="1049"/>
        <v>0.2</v>
      </c>
      <c r="KT316" s="25">
        <f t="shared" si="935"/>
        <v>0</v>
      </c>
      <c r="KU316" s="25">
        <f t="shared" si="936"/>
        <v>0</v>
      </c>
      <c r="KV316" s="25">
        <f t="shared" si="1050"/>
        <v>0</v>
      </c>
      <c r="KW316" s="25">
        <f t="shared" si="863"/>
        <v>0</v>
      </c>
      <c r="KX316" s="25">
        <f t="shared" si="937"/>
        <v>0</v>
      </c>
      <c r="KY316" s="25">
        <f t="shared" si="1051"/>
        <v>0</v>
      </c>
      <c r="KZ316" s="25">
        <f t="shared" si="938"/>
        <v>0</v>
      </c>
      <c r="LA316" s="25">
        <f t="shared" si="939"/>
        <v>0</v>
      </c>
      <c r="LB316" s="25">
        <f t="shared" si="1052"/>
        <v>0</v>
      </c>
      <c r="LC316" s="25">
        <f t="shared" si="940"/>
        <v>1.4</v>
      </c>
      <c r="LD316" s="25">
        <f t="shared" si="941"/>
        <v>1.4</v>
      </c>
      <c r="LE316" s="25">
        <f t="shared" si="1053"/>
        <v>1.4</v>
      </c>
      <c r="LF316" s="25">
        <f t="shared" si="942"/>
        <v>0</v>
      </c>
      <c r="LG316" s="25">
        <f t="shared" si="943"/>
        <v>0</v>
      </c>
      <c r="LH316" s="25">
        <f t="shared" si="1054"/>
        <v>0</v>
      </c>
      <c r="LI316" s="25">
        <f t="shared" si="944"/>
        <v>0</v>
      </c>
      <c r="LJ316" s="25">
        <f t="shared" si="945"/>
        <v>0</v>
      </c>
      <c r="LK316" s="25">
        <f t="shared" si="1055"/>
        <v>0</v>
      </c>
      <c r="LL316" s="25">
        <f t="shared" si="946"/>
        <v>0</v>
      </c>
      <c r="LM316" s="25">
        <f t="shared" si="947"/>
        <v>0</v>
      </c>
      <c r="LN316" s="25">
        <f t="shared" si="1056"/>
        <v>0</v>
      </c>
      <c r="LO316" s="25">
        <f t="shared" si="948"/>
        <v>0</v>
      </c>
      <c r="LP316" s="25">
        <f t="shared" si="949"/>
        <v>0</v>
      </c>
      <c r="LQ316" s="25">
        <f t="shared" si="1057"/>
        <v>0</v>
      </c>
      <c r="LR316" s="25">
        <f t="shared" si="950"/>
        <v>0</v>
      </c>
      <c r="LS316" s="25">
        <f t="shared" si="951"/>
        <v>0</v>
      </c>
      <c r="LT316" s="25">
        <f t="shared" si="1058"/>
        <v>0</v>
      </c>
      <c r="LU316" s="25">
        <f t="shared" si="952"/>
        <v>0</v>
      </c>
      <c r="LV316" s="25">
        <f t="shared" si="953"/>
        <v>0</v>
      </c>
      <c r="LW316" s="25">
        <f t="shared" si="1059"/>
        <v>0</v>
      </c>
      <c r="LX316" s="25">
        <f t="shared" si="954"/>
        <v>0</v>
      </c>
      <c r="LY316" s="25">
        <f t="shared" si="955"/>
        <v>0</v>
      </c>
      <c r="LZ316" s="25">
        <f t="shared" si="1060"/>
        <v>0</v>
      </c>
      <c r="MA316" s="25">
        <f t="shared" si="956"/>
        <v>0</v>
      </c>
      <c r="MB316" s="25">
        <f t="shared" si="957"/>
        <v>0</v>
      </c>
      <c r="MC316" s="25">
        <f t="shared" si="1061"/>
        <v>0</v>
      </c>
      <c r="MD316" s="25">
        <f t="shared" si="958"/>
        <v>0</v>
      </c>
      <c r="ME316" s="25">
        <f t="shared" si="959"/>
        <v>0</v>
      </c>
      <c r="MF316" s="25">
        <f t="shared" si="1062"/>
        <v>0</v>
      </c>
      <c r="MG316" s="25">
        <f t="shared" si="960"/>
        <v>0</v>
      </c>
      <c r="MH316" s="25">
        <f t="shared" si="961"/>
        <v>0</v>
      </c>
      <c r="MI316" s="25">
        <f t="shared" si="1063"/>
        <v>0</v>
      </c>
      <c r="MJ316" s="25">
        <f t="shared" si="962"/>
        <v>0</v>
      </c>
      <c r="MK316" s="25">
        <f t="shared" si="963"/>
        <v>0</v>
      </c>
      <c r="ML316" s="25">
        <f t="shared" si="1064"/>
        <v>0</v>
      </c>
      <c r="MM316" s="25">
        <f t="shared" si="964"/>
        <v>0</v>
      </c>
      <c r="MN316" s="25">
        <f t="shared" si="965"/>
        <v>0</v>
      </c>
      <c r="MO316" s="25">
        <f t="shared" si="1065"/>
        <v>0</v>
      </c>
      <c r="MP316" s="25">
        <f t="shared" si="966"/>
        <v>0</v>
      </c>
      <c r="MQ316" s="25">
        <f t="shared" si="967"/>
        <v>0</v>
      </c>
      <c r="MR316" s="25">
        <f t="shared" si="1066"/>
        <v>0</v>
      </c>
      <c r="MS316" s="29">
        <v>1.4</v>
      </c>
      <c r="MT316" s="29">
        <v>0</v>
      </c>
      <c r="MU316" s="29">
        <v>1</v>
      </c>
      <c r="MV316" s="29">
        <v>1</v>
      </c>
      <c r="MW316" s="25">
        <f t="shared" si="968"/>
        <v>1.4</v>
      </c>
      <c r="MX316" s="25">
        <f t="shared" si="969"/>
        <v>2.69</v>
      </c>
      <c r="MY316" s="25">
        <f t="shared" si="970"/>
        <v>0</v>
      </c>
      <c r="MZ316" s="25">
        <f t="shared" si="971"/>
        <v>0</v>
      </c>
      <c r="NA316" s="25">
        <f t="shared" si="972"/>
        <v>1.4</v>
      </c>
      <c r="NB316" s="25">
        <f t="shared" si="973"/>
        <v>3.56</v>
      </c>
      <c r="NC316" s="25">
        <f t="shared" si="974"/>
        <v>0</v>
      </c>
      <c r="ND316" s="25">
        <f t="shared" si="975"/>
        <v>0</v>
      </c>
      <c r="NE316" s="25">
        <f t="shared" si="1067"/>
        <v>1.4</v>
      </c>
      <c r="NF316" s="25">
        <f t="shared" si="1067"/>
        <v>3.125</v>
      </c>
      <c r="NG316" s="25">
        <f t="shared" si="1067"/>
        <v>0</v>
      </c>
      <c r="NH316" s="25">
        <f t="shared" si="976"/>
        <v>0</v>
      </c>
      <c r="NI316" s="25">
        <f t="shared" si="977"/>
        <v>120.63</v>
      </c>
      <c r="NJ316" s="25">
        <f t="shared" si="978"/>
        <v>0</v>
      </c>
      <c r="NK316" s="25">
        <f t="shared" si="979"/>
        <v>120.63</v>
      </c>
      <c r="NL316" s="25">
        <f t="shared" si="980"/>
        <v>70.2</v>
      </c>
      <c r="NM316" s="25">
        <f t="shared" si="981"/>
        <v>0</v>
      </c>
      <c r="NN316" s="25">
        <f t="shared" si="1068"/>
        <v>70.2</v>
      </c>
      <c r="NO316" s="25">
        <f t="shared" si="982"/>
        <v>0</v>
      </c>
      <c r="NP316" s="25">
        <f t="shared" si="983"/>
        <v>0</v>
      </c>
      <c r="NQ316" s="25">
        <f t="shared" si="1069"/>
        <v>0</v>
      </c>
      <c r="NR316" s="25">
        <f t="shared" si="984"/>
        <v>0</v>
      </c>
      <c r="NS316" s="25">
        <f t="shared" si="985"/>
        <v>0</v>
      </c>
      <c r="NT316" s="25">
        <f t="shared" si="1070"/>
        <v>0</v>
      </c>
      <c r="NU316" s="25">
        <f t="shared" si="986"/>
        <v>0</v>
      </c>
      <c r="NV316" s="25">
        <f t="shared" si="987"/>
        <v>0</v>
      </c>
      <c r="NW316" s="25">
        <f t="shared" si="1071"/>
        <v>0</v>
      </c>
      <c r="NX316" s="25">
        <f t="shared" si="1072"/>
        <v>70.2</v>
      </c>
      <c r="NY316" s="25">
        <f t="shared" si="1072"/>
        <v>0</v>
      </c>
      <c r="NZ316" s="25">
        <f t="shared" si="1073"/>
        <v>70.2</v>
      </c>
      <c r="OA316" s="25">
        <f t="shared" si="1074"/>
        <v>50.43</v>
      </c>
      <c r="OB316" s="25">
        <f t="shared" si="1074"/>
        <v>0</v>
      </c>
      <c r="OC316" s="25">
        <f t="shared" si="1075"/>
        <v>50.43</v>
      </c>
      <c r="OD316" s="25">
        <f t="shared" si="1076"/>
        <v>70.2</v>
      </c>
      <c r="OE316" s="25">
        <f t="shared" si="1076"/>
        <v>0</v>
      </c>
      <c r="OF316" s="25">
        <f t="shared" si="1076"/>
        <v>70.2</v>
      </c>
      <c r="OG316" s="25">
        <f t="shared" si="988"/>
        <v>0</v>
      </c>
      <c r="OH316" s="25">
        <f t="shared" si="989"/>
        <v>0</v>
      </c>
      <c r="OI316" s="25">
        <f t="shared" si="990"/>
        <v>0</v>
      </c>
      <c r="OJ316" s="25">
        <f t="shared" si="991"/>
        <v>0</v>
      </c>
      <c r="OK316" s="25">
        <f t="shared" si="992"/>
        <v>0</v>
      </c>
      <c r="OL316" s="25">
        <f t="shared" si="993"/>
        <v>0</v>
      </c>
      <c r="OM316" s="25">
        <f t="shared" si="1077"/>
        <v>0</v>
      </c>
      <c r="ON316" s="25">
        <f t="shared" si="1077"/>
        <v>0</v>
      </c>
      <c r="OO316" s="25">
        <f t="shared" si="1077"/>
        <v>0</v>
      </c>
      <c r="OP316" s="25">
        <f t="shared" si="994"/>
        <v>0</v>
      </c>
      <c r="OQ316" s="25">
        <f t="shared" si="995"/>
        <v>0</v>
      </c>
      <c r="OR316" s="25">
        <f t="shared" si="1078"/>
        <v>0</v>
      </c>
      <c r="OS316" s="30">
        <v>536013.27</v>
      </c>
      <c r="OT316" s="30">
        <v>2371469.2599999998</v>
      </c>
    </row>
    <row r="317" spans="1:410" ht="33" customHeight="1" x14ac:dyDescent="0.25">
      <c r="A317" s="18"/>
      <c r="B317" s="18" t="s">
        <v>1129</v>
      </c>
      <c r="C317" s="18">
        <v>500.82</v>
      </c>
      <c r="D317" s="16" t="e">
        <f>_xlfn.IFNA(INDEX(#REF!,MATCH(E317,#REF!,0)),0)</f>
        <v>#REF!</v>
      </c>
      <c r="E317" s="18" t="s">
        <v>1138</v>
      </c>
      <c r="F317" s="16" t="s">
        <v>765</v>
      </c>
      <c r="G317" s="16" t="s">
        <v>766</v>
      </c>
      <c r="H317" s="16" t="s">
        <v>767</v>
      </c>
      <c r="I317" s="16" t="s">
        <v>768</v>
      </c>
      <c r="J317" s="16" t="s">
        <v>769</v>
      </c>
      <c r="K317" s="16" t="s">
        <v>770</v>
      </c>
      <c r="L317" s="16" t="s">
        <v>771</v>
      </c>
      <c r="M317" s="18">
        <v>2.44</v>
      </c>
      <c r="N317" s="18">
        <v>2.44</v>
      </c>
      <c r="O317" s="18">
        <v>2.84</v>
      </c>
      <c r="P317" s="18">
        <v>2.84</v>
      </c>
      <c r="Q317" s="18">
        <v>0.1</v>
      </c>
      <c r="R317" s="18">
        <v>2.64</v>
      </c>
      <c r="S317" s="18">
        <v>2.64</v>
      </c>
      <c r="T317" s="18">
        <v>0.2</v>
      </c>
      <c r="U317" s="18">
        <v>0</v>
      </c>
      <c r="V317" s="18">
        <v>0</v>
      </c>
      <c r="W317" s="18">
        <v>0</v>
      </c>
      <c r="X317" s="18">
        <v>2.44</v>
      </c>
      <c r="Y317" s="18">
        <v>2.4</v>
      </c>
      <c r="Z317" s="20">
        <f t="shared" si="996"/>
        <v>2.2999999999999998</v>
      </c>
      <c r="AA317" s="18">
        <v>0.22</v>
      </c>
      <c r="AB317" s="18">
        <v>0</v>
      </c>
      <c r="AC317" s="18">
        <v>0</v>
      </c>
      <c r="AD317" s="18">
        <v>0</v>
      </c>
      <c r="AE317" s="18">
        <v>0</v>
      </c>
      <c r="AF317" s="18">
        <v>0</v>
      </c>
      <c r="AG317" s="18">
        <v>2</v>
      </c>
      <c r="AH317" s="18">
        <v>2</v>
      </c>
      <c r="AI317" s="20">
        <f t="shared" si="997"/>
        <v>2.4499999999999997</v>
      </c>
      <c r="AJ317" s="18">
        <v>0</v>
      </c>
      <c r="AK317" s="18">
        <v>0</v>
      </c>
      <c r="AL317" s="20">
        <f t="shared" si="998"/>
        <v>0</v>
      </c>
      <c r="AM317" s="18">
        <v>2.44</v>
      </c>
      <c r="AN317" s="18">
        <v>2</v>
      </c>
      <c r="AO317" s="18">
        <v>0.15</v>
      </c>
      <c r="AP317" s="18">
        <v>0.22</v>
      </c>
      <c r="AQ317" s="18">
        <v>2.44</v>
      </c>
      <c r="AR317" s="18">
        <v>2.2200000000000002</v>
      </c>
      <c r="AS317" s="18">
        <v>0.12</v>
      </c>
      <c r="AT317" s="18">
        <v>0.11</v>
      </c>
      <c r="AU317" s="18">
        <v>0</v>
      </c>
      <c r="AV317" s="18">
        <v>1</v>
      </c>
      <c r="AW317" s="18">
        <v>0</v>
      </c>
      <c r="AX317" s="18">
        <v>0</v>
      </c>
      <c r="AY317" s="18">
        <v>0</v>
      </c>
      <c r="AZ317" s="18">
        <v>0</v>
      </c>
      <c r="BA317" s="18">
        <v>0</v>
      </c>
      <c r="BB317" s="18">
        <v>0</v>
      </c>
      <c r="BC317" s="18">
        <v>0</v>
      </c>
      <c r="BD317" s="18">
        <v>1</v>
      </c>
      <c r="BE317" s="18">
        <v>1</v>
      </c>
      <c r="BF317" s="18">
        <v>0</v>
      </c>
      <c r="BG317" s="18">
        <v>0</v>
      </c>
      <c r="BH317" s="18">
        <v>0</v>
      </c>
      <c r="BI317" s="18">
        <v>0</v>
      </c>
      <c r="BJ317" s="18">
        <v>0</v>
      </c>
      <c r="BK317" s="18">
        <v>0</v>
      </c>
      <c r="BL317" s="18">
        <v>0</v>
      </c>
      <c r="BM317" s="18">
        <v>0</v>
      </c>
      <c r="BN317" s="18">
        <v>0</v>
      </c>
      <c r="BO317" s="18">
        <v>0</v>
      </c>
      <c r="BP317" s="18">
        <v>0</v>
      </c>
      <c r="BQ317" s="18">
        <v>0</v>
      </c>
      <c r="BR317" s="18">
        <v>0</v>
      </c>
      <c r="BS317" s="18">
        <v>0</v>
      </c>
      <c r="BT317" s="18">
        <v>0</v>
      </c>
      <c r="BU317" s="18">
        <v>0</v>
      </c>
      <c r="BV317" s="18">
        <v>0</v>
      </c>
      <c r="BW317" s="18">
        <v>0</v>
      </c>
      <c r="BX317" s="18">
        <v>0</v>
      </c>
      <c r="BY317" s="18">
        <v>0</v>
      </c>
      <c r="BZ317" s="18">
        <v>0</v>
      </c>
      <c r="CA317" s="16" t="e">
        <f>_xlfn.IFNA(IF(RIGHT(D317,2)="=G",0,INDEX(#REF!,MATCH(E317,#REF!,0))),0)</f>
        <v>#REF!</v>
      </c>
      <c r="CB317" s="16" t="s">
        <v>776</v>
      </c>
      <c r="CC317" s="18">
        <v>0</v>
      </c>
      <c r="CD317" s="18">
        <v>0</v>
      </c>
      <c r="CE317" s="18">
        <v>2.2000000000000002</v>
      </c>
      <c r="CF317" s="18">
        <v>0.73</v>
      </c>
      <c r="CG317" s="18">
        <v>0.12</v>
      </c>
      <c r="CH317" s="18">
        <v>3</v>
      </c>
      <c r="CI317" s="16" t="s">
        <v>98</v>
      </c>
      <c r="CJ317" s="18">
        <v>0</v>
      </c>
      <c r="CK317" s="20">
        <f t="shared" si="864"/>
        <v>2.84</v>
      </c>
      <c r="CL317" s="20">
        <f t="shared" si="999"/>
        <v>2.84</v>
      </c>
      <c r="CM317" s="18">
        <v>51.55</v>
      </c>
      <c r="CN317" s="18">
        <v>42.49</v>
      </c>
      <c r="CO317" s="18">
        <v>41.651000000000003</v>
      </c>
      <c r="CP317" s="22">
        <f t="shared" si="865"/>
        <v>42.49</v>
      </c>
      <c r="CQ317" s="22">
        <f t="shared" si="866"/>
        <v>39.65</v>
      </c>
      <c r="CR317" s="22">
        <f t="shared" si="1000"/>
        <v>2.84</v>
      </c>
      <c r="CS317" s="22">
        <f t="shared" si="867"/>
        <v>39.75</v>
      </c>
      <c r="CT317" s="22">
        <f t="shared" si="868"/>
        <v>39.950000000000003</v>
      </c>
      <c r="CU317" s="18">
        <v>39.950000000000003</v>
      </c>
      <c r="CV317" s="22">
        <f t="shared" si="1001"/>
        <v>2.2999999999999998</v>
      </c>
      <c r="CW317" s="22">
        <f t="shared" si="869"/>
        <v>0</v>
      </c>
      <c r="CX317" s="22">
        <f t="shared" si="870"/>
        <v>0</v>
      </c>
      <c r="CY317" s="22">
        <f t="shared" si="871"/>
        <v>42.22</v>
      </c>
      <c r="CZ317" s="22">
        <f t="shared" si="872"/>
        <v>42.37</v>
      </c>
      <c r="DA317" s="18">
        <v>42.49</v>
      </c>
      <c r="DB317" s="20">
        <f t="shared" si="1002"/>
        <v>2.84</v>
      </c>
      <c r="DC317" s="20">
        <f t="shared" si="1003"/>
        <v>0</v>
      </c>
      <c r="DD317" s="20">
        <f t="shared" si="1004"/>
        <v>2.84</v>
      </c>
      <c r="DE317" s="20">
        <f t="shared" si="873"/>
        <v>0.1</v>
      </c>
      <c r="DF317" s="20">
        <f t="shared" si="874"/>
        <v>0.2</v>
      </c>
      <c r="DG317" s="20">
        <f t="shared" si="875"/>
        <v>2.54</v>
      </c>
      <c r="DH317" s="20">
        <f t="shared" si="876"/>
        <v>0</v>
      </c>
      <c r="DI317" s="20">
        <f t="shared" si="877"/>
        <v>0</v>
      </c>
      <c r="DJ317" s="20">
        <f t="shared" si="878"/>
        <v>0</v>
      </c>
      <c r="DK317" s="20">
        <f t="shared" si="1005"/>
        <v>2.84</v>
      </c>
      <c r="DL317" s="20">
        <f t="shared" si="1006"/>
        <v>0</v>
      </c>
      <c r="DM317" s="20">
        <f t="shared" si="1007"/>
        <v>0</v>
      </c>
      <c r="DN317" s="20">
        <f t="shared" si="1008"/>
        <v>0</v>
      </c>
      <c r="DO317" s="18">
        <v>3.04</v>
      </c>
      <c r="DP317" s="18">
        <v>0</v>
      </c>
      <c r="DQ317" s="18">
        <v>1</v>
      </c>
      <c r="DR317" s="18">
        <v>1</v>
      </c>
      <c r="DS317" s="25">
        <f t="shared" si="1009"/>
        <v>3.04</v>
      </c>
      <c r="DT317" s="25">
        <f t="shared" si="1010"/>
        <v>0</v>
      </c>
      <c r="DU317" s="25">
        <f t="shared" si="1011"/>
        <v>8.6300000000000008</v>
      </c>
      <c r="DV317" s="25">
        <f t="shared" si="1012"/>
        <v>0</v>
      </c>
      <c r="DW317" s="25">
        <f t="shared" si="1013"/>
        <v>8.6300000000000008</v>
      </c>
      <c r="DX317" s="25">
        <f t="shared" si="1014"/>
        <v>24.51</v>
      </c>
      <c r="DY317" s="25">
        <f t="shared" si="1015"/>
        <v>0</v>
      </c>
      <c r="DZ317" s="25">
        <f t="shared" si="1016"/>
        <v>24.51</v>
      </c>
      <c r="EA317" s="25">
        <f t="shared" si="1017"/>
        <v>17.32</v>
      </c>
      <c r="EB317" s="25">
        <f t="shared" si="1018"/>
        <v>0</v>
      </c>
      <c r="EC317" s="25">
        <f t="shared" si="1019"/>
        <v>17.32</v>
      </c>
      <c r="ED317" s="25">
        <f t="shared" si="1020"/>
        <v>7.19</v>
      </c>
      <c r="EE317" s="25">
        <f t="shared" si="1020"/>
        <v>0</v>
      </c>
      <c r="EF317" s="25">
        <f t="shared" si="1021"/>
        <v>7.19</v>
      </c>
      <c r="EG317" s="25">
        <f t="shared" si="1022"/>
        <v>17.32</v>
      </c>
      <c r="EH317" s="25">
        <f t="shared" si="1022"/>
        <v>0</v>
      </c>
      <c r="EI317" s="25">
        <f t="shared" si="1023"/>
        <v>17.32</v>
      </c>
      <c r="EJ317" s="18">
        <v>500.82</v>
      </c>
      <c r="EK317" s="18">
        <v>500.8</v>
      </c>
      <c r="EL317" s="18" t="s">
        <v>1138</v>
      </c>
      <c r="EM317" s="18" t="s">
        <v>1139</v>
      </c>
      <c r="EN317" s="16" t="s">
        <v>774</v>
      </c>
      <c r="EO317" s="16" t="s">
        <v>834</v>
      </c>
      <c r="EP317" s="16" t="e">
        <f>IF(OR(EN317="Cống tròn",EN317="Cống hộp",EN317="Ống nhựa"),INDEX(#REF!,MATCH(E317,#REF!,0)),IF(OR(EN317="Rãnh xây",EN317="Rãnh bê tông"),INDEX(#REF!,MATCH(E317,#REF!,0)),0))</f>
        <v>#REF!</v>
      </c>
      <c r="EQ317" s="18">
        <v>17.850000000000001</v>
      </c>
      <c r="ER317" s="18">
        <v>1</v>
      </c>
      <c r="ES317" s="25">
        <f t="shared" si="1024"/>
        <v>18</v>
      </c>
      <c r="ET317" s="1" t="e">
        <f>_xlfn.IFNA(IF(EN317="Cống tròn",INDEX(#REF!,MATCH(E317,#REF!,0)),IF(EN317="Cống hộp",INDEX(#REF!,MATCH(E317,#REF!,0)),EU317&amp;" ,"&amp;EV317)),0)</f>
        <v>#REF!</v>
      </c>
      <c r="EU317" s="16" t="s">
        <v>769</v>
      </c>
      <c r="EV317" s="16" t="s">
        <v>775</v>
      </c>
      <c r="EW317" s="16" t="e">
        <f>_xlfn.IFNA(INDEX(#REF!,MATCH(E317,#REF!,0)),0)</f>
        <v>#REF!</v>
      </c>
      <c r="EX317" s="16"/>
      <c r="EY317" s="18">
        <v>0</v>
      </c>
      <c r="EZ317" s="18">
        <v>0</v>
      </c>
      <c r="FA317" s="18">
        <v>0</v>
      </c>
      <c r="FB317" s="18">
        <v>0</v>
      </c>
      <c r="FC317" s="18">
        <v>0</v>
      </c>
      <c r="FD317" s="25">
        <f t="shared" si="879"/>
        <v>0</v>
      </c>
      <c r="FE317" s="25">
        <f t="shared" si="1025"/>
        <v>0</v>
      </c>
      <c r="FF317" s="18">
        <v>0.1</v>
      </c>
      <c r="FG317" s="18">
        <v>2</v>
      </c>
      <c r="FH317" s="18">
        <v>1</v>
      </c>
      <c r="FI317" s="25">
        <f t="shared" si="1026"/>
        <v>1.2</v>
      </c>
      <c r="FJ317" s="18">
        <v>0</v>
      </c>
      <c r="FK317" s="18">
        <v>0</v>
      </c>
      <c r="FL317" s="18">
        <v>0.2</v>
      </c>
      <c r="FM317" s="18">
        <v>1.4</v>
      </c>
      <c r="FN317" s="18">
        <v>0</v>
      </c>
      <c r="FO317" s="25">
        <f t="shared" si="1027"/>
        <v>1.4</v>
      </c>
      <c r="FP317" s="18">
        <v>1.4999999999999999E-2</v>
      </c>
      <c r="FQ317" s="18">
        <v>1</v>
      </c>
      <c r="FR317" s="25">
        <f t="shared" si="880"/>
        <v>17</v>
      </c>
      <c r="FS317" s="25">
        <f t="shared" si="881"/>
        <v>0.24</v>
      </c>
      <c r="FT317" s="25">
        <f t="shared" si="882"/>
        <v>17.239999999999998</v>
      </c>
      <c r="FU317" s="25">
        <f t="shared" si="883"/>
        <v>-0.61000000000000298</v>
      </c>
      <c r="FV317" s="25" t="str">
        <f t="shared" si="1028"/>
        <v>Thêm 01</v>
      </c>
      <c r="FW317" s="25">
        <f t="shared" si="1029"/>
        <v>0.4</v>
      </c>
      <c r="FX317" s="16"/>
      <c r="FY317" s="16"/>
      <c r="FZ317" s="16"/>
      <c r="GA317" s="16"/>
      <c r="GB317" s="19">
        <v>0</v>
      </c>
      <c r="GC317" s="19">
        <v>0</v>
      </c>
      <c r="GD317" s="19">
        <v>0</v>
      </c>
      <c r="GE317" s="19">
        <v>0</v>
      </c>
      <c r="GF317" s="19">
        <v>0</v>
      </c>
      <c r="GG317" s="19">
        <v>0</v>
      </c>
      <c r="GH317" s="19">
        <v>0</v>
      </c>
      <c r="GI317" s="19">
        <v>0</v>
      </c>
      <c r="GJ317" s="19">
        <v>0</v>
      </c>
      <c r="GK317" s="19">
        <v>0</v>
      </c>
      <c r="GL317" s="25">
        <f t="shared" si="884"/>
        <v>0</v>
      </c>
      <c r="GM317" s="25">
        <f t="shared" si="1030"/>
        <v>0</v>
      </c>
      <c r="GN317" s="19">
        <v>0</v>
      </c>
      <c r="GO317" s="19">
        <v>0</v>
      </c>
      <c r="GP317" s="19">
        <v>0</v>
      </c>
      <c r="GQ317" s="19">
        <v>0</v>
      </c>
      <c r="GR317" s="1" t="e">
        <f>_xlfn.IFNA(INDEX(#REF!,MATCH(E317,#REF!,0)),0)</f>
        <v>#REF!</v>
      </c>
      <c r="GS317" s="16"/>
      <c r="GT317" s="18">
        <v>0</v>
      </c>
      <c r="GU317" s="18">
        <v>0</v>
      </c>
      <c r="GV317" s="18">
        <v>0</v>
      </c>
      <c r="GW317" s="18">
        <v>0</v>
      </c>
      <c r="GX317" s="25">
        <f t="shared" si="885"/>
        <v>0</v>
      </c>
      <c r="GY317" s="25">
        <f t="shared" si="886"/>
        <v>0</v>
      </c>
      <c r="GZ317" s="25">
        <f t="shared" si="1031"/>
        <v>0</v>
      </c>
      <c r="HA317" s="1" t="e" cm="1">
        <f t="array" ref="HA317">INDEX(#REF!,MATCH(EJ317&amp;EK317&amp;HD317&amp;HE317&amp;HF317,#REF!&amp;#REF!&amp;#REF!&amp;#REF!&amp;#REF!,0))</f>
        <v>#REF!</v>
      </c>
      <c r="HB317" s="16"/>
      <c r="HC317" s="25">
        <f t="shared" si="1032"/>
        <v>0</v>
      </c>
      <c r="HD317" s="18">
        <v>0</v>
      </c>
      <c r="HE317" s="18">
        <v>0</v>
      </c>
      <c r="HF317" s="18">
        <v>0</v>
      </c>
      <c r="HG317" s="1" t="e" cm="1">
        <f t="array" ref="HG317">INDEX(#REF!,MATCH(EJ317&amp;EK317&amp;HJ317&amp;HK317&amp;HL317,#REF!&amp;#REF!&amp;#REF!&amp;#REF!&amp;#REF!,0))</f>
        <v>#REF!</v>
      </c>
      <c r="HH317" s="16"/>
      <c r="HI317" s="25">
        <f t="shared" si="1033"/>
        <v>0</v>
      </c>
      <c r="HJ317" s="25">
        <f t="shared" si="1034"/>
        <v>0</v>
      </c>
      <c r="HK317" s="19">
        <v>0</v>
      </c>
      <c r="HL317" s="19">
        <v>0</v>
      </c>
      <c r="HM317" s="18">
        <v>0.01</v>
      </c>
      <c r="HN317" s="18">
        <v>1</v>
      </c>
      <c r="HO317" s="25">
        <f t="shared" si="1035"/>
        <v>0</v>
      </c>
      <c r="HP317" s="25">
        <f t="shared" si="1036"/>
        <v>0</v>
      </c>
      <c r="HQ317" s="25">
        <f t="shared" si="1037"/>
        <v>0</v>
      </c>
      <c r="HR317" s="25">
        <f t="shared" si="1038"/>
        <v>0</v>
      </c>
      <c r="HS317" s="25">
        <f t="shared" si="1039"/>
        <v>0</v>
      </c>
      <c r="HT317" s="19">
        <v>0</v>
      </c>
      <c r="HU317" s="19">
        <v>0</v>
      </c>
      <c r="HV317" s="19">
        <v>0</v>
      </c>
      <c r="HW317" s="25">
        <f t="shared" si="1040"/>
        <v>0</v>
      </c>
      <c r="HX317" s="19">
        <v>0</v>
      </c>
      <c r="HY317" s="19">
        <v>0</v>
      </c>
      <c r="HZ317" s="18">
        <v>42.49</v>
      </c>
      <c r="IA317" s="20">
        <f>ROUND(IF(EN317="Cống tròn",IF(EN317="Cống tròn",IF(EU317="Không có móng",IQ317-FF317,IF(EU317="Đế",IP317-FN317,IF(OR(EU317="Móng bê tông",EU317="Móng bê tông kết hợp đế"),II317-FJ317,0))),0),IF(EN317="Cống hộp",IF(AND(EN317="Cống hộp",EU317="Không có móng"),IQ317-GF317,IF(AND(EN317="Cống hộp",EU317="Móng bê tông"),IJ317-GB317,0)),IF(OR(EN317="Rãnh xây",EN317="Rãnh bê tông"),IF(OR(EN317="Rãnh xây",EN317="Rãnh bê tông"),IK317-GB317,0),IF(EN317="Ống nhựa",IF(AND(EN317="Ống nhựa",EU317="Không đắp cát"),IQ317-HT317,IF(AND(EN317="Ống nhựa",EU317="Đắp cát"),IH317-HX317,0)),IF(EN317="Rãnh thang",IF(EN317="Rãnh thang",IF(EU317="Móng bê tông",#REF!-#REF!,IQ317),0),0))))),2)</f>
        <v>39.950000000000003</v>
      </c>
      <c r="IB317" s="20">
        <f t="shared" si="1041"/>
        <v>2.5399999999999991</v>
      </c>
      <c r="IC317" s="20">
        <f t="shared" si="887"/>
        <v>39.949999999999996</v>
      </c>
      <c r="ID317" s="20">
        <f t="shared" si="888"/>
        <v>0</v>
      </c>
      <c r="IE317" s="20">
        <f t="shared" si="889"/>
        <v>0</v>
      </c>
      <c r="IF317" s="20">
        <f t="shared" si="890"/>
        <v>0</v>
      </c>
      <c r="IG317" s="20">
        <f>IF(EN317="Rãnh thang",IF(AND(EN317="Rãnh thang",EU317="Móng bê tông"),IQ317-#REF!,0),IF(EN317="Ống nhựa",IF(AND(EN317="Ống nhựa",EU317="Đắp cát"),IQ317-HT317,0),IF(EN317="Cống tròn",IF(EN317="Cống tròn",IF(OR(EU317="Móng bê tông",EU317="Móng bê tông kết hợp đế"),IM317-FL317,0),0),IF(EN317="Cống hộp",IF(AND(EN317="Cống hộp",EU317="Móng bê tông"),IN317-GD317,0),IF(OR(EN317="Rãnh xây",EN317="Rãnh bê tông"),IF(AND(EN317="Rãnh xây",EU317="Móng bê tông"),IO317-GD317,IF(AND(EN317="Rãnh bê tông",EU317="Móng bê tông"),IO317-GD317,0)),0)))))</f>
        <v>39.949999999999996</v>
      </c>
      <c r="IH317" s="20">
        <f t="shared" si="891"/>
        <v>0</v>
      </c>
      <c r="II317" s="20">
        <f t="shared" si="892"/>
        <v>39.949999999999996</v>
      </c>
      <c r="IJ317" s="20">
        <f t="shared" si="893"/>
        <v>0</v>
      </c>
      <c r="IK317" s="20">
        <f t="shared" si="894"/>
        <v>0</v>
      </c>
      <c r="IL317" s="20">
        <f t="shared" si="895"/>
        <v>40.15</v>
      </c>
      <c r="IM317" s="20">
        <f t="shared" si="896"/>
        <v>40.15</v>
      </c>
      <c r="IN317" s="20">
        <f t="shared" si="897"/>
        <v>0</v>
      </c>
      <c r="IO317" s="20">
        <f t="shared" si="898"/>
        <v>0</v>
      </c>
      <c r="IP317" s="20">
        <f t="shared" si="899"/>
        <v>0</v>
      </c>
      <c r="IQ317" s="18">
        <v>40.25</v>
      </c>
      <c r="IR317" s="25">
        <f t="shared" si="1042"/>
        <v>0</v>
      </c>
      <c r="IS317" s="25">
        <f t="shared" si="900"/>
        <v>0</v>
      </c>
      <c r="IT317" s="25">
        <f t="shared" si="901"/>
        <v>0</v>
      </c>
      <c r="IU317" s="25">
        <f>ROUND(IF(EN317="Cống tròn",IF(EN317="Cống tròn",IV317+FF317,0),IF(EN317="Cống hộp",IF(EN317="Cống hộp",IV317+GP317,0),IF(OR(EN317="Rãnh xây",EN317="Rãnh bê tông"),IF(OR(EN317="Rãnh xây",EN317="Rãnh bê tông"),IV317+GP317,0),IF(EN317="ống nhựa",IF(EN317="Ống nhựa",IV317+HT317,0),IF(EN317="Rãnh thang",IF(EN317="Rãnh thang",IQ317+#REF!,0),0))))),2)</f>
        <v>41.24</v>
      </c>
      <c r="IV317" s="18">
        <v>41.14</v>
      </c>
      <c r="IW317" s="25">
        <f t="shared" si="902"/>
        <v>41.24</v>
      </c>
      <c r="IX317" s="25">
        <f t="shared" si="903"/>
        <v>0</v>
      </c>
      <c r="IY317" s="25">
        <f t="shared" si="904"/>
        <v>0</v>
      </c>
      <c r="IZ317" s="25">
        <f t="shared" si="905"/>
        <v>0</v>
      </c>
      <c r="JA317" s="25">
        <f t="shared" si="906"/>
        <v>0</v>
      </c>
      <c r="JB317" s="18">
        <v>42.35</v>
      </c>
      <c r="JC317" s="20">
        <f>ROUND(IF(EN317="Cống tròn",IF(EN317="Cống tròn",IF(EU317="Không có móng",JS317-FF317,IF(EU317="Đế",JR317-FN317,IF(OR(EU317="Móng bê tông",EU317="Móng bê tông kết hợp đế"),JK317-FJ317,0))),0),IF(EN317="Cống hộp",IF(AND(EN317="Cống hộp",EU317="Không có móng"),JS317-GF317,IF(AND(EN317="Cống hộp",EU317="Móng bê tông"),JL317-GB317,0)),IF(OR(EN317="Rãnh xây",EN317="Rãnh bê tông"),IF(OR(EN317="Rãnh xây",EN317="Rãnh bê tông"),JM317-GB317,0),IF(EN317="Ống nhựa",IF(AND(EN317="Ống nhựa",EU317="Không đắp cát"),JS317-HT317,IF(AND(EN317="Ống nhựa",EU317="Đắp cát"),JJ317-HX317,0)),IF(EN317="Rãnh thang",IF(EN317="Rãnh thang",IF(EU317="Móng bê tông",#REF!-#REF!,JS317),0),0))))),2)</f>
        <v>39.840000000000003</v>
      </c>
      <c r="JD317" s="20">
        <f t="shared" si="1043"/>
        <v>2.509999999999998</v>
      </c>
      <c r="JE317" s="20">
        <f t="shared" si="907"/>
        <v>39.839999999999996</v>
      </c>
      <c r="JF317" s="20">
        <f t="shared" si="908"/>
        <v>0</v>
      </c>
      <c r="JG317" s="20">
        <f t="shared" si="909"/>
        <v>0</v>
      </c>
      <c r="JH317" s="20">
        <f t="shared" si="910"/>
        <v>0</v>
      </c>
      <c r="JI317" s="20">
        <f>IF(EN317="Rãnh thang",IF(AND(EN317="Rãnh thang",EU317="Móng bê tông"),JS317-#REF!,0),IF(EN317="Ống nhựa",IF(AND(EN317="Ống nhựa",EU317="Đắp cát"),JS317-HT317,0),IF(EN317="Cống tròn",IF(EN317="Cống tròn",IF(OR(EU317="Móng bê tông",EU317="Móng bê tông kết hợp đế"),JO317-FL317,0),0),IF(EN317="Cống hộp",IF(AND(EN317="Cống hộp",EU317="Móng bê tông"),JP317-GD317,0),IF(OR(EN317="Rãnh xây",EN317="Rãnh bê tông"),IF(AND(EN317="Rãnh xây",EU317="Móng bê tông"),JQ317-GD317,IF(AND(EN317="Rãnh bê tông",EU317="Móng bê tông"),JQ317-GD317,0)),0)))))</f>
        <v>39.839999999999996</v>
      </c>
      <c r="JJ317" s="20">
        <f t="shared" si="911"/>
        <v>0</v>
      </c>
      <c r="JK317" s="20">
        <f t="shared" si="912"/>
        <v>39.839999999999996</v>
      </c>
      <c r="JL317" s="20">
        <f t="shared" si="913"/>
        <v>0</v>
      </c>
      <c r="JM317" s="20">
        <f t="shared" si="914"/>
        <v>0</v>
      </c>
      <c r="JN317" s="20">
        <f t="shared" si="915"/>
        <v>40.04</v>
      </c>
      <c r="JO317" s="20">
        <f t="shared" si="916"/>
        <v>40.04</v>
      </c>
      <c r="JP317" s="20">
        <f t="shared" si="917"/>
        <v>0</v>
      </c>
      <c r="JQ317" s="20">
        <f t="shared" si="918"/>
        <v>0</v>
      </c>
      <c r="JR317" s="20">
        <f t="shared" si="919"/>
        <v>0</v>
      </c>
      <c r="JS317" s="26">
        <v>40.14</v>
      </c>
      <c r="JT317" s="25">
        <f t="shared" si="1044"/>
        <v>0</v>
      </c>
      <c r="JU317" s="25">
        <f t="shared" si="920"/>
        <v>0</v>
      </c>
      <c r="JV317" s="25">
        <f t="shared" si="921"/>
        <v>0</v>
      </c>
      <c r="JW317" s="25">
        <f>ROUND(IF(EN317="Cống tròn",IF(EN317="Cống tròn",JX317+FF317,0),IF(EN317="Cống hộp",IF(EN317="Cống hộp",JX317+GP317,0),IF(OR(EN317="Rãnh xây",EN317="Rãnh bê tông"),IF(OR(EN317="Rãnh xây",EN317="Rãnh bê tông"),JX317+GP317,0),IF(EN317="ống nhựa",IF(EN317="Ống nhựa",JX317+HT317,0),IF(EN317="Rãnh thang",IF(EN317="Rãnh thang",JS317+#REF!,0),0))))),2)</f>
        <v>41.24</v>
      </c>
      <c r="JX317" s="27">
        <v>41.14</v>
      </c>
      <c r="JY317" s="25">
        <f t="shared" si="922"/>
        <v>41.24</v>
      </c>
      <c r="JZ317" s="25">
        <f t="shared" si="923"/>
        <v>0</v>
      </c>
      <c r="KA317" s="25">
        <f t="shared" si="924"/>
        <v>0</v>
      </c>
      <c r="KB317" s="25">
        <f t="shared" si="925"/>
        <v>0</v>
      </c>
      <c r="KC317" s="25">
        <f t="shared" si="926"/>
        <v>0</v>
      </c>
      <c r="KD317" s="28" t="s">
        <v>98</v>
      </c>
      <c r="KE317" s="27">
        <v>0</v>
      </c>
      <c r="KF317" s="25">
        <f t="shared" si="927"/>
        <v>2.5399999999999991</v>
      </c>
      <c r="KG317" s="25">
        <f t="shared" si="1045"/>
        <v>2.5399999999999991</v>
      </c>
      <c r="KH317" s="27">
        <v>0</v>
      </c>
      <c r="KI317" s="25">
        <f t="shared" si="928"/>
        <v>2.509999999999998</v>
      </c>
      <c r="KJ317" s="25">
        <f t="shared" si="1046"/>
        <v>2.509999999999998</v>
      </c>
      <c r="KK317" s="25">
        <f t="shared" si="929"/>
        <v>0</v>
      </c>
      <c r="KL317" s="25">
        <f t="shared" si="930"/>
        <v>0</v>
      </c>
      <c r="KM317" s="25">
        <f t="shared" si="1047"/>
        <v>0</v>
      </c>
      <c r="KN317" s="25">
        <f t="shared" si="931"/>
        <v>0</v>
      </c>
      <c r="KO317" s="25">
        <f t="shared" si="932"/>
        <v>0</v>
      </c>
      <c r="KP317" s="25">
        <f t="shared" si="1048"/>
        <v>0</v>
      </c>
      <c r="KQ317" s="25">
        <f t="shared" si="933"/>
        <v>0.2</v>
      </c>
      <c r="KR317" s="25">
        <f t="shared" si="934"/>
        <v>0.2</v>
      </c>
      <c r="KS317" s="25">
        <f t="shared" si="1049"/>
        <v>0.2</v>
      </c>
      <c r="KT317" s="25">
        <f t="shared" si="935"/>
        <v>0</v>
      </c>
      <c r="KU317" s="25">
        <f t="shared" si="936"/>
        <v>0</v>
      </c>
      <c r="KV317" s="25">
        <f t="shared" si="1050"/>
        <v>0</v>
      </c>
      <c r="KW317" s="25">
        <f t="shared" si="863"/>
        <v>0</v>
      </c>
      <c r="KX317" s="25">
        <f t="shared" si="937"/>
        <v>0</v>
      </c>
      <c r="KY317" s="25">
        <f t="shared" si="1051"/>
        <v>0</v>
      </c>
      <c r="KZ317" s="25">
        <f t="shared" si="938"/>
        <v>0</v>
      </c>
      <c r="LA317" s="25">
        <f t="shared" si="939"/>
        <v>0</v>
      </c>
      <c r="LB317" s="25">
        <f t="shared" si="1052"/>
        <v>0</v>
      </c>
      <c r="LC317" s="25">
        <f t="shared" si="940"/>
        <v>1.4</v>
      </c>
      <c r="LD317" s="25">
        <f t="shared" si="941"/>
        <v>1.4</v>
      </c>
      <c r="LE317" s="25">
        <f t="shared" si="1053"/>
        <v>1.4</v>
      </c>
      <c r="LF317" s="25">
        <f t="shared" si="942"/>
        <v>0</v>
      </c>
      <c r="LG317" s="25">
        <f t="shared" si="943"/>
        <v>0</v>
      </c>
      <c r="LH317" s="25">
        <f t="shared" si="1054"/>
        <v>0</v>
      </c>
      <c r="LI317" s="25">
        <f t="shared" si="944"/>
        <v>0</v>
      </c>
      <c r="LJ317" s="25">
        <f t="shared" si="945"/>
        <v>0</v>
      </c>
      <c r="LK317" s="25">
        <f t="shared" si="1055"/>
        <v>0</v>
      </c>
      <c r="LL317" s="25">
        <f t="shared" si="946"/>
        <v>0</v>
      </c>
      <c r="LM317" s="25">
        <f t="shared" si="947"/>
        <v>0</v>
      </c>
      <c r="LN317" s="25">
        <f t="shared" si="1056"/>
        <v>0</v>
      </c>
      <c r="LO317" s="25">
        <f t="shared" si="948"/>
        <v>0</v>
      </c>
      <c r="LP317" s="25">
        <f t="shared" si="949"/>
        <v>0</v>
      </c>
      <c r="LQ317" s="25">
        <f t="shared" si="1057"/>
        <v>0</v>
      </c>
      <c r="LR317" s="25">
        <f t="shared" si="950"/>
        <v>0</v>
      </c>
      <c r="LS317" s="25">
        <f t="shared" si="951"/>
        <v>0</v>
      </c>
      <c r="LT317" s="25">
        <f t="shared" si="1058"/>
        <v>0</v>
      </c>
      <c r="LU317" s="25">
        <f t="shared" si="952"/>
        <v>0</v>
      </c>
      <c r="LV317" s="25">
        <f t="shared" si="953"/>
        <v>0</v>
      </c>
      <c r="LW317" s="25">
        <f t="shared" si="1059"/>
        <v>0</v>
      </c>
      <c r="LX317" s="25">
        <f t="shared" si="954"/>
        <v>0</v>
      </c>
      <c r="LY317" s="25">
        <f t="shared" si="955"/>
        <v>0</v>
      </c>
      <c r="LZ317" s="25">
        <f t="shared" si="1060"/>
        <v>0</v>
      </c>
      <c r="MA317" s="25">
        <f t="shared" si="956"/>
        <v>0</v>
      </c>
      <c r="MB317" s="25">
        <f t="shared" si="957"/>
        <v>0</v>
      </c>
      <c r="MC317" s="25">
        <f t="shared" si="1061"/>
        <v>0</v>
      </c>
      <c r="MD317" s="25">
        <f t="shared" si="958"/>
        <v>0</v>
      </c>
      <c r="ME317" s="25">
        <f t="shared" si="959"/>
        <v>0</v>
      </c>
      <c r="MF317" s="25">
        <f t="shared" si="1062"/>
        <v>0</v>
      </c>
      <c r="MG317" s="25">
        <f t="shared" si="960"/>
        <v>0</v>
      </c>
      <c r="MH317" s="25">
        <f t="shared" si="961"/>
        <v>0</v>
      </c>
      <c r="MI317" s="25">
        <f t="shared" si="1063"/>
        <v>0</v>
      </c>
      <c r="MJ317" s="25">
        <f t="shared" si="962"/>
        <v>0</v>
      </c>
      <c r="MK317" s="25">
        <f t="shared" si="963"/>
        <v>0</v>
      </c>
      <c r="ML317" s="25">
        <f t="shared" si="1064"/>
        <v>0</v>
      </c>
      <c r="MM317" s="25">
        <f t="shared" si="964"/>
        <v>0</v>
      </c>
      <c r="MN317" s="25">
        <f t="shared" si="965"/>
        <v>0</v>
      </c>
      <c r="MO317" s="25">
        <f t="shared" si="1065"/>
        <v>0</v>
      </c>
      <c r="MP317" s="25">
        <f t="shared" si="966"/>
        <v>0</v>
      </c>
      <c r="MQ317" s="25">
        <f t="shared" si="967"/>
        <v>0</v>
      </c>
      <c r="MR317" s="25">
        <f t="shared" si="1066"/>
        <v>0</v>
      </c>
      <c r="MS317" s="29">
        <v>1.4</v>
      </c>
      <c r="MT317" s="29">
        <v>0</v>
      </c>
      <c r="MU317" s="29">
        <v>1</v>
      </c>
      <c r="MV317" s="29">
        <v>1</v>
      </c>
      <c r="MW317" s="25">
        <f t="shared" si="968"/>
        <v>1.4</v>
      </c>
      <c r="MX317" s="25">
        <f t="shared" si="969"/>
        <v>3.56</v>
      </c>
      <c r="MY317" s="25">
        <f t="shared" si="970"/>
        <v>0</v>
      </c>
      <c r="MZ317" s="25">
        <f t="shared" si="971"/>
        <v>0</v>
      </c>
      <c r="NA317" s="25">
        <f t="shared" si="972"/>
        <v>1.4</v>
      </c>
      <c r="NB317" s="25">
        <f t="shared" si="973"/>
        <v>3.51</v>
      </c>
      <c r="NC317" s="25">
        <f t="shared" si="974"/>
        <v>0</v>
      </c>
      <c r="ND317" s="25">
        <f t="shared" si="975"/>
        <v>0</v>
      </c>
      <c r="NE317" s="25">
        <f t="shared" si="1067"/>
        <v>1.4</v>
      </c>
      <c r="NF317" s="25">
        <f t="shared" si="1067"/>
        <v>3.5350000000000001</v>
      </c>
      <c r="NG317" s="25">
        <f t="shared" si="1067"/>
        <v>0</v>
      </c>
      <c r="NH317" s="25">
        <f t="shared" si="976"/>
        <v>0</v>
      </c>
      <c r="NI317" s="25">
        <f t="shared" si="977"/>
        <v>63.1</v>
      </c>
      <c r="NJ317" s="25">
        <f t="shared" si="978"/>
        <v>0</v>
      </c>
      <c r="NK317" s="25">
        <f t="shared" si="979"/>
        <v>63.1</v>
      </c>
      <c r="NL317" s="25">
        <f t="shared" si="980"/>
        <v>32.46</v>
      </c>
      <c r="NM317" s="25">
        <f t="shared" si="981"/>
        <v>0</v>
      </c>
      <c r="NN317" s="25">
        <f t="shared" si="1068"/>
        <v>32.46</v>
      </c>
      <c r="NO317" s="25">
        <f t="shared" si="982"/>
        <v>0</v>
      </c>
      <c r="NP317" s="25">
        <f t="shared" si="983"/>
        <v>0</v>
      </c>
      <c r="NQ317" s="25">
        <f t="shared" si="1069"/>
        <v>0</v>
      </c>
      <c r="NR317" s="25">
        <f t="shared" si="984"/>
        <v>0</v>
      </c>
      <c r="NS317" s="25">
        <f t="shared" si="985"/>
        <v>0</v>
      </c>
      <c r="NT317" s="25">
        <f t="shared" si="1070"/>
        <v>0</v>
      </c>
      <c r="NU317" s="25">
        <f t="shared" si="986"/>
        <v>0</v>
      </c>
      <c r="NV317" s="25">
        <f t="shared" si="987"/>
        <v>0</v>
      </c>
      <c r="NW317" s="25">
        <f t="shared" si="1071"/>
        <v>0</v>
      </c>
      <c r="NX317" s="25">
        <f t="shared" si="1072"/>
        <v>32.46</v>
      </c>
      <c r="NY317" s="25">
        <f t="shared" si="1072"/>
        <v>0</v>
      </c>
      <c r="NZ317" s="25">
        <f t="shared" si="1073"/>
        <v>32.46</v>
      </c>
      <c r="OA317" s="25">
        <f t="shared" si="1074"/>
        <v>30.64</v>
      </c>
      <c r="OB317" s="25">
        <f t="shared" si="1074"/>
        <v>0</v>
      </c>
      <c r="OC317" s="25">
        <f t="shared" si="1075"/>
        <v>30.64</v>
      </c>
      <c r="OD317" s="25">
        <f t="shared" si="1076"/>
        <v>32.46</v>
      </c>
      <c r="OE317" s="25">
        <f t="shared" si="1076"/>
        <v>0</v>
      </c>
      <c r="OF317" s="25">
        <f t="shared" si="1076"/>
        <v>32.46</v>
      </c>
      <c r="OG317" s="25">
        <f t="shared" si="988"/>
        <v>0</v>
      </c>
      <c r="OH317" s="25">
        <f t="shared" si="989"/>
        <v>0</v>
      </c>
      <c r="OI317" s="25">
        <f t="shared" si="990"/>
        <v>0</v>
      </c>
      <c r="OJ317" s="25">
        <f t="shared" si="991"/>
        <v>0</v>
      </c>
      <c r="OK317" s="25">
        <f t="shared" si="992"/>
        <v>0</v>
      </c>
      <c r="OL317" s="25">
        <f t="shared" si="993"/>
        <v>0</v>
      </c>
      <c r="OM317" s="25">
        <f t="shared" si="1077"/>
        <v>0</v>
      </c>
      <c r="ON317" s="25">
        <f t="shared" si="1077"/>
        <v>0</v>
      </c>
      <c r="OO317" s="25">
        <f t="shared" si="1077"/>
        <v>0</v>
      </c>
      <c r="OP317" s="25">
        <f t="shared" si="994"/>
        <v>0</v>
      </c>
      <c r="OQ317" s="25">
        <f t="shared" si="995"/>
        <v>0</v>
      </c>
      <c r="OR317" s="25">
        <f t="shared" si="1078"/>
        <v>0</v>
      </c>
      <c r="OS317" s="30">
        <v>536013.27</v>
      </c>
      <c r="OT317" s="30">
        <v>2371509.56</v>
      </c>
    </row>
    <row r="318" spans="1:410" ht="33" customHeight="1" x14ac:dyDescent="0.25">
      <c r="A318" s="18"/>
      <c r="B318" s="18" t="s">
        <v>1129</v>
      </c>
      <c r="C318" s="18">
        <v>500.8</v>
      </c>
      <c r="D318" s="16" t="e">
        <f>_xlfn.IFNA(INDEX(#REF!,MATCH(E318,#REF!,0)),0)</f>
        <v>#REF!</v>
      </c>
      <c r="E318" s="18" t="s">
        <v>1140</v>
      </c>
      <c r="F318" s="16" t="s">
        <v>765</v>
      </c>
      <c r="G318" s="16" t="s">
        <v>766</v>
      </c>
      <c r="H318" s="16" t="s">
        <v>767</v>
      </c>
      <c r="I318" s="16" t="s">
        <v>768</v>
      </c>
      <c r="J318" s="16" t="s">
        <v>769</v>
      </c>
      <c r="K318" s="16" t="s">
        <v>770</v>
      </c>
      <c r="L318" s="16" t="s">
        <v>771</v>
      </c>
      <c r="M318" s="18">
        <v>2.44</v>
      </c>
      <c r="N318" s="18">
        <v>2.44</v>
      </c>
      <c r="O318" s="18">
        <v>2.84</v>
      </c>
      <c r="P318" s="18">
        <v>2.84</v>
      </c>
      <c r="Q318" s="18">
        <v>0.1</v>
      </c>
      <c r="R318" s="18">
        <v>2.64</v>
      </c>
      <c r="S318" s="18">
        <v>2.64</v>
      </c>
      <c r="T318" s="18">
        <v>0.2</v>
      </c>
      <c r="U318" s="18">
        <v>0</v>
      </c>
      <c r="V318" s="18">
        <v>0</v>
      </c>
      <c r="W318" s="18">
        <v>0</v>
      </c>
      <c r="X318" s="18">
        <v>2.44</v>
      </c>
      <c r="Y318" s="18">
        <v>2.4</v>
      </c>
      <c r="Z318" s="20">
        <f t="shared" si="996"/>
        <v>2.2000000000000002</v>
      </c>
      <c r="AA318" s="18">
        <v>0.22</v>
      </c>
      <c r="AB318" s="18">
        <v>0</v>
      </c>
      <c r="AC318" s="18">
        <v>0</v>
      </c>
      <c r="AD318" s="18">
        <v>0</v>
      </c>
      <c r="AE318" s="18">
        <v>0</v>
      </c>
      <c r="AF318" s="18">
        <v>0</v>
      </c>
      <c r="AG318" s="18">
        <v>2</v>
      </c>
      <c r="AH318" s="18">
        <v>2</v>
      </c>
      <c r="AI318" s="20">
        <f t="shared" si="997"/>
        <v>2.35</v>
      </c>
      <c r="AJ318" s="18">
        <v>0</v>
      </c>
      <c r="AK318" s="18">
        <v>0</v>
      </c>
      <c r="AL318" s="20">
        <f t="shared" si="998"/>
        <v>0</v>
      </c>
      <c r="AM318" s="18">
        <v>2.44</v>
      </c>
      <c r="AN318" s="18">
        <v>2</v>
      </c>
      <c r="AO318" s="18">
        <v>0.15</v>
      </c>
      <c r="AP318" s="18">
        <v>0.22</v>
      </c>
      <c r="AQ318" s="18">
        <v>2.44</v>
      </c>
      <c r="AR318" s="18">
        <v>2.2200000000000002</v>
      </c>
      <c r="AS318" s="18">
        <v>0.12</v>
      </c>
      <c r="AT318" s="18">
        <v>0.11</v>
      </c>
      <c r="AU318" s="18">
        <v>0</v>
      </c>
      <c r="AV318" s="18">
        <v>1</v>
      </c>
      <c r="AW318" s="18">
        <v>0</v>
      </c>
      <c r="AX318" s="18">
        <v>0</v>
      </c>
      <c r="AY318" s="18">
        <v>0</v>
      </c>
      <c r="AZ318" s="18">
        <v>0</v>
      </c>
      <c r="BA318" s="18">
        <v>0</v>
      </c>
      <c r="BB318" s="18">
        <v>0</v>
      </c>
      <c r="BC318" s="18">
        <v>0</v>
      </c>
      <c r="BD318" s="18">
        <v>0</v>
      </c>
      <c r="BE318" s="18">
        <v>1</v>
      </c>
      <c r="BF318" s="18">
        <v>1</v>
      </c>
      <c r="BG318" s="18">
        <v>0</v>
      </c>
      <c r="BH318" s="18">
        <v>0</v>
      </c>
      <c r="BI318" s="18">
        <v>0</v>
      </c>
      <c r="BJ318" s="18">
        <v>0</v>
      </c>
      <c r="BK318" s="18">
        <v>0</v>
      </c>
      <c r="BL318" s="18">
        <v>0</v>
      </c>
      <c r="BM318" s="18">
        <v>0</v>
      </c>
      <c r="BN318" s="18">
        <v>0</v>
      </c>
      <c r="BO318" s="18">
        <v>0</v>
      </c>
      <c r="BP318" s="18">
        <v>0</v>
      </c>
      <c r="BQ318" s="18">
        <v>0</v>
      </c>
      <c r="BR318" s="18">
        <v>0</v>
      </c>
      <c r="BS318" s="18">
        <v>0</v>
      </c>
      <c r="BT318" s="18">
        <v>0</v>
      </c>
      <c r="BU318" s="18">
        <v>0</v>
      </c>
      <c r="BV318" s="18">
        <v>0</v>
      </c>
      <c r="BW318" s="18">
        <v>0</v>
      </c>
      <c r="BX318" s="18">
        <v>0</v>
      </c>
      <c r="BY318" s="18">
        <v>0</v>
      </c>
      <c r="BZ318" s="18">
        <v>0</v>
      </c>
      <c r="CA318" s="16" t="e">
        <f>_xlfn.IFNA(IF(RIGHT(D318,2)="=G",0,INDEX(#REF!,MATCH(E318,#REF!,0))),0)</f>
        <v>#REF!</v>
      </c>
      <c r="CB318" s="16"/>
      <c r="CC318" s="18"/>
      <c r="CD318" s="18"/>
      <c r="CE318" s="18"/>
      <c r="CF318" s="18"/>
      <c r="CG318" s="18"/>
      <c r="CH318" s="18"/>
      <c r="CI318" s="16" t="s">
        <v>98</v>
      </c>
      <c r="CJ318" s="18">
        <v>0</v>
      </c>
      <c r="CK318" s="20">
        <f t="shared" si="864"/>
        <v>2.81</v>
      </c>
      <c r="CL318" s="20">
        <f t="shared" si="999"/>
        <v>2.81</v>
      </c>
      <c r="CM318" s="18">
        <v>51.15</v>
      </c>
      <c r="CN318" s="18">
        <v>42.35</v>
      </c>
      <c r="CO318" s="18">
        <v>41.511000000000003</v>
      </c>
      <c r="CP318" s="22">
        <f t="shared" si="865"/>
        <v>42.35</v>
      </c>
      <c r="CQ318" s="22">
        <f t="shared" si="866"/>
        <v>39.54</v>
      </c>
      <c r="CR318" s="22">
        <f t="shared" si="1000"/>
        <v>2.81</v>
      </c>
      <c r="CS318" s="22">
        <f t="shared" si="867"/>
        <v>39.64</v>
      </c>
      <c r="CT318" s="22">
        <f t="shared" si="868"/>
        <v>39.840000000000003</v>
      </c>
      <c r="CU318" s="18">
        <v>39.840000000000003</v>
      </c>
      <c r="CV318" s="22">
        <f t="shared" si="1001"/>
        <v>2.2000000000000002</v>
      </c>
      <c r="CW318" s="22">
        <f t="shared" si="869"/>
        <v>0</v>
      </c>
      <c r="CX318" s="22">
        <f t="shared" si="870"/>
        <v>0</v>
      </c>
      <c r="CY318" s="22">
        <f t="shared" si="871"/>
        <v>42.08</v>
      </c>
      <c r="CZ318" s="22">
        <f t="shared" si="872"/>
        <v>42.23</v>
      </c>
      <c r="DA318" s="18">
        <v>42.35</v>
      </c>
      <c r="DB318" s="20">
        <f t="shared" si="1002"/>
        <v>2.81</v>
      </c>
      <c r="DC318" s="20">
        <f t="shared" si="1003"/>
        <v>0</v>
      </c>
      <c r="DD318" s="20">
        <f t="shared" si="1004"/>
        <v>2.81</v>
      </c>
      <c r="DE318" s="20">
        <f t="shared" si="873"/>
        <v>0.1</v>
      </c>
      <c r="DF318" s="20">
        <f t="shared" si="874"/>
        <v>0.2</v>
      </c>
      <c r="DG318" s="20">
        <f t="shared" si="875"/>
        <v>2.4700000000000002</v>
      </c>
      <c r="DH318" s="20">
        <f t="shared" si="876"/>
        <v>0</v>
      </c>
      <c r="DI318" s="20">
        <f t="shared" si="877"/>
        <v>0</v>
      </c>
      <c r="DJ318" s="20">
        <f t="shared" si="878"/>
        <v>0</v>
      </c>
      <c r="DK318" s="20">
        <f t="shared" si="1005"/>
        <v>2.7700000000000005</v>
      </c>
      <c r="DL318" s="20">
        <f t="shared" si="1006"/>
        <v>0</v>
      </c>
      <c r="DM318" s="20">
        <f t="shared" si="1007"/>
        <v>3.9999999999999591E-2</v>
      </c>
      <c r="DN318" s="20">
        <f t="shared" si="1008"/>
        <v>0</v>
      </c>
      <c r="DO318" s="18">
        <v>3.04</v>
      </c>
      <c r="DP318" s="18">
        <v>0</v>
      </c>
      <c r="DQ318" s="18">
        <v>1</v>
      </c>
      <c r="DR318" s="18">
        <v>1</v>
      </c>
      <c r="DS318" s="25">
        <f t="shared" si="1009"/>
        <v>3.04</v>
      </c>
      <c r="DT318" s="25">
        <f t="shared" si="1010"/>
        <v>0</v>
      </c>
      <c r="DU318" s="25">
        <f t="shared" si="1011"/>
        <v>8.5399999999999991</v>
      </c>
      <c r="DV318" s="25">
        <f t="shared" si="1012"/>
        <v>0</v>
      </c>
      <c r="DW318" s="25">
        <f t="shared" si="1013"/>
        <v>8.5399999999999991</v>
      </c>
      <c r="DX318" s="25">
        <f t="shared" si="1014"/>
        <v>0</v>
      </c>
      <c r="DY318" s="25">
        <f t="shared" si="1015"/>
        <v>0</v>
      </c>
      <c r="DZ318" s="25">
        <f t="shared" si="1016"/>
        <v>0</v>
      </c>
      <c r="EA318" s="25">
        <f t="shared" si="1017"/>
        <v>0</v>
      </c>
      <c r="EB318" s="25">
        <f t="shared" si="1018"/>
        <v>0</v>
      </c>
      <c r="EC318" s="25">
        <f t="shared" si="1019"/>
        <v>0</v>
      </c>
      <c r="ED318" s="25">
        <f t="shared" si="1020"/>
        <v>0</v>
      </c>
      <c r="EE318" s="25">
        <f t="shared" si="1020"/>
        <v>0</v>
      </c>
      <c r="EF318" s="25">
        <f t="shared" si="1021"/>
        <v>0</v>
      </c>
      <c r="EG318" s="25">
        <f t="shared" si="1022"/>
        <v>0</v>
      </c>
      <c r="EH318" s="25">
        <f t="shared" si="1022"/>
        <v>0</v>
      </c>
      <c r="EI318" s="25">
        <f t="shared" si="1023"/>
        <v>0</v>
      </c>
      <c r="EJ318" s="18"/>
      <c r="EK318" s="18"/>
      <c r="EL318" s="18"/>
      <c r="EM318" s="18"/>
      <c r="EN318" s="16"/>
      <c r="EO318" s="16"/>
      <c r="EP318" s="16">
        <f>IF(OR(EN318="Cống tròn",EN318="Cống hộp",EN318="Ống nhựa"),INDEX(#REF!,MATCH(E318,#REF!,0)),IF(OR(EN318="Rãnh xây",EN318="Rãnh bê tông"),INDEX(#REF!,MATCH(E318,#REF!,0)),0))</f>
        <v>0</v>
      </c>
      <c r="EQ318" s="18"/>
      <c r="ER318" s="18"/>
      <c r="ES318" s="25">
        <f t="shared" si="1024"/>
        <v>0</v>
      </c>
      <c r="ET318" s="1" t="str">
        <f>_xlfn.IFNA(IF(EN318="Cống tròn",INDEX(#REF!,MATCH(E318,#REF!,0)),IF(EN318="Cống hộp",INDEX(#REF!,MATCH(E318,#REF!,0)),EU318&amp;" ,"&amp;EV318)),0)</f>
        <v xml:space="preserve"> ,</v>
      </c>
      <c r="EU318" s="16"/>
      <c r="EV318" s="16"/>
      <c r="EW318" s="16" t="e">
        <f>_xlfn.IFNA(INDEX(#REF!,MATCH(E318,#REF!,0)),0)</f>
        <v>#REF!</v>
      </c>
      <c r="EX318" s="16"/>
      <c r="EY318" s="18">
        <v>0</v>
      </c>
      <c r="EZ318" s="18">
        <v>0</v>
      </c>
      <c r="FA318" s="18">
        <v>0</v>
      </c>
      <c r="FB318" s="18">
        <v>0</v>
      </c>
      <c r="FC318" s="18">
        <v>0</v>
      </c>
      <c r="FD318" s="25">
        <f t="shared" si="879"/>
        <v>0</v>
      </c>
      <c r="FE318" s="25">
        <f t="shared" si="1025"/>
        <v>0</v>
      </c>
      <c r="FF318" s="18">
        <v>0</v>
      </c>
      <c r="FG318" s="18">
        <v>0</v>
      </c>
      <c r="FH318" s="18">
        <v>0</v>
      </c>
      <c r="FI318" s="25">
        <f t="shared" si="1026"/>
        <v>0</v>
      </c>
      <c r="FJ318" s="18">
        <v>0</v>
      </c>
      <c r="FK318" s="18">
        <v>0</v>
      </c>
      <c r="FL318" s="18">
        <v>0</v>
      </c>
      <c r="FM318" s="18">
        <v>0</v>
      </c>
      <c r="FN318" s="18">
        <v>0</v>
      </c>
      <c r="FO318" s="25">
        <f t="shared" si="1027"/>
        <v>0</v>
      </c>
      <c r="FP318" s="18">
        <v>0</v>
      </c>
      <c r="FQ318" s="18">
        <v>0</v>
      </c>
      <c r="FR318" s="25">
        <f t="shared" si="880"/>
        <v>0</v>
      </c>
      <c r="FS318" s="25">
        <f t="shared" si="881"/>
        <v>0</v>
      </c>
      <c r="FT318" s="25">
        <f t="shared" si="882"/>
        <v>0</v>
      </c>
      <c r="FU318" s="25">
        <f t="shared" si="883"/>
        <v>0</v>
      </c>
      <c r="FV318" s="25" t="str">
        <f t="shared" si="1028"/>
        <v>Đủ</v>
      </c>
      <c r="FW318" s="25">
        <f t="shared" si="1029"/>
        <v>0</v>
      </c>
      <c r="FX318" s="16"/>
      <c r="FY318" s="16"/>
      <c r="FZ318" s="16"/>
      <c r="GA318" s="16"/>
      <c r="GB318" s="19">
        <v>0</v>
      </c>
      <c r="GC318" s="19">
        <v>0</v>
      </c>
      <c r="GD318" s="19">
        <v>0</v>
      </c>
      <c r="GE318" s="19">
        <v>0</v>
      </c>
      <c r="GF318" s="19">
        <v>0</v>
      </c>
      <c r="GG318" s="19">
        <v>0</v>
      </c>
      <c r="GH318" s="19">
        <v>0</v>
      </c>
      <c r="GI318" s="19">
        <v>0</v>
      </c>
      <c r="GJ318" s="19">
        <v>0</v>
      </c>
      <c r="GK318" s="19">
        <v>0</v>
      </c>
      <c r="GL318" s="25">
        <f t="shared" si="884"/>
        <v>0</v>
      </c>
      <c r="GM318" s="25">
        <f t="shared" si="1030"/>
        <v>0</v>
      </c>
      <c r="GN318" s="19">
        <v>0</v>
      </c>
      <c r="GO318" s="19">
        <v>0</v>
      </c>
      <c r="GP318" s="19">
        <v>0</v>
      </c>
      <c r="GQ318" s="19">
        <v>0</v>
      </c>
      <c r="GR318" s="1" t="e">
        <f>_xlfn.IFNA(INDEX(#REF!,MATCH(E318,#REF!,0)),0)</f>
        <v>#REF!</v>
      </c>
      <c r="GS318" s="16"/>
      <c r="GT318" s="18">
        <v>0</v>
      </c>
      <c r="GU318" s="18">
        <v>0</v>
      </c>
      <c r="GV318" s="18">
        <v>0</v>
      </c>
      <c r="GW318" s="18">
        <v>0</v>
      </c>
      <c r="GX318" s="25">
        <f t="shared" si="885"/>
        <v>0</v>
      </c>
      <c r="GY318" s="25">
        <f t="shared" si="886"/>
        <v>0</v>
      </c>
      <c r="GZ318" s="25">
        <f t="shared" si="1031"/>
        <v>0</v>
      </c>
      <c r="HA318" s="1" t="e" cm="1">
        <f t="array" ref="HA318">INDEX(#REF!,MATCH(EJ318&amp;EK318&amp;HD318&amp;HE318&amp;HF318,#REF!&amp;#REF!&amp;#REF!&amp;#REF!&amp;#REF!,0))</f>
        <v>#REF!</v>
      </c>
      <c r="HB318" s="16"/>
      <c r="HC318" s="25">
        <f t="shared" si="1032"/>
        <v>0</v>
      </c>
      <c r="HD318" s="18">
        <v>0</v>
      </c>
      <c r="HE318" s="18">
        <v>0</v>
      </c>
      <c r="HF318" s="18">
        <v>0</v>
      </c>
      <c r="HG318" s="1" t="e" cm="1">
        <f t="array" ref="HG318">INDEX(#REF!,MATCH(EJ318&amp;EK318&amp;HJ318&amp;HK318&amp;HL318,#REF!&amp;#REF!&amp;#REF!&amp;#REF!&amp;#REF!,0))</f>
        <v>#REF!</v>
      </c>
      <c r="HH318" s="16"/>
      <c r="HI318" s="25">
        <f t="shared" si="1033"/>
        <v>0</v>
      </c>
      <c r="HJ318" s="25">
        <f t="shared" si="1034"/>
        <v>0</v>
      </c>
      <c r="HK318" s="19">
        <v>0</v>
      </c>
      <c r="HL318" s="19">
        <v>0</v>
      </c>
      <c r="HM318" s="18">
        <v>0.01</v>
      </c>
      <c r="HN318" s="18">
        <v>1</v>
      </c>
      <c r="HO318" s="25">
        <f t="shared" si="1035"/>
        <v>0</v>
      </c>
      <c r="HP318" s="25">
        <f t="shared" si="1036"/>
        <v>0</v>
      </c>
      <c r="HQ318" s="25">
        <f t="shared" si="1037"/>
        <v>0</v>
      </c>
      <c r="HR318" s="25">
        <f t="shared" si="1038"/>
        <v>0</v>
      </c>
      <c r="HS318" s="25">
        <f t="shared" si="1039"/>
        <v>0</v>
      </c>
      <c r="HT318" s="19">
        <v>0</v>
      </c>
      <c r="HU318" s="19">
        <v>0</v>
      </c>
      <c r="HV318" s="19">
        <v>0</v>
      </c>
      <c r="HW318" s="25">
        <f t="shared" si="1040"/>
        <v>0</v>
      </c>
      <c r="HX318" s="19">
        <v>0</v>
      </c>
      <c r="HY318" s="19">
        <v>0</v>
      </c>
      <c r="HZ318" s="18">
        <v>0</v>
      </c>
      <c r="IA318" s="20">
        <f>ROUND(IF(EN318="Cống tròn",IF(EN318="Cống tròn",IF(EU318="Không có móng",IQ318-FF318,IF(EU318="Đế",IP318-FN318,IF(OR(EU318="Móng bê tông",EU318="Móng bê tông kết hợp đế"),II318-FJ318,0))),0),IF(EN318="Cống hộp",IF(AND(EN318="Cống hộp",EU318="Không có móng"),IQ318-GF318,IF(AND(EN318="Cống hộp",EU318="Móng bê tông"),IJ318-GB318,0)),IF(OR(EN318="Rãnh xây",EN318="Rãnh bê tông"),IF(OR(EN318="Rãnh xây",EN318="Rãnh bê tông"),IK318-GB318,0),IF(EN318="Ống nhựa",IF(AND(EN318="Ống nhựa",EU318="Không đắp cát"),IQ318-HT318,IF(AND(EN318="Ống nhựa",EU318="Đắp cát"),IH318-HX318,0)),IF(EN318="Rãnh thang",IF(EN318="Rãnh thang",IF(EU318="Móng bê tông",#REF!-#REF!,IQ318),0),0))))),2)</f>
        <v>0</v>
      </c>
      <c r="IB318" s="20">
        <f t="shared" si="1041"/>
        <v>0</v>
      </c>
      <c r="IC318" s="20">
        <f t="shared" si="887"/>
        <v>0</v>
      </c>
      <c r="ID318" s="20">
        <f t="shared" si="888"/>
        <v>0</v>
      </c>
      <c r="IE318" s="20">
        <f t="shared" si="889"/>
        <v>0</v>
      </c>
      <c r="IF318" s="20">
        <f t="shared" si="890"/>
        <v>0</v>
      </c>
      <c r="IG318" s="20">
        <f>IF(EN318="Rãnh thang",IF(AND(EN318="Rãnh thang",EU318="Móng bê tông"),IQ318-#REF!,0),IF(EN318="Ống nhựa",IF(AND(EN318="Ống nhựa",EU318="Đắp cát"),IQ318-HT318,0),IF(EN318="Cống tròn",IF(EN318="Cống tròn",IF(OR(EU318="Móng bê tông",EU318="Móng bê tông kết hợp đế"),IM318-FL318,0),0),IF(EN318="Cống hộp",IF(AND(EN318="Cống hộp",EU318="Móng bê tông"),IN318-GD318,0),IF(OR(EN318="Rãnh xây",EN318="Rãnh bê tông"),IF(AND(EN318="Rãnh xây",EU318="Móng bê tông"),IO318-GD318,IF(AND(EN318="Rãnh bê tông",EU318="Móng bê tông"),IO318-GD318,0)),0)))))</f>
        <v>0</v>
      </c>
      <c r="IH318" s="20">
        <f t="shared" si="891"/>
        <v>0</v>
      </c>
      <c r="II318" s="20">
        <f t="shared" si="892"/>
        <v>0</v>
      </c>
      <c r="IJ318" s="20">
        <f t="shared" si="893"/>
        <v>0</v>
      </c>
      <c r="IK318" s="20">
        <f t="shared" si="894"/>
        <v>0</v>
      </c>
      <c r="IL318" s="20">
        <f t="shared" si="895"/>
        <v>0</v>
      </c>
      <c r="IM318" s="20">
        <f t="shared" si="896"/>
        <v>0</v>
      </c>
      <c r="IN318" s="20">
        <f t="shared" si="897"/>
        <v>0</v>
      </c>
      <c r="IO318" s="20">
        <f t="shared" si="898"/>
        <v>0</v>
      </c>
      <c r="IP318" s="20">
        <f t="shared" si="899"/>
        <v>0</v>
      </c>
      <c r="IQ318" s="18">
        <v>0</v>
      </c>
      <c r="IR318" s="25">
        <f t="shared" si="1042"/>
        <v>0</v>
      </c>
      <c r="IS318" s="25">
        <f t="shared" si="900"/>
        <v>0</v>
      </c>
      <c r="IT318" s="25">
        <f t="shared" si="901"/>
        <v>0</v>
      </c>
      <c r="IU318" s="25">
        <f>ROUND(IF(EN318="Cống tròn",IF(EN318="Cống tròn",IV318+FF318,0),IF(EN318="Cống hộp",IF(EN318="Cống hộp",IV318+GP318,0),IF(OR(EN318="Rãnh xây",EN318="Rãnh bê tông"),IF(OR(EN318="Rãnh xây",EN318="Rãnh bê tông"),IV318+GP318,0),IF(EN318="ống nhựa",IF(EN318="Ống nhựa",IV318+HT318,0),IF(EN318="Rãnh thang",IF(EN318="Rãnh thang",IQ318+#REF!,0),0))))),2)</f>
        <v>0</v>
      </c>
      <c r="IV318" s="18">
        <v>0</v>
      </c>
      <c r="IW318" s="25">
        <f t="shared" si="902"/>
        <v>0</v>
      </c>
      <c r="IX318" s="25">
        <f t="shared" si="903"/>
        <v>0</v>
      </c>
      <c r="IY318" s="25">
        <f t="shared" si="904"/>
        <v>0</v>
      </c>
      <c r="IZ318" s="25">
        <f t="shared" si="905"/>
        <v>0</v>
      </c>
      <c r="JA318" s="25">
        <f t="shared" si="906"/>
        <v>0</v>
      </c>
      <c r="JB318" s="18">
        <v>0</v>
      </c>
      <c r="JC318" s="20">
        <f>ROUND(IF(EN318="Cống tròn",IF(EN318="Cống tròn",IF(EU318="Không có móng",JS318-FF318,IF(EU318="Đế",JR318-FN318,IF(OR(EU318="Móng bê tông",EU318="Móng bê tông kết hợp đế"),JK318-FJ318,0))),0),IF(EN318="Cống hộp",IF(AND(EN318="Cống hộp",EU318="Không có móng"),JS318-GF318,IF(AND(EN318="Cống hộp",EU318="Móng bê tông"),JL318-GB318,0)),IF(OR(EN318="Rãnh xây",EN318="Rãnh bê tông"),IF(OR(EN318="Rãnh xây",EN318="Rãnh bê tông"),JM318-GB318,0),IF(EN318="Ống nhựa",IF(AND(EN318="Ống nhựa",EU318="Không đắp cát"),JS318-HT318,IF(AND(EN318="Ống nhựa",EU318="Đắp cát"),JJ318-HX318,0)),IF(EN318="Rãnh thang",IF(EN318="Rãnh thang",IF(EU318="Móng bê tông",#REF!-#REF!,JS318),0),0))))),2)</f>
        <v>0</v>
      </c>
      <c r="JD318" s="20">
        <f t="shared" si="1043"/>
        <v>0</v>
      </c>
      <c r="JE318" s="20">
        <f t="shared" si="907"/>
        <v>0</v>
      </c>
      <c r="JF318" s="20">
        <f t="shared" si="908"/>
        <v>0</v>
      </c>
      <c r="JG318" s="20">
        <f t="shared" si="909"/>
        <v>0</v>
      </c>
      <c r="JH318" s="20">
        <f t="shared" si="910"/>
        <v>0</v>
      </c>
      <c r="JI318" s="20">
        <f>IF(EN318="Rãnh thang",IF(AND(EN318="Rãnh thang",EU318="Móng bê tông"),JS318-#REF!,0),IF(EN318="Ống nhựa",IF(AND(EN318="Ống nhựa",EU318="Đắp cát"),JS318-HT318,0),IF(EN318="Cống tròn",IF(EN318="Cống tròn",IF(OR(EU318="Móng bê tông",EU318="Móng bê tông kết hợp đế"),JO318-FL318,0),0),IF(EN318="Cống hộp",IF(AND(EN318="Cống hộp",EU318="Móng bê tông"),JP318-GD318,0),IF(OR(EN318="Rãnh xây",EN318="Rãnh bê tông"),IF(AND(EN318="Rãnh xây",EU318="Móng bê tông"),JQ318-GD318,IF(AND(EN318="Rãnh bê tông",EU318="Móng bê tông"),JQ318-GD318,0)),0)))))</f>
        <v>0</v>
      </c>
      <c r="JJ318" s="20">
        <f t="shared" si="911"/>
        <v>0</v>
      </c>
      <c r="JK318" s="20">
        <f t="shared" si="912"/>
        <v>0</v>
      </c>
      <c r="JL318" s="20">
        <f t="shared" si="913"/>
        <v>0</v>
      </c>
      <c r="JM318" s="20">
        <f t="shared" si="914"/>
        <v>0</v>
      </c>
      <c r="JN318" s="20">
        <f t="shared" si="915"/>
        <v>0</v>
      </c>
      <c r="JO318" s="20">
        <f t="shared" si="916"/>
        <v>0</v>
      </c>
      <c r="JP318" s="20">
        <f t="shared" si="917"/>
        <v>0</v>
      </c>
      <c r="JQ318" s="20">
        <f t="shared" si="918"/>
        <v>0</v>
      </c>
      <c r="JR318" s="20">
        <f t="shared" si="919"/>
        <v>0</v>
      </c>
      <c r="JS318" s="26">
        <v>0</v>
      </c>
      <c r="JT318" s="25">
        <f t="shared" si="1044"/>
        <v>0</v>
      </c>
      <c r="JU318" s="25">
        <f t="shared" si="920"/>
        <v>0</v>
      </c>
      <c r="JV318" s="25">
        <f t="shared" si="921"/>
        <v>0</v>
      </c>
      <c r="JW318" s="25">
        <f>ROUND(IF(EN318="Cống tròn",IF(EN318="Cống tròn",JX318+FF318,0),IF(EN318="Cống hộp",IF(EN318="Cống hộp",JX318+GP318,0),IF(OR(EN318="Rãnh xây",EN318="Rãnh bê tông"),IF(OR(EN318="Rãnh xây",EN318="Rãnh bê tông"),JX318+GP318,0),IF(EN318="ống nhựa",IF(EN318="Ống nhựa",JX318+HT318,0),IF(EN318="Rãnh thang",IF(EN318="Rãnh thang",JS318+#REF!,0),0))))),2)</f>
        <v>0</v>
      </c>
      <c r="JX318" s="27">
        <v>0</v>
      </c>
      <c r="JY318" s="25">
        <f t="shared" si="922"/>
        <v>0</v>
      </c>
      <c r="JZ318" s="25">
        <f t="shared" si="923"/>
        <v>0</v>
      </c>
      <c r="KA318" s="25">
        <f t="shared" si="924"/>
        <v>0</v>
      </c>
      <c r="KB318" s="25">
        <f t="shared" si="925"/>
        <v>0</v>
      </c>
      <c r="KC318" s="25">
        <f t="shared" si="926"/>
        <v>0</v>
      </c>
      <c r="KD318" s="28" t="s">
        <v>98</v>
      </c>
      <c r="KE318" s="27">
        <v>0</v>
      </c>
      <c r="KF318" s="25">
        <f t="shared" si="927"/>
        <v>0</v>
      </c>
      <c r="KG318" s="25">
        <f t="shared" si="1045"/>
        <v>0</v>
      </c>
      <c r="KH318" s="27">
        <v>0</v>
      </c>
      <c r="KI318" s="25">
        <f t="shared" si="928"/>
        <v>0</v>
      </c>
      <c r="KJ318" s="25">
        <f t="shared" si="1046"/>
        <v>0</v>
      </c>
      <c r="KK318" s="25">
        <f t="shared" si="929"/>
        <v>0</v>
      </c>
      <c r="KL318" s="25">
        <f t="shared" si="930"/>
        <v>0</v>
      </c>
      <c r="KM318" s="25">
        <f t="shared" si="1047"/>
        <v>0</v>
      </c>
      <c r="KN318" s="25">
        <f t="shared" si="931"/>
        <v>0</v>
      </c>
      <c r="KO318" s="25">
        <f t="shared" si="932"/>
        <v>0</v>
      </c>
      <c r="KP318" s="25">
        <f t="shared" si="1048"/>
        <v>0</v>
      </c>
      <c r="KQ318" s="25">
        <f t="shared" si="933"/>
        <v>0</v>
      </c>
      <c r="KR318" s="25">
        <f t="shared" si="934"/>
        <v>0</v>
      </c>
      <c r="KS318" s="25">
        <f t="shared" si="1049"/>
        <v>0</v>
      </c>
      <c r="KT318" s="25">
        <f t="shared" si="935"/>
        <v>0</v>
      </c>
      <c r="KU318" s="25">
        <f t="shared" si="936"/>
        <v>0</v>
      </c>
      <c r="KV318" s="25">
        <f t="shared" si="1050"/>
        <v>0</v>
      </c>
      <c r="KW318" s="25">
        <f t="shared" si="863"/>
        <v>0</v>
      </c>
      <c r="KX318" s="25">
        <f t="shared" si="937"/>
        <v>0</v>
      </c>
      <c r="KY318" s="25">
        <f t="shared" si="1051"/>
        <v>0</v>
      </c>
      <c r="KZ318" s="25">
        <f t="shared" si="938"/>
        <v>0</v>
      </c>
      <c r="LA318" s="25">
        <f t="shared" si="939"/>
        <v>0</v>
      </c>
      <c r="LB318" s="25">
        <f t="shared" si="1052"/>
        <v>0</v>
      </c>
      <c r="LC318" s="25">
        <f t="shared" si="940"/>
        <v>0</v>
      </c>
      <c r="LD318" s="25">
        <f t="shared" si="941"/>
        <v>0</v>
      </c>
      <c r="LE318" s="25">
        <f t="shared" si="1053"/>
        <v>0</v>
      </c>
      <c r="LF318" s="25">
        <f t="shared" si="942"/>
        <v>0</v>
      </c>
      <c r="LG318" s="25">
        <f t="shared" si="943"/>
        <v>0</v>
      </c>
      <c r="LH318" s="25">
        <f t="shared" si="1054"/>
        <v>0</v>
      </c>
      <c r="LI318" s="25">
        <f t="shared" si="944"/>
        <v>0</v>
      </c>
      <c r="LJ318" s="25">
        <f t="shared" si="945"/>
        <v>0</v>
      </c>
      <c r="LK318" s="25">
        <f t="shared" si="1055"/>
        <v>0</v>
      </c>
      <c r="LL318" s="25">
        <f t="shared" si="946"/>
        <v>0</v>
      </c>
      <c r="LM318" s="25">
        <f t="shared" si="947"/>
        <v>0</v>
      </c>
      <c r="LN318" s="25">
        <f t="shared" si="1056"/>
        <v>0</v>
      </c>
      <c r="LO318" s="25">
        <f t="shared" si="948"/>
        <v>0</v>
      </c>
      <c r="LP318" s="25">
        <f t="shared" si="949"/>
        <v>0</v>
      </c>
      <c r="LQ318" s="25">
        <f t="shared" si="1057"/>
        <v>0</v>
      </c>
      <c r="LR318" s="25">
        <f t="shared" si="950"/>
        <v>0</v>
      </c>
      <c r="LS318" s="25">
        <f t="shared" si="951"/>
        <v>0</v>
      </c>
      <c r="LT318" s="25">
        <f t="shared" si="1058"/>
        <v>0</v>
      </c>
      <c r="LU318" s="25">
        <f t="shared" si="952"/>
        <v>0</v>
      </c>
      <c r="LV318" s="25">
        <f t="shared" si="953"/>
        <v>0</v>
      </c>
      <c r="LW318" s="25">
        <f t="shared" si="1059"/>
        <v>0</v>
      </c>
      <c r="LX318" s="25">
        <f t="shared" si="954"/>
        <v>0</v>
      </c>
      <c r="LY318" s="25">
        <f t="shared" si="955"/>
        <v>0</v>
      </c>
      <c r="LZ318" s="25">
        <f t="shared" si="1060"/>
        <v>0</v>
      </c>
      <c r="MA318" s="25">
        <f t="shared" si="956"/>
        <v>0</v>
      </c>
      <c r="MB318" s="25">
        <f t="shared" si="957"/>
        <v>0</v>
      </c>
      <c r="MC318" s="25">
        <f t="shared" si="1061"/>
        <v>0</v>
      </c>
      <c r="MD318" s="25">
        <f t="shared" si="958"/>
        <v>0</v>
      </c>
      <c r="ME318" s="25">
        <f t="shared" si="959"/>
        <v>0</v>
      </c>
      <c r="MF318" s="25">
        <f t="shared" si="1062"/>
        <v>0</v>
      </c>
      <c r="MG318" s="25">
        <f t="shared" si="960"/>
        <v>0</v>
      </c>
      <c r="MH318" s="25">
        <f t="shared" si="961"/>
        <v>0</v>
      </c>
      <c r="MI318" s="25">
        <f t="shared" si="1063"/>
        <v>0</v>
      </c>
      <c r="MJ318" s="25">
        <f t="shared" si="962"/>
        <v>0</v>
      </c>
      <c r="MK318" s="25">
        <f t="shared" si="963"/>
        <v>0</v>
      </c>
      <c r="ML318" s="25">
        <f t="shared" si="1064"/>
        <v>0</v>
      </c>
      <c r="MM318" s="25">
        <f t="shared" si="964"/>
        <v>0</v>
      </c>
      <c r="MN318" s="25">
        <f t="shared" si="965"/>
        <v>0</v>
      </c>
      <c r="MO318" s="25">
        <f t="shared" si="1065"/>
        <v>0</v>
      </c>
      <c r="MP318" s="25">
        <f t="shared" si="966"/>
        <v>0</v>
      </c>
      <c r="MQ318" s="25">
        <f t="shared" si="967"/>
        <v>0</v>
      </c>
      <c r="MR318" s="25">
        <f t="shared" si="1066"/>
        <v>0</v>
      </c>
      <c r="MS318" s="29">
        <v>0</v>
      </c>
      <c r="MT318" s="29">
        <v>0</v>
      </c>
      <c r="MU318" s="29">
        <v>1</v>
      </c>
      <c r="MV318" s="29">
        <v>1</v>
      </c>
      <c r="MW318" s="25">
        <f t="shared" si="968"/>
        <v>0</v>
      </c>
      <c r="MX318" s="25">
        <f t="shared" si="969"/>
        <v>0</v>
      </c>
      <c r="MY318" s="25">
        <f t="shared" si="970"/>
        <v>0</v>
      </c>
      <c r="MZ318" s="25">
        <f t="shared" si="971"/>
        <v>0</v>
      </c>
      <c r="NA318" s="25">
        <f t="shared" si="972"/>
        <v>0</v>
      </c>
      <c r="NB318" s="25">
        <f t="shared" si="973"/>
        <v>0</v>
      </c>
      <c r="NC318" s="25">
        <f t="shared" si="974"/>
        <v>0</v>
      </c>
      <c r="ND318" s="25">
        <f t="shared" si="975"/>
        <v>0</v>
      </c>
      <c r="NE318" s="25">
        <f t="shared" si="1067"/>
        <v>0</v>
      </c>
      <c r="NF318" s="25">
        <f t="shared" si="1067"/>
        <v>0</v>
      </c>
      <c r="NG318" s="25">
        <f t="shared" si="1067"/>
        <v>0</v>
      </c>
      <c r="NH318" s="25">
        <f t="shared" si="976"/>
        <v>0</v>
      </c>
      <c r="NI318" s="25">
        <f t="shared" si="977"/>
        <v>0</v>
      </c>
      <c r="NJ318" s="25">
        <f t="shared" si="978"/>
        <v>0</v>
      </c>
      <c r="NK318" s="25">
        <f t="shared" si="979"/>
        <v>0</v>
      </c>
      <c r="NL318" s="25">
        <f t="shared" si="980"/>
        <v>0</v>
      </c>
      <c r="NM318" s="25">
        <f t="shared" si="981"/>
        <v>0</v>
      </c>
      <c r="NN318" s="25">
        <f t="shared" si="1068"/>
        <v>0</v>
      </c>
      <c r="NO318" s="25">
        <f t="shared" si="982"/>
        <v>0</v>
      </c>
      <c r="NP318" s="25">
        <f t="shared" si="983"/>
        <v>0</v>
      </c>
      <c r="NQ318" s="25">
        <f t="shared" si="1069"/>
        <v>0</v>
      </c>
      <c r="NR318" s="25">
        <f t="shared" si="984"/>
        <v>0</v>
      </c>
      <c r="NS318" s="25">
        <f t="shared" si="985"/>
        <v>0</v>
      </c>
      <c r="NT318" s="25">
        <f t="shared" si="1070"/>
        <v>0</v>
      </c>
      <c r="NU318" s="25">
        <f t="shared" si="986"/>
        <v>0</v>
      </c>
      <c r="NV318" s="25">
        <f t="shared" si="987"/>
        <v>0</v>
      </c>
      <c r="NW318" s="25">
        <f t="shared" si="1071"/>
        <v>0</v>
      </c>
      <c r="NX318" s="25">
        <f t="shared" si="1072"/>
        <v>0</v>
      </c>
      <c r="NY318" s="25">
        <f t="shared" si="1072"/>
        <v>0</v>
      </c>
      <c r="NZ318" s="25">
        <f t="shared" si="1073"/>
        <v>0</v>
      </c>
      <c r="OA318" s="25">
        <f t="shared" si="1074"/>
        <v>0</v>
      </c>
      <c r="OB318" s="25">
        <f t="shared" si="1074"/>
        <v>0</v>
      </c>
      <c r="OC318" s="25">
        <f t="shared" si="1075"/>
        <v>0</v>
      </c>
      <c r="OD318" s="25">
        <f t="shared" si="1076"/>
        <v>0</v>
      </c>
      <c r="OE318" s="25">
        <f t="shared" si="1076"/>
        <v>0</v>
      </c>
      <c r="OF318" s="25">
        <f t="shared" si="1076"/>
        <v>0</v>
      </c>
      <c r="OG318" s="25">
        <f t="shared" si="988"/>
        <v>0</v>
      </c>
      <c r="OH318" s="25">
        <f t="shared" si="989"/>
        <v>0</v>
      </c>
      <c r="OI318" s="25">
        <f t="shared" si="990"/>
        <v>0</v>
      </c>
      <c r="OJ318" s="25">
        <f t="shared" si="991"/>
        <v>0</v>
      </c>
      <c r="OK318" s="25">
        <f t="shared" si="992"/>
        <v>0</v>
      </c>
      <c r="OL318" s="25">
        <f t="shared" si="993"/>
        <v>0</v>
      </c>
      <c r="OM318" s="25">
        <f t="shared" si="1077"/>
        <v>0</v>
      </c>
      <c r="ON318" s="25">
        <f t="shared" si="1077"/>
        <v>0</v>
      </c>
      <c r="OO318" s="25">
        <f t="shared" si="1077"/>
        <v>0</v>
      </c>
      <c r="OP318" s="25">
        <f t="shared" si="994"/>
        <v>0</v>
      </c>
      <c r="OQ318" s="25">
        <f t="shared" si="995"/>
        <v>0</v>
      </c>
      <c r="OR318" s="25">
        <f t="shared" si="1078"/>
        <v>0</v>
      </c>
      <c r="OS318" s="19">
        <v>536032.72</v>
      </c>
      <c r="OT318" s="19">
        <v>2371509.56</v>
      </c>
    </row>
    <row r="319" spans="1:410" ht="33" customHeight="1" x14ac:dyDescent="0.25">
      <c r="A319" s="18"/>
      <c r="B319" s="18" t="s">
        <v>1129</v>
      </c>
      <c r="C319" s="18">
        <v>910.29</v>
      </c>
      <c r="D319" s="16" t="e">
        <f>_xlfn.IFNA(INDEX(#REF!,MATCH(E319,#REF!,0)),0)</f>
        <v>#REF!</v>
      </c>
      <c r="E319" s="18" t="s">
        <v>1141</v>
      </c>
      <c r="F319" s="16" t="s">
        <v>765</v>
      </c>
      <c r="G319" s="16" t="s">
        <v>766</v>
      </c>
      <c r="H319" s="16" t="s">
        <v>767</v>
      </c>
      <c r="I319" s="16" t="s">
        <v>768</v>
      </c>
      <c r="J319" s="16" t="s">
        <v>769</v>
      </c>
      <c r="K319" s="16" t="s">
        <v>770</v>
      </c>
      <c r="L319" s="16" t="s">
        <v>771</v>
      </c>
      <c r="M319" s="18">
        <v>1.64</v>
      </c>
      <c r="N319" s="18">
        <v>1.94</v>
      </c>
      <c r="O319" s="18">
        <v>2.04</v>
      </c>
      <c r="P319" s="18">
        <v>2.34</v>
      </c>
      <c r="Q319" s="18">
        <v>0.1</v>
      </c>
      <c r="R319" s="18">
        <v>1.8399999999999999</v>
      </c>
      <c r="S319" s="18">
        <v>2.14</v>
      </c>
      <c r="T319" s="18">
        <v>0.2</v>
      </c>
      <c r="U319" s="18">
        <v>0</v>
      </c>
      <c r="V319" s="18">
        <v>0</v>
      </c>
      <c r="W319" s="18">
        <v>0</v>
      </c>
      <c r="X319" s="18">
        <v>1.64</v>
      </c>
      <c r="Y319" s="18">
        <v>1.9</v>
      </c>
      <c r="Z319" s="20">
        <f t="shared" si="996"/>
        <v>2.1</v>
      </c>
      <c r="AA319" s="18">
        <v>0.22</v>
      </c>
      <c r="AB319" s="18">
        <v>0</v>
      </c>
      <c r="AC319" s="18">
        <v>0</v>
      </c>
      <c r="AD319" s="18">
        <v>0</v>
      </c>
      <c r="AE319" s="18">
        <v>0</v>
      </c>
      <c r="AF319" s="18">
        <v>0</v>
      </c>
      <c r="AG319" s="18">
        <v>1.2</v>
      </c>
      <c r="AH319" s="18">
        <v>1.5</v>
      </c>
      <c r="AI319" s="20">
        <f t="shared" si="997"/>
        <v>2.25</v>
      </c>
      <c r="AJ319" s="18">
        <v>0</v>
      </c>
      <c r="AK319" s="18">
        <v>0</v>
      </c>
      <c r="AL319" s="20">
        <f t="shared" si="998"/>
        <v>0</v>
      </c>
      <c r="AM319" s="18">
        <v>1.64</v>
      </c>
      <c r="AN319" s="18">
        <v>1.5</v>
      </c>
      <c r="AO319" s="18">
        <v>0.15</v>
      </c>
      <c r="AP319" s="18">
        <v>0.22</v>
      </c>
      <c r="AQ319" s="18">
        <v>1.64</v>
      </c>
      <c r="AR319" s="18">
        <v>1.72</v>
      </c>
      <c r="AS319" s="18">
        <v>0.12</v>
      </c>
      <c r="AT319" s="18">
        <v>0.11</v>
      </c>
      <c r="AU319" s="18">
        <v>0</v>
      </c>
      <c r="AV319" s="18">
        <v>1</v>
      </c>
      <c r="AW319" s="18">
        <v>0</v>
      </c>
      <c r="AX319" s="18">
        <v>0</v>
      </c>
      <c r="AY319" s="18">
        <v>0</v>
      </c>
      <c r="AZ319" s="18">
        <v>0</v>
      </c>
      <c r="BA319" s="18">
        <v>0</v>
      </c>
      <c r="BB319" s="18">
        <v>0</v>
      </c>
      <c r="BC319" s="18">
        <v>0</v>
      </c>
      <c r="BD319" s="18">
        <v>0</v>
      </c>
      <c r="BE319" s="18">
        <v>1</v>
      </c>
      <c r="BF319" s="18">
        <v>0</v>
      </c>
      <c r="BG319" s="18">
        <v>0</v>
      </c>
      <c r="BH319" s="18">
        <v>0</v>
      </c>
      <c r="BI319" s="18">
        <v>0</v>
      </c>
      <c r="BJ319" s="18">
        <v>0</v>
      </c>
      <c r="BK319" s="18">
        <v>0</v>
      </c>
      <c r="BL319" s="18">
        <v>0</v>
      </c>
      <c r="BM319" s="18">
        <v>0</v>
      </c>
      <c r="BN319" s="18">
        <v>0</v>
      </c>
      <c r="BO319" s="18">
        <v>0</v>
      </c>
      <c r="BP319" s="18">
        <v>0</v>
      </c>
      <c r="BQ319" s="18">
        <v>0</v>
      </c>
      <c r="BR319" s="18">
        <v>0</v>
      </c>
      <c r="BS319" s="18">
        <v>0</v>
      </c>
      <c r="BT319" s="18">
        <v>0</v>
      </c>
      <c r="BU319" s="18">
        <v>0</v>
      </c>
      <c r="BV319" s="18">
        <v>0</v>
      </c>
      <c r="BW319" s="18">
        <v>0</v>
      </c>
      <c r="BX319" s="18">
        <v>0</v>
      </c>
      <c r="BY319" s="18">
        <v>0</v>
      </c>
      <c r="BZ319" s="18">
        <v>0</v>
      </c>
      <c r="CA319" s="16" t="e">
        <f>_xlfn.IFNA(IF(RIGHT(D319,2)="=G",0,INDEX(#REF!,MATCH(E319,#REF!,0))),0)</f>
        <v>#REF!</v>
      </c>
      <c r="CB319" s="16" t="s">
        <v>776</v>
      </c>
      <c r="CC319" s="18">
        <v>0</v>
      </c>
      <c r="CD319" s="18">
        <v>0</v>
      </c>
      <c r="CE319" s="18">
        <v>1.4</v>
      </c>
      <c r="CF319" s="18">
        <v>0.85</v>
      </c>
      <c r="CG319" s="18">
        <v>0.12</v>
      </c>
      <c r="CH319" s="18">
        <v>2</v>
      </c>
      <c r="CI319" s="16" t="s">
        <v>98</v>
      </c>
      <c r="CJ319" s="18">
        <v>0</v>
      </c>
      <c r="CK319" s="20">
        <f t="shared" si="864"/>
        <v>1.86</v>
      </c>
      <c r="CL319" s="20">
        <f t="shared" si="999"/>
        <v>1.86</v>
      </c>
      <c r="CM319" s="18">
        <v>34.380000000000003</v>
      </c>
      <c r="CN319" s="18">
        <v>42.8</v>
      </c>
      <c r="CO319" s="18">
        <v>41.960999999999999</v>
      </c>
      <c r="CP319" s="22">
        <f t="shared" si="865"/>
        <v>41.96</v>
      </c>
      <c r="CQ319" s="22">
        <f t="shared" si="866"/>
        <v>40.1</v>
      </c>
      <c r="CR319" s="22">
        <f t="shared" si="1000"/>
        <v>1.86</v>
      </c>
      <c r="CS319" s="22">
        <f t="shared" si="867"/>
        <v>40.199999999999996</v>
      </c>
      <c r="CT319" s="22">
        <f t="shared" si="868"/>
        <v>40.4</v>
      </c>
      <c r="CU319" s="18">
        <v>40.4</v>
      </c>
      <c r="CV319" s="22">
        <f t="shared" si="1001"/>
        <v>2.1</v>
      </c>
      <c r="CW319" s="22">
        <f t="shared" si="869"/>
        <v>0</v>
      </c>
      <c r="CX319" s="22">
        <f t="shared" si="870"/>
        <v>0</v>
      </c>
      <c r="CY319" s="22">
        <f t="shared" si="871"/>
        <v>42.53</v>
      </c>
      <c r="CZ319" s="22">
        <f t="shared" si="872"/>
        <v>42.68</v>
      </c>
      <c r="DA319" s="18">
        <v>42.8</v>
      </c>
      <c r="DB319" s="20">
        <f t="shared" si="1002"/>
        <v>2.7</v>
      </c>
      <c r="DC319" s="20">
        <f t="shared" si="1003"/>
        <v>0.84</v>
      </c>
      <c r="DD319" s="20">
        <f t="shared" si="1004"/>
        <v>1.8600000000000003</v>
      </c>
      <c r="DE319" s="20">
        <f t="shared" si="873"/>
        <v>0.1</v>
      </c>
      <c r="DF319" s="20">
        <f t="shared" si="874"/>
        <v>0.2</v>
      </c>
      <c r="DG319" s="20">
        <f t="shared" si="875"/>
        <v>1.56</v>
      </c>
      <c r="DH319" s="20">
        <f t="shared" si="876"/>
        <v>0</v>
      </c>
      <c r="DI319" s="20">
        <f t="shared" si="877"/>
        <v>0</v>
      </c>
      <c r="DJ319" s="20">
        <f t="shared" si="878"/>
        <v>0</v>
      </c>
      <c r="DK319" s="20">
        <f t="shared" si="1005"/>
        <v>1.86</v>
      </c>
      <c r="DL319" s="20">
        <f t="shared" si="1006"/>
        <v>0</v>
      </c>
      <c r="DM319" s="20">
        <f t="shared" si="1007"/>
        <v>0</v>
      </c>
      <c r="DN319" s="20">
        <f t="shared" si="1008"/>
        <v>0</v>
      </c>
      <c r="DO319" s="18">
        <v>2.54</v>
      </c>
      <c r="DP319" s="18">
        <v>0</v>
      </c>
      <c r="DQ319" s="18">
        <v>1</v>
      </c>
      <c r="DR319" s="18">
        <v>1</v>
      </c>
      <c r="DS319" s="25">
        <f t="shared" si="1009"/>
        <v>2.54</v>
      </c>
      <c r="DT319" s="25">
        <f t="shared" si="1010"/>
        <v>0</v>
      </c>
      <c r="DU319" s="25">
        <f t="shared" si="1011"/>
        <v>4.72</v>
      </c>
      <c r="DV319" s="25">
        <f t="shared" si="1012"/>
        <v>0</v>
      </c>
      <c r="DW319" s="25">
        <f t="shared" si="1013"/>
        <v>4.72</v>
      </c>
      <c r="DX319" s="25">
        <f t="shared" si="1014"/>
        <v>9.6300000000000008</v>
      </c>
      <c r="DY319" s="25">
        <f t="shared" si="1015"/>
        <v>0</v>
      </c>
      <c r="DZ319" s="25">
        <f t="shared" si="1016"/>
        <v>9.6300000000000008</v>
      </c>
      <c r="EA319" s="25">
        <f t="shared" si="1017"/>
        <v>6.23</v>
      </c>
      <c r="EB319" s="25">
        <f t="shared" si="1018"/>
        <v>0</v>
      </c>
      <c r="EC319" s="25">
        <f t="shared" si="1019"/>
        <v>6.23</v>
      </c>
      <c r="ED319" s="25">
        <f t="shared" si="1020"/>
        <v>3.4</v>
      </c>
      <c r="EE319" s="25">
        <f t="shared" si="1020"/>
        <v>0</v>
      </c>
      <c r="EF319" s="25">
        <f t="shared" si="1021"/>
        <v>3.4</v>
      </c>
      <c r="EG319" s="25">
        <f t="shared" si="1022"/>
        <v>6.23</v>
      </c>
      <c r="EH319" s="25">
        <f t="shared" si="1022"/>
        <v>0</v>
      </c>
      <c r="EI319" s="25">
        <f t="shared" si="1023"/>
        <v>6.23</v>
      </c>
      <c r="EJ319" s="18">
        <v>910.29</v>
      </c>
      <c r="EK319" s="18">
        <v>887.64</v>
      </c>
      <c r="EL319" s="18" t="s">
        <v>1141</v>
      </c>
      <c r="EM319" s="18" t="s">
        <v>1142</v>
      </c>
      <c r="EN319" s="16" t="s">
        <v>774</v>
      </c>
      <c r="EO319" s="16" t="s">
        <v>132</v>
      </c>
      <c r="EP319" s="16" t="e">
        <f>IF(OR(EN319="Cống tròn",EN319="Cống hộp",EN319="Ống nhựa"),INDEX(#REF!,MATCH(E319,#REF!,0)),IF(OR(EN319="Rãnh xây",EN319="Rãnh bê tông"),INDEX(#REF!,MATCH(E319,#REF!,0)),0))</f>
        <v>#REF!</v>
      </c>
      <c r="EQ319" s="18">
        <v>21.3</v>
      </c>
      <c r="ER319" s="18">
        <v>1</v>
      </c>
      <c r="ES319" s="25">
        <f t="shared" si="1024"/>
        <v>21</v>
      </c>
      <c r="ET319" s="1" t="e">
        <f>_xlfn.IFNA(IF(EN319="Cống tròn",INDEX(#REF!,MATCH(E319,#REF!,0)),IF(EN319="Cống hộp",INDEX(#REF!,MATCH(E319,#REF!,0)),EU319&amp;" ,"&amp;EV319)),0)</f>
        <v>#REF!</v>
      </c>
      <c r="EU319" s="16" t="s">
        <v>769</v>
      </c>
      <c r="EV319" s="16" t="s">
        <v>775</v>
      </c>
      <c r="EW319" s="16" t="e">
        <f>_xlfn.IFNA(INDEX(#REF!,MATCH(E319,#REF!,0)),0)</f>
        <v>#REF!</v>
      </c>
      <c r="EX319" s="16"/>
      <c r="EY319" s="18">
        <v>0</v>
      </c>
      <c r="EZ319" s="18">
        <v>0</v>
      </c>
      <c r="FA319" s="18">
        <v>0</v>
      </c>
      <c r="FB319" s="18">
        <v>0</v>
      </c>
      <c r="FC319" s="18">
        <v>0</v>
      </c>
      <c r="FD319" s="25">
        <f t="shared" si="879"/>
        <v>0</v>
      </c>
      <c r="FE319" s="25">
        <f t="shared" si="1025"/>
        <v>0</v>
      </c>
      <c r="FF319" s="18">
        <v>0.1</v>
      </c>
      <c r="FG319" s="18">
        <v>2</v>
      </c>
      <c r="FH319" s="18">
        <v>1</v>
      </c>
      <c r="FI319" s="25">
        <f t="shared" si="1026"/>
        <v>1.2</v>
      </c>
      <c r="FJ319" s="18">
        <v>0</v>
      </c>
      <c r="FK319" s="18">
        <v>0</v>
      </c>
      <c r="FL319" s="18">
        <v>0.2</v>
      </c>
      <c r="FM319" s="18">
        <v>1.4</v>
      </c>
      <c r="FN319" s="18">
        <v>0</v>
      </c>
      <c r="FO319" s="25">
        <f t="shared" si="1027"/>
        <v>1.4</v>
      </c>
      <c r="FP319" s="18">
        <v>1.4999999999999999E-2</v>
      </c>
      <c r="FQ319" s="18">
        <v>1</v>
      </c>
      <c r="FR319" s="25">
        <f t="shared" si="880"/>
        <v>20</v>
      </c>
      <c r="FS319" s="25">
        <f t="shared" si="881"/>
        <v>0.28499999999999998</v>
      </c>
      <c r="FT319" s="25">
        <f t="shared" si="882"/>
        <v>20.285</v>
      </c>
      <c r="FU319" s="25">
        <f t="shared" si="883"/>
        <v>-1.0150000000000006</v>
      </c>
      <c r="FV319" s="25" t="str">
        <f t="shared" si="1028"/>
        <v>Thêm 01</v>
      </c>
      <c r="FW319" s="25">
        <f t="shared" si="1029"/>
        <v>0</v>
      </c>
      <c r="FX319" s="16"/>
      <c r="FY319" s="16"/>
      <c r="FZ319" s="16"/>
      <c r="GA319" s="16"/>
      <c r="GB319" s="19">
        <v>0</v>
      </c>
      <c r="GC319" s="19">
        <v>0</v>
      </c>
      <c r="GD319" s="19">
        <v>0</v>
      </c>
      <c r="GE319" s="19">
        <v>0</v>
      </c>
      <c r="GF319" s="19">
        <v>0</v>
      </c>
      <c r="GG319" s="19">
        <v>0</v>
      </c>
      <c r="GH319" s="19">
        <v>0</v>
      </c>
      <c r="GI319" s="19">
        <v>0</v>
      </c>
      <c r="GJ319" s="19">
        <v>0</v>
      </c>
      <c r="GK319" s="19">
        <v>0</v>
      </c>
      <c r="GL319" s="25">
        <f t="shared" si="884"/>
        <v>0</v>
      </c>
      <c r="GM319" s="25">
        <f t="shared" si="1030"/>
        <v>0</v>
      </c>
      <c r="GN319" s="19">
        <v>0</v>
      </c>
      <c r="GO319" s="19">
        <v>0</v>
      </c>
      <c r="GP319" s="19">
        <v>0</v>
      </c>
      <c r="GQ319" s="19">
        <v>0</v>
      </c>
      <c r="GR319" s="1" t="e">
        <f>_xlfn.IFNA(INDEX(#REF!,MATCH(E319,#REF!,0)),0)</f>
        <v>#REF!</v>
      </c>
      <c r="GS319" s="16"/>
      <c r="GT319" s="18">
        <v>0</v>
      </c>
      <c r="GU319" s="18">
        <v>0</v>
      </c>
      <c r="GV319" s="18">
        <v>0</v>
      </c>
      <c r="GW319" s="18">
        <v>0</v>
      </c>
      <c r="GX319" s="25">
        <f t="shared" si="885"/>
        <v>0</v>
      </c>
      <c r="GY319" s="25">
        <f t="shared" si="886"/>
        <v>0</v>
      </c>
      <c r="GZ319" s="25">
        <f t="shared" si="1031"/>
        <v>0</v>
      </c>
      <c r="HA319" s="1" t="e" cm="1">
        <f t="array" ref="HA319">INDEX(#REF!,MATCH(EJ319&amp;EK319&amp;HD319&amp;HE319&amp;HF319,#REF!&amp;#REF!&amp;#REF!&amp;#REF!&amp;#REF!,0))</f>
        <v>#REF!</v>
      </c>
      <c r="HB319" s="16"/>
      <c r="HC319" s="25">
        <f t="shared" si="1032"/>
        <v>0</v>
      </c>
      <c r="HD319" s="18">
        <v>0</v>
      </c>
      <c r="HE319" s="18">
        <v>0</v>
      </c>
      <c r="HF319" s="18">
        <v>0</v>
      </c>
      <c r="HG319" s="1" t="e" cm="1">
        <f t="array" ref="HG319">INDEX(#REF!,MATCH(EJ319&amp;EK319&amp;HJ319&amp;HK319&amp;HL319,#REF!&amp;#REF!&amp;#REF!&amp;#REF!&amp;#REF!,0))</f>
        <v>#REF!</v>
      </c>
      <c r="HH319" s="16"/>
      <c r="HI319" s="25">
        <f t="shared" si="1033"/>
        <v>0</v>
      </c>
      <c r="HJ319" s="25">
        <f t="shared" si="1034"/>
        <v>0</v>
      </c>
      <c r="HK319" s="19">
        <v>0</v>
      </c>
      <c r="HL319" s="19">
        <v>0</v>
      </c>
      <c r="HM319" s="18">
        <v>0.01</v>
      </c>
      <c r="HN319" s="18">
        <v>1</v>
      </c>
      <c r="HO319" s="25">
        <f t="shared" si="1035"/>
        <v>0</v>
      </c>
      <c r="HP319" s="25">
        <f t="shared" si="1036"/>
        <v>0</v>
      </c>
      <c r="HQ319" s="25">
        <f t="shared" si="1037"/>
        <v>0</v>
      </c>
      <c r="HR319" s="25">
        <f t="shared" si="1038"/>
        <v>0</v>
      </c>
      <c r="HS319" s="25">
        <f t="shared" si="1039"/>
        <v>0</v>
      </c>
      <c r="HT319" s="19">
        <v>0</v>
      </c>
      <c r="HU319" s="19">
        <v>0</v>
      </c>
      <c r="HV319" s="19">
        <v>0</v>
      </c>
      <c r="HW319" s="25">
        <f t="shared" si="1040"/>
        <v>0</v>
      </c>
      <c r="HX319" s="19">
        <v>0</v>
      </c>
      <c r="HY319" s="19">
        <v>0</v>
      </c>
      <c r="HZ319" s="18">
        <v>41.96</v>
      </c>
      <c r="IA319" s="20">
        <f>ROUND(IF(EN319="Cống tròn",IF(EN319="Cống tròn",IF(EU319="Không có móng",IQ319-FF319,IF(EU319="Đế",IP319-FN319,IF(OR(EU319="Móng bê tông",EU319="Móng bê tông kết hợp đế"),II319-FJ319,0))),0),IF(EN319="Cống hộp",IF(AND(EN319="Cống hộp",EU319="Không có móng"),IQ319-GF319,IF(AND(EN319="Cống hộp",EU319="Móng bê tông"),IJ319-GB319,0)),IF(OR(EN319="Rãnh xây",EN319="Rãnh bê tông"),IF(OR(EN319="Rãnh xây",EN319="Rãnh bê tông"),IK319-GB319,0),IF(EN319="Ống nhựa",IF(AND(EN319="Ống nhựa",EU319="Không đắp cát"),IQ319-HT319,IF(AND(EN319="Ống nhựa",EU319="Đắp cát"),IH319-HX319,0)),IF(EN319="Rãnh thang",IF(EN319="Rãnh thang",IF(EU319="Móng bê tông",#REF!-#REF!,IQ319),0),0))))),2)</f>
        <v>40.4</v>
      </c>
      <c r="IB319" s="20">
        <f t="shared" si="1041"/>
        <v>1.5600000000000023</v>
      </c>
      <c r="IC319" s="20">
        <f t="shared" si="887"/>
        <v>40.4</v>
      </c>
      <c r="ID319" s="20">
        <f t="shared" si="888"/>
        <v>0</v>
      </c>
      <c r="IE319" s="20">
        <f t="shared" si="889"/>
        <v>0</v>
      </c>
      <c r="IF319" s="20">
        <f t="shared" si="890"/>
        <v>0</v>
      </c>
      <c r="IG319" s="20">
        <f>IF(EN319="Rãnh thang",IF(AND(EN319="Rãnh thang",EU319="Móng bê tông"),IQ319-#REF!,0),IF(EN319="Ống nhựa",IF(AND(EN319="Ống nhựa",EU319="Đắp cát"),IQ319-HT319,0),IF(EN319="Cống tròn",IF(EN319="Cống tròn",IF(OR(EU319="Móng bê tông",EU319="Móng bê tông kết hợp đế"),IM319-FL319,0),0),IF(EN319="Cống hộp",IF(AND(EN319="Cống hộp",EU319="Móng bê tông"),IN319-GD319,0),IF(OR(EN319="Rãnh xây",EN319="Rãnh bê tông"),IF(AND(EN319="Rãnh xây",EU319="Móng bê tông"),IO319-GD319,IF(AND(EN319="Rãnh bê tông",EU319="Móng bê tông"),IO319-GD319,0)),0)))))</f>
        <v>40.4</v>
      </c>
      <c r="IH319" s="20">
        <f t="shared" si="891"/>
        <v>0</v>
      </c>
      <c r="II319" s="20">
        <f t="shared" si="892"/>
        <v>40.4</v>
      </c>
      <c r="IJ319" s="20">
        <f t="shared" si="893"/>
        <v>0</v>
      </c>
      <c r="IK319" s="20">
        <f t="shared" si="894"/>
        <v>0</v>
      </c>
      <c r="IL319" s="20">
        <f t="shared" si="895"/>
        <v>40.6</v>
      </c>
      <c r="IM319" s="20">
        <f t="shared" si="896"/>
        <v>40.6</v>
      </c>
      <c r="IN319" s="20">
        <f t="shared" si="897"/>
        <v>0</v>
      </c>
      <c r="IO319" s="20">
        <f t="shared" si="898"/>
        <v>0</v>
      </c>
      <c r="IP319" s="20">
        <f t="shared" si="899"/>
        <v>0</v>
      </c>
      <c r="IQ319" s="18">
        <v>40.700000000000003</v>
      </c>
      <c r="IR319" s="25">
        <f t="shared" si="1042"/>
        <v>0</v>
      </c>
      <c r="IS319" s="25">
        <f t="shared" si="900"/>
        <v>0</v>
      </c>
      <c r="IT319" s="25">
        <f t="shared" si="901"/>
        <v>0</v>
      </c>
      <c r="IU319" s="25">
        <f>ROUND(IF(EN319="Cống tròn",IF(EN319="Cống tròn",IV319+FF319,0),IF(EN319="Cống hộp",IF(EN319="Cống hộp",IV319+GP319,0),IF(OR(EN319="Rãnh xây",EN319="Rãnh bê tông"),IF(OR(EN319="Rãnh xây",EN319="Rãnh bê tông"),IV319+GP319,0),IF(EN319="ống nhựa",IF(EN319="Ống nhựa",IV319+HT319,0),IF(EN319="Rãnh thang",IF(EN319="Rãnh thang",IQ319+#REF!,0),0))))),2)</f>
        <v>41.78</v>
      </c>
      <c r="IV319" s="18">
        <v>41.68</v>
      </c>
      <c r="IW319" s="25">
        <f t="shared" si="902"/>
        <v>41.78</v>
      </c>
      <c r="IX319" s="25">
        <f t="shared" si="903"/>
        <v>0</v>
      </c>
      <c r="IY319" s="25">
        <f t="shared" si="904"/>
        <v>0</v>
      </c>
      <c r="IZ319" s="25">
        <f t="shared" si="905"/>
        <v>0</v>
      </c>
      <c r="JA319" s="25">
        <f t="shared" si="906"/>
        <v>0</v>
      </c>
      <c r="JB319" s="18">
        <v>41.89</v>
      </c>
      <c r="JC319" s="20">
        <f>ROUND(IF(EN319="Cống tròn",IF(EN319="Cống tròn",IF(EU319="Không có móng",JS319-FF319,IF(EU319="Đế",JR319-FN319,IF(OR(EU319="Móng bê tông",EU319="Móng bê tông kết hợp đế"),JK319-FJ319,0))),0),IF(EN319="Cống hộp",IF(AND(EN319="Cống hộp",EU319="Không có móng"),JS319-GF319,IF(AND(EN319="Cống hộp",EU319="Móng bê tông"),JL319-GB319,0)),IF(OR(EN319="Rãnh xây",EN319="Rãnh bê tông"),IF(OR(EN319="Rãnh xây",EN319="Rãnh bê tông"),JM319-GB319,0),IF(EN319="Ống nhựa",IF(AND(EN319="Ống nhựa",EU319="Không đắp cát"),JS319-HT319,IF(AND(EN319="Ống nhựa",EU319="Đắp cát"),JJ319-HX319,0)),IF(EN319="Rãnh thang",IF(EN319="Rãnh thang",IF(EU319="Móng bê tông",#REF!-#REF!,JS319),0),0))))),2)</f>
        <v>40.380000000000003</v>
      </c>
      <c r="JD319" s="20">
        <f t="shared" si="1043"/>
        <v>1.509999999999998</v>
      </c>
      <c r="JE319" s="20">
        <f t="shared" si="907"/>
        <v>40.379999999999995</v>
      </c>
      <c r="JF319" s="20">
        <f t="shared" si="908"/>
        <v>0</v>
      </c>
      <c r="JG319" s="20">
        <f t="shared" si="909"/>
        <v>0</v>
      </c>
      <c r="JH319" s="20">
        <f t="shared" si="910"/>
        <v>0</v>
      </c>
      <c r="JI319" s="20">
        <f>IF(EN319="Rãnh thang",IF(AND(EN319="Rãnh thang",EU319="Móng bê tông"),JS319-#REF!,0),IF(EN319="Ống nhựa",IF(AND(EN319="Ống nhựa",EU319="Đắp cát"),JS319-HT319,0),IF(EN319="Cống tròn",IF(EN319="Cống tròn",IF(OR(EU319="Móng bê tông",EU319="Móng bê tông kết hợp đế"),JO319-FL319,0),0),IF(EN319="Cống hộp",IF(AND(EN319="Cống hộp",EU319="Móng bê tông"),JP319-GD319,0),IF(OR(EN319="Rãnh xây",EN319="Rãnh bê tông"),IF(AND(EN319="Rãnh xây",EU319="Móng bê tông"),JQ319-GD319,IF(AND(EN319="Rãnh bê tông",EU319="Móng bê tông"),JQ319-GD319,0)),0)))))</f>
        <v>40.379999999999995</v>
      </c>
      <c r="JJ319" s="20">
        <f t="shared" si="911"/>
        <v>0</v>
      </c>
      <c r="JK319" s="20">
        <f t="shared" si="912"/>
        <v>40.379999999999995</v>
      </c>
      <c r="JL319" s="20">
        <f t="shared" si="913"/>
        <v>0</v>
      </c>
      <c r="JM319" s="20">
        <f t="shared" si="914"/>
        <v>0</v>
      </c>
      <c r="JN319" s="20">
        <f t="shared" si="915"/>
        <v>40.58</v>
      </c>
      <c r="JO319" s="20">
        <f t="shared" si="916"/>
        <v>40.58</v>
      </c>
      <c r="JP319" s="20">
        <f t="shared" si="917"/>
        <v>0</v>
      </c>
      <c r="JQ319" s="20">
        <f t="shared" si="918"/>
        <v>0</v>
      </c>
      <c r="JR319" s="20">
        <f t="shared" si="919"/>
        <v>0</v>
      </c>
      <c r="JS319" s="26">
        <v>40.68</v>
      </c>
      <c r="JT319" s="25">
        <f t="shared" si="1044"/>
        <v>0</v>
      </c>
      <c r="JU319" s="25">
        <f t="shared" si="920"/>
        <v>0</v>
      </c>
      <c r="JV319" s="25">
        <f t="shared" si="921"/>
        <v>0</v>
      </c>
      <c r="JW319" s="25">
        <f>ROUND(IF(EN319="Cống tròn",IF(EN319="Cống tròn",JX319+FF319,0),IF(EN319="Cống hộp",IF(EN319="Cống hộp",JX319+GP319,0),IF(OR(EN319="Rãnh xây",EN319="Rãnh bê tông"),IF(OR(EN319="Rãnh xây",EN319="Rãnh bê tông"),JX319+GP319,0),IF(EN319="ống nhựa",IF(EN319="Ống nhựa",JX319+HT319,0),IF(EN319="Rãnh thang",IF(EN319="Rãnh thang",JS319+#REF!,0),0))))),2)</f>
        <v>41.78</v>
      </c>
      <c r="JX319" s="27">
        <v>41.68</v>
      </c>
      <c r="JY319" s="25">
        <f t="shared" si="922"/>
        <v>41.78</v>
      </c>
      <c r="JZ319" s="25">
        <f t="shared" si="923"/>
        <v>0</v>
      </c>
      <c r="KA319" s="25">
        <f t="shared" si="924"/>
        <v>0</v>
      </c>
      <c r="KB319" s="25">
        <f t="shared" si="925"/>
        <v>0</v>
      </c>
      <c r="KC319" s="25">
        <f t="shared" si="926"/>
        <v>0</v>
      </c>
      <c r="KD319" s="28" t="s">
        <v>98</v>
      </c>
      <c r="KE319" s="27">
        <v>0</v>
      </c>
      <c r="KF319" s="25">
        <f t="shared" si="927"/>
        <v>1.5600000000000023</v>
      </c>
      <c r="KG319" s="25">
        <f t="shared" si="1045"/>
        <v>1.5600000000000023</v>
      </c>
      <c r="KH319" s="27">
        <v>0</v>
      </c>
      <c r="KI319" s="25">
        <f t="shared" si="928"/>
        <v>1.509999999999998</v>
      </c>
      <c r="KJ319" s="25">
        <f t="shared" si="1046"/>
        <v>1.509999999999998</v>
      </c>
      <c r="KK319" s="25">
        <f t="shared" si="929"/>
        <v>0</v>
      </c>
      <c r="KL319" s="25">
        <f t="shared" si="930"/>
        <v>0</v>
      </c>
      <c r="KM319" s="25">
        <f t="shared" si="1047"/>
        <v>0</v>
      </c>
      <c r="KN319" s="25">
        <f t="shared" si="931"/>
        <v>0</v>
      </c>
      <c r="KO319" s="25">
        <f t="shared" si="932"/>
        <v>0</v>
      </c>
      <c r="KP319" s="25">
        <f t="shared" si="1048"/>
        <v>0</v>
      </c>
      <c r="KQ319" s="25">
        <f t="shared" si="933"/>
        <v>0.2</v>
      </c>
      <c r="KR319" s="25">
        <f t="shared" si="934"/>
        <v>0.2</v>
      </c>
      <c r="KS319" s="25">
        <f t="shared" si="1049"/>
        <v>0.2</v>
      </c>
      <c r="KT319" s="25">
        <f t="shared" si="935"/>
        <v>0</v>
      </c>
      <c r="KU319" s="25">
        <f t="shared" si="936"/>
        <v>0</v>
      </c>
      <c r="KV319" s="25">
        <f t="shared" si="1050"/>
        <v>0</v>
      </c>
      <c r="KW319" s="25">
        <f t="shared" si="863"/>
        <v>0</v>
      </c>
      <c r="KX319" s="25">
        <f t="shared" si="937"/>
        <v>0</v>
      </c>
      <c r="KY319" s="25">
        <f t="shared" si="1051"/>
        <v>0</v>
      </c>
      <c r="KZ319" s="25">
        <f t="shared" si="938"/>
        <v>0</v>
      </c>
      <c r="LA319" s="25">
        <f t="shared" si="939"/>
        <v>0</v>
      </c>
      <c r="LB319" s="25">
        <f t="shared" si="1052"/>
        <v>0</v>
      </c>
      <c r="LC319" s="25">
        <f t="shared" si="940"/>
        <v>1.4</v>
      </c>
      <c r="LD319" s="25">
        <f t="shared" si="941"/>
        <v>1.4</v>
      </c>
      <c r="LE319" s="25">
        <f t="shared" si="1053"/>
        <v>1.4</v>
      </c>
      <c r="LF319" s="25">
        <f t="shared" si="942"/>
        <v>0</v>
      </c>
      <c r="LG319" s="25">
        <f t="shared" si="943"/>
        <v>0</v>
      </c>
      <c r="LH319" s="25">
        <f t="shared" si="1054"/>
        <v>0</v>
      </c>
      <c r="LI319" s="25">
        <f t="shared" si="944"/>
        <v>0</v>
      </c>
      <c r="LJ319" s="25">
        <f t="shared" si="945"/>
        <v>0</v>
      </c>
      <c r="LK319" s="25">
        <f t="shared" si="1055"/>
        <v>0</v>
      </c>
      <c r="LL319" s="25">
        <f t="shared" si="946"/>
        <v>0</v>
      </c>
      <c r="LM319" s="25">
        <f t="shared" si="947"/>
        <v>0</v>
      </c>
      <c r="LN319" s="25">
        <f t="shared" si="1056"/>
        <v>0</v>
      </c>
      <c r="LO319" s="25">
        <f t="shared" si="948"/>
        <v>0</v>
      </c>
      <c r="LP319" s="25">
        <f t="shared" si="949"/>
        <v>0</v>
      </c>
      <c r="LQ319" s="25">
        <f t="shared" si="1057"/>
        <v>0</v>
      </c>
      <c r="LR319" s="25">
        <f t="shared" si="950"/>
        <v>0</v>
      </c>
      <c r="LS319" s="25">
        <f t="shared" si="951"/>
        <v>0</v>
      </c>
      <c r="LT319" s="25">
        <f t="shared" si="1058"/>
        <v>0</v>
      </c>
      <c r="LU319" s="25">
        <f t="shared" si="952"/>
        <v>0</v>
      </c>
      <c r="LV319" s="25">
        <f t="shared" si="953"/>
        <v>0</v>
      </c>
      <c r="LW319" s="25">
        <f t="shared" si="1059"/>
        <v>0</v>
      </c>
      <c r="LX319" s="25">
        <f t="shared" si="954"/>
        <v>0</v>
      </c>
      <c r="LY319" s="25">
        <f t="shared" si="955"/>
        <v>0</v>
      </c>
      <c r="LZ319" s="25">
        <f t="shared" si="1060"/>
        <v>0</v>
      </c>
      <c r="MA319" s="25">
        <f t="shared" si="956"/>
        <v>0</v>
      </c>
      <c r="MB319" s="25">
        <f t="shared" si="957"/>
        <v>0</v>
      </c>
      <c r="MC319" s="25">
        <f t="shared" si="1061"/>
        <v>0</v>
      </c>
      <c r="MD319" s="25">
        <f t="shared" si="958"/>
        <v>0</v>
      </c>
      <c r="ME319" s="25">
        <f t="shared" si="959"/>
        <v>0</v>
      </c>
      <c r="MF319" s="25">
        <f t="shared" si="1062"/>
        <v>0</v>
      </c>
      <c r="MG319" s="25">
        <f t="shared" si="960"/>
        <v>0</v>
      </c>
      <c r="MH319" s="25">
        <f t="shared" si="961"/>
        <v>0</v>
      </c>
      <c r="MI319" s="25">
        <f t="shared" si="1063"/>
        <v>0</v>
      </c>
      <c r="MJ319" s="25">
        <f t="shared" si="962"/>
        <v>0</v>
      </c>
      <c r="MK319" s="25">
        <f t="shared" si="963"/>
        <v>0</v>
      </c>
      <c r="ML319" s="25">
        <f t="shared" si="1064"/>
        <v>0</v>
      </c>
      <c r="MM319" s="25">
        <f t="shared" si="964"/>
        <v>0</v>
      </c>
      <c r="MN319" s="25">
        <f t="shared" si="965"/>
        <v>0</v>
      </c>
      <c r="MO319" s="25">
        <f t="shared" si="1065"/>
        <v>0</v>
      </c>
      <c r="MP319" s="25">
        <f t="shared" si="966"/>
        <v>0</v>
      </c>
      <c r="MQ319" s="25">
        <f t="shared" si="967"/>
        <v>0</v>
      </c>
      <c r="MR319" s="25">
        <f t="shared" si="1066"/>
        <v>0</v>
      </c>
      <c r="MS319" s="29">
        <v>1.4</v>
      </c>
      <c r="MT319" s="29">
        <v>0</v>
      </c>
      <c r="MU319" s="29">
        <v>1</v>
      </c>
      <c r="MV319" s="29">
        <v>1</v>
      </c>
      <c r="MW319" s="25">
        <f t="shared" si="968"/>
        <v>1.4</v>
      </c>
      <c r="MX319" s="25">
        <f t="shared" si="969"/>
        <v>2.1800000000000002</v>
      </c>
      <c r="MY319" s="25">
        <f t="shared" si="970"/>
        <v>0</v>
      </c>
      <c r="MZ319" s="25">
        <f t="shared" si="971"/>
        <v>0</v>
      </c>
      <c r="NA319" s="25">
        <f t="shared" si="972"/>
        <v>1.4</v>
      </c>
      <c r="NB319" s="25">
        <f t="shared" si="973"/>
        <v>2.11</v>
      </c>
      <c r="NC319" s="25">
        <f t="shared" si="974"/>
        <v>0</v>
      </c>
      <c r="ND319" s="25">
        <f t="shared" si="975"/>
        <v>0</v>
      </c>
      <c r="NE319" s="25">
        <f t="shared" si="1067"/>
        <v>1.4</v>
      </c>
      <c r="NF319" s="25">
        <f t="shared" si="1067"/>
        <v>2.145</v>
      </c>
      <c r="NG319" s="25">
        <f t="shared" si="1067"/>
        <v>0</v>
      </c>
      <c r="NH319" s="25">
        <f t="shared" si="976"/>
        <v>0</v>
      </c>
      <c r="NI319" s="25">
        <f t="shared" si="977"/>
        <v>45.69</v>
      </c>
      <c r="NJ319" s="25">
        <f t="shared" si="978"/>
        <v>0</v>
      </c>
      <c r="NK319" s="25">
        <f t="shared" si="979"/>
        <v>45.69</v>
      </c>
      <c r="NL319" s="25">
        <f t="shared" si="980"/>
        <v>38.74</v>
      </c>
      <c r="NM319" s="25">
        <f t="shared" si="981"/>
        <v>0</v>
      </c>
      <c r="NN319" s="25">
        <f t="shared" si="1068"/>
        <v>38.74</v>
      </c>
      <c r="NO319" s="25">
        <f t="shared" si="982"/>
        <v>0</v>
      </c>
      <c r="NP319" s="25">
        <f t="shared" si="983"/>
        <v>0</v>
      </c>
      <c r="NQ319" s="25">
        <f t="shared" si="1069"/>
        <v>0</v>
      </c>
      <c r="NR319" s="25">
        <f t="shared" si="984"/>
        <v>0</v>
      </c>
      <c r="NS319" s="25">
        <f t="shared" si="985"/>
        <v>0</v>
      </c>
      <c r="NT319" s="25">
        <f t="shared" si="1070"/>
        <v>0</v>
      </c>
      <c r="NU319" s="25">
        <f t="shared" si="986"/>
        <v>0</v>
      </c>
      <c r="NV319" s="25">
        <f t="shared" si="987"/>
        <v>0</v>
      </c>
      <c r="NW319" s="25">
        <f t="shared" si="1071"/>
        <v>0</v>
      </c>
      <c r="NX319" s="25">
        <f t="shared" si="1072"/>
        <v>38.74</v>
      </c>
      <c r="NY319" s="25">
        <f t="shared" si="1072"/>
        <v>0</v>
      </c>
      <c r="NZ319" s="25">
        <f t="shared" si="1073"/>
        <v>38.74</v>
      </c>
      <c r="OA319" s="25">
        <f t="shared" si="1074"/>
        <v>6.95</v>
      </c>
      <c r="OB319" s="25">
        <f t="shared" si="1074"/>
        <v>0</v>
      </c>
      <c r="OC319" s="25">
        <f t="shared" si="1075"/>
        <v>6.95</v>
      </c>
      <c r="OD319" s="25">
        <f t="shared" si="1076"/>
        <v>38.74</v>
      </c>
      <c r="OE319" s="25">
        <f t="shared" si="1076"/>
        <v>0</v>
      </c>
      <c r="OF319" s="25">
        <f t="shared" si="1076"/>
        <v>38.74</v>
      </c>
      <c r="OG319" s="25">
        <f t="shared" si="988"/>
        <v>0</v>
      </c>
      <c r="OH319" s="25">
        <f t="shared" si="989"/>
        <v>0</v>
      </c>
      <c r="OI319" s="25">
        <f t="shared" si="990"/>
        <v>0</v>
      </c>
      <c r="OJ319" s="25">
        <f t="shared" si="991"/>
        <v>0</v>
      </c>
      <c r="OK319" s="25">
        <f t="shared" si="992"/>
        <v>0</v>
      </c>
      <c r="OL319" s="25">
        <f t="shared" si="993"/>
        <v>0</v>
      </c>
      <c r="OM319" s="25">
        <f t="shared" si="1077"/>
        <v>0</v>
      </c>
      <c r="ON319" s="25">
        <f t="shared" si="1077"/>
        <v>0</v>
      </c>
      <c r="OO319" s="25">
        <f t="shared" si="1077"/>
        <v>0</v>
      </c>
      <c r="OP319" s="25">
        <f t="shared" si="994"/>
        <v>0</v>
      </c>
      <c r="OQ319" s="25">
        <f t="shared" si="995"/>
        <v>0</v>
      </c>
      <c r="OR319" s="25">
        <f t="shared" si="1078"/>
        <v>0</v>
      </c>
      <c r="OS319" s="19">
        <v>536010.88500000001</v>
      </c>
      <c r="OT319" s="19">
        <v>2371918.6379999998</v>
      </c>
    </row>
    <row r="320" spans="1:410" ht="33" customHeight="1" x14ac:dyDescent="0.25">
      <c r="A320" s="18"/>
      <c r="B320" s="18" t="s">
        <v>1129</v>
      </c>
      <c r="C320" s="18">
        <v>887.64</v>
      </c>
      <c r="D320" s="16" t="e">
        <f>_xlfn.IFNA(INDEX(#REF!,MATCH(E320,#REF!,0)),0)</f>
        <v>#REF!</v>
      </c>
      <c r="E320" s="18" t="s">
        <v>1142</v>
      </c>
      <c r="F320" s="16" t="s">
        <v>765</v>
      </c>
      <c r="G320" s="16" t="s">
        <v>766</v>
      </c>
      <c r="H320" s="16" t="s">
        <v>767</v>
      </c>
      <c r="I320" s="16" t="s">
        <v>768</v>
      </c>
      <c r="J320" s="16" t="s">
        <v>769</v>
      </c>
      <c r="K320" s="16" t="s">
        <v>770</v>
      </c>
      <c r="L320" s="16" t="s">
        <v>771</v>
      </c>
      <c r="M320" s="18">
        <v>1.64</v>
      </c>
      <c r="N320" s="18">
        <v>1.94</v>
      </c>
      <c r="O320" s="18">
        <v>2.04</v>
      </c>
      <c r="P320" s="18">
        <v>2.34</v>
      </c>
      <c r="Q320" s="18">
        <v>0.1</v>
      </c>
      <c r="R320" s="18">
        <v>1.8399999999999999</v>
      </c>
      <c r="S320" s="18">
        <v>2.14</v>
      </c>
      <c r="T320" s="18">
        <v>0.2</v>
      </c>
      <c r="U320" s="18">
        <v>0</v>
      </c>
      <c r="V320" s="18">
        <v>0</v>
      </c>
      <c r="W320" s="18">
        <v>0</v>
      </c>
      <c r="X320" s="18">
        <v>1.64</v>
      </c>
      <c r="Y320" s="18">
        <v>1.9</v>
      </c>
      <c r="Z320" s="20">
        <f t="shared" si="996"/>
        <v>2.1</v>
      </c>
      <c r="AA320" s="18">
        <v>0.22</v>
      </c>
      <c r="AB320" s="18">
        <v>0</v>
      </c>
      <c r="AC320" s="18">
        <v>0</v>
      </c>
      <c r="AD320" s="18">
        <v>0</v>
      </c>
      <c r="AE320" s="18">
        <v>0</v>
      </c>
      <c r="AF320" s="18">
        <v>0</v>
      </c>
      <c r="AG320" s="18">
        <v>1.2</v>
      </c>
      <c r="AH320" s="18">
        <v>1.5</v>
      </c>
      <c r="AI320" s="20">
        <f t="shared" si="997"/>
        <v>2.25</v>
      </c>
      <c r="AJ320" s="18">
        <v>0</v>
      </c>
      <c r="AK320" s="18">
        <v>0</v>
      </c>
      <c r="AL320" s="20">
        <f t="shared" si="998"/>
        <v>0</v>
      </c>
      <c r="AM320" s="18">
        <v>1.64</v>
      </c>
      <c r="AN320" s="18">
        <v>1.5</v>
      </c>
      <c r="AO320" s="18">
        <v>0.15</v>
      </c>
      <c r="AP320" s="18">
        <v>0.22</v>
      </c>
      <c r="AQ320" s="18">
        <v>1.64</v>
      </c>
      <c r="AR320" s="18">
        <v>1.72</v>
      </c>
      <c r="AS320" s="18">
        <v>0.12</v>
      </c>
      <c r="AT320" s="18">
        <v>0.11</v>
      </c>
      <c r="AU320" s="18">
        <v>0</v>
      </c>
      <c r="AV320" s="18">
        <v>1</v>
      </c>
      <c r="AW320" s="18">
        <v>0</v>
      </c>
      <c r="AX320" s="18">
        <v>0</v>
      </c>
      <c r="AY320" s="18">
        <v>0</v>
      </c>
      <c r="AZ320" s="18">
        <v>0</v>
      </c>
      <c r="BA320" s="18">
        <v>0</v>
      </c>
      <c r="BB320" s="18">
        <v>0</v>
      </c>
      <c r="BC320" s="18">
        <v>0</v>
      </c>
      <c r="BD320" s="18">
        <v>0</v>
      </c>
      <c r="BE320" s="18">
        <v>2</v>
      </c>
      <c r="BF320" s="18">
        <v>0</v>
      </c>
      <c r="BG320" s="18">
        <v>0</v>
      </c>
      <c r="BH320" s="18">
        <v>0</v>
      </c>
      <c r="BI320" s="18">
        <v>0</v>
      </c>
      <c r="BJ320" s="18">
        <v>0</v>
      </c>
      <c r="BK320" s="18">
        <v>0</v>
      </c>
      <c r="BL320" s="18">
        <v>0</v>
      </c>
      <c r="BM320" s="18">
        <v>0</v>
      </c>
      <c r="BN320" s="18">
        <v>0</v>
      </c>
      <c r="BO320" s="18">
        <v>0</v>
      </c>
      <c r="BP320" s="18">
        <v>0</v>
      </c>
      <c r="BQ320" s="18">
        <v>0</v>
      </c>
      <c r="BR320" s="18">
        <v>0</v>
      </c>
      <c r="BS320" s="18">
        <v>0</v>
      </c>
      <c r="BT320" s="18">
        <v>0</v>
      </c>
      <c r="BU320" s="18">
        <v>0</v>
      </c>
      <c r="BV320" s="18">
        <v>0</v>
      </c>
      <c r="BW320" s="18">
        <v>0</v>
      </c>
      <c r="BX320" s="18">
        <v>0</v>
      </c>
      <c r="BY320" s="18">
        <v>0</v>
      </c>
      <c r="BZ320" s="18">
        <v>0</v>
      </c>
      <c r="CA320" s="16" t="e">
        <f>_xlfn.IFNA(IF(RIGHT(D320,2)="=G",0,INDEX(#REF!,MATCH(E320,#REF!,0))),0)</f>
        <v>#REF!</v>
      </c>
      <c r="CB320" s="16" t="s">
        <v>776</v>
      </c>
      <c r="CC320" s="18">
        <v>0</v>
      </c>
      <c r="CD320" s="18">
        <v>0</v>
      </c>
      <c r="CE320" s="18">
        <v>1.4</v>
      </c>
      <c r="CF320" s="18">
        <v>0.85</v>
      </c>
      <c r="CG320" s="18">
        <v>0.12</v>
      </c>
      <c r="CH320" s="18">
        <v>2</v>
      </c>
      <c r="CI320" s="16" t="s">
        <v>98</v>
      </c>
      <c r="CJ320" s="18">
        <v>0</v>
      </c>
      <c r="CK320" s="20">
        <f t="shared" si="864"/>
        <v>1.81</v>
      </c>
      <c r="CL320" s="20">
        <f t="shared" si="999"/>
        <v>1.81</v>
      </c>
      <c r="CM320" s="18">
        <v>28.03</v>
      </c>
      <c r="CN320" s="18">
        <v>42.73</v>
      </c>
      <c r="CO320" s="18">
        <v>41.890999999999998</v>
      </c>
      <c r="CP320" s="22">
        <f t="shared" si="865"/>
        <v>41.89</v>
      </c>
      <c r="CQ320" s="22">
        <f t="shared" si="866"/>
        <v>40.08</v>
      </c>
      <c r="CR320" s="22">
        <f t="shared" si="1000"/>
        <v>1.81</v>
      </c>
      <c r="CS320" s="22">
        <f t="shared" si="867"/>
        <v>40.18</v>
      </c>
      <c r="CT320" s="22">
        <f t="shared" si="868"/>
        <v>40.380000000000003</v>
      </c>
      <c r="CU320" s="18">
        <v>40.380000000000003</v>
      </c>
      <c r="CV320" s="22">
        <f t="shared" si="1001"/>
        <v>2.1</v>
      </c>
      <c r="CW320" s="22">
        <f t="shared" si="869"/>
        <v>0</v>
      </c>
      <c r="CX320" s="22">
        <f t="shared" si="870"/>
        <v>0</v>
      </c>
      <c r="CY320" s="22">
        <f t="shared" si="871"/>
        <v>42.46</v>
      </c>
      <c r="CZ320" s="22">
        <f t="shared" si="872"/>
        <v>42.61</v>
      </c>
      <c r="DA320" s="18">
        <v>42.73</v>
      </c>
      <c r="DB320" s="20">
        <f t="shared" si="1002"/>
        <v>2.65</v>
      </c>
      <c r="DC320" s="20">
        <f t="shared" si="1003"/>
        <v>0.84</v>
      </c>
      <c r="DD320" s="20">
        <f t="shared" si="1004"/>
        <v>1.81</v>
      </c>
      <c r="DE320" s="20">
        <f t="shared" si="873"/>
        <v>0.1</v>
      </c>
      <c r="DF320" s="20">
        <f t="shared" si="874"/>
        <v>0.2</v>
      </c>
      <c r="DG320" s="20">
        <f t="shared" si="875"/>
        <v>1.51</v>
      </c>
      <c r="DH320" s="20">
        <f t="shared" si="876"/>
        <v>0</v>
      </c>
      <c r="DI320" s="20">
        <f t="shared" si="877"/>
        <v>0</v>
      </c>
      <c r="DJ320" s="20">
        <f t="shared" si="878"/>
        <v>0</v>
      </c>
      <c r="DK320" s="20">
        <f t="shared" si="1005"/>
        <v>1.81</v>
      </c>
      <c r="DL320" s="20">
        <f t="shared" si="1006"/>
        <v>0</v>
      </c>
      <c r="DM320" s="20">
        <f t="shared" si="1007"/>
        <v>0</v>
      </c>
      <c r="DN320" s="20">
        <f t="shared" si="1008"/>
        <v>0</v>
      </c>
      <c r="DO320" s="18">
        <v>2.54</v>
      </c>
      <c r="DP320" s="18">
        <v>0</v>
      </c>
      <c r="DQ320" s="18">
        <v>1</v>
      </c>
      <c r="DR320" s="18">
        <v>1</v>
      </c>
      <c r="DS320" s="25">
        <f t="shared" si="1009"/>
        <v>2.54</v>
      </c>
      <c r="DT320" s="25">
        <f t="shared" si="1010"/>
        <v>0</v>
      </c>
      <c r="DU320" s="25">
        <f t="shared" si="1011"/>
        <v>4.5999999999999996</v>
      </c>
      <c r="DV320" s="25">
        <f t="shared" si="1012"/>
        <v>0</v>
      </c>
      <c r="DW320" s="25">
        <f t="shared" si="1013"/>
        <v>4.5999999999999996</v>
      </c>
      <c r="DX320" s="25">
        <f t="shared" si="1014"/>
        <v>9.3800000000000008</v>
      </c>
      <c r="DY320" s="25">
        <f t="shared" si="1015"/>
        <v>0</v>
      </c>
      <c r="DZ320" s="25">
        <f t="shared" si="1016"/>
        <v>9.3800000000000008</v>
      </c>
      <c r="EA320" s="25">
        <f t="shared" si="1017"/>
        <v>6.07</v>
      </c>
      <c r="EB320" s="25">
        <f t="shared" si="1018"/>
        <v>0</v>
      </c>
      <c r="EC320" s="25">
        <f t="shared" si="1019"/>
        <v>6.07</v>
      </c>
      <c r="ED320" s="25">
        <f t="shared" si="1020"/>
        <v>3.31</v>
      </c>
      <c r="EE320" s="25">
        <f t="shared" si="1020"/>
        <v>0</v>
      </c>
      <c r="EF320" s="25">
        <f t="shared" si="1021"/>
        <v>3.31</v>
      </c>
      <c r="EG320" s="25">
        <f t="shared" si="1022"/>
        <v>6.07</v>
      </c>
      <c r="EH320" s="25">
        <f t="shared" si="1022"/>
        <v>0</v>
      </c>
      <c r="EI320" s="25">
        <f t="shared" si="1023"/>
        <v>6.07</v>
      </c>
      <c r="EJ320" s="18">
        <v>887.64</v>
      </c>
      <c r="EK320" s="18">
        <v>848.94</v>
      </c>
      <c r="EL320" s="18" t="s">
        <v>1142</v>
      </c>
      <c r="EM320" s="18" t="s">
        <v>1143</v>
      </c>
      <c r="EN320" s="16" t="s">
        <v>774</v>
      </c>
      <c r="EO320" s="16" t="s">
        <v>132</v>
      </c>
      <c r="EP320" s="16" t="e">
        <f>IF(OR(EN320="Cống tròn",EN320="Cống hộp",EN320="Ống nhựa"),INDEX(#REF!,MATCH(E320,#REF!,0)),IF(OR(EN320="Rãnh xây",EN320="Rãnh bê tông"),INDEX(#REF!,MATCH(E320,#REF!,0)),0))</f>
        <v>#REF!</v>
      </c>
      <c r="EQ320" s="18">
        <v>37.499999999999929</v>
      </c>
      <c r="ER320" s="18">
        <v>1</v>
      </c>
      <c r="ES320" s="25">
        <f t="shared" si="1024"/>
        <v>37</v>
      </c>
      <c r="ET320" s="1" t="e">
        <f>_xlfn.IFNA(IF(EN320="Cống tròn",INDEX(#REF!,MATCH(E320,#REF!,0)),IF(EN320="Cống hộp",INDEX(#REF!,MATCH(E320,#REF!,0)),EU320&amp;" ,"&amp;EV320)),0)</f>
        <v>#REF!</v>
      </c>
      <c r="EU320" s="16" t="s">
        <v>769</v>
      </c>
      <c r="EV320" s="16" t="s">
        <v>775</v>
      </c>
      <c r="EW320" s="16" t="e">
        <f>_xlfn.IFNA(INDEX(#REF!,MATCH(E320,#REF!,0)),0)</f>
        <v>#REF!</v>
      </c>
      <c r="EX320" s="16"/>
      <c r="EY320" s="18">
        <v>0</v>
      </c>
      <c r="EZ320" s="18">
        <v>0</v>
      </c>
      <c r="FA320" s="18">
        <v>0</v>
      </c>
      <c r="FB320" s="18">
        <v>0</v>
      </c>
      <c r="FC320" s="18">
        <v>0</v>
      </c>
      <c r="FD320" s="25">
        <f t="shared" si="879"/>
        <v>0</v>
      </c>
      <c r="FE320" s="25">
        <f t="shared" si="1025"/>
        <v>0</v>
      </c>
      <c r="FF320" s="18">
        <v>0.1</v>
      </c>
      <c r="FG320" s="18">
        <v>2</v>
      </c>
      <c r="FH320" s="18">
        <v>1</v>
      </c>
      <c r="FI320" s="25">
        <f t="shared" si="1026"/>
        <v>1.2</v>
      </c>
      <c r="FJ320" s="18">
        <v>0</v>
      </c>
      <c r="FK320" s="18">
        <v>0</v>
      </c>
      <c r="FL320" s="18">
        <v>0.2</v>
      </c>
      <c r="FM320" s="18">
        <v>1.4</v>
      </c>
      <c r="FN320" s="18">
        <v>0</v>
      </c>
      <c r="FO320" s="25">
        <f t="shared" si="1027"/>
        <v>1.4</v>
      </c>
      <c r="FP320" s="18">
        <v>1.4999999999999999E-2</v>
      </c>
      <c r="FQ320" s="18">
        <v>1</v>
      </c>
      <c r="FR320" s="25">
        <f t="shared" si="880"/>
        <v>36</v>
      </c>
      <c r="FS320" s="25">
        <f t="shared" si="881"/>
        <v>0.52500000000000002</v>
      </c>
      <c r="FT320" s="25">
        <f t="shared" si="882"/>
        <v>36.524999999999999</v>
      </c>
      <c r="FU320" s="25">
        <f t="shared" si="883"/>
        <v>-0.97499999999993037</v>
      </c>
      <c r="FV320" s="25" t="str">
        <f t="shared" si="1028"/>
        <v>Thêm 01</v>
      </c>
      <c r="FW320" s="25">
        <f t="shared" si="1029"/>
        <v>0.04</v>
      </c>
      <c r="FX320" s="16"/>
      <c r="FY320" s="16"/>
      <c r="FZ320" s="16"/>
      <c r="GA320" s="16"/>
      <c r="GB320" s="19">
        <v>0</v>
      </c>
      <c r="GC320" s="19">
        <v>0</v>
      </c>
      <c r="GD320" s="19">
        <v>0</v>
      </c>
      <c r="GE320" s="19">
        <v>0</v>
      </c>
      <c r="GF320" s="19">
        <v>0</v>
      </c>
      <c r="GG320" s="19">
        <v>0</v>
      </c>
      <c r="GH320" s="19">
        <v>0</v>
      </c>
      <c r="GI320" s="19">
        <v>0</v>
      </c>
      <c r="GJ320" s="19">
        <v>0</v>
      </c>
      <c r="GK320" s="19">
        <v>0</v>
      </c>
      <c r="GL320" s="25">
        <f t="shared" si="884"/>
        <v>0</v>
      </c>
      <c r="GM320" s="25">
        <f t="shared" si="1030"/>
        <v>0</v>
      </c>
      <c r="GN320" s="19">
        <v>0</v>
      </c>
      <c r="GO320" s="19">
        <v>0</v>
      </c>
      <c r="GP320" s="19">
        <v>0</v>
      </c>
      <c r="GQ320" s="19">
        <v>0</v>
      </c>
      <c r="GR320" s="1" t="e">
        <f>_xlfn.IFNA(INDEX(#REF!,MATCH(E320,#REF!,0)),0)</f>
        <v>#REF!</v>
      </c>
      <c r="GS320" s="16"/>
      <c r="GT320" s="18">
        <v>0</v>
      </c>
      <c r="GU320" s="18">
        <v>0</v>
      </c>
      <c r="GV320" s="18">
        <v>0</v>
      </c>
      <c r="GW320" s="18">
        <v>0</v>
      </c>
      <c r="GX320" s="25">
        <f t="shared" si="885"/>
        <v>0</v>
      </c>
      <c r="GY320" s="25">
        <f t="shared" si="886"/>
        <v>0</v>
      </c>
      <c r="GZ320" s="25">
        <f t="shared" si="1031"/>
        <v>0</v>
      </c>
      <c r="HA320" s="1" t="e" cm="1">
        <f t="array" ref="HA320">INDEX(#REF!,MATCH(EJ320&amp;EK320&amp;HD320&amp;HE320&amp;HF320,#REF!&amp;#REF!&amp;#REF!&amp;#REF!&amp;#REF!,0))</f>
        <v>#REF!</v>
      </c>
      <c r="HB320" s="16"/>
      <c r="HC320" s="25">
        <f t="shared" si="1032"/>
        <v>0</v>
      </c>
      <c r="HD320" s="18">
        <v>0</v>
      </c>
      <c r="HE320" s="18">
        <v>0</v>
      </c>
      <c r="HF320" s="18">
        <v>0</v>
      </c>
      <c r="HG320" s="1" t="e" cm="1">
        <f t="array" ref="HG320">INDEX(#REF!,MATCH(EJ320&amp;EK320&amp;HJ320&amp;HK320&amp;HL320,#REF!&amp;#REF!&amp;#REF!&amp;#REF!&amp;#REF!,0))</f>
        <v>#REF!</v>
      </c>
      <c r="HH320" s="16"/>
      <c r="HI320" s="25">
        <f t="shared" si="1033"/>
        <v>0</v>
      </c>
      <c r="HJ320" s="25">
        <f t="shared" si="1034"/>
        <v>0</v>
      </c>
      <c r="HK320" s="19">
        <v>0</v>
      </c>
      <c r="HL320" s="19">
        <v>0</v>
      </c>
      <c r="HM320" s="18">
        <v>0.01</v>
      </c>
      <c r="HN320" s="18">
        <v>1</v>
      </c>
      <c r="HO320" s="25">
        <f t="shared" si="1035"/>
        <v>0</v>
      </c>
      <c r="HP320" s="25">
        <f t="shared" si="1036"/>
        <v>0</v>
      </c>
      <c r="HQ320" s="25">
        <f t="shared" si="1037"/>
        <v>0</v>
      </c>
      <c r="HR320" s="25">
        <f t="shared" si="1038"/>
        <v>0</v>
      </c>
      <c r="HS320" s="25">
        <f t="shared" si="1039"/>
        <v>0</v>
      </c>
      <c r="HT320" s="19">
        <v>0</v>
      </c>
      <c r="HU320" s="19">
        <v>0</v>
      </c>
      <c r="HV320" s="19">
        <v>0</v>
      </c>
      <c r="HW320" s="25">
        <f t="shared" si="1040"/>
        <v>0</v>
      </c>
      <c r="HX320" s="19">
        <v>0</v>
      </c>
      <c r="HY320" s="19">
        <v>0</v>
      </c>
      <c r="HZ320" s="18">
        <v>41.89</v>
      </c>
      <c r="IA320" s="20">
        <f>ROUND(IF(EN320="Cống tròn",IF(EN320="Cống tròn",IF(EU320="Không có móng",IQ320-FF320,IF(EU320="Đế",IP320-FN320,IF(OR(EU320="Móng bê tông",EU320="Móng bê tông kết hợp đế"),II320-FJ320,0))),0),IF(EN320="Cống hộp",IF(AND(EN320="Cống hộp",EU320="Không có móng"),IQ320-GF320,IF(AND(EN320="Cống hộp",EU320="Móng bê tông"),IJ320-GB320,0)),IF(OR(EN320="Rãnh xây",EN320="Rãnh bê tông"),IF(OR(EN320="Rãnh xây",EN320="Rãnh bê tông"),IK320-GB320,0),IF(EN320="Ống nhựa",IF(AND(EN320="Ống nhựa",EU320="Không đắp cát"),IQ320-HT320,IF(AND(EN320="Ống nhựa",EU320="Đắp cát"),IH320-HX320,0)),IF(EN320="Rãnh thang",IF(EN320="Rãnh thang",IF(EU320="Móng bê tông",#REF!-#REF!,IQ320),0),0))))),2)</f>
        <v>40.380000000000003</v>
      </c>
      <c r="IB320" s="20">
        <f t="shared" si="1041"/>
        <v>1.509999999999998</v>
      </c>
      <c r="IC320" s="20">
        <f t="shared" si="887"/>
        <v>40.379999999999995</v>
      </c>
      <c r="ID320" s="20">
        <f t="shared" si="888"/>
        <v>0</v>
      </c>
      <c r="IE320" s="20">
        <f t="shared" si="889"/>
        <v>0</v>
      </c>
      <c r="IF320" s="20">
        <f t="shared" si="890"/>
        <v>0</v>
      </c>
      <c r="IG320" s="20">
        <f>IF(EN320="Rãnh thang",IF(AND(EN320="Rãnh thang",EU320="Móng bê tông"),IQ320-#REF!,0),IF(EN320="Ống nhựa",IF(AND(EN320="Ống nhựa",EU320="Đắp cát"),IQ320-HT320,0),IF(EN320="Cống tròn",IF(EN320="Cống tròn",IF(OR(EU320="Móng bê tông",EU320="Móng bê tông kết hợp đế"),IM320-FL320,0),0),IF(EN320="Cống hộp",IF(AND(EN320="Cống hộp",EU320="Móng bê tông"),IN320-GD320,0),IF(OR(EN320="Rãnh xây",EN320="Rãnh bê tông"),IF(AND(EN320="Rãnh xây",EU320="Móng bê tông"),IO320-GD320,IF(AND(EN320="Rãnh bê tông",EU320="Móng bê tông"),IO320-GD320,0)),0)))))</f>
        <v>40.379999999999995</v>
      </c>
      <c r="IH320" s="20">
        <f t="shared" si="891"/>
        <v>0</v>
      </c>
      <c r="II320" s="20">
        <f t="shared" si="892"/>
        <v>40.379999999999995</v>
      </c>
      <c r="IJ320" s="20">
        <f t="shared" si="893"/>
        <v>0</v>
      </c>
      <c r="IK320" s="20">
        <f t="shared" si="894"/>
        <v>0</v>
      </c>
      <c r="IL320" s="20">
        <f t="shared" si="895"/>
        <v>40.58</v>
      </c>
      <c r="IM320" s="20">
        <f t="shared" si="896"/>
        <v>40.58</v>
      </c>
      <c r="IN320" s="20">
        <f t="shared" si="897"/>
        <v>0</v>
      </c>
      <c r="IO320" s="20">
        <f t="shared" si="898"/>
        <v>0</v>
      </c>
      <c r="IP320" s="20">
        <f t="shared" si="899"/>
        <v>0</v>
      </c>
      <c r="IQ320" s="18">
        <v>40.68</v>
      </c>
      <c r="IR320" s="25">
        <f t="shared" si="1042"/>
        <v>0</v>
      </c>
      <c r="IS320" s="25">
        <f t="shared" si="900"/>
        <v>0</v>
      </c>
      <c r="IT320" s="25">
        <f t="shared" si="901"/>
        <v>0</v>
      </c>
      <c r="IU320" s="25">
        <f>ROUND(IF(EN320="Cống tròn",IF(EN320="Cống tròn",IV320+FF320,0),IF(EN320="Cống hộp",IF(EN320="Cống hộp",IV320+GP320,0),IF(OR(EN320="Rãnh xây",EN320="Rãnh bê tông"),IF(OR(EN320="Rãnh xây",EN320="Rãnh bê tông"),IV320+GP320,0),IF(EN320="ống nhựa",IF(EN320="Ống nhựa",IV320+HT320,0),IF(EN320="Rãnh thang",IF(EN320="Rãnh thang",IQ320+#REF!,0),0))))),2)</f>
        <v>41.74</v>
      </c>
      <c r="IV320" s="18">
        <v>41.64</v>
      </c>
      <c r="IW320" s="25">
        <f t="shared" si="902"/>
        <v>41.74</v>
      </c>
      <c r="IX320" s="25">
        <f t="shared" si="903"/>
        <v>0</v>
      </c>
      <c r="IY320" s="25">
        <f t="shared" si="904"/>
        <v>0</v>
      </c>
      <c r="IZ320" s="25">
        <f t="shared" si="905"/>
        <v>0</v>
      </c>
      <c r="JA320" s="25">
        <f t="shared" si="906"/>
        <v>0</v>
      </c>
      <c r="JB320" s="18">
        <v>41.85</v>
      </c>
      <c r="JC320" s="20">
        <f>ROUND(IF(EN320="Cống tròn",IF(EN320="Cống tròn",IF(EU320="Không có móng",JS320-FF320,IF(EU320="Đế",JR320-FN320,IF(OR(EU320="Móng bê tông",EU320="Móng bê tông kết hợp đế"),JK320-FJ320,0))),0),IF(EN320="Cống hộp",IF(AND(EN320="Cống hộp",EU320="Không có móng"),JS320-GF320,IF(AND(EN320="Cống hộp",EU320="Móng bê tông"),JL320-GB320,0)),IF(OR(EN320="Rãnh xây",EN320="Rãnh bê tông"),IF(OR(EN320="Rãnh xây",EN320="Rãnh bê tông"),JM320-GB320,0),IF(EN320="Ống nhựa",IF(AND(EN320="Ống nhựa",EU320="Không đắp cát"),JS320-HT320,IF(AND(EN320="Ống nhựa",EU320="Đắp cát"),JJ320-HX320,0)),IF(EN320="Rãnh thang",IF(EN320="Rãnh thang",IF(EU320="Móng bê tông",#REF!-#REF!,JS320),0),0))))),2)</f>
        <v>40.340000000000003</v>
      </c>
      <c r="JD320" s="20">
        <f t="shared" si="1043"/>
        <v>1.509999999999998</v>
      </c>
      <c r="JE320" s="20">
        <f t="shared" si="907"/>
        <v>40.339999999999996</v>
      </c>
      <c r="JF320" s="20">
        <f t="shared" si="908"/>
        <v>0</v>
      </c>
      <c r="JG320" s="20">
        <f t="shared" si="909"/>
        <v>0</v>
      </c>
      <c r="JH320" s="20">
        <f t="shared" si="910"/>
        <v>0</v>
      </c>
      <c r="JI320" s="20">
        <f>IF(EN320="Rãnh thang",IF(AND(EN320="Rãnh thang",EU320="Móng bê tông"),JS320-#REF!,0),IF(EN320="Ống nhựa",IF(AND(EN320="Ống nhựa",EU320="Đắp cát"),JS320-HT320,0),IF(EN320="Cống tròn",IF(EN320="Cống tròn",IF(OR(EU320="Móng bê tông",EU320="Móng bê tông kết hợp đế"),JO320-FL320,0),0),IF(EN320="Cống hộp",IF(AND(EN320="Cống hộp",EU320="Móng bê tông"),JP320-GD320,0),IF(OR(EN320="Rãnh xây",EN320="Rãnh bê tông"),IF(AND(EN320="Rãnh xây",EU320="Móng bê tông"),JQ320-GD320,IF(AND(EN320="Rãnh bê tông",EU320="Móng bê tông"),JQ320-GD320,0)),0)))))</f>
        <v>40.339999999999996</v>
      </c>
      <c r="JJ320" s="20">
        <f t="shared" si="911"/>
        <v>0</v>
      </c>
      <c r="JK320" s="20">
        <f t="shared" si="912"/>
        <v>40.339999999999996</v>
      </c>
      <c r="JL320" s="20">
        <f t="shared" si="913"/>
        <v>0</v>
      </c>
      <c r="JM320" s="20">
        <f t="shared" si="914"/>
        <v>0</v>
      </c>
      <c r="JN320" s="20">
        <f t="shared" si="915"/>
        <v>40.54</v>
      </c>
      <c r="JO320" s="20">
        <f t="shared" si="916"/>
        <v>40.54</v>
      </c>
      <c r="JP320" s="20">
        <f t="shared" si="917"/>
        <v>0</v>
      </c>
      <c r="JQ320" s="20">
        <f t="shared" si="918"/>
        <v>0</v>
      </c>
      <c r="JR320" s="20">
        <f t="shared" si="919"/>
        <v>0</v>
      </c>
      <c r="JS320" s="26">
        <v>40.64</v>
      </c>
      <c r="JT320" s="25">
        <f t="shared" si="1044"/>
        <v>0</v>
      </c>
      <c r="JU320" s="25">
        <f t="shared" si="920"/>
        <v>0</v>
      </c>
      <c r="JV320" s="25">
        <f t="shared" si="921"/>
        <v>0</v>
      </c>
      <c r="JW320" s="25">
        <f>ROUND(IF(EN320="Cống tròn",IF(EN320="Cống tròn",JX320+FF320,0),IF(EN320="Cống hộp",IF(EN320="Cống hộp",JX320+GP320,0),IF(OR(EN320="Rãnh xây",EN320="Rãnh bê tông"),IF(OR(EN320="Rãnh xây",EN320="Rãnh bê tông"),JX320+GP320,0),IF(EN320="ống nhựa",IF(EN320="Ống nhựa",JX320+HT320,0),IF(EN320="Rãnh thang",IF(EN320="Rãnh thang",JS320+#REF!,0),0))))),2)</f>
        <v>41.74</v>
      </c>
      <c r="JX320" s="27">
        <v>41.64</v>
      </c>
      <c r="JY320" s="25">
        <f t="shared" si="922"/>
        <v>41.74</v>
      </c>
      <c r="JZ320" s="25">
        <f t="shared" si="923"/>
        <v>0</v>
      </c>
      <c r="KA320" s="25">
        <f t="shared" si="924"/>
        <v>0</v>
      </c>
      <c r="KB320" s="25">
        <f t="shared" si="925"/>
        <v>0</v>
      </c>
      <c r="KC320" s="25">
        <f t="shared" si="926"/>
        <v>0</v>
      </c>
      <c r="KD320" s="28" t="s">
        <v>98</v>
      </c>
      <c r="KE320" s="27">
        <v>0</v>
      </c>
      <c r="KF320" s="25">
        <f t="shared" si="927"/>
        <v>1.509999999999998</v>
      </c>
      <c r="KG320" s="25">
        <f t="shared" si="1045"/>
        <v>1.509999999999998</v>
      </c>
      <c r="KH320" s="27">
        <v>0</v>
      </c>
      <c r="KI320" s="25">
        <f t="shared" si="928"/>
        <v>1.509999999999998</v>
      </c>
      <c r="KJ320" s="25">
        <f t="shared" si="1046"/>
        <v>1.509999999999998</v>
      </c>
      <c r="KK320" s="25">
        <f t="shared" si="929"/>
        <v>0</v>
      </c>
      <c r="KL320" s="25">
        <f t="shared" si="930"/>
        <v>0</v>
      </c>
      <c r="KM320" s="25">
        <f t="shared" si="1047"/>
        <v>0</v>
      </c>
      <c r="KN320" s="25">
        <f t="shared" si="931"/>
        <v>0</v>
      </c>
      <c r="KO320" s="25">
        <f t="shared" si="932"/>
        <v>0</v>
      </c>
      <c r="KP320" s="25">
        <f t="shared" si="1048"/>
        <v>0</v>
      </c>
      <c r="KQ320" s="25">
        <f t="shared" si="933"/>
        <v>0.2</v>
      </c>
      <c r="KR320" s="25">
        <f t="shared" si="934"/>
        <v>0.2</v>
      </c>
      <c r="KS320" s="25">
        <f t="shared" si="1049"/>
        <v>0.2</v>
      </c>
      <c r="KT320" s="25">
        <f t="shared" si="935"/>
        <v>0</v>
      </c>
      <c r="KU320" s="25">
        <f t="shared" si="936"/>
        <v>0</v>
      </c>
      <c r="KV320" s="25">
        <f t="shared" si="1050"/>
        <v>0</v>
      </c>
      <c r="KW320" s="25">
        <f t="shared" si="863"/>
        <v>0</v>
      </c>
      <c r="KX320" s="25">
        <f t="shared" si="937"/>
        <v>0</v>
      </c>
      <c r="KY320" s="25">
        <f t="shared" si="1051"/>
        <v>0</v>
      </c>
      <c r="KZ320" s="25">
        <f t="shared" si="938"/>
        <v>0</v>
      </c>
      <c r="LA320" s="25">
        <f t="shared" si="939"/>
        <v>0</v>
      </c>
      <c r="LB320" s="25">
        <f t="shared" si="1052"/>
        <v>0</v>
      </c>
      <c r="LC320" s="25">
        <f t="shared" si="940"/>
        <v>1.4</v>
      </c>
      <c r="LD320" s="25">
        <f t="shared" si="941"/>
        <v>1.4</v>
      </c>
      <c r="LE320" s="25">
        <f t="shared" si="1053"/>
        <v>1.4</v>
      </c>
      <c r="LF320" s="25">
        <f t="shared" si="942"/>
        <v>0</v>
      </c>
      <c r="LG320" s="25">
        <f t="shared" si="943"/>
        <v>0</v>
      </c>
      <c r="LH320" s="25">
        <f t="shared" si="1054"/>
        <v>0</v>
      </c>
      <c r="LI320" s="25">
        <f t="shared" si="944"/>
        <v>0</v>
      </c>
      <c r="LJ320" s="25">
        <f t="shared" si="945"/>
        <v>0</v>
      </c>
      <c r="LK320" s="25">
        <f t="shared" si="1055"/>
        <v>0</v>
      </c>
      <c r="LL320" s="25">
        <f t="shared" si="946"/>
        <v>0</v>
      </c>
      <c r="LM320" s="25">
        <f t="shared" si="947"/>
        <v>0</v>
      </c>
      <c r="LN320" s="25">
        <f t="shared" si="1056"/>
        <v>0</v>
      </c>
      <c r="LO320" s="25">
        <f t="shared" si="948"/>
        <v>0</v>
      </c>
      <c r="LP320" s="25">
        <f t="shared" si="949"/>
        <v>0</v>
      </c>
      <c r="LQ320" s="25">
        <f t="shared" si="1057"/>
        <v>0</v>
      </c>
      <c r="LR320" s="25">
        <f t="shared" si="950"/>
        <v>0</v>
      </c>
      <c r="LS320" s="25">
        <f t="shared" si="951"/>
        <v>0</v>
      </c>
      <c r="LT320" s="25">
        <f t="shared" si="1058"/>
        <v>0</v>
      </c>
      <c r="LU320" s="25">
        <f t="shared" si="952"/>
        <v>0</v>
      </c>
      <c r="LV320" s="25">
        <f t="shared" si="953"/>
        <v>0</v>
      </c>
      <c r="LW320" s="25">
        <f t="shared" si="1059"/>
        <v>0</v>
      </c>
      <c r="LX320" s="25">
        <f t="shared" si="954"/>
        <v>0</v>
      </c>
      <c r="LY320" s="25">
        <f t="shared" si="955"/>
        <v>0</v>
      </c>
      <c r="LZ320" s="25">
        <f t="shared" si="1060"/>
        <v>0</v>
      </c>
      <c r="MA320" s="25">
        <f t="shared" si="956"/>
        <v>0</v>
      </c>
      <c r="MB320" s="25">
        <f t="shared" si="957"/>
        <v>0</v>
      </c>
      <c r="MC320" s="25">
        <f t="shared" si="1061"/>
        <v>0</v>
      </c>
      <c r="MD320" s="25">
        <f t="shared" si="958"/>
        <v>0</v>
      </c>
      <c r="ME320" s="25">
        <f t="shared" si="959"/>
        <v>0</v>
      </c>
      <c r="MF320" s="25">
        <f t="shared" si="1062"/>
        <v>0</v>
      </c>
      <c r="MG320" s="25">
        <f t="shared" si="960"/>
        <v>0</v>
      </c>
      <c r="MH320" s="25">
        <f t="shared" si="961"/>
        <v>0</v>
      </c>
      <c r="MI320" s="25">
        <f t="shared" si="1063"/>
        <v>0</v>
      </c>
      <c r="MJ320" s="25">
        <f t="shared" si="962"/>
        <v>0</v>
      </c>
      <c r="MK320" s="25">
        <f t="shared" si="963"/>
        <v>0</v>
      </c>
      <c r="ML320" s="25">
        <f t="shared" si="1064"/>
        <v>0</v>
      </c>
      <c r="MM320" s="25">
        <f t="shared" si="964"/>
        <v>0</v>
      </c>
      <c r="MN320" s="25">
        <f t="shared" si="965"/>
        <v>0</v>
      </c>
      <c r="MO320" s="25">
        <f t="shared" si="1065"/>
        <v>0</v>
      </c>
      <c r="MP320" s="25">
        <f t="shared" si="966"/>
        <v>0</v>
      </c>
      <c r="MQ320" s="25">
        <f t="shared" si="967"/>
        <v>0</v>
      </c>
      <c r="MR320" s="25">
        <f t="shared" si="1066"/>
        <v>0</v>
      </c>
      <c r="MS320" s="29">
        <v>1.4</v>
      </c>
      <c r="MT320" s="29">
        <v>0</v>
      </c>
      <c r="MU320" s="29">
        <v>1</v>
      </c>
      <c r="MV320" s="29">
        <v>1</v>
      </c>
      <c r="MW320" s="25">
        <f t="shared" si="968"/>
        <v>1.4</v>
      </c>
      <c r="MX320" s="25">
        <f t="shared" si="969"/>
        <v>2.11</v>
      </c>
      <c r="MY320" s="25">
        <f t="shared" si="970"/>
        <v>0</v>
      </c>
      <c r="MZ320" s="25">
        <f t="shared" si="971"/>
        <v>0</v>
      </c>
      <c r="NA320" s="25">
        <f t="shared" si="972"/>
        <v>1.4</v>
      </c>
      <c r="NB320" s="25">
        <f t="shared" si="973"/>
        <v>2.11</v>
      </c>
      <c r="NC320" s="25">
        <f t="shared" si="974"/>
        <v>0</v>
      </c>
      <c r="ND320" s="25">
        <f t="shared" si="975"/>
        <v>0</v>
      </c>
      <c r="NE320" s="25">
        <f t="shared" si="1067"/>
        <v>1.4</v>
      </c>
      <c r="NF320" s="25">
        <f t="shared" si="1067"/>
        <v>2.11</v>
      </c>
      <c r="NG320" s="25">
        <f t="shared" si="1067"/>
        <v>0</v>
      </c>
      <c r="NH320" s="25">
        <f t="shared" si="976"/>
        <v>0</v>
      </c>
      <c r="NI320" s="25">
        <f t="shared" si="977"/>
        <v>79.12</v>
      </c>
      <c r="NJ320" s="25">
        <f t="shared" si="978"/>
        <v>0</v>
      </c>
      <c r="NK320" s="25">
        <f t="shared" si="979"/>
        <v>79.12</v>
      </c>
      <c r="NL320" s="25">
        <f t="shared" si="980"/>
        <v>68.2</v>
      </c>
      <c r="NM320" s="25">
        <f t="shared" si="981"/>
        <v>0</v>
      </c>
      <c r="NN320" s="25">
        <f t="shared" si="1068"/>
        <v>68.2</v>
      </c>
      <c r="NO320" s="25">
        <f t="shared" si="982"/>
        <v>0</v>
      </c>
      <c r="NP320" s="25">
        <f t="shared" si="983"/>
        <v>0</v>
      </c>
      <c r="NQ320" s="25">
        <f t="shared" si="1069"/>
        <v>0</v>
      </c>
      <c r="NR320" s="25">
        <f t="shared" si="984"/>
        <v>0</v>
      </c>
      <c r="NS320" s="25">
        <f t="shared" si="985"/>
        <v>0</v>
      </c>
      <c r="NT320" s="25">
        <f t="shared" si="1070"/>
        <v>0</v>
      </c>
      <c r="NU320" s="25">
        <f t="shared" si="986"/>
        <v>0</v>
      </c>
      <c r="NV320" s="25">
        <f t="shared" si="987"/>
        <v>0</v>
      </c>
      <c r="NW320" s="25">
        <f t="shared" si="1071"/>
        <v>0</v>
      </c>
      <c r="NX320" s="25">
        <f t="shared" si="1072"/>
        <v>68.2</v>
      </c>
      <c r="NY320" s="25">
        <f t="shared" si="1072"/>
        <v>0</v>
      </c>
      <c r="NZ320" s="25">
        <f t="shared" si="1073"/>
        <v>68.2</v>
      </c>
      <c r="OA320" s="25">
        <f t="shared" si="1074"/>
        <v>10.92</v>
      </c>
      <c r="OB320" s="25">
        <f t="shared" si="1074"/>
        <v>0</v>
      </c>
      <c r="OC320" s="25">
        <f t="shared" si="1075"/>
        <v>10.92</v>
      </c>
      <c r="OD320" s="25">
        <f t="shared" si="1076"/>
        <v>68.2</v>
      </c>
      <c r="OE320" s="25">
        <f t="shared" si="1076"/>
        <v>0</v>
      </c>
      <c r="OF320" s="25">
        <f t="shared" si="1076"/>
        <v>68.2</v>
      </c>
      <c r="OG320" s="25">
        <f t="shared" si="988"/>
        <v>0</v>
      </c>
      <c r="OH320" s="25">
        <f t="shared" si="989"/>
        <v>0</v>
      </c>
      <c r="OI320" s="25">
        <f t="shared" si="990"/>
        <v>0</v>
      </c>
      <c r="OJ320" s="25">
        <f t="shared" si="991"/>
        <v>0</v>
      </c>
      <c r="OK320" s="25">
        <f t="shared" si="992"/>
        <v>0</v>
      </c>
      <c r="OL320" s="25">
        <f t="shared" si="993"/>
        <v>0</v>
      </c>
      <c r="OM320" s="25">
        <f t="shared" si="1077"/>
        <v>0</v>
      </c>
      <c r="ON320" s="25">
        <f t="shared" si="1077"/>
        <v>0</v>
      </c>
      <c r="OO320" s="25">
        <f t="shared" si="1077"/>
        <v>0</v>
      </c>
      <c r="OP320" s="25">
        <f t="shared" si="994"/>
        <v>0</v>
      </c>
      <c r="OQ320" s="25">
        <f t="shared" si="995"/>
        <v>0</v>
      </c>
      <c r="OR320" s="25">
        <f t="shared" si="1078"/>
        <v>0</v>
      </c>
      <c r="OS320" s="19">
        <v>536013.27</v>
      </c>
      <c r="OT320" s="19">
        <v>2371896.38</v>
      </c>
    </row>
    <row r="321" spans="1:410" ht="33" customHeight="1" x14ac:dyDescent="0.25">
      <c r="A321" s="18"/>
      <c r="B321" s="18" t="s">
        <v>1129</v>
      </c>
      <c r="C321" s="18">
        <v>848.94</v>
      </c>
      <c r="D321" s="16" t="e">
        <f>_xlfn.IFNA(INDEX(#REF!,MATCH(E321,#REF!,0)),0)</f>
        <v>#REF!</v>
      </c>
      <c r="E321" s="18" t="s">
        <v>1143</v>
      </c>
      <c r="F321" s="16" t="s">
        <v>765</v>
      </c>
      <c r="G321" s="16" t="s">
        <v>766</v>
      </c>
      <c r="H321" s="16" t="s">
        <v>767</v>
      </c>
      <c r="I321" s="16" t="s">
        <v>768</v>
      </c>
      <c r="J321" s="16" t="s">
        <v>769</v>
      </c>
      <c r="K321" s="16" t="s">
        <v>770</v>
      </c>
      <c r="L321" s="16" t="s">
        <v>771</v>
      </c>
      <c r="M321" s="18">
        <v>1.64</v>
      </c>
      <c r="N321" s="18">
        <v>1.94</v>
      </c>
      <c r="O321" s="18">
        <v>2.04</v>
      </c>
      <c r="P321" s="18">
        <v>2.34</v>
      </c>
      <c r="Q321" s="18">
        <v>0.1</v>
      </c>
      <c r="R321" s="18">
        <v>1.8399999999999999</v>
      </c>
      <c r="S321" s="18">
        <v>2.14</v>
      </c>
      <c r="T321" s="18">
        <v>0.2</v>
      </c>
      <c r="U321" s="18">
        <v>0</v>
      </c>
      <c r="V321" s="18">
        <v>0</v>
      </c>
      <c r="W321" s="18">
        <v>0</v>
      </c>
      <c r="X321" s="18">
        <v>1.64</v>
      </c>
      <c r="Y321" s="18">
        <v>1.9</v>
      </c>
      <c r="Z321" s="20">
        <f t="shared" si="996"/>
        <v>2.1</v>
      </c>
      <c r="AA321" s="18">
        <v>0.22</v>
      </c>
      <c r="AB321" s="18">
        <v>0</v>
      </c>
      <c r="AC321" s="18">
        <v>0</v>
      </c>
      <c r="AD321" s="18">
        <v>0</v>
      </c>
      <c r="AE321" s="18">
        <v>0</v>
      </c>
      <c r="AF321" s="18">
        <v>0</v>
      </c>
      <c r="AG321" s="18">
        <v>1.2</v>
      </c>
      <c r="AH321" s="18">
        <v>1.5</v>
      </c>
      <c r="AI321" s="20">
        <f t="shared" si="997"/>
        <v>2.25</v>
      </c>
      <c r="AJ321" s="18">
        <v>0</v>
      </c>
      <c r="AK321" s="18">
        <v>0</v>
      </c>
      <c r="AL321" s="20">
        <f t="shared" si="998"/>
        <v>0</v>
      </c>
      <c r="AM321" s="18">
        <v>1.64</v>
      </c>
      <c r="AN321" s="18">
        <v>1.5</v>
      </c>
      <c r="AO321" s="18">
        <v>0.15</v>
      </c>
      <c r="AP321" s="18">
        <v>0.22</v>
      </c>
      <c r="AQ321" s="18">
        <v>1.64</v>
      </c>
      <c r="AR321" s="18">
        <v>1.72</v>
      </c>
      <c r="AS321" s="18">
        <v>0.12</v>
      </c>
      <c r="AT321" s="18">
        <v>0.11</v>
      </c>
      <c r="AU321" s="18">
        <v>0</v>
      </c>
      <c r="AV321" s="18">
        <v>1</v>
      </c>
      <c r="AW321" s="18">
        <v>0</v>
      </c>
      <c r="AX321" s="18">
        <v>0</v>
      </c>
      <c r="AY321" s="18">
        <v>0</v>
      </c>
      <c r="AZ321" s="18">
        <v>0</v>
      </c>
      <c r="BA321" s="18">
        <v>0</v>
      </c>
      <c r="BB321" s="18">
        <v>0</v>
      </c>
      <c r="BC321" s="18">
        <v>0</v>
      </c>
      <c r="BD321" s="18">
        <v>0</v>
      </c>
      <c r="BE321" s="18">
        <v>2</v>
      </c>
      <c r="BF321" s="18">
        <v>0</v>
      </c>
      <c r="BG321" s="18">
        <v>0</v>
      </c>
      <c r="BH321" s="18">
        <v>0</v>
      </c>
      <c r="BI321" s="18">
        <v>0</v>
      </c>
      <c r="BJ321" s="18">
        <v>0</v>
      </c>
      <c r="BK321" s="18">
        <v>0</v>
      </c>
      <c r="BL321" s="18">
        <v>0</v>
      </c>
      <c r="BM321" s="18">
        <v>0</v>
      </c>
      <c r="BN321" s="18">
        <v>0</v>
      </c>
      <c r="BO321" s="18">
        <v>0</v>
      </c>
      <c r="BP321" s="18">
        <v>0</v>
      </c>
      <c r="BQ321" s="18">
        <v>0</v>
      </c>
      <c r="BR321" s="18">
        <v>0</v>
      </c>
      <c r="BS321" s="18">
        <v>0</v>
      </c>
      <c r="BT321" s="18">
        <v>0</v>
      </c>
      <c r="BU321" s="18">
        <v>0</v>
      </c>
      <c r="BV321" s="18">
        <v>0</v>
      </c>
      <c r="BW321" s="18">
        <v>0</v>
      </c>
      <c r="BX321" s="18">
        <v>0</v>
      </c>
      <c r="BY321" s="18">
        <v>0</v>
      </c>
      <c r="BZ321" s="18">
        <v>0</v>
      </c>
      <c r="CA321" s="16" t="e">
        <f>_xlfn.IFNA(IF(RIGHT(D321,2)="=G",0,INDEX(#REF!,MATCH(E321,#REF!,0))),0)</f>
        <v>#REF!</v>
      </c>
      <c r="CB321" s="16" t="s">
        <v>776</v>
      </c>
      <c r="CC321" s="18">
        <v>0</v>
      </c>
      <c r="CD321" s="18">
        <v>0</v>
      </c>
      <c r="CE321" s="18">
        <v>1.4</v>
      </c>
      <c r="CF321" s="18">
        <v>0.85</v>
      </c>
      <c r="CG321" s="18">
        <v>0.12</v>
      </c>
      <c r="CH321" s="18">
        <v>2</v>
      </c>
      <c r="CI321" s="16" t="s">
        <v>98</v>
      </c>
      <c r="CJ321" s="18">
        <v>0</v>
      </c>
      <c r="CK321" s="20">
        <f t="shared" si="864"/>
        <v>1.81</v>
      </c>
      <c r="CL321" s="20">
        <f t="shared" si="999"/>
        <v>1.81</v>
      </c>
      <c r="CM321" s="18">
        <v>24.74</v>
      </c>
      <c r="CN321" s="18">
        <v>42.69</v>
      </c>
      <c r="CO321" s="18">
        <v>41.850999999999999</v>
      </c>
      <c r="CP321" s="22">
        <f t="shared" si="865"/>
        <v>41.85</v>
      </c>
      <c r="CQ321" s="22">
        <f t="shared" si="866"/>
        <v>40.04</v>
      </c>
      <c r="CR321" s="22">
        <f t="shared" si="1000"/>
        <v>1.81</v>
      </c>
      <c r="CS321" s="22">
        <f t="shared" si="867"/>
        <v>40.14</v>
      </c>
      <c r="CT321" s="22">
        <f t="shared" si="868"/>
        <v>40.340000000000003</v>
      </c>
      <c r="CU321" s="18">
        <v>40.340000000000003</v>
      </c>
      <c r="CV321" s="22">
        <f t="shared" si="1001"/>
        <v>2.1</v>
      </c>
      <c r="CW321" s="22">
        <f t="shared" si="869"/>
        <v>0</v>
      </c>
      <c r="CX321" s="22">
        <f t="shared" si="870"/>
        <v>0</v>
      </c>
      <c r="CY321" s="22">
        <f t="shared" si="871"/>
        <v>42.42</v>
      </c>
      <c r="CZ321" s="22">
        <f t="shared" si="872"/>
        <v>42.57</v>
      </c>
      <c r="DA321" s="18">
        <v>42.69</v>
      </c>
      <c r="DB321" s="20">
        <f t="shared" si="1002"/>
        <v>2.65</v>
      </c>
      <c r="DC321" s="20">
        <f t="shared" si="1003"/>
        <v>0.84</v>
      </c>
      <c r="DD321" s="20">
        <f t="shared" si="1004"/>
        <v>1.81</v>
      </c>
      <c r="DE321" s="20">
        <f t="shared" si="873"/>
        <v>0.1</v>
      </c>
      <c r="DF321" s="20">
        <f t="shared" si="874"/>
        <v>0.2</v>
      </c>
      <c r="DG321" s="20">
        <f t="shared" si="875"/>
        <v>1.51</v>
      </c>
      <c r="DH321" s="20">
        <f t="shared" si="876"/>
        <v>0</v>
      </c>
      <c r="DI321" s="20">
        <f t="shared" si="877"/>
        <v>0</v>
      </c>
      <c r="DJ321" s="20">
        <f t="shared" si="878"/>
        <v>0</v>
      </c>
      <c r="DK321" s="20">
        <f t="shared" si="1005"/>
        <v>1.81</v>
      </c>
      <c r="DL321" s="20">
        <f t="shared" si="1006"/>
        <v>0</v>
      </c>
      <c r="DM321" s="20">
        <f t="shared" si="1007"/>
        <v>0</v>
      </c>
      <c r="DN321" s="20">
        <f t="shared" si="1008"/>
        <v>0</v>
      </c>
      <c r="DO321" s="18">
        <v>2.54</v>
      </c>
      <c r="DP321" s="18">
        <v>0</v>
      </c>
      <c r="DQ321" s="18">
        <v>1</v>
      </c>
      <c r="DR321" s="18">
        <v>1</v>
      </c>
      <c r="DS321" s="25">
        <f t="shared" si="1009"/>
        <v>2.54</v>
      </c>
      <c r="DT321" s="25">
        <f t="shared" si="1010"/>
        <v>0</v>
      </c>
      <c r="DU321" s="25">
        <f t="shared" si="1011"/>
        <v>4.5999999999999996</v>
      </c>
      <c r="DV321" s="25">
        <f t="shared" si="1012"/>
        <v>0</v>
      </c>
      <c r="DW321" s="25">
        <f t="shared" si="1013"/>
        <v>4.5999999999999996</v>
      </c>
      <c r="DX321" s="25">
        <f t="shared" si="1014"/>
        <v>9.3800000000000008</v>
      </c>
      <c r="DY321" s="25">
        <f t="shared" si="1015"/>
        <v>0</v>
      </c>
      <c r="DZ321" s="25">
        <f t="shared" si="1016"/>
        <v>9.3800000000000008</v>
      </c>
      <c r="EA321" s="25">
        <f t="shared" si="1017"/>
        <v>6.07</v>
      </c>
      <c r="EB321" s="25">
        <f t="shared" si="1018"/>
        <v>0</v>
      </c>
      <c r="EC321" s="25">
        <f t="shared" si="1019"/>
        <v>6.07</v>
      </c>
      <c r="ED321" s="25">
        <f t="shared" si="1020"/>
        <v>3.31</v>
      </c>
      <c r="EE321" s="25">
        <f t="shared" si="1020"/>
        <v>0</v>
      </c>
      <c r="EF321" s="25">
        <f t="shared" si="1021"/>
        <v>3.31</v>
      </c>
      <c r="EG321" s="25">
        <f t="shared" si="1022"/>
        <v>6.07</v>
      </c>
      <c r="EH321" s="25">
        <f t="shared" si="1022"/>
        <v>0</v>
      </c>
      <c r="EI321" s="25">
        <f t="shared" si="1023"/>
        <v>6.07</v>
      </c>
      <c r="EJ321" s="18">
        <v>848.94</v>
      </c>
      <c r="EK321" s="18">
        <v>809.59</v>
      </c>
      <c r="EL321" s="18" t="s">
        <v>1143</v>
      </c>
      <c r="EM321" s="18" t="s">
        <v>1144</v>
      </c>
      <c r="EN321" s="16" t="s">
        <v>774</v>
      </c>
      <c r="EO321" s="16" t="s">
        <v>132</v>
      </c>
      <c r="EP321" s="16" t="e">
        <f>IF(OR(EN321="Cống tròn",EN321="Cống hộp",EN321="Ống nhựa"),INDEX(#REF!,MATCH(E321,#REF!,0)),IF(OR(EN321="Rãnh xây",EN321="Rãnh bê tông"),INDEX(#REF!,MATCH(E321,#REF!,0)),0))</f>
        <v>#REF!</v>
      </c>
      <c r="EQ321" s="18">
        <v>37.500000000000021</v>
      </c>
      <c r="ER321" s="18">
        <v>1</v>
      </c>
      <c r="ES321" s="25">
        <f t="shared" si="1024"/>
        <v>37</v>
      </c>
      <c r="ET321" s="1" t="e">
        <f>_xlfn.IFNA(IF(EN321="Cống tròn",INDEX(#REF!,MATCH(E321,#REF!,0)),IF(EN321="Cống hộp",INDEX(#REF!,MATCH(E321,#REF!,0)),EU321&amp;" ,"&amp;EV321)),0)</f>
        <v>#REF!</v>
      </c>
      <c r="EU321" s="16" t="s">
        <v>769</v>
      </c>
      <c r="EV321" s="16" t="s">
        <v>775</v>
      </c>
      <c r="EW321" s="16" t="e">
        <f>_xlfn.IFNA(INDEX(#REF!,MATCH(E321,#REF!,0)),0)</f>
        <v>#REF!</v>
      </c>
      <c r="EX321" s="16"/>
      <c r="EY321" s="18">
        <v>0</v>
      </c>
      <c r="EZ321" s="18">
        <v>0</v>
      </c>
      <c r="FA321" s="18">
        <v>0</v>
      </c>
      <c r="FB321" s="18">
        <v>0</v>
      </c>
      <c r="FC321" s="18">
        <v>0</v>
      </c>
      <c r="FD321" s="25">
        <f t="shared" si="879"/>
        <v>0</v>
      </c>
      <c r="FE321" s="25">
        <f t="shared" si="1025"/>
        <v>0</v>
      </c>
      <c r="FF321" s="18">
        <v>0.1</v>
      </c>
      <c r="FG321" s="18">
        <v>2</v>
      </c>
      <c r="FH321" s="18">
        <v>1</v>
      </c>
      <c r="FI321" s="25">
        <f t="shared" si="1026"/>
        <v>1.2</v>
      </c>
      <c r="FJ321" s="18">
        <v>0</v>
      </c>
      <c r="FK321" s="18">
        <v>0</v>
      </c>
      <c r="FL321" s="18">
        <v>0.2</v>
      </c>
      <c r="FM321" s="18">
        <v>1.4</v>
      </c>
      <c r="FN321" s="18">
        <v>0</v>
      </c>
      <c r="FO321" s="25">
        <f t="shared" si="1027"/>
        <v>1.4</v>
      </c>
      <c r="FP321" s="18">
        <v>1.4999999999999999E-2</v>
      </c>
      <c r="FQ321" s="18">
        <v>1</v>
      </c>
      <c r="FR321" s="25">
        <f t="shared" si="880"/>
        <v>36</v>
      </c>
      <c r="FS321" s="25">
        <f t="shared" si="881"/>
        <v>0.52500000000000002</v>
      </c>
      <c r="FT321" s="25">
        <f t="shared" si="882"/>
        <v>36.524999999999999</v>
      </c>
      <c r="FU321" s="25">
        <f t="shared" si="883"/>
        <v>-0.97500000000002274</v>
      </c>
      <c r="FV321" s="25" t="str">
        <f t="shared" si="1028"/>
        <v>Thêm 01</v>
      </c>
      <c r="FW321" s="25">
        <f t="shared" si="1029"/>
        <v>0.04</v>
      </c>
      <c r="FX321" s="16"/>
      <c r="FY321" s="16"/>
      <c r="FZ321" s="16"/>
      <c r="GA321" s="16"/>
      <c r="GB321" s="19">
        <v>0</v>
      </c>
      <c r="GC321" s="19">
        <v>0</v>
      </c>
      <c r="GD321" s="19">
        <v>0</v>
      </c>
      <c r="GE321" s="19">
        <v>0</v>
      </c>
      <c r="GF321" s="19">
        <v>0</v>
      </c>
      <c r="GG321" s="19">
        <v>0</v>
      </c>
      <c r="GH321" s="19">
        <v>0</v>
      </c>
      <c r="GI321" s="19">
        <v>0</v>
      </c>
      <c r="GJ321" s="19">
        <v>0</v>
      </c>
      <c r="GK321" s="19">
        <v>0</v>
      </c>
      <c r="GL321" s="25">
        <f t="shared" si="884"/>
        <v>0</v>
      </c>
      <c r="GM321" s="25">
        <f t="shared" si="1030"/>
        <v>0</v>
      </c>
      <c r="GN321" s="19">
        <v>0</v>
      </c>
      <c r="GO321" s="19">
        <v>0</v>
      </c>
      <c r="GP321" s="19">
        <v>0</v>
      </c>
      <c r="GQ321" s="19">
        <v>0</v>
      </c>
      <c r="GR321" s="1" t="e">
        <f>_xlfn.IFNA(INDEX(#REF!,MATCH(E321,#REF!,0)),0)</f>
        <v>#REF!</v>
      </c>
      <c r="GS321" s="16"/>
      <c r="GT321" s="18">
        <v>0</v>
      </c>
      <c r="GU321" s="18">
        <v>0</v>
      </c>
      <c r="GV321" s="18">
        <v>0</v>
      </c>
      <c r="GW321" s="18">
        <v>0</v>
      </c>
      <c r="GX321" s="25">
        <f t="shared" si="885"/>
        <v>0</v>
      </c>
      <c r="GY321" s="25">
        <f t="shared" si="886"/>
        <v>0</v>
      </c>
      <c r="GZ321" s="25">
        <f t="shared" si="1031"/>
        <v>0</v>
      </c>
      <c r="HA321" s="1" t="e" cm="1">
        <f t="array" ref="HA321">INDEX(#REF!,MATCH(EJ321&amp;EK321&amp;HD321&amp;HE321&amp;HF321,#REF!&amp;#REF!&amp;#REF!&amp;#REF!&amp;#REF!,0))</f>
        <v>#REF!</v>
      </c>
      <c r="HB321" s="16"/>
      <c r="HC321" s="25">
        <f t="shared" si="1032"/>
        <v>0</v>
      </c>
      <c r="HD321" s="18">
        <v>0</v>
      </c>
      <c r="HE321" s="18">
        <v>0</v>
      </c>
      <c r="HF321" s="18">
        <v>0</v>
      </c>
      <c r="HG321" s="1" t="e" cm="1">
        <f t="array" ref="HG321">INDEX(#REF!,MATCH(EJ321&amp;EK321&amp;HJ321&amp;HK321&amp;HL321,#REF!&amp;#REF!&amp;#REF!&amp;#REF!&amp;#REF!,0))</f>
        <v>#REF!</v>
      </c>
      <c r="HH321" s="16"/>
      <c r="HI321" s="25">
        <f t="shared" si="1033"/>
        <v>0</v>
      </c>
      <c r="HJ321" s="25">
        <f t="shared" si="1034"/>
        <v>0</v>
      </c>
      <c r="HK321" s="19">
        <v>0</v>
      </c>
      <c r="HL321" s="19">
        <v>0</v>
      </c>
      <c r="HM321" s="18">
        <v>0.01</v>
      </c>
      <c r="HN321" s="18">
        <v>1</v>
      </c>
      <c r="HO321" s="25">
        <f t="shared" si="1035"/>
        <v>0</v>
      </c>
      <c r="HP321" s="25">
        <f t="shared" si="1036"/>
        <v>0</v>
      </c>
      <c r="HQ321" s="25">
        <f t="shared" si="1037"/>
        <v>0</v>
      </c>
      <c r="HR321" s="25">
        <f t="shared" si="1038"/>
        <v>0</v>
      </c>
      <c r="HS321" s="25">
        <f t="shared" si="1039"/>
        <v>0</v>
      </c>
      <c r="HT321" s="19">
        <v>0</v>
      </c>
      <c r="HU321" s="19">
        <v>0</v>
      </c>
      <c r="HV321" s="19">
        <v>0</v>
      </c>
      <c r="HW321" s="25">
        <f t="shared" si="1040"/>
        <v>0</v>
      </c>
      <c r="HX321" s="19">
        <v>0</v>
      </c>
      <c r="HY321" s="19">
        <v>0</v>
      </c>
      <c r="HZ321" s="18">
        <v>41.85</v>
      </c>
      <c r="IA321" s="20">
        <f>ROUND(IF(EN321="Cống tròn",IF(EN321="Cống tròn",IF(EU321="Không có móng",IQ321-FF321,IF(EU321="Đế",IP321-FN321,IF(OR(EU321="Móng bê tông",EU321="Móng bê tông kết hợp đế"),II321-FJ321,0))),0),IF(EN321="Cống hộp",IF(AND(EN321="Cống hộp",EU321="Không có móng"),IQ321-GF321,IF(AND(EN321="Cống hộp",EU321="Móng bê tông"),IJ321-GB321,0)),IF(OR(EN321="Rãnh xây",EN321="Rãnh bê tông"),IF(OR(EN321="Rãnh xây",EN321="Rãnh bê tông"),IK321-GB321,0),IF(EN321="Ống nhựa",IF(AND(EN321="Ống nhựa",EU321="Không đắp cát"),IQ321-HT321,IF(AND(EN321="Ống nhựa",EU321="Đắp cát"),IH321-HX321,0)),IF(EN321="Rãnh thang",IF(EN321="Rãnh thang",IF(EU321="Móng bê tông",#REF!-#REF!,IQ321),0),0))))),2)</f>
        <v>40.340000000000003</v>
      </c>
      <c r="IB321" s="20">
        <f t="shared" si="1041"/>
        <v>1.509999999999998</v>
      </c>
      <c r="IC321" s="20">
        <f t="shared" si="887"/>
        <v>40.339999999999996</v>
      </c>
      <c r="ID321" s="20">
        <f t="shared" si="888"/>
        <v>0</v>
      </c>
      <c r="IE321" s="20">
        <f t="shared" si="889"/>
        <v>0</v>
      </c>
      <c r="IF321" s="20">
        <f t="shared" si="890"/>
        <v>0</v>
      </c>
      <c r="IG321" s="20">
        <f>IF(EN321="Rãnh thang",IF(AND(EN321="Rãnh thang",EU321="Móng bê tông"),IQ321-#REF!,0),IF(EN321="Ống nhựa",IF(AND(EN321="Ống nhựa",EU321="Đắp cát"),IQ321-HT321,0),IF(EN321="Cống tròn",IF(EN321="Cống tròn",IF(OR(EU321="Móng bê tông",EU321="Móng bê tông kết hợp đế"),IM321-FL321,0),0),IF(EN321="Cống hộp",IF(AND(EN321="Cống hộp",EU321="Móng bê tông"),IN321-GD321,0),IF(OR(EN321="Rãnh xây",EN321="Rãnh bê tông"),IF(AND(EN321="Rãnh xây",EU321="Móng bê tông"),IO321-GD321,IF(AND(EN321="Rãnh bê tông",EU321="Móng bê tông"),IO321-GD321,0)),0)))))</f>
        <v>40.339999999999996</v>
      </c>
      <c r="IH321" s="20">
        <f t="shared" si="891"/>
        <v>0</v>
      </c>
      <c r="II321" s="20">
        <f t="shared" si="892"/>
        <v>40.339999999999996</v>
      </c>
      <c r="IJ321" s="20">
        <f t="shared" si="893"/>
        <v>0</v>
      </c>
      <c r="IK321" s="20">
        <f t="shared" si="894"/>
        <v>0</v>
      </c>
      <c r="IL321" s="20">
        <f t="shared" si="895"/>
        <v>40.54</v>
      </c>
      <c r="IM321" s="20">
        <f t="shared" si="896"/>
        <v>40.54</v>
      </c>
      <c r="IN321" s="20">
        <f t="shared" si="897"/>
        <v>0</v>
      </c>
      <c r="IO321" s="20">
        <f t="shared" si="898"/>
        <v>0</v>
      </c>
      <c r="IP321" s="20">
        <f t="shared" si="899"/>
        <v>0</v>
      </c>
      <c r="IQ321" s="18">
        <v>40.64</v>
      </c>
      <c r="IR321" s="25">
        <f t="shared" si="1042"/>
        <v>0</v>
      </c>
      <c r="IS321" s="25">
        <f t="shared" si="900"/>
        <v>0</v>
      </c>
      <c r="IT321" s="25">
        <f t="shared" si="901"/>
        <v>0</v>
      </c>
      <c r="IU321" s="25">
        <f>ROUND(IF(EN321="Cống tròn",IF(EN321="Cống tròn",IV321+FF321,0),IF(EN321="Cống hộp",IF(EN321="Cống hộp",IV321+GP321,0),IF(OR(EN321="Rãnh xây",EN321="Rãnh bê tông"),IF(OR(EN321="Rãnh xây",EN321="Rãnh bê tông"),IV321+GP321,0),IF(EN321="ống nhựa",IF(EN321="Ống nhựa",IV321+HT321,0),IF(EN321="Rãnh thang",IF(EN321="Rãnh thang",IQ321+#REF!,0),0))))),2)</f>
        <v>41.7</v>
      </c>
      <c r="IV321" s="18">
        <v>41.6</v>
      </c>
      <c r="IW321" s="25">
        <f t="shared" si="902"/>
        <v>41.7</v>
      </c>
      <c r="IX321" s="25">
        <f t="shared" si="903"/>
        <v>0</v>
      </c>
      <c r="IY321" s="25">
        <f t="shared" si="904"/>
        <v>0</v>
      </c>
      <c r="IZ321" s="25">
        <f t="shared" si="905"/>
        <v>0</v>
      </c>
      <c r="JA321" s="25">
        <f t="shared" si="906"/>
        <v>0</v>
      </c>
      <c r="JB321" s="18">
        <v>41.8</v>
      </c>
      <c r="JC321" s="20">
        <f>ROUND(IF(EN321="Cống tròn",IF(EN321="Cống tròn",IF(EU321="Không có móng",JS321-FF321,IF(EU321="Đế",JR321-FN321,IF(OR(EU321="Móng bê tông",EU321="Móng bê tông kết hợp đế"),JK321-FJ321,0))),0),IF(EN321="Cống hộp",IF(AND(EN321="Cống hộp",EU321="Không có móng"),JS321-GF321,IF(AND(EN321="Cống hộp",EU321="Móng bê tông"),JL321-GB321,0)),IF(OR(EN321="Rãnh xây",EN321="Rãnh bê tông"),IF(OR(EN321="Rãnh xây",EN321="Rãnh bê tông"),JM321-GB321,0),IF(EN321="Ống nhựa",IF(AND(EN321="Ống nhựa",EU321="Không đắp cát"),JS321-HT321,IF(AND(EN321="Ống nhựa",EU321="Đắp cát"),JJ321-HX321,0)),IF(EN321="Rãnh thang",IF(EN321="Rãnh thang",IF(EU321="Móng bê tông",#REF!-#REF!,JS321),0),0))))),2)</f>
        <v>40.299999999999997</v>
      </c>
      <c r="JD321" s="20">
        <f t="shared" si="1043"/>
        <v>1.5</v>
      </c>
      <c r="JE321" s="20">
        <f t="shared" si="907"/>
        <v>40.299999999999997</v>
      </c>
      <c r="JF321" s="20">
        <f t="shared" si="908"/>
        <v>0</v>
      </c>
      <c r="JG321" s="20">
        <f t="shared" si="909"/>
        <v>0</v>
      </c>
      <c r="JH321" s="20">
        <f t="shared" si="910"/>
        <v>0</v>
      </c>
      <c r="JI321" s="20">
        <f>IF(EN321="Rãnh thang",IF(AND(EN321="Rãnh thang",EU321="Móng bê tông"),JS321-#REF!,0),IF(EN321="Ống nhựa",IF(AND(EN321="Ống nhựa",EU321="Đắp cát"),JS321-HT321,0),IF(EN321="Cống tròn",IF(EN321="Cống tròn",IF(OR(EU321="Móng bê tông",EU321="Móng bê tông kết hợp đế"),JO321-FL321,0),0),IF(EN321="Cống hộp",IF(AND(EN321="Cống hộp",EU321="Móng bê tông"),JP321-GD321,0),IF(OR(EN321="Rãnh xây",EN321="Rãnh bê tông"),IF(AND(EN321="Rãnh xây",EU321="Móng bê tông"),JQ321-GD321,IF(AND(EN321="Rãnh bê tông",EU321="Móng bê tông"),JQ321-GD321,0)),0)))))</f>
        <v>40.299999999999997</v>
      </c>
      <c r="JJ321" s="20">
        <f t="shared" si="911"/>
        <v>0</v>
      </c>
      <c r="JK321" s="20">
        <f t="shared" si="912"/>
        <v>40.299999999999997</v>
      </c>
      <c r="JL321" s="20">
        <f t="shared" si="913"/>
        <v>0</v>
      </c>
      <c r="JM321" s="20">
        <f t="shared" si="914"/>
        <v>0</v>
      </c>
      <c r="JN321" s="20">
        <f t="shared" si="915"/>
        <v>40.5</v>
      </c>
      <c r="JO321" s="20">
        <f t="shared" si="916"/>
        <v>40.5</v>
      </c>
      <c r="JP321" s="20">
        <f t="shared" si="917"/>
        <v>0</v>
      </c>
      <c r="JQ321" s="20">
        <f t="shared" si="918"/>
        <v>0</v>
      </c>
      <c r="JR321" s="20">
        <f t="shared" si="919"/>
        <v>0</v>
      </c>
      <c r="JS321" s="26">
        <v>40.6</v>
      </c>
      <c r="JT321" s="25">
        <f t="shared" si="1044"/>
        <v>0</v>
      </c>
      <c r="JU321" s="25">
        <f t="shared" si="920"/>
        <v>0</v>
      </c>
      <c r="JV321" s="25">
        <f t="shared" si="921"/>
        <v>0</v>
      </c>
      <c r="JW321" s="25">
        <f>ROUND(IF(EN321="Cống tròn",IF(EN321="Cống tròn",JX321+FF321,0),IF(EN321="Cống hộp",IF(EN321="Cống hộp",JX321+GP321,0),IF(OR(EN321="Rãnh xây",EN321="Rãnh bê tông"),IF(OR(EN321="Rãnh xây",EN321="Rãnh bê tông"),JX321+GP321,0),IF(EN321="ống nhựa",IF(EN321="Ống nhựa",JX321+HT321,0),IF(EN321="Rãnh thang",IF(EN321="Rãnh thang",JS321+#REF!,0),0))))),2)</f>
        <v>41.7</v>
      </c>
      <c r="JX321" s="27">
        <v>41.6</v>
      </c>
      <c r="JY321" s="25">
        <f t="shared" si="922"/>
        <v>41.7</v>
      </c>
      <c r="JZ321" s="25">
        <f t="shared" si="923"/>
        <v>0</v>
      </c>
      <c r="KA321" s="25">
        <f t="shared" si="924"/>
        <v>0</v>
      </c>
      <c r="KB321" s="25">
        <f t="shared" si="925"/>
        <v>0</v>
      </c>
      <c r="KC321" s="25">
        <f t="shared" si="926"/>
        <v>0</v>
      </c>
      <c r="KD321" s="28" t="s">
        <v>98</v>
      </c>
      <c r="KE321" s="27">
        <v>0</v>
      </c>
      <c r="KF321" s="25">
        <f t="shared" si="927"/>
        <v>1.509999999999998</v>
      </c>
      <c r="KG321" s="25">
        <f t="shared" si="1045"/>
        <v>1.509999999999998</v>
      </c>
      <c r="KH321" s="27">
        <v>0</v>
      </c>
      <c r="KI321" s="25">
        <f t="shared" si="928"/>
        <v>1.5</v>
      </c>
      <c r="KJ321" s="25">
        <f t="shared" si="1046"/>
        <v>1.5</v>
      </c>
      <c r="KK321" s="25">
        <f t="shared" si="929"/>
        <v>0</v>
      </c>
      <c r="KL321" s="25">
        <f t="shared" si="930"/>
        <v>0</v>
      </c>
      <c r="KM321" s="25">
        <f t="shared" si="1047"/>
        <v>0</v>
      </c>
      <c r="KN321" s="25">
        <f t="shared" si="931"/>
        <v>0</v>
      </c>
      <c r="KO321" s="25">
        <f t="shared" si="932"/>
        <v>0</v>
      </c>
      <c r="KP321" s="25">
        <f t="shared" si="1048"/>
        <v>0</v>
      </c>
      <c r="KQ321" s="25">
        <f t="shared" si="933"/>
        <v>0.2</v>
      </c>
      <c r="KR321" s="25">
        <f t="shared" si="934"/>
        <v>0.2</v>
      </c>
      <c r="KS321" s="25">
        <f t="shared" si="1049"/>
        <v>0.2</v>
      </c>
      <c r="KT321" s="25">
        <f t="shared" si="935"/>
        <v>0</v>
      </c>
      <c r="KU321" s="25">
        <f t="shared" si="936"/>
        <v>0</v>
      </c>
      <c r="KV321" s="25">
        <f t="shared" si="1050"/>
        <v>0</v>
      </c>
      <c r="KW321" s="25">
        <f t="shared" ref="KW321:KW352" si="1079">IF(OR(KD321="Đào đất",KD321="Đào đất + đào đá"),IF(KF321&lt;=FJ321+FL321,0,IF(KF321&gt;=FJ321+FL321+FN321,FN321,KF321-(FJ321+FL321))),0)</f>
        <v>0</v>
      </c>
      <c r="KX321" s="25">
        <f t="shared" si="937"/>
        <v>0</v>
      </c>
      <c r="KY321" s="25">
        <f t="shared" si="1051"/>
        <v>0</v>
      </c>
      <c r="KZ321" s="25">
        <f t="shared" si="938"/>
        <v>0</v>
      </c>
      <c r="LA321" s="25">
        <f t="shared" si="939"/>
        <v>0</v>
      </c>
      <c r="LB321" s="25">
        <f t="shared" si="1052"/>
        <v>0</v>
      </c>
      <c r="LC321" s="25">
        <f t="shared" si="940"/>
        <v>1.4</v>
      </c>
      <c r="LD321" s="25">
        <f t="shared" si="941"/>
        <v>1.4</v>
      </c>
      <c r="LE321" s="25">
        <f t="shared" si="1053"/>
        <v>1.4</v>
      </c>
      <c r="LF321" s="25">
        <f t="shared" si="942"/>
        <v>0</v>
      </c>
      <c r="LG321" s="25">
        <f t="shared" si="943"/>
        <v>0</v>
      </c>
      <c r="LH321" s="25">
        <f t="shared" si="1054"/>
        <v>0</v>
      </c>
      <c r="LI321" s="25">
        <f t="shared" si="944"/>
        <v>0</v>
      </c>
      <c r="LJ321" s="25">
        <f t="shared" si="945"/>
        <v>0</v>
      </c>
      <c r="LK321" s="25">
        <f t="shared" si="1055"/>
        <v>0</v>
      </c>
      <c r="LL321" s="25">
        <f t="shared" si="946"/>
        <v>0</v>
      </c>
      <c r="LM321" s="25">
        <f t="shared" si="947"/>
        <v>0</v>
      </c>
      <c r="LN321" s="25">
        <f t="shared" si="1056"/>
        <v>0</v>
      </c>
      <c r="LO321" s="25">
        <f t="shared" si="948"/>
        <v>0</v>
      </c>
      <c r="LP321" s="25">
        <f t="shared" si="949"/>
        <v>0</v>
      </c>
      <c r="LQ321" s="25">
        <f t="shared" si="1057"/>
        <v>0</v>
      </c>
      <c r="LR321" s="25">
        <f t="shared" si="950"/>
        <v>0</v>
      </c>
      <c r="LS321" s="25">
        <f t="shared" si="951"/>
        <v>0</v>
      </c>
      <c r="LT321" s="25">
        <f t="shared" si="1058"/>
        <v>0</v>
      </c>
      <c r="LU321" s="25">
        <f t="shared" si="952"/>
        <v>0</v>
      </c>
      <c r="LV321" s="25">
        <f t="shared" si="953"/>
        <v>0</v>
      </c>
      <c r="LW321" s="25">
        <f t="shared" si="1059"/>
        <v>0</v>
      </c>
      <c r="LX321" s="25">
        <f t="shared" si="954"/>
        <v>0</v>
      </c>
      <c r="LY321" s="25">
        <f t="shared" si="955"/>
        <v>0</v>
      </c>
      <c r="LZ321" s="25">
        <f t="shared" si="1060"/>
        <v>0</v>
      </c>
      <c r="MA321" s="25">
        <f t="shared" si="956"/>
        <v>0</v>
      </c>
      <c r="MB321" s="25">
        <f t="shared" si="957"/>
        <v>0</v>
      </c>
      <c r="MC321" s="25">
        <f t="shared" si="1061"/>
        <v>0</v>
      </c>
      <c r="MD321" s="25">
        <f t="shared" si="958"/>
        <v>0</v>
      </c>
      <c r="ME321" s="25">
        <f t="shared" si="959"/>
        <v>0</v>
      </c>
      <c r="MF321" s="25">
        <f t="shared" si="1062"/>
        <v>0</v>
      </c>
      <c r="MG321" s="25">
        <f t="shared" si="960"/>
        <v>0</v>
      </c>
      <c r="MH321" s="25">
        <f t="shared" si="961"/>
        <v>0</v>
      </c>
      <c r="MI321" s="25">
        <f t="shared" si="1063"/>
        <v>0</v>
      </c>
      <c r="MJ321" s="25">
        <f t="shared" si="962"/>
        <v>0</v>
      </c>
      <c r="MK321" s="25">
        <f t="shared" si="963"/>
        <v>0</v>
      </c>
      <c r="ML321" s="25">
        <f t="shared" si="1064"/>
        <v>0</v>
      </c>
      <c r="MM321" s="25">
        <f t="shared" si="964"/>
        <v>0</v>
      </c>
      <c r="MN321" s="25">
        <f t="shared" si="965"/>
        <v>0</v>
      </c>
      <c r="MO321" s="25">
        <f t="shared" si="1065"/>
        <v>0</v>
      </c>
      <c r="MP321" s="25">
        <f t="shared" si="966"/>
        <v>0</v>
      </c>
      <c r="MQ321" s="25">
        <f t="shared" si="967"/>
        <v>0</v>
      </c>
      <c r="MR321" s="25">
        <f t="shared" si="1066"/>
        <v>0</v>
      </c>
      <c r="MS321" s="29">
        <v>1.4</v>
      </c>
      <c r="MT321" s="29">
        <v>0</v>
      </c>
      <c r="MU321" s="29">
        <v>1</v>
      </c>
      <c r="MV321" s="29">
        <v>1</v>
      </c>
      <c r="MW321" s="25">
        <f t="shared" si="968"/>
        <v>1.4</v>
      </c>
      <c r="MX321" s="25">
        <f t="shared" si="969"/>
        <v>2.11</v>
      </c>
      <c r="MY321" s="25">
        <f t="shared" si="970"/>
        <v>0</v>
      </c>
      <c r="MZ321" s="25">
        <f t="shared" si="971"/>
        <v>0</v>
      </c>
      <c r="NA321" s="25">
        <f t="shared" si="972"/>
        <v>1.4</v>
      </c>
      <c r="NB321" s="25">
        <f t="shared" si="973"/>
        <v>2.1</v>
      </c>
      <c r="NC321" s="25">
        <f t="shared" si="974"/>
        <v>0</v>
      </c>
      <c r="ND321" s="25">
        <f t="shared" si="975"/>
        <v>0</v>
      </c>
      <c r="NE321" s="25">
        <f t="shared" si="1067"/>
        <v>1.4</v>
      </c>
      <c r="NF321" s="25">
        <f t="shared" si="1067"/>
        <v>2.105</v>
      </c>
      <c r="NG321" s="25">
        <f t="shared" si="1067"/>
        <v>0</v>
      </c>
      <c r="NH321" s="25">
        <f t="shared" si="976"/>
        <v>0</v>
      </c>
      <c r="NI321" s="25">
        <f t="shared" si="977"/>
        <v>78.94</v>
      </c>
      <c r="NJ321" s="25">
        <f t="shared" si="978"/>
        <v>0</v>
      </c>
      <c r="NK321" s="25">
        <f t="shared" si="979"/>
        <v>78.94</v>
      </c>
      <c r="NL321" s="25">
        <f t="shared" si="980"/>
        <v>68.2</v>
      </c>
      <c r="NM321" s="25">
        <f t="shared" si="981"/>
        <v>0</v>
      </c>
      <c r="NN321" s="25">
        <f t="shared" si="1068"/>
        <v>68.2</v>
      </c>
      <c r="NO321" s="25">
        <f t="shared" si="982"/>
        <v>0</v>
      </c>
      <c r="NP321" s="25">
        <f t="shared" si="983"/>
        <v>0</v>
      </c>
      <c r="NQ321" s="25">
        <f t="shared" si="1069"/>
        <v>0</v>
      </c>
      <c r="NR321" s="25">
        <f t="shared" si="984"/>
        <v>0</v>
      </c>
      <c r="NS321" s="25">
        <f t="shared" si="985"/>
        <v>0</v>
      </c>
      <c r="NT321" s="25">
        <f t="shared" si="1070"/>
        <v>0</v>
      </c>
      <c r="NU321" s="25">
        <f t="shared" si="986"/>
        <v>0</v>
      </c>
      <c r="NV321" s="25">
        <f t="shared" si="987"/>
        <v>0</v>
      </c>
      <c r="NW321" s="25">
        <f t="shared" si="1071"/>
        <v>0</v>
      </c>
      <c r="NX321" s="25">
        <f t="shared" si="1072"/>
        <v>68.2</v>
      </c>
      <c r="NY321" s="25">
        <f t="shared" si="1072"/>
        <v>0</v>
      </c>
      <c r="NZ321" s="25">
        <f t="shared" si="1073"/>
        <v>68.2</v>
      </c>
      <c r="OA321" s="25">
        <f t="shared" si="1074"/>
        <v>10.74</v>
      </c>
      <c r="OB321" s="25">
        <f t="shared" si="1074"/>
        <v>0</v>
      </c>
      <c r="OC321" s="25">
        <f t="shared" si="1075"/>
        <v>10.74</v>
      </c>
      <c r="OD321" s="25">
        <f t="shared" si="1076"/>
        <v>68.2</v>
      </c>
      <c r="OE321" s="25">
        <f t="shared" si="1076"/>
        <v>0</v>
      </c>
      <c r="OF321" s="25">
        <f t="shared" si="1076"/>
        <v>68.2</v>
      </c>
      <c r="OG321" s="25">
        <f t="shared" si="988"/>
        <v>0</v>
      </c>
      <c r="OH321" s="25">
        <f t="shared" si="989"/>
        <v>0</v>
      </c>
      <c r="OI321" s="25">
        <f t="shared" si="990"/>
        <v>0</v>
      </c>
      <c r="OJ321" s="25">
        <f t="shared" si="991"/>
        <v>0</v>
      </c>
      <c r="OK321" s="25">
        <f t="shared" si="992"/>
        <v>0</v>
      </c>
      <c r="OL321" s="25">
        <f t="shared" si="993"/>
        <v>0</v>
      </c>
      <c r="OM321" s="25">
        <f t="shared" si="1077"/>
        <v>0</v>
      </c>
      <c r="ON321" s="25">
        <f t="shared" si="1077"/>
        <v>0</v>
      </c>
      <c r="OO321" s="25">
        <f t="shared" si="1077"/>
        <v>0</v>
      </c>
      <c r="OP321" s="25">
        <f t="shared" si="994"/>
        <v>0</v>
      </c>
      <c r="OQ321" s="25">
        <f t="shared" si="995"/>
        <v>0</v>
      </c>
      <c r="OR321" s="25">
        <f t="shared" si="1078"/>
        <v>0</v>
      </c>
      <c r="OS321" s="19">
        <v>536013.27</v>
      </c>
      <c r="OT321" s="19">
        <v>2371857.6800000002</v>
      </c>
    </row>
    <row r="322" spans="1:410" ht="33" customHeight="1" x14ac:dyDescent="0.25">
      <c r="A322" s="18"/>
      <c r="B322" s="18" t="s">
        <v>1129</v>
      </c>
      <c r="C322" s="18">
        <v>809.59</v>
      </c>
      <c r="D322" s="16" t="e">
        <f>_xlfn.IFNA(INDEX(#REF!,MATCH(E322,#REF!,0)),0)</f>
        <v>#REF!</v>
      </c>
      <c r="E322" s="18" t="s">
        <v>1144</v>
      </c>
      <c r="F322" s="16" t="s">
        <v>765</v>
      </c>
      <c r="G322" s="16" t="s">
        <v>766</v>
      </c>
      <c r="H322" s="16" t="s">
        <v>767</v>
      </c>
      <c r="I322" s="16" t="s">
        <v>768</v>
      </c>
      <c r="J322" s="16" t="s">
        <v>769</v>
      </c>
      <c r="K322" s="16" t="s">
        <v>770</v>
      </c>
      <c r="L322" s="16" t="s">
        <v>771</v>
      </c>
      <c r="M322" s="18">
        <v>2.94</v>
      </c>
      <c r="N322" s="18">
        <v>1.94</v>
      </c>
      <c r="O322" s="18">
        <v>3.34</v>
      </c>
      <c r="P322" s="18">
        <v>2.34</v>
      </c>
      <c r="Q322" s="18">
        <v>0.1</v>
      </c>
      <c r="R322" s="18">
        <v>3.14</v>
      </c>
      <c r="S322" s="18">
        <v>2.14</v>
      </c>
      <c r="T322" s="18">
        <v>0.2</v>
      </c>
      <c r="U322" s="18">
        <v>0</v>
      </c>
      <c r="V322" s="18">
        <v>0</v>
      </c>
      <c r="W322" s="18">
        <v>0</v>
      </c>
      <c r="X322" s="18">
        <v>2.94</v>
      </c>
      <c r="Y322" s="18">
        <v>1.9</v>
      </c>
      <c r="Z322" s="20">
        <f t="shared" si="996"/>
        <v>2.1</v>
      </c>
      <c r="AA322" s="18">
        <v>0.22</v>
      </c>
      <c r="AB322" s="18">
        <v>0</v>
      </c>
      <c r="AC322" s="18">
        <v>0</v>
      </c>
      <c r="AD322" s="18">
        <v>0</v>
      </c>
      <c r="AE322" s="18">
        <v>0</v>
      </c>
      <c r="AF322" s="18">
        <v>0</v>
      </c>
      <c r="AG322" s="18">
        <v>2.5</v>
      </c>
      <c r="AH322" s="18">
        <v>1.5</v>
      </c>
      <c r="AI322" s="20">
        <f t="shared" si="997"/>
        <v>2.25</v>
      </c>
      <c r="AJ322" s="18">
        <v>0</v>
      </c>
      <c r="AK322" s="18">
        <v>0</v>
      </c>
      <c r="AL322" s="20">
        <f t="shared" si="998"/>
        <v>0</v>
      </c>
      <c r="AM322" s="18">
        <v>2.94</v>
      </c>
      <c r="AN322" s="18">
        <v>1.5</v>
      </c>
      <c r="AO322" s="18">
        <v>0.15</v>
      </c>
      <c r="AP322" s="18">
        <v>0.22</v>
      </c>
      <c r="AQ322" s="18">
        <v>2.94</v>
      </c>
      <c r="AR322" s="18">
        <v>1.72</v>
      </c>
      <c r="AS322" s="18">
        <v>0.12</v>
      </c>
      <c r="AT322" s="18">
        <v>0.11</v>
      </c>
      <c r="AU322" s="18">
        <v>0</v>
      </c>
      <c r="AV322" s="18">
        <v>1</v>
      </c>
      <c r="AW322" s="18">
        <v>0</v>
      </c>
      <c r="AX322" s="18">
        <v>0</v>
      </c>
      <c r="AY322" s="18">
        <v>0</v>
      </c>
      <c r="AZ322" s="18">
        <v>0</v>
      </c>
      <c r="BA322" s="18">
        <v>0</v>
      </c>
      <c r="BB322" s="18">
        <v>0</v>
      </c>
      <c r="BC322" s="18">
        <v>0</v>
      </c>
      <c r="BD322" s="18">
        <v>0</v>
      </c>
      <c r="BE322" s="18">
        <v>2</v>
      </c>
      <c r="BF322" s="18">
        <v>0</v>
      </c>
      <c r="BG322" s="18">
        <v>0</v>
      </c>
      <c r="BH322" s="18">
        <v>0</v>
      </c>
      <c r="BI322" s="18">
        <v>0</v>
      </c>
      <c r="BJ322" s="18">
        <v>0</v>
      </c>
      <c r="BK322" s="18">
        <v>0</v>
      </c>
      <c r="BL322" s="18">
        <v>0</v>
      </c>
      <c r="BM322" s="18">
        <v>0</v>
      </c>
      <c r="BN322" s="18">
        <v>0</v>
      </c>
      <c r="BO322" s="18">
        <v>0</v>
      </c>
      <c r="BP322" s="18">
        <v>2</v>
      </c>
      <c r="BQ322" s="18">
        <v>0</v>
      </c>
      <c r="BR322" s="18">
        <v>0</v>
      </c>
      <c r="BS322" s="18">
        <v>0</v>
      </c>
      <c r="BT322" s="18">
        <v>0</v>
      </c>
      <c r="BU322" s="18">
        <v>0</v>
      </c>
      <c r="BV322" s="18">
        <v>0</v>
      </c>
      <c r="BW322" s="18">
        <v>0</v>
      </c>
      <c r="BX322" s="18">
        <v>0</v>
      </c>
      <c r="BY322" s="18">
        <v>0</v>
      </c>
      <c r="BZ322" s="18">
        <v>0</v>
      </c>
      <c r="CA322" s="16" t="e">
        <f>_xlfn.IFNA(IF(RIGHT(D322,2)="=G",0,INDEX(#REF!,MATCH(E322,#REF!,0))),0)</f>
        <v>#REF!</v>
      </c>
      <c r="CB322" s="16" t="s">
        <v>776</v>
      </c>
      <c r="CC322" s="18">
        <v>0</v>
      </c>
      <c r="CD322" s="18">
        <v>0</v>
      </c>
      <c r="CE322" s="18">
        <v>1.7</v>
      </c>
      <c r="CF322" s="18">
        <v>0.89</v>
      </c>
      <c r="CG322" s="18">
        <v>0.12</v>
      </c>
      <c r="CH322" s="18">
        <v>3</v>
      </c>
      <c r="CI322" s="16" t="s">
        <v>98</v>
      </c>
      <c r="CJ322" s="18">
        <v>0</v>
      </c>
      <c r="CK322" s="20">
        <f t="shared" si="864"/>
        <v>1.8</v>
      </c>
      <c r="CL322" s="20">
        <f t="shared" si="999"/>
        <v>1.8</v>
      </c>
      <c r="CM322" s="18">
        <v>29.51</v>
      </c>
      <c r="CN322" s="18">
        <v>42.64</v>
      </c>
      <c r="CO322" s="18">
        <v>41.801000000000002</v>
      </c>
      <c r="CP322" s="22">
        <f t="shared" si="865"/>
        <v>41.8</v>
      </c>
      <c r="CQ322" s="22">
        <f t="shared" si="866"/>
        <v>40</v>
      </c>
      <c r="CR322" s="22">
        <f t="shared" si="1000"/>
        <v>1.8</v>
      </c>
      <c r="CS322" s="22">
        <f t="shared" si="867"/>
        <v>40.099999999999994</v>
      </c>
      <c r="CT322" s="22">
        <f t="shared" si="868"/>
        <v>40.299999999999997</v>
      </c>
      <c r="CU322" s="18">
        <v>40.299999999999997</v>
      </c>
      <c r="CV322" s="22">
        <f t="shared" si="1001"/>
        <v>2.1</v>
      </c>
      <c r="CW322" s="22">
        <f t="shared" si="869"/>
        <v>0</v>
      </c>
      <c r="CX322" s="22">
        <f t="shared" si="870"/>
        <v>0</v>
      </c>
      <c r="CY322" s="22">
        <f t="shared" si="871"/>
        <v>42.37</v>
      </c>
      <c r="CZ322" s="22">
        <f t="shared" si="872"/>
        <v>42.52</v>
      </c>
      <c r="DA322" s="18">
        <v>42.64</v>
      </c>
      <c r="DB322" s="20">
        <f t="shared" si="1002"/>
        <v>2.64</v>
      </c>
      <c r="DC322" s="20">
        <f t="shared" si="1003"/>
        <v>0.84</v>
      </c>
      <c r="DD322" s="20">
        <f t="shared" si="1004"/>
        <v>1.8000000000000003</v>
      </c>
      <c r="DE322" s="20">
        <f t="shared" si="873"/>
        <v>0.1</v>
      </c>
      <c r="DF322" s="20">
        <f t="shared" si="874"/>
        <v>0.2</v>
      </c>
      <c r="DG322" s="20">
        <f t="shared" si="875"/>
        <v>1.5</v>
      </c>
      <c r="DH322" s="20">
        <f t="shared" si="876"/>
        <v>0</v>
      </c>
      <c r="DI322" s="20">
        <f t="shared" si="877"/>
        <v>0</v>
      </c>
      <c r="DJ322" s="20">
        <f t="shared" si="878"/>
        <v>0</v>
      </c>
      <c r="DK322" s="20">
        <f t="shared" si="1005"/>
        <v>1.8</v>
      </c>
      <c r="DL322" s="20">
        <f t="shared" si="1006"/>
        <v>0</v>
      </c>
      <c r="DM322" s="20">
        <f t="shared" si="1007"/>
        <v>0</v>
      </c>
      <c r="DN322" s="20">
        <f t="shared" si="1008"/>
        <v>0</v>
      </c>
      <c r="DO322" s="18">
        <v>2.54</v>
      </c>
      <c r="DP322" s="18">
        <v>0</v>
      </c>
      <c r="DQ322" s="18">
        <v>1</v>
      </c>
      <c r="DR322" s="18">
        <v>1</v>
      </c>
      <c r="DS322" s="25">
        <f t="shared" si="1009"/>
        <v>2.54</v>
      </c>
      <c r="DT322" s="25">
        <f t="shared" si="1010"/>
        <v>0</v>
      </c>
      <c r="DU322" s="25">
        <f t="shared" si="1011"/>
        <v>4.57</v>
      </c>
      <c r="DV322" s="25">
        <f t="shared" si="1012"/>
        <v>0</v>
      </c>
      <c r="DW322" s="25">
        <f t="shared" si="1013"/>
        <v>4.57</v>
      </c>
      <c r="DX322" s="25">
        <f t="shared" si="1014"/>
        <v>15.26</v>
      </c>
      <c r="DY322" s="25">
        <f t="shared" si="1015"/>
        <v>0</v>
      </c>
      <c r="DZ322" s="25">
        <f t="shared" si="1016"/>
        <v>15.26</v>
      </c>
      <c r="EA322" s="25">
        <f t="shared" si="1017"/>
        <v>10.68</v>
      </c>
      <c r="EB322" s="25">
        <f t="shared" si="1018"/>
        <v>0</v>
      </c>
      <c r="EC322" s="25">
        <f t="shared" si="1019"/>
        <v>10.68</v>
      </c>
      <c r="ED322" s="25">
        <f t="shared" si="1020"/>
        <v>4.58</v>
      </c>
      <c r="EE322" s="25">
        <f t="shared" si="1020"/>
        <v>0</v>
      </c>
      <c r="EF322" s="25">
        <f t="shared" si="1021"/>
        <v>4.58</v>
      </c>
      <c r="EG322" s="25">
        <f t="shared" si="1022"/>
        <v>10.68</v>
      </c>
      <c r="EH322" s="25">
        <f t="shared" si="1022"/>
        <v>0</v>
      </c>
      <c r="EI322" s="25">
        <f t="shared" si="1023"/>
        <v>10.68</v>
      </c>
      <c r="EJ322" s="18">
        <v>809.59</v>
      </c>
      <c r="EK322" s="18">
        <v>772.56</v>
      </c>
      <c r="EL322" s="18" t="s">
        <v>1144</v>
      </c>
      <c r="EM322" s="18" t="s">
        <v>1145</v>
      </c>
      <c r="EN322" s="16" t="s">
        <v>774</v>
      </c>
      <c r="EO322" s="16" t="s">
        <v>132</v>
      </c>
      <c r="EP322" s="16" t="e">
        <f>IF(OR(EN322="Cống tròn",EN322="Cống hộp",EN322="Ống nhựa"),INDEX(#REF!,MATCH(E322,#REF!,0)),IF(OR(EN322="Rãnh xây",EN322="Rãnh bê tông"),INDEX(#REF!,MATCH(E322,#REF!,0)),0))</f>
        <v>#REF!</v>
      </c>
      <c r="EQ322" s="18">
        <v>35.180000000000085</v>
      </c>
      <c r="ER322" s="18">
        <v>1</v>
      </c>
      <c r="ES322" s="25">
        <f t="shared" si="1024"/>
        <v>35</v>
      </c>
      <c r="ET322" s="1" t="e">
        <f>_xlfn.IFNA(IF(EN322="Cống tròn",INDEX(#REF!,MATCH(E322,#REF!,0)),IF(EN322="Cống hộp",INDEX(#REF!,MATCH(E322,#REF!,0)),EU322&amp;" ,"&amp;EV322)),0)</f>
        <v>#REF!</v>
      </c>
      <c r="EU322" s="16" t="s">
        <v>769</v>
      </c>
      <c r="EV322" s="16" t="s">
        <v>775</v>
      </c>
      <c r="EW322" s="16" t="e">
        <f>_xlfn.IFNA(INDEX(#REF!,MATCH(E322,#REF!,0)),0)</f>
        <v>#REF!</v>
      </c>
      <c r="EX322" s="16"/>
      <c r="EY322" s="18">
        <v>0</v>
      </c>
      <c r="EZ322" s="18">
        <v>0</v>
      </c>
      <c r="FA322" s="18">
        <v>0</v>
      </c>
      <c r="FB322" s="18">
        <v>0</v>
      </c>
      <c r="FC322" s="18">
        <v>0</v>
      </c>
      <c r="FD322" s="25">
        <f t="shared" si="879"/>
        <v>0</v>
      </c>
      <c r="FE322" s="25">
        <f t="shared" si="1025"/>
        <v>0</v>
      </c>
      <c r="FF322" s="18">
        <v>0.1</v>
      </c>
      <c r="FG322" s="18">
        <v>2</v>
      </c>
      <c r="FH322" s="18">
        <v>1</v>
      </c>
      <c r="FI322" s="25">
        <f t="shared" si="1026"/>
        <v>1.2</v>
      </c>
      <c r="FJ322" s="18">
        <v>0</v>
      </c>
      <c r="FK322" s="18">
        <v>0</v>
      </c>
      <c r="FL322" s="18">
        <v>0.2</v>
      </c>
      <c r="FM322" s="18">
        <v>1.4</v>
      </c>
      <c r="FN322" s="18">
        <v>0</v>
      </c>
      <c r="FO322" s="25">
        <f t="shared" si="1027"/>
        <v>1.4</v>
      </c>
      <c r="FP322" s="18">
        <v>1.4999999999999999E-2</v>
      </c>
      <c r="FQ322" s="18">
        <v>1</v>
      </c>
      <c r="FR322" s="25">
        <f t="shared" si="880"/>
        <v>34</v>
      </c>
      <c r="FS322" s="25">
        <f t="shared" si="881"/>
        <v>0.495</v>
      </c>
      <c r="FT322" s="25">
        <f t="shared" si="882"/>
        <v>34.494999999999997</v>
      </c>
      <c r="FU322" s="25">
        <f t="shared" si="883"/>
        <v>-0.68500000000008754</v>
      </c>
      <c r="FV322" s="25" t="str">
        <f t="shared" si="1028"/>
        <v>Thêm 01</v>
      </c>
      <c r="FW322" s="25">
        <f t="shared" si="1029"/>
        <v>0.33</v>
      </c>
      <c r="FX322" s="16"/>
      <c r="FY322" s="16"/>
      <c r="FZ322" s="16"/>
      <c r="GA322" s="16"/>
      <c r="GB322" s="19">
        <v>0</v>
      </c>
      <c r="GC322" s="19">
        <v>0</v>
      </c>
      <c r="GD322" s="19">
        <v>0</v>
      </c>
      <c r="GE322" s="19">
        <v>0</v>
      </c>
      <c r="GF322" s="19">
        <v>0</v>
      </c>
      <c r="GG322" s="19">
        <v>0</v>
      </c>
      <c r="GH322" s="19">
        <v>0</v>
      </c>
      <c r="GI322" s="19">
        <v>0</v>
      </c>
      <c r="GJ322" s="19">
        <v>0</v>
      </c>
      <c r="GK322" s="19">
        <v>0</v>
      </c>
      <c r="GL322" s="25">
        <f t="shared" si="884"/>
        <v>0</v>
      </c>
      <c r="GM322" s="25">
        <f t="shared" si="1030"/>
        <v>0</v>
      </c>
      <c r="GN322" s="19">
        <v>0</v>
      </c>
      <c r="GO322" s="19">
        <v>0</v>
      </c>
      <c r="GP322" s="19">
        <v>0</v>
      </c>
      <c r="GQ322" s="19">
        <v>0</v>
      </c>
      <c r="GR322" s="1" t="e">
        <f>_xlfn.IFNA(INDEX(#REF!,MATCH(E322,#REF!,0)),0)</f>
        <v>#REF!</v>
      </c>
      <c r="GS322" s="16"/>
      <c r="GT322" s="18">
        <v>0</v>
      </c>
      <c r="GU322" s="18">
        <v>0</v>
      </c>
      <c r="GV322" s="18">
        <v>0</v>
      </c>
      <c r="GW322" s="18">
        <v>0</v>
      </c>
      <c r="GX322" s="25">
        <f t="shared" si="885"/>
        <v>0</v>
      </c>
      <c r="GY322" s="25">
        <f t="shared" si="886"/>
        <v>0</v>
      </c>
      <c r="GZ322" s="25">
        <f t="shared" si="1031"/>
        <v>0</v>
      </c>
      <c r="HA322" s="1" t="e" cm="1">
        <f t="array" ref="HA322">INDEX(#REF!,MATCH(EJ322&amp;EK322&amp;HD322&amp;HE322&amp;HF322,#REF!&amp;#REF!&amp;#REF!&amp;#REF!&amp;#REF!,0))</f>
        <v>#REF!</v>
      </c>
      <c r="HB322" s="16"/>
      <c r="HC322" s="25">
        <f t="shared" si="1032"/>
        <v>0</v>
      </c>
      <c r="HD322" s="18">
        <v>0</v>
      </c>
      <c r="HE322" s="18">
        <v>0</v>
      </c>
      <c r="HF322" s="18">
        <v>0</v>
      </c>
      <c r="HG322" s="1" t="e" cm="1">
        <f t="array" ref="HG322">INDEX(#REF!,MATCH(EJ322&amp;EK322&amp;HJ322&amp;HK322&amp;HL322,#REF!&amp;#REF!&amp;#REF!&amp;#REF!&amp;#REF!,0))</f>
        <v>#REF!</v>
      </c>
      <c r="HH322" s="16"/>
      <c r="HI322" s="25">
        <f t="shared" si="1033"/>
        <v>0</v>
      </c>
      <c r="HJ322" s="25">
        <f t="shared" si="1034"/>
        <v>0</v>
      </c>
      <c r="HK322" s="19">
        <v>0</v>
      </c>
      <c r="HL322" s="19">
        <v>0</v>
      </c>
      <c r="HM322" s="18">
        <v>0.01</v>
      </c>
      <c r="HN322" s="18">
        <v>1</v>
      </c>
      <c r="HO322" s="25">
        <f t="shared" si="1035"/>
        <v>0</v>
      </c>
      <c r="HP322" s="25">
        <f t="shared" si="1036"/>
        <v>0</v>
      </c>
      <c r="HQ322" s="25">
        <f t="shared" si="1037"/>
        <v>0</v>
      </c>
      <c r="HR322" s="25">
        <f t="shared" si="1038"/>
        <v>0</v>
      </c>
      <c r="HS322" s="25">
        <f t="shared" si="1039"/>
        <v>0</v>
      </c>
      <c r="HT322" s="19">
        <v>0</v>
      </c>
      <c r="HU322" s="19">
        <v>0</v>
      </c>
      <c r="HV322" s="19">
        <v>0</v>
      </c>
      <c r="HW322" s="25">
        <f t="shared" si="1040"/>
        <v>0</v>
      </c>
      <c r="HX322" s="19">
        <v>0</v>
      </c>
      <c r="HY322" s="19">
        <v>0</v>
      </c>
      <c r="HZ322" s="18">
        <v>41.8</v>
      </c>
      <c r="IA322" s="20">
        <f>ROUND(IF(EN322="Cống tròn",IF(EN322="Cống tròn",IF(EU322="Không có móng",IQ322-FF322,IF(EU322="Đế",IP322-FN322,IF(OR(EU322="Móng bê tông",EU322="Móng bê tông kết hợp đế"),II322-FJ322,0))),0),IF(EN322="Cống hộp",IF(AND(EN322="Cống hộp",EU322="Không có móng"),IQ322-GF322,IF(AND(EN322="Cống hộp",EU322="Móng bê tông"),IJ322-GB322,0)),IF(OR(EN322="Rãnh xây",EN322="Rãnh bê tông"),IF(OR(EN322="Rãnh xây",EN322="Rãnh bê tông"),IK322-GB322,0),IF(EN322="Ống nhựa",IF(AND(EN322="Ống nhựa",EU322="Không đắp cát"),IQ322-HT322,IF(AND(EN322="Ống nhựa",EU322="Đắp cát"),IH322-HX322,0)),IF(EN322="Rãnh thang",IF(EN322="Rãnh thang",IF(EU322="Móng bê tông",#REF!-#REF!,IQ322),0),0))))),2)</f>
        <v>40.299999999999997</v>
      </c>
      <c r="IB322" s="20">
        <f t="shared" si="1041"/>
        <v>1.5</v>
      </c>
      <c r="IC322" s="20">
        <f t="shared" si="887"/>
        <v>40.299999999999997</v>
      </c>
      <c r="ID322" s="20">
        <f t="shared" si="888"/>
        <v>0</v>
      </c>
      <c r="IE322" s="20">
        <f t="shared" si="889"/>
        <v>0</v>
      </c>
      <c r="IF322" s="20">
        <f t="shared" si="890"/>
        <v>0</v>
      </c>
      <c r="IG322" s="20">
        <f>IF(EN322="Rãnh thang",IF(AND(EN322="Rãnh thang",EU322="Móng bê tông"),IQ322-#REF!,0),IF(EN322="Ống nhựa",IF(AND(EN322="Ống nhựa",EU322="Đắp cát"),IQ322-HT322,0),IF(EN322="Cống tròn",IF(EN322="Cống tròn",IF(OR(EU322="Móng bê tông",EU322="Móng bê tông kết hợp đế"),IM322-FL322,0),0),IF(EN322="Cống hộp",IF(AND(EN322="Cống hộp",EU322="Móng bê tông"),IN322-GD322,0),IF(OR(EN322="Rãnh xây",EN322="Rãnh bê tông"),IF(AND(EN322="Rãnh xây",EU322="Móng bê tông"),IO322-GD322,IF(AND(EN322="Rãnh bê tông",EU322="Móng bê tông"),IO322-GD322,0)),0)))))</f>
        <v>40.299999999999997</v>
      </c>
      <c r="IH322" s="20">
        <f t="shared" si="891"/>
        <v>0</v>
      </c>
      <c r="II322" s="20">
        <f t="shared" si="892"/>
        <v>40.299999999999997</v>
      </c>
      <c r="IJ322" s="20">
        <f t="shared" si="893"/>
        <v>0</v>
      </c>
      <c r="IK322" s="20">
        <f t="shared" si="894"/>
        <v>0</v>
      </c>
      <c r="IL322" s="20">
        <f t="shared" si="895"/>
        <v>40.5</v>
      </c>
      <c r="IM322" s="20">
        <f t="shared" si="896"/>
        <v>40.5</v>
      </c>
      <c r="IN322" s="20">
        <f t="shared" si="897"/>
        <v>0</v>
      </c>
      <c r="IO322" s="20">
        <f t="shared" si="898"/>
        <v>0</v>
      </c>
      <c r="IP322" s="20">
        <f t="shared" si="899"/>
        <v>0</v>
      </c>
      <c r="IQ322" s="18">
        <v>40.6</v>
      </c>
      <c r="IR322" s="25">
        <f t="shared" si="1042"/>
        <v>0</v>
      </c>
      <c r="IS322" s="25">
        <f t="shared" si="900"/>
        <v>0</v>
      </c>
      <c r="IT322" s="25">
        <f t="shared" si="901"/>
        <v>0</v>
      </c>
      <c r="IU322" s="25">
        <f>ROUND(IF(EN322="Cống tròn",IF(EN322="Cống tròn",IV322+FF322,0),IF(EN322="Cống hộp",IF(EN322="Cống hộp",IV322+GP322,0),IF(OR(EN322="Rãnh xây",EN322="Rãnh bê tông"),IF(OR(EN322="Rãnh xây",EN322="Rãnh bê tông"),IV322+GP322,0),IF(EN322="ống nhựa",IF(EN322="Ống nhựa",IV322+HT322,0),IF(EN322="Rãnh thang",IF(EN322="Rãnh thang",IQ322+#REF!,0),0))))),2)</f>
        <v>41.66</v>
      </c>
      <c r="IV322" s="18">
        <v>41.56</v>
      </c>
      <c r="IW322" s="25">
        <f t="shared" si="902"/>
        <v>41.66</v>
      </c>
      <c r="IX322" s="25">
        <f t="shared" si="903"/>
        <v>0</v>
      </c>
      <c r="IY322" s="25">
        <f t="shared" si="904"/>
        <v>0</v>
      </c>
      <c r="IZ322" s="25">
        <f t="shared" si="905"/>
        <v>0</v>
      </c>
      <c r="JA322" s="25">
        <f t="shared" si="906"/>
        <v>0</v>
      </c>
      <c r="JB322" s="18">
        <v>41.77</v>
      </c>
      <c r="JC322" s="20">
        <f>ROUND(IF(EN322="Cống tròn",IF(EN322="Cống tròn",IF(EU322="Không có móng",JS322-FF322,IF(EU322="Đế",JR322-FN322,IF(OR(EU322="Móng bê tông",EU322="Móng bê tông kết hợp đế"),JK322-FJ322,0))),0),IF(EN322="Cống hộp",IF(AND(EN322="Cống hộp",EU322="Không có móng"),JS322-GF322,IF(AND(EN322="Cống hộp",EU322="Móng bê tông"),JL322-GB322,0)),IF(OR(EN322="Rãnh xây",EN322="Rãnh bê tông"),IF(OR(EN322="Rãnh xây",EN322="Rãnh bê tông"),JM322-GB322,0),IF(EN322="Ống nhựa",IF(AND(EN322="Ống nhựa",EU322="Không đắp cát"),JS322-HT322,IF(AND(EN322="Ống nhựa",EU322="Đắp cát"),JJ322-HX322,0)),IF(EN322="Rãnh thang",IF(EN322="Rãnh thang",IF(EU322="Móng bê tông",#REF!-#REF!,JS322),0),0))))),2)</f>
        <v>40.26</v>
      </c>
      <c r="JD322" s="20">
        <f t="shared" si="1043"/>
        <v>1.5100000000000051</v>
      </c>
      <c r="JE322" s="20">
        <f t="shared" si="907"/>
        <v>40.26</v>
      </c>
      <c r="JF322" s="20">
        <f t="shared" si="908"/>
        <v>0</v>
      </c>
      <c r="JG322" s="20">
        <f t="shared" si="909"/>
        <v>0</v>
      </c>
      <c r="JH322" s="20">
        <f t="shared" si="910"/>
        <v>0</v>
      </c>
      <c r="JI322" s="20">
        <f>IF(EN322="Rãnh thang",IF(AND(EN322="Rãnh thang",EU322="Móng bê tông"),JS322-#REF!,0),IF(EN322="Ống nhựa",IF(AND(EN322="Ống nhựa",EU322="Đắp cát"),JS322-HT322,0),IF(EN322="Cống tròn",IF(EN322="Cống tròn",IF(OR(EU322="Móng bê tông",EU322="Móng bê tông kết hợp đế"),JO322-FL322,0),0),IF(EN322="Cống hộp",IF(AND(EN322="Cống hộp",EU322="Móng bê tông"),JP322-GD322,0),IF(OR(EN322="Rãnh xây",EN322="Rãnh bê tông"),IF(AND(EN322="Rãnh xây",EU322="Móng bê tông"),JQ322-GD322,IF(AND(EN322="Rãnh bê tông",EU322="Móng bê tông"),JQ322-GD322,0)),0)))))</f>
        <v>40.26</v>
      </c>
      <c r="JJ322" s="20">
        <f t="shared" si="911"/>
        <v>0</v>
      </c>
      <c r="JK322" s="20">
        <f t="shared" si="912"/>
        <v>40.26</v>
      </c>
      <c r="JL322" s="20">
        <f t="shared" si="913"/>
        <v>0</v>
      </c>
      <c r="JM322" s="20">
        <f t="shared" si="914"/>
        <v>0</v>
      </c>
      <c r="JN322" s="20">
        <f t="shared" si="915"/>
        <v>40.46</v>
      </c>
      <c r="JO322" s="20">
        <f t="shared" si="916"/>
        <v>40.46</v>
      </c>
      <c r="JP322" s="20">
        <f t="shared" si="917"/>
        <v>0</v>
      </c>
      <c r="JQ322" s="20">
        <f t="shared" si="918"/>
        <v>0</v>
      </c>
      <c r="JR322" s="20">
        <f t="shared" si="919"/>
        <v>0</v>
      </c>
      <c r="JS322" s="26">
        <v>40.56</v>
      </c>
      <c r="JT322" s="25">
        <f t="shared" si="1044"/>
        <v>0</v>
      </c>
      <c r="JU322" s="25">
        <f t="shared" si="920"/>
        <v>0</v>
      </c>
      <c r="JV322" s="25">
        <f t="shared" si="921"/>
        <v>0</v>
      </c>
      <c r="JW322" s="25">
        <f>ROUND(IF(EN322="Cống tròn",IF(EN322="Cống tròn",JX322+FF322,0),IF(EN322="Cống hộp",IF(EN322="Cống hộp",JX322+GP322,0),IF(OR(EN322="Rãnh xây",EN322="Rãnh bê tông"),IF(OR(EN322="Rãnh xây",EN322="Rãnh bê tông"),JX322+GP322,0),IF(EN322="ống nhựa",IF(EN322="Ống nhựa",JX322+HT322,0),IF(EN322="Rãnh thang",IF(EN322="Rãnh thang",JS322+#REF!,0),0))))),2)</f>
        <v>41.66</v>
      </c>
      <c r="JX322" s="27">
        <v>41.56</v>
      </c>
      <c r="JY322" s="25">
        <f t="shared" si="922"/>
        <v>41.66</v>
      </c>
      <c r="JZ322" s="25">
        <f t="shared" si="923"/>
        <v>0</v>
      </c>
      <c r="KA322" s="25">
        <f t="shared" si="924"/>
        <v>0</v>
      </c>
      <c r="KB322" s="25">
        <f t="shared" si="925"/>
        <v>0</v>
      </c>
      <c r="KC322" s="25">
        <f t="shared" si="926"/>
        <v>0</v>
      </c>
      <c r="KD322" s="28" t="s">
        <v>98</v>
      </c>
      <c r="KE322" s="27">
        <v>0</v>
      </c>
      <c r="KF322" s="25">
        <f t="shared" si="927"/>
        <v>1.5</v>
      </c>
      <c r="KG322" s="25">
        <f t="shared" si="1045"/>
        <v>1.5</v>
      </c>
      <c r="KH322" s="27">
        <v>0</v>
      </c>
      <c r="KI322" s="25">
        <f t="shared" si="928"/>
        <v>1.5100000000000051</v>
      </c>
      <c r="KJ322" s="25">
        <f t="shared" si="1046"/>
        <v>1.5100000000000051</v>
      </c>
      <c r="KK322" s="25">
        <f t="shared" si="929"/>
        <v>0</v>
      </c>
      <c r="KL322" s="25">
        <f t="shared" si="930"/>
        <v>0</v>
      </c>
      <c r="KM322" s="25">
        <f t="shared" si="1047"/>
        <v>0</v>
      </c>
      <c r="KN322" s="25">
        <f t="shared" si="931"/>
        <v>0</v>
      </c>
      <c r="KO322" s="25">
        <f t="shared" si="932"/>
        <v>0</v>
      </c>
      <c r="KP322" s="25">
        <f t="shared" si="1048"/>
        <v>0</v>
      </c>
      <c r="KQ322" s="25">
        <f t="shared" si="933"/>
        <v>0.2</v>
      </c>
      <c r="KR322" s="25">
        <f t="shared" si="934"/>
        <v>0.2</v>
      </c>
      <c r="KS322" s="25">
        <f t="shared" si="1049"/>
        <v>0.2</v>
      </c>
      <c r="KT322" s="25">
        <f t="shared" si="935"/>
        <v>0</v>
      </c>
      <c r="KU322" s="25">
        <f t="shared" si="936"/>
        <v>0</v>
      </c>
      <c r="KV322" s="25">
        <f t="shared" si="1050"/>
        <v>0</v>
      </c>
      <c r="KW322" s="25">
        <f t="shared" si="1079"/>
        <v>0</v>
      </c>
      <c r="KX322" s="25">
        <f t="shared" si="937"/>
        <v>0</v>
      </c>
      <c r="KY322" s="25">
        <f t="shared" si="1051"/>
        <v>0</v>
      </c>
      <c r="KZ322" s="25">
        <f t="shared" si="938"/>
        <v>0</v>
      </c>
      <c r="LA322" s="25">
        <f t="shared" si="939"/>
        <v>0</v>
      </c>
      <c r="LB322" s="25">
        <f t="shared" si="1052"/>
        <v>0</v>
      </c>
      <c r="LC322" s="25">
        <f t="shared" si="940"/>
        <v>1.4</v>
      </c>
      <c r="LD322" s="25">
        <f t="shared" si="941"/>
        <v>1.4</v>
      </c>
      <c r="LE322" s="25">
        <f t="shared" si="1053"/>
        <v>1.4</v>
      </c>
      <c r="LF322" s="25">
        <f t="shared" si="942"/>
        <v>0</v>
      </c>
      <c r="LG322" s="25">
        <f t="shared" si="943"/>
        <v>0</v>
      </c>
      <c r="LH322" s="25">
        <f t="shared" si="1054"/>
        <v>0</v>
      </c>
      <c r="LI322" s="25">
        <f t="shared" si="944"/>
        <v>0</v>
      </c>
      <c r="LJ322" s="25">
        <f t="shared" si="945"/>
        <v>0</v>
      </c>
      <c r="LK322" s="25">
        <f t="shared" si="1055"/>
        <v>0</v>
      </c>
      <c r="LL322" s="25">
        <f t="shared" si="946"/>
        <v>0</v>
      </c>
      <c r="LM322" s="25">
        <f t="shared" si="947"/>
        <v>0</v>
      </c>
      <c r="LN322" s="25">
        <f t="shared" si="1056"/>
        <v>0</v>
      </c>
      <c r="LO322" s="25">
        <f t="shared" si="948"/>
        <v>0</v>
      </c>
      <c r="LP322" s="25">
        <f t="shared" si="949"/>
        <v>0</v>
      </c>
      <c r="LQ322" s="25">
        <f t="shared" si="1057"/>
        <v>0</v>
      </c>
      <c r="LR322" s="25">
        <f t="shared" si="950"/>
        <v>0</v>
      </c>
      <c r="LS322" s="25">
        <f t="shared" si="951"/>
        <v>0</v>
      </c>
      <c r="LT322" s="25">
        <f t="shared" si="1058"/>
        <v>0</v>
      </c>
      <c r="LU322" s="25">
        <f t="shared" si="952"/>
        <v>0</v>
      </c>
      <c r="LV322" s="25">
        <f t="shared" si="953"/>
        <v>0</v>
      </c>
      <c r="LW322" s="25">
        <f t="shared" si="1059"/>
        <v>0</v>
      </c>
      <c r="LX322" s="25">
        <f t="shared" si="954"/>
        <v>0</v>
      </c>
      <c r="LY322" s="25">
        <f t="shared" si="955"/>
        <v>0</v>
      </c>
      <c r="LZ322" s="25">
        <f t="shared" si="1060"/>
        <v>0</v>
      </c>
      <c r="MA322" s="25">
        <f t="shared" si="956"/>
        <v>0</v>
      </c>
      <c r="MB322" s="25">
        <f t="shared" si="957"/>
        <v>0</v>
      </c>
      <c r="MC322" s="25">
        <f t="shared" si="1061"/>
        <v>0</v>
      </c>
      <c r="MD322" s="25">
        <f t="shared" si="958"/>
        <v>0</v>
      </c>
      <c r="ME322" s="25">
        <f t="shared" si="959"/>
        <v>0</v>
      </c>
      <c r="MF322" s="25">
        <f t="shared" si="1062"/>
        <v>0</v>
      </c>
      <c r="MG322" s="25">
        <f t="shared" si="960"/>
        <v>0</v>
      </c>
      <c r="MH322" s="25">
        <f t="shared" si="961"/>
        <v>0</v>
      </c>
      <c r="MI322" s="25">
        <f t="shared" si="1063"/>
        <v>0</v>
      </c>
      <c r="MJ322" s="25">
        <f t="shared" si="962"/>
        <v>0</v>
      </c>
      <c r="MK322" s="25">
        <f t="shared" si="963"/>
        <v>0</v>
      </c>
      <c r="ML322" s="25">
        <f t="shared" si="1064"/>
        <v>0</v>
      </c>
      <c r="MM322" s="25">
        <f t="shared" si="964"/>
        <v>0</v>
      </c>
      <c r="MN322" s="25">
        <f t="shared" si="965"/>
        <v>0</v>
      </c>
      <c r="MO322" s="25">
        <f t="shared" si="1065"/>
        <v>0</v>
      </c>
      <c r="MP322" s="25">
        <f t="shared" si="966"/>
        <v>0</v>
      </c>
      <c r="MQ322" s="25">
        <f t="shared" si="967"/>
        <v>0</v>
      </c>
      <c r="MR322" s="25">
        <f t="shared" si="1066"/>
        <v>0</v>
      </c>
      <c r="MS322" s="29">
        <v>1.4</v>
      </c>
      <c r="MT322" s="29">
        <v>0</v>
      </c>
      <c r="MU322" s="29">
        <v>1</v>
      </c>
      <c r="MV322" s="29">
        <v>1</v>
      </c>
      <c r="MW322" s="25">
        <f t="shared" si="968"/>
        <v>1.4</v>
      </c>
      <c r="MX322" s="25">
        <f t="shared" si="969"/>
        <v>2.1</v>
      </c>
      <c r="MY322" s="25">
        <f t="shared" si="970"/>
        <v>0</v>
      </c>
      <c r="MZ322" s="25">
        <f t="shared" si="971"/>
        <v>0</v>
      </c>
      <c r="NA322" s="25">
        <f t="shared" si="972"/>
        <v>1.4</v>
      </c>
      <c r="NB322" s="25">
        <f t="shared" si="973"/>
        <v>2.11</v>
      </c>
      <c r="NC322" s="25">
        <f t="shared" si="974"/>
        <v>0</v>
      </c>
      <c r="ND322" s="25">
        <f t="shared" si="975"/>
        <v>0</v>
      </c>
      <c r="NE322" s="25">
        <f t="shared" si="1067"/>
        <v>1.4</v>
      </c>
      <c r="NF322" s="25">
        <f t="shared" si="1067"/>
        <v>2.105</v>
      </c>
      <c r="NG322" s="25">
        <f t="shared" si="1067"/>
        <v>0</v>
      </c>
      <c r="NH322" s="25">
        <f t="shared" si="976"/>
        <v>0</v>
      </c>
      <c r="NI322" s="25">
        <f t="shared" si="977"/>
        <v>74.05</v>
      </c>
      <c r="NJ322" s="25">
        <f t="shared" si="978"/>
        <v>0</v>
      </c>
      <c r="NK322" s="25">
        <f t="shared" si="979"/>
        <v>74.05</v>
      </c>
      <c r="NL322" s="25">
        <f t="shared" si="980"/>
        <v>63.98</v>
      </c>
      <c r="NM322" s="25">
        <f t="shared" si="981"/>
        <v>0</v>
      </c>
      <c r="NN322" s="25">
        <f t="shared" si="1068"/>
        <v>63.98</v>
      </c>
      <c r="NO322" s="25">
        <f t="shared" si="982"/>
        <v>0</v>
      </c>
      <c r="NP322" s="25">
        <f t="shared" si="983"/>
        <v>0</v>
      </c>
      <c r="NQ322" s="25">
        <f t="shared" si="1069"/>
        <v>0</v>
      </c>
      <c r="NR322" s="25">
        <f t="shared" si="984"/>
        <v>0</v>
      </c>
      <c r="NS322" s="25">
        <f t="shared" si="985"/>
        <v>0</v>
      </c>
      <c r="NT322" s="25">
        <f t="shared" si="1070"/>
        <v>0</v>
      </c>
      <c r="NU322" s="25">
        <f t="shared" si="986"/>
        <v>0</v>
      </c>
      <c r="NV322" s="25">
        <f t="shared" si="987"/>
        <v>0</v>
      </c>
      <c r="NW322" s="25">
        <f t="shared" si="1071"/>
        <v>0</v>
      </c>
      <c r="NX322" s="25">
        <f t="shared" si="1072"/>
        <v>63.98</v>
      </c>
      <c r="NY322" s="25">
        <f t="shared" si="1072"/>
        <v>0</v>
      </c>
      <c r="NZ322" s="25">
        <f t="shared" si="1073"/>
        <v>63.98</v>
      </c>
      <c r="OA322" s="25">
        <f t="shared" si="1074"/>
        <v>10.07</v>
      </c>
      <c r="OB322" s="25">
        <f t="shared" si="1074"/>
        <v>0</v>
      </c>
      <c r="OC322" s="25">
        <f t="shared" si="1075"/>
        <v>10.07</v>
      </c>
      <c r="OD322" s="25">
        <f t="shared" si="1076"/>
        <v>63.98</v>
      </c>
      <c r="OE322" s="25">
        <f t="shared" si="1076"/>
        <v>0</v>
      </c>
      <c r="OF322" s="25">
        <f t="shared" si="1076"/>
        <v>63.98</v>
      </c>
      <c r="OG322" s="25">
        <f t="shared" si="988"/>
        <v>0</v>
      </c>
      <c r="OH322" s="25">
        <f t="shared" si="989"/>
        <v>0</v>
      </c>
      <c r="OI322" s="25">
        <f t="shared" si="990"/>
        <v>0</v>
      </c>
      <c r="OJ322" s="25">
        <f t="shared" si="991"/>
        <v>0</v>
      </c>
      <c r="OK322" s="25">
        <f t="shared" si="992"/>
        <v>0</v>
      </c>
      <c r="OL322" s="25">
        <f t="shared" si="993"/>
        <v>0</v>
      </c>
      <c r="OM322" s="25">
        <f t="shared" si="1077"/>
        <v>0</v>
      </c>
      <c r="ON322" s="25">
        <f t="shared" si="1077"/>
        <v>0</v>
      </c>
      <c r="OO322" s="25">
        <f t="shared" si="1077"/>
        <v>0</v>
      </c>
      <c r="OP322" s="25">
        <f t="shared" si="994"/>
        <v>0</v>
      </c>
      <c r="OQ322" s="25">
        <f t="shared" si="995"/>
        <v>0</v>
      </c>
      <c r="OR322" s="25">
        <f t="shared" si="1078"/>
        <v>0</v>
      </c>
      <c r="OS322" s="19">
        <v>536013.27</v>
      </c>
      <c r="OT322" s="19">
        <v>2371818.344</v>
      </c>
    </row>
    <row r="323" spans="1:410" ht="33" customHeight="1" x14ac:dyDescent="0.25">
      <c r="A323" s="18"/>
      <c r="B323" s="18" t="s">
        <v>1129</v>
      </c>
      <c r="C323" s="18">
        <v>772.56</v>
      </c>
      <c r="D323" s="16" t="e">
        <f>_xlfn.IFNA(INDEX(#REF!,MATCH(E323,#REF!,0)),0)</f>
        <v>#REF!</v>
      </c>
      <c r="E323" s="18" t="s">
        <v>1145</v>
      </c>
      <c r="F323" s="16" t="s">
        <v>765</v>
      </c>
      <c r="G323" s="16" t="s">
        <v>766</v>
      </c>
      <c r="H323" s="16" t="s">
        <v>767</v>
      </c>
      <c r="I323" s="16" t="s">
        <v>768</v>
      </c>
      <c r="J323" s="16" t="s">
        <v>769</v>
      </c>
      <c r="K323" s="16" t="s">
        <v>770</v>
      </c>
      <c r="L323" s="16" t="s">
        <v>771</v>
      </c>
      <c r="M323" s="18">
        <v>1.64</v>
      </c>
      <c r="N323" s="18">
        <v>1.94</v>
      </c>
      <c r="O323" s="18">
        <v>2.04</v>
      </c>
      <c r="P323" s="18">
        <v>2.34</v>
      </c>
      <c r="Q323" s="18">
        <v>0.1</v>
      </c>
      <c r="R323" s="18">
        <v>1.8399999999999999</v>
      </c>
      <c r="S323" s="18">
        <v>2.14</v>
      </c>
      <c r="T323" s="18">
        <v>0.2</v>
      </c>
      <c r="U323" s="18">
        <v>0</v>
      </c>
      <c r="V323" s="18">
        <v>0</v>
      </c>
      <c r="W323" s="18">
        <v>0</v>
      </c>
      <c r="X323" s="18">
        <v>1.64</v>
      </c>
      <c r="Y323" s="18">
        <v>1.9</v>
      </c>
      <c r="Z323" s="20">
        <f t="shared" si="996"/>
        <v>2.1</v>
      </c>
      <c r="AA323" s="18">
        <v>0.22</v>
      </c>
      <c r="AB323" s="18">
        <v>0</v>
      </c>
      <c r="AC323" s="18">
        <v>0</v>
      </c>
      <c r="AD323" s="18">
        <v>0</v>
      </c>
      <c r="AE323" s="18">
        <v>0</v>
      </c>
      <c r="AF323" s="18">
        <v>0</v>
      </c>
      <c r="AG323" s="18">
        <v>1.2</v>
      </c>
      <c r="AH323" s="18">
        <v>1.5</v>
      </c>
      <c r="AI323" s="20">
        <f t="shared" si="997"/>
        <v>2.25</v>
      </c>
      <c r="AJ323" s="18">
        <v>0</v>
      </c>
      <c r="AK323" s="18">
        <v>0</v>
      </c>
      <c r="AL323" s="20">
        <f t="shared" si="998"/>
        <v>0</v>
      </c>
      <c r="AM323" s="18">
        <v>1.64</v>
      </c>
      <c r="AN323" s="18">
        <v>1.5</v>
      </c>
      <c r="AO323" s="18">
        <v>0.15</v>
      </c>
      <c r="AP323" s="18">
        <v>0.22</v>
      </c>
      <c r="AQ323" s="18">
        <v>1.64</v>
      </c>
      <c r="AR323" s="18">
        <v>1.72</v>
      </c>
      <c r="AS323" s="18">
        <v>0.12</v>
      </c>
      <c r="AT323" s="18">
        <v>0.11</v>
      </c>
      <c r="AU323" s="18">
        <v>0</v>
      </c>
      <c r="AV323" s="18">
        <v>1</v>
      </c>
      <c r="AW323" s="18">
        <v>0</v>
      </c>
      <c r="AX323" s="18">
        <v>0</v>
      </c>
      <c r="AY323" s="18">
        <v>0</v>
      </c>
      <c r="AZ323" s="18">
        <v>0</v>
      </c>
      <c r="BA323" s="18">
        <v>0</v>
      </c>
      <c r="BB323" s="18">
        <v>0</v>
      </c>
      <c r="BC323" s="18">
        <v>0</v>
      </c>
      <c r="BD323" s="18">
        <v>0</v>
      </c>
      <c r="BE323" s="18">
        <v>2</v>
      </c>
      <c r="BF323" s="18">
        <v>0</v>
      </c>
      <c r="BG323" s="18">
        <v>0</v>
      </c>
      <c r="BH323" s="18">
        <v>0</v>
      </c>
      <c r="BI323" s="18">
        <v>0</v>
      </c>
      <c r="BJ323" s="18">
        <v>0</v>
      </c>
      <c r="BK323" s="18">
        <v>0</v>
      </c>
      <c r="BL323" s="18">
        <v>0</v>
      </c>
      <c r="BM323" s="18">
        <v>0</v>
      </c>
      <c r="BN323" s="18">
        <v>0</v>
      </c>
      <c r="BO323" s="18">
        <v>0</v>
      </c>
      <c r="BP323" s="18">
        <v>0</v>
      </c>
      <c r="BQ323" s="18">
        <v>0</v>
      </c>
      <c r="BR323" s="18">
        <v>0</v>
      </c>
      <c r="BS323" s="18">
        <v>0</v>
      </c>
      <c r="BT323" s="18">
        <v>0</v>
      </c>
      <c r="BU323" s="18">
        <v>0</v>
      </c>
      <c r="BV323" s="18">
        <v>0</v>
      </c>
      <c r="BW323" s="18">
        <v>0</v>
      </c>
      <c r="BX323" s="18">
        <v>0</v>
      </c>
      <c r="BY323" s="18">
        <v>0</v>
      </c>
      <c r="BZ323" s="18">
        <v>0</v>
      </c>
      <c r="CA323" s="16" t="e">
        <f>_xlfn.IFNA(IF(RIGHT(D323,2)="=G",0,INDEX(#REF!,MATCH(E323,#REF!,0))),0)</f>
        <v>#REF!</v>
      </c>
      <c r="CB323" s="16" t="s">
        <v>776</v>
      </c>
      <c r="CC323" s="18">
        <v>0</v>
      </c>
      <c r="CD323" s="18">
        <v>0</v>
      </c>
      <c r="CE323" s="18">
        <v>1.4</v>
      </c>
      <c r="CF323" s="18">
        <v>0.85</v>
      </c>
      <c r="CG323" s="18">
        <v>0.12</v>
      </c>
      <c r="CH323" s="18">
        <v>2</v>
      </c>
      <c r="CI323" s="16" t="s">
        <v>98</v>
      </c>
      <c r="CJ323" s="18">
        <v>0</v>
      </c>
      <c r="CK323" s="20">
        <f t="shared" si="864"/>
        <v>1.81</v>
      </c>
      <c r="CL323" s="20">
        <f t="shared" si="999"/>
        <v>1.81</v>
      </c>
      <c r="CM323" s="18">
        <v>27.4</v>
      </c>
      <c r="CN323" s="18">
        <v>42.61</v>
      </c>
      <c r="CO323" s="18">
        <v>41.771000000000001</v>
      </c>
      <c r="CP323" s="22">
        <f t="shared" si="865"/>
        <v>41.77</v>
      </c>
      <c r="CQ323" s="22">
        <f t="shared" si="866"/>
        <v>39.96</v>
      </c>
      <c r="CR323" s="22">
        <f t="shared" si="1000"/>
        <v>1.81</v>
      </c>
      <c r="CS323" s="22">
        <f t="shared" si="867"/>
        <v>40.059999999999995</v>
      </c>
      <c r="CT323" s="22">
        <f t="shared" si="868"/>
        <v>40.26</v>
      </c>
      <c r="CU323" s="18">
        <v>40.26</v>
      </c>
      <c r="CV323" s="22">
        <f t="shared" si="1001"/>
        <v>2.1</v>
      </c>
      <c r="CW323" s="22">
        <f t="shared" si="869"/>
        <v>0</v>
      </c>
      <c r="CX323" s="22">
        <f t="shared" si="870"/>
        <v>0</v>
      </c>
      <c r="CY323" s="22">
        <f t="shared" si="871"/>
        <v>42.34</v>
      </c>
      <c r="CZ323" s="22">
        <f t="shared" si="872"/>
        <v>42.49</v>
      </c>
      <c r="DA323" s="18">
        <v>42.61</v>
      </c>
      <c r="DB323" s="20">
        <f t="shared" si="1002"/>
        <v>2.65</v>
      </c>
      <c r="DC323" s="20">
        <f t="shared" si="1003"/>
        <v>0.84</v>
      </c>
      <c r="DD323" s="20">
        <f t="shared" si="1004"/>
        <v>1.81</v>
      </c>
      <c r="DE323" s="20">
        <f t="shared" si="873"/>
        <v>0.1</v>
      </c>
      <c r="DF323" s="20">
        <f t="shared" si="874"/>
        <v>0.2</v>
      </c>
      <c r="DG323" s="20">
        <f t="shared" si="875"/>
        <v>1.51</v>
      </c>
      <c r="DH323" s="20">
        <f t="shared" si="876"/>
        <v>0</v>
      </c>
      <c r="DI323" s="20">
        <f t="shared" si="877"/>
        <v>0</v>
      </c>
      <c r="DJ323" s="20">
        <f t="shared" si="878"/>
        <v>0</v>
      </c>
      <c r="DK323" s="20">
        <f t="shared" si="1005"/>
        <v>1.81</v>
      </c>
      <c r="DL323" s="20">
        <f t="shared" si="1006"/>
        <v>0</v>
      </c>
      <c r="DM323" s="20">
        <f t="shared" si="1007"/>
        <v>0</v>
      </c>
      <c r="DN323" s="20">
        <f t="shared" si="1008"/>
        <v>0</v>
      </c>
      <c r="DO323" s="18">
        <v>2.54</v>
      </c>
      <c r="DP323" s="18">
        <v>0</v>
      </c>
      <c r="DQ323" s="18">
        <v>1</v>
      </c>
      <c r="DR323" s="18">
        <v>1</v>
      </c>
      <c r="DS323" s="25">
        <f t="shared" si="1009"/>
        <v>2.54</v>
      </c>
      <c r="DT323" s="25">
        <f t="shared" si="1010"/>
        <v>0</v>
      </c>
      <c r="DU323" s="25">
        <f t="shared" si="1011"/>
        <v>4.5999999999999996</v>
      </c>
      <c r="DV323" s="25">
        <f t="shared" si="1012"/>
        <v>0</v>
      </c>
      <c r="DW323" s="25">
        <f t="shared" si="1013"/>
        <v>4.5999999999999996</v>
      </c>
      <c r="DX323" s="25">
        <f t="shared" si="1014"/>
        <v>9.3800000000000008</v>
      </c>
      <c r="DY323" s="25">
        <f t="shared" si="1015"/>
        <v>0</v>
      </c>
      <c r="DZ323" s="25">
        <f t="shared" si="1016"/>
        <v>9.3800000000000008</v>
      </c>
      <c r="EA323" s="25">
        <f t="shared" si="1017"/>
        <v>6.07</v>
      </c>
      <c r="EB323" s="25">
        <f t="shared" si="1018"/>
        <v>0</v>
      </c>
      <c r="EC323" s="25">
        <f t="shared" si="1019"/>
        <v>6.07</v>
      </c>
      <c r="ED323" s="25">
        <f t="shared" si="1020"/>
        <v>3.31</v>
      </c>
      <c r="EE323" s="25">
        <f t="shared" si="1020"/>
        <v>0</v>
      </c>
      <c r="EF323" s="25">
        <f t="shared" si="1021"/>
        <v>3.31</v>
      </c>
      <c r="EG323" s="25">
        <f t="shared" si="1022"/>
        <v>6.07</v>
      </c>
      <c r="EH323" s="25">
        <f t="shared" si="1022"/>
        <v>0</v>
      </c>
      <c r="EI323" s="25">
        <f t="shared" si="1023"/>
        <v>6.07</v>
      </c>
      <c r="EJ323" s="18">
        <v>772.56</v>
      </c>
      <c r="EK323" s="18">
        <v>733.86</v>
      </c>
      <c r="EL323" s="18" t="s">
        <v>1145</v>
      </c>
      <c r="EM323" s="18" t="s">
        <v>1146</v>
      </c>
      <c r="EN323" s="16" t="s">
        <v>774</v>
      </c>
      <c r="EO323" s="16" t="s">
        <v>132</v>
      </c>
      <c r="EP323" s="16" t="e">
        <f>IF(OR(EN323="Cống tròn",EN323="Cống hộp",EN323="Ống nhựa"),INDEX(#REF!,MATCH(E323,#REF!,0)),IF(OR(EN323="Rãnh xây",EN323="Rãnh bê tông"),INDEX(#REF!,MATCH(E323,#REF!,0)),0))</f>
        <v>#REF!</v>
      </c>
      <c r="EQ323" s="18">
        <v>37.499999999999929</v>
      </c>
      <c r="ER323" s="18">
        <v>1</v>
      </c>
      <c r="ES323" s="25">
        <f t="shared" si="1024"/>
        <v>37</v>
      </c>
      <c r="ET323" s="1" t="e">
        <f>_xlfn.IFNA(IF(EN323="Cống tròn",INDEX(#REF!,MATCH(E323,#REF!,0)),IF(EN323="Cống hộp",INDEX(#REF!,MATCH(E323,#REF!,0)),EU323&amp;" ,"&amp;EV323)),0)</f>
        <v>#REF!</v>
      </c>
      <c r="EU323" s="16" t="s">
        <v>769</v>
      </c>
      <c r="EV323" s="16" t="s">
        <v>775</v>
      </c>
      <c r="EW323" s="16" t="e">
        <f>_xlfn.IFNA(INDEX(#REF!,MATCH(E323,#REF!,0)),0)</f>
        <v>#REF!</v>
      </c>
      <c r="EX323" s="16"/>
      <c r="EY323" s="18">
        <v>0</v>
      </c>
      <c r="EZ323" s="18">
        <v>0</v>
      </c>
      <c r="FA323" s="18">
        <v>0</v>
      </c>
      <c r="FB323" s="18">
        <v>0</v>
      </c>
      <c r="FC323" s="18">
        <v>0</v>
      </c>
      <c r="FD323" s="25">
        <f t="shared" si="879"/>
        <v>0</v>
      </c>
      <c r="FE323" s="25">
        <f t="shared" si="1025"/>
        <v>0</v>
      </c>
      <c r="FF323" s="18">
        <v>0.1</v>
      </c>
      <c r="FG323" s="18">
        <v>2</v>
      </c>
      <c r="FH323" s="18">
        <v>1</v>
      </c>
      <c r="FI323" s="25">
        <f t="shared" si="1026"/>
        <v>1.2</v>
      </c>
      <c r="FJ323" s="18">
        <v>0</v>
      </c>
      <c r="FK323" s="18">
        <v>0</v>
      </c>
      <c r="FL323" s="18">
        <v>0.2</v>
      </c>
      <c r="FM323" s="18">
        <v>1.4</v>
      </c>
      <c r="FN323" s="18">
        <v>0</v>
      </c>
      <c r="FO323" s="25">
        <f t="shared" si="1027"/>
        <v>1.4</v>
      </c>
      <c r="FP323" s="18">
        <v>1.4999999999999999E-2</v>
      </c>
      <c r="FQ323" s="18">
        <v>1</v>
      </c>
      <c r="FR323" s="25">
        <f t="shared" si="880"/>
        <v>36</v>
      </c>
      <c r="FS323" s="25">
        <f t="shared" si="881"/>
        <v>0.52500000000000002</v>
      </c>
      <c r="FT323" s="25">
        <f t="shared" si="882"/>
        <v>36.524999999999999</v>
      </c>
      <c r="FU323" s="25">
        <f t="shared" si="883"/>
        <v>-0.97499999999993037</v>
      </c>
      <c r="FV323" s="25" t="str">
        <f t="shared" si="1028"/>
        <v>Thêm 01</v>
      </c>
      <c r="FW323" s="25">
        <f t="shared" si="1029"/>
        <v>0.04</v>
      </c>
      <c r="FX323" s="16"/>
      <c r="FY323" s="16"/>
      <c r="FZ323" s="16"/>
      <c r="GA323" s="16"/>
      <c r="GB323" s="19">
        <v>0</v>
      </c>
      <c r="GC323" s="19">
        <v>0</v>
      </c>
      <c r="GD323" s="19">
        <v>0</v>
      </c>
      <c r="GE323" s="19">
        <v>0</v>
      </c>
      <c r="GF323" s="19">
        <v>0</v>
      </c>
      <c r="GG323" s="19">
        <v>0</v>
      </c>
      <c r="GH323" s="19">
        <v>0</v>
      </c>
      <c r="GI323" s="19">
        <v>0</v>
      </c>
      <c r="GJ323" s="19">
        <v>0</v>
      </c>
      <c r="GK323" s="19">
        <v>0</v>
      </c>
      <c r="GL323" s="25">
        <f t="shared" si="884"/>
        <v>0</v>
      </c>
      <c r="GM323" s="25">
        <f t="shared" si="1030"/>
        <v>0</v>
      </c>
      <c r="GN323" s="19">
        <v>0</v>
      </c>
      <c r="GO323" s="19">
        <v>0</v>
      </c>
      <c r="GP323" s="19">
        <v>0</v>
      </c>
      <c r="GQ323" s="19">
        <v>0</v>
      </c>
      <c r="GR323" s="1" t="e">
        <f>_xlfn.IFNA(INDEX(#REF!,MATCH(E323,#REF!,0)),0)</f>
        <v>#REF!</v>
      </c>
      <c r="GS323" s="16"/>
      <c r="GT323" s="18">
        <v>0</v>
      </c>
      <c r="GU323" s="18">
        <v>0</v>
      </c>
      <c r="GV323" s="18">
        <v>0</v>
      </c>
      <c r="GW323" s="18">
        <v>0</v>
      </c>
      <c r="GX323" s="25">
        <f t="shared" si="885"/>
        <v>0</v>
      </c>
      <c r="GY323" s="25">
        <f t="shared" si="886"/>
        <v>0</v>
      </c>
      <c r="GZ323" s="25">
        <f t="shared" si="1031"/>
        <v>0</v>
      </c>
      <c r="HA323" s="1" t="e" cm="1">
        <f t="array" ref="HA323">INDEX(#REF!,MATCH(EJ323&amp;EK323&amp;HD323&amp;HE323&amp;HF323,#REF!&amp;#REF!&amp;#REF!&amp;#REF!&amp;#REF!,0))</f>
        <v>#REF!</v>
      </c>
      <c r="HB323" s="16"/>
      <c r="HC323" s="25">
        <f t="shared" si="1032"/>
        <v>0</v>
      </c>
      <c r="HD323" s="18">
        <v>0</v>
      </c>
      <c r="HE323" s="18">
        <v>0</v>
      </c>
      <c r="HF323" s="18">
        <v>0</v>
      </c>
      <c r="HG323" s="1" t="e" cm="1">
        <f t="array" ref="HG323">INDEX(#REF!,MATCH(EJ323&amp;EK323&amp;HJ323&amp;HK323&amp;HL323,#REF!&amp;#REF!&amp;#REF!&amp;#REF!&amp;#REF!,0))</f>
        <v>#REF!</v>
      </c>
      <c r="HH323" s="16"/>
      <c r="HI323" s="25">
        <f t="shared" si="1033"/>
        <v>0</v>
      </c>
      <c r="HJ323" s="25">
        <f t="shared" si="1034"/>
        <v>0</v>
      </c>
      <c r="HK323" s="19">
        <v>0</v>
      </c>
      <c r="HL323" s="19">
        <v>0</v>
      </c>
      <c r="HM323" s="18">
        <v>0.01</v>
      </c>
      <c r="HN323" s="18">
        <v>1</v>
      </c>
      <c r="HO323" s="25">
        <f t="shared" si="1035"/>
        <v>0</v>
      </c>
      <c r="HP323" s="25">
        <f t="shared" si="1036"/>
        <v>0</v>
      </c>
      <c r="HQ323" s="25">
        <f t="shared" si="1037"/>
        <v>0</v>
      </c>
      <c r="HR323" s="25">
        <f t="shared" si="1038"/>
        <v>0</v>
      </c>
      <c r="HS323" s="25">
        <f t="shared" si="1039"/>
        <v>0</v>
      </c>
      <c r="HT323" s="19">
        <v>0</v>
      </c>
      <c r="HU323" s="19">
        <v>0</v>
      </c>
      <c r="HV323" s="19">
        <v>0</v>
      </c>
      <c r="HW323" s="25">
        <f t="shared" si="1040"/>
        <v>0</v>
      </c>
      <c r="HX323" s="19">
        <v>0</v>
      </c>
      <c r="HY323" s="19">
        <v>0</v>
      </c>
      <c r="HZ323" s="18">
        <v>41.77</v>
      </c>
      <c r="IA323" s="20">
        <f>ROUND(IF(EN323="Cống tròn",IF(EN323="Cống tròn",IF(EU323="Không có móng",IQ323-FF323,IF(EU323="Đế",IP323-FN323,IF(OR(EU323="Móng bê tông",EU323="Móng bê tông kết hợp đế"),II323-FJ323,0))),0),IF(EN323="Cống hộp",IF(AND(EN323="Cống hộp",EU323="Không có móng"),IQ323-GF323,IF(AND(EN323="Cống hộp",EU323="Móng bê tông"),IJ323-GB323,0)),IF(OR(EN323="Rãnh xây",EN323="Rãnh bê tông"),IF(OR(EN323="Rãnh xây",EN323="Rãnh bê tông"),IK323-GB323,0),IF(EN323="Ống nhựa",IF(AND(EN323="Ống nhựa",EU323="Không đắp cát"),IQ323-HT323,IF(AND(EN323="Ống nhựa",EU323="Đắp cát"),IH323-HX323,0)),IF(EN323="Rãnh thang",IF(EN323="Rãnh thang",IF(EU323="Móng bê tông",#REF!-#REF!,IQ323),0),0))))),2)</f>
        <v>40.26</v>
      </c>
      <c r="IB323" s="20">
        <f t="shared" si="1041"/>
        <v>1.5100000000000051</v>
      </c>
      <c r="IC323" s="20">
        <f t="shared" si="887"/>
        <v>40.26</v>
      </c>
      <c r="ID323" s="20">
        <f t="shared" si="888"/>
        <v>0</v>
      </c>
      <c r="IE323" s="20">
        <f t="shared" si="889"/>
        <v>0</v>
      </c>
      <c r="IF323" s="20">
        <f t="shared" si="890"/>
        <v>0</v>
      </c>
      <c r="IG323" s="20">
        <f>IF(EN323="Rãnh thang",IF(AND(EN323="Rãnh thang",EU323="Móng bê tông"),IQ323-#REF!,0),IF(EN323="Ống nhựa",IF(AND(EN323="Ống nhựa",EU323="Đắp cát"),IQ323-HT323,0),IF(EN323="Cống tròn",IF(EN323="Cống tròn",IF(OR(EU323="Móng bê tông",EU323="Móng bê tông kết hợp đế"),IM323-FL323,0),0),IF(EN323="Cống hộp",IF(AND(EN323="Cống hộp",EU323="Móng bê tông"),IN323-GD323,0),IF(OR(EN323="Rãnh xây",EN323="Rãnh bê tông"),IF(AND(EN323="Rãnh xây",EU323="Móng bê tông"),IO323-GD323,IF(AND(EN323="Rãnh bê tông",EU323="Móng bê tông"),IO323-GD323,0)),0)))))</f>
        <v>40.26</v>
      </c>
      <c r="IH323" s="20">
        <f t="shared" si="891"/>
        <v>0</v>
      </c>
      <c r="II323" s="20">
        <f t="shared" si="892"/>
        <v>40.26</v>
      </c>
      <c r="IJ323" s="20">
        <f t="shared" si="893"/>
        <v>0</v>
      </c>
      <c r="IK323" s="20">
        <f t="shared" si="894"/>
        <v>0</v>
      </c>
      <c r="IL323" s="20">
        <f t="shared" si="895"/>
        <v>40.46</v>
      </c>
      <c r="IM323" s="20">
        <f t="shared" si="896"/>
        <v>40.46</v>
      </c>
      <c r="IN323" s="20">
        <f t="shared" si="897"/>
        <v>0</v>
      </c>
      <c r="IO323" s="20">
        <f t="shared" si="898"/>
        <v>0</v>
      </c>
      <c r="IP323" s="20">
        <f t="shared" si="899"/>
        <v>0</v>
      </c>
      <c r="IQ323" s="18">
        <v>40.56</v>
      </c>
      <c r="IR323" s="25">
        <f t="shared" si="1042"/>
        <v>0</v>
      </c>
      <c r="IS323" s="25">
        <f t="shared" si="900"/>
        <v>0</v>
      </c>
      <c r="IT323" s="25">
        <f t="shared" si="901"/>
        <v>0</v>
      </c>
      <c r="IU323" s="25">
        <f>ROUND(IF(EN323="Cống tròn",IF(EN323="Cống tròn",IV323+FF323,0),IF(EN323="Cống hộp",IF(EN323="Cống hộp",IV323+GP323,0),IF(OR(EN323="Rãnh xây",EN323="Rãnh bê tông"),IF(OR(EN323="Rãnh xây",EN323="Rãnh bê tông"),IV323+GP323,0),IF(EN323="ống nhựa",IF(EN323="Ống nhựa",IV323+HT323,0),IF(EN323="Rãnh thang",IF(EN323="Rãnh thang",IQ323+#REF!,0),0))))),2)</f>
        <v>41.62</v>
      </c>
      <c r="IV323" s="18">
        <v>41.52</v>
      </c>
      <c r="IW323" s="25">
        <f t="shared" si="902"/>
        <v>41.62</v>
      </c>
      <c r="IX323" s="25">
        <f t="shared" si="903"/>
        <v>0</v>
      </c>
      <c r="IY323" s="25">
        <f t="shared" si="904"/>
        <v>0</v>
      </c>
      <c r="IZ323" s="25">
        <f t="shared" si="905"/>
        <v>0</v>
      </c>
      <c r="JA323" s="25">
        <f t="shared" si="906"/>
        <v>0</v>
      </c>
      <c r="JB323" s="18">
        <v>41.73</v>
      </c>
      <c r="JC323" s="20">
        <f>ROUND(IF(EN323="Cống tròn",IF(EN323="Cống tròn",IF(EU323="Không có móng",JS323-FF323,IF(EU323="Đế",JR323-FN323,IF(OR(EU323="Móng bê tông",EU323="Móng bê tông kết hợp đế"),JK323-FJ323,0))),0),IF(EN323="Cống hộp",IF(AND(EN323="Cống hộp",EU323="Không có móng"),JS323-GF323,IF(AND(EN323="Cống hộp",EU323="Móng bê tông"),JL323-GB323,0)),IF(OR(EN323="Rãnh xây",EN323="Rãnh bê tông"),IF(OR(EN323="Rãnh xây",EN323="Rãnh bê tông"),JM323-GB323,0),IF(EN323="Ống nhựa",IF(AND(EN323="Ống nhựa",EU323="Không đắp cát"),JS323-HT323,IF(AND(EN323="Ống nhựa",EU323="Đắp cát"),JJ323-HX323,0)),IF(EN323="Rãnh thang",IF(EN323="Rãnh thang",IF(EU323="Móng bê tông",#REF!-#REF!,JS323),0),0))))),2)</f>
        <v>40.22</v>
      </c>
      <c r="JD323" s="20">
        <f t="shared" si="1043"/>
        <v>1.509999999999998</v>
      </c>
      <c r="JE323" s="20">
        <f t="shared" si="907"/>
        <v>40.22</v>
      </c>
      <c r="JF323" s="20">
        <f t="shared" si="908"/>
        <v>0</v>
      </c>
      <c r="JG323" s="20">
        <f t="shared" si="909"/>
        <v>0</v>
      </c>
      <c r="JH323" s="20">
        <f t="shared" si="910"/>
        <v>0</v>
      </c>
      <c r="JI323" s="20">
        <f>IF(EN323="Rãnh thang",IF(AND(EN323="Rãnh thang",EU323="Móng bê tông"),JS323-#REF!,0),IF(EN323="Ống nhựa",IF(AND(EN323="Ống nhựa",EU323="Đắp cát"),JS323-HT323,0),IF(EN323="Cống tròn",IF(EN323="Cống tròn",IF(OR(EU323="Móng bê tông",EU323="Móng bê tông kết hợp đế"),JO323-FL323,0),0),IF(EN323="Cống hộp",IF(AND(EN323="Cống hộp",EU323="Móng bê tông"),JP323-GD323,0),IF(OR(EN323="Rãnh xây",EN323="Rãnh bê tông"),IF(AND(EN323="Rãnh xây",EU323="Móng bê tông"),JQ323-GD323,IF(AND(EN323="Rãnh bê tông",EU323="Móng bê tông"),JQ323-GD323,0)),0)))))</f>
        <v>40.22</v>
      </c>
      <c r="JJ323" s="20">
        <f t="shared" si="911"/>
        <v>0</v>
      </c>
      <c r="JK323" s="20">
        <f t="shared" si="912"/>
        <v>40.22</v>
      </c>
      <c r="JL323" s="20">
        <f t="shared" si="913"/>
        <v>0</v>
      </c>
      <c r="JM323" s="20">
        <f t="shared" si="914"/>
        <v>0</v>
      </c>
      <c r="JN323" s="20">
        <f t="shared" si="915"/>
        <v>40.42</v>
      </c>
      <c r="JO323" s="20">
        <f t="shared" si="916"/>
        <v>40.42</v>
      </c>
      <c r="JP323" s="20">
        <f t="shared" si="917"/>
        <v>0</v>
      </c>
      <c r="JQ323" s="20">
        <f t="shared" si="918"/>
        <v>0</v>
      </c>
      <c r="JR323" s="20">
        <f t="shared" si="919"/>
        <v>0</v>
      </c>
      <c r="JS323" s="26">
        <v>40.520000000000003</v>
      </c>
      <c r="JT323" s="25">
        <f t="shared" si="1044"/>
        <v>0</v>
      </c>
      <c r="JU323" s="25">
        <f t="shared" si="920"/>
        <v>0</v>
      </c>
      <c r="JV323" s="25">
        <f t="shared" si="921"/>
        <v>0</v>
      </c>
      <c r="JW323" s="25">
        <f>ROUND(IF(EN323="Cống tròn",IF(EN323="Cống tròn",JX323+FF323,0),IF(EN323="Cống hộp",IF(EN323="Cống hộp",JX323+GP323,0),IF(OR(EN323="Rãnh xây",EN323="Rãnh bê tông"),IF(OR(EN323="Rãnh xây",EN323="Rãnh bê tông"),JX323+GP323,0),IF(EN323="ống nhựa",IF(EN323="Ống nhựa",JX323+HT323,0),IF(EN323="Rãnh thang",IF(EN323="Rãnh thang",JS323+#REF!,0),0))))),2)</f>
        <v>41.62</v>
      </c>
      <c r="JX323" s="27">
        <v>41.52</v>
      </c>
      <c r="JY323" s="25">
        <f t="shared" si="922"/>
        <v>41.62</v>
      </c>
      <c r="JZ323" s="25">
        <f t="shared" si="923"/>
        <v>0</v>
      </c>
      <c r="KA323" s="25">
        <f t="shared" si="924"/>
        <v>0</v>
      </c>
      <c r="KB323" s="25">
        <f t="shared" si="925"/>
        <v>0</v>
      </c>
      <c r="KC323" s="25">
        <f t="shared" si="926"/>
        <v>0</v>
      </c>
      <c r="KD323" s="28" t="s">
        <v>98</v>
      </c>
      <c r="KE323" s="27">
        <v>0</v>
      </c>
      <c r="KF323" s="25">
        <f t="shared" si="927"/>
        <v>1.5100000000000051</v>
      </c>
      <c r="KG323" s="25">
        <f t="shared" si="1045"/>
        <v>1.5100000000000051</v>
      </c>
      <c r="KH323" s="27">
        <v>0</v>
      </c>
      <c r="KI323" s="25">
        <f t="shared" si="928"/>
        <v>1.509999999999998</v>
      </c>
      <c r="KJ323" s="25">
        <f t="shared" si="1046"/>
        <v>1.509999999999998</v>
      </c>
      <c r="KK323" s="25">
        <f t="shared" si="929"/>
        <v>0</v>
      </c>
      <c r="KL323" s="25">
        <f t="shared" si="930"/>
        <v>0</v>
      </c>
      <c r="KM323" s="25">
        <f t="shared" si="1047"/>
        <v>0</v>
      </c>
      <c r="KN323" s="25">
        <f t="shared" si="931"/>
        <v>0</v>
      </c>
      <c r="KO323" s="25">
        <f t="shared" si="932"/>
        <v>0</v>
      </c>
      <c r="KP323" s="25">
        <f t="shared" si="1048"/>
        <v>0</v>
      </c>
      <c r="KQ323" s="25">
        <f t="shared" si="933"/>
        <v>0.2</v>
      </c>
      <c r="KR323" s="25">
        <f t="shared" si="934"/>
        <v>0.2</v>
      </c>
      <c r="KS323" s="25">
        <f t="shared" si="1049"/>
        <v>0.2</v>
      </c>
      <c r="KT323" s="25">
        <f t="shared" si="935"/>
        <v>0</v>
      </c>
      <c r="KU323" s="25">
        <f t="shared" si="936"/>
        <v>0</v>
      </c>
      <c r="KV323" s="25">
        <f t="shared" si="1050"/>
        <v>0</v>
      </c>
      <c r="KW323" s="25">
        <f t="shared" si="1079"/>
        <v>0</v>
      </c>
      <c r="KX323" s="25">
        <f t="shared" si="937"/>
        <v>0</v>
      </c>
      <c r="KY323" s="25">
        <f t="shared" si="1051"/>
        <v>0</v>
      </c>
      <c r="KZ323" s="25">
        <f t="shared" si="938"/>
        <v>0</v>
      </c>
      <c r="LA323" s="25">
        <f t="shared" si="939"/>
        <v>0</v>
      </c>
      <c r="LB323" s="25">
        <f t="shared" si="1052"/>
        <v>0</v>
      </c>
      <c r="LC323" s="25">
        <f t="shared" si="940"/>
        <v>1.4</v>
      </c>
      <c r="LD323" s="25">
        <f t="shared" si="941"/>
        <v>1.4</v>
      </c>
      <c r="LE323" s="25">
        <f t="shared" si="1053"/>
        <v>1.4</v>
      </c>
      <c r="LF323" s="25">
        <f t="shared" si="942"/>
        <v>0</v>
      </c>
      <c r="LG323" s="25">
        <f t="shared" si="943"/>
        <v>0</v>
      </c>
      <c r="LH323" s="25">
        <f t="shared" si="1054"/>
        <v>0</v>
      </c>
      <c r="LI323" s="25">
        <f t="shared" si="944"/>
        <v>0</v>
      </c>
      <c r="LJ323" s="25">
        <f t="shared" si="945"/>
        <v>0</v>
      </c>
      <c r="LK323" s="25">
        <f t="shared" si="1055"/>
        <v>0</v>
      </c>
      <c r="LL323" s="25">
        <f t="shared" si="946"/>
        <v>0</v>
      </c>
      <c r="LM323" s="25">
        <f t="shared" si="947"/>
        <v>0</v>
      </c>
      <c r="LN323" s="25">
        <f t="shared" si="1056"/>
        <v>0</v>
      </c>
      <c r="LO323" s="25">
        <f t="shared" si="948"/>
        <v>0</v>
      </c>
      <c r="LP323" s="25">
        <f t="shared" si="949"/>
        <v>0</v>
      </c>
      <c r="LQ323" s="25">
        <f t="shared" si="1057"/>
        <v>0</v>
      </c>
      <c r="LR323" s="25">
        <f t="shared" si="950"/>
        <v>0</v>
      </c>
      <c r="LS323" s="25">
        <f t="shared" si="951"/>
        <v>0</v>
      </c>
      <c r="LT323" s="25">
        <f t="shared" si="1058"/>
        <v>0</v>
      </c>
      <c r="LU323" s="25">
        <f t="shared" si="952"/>
        <v>0</v>
      </c>
      <c r="LV323" s="25">
        <f t="shared" si="953"/>
        <v>0</v>
      </c>
      <c r="LW323" s="25">
        <f t="shared" si="1059"/>
        <v>0</v>
      </c>
      <c r="LX323" s="25">
        <f t="shared" si="954"/>
        <v>0</v>
      </c>
      <c r="LY323" s="25">
        <f t="shared" si="955"/>
        <v>0</v>
      </c>
      <c r="LZ323" s="25">
        <f t="shared" si="1060"/>
        <v>0</v>
      </c>
      <c r="MA323" s="25">
        <f t="shared" si="956"/>
        <v>0</v>
      </c>
      <c r="MB323" s="25">
        <f t="shared" si="957"/>
        <v>0</v>
      </c>
      <c r="MC323" s="25">
        <f t="shared" si="1061"/>
        <v>0</v>
      </c>
      <c r="MD323" s="25">
        <f t="shared" si="958"/>
        <v>0</v>
      </c>
      <c r="ME323" s="25">
        <f t="shared" si="959"/>
        <v>0</v>
      </c>
      <c r="MF323" s="25">
        <f t="shared" si="1062"/>
        <v>0</v>
      </c>
      <c r="MG323" s="25">
        <f t="shared" si="960"/>
        <v>0</v>
      </c>
      <c r="MH323" s="25">
        <f t="shared" si="961"/>
        <v>0</v>
      </c>
      <c r="MI323" s="25">
        <f t="shared" si="1063"/>
        <v>0</v>
      </c>
      <c r="MJ323" s="25">
        <f t="shared" si="962"/>
        <v>0</v>
      </c>
      <c r="MK323" s="25">
        <f t="shared" si="963"/>
        <v>0</v>
      </c>
      <c r="ML323" s="25">
        <f t="shared" si="1064"/>
        <v>0</v>
      </c>
      <c r="MM323" s="25">
        <f t="shared" si="964"/>
        <v>0</v>
      </c>
      <c r="MN323" s="25">
        <f t="shared" si="965"/>
        <v>0</v>
      </c>
      <c r="MO323" s="25">
        <f t="shared" si="1065"/>
        <v>0</v>
      </c>
      <c r="MP323" s="25">
        <f t="shared" si="966"/>
        <v>0</v>
      </c>
      <c r="MQ323" s="25">
        <f t="shared" si="967"/>
        <v>0</v>
      </c>
      <c r="MR323" s="25">
        <f t="shared" si="1066"/>
        <v>0</v>
      </c>
      <c r="MS323" s="29">
        <v>1.4</v>
      </c>
      <c r="MT323" s="29">
        <v>0</v>
      </c>
      <c r="MU323" s="29">
        <v>1</v>
      </c>
      <c r="MV323" s="29">
        <v>1</v>
      </c>
      <c r="MW323" s="25">
        <f t="shared" si="968"/>
        <v>1.4</v>
      </c>
      <c r="MX323" s="25">
        <f t="shared" si="969"/>
        <v>2.11</v>
      </c>
      <c r="MY323" s="25">
        <f t="shared" si="970"/>
        <v>0</v>
      </c>
      <c r="MZ323" s="25">
        <f t="shared" si="971"/>
        <v>0</v>
      </c>
      <c r="NA323" s="25">
        <f t="shared" si="972"/>
        <v>1.4</v>
      </c>
      <c r="NB323" s="25">
        <f t="shared" si="973"/>
        <v>2.11</v>
      </c>
      <c r="NC323" s="25">
        <f t="shared" si="974"/>
        <v>0</v>
      </c>
      <c r="ND323" s="25">
        <f t="shared" si="975"/>
        <v>0</v>
      </c>
      <c r="NE323" s="25">
        <f t="shared" si="1067"/>
        <v>1.4</v>
      </c>
      <c r="NF323" s="25">
        <f t="shared" si="1067"/>
        <v>2.11</v>
      </c>
      <c r="NG323" s="25">
        <f t="shared" si="1067"/>
        <v>0</v>
      </c>
      <c r="NH323" s="25">
        <f t="shared" si="976"/>
        <v>0</v>
      </c>
      <c r="NI323" s="25">
        <f t="shared" si="977"/>
        <v>79.12</v>
      </c>
      <c r="NJ323" s="25">
        <f t="shared" si="978"/>
        <v>0</v>
      </c>
      <c r="NK323" s="25">
        <f t="shared" si="979"/>
        <v>79.12</v>
      </c>
      <c r="NL323" s="25">
        <f t="shared" si="980"/>
        <v>68.2</v>
      </c>
      <c r="NM323" s="25">
        <f t="shared" si="981"/>
        <v>0</v>
      </c>
      <c r="NN323" s="25">
        <f t="shared" si="1068"/>
        <v>68.2</v>
      </c>
      <c r="NO323" s="25">
        <f t="shared" si="982"/>
        <v>0</v>
      </c>
      <c r="NP323" s="25">
        <f t="shared" si="983"/>
        <v>0</v>
      </c>
      <c r="NQ323" s="25">
        <f t="shared" si="1069"/>
        <v>0</v>
      </c>
      <c r="NR323" s="25">
        <f t="shared" si="984"/>
        <v>0</v>
      </c>
      <c r="NS323" s="25">
        <f t="shared" si="985"/>
        <v>0</v>
      </c>
      <c r="NT323" s="25">
        <f t="shared" si="1070"/>
        <v>0</v>
      </c>
      <c r="NU323" s="25">
        <f t="shared" si="986"/>
        <v>0</v>
      </c>
      <c r="NV323" s="25">
        <f t="shared" si="987"/>
        <v>0</v>
      </c>
      <c r="NW323" s="25">
        <f t="shared" si="1071"/>
        <v>0</v>
      </c>
      <c r="NX323" s="25">
        <f t="shared" si="1072"/>
        <v>68.2</v>
      </c>
      <c r="NY323" s="25">
        <f t="shared" si="1072"/>
        <v>0</v>
      </c>
      <c r="NZ323" s="25">
        <f t="shared" si="1073"/>
        <v>68.2</v>
      </c>
      <c r="OA323" s="25">
        <f t="shared" si="1074"/>
        <v>10.92</v>
      </c>
      <c r="OB323" s="25">
        <f t="shared" si="1074"/>
        <v>0</v>
      </c>
      <c r="OC323" s="25">
        <f t="shared" si="1075"/>
        <v>10.92</v>
      </c>
      <c r="OD323" s="25">
        <f t="shared" si="1076"/>
        <v>68.2</v>
      </c>
      <c r="OE323" s="25">
        <f t="shared" si="1076"/>
        <v>0</v>
      </c>
      <c r="OF323" s="25">
        <f t="shared" si="1076"/>
        <v>68.2</v>
      </c>
      <c r="OG323" s="25">
        <f t="shared" si="988"/>
        <v>0</v>
      </c>
      <c r="OH323" s="25">
        <f t="shared" si="989"/>
        <v>0</v>
      </c>
      <c r="OI323" s="25">
        <f t="shared" si="990"/>
        <v>0</v>
      </c>
      <c r="OJ323" s="25">
        <f t="shared" si="991"/>
        <v>0</v>
      </c>
      <c r="OK323" s="25">
        <f t="shared" si="992"/>
        <v>0</v>
      </c>
      <c r="OL323" s="25">
        <f t="shared" si="993"/>
        <v>0</v>
      </c>
      <c r="OM323" s="25">
        <f t="shared" si="1077"/>
        <v>0</v>
      </c>
      <c r="ON323" s="25">
        <f t="shared" si="1077"/>
        <v>0</v>
      </c>
      <c r="OO323" s="25">
        <f t="shared" si="1077"/>
        <v>0</v>
      </c>
      <c r="OP323" s="25">
        <f t="shared" si="994"/>
        <v>0</v>
      </c>
      <c r="OQ323" s="25">
        <f t="shared" si="995"/>
        <v>0</v>
      </c>
      <c r="OR323" s="25">
        <f t="shared" si="1078"/>
        <v>0</v>
      </c>
      <c r="OS323" s="19">
        <v>536013.27</v>
      </c>
      <c r="OT323" s="19">
        <v>2371781.2999999998</v>
      </c>
    </row>
    <row r="324" spans="1:410" ht="33" customHeight="1" x14ac:dyDescent="0.25">
      <c r="A324" s="18"/>
      <c r="B324" s="18" t="s">
        <v>1129</v>
      </c>
      <c r="C324" s="18">
        <v>733.86</v>
      </c>
      <c r="D324" s="16" t="e">
        <f>_xlfn.IFNA(INDEX(#REF!,MATCH(E324,#REF!,0)),0)</f>
        <v>#REF!</v>
      </c>
      <c r="E324" s="18" t="s">
        <v>1146</v>
      </c>
      <c r="F324" s="16" t="s">
        <v>765</v>
      </c>
      <c r="G324" s="16" t="s">
        <v>766</v>
      </c>
      <c r="H324" s="16" t="s">
        <v>767</v>
      </c>
      <c r="I324" s="16" t="s">
        <v>768</v>
      </c>
      <c r="J324" s="16" t="s">
        <v>769</v>
      </c>
      <c r="K324" s="16" t="s">
        <v>770</v>
      </c>
      <c r="L324" s="16" t="s">
        <v>771</v>
      </c>
      <c r="M324" s="18">
        <v>1.64</v>
      </c>
      <c r="N324" s="18">
        <v>1.94</v>
      </c>
      <c r="O324" s="18">
        <v>2.04</v>
      </c>
      <c r="P324" s="18">
        <v>2.34</v>
      </c>
      <c r="Q324" s="18">
        <v>0.1</v>
      </c>
      <c r="R324" s="18">
        <v>1.8399999999999999</v>
      </c>
      <c r="S324" s="18">
        <v>2.14</v>
      </c>
      <c r="T324" s="18">
        <v>0.2</v>
      </c>
      <c r="U324" s="18">
        <v>0</v>
      </c>
      <c r="V324" s="18">
        <v>0</v>
      </c>
      <c r="W324" s="18">
        <v>0</v>
      </c>
      <c r="X324" s="18">
        <v>1.64</v>
      </c>
      <c r="Y324" s="18">
        <v>1.9</v>
      </c>
      <c r="Z324" s="20">
        <f t="shared" si="996"/>
        <v>2.1</v>
      </c>
      <c r="AA324" s="18">
        <v>0.22</v>
      </c>
      <c r="AB324" s="18">
        <v>0</v>
      </c>
      <c r="AC324" s="18">
        <v>0</v>
      </c>
      <c r="AD324" s="18">
        <v>0</v>
      </c>
      <c r="AE324" s="18">
        <v>0</v>
      </c>
      <c r="AF324" s="18">
        <v>0</v>
      </c>
      <c r="AG324" s="18">
        <v>1.2</v>
      </c>
      <c r="AH324" s="18">
        <v>1.5</v>
      </c>
      <c r="AI324" s="20">
        <f t="shared" si="997"/>
        <v>2.25</v>
      </c>
      <c r="AJ324" s="18">
        <v>0</v>
      </c>
      <c r="AK324" s="18">
        <v>0</v>
      </c>
      <c r="AL324" s="20">
        <f t="shared" si="998"/>
        <v>0</v>
      </c>
      <c r="AM324" s="18">
        <v>1.64</v>
      </c>
      <c r="AN324" s="18">
        <v>1.5</v>
      </c>
      <c r="AO324" s="18">
        <v>0.15</v>
      </c>
      <c r="AP324" s="18">
        <v>0.22</v>
      </c>
      <c r="AQ324" s="18">
        <v>1.64</v>
      </c>
      <c r="AR324" s="18">
        <v>1.72</v>
      </c>
      <c r="AS324" s="18">
        <v>0.12</v>
      </c>
      <c r="AT324" s="18">
        <v>0.11</v>
      </c>
      <c r="AU324" s="18">
        <v>0</v>
      </c>
      <c r="AV324" s="18">
        <v>1</v>
      </c>
      <c r="AW324" s="18">
        <v>0</v>
      </c>
      <c r="AX324" s="18">
        <v>0</v>
      </c>
      <c r="AY324" s="18">
        <v>0</v>
      </c>
      <c r="AZ324" s="18">
        <v>0</v>
      </c>
      <c r="BA324" s="18">
        <v>0</v>
      </c>
      <c r="BB324" s="18">
        <v>0</v>
      </c>
      <c r="BC324" s="18">
        <v>0</v>
      </c>
      <c r="BD324" s="18">
        <v>0</v>
      </c>
      <c r="BE324" s="18">
        <v>2</v>
      </c>
      <c r="BF324" s="18">
        <v>0</v>
      </c>
      <c r="BG324" s="18">
        <v>0</v>
      </c>
      <c r="BH324" s="18">
        <v>0</v>
      </c>
      <c r="BI324" s="18">
        <v>0</v>
      </c>
      <c r="BJ324" s="18">
        <v>0</v>
      </c>
      <c r="BK324" s="18">
        <v>0</v>
      </c>
      <c r="BL324" s="18">
        <v>0</v>
      </c>
      <c r="BM324" s="18">
        <v>0</v>
      </c>
      <c r="BN324" s="18">
        <v>0</v>
      </c>
      <c r="BO324" s="18">
        <v>0</v>
      </c>
      <c r="BP324" s="18">
        <v>0</v>
      </c>
      <c r="BQ324" s="18">
        <v>0</v>
      </c>
      <c r="BR324" s="18">
        <v>0</v>
      </c>
      <c r="BS324" s="18">
        <v>0</v>
      </c>
      <c r="BT324" s="18">
        <v>0</v>
      </c>
      <c r="BU324" s="18">
        <v>0</v>
      </c>
      <c r="BV324" s="18">
        <v>0</v>
      </c>
      <c r="BW324" s="18">
        <v>0</v>
      </c>
      <c r="BX324" s="18">
        <v>0</v>
      </c>
      <c r="BY324" s="18">
        <v>0</v>
      </c>
      <c r="BZ324" s="18">
        <v>0</v>
      </c>
      <c r="CA324" s="16" t="e">
        <f>_xlfn.IFNA(IF(RIGHT(D324,2)="=G",0,INDEX(#REF!,MATCH(E324,#REF!,0))),0)</f>
        <v>#REF!</v>
      </c>
      <c r="CB324" s="16" t="s">
        <v>776</v>
      </c>
      <c r="CC324" s="18">
        <v>0</v>
      </c>
      <c r="CD324" s="18">
        <v>0</v>
      </c>
      <c r="CE324" s="18">
        <v>1.4</v>
      </c>
      <c r="CF324" s="18">
        <v>0.85</v>
      </c>
      <c r="CG324" s="18">
        <v>0.12</v>
      </c>
      <c r="CH324" s="18">
        <v>2</v>
      </c>
      <c r="CI324" s="16" t="s">
        <v>98</v>
      </c>
      <c r="CJ324" s="18">
        <v>0</v>
      </c>
      <c r="CK324" s="20">
        <f t="shared" ref="CK324:CK352" si="1080">IF(CI324="",0,IF(CI324="Đào đá",0,CR324-CJ324))</f>
        <v>1.81</v>
      </c>
      <c r="CL324" s="20">
        <f t="shared" si="999"/>
        <v>1.81</v>
      </c>
      <c r="CM324" s="18">
        <v>23.62</v>
      </c>
      <c r="CN324" s="18">
        <v>42.57</v>
      </c>
      <c r="CO324" s="18">
        <v>41.731000000000002</v>
      </c>
      <c r="CP324" s="22">
        <f t="shared" ref="CP324:CP352" si="1081">ROUND(IF(CM324&lt;CO324,CO324,IF(CM324&gt;=CN324,CN324,CM324)),2)</f>
        <v>41.73</v>
      </c>
      <c r="CQ324" s="22">
        <f t="shared" ref="CQ324:CQ352" si="1082">ROUND(IF(I324="Có móng",CS324-Q324,IF(AND(F324="Lắp đặt",I324="Không có móng"),CU324-W324,CU324)),2)</f>
        <v>39.92</v>
      </c>
      <c r="CR324" s="22">
        <f t="shared" si="1000"/>
        <v>1.81</v>
      </c>
      <c r="CS324" s="22">
        <f t="shared" ref="CS324:CS352" si="1083">IF(I324="Không có móng",0,CT324-T324)</f>
        <v>40.019999999999996</v>
      </c>
      <c r="CT324" s="22">
        <f t="shared" ref="CT324:CT352" si="1084">IF(AND(F324="Lắp đặt",I324="Có móng"),CU324-W324,CU324)</f>
        <v>40.22</v>
      </c>
      <c r="CU324" s="18">
        <v>40.22</v>
      </c>
      <c r="CV324" s="22">
        <f t="shared" si="1001"/>
        <v>2.1</v>
      </c>
      <c r="CW324" s="22">
        <f t="shared" ref="CW324:CW352" si="1085">ROUND(IF(AF324&gt;0,CU324+AF324,0),2)</f>
        <v>0</v>
      </c>
      <c r="CX324" s="22">
        <f t="shared" ref="CX324:CX352" si="1086">ROUND(IF(AF324&gt;0,CW324+AD324,0),2)</f>
        <v>0</v>
      </c>
      <c r="CY324" s="22">
        <f t="shared" ref="CY324:CY352" si="1087">ROUND(CZ324-AO324,2)</f>
        <v>42.3</v>
      </c>
      <c r="CZ324" s="22">
        <f t="shared" ref="CZ324:CZ352" si="1088">ROUND(DA324-AS324,2)</f>
        <v>42.45</v>
      </c>
      <c r="DA324" s="18">
        <v>42.57</v>
      </c>
      <c r="DB324" s="20">
        <f t="shared" si="1002"/>
        <v>2.65</v>
      </c>
      <c r="DC324" s="20">
        <f t="shared" si="1003"/>
        <v>0.84</v>
      </c>
      <c r="DD324" s="20">
        <f t="shared" si="1004"/>
        <v>1.81</v>
      </c>
      <c r="DE324" s="20">
        <f t="shared" ref="DE324:DE352" si="1089">ROUND(IF(OR(CI324="Đào đất",CI324="Đào đất + đào đá"),IF(CK324&gt;=Q324,Q324,CK324),0),2)</f>
        <v>0.1</v>
      </c>
      <c r="DF324" s="20">
        <f t="shared" ref="DF324:DF352" si="1090">ROUND(IF(OR(CI324="Đào đất",CI324="Đào đất + đào đá"),IF(CK324&lt;=Q324,0,IF(CK324&gt;=Q324+T324,T324,CK324-Q324)),0),2)</f>
        <v>0.2</v>
      </c>
      <c r="DG324" s="20">
        <f t="shared" ref="DG324:DG352" si="1091">ROUND(IF(OR(CI324="Đào đất",CI324="Đào đất + đào đá"),IF(CK324&lt;=Q324+T324,0,IF(CK324&gt;=Q324+T324+Z324+AD324+AO324+AS324,Z324+AD324+AO324+AS324,CK324-(Q324+T324))),0),2)</f>
        <v>1.51</v>
      </c>
      <c r="DH324" s="20">
        <f t="shared" ref="DH324:DH352" si="1092">IF(CI324="Đào đá",IF(CJ324&gt;=Q324,Q324,CJ324),IF(CI324="Đào đất + Đào đá",IF(CL324&gt;=Q324,IF(DE324&lt;Q324,Q324-DE324,0),CJ324),0))</f>
        <v>0</v>
      </c>
      <c r="DI324" s="20">
        <f t="shared" ref="DI324:DI352" si="1093">IF(CI324="Đào đá",IF(CJ324&lt;=Q324,0,IF(CJ324&gt;=Q324+T324,T324,CJ324-Q324)),IF(CI324="Đào đất + Đào đá",IF(CL324&gt;=Q324+T324,IF(DF324&lt;T324,T324-DF324,0),CJ324-DH324),0))</f>
        <v>0</v>
      </c>
      <c r="DJ324" s="20">
        <f t="shared" ref="DJ324:DJ352" si="1094">IF(CI324="Đào đá",IF(CJ324&lt;=Q324+T324,0,IF(CJ324&gt;=Q324+T324+Z324+AD324+AO324+AS324,Z324+AD324+AO324+AS324,CJ324-(Q324+T324))),IF(CI324="Đào đất + Đào đá",IF(CL324&gt;=Q324+T324+Z324+AD324+AO324+AS324,IF(DG324&lt;Z324+AD324+AO324+AS324,Z324+AD324+AO324+AS324-DG324,0),CJ324-(DH324+DI324)),0))</f>
        <v>0</v>
      </c>
      <c r="DK324" s="20">
        <f t="shared" si="1005"/>
        <v>1.81</v>
      </c>
      <c r="DL324" s="20">
        <f t="shared" si="1006"/>
        <v>0</v>
      </c>
      <c r="DM324" s="20">
        <f t="shared" si="1007"/>
        <v>0</v>
      </c>
      <c r="DN324" s="20">
        <f t="shared" si="1008"/>
        <v>0</v>
      </c>
      <c r="DO324" s="18">
        <v>2.54</v>
      </c>
      <c r="DP324" s="18">
        <v>0</v>
      </c>
      <c r="DQ324" s="18">
        <v>1</v>
      </c>
      <c r="DR324" s="18">
        <v>1</v>
      </c>
      <c r="DS324" s="25">
        <f t="shared" si="1009"/>
        <v>2.54</v>
      </c>
      <c r="DT324" s="25">
        <f t="shared" si="1010"/>
        <v>0</v>
      </c>
      <c r="DU324" s="25">
        <f t="shared" si="1011"/>
        <v>4.5999999999999996</v>
      </c>
      <c r="DV324" s="25">
        <f t="shared" si="1012"/>
        <v>0</v>
      </c>
      <c r="DW324" s="25">
        <f t="shared" si="1013"/>
        <v>4.5999999999999996</v>
      </c>
      <c r="DX324" s="25">
        <f t="shared" si="1014"/>
        <v>9.3800000000000008</v>
      </c>
      <c r="DY324" s="25">
        <f t="shared" si="1015"/>
        <v>0</v>
      </c>
      <c r="DZ324" s="25">
        <f t="shared" si="1016"/>
        <v>9.3800000000000008</v>
      </c>
      <c r="EA324" s="25">
        <f t="shared" si="1017"/>
        <v>6.07</v>
      </c>
      <c r="EB324" s="25">
        <f t="shared" si="1018"/>
        <v>0</v>
      </c>
      <c r="EC324" s="25">
        <f t="shared" si="1019"/>
        <v>6.07</v>
      </c>
      <c r="ED324" s="25">
        <f t="shared" si="1020"/>
        <v>3.31</v>
      </c>
      <c r="EE324" s="25">
        <f t="shared" si="1020"/>
        <v>0</v>
      </c>
      <c r="EF324" s="25">
        <f t="shared" si="1021"/>
        <v>3.31</v>
      </c>
      <c r="EG324" s="25">
        <f t="shared" si="1022"/>
        <v>6.07</v>
      </c>
      <c r="EH324" s="25">
        <f t="shared" si="1022"/>
        <v>0</v>
      </c>
      <c r="EI324" s="25">
        <f t="shared" si="1023"/>
        <v>6.07</v>
      </c>
      <c r="EJ324" s="18">
        <v>733.86</v>
      </c>
      <c r="EK324" s="18">
        <v>695.16</v>
      </c>
      <c r="EL324" s="18" t="s">
        <v>1146</v>
      </c>
      <c r="EM324" s="18" t="s">
        <v>1147</v>
      </c>
      <c r="EN324" s="16" t="s">
        <v>774</v>
      </c>
      <c r="EO324" s="16" t="s">
        <v>132</v>
      </c>
      <c r="EP324" s="16" t="e">
        <f>IF(OR(EN324="Cống tròn",EN324="Cống hộp",EN324="Ống nhựa"),INDEX(#REF!,MATCH(E324,#REF!,0)),IF(OR(EN324="Rãnh xây",EN324="Rãnh bê tông"),INDEX(#REF!,MATCH(E324,#REF!,0)),0))</f>
        <v>#REF!</v>
      </c>
      <c r="EQ324" s="18">
        <v>37.500000000000043</v>
      </c>
      <c r="ER324" s="18">
        <v>1</v>
      </c>
      <c r="ES324" s="25">
        <f t="shared" si="1024"/>
        <v>37</v>
      </c>
      <c r="ET324" s="1" t="e">
        <f>_xlfn.IFNA(IF(EN324="Cống tròn",INDEX(#REF!,MATCH(E324,#REF!,0)),IF(EN324="Cống hộp",INDEX(#REF!,MATCH(E324,#REF!,0)),EU324&amp;" ,"&amp;EV324)),0)</f>
        <v>#REF!</v>
      </c>
      <c r="EU324" s="16" t="s">
        <v>769</v>
      </c>
      <c r="EV324" s="16" t="s">
        <v>775</v>
      </c>
      <c r="EW324" s="16" t="e">
        <f>_xlfn.IFNA(INDEX(#REF!,MATCH(E324,#REF!,0)),0)</f>
        <v>#REF!</v>
      </c>
      <c r="EX324" s="16"/>
      <c r="EY324" s="18">
        <v>0</v>
      </c>
      <c r="EZ324" s="18">
        <v>0</v>
      </c>
      <c r="FA324" s="18">
        <v>0</v>
      </c>
      <c r="FB324" s="18">
        <v>0</v>
      </c>
      <c r="FC324" s="18">
        <v>0</v>
      </c>
      <c r="FD324" s="25">
        <f t="shared" ref="FD324:FD352" si="1095">FB324*ES324</f>
        <v>0</v>
      </c>
      <c r="FE324" s="25">
        <f t="shared" si="1025"/>
        <v>0</v>
      </c>
      <c r="FF324" s="18">
        <v>0.1</v>
      </c>
      <c r="FG324" s="18">
        <v>2</v>
      </c>
      <c r="FH324" s="18">
        <v>1</v>
      </c>
      <c r="FI324" s="25">
        <f t="shared" si="1026"/>
        <v>1.2</v>
      </c>
      <c r="FJ324" s="18">
        <v>0</v>
      </c>
      <c r="FK324" s="18">
        <v>0</v>
      </c>
      <c r="FL324" s="18">
        <v>0.2</v>
      </c>
      <c r="FM324" s="18">
        <v>1.4</v>
      </c>
      <c r="FN324" s="18">
        <v>0</v>
      </c>
      <c r="FO324" s="25">
        <f t="shared" si="1027"/>
        <v>1.4</v>
      </c>
      <c r="FP324" s="18">
        <v>1.4999999999999999E-2</v>
      </c>
      <c r="FQ324" s="18">
        <v>1</v>
      </c>
      <c r="FR324" s="25">
        <f t="shared" ref="FR324:FR352" si="1096">IF(OR(EN324="Cống tròn",EN324="Cống hộp"),INT(EQ324/(ER324+FP324)),0)</f>
        <v>36</v>
      </c>
      <c r="FS324" s="25">
        <f t="shared" ref="FS324:FS352" si="1097">IF(OR(EN324="Cống tròn",EN324="Cống hộp"),(FR324-FQ324)*FP324,0)</f>
        <v>0.52500000000000002</v>
      </c>
      <c r="FT324" s="25">
        <f t="shared" ref="FT324:FT352" si="1098">IF(OR(EN324="Cống tròn",EN324="Cống hộp"),(FR324*ER324)+FS324,0)</f>
        <v>36.524999999999999</v>
      </c>
      <c r="FU324" s="25">
        <f t="shared" ref="FU324:FU352" si="1099">IF(OR(EN324="Cống tròn",EN324="Cống hộp"),FT324-EQ324,0)</f>
        <v>-0.97500000000004405</v>
      </c>
      <c r="FV324" s="25" t="str">
        <f t="shared" si="1028"/>
        <v>Thêm 01</v>
      </c>
      <c r="FW324" s="25">
        <f t="shared" si="1029"/>
        <v>0.04</v>
      </c>
      <c r="FX324" s="16"/>
      <c r="FY324" s="16"/>
      <c r="FZ324" s="16"/>
      <c r="GA324" s="16"/>
      <c r="GB324" s="19">
        <v>0</v>
      </c>
      <c r="GC324" s="19">
        <v>0</v>
      </c>
      <c r="GD324" s="19">
        <v>0</v>
      </c>
      <c r="GE324" s="19">
        <v>0</v>
      </c>
      <c r="GF324" s="19">
        <v>0</v>
      </c>
      <c r="GG324" s="19">
        <v>0</v>
      </c>
      <c r="GH324" s="19">
        <v>0</v>
      </c>
      <c r="GI324" s="19">
        <v>0</v>
      </c>
      <c r="GJ324" s="19">
        <v>0</v>
      </c>
      <c r="GK324" s="19">
        <v>0</v>
      </c>
      <c r="GL324" s="25">
        <f t="shared" ref="GL324:GL352" si="1100">ROUND(IF(OR(EN324="Rãnh xây",EN324="Rãnh bê tông"),(IR324+JT324)/2,0),2)</f>
        <v>0</v>
      </c>
      <c r="GM324" s="25">
        <f t="shared" si="1030"/>
        <v>0</v>
      </c>
      <c r="GN324" s="19">
        <v>0</v>
      </c>
      <c r="GO324" s="19">
        <v>0</v>
      </c>
      <c r="GP324" s="19">
        <v>0</v>
      </c>
      <c r="GQ324" s="19">
        <v>0</v>
      </c>
      <c r="GR324" s="1" t="e">
        <f>_xlfn.IFNA(INDEX(#REF!,MATCH(E324,#REF!,0)),0)</f>
        <v>#REF!</v>
      </c>
      <c r="GS324" s="16"/>
      <c r="GT324" s="18">
        <v>0</v>
      </c>
      <c r="GU324" s="18">
        <v>0</v>
      </c>
      <c r="GV324" s="18">
        <v>0</v>
      </c>
      <c r="GW324" s="18">
        <v>0</v>
      </c>
      <c r="GX324" s="25">
        <f t="shared" ref="GX324:GX352" si="1101">IF(AND(FZ324="Có",FX324="Tường xây gạch"),IF(FY324="Không mũ mố",GM324,GM324+GN324+GP324),IF(AND(FZ324="Không",FY324="Mũ mố xây gạch"),GP324,0))</f>
        <v>0</v>
      </c>
      <c r="GY324" s="25">
        <f t="shared" ref="GY324:GY352" si="1102">IF(AND(GA324="Có",FX324="Tường xây gạch"),IF(FY324="Không mũ mố",GM324,GM324+GN324+GP324),IF(AND(GA324="Không",FY324="Mũ mố xây gạch"),GP324+GQ324,0))</f>
        <v>0</v>
      </c>
      <c r="GZ324" s="25">
        <f t="shared" si="1031"/>
        <v>0</v>
      </c>
      <c r="HA324" s="1" t="e" cm="1">
        <f t="array" ref="HA324">INDEX(#REF!,MATCH(EJ324&amp;EK324&amp;HD324&amp;HE324&amp;HF324,#REF!&amp;#REF!&amp;#REF!&amp;#REF!&amp;#REF!,0))</f>
        <v>#REF!</v>
      </c>
      <c r="HB324" s="16"/>
      <c r="HC324" s="25">
        <f t="shared" si="1032"/>
        <v>0</v>
      </c>
      <c r="HD324" s="18">
        <v>0</v>
      </c>
      <c r="HE324" s="18">
        <v>0</v>
      </c>
      <c r="HF324" s="18">
        <v>0</v>
      </c>
      <c r="HG324" s="1" t="e" cm="1">
        <f t="array" ref="HG324">INDEX(#REF!,MATCH(EJ324&amp;EK324&amp;HJ324&amp;HK324&amp;HL324,#REF!&amp;#REF!&amp;#REF!&amp;#REF!&amp;#REF!,0))</f>
        <v>#REF!</v>
      </c>
      <c r="HH324" s="16"/>
      <c r="HI324" s="25">
        <f t="shared" si="1033"/>
        <v>0</v>
      </c>
      <c r="HJ324" s="25">
        <f t="shared" si="1034"/>
        <v>0</v>
      </c>
      <c r="HK324" s="19">
        <v>0</v>
      </c>
      <c r="HL324" s="19">
        <v>0</v>
      </c>
      <c r="HM324" s="18">
        <v>0.01</v>
      </c>
      <c r="HN324" s="18">
        <v>1</v>
      </c>
      <c r="HO324" s="25">
        <f t="shared" si="1035"/>
        <v>0</v>
      </c>
      <c r="HP324" s="25">
        <f t="shared" si="1036"/>
        <v>0</v>
      </c>
      <c r="HQ324" s="25">
        <f t="shared" si="1037"/>
        <v>0</v>
      </c>
      <c r="HR324" s="25">
        <f t="shared" si="1038"/>
        <v>0</v>
      </c>
      <c r="HS324" s="25">
        <f t="shared" si="1039"/>
        <v>0</v>
      </c>
      <c r="HT324" s="19">
        <v>0</v>
      </c>
      <c r="HU324" s="19">
        <v>0</v>
      </c>
      <c r="HV324" s="19">
        <v>0</v>
      </c>
      <c r="HW324" s="25">
        <f t="shared" si="1040"/>
        <v>0</v>
      </c>
      <c r="HX324" s="19">
        <v>0</v>
      </c>
      <c r="HY324" s="19">
        <v>0</v>
      </c>
      <c r="HZ324" s="18">
        <v>41.73</v>
      </c>
      <c r="IA324" s="20">
        <f>ROUND(IF(EN324="Cống tròn",IF(EN324="Cống tròn",IF(EU324="Không có móng",IQ324-FF324,IF(EU324="Đế",IP324-FN324,IF(OR(EU324="Móng bê tông",EU324="Móng bê tông kết hợp đế"),II324-FJ324,0))),0),IF(EN324="Cống hộp",IF(AND(EN324="Cống hộp",EU324="Không có móng"),IQ324-GF324,IF(AND(EN324="Cống hộp",EU324="Móng bê tông"),IJ324-GB324,0)),IF(OR(EN324="Rãnh xây",EN324="Rãnh bê tông"),IF(OR(EN324="Rãnh xây",EN324="Rãnh bê tông"),IK324-GB324,0),IF(EN324="Ống nhựa",IF(AND(EN324="Ống nhựa",EU324="Không đắp cát"),IQ324-HT324,IF(AND(EN324="Ống nhựa",EU324="Đắp cát"),IH324-HX324,0)),IF(EN324="Rãnh thang",IF(EN324="Rãnh thang",IF(EU324="Móng bê tông",#REF!-#REF!,IQ324),0),0))))),2)</f>
        <v>40.22</v>
      </c>
      <c r="IB324" s="20">
        <f t="shared" si="1041"/>
        <v>1.509999999999998</v>
      </c>
      <c r="IC324" s="20">
        <f t="shared" ref="IC324:IC352" si="1103">IF(EN324="Cống tròn",IF(EU324="Không có móng",IQ324-FF324,IF(EU324="Đế",IP324-FN324,IF(OR(EU324="Móng bê tông",EU324="Móng bê tông kết hợp đế"),II324-FJ324,0))),0)</f>
        <v>40.22</v>
      </c>
      <c r="ID324" s="20">
        <f t="shared" ref="ID324:ID352" si="1104">IF(AND(EN324="Cống hộp",EU324="Không có móng"),IQ324-GF324,IF(AND(EN324="Cống hộp",EU324="Móng bê tông"),IJ324-GB324,0))</f>
        <v>0</v>
      </c>
      <c r="IE324" s="20">
        <f t="shared" ref="IE324:IE352" si="1105">IF(OR(EN324="Rãnh xây",EN324="Rãnh bê tông"),IK324-GB324,0)</f>
        <v>0</v>
      </c>
      <c r="IF324" s="20">
        <f t="shared" ref="IF324:IF352" si="1106">IF(AND(EN324="Ống nhựa",EU324="Không đắp cát"),IQ324-HT324,IF(AND(EN324="Ống nhựa",EU324="Đắp cát"),IH324-HX324,0))</f>
        <v>0</v>
      </c>
      <c r="IG324" s="20">
        <f>IF(EN324="Rãnh thang",IF(AND(EN324="Rãnh thang",EU324="Móng bê tông"),IQ324-#REF!,0),IF(EN324="Ống nhựa",IF(AND(EN324="Ống nhựa",EU324="Đắp cát"),IQ324-HT324,0),IF(EN324="Cống tròn",IF(EN324="Cống tròn",IF(OR(EU324="Móng bê tông",EU324="Móng bê tông kết hợp đế"),IM324-FL324,0),0),IF(EN324="Cống hộp",IF(AND(EN324="Cống hộp",EU324="Móng bê tông"),IN324-GD324,0),IF(OR(EN324="Rãnh xây",EN324="Rãnh bê tông"),IF(AND(EN324="Rãnh xây",EU324="Móng bê tông"),IO324-GD324,IF(AND(EN324="Rãnh bê tông",EU324="Móng bê tông"),IO324-GD324,0)),0)))))</f>
        <v>40.22</v>
      </c>
      <c r="IH324" s="20">
        <f t="shared" ref="IH324:IH352" si="1107">IF(AND(EN324="Ống nhựa",EU324="Đắp cát"),IQ324-HT324,0)</f>
        <v>0</v>
      </c>
      <c r="II324" s="20">
        <f t="shared" ref="II324:II352" si="1108">IF(EN324="Cống tròn",IF(OR(EU324="Móng bê tông",EU324="Móng bê tông kết hợp đế"),IM324-FL324,0),0)</f>
        <v>40.22</v>
      </c>
      <c r="IJ324" s="20">
        <f t="shared" ref="IJ324:IJ352" si="1109">IF(AND(EN324="Cống hộp",EU324="Móng bê tông"),IN324-GD324,0)</f>
        <v>0</v>
      </c>
      <c r="IK324" s="20">
        <f t="shared" ref="IK324:IK352" si="1110">IF(AND(EN324="Rãnh xây",EU324="Móng bê tông"),IO324-GD324,IF(AND(EN324="Rãnh bê tông",EU324="Móng bê tông"),IO324-GD324,0))</f>
        <v>0</v>
      </c>
      <c r="IL324" s="20">
        <f t="shared" ref="IL324:IL352" si="1111">IF(EN324="Rãnh thang",IF(AND(EN324="Rãnh thang",EU324="Móng bê tông"),IQ324,0),IF(EN324="Cống tròn",IF(EN324="Cống tròn",IF(EU324="Móng bê tông",IQ324-FF324,IF(EU324="Móng bê tông kết hợp đế",IP324-FN324,0)),0),IF(EN324="Cống hộp",IF(AND(EN324="Cống hộp",EU324="Móng bê tông"),IQ324-GF324,0),IF(OR(EN324="Rãnh xây",EN324="Rãnh bê tông"),IF(AND(EN324="Rãnh xây",EU324="Móng bê tông"),IQ324,IF(AND(EN324="Rãnh bê tông",EU324="Móng bê tông"),IQ324,0)),0))))</f>
        <v>40.42</v>
      </c>
      <c r="IM324" s="20">
        <f t="shared" ref="IM324:IM352" si="1112">IF(EN324="Cống tròn",IF(EU324="Móng bê tông",IQ324-FF324,IF(EU324="Móng bê tông kết hợp đế",IP324-FN324,0)),0)</f>
        <v>40.42</v>
      </c>
      <c r="IN324" s="20">
        <f t="shared" ref="IN324:IN352" si="1113">IF(AND(EN324="Cống hộp",EU324="Móng bê tông"),IQ324-GF324,0)</f>
        <v>0</v>
      </c>
      <c r="IO324" s="20">
        <f t="shared" ref="IO324:IO352" si="1114">IF(AND(EN324="Rãnh xây",EU324="Móng bê tông"),IQ324,IF(AND(EN324="Rãnh bê tông",EU324="Móng bê tông"),IQ324,0))</f>
        <v>0</v>
      </c>
      <c r="IP324" s="20">
        <f t="shared" ref="IP324:IP352" si="1115">IF(OR(EU324="Móng bê tông kết hợp đế",EU324="Đế"),IQ324-FF324,0)</f>
        <v>0</v>
      </c>
      <c r="IQ324" s="18">
        <v>40.520000000000003</v>
      </c>
      <c r="IR324" s="25">
        <f t="shared" si="1042"/>
        <v>0</v>
      </c>
      <c r="IS324" s="25">
        <f t="shared" ref="IS324:IS352" si="1116">ROUND(IF(OR(EN324="Rãnh xây",EN324="Rãnh bê tông",EN324="Cống hộp"),IT324-GN324,0),2)</f>
        <v>0</v>
      </c>
      <c r="IT324" s="25">
        <f t="shared" ref="IT324:IT352" si="1117">ROUND(IF(EN324="Cống hộp",IX324-GP324,IF(OR(EN324="Rãnh xây",EN324="Rãnh bê tông"),IY324-GP324,0)),2)</f>
        <v>0</v>
      </c>
      <c r="IU324" s="25">
        <f>ROUND(IF(EN324="Cống tròn",IF(EN324="Cống tròn",IV324+FF324,0),IF(EN324="Cống hộp",IF(EN324="Cống hộp",IV324+GP324,0),IF(OR(EN324="Rãnh xây",EN324="Rãnh bê tông"),IF(OR(EN324="Rãnh xây",EN324="Rãnh bê tông"),IV324+GP324,0),IF(EN324="ống nhựa",IF(EN324="Ống nhựa",IV324+HT324,0),IF(EN324="Rãnh thang",IF(EN324="Rãnh thang",IQ324+#REF!,0),0))))),2)</f>
        <v>41.58</v>
      </c>
      <c r="IV324" s="18">
        <v>41.48</v>
      </c>
      <c r="IW324" s="25">
        <f t="shared" ref="IW324:IW352" si="1118">ROUND(IF(EN324="Cống tròn",IV324+FF324,0),2)</f>
        <v>41.58</v>
      </c>
      <c r="IX324" s="25">
        <f t="shared" ref="IX324:IX352" si="1119">ROUND(IF(EN324="Cống hộp",IV324+GP324,0),2)</f>
        <v>0</v>
      </c>
      <c r="IY324" s="25">
        <f t="shared" ref="IY324:IY352" si="1120">ROUND(IF(OR(EN324="Rãnh xây",EN324="Rãnh bê tông"),IV324+GP324,0),2)</f>
        <v>0</v>
      </c>
      <c r="IZ324" s="25">
        <f t="shared" ref="IZ324:IZ352" si="1121">ROUND(IF(EN324="Ống nhựa",IV324+HT324,0),2)</f>
        <v>0</v>
      </c>
      <c r="JA324" s="25">
        <f t="shared" ref="JA324:JA352" si="1122">ROUND(IF(EN324="Ống nhựa",IZ324+HY324,0),2)</f>
        <v>0</v>
      </c>
      <c r="JB324" s="18">
        <v>41.69</v>
      </c>
      <c r="JC324" s="20">
        <f>ROUND(IF(EN324="Cống tròn",IF(EN324="Cống tròn",IF(EU324="Không có móng",JS324-FF324,IF(EU324="Đế",JR324-FN324,IF(OR(EU324="Móng bê tông",EU324="Móng bê tông kết hợp đế"),JK324-FJ324,0))),0),IF(EN324="Cống hộp",IF(AND(EN324="Cống hộp",EU324="Không có móng"),JS324-GF324,IF(AND(EN324="Cống hộp",EU324="Móng bê tông"),JL324-GB324,0)),IF(OR(EN324="Rãnh xây",EN324="Rãnh bê tông"),IF(OR(EN324="Rãnh xây",EN324="Rãnh bê tông"),JM324-GB324,0),IF(EN324="Ống nhựa",IF(AND(EN324="Ống nhựa",EU324="Không đắp cát"),JS324-HT324,IF(AND(EN324="Ống nhựa",EU324="Đắp cát"),JJ324-HX324,0)),IF(EN324="Rãnh thang",IF(EN324="Rãnh thang",IF(EU324="Móng bê tông",#REF!-#REF!,JS324),0),0))))),2)</f>
        <v>40.18</v>
      </c>
      <c r="JD324" s="20">
        <f t="shared" si="1043"/>
        <v>1.509999999999998</v>
      </c>
      <c r="JE324" s="20">
        <f t="shared" ref="JE324:JE352" si="1123">IF(EN324="Cống tròn",IF(EU324="Không có móng",JS324-FF324,IF(EU324="Đế",JR324-FN324,IF(OR(EU324="Móng bê tông",EU324="Móng bê tông kết hợp đế"),JK324-FJ324,0))),0)</f>
        <v>40.179999999999993</v>
      </c>
      <c r="JF324" s="20">
        <f t="shared" ref="JF324:JF352" si="1124">IF(AND(EN324="Cống hộp",EU324="Không có móng"),JS324-GF324,IF(AND(EN324="Cống hộp",EU324="Móng bê tông"),JL324-GB324,0))</f>
        <v>0</v>
      </c>
      <c r="JG324" s="20">
        <f t="shared" ref="JG324:JG352" si="1125">IF(OR(EN324="Rãnh xây",EN324="Rãnh bê tông"),JM324-GB324,0)</f>
        <v>0</v>
      </c>
      <c r="JH324" s="20">
        <f t="shared" ref="JH324:JH352" si="1126">IF(AND(EN324="Ống nhựa",EU324="Không đắp cát"),JS324-HT324,IF(AND(EN324="Ống nhựa",EU324="Đắp cát"),JJ324-HX324,0))</f>
        <v>0</v>
      </c>
      <c r="JI324" s="20">
        <f>IF(EN324="Rãnh thang",IF(AND(EN324="Rãnh thang",EU324="Móng bê tông"),JS324-#REF!,0),IF(EN324="Ống nhựa",IF(AND(EN324="Ống nhựa",EU324="Đắp cát"),JS324-HT324,0),IF(EN324="Cống tròn",IF(EN324="Cống tròn",IF(OR(EU324="Móng bê tông",EU324="Móng bê tông kết hợp đế"),JO324-FL324,0),0),IF(EN324="Cống hộp",IF(AND(EN324="Cống hộp",EU324="Móng bê tông"),JP324-GD324,0),IF(OR(EN324="Rãnh xây",EN324="Rãnh bê tông"),IF(AND(EN324="Rãnh xây",EU324="Móng bê tông"),JQ324-GD324,IF(AND(EN324="Rãnh bê tông",EU324="Móng bê tông"),JQ324-GD324,0)),0)))))</f>
        <v>40.179999999999993</v>
      </c>
      <c r="JJ324" s="20">
        <f t="shared" ref="JJ324:JJ352" si="1127">IF(AND(EN324="Ống nhựa",EU324="Đắp cát"),JS324-HT324,0)</f>
        <v>0</v>
      </c>
      <c r="JK324" s="20">
        <f t="shared" ref="JK324:JK352" si="1128">IF(EN324="Cống tròn",IF(OR(EU324="Móng bê tông",EU324="Móng bê tông kết hợp đế"),JO324-FL324,0),0)</f>
        <v>40.179999999999993</v>
      </c>
      <c r="JL324" s="20">
        <f t="shared" ref="JL324:JL352" si="1129">IF(AND(EN324="Cống hộp",EU324="Móng bê tông"),JP324-GD324,0)</f>
        <v>0</v>
      </c>
      <c r="JM324" s="20">
        <f t="shared" ref="JM324:JM352" si="1130">IF(AND(EN324="Rãnh xây",EU324="Móng bê tông"),JQ324-GD324,IF(AND(EN324="Rãnh bê tông",EU324="Móng bê tông"),JQ324-GD324,0))</f>
        <v>0</v>
      </c>
      <c r="JN324" s="20">
        <f t="shared" ref="JN324:JN352" si="1131">IF(EN324="Rãnh thang",IF(AND(EN324="Rãnh thang",EU324="Móng bê tông"),JS324,0),IF(EN324="Cống tròn",IF(EN324="Cống tròn",IF(EU324="Móng bê tông",JS324-FF324,IF(EU324="Móng bê tông kết hợp đế",JR324-FN324,0)),0),IF(EN324="Cống hộp",IF(AND(EN324="Cống hộp",EU324="Móng bê tông"),JS324-GF324,0),IF(OR(EN324="Rãnh xây",EN324="Rãnh bê tông"),IF(AND(EN324="Rãnh xây",EU324="Móng bê tông"),JS324,IF(AND(EN324="Rãnh bê tông",EU324="Móng bê tông"),JS324,0)),0))))</f>
        <v>40.379999999999995</v>
      </c>
      <c r="JO324" s="20">
        <f t="shared" ref="JO324:JO352" si="1132">IF(EN324="Cống tròn",IF(EU324="Móng bê tông",JS324-FF324,IF(EU324="Móng bê tông kết hợp đế",JR324-FN324,0)),0)</f>
        <v>40.379999999999995</v>
      </c>
      <c r="JP324" s="20">
        <f t="shared" ref="JP324:JP352" si="1133">IF(AND(EN324="Cống hộp",EU324="Móng bê tông"),JS324-GF324,0)</f>
        <v>0</v>
      </c>
      <c r="JQ324" s="20">
        <f t="shared" ref="JQ324:JQ352" si="1134">IF(AND(EN324="Rãnh xây",EU324="Móng bê tông"),JS324,IF(AND(EN324="Rãnh bê tông",EU324="Móng bê tông"),JS324,0))</f>
        <v>0</v>
      </c>
      <c r="JR324" s="20">
        <f t="shared" ref="JR324:JR352" si="1135">IF(OR(EU324="Móng bê tông kết hợp đế",EU324="Đế"),JS324-FF324,0)</f>
        <v>0</v>
      </c>
      <c r="JS324" s="26">
        <v>40.479999999999997</v>
      </c>
      <c r="JT324" s="25">
        <f t="shared" si="1044"/>
        <v>0</v>
      </c>
      <c r="JU324" s="25">
        <f t="shared" ref="JU324:JU352" si="1136">ROUND(IF(OR(EN324="Rãnh xây",EN324="Rãnh bê tông",EN324="Cống hộp"),JV324-GN324,0),2)</f>
        <v>0</v>
      </c>
      <c r="JV324" s="25">
        <f t="shared" ref="JV324:JV352" si="1137">ROUND(IF(EN324="Cống hộp",JZ324-GP324,IF(OR(EN324="Rãnh xây",EN324="Rãnh bê tông"),KA324-GP324,0)),2)</f>
        <v>0</v>
      </c>
      <c r="JW324" s="25">
        <f>ROUND(IF(EN324="Cống tròn",IF(EN324="Cống tròn",JX324+FF324,0),IF(EN324="Cống hộp",IF(EN324="Cống hộp",JX324+GP324,0),IF(OR(EN324="Rãnh xây",EN324="Rãnh bê tông"),IF(OR(EN324="Rãnh xây",EN324="Rãnh bê tông"),JX324+GP324,0),IF(EN324="ống nhựa",IF(EN324="Ống nhựa",JX324+HT324,0),IF(EN324="Rãnh thang",IF(EN324="Rãnh thang",JS324+#REF!,0),0))))),2)</f>
        <v>41.58</v>
      </c>
      <c r="JX324" s="27">
        <v>41.48</v>
      </c>
      <c r="JY324" s="25">
        <f t="shared" ref="JY324:JY352" si="1138">ROUND(IF(EN324="Cống tròn",JX324+FF324,0),2)</f>
        <v>41.58</v>
      </c>
      <c r="JZ324" s="25">
        <f t="shared" ref="JZ324:JZ352" si="1139">ROUND(IF(EN324="Cống hộp",JX324+GP324,0),2)</f>
        <v>0</v>
      </c>
      <c r="KA324" s="25">
        <f t="shared" ref="KA324:KA352" si="1140">ROUND(IF(OR(EN324="Rãnh xây",EN324="Rãnh bê tông"),JX324+GP324,0),2)</f>
        <v>0</v>
      </c>
      <c r="KB324" s="25">
        <f t="shared" ref="KB324:KB352" si="1141">ROUND(IF(EN324="Ống nhựa",JX324+HT324,0),2)</f>
        <v>0</v>
      </c>
      <c r="KC324" s="25">
        <f t="shared" ref="KC324:KC352" si="1142">ROUND(IF(EN324="Ống nhựa",KB324+HY324,0),2)</f>
        <v>0</v>
      </c>
      <c r="KD324" s="28" t="s">
        <v>98</v>
      </c>
      <c r="KE324" s="27">
        <v>0</v>
      </c>
      <c r="KF324" s="25">
        <f t="shared" ref="KF324:KF352" si="1143">IF(KD324="",0,IF(KD324="Đào đá",0,IB324-KE324))</f>
        <v>1.509999999999998</v>
      </c>
      <c r="KG324" s="25">
        <f t="shared" si="1045"/>
        <v>1.509999999999998</v>
      </c>
      <c r="KH324" s="27">
        <v>0</v>
      </c>
      <c r="KI324" s="25">
        <f t="shared" ref="KI324:KI352" si="1144">IF(KD324="",0,IF(KD324="Đào đá",0,JD324-KH324))</f>
        <v>1.509999999999998</v>
      </c>
      <c r="KJ324" s="25">
        <f t="shared" si="1046"/>
        <v>1.509999999999998</v>
      </c>
      <c r="KK324" s="25">
        <f t="shared" ref="KK324:KK352" si="1145">IF(OR(KD324="Đào đất",KD324="Đào đất + đào đá"),IF(KF324&gt;=FJ324,FJ324,KF324),0)</f>
        <v>0</v>
      </c>
      <c r="KL324" s="25">
        <f t="shared" ref="KL324:KL352" si="1146">IF(OR(KD324="Đào đất",KD324="Đào đất + đào đá"),IF(KI324&gt;=FJ324,FJ324,KI324),0)</f>
        <v>0</v>
      </c>
      <c r="KM324" s="25">
        <f t="shared" si="1047"/>
        <v>0</v>
      </c>
      <c r="KN324" s="25">
        <f t="shared" ref="KN324:KN352" si="1147">IF(KD324="Đào đá",IF(KE324&gt;=FJ324,FJ324,KE324),IF(KD324="Đào đất + Đào đá",IF(KG324&gt;=FJ324,IF(KK324&lt;FJ324,FJ324-KK324,0),KE324),0))</f>
        <v>0</v>
      </c>
      <c r="KO324" s="25">
        <f t="shared" ref="KO324:KO352" si="1148">IF(KD324="Đào đá",IF(KH324&gt;=FJ324,FJ324,KH324),IF(KD324="Đào đất + Đào đá",IF(KJ324&gt;=FJ324,IF(KL324&lt;FJ324,FJ324-KL324,0),KH324),0))</f>
        <v>0</v>
      </c>
      <c r="KP324" s="25">
        <f t="shared" si="1048"/>
        <v>0</v>
      </c>
      <c r="KQ324" s="25">
        <f t="shared" ref="KQ324:KQ352" si="1149">IF(OR(KD324="Đào đất",KD324="Đào đất + đào đá"),IF(KF324&lt;=FJ324,0,IF(KF324&gt;=FJ324+FL324,FL324,KF324-FJ324)),0)</f>
        <v>0.2</v>
      </c>
      <c r="KR324" s="25">
        <f t="shared" ref="KR324:KR352" si="1150">IF(OR(KD324="Đào đất",KD324="Đào đất + đào đá"),IF(KI324&lt;=FJ324,0,IF(KI324&gt;=FJ324+FL324,FL324,KI324-FJ324)),0)</f>
        <v>0.2</v>
      </c>
      <c r="KS324" s="25">
        <f t="shared" si="1049"/>
        <v>0.2</v>
      </c>
      <c r="KT324" s="25">
        <f t="shared" ref="KT324:KT352" si="1151">IF(KD324="Đào đá",IF(KE324&lt;=FJ324,0,IF(KE324&gt;=FJ324+FL324,FL324,KE324-FJ324)),IF(KD324="Đào đất + Đào đá",IF(KG324&gt;=FJ324+FL324,IF(KQ324&lt;FL324,FL324-KQ324,0),KE324-KN324),0))</f>
        <v>0</v>
      </c>
      <c r="KU324" s="25">
        <f t="shared" ref="KU324:KU352" si="1152">IF(KD324="Đào đá",IF(KH324&lt;=FJ324,0,IF(KH324&gt;=FJ324+FL324,FL324,KH324-FJ324)),IF(KD324="Đào đất + Đào đá",IF(KJ324&gt;=FJ324+FL324,IF(KR324&lt;FL324,FL324-KR324,0),KH324-KO324),0))</f>
        <v>0</v>
      </c>
      <c r="KV324" s="25">
        <f t="shared" si="1050"/>
        <v>0</v>
      </c>
      <c r="KW324" s="25">
        <f t="shared" si="1079"/>
        <v>0</v>
      </c>
      <c r="KX324" s="25">
        <f t="shared" ref="KX324:KX352" si="1153">IF(OR(KD324="Đào đất",KD324="Đào đất + đào đá"),IF(KI324&lt;=FJ324+FL324,0,IF(KI324&gt;=FJ324+FL324+FN324,FN324,KI324-(FJ324+FL324))),0)</f>
        <v>0</v>
      </c>
      <c r="KY324" s="25">
        <f t="shared" si="1051"/>
        <v>0</v>
      </c>
      <c r="KZ324" s="25">
        <f t="shared" ref="KZ324:KZ352" si="1154">IF(KD324="Đào đá",IF(KE324&lt;=FJ324+FL324,0,IF(KE324&gt;=FJ324+FL324+FN324,FN324,KE324-(FJ324+FL324))),IF(KD324="Đào đất + Đào đá",IF(KG324&gt;=FJ324+FL324+FN324,IF(KW324&lt;FN324,FN324-KW324,0),KE324-(KN324+KT324)),0))</f>
        <v>0</v>
      </c>
      <c r="LA324" s="25">
        <f t="shared" ref="LA324:LA352" si="1155">IF(KD324="Đào đá",IF(KH324&lt;=FJ324+FL324,0,IF(KH324&gt;=FJ324+FL324+FN324,FN324,KH324-(FJ324+FL324))),IF(KD324="Đào đất + Đào đá",IF(KJ324&gt;=FJ324+FL324+FN324,IF(KX324&lt;FN324,FN324-KX324,0),KH324-(KO324+KU324)),0))</f>
        <v>0</v>
      </c>
      <c r="LB324" s="25">
        <f t="shared" si="1052"/>
        <v>0</v>
      </c>
      <c r="LC324" s="25">
        <f t="shared" ref="LC324:LC352" si="1156">IF(OR(KD324="Đào đất",KD324="Đào đất + đào đá"),IF(KF324&lt;=FJ324+FL324+FN324,0,IF(KF324&gt;=FO324,FO324,KF324-(FJ324+FL324+FN324))),0)</f>
        <v>1.4</v>
      </c>
      <c r="LD324" s="25">
        <f t="shared" ref="LD324:LD352" si="1157">IF(OR(KD324="Đào đất",KD324="Đào đất + đào đá"),IF(KI324&lt;=FJ324+FL324+FN324,0,IF(KI324&gt;=FO324,FO324,KI324-(FJ324+FL324+FN324))),0)</f>
        <v>1.4</v>
      </c>
      <c r="LE324" s="25">
        <f t="shared" si="1053"/>
        <v>1.4</v>
      </c>
      <c r="LF324" s="25">
        <f t="shared" ref="LF324:LF352" si="1158">IF(KD324="Đào đá",IF(KE324&lt;=FJ324+FL324+FN324,0,IF(KE324&gt;=FO324,FO324,KE324-(FJ324+FL324+FN324))),IF(KD324="Đào đất + Đào đá",IF(KG324&gt;=FO324,IF(LC324&lt;FI324,FI324-LC324,0),KE324-(KN324+KT324+KZ324)),0))</f>
        <v>0</v>
      </c>
      <c r="LG324" s="25">
        <f t="shared" ref="LG324:LG352" si="1159">IF(KD324="Đào đá",IF(KH324&lt;=FJ324+FL324+FN324,0,IF(KH324&gt;=FO324,FO324,KH324-(FJ324+FL324+FN324))),IF(KD324="Đào đất + Đào đá",IF(KJ324&gt;=FO324,IF(LD324&lt;FI324,FI324-LD324,0),KH324-(KO324+KU324+LA324)),0))</f>
        <v>0</v>
      </c>
      <c r="LH324" s="25">
        <f t="shared" si="1054"/>
        <v>0</v>
      </c>
      <c r="LI324" s="25">
        <f t="shared" ref="LI324:LI352" si="1160">IF(OR(KD324="Đào đất",KD324="Đào đất + Đào đá"),IF(KF324&gt;=GB324,GB324,KF324),0)</f>
        <v>0</v>
      </c>
      <c r="LJ324" s="25">
        <f t="shared" ref="LJ324:LJ352" si="1161">IF(OR(KD324="Đào đất",KD324="Đào đất + Đào đá"),IF(KI324&gt;=GB324,GB324,KI324),0)</f>
        <v>0</v>
      </c>
      <c r="LK324" s="25">
        <f t="shared" si="1055"/>
        <v>0</v>
      </c>
      <c r="LL324" s="25">
        <f t="shared" ref="LL324:LL352" si="1162">IF(KD324="Đào đá",IF(KE324&gt;=GB324,GB324,KE324),IF(KD324="Đào đất + Đào đá",IF(KG324&gt;=GB324,IF(LI324&lt;GB324,GB324-LI324,0),KE324),0))</f>
        <v>0</v>
      </c>
      <c r="LM324" s="25">
        <f t="shared" ref="LM324:LM352" si="1163">IF(KD324="Đào đá",IF(KH324&gt;=GB324,GB324,KH324),IF(KD324="Đào đất + Đào đá",IF(KJ324&gt;=GB324,IF(LJ324&lt;GB324,GB324-LJ324,0),KH324),0))</f>
        <v>0</v>
      </c>
      <c r="LN324" s="25">
        <f t="shared" si="1056"/>
        <v>0</v>
      </c>
      <c r="LO324" s="25">
        <f t="shared" ref="LO324:LO352" si="1164">IF(OR(KD324="Đào đất",KD324="Đào đất + Đào đá"),IF(KF324&lt;=GB324,0,IF(KF324&gt;=GB324+GD324,GD324,KF324-GB324)),0)</f>
        <v>0</v>
      </c>
      <c r="LP324" s="25">
        <f t="shared" ref="LP324:LP352" si="1165">IF(OR(KD324="Đào đất",KD324="Đào đất + Đào đá"),IF(KI324&lt;=GB324,0,IF(KI324&gt;=GB324+GD324,GD324,KI324-GB324)),0)</f>
        <v>0</v>
      </c>
      <c r="LQ324" s="25">
        <f t="shared" si="1057"/>
        <v>0</v>
      </c>
      <c r="LR324" s="25">
        <f t="shared" ref="LR324:LR352" si="1166">IF(KD324="Đào đá",IF(KE324&lt;=GB324,0,IF(KE324&gt;=GB324+GD324,GD324,KE324-GB324)),IF(KD324="Đào đất + Đào đá",IF(KG324&gt;=GB324+GD324,IF(LO324&lt;GD324,GD324-LO324,0),KE324-LL324),0))</f>
        <v>0</v>
      </c>
      <c r="LS324" s="25">
        <f t="shared" ref="LS324:LS352" si="1167">IF(KD324="Đào đá",IF(KH324&lt;=GB324,0,IF(KH324&gt;=GB324+GD324,GD324,KH324-GB324)),IF(KD324="Đào đất + Đào đá",IF(KJ324&gt;=GB324+GD324,IF(LP324&lt;GD324,GD324-LP324,0),KH324-LM324),0))</f>
        <v>0</v>
      </c>
      <c r="LT324" s="25">
        <f t="shared" si="1058"/>
        <v>0</v>
      </c>
      <c r="LU324" s="25">
        <f t="shared" ref="LU324:LU352" si="1168">IF(OR(KD324="Đào đất",KD324="Đào đất + Đào đá"),IF(KF324&lt;=GB324+GD324,0,IF(KF324&gt;=GZ324-(GB324+GD324),GZ324-(GB324+GD324),KF324-(GB324+GD324))),0)</f>
        <v>0</v>
      </c>
      <c r="LV324" s="25">
        <f t="shared" ref="LV324:LV352" si="1169">IF(OR(KD324="Đào đất",KD324="Đào đất + Đào đá"),IF(KI324&lt;=GB324+GD324,0,IF(KI324&gt;=GZ324-(GB324+GD324),GZ324-(GB324+GD324),KI324-(GB324+GD324))),0)</f>
        <v>0</v>
      </c>
      <c r="LW324" s="25">
        <f t="shared" si="1059"/>
        <v>0</v>
      </c>
      <c r="LX324" s="25">
        <f t="shared" ref="LX324:LX352" si="1170">IF(KD324="Đào đá",IF(KE324&lt;=GB324+GD324,0,IF(KE324&gt;=GZ324,GZ324-(GB324+GD324),KE324-(GB324+GD324))),IF(KD324="Đào đất + Đào đá",IF(KG324&gt;=GZ324,IF(LU324&lt;GZ324-(GB324+GD324),(GZ324-(GB324+GD324))-LU324,0),KE324-(LL324+LR324)),0))</f>
        <v>0</v>
      </c>
      <c r="LY324" s="25">
        <f t="shared" ref="LY324:LY352" si="1171">IF(KD324="Đào đá",IF(KH324&lt;=GB324+GD324,0,IF(KH324&gt;=GZ324,GZ324-(GB324+GD324),KH324-(GB324+GD324))),IF(KD324="Đào đất + Đào đá",IF(KJ324&gt;=GZ324,IF(LV324&lt;GZ324-(GB324+GD324),(GZ324-(GB324+GD324))-LV324,0),KH324-(LM324+LS324)),0))</f>
        <v>0</v>
      </c>
      <c r="LZ324" s="25">
        <f t="shared" si="1060"/>
        <v>0</v>
      </c>
      <c r="MA324" s="25">
        <f t="shared" ref="MA324:MA352" si="1172">IF(OR(KD324="Đào đất",KD324="Đào đất + Đào đá"),IF(KF324&gt;=HX324,HX324,KF324),0)</f>
        <v>0</v>
      </c>
      <c r="MB324" s="25">
        <f t="shared" ref="MB324:MB352" si="1173">IF(OR(KD324="Đào đất",KD324="Đào đất + Đào đá"),IF(KI324&gt;=HX324,HX324,KI324),0)</f>
        <v>0</v>
      </c>
      <c r="MC324" s="25">
        <f t="shared" si="1061"/>
        <v>0</v>
      </c>
      <c r="MD324" s="25">
        <f t="shared" ref="MD324:MD352" si="1174">IF(KD324="Đào đá",IF(KE324&gt;=HX324,HX324,KE324),IF(KD324="Đào đất + Đào đá",IF(KG324&gt;=HX324,IF(MA324&lt;HX324,HX324-MA324,0),KE324),0))</f>
        <v>0</v>
      </c>
      <c r="ME324" s="25">
        <f t="shared" ref="ME324:ME352" si="1175">IF(KD324="Đào đá",IF(KH324&gt;=HX324,HX324,KH324),IF(KD324="Đào đất + Đào đá",IF(KJ324&gt;=HX324,IF(MB324&lt;HX324,HX324-MB324,0),KH324),0))</f>
        <v>0</v>
      </c>
      <c r="MF324" s="25">
        <f t="shared" si="1062"/>
        <v>0</v>
      </c>
      <c r="MG324" s="25">
        <f t="shared" ref="MG324:MG352" si="1176">IF(OR(KD324="Đào đất",KD324="Đào đất + Đào đá"),IF(KF324&lt;=HX324,0,IF(KF324&gt;=HX324+HW324,HW324,KF324-HX324)),0)</f>
        <v>0</v>
      </c>
      <c r="MH324" s="25">
        <f t="shared" ref="MH324:MH352" si="1177">IF(OR(KD324="Đào đất",KD324="Đào đất + Đào đá"),IF(KI324&lt;=HX324,0,IF(KI324&gt;=HX324+HW324,HW324,KI324-HX324)),0)</f>
        <v>0</v>
      </c>
      <c r="MI324" s="25">
        <f t="shared" si="1063"/>
        <v>0</v>
      </c>
      <c r="MJ324" s="25">
        <f t="shared" ref="MJ324:MJ352" si="1178">IF(KD324="Đào đá",IF(KE324&lt;=HX324,0,IF(KE324&gt;=HX324+HW324,HW324,KE324-HX324)),IF(KD324="Đào đất + Đào đá",IF(KG324&gt;=HW324+HX324,IF(MG324&lt;HW324,HW324-MG324,0),KE324-MD324),0))</f>
        <v>0</v>
      </c>
      <c r="MK324" s="25">
        <f t="shared" ref="MK324:MK352" si="1179">IF(KD324="Đào đá",IF(KH324&lt;=HX324,0,IF(KH324&gt;=HX324+HW324,HW324,KH324-HX324)),IF(KD324="Đào đất + Đào đá",IF(KJ324&gt;=HW324+HX324,IF(MH324&lt;HW324,HW324-MH324,0),KH324-ME324),0))</f>
        <v>0</v>
      </c>
      <c r="ML324" s="25">
        <f t="shared" si="1064"/>
        <v>0</v>
      </c>
      <c r="MM324" s="25">
        <f t="shared" ref="MM324:MM352" si="1180">IF(OR(KD324="Đào đất",KD324="Đào đất + Đào đá"),IF(KF324&lt;=HX324+HW324,0,IF(KF324&gt;=HW324+HX324+HY324,HY324,KF324-(HW324+HX324))),0)</f>
        <v>0</v>
      </c>
      <c r="MN324" s="25">
        <f t="shared" ref="MN324:MN352" si="1181">IF(OR(KD324="Đào đất",KD324="Đào đất + Đào đá"),IF(KI324&lt;=HX324+HW324,0,IF(KI324&gt;=HW324+HX324+HY324,HY324,KI324-(HW324+HX324))),0)</f>
        <v>0</v>
      </c>
      <c r="MO324" s="25">
        <f t="shared" si="1065"/>
        <v>0</v>
      </c>
      <c r="MP324" s="25">
        <f t="shared" ref="MP324:MP352" si="1182">IF(KD324="Đào đá",IF(KE324&lt;=HW324+HX324,0,IF(KE324&gt;=HW324+HX324+HY324,HY324,KE324-(HW324+HX324))),IF(KD324="Đào đất + Đào đá",IF(KG324&gt;=HW324+HX324+HY324,IF(MM324&lt;HY324,HY324-MM324,0),KE324-(MD324+MJ324)),0))</f>
        <v>0</v>
      </c>
      <c r="MQ324" s="25">
        <f t="shared" ref="MQ324:MQ352" si="1183">IF(KD324="Đào đá",IF(KH324&lt;=HW324+HX324,0,IF(KH324&gt;=HW324+HX324+HY324,HY324,KH324-(HW324+HX324))),IF(KD324="Đào đất + Đào đá",IF(KJ324&gt;=HW324+HX324+HY324,IF(MN324&lt;HY324,HY324-MN324,0),KH324-(MD324+MJ324)),0))</f>
        <v>0</v>
      </c>
      <c r="MR324" s="25">
        <f t="shared" si="1066"/>
        <v>0</v>
      </c>
      <c r="MS324" s="29">
        <v>1.4</v>
      </c>
      <c r="MT324" s="29">
        <v>0</v>
      </c>
      <c r="MU324" s="29">
        <v>1</v>
      </c>
      <c r="MV324" s="29">
        <v>1</v>
      </c>
      <c r="MW324" s="25">
        <f t="shared" ref="MW324:MW352" si="1184">ROUND(IF(KF324&gt;0,(KF324*MT324*(MU324+MV324))+MS324,0),2)</f>
        <v>1.4</v>
      </c>
      <c r="MX324" s="25">
        <f t="shared" ref="MX324:MX352" si="1185">ROUND((MW324+MS324)*(KF324/2),2)</f>
        <v>2.11</v>
      </c>
      <c r="MY324" s="25">
        <f t="shared" ref="MY324:MY352" si="1186">ROUND(IF(KE324&gt;0,IF(MW324&gt;0,(KE324*MT324*(MU324+MV324))+MW324,(KE324*MT324*(MU324+MV324))+MS324),0),2)</f>
        <v>0</v>
      </c>
      <c r="MZ324" s="25">
        <f t="shared" ref="MZ324:MZ352" si="1187">ROUND(IF(MW324&gt;0,(MY324+MW324)*(KE324/2),(MY324+MS324)*(KE324/2)),2)</f>
        <v>0</v>
      </c>
      <c r="NA324" s="25">
        <f t="shared" ref="NA324:NA352" si="1188">ROUND(IF(KI324&gt;0,(KI324*MT324*(MU324+MV324))+MS324,0),2)</f>
        <v>1.4</v>
      </c>
      <c r="NB324" s="25">
        <f t="shared" ref="NB324:NB352" si="1189">ROUND((NA324+MS324)*(KI324/2),2)</f>
        <v>2.11</v>
      </c>
      <c r="NC324" s="25">
        <f t="shared" ref="NC324:NC352" si="1190">ROUND(IF(KH324&gt;0,IF(NA324&gt;0,(KH324*MT324*(MU324+MV324))+NA324,(KH324*MT324*(MU324+MV324))+MS324),0),2)</f>
        <v>0</v>
      </c>
      <c r="ND324" s="25">
        <f t="shared" ref="ND324:ND352" si="1191">ROUND(IF(NA324&gt;0,(NC324+NA324)*(KH324/2),(NC324+MS324)*(KH324/2)),2)</f>
        <v>0</v>
      </c>
      <c r="NE324" s="25">
        <f t="shared" si="1067"/>
        <v>1.4</v>
      </c>
      <c r="NF324" s="25">
        <f t="shared" si="1067"/>
        <v>2.11</v>
      </c>
      <c r="NG324" s="25">
        <f t="shared" si="1067"/>
        <v>0</v>
      </c>
      <c r="NH324" s="25">
        <f t="shared" si="1067"/>
        <v>0</v>
      </c>
      <c r="NI324" s="25">
        <f t="shared" ref="NI324:NI352" si="1192">ROUND(((MX324+NB324)/2)*EQ324,2)</f>
        <v>79.13</v>
      </c>
      <c r="NJ324" s="25">
        <f t="shared" ref="NJ324:NJ352" si="1193">ROUND(((MZ324+ND324)/2)*EQ324,2)</f>
        <v>0</v>
      </c>
      <c r="NK324" s="25">
        <f t="shared" ref="NK324:NK352" si="1194">ROUND(NI324+NJ324,2)</f>
        <v>79.13</v>
      </c>
      <c r="NL324" s="25">
        <f t="shared" ref="NL324:NL352" si="1195">ROUND((((KM324*FK324)+(FM324*KS324)+((3.14*LE324*LE324)/4))*EQ324)+(KY324*FC324*FD324),2)</f>
        <v>68.2</v>
      </c>
      <c r="NM324" s="25">
        <f t="shared" ref="NM324:NM352" si="1196">ROUND((((KP324*FK324)+(FM324*KV324)+((3.14*LH324*LH324)/4))*EQ324)+(LB324*FC324*FD324),2)</f>
        <v>0</v>
      </c>
      <c r="NN324" s="25">
        <f t="shared" si="1068"/>
        <v>68.2</v>
      </c>
      <c r="NO324" s="25">
        <f t="shared" ref="NO324:NO352" si="1197">ROUND(IF(EN324="Cống hộp",((LK324*GC324)+(GE324*LQ324)+(LW324*((GH324*GI324)+GJ324)))*EQ324,0),2)</f>
        <v>0</v>
      </c>
      <c r="NP324" s="25">
        <f t="shared" ref="NP324:NP352" si="1198">ROUND(IF(EN324="Cống hộp",((LN324*GC324)+(GE324*LT324)+(LZ324*((GH324*GI324)+GJ324)))*EQ324,0),2)</f>
        <v>0</v>
      </c>
      <c r="NQ324" s="25">
        <f t="shared" si="1069"/>
        <v>0</v>
      </c>
      <c r="NR324" s="25">
        <f t="shared" ref="NR324:NR352" si="1199">ROUND(IF(OR(EN324="Rãnh xây",EN324="Rãnh bê tông"),((LK324*GC324)+(GE324*LQ324)+(LW324*((GH324*GI324)+GJ324)))*EQ324,0),2)</f>
        <v>0</v>
      </c>
      <c r="NS324" s="25">
        <f t="shared" ref="NS324:NS352" si="1200">ROUND(IF(OR(EN324="Rãnh xây",EN324="Rãnh bê tông"),((LN324*GC324)+(GE324*LT324)+(LZ324*((GH324*GI324)+GJ324)))*EQ324,0),2)</f>
        <v>0</v>
      </c>
      <c r="NT324" s="25">
        <f t="shared" si="1070"/>
        <v>0</v>
      </c>
      <c r="NU324" s="25">
        <f t="shared" ref="NU324:NU352" si="1201">ROUND((((((MC324+MI324+MO324)*MT324*(MU324+MV324))+MS324)+MS324)*((MC324+MI324+MO324)/2))*EQ324,2)</f>
        <v>0</v>
      </c>
      <c r="NV324" s="25">
        <f t="shared" ref="NV324:NV352" si="1202">ROUND((((((MF324+ML324+MR324)*MT324*(MU324+MV324))+MS324)+MS324)*((MF324+ML324+MR324)/2))*EQ324,2)</f>
        <v>0</v>
      </c>
      <c r="NW324" s="25">
        <f t="shared" si="1071"/>
        <v>0</v>
      </c>
      <c r="NX324" s="25">
        <f t="shared" si="1072"/>
        <v>68.2</v>
      </c>
      <c r="NY324" s="25">
        <f t="shared" si="1072"/>
        <v>0</v>
      </c>
      <c r="NZ324" s="25">
        <f t="shared" si="1073"/>
        <v>68.2</v>
      </c>
      <c r="OA324" s="25">
        <f t="shared" si="1074"/>
        <v>10.93</v>
      </c>
      <c r="OB324" s="25">
        <f t="shared" si="1074"/>
        <v>0</v>
      </c>
      <c r="OC324" s="25">
        <f t="shared" si="1075"/>
        <v>10.93</v>
      </c>
      <c r="OD324" s="25">
        <f t="shared" si="1076"/>
        <v>68.2</v>
      </c>
      <c r="OE324" s="25">
        <f t="shared" si="1076"/>
        <v>0</v>
      </c>
      <c r="OF324" s="25">
        <f t="shared" si="1076"/>
        <v>68.2</v>
      </c>
      <c r="OG324" s="25">
        <f t="shared" ref="OG324:OG352" si="1203">ROUND(IF(AND(EN324="Ống nhựa",EU324="Đắp cát"),HW324+HX324+HY324,0),2)</f>
        <v>0</v>
      </c>
      <c r="OH324" s="25">
        <f t="shared" ref="OH324:OH352" si="1204">ROUND(IF(AND(EN324="Ống nhựa",EU324="Đắp cát"),(OG324*MT324*(MU324+MV324))+MS324,0),2)</f>
        <v>0</v>
      </c>
      <c r="OI324" s="25">
        <f t="shared" ref="OI324:OI352" si="1205">ROUND(IF(AND(EN324="Ống nhựa",EU324="Đắp cát"),(OH324+MS324)*((HW324+HX324+HY324)/2),0),2)</f>
        <v>0</v>
      </c>
      <c r="OJ324" s="25">
        <f t="shared" ref="OJ324:OJ352" si="1206">ROUND(IF(AND(EN324="Ống nhựa",EU324="Đắp cát"),HW324+HX324+HY324,0),2)</f>
        <v>0</v>
      </c>
      <c r="OK324" s="25">
        <f t="shared" ref="OK324:OK352" si="1207">ROUND(IF(AND(EN324="Ống nhựa",EU324="Đắp cát"),(OJ324*MT324*(MU324+MV324))+MS324,0),2)</f>
        <v>0</v>
      </c>
      <c r="OL324" s="25">
        <f t="shared" ref="OL324:OL352" si="1208">ROUND(IF(AND(EN324="Ống nhựa",EU324="Đắp cát"),(OK324+MS324)*((HW324+HX324+HY324)/2),0),2)</f>
        <v>0</v>
      </c>
      <c r="OM324" s="25">
        <f t="shared" si="1077"/>
        <v>0</v>
      </c>
      <c r="ON324" s="25">
        <f t="shared" si="1077"/>
        <v>0</v>
      </c>
      <c r="OO324" s="25">
        <f t="shared" si="1077"/>
        <v>0</v>
      </c>
      <c r="OP324" s="25">
        <f t="shared" ref="OP324:OP352" si="1209">ROUND(((OI324+OL324)/2)*EQ324,2)</f>
        <v>0</v>
      </c>
      <c r="OQ324" s="25">
        <f t="shared" ref="OQ324:OQ352" si="1210">ROUND(IF(AND(EN324="Ống nhựa",EU324="Đắp cát"),((3.14*HW324*HW324)/4)*EQ324,0),2)</f>
        <v>0</v>
      </c>
      <c r="OR324" s="25">
        <f t="shared" si="1078"/>
        <v>0</v>
      </c>
      <c r="OS324" s="19">
        <v>536013.27</v>
      </c>
      <c r="OT324" s="19">
        <v>2371742.6</v>
      </c>
    </row>
    <row r="325" spans="1:410" ht="33" customHeight="1" x14ac:dyDescent="0.25">
      <c r="A325" s="18"/>
      <c r="B325" s="18" t="s">
        <v>1129</v>
      </c>
      <c r="C325" s="18">
        <v>695.16</v>
      </c>
      <c r="D325" s="16" t="e">
        <f>_xlfn.IFNA(INDEX(#REF!,MATCH(E325,#REF!,0)),0)</f>
        <v>#REF!</v>
      </c>
      <c r="E325" s="18" t="s">
        <v>1147</v>
      </c>
      <c r="F325" s="16" t="s">
        <v>765</v>
      </c>
      <c r="G325" s="16" t="s">
        <v>766</v>
      </c>
      <c r="H325" s="16" t="s">
        <v>767</v>
      </c>
      <c r="I325" s="16" t="s">
        <v>768</v>
      </c>
      <c r="J325" s="16" t="s">
        <v>769</v>
      </c>
      <c r="K325" s="16" t="s">
        <v>770</v>
      </c>
      <c r="L325" s="16" t="s">
        <v>771</v>
      </c>
      <c r="M325" s="18">
        <v>1.64</v>
      </c>
      <c r="N325" s="18">
        <v>1.94</v>
      </c>
      <c r="O325" s="18">
        <v>2.04</v>
      </c>
      <c r="P325" s="18">
        <v>2.34</v>
      </c>
      <c r="Q325" s="18">
        <v>0.1</v>
      </c>
      <c r="R325" s="18">
        <v>1.8399999999999999</v>
      </c>
      <c r="S325" s="18">
        <v>2.14</v>
      </c>
      <c r="T325" s="18">
        <v>0.2</v>
      </c>
      <c r="U325" s="18">
        <v>0</v>
      </c>
      <c r="V325" s="18">
        <v>0</v>
      </c>
      <c r="W325" s="18">
        <v>0</v>
      </c>
      <c r="X325" s="18">
        <v>1.64</v>
      </c>
      <c r="Y325" s="18">
        <v>1.9</v>
      </c>
      <c r="Z325" s="20">
        <f t="shared" ref="Z325:Z352" si="1211">CV325</f>
        <v>2.1</v>
      </c>
      <c r="AA325" s="18">
        <v>0.22</v>
      </c>
      <c r="AB325" s="18">
        <v>0</v>
      </c>
      <c r="AC325" s="18">
        <v>0</v>
      </c>
      <c r="AD325" s="18">
        <v>0</v>
      </c>
      <c r="AE325" s="18">
        <v>0</v>
      </c>
      <c r="AF325" s="18">
        <v>0</v>
      </c>
      <c r="AG325" s="18">
        <v>1.2</v>
      </c>
      <c r="AH325" s="18">
        <v>1.5</v>
      </c>
      <c r="AI325" s="20">
        <f t="shared" ref="AI325:AI352" si="1212">IF(AND(K325="Có",H325="Tường xây gạch"),IF(G325="Không có mũ mố",Z325+AD325,Z325+AD325+AO325),0)</f>
        <v>2.25</v>
      </c>
      <c r="AJ325" s="18">
        <v>0</v>
      </c>
      <c r="AK325" s="18">
        <v>0</v>
      </c>
      <c r="AL325" s="20">
        <f t="shared" ref="AL325:AL352" si="1213">IF(AND(L325="Có",H325="Tường xây gạch"),IF(G325="Mũ mố xây gạch",Z325+AD325+AO325+AS325,IF(OR(G325="Mũ mố bê tông",G325="Mũ mố bê tông cốt thép"),Z325+AD325+AO325+AS325,IF(G325="Không mũ mố trên",Z325+AD325+AO325,Z325+AD325))),0)</f>
        <v>0</v>
      </c>
      <c r="AM325" s="18">
        <v>1.64</v>
      </c>
      <c r="AN325" s="18">
        <v>1.5</v>
      </c>
      <c r="AO325" s="18">
        <v>0.15</v>
      </c>
      <c r="AP325" s="18">
        <v>0.22</v>
      </c>
      <c r="AQ325" s="18">
        <v>1.64</v>
      </c>
      <c r="AR325" s="18">
        <v>1.72</v>
      </c>
      <c r="AS325" s="18">
        <v>0.12</v>
      </c>
      <c r="AT325" s="18">
        <v>0.11</v>
      </c>
      <c r="AU325" s="18">
        <v>0</v>
      </c>
      <c r="AV325" s="18">
        <v>1</v>
      </c>
      <c r="AW325" s="18">
        <v>0</v>
      </c>
      <c r="AX325" s="18">
        <v>0</v>
      </c>
      <c r="AY325" s="18">
        <v>0</v>
      </c>
      <c r="AZ325" s="18">
        <v>0</v>
      </c>
      <c r="BA325" s="18">
        <v>0</v>
      </c>
      <c r="BB325" s="18">
        <v>0</v>
      </c>
      <c r="BC325" s="18">
        <v>0</v>
      </c>
      <c r="BD325" s="18">
        <v>0</v>
      </c>
      <c r="BE325" s="18">
        <v>2</v>
      </c>
      <c r="BF325" s="18">
        <v>0</v>
      </c>
      <c r="BG325" s="18">
        <v>0</v>
      </c>
      <c r="BH325" s="18">
        <v>0</v>
      </c>
      <c r="BI325" s="18">
        <v>0</v>
      </c>
      <c r="BJ325" s="18">
        <v>0</v>
      </c>
      <c r="BK325" s="18">
        <v>0</v>
      </c>
      <c r="BL325" s="18">
        <v>0</v>
      </c>
      <c r="BM325" s="18">
        <v>0</v>
      </c>
      <c r="BN325" s="18">
        <v>0</v>
      </c>
      <c r="BO325" s="18">
        <v>0</v>
      </c>
      <c r="BP325" s="18">
        <v>0</v>
      </c>
      <c r="BQ325" s="18">
        <v>0</v>
      </c>
      <c r="BR325" s="18">
        <v>0</v>
      </c>
      <c r="BS325" s="18">
        <v>0</v>
      </c>
      <c r="BT325" s="18">
        <v>0</v>
      </c>
      <c r="BU325" s="18">
        <v>0</v>
      </c>
      <c r="BV325" s="18">
        <v>0</v>
      </c>
      <c r="BW325" s="18">
        <v>0</v>
      </c>
      <c r="BX325" s="18">
        <v>0</v>
      </c>
      <c r="BY325" s="18">
        <v>0</v>
      </c>
      <c r="BZ325" s="18">
        <v>0</v>
      </c>
      <c r="CA325" s="16" t="e">
        <f>_xlfn.IFNA(IF(RIGHT(D325,2)="=G",0,INDEX(#REF!,MATCH(E325,#REF!,0))),0)</f>
        <v>#REF!</v>
      </c>
      <c r="CB325" s="16" t="s">
        <v>776</v>
      </c>
      <c r="CC325" s="18">
        <v>0</v>
      </c>
      <c r="CD325" s="18">
        <v>0</v>
      </c>
      <c r="CE325" s="18">
        <v>1.4</v>
      </c>
      <c r="CF325" s="18">
        <v>0.85</v>
      </c>
      <c r="CG325" s="18">
        <v>0.12</v>
      </c>
      <c r="CH325" s="18">
        <v>2</v>
      </c>
      <c r="CI325" s="16" t="s">
        <v>98</v>
      </c>
      <c r="CJ325" s="18">
        <v>0</v>
      </c>
      <c r="CK325" s="20">
        <f t="shared" si="1080"/>
        <v>1.81</v>
      </c>
      <c r="CL325" s="20">
        <f t="shared" ref="CL325:CL352" si="1214">CJ325+CK325</f>
        <v>1.81</v>
      </c>
      <c r="CM325" s="18">
        <v>23.59</v>
      </c>
      <c r="CN325" s="18">
        <v>42.53</v>
      </c>
      <c r="CO325" s="18">
        <v>41.691000000000003</v>
      </c>
      <c r="CP325" s="22">
        <f t="shared" si="1081"/>
        <v>41.69</v>
      </c>
      <c r="CQ325" s="22">
        <f t="shared" si="1082"/>
        <v>39.880000000000003</v>
      </c>
      <c r="CR325" s="22">
        <f t="shared" ref="CR325:CR352" si="1215">ROUND(CP325-CQ325,2)</f>
        <v>1.81</v>
      </c>
      <c r="CS325" s="22">
        <f t="shared" si="1083"/>
        <v>39.979999999999997</v>
      </c>
      <c r="CT325" s="22">
        <f t="shared" si="1084"/>
        <v>40.18</v>
      </c>
      <c r="CU325" s="18">
        <v>40.18</v>
      </c>
      <c r="CV325" s="22">
        <f t="shared" ref="CV325:CV352" si="1216">ROUND(IF(AF325&gt;0,CY325-CU325-AD325,CY325-CU325),1)</f>
        <v>2.1</v>
      </c>
      <c r="CW325" s="22">
        <f t="shared" si="1085"/>
        <v>0</v>
      </c>
      <c r="CX325" s="22">
        <f t="shared" si="1086"/>
        <v>0</v>
      </c>
      <c r="CY325" s="22">
        <f t="shared" si="1087"/>
        <v>42.26</v>
      </c>
      <c r="CZ325" s="22">
        <f t="shared" si="1088"/>
        <v>42.41</v>
      </c>
      <c r="DA325" s="18">
        <v>42.53</v>
      </c>
      <c r="DB325" s="20">
        <f t="shared" ref="DB325:DB352" si="1217">ROUND(DA325-CQ325,2)</f>
        <v>2.65</v>
      </c>
      <c r="DC325" s="20">
        <f t="shared" ref="DC325:DC352" si="1218">ROUND(DA325-CP325,2)</f>
        <v>0.84</v>
      </c>
      <c r="DD325" s="20">
        <f t="shared" ref="DD325:DD352" si="1219">DB325-DC325</f>
        <v>1.81</v>
      </c>
      <c r="DE325" s="20">
        <f t="shared" si="1089"/>
        <v>0.1</v>
      </c>
      <c r="DF325" s="20">
        <f t="shared" si="1090"/>
        <v>0.2</v>
      </c>
      <c r="DG325" s="20">
        <f t="shared" si="1091"/>
        <v>1.51</v>
      </c>
      <c r="DH325" s="20">
        <f t="shared" si="1092"/>
        <v>0</v>
      </c>
      <c r="DI325" s="20">
        <f t="shared" si="1093"/>
        <v>0</v>
      </c>
      <c r="DJ325" s="20">
        <f t="shared" si="1094"/>
        <v>0</v>
      </c>
      <c r="DK325" s="20">
        <f t="shared" ref="DK325:DK352" si="1220">DE325+DF325+DG325</f>
        <v>1.81</v>
      </c>
      <c r="DL325" s="20">
        <f t="shared" ref="DL325:DL352" si="1221">DH325+DI325+DJ325</f>
        <v>0</v>
      </c>
      <c r="DM325" s="20">
        <f t="shared" ref="DM325:DM352" si="1222">CK325-DK325</f>
        <v>0</v>
      </c>
      <c r="DN325" s="20">
        <f t="shared" ref="DN325:DN352" si="1223">CJ325-DL325</f>
        <v>0</v>
      </c>
      <c r="DO325" s="18">
        <v>2.54</v>
      </c>
      <c r="DP325" s="18">
        <v>0</v>
      </c>
      <c r="DQ325" s="18">
        <v>1</v>
      </c>
      <c r="DR325" s="18">
        <v>1</v>
      </c>
      <c r="DS325" s="25">
        <f t="shared" ref="DS325:DS352" si="1224">ROUND(IF(OR(CI325="Đào đất",CI325="Đào đất + đào đá"),(CK325*DP325*(DQ325+DR325))+DO325,0),2)</f>
        <v>2.54</v>
      </c>
      <c r="DT325" s="25">
        <f t="shared" ref="DT325:DT352" si="1225">ROUND(IF(OR(CI325="Đào đá",CI325="Đào đất + đào đá"),IF(DS325&gt;0,(CJ325*DP325*(DQ325+DR325))+DS325,(CJ325*DP325*(DQ325+DR325))+DO325),0),2)</f>
        <v>0</v>
      </c>
      <c r="DU325" s="25">
        <f t="shared" ref="DU325:DU352" si="1226">ROUND((DS325+DO325)*(CK325/2),2)</f>
        <v>4.5999999999999996</v>
      </c>
      <c r="DV325" s="25">
        <f t="shared" ref="DV325:DV352" si="1227">ROUND(IF(DS325&gt;0,(DT325+DS325)*(CJ325/2),(DT325+DO325)*(CJ325/2)),2)</f>
        <v>0</v>
      </c>
      <c r="DW325" s="25">
        <f t="shared" ref="DW325:DW352" si="1228">ROUND(DU325+DV325,2)</f>
        <v>4.5999999999999996</v>
      </c>
      <c r="DX325" s="25">
        <f t="shared" ref="DX325:DX352" si="1229">ROUND(IF(RIGHT(E325,2)="=G",0,IF(O325&gt;0,DU325*O325,DU325*M325)),2)</f>
        <v>9.3800000000000008</v>
      </c>
      <c r="DY325" s="25">
        <f t="shared" ref="DY325:DY352" si="1230">ROUND(IF(RIGHT(E325,2)="=G",0,IF(O325&gt;0,DV325*O325,DV325*M325)),2)</f>
        <v>0</v>
      </c>
      <c r="DZ325" s="25">
        <f t="shared" ref="DZ325:DZ352" si="1231">ROUND(DX325+DY325,2)</f>
        <v>9.3800000000000008</v>
      </c>
      <c r="EA325" s="25">
        <f t="shared" ref="EA325:EA352" si="1232">ROUND(IF(RIGHT(E325,2)="=G",0,IF(O325&gt;0,(DE325*O325*P325)+(R325*S325*DF325)+(DG325*M325*N325),(DE325*M325*N325)+(M325*N325*DF325)+(DG325*M325*N325))),2)</f>
        <v>6.07</v>
      </c>
      <c r="EB325" s="25">
        <f t="shared" ref="EB325:EB352" si="1233">ROUND(IF(RIGHT(E325,2)="=G",0,IF(O325&gt;0,(DH325*O325*P325)+(R325*S325*DI325)+(DJ325*M325*N325),(DH325*M325*N325)+(M325*N325*DI325)+(DJ325*M325*N325))),2)</f>
        <v>0</v>
      </c>
      <c r="EC325" s="25">
        <f t="shared" ref="EC325:EC352" si="1234">ROUND(EA325+EB325,2)</f>
        <v>6.07</v>
      </c>
      <c r="ED325" s="25">
        <f t="shared" ref="ED325:EE352" si="1235">ROUND(DX325-EA325,2)</f>
        <v>3.31</v>
      </c>
      <c r="EE325" s="25">
        <f t="shared" si="1235"/>
        <v>0</v>
      </c>
      <c r="EF325" s="25">
        <f t="shared" ref="EF325:EF352" si="1236">ROUND(ED325+EE325,2)</f>
        <v>3.31</v>
      </c>
      <c r="EG325" s="25">
        <f t="shared" ref="EG325:EH352" si="1237">EA325</f>
        <v>6.07</v>
      </c>
      <c r="EH325" s="25">
        <f t="shared" si="1237"/>
        <v>0</v>
      </c>
      <c r="EI325" s="25">
        <f t="shared" ref="EI325:EI352" si="1238">EG325+EH325</f>
        <v>6.07</v>
      </c>
      <c r="EJ325" s="18">
        <v>695.16</v>
      </c>
      <c r="EK325" s="18">
        <v>656.46</v>
      </c>
      <c r="EL325" s="18" t="s">
        <v>1147</v>
      </c>
      <c r="EM325" s="18" t="s">
        <v>1148</v>
      </c>
      <c r="EN325" s="16" t="s">
        <v>774</v>
      </c>
      <c r="EO325" s="16" t="s">
        <v>132</v>
      </c>
      <c r="EP325" s="16" t="e">
        <f>IF(OR(EN325="Cống tròn",EN325="Cống hộp",EN325="Ống nhựa"),INDEX(#REF!,MATCH(E325,#REF!,0)),IF(OR(EN325="Rãnh xây",EN325="Rãnh bê tông"),INDEX(#REF!,MATCH(E325,#REF!,0)),0))</f>
        <v>#REF!</v>
      </c>
      <c r="EQ325" s="18">
        <v>37.499999999999929</v>
      </c>
      <c r="ER325" s="18">
        <v>1</v>
      </c>
      <c r="ES325" s="25">
        <f t="shared" ref="ES325:ES352" si="1239">IF(OR(EN325="Cống tròn",EN325="Cống hộp"),IF(FV325="Thêm 01",FR325+FQ325,FR325),0)</f>
        <v>37</v>
      </c>
      <c r="ET325" s="1" t="e">
        <f>_xlfn.IFNA(IF(EN325="Cống tròn",INDEX(#REF!,MATCH(E325,#REF!,0)),IF(EN325="Cống hộp",INDEX(#REF!,MATCH(E325,#REF!,0)),EU325&amp;" ,"&amp;EV325)),0)</f>
        <v>#REF!</v>
      </c>
      <c r="EU325" s="16" t="s">
        <v>769</v>
      </c>
      <c r="EV325" s="16" t="s">
        <v>775</v>
      </c>
      <c r="EW325" s="16" t="e">
        <f>_xlfn.IFNA(INDEX(#REF!,MATCH(E325,#REF!,0)),0)</f>
        <v>#REF!</v>
      </c>
      <c r="EX325" s="16"/>
      <c r="EY325" s="18">
        <v>0</v>
      </c>
      <c r="EZ325" s="18">
        <v>0</v>
      </c>
      <c r="FA325" s="18">
        <v>0</v>
      </c>
      <c r="FB325" s="18">
        <v>0</v>
      </c>
      <c r="FC325" s="18">
        <v>0</v>
      </c>
      <c r="FD325" s="25">
        <f t="shared" si="1095"/>
        <v>0</v>
      </c>
      <c r="FE325" s="25">
        <f t="shared" ref="FE325:FE352" si="1240">ROUND(FC325*FD325,2)</f>
        <v>0</v>
      </c>
      <c r="FF325" s="18">
        <v>0.1</v>
      </c>
      <c r="FG325" s="18">
        <v>2</v>
      </c>
      <c r="FH325" s="18">
        <v>1</v>
      </c>
      <c r="FI325" s="25">
        <f t="shared" ref="FI325:FI352" si="1241">ROUND((FF325*FG325)+FH325,2)</f>
        <v>1.2</v>
      </c>
      <c r="FJ325" s="18">
        <v>0</v>
      </c>
      <c r="FK325" s="18">
        <v>0</v>
      </c>
      <c r="FL325" s="18">
        <v>0.2</v>
      </c>
      <c r="FM325" s="18">
        <v>1.4</v>
      </c>
      <c r="FN325" s="18">
        <v>0</v>
      </c>
      <c r="FO325" s="25">
        <f t="shared" ref="FO325:FO352" si="1242">ROUND(FI325+FJ325+FL325+FN325,2)</f>
        <v>1.4</v>
      </c>
      <c r="FP325" s="18">
        <v>1.4999999999999999E-2</v>
      </c>
      <c r="FQ325" s="18">
        <v>1</v>
      </c>
      <c r="FR325" s="25">
        <f t="shared" si="1096"/>
        <v>36</v>
      </c>
      <c r="FS325" s="25">
        <f t="shared" si="1097"/>
        <v>0.52500000000000002</v>
      </c>
      <c r="FT325" s="25">
        <f t="shared" si="1098"/>
        <v>36.524999999999999</v>
      </c>
      <c r="FU325" s="25">
        <f t="shared" si="1099"/>
        <v>-0.97499999999993037</v>
      </c>
      <c r="FV325" s="25" t="str">
        <f t="shared" ref="FV325:FV352" si="1243">IF(FU325&lt;-0.1,"Thêm 01","Đủ")</f>
        <v>Thêm 01</v>
      </c>
      <c r="FW325" s="25">
        <f t="shared" ref="FW325:FW352" si="1244">ROUND(IF(OR(EN325="Cống tròn",EN325="Cống hộp"),(((ES325-FQ325)*FP325)+(ES325*ER325))-EQ325,0),2)</f>
        <v>0.04</v>
      </c>
      <c r="FX325" s="16"/>
      <c r="FY325" s="16"/>
      <c r="FZ325" s="16"/>
      <c r="GA325" s="16"/>
      <c r="GB325" s="19">
        <v>0</v>
      </c>
      <c r="GC325" s="19">
        <v>0</v>
      </c>
      <c r="GD325" s="19">
        <v>0</v>
      </c>
      <c r="GE325" s="19">
        <v>0</v>
      </c>
      <c r="GF325" s="19">
        <v>0</v>
      </c>
      <c r="GG325" s="19">
        <v>0</v>
      </c>
      <c r="GH325" s="19">
        <v>0</v>
      </c>
      <c r="GI325" s="19">
        <v>0</v>
      </c>
      <c r="GJ325" s="19">
        <v>0</v>
      </c>
      <c r="GK325" s="19">
        <v>0</v>
      </c>
      <c r="GL325" s="25">
        <f t="shared" si="1100"/>
        <v>0</v>
      </c>
      <c r="GM325" s="25">
        <f t="shared" ref="GM325:GM352" si="1245">ROUND(GK325+GL325,2)</f>
        <v>0</v>
      </c>
      <c r="GN325" s="19">
        <v>0</v>
      </c>
      <c r="GO325" s="19">
        <v>0</v>
      </c>
      <c r="GP325" s="19">
        <v>0</v>
      </c>
      <c r="GQ325" s="19">
        <v>0</v>
      </c>
      <c r="GR325" s="1" t="e">
        <f>_xlfn.IFNA(INDEX(#REF!,MATCH(E325,#REF!,0)),0)</f>
        <v>#REF!</v>
      </c>
      <c r="GS325" s="16"/>
      <c r="GT325" s="18">
        <v>0</v>
      </c>
      <c r="GU325" s="18">
        <v>0</v>
      </c>
      <c r="GV325" s="18">
        <v>0</v>
      </c>
      <c r="GW325" s="18">
        <v>0</v>
      </c>
      <c r="GX325" s="25">
        <f t="shared" si="1101"/>
        <v>0</v>
      </c>
      <c r="GY325" s="25">
        <f t="shared" si="1102"/>
        <v>0</v>
      </c>
      <c r="GZ325" s="25">
        <f t="shared" ref="GZ325:GZ352" si="1246">ROUND(GB325+GD325+GF325+GM325+GN325+GP325,2)</f>
        <v>0</v>
      </c>
      <c r="HA325" s="1" t="e" cm="1">
        <f t="array" ref="HA325">INDEX(#REF!,MATCH(EJ325&amp;EK325&amp;HD325&amp;HE325&amp;HF325,#REF!&amp;#REF!&amp;#REF!&amp;#REF!&amp;#REF!,0))</f>
        <v>#REF!</v>
      </c>
      <c r="HB325" s="16"/>
      <c r="HC325" s="25">
        <f t="shared" ref="HC325:HC352" si="1247">IF(OR(EN325="Rãnh xây",EN325="Rãnh bê tông",EN325="Cống hộp"),HO325,0)</f>
        <v>0</v>
      </c>
      <c r="HD325" s="18">
        <v>0</v>
      </c>
      <c r="HE325" s="18">
        <v>0</v>
      </c>
      <c r="HF325" s="18">
        <v>0</v>
      </c>
      <c r="HG325" s="1" t="e" cm="1">
        <f t="array" ref="HG325">INDEX(#REF!,MATCH(EJ325&amp;EK325&amp;HJ325&amp;HK325&amp;HL325,#REF!&amp;#REF!&amp;#REF!&amp;#REF!&amp;#REF!,0))</f>
        <v>#REF!</v>
      </c>
      <c r="HH325" s="16"/>
      <c r="HI325" s="25">
        <f t="shared" ref="HI325:HI352" si="1248">IF(OR(EN325="Cống hộp",EN325="Rãnh xây",EN325="Rãnh bê tông"),IF(HS325="Thêm 01",1,0),0)</f>
        <v>0</v>
      </c>
      <c r="HJ325" s="25">
        <f t="shared" ref="HJ325:HJ352" si="1249">ROUND(ABS(IF(HS325="Thêm 01",AVERAGEIFS($HR$7:$HR$992,$EN$7:$EN$992,EN325,$HS$7:$HS$992,"Thêm 01"),0)),2)</f>
        <v>0</v>
      </c>
      <c r="HK325" s="19">
        <v>0</v>
      </c>
      <c r="HL325" s="19">
        <v>0</v>
      </c>
      <c r="HM325" s="18">
        <v>0.01</v>
      </c>
      <c r="HN325" s="18">
        <v>1</v>
      </c>
      <c r="HO325" s="25">
        <f t="shared" ref="HO325:HO352" si="1250">IF(OR(EN325="Rãnh xây",EN325="Rãnh bê tông",EN325="Cống hộp"),IF(HD325&gt;0,INT(EQ325/(HD325+HM325)),0),0)</f>
        <v>0</v>
      </c>
      <c r="HP325" s="25">
        <f t="shared" ref="HP325:HP352" si="1251">IF(OR(EN325="Rãnh xây",EN325="Rãnh bê tông",EN325="Cống hộp"),IF(HD325&gt;0,HO325*HM325,0),0)</f>
        <v>0</v>
      </c>
      <c r="HQ325" s="25">
        <f t="shared" ref="HQ325:HQ352" si="1252">IF(OR(EN325="Rãnh xây",EN325="Rãnh bê tông",EN325="Cống hộp"),IF(HD325&gt;0,(HO325*HD325)+HP325,0),0)</f>
        <v>0</v>
      </c>
      <c r="HR325" s="25">
        <f t="shared" ref="HR325:HR352" si="1253">IF(OR(EN325="Rãnh xây",EN325="Rãnh bê tông",EN325="Cống hộp"),IF(HD325&gt;0,HQ325-EQ325,0),0)</f>
        <v>0</v>
      </c>
      <c r="HS325" s="25">
        <f t="shared" ref="HS325:HS352" si="1254">IF(OR(EN325="Rãnh xây",EN325="Rãnh bê tông",EN325="Cống hộp"),IF(HR325&gt;=-0.02,"Đủ","Thêm 01"),0)</f>
        <v>0</v>
      </c>
      <c r="HT325" s="19">
        <v>0</v>
      </c>
      <c r="HU325" s="19">
        <v>0</v>
      </c>
      <c r="HV325" s="19">
        <v>0</v>
      </c>
      <c r="HW325" s="25">
        <f t="shared" ref="HW325:HW352" si="1255">ROUND((HT325*HU325)+HV325,2)</f>
        <v>0</v>
      </c>
      <c r="HX325" s="19">
        <v>0</v>
      </c>
      <c r="HY325" s="19">
        <v>0</v>
      </c>
      <c r="HZ325" s="18">
        <v>41.69</v>
      </c>
      <c r="IA325" s="20">
        <f>ROUND(IF(EN325="Cống tròn",IF(EN325="Cống tròn",IF(EU325="Không có móng",IQ325-FF325,IF(EU325="Đế",IP325-FN325,IF(OR(EU325="Móng bê tông",EU325="Móng bê tông kết hợp đế"),II325-FJ325,0))),0),IF(EN325="Cống hộp",IF(AND(EN325="Cống hộp",EU325="Không có móng"),IQ325-GF325,IF(AND(EN325="Cống hộp",EU325="Móng bê tông"),IJ325-GB325,0)),IF(OR(EN325="Rãnh xây",EN325="Rãnh bê tông"),IF(OR(EN325="Rãnh xây",EN325="Rãnh bê tông"),IK325-GB325,0),IF(EN325="Ống nhựa",IF(AND(EN325="Ống nhựa",EU325="Không đắp cát"),IQ325-HT325,IF(AND(EN325="Ống nhựa",EU325="Đắp cát"),IH325-HX325,0)),IF(EN325="Rãnh thang",IF(EN325="Rãnh thang",IF(EU325="Móng bê tông",#REF!-#REF!,IQ325),0),0))))),2)</f>
        <v>40.18</v>
      </c>
      <c r="IB325" s="20">
        <f t="shared" ref="IB325:IB352" si="1256">IF(IA325&gt;0,HZ325-IA325,0)</f>
        <v>1.509999999999998</v>
      </c>
      <c r="IC325" s="20">
        <f t="shared" si="1103"/>
        <v>40.179999999999993</v>
      </c>
      <c r="ID325" s="20">
        <f t="shared" si="1104"/>
        <v>0</v>
      </c>
      <c r="IE325" s="20">
        <f t="shared" si="1105"/>
        <v>0</v>
      </c>
      <c r="IF325" s="20">
        <f t="shared" si="1106"/>
        <v>0</v>
      </c>
      <c r="IG325" s="20">
        <f>IF(EN325="Rãnh thang",IF(AND(EN325="Rãnh thang",EU325="Móng bê tông"),IQ325-#REF!,0),IF(EN325="Ống nhựa",IF(AND(EN325="Ống nhựa",EU325="Đắp cát"),IQ325-HT325,0),IF(EN325="Cống tròn",IF(EN325="Cống tròn",IF(OR(EU325="Móng bê tông",EU325="Móng bê tông kết hợp đế"),IM325-FL325,0),0),IF(EN325="Cống hộp",IF(AND(EN325="Cống hộp",EU325="Móng bê tông"),IN325-GD325,0),IF(OR(EN325="Rãnh xây",EN325="Rãnh bê tông"),IF(AND(EN325="Rãnh xây",EU325="Móng bê tông"),IO325-GD325,IF(AND(EN325="Rãnh bê tông",EU325="Móng bê tông"),IO325-GD325,0)),0)))))</f>
        <v>40.179999999999993</v>
      </c>
      <c r="IH325" s="20">
        <f t="shared" si="1107"/>
        <v>0</v>
      </c>
      <c r="II325" s="20">
        <f t="shared" si="1108"/>
        <v>40.179999999999993</v>
      </c>
      <c r="IJ325" s="20">
        <f t="shared" si="1109"/>
        <v>0</v>
      </c>
      <c r="IK325" s="20">
        <f t="shared" si="1110"/>
        <v>0</v>
      </c>
      <c r="IL325" s="20">
        <f t="shared" si="1111"/>
        <v>40.379999999999995</v>
      </c>
      <c r="IM325" s="20">
        <f t="shared" si="1112"/>
        <v>40.379999999999995</v>
      </c>
      <c r="IN325" s="20">
        <f t="shared" si="1113"/>
        <v>0</v>
      </c>
      <c r="IO325" s="20">
        <f t="shared" si="1114"/>
        <v>0</v>
      </c>
      <c r="IP325" s="20">
        <f t="shared" si="1115"/>
        <v>0</v>
      </c>
      <c r="IQ325" s="18">
        <v>40.479999999999997</v>
      </c>
      <c r="IR325" s="25">
        <f t="shared" ref="IR325:IR352" si="1257">ROUND(IF(OR(EN325="Rãnh xây",EN325="Rãnh bê tông",EN325="Cống hộp"),IS325-IQ325,0),1)</f>
        <v>0</v>
      </c>
      <c r="IS325" s="25">
        <f t="shared" si="1116"/>
        <v>0</v>
      </c>
      <c r="IT325" s="25">
        <f t="shared" si="1117"/>
        <v>0</v>
      </c>
      <c r="IU325" s="25">
        <f>ROUND(IF(EN325="Cống tròn",IF(EN325="Cống tròn",IV325+FF325,0),IF(EN325="Cống hộp",IF(EN325="Cống hộp",IV325+GP325,0),IF(OR(EN325="Rãnh xây",EN325="Rãnh bê tông"),IF(OR(EN325="Rãnh xây",EN325="Rãnh bê tông"),IV325+GP325,0),IF(EN325="ống nhựa",IF(EN325="Ống nhựa",IV325+HT325,0),IF(EN325="Rãnh thang",IF(EN325="Rãnh thang",IQ325+#REF!,0),0))))),2)</f>
        <v>41.55</v>
      </c>
      <c r="IV325" s="18">
        <v>41.45</v>
      </c>
      <c r="IW325" s="25">
        <f t="shared" si="1118"/>
        <v>41.55</v>
      </c>
      <c r="IX325" s="25">
        <f t="shared" si="1119"/>
        <v>0</v>
      </c>
      <c r="IY325" s="25">
        <f t="shared" si="1120"/>
        <v>0</v>
      </c>
      <c r="IZ325" s="25">
        <f t="shared" si="1121"/>
        <v>0</v>
      </c>
      <c r="JA325" s="25">
        <f t="shared" si="1122"/>
        <v>0</v>
      </c>
      <c r="JB325" s="18">
        <v>41.65</v>
      </c>
      <c r="JC325" s="20">
        <f>ROUND(IF(EN325="Cống tròn",IF(EN325="Cống tròn",IF(EU325="Không có móng",JS325-FF325,IF(EU325="Đế",JR325-FN325,IF(OR(EU325="Móng bê tông",EU325="Móng bê tông kết hợp đế"),JK325-FJ325,0))),0),IF(EN325="Cống hộp",IF(AND(EN325="Cống hộp",EU325="Không có móng"),JS325-GF325,IF(AND(EN325="Cống hộp",EU325="Móng bê tông"),JL325-GB325,0)),IF(OR(EN325="Rãnh xây",EN325="Rãnh bê tông"),IF(OR(EN325="Rãnh xây",EN325="Rãnh bê tông"),JM325-GB325,0),IF(EN325="Ống nhựa",IF(AND(EN325="Ống nhựa",EU325="Không đắp cát"),JS325-HT325,IF(AND(EN325="Ống nhựa",EU325="Đắp cát"),JJ325-HX325,0)),IF(EN325="Rãnh thang",IF(EN325="Rãnh thang",IF(EU325="Móng bê tông",#REF!-#REF!,JS325),0),0))))),2)</f>
        <v>40.15</v>
      </c>
      <c r="JD325" s="20">
        <f t="shared" ref="JD325:JD352" si="1258">IF(JC325&gt;0,JB325-JC325,0)</f>
        <v>1.5</v>
      </c>
      <c r="JE325" s="20">
        <f t="shared" si="1123"/>
        <v>40.15</v>
      </c>
      <c r="JF325" s="20">
        <f t="shared" si="1124"/>
        <v>0</v>
      </c>
      <c r="JG325" s="20">
        <f t="shared" si="1125"/>
        <v>0</v>
      </c>
      <c r="JH325" s="20">
        <f t="shared" si="1126"/>
        <v>0</v>
      </c>
      <c r="JI325" s="20">
        <f>IF(EN325="Rãnh thang",IF(AND(EN325="Rãnh thang",EU325="Móng bê tông"),JS325-#REF!,0),IF(EN325="Ống nhựa",IF(AND(EN325="Ống nhựa",EU325="Đắp cát"),JS325-HT325,0),IF(EN325="Cống tròn",IF(EN325="Cống tròn",IF(OR(EU325="Móng bê tông",EU325="Móng bê tông kết hợp đế"),JO325-FL325,0),0),IF(EN325="Cống hộp",IF(AND(EN325="Cống hộp",EU325="Móng bê tông"),JP325-GD325,0),IF(OR(EN325="Rãnh xây",EN325="Rãnh bê tông"),IF(AND(EN325="Rãnh xây",EU325="Móng bê tông"),JQ325-GD325,IF(AND(EN325="Rãnh bê tông",EU325="Móng bê tông"),JQ325-GD325,0)),0)))))</f>
        <v>40.15</v>
      </c>
      <c r="JJ325" s="20">
        <f t="shared" si="1127"/>
        <v>0</v>
      </c>
      <c r="JK325" s="20">
        <f t="shared" si="1128"/>
        <v>40.15</v>
      </c>
      <c r="JL325" s="20">
        <f t="shared" si="1129"/>
        <v>0</v>
      </c>
      <c r="JM325" s="20">
        <f t="shared" si="1130"/>
        <v>0</v>
      </c>
      <c r="JN325" s="20">
        <f t="shared" si="1131"/>
        <v>40.35</v>
      </c>
      <c r="JO325" s="20">
        <f t="shared" si="1132"/>
        <v>40.35</v>
      </c>
      <c r="JP325" s="20">
        <f t="shared" si="1133"/>
        <v>0</v>
      </c>
      <c r="JQ325" s="20">
        <f t="shared" si="1134"/>
        <v>0</v>
      </c>
      <c r="JR325" s="20">
        <f t="shared" si="1135"/>
        <v>0</v>
      </c>
      <c r="JS325" s="26">
        <v>40.450000000000003</v>
      </c>
      <c r="JT325" s="25">
        <f t="shared" ref="JT325:JT352" si="1259">ROUND(IF(OR(EN325="Rãnh xây",EN325="Rãnh bê tông",EN325="Cống hộp"),JU325-JS325,0),1)</f>
        <v>0</v>
      </c>
      <c r="JU325" s="25">
        <f t="shared" si="1136"/>
        <v>0</v>
      </c>
      <c r="JV325" s="25">
        <f t="shared" si="1137"/>
        <v>0</v>
      </c>
      <c r="JW325" s="25">
        <f>ROUND(IF(EN325="Cống tròn",IF(EN325="Cống tròn",JX325+FF325,0),IF(EN325="Cống hộp",IF(EN325="Cống hộp",JX325+GP325,0),IF(OR(EN325="Rãnh xây",EN325="Rãnh bê tông"),IF(OR(EN325="Rãnh xây",EN325="Rãnh bê tông"),JX325+GP325,0),IF(EN325="ống nhựa",IF(EN325="Ống nhựa",JX325+HT325,0),IF(EN325="Rãnh thang",IF(EN325="Rãnh thang",JS325+#REF!,0),0))))),2)</f>
        <v>41.55</v>
      </c>
      <c r="JX325" s="27">
        <v>41.45</v>
      </c>
      <c r="JY325" s="25">
        <f t="shared" si="1138"/>
        <v>41.55</v>
      </c>
      <c r="JZ325" s="25">
        <f t="shared" si="1139"/>
        <v>0</v>
      </c>
      <c r="KA325" s="25">
        <f t="shared" si="1140"/>
        <v>0</v>
      </c>
      <c r="KB325" s="25">
        <f t="shared" si="1141"/>
        <v>0</v>
      </c>
      <c r="KC325" s="25">
        <f t="shared" si="1142"/>
        <v>0</v>
      </c>
      <c r="KD325" s="28" t="s">
        <v>98</v>
      </c>
      <c r="KE325" s="27">
        <v>0</v>
      </c>
      <c r="KF325" s="25">
        <f t="shared" si="1143"/>
        <v>1.509999999999998</v>
      </c>
      <c r="KG325" s="25">
        <f t="shared" ref="KG325:KG352" si="1260">KE325+KF325</f>
        <v>1.509999999999998</v>
      </c>
      <c r="KH325" s="27">
        <v>0</v>
      </c>
      <c r="KI325" s="25">
        <f t="shared" si="1144"/>
        <v>1.5</v>
      </c>
      <c r="KJ325" s="25">
        <f t="shared" ref="KJ325:KJ352" si="1261">KH325+KI325</f>
        <v>1.5</v>
      </c>
      <c r="KK325" s="25">
        <f t="shared" si="1145"/>
        <v>0</v>
      </c>
      <c r="KL325" s="25">
        <f t="shared" si="1146"/>
        <v>0</v>
      </c>
      <c r="KM325" s="25">
        <f t="shared" ref="KM325:KM352" si="1262">(KK325+KL325)/2</f>
        <v>0</v>
      </c>
      <c r="KN325" s="25">
        <f t="shared" si="1147"/>
        <v>0</v>
      </c>
      <c r="KO325" s="25">
        <f t="shared" si="1148"/>
        <v>0</v>
      </c>
      <c r="KP325" s="25">
        <f t="shared" ref="KP325:KP352" si="1263">(KN325+KO325)/2</f>
        <v>0</v>
      </c>
      <c r="KQ325" s="25">
        <f t="shared" si="1149"/>
        <v>0.2</v>
      </c>
      <c r="KR325" s="25">
        <f t="shared" si="1150"/>
        <v>0.2</v>
      </c>
      <c r="KS325" s="25">
        <f t="shared" ref="KS325:KS352" si="1264">(KQ325+KR325)/2</f>
        <v>0.2</v>
      </c>
      <c r="KT325" s="25">
        <f t="shared" si="1151"/>
        <v>0</v>
      </c>
      <c r="KU325" s="25">
        <f t="shared" si="1152"/>
        <v>0</v>
      </c>
      <c r="KV325" s="25">
        <f t="shared" ref="KV325:KV352" si="1265">(KT325+KU325)/2</f>
        <v>0</v>
      </c>
      <c r="KW325" s="25">
        <f t="shared" si="1079"/>
        <v>0</v>
      </c>
      <c r="KX325" s="25">
        <f t="shared" si="1153"/>
        <v>0</v>
      </c>
      <c r="KY325" s="25">
        <f t="shared" ref="KY325:KY352" si="1266">(KW325+KX325)/2</f>
        <v>0</v>
      </c>
      <c r="KZ325" s="25">
        <f t="shared" si="1154"/>
        <v>0</v>
      </c>
      <c r="LA325" s="25">
        <f t="shared" si="1155"/>
        <v>0</v>
      </c>
      <c r="LB325" s="25">
        <f t="shared" ref="LB325:LB352" si="1267">(KZ325+LA325)/2</f>
        <v>0</v>
      </c>
      <c r="LC325" s="25">
        <f t="shared" si="1156"/>
        <v>1.4</v>
      </c>
      <c r="LD325" s="25">
        <f t="shared" si="1157"/>
        <v>1.4</v>
      </c>
      <c r="LE325" s="25">
        <f t="shared" ref="LE325:LE352" si="1268">(LC325+LD325)/2</f>
        <v>1.4</v>
      </c>
      <c r="LF325" s="25">
        <f t="shared" si="1158"/>
        <v>0</v>
      </c>
      <c r="LG325" s="25">
        <f t="shared" si="1159"/>
        <v>0</v>
      </c>
      <c r="LH325" s="25">
        <f t="shared" ref="LH325:LH352" si="1269">(LF325+LG325)/2</f>
        <v>0</v>
      </c>
      <c r="LI325" s="25">
        <f t="shared" si="1160"/>
        <v>0</v>
      </c>
      <c r="LJ325" s="25">
        <f t="shared" si="1161"/>
        <v>0</v>
      </c>
      <c r="LK325" s="25">
        <f t="shared" ref="LK325:LK352" si="1270">(LI325+LJ325)/2</f>
        <v>0</v>
      </c>
      <c r="LL325" s="25">
        <f t="shared" si="1162"/>
        <v>0</v>
      </c>
      <c r="LM325" s="25">
        <f t="shared" si="1163"/>
        <v>0</v>
      </c>
      <c r="LN325" s="25">
        <f t="shared" ref="LN325:LN352" si="1271">(LL325+LM325)/2</f>
        <v>0</v>
      </c>
      <c r="LO325" s="25">
        <f t="shared" si="1164"/>
        <v>0</v>
      </c>
      <c r="LP325" s="25">
        <f t="shared" si="1165"/>
        <v>0</v>
      </c>
      <c r="LQ325" s="25">
        <f t="shared" ref="LQ325:LQ352" si="1272">(LO325+LP325)/2</f>
        <v>0</v>
      </c>
      <c r="LR325" s="25">
        <f t="shared" si="1166"/>
        <v>0</v>
      </c>
      <c r="LS325" s="25">
        <f t="shared" si="1167"/>
        <v>0</v>
      </c>
      <c r="LT325" s="25">
        <f t="shared" ref="LT325:LT352" si="1273">(LR325+LS325)/2</f>
        <v>0</v>
      </c>
      <c r="LU325" s="25">
        <f t="shared" si="1168"/>
        <v>0</v>
      </c>
      <c r="LV325" s="25">
        <f t="shared" si="1169"/>
        <v>0</v>
      </c>
      <c r="LW325" s="25">
        <f t="shared" ref="LW325:LW352" si="1274">(LU325+LV325)/2</f>
        <v>0</v>
      </c>
      <c r="LX325" s="25">
        <f t="shared" si="1170"/>
        <v>0</v>
      </c>
      <c r="LY325" s="25">
        <f t="shared" si="1171"/>
        <v>0</v>
      </c>
      <c r="LZ325" s="25">
        <f t="shared" ref="LZ325:LZ352" si="1275">(LX325+LY325)/2</f>
        <v>0</v>
      </c>
      <c r="MA325" s="25">
        <f t="shared" si="1172"/>
        <v>0</v>
      </c>
      <c r="MB325" s="25">
        <f t="shared" si="1173"/>
        <v>0</v>
      </c>
      <c r="MC325" s="25">
        <f t="shared" ref="MC325:MC352" si="1276">(MA325+MB325)/2</f>
        <v>0</v>
      </c>
      <c r="MD325" s="25">
        <f t="shared" si="1174"/>
        <v>0</v>
      </c>
      <c r="ME325" s="25">
        <f t="shared" si="1175"/>
        <v>0</v>
      </c>
      <c r="MF325" s="25">
        <f t="shared" ref="MF325:MF352" si="1277">(MD325+ME325)/2</f>
        <v>0</v>
      </c>
      <c r="MG325" s="25">
        <f t="shared" si="1176"/>
        <v>0</v>
      </c>
      <c r="MH325" s="25">
        <f t="shared" si="1177"/>
        <v>0</v>
      </c>
      <c r="MI325" s="25">
        <f t="shared" ref="MI325:MI352" si="1278">(MG325+MH325)/2</f>
        <v>0</v>
      </c>
      <c r="MJ325" s="25">
        <f t="shared" si="1178"/>
        <v>0</v>
      </c>
      <c r="MK325" s="25">
        <f t="shared" si="1179"/>
        <v>0</v>
      </c>
      <c r="ML325" s="25">
        <f t="shared" ref="ML325:ML352" si="1279">(MJ325+MK325)/2</f>
        <v>0</v>
      </c>
      <c r="MM325" s="25">
        <f t="shared" si="1180"/>
        <v>0</v>
      </c>
      <c r="MN325" s="25">
        <f t="shared" si="1181"/>
        <v>0</v>
      </c>
      <c r="MO325" s="25">
        <f t="shared" ref="MO325:MO352" si="1280">(MM325+MN325)/2</f>
        <v>0</v>
      </c>
      <c r="MP325" s="25">
        <f t="shared" si="1182"/>
        <v>0</v>
      </c>
      <c r="MQ325" s="25">
        <f t="shared" si="1183"/>
        <v>0</v>
      </c>
      <c r="MR325" s="25">
        <f t="shared" ref="MR325:MR352" si="1281">(MP325+MQ325)/2</f>
        <v>0</v>
      </c>
      <c r="MS325" s="29">
        <v>1.4</v>
      </c>
      <c r="MT325" s="29">
        <v>0</v>
      </c>
      <c r="MU325" s="29">
        <v>1</v>
      </c>
      <c r="MV325" s="29">
        <v>1</v>
      </c>
      <c r="MW325" s="25">
        <f t="shared" si="1184"/>
        <v>1.4</v>
      </c>
      <c r="MX325" s="25">
        <f t="shared" si="1185"/>
        <v>2.11</v>
      </c>
      <c r="MY325" s="25">
        <f t="shared" si="1186"/>
        <v>0</v>
      </c>
      <c r="MZ325" s="25">
        <f t="shared" si="1187"/>
        <v>0</v>
      </c>
      <c r="NA325" s="25">
        <f t="shared" si="1188"/>
        <v>1.4</v>
      </c>
      <c r="NB325" s="25">
        <f t="shared" si="1189"/>
        <v>2.1</v>
      </c>
      <c r="NC325" s="25">
        <f t="shared" si="1190"/>
        <v>0</v>
      </c>
      <c r="ND325" s="25">
        <f t="shared" si="1191"/>
        <v>0</v>
      </c>
      <c r="NE325" s="25">
        <f t="shared" ref="NE325:NH352" si="1282">(MW325+NA325)/2</f>
        <v>1.4</v>
      </c>
      <c r="NF325" s="25">
        <f t="shared" si="1282"/>
        <v>2.105</v>
      </c>
      <c r="NG325" s="25">
        <f t="shared" si="1282"/>
        <v>0</v>
      </c>
      <c r="NH325" s="25">
        <f t="shared" si="1282"/>
        <v>0</v>
      </c>
      <c r="NI325" s="25">
        <f t="shared" si="1192"/>
        <v>78.94</v>
      </c>
      <c r="NJ325" s="25">
        <f t="shared" si="1193"/>
        <v>0</v>
      </c>
      <c r="NK325" s="25">
        <f t="shared" si="1194"/>
        <v>78.94</v>
      </c>
      <c r="NL325" s="25">
        <f t="shared" si="1195"/>
        <v>68.2</v>
      </c>
      <c r="NM325" s="25">
        <f t="shared" si="1196"/>
        <v>0</v>
      </c>
      <c r="NN325" s="25">
        <f t="shared" ref="NN325:NN352" si="1283">ROUND(NL325+NM325,2)</f>
        <v>68.2</v>
      </c>
      <c r="NO325" s="25">
        <f t="shared" si="1197"/>
        <v>0</v>
      </c>
      <c r="NP325" s="25">
        <f t="shared" si="1198"/>
        <v>0</v>
      </c>
      <c r="NQ325" s="25">
        <f t="shared" ref="NQ325:NQ352" si="1284">ROUND(NO325+NP325,2)</f>
        <v>0</v>
      </c>
      <c r="NR325" s="25">
        <f t="shared" si="1199"/>
        <v>0</v>
      </c>
      <c r="NS325" s="25">
        <f t="shared" si="1200"/>
        <v>0</v>
      </c>
      <c r="NT325" s="25">
        <f t="shared" ref="NT325:NT352" si="1285">ROUND(NR325+NS325,2)</f>
        <v>0</v>
      </c>
      <c r="NU325" s="25">
        <f t="shared" si="1201"/>
        <v>0</v>
      </c>
      <c r="NV325" s="25">
        <f t="shared" si="1202"/>
        <v>0</v>
      </c>
      <c r="NW325" s="25">
        <f t="shared" ref="NW325:NW352" si="1286">ROUND(NU325+NV325,2)</f>
        <v>0</v>
      </c>
      <c r="NX325" s="25">
        <f t="shared" ref="NX325:NY352" si="1287">ROUND(NL325+NO325+NR325+NU325,2)</f>
        <v>68.2</v>
      </c>
      <c r="NY325" s="25">
        <f t="shared" si="1287"/>
        <v>0</v>
      </c>
      <c r="NZ325" s="25">
        <f t="shared" ref="NZ325:NZ352" si="1288">ROUND(NX325+NY325,2)</f>
        <v>68.2</v>
      </c>
      <c r="OA325" s="25">
        <f t="shared" ref="OA325:OB352" si="1289">ROUND(NI325-NX325,2)</f>
        <v>10.74</v>
      </c>
      <c r="OB325" s="25">
        <f t="shared" si="1289"/>
        <v>0</v>
      </c>
      <c r="OC325" s="25">
        <f t="shared" ref="OC325:OC352" si="1290">ROUND(OA325+OB325,2)</f>
        <v>10.74</v>
      </c>
      <c r="OD325" s="25">
        <f t="shared" ref="OD325:OF352" si="1291">NX325</f>
        <v>68.2</v>
      </c>
      <c r="OE325" s="25">
        <f t="shared" si="1291"/>
        <v>0</v>
      </c>
      <c r="OF325" s="25">
        <f t="shared" si="1291"/>
        <v>68.2</v>
      </c>
      <c r="OG325" s="25">
        <f t="shared" si="1203"/>
        <v>0</v>
      </c>
      <c r="OH325" s="25">
        <f t="shared" si="1204"/>
        <v>0</v>
      </c>
      <c r="OI325" s="25">
        <f t="shared" si="1205"/>
        <v>0</v>
      </c>
      <c r="OJ325" s="25">
        <f t="shared" si="1206"/>
        <v>0</v>
      </c>
      <c r="OK325" s="25">
        <f t="shared" si="1207"/>
        <v>0</v>
      </c>
      <c r="OL325" s="25">
        <f t="shared" si="1208"/>
        <v>0</v>
      </c>
      <c r="OM325" s="25">
        <f t="shared" ref="OM325:OO352" si="1292">(OG325+OJ325)/2</f>
        <v>0</v>
      </c>
      <c r="ON325" s="25">
        <f t="shared" si="1292"/>
        <v>0</v>
      </c>
      <c r="OO325" s="25">
        <f t="shared" si="1292"/>
        <v>0</v>
      </c>
      <c r="OP325" s="25">
        <f t="shared" si="1209"/>
        <v>0</v>
      </c>
      <c r="OQ325" s="25">
        <f t="shared" si="1210"/>
        <v>0</v>
      </c>
      <c r="OR325" s="25">
        <f t="shared" ref="OR325:OR352" si="1293">OP325-OQ325</f>
        <v>0</v>
      </c>
      <c r="OS325" s="19">
        <v>536013.27</v>
      </c>
      <c r="OT325" s="19">
        <v>2371703.9</v>
      </c>
    </row>
    <row r="326" spans="1:410" ht="33" customHeight="1" x14ac:dyDescent="0.25">
      <c r="A326" s="18"/>
      <c r="B326" s="18" t="s">
        <v>1129</v>
      </c>
      <c r="C326" s="18">
        <v>656.46</v>
      </c>
      <c r="D326" s="16" t="e">
        <f>_xlfn.IFNA(INDEX(#REF!,MATCH(E326,#REF!,0)),0)</f>
        <v>#REF!</v>
      </c>
      <c r="E326" s="18" t="s">
        <v>1148</v>
      </c>
      <c r="F326" s="16" t="s">
        <v>765</v>
      </c>
      <c r="G326" s="16" t="s">
        <v>766</v>
      </c>
      <c r="H326" s="16" t="s">
        <v>767</v>
      </c>
      <c r="I326" s="16" t="s">
        <v>768</v>
      </c>
      <c r="J326" s="16" t="s">
        <v>769</v>
      </c>
      <c r="K326" s="16" t="s">
        <v>770</v>
      </c>
      <c r="L326" s="16" t="s">
        <v>771</v>
      </c>
      <c r="M326" s="18">
        <v>1.64</v>
      </c>
      <c r="N326" s="18">
        <v>1.94</v>
      </c>
      <c r="O326" s="18">
        <v>2.04</v>
      </c>
      <c r="P326" s="18">
        <v>2.34</v>
      </c>
      <c r="Q326" s="18">
        <v>0.1</v>
      </c>
      <c r="R326" s="18">
        <v>1.8399999999999999</v>
      </c>
      <c r="S326" s="18">
        <v>2.14</v>
      </c>
      <c r="T326" s="18">
        <v>0.2</v>
      </c>
      <c r="U326" s="18">
        <v>0</v>
      </c>
      <c r="V326" s="18">
        <v>0</v>
      </c>
      <c r="W326" s="18">
        <v>0</v>
      </c>
      <c r="X326" s="18">
        <v>1.64</v>
      </c>
      <c r="Y326" s="18">
        <v>1.9</v>
      </c>
      <c r="Z326" s="20">
        <f t="shared" si="1211"/>
        <v>2.1</v>
      </c>
      <c r="AA326" s="18">
        <v>0.22</v>
      </c>
      <c r="AB326" s="18">
        <v>0</v>
      </c>
      <c r="AC326" s="18">
        <v>0</v>
      </c>
      <c r="AD326" s="18">
        <v>0</v>
      </c>
      <c r="AE326" s="18">
        <v>0</v>
      </c>
      <c r="AF326" s="18">
        <v>0</v>
      </c>
      <c r="AG326" s="18">
        <v>1.2</v>
      </c>
      <c r="AH326" s="18">
        <v>1.5</v>
      </c>
      <c r="AI326" s="20">
        <f t="shared" si="1212"/>
        <v>2.25</v>
      </c>
      <c r="AJ326" s="18">
        <v>0</v>
      </c>
      <c r="AK326" s="18">
        <v>0</v>
      </c>
      <c r="AL326" s="20">
        <f t="shared" si="1213"/>
        <v>0</v>
      </c>
      <c r="AM326" s="18">
        <v>1.64</v>
      </c>
      <c r="AN326" s="18">
        <v>1.5</v>
      </c>
      <c r="AO326" s="18">
        <v>0.15</v>
      </c>
      <c r="AP326" s="18">
        <v>0.22</v>
      </c>
      <c r="AQ326" s="18">
        <v>1.64</v>
      </c>
      <c r="AR326" s="18">
        <v>1.72</v>
      </c>
      <c r="AS326" s="18">
        <v>0.12</v>
      </c>
      <c r="AT326" s="18">
        <v>0.11</v>
      </c>
      <c r="AU326" s="18">
        <v>0</v>
      </c>
      <c r="AV326" s="18">
        <v>1</v>
      </c>
      <c r="AW326" s="18">
        <v>0</v>
      </c>
      <c r="AX326" s="18">
        <v>0</v>
      </c>
      <c r="AY326" s="18">
        <v>0</v>
      </c>
      <c r="AZ326" s="18">
        <v>0</v>
      </c>
      <c r="BA326" s="18">
        <v>0</v>
      </c>
      <c r="BB326" s="18">
        <v>0</v>
      </c>
      <c r="BC326" s="18">
        <v>0</v>
      </c>
      <c r="BD326" s="18">
        <v>0</v>
      </c>
      <c r="BE326" s="18">
        <v>2</v>
      </c>
      <c r="BF326" s="18">
        <v>0</v>
      </c>
      <c r="BG326" s="18">
        <v>0</v>
      </c>
      <c r="BH326" s="18">
        <v>0</v>
      </c>
      <c r="BI326" s="18">
        <v>0</v>
      </c>
      <c r="BJ326" s="18">
        <v>0</v>
      </c>
      <c r="BK326" s="18">
        <v>0</v>
      </c>
      <c r="BL326" s="18">
        <v>0</v>
      </c>
      <c r="BM326" s="18">
        <v>0</v>
      </c>
      <c r="BN326" s="18">
        <v>0</v>
      </c>
      <c r="BO326" s="18">
        <v>0</v>
      </c>
      <c r="BP326" s="18">
        <v>0</v>
      </c>
      <c r="BQ326" s="18">
        <v>0</v>
      </c>
      <c r="BR326" s="18">
        <v>0</v>
      </c>
      <c r="BS326" s="18">
        <v>0</v>
      </c>
      <c r="BT326" s="18">
        <v>0</v>
      </c>
      <c r="BU326" s="18">
        <v>0</v>
      </c>
      <c r="BV326" s="18">
        <v>0</v>
      </c>
      <c r="BW326" s="18">
        <v>0</v>
      </c>
      <c r="BX326" s="18">
        <v>0</v>
      </c>
      <c r="BY326" s="18">
        <v>0</v>
      </c>
      <c r="BZ326" s="18">
        <v>0</v>
      </c>
      <c r="CA326" s="16" t="e">
        <f>_xlfn.IFNA(IF(RIGHT(D326,2)="=G",0,INDEX(#REF!,MATCH(E326,#REF!,0))),0)</f>
        <v>#REF!</v>
      </c>
      <c r="CB326" s="16" t="s">
        <v>776</v>
      </c>
      <c r="CC326" s="18">
        <v>0</v>
      </c>
      <c r="CD326" s="18">
        <v>0</v>
      </c>
      <c r="CE326" s="18">
        <v>1.4</v>
      </c>
      <c r="CF326" s="18">
        <v>0.85</v>
      </c>
      <c r="CG326" s="18">
        <v>0.12</v>
      </c>
      <c r="CH326" s="18">
        <v>2</v>
      </c>
      <c r="CI326" s="16" t="s">
        <v>98</v>
      </c>
      <c r="CJ326" s="18">
        <v>0</v>
      </c>
      <c r="CK326" s="20">
        <f t="shared" si="1080"/>
        <v>1.8</v>
      </c>
      <c r="CL326" s="20">
        <f t="shared" si="1214"/>
        <v>1.8</v>
      </c>
      <c r="CM326" s="18">
        <v>23.26</v>
      </c>
      <c r="CN326" s="18">
        <v>42.49</v>
      </c>
      <c r="CO326" s="18">
        <v>41.651000000000003</v>
      </c>
      <c r="CP326" s="22">
        <f t="shared" si="1081"/>
        <v>41.65</v>
      </c>
      <c r="CQ326" s="22">
        <f t="shared" si="1082"/>
        <v>39.85</v>
      </c>
      <c r="CR326" s="22">
        <f t="shared" si="1215"/>
        <v>1.8</v>
      </c>
      <c r="CS326" s="22">
        <f t="shared" si="1083"/>
        <v>39.949999999999996</v>
      </c>
      <c r="CT326" s="22">
        <f t="shared" si="1084"/>
        <v>40.15</v>
      </c>
      <c r="CU326" s="18">
        <v>40.15</v>
      </c>
      <c r="CV326" s="22">
        <f t="shared" si="1216"/>
        <v>2.1</v>
      </c>
      <c r="CW326" s="22">
        <f t="shared" si="1085"/>
        <v>0</v>
      </c>
      <c r="CX326" s="22">
        <f t="shared" si="1086"/>
        <v>0</v>
      </c>
      <c r="CY326" s="22">
        <f t="shared" si="1087"/>
        <v>42.22</v>
      </c>
      <c r="CZ326" s="22">
        <f t="shared" si="1088"/>
        <v>42.37</v>
      </c>
      <c r="DA326" s="18">
        <v>42.49</v>
      </c>
      <c r="DB326" s="20">
        <f t="shared" si="1217"/>
        <v>2.64</v>
      </c>
      <c r="DC326" s="20">
        <f t="shared" si="1218"/>
        <v>0.84</v>
      </c>
      <c r="DD326" s="20">
        <f t="shared" si="1219"/>
        <v>1.8000000000000003</v>
      </c>
      <c r="DE326" s="20">
        <f t="shared" si="1089"/>
        <v>0.1</v>
      </c>
      <c r="DF326" s="20">
        <f t="shared" si="1090"/>
        <v>0.2</v>
      </c>
      <c r="DG326" s="20">
        <f t="shared" si="1091"/>
        <v>1.5</v>
      </c>
      <c r="DH326" s="20">
        <f t="shared" si="1092"/>
        <v>0</v>
      </c>
      <c r="DI326" s="20">
        <f t="shared" si="1093"/>
        <v>0</v>
      </c>
      <c r="DJ326" s="20">
        <f t="shared" si="1094"/>
        <v>0</v>
      </c>
      <c r="DK326" s="20">
        <f t="shared" si="1220"/>
        <v>1.8</v>
      </c>
      <c r="DL326" s="20">
        <f t="shared" si="1221"/>
        <v>0</v>
      </c>
      <c r="DM326" s="20">
        <f t="shared" si="1222"/>
        <v>0</v>
      </c>
      <c r="DN326" s="20">
        <f t="shared" si="1223"/>
        <v>0</v>
      </c>
      <c r="DO326" s="18">
        <v>2.54</v>
      </c>
      <c r="DP326" s="18">
        <v>0</v>
      </c>
      <c r="DQ326" s="18">
        <v>1</v>
      </c>
      <c r="DR326" s="18">
        <v>1</v>
      </c>
      <c r="DS326" s="25">
        <f t="shared" si="1224"/>
        <v>2.54</v>
      </c>
      <c r="DT326" s="25">
        <f t="shared" si="1225"/>
        <v>0</v>
      </c>
      <c r="DU326" s="25">
        <f t="shared" si="1226"/>
        <v>4.57</v>
      </c>
      <c r="DV326" s="25">
        <f t="shared" si="1227"/>
        <v>0</v>
      </c>
      <c r="DW326" s="25">
        <f t="shared" si="1228"/>
        <v>4.57</v>
      </c>
      <c r="DX326" s="25">
        <f t="shared" si="1229"/>
        <v>9.32</v>
      </c>
      <c r="DY326" s="25">
        <f t="shared" si="1230"/>
        <v>0</v>
      </c>
      <c r="DZ326" s="25">
        <f t="shared" si="1231"/>
        <v>9.32</v>
      </c>
      <c r="EA326" s="25">
        <f t="shared" si="1232"/>
        <v>6.04</v>
      </c>
      <c r="EB326" s="25">
        <f t="shared" si="1233"/>
        <v>0</v>
      </c>
      <c r="EC326" s="25">
        <f t="shared" si="1234"/>
        <v>6.04</v>
      </c>
      <c r="ED326" s="25">
        <f t="shared" si="1235"/>
        <v>3.28</v>
      </c>
      <c r="EE326" s="25">
        <f t="shared" si="1235"/>
        <v>0</v>
      </c>
      <c r="EF326" s="25">
        <f t="shared" si="1236"/>
        <v>3.28</v>
      </c>
      <c r="EG326" s="25">
        <f t="shared" si="1237"/>
        <v>6.04</v>
      </c>
      <c r="EH326" s="25">
        <f t="shared" si="1237"/>
        <v>0</v>
      </c>
      <c r="EI326" s="25">
        <f t="shared" si="1238"/>
        <v>6.04</v>
      </c>
      <c r="EJ326" s="18">
        <v>656.46</v>
      </c>
      <c r="EK326" s="18">
        <v>617.76</v>
      </c>
      <c r="EL326" s="18" t="s">
        <v>1148</v>
      </c>
      <c r="EM326" s="18" t="s">
        <v>1149</v>
      </c>
      <c r="EN326" s="16" t="s">
        <v>774</v>
      </c>
      <c r="EO326" s="16" t="s">
        <v>132</v>
      </c>
      <c r="EP326" s="16" t="e">
        <f>IF(OR(EN326="Cống tròn",EN326="Cống hộp",EN326="Ống nhựa"),INDEX(#REF!,MATCH(E326,#REF!,0)),IF(OR(EN326="Rãnh xây",EN326="Rãnh bê tông"),INDEX(#REF!,MATCH(E326,#REF!,0)),0))</f>
        <v>#REF!</v>
      </c>
      <c r="EQ326" s="18">
        <v>37.500000000000043</v>
      </c>
      <c r="ER326" s="18">
        <v>1</v>
      </c>
      <c r="ES326" s="25">
        <f t="shared" si="1239"/>
        <v>37</v>
      </c>
      <c r="ET326" s="1" t="e">
        <f>_xlfn.IFNA(IF(EN326="Cống tròn",INDEX(#REF!,MATCH(E326,#REF!,0)),IF(EN326="Cống hộp",INDEX(#REF!,MATCH(E326,#REF!,0)),EU326&amp;" ,"&amp;EV326)),0)</f>
        <v>#REF!</v>
      </c>
      <c r="EU326" s="16" t="s">
        <v>769</v>
      </c>
      <c r="EV326" s="16" t="s">
        <v>775</v>
      </c>
      <c r="EW326" s="16" t="e">
        <f>_xlfn.IFNA(INDEX(#REF!,MATCH(E326,#REF!,0)),0)</f>
        <v>#REF!</v>
      </c>
      <c r="EX326" s="16"/>
      <c r="EY326" s="18">
        <v>0</v>
      </c>
      <c r="EZ326" s="18">
        <v>0</v>
      </c>
      <c r="FA326" s="18">
        <v>0</v>
      </c>
      <c r="FB326" s="18">
        <v>0</v>
      </c>
      <c r="FC326" s="18">
        <v>0</v>
      </c>
      <c r="FD326" s="25">
        <f t="shared" si="1095"/>
        <v>0</v>
      </c>
      <c r="FE326" s="25">
        <f t="shared" si="1240"/>
        <v>0</v>
      </c>
      <c r="FF326" s="18">
        <v>0.1</v>
      </c>
      <c r="FG326" s="18">
        <v>2</v>
      </c>
      <c r="FH326" s="18">
        <v>1</v>
      </c>
      <c r="FI326" s="25">
        <f t="shared" si="1241"/>
        <v>1.2</v>
      </c>
      <c r="FJ326" s="18">
        <v>0</v>
      </c>
      <c r="FK326" s="18">
        <v>0</v>
      </c>
      <c r="FL326" s="18">
        <v>0.2</v>
      </c>
      <c r="FM326" s="18">
        <v>1.4</v>
      </c>
      <c r="FN326" s="18">
        <v>0</v>
      </c>
      <c r="FO326" s="25">
        <f t="shared" si="1242"/>
        <v>1.4</v>
      </c>
      <c r="FP326" s="18">
        <v>1.4999999999999999E-2</v>
      </c>
      <c r="FQ326" s="18">
        <v>1</v>
      </c>
      <c r="FR326" s="25">
        <f t="shared" si="1096"/>
        <v>36</v>
      </c>
      <c r="FS326" s="25">
        <f t="shared" si="1097"/>
        <v>0.52500000000000002</v>
      </c>
      <c r="FT326" s="25">
        <f t="shared" si="1098"/>
        <v>36.524999999999999</v>
      </c>
      <c r="FU326" s="25">
        <f t="shared" si="1099"/>
        <v>-0.97500000000004405</v>
      </c>
      <c r="FV326" s="25" t="str">
        <f t="shared" si="1243"/>
        <v>Thêm 01</v>
      </c>
      <c r="FW326" s="25">
        <f t="shared" si="1244"/>
        <v>0.04</v>
      </c>
      <c r="FX326" s="16"/>
      <c r="FY326" s="16"/>
      <c r="FZ326" s="16"/>
      <c r="GA326" s="16"/>
      <c r="GB326" s="19">
        <v>0</v>
      </c>
      <c r="GC326" s="19">
        <v>0</v>
      </c>
      <c r="GD326" s="19">
        <v>0</v>
      </c>
      <c r="GE326" s="19">
        <v>0</v>
      </c>
      <c r="GF326" s="19">
        <v>0</v>
      </c>
      <c r="GG326" s="19">
        <v>0</v>
      </c>
      <c r="GH326" s="19">
        <v>0</v>
      </c>
      <c r="GI326" s="19">
        <v>0</v>
      </c>
      <c r="GJ326" s="19">
        <v>0</v>
      </c>
      <c r="GK326" s="19">
        <v>0</v>
      </c>
      <c r="GL326" s="25">
        <f t="shared" si="1100"/>
        <v>0</v>
      </c>
      <c r="GM326" s="25">
        <f t="shared" si="1245"/>
        <v>0</v>
      </c>
      <c r="GN326" s="19">
        <v>0</v>
      </c>
      <c r="GO326" s="19">
        <v>0</v>
      </c>
      <c r="GP326" s="19">
        <v>0</v>
      </c>
      <c r="GQ326" s="19">
        <v>0</v>
      </c>
      <c r="GR326" s="1" t="e">
        <f>_xlfn.IFNA(INDEX(#REF!,MATCH(E326,#REF!,0)),0)</f>
        <v>#REF!</v>
      </c>
      <c r="GS326" s="16"/>
      <c r="GT326" s="18">
        <v>0</v>
      </c>
      <c r="GU326" s="18">
        <v>0</v>
      </c>
      <c r="GV326" s="18">
        <v>0</v>
      </c>
      <c r="GW326" s="18">
        <v>0</v>
      </c>
      <c r="GX326" s="25">
        <f t="shared" si="1101"/>
        <v>0</v>
      </c>
      <c r="GY326" s="25">
        <f t="shared" si="1102"/>
        <v>0</v>
      </c>
      <c r="GZ326" s="25">
        <f t="shared" si="1246"/>
        <v>0</v>
      </c>
      <c r="HA326" s="1" t="e" cm="1">
        <f t="array" ref="HA326">INDEX(#REF!,MATCH(EJ326&amp;EK326&amp;HD326&amp;HE326&amp;HF326,#REF!&amp;#REF!&amp;#REF!&amp;#REF!&amp;#REF!,0))</f>
        <v>#REF!</v>
      </c>
      <c r="HB326" s="16"/>
      <c r="HC326" s="25">
        <f t="shared" si="1247"/>
        <v>0</v>
      </c>
      <c r="HD326" s="18">
        <v>0</v>
      </c>
      <c r="HE326" s="18">
        <v>0</v>
      </c>
      <c r="HF326" s="18">
        <v>0</v>
      </c>
      <c r="HG326" s="1" t="e" cm="1">
        <f t="array" ref="HG326">INDEX(#REF!,MATCH(EJ326&amp;EK326&amp;HJ326&amp;HK326&amp;HL326,#REF!&amp;#REF!&amp;#REF!&amp;#REF!&amp;#REF!,0))</f>
        <v>#REF!</v>
      </c>
      <c r="HH326" s="16"/>
      <c r="HI326" s="25">
        <f t="shared" si="1248"/>
        <v>0</v>
      </c>
      <c r="HJ326" s="25">
        <f t="shared" si="1249"/>
        <v>0</v>
      </c>
      <c r="HK326" s="19">
        <v>0</v>
      </c>
      <c r="HL326" s="19">
        <v>0</v>
      </c>
      <c r="HM326" s="18">
        <v>0.01</v>
      </c>
      <c r="HN326" s="18">
        <v>1</v>
      </c>
      <c r="HO326" s="25">
        <f t="shared" si="1250"/>
        <v>0</v>
      </c>
      <c r="HP326" s="25">
        <f t="shared" si="1251"/>
        <v>0</v>
      </c>
      <c r="HQ326" s="25">
        <f t="shared" si="1252"/>
        <v>0</v>
      </c>
      <c r="HR326" s="25">
        <f t="shared" si="1253"/>
        <v>0</v>
      </c>
      <c r="HS326" s="25">
        <f t="shared" si="1254"/>
        <v>0</v>
      </c>
      <c r="HT326" s="19">
        <v>0</v>
      </c>
      <c r="HU326" s="19">
        <v>0</v>
      </c>
      <c r="HV326" s="19">
        <v>0</v>
      </c>
      <c r="HW326" s="25">
        <f t="shared" si="1255"/>
        <v>0</v>
      </c>
      <c r="HX326" s="19">
        <v>0</v>
      </c>
      <c r="HY326" s="19">
        <v>0</v>
      </c>
      <c r="HZ326" s="18">
        <v>41.65</v>
      </c>
      <c r="IA326" s="20">
        <f>ROUND(IF(EN326="Cống tròn",IF(EN326="Cống tròn",IF(EU326="Không có móng",IQ326-FF326,IF(EU326="Đế",IP326-FN326,IF(OR(EU326="Móng bê tông",EU326="Móng bê tông kết hợp đế"),II326-FJ326,0))),0),IF(EN326="Cống hộp",IF(AND(EN326="Cống hộp",EU326="Không có móng"),IQ326-GF326,IF(AND(EN326="Cống hộp",EU326="Móng bê tông"),IJ326-GB326,0)),IF(OR(EN326="Rãnh xây",EN326="Rãnh bê tông"),IF(OR(EN326="Rãnh xây",EN326="Rãnh bê tông"),IK326-GB326,0),IF(EN326="Ống nhựa",IF(AND(EN326="Ống nhựa",EU326="Không đắp cát"),IQ326-HT326,IF(AND(EN326="Ống nhựa",EU326="Đắp cát"),IH326-HX326,0)),IF(EN326="Rãnh thang",IF(EN326="Rãnh thang",IF(EU326="Móng bê tông",#REF!-#REF!,IQ326),0),0))))),2)</f>
        <v>40.15</v>
      </c>
      <c r="IB326" s="20">
        <f t="shared" si="1256"/>
        <v>1.5</v>
      </c>
      <c r="IC326" s="20">
        <f t="shared" si="1103"/>
        <v>40.15</v>
      </c>
      <c r="ID326" s="20">
        <f t="shared" si="1104"/>
        <v>0</v>
      </c>
      <c r="IE326" s="20">
        <f t="shared" si="1105"/>
        <v>0</v>
      </c>
      <c r="IF326" s="20">
        <f t="shared" si="1106"/>
        <v>0</v>
      </c>
      <c r="IG326" s="20">
        <f>IF(EN326="Rãnh thang",IF(AND(EN326="Rãnh thang",EU326="Móng bê tông"),IQ326-#REF!,0),IF(EN326="Ống nhựa",IF(AND(EN326="Ống nhựa",EU326="Đắp cát"),IQ326-HT326,0),IF(EN326="Cống tròn",IF(EN326="Cống tròn",IF(OR(EU326="Móng bê tông",EU326="Móng bê tông kết hợp đế"),IM326-FL326,0),0),IF(EN326="Cống hộp",IF(AND(EN326="Cống hộp",EU326="Móng bê tông"),IN326-GD326,0),IF(OR(EN326="Rãnh xây",EN326="Rãnh bê tông"),IF(AND(EN326="Rãnh xây",EU326="Móng bê tông"),IO326-GD326,IF(AND(EN326="Rãnh bê tông",EU326="Móng bê tông"),IO326-GD326,0)),0)))))</f>
        <v>40.15</v>
      </c>
      <c r="IH326" s="20">
        <f t="shared" si="1107"/>
        <v>0</v>
      </c>
      <c r="II326" s="20">
        <f t="shared" si="1108"/>
        <v>40.15</v>
      </c>
      <c r="IJ326" s="20">
        <f t="shared" si="1109"/>
        <v>0</v>
      </c>
      <c r="IK326" s="20">
        <f t="shared" si="1110"/>
        <v>0</v>
      </c>
      <c r="IL326" s="20">
        <f t="shared" si="1111"/>
        <v>40.35</v>
      </c>
      <c r="IM326" s="20">
        <f t="shared" si="1112"/>
        <v>40.35</v>
      </c>
      <c r="IN326" s="20">
        <f t="shared" si="1113"/>
        <v>0</v>
      </c>
      <c r="IO326" s="20">
        <f t="shared" si="1114"/>
        <v>0</v>
      </c>
      <c r="IP326" s="20">
        <f t="shared" si="1115"/>
        <v>0</v>
      </c>
      <c r="IQ326" s="18">
        <v>40.450000000000003</v>
      </c>
      <c r="IR326" s="25">
        <f t="shared" si="1257"/>
        <v>0</v>
      </c>
      <c r="IS326" s="25">
        <f t="shared" si="1116"/>
        <v>0</v>
      </c>
      <c r="IT326" s="25">
        <f t="shared" si="1117"/>
        <v>0</v>
      </c>
      <c r="IU326" s="25">
        <f>ROUND(IF(EN326="Cống tròn",IF(EN326="Cống tròn",IV326+FF326,0),IF(EN326="Cống hộp",IF(EN326="Cống hộp",IV326+GP326,0),IF(OR(EN326="Rãnh xây",EN326="Rãnh bê tông"),IF(OR(EN326="Rãnh xây",EN326="Rãnh bê tông"),IV326+GP326,0),IF(EN326="ống nhựa",IF(EN326="Ống nhựa",IV326+HT326,0),IF(EN326="Rãnh thang",IF(EN326="Rãnh thang",IQ326+#REF!,0),0))))),2)</f>
        <v>41.51</v>
      </c>
      <c r="IV326" s="18">
        <v>41.41</v>
      </c>
      <c r="IW326" s="25">
        <f t="shared" si="1118"/>
        <v>41.51</v>
      </c>
      <c r="IX326" s="25">
        <f t="shared" si="1119"/>
        <v>0</v>
      </c>
      <c r="IY326" s="25">
        <f t="shared" si="1120"/>
        <v>0</v>
      </c>
      <c r="IZ326" s="25">
        <f t="shared" si="1121"/>
        <v>0</v>
      </c>
      <c r="JA326" s="25">
        <f t="shared" si="1122"/>
        <v>0</v>
      </c>
      <c r="JB326" s="18">
        <v>41.61</v>
      </c>
      <c r="JC326" s="20">
        <f>ROUND(IF(EN326="Cống tròn",IF(EN326="Cống tròn",IF(EU326="Không có móng",JS326-FF326,IF(EU326="Đế",JR326-FN326,IF(OR(EU326="Móng bê tông",EU326="Móng bê tông kết hợp đế"),JK326-FJ326,0))),0),IF(EN326="Cống hộp",IF(AND(EN326="Cống hộp",EU326="Không có móng"),JS326-GF326,IF(AND(EN326="Cống hộp",EU326="Móng bê tông"),JL326-GB326,0)),IF(OR(EN326="Rãnh xây",EN326="Rãnh bê tông"),IF(OR(EN326="Rãnh xây",EN326="Rãnh bê tông"),JM326-GB326,0),IF(EN326="Ống nhựa",IF(AND(EN326="Ống nhựa",EU326="Không đắp cát"),JS326-HT326,IF(AND(EN326="Ống nhựa",EU326="Đắp cát"),JJ326-HX326,0)),IF(EN326="Rãnh thang",IF(EN326="Rãnh thang",IF(EU326="Móng bê tông",#REF!-#REF!,JS326),0),0))))),2)</f>
        <v>40.11</v>
      </c>
      <c r="JD326" s="20">
        <f t="shared" si="1258"/>
        <v>1.5</v>
      </c>
      <c r="JE326" s="20">
        <f t="shared" si="1123"/>
        <v>40.109999999999992</v>
      </c>
      <c r="JF326" s="20">
        <f t="shared" si="1124"/>
        <v>0</v>
      </c>
      <c r="JG326" s="20">
        <f t="shared" si="1125"/>
        <v>0</v>
      </c>
      <c r="JH326" s="20">
        <f t="shared" si="1126"/>
        <v>0</v>
      </c>
      <c r="JI326" s="20">
        <f>IF(EN326="Rãnh thang",IF(AND(EN326="Rãnh thang",EU326="Móng bê tông"),JS326-#REF!,0),IF(EN326="Ống nhựa",IF(AND(EN326="Ống nhựa",EU326="Đắp cát"),JS326-HT326,0),IF(EN326="Cống tròn",IF(EN326="Cống tròn",IF(OR(EU326="Móng bê tông",EU326="Móng bê tông kết hợp đế"),JO326-FL326,0),0),IF(EN326="Cống hộp",IF(AND(EN326="Cống hộp",EU326="Móng bê tông"),JP326-GD326,0),IF(OR(EN326="Rãnh xây",EN326="Rãnh bê tông"),IF(AND(EN326="Rãnh xây",EU326="Móng bê tông"),JQ326-GD326,IF(AND(EN326="Rãnh bê tông",EU326="Móng bê tông"),JQ326-GD326,0)),0)))))</f>
        <v>40.109999999999992</v>
      </c>
      <c r="JJ326" s="20">
        <f t="shared" si="1127"/>
        <v>0</v>
      </c>
      <c r="JK326" s="20">
        <f t="shared" si="1128"/>
        <v>40.109999999999992</v>
      </c>
      <c r="JL326" s="20">
        <f t="shared" si="1129"/>
        <v>0</v>
      </c>
      <c r="JM326" s="20">
        <f t="shared" si="1130"/>
        <v>0</v>
      </c>
      <c r="JN326" s="20">
        <f t="shared" si="1131"/>
        <v>40.309999999999995</v>
      </c>
      <c r="JO326" s="20">
        <f t="shared" si="1132"/>
        <v>40.309999999999995</v>
      </c>
      <c r="JP326" s="20">
        <f t="shared" si="1133"/>
        <v>0</v>
      </c>
      <c r="JQ326" s="20">
        <f t="shared" si="1134"/>
        <v>0</v>
      </c>
      <c r="JR326" s="20">
        <f t="shared" si="1135"/>
        <v>0</v>
      </c>
      <c r="JS326" s="26">
        <v>40.409999999999997</v>
      </c>
      <c r="JT326" s="25">
        <f t="shared" si="1259"/>
        <v>0</v>
      </c>
      <c r="JU326" s="25">
        <f t="shared" si="1136"/>
        <v>0</v>
      </c>
      <c r="JV326" s="25">
        <f t="shared" si="1137"/>
        <v>0</v>
      </c>
      <c r="JW326" s="25">
        <f>ROUND(IF(EN326="Cống tròn",IF(EN326="Cống tròn",JX326+FF326,0),IF(EN326="Cống hộp",IF(EN326="Cống hộp",JX326+GP326,0),IF(OR(EN326="Rãnh xây",EN326="Rãnh bê tông"),IF(OR(EN326="Rãnh xây",EN326="Rãnh bê tông"),JX326+GP326,0),IF(EN326="ống nhựa",IF(EN326="Ống nhựa",JX326+HT326,0),IF(EN326="Rãnh thang",IF(EN326="Rãnh thang",JS326+#REF!,0),0))))),2)</f>
        <v>41.51</v>
      </c>
      <c r="JX326" s="27">
        <v>41.41</v>
      </c>
      <c r="JY326" s="25">
        <f t="shared" si="1138"/>
        <v>41.51</v>
      </c>
      <c r="JZ326" s="25">
        <f t="shared" si="1139"/>
        <v>0</v>
      </c>
      <c r="KA326" s="25">
        <f t="shared" si="1140"/>
        <v>0</v>
      </c>
      <c r="KB326" s="25">
        <f t="shared" si="1141"/>
        <v>0</v>
      </c>
      <c r="KC326" s="25">
        <f t="shared" si="1142"/>
        <v>0</v>
      </c>
      <c r="KD326" s="28" t="s">
        <v>98</v>
      </c>
      <c r="KE326" s="27">
        <v>0</v>
      </c>
      <c r="KF326" s="25">
        <f t="shared" si="1143"/>
        <v>1.5</v>
      </c>
      <c r="KG326" s="25">
        <f t="shared" si="1260"/>
        <v>1.5</v>
      </c>
      <c r="KH326" s="27">
        <v>0</v>
      </c>
      <c r="KI326" s="25">
        <f t="shared" si="1144"/>
        <v>1.5</v>
      </c>
      <c r="KJ326" s="25">
        <f t="shared" si="1261"/>
        <v>1.5</v>
      </c>
      <c r="KK326" s="25">
        <f t="shared" si="1145"/>
        <v>0</v>
      </c>
      <c r="KL326" s="25">
        <f t="shared" si="1146"/>
        <v>0</v>
      </c>
      <c r="KM326" s="25">
        <f t="shared" si="1262"/>
        <v>0</v>
      </c>
      <c r="KN326" s="25">
        <f t="shared" si="1147"/>
        <v>0</v>
      </c>
      <c r="KO326" s="25">
        <f t="shared" si="1148"/>
        <v>0</v>
      </c>
      <c r="KP326" s="25">
        <f t="shared" si="1263"/>
        <v>0</v>
      </c>
      <c r="KQ326" s="25">
        <f t="shared" si="1149"/>
        <v>0.2</v>
      </c>
      <c r="KR326" s="25">
        <f t="shared" si="1150"/>
        <v>0.2</v>
      </c>
      <c r="KS326" s="25">
        <f t="shared" si="1264"/>
        <v>0.2</v>
      </c>
      <c r="KT326" s="25">
        <f t="shared" si="1151"/>
        <v>0</v>
      </c>
      <c r="KU326" s="25">
        <f t="shared" si="1152"/>
        <v>0</v>
      </c>
      <c r="KV326" s="25">
        <f t="shared" si="1265"/>
        <v>0</v>
      </c>
      <c r="KW326" s="25">
        <f t="shared" si="1079"/>
        <v>0</v>
      </c>
      <c r="KX326" s="25">
        <f t="shared" si="1153"/>
        <v>0</v>
      </c>
      <c r="KY326" s="25">
        <f t="shared" si="1266"/>
        <v>0</v>
      </c>
      <c r="KZ326" s="25">
        <f t="shared" si="1154"/>
        <v>0</v>
      </c>
      <c r="LA326" s="25">
        <f t="shared" si="1155"/>
        <v>0</v>
      </c>
      <c r="LB326" s="25">
        <f t="shared" si="1267"/>
        <v>0</v>
      </c>
      <c r="LC326" s="25">
        <f t="shared" si="1156"/>
        <v>1.4</v>
      </c>
      <c r="LD326" s="25">
        <f t="shared" si="1157"/>
        <v>1.4</v>
      </c>
      <c r="LE326" s="25">
        <f t="shared" si="1268"/>
        <v>1.4</v>
      </c>
      <c r="LF326" s="25">
        <f t="shared" si="1158"/>
        <v>0</v>
      </c>
      <c r="LG326" s="25">
        <f t="shared" si="1159"/>
        <v>0</v>
      </c>
      <c r="LH326" s="25">
        <f t="shared" si="1269"/>
        <v>0</v>
      </c>
      <c r="LI326" s="25">
        <f t="shared" si="1160"/>
        <v>0</v>
      </c>
      <c r="LJ326" s="25">
        <f t="shared" si="1161"/>
        <v>0</v>
      </c>
      <c r="LK326" s="25">
        <f t="shared" si="1270"/>
        <v>0</v>
      </c>
      <c r="LL326" s="25">
        <f t="shared" si="1162"/>
        <v>0</v>
      </c>
      <c r="LM326" s="25">
        <f t="shared" si="1163"/>
        <v>0</v>
      </c>
      <c r="LN326" s="25">
        <f t="shared" si="1271"/>
        <v>0</v>
      </c>
      <c r="LO326" s="25">
        <f t="shared" si="1164"/>
        <v>0</v>
      </c>
      <c r="LP326" s="25">
        <f t="shared" si="1165"/>
        <v>0</v>
      </c>
      <c r="LQ326" s="25">
        <f t="shared" si="1272"/>
        <v>0</v>
      </c>
      <c r="LR326" s="25">
        <f t="shared" si="1166"/>
        <v>0</v>
      </c>
      <c r="LS326" s="25">
        <f t="shared" si="1167"/>
        <v>0</v>
      </c>
      <c r="LT326" s="25">
        <f t="shared" si="1273"/>
        <v>0</v>
      </c>
      <c r="LU326" s="25">
        <f t="shared" si="1168"/>
        <v>0</v>
      </c>
      <c r="LV326" s="25">
        <f t="shared" si="1169"/>
        <v>0</v>
      </c>
      <c r="LW326" s="25">
        <f t="shared" si="1274"/>
        <v>0</v>
      </c>
      <c r="LX326" s="25">
        <f t="shared" si="1170"/>
        <v>0</v>
      </c>
      <c r="LY326" s="25">
        <f t="shared" si="1171"/>
        <v>0</v>
      </c>
      <c r="LZ326" s="25">
        <f t="shared" si="1275"/>
        <v>0</v>
      </c>
      <c r="MA326" s="25">
        <f t="shared" si="1172"/>
        <v>0</v>
      </c>
      <c r="MB326" s="25">
        <f t="shared" si="1173"/>
        <v>0</v>
      </c>
      <c r="MC326" s="25">
        <f t="shared" si="1276"/>
        <v>0</v>
      </c>
      <c r="MD326" s="25">
        <f t="shared" si="1174"/>
        <v>0</v>
      </c>
      <c r="ME326" s="25">
        <f t="shared" si="1175"/>
        <v>0</v>
      </c>
      <c r="MF326" s="25">
        <f t="shared" si="1277"/>
        <v>0</v>
      </c>
      <c r="MG326" s="25">
        <f t="shared" si="1176"/>
        <v>0</v>
      </c>
      <c r="MH326" s="25">
        <f t="shared" si="1177"/>
        <v>0</v>
      </c>
      <c r="MI326" s="25">
        <f t="shared" si="1278"/>
        <v>0</v>
      </c>
      <c r="MJ326" s="25">
        <f t="shared" si="1178"/>
        <v>0</v>
      </c>
      <c r="MK326" s="25">
        <f t="shared" si="1179"/>
        <v>0</v>
      </c>
      <c r="ML326" s="25">
        <f t="shared" si="1279"/>
        <v>0</v>
      </c>
      <c r="MM326" s="25">
        <f t="shared" si="1180"/>
        <v>0</v>
      </c>
      <c r="MN326" s="25">
        <f t="shared" si="1181"/>
        <v>0</v>
      </c>
      <c r="MO326" s="25">
        <f t="shared" si="1280"/>
        <v>0</v>
      </c>
      <c r="MP326" s="25">
        <f t="shared" si="1182"/>
        <v>0</v>
      </c>
      <c r="MQ326" s="25">
        <f t="shared" si="1183"/>
        <v>0</v>
      </c>
      <c r="MR326" s="25">
        <f t="shared" si="1281"/>
        <v>0</v>
      </c>
      <c r="MS326" s="29">
        <v>1.4</v>
      </c>
      <c r="MT326" s="29">
        <v>0</v>
      </c>
      <c r="MU326" s="29">
        <v>1</v>
      </c>
      <c r="MV326" s="29">
        <v>1</v>
      </c>
      <c r="MW326" s="25">
        <f t="shared" si="1184"/>
        <v>1.4</v>
      </c>
      <c r="MX326" s="25">
        <f t="shared" si="1185"/>
        <v>2.1</v>
      </c>
      <c r="MY326" s="25">
        <f t="shared" si="1186"/>
        <v>0</v>
      </c>
      <c r="MZ326" s="25">
        <f t="shared" si="1187"/>
        <v>0</v>
      </c>
      <c r="NA326" s="25">
        <f t="shared" si="1188"/>
        <v>1.4</v>
      </c>
      <c r="NB326" s="25">
        <f t="shared" si="1189"/>
        <v>2.1</v>
      </c>
      <c r="NC326" s="25">
        <f t="shared" si="1190"/>
        <v>0</v>
      </c>
      <c r="ND326" s="25">
        <f t="shared" si="1191"/>
        <v>0</v>
      </c>
      <c r="NE326" s="25">
        <f t="shared" si="1282"/>
        <v>1.4</v>
      </c>
      <c r="NF326" s="25">
        <f t="shared" si="1282"/>
        <v>2.1</v>
      </c>
      <c r="NG326" s="25">
        <f t="shared" si="1282"/>
        <v>0</v>
      </c>
      <c r="NH326" s="25">
        <f t="shared" si="1282"/>
        <v>0</v>
      </c>
      <c r="NI326" s="25">
        <f t="shared" si="1192"/>
        <v>78.75</v>
      </c>
      <c r="NJ326" s="25">
        <f t="shared" si="1193"/>
        <v>0</v>
      </c>
      <c r="NK326" s="25">
        <f t="shared" si="1194"/>
        <v>78.75</v>
      </c>
      <c r="NL326" s="25">
        <f t="shared" si="1195"/>
        <v>68.2</v>
      </c>
      <c r="NM326" s="25">
        <f t="shared" si="1196"/>
        <v>0</v>
      </c>
      <c r="NN326" s="25">
        <f t="shared" si="1283"/>
        <v>68.2</v>
      </c>
      <c r="NO326" s="25">
        <f t="shared" si="1197"/>
        <v>0</v>
      </c>
      <c r="NP326" s="25">
        <f t="shared" si="1198"/>
        <v>0</v>
      </c>
      <c r="NQ326" s="25">
        <f t="shared" si="1284"/>
        <v>0</v>
      </c>
      <c r="NR326" s="25">
        <f t="shared" si="1199"/>
        <v>0</v>
      </c>
      <c r="NS326" s="25">
        <f t="shared" si="1200"/>
        <v>0</v>
      </c>
      <c r="NT326" s="25">
        <f t="shared" si="1285"/>
        <v>0</v>
      </c>
      <c r="NU326" s="25">
        <f t="shared" si="1201"/>
        <v>0</v>
      </c>
      <c r="NV326" s="25">
        <f t="shared" si="1202"/>
        <v>0</v>
      </c>
      <c r="NW326" s="25">
        <f t="shared" si="1286"/>
        <v>0</v>
      </c>
      <c r="NX326" s="25">
        <f t="shared" si="1287"/>
        <v>68.2</v>
      </c>
      <c r="NY326" s="25">
        <f t="shared" si="1287"/>
        <v>0</v>
      </c>
      <c r="NZ326" s="25">
        <f t="shared" si="1288"/>
        <v>68.2</v>
      </c>
      <c r="OA326" s="25">
        <f t="shared" si="1289"/>
        <v>10.55</v>
      </c>
      <c r="OB326" s="25">
        <f t="shared" si="1289"/>
        <v>0</v>
      </c>
      <c r="OC326" s="25">
        <f t="shared" si="1290"/>
        <v>10.55</v>
      </c>
      <c r="OD326" s="25">
        <f t="shared" si="1291"/>
        <v>68.2</v>
      </c>
      <c r="OE326" s="25">
        <f t="shared" si="1291"/>
        <v>0</v>
      </c>
      <c r="OF326" s="25">
        <f t="shared" si="1291"/>
        <v>68.2</v>
      </c>
      <c r="OG326" s="25">
        <f t="shared" si="1203"/>
        <v>0</v>
      </c>
      <c r="OH326" s="25">
        <f t="shared" si="1204"/>
        <v>0</v>
      </c>
      <c r="OI326" s="25">
        <f t="shared" si="1205"/>
        <v>0</v>
      </c>
      <c r="OJ326" s="25">
        <f t="shared" si="1206"/>
        <v>0</v>
      </c>
      <c r="OK326" s="25">
        <f t="shared" si="1207"/>
        <v>0</v>
      </c>
      <c r="OL326" s="25">
        <f t="shared" si="1208"/>
        <v>0</v>
      </c>
      <c r="OM326" s="25">
        <f t="shared" si="1292"/>
        <v>0</v>
      </c>
      <c r="ON326" s="25">
        <f t="shared" si="1292"/>
        <v>0</v>
      </c>
      <c r="OO326" s="25">
        <f t="shared" si="1292"/>
        <v>0</v>
      </c>
      <c r="OP326" s="25">
        <f t="shared" si="1209"/>
        <v>0</v>
      </c>
      <c r="OQ326" s="25">
        <f t="shared" si="1210"/>
        <v>0</v>
      </c>
      <c r="OR326" s="25">
        <f t="shared" si="1293"/>
        <v>0</v>
      </c>
      <c r="OS326" s="19">
        <v>536013.27</v>
      </c>
      <c r="OT326" s="19">
        <v>2371665.2000000002</v>
      </c>
    </row>
    <row r="327" spans="1:410" ht="33" customHeight="1" x14ac:dyDescent="0.25">
      <c r="A327" s="18"/>
      <c r="B327" s="18" t="s">
        <v>1129</v>
      </c>
      <c r="C327" s="18">
        <v>617.76</v>
      </c>
      <c r="D327" s="16" t="e">
        <f>_xlfn.IFNA(INDEX(#REF!,MATCH(E327,#REF!,0)),0)</f>
        <v>#REF!</v>
      </c>
      <c r="E327" s="18" t="s">
        <v>1149</v>
      </c>
      <c r="F327" s="16" t="s">
        <v>765</v>
      </c>
      <c r="G327" s="16" t="s">
        <v>766</v>
      </c>
      <c r="H327" s="16" t="s">
        <v>767</v>
      </c>
      <c r="I327" s="16" t="s">
        <v>768</v>
      </c>
      <c r="J327" s="16" t="s">
        <v>769</v>
      </c>
      <c r="K327" s="16" t="s">
        <v>770</v>
      </c>
      <c r="L327" s="16" t="s">
        <v>771</v>
      </c>
      <c r="M327" s="18">
        <v>1.64</v>
      </c>
      <c r="N327" s="18">
        <v>1.94</v>
      </c>
      <c r="O327" s="18">
        <v>2.04</v>
      </c>
      <c r="P327" s="18">
        <v>2.34</v>
      </c>
      <c r="Q327" s="18">
        <v>0.1</v>
      </c>
      <c r="R327" s="18">
        <v>1.8399999999999999</v>
      </c>
      <c r="S327" s="18">
        <v>2.14</v>
      </c>
      <c r="T327" s="18">
        <v>0.2</v>
      </c>
      <c r="U327" s="18">
        <v>0</v>
      </c>
      <c r="V327" s="18">
        <v>0</v>
      </c>
      <c r="W327" s="18">
        <v>0</v>
      </c>
      <c r="X327" s="18">
        <v>1.64</v>
      </c>
      <c r="Y327" s="18">
        <v>1.9</v>
      </c>
      <c r="Z327" s="20">
        <f t="shared" si="1211"/>
        <v>2.1</v>
      </c>
      <c r="AA327" s="18">
        <v>0.22</v>
      </c>
      <c r="AB327" s="18">
        <v>0</v>
      </c>
      <c r="AC327" s="18">
        <v>0</v>
      </c>
      <c r="AD327" s="18">
        <v>0</v>
      </c>
      <c r="AE327" s="18">
        <v>0</v>
      </c>
      <c r="AF327" s="18">
        <v>0</v>
      </c>
      <c r="AG327" s="18">
        <v>1.2</v>
      </c>
      <c r="AH327" s="18">
        <v>1.5</v>
      </c>
      <c r="AI327" s="20">
        <f t="shared" si="1212"/>
        <v>2.25</v>
      </c>
      <c r="AJ327" s="18">
        <v>0</v>
      </c>
      <c r="AK327" s="18">
        <v>0</v>
      </c>
      <c r="AL327" s="20">
        <f t="shared" si="1213"/>
        <v>0</v>
      </c>
      <c r="AM327" s="18">
        <v>1.64</v>
      </c>
      <c r="AN327" s="18">
        <v>1.5</v>
      </c>
      <c r="AO327" s="18">
        <v>0.15</v>
      </c>
      <c r="AP327" s="18">
        <v>0.22</v>
      </c>
      <c r="AQ327" s="18">
        <v>1.64</v>
      </c>
      <c r="AR327" s="18">
        <v>1.72</v>
      </c>
      <c r="AS327" s="18">
        <v>0.12</v>
      </c>
      <c r="AT327" s="18">
        <v>0.11</v>
      </c>
      <c r="AU327" s="18">
        <v>0</v>
      </c>
      <c r="AV327" s="18">
        <v>1</v>
      </c>
      <c r="AW327" s="18">
        <v>0</v>
      </c>
      <c r="AX327" s="18">
        <v>0</v>
      </c>
      <c r="AY327" s="18">
        <v>0</v>
      </c>
      <c r="AZ327" s="18">
        <v>0</v>
      </c>
      <c r="BA327" s="18">
        <v>0</v>
      </c>
      <c r="BB327" s="18">
        <v>0</v>
      </c>
      <c r="BC327" s="18">
        <v>0</v>
      </c>
      <c r="BD327" s="18">
        <v>0</v>
      </c>
      <c r="BE327" s="18">
        <v>2</v>
      </c>
      <c r="BF327" s="18">
        <v>0</v>
      </c>
      <c r="BG327" s="18">
        <v>0</v>
      </c>
      <c r="BH327" s="18">
        <v>0</v>
      </c>
      <c r="BI327" s="18">
        <v>0</v>
      </c>
      <c r="BJ327" s="18">
        <v>0</v>
      </c>
      <c r="BK327" s="18">
        <v>0</v>
      </c>
      <c r="BL327" s="18">
        <v>0</v>
      </c>
      <c r="BM327" s="18">
        <v>0</v>
      </c>
      <c r="BN327" s="18">
        <v>0</v>
      </c>
      <c r="BO327" s="18">
        <v>0</v>
      </c>
      <c r="BP327" s="18">
        <v>0</v>
      </c>
      <c r="BQ327" s="18">
        <v>0</v>
      </c>
      <c r="BR327" s="18">
        <v>0</v>
      </c>
      <c r="BS327" s="18">
        <v>0</v>
      </c>
      <c r="BT327" s="18">
        <v>0</v>
      </c>
      <c r="BU327" s="18">
        <v>0</v>
      </c>
      <c r="BV327" s="18">
        <v>0</v>
      </c>
      <c r="BW327" s="18">
        <v>0</v>
      </c>
      <c r="BX327" s="18">
        <v>0</v>
      </c>
      <c r="BY327" s="18">
        <v>0</v>
      </c>
      <c r="BZ327" s="18">
        <v>0</v>
      </c>
      <c r="CA327" s="16" t="e">
        <f>_xlfn.IFNA(IF(RIGHT(D327,2)="=G",0,INDEX(#REF!,MATCH(E327,#REF!,0))),0)</f>
        <v>#REF!</v>
      </c>
      <c r="CB327" s="16" t="s">
        <v>776</v>
      </c>
      <c r="CC327" s="18">
        <v>0</v>
      </c>
      <c r="CD327" s="18">
        <v>0</v>
      </c>
      <c r="CE327" s="18">
        <v>1.4</v>
      </c>
      <c r="CF327" s="18">
        <v>0.85</v>
      </c>
      <c r="CG327" s="18">
        <v>0.12</v>
      </c>
      <c r="CH327" s="18">
        <v>2</v>
      </c>
      <c r="CI327" s="16" t="s">
        <v>98</v>
      </c>
      <c r="CJ327" s="18">
        <v>0</v>
      </c>
      <c r="CK327" s="20">
        <f t="shared" si="1080"/>
        <v>1.8</v>
      </c>
      <c r="CL327" s="20">
        <f t="shared" si="1214"/>
        <v>1.8</v>
      </c>
      <c r="CM327" s="18">
        <v>32.14</v>
      </c>
      <c r="CN327" s="18">
        <v>42.45</v>
      </c>
      <c r="CO327" s="18">
        <v>41.611000000000004</v>
      </c>
      <c r="CP327" s="22">
        <f t="shared" si="1081"/>
        <v>41.61</v>
      </c>
      <c r="CQ327" s="22">
        <f t="shared" si="1082"/>
        <v>39.81</v>
      </c>
      <c r="CR327" s="22">
        <f t="shared" si="1215"/>
        <v>1.8</v>
      </c>
      <c r="CS327" s="22">
        <f t="shared" si="1083"/>
        <v>39.909999999999997</v>
      </c>
      <c r="CT327" s="22">
        <f t="shared" si="1084"/>
        <v>40.11</v>
      </c>
      <c r="CU327" s="18">
        <v>40.11</v>
      </c>
      <c r="CV327" s="22">
        <f t="shared" si="1216"/>
        <v>2.1</v>
      </c>
      <c r="CW327" s="22">
        <f t="shared" si="1085"/>
        <v>0</v>
      </c>
      <c r="CX327" s="22">
        <f t="shared" si="1086"/>
        <v>0</v>
      </c>
      <c r="CY327" s="22">
        <f t="shared" si="1087"/>
        <v>42.18</v>
      </c>
      <c r="CZ327" s="22">
        <f t="shared" si="1088"/>
        <v>42.33</v>
      </c>
      <c r="DA327" s="18">
        <v>42.45</v>
      </c>
      <c r="DB327" s="20">
        <f t="shared" si="1217"/>
        <v>2.64</v>
      </c>
      <c r="DC327" s="20">
        <f t="shared" si="1218"/>
        <v>0.84</v>
      </c>
      <c r="DD327" s="20">
        <f t="shared" si="1219"/>
        <v>1.8000000000000003</v>
      </c>
      <c r="DE327" s="20">
        <f t="shared" si="1089"/>
        <v>0.1</v>
      </c>
      <c r="DF327" s="20">
        <f t="shared" si="1090"/>
        <v>0.2</v>
      </c>
      <c r="DG327" s="20">
        <f t="shared" si="1091"/>
        <v>1.5</v>
      </c>
      <c r="DH327" s="20">
        <f t="shared" si="1092"/>
        <v>0</v>
      </c>
      <c r="DI327" s="20">
        <f t="shared" si="1093"/>
        <v>0</v>
      </c>
      <c r="DJ327" s="20">
        <f t="shared" si="1094"/>
        <v>0</v>
      </c>
      <c r="DK327" s="20">
        <f t="shared" si="1220"/>
        <v>1.8</v>
      </c>
      <c r="DL327" s="20">
        <f t="shared" si="1221"/>
        <v>0</v>
      </c>
      <c r="DM327" s="20">
        <f t="shared" si="1222"/>
        <v>0</v>
      </c>
      <c r="DN327" s="20">
        <f t="shared" si="1223"/>
        <v>0</v>
      </c>
      <c r="DO327" s="18">
        <v>2.54</v>
      </c>
      <c r="DP327" s="18">
        <v>0</v>
      </c>
      <c r="DQ327" s="18">
        <v>1</v>
      </c>
      <c r="DR327" s="18">
        <v>1</v>
      </c>
      <c r="DS327" s="25">
        <f t="shared" si="1224"/>
        <v>2.54</v>
      </c>
      <c r="DT327" s="25">
        <f t="shared" si="1225"/>
        <v>0</v>
      </c>
      <c r="DU327" s="25">
        <f t="shared" si="1226"/>
        <v>4.57</v>
      </c>
      <c r="DV327" s="25">
        <f t="shared" si="1227"/>
        <v>0</v>
      </c>
      <c r="DW327" s="25">
        <f t="shared" si="1228"/>
        <v>4.57</v>
      </c>
      <c r="DX327" s="25">
        <f t="shared" si="1229"/>
        <v>9.32</v>
      </c>
      <c r="DY327" s="25">
        <f t="shared" si="1230"/>
        <v>0</v>
      </c>
      <c r="DZ327" s="25">
        <f t="shared" si="1231"/>
        <v>9.32</v>
      </c>
      <c r="EA327" s="25">
        <f t="shared" si="1232"/>
        <v>6.04</v>
      </c>
      <c r="EB327" s="25">
        <f t="shared" si="1233"/>
        <v>0</v>
      </c>
      <c r="EC327" s="25">
        <f t="shared" si="1234"/>
        <v>6.04</v>
      </c>
      <c r="ED327" s="25">
        <f t="shared" si="1235"/>
        <v>3.28</v>
      </c>
      <c r="EE327" s="25">
        <f t="shared" si="1235"/>
        <v>0</v>
      </c>
      <c r="EF327" s="25">
        <f t="shared" si="1236"/>
        <v>3.28</v>
      </c>
      <c r="EG327" s="25">
        <f t="shared" si="1237"/>
        <v>6.04</v>
      </c>
      <c r="EH327" s="25">
        <f t="shared" si="1237"/>
        <v>0</v>
      </c>
      <c r="EI327" s="25">
        <f t="shared" si="1238"/>
        <v>6.04</v>
      </c>
      <c r="EJ327" s="18">
        <v>617.76</v>
      </c>
      <c r="EK327" s="18">
        <v>577.41</v>
      </c>
      <c r="EL327" s="18" t="s">
        <v>1149</v>
      </c>
      <c r="EM327" s="18" t="s">
        <v>1150</v>
      </c>
      <c r="EN327" s="16" t="s">
        <v>774</v>
      </c>
      <c r="EO327" s="16" t="s">
        <v>132</v>
      </c>
      <c r="EP327" s="16" t="e">
        <f>IF(OR(EN327="Cống tròn",EN327="Cống hộp",EN327="Ống nhựa"),INDEX(#REF!,MATCH(E327,#REF!,0)),IF(OR(EN327="Rãnh xây",EN327="Rãnh bê tông"),INDEX(#REF!,MATCH(E327,#REF!,0)),0))</f>
        <v>#REF!</v>
      </c>
      <c r="EQ327" s="18">
        <v>38.500000000000021</v>
      </c>
      <c r="ER327" s="18">
        <v>1</v>
      </c>
      <c r="ES327" s="25">
        <f t="shared" si="1239"/>
        <v>38</v>
      </c>
      <c r="ET327" s="1" t="e">
        <f>_xlfn.IFNA(IF(EN327="Cống tròn",INDEX(#REF!,MATCH(E327,#REF!,0)),IF(EN327="Cống hộp",INDEX(#REF!,MATCH(E327,#REF!,0)),EU327&amp;" ,"&amp;EV327)),0)</f>
        <v>#REF!</v>
      </c>
      <c r="EU327" s="16" t="s">
        <v>769</v>
      </c>
      <c r="EV327" s="16" t="s">
        <v>775</v>
      </c>
      <c r="EW327" s="16" t="e">
        <f>_xlfn.IFNA(INDEX(#REF!,MATCH(E327,#REF!,0)),0)</f>
        <v>#REF!</v>
      </c>
      <c r="EX327" s="16"/>
      <c r="EY327" s="18">
        <v>0</v>
      </c>
      <c r="EZ327" s="18">
        <v>0</v>
      </c>
      <c r="FA327" s="18">
        <v>0</v>
      </c>
      <c r="FB327" s="18">
        <v>0</v>
      </c>
      <c r="FC327" s="18">
        <v>0</v>
      </c>
      <c r="FD327" s="25">
        <f t="shared" si="1095"/>
        <v>0</v>
      </c>
      <c r="FE327" s="25">
        <f t="shared" si="1240"/>
        <v>0</v>
      </c>
      <c r="FF327" s="18">
        <v>0.1</v>
      </c>
      <c r="FG327" s="18">
        <v>2</v>
      </c>
      <c r="FH327" s="18">
        <v>1</v>
      </c>
      <c r="FI327" s="25">
        <f t="shared" si="1241"/>
        <v>1.2</v>
      </c>
      <c r="FJ327" s="18">
        <v>0</v>
      </c>
      <c r="FK327" s="18">
        <v>0</v>
      </c>
      <c r="FL327" s="18">
        <v>0.2</v>
      </c>
      <c r="FM327" s="18">
        <v>1.4</v>
      </c>
      <c r="FN327" s="18">
        <v>0</v>
      </c>
      <c r="FO327" s="25">
        <f t="shared" si="1242"/>
        <v>1.4</v>
      </c>
      <c r="FP327" s="18">
        <v>1.4999999999999999E-2</v>
      </c>
      <c r="FQ327" s="18">
        <v>1</v>
      </c>
      <c r="FR327" s="25">
        <f t="shared" si="1096"/>
        <v>37</v>
      </c>
      <c r="FS327" s="25">
        <f t="shared" si="1097"/>
        <v>0.54</v>
      </c>
      <c r="FT327" s="25">
        <f t="shared" si="1098"/>
        <v>37.54</v>
      </c>
      <c r="FU327" s="25">
        <f t="shared" si="1099"/>
        <v>-0.96000000000002217</v>
      </c>
      <c r="FV327" s="25" t="str">
        <f t="shared" si="1243"/>
        <v>Thêm 01</v>
      </c>
      <c r="FW327" s="25">
        <f t="shared" si="1244"/>
        <v>0.05</v>
      </c>
      <c r="FX327" s="16"/>
      <c r="FY327" s="16"/>
      <c r="FZ327" s="16"/>
      <c r="GA327" s="16"/>
      <c r="GB327" s="19">
        <v>0</v>
      </c>
      <c r="GC327" s="19">
        <v>0</v>
      </c>
      <c r="GD327" s="19">
        <v>0</v>
      </c>
      <c r="GE327" s="19">
        <v>0</v>
      </c>
      <c r="GF327" s="19">
        <v>0</v>
      </c>
      <c r="GG327" s="19">
        <v>0</v>
      </c>
      <c r="GH327" s="19">
        <v>0</v>
      </c>
      <c r="GI327" s="19">
        <v>0</v>
      </c>
      <c r="GJ327" s="19">
        <v>0</v>
      </c>
      <c r="GK327" s="19">
        <v>0</v>
      </c>
      <c r="GL327" s="25">
        <f t="shared" si="1100"/>
        <v>0</v>
      </c>
      <c r="GM327" s="25">
        <f t="shared" si="1245"/>
        <v>0</v>
      </c>
      <c r="GN327" s="19">
        <v>0</v>
      </c>
      <c r="GO327" s="19">
        <v>0</v>
      </c>
      <c r="GP327" s="19">
        <v>0</v>
      </c>
      <c r="GQ327" s="19">
        <v>0</v>
      </c>
      <c r="GR327" s="1" t="e">
        <f>_xlfn.IFNA(INDEX(#REF!,MATCH(E327,#REF!,0)),0)</f>
        <v>#REF!</v>
      </c>
      <c r="GS327" s="16"/>
      <c r="GT327" s="18">
        <v>0</v>
      </c>
      <c r="GU327" s="18">
        <v>0</v>
      </c>
      <c r="GV327" s="18">
        <v>0</v>
      </c>
      <c r="GW327" s="18">
        <v>0</v>
      </c>
      <c r="GX327" s="25">
        <f t="shared" si="1101"/>
        <v>0</v>
      </c>
      <c r="GY327" s="25">
        <f t="shared" si="1102"/>
        <v>0</v>
      </c>
      <c r="GZ327" s="25">
        <f t="shared" si="1246"/>
        <v>0</v>
      </c>
      <c r="HA327" s="1" t="e" cm="1">
        <f t="array" ref="HA327">INDEX(#REF!,MATCH(EJ327&amp;EK327&amp;HD327&amp;HE327&amp;HF327,#REF!&amp;#REF!&amp;#REF!&amp;#REF!&amp;#REF!,0))</f>
        <v>#REF!</v>
      </c>
      <c r="HB327" s="16"/>
      <c r="HC327" s="25">
        <f t="shared" si="1247"/>
        <v>0</v>
      </c>
      <c r="HD327" s="18">
        <v>0</v>
      </c>
      <c r="HE327" s="18">
        <v>0</v>
      </c>
      <c r="HF327" s="18">
        <v>0</v>
      </c>
      <c r="HG327" s="1" t="e" cm="1">
        <f t="array" ref="HG327">INDEX(#REF!,MATCH(EJ327&amp;EK327&amp;HJ327&amp;HK327&amp;HL327,#REF!&amp;#REF!&amp;#REF!&amp;#REF!&amp;#REF!,0))</f>
        <v>#REF!</v>
      </c>
      <c r="HH327" s="16"/>
      <c r="HI327" s="25">
        <f t="shared" si="1248"/>
        <v>0</v>
      </c>
      <c r="HJ327" s="25">
        <f t="shared" si="1249"/>
        <v>0</v>
      </c>
      <c r="HK327" s="19">
        <v>0</v>
      </c>
      <c r="HL327" s="19">
        <v>0</v>
      </c>
      <c r="HM327" s="18">
        <v>0.01</v>
      </c>
      <c r="HN327" s="18">
        <v>1</v>
      </c>
      <c r="HO327" s="25">
        <f t="shared" si="1250"/>
        <v>0</v>
      </c>
      <c r="HP327" s="25">
        <f t="shared" si="1251"/>
        <v>0</v>
      </c>
      <c r="HQ327" s="25">
        <f t="shared" si="1252"/>
        <v>0</v>
      </c>
      <c r="HR327" s="25">
        <f t="shared" si="1253"/>
        <v>0</v>
      </c>
      <c r="HS327" s="25">
        <f t="shared" si="1254"/>
        <v>0</v>
      </c>
      <c r="HT327" s="19">
        <v>0</v>
      </c>
      <c r="HU327" s="19">
        <v>0</v>
      </c>
      <c r="HV327" s="19">
        <v>0</v>
      </c>
      <c r="HW327" s="25">
        <f t="shared" si="1255"/>
        <v>0</v>
      </c>
      <c r="HX327" s="19">
        <v>0</v>
      </c>
      <c r="HY327" s="19">
        <v>0</v>
      </c>
      <c r="HZ327" s="18">
        <v>41.61</v>
      </c>
      <c r="IA327" s="20">
        <f>ROUND(IF(EN327="Cống tròn",IF(EN327="Cống tròn",IF(EU327="Không có móng",IQ327-FF327,IF(EU327="Đế",IP327-FN327,IF(OR(EU327="Móng bê tông",EU327="Móng bê tông kết hợp đế"),II327-FJ327,0))),0),IF(EN327="Cống hộp",IF(AND(EN327="Cống hộp",EU327="Không có móng"),IQ327-GF327,IF(AND(EN327="Cống hộp",EU327="Móng bê tông"),IJ327-GB327,0)),IF(OR(EN327="Rãnh xây",EN327="Rãnh bê tông"),IF(OR(EN327="Rãnh xây",EN327="Rãnh bê tông"),IK327-GB327,0),IF(EN327="Ống nhựa",IF(AND(EN327="Ống nhựa",EU327="Không đắp cát"),IQ327-HT327,IF(AND(EN327="Ống nhựa",EU327="Đắp cát"),IH327-HX327,0)),IF(EN327="Rãnh thang",IF(EN327="Rãnh thang",IF(EU327="Móng bê tông",#REF!-#REF!,IQ327),0),0))))),2)</f>
        <v>40.11</v>
      </c>
      <c r="IB327" s="20">
        <f t="shared" si="1256"/>
        <v>1.5</v>
      </c>
      <c r="IC327" s="20">
        <f t="shared" si="1103"/>
        <v>40.109999999999992</v>
      </c>
      <c r="ID327" s="20">
        <f t="shared" si="1104"/>
        <v>0</v>
      </c>
      <c r="IE327" s="20">
        <f t="shared" si="1105"/>
        <v>0</v>
      </c>
      <c r="IF327" s="20">
        <f t="shared" si="1106"/>
        <v>0</v>
      </c>
      <c r="IG327" s="20">
        <f>IF(EN327="Rãnh thang",IF(AND(EN327="Rãnh thang",EU327="Móng bê tông"),IQ327-#REF!,0),IF(EN327="Ống nhựa",IF(AND(EN327="Ống nhựa",EU327="Đắp cát"),IQ327-HT327,0),IF(EN327="Cống tròn",IF(EN327="Cống tròn",IF(OR(EU327="Móng bê tông",EU327="Móng bê tông kết hợp đế"),IM327-FL327,0),0),IF(EN327="Cống hộp",IF(AND(EN327="Cống hộp",EU327="Móng bê tông"),IN327-GD327,0),IF(OR(EN327="Rãnh xây",EN327="Rãnh bê tông"),IF(AND(EN327="Rãnh xây",EU327="Móng bê tông"),IO327-GD327,IF(AND(EN327="Rãnh bê tông",EU327="Móng bê tông"),IO327-GD327,0)),0)))))</f>
        <v>40.109999999999992</v>
      </c>
      <c r="IH327" s="20">
        <f t="shared" si="1107"/>
        <v>0</v>
      </c>
      <c r="II327" s="20">
        <f t="shared" si="1108"/>
        <v>40.109999999999992</v>
      </c>
      <c r="IJ327" s="20">
        <f t="shared" si="1109"/>
        <v>0</v>
      </c>
      <c r="IK327" s="20">
        <f t="shared" si="1110"/>
        <v>0</v>
      </c>
      <c r="IL327" s="20">
        <f t="shared" si="1111"/>
        <v>40.309999999999995</v>
      </c>
      <c r="IM327" s="20">
        <f t="shared" si="1112"/>
        <v>40.309999999999995</v>
      </c>
      <c r="IN327" s="20">
        <f t="shared" si="1113"/>
        <v>0</v>
      </c>
      <c r="IO327" s="20">
        <f t="shared" si="1114"/>
        <v>0</v>
      </c>
      <c r="IP327" s="20">
        <f t="shared" si="1115"/>
        <v>0</v>
      </c>
      <c r="IQ327" s="18">
        <v>40.409999999999997</v>
      </c>
      <c r="IR327" s="25">
        <f t="shared" si="1257"/>
        <v>0</v>
      </c>
      <c r="IS327" s="25">
        <f t="shared" si="1116"/>
        <v>0</v>
      </c>
      <c r="IT327" s="25">
        <f t="shared" si="1117"/>
        <v>0</v>
      </c>
      <c r="IU327" s="25">
        <f>ROUND(IF(EN327="Cống tròn",IF(EN327="Cống tròn",IV327+FF327,0),IF(EN327="Cống hộp",IF(EN327="Cống hộp",IV327+GP327,0),IF(OR(EN327="Rãnh xây",EN327="Rãnh bê tông"),IF(OR(EN327="Rãnh xây",EN327="Rãnh bê tông"),IV327+GP327,0),IF(EN327="ống nhựa",IF(EN327="Ống nhựa",IV327+HT327,0),IF(EN327="Rãnh thang",IF(EN327="Rãnh thang",IQ327+#REF!,0),0))))),2)</f>
        <v>41.47</v>
      </c>
      <c r="IV327" s="18">
        <v>41.37</v>
      </c>
      <c r="IW327" s="25">
        <f t="shared" si="1118"/>
        <v>41.47</v>
      </c>
      <c r="IX327" s="25">
        <f t="shared" si="1119"/>
        <v>0</v>
      </c>
      <c r="IY327" s="25">
        <f t="shared" si="1120"/>
        <v>0</v>
      </c>
      <c r="IZ327" s="25">
        <f t="shared" si="1121"/>
        <v>0</v>
      </c>
      <c r="JA327" s="25">
        <f t="shared" si="1122"/>
        <v>0</v>
      </c>
      <c r="JB327" s="18">
        <v>41.56</v>
      </c>
      <c r="JC327" s="20">
        <f>ROUND(IF(EN327="Cống tròn",IF(EN327="Cống tròn",IF(EU327="Không có móng",JS327-FF327,IF(EU327="Đế",JR327-FN327,IF(OR(EU327="Móng bê tông",EU327="Móng bê tông kết hợp đế"),JK327-FJ327,0))),0),IF(EN327="Cống hộp",IF(AND(EN327="Cống hộp",EU327="Không có móng"),JS327-GF327,IF(AND(EN327="Cống hộp",EU327="Móng bê tông"),JL327-GB327,0)),IF(OR(EN327="Rãnh xây",EN327="Rãnh bê tông"),IF(OR(EN327="Rãnh xây",EN327="Rãnh bê tông"),JM327-GB327,0),IF(EN327="Ống nhựa",IF(AND(EN327="Ống nhựa",EU327="Không đắp cát"),JS327-HT327,IF(AND(EN327="Ống nhựa",EU327="Đắp cát"),JJ327-HX327,0)),IF(EN327="Rãnh thang",IF(EN327="Rãnh thang",IF(EU327="Móng bê tông",#REF!-#REF!,JS327),0),0))))),2)</f>
        <v>40.07</v>
      </c>
      <c r="JD327" s="20">
        <f t="shared" si="1258"/>
        <v>1.490000000000002</v>
      </c>
      <c r="JE327" s="20">
        <f t="shared" si="1123"/>
        <v>40.069999999999993</v>
      </c>
      <c r="JF327" s="20">
        <f t="shared" si="1124"/>
        <v>0</v>
      </c>
      <c r="JG327" s="20">
        <f t="shared" si="1125"/>
        <v>0</v>
      </c>
      <c r="JH327" s="20">
        <f t="shared" si="1126"/>
        <v>0</v>
      </c>
      <c r="JI327" s="20">
        <f>IF(EN327="Rãnh thang",IF(AND(EN327="Rãnh thang",EU327="Móng bê tông"),JS327-#REF!,0),IF(EN327="Ống nhựa",IF(AND(EN327="Ống nhựa",EU327="Đắp cát"),JS327-HT327,0),IF(EN327="Cống tròn",IF(EN327="Cống tròn",IF(OR(EU327="Móng bê tông",EU327="Móng bê tông kết hợp đế"),JO327-FL327,0),0),IF(EN327="Cống hộp",IF(AND(EN327="Cống hộp",EU327="Móng bê tông"),JP327-GD327,0),IF(OR(EN327="Rãnh xây",EN327="Rãnh bê tông"),IF(AND(EN327="Rãnh xây",EU327="Móng bê tông"),JQ327-GD327,IF(AND(EN327="Rãnh bê tông",EU327="Móng bê tông"),JQ327-GD327,0)),0)))))</f>
        <v>40.069999999999993</v>
      </c>
      <c r="JJ327" s="20">
        <f t="shared" si="1127"/>
        <v>0</v>
      </c>
      <c r="JK327" s="20">
        <f t="shared" si="1128"/>
        <v>40.069999999999993</v>
      </c>
      <c r="JL327" s="20">
        <f t="shared" si="1129"/>
        <v>0</v>
      </c>
      <c r="JM327" s="20">
        <f t="shared" si="1130"/>
        <v>0</v>
      </c>
      <c r="JN327" s="20">
        <f t="shared" si="1131"/>
        <v>40.269999999999996</v>
      </c>
      <c r="JO327" s="20">
        <f t="shared" si="1132"/>
        <v>40.269999999999996</v>
      </c>
      <c r="JP327" s="20">
        <f t="shared" si="1133"/>
        <v>0</v>
      </c>
      <c r="JQ327" s="20">
        <f t="shared" si="1134"/>
        <v>0</v>
      </c>
      <c r="JR327" s="20">
        <f t="shared" si="1135"/>
        <v>0</v>
      </c>
      <c r="JS327" s="26">
        <v>40.369999999999997</v>
      </c>
      <c r="JT327" s="25">
        <f t="shared" si="1259"/>
        <v>0</v>
      </c>
      <c r="JU327" s="25">
        <f t="shared" si="1136"/>
        <v>0</v>
      </c>
      <c r="JV327" s="25">
        <f t="shared" si="1137"/>
        <v>0</v>
      </c>
      <c r="JW327" s="25">
        <f>ROUND(IF(EN327="Cống tròn",IF(EN327="Cống tròn",JX327+FF327,0),IF(EN327="Cống hộp",IF(EN327="Cống hộp",JX327+GP327,0),IF(OR(EN327="Rãnh xây",EN327="Rãnh bê tông"),IF(OR(EN327="Rãnh xây",EN327="Rãnh bê tông"),JX327+GP327,0),IF(EN327="ống nhựa",IF(EN327="Ống nhựa",JX327+HT327,0),IF(EN327="Rãnh thang",IF(EN327="Rãnh thang",JS327+#REF!,0),0))))),2)</f>
        <v>41.47</v>
      </c>
      <c r="JX327" s="27">
        <v>41.37</v>
      </c>
      <c r="JY327" s="25">
        <f t="shared" si="1138"/>
        <v>41.47</v>
      </c>
      <c r="JZ327" s="25">
        <f t="shared" si="1139"/>
        <v>0</v>
      </c>
      <c r="KA327" s="25">
        <f t="shared" si="1140"/>
        <v>0</v>
      </c>
      <c r="KB327" s="25">
        <f t="shared" si="1141"/>
        <v>0</v>
      </c>
      <c r="KC327" s="25">
        <f t="shared" si="1142"/>
        <v>0</v>
      </c>
      <c r="KD327" s="28" t="s">
        <v>98</v>
      </c>
      <c r="KE327" s="27">
        <v>0</v>
      </c>
      <c r="KF327" s="25">
        <f t="shared" si="1143"/>
        <v>1.5</v>
      </c>
      <c r="KG327" s="25">
        <f t="shared" si="1260"/>
        <v>1.5</v>
      </c>
      <c r="KH327" s="27">
        <v>0</v>
      </c>
      <c r="KI327" s="25">
        <f t="shared" si="1144"/>
        <v>1.490000000000002</v>
      </c>
      <c r="KJ327" s="25">
        <f t="shared" si="1261"/>
        <v>1.490000000000002</v>
      </c>
      <c r="KK327" s="25">
        <f t="shared" si="1145"/>
        <v>0</v>
      </c>
      <c r="KL327" s="25">
        <f t="shared" si="1146"/>
        <v>0</v>
      </c>
      <c r="KM327" s="25">
        <f t="shared" si="1262"/>
        <v>0</v>
      </c>
      <c r="KN327" s="25">
        <f t="shared" si="1147"/>
        <v>0</v>
      </c>
      <c r="KO327" s="25">
        <f t="shared" si="1148"/>
        <v>0</v>
      </c>
      <c r="KP327" s="25">
        <f t="shared" si="1263"/>
        <v>0</v>
      </c>
      <c r="KQ327" s="25">
        <f t="shared" si="1149"/>
        <v>0.2</v>
      </c>
      <c r="KR327" s="25">
        <f t="shared" si="1150"/>
        <v>0.2</v>
      </c>
      <c r="KS327" s="25">
        <f t="shared" si="1264"/>
        <v>0.2</v>
      </c>
      <c r="KT327" s="25">
        <f t="shared" si="1151"/>
        <v>0</v>
      </c>
      <c r="KU327" s="25">
        <f t="shared" si="1152"/>
        <v>0</v>
      </c>
      <c r="KV327" s="25">
        <f t="shared" si="1265"/>
        <v>0</v>
      </c>
      <c r="KW327" s="25">
        <f t="shared" si="1079"/>
        <v>0</v>
      </c>
      <c r="KX327" s="25">
        <f t="shared" si="1153"/>
        <v>0</v>
      </c>
      <c r="KY327" s="25">
        <f t="shared" si="1266"/>
        <v>0</v>
      </c>
      <c r="KZ327" s="25">
        <f t="shared" si="1154"/>
        <v>0</v>
      </c>
      <c r="LA327" s="25">
        <f t="shared" si="1155"/>
        <v>0</v>
      </c>
      <c r="LB327" s="25">
        <f t="shared" si="1267"/>
        <v>0</v>
      </c>
      <c r="LC327" s="25">
        <f t="shared" si="1156"/>
        <v>1.4</v>
      </c>
      <c r="LD327" s="25">
        <f t="shared" si="1157"/>
        <v>1.4</v>
      </c>
      <c r="LE327" s="25">
        <f t="shared" si="1268"/>
        <v>1.4</v>
      </c>
      <c r="LF327" s="25">
        <f t="shared" si="1158"/>
        <v>0</v>
      </c>
      <c r="LG327" s="25">
        <f t="shared" si="1159"/>
        <v>0</v>
      </c>
      <c r="LH327" s="25">
        <f t="shared" si="1269"/>
        <v>0</v>
      </c>
      <c r="LI327" s="25">
        <f t="shared" si="1160"/>
        <v>0</v>
      </c>
      <c r="LJ327" s="25">
        <f t="shared" si="1161"/>
        <v>0</v>
      </c>
      <c r="LK327" s="25">
        <f t="shared" si="1270"/>
        <v>0</v>
      </c>
      <c r="LL327" s="25">
        <f t="shared" si="1162"/>
        <v>0</v>
      </c>
      <c r="LM327" s="25">
        <f t="shared" si="1163"/>
        <v>0</v>
      </c>
      <c r="LN327" s="25">
        <f t="shared" si="1271"/>
        <v>0</v>
      </c>
      <c r="LO327" s="25">
        <f t="shared" si="1164"/>
        <v>0</v>
      </c>
      <c r="LP327" s="25">
        <f t="shared" si="1165"/>
        <v>0</v>
      </c>
      <c r="LQ327" s="25">
        <f t="shared" si="1272"/>
        <v>0</v>
      </c>
      <c r="LR327" s="25">
        <f t="shared" si="1166"/>
        <v>0</v>
      </c>
      <c r="LS327" s="25">
        <f t="shared" si="1167"/>
        <v>0</v>
      </c>
      <c r="LT327" s="25">
        <f t="shared" si="1273"/>
        <v>0</v>
      </c>
      <c r="LU327" s="25">
        <f t="shared" si="1168"/>
        <v>0</v>
      </c>
      <c r="LV327" s="25">
        <f t="shared" si="1169"/>
        <v>0</v>
      </c>
      <c r="LW327" s="25">
        <f t="shared" si="1274"/>
        <v>0</v>
      </c>
      <c r="LX327" s="25">
        <f t="shared" si="1170"/>
        <v>0</v>
      </c>
      <c r="LY327" s="25">
        <f t="shared" si="1171"/>
        <v>0</v>
      </c>
      <c r="LZ327" s="25">
        <f t="shared" si="1275"/>
        <v>0</v>
      </c>
      <c r="MA327" s="25">
        <f t="shared" si="1172"/>
        <v>0</v>
      </c>
      <c r="MB327" s="25">
        <f t="shared" si="1173"/>
        <v>0</v>
      </c>
      <c r="MC327" s="25">
        <f t="shared" si="1276"/>
        <v>0</v>
      </c>
      <c r="MD327" s="25">
        <f t="shared" si="1174"/>
        <v>0</v>
      </c>
      <c r="ME327" s="25">
        <f t="shared" si="1175"/>
        <v>0</v>
      </c>
      <c r="MF327" s="25">
        <f t="shared" si="1277"/>
        <v>0</v>
      </c>
      <c r="MG327" s="25">
        <f t="shared" si="1176"/>
        <v>0</v>
      </c>
      <c r="MH327" s="25">
        <f t="shared" si="1177"/>
        <v>0</v>
      </c>
      <c r="MI327" s="25">
        <f t="shared" si="1278"/>
        <v>0</v>
      </c>
      <c r="MJ327" s="25">
        <f t="shared" si="1178"/>
        <v>0</v>
      </c>
      <c r="MK327" s="25">
        <f t="shared" si="1179"/>
        <v>0</v>
      </c>
      <c r="ML327" s="25">
        <f t="shared" si="1279"/>
        <v>0</v>
      </c>
      <c r="MM327" s="25">
        <f t="shared" si="1180"/>
        <v>0</v>
      </c>
      <c r="MN327" s="25">
        <f t="shared" si="1181"/>
        <v>0</v>
      </c>
      <c r="MO327" s="25">
        <f t="shared" si="1280"/>
        <v>0</v>
      </c>
      <c r="MP327" s="25">
        <f t="shared" si="1182"/>
        <v>0</v>
      </c>
      <c r="MQ327" s="25">
        <f t="shared" si="1183"/>
        <v>0</v>
      </c>
      <c r="MR327" s="25">
        <f t="shared" si="1281"/>
        <v>0</v>
      </c>
      <c r="MS327" s="29">
        <v>1.4</v>
      </c>
      <c r="MT327" s="29">
        <v>0</v>
      </c>
      <c r="MU327" s="29">
        <v>1</v>
      </c>
      <c r="MV327" s="29">
        <v>1</v>
      </c>
      <c r="MW327" s="25">
        <f t="shared" si="1184"/>
        <v>1.4</v>
      </c>
      <c r="MX327" s="25">
        <f t="shared" si="1185"/>
        <v>2.1</v>
      </c>
      <c r="MY327" s="25">
        <f t="shared" si="1186"/>
        <v>0</v>
      </c>
      <c r="MZ327" s="25">
        <f t="shared" si="1187"/>
        <v>0</v>
      </c>
      <c r="NA327" s="25">
        <f t="shared" si="1188"/>
        <v>1.4</v>
      </c>
      <c r="NB327" s="25">
        <f t="shared" si="1189"/>
        <v>2.09</v>
      </c>
      <c r="NC327" s="25">
        <f t="shared" si="1190"/>
        <v>0</v>
      </c>
      <c r="ND327" s="25">
        <f t="shared" si="1191"/>
        <v>0</v>
      </c>
      <c r="NE327" s="25">
        <f t="shared" si="1282"/>
        <v>1.4</v>
      </c>
      <c r="NF327" s="25">
        <f t="shared" si="1282"/>
        <v>2.0949999999999998</v>
      </c>
      <c r="NG327" s="25">
        <f t="shared" si="1282"/>
        <v>0</v>
      </c>
      <c r="NH327" s="25">
        <f t="shared" si="1282"/>
        <v>0</v>
      </c>
      <c r="NI327" s="25">
        <f t="shared" si="1192"/>
        <v>80.66</v>
      </c>
      <c r="NJ327" s="25">
        <f t="shared" si="1193"/>
        <v>0</v>
      </c>
      <c r="NK327" s="25">
        <f t="shared" si="1194"/>
        <v>80.66</v>
      </c>
      <c r="NL327" s="25">
        <f t="shared" si="1195"/>
        <v>70.02</v>
      </c>
      <c r="NM327" s="25">
        <f t="shared" si="1196"/>
        <v>0</v>
      </c>
      <c r="NN327" s="25">
        <f t="shared" si="1283"/>
        <v>70.02</v>
      </c>
      <c r="NO327" s="25">
        <f t="shared" si="1197"/>
        <v>0</v>
      </c>
      <c r="NP327" s="25">
        <f t="shared" si="1198"/>
        <v>0</v>
      </c>
      <c r="NQ327" s="25">
        <f t="shared" si="1284"/>
        <v>0</v>
      </c>
      <c r="NR327" s="25">
        <f t="shared" si="1199"/>
        <v>0</v>
      </c>
      <c r="NS327" s="25">
        <f t="shared" si="1200"/>
        <v>0</v>
      </c>
      <c r="NT327" s="25">
        <f t="shared" si="1285"/>
        <v>0</v>
      </c>
      <c r="NU327" s="25">
        <f t="shared" si="1201"/>
        <v>0</v>
      </c>
      <c r="NV327" s="25">
        <f t="shared" si="1202"/>
        <v>0</v>
      </c>
      <c r="NW327" s="25">
        <f t="shared" si="1286"/>
        <v>0</v>
      </c>
      <c r="NX327" s="25">
        <f t="shared" si="1287"/>
        <v>70.02</v>
      </c>
      <c r="NY327" s="25">
        <f t="shared" si="1287"/>
        <v>0</v>
      </c>
      <c r="NZ327" s="25">
        <f t="shared" si="1288"/>
        <v>70.02</v>
      </c>
      <c r="OA327" s="25">
        <f t="shared" si="1289"/>
        <v>10.64</v>
      </c>
      <c r="OB327" s="25">
        <f t="shared" si="1289"/>
        <v>0</v>
      </c>
      <c r="OC327" s="25">
        <f t="shared" si="1290"/>
        <v>10.64</v>
      </c>
      <c r="OD327" s="25">
        <f t="shared" si="1291"/>
        <v>70.02</v>
      </c>
      <c r="OE327" s="25">
        <f t="shared" si="1291"/>
        <v>0</v>
      </c>
      <c r="OF327" s="25">
        <f t="shared" si="1291"/>
        <v>70.02</v>
      </c>
      <c r="OG327" s="25">
        <f t="shared" si="1203"/>
        <v>0</v>
      </c>
      <c r="OH327" s="25">
        <f t="shared" si="1204"/>
        <v>0</v>
      </c>
      <c r="OI327" s="25">
        <f t="shared" si="1205"/>
        <v>0</v>
      </c>
      <c r="OJ327" s="25">
        <f t="shared" si="1206"/>
        <v>0</v>
      </c>
      <c r="OK327" s="25">
        <f t="shared" si="1207"/>
        <v>0</v>
      </c>
      <c r="OL327" s="25">
        <f t="shared" si="1208"/>
        <v>0</v>
      </c>
      <c r="OM327" s="25">
        <f t="shared" si="1292"/>
        <v>0</v>
      </c>
      <c r="ON327" s="25">
        <f t="shared" si="1292"/>
        <v>0</v>
      </c>
      <c r="OO327" s="25">
        <f t="shared" si="1292"/>
        <v>0</v>
      </c>
      <c r="OP327" s="25">
        <f t="shared" si="1209"/>
        <v>0</v>
      </c>
      <c r="OQ327" s="25">
        <f t="shared" si="1210"/>
        <v>0</v>
      </c>
      <c r="OR327" s="25">
        <f t="shared" si="1293"/>
        <v>0</v>
      </c>
      <c r="OS327" s="19">
        <v>536013.27</v>
      </c>
      <c r="OT327" s="19">
        <v>2371626.5</v>
      </c>
    </row>
    <row r="328" spans="1:410" ht="33" customHeight="1" x14ac:dyDescent="0.25">
      <c r="A328" s="18"/>
      <c r="B328" s="18" t="s">
        <v>1129</v>
      </c>
      <c r="C328" s="18">
        <v>577.41</v>
      </c>
      <c r="D328" s="16" t="e">
        <f>_xlfn.IFNA(INDEX(#REF!,MATCH(E328,#REF!,0)),0)</f>
        <v>#REF!</v>
      </c>
      <c r="E328" s="18" t="s">
        <v>1150</v>
      </c>
      <c r="F328" s="16" t="s">
        <v>765</v>
      </c>
      <c r="G328" s="16" t="s">
        <v>766</v>
      </c>
      <c r="H328" s="16" t="s">
        <v>767</v>
      </c>
      <c r="I328" s="16" t="s">
        <v>768</v>
      </c>
      <c r="J328" s="16" t="s">
        <v>769</v>
      </c>
      <c r="K328" s="16" t="s">
        <v>770</v>
      </c>
      <c r="L328" s="16" t="s">
        <v>771</v>
      </c>
      <c r="M328" s="18">
        <v>2.94</v>
      </c>
      <c r="N328" s="18">
        <v>1.94</v>
      </c>
      <c r="O328" s="18">
        <v>3.34</v>
      </c>
      <c r="P328" s="18">
        <v>2.34</v>
      </c>
      <c r="Q328" s="18">
        <v>0.1</v>
      </c>
      <c r="R328" s="18">
        <v>3.14</v>
      </c>
      <c r="S328" s="18">
        <v>2.14</v>
      </c>
      <c r="T328" s="18">
        <v>0.2</v>
      </c>
      <c r="U328" s="18">
        <v>0</v>
      </c>
      <c r="V328" s="18">
        <v>0</v>
      </c>
      <c r="W328" s="18">
        <v>0</v>
      </c>
      <c r="X328" s="18">
        <v>2.94</v>
      </c>
      <c r="Y328" s="18">
        <v>1.9</v>
      </c>
      <c r="Z328" s="20">
        <f t="shared" si="1211"/>
        <v>2.1</v>
      </c>
      <c r="AA328" s="18">
        <v>0.22</v>
      </c>
      <c r="AB328" s="18">
        <v>0</v>
      </c>
      <c r="AC328" s="18">
        <v>0</v>
      </c>
      <c r="AD328" s="18">
        <v>0</v>
      </c>
      <c r="AE328" s="18">
        <v>0</v>
      </c>
      <c r="AF328" s="18">
        <v>0</v>
      </c>
      <c r="AG328" s="18">
        <v>2.5</v>
      </c>
      <c r="AH328" s="18">
        <v>1.5</v>
      </c>
      <c r="AI328" s="20">
        <f t="shared" si="1212"/>
        <v>2.25</v>
      </c>
      <c r="AJ328" s="18">
        <v>0</v>
      </c>
      <c r="AK328" s="18">
        <v>0</v>
      </c>
      <c r="AL328" s="20">
        <f t="shared" si="1213"/>
        <v>0</v>
      </c>
      <c r="AM328" s="18">
        <v>2.94</v>
      </c>
      <c r="AN328" s="18">
        <v>1.5</v>
      </c>
      <c r="AO328" s="18">
        <v>0.15</v>
      </c>
      <c r="AP328" s="18">
        <v>0.22</v>
      </c>
      <c r="AQ328" s="18">
        <v>2.94</v>
      </c>
      <c r="AR328" s="18">
        <v>1.72</v>
      </c>
      <c r="AS328" s="18">
        <v>0.12</v>
      </c>
      <c r="AT328" s="18">
        <v>0.11</v>
      </c>
      <c r="AU328" s="18">
        <v>0</v>
      </c>
      <c r="AV328" s="18">
        <v>1</v>
      </c>
      <c r="AW328" s="18">
        <v>0</v>
      </c>
      <c r="AX328" s="18">
        <v>0</v>
      </c>
      <c r="AY328" s="18">
        <v>0</v>
      </c>
      <c r="AZ328" s="18">
        <v>0</v>
      </c>
      <c r="BA328" s="18">
        <v>0</v>
      </c>
      <c r="BB328" s="18">
        <v>0</v>
      </c>
      <c r="BC328" s="18">
        <v>0</v>
      </c>
      <c r="BD328" s="18">
        <v>0</v>
      </c>
      <c r="BE328" s="18">
        <v>2</v>
      </c>
      <c r="BF328" s="18">
        <v>0</v>
      </c>
      <c r="BG328" s="18">
        <v>0</v>
      </c>
      <c r="BH328" s="18">
        <v>0</v>
      </c>
      <c r="BI328" s="18">
        <v>0</v>
      </c>
      <c r="BJ328" s="18">
        <v>0</v>
      </c>
      <c r="BK328" s="18">
        <v>0</v>
      </c>
      <c r="BL328" s="18">
        <v>0</v>
      </c>
      <c r="BM328" s="18">
        <v>0</v>
      </c>
      <c r="BN328" s="18">
        <v>0</v>
      </c>
      <c r="BO328" s="18">
        <v>0</v>
      </c>
      <c r="BP328" s="18">
        <v>2</v>
      </c>
      <c r="BQ328" s="18">
        <v>0</v>
      </c>
      <c r="BR328" s="18">
        <v>0</v>
      </c>
      <c r="BS328" s="18">
        <v>0</v>
      </c>
      <c r="BT328" s="18">
        <v>0</v>
      </c>
      <c r="BU328" s="18">
        <v>0</v>
      </c>
      <c r="BV328" s="18">
        <v>0</v>
      </c>
      <c r="BW328" s="18">
        <v>0</v>
      </c>
      <c r="BX328" s="18">
        <v>0</v>
      </c>
      <c r="BY328" s="18">
        <v>0</v>
      </c>
      <c r="BZ328" s="18">
        <v>0</v>
      </c>
      <c r="CA328" s="16" t="e">
        <f>_xlfn.IFNA(IF(RIGHT(D328,2)="=G",0,INDEX(#REF!,MATCH(E328,#REF!,0))),0)</f>
        <v>#REF!</v>
      </c>
      <c r="CB328" s="16" t="s">
        <v>776</v>
      </c>
      <c r="CC328" s="18">
        <v>0</v>
      </c>
      <c r="CD328" s="18">
        <v>0</v>
      </c>
      <c r="CE328" s="18">
        <v>1.7</v>
      </c>
      <c r="CF328" s="18">
        <v>0.89</v>
      </c>
      <c r="CG328" s="18">
        <v>0.12</v>
      </c>
      <c r="CH328" s="18">
        <v>3</v>
      </c>
      <c r="CI328" s="16" t="s">
        <v>98</v>
      </c>
      <c r="CJ328" s="18">
        <v>0</v>
      </c>
      <c r="CK328" s="20">
        <f t="shared" si="1080"/>
        <v>1.79</v>
      </c>
      <c r="CL328" s="20">
        <f t="shared" si="1214"/>
        <v>1.79</v>
      </c>
      <c r="CM328" s="18">
        <v>39.299999999999997</v>
      </c>
      <c r="CN328" s="18">
        <v>42.4</v>
      </c>
      <c r="CO328" s="18">
        <v>41.561</v>
      </c>
      <c r="CP328" s="22">
        <f t="shared" si="1081"/>
        <v>41.56</v>
      </c>
      <c r="CQ328" s="22">
        <f t="shared" si="1082"/>
        <v>39.770000000000003</v>
      </c>
      <c r="CR328" s="22">
        <f t="shared" si="1215"/>
        <v>1.79</v>
      </c>
      <c r="CS328" s="22">
        <f t="shared" si="1083"/>
        <v>39.869999999999997</v>
      </c>
      <c r="CT328" s="22">
        <f t="shared" si="1084"/>
        <v>40.07</v>
      </c>
      <c r="CU328" s="18">
        <v>40.07</v>
      </c>
      <c r="CV328" s="22">
        <f t="shared" si="1216"/>
        <v>2.1</v>
      </c>
      <c r="CW328" s="22">
        <f t="shared" si="1085"/>
        <v>0</v>
      </c>
      <c r="CX328" s="22">
        <f t="shared" si="1086"/>
        <v>0</v>
      </c>
      <c r="CY328" s="22">
        <f t="shared" si="1087"/>
        <v>42.13</v>
      </c>
      <c r="CZ328" s="22">
        <f t="shared" si="1088"/>
        <v>42.28</v>
      </c>
      <c r="DA328" s="18">
        <v>42.4</v>
      </c>
      <c r="DB328" s="20">
        <f t="shared" si="1217"/>
        <v>2.63</v>
      </c>
      <c r="DC328" s="20">
        <f t="shared" si="1218"/>
        <v>0.84</v>
      </c>
      <c r="DD328" s="20">
        <f t="shared" si="1219"/>
        <v>1.79</v>
      </c>
      <c r="DE328" s="20">
        <f t="shared" si="1089"/>
        <v>0.1</v>
      </c>
      <c r="DF328" s="20">
        <f t="shared" si="1090"/>
        <v>0.2</v>
      </c>
      <c r="DG328" s="20">
        <f t="shared" si="1091"/>
        <v>1.49</v>
      </c>
      <c r="DH328" s="20">
        <f t="shared" si="1092"/>
        <v>0</v>
      </c>
      <c r="DI328" s="20">
        <f t="shared" si="1093"/>
        <v>0</v>
      </c>
      <c r="DJ328" s="20">
        <f t="shared" si="1094"/>
        <v>0</v>
      </c>
      <c r="DK328" s="20">
        <f t="shared" si="1220"/>
        <v>1.79</v>
      </c>
      <c r="DL328" s="20">
        <f t="shared" si="1221"/>
        <v>0</v>
      </c>
      <c r="DM328" s="20">
        <f t="shared" si="1222"/>
        <v>0</v>
      </c>
      <c r="DN328" s="20">
        <f t="shared" si="1223"/>
        <v>0</v>
      </c>
      <c r="DO328" s="18">
        <v>2.54</v>
      </c>
      <c r="DP328" s="18">
        <v>0</v>
      </c>
      <c r="DQ328" s="18">
        <v>1</v>
      </c>
      <c r="DR328" s="18">
        <v>1</v>
      </c>
      <c r="DS328" s="25">
        <f t="shared" si="1224"/>
        <v>2.54</v>
      </c>
      <c r="DT328" s="25">
        <f t="shared" si="1225"/>
        <v>0</v>
      </c>
      <c r="DU328" s="25">
        <f t="shared" si="1226"/>
        <v>4.55</v>
      </c>
      <c r="DV328" s="25">
        <f t="shared" si="1227"/>
        <v>0</v>
      </c>
      <c r="DW328" s="25">
        <f t="shared" si="1228"/>
        <v>4.55</v>
      </c>
      <c r="DX328" s="25">
        <f t="shared" si="1229"/>
        <v>15.2</v>
      </c>
      <c r="DY328" s="25">
        <f t="shared" si="1230"/>
        <v>0</v>
      </c>
      <c r="DZ328" s="25">
        <f t="shared" si="1231"/>
        <v>15.2</v>
      </c>
      <c r="EA328" s="25">
        <f t="shared" si="1232"/>
        <v>10.62</v>
      </c>
      <c r="EB328" s="25">
        <f t="shared" si="1233"/>
        <v>0</v>
      </c>
      <c r="EC328" s="25">
        <f t="shared" si="1234"/>
        <v>10.62</v>
      </c>
      <c r="ED328" s="25">
        <f t="shared" si="1235"/>
        <v>4.58</v>
      </c>
      <c r="EE328" s="25">
        <f t="shared" si="1235"/>
        <v>0</v>
      </c>
      <c r="EF328" s="25">
        <f t="shared" si="1236"/>
        <v>4.58</v>
      </c>
      <c r="EG328" s="25">
        <f t="shared" si="1237"/>
        <v>10.62</v>
      </c>
      <c r="EH328" s="25">
        <f t="shared" si="1237"/>
        <v>0</v>
      </c>
      <c r="EI328" s="25">
        <f t="shared" si="1238"/>
        <v>10.62</v>
      </c>
      <c r="EJ328" s="18">
        <v>577.41</v>
      </c>
      <c r="EK328" s="18">
        <v>536.62</v>
      </c>
      <c r="EL328" s="18" t="s">
        <v>1150</v>
      </c>
      <c r="EM328" s="18" t="s">
        <v>1151</v>
      </c>
      <c r="EN328" s="16" t="s">
        <v>774</v>
      </c>
      <c r="EO328" s="16" t="s">
        <v>132</v>
      </c>
      <c r="EP328" s="16" t="e">
        <f>IF(OR(EN328="Cống tròn",EN328="Cống hộp",EN328="Ống nhựa"),INDEX(#REF!,MATCH(E328,#REF!,0)),IF(OR(EN328="Rãnh xây",EN328="Rãnh bê tông"),INDEX(#REF!,MATCH(E328,#REF!,0)),0))</f>
        <v>#REF!</v>
      </c>
      <c r="EQ328" s="18">
        <v>38.939999999999962</v>
      </c>
      <c r="ER328" s="18">
        <v>1</v>
      </c>
      <c r="ES328" s="25">
        <f t="shared" si="1239"/>
        <v>39</v>
      </c>
      <c r="ET328" s="1" t="e">
        <f>_xlfn.IFNA(IF(EN328="Cống tròn",INDEX(#REF!,MATCH(E328,#REF!,0)),IF(EN328="Cống hộp",INDEX(#REF!,MATCH(E328,#REF!,0)),EU328&amp;" ,"&amp;EV328)),0)</f>
        <v>#REF!</v>
      </c>
      <c r="EU328" s="16" t="s">
        <v>769</v>
      </c>
      <c r="EV328" s="16" t="s">
        <v>775</v>
      </c>
      <c r="EW328" s="16" t="e">
        <f>_xlfn.IFNA(INDEX(#REF!,MATCH(E328,#REF!,0)),0)</f>
        <v>#REF!</v>
      </c>
      <c r="EX328" s="16"/>
      <c r="EY328" s="18">
        <v>0</v>
      </c>
      <c r="EZ328" s="18">
        <v>0</v>
      </c>
      <c r="FA328" s="18">
        <v>0</v>
      </c>
      <c r="FB328" s="18">
        <v>0</v>
      </c>
      <c r="FC328" s="18">
        <v>0</v>
      </c>
      <c r="FD328" s="25">
        <f t="shared" si="1095"/>
        <v>0</v>
      </c>
      <c r="FE328" s="25">
        <f t="shared" si="1240"/>
        <v>0</v>
      </c>
      <c r="FF328" s="18">
        <v>0.1</v>
      </c>
      <c r="FG328" s="18">
        <v>2</v>
      </c>
      <c r="FH328" s="18">
        <v>1</v>
      </c>
      <c r="FI328" s="25">
        <f t="shared" si="1241"/>
        <v>1.2</v>
      </c>
      <c r="FJ328" s="18">
        <v>0</v>
      </c>
      <c r="FK328" s="18">
        <v>0</v>
      </c>
      <c r="FL328" s="18">
        <v>0.2</v>
      </c>
      <c r="FM328" s="18">
        <v>1.4</v>
      </c>
      <c r="FN328" s="18">
        <v>0</v>
      </c>
      <c r="FO328" s="25">
        <f t="shared" si="1242"/>
        <v>1.4</v>
      </c>
      <c r="FP328" s="18">
        <v>1.4999999999999999E-2</v>
      </c>
      <c r="FQ328" s="18">
        <v>1</v>
      </c>
      <c r="FR328" s="25">
        <f t="shared" si="1096"/>
        <v>38</v>
      </c>
      <c r="FS328" s="25">
        <f t="shared" si="1097"/>
        <v>0.55499999999999994</v>
      </c>
      <c r="FT328" s="25">
        <f t="shared" si="1098"/>
        <v>38.555</v>
      </c>
      <c r="FU328" s="25">
        <f t="shared" si="1099"/>
        <v>-0.38499999999996248</v>
      </c>
      <c r="FV328" s="25" t="str">
        <f t="shared" si="1243"/>
        <v>Thêm 01</v>
      </c>
      <c r="FW328" s="25">
        <f t="shared" si="1244"/>
        <v>0.63</v>
      </c>
      <c r="FX328" s="16"/>
      <c r="FY328" s="16"/>
      <c r="FZ328" s="16"/>
      <c r="GA328" s="16"/>
      <c r="GB328" s="19">
        <v>0</v>
      </c>
      <c r="GC328" s="19">
        <v>0</v>
      </c>
      <c r="GD328" s="19">
        <v>0</v>
      </c>
      <c r="GE328" s="19">
        <v>0</v>
      </c>
      <c r="GF328" s="19">
        <v>0</v>
      </c>
      <c r="GG328" s="19">
        <v>0</v>
      </c>
      <c r="GH328" s="19">
        <v>0</v>
      </c>
      <c r="GI328" s="19">
        <v>0</v>
      </c>
      <c r="GJ328" s="19">
        <v>0</v>
      </c>
      <c r="GK328" s="19">
        <v>0</v>
      </c>
      <c r="GL328" s="25">
        <f t="shared" si="1100"/>
        <v>0</v>
      </c>
      <c r="GM328" s="25">
        <f t="shared" si="1245"/>
        <v>0</v>
      </c>
      <c r="GN328" s="19">
        <v>0</v>
      </c>
      <c r="GO328" s="19">
        <v>0</v>
      </c>
      <c r="GP328" s="19">
        <v>0</v>
      </c>
      <c r="GQ328" s="19">
        <v>0</v>
      </c>
      <c r="GR328" s="1" t="e">
        <f>_xlfn.IFNA(INDEX(#REF!,MATCH(E328,#REF!,0)),0)</f>
        <v>#REF!</v>
      </c>
      <c r="GS328" s="16"/>
      <c r="GT328" s="18">
        <v>0</v>
      </c>
      <c r="GU328" s="18">
        <v>0</v>
      </c>
      <c r="GV328" s="18">
        <v>0</v>
      </c>
      <c r="GW328" s="18">
        <v>0</v>
      </c>
      <c r="GX328" s="25">
        <f t="shared" si="1101"/>
        <v>0</v>
      </c>
      <c r="GY328" s="25">
        <f t="shared" si="1102"/>
        <v>0</v>
      </c>
      <c r="GZ328" s="25">
        <f t="shared" si="1246"/>
        <v>0</v>
      </c>
      <c r="HA328" s="1" t="e" cm="1">
        <f t="array" ref="HA328">INDEX(#REF!,MATCH(EJ328&amp;EK328&amp;HD328&amp;HE328&amp;HF328,#REF!&amp;#REF!&amp;#REF!&amp;#REF!&amp;#REF!,0))</f>
        <v>#REF!</v>
      </c>
      <c r="HB328" s="16"/>
      <c r="HC328" s="25">
        <f t="shared" si="1247"/>
        <v>0</v>
      </c>
      <c r="HD328" s="18">
        <v>0</v>
      </c>
      <c r="HE328" s="18">
        <v>0</v>
      </c>
      <c r="HF328" s="18">
        <v>0</v>
      </c>
      <c r="HG328" s="1" t="e" cm="1">
        <f t="array" ref="HG328">INDEX(#REF!,MATCH(EJ328&amp;EK328&amp;HJ328&amp;HK328&amp;HL328,#REF!&amp;#REF!&amp;#REF!&amp;#REF!&amp;#REF!,0))</f>
        <v>#REF!</v>
      </c>
      <c r="HH328" s="16"/>
      <c r="HI328" s="25">
        <f t="shared" si="1248"/>
        <v>0</v>
      </c>
      <c r="HJ328" s="25">
        <f t="shared" si="1249"/>
        <v>0</v>
      </c>
      <c r="HK328" s="19">
        <v>0</v>
      </c>
      <c r="HL328" s="19">
        <v>0</v>
      </c>
      <c r="HM328" s="18">
        <v>0.01</v>
      </c>
      <c r="HN328" s="18">
        <v>1</v>
      </c>
      <c r="HO328" s="25">
        <f t="shared" si="1250"/>
        <v>0</v>
      </c>
      <c r="HP328" s="25">
        <f t="shared" si="1251"/>
        <v>0</v>
      </c>
      <c r="HQ328" s="25">
        <f t="shared" si="1252"/>
        <v>0</v>
      </c>
      <c r="HR328" s="25">
        <f t="shared" si="1253"/>
        <v>0</v>
      </c>
      <c r="HS328" s="25">
        <f t="shared" si="1254"/>
        <v>0</v>
      </c>
      <c r="HT328" s="19">
        <v>0</v>
      </c>
      <c r="HU328" s="19">
        <v>0</v>
      </c>
      <c r="HV328" s="19">
        <v>0</v>
      </c>
      <c r="HW328" s="25">
        <f t="shared" si="1255"/>
        <v>0</v>
      </c>
      <c r="HX328" s="19">
        <v>0</v>
      </c>
      <c r="HY328" s="19">
        <v>0</v>
      </c>
      <c r="HZ328" s="18">
        <v>41.56</v>
      </c>
      <c r="IA328" s="20">
        <f>ROUND(IF(EN328="Cống tròn",IF(EN328="Cống tròn",IF(EU328="Không có móng",IQ328-FF328,IF(EU328="Đế",IP328-FN328,IF(OR(EU328="Móng bê tông",EU328="Móng bê tông kết hợp đế"),II328-FJ328,0))),0),IF(EN328="Cống hộp",IF(AND(EN328="Cống hộp",EU328="Không có móng"),IQ328-GF328,IF(AND(EN328="Cống hộp",EU328="Móng bê tông"),IJ328-GB328,0)),IF(OR(EN328="Rãnh xây",EN328="Rãnh bê tông"),IF(OR(EN328="Rãnh xây",EN328="Rãnh bê tông"),IK328-GB328,0),IF(EN328="Ống nhựa",IF(AND(EN328="Ống nhựa",EU328="Không đắp cát"),IQ328-HT328,IF(AND(EN328="Ống nhựa",EU328="Đắp cát"),IH328-HX328,0)),IF(EN328="Rãnh thang",IF(EN328="Rãnh thang",IF(EU328="Móng bê tông",#REF!-#REF!,IQ328),0),0))))),2)</f>
        <v>40.07</v>
      </c>
      <c r="IB328" s="20">
        <f t="shared" si="1256"/>
        <v>1.490000000000002</v>
      </c>
      <c r="IC328" s="20">
        <f t="shared" si="1103"/>
        <v>40.069999999999993</v>
      </c>
      <c r="ID328" s="20">
        <f t="shared" si="1104"/>
        <v>0</v>
      </c>
      <c r="IE328" s="20">
        <f t="shared" si="1105"/>
        <v>0</v>
      </c>
      <c r="IF328" s="20">
        <f t="shared" si="1106"/>
        <v>0</v>
      </c>
      <c r="IG328" s="20">
        <f>IF(EN328="Rãnh thang",IF(AND(EN328="Rãnh thang",EU328="Móng bê tông"),IQ328-#REF!,0),IF(EN328="Ống nhựa",IF(AND(EN328="Ống nhựa",EU328="Đắp cát"),IQ328-HT328,0),IF(EN328="Cống tròn",IF(EN328="Cống tròn",IF(OR(EU328="Móng bê tông",EU328="Móng bê tông kết hợp đế"),IM328-FL328,0),0),IF(EN328="Cống hộp",IF(AND(EN328="Cống hộp",EU328="Móng bê tông"),IN328-GD328,0),IF(OR(EN328="Rãnh xây",EN328="Rãnh bê tông"),IF(AND(EN328="Rãnh xây",EU328="Móng bê tông"),IO328-GD328,IF(AND(EN328="Rãnh bê tông",EU328="Móng bê tông"),IO328-GD328,0)),0)))))</f>
        <v>40.069999999999993</v>
      </c>
      <c r="IH328" s="20">
        <f t="shared" si="1107"/>
        <v>0</v>
      </c>
      <c r="II328" s="20">
        <f t="shared" si="1108"/>
        <v>40.069999999999993</v>
      </c>
      <c r="IJ328" s="20">
        <f t="shared" si="1109"/>
        <v>0</v>
      </c>
      <c r="IK328" s="20">
        <f t="shared" si="1110"/>
        <v>0</v>
      </c>
      <c r="IL328" s="20">
        <f t="shared" si="1111"/>
        <v>40.269999999999996</v>
      </c>
      <c r="IM328" s="20">
        <f t="shared" si="1112"/>
        <v>40.269999999999996</v>
      </c>
      <c r="IN328" s="20">
        <f t="shared" si="1113"/>
        <v>0</v>
      </c>
      <c r="IO328" s="20">
        <f t="shared" si="1114"/>
        <v>0</v>
      </c>
      <c r="IP328" s="20">
        <f t="shared" si="1115"/>
        <v>0</v>
      </c>
      <c r="IQ328" s="18">
        <v>40.369999999999997</v>
      </c>
      <c r="IR328" s="25">
        <f t="shared" si="1257"/>
        <v>0</v>
      </c>
      <c r="IS328" s="25">
        <f t="shared" si="1116"/>
        <v>0</v>
      </c>
      <c r="IT328" s="25">
        <f t="shared" si="1117"/>
        <v>0</v>
      </c>
      <c r="IU328" s="25">
        <f>ROUND(IF(EN328="Cống tròn",IF(EN328="Cống tròn",IV328+FF328,0),IF(EN328="Cống hộp",IF(EN328="Cống hộp",IV328+GP328,0),IF(OR(EN328="Rãnh xây",EN328="Rãnh bê tông"),IF(OR(EN328="Rãnh xây",EN328="Rãnh bê tông"),IV328+GP328,0),IF(EN328="ống nhựa",IF(EN328="Ống nhựa",IV328+HT328,0),IF(EN328="Rãnh thang",IF(EN328="Rãnh thang",IQ328+#REF!,0),0))))),2)</f>
        <v>41.43</v>
      </c>
      <c r="IV328" s="18">
        <v>41.33</v>
      </c>
      <c r="IW328" s="25">
        <f t="shared" si="1118"/>
        <v>41.43</v>
      </c>
      <c r="IX328" s="25">
        <f t="shared" si="1119"/>
        <v>0</v>
      </c>
      <c r="IY328" s="25">
        <f t="shared" si="1120"/>
        <v>0</v>
      </c>
      <c r="IZ328" s="25">
        <f t="shared" si="1121"/>
        <v>0</v>
      </c>
      <c r="JA328" s="25">
        <f t="shared" si="1122"/>
        <v>0</v>
      </c>
      <c r="JB328" s="18">
        <v>42.37</v>
      </c>
      <c r="JC328" s="20">
        <f>ROUND(IF(EN328="Cống tròn",IF(EN328="Cống tròn",IF(EU328="Không có móng",JS328-FF328,IF(EU328="Đế",JR328-FN328,IF(OR(EU328="Móng bê tông",EU328="Móng bê tông kết hợp đế"),JK328-FJ328,0))),0),IF(EN328="Cống hộp",IF(AND(EN328="Cống hộp",EU328="Không có móng"),JS328-GF328,IF(AND(EN328="Cống hộp",EU328="Móng bê tông"),JL328-GB328,0)),IF(OR(EN328="Rãnh xây",EN328="Rãnh bê tông"),IF(OR(EN328="Rãnh xây",EN328="Rãnh bê tông"),JM328-GB328,0),IF(EN328="Ống nhựa",IF(AND(EN328="Ống nhựa",EU328="Không đắp cát"),JS328-HT328,IF(AND(EN328="Ống nhựa",EU328="Đắp cát"),JJ328-HX328,0)),IF(EN328="Rãnh thang",IF(EN328="Rãnh thang",IF(EU328="Móng bê tông",#REF!-#REF!,JS328),0),0))))),2)</f>
        <v>40.03</v>
      </c>
      <c r="JD328" s="20">
        <f t="shared" si="1258"/>
        <v>2.3399999999999963</v>
      </c>
      <c r="JE328" s="20">
        <f t="shared" si="1123"/>
        <v>40.029999999999994</v>
      </c>
      <c r="JF328" s="20">
        <f t="shared" si="1124"/>
        <v>0</v>
      </c>
      <c r="JG328" s="20">
        <f t="shared" si="1125"/>
        <v>0</v>
      </c>
      <c r="JH328" s="20">
        <f t="shared" si="1126"/>
        <v>0</v>
      </c>
      <c r="JI328" s="20">
        <f>IF(EN328="Rãnh thang",IF(AND(EN328="Rãnh thang",EU328="Móng bê tông"),JS328-#REF!,0),IF(EN328="Ống nhựa",IF(AND(EN328="Ống nhựa",EU328="Đắp cát"),JS328-HT328,0),IF(EN328="Cống tròn",IF(EN328="Cống tròn",IF(OR(EU328="Móng bê tông",EU328="Móng bê tông kết hợp đế"),JO328-FL328,0),0),IF(EN328="Cống hộp",IF(AND(EN328="Cống hộp",EU328="Móng bê tông"),JP328-GD328,0),IF(OR(EN328="Rãnh xây",EN328="Rãnh bê tông"),IF(AND(EN328="Rãnh xây",EU328="Móng bê tông"),JQ328-GD328,IF(AND(EN328="Rãnh bê tông",EU328="Móng bê tông"),JQ328-GD328,0)),0)))))</f>
        <v>40.029999999999994</v>
      </c>
      <c r="JJ328" s="20">
        <f t="shared" si="1127"/>
        <v>0</v>
      </c>
      <c r="JK328" s="20">
        <f t="shared" si="1128"/>
        <v>40.029999999999994</v>
      </c>
      <c r="JL328" s="20">
        <f t="shared" si="1129"/>
        <v>0</v>
      </c>
      <c r="JM328" s="20">
        <f t="shared" si="1130"/>
        <v>0</v>
      </c>
      <c r="JN328" s="20">
        <f t="shared" si="1131"/>
        <v>40.229999999999997</v>
      </c>
      <c r="JO328" s="20">
        <f t="shared" si="1132"/>
        <v>40.229999999999997</v>
      </c>
      <c r="JP328" s="20">
        <f t="shared" si="1133"/>
        <v>0</v>
      </c>
      <c r="JQ328" s="20">
        <f t="shared" si="1134"/>
        <v>0</v>
      </c>
      <c r="JR328" s="20">
        <f t="shared" si="1135"/>
        <v>0</v>
      </c>
      <c r="JS328" s="26">
        <v>40.33</v>
      </c>
      <c r="JT328" s="25">
        <f t="shared" si="1259"/>
        <v>0</v>
      </c>
      <c r="JU328" s="25">
        <f t="shared" si="1136"/>
        <v>0</v>
      </c>
      <c r="JV328" s="25">
        <f t="shared" si="1137"/>
        <v>0</v>
      </c>
      <c r="JW328" s="25">
        <f>ROUND(IF(EN328="Cống tròn",IF(EN328="Cống tròn",JX328+FF328,0),IF(EN328="Cống hộp",IF(EN328="Cống hộp",JX328+GP328,0),IF(OR(EN328="Rãnh xây",EN328="Rãnh bê tông"),IF(OR(EN328="Rãnh xây",EN328="Rãnh bê tông"),JX328+GP328,0),IF(EN328="ống nhựa",IF(EN328="Ống nhựa",JX328+HT328,0),IF(EN328="Rãnh thang",IF(EN328="Rãnh thang",JS328+#REF!,0),0))))),2)</f>
        <v>41.43</v>
      </c>
      <c r="JX328" s="27">
        <v>41.33</v>
      </c>
      <c r="JY328" s="25">
        <f t="shared" si="1138"/>
        <v>41.43</v>
      </c>
      <c r="JZ328" s="25">
        <f t="shared" si="1139"/>
        <v>0</v>
      </c>
      <c r="KA328" s="25">
        <f t="shared" si="1140"/>
        <v>0</v>
      </c>
      <c r="KB328" s="25">
        <f t="shared" si="1141"/>
        <v>0</v>
      </c>
      <c r="KC328" s="25">
        <f t="shared" si="1142"/>
        <v>0</v>
      </c>
      <c r="KD328" s="28" t="s">
        <v>98</v>
      </c>
      <c r="KE328" s="27">
        <v>0</v>
      </c>
      <c r="KF328" s="25">
        <f t="shared" si="1143"/>
        <v>1.490000000000002</v>
      </c>
      <c r="KG328" s="25">
        <f t="shared" si="1260"/>
        <v>1.490000000000002</v>
      </c>
      <c r="KH328" s="27">
        <v>0</v>
      </c>
      <c r="KI328" s="25">
        <f t="shared" si="1144"/>
        <v>2.3399999999999963</v>
      </c>
      <c r="KJ328" s="25">
        <f t="shared" si="1261"/>
        <v>2.3399999999999963</v>
      </c>
      <c r="KK328" s="25">
        <f t="shared" si="1145"/>
        <v>0</v>
      </c>
      <c r="KL328" s="25">
        <f t="shared" si="1146"/>
        <v>0</v>
      </c>
      <c r="KM328" s="25">
        <f t="shared" si="1262"/>
        <v>0</v>
      </c>
      <c r="KN328" s="25">
        <f t="shared" si="1147"/>
        <v>0</v>
      </c>
      <c r="KO328" s="25">
        <f t="shared" si="1148"/>
        <v>0</v>
      </c>
      <c r="KP328" s="25">
        <f t="shared" si="1263"/>
        <v>0</v>
      </c>
      <c r="KQ328" s="25">
        <f t="shared" si="1149"/>
        <v>0.2</v>
      </c>
      <c r="KR328" s="25">
        <f t="shared" si="1150"/>
        <v>0.2</v>
      </c>
      <c r="KS328" s="25">
        <f t="shared" si="1264"/>
        <v>0.2</v>
      </c>
      <c r="KT328" s="25">
        <f t="shared" si="1151"/>
        <v>0</v>
      </c>
      <c r="KU328" s="25">
        <f t="shared" si="1152"/>
        <v>0</v>
      </c>
      <c r="KV328" s="25">
        <f t="shared" si="1265"/>
        <v>0</v>
      </c>
      <c r="KW328" s="25">
        <f t="shared" si="1079"/>
        <v>0</v>
      </c>
      <c r="KX328" s="25">
        <f t="shared" si="1153"/>
        <v>0</v>
      </c>
      <c r="KY328" s="25">
        <f t="shared" si="1266"/>
        <v>0</v>
      </c>
      <c r="KZ328" s="25">
        <f t="shared" si="1154"/>
        <v>0</v>
      </c>
      <c r="LA328" s="25">
        <f t="shared" si="1155"/>
        <v>0</v>
      </c>
      <c r="LB328" s="25">
        <f t="shared" si="1267"/>
        <v>0</v>
      </c>
      <c r="LC328" s="25">
        <f t="shared" si="1156"/>
        <v>1.4</v>
      </c>
      <c r="LD328" s="25">
        <f t="shared" si="1157"/>
        <v>1.4</v>
      </c>
      <c r="LE328" s="25">
        <f t="shared" si="1268"/>
        <v>1.4</v>
      </c>
      <c r="LF328" s="25">
        <f t="shared" si="1158"/>
        <v>0</v>
      </c>
      <c r="LG328" s="25">
        <f t="shared" si="1159"/>
        <v>0</v>
      </c>
      <c r="LH328" s="25">
        <f t="shared" si="1269"/>
        <v>0</v>
      </c>
      <c r="LI328" s="25">
        <f t="shared" si="1160"/>
        <v>0</v>
      </c>
      <c r="LJ328" s="25">
        <f t="shared" si="1161"/>
        <v>0</v>
      </c>
      <c r="LK328" s="25">
        <f t="shared" si="1270"/>
        <v>0</v>
      </c>
      <c r="LL328" s="25">
        <f t="shared" si="1162"/>
        <v>0</v>
      </c>
      <c r="LM328" s="25">
        <f t="shared" si="1163"/>
        <v>0</v>
      </c>
      <c r="LN328" s="25">
        <f t="shared" si="1271"/>
        <v>0</v>
      </c>
      <c r="LO328" s="25">
        <f t="shared" si="1164"/>
        <v>0</v>
      </c>
      <c r="LP328" s="25">
        <f t="shared" si="1165"/>
        <v>0</v>
      </c>
      <c r="LQ328" s="25">
        <f t="shared" si="1272"/>
        <v>0</v>
      </c>
      <c r="LR328" s="25">
        <f t="shared" si="1166"/>
        <v>0</v>
      </c>
      <c r="LS328" s="25">
        <f t="shared" si="1167"/>
        <v>0</v>
      </c>
      <c r="LT328" s="25">
        <f t="shared" si="1273"/>
        <v>0</v>
      </c>
      <c r="LU328" s="25">
        <f t="shared" si="1168"/>
        <v>0</v>
      </c>
      <c r="LV328" s="25">
        <f t="shared" si="1169"/>
        <v>0</v>
      </c>
      <c r="LW328" s="25">
        <f t="shared" si="1274"/>
        <v>0</v>
      </c>
      <c r="LX328" s="25">
        <f t="shared" si="1170"/>
        <v>0</v>
      </c>
      <c r="LY328" s="25">
        <f t="shared" si="1171"/>
        <v>0</v>
      </c>
      <c r="LZ328" s="25">
        <f t="shared" si="1275"/>
        <v>0</v>
      </c>
      <c r="MA328" s="25">
        <f t="shared" si="1172"/>
        <v>0</v>
      </c>
      <c r="MB328" s="25">
        <f t="shared" si="1173"/>
        <v>0</v>
      </c>
      <c r="MC328" s="25">
        <f t="shared" si="1276"/>
        <v>0</v>
      </c>
      <c r="MD328" s="25">
        <f t="shared" si="1174"/>
        <v>0</v>
      </c>
      <c r="ME328" s="25">
        <f t="shared" si="1175"/>
        <v>0</v>
      </c>
      <c r="MF328" s="25">
        <f t="shared" si="1277"/>
        <v>0</v>
      </c>
      <c r="MG328" s="25">
        <f t="shared" si="1176"/>
        <v>0</v>
      </c>
      <c r="MH328" s="25">
        <f t="shared" si="1177"/>
        <v>0</v>
      </c>
      <c r="MI328" s="25">
        <f t="shared" si="1278"/>
        <v>0</v>
      </c>
      <c r="MJ328" s="25">
        <f t="shared" si="1178"/>
        <v>0</v>
      </c>
      <c r="MK328" s="25">
        <f t="shared" si="1179"/>
        <v>0</v>
      </c>
      <c r="ML328" s="25">
        <f t="shared" si="1279"/>
        <v>0</v>
      </c>
      <c r="MM328" s="25">
        <f t="shared" si="1180"/>
        <v>0</v>
      </c>
      <c r="MN328" s="25">
        <f t="shared" si="1181"/>
        <v>0</v>
      </c>
      <c r="MO328" s="25">
        <f t="shared" si="1280"/>
        <v>0</v>
      </c>
      <c r="MP328" s="25">
        <f t="shared" si="1182"/>
        <v>0</v>
      </c>
      <c r="MQ328" s="25">
        <f t="shared" si="1183"/>
        <v>0</v>
      </c>
      <c r="MR328" s="25">
        <f t="shared" si="1281"/>
        <v>0</v>
      </c>
      <c r="MS328" s="29">
        <v>1.4</v>
      </c>
      <c r="MT328" s="29">
        <v>0</v>
      </c>
      <c r="MU328" s="29">
        <v>1</v>
      </c>
      <c r="MV328" s="29">
        <v>1</v>
      </c>
      <c r="MW328" s="25">
        <f t="shared" si="1184"/>
        <v>1.4</v>
      </c>
      <c r="MX328" s="25">
        <f t="shared" si="1185"/>
        <v>2.09</v>
      </c>
      <c r="MY328" s="25">
        <f t="shared" si="1186"/>
        <v>0</v>
      </c>
      <c r="MZ328" s="25">
        <f t="shared" si="1187"/>
        <v>0</v>
      </c>
      <c r="NA328" s="25">
        <f t="shared" si="1188"/>
        <v>1.4</v>
      </c>
      <c r="NB328" s="25">
        <f t="shared" si="1189"/>
        <v>3.28</v>
      </c>
      <c r="NC328" s="25">
        <f t="shared" si="1190"/>
        <v>0</v>
      </c>
      <c r="ND328" s="25">
        <f t="shared" si="1191"/>
        <v>0</v>
      </c>
      <c r="NE328" s="25">
        <f t="shared" si="1282"/>
        <v>1.4</v>
      </c>
      <c r="NF328" s="25">
        <f t="shared" si="1282"/>
        <v>2.6849999999999996</v>
      </c>
      <c r="NG328" s="25">
        <f t="shared" si="1282"/>
        <v>0</v>
      </c>
      <c r="NH328" s="25">
        <f t="shared" si="1282"/>
        <v>0</v>
      </c>
      <c r="NI328" s="25">
        <f t="shared" si="1192"/>
        <v>104.55</v>
      </c>
      <c r="NJ328" s="25">
        <f t="shared" si="1193"/>
        <v>0</v>
      </c>
      <c r="NK328" s="25">
        <f t="shared" si="1194"/>
        <v>104.55</v>
      </c>
      <c r="NL328" s="25">
        <f t="shared" si="1195"/>
        <v>70.819999999999993</v>
      </c>
      <c r="NM328" s="25">
        <f t="shared" si="1196"/>
        <v>0</v>
      </c>
      <c r="NN328" s="25">
        <f t="shared" si="1283"/>
        <v>70.819999999999993</v>
      </c>
      <c r="NO328" s="25">
        <f t="shared" si="1197"/>
        <v>0</v>
      </c>
      <c r="NP328" s="25">
        <f t="shared" si="1198"/>
        <v>0</v>
      </c>
      <c r="NQ328" s="25">
        <f t="shared" si="1284"/>
        <v>0</v>
      </c>
      <c r="NR328" s="25">
        <f t="shared" si="1199"/>
        <v>0</v>
      </c>
      <c r="NS328" s="25">
        <f t="shared" si="1200"/>
        <v>0</v>
      </c>
      <c r="NT328" s="25">
        <f t="shared" si="1285"/>
        <v>0</v>
      </c>
      <c r="NU328" s="25">
        <f t="shared" si="1201"/>
        <v>0</v>
      </c>
      <c r="NV328" s="25">
        <f t="shared" si="1202"/>
        <v>0</v>
      </c>
      <c r="NW328" s="25">
        <f t="shared" si="1286"/>
        <v>0</v>
      </c>
      <c r="NX328" s="25">
        <f t="shared" si="1287"/>
        <v>70.819999999999993</v>
      </c>
      <c r="NY328" s="25">
        <f t="shared" si="1287"/>
        <v>0</v>
      </c>
      <c r="NZ328" s="25">
        <f t="shared" si="1288"/>
        <v>70.819999999999993</v>
      </c>
      <c r="OA328" s="25">
        <f t="shared" si="1289"/>
        <v>33.729999999999997</v>
      </c>
      <c r="OB328" s="25">
        <f t="shared" si="1289"/>
        <v>0</v>
      </c>
      <c r="OC328" s="25">
        <f t="shared" si="1290"/>
        <v>33.729999999999997</v>
      </c>
      <c r="OD328" s="25">
        <f t="shared" si="1291"/>
        <v>70.819999999999993</v>
      </c>
      <c r="OE328" s="25">
        <f t="shared" si="1291"/>
        <v>0</v>
      </c>
      <c r="OF328" s="25">
        <f t="shared" si="1291"/>
        <v>70.819999999999993</v>
      </c>
      <c r="OG328" s="25">
        <f t="shared" si="1203"/>
        <v>0</v>
      </c>
      <c r="OH328" s="25">
        <f t="shared" si="1204"/>
        <v>0</v>
      </c>
      <c r="OI328" s="25">
        <f t="shared" si="1205"/>
        <v>0</v>
      </c>
      <c r="OJ328" s="25">
        <f t="shared" si="1206"/>
        <v>0</v>
      </c>
      <c r="OK328" s="25">
        <f t="shared" si="1207"/>
        <v>0</v>
      </c>
      <c r="OL328" s="25">
        <f t="shared" si="1208"/>
        <v>0</v>
      </c>
      <c r="OM328" s="25">
        <f t="shared" si="1292"/>
        <v>0</v>
      </c>
      <c r="ON328" s="25">
        <f t="shared" si="1292"/>
        <v>0</v>
      </c>
      <c r="OO328" s="25">
        <f t="shared" si="1292"/>
        <v>0</v>
      </c>
      <c r="OP328" s="25">
        <f t="shared" si="1209"/>
        <v>0</v>
      </c>
      <c r="OQ328" s="25">
        <f t="shared" si="1210"/>
        <v>0</v>
      </c>
      <c r="OR328" s="25">
        <f t="shared" si="1293"/>
        <v>0</v>
      </c>
      <c r="OS328" s="19">
        <v>536013.27</v>
      </c>
      <c r="OT328" s="19">
        <v>2371586.14</v>
      </c>
    </row>
    <row r="329" spans="1:410" ht="33" customHeight="1" x14ac:dyDescent="0.25">
      <c r="A329" s="18"/>
      <c r="B329" s="18" t="s">
        <v>1129</v>
      </c>
      <c r="C329" s="18">
        <v>536.62</v>
      </c>
      <c r="D329" s="16" t="e">
        <f>_xlfn.IFNA(INDEX(#REF!,MATCH(E329,#REF!,0)),0)</f>
        <v>#REF!</v>
      </c>
      <c r="E329" s="18" t="s">
        <v>1151</v>
      </c>
      <c r="F329" s="16" t="s">
        <v>765</v>
      </c>
      <c r="G329" s="16" t="s">
        <v>766</v>
      </c>
      <c r="H329" s="16" t="s">
        <v>767</v>
      </c>
      <c r="I329" s="16" t="s">
        <v>768</v>
      </c>
      <c r="J329" s="16" t="s">
        <v>769</v>
      </c>
      <c r="K329" s="16" t="s">
        <v>770</v>
      </c>
      <c r="L329" s="16" t="s">
        <v>771</v>
      </c>
      <c r="M329" s="18">
        <v>1.64</v>
      </c>
      <c r="N329" s="18">
        <v>1.94</v>
      </c>
      <c r="O329" s="18">
        <v>2.04</v>
      </c>
      <c r="P329" s="18">
        <v>2.34</v>
      </c>
      <c r="Q329" s="18">
        <v>0.1</v>
      </c>
      <c r="R329" s="18">
        <v>1.8399999999999999</v>
      </c>
      <c r="S329" s="18">
        <v>2.14</v>
      </c>
      <c r="T329" s="18">
        <v>0.2</v>
      </c>
      <c r="U329" s="18">
        <v>0</v>
      </c>
      <c r="V329" s="18">
        <v>0</v>
      </c>
      <c r="W329" s="18">
        <v>0</v>
      </c>
      <c r="X329" s="18">
        <v>1.64</v>
      </c>
      <c r="Y329" s="18">
        <v>1.9</v>
      </c>
      <c r="Z329" s="20">
        <f t="shared" si="1211"/>
        <v>2.1</v>
      </c>
      <c r="AA329" s="18">
        <v>0.22</v>
      </c>
      <c r="AB329" s="18">
        <v>0</v>
      </c>
      <c r="AC329" s="18">
        <v>0</v>
      </c>
      <c r="AD329" s="18">
        <v>0</v>
      </c>
      <c r="AE329" s="18">
        <v>0</v>
      </c>
      <c r="AF329" s="18">
        <v>0</v>
      </c>
      <c r="AG329" s="18">
        <v>1.2</v>
      </c>
      <c r="AH329" s="18">
        <v>1.5</v>
      </c>
      <c r="AI329" s="20">
        <f t="shared" si="1212"/>
        <v>2.25</v>
      </c>
      <c r="AJ329" s="18">
        <v>0</v>
      </c>
      <c r="AK329" s="18">
        <v>0</v>
      </c>
      <c r="AL329" s="20">
        <f t="shared" si="1213"/>
        <v>0</v>
      </c>
      <c r="AM329" s="18">
        <v>1.64</v>
      </c>
      <c r="AN329" s="18">
        <v>1.5</v>
      </c>
      <c r="AO329" s="18">
        <v>0.15</v>
      </c>
      <c r="AP329" s="18">
        <v>0.22</v>
      </c>
      <c r="AQ329" s="18">
        <v>1.64</v>
      </c>
      <c r="AR329" s="18">
        <v>1.72</v>
      </c>
      <c r="AS329" s="18">
        <v>0.12</v>
      </c>
      <c r="AT329" s="18">
        <v>0.11</v>
      </c>
      <c r="AU329" s="18">
        <v>0</v>
      </c>
      <c r="AV329" s="18">
        <v>1</v>
      </c>
      <c r="AW329" s="18">
        <v>0</v>
      </c>
      <c r="AX329" s="18">
        <v>0</v>
      </c>
      <c r="AY329" s="18">
        <v>0</v>
      </c>
      <c r="AZ329" s="18">
        <v>0</v>
      </c>
      <c r="BA329" s="18">
        <v>0</v>
      </c>
      <c r="BB329" s="18">
        <v>0</v>
      </c>
      <c r="BC329" s="18">
        <v>0</v>
      </c>
      <c r="BD329" s="18">
        <v>0</v>
      </c>
      <c r="BE329" s="18">
        <v>1</v>
      </c>
      <c r="BF329" s="18">
        <v>1</v>
      </c>
      <c r="BG329" s="18">
        <v>0</v>
      </c>
      <c r="BH329" s="18">
        <v>0</v>
      </c>
      <c r="BI329" s="18">
        <v>0</v>
      </c>
      <c r="BJ329" s="18">
        <v>0</v>
      </c>
      <c r="BK329" s="18">
        <v>0</v>
      </c>
      <c r="BL329" s="18">
        <v>0</v>
      </c>
      <c r="BM329" s="18">
        <v>0</v>
      </c>
      <c r="BN329" s="18">
        <v>0</v>
      </c>
      <c r="BO329" s="18">
        <v>0</v>
      </c>
      <c r="BP329" s="18">
        <v>0</v>
      </c>
      <c r="BQ329" s="18">
        <v>0</v>
      </c>
      <c r="BR329" s="18">
        <v>0</v>
      </c>
      <c r="BS329" s="18">
        <v>0</v>
      </c>
      <c r="BT329" s="18">
        <v>0</v>
      </c>
      <c r="BU329" s="18">
        <v>0</v>
      </c>
      <c r="BV329" s="18">
        <v>0</v>
      </c>
      <c r="BW329" s="18">
        <v>0</v>
      </c>
      <c r="BX329" s="18">
        <v>0</v>
      </c>
      <c r="BY329" s="18">
        <v>0</v>
      </c>
      <c r="BZ329" s="18">
        <v>0</v>
      </c>
      <c r="CA329" s="16" t="e">
        <f>_xlfn.IFNA(IF(RIGHT(D329,2)="=G",0,INDEX(#REF!,MATCH(E329,#REF!,0))),0)</f>
        <v>#REF!</v>
      </c>
      <c r="CB329" s="16" t="s">
        <v>776</v>
      </c>
      <c r="CC329" s="18">
        <v>0</v>
      </c>
      <c r="CD329" s="18">
        <v>0</v>
      </c>
      <c r="CE329" s="18">
        <v>1.4</v>
      </c>
      <c r="CF329" s="18">
        <v>0.85</v>
      </c>
      <c r="CG329" s="18">
        <v>0.12</v>
      </c>
      <c r="CH329" s="18">
        <v>2</v>
      </c>
      <c r="CI329" s="16" t="s">
        <v>98</v>
      </c>
      <c r="CJ329" s="18">
        <v>0</v>
      </c>
      <c r="CK329" s="20">
        <f t="shared" si="1080"/>
        <v>2.64</v>
      </c>
      <c r="CL329" s="20">
        <f t="shared" si="1214"/>
        <v>2.64</v>
      </c>
      <c r="CM329" s="18">
        <v>48.51</v>
      </c>
      <c r="CN329" s="18">
        <v>42.37</v>
      </c>
      <c r="CO329" s="18">
        <v>41.530999999999999</v>
      </c>
      <c r="CP329" s="22">
        <f t="shared" si="1081"/>
        <v>42.37</v>
      </c>
      <c r="CQ329" s="22">
        <f t="shared" si="1082"/>
        <v>39.729999999999997</v>
      </c>
      <c r="CR329" s="22">
        <f t="shared" si="1215"/>
        <v>2.64</v>
      </c>
      <c r="CS329" s="22">
        <f t="shared" si="1083"/>
        <v>39.83</v>
      </c>
      <c r="CT329" s="22">
        <f t="shared" si="1084"/>
        <v>40.03</v>
      </c>
      <c r="CU329" s="18">
        <v>40.03</v>
      </c>
      <c r="CV329" s="22">
        <f t="shared" si="1216"/>
        <v>2.1</v>
      </c>
      <c r="CW329" s="22">
        <f t="shared" si="1085"/>
        <v>0</v>
      </c>
      <c r="CX329" s="22">
        <f t="shared" si="1086"/>
        <v>0</v>
      </c>
      <c r="CY329" s="22">
        <f t="shared" si="1087"/>
        <v>42.1</v>
      </c>
      <c r="CZ329" s="22">
        <f t="shared" si="1088"/>
        <v>42.25</v>
      </c>
      <c r="DA329" s="18">
        <v>42.37</v>
      </c>
      <c r="DB329" s="20">
        <f t="shared" si="1217"/>
        <v>2.64</v>
      </c>
      <c r="DC329" s="20">
        <f t="shared" si="1218"/>
        <v>0</v>
      </c>
      <c r="DD329" s="20">
        <f t="shared" si="1219"/>
        <v>2.64</v>
      </c>
      <c r="DE329" s="20">
        <f t="shared" si="1089"/>
        <v>0.1</v>
      </c>
      <c r="DF329" s="20">
        <f t="shared" si="1090"/>
        <v>0.2</v>
      </c>
      <c r="DG329" s="20">
        <f t="shared" si="1091"/>
        <v>2.34</v>
      </c>
      <c r="DH329" s="20">
        <f t="shared" si="1092"/>
        <v>0</v>
      </c>
      <c r="DI329" s="20">
        <f t="shared" si="1093"/>
        <v>0</v>
      </c>
      <c r="DJ329" s="20">
        <f t="shared" si="1094"/>
        <v>0</v>
      </c>
      <c r="DK329" s="20">
        <f t="shared" si="1220"/>
        <v>2.6399999999999997</v>
      </c>
      <c r="DL329" s="20">
        <f t="shared" si="1221"/>
        <v>0</v>
      </c>
      <c r="DM329" s="20">
        <f t="shared" si="1222"/>
        <v>0</v>
      </c>
      <c r="DN329" s="20">
        <f t="shared" si="1223"/>
        <v>0</v>
      </c>
      <c r="DO329" s="18">
        <v>2.54</v>
      </c>
      <c r="DP329" s="18">
        <v>0</v>
      </c>
      <c r="DQ329" s="18">
        <v>1</v>
      </c>
      <c r="DR329" s="18">
        <v>1</v>
      </c>
      <c r="DS329" s="25">
        <f t="shared" si="1224"/>
        <v>2.54</v>
      </c>
      <c r="DT329" s="25">
        <f t="shared" si="1225"/>
        <v>0</v>
      </c>
      <c r="DU329" s="25">
        <f t="shared" si="1226"/>
        <v>6.71</v>
      </c>
      <c r="DV329" s="25">
        <f t="shared" si="1227"/>
        <v>0</v>
      </c>
      <c r="DW329" s="25">
        <f t="shared" si="1228"/>
        <v>6.71</v>
      </c>
      <c r="DX329" s="25">
        <f t="shared" si="1229"/>
        <v>13.69</v>
      </c>
      <c r="DY329" s="25">
        <f t="shared" si="1230"/>
        <v>0</v>
      </c>
      <c r="DZ329" s="25">
        <f t="shared" si="1231"/>
        <v>13.69</v>
      </c>
      <c r="EA329" s="25">
        <f t="shared" si="1232"/>
        <v>8.7100000000000009</v>
      </c>
      <c r="EB329" s="25">
        <f t="shared" si="1233"/>
        <v>0</v>
      </c>
      <c r="EC329" s="25">
        <f t="shared" si="1234"/>
        <v>8.7100000000000009</v>
      </c>
      <c r="ED329" s="25">
        <f t="shared" si="1235"/>
        <v>4.9800000000000004</v>
      </c>
      <c r="EE329" s="25">
        <f t="shared" si="1235"/>
        <v>0</v>
      </c>
      <c r="EF329" s="25">
        <f t="shared" si="1236"/>
        <v>4.9800000000000004</v>
      </c>
      <c r="EG329" s="25">
        <f t="shared" si="1237"/>
        <v>8.7100000000000009</v>
      </c>
      <c r="EH329" s="25">
        <f t="shared" si="1237"/>
        <v>0</v>
      </c>
      <c r="EI329" s="25">
        <f t="shared" si="1238"/>
        <v>8.7100000000000009</v>
      </c>
      <c r="EJ329" s="18">
        <v>536.62</v>
      </c>
      <c r="EK329" s="18">
        <v>223.82</v>
      </c>
      <c r="EL329" s="18" t="s">
        <v>1151</v>
      </c>
      <c r="EM329" s="18" t="s">
        <v>1152</v>
      </c>
      <c r="EN329" s="16" t="s">
        <v>774</v>
      </c>
      <c r="EO329" s="16" t="s">
        <v>132</v>
      </c>
      <c r="EP329" s="16" t="e">
        <f>IF(OR(EN329="Cống tròn",EN329="Cống hộp",EN329="Ống nhựa"),INDEX(#REF!,MATCH(E329,#REF!,0)),IF(OR(EN329="Rãnh xây",EN329="Rãnh bê tông"),INDEX(#REF!,MATCH(E329,#REF!,0)),0))</f>
        <v>#REF!</v>
      </c>
      <c r="EQ329" s="18">
        <v>11.1</v>
      </c>
      <c r="ER329" s="18">
        <v>1</v>
      </c>
      <c r="ES329" s="25">
        <f t="shared" si="1239"/>
        <v>11</v>
      </c>
      <c r="ET329" s="1" t="e">
        <f>_xlfn.IFNA(IF(EN329="Cống tròn",INDEX(#REF!,MATCH(E329,#REF!,0)),IF(EN329="Cống hộp",INDEX(#REF!,MATCH(E329,#REF!,0)),EU329&amp;" ,"&amp;EV329)),0)</f>
        <v>#REF!</v>
      </c>
      <c r="EU329" s="16" t="s">
        <v>769</v>
      </c>
      <c r="EV329" s="16" t="s">
        <v>775</v>
      </c>
      <c r="EW329" s="16" t="e">
        <f>_xlfn.IFNA(INDEX(#REF!,MATCH(E329,#REF!,0)),0)</f>
        <v>#REF!</v>
      </c>
      <c r="EX329" s="16"/>
      <c r="EY329" s="18">
        <v>0</v>
      </c>
      <c r="EZ329" s="18">
        <v>0</v>
      </c>
      <c r="FA329" s="18">
        <v>0</v>
      </c>
      <c r="FB329" s="18">
        <v>0</v>
      </c>
      <c r="FC329" s="18">
        <v>0</v>
      </c>
      <c r="FD329" s="25">
        <f t="shared" si="1095"/>
        <v>0</v>
      </c>
      <c r="FE329" s="25">
        <f t="shared" si="1240"/>
        <v>0</v>
      </c>
      <c r="FF329" s="18">
        <v>0.1</v>
      </c>
      <c r="FG329" s="18">
        <v>2</v>
      </c>
      <c r="FH329" s="18">
        <v>1</v>
      </c>
      <c r="FI329" s="25">
        <f t="shared" si="1241"/>
        <v>1.2</v>
      </c>
      <c r="FJ329" s="18">
        <v>0</v>
      </c>
      <c r="FK329" s="18">
        <v>0</v>
      </c>
      <c r="FL329" s="18">
        <v>0.2</v>
      </c>
      <c r="FM329" s="18">
        <v>1.4</v>
      </c>
      <c r="FN329" s="18">
        <v>0</v>
      </c>
      <c r="FO329" s="25">
        <f t="shared" si="1242"/>
        <v>1.4</v>
      </c>
      <c r="FP329" s="18">
        <v>1.4999999999999999E-2</v>
      </c>
      <c r="FQ329" s="18">
        <v>1</v>
      </c>
      <c r="FR329" s="25">
        <f t="shared" si="1096"/>
        <v>10</v>
      </c>
      <c r="FS329" s="25">
        <f t="shared" si="1097"/>
        <v>0.13500000000000001</v>
      </c>
      <c r="FT329" s="25">
        <f t="shared" si="1098"/>
        <v>10.135</v>
      </c>
      <c r="FU329" s="25">
        <f t="shared" si="1099"/>
        <v>-0.96499999999999986</v>
      </c>
      <c r="FV329" s="25" t="str">
        <f t="shared" si="1243"/>
        <v>Thêm 01</v>
      </c>
      <c r="FW329" s="25">
        <f t="shared" si="1244"/>
        <v>0.05</v>
      </c>
      <c r="FX329" s="16"/>
      <c r="FY329" s="16"/>
      <c r="FZ329" s="16"/>
      <c r="GA329" s="16"/>
      <c r="GB329" s="19">
        <v>0</v>
      </c>
      <c r="GC329" s="19">
        <v>0</v>
      </c>
      <c r="GD329" s="19">
        <v>0</v>
      </c>
      <c r="GE329" s="19">
        <v>0</v>
      </c>
      <c r="GF329" s="19">
        <v>0</v>
      </c>
      <c r="GG329" s="19">
        <v>0</v>
      </c>
      <c r="GH329" s="19">
        <v>0</v>
      </c>
      <c r="GI329" s="19">
        <v>0</v>
      </c>
      <c r="GJ329" s="19">
        <v>0</v>
      </c>
      <c r="GK329" s="19">
        <v>0</v>
      </c>
      <c r="GL329" s="25">
        <f t="shared" si="1100"/>
        <v>0</v>
      </c>
      <c r="GM329" s="25">
        <f t="shared" si="1245"/>
        <v>0</v>
      </c>
      <c r="GN329" s="19">
        <v>0</v>
      </c>
      <c r="GO329" s="19">
        <v>0</v>
      </c>
      <c r="GP329" s="19">
        <v>0</v>
      </c>
      <c r="GQ329" s="19">
        <v>0</v>
      </c>
      <c r="GR329" s="1" t="e">
        <f>_xlfn.IFNA(INDEX(#REF!,MATCH(E329,#REF!,0)),0)</f>
        <v>#REF!</v>
      </c>
      <c r="GS329" s="16"/>
      <c r="GT329" s="18">
        <v>0</v>
      </c>
      <c r="GU329" s="18">
        <v>0</v>
      </c>
      <c r="GV329" s="18">
        <v>0</v>
      </c>
      <c r="GW329" s="18">
        <v>0</v>
      </c>
      <c r="GX329" s="25">
        <f t="shared" si="1101"/>
        <v>0</v>
      </c>
      <c r="GY329" s="25">
        <f t="shared" si="1102"/>
        <v>0</v>
      </c>
      <c r="GZ329" s="25">
        <f t="shared" si="1246"/>
        <v>0</v>
      </c>
      <c r="HA329" s="1" t="e" cm="1">
        <f t="array" ref="HA329">INDEX(#REF!,MATCH(EJ329&amp;EK329&amp;HD329&amp;HE329&amp;HF329,#REF!&amp;#REF!&amp;#REF!&amp;#REF!&amp;#REF!,0))</f>
        <v>#REF!</v>
      </c>
      <c r="HB329" s="16"/>
      <c r="HC329" s="25">
        <f t="shared" si="1247"/>
        <v>0</v>
      </c>
      <c r="HD329" s="18">
        <v>0</v>
      </c>
      <c r="HE329" s="18">
        <v>0</v>
      </c>
      <c r="HF329" s="18">
        <v>0</v>
      </c>
      <c r="HG329" s="1" t="e" cm="1">
        <f t="array" ref="HG329">INDEX(#REF!,MATCH(EJ329&amp;EK329&amp;HJ329&amp;HK329&amp;HL329,#REF!&amp;#REF!&amp;#REF!&amp;#REF!&amp;#REF!,0))</f>
        <v>#REF!</v>
      </c>
      <c r="HH329" s="16"/>
      <c r="HI329" s="25">
        <f t="shared" si="1248"/>
        <v>0</v>
      </c>
      <c r="HJ329" s="25">
        <f t="shared" si="1249"/>
        <v>0</v>
      </c>
      <c r="HK329" s="19">
        <v>0</v>
      </c>
      <c r="HL329" s="19">
        <v>0</v>
      </c>
      <c r="HM329" s="18">
        <v>0.01</v>
      </c>
      <c r="HN329" s="18">
        <v>1</v>
      </c>
      <c r="HO329" s="25">
        <f t="shared" si="1250"/>
        <v>0</v>
      </c>
      <c r="HP329" s="25">
        <f t="shared" si="1251"/>
        <v>0</v>
      </c>
      <c r="HQ329" s="25">
        <f t="shared" si="1252"/>
        <v>0</v>
      </c>
      <c r="HR329" s="25">
        <f t="shared" si="1253"/>
        <v>0</v>
      </c>
      <c r="HS329" s="25">
        <f t="shared" si="1254"/>
        <v>0</v>
      </c>
      <c r="HT329" s="19">
        <v>0</v>
      </c>
      <c r="HU329" s="19">
        <v>0</v>
      </c>
      <c r="HV329" s="19">
        <v>0</v>
      </c>
      <c r="HW329" s="25">
        <f t="shared" si="1255"/>
        <v>0</v>
      </c>
      <c r="HX329" s="19">
        <v>0</v>
      </c>
      <c r="HY329" s="19">
        <v>0</v>
      </c>
      <c r="HZ329" s="18">
        <v>42.37</v>
      </c>
      <c r="IA329" s="20">
        <f>ROUND(IF(EN329="Cống tròn",IF(EN329="Cống tròn",IF(EU329="Không có móng",IQ329-FF329,IF(EU329="Đế",IP329-FN329,IF(OR(EU329="Móng bê tông",EU329="Móng bê tông kết hợp đế"),II329-FJ329,0))),0),IF(EN329="Cống hộp",IF(AND(EN329="Cống hộp",EU329="Không có móng"),IQ329-GF329,IF(AND(EN329="Cống hộp",EU329="Móng bê tông"),IJ329-GB329,0)),IF(OR(EN329="Rãnh xây",EN329="Rãnh bê tông"),IF(OR(EN329="Rãnh xây",EN329="Rãnh bê tông"),IK329-GB329,0),IF(EN329="Ống nhựa",IF(AND(EN329="Ống nhựa",EU329="Không đắp cát"),IQ329-HT329,IF(AND(EN329="Ống nhựa",EU329="Đắp cát"),IH329-HX329,0)),IF(EN329="Rãnh thang",IF(EN329="Rãnh thang",IF(EU329="Móng bê tông",#REF!-#REF!,IQ329),0),0))))),2)</f>
        <v>40.03</v>
      </c>
      <c r="IB329" s="20">
        <f t="shared" si="1256"/>
        <v>2.3399999999999963</v>
      </c>
      <c r="IC329" s="20">
        <f t="shared" si="1103"/>
        <v>40.029999999999994</v>
      </c>
      <c r="ID329" s="20">
        <f t="shared" si="1104"/>
        <v>0</v>
      </c>
      <c r="IE329" s="20">
        <f t="shared" si="1105"/>
        <v>0</v>
      </c>
      <c r="IF329" s="20">
        <f t="shared" si="1106"/>
        <v>0</v>
      </c>
      <c r="IG329" s="20">
        <f>IF(EN329="Rãnh thang",IF(AND(EN329="Rãnh thang",EU329="Móng bê tông"),IQ329-#REF!,0),IF(EN329="Ống nhựa",IF(AND(EN329="Ống nhựa",EU329="Đắp cát"),IQ329-HT329,0),IF(EN329="Cống tròn",IF(EN329="Cống tròn",IF(OR(EU329="Móng bê tông",EU329="Móng bê tông kết hợp đế"),IM329-FL329,0),0),IF(EN329="Cống hộp",IF(AND(EN329="Cống hộp",EU329="Móng bê tông"),IN329-GD329,0),IF(OR(EN329="Rãnh xây",EN329="Rãnh bê tông"),IF(AND(EN329="Rãnh xây",EU329="Móng bê tông"),IO329-GD329,IF(AND(EN329="Rãnh bê tông",EU329="Móng bê tông"),IO329-GD329,0)),0)))))</f>
        <v>40.029999999999994</v>
      </c>
      <c r="IH329" s="20">
        <f t="shared" si="1107"/>
        <v>0</v>
      </c>
      <c r="II329" s="20">
        <f t="shared" si="1108"/>
        <v>40.029999999999994</v>
      </c>
      <c r="IJ329" s="20">
        <f t="shared" si="1109"/>
        <v>0</v>
      </c>
      <c r="IK329" s="20">
        <f t="shared" si="1110"/>
        <v>0</v>
      </c>
      <c r="IL329" s="20">
        <f t="shared" si="1111"/>
        <v>40.229999999999997</v>
      </c>
      <c r="IM329" s="20">
        <f t="shared" si="1112"/>
        <v>40.229999999999997</v>
      </c>
      <c r="IN329" s="20">
        <f t="shared" si="1113"/>
        <v>0</v>
      </c>
      <c r="IO329" s="20">
        <f t="shared" si="1114"/>
        <v>0</v>
      </c>
      <c r="IP329" s="20">
        <f t="shared" si="1115"/>
        <v>0</v>
      </c>
      <c r="IQ329" s="18">
        <v>40.33</v>
      </c>
      <c r="IR329" s="25">
        <f t="shared" si="1257"/>
        <v>0</v>
      </c>
      <c r="IS329" s="25">
        <f t="shared" si="1116"/>
        <v>0</v>
      </c>
      <c r="IT329" s="25">
        <f t="shared" si="1117"/>
        <v>0</v>
      </c>
      <c r="IU329" s="25">
        <f>ROUND(IF(EN329="Cống tròn",IF(EN329="Cống tròn",IV329+FF329,0),IF(EN329="Cống hộp",IF(EN329="Cống hộp",IV329+GP329,0),IF(OR(EN329="Rãnh xây",EN329="Rãnh bê tông"),IF(OR(EN329="Rãnh xây",EN329="Rãnh bê tông"),IV329+GP329,0),IF(EN329="ống nhựa",IF(EN329="Ống nhựa",IV329+HT329,0),IF(EN329="Rãnh thang",IF(EN329="Rãnh thang",IQ329+#REF!,0),0))))),2)</f>
        <v>41.41</v>
      </c>
      <c r="IV329" s="18">
        <v>41.31</v>
      </c>
      <c r="IW329" s="25">
        <f t="shared" si="1118"/>
        <v>41.41</v>
      </c>
      <c r="IX329" s="25">
        <f t="shared" si="1119"/>
        <v>0</v>
      </c>
      <c r="IY329" s="25">
        <f t="shared" si="1120"/>
        <v>0</v>
      </c>
      <c r="IZ329" s="25">
        <f t="shared" si="1121"/>
        <v>0</v>
      </c>
      <c r="JA329" s="25">
        <f t="shared" si="1122"/>
        <v>0</v>
      </c>
      <c r="JB329" s="18">
        <v>42.52</v>
      </c>
      <c r="JC329" s="20">
        <f>ROUND(IF(EN329="Cống tròn",IF(EN329="Cống tròn",IF(EU329="Không có móng",JS329-FF329,IF(EU329="Đế",JR329-FN329,IF(OR(EU329="Móng bê tông",EU329="Móng bê tông kết hợp đế"),JK329-FJ329,0))),0),IF(EN329="Cống hộp",IF(AND(EN329="Cống hộp",EU329="Không có móng"),JS329-GF329,IF(AND(EN329="Cống hộp",EU329="Móng bê tông"),JL329-GB329,0)),IF(OR(EN329="Rãnh xây",EN329="Rãnh bê tông"),IF(OR(EN329="Rãnh xây",EN329="Rãnh bê tông"),JM329-GB329,0),IF(EN329="Ống nhựa",IF(AND(EN329="Ống nhựa",EU329="Không đắp cát"),JS329-HT329,IF(AND(EN329="Ống nhựa",EU329="Đắp cát"),JJ329-HX329,0)),IF(EN329="Rãnh thang",IF(EN329="Rãnh thang",IF(EU329="Móng bê tông",#REF!-#REF!,JS329),0),0))))),2)</f>
        <v>40.01</v>
      </c>
      <c r="JD329" s="20">
        <f t="shared" si="1258"/>
        <v>2.5100000000000051</v>
      </c>
      <c r="JE329" s="20">
        <f t="shared" si="1123"/>
        <v>40.01</v>
      </c>
      <c r="JF329" s="20">
        <f t="shared" si="1124"/>
        <v>0</v>
      </c>
      <c r="JG329" s="20">
        <f t="shared" si="1125"/>
        <v>0</v>
      </c>
      <c r="JH329" s="20">
        <f t="shared" si="1126"/>
        <v>0</v>
      </c>
      <c r="JI329" s="20">
        <f>IF(EN329="Rãnh thang",IF(AND(EN329="Rãnh thang",EU329="Móng bê tông"),JS329-#REF!,0),IF(EN329="Ống nhựa",IF(AND(EN329="Ống nhựa",EU329="Đắp cát"),JS329-HT329,0),IF(EN329="Cống tròn",IF(EN329="Cống tròn",IF(OR(EU329="Móng bê tông",EU329="Móng bê tông kết hợp đế"),JO329-FL329,0),0),IF(EN329="Cống hộp",IF(AND(EN329="Cống hộp",EU329="Móng bê tông"),JP329-GD329,0),IF(OR(EN329="Rãnh xây",EN329="Rãnh bê tông"),IF(AND(EN329="Rãnh xây",EU329="Móng bê tông"),JQ329-GD329,IF(AND(EN329="Rãnh bê tông",EU329="Móng bê tông"),JQ329-GD329,0)),0)))))</f>
        <v>40.01</v>
      </c>
      <c r="JJ329" s="20">
        <f t="shared" si="1127"/>
        <v>0</v>
      </c>
      <c r="JK329" s="20">
        <f t="shared" si="1128"/>
        <v>40.01</v>
      </c>
      <c r="JL329" s="20">
        <f t="shared" si="1129"/>
        <v>0</v>
      </c>
      <c r="JM329" s="20">
        <f t="shared" si="1130"/>
        <v>0</v>
      </c>
      <c r="JN329" s="20">
        <f t="shared" si="1131"/>
        <v>40.21</v>
      </c>
      <c r="JO329" s="20">
        <f t="shared" si="1132"/>
        <v>40.21</v>
      </c>
      <c r="JP329" s="20">
        <f t="shared" si="1133"/>
        <v>0</v>
      </c>
      <c r="JQ329" s="20">
        <f t="shared" si="1134"/>
        <v>0</v>
      </c>
      <c r="JR329" s="20">
        <f t="shared" si="1135"/>
        <v>0</v>
      </c>
      <c r="JS329" s="26">
        <v>40.31</v>
      </c>
      <c r="JT329" s="25">
        <f t="shared" si="1259"/>
        <v>0</v>
      </c>
      <c r="JU329" s="25">
        <f t="shared" si="1136"/>
        <v>0</v>
      </c>
      <c r="JV329" s="25">
        <f t="shared" si="1137"/>
        <v>0</v>
      </c>
      <c r="JW329" s="25">
        <f>ROUND(IF(EN329="Cống tròn",IF(EN329="Cống tròn",JX329+FF329,0),IF(EN329="Cống hộp",IF(EN329="Cống hộp",JX329+GP329,0),IF(OR(EN329="Rãnh xây",EN329="Rãnh bê tông"),IF(OR(EN329="Rãnh xây",EN329="Rãnh bê tông"),JX329+GP329,0),IF(EN329="ống nhựa",IF(EN329="Ống nhựa",JX329+HT329,0),IF(EN329="Rãnh thang",IF(EN329="Rãnh thang",JS329+#REF!,0),0))))),2)</f>
        <v>41.41</v>
      </c>
      <c r="JX329" s="27">
        <v>41.31</v>
      </c>
      <c r="JY329" s="25">
        <f t="shared" si="1138"/>
        <v>41.41</v>
      </c>
      <c r="JZ329" s="25">
        <f t="shared" si="1139"/>
        <v>0</v>
      </c>
      <c r="KA329" s="25">
        <f t="shared" si="1140"/>
        <v>0</v>
      </c>
      <c r="KB329" s="25">
        <f t="shared" si="1141"/>
        <v>0</v>
      </c>
      <c r="KC329" s="25">
        <f t="shared" si="1142"/>
        <v>0</v>
      </c>
      <c r="KD329" s="28" t="s">
        <v>98</v>
      </c>
      <c r="KE329" s="27">
        <v>0</v>
      </c>
      <c r="KF329" s="25">
        <f t="shared" si="1143"/>
        <v>2.3399999999999963</v>
      </c>
      <c r="KG329" s="25">
        <f t="shared" si="1260"/>
        <v>2.3399999999999963</v>
      </c>
      <c r="KH329" s="27">
        <v>0</v>
      </c>
      <c r="KI329" s="25">
        <f t="shared" si="1144"/>
        <v>2.5100000000000051</v>
      </c>
      <c r="KJ329" s="25">
        <f t="shared" si="1261"/>
        <v>2.5100000000000051</v>
      </c>
      <c r="KK329" s="25">
        <f t="shared" si="1145"/>
        <v>0</v>
      </c>
      <c r="KL329" s="25">
        <f t="shared" si="1146"/>
        <v>0</v>
      </c>
      <c r="KM329" s="25">
        <f t="shared" si="1262"/>
        <v>0</v>
      </c>
      <c r="KN329" s="25">
        <f t="shared" si="1147"/>
        <v>0</v>
      </c>
      <c r="KO329" s="25">
        <f t="shared" si="1148"/>
        <v>0</v>
      </c>
      <c r="KP329" s="25">
        <f t="shared" si="1263"/>
        <v>0</v>
      </c>
      <c r="KQ329" s="25">
        <f t="shared" si="1149"/>
        <v>0.2</v>
      </c>
      <c r="KR329" s="25">
        <f t="shared" si="1150"/>
        <v>0.2</v>
      </c>
      <c r="KS329" s="25">
        <f t="shared" si="1264"/>
        <v>0.2</v>
      </c>
      <c r="KT329" s="25">
        <f t="shared" si="1151"/>
        <v>0</v>
      </c>
      <c r="KU329" s="25">
        <f t="shared" si="1152"/>
        <v>0</v>
      </c>
      <c r="KV329" s="25">
        <f t="shared" si="1265"/>
        <v>0</v>
      </c>
      <c r="KW329" s="25">
        <f t="shared" si="1079"/>
        <v>0</v>
      </c>
      <c r="KX329" s="25">
        <f t="shared" si="1153"/>
        <v>0</v>
      </c>
      <c r="KY329" s="25">
        <f t="shared" si="1266"/>
        <v>0</v>
      </c>
      <c r="KZ329" s="25">
        <f t="shared" si="1154"/>
        <v>0</v>
      </c>
      <c r="LA329" s="25">
        <f t="shared" si="1155"/>
        <v>0</v>
      </c>
      <c r="LB329" s="25">
        <f t="shared" si="1267"/>
        <v>0</v>
      </c>
      <c r="LC329" s="25">
        <f t="shared" si="1156"/>
        <v>1.4</v>
      </c>
      <c r="LD329" s="25">
        <f t="shared" si="1157"/>
        <v>1.4</v>
      </c>
      <c r="LE329" s="25">
        <f t="shared" si="1268"/>
        <v>1.4</v>
      </c>
      <c r="LF329" s="25">
        <f t="shared" si="1158"/>
        <v>0</v>
      </c>
      <c r="LG329" s="25">
        <f t="shared" si="1159"/>
        <v>0</v>
      </c>
      <c r="LH329" s="25">
        <f t="shared" si="1269"/>
        <v>0</v>
      </c>
      <c r="LI329" s="25">
        <f t="shared" si="1160"/>
        <v>0</v>
      </c>
      <c r="LJ329" s="25">
        <f t="shared" si="1161"/>
        <v>0</v>
      </c>
      <c r="LK329" s="25">
        <f t="shared" si="1270"/>
        <v>0</v>
      </c>
      <c r="LL329" s="25">
        <f t="shared" si="1162"/>
        <v>0</v>
      </c>
      <c r="LM329" s="25">
        <f t="shared" si="1163"/>
        <v>0</v>
      </c>
      <c r="LN329" s="25">
        <f t="shared" si="1271"/>
        <v>0</v>
      </c>
      <c r="LO329" s="25">
        <f t="shared" si="1164"/>
        <v>0</v>
      </c>
      <c r="LP329" s="25">
        <f t="shared" si="1165"/>
        <v>0</v>
      </c>
      <c r="LQ329" s="25">
        <f t="shared" si="1272"/>
        <v>0</v>
      </c>
      <c r="LR329" s="25">
        <f t="shared" si="1166"/>
        <v>0</v>
      </c>
      <c r="LS329" s="25">
        <f t="shared" si="1167"/>
        <v>0</v>
      </c>
      <c r="LT329" s="25">
        <f t="shared" si="1273"/>
        <v>0</v>
      </c>
      <c r="LU329" s="25">
        <f t="shared" si="1168"/>
        <v>0</v>
      </c>
      <c r="LV329" s="25">
        <f t="shared" si="1169"/>
        <v>0</v>
      </c>
      <c r="LW329" s="25">
        <f t="shared" si="1274"/>
        <v>0</v>
      </c>
      <c r="LX329" s="25">
        <f t="shared" si="1170"/>
        <v>0</v>
      </c>
      <c r="LY329" s="25">
        <f t="shared" si="1171"/>
        <v>0</v>
      </c>
      <c r="LZ329" s="25">
        <f t="shared" si="1275"/>
        <v>0</v>
      </c>
      <c r="MA329" s="25">
        <f t="shared" si="1172"/>
        <v>0</v>
      </c>
      <c r="MB329" s="25">
        <f t="shared" si="1173"/>
        <v>0</v>
      </c>
      <c r="MC329" s="25">
        <f t="shared" si="1276"/>
        <v>0</v>
      </c>
      <c r="MD329" s="25">
        <f t="shared" si="1174"/>
        <v>0</v>
      </c>
      <c r="ME329" s="25">
        <f t="shared" si="1175"/>
        <v>0</v>
      </c>
      <c r="MF329" s="25">
        <f t="shared" si="1277"/>
        <v>0</v>
      </c>
      <c r="MG329" s="25">
        <f t="shared" si="1176"/>
        <v>0</v>
      </c>
      <c r="MH329" s="25">
        <f t="shared" si="1177"/>
        <v>0</v>
      </c>
      <c r="MI329" s="25">
        <f t="shared" si="1278"/>
        <v>0</v>
      </c>
      <c r="MJ329" s="25">
        <f t="shared" si="1178"/>
        <v>0</v>
      </c>
      <c r="MK329" s="25">
        <f t="shared" si="1179"/>
        <v>0</v>
      </c>
      <c r="ML329" s="25">
        <f t="shared" si="1279"/>
        <v>0</v>
      </c>
      <c r="MM329" s="25">
        <f t="shared" si="1180"/>
        <v>0</v>
      </c>
      <c r="MN329" s="25">
        <f t="shared" si="1181"/>
        <v>0</v>
      </c>
      <c r="MO329" s="25">
        <f t="shared" si="1280"/>
        <v>0</v>
      </c>
      <c r="MP329" s="25">
        <f t="shared" si="1182"/>
        <v>0</v>
      </c>
      <c r="MQ329" s="25">
        <f t="shared" si="1183"/>
        <v>0</v>
      </c>
      <c r="MR329" s="25">
        <f t="shared" si="1281"/>
        <v>0</v>
      </c>
      <c r="MS329" s="29">
        <v>1.4</v>
      </c>
      <c r="MT329" s="29">
        <v>0</v>
      </c>
      <c r="MU329" s="29">
        <v>1</v>
      </c>
      <c r="MV329" s="29">
        <v>1</v>
      </c>
      <c r="MW329" s="25">
        <f t="shared" si="1184"/>
        <v>1.4</v>
      </c>
      <c r="MX329" s="25">
        <f t="shared" si="1185"/>
        <v>3.28</v>
      </c>
      <c r="MY329" s="25">
        <f t="shared" si="1186"/>
        <v>0</v>
      </c>
      <c r="MZ329" s="25">
        <f t="shared" si="1187"/>
        <v>0</v>
      </c>
      <c r="NA329" s="25">
        <f t="shared" si="1188"/>
        <v>1.4</v>
      </c>
      <c r="NB329" s="25">
        <f t="shared" si="1189"/>
        <v>3.51</v>
      </c>
      <c r="NC329" s="25">
        <f t="shared" si="1190"/>
        <v>0</v>
      </c>
      <c r="ND329" s="25">
        <f t="shared" si="1191"/>
        <v>0</v>
      </c>
      <c r="NE329" s="25">
        <f t="shared" si="1282"/>
        <v>1.4</v>
      </c>
      <c r="NF329" s="25">
        <f t="shared" si="1282"/>
        <v>3.3949999999999996</v>
      </c>
      <c r="NG329" s="25">
        <f t="shared" si="1282"/>
        <v>0</v>
      </c>
      <c r="NH329" s="25">
        <f t="shared" si="1282"/>
        <v>0</v>
      </c>
      <c r="NI329" s="25">
        <f t="shared" si="1192"/>
        <v>37.68</v>
      </c>
      <c r="NJ329" s="25">
        <f t="shared" si="1193"/>
        <v>0</v>
      </c>
      <c r="NK329" s="25">
        <f t="shared" si="1194"/>
        <v>37.68</v>
      </c>
      <c r="NL329" s="25">
        <f t="shared" si="1195"/>
        <v>20.190000000000001</v>
      </c>
      <c r="NM329" s="25">
        <f t="shared" si="1196"/>
        <v>0</v>
      </c>
      <c r="NN329" s="25">
        <f t="shared" si="1283"/>
        <v>20.190000000000001</v>
      </c>
      <c r="NO329" s="25">
        <f t="shared" si="1197"/>
        <v>0</v>
      </c>
      <c r="NP329" s="25">
        <f t="shared" si="1198"/>
        <v>0</v>
      </c>
      <c r="NQ329" s="25">
        <f t="shared" si="1284"/>
        <v>0</v>
      </c>
      <c r="NR329" s="25">
        <f t="shared" si="1199"/>
        <v>0</v>
      </c>
      <c r="NS329" s="25">
        <f t="shared" si="1200"/>
        <v>0</v>
      </c>
      <c r="NT329" s="25">
        <f t="shared" si="1285"/>
        <v>0</v>
      </c>
      <c r="NU329" s="25">
        <f t="shared" si="1201"/>
        <v>0</v>
      </c>
      <c r="NV329" s="25">
        <f t="shared" si="1202"/>
        <v>0</v>
      </c>
      <c r="NW329" s="25">
        <f t="shared" si="1286"/>
        <v>0</v>
      </c>
      <c r="NX329" s="25">
        <f t="shared" si="1287"/>
        <v>20.190000000000001</v>
      </c>
      <c r="NY329" s="25">
        <f t="shared" si="1287"/>
        <v>0</v>
      </c>
      <c r="NZ329" s="25">
        <f t="shared" si="1288"/>
        <v>20.190000000000001</v>
      </c>
      <c r="OA329" s="25">
        <f t="shared" si="1289"/>
        <v>17.489999999999998</v>
      </c>
      <c r="OB329" s="25">
        <f t="shared" si="1289"/>
        <v>0</v>
      </c>
      <c r="OC329" s="25">
        <f t="shared" si="1290"/>
        <v>17.489999999999998</v>
      </c>
      <c r="OD329" s="25">
        <f t="shared" si="1291"/>
        <v>20.190000000000001</v>
      </c>
      <c r="OE329" s="25">
        <f t="shared" si="1291"/>
        <v>0</v>
      </c>
      <c r="OF329" s="25">
        <f t="shared" si="1291"/>
        <v>20.190000000000001</v>
      </c>
      <c r="OG329" s="25">
        <f t="shared" si="1203"/>
        <v>0</v>
      </c>
      <c r="OH329" s="25">
        <f t="shared" si="1204"/>
        <v>0</v>
      </c>
      <c r="OI329" s="25">
        <f t="shared" si="1205"/>
        <v>0</v>
      </c>
      <c r="OJ329" s="25">
        <f t="shared" si="1206"/>
        <v>0</v>
      </c>
      <c r="OK329" s="25">
        <f t="shared" si="1207"/>
        <v>0</v>
      </c>
      <c r="OL329" s="25">
        <f t="shared" si="1208"/>
        <v>0</v>
      </c>
      <c r="OM329" s="25">
        <f t="shared" si="1292"/>
        <v>0</v>
      </c>
      <c r="ON329" s="25">
        <f t="shared" si="1292"/>
        <v>0</v>
      </c>
      <c r="OO329" s="25">
        <f t="shared" si="1292"/>
        <v>0</v>
      </c>
      <c r="OP329" s="25">
        <f t="shared" si="1209"/>
        <v>0</v>
      </c>
      <c r="OQ329" s="25">
        <f t="shared" si="1210"/>
        <v>0</v>
      </c>
      <c r="OR329" s="25">
        <f t="shared" si="1293"/>
        <v>0</v>
      </c>
      <c r="OS329" s="19">
        <v>536013.27</v>
      </c>
      <c r="OT329" s="19">
        <v>2371545.36</v>
      </c>
    </row>
    <row r="330" spans="1:410" ht="33" customHeight="1" x14ac:dyDescent="0.25">
      <c r="A330" s="18"/>
      <c r="B330" s="18" t="s">
        <v>1129</v>
      </c>
      <c r="C330" s="18">
        <v>526.22</v>
      </c>
      <c r="D330" s="16" t="e">
        <f>_xlfn.IFNA(INDEX(#REF!,MATCH(E330,#REF!,0)),0)</f>
        <v>#REF!</v>
      </c>
      <c r="E330" s="18" t="s">
        <v>1153</v>
      </c>
      <c r="F330" s="16" t="s">
        <v>765</v>
      </c>
      <c r="G330" s="16" t="s">
        <v>766</v>
      </c>
      <c r="H330" s="16" t="s">
        <v>767</v>
      </c>
      <c r="I330" s="16" t="s">
        <v>768</v>
      </c>
      <c r="J330" s="16" t="s">
        <v>769</v>
      </c>
      <c r="K330" s="16" t="s">
        <v>770</v>
      </c>
      <c r="L330" s="16" t="s">
        <v>771</v>
      </c>
      <c r="M330" s="18">
        <v>4.9400000000000004</v>
      </c>
      <c r="N330" s="18">
        <v>3.64</v>
      </c>
      <c r="O330" s="18">
        <v>5.3400000000000007</v>
      </c>
      <c r="P330" s="18">
        <v>4.04</v>
      </c>
      <c r="Q330" s="18">
        <v>0.1</v>
      </c>
      <c r="R330" s="18">
        <v>5.1400000000000006</v>
      </c>
      <c r="S330" s="18">
        <v>3.8400000000000003</v>
      </c>
      <c r="T330" s="18">
        <v>0.2</v>
      </c>
      <c r="U330" s="18">
        <v>0</v>
      </c>
      <c r="V330" s="18">
        <v>0</v>
      </c>
      <c r="W330" s="18">
        <v>0</v>
      </c>
      <c r="X330" s="18">
        <v>4.9400000000000004</v>
      </c>
      <c r="Y330" s="18">
        <v>3.6</v>
      </c>
      <c r="Z330" s="20">
        <f t="shared" si="1211"/>
        <v>2.2000000000000002</v>
      </c>
      <c r="AA330" s="18">
        <v>0.22</v>
      </c>
      <c r="AB330" s="18">
        <v>0</v>
      </c>
      <c r="AC330" s="18">
        <v>0</v>
      </c>
      <c r="AD330" s="18">
        <v>0</v>
      </c>
      <c r="AE330" s="18">
        <v>0</v>
      </c>
      <c r="AF330" s="18">
        <v>0</v>
      </c>
      <c r="AG330" s="18">
        <v>4.5</v>
      </c>
      <c r="AH330" s="18">
        <v>3.2</v>
      </c>
      <c r="AI330" s="20">
        <f t="shared" si="1212"/>
        <v>2.35</v>
      </c>
      <c r="AJ330" s="18">
        <v>0</v>
      </c>
      <c r="AK330" s="18">
        <v>0</v>
      </c>
      <c r="AL330" s="20">
        <f t="shared" si="1213"/>
        <v>0</v>
      </c>
      <c r="AM330" s="18">
        <v>4.9400000000000004</v>
      </c>
      <c r="AN330" s="18">
        <v>3.2</v>
      </c>
      <c r="AO330" s="18">
        <v>0.15</v>
      </c>
      <c r="AP330" s="18">
        <v>0.22</v>
      </c>
      <c r="AQ330" s="18">
        <v>4.9400000000000004</v>
      </c>
      <c r="AR330" s="18">
        <v>3.4200000000000004</v>
      </c>
      <c r="AS330" s="18">
        <v>0.12</v>
      </c>
      <c r="AT330" s="18">
        <v>0.11</v>
      </c>
      <c r="AU330" s="18">
        <v>0</v>
      </c>
      <c r="AV330" s="18">
        <v>1</v>
      </c>
      <c r="AW330" s="18">
        <v>0</v>
      </c>
      <c r="AX330" s="18">
        <v>0</v>
      </c>
      <c r="AY330" s="18">
        <v>0</v>
      </c>
      <c r="AZ330" s="18">
        <v>0</v>
      </c>
      <c r="BA330" s="18">
        <v>0</v>
      </c>
      <c r="BB330" s="18">
        <v>0</v>
      </c>
      <c r="BC330" s="18">
        <v>0</v>
      </c>
      <c r="BD330" s="18">
        <v>0</v>
      </c>
      <c r="BE330" s="18">
        <v>2</v>
      </c>
      <c r="BF330" s="18">
        <v>1</v>
      </c>
      <c r="BG330" s="18">
        <v>0</v>
      </c>
      <c r="BH330" s="18">
        <v>0</v>
      </c>
      <c r="BI330" s="18">
        <v>0</v>
      </c>
      <c r="BJ330" s="18">
        <v>0</v>
      </c>
      <c r="BK330" s="18">
        <v>0</v>
      </c>
      <c r="BL330" s="18">
        <v>0</v>
      </c>
      <c r="BM330" s="18">
        <v>0</v>
      </c>
      <c r="BN330" s="18">
        <v>0</v>
      </c>
      <c r="BO330" s="18">
        <v>0</v>
      </c>
      <c r="BP330" s="18">
        <v>2</v>
      </c>
      <c r="BQ330" s="18">
        <v>0</v>
      </c>
      <c r="BR330" s="18">
        <v>0</v>
      </c>
      <c r="BS330" s="18">
        <v>0</v>
      </c>
      <c r="BT330" s="18">
        <v>0</v>
      </c>
      <c r="BU330" s="18">
        <v>0</v>
      </c>
      <c r="BV330" s="18">
        <v>0</v>
      </c>
      <c r="BW330" s="18">
        <v>0</v>
      </c>
      <c r="BX330" s="18">
        <v>0</v>
      </c>
      <c r="BY330" s="18">
        <v>0</v>
      </c>
      <c r="BZ330" s="18">
        <v>0</v>
      </c>
      <c r="CA330" s="16" t="e">
        <f>_xlfn.IFNA(IF(RIGHT(D330,2)="=G",0,INDEX(#REF!,MATCH(E330,#REF!,0))),0)</f>
        <v>#REF!</v>
      </c>
      <c r="CB330" s="16"/>
      <c r="CC330" s="18"/>
      <c r="CD330" s="18"/>
      <c r="CE330" s="18"/>
      <c r="CF330" s="18"/>
      <c r="CG330" s="18"/>
      <c r="CH330" s="18"/>
      <c r="CI330" s="16" t="s">
        <v>98</v>
      </c>
      <c r="CJ330" s="18">
        <v>0</v>
      </c>
      <c r="CK330" s="20">
        <f t="shared" si="1080"/>
        <v>2.81</v>
      </c>
      <c r="CL330" s="20">
        <f t="shared" si="1214"/>
        <v>2.81</v>
      </c>
      <c r="CM330" s="18">
        <v>49.76</v>
      </c>
      <c r="CN330" s="18">
        <v>42.52</v>
      </c>
      <c r="CO330" s="18">
        <v>41.681000000000004</v>
      </c>
      <c r="CP330" s="22">
        <f t="shared" si="1081"/>
        <v>42.52</v>
      </c>
      <c r="CQ330" s="22">
        <f t="shared" si="1082"/>
        <v>39.71</v>
      </c>
      <c r="CR330" s="22">
        <f t="shared" si="1215"/>
        <v>2.81</v>
      </c>
      <c r="CS330" s="22">
        <f t="shared" si="1083"/>
        <v>39.809999999999995</v>
      </c>
      <c r="CT330" s="22">
        <f t="shared" si="1084"/>
        <v>40.01</v>
      </c>
      <c r="CU330" s="18">
        <v>40.01</v>
      </c>
      <c r="CV330" s="22">
        <f t="shared" si="1216"/>
        <v>2.2000000000000002</v>
      </c>
      <c r="CW330" s="22">
        <f t="shared" si="1085"/>
        <v>0</v>
      </c>
      <c r="CX330" s="22">
        <f t="shared" si="1086"/>
        <v>0</v>
      </c>
      <c r="CY330" s="22">
        <f t="shared" si="1087"/>
        <v>42.25</v>
      </c>
      <c r="CZ330" s="22">
        <f t="shared" si="1088"/>
        <v>42.4</v>
      </c>
      <c r="DA330" s="18">
        <v>42.52</v>
      </c>
      <c r="DB330" s="20">
        <f t="shared" si="1217"/>
        <v>2.81</v>
      </c>
      <c r="DC330" s="20">
        <f t="shared" si="1218"/>
        <v>0</v>
      </c>
      <c r="DD330" s="20">
        <f t="shared" si="1219"/>
        <v>2.81</v>
      </c>
      <c r="DE330" s="20">
        <f t="shared" si="1089"/>
        <v>0.1</v>
      </c>
      <c r="DF330" s="20">
        <f t="shared" si="1090"/>
        <v>0.2</v>
      </c>
      <c r="DG330" s="20">
        <f t="shared" si="1091"/>
        <v>2.4700000000000002</v>
      </c>
      <c r="DH330" s="20">
        <f t="shared" si="1092"/>
        <v>0</v>
      </c>
      <c r="DI330" s="20">
        <f t="shared" si="1093"/>
        <v>0</v>
      </c>
      <c r="DJ330" s="20">
        <f t="shared" si="1094"/>
        <v>0</v>
      </c>
      <c r="DK330" s="20">
        <f t="shared" si="1220"/>
        <v>2.7700000000000005</v>
      </c>
      <c r="DL330" s="20">
        <f t="shared" si="1221"/>
        <v>0</v>
      </c>
      <c r="DM330" s="20">
        <f t="shared" si="1222"/>
        <v>3.9999999999999591E-2</v>
      </c>
      <c r="DN330" s="20">
        <f t="shared" si="1223"/>
        <v>0</v>
      </c>
      <c r="DO330" s="18">
        <v>4.24</v>
      </c>
      <c r="DP330" s="18">
        <v>0</v>
      </c>
      <c r="DQ330" s="18">
        <v>1</v>
      </c>
      <c r="DR330" s="18">
        <v>1</v>
      </c>
      <c r="DS330" s="25">
        <f t="shared" si="1224"/>
        <v>4.24</v>
      </c>
      <c r="DT330" s="25">
        <f t="shared" si="1225"/>
        <v>0</v>
      </c>
      <c r="DU330" s="25">
        <f t="shared" si="1226"/>
        <v>11.91</v>
      </c>
      <c r="DV330" s="25">
        <f t="shared" si="1227"/>
        <v>0</v>
      </c>
      <c r="DW330" s="25">
        <f t="shared" si="1228"/>
        <v>11.91</v>
      </c>
      <c r="DX330" s="25">
        <f t="shared" si="1229"/>
        <v>0</v>
      </c>
      <c r="DY330" s="25">
        <f t="shared" si="1230"/>
        <v>0</v>
      </c>
      <c r="DZ330" s="25">
        <f t="shared" si="1231"/>
        <v>0</v>
      </c>
      <c r="EA330" s="25">
        <f t="shared" si="1232"/>
        <v>0</v>
      </c>
      <c r="EB330" s="25">
        <f t="shared" si="1233"/>
        <v>0</v>
      </c>
      <c r="EC330" s="25">
        <f t="shared" si="1234"/>
        <v>0</v>
      </c>
      <c r="ED330" s="25">
        <f t="shared" si="1235"/>
        <v>0</v>
      </c>
      <c r="EE330" s="25">
        <f t="shared" si="1235"/>
        <v>0</v>
      </c>
      <c r="EF330" s="25">
        <f t="shared" si="1236"/>
        <v>0</v>
      </c>
      <c r="EG330" s="25">
        <f t="shared" si="1237"/>
        <v>0</v>
      </c>
      <c r="EH330" s="25">
        <f t="shared" si="1237"/>
        <v>0</v>
      </c>
      <c r="EI330" s="25">
        <f t="shared" si="1238"/>
        <v>0</v>
      </c>
      <c r="EJ330" s="18"/>
      <c r="EK330" s="18"/>
      <c r="EL330" s="18"/>
      <c r="EM330" s="18"/>
      <c r="EN330" s="16"/>
      <c r="EO330" s="16"/>
      <c r="EP330" s="16">
        <f>IF(OR(EN330="Cống tròn",EN330="Cống hộp",EN330="Ống nhựa"),INDEX(#REF!,MATCH(E330,#REF!,0)),IF(OR(EN330="Rãnh xây",EN330="Rãnh bê tông"),INDEX(#REF!,MATCH(E330,#REF!,0)),0))</f>
        <v>0</v>
      </c>
      <c r="EQ330" s="18"/>
      <c r="ER330" s="18"/>
      <c r="ES330" s="25">
        <f t="shared" si="1239"/>
        <v>0</v>
      </c>
      <c r="ET330" s="1" t="str">
        <f>_xlfn.IFNA(IF(EN330="Cống tròn",INDEX(#REF!,MATCH(E330,#REF!,0)),IF(EN330="Cống hộp",INDEX(#REF!,MATCH(E330,#REF!,0)),EU330&amp;" ,"&amp;EV330)),0)</f>
        <v xml:space="preserve"> ,</v>
      </c>
      <c r="EU330" s="16"/>
      <c r="EV330" s="16"/>
      <c r="EW330" s="16" t="e">
        <f>_xlfn.IFNA(INDEX(#REF!,MATCH(E330,#REF!,0)),0)</f>
        <v>#REF!</v>
      </c>
      <c r="EX330" s="16"/>
      <c r="EY330" s="18">
        <v>0</v>
      </c>
      <c r="EZ330" s="18">
        <v>0</v>
      </c>
      <c r="FA330" s="18">
        <v>0</v>
      </c>
      <c r="FB330" s="18">
        <v>0</v>
      </c>
      <c r="FC330" s="18">
        <v>0</v>
      </c>
      <c r="FD330" s="25">
        <f t="shared" si="1095"/>
        <v>0</v>
      </c>
      <c r="FE330" s="25">
        <f t="shared" si="1240"/>
        <v>0</v>
      </c>
      <c r="FF330" s="18">
        <v>0</v>
      </c>
      <c r="FG330" s="18">
        <v>0</v>
      </c>
      <c r="FH330" s="18">
        <v>0</v>
      </c>
      <c r="FI330" s="25">
        <f t="shared" si="1241"/>
        <v>0</v>
      </c>
      <c r="FJ330" s="18">
        <v>0</v>
      </c>
      <c r="FK330" s="18">
        <v>0</v>
      </c>
      <c r="FL330" s="18">
        <v>0</v>
      </c>
      <c r="FM330" s="18">
        <v>0</v>
      </c>
      <c r="FN330" s="18">
        <v>0</v>
      </c>
      <c r="FO330" s="25">
        <f t="shared" si="1242"/>
        <v>0</v>
      </c>
      <c r="FP330" s="18">
        <v>0</v>
      </c>
      <c r="FQ330" s="18">
        <v>0</v>
      </c>
      <c r="FR330" s="25">
        <f t="shared" si="1096"/>
        <v>0</v>
      </c>
      <c r="FS330" s="25">
        <f t="shared" si="1097"/>
        <v>0</v>
      </c>
      <c r="FT330" s="25">
        <f t="shared" si="1098"/>
        <v>0</v>
      </c>
      <c r="FU330" s="25">
        <f t="shared" si="1099"/>
        <v>0</v>
      </c>
      <c r="FV330" s="25" t="str">
        <f t="shared" si="1243"/>
        <v>Đủ</v>
      </c>
      <c r="FW330" s="25">
        <f t="shared" si="1244"/>
        <v>0</v>
      </c>
      <c r="FX330" s="16"/>
      <c r="FY330" s="16"/>
      <c r="FZ330" s="16"/>
      <c r="GA330" s="16"/>
      <c r="GB330" s="19">
        <v>0</v>
      </c>
      <c r="GC330" s="19">
        <v>0</v>
      </c>
      <c r="GD330" s="19">
        <v>0</v>
      </c>
      <c r="GE330" s="19">
        <v>0</v>
      </c>
      <c r="GF330" s="19">
        <v>0</v>
      </c>
      <c r="GG330" s="19">
        <v>0</v>
      </c>
      <c r="GH330" s="19">
        <v>0</v>
      </c>
      <c r="GI330" s="19">
        <v>0</v>
      </c>
      <c r="GJ330" s="19">
        <v>0</v>
      </c>
      <c r="GK330" s="19">
        <v>0</v>
      </c>
      <c r="GL330" s="25">
        <f t="shared" si="1100"/>
        <v>0</v>
      </c>
      <c r="GM330" s="25">
        <f t="shared" si="1245"/>
        <v>0</v>
      </c>
      <c r="GN330" s="19">
        <v>0</v>
      </c>
      <c r="GO330" s="19">
        <v>0</v>
      </c>
      <c r="GP330" s="19">
        <v>0</v>
      </c>
      <c r="GQ330" s="19">
        <v>0</v>
      </c>
      <c r="GR330" s="1" t="e">
        <f>_xlfn.IFNA(INDEX(#REF!,MATCH(E330,#REF!,0)),0)</f>
        <v>#REF!</v>
      </c>
      <c r="GS330" s="16"/>
      <c r="GT330" s="18">
        <v>0</v>
      </c>
      <c r="GU330" s="18">
        <v>0</v>
      </c>
      <c r="GV330" s="18">
        <v>0</v>
      </c>
      <c r="GW330" s="18">
        <v>0</v>
      </c>
      <c r="GX330" s="25">
        <f t="shared" si="1101"/>
        <v>0</v>
      </c>
      <c r="GY330" s="25">
        <f t="shared" si="1102"/>
        <v>0</v>
      </c>
      <c r="GZ330" s="25">
        <f t="shared" si="1246"/>
        <v>0</v>
      </c>
      <c r="HA330" s="1" t="e" cm="1">
        <f t="array" ref="HA330">INDEX(#REF!,MATCH(EJ330&amp;EK330&amp;HD330&amp;HE330&amp;HF330,#REF!&amp;#REF!&amp;#REF!&amp;#REF!&amp;#REF!,0))</f>
        <v>#REF!</v>
      </c>
      <c r="HB330" s="16"/>
      <c r="HC330" s="25">
        <f t="shared" si="1247"/>
        <v>0</v>
      </c>
      <c r="HD330" s="18">
        <v>0</v>
      </c>
      <c r="HE330" s="18">
        <v>0</v>
      </c>
      <c r="HF330" s="18">
        <v>0</v>
      </c>
      <c r="HG330" s="1" t="e" cm="1">
        <f t="array" ref="HG330">INDEX(#REF!,MATCH(EJ330&amp;EK330&amp;HJ330&amp;HK330&amp;HL330,#REF!&amp;#REF!&amp;#REF!&amp;#REF!&amp;#REF!,0))</f>
        <v>#REF!</v>
      </c>
      <c r="HH330" s="16"/>
      <c r="HI330" s="25">
        <f t="shared" si="1248"/>
        <v>0</v>
      </c>
      <c r="HJ330" s="25">
        <f t="shared" si="1249"/>
        <v>0</v>
      </c>
      <c r="HK330" s="19">
        <v>0</v>
      </c>
      <c r="HL330" s="19">
        <v>0</v>
      </c>
      <c r="HM330" s="18">
        <v>0.01</v>
      </c>
      <c r="HN330" s="18">
        <v>1</v>
      </c>
      <c r="HO330" s="25">
        <f t="shared" si="1250"/>
        <v>0</v>
      </c>
      <c r="HP330" s="25">
        <f t="shared" si="1251"/>
        <v>0</v>
      </c>
      <c r="HQ330" s="25">
        <f t="shared" si="1252"/>
        <v>0</v>
      </c>
      <c r="HR330" s="25">
        <f t="shared" si="1253"/>
        <v>0</v>
      </c>
      <c r="HS330" s="25">
        <f t="shared" si="1254"/>
        <v>0</v>
      </c>
      <c r="HT330" s="19">
        <v>0</v>
      </c>
      <c r="HU330" s="19">
        <v>0</v>
      </c>
      <c r="HV330" s="19">
        <v>0</v>
      </c>
      <c r="HW330" s="25">
        <f t="shared" si="1255"/>
        <v>0</v>
      </c>
      <c r="HX330" s="19">
        <v>0</v>
      </c>
      <c r="HY330" s="19">
        <v>0</v>
      </c>
      <c r="HZ330" s="18">
        <v>0</v>
      </c>
      <c r="IA330" s="20">
        <f>ROUND(IF(EN330="Cống tròn",IF(EN330="Cống tròn",IF(EU330="Không có móng",IQ330-FF330,IF(EU330="Đế",IP330-FN330,IF(OR(EU330="Móng bê tông",EU330="Móng bê tông kết hợp đế"),II330-FJ330,0))),0),IF(EN330="Cống hộp",IF(AND(EN330="Cống hộp",EU330="Không có móng"),IQ330-GF330,IF(AND(EN330="Cống hộp",EU330="Móng bê tông"),IJ330-GB330,0)),IF(OR(EN330="Rãnh xây",EN330="Rãnh bê tông"),IF(OR(EN330="Rãnh xây",EN330="Rãnh bê tông"),IK330-GB330,0),IF(EN330="Ống nhựa",IF(AND(EN330="Ống nhựa",EU330="Không đắp cát"),IQ330-HT330,IF(AND(EN330="Ống nhựa",EU330="Đắp cát"),IH330-HX330,0)),IF(EN330="Rãnh thang",IF(EN330="Rãnh thang",IF(EU330="Móng bê tông",#REF!-#REF!,IQ330),0),0))))),2)</f>
        <v>0</v>
      </c>
      <c r="IB330" s="20">
        <f t="shared" si="1256"/>
        <v>0</v>
      </c>
      <c r="IC330" s="20">
        <f t="shared" si="1103"/>
        <v>0</v>
      </c>
      <c r="ID330" s="20">
        <f t="shared" si="1104"/>
        <v>0</v>
      </c>
      <c r="IE330" s="20">
        <f t="shared" si="1105"/>
        <v>0</v>
      </c>
      <c r="IF330" s="20">
        <f t="shared" si="1106"/>
        <v>0</v>
      </c>
      <c r="IG330" s="20">
        <f>IF(EN330="Rãnh thang",IF(AND(EN330="Rãnh thang",EU330="Móng bê tông"),IQ330-#REF!,0),IF(EN330="Ống nhựa",IF(AND(EN330="Ống nhựa",EU330="Đắp cát"),IQ330-HT330,0),IF(EN330="Cống tròn",IF(EN330="Cống tròn",IF(OR(EU330="Móng bê tông",EU330="Móng bê tông kết hợp đế"),IM330-FL330,0),0),IF(EN330="Cống hộp",IF(AND(EN330="Cống hộp",EU330="Móng bê tông"),IN330-GD330,0),IF(OR(EN330="Rãnh xây",EN330="Rãnh bê tông"),IF(AND(EN330="Rãnh xây",EU330="Móng bê tông"),IO330-GD330,IF(AND(EN330="Rãnh bê tông",EU330="Móng bê tông"),IO330-GD330,0)),0)))))</f>
        <v>0</v>
      </c>
      <c r="IH330" s="20">
        <f t="shared" si="1107"/>
        <v>0</v>
      </c>
      <c r="II330" s="20">
        <f t="shared" si="1108"/>
        <v>0</v>
      </c>
      <c r="IJ330" s="20">
        <f t="shared" si="1109"/>
        <v>0</v>
      </c>
      <c r="IK330" s="20">
        <f t="shared" si="1110"/>
        <v>0</v>
      </c>
      <c r="IL330" s="20">
        <f t="shared" si="1111"/>
        <v>0</v>
      </c>
      <c r="IM330" s="20">
        <f t="shared" si="1112"/>
        <v>0</v>
      </c>
      <c r="IN330" s="20">
        <f t="shared" si="1113"/>
        <v>0</v>
      </c>
      <c r="IO330" s="20">
        <f t="shared" si="1114"/>
        <v>0</v>
      </c>
      <c r="IP330" s="20">
        <f t="shared" si="1115"/>
        <v>0</v>
      </c>
      <c r="IQ330" s="18">
        <v>0</v>
      </c>
      <c r="IR330" s="25">
        <f t="shared" si="1257"/>
        <v>0</v>
      </c>
      <c r="IS330" s="25">
        <f t="shared" si="1116"/>
        <v>0</v>
      </c>
      <c r="IT330" s="25">
        <f t="shared" si="1117"/>
        <v>0</v>
      </c>
      <c r="IU330" s="25">
        <f>ROUND(IF(EN330="Cống tròn",IF(EN330="Cống tròn",IV330+FF330,0),IF(EN330="Cống hộp",IF(EN330="Cống hộp",IV330+GP330,0),IF(OR(EN330="Rãnh xây",EN330="Rãnh bê tông"),IF(OR(EN330="Rãnh xây",EN330="Rãnh bê tông"),IV330+GP330,0),IF(EN330="ống nhựa",IF(EN330="Ống nhựa",IV330+HT330,0),IF(EN330="Rãnh thang",IF(EN330="Rãnh thang",IQ330+#REF!,0),0))))),2)</f>
        <v>0</v>
      </c>
      <c r="IV330" s="18">
        <v>0</v>
      </c>
      <c r="IW330" s="25">
        <f t="shared" si="1118"/>
        <v>0</v>
      </c>
      <c r="IX330" s="25">
        <f t="shared" si="1119"/>
        <v>0</v>
      </c>
      <c r="IY330" s="25">
        <f t="shared" si="1120"/>
        <v>0</v>
      </c>
      <c r="IZ330" s="25">
        <f t="shared" si="1121"/>
        <v>0</v>
      </c>
      <c r="JA330" s="25">
        <f t="shared" si="1122"/>
        <v>0</v>
      </c>
      <c r="JB330" s="18">
        <v>0</v>
      </c>
      <c r="JC330" s="20">
        <f>ROUND(IF(EN330="Cống tròn",IF(EN330="Cống tròn",IF(EU330="Không có móng",JS330-FF330,IF(EU330="Đế",JR330-FN330,IF(OR(EU330="Móng bê tông",EU330="Móng bê tông kết hợp đế"),JK330-FJ330,0))),0),IF(EN330="Cống hộp",IF(AND(EN330="Cống hộp",EU330="Không có móng"),JS330-GF330,IF(AND(EN330="Cống hộp",EU330="Móng bê tông"),JL330-GB330,0)),IF(OR(EN330="Rãnh xây",EN330="Rãnh bê tông"),IF(OR(EN330="Rãnh xây",EN330="Rãnh bê tông"),JM330-GB330,0),IF(EN330="Ống nhựa",IF(AND(EN330="Ống nhựa",EU330="Không đắp cát"),JS330-HT330,IF(AND(EN330="Ống nhựa",EU330="Đắp cát"),JJ330-HX330,0)),IF(EN330="Rãnh thang",IF(EN330="Rãnh thang",IF(EU330="Móng bê tông",#REF!-#REF!,JS330),0),0))))),2)</f>
        <v>0</v>
      </c>
      <c r="JD330" s="20">
        <f t="shared" si="1258"/>
        <v>0</v>
      </c>
      <c r="JE330" s="20">
        <f t="shared" si="1123"/>
        <v>0</v>
      </c>
      <c r="JF330" s="20">
        <f t="shared" si="1124"/>
        <v>0</v>
      </c>
      <c r="JG330" s="20">
        <f t="shared" si="1125"/>
        <v>0</v>
      </c>
      <c r="JH330" s="20">
        <f t="shared" si="1126"/>
        <v>0</v>
      </c>
      <c r="JI330" s="20">
        <f>IF(EN330="Rãnh thang",IF(AND(EN330="Rãnh thang",EU330="Móng bê tông"),JS330-#REF!,0),IF(EN330="Ống nhựa",IF(AND(EN330="Ống nhựa",EU330="Đắp cát"),JS330-HT330,0),IF(EN330="Cống tròn",IF(EN330="Cống tròn",IF(OR(EU330="Móng bê tông",EU330="Móng bê tông kết hợp đế"),JO330-FL330,0),0),IF(EN330="Cống hộp",IF(AND(EN330="Cống hộp",EU330="Móng bê tông"),JP330-GD330,0),IF(OR(EN330="Rãnh xây",EN330="Rãnh bê tông"),IF(AND(EN330="Rãnh xây",EU330="Móng bê tông"),JQ330-GD330,IF(AND(EN330="Rãnh bê tông",EU330="Móng bê tông"),JQ330-GD330,0)),0)))))</f>
        <v>0</v>
      </c>
      <c r="JJ330" s="20">
        <f t="shared" si="1127"/>
        <v>0</v>
      </c>
      <c r="JK330" s="20">
        <f t="shared" si="1128"/>
        <v>0</v>
      </c>
      <c r="JL330" s="20">
        <f t="shared" si="1129"/>
        <v>0</v>
      </c>
      <c r="JM330" s="20">
        <f t="shared" si="1130"/>
        <v>0</v>
      </c>
      <c r="JN330" s="20">
        <f t="shared" si="1131"/>
        <v>0</v>
      </c>
      <c r="JO330" s="20">
        <f t="shared" si="1132"/>
        <v>0</v>
      </c>
      <c r="JP330" s="20">
        <f t="shared" si="1133"/>
        <v>0</v>
      </c>
      <c r="JQ330" s="20">
        <f t="shared" si="1134"/>
        <v>0</v>
      </c>
      <c r="JR330" s="20">
        <f t="shared" si="1135"/>
        <v>0</v>
      </c>
      <c r="JS330" s="26">
        <v>0</v>
      </c>
      <c r="JT330" s="25">
        <f t="shared" si="1259"/>
        <v>0</v>
      </c>
      <c r="JU330" s="25">
        <f t="shared" si="1136"/>
        <v>0</v>
      </c>
      <c r="JV330" s="25">
        <f t="shared" si="1137"/>
        <v>0</v>
      </c>
      <c r="JW330" s="25">
        <f>ROUND(IF(EN330="Cống tròn",IF(EN330="Cống tròn",JX330+FF330,0),IF(EN330="Cống hộp",IF(EN330="Cống hộp",JX330+GP330,0),IF(OR(EN330="Rãnh xây",EN330="Rãnh bê tông"),IF(OR(EN330="Rãnh xây",EN330="Rãnh bê tông"),JX330+GP330,0),IF(EN330="ống nhựa",IF(EN330="Ống nhựa",JX330+HT330,0),IF(EN330="Rãnh thang",IF(EN330="Rãnh thang",JS330+#REF!,0),0))))),2)</f>
        <v>0</v>
      </c>
      <c r="JX330" s="27">
        <v>0</v>
      </c>
      <c r="JY330" s="25">
        <f t="shared" si="1138"/>
        <v>0</v>
      </c>
      <c r="JZ330" s="25">
        <f t="shared" si="1139"/>
        <v>0</v>
      </c>
      <c r="KA330" s="25">
        <f t="shared" si="1140"/>
        <v>0</v>
      </c>
      <c r="KB330" s="25">
        <f t="shared" si="1141"/>
        <v>0</v>
      </c>
      <c r="KC330" s="25">
        <f t="shared" si="1142"/>
        <v>0</v>
      </c>
      <c r="KD330" s="28" t="s">
        <v>98</v>
      </c>
      <c r="KE330" s="27">
        <v>0</v>
      </c>
      <c r="KF330" s="25">
        <f t="shared" si="1143"/>
        <v>0</v>
      </c>
      <c r="KG330" s="25">
        <f t="shared" si="1260"/>
        <v>0</v>
      </c>
      <c r="KH330" s="27">
        <v>0</v>
      </c>
      <c r="KI330" s="25">
        <f t="shared" si="1144"/>
        <v>0</v>
      </c>
      <c r="KJ330" s="25">
        <f t="shared" si="1261"/>
        <v>0</v>
      </c>
      <c r="KK330" s="25">
        <f t="shared" si="1145"/>
        <v>0</v>
      </c>
      <c r="KL330" s="25">
        <f t="shared" si="1146"/>
        <v>0</v>
      </c>
      <c r="KM330" s="25">
        <f t="shared" si="1262"/>
        <v>0</v>
      </c>
      <c r="KN330" s="25">
        <f t="shared" si="1147"/>
        <v>0</v>
      </c>
      <c r="KO330" s="25">
        <f t="shared" si="1148"/>
        <v>0</v>
      </c>
      <c r="KP330" s="25">
        <f t="shared" si="1263"/>
        <v>0</v>
      </c>
      <c r="KQ330" s="25">
        <f t="shared" si="1149"/>
        <v>0</v>
      </c>
      <c r="KR330" s="25">
        <f t="shared" si="1150"/>
        <v>0</v>
      </c>
      <c r="KS330" s="25">
        <f t="shared" si="1264"/>
        <v>0</v>
      </c>
      <c r="KT330" s="25">
        <f t="shared" si="1151"/>
        <v>0</v>
      </c>
      <c r="KU330" s="25">
        <f t="shared" si="1152"/>
        <v>0</v>
      </c>
      <c r="KV330" s="25">
        <f t="shared" si="1265"/>
        <v>0</v>
      </c>
      <c r="KW330" s="25">
        <f t="shared" si="1079"/>
        <v>0</v>
      </c>
      <c r="KX330" s="25">
        <f t="shared" si="1153"/>
        <v>0</v>
      </c>
      <c r="KY330" s="25">
        <f t="shared" si="1266"/>
        <v>0</v>
      </c>
      <c r="KZ330" s="25">
        <f t="shared" si="1154"/>
        <v>0</v>
      </c>
      <c r="LA330" s="25">
        <f t="shared" si="1155"/>
        <v>0</v>
      </c>
      <c r="LB330" s="25">
        <f t="shared" si="1267"/>
        <v>0</v>
      </c>
      <c r="LC330" s="25">
        <f t="shared" si="1156"/>
        <v>0</v>
      </c>
      <c r="LD330" s="25">
        <f t="shared" si="1157"/>
        <v>0</v>
      </c>
      <c r="LE330" s="25">
        <f t="shared" si="1268"/>
        <v>0</v>
      </c>
      <c r="LF330" s="25">
        <f t="shared" si="1158"/>
        <v>0</v>
      </c>
      <c r="LG330" s="25">
        <f t="shared" si="1159"/>
        <v>0</v>
      </c>
      <c r="LH330" s="25">
        <f t="shared" si="1269"/>
        <v>0</v>
      </c>
      <c r="LI330" s="25">
        <f t="shared" si="1160"/>
        <v>0</v>
      </c>
      <c r="LJ330" s="25">
        <f t="shared" si="1161"/>
        <v>0</v>
      </c>
      <c r="LK330" s="25">
        <f t="shared" si="1270"/>
        <v>0</v>
      </c>
      <c r="LL330" s="25">
        <f t="shared" si="1162"/>
        <v>0</v>
      </c>
      <c r="LM330" s="25">
        <f t="shared" si="1163"/>
        <v>0</v>
      </c>
      <c r="LN330" s="25">
        <f t="shared" si="1271"/>
        <v>0</v>
      </c>
      <c r="LO330" s="25">
        <f t="shared" si="1164"/>
        <v>0</v>
      </c>
      <c r="LP330" s="25">
        <f t="shared" si="1165"/>
        <v>0</v>
      </c>
      <c r="LQ330" s="25">
        <f t="shared" si="1272"/>
        <v>0</v>
      </c>
      <c r="LR330" s="25">
        <f t="shared" si="1166"/>
        <v>0</v>
      </c>
      <c r="LS330" s="25">
        <f t="shared" si="1167"/>
        <v>0</v>
      </c>
      <c r="LT330" s="25">
        <f t="shared" si="1273"/>
        <v>0</v>
      </c>
      <c r="LU330" s="25">
        <f t="shared" si="1168"/>
        <v>0</v>
      </c>
      <c r="LV330" s="25">
        <f t="shared" si="1169"/>
        <v>0</v>
      </c>
      <c r="LW330" s="25">
        <f t="shared" si="1274"/>
        <v>0</v>
      </c>
      <c r="LX330" s="25">
        <f t="shared" si="1170"/>
        <v>0</v>
      </c>
      <c r="LY330" s="25">
        <f t="shared" si="1171"/>
        <v>0</v>
      </c>
      <c r="LZ330" s="25">
        <f t="shared" si="1275"/>
        <v>0</v>
      </c>
      <c r="MA330" s="25">
        <f t="shared" si="1172"/>
        <v>0</v>
      </c>
      <c r="MB330" s="25">
        <f t="shared" si="1173"/>
        <v>0</v>
      </c>
      <c r="MC330" s="25">
        <f t="shared" si="1276"/>
        <v>0</v>
      </c>
      <c r="MD330" s="25">
        <f t="shared" si="1174"/>
        <v>0</v>
      </c>
      <c r="ME330" s="25">
        <f t="shared" si="1175"/>
        <v>0</v>
      </c>
      <c r="MF330" s="25">
        <f t="shared" si="1277"/>
        <v>0</v>
      </c>
      <c r="MG330" s="25">
        <f t="shared" si="1176"/>
        <v>0</v>
      </c>
      <c r="MH330" s="25">
        <f t="shared" si="1177"/>
        <v>0</v>
      </c>
      <c r="MI330" s="25">
        <f t="shared" si="1278"/>
        <v>0</v>
      </c>
      <c r="MJ330" s="25">
        <f t="shared" si="1178"/>
        <v>0</v>
      </c>
      <c r="MK330" s="25">
        <f t="shared" si="1179"/>
        <v>0</v>
      </c>
      <c r="ML330" s="25">
        <f t="shared" si="1279"/>
        <v>0</v>
      </c>
      <c r="MM330" s="25">
        <f t="shared" si="1180"/>
        <v>0</v>
      </c>
      <c r="MN330" s="25">
        <f t="shared" si="1181"/>
        <v>0</v>
      </c>
      <c r="MO330" s="25">
        <f t="shared" si="1280"/>
        <v>0</v>
      </c>
      <c r="MP330" s="25">
        <f t="shared" si="1182"/>
        <v>0</v>
      </c>
      <c r="MQ330" s="25">
        <f t="shared" si="1183"/>
        <v>0</v>
      </c>
      <c r="MR330" s="25">
        <f t="shared" si="1281"/>
        <v>0</v>
      </c>
      <c r="MS330" s="29">
        <v>0</v>
      </c>
      <c r="MT330" s="29">
        <v>0</v>
      </c>
      <c r="MU330" s="29">
        <v>1</v>
      </c>
      <c r="MV330" s="29">
        <v>1</v>
      </c>
      <c r="MW330" s="25">
        <f t="shared" si="1184"/>
        <v>0</v>
      </c>
      <c r="MX330" s="25">
        <f t="shared" si="1185"/>
        <v>0</v>
      </c>
      <c r="MY330" s="25">
        <f t="shared" si="1186"/>
        <v>0</v>
      </c>
      <c r="MZ330" s="25">
        <f t="shared" si="1187"/>
        <v>0</v>
      </c>
      <c r="NA330" s="25">
        <f t="shared" si="1188"/>
        <v>0</v>
      </c>
      <c r="NB330" s="25">
        <f t="shared" si="1189"/>
        <v>0</v>
      </c>
      <c r="NC330" s="25">
        <f t="shared" si="1190"/>
        <v>0</v>
      </c>
      <c r="ND330" s="25">
        <f t="shared" si="1191"/>
        <v>0</v>
      </c>
      <c r="NE330" s="25">
        <f t="shared" si="1282"/>
        <v>0</v>
      </c>
      <c r="NF330" s="25">
        <f t="shared" si="1282"/>
        <v>0</v>
      </c>
      <c r="NG330" s="25">
        <f t="shared" si="1282"/>
        <v>0</v>
      </c>
      <c r="NH330" s="25">
        <f t="shared" si="1282"/>
        <v>0</v>
      </c>
      <c r="NI330" s="25">
        <f t="shared" si="1192"/>
        <v>0</v>
      </c>
      <c r="NJ330" s="25">
        <f t="shared" si="1193"/>
        <v>0</v>
      </c>
      <c r="NK330" s="25">
        <f t="shared" si="1194"/>
        <v>0</v>
      </c>
      <c r="NL330" s="25">
        <f t="shared" si="1195"/>
        <v>0</v>
      </c>
      <c r="NM330" s="25">
        <f t="shared" si="1196"/>
        <v>0</v>
      </c>
      <c r="NN330" s="25">
        <f t="shared" si="1283"/>
        <v>0</v>
      </c>
      <c r="NO330" s="25">
        <f t="shared" si="1197"/>
        <v>0</v>
      </c>
      <c r="NP330" s="25">
        <f t="shared" si="1198"/>
        <v>0</v>
      </c>
      <c r="NQ330" s="25">
        <f t="shared" si="1284"/>
        <v>0</v>
      </c>
      <c r="NR330" s="25">
        <f t="shared" si="1199"/>
        <v>0</v>
      </c>
      <c r="NS330" s="25">
        <f t="shared" si="1200"/>
        <v>0</v>
      </c>
      <c r="NT330" s="25">
        <f t="shared" si="1285"/>
        <v>0</v>
      </c>
      <c r="NU330" s="25">
        <f t="shared" si="1201"/>
        <v>0</v>
      </c>
      <c r="NV330" s="25">
        <f t="shared" si="1202"/>
        <v>0</v>
      </c>
      <c r="NW330" s="25">
        <f t="shared" si="1286"/>
        <v>0</v>
      </c>
      <c r="NX330" s="25">
        <f t="shared" si="1287"/>
        <v>0</v>
      </c>
      <c r="NY330" s="25">
        <f t="shared" si="1287"/>
        <v>0</v>
      </c>
      <c r="NZ330" s="25">
        <f t="shared" si="1288"/>
        <v>0</v>
      </c>
      <c r="OA330" s="25">
        <f t="shared" si="1289"/>
        <v>0</v>
      </c>
      <c r="OB330" s="25">
        <f t="shared" si="1289"/>
        <v>0</v>
      </c>
      <c r="OC330" s="25">
        <f t="shared" si="1290"/>
        <v>0</v>
      </c>
      <c r="OD330" s="25">
        <f t="shared" si="1291"/>
        <v>0</v>
      </c>
      <c r="OE330" s="25">
        <f t="shared" si="1291"/>
        <v>0</v>
      </c>
      <c r="OF330" s="25">
        <f t="shared" si="1291"/>
        <v>0</v>
      </c>
      <c r="OG330" s="25">
        <f t="shared" si="1203"/>
        <v>0</v>
      </c>
      <c r="OH330" s="25">
        <f t="shared" si="1204"/>
        <v>0</v>
      </c>
      <c r="OI330" s="25">
        <f t="shared" si="1205"/>
        <v>0</v>
      </c>
      <c r="OJ330" s="25">
        <f t="shared" si="1206"/>
        <v>0</v>
      </c>
      <c r="OK330" s="25">
        <f t="shared" si="1207"/>
        <v>0</v>
      </c>
      <c r="OL330" s="25">
        <f t="shared" si="1208"/>
        <v>0</v>
      </c>
      <c r="OM330" s="25">
        <f t="shared" si="1292"/>
        <v>0</v>
      </c>
      <c r="ON330" s="25">
        <f t="shared" si="1292"/>
        <v>0</v>
      </c>
      <c r="OO330" s="25">
        <f t="shared" si="1292"/>
        <v>0</v>
      </c>
      <c r="OP330" s="25">
        <f t="shared" si="1209"/>
        <v>0</v>
      </c>
      <c r="OQ330" s="25">
        <f t="shared" si="1210"/>
        <v>0</v>
      </c>
      <c r="OR330" s="25">
        <f t="shared" si="1293"/>
        <v>0</v>
      </c>
      <c r="OS330" s="19">
        <v>536002.93799999997</v>
      </c>
      <c r="OT330" s="19">
        <v>2371535.9709999999</v>
      </c>
    </row>
    <row r="331" spans="1:410" ht="33" customHeight="1" x14ac:dyDescent="0.25">
      <c r="A331" s="18"/>
      <c r="B331" s="18" t="s">
        <v>959</v>
      </c>
      <c r="C331" s="18">
        <v>733.82</v>
      </c>
      <c r="D331" s="16" t="e">
        <f>_xlfn.IFNA(INDEX(#REF!,MATCH(E331,#REF!,0)),0)</f>
        <v>#REF!</v>
      </c>
      <c r="E331" s="18" t="s">
        <v>1154</v>
      </c>
      <c r="F331" s="16" t="s">
        <v>765</v>
      </c>
      <c r="G331" s="16" t="s">
        <v>766</v>
      </c>
      <c r="H331" s="16" t="s">
        <v>767</v>
      </c>
      <c r="I331" s="16" t="s">
        <v>768</v>
      </c>
      <c r="J331" s="16" t="s">
        <v>769</v>
      </c>
      <c r="K331" s="16" t="s">
        <v>770</v>
      </c>
      <c r="L331" s="16" t="s">
        <v>771</v>
      </c>
      <c r="M331" s="18">
        <v>1.64</v>
      </c>
      <c r="N331" s="18">
        <v>1.94</v>
      </c>
      <c r="O331" s="18">
        <v>2.04</v>
      </c>
      <c r="P331" s="18">
        <v>2.34</v>
      </c>
      <c r="Q331" s="18">
        <v>0.1</v>
      </c>
      <c r="R331" s="18">
        <v>1.8399999999999999</v>
      </c>
      <c r="S331" s="18">
        <v>2.14</v>
      </c>
      <c r="T331" s="18">
        <v>0.2</v>
      </c>
      <c r="U331" s="18">
        <v>0</v>
      </c>
      <c r="V331" s="18">
        <v>0</v>
      </c>
      <c r="W331" s="18">
        <v>0</v>
      </c>
      <c r="X331" s="18">
        <v>1.64</v>
      </c>
      <c r="Y331" s="18">
        <v>1.9</v>
      </c>
      <c r="Z331" s="20">
        <f t="shared" si="1211"/>
        <v>1.7</v>
      </c>
      <c r="AA331" s="18">
        <v>0.22</v>
      </c>
      <c r="AB331" s="18">
        <v>0</v>
      </c>
      <c r="AC331" s="18">
        <v>0</v>
      </c>
      <c r="AD331" s="18">
        <v>0</v>
      </c>
      <c r="AE331" s="18">
        <v>0</v>
      </c>
      <c r="AF331" s="18">
        <v>0</v>
      </c>
      <c r="AG331" s="18">
        <v>1.2</v>
      </c>
      <c r="AH331" s="18">
        <v>1.5</v>
      </c>
      <c r="AI331" s="20">
        <f t="shared" si="1212"/>
        <v>1.8499999999999999</v>
      </c>
      <c r="AJ331" s="18">
        <v>0</v>
      </c>
      <c r="AK331" s="18">
        <v>0</v>
      </c>
      <c r="AL331" s="20">
        <f t="shared" si="1213"/>
        <v>0</v>
      </c>
      <c r="AM331" s="18">
        <v>1.64</v>
      </c>
      <c r="AN331" s="18">
        <v>1.5</v>
      </c>
      <c r="AO331" s="18">
        <v>0.15</v>
      </c>
      <c r="AP331" s="18">
        <v>0.22</v>
      </c>
      <c r="AQ331" s="18">
        <v>1.64</v>
      </c>
      <c r="AR331" s="18">
        <v>1.72</v>
      </c>
      <c r="AS331" s="18">
        <v>0.12</v>
      </c>
      <c r="AT331" s="18">
        <v>0.11</v>
      </c>
      <c r="AU331" s="18">
        <v>0</v>
      </c>
      <c r="AV331" s="18">
        <v>1</v>
      </c>
      <c r="AW331" s="18">
        <v>0</v>
      </c>
      <c r="AX331" s="18">
        <v>0</v>
      </c>
      <c r="AY331" s="18">
        <v>0</v>
      </c>
      <c r="AZ331" s="18">
        <v>0</v>
      </c>
      <c r="BA331" s="18">
        <v>0</v>
      </c>
      <c r="BB331" s="18">
        <v>0</v>
      </c>
      <c r="BC331" s="18">
        <v>0</v>
      </c>
      <c r="BD331" s="18">
        <v>0</v>
      </c>
      <c r="BE331" s="18">
        <v>1</v>
      </c>
      <c r="BF331" s="18">
        <v>0</v>
      </c>
      <c r="BG331" s="18">
        <v>0</v>
      </c>
      <c r="BH331" s="18">
        <v>0</v>
      </c>
      <c r="BI331" s="18">
        <v>0</v>
      </c>
      <c r="BJ331" s="18">
        <v>0</v>
      </c>
      <c r="BK331" s="18">
        <v>0</v>
      </c>
      <c r="BL331" s="18">
        <v>0</v>
      </c>
      <c r="BM331" s="18">
        <v>0</v>
      </c>
      <c r="BN331" s="18">
        <v>0</v>
      </c>
      <c r="BO331" s="18">
        <v>0</v>
      </c>
      <c r="BP331" s="18">
        <v>0</v>
      </c>
      <c r="BQ331" s="18">
        <v>0</v>
      </c>
      <c r="BR331" s="18">
        <v>0</v>
      </c>
      <c r="BS331" s="18">
        <v>0</v>
      </c>
      <c r="BT331" s="18">
        <v>1</v>
      </c>
      <c r="BU331" s="18">
        <v>0</v>
      </c>
      <c r="BV331" s="18">
        <v>0</v>
      </c>
      <c r="BW331" s="18">
        <v>0</v>
      </c>
      <c r="BX331" s="18">
        <v>0</v>
      </c>
      <c r="BY331" s="18">
        <v>0</v>
      </c>
      <c r="BZ331" s="18">
        <v>0</v>
      </c>
      <c r="CA331" s="16" t="e">
        <f>_xlfn.IFNA(IF(RIGHT(D331,2)="=G",0,INDEX(#REF!,MATCH(E331,#REF!,0))),0)</f>
        <v>#REF!</v>
      </c>
      <c r="CB331" s="16" t="s">
        <v>776</v>
      </c>
      <c r="CC331" s="18">
        <v>0</v>
      </c>
      <c r="CD331" s="18">
        <v>0</v>
      </c>
      <c r="CE331" s="18">
        <v>1.4</v>
      </c>
      <c r="CF331" s="18">
        <v>0.85</v>
      </c>
      <c r="CG331" s="18">
        <v>0.12</v>
      </c>
      <c r="CH331" s="18">
        <v>2</v>
      </c>
      <c r="CI331" s="16" t="s">
        <v>98</v>
      </c>
      <c r="CJ331" s="18">
        <v>0</v>
      </c>
      <c r="CK331" s="20">
        <f t="shared" si="1080"/>
        <v>2.31</v>
      </c>
      <c r="CL331" s="20">
        <f t="shared" si="1214"/>
        <v>2.31</v>
      </c>
      <c r="CM331" s="18">
        <v>58.7</v>
      </c>
      <c r="CN331" s="18">
        <v>46.22</v>
      </c>
      <c r="CO331" s="18">
        <v>45.381</v>
      </c>
      <c r="CP331" s="22">
        <f t="shared" si="1081"/>
        <v>46.22</v>
      </c>
      <c r="CQ331" s="22">
        <f t="shared" si="1082"/>
        <v>43.91</v>
      </c>
      <c r="CR331" s="22">
        <f t="shared" si="1215"/>
        <v>2.31</v>
      </c>
      <c r="CS331" s="22">
        <f t="shared" si="1083"/>
        <v>44.01</v>
      </c>
      <c r="CT331" s="22">
        <f t="shared" si="1084"/>
        <v>44.21</v>
      </c>
      <c r="CU331" s="18">
        <v>44.21</v>
      </c>
      <c r="CV331" s="22">
        <f t="shared" si="1216"/>
        <v>1.7</v>
      </c>
      <c r="CW331" s="22">
        <f t="shared" si="1085"/>
        <v>0</v>
      </c>
      <c r="CX331" s="22">
        <f t="shared" si="1086"/>
        <v>0</v>
      </c>
      <c r="CY331" s="22">
        <f t="shared" si="1087"/>
        <v>45.95</v>
      </c>
      <c r="CZ331" s="22">
        <f t="shared" si="1088"/>
        <v>46.1</v>
      </c>
      <c r="DA331" s="18">
        <v>46.22</v>
      </c>
      <c r="DB331" s="20">
        <f t="shared" si="1217"/>
        <v>2.31</v>
      </c>
      <c r="DC331" s="20">
        <f t="shared" si="1218"/>
        <v>0</v>
      </c>
      <c r="DD331" s="20">
        <f t="shared" si="1219"/>
        <v>2.31</v>
      </c>
      <c r="DE331" s="20">
        <f t="shared" si="1089"/>
        <v>0.1</v>
      </c>
      <c r="DF331" s="20">
        <f t="shared" si="1090"/>
        <v>0.2</v>
      </c>
      <c r="DG331" s="20">
        <f t="shared" si="1091"/>
        <v>1.97</v>
      </c>
      <c r="DH331" s="20">
        <f t="shared" si="1092"/>
        <v>0</v>
      </c>
      <c r="DI331" s="20">
        <f t="shared" si="1093"/>
        <v>0</v>
      </c>
      <c r="DJ331" s="20">
        <f t="shared" si="1094"/>
        <v>0</v>
      </c>
      <c r="DK331" s="20">
        <f t="shared" si="1220"/>
        <v>2.27</v>
      </c>
      <c r="DL331" s="20">
        <f t="shared" si="1221"/>
        <v>0</v>
      </c>
      <c r="DM331" s="20">
        <f t="shared" si="1222"/>
        <v>4.0000000000000036E-2</v>
      </c>
      <c r="DN331" s="20">
        <f t="shared" si="1223"/>
        <v>0</v>
      </c>
      <c r="DO331" s="18">
        <v>2.54</v>
      </c>
      <c r="DP331" s="18">
        <v>0</v>
      </c>
      <c r="DQ331" s="18">
        <v>1</v>
      </c>
      <c r="DR331" s="18">
        <v>1</v>
      </c>
      <c r="DS331" s="25">
        <f t="shared" si="1224"/>
        <v>2.54</v>
      </c>
      <c r="DT331" s="25">
        <f t="shared" si="1225"/>
        <v>0</v>
      </c>
      <c r="DU331" s="25">
        <f t="shared" si="1226"/>
        <v>5.87</v>
      </c>
      <c r="DV331" s="25">
        <f t="shared" si="1227"/>
        <v>0</v>
      </c>
      <c r="DW331" s="25">
        <f t="shared" si="1228"/>
        <v>5.87</v>
      </c>
      <c r="DX331" s="25">
        <f t="shared" si="1229"/>
        <v>11.97</v>
      </c>
      <c r="DY331" s="25">
        <f t="shared" si="1230"/>
        <v>0</v>
      </c>
      <c r="DZ331" s="25">
        <f t="shared" si="1231"/>
        <v>11.97</v>
      </c>
      <c r="EA331" s="25">
        <f t="shared" si="1232"/>
        <v>7.53</v>
      </c>
      <c r="EB331" s="25">
        <f t="shared" si="1233"/>
        <v>0</v>
      </c>
      <c r="EC331" s="25">
        <f t="shared" si="1234"/>
        <v>7.53</v>
      </c>
      <c r="ED331" s="25">
        <f t="shared" si="1235"/>
        <v>4.4400000000000004</v>
      </c>
      <c r="EE331" s="25">
        <f t="shared" si="1235"/>
        <v>0</v>
      </c>
      <c r="EF331" s="25">
        <f t="shared" si="1236"/>
        <v>4.4400000000000004</v>
      </c>
      <c r="EG331" s="25">
        <f t="shared" si="1237"/>
        <v>7.53</v>
      </c>
      <c r="EH331" s="25">
        <f t="shared" si="1237"/>
        <v>0</v>
      </c>
      <c r="EI331" s="25">
        <f t="shared" si="1238"/>
        <v>7.53</v>
      </c>
      <c r="EJ331" s="18">
        <v>733.82</v>
      </c>
      <c r="EK331" s="18">
        <v>663.47</v>
      </c>
      <c r="EL331" s="18" t="s">
        <v>1154</v>
      </c>
      <c r="EM331" s="18" t="s">
        <v>1155</v>
      </c>
      <c r="EN331" s="16" t="s">
        <v>774</v>
      </c>
      <c r="EO331" s="16" t="s">
        <v>132</v>
      </c>
      <c r="EP331" s="16" t="e">
        <f>IF(OR(EN331="Cống tròn",EN331="Cống hộp",EN331="Ống nhựa"),INDEX(#REF!,MATCH(E331,#REF!,0)),IF(OR(EN331="Rãnh xây",EN331="Rãnh bê tông"),INDEX(#REF!,MATCH(E331,#REF!,0)),0))</f>
        <v>#REF!</v>
      </c>
      <c r="EQ331" s="18">
        <v>69.150000000000034</v>
      </c>
      <c r="ER331" s="18">
        <v>1</v>
      </c>
      <c r="ES331" s="25">
        <f t="shared" si="1239"/>
        <v>69</v>
      </c>
      <c r="ET331" s="1" t="e">
        <f>_xlfn.IFNA(IF(EN331="Cống tròn",INDEX(#REF!,MATCH(E331,#REF!,0)),IF(EN331="Cống hộp",INDEX(#REF!,MATCH(E331,#REF!,0)),EU331&amp;" ,"&amp;EV331)),0)</f>
        <v>#REF!</v>
      </c>
      <c r="EU331" s="16" t="s">
        <v>769</v>
      </c>
      <c r="EV331" s="16" t="s">
        <v>775</v>
      </c>
      <c r="EW331" s="16" t="e">
        <f>_xlfn.IFNA(INDEX(#REF!,MATCH(E331,#REF!,0)),0)</f>
        <v>#REF!</v>
      </c>
      <c r="EX331" s="16"/>
      <c r="EY331" s="18">
        <v>0</v>
      </c>
      <c r="EZ331" s="18">
        <v>0</v>
      </c>
      <c r="FA331" s="18">
        <v>0</v>
      </c>
      <c r="FB331" s="18">
        <v>0</v>
      </c>
      <c r="FC331" s="18">
        <v>0</v>
      </c>
      <c r="FD331" s="25">
        <f t="shared" si="1095"/>
        <v>0</v>
      </c>
      <c r="FE331" s="25">
        <f t="shared" si="1240"/>
        <v>0</v>
      </c>
      <c r="FF331" s="18">
        <v>0.1</v>
      </c>
      <c r="FG331" s="18">
        <v>2</v>
      </c>
      <c r="FH331" s="18">
        <v>1</v>
      </c>
      <c r="FI331" s="25">
        <f t="shared" si="1241"/>
        <v>1.2</v>
      </c>
      <c r="FJ331" s="18">
        <v>0</v>
      </c>
      <c r="FK331" s="18">
        <v>0</v>
      </c>
      <c r="FL331" s="18">
        <v>0.2</v>
      </c>
      <c r="FM331" s="18">
        <v>1.4</v>
      </c>
      <c r="FN331" s="18">
        <v>0</v>
      </c>
      <c r="FO331" s="25">
        <f t="shared" si="1242"/>
        <v>1.4</v>
      </c>
      <c r="FP331" s="18">
        <v>1.4999999999999999E-2</v>
      </c>
      <c r="FQ331" s="18">
        <v>1</v>
      </c>
      <c r="FR331" s="25">
        <f t="shared" si="1096"/>
        <v>68</v>
      </c>
      <c r="FS331" s="25">
        <f t="shared" si="1097"/>
        <v>1.0049999999999999</v>
      </c>
      <c r="FT331" s="25">
        <f t="shared" si="1098"/>
        <v>69.004999999999995</v>
      </c>
      <c r="FU331" s="25">
        <f t="shared" si="1099"/>
        <v>-0.14500000000003865</v>
      </c>
      <c r="FV331" s="25" t="str">
        <f t="shared" si="1243"/>
        <v>Thêm 01</v>
      </c>
      <c r="FW331" s="25">
        <f t="shared" si="1244"/>
        <v>0.87</v>
      </c>
      <c r="FX331" s="16"/>
      <c r="FY331" s="16"/>
      <c r="FZ331" s="16"/>
      <c r="GA331" s="16"/>
      <c r="GB331" s="19">
        <v>0</v>
      </c>
      <c r="GC331" s="19">
        <v>0</v>
      </c>
      <c r="GD331" s="19">
        <v>0</v>
      </c>
      <c r="GE331" s="19">
        <v>0</v>
      </c>
      <c r="GF331" s="19">
        <v>0</v>
      </c>
      <c r="GG331" s="19">
        <v>0</v>
      </c>
      <c r="GH331" s="19">
        <v>0</v>
      </c>
      <c r="GI331" s="19">
        <v>0</v>
      </c>
      <c r="GJ331" s="19">
        <v>0</v>
      </c>
      <c r="GK331" s="19">
        <v>0</v>
      </c>
      <c r="GL331" s="25">
        <f t="shared" si="1100"/>
        <v>0</v>
      </c>
      <c r="GM331" s="25">
        <f t="shared" si="1245"/>
        <v>0</v>
      </c>
      <c r="GN331" s="19">
        <v>0</v>
      </c>
      <c r="GO331" s="19">
        <v>0</v>
      </c>
      <c r="GP331" s="19">
        <v>0</v>
      </c>
      <c r="GQ331" s="19">
        <v>0</v>
      </c>
      <c r="GR331" s="1" t="e">
        <f>_xlfn.IFNA(INDEX(#REF!,MATCH(E331,#REF!,0)),0)</f>
        <v>#REF!</v>
      </c>
      <c r="GS331" s="16"/>
      <c r="GT331" s="18">
        <v>0</v>
      </c>
      <c r="GU331" s="18">
        <v>0</v>
      </c>
      <c r="GV331" s="18">
        <v>0</v>
      </c>
      <c r="GW331" s="18">
        <v>0</v>
      </c>
      <c r="GX331" s="25">
        <f t="shared" si="1101"/>
        <v>0</v>
      </c>
      <c r="GY331" s="25">
        <f t="shared" si="1102"/>
        <v>0</v>
      </c>
      <c r="GZ331" s="25">
        <f t="shared" si="1246"/>
        <v>0</v>
      </c>
      <c r="HA331" s="1" t="e" cm="1">
        <f t="array" ref="HA331">INDEX(#REF!,MATCH(EJ331&amp;EK331&amp;HD331&amp;HE331&amp;HF331,#REF!&amp;#REF!&amp;#REF!&amp;#REF!&amp;#REF!,0))</f>
        <v>#REF!</v>
      </c>
      <c r="HB331" s="16"/>
      <c r="HC331" s="25">
        <f t="shared" si="1247"/>
        <v>0</v>
      </c>
      <c r="HD331" s="18">
        <v>0</v>
      </c>
      <c r="HE331" s="18">
        <v>0</v>
      </c>
      <c r="HF331" s="18">
        <v>0</v>
      </c>
      <c r="HG331" s="1" t="e" cm="1">
        <f t="array" ref="HG331">INDEX(#REF!,MATCH(EJ331&amp;EK331&amp;HJ331&amp;HK331&amp;HL331,#REF!&amp;#REF!&amp;#REF!&amp;#REF!&amp;#REF!,0))</f>
        <v>#REF!</v>
      </c>
      <c r="HH331" s="16"/>
      <c r="HI331" s="25">
        <f t="shared" si="1248"/>
        <v>0</v>
      </c>
      <c r="HJ331" s="25">
        <f t="shared" si="1249"/>
        <v>0</v>
      </c>
      <c r="HK331" s="19">
        <v>0</v>
      </c>
      <c r="HL331" s="19">
        <v>0</v>
      </c>
      <c r="HM331" s="18">
        <v>0.01</v>
      </c>
      <c r="HN331" s="18">
        <v>1</v>
      </c>
      <c r="HO331" s="25">
        <f t="shared" si="1250"/>
        <v>0</v>
      </c>
      <c r="HP331" s="25">
        <f t="shared" si="1251"/>
        <v>0</v>
      </c>
      <c r="HQ331" s="25">
        <f t="shared" si="1252"/>
        <v>0</v>
      </c>
      <c r="HR331" s="25">
        <f t="shared" si="1253"/>
        <v>0</v>
      </c>
      <c r="HS331" s="25">
        <f t="shared" si="1254"/>
        <v>0</v>
      </c>
      <c r="HT331" s="19">
        <v>0</v>
      </c>
      <c r="HU331" s="19">
        <v>0</v>
      </c>
      <c r="HV331" s="19">
        <v>0</v>
      </c>
      <c r="HW331" s="25">
        <f t="shared" si="1255"/>
        <v>0</v>
      </c>
      <c r="HX331" s="19">
        <v>0</v>
      </c>
      <c r="HY331" s="19">
        <v>0</v>
      </c>
      <c r="HZ331" s="18">
        <v>46.22</v>
      </c>
      <c r="IA331" s="20">
        <f>ROUND(IF(EN331="Cống tròn",IF(EN331="Cống tròn",IF(EU331="Không có móng",IQ331-FF331,IF(EU331="Đế",IP331-FN331,IF(OR(EU331="Móng bê tông",EU331="Móng bê tông kết hợp đế"),II331-FJ331,0))),0),IF(EN331="Cống hộp",IF(AND(EN331="Cống hộp",EU331="Không có móng"),IQ331-GF331,IF(AND(EN331="Cống hộp",EU331="Móng bê tông"),IJ331-GB331,0)),IF(OR(EN331="Rãnh xây",EN331="Rãnh bê tông"),IF(OR(EN331="Rãnh xây",EN331="Rãnh bê tông"),IK331-GB331,0),IF(EN331="Ống nhựa",IF(AND(EN331="Ống nhựa",EU331="Không đắp cát"),IQ331-HT331,IF(AND(EN331="Ống nhựa",EU331="Đắp cát"),IH331-HX331,0)),IF(EN331="Rãnh thang",IF(EN331="Rãnh thang",IF(EU331="Móng bê tông",#REF!-#REF!,IQ331),0),0))))),2)</f>
        <v>44.21</v>
      </c>
      <c r="IB331" s="20">
        <f t="shared" si="1256"/>
        <v>2.009999999999998</v>
      </c>
      <c r="IC331" s="20">
        <f t="shared" si="1103"/>
        <v>44.209999999999994</v>
      </c>
      <c r="ID331" s="20">
        <f t="shared" si="1104"/>
        <v>0</v>
      </c>
      <c r="IE331" s="20">
        <f t="shared" si="1105"/>
        <v>0</v>
      </c>
      <c r="IF331" s="20">
        <f t="shared" si="1106"/>
        <v>0</v>
      </c>
      <c r="IG331" s="20">
        <f>IF(EN331="Rãnh thang",IF(AND(EN331="Rãnh thang",EU331="Móng bê tông"),IQ331-#REF!,0),IF(EN331="Ống nhựa",IF(AND(EN331="Ống nhựa",EU331="Đắp cát"),IQ331-HT331,0),IF(EN331="Cống tròn",IF(EN331="Cống tròn",IF(OR(EU331="Móng bê tông",EU331="Móng bê tông kết hợp đế"),IM331-FL331,0),0),IF(EN331="Cống hộp",IF(AND(EN331="Cống hộp",EU331="Móng bê tông"),IN331-GD331,0),IF(OR(EN331="Rãnh xây",EN331="Rãnh bê tông"),IF(AND(EN331="Rãnh xây",EU331="Móng bê tông"),IO331-GD331,IF(AND(EN331="Rãnh bê tông",EU331="Móng bê tông"),IO331-GD331,0)),0)))))</f>
        <v>44.209999999999994</v>
      </c>
      <c r="IH331" s="20">
        <f t="shared" si="1107"/>
        <v>0</v>
      </c>
      <c r="II331" s="20">
        <f t="shared" si="1108"/>
        <v>44.209999999999994</v>
      </c>
      <c r="IJ331" s="20">
        <f t="shared" si="1109"/>
        <v>0</v>
      </c>
      <c r="IK331" s="20">
        <f t="shared" si="1110"/>
        <v>0</v>
      </c>
      <c r="IL331" s="20">
        <f t="shared" si="1111"/>
        <v>44.41</v>
      </c>
      <c r="IM331" s="20">
        <f t="shared" si="1112"/>
        <v>44.41</v>
      </c>
      <c r="IN331" s="20">
        <f t="shared" si="1113"/>
        <v>0</v>
      </c>
      <c r="IO331" s="20">
        <f t="shared" si="1114"/>
        <v>0</v>
      </c>
      <c r="IP331" s="20">
        <f t="shared" si="1115"/>
        <v>0</v>
      </c>
      <c r="IQ331" s="18">
        <v>44.51</v>
      </c>
      <c r="IR331" s="25">
        <f t="shared" si="1257"/>
        <v>0</v>
      </c>
      <c r="IS331" s="25">
        <f t="shared" si="1116"/>
        <v>0</v>
      </c>
      <c r="IT331" s="25">
        <f t="shared" si="1117"/>
        <v>0</v>
      </c>
      <c r="IU331" s="25">
        <f>ROUND(IF(EN331="Cống tròn",IF(EN331="Cống tròn",IV331+FF331,0),IF(EN331="Cống hộp",IF(EN331="Cống hộp",IV331+GP331,0),IF(OR(EN331="Rãnh xây",EN331="Rãnh bê tông"),IF(OR(EN331="Rãnh xây",EN331="Rãnh bê tông"),IV331+GP331,0),IF(EN331="ống nhựa",IF(EN331="Ống nhựa",IV331+HT331,0),IF(EN331="Rãnh thang",IF(EN331="Rãnh thang",IQ331+#REF!,0),0))))),2)</f>
        <v>45.42</v>
      </c>
      <c r="IV331" s="18">
        <v>45.32</v>
      </c>
      <c r="IW331" s="25">
        <f t="shared" si="1118"/>
        <v>45.42</v>
      </c>
      <c r="IX331" s="25">
        <f t="shared" si="1119"/>
        <v>0</v>
      </c>
      <c r="IY331" s="25">
        <f t="shared" si="1120"/>
        <v>0</v>
      </c>
      <c r="IZ331" s="25">
        <f t="shared" si="1121"/>
        <v>0</v>
      </c>
      <c r="JA331" s="25">
        <f t="shared" si="1122"/>
        <v>0</v>
      </c>
      <c r="JB331" s="18">
        <v>45.11</v>
      </c>
      <c r="JC331" s="20">
        <f>ROUND(IF(EN331="Cống tròn",IF(EN331="Cống tròn",IF(EU331="Không có móng",JS331-FF331,IF(EU331="Đế",JR331-FN331,IF(OR(EU331="Móng bê tông",EU331="Móng bê tông kết hợp đế"),JK331-FJ331,0))),0),IF(EN331="Cống hộp",IF(AND(EN331="Cống hộp",EU331="Không có móng"),JS331-GF331,IF(AND(EN331="Cống hộp",EU331="Móng bê tông"),JL331-GB331,0)),IF(OR(EN331="Rãnh xây",EN331="Rãnh bê tông"),IF(OR(EN331="Rãnh xây",EN331="Rãnh bê tông"),JM331-GB331,0),IF(EN331="Ống nhựa",IF(AND(EN331="Ống nhựa",EU331="Không đắp cát"),JS331-HT331,IF(AND(EN331="Ống nhựa",EU331="Đắp cát"),JJ331-HX331,0)),IF(EN331="Rãnh thang",IF(EN331="Rãnh thang",IF(EU331="Móng bê tông",#REF!-#REF!,JS331),0),0))))),2)</f>
        <v>44.02</v>
      </c>
      <c r="JD331" s="20">
        <f t="shared" si="1258"/>
        <v>1.0899999999999963</v>
      </c>
      <c r="JE331" s="20">
        <f t="shared" si="1123"/>
        <v>44.019999999999996</v>
      </c>
      <c r="JF331" s="20">
        <f t="shared" si="1124"/>
        <v>0</v>
      </c>
      <c r="JG331" s="20">
        <f t="shared" si="1125"/>
        <v>0</v>
      </c>
      <c r="JH331" s="20">
        <f t="shared" si="1126"/>
        <v>0</v>
      </c>
      <c r="JI331" s="20">
        <f>IF(EN331="Rãnh thang",IF(AND(EN331="Rãnh thang",EU331="Móng bê tông"),JS331-#REF!,0),IF(EN331="Ống nhựa",IF(AND(EN331="Ống nhựa",EU331="Đắp cát"),JS331-HT331,0),IF(EN331="Cống tròn",IF(EN331="Cống tròn",IF(OR(EU331="Móng bê tông",EU331="Móng bê tông kết hợp đế"),JO331-FL331,0),0),IF(EN331="Cống hộp",IF(AND(EN331="Cống hộp",EU331="Móng bê tông"),JP331-GD331,0),IF(OR(EN331="Rãnh xây",EN331="Rãnh bê tông"),IF(AND(EN331="Rãnh xây",EU331="Móng bê tông"),JQ331-GD331,IF(AND(EN331="Rãnh bê tông",EU331="Móng bê tông"),JQ331-GD331,0)),0)))))</f>
        <v>44.019999999999996</v>
      </c>
      <c r="JJ331" s="20">
        <f t="shared" si="1127"/>
        <v>0</v>
      </c>
      <c r="JK331" s="20">
        <f t="shared" si="1128"/>
        <v>44.019999999999996</v>
      </c>
      <c r="JL331" s="20">
        <f t="shared" si="1129"/>
        <v>0</v>
      </c>
      <c r="JM331" s="20">
        <f t="shared" si="1130"/>
        <v>0</v>
      </c>
      <c r="JN331" s="20">
        <f t="shared" si="1131"/>
        <v>44.22</v>
      </c>
      <c r="JO331" s="20">
        <f t="shared" si="1132"/>
        <v>44.22</v>
      </c>
      <c r="JP331" s="20">
        <f t="shared" si="1133"/>
        <v>0</v>
      </c>
      <c r="JQ331" s="20">
        <f t="shared" si="1134"/>
        <v>0</v>
      </c>
      <c r="JR331" s="20">
        <f t="shared" si="1135"/>
        <v>0</v>
      </c>
      <c r="JS331" s="26">
        <v>44.32</v>
      </c>
      <c r="JT331" s="25">
        <f t="shared" si="1259"/>
        <v>0</v>
      </c>
      <c r="JU331" s="25">
        <f t="shared" si="1136"/>
        <v>0</v>
      </c>
      <c r="JV331" s="25">
        <f t="shared" si="1137"/>
        <v>0</v>
      </c>
      <c r="JW331" s="25">
        <f>ROUND(IF(EN331="Cống tròn",IF(EN331="Cống tròn",JX331+FF331,0),IF(EN331="Cống hộp",IF(EN331="Cống hộp",JX331+GP331,0),IF(OR(EN331="Rãnh xây",EN331="Rãnh bê tông"),IF(OR(EN331="Rãnh xây",EN331="Rãnh bê tông"),JX331+GP331,0),IF(EN331="ống nhựa",IF(EN331="Ống nhựa",JX331+HT331,0),IF(EN331="Rãnh thang",IF(EN331="Rãnh thang",JS331+#REF!,0),0))))),2)</f>
        <v>45.42</v>
      </c>
      <c r="JX331" s="27">
        <v>45.32</v>
      </c>
      <c r="JY331" s="25">
        <f t="shared" si="1138"/>
        <v>45.42</v>
      </c>
      <c r="JZ331" s="25">
        <f t="shared" si="1139"/>
        <v>0</v>
      </c>
      <c r="KA331" s="25">
        <f t="shared" si="1140"/>
        <v>0</v>
      </c>
      <c r="KB331" s="25">
        <f t="shared" si="1141"/>
        <v>0</v>
      </c>
      <c r="KC331" s="25">
        <f t="shared" si="1142"/>
        <v>0</v>
      </c>
      <c r="KD331" s="28" t="s">
        <v>98</v>
      </c>
      <c r="KE331" s="27">
        <v>0</v>
      </c>
      <c r="KF331" s="25">
        <f t="shared" si="1143"/>
        <v>2.009999999999998</v>
      </c>
      <c r="KG331" s="25">
        <f t="shared" si="1260"/>
        <v>2.009999999999998</v>
      </c>
      <c r="KH331" s="27">
        <v>0</v>
      </c>
      <c r="KI331" s="25">
        <f t="shared" si="1144"/>
        <v>1.0899999999999963</v>
      </c>
      <c r="KJ331" s="25">
        <f t="shared" si="1261"/>
        <v>1.0899999999999963</v>
      </c>
      <c r="KK331" s="25">
        <f t="shared" si="1145"/>
        <v>0</v>
      </c>
      <c r="KL331" s="25">
        <f t="shared" si="1146"/>
        <v>0</v>
      </c>
      <c r="KM331" s="25">
        <f t="shared" si="1262"/>
        <v>0</v>
      </c>
      <c r="KN331" s="25">
        <f t="shared" si="1147"/>
        <v>0</v>
      </c>
      <c r="KO331" s="25">
        <f t="shared" si="1148"/>
        <v>0</v>
      </c>
      <c r="KP331" s="25">
        <f t="shared" si="1263"/>
        <v>0</v>
      </c>
      <c r="KQ331" s="25">
        <f t="shared" si="1149"/>
        <v>0.2</v>
      </c>
      <c r="KR331" s="25">
        <f t="shared" si="1150"/>
        <v>0.2</v>
      </c>
      <c r="KS331" s="25">
        <f t="shared" si="1264"/>
        <v>0.2</v>
      </c>
      <c r="KT331" s="25">
        <f t="shared" si="1151"/>
        <v>0</v>
      </c>
      <c r="KU331" s="25">
        <f t="shared" si="1152"/>
        <v>0</v>
      </c>
      <c r="KV331" s="25">
        <f t="shared" si="1265"/>
        <v>0</v>
      </c>
      <c r="KW331" s="25">
        <f t="shared" si="1079"/>
        <v>0</v>
      </c>
      <c r="KX331" s="25">
        <f t="shared" si="1153"/>
        <v>0</v>
      </c>
      <c r="KY331" s="25">
        <f t="shared" si="1266"/>
        <v>0</v>
      </c>
      <c r="KZ331" s="25">
        <f t="shared" si="1154"/>
        <v>0</v>
      </c>
      <c r="LA331" s="25">
        <f t="shared" si="1155"/>
        <v>0</v>
      </c>
      <c r="LB331" s="25">
        <f t="shared" si="1267"/>
        <v>0</v>
      </c>
      <c r="LC331" s="25">
        <f t="shared" si="1156"/>
        <v>1.4</v>
      </c>
      <c r="LD331" s="25">
        <f t="shared" si="1157"/>
        <v>0.88999999999999635</v>
      </c>
      <c r="LE331" s="25">
        <f t="shared" si="1268"/>
        <v>1.1449999999999982</v>
      </c>
      <c r="LF331" s="25">
        <f t="shared" si="1158"/>
        <v>0</v>
      </c>
      <c r="LG331" s="25">
        <f t="shared" si="1159"/>
        <v>0</v>
      </c>
      <c r="LH331" s="25">
        <f t="shared" si="1269"/>
        <v>0</v>
      </c>
      <c r="LI331" s="25">
        <f t="shared" si="1160"/>
        <v>0</v>
      </c>
      <c r="LJ331" s="25">
        <f t="shared" si="1161"/>
        <v>0</v>
      </c>
      <c r="LK331" s="25">
        <f t="shared" si="1270"/>
        <v>0</v>
      </c>
      <c r="LL331" s="25">
        <f t="shared" si="1162"/>
        <v>0</v>
      </c>
      <c r="LM331" s="25">
        <f t="shared" si="1163"/>
        <v>0</v>
      </c>
      <c r="LN331" s="25">
        <f t="shared" si="1271"/>
        <v>0</v>
      </c>
      <c r="LO331" s="25">
        <f t="shared" si="1164"/>
        <v>0</v>
      </c>
      <c r="LP331" s="25">
        <f t="shared" si="1165"/>
        <v>0</v>
      </c>
      <c r="LQ331" s="25">
        <f t="shared" si="1272"/>
        <v>0</v>
      </c>
      <c r="LR331" s="25">
        <f t="shared" si="1166"/>
        <v>0</v>
      </c>
      <c r="LS331" s="25">
        <f t="shared" si="1167"/>
        <v>0</v>
      </c>
      <c r="LT331" s="25">
        <f t="shared" si="1273"/>
        <v>0</v>
      </c>
      <c r="LU331" s="25">
        <f t="shared" si="1168"/>
        <v>0</v>
      </c>
      <c r="LV331" s="25">
        <f t="shared" si="1169"/>
        <v>0</v>
      </c>
      <c r="LW331" s="25">
        <f t="shared" si="1274"/>
        <v>0</v>
      </c>
      <c r="LX331" s="25">
        <f t="shared" si="1170"/>
        <v>0</v>
      </c>
      <c r="LY331" s="25">
        <f t="shared" si="1171"/>
        <v>0</v>
      </c>
      <c r="LZ331" s="25">
        <f t="shared" si="1275"/>
        <v>0</v>
      </c>
      <c r="MA331" s="25">
        <f t="shared" si="1172"/>
        <v>0</v>
      </c>
      <c r="MB331" s="25">
        <f t="shared" si="1173"/>
        <v>0</v>
      </c>
      <c r="MC331" s="25">
        <f t="shared" si="1276"/>
        <v>0</v>
      </c>
      <c r="MD331" s="25">
        <f t="shared" si="1174"/>
        <v>0</v>
      </c>
      <c r="ME331" s="25">
        <f t="shared" si="1175"/>
        <v>0</v>
      </c>
      <c r="MF331" s="25">
        <f t="shared" si="1277"/>
        <v>0</v>
      </c>
      <c r="MG331" s="25">
        <f t="shared" si="1176"/>
        <v>0</v>
      </c>
      <c r="MH331" s="25">
        <f t="shared" si="1177"/>
        <v>0</v>
      </c>
      <c r="MI331" s="25">
        <f t="shared" si="1278"/>
        <v>0</v>
      </c>
      <c r="MJ331" s="25">
        <f t="shared" si="1178"/>
        <v>0</v>
      </c>
      <c r="MK331" s="25">
        <f t="shared" si="1179"/>
        <v>0</v>
      </c>
      <c r="ML331" s="25">
        <f t="shared" si="1279"/>
        <v>0</v>
      </c>
      <c r="MM331" s="25">
        <f t="shared" si="1180"/>
        <v>0</v>
      </c>
      <c r="MN331" s="25">
        <f t="shared" si="1181"/>
        <v>0</v>
      </c>
      <c r="MO331" s="25">
        <f t="shared" si="1280"/>
        <v>0</v>
      </c>
      <c r="MP331" s="25">
        <f t="shared" si="1182"/>
        <v>0</v>
      </c>
      <c r="MQ331" s="25">
        <f t="shared" si="1183"/>
        <v>0</v>
      </c>
      <c r="MR331" s="25">
        <f t="shared" si="1281"/>
        <v>0</v>
      </c>
      <c r="MS331" s="29">
        <v>1.4</v>
      </c>
      <c r="MT331" s="29">
        <v>0</v>
      </c>
      <c r="MU331" s="29">
        <v>1</v>
      </c>
      <c r="MV331" s="29">
        <v>1</v>
      </c>
      <c r="MW331" s="25">
        <f t="shared" si="1184"/>
        <v>1.4</v>
      </c>
      <c r="MX331" s="25">
        <f t="shared" si="1185"/>
        <v>2.81</v>
      </c>
      <c r="MY331" s="25">
        <f t="shared" si="1186"/>
        <v>0</v>
      </c>
      <c r="MZ331" s="25">
        <f t="shared" si="1187"/>
        <v>0</v>
      </c>
      <c r="NA331" s="25">
        <f t="shared" si="1188"/>
        <v>1.4</v>
      </c>
      <c r="NB331" s="25">
        <f t="shared" si="1189"/>
        <v>1.53</v>
      </c>
      <c r="NC331" s="25">
        <f t="shared" si="1190"/>
        <v>0</v>
      </c>
      <c r="ND331" s="25">
        <f t="shared" si="1191"/>
        <v>0</v>
      </c>
      <c r="NE331" s="25">
        <f t="shared" si="1282"/>
        <v>1.4</v>
      </c>
      <c r="NF331" s="25">
        <f t="shared" si="1282"/>
        <v>2.17</v>
      </c>
      <c r="NG331" s="25">
        <f t="shared" si="1282"/>
        <v>0</v>
      </c>
      <c r="NH331" s="25">
        <f t="shared" si="1282"/>
        <v>0</v>
      </c>
      <c r="NI331" s="25">
        <f t="shared" si="1192"/>
        <v>150.06</v>
      </c>
      <c r="NJ331" s="25">
        <f t="shared" si="1193"/>
        <v>0</v>
      </c>
      <c r="NK331" s="25">
        <f t="shared" si="1194"/>
        <v>150.06</v>
      </c>
      <c r="NL331" s="25">
        <f t="shared" si="1195"/>
        <v>90.53</v>
      </c>
      <c r="NM331" s="25">
        <f t="shared" si="1196"/>
        <v>0</v>
      </c>
      <c r="NN331" s="25">
        <f t="shared" si="1283"/>
        <v>90.53</v>
      </c>
      <c r="NO331" s="25">
        <f t="shared" si="1197"/>
        <v>0</v>
      </c>
      <c r="NP331" s="25">
        <f t="shared" si="1198"/>
        <v>0</v>
      </c>
      <c r="NQ331" s="25">
        <f t="shared" si="1284"/>
        <v>0</v>
      </c>
      <c r="NR331" s="25">
        <f t="shared" si="1199"/>
        <v>0</v>
      </c>
      <c r="NS331" s="25">
        <f t="shared" si="1200"/>
        <v>0</v>
      </c>
      <c r="NT331" s="25">
        <f t="shared" si="1285"/>
        <v>0</v>
      </c>
      <c r="NU331" s="25">
        <f t="shared" si="1201"/>
        <v>0</v>
      </c>
      <c r="NV331" s="25">
        <f t="shared" si="1202"/>
        <v>0</v>
      </c>
      <c r="NW331" s="25">
        <f t="shared" si="1286"/>
        <v>0</v>
      </c>
      <c r="NX331" s="25">
        <f t="shared" si="1287"/>
        <v>90.53</v>
      </c>
      <c r="NY331" s="25">
        <f t="shared" si="1287"/>
        <v>0</v>
      </c>
      <c r="NZ331" s="25">
        <f t="shared" si="1288"/>
        <v>90.53</v>
      </c>
      <c r="OA331" s="25">
        <f t="shared" si="1289"/>
        <v>59.53</v>
      </c>
      <c r="OB331" s="25">
        <f t="shared" si="1289"/>
        <v>0</v>
      </c>
      <c r="OC331" s="25">
        <f t="shared" si="1290"/>
        <v>59.53</v>
      </c>
      <c r="OD331" s="25">
        <f t="shared" si="1291"/>
        <v>90.53</v>
      </c>
      <c r="OE331" s="25">
        <f t="shared" si="1291"/>
        <v>0</v>
      </c>
      <c r="OF331" s="25">
        <f t="shared" si="1291"/>
        <v>90.53</v>
      </c>
      <c r="OG331" s="25">
        <f t="shared" si="1203"/>
        <v>0</v>
      </c>
      <c r="OH331" s="25">
        <f t="shared" si="1204"/>
        <v>0</v>
      </c>
      <c r="OI331" s="25">
        <f t="shared" si="1205"/>
        <v>0</v>
      </c>
      <c r="OJ331" s="25">
        <f t="shared" si="1206"/>
        <v>0</v>
      </c>
      <c r="OK331" s="25">
        <f t="shared" si="1207"/>
        <v>0</v>
      </c>
      <c r="OL331" s="25">
        <f t="shared" si="1208"/>
        <v>0</v>
      </c>
      <c r="OM331" s="25">
        <f t="shared" si="1292"/>
        <v>0</v>
      </c>
      <c r="ON331" s="25">
        <f t="shared" si="1292"/>
        <v>0</v>
      </c>
      <c r="OO331" s="25">
        <f t="shared" si="1292"/>
        <v>0</v>
      </c>
      <c r="OP331" s="25">
        <f t="shared" si="1209"/>
        <v>0</v>
      </c>
      <c r="OQ331" s="25">
        <f t="shared" si="1210"/>
        <v>0</v>
      </c>
      <c r="OR331" s="25">
        <f t="shared" si="1293"/>
        <v>0</v>
      </c>
      <c r="OS331" s="19">
        <v>535563.30000000005</v>
      </c>
      <c r="OT331" s="19">
        <v>2371515.92</v>
      </c>
    </row>
    <row r="332" spans="1:410" ht="33" customHeight="1" x14ac:dyDescent="0.25">
      <c r="A332" s="18"/>
      <c r="B332" s="18" t="s">
        <v>959</v>
      </c>
      <c r="C332" s="18">
        <v>663.47</v>
      </c>
      <c r="D332" s="16" t="e">
        <f>_xlfn.IFNA(INDEX(#REF!,MATCH(E332,#REF!,0)),0)</f>
        <v>#REF!</v>
      </c>
      <c r="E332" s="18" t="s">
        <v>1155</v>
      </c>
      <c r="F332" s="16" t="s">
        <v>765</v>
      </c>
      <c r="G332" s="16" t="s">
        <v>766</v>
      </c>
      <c r="H332" s="16" t="s">
        <v>767</v>
      </c>
      <c r="I332" s="16" t="s">
        <v>768</v>
      </c>
      <c r="J332" s="16" t="s">
        <v>769</v>
      </c>
      <c r="K332" s="16" t="s">
        <v>770</v>
      </c>
      <c r="L332" s="16" t="s">
        <v>771</v>
      </c>
      <c r="M332" s="18">
        <v>1.64</v>
      </c>
      <c r="N332" s="18">
        <v>1.94</v>
      </c>
      <c r="O332" s="18">
        <v>2.04</v>
      </c>
      <c r="P332" s="18">
        <v>2.34</v>
      </c>
      <c r="Q332" s="18">
        <v>0.1</v>
      </c>
      <c r="R332" s="18">
        <v>1.8399999999999999</v>
      </c>
      <c r="S332" s="18">
        <v>2.14</v>
      </c>
      <c r="T332" s="18">
        <v>0.2</v>
      </c>
      <c r="U332" s="18">
        <v>0</v>
      </c>
      <c r="V332" s="18">
        <v>0</v>
      </c>
      <c r="W332" s="18">
        <v>0</v>
      </c>
      <c r="X332" s="18">
        <v>1.64</v>
      </c>
      <c r="Y332" s="18">
        <v>1.9</v>
      </c>
      <c r="Z332" s="20">
        <f t="shared" si="1211"/>
        <v>1.7</v>
      </c>
      <c r="AA332" s="18">
        <v>0.22</v>
      </c>
      <c r="AB332" s="18">
        <v>0</v>
      </c>
      <c r="AC332" s="18">
        <v>0</v>
      </c>
      <c r="AD332" s="18">
        <v>0</v>
      </c>
      <c r="AE332" s="18">
        <v>0</v>
      </c>
      <c r="AF332" s="18">
        <v>0</v>
      </c>
      <c r="AG332" s="18">
        <v>1.2</v>
      </c>
      <c r="AH332" s="18">
        <v>1.5</v>
      </c>
      <c r="AI332" s="20">
        <f t="shared" si="1212"/>
        <v>1.8499999999999999</v>
      </c>
      <c r="AJ332" s="18">
        <v>0</v>
      </c>
      <c r="AK332" s="18">
        <v>0</v>
      </c>
      <c r="AL332" s="20">
        <f t="shared" si="1213"/>
        <v>0</v>
      </c>
      <c r="AM332" s="18">
        <v>1.64</v>
      </c>
      <c r="AN332" s="18">
        <v>1.5</v>
      </c>
      <c r="AO332" s="18">
        <v>0.15</v>
      </c>
      <c r="AP332" s="18">
        <v>0.22</v>
      </c>
      <c r="AQ332" s="18">
        <v>1.64</v>
      </c>
      <c r="AR332" s="18">
        <v>1.72</v>
      </c>
      <c r="AS332" s="18">
        <v>0.12</v>
      </c>
      <c r="AT332" s="18">
        <v>0.11</v>
      </c>
      <c r="AU332" s="18">
        <v>0</v>
      </c>
      <c r="AV332" s="18">
        <v>1</v>
      </c>
      <c r="AW332" s="18">
        <v>0</v>
      </c>
      <c r="AX332" s="18">
        <v>0</v>
      </c>
      <c r="AY332" s="18">
        <v>0</v>
      </c>
      <c r="AZ332" s="18">
        <v>0</v>
      </c>
      <c r="BA332" s="18">
        <v>0</v>
      </c>
      <c r="BB332" s="18">
        <v>0</v>
      </c>
      <c r="BC332" s="18">
        <v>0</v>
      </c>
      <c r="BD332" s="18">
        <v>0</v>
      </c>
      <c r="BE332" s="18">
        <v>2</v>
      </c>
      <c r="BF332" s="18">
        <v>0</v>
      </c>
      <c r="BG332" s="18">
        <v>0</v>
      </c>
      <c r="BH332" s="18">
        <v>0</v>
      </c>
      <c r="BI332" s="18">
        <v>0</v>
      </c>
      <c r="BJ332" s="18">
        <v>0</v>
      </c>
      <c r="BK332" s="18">
        <v>0</v>
      </c>
      <c r="BL332" s="18">
        <v>0</v>
      </c>
      <c r="BM332" s="18">
        <v>0</v>
      </c>
      <c r="BN332" s="18">
        <v>0</v>
      </c>
      <c r="BO332" s="18">
        <v>0</v>
      </c>
      <c r="BP332" s="18">
        <v>0</v>
      </c>
      <c r="BQ332" s="18">
        <v>0</v>
      </c>
      <c r="BR332" s="18">
        <v>0</v>
      </c>
      <c r="BS332" s="18">
        <v>0</v>
      </c>
      <c r="BT332" s="18">
        <v>0</v>
      </c>
      <c r="BU332" s="18">
        <v>0</v>
      </c>
      <c r="BV332" s="18">
        <v>0</v>
      </c>
      <c r="BW332" s="18">
        <v>0</v>
      </c>
      <c r="BX332" s="18">
        <v>0</v>
      </c>
      <c r="BY332" s="18">
        <v>0</v>
      </c>
      <c r="BZ332" s="18">
        <v>0</v>
      </c>
      <c r="CA332" s="16" t="e">
        <f>_xlfn.IFNA(IF(RIGHT(D332,2)="=G",0,INDEX(#REF!,MATCH(E332,#REF!,0))),0)</f>
        <v>#REF!</v>
      </c>
      <c r="CB332" s="16" t="s">
        <v>776</v>
      </c>
      <c r="CC332" s="18">
        <v>0</v>
      </c>
      <c r="CD332" s="18">
        <v>0</v>
      </c>
      <c r="CE332" s="18">
        <v>1.4</v>
      </c>
      <c r="CF332" s="18">
        <v>0.85</v>
      </c>
      <c r="CG332" s="18">
        <v>0.12</v>
      </c>
      <c r="CH332" s="18">
        <v>2</v>
      </c>
      <c r="CI332" s="16" t="s">
        <v>98</v>
      </c>
      <c r="CJ332" s="18">
        <v>0</v>
      </c>
      <c r="CK332" s="20">
        <f t="shared" si="1080"/>
        <v>1.39</v>
      </c>
      <c r="CL332" s="20">
        <f t="shared" si="1214"/>
        <v>1.39</v>
      </c>
      <c r="CM332" s="18">
        <v>37.299999999999997</v>
      </c>
      <c r="CN332" s="18">
        <v>45.95</v>
      </c>
      <c r="CO332" s="18">
        <v>45.111000000000004</v>
      </c>
      <c r="CP332" s="22">
        <f t="shared" si="1081"/>
        <v>45.11</v>
      </c>
      <c r="CQ332" s="22">
        <f t="shared" si="1082"/>
        <v>43.72</v>
      </c>
      <c r="CR332" s="22">
        <f t="shared" si="1215"/>
        <v>1.39</v>
      </c>
      <c r="CS332" s="22">
        <f t="shared" si="1083"/>
        <v>43.82</v>
      </c>
      <c r="CT332" s="22">
        <f t="shared" si="1084"/>
        <v>44.02</v>
      </c>
      <c r="CU332" s="18">
        <v>44.02</v>
      </c>
      <c r="CV332" s="22">
        <f t="shared" si="1216"/>
        <v>1.7</v>
      </c>
      <c r="CW332" s="22">
        <f t="shared" si="1085"/>
        <v>0</v>
      </c>
      <c r="CX332" s="22">
        <f t="shared" si="1086"/>
        <v>0</v>
      </c>
      <c r="CY332" s="22">
        <f t="shared" si="1087"/>
        <v>45.68</v>
      </c>
      <c r="CZ332" s="22">
        <f t="shared" si="1088"/>
        <v>45.83</v>
      </c>
      <c r="DA332" s="18">
        <v>45.95</v>
      </c>
      <c r="DB332" s="20">
        <f t="shared" si="1217"/>
        <v>2.23</v>
      </c>
      <c r="DC332" s="20">
        <f t="shared" si="1218"/>
        <v>0.84</v>
      </c>
      <c r="DD332" s="20">
        <f t="shared" si="1219"/>
        <v>1.3900000000000001</v>
      </c>
      <c r="DE332" s="20">
        <f t="shared" si="1089"/>
        <v>0.1</v>
      </c>
      <c r="DF332" s="20">
        <f t="shared" si="1090"/>
        <v>0.2</v>
      </c>
      <c r="DG332" s="20">
        <f t="shared" si="1091"/>
        <v>1.0900000000000001</v>
      </c>
      <c r="DH332" s="20">
        <f t="shared" si="1092"/>
        <v>0</v>
      </c>
      <c r="DI332" s="20">
        <f t="shared" si="1093"/>
        <v>0</v>
      </c>
      <c r="DJ332" s="20">
        <f t="shared" si="1094"/>
        <v>0</v>
      </c>
      <c r="DK332" s="20">
        <f t="shared" si="1220"/>
        <v>1.3900000000000001</v>
      </c>
      <c r="DL332" s="20">
        <f t="shared" si="1221"/>
        <v>0</v>
      </c>
      <c r="DM332" s="20">
        <f t="shared" si="1222"/>
        <v>0</v>
      </c>
      <c r="DN332" s="20">
        <f t="shared" si="1223"/>
        <v>0</v>
      </c>
      <c r="DO332" s="18">
        <v>2.54</v>
      </c>
      <c r="DP332" s="18">
        <v>0</v>
      </c>
      <c r="DQ332" s="18">
        <v>1</v>
      </c>
      <c r="DR332" s="18">
        <v>1</v>
      </c>
      <c r="DS332" s="25">
        <f t="shared" si="1224"/>
        <v>2.54</v>
      </c>
      <c r="DT332" s="25">
        <f t="shared" si="1225"/>
        <v>0</v>
      </c>
      <c r="DU332" s="25">
        <f t="shared" si="1226"/>
        <v>3.53</v>
      </c>
      <c r="DV332" s="25">
        <f t="shared" si="1227"/>
        <v>0</v>
      </c>
      <c r="DW332" s="25">
        <f t="shared" si="1228"/>
        <v>3.53</v>
      </c>
      <c r="DX332" s="25">
        <f t="shared" si="1229"/>
        <v>7.2</v>
      </c>
      <c r="DY332" s="25">
        <f t="shared" si="1230"/>
        <v>0</v>
      </c>
      <c r="DZ332" s="25">
        <f t="shared" si="1231"/>
        <v>7.2</v>
      </c>
      <c r="EA332" s="25">
        <f t="shared" si="1232"/>
        <v>4.7300000000000004</v>
      </c>
      <c r="EB332" s="25">
        <f t="shared" si="1233"/>
        <v>0</v>
      </c>
      <c r="EC332" s="25">
        <f t="shared" si="1234"/>
        <v>4.7300000000000004</v>
      </c>
      <c r="ED332" s="25">
        <f t="shared" si="1235"/>
        <v>2.4700000000000002</v>
      </c>
      <c r="EE332" s="25">
        <f t="shared" si="1235"/>
        <v>0</v>
      </c>
      <c r="EF332" s="25">
        <f t="shared" si="1236"/>
        <v>2.4700000000000002</v>
      </c>
      <c r="EG332" s="25">
        <f t="shared" si="1237"/>
        <v>4.7300000000000004</v>
      </c>
      <c r="EH332" s="25">
        <f t="shared" si="1237"/>
        <v>0</v>
      </c>
      <c r="EI332" s="25">
        <f t="shared" si="1238"/>
        <v>4.7300000000000004</v>
      </c>
      <c r="EJ332" s="18">
        <v>663.47</v>
      </c>
      <c r="EK332" s="18">
        <v>613.55999999999995</v>
      </c>
      <c r="EL332" s="18" t="s">
        <v>1155</v>
      </c>
      <c r="EM332" s="18" t="s">
        <v>1156</v>
      </c>
      <c r="EN332" s="16" t="s">
        <v>774</v>
      </c>
      <c r="EO332" s="16" t="s">
        <v>132</v>
      </c>
      <c r="EP332" s="16" t="e">
        <f>IF(OR(EN332="Cống tròn",EN332="Cống hộp",EN332="Ống nhựa"),INDEX(#REF!,MATCH(E332,#REF!,0)),IF(OR(EN332="Rãnh xây",EN332="Rãnh bê tông"),INDEX(#REF!,MATCH(E332,#REF!,0)),0))</f>
        <v>#REF!</v>
      </c>
      <c r="EQ332" s="18">
        <v>48.610000000000078</v>
      </c>
      <c r="ER332" s="18">
        <v>1</v>
      </c>
      <c r="ES332" s="25">
        <f t="shared" si="1239"/>
        <v>48</v>
      </c>
      <c r="ET332" s="1" t="e">
        <f>_xlfn.IFNA(IF(EN332="Cống tròn",INDEX(#REF!,MATCH(E332,#REF!,0)),IF(EN332="Cống hộp",INDEX(#REF!,MATCH(E332,#REF!,0)),EU332&amp;" ,"&amp;EV332)),0)</f>
        <v>#REF!</v>
      </c>
      <c r="EU332" s="16" t="s">
        <v>769</v>
      </c>
      <c r="EV332" s="16" t="s">
        <v>775</v>
      </c>
      <c r="EW332" s="16" t="e">
        <f>_xlfn.IFNA(INDEX(#REF!,MATCH(E332,#REF!,0)),0)</f>
        <v>#REF!</v>
      </c>
      <c r="EX332" s="16"/>
      <c r="EY332" s="18">
        <v>0</v>
      </c>
      <c r="EZ332" s="18">
        <v>0</v>
      </c>
      <c r="FA332" s="18">
        <v>0</v>
      </c>
      <c r="FB332" s="18">
        <v>0</v>
      </c>
      <c r="FC332" s="18">
        <v>0</v>
      </c>
      <c r="FD332" s="25">
        <f t="shared" si="1095"/>
        <v>0</v>
      </c>
      <c r="FE332" s="25">
        <f t="shared" si="1240"/>
        <v>0</v>
      </c>
      <c r="FF332" s="18">
        <v>0.1</v>
      </c>
      <c r="FG332" s="18">
        <v>2</v>
      </c>
      <c r="FH332" s="18">
        <v>1</v>
      </c>
      <c r="FI332" s="25">
        <f t="shared" si="1241"/>
        <v>1.2</v>
      </c>
      <c r="FJ332" s="18">
        <v>0</v>
      </c>
      <c r="FK332" s="18">
        <v>0</v>
      </c>
      <c r="FL332" s="18">
        <v>0.2</v>
      </c>
      <c r="FM332" s="18">
        <v>1.4</v>
      </c>
      <c r="FN332" s="18">
        <v>0</v>
      </c>
      <c r="FO332" s="25">
        <f t="shared" si="1242"/>
        <v>1.4</v>
      </c>
      <c r="FP332" s="18">
        <v>1.4999999999999999E-2</v>
      </c>
      <c r="FQ332" s="18">
        <v>1</v>
      </c>
      <c r="FR332" s="25">
        <f t="shared" si="1096"/>
        <v>47</v>
      </c>
      <c r="FS332" s="25">
        <f t="shared" si="1097"/>
        <v>0.69</v>
      </c>
      <c r="FT332" s="25">
        <f t="shared" si="1098"/>
        <v>47.69</v>
      </c>
      <c r="FU332" s="25">
        <f t="shared" si="1099"/>
        <v>-0.92000000000007987</v>
      </c>
      <c r="FV332" s="25" t="str">
        <f t="shared" si="1243"/>
        <v>Thêm 01</v>
      </c>
      <c r="FW332" s="25">
        <f t="shared" si="1244"/>
        <v>0.09</v>
      </c>
      <c r="FX332" s="16"/>
      <c r="FY332" s="16"/>
      <c r="FZ332" s="16"/>
      <c r="GA332" s="16"/>
      <c r="GB332" s="19">
        <v>0</v>
      </c>
      <c r="GC332" s="19">
        <v>0</v>
      </c>
      <c r="GD332" s="19">
        <v>0</v>
      </c>
      <c r="GE332" s="19">
        <v>0</v>
      </c>
      <c r="GF332" s="19">
        <v>0</v>
      </c>
      <c r="GG332" s="19">
        <v>0</v>
      </c>
      <c r="GH332" s="19">
        <v>0</v>
      </c>
      <c r="GI332" s="19">
        <v>0</v>
      </c>
      <c r="GJ332" s="19">
        <v>0</v>
      </c>
      <c r="GK332" s="19">
        <v>0</v>
      </c>
      <c r="GL332" s="25">
        <f t="shared" si="1100"/>
        <v>0</v>
      </c>
      <c r="GM332" s="25">
        <f t="shared" si="1245"/>
        <v>0</v>
      </c>
      <c r="GN332" s="19">
        <v>0</v>
      </c>
      <c r="GO332" s="19">
        <v>0</v>
      </c>
      <c r="GP332" s="19">
        <v>0</v>
      </c>
      <c r="GQ332" s="19">
        <v>0</v>
      </c>
      <c r="GR332" s="1" t="e">
        <f>_xlfn.IFNA(INDEX(#REF!,MATCH(E332,#REF!,0)),0)</f>
        <v>#REF!</v>
      </c>
      <c r="GS332" s="16"/>
      <c r="GT332" s="18">
        <v>0</v>
      </c>
      <c r="GU332" s="18">
        <v>0</v>
      </c>
      <c r="GV332" s="18">
        <v>0</v>
      </c>
      <c r="GW332" s="18">
        <v>0</v>
      </c>
      <c r="GX332" s="25">
        <f t="shared" si="1101"/>
        <v>0</v>
      </c>
      <c r="GY332" s="25">
        <f t="shared" si="1102"/>
        <v>0</v>
      </c>
      <c r="GZ332" s="25">
        <f t="shared" si="1246"/>
        <v>0</v>
      </c>
      <c r="HA332" s="1" t="e" cm="1">
        <f t="array" ref="HA332">INDEX(#REF!,MATCH(EJ332&amp;EK332&amp;HD332&amp;HE332&amp;HF332,#REF!&amp;#REF!&amp;#REF!&amp;#REF!&amp;#REF!,0))</f>
        <v>#REF!</v>
      </c>
      <c r="HB332" s="16"/>
      <c r="HC332" s="25">
        <f t="shared" si="1247"/>
        <v>0</v>
      </c>
      <c r="HD332" s="18">
        <v>0</v>
      </c>
      <c r="HE332" s="18">
        <v>0</v>
      </c>
      <c r="HF332" s="18">
        <v>0</v>
      </c>
      <c r="HG332" s="1" t="e" cm="1">
        <f t="array" ref="HG332">INDEX(#REF!,MATCH(EJ332&amp;EK332&amp;HJ332&amp;HK332&amp;HL332,#REF!&amp;#REF!&amp;#REF!&amp;#REF!&amp;#REF!,0))</f>
        <v>#REF!</v>
      </c>
      <c r="HH332" s="16"/>
      <c r="HI332" s="25">
        <f t="shared" si="1248"/>
        <v>0</v>
      </c>
      <c r="HJ332" s="25">
        <f t="shared" si="1249"/>
        <v>0</v>
      </c>
      <c r="HK332" s="19">
        <v>0</v>
      </c>
      <c r="HL332" s="19">
        <v>0</v>
      </c>
      <c r="HM332" s="18">
        <v>0.01</v>
      </c>
      <c r="HN332" s="18">
        <v>1</v>
      </c>
      <c r="HO332" s="25">
        <f t="shared" si="1250"/>
        <v>0</v>
      </c>
      <c r="HP332" s="25">
        <f t="shared" si="1251"/>
        <v>0</v>
      </c>
      <c r="HQ332" s="25">
        <f t="shared" si="1252"/>
        <v>0</v>
      </c>
      <c r="HR332" s="25">
        <f t="shared" si="1253"/>
        <v>0</v>
      </c>
      <c r="HS332" s="25">
        <f t="shared" si="1254"/>
        <v>0</v>
      </c>
      <c r="HT332" s="19">
        <v>0</v>
      </c>
      <c r="HU332" s="19">
        <v>0</v>
      </c>
      <c r="HV332" s="19">
        <v>0</v>
      </c>
      <c r="HW332" s="25">
        <f t="shared" si="1255"/>
        <v>0</v>
      </c>
      <c r="HX332" s="19">
        <v>0</v>
      </c>
      <c r="HY332" s="19">
        <v>0</v>
      </c>
      <c r="HZ332" s="18">
        <v>45.11</v>
      </c>
      <c r="IA332" s="20">
        <f>ROUND(IF(EN332="Cống tròn",IF(EN332="Cống tròn",IF(EU332="Không có móng",IQ332-FF332,IF(EU332="Đế",IP332-FN332,IF(OR(EU332="Móng bê tông",EU332="Móng bê tông kết hợp đế"),II332-FJ332,0))),0),IF(EN332="Cống hộp",IF(AND(EN332="Cống hộp",EU332="Không có móng"),IQ332-GF332,IF(AND(EN332="Cống hộp",EU332="Móng bê tông"),IJ332-GB332,0)),IF(OR(EN332="Rãnh xây",EN332="Rãnh bê tông"),IF(OR(EN332="Rãnh xây",EN332="Rãnh bê tông"),IK332-GB332,0),IF(EN332="Ống nhựa",IF(AND(EN332="Ống nhựa",EU332="Không đắp cát"),IQ332-HT332,IF(AND(EN332="Ống nhựa",EU332="Đắp cát"),IH332-HX332,0)),IF(EN332="Rãnh thang",IF(EN332="Rãnh thang",IF(EU332="Móng bê tông",#REF!-#REF!,IQ332),0),0))))),2)</f>
        <v>44.02</v>
      </c>
      <c r="IB332" s="20">
        <f t="shared" si="1256"/>
        <v>1.0899999999999963</v>
      </c>
      <c r="IC332" s="20">
        <f t="shared" si="1103"/>
        <v>44.019999999999996</v>
      </c>
      <c r="ID332" s="20">
        <f t="shared" si="1104"/>
        <v>0</v>
      </c>
      <c r="IE332" s="20">
        <f t="shared" si="1105"/>
        <v>0</v>
      </c>
      <c r="IF332" s="20">
        <f t="shared" si="1106"/>
        <v>0</v>
      </c>
      <c r="IG332" s="20">
        <f>IF(EN332="Rãnh thang",IF(AND(EN332="Rãnh thang",EU332="Móng bê tông"),IQ332-#REF!,0),IF(EN332="Ống nhựa",IF(AND(EN332="Ống nhựa",EU332="Đắp cát"),IQ332-HT332,0),IF(EN332="Cống tròn",IF(EN332="Cống tròn",IF(OR(EU332="Móng bê tông",EU332="Móng bê tông kết hợp đế"),IM332-FL332,0),0),IF(EN332="Cống hộp",IF(AND(EN332="Cống hộp",EU332="Móng bê tông"),IN332-GD332,0),IF(OR(EN332="Rãnh xây",EN332="Rãnh bê tông"),IF(AND(EN332="Rãnh xây",EU332="Móng bê tông"),IO332-GD332,IF(AND(EN332="Rãnh bê tông",EU332="Móng bê tông"),IO332-GD332,0)),0)))))</f>
        <v>44.019999999999996</v>
      </c>
      <c r="IH332" s="20">
        <f t="shared" si="1107"/>
        <v>0</v>
      </c>
      <c r="II332" s="20">
        <f t="shared" si="1108"/>
        <v>44.019999999999996</v>
      </c>
      <c r="IJ332" s="20">
        <f t="shared" si="1109"/>
        <v>0</v>
      </c>
      <c r="IK332" s="20">
        <f t="shared" si="1110"/>
        <v>0</v>
      </c>
      <c r="IL332" s="20">
        <f t="shared" si="1111"/>
        <v>44.22</v>
      </c>
      <c r="IM332" s="20">
        <f t="shared" si="1112"/>
        <v>44.22</v>
      </c>
      <c r="IN332" s="20">
        <f t="shared" si="1113"/>
        <v>0</v>
      </c>
      <c r="IO332" s="20">
        <f t="shared" si="1114"/>
        <v>0</v>
      </c>
      <c r="IP332" s="20">
        <f t="shared" si="1115"/>
        <v>0</v>
      </c>
      <c r="IQ332" s="18">
        <v>44.32</v>
      </c>
      <c r="IR332" s="25">
        <f t="shared" si="1257"/>
        <v>0</v>
      </c>
      <c r="IS332" s="25">
        <f t="shared" si="1116"/>
        <v>0</v>
      </c>
      <c r="IT332" s="25">
        <f t="shared" si="1117"/>
        <v>0</v>
      </c>
      <c r="IU332" s="25">
        <f>ROUND(IF(EN332="Cống tròn",IF(EN332="Cống tròn",IV332+FF332,0),IF(EN332="Cống hộp",IF(EN332="Cống hộp",IV332+GP332,0),IF(OR(EN332="Rãnh xây",EN332="Rãnh bê tông"),IF(OR(EN332="Rãnh xây",EN332="Rãnh bê tông"),IV332+GP332,0),IF(EN332="ống nhựa",IF(EN332="Ống nhựa",IV332+HT332,0),IF(EN332="Rãnh thang",IF(EN332="Rãnh thang",IQ332+#REF!,0),0))))),2)</f>
        <v>45.27</v>
      </c>
      <c r="IV332" s="18">
        <v>45.17</v>
      </c>
      <c r="IW332" s="25">
        <f t="shared" si="1118"/>
        <v>45.27</v>
      </c>
      <c r="IX332" s="25">
        <f t="shared" si="1119"/>
        <v>0</v>
      </c>
      <c r="IY332" s="25">
        <f t="shared" si="1120"/>
        <v>0</v>
      </c>
      <c r="IZ332" s="25">
        <f t="shared" si="1121"/>
        <v>0</v>
      </c>
      <c r="JA332" s="25">
        <f t="shared" si="1122"/>
        <v>0</v>
      </c>
      <c r="JB332" s="18">
        <v>44.98</v>
      </c>
      <c r="JC332" s="20">
        <f>ROUND(IF(EN332="Cống tròn",IF(EN332="Cống tròn",IF(EU332="Không có móng",JS332-FF332,IF(EU332="Đế",JR332-FN332,IF(OR(EU332="Móng bê tông",EU332="Móng bê tông kết hợp đế"),JK332-FJ332,0))),0),IF(EN332="Cống hộp",IF(AND(EN332="Cống hộp",EU332="Không có móng"),JS332-GF332,IF(AND(EN332="Cống hộp",EU332="Móng bê tông"),JL332-GB332,0)),IF(OR(EN332="Rãnh xây",EN332="Rãnh bê tông"),IF(OR(EN332="Rãnh xây",EN332="Rãnh bê tông"),JM332-GB332,0),IF(EN332="Ống nhựa",IF(AND(EN332="Ống nhựa",EU332="Không đắp cát"),JS332-HT332,IF(AND(EN332="Ống nhựa",EU332="Đắp cát"),JJ332-HX332,0)),IF(EN332="Rãnh thang",IF(EN332="Rãnh thang",IF(EU332="Móng bê tông",#REF!-#REF!,JS332),0),0))))),2)</f>
        <v>43.87</v>
      </c>
      <c r="JD332" s="20">
        <f t="shared" si="1258"/>
        <v>1.1099999999999994</v>
      </c>
      <c r="JE332" s="20">
        <f t="shared" si="1123"/>
        <v>43.87</v>
      </c>
      <c r="JF332" s="20">
        <f t="shared" si="1124"/>
        <v>0</v>
      </c>
      <c r="JG332" s="20">
        <f t="shared" si="1125"/>
        <v>0</v>
      </c>
      <c r="JH332" s="20">
        <f t="shared" si="1126"/>
        <v>0</v>
      </c>
      <c r="JI332" s="20">
        <f>IF(EN332="Rãnh thang",IF(AND(EN332="Rãnh thang",EU332="Móng bê tông"),JS332-#REF!,0),IF(EN332="Ống nhựa",IF(AND(EN332="Ống nhựa",EU332="Đắp cát"),JS332-HT332,0),IF(EN332="Cống tròn",IF(EN332="Cống tròn",IF(OR(EU332="Móng bê tông",EU332="Móng bê tông kết hợp đế"),JO332-FL332,0),0),IF(EN332="Cống hộp",IF(AND(EN332="Cống hộp",EU332="Móng bê tông"),JP332-GD332,0),IF(OR(EN332="Rãnh xây",EN332="Rãnh bê tông"),IF(AND(EN332="Rãnh xây",EU332="Móng bê tông"),JQ332-GD332,IF(AND(EN332="Rãnh bê tông",EU332="Móng bê tông"),JQ332-GD332,0)),0)))))</f>
        <v>43.87</v>
      </c>
      <c r="JJ332" s="20">
        <f t="shared" si="1127"/>
        <v>0</v>
      </c>
      <c r="JK332" s="20">
        <f t="shared" si="1128"/>
        <v>43.87</v>
      </c>
      <c r="JL332" s="20">
        <f t="shared" si="1129"/>
        <v>0</v>
      </c>
      <c r="JM332" s="20">
        <f t="shared" si="1130"/>
        <v>0</v>
      </c>
      <c r="JN332" s="20">
        <f t="shared" si="1131"/>
        <v>44.07</v>
      </c>
      <c r="JO332" s="20">
        <f t="shared" si="1132"/>
        <v>44.07</v>
      </c>
      <c r="JP332" s="20">
        <f t="shared" si="1133"/>
        <v>0</v>
      </c>
      <c r="JQ332" s="20">
        <f t="shared" si="1134"/>
        <v>0</v>
      </c>
      <c r="JR332" s="20">
        <f t="shared" si="1135"/>
        <v>0</v>
      </c>
      <c r="JS332" s="26">
        <v>44.17</v>
      </c>
      <c r="JT332" s="25">
        <f t="shared" si="1259"/>
        <v>0</v>
      </c>
      <c r="JU332" s="25">
        <f t="shared" si="1136"/>
        <v>0</v>
      </c>
      <c r="JV332" s="25">
        <f t="shared" si="1137"/>
        <v>0</v>
      </c>
      <c r="JW332" s="25">
        <f>ROUND(IF(EN332="Cống tròn",IF(EN332="Cống tròn",JX332+FF332,0),IF(EN332="Cống hộp",IF(EN332="Cống hộp",JX332+GP332,0),IF(OR(EN332="Rãnh xây",EN332="Rãnh bê tông"),IF(OR(EN332="Rãnh xây",EN332="Rãnh bê tông"),JX332+GP332,0),IF(EN332="ống nhựa",IF(EN332="Ống nhựa",JX332+HT332,0),IF(EN332="Rãnh thang",IF(EN332="Rãnh thang",JS332+#REF!,0),0))))),2)</f>
        <v>45.27</v>
      </c>
      <c r="JX332" s="27">
        <v>45.17</v>
      </c>
      <c r="JY332" s="25">
        <f t="shared" si="1138"/>
        <v>45.27</v>
      </c>
      <c r="JZ332" s="25">
        <f t="shared" si="1139"/>
        <v>0</v>
      </c>
      <c r="KA332" s="25">
        <f t="shared" si="1140"/>
        <v>0</v>
      </c>
      <c r="KB332" s="25">
        <f t="shared" si="1141"/>
        <v>0</v>
      </c>
      <c r="KC332" s="25">
        <f t="shared" si="1142"/>
        <v>0</v>
      </c>
      <c r="KD332" s="28" t="s">
        <v>98</v>
      </c>
      <c r="KE332" s="27">
        <v>0</v>
      </c>
      <c r="KF332" s="25">
        <f t="shared" si="1143"/>
        <v>1.0899999999999963</v>
      </c>
      <c r="KG332" s="25">
        <f t="shared" si="1260"/>
        <v>1.0899999999999963</v>
      </c>
      <c r="KH332" s="27">
        <v>0</v>
      </c>
      <c r="KI332" s="25">
        <f t="shared" si="1144"/>
        <v>1.1099999999999994</v>
      </c>
      <c r="KJ332" s="25">
        <f t="shared" si="1261"/>
        <v>1.1099999999999994</v>
      </c>
      <c r="KK332" s="25">
        <f t="shared" si="1145"/>
        <v>0</v>
      </c>
      <c r="KL332" s="25">
        <f t="shared" si="1146"/>
        <v>0</v>
      </c>
      <c r="KM332" s="25">
        <f t="shared" si="1262"/>
        <v>0</v>
      </c>
      <c r="KN332" s="25">
        <f t="shared" si="1147"/>
        <v>0</v>
      </c>
      <c r="KO332" s="25">
        <f t="shared" si="1148"/>
        <v>0</v>
      </c>
      <c r="KP332" s="25">
        <f t="shared" si="1263"/>
        <v>0</v>
      </c>
      <c r="KQ332" s="25">
        <f t="shared" si="1149"/>
        <v>0.2</v>
      </c>
      <c r="KR332" s="25">
        <f t="shared" si="1150"/>
        <v>0.2</v>
      </c>
      <c r="KS332" s="25">
        <f t="shared" si="1264"/>
        <v>0.2</v>
      </c>
      <c r="KT332" s="25">
        <f t="shared" si="1151"/>
        <v>0</v>
      </c>
      <c r="KU332" s="25">
        <f t="shared" si="1152"/>
        <v>0</v>
      </c>
      <c r="KV332" s="25">
        <f t="shared" si="1265"/>
        <v>0</v>
      </c>
      <c r="KW332" s="25">
        <f t="shared" si="1079"/>
        <v>0</v>
      </c>
      <c r="KX332" s="25">
        <f t="shared" si="1153"/>
        <v>0</v>
      </c>
      <c r="KY332" s="25">
        <f t="shared" si="1266"/>
        <v>0</v>
      </c>
      <c r="KZ332" s="25">
        <f t="shared" si="1154"/>
        <v>0</v>
      </c>
      <c r="LA332" s="25">
        <f t="shared" si="1155"/>
        <v>0</v>
      </c>
      <c r="LB332" s="25">
        <f t="shared" si="1267"/>
        <v>0</v>
      </c>
      <c r="LC332" s="25">
        <f t="shared" si="1156"/>
        <v>0.88999999999999635</v>
      </c>
      <c r="LD332" s="25">
        <f t="shared" si="1157"/>
        <v>0.90999999999999948</v>
      </c>
      <c r="LE332" s="25">
        <f t="shared" si="1268"/>
        <v>0.89999999999999791</v>
      </c>
      <c r="LF332" s="25">
        <f t="shared" si="1158"/>
        <v>0</v>
      </c>
      <c r="LG332" s="25">
        <f t="shared" si="1159"/>
        <v>0</v>
      </c>
      <c r="LH332" s="25">
        <f t="shared" si="1269"/>
        <v>0</v>
      </c>
      <c r="LI332" s="25">
        <f t="shared" si="1160"/>
        <v>0</v>
      </c>
      <c r="LJ332" s="25">
        <f t="shared" si="1161"/>
        <v>0</v>
      </c>
      <c r="LK332" s="25">
        <f t="shared" si="1270"/>
        <v>0</v>
      </c>
      <c r="LL332" s="25">
        <f t="shared" si="1162"/>
        <v>0</v>
      </c>
      <c r="LM332" s="25">
        <f t="shared" si="1163"/>
        <v>0</v>
      </c>
      <c r="LN332" s="25">
        <f t="shared" si="1271"/>
        <v>0</v>
      </c>
      <c r="LO332" s="25">
        <f t="shared" si="1164"/>
        <v>0</v>
      </c>
      <c r="LP332" s="25">
        <f t="shared" si="1165"/>
        <v>0</v>
      </c>
      <c r="LQ332" s="25">
        <f t="shared" si="1272"/>
        <v>0</v>
      </c>
      <c r="LR332" s="25">
        <f t="shared" si="1166"/>
        <v>0</v>
      </c>
      <c r="LS332" s="25">
        <f t="shared" si="1167"/>
        <v>0</v>
      </c>
      <c r="LT332" s="25">
        <f t="shared" si="1273"/>
        <v>0</v>
      </c>
      <c r="LU332" s="25">
        <f t="shared" si="1168"/>
        <v>0</v>
      </c>
      <c r="LV332" s="25">
        <f t="shared" si="1169"/>
        <v>0</v>
      </c>
      <c r="LW332" s="25">
        <f t="shared" si="1274"/>
        <v>0</v>
      </c>
      <c r="LX332" s="25">
        <f t="shared" si="1170"/>
        <v>0</v>
      </c>
      <c r="LY332" s="25">
        <f t="shared" si="1171"/>
        <v>0</v>
      </c>
      <c r="LZ332" s="25">
        <f t="shared" si="1275"/>
        <v>0</v>
      </c>
      <c r="MA332" s="25">
        <f t="shared" si="1172"/>
        <v>0</v>
      </c>
      <c r="MB332" s="25">
        <f t="shared" si="1173"/>
        <v>0</v>
      </c>
      <c r="MC332" s="25">
        <f t="shared" si="1276"/>
        <v>0</v>
      </c>
      <c r="MD332" s="25">
        <f t="shared" si="1174"/>
        <v>0</v>
      </c>
      <c r="ME332" s="25">
        <f t="shared" si="1175"/>
        <v>0</v>
      </c>
      <c r="MF332" s="25">
        <f t="shared" si="1277"/>
        <v>0</v>
      </c>
      <c r="MG332" s="25">
        <f t="shared" si="1176"/>
        <v>0</v>
      </c>
      <c r="MH332" s="25">
        <f t="shared" si="1177"/>
        <v>0</v>
      </c>
      <c r="MI332" s="25">
        <f t="shared" si="1278"/>
        <v>0</v>
      </c>
      <c r="MJ332" s="25">
        <f t="shared" si="1178"/>
        <v>0</v>
      </c>
      <c r="MK332" s="25">
        <f t="shared" si="1179"/>
        <v>0</v>
      </c>
      <c r="ML332" s="25">
        <f t="shared" si="1279"/>
        <v>0</v>
      </c>
      <c r="MM332" s="25">
        <f t="shared" si="1180"/>
        <v>0</v>
      </c>
      <c r="MN332" s="25">
        <f t="shared" si="1181"/>
        <v>0</v>
      </c>
      <c r="MO332" s="25">
        <f t="shared" si="1280"/>
        <v>0</v>
      </c>
      <c r="MP332" s="25">
        <f t="shared" si="1182"/>
        <v>0</v>
      </c>
      <c r="MQ332" s="25">
        <f t="shared" si="1183"/>
        <v>0</v>
      </c>
      <c r="MR332" s="25">
        <f t="shared" si="1281"/>
        <v>0</v>
      </c>
      <c r="MS332" s="29">
        <v>1.4</v>
      </c>
      <c r="MT332" s="29">
        <v>0</v>
      </c>
      <c r="MU332" s="29">
        <v>1</v>
      </c>
      <c r="MV332" s="29">
        <v>1</v>
      </c>
      <c r="MW332" s="25">
        <f t="shared" si="1184"/>
        <v>1.4</v>
      </c>
      <c r="MX332" s="25">
        <f t="shared" si="1185"/>
        <v>1.53</v>
      </c>
      <c r="MY332" s="25">
        <f t="shared" si="1186"/>
        <v>0</v>
      </c>
      <c r="MZ332" s="25">
        <f t="shared" si="1187"/>
        <v>0</v>
      </c>
      <c r="NA332" s="25">
        <f t="shared" si="1188"/>
        <v>1.4</v>
      </c>
      <c r="NB332" s="25">
        <f t="shared" si="1189"/>
        <v>1.55</v>
      </c>
      <c r="NC332" s="25">
        <f t="shared" si="1190"/>
        <v>0</v>
      </c>
      <c r="ND332" s="25">
        <f t="shared" si="1191"/>
        <v>0</v>
      </c>
      <c r="NE332" s="25">
        <f t="shared" si="1282"/>
        <v>1.4</v>
      </c>
      <c r="NF332" s="25">
        <f t="shared" si="1282"/>
        <v>1.54</v>
      </c>
      <c r="NG332" s="25">
        <f t="shared" si="1282"/>
        <v>0</v>
      </c>
      <c r="NH332" s="25">
        <f t="shared" si="1282"/>
        <v>0</v>
      </c>
      <c r="NI332" s="25">
        <f t="shared" si="1192"/>
        <v>74.86</v>
      </c>
      <c r="NJ332" s="25">
        <f t="shared" si="1193"/>
        <v>0</v>
      </c>
      <c r="NK332" s="25">
        <f t="shared" si="1194"/>
        <v>74.86</v>
      </c>
      <c r="NL332" s="25">
        <f t="shared" si="1195"/>
        <v>44.52</v>
      </c>
      <c r="NM332" s="25">
        <f t="shared" si="1196"/>
        <v>0</v>
      </c>
      <c r="NN332" s="25">
        <f t="shared" si="1283"/>
        <v>44.52</v>
      </c>
      <c r="NO332" s="25">
        <f t="shared" si="1197"/>
        <v>0</v>
      </c>
      <c r="NP332" s="25">
        <f t="shared" si="1198"/>
        <v>0</v>
      </c>
      <c r="NQ332" s="25">
        <f t="shared" si="1284"/>
        <v>0</v>
      </c>
      <c r="NR332" s="25">
        <f t="shared" si="1199"/>
        <v>0</v>
      </c>
      <c r="NS332" s="25">
        <f t="shared" si="1200"/>
        <v>0</v>
      </c>
      <c r="NT332" s="25">
        <f t="shared" si="1285"/>
        <v>0</v>
      </c>
      <c r="NU332" s="25">
        <f t="shared" si="1201"/>
        <v>0</v>
      </c>
      <c r="NV332" s="25">
        <f t="shared" si="1202"/>
        <v>0</v>
      </c>
      <c r="NW332" s="25">
        <f t="shared" si="1286"/>
        <v>0</v>
      </c>
      <c r="NX332" s="25">
        <f t="shared" si="1287"/>
        <v>44.52</v>
      </c>
      <c r="NY332" s="25">
        <f t="shared" si="1287"/>
        <v>0</v>
      </c>
      <c r="NZ332" s="25">
        <f t="shared" si="1288"/>
        <v>44.52</v>
      </c>
      <c r="OA332" s="25">
        <f t="shared" si="1289"/>
        <v>30.34</v>
      </c>
      <c r="OB332" s="25">
        <f t="shared" si="1289"/>
        <v>0</v>
      </c>
      <c r="OC332" s="25">
        <f t="shared" si="1290"/>
        <v>30.34</v>
      </c>
      <c r="OD332" s="25">
        <f t="shared" si="1291"/>
        <v>44.52</v>
      </c>
      <c r="OE332" s="25">
        <f t="shared" si="1291"/>
        <v>0</v>
      </c>
      <c r="OF332" s="25">
        <f t="shared" si="1291"/>
        <v>44.52</v>
      </c>
      <c r="OG332" s="25">
        <f t="shared" si="1203"/>
        <v>0</v>
      </c>
      <c r="OH332" s="25">
        <f t="shared" si="1204"/>
        <v>0</v>
      </c>
      <c r="OI332" s="25">
        <f t="shared" si="1205"/>
        <v>0</v>
      </c>
      <c r="OJ332" s="25">
        <f t="shared" si="1206"/>
        <v>0</v>
      </c>
      <c r="OK332" s="25">
        <f t="shared" si="1207"/>
        <v>0</v>
      </c>
      <c r="OL332" s="25">
        <f t="shared" si="1208"/>
        <v>0</v>
      </c>
      <c r="OM332" s="25">
        <f t="shared" si="1292"/>
        <v>0</v>
      </c>
      <c r="ON332" s="25">
        <f t="shared" si="1292"/>
        <v>0</v>
      </c>
      <c r="OO332" s="25">
        <f t="shared" si="1292"/>
        <v>0</v>
      </c>
      <c r="OP332" s="25">
        <f t="shared" si="1209"/>
        <v>0</v>
      </c>
      <c r="OQ332" s="25">
        <f t="shared" si="1210"/>
        <v>0</v>
      </c>
      <c r="OR332" s="25">
        <f t="shared" si="1293"/>
        <v>0</v>
      </c>
      <c r="OS332" s="19">
        <v>535563.62</v>
      </c>
      <c r="OT332" s="19">
        <v>2371515.91</v>
      </c>
    </row>
    <row r="333" spans="1:410" ht="33" customHeight="1" x14ac:dyDescent="0.25">
      <c r="A333" s="18"/>
      <c r="B333" s="18" t="s">
        <v>959</v>
      </c>
      <c r="C333" s="18">
        <v>613.55999999999995</v>
      </c>
      <c r="D333" s="16" t="e">
        <f>_xlfn.IFNA(INDEX(#REF!,MATCH(E333,#REF!,0)),0)</f>
        <v>#REF!</v>
      </c>
      <c r="E333" s="18" t="s">
        <v>1156</v>
      </c>
      <c r="F333" s="16" t="s">
        <v>765</v>
      </c>
      <c r="G333" s="16" t="s">
        <v>810</v>
      </c>
      <c r="H333" s="16" t="s">
        <v>767</v>
      </c>
      <c r="I333" s="16" t="s">
        <v>768</v>
      </c>
      <c r="J333" s="16" t="s">
        <v>769</v>
      </c>
      <c r="K333" s="16" t="s">
        <v>770</v>
      </c>
      <c r="L333" s="16" t="s">
        <v>771</v>
      </c>
      <c r="M333" s="18">
        <v>1.8399999999999999</v>
      </c>
      <c r="N333" s="18">
        <v>1.8399999999999999</v>
      </c>
      <c r="O333" s="18">
        <v>2.2399999999999998</v>
      </c>
      <c r="P333" s="18">
        <v>2.2399999999999998</v>
      </c>
      <c r="Q333" s="18">
        <v>0.1</v>
      </c>
      <c r="R333" s="18">
        <v>2.04</v>
      </c>
      <c r="S333" s="18">
        <v>2.04</v>
      </c>
      <c r="T333" s="18">
        <v>0.2</v>
      </c>
      <c r="U333" s="18">
        <v>0</v>
      </c>
      <c r="V333" s="18">
        <v>0</v>
      </c>
      <c r="W333" s="18">
        <v>0</v>
      </c>
      <c r="X333" s="18">
        <v>1.8399999999999999</v>
      </c>
      <c r="Y333" s="18">
        <v>1.7999999999999998</v>
      </c>
      <c r="Z333" s="20">
        <f t="shared" si="1211"/>
        <v>1.8</v>
      </c>
      <c r="AA333" s="18">
        <v>0.22</v>
      </c>
      <c r="AB333" s="18">
        <v>0</v>
      </c>
      <c r="AC333" s="18">
        <v>0</v>
      </c>
      <c r="AD333" s="18">
        <v>0</v>
      </c>
      <c r="AE333" s="18">
        <v>0</v>
      </c>
      <c r="AF333" s="18">
        <v>0</v>
      </c>
      <c r="AG333" s="18">
        <v>1.4</v>
      </c>
      <c r="AH333" s="18">
        <v>1.4</v>
      </c>
      <c r="AI333" s="20">
        <f t="shared" si="1212"/>
        <v>1.95</v>
      </c>
      <c r="AJ333" s="18">
        <v>0</v>
      </c>
      <c r="AK333" s="18">
        <v>0</v>
      </c>
      <c r="AL333" s="20">
        <f t="shared" si="1213"/>
        <v>0</v>
      </c>
      <c r="AM333" s="18">
        <v>1.8399999999999999</v>
      </c>
      <c r="AN333" s="18">
        <v>1.4</v>
      </c>
      <c r="AO333" s="18">
        <v>0.15</v>
      </c>
      <c r="AP333" s="18">
        <v>0.22</v>
      </c>
      <c r="AQ333" s="18">
        <v>0</v>
      </c>
      <c r="AR333" s="18">
        <v>0</v>
      </c>
      <c r="AS333" s="18">
        <v>0</v>
      </c>
      <c r="AT333" s="18">
        <v>0</v>
      </c>
      <c r="AU333" s="18">
        <v>0</v>
      </c>
      <c r="AV333" s="18">
        <v>1</v>
      </c>
      <c r="AW333" s="18">
        <v>0</v>
      </c>
      <c r="AX333" s="18">
        <v>0</v>
      </c>
      <c r="AY333" s="18">
        <v>0</v>
      </c>
      <c r="AZ333" s="18">
        <v>0</v>
      </c>
      <c r="BA333" s="18">
        <v>0</v>
      </c>
      <c r="BB333" s="18">
        <v>0</v>
      </c>
      <c r="BC333" s="18">
        <v>0</v>
      </c>
      <c r="BD333" s="18">
        <v>0</v>
      </c>
      <c r="BE333" s="18">
        <v>2</v>
      </c>
      <c r="BF333" s="18">
        <v>0</v>
      </c>
      <c r="BG333" s="18">
        <v>0</v>
      </c>
      <c r="BH333" s="18">
        <v>0</v>
      </c>
      <c r="BI333" s="18">
        <v>0</v>
      </c>
      <c r="BJ333" s="18">
        <v>0</v>
      </c>
      <c r="BK333" s="18">
        <v>0</v>
      </c>
      <c r="BL333" s="18">
        <v>0</v>
      </c>
      <c r="BM333" s="18">
        <v>0</v>
      </c>
      <c r="BN333" s="18">
        <v>0</v>
      </c>
      <c r="BO333" s="18">
        <v>0</v>
      </c>
      <c r="BP333" s="18">
        <v>0</v>
      </c>
      <c r="BQ333" s="18">
        <v>0</v>
      </c>
      <c r="BR333" s="18">
        <v>0</v>
      </c>
      <c r="BS333" s="18">
        <v>0</v>
      </c>
      <c r="BT333" s="18">
        <v>0</v>
      </c>
      <c r="BU333" s="18">
        <v>0</v>
      </c>
      <c r="BV333" s="18">
        <v>0</v>
      </c>
      <c r="BW333" s="18">
        <v>0</v>
      </c>
      <c r="BX333" s="18">
        <v>0</v>
      </c>
      <c r="BY333" s="18">
        <v>0</v>
      </c>
      <c r="BZ333" s="18">
        <v>0</v>
      </c>
      <c r="CA333" s="16" t="e">
        <f>_xlfn.IFNA(IF(RIGHT(D333,2)="=G",0,INDEX(#REF!,MATCH(E333,#REF!,0))),0)</f>
        <v>#REF!</v>
      </c>
      <c r="CB333" s="16" t="s">
        <v>776</v>
      </c>
      <c r="CC333" s="18">
        <v>0</v>
      </c>
      <c r="CD333" s="18">
        <v>0</v>
      </c>
      <c r="CE333" s="18">
        <v>1.6</v>
      </c>
      <c r="CF333" s="18">
        <v>0.8</v>
      </c>
      <c r="CG333" s="18">
        <v>0.12</v>
      </c>
      <c r="CH333" s="18">
        <v>2</v>
      </c>
      <c r="CI333" s="16" t="s">
        <v>98</v>
      </c>
      <c r="CJ333" s="18">
        <v>0</v>
      </c>
      <c r="CK333" s="20">
        <f t="shared" si="1080"/>
        <v>1.41</v>
      </c>
      <c r="CL333" s="20">
        <f t="shared" si="1214"/>
        <v>1.41</v>
      </c>
      <c r="CM333" s="18">
        <v>37.799999999999997</v>
      </c>
      <c r="CN333" s="18">
        <v>45.82</v>
      </c>
      <c r="CO333" s="18">
        <v>44.981000000000002</v>
      </c>
      <c r="CP333" s="22">
        <f t="shared" si="1081"/>
        <v>44.98</v>
      </c>
      <c r="CQ333" s="22">
        <f t="shared" si="1082"/>
        <v>43.57</v>
      </c>
      <c r="CR333" s="22">
        <f t="shared" si="1215"/>
        <v>1.41</v>
      </c>
      <c r="CS333" s="22">
        <f t="shared" si="1083"/>
        <v>43.669999999999995</v>
      </c>
      <c r="CT333" s="22">
        <f t="shared" si="1084"/>
        <v>43.87</v>
      </c>
      <c r="CU333" s="18">
        <v>43.87</v>
      </c>
      <c r="CV333" s="22">
        <f t="shared" si="1216"/>
        <v>1.8</v>
      </c>
      <c r="CW333" s="22">
        <f t="shared" si="1085"/>
        <v>0</v>
      </c>
      <c r="CX333" s="22">
        <f t="shared" si="1086"/>
        <v>0</v>
      </c>
      <c r="CY333" s="22">
        <f t="shared" si="1087"/>
        <v>45.67</v>
      </c>
      <c r="CZ333" s="22">
        <f t="shared" si="1088"/>
        <v>45.82</v>
      </c>
      <c r="DA333" s="18">
        <v>45.82</v>
      </c>
      <c r="DB333" s="20">
        <f t="shared" si="1217"/>
        <v>2.25</v>
      </c>
      <c r="DC333" s="20">
        <f t="shared" si="1218"/>
        <v>0.84</v>
      </c>
      <c r="DD333" s="20">
        <f t="shared" si="1219"/>
        <v>1.4100000000000001</v>
      </c>
      <c r="DE333" s="20">
        <f t="shared" si="1089"/>
        <v>0.1</v>
      </c>
      <c r="DF333" s="20">
        <f t="shared" si="1090"/>
        <v>0.2</v>
      </c>
      <c r="DG333" s="20">
        <f t="shared" si="1091"/>
        <v>1.1100000000000001</v>
      </c>
      <c r="DH333" s="20">
        <f t="shared" si="1092"/>
        <v>0</v>
      </c>
      <c r="DI333" s="20">
        <f t="shared" si="1093"/>
        <v>0</v>
      </c>
      <c r="DJ333" s="20">
        <f t="shared" si="1094"/>
        <v>0</v>
      </c>
      <c r="DK333" s="20">
        <f t="shared" si="1220"/>
        <v>1.4100000000000001</v>
      </c>
      <c r="DL333" s="20">
        <f t="shared" si="1221"/>
        <v>0</v>
      </c>
      <c r="DM333" s="20">
        <f t="shared" si="1222"/>
        <v>0</v>
      </c>
      <c r="DN333" s="20">
        <f t="shared" si="1223"/>
        <v>0</v>
      </c>
      <c r="DO333" s="18">
        <v>2.44</v>
      </c>
      <c r="DP333" s="18">
        <v>0</v>
      </c>
      <c r="DQ333" s="18">
        <v>1</v>
      </c>
      <c r="DR333" s="18">
        <v>1</v>
      </c>
      <c r="DS333" s="25">
        <f t="shared" si="1224"/>
        <v>2.44</v>
      </c>
      <c r="DT333" s="25">
        <f t="shared" si="1225"/>
        <v>0</v>
      </c>
      <c r="DU333" s="25">
        <f t="shared" si="1226"/>
        <v>3.44</v>
      </c>
      <c r="DV333" s="25">
        <f t="shared" si="1227"/>
        <v>0</v>
      </c>
      <c r="DW333" s="25">
        <f t="shared" si="1228"/>
        <v>3.44</v>
      </c>
      <c r="DX333" s="25">
        <f t="shared" si="1229"/>
        <v>7.71</v>
      </c>
      <c r="DY333" s="25">
        <f t="shared" si="1230"/>
        <v>0</v>
      </c>
      <c r="DZ333" s="25">
        <f t="shared" si="1231"/>
        <v>7.71</v>
      </c>
      <c r="EA333" s="25">
        <f t="shared" si="1232"/>
        <v>5.09</v>
      </c>
      <c r="EB333" s="25">
        <f t="shared" si="1233"/>
        <v>0</v>
      </c>
      <c r="EC333" s="25">
        <f t="shared" si="1234"/>
        <v>5.09</v>
      </c>
      <c r="ED333" s="25">
        <f t="shared" si="1235"/>
        <v>2.62</v>
      </c>
      <c r="EE333" s="25">
        <f t="shared" si="1235"/>
        <v>0</v>
      </c>
      <c r="EF333" s="25">
        <f t="shared" si="1236"/>
        <v>2.62</v>
      </c>
      <c r="EG333" s="25">
        <f t="shared" si="1237"/>
        <v>5.09</v>
      </c>
      <c r="EH333" s="25">
        <f t="shared" si="1237"/>
        <v>0</v>
      </c>
      <c r="EI333" s="25">
        <f t="shared" si="1238"/>
        <v>5.09</v>
      </c>
      <c r="EJ333" s="18">
        <v>613.55999999999995</v>
      </c>
      <c r="EK333" s="18">
        <v>574.74</v>
      </c>
      <c r="EL333" s="18" t="s">
        <v>1156</v>
      </c>
      <c r="EM333" s="18" t="s">
        <v>1157</v>
      </c>
      <c r="EN333" s="16" t="s">
        <v>774</v>
      </c>
      <c r="EO333" s="16" t="s">
        <v>132</v>
      </c>
      <c r="EP333" s="16" t="e">
        <f>IF(OR(EN333="Cống tròn",EN333="Cống hộp",EN333="Ống nhựa"),INDEX(#REF!,MATCH(E333,#REF!,0)),IF(OR(EN333="Rãnh xây",EN333="Rãnh bê tông"),INDEX(#REF!,MATCH(E333,#REF!,0)),0))</f>
        <v>#REF!</v>
      </c>
      <c r="EQ333" s="18">
        <v>37.419999999999931</v>
      </c>
      <c r="ER333" s="18">
        <v>1</v>
      </c>
      <c r="ES333" s="25">
        <f t="shared" si="1239"/>
        <v>37</v>
      </c>
      <c r="ET333" s="1" t="e">
        <f>_xlfn.IFNA(IF(EN333="Cống tròn",INDEX(#REF!,MATCH(E333,#REF!,0)),IF(EN333="Cống hộp",INDEX(#REF!,MATCH(E333,#REF!,0)),EU333&amp;" ,"&amp;EV333)),0)</f>
        <v>#REF!</v>
      </c>
      <c r="EU333" s="16" t="s">
        <v>769</v>
      </c>
      <c r="EV333" s="16" t="s">
        <v>775</v>
      </c>
      <c r="EW333" s="16" t="e">
        <f>_xlfn.IFNA(INDEX(#REF!,MATCH(E333,#REF!,0)),0)</f>
        <v>#REF!</v>
      </c>
      <c r="EX333" s="16"/>
      <c r="EY333" s="18">
        <v>0</v>
      </c>
      <c r="EZ333" s="18">
        <v>0</v>
      </c>
      <c r="FA333" s="18">
        <v>0</v>
      </c>
      <c r="FB333" s="18">
        <v>0</v>
      </c>
      <c r="FC333" s="18">
        <v>0</v>
      </c>
      <c r="FD333" s="25">
        <f t="shared" si="1095"/>
        <v>0</v>
      </c>
      <c r="FE333" s="25">
        <f t="shared" si="1240"/>
        <v>0</v>
      </c>
      <c r="FF333" s="18">
        <v>0.1</v>
      </c>
      <c r="FG333" s="18">
        <v>2</v>
      </c>
      <c r="FH333" s="18">
        <v>1</v>
      </c>
      <c r="FI333" s="25">
        <f t="shared" si="1241"/>
        <v>1.2</v>
      </c>
      <c r="FJ333" s="18">
        <v>0</v>
      </c>
      <c r="FK333" s="18">
        <v>0</v>
      </c>
      <c r="FL333" s="18">
        <v>0.2</v>
      </c>
      <c r="FM333" s="18">
        <v>1.4</v>
      </c>
      <c r="FN333" s="18">
        <v>0</v>
      </c>
      <c r="FO333" s="25">
        <f t="shared" si="1242"/>
        <v>1.4</v>
      </c>
      <c r="FP333" s="18">
        <v>1.4999999999999999E-2</v>
      </c>
      <c r="FQ333" s="18">
        <v>1</v>
      </c>
      <c r="FR333" s="25">
        <f t="shared" si="1096"/>
        <v>36</v>
      </c>
      <c r="FS333" s="25">
        <f t="shared" si="1097"/>
        <v>0.52500000000000002</v>
      </c>
      <c r="FT333" s="25">
        <f t="shared" si="1098"/>
        <v>36.524999999999999</v>
      </c>
      <c r="FU333" s="25">
        <f t="shared" si="1099"/>
        <v>-0.89499999999993207</v>
      </c>
      <c r="FV333" s="25" t="str">
        <f t="shared" si="1243"/>
        <v>Thêm 01</v>
      </c>
      <c r="FW333" s="25">
        <f t="shared" si="1244"/>
        <v>0.12</v>
      </c>
      <c r="FX333" s="16"/>
      <c r="FY333" s="16"/>
      <c r="FZ333" s="16"/>
      <c r="GA333" s="16"/>
      <c r="GB333" s="19">
        <v>0</v>
      </c>
      <c r="GC333" s="19">
        <v>0</v>
      </c>
      <c r="GD333" s="19">
        <v>0</v>
      </c>
      <c r="GE333" s="19">
        <v>0</v>
      </c>
      <c r="GF333" s="19">
        <v>0</v>
      </c>
      <c r="GG333" s="19">
        <v>0</v>
      </c>
      <c r="GH333" s="19">
        <v>0</v>
      </c>
      <c r="GI333" s="19">
        <v>0</v>
      </c>
      <c r="GJ333" s="19">
        <v>0</v>
      </c>
      <c r="GK333" s="19">
        <v>0</v>
      </c>
      <c r="GL333" s="25">
        <f t="shared" si="1100"/>
        <v>0</v>
      </c>
      <c r="GM333" s="25">
        <f t="shared" si="1245"/>
        <v>0</v>
      </c>
      <c r="GN333" s="19">
        <v>0</v>
      </c>
      <c r="GO333" s="19">
        <v>0</v>
      </c>
      <c r="GP333" s="19">
        <v>0</v>
      </c>
      <c r="GQ333" s="19">
        <v>0</v>
      </c>
      <c r="GR333" s="1" t="e">
        <f>_xlfn.IFNA(INDEX(#REF!,MATCH(E333,#REF!,0)),0)</f>
        <v>#REF!</v>
      </c>
      <c r="GS333" s="16"/>
      <c r="GT333" s="18">
        <v>0</v>
      </c>
      <c r="GU333" s="18">
        <v>0</v>
      </c>
      <c r="GV333" s="18">
        <v>0</v>
      </c>
      <c r="GW333" s="18">
        <v>0</v>
      </c>
      <c r="GX333" s="25">
        <f t="shared" si="1101"/>
        <v>0</v>
      </c>
      <c r="GY333" s="25">
        <f t="shared" si="1102"/>
        <v>0</v>
      </c>
      <c r="GZ333" s="25">
        <f t="shared" si="1246"/>
        <v>0</v>
      </c>
      <c r="HA333" s="1" t="e" cm="1">
        <f t="array" ref="HA333">INDEX(#REF!,MATCH(EJ333&amp;EK333&amp;HD333&amp;HE333&amp;HF333,#REF!&amp;#REF!&amp;#REF!&amp;#REF!&amp;#REF!,0))</f>
        <v>#REF!</v>
      </c>
      <c r="HB333" s="16"/>
      <c r="HC333" s="25">
        <f t="shared" si="1247"/>
        <v>0</v>
      </c>
      <c r="HD333" s="18">
        <v>0</v>
      </c>
      <c r="HE333" s="18">
        <v>0</v>
      </c>
      <c r="HF333" s="18">
        <v>0</v>
      </c>
      <c r="HG333" s="1" t="e" cm="1">
        <f t="array" ref="HG333">INDEX(#REF!,MATCH(EJ333&amp;EK333&amp;HJ333&amp;HK333&amp;HL333,#REF!&amp;#REF!&amp;#REF!&amp;#REF!&amp;#REF!,0))</f>
        <v>#REF!</v>
      </c>
      <c r="HH333" s="16"/>
      <c r="HI333" s="25">
        <f t="shared" si="1248"/>
        <v>0</v>
      </c>
      <c r="HJ333" s="25">
        <f t="shared" si="1249"/>
        <v>0</v>
      </c>
      <c r="HK333" s="19">
        <v>0</v>
      </c>
      <c r="HL333" s="19">
        <v>0</v>
      </c>
      <c r="HM333" s="18">
        <v>0.01</v>
      </c>
      <c r="HN333" s="18">
        <v>1</v>
      </c>
      <c r="HO333" s="25">
        <f t="shared" si="1250"/>
        <v>0</v>
      </c>
      <c r="HP333" s="25">
        <f t="shared" si="1251"/>
        <v>0</v>
      </c>
      <c r="HQ333" s="25">
        <f t="shared" si="1252"/>
        <v>0</v>
      </c>
      <c r="HR333" s="25">
        <f t="shared" si="1253"/>
        <v>0</v>
      </c>
      <c r="HS333" s="25">
        <f t="shared" si="1254"/>
        <v>0</v>
      </c>
      <c r="HT333" s="19">
        <v>0</v>
      </c>
      <c r="HU333" s="19">
        <v>0</v>
      </c>
      <c r="HV333" s="19">
        <v>0</v>
      </c>
      <c r="HW333" s="25">
        <f t="shared" si="1255"/>
        <v>0</v>
      </c>
      <c r="HX333" s="19">
        <v>0</v>
      </c>
      <c r="HY333" s="19">
        <v>0</v>
      </c>
      <c r="HZ333" s="18">
        <v>44.98</v>
      </c>
      <c r="IA333" s="20">
        <f>ROUND(IF(EN333="Cống tròn",IF(EN333="Cống tròn",IF(EU333="Không có móng",IQ333-FF333,IF(EU333="Đế",IP333-FN333,IF(OR(EU333="Móng bê tông",EU333="Móng bê tông kết hợp đế"),II333-FJ333,0))),0),IF(EN333="Cống hộp",IF(AND(EN333="Cống hộp",EU333="Không có móng"),IQ333-GF333,IF(AND(EN333="Cống hộp",EU333="Móng bê tông"),IJ333-GB333,0)),IF(OR(EN333="Rãnh xây",EN333="Rãnh bê tông"),IF(OR(EN333="Rãnh xây",EN333="Rãnh bê tông"),IK333-GB333,0),IF(EN333="Ống nhựa",IF(AND(EN333="Ống nhựa",EU333="Không đắp cát"),IQ333-HT333,IF(AND(EN333="Ống nhựa",EU333="Đắp cát"),IH333-HX333,0)),IF(EN333="Rãnh thang",IF(EN333="Rãnh thang",IF(EU333="Móng bê tông",#REF!-#REF!,IQ333),0),0))))),2)</f>
        <v>43.87</v>
      </c>
      <c r="IB333" s="20">
        <f t="shared" si="1256"/>
        <v>1.1099999999999994</v>
      </c>
      <c r="IC333" s="20">
        <f t="shared" si="1103"/>
        <v>43.87</v>
      </c>
      <c r="ID333" s="20">
        <f t="shared" si="1104"/>
        <v>0</v>
      </c>
      <c r="IE333" s="20">
        <f t="shared" si="1105"/>
        <v>0</v>
      </c>
      <c r="IF333" s="20">
        <f t="shared" si="1106"/>
        <v>0</v>
      </c>
      <c r="IG333" s="20">
        <f>IF(EN333="Rãnh thang",IF(AND(EN333="Rãnh thang",EU333="Móng bê tông"),IQ333-#REF!,0),IF(EN333="Ống nhựa",IF(AND(EN333="Ống nhựa",EU333="Đắp cát"),IQ333-HT333,0),IF(EN333="Cống tròn",IF(EN333="Cống tròn",IF(OR(EU333="Móng bê tông",EU333="Móng bê tông kết hợp đế"),IM333-FL333,0),0),IF(EN333="Cống hộp",IF(AND(EN333="Cống hộp",EU333="Móng bê tông"),IN333-GD333,0),IF(OR(EN333="Rãnh xây",EN333="Rãnh bê tông"),IF(AND(EN333="Rãnh xây",EU333="Móng bê tông"),IO333-GD333,IF(AND(EN333="Rãnh bê tông",EU333="Móng bê tông"),IO333-GD333,0)),0)))))</f>
        <v>43.87</v>
      </c>
      <c r="IH333" s="20">
        <f t="shared" si="1107"/>
        <v>0</v>
      </c>
      <c r="II333" s="20">
        <f t="shared" si="1108"/>
        <v>43.87</v>
      </c>
      <c r="IJ333" s="20">
        <f t="shared" si="1109"/>
        <v>0</v>
      </c>
      <c r="IK333" s="20">
        <f t="shared" si="1110"/>
        <v>0</v>
      </c>
      <c r="IL333" s="20">
        <f t="shared" si="1111"/>
        <v>44.07</v>
      </c>
      <c r="IM333" s="20">
        <f t="shared" si="1112"/>
        <v>44.07</v>
      </c>
      <c r="IN333" s="20">
        <f t="shared" si="1113"/>
        <v>0</v>
      </c>
      <c r="IO333" s="20">
        <f t="shared" si="1114"/>
        <v>0</v>
      </c>
      <c r="IP333" s="20">
        <f t="shared" si="1115"/>
        <v>0</v>
      </c>
      <c r="IQ333" s="18">
        <v>44.17</v>
      </c>
      <c r="IR333" s="25">
        <f t="shared" si="1257"/>
        <v>0</v>
      </c>
      <c r="IS333" s="25">
        <f t="shared" si="1116"/>
        <v>0</v>
      </c>
      <c r="IT333" s="25">
        <f t="shared" si="1117"/>
        <v>0</v>
      </c>
      <c r="IU333" s="25">
        <f>ROUND(IF(EN333="Cống tròn",IF(EN333="Cống tròn",IV333+FF333,0),IF(EN333="Cống hộp",IF(EN333="Cống hộp",IV333+GP333,0),IF(OR(EN333="Rãnh xây",EN333="Rãnh bê tông"),IF(OR(EN333="Rãnh xây",EN333="Rãnh bê tông"),IV333+GP333,0),IF(EN333="ống nhựa",IF(EN333="Ống nhựa",IV333+HT333,0),IF(EN333="Rãnh thang",IF(EN333="Rãnh thang",IQ333+#REF!,0),0))))),2)</f>
        <v>45.07</v>
      </c>
      <c r="IV333" s="18">
        <v>44.97</v>
      </c>
      <c r="IW333" s="25">
        <f t="shared" si="1118"/>
        <v>45.07</v>
      </c>
      <c r="IX333" s="25">
        <f t="shared" si="1119"/>
        <v>0</v>
      </c>
      <c r="IY333" s="25">
        <f t="shared" si="1120"/>
        <v>0</v>
      </c>
      <c r="IZ333" s="25">
        <f t="shared" si="1121"/>
        <v>0</v>
      </c>
      <c r="JA333" s="25">
        <f t="shared" si="1122"/>
        <v>0</v>
      </c>
      <c r="JB333" s="18">
        <v>44.72</v>
      </c>
      <c r="JC333" s="20">
        <f>ROUND(IF(EN333="Cống tròn",IF(EN333="Cống tròn",IF(EU333="Không có móng",JS333-FF333,IF(EU333="Đế",JR333-FN333,IF(OR(EU333="Móng bê tông",EU333="Móng bê tông kết hợp đế"),JK333-FJ333,0))),0),IF(EN333="Cống hộp",IF(AND(EN333="Cống hộp",EU333="Không có móng"),JS333-GF333,IF(AND(EN333="Cống hộp",EU333="Móng bê tông"),JL333-GB333,0)),IF(OR(EN333="Rãnh xây",EN333="Rãnh bê tông"),IF(OR(EN333="Rãnh xây",EN333="Rãnh bê tông"),JM333-GB333,0),IF(EN333="Ống nhựa",IF(AND(EN333="Ống nhựa",EU333="Không đắp cát"),JS333-HT333,IF(AND(EN333="Ống nhựa",EU333="Đắp cát"),JJ333-HX333,0)),IF(EN333="Rãnh thang",IF(EN333="Rãnh thang",IF(EU333="Móng bê tông",#REF!-#REF!,JS333),0),0))))),2)</f>
        <v>43.67</v>
      </c>
      <c r="JD333" s="20">
        <f t="shared" si="1258"/>
        <v>1.0499999999999972</v>
      </c>
      <c r="JE333" s="20">
        <f t="shared" si="1123"/>
        <v>43.669999999999995</v>
      </c>
      <c r="JF333" s="20">
        <f t="shared" si="1124"/>
        <v>0</v>
      </c>
      <c r="JG333" s="20">
        <f t="shared" si="1125"/>
        <v>0</v>
      </c>
      <c r="JH333" s="20">
        <f t="shared" si="1126"/>
        <v>0</v>
      </c>
      <c r="JI333" s="20">
        <f>IF(EN333="Rãnh thang",IF(AND(EN333="Rãnh thang",EU333="Móng bê tông"),JS333-#REF!,0),IF(EN333="Ống nhựa",IF(AND(EN333="Ống nhựa",EU333="Đắp cát"),JS333-HT333,0),IF(EN333="Cống tròn",IF(EN333="Cống tròn",IF(OR(EU333="Móng bê tông",EU333="Móng bê tông kết hợp đế"),JO333-FL333,0),0),IF(EN333="Cống hộp",IF(AND(EN333="Cống hộp",EU333="Móng bê tông"),JP333-GD333,0),IF(OR(EN333="Rãnh xây",EN333="Rãnh bê tông"),IF(AND(EN333="Rãnh xây",EU333="Móng bê tông"),JQ333-GD333,IF(AND(EN333="Rãnh bê tông",EU333="Móng bê tông"),JQ333-GD333,0)),0)))))</f>
        <v>43.669999999999995</v>
      </c>
      <c r="JJ333" s="20">
        <f t="shared" si="1127"/>
        <v>0</v>
      </c>
      <c r="JK333" s="20">
        <f t="shared" si="1128"/>
        <v>43.669999999999995</v>
      </c>
      <c r="JL333" s="20">
        <f t="shared" si="1129"/>
        <v>0</v>
      </c>
      <c r="JM333" s="20">
        <f t="shared" si="1130"/>
        <v>0</v>
      </c>
      <c r="JN333" s="20">
        <f t="shared" si="1131"/>
        <v>43.87</v>
      </c>
      <c r="JO333" s="20">
        <f t="shared" si="1132"/>
        <v>43.87</v>
      </c>
      <c r="JP333" s="20">
        <f t="shared" si="1133"/>
        <v>0</v>
      </c>
      <c r="JQ333" s="20">
        <f t="shared" si="1134"/>
        <v>0</v>
      </c>
      <c r="JR333" s="20">
        <f t="shared" si="1135"/>
        <v>0</v>
      </c>
      <c r="JS333" s="26">
        <v>43.97</v>
      </c>
      <c r="JT333" s="25">
        <f t="shared" si="1259"/>
        <v>0</v>
      </c>
      <c r="JU333" s="25">
        <f t="shared" si="1136"/>
        <v>0</v>
      </c>
      <c r="JV333" s="25">
        <f t="shared" si="1137"/>
        <v>0</v>
      </c>
      <c r="JW333" s="25">
        <f>ROUND(IF(EN333="Cống tròn",IF(EN333="Cống tròn",JX333+FF333,0),IF(EN333="Cống hộp",IF(EN333="Cống hộp",JX333+GP333,0),IF(OR(EN333="Rãnh xây",EN333="Rãnh bê tông"),IF(OR(EN333="Rãnh xây",EN333="Rãnh bê tông"),JX333+GP333,0),IF(EN333="ống nhựa",IF(EN333="Ống nhựa",JX333+HT333,0),IF(EN333="Rãnh thang",IF(EN333="Rãnh thang",JS333+#REF!,0),0))))),2)</f>
        <v>45.07</v>
      </c>
      <c r="JX333" s="27">
        <v>44.97</v>
      </c>
      <c r="JY333" s="25">
        <f t="shared" si="1138"/>
        <v>45.07</v>
      </c>
      <c r="JZ333" s="25">
        <f t="shared" si="1139"/>
        <v>0</v>
      </c>
      <c r="KA333" s="25">
        <f t="shared" si="1140"/>
        <v>0</v>
      </c>
      <c r="KB333" s="25">
        <f t="shared" si="1141"/>
        <v>0</v>
      </c>
      <c r="KC333" s="25">
        <f t="shared" si="1142"/>
        <v>0</v>
      </c>
      <c r="KD333" s="28" t="s">
        <v>98</v>
      </c>
      <c r="KE333" s="27">
        <v>0</v>
      </c>
      <c r="KF333" s="25">
        <f t="shared" si="1143"/>
        <v>1.1099999999999994</v>
      </c>
      <c r="KG333" s="25">
        <f t="shared" si="1260"/>
        <v>1.1099999999999994</v>
      </c>
      <c r="KH333" s="27">
        <v>0</v>
      </c>
      <c r="KI333" s="25">
        <f t="shared" si="1144"/>
        <v>1.0499999999999972</v>
      </c>
      <c r="KJ333" s="25">
        <f t="shared" si="1261"/>
        <v>1.0499999999999972</v>
      </c>
      <c r="KK333" s="25">
        <f t="shared" si="1145"/>
        <v>0</v>
      </c>
      <c r="KL333" s="25">
        <f t="shared" si="1146"/>
        <v>0</v>
      </c>
      <c r="KM333" s="25">
        <f t="shared" si="1262"/>
        <v>0</v>
      </c>
      <c r="KN333" s="25">
        <f t="shared" si="1147"/>
        <v>0</v>
      </c>
      <c r="KO333" s="25">
        <f t="shared" si="1148"/>
        <v>0</v>
      </c>
      <c r="KP333" s="25">
        <f t="shared" si="1263"/>
        <v>0</v>
      </c>
      <c r="KQ333" s="25">
        <f t="shared" si="1149"/>
        <v>0.2</v>
      </c>
      <c r="KR333" s="25">
        <f t="shared" si="1150"/>
        <v>0.2</v>
      </c>
      <c r="KS333" s="25">
        <f t="shared" si="1264"/>
        <v>0.2</v>
      </c>
      <c r="KT333" s="25">
        <f t="shared" si="1151"/>
        <v>0</v>
      </c>
      <c r="KU333" s="25">
        <f t="shared" si="1152"/>
        <v>0</v>
      </c>
      <c r="KV333" s="25">
        <f t="shared" si="1265"/>
        <v>0</v>
      </c>
      <c r="KW333" s="25">
        <f t="shared" si="1079"/>
        <v>0</v>
      </c>
      <c r="KX333" s="25">
        <f t="shared" si="1153"/>
        <v>0</v>
      </c>
      <c r="KY333" s="25">
        <f t="shared" si="1266"/>
        <v>0</v>
      </c>
      <c r="KZ333" s="25">
        <f t="shared" si="1154"/>
        <v>0</v>
      </c>
      <c r="LA333" s="25">
        <f t="shared" si="1155"/>
        <v>0</v>
      </c>
      <c r="LB333" s="25">
        <f t="shared" si="1267"/>
        <v>0</v>
      </c>
      <c r="LC333" s="25">
        <f t="shared" si="1156"/>
        <v>0.90999999999999948</v>
      </c>
      <c r="LD333" s="25">
        <f t="shared" si="1157"/>
        <v>0.8499999999999972</v>
      </c>
      <c r="LE333" s="25">
        <f t="shared" si="1268"/>
        <v>0.87999999999999834</v>
      </c>
      <c r="LF333" s="25">
        <f t="shared" si="1158"/>
        <v>0</v>
      </c>
      <c r="LG333" s="25">
        <f t="shared" si="1159"/>
        <v>0</v>
      </c>
      <c r="LH333" s="25">
        <f t="shared" si="1269"/>
        <v>0</v>
      </c>
      <c r="LI333" s="25">
        <f t="shared" si="1160"/>
        <v>0</v>
      </c>
      <c r="LJ333" s="25">
        <f t="shared" si="1161"/>
        <v>0</v>
      </c>
      <c r="LK333" s="25">
        <f t="shared" si="1270"/>
        <v>0</v>
      </c>
      <c r="LL333" s="25">
        <f t="shared" si="1162"/>
        <v>0</v>
      </c>
      <c r="LM333" s="25">
        <f t="shared" si="1163"/>
        <v>0</v>
      </c>
      <c r="LN333" s="25">
        <f t="shared" si="1271"/>
        <v>0</v>
      </c>
      <c r="LO333" s="25">
        <f t="shared" si="1164"/>
        <v>0</v>
      </c>
      <c r="LP333" s="25">
        <f t="shared" si="1165"/>
        <v>0</v>
      </c>
      <c r="LQ333" s="25">
        <f t="shared" si="1272"/>
        <v>0</v>
      </c>
      <c r="LR333" s="25">
        <f t="shared" si="1166"/>
        <v>0</v>
      </c>
      <c r="LS333" s="25">
        <f t="shared" si="1167"/>
        <v>0</v>
      </c>
      <c r="LT333" s="25">
        <f t="shared" si="1273"/>
        <v>0</v>
      </c>
      <c r="LU333" s="25">
        <f t="shared" si="1168"/>
        <v>0</v>
      </c>
      <c r="LV333" s="25">
        <f t="shared" si="1169"/>
        <v>0</v>
      </c>
      <c r="LW333" s="25">
        <f t="shared" si="1274"/>
        <v>0</v>
      </c>
      <c r="LX333" s="25">
        <f t="shared" si="1170"/>
        <v>0</v>
      </c>
      <c r="LY333" s="25">
        <f t="shared" si="1171"/>
        <v>0</v>
      </c>
      <c r="LZ333" s="25">
        <f t="shared" si="1275"/>
        <v>0</v>
      </c>
      <c r="MA333" s="25">
        <f t="shared" si="1172"/>
        <v>0</v>
      </c>
      <c r="MB333" s="25">
        <f t="shared" si="1173"/>
        <v>0</v>
      </c>
      <c r="MC333" s="25">
        <f t="shared" si="1276"/>
        <v>0</v>
      </c>
      <c r="MD333" s="25">
        <f t="shared" si="1174"/>
        <v>0</v>
      </c>
      <c r="ME333" s="25">
        <f t="shared" si="1175"/>
        <v>0</v>
      </c>
      <c r="MF333" s="25">
        <f t="shared" si="1277"/>
        <v>0</v>
      </c>
      <c r="MG333" s="25">
        <f t="shared" si="1176"/>
        <v>0</v>
      </c>
      <c r="MH333" s="25">
        <f t="shared" si="1177"/>
        <v>0</v>
      </c>
      <c r="MI333" s="25">
        <f t="shared" si="1278"/>
        <v>0</v>
      </c>
      <c r="MJ333" s="25">
        <f t="shared" si="1178"/>
        <v>0</v>
      </c>
      <c r="MK333" s="25">
        <f t="shared" si="1179"/>
        <v>0</v>
      </c>
      <c r="ML333" s="25">
        <f t="shared" si="1279"/>
        <v>0</v>
      </c>
      <c r="MM333" s="25">
        <f t="shared" si="1180"/>
        <v>0</v>
      </c>
      <c r="MN333" s="25">
        <f t="shared" si="1181"/>
        <v>0</v>
      </c>
      <c r="MO333" s="25">
        <f t="shared" si="1280"/>
        <v>0</v>
      </c>
      <c r="MP333" s="25">
        <f t="shared" si="1182"/>
        <v>0</v>
      </c>
      <c r="MQ333" s="25">
        <f t="shared" si="1183"/>
        <v>0</v>
      </c>
      <c r="MR333" s="25">
        <f t="shared" si="1281"/>
        <v>0</v>
      </c>
      <c r="MS333" s="29">
        <v>1.4</v>
      </c>
      <c r="MT333" s="29">
        <v>0</v>
      </c>
      <c r="MU333" s="29">
        <v>1</v>
      </c>
      <c r="MV333" s="29">
        <v>1</v>
      </c>
      <c r="MW333" s="25">
        <f t="shared" si="1184"/>
        <v>1.4</v>
      </c>
      <c r="MX333" s="25">
        <f t="shared" si="1185"/>
        <v>1.55</v>
      </c>
      <c r="MY333" s="25">
        <f t="shared" si="1186"/>
        <v>0</v>
      </c>
      <c r="MZ333" s="25">
        <f t="shared" si="1187"/>
        <v>0</v>
      </c>
      <c r="NA333" s="25">
        <f t="shared" si="1188"/>
        <v>1.4</v>
      </c>
      <c r="NB333" s="25">
        <f t="shared" si="1189"/>
        <v>1.47</v>
      </c>
      <c r="NC333" s="25">
        <f t="shared" si="1190"/>
        <v>0</v>
      </c>
      <c r="ND333" s="25">
        <f t="shared" si="1191"/>
        <v>0</v>
      </c>
      <c r="NE333" s="25">
        <f t="shared" si="1282"/>
        <v>1.4</v>
      </c>
      <c r="NF333" s="25">
        <f t="shared" si="1282"/>
        <v>1.51</v>
      </c>
      <c r="NG333" s="25">
        <f t="shared" si="1282"/>
        <v>0</v>
      </c>
      <c r="NH333" s="25">
        <f t="shared" si="1282"/>
        <v>0</v>
      </c>
      <c r="NI333" s="25">
        <f t="shared" si="1192"/>
        <v>56.5</v>
      </c>
      <c r="NJ333" s="25">
        <f t="shared" si="1193"/>
        <v>0</v>
      </c>
      <c r="NK333" s="25">
        <f t="shared" si="1194"/>
        <v>56.5</v>
      </c>
      <c r="NL333" s="25">
        <f t="shared" si="1195"/>
        <v>33.229999999999997</v>
      </c>
      <c r="NM333" s="25">
        <f t="shared" si="1196"/>
        <v>0</v>
      </c>
      <c r="NN333" s="25">
        <f t="shared" si="1283"/>
        <v>33.229999999999997</v>
      </c>
      <c r="NO333" s="25">
        <f t="shared" si="1197"/>
        <v>0</v>
      </c>
      <c r="NP333" s="25">
        <f t="shared" si="1198"/>
        <v>0</v>
      </c>
      <c r="NQ333" s="25">
        <f t="shared" si="1284"/>
        <v>0</v>
      </c>
      <c r="NR333" s="25">
        <f t="shared" si="1199"/>
        <v>0</v>
      </c>
      <c r="NS333" s="25">
        <f t="shared" si="1200"/>
        <v>0</v>
      </c>
      <c r="NT333" s="25">
        <f t="shared" si="1285"/>
        <v>0</v>
      </c>
      <c r="NU333" s="25">
        <f t="shared" si="1201"/>
        <v>0</v>
      </c>
      <c r="NV333" s="25">
        <f t="shared" si="1202"/>
        <v>0</v>
      </c>
      <c r="NW333" s="25">
        <f t="shared" si="1286"/>
        <v>0</v>
      </c>
      <c r="NX333" s="25">
        <f t="shared" si="1287"/>
        <v>33.229999999999997</v>
      </c>
      <c r="NY333" s="25">
        <f t="shared" si="1287"/>
        <v>0</v>
      </c>
      <c r="NZ333" s="25">
        <f t="shared" si="1288"/>
        <v>33.229999999999997</v>
      </c>
      <c r="OA333" s="25">
        <f t="shared" si="1289"/>
        <v>23.27</v>
      </c>
      <c r="OB333" s="25">
        <f t="shared" si="1289"/>
        <v>0</v>
      </c>
      <c r="OC333" s="25">
        <f t="shared" si="1290"/>
        <v>23.27</v>
      </c>
      <c r="OD333" s="25">
        <f t="shared" si="1291"/>
        <v>33.229999999999997</v>
      </c>
      <c r="OE333" s="25">
        <f t="shared" si="1291"/>
        <v>0</v>
      </c>
      <c r="OF333" s="25">
        <f t="shared" si="1291"/>
        <v>33.229999999999997</v>
      </c>
      <c r="OG333" s="25">
        <f t="shared" si="1203"/>
        <v>0</v>
      </c>
      <c r="OH333" s="25">
        <f t="shared" si="1204"/>
        <v>0</v>
      </c>
      <c r="OI333" s="25">
        <f t="shared" si="1205"/>
        <v>0</v>
      </c>
      <c r="OJ333" s="25">
        <f t="shared" si="1206"/>
        <v>0</v>
      </c>
      <c r="OK333" s="25">
        <f t="shared" si="1207"/>
        <v>0</v>
      </c>
      <c r="OL333" s="25">
        <f t="shared" si="1208"/>
        <v>0</v>
      </c>
      <c r="OM333" s="25">
        <f t="shared" si="1292"/>
        <v>0</v>
      </c>
      <c r="ON333" s="25">
        <f t="shared" si="1292"/>
        <v>0</v>
      </c>
      <c r="OO333" s="25">
        <f t="shared" si="1292"/>
        <v>0</v>
      </c>
      <c r="OP333" s="25">
        <f t="shared" si="1209"/>
        <v>0</v>
      </c>
      <c r="OQ333" s="25">
        <f t="shared" si="1210"/>
        <v>0</v>
      </c>
      <c r="OR333" s="25">
        <f t="shared" si="1293"/>
        <v>0</v>
      </c>
      <c r="OS333" s="19">
        <v>535613.18999999994</v>
      </c>
      <c r="OT333" s="19">
        <v>2371515.92</v>
      </c>
    </row>
    <row r="334" spans="1:410" ht="33" customHeight="1" x14ac:dyDescent="0.25">
      <c r="A334" s="18"/>
      <c r="B334" s="18" t="s">
        <v>959</v>
      </c>
      <c r="C334" s="18">
        <v>574.74</v>
      </c>
      <c r="D334" s="16" t="e">
        <f>_xlfn.IFNA(INDEX(#REF!,MATCH(E334,#REF!,0)),0)</f>
        <v>#REF!</v>
      </c>
      <c r="E334" s="18" t="s">
        <v>1157</v>
      </c>
      <c r="F334" s="16" t="s">
        <v>765</v>
      </c>
      <c r="G334" s="16" t="s">
        <v>810</v>
      </c>
      <c r="H334" s="16" t="s">
        <v>767</v>
      </c>
      <c r="I334" s="16" t="s">
        <v>768</v>
      </c>
      <c r="J334" s="16" t="s">
        <v>769</v>
      </c>
      <c r="K334" s="16" t="s">
        <v>770</v>
      </c>
      <c r="L334" s="16" t="s">
        <v>771</v>
      </c>
      <c r="M334" s="18">
        <v>1.8399999999999999</v>
      </c>
      <c r="N334" s="18">
        <v>1.8399999999999999</v>
      </c>
      <c r="O334" s="18">
        <v>2.2399999999999998</v>
      </c>
      <c r="P334" s="18">
        <v>2.2399999999999998</v>
      </c>
      <c r="Q334" s="18">
        <v>0.1</v>
      </c>
      <c r="R334" s="18">
        <v>2.04</v>
      </c>
      <c r="S334" s="18">
        <v>2.04</v>
      </c>
      <c r="T334" s="18">
        <v>0.2</v>
      </c>
      <c r="U334" s="18">
        <v>0</v>
      </c>
      <c r="V334" s="18">
        <v>0</v>
      </c>
      <c r="W334" s="18">
        <v>0</v>
      </c>
      <c r="X334" s="18">
        <v>1.8399999999999999</v>
      </c>
      <c r="Y334" s="18">
        <v>1.7999999999999998</v>
      </c>
      <c r="Z334" s="20">
        <f t="shared" si="1211"/>
        <v>1.7</v>
      </c>
      <c r="AA334" s="18">
        <v>0.22</v>
      </c>
      <c r="AB334" s="18">
        <v>0</v>
      </c>
      <c r="AC334" s="18">
        <v>0</v>
      </c>
      <c r="AD334" s="18">
        <v>0</v>
      </c>
      <c r="AE334" s="18">
        <v>0</v>
      </c>
      <c r="AF334" s="18">
        <v>0</v>
      </c>
      <c r="AG334" s="18">
        <v>1.4</v>
      </c>
      <c r="AH334" s="18">
        <v>1.4</v>
      </c>
      <c r="AI334" s="20">
        <f t="shared" si="1212"/>
        <v>1.8499999999999999</v>
      </c>
      <c r="AJ334" s="18">
        <v>0</v>
      </c>
      <c r="AK334" s="18">
        <v>0</v>
      </c>
      <c r="AL334" s="20">
        <f t="shared" si="1213"/>
        <v>0</v>
      </c>
      <c r="AM334" s="18">
        <v>1.8399999999999999</v>
      </c>
      <c r="AN334" s="18">
        <v>1.4</v>
      </c>
      <c r="AO334" s="18">
        <v>0.15</v>
      </c>
      <c r="AP334" s="18">
        <v>0.22</v>
      </c>
      <c r="AQ334" s="18">
        <v>0</v>
      </c>
      <c r="AR334" s="18">
        <v>0</v>
      </c>
      <c r="AS334" s="18">
        <v>0</v>
      </c>
      <c r="AT334" s="18">
        <v>0</v>
      </c>
      <c r="AU334" s="18">
        <v>0</v>
      </c>
      <c r="AV334" s="18">
        <v>1</v>
      </c>
      <c r="AW334" s="18">
        <v>0</v>
      </c>
      <c r="AX334" s="18">
        <v>0</v>
      </c>
      <c r="AY334" s="18">
        <v>0</v>
      </c>
      <c r="AZ334" s="18">
        <v>0</v>
      </c>
      <c r="BA334" s="18">
        <v>0</v>
      </c>
      <c r="BB334" s="18">
        <v>0</v>
      </c>
      <c r="BC334" s="18">
        <v>0</v>
      </c>
      <c r="BD334" s="18">
        <v>0</v>
      </c>
      <c r="BE334" s="18">
        <v>2</v>
      </c>
      <c r="BF334" s="18">
        <v>0</v>
      </c>
      <c r="BG334" s="18">
        <v>0</v>
      </c>
      <c r="BH334" s="18">
        <v>0</v>
      </c>
      <c r="BI334" s="18">
        <v>0</v>
      </c>
      <c r="BJ334" s="18">
        <v>0</v>
      </c>
      <c r="BK334" s="18">
        <v>0</v>
      </c>
      <c r="BL334" s="18">
        <v>0</v>
      </c>
      <c r="BM334" s="18">
        <v>0</v>
      </c>
      <c r="BN334" s="18">
        <v>0</v>
      </c>
      <c r="BO334" s="18">
        <v>0</v>
      </c>
      <c r="BP334" s="18">
        <v>0</v>
      </c>
      <c r="BQ334" s="18">
        <v>0</v>
      </c>
      <c r="BR334" s="18">
        <v>0</v>
      </c>
      <c r="BS334" s="18">
        <v>0</v>
      </c>
      <c r="BT334" s="18">
        <v>0</v>
      </c>
      <c r="BU334" s="18">
        <v>0</v>
      </c>
      <c r="BV334" s="18">
        <v>0</v>
      </c>
      <c r="BW334" s="18">
        <v>0</v>
      </c>
      <c r="BX334" s="18">
        <v>0</v>
      </c>
      <c r="BY334" s="18">
        <v>0</v>
      </c>
      <c r="BZ334" s="18">
        <v>0</v>
      </c>
      <c r="CA334" s="16" t="e">
        <f>_xlfn.IFNA(IF(RIGHT(D334,2)="=G",0,INDEX(#REF!,MATCH(E334,#REF!,0))),0)</f>
        <v>#REF!</v>
      </c>
      <c r="CB334" s="16" t="s">
        <v>776</v>
      </c>
      <c r="CC334" s="18">
        <v>0</v>
      </c>
      <c r="CD334" s="18">
        <v>0</v>
      </c>
      <c r="CE334" s="18">
        <v>1.6</v>
      </c>
      <c r="CF334" s="18">
        <v>0.8</v>
      </c>
      <c r="CG334" s="18">
        <v>0.12</v>
      </c>
      <c r="CH334" s="18">
        <v>2</v>
      </c>
      <c r="CI334" s="16" t="s">
        <v>98</v>
      </c>
      <c r="CJ334" s="18">
        <v>0</v>
      </c>
      <c r="CK334" s="20">
        <f t="shared" si="1080"/>
        <v>1.35</v>
      </c>
      <c r="CL334" s="20">
        <f t="shared" si="1214"/>
        <v>1.35</v>
      </c>
      <c r="CM334" s="18">
        <v>41.54</v>
      </c>
      <c r="CN334" s="18">
        <v>45.56</v>
      </c>
      <c r="CO334" s="18">
        <v>44.721000000000004</v>
      </c>
      <c r="CP334" s="22">
        <f t="shared" si="1081"/>
        <v>44.72</v>
      </c>
      <c r="CQ334" s="22">
        <f t="shared" si="1082"/>
        <v>43.37</v>
      </c>
      <c r="CR334" s="22">
        <f t="shared" si="1215"/>
        <v>1.35</v>
      </c>
      <c r="CS334" s="22">
        <f t="shared" si="1083"/>
        <v>43.47</v>
      </c>
      <c r="CT334" s="22">
        <f t="shared" si="1084"/>
        <v>43.67</v>
      </c>
      <c r="CU334" s="18">
        <v>43.67</v>
      </c>
      <c r="CV334" s="22">
        <f t="shared" si="1216"/>
        <v>1.7</v>
      </c>
      <c r="CW334" s="22">
        <f t="shared" si="1085"/>
        <v>0</v>
      </c>
      <c r="CX334" s="22">
        <f t="shared" si="1086"/>
        <v>0</v>
      </c>
      <c r="CY334" s="22">
        <f t="shared" si="1087"/>
        <v>45.41</v>
      </c>
      <c r="CZ334" s="22">
        <f t="shared" si="1088"/>
        <v>45.56</v>
      </c>
      <c r="DA334" s="18">
        <v>45.56</v>
      </c>
      <c r="DB334" s="20">
        <f t="shared" si="1217"/>
        <v>2.19</v>
      </c>
      <c r="DC334" s="20">
        <f t="shared" si="1218"/>
        <v>0.84</v>
      </c>
      <c r="DD334" s="20">
        <f t="shared" si="1219"/>
        <v>1.35</v>
      </c>
      <c r="DE334" s="20">
        <f t="shared" si="1089"/>
        <v>0.1</v>
      </c>
      <c r="DF334" s="20">
        <f t="shared" si="1090"/>
        <v>0.2</v>
      </c>
      <c r="DG334" s="20">
        <f t="shared" si="1091"/>
        <v>1.05</v>
      </c>
      <c r="DH334" s="20">
        <f t="shared" si="1092"/>
        <v>0</v>
      </c>
      <c r="DI334" s="20">
        <f t="shared" si="1093"/>
        <v>0</v>
      </c>
      <c r="DJ334" s="20">
        <f t="shared" si="1094"/>
        <v>0</v>
      </c>
      <c r="DK334" s="20">
        <f t="shared" si="1220"/>
        <v>1.35</v>
      </c>
      <c r="DL334" s="20">
        <f t="shared" si="1221"/>
        <v>0</v>
      </c>
      <c r="DM334" s="20">
        <f t="shared" si="1222"/>
        <v>0</v>
      </c>
      <c r="DN334" s="20">
        <f t="shared" si="1223"/>
        <v>0</v>
      </c>
      <c r="DO334" s="18">
        <v>2.44</v>
      </c>
      <c r="DP334" s="18">
        <v>0</v>
      </c>
      <c r="DQ334" s="18">
        <v>1</v>
      </c>
      <c r="DR334" s="18">
        <v>1</v>
      </c>
      <c r="DS334" s="25">
        <f t="shared" si="1224"/>
        <v>2.44</v>
      </c>
      <c r="DT334" s="25">
        <f t="shared" si="1225"/>
        <v>0</v>
      </c>
      <c r="DU334" s="25">
        <f t="shared" si="1226"/>
        <v>3.29</v>
      </c>
      <c r="DV334" s="25">
        <f t="shared" si="1227"/>
        <v>0</v>
      </c>
      <c r="DW334" s="25">
        <f t="shared" si="1228"/>
        <v>3.29</v>
      </c>
      <c r="DX334" s="25">
        <f t="shared" si="1229"/>
        <v>7.37</v>
      </c>
      <c r="DY334" s="25">
        <f t="shared" si="1230"/>
        <v>0</v>
      </c>
      <c r="DZ334" s="25">
        <f t="shared" si="1231"/>
        <v>7.37</v>
      </c>
      <c r="EA334" s="25">
        <f t="shared" si="1232"/>
        <v>4.8899999999999997</v>
      </c>
      <c r="EB334" s="25">
        <f t="shared" si="1233"/>
        <v>0</v>
      </c>
      <c r="EC334" s="25">
        <f t="shared" si="1234"/>
        <v>4.8899999999999997</v>
      </c>
      <c r="ED334" s="25">
        <f t="shared" si="1235"/>
        <v>2.48</v>
      </c>
      <c r="EE334" s="25">
        <f t="shared" si="1235"/>
        <v>0</v>
      </c>
      <c r="EF334" s="25">
        <f t="shared" si="1236"/>
        <v>2.48</v>
      </c>
      <c r="EG334" s="25">
        <f t="shared" si="1237"/>
        <v>4.8899999999999997</v>
      </c>
      <c r="EH334" s="25">
        <f t="shared" si="1237"/>
        <v>0</v>
      </c>
      <c r="EI334" s="25">
        <f t="shared" si="1238"/>
        <v>4.8899999999999997</v>
      </c>
      <c r="EJ334" s="18">
        <v>574.74</v>
      </c>
      <c r="EK334" s="18">
        <v>530</v>
      </c>
      <c r="EL334" s="18" t="s">
        <v>1157</v>
      </c>
      <c r="EM334" s="18" t="s">
        <v>1158</v>
      </c>
      <c r="EN334" s="16" t="s">
        <v>774</v>
      </c>
      <c r="EO334" s="16" t="s">
        <v>132</v>
      </c>
      <c r="EP334" s="16" t="e">
        <f>IF(OR(EN334="Cống tròn",EN334="Cống hộp",EN334="Ống nhựa"),INDEX(#REF!,MATCH(E334,#REF!,0)),IF(OR(EN334="Rãnh xây",EN334="Rãnh bê tông"),INDEX(#REF!,MATCH(E334,#REF!,0)),0))</f>
        <v>#REF!</v>
      </c>
      <c r="EQ334" s="18">
        <v>43.34</v>
      </c>
      <c r="ER334" s="18">
        <v>1</v>
      </c>
      <c r="ES334" s="25">
        <f t="shared" si="1239"/>
        <v>43</v>
      </c>
      <c r="ET334" s="1" t="e">
        <f>_xlfn.IFNA(IF(EN334="Cống tròn",INDEX(#REF!,MATCH(E334,#REF!,0)),IF(EN334="Cống hộp",INDEX(#REF!,MATCH(E334,#REF!,0)),EU334&amp;" ,"&amp;EV334)),0)</f>
        <v>#REF!</v>
      </c>
      <c r="EU334" s="16" t="s">
        <v>769</v>
      </c>
      <c r="EV334" s="16" t="s">
        <v>775</v>
      </c>
      <c r="EW334" s="16" t="e">
        <f>_xlfn.IFNA(INDEX(#REF!,MATCH(E334,#REF!,0)),0)</f>
        <v>#REF!</v>
      </c>
      <c r="EX334" s="16"/>
      <c r="EY334" s="18">
        <v>0</v>
      </c>
      <c r="EZ334" s="18">
        <v>0</v>
      </c>
      <c r="FA334" s="18">
        <v>0</v>
      </c>
      <c r="FB334" s="18">
        <v>0</v>
      </c>
      <c r="FC334" s="18">
        <v>0</v>
      </c>
      <c r="FD334" s="25">
        <f t="shared" si="1095"/>
        <v>0</v>
      </c>
      <c r="FE334" s="25">
        <f t="shared" si="1240"/>
        <v>0</v>
      </c>
      <c r="FF334" s="18">
        <v>0.1</v>
      </c>
      <c r="FG334" s="18">
        <v>2</v>
      </c>
      <c r="FH334" s="18">
        <v>1</v>
      </c>
      <c r="FI334" s="25">
        <f t="shared" si="1241"/>
        <v>1.2</v>
      </c>
      <c r="FJ334" s="18">
        <v>0</v>
      </c>
      <c r="FK334" s="18">
        <v>0</v>
      </c>
      <c r="FL334" s="18">
        <v>0.2</v>
      </c>
      <c r="FM334" s="18">
        <v>1.4</v>
      </c>
      <c r="FN334" s="18">
        <v>0</v>
      </c>
      <c r="FO334" s="25">
        <f t="shared" si="1242"/>
        <v>1.4</v>
      </c>
      <c r="FP334" s="18">
        <v>1.4999999999999999E-2</v>
      </c>
      <c r="FQ334" s="18">
        <v>1</v>
      </c>
      <c r="FR334" s="25">
        <f t="shared" si="1096"/>
        <v>42</v>
      </c>
      <c r="FS334" s="25">
        <f t="shared" si="1097"/>
        <v>0.61499999999999999</v>
      </c>
      <c r="FT334" s="25">
        <f t="shared" si="1098"/>
        <v>42.615000000000002</v>
      </c>
      <c r="FU334" s="25">
        <f t="shared" si="1099"/>
        <v>-0.72500000000000142</v>
      </c>
      <c r="FV334" s="25" t="str">
        <f t="shared" si="1243"/>
        <v>Thêm 01</v>
      </c>
      <c r="FW334" s="25">
        <f t="shared" si="1244"/>
        <v>0.28999999999999998</v>
      </c>
      <c r="FX334" s="16"/>
      <c r="FY334" s="16"/>
      <c r="FZ334" s="16"/>
      <c r="GA334" s="16"/>
      <c r="GB334" s="19">
        <v>0</v>
      </c>
      <c r="GC334" s="19">
        <v>0</v>
      </c>
      <c r="GD334" s="19">
        <v>0</v>
      </c>
      <c r="GE334" s="19">
        <v>0</v>
      </c>
      <c r="GF334" s="19">
        <v>0</v>
      </c>
      <c r="GG334" s="19">
        <v>0</v>
      </c>
      <c r="GH334" s="19">
        <v>0</v>
      </c>
      <c r="GI334" s="19">
        <v>0</v>
      </c>
      <c r="GJ334" s="19">
        <v>0</v>
      </c>
      <c r="GK334" s="19">
        <v>0</v>
      </c>
      <c r="GL334" s="25">
        <f t="shared" si="1100"/>
        <v>0</v>
      </c>
      <c r="GM334" s="25">
        <f t="shared" si="1245"/>
        <v>0</v>
      </c>
      <c r="GN334" s="19">
        <v>0</v>
      </c>
      <c r="GO334" s="19">
        <v>0</v>
      </c>
      <c r="GP334" s="19">
        <v>0</v>
      </c>
      <c r="GQ334" s="19">
        <v>0</v>
      </c>
      <c r="GR334" s="1" t="e">
        <f>_xlfn.IFNA(INDEX(#REF!,MATCH(E334,#REF!,0)),0)</f>
        <v>#REF!</v>
      </c>
      <c r="GS334" s="16"/>
      <c r="GT334" s="18">
        <v>0</v>
      </c>
      <c r="GU334" s="18">
        <v>0</v>
      </c>
      <c r="GV334" s="18">
        <v>0</v>
      </c>
      <c r="GW334" s="18">
        <v>0</v>
      </c>
      <c r="GX334" s="25">
        <f t="shared" si="1101"/>
        <v>0</v>
      </c>
      <c r="GY334" s="25">
        <f t="shared" si="1102"/>
        <v>0</v>
      </c>
      <c r="GZ334" s="25">
        <f t="shared" si="1246"/>
        <v>0</v>
      </c>
      <c r="HA334" s="1" t="e" cm="1">
        <f t="array" ref="HA334">INDEX(#REF!,MATCH(EJ334&amp;EK334&amp;HD334&amp;HE334&amp;HF334,#REF!&amp;#REF!&amp;#REF!&amp;#REF!&amp;#REF!,0))</f>
        <v>#REF!</v>
      </c>
      <c r="HB334" s="16"/>
      <c r="HC334" s="25">
        <f t="shared" si="1247"/>
        <v>0</v>
      </c>
      <c r="HD334" s="18">
        <v>0</v>
      </c>
      <c r="HE334" s="18">
        <v>0</v>
      </c>
      <c r="HF334" s="18">
        <v>0</v>
      </c>
      <c r="HG334" s="1" t="e" cm="1">
        <f t="array" ref="HG334">INDEX(#REF!,MATCH(EJ334&amp;EK334&amp;HJ334&amp;HK334&amp;HL334,#REF!&amp;#REF!&amp;#REF!&amp;#REF!&amp;#REF!,0))</f>
        <v>#REF!</v>
      </c>
      <c r="HH334" s="16"/>
      <c r="HI334" s="25">
        <f t="shared" si="1248"/>
        <v>0</v>
      </c>
      <c r="HJ334" s="25">
        <f t="shared" si="1249"/>
        <v>0</v>
      </c>
      <c r="HK334" s="19">
        <v>0</v>
      </c>
      <c r="HL334" s="19">
        <v>0</v>
      </c>
      <c r="HM334" s="18">
        <v>0.01</v>
      </c>
      <c r="HN334" s="18">
        <v>1</v>
      </c>
      <c r="HO334" s="25">
        <f t="shared" si="1250"/>
        <v>0</v>
      </c>
      <c r="HP334" s="25">
        <f t="shared" si="1251"/>
        <v>0</v>
      </c>
      <c r="HQ334" s="25">
        <f t="shared" si="1252"/>
        <v>0</v>
      </c>
      <c r="HR334" s="25">
        <f t="shared" si="1253"/>
        <v>0</v>
      </c>
      <c r="HS334" s="25">
        <f t="shared" si="1254"/>
        <v>0</v>
      </c>
      <c r="HT334" s="19">
        <v>0</v>
      </c>
      <c r="HU334" s="19">
        <v>0</v>
      </c>
      <c r="HV334" s="19">
        <v>0</v>
      </c>
      <c r="HW334" s="25">
        <f t="shared" si="1255"/>
        <v>0</v>
      </c>
      <c r="HX334" s="19">
        <v>0</v>
      </c>
      <c r="HY334" s="19">
        <v>0</v>
      </c>
      <c r="HZ334" s="18">
        <v>44.72</v>
      </c>
      <c r="IA334" s="20">
        <f>ROUND(IF(EN334="Cống tròn",IF(EN334="Cống tròn",IF(EU334="Không có móng",IQ334-FF334,IF(EU334="Đế",IP334-FN334,IF(OR(EU334="Móng bê tông",EU334="Móng bê tông kết hợp đế"),II334-FJ334,0))),0),IF(EN334="Cống hộp",IF(AND(EN334="Cống hộp",EU334="Không có móng"),IQ334-GF334,IF(AND(EN334="Cống hộp",EU334="Móng bê tông"),IJ334-GB334,0)),IF(OR(EN334="Rãnh xây",EN334="Rãnh bê tông"),IF(OR(EN334="Rãnh xây",EN334="Rãnh bê tông"),IK334-GB334,0),IF(EN334="Ống nhựa",IF(AND(EN334="Ống nhựa",EU334="Không đắp cát"),IQ334-HT334,IF(AND(EN334="Ống nhựa",EU334="Đắp cát"),IH334-HX334,0)),IF(EN334="Rãnh thang",IF(EN334="Rãnh thang",IF(EU334="Móng bê tông",#REF!-#REF!,IQ334),0),0))))),2)</f>
        <v>43.67</v>
      </c>
      <c r="IB334" s="20">
        <f t="shared" si="1256"/>
        <v>1.0499999999999972</v>
      </c>
      <c r="IC334" s="20">
        <f t="shared" si="1103"/>
        <v>43.669999999999995</v>
      </c>
      <c r="ID334" s="20">
        <f t="shared" si="1104"/>
        <v>0</v>
      </c>
      <c r="IE334" s="20">
        <f t="shared" si="1105"/>
        <v>0</v>
      </c>
      <c r="IF334" s="20">
        <f t="shared" si="1106"/>
        <v>0</v>
      </c>
      <c r="IG334" s="20">
        <f>IF(EN334="Rãnh thang",IF(AND(EN334="Rãnh thang",EU334="Móng bê tông"),IQ334-#REF!,0),IF(EN334="Ống nhựa",IF(AND(EN334="Ống nhựa",EU334="Đắp cát"),IQ334-HT334,0),IF(EN334="Cống tròn",IF(EN334="Cống tròn",IF(OR(EU334="Móng bê tông",EU334="Móng bê tông kết hợp đế"),IM334-FL334,0),0),IF(EN334="Cống hộp",IF(AND(EN334="Cống hộp",EU334="Móng bê tông"),IN334-GD334,0),IF(OR(EN334="Rãnh xây",EN334="Rãnh bê tông"),IF(AND(EN334="Rãnh xây",EU334="Móng bê tông"),IO334-GD334,IF(AND(EN334="Rãnh bê tông",EU334="Móng bê tông"),IO334-GD334,0)),0)))))</f>
        <v>43.669999999999995</v>
      </c>
      <c r="IH334" s="20">
        <f t="shared" si="1107"/>
        <v>0</v>
      </c>
      <c r="II334" s="20">
        <f t="shared" si="1108"/>
        <v>43.669999999999995</v>
      </c>
      <c r="IJ334" s="20">
        <f t="shared" si="1109"/>
        <v>0</v>
      </c>
      <c r="IK334" s="20">
        <f t="shared" si="1110"/>
        <v>0</v>
      </c>
      <c r="IL334" s="20">
        <f t="shared" si="1111"/>
        <v>43.87</v>
      </c>
      <c r="IM334" s="20">
        <f t="shared" si="1112"/>
        <v>43.87</v>
      </c>
      <c r="IN334" s="20">
        <f t="shared" si="1113"/>
        <v>0</v>
      </c>
      <c r="IO334" s="20">
        <f t="shared" si="1114"/>
        <v>0</v>
      </c>
      <c r="IP334" s="20">
        <f t="shared" si="1115"/>
        <v>0</v>
      </c>
      <c r="IQ334" s="18">
        <v>43.97</v>
      </c>
      <c r="IR334" s="25">
        <f t="shared" si="1257"/>
        <v>0</v>
      </c>
      <c r="IS334" s="25">
        <f t="shared" si="1116"/>
        <v>0</v>
      </c>
      <c r="IT334" s="25">
        <f t="shared" si="1117"/>
        <v>0</v>
      </c>
      <c r="IU334" s="25">
        <f>ROUND(IF(EN334="Cống tròn",IF(EN334="Cống tròn",IV334+FF334,0),IF(EN334="Cống hộp",IF(EN334="Cống hộp",IV334+GP334,0),IF(OR(EN334="Rãnh xây",EN334="Rãnh bê tông"),IF(OR(EN334="Rãnh xây",EN334="Rãnh bê tông"),IV334+GP334,0),IF(EN334="ống nhựa",IF(EN334="Ống nhựa",IV334+HT334,0),IF(EN334="Rãnh thang",IF(EN334="Rãnh thang",IQ334+#REF!,0),0))))),2)</f>
        <v>44.65</v>
      </c>
      <c r="IV334" s="18">
        <v>44.55</v>
      </c>
      <c r="IW334" s="25">
        <f t="shared" si="1118"/>
        <v>44.65</v>
      </c>
      <c r="IX334" s="25">
        <f t="shared" si="1119"/>
        <v>0</v>
      </c>
      <c r="IY334" s="25">
        <f t="shared" si="1120"/>
        <v>0</v>
      </c>
      <c r="IZ334" s="25">
        <f t="shared" si="1121"/>
        <v>0</v>
      </c>
      <c r="JA334" s="25">
        <f t="shared" si="1122"/>
        <v>0</v>
      </c>
      <c r="JB334" s="18">
        <v>44.33</v>
      </c>
      <c r="JC334" s="20">
        <f>ROUND(IF(EN334="Cống tròn",IF(EN334="Cống tròn",IF(EU334="Không có móng",JS334-FF334,IF(EU334="Đế",JR334-FN334,IF(OR(EU334="Móng bê tông",EU334="Móng bê tông kết hợp đế"),JK334-FJ334,0))),0),IF(EN334="Cống hộp",IF(AND(EN334="Cống hộp",EU334="Không có móng"),JS334-GF334,IF(AND(EN334="Cống hộp",EU334="Móng bê tông"),JL334-GB334,0)),IF(OR(EN334="Rãnh xây",EN334="Rãnh bê tông"),IF(OR(EN334="Rãnh xây",EN334="Rãnh bê tông"),JM334-GB334,0),IF(EN334="Ống nhựa",IF(AND(EN334="Ống nhựa",EU334="Không đắp cát"),JS334-HT334,IF(AND(EN334="Ống nhựa",EU334="Đắp cát"),JJ334-HX334,0)),IF(EN334="Rãnh thang",IF(EN334="Rãnh thang",IF(EU334="Móng bê tông",#REF!-#REF!,JS334),0),0))))),2)</f>
        <v>43.25</v>
      </c>
      <c r="JD334" s="20">
        <f t="shared" si="1258"/>
        <v>1.0799999999999983</v>
      </c>
      <c r="JE334" s="20">
        <f t="shared" si="1123"/>
        <v>43.249999999999993</v>
      </c>
      <c r="JF334" s="20">
        <f t="shared" si="1124"/>
        <v>0</v>
      </c>
      <c r="JG334" s="20">
        <f t="shared" si="1125"/>
        <v>0</v>
      </c>
      <c r="JH334" s="20">
        <f t="shared" si="1126"/>
        <v>0</v>
      </c>
      <c r="JI334" s="20">
        <f>IF(EN334="Rãnh thang",IF(AND(EN334="Rãnh thang",EU334="Móng bê tông"),JS334-#REF!,0),IF(EN334="Ống nhựa",IF(AND(EN334="Ống nhựa",EU334="Đắp cát"),JS334-HT334,0),IF(EN334="Cống tròn",IF(EN334="Cống tròn",IF(OR(EU334="Móng bê tông",EU334="Móng bê tông kết hợp đế"),JO334-FL334,0),0),IF(EN334="Cống hộp",IF(AND(EN334="Cống hộp",EU334="Móng bê tông"),JP334-GD334,0),IF(OR(EN334="Rãnh xây",EN334="Rãnh bê tông"),IF(AND(EN334="Rãnh xây",EU334="Móng bê tông"),JQ334-GD334,IF(AND(EN334="Rãnh bê tông",EU334="Móng bê tông"),JQ334-GD334,0)),0)))))</f>
        <v>43.249999999999993</v>
      </c>
      <c r="JJ334" s="20">
        <f t="shared" si="1127"/>
        <v>0</v>
      </c>
      <c r="JK334" s="20">
        <f t="shared" si="1128"/>
        <v>43.249999999999993</v>
      </c>
      <c r="JL334" s="20">
        <f t="shared" si="1129"/>
        <v>0</v>
      </c>
      <c r="JM334" s="20">
        <f t="shared" si="1130"/>
        <v>0</v>
      </c>
      <c r="JN334" s="20">
        <f t="shared" si="1131"/>
        <v>43.449999999999996</v>
      </c>
      <c r="JO334" s="20">
        <f t="shared" si="1132"/>
        <v>43.449999999999996</v>
      </c>
      <c r="JP334" s="20">
        <f t="shared" si="1133"/>
        <v>0</v>
      </c>
      <c r="JQ334" s="20">
        <f t="shared" si="1134"/>
        <v>0</v>
      </c>
      <c r="JR334" s="20">
        <f t="shared" si="1135"/>
        <v>0</v>
      </c>
      <c r="JS334" s="26">
        <v>43.55</v>
      </c>
      <c r="JT334" s="25">
        <f t="shared" si="1259"/>
        <v>0</v>
      </c>
      <c r="JU334" s="25">
        <f t="shared" si="1136"/>
        <v>0</v>
      </c>
      <c r="JV334" s="25">
        <f t="shared" si="1137"/>
        <v>0</v>
      </c>
      <c r="JW334" s="25">
        <f>ROUND(IF(EN334="Cống tròn",IF(EN334="Cống tròn",JX334+FF334,0),IF(EN334="Cống hộp",IF(EN334="Cống hộp",JX334+GP334,0),IF(OR(EN334="Rãnh xây",EN334="Rãnh bê tông"),IF(OR(EN334="Rãnh xây",EN334="Rãnh bê tông"),JX334+GP334,0),IF(EN334="ống nhựa",IF(EN334="Ống nhựa",JX334+HT334,0),IF(EN334="Rãnh thang",IF(EN334="Rãnh thang",JS334+#REF!,0),0))))),2)</f>
        <v>44.65</v>
      </c>
      <c r="JX334" s="27">
        <v>44.55</v>
      </c>
      <c r="JY334" s="25">
        <f t="shared" si="1138"/>
        <v>44.65</v>
      </c>
      <c r="JZ334" s="25">
        <f t="shared" si="1139"/>
        <v>0</v>
      </c>
      <c r="KA334" s="25">
        <f t="shared" si="1140"/>
        <v>0</v>
      </c>
      <c r="KB334" s="25">
        <f t="shared" si="1141"/>
        <v>0</v>
      </c>
      <c r="KC334" s="25">
        <f t="shared" si="1142"/>
        <v>0</v>
      </c>
      <c r="KD334" s="28" t="s">
        <v>98</v>
      </c>
      <c r="KE334" s="27">
        <v>0</v>
      </c>
      <c r="KF334" s="25">
        <f t="shared" si="1143"/>
        <v>1.0499999999999972</v>
      </c>
      <c r="KG334" s="25">
        <f t="shared" si="1260"/>
        <v>1.0499999999999972</v>
      </c>
      <c r="KH334" s="27">
        <v>0</v>
      </c>
      <c r="KI334" s="25">
        <f t="shared" si="1144"/>
        <v>1.0799999999999983</v>
      </c>
      <c r="KJ334" s="25">
        <f t="shared" si="1261"/>
        <v>1.0799999999999983</v>
      </c>
      <c r="KK334" s="25">
        <f t="shared" si="1145"/>
        <v>0</v>
      </c>
      <c r="KL334" s="25">
        <f t="shared" si="1146"/>
        <v>0</v>
      </c>
      <c r="KM334" s="25">
        <f t="shared" si="1262"/>
        <v>0</v>
      </c>
      <c r="KN334" s="25">
        <f t="shared" si="1147"/>
        <v>0</v>
      </c>
      <c r="KO334" s="25">
        <f t="shared" si="1148"/>
        <v>0</v>
      </c>
      <c r="KP334" s="25">
        <f t="shared" si="1263"/>
        <v>0</v>
      </c>
      <c r="KQ334" s="25">
        <f t="shared" si="1149"/>
        <v>0.2</v>
      </c>
      <c r="KR334" s="25">
        <f t="shared" si="1150"/>
        <v>0.2</v>
      </c>
      <c r="KS334" s="25">
        <f t="shared" si="1264"/>
        <v>0.2</v>
      </c>
      <c r="KT334" s="25">
        <f t="shared" si="1151"/>
        <v>0</v>
      </c>
      <c r="KU334" s="25">
        <f t="shared" si="1152"/>
        <v>0</v>
      </c>
      <c r="KV334" s="25">
        <f t="shared" si="1265"/>
        <v>0</v>
      </c>
      <c r="KW334" s="25">
        <f t="shared" si="1079"/>
        <v>0</v>
      </c>
      <c r="KX334" s="25">
        <f t="shared" si="1153"/>
        <v>0</v>
      </c>
      <c r="KY334" s="25">
        <f t="shared" si="1266"/>
        <v>0</v>
      </c>
      <c r="KZ334" s="25">
        <f t="shared" si="1154"/>
        <v>0</v>
      </c>
      <c r="LA334" s="25">
        <f t="shared" si="1155"/>
        <v>0</v>
      </c>
      <c r="LB334" s="25">
        <f t="shared" si="1267"/>
        <v>0</v>
      </c>
      <c r="LC334" s="25">
        <f t="shared" si="1156"/>
        <v>0.8499999999999972</v>
      </c>
      <c r="LD334" s="25">
        <f t="shared" si="1157"/>
        <v>0.87999999999999834</v>
      </c>
      <c r="LE334" s="25">
        <f t="shared" si="1268"/>
        <v>0.86499999999999777</v>
      </c>
      <c r="LF334" s="25">
        <f t="shared" si="1158"/>
        <v>0</v>
      </c>
      <c r="LG334" s="25">
        <f t="shared" si="1159"/>
        <v>0</v>
      </c>
      <c r="LH334" s="25">
        <f t="shared" si="1269"/>
        <v>0</v>
      </c>
      <c r="LI334" s="25">
        <f t="shared" si="1160"/>
        <v>0</v>
      </c>
      <c r="LJ334" s="25">
        <f t="shared" si="1161"/>
        <v>0</v>
      </c>
      <c r="LK334" s="25">
        <f t="shared" si="1270"/>
        <v>0</v>
      </c>
      <c r="LL334" s="25">
        <f t="shared" si="1162"/>
        <v>0</v>
      </c>
      <c r="LM334" s="25">
        <f t="shared" si="1163"/>
        <v>0</v>
      </c>
      <c r="LN334" s="25">
        <f t="shared" si="1271"/>
        <v>0</v>
      </c>
      <c r="LO334" s="25">
        <f t="shared" si="1164"/>
        <v>0</v>
      </c>
      <c r="LP334" s="25">
        <f t="shared" si="1165"/>
        <v>0</v>
      </c>
      <c r="LQ334" s="25">
        <f t="shared" si="1272"/>
        <v>0</v>
      </c>
      <c r="LR334" s="25">
        <f t="shared" si="1166"/>
        <v>0</v>
      </c>
      <c r="LS334" s="25">
        <f t="shared" si="1167"/>
        <v>0</v>
      </c>
      <c r="LT334" s="25">
        <f t="shared" si="1273"/>
        <v>0</v>
      </c>
      <c r="LU334" s="25">
        <f t="shared" si="1168"/>
        <v>0</v>
      </c>
      <c r="LV334" s="25">
        <f t="shared" si="1169"/>
        <v>0</v>
      </c>
      <c r="LW334" s="25">
        <f t="shared" si="1274"/>
        <v>0</v>
      </c>
      <c r="LX334" s="25">
        <f t="shared" si="1170"/>
        <v>0</v>
      </c>
      <c r="LY334" s="25">
        <f t="shared" si="1171"/>
        <v>0</v>
      </c>
      <c r="LZ334" s="25">
        <f t="shared" si="1275"/>
        <v>0</v>
      </c>
      <c r="MA334" s="25">
        <f t="shared" si="1172"/>
        <v>0</v>
      </c>
      <c r="MB334" s="25">
        <f t="shared" si="1173"/>
        <v>0</v>
      </c>
      <c r="MC334" s="25">
        <f t="shared" si="1276"/>
        <v>0</v>
      </c>
      <c r="MD334" s="25">
        <f t="shared" si="1174"/>
        <v>0</v>
      </c>
      <c r="ME334" s="25">
        <f t="shared" si="1175"/>
        <v>0</v>
      </c>
      <c r="MF334" s="25">
        <f t="shared" si="1277"/>
        <v>0</v>
      </c>
      <c r="MG334" s="25">
        <f t="shared" si="1176"/>
        <v>0</v>
      </c>
      <c r="MH334" s="25">
        <f t="shared" si="1177"/>
        <v>0</v>
      </c>
      <c r="MI334" s="25">
        <f t="shared" si="1278"/>
        <v>0</v>
      </c>
      <c r="MJ334" s="25">
        <f t="shared" si="1178"/>
        <v>0</v>
      </c>
      <c r="MK334" s="25">
        <f t="shared" si="1179"/>
        <v>0</v>
      </c>
      <c r="ML334" s="25">
        <f t="shared" si="1279"/>
        <v>0</v>
      </c>
      <c r="MM334" s="25">
        <f t="shared" si="1180"/>
        <v>0</v>
      </c>
      <c r="MN334" s="25">
        <f t="shared" si="1181"/>
        <v>0</v>
      </c>
      <c r="MO334" s="25">
        <f t="shared" si="1280"/>
        <v>0</v>
      </c>
      <c r="MP334" s="25">
        <f t="shared" si="1182"/>
        <v>0</v>
      </c>
      <c r="MQ334" s="25">
        <f t="shared" si="1183"/>
        <v>0</v>
      </c>
      <c r="MR334" s="25">
        <f t="shared" si="1281"/>
        <v>0</v>
      </c>
      <c r="MS334" s="29">
        <v>1.4</v>
      </c>
      <c r="MT334" s="29">
        <v>0</v>
      </c>
      <c r="MU334" s="29">
        <v>1</v>
      </c>
      <c r="MV334" s="29">
        <v>1</v>
      </c>
      <c r="MW334" s="25">
        <f t="shared" si="1184"/>
        <v>1.4</v>
      </c>
      <c r="MX334" s="25">
        <f t="shared" si="1185"/>
        <v>1.47</v>
      </c>
      <c r="MY334" s="25">
        <f t="shared" si="1186"/>
        <v>0</v>
      </c>
      <c r="MZ334" s="25">
        <f t="shared" si="1187"/>
        <v>0</v>
      </c>
      <c r="NA334" s="25">
        <f t="shared" si="1188"/>
        <v>1.4</v>
      </c>
      <c r="NB334" s="25">
        <f t="shared" si="1189"/>
        <v>1.51</v>
      </c>
      <c r="NC334" s="25">
        <f t="shared" si="1190"/>
        <v>0</v>
      </c>
      <c r="ND334" s="25">
        <f t="shared" si="1191"/>
        <v>0</v>
      </c>
      <c r="NE334" s="25">
        <f t="shared" si="1282"/>
        <v>1.4</v>
      </c>
      <c r="NF334" s="25">
        <f t="shared" si="1282"/>
        <v>1.49</v>
      </c>
      <c r="NG334" s="25">
        <f t="shared" si="1282"/>
        <v>0</v>
      </c>
      <c r="NH334" s="25">
        <f t="shared" si="1282"/>
        <v>0</v>
      </c>
      <c r="NI334" s="25">
        <f t="shared" si="1192"/>
        <v>64.58</v>
      </c>
      <c r="NJ334" s="25">
        <f t="shared" si="1193"/>
        <v>0</v>
      </c>
      <c r="NK334" s="25">
        <f t="shared" si="1194"/>
        <v>64.58</v>
      </c>
      <c r="NL334" s="25">
        <f t="shared" si="1195"/>
        <v>37.590000000000003</v>
      </c>
      <c r="NM334" s="25">
        <f t="shared" si="1196"/>
        <v>0</v>
      </c>
      <c r="NN334" s="25">
        <f t="shared" si="1283"/>
        <v>37.590000000000003</v>
      </c>
      <c r="NO334" s="25">
        <f t="shared" si="1197"/>
        <v>0</v>
      </c>
      <c r="NP334" s="25">
        <f t="shared" si="1198"/>
        <v>0</v>
      </c>
      <c r="NQ334" s="25">
        <f t="shared" si="1284"/>
        <v>0</v>
      </c>
      <c r="NR334" s="25">
        <f t="shared" si="1199"/>
        <v>0</v>
      </c>
      <c r="NS334" s="25">
        <f t="shared" si="1200"/>
        <v>0</v>
      </c>
      <c r="NT334" s="25">
        <f t="shared" si="1285"/>
        <v>0</v>
      </c>
      <c r="NU334" s="25">
        <f t="shared" si="1201"/>
        <v>0</v>
      </c>
      <c r="NV334" s="25">
        <f t="shared" si="1202"/>
        <v>0</v>
      </c>
      <c r="NW334" s="25">
        <f t="shared" si="1286"/>
        <v>0</v>
      </c>
      <c r="NX334" s="25">
        <f t="shared" si="1287"/>
        <v>37.590000000000003</v>
      </c>
      <c r="NY334" s="25">
        <f t="shared" si="1287"/>
        <v>0</v>
      </c>
      <c r="NZ334" s="25">
        <f t="shared" si="1288"/>
        <v>37.590000000000003</v>
      </c>
      <c r="OA334" s="25">
        <f t="shared" si="1289"/>
        <v>26.99</v>
      </c>
      <c r="OB334" s="25">
        <f t="shared" si="1289"/>
        <v>0</v>
      </c>
      <c r="OC334" s="25">
        <f t="shared" si="1290"/>
        <v>26.99</v>
      </c>
      <c r="OD334" s="25">
        <f t="shared" si="1291"/>
        <v>37.590000000000003</v>
      </c>
      <c r="OE334" s="25">
        <f t="shared" si="1291"/>
        <v>0</v>
      </c>
      <c r="OF334" s="25">
        <f t="shared" si="1291"/>
        <v>37.590000000000003</v>
      </c>
      <c r="OG334" s="25">
        <f t="shared" si="1203"/>
        <v>0</v>
      </c>
      <c r="OH334" s="25">
        <f t="shared" si="1204"/>
        <v>0</v>
      </c>
      <c r="OI334" s="25">
        <f t="shared" si="1205"/>
        <v>0</v>
      </c>
      <c r="OJ334" s="25">
        <f t="shared" si="1206"/>
        <v>0</v>
      </c>
      <c r="OK334" s="25">
        <f t="shared" si="1207"/>
        <v>0</v>
      </c>
      <c r="OL334" s="25">
        <f t="shared" si="1208"/>
        <v>0</v>
      </c>
      <c r="OM334" s="25">
        <f t="shared" si="1292"/>
        <v>0</v>
      </c>
      <c r="ON334" s="25">
        <f t="shared" si="1292"/>
        <v>0</v>
      </c>
      <c r="OO334" s="25">
        <f t="shared" si="1292"/>
        <v>0</v>
      </c>
      <c r="OP334" s="25">
        <f t="shared" si="1209"/>
        <v>0</v>
      </c>
      <c r="OQ334" s="25">
        <f t="shared" si="1210"/>
        <v>0</v>
      </c>
      <c r="OR334" s="25">
        <f t="shared" si="1293"/>
        <v>0</v>
      </c>
      <c r="OS334" s="19">
        <v>535652.01</v>
      </c>
      <c r="OT334" s="19">
        <v>2371515.91</v>
      </c>
    </row>
    <row r="335" spans="1:410" ht="33" customHeight="1" x14ac:dyDescent="0.25">
      <c r="A335" s="18"/>
      <c r="B335" s="18" t="s">
        <v>959</v>
      </c>
      <c r="C335" s="18">
        <v>530</v>
      </c>
      <c r="D335" s="16" t="e">
        <f>_xlfn.IFNA(INDEX(#REF!,MATCH(E335,#REF!,0)),0)</f>
        <v>#REF!</v>
      </c>
      <c r="E335" s="18" t="s">
        <v>1158</v>
      </c>
      <c r="F335" s="16" t="s">
        <v>765</v>
      </c>
      <c r="G335" s="16" t="s">
        <v>810</v>
      </c>
      <c r="H335" s="16" t="s">
        <v>767</v>
      </c>
      <c r="I335" s="16" t="s">
        <v>768</v>
      </c>
      <c r="J335" s="16" t="s">
        <v>769</v>
      </c>
      <c r="K335" s="16" t="s">
        <v>770</v>
      </c>
      <c r="L335" s="16" t="s">
        <v>771</v>
      </c>
      <c r="M335" s="18">
        <v>1.8399999999999999</v>
      </c>
      <c r="N335" s="18">
        <v>1.8399999999999999</v>
      </c>
      <c r="O335" s="18">
        <v>2.2399999999999998</v>
      </c>
      <c r="P335" s="18">
        <v>2.2399999999999998</v>
      </c>
      <c r="Q335" s="18">
        <v>0.1</v>
      </c>
      <c r="R335" s="18">
        <v>2.04</v>
      </c>
      <c r="S335" s="18">
        <v>2.04</v>
      </c>
      <c r="T335" s="18">
        <v>0.2</v>
      </c>
      <c r="U335" s="18">
        <v>0</v>
      </c>
      <c r="V335" s="18">
        <v>0</v>
      </c>
      <c r="W335" s="18">
        <v>0</v>
      </c>
      <c r="X335" s="18">
        <v>1.8399999999999999</v>
      </c>
      <c r="Y335" s="18">
        <v>1.7999999999999998</v>
      </c>
      <c r="Z335" s="20">
        <f t="shared" si="1211"/>
        <v>1.8</v>
      </c>
      <c r="AA335" s="18">
        <v>0.22</v>
      </c>
      <c r="AB335" s="18">
        <v>0</v>
      </c>
      <c r="AC335" s="18">
        <v>0</v>
      </c>
      <c r="AD335" s="18">
        <v>0</v>
      </c>
      <c r="AE335" s="18">
        <v>0</v>
      </c>
      <c r="AF335" s="18">
        <v>0</v>
      </c>
      <c r="AG335" s="18">
        <v>1.4</v>
      </c>
      <c r="AH335" s="18">
        <v>1.4</v>
      </c>
      <c r="AI335" s="20">
        <f t="shared" si="1212"/>
        <v>1.95</v>
      </c>
      <c r="AJ335" s="18">
        <v>0</v>
      </c>
      <c r="AK335" s="18">
        <v>0</v>
      </c>
      <c r="AL335" s="20">
        <f t="shared" si="1213"/>
        <v>0</v>
      </c>
      <c r="AM335" s="18">
        <v>1.8399999999999999</v>
      </c>
      <c r="AN335" s="18">
        <v>1.4</v>
      </c>
      <c r="AO335" s="18">
        <v>0.15</v>
      </c>
      <c r="AP335" s="18">
        <v>0.22</v>
      </c>
      <c r="AQ335" s="18">
        <v>0</v>
      </c>
      <c r="AR335" s="18">
        <v>0</v>
      </c>
      <c r="AS335" s="18">
        <v>0</v>
      </c>
      <c r="AT335" s="18">
        <v>0</v>
      </c>
      <c r="AU335" s="18">
        <v>0</v>
      </c>
      <c r="AV335" s="18">
        <v>1</v>
      </c>
      <c r="AW335" s="18">
        <v>0</v>
      </c>
      <c r="AX335" s="18">
        <v>0</v>
      </c>
      <c r="AY335" s="18">
        <v>0</v>
      </c>
      <c r="AZ335" s="18">
        <v>0</v>
      </c>
      <c r="BA335" s="18">
        <v>0</v>
      </c>
      <c r="BB335" s="18">
        <v>0</v>
      </c>
      <c r="BC335" s="18">
        <v>0</v>
      </c>
      <c r="BD335" s="18">
        <v>0</v>
      </c>
      <c r="BE335" s="18">
        <v>2</v>
      </c>
      <c r="BF335" s="18">
        <v>0</v>
      </c>
      <c r="BG335" s="18">
        <v>0</v>
      </c>
      <c r="BH335" s="18">
        <v>0</v>
      </c>
      <c r="BI335" s="18">
        <v>0</v>
      </c>
      <c r="BJ335" s="18">
        <v>0</v>
      </c>
      <c r="BK335" s="18">
        <v>0</v>
      </c>
      <c r="BL335" s="18">
        <v>0</v>
      </c>
      <c r="BM335" s="18">
        <v>0</v>
      </c>
      <c r="BN335" s="18">
        <v>0</v>
      </c>
      <c r="BO335" s="18">
        <v>0</v>
      </c>
      <c r="BP335" s="18">
        <v>0</v>
      </c>
      <c r="BQ335" s="18">
        <v>0</v>
      </c>
      <c r="BR335" s="18">
        <v>0</v>
      </c>
      <c r="BS335" s="18">
        <v>0</v>
      </c>
      <c r="BT335" s="18">
        <v>0</v>
      </c>
      <c r="BU335" s="18">
        <v>0</v>
      </c>
      <c r="BV335" s="18">
        <v>0</v>
      </c>
      <c r="BW335" s="18">
        <v>0</v>
      </c>
      <c r="BX335" s="18">
        <v>0</v>
      </c>
      <c r="BY335" s="18">
        <v>0</v>
      </c>
      <c r="BZ335" s="18">
        <v>0</v>
      </c>
      <c r="CA335" s="16" t="e">
        <f>_xlfn.IFNA(IF(RIGHT(D335,2)="=G",0,INDEX(#REF!,MATCH(E335,#REF!,0))),0)</f>
        <v>#REF!</v>
      </c>
      <c r="CB335" s="16" t="s">
        <v>776</v>
      </c>
      <c r="CC335" s="18">
        <v>0</v>
      </c>
      <c r="CD335" s="18">
        <v>0</v>
      </c>
      <c r="CE335" s="18">
        <v>1.6</v>
      </c>
      <c r="CF335" s="18">
        <v>0.8</v>
      </c>
      <c r="CG335" s="18">
        <v>0.12</v>
      </c>
      <c r="CH335" s="18">
        <v>2</v>
      </c>
      <c r="CI335" s="16" t="s">
        <v>98</v>
      </c>
      <c r="CJ335" s="18">
        <v>0</v>
      </c>
      <c r="CK335" s="20">
        <f t="shared" si="1080"/>
        <v>1.38</v>
      </c>
      <c r="CL335" s="20">
        <f t="shared" si="1214"/>
        <v>1.38</v>
      </c>
      <c r="CM335" s="18">
        <v>29.22</v>
      </c>
      <c r="CN335" s="18">
        <v>45.17</v>
      </c>
      <c r="CO335" s="18">
        <v>44.331000000000003</v>
      </c>
      <c r="CP335" s="22">
        <f t="shared" si="1081"/>
        <v>44.33</v>
      </c>
      <c r="CQ335" s="22">
        <f t="shared" si="1082"/>
        <v>42.95</v>
      </c>
      <c r="CR335" s="22">
        <f t="shared" si="1215"/>
        <v>1.38</v>
      </c>
      <c r="CS335" s="22">
        <f t="shared" si="1083"/>
        <v>43.05</v>
      </c>
      <c r="CT335" s="22">
        <f t="shared" si="1084"/>
        <v>43.25</v>
      </c>
      <c r="CU335" s="18">
        <v>43.25</v>
      </c>
      <c r="CV335" s="22">
        <f t="shared" si="1216"/>
        <v>1.8</v>
      </c>
      <c r="CW335" s="22">
        <f t="shared" si="1085"/>
        <v>0</v>
      </c>
      <c r="CX335" s="22">
        <f t="shared" si="1086"/>
        <v>0</v>
      </c>
      <c r="CY335" s="22">
        <f t="shared" si="1087"/>
        <v>45.02</v>
      </c>
      <c r="CZ335" s="22">
        <f t="shared" si="1088"/>
        <v>45.17</v>
      </c>
      <c r="DA335" s="18">
        <v>45.17</v>
      </c>
      <c r="DB335" s="20">
        <f t="shared" si="1217"/>
        <v>2.2200000000000002</v>
      </c>
      <c r="DC335" s="20">
        <f t="shared" si="1218"/>
        <v>0.84</v>
      </c>
      <c r="DD335" s="20">
        <f t="shared" si="1219"/>
        <v>1.3800000000000003</v>
      </c>
      <c r="DE335" s="20">
        <f t="shared" si="1089"/>
        <v>0.1</v>
      </c>
      <c r="DF335" s="20">
        <f t="shared" si="1090"/>
        <v>0.2</v>
      </c>
      <c r="DG335" s="20">
        <f t="shared" si="1091"/>
        <v>1.08</v>
      </c>
      <c r="DH335" s="20">
        <f t="shared" si="1092"/>
        <v>0</v>
      </c>
      <c r="DI335" s="20">
        <f t="shared" si="1093"/>
        <v>0</v>
      </c>
      <c r="DJ335" s="20">
        <f t="shared" si="1094"/>
        <v>0</v>
      </c>
      <c r="DK335" s="20">
        <f t="shared" si="1220"/>
        <v>1.3800000000000001</v>
      </c>
      <c r="DL335" s="20">
        <f t="shared" si="1221"/>
        <v>0</v>
      </c>
      <c r="DM335" s="20">
        <f t="shared" si="1222"/>
        <v>0</v>
      </c>
      <c r="DN335" s="20">
        <f t="shared" si="1223"/>
        <v>0</v>
      </c>
      <c r="DO335" s="18">
        <v>2.44</v>
      </c>
      <c r="DP335" s="18">
        <v>0</v>
      </c>
      <c r="DQ335" s="18">
        <v>1</v>
      </c>
      <c r="DR335" s="18">
        <v>1</v>
      </c>
      <c r="DS335" s="25">
        <f t="shared" si="1224"/>
        <v>2.44</v>
      </c>
      <c r="DT335" s="25">
        <f t="shared" si="1225"/>
        <v>0</v>
      </c>
      <c r="DU335" s="25">
        <f t="shared" si="1226"/>
        <v>3.37</v>
      </c>
      <c r="DV335" s="25">
        <f t="shared" si="1227"/>
        <v>0</v>
      </c>
      <c r="DW335" s="25">
        <f t="shared" si="1228"/>
        <v>3.37</v>
      </c>
      <c r="DX335" s="25">
        <f t="shared" si="1229"/>
        <v>7.55</v>
      </c>
      <c r="DY335" s="25">
        <f t="shared" si="1230"/>
        <v>0</v>
      </c>
      <c r="DZ335" s="25">
        <f t="shared" si="1231"/>
        <v>7.55</v>
      </c>
      <c r="EA335" s="25">
        <f t="shared" si="1232"/>
        <v>4.99</v>
      </c>
      <c r="EB335" s="25">
        <f t="shared" si="1233"/>
        <v>0</v>
      </c>
      <c r="EC335" s="25">
        <f t="shared" si="1234"/>
        <v>4.99</v>
      </c>
      <c r="ED335" s="25">
        <f t="shared" si="1235"/>
        <v>2.56</v>
      </c>
      <c r="EE335" s="25">
        <f t="shared" si="1235"/>
        <v>0</v>
      </c>
      <c r="EF335" s="25">
        <f t="shared" si="1236"/>
        <v>2.56</v>
      </c>
      <c r="EG335" s="25">
        <f t="shared" si="1237"/>
        <v>4.99</v>
      </c>
      <c r="EH335" s="25">
        <f t="shared" si="1237"/>
        <v>0</v>
      </c>
      <c r="EI335" s="25">
        <f t="shared" si="1238"/>
        <v>4.99</v>
      </c>
      <c r="EJ335" s="18">
        <v>530</v>
      </c>
      <c r="EK335" s="18">
        <v>480.48</v>
      </c>
      <c r="EL335" s="18" t="s">
        <v>1158</v>
      </c>
      <c r="EM335" s="18" t="s">
        <v>1159</v>
      </c>
      <c r="EN335" s="16" t="s">
        <v>774</v>
      </c>
      <c r="EO335" s="16" t="s">
        <v>132</v>
      </c>
      <c r="EP335" s="16" t="e">
        <f>IF(OR(EN335="Cống tròn",EN335="Cống hộp",EN335="Ống nhựa"),INDEX(#REF!,MATCH(E335,#REF!,0)),IF(OR(EN335="Rãnh xây",EN335="Rãnh bê tông"),INDEX(#REF!,MATCH(E335,#REF!,0)),0))</f>
        <v>#REF!</v>
      </c>
      <c r="EQ335" s="18">
        <v>48.119999999999976</v>
      </c>
      <c r="ER335" s="18">
        <v>1</v>
      </c>
      <c r="ES335" s="25">
        <f t="shared" si="1239"/>
        <v>48</v>
      </c>
      <c r="ET335" s="1" t="e">
        <f>_xlfn.IFNA(IF(EN335="Cống tròn",INDEX(#REF!,MATCH(E335,#REF!,0)),IF(EN335="Cống hộp",INDEX(#REF!,MATCH(E335,#REF!,0)),EU335&amp;" ,"&amp;EV335)),0)</f>
        <v>#REF!</v>
      </c>
      <c r="EU335" s="16" t="s">
        <v>769</v>
      </c>
      <c r="EV335" s="16" t="s">
        <v>775</v>
      </c>
      <c r="EW335" s="16" t="e">
        <f>_xlfn.IFNA(INDEX(#REF!,MATCH(E335,#REF!,0)),0)</f>
        <v>#REF!</v>
      </c>
      <c r="EX335" s="16"/>
      <c r="EY335" s="18">
        <v>0</v>
      </c>
      <c r="EZ335" s="18">
        <v>0</v>
      </c>
      <c r="FA335" s="18">
        <v>0</v>
      </c>
      <c r="FB335" s="18">
        <v>0</v>
      </c>
      <c r="FC335" s="18">
        <v>0</v>
      </c>
      <c r="FD335" s="25">
        <f t="shared" si="1095"/>
        <v>0</v>
      </c>
      <c r="FE335" s="25">
        <f t="shared" si="1240"/>
        <v>0</v>
      </c>
      <c r="FF335" s="18">
        <v>0.1</v>
      </c>
      <c r="FG335" s="18">
        <v>2</v>
      </c>
      <c r="FH335" s="18">
        <v>1</v>
      </c>
      <c r="FI335" s="25">
        <f t="shared" si="1241"/>
        <v>1.2</v>
      </c>
      <c r="FJ335" s="18">
        <v>0</v>
      </c>
      <c r="FK335" s="18">
        <v>0</v>
      </c>
      <c r="FL335" s="18">
        <v>0.2</v>
      </c>
      <c r="FM335" s="18">
        <v>1.4</v>
      </c>
      <c r="FN335" s="18">
        <v>0</v>
      </c>
      <c r="FO335" s="25">
        <f t="shared" si="1242"/>
        <v>1.4</v>
      </c>
      <c r="FP335" s="18">
        <v>1.4999999999999999E-2</v>
      </c>
      <c r="FQ335" s="18">
        <v>1</v>
      </c>
      <c r="FR335" s="25">
        <f t="shared" si="1096"/>
        <v>47</v>
      </c>
      <c r="FS335" s="25">
        <f t="shared" si="1097"/>
        <v>0.69</v>
      </c>
      <c r="FT335" s="25">
        <f t="shared" si="1098"/>
        <v>47.69</v>
      </c>
      <c r="FU335" s="25">
        <f t="shared" si="1099"/>
        <v>-0.4299999999999784</v>
      </c>
      <c r="FV335" s="25" t="str">
        <f t="shared" si="1243"/>
        <v>Thêm 01</v>
      </c>
      <c r="FW335" s="25">
        <f t="shared" si="1244"/>
        <v>0.59</v>
      </c>
      <c r="FX335" s="16"/>
      <c r="FY335" s="16"/>
      <c r="FZ335" s="16"/>
      <c r="GA335" s="16"/>
      <c r="GB335" s="19">
        <v>0</v>
      </c>
      <c r="GC335" s="19">
        <v>0</v>
      </c>
      <c r="GD335" s="19">
        <v>0</v>
      </c>
      <c r="GE335" s="19">
        <v>0</v>
      </c>
      <c r="GF335" s="19">
        <v>0</v>
      </c>
      <c r="GG335" s="19">
        <v>0</v>
      </c>
      <c r="GH335" s="19">
        <v>0</v>
      </c>
      <c r="GI335" s="19">
        <v>0</v>
      </c>
      <c r="GJ335" s="19">
        <v>0</v>
      </c>
      <c r="GK335" s="19">
        <v>0</v>
      </c>
      <c r="GL335" s="25">
        <f t="shared" si="1100"/>
        <v>0</v>
      </c>
      <c r="GM335" s="25">
        <f t="shared" si="1245"/>
        <v>0</v>
      </c>
      <c r="GN335" s="19">
        <v>0</v>
      </c>
      <c r="GO335" s="19">
        <v>0</v>
      </c>
      <c r="GP335" s="19">
        <v>0</v>
      </c>
      <c r="GQ335" s="19">
        <v>0</v>
      </c>
      <c r="GR335" s="1" t="e">
        <f>_xlfn.IFNA(INDEX(#REF!,MATCH(E335,#REF!,0)),0)</f>
        <v>#REF!</v>
      </c>
      <c r="GS335" s="16"/>
      <c r="GT335" s="18">
        <v>0</v>
      </c>
      <c r="GU335" s="18">
        <v>0</v>
      </c>
      <c r="GV335" s="18">
        <v>0</v>
      </c>
      <c r="GW335" s="18">
        <v>0</v>
      </c>
      <c r="GX335" s="25">
        <f t="shared" si="1101"/>
        <v>0</v>
      </c>
      <c r="GY335" s="25">
        <f t="shared" si="1102"/>
        <v>0</v>
      </c>
      <c r="GZ335" s="25">
        <f t="shared" si="1246"/>
        <v>0</v>
      </c>
      <c r="HA335" s="1" t="e" cm="1">
        <f t="array" ref="HA335">INDEX(#REF!,MATCH(EJ335&amp;EK335&amp;HD335&amp;HE335&amp;HF335,#REF!&amp;#REF!&amp;#REF!&amp;#REF!&amp;#REF!,0))</f>
        <v>#REF!</v>
      </c>
      <c r="HB335" s="16"/>
      <c r="HC335" s="25">
        <f t="shared" si="1247"/>
        <v>0</v>
      </c>
      <c r="HD335" s="18">
        <v>0</v>
      </c>
      <c r="HE335" s="18">
        <v>0</v>
      </c>
      <c r="HF335" s="18">
        <v>0</v>
      </c>
      <c r="HG335" s="1" t="e" cm="1">
        <f t="array" ref="HG335">INDEX(#REF!,MATCH(EJ335&amp;EK335&amp;HJ335&amp;HK335&amp;HL335,#REF!&amp;#REF!&amp;#REF!&amp;#REF!&amp;#REF!,0))</f>
        <v>#REF!</v>
      </c>
      <c r="HH335" s="16"/>
      <c r="HI335" s="25">
        <f t="shared" si="1248"/>
        <v>0</v>
      </c>
      <c r="HJ335" s="25">
        <f t="shared" si="1249"/>
        <v>0</v>
      </c>
      <c r="HK335" s="19">
        <v>0</v>
      </c>
      <c r="HL335" s="19">
        <v>0</v>
      </c>
      <c r="HM335" s="18">
        <v>0.01</v>
      </c>
      <c r="HN335" s="18">
        <v>1</v>
      </c>
      <c r="HO335" s="25">
        <f t="shared" si="1250"/>
        <v>0</v>
      </c>
      <c r="HP335" s="25">
        <f t="shared" si="1251"/>
        <v>0</v>
      </c>
      <c r="HQ335" s="25">
        <f t="shared" si="1252"/>
        <v>0</v>
      </c>
      <c r="HR335" s="25">
        <f t="shared" si="1253"/>
        <v>0</v>
      </c>
      <c r="HS335" s="25">
        <f t="shared" si="1254"/>
        <v>0</v>
      </c>
      <c r="HT335" s="19">
        <v>0</v>
      </c>
      <c r="HU335" s="19">
        <v>0</v>
      </c>
      <c r="HV335" s="19">
        <v>0</v>
      </c>
      <c r="HW335" s="25">
        <f t="shared" si="1255"/>
        <v>0</v>
      </c>
      <c r="HX335" s="19">
        <v>0</v>
      </c>
      <c r="HY335" s="19">
        <v>0</v>
      </c>
      <c r="HZ335" s="18">
        <v>44.33</v>
      </c>
      <c r="IA335" s="20">
        <f>ROUND(IF(EN335="Cống tròn",IF(EN335="Cống tròn",IF(EU335="Không có móng",IQ335-FF335,IF(EU335="Đế",IP335-FN335,IF(OR(EU335="Móng bê tông",EU335="Móng bê tông kết hợp đế"),II335-FJ335,0))),0),IF(EN335="Cống hộp",IF(AND(EN335="Cống hộp",EU335="Không có móng"),IQ335-GF335,IF(AND(EN335="Cống hộp",EU335="Móng bê tông"),IJ335-GB335,0)),IF(OR(EN335="Rãnh xây",EN335="Rãnh bê tông"),IF(OR(EN335="Rãnh xây",EN335="Rãnh bê tông"),IK335-GB335,0),IF(EN335="Ống nhựa",IF(AND(EN335="Ống nhựa",EU335="Không đắp cát"),IQ335-HT335,IF(AND(EN335="Ống nhựa",EU335="Đắp cát"),IH335-HX335,0)),IF(EN335="Rãnh thang",IF(EN335="Rãnh thang",IF(EU335="Móng bê tông",#REF!-#REF!,IQ335),0),0))))),2)</f>
        <v>43.25</v>
      </c>
      <c r="IB335" s="20">
        <f t="shared" si="1256"/>
        <v>1.0799999999999983</v>
      </c>
      <c r="IC335" s="20">
        <f t="shared" si="1103"/>
        <v>43.249999999999993</v>
      </c>
      <c r="ID335" s="20">
        <f t="shared" si="1104"/>
        <v>0</v>
      </c>
      <c r="IE335" s="20">
        <f t="shared" si="1105"/>
        <v>0</v>
      </c>
      <c r="IF335" s="20">
        <f t="shared" si="1106"/>
        <v>0</v>
      </c>
      <c r="IG335" s="20">
        <f>IF(EN335="Rãnh thang",IF(AND(EN335="Rãnh thang",EU335="Móng bê tông"),IQ335-#REF!,0),IF(EN335="Ống nhựa",IF(AND(EN335="Ống nhựa",EU335="Đắp cát"),IQ335-HT335,0),IF(EN335="Cống tròn",IF(EN335="Cống tròn",IF(OR(EU335="Móng bê tông",EU335="Móng bê tông kết hợp đế"),IM335-FL335,0),0),IF(EN335="Cống hộp",IF(AND(EN335="Cống hộp",EU335="Móng bê tông"),IN335-GD335,0),IF(OR(EN335="Rãnh xây",EN335="Rãnh bê tông"),IF(AND(EN335="Rãnh xây",EU335="Móng bê tông"),IO335-GD335,IF(AND(EN335="Rãnh bê tông",EU335="Móng bê tông"),IO335-GD335,0)),0)))))</f>
        <v>43.249999999999993</v>
      </c>
      <c r="IH335" s="20">
        <f t="shared" si="1107"/>
        <v>0</v>
      </c>
      <c r="II335" s="20">
        <f t="shared" si="1108"/>
        <v>43.249999999999993</v>
      </c>
      <c r="IJ335" s="20">
        <f t="shared" si="1109"/>
        <v>0</v>
      </c>
      <c r="IK335" s="20">
        <f t="shared" si="1110"/>
        <v>0</v>
      </c>
      <c r="IL335" s="20">
        <f t="shared" si="1111"/>
        <v>43.449999999999996</v>
      </c>
      <c r="IM335" s="20">
        <f t="shared" si="1112"/>
        <v>43.449999999999996</v>
      </c>
      <c r="IN335" s="20">
        <f t="shared" si="1113"/>
        <v>0</v>
      </c>
      <c r="IO335" s="20">
        <f t="shared" si="1114"/>
        <v>0</v>
      </c>
      <c r="IP335" s="20">
        <f t="shared" si="1115"/>
        <v>0</v>
      </c>
      <c r="IQ335" s="18">
        <v>43.55</v>
      </c>
      <c r="IR335" s="25">
        <f t="shared" si="1257"/>
        <v>0</v>
      </c>
      <c r="IS335" s="25">
        <f t="shared" si="1116"/>
        <v>0</v>
      </c>
      <c r="IT335" s="25">
        <f t="shared" si="1117"/>
        <v>0</v>
      </c>
      <c r="IU335" s="25">
        <f>ROUND(IF(EN335="Cống tròn",IF(EN335="Cống tròn",IV335+FF335,0),IF(EN335="Cống hộp",IF(EN335="Cống hộp",IV335+GP335,0),IF(OR(EN335="Rãnh xây",EN335="Rãnh bê tông"),IF(OR(EN335="Rãnh xây",EN335="Rãnh bê tông"),IV335+GP335,0),IF(EN335="ống nhựa",IF(EN335="Ống nhựa",IV335+HT335,0),IF(EN335="Rãnh thang",IF(EN335="Rãnh thang",IQ335+#REF!,0),0))))),2)</f>
        <v>44.22</v>
      </c>
      <c r="IV335" s="18">
        <v>44.12</v>
      </c>
      <c r="IW335" s="25">
        <f t="shared" si="1118"/>
        <v>44.22</v>
      </c>
      <c r="IX335" s="25">
        <f t="shared" si="1119"/>
        <v>0</v>
      </c>
      <c r="IY335" s="25">
        <f t="shared" si="1120"/>
        <v>0</v>
      </c>
      <c r="IZ335" s="25">
        <f t="shared" si="1121"/>
        <v>0</v>
      </c>
      <c r="JA335" s="25">
        <f t="shared" si="1122"/>
        <v>0</v>
      </c>
      <c r="JB335" s="18">
        <v>43.9</v>
      </c>
      <c r="JC335" s="20">
        <f>ROUND(IF(EN335="Cống tròn",IF(EN335="Cống tròn",IF(EU335="Không có móng",JS335-FF335,IF(EU335="Đế",JR335-FN335,IF(OR(EU335="Móng bê tông",EU335="Móng bê tông kết hợp đế"),JK335-FJ335,0))),0),IF(EN335="Cống hộp",IF(AND(EN335="Cống hộp",EU335="Không có móng"),JS335-GF335,IF(AND(EN335="Cống hộp",EU335="Móng bê tông"),JL335-GB335,0)),IF(OR(EN335="Rãnh xây",EN335="Rãnh bê tông"),IF(OR(EN335="Rãnh xây",EN335="Rãnh bê tông"),JM335-GB335,0),IF(EN335="Ống nhựa",IF(AND(EN335="Ống nhựa",EU335="Không đắp cát"),JS335-HT335,IF(AND(EN335="Ống nhựa",EU335="Đắp cát"),JJ335-HX335,0)),IF(EN335="Rãnh thang",IF(EN335="Rãnh thang",IF(EU335="Móng bê tông",#REF!-#REF!,JS335),0),0))))),2)</f>
        <v>42.82</v>
      </c>
      <c r="JD335" s="20">
        <f t="shared" si="1258"/>
        <v>1.0799999999999983</v>
      </c>
      <c r="JE335" s="20">
        <f t="shared" si="1123"/>
        <v>42.819999999999993</v>
      </c>
      <c r="JF335" s="20">
        <f t="shared" si="1124"/>
        <v>0</v>
      </c>
      <c r="JG335" s="20">
        <f t="shared" si="1125"/>
        <v>0</v>
      </c>
      <c r="JH335" s="20">
        <f t="shared" si="1126"/>
        <v>0</v>
      </c>
      <c r="JI335" s="20">
        <f>IF(EN335="Rãnh thang",IF(AND(EN335="Rãnh thang",EU335="Móng bê tông"),JS335-#REF!,0),IF(EN335="Ống nhựa",IF(AND(EN335="Ống nhựa",EU335="Đắp cát"),JS335-HT335,0),IF(EN335="Cống tròn",IF(EN335="Cống tròn",IF(OR(EU335="Móng bê tông",EU335="Móng bê tông kết hợp đế"),JO335-FL335,0),0),IF(EN335="Cống hộp",IF(AND(EN335="Cống hộp",EU335="Móng bê tông"),JP335-GD335,0),IF(OR(EN335="Rãnh xây",EN335="Rãnh bê tông"),IF(AND(EN335="Rãnh xây",EU335="Móng bê tông"),JQ335-GD335,IF(AND(EN335="Rãnh bê tông",EU335="Móng bê tông"),JQ335-GD335,0)),0)))))</f>
        <v>42.819999999999993</v>
      </c>
      <c r="JJ335" s="20">
        <f t="shared" si="1127"/>
        <v>0</v>
      </c>
      <c r="JK335" s="20">
        <f t="shared" si="1128"/>
        <v>42.819999999999993</v>
      </c>
      <c r="JL335" s="20">
        <f t="shared" si="1129"/>
        <v>0</v>
      </c>
      <c r="JM335" s="20">
        <f t="shared" si="1130"/>
        <v>0</v>
      </c>
      <c r="JN335" s="20">
        <f t="shared" si="1131"/>
        <v>43.019999999999996</v>
      </c>
      <c r="JO335" s="20">
        <f t="shared" si="1132"/>
        <v>43.019999999999996</v>
      </c>
      <c r="JP335" s="20">
        <f t="shared" si="1133"/>
        <v>0</v>
      </c>
      <c r="JQ335" s="20">
        <f t="shared" si="1134"/>
        <v>0</v>
      </c>
      <c r="JR335" s="20">
        <f t="shared" si="1135"/>
        <v>0</v>
      </c>
      <c r="JS335" s="26">
        <v>43.12</v>
      </c>
      <c r="JT335" s="25">
        <f t="shared" si="1259"/>
        <v>0</v>
      </c>
      <c r="JU335" s="25">
        <f t="shared" si="1136"/>
        <v>0</v>
      </c>
      <c r="JV335" s="25">
        <f t="shared" si="1137"/>
        <v>0</v>
      </c>
      <c r="JW335" s="25">
        <f>ROUND(IF(EN335="Cống tròn",IF(EN335="Cống tròn",JX335+FF335,0),IF(EN335="Cống hộp",IF(EN335="Cống hộp",JX335+GP335,0),IF(OR(EN335="Rãnh xây",EN335="Rãnh bê tông"),IF(OR(EN335="Rãnh xây",EN335="Rãnh bê tông"),JX335+GP335,0),IF(EN335="ống nhựa",IF(EN335="Ống nhựa",JX335+HT335,0),IF(EN335="Rãnh thang",IF(EN335="Rãnh thang",JS335+#REF!,0),0))))),2)</f>
        <v>44.22</v>
      </c>
      <c r="JX335" s="27">
        <v>44.12</v>
      </c>
      <c r="JY335" s="25">
        <f t="shared" si="1138"/>
        <v>44.22</v>
      </c>
      <c r="JZ335" s="25">
        <f t="shared" si="1139"/>
        <v>0</v>
      </c>
      <c r="KA335" s="25">
        <f t="shared" si="1140"/>
        <v>0</v>
      </c>
      <c r="KB335" s="25">
        <f t="shared" si="1141"/>
        <v>0</v>
      </c>
      <c r="KC335" s="25">
        <f t="shared" si="1142"/>
        <v>0</v>
      </c>
      <c r="KD335" s="28" t="s">
        <v>98</v>
      </c>
      <c r="KE335" s="27">
        <v>0</v>
      </c>
      <c r="KF335" s="25">
        <f t="shared" si="1143"/>
        <v>1.0799999999999983</v>
      </c>
      <c r="KG335" s="25">
        <f t="shared" si="1260"/>
        <v>1.0799999999999983</v>
      </c>
      <c r="KH335" s="27">
        <v>0</v>
      </c>
      <c r="KI335" s="25">
        <f t="shared" si="1144"/>
        <v>1.0799999999999983</v>
      </c>
      <c r="KJ335" s="25">
        <f t="shared" si="1261"/>
        <v>1.0799999999999983</v>
      </c>
      <c r="KK335" s="25">
        <f t="shared" si="1145"/>
        <v>0</v>
      </c>
      <c r="KL335" s="25">
        <f t="shared" si="1146"/>
        <v>0</v>
      </c>
      <c r="KM335" s="25">
        <f t="shared" si="1262"/>
        <v>0</v>
      </c>
      <c r="KN335" s="25">
        <f t="shared" si="1147"/>
        <v>0</v>
      </c>
      <c r="KO335" s="25">
        <f t="shared" si="1148"/>
        <v>0</v>
      </c>
      <c r="KP335" s="25">
        <f t="shared" si="1263"/>
        <v>0</v>
      </c>
      <c r="KQ335" s="25">
        <f t="shared" si="1149"/>
        <v>0.2</v>
      </c>
      <c r="KR335" s="25">
        <f t="shared" si="1150"/>
        <v>0.2</v>
      </c>
      <c r="KS335" s="25">
        <f t="shared" si="1264"/>
        <v>0.2</v>
      </c>
      <c r="KT335" s="25">
        <f t="shared" si="1151"/>
        <v>0</v>
      </c>
      <c r="KU335" s="25">
        <f t="shared" si="1152"/>
        <v>0</v>
      </c>
      <c r="KV335" s="25">
        <f t="shared" si="1265"/>
        <v>0</v>
      </c>
      <c r="KW335" s="25">
        <f t="shared" si="1079"/>
        <v>0</v>
      </c>
      <c r="KX335" s="25">
        <f t="shared" si="1153"/>
        <v>0</v>
      </c>
      <c r="KY335" s="25">
        <f t="shared" si="1266"/>
        <v>0</v>
      </c>
      <c r="KZ335" s="25">
        <f t="shared" si="1154"/>
        <v>0</v>
      </c>
      <c r="LA335" s="25">
        <f t="shared" si="1155"/>
        <v>0</v>
      </c>
      <c r="LB335" s="25">
        <f t="shared" si="1267"/>
        <v>0</v>
      </c>
      <c r="LC335" s="25">
        <f t="shared" si="1156"/>
        <v>0.87999999999999834</v>
      </c>
      <c r="LD335" s="25">
        <f t="shared" si="1157"/>
        <v>0.87999999999999834</v>
      </c>
      <c r="LE335" s="25">
        <f t="shared" si="1268"/>
        <v>0.87999999999999834</v>
      </c>
      <c r="LF335" s="25">
        <f t="shared" si="1158"/>
        <v>0</v>
      </c>
      <c r="LG335" s="25">
        <f t="shared" si="1159"/>
        <v>0</v>
      </c>
      <c r="LH335" s="25">
        <f t="shared" si="1269"/>
        <v>0</v>
      </c>
      <c r="LI335" s="25">
        <f t="shared" si="1160"/>
        <v>0</v>
      </c>
      <c r="LJ335" s="25">
        <f t="shared" si="1161"/>
        <v>0</v>
      </c>
      <c r="LK335" s="25">
        <f t="shared" si="1270"/>
        <v>0</v>
      </c>
      <c r="LL335" s="25">
        <f t="shared" si="1162"/>
        <v>0</v>
      </c>
      <c r="LM335" s="25">
        <f t="shared" si="1163"/>
        <v>0</v>
      </c>
      <c r="LN335" s="25">
        <f t="shared" si="1271"/>
        <v>0</v>
      </c>
      <c r="LO335" s="25">
        <f t="shared" si="1164"/>
        <v>0</v>
      </c>
      <c r="LP335" s="25">
        <f t="shared" si="1165"/>
        <v>0</v>
      </c>
      <c r="LQ335" s="25">
        <f t="shared" si="1272"/>
        <v>0</v>
      </c>
      <c r="LR335" s="25">
        <f t="shared" si="1166"/>
        <v>0</v>
      </c>
      <c r="LS335" s="25">
        <f t="shared" si="1167"/>
        <v>0</v>
      </c>
      <c r="LT335" s="25">
        <f t="shared" si="1273"/>
        <v>0</v>
      </c>
      <c r="LU335" s="25">
        <f t="shared" si="1168"/>
        <v>0</v>
      </c>
      <c r="LV335" s="25">
        <f t="shared" si="1169"/>
        <v>0</v>
      </c>
      <c r="LW335" s="25">
        <f t="shared" si="1274"/>
        <v>0</v>
      </c>
      <c r="LX335" s="25">
        <f t="shared" si="1170"/>
        <v>0</v>
      </c>
      <c r="LY335" s="25">
        <f t="shared" si="1171"/>
        <v>0</v>
      </c>
      <c r="LZ335" s="25">
        <f t="shared" si="1275"/>
        <v>0</v>
      </c>
      <c r="MA335" s="25">
        <f t="shared" si="1172"/>
        <v>0</v>
      </c>
      <c r="MB335" s="25">
        <f t="shared" si="1173"/>
        <v>0</v>
      </c>
      <c r="MC335" s="25">
        <f t="shared" si="1276"/>
        <v>0</v>
      </c>
      <c r="MD335" s="25">
        <f t="shared" si="1174"/>
        <v>0</v>
      </c>
      <c r="ME335" s="25">
        <f t="shared" si="1175"/>
        <v>0</v>
      </c>
      <c r="MF335" s="25">
        <f t="shared" si="1277"/>
        <v>0</v>
      </c>
      <c r="MG335" s="25">
        <f t="shared" si="1176"/>
        <v>0</v>
      </c>
      <c r="MH335" s="25">
        <f t="shared" si="1177"/>
        <v>0</v>
      </c>
      <c r="MI335" s="25">
        <f t="shared" si="1278"/>
        <v>0</v>
      </c>
      <c r="MJ335" s="25">
        <f t="shared" si="1178"/>
        <v>0</v>
      </c>
      <c r="MK335" s="25">
        <f t="shared" si="1179"/>
        <v>0</v>
      </c>
      <c r="ML335" s="25">
        <f t="shared" si="1279"/>
        <v>0</v>
      </c>
      <c r="MM335" s="25">
        <f t="shared" si="1180"/>
        <v>0</v>
      </c>
      <c r="MN335" s="25">
        <f t="shared" si="1181"/>
        <v>0</v>
      </c>
      <c r="MO335" s="25">
        <f t="shared" si="1280"/>
        <v>0</v>
      </c>
      <c r="MP335" s="25">
        <f t="shared" si="1182"/>
        <v>0</v>
      </c>
      <c r="MQ335" s="25">
        <f t="shared" si="1183"/>
        <v>0</v>
      </c>
      <c r="MR335" s="25">
        <f t="shared" si="1281"/>
        <v>0</v>
      </c>
      <c r="MS335" s="29">
        <v>1.4</v>
      </c>
      <c r="MT335" s="29">
        <v>0</v>
      </c>
      <c r="MU335" s="29">
        <v>1</v>
      </c>
      <c r="MV335" s="29">
        <v>1</v>
      </c>
      <c r="MW335" s="25">
        <f t="shared" si="1184"/>
        <v>1.4</v>
      </c>
      <c r="MX335" s="25">
        <f t="shared" si="1185"/>
        <v>1.51</v>
      </c>
      <c r="MY335" s="25">
        <f t="shared" si="1186"/>
        <v>0</v>
      </c>
      <c r="MZ335" s="25">
        <f t="shared" si="1187"/>
        <v>0</v>
      </c>
      <c r="NA335" s="25">
        <f t="shared" si="1188"/>
        <v>1.4</v>
      </c>
      <c r="NB335" s="25">
        <f t="shared" si="1189"/>
        <v>1.51</v>
      </c>
      <c r="NC335" s="25">
        <f t="shared" si="1190"/>
        <v>0</v>
      </c>
      <c r="ND335" s="25">
        <f t="shared" si="1191"/>
        <v>0</v>
      </c>
      <c r="NE335" s="25">
        <f t="shared" si="1282"/>
        <v>1.4</v>
      </c>
      <c r="NF335" s="25">
        <f t="shared" si="1282"/>
        <v>1.51</v>
      </c>
      <c r="NG335" s="25">
        <f t="shared" si="1282"/>
        <v>0</v>
      </c>
      <c r="NH335" s="25">
        <f t="shared" si="1282"/>
        <v>0</v>
      </c>
      <c r="NI335" s="25">
        <f t="shared" si="1192"/>
        <v>72.66</v>
      </c>
      <c r="NJ335" s="25">
        <f t="shared" si="1193"/>
        <v>0</v>
      </c>
      <c r="NK335" s="25">
        <f t="shared" si="1194"/>
        <v>72.66</v>
      </c>
      <c r="NL335" s="25">
        <f t="shared" si="1195"/>
        <v>42.73</v>
      </c>
      <c r="NM335" s="25">
        <f t="shared" si="1196"/>
        <v>0</v>
      </c>
      <c r="NN335" s="25">
        <f t="shared" si="1283"/>
        <v>42.73</v>
      </c>
      <c r="NO335" s="25">
        <f t="shared" si="1197"/>
        <v>0</v>
      </c>
      <c r="NP335" s="25">
        <f t="shared" si="1198"/>
        <v>0</v>
      </c>
      <c r="NQ335" s="25">
        <f t="shared" si="1284"/>
        <v>0</v>
      </c>
      <c r="NR335" s="25">
        <f t="shared" si="1199"/>
        <v>0</v>
      </c>
      <c r="NS335" s="25">
        <f t="shared" si="1200"/>
        <v>0</v>
      </c>
      <c r="NT335" s="25">
        <f t="shared" si="1285"/>
        <v>0</v>
      </c>
      <c r="NU335" s="25">
        <f t="shared" si="1201"/>
        <v>0</v>
      </c>
      <c r="NV335" s="25">
        <f t="shared" si="1202"/>
        <v>0</v>
      </c>
      <c r="NW335" s="25">
        <f t="shared" si="1286"/>
        <v>0</v>
      </c>
      <c r="NX335" s="25">
        <f t="shared" si="1287"/>
        <v>42.73</v>
      </c>
      <c r="NY335" s="25">
        <f t="shared" si="1287"/>
        <v>0</v>
      </c>
      <c r="NZ335" s="25">
        <f t="shared" si="1288"/>
        <v>42.73</v>
      </c>
      <c r="OA335" s="25">
        <f t="shared" si="1289"/>
        <v>29.93</v>
      </c>
      <c r="OB335" s="25">
        <f t="shared" si="1289"/>
        <v>0</v>
      </c>
      <c r="OC335" s="25">
        <f t="shared" si="1290"/>
        <v>29.93</v>
      </c>
      <c r="OD335" s="25">
        <f t="shared" si="1291"/>
        <v>42.73</v>
      </c>
      <c r="OE335" s="25">
        <f t="shared" si="1291"/>
        <v>0</v>
      </c>
      <c r="OF335" s="25">
        <f t="shared" si="1291"/>
        <v>42.73</v>
      </c>
      <c r="OG335" s="25">
        <f t="shared" si="1203"/>
        <v>0</v>
      </c>
      <c r="OH335" s="25">
        <f t="shared" si="1204"/>
        <v>0</v>
      </c>
      <c r="OI335" s="25">
        <f t="shared" si="1205"/>
        <v>0</v>
      </c>
      <c r="OJ335" s="25">
        <f t="shared" si="1206"/>
        <v>0</v>
      </c>
      <c r="OK335" s="25">
        <f t="shared" si="1207"/>
        <v>0</v>
      </c>
      <c r="OL335" s="25">
        <f t="shared" si="1208"/>
        <v>0</v>
      </c>
      <c r="OM335" s="25">
        <f t="shared" si="1292"/>
        <v>0</v>
      </c>
      <c r="ON335" s="25">
        <f t="shared" si="1292"/>
        <v>0</v>
      </c>
      <c r="OO335" s="25">
        <f t="shared" si="1292"/>
        <v>0</v>
      </c>
      <c r="OP335" s="25">
        <f t="shared" si="1209"/>
        <v>0</v>
      </c>
      <c r="OQ335" s="25">
        <f t="shared" si="1210"/>
        <v>0</v>
      </c>
      <c r="OR335" s="25">
        <f t="shared" si="1293"/>
        <v>0</v>
      </c>
      <c r="OS335" s="19">
        <v>535696.76</v>
      </c>
      <c r="OT335" s="19">
        <v>2371515.91</v>
      </c>
    </row>
    <row r="336" spans="1:410" ht="33" customHeight="1" x14ac:dyDescent="0.25">
      <c r="A336" s="18"/>
      <c r="B336" s="18" t="s">
        <v>959</v>
      </c>
      <c r="C336" s="18">
        <v>480.48</v>
      </c>
      <c r="D336" s="16" t="e">
        <f>_xlfn.IFNA(INDEX(#REF!,MATCH(E336,#REF!,0)),0)</f>
        <v>#REF!</v>
      </c>
      <c r="E336" s="18" t="s">
        <v>1159</v>
      </c>
      <c r="F336" s="16" t="s">
        <v>765</v>
      </c>
      <c r="G336" s="16" t="s">
        <v>810</v>
      </c>
      <c r="H336" s="16" t="s">
        <v>767</v>
      </c>
      <c r="I336" s="16" t="s">
        <v>768</v>
      </c>
      <c r="J336" s="16" t="s">
        <v>769</v>
      </c>
      <c r="K336" s="16" t="s">
        <v>770</v>
      </c>
      <c r="L336" s="16" t="s">
        <v>771</v>
      </c>
      <c r="M336" s="18">
        <v>1.8399999999999999</v>
      </c>
      <c r="N336" s="18">
        <v>1.8399999999999999</v>
      </c>
      <c r="O336" s="18">
        <v>2.2399999999999998</v>
      </c>
      <c r="P336" s="18">
        <v>2.2399999999999998</v>
      </c>
      <c r="Q336" s="18">
        <v>0.1</v>
      </c>
      <c r="R336" s="18">
        <v>2.04</v>
      </c>
      <c r="S336" s="18">
        <v>2.04</v>
      </c>
      <c r="T336" s="18">
        <v>0.2</v>
      </c>
      <c r="U336" s="18">
        <v>0</v>
      </c>
      <c r="V336" s="18">
        <v>0</v>
      </c>
      <c r="W336" s="18">
        <v>0</v>
      </c>
      <c r="X336" s="18">
        <v>1.8399999999999999</v>
      </c>
      <c r="Y336" s="18">
        <v>1.7999999999999998</v>
      </c>
      <c r="Z336" s="20">
        <f t="shared" si="1211"/>
        <v>1.8</v>
      </c>
      <c r="AA336" s="18">
        <v>0.22</v>
      </c>
      <c r="AB336" s="18">
        <v>0</v>
      </c>
      <c r="AC336" s="18">
        <v>0</v>
      </c>
      <c r="AD336" s="18">
        <v>0</v>
      </c>
      <c r="AE336" s="18">
        <v>0</v>
      </c>
      <c r="AF336" s="18">
        <v>0</v>
      </c>
      <c r="AG336" s="18">
        <v>1.4</v>
      </c>
      <c r="AH336" s="18">
        <v>1.4</v>
      </c>
      <c r="AI336" s="20">
        <f t="shared" si="1212"/>
        <v>1.95</v>
      </c>
      <c r="AJ336" s="18">
        <v>0</v>
      </c>
      <c r="AK336" s="18">
        <v>0</v>
      </c>
      <c r="AL336" s="20">
        <f t="shared" si="1213"/>
        <v>0</v>
      </c>
      <c r="AM336" s="18">
        <v>1.8399999999999999</v>
      </c>
      <c r="AN336" s="18">
        <v>1.4</v>
      </c>
      <c r="AO336" s="18">
        <v>0.15</v>
      </c>
      <c r="AP336" s="18">
        <v>0.22</v>
      </c>
      <c r="AQ336" s="18">
        <v>0</v>
      </c>
      <c r="AR336" s="18">
        <v>0</v>
      </c>
      <c r="AS336" s="18">
        <v>0</v>
      </c>
      <c r="AT336" s="18">
        <v>0</v>
      </c>
      <c r="AU336" s="18">
        <v>0</v>
      </c>
      <c r="AV336" s="18">
        <v>1</v>
      </c>
      <c r="AW336" s="18">
        <v>0</v>
      </c>
      <c r="AX336" s="18">
        <v>0</v>
      </c>
      <c r="AY336" s="18">
        <v>0</v>
      </c>
      <c r="AZ336" s="18">
        <v>0</v>
      </c>
      <c r="BA336" s="18">
        <v>0</v>
      </c>
      <c r="BB336" s="18">
        <v>0</v>
      </c>
      <c r="BC336" s="18">
        <v>0</v>
      </c>
      <c r="BD336" s="18">
        <v>0</v>
      </c>
      <c r="BE336" s="18">
        <v>2</v>
      </c>
      <c r="BF336" s="18">
        <v>0</v>
      </c>
      <c r="BG336" s="18">
        <v>0</v>
      </c>
      <c r="BH336" s="18">
        <v>0</v>
      </c>
      <c r="BI336" s="18">
        <v>0</v>
      </c>
      <c r="BJ336" s="18">
        <v>0</v>
      </c>
      <c r="BK336" s="18">
        <v>0</v>
      </c>
      <c r="BL336" s="18">
        <v>0</v>
      </c>
      <c r="BM336" s="18">
        <v>0</v>
      </c>
      <c r="BN336" s="18">
        <v>0</v>
      </c>
      <c r="BO336" s="18">
        <v>0</v>
      </c>
      <c r="BP336" s="18">
        <v>0</v>
      </c>
      <c r="BQ336" s="18">
        <v>0</v>
      </c>
      <c r="BR336" s="18">
        <v>0</v>
      </c>
      <c r="BS336" s="18">
        <v>0</v>
      </c>
      <c r="BT336" s="18">
        <v>0</v>
      </c>
      <c r="BU336" s="18">
        <v>0</v>
      </c>
      <c r="BV336" s="18">
        <v>0</v>
      </c>
      <c r="BW336" s="18">
        <v>0</v>
      </c>
      <c r="BX336" s="18">
        <v>0</v>
      </c>
      <c r="BY336" s="18">
        <v>0</v>
      </c>
      <c r="BZ336" s="18">
        <v>0</v>
      </c>
      <c r="CA336" s="16" t="e">
        <f>_xlfn.IFNA(IF(RIGHT(D336,2)="=G",0,INDEX(#REF!,MATCH(E336,#REF!,0))),0)</f>
        <v>#REF!</v>
      </c>
      <c r="CB336" s="16" t="s">
        <v>776</v>
      </c>
      <c r="CC336" s="18">
        <v>0</v>
      </c>
      <c r="CD336" s="18">
        <v>0</v>
      </c>
      <c r="CE336" s="18">
        <v>1.6</v>
      </c>
      <c r="CF336" s="18">
        <v>0.8</v>
      </c>
      <c r="CG336" s="18">
        <v>0.12</v>
      </c>
      <c r="CH336" s="18">
        <v>2</v>
      </c>
      <c r="CI336" s="16" t="s">
        <v>98</v>
      </c>
      <c r="CJ336" s="18">
        <v>0</v>
      </c>
      <c r="CK336" s="20">
        <f t="shared" si="1080"/>
        <v>1.38</v>
      </c>
      <c r="CL336" s="20">
        <f t="shared" si="1214"/>
        <v>1.38</v>
      </c>
      <c r="CM336" s="18">
        <v>30.19</v>
      </c>
      <c r="CN336" s="18">
        <v>44.74</v>
      </c>
      <c r="CO336" s="18">
        <v>43.901000000000003</v>
      </c>
      <c r="CP336" s="22">
        <f t="shared" si="1081"/>
        <v>43.9</v>
      </c>
      <c r="CQ336" s="22">
        <f t="shared" si="1082"/>
        <v>42.52</v>
      </c>
      <c r="CR336" s="22">
        <f t="shared" si="1215"/>
        <v>1.38</v>
      </c>
      <c r="CS336" s="22">
        <f t="shared" si="1083"/>
        <v>42.62</v>
      </c>
      <c r="CT336" s="22">
        <f t="shared" si="1084"/>
        <v>42.82</v>
      </c>
      <c r="CU336" s="18">
        <v>42.82</v>
      </c>
      <c r="CV336" s="22">
        <f t="shared" si="1216"/>
        <v>1.8</v>
      </c>
      <c r="CW336" s="22">
        <f t="shared" si="1085"/>
        <v>0</v>
      </c>
      <c r="CX336" s="22">
        <f t="shared" si="1086"/>
        <v>0</v>
      </c>
      <c r="CY336" s="22">
        <f t="shared" si="1087"/>
        <v>44.59</v>
      </c>
      <c r="CZ336" s="22">
        <f t="shared" si="1088"/>
        <v>44.74</v>
      </c>
      <c r="DA336" s="18">
        <v>44.74</v>
      </c>
      <c r="DB336" s="20">
        <f t="shared" si="1217"/>
        <v>2.2200000000000002</v>
      </c>
      <c r="DC336" s="20">
        <f t="shared" si="1218"/>
        <v>0.84</v>
      </c>
      <c r="DD336" s="20">
        <f t="shared" si="1219"/>
        <v>1.3800000000000003</v>
      </c>
      <c r="DE336" s="20">
        <f t="shared" si="1089"/>
        <v>0.1</v>
      </c>
      <c r="DF336" s="20">
        <f t="shared" si="1090"/>
        <v>0.2</v>
      </c>
      <c r="DG336" s="20">
        <f t="shared" si="1091"/>
        <v>1.08</v>
      </c>
      <c r="DH336" s="20">
        <f t="shared" si="1092"/>
        <v>0</v>
      </c>
      <c r="DI336" s="20">
        <f t="shared" si="1093"/>
        <v>0</v>
      </c>
      <c r="DJ336" s="20">
        <f t="shared" si="1094"/>
        <v>0</v>
      </c>
      <c r="DK336" s="20">
        <f t="shared" si="1220"/>
        <v>1.3800000000000001</v>
      </c>
      <c r="DL336" s="20">
        <f t="shared" si="1221"/>
        <v>0</v>
      </c>
      <c r="DM336" s="20">
        <f t="shared" si="1222"/>
        <v>0</v>
      </c>
      <c r="DN336" s="20">
        <f t="shared" si="1223"/>
        <v>0</v>
      </c>
      <c r="DO336" s="18">
        <v>2.44</v>
      </c>
      <c r="DP336" s="18">
        <v>0</v>
      </c>
      <c r="DQ336" s="18">
        <v>1</v>
      </c>
      <c r="DR336" s="18">
        <v>1</v>
      </c>
      <c r="DS336" s="25">
        <f t="shared" si="1224"/>
        <v>2.44</v>
      </c>
      <c r="DT336" s="25">
        <f t="shared" si="1225"/>
        <v>0</v>
      </c>
      <c r="DU336" s="25">
        <f t="shared" si="1226"/>
        <v>3.37</v>
      </c>
      <c r="DV336" s="25">
        <f t="shared" si="1227"/>
        <v>0</v>
      </c>
      <c r="DW336" s="25">
        <f t="shared" si="1228"/>
        <v>3.37</v>
      </c>
      <c r="DX336" s="25">
        <f t="shared" si="1229"/>
        <v>7.55</v>
      </c>
      <c r="DY336" s="25">
        <f t="shared" si="1230"/>
        <v>0</v>
      </c>
      <c r="DZ336" s="25">
        <f t="shared" si="1231"/>
        <v>7.55</v>
      </c>
      <c r="EA336" s="25">
        <f t="shared" si="1232"/>
        <v>4.99</v>
      </c>
      <c r="EB336" s="25">
        <f t="shared" si="1233"/>
        <v>0</v>
      </c>
      <c r="EC336" s="25">
        <f t="shared" si="1234"/>
        <v>4.99</v>
      </c>
      <c r="ED336" s="25">
        <f t="shared" si="1235"/>
        <v>2.56</v>
      </c>
      <c r="EE336" s="25">
        <f t="shared" si="1235"/>
        <v>0</v>
      </c>
      <c r="EF336" s="25">
        <f t="shared" si="1236"/>
        <v>2.56</v>
      </c>
      <c r="EG336" s="25">
        <f t="shared" si="1237"/>
        <v>4.99</v>
      </c>
      <c r="EH336" s="25">
        <f t="shared" si="1237"/>
        <v>0</v>
      </c>
      <c r="EI336" s="25">
        <f t="shared" si="1238"/>
        <v>4.99</v>
      </c>
      <c r="EJ336" s="18">
        <v>480.48</v>
      </c>
      <c r="EK336" s="18">
        <v>430.48</v>
      </c>
      <c r="EL336" s="18" t="s">
        <v>1159</v>
      </c>
      <c r="EM336" s="18" t="s">
        <v>1160</v>
      </c>
      <c r="EN336" s="16" t="s">
        <v>774</v>
      </c>
      <c r="EO336" s="16" t="s">
        <v>132</v>
      </c>
      <c r="EP336" s="16" t="e">
        <f>IF(OR(EN336="Cống tròn",EN336="Cống hộp",EN336="Ống nhựa"),INDEX(#REF!,MATCH(E336,#REF!,0)),IF(OR(EN336="Rãnh xây",EN336="Rãnh bê tông"),INDEX(#REF!,MATCH(E336,#REF!,0)),0))</f>
        <v>#REF!</v>
      </c>
      <c r="EQ336" s="18">
        <v>48.599999999999994</v>
      </c>
      <c r="ER336" s="18">
        <v>1</v>
      </c>
      <c r="ES336" s="25">
        <f t="shared" si="1239"/>
        <v>48</v>
      </c>
      <c r="ET336" s="1" t="e">
        <f>_xlfn.IFNA(IF(EN336="Cống tròn",INDEX(#REF!,MATCH(E336,#REF!,0)),IF(EN336="Cống hộp",INDEX(#REF!,MATCH(E336,#REF!,0)),EU336&amp;" ,"&amp;EV336)),0)</f>
        <v>#REF!</v>
      </c>
      <c r="EU336" s="16" t="s">
        <v>769</v>
      </c>
      <c r="EV336" s="16" t="s">
        <v>775</v>
      </c>
      <c r="EW336" s="16" t="e">
        <f>_xlfn.IFNA(INDEX(#REF!,MATCH(E336,#REF!,0)),0)</f>
        <v>#REF!</v>
      </c>
      <c r="EX336" s="16"/>
      <c r="EY336" s="18">
        <v>0</v>
      </c>
      <c r="EZ336" s="18">
        <v>0</v>
      </c>
      <c r="FA336" s="18">
        <v>0</v>
      </c>
      <c r="FB336" s="18">
        <v>0</v>
      </c>
      <c r="FC336" s="18">
        <v>0</v>
      </c>
      <c r="FD336" s="25">
        <f t="shared" si="1095"/>
        <v>0</v>
      </c>
      <c r="FE336" s="25">
        <f t="shared" si="1240"/>
        <v>0</v>
      </c>
      <c r="FF336" s="18">
        <v>0.1</v>
      </c>
      <c r="FG336" s="18">
        <v>2</v>
      </c>
      <c r="FH336" s="18">
        <v>1</v>
      </c>
      <c r="FI336" s="25">
        <f t="shared" si="1241"/>
        <v>1.2</v>
      </c>
      <c r="FJ336" s="18">
        <v>0</v>
      </c>
      <c r="FK336" s="18">
        <v>0</v>
      </c>
      <c r="FL336" s="18">
        <v>0.2</v>
      </c>
      <c r="FM336" s="18">
        <v>1.4</v>
      </c>
      <c r="FN336" s="18">
        <v>0</v>
      </c>
      <c r="FO336" s="25">
        <f t="shared" si="1242"/>
        <v>1.4</v>
      </c>
      <c r="FP336" s="18">
        <v>1.4999999999999999E-2</v>
      </c>
      <c r="FQ336" s="18">
        <v>1</v>
      </c>
      <c r="FR336" s="25">
        <f t="shared" si="1096"/>
        <v>47</v>
      </c>
      <c r="FS336" s="25">
        <f t="shared" si="1097"/>
        <v>0.69</v>
      </c>
      <c r="FT336" s="25">
        <f t="shared" si="1098"/>
        <v>47.69</v>
      </c>
      <c r="FU336" s="25">
        <f t="shared" si="1099"/>
        <v>-0.90999999999999659</v>
      </c>
      <c r="FV336" s="25" t="str">
        <f t="shared" si="1243"/>
        <v>Thêm 01</v>
      </c>
      <c r="FW336" s="25">
        <f t="shared" si="1244"/>
        <v>0.11</v>
      </c>
      <c r="FX336" s="16"/>
      <c r="FY336" s="16"/>
      <c r="FZ336" s="16"/>
      <c r="GA336" s="16"/>
      <c r="GB336" s="19">
        <v>0</v>
      </c>
      <c r="GC336" s="19">
        <v>0</v>
      </c>
      <c r="GD336" s="19">
        <v>0</v>
      </c>
      <c r="GE336" s="19">
        <v>0</v>
      </c>
      <c r="GF336" s="19">
        <v>0</v>
      </c>
      <c r="GG336" s="19">
        <v>0</v>
      </c>
      <c r="GH336" s="19">
        <v>0</v>
      </c>
      <c r="GI336" s="19">
        <v>0</v>
      </c>
      <c r="GJ336" s="19">
        <v>0</v>
      </c>
      <c r="GK336" s="19">
        <v>0</v>
      </c>
      <c r="GL336" s="25">
        <f t="shared" si="1100"/>
        <v>0</v>
      </c>
      <c r="GM336" s="25">
        <f t="shared" si="1245"/>
        <v>0</v>
      </c>
      <c r="GN336" s="19">
        <v>0</v>
      </c>
      <c r="GO336" s="19">
        <v>0</v>
      </c>
      <c r="GP336" s="19">
        <v>0</v>
      </c>
      <c r="GQ336" s="19">
        <v>0</v>
      </c>
      <c r="GR336" s="1" t="e">
        <f>_xlfn.IFNA(INDEX(#REF!,MATCH(E336,#REF!,0)),0)</f>
        <v>#REF!</v>
      </c>
      <c r="GS336" s="16"/>
      <c r="GT336" s="18">
        <v>0</v>
      </c>
      <c r="GU336" s="18">
        <v>0</v>
      </c>
      <c r="GV336" s="18">
        <v>0</v>
      </c>
      <c r="GW336" s="18">
        <v>0</v>
      </c>
      <c r="GX336" s="25">
        <f t="shared" si="1101"/>
        <v>0</v>
      </c>
      <c r="GY336" s="25">
        <f t="shared" si="1102"/>
        <v>0</v>
      </c>
      <c r="GZ336" s="25">
        <f t="shared" si="1246"/>
        <v>0</v>
      </c>
      <c r="HA336" s="1" t="e" cm="1">
        <f t="array" ref="HA336">INDEX(#REF!,MATCH(EJ336&amp;EK336&amp;HD336&amp;HE336&amp;HF336,#REF!&amp;#REF!&amp;#REF!&amp;#REF!&amp;#REF!,0))</f>
        <v>#REF!</v>
      </c>
      <c r="HB336" s="16"/>
      <c r="HC336" s="25">
        <f t="shared" si="1247"/>
        <v>0</v>
      </c>
      <c r="HD336" s="18">
        <v>0</v>
      </c>
      <c r="HE336" s="18">
        <v>0</v>
      </c>
      <c r="HF336" s="18">
        <v>0</v>
      </c>
      <c r="HG336" s="1" t="e" cm="1">
        <f t="array" ref="HG336">INDEX(#REF!,MATCH(EJ336&amp;EK336&amp;HJ336&amp;HK336&amp;HL336,#REF!&amp;#REF!&amp;#REF!&amp;#REF!&amp;#REF!,0))</f>
        <v>#REF!</v>
      </c>
      <c r="HH336" s="16"/>
      <c r="HI336" s="25">
        <f t="shared" si="1248"/>
        <v>0</v>
      </c>
      <c r="HJ336" s="25">
        <f t="shared" si="1249"/>
        <v>0</v>
      </c>
      <c r="HK336" s="19">
        <v>0</v>
      </c>
      <c r="HL336" s="19">
        <v>0</v>
      </c>
      <c r="HM336" s="18">
        <v>0.01</v>
      </c>
      <c r="HN336" s="18">
        <v>1</v>
      </c>
      <c r="HO336" s="25">
        <f t="shared" si="1250"/>
        <v>0</v>
      </c>
      <c r="HP336" s="25">
        <f t="shared" si="1251"/>
        <v>0</v>
      </c>
      <c r="HQ336" s="25">
        <f t="shared" si="1252"/>
        <v>0</v>
      </c>
      <c r="HR336" s="25">
        <f t="shared" si="1253"/>
        <v>0</v>
      </c>
      <c r="HS336" s="25">
        <f t="shared" si="1254"/>
        <v>0</v>
      </c>
      <c r="HT336" s="19">
        <v>0</v>
      </c>
      <c r="HU336" s="19">
        <v>0</v>
      </c>
      <c r="HV336" s="19">
        <v>0</v>
      </c>
      <c r="HW336" s="25">
        <f t="shared" si="1255"/>
        <v>0</v>
      </c>
      <c r="HX336" s="19">
        <v>0</v>
      </c>
      <c r="HY336" s="19">
        <v>0</v>
      </c>
      <c r="HZ336" s="18">
        <v>43.9</v>
      </c>
      <c r="IA336" s="20">
        <f>ROUND(IF(EN336="Cống tròn",IF(EN336="Cống tròn",IF(EU336="Không có móng",IQ336-FF336,IF(EU336="Đế",IP336-FN336,IF(OR(EU336="Móng bê tông",EU336="Móng bê tông kết hợp đế"),II336-FJ336,0))),0),IF(EN336="Cống hộp",IF(AND(EN336="Cống hộp",EU336="Không có móng"),IQ336-GF336,IF(AND(EN336="Cống hộp",EU336="Móng bê tông"),IJ336-GB336,0)),IF(OR(EN336="Rãnh xây",EN336="Rãnh bê tông"),IF(OR(EN336="Rãnh xây",EN336="Rãnh bê tông"),IK336-GB336,0),IF(EN336="Ống nhựa",IF(AND(EN336="Ống nhựa",EU336="Không đắp cát"),IQ336-HT336,IF(AND(EN336="Ống nhựa",EU336="Đắp cát"),IH336-HX336,0)),IF(EN336="Rãnh thang",IF(EN336="Rãnh thang",IF(EU336="Móng bê tông",#REF!-#REF!,IQ336),0),0))))),2)</f>
        <v>42.82</v>
      </c>
      <c r="IB336" s="20">
        <f t="shared" si="1256"/>
        <v>1.0799999999999983</v>
      </c>
      <c r="IC336" s="20">
        <f t="shared" si="1103"/>
        <v>42.819999999999993</v>
      </c>
      <c r="ID336" s="20">
        <f t="shared" si="1104"/>
        <v>0</v>
      </c>
      <c r="IE336" s="20">
        <f t="shared" si="1105"/>
        <v>0</v>
      </c>
      <c r="IF336" s="20">
        <f t="shared" si="1106"/>
        <v>0</v>
      </c>
      <c r="IG336" s="20">
        <f>IF(EN336="Rãnh thang",IF(AND(EN336="Rãnh thang",EU336="Móng bê tông"),IQ336-#REF!,0),IF(EN336="Ống nhựa",IF(AND(EN336="Ống nhựa",EU336="Đắp cát"),IQ336-HT336,0),IF(EN336="Cống tròn",IF(EN336="Cống tròn",IF(OR(EU336="Móng bê tông",EU336="Móng bê tông kết hợp đế"),IM336-FL336,0),0),IF(EN336="Cống hộp",IF(AND(EN336="Cống hộp",EU336="Móng bê tông"),IN336-GD336,0),IF(OR(EN336="Rãnh xây",EN336="Rãnh bê tông"),IF(AND(EN336="Rãnh xây",EU336="Móng bê tông"),IO336-GD336,IF(AND(EN336="Rãnh bê tông",EU336="Móng bê tông"),IO336-GD336,0)),0)))))</f>
        <v>42.819999999999993</v>
      </c>
      <c r="IH336" s="20">
        <f t="shared" si="1107"/>
        <v>0</v>
      </c>
      <c r="II336" s="20">
        <f t="shared" si="1108"/>
        <v>42.819999999999993</v>
      </c>
      <c r="IJ336" s="20">
        <f t="shared" si="1109"/>
        <v>0</v>
      </c>
      <c r="IK336" s="20">
        <f t="shared" si="1110"/>
        <v>0</v>
      </c>
      <c r="IL336" s="20">
        <f t="shared" si="1111"/>
        <v>43.019999999999996</v>
      </c>
      <c r="IM336" s="20">
        <f t="shared" si="1112"/>
        <v>43.019999999999996</v>
      </c>
      <c r="IN336" s="20">
        <f t="shared" si="1113"/>
        <v>0</v>
      </c>
      <c r="IO336" s="20">
        <f t="shared" si="1114"/>
        <v>0</v>
      </c>
      <c r="IP336" s="20">
        <f t="shared" si="1115"/>
        <v>0</v>
      </c>
      <c r="IQ336" s="18">
        <v>43.12</v>
      </c>
      <c r="IR336" s="25">
        <f t="shared" si="1257"/>
        <v>0</v>
      </c>
      <c r="IS336" s="25">
        <f t="shared" si="1116"/>
        <v>0</v>
      </c>
      <c r="IT336" s="25">
        <f t="shared" si="1117"/>
        <v>0</v>
      </c>
      <c r="IU336" s="25">
        <f>ROUND(IF(EN336="Cống tròn",IF(EN336="Cống tròn",IV336+FF336,0),IF(EN336="Cống hộp",IF(EN336="Cống hộp",IV336+GP336,0),IF(OR(EN336="Rãnh xây",EN336="Rãnh bê tông"),IF(OR(EN336="Rãnh xây",EN336="Rãnh bê tông"),IV336+GP336,0),IF(EN336="ống nhựa",IF(EN336="Ống nhựa",IV336+HT336,0),IF(EN336="Rãnh thang",IF(EN336="Rãnh thang",IQ336+#REF!,0),0))))),2)</f>
        <v>43.79</v>
      </c>
      <c r="IV336" s="18">
        <v>43.69</v>
      </c>
      <c r="IW336" s="25">
        <f t="shared" si="1118"/>
        <v>43.79</v>
      </c>
      <c r="IX336" s="25">
        <f t="shared" si="1119"/>
        <v>0</v>
      </c>
      <c r="IY336" s="25">
        <f t="shared" si="1120"/>
        <v>0</v>
      </c>
      <c r="IZ336" s="25">
        <f t="shared" si="1121"/>
        <v>0</v>
      </c>
      <c r="JA336" s="25">
        <f t="shared" si="1122"/>
        <v>0</v>
      </c>
      <c r="JB336" s="18">
        <v>43.47</v>
      </c>
      <c r="JC336" s="20">
        <f>ROUND(IF(EN336="Cống tròn",IF(EN336="Cống tròn",IF(EU336="Không có móng",JS336-FF336,IF(EU336="Đế",JR336-FN336,IF(OR(EU336="Móng bê tông",EU336="Móng bê tông kết hợp đế"),JK336-FJ336,0))),0),IF(EN336="Cống hộp",IF(AND(EN336="Cống hộp",EU336="Không có móng"),JS336-GF336,IF(AND(EN336="Cống hộp",EU336="Móng bê tông"),JL336-GB336,0)),IF(OR(EN336="Rãnh xây",EN336="Rãnh bê tông"),IF(OR(EN336="Rãnh xây",EN336="Rãnh bê tông"),JM336-GB336,0),IF(EN336="Ống nhựa",IF(AND(EN336="Ống nhựa",EU336="Không đắp cát"),JS336-HT336,IF(AND(EN336="Ống nhựa",EU336="Đắp cát"),JJ336-HX336,0)),IF(EN336="Rãnh thang",IF(EN336="Rãnh thang",IF(EU336="Móng bê tông",#REF!-#REF!,JS336),0),0))))),2)</f>
        <v>42.39</v>
      </c>
      <c r="JD336" s="20">
        <f t="shared" si="1258"/>
        <v>1.0799999999999983</v>
      </c>
      <c r="JE336" s="20">
        <f t="shared" si="1123"/>
        <v>42.389999999999993</v>
      </c>
      <c r="JF336" s="20">
        <f t="shared" si="1124"/>
        <v>0</v>
      </c>
      <c r="JG336" s="20">
        <f t="shared" si="1125"/>
        <v>0</v>
      </c>
      <c r="JH336" s="20">
        <f t="shared" si="1126"/>
        <v>0</v>
      </c>
      <c r="JI336" s="20">
        <f>IF(EN336="Rãnh thang",IF(AND(EN336="Rãnh thang",EU336="Móng bê tông"),JS336-#REF!,0),IF(EN336="Ống nhựa",IF(AND(EN336="Ống nhựa",EU336="Đắp cát"),JS336-HT336,0),IF(EN336="Cống tròn",IF(EN336="Cống tròn",IF(OR(EU336="Móng bê tông",EU336="Móng bê tông kết hợp đế"),JO336-FL336,0),0),IF(EN336="Cống hộp",IF(AND(EN336="Cống hộp",EU336="Móng bê tông"),JP336-GD336,0),IF(OR(EN336="Rãnh xây",EN336="Rãnh bê tông"),IF(AND(EN336="Rãnh xây",EU336="Móng bê tông"),JQ336-GD336,IF(AND(EN336="Rãnh bê tông",EU336="Móng bê tông"),JQ336-GD336,0)),0)))))</f>
        <v>42.389999999999993</v>
      </c>
      <c r="JJ336" s="20">
        <f t="shared" si="1127"/>
        <v>0</v>
      </c>
      <c r="JK336" s="20">
        <f t="shared" si="1128"/>
        <v>42.389999999999993</v>
      </c>
      <c r="JL336" s="20">
        <f t="shared" si="1129"/>
        <v>0</v>
      </c>
      <c r="JM336" s="20">
        <f t="shared" si="1130"/>
        <v>0</v>
      </c>
      <c r="JN336" s="20">
        <f t="shared" si="1131"/>
        <v>42.589999999999996</v>
      </c>
      <c r="JO336" s="20">
        <f t="shared" si="1132"/>
        <v>42.589999999999996</v>
      </c>
      <c r="JP336" s="20">
        <f t="shared" si="1133"/>
        <v>0</v>
      </c>
      <c r="JQ336" s="20">
        <f t="shared" si="1134"/>
        <v>0</v>
      </c>
      <c r="JR336" s="20">
        <f t="shared" si="1135"/>
        <v>0</v>
      </c>
      <c r="JS336" s="26">
        <v>42.69</v>
      </c>
      <c r="JT336" s="25">
        <f t="shared" si="1259"/>
        <v>0</v>
      </c>
      <c r="JU336" s="25">
        <f t="shared" si="1136"/>
        <v>0</v>
      </c>
      <c r="JV336" s="25">
        <f t="shared" si="1137"/>
        <v>0</v>
      </c>
      <c r="JW336" s="25">
        <f>ROUND(IF(EN336="Cống tròn",IF(EN336="Cống tròn",JX336+FF336,0),IF(EN336="Cống hộp",IF(EN336="Cống hộp",JX336+GP336,0),IF(OR(EN336="Rãnh xây",EN336="Rãnh bê tông"),IF(OR(EN336="Rãnh xây",EN336="Rãnh bê tông"),JX336+GP336,0),IF(EN336="ống nhựa",IF(EN336="Ống nhựa",JX336+HT336,0),IF(EN336="Rãnh thang",IF(EN336="Rãnh thang",JS336+#REF!,0),0))))),2)</f>
        <v>43.79</v>
      </c>
      <c r="JX336" s="27">
        <v>43.69</v>
      </c>
      <c r="JY336" s="25">
        <f t="shared" si="1138"/>
        <v>43.79</v>
      </c>
      <c r="JZ336" s="25">
        <f t="shared" si="1139"/>
        <v>0</v>
      </c>
      <c r="KA336" s="25">
        <f t="shared" si="1140"/>
        <v>0</v>
      </c>
      <c r="KB336" s="25">
        <f t="shared" si="1141"/>
        <v>0</v>
      </c>
      <c r="KC336" s="25">
        <f t="shared" si="1142"/>
        <v>0</v>
      </c>
      <c r="KD336" s="28" t="s">
        <v>98</v>
      </c>
      <c r="KE336" s="27">
        <v>0</v>
      </c>
      <c r="KF336" s="25">
        <f t="shared" si="1143"/>
        <v>1.0799999999999983</v>
      </c>
      <c r="KG336" s="25">
        <f t="shared" si="1260"/>
        <v>1.0799999999999983</v>
      </c>
      <c r="KH336" s="27">
        <v>0</v>
      </c>
      <c r="KI336" s="25">
        <f t="shared" si="1144"/>
        <v>1.0799999999999983</v>
      </c>
      <c r="KJ336" s="25">
        <f t="shared" si="1261"/>
        <v>1.0799999999999983</v>
      </c>
      <c r="KK336" s="25">
        <f t="shared" si="1145"/>
        <v>0</v>
      </c>
      <c r="KL336" s="25">
        <f t="shared" si="1146"/>
        <v>0</v>
      </c>
      <c r="KM336" s="25">
        <f t="shared" si="1262"/>
        <v>0</v>
      </c>
      <c r="KN336" s="25">
        <f t="shared" si="1147"/>
        <v>0</v>
      </c>
      <c r="KO336" s="25">
        <f t="shared" si="1148"/>
        <v>0</v>
      </c>
      <c r="KP336" s="25">
        <f t="shared" si="1263"/>
        <v>0</v>
      </c>
      <c r="KQ336" s="25">
        <f t="shared" si="1149"/>
        <v>0.2</v>
      </c>
      <c r="KR336" s="25">
        <f t="shared" si="1150"/>
        <v>0.2</v>
      </c>
      <c r="KS336" s="25">
        <f t="shared" si="1264"/>
        <v>0.2</v>
      </c>
      <c r="KT336" s="25">
        <f t="shared" si="1151"/>
        <v>0</v>
      </c>
      <c r="KU336" s="25">
        <f t="shared" si="1152"/>
        <v>0</v>
      </c>
      <c r="KV336" s="25">
        <f t="shared" si="1265"/>
        <v>0</v>
      </c>
      <c r="KW336" s="25">
        <f t="shared" si="1079"/>
        <v>0</v>
      </c>
      <c r="KX336" s="25">
        <f t="shared" si="1153"/>
        <v>0</v>
      </c>
      <c r="KY336" s="25">
        <f t="shared" si="1266"/>
        <v>0</v>
      </c>
      <c r="KZ336" s="25">
        <f t="shared" si="1154"/>
        <v>0</v>
      </c>
      <c r="LA336" s="25">
        <f t="shared" si="1155"/>
        <v>0</v>
      </c>
      <c r="LB336" s="25">
        <f t="shared" si="1267"/>
        <v>0</v>
      </c>
      <c r="LC336" s="25">
        <f t="shared" si="1156"/>
        <v>0.87999999999999834</v>
      </c>
      <c r="LD336" s="25">
        <f t="shared" si="1157"/>
        <v>0.87999999999999834</v>
      </c>
      <c r="LE336" s="25">
        <f t="shared" si="1268"/>
        <v>0.87999999999999834</v>
      </c>
      <c r="LF336" s="25">
        <f t="shared" si="1158"/>
        <v>0</v>
      </c>
      <c r="LG336" s="25">
        <f t="shared" si="1159"/>
        <v>0</v>
      </c>
      <c r="LH336" s="25">
        <f t="shared" si="1269"/>
        <v>0</v>
      </c>
      <c r="LI336" s="25">
        <f t="shared" si="1160"/>
        <v>0</v>
      </c>
      <c r="LJ336" s="25">
        <f t="shared" si="1161"/>
        <v>0</v>
      </c>
      <c r="LK336" s="25">
        <f t="shared" si="1270"/>
        <v>0</v>
      </c>
      <c r="LL336" s="25">
        <f t="shared" si="1162"/>
        <v>0</v>
      </c>
      <c r="LM336" s="25">
        <f t="shared" si="1163"/>
        <v>0</v>
      </c>
      <c r="LN336" s="25">
        <f t="shared" si="1271"/>
        <v>0</v>
      </c>
      <c r="LO336" s="25">
        <f t="shared" si="1164"/>
        <v>0</v>
      </c>
      <c r="LP336" s="25">
        <f t="shared" si="1165"/>
        <v>0</v>
      </c>
      <c r="LQ336" s="25">
        <f t="shared" si="1272"/>
        <v>0</v>
      </c>
      <c r="LR336" s="25">
        <f t="shared" si="1166"/>
        <v>0</v>
      </c>
      <c r="LS336" s="25">
        <f t="shared" si="1167"/>
        <v>0</v>
      </c>
      <c r="LT336" s="25">
        <f t="shared" si="1273"/>
        <v>0</v>
      </c>
      <c r="LU336" s="25">
        <f t="shared" si="1168"/>
        <v>0</v>
      </c>
      <c r="LV336" s="25">
        <f t="shared" si="1169"/>
        <v>0</v>
      </c>
      <c r="LW336" s="25">
        <f t="shared" si="1274"/>
        <v>0</v>
      </c>
      <c r="LX336" s="25">
        <f t="shared" si="1170"/>
        <v>0</v>
      </c>
      <c r="LY336" s="25">
        <f t="shared" si="1171"/>
        <v>0</v>
      </c>
      <c r="LZ336" s="25">
        <f t="shared" si="1275"/>
        <v>0</v>
      </c>
      <c r="MA336" s="25">
        <f t="shared" si="1172"/>
        <v>0</v>
      </c>
      <c r="MB336" s="25">
        <f t="shared" si="1173"/>
        <v>0</v>
      </c>
      <c r="MC336" s="25">
        <f t="shared" si="1276"/>
        <v>0</v>
      </c>
      <c r="MD336" s="25">
        <f t="shared" si="1174"/>
        <v>0</v>
      </c>
      <c r="ME336" s="25">
        <f t="shared" si="1175"/>
        <v>0</v>
      </c>
      <c r="MF336" s="25">
        <f t="shared" si="1277"/>
        <v>0</v>
      </c>
      <c r="MG336" s="25">
        <f t="shared" si="1176"/>
        <v>0</v>
      </c>
      <c r="MH336" s="25">
        <f t="shared" si="1177"/>
        <v>0</v>
      </c>
      <c r="MI336" s="25">
        <f t="shared" si="1278"/>
        <v>0</v>
      </c>
      <c r="MJ336" s="25">
        <f t="shared" si="1178"/>
        <v>0</v>
      </c>
      <c r="MK336" s="25">
        <f t="shared" si="1179"/>
        <v>0</v>
      </c>
      <c r="ML336" s="25">
        <f t="shared" si="1279"/>
        <v>0</v>
      </c>
      <c r="MM336" s="25">
        <f t="shared" si="1180"/>
        <v>0</v>
      </c>
      <c r="MN336" s="25">
        <f t="shared" si="1181"/>
        <v>0</v>
      </c>
      <c r="MO336" s="25">
        <f t="shared" si="1280"/>
        <v>0</v>
      </c>
      <c r="MP336" s="25">
        <f t="shared" si="1182"/>
        <v>0</v>
      </c>
      <c r="MQ336" s="25">
        <f t="shared" si="1183"/>
        <v>0</v>
      </c>
      <c r="MR336" s="25">
        <f t="shared" si="1281"/>
        <v>0</v>
      </c>
      <c r="MS336" s="29">
        <v>1.4</v>
      </c>
      <c r="MT336" s="29">
        <v>0</v>
      </c>
      <c r="MU336" s="29">
        <v>1</v>
      </c>
      <c r="MV336" s="29">
        <v>1</v>
      </c>
      <c r="MW336" s="25">
        <f t="shared" si="1184"/>
        <v>1.4</v>
      </c>
      <c r="MX336" s="25">
        <f t="shared" si="1185"/>
        <v>1.51</v>
      </c>
      <c r="MY336" s="25">
        <f t="shared" si="1186"/>
        <v>0</v>
      </c>
      <c r="MZ336" s="25">
        <f t="shared" si="1187"/>
        <v>0</v>
      </c>
      <c r="NA336" s="25">
        <f t="shared" si="1188"/>
        <v>1.4</v>
      </c>
      <c r="NB336" s="25">
        <f t="shared" si="1189"/>
        <v>1.51</v>
      </c>
      <c r="NC336" s="25">
        <f t="shared" si="1190"/>
        <v>0</v>
      </c>
      <c r="ND336" s="25">
        <f t="shared" si="1191"/>
        <v>0</v>
      </c>
      <c r="NE336" s="25">
        <f t="shared" si="1282"/>
        <v>1.4</v>
      </c>
      <c r="NF336" s="25">
        <f t="shared" si="1282"/>
        <v>1.51</v>
      </c>
      <c r="NG336" s="25">
        <f t="shared" si="1282"/>
        <v>0</v>
      </c>
      <c r="NH336" s="25">
        <f t="shared" si="1282"/>
        <v>0</v>
      </c>
      <c r="NI336" s="25">
        <f t="shared" si="1192"/>
        <v>73.39</v>
      </c>
      <c r="NJ336" s="25">
        <f t="shared" si="1193"/>
        <v>0</v>
      </c>
      <c r="NK336" s="25">
        <f t="shared" si="1194"/>
        <v>73.39</v>
      </c>
      <c r="NL336" s="25">
        <f t="shared" si="1195"/>
        <v>43.15</v>
      </c>
      <c r="NM336" s="25">
        <f t="shared" si="1196"/>
        <v>0</v>
      </c>
      <c r="NN336" s="25">
        <f t="shared" si="1283"/>
        <v>43.15</v>
      </c>
      <c r="NO336" s="25">
        <f t="shared" si="1197"/>
        <v>0</v>
      </c>
      <c r="NP336" s="25">
        <f t="shared" si="1198"/>
        <v>0</v>
      </c>
      <c r="NQ336" s="25">
        <f t="shared" si="1284"/>
        <v>0</v>
      </c>
      <c r="NR336" s="25">
        <f t="shared" si="1199"/>
        <v>0</v>
      </c>
      <c r="NS336" s="25">
        <f t="shared" si="1200"/>
        <v>0</v>
      </c>
      <c r="NT336" s="25">
        <f t="shared" si="1285"/>
        <v>0</v>
      </c>
      <c r="NU336" s="25">
        <f t="shared" si="1201"/>
        <v>0</v>
      </c>
      <c r="NV336" s="25">
        <f t="shared" si="1202"/>
        <v>0</v>
      </c>
      <c r="NW336" s="25">
        <f t="shared" si="1286"/>
        <v>0</v>
      </c>
      <c r="NX336" s="25">
        <f t="shared" si="1287"/>
        <v>43.15</v>
      </c>
      <c r="NY336" s="25">
        <f t="shared" si="1287"/>
        <v>0</v>
      </c>
      <c r="NZ336" s="25">
        <f t="shared" si="1288"/>
        <v>43.15</v>
      </c>
      <c r="OA336" s="25">
        <f t="shared" si="1289"/>
        <v>30.24</v>
      </c>
      <c r="OB336" s="25">
        <f t="shared" si="1289"/>
        <v>0</v>
      </c>
      <c r="OC336" s="25">
        <f t="shared" si="1290"/>
        <v>30.24</v>
      </c>
      <c r="OD336" s="25">
        <f t="shared" si="1291"/>
        <v>43.15</v>
      </c>
      <c r="OE336" s="25">
        <f t="shared" si="1291"/>
        <v>0</v>
      </c>
      <c r="OF336" s="25">
        <f t="shared" si="1291"/>
        <v>43.15</v>
      </c>
      <c r="OG336" s="25">
        <f t="shared" si="1203"/>
        <v>0</v>
      </c>
      <c r="OH336" s="25">
        <f t="shared" si="1204"/>
        <v>0</v>
      </c>
      <c r="OI336" s="25">
        <f t="shared" si="1205"/>
        <v>0</v>
      </c>
      <c r="OJ336" s="25">
        <f t="shared" si="1206"/>
        <v>0</v>
      </c>
      <c r="OK336" s="25">
        <f t="shared" si="1207"/>
        <v>0</v>
      </c>
      <c r="OL336" s="25">
        <f t="shared" si="1208"/>
        <v>0</v>
      </c>
      <c r="OM336" s="25">
        <f t="shared" si="1292"/>
        <v>0</v>
      </c>
      <c r="ON336" s="25">
        <f t="shared" si="1292"/>
        <v>0</v>
      </c>
      <c r="OO336" s="25">
        <f t="shared" si="1292"/>
        <v>0</v>
      </c>
      <c r="OP336" s="25">
        <f t="shared" si="1209"/>
        <v>0</v>
      </c>
      <c r="OQ336" s="25">
        <f t="shared" si="1210"/>
        <v>0</v>
      </c>
      <c r="OR336" s="25">
        <f t="shared" si="1293"/>
        <v>0</v>
      </c>
      <c r="OS336" s="19">
        <v>535746.27</v>
      </c>
      <c r="OT336" s="19">
        <v>2371515.91</v>
      </c>
    </row>
    <row r="337" spans="1:410" ht="33" customHeight="1" x14ac:dyDescent="0.25">
      <c r="A337" s="18"/>
      <c r="B337" s="18" t="s">
        <v>959</v>
      </c>
      <c r="C337" s="18">
        <v>430.48</v>
      </c>
      <c r="D337" s="16" t="e">
        <f>_xlfn.IFNA(INDEX(#REF!,MATCH(E337,#REF!,0)),0)</f>
        <v>#REF!</v>
      </c>
      <c r="E337" s="18" t="s">
        <v>1160</v>
      </c>
      <c r="F337" s="16" t="s">
        <v>765</v>
      </c>
      <c r="G337" s="16" t="s">
        <v>810</v>
      </c>
      <c r="H337" s="16" t="s">
        <v>767</v>
      </c>
      <c r="I337" s="16" t="s">
        <v>768</v>
      </c>
      <c r="J337" s="16" t="s">
        <v>769</v>
      </c>
      <c r="K337" s="16" t="s">
        <v>770</v>
      </c>
      <c r="L337" s="16" t="s">
        <v>771</v>
      </c>
      <c r="M337" s="18">
        <v>1.8399999999999999</v>
      </c>
      <c r="N337" s="18">
        <v>1.8399999999999999</v>
      </c>
      <c r="O337" s="18">
        <v>2.2399999999999998</v>
      </c>
      <c r="P337" s="18">
        <v>2.2399999999999998</v>
      </c>
      <c r="Q337" s="18">
        <v>0.1</v>
      </c>
      <c r="R337" s="18">
        <v>2.04</v>
      </c>
      <c r="S337" s="18">
        <v>2.04</v>
      </c>
      <c r="T337" s="18">
        <v>0.2</v>
      </c>
      <c r="U337" s="18">
        <v>0</v>
      </c>
      <c r="V337" s="18">
        <v>0</v>
      </c>
      <c r="W337" s="18">
        <v>0</v>
      </c>
      <c r="X337" s="18">
        <v>1.8399999999999999</v>
      </c>
      <c r="Y337" s="18">
        <v>1.7999999999999998</v>
      </c>
      <c r="Z337" s="20">
        <f t="shared" si="1211"/>
        <v>1.8</v>
      </c>
      <c r="AA337" s="18">
        <v>0.22</v>
      </c>
      <c r="AB337" s="18">
        <v>0</v>
      </c>
      <c r="AC337" s="18">
        <v>0</v>
      </c>
      <c r="AD337" s="18">
        <v>0</v>
      </c>
      <c r="AE337" s="18">
        <v>0</v>
      </c>
      <c r="AF337" s="18">
        <v>0</v>
      </c>
      <c r="AG337" s="18">
        <v>1.4</v>
      </c>
      <c r="AH337" s="18">
        <v>1.4</v>
      </c>
      <c r="AI337" s="20">
        <f t="shared" si="1212"/>
        <v>1.95</v>
      </c>
      <c r="AJ337" s="18">
        <v>0</v>
      </c>
      <c r="AK337" s="18">
        <v>0</v>
      </c>
      <c r="AL337" s="20">
        <f t="shared" si="1213"/>
        <v>0</v>
      </c>
      <c r="AM337" s="18">
        <v>1.8399999999999999</v>
      </c>
      <c r="AN337" s="18">
        <v>1.4</v>
      </c>
      <c r="AO337" s="18">
        <v>0.15</v>
      </c>
      <c r="AP337" s="18">
        <v>0.22</v>
      </c>
      <c r="AQ337" s="18">
        <v>0</v>
      </c>
      <c r="AR337" s="18">
        <v>0</v>
      </c>
      <c r="AS337" s="18">
        <v>0</v>
      </c>
      <c r="AT337" s="18">
        <v>0</v>
      </c>
      <c r="AU337" s="18">
        <v>0</v>
      </c>
      <c r="AV337" s="18">
        <v>1</v>
      </c>
      <c r="AW337" s="18">
        <v>0</v>
      </c>
      <c r="AX337" s="18">
        <v>0</v>
      </c>
      <c r="AY337" s="18">
        <v>0</v>
      </c>
      <c r="AZ337" s="18">
        <v>0</v>
      </c>
      <c r="BA337" s="18">
        <v>0</v>
      </c>
      <c r="BB337" s="18">
        <v>0</v>
      </c>
      <c r="BC337" s="18">
        <v>0</v>
      </c>
      <c r="BD337" s="18">
        <v>0</v>
      </c>
      <c r="BE337" s="18">
        <v>2</v>
      </c>
      <c r="BF337" s="18">
        <v>0</v>
      </c>
      <c r="BG337" s="18">
        <v>0</v>
      </c>
      <c r="BH337" s="18">
        <v>0</v>
      </c>
      <c r="BI337" s="18">
        <v>0</v>
      </c>
      <c r="BJ337" s="18">
        <v>0</v>
      </c>
      <c r="BK337" s="18">
        <v>0</v>
      </c>
      <c r="BL337" s="18">
        <v>0</v>
      </c>
      <c r="BM337" s="18">
        <v>0</v>
      </c>
      <c r="BN337" s="18">
        <v>0</v>
      </c>
      <c r="BO337" s="18">
        <v>0</v>
      </c>
      <c r="BP337" s="18">
        <v>0</v>
      </c>
      <c r="BQ337" s="18">
        <v>0</v>
      </c>
      <c r="BR337" s="18">
        <v>0</v>
      </c>
      <c r="BS337" s="18">
        <v>0</v>
      </c>
      <c r="BT337" s="18">
        <v>0</v>
      </c>
      <c r="BU337" s="18">
        <v>0</v>
      </c>
      <c r="BV337" s="18">
        <v>0</v>
      </c>
      <c r="BW337" s="18">
        <v>0</v>
      </c>
      <c r="BX337" s="18">
        <v>0</v>
      </c>
      <c r="BY337" s="18">
        <v>0</v>
      </c>
      <c r="BZ337" s="18">
        <v>0</v>
      </c>
      <c r="CA337" s="16" t="e">
        <f>_xlfn.IFNA(IF(RIGHT(D337,2)="=G",0,INDEX(#REF!,MATCH(E337,#REF!,0))),0)</f>
        <v>#REF!</v>
      </c>
      <c r="CB337" s="16" t="s">
        <v>776</v>
      </c>
      <c r="CC337" s="18">
        <v>0</v>
      </c>
      <c r="CD337" s="18">
        <v>0</v>
      </c>
      <c r="CE337" s="18">
        <v>1.6</v>
      </c>
      <c r="CF337" s="18">
        <v>0.8</v>
      </c>
      <c r="CG337" s="18">
        <v>0.12</v>
      </c>
      <c r="CH337" s="18">
        <v>2</v>
      </c>
      <c r="CI337" s="16" t="s">
        <v>98</v>
      </c>
      <c r="CJ337" s="18">
        <v>0</v>
      </c>
      <c r="CK337" s="20">
        <f t="shared" si="1080"/>
        <v>1.38</v>
      </c>
      <c r="CL337" s="20">
        <f t="shared" si="1214"/>
        <v>1.38</v>
      </c>
      <c r="CM337" s="18">
        <v>36.6</v>
      </c>
      <c r="CN337" s="18">
        <v>44.31</v>
      </c>
      <c r="CO337" s="18">
        <v>43.471000000000004</v>
      </c>
      <c r="CP337" s="22">
        <f t="shared" si="1081"/>
        <v>43.47</v>
      </c>
      <c r="CQ337" s="22">
        <f t="shared" si="1082"/>
        <v>42.09</v>
      </c>
      <c r="CR337" s="22">
        <f t="shared" si="1215"/>
        <v>1.38</v>
      </c>
      <c r="CS337" s="22">
        <f t="shared" si="1083"/>
        <v>42.19</v>
      </c>
      <c r="CT337" s="22">
        <f t="shared" si="1084"/>
        <v>42.39</v>
      </c>
      <c r="CU337" s="18">
        <v>42.39</v>
      </c>
      <c r="CV337" s="22">
        <f t="shared" si="1216"/>
        <v>1.8</v>
      </c>
      <c r="CW337" s="22">
        <f t="shared" si="1085"/>
        <v>0</v>
      </c>
      <c r="CX337" s="22">
        <f t="shared" si="1086"/>
        <v>0</v>
      </c>
      <c r="CY337" s="22">
        <f t="shared" si="1087"/>
        <v>44.16</v>
      </c>
      <c r="CZ337" s="22">
        <f t="shared" si="1088"/>
        <v>44.31</v>
      </c>
      <c r="DA337" s="18">
        <v>44.31</v>
      </c>
      <c r="DB337" s="20">
        <f t="shared" si="1217"/>
        <v>2.2200000000000002</v>
      </c>
      <c r="DC337" s="20">
        <f t="shared" si="1218"/>
        <v>0.84</v>
      </c>
      <c r="DD337" s="20">
        <f t="shared" si="1219"/>
        <v>1.3800000000000003</v>
      </c>
      <c r="DE337" s="20">
        <f t="shared" si="1089"/>
        <v>0.1</v>
      </c>
      <c r="DF337" s="20">
        <f t="shared" si="1090"/>
        <v>0.2</v>
      </c>
      <c r="DG337" s="20">
        <f t="shared" si="1091"/>
        <v>1.08</v>
      </c>
      <c r="DH337" s="20">
        <f t="shared" si="1092"/>
        <v>0</v>
      </c>
      <c r="DI337" s="20">
        <f t="shared" si="1093"/>
        <v>0</v>
      </c>
      <c r="DJ337" s="20">
        <f t="shared" si="1094"/>
        <v>0</v>
      </c>
      <c r="DK337" s="20">
        <f t="shared" si="1220"/>
        <v>1.3800000000000001</v>
      </c>
      <c r="DL337" s="20">
        <f t="shared" si="1221"/>
        <v>0</v>
      </c>
      <c r="DM337" s="20">
        <f t="shared" si="1222"/>
        <v>0</v>
      </c>
      <c r="DN337" s="20">
        <f t="shared" si="1223"/>
        <v>0</v>
      </c>
      <c r="DO337" s="18">
        <v>2.44</v>
      </c>
      <c r="DP337" s="18">
        <v>0</v>
      </c>
      <c r="DQ337" s="18">
        <v>1</v>
      </c>
      <c r="DR337" s="18">
        <v>1</v>
      </c>
      <c r="DS337" s="25">
        <f t="shared" si="1224"/>
        <v>2.44</v>
      </c>
      <c r="DT337" s="25">
        <f t="shared" si="1225"/>
        <v>0</v>
      </c>
      <c r="DU337" s="25">
        <f t="shared" si="1226"/>
        <v>3.37</v>
      </c>
      <c r="DV337" s="25">
        <f t="shared" si="1227"/>
        <v>0</v>
      </c>
      <c r="DW337" s="25">
        <f t="shared" si="1228"/>
        <v>3.37</v>
      </c>
      <c r="DX337" s="25">
        <f t="shared" si="1229"/>
        <v>7.55</v>
      </c>
      <c r="DY337" s="25">
        <f t="shared" si="1230"/>
        <v>0</v>
      </c>
      <c r="DZ337" s="25">
        <f t="shared" si="1231"/>
        <v>7.55</v>
      </c>
      <c r="EA337" s="25">
        <f t="shared" si="1232"/>
        <v>4.99</v>
      </c>
      <c r="EB337" s="25">
        <f t="shared" si="1233"/>
        <v>0</v>
      </c>
      <c r="EC337" s="25">
        <f t="shared" si="1234"/>
        <v>4.99</v>
      </c>
      <c r="ED337" s="25">
        <f t="shared" si="1235"/>
        <v>2.56</v>
      </c>
      <c r="EE337" s="25">
        <f t="shared" si="1235"/>
        <v>0</v>
      </c>
      <c r="EF337" s="25">
        <f t="shared" si="1236"/>
        <v>2.56</v>
      </c>
      <c r="EG337" s="25">
        <f t="shared" si="1237"/>
        <v>4.99</v>
      </c>
      <c r="EH337" s="25">
        <f t="shared" si="1237"/>
        <v>0</v>
      </c>
      <c r="EI337" s="25">
        <f t="shared" si="1238"/>
        <v>4.99</v>
      </c>
      <c r="EJ337" s="18">
        <v>430.48</v>
      </c>
      <c r="EK337" s="18">
        <v>380.48</v>
      </c>
      <c r="EL337" s="18" t="s">
        <v>1160</v>
      </c>
      <c r="EM337" s="18" t="s">
        <v>1161</v>
      </c>
      <c r="EN337" s="16" t="s">
        <v>774</v>
      </c>
      <c r="EO337" s="16" t="s">
        <v>132</v>
      </c>
      <c r="EP337" s="16" t="e">
        <f>IF(OR(EN337="Cống tròn",EN337="Cống hộp",EN337="Ống nhựa"),INDEX(#REF!,MATCH(E337,#REF!,0)),IF(OR(EN337="Rãnh xây",EN337="Rãnh bê tông"),INDEX(#REF!,MATCH(E337,#REF!,0)),0))</f>
        <v>#REF!</v>
      </c>
      <c r="EQ337" s="18">
        <v>48.599999999999994</v>
      </c>
      <c r="ER337" s="18">
        <v>1</v>
      </c>
      <c r="ES337" s="25">
        <f t="shared" si="1239"/>
        <v>48</v>
      </c>
      <c r="ET337" s="1" t="e">
        <f>_xlfn.IFNA(IF(EN337="Cống tròn",INDEX(#REF!,MATCH(E337,#REF!,0)),IF(EN337="Cống hộp",INDEX(#REF!,MATCH(E337,#REF!,0)),EU337&amp;" ,"&amp;EV337)),0)</f>
        <v>#REF!</v>
      </c>
      <c r="EU337" s="16" t="s">
        <v>769</v>
      </c>
      <c r="EV337" s="16" t="s">
        <v>775</v>
      </c>
      <c r="EW337" s="16" t="e">
        <f>_xlfn.IFNA(INDEX(#REF!,MATCH(E337,#REF!,0)),0)</f>
        <v>#REF!</v>
      </c>
      <c r="EX337" s="16"/>
      <c r="EY337" s="18">
        <v>0</v>
      </c>
      <c r="EZ337" s="18">
        <v>0</v>
      </c>
      <c r="FA337" s="18">
        <v>0</v>
      </c>
      <c r="FB337" s="18">
        <v>0</v>
      </c>
      <c r="FC337" s="18">
        <v>0</v>
      </c>
      <c r="FD337" s="25">
        <f t="shared" si="1095"/>
        <v>0</v>
      </c>
      <c r="FE337" s="25">
        <f t="shared" si="1240"/>
        <v>0</v>
      </c>
      <c r="FF337" s="18">
        <v>0.1</v>
      </c>
      <c r="FG337" s="18">
        <v>2</v>
      </c>
      <c r="FH337" s="18">
        <v>1</v>
      </c>
      <c r="FI337" s="25">
        <f t="shared" si="1241"/>
        <v>1.2</v>
      </c>
      <c r="FJ337" s="18">
        <v>0</v>
      </c>
      <c r="FK337" s="18">
        <v>0</v>
      </c>
      <c r="FL337" s="18">
        <v>0.2</v>
      </c>
      <c r="FM337" s="18">
        <v>1.4</v>
      </c>
      <c r="FN337" s="18">
        <v>0</v>
      </c>
      <c r="FO337" s="25">
        <f t="shared" si="1242"/>
        <v>1.4</v>
      </c>
      <c r="FP337" s="18">
        <v>1.4999999999999999E-2</v>
      </c>
      <c r="FQ337" s="18">
        <v>1</v>
      </c>
      <c r="FR337" s="25">
        <f t="shared" si="1096"/>
        <v>47</v>
      </c>
      <c r="FS337" s="25">
        <f t="shared" si="1097"/>
        <v>0.69</v>
      </c>
      <c r="FT337" s="25">
        <f t="shared" si="1098"/>
        <v>47.69</v>
      </c>
      <c r="FU337" s="25">
        <f t="shared" si="1099"/>
        <v>-0.90999999999999659</v>
      </c>
      <c r="FV337" s="25" t="str">
        <f t="shared" si="1243"/>
        <v>Thêm 01</v>
      </c>
      <c r="FW337" s="25">
        <f t="shared" si="1244"/>
        <v>0.11</v>
      </c>
      <c r="FX337" s="16"/>
      <c r="FY337" s="16"/>
      <c r="FZ337" s="16"/>
      <c r="GA337" s="16"/>
      <c r="GB337" s="19">
        <v>0</v>
      </c>
      <c r="GC337" s="19">
        <v>0</v>
      </c>
      <c r="GD337" s="19">
        <v>0</v>
      </c>
      <c r="GE337" s="19">
        <v>0</v>
      </c>
      <c r="GF337" s="19">
        <v>0</v>
      </c>
      <c r="GG337" s="19">
        <v>0</v>
      </c>
      <c r="GH337" s="19">
        <v>0</v>
      </c>
      <c r="GI337" s="19">
        <v>0</v>
      </c>
      <c r="GJ337" s="19">
        <v>0</v>
      </c>
      <c r="GK337" s="19">
        <v>0</v>
      </c>
      <c r="GL337" s="25">
        <f t="shared" si="1100"/>
        <v>0</v>
      </c>
      <c r="GM337" s="25">
        <f t="shared" si="1245"/>
        <v>0</v>
      </c>
      <c r="GN337" s="19">
        <v>0</v>
      </c>
      <c r="GO337" s="19">
        <v>0</v>
      </c>
      <c r="GP337" s="19">
        <v>0</v>
      </c>
      <c r="GQ337" s="19">
        <v>0</v>
      </c>
      <c r="GR337" s="1" t="e">
        <f>_xlfn.IFNA(INDEX(#REF!,MATCH(E337,#REF!,0)),0)</f>
        <v>#REF!</v>
      </c>
      <c r="GS337" s="16"/>
      <c r="GT337" s="18">
        <v>0</v>
      </c>
      <c r="GU337" s="18">
        <v>0</v>
      </c>
      <c r="GV337" s="18">
        <v>0</v>
      </c>
      <c r="GW337" s="18">
        <v>0</v>
      </c>
      <c r="GX337" s="25">
        <f t="shared" si="1101"/>
        <v>0</v>
      </c>
      <c r="GY337" s="25">
        <f t="shared" si="1102"/>
        <v>0</v>
      </c>
      <c r="GZ337" s="25">
        <f t="shared" si="1246"/>
        <v>0</v>
      </c>
      <c r="HA337" s="1" t="e" cm="1">
        <f t="array" ref="HA337">INDEX(#REF!,MATCH(EJ337&amp;EK337&amp;HD337&amp;HE337&amp;HF337,#REF!&amp;#REF!&amp;#REF!&amp;#REF!&amp;#REF!,0))</f>
        <v>#REF!</v>
      </c>
      <c r="HB337" s="16"/>
      <c r="HC337" s="25">
        <f t="shared" si="1247"/>
        <v>0</v>
      </c>
      <c r="HD337" s="18">
        <v>0</v>
      </c>
      <c r="HE337" s="18">
        <v>0</v>
      </c>
      <c r="HF337" s="18">
        <v>0</v>
      </c>
      <c r="HG337" s="1" t="e" cm="1">
        <f t="array" ref="HG337">INDEX(#REF!,MATCH(EJ337&amp;EK337&amp;HJ337&amp;HK337&amp;HL337,#REF!&amp;#REF!&amp;#REF!&amp;#REF!&amp;#REF!,0))</f>
        <v>#REF!</v>
      </c>
      <c r="HH337" s="16"/>
      <c r="HI337" s="25">
        <f t="shared" si="1248"/>
        <v>0</v>
      </c>
      <c r="HJ337" s="25">
        <f t="shared" si="1249"/>
        <v>0</v>
      </c>
      <c r="HK337" s="19">
        <v>0</v>
      </c>
      <c r="HL337" s="19">
        <v>0</v>
      </c>
      <c r="HM337" s="18">
        <v>0.01</v>
      </c>
      <c r="HN337" s="18">
        <v>1</v>
      </c>
      <c r="HO337" s="25">
        <f t="shared" si="1250"/>
        <v>0</v>
      </c>
      <c r="HP337" s="25">
        <f t="shared" si="1251"/>
        <v>0</v>
      </c>
      <c r="HQ337" s="25">
        <f t="shared" si="1252"/>
        <v>0</v>
      </c>
      <c r="HR337" s="25">
        <f t="shared" si="1253"/>
        <v>0</v>
      </c>
      <c r="HS337" s="25">
        <f t="shared" si="1254"/>
        <v>0</v>
      </c>
      <c r="HT337" s="19">
        <v>0</v>
      </c>
      <c r="HU337" s="19">
        <v>0</v>
      </c>
      <c r="HV337" s="19">
        <v>0</v>
      </c>
      <c r="HW337" s="25">
        <f t="shared" si="1255"/>
        <v>0</v>
      </c>
      <c r="HX337" s="19">
        <v>0</v>
      </c>
      <c r="HY337" s="19">
        <v>0</v>
      </c>
      <c r="HZ337" s="18">
        <v>43.47</v>
      </c>
      <c r="IA337" s="20">
        <f>ROUND(IF(EN337="Cống tròn",IF(EN337="Cống tròn",IF(EU337="Không có móng",IQ337-FF337,IF(EU337="Đế",IP337-FN337,IF(OR(EU337="Móng bê tông",EU337="Móng bê tông kết hợp đế"),II337-FJ337,0))),0),IF(EN337="Cống hộp",IF(AND(EN337="Cống hộp",EU337="Không có móng"),IQ337-GF337,IF(AND(EN337="Cống hộp",EU337="Móng bê tông"),IJ337-GB337,0)),IF(OR(EN337="Rãnh xây",EN337="Rãnh bê tông"),IF(OR(EN337="Rãnh xây",EN337="Rãnh bê tông"),IK337-GB337,0),IF(EN337="Ống nhựa",IF(AND(EN337="Ống nhựa",EU337="Không đắp cát"),IQ337-HT337,IF(AND(EN337="Ống nhựa",EU337="Đắp cát"),IH337-HX337,0)),IF(EN337="Rãnh thang",IF(EN337="Rãnh thang",IF(EU337="Móng bê tông",#REF!-#REF!,IQ337),0),0))))),2)</f>
        <v>42.39</v>
      </c>
      <c r="IB337" s="20">
        <f t="shared" si="1256"/>
        <v>1.0799999999999983</v>
      </c>
      <c r="IC337" s="20">
        <f t="shared" si="1103"/>
        <v>42.389999999999993</v>
      </c>
      <c r="ID337" s="20">
        <f t="shared" si="1104"/>
        <v>0</v>
      </c>
      <c r="IE337" s="20">
        <f t="shared" si="1105"/>
        <v>0</v>
      </c>
      <c r="IF337" s="20">
        <f t="shared" si="1106"/>
        <v>0</v>
      </c>
      <c r="IG337" s="20">
        <f>IF(EN337="Rãnh thang",IF(AND(EN337="Rãnh thang",EU337="Móng bê tông"),IQ337-#REF!,0),IF(EN337="Ống nhựa",IF(AND(EN337="Ống nhựa",EU337="Đắp cát"),IQ337-HT337,0),IF(EN337="Cống tròn",IF(EN337="Cống tròn",IF(OR(EU337="Móng bê tông",EU337="Móng bê tông kết hợp đế"),IM337-FL337,0),0),IF(EN337="Cống hộp",IF(AND(EN337="Cống hộp",EU337="Móng bê tông"),IN337-GD337,0),IF(OR(EN337="Rãnh xây",EN337="Rãnh bê tông"),IF(AND(EN337="Rãnh xây",EU337="Móng bê tông"),IO337-GD337,IF(AND(EN337="Rãnh bê tông",EU337="Móng bê tông"),IO337-GD337,0)),0)))))</f>
        <v>42.389999999999993</v>
      </c>
      <c r="IH337" s="20">
        <f t="shared" si="1107"/>
        <v>0</v>
      </c>
      <c r="II337" s="20">
        <f t="shared" si="1108"/>
        <v>42.389999999999993</v>
      </c>
      <c r="IJ337" s="20">
        <f t="shared" si="1109"/>
        <v>0</v>
      </c>
      <c r="IK337" s="20">
        <f t="shared" si="1110"/>
        <v>0</v>
      </c>
      <c r="IL337" s="20">
        <f t="shared" si="1111"/>
        <v>42.589999999999996</v>
      </c>
      <c r="IM337" s="20">
        <f t="shared" si="1112"/>
        <v>42.589999999999996</v>
      </c>
      <c r="IN337" s="20">
        <f t="shared" si="1113"/>
        <v>0</v>
      </c>
      <c r="IO337" s="20">
        <f t="shared" si="1114"/>
        <v>0</v>
      </c>
      <c r="IP337" s="20">
        <f t="shared" si="1115"/>
        <v>0</v>
      </c>
      <c r="IQ337" s="18">
        <v>42.69</v>
      </c>
      <c r="IR337" s="25">
        <f t="shared" si="1257"/>
        <v>0</v>
      </c>
      <c r="IS337" s="25">
        <f t="shared" si="1116"/>
        <v>0</v>
      </c>
      <c r="IT337" s="25">
        <f t="shared" si="1117"/>
        <v>0</v>
      </c>
      <c r="IU337" s="25">
        <f>ROUND(IF(EN337="Cống tròn",IF(EN337="Cống tròn",IV337+FF337,0),IF(EN337="Cống hộp",IF(EN337="Cống hộp",IV337+GP337,0),IF(OR(EN337="Rãnh xây",EN337="Rãnh bê tông"),IF(OR(EN337="Rãnh xây",EN337="Rãnh bê tông"),IV337+GP337,0),IF(EN337="ống nhựa",IF(EN337="Ống nhựa",IV337+HT337,0),IF(EN337="Rãnh thang",IF(EN337="Rãnh thang",IQ337+#REF!,0),0))))),2)</f>
        <v>43.36</v>
      </c>
      <c r="IV337" s="18">
        <v>43.26</v>
      </c>
      <c r="IW337" s="25">
        <f t="shared" si="1118"/>
        <v>43.36</v>
      </c>
      <c r="IX337" s="25">
        <f t="shared" si="1119"/>
        <v>0</v>
      </c>
      <c r="IY337" s="25">
        <f t="shared" si="1120"/>
        <v>0</v>
      </c>
      <c r="IZ337" s="25">
        <f t="shared" si="1121"/>
        <v>0</v>
      </c>
      <c r="JA337" s="25">
        <f t="shared" si="1122"/>
        <v>0</v>
      </c>
      <c r="JB337" s="18">
        <v>43.88</v>
      </c>
      <c r="JC337" s="20">
        <f>ROUND(IF(EN337="Cống tròn",IF(EN337="Cống tròn",IF(EU337="Không có móng",JS337-FF337,IF(EU337="Đế",JR337-FN337,IF(OR(EU337="Móng bê tông",EU337="Móng bê tông kết hợp đế"),JK337-FJ337,0))),0),IF(EN337="Cống hộp",IF(AND(EN337="Cống hộp",EU337="Không có móng"),JS337-GF337,IF(AND(EN337="Cống hộp",EU337="Móng bê tông"),JL337-GB337,0)),IF(OR(EN337="Rãnh xây",EN337="Rãnh bê tông"),IF(OR(EN337="Rãnh xây",EN337="Rãnh bê tông"),JM337-GB337,0),IF(EN337="Ống nhựa",IF(AND(EN337="Ống nhựa",EU337="Không đắp cát"),JS337-HT337,IF(AND(EN337="Ống nhựa",EU337="Đắp cát"),JJ337-HX337,0)),IF(EN337="Rãnh thang",IF(EN337="Rãnh thang",IF(EU337="Móng bê tông",#REF!-#REF!,JS337),0),0))))),2)</f>
        <v>41.96</v>
      </c>
      <c r="JD337" s="20">
        <f t="shared" si="1258"/>
        <v>1.9200000000000017</v>
      </c>
      <c r="JE337" s="20">
        <f t="shared" si="1123"/>
        <v>41.959999999999994</v>
      </c>
      <c r="JF337" s="20">
        <f t="shared" si="1124"/>
        <v>0</v>
      </c>
      <c r="JG337" s="20">
        <f t="shared" si="1125"/>
        <v>0</v>
      </c>
      <c r="JH337" s="20">
        <f t="shared" si="1126"/>
        <v>0</v>
      </c>
      <c r="JI337" s="20">
        <f>IF(EN337="Rãnh thang",IF(AND(EN337="Rãnh thang",EU337="Móng bê tông"),JS337-#REF!,0),IF(EN337="Ống nhựa",IF(AND(EN337="Ống nhựa",EU337="Đắp cát"),JS337-HT337,0),IF(EN337="Cống tròn",IF(EN337="Cống tròn",IF(OR(EU337="Móng bê tông",EU337="Móng bê tông kết hợp đế"),JO337-FL337,0),0),IF(EN337="Cống hộp",IF(AND(EN337="Cống hộp",EU337="Móng bê tông"),JP337-GD337,0),IF(OR(EN337="Rãnh xây",EN337="Rãnh bê tông"),IF(AND(EN337="Rãnh xây",EU337="Móng bê tông"),JQ337-GD337,IF(AND(EN337="Rãnh bê tông",EU337="Móng bê tông"),JQ337-GD337,0)),0)))))</f>
        <v>41.959999999999994</v>
      </c>
      <c r="JJ337" s="20">
        <f t="shared" si="1127"/>
        <v>0</v>
      </c>
      <c r="JK337" s="20">
        <f t="shared" si="1128"/>
        <v>41.959999999999994</v>
      </c>
      <c r="JL337" s="20">
        <f t="shared" si="1129"/>
        <v>0</v>
      </c>
      <c r="JM337" s="20">
        <f t="shared" si="1130"/>
        <v>0</v>
      </c>
      <c r="JN337" s="20">
        <f t="shared" si="1131"/>
        <v>42.16</v>
      </c>
      <c r="JO337" s="20">
        <f t="shared" si="1132"/>
        <v>42.16</v>
      </c>
      <c r="JP337" s="20">
        <f t="shared" si="1133"/>
        <v>0</v>
      </c>
      <c r="JQ337" s="20">
        <f t="shared" si="1134"/>
        <v>0</v>
      </c>
      <c r="JR337" s="20">
        <f t="shared" si="1135"/>
        <v>0</v>
      </c>
      <c r="JS337" s="26">
        <v>42.26</v>
      </c>
      <c r="JT337" s="25">
        <f t="shared" si="1259"/>
        <v>0</v>
      </c>
      <c r="JU337" s="25">
        <f t="shared" si="1136"/>
        <v>0</v>
      </c>
      <c r="JV337" s="25">
        <f t="shared" si="1137"/>
        <v>0</v>
      </c>
      <c r="JW337" s="25">
        <f>ROUND(IF(EN337="Cống tròn",IF(EN337="Cống tròn",JX337+FF337,0),IF(EN337="Cống hộp",IF(EN337="Cống hộp",JX337+GP337,0),IF(OR(EN337="Rãnh xây",EN337="Rãnh bê tông"),IF(OR(EN337="Rãnh xây",EN337="Rãnh bê tông"),JX337+GP337,0),IF(EN337="ống nhựa",IF(EN337="Ống nhựa",JX337+HT337,0),IF(EN337="Rãnh thang",IF(EN337="Rãnh thang",JS337+#REF!,0),0))))),2)</f>
        <v>43.36</v>
      </c>
      <c r="JX337" s="27">
        <v>43.26</v>
      </c>
      <c r="JY337" s="25">
        <f t="shared" si="1138"/>
        <v>43.36</v>
      </c>
      <c r="JZ337" s="25">
        <f t="shared" si="1139"/>
        <v>0</v>
      </c>
      <c r="KA337" s="25">
        <f t="shared" si="1140"/>
        <v>0</v>
      </c>
      <c r="KB337" s="25">
        <f t="shared" si="1141"/>
        <v>0</v>
      </c>
      <c r="KC337" s="25">
        <f t="shared" si="1142"/>
        <v>0</v>
      </c>
      <c r="KD337" s="28" t="s">
        <v>98</v>
      </c>
      <c r="KE337" s="27">
        <v>0</v>
      </c>
      <c r="KF337" s="25">
        <f t="shared" si="1143"/>
        <v>1.0799999999999983</v>
      </c>
      <c r="KG337" s="25">
        <f t="shared" si="1260"/>
        <v>1.0799999999999983</v>
      </c>
      <c r="KH337" s="27">
        <v>0</v>
      </c>
      <c r="KI337" s="25">
        <f t="shared" si="1144"/>
        <v>1.9200000000000017</v>
      </c>
      <c r="KJ337" s="25">
        <f t="shared" si="1261"/>
        <v>1.9200000000000017</v>
      </c>
      <c r="KK337" s="25">
        <f t="shared" si="1145"/>
        <v>0</v>
      </c>
      <c r="KL337" s="25">
        <f t="shared" si="1146"/>
        <v>0</v>
      </c>
      <c r="KM337" s="25">
        <f t="shared" si="1262"/>
        <v>0</v>
      </c>
      <c r="KN337" s="25">
        <f t="shared" si="1147"/>
        <v>0</v>
      </c>
      <c r="KO337" s="25">
        <f t="shared" si="1148"/>
        <v>0</v>
      </c>
      <c r="KP337" s="25">
        <f t="shared" si="1263"/>
        <v>0</v>
      </c>
      <c r="KQ337" s="25">
        <f t="shared" si="1149"/>
        <v>0.2</v>
      </c>
      <c r="KR337" s="25">
        <f t="shared" si="1150"/>
        <v>0.2</v>
      </c>
      <c r="KS337" s="25">
        <f t="shared" si="1264"/>
        <v>0.2</v>
      </c>
      <c r="KT337" s="25">
        <f t="shared" si="1151"/>
        <v>0</v>
      </c>
      <c r="KU337" s="25">
        <f t="shared" si="1152"/>
        <v>0</v>
      </c>
      <c r="KV337" s="25">
        <f t="shared" si="1265"/>
        <v>0</v>
      </c>
      <c r="KW337" s="25">
        <f t="shared" si="1079"/>
        <v>0</v>
      </c>
      <c r="KX337" s="25">
        <f t="shared" si="1153"/>
        <v>0</v>
      </c>
      <c r="KY337" s="25">
        <f t="shared" si="1266"/>
        <v>0</v>
      </c>
      <c r="KZ337" s="25">
        <f t="shared" si="1154"/>
        <v>0</v>
      </c>
      <c r="LA337" s="25">
        <f t="shared" si="1155"/>
        <v>0</v>
      </c>
      <c r="LB337" s="25">
        <f t="shared" si="1267"/>
        <v>0</v>
      </c>
      <c r="LC337" s="25">
        <f t="shared" si="1156"/>
        <v>0.87999999999999834</v>
      </c>
      <c r="LD337" s="25">
        <f t="shared" si="1157"/>
        <v>1.4</v>
      </c>
      <c r="LE337" s="25">
        <f t="shared" si="1268"/>
        <v>1.1399999999999992</v>
      </c>
      <c r="LF337" s="25">
        <f t="shared" si="1158"/>
        <v>0</v>
      </c>
      <c r="LG337" s="25">
        <f t="shared" si="1159"/>
        <v>0</v>
      </c>
      <c r="LH337" s="25">
        <f t="shared" si="1269"/>
        <v>0</v>
      </c>
      <c r="LI337" s="25">
        <f t="shared" si="1160"/>
        <v>0</v>
      </c>
      <c r="LJ337" s="25">
        <f t="shared" si="1161"/>
        <v>0</v>
      </c>
      <c r="LK337" s="25">
        <f t="shared" si="1270"/>
        <v>0</v>
      </c>
      <c r="LL337" s="25">
        <f t="shared" si="1162"/>
        <v>0</v>
      </c>
      <c r="LM337" s="25">
        <f t="shared" si="1163"/>
        <v>0</v>
      </c>
      <c r="LN337" s="25">
        <f t="shared" si="1271"/>
        <v>0</v>
      </c>
      <c r="LO337" s="25">
        <f t="shared" si="1164"/>
        <v>0</v>
      </c>
      <c r="LP337" s="25">
        <f t="shared" si="1165"/>
        <v>0</v>
      </c>
      <c r="LQ337" s="25">
        <f t="shared" si="1272"/>
        <v>0</v>
      </c>
      <c r="LR337" s="25">
        <f t="shared" si="1166"/>
        <v>0</v>
      </c>
      <c r="LS337" s="25">
        <f t="shared" si="1167"/>
        <v>0</v>
      </c>
      <c r="LT337" s="25">
        <f t="shared" si="1273"/>
        <v>0</v>
      </c>
      <c r="LU337" s="25">
        <f t="shared" si="1168"/>
        <v>0</v>
      </c>
      <c r="LV337" s="25">
        <f t="shared" si="1169"/>
        <v>0</v>
      </c>
      <c r="LW337" s="25">
        <f t="shared" si="1274"/>
        <v>0</v>
      </c>
      <c r="LX337" s="25">
        <f t="shared" si="1170"/>
        <v>0</v>
      </c>
      <c r="LY337" s="25">
        <f t="shared" si="1171"/>
        <v>0</v>
      </c>
      <c r="LZ337" s="25">
        <f t="shared" si="1275"/>
        <v>0</v>
      </c>
      <c r="MA337" s="25">
        <f t="shared" si="1172"/>
        <v>0</v>
      </c>
      <c r="MB337" s="25">
        <f t="shared" si="1173"/>
        <v>0</v>
      </c>
      <c r="MC337" s="25">
        <f t="shared" si="1276"/>
        <v>0</v>
      </c>
      <c r="MD337" s="25">
        <f t="shared" si="1174"/>
        <v>0</v>
      </c>
      <c r="ME337" s="25">
        <f t="shared" si="1175"/>
        <v>0</v>
      </c>
      <c r="MF337" s="25">
        <f t="shared" si="1277"/>
        <v>0</v>
      </c>
      <c r="MG337" s="25">
        <f t="shared" si="1176"/>
        <v>0</v>
      </c>
      <c r="MH337" s="25">
        <f t="shared" si="1177"/>
        <v>0</v>
      </c>
      <c r="MI337" s="25">
        <f t="shared" si="1278"/>
        <v>0</v>
      </c>
      <c r="MJ337" s="25">
        <f t="shared" si="1178"/>
        <v>0</v>
      </c>
      <c r="MK337" s="25">
        <f t="shared" si="1179"/>
        <v>0</v>
      </c>
      <c r="ML337" s="25">
        <f t="shared" si="1279"/>
        <v>0</v>
      </c>
      <c r="MM337" s="25">
        <f t="shared" si="1180"/>
        <v>0</v>
      </c>
      <c r="MN337" s="25">
        <f t="shared" si="1181"/>
        <v>0</v>
      </c>
      <c r="MO337" s="25">
        <f t="shared" si="1280"/>
        <v>0</v>
      </c>
      <c r="MP337" s="25">
        <f t="shared" si="1182"/>
        <v>0</v>
      </c>
      <c r="MQ337" s="25">
        <f t="shared" si="1183"/>
        <v>0</v>
      </c>
      <c r="MR337" s="25">
        <f t="shared" si="1281"/>
        <v>0</v>
      </c>
      <c r="MS337" s="29">
        <v>1.4</v>
      </c>
      <c r="MT337" s="29">
        <v>0</v>
      </c>
      <c r="MU337" s="29">
        <v>1</v>
      </c>
      <c r="MV337" s="29">
        <v>1</v>
      </c>
      <c r="MW337" s="25">
        <f t="shared" si="1184"/>
        <v>1.4</v>
      </c>
      <c r="MX337" s="25">
        <f t="shared" si="1185"/>
        <v>1.51</v>
      </c>
      <c r="MY337" s="25">
        <f t="shared" si="1186"/>
        <v>0</v>
      </c>
      <c r="MZ337" s="25">
        <f t="shared" si="1187"/>
        <v>0</v>
      </c>
      <c r="NA337" s="25">
        <f t="shared" si="1188"/>
        <v>1.4</v>
      </c>
      <c r="NB337" s="25">
        <f t="shared" si="1189"/>
        <v>2.69</v>
      </c>
      <c r="NC337" s="25">
        <f t="shared" si="1190"/>
        <v>0</v>
      </c>
      <c r="ND337" s="25">
        <f t="shared" si="1191"/>
        <v>0</v>
      </c>
      <c r="NE337" s="25">
        <f t="shared" si="1282"/>
        <v>1.4</v>
      </c>
      <c r="NF337" s="25">
        <f t="shared" si="1282"/>
        <v>2.1</v>
      </c>
      <c r="NG337" s="25">
        <f t="shared" si="1282"/>
        <v>0</v>
      </c>
      <c r="NH337" s="25">
        <f t="shared" si="1282"/>
        <v>0</v>
      </c>
      <c r="NI337" s="25">
        <f t="shared" si="1192"/>
        <v>102.06</v>
      </c>
      <c r="NJ337" s="25">
        <f t="shared" si="1193"/>
        <v>0</v>
      </c>
      <c r="NK337" s="25">
        <f t="shared" si="1194"/>
        <v>102.06</v>
      </c>
      <c r="NL337" s="25">
        <f t="shared" si="1195"/>
        <v>63.19</v>
      </c>
      <c r="NM337" s="25">
        <f t="shared" si="1196"/>
        <v>0</v>
      </c>
      <c r="NN337" s="25">
        <f t="shared" si="1283"/>
        <v>63.19</v>
      </c>
      <c r="NO337" s="25">
        <f t="shared" si="1197"/>
        <v>0</v>
      </c>
      <c r="NP337" s="25">
        <f t="shared" si="1198"/>
        <v>0</v>
      </c>
      <c r="NQ337" s="25">
        <f t="shared" si="1284"/>
        <v>0</v>
      </c>
      <c r="NR337" s="25">
        <f t="shared" si="1199"/>
        <v>0</v>
      </c>
      <c r="NS337" s="25">
        <f t="shared" si="1200"/>
        <v>0</v>
      </c>
      <c r="NT337" s="25">
        <f t="shared" si="1285"/>
        <v>0</v>
      </c>
      <c r="NU337" s="25">
        <f t="shared" si="1201"/>
        <v>0</v>
      </c>
      <c r="NV337" s="25">
        <f t="shared" si="1202"/>
        <v>0</v>
      </c>
      <c r="NW337" s="25">
        <f t="shared" si="1286"/>
        <v>0</v>
      </c>
      <c r="NX337" s="25">
        <f t="shared" si="1287"/>
        <v>63.19</v>
      </c>
      <c r="NY337" s="25">
        <f t="shared" si="1287"/>
        <v>0</v>
      </c>
      <c r="NZ337" s="25">
        <f t="shared" si="1288"/>
        <v>63.19</v>
      </c>
      <c r="OA337" s="25">
        <f t="shared" si="1289"/>
        <v>38.869999999999997</v>
      </c>
      <c r="OB337" s="25">
        <f t="shared" si="1289"/>
        <v>0</v>
      </c>
      <c r="OC337" s="25">
        <f t="shared" si="1290"/>
        <v>38.869999999999997</v>
      </c>
      <c r="OD337" s="25">
        <f t="shared" si="1291"/>
        <v>63.19</v>
      </c>
      <c r="OE337" s="25">
        <f t="shared" si="1291"/>
        <v>0</v>
      </c>
      <c r="OF337" s="25">
        <f t="shared" si="1291"/>
        <v>63.19</v>
      </c>
      <c r="OG337" s="25">
        <f t="shared" si="1203"/>
        <v>0</v>
      </c>
      <c r="OH337" s="25">
        <f t="shared" si="1204"/>
        <v>0</v>
      </c>
      <c r="OI337" s="25">
        <f t="shared" si="1205"/>
        <v>0</v>
      </c>
      <c r="OJ337" s="25">
        <f t="shared" si="1206"/>
        <v>0</v>
      </c>
      <c r="OK337" s="25">
        <f t="shared" si="1207"/>
        <v>0</v>
      </c>
      <c r="OL337" s="25">
        <f t="shared" si="1208"/>
        <v>0</v>
      </c>
      <c r="OM337" s="25">
        <f t="shared" si="1292"/>
        <v>0</v>
      </c>
      <c r="ON337" s="25">
        <f t="shared" si="1292"/>
        <v>0</v>
      </c>
      <c r="OO337" s="25">
        <f t="shared" si="1292"/>
        <v>0</v>
      </c>
      <c r="OP337" s="25">
        <f t="shared" si="1209"/>
        <v>0</v>
      </c>
      <c r="OQ337" s="25">
        <f t="shared" si="1210"/>
        <v>0</v>
      </c>
      <c r="OR337" s="25">
        <f t="shared" si="1293"/>
        <v>0</v>
      </c>
      <c r="OS337" s="19">
        <v>535796.27</v>
      </c>
      <c r="OT337" s="19">
        <v>2371515.91</v>
      </c>
    </row>
    <row r="338" spans="1:410" ht="33" customHeight="1" x14ac:dyDescent="0.25">
      <c r="A338" s="18"/>
      <c r="B338" s="18" t="s">
        <v>959</v>
      </c>
      <c r="C338" s="18">
        <v>380.48</v>
      </c>
      <c r="D338" s="16" t="e">
        <f>_xlfn.IFNA(INDEX(#REF!,MATCH(E338,#REF!,0)),0)</f>
        <v>#REF!</v>
      </c>
      <c r="E338" s="18" t="s">
        <v>1161</v>
      </c>
      <c r="F338" s="16" t="s">
        <v>765</v>
      </c>
      <c r="G338" s="16" t="s">
        <v>810</v>
      </c>
      <c r="H338" s="16" t="s">
        <v>767</v>
      </c>
      <c r="I338" s="16" t="s">
        <v>768</v>
      </c>
      <c r="J338" s="16" t="s">
        <v>769</v>
      </c>
      <c r="K338" s="16" t="s">
        <v>770</v>
      </c>
      <c r="L338" s="16" t="s">
        <v>771</v>
      </c>
      <c r="M338" s="18">
        <v>1.8399999999999999</v>
      </c>
      <c r="N338" s="18">
        <v>1.8399999999999999</v>
      </c>
      <c r="O338" s="18">
        <v>2.2399999999999998</v>
      </c>
      <c r="P338" s="18">
        <v>2.2399999999999998</v>
      </c>
      <c r="Q338" s="18">
        <v>0.1</v>
      </c>
      <c r="R338" s="18">
        <v>2.04</v>
      </c>
      <c r="S338" s="18">
        <v>2.04</v>
      </c>
      <c r="T338" s="18">
        <v>0.2</v>
      </c>
      <c r="U338" s="18">
        <v>0</v>
      </c>
      <c r="V338" s="18">
        <v>0</v>
      </c>
      <c r="W338" s="18">
        <v>0</v>
      </c>
      <c r="X338" s="18">
        <v>1.8399999999999999</v>
      </c>
      <c r="Y338" s="18">
        <v>1.7999999999999998</v>
      </c>
      <c r="Z338" s="20">
        <f t="shared" si="1211"/>
        <v>1.8</v>
      </c>
      <c r="AA338" s="18">
        <v>0.22</v>
      </c>
      <c r="AB338" s="18">
        <v>0</v>
      </c>
      <c r="AC338" s="18">
        <v>0</v>
      </c>
      <c r="AD338" s="18">
        <v>0</v>
      </c>
      <c r="AE338" s="18">
        <v>0</v>
      </c>
      <c r="AF338" s="18">
        <v>0</v>
      </c>
      <c r="AG338" s="18">
        <v>1.4</v>
      </c>
      <c r="AH338" s="18">
        <v>1.4</v>
      </c>
      <c r="AI338" s="20">
        <f t="shared" si="1212"/>
        <v>1.95</v>
      </c>
      <c r="AJ338" s="18">
        <v>0</v>
      </c>
      <c r="AK338" s="18">
        <v>0</v>
      </c>
      <c r="AL338" s="20">
        <f t="shared" si="1213"/>
        <v>0</v>
      </c>
      <c r="AM338" s="18">
        <v>1.8399999999999999</v>
      </c>
      <c r="AN338" s="18">
        <v>1.4</v>
      </c>
      <c r="AO338" s="18">
        <v>0.15</v>
      </c>
      <c r="AP338" s="18">
        <v>0.22</v>
      </c>
      <c r="AQ338" s="18">
        <v>0</v>
      </c>
      <c r="AR338" s="18">
        <v>0</v>
      </c>
      <c r="AS338" s="18">
        <v>0</v>
      </c>
      <c r="AT338" s="18">
        <v>0</v>
      </c>
      <c r="AU338" s="18">
        <v>0</v>
      </c>
      <c r="AV338" s="18">
        <v>1</v>
      </c>
      <c r="AW338" s="18">
        <v>0</v>
      </c>
      <c r="AX338" s="18">
        <v>0</v>
      </c>
      <c r="AY338" s="18">
        <v>0</v>
      </c>
      <c r="AZ338" s="18">
        <v>0</v>
      </c>
      <c r="BA338" s="18">
        <v>0</v>
      </c>
      <c r="BB338" s="18">
        <v>0</v>
      </c>
      <c r="BC338" s="18">
        <v>0</v>
      </c>
      <c r="BD338" s="18">
        <v>0</v>
      </c>
      <c r="BE338" s="18">
        <v>2</v>
      </c>
      <c r="BF338" s="18">
        <v>0</v>
      </c>
      <c r="BG338" s="18">
        <v>0</v>
      </c>
      <c r="BH338" s="18">
        <v>0</v>
      </c>
      <c r="BI338" s="18">
        <v>0</v>
      </c>
      <c r="BJ338" s="18">
        <v>0</v>
      </c>
      <c r="BK338" s="18">
        <v>0</v>
      </c>
      <c r="BL338" s="18">
        <v>0</v>
      </c>
      <c r="BM338" s="18">
        <v>0</v>
      </c>
      <c r="BN338" s="18">
        <v>0</v>
      </c>
      <c r="BO338" s="18">
        <v>0</v>
      </c>
      <c r="BP338" s="18">
        <v>0</v>
      </c>
      <c r="BQ338" s="18">
        <v>0</v>
      </c>
      <c r="BR338" s="18">
        <v>0</v>
      </c>
      <c r="BS338" s="18">
        <v>0</v>
      </c>
      <c r="BT338" s="18">
        <v>0</v>
      </c>
      <c r="BU338" s="18">
        <v>0</v>
      </c>
      <c r="BV338" s="18">
        <v>0</v>
      </c>
      <c r="BW338" s="18">
        <v>0</v>
      </c>
      <c r="BX338" s="18">
        <v>0</v>
      </c>
      <c r="BY338" s="18">
        <v>0</v>
      </c>
      <c r="BZ338" s="18">
        <v>0</v>
      </c>
      <c r="CA338" s="16" t="e">
        <f>_xlfn.IFNA(IF(RIGHT(D338,2)="=G",0,INDEX(#REF!,MATCH(E338,#REF!,0))),0)</f>
        <v>#REF!</v>
      </c>
      <c r="CB338" s="16" t="s">
        <v>776</v>
      </c>
      <c r="CC338" s="18">
        <v>0</v>
      </c>
      <c r="CD338" s="18">
        <v>0</v>
      </c>
      <c r="CE338" s="18">
        <v>1.6</v>
      </c>
      <c r="CF338" s="18">
        <v>0.8</v>
      </c>
      <c r="CG338" s="18">
        <v>0.12</v>
      </c>
      <c r="CH338" s="18">
        <v>2</v>
      </c>
      <c r="CI338" s="16" t="s">
        <v>98</v>
      </c>
      <c r="CJ338" s="18">
        <v>0</v>
      </c>
      <c r="CK338" s="20">
        <f t="shared" si="1080"/>
        <v>2.2200000000000002</v>
      </c>
      <c r="CL338" s="20">
        <f t="shared" si="1214"/>
        <v>2.2200000000000002</v>
      </c>
      <c r="CM338" s="18">
        <v>47.8</v>
      </c>
      <c r="CN338" s="18">
        <v>43.88</v>
      </c>
      <c r="CO338" s="18">
        <v>43.041000000000004</v>
      </c>
      <c r="CP338" s="22">
        <f t="shared" si="1081"/>
        <v>43.88</v>
      </c>
      <c r="CQ338" s="22">
        <f t="shared" si="1082"/>
        <v>41.66</v>
      </c>
      <c r="CR338" s="22">
        <f t="shared" si="1215"/>
        <v>2.2200000000000002</v>
      </c>
      <c r="CS338" s="22">
        <f t="shared" si="1083"/>
        <v>41.76</v>
      </c>
      <c r="CT338" s="22">
        <f t="shared" si="1084"/>
        <v>41.96</v>
      </c>
      <c r="CU338" s="18">
        <v>41.96</v>
      </c>
      <c r="CV338" s="22">
        <f t="shared" si="1216"/>
        <v>1.8</v>
      </c>
      <c r="CW338" s="22">
        <f t="shared" si="1085"/>
        <v>0</v>
      </c>
      <c r="CX338" s="22">
        <f t="shared" si="1086"/>
        <v>0</v>
      </c>
      <c r="CY338" s="22">
        <f t="shared" si="1087"/>
        <v>43.73</v>
      </c>
      <c r="CZ338" s="22">
        <f t="shared" si="1088"/>
        <v>43.88</v>
      </c>
      <c r="DA338" s="18">
        <v>43.88</v>
      </c>
      <c r="DB338" s="20">
        <f t="shared" si="1217"/>
        <v>2.2200000000000002</v>
      </c>
      <c r="DC338" s="20">
        <f t="shared" si="1218"/>
        <v>0</v>
      </c>
      <c r="DD338" s="20">
        <f t="shared" si="1219"/>
        <v>2.2200000000000002</v>
      </c>
      <c r="DE338" s="20">
        <f t="shared" si="1089"/>
        <v>0.1</v>
      </c>
      <c r="DF338" s="20">
        <f t="shared" si="1090"/>
        <v>0.2</v>
      </c>
      <c r="DG338" s="20">
        <f t="shared" si="1091"/>
        <v>1.92</v>
      </c>
      <c r="DH338" s="20">
        <f t="shared" si="1092"/>
        <v>0</v>
      </c>
      <c r="DI338" s="20">
        <f t="shared" si="1093"/>
        <v>0</v>
      </c>
      <c r="DJ338" s="20">
        <f t="shared" si="1094"/>
        <v>0</v>
      </c>
      <c r="DK338" s="20">
        <f t="shared" si="1220"/>
        <v>2.2199999999999998</v>
      </c>
      <c r="DL338" s="20">
        <f t="shared" si="1221"/>
        <v>0</v>
      </c>
      <c r="DM338" s="20">
        <f t="shared" si="1222"/>
        <v>0</v>
      </c>
      <c r="DN338" s="20">
        <f t="shared" si="1223"/>
        <v>0</v>
      </c>
      <c r="DO338" s="18">
        <v>2.44</v>
      </c>
      <c r="DP338" s="18">
        <v>0</v>
      </c>
      <c r="DQ338" s="18">
        <v>1</v>
      </c>
      <c r="DR338" s="18">
        <v>1</v>
      </c>
      <c r="DS338" s="25">
        <f t="shared" si="1224"/>
        <v>2.44</v>
      </c>
      <c r="DT338" s="25">
        <f t="shared" si="1225"/>
        <v>0</v>
      </c>
      <c r="DU338" s="25">
        <f t="shared" si="1226"/>
        <v>5.42</v>
      </c>
      <c r="DV338" s="25">
        <f t="shared" si="1227"/>
        <v>0</v>
      </c>
      <c r="DW338" s="25">
        <f t="shared" si="1228"/>
        <v>5.42</v>
      </c>
      <c r="DX338" s="25">
        <f t="shared" si="1229"/>
        <v>12.14</v>
      </c>
      <c r="DY338" s="25">
        <f t="shared" si="1230"/>
        <v>0</v>
      </c>
      <c r="DZ338" s="25">
        <f t="shared" si="1231"/>
        <v>12.14</v>
      </c>
      <c r="EA338" s="25">
        <f t="shared" si="1232"/>
        <v>7.83</v>
      </c>
      <c r="EB338" s="25">
        <f t="shared" si="1233"/>
        <v>0</v>
      </c>
      <c r="EC338" s="25">
        <f t="shared" si="1234"/>
        <v>7.83</v>
      </c>
      <c r="ED338" s="25">
        <f t="shared" si="1235"/>
        <v>4.3099999999999996</v>
      </c>
      <c r="EE338" s="25">
        <f t="shared" si="1235"/>
        <v>0</v>
      </c>
      <c r="EF338" s="25">
        <f t="shared" si="1236"/>
        <v>4.3099999999999996</v>
      </c>
      <c r="EG338" s="25">
        <f t="shared" si="1237"/>
        <v>7.83</v>
      </c>
      <c r="EH338" s="25">
        <f t="shared" si="1237"/>
        <v>0</v>
      </c>
      <c r="EI338" s="25">
        <f t="shared" si="1238"/>
        <v>7.83</v>
      </c>
      <c r="EJ338" s="18">
        <v>380.48</v>
      </c>
      <c r="EK338" s="18">
        <v>330.48</v>
      </c>
      <c r="EL338" s="18" t="s">
        <v>1161</v>
      </c>
      <c r="EM338" s="18" t="s">
        <v>1162</v>
      </c>
      <c r="EN338" s="16" t="s">
        <v>774</v>
      </c>
      <c r="EO338" s="16" t="s">
        <v>132</v>
      </c>
      <c r="EP338" s="16" t="e">
        <f>IF(OR(EN338="Cống tròn",EN338="Cống hộp",EN338="Ống nhựa"),INDEX(#REF!,MATCH(E338,#REF!,0)),IF(OR(EN338="Rãnh xây",EN338="Rãnh bê tông"),INDEX(#REF!,MATCH(E338,#REF!,0)),0))</f>
        <v>#REF!</v>
      </c>
      <c r="EQ338" s="18">
        <v>48.599999999999994</v>
      </c>
      <c r="ER338" s="18">
        <v>1</v>
      </c>
      <c r="ES338" s="25">
        <f t="shared" si="1239"/>
        <v>48</v>
      </c>
      <c r="ET338" s="1" t="e">
        <f>_xlfn.IFNA(IF(EN338="Cống tròn",INDEX(#REF!,MATCH(E338,#REF!,0)),IF(EN338="Cống hộp",INDEX(#REF!,MATCH(E338,#REF!,0)),EU338&amp;" ,"&amp;EV338)),0)</f>
        <v>#REF!</v>
      </c>
      <c r="EU338" s="16" t="s">
        <v>769</v>
      </c>
      <c r="EV338" s="16" t="s">
        <v>775</v>
      </c>
      <c r="EW338" s="16" t="e">
        <f>_xlfn.IFNA(INDEX(#REF!,MATCH(E338,#REF!,0)),0)</f>
        <v>#REF!</v>
      </c>
      <c r="EX338" s="16"/>
      <c r="EY338" s="18">
        <v>0</v>
      </c>
      <c r="EZ338" s="18">
        <v>0</v>
      </c>
      <c r="FA338" s="18">
        <v>0</v>
      </c>
      <c r="FB338" s="18">
        <v>0</v>
      </c>
      <c r="FC338" s="18">
        <v>0</v>
      </c>
      <c r="FD338" s="25">
        <f t="shared" si="1095"/>
        <v>0</v>
      </c>
      <c r="FE338" s="25">
        <f t="shared" si="1240"/>
        <v>0</v>
      </c>
      <c r="FF338" s="18">
        <v>0.1</v>
      </c>
      <c r="FG338" s="18">
        <v>2</v>
      </c>
      <c r="FH338" s="18">
        <v>1</v>
      </c>
      <c r="FI338" s="25">
        <f t="shared" si="1241"/>
        <v>1.2</v>
      </c>
      <c r="FJ338" s="18">
        <v>0</v>
      </c>
      <c r="FK338" s="18">
        <v>0</v>
      </c>
      <c r="FL338" s="18">
        <v>0.2</v>
      </c>
      <c r="FM338" s="18">
        <v>1.4</v>
      </c>
      <c r="FN338" s="18">
        <v>0</v>
      </c>
      <c r="FO338" s="25">
        <f t="shared" si="1242"/>
        <v>1.4</v>
      </c>
      <c r="FP338" s="18">
        <v>1.4999999999999999E-2</v>
      </c>
      <c r="FQ338" s="18">
        <v>1</v>
      </c>
      <c r="FR338" s="25">
        <f t="shared" si="1096"/>
        <v>47</v>
      </c>
      <c r="FS338" s="25">
        <f t="shared" si="1097"/>
        <v>0.69</v>
      </c>
      <c r="FT338" s="25">
        <f t="shared" si="1098"/>
        <v>47.69</v>
      </c>
      <c r="FU338" s="25">
        <f t="shared" si="1099"/>
        <v>-0.90999999999999659</v>
      </c>
      <c r="FV338" s="25" t="str">
        <f t="shared" si="1243"/>
        <v>Thêm 01</v>
      </c>
      <c r="FW338" s="25">
        <f t="shared" si="1244"/>
        <v>0.11</v>
      </c>
      <c r="FX338" s="16"/>
      <c r="FY338" s="16"/>
      <c r="FZ338" s="16"/>
      <c r="GA338" s="16"/>
      <c r="GB338" s="19">
        <v>0</v>
      </c>
      <c r="GC338" s="19">
        <v>0</v>
      </c>
      <c r="GD338" s="19">
        <v>0</v>
      </c>
      <c r="GE338" s="19">
        <v>0</v>
      </c>
      <c r="GF338" s="19">
        <v>0</v>
      </c>
      <c r="GG338" s="19">
        <v>0</v>
      </c>
      <c r="GH338" s="19">
        <v>0</v>
      </c>
      <c r="GI338" s="19">
        <v>0</v>
      </c>
      <c r="GJ338" s="19">
        <v>0</v>
      </c>
      <c r="GK338" s="19">
        <v>0</v>
      </c>
      <c r="GL338" s="25">
        <f t="shared" si="1100"/>
        <v>0</v>
      </c>
      <c r="GM338" s="25">
        <f t="shared" si="1245"/>
        <v>0</v>
      </c>
      <c r="GN338" s="19">
        <v>0</v>
      </c>
      <c r="GO338" s="19">
        <v>0</v>
      </c>
      <c r="GP338" s="19">
        <v>0</v>
      </c>
      <c r="GQ338" s="19">
        <v>0</v>
      </c>
      <c r="GR338" s="1" t="e">
        <f>_xlfn.IFNA(INDEX(#REF!,MATCH(E338,#REF!,0)),0)</f>
        <v>#REF!</v>
      </c>
      <c r="GS338" s="16"/>
      <c r="GT338" s="18">
        <v>0</v>
      </c>
      <c r="GU338" s="18">
        <v>0</v>
      </c>
      <c r="GV338" s="18">
        <v>0</v>
      </c>
      <c r="GW338" s="18">
        <v>0</v>
      </c>
      <c r="GX338" s="25">
        <f t="shared" si="1101"/>
        <v>0</v>
      </c>
      <c r="GY338" s="25">
        <f t="shared" si="1102"/>
        <v>0</v>
      </c>
      <c r="GZ338" s="25">
        <f t="shared" si="1246"/>
        <v>0</v>
      </c>
      <c r="HA338" s="1" t="e" cm="1">
        <f t="array" ref="HA338">INDEX(#REF!,MATCH(EJ338&amp;EK338&amp;HD338&amp;HE338&amp;HF338,#REF!&amp;#REF!&amp;#REF!&amp;#REF!&amp;#REF!,0))</f>
        <v>#REF!</v>
      </c>
      <c r="HB338" s="16"/>
      <c r="HC338" s="25">
        <f t="shared" si="1247"/>
        <v>0</v>
      </c>
      <c r="HD338" s="18">
        <v>0</v>
      </c>
      <c r="HE338" s="18">
        <v>0</v>
      </c>
      <c r="HF338" s="18">
        <v>0</v>
      </c>
      <c r="HG338" s="1" t="e" cm="1">
        <f t="array" ref="HG338">INDEX(#REF!,MATCH(EJ338&amp;EK338&amp;HJ338&amp;HK338&amp;HL338,#REF!&amp;#REF!&amp;#REF!&amp;#REF!&amp;#REF!,0))</f>
        <v>#REF!</v>
      </c>
      <c r="HH338" s="16"/>
      <c r="HI338" s="25">
        <f t="shared" si="1248"/>
        <v>0</v>
      </c>
      <c r="HJ338" s="25">
        <f t="shared" si="1249"/>
        <v>0</v>
      </c>
      <c r="HK338" s="19">
        <v>0</v>
      </c>
      <c r="HL338" s="19">
        <v>0</v>
      </c>
      <c r="HM338" s="18">
        <v>0.01</v>
      </c>
      <c r="HN338" s="18">
        <v>1</v>
      </c>
      <c r="HO338" s="25">
        <f t="shared" si="1250"/>
        <v>0</v>
      </c>
      <c r="HP338" s="25">
        <f t="shared" si="1251"/>
        <v>0</v>
      </c>
      <c r="HQ338" s="25">
        <f t="shared" si="1252"/>
        <v>0</v>
      </c>
      <c r="HR338" s="25">
        <f t="shared" si="1253"/>
        <v>0</v>
      </c>
      <c r="HS338" s="25">
        <f t="shared" si="1254"/>
        <v>0</v>
      </c>
      <c r="HT338" s="19">
        <v>0</v>
      </c>
      <c r="HU338" s="19">
        <v>0</v>
      </c>
      <c r="HV338" s="19">
        <v>0</v>
      </c>
      <c r="HW338" s="25">
        <f t="shared" si="1255"/>
        <v>0</v>
      </c>
      <c r="HX338" s="19">
        <v>0</v>
      </c>
      <c r="HY338" s="19">
        <v>0</v>
      </c>
      <c r="HZ338" s="18">
        <v>43.88</v>
      </c>
      <c r="IA338" s="20">
        <f>ROUND(IF(EN338="Cống tròn",IF(EN338="Cống tròn",IF(EU338="Không có móng",IQ338-FF338,IF(EU338="Đế",IP338-FN338,IF(OR(EU338="Móng bê tông",EU338="Móng bê tông kết hợp đế"),II338-FJ338,0))),0),IF(EN338="Cống hộp",IF(AND(EN338="Cống hộp",EU338="Không có móng"),IQ338-GF338,IF(AND(EN338="Cống hộp",EU338="Móng bê tông"),IJ338-GB338,0)),IF(OR(EN338="Rãnh xây",EN338="Rãnh bê tông"),IF(OR(EN338="Rãnh xây",EN338="Rãnh bê tông"),IK338-GB338,0),IF(EN338="Ống nhựa",IF(AND(EN338="Ống nhựa",EU338="Không đắp cát"),IQ338-HT338,IF(AND(EN338="Ống nhựa",EU338="Đắp cát"),IH338-HX338,0)),IF(EN338="Rãnh thang",IF(EN338="Rãnh thang",IF(EU338="Móng bê tông",#REF!-#REF!,IQ338),0),0))))),2)</f>
        <v>41.96</v>
      </c>
      <c r="IB338" s="20">
        <f t="shared" si="1256"/>
        <v>1.9200000000000017</v>
      </c>
      <c r="IC338" s="20">
        <f t="shared" si="1103"/>
        <v>41.959999999999994</v>
      </c>
      <c r="ID338" s="20">
        <f t="shared" si="1104"/>
        <v>0</v>
      </c>
      <c r="IE338" s="20">
        <f t="shared" si="1105"/>
        <v>0</v>
      </c>
      <c r="IF338" s="20">
        <f t="shared" si="1106"/>
        <v>0</v>
      </c>
      <c r="IG338" s="20">
        <f>IF(EN338="Rãnh thang",IF(AND(EN338="Rãnh thang",EU338="Móng bê tông"),IQ338-#REF!,0),IF(EN338="Ống nhựa",IF(AND(EN338="Ống nhựa",EU338="Đắp cát"),IQ338-HT338,0),IF(EN338="Cống tròn",IF(EN338="Cống tròn",IF(OR(EU338="Móng bê tông",EU338="Móng bê tông kết hợp đế"),IM338-FL338,0),0),IF(EN338="Cống hộp",IF(AND(EN338="Cống hộp",EU338="Móng bê tông"),IN338-GD338,0),IF(OR(EN338="Rãnh xây",EN338="Rãnh bê tông"),IF(AND(EN338="Rãnh xây",EU338="Móng bê tông"),IO338-GD338,IF(AND(EN338="Rãnh bê tông",EU338="Móng bê tông"),IO338-GD338,0)),0)))))</f>
        <v>41.959999999999994</v>
      </c>
      <c r="IH338" s="20">
        <f t="shared" si="1107"/>
        <v>0</v>
      </c>
      <c r="II338" s="20">
        <f t="shared" si="1108"/>
        <v>41.959999999999994</v>
      </c>
      <c r="IJ338" s="20">
        <f t="shared" si="1109"/>
        <v>0</v>
      </c>
      <c r="IK338" s="20">
        <f t="shared" si="1110"/>
        <v>0</v>
      </c>
      <c r="IL338" s="20">
        <f t="shared" si="1111"/>
        <v>42.16</v>
      </c>
      <c r="IM338" s="20">
        <f t="shared" si="1112"/>
        <v>42.16</v>
      </c>
      <c r="IN338" s="20">
        <f t="shared" si="1113"/>
        <v>0</v>
      </c>
      <c r="IO338" s="20">
        <f t="shared" si="1114"/>
        <v>0</v>
      </c>
      <c r="IP338" s="20">
        <f t="shared" si="1115"/>
        <v>0</v>
      </c>
      <c r="IQ338" s="18">
        <v>42.26</v>
      </c>
      <c r="IR338" s="25">
        <f t="shared" si="1257"/>
        <v>0</v>
      </c>
      <c r="IS338" s="25">
        <f t="shared" si="1116"/>
        <v>0</v>
      </c>
      <c r="IT338" s="25">
        <f t="shared" si="1117"/>
        <v>0</v>
      </c>
      <c r="IU338" s="25">
        <f>ROUND(IF(EN338="Cống tròn",IF(EN338="Cống tròn",IV338+FF338,0),IF(EN338="Cống hộp",IF(EN338="Cống hộp",IV338+GP338,0),IF(OR(EN338="Rãnh xây",EN338="Rãnh bê tông"),IF(OR(EN338="Rãnh xây",EN338="Rãnh bê tông"),IV338+GP338,0),IF(EN338="ống nhựa",IF(EN338="Ống nhựa",IV338+HT338,0),IF(EN338="Rãnh thang",IF(EN338="Rãnh thang",IQ338+#REF!,0),0))))),2)</f>
        <v>42.93</v>
      </c>
      <c r="IV338" s="18">
        <v>42.83</v>
      </c>
      <c r="IW338" s="25">
        <f t="shared" si="1118"/>
        <v>42.93</v>
      </c>
      <c r="IX338" s="25">
        <f t="shared" si="1119"/>
        <v>0</v>
      </c>
      <c r="IY338" s="25">
        <f t="shared" si="1120"/>
        <v>0</v>
      </c>
      <c r="IZ338" s="25">
        <f t="shared" si="1121"/>
        <v>0</v>
      </c>
      <c r="JA338" s="25">
        <f t="shared" si="1122"/>
        <v>0</v>
      </c>
      <c r="JB338" s="18">
        <v>43.44</v>
      </c>
      <c r="JC338" s="20">
        <f>ROUND(IF(EN338="Cống tròn",IF(EN338="Cống tròn",IF(EU338="Không có móng",JS338-FF338,IF(EU338="Đế",JR338-FN338,IF(OR(EU338="Móng bê tông",EU338="Móng bê tông kết hợp đế"),JK338-FJ338,0))),0),IF(EN338="Cống hộp",IF(AND(EN338="Cống hộp",EU338="Không có móng"),JS338-GF338,IF(AND(EN338="Cống hộp",EU338="Móng bê tông"),JL338-GB338,0)),IF(OR(EN338="Rãnh xây",EN338="Rãnh bê tông"),IF(OR(EN338="Rãnh xây",EN338="Rãnh bê tông"),JM338-GB338,0),IF(EN338="Ống nhựa",IF(AND(EN338="Ống nhựa",EU338="Không đắp cát"),JS338-HT338,IF(AND(EN338="Ống nhựa",EU338="Đắp cát"),JJ338-HX338,0)),IF(EN338="Rãnh thang",IF(EN338="Rãnh thang",IF(EU338="Móng bê tông",#REF!-#REF!,JS338),0),0))))),2)</f>
        <v>41.53</v>
      </c>
      <c r="JD338" s="20">
        <f t="shared" si="1258"/>
        <v>1.9099999999999966</v>
      </c>
      <c r="JE338" s="20">
        <f t="shared" si="1123"/>
        <v>41.529999999999994</v>
      </c>
      <c r="JF338" s="20">
        <f t="shared" si="1124"/>
        <v>0</v>
      </c>
      <c r="JG338" s="20">
        <f t="shared" si="1125"/>
        <v>0</v>
      </c>
      <c r="JH338" s="20">
        <f t="shared" si="1126"/>
        <v>0</v>
      </c>
      <c r="JI338" s="20">
        <f>IF(EN338="Rãnh thang",IF(AND(EN338="Rãnh thang",EU338="Móng bê tông"),JS338-#REF!,0),IF(EN338="Ống nhựa",IF(AND(EN338="Ống nhựa",EU338="Đắp cát"),JS338-HT338,0),IF(EN338="Cống tròn",IF(EN338="Cống tròn",IF(OR(EU338="Móng bê tông",EU338="Móng bê tông kết hợp đế"),JO338-FL338,0),0),IF(EN338="Cống hộp",IF(AND(EN338="Cống hộp",EU338="Móng bê tông"),JP338-GD338,0),IF(OR(EN338="Rãnh xây",EN338="Rãnh bê tông"),IF(AND(EN338="Rãnh xây",EU338="Móng bê tông"),JQ338-GD338,IF(AND(EN338="Rãnh bê tông",EU338="Móng bê tông"),JQ338-GD338,0)),0)))))</f>
        <v>41.529999999999994</v>
      </c>
      <c r="JJ338" s="20">
        <f t="shared" si="1127"/>
        <v>0</v>
      </c>
      <c r="JK338" s="20">
        <f t="shared" si="1128"/>
        <v>41.529999999999994</v>
      </c>
      <c r="JL338" s="20">
        <f t="shared" si="1129"/>
        <v>0</v>
      </c>
      <c r="JM338" s="20">
        <f t="shared" si="1130"/>
        <v>0</v>
      </c>
      <c r="JN338" s="20">
        <f t="shared" si="1131"/>
        <v>41.73</v>
      </c>
      <c r="JO338" s="20">
        <f t="shared" si="1132"/>
        <v>41.73</v>
      </c>
      <c r="JP338" s="20">
        <f t="shared" si="1133"/>
        <v>0</v>
      </c>
      <c r="JQ338" s="20">
        <f t="shared" si="1134"/>
        <v>0</v>
      </c>
      <c r="JR338" s="20">
        <f t="shared" si="1135"/>
        <v>0</v>
      </c>
      <c r="JS338" s="26">
        <v>41.83</v>
      </c>
      <c r="JT338" s="25">
        <f t="shared" si="1259"/>
        <v>0</v>
      </c>
      <c r="JU338" s="25">
        <f t="shared" si="1136"/>
        <v>0</v>
      </c>
      <c r="JV338" s="25">
        <f t="shared" si="1137"/>
        <v>0</v>
      </c>
      <c r="JW338" s="25">
        <f>ROUND(IF(EN338="Cống tròn",IF(EN338="Cống tròn",JX338+FF338,0),IF(EN338="Cống hộp",IF(EN338="Cống hộp",JX338+GP338,0),IF(OR(EN338="Rãnh xây",EN338="Rãnh bê tông"),IF(OR(EN338="Rãnh xây",EN338="Rãnh bê tông"),JX338+GP338,0),IF(EN338="ống nhựa",IF(EN338="Ống nhựa",JX338+HT338,0),IF(EN338="Rãnh thang",IF(EN338="Rãnh thang",JS338+#REF!,0),0))))),2)</f>
        <v>42.93</v>
      </c>
      <c r="JX338" s="27">
        <v>42.83</v>
      </c>
      <c r="JY338" s="25">
        <f t="shared" si="1138"/>
        <v>42.93</v>
      </c>
      <c r="JZ338" s="25">
        <f t="shared" si="1139"/>
        <v>0</v>
      </c>
      <c r="KA338" s="25">
        <f t="shared" si="1140"/>
        <v>0</v>
      </c>
      <c r="KB338" s="25">
        <f t="shared" si="1141"/>
        <v>0</v>
      </c>
      <c r="KC338" s="25">
        <f t="shared" si="1142"/>
        <v>0</v>
      </c>
      <c r="KD338" s="28" t="s">
        <v>98</v>
      </c>
      <c r="KE338" s="27">
        <v>0</v>
      </c>
      <c r="KF338" s="25">
        <f t="shared" si="1143"/>
        <v>1.9200000000000017</v>
      </c>
      <c r="KG338" s="25">
        <f t="shared" si="1260"/>
        <v>1.9200000000000017</v>
      </c>
      <c r="KH338" s="27">
        <v>0</v>
      </c>
      <c r="KI338" s="25">
        <f t="shared" si="1144"/>
        <v>1.9099999999999966</v>
      </c>
      <c r="KJ338" s="25">
        <f t="shared" si="1261"/>
        <v>1.9099999999999966</v>
      </c>
      <c r="KK338" s="25">
        <f t="shared" si="1145"/>
        <v>0</v>
      </c>
      <c r="KL338" s="25">
        <f t="shared" si="1146"/>
        <v>0</v>
      </c>
      <c r="KM338" s="25">
        <f t="shared" si="1262"/>
        <v>0</v>
      </c>
      <c r="KN338" s="25">
        <f t="shared" si="1147"/>
        <v>0</v>
      </c>
      <c r="KO338" s="25">
        <f t="shared" si="1148"/>
        <v>0</v>
      </c>
      <c r="KP338" s="25">
        <f t="shared" si="1263"/>
        <v>0</v>
      </c>
      <c r="KQ338" s="25">
        <f t="shared" si="1149"/>
        <v>0.2</v>
      </c>
      <c r="KR338" s="25">
        <f t="shared" si="1150"/>
        <v>0.2</v>
      </c>
      <c r="KS338" s="25">
        <f t="shared" si="1264"/>
        <v>0.2</v>
      </c>
      <c r="KT338" s="25">
        <f t="shared" si="1151"/>
        <v>0</v>
      </c>
      <c r="KU338" s="25">
        <f t="shared" si="1152"/>
        <v>0</v>
      </c>
      <c r="KV338" s="25">
        <f t="shared" si="1265"/>
        <v>0</v>
      </c>
      <c r="KW338" s="25">
        <f t="shared" si="1079"/>
        <v>0</v>
      </c>
      <c r="KX338" s="25">
        <f t="shared" si="1153"/>
        <v>0</v>
      </c>
      <c r="KY338" s="25">
        <f t="shared" si="1266"/>
        <v>0</v>
      </c>
      <c r="KZ338" s="25">
        <f t="shared" si="1154"/>
        <v>0</v>
      </c>
      <c r="LA338" s="25">
        <f t="shared" si="1155"/>
        <v>0</v>
      </c>
      <c r="LB338" s="25">
        <f t="shared" si="1267"/>
        <v>0</v>
      </c>
      <c r="LC338" s="25">
        <f t="shared" si="1156"/>
        <v>1.4</v>
      </c>
      <c r="LD338" s="25">
        <f t="shared" si="1157"/>
        <v>1.4</v>
      </c>
      <c r="LE338" s="25">
        <f t="shared" si="1268"/>
        <v>1.4</v>
      </c>
      <c r="LF338" s="25">
        <f t="shared" si="1158"/>
        <v>0</v>
      </c>
      <c r="LG338" s="25">
        <f t="shared" si="1159"/>
        <v>0</v>
      </c>
      <c r="LH338" s="25">
        <f t="shared" si="1269"/>
        <v>0</v>
      </c>
      <c r="LI338" s="25">
        <f t="shared" si="1160"/>
        <v>0</v>
      </c>
      <c r="LJ338" s="25">
        <f t="shared" si="1161"/>
        <v>0</v>
      </c>
      <c r="LK338" s="25">
        <f t="shared" si="1270"/>
        <v>0</v>
      </c>
      <c r="LL338" s="25">
        <f t="shared" si="1162"/>
        <v>0</v>
      </c>
      <c r="LM338" s="25">
        <f t="shared" si="1163"/>
        <v>0</v>
      </c>
      <c r="LN338" s="25">
        <f t="shared" si="1271"/>
        <v>0</v>
      </c>
      <c r="LO338" s="25">
        <f t="shared" si="1164"/>
        <v>0</v>
      </c>
      <c r="LP338" s="25">
        <f t="shared" si="1165"/>
        <v>0</v>
      </c>
      <c r="LQ338" s="25">
        <f t="shared" si="1272"/>
        <v>0</v>
      </c>
      <c r="LR338" s="25">
        <f t="shared" si="1166"/>
        <v>0</v>
      </c>
      <c r="LS338" s="25">
        <f t="shared" si="1167"/>
        <v>0</v>
      </c>
      <c r="LT338" s="25">
        <f t="shared" si="1273"/>
        <v>0</v>
      </c>
      <c r="LU338" s="25">
        <f t="shared" si="1168"/>
        <v>0</v>
      </c>
      <c r="LV338" s="25">
        <f t="shared" si="1169"/>
        <v>0</v>
      </c>
      <c r="LW338" s="25">
        <f t="shared" si="1274"/>
        <v>0</v>
      </c>
      <c r="LX338" s="25">
        <f t="shared" si="1170"/>
        <v>0</v>
      </c>
      <c r="LY338" s="25">
        <f t="shared" si="1171"/>
        <v>0</v>
      </c>
      <c r="LZ338" s="25">
        <f t="shared" si="1275"/>
        <v>0</v>
      </c>
      <c r="MA338" s="25">
        <f t="shared" si="1172"/>
        <v>0</v>
      </c>
      <c r="MB338" s="25">
        <f t="shared" si="1173"/>
        <v>0</v>
      </c>
      <c r="MC338" s="25">
        <f t="shared" si="1276"/>
        <v>0</v>
      </c>
      <c r="MD338" s="25">
        <f t="shared" si="1174"/>
        <v>0</v>
      </c>
      <c r="ME338" s="25">
        <f t="shared" si="1175"/>
        <v>0</v>
      </c>
      <c r="MF338" s="25">
        <f t="shared" si="1277"/>
        <v>0</v>
      </c>
      <c r="MG338" s="25">
        <f t="shared" si="1176"/>
        <v>0</v>
      </c>
      <c r="MH338" s="25">
        <f t="shared" si="1177"/>
        <v>0</v>
      </c>
      <c r="MI338" s="25">
        <f t="shared" si="1278"/>
        <v>0</v>
      </c>
      <c r="MJ338" s="25">
        <f t="shared" si="1178"/>
        <v>0</v>
      </c>
      <c r="MK338" s="25">
        <f t="shared" si="1179"/>
        <v>0</v>
      </c>
      <c r="ML338" s="25">
        <f t="shared" si="1279"/>
        <v>0</v>
      </c>
      <c r="MM338" s="25">
        <f t="shared" si="1180"/>
        <v>0</v>
      </c>
      <c r="MN338" s="25">
        <f t="shared" si="1181"/>
        <v>0</v>
      </c>
      <c r="MO338" s="25">
        <f t="shared" si="1280"/>
        <v>0</v>
      </c>
      <c r="MP338" s="25">
        <f t="shared" si="1182"/>
        <v>0</v>
      </c>
      <c r="MQ338" s="25">
        <f t="shared" si="1183"/>
        <v>0</v>
      </c>
      <c r="MR338" s="25">
        <f t="shared" si="1281"/>
        <v>0</v>
      </c>
      <c r="MS338" s="29">
        <v>1.4</v>
      </c>
      <c r="MT338" s="29">
        <v>0</v>
      </c>
      <c r="MU338" s="29">
        <v>1</v>
      </c>
      <c r="MV338" s="29">
        <v>1</v>
      </c>
      <c r="MW338" s="25">
        <f t="shared" si="1184"/>
        <v>1.4</v>
      </c>
      <c r="MX338" s="25">
        <f t="shared" si="1185"/>
        <v>2.69</v>
      </c>
      <c r="MY338" s="25">
        <f t="shared" si="1186"/>
        <v>0</v>
      </c>
      <c r="MZ338" s="25">
        <f t="shared" si="1187"/>
        <v>0</v>
      </c>
      <c r="NA338" s="25">
        <f t="shared" si="1188"/>
        <v>1.4</v>
      </c>
      <c r="NB338" s="25">
        <f t="shared" si="1189"/>
        <v>2.67</v>
      </c>
      <c r="NC338" s="25">
        <f t="shared" si="1190"/>
        <v>0</v>
      </c>
      <c r="ND338" s="25">
        <f t="shared" si="1191"/>
        <v>0</v>
      </c>
      <c r="NE338" s="25">
        <f t="shared" si="1282"/>
        <v>1.4</v>
      </c>
      <c r="NF338" s="25">
        <f t="shared" si="1282"/>
        <v>2.6799999999999997</v>
      </c>
      <c r="NG338" s="25">
        <f t="shared" si="1282"/>
        <v>0</v>
      </c>
      <c r="NH338" s="25">
        <f t="shared" si="1282"/>
        <v>0</v>
      </c>
      <c r="NI338" s="25">
        <f t="shared" si="1192"/>
        <v>130.25</v>
      </c>
      <c r="NJ338" s="25">
        <f t="shared" si="1193"/>
        <v>0</v>
      </c>
      <c r="NK338" s="25">
        <f t="shared" si="1194"/>
        <v>130.25</v>
      </c>
      <c r="NL338" s="25">
        <f t="shared" si="1195"/>
        <v>88.38</v>
      </c>
      <c r="NM338" s="25">
        <f t="shared" si="1196"/>
        <v>0</v>
      </c>
      <c r="NN338" s="25">
        <f t="shared" si="1283"/>
        <v>88.38</v>
      </c>
      <c r="NO338" s="25">
        <f t="shared" si="1197"/>
        <v>0</v>
      </c>
      <c r="NP338" s="25">
        <f t="shared" si="1198"/>
        <v>0</v>
      </c>
      <c r="NQ338" s="25">
        <f t="shared" si="1284"/>
        <v>0</v>
      </c>
      <c r="NR338" s="25">
        <f t="shared" si="1199"/>
        <v>0</v>
      </c>
      <c r="NS338" s="25">
        <f t="shared" si="1200"/>
        <v>0</v>
      </c>
      <c r="NT338" s="25">
        <f t="shared" si="1285"/>
        <v>0</v>
      </c>
      <c r="NU338" s="25">
        <f t="shared" si="1201"/>
        <v>0</v>
      </c>
      <c r="NV338" s="25">
        <f t="shared" si="1202"/>
        <v>0</v>
      </c>
      <c r="NW338" s="25">
        <f t="shared" si="1286"/>
        <v>0</v>
      </c>
      <c r="NX338" s="25">
        <f t="shared" si="1287"/>
        <v>88.38</v>
      </c>
      <c r="NY338" s="25">
        <f t="shared" si="1287"/>
        <v>0</v>
      </c>
      <c r="NZ338" s="25">
        <f t="shared" si="1288"/>
        <v>88.38</v>
      </c>
      <c r="OA338" s="25">
        <f t="shared" si="1289"/>
        <v>41.87</v>
      </c>
      <c r="OB338" s="25">
        <f t="shared" si="1289"/>
        <v>0</v>
      </c>
      <c r="OC338" s="25">
        <f t="shared" si="1290"/>
        <v>41.87</v>
      </c>
      <c r="OD338" s="25">
        <f t="shared" si="1291"/>
        <v>88.38</v>
      </c>
      <c r="OE338" s="25">
        <f t="shared" si="1291"/>
        <v>0</v>
      </c>
      <c r="OF338" s="25">
        <f t="shared" si="1291"/>
        <v>88.38</v>
      </c>
      <c r="OG338" s="25">
        <f t="shared" si="1203"/>
        <v>0</v>
      </c>
      <c r="OH338" s="25">
        <f t="shared" si="1204"/>
        <v>0</v>
      </c>
      <c r="OI338" s="25">
        <f t="shared" si="1205"/>
        <v>0</v>
      </c>
      <c r="OJ338" s="25">
        <f t="shared" si="1206"/>
        <v>0</v>
      </c>
      <c r="OK338" s="25">
        <f t="shared" si="1207"/>
        <v>0</v>
      </c>
      <c r="OL338" s="25">
        <f t="shared" si="1208"/>
        <v>0</v>
      </c>
      <c r="OM338" s="25">
        <f t="shared" si="1292"/>
        <v>0</v>
      </c>
      <c r="ON338" s="25">
        <f t="shared" si="1292"/>
        <v>0</v>
      </c>
      <c r="OO338" s="25">
        <f t="shared" si="1292"/>
        <v>0</v>
      </c>
      <c r="OP338" s="25">
        <f t="shared" si="1209"/>
        <v>0</v>
      </c>
      <c r="OQ338" s="25">
        <f t="shared" si="1210"/>
        <v>0</v>
      </c>
      <c r="OR338" s="25">
        <f t="shared" si="1293"/>
        <v>0</v>
      </c>
      <c r="OS338" s="19">
        <v>535846.27</v>
      </c>
      <c r="OT338" s="19">
        <v>2371515.91</v>
      </c>
    </row>
    <row r="339" spans="1:410" ht="33" customHeight="1" x14ac:dyDescent="0.25">
      <c r="A339" s="18"/>
      <c r="B339" s="18" t="s">
        <v>959</v>
      </c>
      <c r="C339" s="18">
        <v>330.48</v>
      </c>
      <c r="D339" s="16" t="e">
        <f>_xlfn.IFNA(INDEX(#REF!,MATCH(E339,#REF!,0)),0)</f>
        <v>#REF!</v>
      </c>
      <c r="E339" s="18" t="s">
        <v>1162</v>
      </c>
      <c r="F339" s="16" t="s">
        <v>765</v>
      </c>
      <c r="G339" s="16" t="s">
        <v>810</v>
      </c>
      <c r="H339" s="16" t="s">
        <v>767</v>
      </c>
      <c r="I339" s="16" t="s">
        <v>768</v>
      </c>
      <c r="J339" s="16" t="s">
        <v>769</v>
      </c>
      <c r="K339" s="16" t="s">
        <v>770</v>
      </c>
      <c r="L339" s="16" t="s">
        <v>771</v>
      </c>
      <c r="M339" s="18">
        <v>1.8399999999999999</v>
      </c>
      <c r="N339" s="18">
        <v>1.8399999999999999</v>
      </c>
      <c r="O339" s="18">
        <v>2.2399999999999998</v>
      </c>
      <c r="P339" s="18">
        <v>2.2399999999999998</v>
      </c>
      <c r="Q339" s="18">
        <v>0.1</v>
      </c>
      <c r="R339" s="18">
        <v>2.04</v>
      </c>
      <c r="S339" s="18">
        <v>2.04</v>
      </c>
      <c r="T339" s="18">
        <v>0.2</v>
      </c>
      <c r="U339" s="18">
        <v>0</v>
      </c>
      <c r="V339" s="18">
        <v>0</v>
      </c>
      <c r="W339" s="18">
        <v>0</v>
      </c>
      <c r="X339" s="18">
        <v>1.8399999999999999</v>
      </c>
      <c r="Y339" s="18">
        <v>1.7999999999999998</v>
      </c>
      <c r="Z339" s="20">
        <f t="shared" si="1211"/>
        <v>1.8</v>
      </c>
      <c r="AA339" s="18">
        <v>0.22</v>
      </c>
      <c r="AB339" s="18">
        <v>0</v>
      </c>
      <c r="AC339" s="18">
        <v>0</v>
      </c>
      <c r="AD339" s="18">
        <v>0</v>
      </c>
      <c r="AE339" s="18">
        <v>0</v>
      </c>
      <c r="AF339" s="18">
        <v>0</v>
      </c>
      <c r="AG339" s="18">
        <v>1.4</v>
      </c>
      <c r="AH339" s="18">
        <v>1.4</v>
      </c>
      <c r="AI339" s="20">
        <f t="shared" si="1212"/>
        <v>1.95</v>
      </c>
      <c r="AJ339" s="18">
        <v>0</v>
      </c>
      <c r="AK339" s="18">
        <v>0</v>
      </c>
      <c r="AL339" s="20">
        <f t="shared" si="1213"/>
        <v>0</v>
      </c>
      <c r="AM339" s="18">
        <v>1.8399999999999999</v>
      </c>
      <c r="AN339" s="18">
        <v>1.4</v>
      </c>
      <c r="AO339" s="18">
        <v>0.15</v>
      </c>
      <c r="AP339" s="18">
        <v>0.22</v>
      </c>
      <c r="AQ339" s="18">
        <v>0</v>
      </c>
      <c r="AR339" s="18">
        <v>0</v>
      </c>
      <c r="AS339" s="18">
        <v>0</v>
      </c>
      <c r="AT339" s="18">
        <v>0</v>
      </c>
      <c r="AU339" s="18">
        <v>0</v>
      </c>
      <c r="AV339" s="18">
        <v>1</v>
      </c>
      <c r="AW339" s="18">
        <v>0</v>
      </c>
      <c r="AX339" s="18">
        <v>0</v>
      </c>
      <c r="AY339" s="18">
        <v>0</v>
      </c>
      <c r="AZ339" s="18">
        <v>0</v>
      </c>
      <c r="BA339" s="18">
        <v>0</v>
      </c>
      <c r="BB339" s="18">
        <v>0</v>
      </c>
      <c r="BC339" s="18">
        <v>0</v>
      </c>
      <c r="BD339" s="18">
        <v>0</v>
      </c>
      <c r="BE339" s="18">
        <v>2</v>
      </c>
      <c r="BF339" s="18">
        <v>0</v>
      </c>
      <c r="BG339" s="18">
        <v>0</v>
      </c>
      <c r="BH339" s="18">
        <v>0</v>
      </c>
      <c r="BI339" s="18">
        <v>0</v>
      </c>
      <c r="BJ339" s="18">
        <v>0</v>
      </c>
      <c r="BK339" s="18">
        <v>0</v>
      </c>
      <c r="BL339" s="18">
        <v>0</v>
      </c>
      <c r="BM339" s="18">
        <v>0</v>
      </c>
      <c r="BN339" s="18">
        <v>0</v>
      </c>
      <c r="BO339" s="18">
        <v>0</v>
      </c>
      <c r="BP339" s="18">
        <v>0</v>
      </c>
      <c r="BQ339" s="18">
        <v>0</v>
      </c>
      <c r="BR339" s="18">
        <v>0</v>
      </c>
      <c r="BS339" s="18">
        <v>0</v>
      </c>
      <c r="BT339" s="18">
        <v>0</v>
      </c>
      <c r="BU339" s="18">
        <v>0</v>
      </c>
      <c r="BV339" s="18">
        <v>0</v>
      </c>
      <c r="BW339" s="18">
        <v>0</v>
      </c>
      <c r="BX339" s="18">
        <v>0</v>
      </c>
      <c r="BY339" s="18">
        <v>0</v>
      </c>
      <c r="BZ339" s="18">
        <v>0</v>
      </c>
      <c r="CA339" s="16" t="e">
        <f>_xlfn.IFNA(IF(RIGHT(D339,2)="=G",0,INDEX(#REF!,MATCH(E339,#REF!,0))),0)</f>
        <v>#REF!</v>
      </c>
      <c r="CB339" s="16" t="s">
        <v>776</v>
      </c>
      <c r="CC339" s="18">
        <v>0</v>
      </c>
      <c r="CD339" s="18">
        <v>0</v>
      </c>
      <c r="CE339" s="18">
        <v>1.6</v>
      </c>
      <c r="CF339" s="18">
        <v>0.8</v>
      </c>
      <c r="CG339" s="18">
        <v>0.12</v>
      </c>
      <c r="CH339" s="18">
        <v>2</v>
      </c>
      <c r="CI339" s="16" t="s">
        <v>98</v>
      </c>
      <c r="CJ339" s="18">
        <v>0</v>
      </c>
      <c r="CK339" s="20">
        <f t="shared" si="1080"/>
        <v>2.21</v>
      </c>
      <c r="CL339" s="20">
        <f t="shared" si="1214"/>
        <v>2.21</v>
      </c>
      <c r="CM339" s="18">
        <v>49.12</v>
      </c>
      <c r="CN339" s="18">
        <v>43.44</v>
      </c>
      <c r="CO339" s="18">
        <v>42.600999999999999</v>
      </c>
      <c r="CP339" s="22">
        <f t="shared" si="1081"/>
        <v>43.44</v>
      </c>
      <c r="CQ339" s="22">
        <f t="shared" si="1082"/>
        <v>41.23</v>
      </c>
      <c r="CR339" s="22">
        <f t="shared" si="1215"/>
        <v>2.21</v>
      </c>
      <c r="CS339" s="22">
        <f t="shared" si="1083"/>
        <v>41.33</v>
      </c>
      <c r="CT339" s="22">
        <f t="shared" si="1084"/>
        <v>41.53</v>
      </c>
      <c r="CU339" s="18">
        <v>41.53</v>
      </c>
      <c r="CV339" s="22">
        <f t="shared" si="1216"/>
        <v>1.8</v>
      </c>
      <c r="CW339" s="22">
        <f t="shared" si="1085"/>
        <v>0</v>
      </c>
      <c r="CX339" s="22">
        <f t="shared" si="1086"/>
        <v>0</v>
      </c>
      <c r="CY339" s="22">
        <f t="shared" si="1087"/>
        <v>43.29</v>
      </c>
      <c r="CZ339" s="22">
        <f t="shared" si="1088"/>
        <v>43.44</v>
      </c>
      <c r="DA339" s="18">
        <v>43.44</v>
      </c>
      <c r="DB339" s="20">
        <f t="shared" si="1217"/>
        <v>2.21</v>
      </c>
      <c r="DC339" s="20">
        <f t="shared" si="1218"/>
        <v>0</v>
      </c>
      <c r="DD339" s="20">
        <f t="shared" si="1219"/>
        <v>2.21</v>
      </c>
      <c r="DE339" s="20">
        <f t="shared" si="1089"/>
        <v>0.1</v>
      </c>
      <c r="DF339" s="20">
        <f t="shared" si="1090"/>
        <v>0.2</v>
      </c>
      <c r="DG339" s="20">
        <f t="shared" si="1091"/>
        <v>1.91</v>
      </c>
      <c r="DH339" s="20">
        <f t="shared" si="1092"/>
        <v>0</v>
      </c>
      <c r="DI339" s="20">
        <f t="shared" si="1093"/>
        <v>0</v>
      </c>
      <c r="DJ339" s="20">
        <f t="shared" si="1094"/>
        <v>0</v>
      </c>
      <c r="DK339" s="20">
        <f t="shared" si="1220"/>
        <v>2.21</v>
      </c>
      <c r="DL339" s="20">
        <f t="shared" si="1221"/>
        <v>0</v>
      </c>
      <c r="DM339" s="20">
        <f t="shared" si="1222"/>
        <v>0</v>
      </c>
      <c r="DN339" s="20">
        <f t="shared" si="1223"/>
        <v>0</v>
      </c>
      <c r="DO339" s="18">
        <v>2.44</v>
      </c>
      <c r="DP339" s="18">
        <v>0</v>
      </c>
      <c r="DQ339" s="18">
        <v>1</v>
      </c>
      <c r="DR339" s="18">
        <v>1</v>
      </c>
      <c r="DS339" s="25">
        <f t="shared" si="1224"/>
        <v>2.44</v>
      </c>
      <c r="DT339" s="25">
        <f t="shared" si="1225"/>
        <v>0</v>
      </c>
      <c r="DU339" s="25">
        <f t="shared" si="1226"/>
        <v>5.39</v>
      </c>
      <c r="DV339" s="25">
        <f t="shared" si="1227"/>
        <v>0</v>
      </c>
      <c r="DW339" s="25">
        <f t="shared" si="1228"/>
        <v>5.39</v>
      </c>
      <c r="DX339" s="25">
        <f t="shared" si="1229"/>
        <v>12.07</v>
      </c>
      <c r="DY339" s="25">
        <f t="shared" si="1230"/>
        <v>0</v>
      </c>
      <c r="DZ339" s="25">
        <f t="shared" si="1231"/>
        <v>12.07</v>
      </c>
      <c r="EA339" s="25">
        <f t="shared" si="1232"/>
        <v>7.8</v>
      </c>
      <c r="EB339" s="25">
        <f t="shared" si="1233"/>
        <v>0</v>
      </c>
      <c r="EC339" s="25">
        <f t="shared" si="1234"/>
        <v>7.8</v>
      </c>
      <c r="ED339" s="25">
        <f t="shared" si="1235"/>
        <v>4.2699999999999996</v>
      </c>
      <c r="EE339" s="25">
        <f t="shared" si="1235"/>
        <v>0</v>
      </c>
      <c r="EF339" s="25">
        <f t="shared" si="1236"/>
        <v>4.2699999999999996</v>
      </c>
      <c r="EG339" s="25">
        <f t="shared" si="1237"/>
        <v>7.8</v>
      </c>
      <c r="EH339" s="25">
        <f t="shared" si="1237"/>
        <v>0</v>
      </c>
      <c r="EI339" s="25">
        <f t="shared" si="1238"/>
        <v>7.8</v>
      </c>
      <c r="EJ339" s="18">
        <v>330.48</v>
      </c>
      <c r="EK339" s="18">
        <v>280.51</v>
      </c>
      <c r="EL339" s="18" t="s">
        <v>1162</v>
      </c>
      <c r="EM339" s="18" t="s">
        <v>1163</v>
      </c>
      <c r="EN339" s="16" t="s">
        <v>774</v>
      </c>
      <c r="EO339" s="16" t="s">
        <v>132</v>
      </c>
      <c r="EP339" s="16" t="e">
        <f>IF(OR(EN339="Cống tròn",EN339="Cống hộp",EN339="Ống nhựa"),INDEX(#REF!,MATCH(E339,#REF!,0)),IF(OR(EN339="Rãnh xây",EN339="Rãnh bê tông"),INDEX(#REF!,MATCH(E339,#REF!,0)),0))</f>
        <v>#REF!</v>
      </c>
      <c r="EQ339" s="18">
        <v>48.570000000000022</v>
      </c>
      <c r="ER339" s="18">
        <v>1</v>
      </c>
      <c r="ES339" s="25">
        <f t="shared" si="1239"/>
        <v>48</v>
      </c>
      <c r="ET339" s="1" t="e">
        <f>_xlfn.IFNA(IF(EN339="Cống tròn",INDEX(#REF!,MATCH(E339,#REF!,0)),IF(EN339="Cống hộp",INDEX(#REF!,MATCH(E339,#REF!,0)),EU339&amp;" ,"&amp;EV339)),0)</f>
        <v>#REF!</v>
      </c>
      <c r="EU339" s="16" t="s">
        <v>769</v>
      </c>
      <c r="EV339" s="16" t="s">
        <v>775</v>
      </c>
      <c r="EW339" s="16" t="e">
        <f>_xlfn.IFNA(INDEX(#REF!,MATCH(E339,#REF!,0)),0)</f>
        <v>#REF!</v>
      </c>
      <c r="EX339" s="16"/>
      <c r="EY339" s="18">
        <v>0</v>
      </c>
      <c r="EZ339" s="18">
        <v>0</v>
      </c>
      <c r="FA339" s="18">
        <v>0</v>
      </c>
      <c r="FB339" s="18">
        <v>0</v>
      </c>
      <c r="FC339" s="18">
        <v>0</v>
      </c>
      <c r="FD339" s="25">
        <f t="shared" si="1095"/>
        <v>0</v>
      </c>
      <c r="FE339" s="25">
        <f t="shared" si="1240"/>
        <v>0</v>
      </c>
      <c r="FF339" s="18">
        <v>0.1</v>
      </c>
      <c r="FG339" s="18">
        <v>2</v>
      </c>
      <c r="FH339" s="18">
        <v>1</v>
      </c>
      <c r="FI339" s="25">
        <f t="shared" si="1241"/>
        <v>1.2</v>
      </c>
      <c r="FJ339" s="18">
        <v>0</v>
      </c>
      <c r="FK339" s="18">
        <v>0</v>
      </c>
      <c r="FL339" s="18">
        <v>0.2</v>
      </c>
      <c r="FM339" s="18">
        <v>1.4</v>
      </c>
      <c r="FN339" s="18">
        <v>0</v>
      </c>
      <c r="FO339" s="25">
        <f t="shared" si="1242"/>
        <v>1.4</v>
      </c>
      <c r="FP339" s="18">
        <v>1.4999999999999999E-2</v>
      </c>
      <c r="FQ339" s="18">
        <v>1</v>
      </c>
      <c r="FR339" s="25">
        <f t="shared" si="1096"/>
        <v>47</v>
      </c>
      <c r="FS339" s="25">
        <f t="shared" si="1097"/>
        <v>0.69</v>
      </c>
      <c r="FT339" s="25">
        <f t="shared" si="1098"/>
        <v>47.69</v>
      </c>
      <c r="FU339" s="25">
        <f t="shared" si="1099"/>
        <v>-0.88000000000002387</v>
      </c>
      <c r="FV339" s="25" t="str">
        <f t="shared" si="1243"/>
        <v>Thêm 01</v>
      </c>
      <c r="FW339" s="25">
        <f t="shared" si="1244"/>
        <v>0.13</v>
      </c>
      <c r="FX339" s="16"/>
      <c r="FY339" s="16"/>
      <c r="FZ339" s="16"/>
      <c r="GA339" s="16"/>
      <c r="GB339" s="19">
        <v>0</v>
      </c>
      <c r="GC339" s="19">
        <v>0</v>
      </c>
      <c r="GD339" s="19">
        <v>0</v>
      </c>
      <c r="GE339" s="19">
        <v>0</v>
      </c>
      <c r="GF339" s="19">
        <v>0</v>
      </c>
      <c r="GG339" s="19">
        <v>0</v>
      </c>
      <c r="GH339" s="19">
        <v>0</v>
      </c>
      <c r="GI339" s="19">
        <v>0</v>
      </c>
      <c r="GJ339" s="19">
        <v>0</v>
      </c>
      <c r="GK339" s="19">
        <v>0</v>
      </c>
      <c r="GL339" s="25">
        <f t="shared" si="1100"/>
        <v>0</v>
      </c>
      <c r="GM339" s="25">
        <f t="shared" si="1245"/>
        <v>0</v>
      </c>
      <c r="GN339" s="19">
        <v>0</v>
      </c>
      <c r="GO339" s="19">
        <v>0</v>
      </c>
      <c r="GP339" s="19">
        <v>0</v>
      </c>
      <c r="GQ339" s="19">
        <v>0</v>
      </c>
      <c r="GR339" s="1" t="e">
        <f>_xlfn.IFNA(INDEX(#REF!,MATCH(E339,#REF!,0)),0)</f>
        <v>#REF!</v>
      </c>
      <c r="GS339" s="16"/>
      <c r="GT339" s="18">
        <v>0</v>
      </c>
      <c r="GU339" s="18">
        <v>0</v>
      </c>
      <c r="GV339" s="18">
        <v>0</v>
      </c>
      <c r="GW339" s="18">
        <v>0</v>
      </c>
      <c r="GX339" s="25">
        <f t="shared" si="1101"/>
        <v>0</v>
      </c>
      <c r="GY339" s="25">
        <f t="shared" si="1102"/>
        <v>0</v>
      </c>
      <c r="GZ339" s="25">
        <f t="shared" si="1246"/>
        <v>0</v>
      </c>
      <c r="HA339" s="1" t="e" cm="1">
        <f t="array" ref="HA339">INDEX(#REF!,MATCH(EJ339&amp;EK339&amp;HD339&amp;HE339&amp;HF339,#REF!&amp;#REF!&amp;#REF!&amp;#REF!&amp;#REF!,0))</f>
        <v>#REF!</v>
      </c>
      <c r="HB339" s="16"/>
      <c r="HC339" s="25">
        <f t="shared" si="1247"/>
        <v>0</v>
      </c>
      <c r="HD339" s="18">
        <v>0</v>
      </c>
      <c r="HE339" s="18">
        <v>0</v>
      </c>
      <c r="HF339" s="18">
        <v>0</v>
      </c>
      <c r="HG339" s="1" t="e" cm="1">
        <f t="array" ref="HG339">INDEX(#REF!,MATCH(EJ339&amp;EK339&amp;HJ339&amp;HK339&amp;HL339,#REF!&amp;#REF!&amp;#REF!&amp;#REF!&amp;#REF!,0))</f>
        <v>#REF!</v>
      </c>
      <c r="HH339" s="16"/>
      <c r="HI339" s="25">
        <f t="shared" si="1248"/>
        <v>0</v>
      </c>
      <c r="HJ339" s="25">
        <f t="shared" si="1249"/>
        <v>0</v>
      </c>
      <c r="HK339" s="19">
        <v>0</v>
      </c>
      <c r="HL339" s="19">
        <v>0</v>
      </c>
      <c r="HM339" s="18">
        <v>0.01</v>
      </c>
      <c r="HN339" s="18">
        <v>1</v>
      </c>
      <c r="HO339" s="25">
        <f t="shared" si="1250"/>
        <v>0</v>
      </c>
      <c r="HP339" s="25">
        <f t="shared" si="1251"/>
        <v>0</v>
      </c>
      <c r="HQ339" s="25">
        <f t="shared" si="1252"/>
        <v>0</v>
      </c>
      <c r="HR339" s="25">
        <f t="shared" si="1253"/>
        <v>0</v>
      </c>
      <c r="HS339" s="25">
        <f t="shared" si="1254"/>
        <v>0</v>
      </c>
      <c r="HT339" s="19">
        <v>0</v>
      </c>
      <c r="HU339" s="19">
        <v>0</v>
      </c>
      <c r="HV339" s="19">
        <v>0</v>
      </c>
      <c r="HW339" s="25">
        <f t="shared" si="1255"/>
        <v>0</v>
      </c>
      <c r="HX339" s="19">
        <v>0</v>
      </c>
      <c r="HY339" s="19">
        <v>0</v>
      </c>
      <c r="HZ339" s="18">
        <v>43.44</v>
      </c>
      <c r="IA339" s="20">
        <f>ROUND(IF(EN339="Cống tròn",IF(EN339="Cống tròn",IF(EU339="Không có móng",IQ339-FF339,IF(EU339="Đế",IP339-FN339,IF(OR(EU339="Móng bê tông",EU339="Móng bê tông kết hợp đế"),II339-FJ339,0))),0),IF(EN339="Cống hộp",IF(AND(EN339="Cống hộp",EU339="Không có móng"),IQ339-GF339,IF(AND(EN339="Cống hộp",EU339="Móng bê tông"),IJ339-GB339,0)),IF(OR(EN339="Rãnh xây",EN339="Rãnh bê tông"),IF(OR(EN339="Rãnh xây",EN339="Rãnh bê tông"),IK339-GB339,0),IF(EN339="Ống nhựa",IF(AND(EN339="Ống nhựa",EU339="Không đắp cát"),IQ339-HT339,IF(AND(EN339="Ống nhựa",EU339="Đắp cát"),IH339-HX339,0)),IF(EN339="Rãnh thang",IF(EN339="Rãnh thang",IF(EU339="Móng bê tông",#REF!-#REF!,IQ339),0),0))))),2)</f>
        <v>41.53</v>
      </c>
      <c r="IB339" s="20">
        <f t="shared" si="1256"/>
        <v>1.9099999999999966</v>
      </c>
      <c r="IC339" s="20">
        <f t="shared" si="1103"/>
        <v>41.529999999999994</v>
      </c>
      <c r="ID339" s="20">
        <f t="shared" si="1104"/>
        <v>0</v>
      </c>
      <c r="IE339" s="20">
        <f t="shared" si="1105"/>
        <v>0</v>
      </c>
      <c r="IF339" s="20">
        <f t="shared" si="1106"/>
        <v>0</v>
      </c>
      <c r="IG339" s="20">
        <f>IF(EN339="Rãnh thang",IF(AND(EN339="Rãnh thang",EU339="Móng bê tông"),IQ339-#REF!,0),IF(EN339="Ống nhựa",IF(AND(EN339="Ống nhựa",EU339="Đắp cát"),IQ339-HT339,0),IF(EN339="Cống tròn",IF(EN339="Cống tròn",IF(OR(EU339="Móng bê tông",EU339="Móng bê tông kết hợp đế"),IM339-FL339,0),0),IF(EN339="Cống hộp",IF(AND(EN339="Cống hộp",EU339="Móng bê tông"),IN339-GD339,0),IF(OR(EN339="Rãnh xây",EN339="Rãnh bê tông"),IF(AND(EN339="Rãnh xây",EU339="Móng bê tông"),IO339-GD339,IF(AND(EN339="Rãnh bê tông",EU339="Móng bê tông"),IO339-GD339,0)),0)))))</f>
        <v>41.529999999999994</v>
      </c>
      <c r="IH339" s="20">
        <f t="shared" si="1107"/>
        <v>0</v>
      </c>
      <c r="II339" s="20">
        <f t="shared" si="1108"/>
        <v>41.529999999999994</v>
      </c>
      <c r="IJ339" s="20">
        <f t="shared" si="1109"/>
        <v>0</v>
      </c>
      <c r="IK339" s="20">
        <f t="shared" si="1110"/>
        <v>0</v>
      </c>
      <c r="IL339" s="20">
        <f t="shared" si="1111"/>
        <v>41.73</v>
      </c>
      <c r="IM339" s="20">
        <f t="shared" si="1112"/>
        <v>41.73</v>
      </c>
      <c r="IN339" s="20">
        <f t="shared" si="1113"/>
        <v>0</v>
      </c>
      <c r="IO339" s="20">
        <f t="shared" si="1114"/>
        <v>0</v>
      </c>
      <c r="IP339" s="20">
        <f t="shared" si="1115"/>
        <v>0</v>
      </c>
      <c r="IQ339" s="18">
        <v>41.83</v>
      </c>
      <c r="IR339" s="25">
        <f t="shared" si="1257"/>
        <v>0</v>
      </c>
      <c r="IS339" s="25">
        <f t="shared" si="1116"/>
        <v>0</v>
      </c>
      <c r="IT339" s="25">
        <f t="shared" si="1117"/>
        <v>0</v>
      </c>
      <c r="IU339" s="25">
        <f>ROUND(IF(EN339="Cống tròn",IF(EN339="Cống tròn",IV339+FF339,0),IF(EN339="Cống hộp",IF(EN339="Cống hộp",IV339+GP339,0),IF(OR(EN339="Rãnh xây",EN339="Rãnh bê tông"),IF(OR(EN339="Rãnh xây",EN339="Rãnh bê tông"),IV339+GP339,0),IF(EN339="ống nhựa",IF(EN339="Ống nhựa",IV339+HT339,0),IF(EN339="Rãnh thang",IF(EN339="Rãnh thang",IQ339+#REF!,0),0))))),2)</f>
        <v>42.5</v>
      </c>
      <c r="IV339" s="18">
        <v>42.4</v>
      </c>
      <c r="IW339" s="25">
        <f t="shared" si="1118"/>
        <v>42.5</v>
      </c>
      <c r="IX339" s="25">
        <f t="shared" si="1119"/>
        <v>0</v>
      </c>
      <c r="IY339" s="25">
        <f t="shared" si="1120"/>
        <v>0</v>
      </c>
      <c r="IZ339" s="25">
        <f t="shared" si="1121"/>
        <v>0</v>
      </c>
      <c r="JA339" s="25">
        <f t="shared" si="1122"/>
        <v>0</v>
      </c>
      <c r="JB339" s="18">
        <v>42.17</v>
      </c>
      <c r="JC339" s="20">
        <f>ROUND(IF(EN339="Cống tròn",IF(EN339="Cống tròn",IF(EU339="Không có móng",JS339-FF339,IF(EU339="Đế",JR339-FN339,IF(OR(EU339="Móng bê tông",EU339="Móng bê tông kết hợp đế"),JK339-FJ339,0))),0),IF(EN339="Cống hộp",IF(AND(EN339="Cống hộp",EU339="Không có móng"),JS339-GF339,IF(AND(EN339="Cống hộp",EU339="Móng bê tông"),JL339-GB339,0)),IF(OR(EN339="Rãnh xây",EN339="Rãnh bê tông"),IF(OR(EN339="Rãnh xây",EN339="Rãnh bê tông"),JM339-GB339,0),IF(EN339="Ống nhựa",IF(AND(EN339="Ống nhựa",EU339="Không đắp cát"),JS339-HT339,IF(AND(EN339="Ống nhựa",EU339="Đắp cát"),JJ339-HX339,0)),IF(EN339="Rãnh thang",IF(EN339="Rãnh thang",IF(EU339="Móng bê tông",#REF!-#REF!,JS339),0),0))))),2)</f>
        <v>41.1</v>
      </c>
      <c r="JD339" s="20">
        <f t="shared" si="1258"/>
        <v>1.0700000000000003</v>
      </c>
      <c r="JE339" s="20">
        <f t="shared" si="1123"/>
        <v>41.099999999999994</v>
      </c>
      <c r="JF339" s="20">
        <f t="shared" si="1124"/>
        <v>0</v>
      </c>
      <c r="JG339" s="20">
        <f t="shared" si="1125"/>
        <v>0</v>
      </c>
      <c r="JH339" s="20">
        <f t="shared" si="1126"/>
        <v>0</v>
      </c>
      <c r="JI339" s="20">
        <f>IF(EN339="Rãnh thang",IF(AND(EN339="Rãnh thang",EU339="Móng bê tông"),JS339-#REF!,0),IF(EN339="Ống nhựa",IF(AND(EN339="Ống nhựa",EU339="Đắp cát"),JS339-HT339,0),IF(EN339="Cống tròn",IF(EN339="Cống tròn",IF(OR(EU339="Móng bê tông",EU339="Móng bê tông kết hợp đế"),JO339-FL339,0),0),IF(EN339="Cống hộp",IF(AND(EN339="Cống hộp",EU339="Móng bê tông"),JP339-GD339,0),IF(OR(EN339="Rãnh xây",EN339="Rãnh bê tông"),IF(AND(EN339="Rãnh xây",EU339="Móng bê tông"),JQ339-GD339,IF(AND(EN339="Rãnh bê tông",EU339="Móng bê tông"),JQ339-GD339,0)),0)))))</f>
        <v>41.099999999999994</v>
      </c>
      <c r="JJ339" s="20">
        <f t="shared" si="1127"/>
        <v>0</v>
      </c>
      <c r="JK339" s="20">
        <f t="shared" si="1128"/>
        <v>41.099999999999994</v>
      </c>
      <c r="JL339" s="20">
        <f t="shared" si="1129"/>
        <v>0</v>
      </c>
      <c r="JM339" s="20">
        <f t="shared" si="1130"/>
        <v>0</v>
      </c>
      <c r="JN339" s="20">
        <f t="shared" si="1131"/>
        <v>41.3</v>
      </c>
      <c r="JO339" s="20">
        <f t="shared" si="1132"/>
        <v>41.3</v>
      </c>
      <c r="JP339" s="20">
        <f t="shared" si="1133"/>
        <v>0</v>
      </c>
      <c r="JQ339" s="20">
        <f t="shared" si="1134"/>
        <v>0</v>
      </c>
      <c r="JR339" s="20">
        <f t="shared" si="1135"/>
        <v>0</v>
      </c>
      <c r="JS339" s="26">
        <v>41.4</v>
      </c>
      <c r="JT339" s="25">
        <f t="shared" si="1259"/>
        <v>0</v>
      </c>
      <c r="JU339" s="25">
        <f t="shared" si="1136"/>
        <v>0</v>
      </c>
      <c r="JV339" s="25">
        <f t="shared" si="1137"/>
        <v>0</v>
      </c>
      <c r="JW339" s="25">
        <f>ROUND(IF(EN339="Cống tròn",IF(EN339="Cống tròn",JX339+FF339,0),IF(EN339="Cống hộp",IF(EN339="Cống hộp",JX339+GP339,0),IF(OR(EN339="Rãnh xây",EN339="Rãnh bê tông"),IF(OR(EN339="Rãnh xây",EN339="Rãnh bê tông"),JX339+GP339,0),IF(EN339="ống nhựa",IF(EN339="Ống nhựa",JX339+HT339,0),IF(EN339="Rãnh thang",IF(EN339="Rãnh thang",JS339+#REF!,0),0))))),2)</f>
        <v>42.5</v>
      </c>
      <c r="JX339" s="27">
        <v>42.4</v>
      </c>
      <c r="JY339" s="25">
        <f t="shared" si="1138"/>
        <v>42.5</v>
      </c>
      <c r="JZ339" s="25">
        <f t="shared" si="1139"/>
        <v>0</v>
      </c>
      <c r="KA339" s="25">
        <f t="shared" si="1140"/>
        <v>0</v>
      </c>
      <c r="KB339" s="25">
        <f t="shared" si="1141"/>
        <v>0</v>
      </c>
      <c r="KC339" s="25">
        <f t="shared" si="1142"/>
        <v>0</v>
      </c>
      <c r="KD339" s="28" t="s">
        <v>98</v>
      </c>
      <c r="KE339" s="27">
        <v>0</v>
      </c>
      <c r="KF339" s="25">
        <f t="shared" si="1143"/>
        <v>1.9099999999999966</v>
      </c>
      <c r="KG339" s="25">
        <f t="shared" si="1260"/>
        <v>1.9099999999999966</v>
      </c>
      <c r="KH339" s="27">
        <v>0</v>
      </c>
      <c r="KI339" s="25">
        <f t="shared" si="1144"/>
        <v>1.0700000000000003</v>
      </c>
      <c r="KJ339" s="25">
        <f t="shared" si="1261"/>
        <v>1.0700000000000003</v>
      </c>
      <c r="KK339" s="25">
        <f t="shared" si="1145"/>
        <v>0</v>
      </c>
      <c r="KL339" s="25">
        <f t="shared" si="1146"/>
        <v>0</v>
      </c>
      <c r="KM339" s="25">
        <f t="shared" si="1262"/>
        <v>0</v>
      </c>
      <c r="KN339" s="25">
        <f t="shared" si="1147"/>
        <v>0</v>
      </c>
      <c r="KO339" s="25">
        <f t="shared" si="1148"/>
        <v>0</v>
      </c>
      <c r="KP339" s="25">
        <f t="shared" si="1263"/>
        <v>0</v>
      </c>
      <c r="KQ339" s="25">
        <f t="shared" si="1149"/>
        <v>0.2</v>
      </c>
      <c r="KR339" s="25">
        <f t="shared" si="1150"/>
        <v>0.2</v>
      </c>
      <c r="KS339" s="25">
        <f t="shared" si="1264"/>
        <v>0.2</v>
      </c>
      <c r="KT339" s="25">
        <f t="shared" si="1151"/>
        <v>0</v>
      </c>
      <c r="KU339" s="25">
        <f t="shared" si="1152"/>
        <v>0</v>
      </c>
      <c r="KV339" s="25">
        <f t="shared" si="1265"/>
        <v>0</v>
      </c>
      <c r="KW339" s="25">
        <f t="shared" si="1079"/>
        <v>0</v>
      </c>
      <c r="KX339" s="25">
        <f t="shared" si="1153"/>
        <v>0</v>
      </c>
      <c r="KY339" s="25">
        <f t="shared" si="1266"/>
        <v>0</v>
      </c>
      <c r="KZ339" s="25">
        <f t="shared" si="1154"/>
        <v>0</v>
      </c>
      <c r="LA339" s="25">
        <f t="shared" si="1155"/>
        <v>0</v>
      </c>
      <c r="LB339" s="25">
        <f t="shared" si="1267"/>
        <v>0</v>
      </c>
      <c r="LC339" s="25">
        <f t="shared" si="1156"/>
        <v>1.4</v>
      </c>
      <c r="LD339" s="25">
        <f t="shared" si="1157"/>
        <v>0.87000000000000033</v>
      </c>
      <c r="LE339" s="25">
        <f t="shared" si="1268"/>
        <v>1.1350000000000002</v>
      </c>
      <c r="LF339" s="25">
        <f t="shared" si="1158"/>
        <v>0</v>
      </c>
      <c r="LG339" s="25">
        <f t="shared" si="1159"/>
        <v>0</v>
      </c>
      <c r="LH339" s="25">
        <f t="shared" si="1269"/>
        <v>0</v>
      </c>
      <c r="LI339" s="25">
        <f t="shared" si="1160"/>
        <v>0</v>
      </c>
      <c r="LJ339" s="25">
        <f t="shared" si="1161"/>
        <v>0</v>
      </c>
      <c r="LK339" s="25">
        <f t="shared" si="1270"/>
        <v>0</v>
      </c>
      <c r="LL339" s="25">
        <f t="shared" si="1162"/>
        <v>0</v>
      </c>
      <c r="LM339" s="25">
        <f t="shared" si="1163"/>
        <v>0</v>
      </c>
      <c r="LN339" s="25">
        <f t="shared" si="1271"/>
        <v>0</v>
      </c>
      <c r="LO339" s="25">
        <f t="shared" si="1164"/>
        <v>0</v>
      </c>
      <c r="LP339" s="25">
        <f t="shared" si="1165"/>
        <v>0</v>
      </c>
      <c r="LQ339" s="25">
        <f t="shared" si="1272"/>
        <v>0</v>
      </c>
      <c r="LR339" s="25">
        <f t="shared" si="1166"/>
        <v>0</v>
      </c>
      <c r="LS339" s="25">
        <f t="shared" si="1167"/>
        <v>0</v>
      </c>
      <c r="LT339" s="25">
        <f t="shared" si="1273"/>
        <v>0</v>
      </c>
      <c r="LU339" s="25">
        <f t="shared" si="1168"/>
        <v>0</v>
      </c>
      <c r="LV339" s="25">
        <f t="shared" si="1169"/>
        <v>0</v>
      </c>
      <c r="LW339" s="25">
        <f t="shared" si="1274"/>
        <v>0</v>
      </c>
      <c r="LX339" s="25">
        <f t="shared" si="1170"/>
        <v>0</v>
      </c>
      <c r="LY339" s="25">
        <f t="shared" si="1171"/>
        <v>0</v>
      </c>
      <c r="LZ339" s="25">
        <f t="shared" si="1275"/>
        <v>0</v>
      </c>
      <c r="MA339" s="25">
        <f t="shared" si="1172"/>
        <v>0</v>
      </c>
      <c r="MB339" s="25">
        <f t="shared" si="1173"/>
        <v>0</v>
      </c>
      <c r="MC339" s="25">
        <f t="shared" si="1276"/>
        <v>0</v>
      </c>
      <c r="MD339" s="25">
        <f t="shared" si="1174"/>
        <v>0</v>
      </c>
      <c r="ME339" s="25">
        <f t="shared" si="1175"/>
        <v>0</v>
      </c>
      <c r="MF339" s="25">
        <f t="shared" si="1277"/>
        <v>0</v>
      </c>
      <c r="MG339" s="25">
        <f t="shared" si="1176"/>
        <v>0</v>
      </c>
      <c r="MH339" s="25">
        <f t="shared" si="1177"/>
        <v>0</v>
      </c>
      <c r="MI339" s="25">
        <f t="shared" si="1278"/>
        <v>0</v>
      </c>
      <c r="MJ339" s="25">
        <f t="shared" si="1178"/>
        <v>0</v>
      </c>
      <c r="MK339" s="25">
        <f t="shared" si="1179"/>
        <v>0</v>
      </c>
      <c r="ML339" s="25">
        <f t="shared" si="1279"/>
        <v>0</v>
      </c>
      <c r="MM339" s="25">
        <f t="shared" si="1180"/>
        <v>0</v>
      </c>
      <c r="MN339" s="25">
        <f t="shared" si="1181"/>
        <v>0</v>
      </c>
      <c r="MO339" s="25">
        <f t="shared" si="1280"/>
        <v>0</v>
      </c>
      <c r="MP339" s="25">
        <f t="shared" si="1182"/>
        <v>0</v>
      </c>
      <c r="MQ339" s="25">
        <f t="shared" si="1183"/>
        <v>0</v>
      </c>
      <c r="MR339" s="25">
        <f t="shared" si="1281"/>
        <v>0</v>
      </c>
      <c r="MS339" s="29">
        <v>1.4</v>
      </c>
      <c r="MT339" s="29">
        <v>0</v>
      </c>
      <c r="MU339" s="29">
        <v>1</v>
      </c>
      <c r="MV339" s="29">
        <v>1</v>
      </c>
      <c r="MW339" s="25">
        <f t="shared" si="1184"/>
        <v>1.4</v>
      </c>
      <c r="MX339" s="25">
        <f t="shared" si="1185"/>
        <v>2.67</v>
      </c>
      <c r="MY339" s="25">
        <f t="shared" si="1186"/>
        <v>0</v>
      </c>
      <c r="MZ339" s="25">
        <f t="shared" si="1187"/>
        <v>0</v>
      </c>
      <c r="NA339" s="25">
        <f t="shared" si="1188"/>
        <v>1.4</v>
      </c>
      <c r="NB339" s="25">
        <f t="shared" si="1189"/>
        <v>1.5</v>
      </c>
      <c r="NC339" s="25">
        <f t="shared" si="1190"/>
        <v>0</v>
      </c>
      <c r="ND339" s="25">
        <f t="shared" si="1191"/>
        <v>0</v>
      </c>
      <c r="NE339" s="25">
        <f t="shared" si="1282"/>
        <v>1.4</v>
      </c>
      <c r="NF339" s="25">
        <f t="shared" si="1282"/>
        <v>2.085</v>
      </c>
      <c r="NG339" s="25">
        <f t="shared" si="1282"/>
        <v>0</v>
      </c>
      <c r="NH339" s="25">
        <f t="shared" si="1282"/>
        <v>0</v>
      </c>
      <c r="NI339" s="25">
        <f t="shared" si="1192"/>
        <v>101.27</v>
      </c>
      <c r="NJ339" s="25">
        <f t="shared" si="1193"/>
        <v>0</v>
      </c>
      <c r="NK339" s="25">
        <f t="shared" si="1194"/>
        <v>101.27</v>
      </c>
      <c r="NL339" s="25">
        <f t="shared" si="1195"/>
        <v>62.72</v>
      </c>
      <c r="NM339" s="25">
        <f t="shared" si="1196"/>
        <v>0</v>
      </c>
      <c r="NN339" s="25">
        <f t="shared" si="1283"/>
        <v>62.72</v>
      </c>
      <c r="NO339" s="25">
        <f t="shared" si="1197"/>
        <v>0</v>
      </c>
      <c r="NP339" s="25">
        <f t="shared" si="1198"/>
        <v>0</v>
      </c>
      <c r="NQ339" s="25">
        <f t="shared" si="1284"/>
        <v>0</v>
      </c>
      <c r="NR339" s="25">
        <f t="shared" si="1199"/>
        <v>0</v>
      </c>
      <c r="NS339" s="25">
        <f t="shared" si="1200"/>
        <v>0</v>
      </c>
      <c r="NT339" s="25">
        <f t="shared" si="1285"/>
        <v>0</v>
      </c>
      <c r="NU339" s="25">
        <f t="shared" si="1201"/>
        <v>0</v>
      </c>
      <c r="NV339" s="25">
        <f t="shared" si="1202"/>
        <v>0</v>
      </c>
      <c r="NW339" s="25">
        <f t="shared" si="1286"/>
        <v>0</v>
      </c>
      <c r="NX339" s="25">
        <f t="shared" si="1287"/>
        <v>62.72</v>
      </c>
      <c r="NY339" s="25">
        <f t="shared" si="1287"/>
        <v>0</v>
      </c>
      <c r="NZ339" s="25">
        <f t="shared" si="1288"/>
        <v>62.72</v>
      </c>
      <c r="OA339" s="25">
        <f t="shared" si="1289"/>
        <v>38.549999999999997</v>
      </c>
      <c r="OB339" s="25">
        <f t="shared" si="1289"/>
        <v>0</v>
      </c>
      <c r="OC339" s="25">
        <f t="shared" si="1290"/>
        <v>38.549999999999997</v>
      </c>
      <c r="OD339" s="25">
        <f t="shared" si="1291"/>
        <v>62.72</v>
      </c>
      <c r="OE339" s="25">
        <f t="shared" si="1291"/>
        <v>0</v>
      </c>
      <c r="OF339" s="25">
        <f t="shared" si="1291"/>
        <v>62.72</v>
      </c>
      <c r="OG339" s="25">
        <f t="shared" si="1203"/>
        <v>0</v>
      </c>
      <c r="OH339" s="25">
        <f t="shared" si="1204"/>
        <v>0</v>
      </c>
      <c r="OI339" s="25">
        <f t="shared" si="1205"/>
        <v>0</v>
      </c>
      <c r="OJ339" s="25">
        <f t="shared" si="1206"/>
        <v>0</v>
      </c>
      <c r="OK339" s="25">
        <f t="shared" si="1207"/>
        <v>0</v>
      </c>
      <c r="OL339" s="25">
        <f t="shared" si="1208"/>
        <v>0</v>
      </c>
      <c r="OM339" s="25">
        <f t="shared" si="1292"/>
        <v>0</v>
      </c>
      <c r="ON339" s="25">
        <f t="shared" si="1292"/>
        <v>0</v>
      </c>
      <c r="OO339" s="25">
        <f t="shared" si="1292"/>
        <v>0</v>
      </c>
      <c r="OP339" s="25">
        <f t="shared" si="1209"/>
        <v>0</v>
      </c>
      <c r="OQ339" s="25">
        <f t="shared" si="1210"/>
        <v>0</v>
      </c>
      <c r="OR339" s="25">
        <f t="shared" si="1293"/>
        <v>0</v>
      </c>
      <c r="OS339" s="19">
        <v>535896.27</v>
      </c>
      <c r="OT339" s="19">
        <v>2371515.91</v>
      </c>
    </row>
    <row r="340" spans="1:410" ht="33" customHeight="1" x14ac:dyDescent="0.25">
      <c r="A340" s="18"/>
      <c r="B340" s="18" t="s">
        <v>959</v>
      </c>
      <c r="C340" s="18">
        <v>280.51</v>
      </c>
      <c r="D340" s="16" t="e">
        <f>_xlfn.IFNA(INDEX(#REF!,MATCH(E340,#REF!,0)),0)</f>
        <v>#REF!</v>
      </c>
      <c r="E340" s="18" t="s">
        <v>1163</v>
      </c>
      <c r="F340" s="16" t="s">
        <v>765</v>
      </c>
      <c r="G340" s="16" t="s">
        <v>810</v>
      </c>
      <c r="H340" s="16" t="s">
        <v>767</v>
      </c>
      <c r="I340" s="16" t="s">
        <v>768</v>
      </c>
      <c r="J340" s="16" t="s">
        <v>769</v>
      </c>
      <c r="K340" s="16" t="s">
        <v>770</v>
      </c>
      <c r="L340" s="16" t="s">
        <v>771</v>
      </c>
      <c r="M340" s="18">
        <v>1.8399999999999999</v>
      </c>
      <c r="N340" s="18">
        <v>1.8399999999999999</v>
      </c>
      <c r="O340" s="18">
        <v>2.2399999999999998</v>
      </c>
      <c r="P340" s="18">
        <v>2.2399999999999998</v>
      </c>
      <c r="Q340" s="18">
        <v>0.1</v>
      </c>
      <c r="R340" s="18">
        <v>2.04</v>
      </c>
      <c r="S340" s="18">
        <v>2.04</v>
      </c>
      <c r="T340" s="18">
        <v>0.2</v>
      </c>
      <c r="U340" s="18">
        <v>0</v>
      </c>
      <c r="V340" s="18">
        <v>0</v>
      </c>
      <c r="W340" s="18">
        <v>0</v>
      </c>
      <c r="X340" s="18">
        <v>1.8399999999999999</v>
      </c>
      <c r="Y340" s="18">
        <v>1.7999999999999998</v>
      </c>
      <c r="Z340" s="20">
        <f t="shared" si="1211"/>
        <v>1.8</v>
      </c>
      <c r="AA340" s="18">
        <v>0.22</v>
      </c>
      <c r="AB340" s="18">
        <v>0</v>
      </c>
      <c r="AC340" s="18">
        <v>0</v>
      </c>
      <c r="AD340" s="18">
        <v>0</v>
      </c>
      <c r="AE340" s="18">
        <v>0</v>
      </c>
      <c r="AF340" s="18">
        <v>0</v>
      </c>
      <c r="AG340" s="18">
        <v>1.4</v>
      </c>
      <c r="AH340" s="18">
        <v>1.4</v>
      </c>
      <c r="AI340" s="20">
        <f t="shared" si="1212"/>
        <v>1.95</v>
      </c>
      <c r="AJ340" s="18">
        <v>0</v>
      </c>
      <c r="AK340" s="18">
        <v>0</v>
      </c>
      <c r="AL340" s="20">
        <f t="shared" si="1213"/>
        <v>0</v>
      </c>
      <c r="AM340" s="18">
        <v>1.8399999999999999</v>
      </c>
      <c r="AN340" s="18">
        <v>1.4</v>
      </c>
      <c r="AO340" s="18">
        <v>0.15</v>
      </c>
      <c r="AP340" s="18">
        <v>0.22</v>
      </c>
      <c r="AQ340" s="18">
        <v>0</v>
      </c>
      <c r="AR340" s="18">
        <v>0</v>
      </c>
      <c r="AS340" s="18">
        <v>0</v>
      </c>
      <c r="AT340" s="18">
        <v>0</v>
      </c>
      <c r="AU340" s="18">
        <v>0</v>
      </c>
      <c r="AV340" s="18">
        <v>1</v>
      </c>
      <c r="AW340" s="18">
        <v>0</v>
      </c>
      <c r="AX340" s="18">
        <v>0</v>
      </c>
      <c r="AY340" s="18">
        <v>0</v>
      </c>
      <c r="AZ340" s="18">
        <v>0</v>
      </c>
      <c r="BA340" s="18">
        <v>0</v>
      </c>
      <c r="BB340" s="18">
        <v>0</v>
      </c>
      <c r="BC340" s="18">
        <v>0</v>
      </c>
      <c r="BD340" s="18">
        <v>0</v>
      </c>
      <c r="BE340" s="18">
        <v>2</v>
      </c>
      <c r="BF340" s="18">
        <v>0</v>
      </c>
      <c r="BG340" s="18">
        <v>0</v>
      </c>
      <c r="BH340" s="18">
        <v>0</v>
      </c>
      <c r="BI340" s="18">
        <v>0</v>
      </c>
      <c r="BJ340" s="18">
        <v>0</v>
      </c>
      <c r="BK340" s="18">
        <v>0</v>
      </c>
      <c r="BL340" s="18">
        <v>0</v>
      </c>
      <c r="BM340" s="18">
        <v>0</v>
      </c>
      <c r="BN340" s="18">
        <v>0</v>
      </c>
      <c r="BO340" s="18">
        <v>0</v>
      </c>
      <c r="BP340" s="18">
        <v>0</v>
      </c>
      <c r="BQ340" s="18">
        <v>0</v>
      </c>
      <c r="BR340" s="18">
        <v>0</v>
      </c>
      <c r="BS340" s="18">
        <v>0</v>
      </c>
      <c r="BT340" s="18">
        <v>0</v>
      </c>
      <c r="BU340" s="18">
        <v>0</v>
      </c>
      <c r="BV340" s="18">
        <v>0</v>
      </c>
      <c r="BW340" s="18">
        <v>0</v>
      </c>
      <c r="BX340" s="18">
        <v>0</v>
      </c>
      <c r="BY340" s="18">
        <v>0</v>
      </c>
      <c r="BZ340" s="18">
        <v>0</v>
      </c>
      <c r="CA340" s="16" t="e">
        <f>_xlfn.IFNA(IF(RIGHT(D340,2)="=G",0,INDEX(#REF!,MATCH(E340,#REF!,0))),0)</f>
        <v>#REF!</v>
      </c>
      <c r="CB340" s="16" t="s">
        <v>776</v>
      </c>
      <c r="CC340" s="18">
        <v>0</v>
      </c>
      <c r="CD340" s="18">
        <v>0</v>
      </c>
      <c r="CE340" s="18">
        <v>1.6</v>
      </c>
      <c r="CF340" s="18">
        <v>0.8</v>
      </c>
      <c r="CG340" s="18">
        <v>0.12</v>
      </c>
      <c r="CH340" s="18">
        <v>2</v>
      </c>
      <c r="CI340" s="16" t="s">
        <v>98</v>
      </c>
      <c r="CJ340" s="18">
        <v>0</v>
      </c>
      <c r="CK340" s="20">
        <f t="shared" si="1080"/>
        <v>1.37</v>
      </c>
      <c r="CL340" s="20">
        <f t="shared" si="1214"/>
        <v>1.37</v>
      </c>
      <c r="CM340" s="18">
        <v>27.29</v>
      </c>
      <c r="CN340" s="18">
        <v>43.01</v>
      </c>
      <c r="CO340" s="18">
        <v>42.170999999999999</v>
      </c>
      <c r="CP340" s="22">
        <f t="shared" si="1081"/>
        <v>42.17</v>
      </c>
      <c r="CQ340" s="22">
        <f t="shared" si="1082"/>
        <v>40.799999999999997</v>
      </c>
      <c r="CR340" s="22">
        <f t="shared" si="1215"/>
        <v>1.37</v>
      </c>
      <c r="CS340" s="22">
        <f t="shared" si="1083"/>
        <v>40.9</v>
      </c>
      <c r="CT340" s="22">
        <f t="shared" si="1084"/>
        <v>41.1</v>
      </c>
      <c r="CU340" s="18">
        <v>41.1</v>
      </c>
      <c r="CV340" s="22">
        <f t="shared" si="1216"/>
        <v>1.8</v>
      </c>
      <c r="CW340" s="22">
        <f t="shared" si="1085"/>
        <v>0</v>
      </c>
      <c r="CX340" s="22">
        <f t="shared" si="1086"/>
        <v>0</v>
      </c>
      <c r="CY340" s="22">
        <f t="shared" si="1087"/>
        <v>42.86</v>
      </c>
      <c r="CZ340" s="22">
        <f t="shared" si="1088"/>
        <v>43.01</v>
      </c>
      <c r="DA340" s="18">
        <v>43.01</v>
      </c>
      <c r="DB340" s="20">
        <f t="shared" si="1217"/>
        <v>2.21</v>
      </c>
      <c r="DC340" s="20">
        <f t="shared" si="1218"/>
        <v>0.84</v>
      </c>
      <c r="DD340" s="20">
        <f t="shared" si="1219"/>
        <v>1.37</v>
      </c>
      <c r="DE340" s="20">
        <f t="shared" si="1089"/>
        <v>0.1</v>
      </c>
      <c r="DF340" s="20">
        <f t="shared" si="1090"/>
        <v>0.2</v>
      </c>
      <c r="DG340" s="20">
        <f t="shared" si="1091"/>
        <v>1.07</v>
      </c>
      <c r="DH340" s="20">
        <f t="shared" si="1092"/>
        <v>0</v>
      </c>
      <c r="DI340" s="20">
        <f t="shared" si="1093"/>
        <v>0</v>
      </c>
      <c r="DJ340" s="20">
        <f t="shared" si="1094"/>
        <v>0</v>
      </c>
      <c r="DK340" s="20">
        <f t="shared" si="1220"/>
        <v>1.37</v>
      </c>
      <c r="DL340" s="20">
        <f t="shared" si="1221"/>
        <v>0</v>
      </c>
      <c r="DM340" s="20">
        <f t="shared" si="1222"/>
        <v>0</v>
      </c>
      <c r="DN340" s="20">
        <f t="shared" si="1223"/>
        <v>0</v>
      </c>
      <c r="DO340" s="18">
        <v>2.44</v>
      </c>
      <c r="DP340" s="18">
        <v>0</v>
      </c>
      <c r="DQ340" s="18">
        <v>1</v>
      </c>
      <c r="DR340" s="18">
        <v>1</v>
      </c>
      <c r="DS340" s="25">
        <f t="shared" si="1224"/>
        <v>2.44</v>
      </c>
      <c r="DT340" s="25">
        <f t="shared" si="1225"/>
        <v>0</v>
      </c>
      <c r="DU340" s="25">
        <f t="shared" si="1226"/>
        <v>3.34</v>
      </c>
      <c r="DV340" s="25">
        <f t="shared" si="1227"/>
        <v>0</v>
      </c>
      <c r="DW340" s="25">
        <f t="shared" si="1228"/>
        <v>3.34</v>
      </c>
      <c r="DX340" s="25">
        <f t="shared" si="1229"/>
        <v>7.48</v>
      </c>
      <c r="DY340" s="25">
        <f t="shared" si="1230"/>
        <v>0</v>
      </c>
      <c r="DZ340" s="25">
        <f t="shared" si="1231"/>
        <v>7.48</v>
      </c>
      <c r="EA340" s="25">
        <f t="shared" si="1232"/>
        <v>4.96</v>
      </c>
      <c r="EB340" s="25">
        <f t="shared" si="1233"/>
        <v>0</v>
      </c>
      <c r="EC340" s="25">
        <f t="shared" si="1234"/>
        <v>4.96</v>
      </c>
      <c r="ED340" s="25">
        <f t="shared" si="1235"/>
        <v>2.52</v>
      </c>
      <c r="EE340" s="25">
        <f t="shared" si="1235"/>
        <v>0</v>
      </c>
      <c r="EF340" s="25">
        <f t="shared" si="1236"/>
        <v>2.52</v>
      </c>
      <c r="EG340" s="25">
        <f t="shared" si="1237"/>
        <v>4.96</v>
      </c>
      <c r="EH340" s="25">
        <f t="shared" si="1237"/>
        <v>0</v>
      </c>
      <c r="EI340" s="25">
        <f t="shared" si="1238"/>
        <v>4.96</v>
      </c>
      <c r="EJ340" s="18">
        <v>280.51</v>
      </c>
      <c r="EK340" s="18">
        <v>224.78</v>
      </c>
      <c r="EL340" s="18" t="s">
        <v>1163</v>
      </c>
      <c r="EM340" s="18" t="s">
        <v>1164</v>
      </c>
      <c r="EN340" s="16" t="s">
        <v>774</v>
      </c>
      <c r="EO340" s="16" t="s">
        <v>132</v>
      </c>
      <c r="EP340" s="16" t="e">
        <f>IF(OR(EN340="Cống tròn",EN340="Cống hộp",EN340="Ống nhựa"),INDEX(#REF!,MATCH(E340,#REF!,0)),IF(OR(EN340="Rãnh xây",EN340="Rãnh bê tông"),INDEX(#REF!,MATCH(E340,#REF!,0)),0))</f>
        <v>#REF!</v>
      </c>
      <c r="EQ340" s="18">
        <v>53.779999999999987</v>
      </c>
      <c r="ER340" s="18">
        <v>1</v>
      </c>
      <c r="ES340" s="25">
        <f t="shared" si="1239"/>
        <v>53</v>
      </c>
      <c r="ET340" s="1" t="e">
        <f>_xlfn.IFNA(IF(EN340="Cống tròn",INDEX(#REF!,MATCH(E340,#REF!,0)),IF(EN340="Cống hộp",INDEX(#REF!,MATCH(E340,#REF!,0)),EU340&amp;" ,"&amp;EV340)),0)</f>
        <v>#REF!</v>
      </c>
      <c r="EU340" s="16" t="s">
        <v>769</v>
      </c>
      <c r="EV340" s="16" t="s">
        <v>775</v>
      </c>
      <c r="EW340" s="16" t="e">
        <f>_xlfn.IFNA(INDEX(#REF!,MATCH(E340,#REF!,0)),0)</f>
        <v>#REF!</v>
      </c>
      <c r="EX340" s="16"/>
      <c r="EY340" s="18">
        <v>0</v>
      </c>
      <c r="EZ340" s="18">
        <v>0</v>
      </c>
      <c r="FA340" s="18">
        <v>0</v>
      </c>
      <c r="FB340" s="18">
        <v>0</v>
      </c>
      <c r="FC340" s="18">
        <v>0</v>
      </c>
      <c r="FD340" s="25">
        <f t="shared" si="1095"/>
        <v>0</v>
      </c>
      <c r="FE340" s="25">
        <f t="shared" si="1240"/>
        <v>0</v>
      </c>
      <c r="FF340" s="18">
        <v>0.1</v>
      </c>
      <c r="FG340" s="18">
        <v>2</v>
      </c>
      <c r="FH340" s="18">
        <v>1</v>
      </c>
      <c r="FI340" s="25">
        <f t="shared" si="1241"/>
        <v>1.2</v>
      </c>
      <c r="FJ340" s="18">
        <v>0</v>
      </c>
      <c r="FK340" s="18">
        <v>0</v>
      </c>
      <c r="FL340" s="18">
        <v>0.2</v>
      </c>
      <c r="FM340" s="18">
        <v>1.4</v>
      </c>
      <c r="FN340" s="18">
        <v>0</v>
      </c>
      <c r="FO340" s="25">
        <f t="shared" si="1242"/>
        <v>1.4</v>
      </c>
      <c r="FP340" s="18">
        <v>1.4999999999999999E-2</v>
      </c>
      <c r="FQ340" s="18">
        <v>1</v>
      </c>
      <c r="FR340" s="25">
        <f t="shared" si="1096"/>
        <v>52</v>
      </c>
      <c r="FS340" s="25">
        <f t="shared" si="1097"/>
        <v>0.76500000000000001</v>
      </c>
      <c r="FT340" s="25">
        <f t="shared" si="1098"/>
        <v>52.765000000000001</v>
      </c>
      <c r="FU340" s="25">
        <f t="shared" si="1099"/>
        <v>-1.0149999999999864</v>
      </c>
      <c r="FV340" s="25" t="str">
        <f t="shared" si="1243"/>
        <v>Thêm 01</v>
      </c>
      <c r="FW340" s="25">
        <f t="shared" si="1244"/>
        <v>0</v>
      </c>
      <c r="FX340" s="16"/>
      <c r="FY340" s="16"/>
      <c r="FZ340" s="16"/>
      <c r="GA340" s="16"/>
      <c r="GB340" s="19">
        <v>0</v>
      </c>
      <c r="GC340" s="19">
        <v>0</v>
      </c>
      <c r="GD340" s="19">
        <v>0</v>
      </c>
      <c r="GE340" s="19">
        <v>0</v>
      </c>
      <c r="GF340" s="19">
        <v>0</v>
      </c>
      <c r="GG340" s="19">
        <v>0</v>
      </c>
      <c r="GH340" s="19">
        <v>0</v>
      </c>
      <c r="GI340" s="19">
        <v>0</v>
      </c>
      <c r="GJ340" s="19">
        <v>0</v>
      </c>
      <c r="GK340" s="19">
        <v>0</v>
      </c>
      <c r="GL340" s="25">
        <f t="shared" si="1100"/>
        <v>0</v>
      </c>
      <c r="GM340" s="25">
        <f t="shared" si="1245"/>
        <v>0</v>
      </c>
      <c r="GN340" s="19">
        <v>0</v>
      </c>
      <c r="GO340" s="19">
        <v>0</v>
      </c>
      <c r="GP340" s="19">
        <v>0</v>
      </c>
      <c r="GQ340" s="19">
        <v>0</v>
      </c>
      <c r="GR340" s="1" t="e">
        <f>_xlfn.IFNA(INDEX(#REF!,MATCH(E340,#REF!,0)),0)</f>
        <v>#REF!</v>
      </c>
      <c r="GS340" s="16"/>
      <c r="GT340" s="18">
        <v>0</v>
      </c>
      <c r="GU340" s="18">
        <v>0</v>
      </c>
      <c r="GV340" s="18">
        <v>0</v>
      </c>
      <c r="GW340" s="18">
        <v>0</v>
      </c>
      <c r="GX340" s="25">
        <f t="shared" si="1101"/>
        <v>0</v>
      </c>
      <c r="GY340" s="25">
        <f t="shared" si="1102"/>
        <v>0</v>
      </c>
      <c r="GZ340" s="25">
        <f t="shared" si="1246"/>
        <v>0</v>
      </c>
      <c r="HA340" s="1" t="e" cm="1">
        <f t="array" ref="HA340">INDEX(#REF!,MATCH(EJ340&amp;EK340&amp;HD340&amp;HE340&amp;HF340,#REF!&amp;#REF!&amp;#REF!&amp;#REF!&amp;#REF!,0))</f>
        <v>#REF!</v>
      </c>
      <c r="HB340" s="16"/>
      <c r="HC340" s="25">
        <f t="shared" si="1247"/>
        <v>0</v>
      </c>
      <c r="HD340" s="18">
        <v>0</v>
      </c>
      <c r="HE340" s="18">
        <v>0</v>
      </c>
      <c r="HF340" s="18">
        <v>0</v>
      </c>
      <c r="HG340" s="1" t="e" cm="1">
        <f t="array" ref="HG340">INDEX(#REF!,MATCH(EJ340&amp;EK340&amp;HJ340&amp;HK340&amp;HL340,#REF!&amp;#REF!&amp;#REF!&amp;#REF!&amp;#REF!,0))</f>
        <v>#REF!</v>
      </c>
      <c r="HH340" s="16"/>
      <c r="HI340" s="25">
        <f t="shared" si="1248"/>
        <v>0</v>
      </c>
      <c r="HJ340" s="25">
        <f t="shared" si="1249"/>
        <v>0</v>
      </c>
      <c r="HK340" s="19">
        <v>0</v>
      </c>
      <c r="HL340" s="19">
        <v>0</v>
      </c>
      <c r="HM340" s="18">
        <v>0.01</v>
      </c>
      <c r="HN340" s="18">
        <v>1</v>
      </c>
      <c r="HO340" s="25">
        <f t="shared" si="1250"/>
        <v>0</v>
      </c>
      <c r="HP340" s="25">
        <f t="shared" si="1251"/>
        <v>0</v>
      </c>
      <c r="HQ340" s="25">
        <f t="shared" si="1252"/>
        <v>0</v>
      </c>
      <c r="HR340" s="25">
        <f t="shared" si="1253"/>
        <v>0</v>
      </c>
      <c r="HS340" s="25">
        <f t="shared" si="1254"/>
        <v>0</v>
      </c>
      <c r="HT340" s="19">
        <v>0</v>
      </c>
      <c r="HU340" s="19">
        <v>0</v>
      </c>
      <c r="HV340" s="19">
        <v>0</v>
      </c>
      <c r="HW340" s="25">
        <f t="shared" si="1255"/>
        <v>0</v>
      </c>
      <c r="HX340" s="19">
        <v>0</v>
      </c>
      <c r="HY340" s="19">
        <v>0</v>
      </c>
      <c r="HZ340" s="18">
        <v>42.17</v>
      </c>
      <c r="IA340" s="20">
        <f>ROUND(IF(EN340="Cống tròn",IF(EN340="Cống tròn",IF(EU340="Không có móng",IQ340-FF340,IF(EU340="Đế",IP340-FN340,IF(OR(EU340="Móng bê tông",EU340="Móng bê tông kết hợp đế"),II340-FJ340,0))),0),IF(EN340="Cống hộp",IF(AND(EN340="Cống hộp",EU340="Không có móng"),IQ340-GF340,IF(AND(EN340="Cống hộp",EU340="Móng bê tông"),IJ340-GB340,0)),IF(OR(EN340="Rãnh xây",EN340="Rãnh bê tông"),IF(OR(EN340="Rãnh xây",EN340="Rãnh bê tông"),IK340-GB340,0),IF(EN340="Ống nhựa",IF(AND(EN340="Ống nhựa",EU340="Không đắp cát"),IQ340-HT340,IF(AND(EN340="Ống nhựa",EU340="Đắp cát"),IH340-HX340,0)),IF(EN340="Rãnh thang",IF(EN340="Rãnh thang",IF(EU340="Móng bê tông",#REF!-#REF!,IQ340),0),0))))),2)</f>
        <v>41.1</v>
      </c>
      <c r="IB340" s="20">
        <f t="shared" si="1256"/>
        <v>1.0700000000000003</v>
      </c>
      <c r="IC340" s="20">
        <f t="shared" si="1103"/>
        <v>41.099999999999994</v>
      </c>
      <c r="ID340" s="20">
        <f t="shared" si="1104"/>
        <v>0</v>
      </c>
      <c r="IE340" s="20">
        <f t="shared" si="1105"/>
        <v>0</v>
      </c>
      <c r="IF340" s="20">
        <f t="shared" si="1106"/>
        <v>0</v>
      </c>
      <c r="IG340" s="20">
        <f>IF(EN340="Rãnh thang",IF(AND(EN340="Rãnh thang",EU340="Móng bê tông"),IQ340-#REF!,0),IF(EN340="Ống nhựa",IF(AND(EN340="Ống nhựa",EU340="Đắp cát"),IQ340-HT340,0),IF(EN340="Cống tròn",IF(EN340="Cống tròn",IF(OR(EU340="Móng bê tông",EU340="Móng bê tông kết hợp đế"),IM340-FL340,0),0),IF(EN340="Cống hộp",IF(AND(EN340="Cống hộp",EU340="Móng bê tông"),IN340-GD340,0),IF(OR(EN340="Rãnh xây",EN340="Rãnh bê tông"),IF(AND(EN340="Rãnh xây",EU340="Móng bê tông"),IO340-GD340,IF(AND(EN340="Rãnh bê tông",EU340="Móng bê tông"),IO340-GD340,0)),0)))))</f>
        <v>41.099999999999994</v>
      </c>
      <c r="IH340" s="20">
        <f t="shared" si="1107"/>
        <v>0</v>
      </c>
      <c r="II340" s="20">
        <f t="shared" si="1108"/>
        <v>41.099999999999994</v>
      </c>
      <c r="IJ340" s="20">
        <f t="shared" si="1109"/>
        <v>0</v>
      </c>
      <c r="IK340" s="20">
        <f t="shared" si="1110"/>
        <v>0</v>
      </c>
      <c r="IL340" s="20">
        <f t="shared" si="1111"/>
        <v>41.3</v>
      </c>
      <c r="IM340" s="20">
        <f t="shared" si="1112"/>
        <v>41.3</v>
      </c>
      <c r="IN340" s="20">
        <f t="shared" si="1113"/>
        <v>0</v>
      </c>
      <c r="IO340" s="20">
        <f t="shared" si="1114"/>
        <v>0</v>
      </c>
      <c r="IP340" s="20">
        <f t="shared" si="1115"/>
        <v>0</v>
      </c>
      <c r="IQ340" s="18">
        <v>41.4</v>
      </c>
      <c r="IR340" s="25">
        <f t="shared" si="1257"/>
        <v>0</v>
      </c>
      <c r="IS340" s="25">
        <f t="shared" si="1116"/>
        <v>0</v>
      </c>
      <c r="IT340" s="25">
        <f t="shared" si="1117"/>
        <v>0</v>
      </c>
      <c r="IU340" s="25">
        <f>ROUND(IF(EN340="Cống tròn",IF(EN340="Cống tròn",IV340+FF340,0),IF(EN340="Cống hộp",IF(EN340="Cống hộp",IV340+GP340,0),IF(OR(EN340="Rãnh xây",EN340="Rãnh bê tông"),IF(OR(EN340="Rãnh xây",EN340="Rãnh bê tông"),IV340+GP340,0),IF(EN340="ống nhựa",IF(EN340="Ống nhựa",IV340+HT340,0),IF(EN340="Rãnh thang",IF(EN340="Rãnh thang",IQ340+#REF!,0),0))))),2)</f>
        <v>41.52</v>
      </c>
      <c r="IV340" s="18">
        <v>41.42</v>
      </c>
      <c r="IW340" s="25">
        <f t="shared" si="1118"/>
        <v>41.52</v>
      </c>
      <c r="IX340" s="25">
        <f t="shared" si="1119"/>
        <v>0</v>
      </c>
      <c r="IY340" s="25">
        <f t="shared" si="1120"/>
        <v>0</v>
      </c>
      <c r="IZ340" s="25">
        <f t="shared" si="1121"/>
        <v>0</v>
      </c>
      <c r="JA340" s="25">
        <f t="shared" si="1122"/>
        <v>0</v>
      </c>
      <c r="JB340" s="18">
        <v>42.52</v>
      </c>
      <c r="JC340" s="20">
        <f>ROUND(IF(EN340="Cống tròn",IF(EN340="Cống tròn",IF(EU340="Không có móng",JS340-FF340,IF(EU340="Đế",JR340-FN340,IF(OR(EU340="Móng bê tông",EU340="Móng bê tông kết hợp đế"),JK340-FJ340,0))),0),IF(EN340="Cống hộp",IF(AND(EN340="Cống hộp",EU340="Không có móng"),JS340-GF340,IF(AND(EN340="Cống hộp",EU340="Móng bê tông"),JL340-GB340,0)),IF(OR(EN340="Rãnh xây",EN340="Rãnh bê tông"),IF(OR(EN340="Rãnh xây",EN340="Rãnh bê tông"),JM340-GB340,0),IF(EN340="Ống nhựa",IF(AND(EN340="Ống nhựa",EU340="Không đắp cát"),JS340-HT340,IF(AND(EN340="Ống nhựa",EU340="Đắp cát"),JJ340-HX340,0)),IF(EN340="Rãnh thang",IF(EN340="Rãnh thang",IF(EU340="Móng bê tông",#REF!-#REF!,JS340),0),0))))),2)</f>
        <v>40.119999999999997</v>
      </c>
      <c r="JD340" s="20">
        <f t="shared" si="1258"/>
        <v>2.4000000000000057</v>
      </c>
      <c r="JE340" s="20">
        <f t="shared" si="1123"/>
        <v>40.119999999999997</v>
      </c>
      <c r="JF340" s="20">
        <f t="shared" si="1124"/>
        <v>0</v>
      </c>
      <c r="JG340" s="20">
        <f t="shared" si="1125"/>
        <v>0</v>
      </c>
      <c r="JH340" s="20">
        <f t="shared" si="1126"/>
        <v>0</v>
      </c>
      <c r="JI340" s="20">
        <f>IF(EN340="Rãnh thang",IF(AND(EN340="Rãnh thang",EU340="Móng bê tông"),JS340-#REF!,0),IF(EN340="Ống nhựa",IF(AND(EN340="Ống nhựa",EU340="Đắp cát"),JS340-HT340,0),IF(EN340="Cống tròn",IF(EN340="Cống tròn",IF(OR(EU340="Móng bê tông",EU340="Móng bê tông kết hợp đế"),JO340-FL340,0),0),IF(EN340="Cống hộp",IF(AND(EN340="Cống hộp",EU340="Móng bê tông"),JP340-GD340,0),IF(OR(EN340="Rãnh xây",EN340="Rãnh bê tông"),IF(AND(EN340="Rãnh xây",EU340="Móng bê tông"),JQ340-GD340,IF(AND(EN340="Rãnh bê tông",EU340="Móng bê tông"),JQ340-GD340,0)),0)))))</f>
        <v>40.119999999999997</v>
      </c>
      <c r="JJ340" s="20">
        <f t="shared" si="1127"/>
        <v>0</v>
      </c>
      <c r="JK340" s="20">
        <f t="shared" si="1128"/>
        <v>40.119999999999997</v>
      </c>
      <c r="JL340" s="20">
        <f t="shared" si="1129"/>
        <v>0</v>
      </c>
      <c r="JM340" s="20">
        <f t="shared" si="1130"/>
        <v>0</v>
      </c>
      <c r="JN340" s="20">
        <f t="shared" si="1131"/>
        <v>40.32</v>
      </c>
      <c r="JO340" s="20">
        <f t="shared" si="1132"/>
        <v>40.32</v>
      </c>
      <c r="JP340" s="20">
        <f t="shared" si="1133"/>
        <v>0</v>
      </c>
      <c r="JQ340" s="20">
        <f t="shared" si="1134"/>
        <v>0</v>
      </c>
      <c r="JR340" s="20">
        <f t="shared" si="1135"/>
        <v>0</v>
      </c>
      <c r="JS340" s="26">
        <v>40.42</v>
      </c>
      <c r="JT340" s="25">
        <f t="shared" si="1259"/>
        <v>0</v>
      </c>
      <c r="JU340" s="25">
        <f t="shared" si="1136"/>
        <v>0</v>
      </c>
      <c r="JV340" s="25">
        <f t="shared" si="1137"/>
        <v>0</v>
      </c>
      <c r="JW340" s="25">
        <f>ROUND(IF(EN340="Cống tròn",IF(EN340="Cống tròn",JX340+FF340,0),IF(EN340="Cống hộp",IF(EN340="Cống hộp",JX340+GP340,0),IF(OR(EN340="Rãnh xây",EN340="Rãnh bê tông"),IF(OR(EN340="Rãnh xây",EN340="Rãnh bê tông"),JX340+GP340,0),IF(EN340="ống nhựa",IF(EN340="Ống nhựa",JX340+HT340,0),IF(EN340="Rãnh thang",IF(EN340="Rãnh thang",JS340+#REF!,0),0))))),2)</f>
        <v>41.52</v>
      </c>
      <c r="JX340" s="27">
        <v>41.42</v>
      </c>
      <c r="JY340" s="25">
        <f t="shared" si="1138"/>
        <v>41.52</v>
      </c>
      <c r="JZ340" s="25">
        <f t="shared" si="1139"/>
        <v>0</v>
      </c>
      <c r="KA340" s="25">
        <f t="shared" si="1140"/>
        <v>0</v>
      </c>
      <c r="KB340" s="25">
        <f t="shared" si="1141"/>
        <v>0</v>
      </c>
      <c r="KC340" s="25">
        <f t="shared" si="1142"/>
        <v>0</v>
      </c>
      <c r="KD340" s="28" t="s">
        <v>98</v>
      </c>
      <c r="KE340" s="27">
        <v>0</v>
      </c>
      <c r="KF340" s="25">
        <f t="shared" si="1143"/>
        <v>1.0700000000000003</v>
      </c>
      <c r="KG340" s="25">
        <f t="shared" si="1260"/>
        <v>1.0700000000000003</v>
      </c>
      <c r="KH340" s="27">
        <v>0</v>
      </c>
      <c r="KI340" s="25">
        <f t="shared" si="1144"/>
        <v>2.4000000000000057</v>
      </c>
      <c r="KJ340" s="25">
        <f t="shared" si="1261"/>
        <v>2.4000000000000057</v>
      </c>
      <c r="KK340" s="25">
        <f t="shared" si="1145"/>
        <v>0</v>
      </c>
      <c r="KL340" s="25">
        <f t="shared" si="1146"/>
        <v>0</v>
      </c>
      <c r="KM340" s="25">
        <f t="shared" si="1262"/>
        <v>0</v>
      </c>
      <c r="KN340" s="25">
        <f t="shared" si="1147"/>
        <v>0</v>
      </c>
      <c r="KO340" s="25">
        <f t="shared" si="1148"/>
        <v>0</v>
      </c>
      <c r="KP340" s="25">
        <f t="shared" si="1263"/>
        <v>0</v>
      </c>
      <c r="KQ340" s="25">
        <f t="shared" si="1149"/>
        <v>0.2</v>
      </c>
      <c r="KR340" s="25">
        <f t="shared" si="1150"/>
        <v>0.2</v>
      </c>
      <c r="KS340" s="25">
        <f t="shared" si="1264"/>
        <v>0.2</v>
      </c>
      <c r="KT340" s="25">
        <f t="shared" si="1151"/>
        <v>0</v>
      </c>
      <c r="KU340" s="25">
        <f t="shared" si="1152"/>
        <v>0</v>
      </c>
      <c r="KV340" s="25">
        <f t="shared" si="1265"/>
        <v>0</v>
      </c>
      <c r="KW340" s="25">
        <f t="shared" si="1079"/>
        <v>0</v>
      </c>
      <c r="KX340" s="25">
        <f t="shared" si="1153"/>
        <v>0</v>
      </c>
      <c r="KY340" s="25">
        <f t="shared" si="1266"/>
        <v>0</v>
      </c>
      <c r="KZ340" s="25">
        <f t="shared" si="1154"/>
        <v>0</v>
      </c>
      <c r="LA340" s="25">
        <f t="shared" si="1155"/>
        <v>0</v>
      </c>
      <c r="LB340" s="25">
        <f t="shared" si="1267"/>
        <v>0</v>
      </c>
      <c r="LC340" s="25">
        <f t="shared" si="1156"/>
        <v>0.87000000000000033</v>
      </c>
      <c r="LD340" s="25">
        <f t="shared" si="1157"/>
        <v>1.4</v>
      </c>
      <c r="LE340" s="25">
        <f t="shared" si="1268"/>
        <v>1.1350000000000002</v>
      </c>
      <c r="LF340" s="25">
        <f t="shared" si="1158"/>
        <v>0</v>
      </c>
      <c r="LG340" s="25">
        <f t="shared" si="1159"/>
        <v>0</v>
      </c>
      <c r="LH340" s="25">
        <f t="shared" si="1269"/>
        <v>0</v>
      </c>
      <c r="LI340" s="25">
        <f t="shared" si="1160"/>
        <v>0</v>
      </c>
      <c r="LJ340" s="25">
        <f t="shared" si="1161"/>
        <v>0</v>
      </c>
      <c r="LK340" s="25">
        <f t="shared" si="1270"/>
        <v>0</v>
      </c>
      <c r="LL340" s="25">
        <f t="shared" si="1162"/>
        <v>0</v>
      </c>
      <c r="LM340" s="25">
        <f t="shared" si="1163"/>
        <v>0</v>
      </c>
      <c r="LN340" s="25">
        <f t="shared" si="1271"/>
        <v>0</v>
      </c>
      <c r="LO340" s="25">
        <f t="shared" si="1164"/>
        <v>0</v>
      </c>
      <c r="LP340" s="25">
        <f t="shared" si="1165"/>
        <v>0</v>
      </c>
      <c r="LQ340" s="25">
        <f t="shared" si="1272"/>
        <v>0</v>
      </c>
      <c r="LR340" s="25">
        <f t="shared" si="1166"/>
        <v>0</v>
      </c>
      <c r="LS340" s="25">
        <f t="shared" si="1167"/>
        <v>0</v>
      </c>
      <c r="LT340" s="25">
        <f t="shared" si="1273"/>
        <v>0</v>
      </c>
      <c r="LU340" s="25">
        <f t="shared" si="1168"/>
        <v>0</v>
      </c>
      <c r="LV340" s="25">
        <f t="shared" si="1169"/>
        <v>0</v>
      </c>
      <c r="LW340" s="25">
        <f t="shared" si="1274"/>
        <v>0</v>
      </c>
      <c r="LX340" s="25">
        <f t="shared" si="1170"/>
        <v>0</v>
      </c>
      <c r="LY340" s="25">
        <f t="shared" si="1171"/>
        <v>0</v>
      </c>
      <c r="LZ340" s="25">
        <f t="shared" si="1275"/>
        <v>0</v>
      </c>
      <c r="MA340" s="25">
        <f t="shared" si="1172"/>
        <v>0</v>
      </c>
      <c r="MB340" s="25">
        <f t="shared" si="1173"/>
        <v>0</v>
      </c>
      <c r="MC340" s="25">
        <f t="shared" si="1276"/>
        <v>0</v>
      </c>
      <c r="MD340" s="25">
        <f t="shared" si="1174"/>
        <v>0</v>
      </c>
      <c r="ME340" s="25">
        <f t="shared" si="1175"/>
        <v>0</v>
      </c>
      <c r="MF340" s="25">
        <f t="shared" si="1277"/>
        <v>0</v>
      </c>
      <c r="MG340" s="25">
        <f t="shared" si="1176"/>
        <v>0</v>
      </c>
      <c r="MH340" s="25">
        <f t="shared" si="1177"/>
        <v>0</v>
      </c>
      <c r="MI340" s="25">
        <f t="shared" si="1278"/>
        <v>0</v>
      </c>
      <c r="MJ340" s="25">
        <f t="shared" si="1178"/>
        <v>0</v>
      </c>
      <c r="MK340" s="25">
        <f t="shared" si="1179"/>
        <v>0</v>
      </c>
      <c r="ML340" s="25">
        <f t="shared" si="1279"/>
        <v>0</v>
      </c>
      <c r="MM340" s="25">
        <f t="shared" si="1180"/>
        <v>0</v>
      </c>
      <c r="MN340" s="25">
        <f t="shared" si="1181"/>
        <v>0</v>
      </c>
      <c r="MO340" s="25">
        <f t="shared" si="1280"/>
        <v>0</v>
      </c>
      <c r="MP340" s="25">
        <f t="shared" si="1182"/>
        <v>0</v>
      </c>
      <c r="MQ340" s="25">
        <f t="shared" si="1183"/>
        <v>0</v>
      </c>
      <c r="MR340" s="25">
        <f t="shared" si="1281"/>
        <v>0</v>
      </c>
      <c r="MS340" s="29">
        <v>1.4</v>
      </c>
      <c r="MT340" s="29">
        <v>0</v>
      </c>
      <c r="MU340" s="29">
        <v>1</v>
      </c>
      <c r="MV340" s="29">
        <v>1</v>
      </c>
      <c r="MW340" s="25">
        <f t="shared" si="1184"/>
        <v>1.4</v>
      </c>
      <c r="MX340" s="25">
        <f t="shared" si="1185"/>
        <v>1.5</v>
      </c>
      <c r="MY340" s="25">
        <f t="shared" si="1186"/>
        <v>0</v>
      </c>
      <c r="MZ340" s="25">
        <f t="shared" si="1187"/>
        <v>0</v>
      </c>
      <c r="NA340" s="25">
        <f t="shared" si="1188"/>
        <v>1.4</v>
      </c>
      <c r="NB340" s="25">
        <f t="shared" si="1189"/>
        <v>3.36</v>
      </c>
      <c r="NC340" s="25">
        <f t="shared" si="1190"/>
        <v>0</v>
      </c>
      <c r="ND340" s="25">
        <f t="shared" si="1191"/>
        <v>0</v>
      </c>
      <c r="NE340" s="25">
        <f t="shared" si="1282"/>
        <v>1.4</v>
      </c>
      <c r="NF340" s="25">
        <f t="shared" si="1282"/>
        <v>2.4299999999999997</v>
      </c>
      <c r="NG340" s="25">
        <f t="shared" si="1282"/>
        <v>0</v>
      </c>
      <c r="NH340" s="25">
        <f t="shared" si="1282"/>
        <v>0</v>
      </c>
      <c r="NI340" s="25">
        <f t="shared" si="1192"/>
        <v>130.69</v>
      </c>
      <c r="NJ340" s="25">
        <f t="shared" si="1193"/>
        <v>0</v>
      </c>
      <c r="NK340" s="25">
        <f t="shared" si="1194"/>
        <v>130.69</v>
      </c>
      <c r="NL340" s="25">
        <f t="shared" si="1195"/>
        <v>69.44</v>
      </c>
      <c r="NM340" s="25">
        <f t="shared" si="1196"/>
        <v>0</v>
      </c>
      <c r="NN340" s="25">
        <f t="shared" si="1283"/>
        <v>69.44</v>
      </c>
      <c r="NO340" s="25">
        <f t="shared" si="1197"/>
        <v>0</v>
      </c>
      <c r="NP340" s="25">
        <f t="shared" si="1198"/>
        <v>0</v>
      </c>
      <c r="NQ340" s="25">
        <f t="shared" si="1284"/>
        <v>0</v>
      </c>
      <c r="NR340" s="25">
        <f t="shared" si="1199"/>
        <v>0</v>
      </c>
      <c r="NS340" s="25">
        <f t="shared" si="1200"/>
        <v>0</v>
      </c>
      <c r="NT340" s="25">
        <f t="shared" si="1285"/>
        <v>0</v>
      </c>
      <c r="NU340" s="25">
        <f t="shared" si="1201"/>
        <v>0</v>
      </c>
      <c r="NV340" s="25">
        <f t="shared" si="1202"/>
        <v>0</v>
      </c>
      <c r="NW340" s="25">
        <f t="shared" si="1286"/>
        <v>0</v>
      </c>
      <c r="NX340" s="25">
        <f t="shared" si="1287"/>
        <v>69.44</v>
      </c>
      <c r="NY340" s="25">
        <f t="shared" si="1287"/>
        <v>0</v>
      </c>
      <c r="NZ340" s="25">
        <f t="shared" si="1288"/>
        <v>69.44</v>
      </c>
      <c r="OA340" s="25">
        <f t="shared" si="1289"/>
        <v>61.25</v>
      </c>
      <c r="OB340" s="25">
        <f t="shared" si="1289"/>
        <v>0</v>
      </c>
      <c r="OC340" s="25">
        <f t="shared" si="1290"/>
        <v>61.25</v>
      </c>
      <c r="OD340" s="25">
        <f t="shared" si="1291"/>
        <v>69.44</v>
      </c>
      <c r="OE340" s="25">
        <f t="shared" si="1291"/>
        <v>0</v>
      </c>
      <c r="OF340" s="25">
        <f t="shared" si="1291"/>
        <v>69.44</v>
      </c>
      <c r="OG340" s="25">
        <f t="shared" si="1203"/>
        <v>0</v>
      </c>
      <c r="OH340" s="25">
        <f t="shared" si="1204"/>
        <v>0</v>
      </c>
      <c r="OI340" s="25">
        <f t="shared" si="1205"/>
        <v>0</v>
      </c>
      <c r="OJ340" s="25">
        <f t="shared" si="1206"/>
        <v>0</v>
      </c>
      <c r="OK340" s="25">
        <f t="shared" si="1207"/>
        <v>0</v>
      </c>
      <c r="OL340" s="25">
        <f t="shared" si="1208"/>
        <v>0</v>
      </c>
      <c r="OM340" s="25">
        <f t="shared" si="1292"/>
        <v>0</v>
      </c>
      <c r="ON340" s="25">
        <f t="shared" si="1292"/>
        <v>0</v>
      </c>
      <c r="OO340" s="25">
        <f t="shared" si="1292"/>
        <v>0</v>
      </c>
      <c r="OP340" s="25">
        <f t="shared" si="1209"/>
        <v>0</v>
      </c>
      <c r="OQ340" s="25">
        <f t="shared" si="1210"/>
        <v>0</v>
      </c>
      <c r="OR340" s="25">
        <f t="shared" si="1293"/>
        <v>0</v>
      </c>
      <c r="OS340" s="19">
        <v>535946.23999999999</v>
      </c>
      <c r="OT340" s="19">
        <v>2371515.91</v>
      </c>
    </row>
    <row r="341" spans="1:410" ht="33" customHeight="1" x14ac:dyDescent="0.25">
      <c r="A341" s="18"/>
      <c r="B341" s="18" t="s">
        <v>959</v>
      </c>
      <c r="C341" s="18">
        <v>224.78</v>
      </c>
      <c r="D341" s="16" t="e">
        <f>_xlfn.IFNA(INDEX(#REF!,MATCH(E341,#REF!,0)),0)</f>
        <v>#REF!</v>
      </c>
      <c r="E341" s="18" t="s">
        <v>1164</v>
      </c>
      <c r="F341" s="16" t="s">
        <v>765</v>
      </c>
      <c r="G341" s="16" t="s">
        <v>766</v>
      </c>
      <c r="H341" s="16" t="s">
        <v>767</v>
      </c>
      <c r="I341" s="16" t="s">
        <v>768</v>
      </c>
      <c r="J341" s="16" t="s">
        <v>769</v>
      </c>
      <c r="K341" s="16" t="s">
        <v>770</v>
      </c>
      <c r="L341" s="16" t="s">
        <v>771</v>
      </c>
      <c r="M341" s="18">
        <v>2.94</v>
      </c>
      <c r="N341" s="18">
        <v>1.94</v>
      </c>
      <c r="O341" s="18">
        <v>3.34</v>
      </c>
      <c r="P341" s="18">
        <v>2.34</v>
      </c>
      <c r="Q341" s="18">
        <v>0.1</v>
      </c>
      <c r="R341" s="18">
        <v>3.14</v>
      </c>
      <c r="S341" s="18">
        <v>2.14</v>
      </c>
      <c r="T341" s="18">
        <v>0.2</v>
      </c>
      <c r="U341" s="18">
        <v>0</v>
      </c>
      <c r="V341" s="18">
        <v>0</v>
      </c>
      <c r="W341" s="18">
        <v>0</v>
      </c>
      <c r="X341" s="18">
        <v>2.94</v>
      </c>
      <c r="Y341" s="18">
        <v>1.9</v>
      </c>
      <c r="Z341" s="20">
        <f t="shared" si="1211"/>
        <v>2.2000000000000002</v>
      </c>
      <c r="AA341" s="18">
        <v>0.22</v>
      </c>
      <c r="AB341" s="18">
        <v>0</v>
      </c>
      <c r="AC341" s="18">
        <v>0</v>
      </c>
      <c r="AD341" s="18">
        <v>0</v>
      </c>
      <c r="AE341" s="18">
        <v>0</v>
      </c>
      <c r="AF341" s="18">
        <v>0</v>
      </c>
      <c r="AG341" s="18">
        <v>2.5</v>
      </c>
      <c r="AH341" s="18">
        <v>1.5</v>
      </c>
      <c r="AI341" s="20">
        <f t="shared" si="1212"/>
        <v>2.35</v>
      </c>
      <c r="AJ341" s="18">
        <v>0</v>
      </c>
      <c r="AK341" s="18">
        <v>0</v>
      </c>
      <c r="AL341" s="20">
        <f t="shared" si="1213"/>
        <v>0</v>
      </c>
      <c r="AM341" s="18">
        <v>2.94</v>
      </c>
      <c r="AN341" s="18">
        <v>1.5</v>
      </c>
      <c r="AO341" s="18">
        <v>0.15</v>
      </c>
      <c r="AP341" s="18">
        <v>0.22</v>
      </c>
      <c r="AQ341" s="18">
        <v>2.94</v>
      </c>
      <c r="AR341" s="18">
        <v>1.72</v>
      </c>
      <c r="AS341" s="18">
        <v>0.12</v>
      </c>
      <c r="AT341" s="18">
        <v>0.11</v>
      </c>
      <c r="AU341" s="18">
        <v>0</v>
      </c>
      <c r="AV341" s="18">
        <v>1</v>
      </c>
      <c r="AW341" s="18">
        <v>0</v>
      </c>
      <c r="AX341" s="18">
        <v>0</v>
      </c>
      <c r="AY341" s="18">
        <v>0</v>
      </c>
      <c r="AZ341" s="18">
        <v>0</v>
      </c>
      <c r="BA341" s="18">
        <v>0</v>
      </c>
      <c r="BB341" s="18">
        <v>0</v>
      </c>
      <c r="BC341" s="18">
        <v>0</v>
      </c>
      <c r="BD341" s="18">
        <v>0</v>
      </c>
      <c r="BE341" s="18">
        <v>2</v>
      </c>
      <c r="BF341" s="18">
        <v>0</v>
      </c>
      <c r="BG341" s="18">
        <v>0</v>
      </c>
      <c r="BH341" s="18">
        <v>0</v>
      </c>
      <c r="BI341" s="18">
        <v>0</v>
      </c>
      <c r="BJ341" s="18">
        <v>0</v>
      </c>
      <c r="BK341" s="18">
        <v>0</v>
      </c>
      <c r="BL341" s="18">
        <v>0</v>
      </c>
      <c r="BM341" s="18">
        <v>0</v>
      </c>
      <c r="BN341" s="18">
        <v>0</v>
      </c>
      <c r="BO341" s="18">
        <v>0</v>
      </c>
      <c r="BP341" s="18">
        <v>0</v>
      </c>
      <c r="BQ341" s="18">
        <v>2</v>
      </c>
      <c r="BR341" s="18">
        <v>0</v>
      </c>
      <c r="BS341" s="18">
        <v>0</v>
      </c>
      <c r="BT341" s="18">
        <v>0</v>
      </c>
      <c r="BU341" s="18">
        <v>0</v>
      </c>
      <c r="BV341" s="18">
        <v>0</v>
      </c>
      <c r="BW341" s="18">
        <v>0</v>
      </c>
      <c r="BX341" s="18">
        <v>0</v>
      </c>
      <c r="BY341" s="18">
        <v>0</v>
      </c>
      <c r="BZ341" s="18">
        <v>0</v>
      </c>
      <c r="CA341" s="16" t="e">
        <f>_xlfn.IFNA(IF(RIGHT(D341,2)="=G",0,INDEX(#REF!,MATCH(E341,#REF!,0))),0)</f>
        <v>#REF!</v>
      </c>
      <c r="CB341" s="16" t="s">
        <v>776</v>
      </c>
      <c r="CC341" s="18">
        <v>0</v>
      </c>
      <c r="CD341" s="18">
        <v>0</v>
      </c>
      <c r="CE341" s="18">
        <v>1.7</v>
      </c>
      <c r="CF341" s="18">
        <v>0.89</v>
      </c>
      <c r="CG341" s="18">
        <v>0.12</v>
      </c>
      <c r="CH341" s="18">
        <v>3</v>
      </c>
      <c r="CI341" s="16" t="s">
        <v>98</v>
      </c>
      <c r="CJ341" s="18">
        <v>0</v>
      </c>
      <c r="CK341" s="20">
        <f t="shared" si="1080"/>
        <v>2.8</v>
      </c>
      <c r="CL341" s="20">
        <f t="shared" si="1214"/>
        <v>2.8</v>
      </c>
      <c r="CM341" s="18">
        <v>50.64</v>
      </c>
      <c r="CN341" s="18">
        <v>42.52</v>
      </c>
      <c r="CO341" s="18">
        <v>41.681000000000004</v>
      </c>
      <c r="CP341" s="22">
        <f t="shared" si="1081"/>
        <v>42.52</v>
      </c>
      <c r="CQ341" s="22">
        <f t="shared" si="1082"/>
        <v>39.72</v>
      </c>
      <c r="CR341" s="22">
        <f t="shared" si="1215"/>
        <v>2.8</v>
      </c>
      <c r="CS341" s="22">
        <f t="shared" si="1083"/>
        <v>39.82</v>
      </c>
      <c r="CT341" s="22">
        <f t="shared" si="1084"/>
        <v>40.020000000000003</v>
      </c>
      <c r="CU341" s="18">
        <v>40.020000000000003</v>
      </c>
      <c r="CV341" s="22">
        <f t="shared" si="1216"/>
        <v>2.2000000000000002</v>
      </c>
      <c r="CW341" s="22">
        <f t="shared" si="1085"/>
        <v>0</v>
      </c>
      <c r="CX341" s="22">
        <f t="shared" si="1086"/>
        <v>0</v>
      </c>
      <c r="CY341" s="22">
        <f t="shared" si="1087"/>
        <v>42.25</v>
      </c>
      <c r="CZ341" s="22">
        <f t="shared" si="1088"/>
        <v>42.4</v>
      </c>
      <c r="DA341" s="18">
        <v>42.52</v>
      </c>
      <c r="DB341" s="20">
        <f t="shared" si="1217"/>
        <v>2.8</v>
      </c>
      <c r="DC341" s="20">
        <f t="shared" si="1218"/>
        <v>0</v>
      </c>
      <c r="DD341" s="20">
        <f t="shared" si="1219"/>
        <v>2.8</v>
      </c>
      <c r="DE341" s="20">
        <f t="shared" si="1089"/>
        <v>0.1</v>
      </c>
      <c r="DF341" s="20">
        <f t="shared" si="1090"/>
        <v>0.2</v>
      </c>
      <c r="DG341" s="20">
        <f t="shared" si="1091"/>
        <v>2.4700000000000002</v>
      </c>
      <c r="DH341" s="20">
        <f t="shared" si="1092"/>
        <v>0</v>
      </c>
      <c r="DI341" s="20">
        <f t="shared" si="1093"/>
        <v>0</v>
      </c>
      <c r="DJ341" s="20">
        <f t="shared" si="1094"/>
        <v>0</v>
      </c>
      <c r="DK341" s="20">
        <f t="shared" si="1220"/>
        <v>2.7700000000000005</v>
      </c>
      <c r="DL341" s="20">
        <f t="shared" si="1221"/>
        <v>0</v>
      </c>
      <c r="DM341" s="20">
        <f t="shared" si="1222"/>
        <v>2.9999999999999361E-2</v>
      </c>
      <c r="DN341" s="20">
        <f t="shared" si="1223"/>
        <v>0</v>
      </c>
      <c r="DO341" s="18">
        <v>2.54</v>
      </c>
      <c r="DP341" s="18">
        <v>0</v>
      </c>
      <c r="DQ341" s="18">
        <v>1</v>
      </c>
      <c r="DR341" s="18">
        <v>1</v>
      </c>
      <c r="DS341" s="25">
        <f t="shared" si="1224"/>
        <v>2.54</v>
      </c>
      <c r="DT341" s="25">
        <f t="shared" si="1225"/>
        <v>0</v>
      </c>
      <c r="DU341" s="25">
        <f t="shared" si="1226"/>
        <v>7.11</v>
      </c>
      <c r="DV341" s="25">
        <f t="shared" si="1227"/>
        <v>0</v>
      </c>
      <c r="DW341" s="25">
        <f t="shared" si="1228"/>
        <v>7.11</v>
      </c>
      <c r="DX341" s="25">
        <f t="shared" si="1229"/>
        <v>23.75</v>
      </c>
      <c r="DY341" s="25">
        <f t="shared" si="1230"/>
        <v>0</v>
      </c>
      <c r="DZ341" s="25">
        <f t="shared" si="1231"/>
        <v>23.75</v>
      </c>
      <c r="EA341" s="25">
        <f t="shared" si="1232"/>
        <v>16.21</v>
      </c>
      <c r="EB341" s="25">
        <f t="shared" si="1233"/>
        <v>0</v>
      </c>
      <c r="EC341" s="25">
        <f t="shared" si="1234"/>
        <v>16.21</v>
      </c>
      <c r="ED341" s="25">
        <f t="shared" si="1235"/>
        <v>7.54</v>
      </c>
      <c r="EE341" s="25">
        <f t="shared" si="1235"/>
        <v>0</v>
      </c>
      <c r="EF341" s="25">
        <f t="shared" si="1236"/>
        <v>7.54</v>
      </c>
      <c r="EG341" s="25">
        <f t="shared" si="1237"/>
        <v>16.21</v>
      </c>
      <c r="EH341" s="25">
        <f t="shared" si="1237"/>
        <v>0</v>
      </c>
      <c r="EI341" s="25">
        <f t="shared" si="1238"/>
        <v>16.21</v>
      </c>
      <c r="EJ341" s="18">
        <v>224.78</v>
      </c>
      <c r="EK341" s="18">
        <v>190.34</v>
      </c>
      <c r="EL341" s="18" t="s">
        <v>1164</v>
      </c>
      <c r="EM341" s="18" t="s">
        <v>1165</v>
      </c>
      <c r="EN341" s="16" t="s">
        <v>774</v>
      </c>
      <c r="EO341" s="16" t="s">
        <v>132</v>
      </c>
      <c r="EP341" s="16" t="e">
        <f>IF(OR(EN341="Cống tròn",EN341="Cống hộp",EN341="Ống nhựa"),INDEX(#REF!,MATCH(E341,#REF!,0)),IF(OR(EN341="Rãnh xây",EN341="Rãnh bê tông"),INDEX(#REF!,MATCH(E341,#REF!,0)),0))</f>
        <v>#REF!</v>
      </c>
      <c r="EQ341" s="18">
        <v>32.44</v>
      </c>
      <c r="ER341" s="18">
        <v>1</v>
      </c>
      <c r="ES341" s="25">
        <f t="shared" si="1239"/>
        <v>32</v>
      </c>
      <c r="ET341" s="1" t="e">
        <f>_xlfn.IFNA(IF(EN341="Cống tròn",INDEX(#REF!,MATCH(E341,#REF!,0)),IF(EN341="Cống hộp",INDEX(#REF!,MATCH(E341,#REF!,0)),EU341&amp;" ,"&amp;EV341)),0)</f>
        <v>#REF!</v>
      </c>
      <c r="EU341" s="16" t="s">
        <v>769</v>
      </c>
      <c r="EV341" s="16" t="s">
        <v>775</v>
      </c>
      <c r="EW341" s="16" t="e">
        <f>_xlfn.IFNA(INDEX(#REF!,MATCH(E341,#REF!,0)),0)</f>
        <v>#REF!</v>
      </c>
      <c r="EX341" s="16"/>
      <c r="EY341" s="18">
        <v>0</v>
      </c>
      <c r="EZ341" s="18">
        <v>0</v>
      </c>
      <c r="FA341" s="18">
        <v>0</v>
      </c>
      <c r="FB341" s="18">
        <v>0</v>
      </c>
      <c r="FC341" s="18">
        <v>0</v>
      </c>
      <c r="FD341" s="25">
        <f t="shared" si="1095"/>
        <v>0</v>
      </c>
      <c r="FE341" s="25">
        <f t="shared" si="1240"/>
        <v>0</v>
      </c>
      <c r="FF341" s="18">
        <v>0.1</v>
      </c>
      <c r="FG341" s="18">
        <v>2</v>
      </c>
      <c r="FH341" s="18">
        <v>1</v>
      </c>
      <c r="FI341" s="25">
        <f t="shared" si="1241"/>
        <v>1.2</v>
      </c>
      <c r="FJ341" s="18">
        <v>0</v>
      </c>
      <c r="FK341" s="18">
        <v>0</v>
      </c>
      <c r="FL341" s="18">
        <v>0.2</v>
      </c>
      <c r="FM341" s="18">
        <v>1.4</v>
      </c>
      <c r="FN341" s="18">
        <v>0</v>
      </c>
      <c r="FO341" s="25">
        <f t="shared" si="1242"/>
        <v>1.4</v>
      </c>
      <c r="FP341" s="18">
        <v>1.4999999999999999E-2</v>
      </c>
      <c r="FQ341" s="18">
        <v>1</v>
      </c>
      <c r="FR341" s="25">
        <f t="shared" si="1096"/>
        <v>31</v>
      </c>
      <c r="FS341" s="25">
        <f t="shared" si="1097"/>
        <v>0.44999999999999996</v>
      </c>
      <c r="FT341" s="25">
        <f t="shared" si="1098"/>
        <v>31.45</v>
      </c>
      <c r="FU341" s="25">
        <f t="shared" si="1099"/>
        <v>-0.98999999999999844</v>
      </c>
      <c r="FV341" s="25" t="str">
        <f t="shared" si="1243"/>
        <v>Thêm 01</v>
      </c>
      <c r="FW341" s="25">
        <f t="shared" si="1244"/>
        <v>0.03</v>
      </c>
      <c r="FX341" s="16"/>
      <c r="FY341" s="16"/>
      <c r="FZ341" s="16"/>
      <c r="GA341" s="16"/>
      <c r="GB341" s="19">
        <v>0</v>
      </c>
      <c r="GC341" s="19">
        <v>0</v>
      </c>
      <c r="GD341" s="19">
        <v>0</v>
      </c>
      <c r="GE341" s="19">
        <v>0</v>
      </c>
      <c r="GF341" s="19">
        <v>0</v>
      </c>
      <c r="GG341" s="19">
        <v>0</v>
      </c>
      <c r="GH341" s="19">
        <v>0</v>
      </c>
      <c r="GI341" s="19">
        <v>0</v>
      </c>
      <c r="GJ341" s="19">
        <v>0</v>
      </c>
      <c r="GK341" s="19">
        <v>0</v>
      </c>
      <c r="GL341" s="25">
        <f t="shared" si="1100"/>
        <v>0</v>
      </c>
      <c r="GM341" s="25">
        <f t="shared" si="1245"/>
        <v>0</v>
      </c>
      <c r="GN341" s="19">
        <v>0</v>
      </c>
      <c r="GO341" s="19">
        <v>0</v>
      </c>
      <c r="GP341" s="19">
        <v>0</v>
      </c>
      <c r="GQ341" s="19">
        <v>0</v>
      </c>
      <c r="GR341" s="1" t="e">
        <f>_xlfn.IFNA(INDEX(#REF!,MATCH(E341,#REF!,0)),0)</f>
        <v>#REF!</v>
      </c>
      <c r="GS341" s="16"/>
      <c r="GT341" s="18">
        <v>0</v>
      </c>
      <c r="GU341" s="18">
        <v>0</v>
      </c>
      <c r="GV341" s="18">
        <v>0</v>
      </c>
      <c r="GW341" s="18">
        <v>0</v>
      </c>
      <c r="GX341" s="25">
        <f t="shared" si="1101"/>
        <v>0</v>
      </c>
      <c r="GY341" s="25">
        <f t="shared" si="1102"/>
        <v>0</v>
      </c>
      <c r="GZ341" s="25">
        <f t="shared" si="1246"/>
        <v>0</v>
      </c>
      <c r="HA341" s="1" t="e" cm="1">
        <f t="array" ref="HA341">INDEX(#REF!,MATCH(EJ341&amp;EK341&amp;HD341&amp;HE341&amp;HF341,#REF!&amp;#REF!&amp;#REF!&amp;#REF!&amp;#REF!,0))</f>
        <v>#REF!</v>
      </c>
      <c r="HB341" s="16"/>
      <c r="HC341" s="25">
        <f t="shared" si="1247"/>
        <v>0</v>
      </c>
      <c r="HD341" s="18">
        <v>0</v>
      </c>
      <c r="HE341" s="18">
        <v>0</v>
      </c>
      <c r="HF341" s="18">
        <v>0</v>
      </c>
      <c r="HG341" s="1" t="e" cm="1">
        <f t="array" ref="HG341">INDEX(#REF!,MATCH(EJ341&amp;EK341&amp;HJ341&amp;HK341&amp;HL341,#REF!&amp;#REF!&amp;#REF!&amp;#REF!&amp;#REF!,0))</f>
        <v>#REF!</v>
      </c>
      <c r="HH341" s="16"/>
      <c r="HI341" s="25">
        <f t="shared" si="1248"/>
        <v>0</v>
      </c>
      <c r="HJ341" s="25">
        <f t="shared" si="1249"/>
        <v>0</v>
      </c>
      <c r="HK341" s="19">
        <v>0</v>
      </c>
      <c r="HL341" s="19">
        <v>0</v>
      </c>
      <c r="HM341" s="18">
        <v>0.01</v>
      </c>
      <c r="HN341" s="18">
        <v>1</v>
      </c>
      <c r="HO341" s="25">
        <f t="shared" si="1250"/>
        <v>0</v>
      </c>
      <c r="HP341" s="25">
        <f t="shared" si="1251"/>
        <v>0</v>
      </c>
      <c r="HQ341" s="25">
        <f t="shared" si="1252"/>
        <v>0</v>
      </c>
      <c r="HR341" s="25">
        <f t="shared" si="1253"/>
        <v>0</v>
      </c>
      <c r="HS341" s="25">
        <f t="shared" si="1254"/>
        <v>0</v>
      </c>
      <c r="HT341" s="19">
        <v>0</v>
      </c>
      <c r="HU341" s="19">
        <v>0</v>
      </c>
      <c r="HV341" s="19">
        <v>0</v>
      </c>
      <c r="HW341" s="25">
        <f t="shared" si="1255"/>
        <v>0</v>
      </c>
      <c r="HX341" s="19">
        <v>0</v>
      </c>
      <c r="HY341" s="19">
        <v>0</v>
      </c>
      <c r="HZ341" s="18">
        <v>42.52</v>
      </c>
      <c r="IA341" s="20">
        <f>ROUND(IF(EN341="Cống tròn",IF(EN341="Cống tròn",IF(EU341="Không có móng",IQ341-FF341,IF(EU341="Đế",IP341-FN341,IF(OR(EU341="Móng bê tông",EU341="Móng bê tông kết hợp đế"),II341-FJ341,0))),0),IF(EN341="Cống hộp",IF(AND(EN341="Cống hộp",EU341="Không có móng"),IQ341-GF341,IF(AND(EN341="Cống hộp",EU341="Móng bê tông"),IJ341-GB341,0)),IF(OR(EN341="Rãnh xây",EN341="Rãnh bê tông"),IF(OR(EN341="Rãnh xây",EN341="Rãnh bê tông"),IK341-GB341,0),IF(EN341="Ống nhựa",IF(AND(EN341="Ống nhựa",EU341="Không đắp cát"),IQ341-HT341,IF(AND(EN341="Ống nhựa",EU341="Đắp cát"),IH341-HX341,0)),IF(EN341="Rãnh thang",IF(EN341="Rãnh thang",IF(EU341="Móng bê tông",#REF!-#REF!,IQ341),0),0))))),2)</f>
        <v>40.119999999999997</v>
      </c>
      <c r="IB341" s="20">
        <f t="shared" si="1256"/>
        <v>2.4000000000000057</v>
      </c>
      <c r="IC341" s="20">
        <f t="shared" si="1103"/>
        <v>40.119999999999997</v>
      </c>
      <c r="ID341" s="20">
        <f t="shared" si="1104"/>
        <v>0</v>
      </c>
      <c r="IE341" s="20">
        <f t="shared" si="1105"/>
        <v>0</v>
      </c>
      <c r="IF341" s="20">
        <f t="shared" si="1106"/>
        <v>0</v>
      </c>
      <c r="IG341" s="20">
        <f>IF(EN341="Rãnh thang",IF(AND(EN341="Rãnh thang",EU341="Móng bê tông"),IQ341-#REF!,0),IF(EN341="Ống nhựa",IF(AND(EN341="Ống nhựa",EU341="Đắp cát"),IQ341-HT341,0),IF(EN341="Cống tròn",IF(EN341="Cống tròn",IF(OR(EU341="Móng bê tông",EU341="Móng bê tông kết hợp đế"),IM341-FL341,0),0),IF(EN341="Cống hộp",IF(AND(EN341="Cống hộp",EU341="Móng bê tông"),IN341-GD341,0),IF(OR(EN341="Rãnh xây",EN341="Rãnh bê tông"),IF(AND(EN341="Rãnh xây",EU341="Móng bê tông"),IO341-GD341,IF(AND(EN341="Rãnh bê tông",EU341="Móng bê tông"),IO341-GD341,0)),0)))))</f>
        <v>40.119999999999997</v>
      </c>
      <c r="IH341" s="20">
        <f t="shared" si="1107"/>
        <v>0</v>
      </c>
      <c r="II341" s="20">
        <f t="shared" si="1108"/>
        <v>40.119999999999997</v>
      </c>
      <c r="IJ341" s="20">
        <f t="shared" si="1109"/>
        <v>0</v>
      </c>
      <c r="IK341" s="20">
        <f t="shared" si="1110"/>
        <v>0</v>
      </c>
      <c r="IL341" s="20">
        <f t="shared" si="1111"/>
        <v>40.32</v>
      </c>
      <c r="IM341" s="20">
        <f t="shared" si="1112"/>
        <v>40.32</v>
      </c>
      <c r="IN341" s="20">
        <f t="shared" si="1113"/>
        <v>0</v>
      </c>
      <c r="IO341" s="20">
        <f t="shared" si="1114"/>
        <v>0</v>
      </c>
      <c r="IP341" s="20">
        <f t="shared" si="1115"/>
        <v>0</v>
      </c>
      <c r="IQ341" s="18">
        <v>40.42</v>
      </c>
      <c r="IR341" s="25">
        <f t="shared" si="1257"/>
        <v>0</v>
      </c>
      <c r="IS341" s="25">
        <f t="shared" si="1116"/>
        <v>0</v>
      </c>
      <c r="IT341" s="25">
        <f t="shared" si="1117"/>
        <v>0</v>
      </c>
      <c r="IU341" s="25">
        <f>ROUND(IF(EN341="Cống tròn",IF(EN341="Cống tròn",IV341+FF341,0),IF(EN341="Cống hộp",IF(EN341="Cống hộp",IV341+GP341,0),IF(OR(EN341="Rãnh xây",EN341="Rãnh bê tông"),IF(OR(EN341="Rãnh xây",EN341="Rãnh bê tông"),IV341+GP341,0),IF(EN341="ống nhựa",IF(EN341="Ống nhựa",IV341+HT341,0),IF(EN341="Rãnh thang",IF(EN341="Rãnh thang",IQ341+#REF!,0),0))))),2)</f>
        <v>41.04</v>
      </c>
      <c r="IV341" s="18">
        <v>40.94</v>
      </c>
      <c r="IW341" s="25">
        <f t="shared" si="1118"/>
        <v>41.04</v>
      </c>
      <c r="IX341" s="25">
        <f t="shared" si="1119"/>
        <v>0</v>
      </c>
      <c r="IY341" s="25">
        <f t="shared" si="1120"/>
        <v>0</v>
      </c>
      <c r="IZ341" s="25">
        <f t="shared" si="1121"/>
        <v>0</v>
      </c>
      <c r="JA341" s="25">
        <f t="shared" si="1122"/>
        <v>0</v>
      </c>
      <c r="JB341" s="18">
        <v>42.04</v>
      </c>
      <c r="JC341" s="20">
        <f>ROUND(IF(EN341="Cống tròn",IF(EN341="Cống tròn",IF(EU341="Không có móng",JS341-FF341,IF(EU341="Đế",JR341-FN341,IF(OR(EU341="Móng bê tông",EU341="Móng bê tông kết hợp đế"),JK341-FJ341,0))),0),IF(EN341="Cống hộp",IF(AND(EN341="Cống hộp",EU341="Không có móng"),JS341-GF341,IF(AND(EN341="Cống hộp",EU341="Móng bê tông"),JL341-GB341,0)),IF(OR(EN341="Rãnh xây",EN341="Rãnh bê tông"),IF(OR(EN341="Rãnh xây",EN341="Rãnh bê tông"),JM341-GB341,0),IF(EN341="Ống nhựa",IF(AND(EN341="Ống nhựa",EU341="Không đắp cát"),JS341-HT341,IF(AND(EN341="Ống nhựa",EU341="Đắp cát"),JJ341-HX341,0)),IF(EN341="Rãnh thang",IF(EN341="Rãnh thang",IF(EU341="Móng bê tông",#REF!-#REF!,JS341),0),0))))),2)</f>
        <v>39.64</v>
      </c>
      <c r="JD341" s="20">
        <f t="shared" si="1258"/>
        <v>2.3999999999999986</v>
      </c>
      <c r="JE341" s="20">
        <f t="shared" si="1123"/>
        <v>39.639999999999993</v>
      </c>
      <c r="JF341" s="20">
        <f t="shared" si="1124"/>
        <v>0</v>
      </c>
      <c r="JG341" s="20">
        <f t="shared" si="1125"/>
        <v>0</v>
      </c>
      <c r="JH341" s="20">
        <f t="shared" si="1126"/>
        <v>0</v>
      </c>
      <c r="JI341" s="20">
        <f>IF(EN341="Rãnh thang",IF(AND(EN341="Rãnh thang",EU341="Móng bê tông"),JS341-#REF!,0),IF(EN341="Ống nhựa",IF(AND(EN341="Ống nhựa",EU341="Đắp cát"),JS341-HT341,0),IF(EN341="Cống tròn",IF(EN341="Cống tròn",IF(OR(EU341="Móng bê tông",EU341="Móng bê tông kết hợp đế"),JO341-FL341,0),0),IF(EN341="Cống hộp",IF(AND(EN341="Cống hộp",EU341="Móng bê tông"),JP341-GD341,0),IF(OR(EN341="Rãnh xây",EN341="Rãnh bê tông"),IF(AND(EN341="Rãnh xây",EU341="Móng bê tông"),JQ341-GD341,IF(AND(EN341="Rãnh bê tông",EU341="Móng bê tông"),JQ341-GD341,0)),0)))))</f>
        <v>39.639999999999993</v>
      </c>
      <c r="JJ341" s="20">
        <f t="shared" si="1127"/>
        <v>0</v>
      </c>
      <c r="JK341" s="20">
        <f t="shared" si="1128"/>
        <v>39.639999999999993</v>
      </c>
      <c r="JL341" s="20">
        <f t="shared" si="1129"/>
        <v>0</v>
      </c>
      <c r="JM341" s="20">
        <f t="shared" si="1130"/>
        <v>0</v>
      </c>
      <c r="JN341" s="20">
        <f t="shared" si="1131"/>
        <v>39.839999999999996</v>
      </c>
      <c r="JO341" s="20">
        <f t="shared" si="1132"/>
        <v>39.839999999999996</v>
      </c>
      <c r="JP341" s="20">
        <f t="shared" si="1133"/>
        <v>0</v>
      </c>
      <c r="JQ341" s="20">
        <f t="shared" si="1134"/>
        <v>0</v>
      </c>
      <c r="JR341" s="20">
        <f t="shared" si="1135"/>
        <v>0</v>
      </c>
      <c r="JS341" s="26">
        <v>39.94</v>
      </c>
      <c r="JT341" s="25">
        <f t="shared" si="1259"/>
        <v>0</v>
      </c>
      <c r="JU341" s="25">
        <f t="shared" si="1136"/>
        <v>0</v>
      </c>
      <c r="JV341" s="25">
        <f t="shared" si="1137"/>
        <v>0</v>
      </c>
      <c r="JW341" s="25">
        <f>ROUND(IF(EN341="Cống tròn",IF(EN341="Cống tròn",JX341+FF341,0),IF(EN341="Cống hộp",IF(EN341="Cống hộp",JX341+GP341,0),IF(OR(EN341="Rãnh xây",EN341="Rãnh bê tông"),IF(OR(EN341="Rãnh xây",EN341="Rãnh bê tông"),JX341+GP341,0),IF(EN341="ống nhựa",IF(EN341="Ống nhựa",JX341+HT341,0),IF(EN341="Rãnh thang",IF(EN341="Rãnh thang",JS341+#REF!,0),0))))),2)</f>
        <v>41.04</v>
      </c>
      <c r="JX341" s="27">
        <v>40.94</v>
      </c>
      <c r="JY341" s="25">
        <f t="shared" si="1138"/>
        <v>41.04</v>
      </c>
      <c r="JZ341" s="25">
        <f t="shared" si="1139"/>
        <v>0</v>
      </c>
      <c r="KA341" s="25">
        <f t="shared" si="1140"/>
        <v>0</v>
      </c>
      <c r="KB341" s="25">
        <f t="shared" si="1141"/>
        <v>0</v>
      </c>
      <c r="KC341" s="25">
        <f t="shared" si="1142"/>
        <v>0</v>
      </c>
      <c r="KD341" s="28" t="s">
        <v>98</v>
      </c>
      <c r="KE341" s="27">
        <v>0</v>
      </c>
      <c r="KF341" s="25">
        <f t="shared" si="1143"/>
        <v>2.4000000000000057</v>
      </c>
      <c r="KG341" s="25">
        <f t="shared" si="1260"/>
        <v>2.4000000000000057</v>
      </c>
      <c r="KH341" s="27">
        <v>0</v>
      </c>
      <c r="KI341" s="25">
        <f t="shared" si="1144"/>
        <v>2.3999999999999986</v>
      </c>
      <c r="KJ341" s="25">
        <f t="shared" si="1261"/>
        <v>2.3999999999999986</v>
      </c>
      <c r="KK341" s="25">
        <f t="shared" si="1145"/>
        <v>0</v>
      </c>
      <c r="KL341" s="25">
        <f t="shared" si="1146"/>
        <v>0</v>
      </c>
      <c r="KM341" s="25">
        <f t="shared" si="1262"/>
        <v>0</v>
      </c>
      <c r="KN341" s="25">
        <f t="shared" si="1147"/>
        <v>0</v>
      </c>
      <c r="KO341" s="25">
        <f t="shared" si="1148"/>
        <v>0</v>
      </c>
      <c r="KP341" s="25">
        <f t="shared" si="1263"/>
        <v>0</v>
      </c>
      <c r="KQ341" s="25">
        <f t="shared" si="1149"/>
        <v>0.2</v>
      </c>
      <c r="KR341" s="25">
        <f t="shared" si="1150"/>
        <v>0.2</v>
      </c>
      <c r="KS341" s="25">
        <f t="shared" si="1264"/>
        <v>0.2</v>
      </c>
      <c r="KT341" s="25">
        <f t="shared" si="1151"/>
        <v>0</v>
      </c>
      <c r="KU341" s="25">
        <f t="shared" si="1152"/>
        <v>0</v>
      </c>
      <c r="KV341" s="25">
        <f t="shared" si="1265"/>
        <v>0</v>
      </c>
      <c r="KW341" s="25">
        <f t="shared" si="1079"/>
        <v>0</v>
      </c>
      <c r="KX341" s="25">
        <f t="shared" si="1153"/>
        <v>0</v>
      </c>
      <c r="KY341" s="25">
        <f t="shared" si="1266"/>
        <v>0</v>
      </c>
      <c r="KZ341" s="25">
        <f t="shared" si="1154"/>
        <v>0</v>
      </c>
      <c r="LA341" s="25">
        <f t="shared" si="1155"/>
        <v>0</v>
      </c>
      <c r="LB341" s="25">
        <f t="shared" si="1267"/>
        <v>0</v>
      </c>
      <c r="LC341" s="25">
        <f t="shared" si="1156"/>
        <v>1.4</v>
      </c>
      <c r="LD341" s="25">
        <f t="shared" si="1157"/>
        <v>1.4</v>
      </c>
      <c r="LE341" s="25">
        <f t="shared" si="1268"/>
        <v>1.4</v>
      </c>
      <c r="LF341" s="25">
        <f t="shared" si="1158"/>
        <v>0</v>
      </c>
      <c r="LG341" s="25">
        <f t="shared" si="1159"/>
        <v>0</v>
      </c>
      <c r="LH341" s="25">
        <f t="shared" si="1269"/>
        <v>0</v>
      </c>
      <c r="LI341" s="25">
        <f t="shared" si="1160"/>
        <v>0</v>
      </c>
      <c r="LJ341" s="25">
        <f t="shared" si="1161"/>
        <v>0</v>
      </c>
      <c r="LK341" s="25">
        <f t="shared" si="1270"/>
        <v>0</v>
      </c>
      <c r="LL341" s="25">
        <f t="shared" si="1162"/>
        <v>0</v>
      </c>
      <c r="LM341" s="25">
        <f t="shared" si="1163"/>
        <v>0</v>
      </c>
      <c r="LN341" s="25">
        <f t="shared" si="1271"/>
        <v>0</v>
      </c>
      <c r="LO341" s="25">
        <f t="shared" si="1164"/>
        <v>0</v>
      </c>
      <c r="LP341" s="25">
        <f t="shared" si="1165"/>
        <v>0</v>
      </c>
      <c r="LQ341" s="25">
        <f t="shared" si="1272"/>
        <v>0</v>
      </c>
      <c r="LR341" s="25">
        <f t="shared" si="1166"/>
        <v>0</v>
      </c>
      <c r="LS341" s="25">
        <f t="shared" si="1167"/>
        <v>0</v>
      </c>
      <c r="LT341" s="25">
        <f t="shared" si="1273"/>
        <v>0</v>
      </c>
      <c r="LU341" s="25">
        <f t="shared" si="1168"/>
        <v>0</v>
      </c>
      <c r="LV341" s="25">
        <f t="shared" si="1169"/>
        <v>0</v>
      </c>
      <c r="LW341" s="25">
        <f t="shared" si="1274"/>
        <v>0</v>
      </c>
      <c r="LX341" s="25">
        <f t="shared" si="1170"/>
        <v>0</v>
      </c>
      <c r="LY341" s="25">
        <f t="shared" si="1171"/>
        <v>0</v>
      </c>
      <c r="LZ341" s="25">
        <f t="shared" si="1275"/>
        <v>0</v>
      </c>
      <c r="MA341" s="25">
        <f t="shared" si="1172"/>
        <v>0</v>
      </c>
      <c r="MB341" s="25">
        <f t="shared" si="1173"/>
        <v>0</v>
      </c>
      <c r="MC341" s="25">
        <f t="shared" si="1276"/>
        <v>0</v>
      </c>
      <c r="MD341" s="25">
        <f t="shared" si="1174"/>
        <v>0</v>
      </c>
      <c r="ME341" s="25">
        <f t="shared" si="1175"/>
        <v>0</v>
      </c>
      <c r="MF341" s="25">
        <f t="shared" si="1277"/>
        <v>0</v>
      </c>
      <c r="MG341" s="25">
        <f t="shared" si="1176"/>
        <v>0</v>
      </c>
      <c r="MH341" s="25">
        <f t="shared" si="1177"/>
        <v>0</v>
      </c>
      <c r="MI341" s="25">
        <f t="shared" si="1278"/>
        <v>0</v>
      </c>
      <c r="MJ341" s="25">
        <f t="shared" si="1178"/>
        <v>0</v>
      </c>
      <c r="MK341" s="25">
        <f t="shared" si="1179"/>
        <v>0</v>
      </c>
      <c r="ML341" s="25">
        <f t="shared" si="1279"/>
        <v>0</v>
      </c>
      <c r="MM341" s="25">
        <f t="shared" si="1180"/>
        <v>0</v>
      </c>
      <c r="MN341" s="25">
        <f t="shared" si="1181"/>
        <v>0</v>
      </c>
      <c r="MO341" s="25">
        <f t="shared" si="1280"/>
        <v>0</v>
      </c>
      <c r="MP341" s="25">
        <f t="shared" si="1182"/>
        <v>0</v>
      </c>
      <c r="MQ341" s="25">
        <f t="shared" si="1183"/>
        <v>0</v>
      </c>
      <c r="MR341" s="25">
        <f t="shared" si="1281"/>
        <v>0</v>
      </c>
      <c r="MS341" s="29">
        <v>1.4</v>
      </c>
      <c r="MT341" s="29">
        <v>0</v>
      </c>
      <c r="MU341" s="29">
        <v>1</v>
      </c>
      <c r="MV341" s="29">
        <v>1</v>
      </c>
      <c r="MW341" s="25">
        <f t="shared" si="1184"/>
        <v>1.4</v>
      </c>
      <c r="MX341" s="25">
        <f t="shared" si="1185"/>
        <v>3.36</v>
      </c>
      <c r="MY341" s="25">
        <f t="shared" si="1186"/>
        <v>0</v>
      </c>
      <c r="MZ341" s="25">
        <f t="shared" si="1187"/>
        <v>0</v>
      </c>
      <c r="NA341" s="25">
        <f t="shared" si="1188"/>
        <v>1.4</v>
      </c>
      <c r="NB341" s="25">
        <f t="shared" si="1189"/>
        <v>3.36</v>
      </c>
      <c r="NC341" s="25">
        <f t="shared" si="1190"/>
        <v>0</v>
      </c>
      <c r="ND341" s="25">
        <f t="shared" si="1191"/>
        <v>0</v>
      </c>
      <c r="NE341" s="25">
        <f t="shared" si="1282"/>
        <v>1.4</v>
      </c>
      <c r="NF341" s="25">
        <f t="shared" si="1282"/>
        <v>3.36</v>
      </c>
      <c r="NG341" s="25">
        <f t="shared" si="1282"/>
        <v>0</v>
      </c>
      <c r="NH341" s="25">
        <f t="shared" si="1282"/>
        <v>0</v>
      </c>
      <c r="NI341" s="25">
        <f t="shared" si="1192"/>
        <v>109</v>
      </c>
      <c r="NJ341" s="25">
        <f t="shared" si="1193"/>
        <v>0</v>
      </c>
      <c r="NK341" s="25">
        <f t="shared" si="1194"/>
        <v>109</v>
      </c>
      <c r="NL341" s="25">
        <f t="shared" si="1195"/>
        <v>59</v>
      </c>
      <c r="NM341" s="25">
        <f t="shared" si="1196"/>
        <v>0</v>
      </c>
      <c r="NN341" s="25">
        <f t="shared" si="1283"/>
        <v>59</v>
      </c>
      <c r="NO341" s="25">
        <f t="shared" si="1197"/>
        <v>0</v>
      </c>
      <c r="NP341" s="25">
        <f t="shared" si="1198"/>
        <v>0</v>
      </c>
      <c r="NQ341" s="25">
        <f t="shared" si="1284"/>
        <v>0</v>
      </c>
      <c r="NR341" s="25">
        <f t="shared" si="1199"/>
        <v>0</v>
      </c>
      <c r="NS341" s="25">
        <f t="shared" si="1200"/>
        <v>0</v>
      </c>
      <c r="NT341" s="25">
        <f t="shared" si="1285"/>
        <v>0</v>
      </c>
      <c r="NU341" s="25">
        <f t="shared" si="1201"/>
        <v>0</v>
      </c>
      <c r="NV341" s="25">
        <f t="shared" si="1202"/>
        <v>0</v>
      </c>
      <c r="NW341" s="25">
        <f t="shared" si="1286"/>
        <v>0</v>
      </c>
      <c r="NX341" s="25">
        <f t="shared" si="1287"/>
        <v>59</v>
      </c>
      <c r="NY341" s="25">
        <f t="shared" si="1287"/>
        <v>0</v>
      </c>
      <c r="NZ341" s="25">
        <f t="shared" si="1288"/>
        <v>59</v>
      </c>
      <c r="OA341" s="25">
        <f t="shared" si="1289"/>
        <v>50</v>
      </c>
      <c r="OB341" s="25">
        <f t="shared" si="1289"/>
        <v>0</v>
      </c>
      <c r="OC341" s="25">
        <f t="shared" si="1290"/>
        <v>50</v>
      </c>
      <c r="OD341" s="25">
        <f t="shared" si="1291"/>
        <v>59</v>
      </c>
      <c r="OE341" s="25">
        <f t="shared" si="1291"/>
        <v>0</v>
      </c>
      <c r="OF341" s="25">
        <f t="shared" si="1291"/>
        <v>59</v>
      </c>
      <c r="OG341" s="25">
        <f t="shared" si="1203"/>
        <v>0</v>
      </c>
      <c r="OH341" s="25">
        <f t="shared" si="1204"/>
        <v>0</v>
      </c>
      <c r="OI341" s="25">
        <f t="shared" si="1205"/>
        <v>0</v>
      </c>
      <c r="OJ341" s="25">
        <f t="shared" si="1206"/>
        <v>0</v>
      </c>
      <c r="OK341" s="25">
        <f t="shared" si="1207"/>
        <v>0</v>
      </c>
      <c r="OL341" s="25">
        <f t="shared" si="1208"/>
        <v>0</v>
      </c>
      <c r="OM341" s="25">
        <f t="shared" si="1292"/>
        <v>0</v>
      </c>
      <c r="ON341" s="25">
        <f t="shared" si="1292"/>
        <v>0</v>
      </c>
      <c r="OO341" s="25">
        <f t="shared" si="1292"/>
        <v>0</v>
      </c>
      <c r="OP341" s="25">
        <f t="shared" si="1209"/>
        <v>0</v>
      </c>
      <c r="OQ341" s="25">
        <f t="shared" si="1210"/>
        <v>0</v>
      </c>
      <c r="OR341" s="25">
        <f t="shared" si="1293"/>
        <v>0</v>
      </c>
      <c r="OS341" s="19">
        <v>536001.97</v>
      </c>
      <c r="OT341" s="19">
        <v>2371515.91</v>
      </c>
    </row>
    <row r="342" spans="1:410" ht="33" customHeight="1" x14ac:dyDescent="0.25">
      <c r="A342" s="18"/>
      <c r="B342" s="18" t="s">
        <v>959</v>
      </c>
      <c r="C342" s="18">
        <v>190.34</v>
      </c>
      <c r="D342" s="16" t="e">
        <f>_xlfn.IFNA(INDEX(#REF!,MATCH(E342,#REF!,0)),0)</f>
        <v>#REF!</v>
      </c>
      <c r="E342" s="18" t="s">
        <v>1165</v>
      </c>
      <c r="F342" s="16" t="s">
        <v>765</v>
      </c>
      <c r="G342" s="16" t="s">
        <v>766</v>
      </c>
      <c r="H342" s="16" t="s">
        <v>767</v>
      </c>
      <c r="I342" s="16" t="s">
        <v>768</v>
      </c>
      <c r="J342" s="16" t="s">
        <v>769</v>
      </c>
      <c r="K342" s="16" t="s">
        <v>770</v>
      </c>
      <c r="L342" s="16" t="s">
        <v>771</v>
      </c>
      <c r="M342" s="18">
        <v>1.94</v>
      </c>
      <c r="N342" s="18">
        <v>4.4400000000000004</v>
      </c>
      <c r="O342" s="18">
        <v>2.34</v>
      </c>
      <c r="P342" s="18">
        <v>4.8400000000000007</v>
      </c>
      <c r="Q342" s="18">
        <v>0.1</v>
      </c>
      <c r="R342" s="18">
        <v>2.14</v>
      </c>
      <c r="S342" s="18">
        <v>4.6400000000000006</v>
      </c>
      <c r="T342" s="18">
        <v>0.2</v>
      </c>
      <c r="U342" s="18">
        <v>0</v>
      </c>
      <c r="V342" s="18">
        <v>0</v>
      </c>
      <c r="W342" s="18">
        <v>0</v>
      </c>
      <c r="X342" s="18">
        <v>1.94</v>
      </c>
      <c r="Y342" s="18">
        <v>4.4000000000000004</v>
      </c>
      <c r="Z342" s="20">
        <f t="shared" si="1211"/>
        <v>2.4</v>
      </c>
      <c r="AA342" s="18">
        <v>0.22</v>
      </c>
      <c r="AB342" s="18">
        <v>0</v>
      </c>
      <c r="AC342" s="18">
        <v>0</v>
      </c>
      <c r="AD342" s="18">
        <v>0</v>
      </c>
      <c r="AE342" s="18">
        <v>0</v>
      </c>
      <c r="AF342" s="18">
        <v>0</v>
      </c>
      <c r="AG342" s="18">
        <v>1.5</v>
      </c>
      <c r="AH342" s="18">
        <v>4</v>
      </c>
      <c r="AI342" s="20">
        <f t="shared" si="1212"/>
        <v>2.5499999999999998</v>
      </c>
      <c r="AJ342" s="18">
        <v>0</v>
      </c>
      <c r="AK342" s="18">
        <v>0</v>
      </c>
      <c r="AL342" s="20">
        <f t="shared" si="1213"/>
        <v>0</v>
      </c>
      <c r="AM342" s="18">
        <v>1.94</v>
      </c>
      <c r="AN342" s="18">
        <v>4</v>
      </c>
      <c r="AO342" s="18">
        <v>0.15</v>
      </c>
      <c r="AP342" s="18">
        <v>0.22</v>
      </c>
      <c r="AQ342" s="18">
        <v>1.94</v>
      </c>
      <c r="AR342" s="18">
        <v>4.22</v>
      </c>
      <c r="AS342" s="18">
        <v>0.12</v>
      </c>
      <c r="AT342" s="18">
        <v>0.11</v>
      </c>
      <c r="AU342" s="18">
        <v>0</v>
      </c>
      <c r="AV342" s="18">
        <v>1</v>
      </c>
      <c r="AW342" s="18">
        <v>0</v>
      </c>
      <c r="AX342" s="18">
        <v>0</v>
      </c>
      <c r="AY342" s="18">
        <v>0</v>
      </c>
      <c r="AZ342" s="18">
        <v>0</v>
      </c>
      <c r="BA342" s="18">
        <v>0</v>
      </c>
      <c r="BB342" s="18">
        <v>0</v>
      </c>
      <c r="BC342" s="18">
        <v>0</v>
      </c>
      <c r="BD342" s="18">
        <v>0</v>
      </c>
      <c r="BE342" s="18">
        <v>2</v>
      </c>
      <c r="BF342" s="18">
        <v>1</v>
      </c>
      <c r="BG342" s="18">
        <v>0</v>
      </c>
      <c r="BH342" s="18">
        <v>0</v>
      </c>
      <c r="BI342" s="18">
        <v>0</v>
      </c>
      <c r="BJ342" s="18">
        <v>0</v>
      </c>
      <c r="BK342" s="18">
        <v>0</v>
      </c>
      <c r="BL342" s="18">
        <v>0</v>
      </c>
      <c r="BM342" s="18">
        <v>0</v>
      </c>
      <c r="BN342" s="18">
        <v>0</v>
      </c>
      <c r="BO342" s="18">
        <v>0</v>
      </c>
      <c r="BP342" s="18">
        <v>0</v>
      </c>
      <c r="BQ342" s="18">
        <v>2</v>
      </c>
      <c r="BR342" s="18">
        <v>0</v>
      </c>
      <c r="BS342" s="18">
        <v>0</v>
      </c>
      <c r="BT342" s="18">
        <v>0</v>
      </c>
      <c r="BU342" s="18">
        <v>0</v>
      </c>
      <c r="BV342" s="18">
        <v>0</v>
      </c>
      <c r="BW342" s="18">
        <v>0</v>
      </c>
      <c r="BX342" s="18">
        <v>0</v>
      </c>
      <c r="BY342" s="18">
        <v>0</v>
      </c>
      <c r="BZ342" s="18">
        <v>0</v>
      </c>
      <c r="CA342" s="16" t="e">
        <f>_xlfn.IFNA(IF(RIGHT(D342,2)="=G",0,INDEX(#REF!,MATCH(E342,#REF!,0))),0)</f>
        <v>#REF!</v>
      </c>
      <c r="CB342" s="16" t="s">
        <v>776</v>
      </c>
      <c r="CC342" s="18">
        <v>0</v>
      </c>
      <c r="CD342" s="18">
        <v>0</v>
      </c>
      <c r="CE342" s="18">
        <v>1.7</v>
      </c>
      <c r="CF342" s="18">
        <v>0.83</v>
      </c>
      <c r="CG342" s="18">
        <v>0.12</v>
      </c>
      <c r="CH342" s="18">
        <v>5</v>
      </c>
      <c r="CI342" s="16" t="s">
        <v>98</v>
      </c>
      <c r="CJ342" s="18">
        <v>0</v>
      </c>
      <c r="CK342" s="20">
        <f t="shared" si="1080"/>
        <v>3</v>
      </c>
      <c r="CL342" s="20">
        <f t="shared" si="1214"/>
        <v>3</v>
      </c>
      <c r="CM342" s="18">
        <v>50.79</v>
      </c>
      <c r="CN342" s="18">
        <v>42.04</v>
      </c>
      <c r="CO342" s="18">
        <v>41.201000000000001</v>
      </c>
      <c r="CP342" s="22">
        <f t="shared" si="1081"/>
        <v>42.04</v>
      </c>
      <c r="CQ342" s="22">
        <f t="shared" si="1082"/>
        <v>39.04</v>
      </c>
      <c r="CR342" s="22">
        <f t="shared" si="1215"/>
        <v>3</v>
      </c>
      <c r="CS342" s="22">
        <f t="shared" si="1083"/>
        <v>39.14</v>
      </c>
      <c r="CT342" s="22">
        <f t="shared" si="1084"/>
        <v>39.340000000000003</v>
      </c>
      <c r="CU342" s="18">
        <v>39.340000000000003</v>
      </c>
      <c r="CV342" s="22">
        <f t="shared" si="1216"/>
        <v>2.4</v>
      </c>
      <c r="CW342" s="22">
        <f t="shared" si="1085"/>
        <v>0</v>
      </c>
      <c r="CX342" s="22">
        <f t="shared" si="1086"/>
        <v>0</v>
      </c>
      <c r="CY342" s="22">
        <f t="shared" si="1087"/>
        <v>41.77</v>
      </c>
      <c r="CZ342" s="22">
        <f t="shared" si="1088"/>
        <v>41.92</v>
      </c>
      <c r="DA342" s="18">
        <v>42.04</v>
      </c>
      <c r="DB342" s="20">
        <f t="shared" si="1217"/>
        <v>3</v>
      </c>
      <c r="DC342" s="20">
        <f t="shared" si="1218"/>
        <v>0</v>
      </c>
      <c r="DD342" s="20">
        <f t="shared" si="1219"/>
        <v>3</v>
      </c>
      <c r="DE342" s="20">
        <f t="shared" si="1089"/>
        <v>0.1</v>
      </c>
      <c r="DF342" s="20">
        <f t="shared" si="1090"/>
        <v>0.2</v>
      </c>
      <c r="DG342" s="20">
        <f t="shared" si="1091"/>
        <v>2.67</v>
      </c>
      <c r="DH342" s="20">
        <f t="shared" si="1092"/>
        <v>0</v>
      </c>
      <c r="DI342" s="20">
        <f t="shared" si="1093"/>
        <v>0</v>
      </c>
      <c r="DJ342" s="20">
        <f t="shared" si="1094"/>
        <v>0</v>
      </c>
      <c r="DK342" s="20">
        <f t="shared" si="1220"/>
        <v>2.9699999999999998</v>
      </c>
      <c r="DL342" s="20">
        <f t="shared" si="1221"/>
        <v>0</v>
      </c>
      <c r="DM342" s="20">
        <f t="shared" si="1222"/>
        <v>3.0000000000000249E-2</v>
      </c>
      <c r="DN342" s="20">
        <f t="shared" si="1223"/>
        <v>0</v>
      </c>
      <c r="DO342" s="18">
        <v>5.0400000000000009</v>
      </c>
      <c r="DP342" s="18">
        <v>0</v>
      </c>
      <c r="DQ342" s="18">
        <v>1</v>
      </c>
      <c r="DR342" s="18">
        <v>1</v>
      </c>
      <c r="DS342" s="25">
        <f t="shared" si="1224"/>
        <v>5.04</v>
      </c>
      <c r="DT342" s="25">
        <f t="shared" si="1225"/>
        <v>0</v>
      </c>
      <c r="DU342" s="25">
        <f t="shared" si="1226"/>
        <v>15.12</v>
      </c>
      <c r="DV342" s="25">
        <f t="shared" si="1227"/>
        <v>0</v>
      </c>
      <c r="DW342" s="25">
        <f t="shared" si="1228"/>
        <v>15.12</v>
      </c>
      <c r="DX342" s="25">
        <f t="shared" si="1229"/>
        <v>35.380000000000003</v>
      </c>
      <c r="DY342" s="25">
        <f t="shared" si="1230"/>
        <v>0</v>
      </c>
      <c r="DZ342" s="25">
        <f t="shared" si="1231"/>
        <v>35.380000000000003</v>
      </c>
      <c r="EA342" s="25">
        <f t="shared" si="1232"/>
        <v>26.12</v>
      </c>
      <c r="EB342" s="25">
        <f t="shared" si="1233"/>
        <v>0</v>
      </c>
      <c r="EC342" s="25">
        <f t="shared" si="1234"/>
        <v>26.12</v>
      </c>
      <c r="ED342" s="25">
        <f t="shared" si="1235"/>
        <v>9.26</v>
      </c>
      <c r="EE342" s="25">
        <f t="shared" si="1235"/>
        <v>0</v>
      </c>
      <c r="EF342" s="25">
        <f t="shared" si="1236"/>
        <v>9.26</v>
      </c>
      <c r="EG342" s="25">
        <f t="shared" si="1237"/>
        <v>26.12</v>
      </c>
      <c r="EH342" s="25">
        <f t="shared" si="1237"/>
        <v>0</v>
      </c>
      <c r="EI342" s="25">
        <f t="shared" si="1238"/>
        <v>26.12</v>
      </c>
      <c r="EJ342" s="18">
        <v>190.34</v>
      </c>
      <c r="EK342" s="18">
        <v>148.49</v>
      </c>
      <c r="EL342" s="18" t="s">
        <v>1165</v>
      </c>
      <c r="EM342" s="18" t="s">
        <v>1166</v>
      </c>
      <c r="EN342" s="16" t="s">
        <v>774</v>
      </c>
      <c r="EO342" s="16" t="s">
        <v>132</v>
      </c>
      <c r="EP342" s="16" t="e">
        <f>IF(OR(EN342="Cống tròn",EN342="Cống hộp",EN342="Ống nhựa"),INDEX(#REF!,MATCH(E342,#REF!,0)),IF(OR(EN342="Rãnh xây",EN342="Rãnh bê tông"),INDEX(#REF!,MATCH(E342,#REF!,0)),0))</f>
        <v>#REF!</v>
      </c>
      <c r="EQ342" s="18">
        <v>40.499999999999993</v>
      </c>
      <c r="ER342" s="18">
        <v>1</v>
      </c>
      <c r="ES342" s="25">
        <f t="shared" si="1239"/>
        <v>40</v>
      </c>
      <c r="ET342" s="1" t="e">
        <f>_xlfn.IFNA(IF(EN342="Cống tròn",INDEX(#REF!,MATCH(E342,#REF!,0)),IF(EN342="Cống hộp",INDEX(#REF!,MATCH(E342,#REF!,0)),EU342&amp;" ,"&amp;EV342)),0)</f>
        <v>#REF!</v>
      </c>
      <c r="EU342" s="16" t="s">
        <v>769</v>
      </c>
      <c r="EV342" s="16" t="s">
        <v>775</v>
      </c>
      <c r="EW342" s="16" t="e">
        <f>_xlfn.IFNA(INDEX(#REF!,MATCH(E342,#REF!,0)),0)</f>
        <v>#REF!</v>
      </c>
      <c r="EX342" s="16"/>
      <c r="EY342" s="18">
        <v>0</v>
      </c>
      <c r="EZ342" s="18">
        <v>0</v>
      </c>
      <c r="FA342" s="18">
        <v>0</v>
      </c>
      <c r="FB342" s="18">
        <v>0</v>
      </c>
      <c r="FC342" s="18">
        <v>0</v>
      </c>
      <c r="FD342" s="25">
        <f t="shared" si="1095"/>
        <v>0</v>
      </c>
      <c r="FE342" s="25">
        <f t="shared" si="1240"/>
        <v>0</v>
      </c>
      <c r="FF342" s="18">
        <v>0.1</v>
      </c>
      <c r="FG342" s="18">
        <v>2</v>
      </c>
      <c r="FH342" s="18">
        <v>1</v>
      </c>
      <c r="FI342" s="25">
        <f t="shared" si="1241"/>
        <v>1.2</v>
      </c>
      <c r="FJ342" s="18">
        <v>0</v>
      </c>
      <c r="FK342" s="18">
        <v>0</v>
      </c>
      <c r="FL342" s="18">
        <v>0.2</v>
      </c>
      <c r="FM342" s="18">
        <v>1.4</v>
      </c>
      <c r="FN342" s="18">
        <v>0</v>
      </c>
      <c r="FO342" s="25">
        <f t="shared" si="1242"/>
        <v>1.4</v>
      </c>
      <c r="FP342" s="18">
        <v>1.4999999999999999E-2</v>
      </c>
      <c r="FQ342" s="18">
        <v>1</v>
      </c>
      <c r="FR342" s="25">
        <f t="shared" si="1096"/>
        <v>39</v>
      </c>
      <c r="FS342" s="25">
        <f t="shared" si="1097"/>
        <v>0.56999999999999995</v>
      </c>
      <c r="FT342" s="25">
        <f t="shared" si="1098"/>
        <v>39.57</v>
      </c>
      <c r="FU342" s="25">
        <f t="shared" si="1099"/>
        <v>-0.92999999999999261</v>
      </c>
      <c r="FV342" s="25" t="str">
        <f t="shared" si="1243"/>
        <v>Thêm 01</v>
      </c>
      <c r="FW342" s="25">
        <f t="shared" si="1244"/>
        <v>0.09</v>
      </c>
      <c r="FX342" s="16"/>
      <c r="FY342" s="16"/>
      <c r="FZ342" s="16"/>
      <c r="GA342" s="16"/>
      <c r="GB342" s="19">
        <v>0</v>
      </c>
      <c r="GC342" s="19">
        <v>0</v>
      </c>
      <c r="GD342" s="19">
        <v>0</v>
      </c>
      <c r="GE342" s="19">
        <v>0</v>
      </c>
      <c r="GF342" s="19">
        <v>0</v>
      </c>
      <c r="GG342" s="19">
        <v>0</v>
      </c>
      <c r="GH342" s="19">
        <v>0</v>
      </c>
      <c r="GI342" s="19">
        <v>0</v>
      </c>
      <c r="GJ342" s="19">
        <v>0</v>
      </c>
      <c r="GK342" s="19">
        <v>0</v>
      </c>
      <c r="GL342" s="25">
        <f t="shared" si="1100"/>
        <v>0</v>
      </c>
      <c r="GM342" s="25">
        <f t="shared" si="1245"/>
        <v>0</v>
      </c>
      <c r="GN342" s="19">
        <v>0</v>
      </c>
      <c r="GO342" s="19">
        <v>0</v>
      </c>
      <c r="GP342" s="19">
        <v>0</v>
      </c>
      <c r="GQ342" s="19">
        <v>0</v>
      </c>
      <c r="GR342" s="1" t="e">
        <f>_xlfn.IFNA(INDEX(#REF!,MATCH(E342,#REF!,0)),0)</f>
        <v>#REF!</v>
      </c>
      <c r="GS342" s="16"/>
      <c r="GT342" s="18">
        <v>0</v>
      </c>
      <c r="GU342" s="18">
        <v>0</v>
      </c>
      <c r="GV342" s="18">
        <v>0</v>
      </c>
      <c r="GW342" s="18">
        <v>0</v>
      </c>
      <c r="GX342" s="25">
        <f t="shared" si="1101"/>
        <v>0</v>
      </c>
      <c r="GY342" s="25">
        <f t="shared" si="1102"/>
        <v>0</v>
      </c>
      <c r="GZ342" s="25">
        <f t="shared" si="1246"/>
        <v>0</v>
      </c>
      <c r="HA342" s="1" t="e" cm="1">
        <f t="array" ref="HA342">INDEX(#REF!,MATCH(EJ342&amp;EK342&amp;HD342&amp;HE342&amp;HF342,#REF!&amp;#REF!&amp;#REF!&amp;#REF!&amp;#REF!,0))</f>
        <v>#REF!</v>
      </c>
      <c r="HB342" s="16"/>
      <c r="HC342" s="25">
        <f t="shared" si="1247"/>
        <v>0</v>
      </c>
      <c r="HD342" s="18">
        <v>0</v>
      </c>
      <c r="HE342" s="18">
        <v>0</v>
      </c>
      <c r="HF342" s="18">
        <v>0</v>
      </c>
      <c r="HG342" s="1" t="e" cm="1">
        <f t="array" ref="HG342">INDEX(#REF!,MATCH(EJ342&amp;EK342&amp;HJ342&amp;HK342&amp;HL342,#REF!&amp;#REF!&amp;#REF!&amp;#REF!&amp;#REF!,0))</f>
        <v>#REF!</v>
      </c>
      <c r="HH342" s="16"/>
      <c r="HI342" s="25">
        <f t="shared" si="1248"/>
        <v>0</v>
      </c>
      <c r="HJ342" s="25">
        <f t="shared" si="1249"/>
        <v>0</v>
      </c>
      <c r="HK342" s="19">
        <v>0</v>
      </c>
      <c r="HL342" s="19">
        <v>0</v>
      </c>
      <c r="HM342" s="18">
        <v>0.01</v>
      </c>
      <c r="HN342" s="18">
        <v>1</v>
      </c>
      <c r="HO342" s="25">
        <f t="shared" si="1250"/>
        <v>0</v>
      </c>
      <c r="HP342" s="25">
        <f t="shared" si="1251"/>
        <v>0</v>
      </c>
      <c r="HQ342" s="25">
        <f t="shared" si="1252"/>
        <v>0</v>
      </c>
      <c r="HR342" s="25">
        <f t="shared" si="1253"/>
        <v>0</v>
      </c>
      <c r="HS342" s="25">
        <f t="shared" si="1254"/>
        <v>0</v>
      </c>
      <c r="HT342" s="19">
        <v>0</v>
      </c>
      <c r="HU342" s="19">
        <v>0</v>
      </c>
      <c r="HV342" s="19">
        <v>0</v>
      </c>
      <c r="HW342" s="25">
        <f t="shared" si="1255"/>
        <v>0</v>
      </c>
      <c r="HX342" s="19">
        <v>0</v>
      </c>
      <c r="HY342" s="19">
        <v>0</v>
      </c>
      <c r="HZ342" s="18">
        <v>42.04</v>
      </c>
      <c r="IA342" s="20">
        <f>ROUND(IF(EN342="Cống tròn",IF(EN342="Cống tròn",IF(EU342="Không có móng",IQ342-FF342,IF(EU342="Đế",IP342-FN342,IF(OR(EU342="Móng bê tông",EU342="Móng bê tông kết hợp đế"),II342-FJ342,0))),0),IF(EN342="Cống hộp",IF(AND(EN342="Cống hộp",EU342="Không có móng"),IQ342-GF342,IF(AND(EN342="Cống hộp",EU342="Móng bê tông"),IJ342-GB342,0)),IF(OR(EN342="Rãnh xây",EN342="Rãnh bê tông"),IF(OR(EN342="Rãnh xây",EN342="Rãnh bê tông"),IK342-GB342,0),IF(EN342="Ống nhựa",IF(AND(EN342="Ống nhựa",EU342="Không đắp cát"),IQ342-HT342,IF(AND(EN342="Ống nhựa",EU342="Đắp cát"),IH342-HX342,0)),IF(EN342="Rãnh thang",IF(EN342="Rãnh thang",IF(EU342="Móng bê tông",#REF!-#REF!,IQ342),0),0))))),2)</f>
        <v>39.64</v>
      </c>
      <c r="IB342" s="20">
        <f t="shared" si="1256"/>
        <v>2.3999999999999986</v>
      </c>
      <c r="IC342" s="20">
        <f t="shared" si="1103"/>
        <v>39.639999999999993</v>
      </c>
      <c r="ID342" s="20">
        <f t="shared" si="1104"/>
        <v>0</v>
      </c>
      <c r="IE342" s="20">
        <f t="shared" si="1105"/>
        <v>0</v>
      </c>
      <c r="IF342" s="20">
        <f t="shared" si="1106"/>
        <v>0</v>
      </c>
      <c r="IG342" s="20">
        <f>IF(EN342="Rãnh thang",IF(AND(EN342="Rãnh thang",EU342="Móng bê tông"),IQ342-#REF!,0),IF(EN342="Ống nhựa",IF(AND(EN342="Ống nhựa",EU342="Đắp cát"),IQ342-HT342,0),IF(EN342="Cống tròn",IF(EN342="Cống tròn",IF(OR(EU342="Móng bê tông",EU342="Móng bê tông kết hợp đế"),IM342-FL342,0),0),IF(EN342="Cống hộp",IF(AND(EN342="Cống hộp",EU342="Móng bê tông"),IN342-GD342,0),IF(OR(EN342="Rãnh xây",EN342="Rãnh bê tông"),IF(AND(EN342="Rãnh xây",EU342="Móng bê tông"),IO342-GD342,IF(AND(EN342="Rãnh bê tông",EU342="Móng bê tông"),IO342-GD342,0)),0)))))</f>
        <v>39.639999999999993</v>
      </c>
      <c r="IH342" s="20">
        <f t="shared" si="1107"/>
        <v>0</v>
      </c>
      <c r="II342" s="20">
        <f t="shared" si="1108"/>
        <v>39.639999999999993</v>
      </c>
      <c r="IJ342" s="20">
        <f t="shared" si="1109"/>
        <v>0</v>
      </c>
      <c r="IK342" s="20">
        <f t="shared" si="1110"/>
        <v>0</v>
      </c>
      <c r="IL342" s="20">
        <f t="shared" si="1111"/>
        <v>39.839999999999996</v>
      </c>
      <c r="IM342" s="20">
        <f t="shared" si="1112"/>
        <v>39.839999999999996</v>
      </c>
      <c r="IN342" s="20">
        <f t="shared" si="1113"/>
        <v>0</v>
      </c>
      <c r="IO342" s="20">
        <f t="shared" si="1114"/>
        <v>0</v>
      </c>
      <c r="IP342" s="20">
        <f t="shared" si="1115"/>
        <v>0</v>
      </c>
      <c r="IQ342" s="18">
        <v>39.94</v>
      </c>
      <c r="IR342" s="25">
        <f t="shared" si="1257"/>
        <v>0</v>
      </c>
      <c r="IS342" s="25">
        <f t="shared" si="1116"/>
        <v>0</v>
      </c>
      <c r="IT342" s="25">
        <f t="shared" si="1117"/>
        <v>0</v>
      </c>
      <c r="IU342" s="25">
        <f>ROUND(IF(EN342="Cống tròn",IF(EN342="Cống tròn",IV342+FF342,0),IF(EN342="Cống hộp",IF(EN342="Cống hộp",IV342+GP342,0),IF(OR(EN342="Rãnh xây",EN342="Rãnh bê tông"),IF(OR(EN342="Rãnh xây",EN342="Rãnh bê tông"),IV342+GP342,0),IF(EN342="ống nhựa",IF(EN342="Ống nhựa",IV342+HT342,0),IF(EN342="Rãnh thang",IF(EN342="Rãnh thang",IQ342+#REF!,0),0))))),2)</f>
        <v>40.159999999999997</v>
      </c>
      <c r="IV342" s="18">
        <v>40.06</v>
      </c>
      <c r="IW342" s="25">
        <f t="shared" si="1118"/>
        <v>40.159999999999997</v>
      </c>
      <c r="IX342" s="25">
        <f t="shared" si="1119"/>
        <v>0</v>
      </c>
      <c r="IY342" s="25">
        <f t="shared" si="1120"/>
        <v>0</v>
      </c>
      <c r="IZ342" s="25">
        <f t="shared" si="1121"/>
        <v>0</v>
      </c>
      <c r="JA342" s="25">
        <f t="shared" si="1122"/>
        <v>0</v>
      </c>
      <c r="JB342" s="18">
        <v>41.06</v>
      </c>
      <c r="JC342" s="20">
        <f>ROUND(IF(EN342="Cống tròn",IF(EN342="Cống tròn",IF(EU342="Không có móng",JS342-FF342,IF(EU342="Đế",JR342-FN342,IF(OR(EU342="Móng bê tông",EU342="Móng bê tông kết hợp đế"),JK342-FJ342,0))),0),IF(EN342="Cống hộp",IF(AND(EN342="Cống hộp",EU342="Không có móng"),JS342-GF342,IF(AND(EN342="Cống hộp",EU342="Móng bê tông"),JL342-GB342,0)),IF(OR(EN342="Rãnh xây",EN342="Rãnh bê tông"),IF(OR(EN342="Rãnh xây",EN342="Rãnh bê tông"),JM342-GB342,0),IF(EN342="Ống nhựa",IF(AND(EN342="Ống nhựa",EU342="Không đắp cát"),JS342-HT342,IF(AND(EN342="Ống nhựa",EU342="Đắp cát"),JJ342-HX342,0)),IF(EN342="Rãnh thang",IF(EN342="Rãnh thang",IF(EU342="Móng bê tông",#REF!-#REF!,JS342),0),0))))),2)</f>
        <v>38.76</v>
      </c>
      <c r="JD342" s="20">
        <f t="shared" si="1258"/>
        <v>2.3000000000000043</v>
      </c>
      <c r="JE342" s="20">
        <f t="shared" si="1123"/>
        <v>38.76</v>
      </c>
      <c r="JF342" s="20">
        <f t="shared" si="1124"/>
        <v>0</v>
      </c>
      <c r="JG342" s="20">
        <f t="shared" si="1125"/>
        <v>0</v>
      </c>
      <c r="JH342" s="20">
        <f t="shared" si="1126"/>
        <v>0</v>
      </c>
      <c r="JI342" s="20">
        <f>IF(EN342="Rãnh thang",IF(AND(EN342="Rãnh thang",EU342="Móng bê tông"),JS342-#REF!,0),IF(EN342="Ống nhựa",IF(AND(EN342="Ống nhựa",EU342="Đắp cát"),JS342-HT342,0),IF(EN342="Cống tròn",IF(EN342="Cống tròn",IF(OR(EU342="Móng bê tông",EU342="Móng bê tông kết hợp đế"),JO342-FL342,0),0),IF(EN342="Cống hộp",IF(AND(EN342="Cống hộp",EU342="Móng bê tông"),JP342-GD342,0),IF(OR(EN342="Rãnh xây",EN342="Rãnh bê tông"),IF(AND(EN342="Rãnh xây",EU342="Móng bê tông"),JQ342-GD342,IF(AND(EN342="Rãnh bê tông",EU342="Móng bê tông"),JQ342-GD342,0)),0)))))</f>
        <v>38.76</v>
      </c>
      <c r="JJ342" s="20">
        <f t="shared" si="1127"/>
        <v>0</v>
      </c>
      <c r="JK342" s="20">
        <f t="shared" si="1128"/>
        <v>38.76</v>
      </c>
      <c r="JL342" s="20">
        <f t="shared" si="1129"/>
        <v>0</v>
      </c>
      <c r="JM342" s="20">
        <f t="shared" si="1130"/>
        <v>0</v>
      </c>
      <c r="JN342" s="20">
        <f t="shared" si="1131"/>
        <v>38.96</v>
      </c>
      <c r="JO342" s="20">
        <f t="shared" si="1132"/>
        <v>38.96</v>
      </c>
      <c r="JP342" s="20">
        <f t="shared" si="1133"/>
        <v>0</v>
      </c>
      <c r="JQ342" s="20">
        <f t="shared" si="1134"/>
        <v>0</v>
      </c>
      <c r="JR342" s="20">
        <f t="shared" si="1135"/>
        <v>0</v>
      </c>
      <c r="JS342" s="26">
        <v>39.06</v>
      </c>
      <c r="JT342" s="25">
        <f t="shared" si="1259"/>
        <v>0</v>
      </c>
      <c r="JU342" s="25">
        <f t="shared" si="1136"/>
        <v>0</v>
      </c>
      <c r="JV342" s="25">
        <f t="shared" si="1137"/>
        <v>0</v>
      </c>
      <c r="JW342" s="25">
        <f>ROUND(IF(EN342="Cống tròn",IF(EN342="Cống tròn",JX342+FF342,0),IF(EN342="Cống hộp",IF(EN342="Cống hộp",JX342+GP342,0),IF(OR(EN342="Rãnh xây",EN342="Rãnh bê tông"),IF(OR(EN342="Rãnh xây",EN342="Rãnh bê tông"),JX342+GP342,0),IF(EN342="ống nhựa",IF(EN342="Ống nhựa",JX342+HT342,0),IF(EN342="Rãnh thang",IF(EN342="Rãnh thang",JS342+#REF!,0),0))))),2)</f>
        <v>40.159999999999997</v>
      </c>
      <c r="JX342" s="27">
        <v>40.06</v>
      </c>
      <c r="JY342" s="25">
        <f t="shared" si="1138"/>
        <v>40.159999999999997</v>
      </c>
      <c r="JZ342" s="25">
        <f t="shared" si="1139"/>
        <v>0</v>
      </c>
      <c r="KA342" s="25">
        <f t="shared" si="1140"/>
        <v>0</v>
      </c>
      <c r="KB342" s="25">
        <f t="shared" si="1141"/>
        <v>0</v>
      </c>
      <c r="KC342" s="25">
        <f t="shared" si="1142"/>
        <v>0</v>
      </c>
      <c r="KD342" s="28" t="s">
        <v>98</v>
      </c>
      <c r="KE342" s="27">
        <v>0</v>
      </c>
      <c r="KF342" s="25">
        <f t="shared" si="1143"/>
        <v>2.3999999999999986</v>
      </c>
      <c r="KG342" s="25">
        <f t="shared" si="1260"/>
        <v>2.3999999999999986</v>
      </c>
      <c r="KH342" s="27">
        <v>0</v>
      </c>
      <c r="KI342" s="25">
        <f t="shared" si="1144"/>
        <v>2.3000000000000043</v>
      </c>
      <c r="KJ342" s="25">
        <f t="shared" si="1261"/>
        <v>2.3000000000000043</v>
      </c>
      <c r="KK342" s="25">
        <f t="shared" si="1145"/>
        <v>0</v>
      </c>
      <c r="KL342" s="25">
        <f t="shared" si="1146"/>
        <v>0</v>
      </c>
      <c r="KM342" s="25">
        <f t="shared" si="1262"/>
        <v>0</v>
      </c>
      <c r="KN342" s="25">
        <f t="shared" si="1147"/>
        <v>0</v>
      </c>
      <c r="KO342" s="25">
        <f t="shared" si="1148"/>
        <v>0</v>
      </c>
      <c r="KP342" s="25">
        <f t="shared" si="1263"/>
        <v>0</v>
      </c>
      <c r="KQ342" s="25">
        <f t="shared" si="1149"/>
        <v>0.2</v>
      </c>
      <c r="KR342" s="25">
        <f t="shared" si="1150"/>
        <v>0.2</v>
      </c>
      <c r="KS342" s="25">
        <f t="shared" si="1264"/>
        <v>0.2</v>
      </c>
      <c r="KT342" s="25">
        <f t="shared" si="1151"/>
        <v>0</v>
      </c>
      <c r="KU342" s="25">
        <f t="shared" si="1152"/>
        <v>0</v>
      </c>
      <c r="KV342" s="25">
        <f t="shared" si="1265"/>
        <v>0</v>
      </c>
      <c r="KW342" s="25">
        <f t="shared" si="1079"/>
        <v>0</v>
      </c>
      <c r="KX342" s="25">
        <f t="shared" si="1153"/>
        <v>0</v>
      </c>
      <c r="KY342" s="25">
        <f t="shared" si="1266"/>
        <v>0</v>
      </c>
      <c r="KZ342" s="25">
        <f t="shared" si="1154"/>
        <v>0</v>
      </c>
      <c r="LA342" s="25">
        <f t="shared" si="1155"/>
        <v>0</v>
      </c>
      <c r="LB342" s="25">
        <f t="shared" si="1267"/>
        <v>0</v>
      </c>
      <c r="LC342" s="25">
        <f t="shared" si="1156"/>
        <v>1.4</v>
      </c>
      <c r="LD342" s="25">
        <f t="shared" si="1157"/>
        <v>1.4</v>
      </c>
      <c r="LE342" s="25">
        <f t="shared" si="1268"/>
        <v>1.4</v>
      </c>
      <c r="LF342" s="25">
        <f t="shared" si="1158"/>
        <v>0</v>
      </c>
      <c r="LG342" s="25">
        <f t="shared" si="1159"/>
        <v>0</v>
      </c>
      <c r="LH342" s="25">
        <f t="shared" si="1269"/>
        <v>0</v>
      </c>
      <c r="LI342" s="25">
        <f t="shared" si="1160"/>
        <v>0</v>
      </c>
      <c r="LJ342" s="25">
        <f t="shared" si="1161"/>
        <v>0</v>
      </c>
      <c r="LK342" s="25">
        <f t="shared" si="1270"/>
        <v>0</v>
      </c>
      <c r="LL342" s="25">
        <f t="shared" si="1162"/>
        <v>0</v>
      </c>
      <c r="LM342" s="25">
        <f t="shared" si="1163"/>
        <v>0</v>
      </c>
      <c r="LN342" s="25">
        <f t="shared" si="1271"/>
        <v>0</v>
      </c>
      <c r="LO342" s="25">
        <f t="shared" si="1164"/>
        <v>0</v>
      </c>
      <c r="LP342" s="25">
        <f t="shared" si="1165"/>
        <v>0</v>
      </c>
      <c r="LQ342" s="25">
        <f t="shared" si="1272"/>
        <v>0</v>
      </c>
      <c r="LR342" s="25">
        <f t="shared" si="1166"/>
        <v>0</v>
      </c>
      <c r="LS342" s="25">
        <f t="shared" si="1167"/>
        <v>0</v>
      </c>
      <c r="LT342" s="25">
        <f t="shared" si="1273"/>
        <v>0</v>
      </c>
      <c r="LU342" s="25">
        <f t="shared" si="1168"/>
        <v>0</v>
      </c>
      <c r="LV342" s="25">
        <f t="shared" si="1169"/>
        <v>0</v>
      </c>
      <c r="LW342" s="25">
        <f t="shared" si="1274"/>
        <v>0</v>
      </c>
      <c r="LX342" s="25">
        <f t="shared" si="1170"/>
        <v>0</v>
      </c>
      <c r="LY342" s="25">
        <f t="shared" si="1171"/>
        <v>0</v>
      </c>
      <c r="LZ342" s="25">
        <f t="shared" si="1275"/>
        <v>0</v>
      </c>
      <c r="MA342" s="25">
        <f t="shared" si="1172"/>
        <v>0</v>
      </c>
      <c r="MB342" s="25">
        <f t="shared" si="1173"/>
        <v>0</v>
      </c>
      <c r="MC342" s="25">
        <f t="shared" si="1276"/>
        <v>0</v>
      </c>
      <c r="MD342" s="25">
        <f t="shared" si="1174"/>
        <v>0</v>
      </c>
      <c r="ME342" s="25">
        <f t="shared" si="1175"/>
        <v>0</v>
      </c>
      <c r="MF342" s="25">
        <f t="shared" si="1277"/>
        <v>0</v>
      </c>
      <c r="MG342" s="25">
        <f t="shared" si="1176"/>
        <v>0</v>
      </c>
      <c r="MH342" s="25">
        <f t="shared" si="1177"/>
        <v>0</v>
      </c>
      <c r="MI342" s="25">
        <f t="shared" si="1278"/>
        <v>0</v>
      </c>
      <c r="MJ342" s="25">
        <f t="shared" si="1178"/>
        <v>0</v>
      </c>
      <c r="MK342" s="25">
        <f t="shared" si="1179"/>
        <v>0</v>
      </c>
      <c r="ML342" s="25">
        <f t="shared" si="1279"/>
        <v>0</v>
      </c>
      <c r="MM342" s="25">
        <f t="shared" si="1180"/>
        <v>0</v>
      </c>
      <c r="MN342" s="25">
        <f t="shared" si="1181"/>
        <v>0</v>
      </c>
      <c r="MO342" s="25">
        <f t="shared" si="1280"/>
        <v>0</v>
      </c>
      <c r="MP342" s="25">
        <f t="shared" si="1182"/>
        <v>0</v>
      </c>
      <c r="MQ342" s="25">
        <f t="shared" si="1183"/>
        <v>0</v>
      </c>
      <c r="MR342" s="25">
        <f t="shared" si="1281"/>
        <v>0</v>
      </c>
      <c r="MS342" s="29">
        <v>1.4</v>
      </c>
      <c r="MT342" s="29">
        <v>0</v>
      </c>
      <c r="MU342" s="29">
        <v>1</v>
      </c>
      <c r="MV342" s="29">
        <v>1</v>
      </c>
      <c r="MW342" s="25">
        <f t="shared" si="1184"/>
        <v>1.4</v>
      </c>
      <c r="MX342" s="25">
        <f t="shared" si="1185"/>
        <v>3.36</v>
      </c>
      <c r="MY342" s="25">
        <f t="shared" si="1186"/>
        <v>0</v>
      </c>
      <c r="MZ342" s="25">
        <f t="shared" si="1187"/>
        <v>0</v>
      </c>
      <c r="NA342" s="25">
        <f t="shared" si="1188"/>
        <v>1.4</v>
      </c>
      <c r="NB342" s="25">
        <f t="shared" si="1189"/>
        <v>3.22</v>
      </c>
      <c r="NC342" s="25">
        <f t="shared" si="1190"/>
        <v>0</v>
      </c>
      <c r="ND342" s="25">
        <f t="shared" si="1191"/>
        <v>0</v>
      </c>
      <c r="NE342" s="25">
        <f t="shared" si="1282"/>
        <v>1.4</v>
      </c>
      <c r="NF342" s="25">
        <f t="shared" si="1282"/>
        <v>3.29</v>
      </c>
      <c r="NG342" s="25">
        <f t="shared" si="1282"/>
        <v>0</v>
      </c>
      <c r="NH342" s="25">
        <f t="shared" si="1282"/>
        <v>0</v>
      </c>
      <c r="NI342" s="25">
        <f t="shared" si="1192"/>
        <v>133.25</v>
      </c>
      <c r="NJ342" s="25">
        <f t="shared" si="1193"/>
        <v>0</v>
      </c>
      <c r="NK342" s="25">
        <f t="shared" si="1194"/>
        <v>133.25</v>
      </c>
      <c r="NL342" s="25">
        <f t="shared" si="1195"/>
        <v>73.650000000000006</v>
      </c>
      <c r="NM342" s="25">
        <f t="shared" si="1196"/>
        <v>0</v>
      </c>
      <c r="NN342" s="25">
        <f t="shared" si="1283"/>
        <v>73.650000000000006</v>
      </c>
      <c r="NO342" s="25">
        <f t="shared" si="1197"/>
        <v>0</v>
      </c>
      <c r="NP342" s="25">
        <f t="shared" si="1198"/>
        <v>0</v>
      </c>
      <c r="NQ342" s="25">
        <f t="shared" si="1284"/>
        <v>0</v>
      </c>
      <c r="NR342" s="25">
        <f t="shared" si="1199"/>
        <v>0</v>
      </c>
      <c r="NS342" s="25">
        <f t="shared" si="1200"/>
        <v>0</v>
      </c>
      <c r="NT342" s="25">
        <f t="shared" si="1285"/>
        <v>0</v>
      </c>
      <c r="NU342" s="25">
        <f t="shared" si="1201"/>
        <v>0</v>
      </c>
      <c r="NV342" s="25">
        <f t="shared" si="1202"/>
        <v>0</v>
      </c>
      <c r="NW342" s="25">
        <f t="shared" si="1286"/>
        <v>0</v>
      </c>
      <c r="NX342" s="25">
        <f t="shared" si="1287"/>
        <v>73.650000000000006</v>
      </c>
      <c r="NY342" s="25">
        <f t="shared" si="1287"/>
        <v>0</v>
      </c>
      <c r="NZ342" s="25">
        <f t="shared" si="1288"/>
        <v>73.650000000000006</v>
      </c>
      <c r="OA342" s="25">
        <f t="shared" si="1289"/>
        <v>59.6</v>
      </c>
      <c r="OB342" s="25">
        <f t="shared" si="1289"/>
        <v>0</v>
      </c>
      <c r="OC342" s="25">
        <f t="shared" si="1290"/>
        <v>59.6</v>
      </c>
      <c r="OD342" s="25">
        <f t="shared" si="1291"/>
        <v>73.650000000000006</v>
      </c>
      <c r="OE342" s="25">
        <f t="shared" si="1291"/>
        <v>0</v>
      </c>
      <c r="OF342" s="25">
        <f t="shared" si="1291"/>
        <v>73.650000000000006</v>
      </c>
      <c r="OG342" s="25">
        <f t="shared" si="1203"/>
        <v>0</v>
      </c>
      <c r="OH342" s="25">
        <f t="shared" si="1204"/>
        <v>0</v>
      </c>
      <c r="OI342" s="25">
        <f t="shared" si="1205"/>
        <v>0</v>
      </c>
      <c r="OJ342" s="25">
        <f t="shared" si="1206"/>
        <v>0</v>
      </c>
      <c r="OK342" s="25">
        <f t="shared" si="1207"/>
        <v>0</v>
      </c>
      <c r="OL342" s="25">
        <f t="shared" si="1208"/>
        <v>0</v>
      </c>
      <c r="OM342" s="25">
        <f t="shared" si="1292"/>
        <v>0</v>
      </c>
      <c r="ON342" s="25">
        <f t="shared" si="1292"/>
        <v>0</v>
      </c>
      <c r="OO342" s="25">
        <f t="shared" si="1292"/>
        <v>0</v>
      </c>
      <c r="OP342" s="25">
        <f t="shared" si="1209"/>
        <v>0</v>
      </c>
      <c r="OQ342" s="25">
        <f t="shared" si="1210"/>
        <v>0</v>
      </c>
      <c r="OR342" s="25">
        <f t="shared" si="1293"/>
        <v>0</v>
      </c>
      <c r="OS342" s="19">
        <v>536036.41</v>
      </c>
      <c r="OT342" s="19">
        <v>2371514.5120000001</v>
      </c>
    </row>
    <row r="343" spans="1:410" ht="33" customHeight="1" x14ac:dyDescent="0.25">
      <c r="A343" s="18"/>
      <c r="B343" s="18" t="s">
        <v>959</v>
      </c>
      <c r="C343" s="18">
        <v>148.49</v>
      </c>
      <c r="D343" s="16" t="e">
        <f>_xlfn.IFNA(INDEX(#REF!,MATCH(E343,#REF!,0)),0)</f>
        <v>#REF!</v>
      </c>
      <c r="E343" s="18" t="s">
        <v>1166</v>
      </c>
      <c r="F343" s="16" t="s">
        <v>765</v>
      </c>
      <c r="G343" s="16" t="s">
        <v>766</v>
      </c>
      <c r="H343" s="16" t="s">
        <v>767</v>
      </c>
      <c r="I343" s="16" t="s">
        <v>768</v>
      </c>
      <c r="J343" s="16" t="s">
        <v>769</v>
      </c>
      <c r="K343" s="16" t="s">
        <v>770</v>
      </c>
      <c r="L343" s="16" t="s">
        <v>771</v>
      </c>
      <c r="M343" s="18">
        <v>1.64</v>
      </c>
      <c r="N343" s="18">
        <v>1.94</v>
      </c>
      <c r="O343" s="18">
        <v>2.04</v>
      </c>
      <c r="P343" s="18">
        <v>2.34</v>
      </c>
      <c r="Q343" s="18">
        <v>0.1</v>
      </c>
      <c r="R343" s="18">
        <v>1.8399999999999999</v>
      </c>
      <c r="S343" s="18">
        <v>2.14</v>
      </c>
      <c r="T343" s="18">
        <v>0.2</v>
      </c>
      <c r="U343" s="18">
        <v>0</v>
      </c>
      <c r="V343" s="18">
        <v>0</v>
      </c>
      <c r="W343" s="18">
        <v>0</v>
      </c>
      <c r="X343" s="18">
        <v>1.64</v>
      </c>
      <c r="Y343" s="18">
        <v>1.9</v>
      </c>
      <c r="Z343" s="20">
        <f t="shared" si="1211"/>
        <v>2</v>
      </c>
      <c r="AA343" s="18">
        <v>0.22</v>
      </c>
      <c r="AB343" s="18">
        <v>0</v>
      </c>
      <c r="AC343" s="18">
        <v>0</v>
      </c>
      <c r="AD343" s="18">
        <v>0</v>
      </c>
      <c r="AE343" s="18">
        <v>0</v>
      </c>
      <c r="AF343" s="18">
        <v>0</v>
      </c>
      <c r="AG343" s="18">
        <v>1.2</v>
      </c>
      <c r="AH343" s="18">
        <v>1.5</v>
      </c>
      <c r="AI343" s="20">
        <f t="shared" si="1212"/>
        <v>2.15</v>
      </c>
      <c r="AJ343" s="18">
        <v>0</v>
      </c>
      <c r="AK343" s="18">
        <v>0</v>
      </c>
      <c r="AL343" s="20">
        <f t="shared" si="1213"/>
        <v>0</v>
      </c>
      <c r="AM343" s="18">
        <v>1.64</v>
      </c>
      <c r="AN343" s="18">
        <v>1.5</v>
      </c>
      <c r="AO343" s="18">
        <v>0.15</v>
      </c>
      <c r="AP343" s="18">
        <v>0.22</v>
      </c>
      <c r="AQ343" s="18">
        <v>1.64</v>
      </c>
      <c r="AR343" s="18">
        <v>1.72</v>
      </c>
      <c r="AS343" s="18">
        <v>0.12</v>
      </c>
      <c r="AT343" s="18">
        <v>0.11</v>
      </c>
      <c r="AU343" s="18">
        <v>0</v>
      </c>
      <c r="AV343" s="18">
        <v>1</v>
      </c>
      <c r="AW343" s="18">
        <v>0</v>
      </c>
      <c r="AX343" s="18">
        <v>0</v>
      </c>
      <c r="AY343" s="18">
        <v>0</v>
      </c>
      <c r="AZ343" s="18">
        <v>0</v>
      </c>
      <c r="BA343" s="18">
        <v>0</v>
      </c>
      <c r="BB343" s="18">
        <v>0</v>
      </c>
      <c r="BC343" s="18">
        <v>0</v>
      </c>
      <c r="BD343" s="18">
        <v>0</v>
      </c>
      <c r="BE343" s="18">
        <v>2</v>
      </c>
      <c r="BF343" s="18">
        <v>0</v>
      </c>
      <c r="BG343" s="18">
        <v>0</v>
      </c>
      <c r="BH343" s="18">
        <v>0</v>
      </c>
      <c r="BI343" s="18">
        <v>0</v>
      </c>
      <c r="BJ343" s="18">
        <v>0</v>
      </c>
      <c r="BK343" s="18">
        <v>0</v>
      </c>
      <c r="BL343" s="18">
        <v>0</v>
      </c>
      <c r="BM343" s="18">
        <v>0</v>
      </c>
      <c r="BN343" s="18">
        <v>0</v>
      </c>
      <c r="BO343" s="18">
        <v>0</v>
      </c>
      <c r="BP343" s="18">
        <v>0</v>
      </c>
      <c r="BQ343" s="18">
        <v>0</v>
      </c>
      <c r="BR343" s="18">
        <v>0</v>
      </c>
      <c r="BS343" s="18">
        <v>0</v>
      </c>
      <c r="BT343" s="18">
        <v>0</v>
      </c>
      <c r="BU343" s="18">
        <v>0</v>
      </c>
      <c r="BV343" s="18">
        <v>0</v>
      </c>
      <c r="BW343" s="18">
        <v>0</v>
      </c>
      <c r="BX343" s="18">
        <v>0</v>
      </c>
      <c r="BY343" s="18">
        <v>0</v>
      </c>
      <c r="BZ343" s="18">
        <v>0</v>
      </c>
      <c r="CA343" s="16" t="e">
        <f>_xlfn.IFNA(IF(RIGHT(D343,2)="=G",0,INDEX(#REF!,MATCH(E343,#REF!,0))),0)</f>
        <v>#REF!</v>
      </c>
      <c r="CB343" s="16" t="s">
        <v>776</v>
      </c>
      <c r="CC343" s="18">
        <v>0</v>
      </c>
      <c r="CD343" s="18">
        <v>0</v>
      </c>
      <c r="CE343" s="18">
        <v>1.4</v>
      </c>
      <c r="CF343" s="18">
        <v>0.85</v>
      </c>
      <c r="CG343" s="18">
        <v>0.12</v>
      </c>
      <c r="CH343" s="18">
        <v>2</v>
      </c>
      <c r="CI343" s="16" t="s">
        <v>98</v>
      </c>
      <c r="CJ343" s="18">
        <v>0</v>
      </c>
      <c r="CK343" s="20">
        <f t="shared" si="1080"/>
        <v>2.6</v>
      </c>
      <c r="CL343" s="20">
        <f t="shared" si="1214"/>
        <v>2.6</v>
      </c>
      <c r="CM343" s="18">
        <v>42.98</v>
      </c>
      <c r="CN343" s="18">
        <v>41.06</v>
      </c>
      <c r="CO343" s="18">
        <v>40.221000000000004</v>
      </c>
      <c r="CP343" s="22">
        <f t="shared" si="1081"/>
        <v>41.06</v>
      </c>
      <c r="CQ343" s="22">
        <f t="shared" si="1082"/>
        <v>38.46</v>
      </c>
      <c r="CR343" s="22">
        <f t="shared" si="1215"/>
        <v>2.6</v>
      </c>
      <c r="CS343" s="22">
        <f t="shared" si="1083"/>
        <v>38.559999999999995</v>
      </c>
      <c r="CT343" s="22">
        <f t="shared" si="1084"/>
        <v>38.76</v>
      </c>
      <c r="CU343" s="18">
        <v>38.76</v>
      </c>
      <c r="CV343" s="22">
        <f t="shared" si="1216"/>
        <v>2</v>
      </c>
      <c r="CW343" s="22">
        <f t="shared" si="1085"/>
        <v>0</v>
      </c>
      <c r="CX343" s="22">
        <f t="shared" si="1086"/>
        <v>0</v>
      </c>
      <c r="CY343" s="22">
        <f t="shared" si="1087"/>
        <v>40.79</v>
      </c>
      <c r="CZ343" s="22">
        <f t="shared" si="1088"/>
        <v>40.94</v>
      </c>
      <c r="DA343" s="18">
        <v>41.06</v>
      </c>
      <c r="DB343" s="20">
        <f t="shared" si="1217"/>
        <v>2.6</v>
      </c>
      <c r="DC343" s="20">
        <f t="shared" si="1218"/>
        <v>0</v>
      </c>
      <c r="DD343" s="20">
        <f t="shared" si="1219"/>
        <v>2.6</v>
      </c>
      <c r="DE343" s="20">
        <f t="shared" si="1089"/>
        <v>0.1</v>
      </c>
      <c r="DF343" s="20">
        <f t="shared" si="1090"/>
        <v>0.2</v>
      </c>
      <c r="DG343" s="20">
        <f t="shared" si="1091"/>
        <v>2.27</v>
      </c>
      <c r="DH343" s="20">
        <f t="shared" si="1092"/>
        <v>0</v>
      </c>
      <c r="DI343" s="20">
        <f t="shared" si="1093"/>
        <v>0</v>
      </c>
      <c r="DJ343" s="20">
        <f t="shared" si="1094"/>
        <v>0</v>
      </c>
      <c r="DK343" s="20">
        <f t="shared" si="1220"/>
        <v>2.5700000000000003</v>
      </c>
      <c r="DL343" s="20">
        <f t="shared" si="1221"/>
        <v>0</v>
      </c>
      <c r="DM343" s="20">
        <f t="shared" si="1222"/>
        <v>2.9999999999999805E-2</v>
      </c>
      <c r="DN343" s="20">
        <f t="shared" si="1223"/>
        <v>0</v>
      </c>
      <c r="DO343" s="18">
        <v>2.54</v>
      </c>
      <c r="DP343" s="18">
        <v>0</v>
      </c>
      <c r="DQ343" s="18">
        <v>1</v>
      </c>
      <c r="DR343" s="18">
        <v>1</v>
      </c>
      <c r="DS343" s="25">
        <f t="shared" si="1224"/>
        <v>2.54</v>
      </c>
      <c r="DT343" s="25">
        <f t="shared" si="1225"/>
        <v>0</v>
      </c>
      <c r="DU343" s="25">
        <f t="shared" si="1226"/>
        <v>6.6</v>
      </c>
      <c r="DV343" s="25">
        <f t="shared" si="1227"/>
        <v>0</v>
      </c>
      <c r="DW343" s="25">
        <f t="shared" si="1228"/>
        <v>6.6</v>
      </c>
      <c r="DX343" s="25">
        <f t="shared" si="1229"/>
        <v>13.46</v>
      </c>
      <c r="DY343" s="25">
        <f t="shared" si="1230"/>
        <v>0</v>
      </c>
      <c r="DZ343" s="25">
        <f t="shared" si="1231"/>
        <v>13.46</v>
      </c>
      <c r="EA343" s="25">
        <f t="shared" si="1232"/>
        <v>8.49</v>
      </c>
      <c r="EB343" s="25">
        <f t="shared" si="1233"/>
        <v>0</v>
      </c>
      <c r="EC343" s="25">
        <f t="shared" si="1234"/>
        <v>8.49</v>
      </c>
      <c r="ED343" s="25">
        <f t="shared" si="1235"/>
        <v>4.97</v>
      </c>
      <c r="EE343" s="25">
        <f t="shared" si="1235"/>
        <v>0</v>
      </c>
      <c r="EF343" s="25">
        <f t="shared" si="1236"/>
        <v>4.97</v>
      </c>
      <c r="EG343" s="25">
        <f t="shared" si="1237"/>
        <v>8.49</v>
      </c>
      <c r="EH343" s="25">
        <f t="shared" si="1237"/>
        <v>0</v>
      </c>
      <c r="EI343" s="25">
        <f t="shared" si="1238"/>
        <v>8.49</v>
      </c>
      <c r="EJ343" s="18">
        <v>148.49</v>
      </c>
      <c r="EK343" s="18">
        <v>106.79</v>
      </c>
      <c r="EL343" s="18" t="s">
        <v>1166</v>
      </c>
      <c r="EM343" s="18" t="s">
        <v>1167</v>
      </c>
      <c r="EN343" s="16" t="s">
        <v>774</v>
      </c>
      <c r="EO343" s="16" t="s">
        <v>132</v>
      </c>
      <c r="EP343" s="16" t="e">
        <f>IF(OR(EN343="Cống tròn",EN343="Cống hộp",EN343="Ống nhựa"),INDEX(#REF!,MATCH(E343,#REF!,0)),IF(OR(EN343="Rãnh xây",EN343="Rãnh bê tông"),INDEX(#REF!,MATCH(E343,#REF!,0)),0))</f>
        <v>#REF!</v>
      </c>
      <c r="EQ343" s="18">
        <v>40.5</v>
      </c>
      <c r="ER343" s="18">
        <v>1</v>
      </c>
      <c r="ES343" s="25">
        <f t="shared" si="1239"/>
        <v>40</v>
      </c>
      <c r="ET343" s="1" t="e">
        <f>_xlfn.IFNA(IF(EN343="Cống tròn",INDEX(#REF!,MATCH(E343,#REF!,0)),IF(EN343="Cống hộp",INDEX(#REF!,MATCH(E343,#REF!,0)),EU343&amp;" ,"&amp;EV343)),0)</f>
        <v>#REF!</v>
      </c>
      <c r="EU343" s="16" t="s">
        <v>769</v>
      </c>
      <c r="EV343" s="16" t="s">
        <v>775</v>
      </c>
      <c r="EW343" s="16" t="e">
        <f>_xlfn.IFNA(INDEX(#REF!,MATCH(E343,#REF!,0)),0)</f>
        <v>#REF!</v>
      </c>
      <c r="EX343" s="16"/>
      <c r="EY343" s="18">
        <v>0</v>
      </c>
      <c r="EZ343" s="18">
        <v>0</v>
      </c>
      <c r="FA343" s="18">
        <v>0</v>
      </c>
      <c r="FB343" s="18">
        <v>0</v>
      </c>
      <c r="FC343" s="18">
        <v>0</v>
      </c>
      <c r="FD343" s="25">
        <f t="shared" si="1095"/>
        <v>0</v>
      </c>
      <c r="FE343" s="25">
        <f t="shared" si="1240"/>
        <v>0</v>
      </c>
      <c r="FF343" s="18">
        <v>0.1</v>
      </c>
      <c r="FG343" s="18">
        <v>2</v>
      </c>
      <c r="FH343" s="18">
        <v>1</v>
      </c>
      <c r="FI343" s="25">
        <f t="shared" si="1241"/>
        <v>1.2</v>
      </c>
      <c r="FJ343" s="18">
        <v>0</v>
      </c>
      <c r="FK343" s="18">
        <v>0</v>
      </c>
      <c r="FL343" s="18">
        <v>0.2</v>
      </c>
      <c r="FM343" s="18">
        <v>1.4</v>
      </c>
      <c r="FN343" s="18">
        <v>0</v>
      </c>
      <c r="FO343" s="25">
        <f t="shared" si="1242"/>
        <v>1.4</v>
      </c>
      <c r="FP343" s="18">
        <v>1.4999999999999999E-2</v>
      </c>
      <c r="FQ343" s="18">
        <v>1</v>
      </c>
      <c r="FR343" s="25">
        <f t="shared" si="1096"/>
        <v>39</v>
      </c>
      <c r="FS343" s="25">
        <f t="shared" si="1097"/>
        <v>0.56999999999999995</v>
      </c>
      <c r="FT343" s="25">
        <f t="shared" si="1098"/>
        <v>39.57</v>
      </c>
      <c r="FU343" s="25">
        <f t="shared" si="1099"/>
        <v>-0.92999999999999972</v>
      </c>
      <c r="FV343" s="25" t="str">
        <f t="shared" si="1243"/>
        <v>Thêm 01</v>
      </c>
      <c r="FW343" s="25">
        <f t="shared" si="1244"/>
        <v>0.09</v>
      </c>
      <c r="FX343" s="16"/>
      <c r="FY343" s="16"/>
      <c r="FZ343" s="16"/>
      <c r="GA343" s="16"/>
      <c r="GB343" s="19">
        <v>0</v>
      </c>
      <c r="GC343" s="19">
        <v>0</v>
      </c>
      <c r="GD343" s="19">
        <v>0</v>
      </c>
      <c r="GE343" s="19">
        <v>0</v>
      </c>
      <c r="GF343" s="19">
        <v>0</v>
      </c>
      <c r="GG343" s="19">
        <v>0</v>
      </c>
      <c r="GH343" s="19">
        <v>0</v>
      </c>
      <c r="GI343" s="19">
        <v>0</v>
      </c>
      <c r="GJ343" s="19">
        <v>0</v>
      </c>
      <c r="GK343" s="19">
        <v>0</v>
      </c>
      <c r="GL343" s="25">
        <f t="shared" si="1100"/>
        <v>0</v>
      </c>
      <c r="GM343" s="25">
        <f t="shared" si="1245"/>
        <v>0</v>
      </c>
      <c r="GN343" s="19">
        <v>0</v>
      </c>
      <c r="GO343" s="19">
        <v>0</v>
      </c>
      <c r="GP343" s="19">
        <v>0</v>
      </c>
      <c r="GQ343" s="19">
        <v>0</v>
      </c>
      <c r="GR343" s="1" t="e">
        <f>_xlfn.IFNA(INDEX(#REF!,MATCH(E343,#REF!,0)),0)</f>
        <v>#REF!</v>
      </c>
      <c r="GS343" s="16"/>
      <c r="GT343" s="18">
        <v>0</v>
      </c>
      <c r="GU343" s="18">
        <v>0</v>
      </c>
      <c r="GV343" s="18">
        <v>0</v>
      </c>
      <c r="GW343" s="18">
        <v>0</v>
      </c>
      <c r="GX343" s="25">
        <f t="shared" si="1101"/>
        <v>0</v>
      </c>
      <c r="GY343" s="25">
        <f t="shared" si="1102"/>
        <v>0</v>
      </c>
      <c r="GZ343" s="25">
        <f t="shared" si="1246"/>
        <v>0</v>
      </c>
      <c r="HA343" s="1" t="e" cm="1">
        <f t="array" ref="HA343">INDEX(#REF!,MATCH(EJ343&amp;EK343&amp;HD343&amp;HE343&amp;HF343,#REF!&amp;#REF!&amp;#REF!&amp;#REF!&amp;#REF!,0))</f>
        <v>#REF!</v>
      </c>
      <c r="HB343" s="16"/>
      <c r="HC343" s="25">
        <f t="shared" si="1247"/>
        <v>0</v>
      </c>
      <c r="HD343" s="18">
        <v>0</v>
      </c>
      <c r="HE343" s="18">
        <v>0</v>
      </c>
      <c r="HF343" s="18">
        <v>0</v>
      </c>
      <c r="HG343" s="1" t="e" cm="1">
        <f t="array" ref="HG343">INDEX(#REF!,MATCH(EJ343&amp;EK343&amp;HJ343&amp;HK343&amp;HL343,#REF!&amp;#REF!&amp;#REF!&amp;#REF!&amp;#REF!,0))</f>
        <v>#REF!</v>
      </c>
      <c r="HH343" s="16"/>
      <c r="HI343" s="25">
        <f t="shared" si="1248"/>
        <v>0</v>
      </c>
      <c r="HJ343" s="25">
        <f t="shared" si="1249"/>
        <v>0</v>
      </c>
      <c r="HK343" s="19">
        <v>0</v>
      </c>
      <c r="HL343" s="19">
        <v>0</v>
      </c>
      <c r="HM343" s="18">
        <v>0.01</v>
      </c>
      <c r="HN343" s="18">
        <v>1</v>
      </c>
      <c r="HO343" s="25">
        <f t="shared" si="1250"/>
        <v>0</v>
      </c>
      <c r="HP343" s="25">
        <f t="shared" si="1251"/>
        <v>0</v>
      </c>
      <c r="HQ343" s="25">
        <f t="shared" si="1252"/>
        <v>0</v>
      </c>
      <c r="HR343" s="25">
        <f t="shared" si="1253"/>
        <v>0</v>
      </c>
      <c r="HS343" s="25">
        <f t="shared" si="1254"/>
        <v>0</v>
      </c>
      <c r="HT343" s="19">
        <v>0</v>
      </c>
      <c r="HU343" s="19">
        <v>0</v>
      </c>
      <c r="HV343" s="19">
        <v>0</v>
      </c>
      <c r="HW343" s="25">
        <f t="shared" si="1255"/>
        <v>0</v>
      </c>
      <c r="HX343" s="19">
        <v>0</v>
      </c>
      <c r="HY343" s="19">
        <v>0</v>
      </c>
      <c r="HZ343" s="18">
        <v>41.06</v>
      </c>
      <c r="IA343" s="20">
        <f>ROUND(IF(EN343="Cống tròn",IF(EN343="Cống tròn",IF(EU343="Không có móng",IQ343-FF343,IF(EU343="Đế",IP343-FN343,IF(OR(EU343="Móng bê tông",EU343="Móng bê tông kết hợp đế"),II343-FJ343,0))),0),IF(EN343="Cống hộp",IF(AND(EN343="Cống hộp",EU343="Không có móng"),IQ343-GF343,IF(AND(EN343="Cống hộp",EU343="Móng bê tông"),IJ343-GB343,0)),IF(OR(EN343="Rãnh xây",EN343="Rãnh bê tông"),IF(OR(EN343="Rãnh xây",EN343="Rãnh bê tông"),IK343-GB343,0),IF(EN343="Ống nhựa",IF(AND(EN343="Ống nhựa",EU343="Không đắp cát"),IQ343-HT343,IF(AND(EN343="Ống nhựa",EU343="Đắp cát"),IH343-HX343,0)),IF(EN343="Rãnh thang",IF(EN343="Rãnh thang",IF(EU343="Móng bê tông",#REF!-#REF!,IQ343),0),0))))),2)</f>
        <v>38.76</v>
      </c>
      <c r="IB343" s="20">
        <f t="shared" si="1256"/>
        <v>2.3000000000000043</v>
      </c>
      <c r="IC343" s="20">
        <f t="shared" si="1103"/>
        <v>38.76</v>
      </c>
      <c r="ID343" s="20">
        <f t="shared" si="1104"/>
        <v>0</v>
      </c>
      <c r="IE343" s="20">
        <f t="shared" si="1105"/>
        <v>0</v>
      </c>
      <c r="IF343" s="20">
        <f t="shared" si="1106"/>
        <v>0</v>
      </c>
      <c r="IG343" s="20">
        <f>IF(EN343="Rãnh thang",IF(AND(EN343="Rãnh thang",EU343="Móng bê tông"),IQ343-#REF!,0),IF(EN343="Ống nhựa",IF(AND(EN343="Ống nhựa",EU343="Đắp cát"),IQ343-HT343,0),IF(EN343="Cống tròn",IF(EN343="Cống tròn",IF(OR(EU343="Móng bê tông",EU343="Móng bê tông kết hợp đế"),IM343-FL343,0),0),IF(EN343="Cống hộp",IF(AND(EN343="Cống hộp",EU343="Móng bê tông"),IN343-GD343,0),IF(OR(EN343="Rãnh xây",EN343="Rãnh bê tông"),IF(AND(EN343="Rãnh xây",EU343="Móng bê tông"),IO343-GD343,IF(AND(EN343="Rãnh bê tông",EU343="Móng bê tông"),IO343-GD343,0)),0)))))</f>
        <v>38.76</v>
      </c>
      <c r="IH343" s="20">
        <f t="shared" si="1107"/>
        <v>0</v>
      </c>
      <c r="II343" s="20">
        <f t="shared" si="1108"/>
        <v>38.76</v>
      </c>
      <c r="IJ343" s="20">
        <f t="shared" si="1109"/>
        <v>0</v>
      </c>
      <c r="IK343" s="20">
        <f t="shared" si="1110"/>
        <v>0</v>
      </c>
      <c r="IL343" s="20">
        <f t="shared" si="1111"/>
        <v>38.96</v>
      </c>
      <c r="IM343" s="20">
        <f t="shared" si="1112"/>
        <v>38.96</v>
      </c>
      <c r="IN343" s="20">
        <f t="shared" si="1113"/>
        <v>0</v>
      </c>
      <c r="IO343" s="20">
        <f t="shared" si="1114"/>
        <v>0</v>
      </c>
      <c r="IP343" s="20">
        <f t="shared" si="1115"/>
        <v>0</v>
      </c>
      <c r="IQ343" s="18">
        <v>39.06</v>
      </c>
      <c r="IR343" s="25">
        <f t="shared" si="1257"/>
        <v>0</v>
      </c>
      <c r="IS343" s="25">
        <f t="shared" si="1116"/>
        <v>0</v>
      </c>
      <c r="IT343" s="25">
        <f t="shared" si="1117"/>
        <v>0</v>
      </c>
      <c r="IU343" s="25">
        <f>ROUND(IF(EN343="Cống tròn",IF(EN343="Cống tròn",IV343+FF343,0),IF(EN343="Cống hộp",IF(EN343="Cống hộp",IV343+GP343,0),IF(OR(EN343="Rãnh xây",EN343="Rãnh bê tông"),IF(OR(EN343="Rãnh xây",EN343="Rãnh bê tông"),IV343+GP343,0),IF(EN343="ống nhựa",IF(EN343="Ống nhựa",IV343+HT343,0),IF(EN343="Rãnh thang",IF(EN343="Rãnh thang",IQ343+#REF!,0),0))))),2)</f>
        <v>39.28</v>
      </c>
      <c r="IV343" s="18">
        <v>39.18</v>
      </c>
      <c r="IW343" s="25">
        <f t="shared" si="1118"/>
        <v>39.28</v>
      </c>
      <c r="IX343" s="25">
        <f t="shared" si="1119"/>
        <v>0</v>
      </c>
      <c r="IY343" s="25">
        <f t="shared" si="1120"/>
        <v>0</v>
      </c>
      <c r="IZ343" s="25">
        <f t="shared" si="1121"/>
        <v>0</v>
      </c>
      <c r="JA343" s="25">
        <f t="shared" si="1122"/>
        <v>0</v>
      </c>
      <c r="JB343" s="18">
        <v>40.1</v>
      </c>
      <c r="JC343" s="20">
        <f>ROUND(IF(EN343="Cống tròn",IF(EN343="Cống tròn",IF(EU343="Không có móng",JS343-FF343,IF(EU343="Đế",JR343-FN343,IF(OR(EU343="Móng bê tông",EU343="Móng bê tông kết hợp đế"),JK343-FJ343,0))),0),IF(EN343="Cống hộp",IF(AND(EN343="Cống hộp",EU343="Không có móng"),JS343-GF343,IF(AND(EN343="Cống hộp",EU343="Móng bê tông"),JL343-GB343,0)),IF(OR(EN343="Rãnh xây",EN343="Rãnh bê tông"),IF(OR(EN343="Rãnh xây",EN343="Rãnh bê tông"),JM343-GB343,0),IF(EN343="Ống nhựa",IF(AND(EN343="Ống nhựa",EU343="Không đắp cát"),JS343-HT343,IF(AND(EN343="Ống nhựa",EU343="Đắp cát"),JJ343-HX343,0)),IF(EN343="Rãnh thang",IF(EN343="Rãnh thang",IF(EU343="Móng bê tông",#REF!-#REF!,JS343),0),0))))),2)</f>
        <v>37.880000000000003</v>
      </c>
      <c r="JD343" s="20">
        <f t="shared" si="1258"/>
        <v>2.2199999999999989</v>
      </c>
      <c r="JE343" s="20">
        <f t="shared" si="1123"/>
        <v>37.879999999999995</v>
      </c>
      <c r="JF343" s="20">
        <f t="shared" si="1124"/>
        <v>0</v>
      </c>
      <c r="JG343" s="20">
        <f t="shared" si="1125"/>
        <v>0</v>
      </c>
      <c r="JH343" s="20">
        <f t="shared" si="1126"/>
        <v>0</v>
      </c>
      <c r="JI343" s="20">
        <f>IF(EN343="Rãnh thang",IF(AND(EN343="Rãnh thang",EU343="Móng bê tông"),JS343-#REF!,0),IF(EN343="Ống nhựa",IF(AND(EN343="Ống nhựa",EU343="Đắp cát"),JS343-HT343,0),IF(EN343="Cống tròn",IF(EN343="Cống tròn",IF(OR(EU343="Móng bê tông",EU343="Móng bê tông kết hợp đế"),JO343-FL343,0),0),IF(EN343="Cống hộp",IF(AND(EN343="Cống hộp",EU343="Móng bê tông"),JP343-GD343,0),IF(OR(EN343="Rãnh xây",EN343="Rãnh bê tông"),IF(AND(EN343="Rãnh xây",EU343="Móng bê tông"),JQ343-GD343,IF(AND(EN343="Rãnh bê tông",EU343="Móng bê tông"),JQ343-GD343,0)),0)))))</f>
        <v>37.879999999999995</v>
      </c>
      <c r="JJ343" s="20">
        <f t="shared" si="1127"/>
        <v>0</v>
      </c>
      <c r="JK343" s="20">
        <f t="shared" si="1128"/>
        <v>37.879999999999995</v>
      </c>
      <c r="JL343" s="20">
        <f t="shared" si="1129"/>
        <v>0</v>
      </c>
      <c r="JM343" s="20">
        <f t="shared" si="1130"/>
        <v>0</v>
      </c>
      <c r="JN343" s="20">
        <f t="shared" si="1131"/>
        <v>38.08</v>
      </c>
      <c r="JO343" s="20">
        <f t="shared" si="1132"/>
        <v>38.08</v>
      </c>
      <c r="JP343" s="20">
        <f t="shared" si="1133"/>
        <v>0</v>
      </c>
      <c r="JQ343" s="20">
        <f t="shared" si="1134"/>
        <v>0</v>
      </c>
      <c r="JR343" s="20">
        <f t="shared" si="1135"/>
        <v>0</v>
      </c>
      <c r="JS343" s="26">
        <v>38.18</v>
      </c>
      <c r="JT343" s="25">
        <f t="shared" si="1259"/>
        <v>0</v>
      </c>
      <c r="JU343" s="25">
        <f t="shared" si="1136"/>
        <v>0</v>
      </c>
      <c r="JV343" s="25">
        <f t="shared" si="1137"/>
        <v>0</v>
      </c>
      <c r="JW343" s="25">
        <f>ROUND(IF(EN343="Cống tròn",IF(EN343="Cống tròn",JX343+FF343,0),IF(EN343="Cống hộp",IF(EN343="Cống hộp",JX343+GP343,0),IF(OR(EN343="Rãnh xây",EN343="Rãnh bê tông"),IF(OR(EN343="Rãnh xây",EN343="Rãnh bê tông"),JX343+GP343,0),IF(EN343="ống nhựa",IF(EN343="Ống nhựa",JX343+HT343,0),IF(EN343="Rãnh thang",IF(EN343="Rãnh thang",JS343+#REF!,0),0))))),2)</f>
        <v>39.28</v>
      </c>
      <c r="JX343" s="27">
        <v>39.18</v>
      </c>
      <c r="JY343" s="25">
        <f t="shared" si="1138"/>
        <v>39.28</v>
      </c>
      <c r="JZ343" s="25">
        <f t="shared" si="1139"/>
        <v>0</v>
      </c>
      <c r="KA343" s="25">
        <f t="shared" si="1140"/>
        <v>0</v>
      </c>
      <c r="KB343" s="25">
        <f t="shared" si="1141"/>
        <v>0</v>
      </c>
      <c r="KC343" s="25">
        <f t="shared" si="1142"/>
        <v>0</v>
      </c>
      <c r="KD343" s="28" t="s">
        <v>98</v>
      </c>
      <c r="KE343" s="27">
        <v>0</v>
      </c>
      <c r="KF343" s="25">
        <f t="shared" si="1143"/>
        <v>2.3000000000000043</v>
      </c>
      <c r="KG343" s="25">
        <f t="shared" si="1260"/>
        <v>2.3000000000000043</v>
      </c>
      <c r="KH343" s="27">
        <v>0</v>
      </c>
      <c r="KI343" s="25">
        <f t="shared" si="1144"/>
        <v>2.2199999999999989</v>
      </c>
      <c r="KJ343" s="25">
        <f t="shared" si="1261"/>
        <v>2.2199999999999989</v>
      </c>
      <c r="KK343" s="25">
        <f t="shared" si="1145"/>
        <v>0</v>
      </c>
      <c r="KL343" s="25">
        <f t="shared" si="1146"/>
        <v>0</v>
      </c>
      <c r="KM343" s="25">
        <f t="shared" si="1262"/>
        <v>0</v>
      </c>
      <c r="KN343" s="25">
        <f t="shared" si="1147"/>
        <v>0</v>
      </c>
      <c r="KO343" s="25">
        <f t="shared" si="1148"/>
        <v>0</v>
      </c>
      <c r="KP343" s="25">
        <f t="shared" si="1263"/>
        <v>0</v>
      </c>
      <c r="KQ343" s="25">
        <f t="shared" si="1149"/>
        <v>0.2</v>
      </c>
      <c r="KR343" s="25">
        <f t="shared" si="1150"/>
        <v>0.2</v>
      </c>
      <c r="KS343" s="25">
        <f t="shared" si="1264"/>
        <v>0.2</v>
      </c>
      <c r="KT343" s="25">
        <f t="shared" si="1151"/>
        <v>0</v>
      </c>
      <c r="KU343" s="25">
        <f t="shared" si="1152"/>
        <v>0</v>
      </c>
      <c r="KV343" s="25">
        <f t="shared" si="1265"/>
        <v>0</v>
      </c>
      <c r="KW343" s="25">
        <f t="shared" si="1079"/>
        <v>0</v>
      </c>
      <c r="KX343" s="25">
        <f t="shared" si="1153"/>
        <v>0</v>
      </c>
      <c r="KY343" s="25">
        <f t="shared" si="1266"/>
        <v>0</v>
      </c>
      <c r="KZ343" s="25">
        <f t="shared" si="1154"/>
        <v>0</v>
      </c>
      <c r="LA343" s="25">
        <f t="shared" si="1155"/>
        <v>0</v>
      </c>
      <c r="LB343" s="25">
        <f t="shared" si="1267"/>
        <v>0</v>
      </c>
      <c r="LC343" s="25">
        <f t="shared" si="1156"/>
        <v>1.4</v>
      </c>
      <c r="LD343" s="25">
        <f t="shared" si="1157"/>
        <v>1.4</v>
      </c>
      <c r="LE343" s="25">
        <f t="shared" si="1268"/>
        <v>1.4</v>
      </c>
      <c r="LF343" s="25">
        <f t="shared" si="1158"/>
        <v>0</v>
      </c>
      <c r="LG343" s="25">
        <f t="shared" si="1159"/>
        <v>0</v>
      </c>
      <c r="LH343" s="25">
        <f t="shared" si="1269"/>
        <v>0</v>
      </c>
      <c r="LI343" s="25">
        <f t="shared" si="1160"/>
        <v>0</v>
      </c>
      <c r="LJ343" s="25">
        <f t="shared" si="1161"/>
        <v>0</v>
      </c>
      <c r="LK343" s="25">
        <f t="shared" si="1270"/>
        <v>0</v>
      </c>
      <c r="LL343" s="25">
        <f t="shared" si="1162"/>
        <v>0</v>
      </c>
      <c r="LM343" s="25">
        <f t="shared" si="1163"/>
        <v>0</v>
      </c>
      <c r="LN343" s="25">
        <f t="shared" si="1271"/>
        <v>0</v>
      </c>
      <c r="LO343" s="25">
        <f t="shared" si="1164"/>
        <v>0</v>
      </c>
      <c r="LP343" s="25">
        <f t="shared" si="1165"/>
        <v>0</v>
      </c>
      <c r="LQ343" s="25">
        <f t="shared" si="1272"/>
        <v>0</v>
      </c>
      <c r="LR343" s="25">
        <f t="shared" si="1166"/>
        <v>0</v>
      </c>
      <c r="LS343" s="25">
        <f t="shared" si="1167"/>
        <v>0</v>
      </c>
      <c r="LT343" s="25">
        <f t="shared" si="1273"/>
        <v>0</v>
      </c>
      <c r="LU343" s="25">
        <f t="shared" si="1168"/>
        <v>0</v>
      </c>
      <c r="LV343" s="25">
        <f t="shared" si="1169"/>
        <v>0</v>
      </c>
      <c r="LW343" s="25">
        <f t="shared" si="1274"/>
        <v>0</v>
      </c>
      <c r="LX343" s="25">
        <f t="shared" si="1170"/>
        <v>0</v>
      </c>
      <c r="LY343" s="25">
        <f t="shared" si="1171"/>
        <v>0</v>
      </c>
      <c r="LZ343" s="25">
        <f t="shared" si="1275"/>
        <v>0</v>
      </c>
      <c r="MA343" s="25">
        <f t="shared" si="1172"/>
        <v>0</v>
      </c>
      <c r="MB343" s="25">
        <f t="shared" si="1173"/>
        <v>0</v>
      </c>
      <c r="MC343" s="25">
        <f t="shared" si="1276"/>
        <v>0</v>
      </c>
      <c r="MD343" s="25">
        <f t="shared" si="1174"/>
        <v>0</v>
      </c>
      <c r="ME343" s="25">
        <f t="shared" si="1175"/>
        <v>0</v>
      </c>
      <c r="MF343" s="25">
        <f t="shared" si="1277"/>
        <v>0</v>
      </c>
      <c r="MG343" s="25">
        <f t="shared" si="1176"/>
        <v>0</v>
      </c>
      <c r="MH343" s="25">
        <f t="shared" si="1177"/>
        <v>0</v>
      </c>
      <c r="MI343" s="25">
        <f t="shared" si="1278"/>
        <v>0</v>
      </c>
      <c r="MJ343" s="25">
        <f t="shared" si="1178"/>
        <v>0</v>
      </c>
      <c r="MK343" s="25">
        <f t="shared" si="1179"/>
        <v>0</v>
      </c>
      <c r="ML343" s="25">
        <f t="shared" si="1279"/>
        <v>0</v>
      </c>
      <c r="MM343" s="25">
        <f t="shared" si="1180"/>
        <v>0</v>
      </c>
      <c r="MN343" s="25">
        <f t="shared" si="1181"/>
        <v>0</v>
      </c>
      <c r="MO343" s="25">
        <f t="shared" si="1280"/>
        <v>0</v>
      </c>
      <c r="MP343" s="25">
        <f t="shared" si="1182"/>
        <v>0</v>
      </c>
      <c r="MQ343" s="25">
        <f t="shared" si="1183"/>
        <v>0</v>
      </c>
      <c r="MR343" s="25">
        <f t="shared" si="1281"/>
        <v>0</v>
      </c>
      <c r="MS343" s="29">
        <v>1.4</v>
      </c>
      <c r="MT343" s="29">
        <v>0</v>
      </c>
      <c r="MU343" s="29">
        <v>1</v>
      </c>
      <c r="MV343" s="29">
        <v>1</v>
      </c>
      <c r="MW343" s="25">
        <f t="shared" si="1184"/>
        <v>1.4</v>
      </c>
      <c r="MX343" s="25">
        <f t="shared" si="1185"/>
        <v>3.22</v>
      </c>
      <c r="MY343" s="25">
        <f t="shared" si="1186"/>
        <v>0</v>
      </c>
      <c r="MZ343" s="25">
        <f t="shared" si="1187"/>
        <v>0</v>
      </c>
      <c r="NA343" s="25">
        <f t="shared" si="1188"/>
        <v>1.4</v>
      </c>
      <c r="NB343" s="25">
        <f t="shared" si="1189"/>
        <v>3.11</v>
      </c>
      <c r="NC343" s="25">
        <f t="shared" si="1190"/>
        <v>0</v>
      </c>
      <c r="ND343" s="25">
        <f t="shared" si="1191"/>
        <v>0</v>
      </c>
      <c r="NE343" s="25">
        <f t="shared" si="1282"/>
        <v>1.4</v>
      </c>
      <c r="NF343" s="25">
        <f t="shared" si="1282"/>
        <v>3.165</v>
      </c>
      <c r="NG343" s="25">
        <f t="shared" si="1282"/>
        <v>0</v>
      </c>
      <c r="NH343" s="25">
        <f t="shared" si="1282"/>
        <v>0</v>
      </c>
      <c r="NI343" s="25">
        <f t="shared" si="1192"/>
        <v>128.18</v>
      </c>
      <c r="NJ343" s="25">
        <f t="shared" si="1193"/>
        <v>0</v>
      </c>
      <c r="NK343" s="25">
        <f t="shared" si="1194"/>
        <v>128.18</v>
      </c>
      <c r="NL343" s="25">
        <f t="shared" si="1195"/>
        <v>73.650000000000006</v>
      </c>
      <c r="NM343" s="25">
        <f t="shared" si="1196"/>
        <v>0</v>
      </c>
      <c r="NN343" s="25">
        <f t="shared" si="1283"/>
        <v>73.650000000000006</v>
      </c>
      <c r="NO343" s="25">
        <f t="shared" si="1197"/>
        <v>0</v>
      </c>
      <c r="NP343" s="25">
        <f t="shared" si="1198"/>
        <v>0</v>
      </c>
      <c r="NQ343" s="25">
        <f t="shared" si="1284"/>
        <v>0</v>
      </c>
      <c r="NR343" s="25">
        <f t="shared" si="1199"/>
        <v>0</v>
      </c>
      <c r="NS343" s="25">
        <f t="shared" si="1200"/>
        <v>0</v>
      </c>
      <c r="NT343" s="25">
        <f t="shared" si="1285"/>
        <v>0</v>
      </c>
      <c r="NU343" s="25">
        <f t="shared" si="1201"/>
        <v>0</v>
      </c>
      <c r="NV343" s="25">
        <f t="shared" si="1202"/>
        <v>0</v>
      </c>
      <c r="NW343" s="25">
        <f t="shared" si="1286"/>
        <v>0</v>
      </c>
      <c r="NX343" s="25">
        <f t="shared" si="1287"/>
        <v>73.650000000000006</v>
      </c>
      <c r="NY343" s="25">
        <f t="shared" si="1287"/>
        <v>0</v>
      </c>
      <c r="NZ343" s="25">
        <f t="shared" si="1288"/>
        <v>73.650000000000006</v>
      </c>
      <c r="OA343" s="25">
        <f t="shared" si="1289"/>
        <v>54.53</v>
      </c>
      <c r="OB343" s="25">
        <f t="shared" si="1289"/>
        <v>0</v>
      </c>
      <c r="OC343" s="25">
        <f t="shared" si="1290"/>
        <v>54.53</v>
      </c>
      <c r="OD343" s="25">
        <f t="shared" si="1291"/>
        <v>73.650000000000006</v>
      </c>
      <c r="OE343" s="25">
        <f t="shared" si="1291"/>
        <v>0</v>
      </c>
      <c r="OF343" s="25">
        <f t="shared" si="1291"/>
        <v>73.650000000000006</v>
      </c>
      <c r="OG343" s="25">
        <f t="shared" si="1203"/>
        <v>0</v>
      </c>
      <c r="OH343" s="25">
        <f t="shared" si="1204"/>
        <v>0</v>
      </c>
      <c r="OI343" s="25">
        <f t="shared" si="1205"/>
        <v>0</v>
      </c>
      <c r="OJ343" s="25">
        <f t="shared" si="1206"/>
        <v>0</v>
      </c>
      <c r="OK343" s="25">
        <f t="shared" si="1207"/>
        <v>0</v>
      </c>
      <c r="OL343" s="25">
        <f t="shared" si="1208"/>
        <v>0</v>
      </c>
      <c r="OM343" s="25">
        <f t="shared" si="1292"/>
        <v>0</v>
      </c>
      <c r="ON343" s="25">
        <f t="shared" si="1292"/>
        <v>0</v>
      </c>
      <c r="OO343" s="25">
        <f t="shared" si="1292"/>
        <v>0</v>
      </c>
      <c r="OP343" s="25">
        <f t="shared" si="1209"/>
        <v>0</v>
      </c>
      <c r="OQ343" s="25">
        <f t="shared" si="1210"/>
        <v>0</v>
      </c>
      <c r="OR343" s="25">
        <f t="shared" si="1293"/>
        <v>0</v>
      </c>
      <c r="OS343" s="19">
        <v>536078.26</v>
      </c>
      <c r="OT343" s="19">
        <v>2371515.91</v>
      </c>
    </row>
    <row r="344" spans="1:410" ht="33" customHeight="1" x14ac:dyDescent="0.25">
      <c r="A344" s="18"/>
      <c r="B344" s="18" t="s">
        <v>959</v>
      </c>
      <c r="C344" s="18">
        <v>106.79</v>
      </c>
      <c r="D344" s="16" t="e">
        <f>_xlfn.IFNA(INDEX(#REF!,MATCH(E344,#REF!,0)),0)</f>
        <v>#REF!</v>
      </c>
      <c r="E344" s="18" t="s">
        <v>1167</v>
      </c>
      <c r="F344" s="16" t="s">
        <v>765</v>
      </c>
      <c r="G344" s="16" t="s">
        <v>766</v>
      </c>
      <c r="H344" s="16" t="s">
        <v>767</v>
      </c>
      <c r="I344" s="16" t="s">
        <v>768</v>
      </c>
      <c r="J344" s="16" t="s">
        <v>769</v>
      </c>
      <c r="K344" s="16" t="s">
        <v>770</v>
      </c>
      <c r="L344" s="16" t="s">
        <v>771</v>
      </c>
      <c r="M344" s="18">
        <v>1.64</v>
      </c>
      <c r="N344" s="18">
        <v>1.94</v>
      </c>
      <c r="O344" s="18">
        <v>2.04</v>
      </c>
      <c r="P344" s="18">
        <v>2.34</v>
      </c>
      <c r="Q344" s="18">
        <v>0.1</v>
      </c>
      <c r="R344" s="18">
        <v>1.8399999999999999</v>
      </c>
      <c r="S344" s="18">
        <v>2.14</v>
      </c>
      <c r="T344" s="18">
        <v>0.2</v>
      </c>
      <c r="U344" s="18">
        <v>0</v>
      </c>
      <c r="V344" s="18">
        <v>0</v>
      </c>
      <c r="W344" s="18">
        <v>0</v>
      </c>
      <c r="X344" s="18">
        <v>1.64</v>
      </c>
      <c r="Y344" s="18">
        <v>1.9</v>
      </c>
      <c r="Z344" s="20">
        <f t="shared" si="1211"/>
        <v>2</v>
      </c>
      <c r="AA344" s="18">
        <v>0.22</v>
      </c>
      <c r="AB344" s="18">
        <v>0</v>
      </c>
      <c r="AC344" s="18">
        <v>0</v>
      </c>
      <c r="AD344" s="18">
        <v>0</v>
      </c>
      <c r="AE344" s="18">
        <v>0</v>
      </c>
      <c r="AF344" s="18">
        <v>0</v>
      </c>
      <c r="AG344" s="18">
        <v>1.2</v>
      </c>
      <c r="AH344" s="18">
        <v>1.5</v>
      </c>
      <c r="AI344" s="20">
        <f t="shared" si="1212"/>
        <v>2.15</v>
      </c>
      <c r="AJ344" s="18">
        <v>0</v>
      </c>
      <c r="AK344" s="18">
        <v>0</v>
      </c>
      <c r="AL344" s="20">
        <f t="shared" si="1213"/>
        <v>0</v>
      </c>
      <c r="AM344" s="18">
        <v>1.64</v>
      </c>
      <c r="AN344" s="18">
        <v>1.5</v>
      </c>
      <c r="AO344" s="18">
        <v>0.15</v>
      </c>
      <c r="AP344" s="18">
        <v>0.22</v>
      </c>
      <c r="AQ344" s="18">
        <v>1.64</v>
      </c>
      <c r="AR344" s="18">
        <v>1.72</v>
      </c>
      <c r="AS344" s="18">
        <v>0.12</v>
      </c>
      <c r="AT344" s="18">
        <v>0.11</v>
      </c>
      <c r="AU344" s="18">
        <v>0</v>
      </c>
      <c r="AV344" s="18">
        <v>1</v>
      </c>
      <c r="AW344" s="18">
        <v>0</v>
      </c>
      <c r="AX344" s="18">
        <v>0</v>
      </c>
      <c r="AY344" s="18">
        <v>0</v>
      </c>
      <c r="AZ344" s="18">
        <v>0</v>
      </c>
      <c r="BA344" s="18">
        <v>0</v>
      </c>
      <c r="BB344" s="18">
        <v>0</v>
      </c>
      <c r="BC344" s="18">
        <v>0</v>
      </c>
      <c r="BD344" s="18">
        <v>0</v>
      </c>
      <c r="BE344" s="18">
        <v>2</v>
      </c>
      <c r="BF344" s="18">
        <v>0</v>
      </c>
      <c r="BG344" s="18">
        <v>0</v>
      </c>
      <c r="BH344" s="18">
        <v>0</v>
      </c>
      <c r="BI344" s="18">
        <v>0</v>
      </c>
      <c r="BJ344" s="18">
        <v>0</v>
      </c>
      <c r="BK344" s="18">
        <v>0</v>
      </c>
      <c r="BL344" s="18">
        <v>0</v>
      </c>
      <c r="BM344" s="18">
        <v>0</v>
      </c>
      <c r="BN344" s="18">
        <v>0</v>
      </c>
      <c r="BO344" s="18">
        <v>0</v>
      </c>
      <c r="BP344" s="18">
        <v>0</v>
      </c>
      <c r="BQ344" s="18">
        <v>0</v>
      </c>
      <c r="BR344" s="18">
        <v>0</v>
      </c>
      <c r="BS344" s="18">
        <v>0</v>
      </c>
      <c r="BT344" s="18">
        <v>0</v>
      </c>
      <c r="BU344" s="18">
        <v>0</v>
      </c>
      <c r="BV344" s="18">
        <v>0</v>
      </c>
      <c r="BW344" s="18">
        <v>0</v>
      </c>
      <c r="BX344" s="18">
        <v>0</v>
      </c>
      <c r="BY344" s="18">
        <v>0</v>
      </c>
      <c r="BZ344" s="18">
        <v>0</v>
      </c>
      <c r="CA344" s="16" t="e">
        <f>_xlfn.IFNA(IF(RIGHT(D344,2)="=G",0,INDEX(#REF!,MATCH(E344,#REF!,0))),0)</f>
        <v>#REF!</v>
      </c>
      <c r="CB344" s="16" t="s">
        <v>776</v>
      </c>
      <c r="CC344" s="18">
        <v>0</v>
      </c>
      <c r="CD344" s="18">
        <v>0</v>
      </c>
      <c r="CE344" s="18">
        <v>1.4</v>
      </c>
      <c r="CF344" s="18">
        <v>0.85</v>
      </c>
      <c r="CG344" s="18">
        <v>0.12</v>
      </c>
      <c r="CH344" s="18">
        <v>2</v>
      </c>
      <c r="CI344" s="16" t="s">
        <v>98</v>
      </c>
      <c r="CJ344" s="18">
        <v>0</v>
      </c>
      <c r="CK344" s="20">
        <f t="shared" si="1080"/>
        <v>2.52</v>
      </c>
      <c r="CL344" s="20">
        <f t="shared" si="1214"/>
        <v>2.52</v>
      </c>
      <c r="CM344" s="18">
        <v>49.65</v>
      </c>
      <c r="CN344" s="18">
        <v>40.1</v>
      </c>
      <c r="CO344" s="18">
        <v>39.261000000000003</v>
      </c>
      <c r="CP344" s="22">
        <f t="shared" si="1081"/>
        <v>40.1</v>
      </c>
      <c r="CQ344" s="22">
        <f t="shared" si="1082"/>
        <v>37.58</v>
      </c>
      <c r="CR344" s="22">
        <f t="shared" si="1215"/>
        <v>2.52</v>
      </c>
      <c r="CS344" s="22">
        <f t="shared" si="1083"/>
        <v>37.68</v>
      </c>
      <c r="CT344" s="22">
        <f t="shared" si="1084"/>
        <v>37.880000000000003</v>
      </c>
      <c r="CU344" s="18">
        <v>37.880000000000003</v>
      </c>
      <c r="CV344" s="22">
        <f t="shared" si="1216"/>
        <v>2</v>
      </c>
      <c r="CW344" s="22">
        <f t="shared" si="1085"/>
        <v>0</v>
      </c>
      <c r="CX344" s="22">
        <f t="shared" si="1086"/>
        <v>0</v>
      </c>
      <c r="CY344" s="22">
        <f t="shared" si="1087"/>
        <v>39.83</v>
      </c>
      <c r="CZ344" s="22">
        <f t="shared" si="1088"/>
        <v>39.979999999999997</v>
      </c>
      <c r="DA344" s="18">
        <v>40.1</v>
      </c>
      <c r="DB344" s="20">
        <f t="shared" si="1217"/>
        <v>2.52</v>
      </c>
      <c r="DC344" s="20">
        <f t="shared" si="1218"/>
        <v>0</v>
      </c>
      <c r="DD344" s="20">
        <f t="shared" si="1219"/>
        <v>2.52</v>
      </c>
      <c r="DE344" s="20">
        <f t="shared" si="1089"/>
        <v>0.1</v>
      </c>
      <c r="DF344" s="20">
        <f t="shared" si="1090"/>
        <v>0.2</v>
      </c>
      <c r="DG344" s="20">
        <f t="shared" si="1091"/>
        <v>2.2200000000000002</v>
      </c>
      <c r="DH344" s="20">
        <f t="shared" si="1092"/>
        <v>0</v>
      </c>
      <c r="DI344" s="20">
        <f t="shared" si="1093"/>
        <v>0</v>
      </c>
      <c r="DJ344" s="20">
        <f t="shared" si="1094"/>
        <v>0</v>
      </c>
      <c r="DK344" s="20">
        <f t="shared" si="1220"/>
        <v>2.5200000000000005</v>
      </c>
      <c r="DL344" s="20">
        <f t="shared" si="1221"/>
        <v>0</v>
      </c>
      <c r="DM344" s="20">
        <f t="shared" si="1222"/>
        <v>0</v>
      </c>
      <c r="DN344" s="20">
        <f t="shared" si="1223"/>
        <v>0</v>
      </c>
      <c r="DO344" s="18">
        <v>2.54</v>
      </c>
      <c r="DP344" s="18">
        <v>0</v>
      </c>
      <c r="DQ344" s="18">
        <v>1</v>
      </c>
      <c r="DR344" s="18">
        <v>1</v>
      </c>
      <c r="DS344" s="25">
        <f t="shared" si="1224"/>
        <v>2.54</v>
      </c>
      <c r="DT344" s="25">
        <f t="shared" si="1225"/>
        <v>0</v>
      </c>
      <c r="DU344" s="25">
        <f t="shared" si="1226"/>
        <v>6.4</v>
      </c>
      <c r="DV344" s="25">
        <f t="shared" si="1227"/>
        <v>0</v>
      </c>
      <c r="DW344" s="25">
        <f t="shared" si="1228"/>
        <v>6.4</v>
      </c>
      <c r="DX344" s="25">
        <f t="shared" si="1229"/>
        <v>13.06</v>
      </c>
      <c r="DY344" s="25">
        <f t="shared" si="1230"/>
        <v>0</v>
      </c>
      <c r="DZ344" s="25">
        <f t="shared" si="1231"/>
        <v>13.06</v>
      </c>
      <c r="EA344" s="25">
        <f t="shared" si="1232"/>
        <v>8.33</v>
      </c>
      <c r="EB344" s="25">
        <f t="shared" si="1233"/>
        <v>0</v>
      </c>
      <c r="EC344" s="25">
        <f t="shared" si="1234"/>
        <v>8.33</v>
      </c>
      <c r="ED344" s="25">
        <f t="shared" si="1235"/>
        <v>4.7300000000000004</v>
      </c>
      <c r="EE344" s="25">
        <f t="shared" si="1235"/>
        <v>0</v>
      </c>
      <c r="EF344" s="25">
        <f t="shared" si="1236"/>
        <v>4.7300000000000004</v>
      </c>
      <c r="EG344" s="25">
        <f t="shared" si="1237"/>
        <v>8.33</v>
      </c>
      <c r="EH344" s="25">
        <f t="shared" si="1237"/>
        <v>0</v>
      </c>
      <c r="EI344" s="25">
        <f t="shared" si="1238"/>
        <v>8.33</v>
      </c>
      <c r="EJ344" s="18">
        <v>106.79</v>
      </c>
      <c r="EK344" s="18">
        <v>65.09</v>
      </c>
      <c r="EL344" s="18" t="s">
        <v>1167</v>
      </c>
      <c r="EM344" s="18" t="s">
        <v>1168</v>
      </c>
      <c r="EN344" s="16" t="s">
        <v>774</v>
      </c>
      <c r="EO344" s="16" t="s">
        <v>132</v>
      </c>
      <c r="EP344" s="16" t="e">
        <f>IF(OR(EN344="Cống tròn",EN344="Cống hộp",EN344="Ống nhựa"),INDEX(#REF!,MATCH(E344,#REF!,0)),IF(OR(EN344="Rãnh xây",EN344="Rãnh bê tông"),INDEX(#REF!,MATCH(E344,#REF!,0)),0))</f>
        <v>#REF!</v>
      </c>
      <c r="EQ344" s="18">
        <v>40.5</v>
      </c>
      <c r="ER344" s="18">
        <v>1</v>
      </c>
      <c r="ES344" s="25">
        <f t="shared" si="1239"/>
        <v>40</v>
      </c>
      <c r="ET344" s="1" t="e">
        <f>_xlfn.IFNA(IF(EN344="Cống tròn",INDEX(#REF!,MATCH(E344,#REF!,0)),IF(EN344="Cống hộp",INDEX(#REF!,MATCH(E344,#REF!,0)),EU344&amp;" ,"&amp;EV344)),0)</f>
        <v>#REF!</v>
      </c>
      <c r="EU344" s="16" t="s">
        <v>769</v>
      </c>
      <c r="EV344" s="16" t="s">
        <v>775</v>
      </c>
      <c r="EW344" s="16" t="e">
        <f>_xlfn.IFNA(INDEX(#REF!,MATCH(E344,#REF!,0)),0)</f>
        <v>#REF!</v>
      </c>
      <c r="EX344" s="16"/>
      <c r="EY344" s="18">
        <v>0</v>
      </c>
      <c r="EZ344" s="18">
        <v>0</v>
      </c>
      <c r="FA344" s="18">
        <v>0</v>
      </c>
      <c r="FB344" s="18">
        <v>0</v>
      </c>
      <c r="FC344" s="18">
        <v>0</v>
      </c>
      <c r="FD344" s="25">
        <f t="shared" si="1095"/>
        <v>0</v>
      </c>
      <c r="FE344" s="25">
        <f t="shared" si="1240"/>
        <v>0</v>
      </c>
      <c r="FF344" s="18">
        <v>0.1</v>
      </c>
      <c r="FG344" s="18">
        <v>2</v>
      </c>
      <c r="FH344" s="18">
        <v>1</v>
      </c>
      <c r="FI344" s="25">
        <f t="shared" si="1241"/>
        <v>1.2</v>
      </c>
      <c r="FJ344" s="18">
        <v>0</v>
      </c>
      <c r="FK344" s="18">
        <v>0</v>
      </c>
      <c r="FL344" s="18">
        <v>0.2</v>
      </c>
      <c r="FM344" s="18">
        <v>1.4</v>
      </c>
      <c r="FN344" s="18">
        <v>0</v>
      </c>
      <c r="FO344" s="25">
        <f t="shared" si="1242"/>
        <v>1.4</v>
      </c>
      <c r="FP344" s="18">
        <v>1.4999999999999999E-2</v>
      </c>
      <c r="FQ344" s="18">
        <v>1</v>
      </c>
      <c r="FR344" s="25">
        <f t="shared" si="1096"/>
        <v>39</v>
      </c>
      <c r="FS344" s="25">
        <f t="shared" si="1097"/>
        <v>0.56999999999999995</v>
      </c>
      <c r="FT344" s="25">
        <f t="shared" si="1098"/>
        <v>39.57</v>
      </c>
      <c r="FU344" s="25">
        <f t="shared" si="1099"/>
        <v>-0.92999999999999972</v>
      </c>
      <c r="FV344" s="25" t="str">
        <f t="shared" si="1243"/>
        <v>Thêm 01</v>
      </c>
      <c r="FW344" s="25">
        <f t="shared" si="1244"/>
        <v>0.09</v>
      </c>
      <c r="FX344" s="16"/>
      <c r="FY344" s="16"/>
      <c r="FZ344" s="16"/>
      <c r="GA344" s="16"/>
      <c r="GB344" s="19">
        <v>0</v>
      </c>
      <c r="GC344" s="19">
        <v>0</v>
      </c>
      <c r="GD344" s="19">
        <v>0</v>
      </c>
      <c r="GE344" s="19">
        <v>0</v>
      </c>
      <c r="GF344" s="19">
        <v>0</v>
      </c>
      <c r="GG344" s="19">
        <v>0</v>
      </c>
      <c r="GH344" s="19">
        <v>0</v>
      </c>
      <c r="GI344" s="19">
        <v>0</v>
      </c>
      <c r="GJ344" s="19">
        <v>0</v>
      </c>
      <c r="GK344" s="19">
        <v>0</v>
      </c>
      <c r="GL344" s="25">
        <f t="shared" si="1100"/>
        <v>0</v>
      </c>
      <c r="GM344" s="25">
        <f t="shared" si="1245"/>
        <v>0</v>
      </c>
      <c r="GN344" s="19">
        <v>0</v>
      </c>
      <c r="GO344" s="19">
        <v>0</v>
      </c>
      <c r="GP344" s="19">
        <v>0</v>
      </c>
      <c r="GQ344" s="19">
        <v>0</v>
      </c>
      <c r="GR344" s="1" t="e">
        <f>_xlfn.IFNA(INDEX(#REF!,MATCH(E344,#REF!,0)),0)</f>
        <v>#REF!</v>
      </c>
      <c r="GS344" s="16"/>
      <c r="GT344" s="18">
        <v>0</v>
      </c>
      <c r="GU344" s="18">
        <v>0</v>
      </c>
      <c r="GV344" s="18">
        <v>0</v>
      </c>
      <c r="GW344" s="18">
        <v>0</v>
      </c>
      <c r="GX344" s="25">
        <f t="shared" si="1101"/>
        <v>0</v>
      </c>
      <c r="GY344" s="25">
        <f t="shared" si="1102"/>
        <v>0</v>
      </c>
      <c r="GZ344" s="25">
        <f t="shared" si="1246"/>
        <v>0</v>
      </c>
      <c r="HA344" s="1" t="e" cm="1">
        <f t="array" ref="HA344">INDEX(#REF!,MATCH(EJ344&amp;EK344&amp;HD344&amp;HE344&amp;HF344,#REF!&amp;#REF!&amp;#REF!&amp;#REF!&amp;#REF!,0))</f>
        <v>#REF!</v>
      </c>
      <c r="HB344" s="16"/>
      <c r="HC344" s="25">
        <f t="shared" si="1247"/>
        <v>0</v>
      </c>
      <c r="HD344" s="18">
        <v>0</v>
      </c>
      <c r="HE344" s="18">
        <v>0</v>
      </c>
      <c r="HF344" s="18">
        <v>0</v>
      </c>
      <c r="HG344" s="1" t="e" cm="1">
        <f t="array" ref="HG344">INDEX(#REF!,MATCH(EJ344&amp;EK344&amp;HJ344&amp;HK344&amp;HL344,#REF!&amp;#REF!&amp;#REF!&amp;#REF!&amp;#REF!,0))</f>
        <v>#REF!</v>
      </c>
      <c r="HH344" s="16"/>
      <c r="HI344" s="25">
        <f t="shared" si="1248"/>
        <v>0</v>
      </c>
      <c r="HJ344" s="25">
        <f t="shared" si="1249"/>
        <v>0</v>
      </c>
      <c r="HK344" s="19">
        <v>0</v>
      </c>
      <c r="HL344" s="19">
        <v>0</v>
      </c>
      <c r="HM344" s="18">
        <v>0.01</v>
      </c>
      <c r="HN344" s="18">
        <v>1</v>
      </c>
      <c r="HO344" s="25">
        <f t="shared" si="1250"/>
        <v>0</v>
      </c>
      <c r="HP344" s="25">
        <f t="shared" si="1251"/>
        <v>0</v>
      </c>
      <c r="HQ344" s="25">
        <f t="shared" si="1252"/>
        <v>0</v>
      </c>
      <c r="HR344" s="25">
        <f t="shared" si="1253"/>
        <v>0</v>
      </c>
      <c r="HS344" s="25">
        <f t="shared" si="1254"/>
        <v>0</v>
      </c>
      <c r="HT344" s="19">
        <v>0</v>
      </c>
      <c r="HU344" s="19">
        <v>0</v>
      </c>
      <c r="HV344" s="19">
        <v>0</v>
      </c>
      <c r="HW344" s="25">
        <f t="shared" si="1255"/>
        <v>0</v>
      </c>
      <c r="HX344" s="19">
        <v>0</v>
      </c>
      <c r="HY344" s="19">
        <v>0</v>
      </c>
      <c r="HZ344" s="18">
        <v>40.1</v>
      </c>
      <c r="IA344" s="20">
        <f>ROUND(IF(EN344="Cống tròn",IF(EN344="Cống tròn",IF(EU344="Không có móng",IQ344-FF344,IF(EU344="Đế",IP344-FN344,IF(OR(EU344="Móng bê tông",EU344="Móng bê tông kết hợp đế"),II344-FJ344,0))),0),IF(EN344="Cống hộp",IF(AND(EN344="Cống hộp",EU344="Không có móng"),IQ344-GF344,IF(AND(EN344="Cống hộp",EU344="Móng bê tông"),IJ344-GB344,0)),IF(OR(EN344="Rãnh xây",EN344="Rãnh bê tông"),IF(OR(EN344="Rãnh xây",EN344="Rãnh bê tông"),IK344-GB344,0),IF(EN344="Ống nhựa",IF(AND(EN344="Ống nhựa",EU344="Không đắp cát"),IQ344-HT344,IF(AND(EN344="Ống nhựa",EU344="Đắp cát"),IH344-HX344,0)),IF(EN344="Rãnh thang",IF(EN344="Rãnh thang",IF(EU344="Móng bê tông",#REF!-#REF!,IQ344),0),0))))),2)</f>
        <v>37.880000000000003</v>
      </c>
      <c r="IB344" s="20">
        <f t="shared" si="1256"/>
        <v>2.2199999999999989</v>
      </c>
      <c r="IC344" s="20">
        <f t="shared" si="1103"/>
        <v>37.879999999999995</v>
      </c>
      <c r="ID344" s="20">
        <f t="shared" si="1104"/>
        <v>0</v>
      </c>
      <c r="IE344" s="20">
        <f t="shared" si="1105"/>
        <v>0</v>
      </c>
      <c r="IF344" s="20">
        <f t="shared" si="1106"/>
        <v>0</v>
      </c>
      <c r="IG344" s="20">
        <f>IF(EN344="Rãnh thang",IF(AND(EN344="Rãnh thang",EU344="Móng bê tông"),IQ344-#REF!,0),IF(EN344="Ống nhựa",IF(AND(EN344="Ống nhựa",EU344="Đắp cát"),IQ344-HT344,0),IF(EN344="Cống tròn",IF(EN344="Cống tròn",IF(OR(EU344="Móng bê tông",EU344="Móng bê tông kết hợp đế"),IM344-FL344,0),0),IF(EN344="Cống hộp",IF(AND(EN344="Cống hộp",EU344="Móng bê tông"),IN344-GD344,0),IF(OR(EN344="Rãnh xây",EN344="Rãnh bê tông"),IF(AND(EN344="Rãnh xây",EU344="Móng bê tông"),IO344-GD344,IF(AND(EN344="Rãnh bê tông",EU344="Móng bê tông"),IO344-GD344,0)),0)))))</f>
        <v>37.879999999999995</v>
      </c>
      <c r="IH344" s="20">
        <f t="shared" si="1107"/>
        <v>0</v>
      </c>
      <c r="II344" s="20">
        <f t="shared" si="1108"/>
        <v>37.879999999999995</v>
      </c>
      <c r="IJ344" s="20">
        <f t="shared" si="1109"/>
        <v>0</v>
      </c>
      <c r="IK344" s="20">
        <f t="shared" si="1110"/>
        <v>0</v>
      </c>
      <c r="IL344" s="20">
        <f t="shared" si="1111"/>
        <v>38.08</v>
      </c>
      <c r="IM344" s="20">
        <f t="shared" si="1112"/>
        <v>38.08</v>
      </c>
      <c r="IN344" s="20">
        <f t="shared" si="1113"/>
        <v>0</v>
      </c>
      <c r="IO344" s="20">
        <f t="shared" si="1114"/>
        <v>0</v>
      </c>
      <c r="IP344" s="20">
        <f t="shared" si="1115"/>
        <v>0</v>
      </c>
      <c r="IQ344" s="18">
        <v>38.18</v>
      </c>
      <c r="IR344" s="25">
        <f t="shared" si="1257"/>
        <v>0</v>
      </c>
      <c r="IS344" s="25">
        <f t="shared" si="1116"/>
        <v>0</v>
      </c>
      <c r="IT344" s="25">
        <f t="shared" si="1117"/>
        <v>0</v>
      </c>
      <c r="IU344" s="25">
        <f>ROUND(IF(EN344="Cống tròn",IF(EN344="Cống tròn",IV344+FF344,0),IF(EN344="Cống hộp",IF(EN344="Cống hộp",IV344+GP344,0),IF(OR(EN344="Rãnh xây",EN344="Rãnh bê tông"),IF(OR(EN344="Rãnh xây",EN344="Rãnh bê tông"),IV344+GP344,0),IF(EN344="ống nhựa",IF(EN344="Ống nhựa",IV344+HT344,0),IF(EN344="Rãnh thang",IF(EN344="Rãnh thang",IQ344+#REF!,0),0))))),2)</f>
        <v>38.4</v>
      </c>
      <c r="IV344" s="18">
        <v>38.299999999999997</v>
      </c>
      <c r="IW344" s="25">
        <f t="shared" si="1118"/>
        <v>38.4</v>
      </c>
      <c r="IX344" s="25">
        <f t="shared" si="1119"/>
        <v>0</v>
      </c>
      <c r="IY344" s="25">
        <f t="shared" si="1120"/>
        <v>0</v>
      </c>
      <c r="IZ344" s="25">
        <f t="shared" si="1121"/>
        <v>0</v>
      </c>
      <c r="JA344" s="25">
        <f t="shared" si="1122"/>
        <v>0</v>
      </c>
      <c r="JB344" s="18">
        <v>39.14</v>
      </c>
      <c r="JC344" s="20">
        <f>ROUND(IF(EN344="Cống tròn",IF(EN344="Cống tròn",IF(EU344="Không có móng",JS344-FF344,IF(EU344="Đế",JR344-FN344,IF(OR(EU344="Móng bê tông",EU344="Móng bê tông kết hợp đế"),JK344-FJ344,0))),0),IF(EN344="Cống hộp",IF(AND(EN344="Cống hộp",EU344="Không có móng"),JS344-GF344,IF(AND(EN344="Cống hộp",EU344="Móng bê tông"),JL344-GB344,0)),IF(OR(EN344="Rãnh xây",EN344="Rãnh bê tông"),IF(OR(EN344="Rãnh xây",EN344="Rãnh bê tông"),JM344-GB344,0),IF(EN344="Ống nhựa",IF(AND(EN344="Ống nhựa",EU344="Không đắp cát"),JS344-HT344,IF(AND(EN344="Ống nhựa",EU344="Đắp cát"),JJ344-HX344,0)),IF(EN344="Rãnh thang",IF(EN344="Rãnh thang",IF(EU344="Móng bê tông",#REF!-#REF!,JS344),0),0))))),2)</f>
        <v>37</v>
      </c>
      <c r="JD344" s="20">
        <f t="shared" si="1258"/>
        <v>2.1400000000000006</v>
      </c>
      <c r="JE344" s="20">
        <f t="shared" si="1123"/>
        <v>36.999999999999993</v>
      </c>
      <c r="JF344" s="20">
        <f t="shared" si="1124"/>
        <v>0</v>
      </c>
      <c r="JG344" s="20">
        <f t="shared" si="1125"/>
        <v>0</v>
      </c>
      <c r="JH344" s="20">
        <f t="shared" si="1126"/>
        <v>0</v>
      </c>
      <c r="JI344" s="20">
        <f>IF(EN344="Rãnh thang",IF(AND(EN344="Rãnh thang",EU344="Móng bê tông"),JS344-#REF!,0),IF(EN344="Ống nhựa",IF(AND(EN344="Ống nhựa",EU344="Đắp cát"),JS344-HT344,0),IF(EN344="Cống tròn",IF(EN344="Cống tròn",IF(OR(EU344="Móng bê tông",EU344="Móng bê tông kết hợp đế"),JO344-FL344,0),0),IF(EN344="Cống hộp",IF(AND(EN344="Cống hộp",EU344="Móng bê tông"),JP344-GD344,0),IF(OR(EN344="Rãnh xây",EN344="Rãnh bê tông"),IF(AND(EN344="Rãnh xây",EU344="Móng bê tông"),JQ344-GD344,IF(AND(EN344="Rãnh bê tông",EU344="Móng bê tông"),JQ344-GD344,0)),0)))))</f>
        <v>36.999999999999993</v>
      </c>
      <c r="JJ344" s="20">
        <f t="shared" si="1127"/>
        <v>0</v>
      </c>
      <c r="JK344" s="20">
        <f t="shared" si="1128"/>
        <v>36.999999999999993</v>
      </c>
      <c r="JL344" s="20">
        <f t="shared" si="1129"/>
        <v>0</v>
      </c>
      <c r="JM344" s="20">
        <f t="shared" si="1130"/>
        <v>0</v>
      </c>
      <c r="JN344" s="20">
        <f t="shared" si="1131"/>
        <v>37.199999999999996</v>
      </c>
      <c r="JO344" s="20">
        <f t="shared" si="1132"/>
        <v>37.199999999999996</v>
      </c>
      <c r="JP344" s="20">
        <f t="shared" si="1133"/>
        <v>0</v>
      </c>
      <c r="JQ344" s="20">
        <f t="shared" si="1134"/>
        <v>0</v>
      </c>
      <c r="JR344" s="20">
        <f t="shared" si="1135"/>
        <v>0</v>
      </c>
      <c r="JS344" s="26">
        <v>37.299999999999997</v>
      </c>
      <c r="JT344" s="25">
        <f t="shared" si="1259"/>
        <v>0</v>
      </c>
      <c r="JU344" s="25">
        <f t="shared" si="1136"/>
        <v>0</v>
      </c>
      <c r="JV344" s="25">
        <f t="shared" si="1137"/>
        <v>0</v>
      </c>
      <c r="JW344" s="25">
        <f>ROUND(IF(EN344="Cống tròn",IF(EN344="Cống tròn",JX344+FF344,0),IF(EN344="Cống hộp",IF(EN344="Cống hộp",JX344+GP344,0),IF(OR(EN344="Rãnh xây",EN344="Rãnh bê tông"),IF(OR(EN344="Rãnh xây",EN344="Rãnh bê tông"),JX344+GP344,0),IF(EN344="ống nhựa",IF(EN344="Ống nhựa",JX344+HT344,0),IF(EN344="Rãnh thang",IF(EN344="Rãnh thang",JS344+#REF!,0),0))))),2)</f>
        <v>38.4</v>
      </c>
      <c r="JX344" s="27">
        <v>38.299999999999997</v>
      </c>
      <c r="JY344" s="25">
        <f t="shared" si="1138"/>
        <v>38.4</v>
      </c>
      <c r="JZ344" s="25">
        <f t="shared" si="1139"/>
        <v>0</v>
      </c>
      <c r="KA344" s="25">
        <f t="shared" si="1140"/>
        <v>0</v>
      </c>
      <c r="KB344" s="25">
        <f t="shared" si="1141"/>
        <v>0</v>
      </c>
      <c r="KC344" s="25">
        <f t="shared" si="1142"/>
        <v>0</v>
      </c>
      <c r="KD344" s="28" t="s">
        <v>98</v>
      </c>
      <c r="KE344" s="27">
        <v>0</v>
      </c>
      <c r="KF344" s="25">
        <f t="shared" si="1143"/>
        <v>2.2199999999999989</v>
      </c>
      <c r="KG344" s="25">
        <f t="shared" si="1260"/>
        <v>2.2199999999999989</v>
      </c>
      <c r="KH344" s="27">
        <v>0</v>
      </c>
      <c r="KI344" s="25">
        <f t="shared" si="1144"/>
        <v>2.1400000000000006</v>
      </c>
      <c r="KJ344" s="25">
        <f t="shared" si="1261"/>
        <v>2.1400000000000006</v>
      </c>
      <c r="KK344" s="25">
        <f t="shared" si="1145"/>
        <v>0</v>
      </c>
      <c r="KL344" s="25">
        <f t="shared" si="1146"/>
        <v>0</v>
      </c>
      <c r="KM344" s="25">
        <f t="shared" si="1262"/>
        <v>0</v>
      </c>
      <c r="KN344" s="25">
        <f t="shared" si="1147"/>
        <v>0</v>
      </c>
      <c r="KO344" s="25">
        <f t="shared" si="1148"/>
        <v>0</v>
      </c>
      <c r="KP344" s="25">
        <f t="shared" si="1263"/>
        <v>0</v>
      </c>
      <c r="KQ344" s="25">
        <f t="shared" si="1149"/>
        <v>0.2</v>
      </c>
      <c r="KR344" s="25">
        <f t="shared" si="1150"/>
        <v>0.2</v>
      </c>
      <c r="KS344" s="25">
        <f t="shared" si="1264"/>
        <v>0.2</v>
      </c>
      <c r="KT344" s="25">
        <f t="shared" si="1151"/>
        <v>0</v>
      </c>
      <c r="KU344" s="25">
        <f t="shared" si="1152"/>
        <v>0</v>
      </c>
      <c r="KV344" s="25">
        <f t="shared" si="1265"/>
        <v>0</v>
      </c>
      <c r="KW344" s="25">
        <f t="shared" si="1079"/>
        <v>0</v>
      </c>
      <c r="KX344" s="25">
        <f t="shared" si="1153"/>
        <v>0</v>
      </c>
      <c r="KY344" s="25">
        <f t="shared" si="1266"/>
        <v>0</v>
      </c>
      <c r="KZ344" s="25">
        <f t="shared" si="1154"/>
        <v>0</v>
      </c>
      <c r="LA344" s="25">
        <f t="shared" si="1155"/>
        <v>0</v>
      </c>
      <c r="LB344" s="25">
        <f t="shared" si="1267"/>
        <v>0</v>
      </c>
      <c r="LC344" s="25">
        <f t="shared" si="1156"/>
        <v>1.4</v>
      </c>
      <c r="LD344" s="25">
        <f t="shared" si="1157"/>
        <v>1.4</v>
      </c>
      <c r="LE344" s="25">
        <f t="shared" si="1268"/>
        <v>1.4</v>
      </c>
      <c r="LF344" s="25">
        <f t="shared" si="1158"/>
        <v>0</v>
      </c>
      <c r="LG344" s="25">
        <f t="shared" si="1159"/>
        <v>0</v>
      </c>
      <c r="LH344" s="25">
        <f t="shared" si="1269"/>
        <v>0</v>
      </c>
      <c r="LI344" s="25">
        <f t="shared" si="1160"/>
        <v>0</v>
      </c>
      <c r="LJ344" s="25">
        <f t="shared" si="1161"/>
        <v>0</v>
      </c>
      <c r="LK344" s="25">
        <f t="shared" si="1270"/>
        <v>0</v>
      </c>
      <c r="LL344" s="25">
        <f t="shared" si="1162"/>
        <v>0</v>
      </c>
      <c r="LM344" s="25">
        <f t="shared" si="1163"/>
        <v>0</v>
      </c>
      <c r="LN344" s="25">
        <f t="shared" si="1271"/>
        <v>0</v>
      </c>
      <c r="LO344" s="25">
        <f t="shared" si="1164"/>
        <v>0</v>
      </c>
      <c r="LP344" s="25">
        <f t="shared" si="1165"/>
        <v>0</v>
      </c>
      <c r="LQ344" s="25">
        <f t="shared" si="1272"/>
        <v>0</v>
      </c>
      <c r="LR344" s="25">
        <f t="shared" si="1166"/>
        <v>0</v>
      </c>
      <c r="LS344" s="25">
        <f t="shared" si="1167"/>
        <v>0</v>
      </c>
      <c r="LT344" s="25">
        <f t="shared" si="1273"/>
        <v>0</v>
      </c>
      <c r="LU344" s="25">
        <f t="shared" si="1168"/>
        <v>0</v>
      </c>
      <c r="LV344" s="25">
        <f t="shared" si="1169"/>
        <v>0</v>
      </c>
      <c r="LW344" s="25">
        <f t="shared" si="1274"/>
        <v>0</v>
      </c>
      <c r="LX344" s="25">
        <f t="shared" si="1170"/>
        <v>0</v>
      </c>
      <c r="LY344" s="25">
        <f t="shared" si="1171"/>
        <v>0</v>
      </c>
      <c r="LZ344" s="25">
        <f t="shared" si="1275"/>
        <v>0</v>
      </c>
      <c r="MA344" s="25">
        <f t="shared" si="1172"/>
        <v>0</v>
      </c>
      <c r="MB344" s="25">
        <f t="shared" si="1173"/>
        <v>0</v>
      </c>
      <c r="MC344" s="25">
        <f t="shared" si="1276"/>
        <v>0</v>
      </c>
      <c r="MD344" s="25">
        <f t="shared" si="1174"/>
        <v>0</v>
      </c>
      <c r="ME344" s="25">
        <f t="shared" si="1175"/>
        <v>0</v>
      </c>
      <c r="MF344" s="25">
        <f t="shared" si="1277"/>
        <v>0</v>
      </c>
      <c r="MG344" s="25">
        <f t="shared" si="1176"/>
        <v>0</v>
      </c>
      <c r="MH344" s="25">
        <f t="shared" si="1177"/>
        <v>0</v>
      </c>
      <c r="MI344" s="25">
        <f t="shared" si="1278"/>
        <v>0</v>
      </c>
      <c r="MJ344" s="25">
        <f t="shared" si="1178"/>
        <v>0</v>
      </c>
      <c r="MK344" s="25">
        <f t="shared" si="1179"/>
        <v>0</v>
      </c>
      <c r="ML344" s="25">
        <f t="shared" si="1279"/>
        <v>0</v>
      </c>
      <c r="MM344" s="25">
        <f t="shared" si="1180"/>
        <v>0</v>
      </c>
      <c r="MN344" s="25">
        <f t="shared" si="1181"/>
        <v>0</v>
      </c>
      <c r="MO344" s="25">
        <f t="shared" si="1280"/>
        <v>0</v>
      </c>
      <c r="MP344" s="25">
        <f t="shared" si="1182"/>
        <v>0</v>
      </c>
      <c r="MQ344" s="25">
        <f t="shared" si="1183"/>
        <v>0</v>
      </c>
      <c r="MR344" s="25">
        <f t="shared" si="1281"/>
        <v>0</v>
      </c>
      <c r="MS344" s="29">
        <v>1.4</v>
      </c>
      <c r="MT344" s="29">
        <v>0</v>
      </c>
      <c r="MU344" s="29">
        <v>1</v>
      </c>
      <c r="MV344" s="29">
        <v>1</v>
      </c>
      <c r="MW344" s="25">
        <f t="shared" si="1184"/>
        <v>1.4</v>
      </c>
      <c r="MX344" s="25">
        <f t="shared" si="1185"/>
        <v>3.11</v>
      </c>
      <c r="MY344" s="25">
        <f t="shared" si="1186"/>
        <v>0</v>
      </c>
      <c r="MZ344" s="25">
        <f t="shared" si="1187"/>
        <v>0</v>
      </c>
      <c r="NA344" s="25">
        <f t="shared" si="1188"/>
        <v>1.4</v>
      </c>
      <c r="NB344" s="25">
        <f t="shared" si="1189"/>
        <v>3</v>
      </c>
      <c r="NC344" s="25">
        <f t="shared" si="1190"/>
        <v>0</v>
      </c>
      <c r="ND344" s="25">
        <f t="shared" si="1191"/>
        <v>0</v>
      </c>
      <c r="NE344" s="25">
        <f t="shared" si="1282"/>
        <v>1.4</v>
      </c>
      <c r="NF344" s="25">
        <f t="shared" si="1282"/>
        <v>3.0549999999999997</v>
      </c>
      <c r="NG344" s="25">
        <f t="shared" si="1282"/>
        <v>0</v>
      </c>
      <c r="NH344" s="25">
        <f t="shared" si="1282"/>
        <v>0</v>
      </c>
      <c r="NI344" s="25">
        <f t="shared" si="1192"/>
        <v>123.73</v>
      </c>
      <c r="NJ344" s="25">
        <f t="shared" si="1193"/>
        <v>0</v>
      </c>
      <c r="NK344" s="25">
        <f t="shared" si="1194"/>
        <v>123.73</v>
      </c>
      <c r="NL344" s="25">
        <f t="shared" si="1195"/>
        <v>73.650000000000006</v>
      </c>
      <c r="NM344" s="25">
        <f t="shared" si="1196"/>
        <v>0</v>
      </c>
      <c r="NN344" s="25">
        <f t="shared" si="1283"/>
        <v>73.650000000000006</v>
      </c>
      <c r="NO344" s="25">
        <f t="shared" si="1197"/>
        <v>0</v>
      </c>
      <c r="NP344" s="25">
        <f t="shared" si="1198"/>
        <v>0</v>
      </c>
      <c r="NQ344" s="25">
        <f t="shared" si="1284"/>
        <v>0</v>
      </c>
      <c r="NR344" s="25">
        <f t="shared" si="1199"/>
        <v>0</v>
      </c>
      <c r="NS344" s="25">
        <f t="shared" si="1200"/>
        <v>0</v>
      </c>
      <c r="NT344" s="25">
        <f t="shared" si="1285"/>
        <v>0</v>
      </c>
      <c r="NU344" s="25">
        <f t="shared" si="1201"/>
        <v>0</v>
      </c>
      <c r="NV344" s="25">
        <f t="shared" si="1202"/>
        <v>0</v>
      </c>
      <c r="NW344" s="25">
        <f t="shared" si="1286"/>
        <v>0</v>
      </c>
      <c r="NX344" s="25">
        <f t="shared" si="1287"/>
        <v>73.650000000000006</v>
      </c>
      <c r="NY344" s="25">
        <f t="shared" si="1287"/>
        <v>0</v>
      </c>
      <c r="NZ344" s="25">
        <f t="shared" si="1288"/>
        <v>73.650000000000006</v>
      </c>
      <c r="OA344" s="25">
        <f t="shared" si="1289"/>
        <v>50.08</v>
      </c>
      <c r="OB344" s="25">
        <f t="shared" si="1289"/>
        <v>0</v>
      </c>
      <c r="OC344" s="25">
        <f t="shared" si="1290"/>
        <v>50.08</v>
      </c>
      <c r="OD344" s="25">
        <f t="shared" si="1291"/>
        <v>73.650000000000006</v>
      </c>
      <c r="OE344" s="25">
        <f t="shared" si="1291"/>
        <v>0</v>
      </c>
      <c r="OF344" s="25">
        <f t="shared" si="1291"/>
        <v>73.650000000000006</v>
      </c>
      <c r="OG344" s="25">
        <f t="shared" si="1203"/>
        <v>0</v>
      </c>
      <c r="OH344" s="25">
        <f t="shared" si="1204"/>
        <v>0</v>
      </c>
      <c r="OI344" s="25">
        <f t="shared" si="1205"/>
        <v>0</v>
      </c>
      <c r="OJ344" s="25">
        <f t="shared" si="1206"/>
        <v>0</v>
      </c>
      <c r="OK344" s="25">
        <f t="shared" si="1207"/>
        <v>0</v>
      </c>
      <c r="OL344" s="25">
        <f t="shared" si="1208"/>
        <v>0</v>
      </c>
      <c r="OM344" s="25">
        <f t="shared" si="1292"/>
        <v>0</v>
      </c>
      <c r="ON344" s="25">
        <f t="shared" si="1292"/>
        <v>0</v>
      </c>
      <c r="OO344" s="25">
        <f t="shared" si="1292"/>
        <v>0</v>
      </c>
      <c r="OP344" s="25">
        <f t="shared" si="1209"/>
        <v>0</v>
      </c>
      <c r="OQ344" s="25">
        <f t="shared" si="1210"/>
        <v>0</v>
      </c>
      <c r="OR344" s="25">
        <f t="shared" si="1293"/>
        <v>0</v>
      </c>
      <c r="OS344" s="19">
        <v>536119.96</v>
      </c>
      <c r="OT344" s="19">
        <v>2371515.91</v>
      </c>
    </row>
    <row r="345" spans="1:410" ht="33" customHeight="1" x14ac:dyDescent="0.25">
      <c r="A345" s="18"/>
      <c r="B345" s="18" t="s">
        <v>959</v>
      </c>
      <c r="C345" s="18">
        <v>65.09</v>
      </c>
      <c r="D345" s="16" t="e">
        <f>_xlfn.IFNA(INDEX(#REF!,MATCH(E345,#REF!,0)),0)</f>
        <v>#REF!</v>
      </c>
      <c r="E345" s="18" t="s">
        <v>1168</v>
      </c>
      <c r="F345" s="16" t="s">
        <v>765</v>
      </c>
      <c r="G345" s="16" t="s">
        <v>766</v>
      </c>
      <c r="H345" s="16" t="s">
        <v>767</v>
      </c>
      <c r="I345" s="16" t="s">
        <v>768</v>
      </c>
      <c r="J345" s="16" t="s">
        <v>769</v>
      </c>
      <c r="K345" s="16" t="s">
        <v>770</v>
      </c>
      <c r="L345" s="16" t="s">
        <v>771</v>
      </c>
      <c r="M345" s="18">
        <v>1.64</v>
      </c>
      <c r="N345" s="18">
        <v>1.94</v>
      </c>
      <c r="O345" s="18">
        <v>2.04</v>
      </c>
      <c r="P345" s="18">
        <v>2.34</v>
      </c>
      <c r="Q345" s="18">
        <v>0.1</v>
      </c>
      <c r="R345" s="18">
        <v>1.8399999999999999</v>
      </c>
      <c r="S345" s="18">
        <v>2.14</v>
      </c>
      <c r="T345" s="18">
        <v>0.2</v>
      </c>
      <c r="U345" s="18">
        <v>0</v>
      </c>
      <c r="V345" s="18">
        <v>0</v>
      </c>
      <c r="W345" s="18">
        <v>0</v>
      </c>
      <c r="X345" s="18">
        <v>1.64</v>
      </c>
      <c r="Y345" s="18">
        <v>1.9</v>
      </c>
      <c r="Z345" s="20">
        <f t="shared" si="1211"/>
        <v>1.9</v>
      </c>
      <c r="AA345" s="18">
        <v>0.22</v>
      </c>
      <c r="AB345" s="18">
        <v>0</v>
      </c>
      <c r="AC345" s="18">
        <v>0</v>
      </c>
      <c r="AD345" s="18">
        <v>0</v>
      </c>
      <c r="AE345" s="18">
        <v>0</v>
      </c>
      <c r="AF345" s="18">
        <v>0</v>
      </c>
      <c r="AG345" s="18">
        <v>1.2</v>
      </c>
      <c r="AH345" s="18">
        <v>1.5</v>
      </c>
      <c r="AI345" s="20">
        <f t="shared" si="1212"/>
        <v>2.0499999999999998</v>
      </c>
      <c r="AJ345" s="18">
        <v>0</v>
      </c>
      <c r="AK345" s="18">
        <v>0</v>
      </c>
      <c r="AL345" s="20">
        <f t="shared" si="1213"/>
        <v>0</v>
      </c>
      <c r="AM345" s="18">
        <v>1.64</v>
      </c>
      <c r="AN345" s="18">
        <v>1.5</v>
      </c>
      <c r="AO345" s="18">
        <v>0.15</v>
      </c>
      <c r="AP345" s="18">
        <v>0.22</v>
      </c>
      <c r="AQ345" s="18">
        <v>1.64</v>
      </c>
      <c r="AR345" s="18">
        <v>1.72</v>
      </c>
      <c r="AS345" s="18">
        <v>0.12</v>
      </c>
      <c r="AT345" s="18">
        <v>0.11</v>
      </c>
      <c r="AU345" s="18">
        <v>0</v>
      </c>
      <c r="AV345" s="18">
        <v>1</v>
      </c>
      <c r="AW345" s="18">
        <v>0</v>
      </c>
      <c r="AX345" s="18">
        <v>0</v>
      </c>
      <c r="AY345" s="18">
        <v>0</v>
      </c>
      <c r="AZ345" s="18">
        <v>0</v>
      </c>
      <c r="BA345" s="18">
        <v>0</v>
      </c>
      <c r="BB345" s="18">
        <v>0</v>
      </c>
      <c r="BC345" s="18">
        <v>0</v>
      </c>
      <c r="BD345" s="18">
        <v>0</v>
      </c>
      <c r="BE345" s="18">
        <v>2</v>
      </c>
      <c r="BF345" s="18">
        <v>0</v>
      </c>
      <c r="BG345" s="18">
        <v>0</v>
      </c>
      <c r="BH345" s="18">
        <v>0</v>
      </c>
      <c r="BI345" s="18">
        <v>0</v>
      </c>
      <c r="BJ345" s="18">
        <v>0</v>
      </c>
      <c r="BK345" s="18">
        <v>0</v>
      </c>
      <c r="BL345" s="18">
        <v>0</v>
      </c>
      <c r="BM345" s="18">
        <v>0</v>
      </c>
      <c r="BN345" s="18">
        <v>0</v>
      </c>
      <c r="BO345" s="18">
        <v>0</v>
      </c>
      <c r="BP345" s="18">
        <v>0</v>
      </c>
      <c r="BQ345" s="18">
        <v>0</v>
      </c>
      <c r="BR345" s="18">
        <v>0</v>
      </c>
      <c r="BS345" s="18">
        <v>0</v>
      </c>
      <c r="BT345" s="18">
        <v>0</v>
      </c>
      <c r="BU345" s="18">
        <v>0</v>
      </c>
      <c r="BV345" s="18">
        <v>0</v>
      </c>
      <c r="BW345" s="18">
        <v>0</v>
      </c>
      <c r="BX345" s="18">
        <v>0</v>
      </c>
      <c r="BY345" s="18">
        <v>0</v>
      </c>
      <c r="BZ345" s="18">
        <v>0</v>
      </c>
      <c r="CA345" s="16" t="e">
        <f>_xlfn.IFNA(IF(RIGHT(D345,2)="=G",0,INDEX(#REF!,MATCH(E345,#REF!,0))),0)</f>
        <v>#REF!</v>
      </c>
      <c r="CB345" s="16" t="s">
        <v>776</v>
      </c>
      <c r="CC345" s="18">
        <v>0</v>
      </c>
      <c r="CD345" s="18">
        <v>0</v>
      </c>
      <c r="CE345" s="18">
        <v>1.4</v>
      </c>
      <c r="CF345" s="18">
        <v>0.85</v>
      </c>
      <c r="CG345" s="18">
        <v>0.12</v>
      </c>
      <c r="CH345" s="18">
        <v>2</v>
      </c>
      <c r="CI345" s="16" t="s">
        <v>98</v>
      </c>
      <c r="CJ345" s="18">
        <v>0</v>
      </c>
      <c r="CK345" s="20">
        <f t="shared" si="1080"/>
        <v>2.44</v>
      </c>
      <c r="CL345" s="20">
        <f t="shared" si="1214"/>
        <v>2.44</v>
      </c>
      <c r="CM345" s="18">
        <v>39.58</v>
      </c>
      <c r="CN345" s="18">
        <v>39.14</v>
      </c>
      <c r="CO345" s="18">
        <v>38.301000000000002</v>
      </c>
      <c r="CP345" s="22">
        <f t="shared" si="1081"/>
        <v>39.14</v>
      </c>
      <c r="CQ345" s="22">
        <f t="shared" si="1082"/>
        <v>36.700000000000003</v>
      </c>
      <c r="CR345" s="22">
        <f t="shared" si="1215"/>
        <v>2.44</v>
      </c>
      <c r="CS345" s="22">
        <f t="shared" si="1083"/>
        <v>36.799999999999997</v>
      </c>
      <c r="CT345" s="22">
        <f t="shared" si="1084"/>
        <v>37</v>
      </c>
      <c r="CU345" s="18">
        <v>37</v>
      </c>
      <c r="CV345" s="22">
        <f t="shared" si="1216"/>
        <v>1.9</v>
      </c>
      <c r="CW345" s="22">
        <f t="shared" si="1085"/>
        <v>0</v>
      </c>
      <c r="CX345" s="22">
        <f t="shared" si="1086"/>
        <v>0</v>
      </c>
      <c r="CY345" s="22">
        <f t="shared" si="1087"/>
        <v>38.869999999999997</v>
      </c>
      <c r="CZ345" s="22">
        <f t="shared" si="1088"/>
        <v>39.020000000000003</v>
      </c>
      <c r="DA345" s="18">
        <v>39.14</v>
      </c>
      <c r="DB345" s="20">
        <f t="shared" si="1217"/>
        <v>2.44</v>
      </c>
      <c r="DC345" s="20">
        <f t="shared" si="1218"/>
        <v>0</v>
      </c>
      <c r="DD345" s="20">
        <f t="shared" si="1219"/>
        <v>2.44</v>
      </c>
      <c r="DE345" s="20">
        <f t="shared" si="1089"/>
        <v>0.1</v>
      </c>
      <c r="DF345" s="20">
        <f t="shared" si="1090"/>
        <v>0.2</v>
      </c>
      <c r="DG345" s="20">
        <f t="shared" si="1091"/>
        <v>2.14</v>
      </c>
      <c r="DH345" s="20">
        <f t="shared" si="1092"/>
        <v>0</v>
      </c>
      <c r="DI345" s="20">
        <f t="shared" si="1093"/>
        <v>0</v>
      </c>
      <c r="DJ345" s="20">
        <f t="shared" si="1094"/>
        <v>0</v>
      </c>
      <c r="DK345" s="20">
        <f t="shared" si="1220"/>
        <v>2.4400000000000004</v>
      </c>
      <c r="DL345" s="20">
        <f t="shared" si="1221"/>
        <v>0</v>
      </c>
      <c r="DM345" s="20">
        <f t="shared" si="1222"/>
        <v>0</v>
      </c>
      <c r="DN345" s="20">
        <f t="shared" si="1223"/>
        <v>0</v>
      </c>
      <c r="DO345" s="18">
        <v>2.54</v>
      </c>
      <c r="DP345" s="18">
        <v>0</v>
      </c>
      <c r="DQ345" s="18">
        <v>1</v>
      </c>
      <c r="DR345" s="18">
        <v>1</v>
      </c>
      <c r="DS345" s="25">
        <f t="shared" si="1224"/>
        <v>2.54</v>
      </c>
      <c r="DT345" s="25">
        <f t="shared" si="1225"/>
        <v>0</v>
      </c>
      <c r="DU345" s="25">
        <f t="shared" si="1226"/>
        <v>6.2</v>
      </c>
      <c r="DV345" s="25">
        <f t="shared" si="1227"/>
        <v>0</v>
      </c>
      <c r="DW345" s="25">
        <f t="shared" si="1228"/>
        <v>6.2</v>
      </c>
      <c r="DX345" s="25">
        <f t="shared" si="1229"/>
        <v>12.65</v>
      </c>
      <c r="DY345" s="25">
        <f t="shared" si="1230"/>
        <v>0</v>
      </c>
      <c r="DZ345" s="25">
        <f t="shared" si="1231"/>
        <v>12.65</v>
      </c>
      <c r="EA345" s="25">
        <f t="shared" si="1232"/>
        <v>8.07</v>
      </c>
      <c r="EB345" s="25">
        <f t="shared" si="1233"/>
        <v>0</v>
      </c>
      <c r="EC345" s="25">
        <f t="shared" si="1234"/>
        <v>8.07</v>
      </c>
      <c r="ED345" s="25">
        <f t="shared" si="1235"/>
        <v>4.58</v>
      </c>
      <c r="EE345" s="25">
        <f t="shared" si="1235"/>
        <v>0</v>
      </c>
      <c r="EF345" s="25">
        <f t="shared" si="1236"/>
        <v>4.58</v>
      </c>
      <c r="EG345" s="25">
        <f t="shared" si="1237"/>
        <v>8.07</v>
      </c>
      <c r="EH345" s="25">
        <f t="shared" si="1237"/>
        <v>0</v>
      </c>
      <c r="EI345" s="25">
        <f t="shared" si="1238"/>
        <v>8.07</v>
      </c>
      <c r="EJ345" s="18">
        <v>65.09</v>
      </c>
      <c r="EK345" s="18">
        <v>19.93</v>
      </c>
      <c r="EL345" s="18" t="s">
        <v>1168</v>
      </c>
      <c r="EM345" s="18" t="s">
        <v>1169</v>
      </c>
      <c r="EN345" s="16" t="s">
        <v>774</v>
      </c>
      <c r="EO345" s="16" t="s">
        <v>132</v>
      </c>
      <c r="EP345" s="16" t="e">
        <f>IF(OR(EN345="Cống tròn",EN345="Cống hộp",EN345="Ống nhựa"),INDEX(#REF!,MATCH(E345,#REF!,0)),IF(OR(EN345="Rãnh xây",EN345="Rãnh bê tông"),INDEX(#REF!,MATCH(E345,#REF!,0)),0))</f>
        <v>#REF!</v>
      </c>
      <c r="EQ345" s="18">
        <v>43.56</v>
      </c>
      <c r="ER345" s="18">
        <v>1</v>
      </c>
      <c r="ES345" s="25">
        <f t="shared" si="1239"/>
        <v>43</v>
      </c>
      <c r="ET345" s="1" t="e">
        <f>_xlfn.IFNA(IF(EN345="Cống tròn",INDEX(#REF!,MATCH(E345,#REF!,0)),IF(EN345="Cống hộp",INDEX(#REF!,MATCH(E345,#REF!,0)),EU345&amp;" ,"&amp;EV345)),0)</f>
        <v>#REF!</v>
      </c>
      <c r="EU345" s="16" t="s">
        <v>769</v>
      </c>
      <c r="EV345" s="16" t="s">
        <v>775</v>
      </c>
      <c r="EW345" s="16" t="e">
        <f>_xlfn.IFNA(INDEX(#REF!,MATCH(E345,#REF!,0)),0)</f>
        <v>#REF!</v>
      </c>
      <c r="EX345" s="16"/>
      <c r="EY345" s="18">
        <v>0</v>
      </c>
      <c r="EZ345" s="18">
        <v>0</v>
      </c>
      <c r="FA345" s="18">
        <v>0</v>
      </c>
      <c r="FB345" s="18">
        <v>0</v>
      </c>
      <c r="FC345" s="18">
        <v>0</v>
      </c>
      <c r="FD345" s="25">
        <f t="shared" si="1095"/>
        <v>0</v>
      </c>
      <c r="FE345" s="25">
        <f t="shared" si="1240"/>
        <v>0</v>
      </c>
      <c r="FF345" s="18">
        <v>0.1</v>
      </c>
      <c r="FG345" s="18">
        <v>2</v>
      </c>
      <c r="FH345" s="18">
        <v>1</v>
      </c>
      <c r="FI345" s="25">
        <f t="shared" si="1241"/>
        <v>1.2</v>
      </c>
      <c r="FJ345" s="18">
        <v>0</v>
      </c>
      <c r="FK345" s="18">
        <v>0</v>
      </c>
      <c r="FL345" s="18">
        <v>0.2</v>
      </c>
      <c r="FM345" s="18">
        <v>1.4</v>
      </c>
      <c r="FN345" s="18">
        <v>0</v>
      </c>
      <c r="FO345" s="25">
        <f t="shared" si="1242"/>
        <v>1.4</v>
      </c>
      <c r="FP345" s="18">
        <v>1.4999999999999999E-2</v>
      </c>
      <c r="FQ345" s="18">
        <v>1</v>
      </c>
      <c r="FR345" s="25">
        <f t="shared" si="1096"/>
        <v>42</v>
      </c>
      <c r="FS345" s="25">
        <f t="shared" si="1097"/>
        <v>0.61499999999999999</v>
      </c>
      <c r="FT345" s="25">
        <f t="shared" si="1098"/>
        <v>42.615000000000002</v>
      </c>
      <c r="FU345" s="25">
        <f t="shared" si="1099"/>
        <v>-0.94500000000000028</v>
      </c>
      <c r="FV345" s="25" t="str">
        <f t="shared" si="1243"/>
        <v>Thêm 01</v>
      </c>
      <c r="FW345" s="25">
        <f t="shared" si="1244"/>
        <v>7.0000000000000007E-2</v>
      </c>
      <c r="FX345" s="16"/>
      <c r="FY345" s="16"/>
      <c r="FZ345" s="16"/>
      <c r="GA345" s="16"/>
      <c r="GB345" s="19">
        <v>0</v>
      </c>
      <c r="GC345" s="19">
        <v>0</v>
      </c>
      <c r="GD345" s="19">
        <v>0</v>
      </c>
      <c r="GE345" s="19">
        <v>0</v>
      </c>
      <c r="GF345" s="19">
        <v>0</v>
      </c>
      <c r="GG345" s="19">
        <v>0</v>
      </c>
      <c r="GH345" s="19">
        <v>0</v>
      </c>
      <c r="GI345" s="19">
        <v>0</v>
      </c>
      <c r="GJ345" s="19">
        <v>0</v>
      </c>
      <c r="GK345" s="19">
        <v>0</v>
      </c>
      <c r="GL345" s="25">
        <f t="shared" si="1100"/>
        <v>0</v>
      </c>
      <c r="GM345" s="25">
        <f t="shared" si="1245"/>
        <v>0</v>
      </c>
      <c r="GN345" s="19">
        <v>0</v>
      </c>
      <c r="GO345" s="19">
        <v>0</v>
      </c>
      <c r="GP345" s="19">
        <v>0</v>
      </c>
      <c r="GQ345" s="19">
        <v>0</v>
      </c>
      <c r="GR345" s="1" t="e">
        <f>_xlfn.IFNA(INDEX(#REF!,MATCH(E345,#REF!,0)),0)</f>
        <v>#REF!</v>
      </c>
      <c r="GS345" s="16"/>
      <c r="GT345" s="18">
        <v>0</v>
      </c>
      <c r="GU345" s="18">
        <v>0</v>
      </c>
      <c r="GV345" s="18">
        <v>0</v>
      </c>
      <c r="GW345" s="18">
        <v>0</v>
      </c>
      <c r="GX345" s="25">
        <f t="shared" si="1101"/>
        <v>0</v>
      </c>
      <c r="GY345" s="25">
        <f t="shared" si="1102"/>
        <v>0</v>
      </c>
      <c r="GZ345" s="25">
        <f t="shared" si="1246"/>
        <v>0</v>
      </c>
      <c r="HA345" s="1" t="e" cm="1">
        <f t="array" ref="HA345">INDEX(#REF!,MATCH(EJ345&amp;EK345&amp;HD345&amp;HE345&amp;HF345,#REF!&amp;#REF!&amp;#REF!&amp;#REF!&amp;#REF!,0))</f>
        <v>#REF!</v>
      </c>
      <c r="HB345" s="16"/>
      <c r="HC345" s="25">
        <f t="shared" si="1247"/>
        <v>0</v>
      </c>
      <c r="HD345" s="18">
        <v>0</v>
      </c>
      <c r="HE345" s="18">
        <v>0</v>
      </c>
      <c r="HF345" s="18">
        <v>0</v>
      </c>
      <c r="HG345" s="1" t="e" cm="1">
        <f t="array" ref="HG345">INDEX(#REF!,MATCH(EJ345&amp;EK345&amp;HJ345&amp;HK345&amp;HL345,#REF!&amp;#REF!&amp;#REF!&amp;#REF!&amp;#REF!,0))</f>
        <v>#REF!</v>
      </c>
      <c r="HH345" s="16"/>
      <c r="HI345" s="25">
        <f t="shared" si="1248"/>
        <v>0</v>
      </c>
      <c r="HJ345" s="25">
        <f t="shared" si="1249"/>
        <v>0</v>
      </c>
      <c r="HK345" s="19">
        <v>0</v>
      </c>
      <c r="HL345" s="19">
        <v>0</v>
      </c>
      <c r="HM345" s="18">
        <v>0.01</v>
      </c>
      <c r="HN345" s="18">
        <v>1</v>
      </c>
      <c r="HO345" s="25">
        <f t="shared" si="1250"/>
        <v>0</v>
      </c>
      <c r="HP345" s="25">
        <f t="shared" si="1251"/>
        <v>0</v>
      </c>
      <c r="HQ345" s="25">
        <f t="shared" si="1252"/>
        <v>0</v>
      </c>
      <c r="HR345" s="25">
        <f t="shared" si="1253"/>
        <v>0</v>
      </c>
      <c r="HS345" s="25">
        <f t="shared" si="1254"/>
        <v>0</v>
      </c>
      <c r="HT345" s="19">
        <v>0</v>
      </c>
      <c r="HU345" s="19">
        <v>0</v>
      </c>
      <c r="HV345" s="19">
        <v>0</v>
      </c>
      <c r="HW345" s="25">
        <f t="shared" si="1255"/>
        <v>0</v>
      </c>
      <c r="HX345" s="19">
        <v>0</v>
      </c>
      <c r="HY345" s="19">
        <v>0</v>
      </c>
      <c r="HZ345" s="18">
        <v>39.14</v>
      </c>
      <c r="IA345" s="20">
        <f>ROUND(IF(EN345="Cống tròn",IF(EN345="Cống tròn",IF(EU345="Không có móng",IQ345-FF345,IF(EU345="Đế",IP345-FN345,IF(OR(EU345="Móng bê tông",EU345="Móng bê tông kết hợp đế"),II345-FJ345,0))),0),IF(EN345="Cống hộp",IF(AND(EN345="Cống hộp",EU345="Không có móng"),IQ345-GF345,IF(AND(EN345="Cống hộp",EU345="Móng bê tông"),IJ345-GB345,0)),IF(OR(EN345="Rãnh xây",EN345="Rãnh bê tông"),IF(OR(EN345="Rãnh xây",EN345="Rãnh bê tông"),IK345-GB345,0),IF(EN345="Ống nhựa",IF(AND(EN345="Ống nhựa",EU345="Không đắp cát"),IQ345-HT345,IF(AND(EN345="Ống nhựa",EU345="Đắp cát"),IH345-HX345,0)),IF(EN345="Rãnh thang",IF(EN345="Rãnh thang",IF(EU345="Móng bê tông",#REF!-#REF!,IQ345),0),0))))),2)</f>
        <v>37</v>
      </c>
      <c r="IB345" s="20">
        <f t="shared" si="1256"/>
        <v>2.1400000000000006</v>
      </c>
      <c r="IC345" s="20">
        <f t="shared" si="1103"/>
        <v>36.999999999999993</v>
      </c>
      <c r="ID345" s="20">
        <f t="shared" si="1104"/>
        <v>0</v>
      </c>
      <c r="IE345" s="20">
        <f t="shared" si="1105"/>
        <v>0</v>
      </c>
      <c r="IF345" s="20">
        <f t="shared" si="1106"/>
        <v>0</v>
      </c>
      <c r="IG345" s="20">
        <f>IF(EN345="Rãnh thang",IF(AND(EN345="Rãnh thang",EU345="Móng bê tông"),IQ345-#REF!,0),IF(EN345="Ống nhựa",IF(AND(EN345="Ống nhựa",EU345="Đắp cát"),IQ345-HT345,0),IF(EN345="Cống tròn",IF(EN345="Cống tròn",IF(OR(EU345="Móng bê tông",EU345="Móng bê tông kết hợp đế"),IM345-FL345,0),0),IF(EN345="Cống hộp",IF(AND(EN345="Cống hộp",EU345="Móng bê tông"),IN345-GD345,0),IF(OR(EN345="Rãnh xây",EN345="Rãnh bê tông"),IF(AND(EN345="Rãnh xây",EU345="Móng bê tông"),IO345-GD345,IF(AND(EN345="Rãnh bê tông",EU345="Móng bê tông"),IO345-GD345,0)),0)))))</f>
        <v>36.999999999999993</v>
      </c>
      <c r="IH345" s="20">
        <f t="shared" si="1107"/>
        <v>0</v>
      </c>
      <c r="II345" s="20">
        <f t="shared" si="1108"/>
        <v>36.999999999999993</v>
      </c>
      <c r="IJ345" s="20">
        <f t="shared" si="1109"/>
        <v>0</v>
      </c>
      <c r="IK345" s="20">
        <f t="shared" si="1110"/>
        <v>0</v>
      </c>
      <c r="IL345" s="20">
        <f t="shared" si="1111"/>
        <v>37.199999999999996</v>
      </c>
      <c r="IM345" s="20">
        <f t="shared" si="1112"/>
        <v>37.199999999999996</v>
      </c>
      <c r="IN345" s="20">
        <f t="shared" si="1113"/>
        <v>0</v>
      </c>
      <c r="IO345" s="20">
        <f t="shared" si="1114"/>
        <v>0</v>
      </c>
      <c r="IP345" s="20">
        <f t="shared" si="1115"/>
        <v>0</v>
      </c>
      <c r="IQ345" s="18">
        <v>37.299999999999997</v>
      </c>
      <c r="IR345" s="25">
        <f t="shared" si="1257"/>
        <v>0</v>
      </c>
      <c r="IS345" s="25">
        <f t="shared" si="1116"/>
        <v>0</v>
      </c>
      <c r="IT345" s="25">
        <f t="shared" si="1117"/>
        <v>0</v>
      </c>
      <c r="IU345" s="25">
        <f>ROUND(IF(EN345="Cống tròn",IF(EN345="Cống tròn",IV345+FF345,0),IF(EN345="Cống hộp",IF(EN345="Cống hộp",IV345+GP345,0),IF(OR(EN345="Rãnh xây",EN345="Rãnh bê tông"),IF(OR(EN345="Rãnh xây",EN345="Rãnh bê tông"),IV345+GP345,0),IF(EN345="ống nhựa",IF(EN345="Ống nhựa",IV345+HT345,0),IF(EN345="Rãnh thang",IF(EN345="Rãnh thang",IQ345+#REF!,0),0))))),2)</f>
        <v>37.450000000000003</v>
      </c>
      <c r="IV345" s="18">
        <v>37.35</v>
      </c>
      <c r="IW345" s="25">
        <f t="shared" si="1118"/>
        <v>37.450000000000003</v>
      </c>
      <c r="IX345" s="25">
        <f t="shared" si="1119"/>
        <v>0</v>
      </c>
      <c r="IY345" s="25">
        <f t="shared" si="1120"/>
        <v>0</v>
      </c>
      <c r="IZ345" s="25">
        <f t="shared" si="1121"/>
        <v>0</v>
      </c>
      <c r="JA345" s="25">
        <f t="shared" si="1122"/>
        <v>0</v>
      </c>
      <c r="JB345" s="18">
        <v>37.200000000000003</v>
      </c>
      <c r="JC345" s="20">
        <f>ROUND(IF(EN345="Cống tròn",IF(EN345="Cống tròn",IF(EU345="Không có móng",JS345-FF345,IF(EU345="Đế",JR345-FN345,IF(OR(EU345="Móng bê tông",EU345="Móng bê tông kết hợp đế"),JK345-FJ345,0))),0),IF(EN345="Cống hộp",IF(AND(EN345="Cống hộp",EU345="Không có móng"),JS345-GF345,IF(AND(EN345="Cống hộp",EU345="Móng bê tông"),JL345-GB345,0)),IF(OR(EN345="Rãnh xây",EN345="Rãnh bê tông"),IF(OR(EN345="Rãnh xây",EN345="Rãnh bê tông"),JM345-GB345,0),IF(EN345="Ống nhựa",IF(AND(EN345="Ống nhựa",EU345="Không đắp cát"),JS345-HT345,IF(AND(EN345="Ống nhựa",EU345="Đắp cát"),JJ345-HX345,0)),IF(EN345="Rãnh thang",IF(EN345="Rãnh thang",IF(EU345="Móng bê tông",#REF!-#REF!,JS345),0),0))))),2)</f>
        <v>36.049999999999997</v>
      </c>
      <c r="JD345" s="20">
        <f t="shared" si="1258"/>
        <v>1.1500000000000057</v>
      </c>
      <c r="JE345" s="20">
        <f t="shared" si="1123"/>
        <v>36.049999999999997</v>
      </c>
      <c r="JF345" s="20">
        <f t="shared" si="1124"/>
        <v>0</v>
      </c>
      <c r="JG345" s="20">
        <f t="shared" si="1125"/>
        <v>0</v>
      </c>
      <c r="JH345" s="20">
        <f t="shared" si="1126"/>
        <v>0</v>
      </c>
      <c r="JI345" s="20">
        <f>IF(EN345="Rãnh thang",IF(AND(EN345="Rãnh thang",EU345="Móng bê tông"),JS345-#REF!,0),IF(EN345="Ống nhựa",IF(AND(EN345="Ống nhựa",EU345="Đắp cát"),JS345-HT345,0),IF(EN345="Cống tròn",IF(EN345="Cống tròn",IF(OR(EU345="Móng bê tông",EU345="Móng bê tông kết hợp đế"),JO345-FL345,0),0),IF(EN345="Cống hộp",IF(AND(EN345="Cống hộp",EU345="Móng bê tông"),JP345-GD345,0),IF(OR(EN345="Rãnh xây",EN345="Rãnh bê tông"),IF(AND(EN345="Rãnh xây",EU345="Móng bê tông"),JQ345-GD345,IF(AND(EN345="Rãnh bê tông",EU345="Móng bê tông"),JQ345-GD345,0)),0)))))</f>
        <v>36.049999999999997</v>
      </c>
      <c r="JJ345" s="20">
        <f t="shared" si="1127"/>
        <v>0</v>
      </c>
      <c r="JK345" s="20">
        <f t="shared" si="1128"/>
        <v>36.049999999999997</v>
      </c>
      <c r="JL345" s="20">
        <f t="shared" si="1129"/>
        <v>0</v>
      </c>
      <c r="JM345" s="20">
        <f t="shared" si="1130"/>
        <v>0</v>
      </c>
      <c r="JN345" s="20">
        <f t="shared" si="1131"/>
        <v>36.25</v>
      </c>
      <c r="JO345" s="20">
        <f t="shared" si="1132"/>
        <v>36.25</v>
      </c>
      <c r="JP345" s="20">
        <f t="shared" si="1133"/>
        <v>0</v>
      </c>
      <c r="JQ345" s="20">
        <f t="shared" si="1134"/>
        <v>0</v>
      </c>
      <c r="JR345" s="20">
        <f t="shared" si="1135"/>
        <v>0</v>
      </c>
      <c r="JS345" s="26">
        <v>36.35</v>
      </c>
      <c r="JT345" s="25">
        <f t="shared" si="1259"/>
        <v>0</v>
      </c>
      <c r="JU345" s="25">
        <f t="shared" si="1136"/>
        <v>0</v>
      </c>
      <c r="JV345" s="25">
        <f t="shared" si="1137"/>
        <v>0</v>
      </c>
      <c r="JW345" s="25">
        <f>ROUND(IF(EN345="Cống tròn",IF(EN345="Cống tròn",JX345+FF345,0),IF(EN345="Cống hộp",IF(EN345="Cống hộp",JX345+GP345,0),IF(OR(EN345="Rãnh xây",EN345="Rãnh bê tông"),IF(OR(EN345="Rãnh xây",EN345="Rãnh bê tông"),JX345+GP345,0),IF(EN345="ống nhựa",IF(EN345="Ống nhựa",JX345+HT345,0),IF(EN345="Rãnh thang",IF(EN345="Rãnh thang",JS345+#REF!,0),0))))),2)</f>
        <v>37.450000000000003</v>
      </c>
      <c r="JX345" s="27">
        <v>37.35</v>
      </c>
      <c r="JY345" s="25">
        <f t="shared" si="1138"/>
        <v>37.450000000000003</v>
      </c>
      <c r="JZ345" s="25">
        <f t="shared" si="1139"/>
        <v>0</v>
      </c>
      <c r="KA345" s="25">
        <f t="shared" si="1140"/>
        <v>0</v>
      </c>
      <c r="KB345" s="25">
        <f t="shared" si="1141"/>
        <v>0</v>
      </c>
      <c r="KC345" s="25">
        <f t="shared" si="1142"/>
        <v>0</v>
      </c>
      <c r="KD345" s="28" t="s">
        <v>98</v>
      </c>
      <c r="KE345" s="27">
        <v>0</v>
      </c>
      <c r="KF345" s="25">
        <f t="shared" si="1143"/>
        <v>2.1400000000000006</v>
      </c>
      <c r="KG345" s="25">
        <f t="shared" si="1260"/>
        <v>2.1400000000000006</v>
      </c>
      <c r="KH345" s="27">
        <v>0</v>
      </c>
      <c r="KI345" s="25">
        <f t="shared" si="1144"/>
        <v>1.1500000000000057</v>
      </c>
      <c r="KJ345" s="25">
        <f t="shared" si="1261"/>
        <v>1.1500000000000057</v>
      </c>
      <c r="KK345" s="25">
        <f t="shared" si="1145"/>
        <v>0</v>
      </c>
      <c r="KL345" s="25">
        <f t="shared" si="1146"/>
        <v>0</v>
      </c>
      <c r="KM345" s="25">
        <f t="shared" si="1262"/>
        <v>0</v>
      </c>
      <c r="KN345" s="25">
        <f t="shared" si="1147"/>
        <v>0</v>
      </c>
      <c r="KO345" s="25">
        <f t="shared" si="1148"/>
        <v>0</v>
      </c>
      <c r="KP345" s="25">
        <f t="shared" si="1263"/>
        <v>0</v>
      </c>
      <c r="KQ345" s="25">
        <f t="shared" si="1149"/>
        <v>0.2</v>
      </c>
      <c r="KR345" s="25">
        <f t="shared" si="1150"/>
        <v>0.2</v>
      </c>
      <c r="KS345" s="25">
        <f t="shared" si="1264"/>
        <v>0.2</v>
      </c>
      <c r="KT345" s="25">
        <f t="shared" si="1151"/>
        <v>0</v>
      </c>
      <c r="KU345" s="25">
        <f t="shared" si="1152"/>
        <v>0</v>
      </c>
      <c r="KV345" s="25">
        <f t="shared" si="1265"/>
        <v>0</v>
      </c>
      <c r="KW345" s="25">
        <f t="shared" si="1079"/>
        <v>0</v>
      </c>
      <c r="KX345" s="25">
        <f t="shared" si="1153"/>
        <v>0</v>
      </c>
      <c r="KY345" s="25">
        <f t="shared" si="1266"/>
        <v>0</v>
      </c>
      <c r="KZ345" s="25">
        <f t="shared" si="1154"/>
        <v>0</v>
      </c>
      <c r="LA345" s="25">
        <f t="shared" si="1155"/>
        <v>0</v>
      </c>
      <c r="LB345" s="25">
        <f t="shared" si="1267"/>
        <v>0</v>
      </c>
      <c r="LC345" s="25">
        <f t="shared" si="1156"/>
        <v>1.4</v>
      </c>
      <c r="LD345" s="25">
        <f t="shared" si="1157"/>
        <v>0.95000000000000573</v>
      </c>
      <c r="LE345" s="25">
        <f t="shared" si="1268"/>
        <v>1.1750000000000029</v>
      </c>
      <c r="LF345" s="25">
        <f t="shared" si="1158"/>
        <v>0</v>
      </c>
      <c r="LG345" s="25">
        <f t="shared" si="1159"/>
        <v>0</v>
      </c>
      <c r="LH345" s="25">
        <f t="shared" si="1269"/>
        <v>0</v>
      </c>
      <c r="LI345" s="25">
        <f t="shared" si="1160"/>
        <v>0</v>
      </c>
      <c r="LJ345" s="25">
        <f t="shared" si="1161"/>
        <v>0</v>
      </c>
      <c r="LK345" s="25">
        <f t="shared" si="1270"/>
        <v>0</v>
      </c>
      <c r="LL345" s="25">
        <f t="shared" si="1162"/>
        <v>0</v>
      </c>
      <c r="LM345" s="25">
        <f t="shared" si="1163"/>
        <v>0</v>
      </c>
      <c r="LN345" s="25">
        <f t="shared" si="1271"/>
        <v>0</v>
      </c>
      <c r="LO345" s="25">
        <f t="shared" si="1164"/>
        <v>0</v>
      </c>
      <c r="LP345" s="25">
        <f t="shared" si="1165"/>
        <v>0</v>
      </c>
      <c r="LQ345" s="25">
        <f t="shared" si="1272"/>
        <v>0</v>
      </c>
      <c r="LR345" s="25">
        <f t="shared" si="1166"/>
        <v>0</v>
      </c>
      <c r="LS345" s="25">
        <f t="shared" si="1167"/>
        <v>0</v>
      </c>
      <c r="LT345" s="25">
        <f t="shared" si="1273"/>
        <v>0</v>
      </c>
      <c r="LU345" s="25">
        <f t="shared" si="1168"/>
        <v>0</v>
      </c>
      <c r="LV345" s="25">
        <f t="shared" si="1169"/>
        <v>0</v>
      </c>
      <c r="LW345" s="25">
        <f t="shared" si="1274"/>
        <v>0</v>
      </c>
      <c r="LX345" s="25">
        <f t="shared" si="1170"/>
        <v>0</v>
      </c>
      <c r="LY345" s="25">
        <f t="shared" si="1171"/>
        <v>0</v>
      </c>
      <c r="LZ345" s="25">
        <f t="shared" si="1275"/>
        <v>0</v>
      </c>
      <c r="MA345" s="25">
        <f t="shared" si="1172"/>
        <v>0</v>
      </c>
      <c r="MB345" s="25">
        <f t="shared" si="1173"/>
        <v>0</v>
      </c>
      <c r="MC345" s="25">
        <f t="shared" si="1276"/>
        <v>0</v>
      </c>
      <c r="MD345" s="25">
        <f t="shared" si="1174"/>
        <v>0</v>
      </c>
      <c r="ME345" s="25">
        <f t="shared" si="1175"/>
        <v>0</v>
      </c>
      <c r="MF345" s="25">
        <f t="shared" si="1277"/>
        <v>0</v>
      </c>
      <c r="MG345" s="25">
        <f t="shared" si="1176"/>
        <v>0</v>
      </c>
      <c r="MH345" s="25">
        <f t="shared" si="1177"/>
        <v>0</v>
      </c>
      <c r="MI345" s="25">
        <f t="shared" si="1278"/>
        <v>0</v>
      </c>
      <c r="MJ345" s="25">
        <f t="shared" si="1178"/>
        <v>0</v>
      </c>
      <c r="MK345" s="25">
        <f t="shared" si="1179"/>
        <v>0</v>
      </c>
      <c r="ML345" s="25">
        <f t="shared" si="1279"/>
        <v>0</v>
      </c>
      <c r="MM345" s="25">
        <f t="shared" si="1180"/>
        <v>0</v>
      </c>
      <c r="MN345" s="25">
        <f t="shared" si="1181"/>
        <v>0</v>
      </c>
      <c r="MO345" s="25">
        <f t="shared" si="1280"/>
        <v>0</v>
      </c>
      <c r="MP345" s="25">
        <f t="shared" si="1182"/>
        <v>0</v>
      </c>
      <c r="MQ345" s="25">
        <f t="shared" si="1183"/>
        <v>0</v>
      </c>
      <c r="MR345" s="25">
        <f t="shared" si="1281"/>
        <v>0</v>
      </c>
      <c r="MS345" s="29">
        <v>1.4</v>
      </c>
      <c r="MT345" s="29">
        <v>0</v>
      </c>
      <c r="MU345" s="29">
        <v>1</v>
      </c>
      <c r="MV345" s="29">
        <v>1</v>
      </c>
      <c r="MW345" s="25">
        <f t="shared" si="1184"/>
        <v>1.4</v>
      </c>
      <c r="MX345" s="25">
        <f t="shared" si="1185"/>
        <v>3</v>
      </c>
      <c r="MY345" s="25">
        <f t="shared" si="1186"/>
        <v>0</v>
      </c>
      <c r="MZ345" s="25">
        <f t="shared" si="1187"/>
        <v>0</v>
      </c>
      <c r="NA345" s="25">
        <f t="shared" si="1188"/>
        <v>1.4</v>
      </c>
      <c r="NB345" s="25">
        <f t="shared" si="1189"/>
        <v>1.61</v>
      </c>
      <c r="NC345" s="25">
        <f t="shared" si="1190"/>
        <v>0</v>
      </c>
      <c r="ND345" s="25">
        <f t="shared" si="1191"/>
        <v>0</v>
      </c>
      <c r="NE345" s="25">
        <f t="shared" si="1282"/>
        <v>1.4</v>
      </c>
      <c r="NF345" s="25">
        <f t="shared" si="1282"/>
        <v>2.3050000000000002</v>
      </c>
      <c r="NG345" s="25">
        <f t="shared" si="1282"/>
        <v>0</v>
      </c>
      <c r="NH345" s="25">
        <f t="shared" si="1282"/>
        <v>0</v>
      </c>
      <c r="NI345" s="25">
        <f t="shared" si="1192"/>
        <v>100.41</v>
      </c>
      <c r="NJ345" s="25">
        <f t="shared" si="1193"/>
        <v>0</v>
      </c>
      <c r="NK345" s="25">
        <f t="shared" si="1194"/>
        <v>100.41</v>
      </c>
      <c r="NL345" s="25">
        <f t="shared" si="1195"/>
        <v>59.41</v>
      </c>
      <c r="NM345" s="25">
        <f t="shared" si="1196"/>
        <v>0</v>
      </c>
      <c r="NN345" s="25">
        <f t="shared" si="1283"/>
        <v>59.41</v>
      </c>
      <c r="NO345" s="25">
        <f t="shared" si="1197"/>
        <v>0</v>
      </c>
      <c r="NP345" s="25">
        <f t="shared" si="1198"/>
        <v>0</v>
      </c>
      <c r="NQ345" s="25">
        <f t="shared" si="1284"/>
        <v>0</v>
      </c>
      <c r="NR345" s="25">
        <f t="shared" si="1199"/>
        <v>0</v>
      </c>
      <c r="NS345" s="25">
        <f t="shared" si="1200"/>
        <v>0</v>
      </c>
      <c r="NT345" s="25">
        <f t="shared" si="1285"/>
        <v>0</v>
      </c>
      <c r="NU345" s="25">
        <f t="shared" si="1201"/>
        <v>0</v>
      </c>
      <c r="NV345" s="25">
        <f t="shared" si="1202"/>
        <v>0</v>
      </c>
      <c r="NW345" s="25">
        <f t="shared" si="1286"/>
        <v>0</v>
      </c>
      <c r="NX345" s="25">
        <f t="shared" si="1287"/>
        <v>59.41</v>
      </c>
      <c r="NY345" s="25">
        <f t="shared" si="1287"/>
        <v>0</v>
      </c>
      <c r="NZ345" s="25">
        <f t="shared" si="1288"/>
        <v>59.41</v>
      </c>
      <c r="OA345" s="25">
        <f t="shared" si="1289"/>
        <v>41</v>
      </c>
      <c r="OB345" s="25">
        <f t="shared" si="1289"/>
        <v>0</v>
      </c>
      <c r="OC345" s="25">
        <f t="shared" si="1290"/>
        <v>41</v>
      </c>
      <c r="OD345" s="25">
        <f t="shared" si="1291"/>
        <v>59.41</v>
      </c>
      <c r="OE345" s="25">
        <f t="shared" si="1291"/>
        <v>0</v>
      </c>
      <c r="OF345" s="25">
        <f t="shared" si="1291"/>
        <v>59.41</v>
      </c>
      <c r="OG345" s="25">
        <f t="shared" si="1203"/>
        <v>0</v>
      </c>
      <c r="OH345" s="25">
        <f t="shared" si="1204"/>
        <v>0</v>
      </c>
      <c r="OI345" s="25">
        <f t="shared" si="1205"/>
        <v>0</v>
      </c>
      <c r="OJ345" s="25">
        <f t="shared" si="1206"/>
        <v>0</v>
      </c>
      <c r="OK345" s="25">
        <f t="shared" si="1207"/>
        <v>0</v>
      </c>
      <c r="OL345" s="25">
        <f t="shared" si="1208"/>
        <v>0</v>
      </c>
      <c r="OM345" s="25">
        <f t="shared" si="1292"/>
        <v>0</v>
      </c>
      <c r="ON345" s="25">
        <f t="shared" si="1292"/>
        <v>0</v>
      </c>
      <c r="OO345" s="25">
        <f t="shared" si="1292"/>
        <v>0</v>
      </c>
      <c r="OP345" s="25">
        <f t="shared" si="1209"/>
        <v>0</v>
      </c>
      <c r="OQ345" s="25">
        <f t="shared" si="1210"/>
        <v>0</v>
      </c>
      <c r="OR345" s="25">
        <f t="shared" si="1293"/>
        <v>0</v>
      </c>
      <c r="OS345" s="19">
        <v>536161.66</v>
      </c>
      <c r="OT345" s="19">
        <v>2371515.91</v>
      </c>
    </row>
    <row r="346" spans="1:410" ht="33" customHeight="1" x14ac:dyDescent="0.25">
      <c r="A346" s="18"/>
      <c r="B346" s="18" t="s">
        <v>959</v>
      </c>
      <c r="C346" s="18">
        <v>19.93</v>
      </c>
      <c r="D346" s="16" t="e">
        <f>_xlfn.IFNA(INDEX(#REF!,MATCH(E346,#REF!,0)),0)</f>
        <v>#REF!</v>
      </c>
      <c r="E346" s="18" t="s">
        <v>1169</v>
      </c>
      <c r="F346" s="16" t="s">
        <v>765</v>
      </c>
      <c r="G346" s="16" t="s">
        <v>766</v>
      </c>
      <c r="H346" s="16" t="s">
        <v>767</v>
      </c>
      <c r="I346" s="16" t="s">
        <v>768</v>
      </c>
      <c r="J346" s="16" t="s">
        <v>769</v>
      </c>
      <c r="K346" s="16" t="s">
        <v>770</v>
      </c>
      <c r="L346" s="16" t="s">
        <v>771</v>
      </c>
      <c r="M346" s="18">
        <v>2.44</v>
      </c>
      <c r="N346" s="18">
        <v>2.44</v>
      </c>
      <c r="O346" s="18">
        <v>2.84</v>
      </c>
      <c r="P346" s="18">
        <v>2.84</v>
      </c>
      <c r="Q346" s="18">
        <v>0.1</v>
      </c>
      <c r="R346" s="18">
        <v>2.64</v>
      </c>
      <c r="S346" s="18">
        <v>2.64</v>
      </c>
      <c r="T346" s="18">
        <v>0.2</v>
      </c>
      <c r="U346" s="18">
        <v>0</v>
      </c>
      <c r="V346" s="18">
        <v>0</v>
      </c>
      <c r="W346" s="18">
        <v>0</v>
      </c>
      <c r="X346" s="18">
        <v>2.44</v>
      </c>
      <c r="Y346" s="18">
        <v>2.4</v>
      </c>
      <c r="Z346" s="20">
        <f t="shared" si="1211"/>
        <v>2</v>
      </c>
      <c r="AA346" s="18">
        <v>0.22</v>
      </c>
      <c r="AB346" s="18">
        <v>0</v>
      </c>
      <c r="AC346" s="18">
        <v>0</v>
      </c>
      <c r="AD346" s="18">
        <v>0</v>
      </c>
      <c r="AE346" s="18">
        <v>0</v>
      </c>
      <c r="AF346" s="18">
        <v>0</v>
      </c>
      <c r="AG346" s="18">
        <v>2</v>
      </c>
      <c r="AH346" s="18">
        <v>2</v>
      </c>
      <c r="AI346" s="20">
        <f t="shared" si="1212"/>
        <v>2.15</v>
      </c>
      <c r="AJ346" s="18">
        <v>0</v>
      </c>
      <c r="AK346" s="18">
        <v>0</v>
      </c>
      <c r="AL346" s="20">
        <f t="shared" si="1213"/>
        <v>0</v>
      </c>
      <c r="AM346" s="18">
        <v>2.44</v>
      </c>
      <c r="AN346" s="18">
        <v>2</v>
      </c>
      <c r="AO346" s="18">
        <v>0.15</v>
      </c>
      <c r="AP346" s="18">
        <v>0.22</v>
      </c>
      <c r="AQ346" s="18">
        <v>2.44</v>
      </c>
      <c r="AR346" s="18">
        <v>2.2200000000000002</v>
      </c>
      <c r="AS346" s="18">
        <v>0.12</v>
      </c>
      <c r="AT346" s="18">
        <v>0.11</v>
      </c>
      <c r="AU346" s="18">
        <v>0</v>
      </c>
      <c r="AV346" s="18">
        <v>1</v>
      </c>
      <c r="AW346" s="18">
        <v>0</v>
      </c>
      <c r="AX346" s="18">
        <v>0</v>
      </c>
      <c r="AY346" s="18">
        <v>0</v>
      </c>
      <c r="AZ346" s="18">
        <v>0</v>
      </c>
      <c r="BA346" s="18">
        <v>0</v>
      </c>
      <c r="BB346" s="18">
        <v>0</v>
      </c>
      <c r="BC346" s="18">
        <v>0</v>
      </c>
      <c r="BD346" s="18">
        <v>1</v>
      </c>
      <c r="BE346" s="18">
        <v>1</v>
      </c>
      <c r="BF346" s="18">
        <v>1</v>
      </c>
      <c r="BG346" s="18">
        <v>0</v>
      </c>
      <c r="BH346" s="18">
        <v>0</v>
      </c>
      <c r="BI346" s="18">
        <v>0</v>
      </c>
      <c r="BJ346" s="18">
        <v>0</v>
      </c>
      <c r="BK346" s="18">
        <v>0</v>
      </c>
      <c r="BL346" s="18">
        <v>0</v>
      </c>
      <c r="BM346" s="18">
        <v>0</v>
      </c>
      <c r="BN346" s="18">
        <v>0</v>
      </c>
      <c r="BO346" s="18">
        <v>0</v>
      </c>
      <c r="BP346" s="18">
        <v>0</v>
      </c>
      <c r="BQ346" s="18">
        <v>0</v>
      </c>
      <c r="BR346" s="18">
        <v>0</v>
      </c>
      <c r="BS346" s="18">
        <v>0</v>
      </c>
      <c r="BT346" s="18">
        <v>0</v>
      </c>
      <c r="BU346" s="18">
        <v>0</v>
      </c>
      <c r="BV346" s="18">
        <v>0</v>
      </c>
      <c r="BW346" s="18">
        <v>0</v>
      </c>
      <c r="BX346" s="18">
        <v>0</v>
      </c>
      <c r="BY346" s="18">
        <v>0</v>
      </c>
      <c r="BZ346" s="18">
        <v>0</v>
      </c>
      <c r="CA346" s="16" t="e">
        <f>_xlfn.IFNA(IF(RIGHT(D346,2)="=G",0,INDEX(#REF!,MATCH(E346,#REF!,0))),0)</f>
        <v>#REF!</v>
      </c>
      <c r="CB346" s="16" t="s">
        <v>776</v>
      </c>
      <c r="CC346" s="18">
        <v>0</v>
      </c>
      <c r="CD346" s="18">
        <v>0</v>
      </c>
      <c r="CE346" s="18">
        <v>2.2000000000000002</v>
      </c>
      <c r="CF346" s="18">
        <v>0.73</v>
      </c>
      <c r="CG346" s="18">
        <v>0.12</v>
      </c>
      <c r="CH346" s="18">
        <v>3</v>
      </c>
      <c r="CI346" s="16" t="s">
        <v>98</v>
      </c>
      <c r="CJ346" s="18">
        <v>0</v>
      </c>
      <c r="CK346" s="20">
        <f t="shared" si="1080"/>
        <v>1.72</v>
      </c>
      <c r="CL346" s="20">
        <f t="shared" si="1214"/>
        <v>1.72</v>
      </c>
      <c r="CM346" s="18">
        <v>29.21</v>
      </c>
      <c r="CN346" s="18">
        <v>38.04</v>
      </c>
      <c r="CO346" s="18">
        <v>37.201000000000001</v>
      </c>
      <c r="CP346" s="22">
        <f t="shared" si="1081"/>
        <v>37.200000000000003</v>
      </c>
      <c r="CQ346" s="22">
        <f t="shared" si="1082"/>
        <v>35.479999999999997</v>
      </c>
      <c r="CR346" s="22">
        <f t="shared" si="1215"/>
        <v>1.72</v>
      </c>
      <c r="CS346" s="22">
        <f t="shared" si="1083"/>
        <v>35.58</v>
      </c>
      <c r="CT346" s="22">
        <f t="shared" si="1084"/>
        <v>35.78</v>
      </c>
      <c r="CU346" s="18">
        <v>35.78</v>
      </c>
      <c r="CV346" s="22">
        <f t="shared" si="1216"/>
        <v>2</v>
      </c>
      <c r="CW346" s="22">
        <f t="shared" si="1085"/>
        <v>0</v>
      </c>
      <c r="CX346" s="22">
        <f t="shared" si="1086"/>
        <v>0</v>
      </c>
      <c r="CY346" s="22">
        <f t="shared" si="1087"/>
        <v>37.770000000000003</v>
      </c>
      <c r="CZ346" s="22">
        <f t="shared" si="1088"/>
        <v>37.92</v>
      </c>
      <c r="DA346" s="18">
        <v>38.04</v>
      </c>
      <c r="DB346" s="20">
        <f t="shared" si="1217"/>
        <v>2.56</v>
      </c>
      <c r="DC346" s="20">
        <f t="shared" si="1218"/>
        <v>0.84</v>
      </c>
      <c r="DD346" s="20">
        <f t="shared" si="1219"/>
        <v>1.7200000000000002</v>
      </c>
      <c r="DE346" s="20">
        <f t="shared" si="1089"/>
        <v>0.1</v>
      </c>
      <c r="DF346" s="20">
        <f t="shared" si="1090"/>
        <v>0.2</v>
      </c>
      <c r="DG346" s="20">
        <f t="shared" si="1091"/>
        <v>1.42</v>
      </c>
      <c r="DH346" s="20">
        <f t="shared" si="1092"/>
        <v>0</v>
      </c>
      <c r="DI346" s="20">
        <f t="shared" si="1093"/>
        <v>0</v>
      </c>
      <c r="DJ346" s="20">
        <f t="shared" si="1094"/>
        <v>0</v>
      </c>
      <c r="DK346" s="20">
        <f t="shared" si="1220"/>
        <v>1.72</v>
      </c>
      <c r="DL346" s="20">
        <f t="shared" si="1221"/>
        <v>0</v>
      </c>
      <c r="DM346" s="20">
        <f t="shared" si="1222"/>
        <v>0</v>
      </c>
      <c r="DN346" s="20">
        <f t="shared" si="1223"/>
        <v>0</v>
      </c>
      <c r="DO346" s="18">
        <v>3.04</v>
      </c>
      <c r="DP346" s="18">
        <v>0</v>
      </c>
      <c r="DQ346" s="18">
        <v>1</v>
      </c>
      <c r="DR346" s="18">
        <v>1</v>
      </c>
      <c r="DS346" s="25">
        <f t="shared" si="1224"/>
        <v>3.04</v>
      </c>
      <c r="DT346" s="25">
        <f t="shared" si="1225"/>
        <v>0</v>
      </c>
      <c r="DU346" s="25">
        <f t="shared" si="1226"/>
        <v>5.23</v>
      </c>
      <c r="DV346" s="25">
        <f t="shared" si="1227"/>
        <v>0</v>
      </c>
      <c r="DW346" s="25">
        <f t="shared" si="1228"/>
        <v>5.23</v>
      </c>
      <c r="DX346" s="25">
        <f t="shared" si="1229"/>
        <v>14.85</v>
      </c>
      <c r="DY346" s="25">
        <f t="shared" si="1230"/>
        <v>0</v>
      </c>
      <c r="DZ346" s="25">
        <f t="shared" si="1231"/>
        <v>14.85</v>
      </c>
      <c r="EA346" s="25">
        <f t="shared" si="1232"/>
        <v>10.65</v>
      </c>
      <c r="EB346" s="25">
        <f t="shared" si="1233"/>
        <v>0</v>
      </c>
      <c r="EC346" s="25">
        <f t="shared" si="1234"/>
        <v>10.65</v>
      </c>
      <c r="ED346" s="25">
        <f t="shared" si="1235"/>
        <v>4.2</v>
      </c>
      <c r="EE346" s="25">
        <f t="shared" si="1235"/>
        <v>0</v>
      </c>
      <c r="EF346" s="25">
        <f t="shared" si="1236"/>
        <v>4.2</v>
      </c>
      <c r="EG346" s="25">
        <f t="shared" si="1237"/>
        <v>10.65</v>
      </c>
      <c r="EH346" s="25">
        <f t="shared" si="1237"/>
        <v>0</v>
      </c>
      <c r="EI346" s="25">
        <f t="shared" si="1238"/>
        <v>10.65</v>
      </c>
      <c r="EJ346" s="18">
        <v>19.93</v>
      </c>
      <c r="EK346" s="18">
        <v>1382.82</v>
      </c>
      <c r="EL346" s="18" t="s">
        <v>1169</v>
      </c>
      <c r="EM346" s="18" t="s">
        <v>1170</v>
      </c>
      <c r="EN346" s="16" t="s">
        <v>774</v>
      </c>
      <c r="EO346" s="16" t="s">
        <v>132</v>
      </c>
      <c r="EP346" s="16" t="e">
        <f>IF(OR(EN346="Cống tròn",EN346="Cống hộp",EN346="Ống nhựa"),INDEX(#REF!,MATCH(E346,#REF!,0)),IF(OR(EN346="Rãnh xây",EN346="Rãnh bê tông"),INDEX(#REF!,MATCH(E346,#REF!,0)),0))</f>
        <v>#REF!</v>
      </c>
      <c r="EQ346" s="18">
        <v>13.18</v>
      </c>
      <c r="ER346" s="18">
        <v>1</v>
      </c>
      <c r="ES346" s="25">
        <f t="shared" si="1239"/>
        <v>13</v>
      </c>
      <c r="ET346" s="1" t="e">
        <f>_xlfn.IFNA(IF(EN346="Cống tròn",INDEX(#REF!,MATCH(E346,#REF!,0)),IF(EN346="Cống hộp",INDEX(#REF!,MATCH(E346,#REF!,0)),EU346&amp;" ,"&amp;EV346)),0)</f>
        <v>#REF!</v>
      </c>
      <c r="EU346" s="16" t="s">
        <v>769</v>
      </c>
      <c r="EV346" s="16" t="s">
        <v>775</v>
      </c>
      <c r="EW346" s="16" t="e">
        <f>_xlfn.IFNA(INDEX(#REF!,MATCH(E346,#REF!,0)),0)</f>
        <v>#REF!</v>
      </c>
      <c r="EX346" s="16"/>
      <c r="EY346" s="18">
        <v>0</v>
      </c>
      <c r="EZ346" s="18">
        <v>0</v>
      </c>
      <c r="FA346" s="18">
        <v>0</v>
      </c>
      <c r="FB346" s="18">
        <v>0</v>
      </c>
      <c r="FC346" s="18">
        <v>0</v>
      </c>
      <c r="FD346" s="25">
        <f t="shared" si="1095"/>
        <v>0</v>
      </c>
      <c r="FE346" s="25">
        <f t="shared" si="1240"/>
        <v>0</v>
      </c>
      <c r="FF346" s="18">
        <v>0.1</v>
      </c>
      <c r="FG346" s="18">
        <v>2</v>
      </c>
      <c r="FH346" s="18">
        <v>1</v>
      </c>
      <c r="FI346" s="25">
        <f t="shared" si="1241"/>
        <v>1.2</v>
      </c>
      <c r="FJ346" s="18">
        <v>0</v>
      </c>
      <c r="FK346" s="18">
        <v>0</v>
      </c>
      <c r="FL346" s="18">
        <v>0.2</v>
      </c>
      <c r="FM346" s="18">
        <v>1.4</v>
      </c>
      <c r="FN346" s="18">
        <v>0</v>
      </c>
      <c r="FO346" s="25">
        <f t="shared" si="1242"/>
        <v>1.4</v>
      </c>
      <c r="FP346" s="18">
        <v>1.4999999999999999E-2</v>
      </c>
      <c r="FQ346" s="18">
        <v>1</v>
      </c>
      <c r="FR346" s="25">
        <f t="shared" si="1096"/>
        <v>12</v>
      </c>
      <c r="FS346" s="25">
        <f t="shared" si="1097"/>
        <v>0.16499999999999998</v>
      </c>
      <c r="FT346" s="25">
        <f t="shared" si="1098"/>
        <v>12.164999999999999</v>
      </c>
      <c r="FU346" s="25">
        <f t="shared" si="1099"/>
        <v>-1.0150000000000006</v>
      </c>
      <c r="FV346" s="25" t="str">
        <f t="shared" si="1243"/>
        <v>Thêm 01</v>
      </c>
      <c r="FW346" s="25">
        <f t="shared" si="1244"/>
        <v>0</v>
      </c>
      <c r="FX346" s="16"/>
      <c r="FY346" s="16"/>
      <c r="FZ346" s="16"/>
      <c r="GA346" s="16"/>
      <c r="GB346" s="19">
        <v>0</v>
      </c>
      <c r="GC346" s="19">
        <v>0</v>
      </c>
      <c r="GD346" s="19">
        <v>0</v>
      </c>
      <c r="GE346" s="19">
        <v>0</v>
      </c>
      <c r="GF346" s="19">
        <v>0</v>
      </c>
      <c r="GG346" s="19">
        <v>0</v>
      </c>
      <c r="GH346" s="19">
        <v>0</v>
      </c>
      <c r="GI346" s="19">
        <v>0</v>
      </c>
      <c r="GJ346" s="19">
        <v>0</v>
      </c>
      <c r="GK346" s="19">
        <v>0</v>
      </c>
      <c r="GL346" s="25">
        <f t="shared" si="1100"/>
        <v>0</v>
      </c>
      <c r="GM346" s="25">
        <f t="shared" si="1245"/>
        <v>0</v>
      </c>
      <c r="GN346" s="19">
        <v>0</v>
      </c>
      <c r="GO346" s="19">
        <v>0</v>
      </c>
      <c r="GP346" s="19">
        <v>0</v>
      </c>
      <c r="GQ346" s="19">
        <v>0</v>
      </c>
      <c r="GR346" s="1" t="e">
        <f>_xlfn.IFNA(INDEX(#REF!,MATCH(E346,#REF!,0)),0)</f>
        <v>#REF!</v>
      </c>
      <c r="GS346" s="16"/>
      <c r="GT346" s="18">
        <v>0</v>
      </c>
      <c r="GU346" s="18">
        <v>0</v>
      </c>
      <c r="GV346" s="18">
        <v>0</v>
      </c>
      <c r="GW346" s="18">
        <v>0</v>
      </c>
      <c r="GX346" s="25">
        <f t="shared" si="1101"/>
        <v>0</v>
      </c>
      <c r="GY346" s="25">
        <f t="shared" si="1102"/>
        <v>0</v>
      </c>
      <c r="GZ346" s="25">
        <f t="shared" si="1246"/>
        <v>0</v>
      </c>
      <c r="HA346" s="1" t="e" cm="1">
        <f t="array" ref="HA346">INDEX(#REF!,MATCH(EJ346&amp;EK346&amp;HD346&amp;HE346&amp;HF346,#REF!&amp;#REF!&amp;#REF!&amp;#REF!&amp;#REF!,0))</f>
        <v>#REF!</v>
      </c>
      <c r="HB346" s="16"/>
      <c r="HC346" s="25">
        <f t="shared" si="1247"/>
        <v>0</v>
      </c>
      <c r="HD346" s="18">
        <v>0</v>
      </c>
      <c r="HE346" s="18">
        <v>0</v>
      </c>
      <c r="HF346" s="18">
        <v>0</v>
      </c>
      <c r="HG346" s="1" t="e" cm="1">
        <f t="array" ref="HG346">INDEX(#REF!,MATCH(EJ346&amp;EK346&amp;HJ346&amp;HK346&amp;HL346,#REF!&amp;#REF!&amp;#REF!&amp;#REF!&amp;#REF!,0))</f>
        <v>#REF!</v>
      </c>
      <c r="HH346" s="16"/>
      <c r="HI346" s="25">
        <f t="shared" si="1248"/>
        <v>0</v>
      </c>
      <c r="HJ346" s="25">
        <f t="shared" si="1249"/>
        <v>0</v>
      </c>
      <c r="HK346" s="19">
        <v>0</v>
      </c>
      <c r="HL346" s="19">
        <v>0</v>
      </c>
      <c r="HM346" s="18">
        <v>0.01</v>
      </c>
      <c r="HN346" s="18">
        <v>1</v>
      </c>
      <c r="HO346" s="25">
        <f t="shared" si="1250"/>
        <v>0</v>
      </c>
      <c r="HP346" s="25">
        <f t="shared" si="1251"/>
        <v>0</v>
      </c>
      <c r="HQ346" s="25">
        <f t="shared" si="1252"/>
        <v>0</v>
      </c>
      <c r="HR346" s="25">
        <f t="shared" si="1253"/>
        <v>0</v>
      </c>
      <c r="HS346" s="25">
        <f t="shared" si="1254"/>
        <v>0</v>
      </c>
      <c r="HT346" s="19">
        <v>0</v>
      </c>
      <c r="HU346" s="19">
        <v>0</v>
      </c>
      <c r="HV346" s="19">
        <v>0</v>
      </c>
      <c r="HW346" s="25">
        <f t="shared" si="1255"/>
        <v>0</v>
      </c>
      <c r="HX346" s="19">
        <v>0</v>
      </c>
      <c r="HY346" s="19">
        <v>0</v>
      </c>
      <c r="HZ346" s="18">
        <v>37.200000000000003</v>
      </c>
      <c r="IA346" s="20">
        <f>ROUND(IF(EN346="Cống tròn",IF(EN346="Cống tròn",IF(EU346="Không có móng",IQ346-FF346,IF(EU346="Đế",IP346-FN346,IF(OR(EU346="Móng bê tông",EU346="Móng bê tông kết hợp đế"),II346-FJ346,0))),0),IF(EN346="Cống hộp",IF(AND(EN346="Cống hộp",EU346="Không có móng"),IQ346-GF346,IF(AND(EN346="Cống hộp",EU346="Móng bê tông"),IJ346-GB346,0)),IF(OR(EN346="Rãnh xây",EN346="Rãnh bê tông"),IF(OR(EN346="Rãnh xây",EN346="Rãnh bê tông"),IK346-GB346,0),IF(EN346="Ống nhựa",IF(AND(EN346="Ống nhựa",EU346="Không đắp cát"),IQ346-HT346,IF(AND(EN346="Ống nhựa",EU346="Đắp cát"),IH346-HX346,0)),IF(EN346="Rãnh thang",IF(EN346="Rãnh thang",IF(EU346="Móng bê tông",#REF!-#REF!,IQ346),0),0))))),2)</f>
        <v>35.78</v>
      </c>
      <c r="IB346" s="20">
        <f t="shared" si="1256"/>
        <v>1.4200000000000017</v>
      </c>
      <c r="IC346" s="20">
        <f t="shared" si="1103"/>
        <v>35.779999999999994</v>
      </c>
      <c r="ID346" s="20">
        <f t="shared" si="1104"/>
        <v>0</v>
      </c>
      <c r="IE346" s="20">
        <f t="shared" si="1105"/>
        <v>0</v>
      </c>
      <c r="IF346" s="20">
        <f t="shared" si="1106"/>
        <v>0</v>
      </c>
      <c r="IG346" s="20">
        <f>IF(EN346="Rãnh thang",IF(AND(EN346="Rãnh thang",EU346="Móng bê tông"),IQ346-#REF!,0),IF(EN346="Ống nhựa",IF(AND(EN346="Ống nhựa",EU346="Đắp cát"),IQ346-HT346,0),IF(EN346="Cống tròn",IF(EN346="Cống tròn",IF(OR(EU346="Móng bê tông",EU346="Móng bê tông kết hợp đế"),IM346-FL346,0),0),IF(EN346="Cống hộp",IF(AND(EN346="Cống hộp",EU346="Móng bê tông"),IN346-GD346,0),IF(OR(EN346="Rãnh xây",EN346="Rãnh bê tông"),IF(AND(EN346="Rãnh xây",EU346="Móng bê tông"),IO346-GD346,IF(AND(EN346="Rãnh bê tông",EU346="Móng bê tông"),IO346-GD346,0)),0)))))</f>
        <v>35.779999999999994</v>
      </c>
      <c r="IH346" s="20">
        <f t="shared" si="1107"/>
        <v>0</v>
      </c>
      <c r="II346" s="20">
        <f t="shared" si="1108"/>
        <v>35.779999999999994</v>
      </c>
      <c r="IJ346" s="20">
        <f t="shared" si="1109"/>
        <v>0</v>
      </c>
      <c r="IK346" s="20">
        <f t="shared" si="1110"/>
        <v>0</v>
      </c>
      <c r="IL346" s="20">
        <f t="shared" si="1111"/>
        <v>35.979999999999997</v>
      </c>
      <c r="IM346" s="20">
        <f t="shared" si="1112"/>
        <v>35.979999999999997</v>
      </c>
      <c r="IN346" s="20">
        <f t="shared" si="1113"/>
        <v>0</v>
      </c>
      <c r="IO346" s="20">
        <f t="shared" si="1114"/>
        <v>0</v>
      </c>
      <c r="IP346" s="20">
        <f t="shared" si="1115"/>
        <v>0</v>
      </c>
      <c r="IQ346" s="18">
        <v>36.08</v>
      </c>
      <c r="IR346" s="25">
        <f t="shared" si="1257"/>
        <v>0</v>
      </c>
      <c r="IS346" s="25">
        <f t="shared" si="1116"/>
        <v>0</v>
      </c>
      <c r="IT346" s="25">
        <f t="shared" si="1117"/>
        <v>0</v>
      </c>
      <c r="IU346" s="25">
        <f>ROUND(IF(EN346="Cống tròn",IF(EN346="Cống tròn",IV346+FF346,0),IF(EN346="Cống hộp",IF(EN346="Cống hộp",IV346+GP346,0),IF(OR(EN346="Rãnh xây",EN346="Rãnh bê tông"),IF(OR(EN346="Rãnh xây",EN346="Rãnh bê tông"),IV346+GP346,0),IF(EN346="ống nhựa",IF(EN346="Ống nhựa",IV346+HT346,0),IF(EN346="Rãnh thang",IF(EN346="Rãnh thang",IQ346+#REF!,0),0))))),2)</f>
        <v>37.159999999999997</v>
      </c>
      <c r="IV346" s="18">
        <v>37.06</v>
      </c>
      <c r="IW346" s="25">
        <f t="shared" si="1118"/>
        <v>37.159999999999997</v>
      </c>
      <c r="IX346" s="25">
        <f t="shared" si="1119"/>
        <v>0</v>
      </c>
      <c r="IY346" s="25">
        <f t="shared" si="1120"/>
        <v>0</v>
      </c>
      <c r="IZ346" s="25">
        <f t="shared" si="1121"/>
        <v>0</v>
      </c>
      <c r="JA346" s="25">
        <f t="shared" si="1122"/>
        <v>0</v>
      </c>
      <c r="JB346" s="18">
        <v>37.659999999999997</v>
      </c>
      <c r="JC346" s="20">
        <f>ROUND(IF(EN346="Cống tròn",IF(EN346="Cống tròn",IF(EU346="Không có móng",JS346-FF346,IF(EU346="Đế",JR346-FN346,IF(OR(EU346="Móng bê tông",EU346="Móng bê tông kết hợp đế"),JK346-FJ346,0))),0),IF(EN346="Cống hộp",IF(AND(EN346="Cống hộp",EU346="Không có móng"),JS346-GF346,IF(AND(EN346="Cống hộp",EU346="Móng bê tông"),JL346-GB346,0)),IF(OR(EN346="Rãnh xây",EN346="Rãnh bê tông"),IF(OR(EN346="Rãnh xây",EN346="Rãnh bê tông"),JM346-GB346,0),IF(EN346="Ống nhựa",IF(AND(EN346="Ống nhựa",EU346="Không đắp cát"),JS346-HT346,IF(AND(EN346="Ống nhựa",EU346="Đắp cát"),JJ346-HX346,0)),IF(EN346="Rãnh thang",IF(EN346="Rãnh thang",IF(EU346="Móng bê tông",#REF!-#REF!,JS346),0),0))))),2)</f>
        <v>35.76</v>
      </c>
      <c r="JD346" s="20">
        <f t="shared" si="1258"/>
        <v>1.8999999999999986</v>
      </c>
      <c r="JE346" s="20">
        <f t="shared" si="1123"/>
        <v>35.76</v>
      </c>
      <c r="JF346" s="20">
        <f t="shared" si="1124"/>
        <v>0</v>
      </c>
      <c r="JG346" s="20">
        <f t="shared" si="1125"/>
        <v>0</v>
      </c>
      <c r="JH346" s="20">
        <f t="shared" si="1126"/>
        <v>0</v>
      </c>
      <c r="JI346" s="20">
        <f>IF(EN346="Rãnh thang",IF(AND(EN346="Rãnh thang",EU346="Móng bê tông"),JS346-#REF!,0),IF(EN346="Ống nhựa",IF(AND(EN346="Ống nhựa",EU346="Đắp cát"),JS346-HT346,0),IF(EN346="Cống tròn",IF(EN346="Cống tròn",IF(OR(EU346="Móng bê tông",EU346="Móng bê tông kết hợp đế"),JO346-FL346,0),0),IF(EN346="Cống hộp",IF(AND(EN346="Cống hộp",EU346="Móng bê tông"),JP346-GD346,0),IF(OR(EN346="Rãnh xây",EN346="Rãnh bê tông"),IF(AND(EN346="Rãnh xây",EU346="Móng bê tông"),JQ346-GD346,IF(AND(EN346="Rãnh bê tông",EU346="Móng bê tông"),JQ346-GD346,0)),0)))))</f>
        <v>35.76</v>
      </c>
      <c r="JJ346" s="20">
        <f t="shared" si="1127"/>
        <v>0</v>
      </c>
      <c r="JK346" s="20">
        <f t="shared" si="1128"/>
        <v>35.76</v>
      </c>
      <c r="JL346" s="20">
        <f t="shared" si="1129"/>
        <v>0</v>
      </c>
      <c r="JM346" s="20">
        <f t="shared" si="1130"/>
        <v>0</v>
      </c>
      <c r="JN346" s="20">
        <f t="shared" si="1131"/>
        <v>35.96</v>
      </c>
      <c r="JO346" s="20">
        <f t="shared" si="1132"/>
        <v>35.96</v>
      </c>
      <c r="JP346" s="20">
        <f t="shared" si="1133"/>
        <v>0</v>
      </c>
      <c r="JQ346" s="20">
        <f t="shared" si="1134"/>
        <v>0</v>
      </c>
      <c r="JR346" s="20">
        <f t="shared" si="1135"/>
        <v>0</v>
      </c>
      <c r="JS346" s="26">
        <v>36.06</v>
      </c>
      <c r="JT346" s="25">
        <f t="shared" si="1259"/>
        <v>0</v>
      </c>
      <c r="JU346" s="25">
        <f t="shared" si="1136"/>
        <v>0</v>
      </c>
      <c r="JV346" s="25">
        <f t="shared" si="1137"/>
        <v>0</v>
      </c>
      <c r="JW346" s="25">
        <f>ROUND(IF(EN346="Cống tròn",IF(EN346="Cống tròn",JX346+FF346,0),IF(EN346="Cống hộp",IF(EN346="Cống hộp",JX346+GP346,0),IF(OR(EN346="Rãnh xây",EN346="Rãnh bê tông"),IF(OR(EN346="Rãnh xây",EN346="Rãnh bê tông"),JX346+GP346,0),IF(EN346="ống nhựa",IF(EN346="Ống nhựa",JX346+HT346,0),IF(EN346="Rãnh thang",IF(EN346="Rãnh thang",JS346+#REF!,0),0))))),2)</f>
        <v>37.159999999999997</v>
      </c>
      <c r="JX346" s="27">
        <v>37.06</v>
      </c>
      <c r="JY346" s="25">
        <f t="shared" si="1138"/>
        <v>37.159999999999997</v>
      </c>
      <c r="JZ346" s="25">
        <f t="shared" si="1139"/>
        <v>0</v>
      </c>
      <c r="KA346" s="25">
        <f t="shared" si="1140"/>
        <v>0</v>
      </c>
      <c r="KB346" s="25">
        <f t="shared" si="1141"/>
        <v>0</v>
      </c>
      <c r="KC346" s="25">
        <f t="shared" si="1142"/>
        <v>0</v>
      </c>
      <c r="KD346" s="28" t="s">
        <v>98</v>
      </c>
      <c r="KE346" s="27">
        <v>0</v>
      </c>
      <c r="KF346" s="25">
        <f t="shared" si="1143"/>
        <v>1.4200000000000017</v>
      </c>
      <c r="KG346" s="25">
        <f t="shared" si="1260"/>
        <v>1.4200000000000017</v>
      </c>
      <c r="KH346" s="27">
        <v>0</v>
      </c>
      <c r="KI346" s="25">
        <f t="shared" si="1144"/>
        <v>1.8999999999999986</v>
      </c>
      <c r="KJ346" s="25">
        <f t="shared" si="1261"/>
        <v>1.8999999999999986</v>
      </c>
      <c r="KK346" s="25">
        <f t="shared" si="1145"/>
        <v>0</v>
      </c>
      <c r="KL346" s="25">
        <f t="shared" si="1146"/>
        <v>0</v>
      </c>
      <c r="KM346" s="25">
        <f t="shared" si="1262"/>
        <v>0</v>
      </c>
      <c r="KN346" s="25">
        <f t="shared" si="1147"/>
        <v>0</v>
      </c>
      <c r="KO346" s="25">
        <f t="shared" si="1148"/>
        <v>0</v>
      </c>
      <c r="KP346" s="25">
        <f t="shared" si="1263"/>
        <v>0</v>
      </c>
      <c r="KQ346" s="25">
        <f t="shared" si="1149"/>
        <v>0.2</v>
      </c>
      <c r="KR346" s="25">
        <f t="shared" si="1150"/>
        <v>0.2</v>
      </c>
      <c r="KS346" s="25">
        <f t="shared" si="1264"/>
        <v>0.2</v>
      </c>
      <c r="KT346" s="25">
        <f t="shared" si="1151"/>
        <v>0</v>
      </c>
      <c r="KU346" s="25">
        <f t="shared" si="1152"/>
        <v>0</v>
      </c>
      <c r="KV346" s="25">
        <f t="shared" si="1265"/>
        <v>0</v>
      </c>
      <c r="KW346" s="25">
        <f t="shared" si="1079"/>
        <v>0</v>
      </c>
      <c r="KX346" s="25">
        <f t="shared" si="1153"/>
        <v>0</v>
      </c>
      <c r="KY346" s="25">
        <f t="shared" si="1266"/>
        <v>0</v>
      </c>
      <c r="KZ346" s="25">
        <f t="shared" si="1154"/>
        <v>0</v>
      </c>
      <c r="LA346" s="25">
        <f t="shared" si="1155"/>
        <v>0</v>
      </c>
      <c r="LB346" s="25">
        <f t="shared" si="1267"/>
        <v>0</v>
      </c>
      <c r="LC346" s="25">
        <f t="shared" si="1156"/>
        <v>1.4</v>
      </c>
      <c r="LD346" s="25">
        <f t="shared" si="1157"/>
        <v>1.4</v>
      </c>
      <c r="LE346" s="25">
        <f t="shared" si="1268"/>
        <v>1.4</v>
      </c>
      <c r="LF346" s="25">
        <f t="shared" si="1158"/>
        <v>0</v>
      </c>
      <c r="LG346" s="25">
        <f t="shared" si="1159"/>
        <v>0</v>
      </c>
      <c r="LH346" s="25">
        <f t="shared" si="1269"/>
        <v>0</v>
      </c>
      <c r="LI346" s="25">
        <f t="shared" si="1160"/>
        <v>0</v>
      </c>
      <c r="LJ346" s="25">
        <f t="shared" si="1161"/>
        <v>0</v>
      </c>
      <c r="LK346" s="25">
        <f t="shared" si="1270"/>
        <v>0</v>
      </c>
      <c r="LL346" s="25">
        <f t="shared" si="1162"/>
        <v>0</v>
      </c>
      <c r="LM346" s="25">
        <f t="shared" si="1163"/>
        <v>0</v>
      </c>
      <c r="LN346" s="25">
        <f t="shared" si="1271"/>
        <v>0</v>
      </c>
      <c r="LO346" s="25">
        <f t="shared" si="1164"/>
        <v>0</v>
      </c>
      <c r="LP346" s="25">
        <f t="shared" si="1165"/>
        <v>0</v>
      </c>
      <c r="LQ346" s="25">
        <f t="shared" si="1272"/>
        <v>0</v>
      </c>
      <c r="LR346" s="25">
        <f t="shared" si="1166"/>
        <v>0</v>
      </c>
      <c r="LS346" s="25">
        <f t="shared" si="1167"/>
        <v>0</v>
      </c>
      <c r="LT346" s="25">
        <f t="shared" si="1273"/>
        <v>0</v>
      </c>
      <c r="LU346" s="25">
        <f t="shared" si="1168"/>
        <v>0</v>
      </c>
      <c r="LV346" s="25">
        <f t="shared" si="1169"/>
        <v>0</v>
      </c>
      <c r="LW346" s="25">
        <f t="shared" si="1274"/>
        <v>0</v>
      </c>
      <c r="LX346" s="25">
        <f t="shared" si="1170"/>
        <v>0</v>
      </c>
      <c r="LY346" s="25">
        <f t="shared" si="1171"/>
        <v>0</v>
      </c>
      <c r="LZ346" s="25">
        <f t="shared" si="1275"/>
        <v>0</v>
      </c>
      <c r="MA346" s="25">
        <f t="shared" si="1172"/>
        <v>0</v>
      </c>
      <c r="MB346" s="25">
        <f t="shared" si="1173"/>
        <v>0</v>
      </c>
      <c r="MC346" s="25">
        <f t="shared" si="1276"/>
        <v>0</v>
      </c>
      <c r="MD346" s="25">
        <f t="shared" si="1174"/>
        <v>0</v>
      </c>
      <c r="ME346" s="25">
        <f t="shared" si="1175"/>
        <v>0</v>
      </c>
      <c r="MF346" s="25">
        <f t="shared" si="1277"/>
        <v>0</v>
      </c>
      <c r="MG346" s="25">
        <f t="shared" si="1176"/>
        <v>0</v>
      </c>
      <c r="MH346" s="25">
        <f t="shared" si="1177"/>
        <v>0</v>
      </c>
      <c r="MI346" s="25">
        <f t="shared" si="1278"/>
        <v>0</v>
      </c>
      <c r="MJ346" s="25">
        <f t="shared" si="1178"/>
        <v>0</v>
      </c>
      <c r="MK346" s="25">
        <f t="shared" si="1179"/>
        <v>0</v>
      </c>
      <c r="ML346" s="25">
        <f t="shared" si="1279"/>
        <v>0</v>
      </c>
      <c r="MM346" s="25">
        <f t="shared" si="1180"/>
        <v>0</v>
      </c>
      <c r="MN346" s="25">
        <f t="shared" si="1181"/>
        <v>0</v>
      </c>
      <c r="MO346" s="25">
        <f t="shared" si="1280"/>
        <v>0</v>
      </c>
      <c r="MP346" s="25">
        <f t="shared" si="1182"/>
        <v>0</v>
      </c>
      <c r="MQ346" s="25">
        <f t="shared" si="1183"/>
        <v>0</v>
      </c>
      <c r="MR346" s="25">
        <f t="shared" si="1281"/>
        <v>0</v>
      </c>
      <c r="MS346" s="29">
        <v>1.4</v>
      </c>
      <c r="MT346" s="29">
        <v>0</v>
      </c>
      <c r="MU346" s="29">
        <v>1</v>
      </c>
      <c r="MV346" s="29">
        <v>1</v>
      </c>
      <c r="MW346" s="25">
        <f t="shared" si="1184"/>
        <v>1.4</v>
      </c>
      <c r="MX346" s="25">
        <f t="shared" si="1185"/>
        <v>1.99</v>
      </c>
      <c r="MY346" s="25">
        <f t="shared" si="1186"/>
        <v>0</v>
      </c>
      <c r="MZ346" s="25">
        <f t="shared" si="1187"/>
        <v>0</v>
      </c>
      <c r="NA346" s="25">
        <f t="shared" si="1188"/>
        <v>1.4</v>
      </c>
      <c r="NB346" s="25">
        <f t="shared" si="1189"/>
        <v>2.66</v>
      </c>
      <c r="NC346" s="25">
        <f t="shared" si="1190"/>
        <v>0</v>
      </c>
      <c r="ND346" s="25">
        <f t="shared" si="1191"/>
        <v>0</v>
      </c>
      <c r="NE346" s="25">
        <f t="shared" si="1282"/>
        <v>1.4</v>
      </c>
      <c r="NF346" s="25">
        <f t="shared" si="1282"/>
        <v>2.3250000000000002</v>
      </c>
      <c r="NG346" s="25">
        <f t="shared" si="1282"/>
        <v>0</v>
      </c>
      <c r="NH346" s="25">
        <f t="shared" si="1282"/>
        <v>0</v>
      </c>
      <c r="NI346" s="25">
        <f t="shared" si="1192"/>
        <v>30.64</v>
      </c>
      <c r="NJ346" s="25">
        <f t="shared" si="1193"/>
        <v>0</v>
      </c>
      <c r="NK346" s="25">
        <f t="shared" si="1194"/>
        <v>30.64</v>
      </c>
      <c r="NL346" s="25">
        <f t="shared" si="1195"/>
        <v>23.97</v>
      </c>
      <c r="NM346" s="25">
        <f t="shared" si="1196"/>
        <v>0</v>
      </c>
      <c r="NN346" s="25">
        <f t="shared" si="1283"/>
        <v>23.97</v>
      </c>
      <c r="NO346" s="25">
        <f t="shared" si="1197"/>
        <v>0</v>
      </c>
      <c r="NP346" s="25">
        <f t="shared" si="1198"/>
        <v>0</v>
      </c>
      <c r="NQ346" s="25">
        <f t="shared" si="1284"/>
        <v>0</v>
      </c>
      <c r="NR346" s="25">
        <f t="shared" si="1199"/>
        <v>0</v>
      </c>
      <c r="NS346" s="25">
        <f t="shared" si="1200"/>
        <v>0</v>
      </c>
      <c r="NT346" s="25">
        <f t="shared" si="1285"/>
        <v>0</v>
      </c>
      <c r="NU346" s="25">
        <f t="shared" si="1201"/>
        <v>0</v>
      </c>
      <c r="NV346" s="25">
        <f t="shared" si="1202"/>
        <v>0</v>
      </c>
      <c r="NW346" s="25">
        <f t="shared" si="1286"/>
        <v>0</v>
      </c>
      <c r="NX346" s="25">
        <f t="shared" si="1287"/>
        <v>23.97</v>
      </c>
      <c r="NY346" s="25">
        <f t="shared" si="1287"/>
        <v>0</v>
      </c>
      <c r="NZ346" s="25">
        <f t="shared" si="1288"/>
        <v>23.97</v>
      </c>
      <c r="OA346" s="25">
        <f t="shared" si="1289"/>
        <v>6.67</v>
      </c>
      <c r="OB346" s="25">
        <f t="shared" si="1289"/>
        <v>0</v>
      </c>
      <c r="OC346" s="25">
        <f t="shared" si="1290"/>
        <v>6.67</v>
      </c>
      <c r="OD346" s="25">
        <f t="shared" si="1291"/>
        <v>23.97</v>
      </c>
      <c r="OE346" s="25">
        <f t="shared" si="1291"/>
        <v>0</v>
      </c>
      <c r="OF346" s="25">
        <f t="shared" si="1291"/>
        <v>23.97</v>
      </c>
      <c r="OG346" s="25">
        <f t="shared" si="1203"/>
        <v>0</v>
      </c>
      <c r="OH346" s="25">
        <f t="shared" si="1204"/>
        <v>0</v>
      </c>
      <c r="OI346" s="25">
        <f t="shared" si="1205"/>
        <v>0</v>
      </c>
      <c r="OJ346" s="25">
        <f t="shared" si="1206"/>
        <v>0</v>
      </c>
      <c r="OK346" s="25">
        <f t="shared" si="1207"/>
        <v>0</v>
      </c>
      <c r="OL346" s="25">
        <f t="shared" si="1208"/>
        <v>0</v>
      </c>
      <c r="OM346" s="25">
        <f t="shared" si="1292"/>
        <v>0</v>
      </c>
      <c r="ON346" s="25">
        <f t="shared" si="1292"/>
        <v>0</v>
      </c>
      <c r="OO346" s="25">
        <f t="shared" si="1292"/>
        <v>0</v>
      </c>
      <c r="OP346" s="25">
        <f t="shared" si="1209"/>
        <v>0</v>
      </c>
      <c r="OQ346" s="25">
        <f t="shared" si="1210"/>
        <v>0</v>
      </c>
      <c r="OR346" s="25">
        <f t="shared" si="1293"/>
        <v>0</v>
      </c>
      <c r="OS346" s="19">
        <v>536206.82999999996</v>
      </c>
      <c r="OT346" s="19">
        <v>2371515.91</v>
      </c>
    </row>
    <row r="347" spans="1:410" ht="33" customHeight="1" x14ac:dyDescent="0.25">
      <c r="A347" s="18"/>
      <c r="B347" s="18" t="s">
        <v>959</v>
      </c>
      <c r="C347" s="18">
        <v>9.52</v>
      </c>
      <c r="D347" s="16" t="e">
        <f>_xlfn.IFNA(INDEX(#REF!,MATCH(E347,#REF!,0)),0)</f>
        <v>#REF!</v>
      </c>
      <c r="E347" s="18" t="s">
        <v>1171</v>
      </c>
      <c r="F347" s="16" t="s">
        <v>765</v>
      </c>
      <c r="G347" s="16" t="s">
        <v>766</v>
      </c>
      <c r="H347" s="16" t="s">
        <v>767</v>
      </c>
      <c r="I347" s="16" t="s">
        <v>768</v>
      </c>
      <c r="J347" s="16" t="s">
        <v>769</v>
      </c>
      <c r="K347" s="16" t="s">
        <v>770</v>
      </c>
      <c r="L347" s="16" t="s">
        <v>771</v>
      </c>
      <c r="M347" s="18">
        <v>2.44</v>
      </c>
      <c r="N347" s="18">
        <v>2.44</v>
      </c>
      <c r="O347" s="18">
        <v>2.84</v>
      </c>
      <c r="P347" s="18">
        <v>2.84</v>
      </c>
      <c r="Q347" s="18">
        <v>0.1</v>
      </c>
      <c r="R347" s="18">
        <v>2.64</v>
      </c>
      <c r="S347" s="18">
        <v>2.64</v>
      </c>
      <c r="T347" s="18">
        <v>0.2</v>
      </c>
      <c r="U347" s="18">
        <v>0</v>
      </c>
      <c r="V347" s="18">
        <v>0</v>
      </c>
      <c r="W347" s="18">
        <v>0</v>
      </c>
      <c r="X347" s="18">
        <v>2.44</v>
      </c>
      <c r="Y347" s="18">
        <v>2.4</v>
      </c>
      <c r="Z347" s="20">
        <f t="shared" si="1211"/>
        <v>1.6</v>
      </c>
      <c r="AA347" s="18">
        <v>0.22</v>
      </c>
      <c r="AB347" s="18">
        <v>0</v>
      </c>
      <c r="AC347" s="18">
        <v>0</v>
      </c>
      <c r="AD347" s="18">
        <v>0</v>
      </c>
      <c r="AE347" s="18">
        <v>0</v>
      </c>
      <c r="AF347" s="18">
        <v>0</v>
      </c>
      <c r="AG347" s="18">
        <v>2</v>
      </c>
      <c r="AH347" s="18">
        <v>2</v>
      </c>
      <c r="AI347" s="20">
        <f t="shared" si="1212"/>
        <v>1.75</v>
      </c>
      <c r="AJ347" s="18">
        <v>0</v>
      </c>
      <c r="AK347" s="18">
        <v>0</v>
      </c>
      <c r="AL347" s="20">
        <f t="shared" si="1213"/>
        <v>0</v>
      </c>
      <c r="AM347" s="18">
        <v>2.44</v>
      </c>
      <c r="AN347" s="18">
        <v>2</v>
      </c>
      <c r="AO347" s="18">
        <v>0.15</v>
      </c>
      <c r="AP347" s="18">
        <v>0.22</v>
      </c>
      <c r="AQ347" s="18">
        <v>2.44</v>
      </c>
      <c r="AR347" s="18">
        <v>2.2200000000000002</v>
      </c>
      <c r="AS347" s="18">
        <v>0.12</v>
      </c>
      <c r="AT347" s="18">
        <v>0.11</v>
      </c>
      <c r="AU347" s="18">
        <v>0</v>
      </c>
      <c r="AV347" s="18">
        <v>1</v>
      </c>
      <c r="AW347" s="18">
        <v>0</v>
      </c>
      <c r="AX347" s="18">
        <v>0</v>
      </c>
      <c r="AY347" s="18">
        <v>0</v>
      </c>
      <c r="AZ347" s="18">
        <v>0</v>
      </c>
      <c r="BA347" s="18">
        <v>0</v>
      </c>
      <c r="BB347" s="18">
        <v>0</v>
      </c>
      <c r="BC347" s="18">
        <v>0</v>
      </c>
      <c r="BD347" s="18">
        <v>0</v>
      </c>
      <c r="BE347" s="18">
        <v>1</v>
      </c>
      <c r="BF347" s="18">
        <v>1</v>
      </c>
      <c r="BG347" s="18">
        <v>0</v>
      </c>
      <c r="BH347" s="18">
        <v>0</v>
      </c>
      <c r="BI347" s="18">
        <v>0</v>
      </c>
      <c r="BJ347" s="18">
        <v>0</v>
      </c>
      <c r="BK347" s="18">
        <v>0</v>
      </c>
      <c r="BL347" s="18">
        <v>0</v>
      </c>
      <c r="BM347" s="18">
        <v>0</v>
      </c>
      <c r="BN347" s="18">
        <v>0</v>
      </c>
      <c r="BO347" s="18">
        <v>0</v>
      </c>
      <c r="BP347" s="18">
        <v>0</v>
      </c>
      <c r="BQ347" s="18">
        <v>0</v>
      </c>
      <c r="BR347" s="18">
        <v>0</v>
      </c>
      <c r="BS347" s="18">
        <v>0</v>
      </c>
      <c r="BT347" s="18">
        <v>0</v>
      </c>
      <c r="BU347" s="18">
        <v>0</v>
      </c>
      <c r="BV347" s="18">
        <v>0</v>
      </c>
      <c r="BW347" s="18">
        <v>0</v>
      </c>
      <c r="BX347" s="18">
        <v>0</v>
      </c>
      <c r="BY347" s="18">
        <v>0</v>
      </c>
      <c r="BZ347" s="18">
        <v>0</v>
      </c>
      <c r="CA347" s="16" t="e">
        <f>_xlfn.IFNA(IF(RIGHT(D347,2)="=G",0,INDEX(#REF!,MATCH(E347,#REF!,0))),0)</f>
        <v>#REF!</v>
      </c>
      <c r="CB347" s="16"/>
      <c r="CC347" s="18"/>
      <c r="CD347" s="18"/>
      <c r="CE347" s="18"/>
      <c r="CF347" s="18"/>
      <c r="CG347" s="18"/>
      <c r="CH347" s="18"/>
      <c r="CI347" s="16" t="s">
        <v>98</v>
      </c>
      <c r="CJ347" s="18">
        <v>0</v>
      </c>
      <c r="CK347" s="20">
        <f t="shared" si="1080"/>
        <v>2.2000000000000002</v>
      </c>
      <c r="CL347" s="20">
        <f t="shared" si="1214"/>
        <v>2.2000000000000002</v>
      </c>
      <c r="CM347" s="18">
        <v>37.659999999999997</v>
      </c>
      <c r="CN347" s="18">
        <v>37.659999999999997</v>
      </c>
      <c r="CO347" s="18">
        <v>36.820999999999998</v>
      </c>
      <c r="CP347" s="22">
        <f t="shared" si="1081"/>
        <v>37.659999999999997</v>
      </c>
      <c r="CQ347" s="22">
        <f t="shared" si="1082"/>
        <v>35.46</v>
      </c>
      <c r="CR347" s="22">
        <f t="shared" si="1215"/>
        <v>2.2000000000000002</v>
      </c>
      <c r="CS347" s="22">
        <f t="shared" si="1083"/>
        <v>35.559999999999995</v>
      </c>
      <c r="CT347" s="22">
        <f t="shared" si="1084"/>
        <v>35.76</v>
      </c>
      <c r="CU347" s="18">
        <v>35.76</v>
      </c>
      <c r="CV347" s="22">
        <f t="shared" si="1216"/>
        <v>1.6</v>
      </c>
      <c r="CW347" s="22">
        <f t="shared" si="1085"/>
        <v>0</v>
      </c>
      <c r="CX347" s="22">
        <f t="shared" si="1086"/>
        <v>0</v>
      </c>
      <c r="CY347" s="22">
        <f t="shared" si="1087"/>
        <v>37.39</v>
      </c>
      <c r="CZ347" s="22">
        <f t="shared" si="1088"/>
        <v>37.54</v>
      </c>
      <c r="DA347" s="18">
        <v>37.659999999999997</v>
      </c>
      <c r="DB347" s="20">
        <f t="shared" si="1217"/>
        <v>2.2000000000000002</v>
      </c>
      <c r="DC347" s="20">
        <f t="shared" si="1218"/>
        <v>0</v>
      </c>
      <c r="DD347" s="20">
        <f t="shared" si="1219"/>
        <v>2.2000000000000002</v>
      </c>
      <c r="DE347" s="20">
        <f t="shared" si="1089"/>
        <v>0.1</v>
      </c>
      <c r="DF347" s="20">
        <f t="shared" si="1090"/>
        <v>0.2</v>
      </c>
      <c r="DG347" s="20">
        <f t="shared" si="1091"/>
        <v>1.87</v>
      </c>
      <c r="DH347" s="20">
        <f t="shared" si="1092"/>
        <v>0</v>
      </c>
      <c r="DI347" s="20">
        <f t="shared" si="1093"/>
        <v>0</v>
      </c>
      <c r="DJ347" s="20">
        <f t="shared" si="1094"/>
        <v>0</v>
      </c>
      <c r="DK347" s="20">
        <f t="shared" si="1220"/>
        <v>2.17</v>
      </c>
      <c r="DL347" s="20">
        <f t="shared" si="1221"/>
        <v>0</v>
      </c>
      <c r="DM347" s="20">
        <f t="shared" si="1222"/>
        <v>3.0000000000000249E-2</v>
      </c>
      <c r="DN347" s="20">
        <f t="shared" si="1223"/>
        <v>0</v>
      </c>
      <c r="DO347" s="18">
        <v>3.04</v>
      </c>
      <c r="DP347" s="18">
        <v>0</v>
      </c>
      <c r="DQ347" s="18">
        <v>1</v>
      </c>
      <c r="DR347" s="18">
        <v>1</v>
      </c>
      <c r="DS347" s="25">
        <f t="shared" si="1224"/>
        <v>3.04</v>
      </c>
      <c r="DT347" s="25">
        <f t="shared" si="1225"/>
        <v>0</v>
      </c>
      <c r="DU347" s="25">
        <f t="shared" si="1226"/>
        <v>6.69</v>
      </c>
      <c r="DV347" s="25">
        <f t="shared" si="1227"/>
        <v>0</v>
      </c>
      <c r="DW347" s="25">
        <f t="shared" si="1228"/>
        <v>6.69</v>
      </c>
      <c r="DX347" s="25">
        <f t="shared" si="1229"/>
        <v>0</v>
      </c>
      <c r="DY347" s="25">
        <f t="shared" si="1230"/>
        <v>0</v>
      </c>
      <c r="DZ347" s="25">
        <f t="shared" si="1231"/>
        <v>0</v>
      </c>
      <c r="EA347" s="25">
        <f t="shared" si="1232"/>
        <v>0</v>
      </c>
      <c r="EB347" s="25">
        <f t="shared" si="1233"/>
        <v>0</v>
      </c>
      <c r="EC347" s="25">
        <f t="shared" si="1234"/>
        <v>0</v>
      </c>
      <c r="ED347" s="25">
        <f t="shared" si="1235"/>
        <v>0</v>
      </c>
      <c r="EE347" s="25">
        <f t="shared" si="1235"/>
        <v>0</v>
      </c>
      <c r="EF347" s="25">
        <f t="shared" si="1236"/>
        <v>0</v>
      </c>
      <c r="EG347" s="25">
        <f t="shared" si="1237"/>
        <v>0</v>
      </c>
      <c r="EH347" s="25">
        <f t="shared" si="1237"/>
        <v>0</v>
      </c>
      <c r="EI347" s="25">
        <f t="shared" si="1238"/>
        <v>0</v>
      </c>
      <c r="EJ347" s="18"/>
      <c r="EK347" s="18"/>
      <c r="EL347" s="18"/>
      <c r="EM347" s="18"/>
      <c r="EN347" s="16"/>
      <c r="EO347" s="16"/>
      <c r="EP347" s="16">
        <f>IF(OR(EN347="Cống tròn",EN347="Cống hộp",EN347="Ống nhựa"),INDEX(#REF!,MATCH(E347,#REF!,0)),IF(OR(EN347="Rãnh xây",EN347="Rãnh bê tông"),INDEX(#REF!,MATCH(E347,#REF!,0)),0))</f>
        <v>0</v>
      </c>
      <c r="EQ347" s="18"/>
      <c r="ER347" s="18"/>
      <c r="ES347" s="25">
        <f t="shared" si="1239"/>
        <v>0</v>
      </c>
      <c r="ET347" s="1" t="str">
        <f>_xlfn.IFNA(IF(EN347="Cống tròn",INDEX(#REF!,MATCH(E347,#REF!,0)),IF(EN347="Cống hộp",INDEX(#REF!,MATCH(E347,#REF!,0)),EU347&amp;" ,"&amp;EV347)),0)</f>
        <v xml:space="preserve"> ,</v>
      </c>
      <c r="EU347" s="16"/>
      <c r="EV347" s="16"/>
      <c r="EW347" s="16" t="e">
        <f>_xlfn.IFNA(INDEX(#REF!,MATCH(E347,#REF!,0)),0)</f>
        <v>#REF!</v>
      </c>
      <c r="EX347" s="16"/>
      <c r="EY347" s="18">
        <v>0</v>
      </c>
      <c r="EZ347" s="18">
        <v>0</v>
      </c>
      <c r="FA347" s="18">
        <v>0</v>
      </c>
      <c r="FB347" s="18">
        <v>0</v>
      </c>
      <c r="FC347" s="18">
        <v>0</v>
      </c>
      <c r="FD347" s="25">
        <f t="shared" si="1095"/>
        <v>0</v>
      </c>
      <c r="FE347" s="25">
        <f t="shared" si="1240"/>
        <v>0</v>
      </c>
      <c r="FF347" s="18">
        <v>0</v>
      </c>
      <c r="FG347" s="18">
        <v>0</v>
      </c>
      <c r="FH347" s="18">
        <v>0</v>
      </c>
      <c r="FI347" s="25">
        <f t="shared" si="1241"/>
        <v>0</v>
      </c>
      <c r="FJ347" s="18">
        <v>0</v>
      </c>
      <c r="FK347" s="18">
        <v>0</v>
      </c>
      <c r="FL347" s="18">
        <v>0</v>
      </c>
      <c r="FM347" s="18">
        <v>0</v>
      </c>
      <c r="FN347" s="18">
        <v>0</v>
      </c>
      <c r="FO347" s="25">
        <f t="shared" si="1242"/>
        <v>0</v>
      </c>
      <c r="FP347" s="18">
        <v>0</v>
      </c>
      <c r="FQ347" s="18">
        <v>0</v>
      </c>
      <c r="FR347" s="25">
        <f t="shared" si="1096"/>
        <v>0</v>
      </c>
      <c r="FS347" s="25">
        <f t="shared" si="1097"/>
        <v>0</v>
      </c>
      <c r="FT347" s="25">
        <f t="shared" si="1098"/>
        <v>0</v>
      </c>
      <c r="FU347" s="25">
        <f t="shared" si="1099"/>
        <v>0</v>
      </c>
      <c r="FV347" s="25" t="str">
        <f t="shared" si="1243"/>
        <v>Đủ</v>
      </c>
      <c r="FW347" s="25">
        <f t="shared" si="1244"/>
        <v>0</v>
      </c>
      <c r="FX347" s="16"/>
      <c r="FY347" s="16"/>
      <c r="FZ347" s="16"/>
      <c r="GA347" s="16"/>
      <c r="GB347" s="19">
        <v>0</v>
      </c>
      <c r="GC347" s="19">
        <v>0</v>
      </c>
      <c r="GD347" s="19">
        <v>0</v>
      </c>
      <c r="GE347" s="19">
        <v>0</v>
      </c>
      <c r="GF347" s="19">
        <v>0</v>
      </c>
      <c r="GG347" s="19">
        <v>0</v>
      </c>
      <c r="GH347" s="19">
        <v>0</v>
      </c>
      <c r="GI347" s="19">
        <v>0</v>
      </c>
      <c r="GJ347" s="19">
        <v>0</v>
      </c>
      <c r="GK347" s="19">
        <v>0</v>
      </c>
      <c r="GL347" s="25">
        <f t="shared" si="1100"/>
        <v>0</v>
      </c>
      <c r="GM347" s="25">
        <f t="shared" si="1245"/>
        <v>0</v>
      </c>
      <c r="GN347" s="19">
        <v>0</v>
      </c>
      <c r="GO347" s="19">
        <v>0</v>
      </c>
      <c r="GP347" s="19">
        <v>0</v>
      </c>
      <c r="GQ347" s="19">
        <v>0</v>
      </c>
      <c r="GR347" s="1" t="e">
        <f>_xlfn.IFNA(INDEX(#REF!,MATCH(E347,#REF!,0)),0)</f>
        <v>#REF!</v>
      </c>
      <c r="GS347" s="16"/>
      <c r="GT347" s="18">
        <v>0</v>
      </c>
      <c r="GU347" s="18">
        <v>0</v>
      </c>
      <c r="GV347" s="18">
        <v>0</v>
      </c>
      <c r="GW347" s="18">
        <v>0</v>
      </c>
      <c r="GX347" s="25">
        <f t="shared" si="1101"/>
        <v>0</v>
      </c>
      <c r="GY347" s="25">
        <f t="shared" si="1102"/>
        <v>0</v>
      </c>
      <c r="GZ347" s="25">
        <f t="shared" si="1246"/>
        <v>0</v>
      </c>
      <c r="HA347" s="1" t="e" cm="1">
        <f t="array" ref="HA347">INDEX(#REF!,MATCH(EJ347&amp;EK347&amp;HD347&amp;HE347&amp;HF347,#REF!&amp;#REF!&amp;#REF!&amp;#REF!&amp;#REF!,0))</f>
        <v>#REF!</v>
      </c>
      <c r="HB347" s="16"/>
      <c r="HC347" s="25">
        <f t="shared" si="1247"/>
        <v>0</v>
      </c>
      <c r="HD347" s="18">
        <v>0</v>
      </c>
      <c r="HE347" s="18">
        <v>0</v>
      </c>
      <c r="HF347" s="18">
        <v>0</v>
      </c>
      <c r="HG347" s="1" t="e" cm="1">
        <f t="array" ref="HG347">INDEX(#REF!,MATCH(EJ347&amp;EK347&amp;HJ347&amp;HK347&amp;HL347,#REF!&amp;#REF!&amp;#REF!&amp;#REF!&amp;#REF!,0))</f>
        <v>#REF!</v>
      </c>
      <c r="HH347" s="16"/>
      <c r="HI347" s="25">
        <f t="shared" si="1248"/>
        <v>0</v>
      </c>
      <c r="HJ347" s="25">
        <f t="shared" si="1249"/>
        <v>0</v>
      </c>
      <c r="HK347" s="19">
        <v>0</v>
      </c>
      <c r="HL347" s="19">
        <v>0</v>
      </c>
      <c r="HM347" s="18">
        <v>0.01</v>
      </c>
      <c r="HN347" s="18">
        <v>1</v>
      </c>
      <c r="HO347" s="25">
        <f t="shared" si="1250"/>
        <v>0</v>
      </c>
      <c r="HP347" s="25">
        <f t="shared" si="1251"/>
        <v>0</v>
      </c>
      <c r="HQ347" s="25">
        <f t="shared" si="1252"/>
        <v>0</v>
      </c>
      <c r="HR347" s="25">
        <f t="shared" si="1253"/>
        <v>0</v>
      </c>
      <c r="HS347" s="25">
        <f t="shared" si="1254"/>
        <v>0</v>
      </c>
      <c r="HT347" s="19">
        <v>0</v>
      </c>
      <c r="HU347" s="19">
        <v>0</v>
      </c>
      <c r="HV347" s="19">
        <v>0</v>
      </c>
      <c r="HW347" s="25">
        <f t="shared" si="1255"/>
        <v>0</v>
      </c>
      <c r="HX347" s="19">
        <v>0</v>
      </c>
      <c r="HY347" s="19">
        <v>0</v>
      </c>
      <c r="HZ347" s="18">
        <v>0</v>
      </c>
      <c r="IA347" s="20">
        <f>ROUND(IF(EN347="Cống tròn",IF(EN347="Cống tròn",IF(EU347="Không có móng",IQ347-FF347,IF(EU347="Đế",IP347-FN347,IF(OR(EU347="Móng bê tông",EU347="Móng bê tông kết hợp đế"),II347-FJ347,0))),0),IF(EN347="Cống hộp",IF(AND(EN347="Cống hộp",EU347="Không có móng"),IQ347-GF347,IF(AND(EN347="Cống hộp",EU347="Móng bê tông"),IJ347-GB347,0)),IF(OR(EN347="Rãnh xây",EN347="Rãnh bê tông"),IF(OR(EN347="Rãnh xây",EN347="Rãnh bê tông"),IK347-GB347,0),IF(EN347="Ống nhựa",IF(AND(EN347="Ống nhựa",EU347="Không đắp cát"),IQ347-HT347,IF(AND(EN347="Ống nhựa",EU347="Đắp cát"),IH347-HX347,0)),IF(EN347="Rãnh thang",IF(EN347="Rãnh thang",IF(EU347="Móng bê tông",#REF!-#REF!,IQ347),0),0))))),2)</f>
        <v>0</v>
      </c>
      <c r="IB347" s="20">
        <f t="shared" si="1256"/>
        <v>0</v>
      </c>
      <c r="IC347" s="20">
        <f t="shared" si="1103"/>
        <v>0</v>
      </c>
      <c r="ID347" s="20">
        <f t="shared" si="1104"/>
        <v>0</v>
      </c>
      <c r="IE347" s="20">
        <f t="shared" si="1105"/>
        <v>0</v>
      </c>
      <c r="IF347" s="20">
        <f t="shared" si="1106"/>
        <v>0</v>
      </c>
      <c r="IG347" s="20">
        <f>IF(EN347="Rãnh thang",IF(AND(EN347="Rãnh thang",EU347="Móng bê tông"),IQ347-#REF!,0),IF(EN347="Ống nhựa",IF(AND(EN347="Ống nhựa",EU347="Đắp cát"),IQ347-HT347,0),IF(EN347="Cống tròn",IF(EN347="Cống tròn",IF(OR(EU347="Móng bê tông",EU347="Móng bê tông kết hợp đế"),IM347-FL347,0),0),IF(EN347="Cống hộp",IF(AND(EN347="Cống hộp",EU347="Móng bê tông"),IN347-GD347,0),IF(OR(EN347="Rãnh xây",EN347="Rãnh bê tông"),IF(AND(EN347="Rãnh xây",EU347="Móng bê tông"),IO347-GD347,IF(AND(EN347="Rãnh bê tông",EU347="Móng bê tông"),IO347-GD347,0)),0)))))</f>
        <v>0</v>
      </c>
      <c r="IH347" s="20">
        <f t="shared" si="1107"/>
        <v>0</v>
      </c>
      <c r="II347" s="20">
        <f t="shared" si="1108"/>
        <v>0</v>
      </c>
      <c r="IJ347" s="20">
        <f t="shared" si="1109"/>
        <v>0</v>
      </c>
      <c r="IK347" s="20">
        <f t="shared" si="1110"/>
        <v>0</v>
      </c>
      <c r="IL347" s="20">
        <f t="shared" si="1111"/>
        <v>0</v>
      </c>
      <c r="IM347" s="20">
        <f t="shared" si="1112"/>
        <v>0</v>
      </c>
      <c r="IN347" s="20">
        <f t="shared" si="1113"/>
        <v>0</v>
      </c>
      <c r="IO347" s="20">
        <f t="shared" si="1114"/>
        <v>0</v>
      </c>
      <c r="IP347" s="20">
        <f t="shared" si="1115"/>
        <v>0</v>
      </c>
      <c r="IQ347" s="18">
        <v>0</v>
      </c>
      <c r="IR347" s="25">
        <f t="shared" si="1257"/>
        <v>0</v>
      </c>
      <c r="IS347" s="25">
        <f t="shared" si="1116"/>
        <v>0</v>
      </c>
      <c r="IT347" s="25">
        <f t="shared" si="1117"/>
        <v>0</v>
      </c>
      <c r="IU347" s="25">
        <f>ROUND(IF(EN347="Cống tròn",IF(EN347="Cống tròn",IV347+FF347,0),IF(EN347="Cống hộp",IF(EN347="Cống hộp",IV347+GP347,0),IF(OR(EN347="Rãnh xây",EN347="Rãnh bê tông"),IF(OR(EN347="Rãnh xây",EN347="Rãnh bê tông"),IV347+GP347,0),IF(EN347="ống nhựa",IF(EN347="Ống nhựa",IV347+HT347,0),IF(EN347="Rãnh thang",IF(EN347="Rãnh thang",IQ347+#REF!,0),0))))),2)</f>
        <v>0</v>
      </c>
      <c r="IV347" s="18">
        <v>0</v>
      </c>
      <c r="IW347" s="25">
        <f t="shared" si="1118"/>
        <v>0</v>
      </c>
      <c r="IX347" s="25">
        <f t="shared" si="1119"/>
        <v>0</v>
      </c>
      <c r="IY347" s="25">
        <f t="shared" si="1120"/>
        <v>0</v>
      </c>
      <c r="IZ347" s="25">
        <f t="shared" si="1121"/>
        <v>0</v>
      </c>
      <c r="JA347" s="25">
        <f t="shared" si="1122"/>
        <v>0</v>
      </c>
      <c r="JB347" s="18">
        <v>0</v>
      </c>
      <c r="JC347" s="20">
        <f>ROUND(IF(EN347="Cống tròn",IF(EN347="Cống tròn",IF(EU347="Không có móng",JS347-FF347,IF(EU347="Đế",JR347-FN347,IF(OR(EU347="Móng bê tông",EU347="Móng bê tông kết hợp đế"),JK347-FJ347,0))),0),IF(EN347="Cống hộp",IF(AND(EN347="Cống hộp",EU347="Không có móng"),JS347-GF347,IF(AND(EN347="Cống hộp",EU347="Móng bê tông"),JL347-GB347,0)),IF(OR(EN347="Rãnh xây",EN347="Rãnh bê tông"),IF(OR(EN347="Rãnh xây",EN347="Rãnh bê tông"),JM347-GB347,0),IF(EN347="Ống nhựa",IF(AND(EN347="Ống nhựa",EU347="Không đắp cát"),JS347-HT347,IF(AND(EN347="Ống nhựa",EU347="Đắp cát"),JJ347-HX347,0)),IF(EN347="Rãnh thang",IF(EN347="Rãnh thang",IF(EU347="Móng bê tông",#REF!-#REF!,JS347),0),0))))),2)</f>
        <v>0</v>
      </c>
      <c r="JD347" s="20">
        <f t="shared" si="1258"/>
        <v>0</v>
      </c>
      <c r="JE347" s="20">
        <f t="shared" si="1123"/>
        <v>0</v>
      </c>
      <c r="JF347" s="20">
        <f t="shared" si="1124"/>
        <v>0</v>
      </c>
      <c r="JG347" s="20">
        <f t="shared" si="1125"/>
        <v>0</v>
      </c>
      <c r="JH347" s="20">
        <f t="shared" si="1126"/>
        <v>0</v>
      </c>
      <c r="JI347" s="20">
        <f>IF(EN347="Rãnh thang",IF(AND(EN347="Rãnh thang",EU347="Móng bê tông"),JS347-#REF!,0),IF(EN347="Ống nhựa",IF(AND(EN347="Ống nhựa",EU347="Đắp cát"),JS347-HT347,0),IF(EN347="Cống tròn",IF(EN347="Cống tròn",IF(OR(EU347="Móng bê tông",EU347="Móng bê tông kết hợp đế"),JO347-FL347,0),0),IF(EN347="Cống hộp",IF(AND(EN347="Cống hộp",EU347="Móng bê tông"),JP347-GD347,0),IF(OR(EN347="Rãnh xây",EN347="Rãnh bê tông"),IF(AND(EN347="Rãnh xây",EU347="Móng bê tông"),JQ347-GD347,IF(AND(EN347="Rãnh bê tông",EU347="Móng bê tông"),JQ347-GD347,0)),0)))))</f>
        <v>0</v>
      </c>
      <c r="JJ347" s="20">
        <f t="shared" si="1127"/>
        <v>0</v>
      </c>
      <c r="JK347" s="20">
        <f t="shared" si="1128"/>
        <v>0</v>
      </c>
      <c r="JL347" s="20">
        <f t="shared" si="1129"/>
        <v>0</v>
      </c>
      <c r="JM347" s="20">
        <f t="shared" si="1130"/>
        <v>0</v>
      </c>
      <c r="JN347" s="20">
        <f t="shared" si="1131"/>
        <v>0</v>
      </c>
      <c r="JO347" s="20">
        <f t="shared" si="1132"/>
        <v>0</v>
      </c>
      <c r="JP347" s="20">
        <f t="shared" si="1133"/>
        <v>0</v>
      </c>
      <c r="JQ347" s="20">
        <f t="shared" si="1134"/>
        <v>0</v>
      </c>
      <c r="JR347" s="20">
        <f t="shared" si="1135"/>
        <v>0</v>
      </c>
      <c r="JS347" s="26">
        <v>0</v>
      </c>
      <c r="JT347" s="25">
        <f t="shared" si="1259"/>
        <v>0</v>
      </c>
      <c r="JU347" s="25">
        <f t="shared" si="1136"/>
        <v>0</v>
      </c>
      <c r="JV347" s="25">
        <f t="shared" si="1137"/>
        <v>0</v>
      </c>
      <c r="JW347" s="25">
        <f>ROUND(IF(EN347="Cống tròn",IF(EN347="Cống tròn",JX347+FF347,0),IF(EN347="Cống hộp",IF(EN347="Cống hộp",JX347+GP347,0),IF(OR(EN347="Rãnh xây",EN347="Rãnh bê tông"),IF(OR(EN347="Rãnh xây",EN347="Rãnh bê tông"),JX347+GP347,0),IF(EN347="ống nhựa",IF(EN347="Ống nhựa",JX347+HT347,0),IF(EN347="Rãnh thang",IF(EN347="Rãnh thang",JS347+#REF!,0),0))))),2)</f>
        <v>0</v>
      </c>
      <c r="JX347" s="27">
        <v>0</v>
      </c>
      <c r="JY347" s="25">
        <f t="shared" si="1138"/>
        <v>0</v>
      </c>
      <c r="JZ347" s="25">
        <f t="shared" si="1139"/>
        <v>0</v>
      </c>
      <c r="KA347" s="25">
        <f t="shared" si="1140"/>
        <v>0</v>
      </c>
      <c r="KB347" s="25">
        <f t="shared" si="1141"/>
        <v>0</v>
      </c>
      <c r="KC347" s="25">
        <f t="shared" si="1142"/>
        <v>0</v>
      </c>
      <c r="KD347" s="28" t="s">
        <v>98</v>
      </c>
      <c r="KE347" s="27">
        <v>0</v>
      </c>
      <c r="KF347" s="25">
        <f t="shared" si="1143"/>
        <v>0</v>
      </c>
      <c r="KG347" s="25">
        <f t="shared" si="1260"/>
        <v>0</v>
      </c>
      <c r="KH347" s="27">
        <v>0</v>
      </c>
      <c r="KI347" s="25">
        <f t="shared" si="1144"/>
        <v>0</v>
      </c>
      <c r="KJ347" s="25">
        <f t="shared" si="1261"/>
        <v>0</v>
      </c>
      <c r="KK347" s="25">
        <f t="shared" si="1145"/>
        <v>0</v>
      </c>
      <c r="KL347" s="25">
        <f t="shared" si="1146"/>
        <v>0</v>
      </c>
      <c r="KM347" s="25">
        <f t="shared" si="1262"/>
        <v>0</v>
      </c>
      <c r="KN347" s="25">
        <f t="shared" si="1147"/>
        <v>0</v>
      </c>
      <c r="KO347" s="25">
        <f t="shared" si="1148"/>
        <v>0</v>
      </c>
      <c r="KP347" s="25">
        <f t="shared" si="1263"/>
        <v>0</v>
      </c>
      <c r="KQ347" s="25">
        <f t="shared" si="1149"/>
        <v>0</v>
      </c>
      <c r="KR347" s="25">
        <f t="shared" si="1150"/>
        <v>0</v>
      </c>
      <c r="KS347" s="25">
        <f t="shared" si="1264"/>
        <v>0</v>
      </c>
      <c r="KT347" s="25">
        <f t="shared" si="1151"/>
        <v>0</v>
      </c>
      <c r="KU347" s="25">
        <f t="shared" si="1152"/>
        <v>0</v>
      </c>
      <c r="KV347" s="25">
        <f t="shared" si="1265"/>
        <v>0</v>
      </c>
      <c r="KW347" s="25">
        <f t="shared" si="1079"/>
        <v>0</v>
      </c>
      <c r="KX347" s="25">
        <f t="shared" si="1153"/>
        <v>0</v>
      </c>
      <c r="KY347" s="25">
        <f t="shared" si="1266"/>
        <v>0</v>
      </c>
      <c r="KZ347" s="25">
        <f t="shared" si="1154"/>
        <v>0</v>
      </c>
      <c r="LA347" s="25">
        <f t="shared" si="1155"/>
        <v>0</v>
      </c>
      <c r="LB347" s="25">
        <f t="shared" si="1267"/>
        <v>0</v>
      </c>
      <c r="LC347" s="25">
        <f t="shared" si="1156"/>
        <v>0</v>
      </c>
      <c r="LD347" s="25">
        <f t="shared" si="1157"/>
        <v>0</v>
      </c>
      <c r="LE347" s="25">
        <f t="shared" si="1268"/>
        <v>0</v>
      </c>
      <c r="LF347" s="25">
        <f t="shared" si="1158"/>
        <v>0</v>
      </c>
      <c r="LG347" s="25">
        <f t="shared" si="1159"/>
        <v>0</v>
      </c>
      <c r="LH347" s="25">
        <f t="shared" si="1269"/>
        <v>0</v>
      </c>
      <c r="LI347" s="25">
        <f t="shared" si="1160"/>
        <v>0</v>
      </c>
      <c r="LJ347" s="25">
        <f t="shared" si="1161"/>
        <v>0</v>
      </c>
      <c r="LK347" s="25">
        <f t="shared" si="1270"/>
        <v>0</v>
      </c>
      <c r="LL347" s="25">
        <f t="shared" si="1162"/>
        <v>0</v>
      </c>
      <c r="LM347" s="25">
        <f t="shared" si="1163"/>
        <v>0</v>
      </c>
      <c r="LN347" s="25">
        <f t="shared" si="1271"/>
        <v>0</v>
      </c>
      <c r="LO347" s="25">
        <f t="shared" si="1164"/>
        <v>0</v>
      </c>
      <c r="LP347" s="25">
        <f t="shared" si="1165"/>
        <v>0</v>
      </c>
      <c r="LQ347" s="25">
        <f t="shared" si="1272"/>
        <v>0</v>
      </c>
      <c r="LR347" s="25">
        <f t="shared" si="1166"/>
        <v>0</v>
      </c>
      <c r="LS347" s="25">
        <f t="shared" si="1167"/>
        <v>0</v>
      </c>
      <c r="LT347" s="25">
        <f t="shared" si="1273"/>
        <v>0</v>
      </c>
      <c r="LU347" s="25">
        <f t="shared" si="1168"/>
        <v>0</v>
      </c>
      <c r="LV347" s="25">
        <f t="shared" si="1169"/>
        <v>0</v>
      </c>
      <c r="LW347" s="25">
        <f t="shared" si="1274"/>
        <v>0</v>
      </c>
      <c r="LX347" s="25">
        <f t="shared" si="1170"/>
        <v>0</v>
      </c>
      <c r="LY347" s="25">
        <f t="shared" si="1171"/>
        <v>0</v>
      </c>
      <c r="LZ347" s="25">
        <f t="shared" si="1275"/>
        <v>0</v>
      </c>
      <c r="MA347" s="25">
        <f t="shared" si="1172"/>
        <v>0</v>
      </c>
      <c r="MB347" s="25">
        <f t="shared" si="1173"/>
        <v>0</v>
      </c>
      <c r="MC347" s="25">
        <f t="shared" si="1276"/>
        <v>0</v>
      </c>
      <c r="MD347" s="25">
        <f t="shared" si="1174"/>
        <v>0</v>
      </c>
      <c r="ME347" s="25">
        <f t="shared" si="1175"/>
        <v>0</v>
      </c>
      <c r="MF347" s="25">
        <f t="shared" si="1277"/>
        <v>0</v>
      </c>
      <c r="MG347" s="25">
        <f t="shared" si="1176"/>
        <v>0</v>
      </c>
      <c r="MH347" s="25">
        <f t="shared" si="1177"/>
        <v>0</v>
      </c>
      <c r="MI347" s="25">
        <f t="shared" si="1278"/>
        <v>0</v>
      </c>
      <c r="MJ347" s="25">
        <f t="shared" si="1178"/>
        <v>0</v>
      </c>
      <c r="MK347" s="25">
        <f t="shared" si="1179"/>
        <v>0</v>
      </c>
      <c r="ML347" s="25">
        <f t="shared" si="1279"/>
        <v>0</v>
      </c>
      <c r="MM347" s="25">
        <f t="shared" si="1180"/>
        <v>0</v>
      </c>
      <c r="MN347" s="25">
        <f t="shared" si="1181"/>
        <v>0</v>
      </c>
      <c r="MO347" s="25">
        <f t="shared" si="1280"/>
        <v>0</v>
      </c>
      <c r="MP347" s="25">
        <f t="shared" si="1182"/>
        <v>0</v>
      </c>
      <c r="MQ347" s="25">
        <f t="shared" si="1183"/>
        <v>0</v>
      </c>
      <c r="MR347" s="25">
        <f t="shared" si="1281"/>
        <v>0</v>
      </c>
      <c r="MS347" s="29">
        <v>0</v>
      </c>
      <c r="MT347" s="29">
        <v>0</v>
      </c>
      <c r="MU347" s="29">
        <v>1</v>
      </c>
      <c r="MV347" s="29">
        <v>1</v>
      </c>
      <c r="MW347" s="25">
        <f t="shared" si="1184"/>
        <v>0</v>
      </c>
      <c r="MX347" s="25">
        <f t="shared" si="1185"/>
        <v>0</v>
      </c>
      <c r="MY347" s="25">
        <f t="shared" si="1186"/>
        <v>0</v>
      </c>
      <c r="MZ347" s="25">
        <f t="shared" si="1187"/>
        <v>0</v>
      </c>
      <c r="NA347" s="25">
        <f t="shared" si="1188"/>
        <v>0</v>
      </c>
      <c r="NB347" s="25">
        <f t="shared" si="1189"/>
        <v>0</v>
      </c>
      <c r="NC347" s="25">
        <f t="shared" si="1190"/>
        <v>0</v>
      </c>
      <c r="ND347" s="25">
        <f t="shared" si="1191"/>
        <v>0</v>
      </c>
      <c r="NE347" s="25">
        <f t="shared" si="1282"/>
        <v>0</v>
      </c>
      <c r="NF347" s="25">
        <f t="shared" si="1282"/>
        <v>0</v>
      </c>
      <c r="NG347" s="25">
        <f t="shared" si="1282"/>
        <v>0</v>
      </c>
      <c r="NH347" s="25">
        <f t="shared" si="1282"/>
        <v>0</v>
      </c>
      <c r="NI347" s="25">
        <f t="shared" si="1192"/>
        <v>0</v>
      </c>
      <c r="NJ347" s="25">
        <f t="shared" si="1193"/>
        <v>0</v>
      </c>
      <c r="NK347" s="25">
        <f t="shared" si="1194"/>
        <v>0</v>
      </c>
      <c r="NL347" s="25">
        <f t="shared" si="1195"/>
        <v>0</v>
      </c>
      <c r="NM347" s="25">
        <f t="shared" si="1196"/>
        <v>0</v>
      </c>
      <c r="NN347" s="25">
        <f t="shared" si="1283"/>
        <v>0</v>
      </c>
      <c r="NO347" s="25">
        <f t="shared" si="1197"/>
        <v>0</v>
      </c>
      <c r="NP347" s="25">
        <f t="shared" si="1198"/>
        <v>0</v>
      </c>
      <c r="NQ347" s="25">
        <f t="shared" si="1284"/>
        <v>0</v>
      </c>
      <c r="NR347" s="25">
        <f t="shared" si="1199"/>
        <v>0</v>
      </c>
      <c r="NS347" s="25">
        <f t="shared" si="1200"/>
        <v>0</v>
      </c>
      <c r="NT347" s="25">
        <f t="shared" si="1285"/>
        <v>0</v>
      </c>
      <c r="NU347" s="25">
        <f t="shared" si="1201"/>
        <v>0</v>
      </c>
      <c r="NV347" s="25">
        <f t="shared" si="1202"/>
        <v>0</v>
      </c>
      <c r="NW347" s="25">
        <f t="shared" si="1286"/>
        <v>0</v>
      </c>
      <c r="NX347" s="25">
        <f t="shared" si="1287"/>
        <v>0</v>
      </c>
      <c r="NY347" s="25">
        <f t="shared" si="1287"/>
        <v>0</v>
      </c>
      <c r="NZ347" s="25">
        <f t="shared" si="1288"/>
        <v>0</v>
      </c>
      <c r="OA347" s="25">
        <f t="shared" si="1289"/>
        <v>0</v>
      </c>
      <c r="OB347" s="25">
        <f t="shared" si="1289"/>
        <v>0</v>
      </c>
      <c r="OC347" s="25">
        <f t="shared" si="1290"/>
        <v>0</v>
      </c>
      <c r="OD347" s="25">
        <f t="shared" si="1291"/>
        <v>0</v>
      </c>
      <c r="OE347" s="25">
        <f t="shared" si="1291"/>
        <v>0</v>
      </c>
      <c r="OF347" s="25">
        <f t="shared" si="1291"/>
        <v>0</v>
      </c>
      <c r="OG347" s="25">
        <f t="shared" si="1203"/>
        <v>0</v>
      </c>
      <c r="OH347" s="25">
        <f t="shared" si="1204"/>
        <v>0</v>
      </c>
      <c r="OI347" s="25">
        <f t="shared" si="1205"/>
        <v>0</v>
      </c>
      <c r="OJ347" s="25">
        <f t="shared" si="1206"/>
        <v>0</v>
      </c>
      <c r="OK347" s="25">
        <f t="shared" si="1207"/>
        <v>0</v>
      </c>
      <c r="OL347" s="25">
        <f t="shared" si="1208"/>
        <v>0</v>
      </c>
      <c r="OM347" s="25">
        <f t="shared" si="1292"/>
        <v>0</v>
      </c>
      <c r="ON347" s="25">
        <f t="shared" si="1292"/>
        <v>0</v>
      </c>
      <c r="OO347" s="25">
        <f t="shared" si="1292"/>
        <v>0</v>
      </c>
      <c r="OP347" s="25">
        <f t="shared" si="1209"/>
        <v>0</v>
      </c>
      <c r="OQ347" s="25">
        <f t="shared" si="1210"/>
        <v>0</v>
      </c>
      <c r="OR347" s="25">
        <f t="shared" si="1293"/>
        <v>0</v>
      </c>
      <c r="OS347" s="30">
        <v>536217.23</v>
      </c>
      <c r="OT347" s="30">
        <v>2371505.9900000002</v>
      </c>
    </row>
    <row r="348" spans="1:410" ht="33" customHeight="1" x14ac:dyDescent="0.25">
      <c r="A348" s="18"/>
      <c r="B348" s="18" t="s">
        <v>1172</v>
      </c>
      <c r="C348" s="18"/>
      <c r="D348" s="16" t="e">
        <f>_xlfn.IFNA(INDEX(#REF!,MATCH(E348,#REF!,0)),0)</f>
        <v>#REF!</v>
      </c>
      <c r="E348" s="18" t="s">
        <v>1173</v>
      </c>
      <c r="F348" s="16"/>
      <c r="G348" s="16"/>
      <c r="H348" s="16"/>
      <c r="I348" s="16"/>
      <c r="J348" s="16"/>
      <c r="K348" s="16"/>
      <c r="L348" s="16"/>
      <c r="M348" s="18">
        <v>0</v>
      </c>
      <c r="N348" s="18">
        <v>0</v>
      </c>
      <c r="O348" s="18">
        <v>0</v>
      </c>
      <c r="P348" s="18">
        <v>0</v>
      </c>
      <c r="Q348" s="18">
        <v>0</v>
      </c>
      <c r="R348" s="18">
        <v>0</v>
      </c>
      <c r="S348" s="18">
        <v>0</v>
      </c>
      <c r="T348" s="18">
        <v>0</v>
      </c>
      <c r="U348" s="18">
        <v>0</v>
      </c>
      <c r="V348" s="18">
        <v>0</v>
      </c>
      <c r="W348" s="18">
        <v>0</v>
      </c>
      <c r="X348" s="18">
        <v>0</v>
      </c>
      <c r="Y348" s="18">
        <v>0</v>
      </c>
      <c r="Z348" s="20">
        <f t="shared" si="1211"/>
        <v>0</v>
      </c>
      <c r="AA348" s="18">
        <v>0</v>
      </c>
      <c r="AB348" s="18">
        <v>0</v>
      </c>
      <c r="AC348" s="18">
        <v>0</v>
      </c>
      <c r="AD348" s="18">
        <v>0</v>
      </c>
      <c r="AE348" s="18">
        <v>0</v>
      </c>
      <c r="AF348" s="18">
        <v>0</v>
      </c>
      <c r="AG348" s="18">
        <v>0</v>
      </c>
      <c r="AH348" s="18">
        <v>0</v>
      </c>
      <c r="AI348" s="20">
        <f t="shared" si="1212"/>
        <v>0</v>
      </c>
      <c r="AJ348" s="18">
        <v>0</v>
      </c>
      <c r="AK348" s="18">
        <v>0</v>
      </c>
      <c r="AL348" s="20">
        <f t="shared" si="1213"/>
        <v>0</v>
      </c>
      <c r="AM348" s="18">
        <v>0</v>
      </c>
      <c r="AN348" s="18">
        <v>0</v>
      </c>
      <c r="AO348" s="18">
        <v>0</v>
      </c>
      <c r="AP348" s="18">
        <v>0</v>
      </c>
      <c r="AQ348" s="18">
        <v>0</v>
      </c>
      <c r="AR348" s="18">
        <v>0</v>
      </c>
      <c r="AS348" s="18">
        <v>0</v>
      </c>
      <c r="AT348" s="18">
        <v>0</v>
      </c>
      <c r="AU348" s="18">
        <v>0</v>
      </c>
      <c r="AV348" s="18">
        <v>0</v>
      </c>
      <c r="AW348" s="18">
        <v>0</v>
      </c>
      <c r="AX348" s="18">
        <v>0</v>
      </c>
      <c r="AY348" s="18">
        <v>0</v>
      </c>
      <c r="AZ348" s="18">
        <v>0</v>
      </c>
      <c r="BA348" s="18">
        <v>0</v>
      </c>
      <c r="BB348" s="18">
        <v>0</v>
      </c>
      <c r="BC348" s="18">
        <v>0</v>
      </c>
      <c r="BD348" s="18">
        <v>0</v>
      </c>
      <c r="BE348" s="18">
        <v>0</v>
      </c>
      <c r="BF348" s="18">
        <v>0</v>
      </c>
      <c r="BG348" s="18">
        <v>0</v>
      </c>
      <c r="BH348" s="18">
        <v>0</v>
      </c>
      <c r="BI348" s="18">
        <v>0</v>
      </c>
      <c r="BJ348" s="18">
        <v>0</v>
      </c>
      <c r="BK348" s="18">
        <v>0</v>
      </c>
      <c r="BL348" s="18">
        <v>0</v>
      </c>
      <c r="BM348" s="18">
        <v>0</v>
      </c>
      <c r="BN348" s="18">
        <v>0</v>
      </c>
      <c r="BO348" s="18">
        <v>0</v>
      </c>
      <c r="BP348" s="18">
        <v>0</v>
      </c>
      <c r="BQ348" s="18">
        <v>0</v>
      </c>
      <c r="BR348" s="18">
        <v>0</v>
      </c>
      <c r="BS348" s="18">
        <v>0</v>
      </c>
      <c r="BT348" s="18">
        <v>0</v>
      </c>
      <c r="BU348" s="18">
        <v>0</v>
      </c>
      <c r="BV348" s="18">
        <v>0</v>
      </c>
      <c r="BW348" s="18">
        <v>0</v>
      </c>
      <c r="BX348" s="18">
        <v>0</v>
      </c>
      <c r="BY348" s="18">
        <v>0</v>
      </c>
      <c r="BZ348" s="18">
        <v>0</v>
      </c>
      <c r="CA348" s="16" t="e">
        <f>_xlfn.IFNA(IF(RIGHT(D348,2)="=G",0,INDEX(#REF!,MATCH(E348,#REF!,0))),0)</f>
        <v>#REF!</v>
      </c>
      <c r="CB348" s="16"/>
      <c r="CC348" s="18">
        <v>0</v>
      </c>
      <c r="CD348" s="18">
        <v>0</v>
      </c>
      <c r="CE348" s="18"/>
      <c r="CF348" s="18"/>
      <c r="CG348" s="18"/>
      <c r="CH348" s="18"/>
      <c r="CI348" s="16" t="s">
        <v>98</v>
      </c>
      <c r="CJ348" s="18">
        <v>0</v>
      </c>
      <c r="CK348" s="20">
        <f t="shared" si="1080"/>
        <v>0</v>
      </c>
      <c r="CL348" s="20">
        <f t="shared" si="1214"/>
        <v>0</v>
      </c>
      <c r="CM348" s="18"/>
      <c r="CN348" s="18"/>
      <c r="CO348" s="18"/>
      <c r="CP348" s="22">
        <f t="shared" si="1081"/>
        <v>0</v>
      </c>
      <c r="CQ348" s="22">
        <f t="shared" si="1082"/>
        <v>0</v>
      </c>
      <c r="CR348" s="22">
        <f t="shared" si="1215"/>
        <v>0</v>
      </c>
      <c r="CS348" s="22">
        <f t="shared" si="1083"/>
        <v>0</v>
      </c>
      <c r="CT348" s="22">
        <f t="shared" si="1084"/>
        <v>0</v>
      </c>
      <c r="CU348" s="18"/>
      <c r="CV348" s="22">
        <f t="shared" si="1216"/>
        <v>0</v>
      </c>
      <c r="CW348" s="22">
        <f t="shared" si="1085"/>
        <v>0</v>
      </c>
      <c r="CX348" s="22">
        <f t="shared" si="1086"/>
        <v>0</v>
      </c>
      <c r="CY348" s="22">
        <f t="shared" si="1087"/>
        <v>0</v>
      </c>
      <c r="CZ348" s="22">
        <f t="shared" si="1088"/>
        <v>0</v>
      </c>
      <c r="DA348" s="18"/>
      <c r="DB348" s="20">
        <f t="shared" si="1217"/>
        <v>0</v>
      </c>
      <c r="DC348" s="20">
        <f t="shared" si="1218"/>
        <v>0</v>
      </c>
      <c r="DD348" s="20">
        <f t="shared" si="1219"/>
        <v>0</v>
      </c>
      <c r="DE348" s="20">
        <f t="shared" si="1089"/>
        <v>0</v>
      </c>
      <c r="DF348" s="20">
        <f t="shared" si="1090"/>
        <v>0</v>
      </c>
      <c r="DG348" s="20">
        <f t="shared" si="1091"/>
        <v>0</v>
      </c>
      <c r="DH348" s="20">
        <f t="shared" si="1092"/>
        <v>0</v>
      </c>
      <c r="DI348" s="20">
        <f t="shared" si="1093"/>
        <v>0</v>
      </c>
      <c r="DJ348" s="20">
        <f t="shared" si="1094"/>
        <v>0</v>
      </c>
      <c r="DK348" s="20">
        <f t="shared" si="1220"/>
        <v>0</v>
      </c>
      <c r="DL348" s="20">
        <f t="shared" si="1221"/>
        <v>0</v>
      </c>
      <c r="DM348" s="20">
        <f t="shared" si="1222"/>
        <v>0</v>
      </c>
      <c r="DN348" s="20">
        <f t="shared" si="1223"/>
        <v>0</v>
      </c>
      <c r="DO348" s="18"/>
      <c r="DP348" s="18"/>
      <c r="DQ348" s="18"/>
      <c r="DR348" s="18"/>
      <c r="DS348" s="25">
        <f t="shared" si="1224"/>
        <v>0</v>
      </c>
      <c r="DT348" s="25">
        <f t="shared" si="1225"/>
        <v>0</v>
      </c>
      <c r="DU348" s="25">
        <f t="shared" si="1226"/>
        <v>0</v>
      </c>
      <c r="DV348" s="25">
        <f t="shared" si="1227"/>
        <v>0</v>
      </c>
      <c r="DW348" s="25">
        <f t="shared" si="1228"/>
        <v>0</v>
      </c>
      <c r="DX348" s="25">
        <f t="shared" si="1229"/>
        <v>0</v>
      </c>
      <c r="DY348" s="25">
        <f t="shared" si="1230"/>
        <v>0</v>
      </c>
      <c r="DZ348" s="25">
        <f t="shared" si="1231"/>
        <v>0</v>
      </c>
      <c r="EA348" s="25">
        <f t="shared" si="1232"/>
        <v>0</v>
      </c>
      <c r="EB348" s="25">
        <f t="shared" si="1233"/>
        <v>0</v>
      </c>
      <c r="EC348" s="25">
        <f t="shared" si="1234"/>
        <v>0</v>
      </c>
      <c r="ED348" s="25">
        <f t="shared" si="1235"/>
        <v>0</v>
      </c>
      <c r="EE348" s="25">
        <f t="shared" si="1235"/>
        <v>0</v>
      </c>
      <c r="EF348" s="25">
        <f t="shared" si="1236"/>
        <v>0</v>
      </c>
      <c r="EG348" s="25">
        <f t="shared" si="1237"/>
        <v>0</v>
      </c>
      <c r="EH348" s="25">
        <f t="shared" si="1237"/>
        <v>0</v>
      </c>
      <c r="EI348" s="25">
        <f t="shared" si="1238"/>
        <v>0</v>
      </c>
      <c r="EJ348" s="18">
        <v>0</v>
      </c>
      <c r="EK348" s="18">
        <v>160</v>
      </c>
      <c r="EL348" s="18" t="s">
        <v>1174</v>
      </c>
      <c r="EM348" s="18" t="s">
        <v>1175</v>
      </c>
      <c r="EN348" s="16" t="s">
        <v>1176</v>
      </c>
      <c r="EO348" s="16" t="s">
        <v>1172</v>
      </c>
      <c r="EP348" s="16" t="e">
        <f>IF(OR(EN348="Cống tròn",EN348="Cống hộp",EN348="Ống nhựa"),INDEX(#REF!,MATCH(E348,#REF!,0)),IF(OR(EN348="Rãnh xây",EN348="Rãnh bê tông"),INDEX(#REF!,MATCH(E348,#REF!,0)),0))</f>
        <v>#REF!</v>
      </c>
      <c r="EQ348" s="18">
        <v>160</v>
      </c>
      <c r="ER348" s="18"/>
      <c r="ES348" s="25">
        <f t="shared" si="1239"/>
        <v>0</v>
      </c>
      <c r="ET348" s="1" t="str">
        <f>_xlfn.IFNA(IF(EN348="Cống tròn",INDEX(#REF!,MATCH(E348,#REF!,0)),IF(EN348="Cống hộp",INDEX(#REF!,MATCH(E348,#REF!,0)),EU348&amp;" ,"&amp;EV348)),0)</f>
        <v>Móng bê tông ,Không cốt thép</v>
      </c>
      <c r="EU348" s="16" t="s">
        <v>769</v>
      </c>
      <c r="EV348" s="16" t="s">
        <v>775</v>
      </c>
      <c r="EW348" s="16" t="e">
        <f>_xlfn.IFNA(INDEX(#REF!,MATCH(E348,#REF!,0)),0)</f>
        <v>#REF!</v>
      </c>
      <c r="EX348" s="16"/>
      <c r="EY348" s="18">
        <v>0</v>
      </c>
      <c r="EZ348" s="18">
        <v>0</v>
      </c>
      <c r="FA348" s="18">
        <v>0</v>
      </c>
      <c r="FB348" s="18">
        <v>0</v>
      </c>
      <c r="FC348" s="18">
        <v>0</v>
      </c>
      <c r="FD348" s="25">
        <f t="shared" si="1095"/>
        <v>0</v>
      </c>
      <c r="FE348" s="25">
        <f t="shared" si="1240"/>
        <v>0</v>
      </c>
      <c r="FF348" s="18">
        <v>0</v>
      </c>
      <c r="FG348" s="18">
        <v>0</v>
      </c>
      <c r="FH348" s="18">
        <v>0</v>
      </c>
      <c r="FI348" s="25">
        <f t="shared" si="1241"/>
        <v>0</v>
      </c>
      <c r="FJ348" s="18">
        <v>0</v>
      </c>
      <c r="FK348" s="18">
        <v>0</v>
      </c>
      <c r="FL348" s="18">
        <v>0</v>
      </c>
      <c r="FM348" s="18">
        <v>0</v>
      </c>
      <c r="FN348" s="18">
        <v>0</v>
      </c>
      <c r="FO348" s="25">
        <f t="shared" si="1242"/>
        <v>0</v>
      </c>
      <c r="FP348" s="18">
        <v>0</v>
      </c>
      <c r="FQ348" s="18">
        <v>0</v>
      </c>
      <c r="FR348" s="25">
        <f t="shared" si="1096"/>
        <v>0</v>
      </c>
      <c r="FS348" s="25">
        <f t="shared" si="1097"/>
        <v>0</v>
      </c>
      <c r="FT348" s="25">
        <f t="shared" si="1098"/>
        <v>0</v>
      </c>
      <c r="FU348" s="25">
        <f t="shared" si="1099"/>
        <v>0</v>
      </c>
      <c r="FV348" s="25" t="str">
        <f t="shared" si="1243"/>
        <v>Đủ</v>
      </c>
      <c r="FW348" s="25">
        <f t="shared" si="1244"/>
        <v>0</v>
      </c>
      <c r="FX348" s="16" t="s">
        <v>767</v>
      </c>
      <c r="FY348" s="16" t="s">
        <v>766</v>
      </c>
      <c r="FZ348" s="16" t="s">
        <v>770</v>
      </c>
      <c r="GA348" s="16" t="s">
        <v>771</v>
      </c>
      <c r="GB348" s="18">
        <v>0.1</v>
      </c>
      <c r="GC348" s="18">
        <v>1.04</v>
      </c>
      <c r="GD348" s="18">
        <v>0.15</v>
      </c>
      <c r="GE348" s="18">
        <v>1.04</v>
      </c>
      <c r="GF348" s="18"/>
      <c r="GG348" s="18"/>
      <c r="GH348" s="18">
        <v>0.22</v>
      </c>
      <c r="GI348" s="18">
        <v>2</v>
      </c>
      <c r="GJ348" s="18">
        <v>0.6</v>
      </c>
      <c r="GK348" s="18"/>
      <c r="GL348" s="25">
        <f t="shared" si="1100"/>
        <v>0.6</v>
      </c>
      <c r="GM348" s="25">
        <f t="shared" si="1245"/>
        <v>0.6</v>
      </c>
      <c r="GN348" s="18">
        <v>0</v>
      </c>
      <c r="GO348" s="18">
        <v>0</v>
      </c>
      <c r="GP348" s="18">
        <v>0</v>
      </c>
      <c r="GQ348" s="18">
        <v>0</v>
      </c>
      <c r="GR348" s="1" t="e">
        <f>_xlfn.IFNA(INDEX(#REF!,MATCH(E348,#REF!,0)),0)</f>
        <v>#REF!</v>
      </c>
      <c r="GS348" s="16" t="s">
        <v>872</v>
      </c>
      <c r="GT348" s="18">
        <v>0.15</v>
      </c>
      <c r="GU348" s="18">
        <v>0.15</v>
      </c>
      <c r="GV348" s="18">
        <v>1</v>
      </c>
      <c r="GW348" s="18">
        <v>32</v>
      </c>
      <c r="GX348" s="25">
        <f t="shared" si="1101"/>
        <v>0.6</v>
      </c>
      <c r="GY348" s="25">
        <f t="shared" si="1102"/>
        <v>0</v>
      </c>
      <c r="GZ348" s="25">
        <f t="shared" si="1246"/>
        <v>0.85</v>
      </c>
      <c r="HA348" s="1" t="e" cm="1">
        <f t="array" ref="HA348">INDEX(#REF!,MATCH(EJ348&amp;EK348&amp;HD348&amp;HE348&amp;HF348,#REF!&amp;#REF!&amp;#REF!&amp;#REF!&amp;#REF!,0))</f>
        <v>#REF!</v>
      </c>
      <c r="HB348" s="16"/>
      <c r="HC348" s="25">
        <f t="shared" si="1247"/>
        <v>0</v>
      </c>
      <c r="HD348" s="18">
        <v>0</v>
      </c>
      <c r="HE348" s="18">
        <v>0</v>
      </c>
      <c r="HF348" s="18">
        <v>0</v>
      </c>
      <c r="HG348" s="1" t="e" cm="1">
        <f t="array" ref="HG348">INDEX(#REF!,MATCH(EJ348&amp;EK348&amp;HJ348&amp;HK348&amp;HL348,#REF!&amp;#REF!&amp;#REF!&amp;#REF!&amp;#REF!,0))</f>
        <v>#REF!</v>
      </c>
      <c r="HH348" s="16"/>
      <c r="HI348" s="25">
        <f t="shared" si="1248"/>
        <v>0</v>
      </c>
      <c r="HJ348" s="25">
        <f t="shared" si="1249"/>
        <v>0</v>
      </c>
      <c r="HK348" s="19">
        <v>0</v>
      </c>
      <c r="HL348" s="19">
        <v>0</v>
      </c>
      <c r="HM348" s="18">
        <v>0.01</v>
      </c>
      <c r="HN348" s="18">
        <v>1</v>
      </c>
      <c r="HO348" s="25">
        <f t="shared" si="1250"/>
        <v>0</v>
      </c>
      <c r="HP348" s="25">
        <f t="shared" si="1251"/>
        <v>0</v>
      </c>
      <c r="HQ348" s="25">
        <f t="shared" si="1252"/>
        <v>0</v>
      </c>
      <c r="HR348" s="25">
        <f t="shared" si="1253"/>
        <v>0</v>
      </c>
      <c r="HS348" s="25" t="str">
        <f t="shared" si="1254"/>
        <v>Đủ</v>
      </c>
      <c r="HT348" s="19">
        <v>0</v>
      </c>
      <c r="HU348" s="19">
        <v>0</v>
      </c>
      <c r="HV348" s="19">
        <v>0</v>
      </c>
      <c r="HW348" s="25">
        <f t="shared" si="1255"/>
        <v>0</v>
      </c>
      <c r="HX348" s="19">
        <v>0</v>
      </c>
      <c r="HY348" s="19">
        <v>0</v>
      </c>
      <c r="HZ348" s="18">
        <v>50.91</v>
      </c>
      <c r="IA348" s="20">
        <f>ROUND(IF(EN348="Cống tròn",IF(EN348="Cống tròn",IF(EU348="Không có móng",IQ348-FF348,IF(EU348="Đế",IP348-FN348,IF(OR(EU348="Móng bê tông",EU348="Móng bê tông kết hợp đế"),II348-FJ348,0))),0),IF(EN348="Cống hộp",IF(AND(EN348="Cống hộp",EU348="Không có móng"),IQ348-GF348,IF(AND(EN348="Cống hộp",EU348="Móng bê tông"),IJ348-GB348,0)),IF(OR(EN348="Rãnh xây",EN348="Rãnh bê tông"),IF(OR(EN348="Rãnh xây",EN348="Rãnh bê tông"),IK348-GB348,0),IF(EN348="Ống nhựa",IF(AND(EN348="Ống nhựa",EU348="Không đắp cát"),IQ348-HT348,IF(AND(EN348="Ống nhựa",EU348="Đắp cát"),IH348-HX348,0)),IF(EN348="Rãnh thang",IF(EN348="Rãnh thang",IF(EU348="Móng bê tông",#REF!-#REF!,IQ348),0),0))))),2)</f>
        <v>50.06</v>
      </c>
      <c r="IB348" s="20">
        <f t="shared" si="1256"/>
        <v>0.84999999999999432</v>
      </c>
      <c r="IC348" s="20">
        <f t="shared" si="1103"/>
        <v>0</v>
      </c>
      <c r="ID348" s="20">
        <f t="shared" si="1104"/>
        <v>0</v>
      </c>
      <c r="IE348" s="20">
        <f t="shared" si="1105"/>
        <v>50.06</v>
      </c>
      <c r="IF348" s="20">
        <f t="shared" si="1106"/>
        <v>0</v>
      </c>
      <c r="IG348" s="20">
        <f>IF(EN348="Rãnh thang",IF(AND(EN348="Rãnh thang",EU348="Móng bê tông"),IQ348-#REF!,0),IF(EN348="Ống nhựa",IF(AND(EN348="Ống nhựa",EU348="Đắp cát"),IQ348-HT348,0),IF(EN348="Cống tròn",IF(EN348="Cống tròn",IF(OR(EU348="Móng bê tông",EU348="Móng bê tông kết hợp đế"),IM348-FL348,0),0),IF(EN348="Cống hộp",IF(AND(EN348="Cống hộp",EU348="Móng bê tông"),IN348-GD348,0),IF(OR(EN348="Rãnh xây",EN348="Rãnh bê tông"),IF(AND(EN348="Rãnh xây",EU348="Móng bê tông"),IO348-GD348,IF(AND(EN348="Rãnh bê tông",EU348="Móng bê tông"),IO348-GD348,0)),0)))))</f>
        <v>50.160000000000004</v>
      </c>
      <c r="IH348" s="20">
        <f t="shared" si="1107"/>
        <v>0</v>
      </c>
      <c r="II348" s="20">
        <f t="shared" si="1108"/>
        <v>0</v>
      </c>
      <c r="IJ348" s="20">
        <f t="shared" si="1109"/>
        <v>0</v>
      </c>
      <c r="IK348" s="20">
        <f t="shared" si="1110"/>
        <v>50.160000000000004</v>
      </c>
      <c r="IL348" s="20">
        <f t="shared" si="1111"/>
        <v>50.31</v>
      </c>
      <c r="IM348" s="20">
        <f t="shared" si="1112"/>
        <v>0</v>
      </c>
      <c r="IN348" s="20">
        <f t="shared" si="1113"/>
        <v>0</v>
      </c>
      <c r="IO348" s="20">
        <f t="shared" si="1114"/>
        <v>50.31</v>
      </c>
      <c r="IP348" s="20">
        <f t="shared" si="1115"/>
        <v>0</v>
      </c>
      <c r="IQ348" s="18">
        <v>50.31</v>
      </c>
      <c r="IR348" s="25">
        <f t="shared" si="1257"/>
        <v>0.6</v>
      </c>
      <c r="IS348" s="25">
        <f t="shared" si="1116"/>
        <v>50.91</v>
      </c>
      <c r="IT348" s="25">
        <f t="shared" si="1117"/>
        <v>50.91</v>
      </c>
      <c r="IU348" s="25">
        <f>ROUND(IF(EN348="Cống tròn",IF(EN348="Cống tròn",IV348+FF348,0),IF(EN348="Cống hộp",IF(EN348="Cống hộp",IV348+GP348,0),IF(OR(EN348="Rãnh xây",EN348="Rãnh bê tông"),IF(OR(EN348="Rãnh xây",EN348="Rãnh bê tông"),IV348+GP348,0),IF(EN348="ống nhựa",IF(EN348="Ống nhựa",IV348+HT348,0),IF(EN348="Rãnh thang",IF(EN348="Rãnh thang",IQ348+#REF!,0),0))))),2)</f>
        <v>50.91</v>
      </c>
      <c r="IV348" s="18">
        <v>50.91</v>
      </c>
      <c r="IW348" s="25">
        <f t="shared" si="1118"/>
        <v>0</v>
      </c>
      <c r="IX348" s="25">
        <f t="shared" si="1119"/>
        <v>0</v>
      </c>
      <c r="IY348" s="25">
        <f t="shared" si="1120"/>
        <v>50.91</v>
      </c>
      <c r="IZ348" s="25">
        <f t="shared" si="1121"/>
        <v>0</v>
      </c>
      <c r="JA348" s="25">
        <f t="shared" si="1122"/>
        <v>0</v>
      </c>
      <c r="JB348" s="18">
        <v>50.27</v>
      </c>
      <c r="JC348" s="20">
        <f>ROUND(IF(EN348="Cống tròn",IF(EN348="Cống tròn",IF(EU348="Không có móng",JS348-FF348,IF(EU348="Đế",JR348-FN348,IF(OR(EU348="Móng bê tông",EU348="Móng bê tông kết hợp đế"),JK348-FJ348,0))),0),IF(EN348="Cống hộp",IF(AND(EN348="Cống hộp",EU348="Không có móng"),JS348-GF348,IF(AND(EN348="Cống hộp",EU348="Móng bê tông"),JL348-GB348,0)),IF(OR(EN348="Rãnh xây",EN348="Rãnh bê tông"),IF(OR(EN348="Rãnh xây",EN348="Rãnh bê tông"),JM348-GB348,0),IF(EN348="Ống nhựa",IF(AND(EN348="Ống nhựa",EU348="Không đắp cát"),JS348-HT348,IF(AND(EN348="Ống nhựa",EU348="Đắp cát"),JJ348-HX348,0)),IF(EN348="Rãnh thang",IF(EN348="Rãnh thang",IF(EU348="Móng bê tông",#REF!-#REF!,JS348),0),0))))),2)</f>
        <v>49.42</v>
      </c>
      <c r="JD348" s="20">
        <f t="shared" si="1258"/>
        <v>0.85000000000000142</v>
      </c>
      <c r="JE348" s="20">
        <f t="shared" si="1123"/>
        <v>0</v>
      </c>
      <c r="JF348" s="20">
        <f t="shared" si="1124"/>
        <v>0</v>
      </c>
      <c r="JG348" s="20">
        <f t="shared" si="1125"/>
        <v>49.42</v>
      </c>
      <c r="JH348" s="20">
        <f t="shared" si="1126"/>
        <v>0</v>
      </c>
      <c r="JI348" s="20">
        <f>IF(EN348="Rãnh thang",IF(AND(EN348="Rãnh thang",EU348="Móng bê tông"),JS348-#REF!,0),IF(EN348="Ống nhựa",IF(AND(EN348="Ống nhựa",EU348="Đắp cát"),JS348-HT348,0),IF(EN348="Cống tròn",IF(EN348="Cống tròn",IF(OR(EU348="Móng bê tông",EU348="Móng bê tông kết hợp đế"),JO348-FL348,0),0),IF(EN348="Cống hộp",IF(AND(EN348="Cống hộp",EU348="Móng bê tông"),JP348-GD348,0),IF(OR(EN348="Rãnh xây",EN348="Rãnh bê tông"),IF(AND(EN348="Rãnh xây",EU348="Móng bê tông"),JQ348-GD348,IF(AND(EN348="Rãnh bê tông",EU348="Móng bê tông"),JQ348-GD348,0)),0)))))</f>
        <v>49.52</v>
      </c>
      <c r="JJ348" s="20">
        <f t="shared" si="1127"/>
        <v>0</v>
      </c>
      <c r="JK348" s="20">
        <f t="shared" si="1128"/>
        <v>0</v>
      </c>
      <c r="JL348" s="20">
        <f t="shared" si="1129"/>
        <v>0</v>
      </c>
      <c r="JM348" s="20">
        <f t="shared" si="1130"/>
        <v>49.52</v>
      </c>
      <c r="JN348" s="20">
        <f t="shared" si="1131"/>
        <v>49.67</v>
      </c>
      <c r="JO348" s="20">
        <f t="shared" si="1132"/>
        <v>0</v>
      </c>
      <c r="JP348" s="20">
        <f t="shared" si="1133"/>
        <v>0</v>
      </c>
      <c r="JQ348" s="20">
        <f t="shared" si="1134"/>
        <v>49.67</v>
      </c>
      <c r="JR348" s="20">
        <f t="shared" si="1135"/>
        <v>0</v>
      </c>
      <c r="JS348" s="26">
        <v>49.67</v>
      </c>
      <c r="JT348" s="25">
        <f t="shared" si="1259"/>
        <v>0.6</v>
      </c>
      <c r="JU348" s="25">
        <f t="shared" si="1136"/>
        <v>50.27</v>
      </c>
      <c r="JV348" s="25">
        <f t="shared" si="1137"/>
        <v>50.27</v>
      </c>
      <c r="JW348" s="25">
        <f>ROUND(IF(EN348="Cống tròn",IF(EN348="Cống tròn",JX348+FF348,0),IF(EN348="Cống hộp",IF(EN348="Cống hộp",JX348+GP348,0),IF(OR(EN348="Rãnh xây",EN348="Rãnh bê tông"),IF(OR(EN348="Rãnh xây",EN348="Rãnh bê tông"),JX348+GP348,0),IF(EN348="ống nhựa",IF(EN348="Ống nhựa",JX348+HT348,0),IF(EN348="Rãnh thang",IF(EN348="Rãnh thang",JS348+#REF!,0),0))))),2)</f>
        <v>50.27</v>
      </c>
      <c r="JX348" s="27">
        <v>50.27</v>
      </c>
      <c r="JY348" s="25">
        <f t="shared" si="1138"/>
        <v>0</v>
      </c>
      <c r="JZ348" s="25">
        <f t="shared" si="1139"/>
        <v>0</v>
      </c>
      <c r="KA348" s="25">
        <f t="shared" si="1140"/>
        <v>50.27</v>
      </c>
      <c r="KB348" s="25">
        <f t="shared" si="1141"/>
        <v>0</v>
      </c>
      <c r="KC348" s="25">
        <f t="shared" si="1142"/>
        <v>0</v>
      </c>
      <c r="KD348" s="28" t="s">
        <v>98</v>
      </c>
      <c r="KE348" s="27">
        <v>0</v>
      </c>
      <c r="KF348" s="25">
        <f t="shared" si="1143"/>
        <v>0.84999999999999432</v>
      </c>
      <c r="KG348" s="25">
        <f t="shared" si="1260"/>
        <v>0.84999999999999432</v>
      </c>
      <c r="KH348" s="27">
        <v>0</v>
      </c>
      <c r="KI348" s="25">
        <f t="shared" si="1144"/>
        <v>0.85000000000000142</v>
      </c>
      <c r="KJ348" s="25">
        <f t="shared" si="1261"/>
        <v>0.85000000000000142</v>
      </c>
      <c r="KK348" s="25">
        <f t="shared" si="1145"/>
        <v>0</v>
      </c>
      <c r="KL348" s="25">
        <f t="shared" si="1146"/>
        <v>0</v>
      </c>
      <c r="KM348" s="25">
        <f t="shared" si="1262"/>
        <v>0</v>
      </c>
      <c r="KN348" s="25">
        <f t="shared" si="1147"/>
        <v>0</v>
      </c>
      <c r="KO348" s="25">
        <f t="shared" si="1148"/>
        <v>0</v>
      </c>
      <c r="KP348" s="25">
        <f t="shared" si="1263"/>
        <v>0</v>
      </c>
      <c r="KQ348" s="25">
        <f t="shared" si="1149"/>
        <v>0</v>
      </c>
      <c r="KR348" s="25">
        <f t="shared" si="1150"/>
        <v>0</v>
      </c>
      <c r="KS348" s="25">
        <f t="shared" si="1264"/>
        <v>0</v>
      </c>
      <c r="KT348" s="25">
        <f t="shared" si="1151"/>
        <v>0</v>
      </c>
      <c r="KU348" s="25">
        <f t="shared" si="1152"/>
        <v>0</v>
      </c>
      <c r="KV348" s="25">
        <f t="shared" si="1265"/>
        <v>0</v>
      </c>
      <c r="KW348" s="25">
        <f t="shared" si="1079"/>
        <v>0</v>
      </c>
      <c r="KX348" s="25">
        <f t="shared" si="1153"/>
        <v>0</v>
      </c>
      <c r="KY348" s="25">
        <f t="shared" si="1266"/>
        <v>0</v>
      </c>
      <c r="KZ348" s="25">
        <f t="shared" si="1154"/>
        <v>0</v>
      </c>
      <c r="LA348" s="25">
        <f t="shared" si="1155"/>
        <v>0</v>
      </c>
      <c r="LB348" s="25">
        <f t="shared" si="1267"/>
        <v>0</v>
      </c>
      <c r="LC348" s="25">
        <f t="shared" si="1156"/>
        <v>0</v>
      </c>
      <c r="LD348" s="25">
        <f t="shared" si="1157"/>
        <v>0</v>
      </c>
      <c r="LE348" s="25">
        <f t="shared" si="1268"/>
        <v>0</v>
      </c>
      <c r="LF348" s="25">
        <f t="shared" si="1158"/>
        <v>0</v>
      </c>
      <c r="LG348" s="25">
        <f t="shared" si="1159"/>
        <v>0</v>
      </c>
      <c r="LH348" s="25">
        <f t="shared" si="1269"/>
        <v>0</v>
      </c>
      <c r="LI348" s="25">
        <f t="shared" si="1160"/>
        <v>0.1</v>
      </c>
      <c r="LJ348" s="25">
        <f t="shared" si="1161"/>
        <v>0.1</v>
      </c>
      <c r="LK348" s="25">
        <f t="shared" si="1270"/>
        <v>0.1</v>
      </c>
      <c r="LL348" s="25">
        <f t="shared" si="1162"/>
        <v>0</v>
      </c>
      <c r="LM348" s="25">
        <f t="shared" si="1163"/>
        <v>0</v>
      </c>
      <c r="LN348" s="25">
        <f t="shared" si="1271"/>
        <v>0</v>
      </c>
      <c r="LO348" s="25">
        <f t="shared" si="1164"/>
        <v>0.15</v>
      </c>
      <c r="LP348" s="25">
        <f t="shared" si="1165"/>
        <v>0.15</v>
      </c>
      <c r="LQ348" s="25">
        <f t="shared" si="1272"/>
        <v>0.15</v>
      </c>
      <c r="LR348" s="25">
        <f t="shared" si="1166"/>
        <v>0</v>
      </c>
      <c r="LS348" s="25">
        <f t="shared" si="1167"/>
        <v>0</v>
      </c>
      <c r="LT348" s="25">
        <f t="shared" si="1273"/>
        <v>0</v>
      </c>
      <c r="LU348" s="25">
        <f t="shared" si="1168"/>
        <v>0.6</v>
      </c>
      <c r="LV348" s="25">
        <f t="shared" si="1169"/>
        <v>0.6</v>
      </c>
      <c r="LW348" s="25">
        <f t="shared" si="1274"/>
        <v>0.6</v>
      </c>
      <c r="LX348" s="25">
        <f t="shared" si="1170"/>
        <v>0</v>
      </c>
      <c r="LY348" s="25">
        <f t="shared" si="1171"/>
        <v>0</v>
      </c>
      <c r="LZ348" s="25">
        <f t="shared" si="1275"/>
        <v>0</v>
      </c>
      <c r="MA348" s="25">
        <f t="shared" si="1172"/>
        <v>0</v>
      </c>
      <c r="MB348" s="25">
        <f t="shared" si="1173"/>
        <v>0</v>
      </c>
      <c r="MC348" s="25">
        <f t="shared" si="1276"/>
        <v>0</v>
      </c>
      <c r="MD348" s="25">
        <f t="shared" si="1174"/>
        <v>0</v>
      </c>
      <c r="ME348" s="25">
        <f t="shared" si="1175"/>
        <v>0</v>
      </c>
      <c r="MF348" s="25">
        <f t="shared" si="1277"/>
        <v>0</v>
      </c>
      <c r="MG348" s="25">
        <f t="shared" si="1176"/>
        <v>0</v>
      </c>
      <c r="MH348" s="25">
        <f t="shared" si="1177"/>
        <v>0</v>
      </c>
      <c r="MI348" s="25">
        <f t="shared" si="1278"/>
        <v>0</v>
      </c>
      <c r="MJ348" s="25">
        <f t="shared" si="1178"/>
        <v>0</v>
      </c>
      <c r="MK348" s="25">
        <f t="shared" si="1179"/>
        <v>0</v>
      </c>
      <c r="ML348" s="25">
        <f t="shared" si="1279"/>
        <v>0</v>
      </c>
      <c r="MM348" s="25">
        <f t="shared" si="1180"/>
        <v>0</v>
      </c>
      <c r="MN348" s="25">
        <f t="shared" si="1181"/>
        <v>0</v>
      </c>
      <c r="MO348" s="25">
        <f t="shared" si="1280"/>
        <v>0</v>
      </c>
      <c r="MP348" s="25">
        <f t="shared" si="1182"/>
        <v>0</v>
      </c>
      <c r="MQ348" s="25">
        <f t="shared" si="1183"/>
        <v>0</v>
      </c>
      <c r="MR348" s="25">
        <f t="shared" si="1281"/>
        <v>0</v>
      </c>
      <c r="MS348" s="29">
        <v>1.24</v>
      </c>
      <c r="MT348" s="29">
        <v>0</v>
      </c>
      <c r="MU348" s="29">
        <v>1</v>
      </c>
      <c r="MV348" s="29">
        <v>1</v>
      </c>
      <c r="MW348" s="25">
        <f t="shared" si="1184"/>
        <v>1.24</v>
      </c>
      <c r="MX348" s="25">
        <f t="shared" si="1185"/>
        <v>1.05</v>
      </c>
      <c r="MY348" s="25">
        <f t="shared" si="1186"/>
        <v>0</v>
      </c>
      <c r="MZ348" s="25">
        <f t="shared" si="1187"/>
        <v>0</v>
      </c>
      <c r="NA348" s="25">
        <f t="shared" si="1188"/>
        <v>1.24</v>
      </c>
      <c r="NB348" s="25">
        <f t="shared" si="1189"/>
        <v>1.05</v>
      </c>
      <c r="NC348" s="25">
        <f t="shared" si="1190"/>
        <v>0</v>
      </c>
      <c r="ND348" s="25">
        <f t="shared" si="1191"/>
        <v>0</v>
      </c>
      <c r="NE348" s="25">
        <f t="shared" si="1282"/>
        <v>1.24</v>
      </c>
      <c r="NF348" s="25">
        <f t="shared" si="1282"/>
        <v>1.05</v>
      </c>
      <c r="NG348" s="25">
        <f t="shared" si="1282"/>
        <v>0</v>
      </c>
      <c r="NH348" s="25">
        <f t="shared" si="1282"/>
        <v>0</v>
      </c>
      <c r="NI348" s="25">
        <f t="shared" si="1192"/>
        <v>168</v>
      </c>
      <c r="NJ348" s="25">
        <f t="shared" si="1193"/>
        <v>0</v>
      </c>
      <c r="NK348" s="25">
        <f t="shared" si="1194"/>
        <v>168</v>
      </c>
      <c r="NL348" s="25">
        <f t="shared" si="1195"/>
        <v>0</v>
      </c>
      <c r="NM348" s="25">
        <f t="shared" si="1196"/>
        <v>0</v>
      </c>
      <c r="NN348" s="25">
        <f t="shared" si="1283"/>
        <v>0</v>
      </c>
      <c r="NO348" s="25">
        <f t="shared" si="1197"/>
        <v>0</v>
      </c>
      <c r="NP348" s="25">
        <f t="shared" si="1198"/>
        <v>0</v>
      </c>
      <c r="NQ348" s="25">
        <f t="shared" si="1284"/>
        <v>0</v>
      </c>
      <c r="NR348" s="25">
        <f t="shared" si="1199"/>
        <v>141.44</v>
      </c>
      <c r="NS348" s="25">
        <f t="shared" si="1200"/>
        <v>0</v>
      </c>
      <c r="NT348" s="25">
        <f t="shared" si="1285"/>
        <v>141.44</v>
      </c>
      <c r="NU348" s="25">
        <f t="shared" si="1201"/>
        <v>0</v>
      </c>
      <c r="NV348" s="25">
        <f t="shared" si="1202"/>
        <v>0</v>
      </c>
      <c r="NW348" s="25">
        <f t="shared" si="1286"/>
        <v>0</v>
      </c>
      <c r="NX348" s="25">
        <f t="shared" si="1287"/>
        <v>141.44</v>
      </c>
      <c r="NY348" s="25">
        <f t="shared" si="1287"/>
        <v>0</v>
      </c>
      <c r="NZ348" s="25">
        <f t="shared" si="1288"/>
        <v>141.44</v>
      </c>
      <c r="OA348" s="25">
        <f t="shared" si="1289"/>
        <v>26.56</v>
      </c>
      <c r="OB348" s="25">
        <f t="shared" si="1289"/>
        <v>0</v>
      </c>
      <c r="OC348" s="25">
        <f t="shared" si="1290"/>
        <v>26.56</v>
      </c>
      <c r="OD348" s="25">
        <f t="shared" si="1291"/>
        <v>141.44</v>
      </c>
      <c r="OE348" s="25">
        <f t="shared" si="1291"/>
        <v>0</v>
      </c>
      <c r="OF348" s="25">
        <f t="shared" si="1291"/>
        <v>141.44</v>
      </c>
      <c r="OG348" s="25">
        <f t="shared" si="1203"/>
        <v>0</v>
      </c>
      <c r="OH348" s="25">
        <f t="shared" si="1204"/>
        <v>0</v>
      </c>
      <c r="OI348" s="25">
        <f t="shared" si="1205"/>
        <v>0</v>
      </c>
      <c r="OJ348" s="25">
        <f t="shared" si="1206"/>
        <v>0</v>
      </c>
      <c r="OK348" s="25">
        <f t="shared" si="1207"/>
        <v>0</v>
      </c>
      <c r="OL348" s="25">
        <f t="shared" si="1208"/>
        <v>0</v>
      </c>
      <c r="OM348" s="25">
        <f t="shared" si="1292"/>
        <v>0</v>
      </c>
      <c r="ON348" s="25">
        <f t="shared" si="1292"/>
        <v>0</v>
      </c>
      <c r="OO348" s="25">
        <f t="shared" si="1292"/>
        <v>0</v>
      </c>
      <c r="OP348" s="25">
        <f t="shared" si="1209"/>
        <v>0</v>
      </c>
      <c r="OQ348" s="25">
        <f t="shared" si="1210"/>
        <v>0</v>
      </c>
      <c r="OR348" s="25">
        <f t="shared" si="1293"/>
        <v>0</v>
      </c>
      <c r="OS348" s="26">
        <v>535511.69999999995</v>
      </c>
      <c r="OT348" s="26">
        <v>2371031</v>
      </c>
    </row>
    <row r="349" spans="1:410" ht="33" customHeight="1" x14ac:dyDescent="0.25">
      <c r="A349" s="18"/>
      <c r="B349" s="18" t="s">
        <v>1172</v>
      </c>
      <c r="C349" s="18"/>
      <c r="D349" s="16" t="e">
        <f>_xlfn.IFNA(INDEX(#REF!,MATCH(E349,#REF!,0)),0)</f>
        <v>#REF!</v>
      </c>
      <c r="E349" s="18" t="s">
        <v>1177</v>
      </c>
      <c r="F349" s="16"/>
      <c r="G349" s="16"/>
      <c r="H349" s="16"/>
      <c r="I349" s="16"/>
      <c r="J349" s="16"/>
      <c r="K349" s="16"/>
      <c r="L349" s="16"/>
      <c r="M349" s="18">
        <v>0</v>
      </c>
      <c r="N349" s="18">
        <v>0</v>
      </c>
      <c r="O349" s="18">
        <v>0</v>
      </c>
      <c r="P349" s="18">
        <v>0</v>
      </c>
      <c r="Q349" s="18">
        <v>0</v>
      </c>
      <c r="R349" s="18">
        <v>0</v>
      </c>
      <c r="S349" s="18">
        <v>0</v>
      </c>
      <c r="T349" s="18">
        <v>0</v>
      </c>
      <c r="U349" s="18">
        <v>0</v>
      </c>
      <c r="V349" s="18">
        <v>0</v>
      </c>
      <c r="W349" s="18">
        <v>0</v>
      </c>
      <c r="X349" s="18">
        <v>0</v>
      </c>
      <c r="Y349" s="18">
        <v>0</v>
      </c>
      <c r="Z349" s="20">
        <f t="shared" si="1211"/>
        <v>0</v>
      </c>
      <c r="AA349" s="18">
        <v>0</v>
      </c>
      <c r="AB349" s="18">
        <v>0</v>
      </c>
      <c r="AC349" s="18">
        <v>0</v>
      </c>
      <c r="AD349" s="18">
        <v>0</v>
      </c>
      <c r="AE349" s="18">
        <v>0</v>
      </c>
      <c r="AF349" s="18">
        <v>0</v>
      </c>
      <c r="AG349" s="18">
        <v>0</v>
      </c>
      <c r="AH349" s="18">
        <v>0</v>
      </c>
      <c r="AI349" s="20">
        <f t="shared" si="1212"/>
        <v>0</v>
      </c>
      <c r="AJ349" s="18">
        <v>0</v>
      </c>
      <c r="AK349" s="18">
        <v>0</v>
      </c>
      <c r="AL349" s="20">
        <f t="shared" si="1213"/>
        <v>0</v>
      </c>
      <c r="AM349" s="18">
        <v>0</v>
      </c>
      <c r="AN349" s="18">
        <v>0</v>
      </c>
      <c r="AO349" s="18">
        <v>0</v>
      </c>
      <c r="AP349" s="18">
        <v>0</v>
      </c>
      <c r="AQ349" s="18">
        <v>0</v>
      </c>
      <c r="AR349" s="18">
        <v>0</v>
      </c>
      <c r="AS349" s="18">
        <v>0</v>
      </c>
      <c r="AT349" s="18">
        <v>0</v>
      </c>
      <c r="AU349" s="18">
        <v>0</v>
      </c>
      <c r="AV349" s="18">
        <v>0</v>
      </c>
      <c r="AW349" s="18">
        <v>0</v>
      </c>
      <c r="AX349" s="18">
        <v>0</v>
      </c>
      <c r="AY349" s="18">
        <v>0</v>
      </c>
      <c r="AZ349" s="18">
        <v>0</v>
      </c>
      <c r="BA349" s="18">
        <v>0</v>
      </c>
      <c r="BB349" s="18">
        <v>0</v>
      </c>
      <c r="BC349" s="18">
        <v>0</v>
      </c>
      <c r="BD349" s="18">
        <v>0</v>
      </c>
      <c r="BE349" s="18">
        <v>0</v>
      </c>
      <c r="BF349" s="18">
        <v>0</v>
      </c>
      <c r="BG349" s="18">
        <v>0</v>
      </c>
      <c r="BH349" s="18">
        <v>0</v>
      </c>
      <c r="BI349" s="18">
        <v>0</v>
      </c>
      <c r="BJ349" s="18">
        <v>0</v>
      </c>
      <c r="BK349" s="18">
        <v>0</v>
      </c>
      <c r="BL349" s="18">
        <v>0</v>
      </c>
      <c r="BM349" s="18">
        <v>0</v>
      </c>
      <c r="BN349" s="18">
        <v>0</v>
      </c>
      <c r="BO349" s="18">
        <v>0</v>
      </c>
      <c r="BP349" s="18">
        <v>0</v>
      </c>
      <c r="BQ349" s="18">
        <v>0</v>
      </c>
      <c r="BR349" s="18">
        <v>0</v>
      </c>
      <c r="BS349" s="18">
        <v>0</v>
      </c>
      <c r="BT349" s="18">
        <v>0</v>
      </c>
      <c r="BU349" s="18">
        <v>0</v>
      </c>
      <c r="BV349" s="18">
        <v>0</v>
      </c>
      <c r="BW349" s="18">
        <v>0</v>
      </c>
      <c r="BX349" s="18">
        <v>0</v>
      </c>
      <c r="BY349" s="18">
        <v>0</v>
      </c>
      <c r="BZ349" s="18">
        <v>0</v>
      </c>
      <c r="CA349" s="16" t="e">
        <f>_xlfn.IFNA(IF(RIGHT(D349,2)="=G",0,INDEX(#REF!,MATCH(E349,#REF!,0))),0)</f>
        <v>#REF!</v>
      </c>
      <c r="CB349" s="16"/>
      <c r="CC349" s="18">
        <v>0</v>
      </c>
      <c r="CD349" s="18">
        <v>0</v>
      </c>
      <c r="CE349" s="18"/>
      <c r="CF349" s="18"/>
      <c r="CG349" s="18"/>
      <c r="CH349" s="18"/>
      <c r="CI349" s="16" t="s">
        <v>98</v>
      </c>
      <c r="CJ349" s="18">
        <v>0</v>
      </c>
      <c r="CK349" s="20">
        <f t="shared" si="1080"/>
        <v>0</v>
      </c>
      <c r="CL349" s="20">
        <f t="shared" si="1214"/>
        <v>0</v>
      </c>
      <c r="CM349" s="18"/>
      <c r="CN349" s="18"/>
      <c r="CO349" s="18"/>
      <c r="CP349" s="22">
        <f t="shared" si="1081"/>
        <v>0</v>
      </c>
      <c r="CQ349" s="22">
        <f t="shared" si="1082"/>
        <v>0</v>
      </c>
      <c r="CR349" s="22">
        <f t="shared" si="1215"/>
        <v>0</v>
      </c>
      <c r="CS349" s="22">
        <f t="shared" si="1083"/>
        <v>0</v>
      </c>
      <c r="CT349" s="22">
        <f t="shared" si="1084"/>
        <v>0</v>
      </c>
      <c r="CU349" s="18"/>
      <c r="CV349" s="22">
        <f t="shared" si="1216"/>
        <v>0</v>
      </c>
      <c r="CW349" s="22">
        <f t="shared" si="1085"/>
        <v>0</v>
      </c>
      <c r="CX349" s="22">
        <f t="shared" si="1086"/>
        <v>0</v>
      </c>
      <c r="CY349" s="22">
        <f t="shared" si="1087"/>
        <v>0</v>
      </c>
      <c r="CZ349" s="22">
        <f t="shared" si="1088"/>
        <v>0</v>
      </c>
      <c r="DA349" s="18"/>
      <c r="DB349" s="20">
        <f t="shared" si="1217"/>
        <v>0</v>
      </c>
      <c r="DC349" s="20">
        <f t="shared" si="1218"/>
        <v>0</v>
      </c>
      <c r="DD349" s="20">
        <f t="shared" si="1219"/>
        <v>0</v>
      </c>
      <c r="DE349" s="20">
        <f t="shared" si="1089"/>
        <v>0</v>
      </c>
      <c r="DF349" s="20">
        <f t="shared" si="1090"/>
        <v>0</v>
      </c>
      <c r="DG349" s="20">
        <f t="shared" si="1091"/>
        <v>0</v>
      </c>
      <c r="DH349" s="20">
        <f t="shared" si="1092"/>
        <v>0</v>
      </c>
      <c r="DI349" s="20">
        <f t="shared" si="1093"/>
        <v>0</v>
      </c>
      <c r="DJ349" s="20">
        <f t="shared" si="1094"/>
        <v>0</v>
      </c>
      <c r="DK349" s="20">
        <f t="shared" si="1220"/>
        <v>0</v>
      </c>
      <c r="DL349" s="20">
        <f t="shared" si="1221"/>
        <v>0</v>
      </c>
      <c r="DM349" s="20">
        <f t="shared" si="1222"/>
        <v>0</v>
      </c>
      <c r="DN349" s="20">
        <f t="shared" si="1223"/>
        <v>0</v>
      </c>
      <c r="DO349" s="18"/>
      <c r="DP349" s="18"/>
      <c r="DQ349" s="18"/>
      <c r="DR349" s="18"/>
      <c r="DS349" s="25">
        <f t="shared" si="1224"/>
        <v>0</v>
      </c>
      <c r="DT349" s="25">
        <f t="shared" si="1225"/>
        <v>0</v>
      </c>
      <c r="DU349" s="25">
        <f t="shared" si="1226"/>
        <v>0</v>
      </c>
      <c r="DV349" s="25">
        <f t="shared" si="1227"/>
        <v>0</v>
      </c>
      <c r="DW349" s="25">
        <f t="shared" si="1228"/>
        <v>0</v>
      </c>
      <c r="DX349" s="25">
        <f t="shared" si="1229"/>
        <v>0</v>
      </c>
      <c r="DY349" s="25">
        <f t="shared" si="1230"/>
        <v>0</v>
      </c>
      <c r="DZ349" s="25">
        <f t="shared" si="1231"/>
        <v>0</v>
      </c>
      <c r="EA349" s="25">
        <f t="shared" si="1232"/>
        <v>0</v>
      </c>
      <c r="EB349" s="25">
        <f t="shared" si="1233"/>
        <v>0</v>
      </c>
      <c r="EC349" s="25">
        <f t="shared" si="1234"/>
        <v>0</v>
      </c>
      <c r="ED349" s="25">
        <f t="shared" si="1235"/>
        <v>0</v>
      </c>
      <c r="EE349" s="25">
        <f t="shared" si="1235"/>
        <v>0</v>
      </c>
      <c r="EF349" s="25">
        <f t="shared" si="1236"/>
        <v>0</v>
      </c>
      <c r="EG349" s="25">
        <f t="shared" si="1237"/>
        <v>0</v>
      </c>
      <c r="EH349" s="25">
        <f t="shared" si="1237"/>
        <v>0</v>
      </c>
      <c r="EI349" s="25">
        <f t="shared" si="1238"/>
        <v>0</v>
      </c>
      <c r="EJ349" s="18">
        <v>160</v>
      </c>
      <c r="EK349" s="18">
        <v>493.32</v>
      </c>
      <c r="EL349" s="18" t="s">
        <v>1175</v>
      </c>
      <c r="EM349" s="18" t="s">
        <v>1178</v>
      </c>
      <c r="EN349" s="16" t="s">
        <v>1176</v>
      </c>
      <c r="EO349" s="16" t="s">
        <v>1172</v>
      </c>
      <c r="EP349" s="16" t="e">
        <f>IF(OR(EN349="Cống tròn",EN349="Cống hộp",EN349="Ống nhựa"),INDEX(#REF!,MATCH(E349,#REF!,0)),IF(OR(EN349="Rãnh xây",EN349="Rãnh bê tông"),INDEX(#REF!,MATCH(E349,#REF!,0)),0))</f>
        <v>#REF!</v>
      </c>
      <c r="EQ349" s="18">
        <v>333.32</v>
      </c>
      <c r="ER349" s="18"/>
      <c r="ES349" s="25">
        <f t="shared" si="1239"/>
        <v>0</v>
      </c>
      <c r="ET349" s="1" t="str">
        <f>_xlfn.IFNA(IF(EN349="Cống tròn",INDEX(#REF!,MATCH(E349,#REF!,0)),IF(EN349="Cống hộp",INDEX(#REF!,MATCH(E349,#REF!,0)),EU349&amp;" ,"&amp;EV349)),0)</f>
        <v>Móng bê tông ,Không cốt thép</v>
      </c>
      <c r="EU349" s="16" t="s">
        <v>769</v>
      </c>
      <c r="EV349" s="16" t="s">
        <v>775</v>
      </c>
      <c r="EW349" s="16" t="e">
        <f>_xlfn.IFNA(INDEX(#REF!,MATCH(E349,#REF!,0)),0)</f>
        <v>#REF!</v>
      </c>
      <c r="EX349" s="16"/>
      <c r="EY349" s="18">
        <v>0</v>
      </c>
      <c r="EZ349" s="18">
        <v>0</v>
      </c>
      <c r="FA349" s="18">
        <v>0</v>
      </c>
      <c r="FB349" s="18">
        <v>0</v>
      </c>
      <c r="FC349" s="18">
        <v>0</v>
      </c>
      <c r="FD349" s="25">
        <f t="shared" si="1095"/>
        <v>0</v>
      </c>
      <c r="FE349" s="25">
        <f t="shared" si="1240"/>
        <v>0</v>
      </c>
      <c r="FF349" s="18">
        <v>0</v>
      </c>
      <c r="FG349" s="18">
        <v>0</v>
      </c>
      <c r="FH349" s="18">
        <v>0</v>
      </c>
      <c r="FI349" s="25">
        <f t="shared" si="1241"/>
        <v>0</v>
      </c>
      <c r="FJ349" s="18">
        <v>0</v>
      </c>
      <c r="FK349" s="18">
        <v>0</v>
      </c>
      <c r="FL349" s="18">
        <v>0</v>
      </c>
      <c r="FM349" s="18">
        <v>0</v>
      </c>
      <c r="FN349" s="18">
        <v>0</v>
      </c>
      <c r="FO349" s="25">
        <f t="shared" si="1242"/>
        <v>0</v>
      </c>
      <c r="FP349" s="18">
        <v>0</v>
      </c>
      <c r="FQ349" s="18">
        <v>0</v>
      </c>
      <c r="FR349" s="25">
        <f t="shared" si="1096"/>
        <v>0</v>
      </c>
      <c r="FS349" s="25">
        <f t="shared" si="1097"/>
        <v>0</v>
      </c>
      <c r="FT349" s="25">
        <f t="shared" si="1098"/>
        <v>0</v>
      </c>
      <c r="FU349" s="25">
        <f t="shared" si="1099"/>
        <v>0</v>
      </c>
      <c r="FV349" s="25" t="str">
        <f t="shared" si="1243"/>
        <v>Đủ</v>
      </c>
      <c r="FW349" s="25">
        <f t="shared" si="1244"/>
        <v>0</v>
      </c>
      <c r="FX349" s="16" t="s">
        <v>767</v>
      </c>
      <c r="FY349" s="16" t="s">
        <v>766</v>
      </c>
      <c r="FZ349" s="16" t="s">
        <v>770</v>
      </c>
      <c r="GA349" s="16" t="s">
        <v>771</v>
      </c>
      <c r="GB349" s="18">
        <v>0.1</v>
      </c>
      <c r="GC349" s="18">
        <v>1.04</v>
      </c>
      <c r="GD349" s="18">
        <v>0.15</v>
      </c>
      <c r="GE349" s="18">
        <v>1.04</v>
      </c>
      <c r="GF349" s="18"/>
      <c r="GG349" s="18"/>
      <c r="GH349" s="18">
        <v>0.22</v>
      </c>
      <c r="GI349" s="18">
        <v>2</v>
      </c>
      <c r="GJ349" s="18">
        <v>0.6</v>
      </c>
      <c r="GK349" s="18"/>
      <c r="GL349" s="25">
        <f t="shared" si="1100"/>
        <v>0.8</v>
      </c>
      <c r="GM349" s="25">
        <f t="shared" si="1245"/>
        <v>0.8</v>
      </c>
      <c r="GN349" s="18">
        <v>0</v>
      </c>
      <c r="GO349" s="18">
        <v>0</v>
      </c>
      <c r="GP349" s="18">
        <v>0</v>
      </c>
      <c r="GQ349" s="18">
        <v>0</v>
      </c>
      <c r="GR349" s="1" t="e">
        <f>_xlfn.IFNA(INDEX(#REF!,MATCH(E349,#REF!,0)),0)</f>
        <v>#REF!</v>
      </c>
      <c r="GS349" s="16" t="s">
        <v>872</v>
      </c>
      <c r="GT349" s="18">
        <v>0.15</v>
      </c>
      <c r="GU349" s="18">
        <v>0.15</v>
      </c>
      <c r="GV349" s="18">
        <v>1</v>
      </c>
      <c r="GW349" s="18">
        <v>67</v>
      </c>
      <c r="GX349" s="25">
        <f t="shared" si="1101"/>
        <v>0.8</v>
      </c>
      <c r="GY349" s="25">
        <f t="shared" si="1102"/>
        <v>0</v>
      </c>
      <c r="GZ349" s="25">
        <f t="shared" si="1246"/>
        <v>1.05</v>
      </c>
      <c r="HA349" s="1" t="e" cm="1">
        <f t="array" ref="HA349">INDEX(#REF!,MATCH(EJ349&amp;EK349&amp;HD349&amp;HE349&amp;HF349,#REF!&amp;#REF!&amp;#REF!&amp;#REF!&amp;#REF!,0))</f>
        <v>#REF!</v>
      </c>
      <c r="HB349" s="16"/>
      <c r="HC349" s="25">
        <f t="shared" si="1247"/>
        <v>0</v>
      </c>
      <c r="HD349" s="18">
        <v>0</v>
      </c>
      <c r="HE349" s="18">
        <v>0</v>
      </c>
      <c r="HF349" s="18">
        <v>0</v>
      </c>
      <c r="HG349" s="1" t="e" cm="1">
        <f t="array" ref="HG349">INDEX(#REF!,MATCH(EJ349&amp;EK349&amp;HJ349&amp;HK349&amp;HL349,#REF!&amp;#REF!&amp;#REF!&amp;#REF!&amp;#REF!,0))</f>
        <v>#REF!</v>
      </c>
      <c r="HH349" s="16"/>
      <c r="HI349" s="25">
        <f t="shared" si="1248"/>
        <v>0</v>
      </c>
      <c r="HJ349" s="25">
        <f t="shared" si="1249"/>
        <v>0</v>
      </c>
      <c r="HK349" s="19">
        <v>0</v>
      </c>
      <c r="HL349" s="19">
        <v>0</v>
      </c>
      <c r="HM349" s="18">
        <v>0.01</v>
      </c>
      <c r="HN349" s="18">
        <v>1</v>
      </c>
      <c r="HO349" s="25">
        <f t="shared" si="1250"/>
        <v>0</v>
      </c>
      <c r="HP349" s="25">
        <f t="shared" si="1251"/>
        <v>0</v>
      </c>
      <c r="HQ349" s="25">
        <f t="shared" si="1252"/>
        <v>0</v>
      </c>
      <c r="HR349" s="25">
        <f t="shared" si="1253"/>
        <v>0</v>
      </c>
      <c r="HS349" s="25" t="str">
        <f t="shared" si="1254"/>
        <v>Đủ</v>
      </c>
      <c r="HT349" s="19">
        <v>0</v>
      </c>
      <c r="HU349" s="19">
        <v>0</v>
      </c>
      <c r="HV349" s="19">
        <v>0</v>
      </c>
      <c r="HW349" s="25">
        <f t="shared" si="1255"/>
        <v>0</v>
      </c>
      <c r="HX349" s="19">
        <v>0</v>
      </c>
      <c r="HY349" s="19">
        <v>0</v>
      </c>
      <c r="HZ349" s="18">
        <v>50.27</v>
      </c>
      <c r="IA349" s="20">
        <f>ROUND(IF(EN349="Cống tròn",IF(EN349="Cống tròn",IF(EU349="Không có móng",IQ349-FF349,IF(EU349="Đế",IP349-FN349,IF(OR(EU349="Móng bê tông",EU349="Móng bê tông kết hợp đế"),II349-FJ349,0))),0),IF(EN349="Cống hộp",IF(AND(EN349="Cống hộp",EU349="Không có móng"),IQ349-GF349,IF(AND(EN349="Cống hộp",EU349="Móng bê tông"),IJ349-GB349,0)),IF(OR(EN349="Rãnh xây",EN349="Rãnh bê tông"),IF(OR(EN349="Rãnh xây",EN349="Rãnh bê tông"),IK349-GB349,0),IF(EN349="Ống nhựa",IF(AND(EN349="Ống nhựa",EU349="Không đắp cát"),IQ349-HT349,IF(AND(EN349="Ống nhựa",EU349="Đắp cát"),IH349-HX349,0)),IF(EN349="Rãnh thang",IF(EN349="Rãnh thang",IF(EU349="Móng bê tông",#REF!-#REF!,IQ349),0),0))))),2)</f>
        <v>49.22</v>
      </c>
      <c r="IB349" s="20">
        <f t="shared" si="1256"/>
        <v>1.0500000000000043</v>
      </c>
      <c r="IC349" s="20">
        <f t="shared" si="1103"/>
        <v>0</v>
      </c>
      <c r="ID349" s="20">
        <f t="shared" si="1104"/>
        <v>0</v>
      </c>
      <c r="IE349" s="20">
        <f t="shared" si="1105"/>
        <v>49.22</v>
      </c>
      <c r="IF349" s="20">
        <f t="shared" si="1106"/>
        <v>0</v>
      </c>
      <c r="IG349" s="20">
        <f>IF(EN349="Rãnh thang",IF(AND(EN349="Rãnh thang",EU349="Móng bê tông"),IQ349-#REF!,0),IF(EN349="Ống nhựa",IF(AND(EN349="Ống nhựa",EU349="Đắp cát"),IQ349-HT349,0),IF(EN349="Cống tròn",IF(EN349="Cống tròn",IF(OR(EU349="Móng bê tông",EU349="Móng bê tông kết hợp đế"),IM349-FL349,0),0),IF(EN349="Cống hộp",IF(AND(EN349="Cống hộp",EU349="Móng bê tông"),IN349-GD349,0),IF(OR(EN349="Rãnh xây",EN349="Rãnh bê tông"),IF(AND(EN349="Rãnh xây",EU349="Móng bê tông"),IO349-GD349,IF(AND(EN349="Rãnh bê tông",EU349="Móng bê tông"),IO349-GD349,0)),0)))))</f>
        <v>49.32</v>
      </c>
      <c r="IH349" s="20">
        <f t="shared" si="1107"/>
        <v>0</v>
      </c>
      <c r="II349" s="20">
        <f t="shared" si="1108"/>
        <v>0</v>
      </c>
      <c r="IJ349" s="20">
        <f t="shared" si="1109"/>
        <v>0</v>
      </c>
      <c r="IK349" s="20">
        <f t="shared" si="1110"/>
        <v>49.32</v>
      </c>
      <c r="IL349" s="20">
        <f t="shared" si="1111"/>
        <v>49.47</v>
      </c>
      <c r="IM349" s="20">
        <f t="shared" si="1112"/>
        <v>0</v>
      </c>
      <c r="IN349" s="20">
        <f t="shared" si="1113"/>
        <v>0</v>
      </c>
      <c r="IO349" s="20">
        <f t="shared" si="1114"/>
        <v>49.47</v>
      </c>
      <c r="IP349" s="20">
        <f t="shared" si="1115"/>
        <v>0</v>
      </c>
      <c r="IQ349" s="18">
        <v>49.47</v>
      </c>
      <c r="IR349" s="25">
        <f t="shared" si="1257"/>
        <v>0.8</v>
      </c>
      <c r="IS349" s="25">
        <f t="shared" si="1116"/>
        <v>50.27</v>
      </c>
      <c r="IT349" s="25">
        <f t="shared" si="1117"/>
        <v>50.27</v>
      </c>
      <c r="IU349" s="25">
        <f>ROUND(IF(EN349="Cống tròn",IF(EN349="Cống tròn",IV349+FF349,0),IF(EN349="Cống hộp",IF(EN349="Cống hộp",IV349+GP349,0),IF(OR(EN349="Rãnh xây",EN349="Rãnh bê tông"),IF(OR(EN349="Rãnh xây",EN349="Rãnh bê tông"),IV349+GP349,0),IF(EN349="ống nhựa",IF(EN349="Ống nhựa",IV349+HT349,0),IF(EN349="Rãnh thang",IF(EN349="Rãnh thang",IQ349+#REF!,0),0))))),2)</f>
        <v>50.27</v>
      </c>
      <c r="IV349" s="18">
        <v>50.27</v>
      </c>
      <c r="IW349" s="25">
        <f t="shared" si="1118"/>
        <v>0</v>
      </c>
      <c r="IX349" s="25">
        <f t="shared" si="1119"/>
        <v>0</v>
      </c>
      <c r="IY349" s="25">
        <f t="shared" si="1120"/>
        <v>50.27</v>
      </c>
      <c r="IZ349" s="25">
        <f t="shared" si="1121"/>
        <v>0</v>
      </c>
      <c r="JA349" s="25">
        <f t="shared" si="1122"/>
        <v>0</v>
      </c>
      <c r="JB349" s="18">
        <v>48.86</v>
      </c>
      <c r="JC349" s="20">
        <f>ROUND(IF(EN349="Cống tròn",IF(EN349="Cống tròn",IF(EU349="Không có móng",JS349-FF349,IF(EU349="Đế",JR349-FN349,IF(OR(EU349="Móng bê tông",EU349="Móng bê tông kết hợp đế"),JK349-FJ349,0))),0),IF(EN349="Cống hộp",IF(AND(EN349="Cống hộp",EU349="Không có móng"),JS349-GF349,IF(AND(EN349="Cống hộp",EU349="Móng bê tông"),JL349-GB349,0)),IF(OR(EN349="Rãnh xây",EN349="Rãnh bê tông"),IF(OR(EN349="Rãnh xây",EN349="Rãnh bê tông"),JM349-GB349,0),IF(EN349="Ống nhựa",IF(AND(EN349="Ống nhựa",EU349="Không đắp cát"),JS349-HT349,IF(AND(EN349="Ống nhựa",EU349="Đắp cát"),JJ349-HX349,0)),IF(EN349="Rãnh thang",IF(EN349="Rãnh thang",IF(EU349="Móng bê tông",#REF!-#REF!,JS349),0),0))))),2)</f>
        <v>47.81</v>
      </c>
      <c r="JD349" s="20">
        <f t="shared" si="1258"/>
        <v>1.0499999999999972</v>
      </c>
      <c r="JE349" s="20">
        <f t="shared" si="1123"/>
        <v>0</v>
      </c>
      <c r="JF349" s="20">
        <f t="shared" si="1124"/>
        <v>0</v>
      </c>
      <c r="JG349" s="20">
        <f t="shared" si="1125"/>
        <v>47.81</v>
      </c>
      <c r="JH349" s="20">
        <f t="shared" si="1126"/>
        <v>0</v>
      </c>
      <c r="JI349" s="20">
        <f>IF(EN349="Rãnh thang",IF(AND(EN349="Rãnh thang",EU349="Móng bê tông"),JS349-#REF!,0),IF(EN349="Ống nhựa",IF(AND(EN349="Ống nhựa",EU349="Đắp cát"),JS349-HT349,0),IF(EN349="Cống tròn",IF(EN349="Cống tròn",IF(OR(EU349="Móng bê tông",EU349="Móng bê tông kết hợp đế"),JO349-FL349,0),0),IF(EN349="Cống hộp",IF(AND(EN349="Cống hộp",EU349="Móng bê tông"),JP349-GD349,0),IF(OR(EN349="Rãnh xây",EN349="Rãnh bê tông"),IF(AND(EN349="Rãnh xây",EU349="Móng bê tông"),JQ349-GD349,IF(AND(EN349="Rãnh bê tông",EU349="Móng bê tông"),JQ349-GD349,0)),0)))))</f>
        <v>47.910000000000004</v>
      </c>
      <c r="JJ349" s="20">
        <f t="shared" si="1127"/>
        <v>0</v>
      </c>
      <c r="JK349" s="20">
        <f t="shared" si="1128"/>
        <v>0</v>
      </c>
      <c r="JL349" s="20">
        <f t="shared" si="1129"/>
        <v>0</v>
      </c>
      <c r="JM349" s="20">
        <f t="shared" si="1130"/>
        <v>47.910000000000004</v>
      </c>
      <c r="JN349" s="20">
        <f t="shared" si="1131"/>
        <v>48.06</v>
      </c>
      <c r="JO349" s="20">
        <f t="shared" si="1132"/>
        <v>0</v>
      </c>
      <c r="JP349" s="20">
        <f t="shared" si="1133"/>
        <v>0</v>
      </c>
      <c r="JQ349" s="20">
        <f t="shared" si="1134"/>
        <v>48.06</v>
      </c>
      <c r="JR349" s="20">
        <f t="shared" si="1135"/>
        <v>0</v>
      </c>
      <c r="JS349" s="26">
        <v>48.06</v>
      </c>
      <c r="JT349" s="25">
        <f t="shared" si="1259"/>
        <v>0.8</v>
      </c>
      <c r="JU349" s="25">
        <f t="shared" si="1136"/>
        <v>48.86</v>
      </c>
      <c r="JV349" s="25">
        <f t="shared" si="1137"/>
        <v>48.86</v>
      </c>
      <c r="JW349" s="25">
        <f>ROUND(IF(EN349="Cống tròn",IF(EN349="Cống tròn",JX349+FF349,0),IF(EN349="Cống hộp",IF(EN349="Cống hộp",JX349+GP349,0),IF(OR(EN349="Rãnh xây",EN349="Rãnh bê tông"),IF(OR(EN349="Rãnh xây",EN349="Rãnh bê tông"),JX349+GP349,0),IF(EN349="ống nhựa",IF(EN349="Ống nhựa",JX349+HT349,0),IF(EN349="Rãnh thang",IF(EN349="Rãnh thang",JS349+#REF!,0),0))))),2)</f>
        <v>48.86</v>
      </c>
      <c r="JX349" s="27">
        <v>48.86</v>
      </c>
      <c r="JY349" s="25">
        <f t="shared" si="1138"/>
        <v>0</v>
      </c>
      <c r="JZ349" s="25">
        <f t="shared" si="1139"/>
        <v>0</v>
      </c>
      <c r="KA349" s="25">
        <f t="shared" si="1140"/>
        <v>48.86</v>
      </c>
      <c r="KB349" s="25">
        <f t="shared" si="1141"/>
        <v>0</v>
      </c>
      <c r="KC349" s="25">
        <f t="shared" si="1142"/>
        <v>0</v>
      </c>
      <c r="KD349" s="28" t="s">
        <v>98</v>
      </c>
      <c r="KE349" s="27">
        <v>0</v>
      </c>
      <c r="KF349" s="25">
        <f t="shared" si="1143"/>
        <v>1.0500000000000043</v>
      </c>
      <c r="KG349" s="25">
        <f t="shared" si="1260"/>
        <v>1.0500000000000043</v>
      </c>
      <c r="KH349" s="27">
        <v>0</v>
      </c>
      <c r="KI349" s="25">
        <f t="shared" si="1144"/>
        <v>1.0499999999999972</v>
      </c>
      <c r="KJ349" s="25">
        <f t="shared" si="1261"/>
        <v>1.0499999999999972</v>
      </c>
      <c r="KK349" s="25">
        <f t="shared" si="1145"/>
        <v>0</v>
      </c>
      <c r="KL349" s="25">
        <f t="shared" si="1146"/>
        <v>0</v>
      </c>
      <c r="KM349" s="25">
        <f t="shared" si="1262"/>
        <v>0</v>
      </c>
      <c r="KN349" s="25">
        <f t="shared" si="1147"/>
        <v>0</v>
      </c>
      <c r="KO349" s="25">
        <f t="shared" si="1148"/>
        <v>0</v>
      </c>
      <c r="KP349" s="25">
        <f t="shared" si="1263"/>
        <v>0</v>
      </c>
      <c r="KQ349" s="25">
        <f t="shared" si="1149"/>
        <v>0</v>
      </c>
      <c r="KR349" s="25">
        <f t="shared" si="1150"/>
        <v>0</v>
      </c>
      <c r="KS349" s="25">
        <f t="shared" si="1264"/>
        <v>0</v>
      </c>
      <c r="KT349" s="25">
        <f t="shared" si="1151"/>
        <v>0</v>
      </c>
      <c r="KU349" s="25">
        <f t="shared" si="1152"/>
        <v>0</v>
      </c>
      <c r="KV349" s="25">
        <f t="shared" si="1265"/>
        <v>0</v>
      </c>
      <c r="KW349" s="25">
        <f t="shared" si="1079"/>
        <v>0</v>
      </c>
      <c r="KX349" s="25">
        <f t="shared" si="1153"/>
        <v>0</v>
      </c>
      <c r="KY349" s="25">
        <f t="shared" si="1266"/>
        <v>0</v>
      </c>
      <c r="KZ349" s="25">
        <f t="shared" si="1154"/>
        <v>0</v>
      </c>
      <c r="LA349" s="25">
        <f t="shared" si="1155"/>
        <v>0</v>
      </c>
      <c r="LB349" s="25">
        <f t="shared" si="1267"/>
        <v>0</v>
      </c>
      <c r="LC349" s="25">
        <f t="shared" si="1156"/>
        <v>0</v>
      </c>
      <c r="LD349" s="25">
        <f t="shared" si="1157"/>
        <v>0</v>
      </c>
      <c r="LE349" s="25">
        <f t="shared" si="1268"/>
        <v>0</v>
      </c>
      <c r="LF349" s="25">
        <f t="shared" si="1158"/>
        <v>0</v>
      </c>
      <c r="LG349" s="25">
        <f t="shared" si="1159"/>
        <v>0</v>
      </c>
      <c r="LH349" s="25">
        <f t="shared" si="1269"/>
        <v>0</v>
      </c>
      <c r="LI349" s="25">
        <f t="shared" si="1160"/>
        <v>0.1</v>
      </c>
      <c r="LJ349" s="25">
        <f t="shared" si="1161"/>
        <v>0.1</v>
      </c>
      <c r="LK349" s="25">
        <f t="shared" si="1270"/>
        <v>0.1</v>
      </c>
      <c r="LL349" s="25">
        <f t="shared" si="1162"/>
        <v>0</v>
      </c>
      <c r="LM349" s="25">
        <f t="shared" si="1163"/>
        <v>0</v>
      </c>
      <c r="LN349" s="25">
        <f t="shared" si="1271"/>
        <v>0</v>
      </c>
      <c r="LO349" s="25">
        <f t="shared" si="1164"/>
        <v>0.15</v>
      </c>
      <c r="LP349" s="25">
        <f t="shared" si="1165"/>
        <v>0.15</v>
      </c>
      <c r="LQ349" s="25">
        <f t="shared" si="1272"/>
        <v>0.15</v>
      </c>
      <c r="LR349" s="25">
        <f t="shared" si="1166"/>
        <v>0</v>
      </c>
      <c r="LS349" s="25">
        <f t="shared" si="1167"/>
        <v>0</v>
      </c>
      <c r="LT349" s="25">
        <f t="shared" si="1273"/>
        <v>0</v>
      </c>
      <c r="LU349" s="25">
        <f t="shared" si="1168"/>
        <v>0.8</v>
      </c>
      <c r="LV349" s="25">
        <f t="shared" si="1169"/>
        <v>0.8</v>
      </c>
      <c r="LW349" s="25">
        <f t="shared" si="1274"/>
        <v>0.8</v>
      </c>
      <c r="LX349" s="25">
        <f t="shared" si="1170"/>
        <v>0</v>
      </c>
      <c r="LY349" s="25">
        <f t="shared" si="1171"/>
        <v>0</v>
      </c>
      <c r="LZ349" s="25">
        <f t="shared" si="1275"/>
        <v>0</v>
      </c>
      <c r="MA349" s="25">
        <f t="shared" si="1172"/>
        <v>0</v>
      </c>
      <c r="MB349" s="25">
        <f t="shared" si="1173"/>
        <v>0</v>
      </c>
      <c r="MC349" s="25">
        <f t="shared" si="1276"/>
        <v>0</v>
      </c>
      <c r="MD349" s="25">
        <f t="shared" si="1174"/>
        <v>0</v>
      </c>
      <c r="ME349" s="25">
        <f t="shared" si="1175"/>
        <v>0</v>
      </c>
      <c r="MF349" s="25">
        <f t="shared" si="1277"/>
        <v>0</v>
      </c>
      <c r="MG349" s="25">
        <f t="shared" si="1176"/>
        <v>0</v>
      </c>
      <c r="MH349" s="25">
        <f t="shared" si="1177"/>
        <v>0</v>
      </c>
      <c r="MI349" s="25">
        <f t="shared" si="1278"/>
        <v>0</v>
      </c>
      <c r="MJ349" s="25">
        <f t="shared" si="1178"/>
        <v>0</v>
      </c>
      <c r="MK349" s="25">
        <f t="shared" si="1179"/>
        <v>0</v>
      </c>
      <c r="ML349" s="25">
        <f t="shared" si="1279"/>
        <v>0</v>
      </c>
      <c r="MM349" s="25">
        <f t="shared" si="1180"/>
        <v>0</v>
      </c>
      <c r="MN349" s="25">
        <f t="shared" si="1181"/>
        <v>0</v>
      </c>
      <c r="MO349" s="25">
        <f t="shared" si="1280"/>
        <v>0</v>
      </c>
      <c r="MP349" s="25">
        <f t="shared" si="1182"/>
        <v>0</v>
      </c>
      <c r="MQ349" s="25">
        <f t="shared" si="1183"/>
        <v>0</v>
      </c>
      <c r="MR349" s="25">
        <f t="shared" si="1281"/>
        <v>0</v>
      </c>
      <c r="MS349" s="29">
        <v>1.24</v>
      </c>
      <c r="MT349" s="29">
        <v>0</v>
      </c>
      <c r="MU349" s="29">
        <v>1</v>
      </c>
      <c r="MV349" s="29">
        <v>1</v>
      </c>
      <c r="MW349" s="25">
        <f t="shared" si="1184"/>
        <v>1.24</v>
      </c>
      <c r="MX349" s="25">
        <f t="shared" si="1185"/>
        <v>1.3</v>
      </c>
      <c r="MY349" s="25">
        <f t="shared" si="1186"/>
        <v>0</v>
      </c>
      <c r="MZ349" s="25">
        <f t="shared" si="1187"/>
        <v>0</v>
      </c>
      <c r="NA349" s="25">
        <f t="shared" si="1188"/>
        <v>1.24</v>
      </c>
      <c r="NB349" s="25">
        <f t="shared" si="1189"/>
        <v>1.3</v>
      </c>
      <c r="NC349" s="25">
        <f t="shared" si="1190"/>
        <v>0</v>
      </c>
      <c r="ND349" s="25">
        <f t="shared" si="1191"/>
        <v>0</v>
      </c>
      <c r="NE349" s="25">
        <f t="shared" si="1282"/>
        <v>1.24</v>
      </c>
      <c r="NF349" s="25">
        <f t="shared" si="1282"/>
        <v>1.3</v>
      </c>
      <c r="NG349" s="25">
        <f t="shared" si="1282"/>
        <v>0</v>
      </c>
      <c r="NH349" s="25">
        <f t="shared" si="1282"/>
        <v>0</v>
      </c>
      <c r="NI349" s="25">
        <f t="shared" si="1192"/>
        <v>433.32</v>
      </c>
      <c r="NJ349" s="25">
        <f t="shared" si="1193"/>
        <v>0</v>
      </c>
      <c r="NK349" s="25">
        <f t="shared" si="1194"/>
        <v>433.32</v>
      </c>
      <c r="NL349" s="25">
        <f t="shared" si="1195"/>
        <v>0</v>
      </c>
      <c r="NM349" s="25">
        <f t="shared" si="1196"/>
        <v>0</v>
      </c>
      <c r="NN349" s="25">
        <f t="shared" si="1283"/>
        <v>0</v>
      </c>
      <c r="NO349" s="25">
        <f t="shared" si="1197"/>
        <v>0</v>
      </c>
      <c r="NP349" s="25">
        <f t="shared" si="1198"/>
        <v>0</v>
      </c>
      <c r="NQ349" s="25">
        <f t="shared" si="1284"/>
        <v>0</v>
      </c>
      <c r="NR349" s="25">
        <f t="shared" si="1199"/>
        <v>363.99</v>
      </c>
      <c r="NS349" s="25">
        <f t="shared" si="1200"/>
        <v>0</v>
      </c>
      <c r="NT349" s="25">
        <f t="shared" si="1285"/>
        <v>363.99</v>
      </c>
      <c r="NU349" s="25">
        <f t="shared" si="1201"/>
        <v>0</v>
      </c>
      <c r="NV349" s="25">
        <f t="shared" si="1202"/>
        <v>0</v>
      </c>
      <c r="NW349" s="25">
        <f t="shared" si="1286"/>
        <v>0</v>
      </c>
      <c r="NX349" s="25">
        <f t="shared" si="1287"/>
        <v>363.99</v>
      </c>
      <c r="NY349" s="25">
        <f t="shared" si="1287"/>
        <v>0</v>
      </c>
      <c r="NZ349" s="25">
        <f t="shared" si="1288"/>
        <v>363.99</v>
      </c>
      <c r="OA349" s="25">
        <f t="shared" si="1289"/>
        <v>69.33</v>
      </c>
      <c r="OB349" s="25">
        <f t="shared" si="1289"/>
        <v>0</v>
      </c>
      <c r="OC349" s="25">
        <f t="shared" si="1290"/>
        <v>69.33</v>
      </c>
      <c r="OD349" s="25">
        <f t="shared" si="1291"/>
        <v>363.99</v>
      </c>
      <c r="OE349" s="25">
        <f t="shared" si="1291"/>
        <v>0</v>
      </c>
      <c r="OF349" s="25">
        <f t="shared" si="1291"/>
        <v>363.99</v>
      </c>
      <c r="OG349" s="25">
        <f t="shared" si="1203"/>
        <v>0</v>
      </c>
      <c r="OH349" s="25">
        <f t="shared" si="1204"/>
        <v>0</v>
      </c>
      <c r="OI349" s="25">
        <f t="shared" si="1205"/>
        <v>0</v>
      </c>
      <c r="OJ349" s="25">
        <f t="shared" si="1206"/>
        <v>0</v>
      </c>
      <c r="OK349" s="25">
        <f t="shared" si="1207"/>
        <v>0</v>
      </c>
      <c r="OL349" s="25">
        <f t="shared" si="1208"/>
        <v>0</v>
      </c>
      <c r="OM349" s="25">
        <f t="shared" si="1292"/>
        <v>0</v>
      </c>
      <c r="ON349" s="25">
        <f t="shared" si="1292"/>
        <v>0</v>
      </c>
      <c r="OO349" s="25">
        <f t="shared" si="1292"/>
        <v>0</v>
      </c>
      <c r="OP349" s="25">
        <f t="shared" si="1209"/>
        <v>0</v>
      </c>
      <c r="OQ349" s="25">
        <f t="shared" si="1210"/>
        <v>0</v>
      </c>
      <c r="OR349" s="25">
        <f t="shared" si="1293"/>
        <v>0</v>
      </c>
      <c r="OS349" s="26">
        <v>535458.38</v>
      </c>
      <c r="OT349" s="26">
        <v>2371122.41</v>
      </c>
    </row>
    <row r="350" spans="1:410" ht="33" customHeight="1" x14ac:dyDescent="0.25">
      <c r="A350" s="18"/>
      <c r="B350" s="18" t="s">
        <v>1179</v>
      </c>
      <c r="C350" s="18">
        <v>493.32</v>
      </c>
      <c r="D350" s="16" t="e">
        <f>_xlfn.IFNA(INDEX(#REF!,MATCH(E350,#REF!,0)),0)</f>
        <v>#REF!</v>
      </c>
      <c r="E350" s="18" t="s">
        <v>1178</v>
      </c>
      <c r="F350" s="16" t="s">
        <v>765</v>
      </c>
      <c r="G350" s="16" t="s">
        <v>766</v>
      </c>
      <c r="H350" s="16" t="s">
        <v>767</v>
      </c>
      <c r="I350" s="16" t="s">
        <v>768</v>
      </c>
      <c r="J350" s="16" t="s">
        <v>769</v>
      </c>
      <c r="K350" s="16" t="s">
        <v>770</v>
      </c>
      <c r="L350" s="16" t="s">
        <v>771</v>
      </c>
      <c r="M350" s="18">
        <v>1.8399999999999999</v>
      </c>
      <c r="N350" s="18">
        <v>1.8399999999999999</v>
      </c>
      <c r="O350" s="18">
        <v>2.2399999999999998</v>
      </c>
      <c r="P350" s="18">
        <v>2.2399999999999998</v>
      </c>
      <c r="Q350" s="18">
        <v>0.1</v>
      </c>
      <c r="R350" s="18">
        <v>2.04</v>
      </c>
      <c r="S350" s="18">
        <v>2.04</v>
      </c>
      <c r="T350" s="18">
        <v>0.2</v>
      </c>
      <c r="U350" s="18">
        <v>0</v>
      </c>
      <c r="V350" s="18">
        <v>0</v>
      </c>
      <c r="W350" s="18">
        <v>0</v>
      </c>
      <c r="X350" s="18">
        <v>1.8399999999999999</v>
      </c>
      <c r="Y350" s="18">
        <v>1.7999999999999998</v>
      </c>
      <c r="Z350" s="20">
        <f t="shared" si="1211"/>
        <v>3.5</v>
      </c>
      <c r="AA350" s="18">
        <v>0.22</v>
      </c>
      <c r="AB350" s="18">
        <v>0</v>
      </c>
      <c r="AC350" s="18">
        <v>0</v>
      </c>
      <c r="AD350" s="18">
        <v>0</v>
      </c>
      <c r="AE350" s="18">
        <v>0</v>
      </c>
      <c r="AF350" s="18">
        <v>0</v>
      </c>
      <c r="AG350" s="18">
        <v>1.4</v>
      </c>
      <c r="AH350" s="18">
        <v>1.4</v>
      </c>
      <c r="AI350" s="20">
        <f t="shared" si="1212"/>
        <v>3.65</v>
      </c>
      <c r="AJ350" s="18">
        <v>0</v>
      </c>
      <c r="AK350" s="18">
        <v>0</v>
      </c>
      <c r="AL350" s="20">
        <f t="shared" si="1213"/>
        <v>0</v>
      </c>
      <c r="AM350" s="18">
        <v>1.8399999999999999</v>
      </c>
      <c r="AN350" s="18">
        <v>1.4</v>
      </c>
      <c r="AO350" s="18">
        <v>0.15</v>
      </c>
      <c r="AP350" s="18">
        <v>0.22</v>
      </c>
      <c r="AQ350" s="18">
        <v>1.8399999999999999</v>
      </c>
      <c r="AR350" s="18">
        <v>1.6199999999999999</v>
      </c>
      <c r="AS350" s="18">
        <v>0.12</v>
      </c>
      <c r="AT350" s="18">
        <v>0.11</v>
      </c>
      <c r="AU350" s="18">
        <v>0</v>
      </c>
      <c r="AV350" s="18">
        <v>0</v>
      </c>
      <c r="AW350" s="18">
        <v>0</v>
      </c>
      <c r="AX350" s="18">
        <v>0</v>
      </c>
      <c r="AY350" s="18">
        <v>0</v>
      </c>
      <c r="AZ350" s="18">
        <v>0</v>
      </c>
      <c r="BA350" s="18">
        <v>0</v>
      </c>
      <c r="BB350" s="18">
        <v>0</v>
      </c>
      <c r="BC350" s="18">
        <v>0</v>
      </c>
      <c r="BD350" s="18">
        <v>0</v>
      </c>
      <c r="BE350" s="18">
        <v>0</v>
      </c>
      <c r="BF350" s="18">
        <v>0</v>
      </c>
      <c r="BG350" s="18">
        <v>0</v>
      </c>
      <c r="BH350" s="18">
        <v>0</v>
      </c>
      <c r="BI350" s="18">
        <v>0</v>
      </c>
      <c r="BJ350" s="18">
        <v>0</v>
      </c>
      <c r="BK350" s="18">
        <v>0</v>
      </c>
      <c r="BL350" s="18">
        <v>0</v>
      </c>
      <c r="BM350" s="18">
        <v>0</v>
      </c>
      <c r="BN350" s="18">
        <v>0</v>
      </c>
      <c r="BO350" s="18">
        <v>0</v>
      </c>
      <c r="BP350" s="18">
        <v>0</v>
      </c>
      <c r="BQ350" s="18">
        <v>0</v>
      </c>
      <c r="BR350" s="18">
        <v>0</v>
      </c>
      <c r="BS350" s="18">
        <v>0</v>
      </c>
      <c r="BT350" s="18">
        <v>2</v>
      </c>
      <c r="BU350" s="18">
        <v>0</v>
      </c>
      <c r="BV350" s="18">
        <v>0</v>
      </c>
      <c r="BW350" s="18">
        <v>0</v>
      </c>
      <c r="BX350" s="18">
        <v>0</v>
      </c>
      <c r="BY350" s="18">
        <v>0</v>
      </c>
      <c r="BZ350" s="18">
        <v>0</v>
      </c>
      <c r="CA350" s="16" t="e">
        <f>_xlfn.IFNA(IF(RIGHT(D350,2)="=G",0,INDEX(#REF!,MATCH(E350,#REF!,0))),0)</f>
        <v>#REF!</v>
      </c>
      <c r="CB350" s="16" t="s">
        <v>776</v>
      </c>
      <c r="CC350" s="18">
        <v>0</v>
      </c>
      <c r="CD350" s="18">
        <v>0</v>
      </c>
      <c r="CE350" s="18">
        <v>1.6</v>
      </c>
      <c r="CF350" s="18">
        <v>0.8</v>
      </c>
      <c r="CG350" s="18">
        <v>0.12</v>
      </c>
      <c r="CH350" s="18">
        <v>2</v>
      </c>
      <c r="CI350" s="16" t="s">
        <v>98</v>
      </c>
      <c r="CJ350" s="18">
        <v>0</v>
      </c>
      <c r="CK350" s="20">
        <f t="shared" si="1080"/>
        <v>4.03</v>
      </c>
      <c r="CL350" s="20">
        <f t="shared" si="1214"/>
        <v>4.03</v>
      </c>
      <c r="CM350" s="18">
        <v>48.83</v>
      </c>
      <c r="CN350" s="18">
        <v>48.86</v>
      </c>
      <c r="CO350" s="18">
        <v>48.021000000000001</v>
      </c>
      <c r="CP350" s="22">
        <f t="shared" si="1081"/>
        <v>48.83</v>
      </c>
      <c r="CQ350" s="22">
        <f t="shared" si="1082"/>
        <v>44.8</v>
      </c>
      <c r="CR350" s="22">
        <f t="shared" si="1215"/>
        <v>4.03</v>
      </c>
      <c r="CS350" s="22">
        <f t="shared" si="1083"/>
        <v>44.9</v>
      </c>
      <c r="CT350" s="22">
        <f t="shared" si="1084"/>
        <v>45.1</v>
      </c>
      <c r="CU350" s="18">
        <v>45.1</v>
      </c>
      <c r="CV350" s="22">
        <f t="shared" si="1216"/>
        <v>3.5</v>
      </c>
      <c r="CW350" s="22">
        <f t="shared" si="1085"/>
        <v>0</v>
      </c>
      <c r="CX350" s="22">
        <f t="shared" si="1086"/>
        <v>0</v>
      </c>
      <c r="CY350" s="22">
        <f t="shared" si="1087"/>
        <v>48.59</v>
      </c>
      <c r="CZ350" s="22">
        <f t="shared" si="1088"/>
        <v>48.74</v>
      </c>
      <c r="DA350" s="18">
        <v>48.86</v>
      </c>
      <c r="DB350" s="20">
        <f t="shared" si="1217"/>
        <v>4.0599999999999996</v>
      </c>
      <c r="DC350" s="20">
        <f t="shared" si="1218"/>
        <v>0.03</v>
      </c>
      <c r="DD350" s="20">
        <f t="shared" si="1219"/>
        <v>4.0299999999999994</v>
      </c>
      <c r="DE350" s="20">
        <f t="shared" si="1089"/>
        <v>0.1</v>
      </c>
      <c r="DF350" s="20">
        <f t="shared" si="1090"/>
        <v>0.2</v>
      </c>
      <c r="DG350" s="20">
        <f t="shared" si="1091"/>
        <v>3.73</v>
      </c>
      <c r="DH350" s="20">
        <f t="shared" si="1092"/>
        <v>0</v>
      </c>
      <c r="DI350" s="20">
        <f t="shared" si="1093"/>
        <v>0</v>
      </c>
      <c r="DJ350" s="20">
        <f t="shared" si="1094"/>
        <v>0</v>
      </c>
      <c r="DK350" s="20">
        <f t="shared" si="1220"/>
        <v>4.03</v>
      </c>
      <c r="DL350" s="20">
        <f t="shared" si="1221"/>
        <v>0</v>
      </c>
      <c r="DM350" s="20">
        <f t="shared" si="1222"/>
        <v>0</v>
      </c>
      <c r="DN350" s="20">
        <f t="shared" si="1223"/>
        <v>0</v>
      </c>
      <c r="DO350" s="18">
        <v>2.44</v>
      </c>
      <c r="DP350" s="18">
        <v>0</v>
      </c>
      <c r="DQ350" s="18">
        <v>1</v>
      </c>
      <c r="DR350" s="18">
        <v>1</v>
      </c>
      <c r="DS350" s="25">
        <f t="shared" si="1224"/>
        <v>2.44</v>
      </c>
      <c r="DT350" s="25">
        <f t="shared" si="1225"/>
        <v>0</v>
      </c>
      <c r="DU350" s="25">
        <f t="shared" si="1226"/>
        <v>9.83</v>
      </c>
      <c r="DV350" s="25">
        <f t="shared" si="1227"/>
        <v>0</v>
      </c>
      <c r="DW350" s="25">
        <f t="shared" si="1228"/>
        <v>9.83</v>
      </c>
      <c r="DX350" s="25">
        <f t="shared" si="1229"/>
        <v>22.02</v>
      </c>
      <c r="DY350" s="25">
        <f t="shared" si="1230"/>
        <v>0</v>
      </c>
      <c r="DZ350" s="25">
        <f t="shared" si="1231"/>
        <v>22.02</v>
      </c>
      <c r="EA350" s="25">
        <f t="shared" si="1232"/>
        <v>13.96</v>
      </c>
      <c r="EB350" s="25">
        <f t="shared" si="1233"/>
        <v>0</v>
      </c>
      <c r="EC350" s="25">
        <f t="shared" si="1234"/>
        <v>13.96</v>
      </c>
      <c r="ED350" s="25">
        <f t="shared" si="1235"/>
        <v>8.06</v>
      </c>
      <c r="EE350" s="25">
        <f t="shared" si="1235"/>
        <v>0</v>
      </c>
      <c r="EF350" s="25">
        <f t="shared" si="1236"/>
        <v>8.06</v>
      </c>
      <c r="EG350" s="25">
        <f t="shared" si="1237"/>
        <v>13.96</v>
      </c>
      <c r="EH350" s="25">
        <f t="shared" si="1237"/>
        <v>0</v>
      </c>
      <c r="EI350" s="25">
        <f t="shared" si="1238"/>
        <v>13.96</v>
      </c>
      <c r="EJ350" s="18">
        <v>493.32</v>
      </c>
      <c r="EK350" s="18">
        <v>733.82</v>
      </c>
      <c r="EL350" s="18" t="s">
        <v>1178</v>
      </c>
      <c r="EM350" s="18" t="s">
        <v>1180</v>
      </c>
      <c r="EN350" s="16" t="s">
        <v>1176</v>
      </c>
      <c r="EO350" s="16" t="s">
        <v>1179</v>
      </c>
      <c r="EP350" s="16" t="e">
        <f>IF(OR(EN350="Cống tròn",EN350="Cống hộp",EN350="Ống nhựa"),INDEX(#REF!,MATCH(E350,#REF!,0)),IF(OR(EN350="Rãnh xây",EN350="Rãnh bê tông"),INDEX(#REF!,MATCH(E350,#REF!,0)),0))</f>
        <v>#REF!</v>
      </c>
      <c r="EQ350" s="18">
        <v>36.53</v>
      </c>
      <c r="ER350" s="18"/>
      <c r="ES350" s="25">
        <f t="shared" si="1239"/>
        <v>0</v>
      </c>
      <c r="ET350" s="1" t="str">
        <f>_xlfn.IFNA(IF(EN350="Cống tròn",INDEX(#REF!,MATCH(E350,#REF!,0)),IF(EN350="Cống hộp",INDEX(#REF!,MATCH(E350,#REF!,0)),EU350&amp;" ,"&amp;EV350)),0)</f>
        <v>Móng bê tông ,Không cốt thép</v>
      </c>
      <c r="EU350" s="16" t="s">
        <v>769</v>
      </c>
      <c r="EV350" s="16" t="s">
        <v>775</v>
      </c>
      <c r="EW350" s="16" t="e">
        <f>_xlfn.IFNA(INDEX(#REF!,MATCH(E350,#REF!,0)),0)</f>
        <v>#REF!</v>
      </c>
      <c r="EX350" s="16"/>
      <c r="EY350" s="18">
        <v>0</v>
      </c>
      <c r="EZ350" s="18">
        <v>0</v>
      </c>
      <c r="FA350" s="18">
        <v>0</v>
      </c>
      <c r="FB350" s="18">
        <v>0</v>
      </c>
      <c r="FC350" s="18">
        <v>0</v>
      </c>
      <c r="FD350" s="25">
        <f t="shared" si="1095"/>
        <v>0</v>
      </c>
      <c r="FE350" s="25">
        <f t="shared" si="1240"/>
        <v>0</v>
      </c>
      <c r="FF350" s="18">
        <v>0</v>
      </c>
      <c r="FG350" s="18">
        <v>0</v>
      </c>
      <c r="FH350" s="18">
        <v>0</v>
      </c>
      <c r="FI350" s="25">
        <f t="shared" si="1241"/>
        <v>0</v>
      </c>
      <c r="FJ350" s="18">
        <v>0</v>
      </c>
      <c r="FK350" s="18">
        <v>0</v>
      </c>
      <c r="FL350" s="18">
        <v>0</v>
      </c>
      <c r="FM350" s="18">
        <v>0</v>
      </c>
      <c r="FN350" s="18">
        <v>0</v>
      </c>
      <c r="FO350" s="25">
        <f t="shared" si="1242"/>
        <v>0</v>
      </c>
      <c r="FP350" s="18">
        <v>0</v>
      </c>
      <c r="FQ350" s="18">
        <v>0</v>
      </c>
      <c r="FR350" s="25">
        <f t="shared" si="1096"/>
        <v>0</v>
      </c>
      <c r="FS350" s="25">
        <f t="shared" si="1097"/>
        <v>0</v>
      </c>
      <c r="FT350" s="25">
        <f t="shared" si="1098"/>
        <v>0</v>
      </c>
      <c r="FU350" s="25">
        <f t="shared" si="1099"/>
        <v>0</v>
      </c>
      <c r="FV350" s="25" t="str">
        <f t="shared" si="1243"/>
        <v>Đủ</v>
      </c>
      <c r="FW350" s="25">
        <f t="shared" si="1244"/>
        <v>0</v>
      </c>
      <c r="FX350" s="16" t="s">
        <v>767</v>
      </c>
      <c r="FY350" s="16" t="s">
        <v>766</v>
      </c>
      <c r="FZ350" s="16" t="s">
        <v>770</v>
      </c>
      <c r="GA350" s="16" t="s">
        <v>771</v>
      </c>
      <c r="GB350" s="18">
        <v>0.1</v>
      </c>
      <c r="GC350" s="18">
        <v>1.24</v>
      </c>
      <c r="GD350" s="18">
        <v>0.15</v>
      </c>
      <c r="GE350" s="18">
        <v>1.24</v>
      </c>
      <c r="GF350" s="18"/>
      <c r="GG350" s="18"/>
      <c r="GH350" s="18">
        <v>0.22</v>
      </c>
      <c r="GI350" s="18">
        <v>2</v>
      </c>
      <c r="GJ350" s="18">
        <v>0.8</v>
      </c>
      <c r="GK350" s="18"/>
      <c r="GL350" s="25">
        <f t="shared" si="1100"/>
        <v>1</v>
      </c>
      <c r="GM350" s="25">
        <f t="shared" si="1245"/>
        <v>1</v>
      </c>
      <c r="GN350" s="18">
        <v>0.15</v>
      </c>
      <c r="GO350" s="18">
        <v>0.22</v>
      </c>
      <c r="GP350" s="18">
        <v>0.12</v>
      </c>
      <c r="GQ350" s="18">
        <v>0.11</v>
      </c>
      <c r="GR350" s="1" t="e">
        <f>_xlfn.IFNA(INDEX(#REF!,MATCH(E350,#REF!,0)),0)</f>
        <v>#REF!</v>
      </c>
      <c r="GS350" s="16"/>
      <c r="GT350" s="18">
        <v>0</v>
      </c>
      <c r="GU350" s="18">
        <v>0</v>
      </c>
      <c r="GV350" s="18">
        <v>0</v>
      </c>
      <c r="GW350" s="18">
        <v>0</v>
      </c>
      <c r="GX350" s="25">
        <f t="shared" si="1101"/>
        <v>1.27</v>
      </c>
      <c r="GY350" s="25">
        <f t="shared" si="1102"/>
        <v>0</v>
      </c>
      <c r="GZ350" s="25">
        <f t="shared" si="1246"/>
        <v>1.52</v>
      </c>
      <c r="HA350" s="1" t="e" cm="1">
        <f t="array" ref="HA350">INDEX(#REF!,MATCH(EJ350&amp;EK350&amp;HD350&amp;HE350&amp;HF350,#REF!&amp;#REF!&amp;#REF!&amp;#REF!&amp;#REF!,0))</f>
        <v>#REF!</v>
      </c>
      <c r="HB350" s="16" t="s">
        <v>872</v>
      </c>
      <c r="HC350" s="25">
        <f t="shared" si="1247"/>
        <v>36</v>
      </c>
      <c r="HD350" s="18">
        <v>1</v>
      </c>
      <c r="HE350" s="18">
        <v>1</v>
      </c>
      <c r="HF350" s="18">
        <v>0.12</v>
      </c>
      <c r="HG350" s="1" t="e" cm="1">
        <f t="array" ref="HG350">INDEX(#REF!,MATCH(EJ350&amp;EK350&amp;HJ350&amp;HK350&amp;HL350,#REF!&amp;#REF!&amp;#REF!&amp;#REF!&amp;#REF!,0))</f>
        <v>#REF!</v>
      </c>
      <c r="HH350" s="16" t="s">
        <v>872</v>
      </c>
      <c r="HI350" s="25">
        <f t="shared" si="1248"/>
        <v>1</v>
      </c>
      <c r="HJ350" s="25">
        <f t="shared" si="1249"/>
        <v>0.17</v>
      </c>
      <c r="HK350" s="18">
        <v>1</v>
      </c>
      <c r="HL350" s="18">
        <v>0.12</v>
      </c>
      <c r="HM350" s="18">
        <v>0.01</v>
      </c>
      <c r="HN350" s="18">
        <v>1</v>
      </c>
      <c r="HO350" s="25">
        <f t="shared" si="1250"/>
        <v>36</v>
      </c>
      <c r="HP350" s="25">
        <f t="shared" si="1251"/>
        <v>0.36</v>
      </c>
      <c r="HQ350" s="25">
        <f t="shared" si="1252"/>
        <v>36.36</v>
      </c>
      <c r="HR350" s="25">
        <f t="shared" si="1253"/>
        <v>-0.17000000000000171</v>
      </c>
      <c r="HS350" s="25" t="str">
        <f t="shared" si="1254"/>
        <v>Thêm 01</v>
      </c>
      <c r="HT350" s="19">
        <v>0</v>
      </c>
      <c r="HU350" s="19">
        <v>0</v>
      </c>
      <c r="HV350" s="19">
        <v>0</v>
      </c>
      <c r="HW350" s="25">
        <f t="shared" si="1255"/>
        <v>0</v>
      </c>
      <c r="HX350" s="19">
        <v>0</v>
      </c>
      <c r="HY350" s="19">
        <v>0</v>
      </c>
      <c r="HZ350" s="18">
        <v>46.15</v>
      </c>
      <c r="IA350" s="20">
        <f>ROUND(IF(EN350="Cống tròn",IF(EN350="Cống tròn",IF(EU350="Không có móng",IQ350-FF350,IF(EU350="Đế",IP350-FN350,IF(OR(EU350="Móng bê tông",EU350="Móng bê tông kết hợp đế"),II350-FJ350,0))),0),IF(EN350="Cống hộp",IF(AND(EN350="Cống hộp",EU350="Không có móng"),IQ350-GF350,IF(AND(EN350="Cống hộp",EU350="Móng bê tông"),IJ350-GB350,0)),IF(OR(EN350="Rãnh xây",EN350="Rãnh bê tông"),IF(OR(EN350="Rãnh xây",EN350="Rãnh bê tông"),IK350-GB350,0),IF(EN350="Ống nhựa",IF(AND(EN350="Ống nhựa",EU350="Không đắp cát"),IQ350-HT350,IF(AND(EN350="Ống nhựa",EU350="Đắp cát"),IH350-HX350,0)),IF(EN350="Rãnh thang",IF(EN350="Rãnh thang",IF(EU350="Móng bê tông",#REF!-#REF!,IQ350),0),0))))),2)</f>
        <v>44.85</v>
      </c>
      <c r="IB350" s="20">
        <f t="shared" si="1256"/>
        <v>1.2999999999999972</v>
      </c>
      <c r="IC350" s="20">
        <f t="shared" si="1103"/>
        <v>0</v>
      </c>
      <c r="ID350" s="20">
        <f t="shared" si="1104"/>
        <v>0</v>
      </c>
      <c r="IE350" s="20">
        <f t="shared" si="1105"/>
        <v>44.85</v>
      </c>
      <c r="IF350" s="20">
        <f t="shared" si="1106"/>
        <v>0</v>
      </c>
      <c r="IG350" s="20">
        <f>IF(EN350="Rãnh thang",IF(AND(EN350="Rãnh thang",EU350="Móng bê tông"),IQ350-#REF!,0),IF(EN350="Ống nhựa",IF(AND(EN350="Ống nhựa",EU350="Đắp cát"),IQ350-HT350,0),IF(EN350="Cống tròn",IF(EN350="Cống tròn",IF(OR(EU350="Móng bê tông",EU350="Móng bê tông kết hợp đế"),IM350-FL350,0),0),IF(EN350="Cống hộp",IF(AND(EN350="Cống hộp",EU350="Móng bê tông"),IN350-GD350,0),IF(OR(EN350="Rãnh xây",EN350="Rãnh bê tông"),IF(AND(EN350="Rãnh xây",EU350="Móng bê tông"),IO350-GD350,IF(AND(EN350="Rãnh bê tông",EU350="Móng bê tông"),IO350-GD350,0)),0)))))</f>
        <v>44.95</v>
      </c>
      <c r="IH350" s="20">
        <f t="shared" si="1107"/>
        <v>0</v>
      </c>
      <c r="II350" s="20">
        <f t="shared" si="1108"/>
        <v>0</v>
      </c>
      <c r="IJ350" s="20">
        <f t="shared" si="1109"/>
        <v>0</v>
      </c>
      <c r="IK350" s="20">
        <f t="shared" si="1110"/>
        <v>44.95</v>
      </c>
      <c r="IL350" s="20">
        <f t="shared" si="1111"/>
        <v>45.1</v>
      </c>
      <c r="IM350" s="20">
        <f t="shared" si="1112"/>
        <v>0</v>
      </c>
      <c r="IN350" s="20">
        <f t="shared" si="1113"/>
        <v>0</v>
      </c>
      <c r="IO350" s="20">
        <f t="shared" si="1114"/>
        <v>45.1</v>
      </c>
      <c r="IP350" s="20">
        <f t="shared" si="1115"/>
        <v>0</v>
      </c>
      <c r="IQ350" s="18">
        <v>45.1</v>
      </c>
      <c r="IR350" s="25">
        <f t="shared" si="1257"/>
        <v>1</v>
      </c>
      <c r="IS350" s="25">
        <f t="shared" si="1116"/>
        <v>46.1</v>
      </c>
      <c r="IT350" s="25">
        <f t="shared" si="1117"/>
        <v>46.25</v>
      </c>
      <c r="IU350" s="25">
        <f>ROUND(IF(EN350="Cống tròn",IF(EN350="Cống tròn",IV350+FF350,0),IF(EN350="Cống hộp",IF(EN350="Cống hộp",IV350+GP350,0),IF(OR(EN350="Rãnh xây",EN350="Rãnh bê tông"),IF(OR(EN350="Rãnh xây",EN350="Rãnh bê tông"),IV350+GP350,0),IF(EN350="ống nhựa",IF(EN350="Ống nhựa",IV350+HT350,0),IF(EN350="Rãnh thang",IF(EN350="Rãnh thang",IQ350+#REF!,0),0))))),2)</f>
        <v>46.37</v>
      </c>
      <c r="IV350" s="18">
        <v>46.25</v>
      </c>
      <c r="IW350" s="25">
        <f t="shared" si="1118"/>
        <v>0</v>
      </c>
      <c r="IX350" s="25">
        <f t="shared" si="1119"/>
        <v>0</v>
      </c>
      <c r="IY350" s="25">
        <f t="shared" si="1120"/>
        <v>46.37</v>
      </c>
      <c r="IZ350" s="25">
        <f t="shared" si="1121"/>
        <v>0</v>
      </c>
      <c r="JA350" s="25">
        <f t="shared" si="1122"/>
        <v>0</v>
      </c>
      <c r="JB350" s="18">
        <v>45.51</v>
      </c>
      <c r="JC350" s="20">
        <f>ROUND(IF(EN350="Cống tròn",IF(EN350="Cống tròn",IF(EU350="Không có móng",JS350-FF350,IF(EU350="Đế",JR350-FN350,IF(OR(EU350="Móng bê tông",EU350="Móng bê tông kết hợp đế"),JK350-FJ350,0))),0),IF(EN350="Cống hộp",IF(AND(EN350="Cống hộp",EU350="Không có móng"),JS350-GF350,IF(AND(EN350="Cống hộp",EU350="Móng bê tông"),JL350-GB350,0)),IF(OR(EN350="Rãnh xây",EN350="Rãnh bê tông"),IF(OR(EN350="Rãnh xây",EN350="Rãnh bê tông"),JM350-GB350,0),IF(EN350="Ống nhựa",IF(AND(EN350="Ống nhựa",EU350="Không đắp cát"),JS350-HT350,IF(AND(EN350="Ống nhựa",EU350="Đắp cát"),JJ350-HX350,0)),IF(EN350="Rãnh thang",IF(EN350="Rãnh thang",IF(EU350="Móng bê tông",#REF!-#REF!,JS350),0),0))))),2)</f>
        <v>44.7</v>
      </c>
      <c r="JD350" s="20">
        <f t="shared" si="1258"/>
        <v>0.80999999999999517</v>
      </c>
      <c r="JE350" s="20">
        <f t="shared" si="1123"/>
        <v>0</v>
      </c>
      <c r="JF350" s="20">
        <f t="shared" si="1124"/>
        <v>0</v>
      </c>
      <c r="JG350" s="20">
        <f t="shared" si="1125"/>
        <v>44.7</v>
      </c>
      <c r="JH350" s="20">
        <f t="shared" si="1126"/>
        <v>0</v>
      </c>
      <c r="JI350" s="20">
        <f>IF(EN350="Rãnh thang",IF(AND(EN350="Rãnh thang",EU350="Móng bê tông"),JS350-#REF!,0),IF(EN350="Ống nhựa",IF(AND(EN350="Ống nhựa",EU350="Đắp cát"),JS350-HT350,0),IF(EN350="Cống tròn",IF(EN350="Cống tròn",IF(OR(EU350="Móng bê tông",EU350="Móng bê tông kết hợp đế"),JO350-FL350,0),0),IF(EN350="Cống hộp",IF(AND(EN350="Cống hộp",EU350="Móng bê tông"),JP350-GD350,0),IF(OR(EN350="Rãnh xây",EN350="Rãnh bê tông"),IF(AND(EN350="Rãnh xây",EU350="Móng bê tông"),JQ350-GD350,IF(AND(EN350="Rãnh bê tông",EU350="Móng bê tông"),JQ350-GD350,0)),0)))))</f>
        <v>44.800000000000004</v>
      </c>
      <c r="JJ350" s="20">
        <f t="shared" si="1127"/>
        <v>0</v>
      </c>
      <c r="JK350" s="20">
        <f t="shared" si="1128"/>
        <v>0</v>
      </c>
      <c r="JL350" s="20">
        <f t="shared" si="1129"/>
        <v>0</v>
      </c>
      <c r="JM350" s="20">
        <f t="shared" si="1130"/>
        <v>44.800000000000004</v>
      </c>
      <c r="JN350" s="20">
        <f t="shared" si="1131"/>
        <v>44.95</v>
      </c>
      <c r="JO350" s="20">
        <f t="shared" si="1132"/>
        <v>0</v>
      </c>
      <c r="JP350" s="20">
        <f t="shared" si="1133"/>
        <v>0</v>
      </c>
      <c r="JQ350" s="20">
        <f t="shared" si="1134"/>
        <v>44.95</v>
      </c>
      <c r="JR350" s="20">
        <f t="shared" si="1135"/>
        <v>0</v>
      </c>
      <c r="JS350" s="26">
        <v>44.95</v>
      </c>
      <c r="JT350" s="25">
        <f t="shared" si="1259"/>
        <v>1</v>
      </c>
      <c r="JU350" s="25">
        <f t="shared" si="1136"/>
        <v>45.95</v>
      </c>
      <c r="JV350" s="25">
        <f t="shared" si="1137"/>
        <v>46.1</v>
      </c>
      <c r="JW350" s="25">
        <f>ROUND(IF(EN350="Cống tròn",IF(EN350="Cống tròn",JX350+FF350,0),IF(EN350="Cống hộp",IF(EN350="Cống hộp",JX350+GP350,0),IF(OR(EN350="Rãnh xây",EN350="Rãnh bê tông"),IF(OR(EN350="Rãnh xây",EN350="Rãnh bê tông"),JX350+GP350,0),IF(EN350="ống nhựa",IF(EN350="Ống nhựa",JX350+HT350,0),IF(EN350="Rãnh thang",IF(EN350="Rãnh thang",JS350+#REF!,0),0))))),2)</f>
        <v>46.22</v>
      </c>
      <c r="JX350" s="27">
        <v>46.1</v>
      </c>
      <c r="JY350" s="25">
        <f t="shared" si="1138"/>
        <v>0</v>
      </c>
      <c r="JZ350" s="25">
        <f t="shared" si="1139"/>
        <v>0</v>
      </c>
      <c r="KA350" s="25">
        <f t="shared" si="1140"/>
        <v>46.22</v>
      </c>
      <c r="KB350" s="25">
        <f t="shared" si="1141"/>
        <v>0</v>
      </c>
      <c r="KC350" s="25">
        <f t="shared" si="1142"/>
        <v>0</v>
      </c>
      <c r="KD350" s="28" t="s">
        <v>98</v>
      </c>
      <c r="KE350" s="27">
        <v>0</v>
      </c>
      <c r="KF350" s="25">
        <f t="shared" si="1143"/>
        <v>1.2999999999999972</v>
      </c>
      <c r="KG350" s="25">
        <f t="shared" si="1260"/>
        <v>1.2999999999999972</v>
      </c>
      <c r="KH350" s="27">
        <v>0</v>
      </c>
      <c r="KI350" s="25">
        <f t="shared" si="1144"/>
        <v>0.80999999999999517</v>
      </c>
      <c r="KJ350" s="25">
        <f t="shared" si="1261"/>
        <v>0.80999999999999517</v>
      </c>
      <c r="KK350" s="25">
        <f t="shared" si="1145"/>
        <v>0</v>
      </c>
      <c r="KL350" s="25">
        <f t="shared" si="1146"/>
        <v>0</v>
      </c>
      <c r="KM350" s="25">
        <f t="shared" si="1262"/>
        <v>0</v>
      </c>
      <c r="KN350" s="25">
        <f t="shared" si="1147"/>
        <v>0</v>
      </c>
      <c r="KO350" s="25">
        <f t="shared" si="1148"/>
        <v>0</v>
      </c>
      <c r="KP350" s="25">
        <f t="shared" si="1263"/>
        <v>0</v>
      </c>
      <c r="KQ350" s="25">
        <f t="shared" si="1149"/>
        <v>0</v>
      </c>
      <c r="KR350" s="25">
        <f t="shared" si="1150"/>
        <v>0</v>
      </c>
      <c r="KS350" s="25">
        <f t="shared" si="1264"/>
        <v>0</v>
      </c>
      <c r="KT350" s="25">
        <f t="shared" si="1151"/>
        <v>0</v>
      </c>
      <c r="KU350" s="25">
        <f t="shared" si="1152"/>
        <v>0</v>
      </c>
      <c r="KV350" s="25">
        <f t="shared" si="1265"/>
        <v>0</v>
      </c>
      <c r="KW350" s="25">
        <f t="shared" si="1079"/>
        <v>0</v>
      </c>
      <c r="KX350" s="25">
        <f t="shared" si="1153"/>
        <v>0</v>
      </c>
      <c r="KY350" s="25">
        <f t="shared" si="1266"/>
        <v>0</v>
      </c>
      <c r="KZ350" s="25">
        <f t="shared" si="1154"/>
        <v>0</v>
      </c>
      <c r="LA350" s="25">
        <f t="shared" si="1155"/>
        <v>0</v>
      </c>
      <c r="LB350" s="25">
        <f t="shared" si="1267"/>
        <v>0</v>
      </c>
      <c r="LC350" s="25">
        <f t="shared" si="1156"/>
        <v>0</v>
      </c>
      <c r="LD350" s="25">
        <f t="shared" si="1157"/>
        <v>0</v>
      </c>
      <c r="LE350" s="25">
        <f t="shared" si="1268"/>
        <v>0</v>
      </c>
      <c r="LF350" s="25">
        <f t="shared" si="1158"/>
        <v>0</v>
      </c>
      <c r="LG350" s="25">
        <f t="shared" si="1159"/>
        <v>0</v>
      </c>
      <c r="LH350" s="25">
        <f t="shared" si="1269"/>
        <v>0</v>
      </c>
      <c r="LI350" s="25">
        <f t="shared" si="1160"/>
        <v>0.1</v>
      </c>
      <c r="LJ350" s="25">
        <f t="shared" si="1161"/>
        <v>0.1</v>
      </c>
      <c r="LK350" s="25">
        <f t="shared" si="1270"/>
        <v>0.1</v>
      </c>
      <c r="LL350" s="25">
        <f t="shared" si="1162"/>
        <v>0</v>
      </c>
      <c r="LM350" s="25">
        <f t="shared" si="1163"/>
        <v>0</v>
      </c>
      <c r="LN350" s="25">
        <f t="shared" si="1271"/>
        <v>0</v>
      </c>
      <c r="LO350" s="25">
        <f t="shared" si="1164"/>
        <v>0.15</v>
      </c>
      <c r="LP350" s="25">
        <f t="shared" si="1165"/>
        <v>0.15</v>
      </c>
      <c r="LQ350" s="25">
        <f t="shared" si="1272"/>
        <v>0.15</v>
      </c>
      <c r="LR350" s="25">
        <f t="shared" si="1166"/>
        <v>0</v>
      </c>
      <c r="LS350" s="25">
        <f t="shared" si="1167"/>
        <v>0</v>
      </c>
      <c r="LT350" s="25">
        <f t="shared" si="1273"/>
        <v>0</v>
      </c>
      <c r="LU350" s="25">
        <f t="shared" si="1168"/>
        <v>1.27</v>
      </c>
      <c r="LV350" s="25">
        <f t="shared" si="1169"/>
        <v>0.55999999999999517</v>
      </c>
      <c r="LW350" s="25">
        <f t="shared" si="1274"/>
        <v>0.91499999999999759</v>
      </c>
      <c r="LX350" s="25">
        <f t="shared" si="1170"/>
        <v>0</v>
      </c>
      <c r="LY350" s="25">
        <f t="shared" si="1171"/>
        <v>0</v>
      </c>
      <c r="LZ350" s="25">
        <f t="shared" si="1275"/>
        <v>0</v>
      </c>
      <c r="MA350" s="25">
        <f t="shared" si="1172"/>
        <v>0</v>
      </c>
      <c r="MB350" s="25">
        <f t="shared" si="1173"/>
        <v>0</v>
      </c>
      <c r="MC350" s="25">
        <f t="shared" si="1276"/>
        <v>0</v>
      </c>
      <c r="MD350" s="25">
        <f t="shared" si="1174"/>
        <v>0</v>
      </c>
      <c r="ME350" s="25">
        <f t="shared" si="1175"/>
        <v>0</v>
      </c>
      <c r="MF350" s="25">
        <f t="shared" si="1277"/>
        <v>0</v>
      </c>
      <c r="MG350" s="25">
        <f t="shared" si="1176"/>
        <v>0</v>
      </c>
      <c r="MH350" s="25">
        <f t="shared" si="1177"/>
        <v>0</v>
      </c>
      <c r="MI350" s="25">
        <f t="shared" si="1278"/>
        <v>0</v>
      </c>
      <c r="MJ350" s="25">
        <f t="shared" si="1178"/>
        <v>0</v>
      </c>
      <c r="MK350" s="25">
        <f t="shared" si="1179"/>
        <v>0</v>
      </c>
      <c r="ML350" s="25">
        <f t="shared" si="1279"/>
        <v>0</v>
      </c>
      <c r="MM350" s="25">
        <f t="shared" si="1180"/>
        <v>0</v>
      </c>
      <c r="MN350" s="25">
        <f t="shared" si="1181"/>
        <v>0</v>
      </c>
      <c r="MO350" s="25">
        <f t="shared" si="1280"/>
        <v>0</v>
      </c>
      <c r="MP350" s="25">
        <f t="shared" si="1182"/>
        <v>0</v>
      </c>
      <c r="MQ350" s="25">
        <f t="shared" si="1183"/>
        <v>0</v>
      </c>
      <c r="MR350" s="25">
        <f t="shared" si="1281"/>
        <v>0</v>
      </c>
      <c r="MS350" s="29">
        <v>1.84</v>
      </c>
      <c r="MT350" s="29">
        <v>0</v>
      </c>
      <c r="MU350" s="29">
        <v>1</v>
      </c>
      <c r="MV350" s="29">
        <v>1</v>
      </c>
      <c r="MW350" s="25">
        <f t="shared" si="1184"/>
        <v>1.84</v>
      </c>
      <c r="MX350" s="25">
        <f t="shared" si="1185"/>
        <v>2.39</v>
      </c>
      <c r="MY350" s="25">
        <f t="shared" si="1186"/>
        <v>0</v>
      </c>
      <c r="MZ350" s="25">
        <f t="shared" si="1187"/>
        <v>0</v>
      </c>
      <c r="NA350" s="25">
        <f t="shared" si="1188"/>
        <v>1.84</v>
      </c>
      <c r="NB350" s="25">
        <f t="shared" si="1189"/>
        <v>1.49</v>
      </c>
      <c r="NC350" s="25">
        <f t="shared" si="1190"/>
        <v>0</v>
      </c>
      <c r="ND350" s="25">
        <f t="shared" si="1191"/>
        <v>0</v>
      </c>
      <c r="NE350" s="25">
        <f t="shared" si="1282"/>
        <v>1.84</v>
      </c>
      <c r="NF350" s="25">
        <f t="shared" si="1282"/>
        <v>1.94</v>
      </c>
      <c r="NG350" s="25">
        <f t="shared" si="1282"/>
        <v>0</v>
      </c>
      <c r="NH350" s="25">
        <f t="shared" si="1282"/>
        <v>0</v>
      </c>
      <c r="NI350" s="25">
        <f t="shared" si="1192"/>
        <v>70.87</v>
      </c>
      <c r="NJ350" s="25">
        <f t="shared" si="1193"/>
        <v>0</v>
      </c>
      <c r="NK350" s="25">
        <f t="shared" si="1194"/>
        <v>70.87</v>
      </c>
      <c r="NL350" s="25">
        <f t="shared" si="1195"/>
        <v>0</v>
      </c>
      <c r="NM350" s="25">
        <f t="shared" si="1196"/>
        <v>0</v>
      </c>
      <c r="NN350" s="25">
        <f t="shared" si="1283"/>
        <v>0</v>
      </c>
      <c r="NO350" s="25">
        <f t="shared" si="1197"/>
        <v>0</v>
      </c>
      <c r="NP350" s="25">
        <f t="shared" si="1198"/>
        <v>0</v>
      </c>
      <c r="NQ350" s="25">
        <f t="shared" si="1284"/>
        <v>0</v>
      </c>
      <c r="NR350" s="25">
        <f t="shared" si="1199"/>
        <v>52.77</v>
      </c>
      <c r="NS350" s="25">
        <f t="shared" si="1200"/>
        <v>0</v>
      </c>
      <c r="NT350" s="25">
        <f t="shared" si="1285"/>
        <v>52.77</v>
      </c>
      <c r="NU350" s="25">
        <f t="shared" si="1201"/>
        <v>0</v>
      </c>
      <c r="NV350" s="25">
        <f t="shared" si="1202"/>
        <v>0</v>
      </c>
      <c r="NW350" s="25">
        <f t="shared" si="1286"/>
        <v>0</v>
      </c>
      <c r="NX350" s="25">
        <f t="shared" si="1287"/>
        <v>52.77</v>
      </c>
      <c r="NY350" s="25">
        <f t="shared" si="1287"/>
        <v>0</v>
      </c>
      <c r="NZ350" s="25">
        <f t="shared" si="1288"/>
        <v>52.77</v>
      </c>
      <c r="OA350" s="25">
        <f t="shared" si="1289"/>
        <v>18.100000000000001</v>
      </c>
      <c r="OB350" s="25">
        <f t="shared" si="1289"/>
        <v>0</v>
      </c>
      <c r="OC350" s="25">
        <f t="shared" si="1290"/>
        <v>18.100000000000001</v>
      </c>
      <c r="OD350" s="25">
        <f t="shared" si="1291"/>
        <v>52.77</v>
      </c>
      <c r="OE350" s="25">
        <f t="shared" si="1291"/>
        <v>0</v>
      </c>
      <c r="OF350" s="25">
        <f t="shared" si="1291"/>
        <v>52.77</v>
      </c>
      <c r="OG350" s="25">
        <f t="shared" si="1203"/>
        <v>0</v>
      </c>
      <c r="OH350" s="25">
        <f t="shared" si="1204"/>
        <v>0</v>
      </c>
      <c r="OI350" s="25">
        <f t="shared" si="1205"/>
        <v>0</v>
      </c>
      <c r="OJ350" s="25">
        <f t="shared" si="1206"/>
        <v>0</v>
      </c>
      <c r="OK350" s="25">
        <f t="shared" si="1207"/>
        <v>0</v>
      </c>
      <c r="OL350" s="25">
        <f t="shared" si="1208"/>
        <v>0</v>
      </c>
      <c r="OM350" s="25">
        <f t="shared" si="1292"/>
        <v>0</v>
      </c>
      <c r="ON350" s="25">
        <f t="shared" si="1292"/>
        <v>0</v>
      </c>
      <c r="OO350" s="25">
        <f t="shared" si="1292"/>
        <v>0</v>
      </c>
      <c r="OP350" s="25">
        <f t="shared" si="1209"/>
        <v>0</v>
      </c>
      <c r="OQ350" s="25">
        <f t="shared" si="1210"/>
        <v>0</v>
      </c>
      <c r="OR350" s="25">
        <f t="shared" si="1293"/>
        <v>0</v>
      </c>
      <c r="OS350" s="19">
        <v>535458.38</v>
      </c>
      <c r="OT350" s="19">
        <v>2371509.9</v>
      </c>
    </row>
    <row r="351" spans="1:410" ht="33" customHeight="1" x14ac:dyDescent="0.25">
      <c r="A351" s="18"/>
      <c r="B351" s="18"/>
      <c r="C351" s="18"/>
      <c r="D351" s="16" t="e">
        <f>_xlfn.IFNA(INDEX(#REF!,MATCH(E351,#REF!,0)),0)</f>
        <v>#REF!</v>
      </c>
      <c r="E351" s="18"/>
      <c r="F351" s="18"/>
      <c r="G351" s="16"/>
      <c r="H351" s="16"/>
      <c r="I351" s="16"/>
      <c r="J351" s="16"/>
      <c r="K351" s="16"/>
      <c r="L351" s="16"/>
      <c r="M351" s="18"/>
      <c r="N351" s="18"/>
      <c r="O351" s="18"/>
      <c r="P351" s="18"/>
      <c r="Q351" s="18"/>
      <c r="R351" s="18"/>
      <c r="S351" s="18"/>
      <c r="T351" s="18"/>
      <c r="U351" s="18"/>
      <c r="V351" s="18"/>
      <c r="W351" s="18"/>
      <c r="X351" s="18"/>
      <c r="Y351" s="18"/>
      <c r="Z351" s="20">
        <f t="shared" si="1211"/>
        <v>0</v>
      </c>
      <c r="AA351" s="18"/>
      <c r="AB351" s="18"/>
      <c r="AC351" s="18"/>
      <c r="AD351" s="18"/>
      <c r="AE351" s="18"/>
      <c r="AF351" s="18"/>
      <c r="AG351" s="18"/>
      <c r="AH351" s="18"/>
      <c r="AI351" s="20">
        <f t="shared" si="1212"/>
        <v>0</v>
      </c>
      <c r="AJ351" s="18"/>
      <c r="AK351" s="18"/>
      <c r="AL351" s="20">
        <f t="shared" si="1213"/>
        <v>0</v>
      </c>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6" t="e">
        <f>_xlfn.IFNA(IF(RIGHT(D351,2)="=G",0,INDEX(#REF!,MATCH(E351,#REF!,0))),0)</f>
        <v>#REF!</v>
      </c>
      <c r="CB351" s="16"/>
      <c r="CC351" s="18"/>
      <c r="CD351" s="18"/>
      <c r="CE351" s="18"/>
      <c r="CF351" s="18"/>
      <c r="CG351" s="18"/>
      <c r="CH351" s="18"/>
      <c r="CI351" s="16"/>
      <c r="CJ351" s="18"/>
      <c r="CK351" s="20">
        <f t="shared" si="1080"/>
        <v>0</v>
      </c>
      <c r="CL351" s="20">
        <f t="shared" si="1214"/>
        <v>0</v>
      </c>
      <c r="CM351" s="18"/>
      <c r="CN351" s="18"/>
      <c r="CO351" s="18"/>
      <c r="CP351" s="22">
        <f t="shared" si="1081"/>
        <v>0</v>
      </c>
      <c r="CQ351" s="22">
        <f t="shared" si="1082"/>
        <v>0</v>
      </c>
      <c r="CR351" s="22">
        <f t="shared" si="1215"/>
        <v>0</v>
      </c>
      <c r="CS351" s="22">
        <f t="shared" si="1083"/>
        <v>0</v>
      </c>
      <c r="CT351" s="22">
        <f t="shared" si="1084"/>
        <v>0</v>
      </c>
      <c r="CU351" s="18"/>
      <c r="CV351" s="22">
        <f t="shared" si="1216"/>
        <v>0</v>
      </c>
      <c r="CW351" s="22">
        <f t="shared" si="1085"/>
        <v>0</v>
      </c>
      <c r="CX351" s="22">
        <f t="shared" si="1086"/>
        <v>0</v>
      </c>
      <c r="CY351" s="22">
        <f t="shared" si="1087"/>
        <v>0</v>
      </c>
      <c r="CZ351" s="22">
        <f t="shared" si="1088"/>
        <v>0</v>
      </c>
      <c r="DA351" s="18"/>
      <c r="DB351" s="20">
        <f t="shared" si="1217"/>
        <v>0</v>
      </c>
      <c r="DC351" s="20">
        <f t="shared" si="1218"/>
        <v>0</v>
      </c>
      <c r="DD351" s="20">
        <f t="shared" si="1219"/>
        <v>0</v>
      </c>
      <c r="DE351" s="20">
        <f t="shared" si="1089"/>
        <v>0</v>
      </c>
      <c r="DF351" s="20">
        <f t="shared" si="1090"/>
        <v>0</v>
      </c>
      <c r="DG351" s="20">
        <f t="shared" si="1091"/>
        <v>0</v>
      </c>
      <c r="DH351" s="20">
        <f t="shared" si="1092"/>
        <v>0</v>
      </c>
      <c r="DI351" s="20">
        <f t="shared" si="1093"/>
        <v>0</v>
      </c>
      <c r="DJ351" s="20">
        <f t="shared" si="1094"/>
        <v>0</v>
      </c>
      <c r="DK351" s="20">
        <f t="shared" si="1220"/>
        <v>0</v>
      </c>
      <c r="DL351" s="20">
        <f t="shared" si="1221"/>
        <v>0</v>
      </c>
      <c r="DM351" s="20">
        <f t="shared" si="1222"/>
        <v>0</v>
      </c>
      <c r="DN351" s="20">
        <f t="shared" si="1223"/>
        <v>0</v>
      </c>
      <c r="DO351" s="18"/>
      <c r="DP351" s="18"/>
      <c r="DQ351" s="18"/>
      <c r="DR351" s="18"/>
      <c r="DS351" s="25">
        <f t="shared" si="1224"/>
        <v>0</v>
      </c>
      <c r="DT351" s="25">
        <f t="shared" si="1225"/>
        <v>0</v>
      </c>
      <c r="DU351" s="25">
        <f t="shared" si="1226"/>
        <v>0</v>
      </c>
      <c r="DV351" s="25">
        <f t="shared" si="1227"/>
        <v>0</v>
      </c>
      <c r="DW351" s="25">
        <f t="shared" si="1228"/>
        <v>0</v>
      </c>
      <c r="DX351" s="25">
        <f t="shared" si="1229"/>
        <v>0</v>
      </c>
      <c r="DY351" s="25">
        <f t="shared" si="1230"/>
        <v>0</v>
      </c>
      <c r="DZ351" s="25">
        <f t="shared" si="1231"/>
        <v>0</v>
      </c>
      <c r="EA351" s="25">
        <f t="shared" si="1232"/>
        <v>0</v>
      </c>
      <c r="EB351" s="25">
        <f t="shared" si="1233"/>
        <v>0</v>
      </c>
      <c r="EC351" s="25">
        <f t="shared" si="1234"/>
        <v>0</v>
      </c>
      <c r="ED351" s="25">
        <f t="shared" si="1235"/>
        <v>0</v>
      </c>
      <c r="EE351" s="25">
        <f t="shared" si="1235"/>
        <v>0</v>
      </c>
      <c r="EF351" s="25">
        <f t="shared" si="1236"/>
        <v>0</v>
      </c>
      <c r="EG351" s="25">
        <f t="shared" si="1237"/>
        <v>0</v>
      </c>
      <c r="EH351" s="25">
        <f t="shared" si="1237"/>
        <v>0</v>
      </c>
      <c r="EI351" s="25">
        <f t="shared" si="1238"/>
        <v>0</v>
      </c>
      <c r="EJ351" s="18"/>
      <c r="EK351" s="18"/>
      <c r="EL351" s="18"/>
      <c r="EM351" s="18"/>
      <c r="EN351" s="18"/>
      <c r="EO351" s="18"/>
      <c r="EP351" s="16">
        <f>IF(OR(EN351="Cống tròn",EN351="Cống hộp",EN351="Ống nhựa"),INDEX(#REF!,MATCH(E351,#REF!,0)),IF(OR(EN351="Rãnh xây",EN351="Rãnh bê tông"),INDEX(#REF!,MATCH(E351,#REF!,0)),0))</f>
        <v>0</v>
      </c>
      <c r="EQ351" s="18"/>
      <c r="ER351" s="18"/>
      <c r="ES351" s="25">
        <f t="shared" si="1239"/>
        <v>0</v>
      </c>
      <c r="ET351" s="1" t="str">
        <f>_xlfn.IFNA(IF(EN351="Cống tròn",INDEX(#REF!,MATCH(E351,#REF!,0)),IF(EN351="Cống hộp",INDEX(#REF!,MATCH(E351,#REF!,0)),EU351&amp;" ,"&amp;EV351)),0)</f>
        <v xml:space="preserve"> ,</v>
      </c>
      <c r="EU351" s="18"/>
      <c r="EV351" s="18"/>
      <c r="EW351" s="16" t="e">
        <f>_xlfn.IFNA(INDEX(#REF!,MATCH(E351,#REF!,0)),0)</f>
        <v>#REF!</v>
      </c>
      <c r="EX351" s="18"/>
      <c r="EY351" s="18"/>
      <c r="EZ351" s="18"/>
      <c r="FA351" s="18"/>
      <c r="FB351" s="18">
        <v>0</v>
      </c>
      <c r="FC351" s="18">
        <v>0</v>
      </c>
      <c r="FD351" s="25">
        <f t="shared" si="1095"/>
        <v>0</v>
      </c>
      <c r="FE351" s="25">
        <f t="shared" si="1240"/>
        <v>0</v>
      </c>
      <c r="FF351" s="18">
        <v>0</v>
      </c>
      <c r="FG351" s="18">
        <v>0</v>
      </c>
      <c r="FH351" s="18">
        <v>0</v>
      </c>
      <c r="FI351" s="25">
        <f t="shared" si="1241"/>
        <v>0</v>
      </c>
      <c r="FJ351" s="18">
        <v>0</v>
      </c>
      <c r="FK351" s="18">
        <v>0</v>
      </c>
      <c r="FL351" s="18">
        <v>0</v>
      </c>
      <c r="FM351" s="18">
        <v>0</v>
      </c>
      <c r="FN351" s="18">
        <v>0</v>
      </c>
      <c r="FO351" s="25">
        <f t="shared" si="1242"/>
        <v>0</v>
      </c>
      <c r="FP351" s="18">
        <v>0</v>
      </c>
      <c r="FQ351" s="18">
        <v>0</v>
      </c>
      <c r="FR351" s="25">
        <f t="shared" si="1096"/>
        <v>0</v>
      </c>
      <c r="FS351" s="25">
        <f t="shared" si="1097"/>
        <v>0</v>
      </c>
      <c r="FT351" s="25">
        <f t="shared" si="1098"/>
        <v>0</v>
      </c>
      <c r="FU351" s="25">
        <f t="shared" si="1099"/>
        <v>0</v>
      </c>
      <c r="FV351" s="25" t="str">
        <f t="shared" si="1243"/>
        <v>Đủ</v>
      </c>
      <c r="FW351" s="25">
        <f t="shared" si="1244"/>
        <v>0</v>
      </c>
      <c r="FX351" s="18"/>
      <c r="FY351" s="18"/>
      <c r="FZ351" s="18"/>
      <c r="GA351" s="18"/>
      <c r="GB351" s="19">
        <v>0</v>
      </c>
      <c r="GC351" s="19">
        <v>0</v>
      </c>
      <c r="GD351" s="19">
        <v>0</v>
      </c>
      <c r="GE351" s="19">
        <v>0</v>
      </c>
      <c r="GF351" s="19">
        <v>0</v>
      </c>
      <c r="GG351" s="19">
        <v>0</v>
      </c>
      <c r="GH351" s="19">
        <v>0</v>
      </c>
      <c r="GI351" s="19">
        <v>0</v>
      </c>
      <c r="GJ351" s="19">
        <v>0</v>
      </c>
      <c r="GK351" s="19">
        <v>0</v>
      </c>
      <c r="GL351" s="25">
        <f t="shared" si="1100"/>
        <v>0</v>
      </c>
      <c r="GM351" s="25">
        <f t="shared" si="1245"/>
        <v>0</v>
      </c>
      <c r="GN351" s="19">
        <v>0</v>
      </c>
      <c r="GO351" s="19">
        <v>0</v>
      </c>
      <c r="GP351" s="19">
        <v>0</v>
      </c>
      <c r="GQ351" s="19">
        <v>0</v>
      </c>
      <c r="GR351" s="1" t="e">
        <f>_xlfn.IFNA(INDEX(#REF!,MATCH(E351,#REF!,0)),0)</f>
        <v>#REF!</v>
      </c>
      <c r="GS351" s="16"/>
      <c r="GT351" s="18">
        <v>0</v>
      </c>
      <c r="GU351" s="18">
        <v>0</v>
      </c>
      <c r="GV351" s="18">
        <v>0</v>
      </c>
      <c r="GW351" s="18">
        <v>0</v>
      </c>
      <c r="GX351" s="25">
        <f t="shared" si="1101"/>
        <v>0</v>
      </c>
      <c r="GY351" s="25">
        <f t="shared" si="1102"/>
        <v>0</v>
      </c>
      <c r="GZ351" s="25">
        <f t="shared" si="1246"/>
        <v>0</v>
      </c>
      <c r="HA351" s="1" t="e" cm="1">
        <f t="array" ref="HA351">INDEX(#REF!,MATCH(EJ351&amp;EK351&amp;HD351&amp;HE351&amp;HF351,#REF!&amp;#REF!&amp;#REF!&amp;#REF!&amp;#REF!,0))</f>
        <v>#REF!</v>
      </c>
      <c r="HB351" s="18"/>
      <c r="HC351" s="25">
        <f t="shared" si="1247"/>
        <v>0</v>
      </c>
      <c r="HD351" s="18">
        <v>0</v>
      </c>
      <c r="HE351" s="18">
        <v>0</v>
      </c>
      <c r="HF351" s="18">
        <v>0</v>
      </c>
      <c r="HG351" s="1" t="e" cm="1">
        <f t="array" ref="HG351">INDEX(#REF!,MATCH(EJ351&amp;EK351&amp;HJ351&amp;HK351&amp;HL351,#REF!&amp;#REF!&amp;#REF!&amp;#REF!&amp;#REF!,0))</f>
        <v>#REF!</v>
      </c>
      <c r="HH351" s="18"/>
      <c r="HI351" s="25">
        <f t="shared" si="1248"/>
        <v>0</v>
      </c>
      <c r="HJ351" s="25">
        <f t="shared" si="1249"/>
        <v>0</v>
      </c>
      <c r="HK351" s="18">
        <v>0</v>
      </c>
      <c r="HL351" s="18">
        <v>0</v>
      </c>
      <c r="HM351" s="18"/>
      <c r="HN351" s="18"/>
      <c r="HO351" s="25">
        <f t="shared" si="1250"/>
        <v>0</v>
      </c>
      <c r="HP351" s="25">
        <f t="shared" si="1251"/>
        <v>0</v>
      </c>
      <c r="HQ351" s="25">
        <f t="shared" si="1252"/>
        <v>0</v>
      </c>
      <c r="HR351" s="25">
        <f t="shared" si="1253"/>
        <v>0</v>
      </c>
      <c r="HS351" s="25">
        <f t="shared" si="1254"/>
        <v>0</v>
      </c>
      <c r="HT351" s="18">
        <v>0</v>
      </c>
      <c r="HU351" s="18">
        <v>0</v>
      </c>
      <c r="HV351" s="18">
        <v>0</v>
      </c>
      <c r="HW351" s="25">
        <f t="shared" si="1255"/>
        <v>0</v>
      </c>
      <c r="HX351" s="19">
        <v>0</v>
      </c>
      <c r="HY351" s="19">
        <v>0</v>
      </c>
      <c r="HZ351" s="18">
        <v>0</v>
      </c>
      <c r="IA351" s="20">
        <f>ROUND(IF(EN351="Cống tròn",IF(EN351="Cống tròn",IF(EU351="Không có móng",IQ351-FF351,IF(EU351="Đế",IP351-FN351,IF(OR(EU351="Móng bê tông",EU351="Móng bê tông kết hợp đế"),II351-FJ351,0))),0),IF(EN351="Cống hộp",IF(AND(EN351="Cống hộp",EU351="Không có móng"),IQ351-GF351,IF(AND(EN351="Cống hộp",EU351="Móng bê tông"),IJ351-GB351,0)),IF(OR(EN351="Rãnh xây",EN351="Rãnh bê tông"),IF(OR(EN351="Rãnh xây",EN351="Rãnh bê tông"),IK351-GB351,0),IF(EN351="Ống nhựa",IF(AND(EN351="Ống nhựa",EU351="Không đắp cát"),IQ351-HT351,IF(AND(EN351="Ống nhựa",EU351="Đắp cát"),IH351-HX351,0)),IF(EN351="Rãnh thang",IF(EN351="Rãnh thang",IF(EU351="Móng bê tông",#REF!-#REF!,IQ351),0),0))))),2)</f>
        <v>0</v>
      </c>
      <c r="IB351" s="20">
        <f t="shared" si="1256"/>
        <v>0</v>
      </c>
      <c r="IC351" s="20">
        <f t="shared" si="1103"/>
        <v>0</v>
      </c>
      <c r="ID351" s="20">
        <f t="shared" si="1104"/>
        <v>0</v>
      </c>
      <c r="IE351" s="20">
        <f t="shared" si="1105"/>
        <v>0</v>
      </c>
      <c r="IF351" s="20">
        <f t="shared" si="1106"/>
        <v>0</v>
      </c>
      <c r="IG351" s="20">
        <f>IF(EN351="Rãnh thang",IF(AND(EN351="Rãnh thang",EU351="Móng bê tông"),IQ351-#REF!,0),IF(EN351="Ống nhựa",IF(AND(EN351="Ống nhựa",EU351="Đắp cát"),IQ351-HT351,0),IF(EN351="Cống tròn",IF(EN351="Cống tròn",IF(OR(EU351="Móng bê tông",EU351="Móng bê tông kết hợp đế"),IM351-FL351,0),0),IF(EN351="Cống hộp",IF(AND(EN351="Cống hộp",EU351="Móng bê tông"),IN351-GD351,0),IF(OR(EN351="Rãnh xây",EN351="Rãnh bê tông"),IF(AND(EN351="Rãnh xây",EU351="Móng bê tông"),IO351-GD351,IF(AND(EN351="Rãnh bê tông",EU351="Móng bê tông"),IO351-GD351,0)),0)))))</f>
        <v>0</v>
      </c>
      <c r="IH351" s="20">
        <f t="shared" si="1107"/>
        <v>0</v>
      </c>
      <c r="II351" s="20">
        <f t="shared" si="1108"/>
        <v>0</v>
      </c>
      <c r="IJ351" s="20">
        <f t="shared" si="1109"/>
        <v>0</v>
      </c>
      <c r="IK351" s="20">
        <f t="shared" si="1110"/>
        <v>0</v>
      </c>
      <c r="IL351" s="20">
        <f t="shared" si="1111"/>
        <v>0</v>
      </c>
      <c r="IM351" s="20">
        <f t="shared" si="1112"/>
        <v>0</v>
      </c>
      <c r="IN351" s="20">
        <f t="shared" si="1113"/>
        <v>0</v>
      </c>
      <c r="IO351" s="20">
        <f t="shared" si="1114"/>
        <v>0</v>
      </c>
      <c r="IP351" s="20">
        <f t="shared" si="1115"/>
        <v>0</v>
      </c>
      <c r="IQ351" s="18">
        <v>0</v>
      </c>
      <c r="IR351" s="25">
        <f t="shared" si="1257"/>
        <v>0</v>
      </c>
      <c r="IS351" s="25">
        <f t="shared" si="1116"/>
        <v>0</v>
      </c>
      <c r="IT351" s="25">
        <f t="shared" si="1117"/>
        <v>0</v>
      </c>
      <c r="IU351" s="25">
        <f>ROUND(IF(EN351="Cống tròn",IF(EN351="Cống tròn",IV351+FF351,0),IF(EN351="Cống hộp",IF(EN351="Cống hộp",IV351+GP351,0),IF(OR(EN351="Rãnh xây",EN351="Rãnh bê tông"),IF(OR(EN351="Rãnh xây",EN351="Rãnh bê tông"),IV351+GP351,0),IF(EN351="ống nhựa",IF(EN351="Ống nhựa",IV351+HT351,0),IF(EN351="Rãnh thang",IF(EN351="Rãnh thang",IQ351+#REF!,0),0))))),2)</f>
        <v>0</v>
      </c>
      <c r="IV351" s="18">
        <v>0</v>
      </c>
      <c r="IW351" s="25">
        <f t="shared" si="1118"/>
        <v>0</v>
      </c>
      <c r="IX351" s="25">
        <f t="shared" si="1119"/>
        <v>0</v>
      </c>
      <c r="IY351" s="25">
        <f t="shared" si="1120"/>
        <v>0</v>
      </c>
      <c r="IZ351" s="25">
        <f t="shared" si="1121"/>
        <v>0</v>
      </c>
      <c r="JA351" s="25">
        <f t="shared" si="1122"/>
        <v>0</v>
      </c>
      <c r="JB351" s="18">
        <v>0</v>
      </c>
      <c r="JC351" s="20">
        <f>ROUND(IF(EN351="Cống tròn",IF(EN351="Cống tròn",IF(EU351="Không có móng",JS351-FF351,IF(EU351="Đế",JR351-FN351,IF(OR(EU351="Móng bê tông",EU351="Móng bê tông kết hợp đế"),JK351-FJ351,0))),0),IF(EN351="Cống hộp",IF(AND(EN351="Cống hộp",EU351="Không có móng"),JS351-GF351,IF(AND(EN351="Cống hộp",EU351="Móng bê tông"),JL351-GB351,0)),IF(OR(EN351="Rãnh xây",EN351="Rãnh bê tông"),IF(OR(EN351="Rãnh xây",EN351="Rãnh bê tông"),JM351-GB351,0),IF(EN351="Ống nhựa",IF(AND(EN351="Ống nhựa",EU351="Không đắp cát"),JS351-HT351,IF(AND(EN351="Ống nhựa",EU351="Đắp cát"),JJ351-HX351,0)),IF(EN351="Rãnh thang",IF(EN351="Rãnh thang",IF(EU351="Móng bê tông",#REF!-#REF!,JS351),0),0))))),2)</f>
        <v>0</v>
      </c>
      <c r="JD351" s="20">
        <f t="shared" si="1258"/>
        <v>0</v>
      </c>
      <c r="JE351" s="20">
        <f t="shared" si="1123"/>
        <v>0</v>
      </c>
      <c r="JF351" s="20">
        <f t="shared" si="1124"/>
        <v>0</v>
      </c>
      <c r="JG351" s="20">
        <f t="shared" si="1125"/>
        <v>0</v>
      </c>
      <c r="JH351" s="20">
        <f t="shared" si="1126"/>
        <v>0</v>
      </c>
      <c r="JI351" s="20">
        <f>IF(EN351="Rãnh thang",IF(AND(EN351="Rãnh thang",EU351="Móng bê tông"),JS351-#REF!,0),IF(EN351="Ống nhựa",IF(AND(EN351="Ống nhựa",EU351="Đắp cát"),JS351-HT351,0),IF(EN351="Cống tròn",IF(EN351="Cống tròn",IF(OR(EU351="Móng bê tông",EU351="Móng bê tông kết hợp đế"),JO351-FL351,0),0),IF(EN351="Cống hộp",IF(AND(EN351="Cống hộp",EU351="Móng bê tông"),JP351-GD351,0),IF(OR(EN351="Rãnh xây",EN351="Rãnh bê tông"),IF(AND(EN351="Rãnh xây",EU351="Móng bê tông"),JQ351-GD351,IF(AND(EN351="Rãnh bê tông",EU351="Móng bê tông"),JQ351-GD351,0)),0)))))</f>
        <v>0</v>
      </c>
      <c r="JJ351" s="20">
        <f t="shared" si="1127"/>
        <v>0</v>
      </c>
      <c r="JK351" s="20">
        <f t="shared" si="1128"/>
        <v>0</v>
      </c>
      <c r="JL351" s="20">
        <f t="shared" si="1129"/>
        <v>0</v>
      </c>
      <c r="JM351" s="20">
        <f t="shared" si="1130"/>
        <v>0</v>
      </c>
      <c r="JN351" s="20">
        <f t="shared" si="1131"/>
        <v>0</v>
      </c>
      <c r="JO351" s="20">
        <f t="shared" si="1132"/>
        <v>0</v>
      </c>
      <c r="JP351" s="20">
        <f t="shared" si="1133"/>
        <v>0</v>
      </c>
      <c r="JQ351" s="20">
        <f t="shared" si="1134"/>
        <v>0</v>
      </c>
      <c r="JR351" s="20">
        <f t="shared" si="1135"/>
        <v>0</v>
      </c>
      <c r="JS351" s="26">
        <v>0</v>
      </c>
      <c r="JT351" s="25">
        <f t="shared" si="1259"/>
        <v>0</v>
      </c>
      <c r="JU351" s="25">
        <f t="shared" si="1136"/>
        <v>0</v>
      </c>
      <c r="JV351" s="25">
        <f t="shared" si="1137"/>
        <v>0</v>
      </c>
      <c r="JW351" s="25">
        <f>ROUND(IF(EN351="Cống tròn",IF(EN351="Cống tròn",JX351+FF351,0),IF(EN351="Cống hộp",IF(EN351="Cống hộp",JX351+GP351,0),IF(OR(EN351="Rãnh xây",EN351="Rãnh bê tông"),IF(OR(EN351="Rãnh xây",EN351="Rãnh bê tông"),JX351+GP351,0),IF(EN351="ống nhựa",IF(EN351="Ống nhựa",JX351+HT351,0),IF(EN351="Rãnh thang",IF(EN351="Rãnh thang",JS351+#REF!,0),0))))),2)</f>
        <v>0</v>
      </c>
      <c r="JX351" s="27">
        <v>0</v>
      </c>
      <c r="JY351" s="25">
        <f t="shared" si="1138"/>
        <v>0</v>
      </c>
      <c r="JZ351" s="25">
        <f t="shared" si="1139"/>
        <v>0</v>
      </c>
      <c r="KA351" s="25">
        <f t="shared" si="1140"/>
        <v>0</v>
      </c>
      <c r="KB351" s="25">
        <f t="shared" si="1141"/>
        <v>0</v>
      </c>
      <c r="KC351" s="25">
        <f t="shared" si="1142"/>
        <v>0</v>
      </c>
      <c r="KD351" s="18"/>
      <c r="KE351" s="18">
        <v>0</v>
      </c>
      <c r="KF351" s="25">
        <f t="shared" si="1143"/>
        <v>0</v>
      </c>
      <c r="KG351" s="25">
        <f t="shared" si="1260"/>
        <v>0</v>
      </c>
      <c r="KH351" s="18">
        <v>0</v>
      </c>
      <c r="KI351" s="25">
        <f t="shared" si="1144"/>
        <v>0</v>
      </c>
      <c r="KJ351" s="25">
        <f t="shared" si="1261"/>
        <v>0</v>
      </c>
      <c r="KK351" s="25">
        <f t="shared" si="1145"/>
        <v>0</v>
      </c>
      <c r="KL351" s="25">
        <f t="shared" si="1146"/>
        <v>0</v>
      </c>
      <c r="KM351" s="25">
        <f t="shared" si="1262"/>
        <v>0</v>
      </c>
      <c r="KN351" s="25">
        <f t="shared" si="1147"/>
        <v>0</v>
      </c>
      <c r="KO351" s="25">
        <f t="shared" si="1148"/>
        <v>0</v>
      </c>
      <c r="KP351" s="25">
        <f t="shared" si="1263"/>
        <v>0</v>
      </c>
      <c r="KQ351" s="25">
        <f t="shared" si="1149"/>
        <v>0</v>
      </c>
      <c r="KR351" s="25">
        <f t="shared" si="1150"/>
        <v>0</v>
      </c>
      <c r="KS351" s="25">
        <f t="shared" si="1264"/>
        <v>0</v>
      </c>
      <c r="KT351" s="25">
        <f t="shared" si="1151"/>
        <v>0</v>
      </c>
      <c r="KU351" s="25">
        <f t="shared" si="1152"/>
        <v>0</v>
      </c>
      <c r="KV351" s="25">
        <f t="shared" si="1265"/>
        <v>0</v>
      </c>
      <c r="KW351" s="25">
        <f t="shared" si="1079"/>
        <v>0</v>
      </c>
      <c r="KX351" s="25">
        <f t="shared" si="1153"/>
        <v>0</v>
      </c>
      <c r="KY351" s="25">
        <f t="shared" si="1266"/>
        <v>0</v>
      </c>
      <c r="KZ351" s="25">
        <f t="shared" si="1154"/>
        <v>0</v>
      </c>
      <c r="LA351" s="25">
        <f t="shared" si="1155"/>
        <v>0</v>
      </c>
      <c r="LB351" s="25">
        <f t="shared" si="1267"/>
        <v>0</v>
      </c>
      <c r="LC351" s="25">
        <f t="shared" si="1156"/>
        <v>0</v>
      </c>
      <c r="LD351" s="25">
        <f t="shared" si="1157"/>
        <v>0</v>
      </c>
      <c r="LE351" s="25">
        <f t="shared" si="1268"/>
        <v>0</v>
      </c>
      <c r="LF351" s="25">
        <f t="shared" si="1158"/>
        <v>0</v>
      </c>
      <c r="LG351" s="25">
        <f t="shared" si="1159"/>
        <v>0</v>
      </c>
      <c r="LH351" s="25">
        <f t="shared" si="1269"/>
        <v>0</v>
      </c>
      <c r="LI351" s="25">
        <f t="shared" si="1160"/>
        <v>0</v>
      </c>
      <c r="LJ351" s="25">
        <f t="shared" si="1161"/>
        <v>0</v>
      </c>
      <c r="LK351" s="25">
        <f t="shared" si="1270"/>
        <v>0</v>
      </c>
      <c r="LL351" s="25">
        <f t="shared" si="1162"/>
        <v>0</v>
      </c>
      <c r="LM351" s="25">
        <f t="shared" si="1163"/>
        <v>0</v>
      </c>
      <c r="LN351" s="25">
        <f t="shared" si="1271"/>
        <v>0</v>
      </c>
      <c r="LO351" s="25">
        <f t="shared" si="1164"/>
        <v>0</v>
      </c>
      <c r="LP351" s="25">
        <f t="shared" si="1165"/>
        <v>0</v>
      </c>
      <c r="LQ351" s="25">
        <f t="shared" si="1272"/>
        <v>0</v>
      </c>
      <c r="LR351" s="25">
        <f t="shared" si="1166"/>
        <v>0</v>
      </c>
      <c r="LS351" s="25">
        <f t="shared" si="1167"/>
        <v>0</v>
      </c>
      <c r="LT351" s="25">
        <f t="shared" si="1273"/>
        <v>0</v>
      </c>
      <c r="LU351" s="25">
        <f t="shared" si="1168"/>
        <v>0</v>
      </c>
      <c r="LV351" s="25">
        <f t="shared" si="1169"/>
        <v>0</v>
      </c>
      <c r="LW351" s="25">
        <f t="shared" si="1274"/>
        <v>0</v>
      </c>
      <c r="LX351" s="25">
        <f t="shared" si="1170"/>
        <v>0</v>
      </c>
      <c r="LY351" s="25">
        <f t="shared" si="1171"/>
        <v>0</v>
      </c>
      <c r="LZ351" s="25">
        <f t="shared" si="1275"/>
        <v>0</v>
      </c>
      <c r="MA351" s="25">
        <f t="shared" si="1172"/>
        <v>0</v>
      </c>
      <c r="MB351" s="25">
        <f t="shared" si="1173"/>
        <v>0</v>
      </c>
      <c r="MC351" s="25">
        <f t="shared" si="1276"/>
        <v>0</v>
      </c>
      <c r="MD351" s="25">
        <f t="shared" si="1174"/>
        <v>0</v>
      </c>
      <c r="ME351" s="25">
        <f t="shared" si="1175"/>
        <v>0</v>
      </c>
      <c r="MF351" s="25">
        <f t="shared" si="1277"/>
        <v>0</v>
      </c>
      <c r="MG351" s="25">
        <f t="shared" si="1176"/>
        <v>0</v>
      </c>
      <c r="MH351" s="25">
        <f t="shared" si="1177"/>
        <v>0</v>
      </c>
      <c r="MI351" s="25">
        <f t="shared" si="1278"/>
        <v>0</v>
      </c>
      <c r="MJ351" s="25">
        <f t="shared" si="1178"/>
        <v>0</v>
      </c>
      <c r="MK351" s="25">
        <f t="shared" si="1179"/>
        <v>0</v>
      </c>
      <c r="ML351" s="25">
        <f t="shared" si="1279"/>
        <v>0</v>
      </c>
      <c r="MM351" s="25">
        <f t="shared" si="1180"/>
        <v>0</v>
      </c>
      <c r="MN351" s="25">
        <f t="shared" si="1181"/>
        <v>0</v>
      </c>
      <c r="MO351" s="25">
        <f t="shared" si="1280"/>
        <v>0</v>
      </c>
      <c r="MP351" s="25">
        <f t="shared" si="1182"/>
        <v>0</v>
      </c>
      <c r="MQ351" s="25">
        <f t="shared" si="1183"/>
        <v>0</v>
      </c>
      <c r="MR351" s="25">
        <f t="shared" si="1281"/>
        <v>0</v>
      </c>
      <c r="MS351" s="29">
        <v>0</v>
      </c>
      <c r="MT351" s="18">
        <v>0</v>
      </c>
      <c r="MU351" s="18">
        <v>0</v>
      </c>
      <c r="MV351" s="18">
        <v>0</v>
      </c>
      <c r="MW351" s="25">
        <f t="shared" si="1184"/>
        <v>0</v>
      </c>
      <c r="MX351" s="25">
        <f t="shared" si="1185"/>
        <v>0</v>
      </c>
      <c r="MY351" s="25">
        <f t="shared" si="1186"/>
        <v>0</v>
      </c>
      <c r="MZ351" s="25">
        <f t="shared" si="1187"/>
        <v>0</v>
      </c>
      <c r="NA351" s="25">
        <f t="shared" si="1188"/>
        <v>0</v>
      </c>
      <c r="NB351" s="25">
        <f t="shared" si="1189"/>
        <v>0</v>
      </c>
      <c r="NC351" s="25">
        <f t="shared" si="1190"/>
        <v>0</v>
      </c>
      <c r="ND351" s="25">
        <f t="shared" si="1191"/>
        <v>0</v>
      </c>
      <c r="NE351" s="25">
        <f t="shared" si="1282"/>
        <v>0</v>
      </c>
      <c r="NF351" s="25">
        <f t="shared" si="1282"/>
        <v>0</v>
      </c>
      <c r="NG351" s="25">
        <f t="shared" si="1282"/>
        <v>0</v>
      </c>
      <c r="NH351" s="25">
        <f t="shared" si="1282"/>
        <v>0</v>
      </c>
      <c r="NI351" s="25">
        <f t="shared" si="1192"/>
        <v>0</v>
      </c>
      <c r="NJ351" s="25">
        <f t="shared" si="1193"/>
        <v>0</v>
      </c>
      <c r="NK351" s="25">
        <f t="shared" si="1194"/>
        <v>0</v>
      </c>
      <c r="NL351" s="25">
        <f t="shared" si="1195"/>
        <v>0</v>
      </c>
      <c r="NM351" s="25">
        <f t="shared" si="1196"/>
        <v>0</v>
      </c>
      <c r="NN351" s="25">
        <f t="shared" si="1283"/>
        <v>0</v>
      </c>
      <c r="NO351" s="25">
        <f t="shared" si="1197"/>
        <v>0</v>
      </c>
      <c r="NP351" s="25">
        <f t="shared" si="1198"/>
        <v>0</v>
      </c>
      <c r="NQ351" s="25">
        <f t="shared" si="1284"/>
        <v>0</v>
      </c>
      <c r="NR351" s="25">
        <f t="shared" si="1199"/>
        <v>0</v>
      </c>
      <c r="NS351" s="25">
        <f t="shared" si="1200"/>
        <v>0</v>
      </c>
      <c r="NT351" s="25">
        <f t="shared" si="1285"/>
        <v>0</v>
      </c>
      <c r="NU351" s="25">
        <f t="shared" si="1201"/>
        <v>0</v>
      </c>
      <c r="NV351" s="25">
        <f t="shared" si="1202"/>
        <v>0</v>
      </c>
      <c r="NW351" s="25">
        <f t="shared" si="1286"/>
        <v>0</v>
      </c>
      <c r="NX351" s="25">
        <f t="shared" si="1287"/>
        <v>0</v>
      </c>
      <c r="NY351" s="25">
        <f t="shared" si="1287"/>
        <v>0</v>
      </c>
      <c r="NZ351" s="25">
        <f t="shared" si="1288"/>
        <v>0</v>
      </c>
      <c r="OA351" s="25">
        <f t="shared" si="1289"/>
        <v>0</v>
      </c>
      <c r="OB351" s="25">
        <f t="shared" si="1289"/>
        <v>0</v>
      </c>
      <c r="OC351" s="25">
        <f t="shared" si="1290"/>
        <v>0</v>
      </c>
      <c r="OD351" s="25">
        <f t="shared" si="1291"/>
        <v>0</v>
      </c>
      <c r="OE351" s="25">
        <f t="shared" si="1291"/>
        <v>0</v>
      </c>
      <c r="OF351" s="25">
        <f t="shared" si="1291"/>
        <v>0</v>
      </c>
      <c r="OG351" s="25">
        <f t="shared" si="1203"/>
        <v>0</v>
      </c>
      <c r="OH351" s="25">
        <f t="shared" si="1204"/>
        <v>0</v>
      </c>
      <c r="OI351" s="25">
        <f t="shared" si="1205"/>
        <v>0</v>
      </c>
      <c r="OJ351" s="25">
        <f t="shared" si="1206"/>
        <v>0</v>
      </c>
      <c r="OK351" s="25">
        <f t="shared" si="1207"/>
        <v>0</v>
      </c>
      <c r="OL351" s="25">
        <f t="shared" si="1208"/>
        <v>0</v>
      </c>
      <c r="OM351" s="25">
        <f t="shared" si="1292"/>
        <v>0</v>
      </c>
      <c r="ON351" s="25">
        <f t="shared" si="1292"/>
        <v>0</v>
      </c>
      <c r="OO351" s="25">
        <f t="shared" si="1292"/>
        <v>0</v>
      </c>
      <c r="OP351" s="25">
        <f t="shared" si="1209"/>
        <v>0</v>
      </c>
      <c r="OQ351" s="25">
        <f t="shared" si="1210"/>
        <v>0</v>
      </c>
      <c r="OR351" s="25">
        <f t="shared" si="1293"/>
        <v>0</v>
      </c>
      <c r="OS351" s="18"/>
      <c r="OT351" s="18"/>
    </row>
    <row r="352" spans="1:410" ht="33" customHeight="1" x14ac:dyDescent="0.25">
      <c r="A352" s="18"/>
      <c r="B352" s="18"/>
      <c r="C352" s="18"/>
      <c r="D352" s="16" t="e">
        <f>_xlfn.IFNA(INDEX(#REF!,MATCH(E352,#REF!,0)),0)</f>
        <v>#REF!</v>
      </c>
      <c r="E352" s="18"/>
      <c r="F352" s="18"/>
      <c r="G352" s="16"/>
      <c r="H352" s="16"/>
      <c r="I352" s="16"/>
      <c r="J352" s="16"/>
      <c r="K352" s="16"/>
      <c r="L352" s="16"/>
      <c r="M352" s="18"/>
      <c r="N352" s="18"/>
      <c r="O352" s="18"/>
      <c r="P352" s="18"/>
      <c r="Q352" s="18"/>
      <c r="R352" s="18"/>
      <c r="S352" s="18"/>
      <c r="T352" s="18"/>
      <c r="U352" s="18"/>
      <c r="V352" s="18"/>
      <c r="W352" s="18"/>
      <c r="X352" s="18"/>
      <c r="Y352" s="18"/>
      <c r="Z352" s="20">
        <f t="shared" si="1211"/>
        <v>0</v>
      </c>
      <c r="AA352" s="18"/>
      <c r="AB352" s="18"/>
      <c r="AC352" s="18"/>
      <c r="AD352" s="18"/>
      <c r="AE352" s="18"/>
      <c r="AF352" s="18"/>
      <c r="AG352" s="18"/>
      <c r="AH352" s="18"/>
      <c r="AI352" s="20">
        <f t="shared" si="1212"/>
        <v>0</v>
      </c>
      <c r="AJ352" s="18"/>
      <c r="AK352" s="18"/>
      <c r="AL352" s="20">
        <f t="shared" si="1213"/>
        <v>0</v>
      </c>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6" t="e">
        <f>_xlfn.IFNA(IF(RIGHT(D352,2)="=G",0,INDEX(#REF!,MATCH(E352,#REF!,0))),0)</f>
        <v>#REF!</v>
      </c>
      <c r="CB352" s="16"/>
      <c r="CC352" s="18"/>
      <c r="CD352" s="18"/>
      <c r="CE352" s="18"/>
      <c r="CF352" s="18"/>
      <c r="CG352" s="18"/>
      <c r="CH352" s="18"/>
      <c r="CI352" s="16"/>
      <c r="CJ352" s="18"/>
      <c r="CK352" s="20">
        <f t="shared" si="1080"/>
        <v>0</v>
      </c>
      <c r="CL352" s="20">
        <f t="shared" si="1214"/>
        <v>0</v>
      </c>
      <c r="CM352" s="18"/>
      <c r="CN352" s="18"/>
      <c r="CO352" s="18"/>
      <c r="CP352" s="22">
        <f t="shared" si="1081"/>
        <v>0</v>
      </c>
      <c r="CQ352" s="22">
        <f t="shared" si="1082"/>
        <v>0</v>
      </c>
      <c r="CR352" s="22">
        <f t="shared" si="1215"/>
        <v>0</v>
      </c>
      <c r="CS352" s="22">
        <f t="shared" si="1083"/>
        <v>0</v>
      </c>
      <c r="CT352" s="22">
        <f t="shared" si="1084"/>
        <v>0</v>
      </c>
      <c r="CU352" s="18"/>
      <c r="CV352" s="22">
        <f t="shared" si="1216"/>
        <v>0</v>
      </c>
      <c r="CW352" s="22">
        <f t="shared" si="1085"/>
        <v>0</v>
      </c>
      <c r="CX352" s="22">
        <f t="shared" si="1086"/>
        <v>0</v>
      </c>
      <c r="CY352" s="22">
        <f t="shared" si="1087"/>
        <v>0</v>
      </c>
      <c r="CZ352" s="22">
        <f t="shared" si="1088"/>
        <v>0</v>
      </c>
      <c r="DA352" s="18"/>
      <c r="DB352" s="20">
        <f t="shared" si="1217"/>
        <v>0</v>
      </c>
      <c r="DC352" s="20">
        <f t="shared" si="1218"/>
        <v>0</v>
      </c>
      <c r="DD352" s="20">
        <f t="shared" si="1219"/>
        <v>0</v>
      </c>
      <c r="DE352" s="20">
        <f t="shared" si="1089"/>
        <v>0</v>
      </c>
      <c r="DF352" s="20">
        <f t="shared" si="1090"/>
        <v>0</v>
      </c>
      <c r="DG352" s="20">
        <f t="shared" si="1091"/>
        <v>0</v>
      </c>
      <c r="DH352" s="20">
        <f t="shared" si="1092"/>
        <v>0</v>
      </c>
      <c r="DI352" s="20">
        <f t="shared" si="1093"/>
        <v>0</v>
      </c>
      <c r="DJ352" s="20">
        <f t="shared" si="1094"/>
        <v>0</v>
      </c>
      <c r="DK352" s="20">
        <f t="shared" si="1220"/>
        <v>0</v>
      </c>
      <c r="DL352" s="20">
        <f t="shared" si="1221"/>
        <v>0</v>
      </c>
      <c r="DM352" s="20">
        <f t="shared" si="1222"/>
        <v>0</v>
      </c>
      <c r="DN352" s="20">
        <f t="shared" si="1223"/>
        <v>0</v>
      </c>
      <c r="DO352" s="18"/>
      <c r="DP352" s="18"/>
      <c r="DQ352" s="18"/>
      <c r="DR352" s="18"/>
      <c r="DS352" s="25">
        <f t="shared" si="1224"/>
        <v>0</v>
      </c>
      <c r="DT352" s="25">
        <f t="shared" si="1225"/>
        <v>0</v>
      </c>
      <c r="DU352" s="25">
        <f t="shared" si="1226"/>
        <v>0</v>
      </c>
      <c r="DV352" s="25">
        <f t="shared" si="1227"/>
        <v>0</v>
      </c>
      <c r="DW352" s="25">
        <f t="shared" si="1228"/>
        <v>0</v>
      </c>
      <c r="DX352" s="25">
        <f t="shared" si="1229"/>
        <v>0</v>
      </c>
      <c r="DY352" s="25">
        <f t="shared" si="1230"/>
        <v>0</v>
      </c>
      <c r="DZ352" s="25">
        <f t="shared" si="1231"/>
        <v>0</v>
      </c>
      <c r="EA352" s="25">
        <f t="shared" si="1232"/>
        <v>0</v>
      </c>
      <c r="EB352" s="25">
        <f t="shared" si="1233"/>
        <v>0</v>
      </c>
      <c r="EC352" s="25">
        <f t="shared" si="1234"/>
        <v>0</v>
      </c>
      <c r="ED352" s="25">
        <f t="shared" si="1235"/>
        <v>0</v>
      </c>
      <c r="EE352" s="25">
        <f t="shared" si="1235"/>
        <v>0</v>
      </c>
      <c r="EF352" s="25">
        <f t="shared" si="1236"/>
        <v>0</v>
      </c>
      <c r="EG352" s="25">
        <f t="shared" si="1237"/>
        <v>0</v>
      </c>
      <c r="EH352" s="25">
        <f t="shared" si="1237"/>
        <v>0</v>
      </c>
      <c r="EI352" s="25">
        <f t="shared" si="1238"/>
        <v>0</v>
      </c>
      <c r="EJ352" s="18"/>
      <c r="EK352" s="18"/>
      <c r="EL352" s="18"/>
      <c r="EM352" s="18"/>
      <c r="EN352" s="18"/>
      <c r="EO352" s="18"/>
      <c r="EP352" s="16">
        <f>IF(OR(EN352="Cống tròn",EN352="Cống hộp",EN352="Ống nhựa"),INDEX(#REF!,MATCH(E352,#REF!,0)),IF(OR(EN352="Rãnh xây",EN352="Rãnh bê tông"),INDEX(#REF!,MATCH(E352,#REF!,0)),0))</f>
        <v>0</v>
      </c>
      <c r="EQ352" s="18"/>
      <c r="ER352" s="18"/>
      <c r="ES352" s="25">
        <f t="shared" si="1239"/>
        <v>0</v>
      </c>
      <c r="ET352" s="1" t="str">
        <f>_xlfn.IFNA(IF(EN352="Cống tròn",INDEX(#REF!,MATCH(E352,#REF!,0)),IF(EN352="Cống hộp",INDEX(#REF!,MATCH(E352,#REF!,0)),EU352&amp;" ,"&amp;EV352)),0)</f>
        <v xml:space="preserve"> ,</v>
      </c>
      <c r="EU352" s="18"/>
      <c r="EV352" s="18"/>
      <c r="EW352" s="16" t="e">
        <f>_xlfn.IFNA(INDEX(#REF!,MATCH(E352,#REF!,0)),0)</f>
        <v>#REF!</v>
      </c>
      <c r="EX352" s="18"/>
      <c r="EY352" s="18"/>
      <c r="EZ352" s="18"/>
      <c r="FA352" s="18"/>
      <c r="FB352" s="18">
        <v>0</v>
      </c>
      <c r="FC352" s="18">
        <v>0</v>
      </c>
      <c r="FD352" s="25">
        <f t="shared" si="1095"/>
        <v>0</v>
      </c>
      <c r="FE352" s="25">
        <f t="shared" si="1240"/>
        <v>0</v>
      </c>
      <c r="FF352" s="18">
        <v>0</v>
      </c>
      <c r="FG352" s="18">
        <v>0</v>
      </c>
      <c r="FH352" s="18">
        <v>0</v>
      </c>
      <c r="FI352" s="25">
        <f t="shared" si="1241"/>
        <v>0</v>
      </c>
      <c r="FJ352" s="18">
        <v>0</v>
      </c>
      <c r="FK352" s="18">
        <v>0</v>
      </c>
      <c r="FL352" s="18">
        <v>0</v>
      </c>
      <c r="FM352" s="18">
        <v>0</v>
      </c>
      <c r="FN352" s="18">
        <v>0</v>
      </c>
      <c r="FO352" s="25">
        <f t="shared" si="1242"/>
        <v>0</v>
      </c>
      <c r="FP352" s="18">
        <v>0</v>
      </c>
      <c r="FQ352" s="18">
        <v>0</v>
      </c>
      <c r="FR352" s="25">
        <f t="shared" si="1096"/>
        <v>0</v>
      </c>
      <c r="FS352" s="25">
        <f t="shared" si="1097"/>
        <v>0</v>
      </c>
      <c r="FT352" s="25">
        <f t="shared" si="1098"/>
        <v>0</v>
      </c>
      <c r="FU352" s="25">
        <f t="shared" si="1099"/>
        <v>0</v>
      </c>
      <c r="FV352" s="25" t="str">
        <f t="shared" si="1243"/>
        <v>Đủ</v>
      </c>
      <c r="FW352" s="25">
        <f t="shared" si="1244"/>
        <v>0</v>
      </c>
      <c r="FX352" s="18"/>
      <c r="FY352" s="18"/>
      <c r="FZ352" s="18"/>
      <c r="GA352" s="18"/>
      <c r="GB352" s="19">
        <v>0</v>
      </c>
      <c r="GC352" s="19">
        <v>0</v>
      </c>
      <c r="GD352" s="19">
        <v>0</v>
      </c>
      <c r="GE352" s="19">
        <v>0</v>
      </c>
      <c r="GF352" s="19">
        <v>0</v>
      </c>
      <c r="GG352" s="19">
        <v>0</v>
      </c>
      <c r="GH352" s="19">
        <v>0</v>
      </c>
      <c r="GI352" s="19">
        <v>0</v>
      </c>
      <c r="GJ352" s="19">
        <v>0</v>
      </c>
      <c r="GK352" s="19">
        <v>0</v>
      </c>
      <c r="GL352" s="25">
        <f t="shared" si="1100"/>
        <v>0</v>
      </c>
      <c r="GM352" s="25">
        <f t="shared" si="1245"/>
        <v>0</v>
      </c>
      <c r="GN352" s="19">
        <v>0</v>
      </c>
      <c r="GO352" s="19">
        <v>0</v>
      </c>
      <c r="GP352" s="19">
        <v>0</v>
      </c>
      <c r="GQ352" s="19">
        <v>0</v>
      </c>
      <c r="GR352" s="1" t="e">
        <f>_xlfn.IFNA(INDEX(#REF!,MATCH(E352,#REF!,0)),0)</f>
        <v>#REF!</v>
      </c>
      <c r="GS352" s="16"/>
      <c r="GT352" s="18">
        <v>0</v>
      </c>
      <c r="GU352" s="18">
        <v>0</v>
      </c>
      <c r="GV352" s="18">
        <v>0</v>
      </c>
      <c r="GW352" s="18">
        <v>0</v>
      </c>
      <c r="GX352" s="25">
        <f t="shared" si="1101"/>
        <v>0</v>
      </c>
      <c r="GY352" s="25">
        <f t="shared" si="1102"/>
        <v>0</v>
      </c>
      <c r="GZ352" s="25">
        <f t="shared" si="1246"/>
        <v>0</v>
      </c>
      <c r="HA352" s="1" t="e" cm="1">
        <f t="array" ref="HA352">INDEX(#REF!,MATCH(EJ352&amp;EK352&amp;HD352&amp;HE352&amp;HF352,#REF!&amp;#REF!&amp;#REF!&amp;#REF!&amp;#REF!,0))</f>
        <v>#REF!</v>
      </c>
      <c r="HB352" s="18"/>
      <c r="HC352" s="25">
        <f t="shared" si="1247"/>
        <v>0</v>
      </c>
      <c r="HD352" s="18">
        <v>0</v>
      </c>
      <c r="HE352" s="18">
        <v>0</v>
      </c>
      <c r="HF352" s="18">
        <v>0</v>
      </c>
      <c r="HG352" s="1" t="e" cm="1">
        <f t="array" ref="HG352">INDEX(#REF!,MATCH(EJ352&amp;EK352&amp;HJ352&amp;HK352&amp;HL352,#REF!&amp;#REF!&amp;#REF!&amp;#REF!&amp;#REF!,0))</f>
        <v>#REF!</v>
      </c>
      <c r="HH352" s="18"/>
      <c r="HI352" s="25">
        <f t="shared" si="1248"/>
        <v>0</v>
      </c>
      <c r="HJ352" s="25">
        <f t="shared" si="1249"/>
        <v>0</v>
      </c>
      <c r="HK352" s="18">
        <v>0</v>
      </c>
      <c r="HL352" s="18">
        <v>0</v>
      </c>
      <c r="HM352" s="18"/>
      <c r="HN352" s="18"/>
      <c r="HO352" s="25">
        <f t="shared" si="1250"/>
        <v>0</v>
      </c>
      <c r="HP352" s="25">
        <f t="shared" si="1251"/>
        <v>0</v>
      </c>
      <c r="HQ352" s="25">
        <f t="shared" si="1252"/>
        <v>0</v>
      </c>
      <c r="HR352" s="25">
        <f t="shared" si="1253"/>
        <v>0</v>
      </c>
      <c r="HS352" s="25">
        <f t="shared" si="1254"/>
        <v>0</v>
      </c>
      <c r="HT352" s="18">
        <v>0</v>
      </c>
      <c r="HU352" s="18">
        <v>0</v>
      </c>
      <c r="HV352" s="18">
        <v>0</v>
      </c>
      <c r="HW352" s="25">
        <f t="shared" si="1255"/>
        <v>0</v>
      </c>
      <c r="HX352" s="19">
        <v>0</v>
      </c>
      <c r="HY352" s="19">
        <v>0</v>
      </c>
      <c r="HZ352" s="18">
        <v>0</v>
      </c>
      <c r="IA352" s="20">
        <f>ROUND(IF(EN352="Cống tròn",IF(EN352="Cống tròn",IF(EU352="Không có móng",IQ352-FF352,IF(EU352="Đế",IP352-FN352,IF(OR(EU352="Móng bê tông",EU352="Móng bê tông kết hợp đế"),II352-FJ352,0))),0),IF(EN352="Cống hộp",IF(AND(EN352="Cống hộp",EU352="Không có móng"),IQ352-GF352,IF(AND(EN352="Cống hộp",EU352="Móng bê tông"),IJ352-GB352,0)),IF(OR(EN352="Rãnh xây",EN352="Rãnh bê tông"),IF(OR(EN352="Rãnh xây",EN352="Rãnh bê tông"),IK352-GB352,0),IF(EN352="Ống nhựa",IF(AND(EN352="Ống nhựa",EU352="Không đắp cát"),IQ352-HT352,IF(AND(EN352="Ống nhựa",EU352="Đắp cát"),IH352-HX352,0)),IF(EN352="Rãnh thang",IF(EN352="Rãnh thang",IF(EU352="Móng bê tông",#REF!-#REF!,IQ352),0),0))))),2)</f>
        <v>0</v>
      </c>
      <c r="IB352" s="20">
        <f t="shared" si="1256"/>
        <v>0</v>
      </c>
      <c r="IC352" s="20">
        <f t="shared" si="1103"/>
        <v>0</v>
      </c>
      <c r="ID352" s="20">
        <f t="shared" si="1104"/>
        <v>0</v>
      </c>
      <c r="IE352" s="20">
        <f t="shared" si="1105"/>
        <v>0</v>
      </c>
      <c r="IF352" s="20">
        <f t="shared" si="1106"/>
        <v>0</v>
      </c>
      <c r="IG352" s="20">
        <f>IF(EN352="Rãnh thang",IF(AND(EN352="Rãnh thang",EU352="Móng bê tông"),IQ352-#REF!,0),IF(EN352="Ống nhựa",IF(AND(EN352="Ống nhựa",EU352="Đắp cát"),IQ352-HT352,0),IF(EN352="Cống tròn",IF(EN352="Cống tròn",IF(OR(EU352="Móng bê tông",EU352="Móng bê tông kết hợp đế"),IM352-FL352,0),0),IF(EN352="Cống hộp",IF(AND(EN352="Cống hộp",EU352="Móng bê tông"),IN352-GD352,0),IF(OR(EN352="Rãnh xây",EN352="Rãnh bê tông"),IF(AND(EN352="Rãnh xây",EU352="Móng bê tông"),IO352-GD352,IF(AND(EN352="Rãnh bê tông",EU352="Móng bê tông"),IO352-GD352,0)),0)))))</f>
        <v>0</v>
      </c>
      <c r="IH352" s="20">
        <f t="shared" si="1107"/>
        <v>0</v>
      </c>
      <c r="II352" s="20">
        <f t="shared" si="1108"/>
        <v>0</v>
      </c>
      <c r="IJ352" s="20">
        <f t="shared" si="1109"/>
        <v>0</v>
      </c>
      <c r="IK352" s="20">
        <f t="shared" si="1110"/>
        <v>0</v>
      </c>
      <c r="IL352" s="20">
        <f t="shared" si="1111"/>
        <v>0</v>
      </c>
      <c r="IM352" s="20">
        <f t="shared" si="1112"/>
        <v>0</v>
      </c>
      <c r="IN352" s="20">
        <f t="shared" si="1113"/>
        <v>0</v>
      </c>
      <c r="IO352" s="20">
        <f t="shared" si="1114"/>
        <v>0</v>
      </c>
      <c r="IP352" s="20">
        <f t="shared" si="1115"/>
        <v>0</v>
      </c>
      <c r="IQ352" s="18">
        <v>0</v>
      </c>
      <c r="IR352" s="25">
        <f t="shared" si="1257"/>
        <v>0</v>
      </c>
      <c r="IS352" s="25">
        <f t="shared" si="1116"/>
        <v>0</v>
      </c>
      <c r="IT352" s="25">
        <f t="shared" si="1117"/>
        <v>0</v>
      </c>
      <c r="IU352" s="25">
        <f>ROUND(IF(EN352="Cống tròn",IF(EN352="Cống tròn",IV352+FF352,0),IF(EN352="Cống hộp",IF(EN352="Cống hộp",IV352+GP352,0),IF(OR(EN352="Rãnh xây",EN352="Rãnh bê tông"),IF(OR(EN352="Rãnh xây",EN352="Rãnh bê tông"),IV352+GP352,0),IF(EN352="ống nhựa",IF(EN352="Ống nhựa",IV352+HT352,0),IF(EN352="Rãnh thang",IF(EN352="Rãnh thang",IQ352+#REF!,0),0))))),2)</f>
        <v>0</v>
      </c>
      <c r="IV352" s="18">
        <v>0</v>
      </c>
      <c r="IW352" s="25">
        <f t="shared" si="1118"/>
        <v>0</v>
      </c>
      <c r="IX352" s="25">
        <f t="shared" si="1119"/>
        <v>0</v>
      </c>
      <c r="IY352" s="25">
        <f t="shared" si="1120"/>
        <v>0</v>
      </c>
      <c r="IZ352" s="25">
        <f t="shared" si="1121"/>
        <v>0</v>
      </c>
      <c r="JA352" s="25">
        <f t="shared" si="1122"/>
        <v>0</v>
      </c>
      <c r="JB352" s="18">
        <v>0</v>
      </c>
      <c r="JC352" s="20">
        <f>ROUND(IF(EN352="Cống tròn",IF(EN352="Cống tròn",IF(EU352="Không có móng",JS352-FF352,IF(EU352="Đế",JR352-FN352,IF(OR(EU352="Móng bê tông",EU352="Móng bê tông kết hợp đế"),JK352-FJ352,0))),0),IF(EN352="Cống hộp",IF(AND(EN352="Cống hộp",EU352="Không có móng"),JS352-GF352,IF(AND(EN352="Cống hộp",EU352="Móng bê tông"),JL352-GB352,0)),IF(OR(EN352="Rãnh xây",EN352="Rãnh bê tông"),IF(OR(EN352="Rãnh xây",EN352="Rãnh bê tông"),JM352-GB352,0),IF(EN352="Ống nhựa",IF(AND(EN352="Ống nhựa",EU352="Không đắp cát"),JS352-HT352,IF(AND(EN352="Ống nhựa",EU352="Đắp cát"),JJ352-HX352,0)),IF(EN352="Rãnh thang",IF(EN352="Rãnh thang",IF(EU352="Móng bê tông",#REF!-#REF!,JS352),0),0))))),2)</f>
        <v>0</v>
      </c>
      <c r="JD352" s="20">
        <f t="shared" si="1258"/>
        <v>0</v>
      </c>
      <c r="JE352" s="20">
        <f t="shared" si="1123"/>
        <v>0</v>
      </c>
      <c r="JF352" s="20">
        <f t="shared" si="1124"/>
        <v>0</v>
      </c>
      <c r="JG352" s="20">
        <f t="shared" si="1125"/>
        <v>0</v>
      </c>
      <c r="JH352" s="20">
        <f t="shared" si="1126"/>
        <v>0</v>
      </c>
      <c r="JI352" s="20">
        <f>IF(EN352="Rãnh thang",IF(AND(EN352="Rãnh thang",EU352="Móng bê tông"),JS352-#REF!,0),IF(EN352="Ống nhựa",IF(AND(EN352="Ống nhựa",EU352="Đắp cát"),JS352-HT352,0),IF(EN352="Cống tròn",IF(EN352="Cống tròn",IF(OR(EU352="Móng bê tông",EU352="Móng bê tông kết hợp đế"),JO352-FL352,0),0),IF(EN352="Cống hộp",IF(AND(EN352="Cống hộp",EU352="Móng bê tông"),JP352-GD352,0),IF(OR(EN352="Rãnh xây",EN352="Rãnh bê tông"),IF(AND(EN352="Rãnh xây",EU352="Móng bê tông"),JQ352-GD352,IF(AND(EN352="Rãnh bê tông",EU352="Móng bê tông"),JQ352-GD352,0)),0)))))</f>
        <v>0</v>
      </c>
      <c r="JJ352" s="20">
        <f t="shared" si="1127"/>
        <v>0</v>
      </c>
      <c r="JK352" s="20">
        <f t="shared" si="1128"/>
        <v>0</v>
      </c>
      <c r="JL352" s="20">
        <f t="shared" si="1129"/>
        <v>0</v>
      </c>
      <c r="JM352" s="20">
        <f t="shared" si="1130"/>
        <v>0</v>
      </c>
      <c r="JN352" s="20">
        <f t="shared" si="1131"/>
        <v>0</v>
      </c>
      <c r="JO352" s="20">
        <f t="shared" si="1132"/>
        <v>0</v>
      </c>
      <c r="JP352" s="20">
        <f t="shared" si="1133"/>
        <v>0</v>
      </c>
      <c r="JQ352" s="20">
        <f t="shared" si="1134"/>
        <v>0</v>
      </c>
      <c r="JR352" s="20">
        <f t="shared" si="1135"/>
        <v>0</v>
      </c>
      <c r="JS352" s="26">
        <v>0</v>
      </c>
      <c r="JT352" s="25">
        <f t="shared" si="1259"/>
        <v>0</v>
      </c>
      <c r="JU352" s="25">
        <f t="shared" si="1136"/>
        <v>0</v>
      </c>
      <c r="JV352" s="25">
        <f t="shared" si="1137"/>
        <v>0</v>
      </c>
      <c r="JW352" s="25">
        <f>ROUND(IF(EN352="Cống tròn",IF(EN352="Cống tròn",JX352+FF352,0),IF(EN352="Cống hộp",IF(EN352="Cống hộp",JX352+GP352,0),IF(OR(EN352="Rãnh xây",EN352="Rãnh bê tông"),IF(OR(EN352="Rãnh xây",EN352="Rãnh bê tông"),JX352+GP352,0),IF(EN352="ống nhựa",IF(EN352="Ống nhựa",JX352+HT352,0),IF(EN352="Rãnh thang",IF(EN352="Rãnh thang",JS352+#REF!,0),0))))),2)</f>
        <v>0</v>
      </c>
      <c r="JX352" s="27">
        <v>0</v>
      </c>
      <c r="JY352" s="25">
        <f t="shared" si="1138"/>
        <v>0</v>
      </c>
      <c r="JZ352" s="25">
        <f t="shared" si="1139"/>
        <v>0</v>
      </c>
      <c r="KA352" s="25">
        <f t="shared" si="1140"/>
        <v>0</v>
      </c>
      <c r="KB352" s="25">
        <f t="shared" si="1141"/>
        <v>0</v>
      </c>
      <c r="KC352" s="25">
        <f t="shared" si="1142"/>
        <v>0</v>
      </c>
      <c r="KD352" s="18"/>
      <c r="KE352" s="18">
        <v>0</v>
      </c>
      <c r="KF352" s="25">
        <f t="shared" si="1143"/>
        <v>0</v>
      </c>
      <c r="KG352" s="25">
        <f t="shared" si="1260"/>
        <v>0</v>
      </c>
      <c r="KH352" s="18">
        <v>0</v>
      </c>
      <c r="KI352" s="25">
        <f t="shared" si="1144"/>
        <v>0</v>
      </c>
      <c r="KJ352" s="25">
        <f t="shared" si="1261"/>
        <v>0</v>
      </c>
      <c r="KK352" s="25">
        <f t="shared" si="1145"/>
        <v>0</v>
      </c>
      <c r="KL352" s="25">
        <f t="shared" si="1146"/>
        <v>0</v>
      </c>
      <c r="KM352" s="25">
        <f t="shared" si="1262"/>
        <v>0</v>
      </c>
      <c r="KN352" s="25">
        <f t="shared" si="1147"/>
        <v>0</v>
      </c>
      <c r="KO352" s="25">
        <f t="shared" si="1148"/>
        <v>0</v>
      </c>
      <c r="KP352" s="25">
        <f t="shared" si="1263"/>
        <v>0</v>
      </c>
      <c r="KQ352" s="25">
        <f t="shared" si="1149"/>
        <v>0</v>
      </c>
      <c r="KR352" s="25">
        <f t="shared" si="1150"/>
        <v>0</v>
      </c>
      <c r="KS352" s="25">
        <f t="shared" si="1264"/>
        <v>0</v>
      </c>
      <c r="KT352" s="25">
        <f t="shared" si="1151"/>
        <v>0</v>
      </c>
      <c r="KU352" s="25">
        <f t="shared" si="1152"/>
        <v>0</v>
      </c>
      <c r="KV352" s="25">
        <f t="shared" si="1265"/>
        <v>0</v>
      </c>
      <c r="KW352" s="25">
        <f t="shared" si="1079"/>
        <v>0</v>
      </c>
      <c r="KX352" s="25">
        <f t="shared" si="1153"/>
        <v>0</v>
      </c>
      <c r="KY352" s="25">
        <f t="shared" si="1266"/>
        <v>0</v>
      </c>
      <c r="KZ352" s="25">
        <f t="shared" si="1154"/>
        <v>0</v>
      </c>
      <c r="LA352" s="25">
        <f t="shared" si="1155"/>
        <v>0</v>
      </c>
      <c r="LB352" s="25">
        <f t="shared" si="1267"/>
        <v>0</v>
      </c>
      <c r="LC352" s="25">
        <f t="shared" si="1156"/>
        <v>0</v>
      </c>
      <c r="LD352" s="25">
        <f t="shared" si="1157"/>
        <v>0</v>
      </c>
      <c r="LE352" s="25">
        <f t="shared" si="1268"/>
        <v>0</v>
      </c>
      <c r="LF352" s="25">
        <f t="shared" si="1158"/>
        <v>0</v>
      </c>
      <c r="LG352" s="25">
        <f t="shared" si="1159"/>
        <v>0</v>
      </c>
      <c r="LH352" s="25">
        <f t="shared" si="1269"/>
        <v>0</v>
      </c>
      <c r="LI352" s="25">
        <f t="shared" si="1160"/>
        <v>0</v>
      </c>
      <c r="LJ352" s="25">
        <f t="shared" si="1161"/>
        <v>0</v>
      </c>
      <c r="LK352" s="25">
        <f t="shared" si="1270"/>
        <v>0</v>
      </c>
      <c r="LL352" s="25">
        <f t="shared" si="1162"/>
        <v>0</v>
      </c>
      <c r="LM352" s="25">
        <f t="shared" si="1163"/>
        <v>0</v>
      </c>
      <c r="LN352" s="25">
        <f t="shared" si="1271"/>
        <v>0</v>
      </c>
      <c r="LO352" s="25">
        <f t="shared" si="1164"/>
        <v>0</v>
      </c>
      <c r="LP352" s="25">
        <f t="shared" si="1165"/>
        <v>0</v>
      </c>
      <c r="LQ352" s="25">
        <f t="shared" si="1272"/>
        <v>0</v>
      </c>
      <c r="LR352" s="25">
        <f t="shared" si="1166"/>
        <v>0</v>
      </c>
      <c r="LS352" s="25">
        <f t="shared" si="1167"/>
        <v>0</v>
      </c>
      <c r="LT352" s="25">
        <f t="shared" si="1273"/>
        <v>0</v>
      </c>
      <c r="LU352" s="25">
        <f t="shared" si="1168"/>
        <v>0</v>
      </c>
      <c r="LV352" s="25">
        <f t="shared" si="1169"/>
        <v>0</v>
      </c>
      <c r="LW352" s="25">
        <f t="shared" si="1274"/>
        <v>0</v>
      </c>
      <c r="LX352" s="25">
        <f t="shared" si="1170"/>
        <v>0</v>
      </c>
      <c r="LY352" s="25">
        <f t="shared" si="1171"/>
        <v>0</v>
      </c>
      <c r="LZ352" s="25">
        <f t="shared" si="1275"/>
        <v>0</v>
      </c>
      <c r="MA352" s="25">
        <f t="shared" si="1172"/>
        <v>0</v>
      </c>
      <c r="MB352" s="25">
        <f t="shared" si="1173"/>
        <v>0</v>
      </c>
      <c r="MC352" s="25">
        <f t="shared" si="1276"/>
        <v>0</v>
      </c>
      <c r="MD352" s="25">
        <f t="shared" si="1174"/>
        <v>0</v>
      </c>
      <c r="ME352" s="25">
        <f t="shared" si="1175"/>
        <v>0</v>
      </c>
      <c r="MF352" s="25">
        <f t="shared" si="1277"/>
        <v>0</v>
      </c>
      <c r="MG352" s="25">
        <f t="shared" si="1176"/>
        <v>0</v>
      </c>
      <c r="MH352" s="25">
        <f t="shared" si="1177"/>
        <v>0</v>
      </c>
      <c r="MI352" s="25">
        <f t="shared" si="1278"/>
        <v>0</v>
      </c>
      <c r="MJ352" s="25">
        <f t="shared" si="1178"/>
        <v>0</v>
      </c>
      <c r="MK352" s="25">
        <f t="shared" si="1179"/>
        <v>0</v>
      </c>
      <c r="ML352" s="25">
        <f t="shared" si="1279"/>
        <v>0</v>
      </c>
      <c r="MM352" s="25">
        <f t="shared" si="1180"/>
        <v>0</v>
      </c>
      <c r="MN352" s="25">
        <f t="shared" si="1181"/>
        <v>0</v>
      </c>
      <c r="MO352" s="25">
        <f t="shared" si="1280"/>
        <v>0</v>
      </c>
      <c r="MP352" s="25">
        <f t="shared" si="1182"/>
        <v>0</v>
      </c>
      <c r="MQ352" s="25">
        <f t="shared" si="1183"/>
        <v>0</v>
      </c>
      <c r="MR352" s="25">
        <f t="shared" si="1281"/>
        <v>0</v>
      </c>
      <c r="MS352" s="29">
        <v>0</v>
      </c>
      <c r="MT352" s="18">
        <v>0</v>
      </c>
      <c r="MU352" s="18">
        <v>0</v>
      </c>
      <c r="MV352" s="18">
        <v>0</v>
      </c>
      <c r="MW352" s="25">
        <f t="shared" si="1184"/>
        <v>0</v>
      </c>
      <c r="MX352" s="25">
        <f t="shared" si="1185"/>
        <v>0</v>
      </c>
      <c r="MY352" s="25">
        <f t="shared" si="1186"/>
        <v>0</v>
      </c>
      <c r="MZ352" s="25">
        <f t="shared" si="1187"/>
        <v>0</v>
      </c>
      <c r="NA352" s="25">
        <f t="shared" si="1188"/>
        <v>0</v>
      </c>
      <c r="NB352" s="25">
        <f t="shared" si="1189"/>
        <v>0</v>
      </c>
      <c r="NC352" s="25">
        <f t="shared" si="1190"/>
        <v>0</v>
      </c>
      <c r="ND352" s="25">
        <f t="shared" si="1191"/>
        <v>0</v>
      </c>
      <c r="NE352" s="25">
        <f t="shared" si="1282"/>
        <v>0</v>
      </c>
      <c r="NF352" s="25">
        <f t="shared" si="1282"/>
        <v>0</v>
      </c>
      <c r="NG352" s="25">
        <f t="shared" si="1282"/>
        <v>0</v>
      </c>
      <c r="NH352" s="25">
        <f t="shared" si="1282"/>
        <v>0</v>
      </c>
      <c r="NI352" s="25">
        <f t="shared" si="1192"/>
        <v>0</v>
      </c>
      <c r="NJ352" s="25">
        <f t="shared" si="1193"/>
        <v>0</v>
      </c>
      <c r="NK352" s="25">
        <f t="shared" si="1194"/>
        <v>0</v>
      </c>
      <c r="NL352" s="25">
        <f t="shared" si="1195"/>
        <v>0</v>
      </c>
      <c r="NM352" s="25">
        <f t="shared" si="1196"/>
        <v>0</v>
      </c>
      <c r="NN352" s="25">
        <f t="shared" si="1283"/>
        <v>0</v>
      </c>
      <c r="NO352" s="25">
        <f t="shared" si="1197"/>
        <v>0</v>
      </c>
      <c r="NP352" s="25">
        <f t="shared" si="1198"/>
        <v>0</v>
      </c>
      <c r="NQ352" s="25">
        <f t="shared" si="1284"/>
        <v>0</v>
      </c>
      <c r="NR352" s="25">
        <f t="shared" si="1199"/>
        <v>0</v>
      </c>
      <c r="NS352" s="25">
        <f t="shared" si="1200"/>
        <v>0</v>
      </c>
      <c r="NT352" s="25">
        <f t="shared" si="1285"/>
        <v>0</v>
      </c>
      <c r="NU352" s="25">
        <f t="shared" si="1201"/>
        <v>0</v>
      </c>
      <c r="NV352" s="25">
        <f t="shared" si="1202"/>
        <v>0</v>
      </c>
      <c r="NW352" s="25">
        <f t="shared" si="1286"/>
        <v>0</v>
      </c>
      <c r="NX352" s="25">
        <f t="shared" si="1287"/>
        <v>0</v>
      </c>
      <c r="NY352" s="25">
        <f t="shared" si="1287"/>
        <v>0</v>
      </c>
      <c r="NZ352" s="25">
        <f t="shared" si="1288"/>
        <v>0</v>
      </c>
      <c r="OA352" s="25">
        <f t="shared" si="1289"/>
        <v>0</v>
      </c>
      <c r="OB352" s="25">
        <f t="shared" si="1289"/>
        <v>0</v>
      </c>
      <c r="OC352" s="25">
        <f t="shared" si="1290"/>
        <v>0</v>
      </c>
      <c r="OD352" s="25">
        <f t="shared" si="1291"/>
        <v>0</v>
      </c>
      <c r="OE352" s="25">
        <f t="shared" si="1291"/>
        <v>0</v>
      </c>
      <c r="OF352" s="25">
        <f t="shared" si="1291"/>
        <v>0</v>
      </c>
      <c r="OG352" s="25">
        <f t="shared" si="1203"/>
        <v>0</v>
      </c>
      <c r="OH352" s="25">
        <f t="shared" si="1204"/>
        <v>0</v>
      </c>
      <c r="OI352" s="25">
        <f t="shared" si="1205"/>
        <v>0</v>
      </c>
      <c r="OJ352" s="25">
        <f t="shared" si="1206"/>
        <v>0</v>
      </c>
      <c r="OK352" s="25">
        <f t="shared" si="1207"/>
        <v>0</v>
      </c>
      <c r="OL352" s="25">
        <f t="shared" si="1208"/>
        <v>0</v>
      </c>
      <c r="OM352" s="25">
        <f t="shared" si="1292"/>
        <v>0</v>
      </c>
      <c r="ON352" s="25">
        <f t="shared" si="1292"/>
        <v>0</v>
      </c>
      <c r="OO352" s="25">
        <f t="shared" si="1292"/>
        <v>0</v>
      </c>
      <c r="OP352" s="25">
        <f t="shared" si="1209"/>
        <v>0</v>
      </c>
      <c r="OQ352" s="25">
        <f t="shared" si="1210"/>
        <v>0</v>
      </c>
      <c r="OR352" s="25">
        <f t="shared" si="1293"/>
        <v>0</v>
      </c>
      <c r="OS352" s="18"/>
      <c r="OT352" s="18"/>
    </row>
  </sheetData>
  <mergeCells count="124">
    <mergeCell ref="A1:A3"/>
    <mergeCell ref="B1:C2"/>
    <mergeCell ref="D1:L2"/>
    <mergeCell ref="M1:AT1"/>
    <mergeCell ref="AU1:BZ1"/>
    <mergeCell ref="CA1:CH1"/>
    <mergeCell ref="M2:N2"/>
    <mergeCell ref="O2:Q2"/>
    <mergeCell ref="R2:T2"/>
    <mergeCell ref="U2:W2"/>
    <mergeCell ref="AU2:AX2"/>
    <mergeCell ref="AY2:BB2"/>
    <mergeCell ref="BC2:BF2"/>
    <mergeCell ref="BG2:BJ2"/>
    <mergeCell ref="BK2:BN2"/>
    <mergeCell ref="BO2:BR2"/>
    <mergeCell ref="X2:AA2"/>
    <mergeCell ref="AB2:AF2"/>
    <mergeCell ref="AG2:AI2"/>
    <mergeCell ref="AJ2:AL2"/>
    <mergeCell ref="AM2:AP2"/>
    <mergeCell ref="AQ2:AT2"/>
    <mergeCell ref="KK1:LH1"/>
    <mergeCell ref="LI1:LZ1"/>
    <mergeCell ref="MA1:MR1"/>
    <mergeCell ref="MS1:MV1"/>
    <mergeCell ref="MW1:MZ1"/>
    <mergeCell ref="NA1:ND1"/>
    <mergeCell ref="FX1:GZ1"/>
    <mergeCell ref="HA1:HS1"/>
    <mergeCell ref="HT1:HY2"/>
    <mergeCell ref="HZ1:JA1"/>
    <mergeCell ref="JB1:KC1"/>
    <mergeCell ref="KD1:KJ1"/>
    <mergeCell ref="FX2:GA2"/>
    <mergeCell ref="GB2:GC2"/>
    <mergeCell ref="GD2:GE2"/>
    <mergeCell ref="GF2:GG2"/>
    <mergeCell ref="KW2:KY2"/>
    <mergeCell ref="KZ2:LB2"/>
    <mergeCell ref="LC2:LE2"/>
    <mergeCell ref="LF2:LH2"/>
    <mergeCell ref="LI2:LK2"/>
    <mergeCell ref="LL2:LN2"/>
    <mergeCell ref="KE2:KG2"/>
    <mergeCell ref="KH2:KJ2"/>
    <mergeCell ref="NE1:NH1"/>
    <mergeCell ref="NI1:OF1"/>
    <mergeCell ref="OG1:OL1"/>
    <mergeCell ref="OM1:OO2"/>
    <mergeCell ref="OP1:OR2"/>
    <mergeCell ref="OS1:OT2"/>
    <mergeCell ref="NL2:NN2"/>
    <mergeCell ref="NO2:NQ2"/>
    <mergeCell ref="NR2:NT2"/>
    <mergeCell ref="NU2:NW2"/>
    <mergeCell ref="OD2:OF2"/>
    <mergeCell ref="OG2:OI2"/>
    <mergeCell ref="OJ2:OL2"/>
    <mergeCell ref="NX2:NZ2"/>
    <mergeCell ref="OA2:OC2"/>
    <mergeCell ref="EW1:FE1"/>
    <mergeCell ref="FF1:FO2"/>
    <mergeCell ref="FP1:FW2"/>
    <mergeCell ref="EW2:EX2"/>
    <mergeCell ref="EY2:FA2"/>
    <mergeCell ref="FB2:FE2"/>
    <mergeCell ref="CI1:CL2"/>
    <mergeCell ref="CM1:DD2"/>
    <mergeCell ref="DE1:DN2"/>
    <mergeCell ref="BS2:BV2"/>
    <mergeCell ref="BW2:BZ2"/>
    <mergeCell ref="CA2:CA3"/>
    <mergeCell ref="CB2:CB3"/>
    <mergeCell ref="CC2:CD2"/>
    <mergeCell ref="CE2:CH2"/>
    <mergeCell ref="EN1:EP2"/>
    <mergeCell ref="EQ1:ES2"/>
    <mergeCell ref="ET1:EV2"/>
    <mergeCell ref="IL2:IQ2"/>
    <mergeCell ref="IR2:IT2"/>
    <mergeCell ref="IU2:JA2"/>
    <mergeCell ref="GH2:GM2"/>
    <mergeCell ref="GN2:GQ2"/>
    <mergeCell ref="GR2:GW2"/>
    <mergeCell ref="GX2:GZ2"/>
    <mergeCell ref="HA2:HF2"/>
    <mergeCell ref="HG2:HL2"/>
    <mergeCell ref="LO2:LQ2"/>
    <mergeCell ref="LR2:LT2"/>
    <mergeCell ref="LU2:LW2"/>
    <mergeCell ref="LX2:LZ2"/>
    <mergeCell ref="MA2:MC2"/>
    <mergeCell ref="MD2:MF2"/>
    <mergeCell ref="DO1:DR2"/>
    <mergeCell ref="DS1:EI1"/>
    <mergeCell ref="EJ1:EM2"/>
    <mergeCell ref="DS2:DW2"/>
    <mergeCell ref="DX2:EI2"/>
    <mergeCell ref="KK2:KM2"/>
    <mergeCell ref="KN2:KP2"/>
    <mergeCell ref="KQ2:KS2"/>
    <mergeCell ref="KT2:KV2"/>
    <mergeCell ref="JB2:JH2"/>
    <mergeCell ref="JI2:JM2"/>
    <mergeCell ref="JN2:JS2"/>
    <mergeCell ref="JT2:JV2"/>
    <mergeCell ref="JW2:KC2"/>
    <mergeCell ref="KD2:KD3"/>
    <mergeCell ref="HM2:HS2"/>
    <mergeCell ref="HZ2:IF2"/>
    <mergeCell ref="IG2:IK2"/>
    <mergeCell ref="MY2:MZ2"/>
    <mergeCell ref="NA2:NB2"/>
    <mergeCell ref="NC2:ND2"/>
    <mergeCell ref="NE2:NF2"/>
    <mergeCell ref="NG2:NH2"/>
    <mergeCell ref="NI2:NK2"/>
    <mergeCell ref="MG2:MI2"/>
    <mergeCell ref="MJ2:ML2"/>
    <mergeCell ref="MM2:MO2"/>
    <mergeCell ref="MP2:MR2"/>
    <mergeCell ref="MS2:MV2"/>
    <mergeCell ref="MW2:MX2"/>
  </mergeCells>
  <dataValidations count="18">
    <dataValidation type="list" allowBlank="1" showInputMessage="1" showErrorMessage="1" sqref="HH4:HH350 HB4:HB350" xr:uid="{243C1641-FF5D-4BE5-B525-AB961F0F558A}">
      <formula1>Cấu_tạo_tấm_đan_truyền_dẫn</formula1>
    </dataValidation>
    <dataValidation type="list" allowBlank="1" showInputMessage="1" showErrorMessage="1" sqref="EX4:EX350" xr:uid="{0C1AE753-C388-4E1E-9E74-4C555647A8CE}">
      <formula1>Cấu_tạo_đế_cống_tròn</formula1>
    </dataValidation>
    <dataValidation type="list" allowBlank="1" showInputMessage="1" showErrorMessage="1" sqref="GS4:GS352" xr:uid="{50A3EF06-9E05-4879-8148-027EB6224747}">
      <formula1>Cấu_tạo_thanh_chống_rãnh</formula1>
    </dataValidation>
    <dataValidation type="list" allowBlank="1" showInputMessage="1" showErrorMessage="1" sqref="KD4:KD350" xr:uid="{0DF0B1FC-75E5-4D3B-8B32-10D46838477C}">
      <formula1>Loại_vật_liệu_đào_cống__rãnh</formula1>
    </dataValidation>
    <dataValidation type="list" allowBlank="1" showInputMessage="1" showErrorMessage="1" sqref="CI4:CI352" xr:uid="{C1B45FA8-458C-4320-AC3E-9D82739DD6EF}">
      <formula1>Loại_vật_liệu_đào_hố_ga</formula1>
    </dataValidation>
    <dataValidation type="list" allowBlank="1" showInputMessage="1" showErrorMessage="1" sqref="J4:J352" xr:uid="{55DF31A4-D92B-4629-BD19-96928A6010A8}">
      <formula1>Loại_móng_hố_ga</formula1>
    </dataValidation>
    <dataValidation type="list" allowBlank="1" showInputMessage="1" showErrorMessage="1" sqref="H4:H352" xr:uid="{3F58DAB8-D14B-4EE1-8A1E-317E7312E687}">
      <formula1>Loại_tường_hố_ga</formula1>
    </dataValidation>
    <dataValidation type="list" allowBlank="1" showInputMessage="1" showErrorMessage="1" sqref="G4:G352" xr:uid="{E6A7E3A9-C87B-47AA-B43E-F60DA573ADB3}">
      <formula1>Loại_mũ_mố_hố_ga</formula1>
    </dataValidation>
    <dataValidation type="list" allowBlank="1" showInputMessage="1" showErrorMessage="1" sqref="I4:I352" xr:uid="{428A87F3-CEEB-47B5-B73C-EE45B3B1F7B2}">
      <formula1>Hình_thức_móng_hố_ga</formula1>
    </dataValidation>
    <dataValidation type="list" allowBlank="1" showInputMessage="1" showErrorMessage="1" sqref="F4:F350" xr:uid="{82AF4B6B-159B-43B6-A00B-9B2D35C3AF72}">
      <formula1>Hình_thức_hố_ga</formula1>
    </dataValidation>
    <dataValidation type="list" allowBlank="1" showInputMessage="1" showErrorMessage="1" sqref="CB4:CB352" xr:uid="{49A9D311-438D-44B4-BFC2-6309B9A2AFD7}">
      <formula1>Hình_thức_đậy_hố_ga</formula1>
    </dataValidation>
    <dataValidation type="list" allowBlank="1" showInputMessage="1" showErrorMessage="1" sqref="EV4:EV350" xr:uid="{C41B3677-955D-49AA-B4D6-3AE13C564B99}">
      <formula1>Hình_thức_móng_truyền_dẫn</formula1>
    </dataValidation>
    <dataValidation type="list" allowBlank="1" showInputMessage="1" showErrorMessage="1" sqref="FX4:FX350" xr:uid="{5C097752-1C82-401B-B5AC-D66DD5E734F6}">
      <formula1>Loại_tường_rãnh</formula1>
    </dataValidation>
    <dataValidation type="list" allowBlank="1" showInputMessage="1" showErrorMessage="1" sqref="FY4:FY350" xr:uid="{ABBA11B7-7932-4C3D-9DED-0868632ADE80}">
      <formula1>Loại_mũ_mố_cống__rãnh</formula1>
    </dataValidation>
    <dataValidation type="list" allowBlank="1" showInputMessage="1" showErrorMessage="1" sqref="FZ4:GA350 K4:L352" xr:uid="{31C20A20-BD92-4144-A897-870622796147}">
      <formula1>"Không, Có"</formula1>
    </dataValidation>
    <dataValidation type="list" allowBlank="1" showInputMessage="1" showErrorMessage="1" sqref="EU4:EU350" xr:uid="{507D5A0E-CDD2-4F87-9F0F-9869ED1D4EA6}">
      <formula1>Loại_móng_truyền_dẫn</formula1>
    </dataValidation>
    <dataValidation type="list" allowBlank="1" showInputMessage="1" showErrorMessage="1" sqref="EO4:EO350" xr:uid="{F55F42B3-5F39-4F8F-909A-AA5F2AB18A2F}">
      <formula1>Loại_truyền_dẫn</formula1>
    </dataValidation>
    <dataValidation type="list" allowBlank="1" showInputMessage="1" showErrorMessage="1" sqref="EN4:EN350" xr:uid="{FEA53295-E96C-4941-8140-3BA06BF1AA9C}">
      <formula1>Hình_thức_truyền_dẫn</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A091F-273A-419C-B544-B9D45571243E}">
  <dimension ref="A1:OT362"/>
  <sheetViews>
    <sheetView zoomScale="85" zoomScaleNormal="85" workbookViewId="0">
      <selection activeCell="EX7" sqref="EX7"/>
    </sheetView>
  </sheetViews>
  <sheetFormatPr defaultRowHeight="15" x14ac:dyDescent="0.25"/>
  <cols>
    <col min="1" max="1" width="8.140625" bestFit="1" customWidth="1"/>
    <col min="2" max="2" width="14.140625" bestFit="1" customWidth="1"/>
    <col min="3" max="3" width="9" bestFit="1" customWidth="1"/>
    <col min="7" max="8" width="9" bestFit="1" customWidth="1"/>
    <col min="10" max="10" width="9" bestFit="1" customWidth="1"/>
    <col min="11" max="11" width="8.85546875" bestFit="1" customWidth="1"/>
    <col min="12" max="12" width="8.7109375" bestFit="1" customWidth="1"/>
    <col min="13" max="13" width="8.42578125" bestFit="1" customWidth="1"/>
    <col min="14" max="14" width="8.5703125" bestFit="1" customWidth="1"/>
    <col min="15" max="17" width="8.7109375" bestFit="1" customWidth="1"/>
    <col min="18" max="20" width="8.5703125" bestFit="1" customWidth="1"/>
    <col min="24" max="26" width="8.7109375" bestFit="1" customWidth="1"/>
    <col min="28" max="31" width="8.5703125" bestFit="1" customWidth="1"/>
    <col min="32" max="32" width="8.85546875" bestFit="1" customWidth="1"/>
    <col min="33" max="35" width="8.5703125" bestFit="1" customWidth="1"/>
    <col min="36" max="38" width="8.7109375" bestFit="1" customWidth="1"/>
    <col min="39" max="41" width="9" bestFit="1" customWidth="1"/>
    <col min="43" max="45" width="9" bestFit="1" customWidth="1"/>
    <col min="47" max="49" width="8.85546875" bestFit="1" customWidth="1"/>
    <col min="51" max="53" width="8.85546875" bestFit="1" customWidth="1"/>
    <col min="55" max="57" width="8.85546875" bestFit="1" customWidth="1"/>
    <col min="59" max="61" width="8.85546875" bestFit="1" customWidth="1"/>
    <col min="64" max="65" width="8.85546875" bestFit="1" customWidth="1"/>
    <col min="67" max="69" width="8.85546875" bestFit="1" customWidth="1"/>
    <col min="71" max="73" width="8.85546875" bestFit="1" customWidth="1"/>
    <col min="75" max="77" width="8.85546875" bestFit="1" customWidth="1"/>
    <col min="79" max="79" width="16" bestFit="1" customWidth="1"/>
    <col min="80" max="80" width="16.5703125" bestFit="1" customWidth="1"/>
    <col min="83" max="85" width="8.85546875" bestFit="1" customWidth="1"/>
    <col min="86" max="86" width="9" bestFit="1" customWidth="1"/>
    <col min="91" max="91" width="8.7109375" bestFit="1" customWidth="1"/>
    <col min="93" max="93" width="9" bestFit="1" customWidth="1"/>
    <col min="95" max="96" width="8.7109375" bestFit="1" customWidth="1"/>
    <col min="99" max="99" width="8.85546875" bestFit="1" customWidth="1"/>
    <col min="100" max="100" width="8.7109375" bestFit="1" customWidth="1"/>
    <col min="102" max="102" width="8.85546875" bestFit="1" customWidth="1"/>
    <col min="104" max="104" width="9" bestFit="1" customWidth="1"/>
    <col min="106" max="106" width="8.7109375" bestFit="1" customWidth="1"/>
    <col min="108" max="108" width="8.85546875" bestFit="1" customWidth="1"/>
    <col min="115" max="115" width="8.85546875" bestFit="1" customWidth="1"/>
    <col min="116" max="116" width="9" bestFit="1" customWidth="1"/>
    <col min="119" max="119" width="8.85546875" bestFit="1" customWidth="1"/>
    <col min="125" max="126" width="8.28515625" bestFit="1" customWidth="1"/>
    <col min="129" max="129" width="8.5703125" bestFit="1" customWidth="1"/>
    <col min="131" max="131" width="8" bestFit="1" customWidth="1"/>
    <col min="132" max="132" width="8.5703125" bestFit="1" customWidth="1"/>
    <col min="137" max="138" width="9" bestFit="1" customWidth="1"/>
    <col min="140" max="141" width="9" bestFit="1" customWidth="1"/>
    <col min="150" max="152" width="9" bestFit="1" customWidth="1"/>
    <col min="154" max="162" width="9" bestFit="1" customWidth="1"/>
    <col min="164" max="164" width="9" bestFit="1" customWidth="1"/>
    <col min="166" max="171" width="9" bestFit="1" customWidth="1"/>
    <col min="172" max="172" width="8.7109375" bestFit="1" customWidth="1"/>
    <col min="175" max="175" width="8.7109375" bestFit="1" customWidth="1"/>
    <col min="177" max="177" width="8.7109375" bestFit="1" customWidth="1"/>
    <col min="181" max="194" width="8.7109375" bestFit="1" customWidth="1"/>
    <col min="195" max="195" width="8.85546875" bestFit="1" customWidth="1"/>
    <col min="196" max="196" width="9" bestFit="1" customWidth="1"/>
    <col min="197" max="197" width="8.7109375" bestFit="1" customWidth="1"/>
    <col min="198" max="198" width="9" bestFit="1" customWidth="1"/>
    <col min="199" max="199" width="8.7109375" bestFit="1" customWidth="1"/>
    <col min="200" max="201" width="9" bestFit="1" customWidth="1"/>
    <col min="202" max="203" width="8.7109375" bestFit="1" customWidth="1"/>
    <col min="204" max="204" width="8.85546875" bestFit="1" customWidth="1"/>
    <col min="206" max="206" width="8.7109375" bestFit="1" customWidth="1"/>
    <col min="207" max="207" width="8.85546875" bestFit="1" customWidth="1"/>
    <col min="211" max="211" width="9" bestFit="1" customWidth="1"/>
    <col min="212" max="215" width="8.85546875" bestFit="1" customWidth="1"/>
    <col min="217" max="217" width="9" bestFit="1" customWidth="1"/>
    <col min="218" max="221" width="8.85546875" bestFit="1" customWidth="1"/>
    <col min="223" max="223" width="8.85546875" bestFit="1" customWidth="1"/>
    <col min="224" max="224" width="9" bestFit="1" customWidth="1"/>
    <col min="226" max="226" width="9" bestFit="1" customWidth="1"/>
    <col min="227" max="227" width="8.85546875" bestFit="1" customWidth="1"/>
    <col min="234" max="252" width="9" bestFit="1" customWidth="1"/>
    <col min="254" max="255" width="9" bestFit="1" customWidth="1"/>
    <col min="257" max="258" width="9" bestFit="1" customWidth="1"/>
    <col min="260" max="260" width="9" bestFit="1" customWidth="1"/>
    <col min="262" max="262" width="9" bestFit="1" customWidth="1"/>
    <col min="263" max="263" width="8.42578125" bestFit="1" customWidth="1"/>
    <col min="264" max="264" width="8.85546875" bestFit="1" customWidth="1"/>
    <col min="265" max="267" width="8.42578125" bestFit="1" customWidth="1"/>
    <col min="268" max="268" width="8.7109375" bestFit="1" customWidth="1"/>
    <col min="274" max="274" width="8.42578125" bestFit="1" customWidth="1"/>
    <col min="275" max="275" width="9" bestFit="1" customWidth="1"/>
    <col min="276" max="276" width="8.42578125" bestFit="1" customWidth="1"/>
    <col min="278" max="278" width="8.7109375" bestFit="1" customWidth="1"/>
    <col min="280" max="280" width="8.5703125" bestFit="1" customWidth="1"/>
    <col min="282" max="282" width="9" bestFit="1" customWidth="1"/>
    <col min="283" max="283" width="8.42578125" bestFit="1" customWidth="1"/>
    <col min="285" max="285" width="8.42578125" bestFit="1" customWidth="1"/>
    <col min="286" max="286" width="8.85546875" bestFit="1" customWidth="1"/>
    <col min="287" max="287" width="8.28515625" bestFit="1" customWidth="1"/>
    <col min="288" max="288" width="8.85546875" bestFit="1" customWidth="1"/>
    <col min="289" max="289" width="8.28515625" bestFit="1" customWidth="1"/>
    <col min="290" max="290" width="14" bestFit="1" customWidth="1"/>
    <col min="297" max="302" width="9" bestFit="1" customWidth="1"/>
    <col min="303" max="304" width="8.7109375" bestFit="1" customWidth="1"/>
    <col min="305" max="305" width="9" bestFit="1" customWidth="1"/>
    <col min="306" max="306" width="8.7109375" bestFit="1" customWidth="1"/>
    <col min="307" max="307" width="9" bestFit="1" customWidth="1"/>
    <col min="308" max="308" width="8.7109375" bestFit="1" customWidth="1"/>
    <col min="312" max="316" width="8.5703125" bestFit="1" customWidth="1"/>
    <col min="317" max="317" width="9" bestFit="1" customWidth="1"/>
    <col min="318" max="318" width="8.7109375" bestFit="1" customWidth="1"/>
    <col min="319" max="319" width="9" bestFit="1" customWidth="1"/>
    <col min="320" max="320" width="8.5703125" bestFit="1" customWidth="1"/>
    <col min="321" max="321" width="9" bestFit="1" customWidth="1"/>
    <col min="322" max="325" width="8.85546875" bestFit="1" customWidth="1"/>
    <col min="326" max="326" width="9" bestFit="1" customWidth="1"/>
    <col min="328" max="328" width="8.5703125" bestFit="1" customWidth="1"/>
    <col min="330" max="330" width="8.5703125" bestFit="1" customWidth="1"/>
    <col min="331" max="331" width="8.7109375" bestFit="1" customWidth="1"/>
    <col min="332" max="332" width="8.5703125" bestFit="1" customWidth="1"/>
    <col min="334" max="334" width="8.85546875" bestFit="1" customWidth="1"/>
    <col min="336" max="338" width="8.85546875" bestFit="1" customWidth="1"/>
    <col min="346" max="346" width="8.7109375" bestFit="1" customWidth="1"/>
    <col min="347" max="347" width="8.5703125" bestFit="1" customWidth="1"/>
    <col min="349" max="349" width="9" bestFit="1" customWidth="1"/>
    <col min="350" max="350" width="8.7109375" bestFit="1" customWidth="1"/>
    <col min="352" max="352" width="8.5703125" bestFit="1" customWidth="1"/>
    <col min="355" max="355" width="8.5703125" bestFit="1" customWidth="1"/>
    <col min="358" max="358" width="8.85546875" bestFit="1" customWidth="1"/>
    <col min="359" max="360" width="9" bestFit="1" customWidth="1"/>
    <col min="363" max="364" width="9" bestFit="1" customWidth="1"/>
    <col min="367" max="368" width="9" bestFit="1" customWidth="1"/>
    <col min="369" max="369" width="8.28515625" bestFit="1" customWidth="1"/>
    <col min="371" max="371" width="9" bestFit="1" customWidth="1"/>
    <col min="372" max="373" width="8.5703125" bestFit="1" customWidth="1"/>
    <col min="374" max="374" width="9" bestFit="1" customWidth="1"/>
    <col min="375" max="375" width="8.7109375" bestFit="1" customWidth="1"/>
    <col min="378" max="378" width="8.85546875" bestFit="1" customWidth="1"/>
    <col min="379" max="380" width="8.7109375" bestFit="1" customWidth="1"/>
    <col min="383" max="383" width="8.7109375" bestFit="1" customWidth="1"/>
    <col min="384" max="384" width="9" bestFit="1" customWidth="1"/>
    <col min="388" max="388" width="8.7109375" bestFit="1" customWidth="1"/>
    <col min="391" max="392" width="8.42578125" bestFit="1" customWidth="1"/>
    <col min="393" max="395" width="8.28515625" bestFit="1" customWidth="1"/>
    <col min="396" max="396" width="9" bestFit="1" customWidth="1"/>
    <col min="398" max="398" width="8.5703125" bestFit="1" customWidth="1"/>
    <col min="399" max="399" width="8.42578125" bestFit="1" customWidth="1"/>
    <col min="401" max="401" width="8.5703125" bestFit="1" customWidth="1"/>
    <col min="402" max="402" width="8.7109375" bestFit="1" customWidth="1"/>
    <col min="404" max="404" width="8.28515625" bestFit="1" customWidth="1"/>
    <col min="405" max="405" width="8.140625" bestFit="1" customWidth="1"/>
    <col min="406" max="406" width="8.85546875" bestFit="1" customWidth="1"/>
    <col min="407" max="407" width="9" bestFit="1" customWidth="1"/>
    <col min="408" max="408" width="8.85546875" bestFit="1" customWidth="1"/>
    <col min="409" max="409" width="10" bestFit="1" customWidth="1"/>
    <col min="410" max="410" width="11" bestFit="1" customWidth="1"/>
  </cols>
  <sheetData>
    <row r="1" spans="1:410" ht="30" customHeight="1" x14ac:dyDescent="0.25">
      <c r="A1" s="48" t="s">
        <v>0</v>
      </c>
      <c r="B1" s="48" t="s">
        <v>1</v>
      </c>
      <c r="C1" s="48"/>
      <c r="D1" s="48" t="s">
        <v>2</v>
      </c>
      <c r="E1" s="48"/>
      <c r="F1" s="48"/>
      <c r="G1" s="48"/>
      <c r="H1" s="48"/>
      <c r="I1" s="48"/>
      <c r="J1" s="48"/>
      <c r="K1" s="48"/>
      <c r="L1" s="48"/>
      <c r="M1" s="48" t="s">
        <v>3</v>
      </c>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t="s">
        <v>4</v>
      </c>
      <c r="AV1" s="48"/>
      <c r="AW1" s="48"/>
      <c r="AX1" s="48"/>
      <c r="AY1" s="48"/>
      <c r="AZ1" s="48"/>
      <c r="BA1" s="48"/>
      <c r="BB1" s="48"/>
      <c r="BC1" s="48"/>
      <c r="BD1" s="48"/>
      <c r="BE1" s="48"/>
      <c r="BF1" s="48"/>
      <c r="BG1" s="48"/>
      <c r="BH1" s="48"/>
      <c r="BI1" s="48"/>
      <c r="BJ1" s="48"/>
      <c r="BK1" s="48"/>
      <c r="BL1" s="48"/>
      <c r="BM1" s="48"/>
      <c r="BN1" s="48"/>
      <c r="BO1" s="48"/>
      <c r="BP1" s="48"/>
      <c r="BQ1" s="48"/>
      <c r="BR1" s="48"/>
      <c r="BS1" s="48"/>
      <c r="BT1" s="48"/>
      <c r="BU1" s="48"/>
      <c r="BV1" s="48"/>
      <c r="BW1" s="48"/>
      <c r="BX1" s="48"/>
      <c r="BY1" s="48"/>
      <c r="BZ1" s="48"/>
      <c r="CA1" s="48" t="s">
        <v>5</v>
      </c>
      <c r="CB1" s="48"/>
      <c r="CC1" s="48"/>
      <c r="CD1" s="48"/>
      <c r="CE1" s="48"/>
      <c r="CF1" s="48"/>
      <c r="CG1" s="48"/>
      <c r="CH1" s="48"/>
      <c r="CI1" s="49" t="s">
        <v>6</v>
      </c>
      <c r="CJ1" s="49"/>
      <c r="CK1" s="49"/>
      <c r="CL1" s="49"/>
      <c r="CM1" s="48" t="s">
        <v>7</v>
      </c>
      <c r="CN1" s="48"/>
      <c r="CO1" s="48"/>
      <c r="CP1" s="48"/>
      <c r="CQ1" s="48"/>
      <c r="CR1" s="48"/>
      <c r="CS1" s="48"/>
      <c r="CT1" s="48"/>
      <c r="CU1" s="48"/>
      <c r="CV1" s="48"/>
      <c r="CW1" s="48"/>
      <c r="CX1" s="48"/>
      <c r="CY1" s="48"/>
      <c r="CZ1" s="48"/>
      <c r="DA1" s="48"/>
      <c r="DB1" s="48"/>
      <c r="DC1" s="48"/>
      <c r="DD1" s="48"/>
      <c r="DE1" s="49" t="s">
        <v>8</v>
      </c>
      <c r="DF1" s="49"/>
      <c r="DG1" s="49"/>
      <c r="DH1" s="49"/>
      <c r="DI1" s="49"/>
      <c r="DJ1" s="49"/>
      <c r="DK1" s="49"/>
      <c r="DL1" s="49"/>
      <c r="DM1" s="49"/>
      <c r="DN1" s="49"/>
      <c r="DO1" s="48" t="s">
        <v>9</v>
      </c>
      <c r="DP1" s="48"/>
      <c r="DQ1" s="48"/>
      <c r="DR1" s="48"/>
      <c r="DS1" s="48" t="s">
        <v>10</v>
      </c>
      <c r="DT1" s="48"/>
      <c r="DU1" s="48"/>
      <c r="DV1" s="48"/>
      <c r="DW1" s="48"/>
      <c r="DX1" s="48"/>
      <c r="DY1" s="48"/>
      <c r="DZ1" s="48"/>
      <c r="EA1" s="48"/>
      <c r="EB1" s="48"/>
      <c r="EC1" s="48"/>
      <c r="ED1" s="48"/>
      <c r="EE1" s="48"/>
      <c r="EF1" s="48"/>
      <c r="EG1" s="48"/>
      <c r="EH1" s="48"/>
      <c r="EI1" s="48"/>
      <c r="EJ1" s="48" t="s">
        <v>11</v>
      </c>
      <c r="EK1" s="48"/>
      <c r="EL1" s="48"/>
      <c r="EM1" s="48"/>
      <c r="EN1" s="48" t="s">
        <v>12</v>
      </c>
      <c r="EO1" s="48"/>
      <c r="EP1" s="48"/>
      <c r="EQ1" s="48" t="s">
        <v>13</v>
      </c>
      <c r="ER1" s="48"/>
      <c r="ES1" s="48"/>
      <c r="ET1" s="48" t="s">
        <v>14</v>
      </c>
      <c r="EU1" s="48"/>
      <c r="EV1" s="48"/>
      <c r="EW1" s="48" t="s">
        <v>15</v>
      </c>
      <c r="EX1" s="48"/>
      <c r="EY1" s="48"/>
      <c r="EZ1" s="48"/>
      <c r="FA1" s="48"/>
      <c r="FB1" s="48"/>
      <c r="FC1" s="48"/>
      <c r="FD1" s="48"/>
      <c r="FE1" s="48"/>
      <c r="FF1" s="48" t="s">
        <v>16</v>
      </c>
      <c r="FG1" s="48"/>
      <c r="FH1" s="48"/>
      <c r="FI1" s="48"/>
      <c r="FJ1" s="48"/>
      <c r="FK1" s="48"/>
      <c r="FL1" s="48"/>
      <c r="FM1" s="48"/>
      <c r="FN1" s="48"/>
      <c r="FO1" s="48"/>
      <c r="FP1" s="48" t="s">
        <v>17</v>
      </c>
      <c r="FQ1" s="48"/>
      <c r="FR1" s="48"/>
      <c r="FS1" s="48"/>
      <c r="FT1" s="48"/>
      <c r="FU1" s="48"/>
      <c r="FV1" s="48"/>
      <c r="FW1" s="48"/>
      <c r="FX1" s="48" t="s">
        <v>18</v>
      </c>
      <c r="FY1" s="48"/>
      <c r="FZ1" s="48"/>
      <c r="GA1" s="48"/>
      <c r="GB1" s="48"/>
      <c r="GC1" s="48"/>
      <c r="GD1" s="48"/>
      <c r="GE1" s="48"/>
      <c r="GF1" s="48"/>
      <c r="GG1" s="48"/>
      <c r="GH1" s="48"/>
      <c r="GI1" s="48"/>
      <c r="GJ1" s="48"/>
      <c r="GK1" s="48"/>
      <c r="GL1" s="48"/>
      <c r="GM1" s="48"/>
      <c r="GN1" s="48"/>
      <c r="GO1" s="48"/>
      <c r="GP1" s="48"/>
      <c r="GQ1" s="48"/>
      <c r="GR1" s="48"/>
      <c r="GS1" s="48"/>
      <c r="GT1" s="48"/>
      <c r="GU1" s="48"/>
      <c r="GV1" s="48"/>
      <c r="GW1" s="48"/>
      <c r="GX1" s="48"/>
      <c r="GY1" s="48"/>
      <c r="GZ1" s="48"/>
      <c r="HA1" s="48" t="s">
        <v>19</v>
      </c>
      <c r="HB1" s="48"/>
      <c r="HC1" s="48"/>
      <c r="HD1" s="48"/>
      <c r="HE1" s="48"/>
      <c r="HF1" s="48"/>
      <c r="HG1" s="48"/>
      <c r="HH1" s="48"/>
      <c r="HI1" s="48"/>
      <c r="HJ1" s="48"/>
      <c r="HK1" s="48"/>
      <c r="HL1" s="48"/>
      <c r="HM1" s="48"/>
      <c r="HN1" s="48"/>
      <c r="HO1" s="48"/>
      <c r="HP1" s="48"/>
      <c r="HQ1" s="48"/>
      <c r="HR1" s="48"/>
      <c r="HS1" s="48"/>
      <c r="HT1" s="48" t="s">
        <v>20</v>
      </c>
      <c r="HU1" s="48"/>
      <c r="HV1" s="48"/>
      <c r="HW1" s="48"/>
      <c r="HX1" s="48"/>
      <c r="HY1" s="48"/>
      <c r="HZ1" s="48" t="s">
        <v>21</v>
      </c>
      <c r="IA1" s="48"/>
      <c r="IB1" s="48"/>
      <c r="IC1" s="48"/>
      <c r="ID1" s="48"/>
      <c r="IE1" s="48"/>
      <c r="IF1" s="48"/>
      <c r="IG1" s="48"/>
      <c r="IH1" s="48"/>
      <c r="II1" s="48"/>
      <c r="IJ1" s="48"/>
      <c r="IK1" s="48"/>
      <c r="IL1" s="48"/>
      <c r="IM1" s="48"/>
      <c r="IN1" s="48"/>
      <c r="IO1" s="48"/>
      <c r="IP1" s="48"/>
      <c r="IQ1" s="48"/>
      <c r="IR1" s="48"/>
      <c r="IS1" s="48"/>
      <c r="IT1" s="48"/>
      <c r="IU1" s="48"/>
      <c r="IV1" s="48"/>
      <c r="IW1" s="48"/>
      <c r="IX1" s="48"/>
      <c r="IY1" s="48"/>
      <c r="IZ1" s="48"/>
      <c r="JA1" s="48"/>
      <c r="JB1" s="48" t="s">
        <v>22</v>
      </c>
      <c r="JC1" s="48"/>
      <c r="JD1" s="48"/>
      <c r="JE1" s="48"/>
      <c r="JF1" s="48"/>
      <c r="JG1" s="48"/>
      <c r="JH1" s="48"/>
      <c r="JI1" s="48"/>
      <c r="JJ1" s="48"/>
      <c r="JK1" s="48"/>
      <c r="JL1" s="48"/>
      <c r="JM1" s="48"/>
      <c r="JN1" s="48"/>
      <c r="JO1" s="48"/>
      <c r="JP1" s="48"/>
      <c r="JQ1" s="48"/>
      <c r="JR1" s="48"/>
      <c r="JS1" s="48"/>
      <c r="JT1" s="48"/>
      <c r="JU1" s="48"/>
      <c r="JV1" s="48"/>
      <c r="JW1" s="48"/>
      <c r="JX1" s="48"/>
      <c r="JY1" s="48"/>
      <c r="JZ1" s="48"/>
      <c r="KA1" s="48"/>
      <c r="KB1" s="48"/>
      <c r="KC1" s="48"/>
      <c r="KD1" s="49" t="s">
        <v>23</v>
      </c>
      <c r="KE1" s="49"/>
      <c r="KF1" s="49"/>
      <c r="KG1" s="49"/>
      <c r="KH1" s="49"/>
      <c r="KI1" s="49"/>
      <c r="KJ1" s="49"/>
      <c r="KK1" s="48" t="s">
        <v>24</v>
      </c>
      <c r="KL1" s="48"/>
      <c r="KM1" s="48"/>
      <c r="KN1" s="48"/>
      <c r="KO1" s="48"/>
      <c r="KP1" s="48"/>
      <c r="KQ1" s="48"/>
      <c r="KR1" s="48"/>
      <c r="KS1" s="48"/>
      <c r="KT1" s="48"/>
      <c r="KU1" s="48"/>
      <c r="KV1" s="48"/>
      <c r="KW1" s="48"/>
      <c r="KX1" s="48"/>
      <c r="KY1" s="48"/>
      <c r="KZ1" s="48"/>
      <c r="LA1" s="48"/>
      <c r="LB1" s="48"/>
      <c r="LC1" s="48"/>
      <c r="LD1" s="48"/>
      <c r="LE1" s="48"/>
      <c r="LF1" s="48"/>
      <c r="LG1" s="48"/>
      <c r="LH1" s="48"/>
      <c r="LI1" s="48" t="s">
        <v>25</v>
      </c>
      <c r="LJ1" s="48"/>
      <c r="LK1" s="48"/>
      <c r="LL1" s="48"/>
      <c r="LM1" s="48"/>
      <c r="LN1" s="48"/>
      <c r="LO1" s="48"/>
      <c r="LP1" s="48"/>
      <c r="LQ1" s="48"/>
      <c r="LR1" s="48"/>
      <c r="LS1" s="48"/>
      <c r="LT1" s="48"/>
      <c r="LU1" s="48"/>
      <c r="LV1" s="48"/>
      <c r="LW1" s="48"/>
      <c r="LX1" s="48"/>
      <c r="LY1" s="48"/>
      <c r="LZ1" s="48"/>
      <c r="MA1" s="48" t="s">
        <v>26</v>
      </c>
      <c r="MB1" s="48"/>
      <c r="MC1" s="48"/>
      <c r="MD1" s="48"/>
      <c r="ME1" s="48"/>
      <c r="MF1" s="48"/>
      <c r="MG1" s="48"/>
      <c r="MH1" s="48"/>
      <c r="MI1" s="48"/>
      <c r="MJ1" s="48"/>
      <c r="MK1" s="48"/>
      <c r="ML1" s="48"/>
      <c r="MM1" s="48"/>
      <c r="MN1" s="48"/>
      <c r="MO1" s="48"/>
      <c r="MP1" s="48"/>
      <c r="MQ1" s="48"/>
      <c r="MR1" s="48"/>
      <c r="MS1" s="48" t="s">
        <v>9</v>
      </c>
      <c r="MT1" s="48"/>
      <c r="MU1" s="48"/>
      <c r="MV1" s="48"/>
      <c r="MW1" s="48" t="s">
        <v>27</v>
      </c>
      <c r="MX1" s="48"/>
      <c r="MY1" s="48"/>
      <c r="MZ1" s="48"/>
      <c r="NA1" s="48" t="s">
        <v>28</v>
      </c>
      <c r="NB1" s="48"/>
      <c r="NC1" s="48"/>
      <c r="ND1" s="48"/>
      <c r="NE1" s="48" t="s">
        <v>29</v>
      </c>
      <c r="NF1" s="48"/>
      <c r="NG1" s="48"/>
      <c r="NH1" s="48"/>
      <c r="NI1" s="48" t="s">
        <v>10</v>
      </c>
      <c r="NJ1" s="48"/>
      <c r="NK1" s="48"/>
      <c r="NL1" s="48"/>
      <c r="NM1" s="48"/>
      <c r="NN1" s="48"/>
      <c r="NO1" s="48"/>
      <c r="NP1" s="48"/>
      <c r="NQ1" s="48"/>
      <c r="NR1" s="48"/>
      <c r="NS1" s="48"/>
      <c r="NT1" s="48"/>
      <c r="NU1" s="48"/>
      <c r="NV1" s="48"/>
      <c r="NW1" s="48"/>
      <c r="NX1" s="48"/>
      <c r="NY1" s="48"/>
      <c r="NZ1" s="48"/>
      <c r="OA1" s="48"/>
      <c r="OB1" s="48"/>
      <c r="OC1" s="48"/>
      <c r="OD1" s="48"/>
      <c r="OE1" s="48"/>
      <c r="OF1" s="48"/>
      <c r="OG1" s="48" t="s">
        <v>30</v>
      </c>
      <c r="OH1" s="48"/>
      <c r="OI1" s="48"/>
      <c r="OJ1" s="48"/>
      <c r="OK1" s="48"/>
      <c r="OL1" s="48"/>
      <c r="OM1" s="48" t="s">
        <v>31</v>
      </c>
      <c r="ON1" s="48"/>
      <c r="OO1" s="48"/>
      <c r="OP1" s="48" t="s">
        <v>32</v>
      </c>
      <c r="OQ1" s="48"/>
      <c r="OR1" s="48"/>
      <c r="OS1" s="48" t="s">
        <v>33</v>
      </c>
      <c r="OT1" s="48"/>
    </row>
    <row r="2" spans="1:410" ht="40.5" customHeight="1" x14ac:dyDescent="0.25">
      <c r="A2" s="48"/>
      <c r="B2" s="48"/>
      <c r="C2" s="48"/>
      <c r="D2" s="48"/>
      <c r="E2" s="48"/>
      <c r="F2" s="48"/>
      <c r="G2" s="48"/>
      <c r="H2" s="48"/>
      <c r="I2" s="48"/>
      <c r="J2" s="48"/>
      <c r="K2" s="48"/>
      <c r="L2" s="48"/>
      <c r="M2" s="48" t="s">
        <v>34</v>
      </c>
      <c r="N2" s="48"/>
      <c r="O2" s="48" t="s">
        <v>35</v>
      </c>
      <c r="P2" s="48"/>
      <c r="Q2" s="48"/>
      <c r="R2" s="48" t="s">
        <v>36</v>
      </c>
      <c r="S2" s="48"/>
      <c r="T2" s="48"/>
      <c r="U2" s="48" t="s">
        <v>37</v>
      </c>
      <c r="V2" s="48"/>
      <c r="W2" s="48"/>
      <c r="X2" s="48" t="s">
        <v>38</v>
      </c>
      <c r="Y2" s="48"/>
      <c r="Z2" s="48"/>
      <c r="AA2" s="48"/>
      <c r="AB2" s="48" t="s">
        <v>39</v>
      </c>
      <c r="AC2" s="48"/>
      <c r="AD2" s="48"/>
      <c r="AE2" s="48"/>
      <c r="AF2" s="48"/>
      <c r="AG2" s="48" t="s">
        <v>40</v>
      </c>
      <c r="AH2" s="48"/>
      <c r="AI2" s="48"/>
      <c r="AJ2" s="48" t="s">
        <v>41</v>
      </c>
      <c r="AK2" s="48"/>
      <c r="AL2" s="48"/>
      <c r="AM2" s="48" t="s">
        <v>42</v>
      </c>
      <c r="AN2" s="48"/>
      <c r="AO2" s="48"/>
      <c r="AP2" s="48"/>
      <c r="AQ2" s="48" t="s">
        <v>43</v>
      </c>
      <c r="AR2" s="48"/>
      <c r="AS2" s="48"/>
      <c r="AT2" s="48"/>
      <c r="AU2" s="48" t="s">
        <v>44</v>
      </c>
      <c r="AV2" s="48"/>
      <c r="AW2" s="48"/>
      <c r="AX2" s="48"/>
      <c r="AY2" s="48" t="s">
        <v>44</v>
      </c>
      <c r="AZ2" s="48"/>
      <c r="BA2" s="48"/>
      <c r="BB2" s="48"/>
      <c r="BC2" s="48" t="s">
        <v>44</v>
      </c>
      <c r="BD2" s="48"/>
      <c r="BE2" s="48"/>
      <c r="BF2" s="48"/>
      <c r="BG2" s="48" t="s">
        <v>44</v>
      </c>
      <c r="BH2" s="48"/>
      <c r="BI2" s="48"/>
      <c r="BJ2" s="48"/>
      <c r="BK2" s="48" t="s">
        <v>44</v>
      </c>
      <c r="BL2" s="48"/>
      <c r="BM2" s="48"/>
      <c r="BN2" s="48"/>
      <c r="BO2" s="48" t="s">
        <v>44</v>
      </c>
      <c r="BP2" s="48"/>
      <c r="BQ2" s="48"/>
      <c r="BR2" s="48"/>
      <c r="BS2" s="48" t="s">
        <v>44</v>
      </c>
      <c r="BT2" s="48"/>
      <c r="BU2" s="48"/>
      <c r="BV2" s="48"/>
      <c r="BW2" s="48" t="s">
        <v>44</v>
      </c>
      <c r="BX2" s="48"/>
      <c r="BY2" s="48"/>
      <c r="BZ2" s="48"/>
      <c r="CA2" s="51" t="s">
        <v>45</v>
      </c>
      <c r="CB2" s="52" t="s">
        <v>46</v>
      </c>
      <c r="CC2" s="49" t="s">
        <v>47</v>
      </c>
      <c r="CD2" s="49"/>
      <c r="CE2" s="49" t="s">
        <v>48</v>
      </c>
      <c r="CF2" s="49"/>
      <c r="CG2" s="49"/>
      <c r="CH2" s="49"/>
      <c r="CI2" s="49"/>
      <c r="CJ2" s="49"/>
      <c r="CK2" s="49"/>
      <c r="CL2" s="49"/>
      <c r="CM2" s="48"/>
      <c r="CN2" s="48"/>
      <c r="CO2" s="48"/>
      <c r="CP2" s="48"/>
      <c r="CQ2" s="48"/>
      <c r="CR2" s="48"/>
      <c r="CS2" s="48"/>
      <c r="CT2" s="48"/>
      <c r="CU2" s="48"/>
      <c r="CV2" s="48"/>
      <c r="CW2" s="48"/>
      <c r="CX2" s="48"/>
      <c r="CY2" s="48"/>
      <c r="CZ2" s="48"/>
      <c r="DA2" s="48"/>
      <c r="DB2" s="48"/>
      <c r="DC2" s="48"/>
      <c r="DD2" s="48"/>
      <c r="DE2" s="49"/>
      <c r="DF2" s="49"/>
      <c r="DG2" s="49"/>
      <c r="DH2" s="49"/>
      <c r="DI2" s="49"/>
      <c r="DJ2" s="49"/>
      <c r="DK2" s="49"/>
      <c r="DL2" s="49"/>
      <c r="DM2" s="49"/>
      <c r="DN2" s="49"/>
      <c r="DO2" s="48"/>
      <c r="DP2" s="48"/>
      <c r="DQ2" s="48"/>
      <c r="DR2" s="48"/>
      <c r="DS2" s="49" t="s">
        <v>49</v>
      </c>
      <c r="DT2" s="49"/>
      <c r="DU2" s="49"/>
      <c r="DV2" s="49"/>
      <c r="DW2" s="49"/>
      <c r="DX2" s="49" t="s">
        <v>50</v>
      </c>
      <c r="DY2" s="49"/>
      <c r="DZ2" s="49"/>
      <c r="EA2" s="49"/>
      <c r="EB2" s="49"/>
      <c r="EC2" s="49"/>
      <c r="ED2" s="49"/>
      <c r="EE2" s="49"/>
      <c r="EF2" s="49"/>
      <c r="EG2" s="49"/>
      <c r="EH2" s="49"/>
      <c r="EI2" s="49"/>
      <c r="EJ2" s="48"/>
      <c r="EK2" s="48"/>
      <c r="EL2" s="48"/>
      <c r="EM2" s="48"/>
      <c r="EN2" s="48"/>
      <c r="EO2" s="48"/>
      <c r="EP2" s="48"/>
      <c r="EQ2" s="48"/>
      <c r="ER2" s="48"/>
      <c r="ES2" s="48"/>
      <c r="ET2" s="48"/>
      <c r="EU2" s="48"/>
      <c r="EV2" s="48"/>
      <c r="EW2" s="53" t="s">
        <v>15</v>
      </c>
      <c r="EX2" s="53"/>
      <c r="EY2" s="48" t="s">
        <v>51</v>
      </c>
      <c r="EZ2" s="48"/>
      <c r="FA2" s="48"/>
      <c r="FB2" s="53" t="s">
        <v>52</v>
      </c>
      <c r="FC2" s="53"/>
      <c r="FD2" s="53"/>
      <c r="FE2" s="53"/>
      <c r="FF2" s="48"/>
      <c r="FG2" s="48"/>
      <c r="FH2" s="48"/>
      <c r="FI2" s="48"/>
      <c r="FJ2" s="48"/>
      <c r="FK2" s="48"/>
      <c r="FL2" s="48"/>
      <c r="FM2" s="48"/>
      <c r="FN2" s="48"/>
      <c r="FO2" s="48"/>
      <c r="FP2" s="48"/>
      <c r="FQ2" s="48"/>
      <c r="FR2" s="48"/>
      <c r="FS2" s="48"/>
      <c r="FT2" s="48"/>
      <c r="FU2" s="48"/>
      <c r="FV2" s="48"/>
      <c r="FW2" s="48"/>
      <c r="FX2" s="48" t="s">
        <v>53</v>
      </c>
      <c r="FY2" s="48"/>
      <c r="FZ2" s="48"/>
      <c r="GA2" s="48"/>
      <c r="GB2" s="48" t="s">
        <v>54</v>
      </c>
      <c r="GC2" s="48"/>
      <c r="GD2" s="48" t="s">
        <v>55</v>
      </c>
      <c r="GE2" s="48"/>
      <c r="GF2" s="48" t="s">
        <v>56</v>
      </c>
      <c r="GG2" s="48"/>
      <c r="GH2" s="48" t="s">
        <v>57</v>
      </c>
      <c r="GI2" s="48"/>
      <c r="GJ2" s="48"/>
      <c r="GK2" s="48"/>
      <c r="GL2" s="48"/>
      <c r="GM2" s="48"/>
      <c r="GN2" s="48" t="s">
        <v>58</v>
      </c>
      <c r="GO2" s="48"/>
      <c r="GP2" s="48"/>
      <c r="GQ2" s="48"/>
      <c r="GR2" s="48" t="s">
        <v>59</v>
      </c>
      <c r="GS2" s="48"/>
      <c r="GT2" s="48"/>
      <c r="GU2" s="48"/>
      <c r="GV2" s="48"/>
      <c r="GW2" s="48"/>
      <c r="GX2" s="48" t="s">
        <v>60</v>
      </c>
      <c r="GY2" s="48"/>
      <c r="GZ2" s="48"/>
      <c r="HA2" s="48" t="s">
        <v>61</v>
      </c>
      <c r="HB2" s="48"/>
      <c r="HC2" s="48"/>
      <c r="HD2" s="48"/>
      <c r="HE2" s="48"/>
      <c r="HF2" s="48"/>
      <c r="HG2" s="48" t="s">
        <v>62</v>
      </c>
      <c r="HH2" s="48"/>
      <c r="HI2" s="48"/>
      <c r="HJ2" s="48"/>
      <c r="HK2" s="48"/>
      <c r="HL2" s="48"/>
      <c r="HM2" s="48" t="s">
        <v>63</v>
      </c>
      <c r="HN2" s="48"/>
      <c r="HO2" s="48"/>
      <c r="HP2" s="48"/>
      <c r="HQ2" s="48"/>
      <c r="HR2" s="48"/>
      <c r="HS2" s="48"/>
      <c r="HT2" s="48"/>
      <c r="HU2" s="48"/>
      <c r="HV2" s="48"/>
      <c r="HW2" s="48"/>
      <c r="HX2" s="48"/>
      <c r="HY2" s="48"/>
      <c r="HZ2" s="48" t="s">
        <v>64</v>
      </c>
      <c r="IA2" s="48"/>
      <c r="IB2" s="48"/>
      <c r="IC2" s="48"/>
      <c r="ID2" s="48"/>
      <c r="IE2" s="48"/>
      <c r="IF2" s="48"/>
      <c r="IG2" s="48" t="s">
        <v>65</v>
      </c>
      <c r="IH2" s="48"/>
      <c r="II2" s="48"/>
      <c r="IJ2" s="48"/>
      <c r="IK2" s="48"/>
      <c r="IL2" s="48" t="s">
        <v>66</v>
      </c>
      <c r="IM2" s="48"/>
      <c r="IN2" s="48"/>
      <c r="IO2" s="48"/>
      <c r="IP2" s="48"/>
      <c r="IQ2" s="48"/>
      <c r="IR2" s="48" t="s">
        <v>67</v>
      </c>
      <c r="IS2" s="48"/>
      <c r="IT2" s="48"/>
      <c r="IU2" s="48" t="s">
        <v>68</v>
      </c>
      <c r="IV2" s="48"/>
      <c r="IW2" s="48"/>
      <c r="IX2" s="48"/>
      <c r="IY2" s="48"/>
      <c r="IZ2" s="48"/>
      <c r="JA2" s="48"/>
      <c r="JB2" s="48" t="s">
        <v>69</v>
      </c>
      <c r="JC2" s="48"/>
      <c r="JD2" s="48"/>
      <c r="JE2" s="48"/>
      <c r="JF2" s="48"/>
      <c r="JG2" s="48"/>
      <c r="JH2" s="48"/>
      <c r="JI2" s="48" t="s">
        <v>70</v>
      </c>
      <c r="JJ2" s="48"/>
      <c r="JK2" s="48"/>
      <c r="JL2" s="48"/>
      <c r="JM2" s="48"/>
      <c r="JN2" s="48" t="s">
        <v>71</v>
      </c>
      <c r="JO2" s="48"/>
      <c r="JP2" s="48"/>
      <c r="JQ2" s="48"/>
      <c r="JR2" s="48"/>
      <c r="JS2" s="48"/>
      <c r="JT2" s="48" t="s">
        <v>72</v>
      </c>
      <c r="JU2" s="48"/>
      <c r="JV2" s="48"/>
      <c r="JW2" s="48" t="s">
        <v>73</v>
      </c>
      <c r="JX2" s="48"/>
      <c r="JY2" s="48"/>
      <c r="JZ2" s="48"/>
      <c r="KA2" s="48"/>
      <c r="KB2" s="48"/>
      <c r="KC2" s="48"/>
      <c r="KD2" s="50" t="s">
        <v>74</v>
      </c>
      <c r="KE2" s="49" t="s">
        <v>75</v>
      </c>
      <c r="KF2" s="49"/>
      <c r="KG2" s="49"/>
      <c r="KH2" s="49" t="s">
        <v>76</v>
      </c>
      <c r="KI2" s="49"/>
      <c r="KJ2" s="49"/>
      <c r="KK2" s="48" t="s">
        <v>77</v>
      </c>
      <c r="KL2" s="48"/>
      <c r="KM2" s="48"/>
      <c r="KN2" s="48" t="s">
        <v>78</v>
      </c>
      <c r="KO2" s="48"/>
      <c r="KP2" s="48"/>
      <c r="KQ2" s="48" t="s">
        <v>79</v>
      </c>
      <c r="KR2" s="48"/>
      <c r="KS2" s="48"/>
      <c r="KT2" s="48" t="s">
        <v>80</v>
      </c>
      <c r="KU2" s="48"/>
      <c r="KV2" s="48"/>
      <c r="KW2" s="48" t="s">
        <v>81</v>
      </c>
      <c r="KX2" s="48"/>
      <c r="KY2" s="48"/>
      <c r="KZ2" s="48" t="s">
        <v>82</v>
      </c>
      <c r="LA2" s="48"/>
      <c r="LB2" s="48"/>
      <c r="LC2" s="48" t="s">
        <v>83</v>
      </c>
      <c r="LD2" s="48"/>
      <c r="LE2" s="48"/>
      <c r="LF2" s="48" t="s">
        <v>84</v>
      </c>
      <c r="LG2" s="48"/>
      <c r="LH2" s="48"/>
      <c r="LI2" s="48" t="s">
        <v>85</v>
      </c>
      <c r="LJ2" s="48"/>
      <c r="LK2" s="48"/>
      <c r="LL2" s="48" t="s">
        <v>86</v>
      </c>
      <c r="LM2" s="48"/>
      <c r="LN2" s="48"/>
      <c r="LO2" s="48" t="s">
        <v>87</v>
      </c>
      <c r="LP2" s="48"/>
      <c r="LQ2" s="48"/>
      <c r="LR2" s="48" t="s">
        <v>88</v>
      </c>
      <c r="LS2" s="48"/>
      <c r="LT2" s="48"/>
      <c r="LU2" s="48" t="s">
        <v>89</v>
      </c>
      <c r="LV2" s="48"/>
      <c r="LW2" s="48"/>
      <c r="LX2" s="48" t="s">
        <v>90</v>
      </c>
      <c r="LY2" s="48"/>
      <c r="LZ2" s="48"/>
      <c r="MA2" s="48" t="s">
        <v>91</v>
      </c>
      <c r="MB2" s="48"/>
      <c r="MC2" s="48"/>
      <c r="MD2" s="48" t="s">
        <v>92</v>
      </c>
      <c r="ME2" s="48"/>
      <c r="MF2" s="48"/>
      <c r="MG2" s="48" t="s">
        <v>93</v>
      </c>
      <c r="MH2" s="48"/>
      <c r="MI2" s="48"/>
      <c r="MJ2" s="48" t="s">
        <v>94</v>
      </c>
      <c r="MK2" s="48"/>
      <c r="ML2" s="48"/>
      <c r="MM2" s="48" t="s">
        <v>95</v>
      </c>
      <c r="MN2" s="48"/>
      <c r="MO2" s="48"/>
      <c r="MP2" s="48" t="s">
        <v>96</v>
      </c>
      <c r="MQ2" s="48"/>
      <c r="MR2" s="48"/>
      <c r="MS2" s="48" t="s">
        <v>97</v>
      </c>
      <c r="MT2" s="48"/>
      <c r="MU2" s="48"/>
      <c r="MV2" s="48"/>
      <c r="MW2" s="48" t="s">
        <v>98</v>
      </c>
      <c r="MX2" s="48"/>
      <c r="MY2" s="48" t="s">
        <v>99</v>
      </c>
      <c r="MZ2" s="48"/>
      <c r="NA2" s="48" t="s">
        <v>98</v>
      </c>
      <c r="NB2" s="48"/>
      <c r="NC2" s="48" t="s">
        <v>99</v>
      </c>
      <c r="ND2" s="48"/>
      <c r="NE2" s="48" t="s">
        <v>98</v>
      </c>
      <c r="NF2" s="48"/>
      <c r="NG2" s="48" t="s">
        <v>99</v>
      </c>
      <c r="NH2" s="48"/>
      <c r="NI2" s="48" t="s">
        <v>100</v>
      </c>
      <c r="NJ2" s="48"/>
      <c r="NK2" s="48"/>
      <c r="NL2" s="48" t="s">
        <v>101</v>
      </c>
      <c r="NM2" s="48"/>
      <c r="NN2" s="48"/>
      <c r="NO2" s="48" t="s">
        <v>102</v>
      </c>
      <c r="NP2" s="48"/>
      <c r="NQ2" s="48"/>
      <c r="NR2" s="48" t="s">
        <v>103</v>
      </c>
      <c r="NS2" s="48"/>
      <c r="NT2" s="48"/>
      <c r="NU2" s="48" t="s">
        <v>104</v>
      </c>
      <c r="NV2" s="48"/>
      <c r="NW2" s="48"/>
      <c r="NX2" s="48" t="s">
        <v>105</v>
      </c>
      <c r="NY2" s="48"/>
      <c r="NZ2" s="48"/>
      <c r="OA2" s="48" t="s">
        <v>106</v>
      </c>
      <c r="OB2" s="48"/>
      <c r="OC2" s="48"/>
      <c r="OD2" s="48" t="s">
        <v>107</v>
      </c>
      <c r="OE2" s="48"/>
      <c r="OF2" s="48"/>
      <c r="OG2" s="48" t="s">
        <v>75</v>
      </c>
      <c r="OH2" s="48"/>
      <c r="OI2" s="48"/>
      <c r="OJ2" s="48" t="s">
        <v>76</v>
      </c>
      <c r="OK2" s="48"/>
      <c r="OL2" s="48"/>
      <c r="OM2" s="48"/>
      <c r="ON2" s="48"/>
      <c r="OO2" s="48"/>
      <c r="OP2" s="48"/>
      <c r="OQ2" s="48"/>
      <c r="OR2" s="48"/>
      <c r="OS2" s="48"/>
      <c r="OT2" s="48"/>
    </row>
    <row r="3" spans="1:410" ht="91.5" customHeight="1" x14ac:dyDescent="0.25">
      <c r="A3" s="48"/>
      <c r="B3" s="6" t="s">
        <v>108</v>
      </c>
      <c r="C3" s="7" t="s">
        <v>109</v>
      </c>
      <c r="D3" s="8" t="s">
        <v>110</v>
      </c>
      <c r="E3" s="6" t="s">
        <v>111</v>
      </c>
      <c r="F3" s="7" t="s">
        <v>112</v>
      </c>
      <c r="G3" s="6" t="s">
        <v>113</v>
      </c>
      <c r="H3" s="6" t="s">
        <v>114</v>
      </c>
      <c r="I3" s="6" t="s">
        <v>115</v>
      </c>
      <c r="J3" s="6" t="s">
        <v>116</v>
      </c>
      <c r="K3" s="6" t="s">
        <v>117</v>
      </c>
      <c r="L3" s="6" t="s">
        <v>118</v>
      </c>
      <c r="M3" s="6" t="s">
        <v>119</v>
      </c>
      <c r="N3" s="6" t="s">
        <v>120</v>
      </c>
      <c r="O3" s="9" t="s">
        <v>121</v>
      </c>
      <c r="P3" s="9" t="s">
        <v>122</v>
      </c>
      <c r="Q3" s="9" t="s">
        <v>123</v>
      </c>
      <c r="R3" s="9" t="s">
        <v>121</v>
      </c>
      <c r="S3" s="9" t="s">
        <v>122</v>
      </c>
      <c r="T3" s="9" t="s">
        <v>123</v>
      </c>
      <c r="U3" s="9" t="s">
        <v>121</v>
      </c>
      <c r="V3" s="9" t="s">
        <v>122</v>
      </c>
      <c r="W3" s="9" t="s">
        <v>123</v>
      </c>
      <c r="X3" s="9" t="s">
        <v>121</v>
      </c>
      <c r="Y3" s="9" t="s">
        <v>122</v>
      </c>
      <c r="Z3" s="4" t="s">
        <v>123</v>
      </c>
      <c r="AA3" s="9" t="s">
        <v>124</v>
      </c>
      <c r="AB3" s="9" t="s">
        <v>121</v>
      </c>
      <c r="AC3" s="9" t="s">
        <v>122</v>
      </c>
      <c r="AD3" s="9" t="s">
        <v>123</v>
      </c>
      <c r="AE3" s="9" t="s">
        <v>125</v>
      </c>
      <c r="AF3" s="9" t="s">
        <v>126</v>
      </c>
      <c r="AG3" s="9" t="s">
        <v>121</v>
      </c>
      <c r="AH3" s="9" t="s">
        <v>122</v>
      </c>
      <c r="AI3" s="4" t="s">
        <v>123</v>
      </c>
      <c r="AJ3" s="9" t="s">
        <v>121</v>
      </c>
      <c r="AK3" s="9" t="s">
        <v>122</v>
      </c>
      <c r="AL3" s="4" t="s">
        <v>123</v>
      </c>
      <c r="AM3" s="9" t="s">
        <v>121</v>
      </c>
      <c r="AN3" s="9" t="s">
        <v>122</v>
      </c>
      <c r="AO3" s="9" t="s">
        <v>123</v>
      </c>
      <c r="AP3" s="9" t="s">
        <v>124</v>
      </c>
      <c r="AQ3" s="9" t="s">
        <v>121</v>
      </c>
      <c r="AR3" s="9" t="s">
        <v>122</v>
      </c>
      <c r="AS3" s="9" t="s">
        <v>123</v>
      </c>
      <c r="AT3" s="9" t="s">
        <v>124</v>
      </c>
      <c r="AU3" s="5" t="s">
        <v>127</v>
      </c>
      <c r="AV3" s="3" t="s">
        <v>128</v>
      </c>
      <c r="AW3" s="3" t="s">
        <v>129</v>
      </c>
      <c r="AX3" s="5" t="s">
        <v>130</v>
      </c>
      <c r="AY3" s="5" t="s">
        <v>131</v>
      </c>
      <c r="AZ3" s="3" t="s">
        <v>128</v>
      </c>
      <c r="BA3" s="3" t="s">
        <v>129</v>
      </c>
      <c r="BB3" s="5" t="s">
        <v>130</v>
      </c>
      <c r="BC3" s="5" t="s">
        <v>132</v>
      </c>
      <c r="BD3" s="3" t="s">
        <v>128</v>
      </c>
      <c r="BE3" s="3" t="s">
        <v>129</v>
      </c>
      <c r="BF3" s="5" t="s">
        <v>130</v>
      </c>
      <c r="BG3" s="5" t="s">
        <v>133</v>
      </c>
      <c r="BH3" s="3" t="s">
        <v>128</v>
      </c>
      <c r="BI3" s="3" t="s">
        <v>129</v>
      </c>
      <c r="BJ3" s="5" t="s">
        <v>130</v>
      </c>
      <c r="BK3" s="5" t="s">
        <v>134</v>
      </c>
      <c r="BL3" s="3" t="s">
        <v>128</v>
      </c>
      <c r="BM3" s="3" t="s">
        <v>129</v>
      </c>
      <c r="BN3" s="5" t="s">
        <v>130</v>
      </c>
      <c r="BO3" s="5" t="s">
        <v>135</v>
      </c>
      <c r="BP3" s="3" t="s">
        <v>128</v>
      </c>
      <c r="BQ3" s="3" t="s">
        <v>129</v>
      </c>
      <c r="BR3" s="5" t="s">
        <v>130</v>
      </c>
      <c r="BS3" s="5" t="s">
        <v>136</v>
      </c>
      <c r="BT3" s="3" t="s">
        <v>128</v>
      </c>
      <c r="BU3" s="3" t="s">
        <v>129</v>
      </c>
      <c r="BV3" s="5" t="s">
        <v>130</v>
      </c>
      <c r="BW3" s="5" t="s">
        <v>137</v>
      </c>
      <c r="BX3" s="3" t="s">
        <v>128</v>
      </c>
      <c r="BY3" s="3" t="s">
        <v>129</v>
      </c>
      <c r="BZ3" s="5" t="s">
        <v>130</v>
      </c>
      <c r="CA3" s="51"/>
      <c r="CB3" s="52"/>
      <c r="CC3" s="5" t="s">
        <v>138</v>
      </c>
      <c r="CD3" s="5" t="s">
        <v>139</v>
      </c>
      <c r="CE3" s="5" t="s">
        <v>121</v>
      </c>
      <c r="CF3" s="5" t="s">
        <v>122</v>
      </c>
      <c r="CG3" s="5" t="s">
        <v>123</v>
      </c>
      <c r="CH3" s="10" t="s">
        <v>140</v>
      </c>
      <c r="CI3" s="5" t="s">
        <v>74</v>
      </c>
      <c r="CJ3" s="5" t="s">
        <v>141</v>
      </c>
      <c r="CK3" s="2" t="s">
        <v>142</v>
      </c>
      <c r="CL3" s="2" t="s">
        <v>143</v>
      </c>
      <c r="CM3" s="7" t="s">
        <v>144</v>
      </c>
      <c r="CN3" s="7" t="s">
        <v>145</v>
      </c>
      <c r="CO3" s="6" t="s">
        <v>146</v>
      </c>
      <c r="CP3" s="11" t="s">
        <v>147</v>
      </c>
      <c r="CQ3" s="11" t="s">
        <v>148</v>
      </c>
      <c r="CR3" s="11" t="s">
        <v>149</v>
      </c>
      <c r="CS3" s="11" t="s">
        <v>150</v>
      </c>
      <c r="CT3" s="11" t="s">
        <v>151</v>
      </c>
      <c r="CU3" s="7" t="s">
        <v>152</v>
      </c>
      <c r="CV3" s="4" t="s">
        <v>153</v>
      </c>
      <c r="CW3" s="4" t="s">
        <v>154</v>
      </c>
      <c r="CX3" s="4" t="s">
        <v>155</v>
      </c>
      <c r="CY3" s="4" t="s">
        <v>156</v>
      </c>
      <c r="CZ3" s="4" t="s">
        <v>157</v>
      </c>
      <c r="DA3" s="7" t="s">
        <v>158</v>
      </c>
      <c r="DB3" s="11" t="s">
        <v>159</v>
      </c>
      <c r="DC3" s="11" t="s">
        <v>160</v>
      </c>
      <c r="DD3" s="11" t="s">
        <v>161</v>
      </c>
      <c r="DE3" s="2" t="s">
        <v>162</v>
      </c>
      <c r="DF3" s="2" t="s">
        <v>163</v>
      </c>
      <c r="DG3" s="2" t="s">
        <v>164</v>
      </c>
      <c r="DH3" s="2" t="s">
        <v>165</v>
      </c>
      <c r="DI3" s="2" t="s">
        <v>166</v>
      </c>
      <c r="DJ3" s="2" t="s">
        <v>167</v>
      </c>
      <c r="DK3" s="2" t="s">
        <v>168</v>
      </c>
      <c r="DL3" s="2" t="s">
        <v>169</v>
      </c>
      <c r="DM3" s="2" t="s">
        <v>170</v>
      </c>
      <c r="DN3" s="2" t="s">
        <v>171</v>
      </c>
      <c r="DO3" s="9" t="s">
        <v>172</v>
      </c>
      <c r="DP3" s="7" t="s">
        <v>173</v>
      </c>
      <c r="DQ3" s="7" t="s">
        <v>174</v>
      </c>
      <c r="DR3" s="7" t="s">
        <v>175</v>
      </c>
      <c r="DS3" s="11" t="s">
        <v>176</v>
      </c>
      <c r="DT3" s="11" t="s">
        <v>177</v>
      </c>
      <c r="DU3" s="11" t="s">
        <v>178</v>
      </c>
      <c r="DV3" s="11" t="s">
        <v>179</v>
      </c>
      <c r="DW3" s="11" t="s">
        <v>180</v>
      </c>
      <c r="DX3" s="11" t="s">
        <v>181</v>
      </c>
      <c r="DY3" s="11" t="s">
        <v>182</v>
      </c>
      <c r="DZ3" s="11" t="s">
        <v>183</v>
      </c>
      <c r="EA3" s="11" t="s">
        <v>184</v>
      </c>
      <c r="EB3" s="11" t="s">
        <v>185</v>
      </c>
      <c r="EC3" s="11" t="s">
        <v>186</v>
      </c>
      <c r="ED3" s="11" t="s">
        <v>187</v>
      </c>
      <c r="EE3" s="11" t="s">
        <v>188</v>
      </c>
      <c r="EF3" s="11" t="s">
        <v>189</v>
      </c>
      <c r="EG3" s="11" t="s">
        <v>190</v>
      </c>
      <c r="EH3" s="11" t="s">
        <v>191</v>
      </c>
      <c r="EI3" s="11" t="s">
        <v>192</v>
      </c>
      <c r="EJ3" s="10" t="s">
        <v>193</v>
      </c>
      <c r="EK3" s="10" t="s">
        <v>194</v>
      </c>
      <c r="EL3" s="10" t="s">
        <v>195</v>
      </c>
      <c r="EM3" s="10" t="s">
        <v>196</v>
      </c>
      <c r="EN3" s="6" t="s">
        <v>197</v>
      </c>
      <c r="EO3" s="6" t="s">
        <v>198</v>
      </c>
      <c r="EP3" s="12" t="s">
        <v>199</v>
      </c>
      <c r="EQ3" s="6" t="s">
        <v>200</v>
      </c>
      <c r="ER3" s="6" t="s">
        <v>201</v>
      </c>
      <c r="ES3" s="1" t="s">
        <v>202</v>
      </c>
      <c r="ET3" s="13" t="s">
        <v>203</v>
      </c>
      <c r="EU3" s="9" t="s">
        <v>204</v>
      </c>
      <c r="EV3" s="9" t="s">
        <v>205</v>
      </c>
      <c r="EW3" s="14" t="s">
        <v>206</v>
      </c>
      <c r="EX3" s="15" t="s">
        <v>207</v>
      </c>
      <c r="EY3" s="9" t="s">
        <v>208</v>
      </c>
      <c r="EZ3" s="9" t="s">
        <v>209</v>
      </c>
      <c r="FA3" s="9" t="s">
        <v>210</v>
      </c>
      <c r="FB3" s="9" t="s">
        <v>211</v>
      </c>
      <c r="FC3" s="9" t="s">
        <v>212</v>
      </c>
      <c r="FD3" s="4" t="s">
        <v>213</v>
      </c>
      <c r="FE3" s="4" t="s">
        <v>214</v>
      </c>
      <c r="FF3" s="9" t="s">
        <v>215</v>
      </c>
      <c r="FG3" s="9" t="s">
        <v>216</v>
      </c>
      <c r="FH3" s="9" t="s">
        <v>217</v>
      </c>
      <c r="FI3" s="4" t="s">
        <v>218</v>
      </c>
      <c r="FJ3" s="9" t="s">
        <v>219</v>
      </c>
      <c r="FK3" s="9" t="s">
        <v>220</v>
      </c>
      <c r="FL3" s="9" t="s">
        <v>221</v>
      </c>
      <c r="FM3" s="9" t="s">
        <v>222</v>
      </c>
      <c r="FN3" s="9" t="s">
        <v>223</v>
      </c>
      <c r="FO3" s="4" t="s">
        <v>224</v>
      </c>
      <c r="FP3" s="6" t="s">
        <v>225</v>
      </c>
      <c r="FQ3" s="10" t="s">
        <v>226</v>
      </c>
      <c r="FR3" s="16" t="s">
        <v>227</v>
      </c>
      <c r="FS3" s="16" t="s">
        <v>228</v>
      </c>
      <c r="FT3" s="16" t="s">
        <v>229</v>
      </c>
      <c r="FU3" s="16" t="s">
        <v>230</v>
      </c>
      <c r="FV3" s="16" t="s">
        <v>231</v>
      </c>
      <c r="FW3" s="4" t="s">
        <v>232</v>
      </c>
      <c r="FX3" s="9" t="s">
        <v>233</v>
      </c>
      <c r="FY3" s="9" t="s">
        <v>234</v>
      </c>
      <c r="FZ3" s="9" t="s">
        <v>117</v>
      </c>
      <c r="GA3" s="9" t="s">
        <v>118</v>
      </c>
      <c r="GB3" s="9" t="s">
        <v>219</v>
      </c>
      <c r="GC3" s="9" t="s">
        <v>235</v>
      </c>
      <c r="GD3" s="9" t="s">
        <v>221</v>
      </c>
      <c r="GE3" s="9" t="s">
        <v>222</v>
      </c>
      <c r="GF3" s="9" t="s">
        <v>236</v>
      </c>
      <c r="GG3" s="9" t="s">
        <v>237</v>
      </c>
      <c r="GH3" s="9" t="s">
        <v>238</v>
      </c>
      <c r="GI3" s="9" t="s">
        <v>239</v>
      </c>
      <c r="GJ3" s="9" t="s">
        <v>240</v>
      </c>
      <c r="GK3" s="9" t="s">
        <v>241</v>
      </c>
      <c r="GL3" s="4" t="s">
        <v>242</v>
      </c>
      <c r="GM3" s="4" t="s">
        <v>243</v>
      </c>
      <c r="GN3" s="9" t="s">
        <v>244</v>
      </c>
      <c r="GO3" s="9" t="s">
        <v>245</v>
      </c>
      <c r="GP3" s="9" t="s">
        <v>246</v>
      </c>
      <c r="GQ3" s="9" t="s">
        <v>247</v>
      </c>
      <c r="GR3" s="13" t="s">
        <v>248</v>
      </c>
      <c r="GS3" s="9" t="s">
        <v>249</v>
      </c>
      <c r="GT3" s="9" t="s">
        <v>250</v>
      </c>
      <c r="GU3" s="9" t="s">
        <v>251</v>
      </c>
      <c r="GV3" s="9" t="s">
        <v>119</v>
      </c>
      <c r="GW3" s="9" t="s">
        <v>252</v>
      </c>
      <c r="GX3" s="4" t="s">
        <v>253</v>
      </c>
      <c r="GY3" s="4" t="s">
        <v>254</v>
      </c>
      <c r="GZ3" s="4" t="s">
        <v>255</v>
      </c>
      <c r="HA3" s="12" t="s">
        <v>256</v>
      </c>
      <c r="HB3" s="6" t="s">
        <v>257</v>
      </c>
      <c r="HC3" s="1" t="s">
        <v>258</v>
      </c>
      <c r="HD3" s="6" t="s">
        <v>259</v>
      </c>
      <c r="HE3" s="6" t="s">
        <v>260</v>
      </c>
      <c r="HF3" s="6" t="s">
        <v>261</v>
      </c>
      <c r="HG3" s="12" t="s">
        <v>262</v>
      </c>
      <c r="HH3" s="6" t="s">
        <v>263</v>
      </c>
      <c r="HI3" s="1" t="s">
        <v>258</v>
      </c>
      <c r="HJ3" s="1" t="s">
        <v>259</v>
      </c>
      <c r="HK3" s="6" t="s">
        <v>260</v>
      </c>
      <c r="HL3" s="6" t="s">
        <v>261</v>
      </c>
      <c r="HM3" s="6" t="s">
        <v>264</v>
      </c>
      <c r="HN3" s="10" t="s">
        <v>265</v>
      </c>
      <c r="HO3" s="16" t="s">
        <v>227</v>
      </c>
      <c r="HP3" s="16" t="s">
        <v>266</v>
      </c>
      <c r="HQ3" s="16" t="s">
        <v>267</v>
      </c>
      <c r="HR3" s="16" t="s">
        <v>268</v>
      </c>
      <c r="HS3" s="16" t="s">
        <v>231</v>
      </c>
      <c r="HT3" s="9" t="s">
        <v>215</v>
      </c>
      <c r="HU3" s="9" t="s">
        <v>216</v>
      </c>
      <c r="HV3" s="9" t="s">
        <v>217</v>
      </c>
      <c r="HW3" s="4" t="s">
        <v>269</v>
      </c>
      <c r="HX3" s="9" t="s">
        <v>270</v>
      </c>
      <c r="HY3" s="9" t="s">
        <v>271</v>
      </c>
      <c r="HZ3" s="15" t="s">
        <v>272</v>
      </c>
      <c r="IA3" s="4" t="s">
        <v>273</v>
      </c>
      <c r="IB3" s="4" t="s">
        <v>274</v>
      </c>
      <c r="IC3" s="4" t="s">
        <v>275</v>
      </c>
      <c r="ID3" s="4" t="s">
        <v>276</v>
      </c>
      <c r="IE3" s="4" t="s">
        <v>277</v>
      </c>
      <c r="IF3" s="4" t="s">
        <v>278</v>
      </c>
      <c r="IG3" s="4" t="s">
        <v>279</v>
      </c>
      <c r="IH3" s="4" t="s">
        <v>280</v>
      </c>
      <c r="II3" s="4" t="s">
        <v>281</v>
      </c>
      <c r="IJ3" s="4" t="s">
        <v>282</v>
      </c>
      <c r="IK3" s="4" t="s">
        <v>283</v>
      </c>
      <c r="IL3" s="4" t="s">
        <v>284</v>
      </c>
      <c r="IM3" s="4" t="s">
        <v>285</v>
      </c>
      <c r="IN3" s="4" t="s">
        <v>286</v>
      </c>
      <c r="IO3" s="4" t="s">
        <v>287</v>
      </c>
      <c r="IP3" s="4" t="s">
        <v>288</v>
      </c>
      <c r="IQ3" s="9" t="s">
        <v>289</v>
      </c>
      <c r="IR3" s="4" t="s">
        <v>290</v>
      </c>
      <c r="IS3" s="4" t="s">
        <v>291</v>
      </c>
      <c r="IT3" s="4" t="s">
        <v>292</v>
      </c>
      <c r="IU3" s="4" t="s">
        <v>293</v>
      </c>
      <c r="IV3" s="9" t="s">
        <v>294</v>
      </c>
      <c r="IW3" s="4" t="s">
        <v>295</v>
      </c>
      <c r="IX3" s="4" t="s">
        <v>296</v>
      </c>
      <c r="IY3" s="4" t="s">
        <v>297</v>
      </c>
      <c r="IZ3" s="4" t="s">
        <v>298</v>
      </c>
      <c r="JA3" s="4" t="s">
        <v>299</v>
      </c>
      <c r="JB3" s="15" t="s">
        <v>300</v>
      </c>
      <c r="JC3" s="4" t="s">
        <v>273</v>
      </c>
      <c r="JD3" s="4" t="s">
        <v>274</v>
      </c>
      <c r="JE3" s="4" t="s">
        <v>275</v>
      </c>
      <c r="JF3" s="4" t="s">
        <v>276</v>
      </c>
      <c r="JG3" s="4" t="s">
        <v>277</v>
      </c>
      <c r="JH3" s="4" t="s">
        <v>278</v>
      </c>
      <c r="JI3" s="4" t="s">
        <v>279</v>
      </c>
      <c r="JJ3" s="4" t="s">
        <v>280</v>
      </c>
      <c r="JK3" s="4" t="s">
        <v>281</v>
      </c>
      <c r="JL3" s="4" t="s">
        <v>282</v>
      </c>
      <c r="JM3" s="4" t="s">
        <v>283</v>
      </c>
      <c r="JN3" s="4" t="s">
        <v>284</v>
      </c>
      <c r="JO3" s="4" t="s">
        <v>285</v>
      </c>
      <c r="JP3" s="4" t="s">
        <v>286</v>
      </c>
      <c r="JQ3" s="4" t="s">
        <v>287</v>
      </c>
      <c r="JR3" s="4" t="s">
        <v>288</v>
      </c>
      <c r="JS3" s="9" t="s">
        <v>289</v>
      </c>
      <c r="JT3" s="4" t="s">
        <v>290</v>
      </c>
      <c r="JU3" s="4" t="s">
        <v>291</v>
      </c>
      <c r="JV3" s="4" t="s">
        <v>292</v>
      </c>
      <c r="JW3" s="4" t="s">
        <v>293</v>
      </c>
      <c r="JX3" s="9" t="s">
        <v>294</v>
      </c>
      <c r="JY3" s="4" t="s">
        <v>295</v>
      </c>
      <c r="JZ3" s="4" t="s">
        <v>296</v>
      </c>
      <c r="KA3" s="4" t="s">
        <v>297</v>
      </c>
      <c r="KB3" s="4" t="s">
        <v>298</v>
      </c>
      <c r="KC3" s="4" t="s">
        <v>299</v>
      </c>
      <c r="KD3" s="50"/>
      <c r="KE3" s="5" t="s">
        <v>141</v>
      </c>
      <c r="KF3" s="2" t="s">
        <v>142</v>
      </c>
      <c r="KG3" s="2" t="s">
        <v>301</v>
      </c>
      <c r="KH3" s="5" t="s">
        <v>141</v>
      </c>
      <c r="KI3" s="5" t="s">
        <v>142</v>
      </c>
      <c r="KJ3" s="2" t="s">
        <v>301</v>
      </c>
      <c r="KK3" s="4" t="s">
        <v>302</v>
      </c>
      <c r="KL3" s="4" t="s">
        <v>303</v>
      </c>
      <c r="KM3" s="4" t="s">
        <v>304</v>
      </c>
      <c r="KN3" s="4" t="s">
        <v>302</v>
      </c>
      <c r="KO3" s="4" t="s">
        <v>303</v>
      </c>
      <c r="KP3" s="4" t="s">
        <v>304</v>
      </c>
      <c r="KQ3" s="4" t="s">
        <v>305</v>
      </c>
      <c r="KR3" s="4" t="s">
        <v>306</v>
      </c>
      <c r="KS3" s="4" t="s">
        <v>307</v>
      </c>
      <c r="KT3" s="4" t="s">
        <v>305</v>
      </c>
      <c r="KU3" s="4" t="s">
        <v>306</v>
      </c>
      <c r="KV3" s="4" t="s">
        <v>307</v>
      </c>
      <c r="KW3" s="4" t="s">
        <v>308</v>
      </c>
      <c r="KX3" s="4" t="s">
        <v>309</v>
      </c>
      <c r="KY3" s="4" t="s">
        <v>310</v>
      </c>
      <c r="KZ3" s="4" t="s">
        <v>308</v>
      </c>
      <c r="LA3" s="4" t="s">
        <v>309</v>
      </c>
      <c r="LB3" s="4" t="s">
        <v>310</v>
      </c>
      <c r="LC3" s="4" t="s">
        <v>311</v>
      </c>
      <c r="LD3" s="4" t="s">
        <v>312</v>
      </c>
      <c r="LE3" s="4" t="s">
        <v>313</v>
      </c>
      <c r="LF3" s="4" t="s">
        <v>311</v>
      </c>
      <c r="LG3" s="4" t="s">
        <v>312</v>
      </c>
      <c r="LH3" s="4" t="s">
        <v>313</v>
      </c>
      <c r="LI3" s="4" t="s">
        <v>302</v>
      </c>
      <c r="LJ3" s="4" t="s">
        <v>314</v>
      </c>
      <c r="LK3" s="4" t="s">
        <v>315</v>
      </c>
      <c r="LL3" s="4" t="s">
        <v>302</v>
      </c>
      <c r="LM3" s="4" t="s">
        <v>314</v>
      </c>
      <c r="LN3" s="4" t="s">
        <v>315</v>
      </c>
      <c r="LO3" s="4" t="s">
        <v>305</v>
      </c>
      <c r="LP3" s="4" t="s">
        <v>306</v>
      </c>
      <c r="LQ3" s="4" t="s">
        <v>307</v>
      </c>
      <c r="LR3" s="4" t="s">
        <v>305</v>
      </c>
      <c r="LS3" s="4" t="s">
        <v>306</v>
      </c>
      <c r="LT3" s="4" t="s">
        <v>307</v>
      </c>
      <c r="LU3" s="4" t="s">
        <v>316</v>
      </c>
      <c r="LV3" s="4" t="s">
        <v>317</v>
      </c>
      <c r="LW3" s="4" t="s">
        <v>318</v>
      </c>
      <c r="LX3" s="4" t="s">
        <v>316</v>
      </c>
      <c r="LY3" s="4" t="s">
        <v>317</v>
      </c>
      <c r="LZ3" s="4" t="s">
        <v>318</v>
      </c>
      <c r="MA3" s="4" t="s">
        <v>319</v>
      </c>
      <c r="MB3" s="4" t="s">
        <v>320</v>
      </c>
      <c r="MC3" s="4" t="s">
        <v>321</v>
      </c>
      <c r="MD3" s="4" t="s">
        <v>319</v>
      </c>
      <c r="ME3" s="4" t="s">
        <v>320</v>
      </c>
      <c r="MF3" s="4" t="s">
        <v>321</v>
      </c>
      <c r="MG3" s="4" t="s">
        <v>322</v>
      </c>
      <c r="MH3" s="4" t="s">
        <v>323</v>
      </c>
      <c r="MI3" s="4" t="s">
        <v>324</v>
      </c>
      <c r="MJ3" s="4" t="s">
        <v>322</v>
      </c>
      <c r="MK3" s="4" t="s">
        <v>323</v>
      </c>
      <c r="ML3" s="4" t="s">
        <v>324</v>
      </c>
      <c r="MM3" s="4" t="s">
        <v>325</v>
      </c>
      <c r="MN3" s="4" t="s">
        <v>326</v>
      </c>
      <c r="MO3" s="4" t="s">
        <v>327</v>
      </c>
      <c r="MP3" s="4" t="s">
        <v>325</v>
      </c>
      <c r="MQ3" s="4" t="s">
        <v>326</v>
      </c>
      <c r="MR3" s="4" t="s">
        <v>327</v>
      </c>
      <c r="MS3" s="9" t="s">
        <v>172</v>
      </c>
      <c r="MT3" s="7" t="s">
        <v>328</v>
      </c>
      <c r="MU3" s="7" t="s">
        <v>174</v>
      </c>
      <c r="MV3" s="7" t="s">
        <v>175</v>
      </c>
      <c r="MW3" s="4" t="s">
        <v>329</v>
      </c>
      <c r="MX3" s="4" t="s">
        <v>330</v>
      </c>
      <c r="MY3" s="4" t="s">
        <v>329</v>
      </c>
      <c r="MZ3" s="4" t="s">
        <v>330</v>
      </c>
      <c r="NA3" s="4" t="s">
        <v>329</v>
      </c>
      <c r="NB3" s="4" t="s">
        <v>330</v>
      </c>
      <c r="NC3" s="4" t="s">
        <v>329</v>
      </c>
      <c r="ND3" s="4" t="s">
        <v>330</v>
      </c>
      <c r="NE3" s="4" t="s">
        <v>329</v>
      </c>
      <c r="NF3" s="4" t="s">
        <v>330</v>
      </c>
      <c r="NG3" s="4" t="s">
        <v>329</v>
      </c>
      <c r="NH3" s="4" t="s">
        <v>330</v>
      </c>
      <c r="NI3" s="4" t="s">
        <v>181</v>
      </c>
      <c r="NJ3" s="4" t="s">
        <v>182</v>
      </c>
      <c r="NK3" s="4" t="s">
        <v>331</v>
      </c>
      <c r="NL3" s="4" t="s">
        <v>332</v>
      </c>
      <c r="NM3" s="4" t="s">
        <v>333</v>
      </c>
      <c r="NN3" s="4" t="s">
        <v>334</v>
      </c>
      <c r="NO3" s="4" t="s">
        <v>335</v>
      </c>
      <c r="NP3" s="4" t="s">
        <v>336</v>
      </c>
      <c r="NQ3" s="4" t="s">
        <v>337</v>
      </c>
      <c r="NR3" s="4" t="s">
        <v>338</v>
      </c>
      <c r="NS3" s="4" t="s">
        <v>339</v>
      </c>
      <c r="NT3" s="4" t="s">
        <v>340</v>
      </c>
      <c r="NU3" s="4" t="s">
        <v>341</v>
      </c>
      <c r="NV3" s="4" t="s">
        <v>342</v>
      </c>
      <c r="NW3" s="4" t="s">
        <v>343</v>
      </c>
      <c r="NX3" s="4" t="s">
        <v>344</v>
      </c>
      <c r="NY3" s="4" t="s">
        <v>345</v>
      </c>
      <c r="NZ3" s="4" t="s">
        <v>186</v>
      </c>
      <c r="OA3" s="4" t="s">
        <v>187</v>
      </c>
      <c r="OB3" s="4" t="s">
        <v>188</v>
      </c>
      <c r="OC3" s="4" t="s">
        <v>346</v>
      </c>
      <c r="OD3" s="4" t="s">
        <v>190</v>
      </c>
      <c r="OE3" s="4" t="s">
        <v>191</v>
      </c>
      <c r="OF3" s="4" t="s">
        <v>347</v>
      </c>
      <c r="OG3" s="4" t="s">
        <v>348</v>
      </c>
      <c r="OH3" s="4" t="s">
        <v>349</v>
      </c>
      <c r="OI3" s="4" t="s">
        <v>350</v>
      </c>
      <c r="OJ3" s="4" t="s">
        <v>348</v>
      </c>
      <c r="OK3" s="4" t="s">
        <v>349</v>
      </c>
      <c r="OL3" s="4" t="s">
        <v>350</v>
      </c>
      <c r="OM3" s="4" t="s">
        <v>348</v>
      </c>
      <c r="ON3" s="4" t="s">
        <v>349</v>
      </c>
      <c r="OO3" s="4" t="s">
        <v>350</v>
      </c>
      <c r="OP3" s="4" t="s">
        <v>351</v>
      </c>
      <c r="OQ3" s="4" t="s">
        <v>352</v>
      </c>
      <c r="OR3" s="4" t="s">
        <v>353</v>
      </c>
      <c r="OS3" s="6" t="s">
        <v>354</v>
      </c>
      <c r="OT3" s="6" t="s">
        <v>355</v>
      </c>
    </row>
    <row r="4" spans="1:410" ht="32.25" customHeight="1" x14ac:dyDescent="0.25">
      <c r="A4" s="17"/>
      <c r="B4" s="17">
        <v>1</v>
      </c>
      <c r="C4" s="17">
        <v>2</v>
      </c>
      <c r="D4" s="17">
        <v>3</v>
      </c>
      <c r="E4" s="17">
        <v>4</v>
      </c>
      <c r="F4" s="17">
        <v>5</v>
      </c>
      <c r="G4" s="17">
        <v>6</v>
      </c>
      <c r="H4" s="17">
        <v>7</v>
      </c>
      <c r="I4" s="17">
        <v>8</v>
      </c>
      <c r="J4" s="17">
        <v>9</v>
      </c>
      <c r="K4" s="17">
        <v>10</v>
      </c>
      <c r="L4" s="17">
        <v>11</v>
      </c>
      <c r="M4" s="17">
        <v>12</v>
      </c>
      <c r="N4" s="17">
        <v>13</v>
      </c>
      <c r="O4" s="17">
        <v>14</v>
      </c>
      <c r="P4" s="17">
        <v>15</v>
      </c>
      <c r="Q4" s="17">
        <v>16</v>
      </c>
      <c r="R4" s="17">
        <v>17</v>
      </c>
      <c r="S4" s="17">
        <v>18</v>
      </c>
      <c r="T4" s="17">
        <v>19</v>
      </c>
      <c r="U4" s="17">
        <v>20</v>
      </c>
      <c r="V4" s="17">
        <v>21</v>
      </c>
      <c r="W4" s="17">
        <v>22</v>
      </c>
      <c r="X4" s="17">
        <v>23</v>
      </c>
      <c r="Y4" s="17">
        <v>24</v>
      </c>
      <c r="Z4" s="17">
        <v>25</v>
      </c>
      <c r="AA4" s="17">
        <v>26</v>
      </c>
      <c r="AB4" s="17">
        <v>27</v>
      </c>
      <c r="AC4" s="17">
        <v>28</v>
      </c>
      <c r="AD4" s="17">
        <v>29</v>
      </c>
      <c r="AE4" s="17">
        <v>30</v>
      </c>
      <c r="AF4" s="17">
        <v>31</v>
      </c>
      <c r="AG4" s="17">
        <v>32</v>
      </c>
      <c r="AH4" s="17">
        <v>33</v>
      </c>
      <c r="AI4" s="17">
        <v>34</v>
      </c>
      <c r="AJ4" s="17">
        <v>35</v>
      </c>
      <c r="AK4" s="17">
        <v>36</v>
      </c>
      <c r="AL4" s="17">
        <v>37</v>
      </c>
      <c r="AM4" s="17">
        <v>38</v>
      </c>
      <c r="AN4" s="17">
        <v>39</v>
      </c>
      <c r="AO4" s="17">
        <v>40</v>
      </c>
      <c r="AP4" s="17">
        <v>41</v>
      </c>
      <c r="AQ4" s="17">
        <v>42</v>
      </c>
      <c r="AR4" s="17">
        <v>43</v>
      </c>
      <c r="AS4" s="17">
        <v>44</v>
      </c>
      <c r="AT4" s="17">
        <v>45</v>
      </c>
      <c r="AU4" s="17">
        <v>46</v>
      </c>
      <c r="AV4" s="17">
        <v>47</v>
      </c>
      <c r="AW4" s="17">
        <v>48</v>
      </c>
      <c r="AX4" s="17">
        <v>49</v>
      </c>
      <c r="AY4" s="17">
        <v>50</v>
      </c>
      <c r="AZ4" s="17">
        <v>51</v>
      </c>
      <c r="BA4" s="17">
        <v>52</v>
      </c>
      <c r="BB4" s="17">
        <v>53</v>
      </c>
      <c r="BC4" s="17">
        <v>54</v>
      </c>
      <c r="BD4" s="17">
        <v>55</v>
      </c>
      <c r="BE4" s="17">
        <v>56</v>
      </c>
      <c r="BF4" s="17">
        <v>57</v>
      </c>
      <c r="BG4" s="17">
        <v>58</v>
      </c>
      <c r="BH4" s="17">
        <v>59</v>
      </c>
      <c r="BI4" s="17">
        <v>60</v>
      </c>
      <c r="BJ4" s="17">
        <v>61</v>
      </c>
      <c r="BK4" s="17">
        <v>62</v>
      </c>
      <c r="BL4" s="17">
        <v>63</v>
      </c>
      <c r="BM4" s="17">
        <v>64</v>
      </c>
      <c r="BN4" s="17">
        <v>65</v>
      </c>
      <c r="BO4" s="17">
        <v>66</v>
      </c>
      <c r="BP4" s="17">
        <v>67</v>
      </c>
      <c r="BQ4" s="17">
        <v>68</v>
      </c>
      <c r="BR4" s="17">
        <v>69</v>
      </c>
      <c r="BS4" s="17">
        <v>70</v>
      </c>
      <c r="BT4" s="17">
        <v>71</v>
      </c>
      <c r="BU4" s="17">
        <v>72</v>
      </c>
      <c r="BV4" s="17">
        <v>73</v>
      </c>
      <c r="BW4" s="17">
        <v>74</v>
      </c>
      <c r="BX4" s="17">
        <v>75</v>
      </c>
      <c r="BY4" s="17">
        <v>76</v>
      </c>
      <c r="BZ4" s="17">
        <v>77</v>
      </c>
      <c r="CA4" s="17">
        <v>78</v>
      </c>
      <c r="CB4" s="17">
        <v>79</v>
      </c>
      <c r="CC4" s="17">
        <v>80</v>
      </c>
      <c r="CD4" s="17">
        <v>81</v>
      </c>
      <c r="CE4" s="17">
        <v>82</v>
      </c>
      <c r="CF4" s="17">
        <v>83</v>
      </c>
      <c r="CG4" s="17">
        <v>84</v>
      </c>
      <c r="CH4" s="17">
        <v>85</v>
      </c>
      <c r="CI4" s="17">
        <v>86</v>
      </c>
      <c r="CJ4" s="17">
        <v>87</v>
      </c>
      <c r="CK4" s="17">
        <v>88</v>
      </c>
      <c r="CL4" s="17">
        <v>89</v>
      </c>
      <c r="CM4" s="17">
        <v>90</v>
      </c>
      <c r="CN4" s="17">
        <v>91</v>
      </c>
      <c r="CO4" s="17">
        <v>92</v>
      </c>
      <c r="CP4" s="17">
        <v>93</v>
      </c>
      <c r="CQ4" s="31" t="str">
        <f>I6</f>
        <v>Có móng</v>
      </c>
      <c r="CR4" s="17">
        <v>95</v>
      </c>
      <c r="CS4" s="17">
        <v>96</v>
      </c>
      <c r="CT4" s="17">
        <v>97</v>
      </c>
      <c r="CU4" s="17">
        <v>98</v>
      </c>
      <c r="CV4" s="31">
        <f>AF7</f>
        <v>0</v>
      </c>
      <c r="CW4" s="17">
        <v>100</v>
      </c>
      <c r="CX4" s="17">
        <v>101</v>
      </c>
      <c r="CY4" s="17">
        <f>AO6</f>
        <v>0.15</v>
      </c>
      <c r="CZ4" s="17">
        <v>103</v>
      </c>
      <c r="DA4" s="17">
        <v>104</v>
      </c>
      <c r="DB4" s="17">
        <v>105</v>
      </c>
      <c r="DC4" s="17">
        <v>106</v>
      </c>
      <c r="DD4" s="17">
        <v>107</v>
      </c>
      <c r="DE4" s="17">
        <v>1</v>
      </c>
      <c r="DF4" s="17">
        <v>2</v>
      </c>
      <c r="DG4" s="17">
        <v>3</v>
      </c>
      <c r="DH4" s="17">
        <v>4</v>
      </c>
      <c r="DI4" s="17">
        <v>5</v>
      </c>
      <c r="DJ4" s="17">
        <v>6</v>
      </c>
      <c r="DK4" s="17">
        <v>7</v>
      </c>
      <c r="DL4" s="17">
        <v>8</v>
      </c>
      <c r="DM4" s="17">
        <v>9</v>
      </c>
      <c r="DN4" s="17">
        <v>10</v>
      </c>
      <c r="DO4" s="17">
        <v>118</v>
      </c>
      <c r="DP4" s="17">
        <v>119</v>
      </c>
      <c r="DQ4" s="17">
        <v>120</v>
      </c>
      <c r="DR4" s="17">
        <v>121</v>
      </c>
      <c r="DS4" s="17">
        <v>1</v>
      </c>
      <c r="DT4" s="17">
        <v>2</v>
      </c>
      <c r="DU4" s="17">
        <v>3</v>
      </c>
      <c r="DV4" s="17">
        <v>4</v>
      </c>
      <c r="DW4" s="17">
        <v>5</v>
      </c>
      <c r="DX4" s="17">
        <v>1</v>
      </c>
      <c r="DY4" s="17">
        <v>2</v>
      </c>
      <c r="DZ4" s="17">
        <v>3</v>
      </c>
      <c r="EA4" s="17">
        <v>4</v>
      </c>
      <c r="EB4" s="17">
        <v>5</v>
      </c>
      <c r="EC4" s="17">
        <v>6</v>
      </c>
      <c r="ED4" s="17">
        <v>7</v>
      </c>
      <c r="EE4" s="17">
        <v>8</v>
      </c>
      <c r="EF4" s="17">
        <v>9</v>
      </c>
      <c r="EG4" s="17">
        <v>10</v>
      </c>
      <c r="EH4" s="17">
        <v>11</v>
      </c>
      <c r="EI4" s="17">
        <v>12</v>
      </c>
      <c r="EJ4" s="17">
        <v>139</v>
      </c>
      <c r="EK4" s="17">
        <v>140</v>
      </c>
      <c r="EL4" s="17">
        <v>141</v>
      </c>
      <c r="EM4" s="17">
        <v>142</v>
      </c>
      <c r="EN4" s="17">
        <v>143</v>
      </c>
      <c r="EO4" s="17">
        <v>144</v>
      </c>
      <c r="EP4" s="17">
        <v>145</v>
      </c>
      <c r="EQ4" s="17">
        <v>146</v>
      </c>
      <c r="ER4" s="17">
        <v>147</v>
      </c>
      <c r="ES4" s="17" t="str">
        <f>FQ5</f>
        <v>TTTKLCKCTCH_SLCKDungDeTinhCD</v>
      </c>
      <c r="ET4" s="17">
        <v>149</v>
      </c>
      <c r="EU4" s="17">
        <v>150</v>
      </c>
      <c r="EV4" s="17">
        <v>151</v>
      </c>
      <c r="EW4" s="17">
        <v>152</v>
      </c>
      <c r="EX4" s="17">
        <v>153</v>
      </c>
      <c r="EY4" s="17">
        <v>154</v>
      </c>
      <c r="EZ4" s="17">
        <v>155</v>
      </c>
      <c r="FA4" s="17">
        <v>156</v>
      </c>
      <c r="FB4" s="17">
        <v>157</v>
      </c>
      <c r="FC4" s="17">
        <v>158</v>
      </c>
      <c r="FD4" s="17">
        <v>159</v>
      </c>
      <c r="FE4" s="17">
        <v>160</v>
      </c>
      <c r="FF4" s="17">
        <v>161</v>
      </c>
      <c r="FG4" s="17">
        <v>162</v>
      </c>
      <c r="FH4" s="17">
        <v>163</v>
      </c>
      <c r="FI4" s="17">
        <v>164</v>
      </c>
      <c r="FJ4" s="17">
        <v>165</v>
      </c>
      <c r="FK4" s="17">
        <v>166</v>
      </c>
      <c r="FL4" s="17">
        <v>167</v>
      </c>
      <c r="FM4" s="17">
        <v>168</v>
      </c>
      <c r="FN4" s="17">
        <v>169</v>
      </c>
      <c r="FO4" s="17">
        <v>170</v>
      </c>
      <c r="FP4" s="17">
        <v>171</v>
      </c>
      <c r="FQ4" s="17">
        <v>172</v>
      </c>
      <c r="FR4" s="17">
        <v>173</v>
      </c>
      <c r="FS4" s="17">
        <v>174</v>
      </c>
      <c r="FT4" s="17">
        <v>175</v>
      </c>
      <c r="FU4" s="17">
        <v>176</v>
      </c>
      <c r="FV4" s="17">
        <v>177</v>
      </c>
      <c r="FW4" s="17">
        <v>178</v>
      </c>
      <c r="FX4" s="17">
        <v>179</v>
      </c>
      <c r="FY4" s="17">
        <v>180</v>
      </c>
      <c r="FZ4" s="17">
        <v>181</v>
      </c>
      <c r="GA4" s="17">
        <v>182</v>
      </c>
      <c r="GB4" s="17">
        <v>183</v>
      </c>
      <c r="GC4" s="17">
        <v>184</v>
      </c>
      <c r="GD4" s="17">
        <v>185</v>
      </c>
      <c r="GE4" s="17">
        <v>186</v>
      </c>
      <c r="GF4" s="17">
        <v>187</v>
      </c>
      <c r="GG4" s="17">
        <v>188</v>
      </c>
      <c r="GH4" s="17">
        <v>189</v>
      </c>
      <c r="GI4" s="17">
        <v>190</v>
      </c>
      <c r="GJ4" s="17">
        <v>191</v>
      </c>
      <c r="GK4" s="17">
        <v>192</v>
      </c>
      <c r="GL4" s="17">
        <v>193</v>
      </c>
      <c r="GM4" s="17">
        <v>194</v>
      </c>
      <c r="GN4" s="17">
        <v>195</v>
      </c>
      <c r="GO4" s="17">
        <v>196</v>
      </c>
      <c r="GP4" s="17">
        <v>197</v>
      </c>
      <c r="GQ4" s="17">
        <v>198</v>
      </c>
      <c r="GR4" s="17">
        <v>199</v>
      </c>
      <c r="GS4" s="17">
        <v>200</v>
      </c>
      <c r="GT4" s="17">
        <v>201</v>
      </c>
      <c r="GU4" s="17">
        <v>202</v>
      </c>
      <c r="GV4" s="17">
        <v>203</v>
      </c>
      <c r="GW4" s="17">
        <v>204</v>
      </c>
      <c r="GX4" s="17">
        <v>205</v>
      </c>
      <c r="GY4" s="17">
        <v>206</v>
      </c>
      <c r="GZ4" s="17">
        <v>207</v>
      </c>
      <c r="HA4" s="17">
        <v>208</v>
      </c>
      <c r="HB4" s="17">
        <v>209</v>
      </c>
      <c r="HC4" s="17">
        <v>210</v>
      </c>
      <c r="HD4" s="17">
        <v>211</v>
      </c>
      <c r="HE4" s="17">
        <v>212</v>
      </c>
      <c r="HF4" s="17">
        <v>213</v>
      </c>
      <c r="HG4" s="17">
        <v>214</v>
      </c>
      <c r="HH4" s="17">
        <v>215</v>
      </c>
      <c r="HI4" s="17">
        <v>216</v>
      </c>
      <c r="HJ4" s="17">
        <v>217</v>
      </c>
      <c r="HK4" s="17">
        <v>218</v>
      </c>
      <c r="HL4" s="17">
        <v>219</v>
      </c>
      <c r="HM4" s="17">
        <v>220</v>
      </c>
      <c r="HN4" s="17">
        <v>221</v>
      </c>
      <c r="HO4" s="17">
        <v>222</v>
      </c>
      <c r="HP4" s="17">
        <v>223</v>
      </c>
      <c r="HQ4" s="17">
        <v>224</v>
      </c>
      <c r="HR4" s="17">
        <v>225</v>
      </c>
      <c r="HS4" s="17" t="str">
        <f>HR5</f>
        <v>TTTDCongHoRanh_ChieuDaiThucTe</v>
      </c>
      <c r="HT4" s="17">
        <v>227</v>
      </c>
      <c r="HU4" s="17">
        <v>228</v>
      </c>
      <c r="HV4" s="17">
        <v>229</v>
      </c>
      <c r="HW4" s="17">
        <v>230</v>
      </c>
      <c r="HX4" s="17">
        <v>231</v>
      </c>
      <c r="HY4" s="17">
        <v>232</v>
      </c>
      <c r="HZ4" s="17">
        <v>233</v>
      </c>
      <c r="IA4" s="17" t="str">
        <f>HX5</f>
        <v>ThongTinKichThuocHinhHocOngNhua_CCaoDemCat</v>
      </c>
      <c r="IB4" s="17">
        <v>235</v>
      </c>
      <c r="IC4" s="17">
        <v>236</v>
      </c>
      <c r="ID4" s="17">
        <v>237</v>
      </c>
      <c r="IE4" s="17">
        <v>238</v>
      </c>
      <c r="IF4" s="17">
        <v>239</v>
      </c>
      <c r="IG4" s="17">
        <v>240</v>
      </c>
      <c r="IH4" s="17">
        <v>241</v>
      </c>
      <c r="II4" s="17">
        <v>242</v>
      </c>
      <c r="IJ4" s="17">
        <v>243</v>
      </c>
      <c r="IK4" s="17">
        <v>244</v>
      </c>
      <c r="IL4" s="17">
        <v>245</v>
      </c>
      <c r="IM4" s="17">
        <v>246</v>
      </c>
      <c r="IN4" s="17">
        <v>247</v>
      </c>
      <c r="IO4" s="17">
        <v>248</v>
      </c>
      <c r="IP4" s="17">
        <v>249</v>
      </c>
      <c r="IQ4" s="17">
        <v>250</v>
      </c>
      <c r="IR4" s="17">
        <v>251</v>
      </c>
      <c r="IS4" s="17">
        <v>252</v>
      </c>
      <c r="IT4" s="17">
        <v>253</v>
      </c>
      <c r="IU4" s="17">
        <v>254</v>
      </c>
      <c r="IV4" s="17">
        <v>255</v>
      </c>
      <c r="IW4" s="17">
        <v>256</v>
      </c>
      <c r="IX4" s="17">
        <v>257</v>
      </c>
      <c r="IY4" s="17">
        <v>258</v>
      </c>
      <c r="IZ4" s="17">
        <v>259</v>
      </c>
      <c r="JA4" s="17">
        <v>260</v>
      </c>
      <c r="JB4" s="17">
        <v>261</v>
      </c>
      <c r="JC4" s="17">
        <v>262</v>
      </c>
      <c r="JD4" s="17">
        <v>263</v>
      </c>
      <c r="JE4" s="17">
        <v>264</v>
      </c>
      <c r="JF4" s="17">
        <v>265</v>
      </c>
      <c r="JG4" s="17">
        <v>266</v>
      </c>
      <c r="JH4" s="17">
        <v>267</v>
      </c>
      <c r="JI4" s="17" t="str">
        <f>JS5</f>
        <v>CDHaLu_DayDongChay</v>
      </c>
      <c r="JJ4" s="17">
        <v>269</v>
      </c>
      <c r="JK4" s="17">
        <v>270</v>
      </c>
      <c r="JL4" s="17">
        <v>271</v>
      </c>
      <c r="JM4" s="17">
        <v>272</v>
      </c>
      <c r="JN4" s="17">
        <v>273</v>
      </c>
      <c r="JO4" s="17">
        <v>274</v>
      </c>
      <c r="JP4" s="17">
        <v>275</v>
      </c>
      <c r="JQ4" s="17">
        <v>276</v>
      </c>
      <c r="JR4" s="17">
        <v>277</v>
      </c>
      <c r="JS4" s="17">
        <v>278</v>
      </c>
      <c r="JT4" s="17">
        <v>279</v>
      </c>
      <c r="JU4" s="17">
        <v>280</v>
      </c>
      <c r="JV4" s="17">
        <v>281</v>
      </c>
      <c r="JW4" s="17">
        <v>282</v>
      </c>
      <c r="JX4" s="17">
        <v>283</v>
      </c>
      <c r="JY4" s="17">
        <v>284</v>
      </c>
      <c r="JZ4" s="17">
        <v>285</v>
      </c>
      <c r="KA4" s="17">
        <v>286</v>
      </c>
      <c r="KB4" s="17">
        <v>287</v>
      </c>
      <c r="KC4" s="17">
        <v>288</v>
      </c>
      <c r="KD4" s="17">
        <v>289</v>
      </c>
      <c r="KE4" s="17">
        <v>290</v>
      </c>
      <c r="KF4" s="17">
        <v>291</v>
      </c>
      <c r="KG4" s="17">
        <v>292</v>
      </c>
      <c r="KH4" s="17">
        <v>293</v>
      </c>
      <c r="KI4" s="17">
        <v>294</v>
      </c>
      <c r="KJ4" s="17">
        <v>295</v>
      </c>
      <c r="KK4" s="17">
        <v>296</v>
      </c>
      <c r="KL4" s="17">
        <v>297</v>
      </c>
      <c r="KM4" s="17">
        <v>298</v>
      </c>
      <c r="KN4" s="17">
        <v>299</v>
      </c>
      <c r="KO4" s="17">
        <v>300</v>
      </c>
      <c r="KP4" s="17">
        <v>301</v>
      </c>
      <c r="KQ4" s="17">
        <v>302</v>
      </c>
      <c r="KR4" s="17">
        <v>303</v>
      </c>
      <c r="KS4" s="17">
        <v>304</v>
      </c>
      <c r="KT4" s="17">
        <v>305</v>
      </c>
      <c r="KU4" s="17">
        <v>306</v>
      </c>
      <c r="KV4" s="17">
        <v>307</v>
      </c>
      <c r="KW4" s="17">
        <v>308</v>
      </c>
      <c r="KX4" s="17">
        <v>309</v>
      </c>
      <c r="KY4" s="17">
        <v>310</v>
      </c>
      <c r="KZ4" s="17">
        <v>311</v>
      </c>
      <c r="LA4" s="17">
        <v>312</v>
      </c>
      <c r="LB4" s="17">
        <v>313</v>
      </c>
      <c r="LC4" s="17">
        <v>314</v>
      </c>
      <c r="LD4" s="17">
        <v>315</v>
      </c>
      <c r="LE4" s="17">
        <v>316</v>
      </c>
      <c r="LF4" s="17">
        <v>317</v>
      </c>
      <c r="LG4" s="17">
        <v>318</v>
      </c>
      <c r="LH4" s="17">
        <v>319</v>
      </c>
      <c r="LI4" s="17">
        <v>320</v>
      </c>
      <c r="LJ4" s="17">
        <v>321</v>
      </c>
      <c r="LK4" s="17">
        <v>322</v>
      </c>
      <c r="LL4" s="17">
        <v>323</v>
      </c>
      <c r="LM4" s="17">
        <v>324</v>
      </c>
      <c r="LN4" s="17">
        <v>325</v>
      </c>
      <c r="LO4" s="17">
        <v>326</v>
      </c>
      <c r="LP4" s="17">
        <v>327</v>
      </c>
      <c r="LQ4" s="17">
        <v>328</v>
      </c>
      <c r="LR4" s="17">
        <v>329</v>
      </c>
      <c r="LS4" s="17">
        <v>330</v>
      </c>
      <c r="LT4" s="17">
        <v>331</v>
      </c>
      <c r="LU4" s="17">
        <v>332</v>
      </c>
      <c r="LV4" s="17">
        <v>333</v>
      </c>
      <c r="LW4" s="17">
        <v>334</v>
      </c>
      <c r="LX4" s="17">
        <v>335</v>
      </c>
      <c r="LY4" s="17">
        <v>336</v>
      </c>
      <c r="LZ4" s="17">
        <v>337</v>
      </c>
      <c r="MA4" s="17">
        <v>338</v>
      </c>
      <c r="MB4" s="17">
        <v>339</v>
      </c>
      <c r="MC4" s="17">
        <v>340</v>
      </c>
      <c r="MD4" s="17">
        <v>341</v>
      </c>
      <c r="ME4" s="17">
        <v>342</v>
      </c>
      <c r="MF4" s="17">
        <v>343</v>
      </c>
      <c r="MG4" s="17">
        <v>344</v>
      </c>
      <c r="MH4" s="17">
        <v>345</v>
      </c>
      <c r="MI4" s="17">
        <v>346</v>
      </c>
      <c r="MJ4" s="17">
        <v>347</v>
      </c>
      <c r="MK4" s="17">
        <v>348</v>
      </c>
      <c r="ML4" s="17">
        <v>349</v>
      </c>
      <c r="MM4" s="17">
        <v>350</v>
      </c>
      <c r="MN4" s="17">
        <v>351</v>
      </c>
      <c r="MO4" s="17">
        <v>352</v>
      </c>
      <c r="MP4" s="17">
        <v>353</v>
      </c>
      <c r="MQ4" s="17">
        <v>354</v>
      </c>
      <c r="MR4" s="17">
        <v>355</v>
      </c>
      <c r="MS4" s="17">
        <v>356</v>
      </c>
      <c r="MT4" s="17">
        <v>357</v>
      </c>
      <c r="MU4" s="17">
        <v>358</v>
      </c>
      <c r="MV4" s="17">
        <v>359</v>
      </c>
      <c r="MW4" s="17">
        <v>360</v>
      </c>
      <c r="MX4" s="17">
        <v>361</v>
      </c>
      <c r="MY4" s="17">
        <v>362</v>
      </c>
      <c r="MZ4" s="17">
        <v>363</v>
      </c>
      <c r="NA4" s="17">
        <v>364</v>
      </c>
      <c r="NB4" s="17">
        <v>365</v>
      </c>
      <c r="NC4" s="17">
        <v>366</v>
      </c>
      <c r="ND4" s="17">
        <v>367</v>
      </c>
      <c r="NE4" s="17">
        <v>368</v>
      </c>
      <c r="NF4" s="17">
        <v>369</v>
      </c>
      <c r="NG4" s="17">
        <v>370</v>
      </c>
      <c r="NH4" s="17">
        <v>371</v>
      </c>
      <c r="NI4" s="17">
        <v>372</v>
      </c>
      <c r="NJ4" s="17">
        <v>373</v>
      </c>
      <c r="NK4" s="17">
        <v>374</v>
      </c>
      <c r="NL4" s="17">
        <v>375</v>
      </c>
      <c r="NM4" s="17">
        <v>376</v>
      </c>
      <c r="NN4" s="17">
        <v>377</v>
      </c>
      <c r="NO4" s="17">
        <v>378</v>
      </c>
      <c r="NP4" s="17">
        <v>379</v>
      </c>
      <c r="NQ4" s="17" t="str">
        <f>NP5</f>
        <v>TKLD_KlCChoDaCongHop</v>
      </c>
      <c r="NR4" s="17">
        <v>381</v>
      </c>
      <c r="NS4" s="17">
        <v>382</v>
      </c>
      <c r="NT4" s="17">
        <v>383</v>
      </c>
      <c r="NU4" s="17">
        <v>384</v>
      </c>
      <c r="NV4" s="17">
        <v>385</v>
      </c>
      <c r="NW4" s="17">
        <v>386</v>
      </c>
      <c r="NX4" s="17">
        <v>387</v>
      </c>
      <c r="NY4" s="17">
        <v>388</v>
      </c>
      <c r="NZ4" s="17">
        <v>389</v>
      </c>
      <c r="OA4" s="17">
        <v>390</v>
      </c>
      <c r="OB4" s="17">
        <v>391</v>
      </c>
      <c r="OC4" s="17">
        <v>392</v>
      </c>
      <c r="OD4" s="17">
        <v>393</v>
      </c>
      <c r="OE4" s="17">
        <v>394</v>
      </c>
      <c r="OF4" s="17">
        <v>395</v>
      </c>
      <c r="OG4" s="17">
        <v>396</v>
      </c>
      <c r="OH4" s="17">
        <v>397</v>
      </c>
      <c r="OI4" s="17">
        <v>398</v>
      </c>
      <c r="OJ4" s="17">
        <v>399</v>
      </c>
      <c r="OK4" s="17">
        <v>400</v>
      </c>
      <c r="OL4" s="17">
        <v>401</v>
      </c>
      <c r="OM4" s="17">
        <v>402</v>
      </c>
      <c r="ON4" s="17">
        <v>403</v>
      </c>
      <c r="OO4" s="17">
        <v>404</v>
      </c>
      <c r="OP4" s="17">
        <v>405</v>
      </c>
      <c r="OQ4" s="17">
        <v>406</v>
      </c>
      <c r="OR4" s="17">
        <v>407</v>
      </c>
      <c r="OS4" s="17">
        <v>408</v>
      </c>
      <c r="OT4" s="17">
        <v>409</v>
      </c>
    </row>
    <row r="5" spans="1:410" s="19" customFormat="1" ht="81.75" customHeight="1" x14ac:dyDescent="0.25">
      <c r="A5" s="19" t="s">
        <v>356</v>
      </c>
      <c r="B5" s="19" t="s">
        <v>357</v>
      </c>
      <c r="C5" s="19" t="s">
        <v>358</v>
      </c>
      <c r="D5" s="19" t="s">
        <v>359</v>
      </c>
      <c r="E5" s="19" t="s">
        <v>360</v>
      </c>
      <c r="F5" s="19" t="s">
        <v>361</v>
      </c>
      <c r="G5" s="19" t="s">
        <v>362</v>
      </c>
      <c r="H5" s="19" t="s">
        <v>363</v>
      </c>
      <c r="I5" s="19" t="s">
        <v>364</v>
      </c>
      <c r="J5" s="19" t="s">
        <v>365</v>
      </c>
      <c r="K5" s="19" t="s">
        <v>366</v>
      </c>
      <c r="L5" s="19" t="s">
        <v>367</v>
      </c>
      <c r="M5" s="19" t="s">
        <v>368</v>
      </c>
      <c r="N5" s="19" t="s">
        <v>369</v>
      </c>
      <c r="O5" s="19" t="s">
        <v>370</v>
      </c>
      <c r="P5" s="19" t="s">
        <v>371</v>
      </c>
      <c r="Q5" s="19" t="s">
        <v>372</v>
      </c>
      <c r="R5" s="19" t="s">
        <v>373</v>
      </c>
      <c r="S5" s="19" t="s">
        <v>374</v>
      </c>
      <c r="T5" s="19" t="s">
        <v>375</v>
      </c>
      <c r="U5" s="19" t="s">
        <v>376</v>
      </c>
      <c r="V5" s="19" t="s">
        <v>377</v>
      </c>
      <c r="W5" s="19" t="s">
        <v>378</v>
      </c>
      <c r="X5" s="19" t="s">
        <v>379</v>
      </c>
      <c r="Y5" s="19" t="s">
        <v>380</v>
      </c>
      <c r="Z5" s="19" t="s">
        <v>381</v>
      </c>
      <c r="AA5" s="19" t="s">
        <v>382</v>
      </c>
      <c r="AB5" s="19" t="s">
        <v>383</v>
      </c>
      <c r="AC5" s="19" t="s">
        <v>384</v>
      </c>
      <c r="AD5" s="19" t="s">
        <v>385</v>
      </c>
      <c r="AE5" s="19" t="s">
        <v>386</v>
      </c>
      <c r="AF5" s="19" t="s">
        <v>387</v>
      </c>
      <c r="AG5" s="19" t="s">
        <v>388</v>
      </c>
      <c r="AH5" s="19" t="s">
        <v>389</v>
      </c>
      <c r="AI5" s="19" t="s">
        <v>390</v>
      </c>
      <c r="AJ5" s="19" t="s">
        <v>391</v>
      </c>
      <c r="AK5" s="19" t="s">
        <v>392</v>
      </c>
      <c r="AL5" s="19" t="s">
        <v>393</v>
      </c>
      <c r="AM5" s="19" t="s">
        <v>394</v>
      </c>
      <c r="AN5" s="19" t="s">
        <v>395</v>
      </c>
      <c r="AO5" s="19" t="s">
        <v>396</v>
      </c>
      <c r="AP5" s="19" t="s">
        <v>397</v>
      </c>
      <c r="AQ5" s="19" t="s">
        <v>398</v>
      </c>
      <c r="AR5" s="19" t="s">
        <v>399</v>
      </c>
      <c r="AS5" s="19" t="s">
        <v>400</v>
      </c>
      <c r="AT5" s="19" t="s">
        <v>401</v>
      </c>
      <c r="AU5" s="19" t="s">
        <v>402</v>
      </c>
      <c r="AV5" s="19" t="s">
        <v>403</v>
      </c>
      <c r="AW5" s="19" t="s">
        <v>404</v>
      </c>
      <c r="AX5" s="19" t="s">
        <v>405</v>
      </c>
      <c r="AY5" s="19" t="s">
        <v>406</v>
      </c>
      <c r="AZ5" s="19" t="s">
        <v>407</v>
      </c>
      <c r="BA5" s="19" t="s">
        <v>408</v>
      </c>
      <c r="BB5" s="19" t="s">
        <v>409</v>
      </c>
      <c r="BC5" s="19" t="s">
        <v>410</v>
      </c>
      <c r="BD5" s="19" t="s">
        <v>411</v>
      </c>
      <c r="BE5" s="19" t="s">
        <v>412</v>
      </c>
      <c r="BF5" s="19" t="s">
        <v>413</v>
      </c>
      <c r="BG5" s="19" t="s">
        <v>414</v>
      </c>
      <c r="BH5" s="19" t="s">
        <v>415</v>
      </c>
      <c r="BI5" s="19" t="s">
        <v>416</v>
      </c>
      <c r="BJ5" s="19" t="s">
        <v>417</v>
      </c>
      <c r="BK5" s="19" t="s">
        <v>418</v>
      </c>
      <c r="BL5" s="19" t="s">
        <v>419</v>
      </c>
      <c r="BM5" s="19" t="s">
        <v>420</v>
      </c>
      <c r="BN5" s="19" t="s">
        <v>421</v>
      </c>
      <c r="BO5" s="19" t="s">
        <v>422</v>
      </c>
      <c r="BP5" s="19" t="s">
        <v>423</v>
      </c>
      <c r="BQ5" s="19" t="s">
        <v>424</v>
      </c>
      <c r="BR5" s="19" t="s">
        <v>425</v>
      </c>
      <c r="BS5" s="19" t="s">
        <v>426</v>
      </c>
      <c r="BT5" s="19" t="s">
        <v>427</v>
      </c>
      <c r="BU5" s="19" t="s">
        <v>428</v>
      </c>
      <c r="BV5" s="19" t="s">
        <v>429</v>
      </c>
      <c r="BW5" s="19" t="s">
        <v>430</v>
      </c>
      <c r="BX5" s="19" t="s">
        <v>431</v>
      </c>
      <c r="BY5" s="19" t="s">
        <v>432</v>
      </c>
      <c r="BZ5" s="19" t="s">
        <v>433</v>
      </c>
      <c r="CA5" s="19" t="s">
        <v>434</v>
      </c>
      <c r="CB5" s="19" t="s">
        <v>435</v>
      </c>
      <c r="CC5" s="19" t="s">
        <v>436</v>
      </c>
      <c r="CD5" s="19" t="s">
        <v>437</v>
      </c>
      <c r="CE5" s="19" t="s">
        <v>438</v>
      </c>
      <c r="CF5" s="19" t="s">
        <v>439</v>
      </c>
      <c r="CG5" s="19" t="s">
        <v>440</v>
      </c>
      <c r="CH5" s="19" t="s">
        <v>441</v>
      </c>
      <c r="CI5" s="19" t="s">
        <v>442</v>
      </c>
      <c r="CJ5" s="19" t="s">
        <v>443</v>
      </c>
      <c r="CK5" s="19" t="s">
        <v>444</v>
      </c>
      <c r="CL5" s="19" t="s">
        <v>445</v>
      </c>
      <c r="CM5" s="19" t="s">
        <v>446</v>
      </c>
      <c r="CN5" s="19" t="s">
        <v>447</v>
      </c>
      <c r="CO5" s="19" t="s">
        <v>448</v>
      </c>
      <c r="CP5" s="19" t="s">
        <v>449</v>
      </c>
      <c r="CQ5" s="19" t="s">
        <v>450</v>
      </c>
      <c r="CR5" s="19" t="s">
        <v>451</v>
      </c>
      <c r="CS5" s="19" t="s">
        <v>452</v>
      </c>
      <c r="CT5" s="19" t="s">
        <v>453</v>
      </c>
      <c r="CU5" s="19" t="s">
        <v>454</v>
      </c>
      <c r="CV5" s="19" t="s">
        <v>455</v>
      </c>
      <c r="CW5" s="19" t="s">
        <v>456</v>
      </c>
      <c r="CX5" s="19" t="s">
        <v>457</v>
      </c>
      <c r="CY5" s="19" t="s">
        <v>458</v>
      </c>
      <c r="CZ5" s="19" t="s">
        <v>459</v>
      </c>
      <c r="DA5" s="19" t="s">
        <v>460</v>
      </c>
      <c r="DB5" s="19" t="s">
        <v>461</v>
      </c>
      <c r="DC5" s="19" t="s">
        <v>462</v>
      </c>
      <c r="DD5" s="19" t="s">
        <v>463</v>
      </c>
      <c r="DE5" s="19" t="s">
        <v>464</v>
      </c>
      <c r="DF5" s="19" t="s">
        <v>465</v>
      </c>
      <c r="DG5" s="19" t="s">
        <v>466</v>
      </c>
      <c r="DH5" s="19" t="s">
        <v>467</v>
      </c>
      <c r="DI5" s="19" t="s">
        <v>468</v>
      </c>
      <c r="DJ5" s="19" t="s">
        <v>469</v>
      </c>
      <c r="DK5" s="19" t="s">
        <v>470</v>
      </c>
      <c r="DL5" s="19" t="s">
        <v>471</v>
      </c>
      <c r="DM5" s="19" t="s">
        <v>472</v>
      </c>
      <c r="DN5" s="19" t="s">
        <v>473</v>
      </c>
      <c r="DO5" s="19" t="s">
        <v>474</v>
      </c>
      <c r="DP5" s="19" t="s">
        <v>475</v>
      </c>
      <c r="DQ5" s="19" t="s">
        <v>476</v>
      </c>
      <c r="DR5" s="19" t="s">
        <v>477</v>
      </c>
      <c r="DS5" s="19" t="s">
        <v>478</v>
      </c>
      <c r="DT5" s="19" t="s">
        <v>479</v>
      </c>
      <c r="DU5" s="19" t="s">
        <v>480</v>
      </c>
      <c r="DV5" s="19" t="s">
        <v>481</v>
      </c>
      <c r="DW5" s="19" t="s">
        <v>482</v>
      </c>
      <c r="DX5" s="19" t="s">
        <v>483</v>
      </c>
      <c r="DY5" s="19" t="s">
        <v>484</v>
      </c>
      <c r="DZ5" s="19" t="s">
        <v>485</v>
      </c>
      <c r="EA5" s="19" t="s">
        <v>486</v>
      </c>
      <c r="EB5" s="19" t="s">
        <v>487</v>
      </c>
      <c r="EC5" s="19" t="s">
        <v>488</v>
      </c>
      <c r="ED5" s="19" t="s">
        <v>489</v>
      </c>
      <c r="EE5" s="19" t="s">
        <v>490</v>
      </c>
      <c r="EF5" s="19" t="s">
        <v>491</v>
      </c>
      <c r="EG5" s="19" t="s">
        <v>492</v>
      </c>
      <c r="EH5" s="19" t="s">
        <v>493</v>
      </c>
      <c r="EI5" s="19" t="s">
        <v>494</v>
      </c>
      <c r="EJ5" s="19" t="s">
        <v>495</v>
      </c>
      <c r="EK5" s="19" t="s">
        <v>496</v>
      </c>
      <c r="EL5" s="19" t="s">
        <v>497</v>
      </c>
      <c r="EM5" s="19" t="s">
        <v>498</v>
      </c>
      <c r="EN5" s="19" t="s">
        <v>499</v>
      </c>
      <c r="EO5" s="19" t="s">
        <v>500</v>
      </c>
      <c r="EP5" s="19" t="s">
        <v>501</v>
      </c>
      <c r="EQ5" s="19" t="s">
        <v>502</v>
      </c>
      <c r="ER5" s="19" t="s">
        <v>503</v>
      </c>
      <c r="ES5" s="19" t="s">
        <v>504</v>
      </c>
      <c r="ET5" s="19" t="s">
        <v>505</v>
      </c>
      <c r="EU5" s="19" t="s">
        <v>506</v>
      </c>
      <c r="EV5" s="19" t="s">
        <v>507</v>
      </c>
      <c r="EW5" s="19" t="s">
        <v>508</v>
      </c>
      <c r="EX5" s="19" t="s">
        <v>509</v>
      </c>
      <c r="EY5" s="19" t="s">
        <v>510</v>
      </c>
      <c r="EZ5" s="19" t="s">
        <v>511</v>
      </c>
      <c r="FA5" s="19" t="s">
        <v>512</v>
      </c>
      <c r="FB5" s="19" t="s">
        <v>513</v>
      </c>
      <c r="FC5" s="19" t="s">
        <v>514</v>
      </c>
      <c r="FD5" s="19" t="s">
        <v>515</v>
      </c>
      <c r="FE5" s="19" t="s">
        <v>516</v>
      </c>
      <c r="FF5" s="19" t="s">
        <v>517</v>
      </c>
      <c r="FG5" s="19" t="s">
        <v>518</v>
      </c>
      <c r="FH5" s="19" t="s">
        <v>519</v>
      </c>
      <c r="FI5" s="19" t="s">
        <v>520</v>
      </c>
      <c r="FJ5" s="19" t="s">
        <v>521</v>
      </c>
      <c r="FK5" s="19" t="s">
        <v>522</v>
      </c>
      <c r="FL5" s="19" t="s">
        <v>523</v>
      </c>
      <c r="FM5" s="19" t="s">
        <v>524</v>
      </c>
      <c r="FN5" s="19" t="s">
        <v>525</v>
      </c>
      <c r="FO5" s="19" t="s">
        <v>526</v>
      </c>
      <c r="FP5" s="19" t="s">
        <v>527</v>
      </c>
      <c r="FQ5" s="19" t="s">
        <v>528</v>
      </c>
      <c r="FR5" s="19" t="s">
        <v>529</v>
      </c>
      <c r="FS5" s="19" t="s">
        <v>530</v>
      </c>
      <c r="FT5" s="19" t="s">
        <v>531</v>
      </c>
      <c r="FU5" s="19" t="s">
        <v>532</v>
      </c>
      <c r="FV5" s="19" t="s">
        <v>533</v>
      </c>
      <c r="FW5" s="19" t="s">
        <v>534</v>
      </c>
      <c r="FX5" s="19" t="s">
        <v>535</v>
      </c>
      <c r="FY5" s="19" t="s">
        <v>536</v>
      </c>
      <c r="FZ5" s="19" t="s">
        <v>537</v>
      </c>
      <c r="GA5" s="19" t="s">
        <v>538</v>
      </c>
      <c r="GB5" s="19" t="s">
        <v>539</v>
      </c>
      <c r="GC5" s="19" t="s">
        <v>540</v>
      </c>
      <c r="GD5" s="19" t="s">
        <v>541</v>
      </c>
      <c r="GE5" s="19" t="s">
        <v>542</v>
      </c>
      <c r="GF5" s="19" t="s">
        <v>543</v>
      </c>
      <c r="GG5" s="19" t="s">
        <v>544</v>
      </c>
      <c r="GH5" s="19" t="s">
        <v>545</v>
      </c>
      <c r="GI5" s="19" t="s">
        <v>546</v>
      </c>
      <c r="GJ5" s="19" t="s">
        <v>547</v>
      </c>
      <c r="GK5" s="19" t="s">
        <v>548</v>
      </c>
      <c r="GL5" s="19" t="s">
        <v>549</v>
      </c>
      <c r="GM5" s="19" t="s">
        <v>550</v>
      </c>
      <c r="GN5" s="19" t="s">
        <v>551</v>
      </c>
      <c r="GO5" s="19" t="s">
        <v>552</v>
      </c>
      <c r="GP5" s="19" t="s">
        <v>553</v>
      </c>
      <c r="GQ5" s="19" t="s">
        <v>554</v>
      </c>
      <c r="GR5" s="19" t="s">
        <v>555</v>
      </c>
      <c r="GS5" s="19" t="s">
        <v>556</v>
      </c>
      <c r="GT5" s="19" t="s">
        <v>557</v>
      </c>
      <c r="GU5" s="19" t="s">
        <v>558</v>
      </c>
      <c r="GV5" s="19" t="s">
        <v>559</v>
      </c>
      <c r="GW5" s="19" t="s">
        <v>560</v>
      </c>
      <c r="GX5" s="19" t="s">
        <v>561</v>
      </c>
      <c r="GY5" s="19" t="s">
        <v>562</v>
      </c>
      <c r="GZ5" s="19" t="s">
        <v>563</v>
      </c>
      <c r="HA5" s="19" t="s">
        <v>564</v>
      </c>
      <c r="HB5" s="19" t="s">
        <v>565</v>
      </c>
      <c r="HC5" s="19" t="s">
        <v>566</v>
      </c>
      <c r="HD5" s="19" t="s">
        <v>1999</v>
      </c>
      <c r="HE5" s="19" t="s">
        <v>2000</v>
      </c>
      <c r="HF5" s="19" t="s">
        <v>2001</v>
      </c>
      <c r="HG5" s="19" t="s">
        <v>567</v>
      </c>
      <c r="HH5" s="19" t="s">
        <v>568</v>
      </c>
      <c r="HI5" s="19" t="s">
        <v>569</v>
      </c>
      <c r="HJ5" s="19" t="s">
        <v>570</v>
      </c>
      <c r="HK5" s="19" t="s">
        <v>571</v>
      </c>
      <c r="HL5" s="19" t="s">
        <v>572</v>
      </c>
      <c r="HM5" s="19" t="s">
        <v>573</v>
      </c>
      <c r="HN5" s="19" t="s">
        <v>574</v>
      </c>
      <c r="HO5" s="19" t="s">
        <v>575</v>
      </c>
      <c r="HP5" s="19" t="s">
        <v>576</v>
      </c>
      <c r="HQ5" s="19" t="s">
        <v>577</v>
      </c>
      <c r="HR5" s="19" t="s">
        <v>578</v>
      </c>
      <c r="HS5" s="19" t="s">
        <v>579</v>
      </c>
      <c r="HT5" s="19" t="s">
        <v>580</v>
      </c>
      <c r="HU5" s="19" t="s">
        <v>581</v>
      </c>
      <c r="HV5" s="19" t="s">
        <v>582</v>
      </c>
      <c r="HW5" s="19" t="s">
        <v>583</v>
      </c>
      <c r="HX5" s="19" t="s">
        <v>584</v>
      </c>
      <c r="HY5" s="19" t="s">
        <v>585</v>
      </c>
      <c r="HZ5" s="19" t="s">
        <v>586</v>
      </c>
      <c r="IA5" s="1" t="s">
        <v>587</v>
      </c>
      <c r="IB5" s="19" t="s">
        <v>588</v>
      </c>
      <c r="IC5" s="19" t="s">
        <v>589</v>
      </c>
      <c r="ID5" s="19" t="s">
        <v>590</v>
      </c>
      <c r="IE5" s="19" t="s">
        <v>591</v>
      </c>
      <c r="IF5" s="19" t="s">
        <v>592</v>
      </c>
      <c r="IG5" s="1" t="s">
        <v>593</v>
      </c>
      <c r="IH5" s="19" t="s">
        <v>594</v>
      </c>
      <c r="II5" s="19" t="s">
        <v>595</v>
      </c>
      <c r="IJ5" s="19" t="s">
        <v>596</v>
      </c>
      <c r="IK5" s="19" t="s">
        <v>597</v>
      </c>
      <c r="IL5" s="19" t="s">
        <v>598</v>
      </c>
      <c r="IM5" s="19" t="s">
        <v>599</v>
      </c>
      <c r="IN5" s="19" t="s">
        <v>600</v>
      </c>
      <c r="IO5" s="19" t="s">
        <v>601</v>
      </c>
      <c r="IP5" s="19" t="s">
        <v>602</v>
      </c>
      <c r="IQ5" s="19" t="s">
        <v>603</v>
      </c>
      <c r="IR5" s="19" t="s">
        <v>604</v>
      </c>
      <c r="IS5" s="19" t="s">
        <v>605</v>
      </c>
      <c r="IT5" s="19" t="s">
        <v>606</v>
      </c>
      <c r="IU5" s="19" t="s">
        <v>607</v>
      </c>
      <c r="IV5" s="19" t="s">
        <v>608</v>
      </c>
      <c r="IW5" s="19" t="s">
        <v>609</v>
      </c>
      <c r="IX5" s="19" t="s">
        <v>610</v>
      </c>
      <c r="IY5" s="19" t="s">
        <v>611</v>
      </c>
      <c r="IZ5" s="19" t="s">
        <v>612</v>
      </c>
      <c r="JA5" s="19" t="s">
        <v>613</v>
      </c>
      <c r="JB5" s="19" t="s">
        <v>614</v>
      </c>
      <c r="JC5" s="19" t="s">
        <v>615</v>
      </c>
      <c r="JD5" s="19" t="s">
        <v>616</v>
      </c>
      <c r="JE5" s="19" t="s">
        <v>617</v>
      </c>
      <c r="JF5" s="19" t="s">
        <v>618</v>
      </c>
      <c r="JG5" s="19" t="s">
        <v>619</v>
      </c>
      <c r="JH5" s="19" t="s">
        <v>620</v>
      </c>
      <c r="JI5" s="19" t="s">
        <v>621</v>
      </c>
      <c r="JJ5" s="19" t="s">
        <v>622</v>
      </c>
      <c r="JK5" s="19" t="s">
        <v>623</v>
      </c>
      <c r="JL5" s="19" t="s">
        <v>624</v>
      </c>
      <c r="JM5" s="19" t="s">
        <v>625</v>
      </c>
      <c r="JN5" s="19" t="s">
        <v>626</v>
      </c>
      <c r="JO5" s="19" t="s">
        <v>627</v>
      </c>
      <c r="JP5" s="19" t="s">
        <v>628</v>
      </c>
      <c r="JQ5" s="19" t="s">
        <v>629</v>
      </c>
      <c r="JR5" s="19" t="s">
        <v>630</v>
      </c>
      <c r="JS5" s="19" t="s">
        <v>631</v>
      </c>
      <c r="JT5" s="19" t="s">
        <v>632</v>
      </c>
      <c r="JU5" s="19" t="s">
        <v>633</v>
      </c>
      <c r="JV5" s="19" t="s">
        <v>634</v>
      </c>
      <c r="JW5" s="19" t="s">
        <v>635</v>
      </c>
      <c r="JX5" s="19" t="s">
        <v>636</v>
      </c>
      <c r="JY5" s="19" t="s">
        <v>637</v>
      </c>
      <c r="JZ5" s="19" t="s">
        <v>638</v>
      </c>
      <c r="KA5" s="19" t="s">
        <v>639</v>
      </c>
      <c r="KB5" s="19" t="s">
        <v>640</v>
      </c>
      <c r="KC5" s="19" t="s">
        <v>641</v>
      </c>
      <c r="KD5" s="19" t="s">
        <v>642</v>
      </c>
      <c r="KE5" s="19" t="s">
        <v>643</v>
      </c>
      <c r="KF5" s="19" t="s">
        <v>644</v>
      </c>
      <c r="KG5" s="19" t="s">
        <v>645</v>
      </c>
      <c r="KH5" s="19" t="s">
        <v>646</v>
      </c>
      <c r="KI5" s="19" t="s">
        <v>647</v>
      </c>
      <c r="KJ5" s="19" t="s">
        <v>648</v>
      </c>
      <c r="KK5" s="19" t="s">
        <v>649</v>
      </c>
      <c r="KL5" s="19" t="s">
        <v>650</v>
      </c>
      <c r="KM5" s="19" t="s">
        <v>651</v>
      </c>
      <c r="KN5" s="19" t="s">
        <v>652</v>
      </c>
      <c r="KO5" s="19" t="s">
        <v>653</v>
      </c>
      <c r="KP5" s="19" t="s">
        <v>654</v>
      </c>
      <c r="KQ5" s="19" t="s">
        <v>655</v>
      </c>
      <c r="KR5" s="19" t="s">
        <v>656</v>
      </c>
      <c r="KS5" s="19" t="s">
        <v>657</v>
      </c>
      <c r="KT5" s="19" t="s">
        <v>658</v>
      </c>
      <c r="KU5" s="19" t="s">
        <v>659</v>
      </c>
      <c r="KV5" s="19" t="s">
        <v>660</v>
      </c>
      <c r="KW5" s="19" t="s">
        <v>661</v>
      </c>
      <c r="KX5" s="19" t="s">
        <v>662</v>
      </c>
      <c r="KY5" s="19" t="s">
        <v>663</v>
      </c>
      <c r="KZ5" s="19" t="s">
        <v>664</v>
      </c>
      <c r="LA5" s="19" t="s">
        <v>665</v>
      </c>
      <c r="LB5" s="19" t="s">
        <v>666</v>
      </c>
      <c r="LC5" s="19" t="s">
        <v>667</v>
      </c>
      <c r="LD5" s="19" t="s">
        <v>668</v>
      </c>
      <c r="LE5" s="19" t="s">
        <v>669</v>
      </c>
      <c r="LF5" s="19" t="s">
        <v>670</v>
      </c>
      <c r="LG5" s="19" t="s">
        <v>671</v>
      </c>
      <c r="LH5" s="19" t="s">
        <v>672</v>
      </c>
      <c r="LI5" s="19" t="s">
        <v>673</v>
      </c>
      <c r="LJ5" s="19" t="s">
        <v>674</v>
      </c>
      <c r="LK5" s="19" t="s">
        <v>675</v>
      </c>
      <c r="LL5" s="19" t="s">
        <v>676</v>
      </c>
      <c r="LM5" s="19" t="s">
        <v>677</v>
      </c>
      <c r="LN5" s="19" t="s">
        <v>678</v>
      </c>
      <c r="LO5" s="19" t="s">
        <v>679</v>
      </c>
      <c r="LP5" s="19" t="s">
        <v>680</v>
      </c>
      <c r="LQ5" s="19" t="s">
        <v>681</v>
      </c>
      <c r="LR5" s="19" t="s">
        <v>682</v>
      </c>
      <c r="LS5" s="19" t="s">
        <v>683</v>
      </c>
      <c r="LT5" s="19" t="s">
        <v>684</v>
      </c>
      <c r="LU5" s="19" t="s">
        <v>685</v>
      </c>
      <c r="LV5" s="19" t="s">
        <v>686</v>
      </c>
      <c r="LW5" s="19" t="s">
        <v>687</v>
      </c>
      <c r="LX5" s="19" t="s">
        <v>688</v>
      </c>
      <c r="LY5" s="19" t="s">
        <v>689</v>
      </c>
      <c r="LZ5" s="19" t="s">
        <v>690</v>
      </c>
      <c r="MA5" s="19" t="s">
        <v>691</v>
      </c>
      <c r="MB5" s="19" t="s">
        <v>692</v>
      </c>
      <c r="MC5" s="19" t="s">
        <v>693</v>
      </c>
      <c r="MD5" s="19" t="s">
        <v>694</v>
      </c>
      <c r="ME5" s="19" t="s">
        <v>695</v>
      </c>
      <c r="MF5" s="19" t="s">
        <v>696</v>
      </c>
      <c r="MG5" s="19" t="s">
        <v>697</v>
      </c>
      <c r="MH5" s="19" t="s">
        <v>698</v>
      </c>
      <c r="MI5" s="19" t="s">
        <v>699</v>
      </c>
      <c r="MJ5" s="19" t="s">
        <v>700</v>
      </c>
      <c r="MK5" s="19" t="s">
        <v>701</v>
      </c>
      <c r="ML5" s="19" t="s">
        <v>702</v>
      </c>
      <c r="MM5" s="19" t="s">
        <v>703</v>
      </c>
      <c r="MN5" s="19" t="s">
        <v>704</v>
      </c>
      <c r="MO5" s="19" t="s">
        <v>705</v>
      </c>
      <c r="MP5" s="19" t="s">
        <v>706</v>
      </c>
      <c r="MQ5" s="19" t="s">
        <v>707</v>
      </c>
      <c r="MR5" s="19" t="s">
        <v>708</v>
      </c>
      <c r="MS5" s="19" t="s">
        <v>709</v>
      </c>
      <c r="MT5" s="19" t="s">
        <v>710</v>
      </c>
      <c r="MU5" s="19" t="s">
        <v>711</v>
      </c>
      <c r="MV5" s="19" t="s">
        <v>712</v>
      </c>
      <c r="MW5" s="19" t="s">
        <v>713</v>
      </c>
      <c r="MX5" s="19" t="s">
        <v>714</v>
      </c>
      <c r="MY5" s="19" t="s">
        <v>715</v>
      </c>
      <c r="MZ5" s="19" t="s">
        <v>716</v>
      </c>
      <c r="NA5" s="19" t="s">
        <v>717</v>
      </c>
      <c r="NB5" s="19" t="s">
        <v>718</v>
      </c>
      <c r="NC5" s="19" t="s">
        <v>719</v>
      </c>
      <c r="ND5" s="19" t="s">
        <v>720</v>
      </c>
      <c r="NE5" s="19" t="s">
        <v>721</v>
      </c>
      <c r="NF5" s="19" t="s">
        <v>722</v>
      </c>
      <c r="NG5" s="19" t="s">
        <v>723</v>
      </c>
      <c r="NH5" s="19" t="s">
        <v>724</v>
      </c>
      <c r="NI5" s="19" t="s">
        <v>725</v>
      </c>
      <c r="NJ5" s="19" t="s">
        <v>726</v>
      </c>
      <c r="NK5" s="19" t="s">
        <v>727</v>
      </c>
      <c r="NL5" s="19" t="s">
        <v>728</v>
      </c>
      <c r="NM5" s="19" t="s">
        <v>729</v>
      </c>
      <c r="NN5" s="19" t="s">
        <v>730</v>
      </c>
      <c r="NO5" s="19" t="s">
        <v>731</v>
      </c>
      <c r="NP5" s="19" t="s">
        <v>732</v>
      </c>
      <c r="NQ5" s="1" t="s">
        <v>733</v>
      </c>
      <c r="NR5" s="19" t="s">
        <v>734</v>
      </c>
      <c r="NS5" s="19" t="s">
        <v>735</v>
      </c>
      <c r="NT5" s="19" t="s">
        <v>736</v>
      </c>
      <c r="NU5" s="19" t="s">
        <v>737</v>
      </c>
      <c r="NV5" s="19" t="s">
        <v>738</v>
      </c>
      <c r="NW5" s="19" t="s">
        <v>739</v>
      </c>
      <c r="NX5" s="19" t="s">
        <v>740</v>
      </c>
      <c r="NY5" s="19" t="s">
        <v>741</v>
      </c>
      <c r="NZ5" s="19" t="s">
        <v>742</v>
      </c>
      <c r="OA5" s="19" t="s">
        <v>743</v>
      </c>
      <c r="OB5" s="19" t="s">
        <v>744</v>
      </c>
      <c r="OC5" s="19" t="s">
        <v>745</v>
      </c>
      <c r="OD5" s="19" t="s">
        <v>746</v>
      </c>
      <c r="OE5" s="19" t="s">
        <v>747</v>
      </c>
      <c r="OF5" s="19" t="s">
        <v>748</v>
      </c>
      <c r="OG5" s="19" t="s">
        <v>749</v>
      </c>
      <c r="OH5" s="19" t="s">
        <v>750</v>
      </c>
      <c r="OI5" s="19" t="s">
        <v>751</v>
      </c>
      <c r="OJ5" s="19" t="s">
        <v>752</v>
      </c>
      <c r="OK5" s="19" t="s">
        <v>753</v>
      </c>
      <c r="OL5" s="19" t="s">
        <v>754</v>
      </c>
      <c r="OM5" s="19" t="s">
        <v>755</v>
      </c>
      <c r="ON5" s="19" t="s">
        <v>756</v>
      </c>
      <c r="OO5" s="19" t="s">
        <v>757</v>
      </c>
      <c r="OP5" s="19" t="s">
        <v>758</v>
      </c>
      <c r="OQ5" s="19" t="s">
        <v>759</v>
      </c>
      <c r="OR5" s="19" t="s">
        <v>760</v>
      </c>
      <c r="OS5" s="19" t="s">
        <v>761</v>
      </c>
      <c r="OT5" s="19" t="s">
        <v>762</v>
      </c>
    </row>
    <row r="6" spans="1:410" ht="33" customHeight="1" x14ac:dyDescent="0.25">
      <c r="A6" s="18">
        <v>1</v>
      </c>
      <c r="B6" s="18" t="s">
        <v>763</v>
      </c>
      <c r="C6" s="18">
        <v>2368.9699999999998</v>
      </c>
      <c r="D6" s="16" t="e">
        <f>_xlfn.IFNA(INDEX(#REF!,MATCH(E6,#REF!,0)),0)</f>
        <v>#REF!</v>
      </c>
      <c r="E6" s="18" t="s">
        <v>764</v>
      </c>
      <c r="F6" s="16" t="s">
        <v>765</v>
      </c>
      <c r="G6" s="16" t="s">
        <v>766</v>
      </c>
      <c r="H6" s="16" t="s">
        <v>767</v>
      </c>
      <c r="I6" s="16" t="s">
        <v>768</v>
      </c>
      <c r="J6" s="16" t="s">
        <v>769</v>
      </c>
      <c r="K6" s="16" t="s">
        <v>770</v>
      </c>
      <c r="L6" s="16" t="s">
        <v>771</v>
      </c>
      <c r="M6" s="18">
        <v>2.44</v>
      </c>
      <c r="N6" s="18">
        <v>2.44</v>
      </c>
      <c r="O6" s="19">
        <v>2.84</v>
      </c>
      <c r="P6" s="19">
        <v>2.84</v>
      </c>
      <c r="Q6" s="19">
        <v>0.1</v>
      </c>
      <c r="R6" s="19">
        <v>2.64</v>
      </c>
      <c r="S6" s="19">
        <v>2.64</v>
      </c>
      <c r="T6" s="18">
        <v>0.2</v>
      </c>
      <c r="U6" s="18">
        <v>0</v>
      </c>
      <c r="V6" s="18">
        <v>0</v>
      </c>
      <c r="W6" s="18">
        <v>0</v>
      </c>
      <c r="X6" s="18">
        <v>2.44</v>
      </c>
      <c r="Y6" s="18">
        <v>2.4</v>
      </c>
      <c r="Z6" s="20">
        <f>CV6</f>
        <v>2.6</v>
      </c>
      <c r="AA6" s="18">
        <v>0.22</v>
      </c>
      <c r="AB6" s="18">
        <v>0</v>
      </c>
      <c r="AC6" s="18">
        <v>0</v>
      </c>
      <c r="AD6" s="18">
        <v>0</v>
      </c>
      <c r="AE6" s="18">
        <v>0</v>
      </c>
      <c r="AF6" s="18">
        <v>0</v>
      </c>
      <c r="AG6" s="19">
        <v>2</v>
      </c>
      <c r="AH6" s="19">
        <v>2</v>
      </c>
      <c r="AI6" s="20">
        <f>IF(AND(K6="Có",H6="Tường xây gạch"),IF(G6="Không có mũ mố",Z6+AD6,Z6+AD6+AO6),0)</f>
        <v>2.75</v>
      </c>
      <c r="AJ6" s="19">
        <v>0</v>
      </c>
      <c r="AK6" s="19">
        <v>0</v>
      </c>
      <c r="AL6" s="20">
        <f>IF(AND(L6="Có",H6="Tường xây gạch"),IF(G6="Mũ mố xây gạch",Z6+AD6+AO6+AS6,IF(OR(G6="Mũ mố bê tông",G6="Mũ mố bê tông cốt thép"),Z6+AD6+AO6+AS6,IF(G6="Không mũ mố trên",Z6+AD6+AO6,Z6+AD6))),0)</f>
        <v>0</v>
      </c>
      <c r="AM6" s="18">
        <v>2.44</v>
      </c>
      <c r="AN6" s="18">
        <v>2</v>
      </c>
      <c r="AO6" s="18">
        <v>0.15</v>
      </c>
      <c r="AP6" s="18">
        <v>0.22</v>
      </c>
      <c r="AQ6" s="18">
        <v>2.44</v>
      </c>
      <c r="AR6" s="18">
        <v>2.2200000000000002</v>
      </c>
      <c r="AS6" s="18">
        <v>0.12</v>
      </c>
      <c r="AT6" s="18">
        <v>0.11</v>
      </c>
      <c r="AU6" s="18">
        <v>0</v>
      </c>
      <c r="AV6" s="18">
        <v>1</v>
      </c>
      <c r="AW6" s="18">
        <v>0</v>
      </c>
      <c r="AX6" s="18">
        <v>0</v>
      </c>
      <c r="AY6" s="18">
        <v>0</v>
      </c>
      <c r="AZ6" s="18">
        <v>0</v>
      </c>
      <c r="BA6" s="18">
        <v>0</v>
      </c>
      <c r="BB6" s="18">
        <v>0</v>
      </c>
      <c r="BC6" s="18">
        <v>0</v>
      </c>
      <c r="BD6" s="18">
        <v>0</v>
      </c>
      <c r="BE6" s="18">
        <v>2</v>
      </c>
      <c r="BF6" s="18">
        <v>0</v>
      </c>
      <c r="BG6" s="18">
        <v>0</v>
      </c>
      <c r="BH6" s="18">
        <v>0</v>
      </c>
      <c r="BI6" s="18">
        <v>0</v>
      </c>
      <c r="BJ6" s="18">
        <v>0</v>
      </c>
      <c r="BK6" s="18">
        <v>0</v>
      </c>
      <c r="BL6" s="18">
        <v>0</v>
      </c>
      <c r="BM6" s="18">
        <v>0</v>
      </c>
      <c r="BN6" s="18">
        <v>0</v>
      </c>
      <c r="BO6" s="18">
        <v>0</v>
      </c>
      <c r="BP6" s="18">
        <v>0</v>
      </c>
      <c r="BQ6" s="18">
        <v>0</v>
      </c>
      <c r="BR6" s="18">
        <v>0</v>
      </c>
      <c r="BS6" s="18">
        <v>0</v>
      </c>
      <c r="BT6" s="18">
        <v>0</v>
      </c>
      <c r="BU6" s="18">
        <v>0</v>
      </c>
      <c r="BV6" s="18">
        <v>0</v>
      </c>
      <c r="BW6" s="18">
        <v>0</v>
      </c>
      <c r="BX6" s="18">
        <v>0</v>
      </c>
      <c r="BY6" s="18">
        <v>0</v>
      </c>
      <c r="BZ6" s="18">
        <v>0</v>
      </c>
      <c r="CA6" s="16" t="e">
        <f>_xlfn.IFNA(IF(RIGHT(D6,2)="=G",0,INDEX(#REF!,MATCH(E6,#REF!,0))),0)</f>
        <v>#REF!</v>
      </c>
      <c r="CB6" s="16"/>
      <c r="CC6" s="18"/>
      <c r="CD6" s="18"/>
      <c r="CE6" s="18"/>
      <c r="CF6" s="18"/>
      <c r="CG6" s="18"/>
      <c r="CH6" s="18"/>
      <c r="CI6" s="16" t="s">
        <v>98</v>
      </c>
      <c r="CJ6" s="18">
        <v>0</v>
      </c>
      <c r="CK6" s="20">
        <f>IF(CI6="",0,IF(CI6="Đào đá",0,CR6-CJ6))</f>
        <v>3.18</v>
      </c>
      <c r="CL6" s="20">
        <f>CJ6+CK6</f>
        <v>3.18</v>
      </c>
      <c r="CM6" s="18">
        <v>39.950000000000003</v>
      </c>
      <c r="CN6" s="21">
        <v>37.450000000000003</v>
      </c>
      <c r="CO6" s="18">
        <v>36.610999999999997</v>
      </c>
      <c r="CP6" s="22">
        <f>ROUND(IF(CM6&lt;CO6,CO6,IF(CM6&gt;=CN6,CN6,CM6)),2)</f>
        <v>37.450000000000003</v>
      </c>
      <c r="CQ6" s="22">
        <f>ROUND(IF(I6="Có móng",CS6-Q6,IF(AND(F6="Lắp đặt",I6="Không có móng"),CU6-W6,CU6)),2)</f>
        <v>34.270000000000003</v>
      </c>
      <c r="CR6" s="22">
        <f>ROUND(CP6-CQ6,2)</f>
        <v>3.18</v>
      </c>
      <c r="CS6" s="22">
        <f>IF(I6="Không có móng",0,CT6-T6)</f>
        <v>34.369999999999997</v>
      </c>
      <c r="CT6" s="22">
        <f t="shared" ref="CT6:CT69" si="0">IF(AND(F6="Lắp đặt",I6="Có móng"),CU6-W6,CU6)</f>
        <v>34.57</v>
      </c>
      <c r="CU6" s="23">
        <v>34.57</v>
      </c>
      <c r="CV6" s="22">
        <f>ROUND(IF(AF6&gt;0,CY6-CU6-AD6,CY6-CU6),1)</f>
        <v>2.6</v>
      </c>
      <c r="CW6" s="22">
        <f t="shared" ref="CW6:CW69" si="1">ROUND(IF(AF6&gt;0,CU6+AF6,0),2)</f>
        <v>0</v>
      </c>
      <c r="CX6" s="22">
        <f t="shared" ref="CX6:CX69" si="2">ROUND(IF(AF6&gt;0,CW6+AD6,0),2)</f>
        <v>0</v>
      </c>
      <c r="CY6" s="22">
        <f>ROUND(CZ6-AO6,2)</f>
        <v>37.18</v>
      </c>
      <c r="CZ6" s="22">
        <f>ROUND(DA6-AS6,2)</f>
        <v>37.33</v>
      </c>
      <c r="DA6" s="24">
        <v>37.450000000000003</v>
      </c>
      <c r="DB6" s="20">
        <f>ROUND(DA6-CQ6,2)</f>
        <v>3.18</v>
      </c>
      <c r="DC6" s="20">
        <f>ROUND(DA6-CP6,2)</f>
        <v>0</v>
      </c>
      <c r="DD6" s="20">
        <f>DB6-DC6</f>
        <v>3.18</v>
      </c>
      <c r="DE6" s="20">
        <f t="shared" ref="DE6:DE69" si="3">ROUND(IF(OR(CI6="Đào đất",CI6="Đào đất + đào đá"),IF(CK6&gt;=Q6,Q6,CK6),0),2)</f>
        <v>0.1</v>
      </c>
      <c r="DF6" s="20">
        <f t="shared" ref="DF6:DF69" si="4">ROUND(IF(OR(CI6="Đào đất",CI6="Đào đất + đào đá"),IF(CK6&lt;=Q6,0,IF(CK6&gt;=Q6+T6,T6,CK6-Q6)),0),2)</f>
        <v>0.2</v>
      </c>
      <c r="DG6" s="20">
        <f t="shared" ref="DG6:DG69" si="5">ROUND(IF(OR(CI6="Đào đất",CI6="Đào đất + đào đá"),IF(CK6&lt;=Q6+T6,0,IF(CK6&gt;=Q6+T6+Z6+AD6+AO6+AS6,Z6+AD6+AO6+AS6,CK6-(Q6+T6))),0),2)</f>
        <v>2.87</v>
      </c>
      <c r="DH6" s="20">
        <f t="shared" ref="DH6:DH69" si="6">IF(CI6="Đào đá",IF(CJ6&gt;=Q6,Q6,CJ6),IF(CI6="Đào đất + Đào đá",IF(CL6&gt;=Q6,IF(DE6&lt;Q6,Q6-DE6,0),CJ6),0))</f>
        <v>0</v>
      </c>
      <c r="DI6" s="20">
        <f t="shared" ref="DI6:DI69" si="7">IF(CI6="Đào đá",IF(CJ6&lt;=Q6,0,IF(CJ6&gt;=Q6+T6,T6,CJ6-Q6)),IF(CI6="Đào đất + Đào đá",IF(CL6&gt;=Q6+T6,IF(DF6&lt;T6,T6-DF6,0),CJ6-DH6),0))</f>
        <v>0</v>
      </c>
      <c r="DJ6" s="20">
        <f t="shared" ref="DJ6:DJ69" si="8">IF(CI6="Đào đá",IF(CJ6&lt;=Q6+T6,0,IF(CJ6&gt;=Q6+T6+Z6+AD6+AO6+AS6,Z6+AD6+AO6+AS6,CJ6-(Q6+T6))),IF(CI6="Đào đất + Đào đá",IF(CL6&gt;=Q6+T6+Z6+AD6+AO6+AS6,IF(DG6&lt;Z6+AD6+AO6+AS6,Z6+AD6+AO6+AS6-DG6,0),CJ6-(DH6+DI6)),0))</f>
        <v>0</v>
      </c>
      <c r="DK6" s="20">
        <f>DE6+DF6+DG6</f>
        <v>3.17</v>
      </c>
      <c r="DL6" s="20">
        <f>DH6+DI6+DJ6</f>
        <v>0</v>
      </c>
      <c r="DM6" s="20">
        <f>CK6-DK6</f>
        <v>1.0000000000000231E-2</v>
      </c>
      <c r="DN6" s="20">
        <f>CJ6-DL6</f>
        <v>0</v>
      </c>
      <c r="DO6" s="18">
        <v>3.04</v>
      </c>
      <c r="DP6" s="18">
        <v>0</v>
      </c>
      <c r="DQ6" s="18">
        <v>1</v>
      </c>
      <c r="DR6" s="18">
        <v>1</v>
      </c>
      <c r="DS6" s="25">
        <f>ROUND(IF(OR(CI6="Đào đất",CI6="Đào đất + đào đá"),(CK6*DP6*(DQ6+DR6))+DO6,0),2)</f>
        <v>3.04</v>
      </c>
      <c r="DT6" s="25">
        <f>ROUND(IF(OR(CI6="Đào đá",CI6="Đào đất + đào đá"),IF(DS6&gt;0,(CJ6*DP6*(DQ6+DR6))+DS6,(CJ6*DP6*(DQ6+DR6))+DO6),0),2)</f>
        <v>0</v>
      </c>
      <c r="DU6" s="25">
        <f>ROUND((DS6+DO6)*(CK6/2),2)</f>
        <v>9.67</v>
      </c>
      <c r="DV6" s="25">
        <f>ROUND(IF(DS6&gt;0,(DT6+DS6)*(CJ6/2),(DT6+DO6)*(CJ6/2)),2)</f>
        <v>0</v>
      </c>
      <c r="DW6" s="25">
        <f>ROUND(DU6+DV6,2)</f>
        <v>9.67</v>
      </c>
      <c r="DX6" s="25">
        <f>ROUND(IF(RIGHT(E6,2)="=G",0,IF(O6&gt;0,DU6*O6,DU6*M6)),2)</f>
        <v>0</v>
      </c>
      <c r="DY6" s="25">
        <f>ROUND(IF(RIGHT(E6,2)="=G",0,IF(O6&gt;0,DV6*O6,DV6*M6)),2)</f>
        <v>0</v>
      </c>
      <c r="DZ6" s="25">
        <f>ROUND(DX6+DY6,2)</f>
        <v>0</v>
      </c>
      <c r="EA6" s="25">
        <f>ROUND(IF(RIGHT(E6,2)="=G",0,IF(O6&gt;0,(DE6*O6*P6)+(R6*S6*DF6)+(DG6*M6*N6),(DE6*M6*N6)+(M6*N6*DF6)+(DG6*M6*N6))),2)</f>
        <v>0</v>
      </c>
      <c r="EB6" s="25">
        <f>ROUND(IF(RIGHT(E6,2)="=G",0,IF(O6&gt;0,(DH6*O6*P6)+(R6*S6*DI6)+(DJ6*M6*N6),(DH6*M6*N6)+(M6*N6*DI6)+(DJ6*M6*N6))),2)</f>
        <v>0</v>
      </c>
      <c r="EC6" s="25">
        <f>ROUND(EA6+EB6,2)</f>
        <v>0</v>
      </c>
      <c r="ED6" s="25">
        <f>ROUND(DX6-EA6,2)</f>
        <v>0</v>
      </c>
      <c r="EE6" s="25">
        <f>ROUND(DY6-EB6,2)</f>
        <v>0</v>
      </c>
      <c r="EF6" s="25">
        <f>ROUND(ED6+EE6,2)</f>
        <v>0</v>
      </c>
      <c r="EG6" s="25">
        <f>EA6</f>
        <v>0</v>
      </c>
      <c r="EH6" s="25">
        <f>EB6</f>
        <v>0</v>
      </c>
      <c r="EI6" s="25">
        <f>EG6+EH6</f>
        <v>0</v>
      </c>
      <c r="EJ6" s="18">
        <v>2378.5</v>
      </c>
      <c r="EK6" s="18">
        <v>2332.56</v>
      </c>
      <c r="EL6" s="18" t="s">
        <v>772</v>
      </c>
      <c r="EM6" s="18" t="s">
        <v>773</v>
      </c>
      <c r="EN6" s="16" t="s">
        <v>774</v>
      </c>
      <c r="EO6" s="16" t="s">
        <v>132</v>
      </c>
      <c r="EP6" s="16" t="e">
        <f>IF(OR(EN6="Cống tròn",EN6="Cống hộp",EN6="Ống nhựa"),INDEX(#REF!,MATCH(E6,#REF!,0)),IF(OR(EN6="Rãnh xây",EN6="Rãnh bê tông"),INDEX(#REF!,MATCH(E6,#REF!,0)),0))</f>
        <v>#REF!</v>
      </c>
      <c r="EQ6" s="18">
        <v>44.34</v>
      </c>
      <c r="ER6" s="19">
        <v>1</v>
      </c>
      <c r="ES6" s="25">
        <f>IF(OR(EN6="Cống tròn",EN6="Cống hộp"),IF(FV6="Thêm 01",FR6+FQ6,FR6),0)</f>
        <v>44</v>
      </c>
      <c r="ET6" s="1" t="e">
        <f>_xlfn.IFNA(IF(EN6="Cống tròn",INDEX(#REF!,MATCH(E6,#REF!,0)),IF(EN6="Cống hộp",INDEX(#REF!,MATCH(E6,#REF!,0)),EU6&amp;" ,"&amp;EV6)),0)</f>
        <v>#REF!</v>
      </c>
      <c r="EU6" s="16" t="s">
        <v>769</v>
      </c>
      <c r="EV6" s="16" t="s">
        <v>775</v>
      </c>
      <c r="EW6" s="16" t="e">
        <f>_xlfn.IFNA(INDEX(#REF!,MATCH(E6,#REF!,0)),0)</f>
        <v>#REF!</v>
      </c>
      <c r="EX6" s="16"/>
      <c r="EY6" s="18">
        <v>0</v>
      </c>
      <c r="EZ6" s="18">
        <v>0</v>
      </c>
      <c r="FA6" s="18">
        <v>0</v>
      </c>
      <c r="FB6" s="19">
        <v>0</v>
      </c>
      <c r="FC6" s="19">
        <v>0</v>
      </c>
      <c r="FD6" s="25">
        <f t="shared" ref="FD6:FD69" si="9">FB6*ES6</f>
        <v>0</v>
      </c>
      <c r="FE6" s="25">
        <f>ROUND(FC6*FD6,2)</f>
        <v>0</v>
      </c>
      <c r="FF6" s="19">
        <v>0.1</v>
      </c>
      <c r="FG6" s="19">
        <v>2</v>
      </c>
      <c r="FH6" s="19">
        <v>1</v>
      </c>
      <c r="FI6" s="25">
        <f>ROUND((FF6*FG6)+FH6,2)</f>
        <v>1.2</v>
      </c>
      <c r="FJ6" s="19">
        <v>0</v>
      </c>
      <c r="FK6" s="19">
        <v>0</v>
      </c>
      <c r="FL6" s="19">
        <v>0.2</v>
      </c>
      <c r="FM6" s="19">
        <v>1.4</v>
      </c>
      <c r="FN6" s="19">
        <v>0</v>
      </c>
      <c r="FO6" s="25">
        <f>ROUND(FI6+FJ6+FL6+FN6,2)</f>
        <v>1.4</v>
      </c>
      <c r="FP6" s="19">
        <v>1.4999999999999999E-2</v>
      </c>
      <c r="FQ6" s="19">
        <v>1</v>
      </c>
      <c r="FR6" s="25">
        <f t="shared" ref="FR6:FR69" si="10">IF(OR(EN6="Cống tròn",EN6="Cống hộp"),INT(EQ6/(ER6+FP6)),0)</f>
        <v>43</v>
      </c>
      <c r="FS6" s="25">
        <f t="shared" ref="FS6:FS69" si="11">IF(OR(EN6="Cống tròn",EN6="Cống hộp"),(FR6-FQ6)*FP6,0)</f>
        <v>0.63</v>
      </c>
      <c r="FT6" s="25">
        <f t="shared" ref="FT6:FT69" si="12">IF(OR(EN6="Cống tròn",EN6="Cống hộp"),(FR6*ER6)+FS6,0)</f>
        <v>43.63</v>
      </c>
      <c r="FU6" s="25">
        <f t="shared" ref="FU6:FU69" si="13">IF(OR(EN6="Cống tròn",EN6="Cống hộp"),FT6-EQ6,0)</f>
        <v>-0.71000000000000085</v>
      </c>
      <c r="FV6" s="25" t="str">
        <f>IF(FU6&lt;-0.1,"Thêm 01","Đủ")</f>
        <v>Thêm 01</v>
      </c>
      <c r="FW6" s="25">
        <f>ROUND(IF(OR(EN6="Cống tròn",EN6="Cống hộp"),(((ES6-FQ6)*FP6)+(ES6*ER6))-EQ6,0),2)</f>
        <v>0.31</v>
      </c>
      <c r="FX6" s="1"/>
      <c r="FY6" s="1"/>
      <c r="FZ6" s="1"/>
      <c r="GA6" s="1"/>
      <c r="GB6" s="19">
        <v>0</v>
      </c>
      <c r="GC6" s="19">
        <v>0</v>
      </c>
      <c r="GD6" s="19">
        <v>0</v>
      </c>
      <c r="GE6" s="19">
        <v>0</v>
      </c>
      <c r="GF6" s="19">
        <v>0</v>
      </c>
      <c r="GG6" s="19">
        <v>0</v>
      </c>
      <c r="GH6" s="19">
        <v>0</v>
      </c>
      <c r="GI6" s="19">
        <v>0</v>
      </c>
      <c r="GJ6" s="19">
        <v>0</v>
      </c>
      <c r="GK6" s="19">
        <v>0</v>
      </c>
      <c r="GL6" s="25">
        <f t="shared" ref="GL6:GL69" si="14">ROUND(IF(OR(EN6="Rãnh xây",EN6="Rãnh bê tông"),(IR6+JT6)/2,0),2)</f>
        <v>0</v>
      </c>
      <c r="GM6" s="25">
        <f>ROUND(GK6+GL6,2)</f>
        <v>0</v>
      </c>
      <c r="GN6" s="19">
        <v>0</v>
      </c>
      <c r="GO6" s="19">
        <v>0</v>
      </c>
      <c r="GP6" s="19">
        <v>0</v>
      </c>
      <c r="GQ6" s="19">
        <v>0</v>
      </c>
      <c r="GR6" s="1" t="e">
        <f>_xlfn.IFNA(INDEX(#REF!,MATCH(E6,#REF!,0)),0)</f>
        <v>#REF!</v>
      </c>
      <c r="GS6" s="1"/>
      <c r="GT6" s="19">
        <v>0</v>
      </c>
      <c r="GU6" s="19">
        <v>0</v>
      </c>
      <c r="GV6" s="19">
        <v>0</v>
      </c>
      <c r="GW6" s="19">
        <v>0</v>
      </c>
      <c r="GX6" s="25">
        <f t="shared" ref="GX6:GX69" si="15">IF(AND(FZ6="Có",FX6="Tường xây gạch"),IF(FY6="Không mũ mố",GM6,GM6+GN6+GP6),IF(AND(FZ6="Không",FY6="Mũ mố xây gạch"),GP6,0))</f>
        <v>0</v>
      </c>
      <c r="GY6" s="25">
        <f t="shared" ref="GY6:GY69" si="16">IF(AND(GA6="Có",FX6="Tường xây gạch"),IF(FY6="Không mũ mố",GM6,GM6+GN6+GP6),IF(AND(GA6="Không",FY6="Mũ mố xây gạch"),GP6+GQ6,0))</f>
        <v>0</v>
      </c>
      <c r="GZ6" s="25">
        <f>ROUND(GB6+GD6+GF6+GM6+GN6+GP6,2)</f>
        <v>0</v>
      </c>
      <c r="HA6" s="1" t="e" cm="1">
        <f t="array" ref="HA6">INDEX(#REF!,MATCH(EJ6&amp;EK6&amp;HD6&amp;HE6&amp;HF6,#REF!&amp;#REF!&amp;#REF!&amp;#REF!&amp;#REF!,0))</f>
        <v>#REF!</v>
      </c>
      <c r="HB6" s="1"/>
      <c r="HC6" s="25">
        <f>IF(OR(EN6="Rãnh xây",EN6="Rãnh bê tông",EN6="Cống hộp"),HO6,0)</f>
        <v>0</v>
      </c>
      <c r="HD6" s="19">
        <v>0</v>
      </c>
      <c r="HE6" s="19">
        <v>0</v>
      </c>
      <c r="HF6" s="19">
        <v>0</v>
      </c>
      <c r="HG6" s="1" t="e" cm="1">
        <f t="array" ref="HG6">INDEX(#REF!,MATCH(EJ6&amp;EK6&amp;HJ6&amp;HK6&amp;HL6,#REF!&amp;#REF!&amp;#REF!&amp;#REF!&amp;#REF!,0))</f>
        <v>#REF!</v>
      </c>
      <c r="HH6" s="1"/>
      <c r="HI6" s="25">
        <f>IF(OR(EN6="Cống hộp",EN6="Rãnh xây",EN6="Rãnh bê tông"),IF(HS6="Thêm 01",1,0),0)</f>
        <v>0</v>
      </c>
      <c r="HJ6" s="25">
        <f>ROUND(ABS(IF(HS6="Thêm 01",AVERAGEIFS($HR$9:$HR$994,$EN$9:$EN$994,EN6,$HS$9:$HS$994,"Thêm 01"),0)),2)</f>
        <v>0</v>
      </c>
      <c r="HK6" s="19">
        <v>0</v>
      </c>
      <c r="HL6" s="19">
        <v>0</v>
      </c>
      <c r="HM6" s="19">
        <v>0.01</v>
      </c>
      <c r="HN6" s="19">
        <v>1</v>
      </c>
      <c r="HO6" s="25">
        <f>IF(OR(EN6="Rãnh xây",EN6="Rãnh bê tông",EN6="Cống hộp"),IF(HD6&gt;0,INT(EQ6/(HD6+HM6)),0),0)</f>
        <v>0</v>
      </c>
      <c r="HP6" s="25">
        <f>IF(OR(EN6="Rãnh xây",EN6="Rãnh bê tông",EN6="Cống hộp"),IF(HD6&gt;0,HO6*HM6,0),0)</f>
        <v>0</v>
      </c>
      <c r="HQ6" s="25">
        <f>IF(OR(EN6="Rãnh xây",EN6="Rãnh bê tông",EN6="Cống hộp"),IF(HD6&gt;0,(HO6*HD6)+HP6,0),0)</f>
        <v>0</v>
      </c>
      <c r="HR6" s="25">
        <f>IF(OR(EN6="Rãnh xây",EN6="Rãnh bê tông",EN6="Cống hộp"),IF(HD6&gt;0,HQ6-EQ6,0),0)</f>
        <v>0</v>
      </c>
      <c r="HS6" s="25">
        <f>IF(OR(EN6="Rãnh xây",EN6="Rãnh bê tông",EN6="Cống hộp"),IF(HR6&gt;=-0.02,"Đủ","Thêm 01"),0)</f>
        <v>0</v>
      </c>
      <c r="HT6" s="19">
        <v>0</v>
      </c>
      <c r="HU6" s="19">
        <v>0</v>
      </c>
      <c r="HV6" s="19">
        <v>0</v>
      </c>
      <c r="HW6" s="25">
        <f>ROUND((HT6*HU6)+HV6,2)</f>
        <v>0</v>
      </c>
      <c r="HX6" s="19">
        <v>0</v>
      </c>
      <c r="HY6" s="19">
        <v>0</v>
      </c>
      <c r="HZ6" s="21">
        <v>37.450000000000003</v>
      </c>
      <c r="IA6" s="20">
        <f>ROUND(IF(EN6="Cống tròn",IF(EN6="Cống tròn",IF(EU6="Không có móng",IQ6-FF6,IF(EU6="Đế",IP6-FN6,IF(OR(EU6="Móng bê tông",EU6="Móng bê tông kết hợp đế"),II6-FJ6,0))),0),IF(EN6="Cống hộp",IF(AND(EN6="Cống hộp",EU6="Không có móng"),IQ6-GF6,IF(AND(EN6="Cống hộp",EU6="Móng bê tông"),IJ6-GB6,0)),IF(OR(EN6="Rãnh xây",EN6="Rãnh bê tông"),IF(OR(EN6="Rãnh xây",EN6="Rãnh bê tông"),IK6-GB6,0),IF(EN6="Ống nhựa",IF(AND(EN6="Ống nhựa",EU6="Không đắp cát"),IQ6-HT6,IF(AND(EN6="Ống nhựa",EU6="Đắp cát"),IH6-HX6,0)),IF(EN6="Rãnh thang",IF(EN6="Rãnh thang",IF(EU6="Móng bê tông",#REF!-#REF!,IQ6),0),0))))),2)</f>
        <v>34.57</v>
      </c>
      <c r="IB6" s="20">
        <f>IF(IA6&gt;0,HZ6-IA6,0)</f>
        <v>2.8800000000000026</v>
      </c>
      <c r="IC6" s="20">
        <f t="shared" ref="IC6:IC69" si="17">IF(EN6="Cống tròn",IF(EU6="Không có móng",IQ6-FF6,IF(EU6="Đế",IP6-FN6,IF(OR(EU6="Móng bê tông",EU6="Móng bê tông kết hợp đế"),II6-FJ6,0))),0)</f>
        <v>34.569999999999993</v>
      </c>
      <c r="ID6" s="20">
        <f t="shared" ref="ID6:ID69" si="18">IF(AND(EN6="Cống hộp",EU6="Không có móng"),IQ6-GF6,IF(AND(EN6="Cống hộp",EU6="Móng bê tông"),IJ6-GB6,0))</f>
        <v>0</v>
      </c>
      <c r="IE6" s="20">
        <f t="shared" ref="IE6:IE69" si="19">IF(OR(EN6="Rãnh xây",EN6="Rãnh bê tông"),IK6-GB6,0)</f>
        <v>0</v>
      </c>
      <c r="IF6" s="20">
        <f t="shared" ref="IF6:IF69" si="20">IF(AND(EN6="Ống nhựa",EU6="Không đắp cát"),IQ6-HT6,IF(AND(EN6="Ống nhựa",EU6="Đắp cát"),IH6-HX6,0))</f>
        <v>0</v>
      </c>
      <c r="IG6" s="20">
        <f>IF(EN6="Rãnh thang",IF(AND(EN6="Rãnh thang",EU6="Móng bê tông"),IQ6-#REF!,0),IF(EN6="Ống nhựa",IF(AND(EN6="Ống nhựa",EU6="Đắp cát"),IQ6-HT6,0),IF(EN6="Cống tròn",IF(EN6="Cống tròn",IF(OR(EU6="Móng bê tông",EU6="Móng bê tông kết hợp đế"),IM6-FL6,0),0),IF(EN6="Cống hộp",IF(AND(EN6="Cống hộp",EU6="Móng bê tông"),IN6-GD6,0),IF(OR(EN6="Rãnh xây",EN6="Rãnh bê tông"),IF(AND(EN6="Rãnh xây",EU6="Móng bê tông"),IO6-GD6,IF(AND(EN6="Rãnh bê tông",EU6="Móng bê tông"),IO6-GD6,0)),0)))))</f>
        <v>34.569999999999993</v>
      </c>
      <c r="IH6" s="20">
        <f t="shared" ref="IH6:IH69" si="21">IF(AND(EN6="Ống nhựa",EU6="Đắp cát"),IQ6-HT6,0)</f>
        <v>0</v>
      </c>
      <c r="II6" s="20">
        <f t="shared" ref="II6:II69" si="22">IF(EN6="Cống tròn",IF(OR(EU6="Móng bê tông",EU6="Móng bê tông kết hợp đế"),IM6-FL6,0),0)</f>
        <v>34.569999999999993</v>
      </c>
      <c r="IJ6" s="20">
        <f t="shared" ref="IJ6:IJ69" si="23">IF(AND(EN6="Cống hộp",EU6="Móng bê tông"),IN6-GD6,0)</f>
        <v>0</v>
      </c>
      <c r="IK6" s="20">
        <f>IF(AND(EN6="Rãnh xây",EU6="Móng bê tông"),IO6-GD6,IF(AND(EN6="Rãnh bê tông",EU6="Móng bê tông"),IO6-GD6,0))</f>
        <v>0</v>
      </c>
      <c r="IL6" s="20">
        <f t="shared" ref="IL6:IL69" si="24">IF(EN6="Rãnh thang",IF(AND(EN6="Rãnh thang",EU6="Móng bê tông"),IQ6,0),IF(EN6="Cống tròn",IF(EN6="Cống tròn",IF(EU6="Móng bê tông",IQ6-FF6,IF(EU6="Móng bê tông kết hợp đế",IP6-FN6,0)),0),IF(EN6="Cống hộp",IF(AND(EN6="Cống hộp",EU6="Móng bê tông"),IQ6-GF6,0),IF(OR(EN6="Rãnh xây",EN6="Rãnh bê tông"),IF(AND(EN6="Rãnh xây",EU6="Móng bê tông"),IQ6,IF(AND(EN6="Rãnh bê tông",EU6="Móng bê tông"),IQ6,0)),0))))</f>
        <v>34.769999999999996</v>
      </c>
      <c r="IM6" s="20">
        <f t="shared" ref="IM6:IM69" si="25">IF(EN6="Cống tròn",IF(EU6="Móng bê tông",IQ6-FF6,IF(EU6="Móng bê tông kết hợp đế",IP6-FN6,0)),0)</f>
        <v>34.769999999999996</v>
      </c>
      <c r="IN6" s="20">
        <f t="shared" ref="IN6:IN69" si="26">IF(AND(EN6="Cống hộp",EU6="Móng bê tông"),IQ6-GF6,0)</f>
        <v>0</v>
      </c>
      <c r="IO6" s="20">
        <f t="shared" ref="IO6:IO69" si="27">IF(AND(EN6="Rãnh xây",EU6="Móng bê tông"),IQ6,IF(AND(EN6="Rãnh bê tông",EU6="Móng bê tông"),IQ6,0))</f>
        <v>0</v>
      </c>
      <c r="IP6" s="20">
        <f t="shared" ref="IP6:IP69" si="28">IF(OR(EU6="Móng bê tông kết hợp đế",EU6="Đế"),IQ6-FF6,0)</f>
        <v>0</v>
      </c>
      <c r="IQ6" s="18">
        <v>34.869999999999997</v>
      </c>
      <c r="IR6" s="25">
        <f>ROUND(IF(OR(EN6="Rãnh xây",EN6="Rãnh bê tông",EN6="Cống hộp"),IS6-IQ6,0),1)</f>
        <v>0</v>
      </c>
      <c r="IS6" s="25">
        <f t="shared" ref="IS6:IS69" si="29">ROUND(IF(OR(EN6="Rãnh xây",EN6="Rãnh bê tông",EN6="Cống hộp"),IT6-GN6,0),2)</f>
        <v>0</v>
      </c>
      <c r="IT6" s="25">
        <f t="shared" ref="IT6:IT69" si="30">ROUND(IF(EN6="Cống hộp",IX6-GP6,IF(OR(EN6="Rãnh xây",EN6="Rãnh bê tông"),IY6-GP6,0)),2)</f>
        <v>0</v>
      </c>
      <c r="IU6" s="25">
        <f>ROUND(IF(EN6="Cống tròn",IF(EN6="Cống tròn",IV6+FF6,0),IF(EN6="Cống hộp",IF(EN6="Cống hộp",IV6+GP6,0),IF(OR(EN6="Rãnh xây",EN6="Rãnh bê tông"),IF(OR(EN6="Rãnh xây",EN6="Rãnh bê tông"),IV6+GP6,0),IF(EN6="ống nhựa",IF(EN6="Ống nhựa",IV6+HT6,0),IF(EN6="Rãnh thang",IF(EN6="Rãnh thang",IQ6+#REF!,0),0))))),2)</f>
        <v>34.770000000000003</v>
      </c>
      <c r="IV6" s="19">
        <v>34.67</v>
      </c>
      <c r="IW6" s="25">
        <f t="shared" ref="IW6:IW69" si="31">ROUND(IF(EN6="Cống tròn",IV6+FF6,0),2)</f>
        <v>34.770000000000003</v>
      </c>
      <c r="IX6" s="25">
        <f t="shared" ref="IX6:IX69" si="32">ROUND(IF(EN6="Cống hộp",IV6+GP6,0),2)</f>
        <v>0</v>
      </c>
      <c r="IY6" s="25">
        <f t="shared" ref="IY6:IY69" si="33">ROUND(IF(OR(EN6="Rãnh xây",EN6="Rãnh bê tông"),IV6+GP6,0),2)</f>
        <v>0</v>
      </c>
      <c r="IZ6" s="25">
        <f t="shared" ref="IZ6:IZ69" si="34">ROUND(IF(EN6="Ống nhựa",IV6+HT6,0),2)</f>
        <v>0</v>
      </c>
      <c r="JA6" s="25">
        <f t="shared" ref="JA6:JA69" si="35">ROUND(IF(EN6="Ống nhựa",IZ6+HY6,0),2)</f>
        <v>0</v>
      </c>
      <c r="JB6" s="21">
        <v>36.29</v>
      </c>
      <c r="JC6" s="20">
        <f>ROUND(IF(EN6="Cống tròn",IF(EN6="Cống tròn",IF(EU6="Không có móng",JS6-FF6,IF(EU6="Đế",JR6-FN6,IF(OR(EU6="Móng bê tông",EU6="Móng bê tông kết hợp đế"),JK6-FJ6,0))),0),IF(EN6="Cống hộp",IF(AND(EN6="Cống hộp",EU6="Không có móng"),JS6-GF6,IF(AND(EN6="Cống hộp",EU6="Móng bê tông"),JL6-GB6,0)),IF(OR(EN6="Rãnh xây",EN6="Rãnh bê tông"),IF(OR(EN6="Rãnh xây",EN6="Rãnh bê tông"),JM6-GB6,0),IF(EN6="Ống nhựa",IF(AND(EN6="Ống nhựa",EU6="Không đắp cát"),JS6-HT6,IF(AND(EN6="Ống nhựa",EU6="Đắp cát"),JJ6-HX6,0)),IF(EN6="Rãnh thang",IF(EN6="Rãnh thang",IF(EU6="Móng bê tông",#REF!-#REF!,JS6),0),0))))),2)</f>
        <v>33.369999999999997</v>
      </c>
      <c r="JD6" s="20">
        <f>IF(JC6&gt;0,JB6-JC6,0)</f>
        <v>2.9200000000000017</v>
      </c>
      <c r="JE6" s="20">
        <f t="shared" ref="JE6:JE69" si="36">IF(EN6="Cống tròn",IF(EU6="Không có móng",JS6-FF6,IF(EU6="Đế",JR6-FN6,IF(OR(EU6="Móng bê tông",EU6="Móng bê tông kết hợp đế"),JK6-FJ6,0))),0)</f>
        <v>33.369999999999997</v>
      </c>
      <c r="JF6" s="20">
        <f t="shared" ref="JF6:JF69" si="37">IF(AND(EN6="Cống hộp",EU6="Không có móng"),JS6-GF6,IF(AND(EN6="Cống hộp",EU6="Móng bê tông"),JL6-GB6,0))</f>
        <v>0</v>
      </c>
      <c r="JG6" s="20">
        <f t="shared" ref="JG6:JG69" si="38">IF(OR(EN6="Rãnh xây",EN6="Rãnh bê tông"),JM6-GB6,0)</f>
        <v>0</v>
      </c>
      <c r="JH6" s="20">
        <f t="shared" ref="JH6:JH69" si="39">IF(AND(EN6="Ống nhựa",EU6="Không đắp cát"),JS6-HT6,IF(AND(EN6="Ống nhựa",EU6="Đắp cát"),JJ6-HX6,0))</f>
        <v>0</v>
      </c>
      <c r="JI6" s="20">
        <f>IF(EN6="Rãnh thang",IF(AND(EN6="Rãnh thang",EU6="Móng bê tông"),JS6-#REF!,0),IF(EN6="Ống nhựa",IF(AND(EN6="Ống nhựa",EU6="Đắp cát"),JS6-HT6,0),IF(EN6="Cống tròn",IF(EN6="Cống tròn",IF(OR(EU6="Móng bê tông",EU6="Móng bê tông kết hợp đế"),JO6-FL6,0),0),IF(EN6="Cống hộp",IF(AND(EN6="Cống hộp",EU6="Móng bê tông"),JP6-GD6,0),IF(OR(EN6="Rãnh xây",EN6="Rãnh bê tông"),IF(AND(EN6="Rãnh xây",EU6="Móng bê tông"),JQ6-GD6,IF(AND(EN6="Rãnh bê tông",EU6="Móng bê tông"),JQ6-GD6,0)),0)))))</f>
        <v>33.369999999999997</v>
      </c>
      <c r="JJ6" s="20">
        <f t="shared" ref="JJ6:JJ69" si="40">IF(AND(EN6="Ống nhựa",EU6="Đắp cát"),JS6-HT6,0)</f>
        <v>0</v>
      </c>
      <c r="JK6" s="20">
        <f t="shared" ref="JK6:JK69" si="41">IF(EN6="Cống tròn",IF(OR(EU6="Móng bê tông",EU6="Móng bê tông kết hợp đế"),JO6-FL6,0),0)</f>
        <v>33.369999999999997</v>
      </c>
      <c r="JL6" s="20">
        <f t="shared" ref="JL6:JL69" si="42">IF(AND(EN6="Cống hộp",EU6="Móng bê tông"),JP6-GD6,0)</f>
        <v>0</v>
      </c>
      <c r="JM6" s="20">
        <f t="shared" ref="JM6:JM69" si="43">IF(AND(EN6="Rãnh xây",EU6="Móng bê tông"),JQ6-GD6,IF(AND(EN6="Rãnh bê tông",EU6="Móng bê tông"),JQ6-GD6,0))</f>
        <v>0</v>
      </c>
      <c r="JN6" s="20">
        <f t="shared" ref="JN6:JN69" si="44">IF(EN6="Rãnh thang",IF(AND(EN6="Rãnh thang",EU6="Móng bê tông"),JS6,0),IF(EN6="Cống tròn",IF(EN6="Cống tròn",IF(EU6="Móng bê tông",JS6-FF6,IF(EU6="Móng bê tông kết hợp đế",JR6-FN6,0)),0),IF(EN6="Cống hộp",IF(AND(EN6="Cống hộp",EU6="Móng bê tông"),JS6-GF6,0),IF(OR(EN6="Rãnh xây",EN6="Rãnh bê tông"),IF(AND(EN6="Rãnh xây",EU6="Móng bê tông"),JS6,IF(AND(EN6="Rãnh bê tông",EU6="Móng bê tông"),JS6,0)),0))))</f>
        <v>33.57</v>
      </c>
      <c r="JO6" s="20">
        <f t="shared" ref="JO6:JO69" si="45">IF(EN6="Cống tròn",IF(EU6="Móng bê tông",JS6-FF6,IF(EU6="Móng bê tông kết hợp đế",JR6-FN6,0)),0)</f>
        <v>33.57</v>
      </c>
      <c r="JP6" s="20">
        <f t="shared" ref="JP6:JP69" si="46">IF(AND(EN6="Cống hộp",EU6="Móng bê tông"),JS6-GF6,0)</f>
        <v>0</v>
      </c>
      <c r="JQ6" s="20">
        <f t="shared" ref="JQ6:JQ69" si="47">IF(AND(EN6="Rãnh xây",EU6="Móng bê tông"),JS6,IF(AND(EN6="Rãnh bê tông",EU6="Móng bê tông"),JS6,0))</f>
        <v>0</v>
      </c>
      <c r="JR6" s="20">
        <f t="shared" ref="JR6:JR69" si="48">IF(OR(EU6="Móng bê tông kết hợp đế",EU6="Đế"),JS6-FF6,0)</f>
        <v>0</v>
      </c>
      <c r="JS6" s="26">
        <v>33.67</v>
      </c>
      <c r="JT6" s="25">
        <f>ROUND(IF(OR(EN6="Rãnh xây",EN6="Rãnh bê tông",EN6="Cống hộp"),JU6-JS6,0),1)</f>
        <v>0</v>
      </c>
      <c r="JU6" s="25">
        <f t="shared" ref="JU6:JU69" si="49">ROUND(IF(OR(EN6="Rãnh xây",EN6="Rãnh bê tông",EN6="Cống hộp"),JV6-GN6,0),2)</f>
        <v>0</v>
      </c>
      <c r="JV6" s="25">
        <f t="shared" ref="JV6:JV69" si="50">ROUND(IF(EN6="Cống hộp",JZ6-GP6,IF(OR(EN6="Rãnh xây",EN6="Rãnh bê tông"),KA6-GP6,0)),2)</f>
        <v>0</v>
      </c>
      <c r="JW6" s="25">
        <f>ROUND(IF(EN6="Cống tròn",IF(EN6="Cống tròn",JX6+FF6,0),IF(EN6="Cống hộp",IF(EN6="Cống hộp",JX6+GP6,0),IF(OR(EN6="Rãnh xây",EN6="Rãnh bê tông"),IF(OR(EN6="Rãnh xây",EN6="Rãnh bê tông"),JX6+GP6,0),IF(EN6="ống nhựa",IF(EN6="Ống nhựa",JX6+HT6,0),IF(EN6="Rãnh thang",IF(EN6="Rãnh thang",JS6+#REF!,0),0))))),2)</f>
        <v>34.770000000000003</v>
      </c>
      <c r="JX6" s="27">
        <v>34.67</v>
      </c>
      <c r="JY6" s="25">
        <f t="shared" ref="JY6:JY69" si="51">ROUND(IF(EN6="Cống tròn",JX6+FF6,0),2)</f>
        <v>34.770000000000003</v>
      </c>
      <c r="JZ6" s="25">
        <f t="shared" ref="JZ6:JZ69" si="52">ROUND(IF(EN6="Cống hộp",JX6+GP6,0),2)</f>
        <v>0</v>
      </c>
      <c r="KA6" s="25">
        <f t="shared" ref="KA6:KA69" si="53">ROUND(IF(OR(EN6="Rãnh xây",EN6="Rãnh bê tông"),JX6+GP6,0),2)</f>
        <v>0</v>
      </c>
      <c r="KB6" s="25">
        <f t="shared" ref="KB6:KB69" si="54">ROUND(IF(EN6="Ống nhựa",JX6+HT6,0),2)</f>
        <v>0</v>
      </c>
      <c r="KC6" s="25">
        <f t="shared" ref="KC6:KC69" si="55">ROUND(IF(EN6="Ống nhựa",KB6+HY6,0),2)</f>
        <v>0</v>
      </c>
      <c r="KD6" s="28" t="s">
        <v>98</v>
      </c>
      <c r="KE6" s="27">
        <v>0</v>
      </c>
      <c r="KF6" s="25">
        <f t="shared" ref="KF6:KF69" si="56">IF(KD6="",0,IF(KD6="Đào đá",0,IB6-KE6))</f>
        <v>2.8800000000000026</v>
      </c>
      <c r="KG6" s="25">
        <f>KE6+KF6</f>
        <v>2.8800000000000026</v>
      </c>
      <c r="KH6" s="27">
        <v>0</v>
      </c>
      <c r="KI6" s="25">
        <f t="shared" ref="KI6:KI69" si="57">IF(KD6="",0,IF(KD6="Đào đá",0,JD6-KH6))</f>
        <v>2.9200000000000017</v>
      </c>
      <c r="KJ6" s="25">
        <f>KH6+KI6</f>
        <v>2.9200000000000017</v>
      </c>
      <c r="KK6" s="25">
        <f t="shared" ref="KK6:KK69" si="58">IF(OR(KD6="Đào đất",KD6="Đào đất + đào đá"),IF(KF6&gt;=FJ6,FJ6,KF6),0)</f>
        <v>0</v>
      </c>
      <c r="KL6" s="25">
        <f t="shared" ref="KL6:KL69" si="59">IF(OR(KD6="Đào đất",KD6="Đào đất + đào đá"),IF(KI6&gt;=FJ6,FJ6,KI6),0)</f>
        <v>0</v>
      </c>
      <c r="KM6" s="25">
        <f>(KK6+KL6)/2</f>
        <v>0</v>
      </c>
      <c r="KN6" s="25">
        <f t="shared" ref="KN6:KN69" si="60">IF(KD6="Đào đá",IF(KE6&gt;=FJ6,FJ6,KE6),IF(KD6="Đào đất + Đào đá",IF(KG6&gt;=FJ6,IF(KK6&lt;FJ6,FJ6-KK6,0),KE6),0))</f>
        <v>0</v>
      </c>
      <c r="KO6" s="25">
        <f t="shared" ref="KO6:KO69" si="61">IF(KD6="Đào đá",IF(KH6&gt;=FJ6,FJ6,KH6),IF(KD6="Đào đất + Đào đá",IF(KJ6&gt;=FJ6,IF(KL6&lt;FJ6,FJ6-KL6,0),KH6),0))</f>
        <v>0</v>
      </c>
      <c r="KP6" s="25">
        <f>(KN6+KO6)/2</f>
        <v>0</v>
      </c>
      <c r="KQ6" s="25">
        <f t="shared" ref="KQ6:KQ69" si="62">IF(OR(KD6="Đào đất",KD6="Đào đất + đào đá"),IF(KF6&lt;=FJ6,0,IF(KF6&gt;=FJ6+FL6,FL6,KF6-FJ6)),0)</f>
        <v>0.2</v>
      </c>
      <c r="KR6" s="25">
        <f t="shared" ref="KR6:KR69" si="63">IF(OR(KD6="Đào đất",KD6="Đào đất + đào đá"),IF(KI6&lt;=FJ6,0,IF(KI6&gt;=FJ6+FL6,FL6,KI6-FJ6)),0)</f>
        <v>0.2</v>
      </c>
      <c r="KS6" s="25">
        <f>(KQ6+KR6)/2</f>
        <v>0.2</v>
      </c>
      <c r="KT6" s="25">
        <f t="shared" ref="KT6:KT69" si="64">IF(KD6="Đào đá",IF(KE6&lt;=FJ6,0,IF(KE6&gt;=FJ6+FL6,FL6,KE6-FJ6)),IF(KD6="Đào đất + Đào đá",IF(KG6&gt;=FJ6+FL6,IF(KQ6&lt;FL6,FL6-KQ6,0),KE6-KN6),0))</f>
        <v>0</v>
      </c>
      <c r="KU6" s="25">
        <f t="shared" ref="KU6:KU69" si="65">IF(KD6="Đào đá",IF(KH6&lt;=FJ6,0,IF(KH6&gt;=FJ6+FL6,FL6,KH6-FJ6)),IF(KD6="Đào đất + Đào đá",IF(KJ6&gt;=FJ6+FL6,IF(KR6&lt;FL6,FL6-KR6,0),KH6-KO6),0))</f>
        <v>0</v>
      </c>
      <c r="KV6" s="25">
        <f>(KT6+KU6)/2</f>
        <v>0</v>
      </c>
      <c r="KW6" s="25">
        <f t="shared" ref="KW6:KW69" si="66">IF(OR(KD6="Đào đất",KD6="Đào đất + đào đá"),IF(KF6&lt;=FJ6+FL6,0,IF(KF6&gt;=FJ6+FL6+FN6,FN6,KF6-(FJ6+FL6))),0)</f>
        <v>0</v>
      </c>
      <c r="KX6" s="25">
        <f t="shared" ref="KX6:KX69" si="67">IF(OR(KD6="Đào đất",KD6="Đào đất + đào đá"),IF(KI6&lt;=FJ6+FL6,0,IF(KI6&gt;=FJ6+FL6+FN6,FN6,KI6-(FJ6+FL6))),0)</f>
        <v>0</v>
      </c>
      <c r="KY6" s="25">
        <f>(KW6+KX6)/2</f>
        <v>0</v>
      </c>
      <c r="KZ6" s="25">
        <f t="shared" ref="KZ6:KZ69" si="68">IF(KD6="Đào đá",IF(KE6&lt;=FJ6+FL6,0,IF(KE6&gt;=FJ6+FL6+FN6,FN6,KE6-(FJ6+FL6))),IF(KD6="Đào đất + Đào đá",IF(KG6&gt;=FJ6+FL6+FN6,IF(KW6&lt;FN6,FN6-KW6,0),KE6-(KN6+KT6)),0))</f>
        <v>0</v>
      </c>
      <c r="LA6" s="25">
        <f t="shared" ref="LA6:LA69" si="69">IF(KD6="Đào đá",IF(KH6&lt;=FJ6+FL6,0,IF(KH6&gt;=FJ6+FL6+FN6,FN6,KH6-(FJ6+FL6))),IF(KD6="Đào đất + Đào đá",IF(KJ6&gt;=FJ6+FL6+FN6,IF(KX6&lt;FN6,FN6-KX6,0),KH6-(KO6+KU6)),0))</f>
        <v>0</v>
      </c>
      <c r="LB6" s="25">
        <f>(KZ6+LA6)/2</f>
        <v>0</v>
      </c>
      <c r="LC6" s="25">
        <f t="shared" ref="LC6:LC69" si="70">IF(OR(KD6="Đào đất",KD6="Đào đất + đào đá"),IF(KF6&lt;=FJ6+FL6+FN6,0,IF(KF6&gt;=FO6,FO6,KF6-(FJ6+FL6+FN6))),0)</f>
        <v>1.4</v>
      </c>
      <c r="LD6" s="25">
        <f t="shared" ref="LD6:LD69" si="71">IF(OR(KD6="Đào đất",KD6="Đào đất + đào đá"),IF(KI6&lt;=FJ6+FL6+FN6,0,IF(KI6&gt;=FO6,FO6,KI6-(FJ6+FL6+FN6))),0)</f>
        <v>1.4</v>
      </c>
      <c r="LE6" s="25">
        <f>(LC6+LD6)/2</f>
        <v>1.4</v>
      </c>
      <c r="LF6" s="25">
        <f t="shared" ref="LF6:LF69" si="72">IF(KD6="Đào đá",IF(KE6&lt;=FJ6+FL6+FN6,0,IF(KE6&gt;=FO6,FO6,KE6-(FJ6+FL6+FN6))),IF(KD6="Đào đất + Đào đá",IF(KG6&gt;=FO6,IF(LC6&lt;FI6,FI6-LC6,0),KE6-(KN6+KT6+KZ6)),0))</f>
        <v>0</v>
      </c>
      <c r="LG6" s="25">
        <f t="shared" ref="LG6:LG69" si="73">IF(KD6="Đào đá",IF(KH6&lt;=FJ6+FL6+FN6,0,IF(KH6&gt;=FO6,FO6,KH6-(FJ6+FL6+FN6))),IF(KD6="Đào đất + Đào đá",IF(KJ6&gt;=FO6,IF(LD6&lt;FI6,FI6-LD6,0),KH6-(KO6+KU6+LA6)),0))</f>
        <v>0</v>
      </c>
      <c r="LH6" s="25">
        <f>(LF6+LG6)/2</f>
        <v>0</v>
      </c>
      <c r="LI6" s="25">
        <f t="shared" ref="LI6:LI69" si="74">IF(OR(KD6="Đào đất",KD6="Đào đất + Đào đá"),IF(KF6&gt;=GB6,GB6,KF6),0)</f>
        <v>0</v>
      </c>
      <c r="LJ6" s="25">
        <f t="shared" ref="LJ6:LJ69" si="75">IF(OR(KD6="Đào đất",KD6="Đào đất + Đào đá"),IF(KI6&gt;=GB6,GB6,KI6),0)</f>
        <v>0</v>
      </c>
      <c r="LK6" s="25">
        <f>(LI6+LJ6)/2</f>
        <v>0</v>
      </c>
      <c r="LL6" s="25">
        <f t="shared" ref="LL6:LL69" si="76">IF(KD6="Đào đá",IF(KE6&gt;=GB6,GB6,KE6),IF(KD6="Đào đất + Đào đá",IF(KG6&gt;=GB6,IF(LI6&lt;GB6,GB6-LI6,0),KE6),0))</f>
        <v>0</v>
      </c>
      <c r="LM6" s="25">
        <f t="shared" ref="LM6:LM69" si="77">IF(KD6="Đào đá",IF(KH6&gt;=GB6,GB6,KH6),IF(KD6="Đào đất + Đào đá",IF(KJ6&gt;=GB6,IF(LJ6&lt;GB6,GB6-LJ6,0),KH6),0))</f>
        <v>0</v>
      </c>
      <c r="LN6" s="25">
        <f>(LL6+LM6)/2</f>
        <v>0</v>
      </c>
      <c r="LO6" s="25">
        <f t="shared" ref="LO6:LO69" si="78">IF(OR(KD6="Đào đất",KD6="Đào đất + Đào đá"),IF(KF6&lt;=GB6,0,IF(KF6&gt;=GB6+GD6,GD6,KF6-GB6)),0)</f>
        <v>0</v>
      </c>
      <c r="LP6" s="25">
        <f t="shared" ref="LP6:LP69" si="79">IF(OR(KD6="Đào đất",KD6="Đào đất + Đào đá"),IF(KI6&lt;=GB6,0,IF(KI6&gt;=GB6+GD6,GD6,KI6-GB6)),0)</f>
        <v>0</v>
      </c>
      <c r="LQ6" s="25">
        <f>(LO6+LP6)/2</f>
        <v>0</v>
      </c>
      <c r="LR6" s="25">
        <f t="shared" ref="LR6:LR69" si="80">IF(KD6="Đào đá",IF(KE6&lt;=GB6,0,IF(KE6&gt;=GB6+GD6,GD6,KE6-GB6)),IF(KD6="Đào đất + Đào đá",IF(KG6&gt;=GB6+GD6,IF(LO6&lt;GD6,GD6-LO6,0),KE6-LL6),0))</f>
        <v>0</v>
      </c>
      <c r="LS6" s="25">
        <f t="shared" ref="LS6:LS69" si="81">IF(KD6="Đào đá",IF(KH6&lt;=GB6,0,IF(KH6&gt;=GB6+GD6,GD6,KH6-GB6)),IF(KD6="Đào đất + Đào đá",IF(KJ6&gt;=GB6+GD6,IF(LP6&lt;GD6,GD6-LP6,0),KH6-LM6),0))</f>
        <v>0</v>
      </c>
      <c r="LT6" s="25">
        <f>(LR6+LS6)/2</f>
        <v>0</v>
      </c>
      <c r="LU6" s="25">
        <f t="shared" ref="LU6:LU69" si="82">IF(OR(KD6="Đào đất",KD6="Đào đất + Đào đá"),IF(KF6&lt;=GB6+GD6,0,IF(KF6&gt;=GZ6-(GB6+GD6),GZ6-(GB6+GD6),KF6-(GB6+GD6))),0)</f>
        <v>0</v>
      </c>
      <c r="LV6" s="25">
        <f t="shared" ref="LV6:LV69" si="83">IF(OR(KD6="Đào đất",KD6="Đào đất + Đào đá"),IF(KI6&lt;=GB6+GD6,0,IF(KI6&gt;=GZ6-(GB6+GD6),GZ6-(GB6+GD6),KI6-(GB6+GD6))),0)</f>
        <v>0</v>
      </c>
      <c r="LW6" s="25">
        <f>(LU6+LV6)/2</f>
        <v>0</v>
      </c>
      <c r="LX6" s="25">
        <f t="shared" ref="LX6:LX69" si="84">IF(KD6="Đào đá",IF(KE6&lt;=GB6+GD6,0,IF(KE6&gt;=GZ6,GZ6-(GB6+GD6),KE6-(GB6+GD6))),IF(KD6="Đào đất + Đào đá",IF(KG6&gt;=GZ6,IF(LU6&lt;GZ6-(GB6+GD6),(GZ6-(GB6+GD6))-LU6,0),KE6-(LL6+LR6)),0))</f>
        <v>0</v>
      </c>
      <c r="LY6" s="25">
        <f t="shared" ref="LY6:LY69" si="85">IF(KD6="Đào đá",IF(KH6&lt;=GB6+GD6,0,IF(KH6&gt;=GZ6,GZ6-(GB6+GD6),KH6-(GB6+GD6))),IF(KD6="Đào đất + Đào đá",IF(KJ6&gt;=GZ6,IF(LV6&lt;GZ6-(GB6+GD6),(GZ6-(GB6+GD6))-LV6,0),KH6-(LM6+LS6)),0))</f>
        <v>0</v>
      </c>
      <c r="LZ6" s="25">
        <f>(LX6+LY6)/2</f>
        <v>0</v>
      </c>
      <c r="MA6" s="25">
        <f t="shared" ref="MA6:MA69" si="86">IF(OR(KD6="Đào đất",KD6="Đào đất + Đào đá"),IF(KF6&gt;=HX6,HX6,KF6),0)</f>
        <v>0</v>
      </c>
      <c r="MB6" s="25">
        <f t="shared" ref="MB6:MB69" si="87">IF(OR(KD6="Đào đất",KD6="Đào đất + Đào đá"),IF(KI6&gt;=HX6,HX6,KI6),0)</f>
        <v>0</v>
      </c>
      <c r="MC6" s="25">
        <f>(MA6+MB6)/2</f>
        <v>0</v>
      </c>
      <c r="MD6" s="25">
        <f t="shared" ref="MD6:MD69" si="88">IF(KD6="Đào đá",IF(KE6&gt;=HX6,HX6,KE6),IF(KD6="Đào đất + Đào đá",IF(KG6&gt;=HX6,IF(MA6&lt;HX6,HX6-MA6,0),KE6),0))</f>
        <v>0</v>
      </c>
      <c r="ME6" s="25">
        <f t="shared" ref="ME6:ME69" si="89">IF(KD6="Đào đá",IF(KH6&gt;=HX6,HX6,KH6),IF(KD6="Đào đất + Đào đá",IF(KJ6&gt;=HX6,IF(MB6&lt;HX6,HX6-MB6,0),KH6),0))</f>
        <v>0</v>
      </c>
      <c r="MF6" s="25">
        <f>(MD6+ME6)/2</f>
        <v>0</v>
      </c>
      <c r="MG6" s="25">
        <f t="shared" ref="MG6:MG69" si="90">IF(OR(KD6="Đào đất",KD6="Đào đất + Đào đá"),IF(KF6&lt;=HX6,0,IF(KF6&gt;=HX6+HW6,HW6,KF6-HX6)),0)</f>
        <v>0</v>
      </c>
      <c r="MH6" s="25">
        <f t="shared" ref="MH6:MH69" si="91">IF(OR(KD6="Đào đất",KD6="Đào đất + Đào đá"),IF(KI6&lt;=HX6,0,IF(KI6&gt;=HX6+HW6,HW6,KI6-HX6)),0)</f>
        <v>0</v>
      </c>
      <c r="MI6" s="25">
        <f>(MG6+MH6)/2</f>
        <v>0</v>
      </c>
      <c r="MJ6" s="25">
        <f t="shared" ref="MJ6:MJ69" si="92">IF(KD6="Đào đá",IF(KE6&lt;=HX6,0,IF(KE6&gt;=HX6+HW6,HW6,KE6-HX6)),IF(KD6="Đào đất + Đào đá",IF(KG6&gt;=HW6+HX6,IF(MG6&lt;HW6,HW6-MG6,0),KE6-MD6),0))</f>
        <v>0</v>
      </c>
      <c r="MK6" s="25">
        <f t="shared" ref="MK6:MK69" si="93">IF(KD6="Đào đá",IF(KH6&lt;=HX6,0,IF(KH6&gt;=HX6+HW6,HW6,KH6-HX6)),IF(KD6="Đào đất + Đào đá",IF(KJ6&gt;=HW6+HX6,IF(MH6&lt;HW6,HW6-MH6,0),KH6-ME6),0))</f>
        <v>0</v>
      </c>
      <c r="ML6" s="25">
        <f>(MJ6+MK6)/2</f>
        <v>0</v>
      </c>
      <c r="MM6" s="25">
        <f t="shared" ref="MM6:MM69" si="94">IF(OR(KD6="Đào đất",KD6="Đào đất + Đào đá"),IF(KF6&lt;=HX6+HW6,0,IF(KF6&gt;=HW6+HX6+HY6,HY6,KF6-(HW6+HX6))),0)</f>
        <v>0</v>
      </c>
      <c r="MN6" s="25">
        <f t="shared" ref="MN6:MN69" si="95">IF(OR(KD6="Đào đất",KD6="Đào đất + Đào đá"),IF(KI6&lt;=HX6+HW6,0,IF(KI6&gt;=HW6+HX6+HY6,HY6,KI6-(HW6+HX6))),0)</f>
        <v>0</v>
      </c>
      <c r="MO6" s="25">
        <f>(MM6+MN6)/2</f>
        <v>0</v>
      </c>
      <c r="MP6" s="25">
        <f t="shared" ref="MP6:MP69" si="96">IF(KD6="Đào đá",IF(KE6&lt;=HW6+HX6,0,IF(KE6&gt;=HW6+HX6+HY6,HY6,KE6-(HW6+HX6))),IF(KD6="Đào đất + Đào đá",IF(KG6&gt;=HW6+HX6+HY6,IF(MM6&lt;HY6,HY6-MM6,0),KE6-(MD6+MJ6)),0))</f>
        <v>0</v>
      </c>
      <c r="MQ6" s="25">
        <f t="shared" ref="MQ6:MQ69" si="97">IF(KD6="Đào đá",IF(KH6&lt;=HW6+HX6,0,IF(KH6&gt;=HW6+HX6+HY6,HY6,KH6-(HW6+HX6))),IF(KD6="Đào đất + Đào đá",IF(KJ6&gt;=HW6+HX6+HY6,IF(MN6&lt;HY6,HY6-MN6,0),KH6-(MD6+MJ6)),0))</f>
        <v>0</v>
      </c>
      <c r="MR6" s="25">
        <f>(MP6+MQ6)/2</f>
        <v>0</v>
      </c>
      <c r="MS6" s="29">
        <v>1.4</v>
      </c>
      <c r="MT6" s="29">
        <v>0</v>
      </c>
      <c r="MU6" s="29">
        <v>1</v>
      </c>
      <c r="MV6" s="29">
        <v>1</v>
      </c>
      <c r="MW6" s="25">
        <f t="shared" ref="MW6:MW69" si="98">ROUND(IF(KF6&gt;0,(KF6*MT6*(MU6+MV6))+MS6,0),2)</f>
        <v>1.4</v>
      </c>
      <c r="MX6" s="25">
        <f t="shared" ref="MX6:MX69" si="99">ROUND((MW6+MS6)*(KF6/2),2)</f>
        <v>4.03</v>
      </c>
      <c r="MY6" s="25">
        <f t="shared" ref="MY6:MY69" si="100">ROUND(IF(KE6&gt;0,IF(MW6&gt;0,(KE6*MT6*(MU6+MV6))+MW6,(KE6*MT6*(MU6+MV6))+MS6),0),2)</f>
        <v>0</v>
      </c>
      <c r="MZ6" s="25">
        <f t="shared" ref="MZ6:MZ69" si="101">ROUND(IF(MW6&gt;0,(MY6+MW6)*(KE6/2),(MY6+MS6)*(KE6/2)),2)</f>
        <v>0</v>
      </c>
      <c r="NA6" s="25">
        <f t="shared" ref="NA6:NA69" si="102">ROUND(IF(KI6&gt;0,(KI6*MT6*(MU6+MV6))+MS6,0),2)</f>
        <v>1.4</v>
      </c>
      <c r="NB6" s="25">
        <f t="shared" ref="NB6:NB69" si="103">ROUND((NA6+MS6)*(KI6/2),2)</f>
        <v>4.09</v>
      </c>
      <c r="NC6" s="25">
        <f t="shared" ref="NC6:NC69" si="104">ROUND(IF(KH6&gt;0,IF(NA6&gt;0,(KH6*MT6*(MU6+MV6))+NA6,(KH6*MT6*(MU6+MV6))+MS6),0),2)</f>
        <v>0</v>
      </c>
      <c r="ND6" s="25">
        <f t="shared" ref="ND6:ND69" si="105">ROUND(IF(NA6&gt;0,(NC6+NA6)*(KH6/2),(NC6+MS6)*(KH6/2)),2)</f>
        <v>0</v>
      </c>
      <c r="NE6" s="25">
        <f>(MW6+NA6)/2</f>
        <v>1.4</v>
      </c>
      <c r="NF6" s="25">
        <f t="shared" ref="NF6:NH21" si="106">(MX6+NB6)/2</f>
        <v>4.0600000000000005</v>
      </c>
      <c r="NG6" s="25">
        <f t="shared" si="106"/>
        <v>0</v>
      </c>
      <c r="NH6" s="25">
        <f t="shared" si="106"/>
        <v>0</v>
      </c>
      <c r="NI6" s="25">
        <f t="shared" ref="NI6:NI69" si="107">ROUND(((MX6+NB6)/2)*EQ6,2)</f>
        <v>180.02</v>
      </c>
      <c r="NJ6" s="25">
        <f t="shared" ref="NJ6:NJ69" si="108">ROUND(((MZ6+ND6)/2)*EQ6,2)</f>
        <v>0</v>
      </c>
      <c r="NK6" s="25">
        <f t="shared" ref="NK6:NK69" si="109">ROUND(NI6+NJ6,2)</f>
        <v>180.02</v>
      </c>
      <c r="NL6" s="25">
        <f t="shared" ref="NL6:NL69" si="110">ROUND((((KM6*FK6)+(FM6*KS6)+((3.14*LE6*LE6)/4))*EQ6)+(KY6*FC6*FD6),2)</f>
        <v>80.64</v>
      </c>
      <c r="NM6" s="25">
        <f t="shared" ref="NM6:NM69" si="111">ROUND((((KP6*FK6)+(FM6*KV6)+((3.14*LH6*LH6)/4))*EQ6)+(LB6*FC6*FD6),2)</f>
        <v>0</v>
      </c>
      <c r="NN6" s="25">
        <f>ROUND(NL6+NM6,2)</f>
        <v>80.64</v>
      </c>
      <c r="NO6" s="25">
        <f t="shared" ref="NO6:NO69" si="112">ROUND(IF(EN6="Cống hộp",((LK6*GC6)+(GE6*LQ6)+(LW6*((GH6*GI6)+GJ6)))*EQ6,0),2)</f>
        <v>0</v>
      </c>
      <c r="NP6" s="25">
        <f t="shared" ref="NP6:NP69" si="113">ROUND(IF(EN6="Cống hộp",((LN6*GC6)+(GE6*LT6)+(LZ6*((GH6*GI6)+GJ6)))*EQ6,0),2)</f>
        <v>0</v>
      </c>
      <c r="NQ6" s="25">
        <f>ROUND(NO6+NP6,2)</f>
        <v>0</v>
      </c>
      <c r="NR6" s="25">
        <f t="shared" ref="NR6:NR69" si="114">ROUND(IF(OR(EN6="Rãnh xây",EN6="Rãnh bê tông"),((LK6*GC6)+(GE6*LQ6)+(LW6*((GH6*GI6)+GJ6)))*EQ6,0),2)</f>
        <v>0</v>
      </c>
      <c r="NS6" s="25">
        <f t="shared" ref="NS6:NS69" si="115">ROUND(IF(OR(EN6="Rãnh xây",EN6="Rãnh bê tông"),((LN6*GC6)+(GE6*LT6)+(LZ6*((GH6*GI6)+GJ6)))*EQ6,0),2)</f>
        <v>0</v>
      </c>
      <c r="NT6" s="25">
        <f>ROUND(NR6+NS6,2)</f>
        <v>0</v>
      </c>
      <c r="NU6" s="25">
        <f t="shared" ref="NU6:NU69" si="116">ROUND((((((MC6+MI6+MO6)*MT6*(MU6+MV6))+MS6)+MS6)*((MC6+MI6+MO6)/2))*EQ6,2)</f>
        <v>0</v>
      </c>
      <c r="NV6" s="25">
        <f t="shared" ref="NV6:NV69" si="117">ROUND((((((MF6+ML6+MR6)*MT6*(MU6+MV6))+MS6)+MS6)*((MF6+ML6+MR6)/2))*EQ6,2)</f>
        <v>0</v>
      </c>
      <c r="NW6" s="25">
        <f>ROUND(NU6+NV6,2)</f>
        <v>0</v>
      </c>
      <c r="NX6" s="25">
        <f>ROUND(NL6+NO6+NR6+NU6,2)</f>
        <v>80.64</v>
      </c>
      <c r="NY6" s="25">
        <f>ROUND(NM6+NP6+NS6+NV6,2)</f>
        <v>0</v>
      </c>
      <c r="NZ6" s="25">
        <f>ROUND(NX6+NY6,2)</f>
        <v>80.64</v>
      </c>
      <c r="OA6" s="25">
        <f>ROUND(NI6-NX6,2)</f>
        <v>99.38</v>
      </c>
      <c r="OB6" s="25">
        <f>ROUND(NJ6-NY6,2)</f>
        <v>0</v>
      </c>
      <c r="OC6" s="25">
        <f>ROUND(OA6+OB6,2)</f>
        <v>99.38</v>
      </c>
      <c r="OD6" s="25">
        <f>NX6</f>
        <v>80.64</v>
      </c>
      <c r="OE6" s="25">
        <f t="shared" ref="OE6:OF21" si="118">NY6</f>
        <v>0</v>
      </c>
      <c r="OF6" s="25">
        <f t="shared" si="118"/>
        <v>80.64</v>
      </c>
      <c r="OG6" s="25">
        <f t="shared" ref="OG6:OG69" si="119">ROUND(IF(AND(EN6="Ống nhựa",EU6="Đắp cát"),HW6+HX6+HY6,0),2)</f>
        <v>0</v>
      </c>
      <c r="OH6" s="25">
        <f t="shared" ref="OH6:OH69" si="120">ROUND(IF(AND(EN6="Ống nhựa",EU6="Đắp cát"),(OG6*MT6*(MU6+MV6))+MS6,0),2)</f>
        <v>0</v>
      </c>
      <c r="OI6" s="25">
        <f t="shared" ref="OI6:OI69" si="121">ROUND(IF(AND(EN6="Ống nhựa",EU6="Đắp cát"),(OH6+MS6)*((HW6+HX6+HY6)/2),0),2)</f>
        <v>0</v>
      </c>
      <c r="OJ6" s="25">
        <f t="shared" ref="OJ6:OJ69" si="122">ROUND(IF(AND(EN6="Ống nhựa",EU6="Đắp cát"),HW6+HX6+HY6,0),2)</f>
        <v>0</v>
      </c>
      <c r="OK6" s="25">
        <f t="shared" ref="OK6:OK69" si="123">ROUND(IF(AND(EN6="Ống nhựa",EU6="Đắp cát"),(OJ6*MT6*(MU6+MV6))+MS6,0),2)</f>
        <v>0</v>
      </c>
      <c r="OL6" s="25">
        <f t="shared" ref="OL6:OL69" si="124">ROUND(IF(AND(EN6="Ống nhựa",EU6="Đắp cát"),(OK6+MS6)*((HW6+HX6+HY6)/2),0),2)</f>
        <v>0</v>
      </c>
      <c r="OM6" s="25">
        <f>(OG6+OJ6)/2</f>
        <v>0</v>
      </c>
      <c r="ON6" s="25">
        <f>(OH6+OK6)/2</f>
        <v>0</v>
      </c>
      <c r="OO6" s="25">
        <f>(OI6+OL6)/2</f>
        <v>0</v>
      </c>
      <c r="OP6" s="25">
        <f t="shared" ref="OP6:OP69" si="125">ROUND(((OI6+OL6)/2)*EQ6,2)</f>
        <v>0</v>
      </c>
      <c r="OQ6" s="25">
        <f t="shared" ref="OQ6:OQ69" si="126">ROUND(IF(AND(EN6="Ống nhựa",EU6="Đắp cát"),((3.14*HW6*HW6)/4)*EQ6,0),2)</f>
        <v>0</v>
      </c>
      <c r="OR6" s="25">
        <f>OP6-OQ6</f>
        <v>0</v>
      </c>
      <c r="OS6" s="30">
        <v>536217.23</v>
      </c>
      <c r="OT6" s="30">
        <v>2371326.09</v>
      </c>
    </row>
    <row r="7" spans="1:410" s="47" customFormat="1" ht="33" customHeight="1" x14ac:dyDescent="0.25">
      <c r="A7" s="32">
        <v>2</v>
      </c>
      <c r="B7" s="32" t="s">
        <v>763</v>
      </c>
      <c r="C7" s="32">
        <v>2332.56</v>
      </c>
      <c r="D7" s="33" t="e">
        <f>_xlfn.IFNA(INDEX(#REF!,MATCH(E7,#REF!,0)),0)</f>
        <v>#REF!</v>
      </c>
      <c r="E7" s="32" t="s">
        <v>773</v>
      </c>
      <c r="F7" s="33" t="s">
        <v>765</v>
      </c>
      <c r="G7" s="33" t="s">
        <v>766</v>
      </c>
      <c r="H7" s="33" t="s">
        <v>767</v>
      </c>
      <c r="I7" s="33" t="s">
        <v>768</v>
      </c>
      <c r="J7" s="33" t="s">
        <v>769</v>
      </c>
      <c r="K7" s="33" t="s">
        <v>770</v>
      </c>
      <c r="L7" s="33" t="s">
        <v>771</v>
      </c>
      <c r="M7" s="32">
        <v>1.64</v>
      </c>
      <c r="N7" s="32">
        <v>2.44</v>
      </c>
      <c r="O7" s="34">
        <v>2.04</v>
      </c>
      <c r="P7" s="34">
        <v>2.84</v>
      </c>
      <c r="Q7" s="34">
        <v>0.1</v>
      </c>
      <c r="R7" s="34">
        <v>1.84</v>
      </c>
      <c r="S7" s="34">
        <v>2.64</v>
      </c>
      <c r="T7" s="32">
        <v>0.2</v>
      </c>
      <c r="U7" s="32">
        <v>0</v>
      </c>
      <c r="V7" s="32">
        <v>0</v>
      </c>
      <c r="W7" s="32">
        <v>0</v>
      </c>
      <c r="X7" s="32">
        <v>1.64</v>
      </c>
      <c r="Y7" s="32">
        <v>2.4</v>
      </c>
      <c r="Z7" s="35">
        <f>CV7</f>
        <v>2.7</v>
      </c>
      <c r="AA7" s="32">
        <v>0.22</v>
      </c>
      <c r="AB7" s="32">
        <v>0</v>
      </c>
      <c r="AC7" s="32">
        <v>0</v>
      </c>
      <c r="AD7" s="32">
        <v>0</v>
      </c>
      <c r="AE7" s="32">
        <v>0</v>
      </c>
      <c r="AF7" s="32">
        <v>0</v>
      </c>
      <c r="AG7" s="34">
        <v>1.2</v>
      </c>
      <c r="AH7" s="34">
        <v>2</v>
      </c>
      <c r="AI7" s="35">
        <f t="shared" ref="AI7:AI70" si="127">IF(AND(K7="Có",H7="Tường xây gạch"),IF(G7="Không có mũ mố",Z7+AD7,Z7+AD7+AO7),0)</f>
        <v>2.85</v>
      </c>
      <c r="AJ7" s="34">
        <v>0</v>
      </c>
      <c r="AK7" s="34">
        <v>0</v>
      </c>
      <c r="AL7" s="35">
        <f t="shared" ref="AL7:AL70" si="128">IF(AND(L7="Có",H7="Tường xây gạch"),IF(G7="Mũ mố xây gạch",Z7+AD7+AO7+AS7,IF(OR(G7="Mũ mố bê tông",G7="Mũ mố bê tông cốt thép"),Z7+AD7+AO7+AS7,IF(G7="Không mũ mố trên",Z7+AD7+AO7,Z7+AD7))),0)</f>
        <v>0</v>
      </c>
      <c r="AM7" s="32">
        <v>1.64</v>
      </c>
      <c r="AN7" s="32">
        <v>2</v>
      </c>
      <c r="AO7" s="32">
        <v>0.15</v>
      </c>
      <c r="AP7" s="32">
        <v>0.22</v>
      </c>
      <c r="AQ7" s="32">
        <v>1.64</v>
      </c>
      <c r="AR7" s="32">
        <v>2.2200000000000002</v>
      </c>
      <c r="AS7" s="32">
        <v>0.12</v>
      </c>
      <c r="AT7" s="32">
        <v>0.11</v>
      </c>
      <c r="AU7" s="32">
        <v>0</v>
      </c>
      <c r="AV7" s="32">
        <v>1</v>
      </c>
      <c r="AW7" s="32">
        <v>0</v>
      </c>
      <c r="AX7" s="32">
        <v>0</v>
      </c>
      <c r="AY7" s="32">
        <v>0</v>
      </c>
      <c r="AZ7" s="32">
        <v>0</v>
      </c>
      <c r="BA7" s="32">
        <v>1</v>
      </c>
      <c r="BB7" s="32">
        <v>0</v>
      </c>
      <c r="BC7" s="32">
        <v>0</v>
      </c>
      <c r="BD7" s="32">
        <v>0</v>
      </c>
      <c r="BE7" s="32">
        <v>0</v>
      </c>
      <c r="BF7" s="32">
        <v>0</v>
      </c>
      <c r="BG7" s="32">
        <v>0</v>
      </c>
      <c r="BH7" s="32">
        <v>0</v>
      </c>
      <c r="BI7" s="32">
        <v>0</v>
      </c>
      <c r="BJ7" s="32">
        <v>0</v>
      </c>
      <c r="BK7" s="32">
        <v>0</v>
      </c>
      <c r="BL7" s="32">
        <v>0</v>
      </c>
      <c r="BM7" s="32">
        <v>0</v>
      </c>
      <c r="BN7" s="32">
        <v>0</v>
      </c>
      <c r="BO7" s="32">
        <v>0</v>
      </c>
      <c r="BP7" s="32">
        <v>0</v>
      </c>
      <c r="BQ7" s="32">
        <v>0</v>
      </c>
      <c r="BR7" s="32">
        <v>0</v>
      </c>
      <c r="BS7" s="32">
        <v>0</v>
      </c>
      <c r="BT7" s="32">
        <v>0</v>
      </c>
      <c r="BU7" s="32">
        <v>0</v>
      </c>
      <c r="BV7" s="32">
        <v>0</v>
      </c>
      <c r="BW7" s="32">
        <v>0</v>
      </c>
      <c r="BX7" s="32">
        <v>0</v>
      </c>
      <c r="BY7" s="32">
        <v>0</v>
      </c>
      <c r="BZ7" s="32">
        <v>0</v>
      </c>
      <c r="CA7" s="33" t="e">
        <f>_xlfn.IFNA(IF(RIGHT(D7,2)="=G",0,INDEX(#REF!,MATCH(E7,#REF!,0))),0)</f>
        <v>#REF!</v>
      </c>
      <c r="CB7" s="33" t="s">
        <v>776</v>
      </c>
      <c r="CC7" s="32">
        <v>0</v>
      </c>
      <c r="CD7" s="32">
        <v>0</v>
      </c>
      <c r="CE7" s="32">
        <v>1.4</v>
      </c>
      <c r="CF7" s="32">
        <v>0.73</v>
      </c>
      <c r="CG7" s="32">
        <v>0.12</v>
      </c>
      <c r="CH7" s="32">
        <v>3</v>
      </c>
      <c r="CI7" s="33" t="s">
        <v>98</v>
      </c>
      <c r="CJ7" s="32">
        <v>0</v>
      </c>
      <c r="CK7" s="35">
        <f t="shared" ref="CK7:CK69" si="129">IF(CI7="",0,IF(CI7="Đào đá",0,CR7-CJ7))</f>
        <v>3.22</v>
      </c>
      <c r="CL7" s="35">
        <f t="shared" ref="CL7:CL70" si="130">CJ7+CK7</f>
        <v>3.22</v>
      </c>
      <c r="CM7" s="32">
        <v>40.1</v>
      </c>
      <c r="CN7" s="36">
        <v>36.29</v>
      </c>
      <c r="CO7" s="32">
        <v>35.451000000000001</v>
      </c>
      <c r="CP7" s="37">
        <f t="shared" ref="CP7:CP69" si="131">ROUND(IF(CM7&lt;CO7,CO7,IF(CM7&gt;=CN7,CN7,CM7)),2)</f>
        <v>36.29</v>
      </c>
      <c r="CQ7" s="37">
        <f t="shared" ref="CQ7:CQ69" si="132">ROUND(IF(I7="Có móng",CS7-Q7,IF(AND(F7="Lắp đặt",I7="Không có móng"),CU7-W7,CU7)),2)</f>
        <v>33.07</v>
      </c>
      <c r="CR7" s="37">
        <f t="shared" ref="CR7:CR70" si="133">ROUND(CP7-CQ7,2)</f>
        <v>3.22</v>
      </c>
      <c r="CS7" s="37">
        <f t="shared" ref="CS7:CS69" si="134">IF(I7="Không có móng",0,CT7-T7)</f>
        <v>33.169999999999995</v>
      </c>
      <c r="CT7" s="37">
        <f t="shared" si="0"/>
        <v>33.369999999999997</v>
      </c>
      <c r="CU7" s="38">
        <v>33.369999999999997</v>
      </c>
      <c r="CV7" s="37">
        <f t="shared" ref="CV7:CV70" si="135">ROUND(IF(AF7&gt;0,CY7-CU7-AD7,CY7-CU7),1)</f>
        <v>2.7</v>
      </c>
      <c r="CW7" s="37">
        <f t="shared" si="1"/>
        <v>0</v>
      </c>
      <c r="CX7" s="37">
        <f t="shared" si="2"/>
        <v>0</v>
      </c>
      <c r="CY7" s="37">
        <f t="shared" ref="CY7:CY69" si="136">ROUND(CZ7-AO7,2)</f>
        <v>36.020000000000003</v>
      </c>
      <c r="CZ7" s="37">
        <f t="shared" ref="CZ7:CZ69" si="137">ROUND(DA7-AS7,2)</f>
        <v>36.17</v>
      </c>
      <c r="DA7" s="39">
        <v>36.29</v>
      </c>
      <c r="DB7" s="35">
        <f t="shared" ref="DB7:DB70" si="138">ROUND(DA7-CQ7,2)</f>
        <v>3.22</v>
      </c>
      <c r="DC7" s="35">
        <f t="shared" ref="DC7:DC70" si="139">ROUND(DA7-CP7,2)</f>
        <v>0</v>
      </c>
      <c r="DD7" s="35">
        <f t="shared" ref="DD7:DD70" si="140">DB7-DC7</f>
        <v>3.22</v>
      </c>
      <c r="DE7" s="35">
        <f t="shared" si="3"/>
        <v>0.1</v>
      </c>
      <c r="DF7" s="35">
        <f t="shared" si="4"/>
        <v>0.2</v>
      </c>
      <c r="DG7" s="35">
        <f t="shared" si="5"/>
        <v>2.92</v>
      </c>
      <c r="DH7" s="35">
        <f t="shared" si="6"/>
        <v>0</v>
      </c>
      <c r="DI7" s="35">
        <f t="shared" si="7"/>
        <v>0</v>
      </c>
      <c r="DJ7" s="35">
        <f t="shared" si="8"/>
        <v>0</v>
      </c>
      <c r="DK7" s="35">
        <f t="shared" ref="DK7:DK70" si="141">DE7+DF7+DG7</f>
        <v>3.2199999999999998</v>
      </c>
      <c r="DL7" s="35">
        <f t="shared" ref="DL7:DL70" si="142">DH7+DI7+DJ7</f>
        <v>0</v>
      </c>
      <c r="DM7" s="35">
        <f>CK7-DK7</f>
        <v>0</v>
      </c>
      <c r="DN7" s="35">
        <f t="shared" ref="DN7:DN70" si="143">CJ7-DL7</f>
        <v>0</v>
      </c>
      <c r="DO7" s="32">
        <v>3.04</v>
      </c>
      <c r="DP7" s="32">
        <v>0</v>
      </c>
      <c r="DQ7" s="32">
        <v>1</v>
      </c>
      <c r="DR7" s="32">
        <v>1</v>
      </c>
      <c r="DS7" s="40">
        <f t="shared" ref="DS7:DS70" si="144">ROUND(IF(OR(CI7="Đào đất",CI7="Đào đất + đào đá"),(CK7*DP7*(DQ7+DR7))+DO7,0),2)</f>
        <v>3.04</v>
      </c>
      <c r="DT7" s="40">
        <f t="shared" ref="DT7:DT70" si="145">ROUND(IF(OR(CI7="Đào đá",CI7="Đào đất + đào đá"),IF(DS7&gt;0,(CJ7*DP7*(DQ7+DR7))+DS7,(CJ7*DP7*(DQ7+DR7))+DO7),0),2)</f>
        <v>0</v>
      </c>
      <c r="DU7" s="40">
        <f t="shared" ref="DU7:DU70" si="146">ROUND((DS7+DO7)*(CK7/2),2)</f>
        <v>9.7899999999999991</v>
      </c>
      <c r="DV7" s="40">
        <f t="shared" ref="DV7:DV70" si="147">ROUND(IF(DS7&gt;0,(DT7+DS7)*(CJ7/2),(DT7+DO7)*(CJ7/2)),2)</f>
        <v>0</v>
      </c>
      <c r="DW7" s="40">
        <f t="shared" ref="DW7:DW70" si="148">ROUND(DU7+DV7,2)</f>
        <v>9.7899999999999991</v>
      </c>
      <c r="DX7" s="40">
        <f t="shared" ref="DX7:DX70" si="149">ROUND(IF(RIGHT(E7,2)="=G",0,IF(O7&gt;0,DU7*O7,DU7*M7)),2)</f>
        <v>19.97</v>
      </c>
      <c r="DY7" s="40">
        <f t="shared" ref="DY7:DY70" si="150">ROUND(IF(RIGHT(E7,2)="=G",0,IF(O7&gt;0,DV7*O7,DV7*M7)),2)</f>
        <v>0</v>
      </c>
      <c r="DZ7" s="40">
        <f t="shared" ref="DZ7:DZ70" si="151">ROUND(DX7+DY7,2)</f>
        <v>19.97</v>
      </c>
      <c r="EA7" s="40">
        <f t="shared" ref="EA7:EA70" si="152">ROUND(IF(RIGHT(E7,2)="=G",0,IF(O7&gt;0,(DE7*O7*P7)+(R7*S7*DF7)+(DG7*M7*N7),(DE7*M7*N7)+(M7*N7*DF7)+(DG7*M7*N7))),2)</f>
        <v>13.24</v>
      </c>
      <c r="EB7" s="40">
        <f t="shared" ref="EB7:EB70" si="153">ROUND(IF(RIGHT(E7,2)="=G",0,IF(O7&gt;0,(DH7*O7*P7)+(R7*S7*DI7)+(DJ7*M7*N7),(DH7*M7*N7)+(M7*N7*DI7)+(DJ7*M7*N7))),2)</f>
        <v>0</v>
      </c>
      <c r="EC7" s="40">
        <f t="shared" ref="EC7:EC70" si="154">ROUND(EA7+EB7,2)</f>
        <v>13.24</v>
      </c>
      <c r="ED7" s="40">
        <f t="shared" ref="ED7:EE70" si="155">ROUND(DX7-EA7,2)</f>
        <v>6.73</v>
      </c>
      <c r="EE7" s="40">
        <f t="shared" si="155"/>
        <v>0</v>
      </c>
      <c r="EF7" s="40">
        <f t="shared" ref="EF7:EF70" si="156">ROUND(ED7+EE7,2)</f>
        <v>6.73</v>
      </c>
      <c r="EG7" s="40">
        <f t="shared" ref="EG7:EH70" si="157">EA7</f>
        <v>13.24</v>
      </c>
      <c r="EH7" s="40">
        <f t="shared" si="157"/>
        <v>0</v>
      </c>
      <c r="EI7" s="40">
        <f t="shared" ref="EI7:EI70" si="158">EG7+EH7</f>
        <v>13.24</v>
      </c>
      <c r="EJ7" s="32">
        <v>2332.56</v>
      </c>
      <c r="EK7" s="32">
        <v>2293.86</v>
      </c>
      <c r="EL7" s="32" t="s">
        <v>773</v>
      </c>
      <c r="EM7" s="32" t="s">
        <v>777</v>
      </c>
      <c r="EN7" s="33" t="s">
        <v>774</v>
      </c>
      <c r="EO7" s="33" t="s">
        <v>131</v>
      </c>
      <c r="EP7" s="33" t="e">
        <f>IF(OR(EN7="Cống tròn",EN7="Cống hộp",EN7="Ống nhựa"),INDEX(#REF!,MATCH(E7,#REF!,0)),IF(OR(EN7="Rãnh xây",EN7="Rãnh bê tông"),INDEX(#REF!,MATCH(E7,#REF!,0)),0))</f>
        <v>#REF!</v>
      </c>
      <c r="EQ7" s="32">
        <v>37.499999999999801</v>
      </c>
      <c r="ER7" s="34">
        <v>1</v>
      </c>
      <c r="ES7" s="40">
        <f t="shared" ref="ES7:ES70" si="159">IF(OR(EN7="Cống tròn",EN7="Cống hộp"),IF(FV7="Thêm 01",FR7+FQ7,FR7),0)</f>
        <v>37</v>
      </c>
      <c r="ET7" s="41" t="e">
        <f>_xlfn.IFNA(IF(EN7="Cống tròn",INDEX(#REF!,MATCH(E7,#REF!,0)),IF(EN7="Cống hộp",INDEX(#REF!,MATCH(E7,#REF!,0)),EU7&amp;" ,"&amp;EV7)),0)</f>
        <v>#REF!</v>
      </c>
      <c r="EU7" s="33" t="s">
        <v>769</v>
      </c>
      <c r="EV7" s="33" t="s">
        <v>775</v>
      </c>
      <c r="EW7" s="33" t="e">
        <f>_xlfn.IFNA(INDEX(#REF!,MATCH(E7,#REF!,0)),0)</f>
        <v>#REF!</v>
      </c>
      <c r="EX7" s="33"/>
      <c r="EY7" s="32">
        <v>0</v>
      </c>
      <c r="EZ7" s="32">
        <v>0</v>
      </c>
      <c r="FA7" s="32">
        <v>0</v>
      </c>
      <c r="FB7" s="34">
        <v>0</v>
      </c>
      <c r="FC7" s="34">
        <v>0</v>
      </c>
      <c r="FD7" s="40">
        <f t="shared" si="9"/>
        <v>0</v>
      </c>
      <c r="FE7" s="40">
        <f t="shared" ref="FE7:FE70" si="160">ROUND(FC7*FD7,2)</f>
        <v>0</v>
      </c>
      <c r="FF7" s="34">
        <v>0.14000000000000001</v>
      </c>
      <c r="FG7" s="34">
        <v>2</v>
      </c>
      <c r="FH7" s="34">
        <v>1.5</v>
      </c>
      <c r="FI7" s="40">
        <f t="shared" ref="FI7:FI70" si="161">ROUND((FF7*FG7)+FH7,2)</f>
        <v>1.78</v>
      </c>
      <c r="FJ7" s="34">
        <v>0</v>
      </c>
      <c r="FK7" s="34">
        <v>0</v>
      </c>
      <c r="FL7" s="34">
        <v>0.2</v>
      </c>
      <c r="FM7" s="34">
        <v>1.6</v>
      </c>
      <c r="FN7" s="34">
        <v>0</v>
      </c>
      <c r="FO7" s="40">
        <f t="shared" ref="FO7:FO70" si="162">ROUND(FI7+FJ7+FL7+FN7,2)</f>
        <v>1.98</v>
      </c>
      <c r="FP7" s="34">
        <v>1.4999999999999999E-2</v>
      </c>
      <c r="FQ7" s="34">
        <v>1</v>
      </c>
      <c r="FR7" s="40">
        <f t="shared" si="10"/>
        <v>36</v>
      </c>
      <c r="FS7" s="40">
        <f t="shared" si="11"/>
        <v>0.52500000000000002</v>
      </c>
      <c r="FT7" s="40">
        <f t="shared" si="12"/>
        <v>36.524999999999999</v>
      </c>
      <c r="FU7" s="40">
        <f t="shared" si="13"/>
        <v>-0.97499999999980247</v>
      </c>
      <c r="FV7" s="40" t="str">
        <f t="shared" ref="FV7:FV70" si="163">IF(FU7&lt;-0.1,"Thêm 01","Đủ")</f>
        <v>Thêm 01</v>
      </c>
      <c r="FW7" s="40">
        <f t="shared" ref="FW7:FW70" si="164">ROUND(IF(OR(EN7="Cống tròn",EN7="Cống hộp"),(((ES7-FQ7)*FP7)+(ES7*ER7))-EQ7,0),2)</f>
        <v>0.04</v>
      </c>
      <c r="FX7" s="41"/>
      <c r="FY7" s="41"/>
      <c r="FZ7" s="41"/>
      <c r="GA7" s="41"/>
      <c r="GB7" s="34">
        <v>0</v>
      </c>
      <c r="GC7" s="34">
        <v>0</v>
      </c>
      <c r="GD7" s="34">
        <v>0</v>
      </c>
      <c r="GE7" s="34">
        <v>0</v>
      </c>
      <c r="GF7" s="34">
        <v>0</v>
      </c>
      <c r="GG7" s="34">
        <v>0</v>
      </c>
      <c r="GH7" s="34">
        <v>0</v>
      </c>
      <c r="GI7" s="34">
        <v>0</v>
      </c>
      <c r="GJ7" s="34">
        <v>0</v>
      </c>
      <c r="GK7" s="34">
        <v>0</v>
      </c>
      <c r="GL7" s="40">
        <f t="shared" si="14"/>
        <v>0</v>
      </c>
      <c r="GM7" s="40">
        <f t="shared" ref="GM7:GM70" si="165">ROUND(GK7+GL7,2)</f>
        <v>0</v>
      </c>
      <c r="GN7" s="34">
        <v>0</v>
      </c>
      <c r="GO7" s="34">
        <v>0</v>
      </c>
      <c r="GP7" s="34">
        <v>0</v>
      </c>
      <c r="GQ7" s="34">
        <v>0</v>
      </c>
      <c r="GR7" s="41" t="e">
        <f>_xlfn.IFNA(INDEX(#REF!,MATCH(E7,#REF!,0)),0)</f>
        <v>#REF!</v>
      </c>
      <c r="GS7" s="41"/>
      <c r="GT7" s="34">
        <v>0</v>
      </c>
      <c r="GU7" s="34">
        <v>0</v>
      </c>
      <c r="GV7" s="34">
        <v>0</v>
      </c>
      <c r="GW7" s="34">
        <v>0</v>
      </c>
      <c r="GX7" s="40">
        <f t="shared" si="15"/>
        <v>0</v>
      </c>
      <c r="GY7" s="40">
        <f t="shared" si="16"/>
        <v>0</v>
      </c>
      <c r="GZ7" s="40">
        <f t="shared" ref="GZ7:GZ70" si="166">ROUND(GB7+GD7+GF7+GM7+GN7+GP7,2)</f>
        <v>0</v>
      </c>
      <c r="HA7" s="41" t="e" cm="1">
        <f t="array" ref="HA7">INDEX(#REF!,MATCH(EJ7&amp;EK7&amp;HD7&amp;HE7&amp;HF7,#REF!&amp;#REF!&amp;#REF!&amp;#REF!&amp;#REF!,0))</f>
        <v>#REF!</v>
      </c>
      <c r="HB7" s="41"/>
      <c r="HC7" s="40">
        <f t="shared" ref="HC7:HC70" si="167">IF(OR(EN7="Rãnh xây",EN7="Rãnh bê tông",EN7="Cống hộp"),HO7,0)</f>
        <v>0</v>
      </c>
      <c r="HD7" s="34">
        <v>0</v>
      </c>
      <c r="HE7" s="34">
        <v>0</v>
      </c>
      <c r="HF7" s="34">
        <v>0</v>
      </c>
      <c r="HG7" s="41" t="e" cm="1">
        <f t="array" ref="HG7">INDEX(#REF!,MATCH(EJ7&amp;EK7&amp;HJ7&amp;HK7&amp;HL7,#REF!&amp;#REF!&amp;#REF!&amp;#REF!&amp;#REF!,0))</f>
        <v>#REF!</v>
      </c>
      <c r="HH7" s="41"/>
      <c r="HI7" s="40">
        <f t="shared" ref="HI7:HI70" si="168">IF(OR(EN7="Cống hộp",EN7="Rãnh xây",EN7="Rãnh bê tông"),IF(HS7="Thêm 01",1,0),0)</f>
        <v>0</v>
      </c>
      <c r="HJ7" s="40">
        <f t="shared" ref="HJ7:HJ70" si="169">ROUND(ABS(IF(HS7="Thêm 01",AVERAGEIFS($HR$9:$HR$994,$EN$9:$EN$994,EN7,$HS$9:$HS$994,"Thêm 01"),0)),2)</f>
        <v>0</v>
      </c>
      <c r="HK7" s="34">
        <v>0</v>
      </c>
      <c r="HL7" s="34">
        <v>0</v>
      </c>
      <c r="HM7" s="34">
        <v>0.01</v>
      </c>
      <c r="HN7" s="34">
        <v>1</v>
      </c>
      <c r="HO7" s="40">
        <f t="shared" ref="HO7:HO70" si="170">IF(OR(EN7="Rãnh xây",EN7="Rãnh bê tông",EN7="Cống hộp"),IF(HD7&gt;0,INT(EQ7/(HD7+HM7)),0),0)</f>
        <v>0</v>
      </c>
      <c r="HP7" s="40">
        <f t="shared" ref="HP7:HP70" si="171">IF(OR(EN7="Rãnh xây",EN7="Rãnh bê tông",EN7="Cống hộp"),IF(HD7&gt;0,HO7*HM7,0),0)</f>
        <v>0</v>
      </c>
      <c r="HQ7" s="40">
        <f t="shared" ref="HQ7:HQ70" si="172">IF(OR(EN7="Rãnh xây",EN7="Rãnh bê tông",EN7="Cống hộp"),IF(HD7&gt;0,(HO7*HD7)+HP7,0),0)</f>
        <v>0</v>
      </c>
      <c r="HR7" s="40">
        <f t="shared" ref="HR7:HR70" si="173">IF(OR(EN7="Rãnh xây",EN7="Rãnh bê tông",EN7="Cống hộp"),IF(HD7&gt;0,HQ7-EQ7,0),0)</f>
        <v>0</v>
      </c>
      <c r="HS7" s="40">
        <f t="shared" ref="HS7:HS70" si="174">IF(OR(EN7="Rãnh xây",EN7="Rãnh bê tông",EN7="Cống hộp"),IF(HR7&gt;=-0.02,"Đủ","Thêm 01"),0)</f>
        <v>0</v>
      </c>
      <c r="HT7" s="34">
        <v>0</v>
      </c>
      <c r="HU7" s="34">
        <v>0</v>
      </c>
      <c r="HV7" s="34">
        <v>0</v>
      </c>
      <c r="HW7" s="40">
        <f t="shared" ref="HW7:HW70" si="175">ROUND((HT7*HU7)+HV7,2)</f>
        <v>0</v>
      </c>
      <c r="HX7" s="34">
        <v>0</v>
      </c>
      <c r="HY7" s="34">
        <v>0</v>
      </c>
      <c r="HZ7" s="36">
        <v>36.29</v>
      </c>
      <c r="IA7" s="35">
        <f>ROUND(IF(EN7="Cống tròn",IF(EN7="Cống tròn",IF(EU7="Không có móng",IQ7-FF7,IF(EU7="Đế",IP7-FN7,IF(OR(EU7="Móng bê tông",EU7="Móng bê tông kết hợp đế"),II7-FJ7,0))),0),IF(EN7="Cống hộp",IF(AND(EN7="Cống hộp",EU7="Không có móng"),IQ7-GF7,IF(AND(EN7="Cống hộp",EU7="Móng bê tông"),IJ7-GB7,0)),IF(OR(EN7="Rãnh xây",EN7="Rãnh bê tông"),IF(OR(EN7="Rãnh xây",EN7="Rãnh bê tông"),IK7-GB7,0),IF(EN7="Ống nhựa",IF(AND(EN7="Ống nhựa",EU7="Không đắp cát"),IQ7-HT7,IF(AND(EN7="Ống nhựa",EU7="Đắp cát"),IH7-HX7,0)),IF(EN7="Rãnh thang",IF(EN7="Rãnh thang",IF(EU7="Móng bê tông",#REF!-#REF!,IQ7),0),0))))),2)</f>
        <v>33.33</v>
      </c>
      <c r="IB7" s="35">
        <f t="shared" ref="IB7:IB70" si="176">IF(IA7&gt;0,HZ7-IA7,0)</f>
        <v>2.9600000000000009</v>
      </c>
      <c r="IC7" s="35">
        <f t="shared" si="17"/>
        <v>33.33</v>
      </c>
      <c r="ID7" s="35">
        <f t="shared" si="18"/>
        <v>0</v>
      </c>
      <c r="IE7" s="35">
        <f t="shared" si="19"/>
        <v>0</v>
      </c>
      <c r="IF7" s="35">
        <f t="shared" si="20"/>
        <v>0</v>
      </c>
      <c r="IG7" s="35">
        <f>IF(EN7="Rãnh thang",IF(AND(EN7="Rãnh thang",EU7="Móng bê tông"),IQ7-#REF!,0),IF(EN7="Ống nhựa",IF(AND(EN7="Ống nhựa",EU7="Đắp cát"),IQ7-HT7,0),IF(EN7="Cống tròn",IF(EN7="Cống tròn",IF(OR(EU7="Móng bê tông",EU7="Móng bê tông kết hợp đế"),IM7-FL7,0),0),IF(EN7="Cống hộp",IF(AND(EN7="Cống hộp",EU7="Móng bê tông"),IN7-GD7,0),IF(OR(EN7="Rãnh xây",EN7="Rãnh bê tông"),IF(AND(EN7="Rãnh xây",EU7="Móng bê tông"),IO7-GD7,IF(AND(EN7="Rãnh bê tông",EU7="Móng bê tông"),IO7-GD7,0)),0)))))</f>
        <v>33.33</v>
      </c>
      <c r="IH7" s="35">
        <f t="shared" si="21"/>
        <v>0</v>
      </c>
      <c r="II7" s="35">
        <f t="shared" si="22"/>
        <v>33.33</v>
      </c>
      <c r="IJ7" s="35">
        <f t="shared" si="23"/>
        <v>0</v>
      </c>
      <c r="IK7" s="35">
        <f t="shared" ref="IK7:IK69" si="177">IF(AND(EN7="Rãnh xây",EU7="Móng bê tông"),IO7-GD7,IF(AND(EN7="Rãnh bê tông",EU7="Móng bê tông"),IO7-GD7,0))</f>
        <v>0</v>
      </c>
      <c r="IL7" s="35">
        <f t="shared" si="24"/>
        <v>33.53</v>
      </c>
      <c r="IM7" s="35">
        <f t="shared" si="25"/>
        <v>33.53</v>
      </c>
      <c r="IN7" s="35">
        <f t="shared" si="26"/>
        <v>0</v>
      </c>
      <c r="IO7" s="35">
        <f t="shared" si="27"/>
        <v>0</v>
      </c>
      <c r="IP7" s="35">
        <f t="shared" si="28"/>
        <v>0</v>
      </c>
      <c r="IQ7" s="32">
        <v>33.67</v>
      </c>
      <c r="IR7" s="40">
        <f t="shared" ref="IR7:IR70" si="178">ROUND(IF(OR(EN7="Rãnh xây",EN7="Rãnh bê tông",EN7="Cống hộp"),IS7-IQ7,0),1)</f>
        <v>0</v>
      </c>
      <c r="IS7" s="40">
        <f t="shared" si="29"/>
        <v>0</v>
      </c>
      <c r="IT7" s="40">
        <f t="shared" si="30"/>
        <v>0</v>
      </c>
      <c r="IU7" s="40">
        <f>ROUND(IF(EN7="Cống tròn",IF(EN7="Cống tròn",IV7+FF7,0),IF(EN7="Cống hộp",IF(EN7="Cống hộp",IV7+GP7,0),IF(OR(EN7="Rãnh xây",EN7="Rãnh bê tông"),IF(OR(EN7="Rãnh xây",EN7="Rãnh bê tông"),IV7+GP7,0),IF(EN7="ống nhựa",IF(EN7="Ống nhựa",IV7+HT7,0),IF(EN7="Rãnh thang",IF(EN7="Rãnh thang",IQ7+#REF!,0),0))))),2)</f>
        <v>34.1</v>
      </c>
      <c r="IV7" s="34">
        <v>33.96</v>
      </c>
      <c r="IW7" s="40">
        <f t="shared" si="31"/>
        <v>34.1</v>
      </c>
      <c r="IX7" s="40">
        <f t="shared" si="32"/>
        <v>0</v>
      </c>
      <c r="IY7" s="40">
        <f t="shared" si="33"/>
        <v>0</v>
      </c>
      <c r="IZ7" s="40">
        <f t="shared" si="34"/>
        <v>0</v>
      </c>
      <c r="JA7" s="40">
        <f t="shared" si="35"/>
        <v>0</v>
      </c>
      <c r="JB7" s="36">
        <v>34.26</v>
      </c>
      <c r="JC7" s="35">
        <f>ROUND(IF(EN7="Cống tròn",IF(EN7="Cống tròn",IF(EU7="Không có móng",JS7-FF7,IF(EU7="Đế",JR7-FN7,IF(OR(EU7="Móng bê tông",EU7="Móng bê tông kết hợp đế"),JK7-FJ7,0))),0),IF(EN7="Cống hộp",IF(AND(EN7="Cống hộp",EU7="Không có móng"),JS7-GF7,IF(AND(EN7="Cống hộp",EU7="Móng bê tông"),JL7-GB7,0)),IF(OR(EN7="Rãnh xây",EN7="Rãnh bê tông"),IF(OR(EN7="Rãnh xây",EN7="Rãnh bê tông"),JM7-GB7,0),IF(EN7="Ống nhựa",IF(AND(EN7="Ống nhựa",EU7="Không đắp cát"),JS7-HT7,IF(AND(EN7="Ống nhựa",EU7="Đắp cát"),JJ7-HX7,0)),IF(EN7="Rãnh thang",IF(EN7="Rãnh thang",IF(EU7="Móng bê tông",#REF!-#REF!,JS7),0),0))))),2)</f>
        <v>32.119999999999997</v>
      </c>
      <c r="JD7" s="35">
        <f t="shared" ref="JD7:JD70" si="179">IF(JC7&gt;0,JB7-JC7,0)</f>
        <v>2.1400000000000006</v>
      </c>
      <c r="JE7" s="35">
        <f t="shared" si="36"/>
        <v>32.119999999999997</v>
      </c>
      <c r="JF7" s="35">
        <f t="shared" si="37"/>
        <v>0</v>
      </c>
      <c r="JG7" s="35">
        <f t="shared" si="38"/>
        <v>0</v>
      </c>
      <c r="JH7" s="35">
        <f t="shared" si="39"/>
        <v>0</v>
      </c>
      <c r="JI7" s="35">
        <f>IF(EN7="Rãnh thang",IF(AND(EN7="Rãnh thang",EU7="Móng bê tông"),JS7-#REF!,0),IF(EN7="Ống nhựa",IF(AND(EN7="Ống nhựa",EU7="Đắp cát"),JS7-HT7,0),IF(EN7="Cống tròn",IF(EN7="Cống tròn",IF(OR(EU7="Móng bê tông",EU7="Móng bê tông kết hợp đế"),JO7-FL7,0),0),IF(EN7="Cống hộp",IF(AND(EN7="Cống hộp",EU7="Móng bê tông"),JP7-GD7,0),IF(OR(EN7="Rãnh xây",EN7="Rãnh bê tông"),IF(AND(EN7="Rãnh xây",EU7="Móng bê tông"),JQ7-GD7,IF(AND(EN7="Rãnh bê tông",EU7="Móng bê tông"),JQ7-GD7,0)),0)))))</f>
        <v>32.119999999999997</v>
      </c>
      <c r="JJ7" s="35">
        <f t="shared" si="40"/>
        <v>0</v>
      </c>
      <c r="JK7" s="35">
        <f t="shared" si="41"/>
        <v>32.119999999999997</v>
      </c>
      <c r="JL7" s="35">
        <f t="shared" si="42"/>
        <v>0</v>
      </c>
      <c r="JM7" s="35">
        <f t="shared" si="43"/>
        <v>0</v>
      </c>
      <c r="JN7" s="35">
        <f t="shared" si="44"/>
        <v>32.32</v>
      </c>
      <c r="JO7" s="35">
        <f t="shared" si="45"/>
        <v>32.32</v>
      </c>
      <c r="JP7" s="35">
        <f t="shared" si="46"/>
        <v>0</v>
      </c>
      <c r="JQ7" s="35">
        <f t="shared" si="47"/>
        <v>0</v>
      </c>
      <c r="JR7" s="35">
        <f t="shared" si="48"/>
        <v>0</v>
      </c>
      <c r="JS7" s="42">
        <v>32.46</v>
      </c>
      <c r="JT7" s="40">
        <f t="shared" ref="JT7:JT70" si="180">ROUND(IF(OR(EN7="Rãnh xây",EN7="Rãnh bê tông",EN7="Cống hộp"),JU7-JS7,0),1)</f>
        <v>0</v>
      </c>
      <c r="JU7" s="40">
        <f t="shared" si="49"/>
        <v>0</v>
      </c>
      <c r="JV7" s="40">
        <f t="shared" si="50"/>
        <v>0</v>
      </c>
      <c r="JW7" s="40">
        <f>ROUND(IF(EN7="Cống tròn",IF(EN7="Cống tròn",JX7+FF7,0),IF(EN7="Cống hộp",IF(EN7="Cống hộp",JX7+GP7,0),IF(OR(EN7="Rãnh xây",EN7="Rãnh bê tông"),IF(OR(EN7="Rãnh xây",EN7="Rãnh bê tông"),JX7+GP7,0),IF(EN7="ống nhựa",IF(EN7="Ống nhựa",JX7+HT7,0),IF(EN7="Rãnh thang",IF(EN7="Rãnh thang",JS7+#REF!,0),0))))),2)</f>
        <v>34.1</v>
      </c>
      <c r="JX7" s="43">
        <v>33.96</v>
      </c>
      <c r="JY7" s="40">
        <f t="shared" si="51"/>
        <v>34.1</v>
      </c>
      <c r="JZ7" s="40">
        <f t="shared" si="52"/>
        <v>0</v>
      </c>
      <c r="KA7" s="40">
        <f t="shared" si="53"/>
        <v>0</v>
      </c>
      <c r="KB7" s="40">
        <f t="shared" si="54"/>
        <v>0</v>
      </c>
      <c r="KC7" s="40">
        <f t="shared" si="55"/>
        <v>0</v>
      </c>
      <c r="KD7" s="44" t="s">
        <v>98</v>
      </c>
      <c r="KE7" s="43">
        <v>0</v>
      </c>
      <c r="KF7" s="40">
        <f t="shared" si="56"/>
        <v>2.9600000000000009</v>
      </c>
      <c r="KG7" s="40">
        <f t="shared" ref="KG7:KG70" si="181">KE7+KF7</f>
        <v>2.9600000000000009</v>
      </c>
      <c r="KH7" s="43">
        <v>0</v>
      </c>
      <c r="KI7" s="40">
        <f t="shared" si="57"/>
        <v>2.1400000000000006</v>
      </c>
      <c r="KJ7" s="40">
        <f t="shared" ref="KJ7:KJ70" si="182">KH7+KI7</f>
        <v>2.1400000000000006</v>
      </c>
      <c r="KK7" s="40">
        <f t="shared" si="58"/>
        <v>0</v>
      </c>
      <c r="KL7" s="40">
        <f t="shared" si="59"/>
        <v>0</v>
      </c>
      <c r="KM7" s="40">
        <f t="shared" ref="KM7:KM70" si="183">(KK7+KL7)/2</f>
        <v>0</v>
      </c>
      <c r="KN7" s="40">
        <f t="shared" si="60"/>
        <v>0</v>
      </c>
      <c r="KO7" s="40">
        <f t="shared" si="61"/>
        <v>0</v>
      </c>
      <c r="KP7" s="40">
        <f t="shared" ref="KP7:KP70" si="184">(KN7+KO7)/2</f>
        <v>0</v>
      </c>
      <c r="KQ7" s="40">
        <f t="shared" si="62"/>
        <v>0.2</v>
      </c>
      <c r="KR7" s="40">
        <f t="shared" si="63"/>
        <v>0.2</v>
      </c>
      <c r="KS7" s="40">
        <f t="shared" ref="KS7:KS70" si="185">(KQ7+KR7)/2</f>
        <v>0.2</v>
      </c>
      <c r="KT7" s="40">
        <f t="shared" si="64"/>
        <v>0</v>
      </c>
      <c r="KU7" s="40">
        <f t="shared" si="65"/>
        <v>0</v>
      </c>
      <c r="KV7" s="40">
        <f t="shared" ref="KV7:KV70" si="186">(KT7+KU7)/2</f>
        <v>0</v>
      </c>
      <c r="KW7" s="40">
        <f t="shared" si="66"/>
        <v>0</v>
      </c>
      <c r="KX7" s="40">
        <f t="shared" si="67"/>
        <v>0</v>
      </c>
      <c r="KY7" s="40">
        <f t="shared" ref="KY7:KY70" si="187">(KW7+KX7)/2</f>
        <v>0</v>
      </c>
      <c r="KZ7" s="40">
        <f t="shared" si="68"/>
        <v>0</v>
      </c>
      <c r="LA7" s="40">
        <f t="shared" si="69"/>
        <v>0</v>
      </c>
      <c r="LB7" s="40">
        <f t="shared" ref="LB7:LB70" si="188">(KZ7+LA7)/2</f>
        <v>0</v>
      </c>
      <c r="LC7" s="40">
        <f t="shared" si="70"/>
        <v>1.98</v>
      </c>
      <c r="LD7" s="40">
        <f t="shared" si="71"/>
        <v>1.98</v>
      </c>
      <c r="LE7" s="40">
        <f t="shared" ref="LE7:LE70" si="189">(LC7+LD7)/2</f>
        <v>1.98</v>
      </c>
      <c r="LF7" s="40">
        <f t="shared" si="72"/>
        <v>0</v>
      </c>
      <c r="LG7" s="40">
        <f t="shared" si="73"/>
        <v>0</v>
      </c>
      <c r="LH7" s="40">
        <f t="shared" ref="LH7:LH70" si="190">(LF7+LG7)/2</f>
        <v>0</v>
      </c>
      <c r="LI7" s="40">
        <f t="shared" si="74"/>
        <v>0</v>
      </c>
      <c r="LJ7" s="40">
        <f t="shared" si="75"/>
        <v>0</v>
      </c>
      <c r="LK7" s="40">
        <f t="shared" ref="LK7:LK70" si="191">(LI7+LJ7)/2</f>
        <v>0</v>
      </c>
      <c r="LL7" s="40">
        <f t="shared" si="76"/>
        <v>0</v>
      </c>
      <c r="LM7" s="40">
        <f t="shared" si="77"/>
        <v>0</v>
      </c>
      <c r="LN7" s="40">
        <f t="shared" ref="LN7:LN70" si="192">(LL7+LM7)/2</f>
        <v>0</v>
      </c>
      <c r="LO7" s="40">
        <f t="shared" si="78"/>
        <v>0</v>
      </c>
      <c r="LP7" s="40">
        <f t="shared" si="79"/>
        <v>0</v>
      </c>
      <c r="LQ7" s="40">
        <f t="shared" ref="LQ7:LQ70" si="193">(LO7+LP7)/2</f>
        <v>0</v>
      </c>
      <c r="LR7" s="40">
        <f t="shared" si="80"/>
        <v>0</v>
      </c>
      <c r="LS7" s="40">
        <f t="shared" si="81"/>
        <v>0</v>
      </c>
      <c r="LT7" s="40">
        <f t="shared" ref="LT7:LT70" si="194">(LR7+LS7)/2</f>
        <v>0</v>
      </c>
      <c r="LU7" s="40">
        <f t="shared" si="82"/>
        <v>0</v>
      </c>
      <c r="LV7" s="40">
        <f t="shared" si="83"/>
        <v>0</v>
      </c>
      <c r="LW7" s="40">
        <f t="shared" ref="LW7:LW70" si="195">(LU7+LV7)/2</f>
        <v>0</v>
      </c>
      <c r="LX7" s="40">
        <f t="shared" si="84"/>
        <v>0</v>
      </c>
      <c r="LY7" s="40">
        <f t="shared" si="85"/>
        <v>0</v>
      </c>
      <c r="LZ7" s="40">
        <f t="shared" ref="LZ7:LZ70" si="196">(LX7+LY7)/2</f>
        <v>0</v>
      </c>
      <c r="MA7" s="40">
        <f t="shared" si="86"/>
        <v>0</v>
      </c>
      <c r="MB7" s="40">
        <f t="shared" si="87"/>
        <v>0</v>
      </c>
      <c r="MC7" s="40">
        <f t="shared" ref="MC7:MC70" si="197">(MA7+MB7)/2</f>
        <v>0</v>
      </c>
      <c r="MD7" s="40">
        <f t="shared" si="88"/>
        <v>0</v>
      </c>
      <c r="ME7" s="40">
        <f t="shared" si="89"/>
        <v>0</v>
      </c>
      <c r="MF7" s="40">
        <f t="shared" ref="MF7:MF70" si="198">(MD7+ME7)/2</f>
        <v>0</v>
      </c>
      <c r="MG7" s="40">
        <f t="shared" si="90"/>
        <v>0</v>
      </c>
      <c r="MH7" s="40">
        <f t="shared" si="91"/>
        <v>0</v>
      </c>
      <c r="MI7" s="40">
        <f t="shared" ref="MI7:MI70" si="199">(MG7+MH7)/2</f>
        <v>0</v>
      </c>
      <c r="MJ7" s="40">
        <f t="shared" si="92"/>
        <v>0</v>
      </c>
      <c r="MK7" s="40">
        <f t="shared" si="93"/>
        <v>0</v>
      </c>
      <c r="ML7" s="40">
        <f t="shared" ref="ML7:ML70" si="200">(MJ7+MK7)/2</f>
        <v>0</v>
      </c>
      <c r="MM7" s="40">
        <f t="shared" si="94"/>
        <v>0</v>
      </c>
      <c r="MN7" s="40">
        <f t="shared" si="95"/>
        <v>0</v>
      </c>
      <c r="MO7" s="40">
        <f t="shared" ref="MO7:MO70" si="201">(MM7+MN7)/2</f>
        <v>0</v>
      </c>
      <c r="MP7" s="40">
        <f t="shared" si="96"/>
        <v>0</v>
      </c>
      <c r="MQ7" s="40">
        <f t="shared" si="97"/>
        <v>0</v>
      </c>
      <c r="MR7" s="40">
        <f t="shared" ref="MR7:MR70" si="202">(MP7+MQ7)/2</f>
        <v>0</v>
      </c>
      <c r="MS7" s="45">
        <v>1.98</v>
      </c>
      <c r="MT7" s="45">
        <v>0</v>
      </c>
      <c r="MU7" s="45">
        <v>1</v>
      </c>
      <c r="MV7" s="45">
        <v>1</v>
      </c>
      <c r="MW7" s="40">
        <f t="shared" si="98"/>
        <v>1.98</v>
      </c>
      <c r="MX7" s="40">
        <f t="shared" si="99"/>
        <v>5.86</v>
      </c>
      <c r="MY7" s="40">
        <f t="shared" si="100"/>
        <v>0</v>
      </c>
      <c r="MZ7" s="40">
        <f t="shared" si="101"/>
        <v>0</v>
      </c>
      <c r="NA7" s="40">
        <f t="shared" si="102"/>
        <v>1.98</v>
      </c>
      <c r="NB7" s="40">
        <f t="shared" si="103"/>
        <v>4.24</v>
      </c>
      <c r="NC7" s="40">
        <f t="shared" si="104"/>
        <v>0</v>
      </c>
      <c r="ND7" s="40">
        <f t="shared" si="105"/>
        <v>0</v>
      </c>
      <c r="NE7" s="40">
        <f t="shared" ref="NE7:NH70" si="203">(MW7+NA7)/2</f>
        <v>1.98</v>
      </c>
      <c r="NF7" s="40">
        <f t="shared" si="106"/>
        <v>5.0500000000000007</v>
      </c>
      <c r="NG7" s="40">
        <f t="shared" si="106"/>
        <v>0</v>
      </c>
      <c r="NH7" s="40">
        <f t="shared" si="106"/>
        <v>0</v>
      </c>
      <c r="NI7" s="40">
        <f t="shared" si="107"/>
        <v>189.37</v>
      </c>
      <c r="NJ7" s="40">
        <f t="shared" si="108"/>
        <v>0</v>
      </c>
      <c r="NK7" s="40">
        <f t="shared" si="109"/>
        <v>189.37</v>
      </c>
      <c r="NL7" s="40">
        <f t="shared" si="110"/>
        <v>127.41</v>
      </c>
      <c r="NM7" s="40">
        <f t="shared" si="111"/>
        <v>0</v>
      </c>
      <c r="NN7" s="40">
        <f t="shared" ref="NN7:NN70" si="204">ROUND(NL7+NM7,2)</f>
        <v>127.41</v>
      </c>
      <c r="NO7" s="40">
        <f t="shared" si="112"/>
        <v>0</v>
      </c>
      <c r="NP7" s="40">
        <f t="shared" si="113"/>
        <v>0</v>
      </c>
      <c r="NQ7" s="40">
        <f t="shared" ref="NQ7:NQ70" si="205">ROUND(NO7+NP7,2)</f>
        <v>0</v>
      </c>
      <c r="NR7" s="40">
        <f t="shared" si="114"/>
        <v>0</v>
      </c>
      <c r="NS7" s="40">
        <f t="shared" si="115"/>
        <v>0</v>
      </c>
      <c r="NT7" s="40">
        <f t="shared" ref="NT7:NT70" si="206">ROUND(NR7+NS7,2)</f>
        <v>0</v>
      </c>
      <c r="NU7" s="40">
        <f t="shared" si="116"/>
        <v>0</v>
      </c>
      <c r="NV7" s="40">
        <f t="shared" si="117"/>
        <v>0</v>
      </c>
      <c r="NW7" s="40">
        <f t="shared" ref="NW7:NW70" si="207">ROUND(NU7+NV7,2)</f>
        <v>0</v>
      </c>
      <c r="NX7" s="40">
        <f t="shared" ref="NX7:NY70" si="208">ROUND(NL7+NO7+NR7+NU7,2)</f>
        <v>127.41</v>
      </c>
      <c r="NY7" s="40">
        <f t="shared" si="208"/>
        <v>0</v>
      </c>
      <c r="NZ7" s="40">
        <f t="shared" ref="NZ7:NZ70" si="209">ROUND(NX7+NY7,2)</f>
        <v>127.41</v>
      </c>
      <c r="OA7" s="40">
        <f t="shared" ref="OA7:OB70" si="210">ROUND(NI7-NX7,2)</f>
        <v>61.96</v>
      </c>
      <c r="OB7" s="40">
        <f t="shared" si="210"/>
        <v>0</v>
      </c>
      <c r="OC7" s="40">
        <f t="shared" ref="OC7:OC70" si="211">ROUND(OA7+OB7,2)</f>
        <v>61.96</v>
      </c>
      <c r="OD7" s="40">
        <f t="shared" ref="OD7:OF70" si="212">NX7</f>
        <v>127.41</v>
      </c>
      <c r="OE7" s="40">
        <f t="shared" si="118"/>
        <v>0</v>
      </c>
      <c r="OF7" s="40">
        <f t="shared" si="118"/>
        <v>127.41</v>
      </c>
      <c r="OG7" s="40">
        <f t="shared" si="119"/>
        <v>0</v>
      </c>
      <c r="OH7" s="40">
        <f t="shared" si="120"/>
        <v>0</v>
      </c>
      <c r="OI7" s="40">
        <f t="shared" si="121"/>
        <v>0</v>
      </c>
      <c r="OJ7" s="40">
        <f t="shared" si="122"/>
        <v>0</v>
      </c>
      <c r="OK7" s="40">
        <f t="shared" si="123"/>
        <v>0</v>
      </c>
      <c r="OL7" s="40">
        <f t="shared" si="124"/>
        <v>0</v>
      </c>
      <c r="OM7" s="40">
        <f t="shared" ref="OM7:OO70" si="213">(OG7+OJ7)/2</f>
        <v>0</v>
      </c>
      <c r="ON7" s="40">
        <f t="shared" si="213"/>
        <v>0</v>
      </c>
      <c r="OO7" s="40">
        <f t="shared" si="213"/>
        <v>0</v>
      </c>
      <c r="OP7" s="40">
        <f t="shared" si="125"/>
        <v>0</v>
      </c>
      <c r="OQ7" s="40">
        <f t="shared" si="126"/>
        <v>0</v>
      </c>
      <c r="OR7" s="40">
        <f t="shared" ref="OR7:OR70" si="214">OP7-OQ7</f>
        <v>0</v>
      </c>
      <c r="OS7" s="46">
        <v>536263.17000000004</v>
      </c>
      <c r="OT7" s="46">
        <v>2371326.04</v>
      </c>
    </row>
    <row r="8" spans="1:410" ht="33" customHeight="1" x14ac:dyDescent="0.25">
      <c r="A8" s="18">
        <v>3</v>
      </c>
      <c r="B8" s="18" t="s">
        <v>763</v>
      </c>
      <c r="C8" s="18">
        <v>2293.86</v>
      </c>
      <c r="D8" s="16" t="e">
        <f>_xlfn.IFNA(INDEX(#REF!,MATCH(E8,#REF!,0)),0)</f>
        <v>#REF!</v>
      </c>
      <c r="E8" s="18" t="s">
        <v>777</v>
      </c>
      <c r="F8" s="16" t="s">
        <v>765</v>
      </c>
      <c r="G8" s="16" t="s">
        <v>766</v>
      </c>
      <c r="H8" s="16" t="s">
        <v>767</v>
      </c>
      <c r="I8" s="16" t="s">
        <v>768</v>
      </c>
      <c r="J8" s="16" t="s">
        <v>769</v>
      </c>
      <c r="K8" s="16" t="s">
        <v>770</v>
      </c>
      <c r="L8" s="16" t="s">
        <v>771</v>
      </c>
      <c r="M8" s="18">
        <v>1.64</v>
      </c>
      <c r="N8" s="18">
        <v>2.44</v>
      </c>
      <c r="O8" s="19">
        <v>2.04</v>
      </c>
      <c r="P8" s="19">
        <v>2.84</v>
      </c>
      <c r="Q8" s="19">
        <v>0.1</v>
      </c>
      <c r="R8" s="19">
        <v>1.8399999999999999</v>
      </c>
      <c r="S8" s="19">
        <v>2.64</v>
      </c>
      <c r="T8" s="18">
        <v>0.2</v>
      </c>
      <c r="U8" s="18">
        <v>0</v>
      </c>
      <c r="V8" s="18">
        <v>0</v>
      </c>
      <c r="W8" s="18">
        <v>0</v>
      </c>
      <c r="X8" s="18">
        <v>1.64</v>
      </c>
      <c r="Y8" s="18">
        <v>2.4</v>
      </c>
      <c r="Z8" s="20">
        <f t="shared" ref="Z8:Z70" si="215">CV8</f>
        <v>2.7</v>
      </c>
      <c r="AA8" s="18">
        <v>0.22</v>
      </c>
      <c r="AB8" s="18">
        <v>0</v>
      </c>
      <c r="AC8" s="18">
        <v>0</v>
      </c>
      <c r="AD8" s="18">
        <v>0</v>
      </c>
      <c r="AE8" s="18">
        <v>0</v>
      </c>
      <c r="AF8" s="18">
        <v>0</v>
      </c>
      <c r="AG8" s="19">
        <v>1.2</v>
      </c>
      <c r="AH8" s="19">
        <v>2</v>
      </c>
      <c r="AI8" s="20">
        <f t="shared" si="127"/>
        <v>2.85</v>
      </c>
      <c r="AJ8" s="19">
        <v>0</v>
      </c>
      <c r="AK8" s="19">
        <v>0</v>
      </c>
      <c r="AL8" s="20">
        <f t="shared" si="128"/>
        <v>0</v>
      </c>
      <c r="AM8" s="18">
        <v>1.64</v>
      </c>
      <c r="AN8" s="18">
        <v>2</v>
      </c>
      <c r="AO8" s="18">
        <v>0.15</v>
      </c>
      <c r="AP8" s="18">
        <v>0.22</v>
      </c>
      <c r="AQ8" s="18">
        <v>1.64</v>
      </c>
      <c r="AR8" s="18">
        <v>2.2200000000000002</v>
      </c>
      <c r="AS8" s="18">
        <v>0.12</v>
      </c>
      <c r="AT8" s="18">
        <v>0.11</v>
      </c>
      <c r="AU8" s="18">
        <v>0</v>
      </c>
      <c r="AV8" s="18">
        <v>1</v>
      </c>
      <c r="AW8" s="18">
        <v>0</v>
      </c>
      <c r="AX8" s="18">
        <v>0</v>
      </c>
      <c r="AY8" s="18">
        <v>0</v>
      </c>
      <c r="AZ8" s="18">
        <v>0</v>
      </c>
      <c r="BA8" s="18">
        <v>2</v>
      </c>
      <c r="BB8" s="18">
        <v>0</v>
      </c>
      <c r="BC8" s="18">
        <v>0</v>
      </c>
      <c r="BD8" s="18">
        <v>0</v>
      </c>
      <c r="BE8" s="18">
        <v>0</v>
      </c>
      <c r="BF8" s="18">
        <v>0</v>
      </c>
      <c r="BG8" s="18">
        <v>0</v>
      </c>
      <c r="BH8" s="18">
        <v>0</v>
      </c>
      <c r="BI8" s="18">
        <v>0</v>
      </c>
      <c r="BJ8" s="18">
        <v>0</v>
      </c>
      <c r="BK8" s="18">
        <v>0</v>
      </c>
      <c r="BL8" s="18">
        <v>0</v>
      </c>
      <c r="BM8" s="18">
        <v>0</v>
      </c>
      <c r="BN8" s="18">
        <v>0</v>
      </c>
      <c r="BO8" s="18">
        <v>0</v>
      </c>
      <c r="BP8" s="18">
        <v>0</v>
      </c>
      <c r="BQ8" s="18">
        <v>0</v>
      </c>
      <c r="BR8" s="18">
        <v>0</v>
      </c>
      <c r="BS8" s="18">
        <v>0</v>
      </c>
      <c r="BT8" s="18">
        <v>0</v>
      </c>
      <c r="BU8" s="18">
        <v>0</v>
      </c>
      <c r="BV8" s="18">
        <v>0</v>
      </c>
      <c r="BW8" s="18">
        <v>0</v>
      </c>
      <c r="BX8" s="18">
        <v>0</v>
      </c>
      <c r="BY8" s="18">
        <v>0</v>
      </c>
      <c r="BZ8" s="18">
        <v>0</v>
      </c>
      <c r="CA8" s="16" t="e">
        <f>_xlfn.IFNA(IF(RIGHT(D8,2)="=G",0,INDEX(#REF!,MATCH(E8,#REF!,0))),0)</f>
        <v>#REF!</v>
      </c>
      <c r="CB8" s="16" t="s">
        <v>776</v>
      </c>
      <c r="CC8" s="18">
        <v>0</v>
      </c>
      <c r="CD8" s="18">
        <v>0</v>
      </c>
      <c r="CE8" s="18">
        <v>1.4</v>
      </c>
      <c r="CF8" s="18">
        <v>0.73</v>
      </c>
      <c r="CG8" s="18">
        <v>0.12</v>
      </c>
      <c r="CH8" s="18">
        <v>3</v>
      </c>
      <c r="CI8" s="16" t="s">
        <v>98</v>
      </c>
      <c r="CJ8" s="18">
        <v>0</v>
      </c>
      <c r="CK8" s="20">
        <f t="shared" si="129"/>
        <v>2.4</v>
      </c>
      <c r="CL8" s="20">
        <f t="shared" si="130"/>
        <v>2.4</v>
      </c>
      <c r="CM8" s="18">
        <v>33.75</v>
      </c>
      <c r="CN8" s="21">
        <v>35.1</v>
      </c>
      <c r="CO8" s="18">
        <v>34.261000000000003</v>
      </c>
      <c r="CP8" s="22">
        <f t="shared" si="131"/>
        <v>34.26</v>
      </c>
      <c r="CQ8" s="22">
        <f t="shared" si="132"/>
        <v>31.86</v>
      </c>
      <c r="CR8" s="22">
        <f t="shared" si="133"/>
        <v>2.4</v>
      </c>
      <c r="CS8" s="22">
        <f t="shared" si="134"/>
        <v>31.959999999999997</v>
      </c>
      <c r="CT8" s="22">
        <f t="shared" si="0"/>
        <v>32.159999999999997</v>
      </c>
      <c r="CU8" s="23">
        <v>32.159999999999997</v>
      </c>
      <c r="CV8" s="22">
        <f t="shared" si="135"/>
        <v>2.7</v>
      </c>
      <c r="CW8" s="22">
        <f t="shared" si="1"/>
        <v>0</v>
      </c>
      <c r="CX8" s="22">
        <f t="shared" si="2"/>
        <v>0</v>
      </c>
      <c r="CY8" s="22">
        <f t="shared" si="136"/>
        <v>34.83</v>
      </c>
      <c r="CZ8" s="22">
        <f t="shared" si="137"/>
        <v>34.979999999999997</v>
      </c>
      <c r="DA8" s="24">
        <v>35.1</v>
      </c>
      <c r="DB8" s="20">
        <f t="shared" si="138"/>
        <v>3.24</v>
      </c>
      <c r="DC8" s="20">
        <f t="shared" si="139"/>
        <v>0.84</v>
      </c>
      <c r="DD8" s="20">
        <f t="shared" si="140"/>
        <v>2.4000000000000004</v>
      </c>
      <c r="DE8" s="20">
        <f t="shared" si="3"/>
        <v>0.1</v>
      </c>
      <c r="DF8" s="20">
        <f t="shared" si="4"/>
        <v>0.2</v>
      </c>
      <c r="DG8" s="20">
        <f t="shared" si="5"/>
        <v>2.1</v>
      </c>
      <c r="DH8" s="20">
        <f t="shared" si="6"/>
        <v>0</v>
      </c>
      <c r="DI8" s="20">
        <f t="shared" si="7"/>
        <v>0</v>
      </c>
      <c r="DJ8" s="20">
        <f t="shared" si="8"/>
        <v>0</v>
      </c>
      <c r="DK8" s="20">
        <f t="shared" si="141"/>
        <v>2.4000000000000004</v>
      </c>
      <c r="DL8" s="20">
        <f t="shared" si="142"/>
        <v>0</v>
      </c>
      <c r="DM8" s="20">
        <f t="shared" ref="DM8:DM70" si="216">CK8-DK8</f>
        <v>0</v>
      </c>
      <c r="DN8" s="20">
        <f t="shared" si="143"/>
        <v>0</v>
      </c>
      <c r="DO8" s="18">
        <v>3.04</v>
      </c>
      <c r="DP8" s="18">
        <v>0</v>
      </c>
      <c r="DQ8" s="18">
        <v>1</v>
      </c>
      <c r="DR8" s="18">
        <v>1</v>
      </c>
      <c r="DS8" s="25">
        <f t="shared" si="144"/>
        <v>3.04</v>
      </c>
      <c r="DT8" s="25">
        <f t="shared" si="145"/>
        <v>0</v>
      </c>
      <c r="DU8" s="25">
        <f t="shared" si="146"/>
        <v>7.3</v>
      </c>
      <c r="DV8" s="25">
        <f t="shared" si="147"/>
        <v>0</v>
      </c>
      <c r="DW8" s="25">
        <f t="shared" si="148"/>
        <v>7.3</v>
      </c>
      <c r="DX8" s="25">
        <f t="shared" si="149"/>
        <v>14.89</v>
      </c>
      <c r="DY8" s="25">
        <f t="shared" si="150"/>
        <v>0</v>
      </c>
      <c r="DZ8" s="25">
        <f t="shared" si="151"/>
        <v>14.89</v>
      </c>
      <c r="EA8" s="25">
        <f t="shared" si="152"/>
        <v>9.9499999999999993</v>
      </c>
      <c r="EB8" s="25">
        <f t="shared" si="153"/>
        <v>0</v>
      </c>
      <c r="EC8" s="25">
        <f t="shared" si="154"/>
        <v>9.9499999999999993</v>
      </c>
      <c r="ED8" s="25">
        <f t="shared" si="155"/>
        <v>4.9400000000000004</v>
      </c>
      <c r="EE8" s="25">
        <f t="shared" si="155"/>
        <v>0</v>
      </c>
      <c r="EF8" s="25">
        <f t="shared" si="156"/>
        <v>4.9400000000000004</v>
      </c>
      <c r="EG8" s="25">
        <f t="shared" si="157"/>
        <v>9.9499999999999993</v>
      </c>
      <c r="EH8" s="25">
        <f t="shared" si="157"/>
        <v>0</v>
      </c>
      <c r="EI8" s="25">
        <f t="shared" si="158"/>
        <v>9.9499999999999993</v>
      </c>
      <c r="EJ8" s="18">
        <v>2293.86</v>
      </c>
      <c r="EK8" s="18">
        <v>2255.16</v>
      </c>
      <c r="EL8" s="18" t="s">
        <v>777</v>
      </c>
      <c r="EM8" s="18" t="s">
        <v>778</v>
      </c>
      <c r="EN8" s="16" t="s">
        <v>774</v>
      </c>
      <c r="EO8" s="16" t="s">
        <v>131</v>
      </c>
      <c r="EP8" s="16" t="e">
        <f>IF(OR(EN8="Cống tròn",EN8="Cống hộp",EN8="Ống nhựa"),INDEX(#REF!,MATCH(E8,#REF!,0)),IF(OR(EN8="Rãnh xây",EN8="Rãnh bê tông"),INDEX(#REF!,MATCH(E8,#REF!,0)),0))</f>
        <v>#REF!</v>
      </c>
      <c r="EQ8" s="18">
        <v>37.50000000000027</v>
      </c>
      <c r="ER8" s="19">
        <v>1</v>
      </c>
      <c r="ES8" s="25">
        <f t="shared" si="159"/>
        <v>37</v>
      </c>
      <c r="ET8" s="1" t="e">
        <f>_xlfn.IFNA(IF(EN8="Cống tròn",INDEX(#REF!,MATCH(E8,#REF!,0)),IF(EN8="Cống hộp",INDEX(#REF!,MATCH(E8,#REF!,0)),EU8&amp;" ,"&amp;EV8)),0)</f>
        <v>#REF!</v>
      </c>
      <c r="EU8" s="16" t="s">
        <v>769</v>
      </c>
      <c r="EV8" s="16" t="s">
        <v>775</v>
      </c>
      <c r="EW8" s="16" t="e">
        <f>_xlfn.IFNA(INDEX(#REF!,MATCH(E8,#REF!,0)),0)</f>
        <v>#REF!</v>
      </c>
      <c r="EX8" s="16"/>
      <c r="EY8" s="18">
        <v>0</v>
      </c>
      <c r="EZ8" s="18">
        <v>0</v>
      </c>
      <c r="FA8" s="18">
        <v>0</v>
      </c>
      <c r="FB8" s="19">
        <v>0</v>
      </c>
      <c r="FC8" s="19">
        <v>0</v>
      </c>
      <c r="FD8" s="25">
        <f t="shared" si="9"/>
        <v>0</v>
      </c>
      <c r="FE8" s="25">
        <f t="shared" si="160"/>
        <v>0</v>
      </c>
      <c r="FF8" s="19">
        <v>0.14000000000000001</v>
      </c>
      <c r="FG8" s="19">
        <v>2</v>
      </c>
      <c r="FH8" s="19">
        <v>1.5</v>
      </c>
      <c r="FI8" s="25">
        <f t="shared" si="161"/>
        <v>1.78</v>
      </c>
      <c r="FJ8" s="19">
        <v>0</v>
      </c>
      <c r="FK8" s="19">
        <v>0</v>
      </c>
      <c r="FL8" s="19">
        <v>0.2</v>
      </c>
      <c r="FM8" s="19">
        <v>1.6</v>
      </c>
      <c r="FN8" s="19">
        <v>0</v>
      </c>
      <c r="FO8" s="25">
        <f t="shared" si="162"/>
        <v>1.98</v>
      </c>
      <c r="FP8" s="19">
        <v>1.4999999999999999E-2</v>
      </c>
      <c r="FQ8" s="19">
        <v>1</v>
      </c>
      <c r="FR8" s="25">
        <f t="shared" si="10"/>
        <v>36</v>
      </c>
      <c r="FS8" s="25">
        <f t="shared" si="11"/>
        <v>0.52500000000000002</v>
      </c>
      <c r="FT8" s="25">
        <f t="shared" si="12"/>
        <v>36.524999999999999</v>
      </c>
      <c r="FU8" s="25">
        <f t="shared" si="13"/>
        <v>-0.97500000000027143</v>
      </c>
      <c r="FV8" s="25" t="str">
        <f t="shared" si="163"/>
        <v>Thêm 01</v>
      </c>
      <c r="FW8" s="25">
        <f t="shared" si="164"/>
        <v>0.04</v>
      </c>
      <c r="FX8" s="1"/>
      <c r="FY8" s="1"/>
      <c r="FZ8" s="1"/>
      <c r="GA8" s="1"/>
      <c r="GB8" s="19">
        <v>0</v>
      </c>
      <c r="GC8" s="19">
        <v>0</v>
      </c>
      <c r="GD8" s="19">
        <v>0</v>
      </c>
      <c r="GE8" s="19">
        <v>0</v>
      </c>
      <c r="GF8" s="19">
        <v>0</v>
      </c>
      <c r="GG8" s="19">
        <v>0</v>
      </c>
      <c r="GH8" s="19">
        <v>0</v>
      </c>
      <c r="GI8" s="19">
        <v>0</v>
      </c>
      <c r="GJ8" s="19">
        <v>0</v>
      </c>
      <c r="GK8" s="19">
        <v>0</v>
      </c>
      <c r="GL8" s="25">
        <f t="shared" si="14"/>
        <v>0</v>
      </c>
      <c r="GM8" s="25">
        <f t="shared" si="165"/>
        <v>0</v>
      </c>
      <c r="GN8" s="19">
        <v>0</v>
      </c>
      <c r="GO8" s="19">
        <v>0</v>
      </c>
      <c r="GP8" s="19">
        <v>0</v>
      </c>
      <c r="GQ8" s="19">
        <v>0</v>
      </c>
      <c r="GR8" s="1" t="e">
        <f>_xlfn.IFNA(INDEX(#REF!,MATCH(E8,#REF!,0)),0)</f>
        <v>#REF!</v>
      </c>
      <c r="GS8" s="1"/>
      <c r="GT8" s="19">
        <v>0</v>
      </c>
      <c r="GU8" s="19">
        <v>0</v>
      </c>
      <c r="GV8" s="19">
        <v>0</v>
      </c>
      <c r="GW8" s="19">
        <v>0</v>
      </c>
      <c r="GX8" s="25">
        <f t="shared" si="15"/>
        <v>0</v>
      </c>
      <c r="GY8" s="25">
        <f t="shared" si="16"/>
        <v>0</v>
      </c>
      <c r="GZ8" s="25">
        <f t="shared" si="166"/>
        <v>0</v>
      </c>
      <c r="HA8" s="1" t="e" cm="1">
        <f t="array" ref="HA8">INDEX(#REF!,MATCH(EJ8&amp;EK8&amp;HD8&amp;HE8&amp;HF8,#REF!&amp;#REF!&amp;#REF!&amp;#REF!&amp;#REF!,0))</f>
        <v>#REF!</v>
      </c>
      <c r="HB8" s="1"/>
      <c r="HC8" s="25">
        <f t="shared" si="167"/>
        <v>0</v>
      </c>
      <c r="HD8" s="19">
        <v>0</v>
      </c>
      <c r="HE8" s="19">
        <v>0</v>
      </c>
      <c r="HF8" s="19">
        <v>0</v>
      </c>
      <c r="HG8" s="1" t="e" cm="1">
        <f t="array" ref="HG8">INDEX(#REF!,MATCH(EJ8&amp;EK8&amp;HJ8&amp;HK8&amp;HL8,#REF!&amp;#REF!&amp;#REF!&amp;#REF!&amp;#REF!,0))</f>
        <v>#REF!</v>
      </c>
      <c r="HH8" s="1"/>
      <c r="HI8" s="25">
        <f t="shared" si="168"/>
        <v>0</v>
      </c>
      <c r="HJ8" s="25">
        <f t="shared" si="169"/>
        <v>0</v>
      </c>
      <c r="HK8" s="19">
        <v>0</v>
      </c>
      <c r="HL8" s="19">
        <v>0</v>
      </c>
      <c r="HM8" s="19">
        <v>0.01</v>
      </c>
      <c r="HN8" s="19">
        <v>1</v>
      </c>
      <c r="HO8" s="25">
        <f t="shared" si="170"/>
        <v>0</v>
      </c>
      <c r="HP8" s="25">
        <f t="shared" si="171"/>
        <v>0</v>
      </c>
      <c r="HQ8" s="25">
        <f t="shared" si="172"/>
        <v>0</v>
      </c>
      <c r="HR8" s="25">
        <f t="shared" si="173"/>
        <v>0</v>
      </c>
      <c r="HS8" s="25">
        <f t="shared" si="174"/>
        <v>0</v>
      </c>
      <c r="HT8" s="19">
        <v>0</v>
      </c>
      <c r="HU8" s="19">
        <v>0</v>
      </c>
      <c r="HV8" s="19">
        <v>0</v>
      </c>
      <c r="HW8" s="25">
        <f t="shared" si="175"/>
        <v>0</v>
      </c>
      <c r="HX8" s="19">
        <v>0</v>
      </c>
      <c r="HY8" s="19">
        <v>0</v>
      </c>
      <c r="HZ8" s="21">
        <v>34.26</v>
      </c>
      <c r="IA8" s="20">
        <f>ROUND(IF(EN8="Cống tròn",IF(EN8="Cống tròn",IF(EU8="Không có móng",IQ8-FF8,IF(EU8="Đế",IP8-FN8,IF(OR(EU8="Móng bê tông",EU8="Móng bê tông kết hợp đế"),II8-FJ8,0))),0),IF(EN8="Cống hộp",IF(AND(EN8="Cống hộp",EU8="Không có móng"),IQ8-GF8,IF(AND(EN8="Cống hộp",EU8="Móng bê tông"),IJ8-GB8,0)),IF(OR(EN8="Rãnh xây",EN8="Rãnh bê tông"),IF(OR(EN8="Rãnh xây",EN8="Rãnh bê tông"),IK8-GB8,0),IF(EN8="Ống nhựa",IF(AND(EN8="Ống nhựa",EU8="Không đắp cát"),IQ8-HT8,IF(AND(EN8="Ống nhựa",EU8="Đắp cát"),IH8-HX8,0)),IF(EN8="Rãnh thang",IF(EN8="Rãnh thang",IF(EU8="Móng bê tông",#REF!-#REF!,IQ8),0),0))))),2)</f>
        <v>32.119999999999997</v>
      </c>
      <c r="IB8" s="20">
        <f t="shared" si="176"/>
        <v>2.1400000000000006</v>
      </c>
      <c r="IC8" s="20">
        <f t="shared" si="17"/>
        <v>32.119999999999997</v>
      </c>
      <c r="ID8" s="20">
        <f t="shared" si="18"/>
        <v>0</v>
      </c>
      <c r="IE8" s="20">
        <f t="shared" si="19"/>
        <v>0</v>
      </c>
      <c r="IF8" s="20">
        <f t="shared" si="20"/>
        <v>0</v>
      </c>
      <c r="IG8" s="20">
        <f>IF(EN8="Rãnh thang",IF(AND(EN8="Rãnh thang",EU8="Móng bê tông"),IQ8-#REF!,0),IF(EN8="Ống nhựa",IF(AND(EN8="Ống nhựa",EU8="Đắp cát"),IQ8-HT8,0),IF(EN8="Cống tròn",IF(EN8="Cống tròn",IF(OR(EU8="Móng bê tông",EU8="Móng bê tông kết hợp đế"),IM8-FL8,0),0),IF(EN8="Cống hộp",IF(AND(EN8="Cống hộp",EU8="Móng bê tông"),IN8-GD8,0),IF(OR(EN8="Rãnh xây",EN8="Rãnh bê tông"),IF(AND(EN8="Rãnh xây",EU8="Móng bê tông"),IO8-GD8,IF(AND(EN8="Rãnh bê tông",EU8="Móng bê tông"),IO8-GD8,0)),0)))))</f>
        <v>32.119999999999997</v>
      </c>
      <c r="IH8" s="20">
        <f t="shared" si="21"/>
        <v>0</v>
      </c>
      <c r="II8" s="20">
        <f t="shared" si="22"/>
        <v>32.119999999999997</v>
      </c>
      <c r="IJ8" s="20">
        <f t="shared" si="23"/>
        <v>0</v>
      </c>
      <c r="IK8" s="20">
        <f t="shared" si="177"/>
        <v>0</v>
      </c>
      <c r="IL8" s="20">
        <f t="shared" si="24"/>
        <v>32.32</v>
      </c>
      <c r="IM8" s="20">
        <f t="shared" si="25"/>
        <v>32.32</v>
      </c>
      <c r="IN8" s="20">
        <f t="shared" si="26"/>
        <v>0</v>
      </c>
      <c r="IO8" s="20">
        <f t="shared" si="27"/>
        <v>0</v>
      </c>
      <c r="IP8" s="20">
        <f t="shared" si="28"/>
        <v>0</v>
      </c>
      <c r="IQ8" s="18">
        <v>32.46</v>
      </c>
      <c r="IR8" s="25">
        <f t="shared" si="178"/>
        <v>0</v>
      </c>
      <c r="IS8" s="25">
        <f t="shared" si="29"/>
        <v>0</v>
      </c>
      <c r="IT8" s="25">
        <f t="shared" si="30"/>
        <v>0</v>
      </c>
      <c r="IU8" s="25">
        <f>ROUND(IF(EN8="Cống tròn",IF(EN8="Cống tròn",IV8+FF8,0),IF(EN8="Cống hộp",IF(EN8="Cống hộp",IV8+GP8,0),IF(OR(EN8="Rãnh xây",EN8="Rãnh bê tông"),IF(OR(EN8="Rãnh xây",EN8="Rãnh bê tông"),IV8+GP8,0),IF(EN8="ống nhựa",IF(EN8="Ống nhựa",IV8+HT8,0),IF(EN8="Rãnh thang",IF(EN8="Rãnh thang",IQ8+#REF!,0),0))))),2)</f>
        <v>32.880000000000003</v>
      </c>
      <c r="IV8" s="19">
        <v>32.739999999999995</v>
      </c>
      <c r="IW8" s="25">
        <f t="shared" si="31"/>
        <v>32.880000000000003</v>
      </c>
      <c r="IX8" s="25">
        <f t="shared" si="32"/>
        <v>0</v>
      </c>
      <c r="IY8" s="25">
        <f t="shared" si="33"/>
        <v>0</v>
      </c>
      <c r="IZ8" s="25">
        <f t="shared" si="34"/>
        <v>0</v>
      </c>
      <c r="JA8" s="25">
        <f t="shared" si="35"/>
        <v>0</v>
      </c>
      <c r="JB8" s="21">
        <v>33.04</v>
      </c>
      <c r="JC8" s="20">
        <f>ROUND(IF(EN8="Cống tròn",IF(EN8="Cống tròn",IF(EU8="Không có móng",JS8-FF8,IF(EU8="Đế",JR8-FN8,IF(OR(EU8="Móng bê tông",EU8="Móng bê tông kết hợp đế"),JK8-FJ8,0))),0),IF(EN8="Cống hộp",IF(AND(EN8="Cống hộp",EU8="Không có móng"),JS8-GF8,IF(AND(EN8="Cống hộp",EU8="Móng bê tông"),JL8-GB8,0)),IF(OR(EN8="Rãnh xây",EN8="Rãnh bê tông"),IF(OR(EN8="Rãnh xây",EN8="Rãnh bê tông"),JM8-GB8,0),IF(EN8="Ống nhựa",IF(AND(EN8="Ống nhựa",EU8="Không đắp cát"),JS8-HT8,IF(AND(EN8="Ống nhựa",EU8="Đắp cát"),JJ8-HX8,0)),IF(EN8="Rãnh thang",IF(EN8="Rãnh thang",IF(EU8="Móng bê tông",#REF!-#REF!,JS8),0),0))))),2)</f>
        <v>30.9</v>
      </c>
      <c r="JD8" s="20">
        <f t="shared" si="179"/>
        <v>2.1400000000000006</v>
      </c>
      <c r="JE8" s="20">
        <f t="shared" si="36"/>
        <v>30.9</v>
      </c>
      <c r="JF8" s="20">
        <f t="shared" si="37"/>
        <v>0</v>
      </c>
      <c r="JG8" s="20">
        <f t="shared" si="38"/>
        <v>0</v>
      </c>
      <c r="JH8" s="20">
        <f t="shared" si="39"/>
        <v>0</v>
      </c>
      <c r="JI8" s="20">
        <f>IF(EN8="Rãnh thang",IF(AND(EN8="Rãnh thang",EU8="Móng bê tông"),JS8-#REF!,0),IF(EN8="Ống nhựa",IF(AND(EN8="Ống nhựa",EU8="Đắp cát"),JS8-HT8,0),IF(EN8="Cống tròn",IF(EN8="Cống tròn",IF(OR(EU8="Móng bê tông",EU8="Móng bê tông kết hợp đế"),JO8-FL8,0),0),IF(EN8="Cống hộp",IF(AND(EN8="Cống hộp",EU8="Móng bê tông"),JP8-GD8,0),IF(OR(EN8="Rãnh xây",EN8="Rãnh bê tông"),IF(AND(EN8="Rãnh xây",EU8="Móng bê tông"),JQ8-GD8,IF(AND(EN8="Rãnh bê tông",EU8="Móng bê tông"),JQ8-GD8,0)),0)))))</f>
        <v>30.9</v>
      </c>
      <c r="JJ8" s="20">
        <f t="shared" si="40"/>
        <v>0</v>
      </c>
      <c r="JK8" s="20">
        <f t="shared" si="41"/>
        <v>30.9</v>
      </c>
      <c r="JL8" s="20">
        <f t="shared" si="42"/>
        <v>0</v>
      </c>
      <c r="JM8" s="20">
        <f t="shared" si="43"/>
        <v>0</v>
      </c>
      <c r="JN8" s="20">
        <f t="shared" si="44"/>
        <v>31.099999999999998</v>
      </c>
      <c r="JO8" s="20">
        <f t="shared" si="45"/>
        <v>31.099999999999998</v>
      </c>
      <c r="JP8" s="20">
        <f t="shared" si="46"/>
        <v>0</v>
      </c>
      <c r="JQ8" s="20">
        <f t="shared" si="47"/>
        <v>0</v>
      </c>
      <c r="JR8" s="20">
        <f t="shared" si="48"/>
        <v>0</v>
      </c>
      <c r="JS8" s="26">
        <v>31.24</v>
      </c>
      <c r="JT8" s="25">
        <f t="shared" si="180"/>
        <v>0</v>
      </c>
      <c r="JU8" s="25">
        <f t="shared" si="49"/>
        <v>0</v>
      </c>
      <c r="JV8" s="25">
        <f t="shared" si="50"/>
        <v>0</v>
      </c>
      <c r="JW8" s="25">
        <f>ROUND(IF(EN8="Cống tròn",IF(EN8="Cống tròn",JX8+FF8,0),IF(EN8="Cống hộp",IF(EN8="Cống hộp",JX8+GP8,0),IF(OR(EN8="Rãnh xây",EN8="Rãnh bê tông"),IF(OR(EN8="Rãnh xây",EN8="Rãnh bê tông"),JX8+GP8,0),IF(EN8="ống nhựa",IF(EN8="Ống nhựa",JX8+HT8,0),IF(EN8="Rãnh thang",IF(EN8="Rãnh thang",JS8+#REF!,0),0))))),2)</f>
        <v>32.880000000000003</v>
      </c>
      <c r="JX8" s="27">
        <v>32.739999999999995</v>
      </c>
      <c r="JY8" s="25">
        <f t="shared" si="51"/>
        <v>32.880000000000003</v>
      </c>
      <c r="JZ8" s="25">
        <f t="shared" si="52"/>
        <v>0</v>
      </c>
      <c r="KA8" s="25">
        <f t="shared" si="53"/>
        <v>0</v>
      </c>
      <c r="KB8" s="25">
        <f t="shared" si="54"/>
        <v>0</v>
      </c>
      <c r="KC8" s="25">
        <f t="shared" si="55"/>
        <v>0</v>
      </c>
      <c r="KD8" s="28" t="s">
        <v>98</v>
      </c>
      <c r="KE8" s="27">
        <v>0</v>
      </c>
      <c r="KF8" s="25">
        <f t="shared" si="56"/>
        <v>2.1400000000000006</v>
      </c>
      <c r="KG8" s="25">
        <f t="shared" si="181"/>
        <v>2.1400000000000006</v>
      </c>
      <c r="KH8" s="27">
        <v>0</v>
      </c>
      <c r="KI8" s="25">
        <f t="shared" si="57"/>
        <v>2.1400000000000006</v>
      </c>
      <c r="KJ8" s="25">
        <f t="shared" si="182"/>
        <v>2.1400000000000006</v>
      </c>
      <c r="KK8" s="25">
        <f t="shared" si="58"/>
        <v>0</v>
      </c>
      <c r="KL8" s="25">
        <f t="shared" si="59"/>
        <v>0</v>
      </c>
      <c r="KM8" s="25">
        <f t="shared" si="183"/>
        <v>0</v>
      </c>
      <c r="KN8" s="25">
        <f t="shared" si="60"/>
        <v>0</v>
      </c>
      <c r="KO8" s="25">
        <f t="shared" si="61"/>
        <v>0</v>
      </c>
      <c r="KP8" s="25">
        <f t="shared" si="184"/>
        <v>0</v>
      </c>
      <c r="KQ8" s="25">
        <f t="shared" si="62"/>
        <v>0.2</v>
      </c>
      <c r="KR8" s="25">
        <f t="shared" si="63"/>
        <v>0.2</v>
      </c>
      <c r="KS8" s="25">
        <f t="shared" si="185"/>
        <v>0.2</v>
      </c>
      <c r="KT8" s="25">
        <f t="shared" si="64"/>
        <v>0</v>
      </c>
      <c r="KU8" s="25">
        <f t="shared" si="65"/>
        <v>0</v>
      </c>
      <c r="KV8" s="25">
        <f t="shared" si="186"/>
        <v>0</v>
      </c>
      <c r="KW8" s="25">
        <f t="shared" si="66"/>
        <v>0</v>
      </c>
      <c r="KX8" s="25">
        <f t="shared" si="67"/>
        <v>0</v>
      </c>
      <c r="KY8" s="25">
        <f t="shared" si="187"/>
        <v>0</v>
      </c>
      <c r="KZ8" s="25">
        <f t="shared" si="68"/>
        <v>0</v>
      </c>
      <c r="LA8" s="25">
        <f t="shared" si="69"/>
        <v>0</v>
      </c>
      <c r="LB8" s="25">
        <f t="shared" si="188"/>
        <v>0</v>
      </c>
      <c r="LC8" s="25">
        <f t="shared" si="70"/>
        <v>1.98</v>
      </c>
      <c r="LD8" s="25">
        <f t="shared" si="71"/>
        <v>1.98</v>
      </c>
      <c r="LE8" s="25">
        <f t="shared" si="189"/>
        <v>1.98</v>
      </c>
      <c r="LF8" s="25">
        <f t="shared" si="72"/>
        <v>0</v>
      </c>
      <c r="LG8" s="25">
        <f t="shared" si="73"/>
        <v>0</v>
      </c>
      <c r="LH8" s="25">
        <f t="shared" si="190"/>
        <v>0</v>
      </c>
      <c r="LI8" s="25">
        <f t="shared" si="74"/>
        <v>0</v>
      </c>
      <c r="LJ8" s="25">
        <f t="shared" si="75"/>
        <v>0</v>
      </c>
      <c r="LK8" s="25">
        <f t="shared" si="191"/>
        <v>0</v>
      </c>
      <c r="LL8" s="25">
        <f t="shared" si="76"/>
        <v>0</v>
      </c>
      <c r="LM8" s="25">
        <f t="shared" si="77"/>
        <v>0</v>
      </c>
      <c r="LN8" s="25">
        <f t="shared" si="192"/>
        <v>0</v>
      </c>
      <c r="LO8" s="25">
        <f t="shared" si="78"/>
        <v>0</v>
      </c>
      <c r="LP8" s="25">
        <f t="shared" si="79"/>
        <v>0</v>
      </c>
      <c r="LQ8" s="25">
        <f t="shared" si="193"/>
        <v>0</v>
      </c>
      <c r="LR8" s="25">
        <f t="shared" si="80"/>
        <v>0</v>
      </c>
      <c r="LS8" s="25">
        <f t="shared" si="81"/>
        <v>0</v>
      </c>
      <c r="LT8" s="25">
        <f t="shared" si="194"/>
        <v>0</v>
      </c>
      <c r="LU8" s="25">
        <f t="shared" si="82"/>
        <v>0</v>
      </c>
      <c r="LV8" s="25">
        <f t="shared" si="83"/>
        <v>0</v>
      </c>
      <c r="LW8" s="25">
        <f t="shared" si="195"/>
        <v>0</v>
      </c>
      <c r="LX8" s="25">
        <f t="shared" si="84"/>
        <v>0</v>
      </c>
      <c r="LY8" s="25">
        <f t="shared" si="85"/>
        <v>0</v>
      </c>
      <c r="LZ8" s="25">
        <f t="shared" si="196"/>
        <v>0</v>
      </c>
      <c r="MA8" s="25">
        <f t="shared" si="86"/>
        <v>0</v>
      </c>
      <c r="MB8" s="25">
        <f t="shared" si="87"/>
        <v>0</v>
      </c>
      <c r="MC8" s="25">
        <f t="shared" si="197"/>
        <v>0</v>
      </c>
      <c r="MD8" s="25">
        <f t="shared" si="88"/>
        <v>0</v>
      </c>
      <c r="ME8" s="25">
        <f t="shared" si="89"/>
        <v>0</v>
      </c>
      <c r="MF8" s="25">
        <f t="shared" si="198"/>
        <v>0</v>
      </c>
      <c r="MG8" s="25">
        <f t="shared" si="90"/>
        <v>0</v>
      </c>
      <c r="MH8" s="25">
        <f t="shared" si="91"/>
        <v>0</v>
      </c>
      <c r="MI8" s="25">
        <f t="shared" si="199"/>
        <v>0</v>
      </c>
      <c r="MJ8" s="25">
        <f t="shared" si="92"/>
        <v>0</v>
      </c>
      <c r="MK8" s="25">
        <f t="shared" si="93"/>
        <v>0</v>
      </c>
      <c r="ML8" s="25">
        <f t="shared" si="200"/>
        <v>0</v>
      </c>
      <c r="MM8" s="25">
        <f t="shared" si="94"/>
        <v>0</v>
      </c>
      <c r="MN8" s="25">
        <f t="shared" si="95"/>
        <v>0</v>
      </c>
      <c r="MO8" s="25">
        <f t="shared" si="201"/>
        <v>0</v>
      </c>
      <c r="MP8" s="25">
        <f t="shared" si="96"/>
        <v>0</v>
      </c>
      <c r="MQ8" s="25">
        <f t="shared" si="97"/>
        <v>0</v>
      </c>
      <c r="MR8" s="25">
        <f t="shared" si="202"/>
        <v>0</v>
      </c>
      <c r="MS8" s="29">
        <v>1.98</v>
      </c>
      <c r="MT8" s="29">
        <v>0</v>
      </c>
      <c r="MU8" s="29">
        <v>1</v>
      </c>
      <c r="MV8" s="29">
        <v>1</v>
      </c>
      <c r="MW8" s="25">
        <f t="shared" si="98"/>
        <v>1.98</v>
      </c>
      <c r="MX8" s="25">
        <f t="shared" si="99"/>
        <v>4.24</v>
      </c>
      <c r="MY8" s="25">
        <f t="shared" si="100"/>
        <v>0</v>
      </c>
      <c r="MZ8" s="25">
        <f t="shared" si="101"/>
        <v>0</v>
      </c>
      <c r="NA8" s="25">
        <f t="shared" si="102"/>
        <v>1.98</v>
      </c>
      <c r="NB8" s="25">
        <f t="shared" si="103"/>
        <v>4.24</v>
      </c>
      <c r="NC8" s="25">
        <f t="shared" si="104"/>
        <v>0</v>
      </c>
      <c r="ND8" s="25">
        <f t="shared" si="105"/>
        <v>0</v>
      </c>
      <c r="NE8" s="25">
        <f t="shared" si="203"/>
        <v>1.98</v>
      </c>
      <c r="NF8" s="25">
        <f t="shared" si="106"/>
        <v>4.24</v>
      </c>
      <c r="NG8" s="25">
        <f t="shared" si="106"/>
        <v>0</v>
      </c>
      <c r="NH8" s="25">
        <f t="shared" si="106"/>
        <v>0</v>
      </c>
      <c r="NI8" s="25">
        <f t="shared" si="107"/>
        <v>159</v>
      </c>
      <c r="NJ8" s="25">
        <f t="shared" si="108"/>
        <v>0</v>
      </c>
      <c r="NK8" s="25">
        <f t="shared" si="109"/>
        <v>159</v>
      </c>
      <c r="NL8" s="25">
        <f t="shared" si="110"/>
        <v>127.41</v>
      </c>
      <c r="NM8" s="25">
        <f t="shared" si="111"/>
        <v>0</v>
      </c>
      <c r="NN8" s="25">
        <f t="shared" si="204"/>
        <v>127.41</v>
      </c>
      <c r="NO8" s="25">
        <f t="shared" si="112"/>
        <v>0</v>
      </c>
      <c r="NP8" s="25">
        <f t="shared" si="113"/>
        <v>0</v>
      </c>
      <c r="NQ8" s="25">
        <f t="shared" si="205"/>
        <v>0</v>
      </c>
      <c r="NR8" s="25">
        <f t="shared" si="114"/>
        <v>0</v>
      </c>
      <c r="NS8" s="25">
        <f t="shared" si="115"/>
        <v>0</v>
      </c>
      <c r="NT8" s="25">
        <f t="shared" si="206"/>
        <v>0</v>
      </c>
      <c r="NU8" s="25">
        <f t="shared" si="116"/>
        <v>0</v>
      </c>
      <c r="NV8" s="25">
        <f t="shared" si="117"/>
        <v>0</v>
      </c>
      <c r="NW8" s="25">
        <f t="shared" si="207"/>
        <v>0</v>
      </c>
      <c r="NX8" s="25">
        <f t="shared" si="208"/>
        <v>127.41</v>
      </c>
      <c r="NY8" s="25">
        <f t="shared" si="208"/>
        <v>0</v>
      </c>
      <c r="NZ8" s="25">
        <f t="shared" si="209"/>
        <v>127.41</v>
      </c>
      <c r="OA8" s="25">
        <f t="shared" si="210"/>
        <v>31.59</v>
      </c>
      <c r="OB8" s="25">
        <f t="shared" si="210"/>
        <v>0</v>
      </c>
      <c r="OC8" s="25">
        <f t="shared" si="211"/>
        <v>31.59</v>
      </c>
      <c r="OD8" s="25">
        <f t="shared" si="212"/>
        <v>127.41</v>
      </c>
      <c r="OE8" s="25">
        <f t="shared" si="118"/>
        <v>0</v>
      </c>
      <c r="OF8" s="25">
        <f t="shared" si="118"/>
        <v>127.41</v>
      </c>
      <c r="OG8" s="25">
        <f t="shared" si="119"/>
        <v>0</v>
      </c>
      <c r="OH8" s="25">
        <f t="shared" si="120"/>
        <v>0</v>
      </c>
      <c r="OI8" s="25">
        <f t="shared" si="121"/>
        <v>0</v>
      </c>
      <c r="OJ8" s="25">
        <f t="shared" si="122"/>
        <v>0</v>
      </c>
      <c r="OK8" s="25">
        <f t="shared" si="123"/>
        <v>0</v>
      </c>
      <c r="OL8" s="25">
        <f t="shared" si="124"/>
        <v>0</v>
      </c>
      <c r="OM8" s="25">
        <f t="shared" si="213"/>
        <v>0</v>
      </c>
      <c r="ON8" s="25">
        <f t="shared" si="213"/>
        <v>0</v>
      </c>
      <c r="OO8" s="25">
        <f t="shared" si="213"/>
        <v>0</v>
      </c>
      <c r="OP8" s="25">
        <f t="shared" si="125"/>
        <v>0</v>
      </c>
      <c r="OQ8" s="25">
        <f t="shared" si="126"/>
        <v>0</v>
      </c>
      <c r="OR8" s="25">
        <f t="shared" si="214"/>
        <v>0</v>
      </c>
      <c r="OS8" s="30">
        <v>536301.87</v>
      </c>
      <c r="OT8" s="30">
        <v>2371326.04</v>
      </c>
    </row>
    <row r="9" spans="1:410" ht="33" customHeight="1" x14ac:dyDescent="0.25">
      <c r="A9" s="18">
        <v>4</v>
      </c>
      <c r="B9" s="18" t="s">
        <v>763</v>
      </c>
      <c r="C9" s="18">
        <v>2255.16</v>
      </c>
      <c r="D9" s="16" t="e">
        <f>_xlfn.IFNA(INDEX(#REF!,MATCH(E9,#REF!,0)),0)</f>
        <v>#REF!</v>
      </c>
      <c r="E9" s="18" t="s">
        <v>778</v>
      </c>
      <c r="F9" s="16" t="s">
        <v>765</v>
      </c>
      <c r="G9" s="16" t="s">
        <v>766</v>
      </c>
      <c r="H9" s="16" t="s">
        <v>767</v>
      </c>
      <c r="I9" s="16" t="s">
        <v>768</v>
      </c>
      <c r="J9" s="16" t="s">
        <v>769</v>
      </c>
      <c r="K9" s="16" t="s">
        <v>770</v>
      </c>
      <c r="L9" s="16" t="s">
        <v>771</v>
      </c>
      <c r="M9" s="18">
        <v>1.64</v>
      </c>
      <c r="N9" s="18">
        <v>2.44</v>
      </c>
      <c r="O9" s="19">
        <v>2.04</v>
      </c>
      <c r="P9" s="19">
        <v>2.84</v>
      </c>
      <c r="Q9" s="19">
        <v>0.1</v>
      </c>
      <c r="R9" s="19">
        <v>1.8399999999999999</v>
      </c>
      <c r="S9" s="19">
        <v>2.64</v>
      </c>
      <c r="T9" s="18">
        <v>0.2</v>
      </c>
      <c r="U9" s="18">
        <v>0</v>
      </c>
      <c r="V9" s="18">
        <v>0</v>
      </c>
      <c r="W9" s="18">
        <v>0</v>
      </c>
      <c r="X9" s="18">
        <v>1.64</v>
      </c>
      <c r="Y9" s="18">
        <v>2.4</v>
      </c>
      <c r="Z9" s="20">
        <f t="shared" si="215"/>
        <v>2.7</v>
      </c>
      <c r="AA9" s="18">
        <v>0.22</v>
      </c>
      <c r="AB9" s="18">
        <v>0</v>
      </c>
      <c r="AC9" s="18">
        <v>0</v>
      </c>
      <c r="AD9" s="18">
        <v>0</v>
      </c>
      <c r="AE9" s="18">
        <v>0</v>
      </c>
      <c r="AF9" s="18">
        <v>0</v>
      </c>
      <c r="AG9" s="19">
        <v>1.2</v>
      </c>
      <c r="AH9" s="19">
        <v>2</v>
      </c>
      <c r="AI9" s="20">
        <f t="shared" si="127"/>
        <v>2.85</v>
      </c>
      <c r="AJ9" s="19">
        <v>0</v>
      </c>
      <c r="AK9" s="19">
        <v>0</v>
      </c>
      <c r="AL9" s="20">
        <f t="shared" si="128"/>
        <v>0</v>
      </c>
      <c r="AM9" s="18">
        <v>1.64</v>
      </c>
      <c r="AN9" s="18">
        <v>2</v>
      </c>
      <c r="AO9" s="18">
        <v>0.15</v>
      </c>
      <c r="AP9" s="18">
        <v>0.22</v>
      </c>
      <c r="AQ9" s="18">
        <v>1.64</v>
      </c>
      <c r="AR9" s="18">
        <v>2.2200000000000002</v>
      </c>
      <c r="AS9" s="18">
        <v>0.12</v>
      </c>
      <c r="AT9" s="18">
        <v>0.11</v>
      </c>
      <c r="AU9" s="18">
        <v>0</v>
      </c>
      <c r="AV9" s="18">
        <v>1</v>
      </c>
      <c r="AW9" s="18">
        <v>0</v>
      </c>
      <c r="AX9" s="18">
        <v>0</v>
      </c>
      <c r="AY9" s="18">
        <v>0</v>
      </c>
      <c r="AZ9" s="18">
        <v>0</v>
      </c>
      <c r="BA9" s="18">
        <v>2</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6" t="e">
        <f>_xlfn.IFNA(IF(RIGHT(D9,2)="=G",0,INDEX(#REF!,MATCH(E9,#REF!,0))),0)</f>
        <v>#REF!</v>
      </c>
      <c r="CB9" s="16" t="s">
        <v>776</v>
      </c>
      <c r="CC9" s="18">
        <v>0</v>
      </c>
      <c r="CD9" s="18">
        <v>0</v>
      </c>
      <c r="CE9" s="18">
        <v>1.4</v>
      </c>
      <c r="CF9" s="18">
        <v>0.73</v>
      </c>
      <c r="CG9" s="18">
        <v>0.12</v>
      </c>
      <c r="CH9" s="18">
        <v>3</v>
      </c>
      <c r="CI9" s="16" t="s">
        <v>98</v>
      </c>
      <c r="CJ9" s="18">
        <v>0</v>
      </c>
      <c r="CK9" s="20">
        <f t="shared" si="129"/>
        <v>2.4</v>
      </c>
      <c r="CL9" s="20">
        <f t="shared" si="130"/>
        <v>2.4</v>
      </c>
      <c r="CM9" s="18">
        <v>23.14</v>
      </c>
      <c r="CN9" s="21">
        <v>33.880000000000003</v>
      </c>
      <c r="CO9" s="18">
        <v>33.041000000000004</v>
      </c>
      <c r="CP9" s="22">
        <f t="shared" si="131"/>
        <v>33.04</v>
      </c>
      <c r="CQ9" s="22">
        <f t="shared" si="132"/>
        <v>30.64</v>
      </c>
      <c r="CR9" s="22">
        <f t="shared" si="133"/>
        <v>2.4</v>
      </c>
      <c r="CS9" s="22">
        <f t="shared" si="134"/>
        <v>30.740000000000002</v>
      </c>
      <c r="CT9" s="22">
        <f t="shared" si="0"/>
        <v>30.94</v>
      </c>
      <c r="CU9" s="23">
        <v>30.94</v>
      </c>
      <c r="CV9" s="22">
        <f t="shared" si="135"/>
        <v>2.7</v>
      </c>
      <c r="CW9" s="22">
        <f t="shared" si="1"/>
        <v>0</v>
      </c>
      <c r="CX9" s="22">
        <f t="shared" si="2"/>
        <v>0</v>
      </c>
      <c r="CY9" s="22">
        <f t="shared" si="136"/>
        <v>33.61</v>
      </c>
      <c r="CZ9" s="22">
        <f t="shared" si="137"/>
        <v>33.76</v>
      </c>
      <c r="DA9" s="24">
        <v>33.880000000000003</v>
      </c>
      <c r="DB9" s="20">
        <f t="shared" si="138"/>
        <v>3.24</v>
      </c>
      <c r="DC9" s="20">
        <f t="shared" si="139"/>
        <v>0.84</v>
      </c>
      <c r="DD9" s="20">
        <f t="shared" si="140"/>
        <v>2.4000000000000004</v>
      </c>
      <c r="DE9" s="20">
        <f t="shared" si="3"/>
        <v>0.1</v>
      </c>
      <c r="DF9" s="20">
        <f t="shared" si="4"/>
        <v>0.2</v>
      </c>
      <c r="DG9" s="20">
        <f t="shared" si="5"/>
        <v>2.1</v>
      </c>
      <c r="DH9" s="20">
        <f t="shared" si="6"/>
        <v>0</v>
      </c>
      <c r="DI9" s="20">
        <f t="shared" si="7"/>
        <v>0</v>
      </c>
      <c r="DJ9" s="20">
        <f t="shared" si="8"/>
        <v>0</v>
      </c>
      <c r="DK9" s="20">
        <f t="shared" si="141"/>
        <v>2.4000000000000004</v>
      </c>
      <c r="DL9" s="20">
        <f t="shared" si="142"/>
        <v>0</v>
      </c>
      <c r="DM9" s="20">
        <f t="shared" si="216"/>
        <v>0</v>
      </c>
      <c r="DN9" s="20">
        <f t="shared" si="143"/>
        <v>0</v>
      </c>
      <c r="DO9" s="18">
        <v>3.04</v>
      </c>
      <c r="DP9" s="18">
        <v>0</v>
      </c>
      <c r="DQ9" s="18">
        <v>1</v>
      </c>
      <c r="DR9" s="18">
        <v>1</v>
      </c>
      <c r="DS9" s="25">
        <f t="shared" si="144"/>
        <v>3.04</v>
      </c>
      <c r="DT9" s="25">
        <f t="shared" si="145"/>
        <v>0</v>
      </c>
      <c r="DU9" s="25">
        <f t="shared" si="146"/>
        <v>7.3</v>
      </c>
      <c r="DV9" s="25">
        <f t="shared" si="147"/>
        <v>0</v>
      </c>
      <c r="DW9" s="25">
        <f t="shared" si="148"/>
        <v>7.3</v>
      </c>
      <c r="DX9" s="25">
        <f t="shared" si="149"/>
        <v>14.89</v>
      </c>
      <c r="DY9" s="25">
        <f t="shared" si="150"/>
        <v>0</v>
      </c>
      <c r="DZ9" s="25">
        <f t="shared" si="151"/>
        <v>14.89</v>
      </c>
      <c r="EA9" s="25">
        <f t="shared" si="152"/>
        <v>9.9499999999999993</v>
      </c>
      <c r="EB9" s="25">
        <f t="shared" si="153"/>
        <v>0</v>
      </c>
      <c r="EC9" s="25">
        <f t="shared" si="154"/>
        <v>9.9499999999999993</v>
      </c>
      <c r="ED9" s="25">
        <f t="shared" si="155"/>
        <v>4.9400000000000004</v>
      </c>
      <c r="EE9" s="25">
        <f t="shared" si="155"/>
        <v>0</v>
      </c>
      <c r="EF9" s="25">
        <f t="shared" si="156"/>
        <v>4.9400000000000004</v>
      </c>
      <c r="EG9" s="25">
        <f t="shared" si="157"/>
        <v>9.9499999999999993</v>
      </c>
      <c r="EH9" s="25">
        <f t="shared" si="157"/>
        <v>0</v>
      </c>
      <c r="EI9" s="25">
        <f t="shared" si="158"/>
        <v>9.9499999999999993</v>
      </c>
      <c r="EJ9" s="18">
        <v>2255.16</v>
      </c>
      <c r="EK9" s="18">
        <v>2208.35</v>
      </c>
      <c r="EL9" s="18" t="s">
        <v>778</v>
      </c>
      <c r="EM9" s="18" t="s">
        <v>779</v>
      </c>
      <c r="EN9" s="16" t="s">
        <v>774</v>
      </c>
      <c r="EO9" s="16" t="s">
        <v>131</v>
      </c>
      <c r="EP9" s="16" t="e">
        <f>IF(OR(EN9="Cống tròn",EN9="Cống hộp",EN9="Ống nhựa"),INDEX(#REF!,MATCH(E9,#REF!,0)),IF(OR(EN9="Rãnh xây",EN9="Rãnh bê tông"),INDEX(#REF!,MATCH(E9,#REF!,0)),0))</f>
        <v>#REF!</v>
      </c>
      <c r="EQ9" s="18">
        <v>45.609999999999943</v>
      </c>
      <c r="ER9" s="19">
        <v>1</v>
      </c>
      <c r="ES9" s="25">
        <f t="shared" si="159"/>
        <v>45</v>
      </c>
      <c r="ET9" s="1" t="e">
        <f>_xlfn.IFNA(IF(EN9="Cống tròn",INDEX(#REF!,MATCH(E9,#REF!,0)),IF(EN9="Cống hộp",INDEX(#REF!,MATCH(E9,#REF!,0)),EU9&amp;" ,"&amp;EV9)),0)</f>
        <v>#REF!</v>
      </c>
      <c r="EU9" s="16" t="s">
        <v>769</v>
      </c>
      <c r="EV9" s="16" t="s">
        <v>775</v>
      </c>
      <c r="EW9" s="16" t="e">
        <f>_xlfn.IFNA(INDEX(#REF!,MATCH(E9,#REF!,0)),0)</f>
        <v>#REF!</v>
      </c>
      <c r="EX9" s="16"/>
      <c r="EY9" s="18">
        <v>0</v>
      </c>
      <c r="EZ9" s="18">
        <v>0</v>
      </c>
      <c r="FA9" s="18">
        <v>0</v>
      </c>
      <c r="FB9" s="19">
        <v>0</v>
      </c>
      <c r="FC9" s="19">
        <v>0</v>
      </c>
      <c r="FD9" s="25">
        <f t="shared" si="9"/>
        <v>0</v>
      </c>
      <c r="FE9" s="25">
        <f t="shared" si="160"/>
        <v>0</v>
      </c>
      <c r="FF9" s="19">
        <v>0.14000000000000001</v>
      </c>
      <c r="FG9" s="19">
        <v>2</v>
      </c>
      <c r="FH9" s="19">
        <v>1.5</v>
      </c>
      <c r="FI9" s="25">
        <f t="shared" si="161"/>
        <v>1.78</v>
      </c>
      <c r="FJ9" s="19">
        <v>0</v>
      </c>
      <c r="FK9" s="19">
        <v>0</v>
      </c>
      <c r="FL9" s="19">
        <v>0.2</v>
      </c>
      <c r="FM9" s="19">
        <v>1.6</v>
      </c>
      <c r="FN9" s="18">
        <v>0</v>
      </c>
      <c r="FO9" s="25">
        <f t="shared" si="162"/>
        <v>1.98</v>
      </c>
      <c r="FP9" s="19">
        <v>1.4999999999999999E-2</v>
      </c>
      <c r="FQ9" s="19">
        <v>1</v>
      </c>
      <c r="FR9" s="25">
        <f t="shared" si="10"/>
        <v>44</v>
      </c>
      <c r="FS9" s="25">
        <f t="shared" si="11"/>
        <v>0.64500000000000002</v>
      </c>
      <c r="FT9" s="25">
        <f t="shared" si="12"/>
        <v>44.645000000000003</v>
      </c>
      <c r="FU9" s="25">
        <f t="shared" si="13"/>
        <v>-0.96499999999993946</v>
      </c>
      <c r="FV9" s="25" t="str">
        <f t="shared" si="163"/>
        <v>Thêm 01</v>
      </c>
      <c r="FW9" s="25">
        <f t="shared" si="164"/>
        <v>0.05</v>
      </c>
      <c r="FX9" s="1"/>
      <c r="FY9" s="1"/>
      <c r="FZ9" s="1"/>
      <c r="GA9" s="1"/>
      <c r="GB9" s="19">
        <v>0</v>
      </c>
      <c r="GC9" s="19">
        <v>0</v>
      </c>
      <c r="GD9" s="19">
        <v>0</v>
      </c>
      <c r="GE9" s="19">
        <v>0</v>
      </c>
      <c r="GF9" s="19">
        <v>0</v>
      </c>
      <c r="GG9" s="19">
        <v>0</v>
      </c>
      <c r="GH9" s="19">
        <v>0</v>
      </c>
      <c r="GI9" s="19">
        <v>0</v>
      </c>
      <c r="GJ9" s="19">
        <v>0</v>
      </c>
      <c r="GK9" s="19">
        <v>0</v>
      </c>
      <c r="GL9" s="25">
        <f t="shared" si="14"/>
        <v>0</v>
      </c>
      <c r="GM9" s="25">
        <f t="shared" si="165"/>
        <v>0</v>
      </c>
      <c r="GN9" s="19">
        <v>0</v>
      </c>
      <c r="GO9" s="19">
        <v>0</v>
      </c>
      <c r="GP9" s="19">
        <v>0</v>
      </c>
      <c r="GQ9" s="19">
        <v>0</v>
      </c>
      <c r="GR9" s="1" t="e">
        <f>_xlfn.IFNA(INDEX(#REF!,MATCH(E9,#REF!,0)),0)</f>
        <v>#REF!</v>
      </c>
      <c r="GS9" s="1"/>
      <c r="GT9" s="19">
        <v>0</v>
      </c>
      <c r="GU9" s="19">
        <v>0</v>
      </c>
      <c r="GV9" s="19">
        <v>0</v>
      </c>
      <c r="GW9" s="19">
        <v>0</v>
      </c>
      <c r="GX9" s="25">
        <f t="shared" si="15"/>
        <v>0</v>
      </c>
      <c r="GY9" s="25">
        <f t="shared" si="16"/>
        <v>0</v>
      </c>
      <c r="GZ9" s="25">
        <f t="shared" si="166"/>
        <v>0</v>
      </c>
      <c r="HA9" s="1" t="e" cm="1">
        <f t="array" ref="HA9">INDEX(#REF!,MATCH(EJ9&amp;EK9&amp;HD9&amp;HE9&amp;HF9,#REF!&amp;#REF!&amp;#REF!&amp;#REF!&amp;#REF!,0))</f>
        <v>#REF!</v>
      </c>
      <c r="HB9" s="1"/>
      <c r="HC9" s="25">
        <f t="shared" si="167"/>
        <v>0</v>
      </c>
      <c r="HD9" s="19">
        <v>0</v>
      </c>
      <c r="HE9" s="19">
        <v>0</v>
      </c>
      <c r="HF9" s="19">
        <v>0</v>
      </c>
      <c r="HG9" s="1" t="e" cm="1">
        <f t="array" ref="HG9">INDEX(#REF!,MATCH(EJ9&amp;EK9&amp;HJ9&amp;HK9&amp;HL9,#REF!&amp;#REF!&amp;#REF!&amp;#REF!&amp;#REF!,0))</f>
        <v>#REF!</v>
      </c>
      <c r="HH9" s="1"/>
      <c r="HI9" s="25">
        <f t="shared" si="168"/>
        <v>0</v>
      </c>
      <c r="HJ9" s="25">
        <f t="shared" si="169"/>
        <v>0</v>
      </c>
      <c r="HK9" s="19">
        <v>0</v>
      </c>
      <c r="HL9" s="19">
        <v>0</v>
      </c>
      <c r="HM9" s="19">
        <v>0.01</v>
      </c>
      <c r="HN9" s="19">
        <v>1</v>
      </c>
      <c r="HO9" s="25">
        <f t="shared" si="170"/>
        <v>0</v>
      </c>
      <c r="HP9" s="25">
        <f t="shared" si="171"/>
        <v>0</v>
      </c>
      <c r="HQ9" s="25">
        <f t="shared" si="172"/>
        <v>0</v>
      </c>
      <c r="HR9" s="25">
        <f t="shared" si="173"/>
        <v>0</v>
      </c>
      <c r="HS9" s="25">
        <f t="shared" si="174"/>
        <v>0</v>
      </c>
      <c r="HT9" s="19">
        <v>0</v>
      </c>
      <c r="HU9" s="19">
        <v>0</v>
      </c>
      <c r="HV9" s="19">
        <v>0</v>
      </c>
      <c r="HW9" s="25">
        <f t="shared" si="175"/>
        <v>0</v>
      </c>
      <c r="HX9" s="19">
        <v>0</v>
      </c>
      <c r="HY9" s="19">
        <v>0</v>
      </c>
      <c r="HZ9" s="21">
        <v>33.04</v>
      </c>
      <c r="IA9" s="20">
        <f>ROUND(IF(EN9="Cống tròn",IF(EN9="Cống tròn",IF(EU9="Không có móng",IQ9-FF9,IF(EU9="Đế",IP9-FN9,IF(OR(EU9="Móng bê tông",EU9="Móng bê tông kết hợp đế"),II9-FJ9,0))),0),IF(EN9="Cống hộp",IF(AND(EN9="Cống hộp",EU9="Không có móng"),IQ9-GF9,IF(AND(EN9="Cống hộp",EU9="Móng bê tông"),IJ9-GB9,0)),IF(OR(EN9="Rãnh xây",EN9="Rãnh bê tông"),IF(OR(EN9="Rãnh xây",EN9="Rãnh bê tông"),IK9-GB9,0),IF(EN9="Ống nhựa",IF(AND(EN9="Ống nhựa",EU9="Không đắp cát"),IQ9-HT9,IF(AND(EN9="Ống nhựa",EU9="Đắp cát"),IH9-HX9,0)),IF(EN9="Rãnh thang",IF(EN9="Rãnh thang",IF(EU9="Móng bê tông",#REF!-#REF!,IQ9),0),0))))),2)</f>
        <v>30.9</v>
      </c>
      <c r="IB9" s="20">
        <f t="shared" si="176"/>
        <v>2.1400000000000006</v>
      </c>
      <c r="IC9" s="20">
        <f t="shared" si="17"/>
        <v>30.9</v>
      </c>
      <c r="ID9" s="20">
        <f t="shared" si="18"/>
        <v>0</v>
      </c>
      <c r="IE9" s="20">
        <f t="shared" si="19"/>
        <v>0</v>
      </c>
      <c r="IF9" s="20">
        <f t="shared" si="20"/>
        <v>0</v>
      </c>
      <c r="IG9" s="20">
        <f>IF(EN9="Rãnh thang",IF(AND(EN9="Rãnh thang",EU9="Móng bê tông"),IQ9-#REF!,0),IF(EN9="Ống nhựa",IF(AND(EN9="Ống nhựa",EU9="Đắp cát"),IQ9-HT9,0),IF(EN9="Cống tròn",IF(EN9="Cống tròn",IF(OR(EU9="Móng bê tông",EU9="Móng bê tông kết hợp đế"),IM9-FL9,0),0),IF(EN9="Cống hộp",IF(AND(EN9="Cống hộp",EU9="Móng bê tông"),IN9-GD9,0),IF(OR(EN9="Rãnh xây",EN9="Rãnh bê tông"),IF(AND(EN9="Rãnh xây",EU9="Móng bê tông"),IO9-GD9,IF(AND(EN9="Rãnh bê tông",EU9="Móng bê tông"),IO9-GD9,0)),0)))))</f>
        <v>30.9</v>
      </c>
      <c r="IH9" s="20">
        <f t="shared" si="21"/>
        <v>0</v>
      </c>
      <c r="II9" s="20">
        <f t="shared" si="22"/>
        <v>30.9</v>
      </c>
      <c r="IJ9" s="20">
        <f t="shared" si="23"/>
        <v>0</v>
      </c>
      <c r="IK9" s="20">
        <f t="shared" si="177"/>
        <v>0</v>
      </c>
      <c r="IL9" s="20">
        <f t="shared" si="24"/>
        <v>31.099999999999998</v>
      </c>
      <c r="IM9" s="20">
        <f t="shared" si="25"/>
        <v>31.099999999999998</v>
      </c>
      <c r="IN9" s="20">
        <f t="shared" si="26"/>
        <v>0</v>
      </c>
      <c r="IO9" s="20">
        <f t="shared" si="27"/>
        <v>0</v>
      </c>
      <c r="IP9" s="20">
        <f t="shared" si="28"/>
        <v>0</v>
      </c>
      <c r="IQ9" s="18">
        <v>31.24</v>
      </c>
      <c r="IR9" s="25">
        <f t="shared" si="178"/>
        <v>0</v>
      </c>
      <c r="IS9" s="25">
        <f t="shared" si="29"/>
        <v>0</v>
      </c>
      <c r="IT9" s="25">
        <f t="shared" si="30"/>
        <v>0</v>
      </c>
      <c r="IU9" s="25">
        <f>ROUND(IF(EN9="Cống tròn",IF(EN9="Cống tròn",IV9+FF9,0),IF(EN9="Cống hộp",IF(EN9="Cống hộp",IV9+GP9,0),IF(OR(EN9="Rãnh xây",EN9="Rãnh bê tông"),IF(OR(EN9="Rãnh xây",EN9="Rãnh bê tông"),IV9+GP9,0),IF(EN9="ống nhựa",IF(EN9="Ống nhựa",IV9+HT9,0),IF(EN9="Rãnh thang",IF(EN9="Rãnh thang",IQ9+#REF!,0),0))))),2)</f>
        <v>31.66</v>
      </c>
      <c r="IV9" s="19">
        <v>31.52</v>
      </c>
      <c r="IW9" s="25">
        <f t="shared" si="31"/>
        <v>31.66</v>
      </c>
      <c r="IX9" s="25">
        <f t="shared" si="32"/>
        <v>0</v>
      </c>
      <c r="IY9" s="25">
        <f t="shared" si="33"/>
        <v>0</v>
      </c>
      <c r="IZ9" s="25">
        <f t="shared" si="34"/>
        <v>0</v>
      </c>
      <c r="JA9" s="25">
        <f t="shared" si="35"/>
        <v>0</v>
      </c>
      <c r="JB9" s="21">
        <v>31.57</v>
      </c>
      <c r="JC9" s="20">
        <f>ROUND(IF(EN9="Cống tròn",IF(EN9="Cống tròn",IF(EU9="Không có móng",JS9-FF9,IF(EU9="Đế",JR9-FN9,IF(OR(EU9="Móng bê tông",EU9="Móng bê tông kết hợp đế"),JK9-FJ9,0))),0),IF(EN9="Cống hộp",IF(AND(EN9="Cống hộp",EU9="Không có móng"),JS9-GF9,IF(AND(EN9="Cống hộp",EU9="Móng bê tông"),JL9-GB9,0)),IF(OR(EN9="Rãnh xây",EN9="Rãnh bê tông"),IF(OR(EN9="Rãnh xây",EN9="Rãnh bê tông"),JM9-GB9,0),IF(EN9="Ống nhựa",IF(AND(EN9="Ống nhựa",EU9="Không đắp cát"),JS9-HT9,IF(AND(EN9="Ống nhựa",EU9="Đắp cát"),JJ9-HX9,0)),IF(EN9="Rãnh thang",IF(EN9="Rãnh thang",IF(EU9="Móng bê tông",#REF!-#REF!,JS9),0),0))))),2)</f>
        <v>29.68</v>
      </c>
      <c r="JD9" s="20">
        <f t="shared" si="179"/>
        <v>1.8900000000000006</v>
      </c>
      <c r="JE9" s="20">
        <f t="shared" si="36"/>
        <v>29.68</v>
      </c>
      <c r="JF9" s="20">
        <f t="shared" si="37"/>
        <v>0</v>
      </c>
      <c r="JG9" s="20">
        <f t="shared" si="38"/>
        <v>0</v>
      </c>
      <c r="JH9" s="20">
        <f t="shared" si="39"/>
        <v>0</v>
      </c>
      <c r="JI9" s="20">
        <f>IF(EN9="Rãnh thang",IF(AND(EN9="Rãnh thang",EU9="Móng bê tông"),JS9-#REF!,0),IF(EN9="Ống nhựa",IF(AND(EN9="Ống nhựa",EU9="Đắp cát"),JS9-HT9,0),IF(EN9="Cống tròn",IF(EN9="Cống tròn",IF(OR(EU9="Móng bê tông",EU9="Móng bê tông kết hợp đế"),JO9-FL9,0),0),IF(EN9="Cống hộp",IF(AND(EN9="Cống hộp",EU9="Móng bê tông"),JP9-GD9,0),IF(OR(EN9="Rãnh xây",EN9="Rãnh bê tông"),IF(AND(EN9="Rãnh xây",EU9="Móng bê tông"),JQ9-GD9,IF(AND(EN9="Rãnh bê tông",EU9="Móng bê tông"),JQ9-GD9,0)),0)))))</f>
        <v>29.68</v>
      </c>
      <c r="JJ9" s="20">
        <f t="shared" si="40"/>
        <v>0</v>
      </c>
      <c r="JK9" s="20">
        <f t="shared" si="41"/>
        <v>29.68</v>
      </c>
      <c r="JL9" s="20">
        <f t="shared" si="42"/>
        <v>0</v>
      </c>
      <c r="JM9" s="20">
        <f t="shared" si="43"/>
        <v>0</v>
      </c>
      <c r="JN9" s="20">
        <f t="shared" si="44"/>
        <v>29.88</v>
      </c>
      <c r="JO9" s="20">
        <f t="shared" si="45"/>
        <v>29.88</v>
      </c>
      <c r="JP9" s="20">
        <f t="shared" si="46"/>
        <v>0</v>
      </c>
      <c r="JQ9" s="20">
        <f t="shared" si="47"/>
        <v>0</v>
      </c>
      <c r="JR9" s="20">
        <f t="shared" si="48"/>
        <v>0</v>
      </c>
      <c r="JS9" s="26">
        <v>30.02</v>
      </c>
      <c r="JT9" s="25">
        <f t="shared" si="180"/>
        <v>0</v>
      </c>
      <c r="JU9" s="25">
        <f t="shared" si="49"/>
        <v>0</v>
      </c>
      <c r="JV9" s="25">
        <f t="shared" si="50"/>
        <v>0</v>
      </c>
      <c r="JW9" s="25">
        <f>ROUND(IF(EN9="Cống tròn",IF(EN9="Cống tròn",JX9+FF9,0),IF(EN9="Cống hộp",IF(EN9="Cống hộp",JX9+GP9,0),IF(OR(EN9="Rãnh xây",EN9="Rãnh bê tông"),IF(OR(EN9="Rãnh xây",EN9="Rãnh bê tông"),JX9+GP9,0),IF(EN9="ống nhựa",IF(EN9="Ống nhựa",JX9+HT9,0),IF(EN9="Rãnh thang",IF(EN9="Rãnh thang",JS9+#REF!,0),0))))),2)</f>
        <v>31.66</v>
      </c>
      <c r="JX9" s="27">
        <v>31.52</v>
      </c>
      <c r="JY9" s="25">
        <f t="shared" si="51"/>
        <v>31.66</v>
      </c>
      <c r="JZ9" s="25">
        <f t="shared" si="52"/>
        <v>0</v>
      </c>
      <c r="KA9" s="25">
        <f t="shared" si="53"/>
        <v>0</v>
      </c>
      <c r="KB9" s="25">
        <f t="shared" si="54"/>
        <v>0</v>
      </c>
      <c r="KC9" s="25">
        <f t="shared" si="55"/>
        <v>0</v>
      </c>
      <c r="KD9" s="28" t="s">
        <v>98</v>
      </c>
      <c r="KE9" s="27">
        <v>0</v>
      </c>
      <c r="KF9" s="25">
        <f t="shared" si="56"/>
        <v>2.1400000000000006</v>
      </c>
      <c r="KG9" s="25">
        <f t="shared" si="181"/>
        <v>2.1400000000000006</v>
      </c>
      <c r="KH9" s="27">
        <v>0</v>
      </c>
      <c r="KI9" s="25">
        <f t="shared" si="57"/>
        <v>1.8900000000000006</v>
      </c>
      <c r="KJ9" s="25">
        <f t="shared" si="182"/>
        <v>1.8900000000000006</v>
      </c>
      <c r="KK9" s="25">
        <f t="shared" si="58"/>
        <v>0</v>
      </c>
      <c r="KL9" s="25">
        <f t="shared" si="59"/>
        <v>0</v>
      </c>
      <c r="KM9" s="25">
        <f t="shared" si="183"/>
        <v>0</v>
      </c>
      <c r="KN9" s="25">
        <f t="shared" si="60"/>
        <v>0</v>
      </c>
      <c r="KO9" s="25">
        <f t="shared" si="61"/>
        <v>0</v>
      </c>
      <c r="KP9" s="25">
        <f t="shared" si="184"/>
        <v>0</v>
      </c>
      <c r="KQ9" s="25">
        <f t="shared" si="62"/>
        <v>0.2</v>
      </c>
      <c r="KR9" s="25">
        <f t="shared" si="63"/>
        <v>0.2</v>
      </c>
      <c r="KS9" s="25">
        <f t="shared" si="185"/>
        <v>0.2</v>
      </c>
      <c r="KT9" s="25">
        <f t="shared" si="64"/>
        <v>0</v>
      </c>
      <c r="KU9" s="25">
        <f t="shared" si="65"/>
        <v>0</v>
      </c>
      <c r="KV9" s="25">
        <f t="shared" si="186"/>
        <v>0</v>
      </c>
      <c r="KW9" s="25">
        <f t="shared" si="66"/>
        <v>0</v>
      </c>
      <c r="KX9" s="25">
        <f t="shared" si="67"/>
        <v>0</v>
      </c>
      <c r="KY9" s="25">
        <f t="shared" si="187"/>
        <v>0</v>
      </c>
      <c r="KZ9" s="25">
        <f t="shared" si="68"/>
        <v>0</v>
      </c>
      <c r="LA9" s="25">
        <f t="shared" si="69"/>
        <v>0</v>
      </c>
      <c r="LB9" s="25">
        <f t="shared" si="188"/>
        <v>0</v>
      </c>
      <c r="LC9" s="25">
        <f t="shared" si="70"/>
        <v>1.98</v>
      </c>
      <c r="LD9" s="25">
        <f t="shared" si="71"/>
        <v>1.6900000000000006</v>
      </c>
      <c r="LE9" s="25">
        <f t="shared" si="189"/>
        <v>1.8350000000000004</v>
      </c>
      <c r="LF9" s="25">
        <f t="shared" si="72"/>
        <v>0</v>
      </c>
      <c r="LG9" s="25">
        <f t="shared" si="73"/>
        <v>0</v>
      </c>
      <c r="LH9" s="25">
        <f t="shared" si="190"/>
        <v>0</v>
      </c>
      <c r="LI9" s="25">
        <f t="shared" si="74"/>
        <v>0</v>
      </c>
      <c r="LJ9" s="25">
        <f t="shared" si="75"/>
        <v>0</v>
      </c>
      <c r="LK9" s="25">
        <f t="shared" si="191"/>
        <v>0</v>
      </c>
      <c r="LL9" s="25">
        <f t="shared" si="76"/>
        <v>0</v>
      </c>
      <c r="LM9" s="25">
        <f t="shared" si="77"/>
        <v>0</v>
      </c>
      <c r="LN9" s="25">
        <f t="shared" si="192"/>
        <v>0</v>
      </c>
      <c r="LO9" s="25">
        <f t="shared" si="78"/>
        <v>0</v>
      </c>
      <c r="LP9" s="25">
        <f t="shared" si="79"/>
        <v>0</v>
      </c>
      <c r="LQ9" s="25">
        <f t="shared" si="193"/>
        <v>0</v>
      </c>
      <c r="LR9" s="25">
        <f t="shared" si="80"/>
        <v>0</v>
      </c>
      <c r="LS9" s="25">
        <f t="shared" si="81"/>
        <v>0</v>
      </c>
      <c r="LT9" s="25">
        <f t="shared" si="194"/>
        <v>0</v>
      </c>
      <c r="LU9" s="25">
        <f t="shared" si="82"/>
        <v>0</v>
      </c>
      <c r="LV9" s="25">
        <f t="shared" si="83"/>
        <v>0</v>
      </c>
      <c r="LW9" s="25">
        <f t="shared" si="195"/>
        <v>0</v>
      </c>
      <c r="LX9" s="25">
        <f t="shared" si="84"/>
        <v>0</v>
      </c>
      <c r="LY9" s="25">
        <f t="shared" si="85"/>
        <v>0</v>
      </c>
      <c r="LZ9" s="25">
        <f t="shared" si="196"/>
        <v>0</v>
      </c>
      <c r="MA9" s="25">
        <f t="shared" si="86"/>
        <v>0</v>
      </c>
      <c r="MB9" s="25">
        <f t="shared" si="87"/>
        <v>0</v>
      </c>
      <c r="MC9" s="25">
        <f t="shared" si="197"/>
        <v>0</v>
      </c>
      <c r="MD9" s="25">
        <f t="shared" si="88"/>
        <v>0</v>
      </c>
      <c r="ME9" s="25">
        <f t="shared" si="89"/>
        <v>0</v>
      </c>
      <c r="MF9" s="25">
        <f t="shared" si="198"/>
        <v>0</v>
      </c>
      <c r="MG9" s="25">
        <f t="shared" si="90"/>
        <v>0</v>
      </c>
      <c r="MH9" s="25">
        <f t="shared" si="91"/>
        <v>0</v>
      </c>
      <c r="MI9" s="25">
        <f t="shared" si="199"/>
        <v>0</v>
      </c>
      <c r="MJ9" s="25">
        <f t="shared" si="92"/>
        <v>0</v>
      </c>
      <c r="MK9" s="25">
        <f t="shared" si="93"/>
        <v>0</v>
      </c>
      <c r="ML9" s="25">
        <f t="shared" si="200"/>
        <v>0</v>
      </c>
      <c r="MM9" s="25">
        <f t="shared" si="94"/>
        <v>0</v>
      </c>
      <c r="MN9" s="25">
        <f t="shared" si="95"/>
        <v>0</v>
      </c>
      <c r="MO9" s="25">
        <f t="shared" si="201"/>
        <v>0</v>
      </c>
      <c r="MP9" s="25">
        <f t="shared" si="96"/>
        <v>0</v>
      </c>
      <c r="MQ9" s="25">
        <f t="shared" si="97"/>
        <v>0</v>
      </c>
      <c r="MR9" s="25">
        <f t="shared" si="202"/>
        <v>0</v>
      </c>
      <c r="MS9" s="29">
        <v>1.98</v>
      </c>
      <c r="MT9" s="29">
        <v>0</v>
      </c>
      <c r="MU9" s="29">
        <v>1</v>
      </c>
      <c r="MV9" s="29">
        <v>1</v>
      </c>
      <c r="MW9" s="25">
        <f t="shared" si="98"/>
        <v>1.98</v>
      </c>
      <c r="MX9" s="25">
        <f t="shared" si="99"/>
        <v>4.24</v>
      </c>
      <c r="MY9" s="25">
        <f t="shared" si="100"/>
        <v>0</v>
      </c>
      <c r="MZ9" s="25">
        <f t="shared" si="101"/>
        <v>0</v>
      </c>
      <c r="NA9" s="25">
        <f t="shared" si="102"/>
        <v>1.98</v>
      </c>
      <c r="NB9" s="25">
        <f t="shared" si="103"/>
        <v>3.74</v>
      </c>
      <c r="NC9" s="25">
        <f t="shared" si="104"/>
        <v>0</v>
      </c>
      <c r="ND9" s="25">
        <f t="shared" si="105"/>
        <v>0</v>
      </c>
      <c r="NE9" s="25">
        <f t="shared" si="203"/>
        <v>1.98</v>
      </c>
      <c r="NF9" s="25">
        <f t="shared" si="106"/>
        <v>3.99</v>
      </c>
      <c r="NG9" s="25">
        <f t="shared" si="106"/>
        <v>0</v>
      </c>
      <c r="NH9" s="25">
        <f t="shared" si="106"/>
        <v>0</v>
      </c>
      <c r="NI9" s="25">
        <f t="shared" si="107"/>
        <v>181.98</v>
      </c>
      <c r="NJ9" s="25">
        <f t="shared" si="108"/>
        <v>0</v>
      </c>
      <c r="NK9" s="25">
        <f t="shared" si="109"/>
        <v>181.98</v>
      </c>
      <c r="NL9" s="25">
        <f t="shared" si="110"/>
        <v>135.15</v>
      </c>
      <c r="NM9" s="25">
        <f t="shared" si="111"/>
        <v>0</v>
      </c>
      <c r="NN9" s="25">
        <f t="shared" si="204"/>
        <v>135.15</v>
      </c>
      <c r="NO9" s="25">
        <f t="shared" si="112"/>
        <v>0</v>
      </c>
      <c r="NP9" s="25">
        <f t="shared" si="113"/>
        <v>0</v>
      </c>
      <c r="NQ9" s="25">
        <f t="shared" si="205"/>
        <v>0</v>
      </c>
      <c r="NR9" s="25">
        <f t="shared" si="114"/>
        <v>0</v>
      </c>
      <c r="NS9" s="25">
        <f t="shared" si="115"/>
        <v>0</v>
      </c>
      <c r="NT9" s="25">
        <f t="shared" si="206"/>
        <v>0</v>
      </c>
      <c r="NU9" s="25">
        <f t="shared" si="116"/>
        <v>0</v>
      </c>
      <c r="NV9" s="25">
        <f t="shared" si="117"/>
        <v>0</v>
      </c>
      <c r="NW9" s="25">
        <f t="shared" si="207"/>
        <v>0</v>
      </c>
      <c r="NX9" s="25">
        <f t="shared" si="208"/>
        <v>135.15</v>
      </c>
      <c r="NY9" s="25">
        <f t="shared" si="208"/>
        <v>0</v>
      </c>
      <c r="NZ9" s="25">
        <f t="shared" si="209"/>
        <v>135.15</v>
      </c>
      <c r="OA9" s="25">
        <f t="shared" si="210"/>
        <v>46.83</v>
      </c>
      <c r="OB9" s="25">
        <f t="shared" si="210"/>
        <v>0</v>
      </c>
      <c r="OC9" s="25">
        <f t="shared" si="211"/>
        <v>46.83</v>
      </c>
      <c r="OD9" s="25">
        <f t="shared" si="212"/>
        <v>135.15</v>
      </c>
      <c r="OE9" s="25">
        <f t="shared" si="118"/>
        <v>0</v>
      </c>
      <c r="OF9" s="25">
        <f t="shared" si="118"/>
        <v>135.15</v>
      </c>
      <c r="OG9" s="25">
        <f t="shared" si="119"/>
        <v>0</v>
      </c>
      <c r="OH9" s="25">
        <f t="shared" si="120"/>
        <v>0</v>
      </c>
      <c r="OI9" s="25">
        <f t="shared" si="121"/>
        <v>0</v>
      </c>
      <c r="OJ9" s="25">
        <f t="shared" si="122"/>
        <v>0</v>
      </c>
      <c r="OK9" s="25">
        <f t="shared" si="123"/>
        <v>0</v>
      </c>
      <c r="OL9" s="25">
        <f t="shared" si="124"/>
        <v>0</v>
      </c>
      <c r="OM9" s="25">
        <f t="shared" si="213"/>
        <v>0</v>
      </c>
      <c r="ON9" s="25">
        <f t="shared" si="213"/>
        <v>0</v>
      </c>
      <c r="OO9" s="25">
        <f t="shared" si="213"/>
        <v>0</v>
      </c>
      <c r="OP9" s="25">
        <f t="shared" si="125"/>
        <v>0</v>
      </c>
      <c r="OQ9" s="25">
        <f t="shared" si="126"/>
        <v>0</v>
      </c>
      <c r="OR9" s="25">
        <f t="shared" si="214"/>
        <v>0</v>
      </c>
      <c r="OS9" s="30">
        <v>536340.56999999995</v>
      </c>
      <c r="OT9" s="30">
        <v>2371326.04</v>
      </c>
    </row>
    <row r="10" spans="1:410" ht="33" customHeight="1" x14ac:dyDescent="0.25">
      <c r="A10" s="18">
        <v>5</v>
      </c>
      <c r="B10" s="18" t="s">
        <v>763</v>
      </c>
      <c r="C10" s="18">
        <v>2208.35</v>
      </c>
      <c r="D10" s="16" t="e">
        <f>_xlfn.IFNA(INDEX(#REF!,MATCH(E10,#REF!,0)),0)</f>
        <v>#REF!</v>
      </c>
      <c r="E10" s="18" t="s">
        <v>779</v>
      </c>
      <c r="F10" s="16" t="s">
        <v>765</v>
      </c>
      <c r="G10" s="16" t="s">
        <v>766</v>
      </c>
      <c r="H10" s="16" t="s">
        <v>767</v>
      </c>
      <c r="I10" s="16" t="s">
        <v>768</v>
      </c>
      <c r="J10" s="16" t="s">
        <v>769</v>
      </c>
      <c r="K10" s="16" t="s">
        <v>770</v>
      </c>
      <c r="L10" s="16" t="s">
        <v>771</v>
      </c>
      <c r="M10" s="18">
        <v>1.64</v>
      </c>
      <c r="N10" s="18">
        <v>2.44</v>
      </c>
      <c r="O10" s="19">
        <v>2.04</v>
      </c>
      <c r="P10" s="19">
        <v>2.84</v>
      </c>
      <c r="Q10" s="19">
        <v>0.1</v>
      </c>
      <c r="R10" s="19">
        <v>1.8399999999999999</v>
      </c>
      <c r="S10" s="19">
        <v>2.64</v>
      </c>
      <c r="T10" s="18">
        <v>0.2</v>
      </c>
      <c r="U10" s="18">
        <v>0</v>
      </c>
      <c r="V10" s="18">
        <v>0</v>
      </c>
      <c r="W10" s="18">
        <v>0</v>
      </c>
      <c r="X10" s="18">
        <v>1.64</v>
      </c>
      <c r="Y10" s="18">
        <v>2.4</v>
      </c>
      <c r="Z10" s="20">
        <f t="shared" si="215"/>
        <v>2.6</v>
      </c>
      <c r="AA10" s="18">
        <v>0.22</v>
      </c>
      <c r="AB10" s="18">
        <v>0</v>
      </c>
      <c r="AC10" s="18">
        <v>0</v>
      </c>
      <c r="AD10" s="18">
        <v>0</v>
      </c>
      <c r="AE10" s="18">
        <v>0</v>
      </c>
      <c r="AF10" s="18">
        <v>0</v>
      </c>
      <c r="AG10" s="19">
        <v>1.2</v>
      </c>
      <c r="AH10" s="19">
        <v>2</v>
      </c>
      <c r="AI10" s="20">
        <f t="shared" si="127"/>
        <v>2.75</v>
      </c>
      <c r="AJ10" s="19">
        <v>0</v>
      </c>
      <c r="AK10" s="19">
        <v>0</v>
      </c>
      <c r="AL10" s="20">
        <f t="shared" si="128"/>
        <v>0</v>
      </c>
      <c r="AM10" s="18">
        <v>1.64</v>
      </c>
      <c r="AN10" s="18">
        <v>2</v>
      </c>
      <c r="AO10" s="18">
        <v>0.15</v>
      </c>
      <c r="AP10" s="18">
        <v>0.22</v>
      </c>
      <c r="AQ10" s="18">
        <v>1.64</v>
      </c>
      <c r="AR10" s="18">
        <v>2.2200000000000002</v>
      </c>
      <c r="AS10" s="18">
        <v>0.12</v>
      </c>
      <c r="AT10" s="18">
        <v>0.11</v>
      </c>
      <c r="AU10" s="18">
        <v>0</v>
      </c>
      <c r="AV10" s="18">
        <v>1</v>
      </c>
      <c r="AW10" s="18">
        <v>0</v>
      </c>
      <c r="AX10" s="18">
        <v>0</v>
      </c>
      <c r="AY10" s="18">
        <v>0</v>
      </c>
      <c r="AZ10" s="18">
        <v>0</v>
      </c>
      <c r="BA10" s="18">
        <v>2</v>
      </c>
      <c r="BB10" s="18">
        <v>0</v>
      </c>
      <c r="BC10" s="18">
        <v>0</v>
      </c>
      <c r="BD10" s="18">
        <v>0</v>
      </c>
      <c r="BE10" s="18">
        <v>0</v>
      </c>
      <c r="BF10" s="18">
        <v>0</v>
      </c>
      <c r="BG10" s="18">
        <v>0</v>
      </c>
      <c r="BH10" s="18">
        <v>0</v>
      </c>
      <c r="BI10" s="18">
        <v>0</v>
      </c>
      <c r="BJ10" s="18">
        <v>0</v>
      </c>
      <c r="BK10" s="18">
        <v>0</v>
      </c>
      <c r="BL10" s="18">
        <v>0</v>
      </c>
      <c r="BM10" s="18">
        <v>0</v>
      </c>
      <c r="BN10" s="18">
        <v>0</v>
      </c>
      <c r="BO10" s="18">
        <v>0</v>
      </c>
      <c r="BP10" s="18">
        <v>0</v>
      </c>
      <c r="BQ10" s="18">
        <v>0</v>
      </c>
      <c r="BR10" s="18">
        <v>0</v>
      </c>
      <c r="BS10" s="18">
        <v>0</v>
      </c>
      <c r="BT10" s="18">
        <v>0</v>
      </c>
      <c r="BU10" s="18">
        <v>0</v>
      </c>
      <c r="BV10" s="18">
        <v>0</v>
      </c>
      <c r="BW10" s="18">
        <v>0</v>
      </c>
      <c r="BX10" s="18">
        <v>0</v>
      </c>
      <c r="BY10" s="18">
        <v>0</v>
      </c>
      <c r="BZ10" s="18">
        <v>0</v>
      </c>
      <c r="CA10" s="16" t="e">
        <f>_xlfn.IFNA(IF(RIGHT(D10,2)="=G",0,INDEX(#REF!,MATCH(E10,#REF!,0))),0)</f>
        <v>#REF!</v>
      </c>
      <c r="CB10" s="16" t="s">
        <v>776</v>
      </c>
      <c r="CC10" s="18">
        <v>0</v>
      </c>
      <c r="CD10" s="18">
        <v>0</v>
      </c>
      <c r="CE10" s="18">
        <v>1.4</v>
      </c>
      <c r="CF10" s="18">
        <v>0.73</v>
      </c>
      <c r="CG10" s="18">
        <v>0.12</v>
      </c>
      <c r="CH10" s="18">
        <v>3</v>
      </c>
      <c r="CI10" s="16" t="s">
        <v>98</v>
      </c>
      <c r="CJ10" s="18">
        <v>0</v>
      </c>
      <c r="CK10" s="20">
        <f t="shared" si="129"/>
        <v>2.2999999999999998</v>
      </c>
      <c r="CL10" s="20">
        <f t="shared" si="130"/>
        <v>2.2999999999999998</v>
      </c>
      <c r="CM10" s="18">
        <v>20.41</v>
      </c>
      <c r="CN10" s="21">
        <v>32.409999999999997</v>
      </c>
      <c r="CO10" s="18">
        <v>31.570999999999998</v>
      </c>
      <c r="CP10" s="22">
        <f t="shared" si="131"/>
        <v>31.57</v>
      </c>
      <c r="CQ10" s="22">
        <f t="shared" si="132"/>
        <v>29.27</v>
      </c>
      <c r="CR10" s="22">
        <f t="shared" si="133"/>
        <v>2.2999999999999998</v>
      </c>
      <c r="CS10" s="22">
        <f t="shared" si="134"/>
        <v>29.37</v>
      </c>
      <c r="CT10" s="22">
        <f t="shared" si="0"/>
        <v>29.57</v>
      </c>
      <c r="CU10" s="23">
        <v>29.57</v>
      </c>
      <c r="CV10" s="22">
        <f t="shared" si="135"/>
        <v>2.6</v>
      </c>
      <c r="CW10" s="22">
        <f t="shared" si="1"/>
        <v>0</v>
      </c>
      <c r="CX10" s="22">
        <f t="shared" si="2"/>
        <v>0</v>
      </c>
      <c r="CY10" s="22">
        <f t="shared" si="136"/>
        <v>32.14</v>
      </c>
      <c r="CZ10" s="22">
        <f t="shared" si="137"/>
        <v>32.29</v>
      </c>
      <c r="DA10" s="24">
        <v>32.409999999999997</v>
      </c>
      <c r="DB10" s="20">
        <f t="shared" si="138"/>
        <v>3.14</v>
      </c>
      <c r="DC10" s="20">
        <f t="shared" si="139"/>
        <v>0.84</v>
      </c>
      <c r="DD10" s="20">
        <f t="shared" si="140"/>
        <v>2.3000000000000003</v>
      </c>
      <c r="DE10" s="20">
        <f t="shared" si="3"/>
        <v>0.1</v>
      </c>
      <c r="DF10" s="20">
        <f t="shared" si="4"/>
        <v>0.2</v>
      </c>
      <c r="DG10" s="20">
        <f t="shared" si="5"/>
        <v>2</v>
      </c>
      <c r="DH10" s="20">
        <f t="shared" si="6"/>
        <v>0</v>
      </c>
      <c r="DI10" s="20">
        <f t="shared" si="7"/>
        <v>0</v>
      </c>
      <c r="DJ10" s="20">
        <f t="shared" si="8"/>
        <v>0</v>
      </c>
      <c r="DK10" s="20">
        <f t="shared" si="141"/>
        <v>2.2999999999999998</v>
      </c>
      <c r="DL10" s="20">
        <f t="shared" si="142"/>
        <v>0</v>
      </c>
      <c r="DM10" s="20">
        <f t="shared" si="216"/>
        <v>0</v>
      </c>
      <c r="DN10" s="20">
        <f t="shared" si="143"/>
        <v>0</v>
      </c>
      <c r="DO10" s="18">
        <v>3.04</v>
      </c>
      <c r="DP10" s="18">
        <v>0</v>
      </c>
      <c r="DQ10" s="18">
        <v>1</v>
      </c>
      <c r="DR10" s="18">
        <v>1</v>
      </c>
      <c r="DS10" s="25">
        <f t="shared" si="144"/>
        <v>3.04</v>
      </c>
      <c r="DT10" s="25">
        <f t="shared" si="145"/>
        <v>0</v>
      </c>
      <c r="DU10" s="25">
        <f t="shared" si="146"/>
        <v>6.99</v>
      </c>
      <c r="DV10" s="25">
        <f t="shared" si="147"/>
        <v>0</v>
      </c>
      <c r="DW10" s="25">
        <f t="shared" si="148"/>
        <v>6.99</v>
      </c>
      <c r="DX10" s="25">
        <f t="shared" si="149"/>
        <v>14.26</v>
      </c>
      <c r="DY10" s="25">
        <f t="shared" si="150"/>
        <v>0</v>
      </c>
      <c r="DZ10" s="25">
        <f t="shared" si="151"/>
        <v>14.26</v>
      </c>
      <c r="EA10" s="25">
        <f t="shared" si="152"/>
        <v>9.5500000000000007</v>
      </c>
      <c r="EB10" s="25">
        <f t="shared" si="153"/>
        <v>0</v>
      </c>
      <c r="EC10" s="25">
        <f t="shared" si="154"/>
        <v>9.5500000000000007</v>
      </c>
      <c r="ED10" s="25">
        <f t="shared" si="155"/>
        <v>4.71</v>
      </c>
      <c r="EE10" s="25">
        <f t="shared" si="155"/>
        <v>0</v>
      </c>
      <c r="EF10" s="25">
        <f t="shared" si="156"/>
        <v>4.71</v>
      </c>
      <c r="EG10" s="25">
        <f t="shared" si="157"/>
        <v>9.5500000000000007</v>
      </c>
      <c r="EH10" s="25">
        <f t="shared" si="157"/>
        <v>0</v>
      </c>
      <c r="EI10" s="25">
        <f t="shared" si="158"/>
        <v>9.5500000000000007</v>
      </c>
      <c r="EJ10" s="18">
        <v>2208.35</v>
      </c>
      <c r="EK10" s="18">
        <v>2160.9299999999998</v>
      </c>
      <c r="EL10" s="18" t="s">
        <v>779</v>
      </c>
      <c r="EM10" s="18" t="s">
        <v>780</v>
      </c>
      <c r="EN10" s="16" t="s">
        <v>774</v>
      </c>
      <c r="EO10" s="16" t="s">
        <v>131</v>
      </c>
      <c r="EP10" s="16" t="e">
        <f>IF(OR(EN10="Cống tròn",EN10="Cống hộp",EN10="Ống nhựa"),INDEX(#REF!,MATCH(E10,#REF!,0)),IF(OR(EN10="Rãnh xây",EN10="Rãnh bê tông"),INDEX(#REF!,MATCH(E10,#REF!,0)),0))</f>
        <v>#REF!</v>
      </c>
      <c r="EQ10" s="18">
        <v>45.820000000000071</v>
      </c>
      <c r="ER10" s="19">
        <v>1</v>
      </c>
      <c r="ES10" s="25">
        <f t="shared" si="159"/>
        <v>46</v>
      </c>
      <c r="ET10" s="1" t="e">
        <f>_xlfn.IFNA(IF(EN10="Cống tròn",INDEX(#REF!,MATCH(E10,#REF!,0)),IF(EN10="Cống hộp",INDEX(#REF!,MATCH(E10,#REF!,0)),EU10&amp;" ,"&amp;EV10)),0)</f>
        <v>#REF!</v>
      </c>
      <c r="EU10" s="16" t="s">
        <v>769</v>
      </c>
      <c r="EV10" s="16" t="s">
        <v>775</v>
      </c>
      <c r="EW10" s="16" t="e">
        <f>_xlfn.IFNA(INDEX(#REF!,MATCH(E10,#REF!,0)),0)</f>
        <v>#REF!</v>
      </c>
      <c r="EX10" s="16"/>
      <c r="EY10" s="18">
        <v>0</v>
      </c>
      <c r="EZ10" s="18">
        <v>0</v>
      </c>
      <c r="FA10" s="18">
        <v>0</v>
      </c>
      <c r="FB10" s="19">
        <v>0</v>
      </c>
      <c r="FC10" s="19">
        <v>0</v>
      </c>
      <c r="FD10" s="25">
        <f t="shared" si="9"/>
        <v>0</v>
      </c>
      <c r="FE10" s="25">
        <f t="shared" si="160"/>
        <v>0</v>
      </c>
      <c r="FF10" s="19">
        <v>0.14000000000000001</v>
      </c>
      <c r="FG10" s="19">
        <v>2</v>
      </c>
      <c r="FH10" s="19">
        <v>1.5</v>
      </c>
      <c r="FI10" s="25">
        <f t="shared" si="161"/>
        <v>1.78</v>
      </c>
      <c r="FJ10" s="19">
        <v>0</v>
      </c>
      <c r="FK10" s="19">
        <v>0</v>
      </c>
      <c r="FL10" s="19">
        <v>0.2</v>
      </c>
      <c r="FM10" s="19">
        <v>1.6</v>
      </c>
      <c r="FN10" s="18">
        <v>0</v>
      </c>
      <c r="FO10" s="25">
        <f t="shared" si="162"/>
        <v>1.98</v>
      </c>
      <c r="FP10" s="19">
        <v>1.4999999999999999E-2</v>
      </c>
      <c r="FQ10" s="19">
        <v>1</v>
      </c>
      <c r="FR10" s="25">
        <f t="shared" si="10"/>
        <v>45</v>
      </c>
      <c r="FS10" s="25">
        <f t="shared" si="11"/>
        <v>0.65999999999999992</v>
      </c>
      <c r="FT10" s="25">
        <f t="shared" si="12"/>
        <v>45.66</v>
      </c>
      <c r="FU10" s="25">
        <f t="shared" si="13"/>
        <v>-0.16000000000007475</v>
      </c>
      <c r="FV10" s="25" t="str">
        <f t="shared" si="163"/>
        <v>Thêm 01</v>
      </c>
      <c r="FW10" s="25">
        <f t="shared" si="164"/>
        <v>0.85</v>
      </c>
      <c r="FX10" s="1"/>
      <c r="FY10" s="1"/>
      <c r="FZ10" s="1"/>
      <c r="GA10" s="1"/>
      <c r="GB10" s="19">
        <v>0</v>
      </c>
      <c r="GC10" s="19">
        <v>0</v>
      </c>
      <c r="GD10" s="19">
        <v>0</v>
      </c>
      <c r="GE10" s="19">
        <v>0</v>
      </c>
      <c r="GF10" s="19">
        <v>0</v>
      </c>
      <c r="GG10" s="19">
        <v>0</v>
      </c>
      <c r="GH10" s="19">
        <v>0</v>
      </c>
      <c r="GI10" s="19">
        <v>0</v>
      </c>
      <c r="GJ10" s="19">
        <v>0</v>
      </c>
      <c r="GK10" s="19">
        <v>0</v>
      </c>
      <c r="GL10" s="25">
        <f t="shared" si="14"/>
        <v>0</v>
      </c>
      <c r="GM10" s="25">
        <f t="shared" si="165"/>
        <v>0</v>
      </c>
      <c r="GN10" s="19">
        <v>0</v>
      </c>
      <c r="GO10" s="19">
        <v>0</v>
      </c>
      <c r="GP10" s="19">
        <v>0</v>
      </c>
      <c r="GQ10" s="19">
        <v>0</v>
      </c>
      <c r="GR10" s="1" t="e">
        <f>_xlfn.IFNA(INDEX(#REF!,MATCH(E10,#REF!,0)),0)</f>
        <v>#REF!</v>
      </c>
      <c r="GS10" s="1"/>
      <c r="GT10" s="19">
        <v>0</v>
      </c>
      <c r="GU10" s="19">
        <v>0</v>
      </c>
      <c r="GV10" s="19">
        <v>0</v>
      </c>
      <c r="GW10" s="19">
        <v>0</v>
      </c>
      <c r="GX10" s="25">
        <f t="shared" si="15"/>
        <v>0</v>
      </c>
      <c r="GY10" s="25">
        <f t="shared" si="16"/>
        <v>0</v>
      </c>
      <c r="GZ10" s="25">
        <f t="shared" si="166"/>
        <v>0</v>
      </c>
      <c r="HA10" s="1" t="e" cm="1">
        <f t="array" ref="HA10">INDEX(#REF!,MATCH(EJ10&amp;EK10&amp;HD10&amp;HE10&amp;HF10,#REF!&amp;#REF!&amp;#REF!&amp;#REF!&amp;#REF!,0))</f>
        <v>#REF!</v>
      </c>
      <c r="HB10" s="1"/>
      <c r="HC10" s="25">
        <f t="shared" si="167"/>
        <v>0</v>
      </c>
      <c r="HD10" s="19">
        <v>0</v>
      </c>
      <c r="HE10" s="19">
        <v>0</v>
      </c>
      <c r="HF10" s="19">
        <v>0</v>
      </c>
      <c r="HG10" s="1" t="e" cm="1">
        <f t="array" ref="HG10">INDEX(#REF!,MATCH(EJ10&amp;EK10&amp;HJ10&amp;HK10&amp;HL10,#REF!&amp;#REF!&amp;#REF!&amp;#REF!&amp;#REF!,0))</f>
        <v>#REF!</v>
      </c>
      <c r="HH10" s="1"/>
      <c r="HI10" s="25">
        <f t="shared" si="168"/>
        <v>0</v>
      </c>
      <c r="HJ10" s="25">
        <f t="shared" si="169"/>
        <v>0</v>
      </c>
      <c r="HK10" s="19">
        <v>0</v>
      </c>
      <c r="HL10" s="19">
        <v>0</v>
      </c>
      <c r="HM10" s="19">
        <v>0.01</v>
      </c>
      <c r="HN10" s="19">
        <v>1</v>
      </c>
      <c r="HO10" s="25">
        <f t="shared" si="170"/>
        <v>0</v>
      </c>
      <c r="HP10" s="25">
        <f t="shared" si="171"/>
        <v>0</v>
      </c>
      <c r="HQ10" s="25">
        <f t="shared" si="172"/>
        <v>0</v>
      </c>
      <c r="HR10" s="25">
        <f t="shared" si="173"/>
        <v>0</v>
      </c>
      <c r="HS10" s="25">
        <f t="shared" si="174"/>
        <v>0</v>
      </c>
      <c r="HT10" s="19">
        <v>0</v>
      </c>
      <c r="HU10" s="19">
        <v>0</v>
      </c>
      <c r="HV10" s="19">
        <v>0</v>
      </c>
      <c r="HW10" s="25">
        <f t="shared" si="175"/>
        <v>0</v>
      </c>
      <c r="HX10" s="19">
        <v>0</v>
      </c>
      <c r="HY10" s="19">
        <v>0</v>
      </c>
      <c r="HZ10" s="21">
        <v>31.57</v>
      </c>
      <c r="IA10" s="20">
        <f>ROUND(IF(EN10="Cống tròn",IF(EN10="Cống tròn",IF(EU10="Không có móng",IQ10-FF10,IF(EU10="Đế",IP10-FN10,IF(OR(EU10="Móng bê tông",EU10="Móng bê tông kết hợp đế"),II10-FJ10,0))),0),IF(EN10="Cống hộp",IF(AND(EN10="Cống hộp",EU10="Không có móng"),IQ10-GF10,IF(AND(EN10="Cống hộp",EU10="Móng bê tông"),IJ10-GB10,0)),IF(OR(EN10="Rãnh xây",EN10="Rãnh bê tông"),IF(OR(EN10="Rãnh xây",EN10="Rãnh bê tông"),IK10-GB10,0),IF(EN10="Ống nhựa",IF(AND(EN10="Ống nhựa",EU10="Không đắp cát"),IQ10-HT10,IF(AND(EN10="Ống nhựa",EU10="Đắp cát"),IH10-HX10,0)),IF(EN10="Rãnh thang",IF(EN10="Rãnh thang",IF(EU10="Móng bê tông",#REF!-#REF!,IQ10),0),0))))),2)</f>
        <v>29.68</v>
      </c>
      <c r="IB10" s="20">
        <f t="shared" si="176"/>
        <v>1.8900000000000006</v>
      </c>
      <c r="IC10" s="20">
        <f t="shared" si="17"/>
        <v>29.68</v>
      </c>
      <c r="ID10" s="20">
        <f t="shared" si="18"/>
        <v>0</v>
      </c>
      <c r="IE10" s="20">
        <f t="shared" si="19"/>
        <v>0</v>
      </c>
      <c r="IF10" s="20">
        <f t="shared" si="20"/>
        <v>0</v>
      </c>
      <c r="IG10" s="20">
        <f>IF(EN10="Rãnh thang",IF(AND(EN10="Rãnh thang",EU10="Móng bê tông"),IQ10-#REF!,0),IF(EN10="Ống nhựa",IF(AND(EN10="Ống nhựa",EU10="Đắp cát"),IQ10-HT10,0),IF(EN10="Cống tròn",IF(EN10="Cống tròn",IF(OR(EU10="Móng bê tông",EU10="Móng bê tông kết hợp đế"),IM10-FL10,0),0),IF(EN10="Cống hộp",IF(AND(EN10="Cống hộp",EU10="Móng bê tông"),IN10-GD10,0),IF(OR(EN10="Rãnh xây",EN10="Rãnh bê tông"),IF(AND(EN10="Rãnh xây",EU10="Móng bê tông"),IO10-GD10,IF(AND(EN10="Rãnh bê tông",EU10="Móng bê tông"),IO10-GD10,0)),0)))))</f>
        <v>29.68</v>
      </c>
      <c r="IH10" s="20">
        <f t="shared" si="21"/>
        <v>0</v>
      </c>
      <c r="II10" s="20">
        <f t="shared" si="22"/>
        <v>29.68</v>
      </c>
      <c r="IJ10" s="20">
        <f t="shared" si="23"/>
        <v>0</v>
      </c>
      <c r="IK10" s="20">
        <f t="shared" si="177"/>
        <v>0</v>
      </c>
      <c r="IL10" s="20">
        <f t="shared" si="24"/>
        <v>29.88</v>
      </c>
      <c r="IM10" s="20">
        <f t="shared" si="25"/>
        <v>29.88</v>
      </c>
      <c r="IN10" s="20">
        <f t="shared" si="26"/>
        <v>0</v>
      </c>
      <c r="IO10" s="20">
        <f t="shared" si="27"/>
        <v>0</v>
      </c>
      <c r="IP10" s="20">
        <f t="shared" si="28"/>
        <v>0</v>
      </c>
      <c r="IQ10" s="18">
        <v>30.02</v>
      </c>
      <c r="IR10" s="25">
        <f t="shared" si="178"/>
        <v>0</v>
      </c>
      <c r="IS10" s="25">
        <f t="shared" si="29"/>
        <v>0</v>
      </c>
      <c r="IT10" s="25">
        <f t="shared" si="30"/>
        <v>0</v>
      </c>
      <c r="IU10" s="25">
        <f>ROUND(IF(EN10="Cống tròn",IF(EN10="Cống tròn",IV10+FF10,0),IF(EN10="Cống hộp",IF(EN10="Cống hộp",IV10+GP10,0),IF(OR(EN10="Rãnh xây",EN10="Rãnh bê tông"),IF(OR(EN10="Rãnh xây",EN10="Rãnh bê tông"),IV10+GP10,0),IF(EN10="ống nhựa",IF(EN10="Ống nhựa",IV10+HT10,0),IF(EN10="Rãnh thang",IF(EN10="Rãnh thang",IQ10+#REF!,0),0))))),2)</f>
        <v>30.45</v>
      </c>
      <c r="IV10" s="19">
        <v>30.31</v>
      </c>
      <c r="IW10" s="25">
        <f t="shared" si="31"/>
        <v>30.45</v>
      </c>
      <c r="IX10" s="25">
        <f t="shared" si="32"/>
        <v>0</v>
      </c>
      <c r="IY10" s="25">
        <f t="shared" si="33"/>
        <v>0</v>
      </c>
      <c r="IZ10" s="25">
        <f t="shared" si="34"/>
        <v>0</v>
      </c>
      <c r="JA10" s="25">
        <f t="shared" si="35"/>
        <v>0</v>
      </c>
      <c r="JB10" s="21">
        <v>30.92</v>
      </c>
      <c r="JC10" s="20">
        <f>ROUND(IF(EN10="Cống tròn",IF(EN10="Cống tròn",IF(EU10="Không có móng",JS10-FF10,IF(EU10="Đế",JR10-FN10,IF(OR(EU10="Móng bê tông",EU10="Móng bê tông kết hợp đế"),JK10-FJ10,0))),0),IF(EN10="Cống hộp",IF(AND(EN10="Cống hộp",EU10="Không có móng"),JS10-GF10,IF(AND(EN10="Cống hộp",EU10="Móng bê tông"),JL10-GB10,0)),IF(OR(EN10="Rãnh xây",EN10="Rãnh bê tông"),IF(OR(EN10="Rãnh xây",EN10="Rãnh bê tông"),JM10-GB10,0),IF(EN10="Ống nhựa",IF(AND(EN10="Ống nhựa",EU10="Không đắp cát"),JS10-HT10,IF(AND(EN10="Ống nhựa",EU10="Đắp cát"),JJ10-HX10,0)),IF(EN10="Rãnh thang",IF(EN10="Rãnh thang",IF(EU10="Móng bê tông",#REF!-#REF!,JS10),0),0))))),2)</f>
        <v>28.47</v>
      </c>
      <c r="JD10" s="20">
        <f t="shared" si="179"/>
        <v>2.4500000000000028</v>
      </c>
      <c r="JE10" s="20">
        <f t="shared" si="36"/>
        <v>28.47</v>
      </c>
      <c r="JF10" s="20">
        <f t="shared" si="37"/>
        <v>0</v>
      </c>
      <c r="JG10" s="20">
        <f t="shared" si="38"/>
        <v>0</v>
      </c>
      <c r="JH10" s="20">
        <f t="shared" si="39"/>
        <v>0</v>
      </c>
      <c r="JI10" s="20">
        <f>IF(EN10="Rãnh thang",IF(AND(EN10="Rãnh thang",EU10="Móng bê tông"),JS10-#REF!,0),IF(EN10="Ống nhựa",IF(AND(EN10="Ống nhựa",EU10="Đắp cát"),JS10-HT10,0),IF(EN10="Cống tròn",IF(EN10="Cống tròn",IF(OR(EU10="Móng bê tông",EU10="Móng bê tông kết hợp đế"),JO10-FL10,0),0),IF(EN10="Cống hộp",IF(AND(EN10="Cống hộp",EU10="Móng bê tông"),JP10-GD10,0),IF(OR(EN10="Rãnh xây",EN10="Rãnh bê tông"),IF(AND(EN10="Rãnh xây",EU10="Móng bê tông"),JQ10-GD10,IF(AND(EN10="Rãnh bê tông",EU10="Móng bê tông"),JQ10-GD10,0)),0)))))</f>
        <v>28.47</v>
      </c>
      <c r="JJ10" s="20">
        <f t="shared" si="40"/>
        <v>0</v>
      </c>
      <c r="JK10" s="20">
        <f t="shared" si="41"/>
        <v>28.47</v>
      </c>
      <c r="JL10" s="20">
        <f t="shared" si="42"/>
        <v>0</v>
      </c>
      <c r="JM10" s="20">
        <f t="shared" si="43"/>
        <v>0</v>
      </c>
      <c r="JN10" s="20">
        <f t="shared" si="44"/>
        <v>28.669999999999998</v>
      </c>
      <c r="JO10" s="20">
        <f t="shared" si="45"/>
        <v>28.669999999999998</v>
      </c>
      <c r="JP10" s="20">
        <f t="shared" si="46"/>
        <v>0</v>
      </c>
      <c r="JQ10" s="20">
        <f t="shared" si="47"/>
        <v>0</v>
      </c>
      <c r="JR10" s="20">
        <f t="shared" si="48"/>
        <v>0</v>
      </c>
      <c r="JS10" s="26">
        <v>28.81</v>
      </c>
      <c r="JT10" s="25">
        <f t="shared" si="180"/>
        <v>0</v>
      </c>
      <c r="JU10" s="25">
        <f t="shared" si="49"/>
        <v>0</v>
      </c>
      <c r="JV10" s="25">
        <f t="shared" si="50"/>
        <v>0</v>
      </c>
      <c r="JW10" s="25">
        <f>ROUND(IF(EN10="Cống tròn",IF(EN10="Cống tròn",JX10+FF10,0),IF(EN10="Cống hộp",IF(EN10="Cống hộp",JX10+GP10,0),IF(OR(EN10="Rãnh xây",EN10="Rãnh bê tông"),IF(OR(EN10="Rãnh xây",EN10="Rãnh bê tông"),JX10+GP10,0),IF(EN10="ống nhựa",IF(EN10="Ống nhựa",JX10+HT10,0),IF(EN10="Rãnh thang",IF(EN10="Rãnh thang",JS10+#REF!,0),0))))),2)</f>
        <v>30.45</v>
      </c>
      <c r="JX10" s="27">
        <v>30.31</v>
      </c>
      <c r="JY10" s="25">
        <f t="shared" si="51"/>
        <v>30.45</v>
      </c>
      <c r="JZ10" s="25">
        <f t="shared" si="52"/>
        <v>0</v>
      </c>
      <c r="KA10" s="25">
        <f t="shared" si="53"/>
        <v>0</v>
      </c>
      <c r="KB10" s="25">
        <f t="shared" si="54"/>
        <v>0</v>
      </c>
      <c r="KC10" s="25">
        <f t="shared" si="55"/>
        <v>0</v>
      </c>
      <c r="KD10" s="28" t="s">
        <v>98</v>
      </c>
      <c r="KE10" s="27">
        <v>0</v>
      </c>
      <c r="KF10" s="25">
        <f t="shared" si="56"/>
        <v>1.8900000000000006</v>
      </c>
      <c r="KG10" s="25">
        <f t="shared" si="181"/>
        <v>1.8900000000000006</v>
      </c>
      <c r="KH10" s="27">
        <v>0</v>
      </c>
      <c r="KI10" s="25">
        <f t="shared" si="57"/>
        <v>2.4500000000000028</v>
      </c>
      <c r="KJ10" s="25">
        <f t="shared" si="182"/>
        <v>2.4500000000000028</v>
      </c>
      <c r="KK10" s="25">
        <f t="shared" si="58"/>
        <v>0</v>
      </c>
      <c r="KL10" s="25">
        <f t="shared" si="59"/>
        <v>0</v>
      </c>
      <c r="KM10" s="25">
        <f t="shared" si="183"/>
        <v>0</v>
      </c>
      <c r="KN10" s="25">
        <f t="shared" si="60"/>
        <v>0</v>
      </c>
      <c r="KO10" s="25">
        <f t="shared" si="61"/>
        <v>0</v>
      </c>
      <c r="KP10" s="25">
        <f t="shared" si="184"/>
        <v>0</v>
      </c>
      <c r="KQ10" s="25">
        <f t="shared" si="62"/>
        <v>0.2</v>
      </c>
      <c r="KR10" s="25">
        <f t="shared" si="63"/>
        <v>0.2</v>
      </c>
      <c r="KS10" s="25">
        <f t="shared" si="185"/>
        <v>0.2</v>
      </c>
      <c r="KT10" s="25">
        <f t="shared" si="64"/>
        <v>0</v>
      </c>
      <c r="KU10" s="25">
        <f t="shared" si="65"/>
        <v>0</v>
      </c>
      <c r="KV10" s="25">
        <f t="shared" si="186"/>
        <v>0</v>
      </c>
      <c r="KW10" s="25">
        <f t="shared" si="66"/>
        <v>0</v>
      </c>
      <c r="KX10" s="25">
        <f t="shared" si="67"/>
        <v>0</v>
      </c>
      <c r="KY10" s="25">
        <f t="shared" si="187"/>
        <v>0</v>
      </c>
      <c r="KZ10" s="25">
        <f t="shared" si="68"/>
        <v>0</v>
      </c>
      <c r="LA10" s="25">
        <f t="shared" si="69"/>
        <v>0</v>
      </c>
      <c r="LB10" s="25">
        <f t="shared" si="188"/>
        <v>0</v>
      </c>
      <c r="LC10" s="25">
        <f t="shared" si="70"/>
        <v>1.6900000000000006</v>
      </c>
      <c r="LD10" s="25">
        <f t="shared" si="71"/>
        <v>1.98</v>
      </c>
      <c r="LE10" s="25">
        <f t="shared" si="189"/>
        <v>1.8350000000000004</v>
      </c>
      <c r="LF10" s="25">
        <f t="shared" si="72"/>
        <v>0</v>
      </c>
      <c r="LG10" s="25">
        <f t="shared" si="73"/>
        <v>0</v>
      </c>
      <c r="LH10" s="25">
        <f t="shared" si="190"/>
        <v>0</v>
      </c>
      <c r="LI10" s="25">
        <f t="shared" si="74"/>
        <v>0</v>
      </c>
      <c r="LJ10" s="25">
        <f t="shared" si="75"/>
        <v>0</v>
      </c>
      <c r="LK10" s="25">
        <f t="shared" si="191"/>
        <v>0</v>
      </c>
      <c r="LL10" s="25">
        <f t="shared" si="76"/>
        <v>0</v>
      </c>
      <c r="LM10" s="25">
        <f t="shared" si="77"/>
        <v>0</v>
      </c>
      <c r="LN10" s="25">
        <f t="shared" si="192"/>
        <v>0</v>
      </c>
      <c r="LO10" s="25">
        <f t="shared" si="78"/>
        <v>0</v>
      </c>
      <c r="LP10" s="25">
        <f t="shared" si="79"/>
        <v>0</v>
      </c>
      <c r="LQ10" s="25">
        <f t="shared" si="193"/>
        <v>0</v>
      </c>
      <c r="LR10" s="25">
        <f t="shared" si="80"/>
        <v>0</v>
      </c>
      <c r="LS10" s="25">
        <f t="shared" si="81"/>
        <v>0</v>
      </c>
      <c r="LT10" s="25">
        <f t="shared" si="194"/>
        <v>0</v>
      </c>
      <c r="LU10" s="25">
        <f t="shared" si="82"/>
        <v>0</v>
      </c>
      <c r="LV10" s="25">
        <f t="shared" si="83"/>
        <v>0</v>
      </c>
      <c r="LW10" s="25">
        <f t="shared" si="195"/>
        <v>0</v>
      </c>
      <c r="LX10" s="25">
        <f t="shared" si="84"/>
        <v>0</v>
      </c>
      <c r="LY10" s="25">
        <f t="shared" si="85"/>
        <v>0</v>
      </c>
      <c r="LZ10" s="25">
        <f t="shared" si="196"/>
        <v>0</v>
      </c>
      <c r="MA10" s="25">
        <f t="shared" si="86"/>
        <v>0</v>
      </c>
      <c r="MB10" s="25">
        <f t="shared" si="87"/>
        <v>0</v>
      </c>
      <c r="MC10" s="25">
        <f t="shared" si="197"/>
        <v>0</v>
      </c>
      <c r="MD10" s="25">
        <f t="shared" si="88"/>
        <v>0</v>
      </c>
      <c r="ME10" s="25">
        <f t="shared" si="89"/>
        <v>0</v>
      </c>
      <c r="MF10" s="25">
        <f t="shared" si="198"/>
        <v>0</v>
      </c>
      <c r="MG10" s="25">
        <f t="shared" si="90"/>
        <v>0</v>
      </c>
      <c r="MH10" s="25">
        <f t="shared" si="91"/>
        <v>0</v>
      </c>
      <c r="MI10" s="25">
        <f t="shared" si="199"/>
        <v>0</v>
      </c>
      <c r="MJ10" s="25">
        <f t="shared" si="92"/>
        <v>0</v>
      </c>
      <c r="MK10" s="25">
        <f t="shared" si="93"/>
        <v>0</v>
      </c>
      <c r="ML10" s="25">
        <f t="shared" si="200"/>
        <v>0</v>
      </c>
      <c r="MM10" s="25">
        <f t="shared" si="94"/>
        <v>0</v>
      </c>
      <c r="MN10" s="25">
        <f t="shared" si="95"/>
        <v>0</v>
      </c>
      <c r="MO10" s="25">
        <f t="shared" si="201"/>
        <v>0</v>
      </c>
      <c r="MP10" s="25">
        <f t="shared" si="96"/>
        <v>0</v>
      </c>
      <c r="MQ10" s="25">
        <f t="shared" si="97"/>
        <v>0</v>
      </c>
      <c r="MR10" s="25">
        <f t="shared" si="202"/>
        <v>0</v>
      </c>
      <c r="MS10" s="29">
        <v>1.98</v>
      </c>
      <c r="MT10" s="29">
        <v>0</v>
      </c>
      <c r="MU10" s="29">
        <v>1</v>
      </c>
      <c r="MV10" s="29">
        <v>1</v>
      </c>
      <c r="MW10" s="25">
        <f t="shared" si="98"/>
        <v>1.98</v>
      </c>
      <c r="MX10" s="25">
        <f t="shared" si="99"/>
        <v>3.74</v>
      </c>
      <c r="MY10" s="25">
        <f t="shared" si="100"/>
        <v>0</v>
      </c>
      <c r="MZ10" s="25">
        <f t="shared" si="101"/>
        <v>0</v>
      </c>
      <c r="NA10" s="25">
        <f t="shared" si="102"/>
        <v>1.98</v>
      </c>
      <c r="NB10" s="25">
        <f t="shared" si="103"/>
        <v>4.8499999999999996</v>
      </c>
      <c r="NC10" s="25">
        <f t="shared" si="104"/>
        <v>0</v>
      </c>
      <c r="ND10" s="25">
        <f t="shared" si="105"/>
        <v>0</v>
      </c>
      <c r="NE10" s="25">
        <f t="shared" si="203"/>
        <v>1.98</v>
      </c>
      <c r="NF10" s="25">
        <f t="shared" si="106"/>
        <v>4.2949999999999999</v>
      </c>
      <c r="NG10" s="25">
        <f t="shared" si="106"/>
        <v>0</v>
      </c>
      <c r="NH10" s="25">
        <f t="shared" si="106"/>
        <v>0</v>
      </c>
      <c r="NI10" s="25">
        <f t="shared" si="107"/>
        <v>196.8</v>
      </c>
      <c r="NJ10" s="25">
        <f t="shared" si="108"/>
        <v>0</v>
      </c>
      <c r="NK10" s="25">
        <f t="shared" si="109"/>
        <v>196.8</v>
      </c>
      <c r="NL10" s="25">
        <f t="shared" si="110"/>
        <v>135.78</v>
      </c>
      <c r="NM10" s="25">
        <f t="shared" si="111"/>
        <v>0</v>
      </c>
      <c r="NN10" s="25">
        <f t="shared" si="204"/>
        <v>135.78</v>
      </c>
      <c r="NO10" s="25">
        <f t="shared" si="112"/>
        <v>0</v>
      </c>
      <c r="NP10" s="25">
        <f t="shared" si="113"/>
        <v>0</v>
      </c>
      <c r="NQ10" s="25">
        <f t="shared" si="205"/>
        <v>0</v>
      </c>
      <c r="NR10" s="25">
        <f t="shared" si="114"/>
        <v>0</v>
      </c>
      <c r="NS10" s="25">
        <f t="shared" si="115"/>
        <v>0</v>
      </c>
      <c r="NT10" s="25">
        <f t="shared" si="206"/>
        <v>0</v>
      </c>
      <c r="NU10" s="25">
        <f t="shared" si="116"/>
        <v>0</v>
      </c>
      <c r="NV10" s="25">
        <f t="shared" si="117"/>
        <v>0</v>
      </c>
      <c r="NW10" s="25">
        <f t="shared" si="207"/>
        <v>0</v>
      </c>
      <c r="NX10" s="25">
        <f t="shared" si="208"/>
        <v>135.78</v>
      </c>
      <c r="NY10" s="25">
        <f t="shared" si="208"/>
        <v>0</v>
      </c>
      <c r="NZ10" s="25">
        <f t="shared" si="209"/>
        <v>135.78</v>
      </c>
      <c r="OA10" s="25">
        <f t="shared" si="210"/>
        <v>61.02</v>
      </c>
      <c r="OB10" s="25">
        <f t="shared" si="210"/>
        <v>0</v>
      </c>
      <c r="OC10" s="25">
        <f t="shared" si="211"/>
        <v>61.02</v>
      </c>
      <c r="OD10" s="25">
        <f t="shared" si="212"/>
        <v>135.78</v>
      </c>
      <c r="OE10" s="25">
        <f t="shared" si="118"/>
        <v>0</v>
      </c>
      <c r="OF10" s="25">
        <f t="shared" si="118"/>
        <v>135.78</v>
      </c>
      <c r="OG10" s="25">
        <f t="shared" si="119"/>
        <v>0</v>
      </c>
      <c r="OH10" s="25">
        <f t="shared" si="120"/>
        <v>0</v>
      </c>
      <c r="OI10" s="25">
        <f t="shared" si="121"/>
        <v>0</v>
      </c>
      <c r="OJ10" s="25">
        <f t="shared" si="122"/>
        <v>0</v>
      </c>
      <c r="OK10" s="25">
        <f t="shared" si="123"/>
        <v>0</v>
      </c>
      <c r="OL10" s="25">
        <f t="shared" si="124"/>
        <v>0</v>
      </c>
      <c r="OM10" s="25">
        <f t="shared" si="213"/>
        <v>0</v>
      </c>
      <c r="ON10" s="25">
        <f t="shared" si="213"/>
        <v>0</v>
      </c>
      <c r="OO10" s="25">
        <f t="shared" si="213"/>
        <v>0</v>
      </c>
      <c r="OP10" s="25">
        <f t="shared" si="125"/>
        <v>0</v>
      </c>
      <c r="OQ10" s="25">
        <f t="shared" si="126"/>
        <v>0</v>
      </c>
      <c r="OR10" s="25">
        <f t="shared" si="214"/>
        <v>0</v>
      </c>
      <c r="OS10" s="30">
        <v>536387.38</v>
      </c>
      <c r="OT10" s="30">
        <v>2371326.04</v>
      </c>
    </row>
    <row r="11" spans="1:410" ht="33" customHeight="1" x14ac:dyDescent="0.25">
      <c r="A11" s="18">
        <v>6</v>
      </c>
      <c r="B11" s="18" t="s">
        <v>763</v>
      </c>
      <c r="C11" s="18">
        <v>2160.9299999999998</v>
      </c>
      <c r="D11" s="16" t="e">
        <f>_xlfn.IFNA(INDEX(#REF!,MATCH(E11,#REF!,0)),0)</f>
        <v>#REF!</v>
      </c>
      <c r="E11" s="18" t="s">
        <v>780</v>
      </c>
      <c r="F11" s="16" t="s">
        <v>765</v>
      </c>
      <c r="G11" s="16" t="s">
        <v>766</v>
      </c>
      <c r="H11" s="16" t="s">
        <v>767</v>
      </c>
      <c r="I11" s="16" t="s">
        <v>768</v>
      </c>
      <c r="J11" s="16" t="s">
        <v>769</v>
      </c>
      <c r="K11" s="16" t="s">
        <v>770</v>
      </c>
      <c r="L11" s="16" t="s">
        <v>771</v>
      </c>
      <c r="M11" s="18">
        <v>2.44</v>
      </c>
      <c r="N11" s="18">
        <v>2.44</v>
      </c>
      <c r="O11" s="19">
        <v>2.84</v>
      </c>
      <c r="P11" s="19">
        <v>2.84</v>
      </c>
      <c r="Q11" s="19">
        <v>0.1</v>
      </c>
      <c r="R11" s="19">
        <v>2.64</v>
      </c>
      <c r="S11" s="19">
        <v>2.64</v>
      </c>
      <c r="T11" s="18">
        <v>0.2</v>
      </c>
      <c r="U11" s="18">
        <v>0</v>
      </c>
      <c r="V11" s="18">
        <v>0</v>
      </c>
      <c r="W11" s="18">
        <v>0</v>
      </c>
      <c r="X11" s="18">
        <v>2.44</v>
      </c>
      <c r="Y11" s="18">
        <v>2.4</v>
      </c>
      <c r="Z11" s="20">
        <f t="shared" si="215"/>
        <v>2.7</v>
      </c>
      <c r="AA11" s="18">
        <v>0.22</v>
      </c>
      <c r="AB11" s="18">
        <v>0</v>
      </c>
      <c r="AC11" s="18">
        <v>0</v>
      </c>
      <c r="AD11" s="18">
        <v>0</v>
      </c>
      <c r="AE11" s="18">
        <v>0</v>
      </c>
      <c r="AF11" s="18">
        <v>0</v>
      </c>
      <c r="AG11" s="19">
        <v>2</v>
      </c>
      <c r="AH11" s="19">
        <v>2</v>
      </c>
      <c r="AI11" s="20">
        <f t="shared" si="127"/>
        <v>2.85</v>
      </c>
      <c r="AJ11" s="19">
        <v>0</v>
      </c>
      <c r="AK11" s="19">
        <v>0</v>
      </c>
      <c r="AL11" s="20">
        <f t="shared" si="128"/>
        <v>0</v>
      </c>
      <c r="AM11" s="18">
        <v>2.44</v>
      </c>
      <c r="AN11" s="18">
        <v>2</v>
      </c>
      <c r="AO11" s="18">
        <v>0.15</v>
      </c>
      <c r="AP11" s="18">
        <v>0.22</v>
      </c>
      <c r="AQ11" s="18">
        <v>2.44</v>
      </c>
      <c r="AR11" s="18">
        <v>2.2200000000000002</v>
      </c>
      <c r="AS11" s="18">
        <v>0.12</v>
      </c>
      <c r="AT11" s="18">
        <v>0.11</v>
      </c>
      <c r="AU11" s="18">
        <v>0</v>
      </c>
      <c r="AV11" s="18">
        <v>1</v>
      </c>
      <c r="AW11" s="18">
        <v>0</v>
      </c>
      <c r="AX11" s="18">
        <v>0</v>
      </c>
      <c r="AY11" s="18">
        <v>0</v>
      </c>
      <c r="AZ11" s="18">
        <v>0</v>
      </c>
      <c r="BA11" s="18">
        <v>2</v>
      </c>
      <c r="BB11" s="18">
        <v>0</v>
      </c>
      <c r="BC11" s="18">
        <v>0</v>
      </c>
      <c r="BD11" s="18">
        <v>0</v>
      </c>
      <c r="BE11" s="18">
        <v>0</v>
      </c>
      <c r="BF11" s="18">
        <v>0</v>
      </c>
      <c r="BG11" s="18">
        <v>0</v>
      </c>
      <c r="BH11" s="18">
        <v>0</v>
      </c>
      <c r="BI11" s="18">
        <v>0</v>
      </c>
      <c r="BJ11" s="18">
        <v>0</v>
      </c>
      <c r="BK11" s="18">
        <v>0</v>
      </c>
      <c r="BL11" s="18">
        <v>0</v>
      </c>
      <c r="BM11" s="18">
        <v>0</v>
      </c>
      <c r="BN11" s="18">
        <v>0</v>
      </c>
      <c r="BO11" s="18">
        <v>0</v>
      </c>
      <c r="BP11" s="18">
        <v>0</v>
      </c>
      <c r="BQ11" s="18">
        <v>0</v>
      </c>
      <c r="BR11" s="18">
        <v>0</v>
      </c>
      <c r="BS11" s="18">
        <v>0</v>
      </c>
      <c r="BT11" s="18">
        <v>0</v>
      </c>
      <c r="BU11" s="18">
        <v>0</v>
      </c>
      <c r="BV11" s="18">
        <v>0</v>
      </c>
      <c r="BW11" s="18">
        <v>0</v>
      </c>
      <c r="BX11" s="18">
        <v>0</v>
      </c>
      <c r="BY11" s="18">
        <v>0</v>
      </c>
      <c r="BZ11" s="18">
        <v>0</v>
      </c>
      <c r="CA11" s="16" t="e">
        <f>_xlfn.IFNA(IF(RIGHT(D11,2)="=G",0,INDEX(#REF!,MATCH(E11,#REF!,0))),0)</f>
        <v>#REF!</v>
      </c>
      <c r="CB11" s="16" t="s">
        <v>776</v>
      </c>
      <c r="CC11" s="18">
        <v>0</v>
      </c>
      <c r="CD11" s="18">
        <v>0</v>
      </c>
      <c r="CE11" s="18">
        <v>2.2000000000000002</v>
      </c>
      <c r="CF11" s="18">
        <v>0.73</v>
      </c>
      <c r="CG11" s="18">
        <v>0.12</v>
      </c>
      <c r="CH11" s="18">
        <v>3</v>
      </c>
      <c r="CI11" s="16" t="s">
        <v>98</v>
      </c>
      <c r="CJ11" s="18">
        <v>0</v>
      </c>
      <c r="CK11" s="20">
        <f t="shared" si="129"/>
        <v>3.23</v>
      </c>
      <c r="CL11" s="20">
        <f t="shared" si="130"/>
        <v>3.23</v>
      </c>
      <c r="CM11" s="18">
        <v>33.36</v>
      </c>
      <c r="CN11" s="21">
        <v>30.92</v>
      </c>
      <c r="CO11" s="18">
        <v>30.081000000000003</v>
      </c>
      <c r="CP11" s="22">
        <f t="shared" si="131"/>
        <v>30.92</v>
      </c>
      <c r="CQ11" s="22">
        <f t="shared" si="132"/>
        <v>27.69</v>
      </c>
      <c r="CR11" s="22">
        <f t="shared" si="133"/>
        <v>3.23</v>
      </c>
      <c r="CS11" s="22">
        <f t="shared" si="134"/>
        <v>27.79</v>
      </c>
      <c r="CT11" s="22">
        <f t="shared" si="0"/>
        <v>27.99</v>
      </c>
      <c r="CU11" s="23">
        <v>27.99</v>
      </c>
      <c r="CV11" s="22">
        <f t="shared" si="135"/>
        <v>2.7</v>
      </c>
      <c r="CW11" s="22">
        <f t="shared" si="1"/>
        <v>0</v>
      </c>
      <c r="CX11" s="22">
        <f t="shared" si="2"/>
        <v>0</v>
      </c>
      <c r="CY11" s="22">
        <f t="shared" si="136"/>
        <v>30.65</v>
      </c>
      <c r="CZ11" s="22">
        <f t="shared" si="137"/>
        <v>30.8</v>
      </c>
      <c r="DA11" s="24">
        <v>30.92</v>
      </c>
      <c r="DB11" s="20">
        <f t="shared" si="138"/>
        <v>3.23</v>
      </c>
      <c r="DC11" s="20">
        <f t="shared" si="139"/>
        <v>0</v>
      </c>
      <c r="DD11" s="20">
        <f t="shared" si="140"/>
        <v>3.23</v>
      </c>
      <c r="DE11" s="20">
        <f t="shared" si="3"/>
        <v>0.1</v>
      </c>
      <c r="DF11" s="20">
        <f t="shared" si="4"/>
        <v>0.2</v>
      </c>
      <c r="DG11" s="20">
        <f t="shared" si="5"/>
        <v>2.93</v>
      </c>
      <c r="DH11" s="20">
        <f t="shared" si="6"/>
        <v>0</v>
      </c>
      <c r="DI11" s="20">
        <f t="shared" si="7"/>
        <v>0</v>
      </c>
      <c r="DJ11" s="20">
        <f t="shared" si="8"/>
        <v>0</v>
      </c>
      <c r="DK11" s="20">
        <f t="shared" si="141"/>
        <v>3.2300000000000004</v>
      </c>
      <c r="DL11" s="20">
        <f t="shared" si="142"/>
        <v>0</v>
      </c>
      <c r="DM11" s="20">
        <f t="shared" si="216"/>
        <v>0</v>
      </c>
      <c r="DN11" s="20">
        <f t="shared" si="143"/>
        <v>0</v>
      </c>
      <c r="DO11" s="18">
        <v>3.04</v>
      </c>
      <c r="DP11" s="18">
        <v>0</v>
      </c>
      <c r="DQ11" s="18">
        <v>1</v>
      </c>
      <c r="DR11" s="18">
        <v>1</v>
      </c>
      <c r="DS11" s="25">
        <f t="shared" si="144"/>
        <v>3.04</v>
      </c>
      <c r="DT11" s="25">
        <f t="shared" si="145"/>
        <v>0</v>
      </c>
      <c r="DU11" s="25">
        <f t="shared" si="146"/>
        <v>9.82</v>
      </c>
      <c r="DV11" s="25">
        <f t="shared" si="147"/>
        <v>0</v>
      </c>
      <c r="DW11" s="25">
        <f t="shared" si="148"/>
        <v>9.82</v>
      </c>
      <c r="DX11" s="25">
        <f t="shared" si="149"/>
        <v>27.89</v>
      </c>
      <c r="DY11" s="25">
        <f t="shared" si="150"/>
        <v>0</v>
      </c>
      <c r="DZ11" s="25">
        <f t="shared" si="151"/>
        <v>27.89</v>
      </c>
      <c r="EA11" s="25">
        <f t="shared" si="152"/>
        <v>19.64</v>
      </c>
      <c r="EB11" s="25">
        <f t="shared" si="153"/>
        <v>0</v>
      </c>
      <c r="EC11" s="25">
        <f t="shared" si="154"/>
        <v>19.64</v>
      </c>
      <c r="ED11" s="25">
        <f t="shared" si="155"/>
        <v>8.25</v>
      </c>
      <c r="EE11" s="25">
        <f t="shared" si="155"/>
        <v>0</v>
      </c>
      <c r="EF11" s="25">
        <f t="shared" si="156"/>
        <v>8.25</v>
      </c>
      <c r="EG11" s="25">
        <f t="shared" si="157"/>
        <v>19.64</v>
      </c>
      <c r="EH11" s="25">
        <f t="shared" si="157"/>
        <v>0</v>
      </c>
      <c r="EI11" s="25">
        <f t="shared" si="158"/>
        <v>19.64</v>
      </c>
      <c r="EJ11" s="18">
        <v>2160.9299999999998</v>
      </c>
      <c r="EK11" s="18">
        <v>2088.08</v>
      </c>
      <c r="EL11" s="18" t="s">
        <v>780</v>
      </c>
      <c r="EM11" s="18" t="s">
        <v>781</v>
      </c>
      <c r="EN11" s="16" t="s">
        <v>774</v>
      </c>
      <c r="EO11" s="16" t="s">
        <v>131</v>
      </c>
      <c r="EP11" s="16" t="e">
        <f>IF(OR(EN11="Cống tròn",EN11="Cống hộp",EN11="Ống nhựa"),INDEX(#REF!,MATCH(E11,#REF!,0)),IF(OR(EN11="Rãnh xây",EN11="Rãnh bê tông"),INDEX(#REF!,MATCH(E11,#REF!,0)),0))</f>
        <v>#REF!</v>
      </c>
      <c r="EQ11" s="18">
        <v>70.849999999999909</v>
      </c>
      <c r="ER11" s="19">
        <v>1</v>
      </c>
      <c r="ES11" s="25">
        <f t="shared" si="159"/>
        <v>70</v>
      </c>
      <c r="ET11" s="1" t="e">
        <f>_xlfn.IFNA(IF(EN11="Cống tròn",INDEX(#REF!,MATCH(E11,#REF!,0)),IF(EN11="Cống hộp",INDEX(#REF!,MATCH(E11,#REF!,0)),EU11&amp;" ,"&amp;EV11)),0)</f>
        <v>#REF!</v>
      </c>
      <c r="EU11" s="16" t="s">
        <v>769</v>
      </c>
      <c r="EV11" s="16" t="s">
        <v>775</v>
      </c>
      <c r="EW11" s="16" t="e">
        <f>_xlfn.IFNA(INDEX(#REF!,MATCH(E11,#REF!,0)),0)</f>
        <v>#REF!</v>
      </c>
      <c r="EX11" s="16"/>
      <c r="EY11" s="18">
        <v>0</v>
      </c>
      <c r="EZ11" s="18">
        <v>0</v>
      </c>
      <c r="FA11" s="18">
        <v>0</v>
      </c>
      <c r="FB11" s="19">
        <v>0</v>
      </c>
      <c r="FC11" s="19">
        <v>0</v>
      </c>
      <c r="FD11" s="25">
        <f t="shared" si="9"/>
        <v>0</v>
      </c>
      <c r="FE11" s="25">
        <f t="shared" si="160"/>
        <v>0</v>
      </c>
      <c r="FF11" s="19">
        <v>0.14000000000000001</v>
      </c>
      <c r="FG11" s="19">
        <v>2</v>
      </c>
      <c r="FH11" s="19">
        <v>1.5</v>
      </c>
      <c r="FI11" s="25">
        <f t="shared" si="161"/>
        <v>1.78</v>
      </c>
      <c r="FJ11" s="19">
        <v>0</v>
      </c>
      <c r="FK11" s="19">
        <v>0</v>
      </c>
      <c r="FL11" s="19">
        <v>0.2</v>
      </c>
      <c r="FM11" s="19">
        <v>1.6</v>
      </c>
      <c r="FN11" s="18">
        <v>0</v>
      </c>
      <c r="FO11" s="25">
        <f t="shared" si="162"/>
        <v>1.98</v>
      </c>
      <c r="FP11" s="19">
        <v>1.4999999999999999E-2</v>
      </c>
      <c r="FQ11" s="19">
        <v>1</v>
      </c>
      <c r="FR11" s="25">
        <f t="shared" si="10"/>
        <v>69</v>
      </c>
      <c r="FS11" s="25">
        <f t="shared" si="11"/>
        <v>1.02</v>
      </c>
      <c r="FT11" s="25">
        <f t="shared" si="12"/>
        <v>70.02</v>
      </c>
      <c r="FU11" s="25">
        <f t="shared" si="13"/>
        <v>-0.82999999999991303</v>
      </c>
      <c r="FV11" s="25" t="str">
        <f t="shared" si="163"/>
        <v>Thêm 01</v>
      </c>
      <c r="FW11" s="25">
        <f t="shared" si="164"/>
        <v>0.19</v>
      </c>
      <c r="FX11" s="1"/>
      <c r="FY11" s="1"/>
      <c r="FZ11" s="1"/>
      <c r="GA11" s="1"/>
      <c r="GB11" s="19">
        <v>0</v>
      </c>
      <c r="GC11" s="19">
        <v>0</v>
      </c>
      <c r="GD11" s="19">
        <v>0</v>
      </c>
      <c r="GE11" s="19">
        <v>0</v>
      </c>
      <c r="GF11" s="19">
        <v>0</v>
      </c>
      <c r="GG11" s="19">
        <v>0</v>
      </c>
      <c r="GH11" s="19">
        <v>0</v>
      </c>
      <c r="GI11" s="19">
        <v>0</v>
      </c>
      <c r="GJ11" s="19">
        <v>0</v>
      </c>
      <c r="GK11" s="19">
        <v>0</v>
      </c>
      <c r="GL11" s="25">
        <f t="shared" si="14"/>
        <v>0</v>
      </c>
      <c r="GM11" s="25">
        <f t="shared" si="165"/>
        <v>0</v>
      </c>
      <c r="GN11" s="19">
        <v>0</v>
      </c>
      <c r="GO11" s="19">
        <v>0</v>
      </c>
      <c r="GP11" s="19">
        <v>0</v>
      </c>
      <c r="GQ11" s="19">
        <v>0</v>
      </c>
      <c r="GR11" s="1" t="e">
        <f>_xlfn.IFNA(INDEX(#REF!,MATCH(E11,#REF!,0)),0)</f>
        <v>#REF!</v>
      </c>
      <c r="GS11" s="1"/>
      <c r="GT11" s="19">
        <v>0</v>
      </c>
      <c r="GU11" s="19">
        <v>0</v>
      </c>
      <c r="GV11" s="19">
        <v>0</v>
      </c>
      <c r="GW11" s="19">
        <v>0</v>
      </c>
      <c r="GX11" s="25">
        <f t="shared" si="15"/>
        <v>0</v>
      </c>
      <c r="GY11" s="25">
        <f t="shared" si="16"/>
        <v>0</v>
      </c>
      <c r="GZ11" s="25">
        <f t="shared" si="166"/>
        <v>0</v>
      </c>
      <c r="HA11" s="1" t="e" cm="1">
        <f t="array" ref="HA11">INDEX(#REF!,MATCH(EJ11&amp;EK11&amp;HD11&amp;HE11&amp;HF11,#REF!&amp;#REF!&amp;#REF!&amp;#REF!&amp;#REF!,0))</f>
        <v>#REF!</v>
      </c>
      <c r="HB11" s="1"/>
      <c r="HC11" s="25">
        <f t="shared" si="167"/>
        <v>0</v>
      </c>
      <c r="HD11" s="19">
        <v>0</v>
      </c>
      <c r="HE11" s="19">
        <v>0</v>
      </c>
      <c r="HF11" s="19">
        <v>0</v>
      </c>
      <c r="HG11" s="1" t="e" cm="1">
        <f t="array" ref="HG11">INDEX(#REF!,MATCH(EJ11&amp;EK11&amp;HJ11&amp;HK11&amp;HL11,#REF!&amp;#REF!&amp;#REF!&amp;#REF!&amp;#REF!,0))</f>
        <v>#REF!</v>
      </c>
      <c r="HH11" s="1"/>
      <c r="HI11" s="25">
        <f t="shared" si="168"/>
        <v>0</v>
      </c>
      <c r="HJ11" s="25">
        <f t="shared" si="169"/>
        <v>0</v>
      </c>
      <c r="HK11" s="19">
        <v>0</v>
      </c>
      <c r="HL11" s="19">
        <v>0</v>
      </c>
      <c r="HM11" s="19">
        <v>0.01</v>
      </c>
      <c r="HN11" s="19">
        <v>1</v>
      </c>
      <c r="HO11" s="25">
        <f t="shared" si="170"/>
        <v>0</v>
      </c>
      <c r="HP11" s="25">
        <f t="shared" si="171"/>
        <v>0</v>
      </c>
      <c r="HQ11" s="25">
        <f t="shared" si="172"/>
        <v>0</v>
      </c>
      <c r="HR11" s="25">
        <f t="shared" si="173"/>
        <v>0</v>
      </c>
      <c r="HS11" s="25">
        <f t="shared" si="174"/>
        <v>0</v>
      </c>
      <c r="HT11" s="19">
        <v>0</v>
      </c>
      <c r="HU11" s="19">
        <v>0</v>
      </c>
      <c r="HV11" s="19">
        <v>0</v>
      </c>
      <c r="HW11" s="25">
        <f t="shared" si="175"/>
        <v>0</v>
      </c>
      <c r="HX11" s="19">
        <v>0</v>
      </c>
      <c r="HY11" s="19">
        <v>0</v>
      </c>
      <c r="HZ11" s="21">
        <v>30.92</v>
      </c>
      <c r="IA11" s="20">
        <f>ROUND(IF(EN11="Cống tròn",IF(EN11="Cống tròn",IF(EU11="Không có móng",IQ11-FF11,IF(EU11="Đế",IP11-FN11,IF(OR(EU11="Móng bê tông",EU11="Móng bê tông kết hợp đế"),II11-FJ11,0))),0),IF(EN11="Cống hộp",IF(AND(EN11="Cống hộp",EU11="Không có móng"),IQ11-GF11,IF(AND(EN11="Cống hộp",EU11="Móng bê tông"),IJ11-GB11,0)),IF(OR(EN11="Rãnh xây",EN11="Rãnh bê tông"),IF(OR(EN11="Rãnh xây",EN11="Rãnh bê tông"),IK11-GB11,0),IF(EN11="Ống nhựa",IF(AND(EN11="Ống nhựa",EU11="Không đắp cát"),IQ11-HT11,IF(AND(EN11="Ống nhựa",EU11="Đắp cát"),IH11-HX11,0)),IF(EN11="Rãnh thang",IF(EN11="Rãnh thang",IF(EU11="Móng bê tông",#REF!-#REF!,IQ11),0),0))))),2)</f>
        <v>28.47</v>
      </c>
      <c r="IB11" s="20">
        <f t="shared" si="176"/>
        <v>2.4500000000000028</v>
      </c>
      <c r="IC11" s="20">
        <f t="shared" si="17"/>
        <v>28.47</v>
      </c>
      <c r="ID11" s="20">
        <f t="shared" si="18"/>
        <v>0</v>
      </c>
      <c r="IE11" s="20">
        <f t="shared" si="19"/>
        <v>0</v>
      </c>
      <c r="IF11" s="20">
        <f t="shared" si="20"/>
        <v>0</v>
      </c>
      <c r="IG11" s="20">
        <f>IF(EN11="Rãnh thang",IF(AND(EN11="Rãnh thang",EU11="Móng bê tông"),IQ11-#REF!,0),IF(EN11="Ống nhựa",IF(AND(EN11="Ống nhựa",EU11="Đắp cát"),IQ11-HT11,0),IF(EN11="Cống tròn",IF(EN11="Cống tròn",IF(OR(EU11="Móng bê tông",EU11="Móng bê tông kết hợp đế"),IM11-FL11,0),0),IF(EN11="Cống hộp",IF(AND(EN11="Cống hộp",EU11="Móng bê tông"),IN11-GD11,0),IF(OR(EN11="Rãnh xây",EN11="Rãnh bê tông"),IF(AND(EN11="Rãnh xây",EU11="Móng bê tông"),IO11-GD11,IF(AND(EN11="Rãnh bê tông",EU11="Móng bê tông"),IO11-GD11,0)),0)))))</f>
        <v>28.47</v>
      </c>
      <c r="IH11" s="20">
        <f t="shared" si="21"/>
        <v>0</v>
      </c>
      <c r="II11" s="20">
        <f t="shared" si="22"/>
        <v>28.47</v>
      </c>
      <c r="IJ11" s="20">
        <f t="shared" si="23"/>
        <v>0</v>
      </c>
      <c r="IK11" s="20">
        <f t="shared" si="177"/>
        <v>0</v>
      </c>
      <c r="IL11" s="20">
        <f t="shared" si="24"/>
        <v>28.669999999999998</v>
      </c>
      <c r="IM11" s="20">
        <f t="shared" si="25"/>
        <v>28.669999999999998</v>
      </c>
      <c r="IN11" s="20">
        <f t="shared" si="26"/>
        <v>0</v>
      </c>
      <c r="IO11" s="20">
        <f t="shared" si="27"/>
        <v>0</v>
      </c>
      <c r="IP11" s="20">
        <f t="shared" si="28"/>
        <v>0</v>
      </c>
      <c r="IQ11" s="18">
        <v>28.81</v>
      </c>
      <c r="IR11" s="25">
        <f t="shared" si="178"/>
        <v>0</v>
      </c>
      <c r="IS11" s="25">
        <f t="shared" si="29"/>
        <v>0</v>
      </c>
      <c r="IT11" s="25">
        <f t="shared" si="30"/>
        <v>0</v>
      </c>
      <c r="IU11" s="25">
        <f>ROUND(IF(EN11="Cống tròn",IF(EN11="Cống tròn",IV11+FF11,0),IF(EN11="Cống hộp",IF(EN11="Cống hộp",IV11+GP11,0),IF(OR(EN11="Rãnh xây",EN11="Rãnh bê tông"),IF(OR(EN11="Rãnh xây",EN11="Rãnh bê tông"),IV11+GP11,0),IF(EN11="ống nhựa",IF(EN11="Ống nhựa",IV11+HT11,0),IF(EN11="Rãnh thang",IF(EN11="Rãnh thang",IQ11+#REF!,0),0))))),2)</f>
        <v>29.23</v>
      </c>
      <c r="IV11" s="19">
        <v>29.09</v>
      </c>
      <c r="IW11" s="25">
        <f t="shared" si="31"/>
        <v>29.23</v>
      </c>
      <c r="IX11" s="25">
        <f t="shared" si="32"/>
        <v>0</v>
      </c>
      <c r="IY11" s="25">
        <f t="shared" si="33"/>
        <v>0</v>
      </c>
      <c r="IZ11" s="25">
        <f t="shared" si="34"/>
        <v>0</v>
      </c>
      <c r="JA11" s="25">
        <f t="shared" si="35"/>
        <v>0</v>
      </c>
      <c r="JB11" s="21">
        <v>29.06</v>
      </c>
      <c r="JC11" s="20">
        <f>ROUND(IF(EN11="Cống tròn",IF(EN11="Cống tròn",IF(EU11="Không có móng",JS11-FF11,IF(EU11="Đế",JR11-FN11,IF(OR(EU11="Móng bê tông",EU11="Móng bê tông kết hợp đế"),JK11-FJ11,0))),0),IF(EN11="Cống hộp",IF(AND(EN11="Cống hộp",EU11="Không có móng"),JS11-GF11,IF(AND(EN11="Cống hộp",EU11="Móng bê tông"),JL11-GB11,0)),IF(OR(EN11="Rãnh xây",EN11="Rãnh bê tông"),IF(OR(EN11="Rãnh xây",EN11="Rãnh bê tông"),JM11-GB11,0),IF(EN11="Ống nhựa",IF(AND(EN11="Ống nhựa",EU11="Không đắp cát"),JS11-HT11,IF(AND(EN11="Ống nhựa",EU11="Đắp cát"),JJ11-HX11,0)),IF(EN11="Rãnh thang",IF(EN11="Rãnh thang",IF(EU11="Móng bê tông",#REF!-#REF!,JS11),0),0))))),2)</f>
        <v>27.25</v>
      </c>
      <c r="JD11" s="20">
        <f t="shared" si="179"/>
        <v>1.8099999999999987</v>
      </c>
      <c r="JE11" s="20">
        <f t="shared" si="36"/>
        <v>27.25</v>
      </c>
      <c r="JF11" s="20">
        <f t="shared" si="37"/>
        <v>0</v>
      </c>
      <c r="JG11" s="20">
        <f t="shared" si="38"/>
        <v>0</v>
      </c>
      <c r="JH11" s="20">
        <f t="shared" si="39"/>
        <v>0</v>
      </c>
      <c r="JI11" s="20">
        <f>IF(EN11="Rãnh thang",IF(AND(EN11="Rãnh thang",EU11="Móng bê tông"),JS11-#REF!,0),IF(EN11="Ống nhựa",IF(AND(EN11="Ống nhựa",EU11="Đắp cát"),JS11-HT11,0),IF(EN11="Cống tròn",IF(EN11="Cống tròn",IF(OR(EU11="Móng bê tông",EU11="Móng bê tông kết hợp đế"),JO11-FL11,0),0),IF(EN11="Cống hộp",IF(AND(EN11="Cống hộp",EU11="Móng bê tông"),JP11-GD11,0),IF(OR(EN11="Rãnh xây",EN11="Rãnh bê tông"),IF(AND(EN11="Rãnh xây",EU11="Móng bê tông"),JQ11-GD11,IF(AND(EN11="Rãnh bê tông",EU11="Móng bê tông"),JQ11-GD11,0)),0)))))</f>
        <v>27.25</v>
      </c>
      <c r="JJ11" s="20">
        <f t="shared" si="40"/>
        <v>0</v>
      </c>
      <c r="JK11" s="20">
        <f t="shared" si="41"/>
        <v>27.25</v>
      </c>
      <c r="JL11" s="20">
        <f t="shared" si="42"/>
        <v>0</v>
      </c>
      <c r="JM11" s="20">
        <f t="shared" si="43"/>
        <v>0</v>
      </c>
      <c r="JN11" s="20">
        <f t="shared" si="44"/>
        <v>27.45</v>
      </c>
      <c r="JO11" s="20">
        <f t="shared" si="45"/>
        <v>27.45</v>
      </c>
      <c r="JP11" s="20">
        <f t="shared" si="46"/>
        <v>0</v>
      </c>
      <c r="JQ11" s="20">
        <f t="shared" si="47"/>
        <v>0</v>
      </c>
      <c r="JR11" s="20">
        <f t="shared" si="48"/>
        <v>0</v>
      </c>
      <c r="JS11" s="26">
        <v>27.59</v>
      </c>
      <c r="JT11" s="25">
        <f t="shared" si="180"/>
        <v>0</v>
      </c>
      <c r="JU11" s="25">
        <f t="shared" si="49"/>
        <v>0</v>
      </c>
      <c r="JV11" s="25">
        <f t="shared" si="50"/>
        <v>0</v>
      </c>
      <c r="JW11" s="25">
        <f>ROUND(IF(EN11="Cống tròn",IF(EN11="Cống tròn",JX11+FF11,0),IF(EN11="Cống hộp",IF(EN11="Cống hộp",JX11+GP11,0),IF(OR(EN11="Rãnh xây",EN11="Rãnh bê tông"),IF(OR(EN11="Rãnh xây",EN11="Rãnh bê tông"),JX11+GP11,0),IF(EN11="ống nhựa",IF(EN11="Ống nhựa",JX11+HT11,0),IF(EN11="Rãnh thang",IF(EN11="Rãnh thang",JS11+#REF!,0),0))))),2)</f>
        <v>29.23</v>
      </c>
      <c r="JX11" s="27">
        <v>29.09</v>
      </c>
      <c r="JY11" s="25">
        <f t="shared" si="51"/>
        <v>29.23</v>
      </c>
      <c r="JZ11" s="25">
        <f t="shared" si="52"/>
        <v>0</v>
      </c>
      <c r="KA11" s="25">
        <f t="shared" si="53"/>
        <v>0</v>
      </c>
      <c r="KB11" s="25">
        <f t="shared" si="54"/>
        <v>0</v>
      </c>
      <c r="KC11" s="25">
        <f t="shared" si="55"/>
        <v>0</v>
      </c>
      <c r="KD11" s="28" t="s">
        <v>98</v>
      </c>
      <c r="KE11" s="27">
        <v>0</v>
      </c>
      <c r="KF11" s="25">
        <f t="shared" si="56"/>
        <v>2.4500000000000028</v>
      </c>
      <c r="KG11" s="25">
        <f t="shared" si="181"/>
        <v>2.4500000000000028</v>
      </c>
      <c r="KH11" s="27">
        <v>0</v>
      </c>
      <c r="KI11" s="25">
        <f t="shared" si="57"/>
        <v>1.8099999999999987</v>
      </c>
      <c r="KJ11" s="25">
        <f t="shared" si="182"/>
        <v>1.8099999999999987</v>
      </c>
      <c r="KK11" s="25">
        <f t="shared" si="58"/>
        <v>0</v>
      </c>
      <c r="KL11" s="25">
        <f t="shared" si="59"/>
        <v>0</v>
      </c>
      <c r="KM11" s="25">
        <f t="shared" si="183"/>
        <v>0</v>
      </c>
      <c r="KN11" s="25">
        <f t="shared" si="60"/>
        <v>0</v>
      </c>
      <c r="KO11" s="25">
        <f t="shared" si="61"/>
        <v>0</v>
      </c>
      <c r="KP11" s="25">
        <f t="shared" si="184"/>
        <v>0</v>
      </c>
      <c r="KQ11" s="25">
        <f t="shared" si="62"/>
        <v>0.2</v>
      </c>
      <c r="KR11" s="25">
        <f t="shared" si="63"/>
        <v>0.2</v>
      </c>
      <c r="KS11" s="25">
        <f t="shared" si="185"/>
        <v>0.2</v>
      </c>
      <c r="KT11" s="25">
        <f t="shared" si="64"/>
        <v>0</v>
      </c>
      <c r="KU11" s="25">
        <f t="shared" si="65"/>
        <v>0</v>
      </c>
      <c r="KV11" s="25">
        <f t="shared" si="186"/>
        <v>0</v>
      </c>
      <c r="KW11" s="25">
        <f t="shared" si="66"/>
        <v>0</v>
      </c>
      <c r="KX11" s="25">
        <f t="shared" si="67"/>
        <v>0</v>
      </c>
      <c r="KY11" s="25">
        <f t="shared" si="187"/>
        <v>0</v>
      </c>
      <c r="KZ11" s="25">
        <f t="shared" si="68"/>
        <v>0</v>
      </c>
      <c r="LA11" s="25">
        <f t="shared" si="69"/>
        <v>0</v>
      </c>
      <c r="LB11" s="25">
        <f t="shared" si="188"/>
        <v>0</v>
      </c>
      <c r="LC11" s="25">
        <f t="shared" si="70"/>
        <v>1.98</v>
      </c>
      <c r="LD11" s="25">
        <f t="shared" si="71"/>
        <v>1.6099999999999988</v>
      </c>
      <c r="LE11" s="25">
        <f t="shared" si="189"/>
        <v>1.7949999999999995</v>
      </c>
      <c r="LF11" s="25">
        <f t="shared" si="72"/>
        <v>0</v>
      </c>
      <c r="LG11" s="25">
        <f t="shared" si="73"/>
        <v>0</v>
      </c>
      <c r="LH11" s="25">
        <f t="shared" si="190"/>
        <v>0</v>
      </c>
      <c r="LI11" s="25">
        <f t="shared" si="74"/>
        <v>0</v>
      </c>
      <c r="LJ11" s="25">
        <f t="shared" si="75"/>
        <v>0</v>
      </c>
      <c r="LK11" s="25">
        <f t="shared" si="191"/>
        <v>0</v>
      </c>
      <c r="LL11" s="25">
        <f t="shared" si="76"/>
        <v>0</v>
      </c>
      <c r="LM11" s="25">
        <f t="shared" si="77"/>
        <v>0</v>
      </c>
      <c r="LN11" s="25">
        <f t="shared" si="192"/>
        <v>0</v>
      </c>
      <c r="LO11" s="25">
        <f t="shared" si="78"/>
        <v>0</v>
      </c>
      <c r="LP11" s="25">
        <f t="shared" si="79"/>
        <v>0</v>
      </c>
      <c r="LQ11" s="25">
        <f t="shared" si="193"/>
        <v>0</v>
      </c>
      <c r="LR11" s="25">
        <f t="shared" si="80"/>
        <v>0</v>
      </c>
      <c r="LS11" s="25">
        <f t="shared" si="81"/>
        <v>0</v>
      </c>
      <c r="LT11" s="25">
        <f t="shared" si="194"/>
        <v>0</v>
      </c>
      <c r="LU11" s="25">
        <f t="shared" si="82"/>
        <v>0</v>
      </c>
      <c r="LV11" s="25">
        <f t="shared" si="83"/>
        <v>0</v>
      </c>
      <c r="LW11" s="25">
        <f t="shared" si="195"/>
        <v>0</v>
      </c>
      <c r="LX11" s="25">
        <f t="shared" si="84"/>
        <v>0</v>
      </c>
      <c r="LY11" s="25">
        <f t="shared" si="85"/>
        <v>0</v>
      </c>
      <c r="LZ11" s="25">
        <f t="shared" si="196"/>
        <v>0</v>
      </c>
      <c r="MA11" s="25">
        <f t="shared" si="86"/>
        <v>0</v>
      </c>
      <c r="MB11" s="25">
        <f t="shared" si="87"/>
        <v>0</v>
      </c>
      <c r="MC11" s="25">
        <f t="shared" si="197"/>
        <v>0</v>
      </c>
      <c r="MD11" s="25">
        <f t="shared" si="88"/>
        <v>0</v>
      </c>
      <c r="ME11" s="25">
        <f t="shared" si="89"/>
        <v>0</v>
      </c>
      <c r="MF11" s="25">
        <f t="shared" si="198"/>
        <v>0</v>
      </c>
      <c r="MG11" s="25">
        <f t="shared" si="90"/>
        <v>0</v>
      </c>
      <c r="MH11" s="25">
        <f t="shared" si="91"/>
        <v>0</v>
      </c>
      <c r="MI11" s="25">
        <f t="shared" si="199"/>
        <v>0</v>
      </c>
      <c r="MJ11" s="25">
        <f t="shared" si="92"/>
        <v>0</v>
      </c>
      <c r="MK11" s="25">
        <f t="shared" si="93"/>
        <v>0</v>
      </c>
      <c r="ML11" s="25">
        <f t="shared" si="200"/>
        <v>0</v>
      </c>
      <c r="MM11" s="25">
        <f t="shared" si="94"/>
        <v>0</v>
      </c>
      <c r="MN11" s="25">
        <f t="shared" si="95"/>
        <v>0</v>
      </c>
      <c r="MO11" s="25">
        <f t="shared" si="201"/>
        <v>0</v>
      </c>
      <c r="MP11" s="25">
        <f t="shared" si="96"/>
        <v>0</v>
      </c>
      <c r="MQ11" s="25">
        <f t="shared" si="97"/>
        <v>0</v>
      </c>
      <c r="MR11" s="25">
        <f t="shared" si="202"/>
        <v>0</v>
      </c>
      <c r="MS11" s="29">
        <v>1.98</v>
      </c>
      <c r="MT11" s="29">
        <v>0</v>
      </c>
      <c r="MU11" s="29">
        <v>1</v>
      </c>
      <c r="MV11" s="29">
        <v>1</v>
      </c>
      <c r="MW11" s="25">
        <f t="shared" si="98"/>
        <v>1.98</v>
      </c>
      <c r="MX11" s="25">
        <f t="shared" si="99"/>
        <v>4.8499999999999996</v>
      </c>
      <c r="MY11" s="25">
        <f t="shared" si="100"/>
        <v>0</v>
      </c>
      <c r="MZ11" s="25">
        <f t="shared" si="101"/>
        <v>0</v>
      </c>
      <c r="NA11" s="25">
        <f t="shared" si="102"/>
        <v>1.98</v>
      </c>
      <c r="NB11" s="25">
        <f t="shared" si="103"/>
        <v>3.58</v>
      </c>
      <c r="NC11" s="25">
        <f t="shared" si="104"/>
        <v>0</v>
      </c>
      <c r="ND11" s="25">
        <f t="shared" si="105"/>
        <v>0</v>
      </c>
      <c r="NE11" s="25">
        <f t="shared" si="203"/>
        <v>1.98</v>
      </c>
      <c r="NF11" s="25">
        <f t="shared" si="106"/>
        <v>4.2149999999999999</v>
      </c>
      <c r="NG11" s="25">
        <f t="shared" si="106"/>
        <v>0</v>
      </c>
      <c r="NH11" s="25">
        <f t="shared" si="106"/>
        <v>0</v>
      </c>
      <c r="NI11" s="25">
        <f t="shared" si="107"/>
        <v>298.63</v>
      </c>
      <c r="NJ11" s="25">
        <f t="shared" si="108"/>
        <v>0</v>
      </c>
      <c r="NK11" s="25">
        <f t="shared" si="109"/>
        <v>298.63</v>
      </c>
      <c r="NL11" s="25">
        <f t="shared" si="110"/>
        <v>201.87</v>
      </c>
      <c r="NM11" s="25">
        <f t="shared" si="111"/>
        <v>0</v>
      </c>
      <c r="NN11" s="25">
        <f t="shared" si="204"/>
        <v>201.87</v>
      </c>
      <c r="NO11" s="25">
        <f t="shared" si="112"/>
        <v>0</v>
      </c>
      <c r="NP11" s="25">
        <f t="shared" si="113"/>
        <v>0</v>
      </c>
      <c r="NQ11" s="25">
        <f t="shared" si="205"/>
        <v>0</v>
      </c>
      <c r="NR11" s="25">
        <f t="shared" si="114"/>
        <v>0</v>
      </c>
      <c r="NS11" s="25">
        <f t="shared" si="115"/>
        <v>0</v>
      </c>
      <c r="NT11" s="25">
        <f t="shared" si="206"/>
        <v>0</v>
      </c>
      <c r="NU11" s="25">
        <f t="shared" si="116"/>
        <v>0</v>
      </c>
      <c r="NV11" s="25">
        <f t="shared" si="117"/>
        <v>0</v>
      </c>
      <c r="NW11" s="25">
        <f t="shared" si="207"/>
        <v>0</v>
      </c>
      <c r="NX11" s="25">
        <f t="shared" si="208"/>
        <v>201.87</v>
      </c>
      <c r="NY11" s="25">
        <f t="shared" si="208"/>
        <v>0</v>
      </c>
      <c r="NZ11" s="25">
        <f t="shared" si="209"/>
        <v>201.87</v>
      </c>
      <c r="OA11" s="25">
        <f t="shared" si="210"/>
        <v>96.76</v>
      </c>
      <c r="OB11" s="25">
        <f t="shared" si="210"/>
        <v>0</v>
      </c>
      <c r="OC11" s="25">
        <f t="shared" si="211"/>
        <v>96.76</v>
      </c>
      <c r="OD11" s="25">
        <f t="shared" si="212"/>
        <v>201.87</v>
      </c>
      <c r="OE11" s="25">
        <f t="shared" si="118"/>
        <v>0</v>
      </c>
      <c r="OF11" s="25">
        <f t="shared" si="118"/>
        <v>201.87</v>
      </c>
      <c r="OG11" s="25">
        <f t="shared" si="119"/>
        <v>0</v>
      </c>
      <c r="OH11" s="25">
        <f t="shared" si="120"/>
        <v>0</v>
      </c>
      <c r="OI11" s="25">
        <f t="shared" si="121"/>
        <v>0</v>
      </c>
      <c r="OJ11" s="25">
        <f t="shared" si="122"/>
        <v>0</v>
      </c>
      <c r="OK11" s="25">
        <f t="shared" si="123"/>
        <v>0</v>
      </c>
      <c r="OL11" s="25">
        <f t="shared" si="124"/>
        <v>0</v>
      </c>
      <c r="OM11" s="25">
        <f t="shared" si="213"/>
        <v>0</v>
      </c>
      <c r="ON11" s="25">
        <f t="shared" si="213"/>
        <v>0</v>
      </c>
      <c r="OO11" s="25">
        <f t="shared" si="213"/>
        <v>0</v>
      </c>
      <c r="OP11" s="25">
        <f t="shared" si="125"/>
        <v>0</v>
      </c>
      <c r="OQ11" s="25">
        <f t="shared" si="126"/>
        <v>0</v>
      </c>
      <c r="OR11" s="25">
        <f t="shared" si="214"/>
        <v>0</v>
      </c>
      <c r="OS11" s="30">
        <v>536434.80000000005</v>
      </c>
      <c r="OT11" s="30">
        <v>2371326.08</v>
      </c>
    </row>
    <row r="12" spans="1:410" ht="33" customHeight="1" x14ac:dyDescent="0.25">
      <c r="A12" s="18">
        <v>7</v>
      </c>
      <c r="B12" s="18" t="s">
        <v>763</v>
      </c>
      <c r="C12" s="18">
        <v>2088.08</v>
      </c>
      <c r="D12" s="16" t="e">
        <f>_xlfn.IFNA(INDEX(#REF!,MATCH(E12,#REF!,0)),0)</f>
        <v>#REF!</v>
      </c>
      <c r="E12" s="18" t="s">
        <v>781</v>
      </c>
      <c r="F12" s="16" t="s">
        <v>765</v>
      </c>
      <c r="G12" s="16" t="s">
        <v>766</v>
      </c>
      <c r="H12" s="16" t="s">
        <v>767</v>
      </c>
      <c r="I12" s="16" t="s">
        <v>768</v>
      </c>
      <c r="J12" s="16" t="s">
        <v>769</v>
      </c>
      <c r="K12" s="16" t="s">
        <v>770</v>
      </c>
      <c r="L12" s="16" t="s">
        <v>771</v>
      </c>
      <c r="M12" s="18">
        <v>2.44</v>
      </c>
      <c r="N12" s="18">
        <v>2.44</v>
      </c>
      <c r="O12" s="19">
        <v>2.84</v>
      </c>
      <c r="P12" s="19">
        <v>2.84</v>
      </c>
      <c r="Q12" s="19">
        <v>0.1</v>
      </c>
      <c r="R12" s="19">
        <v>2.64</v>
      </c>
      <c r="S12" s="19">
        <v>2.64</v>
      </c>
      <c r="T12" s="18">
        <v>0.2</v>
      </c>
      <c r="U12" s="18">
        <v>0</v>
      </c>
      <c r="V12" s="18">
        <v>0</v>
      </c>
      <c r="W12" s="18">
        <v>0</v>
      </c>
      <c r="X12" s="18">
        <v>2.44</v>
      </c>
      <c r="Y12" s="18">
        <v>2.4</v>
      </c>
      <c r="Z12" s="20">
        <f t="shared" si="215"/>
        <v>2.6</v>
      </c>
      <c r="AA12" s="18">
        <v>0.22</v>
      </c>
      <c r="AB12" s="18">
        <v>0</v>
      </c>
      <c r="AC12" s="18">
        <v>0</v>
      </c>
      <c r="AD12" s="18">
        <v>0</v>
      </c>
      <c r="AE12" s="18">
        <v>0</v>
      </c>
      <c r="AF12" s="18">
        <v>0</v>
      </c>
      <c r="AG12" s="19">
        <v>2</v>
      </c>
      <c r="AH12" s="19">
        <v>2</v>
      </c>
      <c r="AI12" s="20">
        <f t="shared" si="127"/>
        <v>2.75</v>
      </c>
      <c r="AJ12" s="19">
        <v>0</v>
      </c>
      <c r="AK12" s="19">
        <v>0</v>
      </c>
      <c r="AL12" s="20">
        <f t="shared" si="128"/>
        <v>0</v>
      </c>
      <c r="AM12" s="18">
        <v>2.44</v>
      </c>
      <c r="AN12" s="18">
        <v>2</v>
      </c>
      <c r="AO12" s="18">
        <v>0.15</v>
      </c>
      <c r="AP12" s="18">
        <v>0.22</v>
      </c>
      <c r="AQ12" s="18">
        <v>2.44</v>
      </c>
      <c r="AR12" s="18">
        <v>2.2200000000000002</v>
      </c>
      <c r="AS12" s="18">
        <v>0.12</v>
      </c>
      <c r="AT12" s="18">
        <v>0.11</v>
      </c>
      <c r="AU12" s="18">
        <v>0</v>
      </c>
      <c r="AV12" s="18">
        <v>1</v>
      </c>
      <c r="AW12" s="18">
        <v>0</v>
      </c>
      <c r="AX12" s="18">
        <v>0</v>
      </c>
      <c r="AY12" s="18">
        <v>0</v>
      </c>
      <c r="AZ12" s="18">
        <v>0</v>
      </c>
      <c r="BA12" s="18">
        <v>2</v>
      </c>
      <c r="BB12" s="18">
        <v>0</v>
      </c>
      <c r="BC12" s="18">
        <v>0</v>
      </c>
      <c r="BD12" s="18">
        <v>0</v>
      </c>
      <c r="BE12" s="18">
        <v>0</v>
      </c>
      <c r="BF12" s="18">
        <v>0</v>
      </c>
      <c r="BG12" s="18">
        <v>0</v>
      </c>
      <c r="BH12" s="18">
        <v>0</v>
      </c>
      <c r="BI12" s="18">
        <v>0</v>
      </c>
      <c r="BJ12" s="18">
        <v>0</v>
      </c>
      <c r="BK12" s="18">
        <v>0</v>
      </c>
      <c r="BL12" s="18">
        <v>0</v>
      </c>
      <c r="BM12" s="18">
        <v>0</v>
      </c>
      <c r="BN12" s="18">
        <v>0</v>
      </c>
      <c r="BO12" s="18">
        <v>0</v>
      </c>
      <c r="BP12" s="18">
        <v>0</v>
      </c>
      <c r="BQ12" s="18">
        <v>0</v>
      </c>
      <c r="BR12" s="18">
        <v>0</v>
      </c>
      <c r="BS12" s="18">
        <v>0</v>
      </c>
      <c r="BT12" s="18">
        <v>0</v>
      </c>
      <c r="BU12" s="18">
        <v>0</v>
      </c>
      <c r="BV12" s="18">
        <v>0</v>
      </c>
      <c r="BW12" s="18">
        <v>0</v>
      </c>
      <c r="BX12" s="18">
        <v>0</v>
      </c>
      <c r="BY12" s="18">
        <v>0</v>
      </c>
      <c r="BZ12" s="18">
        <v>0</v>
      </c>
      <c r="CA12" s="16" t="e">
        <f>_xlfn.IFNA(IF(RIGHT(D12,2)="=G",0,INDEX(#REF!,MATCH(E12,#REF!,0))),0)</f>
        <v>#REF!</v>
      </c>
      <c r="CB12" s="16" t="s">
        <v>776</v>
      </c>
      <c r="CC12" s="18">
        <v>0</v>
      </c>
      <c r="CD12" s="18">
        <v>0</v>
      </c>
      <c r="CE12" s="18">
        <v>2.2000000000000002</v>
      </c>
      <c r="CF12" s="18">
        <v>0.73</v>
      </c>
      <c r="CG12" s="18">
        <v>0.12</v>
      </c>
      <c r="CH12" s="18">
        <v>3</v>
      </c>
      <c r="CI12" s="16" t="s">
        <v>98</v>
      </c>
      <c r="CJ12" s="18">
        <v>0</v>
      </c>
      <c r="CK12" s="20">
        <f t="shared" si="129"/>
        <v>3.15</v>
      </c>
      <c r="CL12" s="20">
        <f t="shared" si="130"/>
        <v>3.15</v>
      </c>
      <c r="CM12" s="18">
        <v>33.36</v>
      </c>
      <c r="CN12" s="21">
        <v>29.06</v>
      </c>
      <c r="CO12" s="18">
        <v>28.221</v>
      </c>
      <c r="CP12" s="22">
        <f t="shared" si="131"/>
        <v>29.06</v>
      </c>
      <c r="CQ12" s="22">
        <f t="shared" si="132"/>
        <v>25.91</v>
      </c>
      <c r="CR12" s="22">
        <f t="shared" si="133"/>
        <v>3.15</v>
      </c>
      <c r="CS12" s="22">
        <f t="shared" si="134"/>
        <v>26.01</v>
      </c>
      <c r="CT12" s="22">
        <f t="shared" si="0"/>
        <v>26.21</v>
      </c>
      <c r="CU12" s="23">
        <v>26.21</v>
      </c>
      <c r="CV12" s="22">
        <f t="shared" si="135"/>
        <v>2.6</v>
      </c>
      <c r="CW12" s="22">
        <f t="shared" si="1"/>
        <v>0</v>
      </c>
      <c r="CX12" s="22">
        <f t="shared" si="2"/>
        <v>0</v>
      </c>
      <c r="CY12" s="22">
        <f t="shared" si="136"/>
        <v>28.79</v>
      </c>
      <c r="CZ12" s="22">
        <f t="shared" si="137"/>
        <v>28.94</v>
      </c>
      <c r="DA12" s="24">
        <v>29.06</v>
      </c>
      <c r="DB12" s="20">
        <f t="shared" si="138"/>
        <v>3.15</v>
      </c>
      <c r="DC12" s="20">
        <f t="shared" si="139"/>
        <v>0</v>
      </c>
      <c r="DD12" s="20">
        <f t="shared" si="140"/>
        <v>3.15</v>
      </c>
      <c r="DE12" s="20">
        <f t="shared" si="3"/>
        <v>0.1</v>
      </c>
      <c r="DF12" s="20">
        <f t="shared" si="4"/>
        <v>0.2</v>
      </c>
      <c r="DG12" s="20">
        <f t="shared" si="5"/>
        <v>2.85</v>
      </c>
      <c r="DH12" s="20">
        <f t="shared" si="6"/>
        <v>0</v>
      </c>
      <c r="DI12" s="20">
        <f t="shared" si="7"/>
        <v>0</v>
      </c>
      <c r="DJ12" s="20">
        <f t="shared" si="8"/>
        <v>0</v>
      </c>
      <c r="DK12" s="20">
        <f t="shared" si="141"/>
        <v>3.1500000000000004</v>
      </c>
      <c r="DL12" s="20">
        <f t="shared" si="142"/>
        <v>0</v>
      </c>
      <c r="DM12" s="20">
        <f t="shared" si="216"/>
        <v>0</v>
      </c>
      <c r="DN12" s="20">
        <f t="shared" si="143"/>
        <v>0</v>
      </c>
      <c r="DO12" s="18">
        <v>3.04</v>
      </c>
      <c r="DP12" s="18">
        <v>0</v>
      </c>
      <c r="DQ12" s="18">
        <v>1</v>
      </c>
      <c r="DR12" s="18">
        <v>1</v>
      </c>
      <c r="DS12" s="25">
        <f t="shared" si="144"/>
        <v>3.04</v>
      </c>
      <c r="DT12" s="25">
        <f t="shared" si="145"/>
        <v>0</v>
      </c>
      <c r="DU12" s="25">
        <f t="shared" si="146"/>
        <v>9.58</v>
      </c>
      <c r="DV12" s="25">
        <f t="shared" si="147"/>
        <v>0</v>
      </c>
      <c r="DW12" s="25">
        <f t="shared" si="148"/>
        <v>9.58</v>
      </c>
      <c r="DX12" s="25">
        <f t="shared" si="149"/>
        <v>27.21</v>
      </c>
      <c r="DY12" s="25">
        <f t="shared" si="150"/>
        <v>0</v>
      </c>
      <c r="DZ12" s="25">
        <f t="shared" si="151"/>
        <v>27.21</v>
      </c>
      <c r="EA12" s="25">
        <f t="shared" si="152"/>
        <v>19.170000000000002</v>
      </c>
      <c r="EB12" s="25">
        <f t="shared" si="153"/>
        <v>0</v>
      </c>
      <c r="EC12" s="25">
        <f t="shared" si="154"/>
        <v>19.170000000000002</v>
      </c>
      <c r="ED12" s="25">
        <f t="shared" si="155"/>
        <v>8.0399999999999991</v>
      </c>
      <c r="EE12" s="25">
        <f t="shared" si="155"/>
        <v>0</v>
      </c>
      <c r="EF12" s="25">
        <f t="shared" si="156"/>
        <v>8.0399999999999991</v>
      </c>
      <c r="EG12" s="25">
        <f t="shared" si="157"/>
        <v>19.170000000000002</v>
      </c>
      <c r="EH12" s="25">
        <f t="shared" si="157"/>
        <v>0</v>
      </c>
      <c r="EI12" s="25">
        <f t="shared" si="158"/>
        <v>19.170000000000002</v>
      </c>
      <c r="EJ12" s="18">
        <v>2088.08</v>
      </c>
      <c r="EK12" s="18">
        <v>2061.66</v>
      </c>
      <c r="EL12" s="18" t="s">
        <v>781</v>
      </c>
      <c r="EM12" s="18" t="s">
        <v>782</v>
      </c>
      <c r="EN12" s="16" t="s">
        <v>774</v>
      </c>
      <c r="EO12" s="16" t="s">
        <v>131</v>
      </c>
      <c r="EP12" s="16" t="e">
        <f>IF(OR(EN12="Cống tròn",EN12="Cống hộp",EN12="Ống nhựa"),INDEX(#REF!,MATCH(E12,#REF!,0)),IF(OR(EN12="Rãnh xây",EN12="Rãnh bê tông"),INDEX(#REF!,MATCH(E12,#REF!,0)),0))</f>
        <v>#REF!</v>
      </c>
      <c r="EQ12" s="18">
        <v>24.82</v>
      </c>
      <c r="ER12" s="19">
        <v>1</v>
      </c>
      <c r="ES12" s="25">
        <f t="shared" si="159"/>
        <v>25</v>
      </c>
      <c r="ET12" s="1" t="e">
        <f>_xlfn.IFNA(IF(EN12="Cống tròn",INDEX(#REF!,MATCH(E12,#REF!,0)),IF(EN12="Cống hộp",INDEX(#REF!,MATCH(E12,#REF!,0)),EU12&amp;" ,"&amp;EV12)),0)</f>
        <v>#REF!</v>
      </c>
      <c r="EU12" s="16" t="s">
        <v>769</v>
      </c>
      <c r="EV12" s="16" t="s">
        <v>775</v>
      </c>
      <c r="EW12" s="16" t="e">
        <f>_xlfn.IFNA(INDEX(#REF!,MATCH(E12,#REF!,0)),0)</f>
        <v>#REF!</v>
      </c>
      <c r="EX12" s="16"/>
      <c r="EY12" s="18">
        <v>0</v>
      </c>
      <c r="EZ12" s="18">
        <v>0</v>
      </c>
      <c r="FA12" s="18">
        <v>0</v>
      </c>
      <c r="FB12" s="19">
        <v>0</v>
      </c>
      <c r="FC12" s="19">
        <v>0</v>
      </c>
      <c r="FD12" s="25">
        <f t="shared" si="9"/>
        <v>0</v>
      </c>
      <c r="FE12" s="25">
        <f t="shared" si="160"/>
        <v>0</v>
      </c>
      <c r="FF12" s="19">
        <v>0.14000000000000001</v>
      </c>
      <c r="FG12" s="19">
        <v>2</v>
      </c>
      <c r="FH12" s="19">
        <v>1.5</v>
      </c>
      <c r="FI12" s="25">
        <f t="shared" si="161"/>
        <v>1.78</v>
      </c>
      <c r="FJ12" s="19">
        <v>0</v>
      </c>
      <c r="FK12" s="19">
        <v>0</v>
      </c>
      <c r="FL12" s="19">
        <v>0.2</v>
      </c>
      <c r="FM12" s="19">
        <v>1.6</v>
      </c>
      <c r="FN12" s="19">
        <v>0</v>
      </c>
      <c r="FO12" s="25">
        <f t="shared" si="162"/>
        <v>1.98</v>
      </c>
      <c r="FP12" s="19">
        <v>1.4999999999999999E-2</v>
      </c>
      <c r="FQ12" s="19">
        <v>1</v>
      </c>
      <c r="FR12" s="25">
        <f t="shared" si="10"/>
        <v>24</v>
      </c>
      <c r="FS12" s="25">
        <f t="shared" si="11"/>
        <v>0.34499999999999997</v>
      </c>
      <c r="FT12" s="25">
        <f t="shared" si="12"/>
        <v>24.344999999999999</v>
      </c>
      <c r="FU12" s="25">
        <f t="shared" si="13"/>
        <v>-0.47500000000000142</v>
      </c>
      <c r="FV12" s="25" t="str">
        <f t="shared" si="163"/>
        <v>Thêm 01</v>
      </c>
      <c r="FW12" s="25">
        <f t="shared" si="164"/>
        <v>0.54</v>
      </c>
      <c r="FX12" s="1"/>
      <c r="FY12" s="1"/>
      <c r="FZ12" s="1"/>
      <c r="GA12" s="1"/>
      <c r="GB12" s="19">
        <v>0</v>
      </c>
      <c r="GC12" s="19">
        <v>0</v>
      </c>
      <c r="GD12" s="19">
        <v>0</v>
      </c>
      <c r="GE12" s="19">
        <v>0</v>
      </c>
      <c r="GF12" s="19">
        <v>0</v>
      </c>
      <c r="GG12" s="19">
        <v>0</v>
      </c>
      <c r="GH12" s="19">
        <v>0</v>
      </c>
      <c r="GI12" s="19">
        <v>0</v>
      </c>
      <c r="GJ12" s="19">
        <v>0</v>
      </c>
      <c r="GK12" s="19">
        <v>0</v>
      </c>
      <c r="GL12" s="25">
        <f t="shared" si="14"/>
        <v>0</v>
      </c>
      <c r="GM12" s="25">
        <f t="shared" si="165"/>
        <v>0</v>
      </c>
      <c r="GN12" s="19">
        <v>0</v>
      </c>
      <c r="GO12" s="19">
        <v>0</v>
      </c>
      <c r="GP12" s="19">
        <v>0</v>
      </c>
      <c r="GQ12" s="19">
        <v>0</v>
      </c>
      <c r="GR12" s="1" t="e">
        <f>_xlfn.IFNA(INDEX(#REF!,MATCH(E12,#REF!,0)),0)</f>
        <v>#REF!</v>
      </c>
      <c r="GS12" s="1"/>
      <c r="GT12" s="19">
        <v>0</v>
      </c>
      <c r="GU12" s="19">
        <v>0</v>
      </c>
      <c r="GV12" s="19">
        <v>0</v>
      </c>
      <c r="GW12" s="19">
        <v>0</v>
      </c>
      <c r="GX12" s="25">
        <f t="shared" si="15"/>
        <v>0</v>
      </c>
      <c r="GY12" s="25">
        <f t="shared" si="16"/>
        <v>0</v>
      </c>
      <c r="GZ12" s="25">
        <f t="shared" si="166"/>
        <v>0</v>
      </c>
      <c r="HA12" s="1" t="e" cm="1">
        <f t="array" ref="HA12">INDEX(#REF!,MATCH(EJ12&amp;EK12&amp;HD12&amp;HE12&amp;HF12,#REF!&amp;#REF!&amp;#REF!&amp;#REF!&amp;#REF!,0))</f>
        <v>#REF!</v>
      </c>
      <c r="HB12" s="1"/>
      <c r="HC12" s="25">
        <f t="shared" si="167"/>
        <v>0</v>
      </c>
      <c r="HD12" s="19">
        <v>0</v>
      </c>
      <c r="HE12" s="19">
        <v>0</v>
      </c>
      <c r="HF12" s="19">
        <v>0</v>
      </c>
      <c r="HG12" s="1" t="e" cm="1">
        <f t="array" ref="HG12">INDEX(#REF!,MATCH(EJ12&amp;EK12&amp;HJ12&amp;HK12&amp;HL12,#REF!&amp;#REF!&amp;#REF!&amp;#REF!&amp;#REF!,0))</f>
        <v>#REF!</v>
      </c>
      <c r="HH12" s="1"/>
      <c r="HI12" s="25">
        <f t="shared" si="168"/>
        <v>0</v>
      </c>
      <c r="HJ12" s="25">
        <f t="shared" si="169"/>
        <v>0</v>
      </c>
      <c r="HK12" s="19">
        <v>0</v>
      </c>
      <c r="HL12" s="19">
        <v>0</v>
      </c>
      <c r="HM12" s="19">
        <v>0.01</v>
      </c>
      <c r="HN12" s="19">
        <v>1</v>
      </c>
      <c r="HO12" s="25">
        <f t="shared" si="170"/>
        <v>0</v>
      </c>
      <c r="HP12" s="25">
        <f t="shared" si="171"/>
        <v>0</v>
      </c>
      <c r="HQ12" s="25">
        <f t="shared" si="172"/>
        <v>0</v>
      </c>
      <c r="HR12" s="25">
        <f t="shared" si="173"/>
        <v>0</v>
      </c>
      <c r="HS12" s="25">
        <f t="shared" si="174"/>
        <v>0</v>
      </c>
      <c r="HT12" s="19">
        <v>0</v>
      </c>
      <c r="HU12" s="19">
        <v>0</v>
      </c>
      <c r="HV12" s="19">
        <v>0</v>
      </c>
      <c r="HW12" s="25">
        <f t="shared" si="175"/>
        <v>0</v>
      </c>
      <c r="HX12" s="19">
        <v>0</v>
      </c>
      <c r="HY12" s="19">
        <v>0</v>
      </c>
      <c r="HZ12" s="21">
        <v>29.06</v>
      </c>
      <c r="IA12" s="20">
        <f>ROUND(IF(EN12="Cống tròn",IF(EN12="Cống tròn",IF(EU12="Không có móng",IQ12-FF12,IF(EU12="Đế",IP12-FN12,IF(OR(EU12="Móng bê tông",EU12="Móng bê tông kết hợp đế"),II12-FJ12,0))),0),IF(EN12="Cống hộp",IF(AND(EN12="Cống hộp",EU12="Không có móng"),IQ12-GF12,IF(AND(EN12="Cống hộp",EU12="Móng bê tông"),IJ12-GB12,0)),IF(OR(EN12="Rãnh xây",EN12="Rãnh bê tông"),IF(OR(EN12="Rãnh xây",EN12="Rãnh bê tông"),IK12-GB12,0),IF(EN12="Ống nhựa",IF(AND(EN12="Ống nhựa",EU12="Không đắp cát"),IQ12-HT12,IF(AND(EN12="Ống nhựa",EU12="Đắp cát"),IH12-HX12,0)),IF(EN12="Rãnh thang",IF(EN12="Rãnh thang",IF(EU12="Móng bê tông",#REF!-#REF!,IQ12),0),0))))),2)</f>
        <v>26.17</v>
      </c>
      <c r="IB12" s="20">
        <f t="shared" si="176"/>
        <v>2.889999999999997</v>
      </c>
      <c r="IC12" s="20">
        <f t="shared" si="17"/>
        <v>26.17</v>
      </c>
      <c r="ID12" s="20">
        <f t="shared" si="18"/>
        <v>0</v>
      </c>
      <c r="IE12" s="20">
        <f t="shared" si="19"/>
        <v>0</v>
      </c>
      <c r="IF12" s="20">
        <f t="shared" si="20"/>
        <v>0</v>
      </c>
      <c r="IG12" s="20">
        <f>IF(EN12="Rãnh thang",IF(AND(EN12="Rãnh thang",EU12="Móng bê tông"),IQ12-#REF!,0),IF(EN12="Ống nhựa",IF(AND(EN12="Ống nhựa",EU12="Đắp cát"),IQ12-HT12,0),IF(EN12="Cống tròn",IF(EN12="Cống tròn",IF(OR(EU12="Móng bê tông",EU12="Móng bê tông kết hợp đế"),IM12-FL12,0),0),IF(EN12="Cống hộp",IF(AND(EN12="Cống hộp",EU12="Móng bê tông"),IN12-GD12,0),IF(OR(EN12="Rãnh xây",EN12="Rãnh bê tông"),IF(AND(EN12="Rãnh xây",EU12="Móng bê tông"),IO12-GD12,IF(AND(EN12="Rãnh bê tông",EU12="Móng bê tông"),IO12-GD12,0)),0)))))</f>
        <v>26.17</v>
      </c>
      <c r="IH12" s="20">
        <f t="shared" si="21"/>
        <v>0</v>
      </c>
      <c r="II12" s="20">
        <f t="shared" si="22"/>
        <v>26.17</v>
      </c>
      <c r="IJ12" s="20">
        <f t="shared" si="23"/>
        <v>0</v>
      </c>
      <c r="IK12" s="20">
        <f t="shared" si="177"/>
        <v>0</v>
      </c>
      <c r="IL12" s="20">
        <f t="shared" si="24"/>
        <v>26.37</v>
      </c>
      <c r="IM12" s="20">
        <f t="shared" si="25"/>
        <v>26.37</v>
      </c>
      <c r="IN12" s="20">
        <f t="shared" si="26"/>
        <v>0</v>
      </c>
      <c r="IO12" s="20">
        <f t="shared" si="27"/>
        <v>0</v>
      </c>
      <c r="IP12" s="20">
        <f t="shared" si="28"/>
        <v>0</v>
      </c>
      <c r="IQ12" s="18">
        <v>26.51</v>
      </c>
      <c r="IR12" s="25">
        <f t="shared" si="178"/>
        <v>0</v>
      </c>
      <c r="IS12" s="25">
        <f t="shared" si="29"/>
        <v>0</v>
      </c>
      <c r="IT12" s="25">
        <f t="shared" si="30"/>
        <v>0</v>
      </c>
      <c r="IU12" s="25">
        <f>ROUND(IF(EN12="Cống tròn",IF(EN12="Cống tròn",IV12+FF12,0),IF(EN12="Cống hộp",IF(EN12="Cống hộp",IV12+GP12,0),IF(OR(EN12="Rãnh xây",EN12="Rãnh bê tông"),IF(OR(EN12="Rãnh xây",EN12="Rãnh bê tông"),IV12+GP12,0),IF(EN12="ống nhựa",IF(EN12="Ống nhựa",IV12+HT12,0),IF(EN12="Rãnh thang",IF(EN12="Rãnh thang",IQ12+#REF!,0),0))))),2)</f>
        <v>27.84</v>
      </c>
      <c r="IV12" s="19">
        <v>27.7</v>
      </c>
      <c r="IW12" s="25">
        <f t="shared" si="31"/>
        <v>27.84</v>
      </c>
      <c r="IX12" s="25">
        <f t="shared" si="32"/>
        <v>0</v>
      </c>
      <c r="IY12" s="25">
        <f t="shared" si="33"/>
        <v>0</v>
      </c>
      <c r="IZ12" s="25">
        <f t="shared" si="34"/>
        <v>0</v>
      </c>
      <c r="JA12" s="25">
        <f t="shared" si="35"/>
        <v>0</v>
      </c>
      <c r="JB12" s="21">
        <v>28.84</v>
      </c>
      <c r="JC12" s="20">
        <f>ROUND(IF(EN12="Cống tròn",IF(EN12="Cống tròn",IF(EU12="Không có móng",JS12-FF12,IF(EU12="Đế",JR12-FN12,IF(OR(EU12="Móng bê tông",EU12="Móng bê tông kết hợp đế"),JK12-FJ12,0))),0),IF(EN12="Cống hộp",IF(AND(EN12="Cống hộp",EU12="Không có móng"),JS12-GF12,IF(AND(EN12="Cống hộp",EU12="Móng bê tông"),JL12-GB12,0)),IF(OR(EN12="Rãnh xây",EN12="Rãnh bê tông"),IF(OR(EN12="Rãnh xây",EN12="Rãnh bê tông"),JM12-GB12,0),IF(EN12="Ống nhựa",IF(AND(EN12="Ống nhựa",EU12="Không đắp cát"),JS12-HT12,IF(AND(EN12="Ống nhựa",EU12="Đắp cát"),JJ12-HX12,0)),IF(EN12="Rãnh thang",IF(EN12="Rãnh thang",IF(EU12="Móng bê tông",#REF!-#REF!,JS12),0),0))))),2)</f>
        <v>25.86</v>
      </c>
      <c r="JD12" s="20">
        <f t="shared" si="179"/>
        <v>2.9800000000000004</v>
      </c>
      <c r="JE12" s="20">
        <f t="shared" si="36"/>
        <v>25.86</v>
      </c>
      <c r="JF12" s="20">
        <f t="shared" si="37"/>
        <v>0</v>
      </c>
      <c r="JG12" s="20">
        <f t="shared" si="38"/>
        <v>0</v>
      </c>
      <c r="JH12" s="20">
        <f t="shared" si="39"/>
        <v>0</v>
      </c>
      <c r="JI12" s="20">
        <f>IF(EN12="Rãnh thang",IF(AND(EN12="Rãnh thang",EU12="Móng bê tông"),JS12-#REF!,0),IF(EN12="Ống nhựa",IF(AND(EN12="Ống nhựa",EU12="Đắp cát"),JS12-HT12,0),IF(EN12="Cống tròn",IF(EN12="Cống tròn",IF(OR(EU12="Móng bê tông",EU12="Móng bê tông kết hợp đế"),JO12-FL12,0),0),IF(EN12="Cống hộp",IF(AND(EN12="Cống hộp",EU12="Móng bê tông"),JP12-GD12,0),IF(OR(EN12="Rãnh xây",EN12="Rãnh bê tông"),IF(AND(EN12="Rãnh xây",EU12="Móng bê tông"),JQ12-GD12,IF(AND(EN12="Rãnh bê tông",EU12="Móng bê tông"),JQ12-GD12,0)),0)))))</f>
        <v>25.86</v>
      </c>
      <c r="JJ12" s="20">
        <f t="shared" si="40"/>
        <v>0</v>
      </c>
      <c r="JK12" s="20">
        <f t="shared" si="41"/>
        <v>25.86</v>
      </c>
      <c r="JL12" s="20">
        <f t="shared" si="42"/>
        <v>0</v>
      </c>
      <c r="JM12" s="20">
        <f t="shared" si="43"/>
        <v>0</v>
      </c>
      <c r="JN12" s="20">
        <f t="shared" si="44"/>
        <v>26.06</v>
      </c>
      <c r="JO12" s="20">
        <f t="shared" si="45"/>
        <v>26.06</v>
      </c>
      <c r="JP12" s="20">
        <f t="shared" si="46"/>
        <v>0</v>
      </c>
      <c r="JQ12" s="20">
        <f t="shared" si="47"/>
        <v>0</v>
      </c>
      <c r="JR12" s="20">
        <f t="shared" si="48"/>
        <v>0</v>
      </c>
      <c r="JS12" s="26">
        <v>26.2</v>
      </c>
      <c r="JT12" s="25">
        <f t="shared" si="180"/>
        <v>0</v>
      </c>
      <c r="JU12" s="25">
        <f t="shared" si="49"/>
        <v>0</v>
      </c>
      <c r="JV12" s="25">
        <f t="shared" si="50"/>
        <v>0</v>
      </c>
      <c r="JW12" s="25">
        <f>ROUND(IF(EN12="Cống tròn",IF(EN12="Cống tròn",JX12+FF12,0),IF(EN12="Cống hộp",IF(EN12="Cống hộp",JX12+GP12,0),IF(OR(EN12="Rãnh xây",EN12="Rãnh bê tông"),IF(OR(EN12="Rãnh xây",EN12="Rãnh bê tông"),JX12+GP12,0),IF(EN12="ống nhựa",IF(EN12="Ống nhựa",JX12+HT12,0),IF(EN12="Rãnh thang",IF(EN12="Rãnh thang",JS12+#REF!,0),0))))),2)</f>
        <v>27.84</v>
      </c>
      <c r="JX12" s="27">
        <v>27.7</v>
      </c>
      <c r="JY12" s="25">
        <f t="shared" si="51"/>
        <v>27.84</v>
      </c>
      <c r="JZ12" s="25">
        <f t="shared" si="52"/>
        <v>0</v>
      </c>
      <c r="KA12" s="25">
        <f t="shared" si="53"/>
        <v>0</v>
      </c>
      <c r="KB12" s="25">
        <f t="shared" si="54"/>
        <v>0</v>
      </c>
      <c r="KC12" s="25">
        <f t="shared" si="55"/>
        <v>0</v>
      </c>
      <c r="KD12" s="28" t="s">
        <v>98</v>
      </c>
      <c r="KE12" s="27">
        <v>0</v>
      </c>
      <c r="KF12" s="25">
        <f t="shared" si="56"/>
        <v>2.889999999999997</v>
      </c>
      <c r="KG12" s="25">
        <f t="shared" si="181"/>
        <v>2.889999999999997</v>
      </c>
      <c r="KH12" s="27">
        <v>0</v>
      </c>
      <c r="KI12" s="25">
        <f t="shared" si="57"/>
        <v>2.9800000000000004</v>
      </c>
      <c r="KJ12" s="25">
        <f t="shared" si="182"/>
        <v>2.9800000000000004</v>
      </c>
      <c r="KK12" s="25">
        <f t="shared" si="58"/>
        <v>0</v>
      </c>
      <c r="KL12" s="25">
        <f t="shared" si="59"/>
        <v>0</v>
      </c>
      <c r="KM12" s="25">
        <f t="shared" si="183"/>
        <v>0</v>
      </c>
      <c r="KN12" s="25">
        <f t="shared" si="60"/>
        <v>0</v>
      </c>
      <c r="KO12" s="25">
        <f t="shared" si="61"/>
        <v>0</v>
      </c>
      <c r="KP12" s="25">
        <f t="shared" si="184"/>
        <v>0</v>
      </c>
      <c r="KQ12" s="25">
        <f t="shared" si="62"/>
        <v>0.2</v>
      </c>
      <c r="KR12" s="25">
        <f t="shared" si="63"/>
        <v>0.2</v>
      </c>
      <c r="KS12" s="25">
        <f t="shared" si="185"/>
        <v>0.2</v>
      </c>
      <c r="KT12" s="25">
        <f t="shared" si="64"/>
        <v>0</v>
      </c>
      <c r="KU12" s="25">
        <f t="shared" si="65"/>
        <v>0</v>
      </c>
      <c r="KV12" s="25">
        <f t="shared" si="186"/>
        <v>0</v>
      </c>
      <c r="KW12" s="25">
        <f t="shared" si="66"/>
        <v>0</v>
      </c>
      <c r="KX12" s="25">
        <f t="shared" si="67"/>
        <v>0</v>
      </c>
      <c r="KY12" s="25">
        <f t="shared" si="187"/>
        <v>0</v>
      </c>
      <c r="KZ12" s="25">
        <f t="shared" si="68"/>
        <v>0</v>
      </c>
      <c r="LA12" s="25">
        <f t="shared" si="69"/>
        <v>0</v>
      </c>
      <c r="LB12" s="25">
        <f t="shared" si="188"/>
        <v>0</v>
      </c>
      <c r="LC12" s="25">
        <f t="shared" si="70"/>
        <v>1.98</v>
      </c>
      <c r="LD12" s="25">
        <f t="shared" si="71"/>
        <v>1.98</v>
      </c>
      <c r="LE12" s="25">
        <f t="shared" si="189"/>
        <v>1.98</v>
      </c>
      <c r="LF12" s="25">
        <f t="shared" si="72"/>
        <v>0</v>
      </c>
      <c r="LG12" s="25">
        <f t="shared" si="73"/>
        <v>0</v>
      </c>
      <c r="LH12" s="25">
        <f t="shared" si="190"/>
        <v>0</v>
      </c>
      <c r="LI12" s="25">
        <f t="shared" si="74"/>
        <v>0</v>
      </c>
      <c r="LJ12" s="25">
        <f t="shared" si="75"/>
        <v>0</v>
      </c>
      <c r="LK12" s="25">
        <f t="shared" si="191"/>
        <v>0</v>
      </c>
      <c r="LL12" s="25">
        <f t="shared" si="76"/>
        <v>0</v>
      </c>
      <c r="LM12" s="25">
        <f t="shared" si="77"/>
        <v>0</v>
      </c>
      <c r="LN12" s="25">
        <f t="shared" si="192"/>
        <v>0</v>
      </c>
      <c r="LO12" s="25">
        <f t="shared" si="78"/>
        <v>0</v>
      </c>
      <c r="LP12" s="25">
        <f t="shared" si="79"/>
        <v>0</v>
      </c>
      <c r="LQ12" s="25">
        <f t="shared" si="193"/>
        <v>0</v>
      </c>
      <c r="LR12" s="25">
        <f t="shared" si="80"/>
        <v>0</v>
      </c>
      <c r="LS12" s="25">
        <f t="shared" si="81"/>
        <v>0</v>
      </c>
      <c r="LT12" s="25">
        <f t="shared" si="194"/>
        <v>0</v>
      </c>
      <c r="LU12" s="25">
        <f t="shared" si="82"/>
        <v>0</v>
      </c>
      <c r="LV12" s="25">
        <f t="shared" si="83"/>
        <v>0</v>
      </c>
      <c r="LW12" s="25">
        <f t="shared" si="195"/>
        <v>0</v>
      </c>
      <c r="LX12" s="25">
        <f t="shared" si="84"/>
        <v>0</v>
      </c>
      <c r="LY12" s="25">
        <f t="shared" si="85"/>
        <v>0</v>
      </c>
      <c r="LZ12" s="25">
        <f t="shared" si="196"/>
        <v>0</v>
      </c>
      <c r="MA12" s="25">
        <f t="shared" si="86"/>
        <v>0</v>
      </c>
      <c r="MB12" s="25">
        <f t="shared" si="87"/>
        <v>0</v>
      </c>
      <c r="MC12" s="25">
        <f t="shared" si="197"/>
        <v>0</v>
      </c>
      <c r="MD12" s="25">
        <f t="shared" si="88"/>
        <v>0</v>
      </c>
      <c r="ME12" s="25">
        <f t="shared" si="89"/>
        <v>0</v>
      </c>
      <c r="MF12" s="25">
        <f t="shared" si="198"/>
        <v>0</v>
      </c>
      <c r="MG12" s="25">
        <f t="shared" si="90"/>
        <v>0</v>
      </c>
      <c r="MH12" s="25">
        <f t="shared" si="91"/>
        <v>0</v>
      </c>
      <c r="MI12" s="25">
        <f t="shared" si="199"/>
        <v>0</v>
      </c>
      <c r="MJ12" s="25">
        <f t="shared" si="92"/>
        <v>0</v>
      </c>
      <c r="MK12" s="25">
        <f t="shared" si="93"/>
        <v>0</v>
      </c>
      <c r="ML12" s="25">
        <f t="shared" si="200"/>
        <v>0</v>
      </c>
      <c r="MM12" s="25">
        <f t="shared" si="94"/>
        <v>0</v>
      </c>
      <c r="MN12" s="25">
        <f t="shared" si="95"/>
        <v>0</v>
      </c>
      <c r="MO12" s="25">
        <f t="shared" si="201"/>
        <v>0</v>
      </c>
      <c r="MP12" s="25">
        <f t="shared" si="96"/>
        <v>0</v>
      </c>
      <c r="MQ12" s="25">
        <f t="shared" si="97"/>
        <v>0</v>
      </c>
      <c r="MR12" s="25">
        <f t="shared" si="202"/>
        <v>0</v>
      </c>
      <c r="MS12" s="29">
        <v>1.98</v>
      </c>
      <c r="MT12" s="29">
        <v>0</v>
      </c>
      <c r="MU12" s="29">
        <v>1</v>
      </c>
      <c r="MV12" s="29">
        <v>1</v>
      </c>
      <c r="MW12" s="25">
        <f t="shared" si="98"/>
        <v>1.98</v>
      </c>
      <c r="MX12" s="25">
        <f t="shared" si="99"/>
        <v>5.72</v>
      </c>
      <c r="MY12" s="25">
        <f t="shared" si="100"/>
        <v>0</v>
      </c>
      <c r="MZ12" s="25">
        <f t="shared" si="101"/>
        <v>0</v>
      </c>
      <c r="NA12" s="25">
        <f t="shared" si="102"/>
        <v>1.98</v>
      </c>
      <c r="NB12" s="25">
        <f t="shared" si="103"/>
        <v>5.9</v>
      </c>
      <c r="NC12" s="25">
        <f t="shared" si="104"/>
        <v>0</v>
      </c>
      <c r="ND12" s="25">
        <f t="shared" si="105"/>
        <v>0</v>
      </c>
      <c r="NE12" s="25">
        <f t="shared" si="203"/>
        <v>1.98</v>
      </c>
      <c r="NF12" s="25">
        <f t="shared" si="106"/>
        <v>5.8100000000000005</v>
      </c>
      <c r="NG12" s="25">
        <f t="shared" si="106"/>
        <v>0</v>
      </c>
      <c r="NH12" s="25">
        <f t="shared" si="106"/>
        <v>0</v>
      </c>
      <c r="NI12" s="25">
        <f t="shared" si="107"/>
        <v>144.19999999999999</v>
      </c>
      <c r="NJ12" s="25">
        <f t="shared" si="108"/>
        <v>0</v>
      </c>
      <c r="NK12" s="25">
        <f t="shared" si="109"/>
        <v>144.19999999999999</v>
      </c>
      <c r="NL12" s="25">
        <f t="shared" si="110"/>
        <v>84.33</v>
      </c>
      <c r="NM12" s="25">
        <f t="shared" si="111"/>
        <v>0</v>
      </c>
      <c r="NN12" s="25">
        <f t="shared" si="204"/>
        <v>84.33</v>
      </c>
      <c r="NO12" s="25">
        <f t="shared" si="112"/>
        <v>0</v>
      </c>
      <c r="NP12" s="25">
        <f t="shared" si="113"/>
        <v>0</v>
      </c>
      <c r="NQ12" s="25">
        <f t="shared" si="205"/>
        <v>0</v>
      </c>
      <c r="NR12" s="25">
        <f t="shared" si="114"/>
        <v>0</v>
      </c>
      <c r="NS12" s="25">
        <f t="shared" si="115"/>
        <v>0</v>
      </c>
      <c r="NT12" s="25">
        <f t="shared" si="206"/>
        <v>0</v>
      </c>
      <c r="NU12" s="25">
        <f t="shared" si="116"/>
        <v>0</v>
      </c>
      <c r="NV12" s="25">
        <f t="shared" si="117"/>
        <v>0</v>
      </c>
      <c r="NW12" s="25">
        <f t="shared" si="207"/>
        <v>0</v>
      </c>
      <c r="NX12" s="25">
        <f t="shared" si="208"/>
        <v>84.33</v>
      </c>
      <c r="NY12" s="25">
        <f t="shared" si="208"/>
        <v>0</v>
      </c>
      <c r="NZ12" s="25">
        <f t="shared" si="209"/>
        <v>84.33</v>
      </c>
      <c r="OA12" s="25">
        <f t="shared" si="210"/>
        <v>59.87</v>
      </c>
      <c r="OB12" s="25">
        <f t="shared" si="210"/>
        <v>0</v>
      </c>
      <c r="OC12" s="25">
        <f t="shared" si="211"/>
        <v>59.87</v>
      </c>
      <c r="OD12" s="25">
        <f t="shared" si="212"/>
        <v>84.33</v>
      </c>
      <c r="OE12" s="25">
        <f t="shared" si="118"/>
        <v>0</v>
      </c>
      <c r="OF12" s="25">
        <f t="shared" si="118"/>
        <v>84.33</v>
      </c>
      <c r="OG12" s="25">
        <f t="shared" si="119"/>
        <v>0</v>
      </c>
      <c r="OH12" s="25">
        <f t="shared" si="120"/>
        <v>0</v>
      </c>
      <c r="OI12" s="25">
        <f t="shared" si="121"/>
        <v>0</v>
      </c>
      <c r="OJ12" s="25">
        <f t="shared" si="122"/>
        <v>0</v>
      </c>
      <c r="OK12" s="25">
        <f t="shared" si="123"/>
        <v>0</v>
      </c>
      <c r="OL12" s="25">
        <f t="shared" si="124"/>
        <v>0</v>
      </c>
      <c r="OM12" s="25">
        <f t="shared" si="213"/>
        <v>0</v>
      </c>
      <c r="ON12" s="25">
        <f t="shared" si="213"/>
        <v>0</v>
      </c>
      <c r="OO12" s="25">
        <f t="shared" si="213"/>
        <v>0</v>
      </c>
      <c r="OP12" s="25">
        <f t="shared" si="125"/>
        <v>0</v>
      </c>
      <c r="OQ12" s="25">
        <f t="shared" si="126"/>
        <v>0</v>
      </c>
      <c r="OR12" s="25">
        <f t="shared" si="214"/>
        <v>0</v>
      </c>
      <c r="OS12" s="30">
        <v>536507.65</v>
      </c>
      <c r="OT12" s="30">
        <v>2371326.09</v>
      </c>
    </row>
    <row r="13" spans="1:410" ht="33" customHeight="1" x14ac:dyDescent="0.25">
      <c r="A13" s="18">
        <v>8</v>
      </c>
      <c r="B13" s="18" t="s">
        <v>763</v>
      </c>
      <c r="C13" s="18">
        <v>2061.66</v>
      </c>
      <c r="D13" s="16" t="e">
        <f>_xlfn.IFNA(INDEX(#REF!,MATCH(E13,#REF!,0)),0)</f>
        <v>#REF!</v>
      </c>
      <c r="E13" s="18" t="s">
        <v>782</v>
      </c>
      <c r="F13" s="16" t="s">
        <v>765</v>
      </c>
      <c r="G13" s="16" t="s">
        <v>766</v>
      </c>
      <c r="H13" s="16" t="s">
        <v>767</v>
      </c>
      <c r="I13" s="16" t="s">
        <v>768</v>
      </c>
      <c r="J13" s="16" t="s">
        <v>769</v>
      </c>
      <c r="K13" s="16" t="s">
        <v>770</v>
      </c>
      <c r="L13" s="16" t="s">
        <v>771</v>
      </c>
      <c r="M13" s="18">
        <v>1.64</v>
      </c>
      <c r="N13" s="18">
        <v>2.44</v>
      </c>
      <c r="O13" s="19">
        <v>2.04</v>
      </c>
      <c r="P13" s="19">
        <v>2.84</v>
      </c>
      <c r="Q13" s="19">
        <v>0.1</v>
      </c>
      <c r="R13" s="19">
        <v>1.8399999999999999</v>
      </c>
      <c r="S13" s="19">
        <v>2.64</v>
      </c>
      <c r="T13" s="18">
        <v>0.2</v>
      </c>
      <c r="U13" s="18">
        <v>0</v>
      </c>
      <c r="V13" s="18">
        <v>0</v>
      </c>
      <c r="W13" s="18">
        <v>0</v>
      </c>
      <c r="X13" s="18">
        <v>1.64</v>
      </c>
      <c r="Y13" s="18">
        <v>2.4</v>
      </c>
      <c r="Z13" s="20">
        <f t="shared" si="215"/>
        <v>2.7</v>
      </c>
      <c r="AA13" s="18">
        <v>0.22</v>
      </c>
      <c r="AB13" s="18">
        <v>0</v>
      </c>
      <c r="AC13" s="18">
        <v>0</v>
      </c>
      <c r="AD13" s="18">
        <v>0</v>
      </c>
      <c r="AE13" s="18">
        <v>0</v>
      </c>
      <c r="AF13" s="18">
        <v>0</v>
      </c>
      <c r="AG13" s="19">
        <v>1.2</v>
      </c>
      <c r="AH13" s="19">
        <v>2</v>
      </c>
      <c r="AI13" s="20">
        <f t="shared" si="127"/>
        <v>2.85</v>
      </c>
      <c r="AJ13" s="19">
        <v>0</v>
      </c>
      <c r="AK13" s="19">
        <v>0</v>
      </c>
      <c r="AL13" s="20">
        <f t="shared" si="128"/>
        <v>0</v>
      </c>
      <c r="AM13" s="18">
        <v>1.64</v>
      </c>
      <c r="AN13" s="18">
        <v>2</v>
      </c>
      <c r="AO13" s="18">
        <v>0.15</v>
      </c>
      <c r="AP13" s="18">
        <v>0.22</v>
      </c>
      <c r="AQ13" s="18">
        <v>1.64</v>
      </c>
      <c r="AR13" s="18">
        <v>2.2200000000000002</v>
      </c>
      <c r="AS13" s="18">
        <v>0.12</v>
      </c>
      <c r="AT13" s="18">
        <v>0.11</v>
      </c>
      <c r="AU13" s="18">
        <v>0</v>
      </c>
      <c r="AV13" s="18">
        <v>1</v>
      </c>
      <c r="AW13" s="18">
        <v>0</v>
      </c>
      <c r="AX13" s="18">
        <v>0</v>
      </c>
      <c r="AY13" s="18">
        <v>0</v>
      </c>
      <c r="AZ13" s="18">
        <v>0</v>
      </c>
      <c r="BA13" s="18">
        <v>2</v>
      </c>
      <c r="BB13" s="18">
        <v>0</v>
      </c>
      <c r="BC13" s="18">
        <v>0</v>
      </c>
      <c r="BD13" s="18">
        <v>0</v>
      </c>
      <c r="BE13" s="18">
        <v>0</v>
      </c>
      <c r="BF13" s="18">
        <v>0</v>
      </c>
      <c r="BG13" s="18">
        <v>0</v>
      </c>
      <c r="BH13" s="18">
        <v>0</v>
      </c>
      <c r="BI13" s="18">
        <v>0</v>
      </c>
      <c r="BJ13" s="18">
        <v>0</v>
      </c>
      <c r="BK13" s="18">
        <v>0</v>
      </c>
      <c r="BL13" s="18">
        <v>0</v>
      </c>
      <c r="BM13" s="18">
        <v>0</v>
      </c>
      <c r="BN13" s="18">
        <v>0</v>
      </c>
      <c r="BO13" s="18">
        <v>0</v>
      </c>
      <c r="BP13" s="18">
        <v>0</v>
      </c>
      <c r="BQ13" s="18">
        <v>0</v>
      </c>
      <c r="BR13" s="18">
        <v>0</v>
      </c>
      <c r="BS13" s="18">
        <v>0</v>
      </c>
      <c r="BT13" s="18">
        <v>0</v>
      </c>
      <c r="BU13" s="18">
        <v>0</v>
      </c>
      <c r="BV13" s="18">
        <v>0</v>
      </c>
      <c r="BW13" s="18">
        <v>0</v>
      </c>
      <c r="BX13" s="18">
        <v>0</v>
      </c>
      <c r="BY13" s="18">
        <v>0</v>
      </c>
      <c r="BZ13" s="18">
        <v>0</v>
      </c>
      <c r="CA13" s="16" t="e">
        <f>_xlfn.IFNA(IF(RIGHT(D13,2)="=G",0,INDEX(#REF!,MATCH(E13,#REF!,0))),0)</f>
        <v>#REF!</v>
      </c>
      <c r="CB13" s="16" t="s">
        <v>776</v>
      </c>
      <c r="CC13" s="18">
        <v>0</v>
      </c>
      <c r="CD13" s="18">
        <v>0</v>
      </c>
      <c r="CE13" s="18">
        <v>1.4</v>
      </c>
      <c r="CF13" s="18">
        <v>0.73</v>
      </c>
      <c r="CG13" s="18">
        <v>0.12</v>
      </c>
      <c r="CH13" s="18">
        <v>3</v>
      </c>
      <c r="CI13" s="16" t="s">
        <v>98</v>
      </c>
      <c r="CJ13" s="18">
        <v>0</v>
      </c>
      <c r="CK13" s="20">
        <f t="shared" si="129"/>
        <v>3.24</v>
      </c>
      <c r="CL13" s="20">
        <f t="shared" si="130"/>
        <v>3.24</v>
      </c>
      <c r="CM13" s="18">
        <v>31.44</v>
      </c>
      <c r="CN13" s="21">
        <v>28.84</v>
      </c>
      <c r="CO13" s="18">
        <v>28.001000000000001</v>
      </c>
      <c r="CP13" s="22">
        <f t="shared" si="131"/>
        <v>28.84</v>
      </c>
      <c r="CQ13" s="22">
        <f t="shared" si="132"/>
        <v>25.6</v>
      </c>
      <c r="CR13" s="22">
        <f t="shared" si="133"/>
        <v>3.24</v>
      </c>
      <c r="CS13" s="22">
        <f t="shared" si="134"/>
        <v>25.7</v>
      </c>
      <c r="CT13" s="22">
        <f t="shared" si="0"/>
        <v>25.9</v>
      </c>
      <c r="CU13" s="23">
        <v>25.9</v>
      </c>
      <c r="CV13" s="22">
        <f t="shared" si="135"/>
        <v>2.7</v>
      </c>
      <c r="CW13" s="22">
        <f t="shared" si="1"/>
        <v>0</v>
      </c>
      <c r="CX13" s="22">
        <f t="shared" si="2"/>
        <v>0</v>
      </c>
      <c r="CY13" s="22">
        <f t="shared" si="136"/>
        <v>28.57</v>
      </c>
      <c r="CZ13" s="22">
        <f t="shared" si="137"/>
        <v>28.72</v>
      </c>
      <c r="DA13" s="24">
        <v>28.84</v>
      </c>
      <c r="DB13" s="20">
        <f t="shared" si="138"/>
        <v>3.24</v>
      </c>
      <c r="DC13" s="20">
        <f t="shared" si="139"/>
        <v>0</v>
      </c>
      <c r="DD13" s="20">
        <f t="shared" si="140"/>
        <v>3.24</v>
      </c>
      <c r="DE13" s="20">
        <f t="shared" si="3"/>
        <v>0.1</v>
      </c>
      <c r="DF13" s="20">
        <f t="shared" si="4"/>
        <v>0.2</v>
      </c>
      <c r="DG13" s="20">
        <f t="shared" si="5"/>
        <v>2.94</v>
      </c>
      <c r="DH13" s="20">
        <f t="shared" si="6"/>
        <v>0</v>
      </c>
      <c r="DI13" s="20">
        <f t="shared" si="7"/>
        <v>0</v>
      </c>
      <c r="DJ13" s="20">
        <f t="shared" si="8"/>
        <v>0</v>
      </c>
      <c r="DK13" s="20">
        <f t="shared" si="141"/>
        <v>3.24</v>
      </c>
      <c r="DL13" s="20">
        <f t="shared" si="142"/>
        <v>0</v>
      </c>
      <c r="DM13" s="20">
        <f t="shared" si="216"/>
        <v>0</v>
      </c>
      <c r="DN13" s="20">
        <f t="shared" si="143"/>
        <v>0</v>
      </c>
      <c r="DO13" s="18">
        <v>3.04</v>
      </c>
      <c r="DP13" s="18">
        <v>0</v>
      </c>
      <c r="DQ13" s="18">
        <v>1</v>
      </c>
      <c r="DR13" s="18">
        <v>1</v>
      </c>
      <c r="DS13" s="25">
        <f t="shared" si="144"/>
        <v>3.04</v>
      </c>
      <c r="DT13" s="25">
        <f t="shared" si="145"/>
        <v>0</v>
      </c>
      <c r="DU13" s="25">
        <f t="shared" si="146"/>
        <v>9.85</v>
      </c>
      <c r="DV13" s="25">
        <f t="shared" si="147"/>
        <v>0</v>
      </c>
      <c r="DW13" s="25">
        <f t="shared" si="148"/>
        <v>9.85</v>
      </c>
      <c r="DX13" s="25">
        <f t="shared" si="149"/>
        <v>20.09</v>
      </c>
      <c r="DY13" s="25">
        <f t="shared" si="150"/>
        <v>0</v>
      </c>
      <c r="DZ13" s="25">
        <f t="shared" si="151"/>
        <v>20.09</v>
      </c>
      <c r="EA13" s="25">
        <f t="shared" si="152"/>
        <v>13.32</v>
      </c>
      <c r="EB13" s="25">
        <f t="shared" si="153"/>
        <v>0</v>
      </c>
      <c r="EC13" s="25">
        <f t="shared" si="154"/>
        <v>13.32</v>
      </c>
      <c r="ED13" s="25">
        <f t="shared" si="155"/>
        <v>6.77</v>
      </c>
      <c r="EE13" s="25">
        <f t="shared" si="155"/>
        <v>0</v>
      </c>
      <c r="EF13" s="25">
        <f t="shared" si="156"/>
        <v>6.77</v>
      </c>
      <c r="EG13" s="25">
        <f t="shared" si="157"/>
        <v>13.32</v>
      </c>
      <c r="EH13" s="25">
        <f t="shared" si="157"/>
        <v>0</v>
      </c>
      <c r="EI13" s="25">
        <f t="shared" si="158"/>
        <v>13.32</v>
      </c>
      <c r="EJ13" s="18">
        <v>2061.66</v>
      </c>
      <c r="EK13" s="18">
        <v>2022.96</v>
      </c>
      <c r="EL13" s="18" t="s">
        <v>782</v>
      </c>
      <c r="EM13" s="18" t="s">
        <v>783</v>
      </c>
      <c r="EN13" s="16" t="s">
        <v>774</v>
      </c>
      <c r="EO13" s="16" t="s">
        <v>131</v>
      </c>
      <c r="EP13" s="16" t="e">
        <f>IF(OR(EN13="Cống tròn",EN13="Cống hộp",EN13="Ống nhựa"),INDEX(#REF!,MATCH(E13,#REF!,0)),IF(OR(EN13="Rãnh xây",EN13="Rãnh bê tông"),INDEX(#REF!,MATCH(E13,#REF!,0)),0))</f>
        <v>#REF!</v>
      </c>
      <c r="EQ13" s="18">
        <v>37.499999999999815</v>
      </c>
      <c r="ER13" s="19">
        <v>1</v>
      </c>
      <c r="ES13" s="25">
        <f t="shared" si="159"/>
        <v>37</v>
      </c>
      <c r="ET13" s="1" t="e">
        <f>_xlfn.IFNA(IF(EN13="Cống tròn",INDEX(#REF!,MATCH(E13,#REF!,0)),IF(EN13="Cống hộp",INDEX(#REF!,MATCH(E13,#REF!,0)),EU13&amp;" ,"&amp;EV13)),0)</f>
        <v>#REF!</v>
      </c>
      <c r="EU13" s="16" t="s">
        <v>769</v>
      </c>
      <c r="EV13" s="16" t="s">
        <v>775</v>
      </c>
      <c r="EW13" s="16" t="e">
        <f>_xlfn.IFNA(INDEX(#REF!,MATCH(E13,#REF!,0)),0)</f>
        <v>#REF!</v>
      </c>
      <c r="EX13" s="16"/>
      <c r="EY13" s="18">
        <v>0</v>
      </c>
      <c r="EZ13" s="18">
        <v>0</v>
      </c>
      <c r="FA13" s="18">
        <v>0</v>
      </c>
      <c r="FB13" s="19">
        <v>0</v>
      </c>
      <c r="FC13" s="19">
        <v>0</v>
      </c>
      <c r="FD13" s="25">
        <f t="shared" si="9"/>
        <v>0</v>
      </c>
      <c r="FE13" s="25">
        <f t="shared" si="160"/>
        <v>0</v>
      </c>
      <c r="FF13" s="19">
        <v>0.14000000000000001</v>
      </c>
      <c r="FG13" s="19">
        <v>2</v>
      </c>
      <c r="FH13" s="19">
        <v>1.5</v>
      </c>
      <c r="FI13" s="25">
        <f t="shared" si="161"/>
        <v>1.78</v>
      </c>
      <c r="FJ13" s="19">
        <v>0</v>
      </c>
      <c r="FK13" s="19">
        <v>0</v>
      </c>
      <c r="FL13" s="19">
        <v>0.2</v>
      </c>
      <c r="FM13" s="19">
        <v>1.6</v>
      </c>
      <c r="FN13" s="19">
        <v>0</v>
      </c>
      <c r="FO13" s="25">
        <f t="shared" si="162"/>
        <v>1.98</v>
      </c>
      <c r="FP13" s="19">
        <v>1.4999999999999999E-2</v>
      </c>
      <c r="FQ13" s="19">
        <v>1</v>
      </c>
      <c r="FR13" s="25">
        <f t="shared" si="10"/>
        <v>36</v>
      </c>
      <c r="FS13" s="25">
        <f t="shared" si="11"/>
        <v>0.52500000000000002</v>
      </c>
      <c r="FT13" s="25">
        <f t="shared" si="12"/>
        <v>36.524999999999999</v>
      </c>
      <c r="FU13" s="25">
        <f t="shared" si="13"/>
        <v>-0.97499999999981668</v>
      </c>
      <c r="FV13" s="25" t="str">
        <f t="shared" si="163"/>
        <v>Thêm 01</v>
      </c>
      <c r="FW13" s="25">
        <f t="shared" si="164"/>
        <v>0.04</v>
      </c>
      <c r="FX13" s="1"/>
      <c r="FY13" s="1"/>
      <c r="FZ13" s="1"/>
      <c r="GA13" s="1"/>
      <c r="GB13" s="19">
        <v>0</v>
      </c>
      <c r="GC13" s="19">
        <v>0</v>
      </c>
      <c r="GD13" s="19">
        <v>0</v>
      </c>
      <c r="GE13" s="19">
        <v>0</v>
      </c>
      <c r="GF13" s="19">
        <v>0</v>
      </c>
      <c r="GG13" s="19">
        <v>0</v>
      </c>
      <c r="GH13" s="19">
        <v>0</v>
      </c>
      <c r="GI13" s="19">
        <v>0</v>
      </c>
      <c r="GJ13" s="19">
        <v>0</v>
      </c>
      <c r="GK13" s="19">
        <v>0</v>
      </c>
      <c r="GL13" s="25">
        <f t="shared" si="14"/>
        <v>0</v>
      </c>
      <c r="GM13" s="25">
        <f t="shared" si="165"/>
        <v>0</v>
      </c>
      <c r="GN13" s="19">
        <v>0</v>
      </c>
      <c r="GO13" s="19">
        <v>0</v>
      </c>
      <c r="GP13" s="19">
        <v>0</v>
      </c>
      <c r="GQ13" s="19">
        <v>0</v>
      </c>
      <c r="GR13" s="1" t="e">
        <f>_xlfn.IFNA(INDEX(#REF!,MATCH(E13,#REF!,0)),0)</f>
        <v>#REF!</v>
      </c>
      <c r="GS13" s="1"/>
      <c r="GT13" s="19">
        <v>0</v>
      </c>
      <c r="GU13" s="19">
        <v>0</v>
      </c>
      <c r="GV13" s="19">
        <v>0</v>
      </c>
      <c r="GW13" s="19">
        <v>0</v>
      </c>
      <c r="GX13" s="25">
        <f t="shared" si="15"/>
        <v>0</v>
      </c>
      <c r="GY13" s="25">
        <f t="shared" si="16"/>
        <v>0</v>
      </c>
      <c r="GZ13" s="25">
        <f t="shared" si="166"/>
        <v>0</v>
      </c>
      <c r="HA13" s="1" t="e" cm="1">
        <f t="array" ref="HA13">INDEX(#REF!,MATCH(EJ13&amp;EK13&amp;HD13&amp;HE13&amp;HF13,#REF!&amp;#REF!&amp;#REF!&amp;#REF!&amp;#REF!,0))</f>
        <v>#REF!</v>
      </c>
      <c r="HB13" s="1"/>
      <c r="HC13" s="25">
        <f t="shared" si="167"/>
        <v>0</v>
      </c>
      <c r="HD13" s="19">
        <v>0</v>
      </c>
      <c r="HE13" s="19">
        <v>0</v>
      </c>
      <c r="HF13" s="19">
        <v>0</v>
      </c>
      <c r="HG13" s="1" t="e" cm="1">
        <f t="array" ref="HG13">INDEX(#REF!,MATCH(EJ13&amp;EK13&amp;HJ13&amp;HK13&amp;HL13,#REF!&amp;#REF!&amp;#REF!&amp;#REF!&amp;#REF!,0))</f>
        <v>#REF!</v>
      </c>
      <c r="HH13" s="1"/>
      <c r="HI13" s="25">
        <f t="shared" si="168"/>
        <v>0</v>
      </c>
      <c r="HJ13" s="25">
        <f t="shared" si="169"/>
        <v>0</v>
      </c>
      <c r="HK13" s="19">
        <v>0</v>
      </c>
      <c r="HL13" s="19">
        <v>0</v>
      </c>
      <c r="HM13" s="19">
        <v>0.01</v>
      </c>
      <c r="HN13" s="19">
        <v>1</v>
      </c>
      <c r="HO13" s="25">
        <f t="shared" si="170"/>
        <v>0</v>
      </c>
      <c r="HP13" s="25">
        <f t="shared" si="171"/>
        <v>0</v>
      </c>
      <c r="HQ13" s="25">
        <f t="shared" si="172"/>
        <v>0</v>
      </c>
      <c r="HR13" s="25">
        <f t="shared" si="173"/>
        <v>0</v>
      </c>
      <c r="HS13" s="25">
        <f t="shared" si="174"/>
        <v>0</v>
      </c>
      <c r="HT13" s="19">
        <v>0</v>
      </c>
      <c r="HU13" s="19">
        <v>0</v>
      </c>
      <c r="HV13" s="19">
        <v>0</v>
      </c>
      <c r="HW13" s="25">
        <f t="shared" si="175"/>
        <v>0</v>
      </c>
      <c r="HX13" s="19">
        <v>0</v>
      </c>
      <c r="HY13" s="19">
        <v>0</v>
      </c>
      <c r="HZ13" s="21">
        <v>28.84</v>
      </c>
      <c r="IA13" s="20">
        <f>ROUND(IF(EN13="Cống tròn",IF(EN13="Cống tròn",IF(EU13="Không có móng",IQ13-FF13,IF(EU13="Đế",IP13-FN13,IF(OR(EU13="Móng bê tông",EU13="Móng bê tông kết hợp đế"),II13-FJ13,0))),0),IF(EN13="Cống hộp",IF(AND(EN13="Cống hộp",EU13="Không có móng"),IQ13-GF13,IF(AND(EN13="Cống hộp",EU13="Móng bê tông"),IJ13-GB13,0)),IF(OR(EN13="Rãnh xây",EN13="Rãnh bê tông"),IF(OR(EN13="Rãnh xây",EN13="Rãnh bê tông"),IK13-GB13,0),IF(EN13="Ống nhựa",IF(AND(EN13="Ống nhựa",EU13="Không đắp cát"),IQ13-HT13,IF(AND(EN13="Ống nhựa",EU13="Đắp cát"),IH13-HX13,0)),IF(EN13="Rãnh thang",IF(EN13="Rãnh thang",IF(EU13="Móng bê tông",#REF!-#REF!,IQ13),0),0))))),2)</f>
        <v>25.86</v>
      </c>
      <c r="IB13" s="20">
        <f t="shared" si="176"/>
        <v>2.9800000000000004</v>
      </c>
      <c r="IC13" s="20">
        <f t="shared" si="17"/>
        <v>25.86</v>
      </c>
      <c r="ID13" s="20">
        <f t="shared" si="18"/>
        <v>0</v>
      </c>
      <c r="IE13" s="20">
        <f t="shared" si="19"/>
        <v>0</v>
      </c>
      <c r="IF13" s="20">
        <f t="shared" si="20"/>
        <v>0</v>
      </c>
      <c r="IG13" s="20">
        <f>IF(EN13="Rãnh thang",IF(AND(EN13="Rãnh thang",EU13="Móng bê tông"),IQ13-#REF!,0),IF(EN13="Ống nhựa",IF(AND(EN13="Ống nhựa",EU13="Đắp cát"),IQ13-HT13,0),IF(EN13="Cống tròn",IF(EN13="Cống tròn",IF(OR(EU13="Móng bê tông",EU13="Móng bê tông kết hợp đế"),IM13-FL13,0),0),IF(EN13="Cống hộp",IF(AND(EN13="Cống hộp",EU13="Móng bê tông"),IN13-GD13,0),IF(OR(EN13="Rãnh xây",EN13="Rãnh bê tông"),IF(AND(EN13="Rãnh xây",EU13="Móng bê tông"),IO13-GD13,IF(AND(EN13="Rãnh bê tông",EU13="Móng bê tông"),IO13-GD13,0)),0)))))</f>
        <v>25.86</v>
      </c>
      <c r="IH13" s="20">
        <f t="shared" si="21"/>
        <v>0</v>
      </c>
      <c r="II13" s="20">
        <f t="shared" si="22"/>
        <v>25.86</v>
      </c>
      <c r="IJ13" s="20">
        <f t="shared" si="23"/>
        <v>0</v>
      </c>
      <c r="IK13" s="20">
        <f t="shared" si="177"/>
        <v>0</v>
      </c>
      <c r="IL13" s="20">
        <f t="shared" si="24"/>
        <v>26.06</v>
      </c>
      <c r="IM13" s="20">
        <f t="shared" si="25"/>
        <v>26.06</v>
      </c>
      <c r="IN13" s="20">
        <f t="shared" si="26"/>
        <v>0</v>
      </c>
      <c r="IO13" s="20">
        <f t="shared" si="27"/>
        <v>0</v>
      </c>
      <c r="IP13" s="20">
        <f t="shared" si="28"/>
        <v>0</v>
      </c>
      <c r="IQ13" s="18">
        <v>26.2</v>
      </c>
      <c r="IR13" s="25">
        <f t="shared" si="178"/>
        <v>0</v>
      </c>
      <c r="IS13" s="25">
        <f t="shared" si="29"/>
        <v>0</v>
      </c>
      <c r="IT13" s="25">
        <f t="shared" si="30"/>
        <v>0</v>
      </c>
      <c r="IU13" s="25">
        <f>ROUND(IF(EN13="Cống tròn",IF(EN13="Cống tròn",IV13+FF13,0),IF(EN13="Cống hộp",IF(EN13="Cống hộp",IV13+GP13,0),IF(OR(EN13="Rãnh xây",EN13="Rãnh bê tông"),IF(OR(EN13="Rãnh xây",EN13="Rãnh bê tông"),IV13+GP13,0),IF(EN13="ống nhựa",IF(EN13="Ống nhựa",IV13+HT13,0),IF(EN13="Rãnh thang",IF(EN13="Rãnh thang",IQ13+#REF!,0),0))))),2)</f>
        <v>27.56</v>
      </c>
      <c r="IV13" s="19">
        <v>27.42</v>
      </c>
      <c r="IW13" s="25">
        <f t="shared" si="31"/>
        <v>27.56</v>
      </c>
      <c r="IX13" s="25">
        <f t="shared" si="32"/>
        <v>0</v>
      </c>
      <c r="IY13" s="25">
        <f t="shared" si="33"/>
        <v>0</v>
      </c>
      <c r="IZ13" s="25">
        <f t="shared" si="34"/>
        <v>0</v>
      </c>
      <c r="JA13" s="25">
        <f t="shared" si="35"/>
        <v>0</v>
      </c>
      <c r="JB13" s="21">
        <v>27.73</v>
      </c>
      <c r="JC13" s="20">
        <f>ROUND(IF(EN13="Cống tròn",IF(EN13="Cống tròn",IF(EU13="Không có móng",JS13-FF13,IF(EU13="Đế",JR13-FN13,IF(OR(EU13="Móng bê tông",EU13="Móng bê tông kết hợp đế"),JK13-FJ13,0))),0),IF(EN13="Cống hộp",IF(AND(EN13="Cống hộp",EU13="Không có móng"),JS13-GF13,IF(AND(EN13="Cống hộp",EU13="Móng bê tông"),JL13-GB13,0)),IF(OR(EN13="Rãnh xây",EN13="Rãnh bê tông"),IF(OR(EN13="Rãnh xây",EN13="Rãnh bê tông"),JM13-GB13,0),IF(EN13="Ống nhựa",IF(AND(EN13="Ống nhựa",EU13="Không đắp cát"),JS13-HT13,IF(AND(EN13="Ống nhựa",EU13="Đắp cát"),JJ13-HX13,0)),IF(EN13="Rãnh thang",IF(EN13="Rãnh thang",IF(EU13="Móng bê tông",#REF!-#REF!,JS13),0),0))))),2)</f>
        <v>25.58</v>
      </c>
      <c r="JD13" s="20">
        <f t="shared" si="179"/>
        <v>2.1500000000000021</v>
      </c>
      <c r="JE13" s="20">
        <f t="shared" si="36"/>
        <v>25.580000000000002</v>
      </c>
      <c r="JF13" s="20">
        <f t="shared" si="37"/>
        <v>0</v>
      </c>
      <c r="JG13" s="20">
        <f t="shared" si="38"/>
        <v>0</v>
      </c>
      <c r="JH13" s="20">
        <f t="shared" si="39"/>
        <v>0</v>
      </c>
      <c r="JI13" s="20">
        <f>IF(EN13="Rãnh thang",IF(AND(EN13="Rãnh thang",EU13="Móng bê tông"),JS13-#REF!,0),IF(EN13="Ống nhựa",IF(AND(EN13="Ống nhựa",EU13="Đắp cát"),JS13-HT13,0),IF(EN13="Cống tròn",IF(EN13="Cống tròn",IF(OR(EU13="Móng bê tông",EU13="Móng bê tông kết hợp đế"),JO13-FL13,0),0),IF(EN13="Cống hộp",IF(AND(EN13="Cống hộp",EU13="Móng bê tông"),JP13-GD13,0),IF(OR(EN13="Rãnh xây",EN13="Rãnh bê tông"),IF(AND(EN13="Rãnh xây",EU13="Móng bê tông"),JQ13-GD13,IF(AND(EN13="Rãnh bê tông",EU13="Móng bê tông"),JQ13-GD13,0)),0)))))</f>
        <v>25.580000000000002</v>
      </c>
      <c r="JJ13" s="20">
        <f t="shared" si="40"/>
        <v>0</v>
      </c>
      <c r="JK13" s="20">
        <f t="shared" si="41"/>
        <v>25.580000000000002</v>
      </c>
      <c r="JL13" s="20">
        <f t="shared" si="42"/>
        <v>0</v>
      </c>
      <c r="JM13" s="20">
        <f t="shared" si="43"/>
        <v>0</v>
      </c>
      <c r="JN13" s="20">
        <f t="shared" si="44"/>
        <v>25.78</v>
      </c>
      <c r="JO13" s="20">
        <f t="shared" si="45"/>
        <v>25.78</v>
      </c>
      <c r="JP13" s="20">
        <f t="shared" si="46"/>
        <v>0</v>
      </c>
      <c r="JQ13" s="20">
        <f t="shared" si="47"/>
        <v>0</v>
      </c>
      <c r="JR13" s="20">
        <f t="shared" si="48"/>
        <v>0</v>
      </c>
      <c r="JS13" s="26">
        <v>25.92</v>
      </c>
      <c r="JT13" s="25">
        <f t="shared" si="180"/>
        <v>0</v>
      </c>
      <c r="JU13" s="25">
        <f t="shared" si="49"/>
        <v>0</v>
      </c>
      <c r="JV13" s="25">
        <f t="shared" si="50"/>
        <v>0</v>
      </c>
      <c r="JW13" s="25">
        <f>ROUND(IF(EN13="Cống tròn",IF(EN13="Cống tròn",JX13+FF13,0),IF(EN13="Cống hộp",IF(EN13="Cống hộp",JX13+GP13,0),IF(OR(EN13="Rãnh xây",EN13="Rãnh bê tông"),IF(OR(EN13="Rãnh xây",EN13="Rãnh bê tông"),JX13+GP13,0),IF(EN13="ống nhựa",IF(EN13="Ống nhựa",JX13+HT13,0),IF(EN13="Rãnh thang",IF(EN13="Rãnh thang",JS13+#REF!,0),0))))),2)</f>
        <v>27.56</v>
      </c>
      <c r="JX13" s="27">
        <v>27.42</v>
      </c>
      <c r="JY13" s="25">
        <f t="shared" si="51"/>
        <v>27.56</v>
      </c>
      <c r="JZ13" s="25">
        <f t="shared" si="52"/>
        <v>0</v>
      </c>
      <c r="KA13" s="25">
        <f t="shared" si="53"/>
        <v>0</v>
      </c>
      <c r="KB13" s="25">
        <f t="shared" si="54"/>
        <v>0</v>
      </c>
      <c r="KC13" s="25">
        <f t="shared" si="55"/>
        <v>0</v>
      </c>
      <c r="KD13" s="28" t="s">
        <v>98</v>
      </c>
      <c r="KE13" s="27">
        <v>0</v>
      </c>
      <c r="KF13" s="25">
        <f t="shared" si="56"/>
        <v>2.9800000000000004</v>
      </c>
      <c r="KG13" s="25">
        <f t="shared" si="181"/>
        <v>2.9800000000000004</v>
      </c>
      <c r="KH13" s="27">
        <v>0</v>
      </c>
      <c r="KI13" s="25">
        <f t="shared" si="57"/>
        <v>2.1500000000000021</v>
      </c>
      <c r="KJ13" s="25">
        <f t="shared" si="182"/>
        <v>2.1500000000000021</v>
      </c>
      <c r="KK13" s="25">
        <f t="shared" si="58"/>
        <v>0</v>
      </c>
      <c r="KL13" s="25">
        <f t="shared" si="59"/>
        <v>0</v>
      </c>
      <c r="KM13" s="25">
        <f t="shared" si="183"/>
        <v>0</v>
      </c>
      <c r="KN13" s="25">
        <f t="shared" si="60"/>
        <v>0</v>
      </c>
      <c r="KO13" s="25">
        <f t="shared" si="61"/>
        <v>0</v>
      </c>
      <c r="KP13" s="25">
        <f t="shared" si="184"/>
        <v>0</v>
      </c>
      <c r="KQ13" s="25">
        <f t="shared" si="62"/>
        <v>0.2</v>
      </c>
      <c r="KR13" s="25">
        <f t="shared" si="63"/>
        <v>0.2</v>
      </c>
      <c r="KS13" s="25">
        <f t="shared" si="185"/>
        <v>0.2</v>
      </c>
      <c r="KT13" s="25">
        <f t="shared" si="64"/>
        <v>0</v>
      </c>
      <c r="KU13" s="25">
        <f t="shared" si="65"/>
        <v>0</v>
      </c>
      <c r="KV13" s="25">
        <f t="shared" si="186"/>
        <v>0</v>
      </c>
      <c r="KW13" s="25">
        <f t="shared" si="66"/>
        <v>0</v>
      </c>
      <c r="KX13" s="25">
        <f t="shared" si="67"/>
        <v>0</v>
      </c>
      <c r="KY13" s="25">
        <f t="shared" si="187"/>
        <v>0</v>
      </c>
      <c r="KZ13" s="25">
        <f t="shared" si="68"/>
        <v>0</v>
      </c>
      <c r="LA13" s="25">
        <f t="shared" si="69"/>
        <v>0</v>
      </c>
      <c r="LB13" s="25">
        <f t="shared" si="188"/>
        <v>0</v>
      </c>
      <c r="LC13" s="25">
        <f t="shared" si="70"/>
        <v>1.98</v>
      </c>
      <c r="LD13" s="25">
        <f t="shared" si="71"/>
        <v>1.98</v>
      </c>
      <c r="LE13" s="25">
        <f t="shared" si="189"/>
        <v>1.98</v>
      </c>
      <c r="LF13" s="25">
        <f t="shared" si="72"/>
        <v>0</v>
      </c>
      <c r="LG13" s="25">
        <f t="shared" si="73"/>
        <v>0</v>
      </c>
      <c r="LH13" s="25">
        <f t="shared" si="190"/>
        <v>0</v>
      </c>
      <c r="LI13" s="25">
        <f t="shared" si="74"/>
        <v>0</v>
      </c>
      <c r="LJ13" s="25">
        <f t="shared" si="75"/>
        <v>0</v>
      </c>
      <c r="LK13" s="25">
        <f t="shared" si="191"/>
        <v>0</v>
      </c>
      <c r="LL13" s="25">
        <f t="shared" si="76"/>
        <v>0</v>
      </c>
      <c r="LM13" s="25">
        <f t="shared" si="77"/>
        <v>0</v>
      </c>
      <c r="LN13" s="25">
        <f t="shared" si="192"/>
        <v>0</v>
      </c>
      <c r="LO13" s="25">
        <f t="shared" si="78"/>
        <v>0</v>
      </c>
      <c r="LP13" s="25">
        <f t="shared" si="79"/>
        <v>0</v>
      </c>
      <c r="LQ13" s="25">
        <f t="shared" si="193"/>
        <v>0</v>
      </c>
      <c r="LR13" s="25">
        <f t="shared" si="80"/>
        <v>0</v>
      </c>
      <c r="LS13" s="25">
        <f t="shared" si="81"/>
        <v>0</v>
      </c>
      <c r="LT13" s="25">
        <f t="shared" si="194"/>
        <v>0</v>
      </c>
      <c r="LU13" s="25">
        <f t="shared" si="82"/>
        <v>0</v>
      </c>
      <c r="LV13" s="25">
        <f t="shared" si="83"/>
        <v>0</v>
      </c>
      <c r="LW13" s="25">
        <f t="shared" si="195"/>
        <v>0</v>
      </c>
      <c r="LX13" s="25">
        <f t="shared" si="84"/>
        <v>0</v>
      </c>
      <c r="LY13" s="25">
        <f t="shared" si="85"/>
        <v>0</v>
      </c>
      <c r="LZ13" s="25">
        <f t="shared" si="196"/>
        <v>0</v>
      </c>
      <c r="MA13" s="25">
        <f t="shared" si="86"/>
        <v>0</v>
      </c>
      <c r="MB13" s="25">
        <f t="shared" si="87"/>
        <v>0</v>
      </c>
      <c r="MC13" s="25">
        <f t="shared" si="197"/>
        <v>0</v>
      </c>
      <c r="MD13" s="25">
        <f t="shared" si="88"/>
        <v>0</v>
      </c>
      <c r="ME13" s="25">
        <f t="shared" si="89"/>
        <v>0</v>
      </c>
      <c r="MF13" s="25">
        <f t="shared" si="198"/>
        <v>0</v>
      </c>
      <c r="MG13" s="25">
        <f t="shared" si="90"/>
        <v>0</v>
      </c>
      <c r="MH13" s="25">
        <f t="shared" si="91"/>
        <v>0</v>
      </c>
      <c r="MI13" s="25">
        <f t="shared" si="199"/>
        <v>0</v>
      </c>
      <c r="MJ13" s="25">
        <f t="shared" si="92"/>
        <v>0</v>
      </c>
      <c r="MK13" s="25">
        <f t="shared" si="93"/>
        <v>0</v>
      </c>
      <c r="ML13" s="25">
        <f t="shared" si="200"/>
        <v>0</v>
      </c>
      <c r="MM13" s="25">
        <f t="shared" si="94"/>
        <v>0</v>
      </c>
      <c r="MN13" s="25">
        <f t="shared" si="95"/>
        <v>0</v>
      </c>
      <c r="MO13" s="25">
        <f t="shared" si="201"/>
        <v>0</v>
      </c>
      <c r="MP13" s="25">
        <f t="shared" si="96"/>
        <v>0</v>
      </c>
      <c r="MQ13" s="25">
        <f t="shared" si="97"/>
        <v>0</v>
      </c>
      <c r="MR13" s="25">
        <f t="shared" si="202"/>
        <v>0</v>
      </c>
      <c r="MS13" s="29">
        <v>1.98</v>
      </c>
      <c r="MT13" s="29">
        <v>0</v>
      </c>
      <c r="MU13" s="29">
        <v>1</v>
      </c>
      <c r="MV13" s="29">
        <v>1</v>
      </c>
      <c r="MW13" s="25">
        <f t="shared" si="98"/>
        <v>1.98</v>
      </c>
      <c r="MX13" s="25">
        <f t="shared" si="99"/>
        <v>5.9</v>
      </c>
      <c r="MY13" s="25">
        <f t="shared" si="100"/>
        <v>0</v>
      </c>
      <c r="MZ13" s="25">
        <f t="shared" si="101"/>
        <v>0</v>
      </c>
      <c r="NA13" s="25">
        <f t="shared" si="102"/>
        <v>1.98</v>
      </c>
      <c r="NB13" s="25">
        <f t="shared" si="103"/>
        <v>4.26</v>
      </c>
      <c r="NC13" s="25">
        <f t="shared" si="104"/>
        <v>0</v>
      </c>
      <c r="ND13" s="25">
        <f t="shared" si="105"/>
        <v>0</v>
      </c>
      <c r="NE13" s="25">
        <f t="shared" si="203"/>
        <v>1.98</v>
      </c>
      <c r="NF13" s="25">
        <f t="shared" si="106"/>
        <v>5.08</v>
      </c>
      <c r="NG13" s="25">
        <f t="shared" si="106"/>
        <v>0</v>
      </c>
      <c r="NH13" s="25">
        <f t="shared" si="106"/>
        <v>0</v>
      </c>
      <c r="NI13" s="25">
        <f t="shared" si="107"/>
        <v>190.5</v>
      </c>
      <c r="NJ13" s="25">
        <f t="shared" si="108"/>
        <v>0</v>
      </c>
      <c r="NK13" s="25">
        <f t="shared" si="109"/>
        <v>190.5</v>
      </c>
      <c r="NL13" s="25">
        <f t="shared" si="110"/>
        <v>127.41</v>
      </c>
      <c r="NM13" s="25">
        <f t="shared" si="111"/>
        <v>0</v>
      </c>
      <c r="NN13" s="25">
        <f t="shared" si="204"/>
        <v>127.41</v>
      </c>
      <c r="NO13" s="25">
        <f t="shared" si="112"/>
        <v>0</v>
      </c>
      <c r="NP13" s="25">
        <f t="shared" si="113"/>
        <v>0</v>
      </c>
      <c r="NQ13" s="25">
        <f t="shared" si="205"/>
        <v>0</v>
      </c>
      <c r="NR13" s="25">
        <f t="shared" si="114"/>
        <v>0</v>
      </c>
      <c r="NS13" s="25">
        <f t="shared" si="115"/>
        <v>0</v>
      </c>
      <c r="NT13" s="25">
        <f t="shared" si="206"/>
        <v>0</v>
      </c>
      <c r="NU13" s="25">
        <f t="shared" si="116"/>
        <v>0</v>
      </c>
      <c r="NV13" s="25">
        <f t="shared" si="117"/>
        <v>0</v>
      </c>
      <c r="NW13" s="25">
        <f t="shared" si="207"/>
        <v>0</v>
      </c>
      <c r="NX13" s="25">
        <f t="shared" si="208"/>
        <v>127.41</v>
      </c>
      <c r="NY13" s="25">
        <f t="shared" si="208"/>
        <v>0</v>
      </c>
      <c r="NZ13" s="25">
        <f t="shared" si="209"/>
        <v>127.41</v>
      </c>
      <c r="OA13" s="25">
        <f t="shared" si="210"/>
        <v>63.09</v>
      </c>
      <c r="OB13" s="25">
        <f t="shared" si="210"/>
        <v>0</v>
      </c>
      <c r="OC13" s="25">
        <f t="shared" si="211"/>
        <v>63.09</v>
      </c>
      <c r="OD13" s="25">
        <f t="shared" si="212"/>
        <v>127.41</v>
      </c>
      <c r="OE13" s="25">
        <f t="shared" si="118"/>
        <v>0</v>
      </c>
      <c r="OF13" s="25">
        <f t="shared" si="118"/>
        <v>127.41</v>
      </c>
      <c r="OG13" s="25">
        <f t="shared" si="119"/>
        <v>0</v>
      </c>
      <c r="OH13" s="25">
        <f t="shared" si="120"/>
        <v>0</v>
      </c>
      <c r="OI13" s="25">
        <f t="shared" si="121"/>
        <v>0</v>
      </c>
      <c r="OJ13" s="25">
        <f t="shared" si="122"/>
        <v>0</v>
      </c>
      <c r="OK13" s="25">
        <f t="shared" si="123"/>
        <v>0</v>
      </c>
      <c r="OL13" s="25">
        <f t="shared" si="124"/>
        <v>0</v>
      </c>
      <c r="OM13" s="25">
        <f t="shared" si="213"/>
        <v>0</v>
      </c>
      <c r="ON13" s="25">
        <f t="shared" si="213"/>
        <v>0</v>
      </c>
      <c r="OO13" s="25">
        <f t="shared" si="213"/>
        <v>0</v>
      </c>
      <c r="OP13" s="25">
        <f t="shared" si="125"/>
        <v>0</v>
      </c>
      <c r="OQ13" s="25">
        <f t="shared" si="126"/>
        <v>0</v>
      </c>
      <c r="OR13" s="25">
        <f t="shared" si="214"/>
        <v>0</v>
      </c>
      <c r="OS13" s="30">
        <v>536534.06999999995</v>
      </c>
      <c r="OT13" s="30">
        <v>2371326.09</v>
      </c>
    </row>
    <row r="14" spans="1:410" ht="33" customHeight="1" x14ac:dyDescent="0.25">
      <c r="A14" s="18">
        <v>9</v>
      </c>
      <c r="B14" s="18" t="s">
        <v>763</v>
      </c>
      <c r="C14" s="18">
        <v>2022.96</v>
      </c>
      <c r="D14" s="16" t="e">
        <f>_xlfn.IFNA(INDEX(#REF!,MATCH(E14,#REF!,0)),0)</f>
        <v>#REF!</v>
      </c>
      <c r="E14" s="18" t="s">
        <v>783</v>
      </c>
      <c r="F14" s="16" t="s">
        <v>765</v>
      </c>
      <c r="G14" s="16" t="s">
        <v>766</v>
      </c>
      <c r="H14" s="16" t="s">
        <v>767</v>
      </c>
      <c r="I14" s="16" t="s">
        <v>768</v>
      </c>
      <c r="J14" s="16" t="s">
        <v>769</v>
      </c>
      <c r="K14" s="16" t="s">
        <v>770</v>
      </c>
      <c r="L14" s="16" t="s">
        <v>771</v>
      </c>
      <c r="M14" s="18">
        <v>1.64</v>
      </c>
      <c r="N14" s="18">
        <v>2.44</v>
      </c>
      <c r="O14" s="19">
        <v>2.04</v>
      </c>
      <c r="P14" s="19">
        <v>2.84</v>
      </c>
      <c r="Q14" s="19">
        <v>0.1</v>
      </c>
      <c r="R14" s="19">
        <v>1.8399999999999999</v>
      </c>
      <c r="S14" s="19">
        <v>2.64</v>
      </c>
      <c r="T14" s="18">
        <v>0.2</v>
      </c>
      <c r="U14" s="18">
        <v>0</v>
      </c>
      <c r="V14" s="18">
        <v>0</v>
      </c>
      <c r="W14" s="18">
        <v>0</v>
      </c>
      <c r="X14" s="18">
        <v>1.64</v>
      </c>
      <c r="Y14" s="18">
        <v>2.4</v>
      </c>
      <c r="Z14" s="20">
        <f t="shared" si="215"/>
        <v>2.7</v>
      </c>
      <c r="AA14" s="18">
        <v>0.22</v>
      </c>
      <c r="AB14" s="18">
        <v>0</v>
      </c>
      <c r="AC14" s="18">
        <v>0</v>
      </c>
      <c r="AD14" s="18">
        <v>0</v>
      </c>
      <c r="AE14" s="18">
        <v>0</v>
      </c>
      <c r="AF14" s="18">
        <v>0</v>
      </c>
      <c r="AG14" s="19">
        <v>1.2</v>
      </c>
      <c r="AH14" s="19">
        <v>2</v>
      </c>
      <c r="AI14" s="20">
        <f t="shared" si="127"/>
        <v>2.85</v>
      </c>
      <c r="AJ14" s="19">
        <v>0</v>
      </c>
      <c r="AK14" s="19">
        <v>0</v>
      </c>
      <c r="AL14" s="20">
        <f t="shared" si="128"/>
        <v>0</v>
      </c>
      <c r="AM14" s="18">
        <v>1.64</v>
      </c>
      <c r="AN14" s="18">
        <v>2</v>
      </c>
      <c r="AO14" s="18">
        <v>0.15</v>
      </c>
      <c r="AP14" s="18">
        <v>0.22</v>
      </c>
      <c r="AQ14" s="18">
        <v>1.64</v>
      </c>
      <c r="AR14" s="18">
        <v>2.2200000000000002</v>
      </c>
      <c r="AS14" s="18">
        <v>0.12</v>
      </c>
      <c r="AT14" s="18">
        <v>0.11</v>
      </c>
      <c r="AU14" s="18">
        <v>0</v>
      </c>
      <c r="AV14" s="18">
        <v>1</v>
      </c>
      <c r="AW14" s="18">
        <v>0</v>
      </c>
      <c r="AX14" s="18">
        <v>0</v>
      </c>
      <c r="AY14" s="18">
        <v>0</v>
      </c>
      <c r="AZ14" s="18">
        <v>0</v>
      </c>
      <c r="BA14" s="18">
        <v>2</v>
      </c>
      <c r="BB14" s="18">
        <v>0</v>
      </c>
      <c r="BC14" s="18">
        <v>0</v>
      </c>
      <c r="BD14" s="18">
        <v>0</v>
      </c>
      <c r="BE14" s="18">
        <v>0</v>
      </c>
      <c r="BF14" s="18">
        <v>0</v>
      </c>
      <c r="BG14" s="18">
        <v>0</v>
      </c>
      <c r="BH14" s="18">
        <v>0</v>
      </c>
      <c r="BI14" s="18">
        <v>0</v>
      </c>
      <c r="BJ14" s="18">
        <v>0</v>
      </c>
      <c r="BK14" s="18">
        <v>0</v>
      </c>
      <c r="BL14" s="18">
        <v>0</v>
      </c>
      <c r="BM14" s="18">
        <v>0</v>
      </c>
      <c r="BN14" s="18">
        <v>0</v>
      </c>
      <c r="BO14" s="18">
        <v>0</v>
      </c>
      <c r="BP14" s="18">
        <v>0</v>
      </c>
      <c r="BQ14" s="18">
        <v>0</v>
      </c>
      <c r="BR14" s="18">
        <v>0</v>
      </c>
      <c r="BS14" s="18">
        <v>0</v>
      </c>
      <c r="BT14" s="18">
        <v>0</v>
      </c>
      <c r="BU14" s="18">
        <v>0</v>
      </c>
      <c r="BV14" s="18">
        <v>0</v>
      </c>
      <c r="BW14" s="18">
        <v>0</v>
      </c>
      <c r="BX14" s="18">
        <v>0</v>
      </c>
      <c r="BY14" s="18">
        <v>0</v>
      </c>
      <c r="BZ14" s="18">
        <v>0</v>
      </c>
      <c r="CA14" s="16" t="e">
        <f>_xlfn.IFNA(IF(RIGHT(D14,2)="=G",0,INDEX(#REF!,MATCH(E14,#REF!,0))),0)</f>
        <v>#REF!</v>
      </c>
      <c r="CB14" s="16" t="s">
        <v>776</v>
      </c>
      <c r="CC14" s="18">
        <v>0</v>
      </c>
      <c r="CD14" s="18">
        <v>0</v>
      </c>
      <c r="CE14" s="18">
        <v>1.4</v>
      </c>
      <c r="CF14" s="18">
        <v>0.73</v>
      </c>
      <c r="CG14" s="18">
        <v>0.12</v>
      </c>
      <c r="CH14" s="18">
        <v>3</v>
      </c>
      <c r="CI14" s="16" t="s">
        <v>98</v>
      </c>
      <c r="CJ14" s="18">
        <v>0</v>
      </c>
      <c r="CK14" s="20">
        <f t="shared" si="129"/>
        <v>2.41</v>
      </c>
      <c r="CL14" s="20">
        <f t="shared" si="130"/>
        <v>2.41</v>
      </c>
      <c r="CM14" s="18">
        <v>21.16</v>
      </c>
      <c r="CN14" s="21">
        <v>28.57</v>
      </c>
      <c r="CO14" s="18">
        <v>27.731000000000002</v>
      </c>
      <c r="CP14" s="22">
        <f t="shared" si="131"/>
        <v>27.73</v>
      </c>
      <c r="CQ14" s="22">
        <f t="shared" si="132"/>
        <v>25.32</v>
      </c>
      <c r="CR14" s="22">
        <f t="shared" si="133"/>
        <v>2.41</v>
      </c>
      <c r="CS14" s="22">
        <f t="shared" si="134"/>
        <v>25.42</v>
      </c>
      <c r="CT14" s="22">
        <f t="shared" si="0"/>
        <v>25.62</v>
      </c>
      <c r="CU14" s="23">
        <v>25.62</v>
      </c>
      <c r="CV14" s="22">
        <f t="shared" si="135"/>
        <v>2.7</v>
      </c>
      <c r="CW14" s="22">
        <f t="shared" si="1"/>
        <v>0</v>
      </c>
      <c r="CX14" s="22">
        <f t="shared" si="2"/>
        <v>0</v>
      </c>
      <c r="CY14" s="22">
        <f t="shared" si="136"/>
        <v>28.3</v>
      </c>
      <c r="CZ14" s="22">
        <f t="shared" si="137"/>
        <v>28.45</v>
      </c>
      <c r="DA14" s="24">
        <v>28.57</v>
      </c>
      <c r="DB14" s="20">
        <f t="shared" si="138"/>
        <v>3.25</v>
      </c>
      <c r="DC14" s="20">
        <f t="shared" si="139"/>
        <v>0.84</v>
      </c>
      <c r="DD14" s="20">
        <f t="shared" si="140"/>
        <v>2.41</v>
      </c>
      <c r="DE14" s="20">
        <f t="shared" si="3"/>
        <v>0.1</v>
      </c>
      <c r="DF14" s="20">
        <f t="shared" si="4"/>
        <v>0.2</v>
      </c>
      <c r="DG14" s="20">
        <f t="shared" si="5"/>
        <v>2.11</v>
      </c>
      <c r="DH14" s="20">
        <f t="shared" si="6"/>
        <v>0</v>
      </c>
      <c r="DI14" s="20">
        <f t="shared" si="7"/>
        <v>0</v>
      </c>
      <c r="DJ14" s="20">
        <f t="shared" si="8"/>
        <v>0</v>
      </c>
      <c r="DK14" s="20">
        <f t="shared" si="141"/>
        <v>2.41</v>
      </c>
      <c r="DL14" s="20">
        <f t="shared" si="142"/>
        <v>0</v>
      </c>
      <c r="DM14" s="20">
        <f t="shared" si="216"/>
        <v>0</v>
      </c>
      <c r="DN14" s="20">
        <f t="shared" si="143"/>
        <v>0</v>
      </c>
      <c r="DO14" s="18">
        <v>3.04</v>
      </c>
      <c r="DP14" s="18">
        <v>0</v>
      </c>
      <c r="DQ14" s="18">
        <v>1</v>
      </c>
      <c r="DR14" s="18">
        <v>1</v>
      </c>
      <c r="DS14" s="25">
        <f t="shared" si="144"/>
        <v>3.04</v>
      </c>
      <c r="DT14" s="25">
        <f t="shared" si="145"/>
        <v>0</v>
      </c>
      <c r="DU14" s="25">
        <f t="shared" si="146"/>
        <v>7.33</v>
      </c>
      <c r="DV14" s="25">
        <f t="shared" si="147"/>
        <v>0</v>
      </c>
      <c r="DW14" s="25">
        <f t="shared" si="148"/>
        <v>7.33</v>
      </c>
      <c r="DX14" s="25">
        <f t="shared" si="149"/>
        <v>14.95</v>
      </c>
      <c r="DY14" s="25">
        <f t="shared" si="150"/>
        <v>0</v>
      </c>
      <c r="DZ14" s="25">
        <f t="shared" si="151"/>
        <v>14.95</v>
      </c>
      <c r="EA14" s="25">
        <f t="shared" si="152"/>
        <v>9.99</v>
      </c>
      <c r="EB14" s="25">
        <f t="shared" si="153"/>
        <v>0</v>
      </c>
      <c r="EC14" s="25">
        <f t="shared" si="154"/>
        <v>9.99</v>
      </c>
      <c r="ED14" s="25">
        <f t="shared" si="155"/>
        <v>4.96</v>
      </c>
      <c r="EE14" s="25">
        <f t="shared" si="155"/>
        <v>0</v>
      </c>
      <c r="EF14" s="25">
        <f t="shared" si="156"/>
        <v>4.96</v>
      </c>
      <c r="EG14" s="25">
        <f t="shared" si="157"/>
        <v>9.99</v>
      </c>
      <c r="EH14" s="25">
        <f t="shared" si="157"/>
        <v>0</v>
      </c>
      <c r="EI14" s="25">
        <f t="shared" si="158"/>
        <v>9.99</v>
      </c>
      <c r="EJ14" s="18">
        <v>2022.96</v>
      </c>
      <c r="EK14" s="18">
        <v>1984.26</v>
      </c>
      <c r="EL14" s="18" t="s">
        <v>783</v>
      </c>
      <c r="EM14" s="18" t="s">
        <v>784</v>
      </c>
      <c r="EN14" s="16" t="s">
        <v>774</v>
      </c>
      <c r="EO14" s="16" t="s">
        <v>131</v>
      </c>
      <c r="EP14" s="16" t="e">
        <f>IF(OR(EN14="Cống tròn",EN14="Cống hộp",EN14="Ống nhựa"),INDEX(#REF!,MATCH(E14,#REF!,0)),IF(OR(EN14="Rãnh xây",EN14="Rãnh bê tông"),INDEX(#REF!,MATCH(E14,#REF!,0)),0))</f>
        <v>#REF!</v>
      </c>
      <c r="EQ14" s="18">
        <v>37.500000000000043</v>
      </c>
      <c r="ER14" s="19">
        <v>1</v>
      </c>
      <c r="ES14" s="25">
        <f t="shared" si="159"/>
        <v>37</v>
      </c>
      <c r="ET14" s="1" t="e">
        <f>_xlfn.IFNA(IF(EN14="Cống tròn",INDEX(#REF!,MATCH(E14,#REF!,0)),IF(EN14="Cống hộp",INDEX(#REF!,MATCH(E14,#REF!,0)),EU14&amp;" ,"&amp;EV14)),0)</f>
        <v>#REF!</v>
      </c>
      <c r="EU14" s="16" t="s">
        <v>769</v>
      </c>
      <c r="EV14" s="16" t="s">
        <v>775</v>
      </c>
      <c r="EW14" s="16" t="e">
        <f>_xlfn.IFNA(INDEX(#REF!,MATCH(E14,#REF!,0)),0)</f>
        <v>#REF!</v>
      </c>
      <c r="EX14" s="16"/>
      <c r="EY14" s="18">
        <v>0</v>
      </c>
      <c r="EZ14" s="18">
        <v>0</v>
      </c>
      <c r="FA14" s="18">
        <v>0</v>
      </c>
      <c r="FB14" s="19">
        <v>0</v>
      </c>
      <c r="FC14" s="19">
        <v>0</v>
      </c>
      <c r="FD14" s="25">
        <f t="shared" si="9"/>
        <v>0</v>
      </c>
      <c r="FE14" s="25">
        <f t="shared" si="160"/>
        <v>0</v>
      </c>
      <c r="FF14" s="19">
        <v>0.14000000000000001</v>
      </c>
      <c r="FG14" s="19">
        <v>2</v>
      </c>
      <c r="FH14" s="19">
        <v>1.5</v>
      </c>
      <c r="FI14" s="25">
        <f t="shared" si="161"/>
        <v>1.78</v>
      </c>
      <c r="FJ14" s="19">
        <v>0</v>
      </c>
      <c r="FK14" s="19">
        <v>0</v>
      </c>
      <c r="FL14" s="19">
        <v>0.2</v>
      </c>
      <c r="FM14" s="19">
        <v>1.6</v>
      </c>
      <c r="FN14" s="19">
        <v>0</v>
      </c>
      <c r="FO14" s="25">
        <f t="shared" si="162"/>
        <v>1.98</v>
      </c>
      <c r="FP14" s="19">
        <v>1.4999999999999999E-2</v>
      </c>
      <c r="FQ14" s="19">
        <v>1</v>
      </c>
      <c r="FR14" s="25">
        <f t="shared" si="10"/>
        <v>36</v>
      </c>
      <c r="FS14" s="25">
        <f t="shared" si="11"/>
        <v>0.52500000000000002</v>
      </c>
      <c r="FT14" s="25">
        <f t="shared" si="12"/>
        <v>36.524999999999999</v>
      </c>
      <c r="FU14" s="25">
        <f t="shared" si="13"/>
        <v>-0.97500000000004405</v>
      </c>
      <c r="FV14" s="25" t="str">
        <f t="shared" si="163"/>
        <v>Thêm 01</v>
      </c>
      <c r="FW14" s="25">
        <f t="shared" si="164"/>
        <v>0.04</v>
      </c>
      <c r="FX14" s="1"/>
      <c r="FY14" s="1"/>
      <c r="FZ14" s="1"/>
      <c r="GA14" s="1"/>
      <c r="GB14" s="19">
        <v>0</v>
      </c>
      <c r="GC14" s="19">
        <v>0</v>
      </c>
      <c r="GD14" s="19">
        <v>0</v>
      </c>
      <c r="GE14" s="19">
        <v>0</v>
      </c>
      <c r="GF14" s="19">
        <v>0</v>
      </c>
      <c r="GG14" s="19">
        <v>0</v>
      </c>
      <c r="GH14" s="19">
        <v>0</v>
      </c>
      <c r="GI14" s="19">
        <v>0</v>
      </c>
      <c r="GJ14" s="19">
        <v>0</v>
      </c>
      <c r="GK14" s="19">
        <v>0</v>
      </c>
      <c r="GL14" s="25">
        <f t="shared" si="14"/>
        <v>0</v>
      </c>
      <c r="GM14" s="25">
        <f t="shared" si="165"/>
        <v>0</v>
      </c>
      <c r="GN14" s="19">
        <v>0</v>
      </c>
      <c r="GO14" s="19">
        <v>0</v>
      </c>
      <c r="GP14" s="19">
        <v>0</v>
      </c>
      <c r="GQ14" s="19">
        <v>0</v>
      </c>
      <c r="GR14" s="1" t="e">
        <f>_xlfn.IFNA(INDEX(#REF!,MATCH(E14,#REF!,0)),0)</f>
        <v>#REF!</v>
      </c>
      <c r="GS14" s="1"/>
      <c r="GT14" s="19">
        <v>0</v>
      </c>
      <c r="GU14" s="19">
        <v>0</v>
      </c>
      <c r="GV14" s="19">
        <v>0</v>
      </c>
      <c r="GW14" s="19">
        <v>0</v>
      </c>
      <c r="GX14" s="25">
        <f t="shared" si="15"/>
        <v>0</v>
      </c>
      <c r="GY14" s="25">
        <f t="shared" si="16"/>
        <v>0</v>
      </c>
      <c r="GZ14" s="25">
        <f t="shared" si="166"/>
        <v>0</v>
      </c>
      <c r="HA14" s="1" t="e" cm="1">
        <f t="array" ref="HA14">INDEX(#REF!,MATCH(EJ14&amp;EK14&amp;HD14&amp;HE14&amp;HF14,#REF!&amp;#REF!&amp;#REF!&amp;#REF!&amp;#REF!,0))</f>
        <v>#REF!</v>
      </c>
      <c r="HB14" s="1"/>
      <c r="HC14" s="25">
        <f t="shared" si="167"/>
        <v>0</v>
      </c>
      <c r="HD14" s="19">
        <v>0</v>
      </c>
      <c r="HE14" s="19">
        <v>0</v>
      </c>
      <c r="HF14" s="19">
        <v>0</v>
      </c>
      <c r="HG14" s="1" t="e" cm="1">
        <f t="array" ref="HG14">INDEX(#REF!,MATCH(EJ14&amp;EK14&amp;HJ14&amp;HK14&amp;HL14,#REF!&amp;#REF!&amp;#REF!&amp;#REF!&amp;#REF!,0))</f>
        <v>#REF!</v>
      </c>
      <c r="HH14" s="1"/>
      <c r="HI14" s="25">
        <f t="shared" si="168"/>
        <v>0</v>
      </c>
      <c r="HJ14" s="25">
        <f t="shared" si="169"/>
        <v>0</v>
      </c>
      <c r="HK14" s="19">
        <v>0</v>
      </c>
      <c r="HL14" s="19">
        <v>0</v>
      </c>
      <c r="HM14" s="19">
        <v>0.01</v>
      </c>
      <c r="HN14" s="19">
        <v>1</v>
      </c>
      <c r="HO14" s="25">
        <f t="shared" si="170"/>
        <v>0</v>
      </c>
      <c r="HP14" s="25">
        <f t="shared" si="171"/>
        <v>0</v>
      </c>
      <c r="HQ14" s="25">
        <f t="shared" si="172"/>
        <v>0</v>
      </c>
      <c r="HR14" s="25">
        <f t="shared" si="173"/>
        <v>0</v>
      </c>
      <c r="HS14" s="25">
        <f t="shared" si="174"/>
        <v>0</v>
      </c>
      <c r="HT14" s="19">
        <v>0</v>
      </c>
      <c r="HU14" s="19">
        <v>0</v>
      </c>
      <c r="HV14" s="19">
        <v>0</v>
      </c>
      <c r="HW14" s="25">
        <f t="shared" si="175"/>
        <v>0</v>
      </c>
      <c r="HX14" s="19">
        <v>0</v>
      </c>
      <c r="HY14" s="19">
        <v>0</v>
      </c>
      <c r="HZ14" s="21">
        <v>27.73</v>
      </c>
      <c r="IA14" s="20">
        <f>ROUND(IF(EN14="Cống tròn",IF(EN14="Cống tròn",IF(EU14="Không có móng",IQ14-FF14,IF(EU14="Đế",IP14-FN14,IF(OR(EU14="Móng bê tông",EU14="Móng bê tông kết hợp đế"),II14-FJ14,0))),0),IF(EN14="Cống hộp",IF(AND(EN14="Cống hộp",EU14="Không có móng"),IQ14-GF14,IF(AND(EN14="Cống hộp",EU14="Móng bê tông"),IJ14-GB14,0)),IF(OR(EN14="Rãnh xây",EN14="Rãnh bê tông"),IF(OR(EN14="Rãnh xây",EN14="Rãnh bê tông"),IK14-GB14,0),IF(EN14="Ống nhựa",IF(AND(EN14="Ống nhựa",EU14="Không đắp cát"),IQ14-HT14,IF(AND(EN14="Ống nhựa",EU14="Đắp cát"),IH14-HX14,0)),IF(EN14="Rãnh thang",IF(EN14="Rãnh thang",IF(EU14="Móng bê tông",#REF!-#REF!,IQ14),0),0))))),2)</f>
        <v>25.58</v>
      </c>
      <c r="IB14" s="20">
        <f t="shared" si="176"/>
        <v>2.1500000000000021</v>
      </c>
      <c r="IC14" s="20">
        <f t="shared" si="17"/>
        <v>25.580000000000002</v>
      </c>
      <c r="ID14" s="20">
        <f t="shared" si="18"/>
        <v>0</v>
      </c>
      <c r="IE14" s="20">
        <f t="shared" si="19"/>
        <v>0</v>
      </c>
      <c r="IF14" s="20">
        <f t="shared" si="20"/>
        <v>0</v>
      </c>
      <c r="IG14" s="20">
        <f>IF(EN14="Rãnh thang",IF(AND(EN14="Rãnh thang",EU14="Móng bê tông"),IQ14-#REF!,0),IF(EN14="Ống nhựa",IF(AND(EN14="Ống nhựa",EU14="Đắp cát"),IQ14-HT14,0),IF(EN14="Cống tròn",IF(EN14="Cống tròn",IF(OR(EU14="Móng bê tông",EU14="Móng bê tông kết hợp đế"),IM14-FL14,0),0),IF(EN14="Cống hộp",IF(AND(EN14="Cống hộp",EU14="Móng bê tông"),IN14-GD14,0),IF(OR(EN14="Rãnh xây",EN14="Rãnh bê tông"),IF(AND(EN14="Rãnh xây",EU14="Móng bê tông"),IO14-GD14,IF(AND(EN14="Rãnh bê tông",EU14="Móng bê tông"),IO14-GD14,0)),0)))))</f>
        <v>25.580000000000002</v>
      </c>
      <c r="IH14" s="20">
        <f t="shared" si="21"/>
        <v>0</v>
      </c>
      <c r="II14" s="20">
        <f t="shared" si="22"/>
        <v>25.580000000000002</v>
      </c>
      <c r="IJ14" s="20">
        <f t="shared" si="23"/>
        <v>0</v>
      </c>
      <c r="IK14" s="20">
        <f t="shared" si="177"/>
        <v>0</v>
      </c>
      <c r="IL14" s="20">
        <f t="shared" si="24"/>
        <v>25.78</v>
      </c>
      <c r="IM14" s="20">
        <f t="shared" si="25"/>
        <v>25.78</v>
      </c>
      <c r="IN14" s="20">
        <f t="shared" si="26"/>
        <v>0</v>
      </c>
      <c r="IO14" s="20">
        <f t="shared" si="27"/>
        <v>0</v>
      </c>
      <c r="IP14" s="20">
        <f t="shared" si="28"/>
        <v>0</v>
      </c>
      <c r="IQ14" s="18">
        <v>25.92</v>
      </c>
      <c r="IR14" s="25">
        <f t="shared" si="178"/>
        <v>0</v>
      </c>
      <c r="IS14" s="25">
        <f t="shared" si="29"/>
        <v>0</v>
      </c>
      <c r="IT14" s="25">
        <f t="shared" si="30"/>
        <v>0</v>
      </c>
      <c r="IU14" s="25">
        <f>ROUND(IF(EN14="Cống tròn",IF(EN14="Cống tròn",IV14+FF14,0),IF(EN14="Cống hộp",IF(EN14="Cống hộp",IV14+GP14,0),IF(OR(EN14="Rãnh xây",EN14="Rãnh bê tông"),IF(OR(EN14="Rãnh xây",EN14="Rãnh bê tông"),IV14+GP14,0),IF(EN14="ống nhựa",IF(EN14="Ống nhựa",IV14+HT14,0),IF(EN14="Rãnh thang",IF(EN14="Rãnh thang",IQ14+#REF!,0),0))))),2)</f>
        <v>27.29</v>
      </c>
      <c r="IV14" s="19">
        <v>27.15</v>
      </c>
      <c r="IW14" s="25">
        <f t="shared" si="31"/>
        <v>27.29</v>
      </c>
      <c r="IX14" s="25">
        <f t="shared" si="32"/>
        <v>0</v>
      </c>
      <c r="IY14" s="25">
        <f t="shared" si="33"/>
        <v>0</v>
      </c>
      <c r="IZ14" s="25">
        <f t="shared" si="34"/>
        <v>0</v>
      </c>
      <c r="JA14" s="25">
        <f t="shared" si="35"/>
        <v>0</v>
      </c>
      <c r="JB14" s="21">
        <v>27.45</v>
      </c>
      <c r="JC14" s="20">
        <f>ROUND(IF(EN14="Cống tròn",IF(EN14="Cống tròn",IF(EU14="Không có móng",JS14-FF14,IF(EU14="Đế",JR14-FN14,IF(OR(EU14="Móng bê tông",EU14="Móng bê tông kết hợp đế"),JK14-FJ14,0))),0),IF(EN14="Cống hộp",IF(AND(EN14="Cống hộp",EU14="Không có móng"),JS14-GF14,IF(AND(EN14="Cống hộp",EU14="Móng bê tông"),JL14-GB14,0)),IF(OR(EN14="Rãnh xây",EN14="Rãnh bê tông"),IF(OR(EN14="Rãnh xây",EN14="Rãnh bê tông"),JM14-GB14,0),IF(EN14="Ống nhựa",IF(AND(EN14="Ống nhựa",EU14="Không đắp cát"),JS14-HT14,IF(AND(EN14="Ống nhựa",EU14="Đắp cát"),JJ14-HX14,0)),IF(EN14="Rãnh thang",IF(EN14="Rãnh thang",IF(EU14="Móng bê tông",#REF!-#REF!,JS14),0),0))))),2)</f>
        <v>25.31</v>
      </c>
      <c r="JD14" s="20">
        <f t="shared" si="179"/>
        <v>2.1400000000000006</v>
      </c>
      <c r="JE14" s="20">
        <f t="shared" si="36"/>
        <v>25.31</v>
      </c>
      <c r="JF14" s="20">
        <f t="shared" si="37"/>
        <v>0</v>
      </c>
      <c r="JG14" s="20">
        <f t="shared" si="38"/>
        <v>0</v>
      </c>
      <c r="JH14" s="20">
        <f t="shared" si="39"/>
        <v>0</v>
      </c>
      <c r="JI14" s="20">
        <f>IF(EN14="Rãnh thang",IF(AND(EN14="Rãnh thang",EU14="Móng bê tông"),JS14-#REF!,0),IF(EN14="Ống nhựa",IF(AND(EN14="Ống nhựa",EU14="Đắp cát"),JS14-HT14,0),IF(EN14="Cống tròn",IF(EN14="Cống tròn",IF(OR(EU14="Móng bê tông",EU14="Móng bê tông kết hợp đế"),JO14-FL14,0),0),IF(EN14="Cống hộp",IF(AND(EN14="Cống hộp",EU14="Móng bê tông"),JP14-GD14,0),IF(OR(EN14="Rãnh xây",EN14="Rãnh bê tông"),IF(AND(EN14="Rãnh xây",EU14="Móng bê tông"),JQ14-GD14,IF(AND(EN14="Rãnh bê tông",EU14="Móng bê tông"),JQ14-GD14,0)),0)))))</f>
        <v>25.31</v>
      </c>
      <c r="JJ14" s="20">
        <f t="shared" si="40"/>
        <v>0</v>
      </c>
      <c r="JK14" s="20">
        <f t="shared" si="41"/>
        <v>25.31</v>
      </c>
      <c r="JL14" s="20">
        <f t="shared" si="42"/>
        <v>0</v>
      </c>
      <c r="JM14" s="20">
        <f t="shared" si="43"/>
        <v>0</v>
      </c>
      <c r="JN14" s="20">
        <f t="shared" si="44"/>
        <v>25.509999999999998</v>
      </c>
      <c r="JO14" s="20">
        <f t="shared" si="45"/>
        <v>25.509999999999998</v>
      </c>
      <c r="JP14" s="20">
        <f t="shared" si="46"/>
        <v>0</v>
      </c>
      <c r="JQ14" s="20">
        <f t="shared" si="47"/>
        <v>0</v>
      </c>
      <c r="JR14" s="20">
        <f t="shared" si="48"/>
        <v>0</v>
      </c>
      <c r="JS14" s="26">
        <v>25.65</v>
      </c>
      <c r="JT14" s="25">
        <f t="shared" si="180"/>
        <v>0</v>
      </c>
      <c r="JU14" s="25">
        <f t="shared" si="49"/>
        <v>0</v>
      </c>
      <c r="JV14" s="25">
        <f t="shared" si="50"/>
        <v>0</v>
      </c>
      <c r="JW14" s="25">
        <f>ROUND(IF(EN14="Cống tròn",IF(EN14="Cống tròn",JX14+FF14,0),IF(EN14="Cống hộp",IF(EN14="Cống hộp",JX14+GP14,0),IF(OR(EN14="Rãnh xây",EN14="Rãnh bê tông"),IF(OR(EN14="Rãnh xây",EN14="Rãnh bê tông"),JX14+GP14,0),IF(EN14="ống nhựa",IF(EN14="Ống nhựa",JX14+HT14,0),IF(EN14="Rãnh thang",IF(EN14="Rãnh thang",JS14+#REF!,0),0))))),2)</f>
        <v>27.29</v>
      </c>
      <c r="JX14" s="27">
        <v>27.15</v>
      </c>
      <c r="JY14" s="25">
        <f t="shared" si="51"/>
        <v>27.29</v>
      </c>
      <c r="JZ14" s="25">
        <f t="shared" si="52"/>
        <v>0</v>
      </c>
      <c r="KA14" s="25">
        <f t="shared" si="53"/>
        <v>0</v>
      </c>
      <c r="KB14" s="25">
        <f t="shared" si="54"/>
        <v>0</v>
      </c>
      <c r="KC14" s="25">
        <f t="shared" si="55"/>
        <v>0</v>
      </c>
      <c r="KD14" s="28" t="s">
        <v>98</v>
      </c>
      <c r="KE14" s="27">
        <v>0</v>
      </c>
      <c r="KF14" s="25">
        <f t="shared" si="56"/>
        <v>2.1500000000000021</v>
      </c>
      <c r="KG14" s="25">
        <f t="shared" si="181"/>
        <v>2.1500000000000021</v>
      </c>
      <c r="KH14" s="27">
        <v>0</v>
      </c>
      <c r="KI14" s="25">
        <f t="shared" si="57"/>
        <v>2.1400000000000006</v>
      </c>
      <c r="KJ14" s="25">
        <f t="shared" si="182"/>
        <v>2.1400000000000006</v>
      </c>
      <c r="KK14" s="25">
        <f t="shared" si="58"/>
        <v>0</v>
      </c>
      <c r="KL14" s="25">
        <f t="shared" si="59"/>
        <v>0</v>
      </c>
      <c r="KM14" s="25">
        <f t="shared" si="183"/>
        <v>0</v>
      </c>
      <c r="KN14" s="25">
        <f t="shared" si="60"/>
        <v>0</v>
      </c>
      <c r="KO14" s="25">
        <f t="shared" si="61"/>
        <v>0</v>
      </c>
      <c r="KP14" s="25">
        <f t="shared" si="184"/>
        <v>0</v>
      </c>
      <c r="KQ14" s="25">
        <f t="shared" si="62"/>
        <v>0.2</v>
      </c>
      <c r="KR14" s="25">
        <f t="shared" si="63"/>
        <v>0.2</v>
      </c>
      <c r="KS14" s="25">
        <f t="shared" si="185"/>
        <v>0.2</v>
      </c>
      <c r="KT14" s="25">
        <f t="shared" si="64"/>
        <v>0</v>
      </c>
      <c r="KU14" s="25">
        <f t="shared" si="65"/>
        <v>0</v>
      </c>
      <c r="KV14" s="25">
        <f t="shared" si="186"/>
        <v>0</v>
      </c>
      <c r="KW14" s="25">
        <f t="shared" si="66"/>
        <v>0</v>
      </c>
      <c r="KX14" s="25">
        <f t="shared" si="67"/>
        <v>0</v>
      </c>
      <c r="KY14" s="25">
        <f t="shared" si="187"/>
        <v>0</v>
      </c>
      <c r="KZ14" s="25">
        <f t="shared" si="68"/>
        <v>0</v>
      </c>
      <c r="LA14" s="25">
        <f t="shared" si="69"/>
        <v>0</v>
      </c>
      <c r="LB14" s="25">
        <f t="shared" si="188"/>
        <v>0</v>
      </c>
      <c r="LC14" s="25">
        <f t="shared" si="70"/>
        <v>1.98</v>
      </c>
      <c r="LD14" s="25">
        <f t="shared" si="71"/>
        <v>1.98</v>
      </c>
      <c r="LE14" s="25">
        <f t="shared" si="189"/>
        <v>1.98</v>
      </c>
      <c r="LF14" s="25">
        <f t="shared" si="72"/>
        <v>0</v>
      </c>
      <c r="LG14" s="25">
        <f t="shared" si="73"/>
        <v>0</v>
      </c>
      <c r="LH14" s="25">
        <f t="shared" si="190"/>
        <v>0</v>
      </c>
      <c r="LI14" s="25">
        <f t="shared" si="74"/>
        <v>0</v>
      </c>
      <c r="LJ14" s="25">
        <f t="shared" si="75"/>
        <v>0</v>
      </c>
      <c r="LK14" s="25">
        <f t="shared" si="191"/>
        <v>0</v>
      </c>
      <c r="LL14" s="25">
        <f t="shared" si="76"/>
        <v>0</v>
      </c>
      <c r="LM14" s="25">
        <f t="shared" si="77"/>
        <v>0</v>
      </c>
      <c r="LN14" s="25">
        <f t="shared" si="192"/>
        <v>0</v>
      </c>
      <c r="LO14" s="25">
        <f t="shared" si="78"/>
        <v>0</v>
      </c>
      <c r="LP14" s="25">
        <f t="shared" si="79"/>
        <v>0</v>
      </c>
      <c r="LQ14" s="25">
        <f t="shared" si="193"/>
        <v>0</v>
      </c>
      <c r="LR14" s="25">
        <f t="shared" si="80"/>
        <v>0</v>
      </c>
      <c r="LS14" s="25">
        <f t="shared" si="81"/>
        <v>0</v>
      </c>
      <c r="LT14" s="25">
        <f t="shared" si="194"/>
        <v>0</v>
      </c>
      <c r="LU14" s="25">
        <f t="shared" si="82"/>
        <v>0</v>
      </c>
      <c r="LV14" s="25">
        <f t="shared" si="83"/>
        <v>0</v>
      </c>
      <c r="LW14" s="25">
        <f t="shared" si="195"/>
        <v>0</v>
      </c>
      <c r="LX14" s="25">
        <f t="shared" si="84"/>
        <v>0</v>
      </c>
      <c r="LY14" s="25">
        <f t="shared" si="85"/>
        <v>0</v>
      </c>
      <c r="LZ14" s="25">
        <f t="shared" si="196"/>
        <v>0</v>
      </c>
      <c r="MA14" s="25">
        <f t="shared" si="86"/>
        <v>0</v>
      </c>
      <c r="MB14" s="25">
        <f t="shared" si="87"/>
        <v>0</v>
      </c>
      <c r="MC14" s="25">
        <f t="shared" si="197"/>
        <v>0</v>
      </c>
      <c r="MD14" s="25">
        <f t="shared" si="88"/>
        <v>0</v>
      </c>
      <c r="ME14" s="25">
        <f t="shared" si="89"/>
        <v>0</v>
      </c>
      <c r="MF14" s="25">
        <f t="shared" si="198"/>
        <v>0</v>
      </c>
      <c r="MG14" s="25">
        <f t="shared" si="90"/>
        <v>0</v>
      </c>
      <c r="MH14" s="25">
        <f t="shared" si="91"/>
        <v>0</v>
      </c>
      <c r="MI14" s="25">
        <f t="shared" si="199"/>
        <v>0</v>
      </c>
      <c r="MJ14" s="25">
        <f t="shared" si="92"/>
        <v>0</v>
      </c>
      <c r="MK14" s="25">
        <f t="shared" si="93"/>
        <v>0</v>
      </c>
      <c r="ML14" s="25">
        <f t="shared" si="200"/>
        <v>0</v>
      </c>
      <c r="MM14" s="25">
        <f t="shared" si="94"/>
        <v>0</v>
      </c>
      <c r="MN14" s="25">
        <f t="shared" si="95"/>
        <v>0</v>
      </c>
      <c r="MO14" s="25">
        <f t="shared" si="201"/>
        <v>0</v>
      </c>
      <c r="MP14" s="25">
        <f t="shared" si="96"/>
        <v>0</v>
      </c>
      <c r="MQ14" s="25">
        <f t="shared" si="97"/>
        <v>0</v>
      </c>
      <c r="MR14" s="25">
        <f t="shared" si="202"/>
        <v>0</v>
      </c>
      <c r="MS14" s="29">
        <v>1.98</v>
      </c>
      <c r="MT14" s="29">
        <v>0</v>
      </c>
      <c r="MU14" s="29">
        <v>1</v>
      </c>
      <c r="MV14" s="29">
        <v>1</v>
      </c>
      <c r="MW14" s="25">
        <f t="shared" si="98"/>
        <v>1.98</v>
      </c>
      <c r="MX14" s="25">
        <f t="shared" si="99"/>
        <v>4.26</v>
      </c>
      <c r="MY14" s="25">
        <f t="shared" si="100"/>
        <v>0</v>
      </c>
      <c r="MZ14" s="25">
        <f t="shared" si="101"/>
        <v>0</v>
      </c>
      <c r="NA14" s="25">
        <f t="shared" si="102"/>
        <v>1.98</v>
      </c>
      <c r="NB14" s="25">
        <f t="shared" si="103"/>
        <v>4.24</v>
      </c>
      <c r="NC14" s="25">
        <f t="shared" si="104"/>
        <v>0</v>
      </c>
      <c r="ND14" s="25">
        <f t="shared" si="105"/>
        <v>0</v>
      </c>
      <c r="NE14" s="25">
        <f t="shared" si="203"/>
        <v>1.98</v>
      </c>
      <c r="NF14" s="25">
        <f t="shared" si="106"/>
        <v>4.25</v>
      </c>
      <c r="NG14" s="25">
        <f t="shared" si="106"/>
        <v>0</v>
      </c>
      <c r="NH14" s="25">
        <f t="shared" si="106"/>
        <v>0</v>
      </c>
      <c r="NI14" s="25">
        <f t="shared" si="107"/>
        <v>159.38</v>
      </c>
      <c r="NJ14" s="25">
        <f t="shared" si="108"/>
        <v>0</v>
      </c>
      <c r="NK14" s="25">
        <f t="shared" si="109"/>
        <v>159.38</v>
      </c>
      <c r="NL14" s="25">
        <f t="shared" si="110"/>
        <v>127.41</v>
      </c>
      <c r="NM14" s="25">
        <f t="shared" si="111"/>
        <v>0</v>
      </c>
      <c r="NN14" s="25">
        <f t="shared" si="204"/>
        <v>127.41</v>
      </c>
      <c r="NO14" s="25">
        <f t="shared" si="112"/>
        <v>0</v>
      </c>
      <c r="NP14" s="25">
        <f t="shared" si="113"/>
        <v>0</v>
      </c>
      <c r="NQ14" s="25">
        <f t="shared" si="205"/>
        <v>0</v>
      </c>
      <c r="NR14" s="25">
        <f t="shared" si="114"/>
        <v>0</v>
      </c>
      <c r="NS14" s="25">
        <f t="shared" si="115"/>
        <v>0</v>
      </c>
      <c r="NT14" s="25">
        <f t="shared" si="206"/>
        <v>0</v>
      </c>
      <c r="NU14" s="25">
        <f t="shared" si="116"/>
        <v>0</v>
      </c>
      <c r="NV14" s="25">
        <f t="shared" si="117"/>
        <v>0</v>
      </c>
      <c r="NW14" s="25">
        <f t="shared" si="207"/>
        <v>0</v>
      </c>
      <c r="NX14" s="25">
        <f t="shared" si="208"/>
        <v>127.41</v>
      </c>
      <c r="NY14" s="25">
        <f t="shared" si="208"/>
        <v>0</v>
      </c>
      <c r="NZ14" s="25">
        <f t="shared" si="209"/>
        <v>127.41</v>
      </c>
      <c r="OA14" s="25">
        <f t="shared" si="210"/>
        <v>31.97</v>
      </c>
      <c r="OB14" s="25">
        <f t="shared" si="210"/>
        <v>0</v>
      </c>
      <c r="OC14" s="25">
        <f t="shared" si="211"/>
        <v>31.97</v>
      </c>
      <c r="OD14" s="25">
        <f t="shared" si="212"/>
        <v>127.41</v>
      </c>
      <c r="OE14" s="25">
        <f t="shared" si="118"/>
        <v>0</v>
      </c>
      <c r="OF14" s="25">
        <f t="shared" si="118"/>
        <v>127.41</v>
      </c>
      <c r="OG14" s="25">
        <f t="shared" si="119"/>
        <v>0</v>
      </c>
      <c r="OH14" s="25">
        <f t="shared" si="120"/>
        <v>0</v>
      </c>
      <c r="OI14" s="25">
        <f t="shared" si="121"/>
        <v>0</v>
      </c>
      <c r="OJ14" s="25">
        <f t="shared" si="122"/>
        <v>0</v>
      </c>
      <c r="OK14" s="25">
        <f t="shared" si="123"/>
        <v>0</v>
      </c>
      <c r="OL14" s="25">
        <f t="shared" si="124"/>
        <v>0</v>
      </c>
      <c r="OM14" s="25">
        <f t="shared" si="213"/>
        <v>0</v>
      </c>
      <c r="ON14" s="25">
        <f t="shared" si="213"/>
        <v>0</v>
      </c>
      <c r="OO14" s="25">
        <f t="shared" si="213"/>
        <v>0</v>
      </c>
      <c r="OP14" s="25">
        <f t="shared" si="125"/>
        <v>0</v>
      </c>
      <c r="OQ14" s="25">
        <f t="shared" si="126"/>
        <v>0</v>
      </c>
      <c r="OR14" s="25">
        <f t="shared" si="214"/>
        <v>0</v>
      </c>
      <c r="OS14" s="19">
        <v>536572.77</v>
      </c>
      <c r="OT14" s="19">
        <v>2371326.09</v>
      </c>
    </row>
    <row r="15" spans="1:410" ht="33" customHeight="1" x14ac:dyDescent="0.25">
      <c r="A15" s="18">
        <v>10</v>
      </c>
      <c r="B15" s="18" t="s">
        <v>763</v>
      </c>
      <c r="C15" s="18">
        <v>1984.26</v>
      </c>
      <c r="D15" s="16" t="e">
        <f>_xlfn.IFNA(INDEX(#REF!,MATCH(E15,#REF!,0)),0)</f>
        <v>#REF!</v>
      </c>
      <c r="E15" s="18" t="s">
        <v>784</v>
      </c>
      <c r="F15" s="16" t="s">
        <v>765</v>
      </c>
      <c r="G15" s="16" t="s">
        <v>766</v>
      </c>
      <c r="H15" s="16" t="s">
        <v>767</v>
      </c>
      <c r="I15" s="16" t="s">
        <v>768</v>
      </c>
      <c r="J15" s="16" t="s">
        <v>769</v>
      </c>
      <c r="K15" s="16" t="s">
        <v>770</v>
      </c>
      <c r="L15" s="16" t="s">
        <v>771</v>
      </c>
      <c r="M15" s="18">
        <v>1.64</v>
      </c>
      <c r="N15" s="18">
        <v>2.44</v>
      </c>
      <c r="O15" s="19">
        <v>2.04</v>
      </c>
      <c r="P15" s="19">
        <v>2.84</v>
      </c>
      <c r="Q15" s="19">
        <v>0.1</v>
      </c>
      <c r="R15" s="19">
        <v>1.8399999999999999</v>
      </c>
      <c r="S15" s="19">
        <v>2.64</v>
      </c>
      <c r="T15" s="18">
        <v>0.2</v>
      </c>
      <c r="U15" s="18">
        <v>0</v>
      </c>
      <c r="V15" s="18">
        <v>0</v>
      </c>
      <c r="W15" s="18">
        <v>0</v>
      </c>
      <c r="X15" s="18">
        <v>1.64</v>
      </c>
      <c r="Y15" s="18">
        <v>2.4</v>
      </c>
      <c r="Z15" s="20">
        <f t="shared" si="215"/>
        <v>2.7</v>
      </c>
      <c r="AA15" s="18">
        <v>0.22</v>
      </c>
      <c r="AB15" s="18">
        <v>0</v>
      </c>
      <c r="AC15" s="18">
        <v>0</v>
      </c>
      <c r="AD15" s="18">
        <v>0</v>
      </c>
      <c r="AE15" s="18">
        <v>0</v>
      </c>
      <c r="AF15" s="18">
        <v>0</v>
      </c>
      <c r="AG15" s="19">
        <v>1.2</v>
      </c>
      <c r="AH15" s="19">
        <v>2</v>
      </c>
      <c r="AI15" s="20">
        <f t="shared" si="127"/>
        <v>2.85</v>
      </c>
      <c r="AJ15" s="19">
        <v>0</v>
      </c>
      <c r="AK15" s="19">
        <v>0</v>
      </c>
      <c r="AL15" s="20">
        <f t="shared" si="128"/>
        <v>0</v>
      </c>
      <c r="AM15" s="18">
        <v>1.64</v>
      </c>
      <c r="AN15" s="18">
        <v>2</v>
      </c>
      <c r="AO15" s="18">
        <v>0.15</v>
      </c>
      <c r="AP15" s="18">
        <v>0.22</v>
      </c>
      <c r="AQ15" s="18">
        <v>1.64</v>
      </c>
      <c r="AR15" s="18">
        <v>2.2200000000000002</v>
      </c>
      <c r="AS15" s="18">
        <v>0.12</v>
      </c>
      <c r="AT15" s="18">
        <v>0.11</v>
      </c>
      <c r="AU15" s="18">
        <v>0</v>
      </c>
      <c r="AV15" s="18">
        <v>1</v>
      </c>
      <c r="AW15" s="18">
        <v>0</v>
      </c>
      <c r="AX15" s="18">
        <v>0</v>
      </c>
      <c r="AY15" s="18">
        <v>0</v>
      </c>
      <c r="AZ15" s="18">
        <v>0</v>
      </c>
      <c r="BA15" s="18">
        <v>2</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18">
        <v>0</v>
      </c>
      <c r="BU15" s="18">
        <v>0</v>
      </c>
      <c r="BV15" s="18">
        <v>0</v>
      </c>
      <c r="BW15" s="18">
        <v>0</v>
      </c>
      <c r="BX15" s="18">
        <v>0</v>
      </c>
      <c r="BY15" s="18">
        <v>0</v>
      </c>
      <c r="BZ15" s="18">
        <v>0</v>
      </c>
      <c r="CA15" s="16" t="e">
        <f>_xlfn.IFNA(IF(RIGHT(D15,2)="=G",0,INDEX(#REF!,MATCH(E15,#REF!,0))),0)</f>
        <v>#REF!</v>
      </c>
      <c r="CB15" s="16" t="s">
        <v>776</v>
      </c>
      <c r="CC15" s="18">
        <v>0</v>
      </c>
      <c r="CD15" s="18">
        <v>0</v>
      </c>
      <c r="CE15" s="18">
        <v>1.4</v>
      </c>
      <c r="CF15" s="18">
        <v>0.73</v>
      </c>
      <c r="CG15" s="18">
        <v>0.12</v>
      </c>
      <c r="CH15" s="18">
        <v>3</v>
      </c>
      <c r="CI15" s="16" t="s">
        <v>98</v>
      </c>
      <c r="CJ15" s="18">
        <v>0</v>
      </c>
      <c r="CK15" s="20">
        <f t="shared" si="129"/>
        <v>2.4</v>
      </c>
      <c r="CL15" s="20">
        <f t="shared" si="130"/>
        <v>2.4</v>
      </c>
      <c r="CM15" s="18">
        <v>19.73</v>
      </c>
      <c r="CN15" s="21">
        <v>28.29</v>
      </c>
      <c r="CO15" s="18">
        <v>27.451000000000001</v>
      </c>
      <c r="CP15" s="22">
        <f t="shared" si="131"/>
        <v>27.45</v>
      </c>
      <c r="CQ15" s="22">
        <f t="shared" si="132"/>
        <v>25.05</v>
      </c>
      <c r="CR15" s="22">
        <f t="shared" si="133"/>
        <v>2.4</v>
      </c>
      <c r="CS15" s="22">
        <f t="shared" si="134"/>
        <v>25.150000000000002</v>
      </c>
      <c r="CT15" s="22">
        <f t="shared" si="0"/>
        <v>25.35</v>
      </c>
      <c r="CU15" s="23">
        <v>25.35</v>
      </c>
      <c r="CV15" s="22">
        <f t="shared" si="135"/>
        <v>2.7</v>
      </c>
      <c r="CW15" s="22">
        <f t="shared" si="1"/>
        <v>0</v>
      </c>
      <c r="CX15" s="22">
        <f t="shared" si="2"/>
        <v>0</v>
      </c>
      <c r="CY15" s="22">
        <f t="shared" si="136"/>
        <v>28.02</v>
      </c>
      <c r="CZ15" s="22">
        <f t="shared" si="137"/>
        <v>28.17</v>
      </c>
      <c r="DA15" s="24">
        <v>28.29</v>
      </c>
      <c r="DB15" s="20">
        <f t="shared" si="138"/>
        <v>3.24</v>
      </c>
      <c r="DC15" s="20">
        <f t="shared" si="139"/>
        <v>0.84</v>
      </c>
      <c r="DD15" s="20">
        <f t="shared" si="140"/>
        <v>2.4000000000000004</v>
      </c>
      <c r="DE15" s="20">
        <f t="shared" si="3"/>
        <v>0.1</v>
      </c>
      <c r="DF15" s="20">
        <f t="shared" si="4"/>
        <v>0.2</v>
      </c>
      <c r="DG15" s="20">
        <f t="shared" si="5"/>
        <v>2.1</v>
      </c>
      <c r="DH15" s="20">
        <f t="shared" si="6"/>
        <v>0</v>
      </c>
      <c r="DI15" s="20">
        <f t="shared" si="7"/>
        <v>0</v>
      </c>
      <c r="DJ15" s="20">
        <f t="shared" si="8"/>
        <v>0</v>
      </c>
      <c r="DK15" s="20">
        <f t="shared" si="141"/>
        <v>2.4000000000000004</v>
      </c>
      <c r="DL15" s="20">
        <f t="shared" si="142"/>
        <v>0</v>
      </c>
      <c r="DM15" s="20">
        <f t="shared" si="216"/>
        <v>0</v>
      </c>
      <c r="DN15" s="20">
        <f t="shared" si="143"/>
        <v>0</v>
      </c>
      <c r="DO15" s="18">
        <v>3.04</v>
      </c>
      <c r="DP15" s="18">
        <v>0</v>
      </c>
      <c r="DQ15" s="18">
        <v>1</v>
      </c>
      <c r="DR15" s="18">
        <v>1</v>
      </c>
      <c r="DS15" s="25">
        <f t="shared" si="144"/>
        <v>3.04</v>
      </c>
      <c r="DT15" s="25">
        <f t="shared" si="145"/>
        <v>0</v>
      </c>
      <c r="DU15" s="25">
        <f t="shared" si="146"/>
        <v>7.3</v>
      </c>
      <c r="DV15" s="25">
        <f t="shared" si="147"/>
        <v>0</v>
      </c>
      <c r="DW15" s="25">
        <f t="shared" si="148"/>
        <v>7.3</v>
      </c>
      <c r="DX15" s="25">
        <f t="shared" si="149"/>
        <v>14.89</v>
      </c>
      <c r="DY15" s="25">
        <f t="shared" si="150"/>
        <v>0</v>
      </c>
      <c r="DZ15" s="25">
        <f t="shared" si="151"/>
        <v>14.89</v>
      </c>
      <c r="EA15" s="25">
        <f t="shared" si="152"/>
        <v>9.9499999999999993</v>
      </c>
      <c r="EB15" s="25">
        <f t="shared" si="153"/>
        <v>0</v>
      </c>
      <c r="EC15" s="25">
        <f t="shared" si="154"/>
        <v>9.9499999999999993</v>
      </c>
      <c r="ED15" s="25">
        <f t="shared" si="155"/>
        <v>4.9400000000000004</v>
      </c>
      <c r="EE15" s="25">
        <f t="shared" si="155"/>
        <v>0</v>
      </c>
      <c r="EF15" s="25">
        <f t="shared" si="156"/>
        <v>4.9400000000000004</v>
      </c>
      <c r="EG15" s="25">
        <f t="shared" si="157"/>
        <v>9.9499999999999993</v>
      </c>
      <c r="EH15" s="25">
        <f t="shared" si="157"/>
        <v>0</v>
      </c>
      <c r="EI15" s="25">
        <f t="shared" si="158"/>
        <v>9.9499999999999993</v>
      </c>
      <c r="EJ15" s="18">
        <v>1984.26</v>
      </c>
      <c r="EK15" s="18">
        <v>1945.56</v>
      </c>
      <c r="EL15" s="18" t="s">
        <v>784</v>
      </c>
      <c r="EM15" s="18" t="s">
        <v>785</v>
      </c>
      <c r="EN15" s="16" t="s">
        <v>774</v>
      </c>
      <c r="EO15" s="16" t="s">
        <v>131</v>
      </c>
      <c r="EP15" s="16" t="e">
        <f>IF(OR(EN15="Cống tròn",EN15="Cống hộp",EN15="Ống nhựa"),INDEX(#REF!,MATCH(E15,#REF!,0)),IF(OR(EN15="Rãnh xây",EN15="Rãnh bê tông"),INDEX(#REF!,MATCH(E15,#REF!,0)),0))</f>
        <v>#REF!</v>
      </c>
      <c r="EQ15" s="18">
        <v>37.500000000000043</v>
      </c>
      <c r="ER15" s="19">
        <v>1</v>
      </c>
      <c r="ES15" s="25">
        <f t="shared" si="159"/>
        <v>37</v>
      </c>
      <c r="ET15" s="1" t="e">
        <f>_xlfn.IFNA(IF(EN15="Cống tròn",INDEX(#REF!,MATCH(E15,#REF!,0)),IF(EN15="Cống hộp",INDEX(#REF!,MATCH(E15,#REF!,0)),EU15&amp;" ,"&amp;EV15)),0)</f>
        <v>#REF!</v>
      </c>
      <c r="EU15" s="16" t="s">
        <v>769</v>
      </c>
      <c r="EV15" s="16" t="s">
        <v>775</v>
      </c>
      <c r="EW15" s="16" t="e">
        <f>_xlfn.IFNA(INDEX(#REF!,MATCH(E15,#REF!,0)),0)</f>
        <v>#REF!</v>
      </c>
      <c r="EX15" s="16"/>
      <c r="EY15" s="18">
        <v>0</v>
      </c>
      <c r="EZ15" s="18">
        <v>0</v>
      </c>
      <c r="FA15" s="18">
        <v>0</v>
      </c>
      <c r="FB15" s="19">
        <v>0</v>
      </c>
      <c r="FC15" s="19">
        <v>0</v>
      </c>
      <c r="FD15" s="25">
        <f t="shared" si="9"/>
        <v>0</v>
      </c>
      <c r="FE15" s="25">
        <f t="shared" si="160"/>
        <v>0</v>
      </c>
      <c r="FF15" s="19">
        <v>0.14000000000000001</v>
      </c>
      <c r="FG15" s="19">
        <v>2</v>
      </c>
      <c r="FH15" s="19">
        <v>1.5</v>
      </c>
      <c r="FI15" s="25">
        <f t="shared" si="161"/>
        <v>1.78</v>
      </c>
      <c r="FJ15" s="19">
        <v>0</v>
      </c>
      <c r="FK15" s="19">
        <v>0</v>
      </c>
      <c r="FL15" s="19">
        <v>0.2</v>
      </c>
      <c r="FM15" s="19">
        <v>1.6</v>
      </c>
      <c r="FN15" s="19">
        <v>0</v>
      </c>
      <c r="FO15" s="25">
        <f t="shared" si="162"/>
        <v>1.98</v>
      </c>
      <c r="FP15" s="19">
        <v>1.4999999999999999E-2</v>
      </c>
      <c r="FQ15" s="19">
        <v>1</v>
      </c>
      <c r="FR15" s="25">
        <f t="shared" si="10"/>
        <v>36</v>
      </c>
      <c r="FS15" s="25">
        <f t="shared" si="11"/>
        <v>0.52500000000000002</v>
      </c>
      <c r="FT15" s="25">
        <f t="shared" si="12"/>
        <v>36.524999999999999</v>
      </c>
      <c r="FU15" s="25">
        <f t="shared" si="13"/>
        <v>-0.97500000000004405</v>
      </c>
      <c r="FV15" s="25" t="str">
        <f t="shared" si="163"/>
        <v>Thêm 01</v>
      </c>
      <c r="FW15" s="25">
        <f t="shared" si="164"/>
        <v>0.04</v>
      </c>
      <c r="FX15" s="1"/>
      <c r="FY15" s="1"/>
      <c r="FZ15" s="1"/>
      <c r="GA15" s="1"/>
      <c r="GB15" s="19">
        <v>0</v>
      </c>
      <c r="GC15" s="19">
        <v>0</v>
      </c>
      <c r="GD15" s="19">
        <v>0</v>
      </c>
      <c r="GE15" s="19">
        <v>0</v>
      </c>
      <c r="GF15" s="19">
        <v>0</v>
      </c>
      <c r="GG15" s="19">
        <v>0</v>
      </c>
      <c r="GH15" s="19">
        <v>0</v>
      </c>
      <c r="GI15" s="19">
        <v>0</v>
      </c>
      <c r="GJ15" s="19">
        <v>0</v>
      </c>
      <c r="GK15" s="19">
        <v>0</v>
      </c>
      <c r="GL15" s="25">
        <f t="shared" si="14"/>
        <v>0</v>
      </c>
      <c r="GM15" s="25">
        <f t="shared" si="165"/>
        <v>0</v>
      </c>
      <c r="GN15" s="19">
        <v>0</v>
      </c>
      <c r="GO15" s="19">
        <v>0</v>
      </c>
      <c r="GP15" s="19">
        <v>0</v>
      </c>
      <c r="GQ15" s="19">
        <v>0</v>
      </c>
      <c r="GR15" s="1" t="e">
        <f>_xlfn.IFNA(INDEX(#REF!,MATCH(E15,#REF!,0)),0)</f>
        <v>#REF!</v>
      </c>
      <c r="GS15" s="1"/>
      <c r="GT15" s="19">
        <v>0</v>
      </c>
      <c r="GU15" s="19">
        <v>0</v>
      </c>
      <c r="GV15" s="19">
        <v>0</v>
      </c>
      <c r="GW15" s="19">
        <v>0</v>
      </c>
      <c r="GX15" s="25">
        <f t="shared" si="15"/>
        <v>0</v>
      </c>
      <c r="GY15" s="25">
        <f t="shared" si="16"/>
        <v>0</v>
      </c>
      <c r="GZ15" s="25">
        <f t="shared" si="166"/>
        <v>0</v>
      </c>
      <c r="HA15" s="1" t="e" cm="1">
        <f t="array" ref="HA15">INDEX(#REF!,MATCH(EJ15&amp;EK15&amp;HD15&amp;HE15&amp;HF15,#REF!&amp;#REF!&amp;#REF!&amp;#REF!&amp;#REF!,0))</f>
        <v>#REF!</v>
      </c>
      <c r="HB15" s="1"/>
      <c r="HC15" s="25">
        <f t="shared" si="167"/>
        <v>0</v>
      </c>
      <c r="HD15" s="19">
        <v>0</v>
      </c>
      <c r="HE15" s="19">
        <v>0</v>
      </c>
      <c r="HF15" s="19">
        <v>0</v>
      </c>
      <c r="HG15" s="1" t="e" cm="1">
        <f t="array" ref="HG15">INDEX(#REF!,MATCH(EJ15&amp;EK15&amp;HJ15&amp;HK15&amp;HL15,#REF!&amp;#REF!&amp;#REF!&amp;#REF!&amp;#REF!,0))</f>
        <v>#REF!</v>
      </c>
      <c r="HH15" s="1"/>
      <c r="HI15" s="25">
        <f t="shared" si="168"/>
        <v>0</v>
      </c>
      <c r="HJ15" s="25">
        <f t="shared" si="169"/>
        <v>0</v>
      </c>
      <c r="HK15" s="19">
        <v>0</v>
      </c>
      <c r="HL15" s="19">
        <v>0</v>
      </c>
      <c r="HM15" s="19">
        <v>0.01</v>
      </c>
      <c r="HN15" s="19">
        <v>1</v>
      </c>
      <c r="HO15" s="25">
        <f t="shared" si="170"/>
        <v>0</v>
      </c>
      <c r="HP15" s="25">
        <f t="shared" si="171"/>
        <v>0</v>
      </c>
      <c r="HQ15" s="25">
        <f t="shared" si="172"/>
        <v>0</v>
      </c>
      <c r="HR15" s="25">
        <f t="shared" si="173"/>
        <v>0</v>
      </c>
      <c r="HS15" s="25">
        <f t="shared" si="174"/>
        <v>0</v>
      </c>
      <c r="HT15" s="19">
        <v>0</v>
      </c>
      <c r="HU15" s="19">
        <v>0</v>
      </c>
      <c r="HV15" s="19">
        <v>0</v>
      </c>
      <c r="HW15" s="25">
        <f t="shared" si="175"/>
        <v>0</v>
      </c>
      <c r="HX15" s="19">
        <v>0</v>
      </c>
      <c r="HY15" s="19">
        <v>0</v>
      </c>
      <c r="HZ15" s="21">
        <v>27.45</v>
      </c>
      <c r="IA15" s="20">
        <f>ROUND(IF(EN15="Cống tròn",IF(EN15="Cống tròn",IF(EU15="Không có móng",IQ15-FF15,IF(EU15="Đế",IP15-FN15,IF(OR(EU15="Móng bê tông",EU15="Móng bê tông kết hợp đế"),II15-FJ15,0))),0),IF(EN15="Cống hộp",IF(AND(EN15="Cống hộp",EU15="Không có móng"),IQ15-GF15,IF(AND(EN15="Cống hộp",EU15="Móng bê tông"),IJ15-GB15,0)),IF(OR(EN15="Rãnh xây",EN15="Rãnh bê tông"),IF(OR(EN15="Rãnh xây",EN15="Rãnh bê tông"),IK15-GB15,0),IF(EN15="Ống nhựa",IF(AND(EN15="Ống nhựa",EU15="Không đắp cát"),IQ15-HT15,IF(AND(EN15="Ống nhựa",EU15="Đắp cát"),IH15-HX15,0)),IF(EN15="Rãnh thang",IF(EN15="Rãnh thang",IF(EU15="Móng bê tông",#REF!-#REF!,IQ15),0),0))))),2)</f>
        <v>25.31</v>
      </c>
      <c r="IB15" s="20">
        <f t="shared" si="176"/>
        <v>2.1400000000000006</v>
      </c>
      <c r="IC15" s="20">
        <f t="shared" si="17"/>
        <v>25.31</v>
      </c>
      <c r="ID15" s="20">
        <f t="shared" si="18"/>
        <v>0</v>
      </c>
      <c r="IE15" s="20">
        <f t="shared" si="19"/>
        <v>0</v>
      </c>
      <c r="IF15" s="20">
        <f t="shared" si="20"/>
        <v>0</v>
      </c>
      <c r="IG15" s="20">
        <f>IF(EN15="Rãnh thang",IF(AND(EN15="Rãnh thang",EU15="Móng bê tông"),IQ15-#REF!,0),IF(EN15="Ống nhựa",IF(AND(EN15="Ống nhựa",EU15="Đắp cát"),IQ15-HT15,0),IF(EN15="Cống tròn",IF(EN15="Cống tròn",IF(OR(EU15="Móng bê tông",EU15="Móng bê tông kết hợp đế"),IM15-FL15,0),0),IF(EN15="Cống hộp",IF(AND(EN15="Cống hộp",EU15="Móng bê tông"),IN15-GD15,0),IF(OR(EN15="Rãnh xây",EN15="Rãnh bê tông"),IF(AND(EN15="Rãnh xây",EU15="Móng bê tông"),IO15-GD15,IF(AND(EN15="Rãnh bê tông",EU15="Móng bê tông"),IO15-GD15,0)),0)))))</f>
        <v>25.31</v>
      </c>
      <c r="IH15" s="20">
        <f t="shared" si="21"/>
        <v>0</v>
      </c>
      <c r="II15" s="20">
        <f t="shared" si="22"/>
        <v>25.31</v>
      </c>
      <c r="IJ15" s="20">
        <f t="shared" si="23"/>
        <v>0</v>
      </c>
      <c r="IK15" s="20">
        <f t="shared" si="177"/>
        <v>0</v>
      </c>
      <c r="IL15" s="20">
        <f t="shared" si="24"/>
        <v>25.509999999999998</v>
      </c>
      <c r="IM15" s="20">
        <f t="shared" si="25"/>
        <v>25.509999999999998</v>
      </c>
      <c r="IN15" s="20">
        <f t="shared" si="26"/>
        <v>0</v>
      </c>
      <c r="IO15" s="20">
        <f t="shared" si="27"/>
        <v>0</v>
      </c>
      <c r="IP15" s="20">
        <f t="shared" si="28"/>
        <v>0</v>
      </c>
      <c r="IQ15" s="18">
        <v>25.65</v>
      </c>
      <c r="IR15" s="25">
        <f t="shared" si="178"/>
        <v>0</v>
      </c>
      <c r="IS15" s="25">
        <f t="shared" si="29"/>
        <v>0</v>
      </c>
      <c r="IT15" s="25">
        <f t="shared" si="30"/>
        <v>0</v>
      </c>
      <c r="IU15" s="25">
        <f>ROUND(IF(EN15="Cống tròn",IF(EN15="Cống tròn",IV15+FF15,0),IF(EN15="Cống hộp",IF(EN15="Cống hộp",IV15+GP15,0),IF(OR(EN15="Rãnh xây",EN15="Rãnh bê tông"),IF(OR(EN15="Rãnh xây",EN15="Rãnh bê tông"),IV15+GP15,0),IF(EN15="ống nhựa",IF(EN15="Ống nhựa",IV15+HT15,0),IF(EN15="Rãnh thang",IF(EN15="Rãnh thang",IQ15+#REF!,0),0))))),2)</f>
        <v>27.01</v>
      </c>
      <c r="IV15" s="19">
        <v>26.87</v>
      </c>
      <c r="IW15" s="25">
        <f t="shared" si="31"/>
        <v>27.01</v>
      </c>
      <c r="IX15" s="25">
        <f t="shared" si="32"/>
        <v>0</v>
      </c>
      <c r="IY15" s="25">
        <f t="shared" si="33"/>
        <v>0</v>
      </c>
      <c r="IZ15" s="25">
        <f t="shared" si="34"/>
        <v>0</v>
      </c>
      <c r="JA15" s="25">
        <f t="shared" si="35"/>
        <v>0</v>
      </c>
      <c r="JB15" s="21">
        <v>27.18</v>
      </c>
      <c r="JC15" s="20">
        <f>ROUND(IF(EN15="Cống tròn",IF(EN15="Cống tròn",IF(EU15="Không có móng",JS15-FF15,IF(EU15="Đế",JR15-FN15,IF(OR(EU15="Móng bê tông",EU15="Móng bê tông kết hợp đế"),JK15-FJ15,0))),0),IF(EN15="Cống hộp",IF(AND(EN15="Cống hộp",EU15="Không có móng"),JS15-GF15,IF(AND(EN15="Cống hộp",EU15="Móng bê tông"),JL15-GB15,0)),IF(OR(EN15="Rãnh xây",EN15="Rãnh bê tông"),IF(OR(EN15="Rãnh xây",EN15="Rãnh bê tông"),JM15-GB15,0),IF(EN15="Ống nhựa",IF(AND(EN15="Ống nhựa",EU15="Không đắp cát"),JS15-HT15,IF(AND(EN15="Ống nhựa",EU15="Đắp cát"),JJ15-HX15,0)),IF(EN15="Rãnh thang",IF(EN15="Rãnh thang",IF(EU15="Móng bê tông",#REF!-#REF!,JS15),0),0))))),2)</f>
        <v>25.03</v>
      </c>
      <c r="JD15" s="20">
        <f t="shared" si="179"/>
        <v>2.1499999999999986</v>
      </c>
      <c r="JE15" s="20">
        <f t="shared" si="36"/>
        <v>25.03</v>
      </c>
      <c r="JF15" s="20">
        <f t="shared" si="37"/>
        <v>0</v>
      </c>
      <c r="JG15" s="20">
        <f t="shared" si="38"/>
        <v>0</v>
      </c>
      <c r="JH15" s="20">
        <f t="shared" si="39"/>
        <v>0</v>
      </c>
      <c r="JI15" s="20">
        <f>IF(EN15="Rãnh thang",IF(AND(EN15="Rãnh thang",EU15="Móng bê tông"),JS15-#REF!,0),IF(EN15="Ống nhựa",IF(AND(EN15="Ống nhựa",EU15="Đắp cát"),JS15-HT15,0),IF(EN15="Cống tròn",IF(EN15="Cống tròn",IF(OR(EU15="Móng bê tông",EU15="Móng bê tông kết hợp đế"),JO15-FL15,0),0),IF(EN15="Cống hộp",IF(AND(EN15="Cống hộp",EU15="Móng bê tông"),JP15-GD15,0),IF(OR(EN15="Rãnh xây",EN15="Rãnh bê tông"),IF(AND(EN15="Rãnh xây",EU15="Móng bê tông"),JQ15-GD15,IF(AND(EN15="Rãnh bê tông",EU15="Móng bê tông"),JQ15-GD15,0)),0)))))</f>
        <v>25.03</v>
      </c>
      <c r="JJ15" s="20">
        <f t="shared" si="40"/>
        <v>0</v>
      </c>
      <c r="JK15" s="20">
        <f t="shared" si="41"/>
        <v>25.03</v>
      </c>
      <c r="JL15" s="20">
        <f t="shared" si="42"/>
        <v>0</v>
      </c>
      <c r="JM15" s="20">
        <f t="shared" si="43"/>
        <v>0</v>
      </c>
      <c r="JN15" s="20">
        <f t="shared" si="44"/>
        <v>25.23</v>
      </c>
      <c r="JO15" s="20">
        <f t="shared" si="45"/>
        <v>25.23</v>
      </c>
      <c r="JP15" s="20">
        <f t="shared" si="46"/>
        <v>0</v>
      </c>
      <c r="JQ15" s="20">
        <f t="shared" si="47"/>
        <v>0</v>
      </c>
      <c r="JR15" s="20">
        <f t="shared" si="48"/>
        <v>0</v>
      </c>
      <c r="JS15" s="26">
        <v>25.37</v>
      </c>
      <c r="JT15" s="25">
        <f t="shared" si="180"/>
        <v>0</v>
      </c>
      <c r="JU15" s="25">
        <f t="shared" si="49"/>
        <v>0</v>
      </c>
      <c r="JV15" s="25">
        <f t="shared" si="50"/>
        <v>0</v>
      </c>
      <c r="JW15" s="25">
        <f>ROUND(IF(EN15="Cống tròn",IF(EN15="Cống tròn",JX15+FF15,0),IF(EN15="Cống hộp",IF(EN15="Cống hộp",JX15+GP15,0),IF(OR(EN15="Rãnh xây",EN15="Rãnh bê tông"),IF(OR(EN15="Rãnh xây",EN15="Rãnh bê tông"),JX15+GP15,0),IF(EN15="ống nhựa",IF(EN15="Ống nhựa",JX15+HT15,0),IF(EN15="Rãnh thang",IF(EN15="Rãnh thang",JS15+#REF!,0),0))))),2)</f>
        <v>27.01</v>
      </c>
      <c r="JX15" s="27">
        <v>26.87</v>
      </c>
      <c r="JY15" s="25">
        <f t="shared" si="51"/>
        <v>27.01</v>
      </c>
      <c r="JZ15" s="25">
        <f t="shared" si="52"/>
        <v>0</v>
      </c>
      <c r="KA15" s="25">
        <f t="shared" si="53"/>
        <v>0</v>
      </c>
      <c r="KB15" s="25">
        <f t="shared" si="54"/>
        <v>0</v>
      </c>
      <c r="KC15" s="25">
        <f t="shared" si="55"/>
        <v>0</v>
      </c>
      <c r="KD15" s="28" t="s">
        <v>98</v>
      </c>
      <c r="KE15" s="27">
        <v>0</v>
      </c>
      <c r="KF15" s="25">
        <f t="shared" si="56"/>
        <v>2.1400000000000006</v>
      </c>
      <c r="KG15" s="25">
        <f t="shared" si="181"/>
        <v>2.1400000000000006</v>
      </c>
      <c r="KH15" s="27">
        <v>0</v>
      </c>
      <c r="KI15" s="25">
        <f t="shared" si="57"/>
        <v>2.1499999999999986</v>
      </c>
      <c r="KJ15" s="25">
        <f t="shared" si="182"/>
        <v>2.1499999999999986</v>
      </c>
      <c r="KK15" s="25">
        <f t="shared" si="58"/>
        <v>0</v>
      </c>
      <c r="KL15" s="25">
        <f t="shared" si="59"/>
        <v>0</v>
      </c>
      <c r="KM15" s="25">
        <f t="shared" si="183"/>
        <v>0</v>
      </c>
      <c r="KN15" s="25">
        <f t="shared" si="60"/>
        <v>0</v>
      </c>
      <c r="KO15" s="25">
        <f t="shared" si="61"/>
        <v>0</v>
      </c>
      <c r="KP15" s="25">
        <f t="shared" si="184"/>
        <v>0</v>
      </c>
      <c r="KQ15" s="25">
        <f t="shared" si="62"/>
        <v>0.2</v>
      </c>
      <c r="KR15" s="25">
        <f t="shared" si="63"/>
        <v>0.2</v>
      </c>
      <c r="KS15" s="25">
        <f t="shared" si="185"/>
        <v>0.2</v>
      </c>
      <c r="KT15" s="25">
        <f t="shared" si="64"/>
        <v>0</v>
      </c>
      <c r="KU15" s="25">
        <f t="shared" si="65"/>
        <v>0</v>
      </c>
      <c r="KV15" s="25">
        <f t="shared" si="186"/>
        <v>0</v>
      </c>
      <c r="KW15" s="25">
        <f t="shared" si="66"/>
        <v>0</v>
      </c>
      <c r="KX15" s="25">
        <f t="shared" si="67"/>
        <v>0</v>
      </c>
      <c r="KY15" s="25">
        <f t="shared" si="187"/>
        <v>0</v>
      </c>
      <c r="KZ15" s="25">
        <f t="shared" si="68"/>
        <v>0</v>
      </c>
      <c r="LA15" s="25">
        <f t="shared" si="69"/>
        <v>0</v>
      </c>
      <c r="LB15" s="25">
        <f t="shared" si="188"/>
        <v>0</v>
      </c>
      <c r="LC15" s="25">
        <f t="shared" si="70"/>
        <v>1.98</v>
      </c>
      <c r="LD15" s="25">
        <f t="shared" si="71"/>
        <v>1.98</v>
      </c>
      <c r="LE15" s="25">
        <f t="shared" si="189"/>
        <v>1.98</v>
      </c>
      <c r="LF15" s="25">
        <f t="shared" si="72"/>
        <v>0</v>
      </c>
      <c r="LG15" s="25">
        <f t="shared" si="73"/>
        <v>0</v>
      </c>
      <c r="LH15" s="25">
        <f t="shared" si="190"/>
        <v>0</v>
      </c>
      <c r="LI15" s="25">
        <f t="shared" si="74"/>
        <v>0</v>
      </c>
      <c r="LJ15" s="25">
        <f t="shared" si="75"/>
        <v>0</v>
      </c>
      <c r="LK15" s="25">
        <f t="shared" si="191"/>
        <v>0</v>
      </c>
      <c r="LL15" s="25">
        <f t="shared" si="76"/>
        <v>0</v>
      </c>
      <c r="LM15" s="25">
        <f t="shared" si="77"/>
        <v>0</v>
      </c>
      <c r="LN15" s="25">
        <f t="shared" si="192"/>
        <v>0</v>
      </c>
      <c r="LO15" s="25">
        <f t="shared" si="78"/>
        <v>0</v>
      </c>
      <c r="LP15" s="25">
        <f t="shared" si="79"/>
        <v>0</v>
      </c>
      <c r="LQ15" s="25">
        <f t="shared" si="193"/>
        <v>0</v>
      </c>
      <c r="LR15" s="25">
        <f t="shared" si="80"/>
        <v>0</v>
      </c>
      <c r="LS15" s="25">
        <f t="shared" si="81"/>
        <v>0</v>
      </c>
      <c r="LT15" s="25">
        <f t="shared" si="194"/>
        <v>0</v>
      </c>
      <c r="LU15" s="25">
        <f t="shared" si="82"/>
        <v>0</v>
      </c>
      <c r="LV15" s="25">
        <f t="shared" si="83"/>
        <v>0</v>
      </c>
      <c r="LW15" s="25">
        <f t="shared" si="195"/>
        <v>0</v>
      </c>
      <c r="LX15" s="25">
        <f t="shared" si="84"/>
        <v>0</v>
      </c>
      <c r="LY15" s="25">
        <f t="shared" si="85"/>
        <v>0</v>
      </c>
      <c r="LZ15" s="25">
        <f t="shared" si="196"/>
        <v>0</v>
      </c>
      <c r="MA15" s="25">
        <f t="shared" si="86"/>
        <v>0</v>
      </c>
      <c r="MB15" s="25">
        <f t="shared" si="87"/>
        <v>0</v>
      </c>
      <c r="MC15" s="25">
        <f t="shared" si="197"/>
        <v>0</v>
      </c>
      <c r="MD15" s="25">
        <f t="shared" si="88"/>
        <v>0</v>
      </c>
      <c r="ME15" s="25">
        <f t="shared" si="89"/>
        <v>0</v>
      </c>
      <c r="MF15" s="25">
        <f t="shared" si="198"/>
        <v>0</v>
      </c>
      <c r="MG15" s="25">
        <f t="shared" si="90"/>
        <v>0</v>
      </c>
      <c r="MH15" s="25">
        <f t="shared" si="91"/>
        <v>0</v>
      </c>
      <c r="MI15" s="25">
        <f t="shared" si="199"/>
        <v>0</v>
      </c>
      <c r="MJ15" s="25">
        <f t="shared" si="92"/>
        <v>0</v>
      </c>
      <c r="MK15" s="25">
        <f t="shared" si="93"/>
        <v>0</v>
      </c>
      <c r="ML15" s="25">
        <f t="shared" si="200"/>
        <v>0</v>
      </c>
      <c r="MM15" s="25">
        <f t="shared" si="94"/>
        <v>0</v>
      </c>
      <c r="MN15" s="25">
        <f t="shared" si="95"/>
        <v>0</v>
      </c>
      <c r="MO15" s="25">
        <f t="shared" si="201"/>
        <v>0</v>
      </c>
      <c r="MP15" s="25">
        <f t="shared" si="96"/>
        <v>0</v>
      </c>
      <c r="MQ15" s="25">
        <f t="shared" si="97"/>
        <v>0</v>
      </c>
      <c r="MR15" s="25">
        <f t="shared" si="202"/>
        <v>0</v>
      </c>
      <c r="MS15" s="29">
        <v>1.98</v>
      </c>
      <c r="MT15" s="29">
        <v>0</v>
      </c>
      <c r="MU15" s="29">
        <v>1</v>
      </c>
      <c r="MV15" s="29">
        <v>1</v>
      </c>
      <c r="MW15" s="25">
        <f t="shared" si="98"/>
        <v>1.98</v>
      </c>
      <c r="MX15" s="25">
        <f t="shared" si="99"/>
        <v>4.24</v>
      </c>
      <c r="MY15" s="25">
        <f t="shared" si="100"/>
        <v>0</v>
      </c>
      <c r="MZ15" s="25">
        <f t="shared" si="101"/>
        <v>0</v>
      </c>
      <c r="NA15" s="25">
        <f t="shared" si="102"/>
        <v>1.98</v>
      </c>
      <c r="NB15" s="25">
        <f t="shared" si="103"/>
        <v>4.26</v>
      </c>
      <c r="NC15" s="25">
        <f t="shared" si="104"/>
        <v>0</v>
      </c>
      <c r="ND15" s="25">
        <f t="shared" si="105"/>
        <v>0</v>
      </c>
      <c r="NE15" s="25">
        <f t="shared" si="203"/>
        <v>1.98</v>
      </c>
      <c r="NF15" s="25">
        <f t="shared" si="106"/>
        <v>4.25</v>
      </c>
      <c r="NG15" s="25">
        <f t="shared" si="106"/>
        <v>0</v>
      </c>
      <c r="NH15" s="25">
        <f t="shared" si="106"/>
        <v>0</v>
      </c>
      <c r="NI15" s="25">
        <f t="shared" si="107"/>
        <v>159.38</v>
      </c>
      <c r="NJ15" s="25">
        <f t="shared" si="108"/>
        <v>0</v>
      </c>
      <c r="NK15" s="25">
        <f t="shared" si="109"/>
        <v>159.38</v>
      </c>
      <c r="NL15" s="25">
        <f t="shared" si="110"/>
        <v>127.41</v>
      </c>
      <c r="NM15" s="25">
        <f t="shared" si="111"/>
        <v>0</v>
      </c>
      <c r="NN15" s="25">
        <f t="shared" si="204"/>
        <v>127.41</v>
      </c>
      <c r="NO15" s="25">
        <f t="shared" si="112"/>
        <v>0</v>
      </c>
      <c r="NP15" s="25">
        <f t="shared" si="113"/>
        <v>0</v>
      </c>
      <c r="NQ15" s="25">
        <f t="shared" si="205"/>
        <v>0</v>
      </c>
      <c r="NR15" s="25">
        <f t="shared" si="114"/>
        <v>0</v>
      </c>
      <c r="NS15" s="25">
        <f t="shared" si="115"/>
        <v>0</v>
      </c>
      <c r="NT15" s="25">
        <f t="shared" si="206"/>
        <v>0</v>
      </c>
      <c r="NU15" s="25">
        <f t="shared" si="116"/>
        <v>0</v>
      </c>
      <c r="NV15" s="25">
        <f t="shared" si="117"/>
        <v>0</v>
      </c>
      <c r="NW15" s="25">
        <f t="shared" si="207"/>
        <v>0</v>
      </c>
      <c r="NX15" s="25">
        <f t="shared" si="208"/>
        <v>127.41</v>
      </c>
      <c r="NY15" s="25">
        <f t="shared" si="208"/>
        <v>0</v>
      </c>
      <c r="NZ15" s="25">
        <f t="shared" si="209"/>
        <v>127.41</v>
      </c>
      <c r="OA15" s="25">
        <f t="shared" si="210"/>
        <v>31.97</v>
      </c>
      <c r="OB15" s="25">
        <f t="shared" si="210"/>
        <v>0</v>
      </c>
      <c r="OC15" s="25">
        <f t="shared" si="211"/>
        <v>31.97</v>
      </c>
      <c r="OD15" s="25">
        <f t="shared" si="212"/>
        <v>127.41</v>
      </c>
      <c r="OE15" s="25">
        <f t="shared" si="118"/>
        <v>0</v>
      </c>
      <c r="OF15" s="25">
        <f t="shared" si="118"/>
        <v>127.41</v>
      </c>
      <c r="OG15" s="25">
        <f t="shared" si="119"/>
        <v>0</v>
      </c>
      <c r="OH15" s="25">
        <f t="shared" si="120"/>
        <v>0</v>
      </c>
      <c r="OI15" s="25">
        <f t="shared" si="121"/>
        <v>0</v>
      </c>
      <c r="OJ15" s="25">
        <f t="shared" si="122"/>
        <v>0</v>
      </c>
      <c r="OK15" s="25">
        <f t="shared" si="123"/>
        <v>0</v>
      </c>
      <c r="OL15" s="25">
        <f t="shared" si="124"/>
        <v>0</v>
      </c>
      <c r="OM15" s="25">
        <f t="shared" si="213"/>
        <v>0</v>
      </c>
      <c r="ON15" s="25">
        <f t="shared" si="213"/>
        <v>0</v>
      </c>
      <c r="OO15" s="25">
        <f t="shared" si="213"/>
        <v>0</v>
      </c>
      <c r="OP15" s="25">
        <f t="shared" si="125"/>
        <v>0</v>
      </c>
      <c r="OQ15" s="25">
        <f t="shared" si="126"/>
        <v>0</v>
      </c>
      <c r="OR15" s="25">
        <f t="shared" si="214"/>
        <v>0</v>
      </c>
      <c r="OS15" s="19">
        <v>536611.47</v>
      </c>
      <c r="OT15" s="19">
        <v>2371326.09</v>
      </c>
    </row>
    <row r="16" spans="1:410" ht="33" customHeight="1" x14ac:dyDescent="0.25">
      <c r="A16" s="18">
        <v>11</v>
      </c>
      <c r="B16" s="18" t="s">
        <v>763</v>
      </c>
      <c r="C16" s="18">
        <v>1945.56</v>
      </c>
      <c r="D16" s="16" t="e">
        <f>_xlfn.IFNA(INDEX(#REF!,MATCH(E16,#REF!,0)),0)</f>
        <v>#REF!</v>
      </c>
      <c r="E16" s="18" t="s">
        <v>785</v>
      </c>
      <c r="F16" s="16" t="s">
        <v>765</v>
      </c>
      <c r="G16" s="16" t="s">
        <v>766</v>
      </c>
      <c r="H16" s="16" t="s">
        <v>767</v>
      </c>
      <c r="I16" s="16" t="s">
        <v>768</v>
      </c>
      <c r="J16" s="16" t="s">
        <v>769</v>
      </c>
      <c r="K16" s="16" t="s">
        <v>770</v>
      </c>
      <c r="L16" s="16" t="s">
        <v>771</v>
      </c>
      <c r="M16" s="18">
        <v>1.64</v>
      </c>
      <c r="N16" s="18">
        <v>2.44</v>
      </c>
      <c r="O16" s="19">
        <v>2.04</v>
      </c>
      <c r="P16" s="19">
        <v>2.84</v>
      </c>
      <c r="Q16" s="19">
        <v>0.1</v>
      </c>
      <c r="R16" s="19">
        <v>1.8399999999999999</v>
      </c>
      <c r="S16" s="19">
        <v>2.64</v>
      </c>
      <c r="T16" s="18">
        <v>0.2</v>
      </c>
      <c r="U16" s="18">
        <v>0</v>
      </c>
      <c r="V16" s="18">
        <v>0</v>
      </c>
      <c r="W16" s="18">
        <v>0</v>
      </c>
      <c r="X16" s="18">
        <v>1.64</v>
      </c>
      <c r="Y16" s="18">
        <v>2.4</v>
      </c>
      <c r="Z16" s="20">
        <f t="shared" si="215"/>
        <v>2.7</v>
      </c>
      <c r="AA16" s="18">
        <v>0.22</v>
      </c>
      <c r="AB16" s="18">
        <v>0</v>
      </c>
      <c r="AC16" s="18">
        <v>0</v>
      </c>
      <c r="AD16" s="18">
        <v>0</v>
      </c>
      <c r="AE16" s="18">
        <v>0</v>
      </c>
      <c r="AF16" s="18">
        <v>0</v>
      </c>
      <c r="AG16" s="19">
        <v>1.2</v>
      </c>
      <c r="AH16" s="19">
        <v>2</v>
      </c>
      <c r="AI16" s="20">
        <f t="shared" si="127"/>
        <v>2.85</v>
      </c>
      <c r="AJ16" s="19">
        <v>0</v>
      </c>
      <c r="AK16" s="19">
        <v>0</v>
      </c>
      <c r="AL16" s="20">
        <f t="shared" si="128"/>
        <v>0</v>
      </c>
      <c r="AM16" s="18">
        <v>1.64</v>
      </c>
      <c r="AN16" s="18">
        <v>2</v>
      </c>
      <c r="AO16" s="18">
        <v>0.15</v>
      </c>
      <c r="AP16" s="18">
        <v>0.22</v>
      </c>
      <c r="AQ16" s="18">
        <v>1.64</v>
      </c>
      <c r="AR16" s="18">
        <v>2.2200000000000002</v>
      </c>
      <c r="AS16" s="18">
        <v>0.12</v>
      </c>
      <c r="AT16" s="18">
        <v>0.11</v>
      </c>
      <c r="AU16" s="18">
        <v>0</v>
      </c>
      <c r="AV16" s="18">
        <v>1</v>
      </c>
      <c r="AW16" s="18">
        <v>0</v>
      </c>
      <c r="AX16" s="18">
        <v>0</v>
      </c>
      <c r="AY16" s="18">
        <v>0</v>
      </c>
      <c r="AZ16" s="18">
        <v>0</v>
      </c>
      <c r="BA16" s="18">
        <v>2</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6" t="e">
        <f>_xlfn.IFNA(IF(RIGHT(D16,2)="=G",0,INDEX(#REF!,MATCH(E16,#REF!,0))),0)</f>
        <v>#REF!</v>
      </c>
      <c r="CB16" s="16" t="s">
        <v>776</v>
      </c>
      <c r="CC16" s="18">
        <v>0</v>
      </c>
      <c r="CD16" s="18">
        <v>0</v>
      </c>
      <c r="CE16" s="18">
        <v>1.4</v>
      </c>
      <c r="CF16" s="18">
        <v>0.73</v>
      </c>
      <c r="CG16" s="18">
        <v>0.12</v>
      </c>
      <c r="CH16" s="18">
        <v>3</v>
      </c>
      <c r="CI16" s="16" t="s">
        <v>98</v>
      </c>
      <c r="CJ16" s="18">
        <v>0</v>
      </c>
      <c r="CK16" s="20">
        <f t="shared" si="129"/>
        <v>2.41</v>
      </c>
      <c r="CL16" s="20">
        <f t="shared" si="130"/>
        <v>2.41</v>
      </c>
      <c r="CM16" s="18">
        <v>19.43</v>
      </c>
      <c r="CN16" s="21">
        <v>28.02</v>
      </c>
      <c r="CO16" s="18">
        <v>27.181000000000001</v>
      </c>
      <c r="CP16" s="22">
        <f t="shared" si="131"/>
        <v>27.18</v>
      </c>
      <c r="CQ16" s="22">
        <f t="shared" si="132"/>
        <v>24.77</v>
      </c>
      <c r="CR16" s="22">
        <f t="shared" si="133"/>
        <v>2.41</v>
      </c>
      <c r="CS16" s="22">
        <f t="shared" si="134"/>
        <v>24.87</v>
      </c>
      <c r="CT16" s="22">
        <f t="shared" si="0"/>
        <v>25.07</v>
      </c>
      <c r="CU16" s="23">
        <v>25.07</v>
      </c>
      <c r="CV16" s="22">
        <f t="shared" si="135"/>
        <v>2.7</v>
      </c>
      <c r="CW16" s="22">
        <f t="shared" si="1"/>
        <v>0</v>
      </c>
      <c r="CX16" s="22">
        <f t="shared" si="2"/>
        <v>0</v>
      </c>
      <c r="CY16" s="22">
        <f t="shared" si="136"/>
        <v>27.75</v>
      </c>
      <c r="CZ16" s="22">
        <f t="shared" si="137"/>
        <v>27.9</v>
      </c>
      <c r="DA16" s="24">
        <v>28.02</v>
      </c>
      <c r="DB16" s="20">
        <f t="shared" si="138"/>
        <v>3.25</v>
      </c>
      <c r="DC16" s="20">
        <f t="shared" si="139"/>
        <v>0.84</v>
      </c>
      <c r="DD16" s="20">
        <f t="shared" si="140"/>
        <v>2.41</v>
      </c>
      <c r="DE16" s="20">
        <f t="shared" si="3"/>
        <v>0.1</v>
      </c>
      <c r="DF16" s="20">
        <f t="shared" si="4"/>
        <v>0.2</v>
      </c>
      <c r="DG16" s="20">
        <f t="shared" si="5"/>
        <v>2.11</v>
      </c>
      <c r="DH16" s="20">
        <f t="shared" si="6"/>
        <v>0</v>
      </c>
      <c r="DI16" s="20">
        <f t="shared" si="7"/>
        <v>0</v>
      </c>
      <c r="DJ16" s="20">
        <f t="shared" si="8"/>
        <v>0</v>
      </c>
      <c r="DK16" s="20">
        <f t="shared" si="141"/>
        <v>2.41</v>
      </c>
      <c r="DL16" s="20">
        <f t="shared" si="142"/>
        <v>0</v>
      </c>
      <c r="DM16" s="20">
        <f t="shared" si="216"/>
        <v>0</v>
      </c>
      <c r="DN16" s="20">
        <f t="shared" si="143"/>
        <v>0</v>
      </c>
      <c r="DO16" s="18">
        <v>3.04</v>
      </c>
      <c r="DP16" s="18">
        <v>0</v>
      </c>
      <c r="DQ16" s="18">
        <v>1</v>
      </c>
      <c r="DR16" s="18">
        <v>1</v>
      </c>
      <c r="DS16" s="25">
        <f t="shared" si="144"/>
        <v>3.04</v>
      </c>
      <c r="DT16" s="25">
        <f t="shared" si="145"/>
        <v>0</v>
      </c>
      <c r="DU16" s="25">
        <f t="shared" si="146"/>
        <v>7.33</v>
      </c>
      <c r="DV16" s="25">
        <f t="shared" si="147"/>
        <v>0</v>
      </c>
      <c r="DW16" s="25">
        <f t="shared" si="148"/>
        <v>7.33</v>
      </c>
      <c r="DX16" s="25">
        <f t="shared" si="149"/>
        <v>14.95</v>
      </c>
      <c r="DY16" s="25">
        <f t="shared" si="150"/>
        <v>0</v>
      </c>
      <c r="DZ16" s="25">
        <f t="shared" si="151"/>
        <v>14.95</v>
      </c>
      <c r="EA16" s="25">
        <f t="shared" si="152"/>
        <v>9.99</v>
      </c>
      <c r="EB16" s="25">
        <f t="shared" si="153"/>
        <v>0</v>
      </c>
      <c r="EC16" s="25">
        <f t="shared" si="154"/>
        <v>9.99</v>
      </c>
      <c r="ED16" s="25">
        <f t="shared" si="155"/>
        <v>4.96</v>
      </c>
      <c r="EE16" s="25">
        <f t="shared" si="155"/>
        <v>0</v>
      </c>
      <c r="EF16" s="25">
        <f t="shared" si="156"/>
        <v>4.96</v>
      </c>
      <c r="EG16" s="25">
        <f t="shared" si="157"/>
        <v>9.99</v>
      </c>
      <c r="EH16" s="25">
        <f t="shared" si="157"/>
        <v>0</v>
      </c>
      <c r="EI16" s="25">
        <f t="shared" si="158"/>
        <v>9.99</v>
      </c>
      <c r="EJ16" s="18">
        <v>1945.56</v>
      </c>
      <c r="EK16" s="18">
        <v>1906.86</v>
      </c>
      <c r="EL16" s="18" t="s">
        <v>785</v>
      </c>
      <c r="EM16" s="18" t="s">
        <v>786</v>
      </c>
      <c r="EN16" s="16" t="s">
        <v>774</v>
      </c>
      <c r="EO16" s="16" t="s">
        <v>131</v>
      </c>
      <c r="EP16" s="16" t="e">
        <f>IF(OR(EN16="Cống tròn",EN16="Cống hộp",EN16="Ống nhựa"),INDEX(#REF!,MATCH(E16,#REF!,0)),IF(OR(EN16="Rãnh xây",EN16="Rãnh bê tông"),INDEX(#REF!,MATCH(E16,#REF!,0)),0))</f>
        <v>#REF!</v>
      </c>
      <c r="EQ16" s="18">
        <v>37.500000000000043</v>
      </c>
      <c r="ER16" s="19">
        <v>1</v>
      </c>
      <c r="ES16" s="25">
        <f t="shared" si="159"/>
        <v>37</v>
      </c>
      <c r="ET16" s="1" t="e">
        <f>_xlfn.IFNA(IF(EN16="Cống tròn",INDEX(#REF!,MATCH(E16,#REF!,0)),IF(EN16="Cống hộp",INDEX(#REF!,MATCH(E16,#REF!,0)),EU16&amp;" ,"&amp;EV16)),0)</f>
        <v>#REF!</v>
      </c>
      <c r="EU16" s="16" t="s">
        <v>769</v>
      </c>
      <c r="EV16" s="16" t="s">
        <v>775</v>
      </c>
      <c r="EW16" s="16" t="e">
        <f>_xlfn.IFNA(INDEX(#REF!,MATCH(E16,#REF!,0)),0)</f>
        <v>#REF!</v>
      </c>
      <c r="EX16" s="16"/>
      <c r="EY16" s="18">
        <v>0</v>
      </c>
      <c r="EZ16" s="18">
        <v>0</v>
      </c>
      <c r="FA16" s="18">
        <v>0</v>
      </c>
      <c r="FB16" s="19">
        <v>0</v>
      </c>
      <c r="FC16" s="19">
        <v>0</v>
      </c>
      <c r="FD16" s="25">
        <f t="shared" si="9"/>
        <v>0</v>
      </c>
      <c r="FE16" s="25">
        <f t="shared" si="160"/>
        <v>0</v>
      </c>
      <c r="FF16" s="19">
        <v>0.14000000000000001</v>
      </c>
      <c r="FG16" s="19">
        <v>2</v>
      </c>
      <c r="FH16" s="19">
        <v>1.5</v>
      </c>
      <c r="FI16" s="25">
        <f t="shared" si="161"/>
        <v>1.78</v>
      </c>
      <c r="FJ16" s="19">
        <v>0</v>
      </c>
      <c r="FK16" s="19">
        <v>0</v>
      </c>
      <c r="FL16" s="19">
        <v>0.2</v>
      </c>
      <c r="FM16" s="19">
        <v>1.6</v>
      </c>
      <c r="FN16" s="19">
        <v>0</v>
      </c>
      <c r="FO16" s="25">
        <f t="shared" si="162"/>
        <v>1.98</v>
      </c>
      <c r="FP16" s="19">
        <v>1.4999999999999999E-2</v>
      </c>
      <c r="FQ16" s="19">
        <v>1</v>
      </c>
      <c r="FR16" s="25">
        <f t="shared" si="10"/>
        <v>36</v>
      </c>
      <c r="FS16" s="25">
        <f t="shared" si="11"/>
        <v>0.52500000000000002</v>
      </c>
      <c r="FT16" s="25">
        <f t="shared" si="12"/>
        <v>36.524999999999999</v>
      </c>
      <c r="FU16" s="25">
        <f t="shared" si="13"/>
        <v>-0.97500000000004405</v>
      </c>
      <c r="FV16" s="25" t="str">
        <f t="shared" si="163"/>
        <v>Thêm 01</v>
      </c>
      <c r="FW16" s="25">
        <f t="shared" si="164"/>
        <v>0.04</v>
      </c>
      <c r="FX16" s="1"/>
      <c r="FY16" s="1"/>
      <c r="FZ16" s="1"/>
      <c r="GA16" s="1"/>
      <c r="GB16" s="19">
        <v>0</v>
      </c>
      <c r="GC16" s="19">
        <v>0</v>
      </c>
      <c r="GD16" s="19">
        <v>0</v>
      </c>
      <c r="GE16" s="19">
        <v>0</v>
      </c>
      <c r="GF16" s="19">
        <v>0</v>
      </c>
      <c r="GG16" s="19">
        <v>0</v>
      </c>
      <c r="GH16" s="19">
        <v>0</v>
      </c>
      <c r="GI16" s="19">
        <v>0</v>
      </c>
      <c r="GJ16" s="19">
        <v>0</v>
      </c>
      <c r="GK16" s="19">
        <v>0</v>
      </c>
      <c r="GL16" s="25">
        <f t="shared" si="14"/>
        <v>0</v>
      </c>
      <c r="GM16" s="25">
        <f t="shared" si="165"/>
        <v>0</v>
      </c>
      <c r="GN16" s="19">
        <v>0</v>
      </c>
      <c r="GO16" s="19">
        <v>0</v>
      </c>
      <c r="GP16" s="19">
        <v>0</v>
      </c>
      <c r="GQ16" s="19">
        <v>0</v>
      </c>
      <c r="GR16" s="1" t="e">
        <f>_xlfn.IFNA(INDEX(#REF!,MATCH(E16,#REF!,0)),0)</f>
        <v>#REF!</v>
      </c>
      <c r="GS16" s="1"/>
      <c r="GT16" s="19">
        <v>0</v>
      </c>
      <c r="GU16" s="19">
        <v>0</v>
      </c>
      <c r="GV16" s="19">
        <v>0</v>
      </c>
      <c r="GW16" s="19">
        <v>0</v>
      </c>
      <c r="GX16" s="25">
        <f t="shared" si="15"/>
        <v>0</v>
      </c>
      <c r="GY16" s="25">
        <f t="shared" si="16"/>
        <v>0</v>
      </c>
      <c r="GZ16" s="25">
        <f t="shared" si="166"/>
        <v>0</v>
      </c>
      <c r="HA16" s="1" t="e" cm="1">
        <f t="array" ref="HA16">INDEX(#REF!,MATCH(EJ16&amp;EK16&amp;HD16&amp;HE16&amp;HF16,#REF!&amp;#REF!&amp;#REF!&amp;#REF!&amp;#REF!,0))</f>
        <v>#REF!</v>
      </c>
      <c r="HB16" s="1"/>
      <c r="HC16" s="25">
        <f t="shared" si="167"/>
        <v>0</v>
      </c>
      <c r="HD16" s="19">
        <v>0</v>
      </c>
      <c r="HE16" s="19">
        <v>0</v>
      </c>
      <c r="HF16" s="19">
        <v>0</v>
      </c>
      <c r="HG16" s="1" t="e" cm="1">
        <f t="array" ref="HG16">INDEX(#REF!,MATCH(EJ16&amp;EK16&amp;HJ16&amp;HK16&amp;HL16,#REF!&amp;#REF!&amp;#REF!&amp;#REF!&amp;#REF!,0))</f>
        <v>#REF!</v>
      </c>
      <c r="HH16" s="1"/>
      <c r="HI16" s="25">
        <f t="shared" si="168"/>
        <v>0</v>
      </c>
      <c r="HJ16" s="25">
        <f t="shared" si="169"/>
        <v>0</v>
      </c>
      <c r="HK16" s="19">
        <v>0</v>
      </c>
      <c r="HL16" s="19">
        <v>0</v>
      </c>
      <c r="HM16" s="19">
        <v>0.01</v>
      </c>
      <c r="HN16" s="19">
        <v>1</v>
      </c>
      <c r="HO16" s="25">
        <f t="shared" si="170"/>
        <v>0</v>
      </c>
      <c r="HP16" s="25">
        <f t="shared" si="171"/>
        <v>0</v>
      </c>
      <c r="HQ16" s="25">
        <f t="shared" si="172"/>
        <v>0</v>
      </c>
      <c r="HR16" s="25">
        <f t="shared" si="173"/>
        <v>0</v>
      </c>
      <c r="HS16" s="25">
        <f t="shared" si="174"/>
        <v>0</v>
      </c>
      <c r="HT16" s="19">
        <v>0</v>
      </c>
      <c r="HU16" s="19">
        <v>0</v>
      </c>
      <c r="HV16" s="19">
        <v>0</v>
      </c>
      <c r="HW16" s="25">
        <f t="shared" si="175"/>
        <v>0</v>
      </c>
      <c r="HX16" s="19">
        <v>0</v>
      </c>
      <c r="HY16" s="19">
        <v>0</v>
      </c>
      <c r="HZ16" s="21">
        <v>27.18</v>
      </c>
      <c r="IA16" s="20">
        <f>ROUND(IF(EN16="Cống tròn",IF(EN16="Cống tròn",IF(EU16="Không có móng",IQ16-FF16,IF(EU16="Đế",IP16-FN16,IF(OR(EU16="Móng bê tông",EU16="Móng bê tông kết hợp đế"),II16-FJ16,0))),0),IF(EN16="Cống hộp",IF(AND(EN16="Cống hộp",EU16="Không có móng"),IQ16-GF16,IF(AND(EN16="Cống hộp",EU16="Móng bê tông"),IJ16-GB16,0)),IF(OR(EN16="Rãnh xây",EN16="Rãnh bê tông"),IF(OR(EN16="Rãnh xây",EN16="Rãnh bê tông"),IK16-GB16,0),IF(EN16="Ống nhựa",IF(AND(EN16="Ống nhựa",EU16="Không đắp cát"),IQ16-HT16,IF(AND(EN16="Ống nhựa",EU16="Đắp cát"),IH16-HX16,0)),IF(EN16="Rãnh thang",IF(EN16="Rãnh thang",IF(EU16="Móng bê tông",#REF!-#REF!,IQ16),0),0))))),2)</f>
        <v>25.03</v>
      </c>
      <c r="IB16" s="20">
        <f t="shared" si="176"/>
        <v>2.1499999999999986</v>
      </c>
      <c r="IC16" s="20">
        <f t="shared" si="17"/>
        <v>25.03</v>
      </c>
      <c r="ID16" s="20">
        <f t="shared" si="18"/>
        <v>0</v>
      </c>
      <c r="IE16" s="20">
        <f t="shared" si="19"/>
        <v>0</v>
      </c>
      <c r="IF16" s="20">
        <f t="shared" si="20"/>
        <v>0</v>
      </c>
      <c r="IG16" s="20">
        <f>IF(EN16="Rãnh thang",IF(AND(EN16="Rãnh thang",EU16="Móng bê tông"),IQ16-#REF!,0),IF(EN16="Ống nhựa",IF(AND(EN16="Ống nhựa",EU16="Đắp cát"),IQ16-HT16,0),IF(EN16="Cống tròn",IF(EN16="Cống tròn",IF(OR(EU16="Móng bê tông",EU16="Móng bê tông kết hợp đế"),IM16-FL16,0),0),IF(EN16="Cống hộp",IF(AND(EN16="Cống hộp",EU16="Móng bê tông"),IN16-GD16,0),IF(OR(EN16="Rãnh xây",EN16="Rãnh bê tông"),IF(AND(EN16="Rãnh xây",EU16="Móng bê tông"),IO16-GD16,IF(AND(EN16="Rãnh bê tông",EU16="Móng bê tông"),IO16-GD16,0)),0)))))</f>
        <v>25.03</v>
      </c>
      <c r="IH16" s="20">
        <f t="shared" si="21"/>
        <v>0</v>
      </c>
      <c r="II16" s="20">
        <f t="shared" si="22"/>
        <v>25.03</v>
      </c>
      <c r="IJ16" s="20">
        <f t="shared" si="23"/>
        <v>0</v>
      </c>
      <c r="IK16" s="20">
        <f t="shared" si="177"/>
        <v>0</v>
      </c>
      <c r="IL16" s="20">
        <f t="shared" si="24"/>
        <v>25.23</v>
      </c>
      <c r="IM16" s="20">
        <f t="shared" si="25"/>
        <v>25.23</v>
      </c>
      <c r="IN16" s="20">
        <f t="shared" si="26"/>
        <v>0</v>
      </c>
      <c r="IO16" s="20">
        <f t="shared" si="27"/>
        <v>0</v>
      </c>
      <c r="IP16" s="20">
        <f t="shared" si="28"/>
        <v>0</v>
      </c>
      <c r="IQ16" s="18">
        <v>25.37</v>
      </c>
      <c r="IR16" s="25">
        <f t="shared" si="178"/>
        <v>0</v>
      </c>
      <c r="IS16" s="25">
        <f t="shared" si="29"/>
        <v>0</v>
      </c>
      <c r="IT16" s="25">
        <f t="shared" si="30"/>
        <v>0</v>
      </c>
      <c r="IU16" s="25">
        <f>ROUND(IF(EN16="Cống tròn",IF(EN16="Cống tròn",IV16+FF16,0),IF(EN16="Cống hộp",IF(EN16="Cống hộp",IV16+GP16,0),IF(OR(EN16="Rãnh xây",EN16="Rãnh bê tông"),IF(OR(EN16="Rãnh xây",EN16="Rãnh bê tông"),IV16+GP16,0),IF(EN16="ống nhựa",IF(EN16="Ống nhựa",IV16+HT16,0),IF(EN16="Rãnh thang",IF(EN16="Rãnh thang",IQ16+#REF!,0),0))))),2)</f>
        <v>26.74</v>
      </c>
      <c r="IV16" s="19">
        <v>26.6</v>
      </c>
      <c r="IW16" s="25">
        <f t="shared" si="31"/>
        <v>26.74</v>
      </c>
      <c r="IX16" s="25">
        <f t="shared" si="32"/>
        <v>0</v>
      </c>
      <c r="IY16" s="25">
        <f t="shared" si="33"/>
        <v>0</v>
      </c>
      <c r="IZ16" s="25">
        <f t="shared" si="34"/>
        <v>0</v>
      </c>
      <c r="JA16" s="25">
        <f t="shared" si="35"/>
        <v>0</v>
      </c>
      <c r="JB16" s="21">
        <v>26.9</v>
      </c>
      <c r="JC16" s="20">
        <f>ROUND(IF(EN16="Cống tròn",IF(EN16="Cống tròn",IF(EU16="Không có móng",JS16-FF16,IF(EU16="Đế",JR16-FN16,IF(OR(EU16="Móng bê tông",EU16="Móng bê tông kết hợp đế"),JK16-FJ16,0))),0),IF(EN16="Cống hộp",IF(AND(EN16="Cống hộp",EU16="Không có móng"),JS16-GF16,IF(AND(EN16="Cống hộp",EU16="Móng bê tông"),JL16-GB16,0)),IF(OR(EN16="Rãnh xây",EN16="Rãnh bê tông"),IF(OR(EN16="Rãnh xây",EN16="Rãnh bê tông"),JM16-GB16,0),IF(EN16="Ống nhựa",IF(AND(EN16="Ống nhựa",EU16="Không đắp cát"),JS16-HT16,IF(AND(EN16="Ống nhựa",EU16="Đắp cát"),JJ16-HX16,0)),IF(EN16="Rãnh thang",IF(EN16="Rãnh thang",IF(EU16="Móng bê tông",#REF!-#REF!,JS16),0),0))))),2)</f>
        <v>24.76</v>
      </c>
      <c r="JD16" s="20">
        <f t="shared" si="179"/>
        <v>2.139999999999997</v>
      </c>
      <c r="JE16" s="20">
        <f t="shared" si="36"/>
        <v>24.76</v>
      </c>
      <c r="JF16" s="20">
        <f t="shared" si="37"/>
        <v>0</v>
      </c>
      <c r="JG16" s="20">
        <f t="shared" si="38"/>
        <v>0</v>
      </c>
      <c r="JH16" s="20">
        <f t="shared" si="39"/>
        <v>0</v>
      </c>
      <c r="JI16" s="20">
        <f>IF(EN16="Rãnh thang",IF(AND(EN16="Rãnh thang",EU16="Móng bê tông"),JS16-#REF!,0),IF(EN16="Ống nhựa",IF(AND(EN16="Ống nhựa",EU16="Đắp cát"),JS16-HT16,0),IF(EN16="Cống tròn",IF(EN16="Cống tròn",IF(OR(EU16="Móng bê tông",EU16="Móng bê tông kết hợp đế"),JO16-FL16,0),0),IF(EN16="Cống hộp",IF(AND(EN16="Cống hộp",EU16="Móng bê tông"),JP16-GD16,0),IF(OR(EN16="Rãnh xây",EN16="Rãnh bê tông"),IF(AND(EN16="Rãnh xây",EU16="Móng bê tông"),JQ16-GD16,IF(AND(EN16="Rãnh bê tông",EU16="Móng bê tông"),JQ16-GD16,0)),0)))))</f>
        <v>24.76</v>
      </c>
      <c r="JJ16" s="20">
        <f t="shared" si="40"/>
        <v>0</v>
      </c>
      <c r="JK16" s="20">
        <f t="shared" si="41"/>
        <v>24.76</v>
      </c>
      <c r="JL16" s="20">
        <f t="shared" si="42"/>
        <v>0</v>
      </c>
      <c r="JM16" s="20">
        <f t="shared" si="43"/>
        <v>0</v>
      </c>
      <c r="JN16" s="20">
        <f t="shared" si="44"/>
        <v>24.96</v>
      </c>
      <c r="JO16" s="20">
        <f t="shared" si="45"/>
        <v>24.96</v>
      </c>
      <c r="JP16" s="20">
        <f t="shared" si="46"/>
        <v>0</v>
      </c>
      <c r="JQ16" s="20">
        <f t="shared" si="47"/>
        <v>0</v>
      </c>
      <c r="JR16" s="20">
        <f t="shared" si="48"/>
        <v>0</v>
      </c>
      <c r="JS16" s="26">
        <v>25.1</v>
      </c>
      <c r="JT16" s="25">
        <f t="shared" si="180"/>
        <v>0</v>
      </c>
      <c r="JU16" s="25">
        <f t="shared" si="49"/>
        <v>0</v>
      </c>
      <c r="JV16" s="25">
        <f t="shared" si="50"/>
        <v>0</v>
      </c>
      <c r="JW16" s="25">
        <f>ROUND(IF(EN16="Cống tròn",IF(EN16="Cống tròn",JX16+FF16,0),IF(EN16="Cống hộp",IF(EN16="Cống hộp",JX16+GP16,0),IF(OR(EN16="Rãnh xây",EN16="Rãnh bê tông"),IF(OR(EN16="Rãnh xây",EN16="Rãnh bê tông"),JX16+GP16,0),IF(EN16="ống nhựa",IF(EN16="Ống nhựa",JX16+HT16,0),IF(EN16="Rãnh thang",IF(EN16="Rãnh thang",JS16+#REF!,0),0))))),2)</f>
        <v>26.74</v>
      </c>
      <c r="JX16" s="27">
        <v>26.6</v>
      </c>
      <c r="JY16" s="25">
        <f t="shared" si="51"/>
        <v>26.74</v>
      </c>
      <c r="JZ16" s="25">
        <f t="shared" si="52"/>
        <v>0</v>
      </c>
      <c r="KA16" s="25">
        <f t="shared" si="53"/>
        <v>0</v>
      </c>
      <c r="KB16" s="25">
        <f t="shared" si="54"/>
        <v>0</v>
      </c>
      <c r="KC16" s="25">
        <f t="shared" si="55"/>
        <v>0</v>
      </c>
      <c r="KD16" s="28" t="s">
        <v>98</v>
      </c>
      <c r="KE16" s="27">
        <v>0</v>
      </c>
      <c r="KF16" s="25">
        <f t="shared" si="56"/>
        <v>2.1499999999999986</v>
      </c>
      <c r="KG16" s="25">
        <f t="shared" si="181"/>
        <v>2.1499999999999986</v>
      </c>
      <c r="KH16" s="27">
        <v>0</v>
      </c>
      <c r="KI16" s="25">
        <f t="shared" si="57"/>
        <v>2.139999999999997</v>
      </c>
      <c r="KJ16" s="25">
        <f t="shared" si="182"/>
        <v>2.139999999999997</v>
      </c>
      <c r="KK16" s="25">
        <f t="shared" si="58"/>
        <v>0</v>
      </c>
      <c r="KL16" s="25">
        <f t="shared" si="59"/>
        <v>0</v>
      </c>
      <c r="KM16" s="25">
        <f t="shared" si="183"/>
        <v>0</v>
      </c>
      <c r="KN16" s="25">
        <f t="shared" si="60"/>
        <v>0</v>
      </c>
      <c r="KO16" s="25">
        <f t="shared" si="61"/>
        <v>0</v>
      </c>
      <c r="KP16" s="25">
        <f t="shared" si="184"/>
        <v>0</v>
      </c>
      <c r="KQ16" s="25">
        <f t="shared" si="62"/>
        <v>0.2</v>
      </c>
      <c r="KR16" s="25">
        <f t="shared" si="63"/>
        <v>0.2</v>
      </c>
      <c r="KS16" s="25">
        <f t="shared" si="185"/>
        <v>0.2</v>
      </c>
      <c r="KT16" s="25">
        <f t="shared" si="64"/>
        <v>0</v>
      </c>
      <c r="KU16" s="25">
        <f t="shared" si="65"/>
        <v>0</v>
      </c>
      <c r="KV16" s="25">
        <f t="shared" si="186"/>
        <v>0</v>
      </c>
      <c r="KW16" s="25">
        <f t="shared" si="66"/>
        <v>0</v>
      </c>
      <c r="KX16" s="25">
        <f t="shared" si="67"/>
        <v>0</v>
      </c>
      <c r="KY16" s="25">
        <f t="shared" si="187"/>
        <v>0</v>
      </c>
      <c r="KZ16" s="25">
        <f t="shared" si="68"/>
        <v>0</v>
      </c>
      <c r="LA16" s="25">
        <f t="shared" si="69"/>
        <v>0</v>
      </c>
      <c r="LB16" s="25">
        <f t="shared" si="188"/>
        <v>0</v>
      </c>
      <c r="LC16" s="25">
        <f t="shared" si="70"/>
        <v>1.98</v>
      </c>
      <c r="LD16" s="25">
        <f t="shared" si="71"/>
        <v>1.98</v>
      </c>
      <c r="LE16" s="25">
        <f t="shared" si="189"/>
        <v>1.98</v>
      </c>
      <c r="LF16" s="25">
        <f t="shared" si="72"/>
        <v>0</v>
      </c>
      <c r="LG16" s="25">
        <f t="shared" si="73"/>
        <v>0</v>
      </c>
      <c r="LH16" s="25">
        <f t="shared" si="190"/>
        <v>0</v>
      </c>
      <c r="LI16" s="25">
        <f t="shared" si="74"/>
        <v>0</v>
      </c>
      <c r="LJ16" s="25">
        <f t="shared" si="75"/>
        <v>0</v>
      </c>
      <c r="LK16" s="25">
        <f t="shared" si="191"/>
        <v>0</v>
      </c>
      <c r="LL16" s="25">
        <f t="shared" si="76"/>
        <v>0</v>
      </c>
      <c r="LM16" s="25">
        <f t="shared" si="77"/>
        <v>0</v>
      </c>
      <c r="LN16" s="25">
        <f t="shared" si="192"/>
        <v>0</v>
      </c>
      <c r="LO16" s="25">
        <f t="shared" si="78"/>
        <v>0</v>
      </c>
      <c r="LP16" s="25">
        <f t="shared" si="79"/>
        <v>0</v>
      </c>
      <c r="LQ16" s="25">
        <f t="shared" si="193"/>
        <v>0</v>
      </c>
      <c r="LR16" s="25">
        <f t="shared" si="80"/>
        <v>0</v>
      </c>
      <c r="LS16" s="25">
        <f t="shared" si="81"/>
        <v>0</v>
      </c>
      <c r="LT16" s="25">
        <f t="shared" si="194"/>
        <v>0</v>
      </c>
      <c r="LU16" s="25">
        <f t="shared" si="82"/>
        <v>0</v>
      </c>
      <c r="LV16" s="25">
        <f t="shared" si="83"/>
        <v>0</v>
      </c>
      <c r="LW16" s="25">
        <f t="shared" si="195"/>
        <v>0</v>
      </c>
      <c r="LX16" s="25">
        <f t="shared" si="84"/>
        <v>0</v>
      </c>
      <c r="LY16" s="25">
        <f t="shared" si="85"/>
        <v>0</v>
      </c>
      <c r="LZ16" s="25">
        <f t="shared" si="196"/>
        <v>0</v>
      </c>
      <c r="MA16" s="25">
        <f t="shared" si="86"/>
        <v>0</v>
      </c>
      <c r="MB16" s="25">
        <f t="shared" si="87"/>
        <v>0</v>
      </c>
      <c r="MC16" s="25">
        <f t="shared" si="197"/>
        <v>0</v>
      </c>
      <c r="MD16" s="25">
        <f t="shared" si="88"/>
        <v>0</v>
      </c>
      <c r="ME16" s="25">
        <f t="shared" si="89"/>
        <v>0</v>
      </c>
      <c r="MF16" s="25">
        <f t="shared" si="198"/>
        <v>0</v>
      </c>
      <c r="MG16" s="25">
        <f t="shared" si="90"/>
        <v>0</v>
      </c>
      <c r="MH16" s="25">
        <f t="shared" si="91"/>
        <v>0</v>
      </c>
      <c r="MI16" s="25">
        <f t="shared" si="199"/>
        <v>0</v>
      </c>
      <c r="MJ16" s="25">
        <f t="shared" si="92"/>
        <v>0</v>
      </c>
      <c r="MK16" s="25">
        <f t="shared" si="93"/>
        <v>0</v>
      </c>
      <c r="ML16" s="25">
        <f t="shared" si="200"/>
        <v>0</v>
      </c>
      <c r="MM16" s="25">
        <f t="shared" si="94"/>
        <v>0</v>
      </c>
      <c r="MN16" s="25">
        <f t="shared" si="95"/>
        <v>0</v>
      </c>
      <c r="MO16" s="25">
        <f t="shared" si="201"/>
        <v>0</v>
      </c>
      <c r="MP16" s="25">
        <f t="shared" si="96"/>
        <v>0</v>
      </c>
      <c r="MQ16" s="25">
        <f t="shared" si="97"/>
        <v>0</v>
      </c>
      <c r="MR16" s="25">
        <f t="shared" si="202"/>
        <v>0</v>
      </c>
      <c r="MS16" s="29">
        <v>1.98</v>
      </c>
      <c r="MT16" s="29">
        <v>0</v>
      </c>
      <c r="MU16" s="29">
        <v>1</v>
      </c>
      <c r="MV16" s="29">
        <v>1</v>
      </c>
      <c r="MW16" s="25">
        <f t="shared" si="98"/>
        <v>1.98</v>
      </c>
      <c r="MX16" s="25">
        <f t="shared" si="99"/>
        <v>4.26</v>
      </c>
      <c r="MY16" s="25">
        <f t="shared" si="100"/>
        <v>0</v>
      </c>
      <c r="MZ16" s="25">
        <f t="shared" si="101"/>
        <v>0</v>
      </c>
      <c r="NA16" s="25">
        <f t="shared" si="102"/>
        <v>1.98</v>
      </c>
      <c r="NB16" s="25">
        <f t="shared" si="103"/>
        <v>4.24</v>
      </c>
      <c r="NC16" s="25">
        <f t="shared" si="104"/>
        <v>0</v>
      </c>
      <c r="ND16" s="25">
        <f t="shared" si="105"/>
        <v>0</v>
      </c>
      <c r="NE16" s="25">
        <f t="shared" si="203"/>
        <v>1.98</v>
      </c>
      <c r="NF16" s="25">
        <f t="shared" si="106"/>
        <v>4.25</v>
      </c>
      <c r="NG16" s="25">
        <f t="shared" si="106"/>
        <v>0</v>
      </c>
      <c r="NH16" s="25">
        <f t="shared" si="106"/>
        <v>0</v>
      </c>
      <c r="NI16" s="25">
        <f t="shared" si="107"/>
        <v>159.38</v>
      </c>
      <c r="NJ16" s="25">
        <f t="shared" si="108"/>
        <v>0</v>
      </c>
      <c r="NK16" s="25">
        <f t="shared" si="109"/>
        <v>159.38</v>
      </c>
      <c r="NL16" s="25">
        <f t="shared" si="110"/>
        <v>127.41</v>
      </c>
      <c r="NM16" s="25">
        <f t="shared" si="111"/>
        <v>0</v>
      </c>
      <c r="NN16" s="25">
        <f t="shared" si="204"/>
        <v>127.41</v>
      </c>
      <c r="NO16" s="25">
        <f t="shared" si="112"/>
        <v>0</v>
      </c>
      <c r="NP16" s="25">
        <f t="shared" si="113"/>
        <v>0</v>
      </c>
      <c r="NQ16" s="25">
        <f t="shared" si="205"/>
        <v>0</v>
      </c>
      <c r="NR16" s="25">
        <f t="shared" si="114"/>
        <v>0</v>
      </c>
      <c r="NS16" s="25">
        <f t="shared" si="115"/>
        <v>0</v>
      </c>
      <c r="NT16" s="25">
        <f t="shared" si="206"/>
        <v>0</v>
      </c>
      <c r="NU16" s="25">
        <f t="shared" si="116"/>
        <v>0</v>
      </c>
      <c r="NV16" s="25">
        <f t="shared" si="117"/>
        <v>0</v>
      </c>
      <c r="NW16" s="25">
        <f t="shared" si="207"/>
        <v>0</v>
      </c>
      <c r="NX16" s="25">
        <f t="shared" si="208"/>
        <v>127.41</v>
      </c>
      <c r="NY16" s="25">
        <f t="shared" si="208"/>
        <v>0</v>
      </c>
      <c r="NZ16" s="25">
        <f t="shared" si="209"/>
        <v>127.41</v>
      </c>
      <c r="OA16" s="25">
        <f t="shared" si="210"/>
        <v>31.97</v>
      </c>
      <c r="OB16" s="25">
        <f t="shared" si="210"/>
        <v>0</v>
      </c>
      <c r="OC16" s="25">
        <f t="shared" si="211"/>
        <v>31.97</v>
      </c>
      <c r="OD16" s="25">
        <f t="shared" si="212"/>
        <v>127.41</v>
      </c>
      <c r="OE16" s="25">
        <f t="shared" si="118"/>
        <v>0</v>
      </c>
      <c r="OF16" s="25">
        <f t="shared" si="118"/>
        <v>127.41</v>
      </c>
      <c r="OG16" s="25">
        <f t="shared" si="119"/>
        <v>0</v>
      </c>
      <c r="OH16" s="25">
        <f t="shared" si="120"/>
        <v>0</v>
      </c>
      <c r="OI16" s="25">
        <f t="shared" si="121"/>
        <v>0</v>
      </c>
      <c r="OJ16" s="25">
        <f t="shared" si="122"/>
        <v>0</v>
      </c>
      <c r="OK16" s="25">
        <f t="shared" si="123"/>
        <v>0</v>
      </c>
      <c r="OL16" s="25">
        <f t="shared" si="124"/>
        <v>0</v>
      </c>
      <c r="OM16" s="25">
        <f t="shared" si="213"/>
        <v>0</v>
      </c>
      <c r="ON16" s="25">
        <f t="shared" si="213"/>
        <v>0</v>
      </c>
      <c r="OO16" s="25">
        <f t="shared" si="213"/>
        <v>0</v>
      </c>
      <c r="OP16" s="25">
        <f t="shared" si="125"/>
        <v>0</v>
      </c>
      <c r="OQ16" s="25">
        <f t="shared" si="126"/>
        <v>0</v>
      </c>
      <c r="OR16" s="25">
        <f t="shared" si="214"/>
        <v>0</v>
      </c>
      <c r="OS16" s="19">
        <v>536650.17000000004</v>
      </c>
      <c r="OT16" s="19">
        <v>2371326.09</v>
      </c>
    </row>
    <row r="17" spans="1:410" ht="33" customHeight="1" x14ac:dyDescent="0.25">
      <c r="A17" s="18">
        <v>12</v>
      </c>
      <c r="B17" s="18" t="s">
        <v>763</v>
      </c>
      <c r="C17" s="18">
        <v>1906.86</v>
      </c>
      <c r="D17" s="16" t="e">
        <f>_xlfn.IFNA(INDEX(#REF!,MATCH(E17,#REF!,0)),0)</f>
        <v>#REF!</v>
      </c>
      <c r="E17" s="18" t="s">
        <v>786</v>
      </c>
      <c r="F17" s="16" t="s">
        <v>765</v>
      </c>
      <c r="G17" s="16" t="s">
        <v>766</v>
      </c>
      <c r="H17" s="16" t="s">
        <v>767</v>
      </c>
      <c r="I17" s="16" t="s">
        <v>768</v>
      </c>
      <c r="J17" s="16" t="s">
        <v>769</v>
      </c>
      <c r="K17" s="16" t="s">
        <v>770</v>
      </c>
      <c r="L17" s="16" t="s">
        <v>771</v>
      </c>
      <c r="M17" s="18">
        <v>1.64</v>
      </c>
      <c r="N17" s="18">
        <v>2.44</v>
      </c>
      <c r="O17" s="19">
        <v>2.04</v>
      </c>
      <c r="P17" s="19">
        <v>2.84</v>
      </c>
      <c r="Q17" s="19">
        <v>0.1</v>
      </c>
      <c r="R17" s="19">
        <v>1.8399999999999999</v>
      </c>
      <c r="S17" s="19">
        <v>2.64</v>
      </c>
      <c r="T17" s="18">
        <v>0.2</v>
      </c>
      <c r="U17" s="18">
        <v>0</v>
      </c>
      <c r="V17" s="18">
        <v>0</v>
      </c>
      <c r="W17" s="18">
        <v>0</v>
      </c>
      <c r="X17" s="18">
        <v>1.64</v>
      </c>
      <c r="Y17" s="18">
        <v>2.4</v>
      </c>
      <c r="Z17" s="20">
        <f t="shared" si="215"/>
        <v>2.7</v>
      </c>
      <c r="AA17" s="18">
        <v>0.22</v>
      </c>
      <c r="AB17" s="18">
        <v>0</v>
      </c>
      <c r="AC17" s="18">
        <v>0</v>
      </c>
      <c r="AD17" s="18">
        <v>0</v>
      </c>
      <c r="AE17" s="18">
        <v>0</v>
      </c>
      <c r="AF17" s="18">
        <v>0</v>
      </c>
      <c r="AG17" s="19">
        <v>1.2</v>
      </c>
      <c r="AH17" s="19">
        <v>2</v>
      </c>
      <c r="AI17" s="20">
        <f t="shared" si="127"/>
        <v>2.85</v>
      </c>
      <c r="AJ17" s="19">
        <v>0</v>
      </c>
      <c r="AK17" s="19">
        <v>0</v>
      </c>
      <c r="AL17" s="20">
        <f t="shared" si="128"/>
        <v>0</v>
      </c>
      <c r="AM17" s="18">
        <v>1.64</v>
      </c>
      <c r="AN17" s="18">
        <v>2</v>
      </c>
      <c r="AO17" s="18">
        <v>0.15</v>
      </c>
      <c r="AP17" s="18">
        <v>0.22</v>
      </c>
      <c r="AQ17" s="18">
        <v>1.64</v>
      </c>
      <c r="AR17" s="18">
        <v>2.2200000000000002</v>
      </c>
      <c r="AS17" s="18">
        <v>0.12</v>
      </c>
      <c r="AT17" s="18">
        <v>0.11</v>
      </c>
      <c r="AU17" s="18">
        <v>0</v>
      </c>
      <c r="AV17" s="18">
        <v>1</v>
      </c>
      <c r="AW17" s="18">
        <v>0</v>
      </c>
      <c r="AX17" s="18">
        <v>0</v>
      </c>
      <c r="AY17" s="18">
        <v>0</v>
      </c>
      <c r="AZ17" s="18">
        <v>0</v>
      </c>
      <c r="BA17" s="18">
        <v>2</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18">
        <v>0</v>
      </c>
      <c r="BU17" s="18">
        <v>0</v>
      </c>
      <c r="BV17" s="18">
        <v>0</v>
      </c>
      <c r="BW17" s="18">
        <v>0</v>
      </c>
      <c r="BX17" s="18">
        <v>0</v>
      </c>
      <c r="BY17" s="18">
        <v>0</v>
      </c>
      <c r="BZ17" s="18">
        <v>0</v>
      </c>
      <c r="CA17" s="16" t="e">
        <f>_xlfn.IFNA(IF(RIGHT(D17,2)="=G",0,INDEX(#REF!,MATCH(E17,#REF!,0))),0)</f>
        <v>#REF!</v>
      </c>
      <c r="CB17" s="16" t="s">
        <v>776</v>
      </c>
      <c r="CC17" s="18">
        <v>0</v>
      </c>
      <c r="CD17" s="18">
        <v>0</v>
      </c>
      <c r="CE17" s="18">
        <v>1.4</v>
      </c>
      <c r="CF17" s="18">
        <v>0.73</v>
      </c>
      <c r="CG17" s="18">
        <v>0.12</v>
      </c>
      <c r="CH17" s="18">
        <v>3</v>
      </c>
      <c r="CI17" s="16" t="s">
        <v>98</v>
      </c>
      <c r="CJ17" s="18">
        <v>0</v>
      </c>
      <c r="CK17" s="20">
        <f t="shared" si="129"/>
        <v>2.4</v>
      </c>
      <c r="CL17" s="20">
        <f t="shared" si="130"/>
        <v>2.4</v>
      </c>
      <c r="CM17" s="18">
        <v>19.309999999999999</v>
      </c>
      <c r="CN17" s="21">
        <v>27.74</v>
      </c>
      <c r="CO17" s="18">
        <v>26.901</v>
      </c>
      <c r="CP17" s="22">
        <f t="shared" si="131"/>
        <v>26.9</v>
      </c>
      <c r="CQ17" s="22">
        <f t="shared" si="132"/>
        <v>24.5</v>
      </c>
      <c r="CR17" s="22">
        <f t="shared" si="133"/>
        <v>2.4</v>
      </c>
      <c r="CS17" s="22">
        <f t="shared" si="134"/>
        <v>24.6</v>
      </c>
      <c r="CT17" s="22">
        <f t="shared" si="0"/>
        <v>24.8</v>
      </c>
      <c r="CU17" s="23">
        <v>24.8</v>
      </c>
      <c r="CV17" s="22">
        <f t="shared" si="135"/>
        <v>2.7</v>
      </c>
      <c r="CW17" s="22">
        <f t="shared" si="1"/>
        <v>0</v>
      </c>
      <c r="CX17" s="22">
        <f t="shared" si="2"/>
        <v>0</v>
      </c>
      <c r="CY17" s="22">
        <f t="shared" si="136"/>
        <v>27.47</v>
      </c>
      <c r="CZ17" s="22">
        <f t="shared" si="137"/>
        <v>27.62</v>
      </c>
      <c r="DA17" s="24">
        <v>27.74</v>
      </c>
      <c r="DB17" s="20">
        <f t="shared" si="138"/>
        <v>3.24</v>
      </c>
      <c r="DC17" s="20">
        <f t="shared" si="139"/>
        <v>0.84</v>
      </c>
      <c r="DD17" s="20">
        <f t="shared" si="140"/>
        <v>2.4000000000000004</v>
      </c>
      <c r="DE17" s="20">
        <f t="shared" si="3"/>
        <v>0.1</v>
      </c>
      <c r="DF17" s="20">
        <f t="shared" si="4"/>
        <v>0.2</v>
      </c>
      <c r="DG17" s="20">
        <f t="shared" si="5"/>
        <v>2.1</v>
      </c>
      <c r="DH17" s="20">
        <f t="shared" si="6"/>
        <v>0</v>
      </c>
      <c r="DI17" s="20">
        <f t="shared" si="7"/>
        <v>0</v>
      </c>
      <c r="DJ17" s="20">
        <f t="shared" si="8"/>
        <v>0</v>
      </c>
      <c r="DK17" s="20">
        <f t="shared" si="141"/>
        <v>2.4000000000000004</v>
      </c>
      <c r="DL17" s="20">
        <f t="shared" si="142"/>
        <v>0</v>
      </c>
      <c r="DM17" s="20">
        <f t="shared" si="216"/>
        <v>0</v>
      </c>
      <c r="DN17" s="20">
        <f t="shared" si="143"/>
        <v>0</v>
      </c>
      <c r="DO17" s="18">
        <v>3.04</v>
      </c>
      <c r="DP17" s="18">
        <v>0</v>
      </c>
      <c r="DQ17" s="18">
        <v>1</v>
      </c>
      <c r="DR17" s="18">
        <v>1</v>
      </c>
      <c r="DS17" s="25">
        <f t="shared" si="144"/>
        <v>3.04</v>
      </c>
      <c r="DT17" s="25">
        <f t="shared" si="145"/>
        <v>0</v>
      </c>
      <c r="DU17" s="25">
        <f t="shared" si="146"/>
        <v>7.3</v>
      </c>
      <c r="DV17" s="25">
        <f t="shared" si="147"/>
        <v>0</v>
      </c>
      <c r="DW17" s="25">
        <f t="shared" si="148"/>
        <v>7.3</v>
      </c>
      <c r="DX17" s="25">
        <f t="shared" si="149"/>
        <v>14.89</v>
      </c>
      <c r="DY17" s="25">
        <f t="shared" si="150"/>
        <v>0</v>
      </c>
      <c r="DZ17" s="25">
        <f t="shared" si="151"/>
        <v>14.89</v>
      </c>
      <c r="EA17" s="25">
        <f t="shared" si="152"/>
        <v>9.9499999999999993</v>
      </c>
      <c r="EB17" s="25">
        <f t="shared" si="153"/>
        <v>0</v>
      </c>
      <c r="EC17" s="25">
        <f t="shared" si="154"/>
        <v>9.9499999999999993</v>
      </c>
      <c r="ED17" s="25">
        <f t="shared" si="155"/>
        <v>4.9400000000000004</v>
      </c>
      <c r="EE17" s="25">
        <f t="shared" si="155"/>
        <v>0</v>
      </c>
      <c r="EF17" s="25">
        <f t="shared" si="156"/>
        <v>4.9400000000000004</v>
      </c>
      <c r="EG17" s="25">
        <f t="shared" si="157"/>
        <v>9.9499999999999993</v>
      </c>
      <c r="EH17" s="25">
        <f t="shared" si="157"/>
        <v>0</v>
      </c>
      <c r="EI17" s="25">
        <f t="shared" si="158"/>
        <v>9.9499999999999993</v>
      </c>
      <c r="EJ17" s="18">
        <v>1906.86</v>
      </c>
      <c r="EK17" s="18">
        <v>1868.16</v>
      </c>
      <c r="EL17" s="18" t="s">
        <v>786</v>
      </c>
      <c r="EM17" s="18" t="s">
        <v>787</v>
      </c>
      <c r="EN17" s="16" t="s">
        <v>774</v>
      </c>
      <c r="EO17" s="16" t="s">
        <v>131</v>
      </c>
      <c r="EP17" s="16" t="e">
        <f>IF(OR(EN17="Cống tròn",EN17="Cống hộp",EN17="Ống nhựa"),INDEX(#REF!,MATCH(E17,#REF!,0)),IF(OR(EN17="Rãnh xây",EN17="Rãnh bê tông"),INDEX(#REF!,MATCH(E17,#REF!,0)),0))</f>
        <v>#REF!</v>
      </c>
      <c r="EQ17" s="18">
        <v>37.499999999999815</v>
      </c>
      <c r="ER17" s="19">
        <v>1</v>
      </c>
      <c r="ES17" s="25">
        <f t="shared" si="159"/>
        <v>37</v>
      </c>
      <c r="ET17" s="1" t="e">
        <f>_xlfn.IFNA(IF(EN17="Cống tròn",INDEX(#REF!,MATCH(E17,#REF!,0)),IF(EN17="Cống hộp",INDEX(#REF!,MATCH(E17,#REF!,0)),EU17&amp;" ,"&amp;EV17)),0)</f>
        <v>#REF!</v>
      </c>
      <c r="EU17" s="16" t="s">
        <v>769</v>
      </c>
      <c r="EV17" s="16" t="s">
        <v>775</v>
      </c>
      <c r="EW17" s="16" t="e">
        <f>_xlfn.IFNA(INDEX(#REF!,MATCH(E17,#REF!,0)),0)</f>
        <v>#REF!</v>
      </c>
      <c r="EX17" s="16"/>
      <c r="EY17" s="18">
        <v>0</v>
      </c>
      <c r="EZ17" s="18">
        <v>0</v>
      </c>
      <c r="FA17" s="18">
        <v>0</v>
      </c>
      <c r="FB17" s="19">
        <v>0</v>
      </c>
      <c r="FC17" s="19">
        <v>0</v>
      </c>
      <c r="FD17" s="25">
        <f t="shared" si="9"/>
        <v>0</v>
      </c>
      <c r="FE17" s="25">
        <f t="shared" si="160"/>
        <v>0</v>
      </c>
      <c r="FF17" s="19">
        <v>0.14000000000000001</v>
      </c>
      <c r="FG17" s="19">
        <v>2</v>
      </c>
      <c r="FH17" s="19">
        <v>1.5</v>
      </c>
      <c r="FI17" s="25">
        <f t="shared" si="161"/>
        <v>1.78</v>
      </c>
      <c r="FJ17" s="19">
        <v>0</v>
      </c>
      <c r="FK17" s="19">
        <v>0</v>
      </c>
      <c r="FL17" s="19">
        <v>0.2</v>
      </c>
      <c r="FM17" s="19">
        <v>1.6</v>
      </c>
      <c r="FN17" s="19">
        <v>0</v>
      </c>
      <c r="FO17" s="25">
        <f t="shared" si="162"/>
        <v>1.98</v>
      </c>
      <c r="FP17" s="19">
        <v>1.4999999999999999E-2</v>
      </c>
      <c r="FQ17" s="19">
        <v>1</v>
      </c>
      <c r="FR17" s="25">
        <f t="shared" si="10"/>
        <v>36</v>
      </c>
      <c r="FS17" s="25">
        <f t="shared" si="11"/>
        <v>0.52500000000000002</v>
      </c>
      <c r="FT17" s="25">
        <f t="shared" si="12"/>
        <v>36.524999999999999</v>
      </c>
      <c r="FU17" s="25">
        <f t="shared" si="13"/>
        <v>-0.97499999999981668</v>
      </c>
      <c r="FV17" s="25" t="str">
        <f t="shared" si="163"/>
        <v>Thêm 01</v>
      </c>
      <c r="FW17" s="25">
        <f t="shared" si="164"/>
        <v>0.04</v>
      </c>
      <c r="FX17" s="1"/>
      <c r="FY17" s="1"/>
      <c r="FZ17" s="1"/>
      <c r="GA17" s="1"/>
      <c r="GB17" s="19">
        <v>0</v>
      </c>
      <c r="GC17" s="19">
        <v>0</v>
      </c>
      <c r="GD17" s="19">
        <v>0</v>
      </c>
      <c r="GE17" s="19">
        <v>0</v>
      </c>
      <c r="GF17" s="19">
        <v>0</v>
      </c>
      <c r="GG17" s="19">
        <v>0</v>
      </c>
      <c r="GH17" s="19">
        <v>0</v>
      </c>
      <c r="GI17" s="19">
        <v>0</v>
      </c>
      <c r="GJ17" s="19">
        <v>0</v>
      </c>
      <c r="GK17" s="19">
        <v>0</v>
      </c>
      <c r="GL17" s="25">
        <f t="shared" si="14"/>
        <v>0</v>
      </c>
      <c r="GM17" s="25">
        <f t="shared" si="165"/>
        <v>0</v>
      </c>
      <c r="GN17" s="19">
        <v>0</v>
      </c>
      <c r="GO17" s="19">
        <v>0</v>
      </c>
      <c r="GP17" s="19">
        <v>0</v>
      </c>
      <c r="GQ17" s="19">
        <v>0</v>
      </c>
      <c r="GR17" s="1" t="e">
        <f>_xlfn.IFNA(INDEX(#REF!,MATCH(E17,#REF!,0)),0)</f>
        <v>#REF!</v>
      </c>
      <c r="GS17" s="1"/>
      <c r="GT17" s="19">
        <v>0</v>
      </c>
      <c r="GU17" s="19">
        <v>0</v>
      </c>
      <c r="GV17" s="19">
        <v>0</v>
      </c>
      <c r="GW17" s="19">
        <v>0</v>
      </c>
      <c r="GX17" s="25">
        <f t="shared" si="15"/>
        <v>0</v>
      </c>
      <c r="GY17" s="25">
        <f t="shared" si="16"/>
        <v>0</v>
      </c>
      <c r="GZ17" s="25">
        <f t="shared" si="166"/>
        <v>0</v>
      </c>
      <c r="HA17" s="1" t="e" cm="1">
        <f t="array" ref="HA17">INDEX(#REF!,MATCH(EJ17&amp;EK17&amp;HD17&amp;HE17&amp;HF17,#REF!&amp;#REF!&amp;#REF!&amp;#REF!&amp;#REF!,0))</f>
        <v>#REF!</v>
      </c>
      <c r="HB17" s="1"/>
      <c r="HC17" s="25">
        <f t="shared" si="167"/>
        <v>0</v>
      </c>
      <c r="HD17" s="19">
        <v>0</v>
      </c>
      <c r="HE17" s="19">
        <v>0</v>
      </c>
      <c r="HF17" s="19">
        <v>0</v>
      </c>
      <c r="HG17" s="1" t="e" cm="1">
        <f t="array" ref="HG17">INDEX(#REF!,MATCH(EJ17&amp;EK17&amp;HJ17&amp;HK17&amp;HL17,#REF!&amp;#REF!&amp;#REF!&amp;#REF!&amp;#REF!,0))</f>
        <v>#REF!</v>
      </c>
      <c r="HH17" s="1"/>
      <c r="HI17" s="25">
        <f t="shared" si="168"/>
        <v>0</v>
      </c>
      <c r="HJ17" s="25">
        <f t="shared" si="169"/>
        <v>0</v>
      </c>
      <c r="HK17" s="19">
        <v>0</v>
      </c>
      <c r="HL17" s="19">
        <v>0</v>
      </c>
      <c r="HM17" s="19">
        <v>0.01</v>
      </c>
      <c r="HN17" s="19">
        <v>1</v>
      </c>
      <c r="HO17" s="25">
        <f t="shared" si="170"/>
        <v>0</v>
      </c>
      <c r="HP17" s="25">
        <f t="shared" si="171"/>
        <v>0</v>
      </c>
      <c r="HQ17" s="25">
        <f t="shared" si="172"/>
        <v>0</v>
      </c>
      <c r="HR17" s="25">
        <f t="shared" si="173"/>
        <v>0</v>
      </c>
      <c r="HS17" s="25">
        <f t="shared" si="174"/>
        <v>0</v>
      </c>
      <c r="HT17" s="19">
        <v>0</v>
      </c>
      <c r="HU17" s="19">
        <v>0</v>
      </c>
      <c r="HV17" s="19">
        <v>0</v>
      </c>
      <c r="HW17" s="25">
        <f t="shared" si="175"/>
        <v>0</v>
      </c>
      <c r="HX17" s="19">
        <v>0</v>
      </c>
      <c r="HY17" s="19">
        <v>0</v>
      </c>
      <c r="HZ17" s="21">
        <v>26.9</v>
      </c>
      <c r="IA17" s="20">
        <f>ROUND(IF(EN17="Cống tròn",IF(EN17="Cống tròn",IF(EU17="Không có móng",IQ17-FF17,IF(EU17="Đế",IP17-FN17,IF(OR(EU17="Móng bê tông",EU17="Móng bê tông kết hợp đế"),II17-FJ17,0))),0),IF(EN17="Cống hộp",IF(AND(EN17="Cống hộp",EU17="Không có móng"),IQ17-GF17,IF(AND(EN17="Cống hộp",EU17="Móng bê tông"),IJ17-GB17,0)),IF(OR(EN17="Rãnh xây",EN17="Rãnh bê tông"),IF(OR(EN17="Rãnh xây",EN17="Rãnh bê tông"),IK17-GB17,0),IF(EN17="Ống nhựa",IF(AND(EN17="Ống nhựa",EU17="Không đắp cát"),IQ17-HT17,IF(AND(EN17="Ống nhựa",EU17="Đắp cát"),IH17-HX17,0)),IF(EN17="Rãnh thang",IF(EN17="Rãnh thang",IF(EU17="Móng bê tông",#REF!-#REF!,IQ17),0),0))))),2)</f>
        <v>24.76</v>
      </c>
      <c r="IB17" s="20">
        <f t="shared" si="176"/>
        <v>2.139999999999997</v>
      </c>
      <c r="IC17" s="20">
        <f t="shared" si="17"/>
        <v>24.76</v>
      </c>
      <c r="ID17" s="20">
        <f t="shared" si="18"/>
        <v>0</v>
      </c>
      <c r="IE17" s="20">
        <f t="shared" si="19"/>
        <v>0</v>
      </c>
      <c r="IF17" s="20">
        <f t="shared" si="20"/>
        <v>0</v>
      </c>
      <c r="IG17" s="20">
        <f>IF(EN17="Rãnh thang",IF(AND(EN17="Rãnh thang",EU17="Móng bê tông"),IQ17-#REF!,0),IF(EN17="Ống nhựa",IF(AND(EN17="Ống nhựa",EU17="Đắp cát"),IQ17-HT17,0),IF(EN17="Cống tròn",IF(EN17="Cống tròn",IF(OR(EU17="Móng bê tông",EU17="Móng bê tông kết hợp đế"),IM17-FL17,0),0),IF(EN17="Cống hộp",IF(AND(EN17="Cống hộp",EU17="Móng bê tông"),IN17-GD17,0),IF(OR(EN17="Rãnh xây",EN17="Rãnh bê tông"),IF(AND(EN17="Rãnh xây",EU17="Móng bê tông"),IO17-GD17,IF(AND(EN17="Rãnh bê tông",EU17="Móng bê tông"),IO17-GD17,0)),0)))))</f>
        <v>24.76</v>
      </c>
      <c r="IH17" s="20">
        <f t="shared" si="21"/>
        <v>0</v>
      </c>
      <c r="II17" s="20">
        <f t="shared" si="22"/>
        <v>24.76</v>
      </c>
      <c r="IJ17" s="20">
        <f t="shared" si="23"/>
        <v>0</v>
      </c>
      <c r="IK17" s="20">
        <f t="shared" si="177"/>
        <v>0</v>
      </c>
      <c r="IL17" s="20">
        <f t="shared" si="24"/>
        <v>24.96</v>
      </c>
      <c r="IM17" s="20">
        <f t="shared" si="25"/>
        <v>24.96</v>
      </c>
      <c r="IN17" s="20">
        <f t="shared" si="26"/>
        <v>0</v>
      </c>
      <c r="IO17" s="20">
        <f t="shared" si="27"/>
        <v>0</v>
      </c>
      <c r="IP17" s="20">
        <f t="shared" si="28"/>
        <v>0</v>
      </c>
      <c r="IQ17" s="18">
        <v>25.1</v>
      </c>
      <c r="IR17" s="25">
        <f t="shared" si="178"/>
        <v>0</v>
      </c>
      <c r="IS17" s="25">
        <f t="shared" si="29"/>
        <v>0</v>
      </c>
      <c r="IT17" s="25">
        <f t="shared" si="30"/>
        <v>0</v>
      </c>
      <c r="IU17" s="25">
        <f>ROUND(IF(EN17="Cống tròn",IF(EN17="Cống tròn",IV17+FF17,0),IF(EN17="Cống hộp",IF(EN17="Cống hộp",IV17+GP17,0),IF(OR(EN17="Rãnh xây",EN17="Rãnh bê tông"),IF(OR(EN17="Rãnh xây",EN17="Rãnh bê tông"),IV17+GP17,0),IF(EN17="ống nhựa",IF(EN17="Ống nhựa",IV17+HT17,0),IF(EN17="Rãnh thang",IF(EN17="Rãnh thang",IQ17+#REF!,0),0))))),2)</f>
        <v>26.46</v>
      </c>
      <c r="IV17" s="19">
        <v>26.32</v>
      </c>
      <c r="IW17" s="25">
        <f t="shared" si="31"/>
        <v>26.46</v>
      </c>
      <c r="IX17" s="25">
        <f t="shared" si="32"/>
        <v>0</v>
      </c>
      <c r="IY17" s="25">
        <f t="shared" si="33"/>
        <v>0</v>
      </c>
      <c r="IZ17" s="25">
        <f t="shared" si="34"/>
        <v>0</v>
      </c>
      <c r="JA17" s="25">
        <f t="shared" si="35"/>
        <v>0</v>
      </c>
      <c r="JB17" s="21">
        <v>26.63</v>
      </c>
      <c r="JC17" s="20">
        <f>ROUND(IF(EN17="Cống tròn",IF(EN17="Cống tròn",IF(EU17="Không có móng",JS17-FF17,IF(EU17="Đế",JR17-FN17,IF(OR(EU17="Móng bê tông",EU17="Móng bê tông kết hợp đế"),JK17-FJ17,0))),0),IF(EN17="Cống hộp",IF(AND(EN17="Cống hộp",EU17="Không có móng"),JS17-GF17,IF(AND(EN17="Cống hộp",EU17="Móng bê tông"),JL17-GB17,0)),IF(OR(EN17="Rãnh xây",EN17="Rãnh bê tông"),IF(OR(EN17="Rãnh xây",EN17="Rãnh bê tông"),JM17-GB17,0),IF(EN17="Ống nhựa",IF(AND(EN17="Ống nhựa",EU17="Không đắp cát"),JS17-HT17,IF(AND(EN17="Ống nhựa",EU17="Đắp cát"),JJ17-HX17,0)),IF(EN17="Rãnh thang",IF(EN17="Rãnh thang",IF(EU17="Móng bê tông",#REF!-#REF!,JS17),0),0))))),2)</f>
        <v>24.48</v>
      </c>
      <c r="JD17" s="20">
        <f t="shared" si="179"/>
        <v>2.1499999999999986</v>
      </c>
      <c r="JE17" s="20">
        <f t="shared" si="36"/>
        <v>24.48</v>
      </c>
      <c r="JF17" s="20">
        <f t="shared" si="37"/>
        <v>0</v>
      </c>
      <c r="JG17" s="20">
        <f t="shared" si="38"/>
        <v>0</v>
      </c>
      <c r="JH17" s="20">
        <f t="shared" si="39"/>
        <v>0</v>
      </c>
      <c r="JI17" s="20">
        <f>IF(EN17="Rãnh thang",IF(AND(EN17="Rãnh thang",EU17="Móng bê tông"),JS17-#REF!,0),IF(EN17="Ống nhựa",IF(AND(EN17="Ống nhựa",EU17="Đắp cát"),JS17-HT17,0),IF(EN17="Cống tròn",IF(EN17="Cống tròn",IF(OR(EU17="Móng bê tông",EU17="Móng bê tông kết hợp đế"),JO17-FL17,0),0),IF(EN17="Cống hộp",IF(AND(EN17="Cống hộp",EU17="Móng bê tông"),JP17-GD17,0),IF(OR(EN17="Rãnh xây",EN17="Rãnh bê tông"),IF(AND(EN17="Rãnh xây",EU17="Móng bê tông"),JQ17-GD17,IF(AND(EN17="Rãnh bê tông",EU17="Móng bê tông"),JQ17-GD17,0)),0)))))</f>
        <v>24.48</v>
      </c>
      <c r="JJ17" s="20">
        <f t="shared" si="40"/>
        <v>0</v>
      </c>
      <c r="JK17" s="20">
        <f t="shared" si="41"/>
        <v>24.48</v>
      </c>
      <c r="JL17" s="20">
        <f t="shared" si="42"/>
        <v>0</v>
      </c>
      <c r="JM17" s="20">
        <f t="shared" si="43"/>
        <v>0</v>
      </c>
      <c r="JN17" s="20">
        <f t="shared" si="44"/>
        <v>24.68</v>
      </c>
      <c r="JO17" s="20">
        <f t="shared" si="45"/>
        <v>24.68</v>
      </c>
      <c r="JP17" s="20">
        <f t="shared" si="46"/>
        <v>0</v>
      </c>
      <c r="JQ17" s="20">
        <f t="shared" si="47"/>
        <v>0</v>
      </c>
      <c r="JR17" s="20">
        <f t="shared" si="48"/>
        <v>0</v>
      </c>
      <c r="JS17" s="26">
        <v>24.82</v>
      </c>
      <c r="JT17" s="25">
        <f t="shared" si="180"/>
        <v>0</v>
      </c>
      <c r="JU17" s="25">
        <f t="shared" si="49"/>
        <v>0</v>
      </c>
      <c r="JV17" s="25">
        <f t="shared" si="50"/>
        <v>0</v>
      </c>
      <c r="JW17" s="25">
        <f>ROUND(IF(EN17="Cống tròn",IF(EN17="Cống tròn",JX17+FF17,0),IF(EN17="Cống hộp",IF(EN17="Cống hộp",JX17+GP17,0),IF(OR(EN17="Rãnh xây",EN17="Rãnh bê tông"),IF(OR(EN17="Rãnh xây",EN17="Rãnh bê tông"),JX17+GP17,0),IF(EN17="ống nhựa",IF(EN17="Ống nhựa",JX17+HT17,0),IF(EN17="Rãnh thang",IF(EN17="Rãnh thang",JS17+#REF!,0),0))))),2)</f>
        <v>26.46</v>
      </c>
      <c r="JX17" s="27">
        <v>26.32</v>
      </c>
      <c r="JY17" s="25">
        <f t="shared" si="51"/>
        <v>26.46</v>
      </c>
      <c r="JZ17" s="25">
        <f t="shared" si="52"/>
        <v>0</v>
      </c>
      <c r="KA17" s="25">
        <f t="shared" si="53"/>
        <v>0</v>
      </c>
      <c r="KB17" s="25">
        <f t="shared" si="54"/>
        <v>0</v>
      </c>
      <c r="KC17" s="25">
        <f t="shared" si="55"/>
        <v>0</v>
      </c>
      <c r="KD17" s="28" t="s">
        <v>98</v>
      </c>
      <c r="KE17" s="27">
        <v>0</v>
      </c>
      <c r="KF17" s="25">
        <f t="shared" si="56"/>
        <v>2.139999999999997</v>
      </c>
      <c r="KG17" s="25">
        <f t="shared" si="181"/>
        <v>2.139999999999997</v>
      </c>
      <c r="KH17" s="27">
        <v>0</v>
      </c>
      <c r="KI17" s="25">
        <f t="shared" si="57"/>
        <v>2.1499999999999986</v>
      </c>
      <c r="KJ17" s="25">
        <f t="shared" si="182"/>
        <v>2.1499999999999986</v>
      </c>
      <c r="KK17" s="25">
        <f t="shared" si="58"/>
        <v>0</v>
      </c>
      <c r="KL17" s="25">
        <f t="shared" si="59"/>
        <v>0</v>
      </c>
      <c r="KM17" s="25">
        <f t="shared" si="183"/>
        <v>0</v>
      </c>
      <c r="KN17" s="25">
        <f t="shared" si="60"/>
        <v>0</v>
      </c>
      <c r="KO17" s="25">
        <f t="shared" si="61"/>
        <v>0</v>
      </c>
      <c r="KP17" s="25">
        <f t="shared" si="184"/>
        <v>0</v>
      </c>
      <c r="KQ17" s="25">
        <f t="shared" si="62"/>
        <v>0.2</v>
      </c>
      <c r="KR17" s="25">
        <f t="shared" si="63"/>
        <v>0.2</v>
      </c>
      <c r="KS17" s="25">
        <f t="shared" si="185"/>
        <v>0.2</v>
      </c>
      <c r="KT17" s="25">
        <f t="shared" si="64"/>
        <v>0</v>
      </c>
      <c r="KU17" s="25">
        <f t="shared" si="65"/>
        <v>0</v>
      </c>
      <c r="KV17" s="25">
        <f t="shared" si="186"/>
        <v>0</v>
      </c>
      <c r="KW17" s="25">
        <f t="shared" si="66"/>
        <v>0</v>
      </c>
      <c r="KX17" s="25">
        <f t="shared" si="67"/>
        <v>0</v>
      </c>
      <c r="KY17" s="25">
        <f t="shared" si="187"/>
        <v>0</v>
      </c>
      <c r="KZ17" s="25">
        <f t="shared" si="68"/>
        <v>0</v>
      </c>
      <c r="LA17" s="25">
        <f t="shared" si="69"/>
        <v>0</v>
      </c>
      <c r="LB17" s="25">
        <f t="shared" si="188"/>
        <v>0</v>
      </c>
      <c r="LC17" s="25">
        <f t="shared" si="70"/>
        <v>1.98</v>
      </c>
      <c r="LD17" s="25">
        <f t="shared" si="71"/>
        <v>1.98</v>
      </c>
      <c r="LE17" s="25">
        <f t="shared" si="189"/>
        <v>1.98</v>
      </c>
      <c r="LF17" s="25">
        <f t="shared" si="72"/>
        <v>0</v>
      </c>
      <c r="LG17" s="25">
        <f t="shared" si="73"/>
        <v>0</v>
      </c>
      <c r="LH17" s="25">
        <f t="shared" si="190"/>
        <v>0</v>
      </c>
      <c r="LI17" s="25">
        <f t="shared" si="74"/>
        <v>0</v>
      </c>
      <c r="LJ17" s="25">
        <f t="shared" si="75"/>
        <v>0</v>
      </c>
      <c r="LK17" s="25">
        <f t="shared" si="191"/>
        <v>0</v>
      </c>
      <c r="LL17" s="25">
        <f t="shared" si="76"/>
        <v>0</v>
      </c>
      <c r="LM17" s="25">
        <f t="shared" si="77"/>
        <v>0</v>
      </c>
      <c r="LN17" s="25">
        <f t="shared" si="192"/>
        <v>0</v>
      </c>
      <c r="LO17" s="25">
        <f t="shared" si="78"/>
        <v>0</v>
      </c>
      <c r="LP17" s="25">
        <f t="shared" si="79"/>
        <v>0</v>
      </c>
      <c r="LQ17" s="25">
        <f t="shared" si="193"/>
        <v>0</v>
      </c>
      <c r="LR17" s="25">
        <f t="shared" si="80"/>
        <v>0</v>
      </c>
      <c r="LS17" s="25">
        <f t="shared" si="81"/>
        <v>0</v>
      </c>
      <c r="LT17" s="25">
        <f t="shared" si="194"/>
        <v>0</v>
      </c>
      <c r="LU17" s="25">
        <f t="shared" si="82"/>
        <v>0</v>
      </c>
      <c r="LV17" s="25">
        <f t="shared" si="83"/>
        <v>0</v>
      </c>
      <c r="LW17" s="25">
        <f t="shared" si="195"/>
        <v>0</v>
      </c>
      <c r="LX17" s="25">
        <f t="shared" si="84"/>
        <v>0</v>
      </c>
      <c r="LY17" s="25">
        <f t="shared" si="85"/>
        <v>0</v>
      </c>
      <c r="LZ17" s="25">
        <f t="shared" si="196"/>
        <v>0</v>
      </c>
      <c r="MA17" s="25">
        <f t="shared" si="86"/>
        <v>0</v>
      </c>
      <c r="MB17" s="25">
        <f t="shared" si="87"/>
        <v>0</v>
      </c>
      <c r="MC17" s="25">
        <f t="shared" si="197"/>
        <v>0</v>
      </c>
      <c r="MD17" s="25">
        <f t="shared" si="88"/>
        <v>0</v>
      </c>
      <c r="ME17" s="25">
        <f t="shared" si="89"/>
        <v>0</v>
      </c>
      <c r="MF17" s="25">
        <f t="shared" si="198"/>
        <v>0</v>
      </c>
      <c r="MG17" s="25">
        <f t="shared" si="90"/>
        <v>0</v>
      </c>
      <c r="MH17" s="25">
        <f t="shared" si="91"/>
        <v>0</v>
      </c>
      <c r="MI17" s="25">
        <f t="shared" si="199"/>
        <v>0</v>
      </c>
      <c r="MJ17" s="25">
        <f t="shared" si="92"/>
        <v>0</v>
      </c>
      <c r="MK17" s="25">
        <f t="shared" si="93"/>
        <v>0</v>
      </c>
      <c r="ML17" s="25">
        <f t="shared" si="200"/>
        <v>0</v>
      </c>
      <c r="MM17" s="25">
        <f t="shared" si="94"/>
        <v>0</v>
      </c>
      <c r="MN17" s="25">
        <f t="shared" si="95"/>
        <v>0</v>
      </c>
      <c r="MO17" s="25">
        <f t="shared" si="201"/>
        <v>0</v>
      </c>
      <c r="MP17" s="25">
        <f t="shared" si="96"/>
        <v>0</v>
      </c>
      <c r="MQ17" s="25">
        <f t="shared" si="97"/>
        <v>0</v>
      </c>
      <c r="MR17" s="25">
        <f t="shared" si="202"/>
        <v>0</v>
      </c>
      <c r="MS17" s="29">
        <v>1.98</v>
      </c>
      <c r="MT17" s="29">
        <v>0</v>
      </c>
      <c r="MU17" s="29">
        <v>1</v>
      </c>
      <c r="MV17" s="29">
        <v>1</v>
      </c>
      <c r="MW17" s="25">
        <f t="shared" si="98"/>
        <v>1.98</v>
      </c>
      <c r="MX17" s="25">
        <f t="shared" si="99"/>
        <v>4.24</v>
      </c>
      <c r="MY17" s="25">
        <f t="shared" si="100"/>
        <v>0</v>
      </c>
      <c r="MZ17" s="25">
        <f t="shared" si="101"/>
        <v>0</v>
      </c>
      <c r="NA17" s="25">
        <f t="shared" si="102"/>
        <v>1.98</v>
      </c>
      <c r="NB17" s="25">
        <f t="shared" si="103"/>
        <v>4.26</v>
      </c>
      <c r="NC17" s="25">
        <f t="shared" si="104"/>
        <v>0</v>
      </c>
      <c r="ND17" s="25">
        <f t="shared" si="105"/>
        <v>0</v>
      </c>
      <c r="NE17" s="25">
        <f t="shared" si="203"/>
        <v>1.98</v>
      </c>
      <c r="NF17" s="25">
        <f t="shared" si="106"/>
        <v>4.25</v>
      </c>
      <c r="NG17" s="25">
        <f t="shared" si="106"/>
        <v>0</v>
      </c>
      <c r="NH17" s="25">
        <f t="shared" si="106"/>
        <v>0</v>
      </c>
      <c r="NI17" s="25">
        <f t="shared" si="107"/>
        <v>159.37</v>
      </c>
      <c r="NJ17" s="25">
        <f t="shared" si="108"/>
        <v>0</v>
      </c>
      <c r="NK17" s="25">
        <f t="shared" si="109"/>
        <v>159.37</v>
      </c>
      <c r="NL17" s="25">
        <f t="shared" si="110"/>
        <v>127.41</v>
      </c>
      <c r="NM17" s="25">
        <f t="shared" si="111"/>
        <v>0</v>
      </c>
      <c r="NN17" s="25">
        <f t="shared" si="204"/>
        <v>127.41</v>
      </c>
      <c r="NO17" s="25">
        <f t="shared" si="112"/>
        <v>0</v>
      </c>
      <c r="NP17" s="25">
        <f t="shared" si="113"/>
        <v>0</v>
      </c>
      <c r="NQ17" s="25">
        <f t="shared" si="205"/>
        <v>0</v>
      </c>
      <c r="NR17" s="25">
        <f t="shared" si="114"/>
        <v>0</v>
      </c>
      <c r="NS17" s="25">
        <f t="shared" si="115"/>
        <v>0</v>
      </c>
      <c r="NT17" s="25">
        <f t="shared" si="206"/>
        <v>0</v>
      </c>
      <c r="NU17" s="25">
        <f t="shared" si="116"/>
        <v>0</v>
      </c>
      <c r="NV17" s="25">
        <f t="shared" si="117"/>
        <v>0</v>
      </c>
      <c r="NW17" s="25">
        <f t="shared" si="207"/>
        <v>0</v>
      </c>
      <c r="NX17" s="25">
        <f t="shared" si="208"/>
        <v>127.41</v>
      </c>
      <c r="NY17" s="25">
        <f t="shared" si="208"/>
        <v>0</v>
      </c>
      <c r="NZ17" s="25">
        <f t="shared" si="209"/>
        <v>127.41</v>
      </c>
      <c r="OA17" s="25">
        <f t="shared" si="210"/>
        <v>31.96</v>
      </c>
      <c r="OB17" s="25">
        <f t="shared" si="210"/>
        <v>0</v>
      </c>
      <c r="OC17" s="25">
        <f t="shared" si="211"/>
        <v>31.96</v>
      </c>
      <c r="OD17" s="25">
        <f t="shared" si="212"/>
        <v>127.41</v>
      </c>
      <c r="OE17" s="25">
        <f t="shared" si="118"/>
        <v>0</v>
      </c>
      <c r="OF17" s="25">
        <f t="shared" si="118"/>
        <v>127.41</v>
      </c>
      <c r="OG17" s="25">
        <f t="shared" si="119"/>
        <v>0</v>
      </c>
      <c r="OH17" s="25">
        <f t="shared" si="120"/>
        <v>0</v>
      </c>
      <c r="OI17" s="25">
        <f t="shared" si="121"/>
        <v>0</v>
      </c>
      <c r="OJ17" s="25">
        <f t="shared" si="122"/>
        <v>0</v>
      </c>
      <c r="OK17" s="25">
        <f t="shared" si="123"/>
        <v>0</v>
      </c>
      <c r="OL17" s="25">
        <f t="shared" si="124"/>
        <v>0</v>
      </c>
      <c r="OM17" s="25">
        <f t="shared" si="213"/>
        <v>0</v>
      </c>
      <c r="ON17" s="25">
        <f t="shared" si="213"/>
        <v>0</v>
      </c>
      <c r="OO17" s="25">
        <f t="shared" si="213"/>
        <v>0</v>
      </c>
      <c r="OP17" s="25">
        <f t="shared" si="125"/>
        <v>0</v>
      </c>
      <c r="OQ17" s="25">
        <f t="shared" si="126"/>
        <v>0</v>
      </c>
      <c r="OR17" s="25">
        <f t="shared" si="214"/>
        <v>0</v>
      </c>
      <c r="OS17" s="19">
        <v>536688.87</v>
      </c>
      <c r="OT17" s="19">
        <v>2371326.09</v>
      </c>
    </row>
    <row r="18" spans="1:410" ht="33" customHeight="1" x14ac:dyDescent="0.25">
      <c r="A18" s="18">
        <v>13</v>
      </c>
      <c r="B18" s="18" t="s">
        <v>763</v>
      </c>
      <c r="C18" s="18">
        <v>1868.16</v>
      </c>
      <c r="D18" s="16" t="e">
        <f>_xlfn.IFNA(INDEX(#REF!,MATCH(E18,#REF!,0)),0)</f>
        <v>#REF!</v>
      </c>
      <c r="E18" s="18" t="s">
        <v>787</v>
      </c>
      <c r="F18" s="16" t="s">
        <v>765</v>
      </c>
      <c r="G18" s="16" t="s">
        <v>766</v>
      </c>
      <c r="H18" s="16" t="s">
        <v>767</v>
      </c>
      <c r="I18" s="16" t="s">
        <v>768</v>
      </c>
      <c r="J18" s="16" t="s">
        <v>769</v>
      </c>
      <c r="K18" s="16" t="s">
        <v>770</v>
      </c>
      <c r="L18" s="16" t="s">
        <v>771</v>
      </c>
      <c r="M18" s="18">
        <v>1.64</v>
      </c>
      <c r="N18" s="18">
        <v>2.44</v>
      </c>
      <c r="O18" s="19">
        <v>2.04</v>
      </c>
      <c r="P18" s="19">
        <v>2.84</v>
      </c>
      <c r="Q18" s="19">
        <v>0.1</v>
      </c>
      <c r="R18" s="19">
        <v>1.8399999999999999</v>
      </c>
      <c r="S18" s="19">
        <v>2.64</v>
      </c>
      <c r="T18" s="18">
        <v>0.2</v>
      </c>
      <c r="U18" s="18">
        <v>0</v>
      </c>
      <c r="V18" s="18">
        <v>0</v>
      </c>
      <c r="W18" s="18">
        <v>0</v>
      </c>
      <c r="X18" s="18">
        <v>1.64</v>
      </c>
      <c r="Y18" s="18">
        <v>2.4</v>
      </c>
      <c r="Z18" s="20">
        <f t="shared" si="215"/>
        <v>2.7</v>
      </c>
      <c r="AA18" s="18">
        <v>0.22</v>
      </c>
      <c r="AB18" s="18">
        <v>0</v>
      </c>
      <c r="AC18" s="18">
        <v>0</v>
      </c>
      <c r="AD18" s="18">
        <v>0</v>
      </c>
      <c r="AE18" s="18">
        <v>0</v>
      </c>
      <c r="AF18" s="18">
        <v>0</v>
      </c>
      <c r="AG18" s="19">
        <v>1.2</v>
      </c>
      <c r="AH18" s="19">
        <v>2</v>
      </c>
      <c r="AI18" s="20">
        <f t="shared" si="127"/>
        <v>2.85</v>
      </c>
      <c r="AJ18" s="19">
        <v>0</v>
      </c>
      <c r="AK18" s="19">
        <v>0</v>
      </c>
      <c r="AL18" s="20">
        <f t="shared" si="128"/>
        <v>0</v>
      </c>
      <c r="AM18" s="18">
        <v>1.64</v>
      </c>
      <c r="AN18" s="18">
        <v>2</v>
      </c>
      <c r="AO18" s="18">
        <v>0.15</v>
      </c>
      <c r="AP18" s="18">
        <v>0.22</v>
      </c>
      <c r="AQ18" s="18">
        <v>1.64</v>
      </c>
      <c r="AR18" s="18">
        <v>2.2200000000000002</v>
      </c>
      <c r="AS18" s="18">
        <v>0.12</v>
      </c>
      <c r="AT18" s="18">
        <v>0.11</v>
      </c>
      <c r="AU18" s="18">
        <v>0</v>
      </c>
      <c r="AV18" s="18">
        <v>1</v>
      </c>
      <c r="AW18" s="18">
        <v>0</v>
      </c>
      <c r="AX18" s="18">
        <v>0</v>
      </c>
      <c r="AY18" s="18">
        <v>0</v>
      </c>
      <c r="AZ18" s="18">
        <v>0</v>
      </c>
      <c r="BA18" s="18">
        <v>2</v>
      </c>
      <c r="BB18" s="18">
        <v>0</v>
      </c>
      <c r="BC18" s="18">
        <v>0</v>
      </c>
      <c r="BD18" s="18">
        <v>0</v>
      </c>
      <c r="BE18" s="18">
        <v>0</v>
      </c>
      <c r="BF18" s="18">
        <v>0</v>
      </c>
      <c r="BG18" s="18">
        <v>0</v>
      </c>
      <c r="BH18" s="18">
        <v>0</v>
      </c>
      <c r="BI18" s="18">
        <v>0</v>
      </c>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6" t="e">
        <f>_xlfn.IFNA(IF(RIGHT(D18,2)="=G",0,INDEX(#REF!,MATCH(E18,#REF!,0))),0)</f>
        <v>#REF!</v>
      </c>
      <c r="CB18" s="16" t="s">
        <v>776</v>
      </c>
      <c r="CC18" s="18">
        <v>0</v>
      </c>
      <c r="CD18" s="18">
        <v>0</v>
      </c>
      <c r="CE18" s="18">
        <v>1.4</v>
      </c>
      <c r="CF18" s="18">
        <v>0.73</v>
      </c>
      <c r="CG18" s="18">
        <v>0.12</v>
      </c>
      <c r="CH18" s="18">
        <v>3</v>
      </c>
      <c r="CI18" s="16" t="s">
        <v>98</v>
      </c>
      <c r="CJ18" s="18">
        <v>0</v>
      </c>
      <c r="CK18" s="20">
        <f t="shared" si="129"/>
        <v>2.41</v>
      </c>
      <c r="CL18" s="20">
        <f t="shared" si="130"/>
        <v>2.41</v>
      </c>
      <c r="CM18" s="18">
        <v>20.95</v>
      </c>
      <c r="CN18" s="21">
        <v>27.47</v>
      </c>
      <c r="CO18" s="18">
        <v>26.631</v>
      </c>
      <c r="CP18" s="22">
        <f t="shared" si="131"/>
        <v>26.63</v>
      </c>
      <c r="CQ18" s="22">
        <f t="shared" si="132"/>
        <v>24.22</v>
      </c>
      <c r="CR18" s="22">
        <f t="shared" si="133"/>
        <v>2.41</v>
      </c>
      <c r="CS18" s="22">
        <f t="shared" si="134"/>
        <v>24.32</v>
      </c>
      <c r="CT18" s="22">
        <f t="shared" si="0"/>
        <v>24.52</v>
      </c>
      <c r="CU18" s="23">
        <v>24.52</v>
      </c>
      <c r="CV18" s="22">
        <f t="shared" si="135"/>
        <v>2.7</v>
      </c>
      <c r="CW18" s="22">
        <f t="shared" si="1"/>
        <v>0</v>
      </c>
      <c r="CX18" s="22">
        <f t="shared" si="2"/>
        <v>0</v>
      </c>
      <c r="CY18" s="22">
        <f t="shared" si="136"/>
        <v>27.2</v>
      </c>
      <c r="CZ18" s="22">
        <f t="shared" si="137"/>
        <v>27.35</v>
      </c>
      <c r="DA18" s="24">
        <v>27.47</v>
      </c>
      <c r="DB18" s="20">
        <f t="shared" si="138"/>
        <v>3.25</v>
      </c>
      <c r="DC18" s="20">
        <f t="shared" si="139"/>
        <v>0.84</v>
      </c>
      <c r="DD18" s="20">
        <f t="shared" si="140"/>
        <v>2.41</v>
      </c>
      <c r="DE18" s="20">
        <f t="shared" si="3"/>
        <v>0.1</v>
      </c>
      <c r="DF18" s="20">
        <f t="shared" si="4"/>
        <v>0.2</v>
      </c>
      <c r="DG18" s="20">
        <f t="shared" si="5"/>
        <v>2.11</v>
      </c>
      <c r="DH18" s="20">
        <f t="shared" si="6"/>
        <v>0</v>
      </c>
      <c r="DI18" s="20">
        <f t="shared" si="7"/>
        <v>0</v>
      </c>
      <c r="DJ18" s="20">
        <f t="shared" si="8"/>
        <v>0</v>
      </c>
      <c r="DK18" s="20">
        <f t="shared" si="141"/>
        <v>2.41</v>
      </c>
      <c r="DL18" s="20">
        <f t="shared" si="142"/>
        <v>0</v>
      </c>
      <c r="DM18" s="20">
        <f t="shared" si="216"/>
        <v>0</v>
      </c>
      <c r="DN18" s="20">
        <f t="shared" si="143"/>
        <v>0</v>
      </c>
      <c r="DO18" s="18">
        <v>3.04</v>
      </c>
      <c r="DP18" s="18">
        <v>0</v>
      </c>
      <c r="DQ18" s="18">
        <v>1</v>
      </c>
      <c r="DR18" s="18">
        <v>1</v>
      </c>
      <c r="DS18" s="25">
        <f t="shared" si="144"/>
        <v>3.04</v>
      </c>
      <c r="DT18" s="25">
        <f t="shared" si="145"/>
        <v>0</v>
      </c>
      <c r="DU18" s="25">
        <f t="shared" si="146"/>
        <v>7.33</v>
      </c>
      <c r="DV18" s="25">
        <f t="shared" si="147"/>
        <v>0</v>
      </c>
      <c r="DW18" s="25">
        <f t="shared" si="148"/>
        <v>7.33</v>
      </c>
      <c r="DX18" s="25">
        <f t="shared" si="149"/>
        <v>14.95</v>
      </c>
      <c r="DY18" s="25">
        <f t="shared" si="150"/>
        <v>0</v>
      </c>
      <c r="DZ18" s="25">
        <f t="shared" si="151"/>
        <v>14.95</v>
      </c>
      <c r="EA18" s="25">
        <f t="shared" si="152"/>
        <v>9.99</v>
      </c>
      <c r="EB18" s="25">
        <f t="shared" si="153"/>
        <v>0</v>
      </c>
      <c r="EC18" s="25">
        <f t="shared" si="154"/>
        <v>9.99</v>
      </c>
      <c r="ED18" s="25">
        <f t="shared" si="155"/>
        <v>4.96</v>
      </c>
      <c r="EE18" s="25">
        <f t="shared" si="155"/>
        <v>0</v>
      </c>
      <c r="EF18" s="25">
        <f t="shared" si="156"/>
        <v>4.96</v>
      </c>
      <c r="EG18" s="25">
        <f t="shared" si="157"/>
        <v>9.99</v>
      </c>
      <c r="EH18" s="25">
        <f t="shared" si="157"/>
        <v>0</v>
      </c>
      <c r="EI18" s="25">
        <f t="shared" si="158"/>
        <v>9.99</v>
      </c>
      <c r="EJ18" s="18">
        <v>1868.16</v>
      </c>
      <c r="EK18" s="18">
        <v>1829.46</v>
      </c>
      <c r="EL18" s="18" t="s">
        <v>787</v>
      </c>
      <c r="EM18" s="18" t="s">
        <v>788</v>
      </c>
      <c r="EN18" s="16" t="s">
        <v>774</v>
      </c>
      <c r="EO18" s="16" t="s">
        <v>131</v>
      </c>
      <c r="EP18" s="16" t="e">
        <f>IF(OR(EN18="Cống tròn",EN18="Cống hộp",EN18="Ống nhựa"),INDEX(#REF!,MATCH(E18,#REF!,0)),IF(OR(EN18="Rãnh xây",EN18="Rãnh bê tông"),INDEX(#REF!,MATCH(E18,#REF!,0)),0))</f>
        <v>#REF!</v>
      </c>
      <c r="EQ18" s="18">
        <v>37.500000000000043</v>
      </c>
      <c r="ER18" s="19">
        <v>1</v>
      </c>
      <c r="ES18" s="25">
        <f t="shared" si="159"/>
        <v>37</v>
      </c>
      <c r="ET18" s="1" t="e">
        <f>_xlfn.IFNA(IF(EN18="Cống tròn",INDEX(#REF!,MATCH(E18,#REF!,0)),IF(EN18="Cống hộp",INDEX(#REF!,MATCH(E18,#REF!,0)),EU18&amp;" ,"&amp;EV18)),0)</f>
        <v>#REF!</v>
      </c>
      <c r="EU18" s="16" t="s">
        <v>769</v>
      </c>
      <c r="EV18" s="16" t="s">
        <v>775</v>
      </c>
      <c r="EW18" s="16" t="e">
        <f>_xlfn.IFNA(INDEX(#REF!,MATCH(E18,#REF!,0)),0)</f>
        <v>#REF!</v>
      </c>
      <c r="EX18" s="16"/>
      <c r="EY18" s="18">
        <v>0</v>
      </c>
      <c r="EZ18" s="18">
        <v>0</v>
      </c>
      <c r="FA18" s="18">
        <v>0</v>
      </c>
      <c r="FB18" s="19">
        <v>0</v>
      </c>
      <c r="FC18" s="19">
        <v>0</v>
      </c>
      <c r="FD18" s="25">
        <f t="shared" si="9"/>
        <v>0</v>
      </c>
      <c r="FE18" s="25">
        <f t="shared" si="160"/>
        <v>0</v>
      </c>
      <c r="FF18" s="19">
        <v>0.14000000000000001</v>
      </c>
      <c r="FG18" s="19">
        <v>2</v>
      </c>
      <c r="FH18" s="19">
        <v>1.5</v>
      </c>
      <c r="FI18" s="25">
        <f t="shared" si="161"/>
        <v>1.78</v>
      </c>
      <c r="FJ18" s="19">
        <v>0</v>
      </c>
      <c r="FK18" s="19">
        <v>0</v>
      </c>
      <c r="FL18" s="19">
        <v>0.2</v>
      </c>
      <c r="FM18" s="19">
        <v>1.6</v>
      </c>
      <c r="FN18" s="19">
        <v>0</v>
      </c>
      <c r="FO18" s="25">
        <f t="shared" si="162"/>
        <v>1.98</v>
      </c>
      <c r="FP18" s="19">
        <v>1.4999999999999999E-2</v>
      </c>
      <c r="FQ18" s="19">
        <v>1</v>
      </c>
      <c r="FR18" s="25">
        <f t="shared" si="10"/>
        <v>36</v>
      </c>
      <c r="FS18" s="25">
        <f t="shared" si="11"/>
        <v>0.52500000000000002</v>
      </c>
      <c r="FT18" s="25">
        <f t="shared" si="12"/>
        <v>36.524999999999999</v>
      </c>
      <c r="FU18" s="25">
        <f t="shared" si="13"/>
        <v>-0.97500000000004405</v>
      </c>
      <c r="FV18" s="25" t="str">
        <f t="shared" si="163"/>
        <v>Thêm 01</v>
      </c>
      <c r="FW18" s="25">
        <f t="shared" si="164"/>
        <v>0.04</v>
      </c>
      <c r="FX18" s="1"/>
      <c r="FY18" s="1"/>
      <c r="FZ18" s="1"/>
      <c r="GA18" s="1"/>
      <c r="GB18" s="19">
        <v>0</v>
      </c>
      <c r="GC18" s="19">
        <v>0</v>
      </c>
      <c r="GD18" s="19">
        <v>0</v>
      </c>
      <c r="GE18" s="19">
        <v>0</v>
      </c>
      <c r="GF18" s="19">
        <v>0</v>
      </c>
      <c r="GG18" s="19">
        <v>0</v>
      </c>
      <c r="GH18" s="19">
        <v>0</v>
      </c>
      <c r="GI18" s="19">
        <v>0</v>
      </c>
      <c r="GJ18" s="19">
        <v>0</v>
      </c>
      <c r="GK18" s="19">
        <v>0</v>
      </c>
      <c r="GL18" s="25">
        <f t="shared" si="14"/>
        <v>0</v>
      </c>
      <c r="GM18" s="25">
        <f t="shared" si="165"/>
        <v>0</v>
      </c>
      <c r="GN18" s="19">
        <v>0</v>
      </c>
      <c r="GO18" s="19">
        <v>0</v>
      </c>
      <c r="GP18" s="19">
        <v>0</v>
      </c>
      <c r="GQ18" s="19">
        <v>0</v>
      </c>
      <c r="GR18" s="1" t="e">
        <f>_xlfn.IFNA(INDEX(#REF!,MATCH(E18,#REF!,0)),0)</f>
        <v>#REF!</v>
      </c>
      <c r="GS18" s="1"/>
      <c r="GT18" s="19">
        <v>0</v>
      </c>
      <c r="GU18" s="19">
        <v>0</v>
      </c>
      <c r="GV18" s="19">
        <v>0</v>
      </c>
      <c r="GW18" s="19">
        <v>0</v>
      </c>
      <c r="GX18" s="25">
        <f t="shared" si="15"/>
        <v>0</v>
      </c>
      <c r="GY18" s="25">
        <f t="shared" si="16"/>
        <v>0</v>
      </c>
      <c r="GZ18" s="25">
        <f t="shared" si="166"/>
        <v>0</v>
      </c>
      <c r="HA18" s="1" t="e" cm="1">
        <f t="array" ref="HA18">INDEX(#REF!,MATCH(EJ18&amp;EK18&amp;HD18&amp;HE18&amp;HF18,#REF!&amp;#REF!&amp;#REF!&amp;#REF!&amp;#REF!,0))</f>
        <v>#REF!</v>
      </c>
      <c r="HB18" s="1"/>
      <c r="HC18" s="25">
        <f t="shared" si="167"/>
        <v>0</v>
      </c>
      <c r="HD18" s="19">
        <v>0</v>
      </c>
      <c r="HE18" s="19">
        <v>0</v>
      </c>
      <c r="HF18" s="19">
        <v>0</v>
      </c>
      <c r="HG18" s="1" t="e" cm="1">
        <f t="array" ref="HG18">INDEX(#REF!,MATCH(EJ18&amp;EK18&amp;HJ18&amp;HK18&amp;HL18,#REF!&amp;#REF!&amp;#REF!&amp;#REF!&amp;#REF!,0))</f>
        <v>#REF!</v>
      </c>
      <c r="HH18" s="1"/>
      <c r="HI18" s="25">
        <f t="shared" si="168"/>
        <v>0</v>
      </c>
      <c r="HJ18" s="25">
        <f t="shared" si="169"/>
        <v>0</v>
      </c>
      <c r="HK18" s="19">
        <v>0</v>
      </c>
      <c r="HL18" s="19">
        <v>0</v>
      </c>
      <c r="HM18" s="19">
        <v>0.01</v>
      </c>
      <c r="HN18" s="19">
        <v>1</v>
      </c>
      <c r="HO18" s="25">
        <f t="shared" si="170"/>
        <v>0</v>
      </c>
      <c r="HP18" s="25">
        <f t="shared" si="171"/>
        <v>0</v>
      </c>
      <c r="HQ18" s="25">
        <f t="shared" si="172"/>
        <v>0</v>
      </c>
      <c r="HR18" s="25">
        <f t="shared" si="173"/>
        <v>0</v>
      </c>
      <c r="HS18" s="25">
        <f t="shared" si="174"/>
        <v>0</v>
      </c>
      <c r="HT18" s="19">
        <v>0</v>
      </c>
      <c r="HU18" s="19">
        <v>0</v>
      </c>
      <c r="HV18" s="19">
        <v>0</v>
      </c>
      <c r="HW18" s="25">
        <f t="shared" si="175"/>
        <v>0</v>
      </c>
      <c r="HX18" s="19">
        <v>0</v>
      </c>
      <c r="HY18" s="19">
        <v>0</v>
      </c>
      <c r="HZ18" s="21">
        <v>26.63</v>
      </c>
      <c r="IA18" s="20">
        <f>ROUND(IF(EN18="Cống tròn",IF(EN18="Cống tròn",IF(EU18="Không có móng",IQ18-FF18,IF(EU18="Đế",IP18-FN18,IF(OR(EU18="Móng bê tông",EU18="Móng bê tông kết hợp đế"),II18-FJ18,0))),0),IF(EN18="Cống hộp",IF(AND(EN18="Cống hộp",EU18="Không có móng"),IQ18-GF18,IF(AND(EN18="Cống hộp",EU18="Móng bê tông"),IJ18-GB18,0)),IF(OR(EN18="Rãnh xây",EN18="Rãnh bê tông"),IF(OR(EN18="Rãnh xây",EN18="Rãnh bê tông"),IK18-GB18,0),IF(EN18="Ống nhựa",IF(AND(EN18="Ống nhựa",EU18="Không đắp cát"),IQ18-HT18,IF(AND(EN18="Ống nhựa",EU18="Đắp cát"),IH18-HX18,0)),IF(EN18="Rãnh thang",IF(EN18="Rãnh thang",IF(EU18="Móng bê tông",#REF!-#REF!,IQ18),0),0))))),2)</f>
        <v>24.48</v>
      </c>
      <c r="IB18" s="20">
        <f t="shared" si="176"/>
        <v>2.1499999999999986</v>
      </c>
      <c r="IC18" s="20">
        <f t="shared" si="17"/>
        <v>24.48</v>
      </c>
      <c r="ID18" s="20">
        <f t="shared" si="18"/>
        <v>0</v>
      </c>
      <c r="IE18" s="20">
        <f t="shared" si="19"/>
        <v>0</v>
      </c>
      <c r="IF18" s="20">
        <f t="shared" si="20"/>
        <v>0</v>
      </c>
      <c r="IG18" s="20">
        <f>IF(EN18="Rãnh thang",IF(AND(EN18="Rãnh thang",EU18="Móng bê tông"),IQ18-#REF!,0),IF(EN18="Ống nhựa",IF(AND(EN18="Ống nhựa",EU18="Đắp cát"),IQ18-HT18,0),IF(EN18="Cống tròn",IF(EN18="Cống tròn",IF(OR(EU18="Móng bê tông",EU18="Móng bê tông kết hợp đế"),IM18-FL18,0),0),IF(EN18="Cống hộp",IF(AND(EN18="Cống hộp",EU18="Móng bê tông"),IN18-GD18,0),IF(OR(EN18="Rãnh xây",EN18="Rãnh bê tông"),IF(AND(EN18="Rãnh xây",EU18="Móng bê tông"),IO18-GD18,IF(AND(EN18="Rãnh bê tông",EU18="Móng bê tông"),IO18-GD18,0)),0)))))</f>
        <v>24.48</v>
      </c>
      <c r="IH18" s="20">
        <f t="shared" si="21"/>
        <v>0</v>
      </c>
      <c r="II18" s="20">
        <f t="shared" si="22"/>
        <v>24.48</v>
      </c>
      <c r="IJ18" s="20">
        <f t="shared" si="23"/>
        <v>0</v>
      </c>
      <c r="IK18" s="20">
        <f t="shared" si="177"/>
        <v>0</v>
      </c>
      <c r="IL18" s="20">
        <f t="shared" si="24"/>
        <v>24.68</v>
      </c>
      <c r="IM18" s="20">
        <f t="shared" si="25"/>
        <v>24.68</v>
      </c>
      <c r="IN18" s="20">
        <f t="shared" si="26"/>
        <v>0</v>
      </c>
      <c r="IO18" s="20">
        <f t="shared" si="27"/>
        <v>0</v>
      </c>
      <c r="IP18" s="20">
        <f t="shared" si="28"/>
        <v>0</v>
      </c>
      <c r="IQ18" s="18">
        <v>24.82</v>
      </c>
      <c r="IR18" s="25">
        <f t="shared" si="178"/>
        <v>0</v>
      </c>
      <c r="IS18" s="25">
        <f t="shared" si="29"/>
        <v>0</v>
      </c>
      <c r="IT18" s="25">
        <f t="shared" si="30"/>
        <v>0</v>
      </c>
      <c r="IU18" s="25">
        <f>ROUND(IF(EN18="Cống tròn",IF(EN18="Cống tròn",IV18+FF18,0),IF(EN18="Cống hộp",IF(EN18="Cống hộp",IV18+GP18,0),IF(OR(EN18="Rãnh xây",EN18="Rãnh bê tông"),IF(OR(EN18="Rãnh xây",EN18="Rãnh bê tông"),IV18+GP18,0),IF(EN18="ống nhựa",IF(EN18="Ống nhựa",IV18+HT18,0),IF(EN18="Rãnh thang",IF(EN18="Rãnh thang",IQ18+#REF!,0),0))))),2)</f>
        <v>26.19</v>
      </c>
      <c r="IV18" s="19">
        <v>26.05</v>
      </c>
      <c r="IW18" s="25">
        <f t="shared" si="31"/>
        <v>26.19</v>
      </c>
      <c r="IX18" s="25">
        <f t="shared" si="32"/>
        <v>0</v>
      </c>
      <c r="IY18" s="25">
        <f t="shared" si="33"/>
        <v>0</v>
      </c>
      <c r="IZ18" s="25">
        <f t="shared" si="34"/>
        <v>0</v>
      </c>
      <c r="JA18" s="25">
        <f t="shared" si="35"/>
        <v>0</v>
      </c>
      <c r="JB18" s="21">
        <v>27.19</v>
      </c>
      <c r="JC18" s="20">
        <f>ROUND(IF(EN18="Cống tròn",IF(EN18="Cống tròn",IF(EU18="Không có móng",JS18-FF18,IF(EU18="Đế",JR18-FN18,IF(OR(EU18="Móng bê tông",EU18="Móng bê tông kết hợp đế"),JK18-FJ18,0))),0),IF(EN18="Cống hộp",IF(AND(EN18="Cống hộp",EU18="Không có móng"),JS18-GF18,IF(AND(EN18="Cống hộp",EU18="Móng bê tông"),JL18-GB18,0)),IF(OR(EN18="Rãnh xây",EN18="Rãnh bê tông"),IF(OR(EN18="Rãnh xây",EN18="Rãnh bê tông"),JM18-GB18,0),IF(EN18="Ống nhựa",IF(AND(EN18="Ống nhựa",EU18="Không đắp cát"),JS18-HT18,IF(AND(EN18="Ống nhựa",EU18="Đắp cát"),JJ18-HX18,0)),IF(EN18="Rãnh thang",IF(EN18="Rãnh thang",IF(EU18="Móng bê tông",#REF!-#REF!,JS18),0),0))))),2)</f>
        <v>24.21</v>
      </c>
      <c r="JD18" s="20">
        <f t="shared" si="179"/>
        <v>2.9800000000000004</v>
      </c>
      <c r="JE18" s="20">
        <f t="shared" si="36"/>
        <v>24.21</v>
      </c>
      <c r="JF18" s="20">
        <f t="shared" si="37"/>
        <v>0</v>
      </c>
      <c r="JG18" s="20">
        <f t="shared" si="38"/>
        <v>0</v>
      </c>
      <c r="JH18" s="20">
        <f t="shared" si="39"/>
        <v>0</v>
      </c>
      <c r="JI18" s="20">
        <f>IF(EN18="Rãnh thang",IF(AND(EN18="Rãnh thang",EU18="Móng bê tông"),JS18-#REF!,0),IF(EN18="Ống nhựa",IF(AND(EN18="Ống nhựa",EU18="Đắp cát"),JS18-HT18,0),IF(EN18="Cống tròn",IF(EN18="Cống tròn",IF(OR(EU18="Móng bê tông",EU18="Móng bê tông kết hợp đế"),JO18-FL18,0),0),IF(EN18="Cống hộp",IF(AND(EN18="Cống hộp",EU18="Móng bê tông"),JP18-GD18,0),IF(OR(EN18="Rãnh xây",EN18="Rãnh bê tông"),IF(AND(EN18="Rãnh xây",EU18="Móng bê tông"),JQ18-GD18,IF(AND(EN18="Rãnh bê tông",EU18="Móng bê tông"),JQ18-GD18,0)),0)))))</f>
        <v>24.21</v>
      </c>
      <c r="JJ18" s="20">
        <f t="shared" si="40"/>
        <v>0</v>
      </c>
      <c r="JK18" s="20">
        <f t="shared" si="41"/>
        <v>24.21</v>
      </c>
      <c r="JL18" s="20">
        <f t="shared" si="42"/>
        <v>0</v>
      </c>
      <c r="JM18" s="20">
        <f t="shared" si="43"/>
        <v>0</v>
      </c>
      <c r="JN18" s="20">
        <f t="shared" si="44"/>
        <v>24.41</v>
      </c>
      <c r="JO18" s="20">
        <f t="shared" si="45"/>
        <v>24.41</v>
      </c>
      <c r="JP18" s="20">
        <f t="shared" si="46"/>
        <v>0</v>
      </c>
      <c r="JQ18" s="20">
        <f t="shared" si="47"/>
        <v>0</v>
      </c>
      <c r="JR18" s="20">
        <f t="shared" si="48"/>
        <v>0</v>
      </c>
      <c r="JS18" s="26">
        <v>24.55</v>
      </c>
      <c r="JT18" s="25">
        <f t="shared" si="180"/>
        <v>0</v>
      </c>
      <c r="JU18" s="25">
        <f t="shared" si="49"/>
        <v>0</v>
      </c>
      <c r="JV18" s="25">
        <f t="shared" si="50"/>
        <v>0</v>
      </c>
      <c r="JW18" s="25">
        <f>ROUND(IF(EN18="Cống tròn",IF(EN18="Cống tròn",JX18+FF18,0),IF(EN18="Cống hộp",IF(EN18="Cống hộp",JX18+GP18,0),IF(OR(EN18="Rãnh xây",EN18="Rãnh bê tông"),IF(OR(EN18="Rãnh xây",EN18="Rãnh bê tông"),JX18+GP18,0),IF(EN18="ống nhựa",IF(EN18="Ống nhựa",JX18+HT18,0),IF(EN18="Rãnh thang",IF(EN18="Rãnh thang",JS18+#REF!,0),0))))),2)</f>
        <v>26.19</v>
      </c>
      <c r="JX18" s="27">
        <v>26.05</v>
      </c>
      <c r="JY18" s="25">
        <f t="shared" si="51"/>
        <v>26.19</v>
      </c>
      <c r="JZ18" s="25">
        <f t="shared" si="52"/>
        <v>0</v>
      </c>
      <c r="KA18" s="25">
        <f t="shared" si="53"/>
        <v>0</v>
      </c>
      <c r="KB18" s="25">
        <f t="shared" si="54"/>
        <v>0</v>
      </c>
      <c r="KC18" s="25">
        <f t="shared" si="55"/>
        <v>0</v>
      </c>
      <c r="KD18" s="28" t="s">
        <v>98</v>
      </c>
      <c r="KE18" s="27">
        <v>0</v>
      </c>
      <c r="KF18" s="25">
        <f t="shared" si="56"/>
        <v>2.1499999999999986</v>
      </c>
      <c r="KG18" s="25">
        <f t="shared" si="181"/>
        <v>2.1499999999999986</v>
      </c>
      <c r="KH18" s="27">
        <v>0</v>
      </c>
      <c r="KI18" s="25">
        <f t="shared" si="57"/>
        <v>2.9800000000000004</v>
      </c>
      <c r="KJ18" s="25">
        <f t="shared" si="182"/>
        <v>2.9800000000000004</v>
      </c>
      <c r="KK18" s="25">
        <f t="shared" si="58"/>
        <v>0</v>
      </c>
      <c r="KL18" s="25">
        <f t="shared" si="59"/>
        <v>0</v>
      </c>
      <c r="KM18" s="25">
        <f t="shared" si="183"/>
        <v>0</v>
      </c>
      <c r="KN18" s="25">
        <f t="shared" si="60"/>
        <v>0</v>
      </c>
      <c r="KO18" s="25">
        <f t="shared" si="61"/>
        <v>0</v>
      </c>
      <c r="KP18" s="25">
        <f t="shared" si="184"/>
        <v>0</v>
      </c>
      <c r="KQ18" s="25">
        <f t="shared" si="62"/>
        <v>0.2</v>
      </c>
      <c r="KR18" s="25">
        <f t="shared" si="63"/>
        <v>0.2</v>
      </c>
      <c r="KS18" s="25">
        <f t="shared" si="185"/>
        <v>0.2</v>
      </c>
      <c r="KT18" s="25">
        <f t="shared" si="64"/>
        <v>0</v>
      </c>
      <c r="KU18" s="25">
        <f t="shared" si="65"/>
        <v>0</v>
      </c>
      <c r="KV18" s="25">
        <f t="shared" si="186"/>
        <v>0</v>
      </c>
      <c r="KW18" s="25">
        <f t="shared" si="66"/>
        <v>0</v>
      </c>
      <c r="KX18" s="25">
        <f t="shared" si="67"/>
        <v>0</v>
      </c>
      <c r="KY18" s="25">
        <f t="shared" si="187"/>
        <v>0</v>
      </c>
      <c r="KZ18" s="25">
        <f t="shared" si="68"/>
        <v>0</v>
      </c>
      <c r="LA18" s="25">
        <f t="shared" si="69"/>
        <v>0</v>
      </c>
      <c r="LB18" s="25">
        <f t="shared" si="188"/>
        <v>0</v>
      </c>
      <c r="LC18" s="25">
        <f t="shared" si="70"/>
        <v>1.98</v>
      </c>
      <c r="LD18" s="25">
        <f t="shared" si="71"/>
        <v>1.98</v>
      </c>
      <c r="LE18" s="25">
        <f t="shared" si="189"/>
        <v>1.98</v>
      </c>
      <c r="LF18" s="25">
        <f t="shared" si="72"/>
        <v>0</v>
      </c>
      <c r="LG18" s="25">
        <f t="shared" si="73"/>
        <v>0</v>
      </c>
      <c r="LH18" s="25">
        <f t="shared" si="190"/>
        <v>0</v>
      </c>
      <c r="LI18" s="25">
        <f t="shared" si="74"/>
        <v>0</v>
      </c>
      <c r="LJ18" s="25">
        <f t="shared" si="75"/>
        <v>0</v>
      </c>
      <c r="LK18" s="25">
        <f t="shared" si="191"/>
        <v>0</v>
      </c>
      <c r="LL18" s="25">
        <f t="shared" si="76"/>
        <v>0</v>
      </c>
      <c r="LM18" s="25">
        <f t="shared" si="77"/>
        <v>0</v>
      </c>
      <c r="LN18" s="25">
        <f t="shared" si="192"/>
        <v>0</v>
      </c>
      <c r="LO18" s="25">
        <f t="shared" si="78"/>
        <v>0</v>
      </c>
      <c r="LP18" s="25">
        <f t="shared" si="79"/>
        <v>0</v>
      </c>
      <c r="LQ18" s="25">
        <f t="shared" si="193"/>
        <v>0</v>
      </c>
      <c r="LR18" s="25">
        <f t="shared" si="80"/>
        <v>0</v>
      </c>
      <c r="LS18" s="25">
        <f t="shared" si="81"/>
        <v>0</v>
      </c>
      <c r="LT18" s="25">
        <f t="shared" si="194"/>
        <v>0</v>
      </c>
      <c r="LU18" s="25">
        <f t="shared" si="82"/>
        <v>0</v>
      </c>
      <c r="LV18" s="25">
        <f t="shared" si="83"/>
        <v>0</v>
      </c>
      <c r="LW18" s="25">
        <f t="shared" si="195"/>
        <v>0</v>
      </c>
      <c r="LX18" s="25">
        <f t="shared" si="84"/>
        <v>0</v>
      </c>
      <c r="LY18" s="25">
        <f t="shared" si="85"/>
        <v>0</v>
      </c>
      <c r="LZ18" s="25">
        <f t="shared" si="196"/>
        <v>0</v>
      </c>
      <c r="MA18" s="25">
        <f t="shared" si="86"/>
        <v>0</v>
      </c>
      <c r="MB18" s="25">
        <f t="shared" si="87"/>
        <v>0</v>
      </c>
      <c r="MC18" s="25">
        <f t="shared" si="197"/>
        <v>0</v>
      </c>
      <c r="MD18" s="25">
        <f t="shared" si="88"/>
        <v>0</v>
      </c>
      <c r="ME18" s="25">
        <f t="shared" si="89"/>
        <v>0</v>
      </c>
      <c r="MF18" s="25">
        <f t="shared" si="198"/>
        <v>0</v>
      </c>
      <c r="MG18" s="25">
        <f t="shared" si="90"/>
        <v>0</v>
      </c>
      <c r="MH18" s="25">
        <f t="shared" si="91"/>
        <v>0</v>
      </c>
      <c r="MI18" s="25">
        <f t="shared" si="199"/>
        <v>0</v>
      </c>
      <c r="MJ18" s="25">
        <f t="shared" si="92"/>
        <v>0</v>
      </c>
      <c r="MK18" s="25">
        <f t="shared" si="93"/>
        <v>0</v>
      </c>
      <c r="ML18" s="25">
        <f t="shared" si="200"/>
        <v>0</v>
      </c>
      <c r="MM18" s="25">
        <f t="shared" si="94"/>
        <v>0</v>
      </c>
      <c r="MN18" s="25">
        <f t="shared" si="95"/>
        <v>0</v>
      </c>
      <c r="MO18" s="25">
        <f t="shared" si="201"/>
        <v>0</v>
      </c>
      <c r="MP18" s="25">
        <f t="shared" si="96"/>
        <v>0</v>
      </c>
      <c r="MQ18" s="25">
        <f t="shared" si="97"/>
        <v>0</v>
      </c>
      <c r="MR18" s="25">
        <f t="shared" si="202"/>
        <v>0</v>
      </c>
      <c r="MS18" s="29">
        <v>1.98</v>
      </c>
      <c r="MT18" s="29">
        <v>0</v>
      </c>
      <c r="MU18" s="29">
        <v>1</v>
      </c>
      <c r="MV18" s="29">
        <v>1</v>
      </c>
      <c r="MW18" s="25">
        <f t="shared" si="98"/>
        <v>1.98</v>
      </c>
      <c r="MX18" s="25">
        <f t="shared" si="99"/>
        <v>4.26</v>
      </c>
      <c r="MY18" s="25">
        <f t="shared" si="100"/>
        <v>0</v>
      </c>
      <c r="MZ18" s="25">
        <f t="shared" si="101"/>
        <v>0</v>
      </c>
      <c r="NA18" s="25">
        <f t="shared" si="102"/>
        <v>1.98</v>
      </c>
      <c r="NB18" s="25">
        <f t="shared" si="103"/>
        <v>5.9</v>
      </c>
      <c r="NC18" s="25">
        <f t="shared" si="104"/>
        <v>0</v>
      </c>
      <c r="ND18" s="25">
        <f t="shared" si="105"/>
        <v>0</v>
      </c>
      <c r="NE18" s="25">
        <f t="shared" si="203"/>
        <v>1.98</v>
      </c>
      <c r="NF18" s="25">
        <f t="shared" si="106"/>
        <v>5.08</v>
      </c>
      <c r="NG18" s="25">
        <f t="shared" si="106"/>
        <v>0</v>
      </c>
      <c r="NH18" s="25">
        <f t="shared" si="106"/>
        <v>0</v>
      </c>
      <c r="NI18" s="25">
        <f t="shared" si="107"/>
        <v>190.5</v>
      </c>
      <c r="NJ18" s="25">
        <f t="shared" si="108"/>
        <v>0</v>
      </c>
      <c r="NK18" s="25">
        <f t="shared" si="109"/>
        <v>190.5</v>
      </c>
      <c r="NL18" s="25">
        <f t="shared" si="110"/>
        <v>127.41</v>
      </c>
      <c r="NM18" s="25">
        <f t="shared" si="111"/>
        <v>0</v>
      </c>
      <c r="NN18" s="25">
        <f t="shared" si="204"/>
        <v>127.41</v>
      </c>
      <c r="NO18" s="25">
        <f t="shared" si="112"/>
        <v>0</v>
      </c>
      <c r="NP18" s="25">
        <f t="shared" si="113"/>
        <v>0</v>
      </c>
      <c r="NQ18" s="25">
        <f t="shared" si="205"/>
        <v>0</v>
      </c>
      <c r="NR18" s="25">
        <f t="shared" si="114"/>
        <v>0</v>
      </c>
      <c r="NS18" s="25">
        <f t="shared" si="115"/>
        <v>0</v>
      </c>
      <c r="NT18" s="25">
        <f t="shared" si="206"/>
        <v>0</v>
      </c>
      <c r="NU18" s="25">
        <f t="shared" si="116"/>
        <v>0</v>
      </c>
      <c r="NV18" s="25">
        <f t="shared" si="117"/>
        <v>0</v>
      </c>
      <c r="NW18" s="25">
        <f t="shared" si="207"/>
        <v>0</v>
      </c>
      <c r="NX18" s="25">
        <f t="shared" si="208"/>
        <v>127.41</v>
      </c>
      <c r="NY18" s="25">
        <f t="shared" si="208"/>
        <v>0</v>
      </c>
      <c r="NZ18" s="25">
        <f t="shared" si="209"/>
        <v>127.41</v>
      </c>
      <c r="OA18" s="25">
        <f t="shared" si="210"/>
        <v>63.09</v>
      </c>
      <c r="OB18" s="25">
        <f t="shared" si="210"/>
        <v>0</v>
      </c>
      <c r="OC18" s="25">
        <f t="shared" si="211"/>
        <v>63.09</v>
      </c>
      <c r="OD18" s="25">
        <f t="shared" si="212"/>
        <v>127.41</v>
      </c>
      <c r="OE18" s="25">
        <f t="shared" si="118"/>
        <v>0</v>
      </c>
      <c r="OF18" s="25">
        <f t="shared" si="118"/>
        <v>127.41</v>
      </c>
      <c r="OG18" s="25">
        <f t="shared" si="119"/>
        <v>0</v>
      </c>
      <c r="OH18" s="25">
        <f t="shared" si="120"/>
        <v>0</v>
      </c>
      <c r="OI18" s="25">
        <f t="shared" si="121"/>
        <v>0</v>
      </c>
      <c r="OJ18" s="25">
        <f t="shared" si="122"/>
        <v>0</v>
      </c>
      <c r="OK18" s="25">
        <f t="shared" si="123"/>
        <v>0</v>
      </c>
      <c r="OL18" s="25">
        <f t="shared" si="124"/>
        <v>0</v>
      </c>
      <c r="OM18" s="25">
        <f t="shared" si="213"/>
        <v>0</v>
      </c>
      <c r="ON18" s="25">
        <f t="shared" si="213"/>
        <v>0</v>
      </c>
      <c r="OO18" s="25">
        <f t="shared" si="213"/>
        <v>0</v>
      </c>
      <c r="OP18" s="25">
        <f t="shared" si="125"/>
        <v>0</v>
      </c>
      <c r="OQ18" s="25">
        <f t="shared" si="126"/>
        <v>0</v>
      </c>
      <c r="OR18" s="25">
        <f t="shared" si="214"/>
        <v>0</v>
      </c>
      <c r="OS18" s="19">
        <v>536727.56999999995</v>
      </c>
      <c r="OT18" s="19">
        <v>2371326.09</v>
      </c>
    </row>
    <row r="19" spans="1:410" ht="33" customHeight="1" x14ac:dyDescent="0.25">
      <c r="A19" s="18">
        <v>14</v>
      </c>
      <c r="B19" s="18" t="s">
        <v>763</v>
      </c>
      <c r="C19" s="18">
        <v>1829.46</v>
      </c>
      <c r="D19" s="16" t="e">
        <f>_xlfn.IFNA(INDEX(#REF!,MATCH(E19,#REF!,0)),0)</f>
        <v>#REF!</v>
      </c>
      <c r="E19" s="18" t="s">
        <v>788</v>
      </c>
      <c r="F19" s="16" t="s">
        <v>765</v>
      </c>
      <c r="G19" s="16" t="s">
        <v>766</v>
      </c>
      <c r="H19" s="16" t="s">
        <v>767</v>
      </c>
      <c r="I19" s="16" t="s">
        <v>768</v>
      </c>
      <c r="J19" s="16" t="s">
        <v>769</v>
      </c>
      <c r="K19" s="16" t="s">
        <v>770</v>
      </c>
      <c r="L19" s="16" t="s">
        <v>771</v>
      </c>
      <c r="M19" s="18">
        <v>1.64</v>
      </c>
      <c r="N19" s="18">
        <v>2.44</v>
      </c>
      <c r="O19" s="19">
        <v>2.04</v>
      </c>
      <c r="P19" s="19">
        <v>2.84</v>
      </c>
      <c r="Q19" s="19">
        <v>0.1</v>
      </c>
      <c r="R19" s="19">
        <v>1.8399999999999999</v>
      </c>
      <c r="S19" s="19">
        <v>2.64</v>
      </c>
      <c r="T19" s="18">
        <v>0.2</v>
      </c>
      <c r="U19" s="18">
        <v>0</v>
      </c>
      <c r="V19" s="18">
        <v>0</v>
      </c>
      <c r="W19" s="18">
        <v>0</v>
      </c>
      <c r="X19" s="18">
        <v>1.64</v>
      </c>
      <c r="Y19" s="18">
        <v>2.4</v>
      </c>
      <c r="Z19" s="20">
        <f t="shared" si="215"/>
        <v>2.7</v>
      </c>
      <c r="AA19" s="18">
        <v>0.22</v>
      </c>
      <c r="AB19" s="18">
        <v>0</v>
      </c>
      <c r="AC19" s="18">
        <v>0</v>
      </c>
      <c r="AD19" s="18">
        <v>0</v>
      </c>
      <c r="AE19" s="18">
        <v>0</v>
      </c>
      <c r="AF19" s="18">
        <v>0</v>
      </c>
      <c r="AG19" s="19">
        <v>1.2</v>
      </c>
      <c r="AH19" s="19">
        <v>2</v>
      </c>
      <c r="AI19" s="20">
        <f t="shared" si="127"/>
        <v>2.85</v>
      </c>
      <c r="AJ19" s="19">
        <v>0</v>
      </c>
      <c r="AK19" s="19">
        <v>0</v>
      </c>
      <c r="AL19" s="20">
        <f t="shared" si="128"/>
        <v>0</v>
      </c>
      <c r="AM19" s="18">
        <v>1.64</v>
      </c>
      <c r="AN19" s="18">
        <v>2</v>
      </c>
      <c r="AO19" s="18">
        <v>0.15</v>
      </c>
      <c r="AP19" s="18">
        <v>0.22</v>
      </c>
      <c r="AQ19" s="18">
        <v>1.64</v>
      </c>
      <c r="AR19" s="18">
        <v>2.2200000000000002</v>
      </c>
      <c r="AS19" s="18">
        <v>0.12</v>
      </c>
      <c r="AT19" s="18">
        <v>0.11</v>
      </c>
      <c r="AU19" s="18">
        <v>0</v>
      </c>
      <c r="AV19" s="18">
        <v>1</v>
      </c>
      <c r="AW19" s="18">
        <v>0</v>
      </c>
      <c r="AX19" s="18">
        <v>0</v>
      </c>
      <c r="AY19" s="18">
        <v>0</v>
      </c>
      <c r="AZ19" s="18">
        <v>0</v>
      </c>
      <c r="BA19" s="18">
        <v>2</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T19" s="18">
        <v>0</v>
      </c>
      <c r="BU19" s="18">
        <v>0</v>
      </c>
      <c r="BV19" s="18">
        <v>0</v>
      </c>
      <c r="BW19" s="18">
        <v>0</v>
      </c>
      <c r="BX19" s="18">
        <v>0</v>
      </c>
      <c r="BY19" s="18">
        <v>0</v>
      </c>
      <c r="BZ19" s="18">
        <v>0</v>
      </c>
      <c r="CA19" s="16" t="e">
        <f>_xlfn.IFNA(IF(RIGHT(D19,2)="=G",0,INDEX(#REF!,MATCH(E19,#REF!,0))),0)</f>
        <v>#REF!</v>
      </c>
      <c r="CB19" s="16" t="s">
        <v>776</v>
      </c>
      <c r="CC19" s="18">
        <v>0</v>
      </c>
      <c r="CD19" s="18">
        <v>0</v>
      </c>
      <c r="CE19" s="18">
        <v>1.4</v>
      </c>
      <c r="CF19" s="18">
        <v>0.73</v>
      </c>
      <c r="CG19" s="18">
        <v>0.12</v>
      </c>
      <c r="CH19" s="18">
        <v>3</v>
      </c>
      <c r="CI19" s="16" t="s">
        <v>98</v>
      </c>
      <c r="CJ19" s="18">
        <v>0</v>
      </c>
      <c r="CK19" s="20">
        <f t="shared" si="129"/>
        <v>3.24</v>
      </c>
      <c r="CL19" s="20">
        <f t="shared" si="130"/>
        <v>3.24</v>
      </c>
      <c r="CM19" s="18">
        <v>33.14</v>
      </c>
      <c r="CN19" s="21">
        <v>27.19</v>
      </c>
      <c r="CO19" s="18">
        <v>26.351000000000003</v>
      </c>
      <c r="CP19" s="22">
        <f t="shared" si="131"/>
        <v>27.19</v>
      </c>
      <c r="CQ19" s="22">
        <f t="shared" si="132"/>
        <v>23.95</v>
      </c>
      <c r="CR19" s="22">
        <f t="shared" si="133"/>
        <v>3.24</v>
      </c>
      <c r="CS19" s="22">
        <f t="shared" si="134"/>
        <v>24.05</v>
      </c>
      <c r="CT19" s="22">
        <f t="shared" si="0"/>
        <v>24.25</v>
      </c>
      <c r="CU19" s="23">
        <v>24.25</v>
      </c>
      <c r="CV19" s="22">
        <f t="shared" si="135"/>
        <v>2.7</v>
      </c>
      <c r="CW19" s="22">
        <f t="shared" si="1"/>
        <v>0</v>
      </c>
      <c r="CX19" s="22">
        <f t="shared" si="2"/>
        <v>0</v>
      </c>
      <c r="CY19" s="22">
        <f t="shared" si="136"/>
        <v>26.92</v>
      </c>
      <c r="CZ19" s="22">
        <f t="shared" si="137"/>
        <v>27.07</v>
      </c>
      <c r="DA19" s="24">
        <v>27.19</v>
      </c>
      <c r="DB19" s="20">
        <f t="shared" si="138"/>
        <v>3.24</v>
      </c>
      <c r="DC19" s="20">
        <f t="shared" si="139"/>
        <v>0</v>
      </c>
      <c r="DD19" s="20">
        <f t="shared" si="140"/>
        <v>3.24</v>
      </c>
      <c r="DE19" s="20">
        <f t="shared" si="3"/>
        <v>0.1</v>
      </c>
      <c r="DF19" s="20">
        <f t="shared" si="4"/>
        <v>0.2</v>
      </c>
      <c r="DG19" s="20">
        <f t="shared" si="5"/>
        <v>2.94</v>
      </c>
      <c r="DH19" s="20">
        <f t="shared" si="6"/>
        <v>0</v>
      </c>
      <c r="DI19" s="20">
        <f t="shared" si="7"/>
        <v>0</v>
      </c>
      <c r="DJ19" s="20">
        <f t="shared" si="8"/>
        <v>0</v>
      </c>
      <c r="DK19" s="20">
        <f t="shared" si="141"/>
        <v>3.24</v>
      </c>
      <c r="DL19" s="20">
        <f t="shared" si="142"/>
        <v>0</v>
      </c>
      <c r="DM19" s="20">
        <f t="shared" si="216"/>
        <v>0</v>
      </c>
      <c r="DN19" s="20">
        <f t="shared" si="143"/>
        <v>0</v>
      </c>
      <c r="DO19" s="18">
        <v>3.04</v>
      </c>
      <c r="DP19" s="18">
        <v>0</v>
      </c>
      <c r="DQ19" s="18">
        <v>1</v>
      </c>
      <c r="DR19" s="18">
        <v>1</v>
      </c>
      <c r="DS19" s="25">
        <f t="shared" si="144"/>
        <v>3.04</v>
      </c>
      <c r="DT19" s="25">
        <f t="shared" si="145"/>
        <v>0</v>
      </c>
      <c r="DU19" s="25">
        <f t="shared" si="146"/>
        <v>9.85</v>
      </c>
      <c r="DV19" s="25">
        <f t="shared" si="147"/>
        <v>0</v>
      </c>
      <c r="DW19" s="25">
        <f t="shared" si="148"/>
        <v>9.85</v>
      </c>
      <c r="DX19" s="25">
        <f t="shared" si="149"/>
        <v>20.09</v>
      </c>
      <c r="DY19" s="25">
        <f t="shared" si="150"/>
        <v>0</v>
      </c>
      <c r="DZ19" s="25">
        <f t="shared" si="151"/>
        <v>20.09</v>
      </c>
      <c r="EA19" s="25">
        <f t="shared" si="152"/>
        <v>13.32</v>
      </c>
      <c r="EB19" s="25">
        <f t="shared" si="153"/>
        <v>0</v>
      </c>
      <c r="EC19" s="25">
        <f t="shared" si="154"/>
        <v>13.32</v>
      </c>
      <c r="ED19" s="25">
        <f t="shared" si="155"/>
        <v>6.77</v>
      </c>
      <c r="EE19" s="25">
        <f t="shared" si="155"/>
        <v>0</v>
      </c>
      <c r="EF19" s="25">
        <f t="shared" si="156"/>
        <v>6.77</v>
      </c>
      <c r="EG19" s="25">
        <f t="shared" si="157"/>
        <v>13.32</v>
      </c>
      <c r="EH19" s="25">
        <f t="shared" si="157"/>
        <v>0</v>
      </c>
      <c r="EI19" s="25">
        <f t="shared" si="158"/>
        <v>13.32</v>
      </c>
      <c r="EJ19" s="18">
        <v>1829.46</v>
      </c>
      <c r="EK19" s="18">
        <v>1790.76</v>
      </c>
      <c r="EL19" s="18" t="s">
        <v>788</v>
      </c>
      <c r="EM19" s="18" t="s">
        <v>789</v>
      </c>
      <c r="EN19" s="16" t="s">
        <v>774</v>
      </c>
      <c r="EO19" s="16" t="s">
        <v>131</v>
      </c>
      <c r="EP19" s="16" t="e">
        <f>IF(OR(EN19="Cống tròn",EN19="Cống hộp",EN19="Ống nhựa"),INDEX(#REF!,MATCH(E19,#REF!,0)),IF(OR(EN19="Rãnh xây",EN19="Rãnh bê tông"),INDEX(#REF!,MATCH(E19,#REF!,0)),0))</f>
        <v>#REF!</v>
      </c>
      <c r="EQ19" s="18">
        <v>37.500000000000043</v>
      </c>
      <c r="ER19" s="19">
        <v>1</v>
      </c>
      <c r="ES19" s="25">
        <f t="shared" si="159"/>
        <v>37</v>
      </c>
      <c r="ET19" s="1" t="e">
        <f>_xlfn.IFNA(IF(EN19="Cống tròn",INDEX(#REF!,MATCH(E19,#REF!,0)),IF(EN19="Cống hộp",INDEX(#REF!,MATCH(E19,#REF!,0)),EU19&amp;" ,"&amp;EV19)),0)</f>
        <v>#REF!</v>
      </c>
      <c r="EU19" s="16" t="s">
        <v>769</v>
      </c>
      <c r="EV19" s="16" t="s">
        <v>775</v>
      </c>
      <c r="EW19" s="16" t="e">
        <f>_xlfn.IFNA(INDEX(#REF!,MATCH(E19,#REF!,0)),0)</f>
        <v>#REF!</v>
      </c>
      <c r="EX19" s="16"/>
      <c r="EY19" s="18">
        <v>0</v>
      </c>
      <c r="EZ19" s="18">
        <v>0</v>
      </c>
      <c r="FA19" s="18">
        <v>0</v>
      </c>
      <c r="FB19" s="19">
        <v>0</v>
      </c>
      <c r="FC19" s="19">
        <v>0</v>
      </c>
      <c r="FD19" s="25">
        <f t="shared" si="9"/>
        <v>0</v>
      </c>
      <c r="FE19" s="25">
        <f t="shared" si="160"/>
        <v>0</v>
      </c>
      <c r="FF19" s="19">
        <v>0.14000000000000001</v>
      </c>
      <c r="FG19" s="19">
        <v>2</v>
      </c>
      <c r="FH19" s="19">
        <v>1.5</v>
      </c>
      <c r="FI19" s="25">
        <f t="shared" si="161"/>
        <v>1.78</v>
      </c>
      <c r="FJ19" s="19">
        <v>0</v>
      </c>
      <c r="FK19" s="19">
        <v>0</v>
      </c>
      <c r="FL19" s="19">
        <v>0.2</v>
      </c>
      <c r="FM19" s="19">
        <v>1.6</v>
      </c>
      <c r="FN19" s="19">
        <v>0</v>
      </c>
      <c r="FO19" s="25">
        <f t="shared" si="162"/>
        <v>1.98</v>
      </c>
      <c r="FP19" s="19">
        <v>1.4999999999999999E-2</v>
      </c>
      <c r="FQ19" s="19">
        <v>1</v>
      </c>
      <c r="FR19" s="25">
        <f t="shared" si="10"/>
        <v>36</v>
      </c>
      <c r="FS19" s="25">
        <f t="shared" si="11"/>
        <v>0.52500000000000002</v>
      </c>
      <c r="FT19" s="25">
        <f t="shared" si="12"/>
        <v>36.524999999999999</v>
      </c>
      <c r="FU19" s="25">
        <f t="shared" si="13"/>
        <v>-0.97500000000004405</v>
      </c>
      <c r="FV19" s="25" t="str">
        <f t="shared" si="163"/>
        <v>Thêm 01</v>
      </c>
      <c r="FW19" s="25">
        <f t="shared" si="164"/>
        <v>0.04</v>
      </c>
      <c r="FX19" s="1"/>
      <c r="FY19" s="1"/>
      <c r="FZ19" s="1"/>
      <c r="GA19" s="1"/>
      <c r="GB19" s="19">
        <v>0</v>
      </c>
      <c r="GC19" s="19">
        <v>0</v>
      </c>
      <c r="GD19" s="19">
        <v>0</v>
      </c>
      <c r="GE19" s="19">
        <v>0</v>
      </c>
      <c r="GF19" s="19">
        <v>0</v>
      </c>
      <c r="GG19" s="19">
        <v>0</v>
      </c>
      <c r="GH19" s="19">
        <v>0</v>
      </c>
      <c r="GI19" s="19">
        <v>0</v>
      </c>
      <c r="GJ19" s="19">
        <v>0</v>
      </c>
      <c r="GK19" s="19">
        <v>0</v>
      </c>
      <c r="GL19" s="25">
        <f t="shared" si="14"/>
        <v>0</v>
      </c>
      <c r="GM19" s="25">
        <f t="shared" si="165"/>
        <v>0</v>
      </c>
      <c r="GN19" s="19">
        <v>0</v>
      </c>
      <c r="GO19" s="19">
        <v>0</v>
      </c>
      <c r="GP19" s="19">
        <v>0</v>
      </c>
      <c r="GQ19" s="19">
        <v>0</v>
      </c>
      <c r="GR19" s="1" t="e">
        <f>_xlfn.IFNA(INDEX(#REF!,MATCH(E19,#REF!,0)),0)</f>
        <v>#REF!</v>
      </c>
      <c r="GS19" s="1"/>
      <c r="GT19" s="19">
        <v>0</v>
      </c>
      <c r="GU19" s="19">
        <v>0</v>
      </c>
      <c r="GV19" s="19">
        <v>0</v>
      </c>
      <c r="GW19" s="19">
        <v>0</v>
      </c>
      <c r="GX19" s="25">
        <f t="shared" si="15"/>
        <v>0</v>
      </c>
      <c r="GY19" s="25">
        <f t="shared" si="16"/>
        <v>0</v>
      </c>
      <c r="GZ19" s="25">
        <f t="shared" si="166"/>
        <v>0</v>
      </c>
      <c r="HA19" s="1" t="e" cm="1">
        <f t="array" ref="HA19">INDEX(#REF!,MATCH(EJ19&amp;EK19&amp;HD19&amp;HE19&amp;HF19,#REF!&amp;#REF!&amp;#REF!&amp;#REF!&amp;#REF!,0))</f>
        <v>#REF!</v>
      </c>
      <c r="HB19" s="1"/>
      <c r="HC19" s="25">
        <f t="shared" si="167"/>
        <v>0</v>
      </c>
      <c r="HD19" s="19">
        <v>0</v>
      </c>
      <c r="HE19" s="19">
        <v>0</v>
      </c>
      <c r="HF19" s="19">
        <v>0</v>
      </c>
      <c r="HG19" s="1" t="e" cm="1">
        <f t="array" ref="HG19">INDEX(#REF!,MATCH(EJ19&amp;EK19&amp;HJ19&amp;HK19&amp;HL19,#REF!&amp;#REF!&amp;#REF!&amp;#REF!&amp;#REF!,0))</f>
        <v>#REF!</v>
      </c>
      <c r="HH19" s="1"/>
      <c r="HI19" s="25">
        <f t="shared" si="168"/>
        <v>0</v>
      </c>
      <c r="HJ19" s="25">
        <f t="shared" si="169"/>
        <v>0</v>
      </c>
      <c r="HK19" s="19">
        <v>0</v>
      </c>
      <c r="HL19" s="19">
        <v>0</v>
      </c>
      <c r="HM19" s="19">
        <v>0.01</v>
      </c>
      <c r="HN19" s="19">
        <v>1</v>
      </c>
      <c r="HO19" s="25">
        <f t="shared" si="170"/>
        <v>0</v>
      </c>
      <c r="HP19" s="25">
        <f t="shared" si="171"/>
        <v>0</v>
      </c>
      <c r="HQ19" s="25">
        <f t="shared" si="172"/>
        <v>0</v>
      </c>
      <c r="HR19" s="25">
        <f t="shared" si="173"/>
        <v>0</v>
      </c>
      <c r="HS19" s="25">
        <f t="shared" si="174"/>
        <v>0</v>
      </c>
      <c r="HT19" s="19">
        <v>0</v>
      </c>
      <c r="HU19" s="19">
        <v>0</v>
      </c>
      <c r="HV19" s="19">
        <v>0</v>
      </c>
      <c r="HW19" s="25">
        <f t="shared" si="175"/>
        <v>0</v>
      </c>
      <c r="HX19" s="19">
        <v>0</v>
      </c>
      <c r="HY19" s="19">
        <v>0</v>
      </c>
      <c r="HZ19" s="21">
        <v>27.19</v>
      </c>
      <c r="IA19" s="20">
        <f>ROUND(IF(EN19="Cống tròn",IF(EN19="Cống tròn",IF(EU19="Không có móng",IQ19-FF19,IF(EU19="Đế",IP19-FN19,IF(OR(EU19="Móng bê tông",EU19="Móng bê tông kết hợp đế"),II19-FJ19,0))),0),IF(EN19="Cống hộp",IF(AND(EN19="Cống hộp",EU19="Không có móng"),IQ19-GF19,IF(AND(EN19="Cống hộp",EU19="Móng bê tông"),IJ19-GB19,0)),IF(OR(EN19="Rãnh xây",EN19="Rãnh bê tông"),IF(OR(EN19="Rãnh xây",EN19="Rãnh bê tông"),IK19-GB19,0),IF(EN19="Ống nhựa",IF(AND(EN19="Ống nhựa",EU19="Không đắp cát"),IQ19-HT19,IF(AND(EN19="Ống nhựa",EU19="Đắp cát"),IH19-HX19,0)),IF(EN19="Rãnh thang",IF(EN19="Rãnh thang",IF(EU19="Móng bê tông",#REF!-#REF!,IQ19),0),0))))),2)</f>
        <v>24.21</v>
      </c>
      <c r="IB19" s="20">
        <f t="shared" si="176"/>
        <v>2.9800000000000004</v>
      </c>
      <c r="IC19" s="20">
        <f t="shared" si="17"/>
        <v>24.21</v>
      </c>
      <c r="ID19" s="20">
        <f t="shared" si="18"/>
        <v>0</v>
      </c>
      <c r="IE19" s="20">
        <f t="shared" si="19"/>
        <v>0</v>
      </c>
      <c r="IF19" s="20">
        <f t="shared" si="20"/>
        <v>0</v>
      </c>
      <c r="IG19" s="20">
        <f>IF(EN19="Rãnh thang",IF(AND(EN19="Rãnh thang",EU19="Móng bê tông"),IQ19-#REF!,0),IF(EN19="Ống nhựa",IF(AND(EN19="Ống nhựa",EU19="Đắp cát"),IQ19-HT19,0),IF(EN19="Cống tròn",IF(EN19="Cống tròn",IF(OR(EU19="Móng bê tông",EU19="Móng bê tông kết hợp đế"),IM19-FL19,0),0),IF(EN19="Cống hộp",IF(AND(EN19="Cống hộp",EU19="Móng bê tông"),IN19-GD19,0),IF(OR(EN19="Rãnh xây",EN19="Rãnh bê tông"),IF(AND(EN19="Rãnh xây",EU19="Móng bê tông"),IO19-GD19,IF(AND(EN19="Rãnh bê tông",EU19="Móng bê tông"),IO19-GD19,0)),0)))))</f>
        <v>24.21</v>
      </c>
      <c r="IH19" s="20">
        <f t="shared" si="21"/>
        <v>0</v>
      </c>
      <c r="II19" s="20">
        <f t="shared" si="22"/>
        <v>24.21</v>
      </c>
      <c r="IJ19" s="20">
        <f t="shared" si="23"/>
        <v>0</v>
      </c>
      <c r="IK19" s="20">
        <f t="shared" si="177"/>
        <v>0</v>
      </c>
      <c r="IL19" s="20">
        <f t="shared" si="24"/>
        <v>24.41</v>
      </c>
      <c r="IM19" s="20">
        <f t="shared" si="25"/>
        <v>24.41</v>
      </c>
      <c r="IN19" s="20">
        <f t="shared" si="26"/>
        <v>0</v>
      </c>
      <c r="IO19" s="20">
        <f t="shared" si="27"/>
        <v>0</v>
      </c>
      <c r="IP19" s="20">
        <f t="shared" si="28"/>
        <v>0</v>
      </c>
      <c r="IQ19" s="18">
        <v>24.55</v>
      </c>
      <c r="IR19" s="25">
        <f t="shared" si="178"/>
        <v>0</v>
      </c>
      <c r="IS19" s="25">
        <f t="shared" si="29"/>
        <v>0</v>
      </c>
      <c r="IT19" s="25">
        <f t="shared" si="30"/>
        <v>0</v>
      </c>
      <c r="IU19" s="25">
        <f>ROUND(IF(EN19="Cống tròn",IF(EN19="Cống tròn",IV19+FF19,0),IF(EN19="Cống hộp",IF(EN19="Cống hộp",IV19+GP19,0),IF(OR(EN19="Rãnh xây",EN19="Rãnh bê tông"),IF(OR(EN19="Rãnh xây",EN19="Rãnh bê tông"),IV19+GP19,0),IF(EN19="ống nhựa",IF(EN19="Ống nhựa",IV19+HT19,0),IF(EN19="Rãnh thang",IF(EN19="Rãnh thang",IQ19+#REF!,0),0))))),2)</f>
        <v>25.91</v>
      </c>
      <c r="IV19" s="19">
        <v>25.77</v>
      </c>
      <c r="IW19" s="25">
        <f t="shared" si="31"/>
        <v>25.91</v>
      </c>
      <c r="IX19" s="25">
        <f t="shared" si="32"/>
        <v>0</v>
      </c>
      <c r="IY19" s="25">
        <f t="shared" si="33"/>
        <v>0</v>
      </c>
      <c r="IZ19" s="25">
        <f t="shared" si="34"/>
        <v>0</v>
      </c>
      <c r="JA19" s="25">
        <f t="shared" si="35"/>
        <v>0</v>
      </c>
      <c r="JB19" s="21">
        <v>26.92</v>
      </c>
      <c r="JC19" s="20">
        <f>ROUND(IF(EN19="Cống tròn",IF(EN19="Cống tròn",IF(EU19="Không có móng",JS19-FF19,IF(EU19="Đế",JR19-FN19,IF(OR(EU19="Móng bê tông",EU19="Móng bê tông kết hợp đế"),JK19-FJ19,0))),0),IF(EN19="Cống hộp",IF(AND(EN19="Cống hộp",EU19="Không có móng"),JS19-GF19,IF(AND(EN19="Cống hộp",EU19="Móng bê tông"),JL19-GB19,0)),IF(OR(EN19="Rãnh xây",EN19="Rãnh bê tông"),IF(OR(EN19="Rãnh xây",EN19="Rãnh bê tông"),JM19-GB19,0),IF(EN19="Ống nhựa",IF(AND(EN19="Ống nhựa",EU19="Không đắp cát"),JS19-HT19,IF(AND(EN19="Ống nhựa",EU19="Đắp cát"),JJ19-HX19,0)),IF(EN19="Rãnh thang",IF(EN19="Rãnh thang",IF(EU19="Móng bê tông",#REF!-#REF!,JS19),0),0))))),2)</f>
        <v>23.93</v>
      </c>
      <c r="JD19" s="20">
        <f t="shared" si="179"/>
        <v>2.990000000000002</v>
      </c>
      <c r="JE19" s="20">
        <f t="shared" si="36"/>
        <v>23.93</v>
      </c>
      <c r="JF19" s="20">
        <f t="shared" si="37"/>
        <v>0</v>
      </c>
      <c r="JG19" s="20">
        <f t="shared" si="38"/>
        <v>0</v>
      </c>
      <c r="JH19" s="20">
        <f t="shared" si="39"/>
        <v>0</v>
      </c>
      <c r="JI19" s="20">
        <f>IF(EN19="Rãnh thang",IF(AND(EN19="Rãnh thang",EU19="Móng bê tông"),JS19-#REF!,0),IF(EN19="Ống nhựa",IF(AND(EN19="Ống nhựa",EU19="Đắp cát"),JS19-HT19,0),IF(EN19="Cống tròn",IF(EN19="Cống tròn",IF(OR(EU19="Móng bê tông",EU19="Móng bê tông kết hợp đế"),JO19-FL19,0),0),IF(EN19="Cống hộp",IF(AND(EN19="Cống hộp",EU19="Móng bê tông"),JP19-GD19,0),IF(OR(EN19="Rãnh xây",EN19="Rãnh bê tông"),IF(AND(EN19="Rãnh xây",EU19="Móng bê tông"),JQ19-GD19,IF(AND(EN19="Rãnh bê tông",EU19="Móng bê tông"),JQ19-GD19,0)),0)))))</f>
        <v>23.93</v>
      </c>
      <c r="JJ19" s="20">
        <f t="shared" si="40"/>
        <v>0</v>
      </c>
      <c r="JK19" s="20">
        <f t="shared" si="41"/>
        <v>23.93</v>
      </c>
      <c r="JL19" s="20">
        <f t="shared" si="42"/>
        <v>0</v>
      </c>
      <c r="JM19" s="20">
        <f t="shared" si="43"/>
        <v>0</v>
      </c>
      <c r="JN19" s="20">
        <f t="shared" si="44"/>
        <v>24.13</v>
      </c>
      <c r="JO19" s="20">
        <f t="shared" si="45"/>
        <v>24.13</v>
      </c>
      <c r="JP19" s="20">
        <f t="shared" si="46"/>
        <v>0</v>
      </c>
      <c r="JQ19" s="20">
        <f t="shared" si="47"/>
        <v>0</v>
      </c>
      <c r="JR19" s="20">
        <f t="shared" si="48"/>
        <v>0</v>
      </c>
      <c r="JS19" s="26">
        <v>24.27</v>
      </c>
      <c r="JT19" s="25">
        <f t="shared" si="180"/>
        <v>0</v>
      </c>
      <c r="JU19" s="25">
        <f t="shared" si="49"/>
        <v>0</v>
      </c>
      <c r="JV19" s="25">
        <f t="shared" si="50"/>
        <v>0</v>
      </c>
      <c r="JW19" s="25">
        <f>ROUND(IF(EN19="Cống tròn",IF(EN19="Cống tròn",JX19+FF19,0),IF(EN19="Cống hộp",IF(EN19="Cống hộp",JX19+GP19,0),IF(OR(EN19="Rãnh xây",EN19="Rãnh bê tông"),IF(OR(EN19="Rãnh xây",EN19="Rãnh bê tông"),JX19+GP19,0),IF(EN19="ống nhựa",IF(EN19="Ống nhựa",JX19+HT19,0),IF(EN19="Rãnh thang",IF(EN19="Rãnh thang",JS19+#REF!,0),0))))),2)</f>
        <v>25.91</v>
      </c>
      <c r="JX19" s="27">
        <v>25.77</v>
      </c>
      <c r="JY19" s="25">
        <f t="shared" si="51"/>
        <v>25.91</v>
      </c>
      <c r="JZ19" s="25">
        <f t="shared" si="52"/>
        <v>0</v>
      </c>
      <c r="KA19" s="25">
        <f t="shared" si="53"/>
        <v>0</v>
      </c>
      <c r="KB19" s="25">
        <f t="shared" si="54"/>
        <v>0</v>
      </c>
      <c r="KC19" s="25">
        <f t="shared" si="55"/>
        <v>0</v>
      </c>
      <c r="KD19" s="28" t="s">
        <v>98</v>
      </c>
      <c r="KE19" s="27">
        <v>0</v>
      </c>
      <c r="KF19" s="25">
        <f t="shared" si="56"/>
        <v>2.9800000000000004</v>
      </c>
      <c r="KG19" s="25">
        <f t="shared" si="181"/>
        <v>2.9800000000000004</v>
      </c>
      <c r="KH19" s="27">
        <v>0</v>
      </c>
      <c r="KI19" s="25">
        <f t="shared" si="57"/>
        <v>2.990000000000002</v>
      </c>
      <c r="KJ19" s="25">
        <f t="shared" si="182"/>
        <v>2.990000000000002</v>
      </c>
      <c r="KK19" s="25">
        <f t="shared" si="58"/>
        <v>0</v>
      </c>
      <c r="KL19" s="25">
        <f t="shared" si="59"/>
        <v>0</v>
      </c>
      <c r="KM19" s="25">
        <f t="shared" si="183"/>
        <v>0</v>
      </c>
      <c r="KN19" s="25">
        <f t="shared" si="60"/>
        <v>0</v>
      </c>
      <c r="KO19" s="25">
        <f t="shared" si="61"/>
        <v>0</v>
      </c>
      <c r="KP19" s="25">
        <f t="shared" si="184"/>
        <v>0</v>
      </c>
      <c r="KQ19" s="25">
        <f t="shared" si="62"/>
        <v>0.2</v>
      </c>
      <c r="KR19" s="25">
        <f t="shared" si="63"/>
        <v>0.2</v>
      </c>
      <c r="KS19" s="25">
        <f t="shared" si="185"/>
        <v>0.2</v>
      </c>
      <c r="KT19" s="25">
        <f t="shared" si="64"/>
        <v>0</v>
      </c>
      <c r="KU19" s="25">
        <f t="shared" si="65"/>
        <v>0</v>
      </c>
      <c r="KV19" s="25">
        <f t="shared" si="186"/>
        <v>0</v>
      </c>
      <c r="KW19" s="25">
        <f t="shared" si="66"/>
        <v>0</v>
      </c>
      <c r="KX19" s="25">
        <f t="shared" si="67"/>
        <v>0</v>
      </c>
      <c r="KY19" s="25">
        <f t="shared" si="187"/>
        <v>0</v>
      </c>
      <c r="KZ19" s="25">
        <f t="shared" si="68"/>
        <v>0</v>
      </c>
      <c r="LA19" s="25">
        <f t="shared" si="69"/>
        <v>0</v>
      </c>
      <c r="LB19" s="25">
        <f t="shared" si="188"/>
        <v>0</v>
      </c>
      <c r="LC19" s="25">
        <f t="shared" si="70"/>
        <v>1.98</v>
      </c>
      <c r="LD19" s="25">
        <f t="shared" si="71"/>
        <v>1.98</v>
      </c>
      <c r="LE19" s="25">
        <f t="shared" si="189"/>
        <v>1.98</v>
      </c>
      <c r="LF19" s="25">
        <f t="shared" si="72"/>
        <v>0</v>
      </c>
      <c r="LG19" s="25">
        <f t="shared" si="73"/>
        <v>0</v>
      </c>
      <c r="LH19" s="25">
        <f t="shared" si="190"/>
        <v>0</v>
      </c>
      <c r="LI19" s="25">
        <f t="shared" si="74"/>
        <v>0</v>
      </c>
      <c r="LJ19" s="25">
        <f t="shared" si="75"/>
        <v>0</v>
      </c>
      <c r="LK19" s="25">
        <f t="shared" si="191"/>
        <v>0</v>
      </c>
      <c r="LL19" s="25">
        <f t="shared" si="76"/>
        <v>0</v>
      </c>
      <c r="LM19" s="25">
        <f t="shared" si="77"/>
        <v>0</v>
      </c>
      <c r="LN19" s="25">
        <f t="shared" si="192"/>
        <v>0</v>
      </c>
      <c r="LO19" s="25">
        <f t="shared" si="78"/>
        <v>0</v>
      </c>
      <c r="LP19" s="25">
        <f t="shared" si="79"/>
        <v>0</v>
      </c>
      <c r="LQ19" s="25">
        <f t="shared" si="193"/>
        <v>0</v>
      </c>
      <c r="LR19" s="25">
        <f t="shared" si="80"/>
        <v>0</v>
      </c>
      <c r="LS19" s="25">
        <f t="shared" si="81"/>
        <v>0</v>
      </c>
      <c r="LT19" s="25">
        <f t="shared" si="194"/>
        <v>0</v>
      </c>
      <c r="LU19" s="25">
        <f t="shared" si="82"/>
        <v>0</v>
      </c>
      <c r="LV19" s="25">
        <f t="shared" si="83"/>
        <v>0</v>
      </c>
      <c r="LW19" s="25">
        <f t="shared" si="195"/>
        <v>0</v>
      </c>
      <c r="LX19" s="25">
        <f t="shared" si="84"/>
        <v>0</v>
      </c>
      <c r="LY19" s="25">
        <f t="shared" si="85"/>
        <v>0</v>
      </c>
      <c r="LZ19" s="25">
        <f t="shared" si="196"/>
        <v>0</v>
      </c>
      <c r="MA19" s="25">
        <f t="shared" si="86"/>
        <v>0</v>
      </c>
      <c r="MB19" s="25">
        <f t="shared" si="87"/>
        <v>0</v>
      </c>
      <c r="MC19" s="25">
        <f t="shared" si="197"/>
        <v>0</v>
      </c>
      <c r="MD19" s="25">
        <f t="shared" si="88"/>
        <v>0</v>
      </c>
      <c r="ME19" s="25">
        <f t="shared" si="89"/>
        <v>0</v>
      </c>
      <c r="MF19" s="25">
        <f t="shared" si="198"/>
        <v>0</v>
      </c>
      <c r="MG19" s="25">
        <f t="shared" si="90"/>
        <v>0</v>
      </c>
      <c r="MH19" s="25">
        <f t="shared" si="91"/>
        <v>0</v>
      </c>
      <c r="MI19" s="25">
        <f t="shared" si="199"/>
        <v>0</v>
      </c>
      <c r="MJ19" s="25">
        <f t="shared" si="92"/>
        <v>0</v>
      </c>
      <c r="MK19" s="25">
        <f t="shared" si="93"/>
        <v>0</v>
      </c>
      <c r="ML19" s="25">
        <f t="shared" si="200"/>
        <v>0</v>
      </c>
      <c r="MM19" s="25">
        <f t="shared" si="94"/>
        <v>0</v>
      </c>
      <c r="MN19" s="25">
        <f t="shared" si="95"/>
        <v>0</v>
      </c>
      <c r="MO19" s="25">
        <f t="shared" si="201"/>
        <v>0</v>
      </c>
      <c r="MP19" s="25">
        <f t="shared" si="96"/>
        <v>0</v>
      </c>
      <c r="MQ19" s="25">
        <f t="shared" si="97"/>
        <v>0</v>
      </c>
      <c r="MR19" s="25">
        <f t="shared" si="202"/>
        <v>0</v>
      </c>
      <c r="MS19" s="29">
        <v>1.98</v>
      </c>
      <c r="MT19" s="29">
        <v>0</v>
      </c>
      <c r="MU19" s="29">
        <v>1</v>
      </c>
      <c r="MV19" s="29">
        <v>1</v>
      </c>
      <c r="MW19" s="25">
        <f t="shared" si="98"/>
        <v>1.98</v>
      </c>
      <c r="MX19" s="25">
        <f t="shared" si="99"/>
        <v>5.9</v>
      </c>
      <c r="MY19" s="25">
        <f t="shared" si="100"/>
        <v>0</v>
      </c>
      <c r="MZ19" s="25">
        <f t="shared" si="101"/>
        <v>0</v>
      </c>
      <c r="NA19" s="25">
        <f t="shared" si="102"/>
        <v>1.98</v>
      </c>
      <c r="NB19" s="25">
        <f t="shared" si="103"/>
        <v>5.92</v>
      </c>
      <c r="NC19" s="25">
        <f t="shared" si="104"/>
        <v>0</v>
      </c>
      <c r="ND19" s="25">
        <f t="shared" si="105"/>
        <v>0</v>
      </c>
      <c r="NE19" s="25">
        <f t="shared" si="203"/>
        <v>1.98</v>
      </c>
      <c r="NF19" s="25">
        <f t="shared" si="106"/>
        <v>5.91</v>
      </c>
      <c r="NG19" s="25">
        <f t="shared" si="106"/>
        <v>0</v>
      </c>
      <c r="NH19" s="25">
        <f t="shared" si="106"/>
        <v>0</v>
      </c>
      <c r="NI19" s="25">
        <f t="shared" si="107"/>
        <v>221.63</v>
      </c>
      <c r="NJ19" s="25">
        <f t="shared" si="108"/>
        <v>0</v>
      </c>
      <c r="NK19" s="25">
        <f t="shared" si="109"/>
        <v>221.63</v>
      </c>
      <c r="NL19" s="25">
        <f t="shared" si="110"/>
        <v>127.41</v>
      </c>
      <c r="NM19" s="25">
        <f t="shared" si="111"/>
        <v>0</v>
      </c>
      <c r="NN19" s="25">
        <f t="shared" si="204"/>
        <v>127.41</v>
      </c>
      <c r="NO19" s="25">
        <f t="shared" si="112"/>
        <v>0</v>
      </c>
      <c r="NP19" s="25">
        <f t="shared" si="113"/>
        <v>0</v>
      </c>
      <c r="NQ19" s="25">
        <f t="shared" si="205"/>
        <v>0</v>
      </c>
      <c r="NR19" s="25">
        <f t="shared" si="114"/>
        <v>0</v>
      </c>
      <c r="NS19" s="25">
        <f t="shared" si="115"/>
        <v>0</v>
      </c>
      <c r="NT19" s="25">
        <f t="shared" si="206"/>
        <v>0</v>
      </c>
      <c r="NU19" s="25">
        <f t="shared" si="116"/>
        <v>0</v>
      </c>
      <c r="NV19" s="25">
        <f t="shared" si="117"/>
        <v>0</v>
      </c>
      <c r="NW19" s="25">
        <f t="shared" si="207"/>
        <v>0</v>
      </c>
      <c r="NX19" s="25">
        <f t="shared" si="208"/>
        <v>127.41</v>
      </c>
      <c r="NY19" s="25">
        <f t="shared" si="208"/>
        <v>0</v>
      </c>
      <c r="NZ19" s="25">
        <f t="shared" si="209"/>
        <v>127.41</v>
      </c>
      <c r="OA19" s="25">
        <f t="shared" si="210"/>
        <v>94.22</v>
      </c>
      <c r="OB19" s="25">
        <f t="shared" si="210"/>
        <v>0</v>
      </c>
      <c r="OC19" s="25">
        <f t="shared" si="211"/>
        <v>94.22</v>
      </c>
      <c r="OD19" s="25">
        <f t="shared" si="212"/>
        <v>127.41</v>
      </c>
      <c r="OE19" s="25">
        <f t="shared" si="118"/>
        <v>0</v>
      </c>
      <c r="OF19" s="25">
        <f t="shared" si="118"/>
        <v>127.41</v>
      </c>
      <c r="OG19" s="25">
        <f t="shared" si="119"/>
        <v>0</v>
      </c>
      <c r="OH19" s="25">
        <f t="shared" si="120"/>
        <v>0</v>
      </c>
      <c r="OI19" s="25">
        <f t="shared" si="121"/>
        <v>0</v>
      </c>
      <c r="OJ19" s="25">
        <f t="shared" si="122"/>
        <v>0</v>
      </c>
      <c r="OK19" s="25">
        <f t="shared" si="123"/>
        <v>0</v>
      </c>
      <c r="OL19" s="25">
        <f t="shared" si="124"/>
        <v>0</v>
      </c>
      <c r="OM19" s="25">
        <f t="shared" si="213"/>
        <v>0</v>
      </c>
      <c r="ON19" s="25">
        <f t="shared" si="213"/>
        <v>0</v>
      </c>
      <c r="OO19" s="25">
        <f t="shared" si="213"/>
        <v>0</v>
      </c>
      <c r="OP19" s="25">
        <f t="shared" si="125"/>
        <v>0</v>
      </c>
      <c r="OQ19" s="25">
        <f t="shared" si="126"/>
        <v>0</v>
      </c>
      <c r="OR19" s="25">
        <f t="shared" si="214"/>
        <v>0</v>
      </c>
      <c r="OS19" s="19">
        <v>536766.27</v>
      </c>
      <c r="OT19" s="19">
        <v>2371326.09</v>
      </c>
    </row>
    <row r="20" spans="1:410" ht="33" customHeight="1" x14ac:dyDescent="0.25">
      <c r="A20" s="18">
        <v>15</v>
      </c>
      <c r="B20" s="18" t="s">
        <v>763</v>
      </c>
      <c r="C20" s="18">
        <v>1790.76</v>
      </c>
      <c r="D20" s="16" t="e">
        <f>_xlfn.IFNA(INDEX(#REF!,MATCH(E20,#REF!,0)),0)</f>
        <v>#REF!</v>
      </c>
      <c r="E20" s="18" t="s">
        <v>789</v>
      </c>
      <c r="F20" s="16" t="s">
        <v>765</v>
      </c>
      <c r="G20" s="16" t="s">
        <v>766</v>
      </c>
      <c r="H20" s="16" t="s">
        <v>767</v>
      </c>
      <c r="I20" s="16" t="s">
        <v>768</v>
      </c>
      <c r="J20" s="16" t="s">
        <v>769</v>
      </c>
      <c r="K20" s="16" t="s">
        <v>770</v>
      </c>
      <c r="L20" s="16" t="s">
        <v>771</v>
      </c>
      <c r="M20" s="18">
        <v>1.64</v>
      </c>
      <c r="N20" s="18">
        <v>2.44</v>
      </c>
      <c r="O20" s="19">
        <v>2.04</v>
      </c>
      <c r="P20" s="19">
        <v>2.84</v>
      </c>
      <c r="Q20" s="19">
        <v>0.1</v>
      </c>
      <c r="R20" s="19">
        <v>1.8399999999999999</v>
      </c>
      <c r="S20" s="19">
        <v>2.64</v>
      </c>
      <c r="T20" s="18">
        <v>0.2</v>
      </c>
      <c r="U20" s="18">
        <v>0</v>
      </c>
      <c r="V20" s="18">
        <v>0</v>
      </c>
      <c r="W20" s="18">
        <v>0</v>
      </c>
      <c r="X20" s="18">
        <v>1.64</v>
      </c>
      <c r="Y20" s="18">
        <v>2.4</v>
      </c>
      <c r="Z20" s="20">
        <f t="shared" si="215"/>
        <v>2.7</v>
      </c>
      <c r="AA20" s="18">
        <v>0.22</v>
      </c>
      <c r="AB20" s="18">
        <v>0</v>
      </c>
      <c r="AC20" s="18">
        <v>0</v>
      </c>
      <c r="AD20" s="18">
        <v>0</v>
      </c>
      <c r="AE20" s="18">
        <v>0</v>
      </c>
      <c r="AF20" s="18">
        <v>0</v>
      </c>
      <c r="AG20" s="19">
        <v>1.2</v>
      </c>
      <c r="AH20" s="19">
        <v>2</v>
      </c>
      <c r="AI20" s="20">
        <f t="shared" si="127"/>
        <v>2.85</v>
      </c>
      <c r="AJ20" s="19">
        <v>0</v>
      </c>
      <c r="AK20" s="19">
        <v>0</v>
      </c>
      <c r="AL20" s="20">
        <f t="shared" si="128"/>
        <v>0</v>
      </c>
      <c r="AM20" s="18">
        <v>1.64</v>
      </c>
      <c r="AN20" s="18">
        <v>2</v>
      </c>
      <c r="AO20" s="18">
        <v>0.15</v>
      </c>
      <c r="AP20" s="18">
        <v>0.22</v>
      </c>
      <c r="AQ20" s="18">
        <v>1.64</v>
      </c>
      <c r="AR20" s="18">
        <v>2.2200000000000002</v>
      </c>
      <c r="AS20" s="18">
        <v>0.12</v>
      </c>
      <c r="AT20" s="18">
        <v>0.11</v>
      </c>
      <c r="AU20" s="18">
        <v>0</v>
      </c>
      <c r="AV20" s="18">
        <v>1</v>
      </c>
      <c r="AW20" s="18">
        <v>0</v>
      </c>
      <c r="AX20" s="18">
        <v>0</v>
      </c>
      <c r="AY20" s="18">
        <v>0</v>
      </c>
      <c r="AZ20" s="18">
        <v>0</v>
      </c>
      <c r="BA20" s="18">
        <v>2</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6" t="e">
        <f>_xlfn.IFNA(IF(RIGHT(D20,2)="=G",0,INDEX(#REF!,MATCH(E20,#REF!,0))),0)</f>
        <v>#REF!</v>
      </c>
      <c r="CB20" s="16" t="s">
        <v>776</v>
      </c>
      <c r="CC20" s="18">
        <v>0</v>
      </c>
      <c r="CD20" s="18">
        <v>0</v>
      </c>
      <c r="CE20" s="18">
        <v>1.4</v>
      </c>
      <c r="CF20" s="18">
        <v>0.73</v>
      </c>
      <c r="CG20" s="18">
        <v>0.12</v>
      </c>
      <c r="CH20" s="18">
        <v>3</v>
      </c>
      <c r="CI20" s="16" t="s">
        <v>98</v>
      </c>
      <c r="CJ20" s="18">
        <v>0</v>
      </c>
      <c r="CK20" s="20">
        <f t="shared" si="129"/>
        <v>3.25</v>
      </c>
      <c r="CL20" s="20">
        <f t="shared" si="130"/>
        <v>3.25</v>
      </c>
      <c r="CM20" s="18">
        <v>35.729999999999997</v>
      </c>
      <c r="CN20" s="21">
        <v>26.92</v>
      </c>
      <c r="CO20" s="18">
        <v>26.081000000000003</v>
      </c>
      <c r="CP20" s="22">
        <f t="shared" si="131"/>
        <v>26.92</v>
      </c>
      <c r="CQ20" s="22">
        <f t="shared" si="132"/>
        <v>23.67</v>
      </c>
      <c r="CR20" s="22">
        <f t="shared" si="133"/>
        <v>3.25</v>
      </c>
      <c r="CS20" s="22">
        <f t="shared" si="134"/>
        <v>23.77</v>
      </c>
      <c r="CT20" s="22">
        <f t="shared" si="0"/>
        <v>23.97</v>
      </c>
      <c r="CU20" s="23">
        <v>23.97</v>
      </c>
      <c r="CV20" s="22">
        <f t="shared" si="135"/>
        <v>2.7</v>
      </c>
      <c r="CW20" s="22">
        <f t="shared" si="1"/>
        <v>0</v>
      </c>
      <c r="CX20" s="22">
        <f t="shared" si="2"/>
        <v>0</v>
      </c>
      <c r="CY20" s="22">
        <f t="shared" si="136"/>
        <v>26.65</v>
      </c>
      <c r="CZ20" s="22">
        <f t="shared" si="137"/>
        <v>26.8</v>
      </c>
      <c r="DA20" s="24">
        <v>26.92</v>
      </c>
      <c r="DB20" s="20">
        <f t="shared" si="138"/>
        <v>3.25</v>
      </c>
      <c r="DC20" s="20">
        <f t="shared" si="139"/>
        <v>0</v>
      </c>
      <c r="DD20" s="20">
        <f t="shared" si="140"/>
        <v>3.25</v>
      </c>
      <c r="DE20" s="20">
        <f t="shared" si="3"/>
        <v>0.1</v>
      </c>
      <c r="DF20" s="20">
        <f t="shared" si="4"/>
        <v>0.2</v>
      </c>
      <c r="DG20" s="20">
        <f t="shared" si="5"/>
        <v>2.95</v>
      </c>
      <c r="DH20" s="20">
        <f t="shared" si="6"/>
        <v>0</v>
      </c>
      <c r="DI20" s="20">
        <f t="shared" si="7"/>
        <v>0</v>
      </c>
      <c r="DJ20" s="20">
        <f t="shared" si="8"/>
        <v>0</v>
      </c>
      <c r="DK20" s="20">
        <f t="shared" si="141"/>
        <v>3.25</v>
      </c>
      <c r="DL20" s="20">
        <f t="shared" si="142"/>
        <v>0</v>
      </c>
      <c r="DM20" s="20">
        <f t="shared" si="216"/>
        <v>0</v>
      </c>
      <c r="DN20" s="20">
        <f t="shared" si="143"/>
        <v>0</v>
      </c>
      <c r="DO20" s="18">
        <v>3.04</v>
      </c>
      <c r="DP20" s="18">
        <v>0</v>
      </c>
      <c r="DQ20" s="18">
        <v>1</v>
      </c>
      <c r="DR20" s="18">
        <v>1</v>
      </c>
      <c r="DS20" s="25">
        <f t="shared" si="144"/>
        <v>3.04</v>
      </c>
      <c r="DT20" s="25">
        <f t="shared" si="145"/>
        <v>0</v>
      </c>
      <c r="DU20" s="25">
        <f t="shared" si="146"/>
        <v>9.8800000000000008</v>
      </c>
      <c r="DV20" s="25">
        <f t="shared" si="147"/>
        <v>0</v>
      </c>
      <c r="DW20" s="25">
        <f t="shared" si="148"/>
        <v>9.8800000000000008</v>
      </c>
      <c r="DX20" s="25">
        <f t="shared" si="149"/>
        <v>20.16</v>
      </c>
      <c r="DY20" s="25">
        <f t="shared" si="150"/>
        <v>0</v>
      </c>
      <c r="DZ20" s="25">
        <f t="shared" si="151"/>
        <v>20.16</v>
      </c>
      <c r="EA20" s="25">
        <f t="shared" si="152"/>
        <v>13.36</v>
      </c>
      <c r="EB20" s="25">
        <f t="shared" si="153"/>
        <v>0</v>
      </c>
      <c r="EC20" s="25">
        <f t="shared" si="154"/>
        <v>13.36</v>
      </c>
      <c r="ED20" s="25">
        <f t="shared" si="155"/>
        <v>6.8</v>
      </c>
      <c r="EE20" s="25">
        <f t="shared" si="155"/>
        <v>0</v>
      </c>
      <c r="EF20" s="25">
        <f t="shared" si="156"/>
        <v>6.8</v>
      </c>
      <c r="EG20" s="25">
        <f t="shared" si="157"/>
        <v>13.36</v>
      </c>
      <c r="EH20" s="25">
        <f t="shared" si="157"/>
        <v>0</v>
      </c>
      <c r="EI20" s="25">
        <f t="shared" si="158"/>
        <v>13.36</v>
      </c>
      <c r="EJ20" s="18">
        <v>1790.76</v>
      </c>
      <c r="EK20" s="18">
        <v>1752.06</v>
      </c>
      <c r="EL20" s="18" t="s">
        <v>789</v>
      </c>
      <c r="EM20" s="18" t="s">
        <v>790</v>
      </c>
      <c r="EN20" s="16" t="s">
        <v>774</v>
      </c>
      <c r="EO20" s="16" t="s">
        <v>131</v>
      </c>
      <c r="EP20" s="16" t="e">
        <f>IF(OR(EN20="Cống tròn",EN20="Cống hộp",EN20="Ống nhựa"),INDEX(#REF!,MATCH(E20,#REF!,0)),IF(OR(EN20="Rãnh xây",EN20="Rãnh bê tông"),INDEX(#REF!,MATCH(E20,#REF!,0)),0))</f>
        <v>#REF!</v>
      </c>
      <c r="EQ20" s="18">
        <v>37.500000000000043</v>
      </c>
      <c r="ER20" s="19">
        <v>1</v>
      </c>
      <c r="ES20" s="25">
        <f t="shared" si="159"/>
        <v>37</v>
      </c>
      <c r="ET20" s="1" t="e">
        <f>_xlfn.IFNA(IF(EN20="Cống tròn",INDEX(#REF!,MATCH(E20,#REF!,0)),IF(EN20="Cống hộp",INDEX(#REF!,MATCH(E20,#REF!,0)),EU20&amp;" ,"&amp;EV20)),0)</f>
        <v>#REF!</v>
      </c>
      <c r="EU20" s="16" t="s">
        <v>769</v>
      </c>
      <c r="EV20" s="16" t="s">
        <v>775</v>
      </c>
      <c r="EW20" s="16" t="e">
        <f>_xlfn.IFNA(INDEX(#REF!,MATCH(E20,#REF!,0)),0)</f>
        <v>#REF!</v>
      </c>
      <c r="EX20" s="16"/>
      <c r="EY20" s="18">
        <v>0</v>
      </c>
      <c r="EZ20" s="18">
        <v>0</v>
      </c>
      <c r="FA20" s="18">
        <v>0</v>
      </c>
      <c r="FB20" s="19">
        <v>0</v>
      </c>
      <c r="FC20" s="19">
        <v>0</v>
      </c>
      <c r="FD20" s="25">
        <f t="shared" si="9"/>
        <v>0</v>
      </c>
      <c r="FE20" s="25">
        <f t="shared" si="160"/>
        <v>0</v>
      </c>
      <c r="FF20" s="19">
        <v>0.14000000000000001</v>
      </c>
      <c r="FG20" s="19">
        <v>2</v>
      </c>
      <c r="FH20" s="19">
        <v>1.5</v>
      </c>
      <c r="FI20" s="25">
        <f t="shared" si="161"/>
        <v>1.78</v>
      </c>
      <c r="FJ20" s="19">
        <v>0</v>
      </c>
      <c r="FK20" s="19">
        <v>0</v>
      </c>
      <c r="FL20" s="19">
        <v>0.2</v>
      </c>
      <c r="FM20" s="19">
        <v>1.6</v>
      </c>
      <c r="FN20" s="19">
        <v>0</v>
      </c>
      <c r="FO20" s="25">
        <f t="shared" si="162"/>
        <v>1.98</v>
      </c>
      <c r="FP20" s="19">
        <v>1.4999999999999999E-2</v>
      </c>
      <c r="FQ20" s="19">
        <v>1</v>
      </c>
      <c r="FR20" s="25">
        <f t="shared" si="10"/>
        <v>36</v>
      </c>
      <c r="FS20" s="25">
        <f t="shared" si="11"/>
        <v>0.52500000000000002</v>
      </c>
      <c r="FT20" s="25">
        <f t="shared" si="12"/>
        <v>36.524999999999999</v>
      </c>
      <c r="FU20" s="25">
        <f t="shared" si="13"/>
        <v>-0.97500000000004405</v>
      </c>
      <c r="FV20" s="25" t="str">
        <f t="shared" si="163"/>
        <v>Thêm 01</v>
      </c>
      <c r="FW20" s="25">
        <f t="shared" si="164"/>
        <v>0.04</v>
      </c>
      <c r="FX20" s="1"/>
      <c r="FY20" s="1"/>
      <c r="FZ20" s="1"/>
      <c r="GA20" s="1"/>
      <c r="GB20" s="19">
        <v>0</v>
      </c>
      <c r="GC20" s="19">
        <v>0</v>
      </c>
      <c r="GD20" s="19">
        <v>0</v>
      </c>
      <c r="GE20" s="19">
        <v>0</v>
      </c>
      <c r="GF20" s="19">
        <v>0</v>
      </c>
      <c r="GG20" s="19">
        <v>0</v>
      </c>
      <c r="GH20" s="19">
        <v>0</v>
      </c>
      <c r="GI20" s="19">
        <v>0</v>
      </c>
      <c r="GJ20" s="19">
        <v>0</v>
      </c>
      <c r="GK20" s="19">
        <v>0</v>
      </c>
      <c r="GL20" s="25">
        <f t="shared" si="14"/>
        <v>0</v>
      </c>
      <c r="GM20" s="25">
        <f t="shared" si="165"/>
        <v>0</v>
      </c>
      <c r="GN20" s="19">
        <v>0</v>
      </c>
      <c r="GO20" s="19">
        <v>0</v>
      </c>
      <c r="GP20" s="19">
        <v>0</v>
      </c>
      <c r="GQ20" s="19">
        <v>0</v>
      </c>
      <c r="GR20" s="1" t="e">
        <f>_xlfn.IFNA(INDEX(#REF!,MATCH(E20,#REF!,0)),0)</f>
        <v>#REF!</v>
      </c>
      <c r="GS20" s="1"/>
      <c r="GT20" s="19">
        <v>0</v>
      </c>
      <c r="GU20" s="19">
        <v>0</v>
      </c>
      <c r="GV20" s="19">
        <v>0</v>
      </c>
      <c r="GW20" s="19">
        <v>0</v>
      </c>
      <c r="GX20" s="25">
        <f t="shared" si="15"/>
        <v>0</v>
      </c>
      <c r="GY20" s="25">
        <f t="shared" si="16"/>
        <v>0</v>
      </c>
      <c r="GZ20" s="25">
        <f t="shared" si="166"/>
        <v>0</v>
      </c>
      <c r="HA20" s="1" t="e" cm="1">
        <f t="array" ref="HA20">INDEX(#REF!,MATCH(EJ20&amp;EK20&amp;HD20&amp;HE20&amp;HF20,#REF!&amp;#REF!&amp;#REF!&amp;#REF!&amp;#REF!,0))</f>
        <v>#REF!</v>
      </c>
      <c r="HB20" s="1"/>
      <c r="HC20" s="25">
        <f t="shared" si="167"/>
        <v>0</v>
      </c>
      <c r="HD20" s="19">
        <v>0</v>
      </c>
      <c r="HE20" s="19">
        <v>0</v>
      </c>
      <c r="HF20" s="19">
        <v>0</v>
      </c>
      <c r="HG20" s="1" t="e" cm="1">
        <f t="array" ref="HG20">INDEX(#REF!,MATCH(EJ20&amp;EK20&amp;HJ20&amp;HK20&amp;HL20,#REF!&amp;#REF!&amp;#REF!&amp;#REF!&amp;#REF!,0))</f>
        <v>#REF!</v>
      </c>
      <c r="HH20" s="1"/>
      <c r="HI20" s="25">
        <f t="shared" si="168"/>
        <v>0</v>
      </c>
      <c r="HJ20" s="25">
        <f t="shared" si="169"/>
        <v>0</v>
      </c>
      <c r="HK20" s="19">
        <v>0</v>
      </c>
      <c r="HL20" s="19">
        <v>0</v>
      </c>
      <c r="HM20" s="19">
        <v>0.01</v>
      </c>
      <c r="HN20" s="19">
        <v>1</v>
      </c>
      <c r="HO20" s="25">
        <f t="shared" si="170"/>
        <v>0</v>
      </c>
      <c r="HP20" s="25">
        <f t="shared" si="171"/>
        <v>0</v>
      </c>
      <c r="HQ20" s="25">
        <f t="shared" si="172"/>
        <v>0</v>
      </c>
      <c r="HR20" s="25">
        <f t="shared" si="173"/>
        <v>0</v>
      </c>
      <c r="HS20" s="25">
        <f t="shared" si="174"/>
        <v>0</v>
      </c>
      <c r="HT20" s="19">
        <v>0</v>
      </c>
      <c r="HU20" s="19">
        <v>0</v>
      </c>
      <c r="HV20" s="19">
        <v>0</v>
      </c>
      <c r="HW20" s="25">
        <f t="shared" si="175"/>
        <v>0</v>
      </c>
      <c r="HX20" s="19">
        <v>0</v>
      </c>
      <c r="HY20" s="19">
        <v>0</v>
      </c>
      <c r="HZ20" s="21">
        <v>26.92</v>
      </c>
      <c r="IA20" s="20">
        <f>ROUND(IF(EN20="Cống tròn",IF(EN20="Cống tròn",IF(EU20="Không có móng",IQ20-FF20,IF(EU20="Đế",IP20-FN20,IF(OR(EU20="Móng bê tông",EU20="Móng bê tông kết hợp đế"),II20-FJ20,0))),0),IF(EN20="Cống hộp",IF(AND(EN20="Cống hộp",EU20="Không có móng"),IQ20-GF20,IF(AND(EN20="Cống hộp",EU20="Móng bê tông"),IJ20-GB20,0)),IF(OR(EN20="Rãnh xây",EN20="Rãnh bê tông"),IF(OR(EN20="Rãnh xây",EN20="Rãnh bê tông"),IK20-GB20,0),IF(EN20="Ống nhựa",IF(AND(EN20="Ống nhựa",EU20="Không đắp cát"),IQ20-HT20,IF(AND(EN20="Ống nhựa",EU20="Đắp cát"),IH20-HX20,0)),IF(EN20="Rãnh thang",IF(EN20="Rãnh thang",IF(EU20="Móng bê tông",#REF!-#REF!,IQ20),0),0))))),2)</f>
        <v>23.93</v>
      </c>
      <c r="IB20" s="20">
        <f t="shared" si="176"/>
        <v>2.990000000000002</v>
      </c>
      <c r="IC20" s="20">
        <f t="shared" si="17"/>
        <v>23.93</v>
      </c>
      <c r="ID20" s="20">
        <f t="shared" si="18"/>
        <v>0</v>
      </c>
      <c r="IE20" s="20">
        <f t="shared" si="19"/>
        <v>0</v>
      </c>
      <c r="IF20" s="20">
        <f t="shared" si="20"/>
        <v>0</v>
      </c>
      <c r="IG20" s="20">
        <f>IF(EN20="Rãnh thang",IF(AND(EN20="Rãnh thang",EU20="Móng bê tông"),IQ20-#REF!,0),IF(EN20="Ống nhựa",IF(AND(EN20="Ống nhựa",EU20="Đắp cát"),IQ20-HT20,0),IF(EN20="Cống tròn",IF(EN20="Cống tròn",IF(OR(EU20="Móng bê tông",EU20="Móng bê tông kết hợp đế"),IM20-FL20,0),0),IF(EN20="Cống hộp",IF(AND(EN20="Cống hộp",EU20="Móng bê tông"),IN20-GD20,0),IF(OR(EN20="Rãnh xây",EN20="Rãnh bê tông"),IF(AND(EN20="Rãnh xây",EU20="Móng bê tông"),IO20-GD20,IF(AND(EN20="Rãnh bê tông",EU20="Móng bê tông"),IO20-GD20,0)),0)))))</f>
        <v>23.93</v>
      </c>
      <c r="IH20" s="20">
        <f t="shared" si="21"/>
        <v>0</v>
      </c>
      <c r="II20" s="20">
        <f t="shared" si="22"/>
        <v>23.93</v>
      </c>
      <c r="IJ20" s="20">
        <f t="shared" si="23"/>
        <v>0</v>
      </c>
      <c r="IK20" s="20">
        <f t="shared" si="177"/>
        <v>0</v>
      </c>
      <c r="IL20" s="20">
        <f t="shared" si="24"/>
        <v>24.13</v>
      </c>
      <c r="IM20" s="20">
        <f t="shared" si="25"/>
        <v>24.13</v>
      </c>
      <c r="IN20" s="20">
        <f t="shared" si="26"/>
        <v>0</v>
      </c>
      <c r="IO20" s="20">
        <f t="shared" si="27"/>
        <v>0</v>
      </c>
      <c r="IP20" s="20">
        <f t="shared" si="28"/>
        <v>0</v>
      </c>
      <c r="IQ20" s="18">
        <v>24.27</v>
      </c>
      <c r="IR20" s="25">
        <f t="shared" si="178"/>
        <v>0</v>
      </c>
      <c r="IS20" s="25">
        <f t="shared" si="29"/>
        <v>0</v>
      </c>
      <c r="IT20" s="25">
        <f t="shared" si="30"/>
        <v>0</v>
      </c>
      <c r="IU20" s="25">
        <f>ROUND(IF(EN20="Cống tròn",IF(EN20="Cống tròn",IV20+FF20,0),IF(EN20="Cống hộp",IF(EN20="Cống hộp",IV20+GP20,0),IF(OR(EN20="Rãnh xây",EN20="Rãnh bê tông"),IF(OR(EN20="Rãnh xây",EN20="Rãnh bê tông"),IV20+GP20,0),IF(EN20="ống nhựa",IF(EN20="Ống nhựa",IV20+HT20,0),IF(EN20="Rãnh thang",IF(EN20="Rãnh thang",IQ20+#REF!,0),0))))),2)</f>
        <v>25.64</v>
      </c>
      <c r="IV20" s="19">
        <v>25.5</v>
      </c>
      <c r="IW20" s="25">
        <f t="shared" si="31"/>
        <v>25.64</v>
      </c>
      <c r="IX20" s="25">
        <f t="shared" si="32"/>
        <v>0</v>
      </c>
      <c r="IY20" s="25">
        <f t="shared" si="33"/>
        <v>0</v>
      </c>
      <c r="IZ20" s="25">
        <f t="shared" si="34"/>
        <v>0</v>
      </c>
      <c r="JA20" s="25">
        <f t="shared" si="35"/>
        <v>0</v>
      </c>
      <c r="JB20" s="21">
        <v>25.8</v>
      </c>
      <c r="JC20" s="20">
        <f>ROUND(IF(EN20="Cống tròn",IF(EN20="Cống tròn",IF(EU20="Không có móng",JS20-FF20,IF(EU20="Đế",JR20-FN20,IF(OR(EU20="Móng bê tông",EU20="Móng bê tông kết hợp đế"),JK20-FJ20,0))),0),IF(EN20="Cống hộp",IF(AND(EN20="Cống hộp",EU20="Không có móng"),JS20-GF20,IF(AND(EN20="Cống hộp",EU20="Móng bê tông"),JL20-GB20,0)),IF(OR(EN20="Rãnh xây",EN20="Rãnh bê tông"),IF(OR(EN20="Rãnh xây",EN20="Rãnh bê tông"),JM20-GB20,0),IF(EN20="Ống nhựa",IF(AND(EN20="Ống nhựa",EU20="Không đắp cát"),JS20-HT20,IF(AND(EN20="Ống nhựa",EU20="Đắp cát"),JJ20-HX20,0)),IF(EN20="Rãnh thang",IF(EN20="Rãnh thang",IF(EU20="Móng bê tông",#REF!-#REF!,JS20),0),0))))),2)</f>
        <v>23.66</v>
      </c>
      <c r="JD20" s="20">
        <f t="shared" si="179"/>
        <v>2.1400000000000006</v>
      </c>
      <c r="JE20" s="20">
        <f t="shared" si="36"/>
        <v>23.66</v>
      </c>
      <c r="JF20" s="20">
        <f t="shared" si="37"/>
        <v>0</v>
      </c>
      <c r="JG20" s="20">
        <f t="shared" si="38"/>
        <v>0</v>
      </c>
      <c r="JH20" s="20">
        <f t="shared" si="39"/>
        <v>0</v>
      </c>
      <c r="JI20" s="20">
        <f>IF(EN20="Rãnh thang",IF(AND(EN20="Rãnh thang",EU20="Móng bê tông"),JS20-#REF!,0),IF(EN20="Ống nhựa",IF(AND(EN20="Ống nhựa",EU20="Đắp cát"),JS20-HT20,0),IF(EN20="Cống tròn",IF(EN20="Cống tròn",IF(OR(EU20="Móng bê tông",EU20="Móng bê tông kết hợp đế"),JO20-FL20,0),0),IF(EN20="Cống hộp",IF(AND(EN20="Cống hộp",EU20="Móng bê tông"),JP20-GD20,0),IF(OR(EN20="Rãnh xây",EN20="Rãnh bê tông"),IF(AND(EN20="Rãnh xây",EU20="Móng bê tông"),JQ20-GD20,IF(AND(EN20="Rãnh bê tông",EU20="Móng bê tông"),JQ20-GD20,0)),0)))))</f>
        <v>23.66</v>
      </c>
      <c r="JJ20" s="20">
        <f t="shared" si="40"/>
        <v>0</v>
      </c>
      <c r="JK20" s="20">
        <f t="shared" si="41"/>
        <v>23.66</v>
      </c>
      <c r="JL20" s="20">
        <f t="shared" si="42"/>
        <v>0</v>
      </c>
      <c r="JM20" s="20">
        <f t="shared" si="43"/>
        <v>0</v>
      </c>
      <c r="JN20" s="20">
        <f t="shared" si="44"/>
        <v>23.86</v>
      </c>
      <c r="JO20" s="20">
        <f t="shared" si="45"/>
        <v>23.86</v>
      </c>
      <c r="JP20" s="20">
        <f t="shared" si="46"/>
        <v>0</v>
      </c>
      <c r="JQ20" s="20">
        <f t="shared" si="47"/>
        <v>0</v>
      </c>
      <c r="JR20" s="20">
        <f t="shared" si="48"/>
        <v>0</v>
      </c>
      <c r="JS20" s="26">
        <v>24</v>
      </c>
      <c r="JT20" s="25">
        <f t="shared" si="180"/>
        <v>0</v>
      </c>
      <c r="JU20" s="25">
        <f t="shared" si="49"/>
        <v>0</v>
      </c>
      <c r="JV20" s="25">
        <f t="shared" si="50"/>
        <v>0</v>
      </c>
      <c r="JW20" s="25">
        <f>ROUND(IF(EN20="Cống tròn",IF(EN20="Cống tròn",JX20+FF20,0),IF(EN20="Cống hộp",IF(EN20="Cống hộp",JX20+GP20,0),IF(OR(EN20="Rãnh xây",EN20="Rãnh bê tông"),IF(OR(EN20="Rãnh xây",EN20="Rãnh bê tông"),JX20+GP20,0),IF(EN20="ống nhựa",IF(EN20="Ống nhựa",JX20+HT20,0),IF(EN20="Rãnh thang",IF(EN20="Rãnh thang",JS20+#REF!,0),0))))),2)</f>
        <v>25.64</v>
      </c>
      <c r="JX20" s="27">
        <v>25.5</v>
      </c>
      <c r="JY20" s="25">
        <f t="shared" si="51"/>
        <v>25.64</v>
      </c>
      <c r="JZ20" s="25">
        <f t="shared" si="52"/>
        <v>0</v>
      </c>
      <c r="KA20" s="25">
        <f t="shared" si="53"/>
        <v>0</v>
      </c>
      <c r="KB20" s="25">
        <f t="shared" si="54"/>
        <v>0</v>
      </c>
      <c r="KC20" s="25">
        <f t="shared" si="55"/>
        <v>0</v>
      </c>
      <c r="KD20" s="28" t="s">
        <v>98</v>
      </c>
      <c r="KE20" s="27">
        <v>0</v>
      </c>
      <c r="KF20" s="25">
        <f t="shared" si="56"/>
        <v>2.990000000000002</v>
      </c>
      <c r="KG20" s="25">
        <f t="shared" si="181"/>
        <v>2.990000000000002</v>
      </c>
      <c r="KH20" s="27">
        <v>0</v>
      </c>
      <c r="KI20" s="25">
        <f t="shared" si="57"/>
        <v>2.1400000000000006</v>
      </c>
      <c r="KJ20" s="25">
        <f t="shared" si="182"/>
        <v>2.1400000000000006</v>
      </c>
      <c r="KK20" s="25">
        <f t="shared" si="58"/>
        <v>0</v>
      </c>
      <c r="KL20" s="25">
        <f t="shared" si="59"/>
        <v>0</v>
      </c>
      <c r="KM20" s="25">
        <f t="shared" si="183"/>
        <v>0</v>
      </c>
      <c r="KN20" s="25">
        <f t="shared" si="60"/>
        <v>0</v>
      </c>
      <c r="KO20" s="25">
        <f t="shared" si="61"/>
        <v>0</v>
      </c>
      <c r="KP20" s="25">
        <f t="shared" si="184"/>
        <v>0</v>
      </c>
      <c r="KQ20" s="25">
        <f t="shared" si="62"/>
        <v>0.2</v>
      </c>
      <c r="KR20" s="25">
        <f t="shared" si="63"/>
        <v>0.2</v>
      </c>
      <c r="KS20" s="25">
        <f t="shared" si="185"/>
        <v>0.2</v>
      </c>
      <c r="KT20" s="25">
        <f t="shared" si="64"/>
        <v>0</v>
      </c>
      <c r="KU20" s="25">
        <f t="shared" si="65"/>
        <v>0</v>
      </c>
      <c r="KV20" s="25">
        <f t="shared" si="186"/>
        <v>0</v>
      </c>
      <c r="KW20" s="25">
        <f t="shared" si="66"/>
        <v>0</v>
      </c>
      <c r="KX20" s="25">
        <f t="shared" si="67"/>
        <v>0</v>
      </c>
      <c r="KY20" s="25">
        <f t="shared" si="187"/>
        <v>0</v>
      </c>
      <c r="KZ20" s="25">
        <f t="shared" si="68"/>
        <v>0</v>
      </c>
      <c r="LA20" s="25">
        <f t="shared" si="69"/>
        <v>0</v>
      </c>
      <c r="LB20" s="25">
        <f t="shared" si="188"/>
        <v>0</v>
      </c>
      <c r="LC20" s="25">
        <f t="shared" si="70"/>
        <v>1.98</v>
      </c>
      <c r="LD20" s="25">
        <f t="shared" si="71"/>
        <v>1.98</v>
      </c>
      <c r="LE20" s="25">
        <f t="shared" si="189"/>
        <v>1.98</v>
      </c>
      <c r="LF20" s="25">
        <f t="shared" si="72"/>
        <v>0</v>
      </c>
      <c r="LG20" s="25">
        <f t="shared" si="73"/>
        <v>0</v>
      </c>
      <c r="LH20" s="25">
        <f t="shared" si="190"/>
        <v>0</v>
      </c>
      <c r="LI20" s="25">
        <f t="shared" si="74"/>
        <v>0</v>
      </c>
      <c r="LJ20" s="25">
        <f t="shared" si="75"/>
        <v>0</v>
      </c>
      <c r="LK20" s="25">
        <f t="shared" si="191"/>
        <v>0</v>
      </c>
      <c r="LL20" s="25">
        <f t="shared" si="76"/>
        <v>0</v>
      </c>
      <c r="LM20" s="25">
        <f t="shared" si="77"/>
        <v>0</v>
      </c>
      <c r="LN20" s="25">
        <f t="shared" si="192"/>
        <v>0</v>
      </c>
      <c r="LO20" s="25">
        <f t="shared" si="78"/>
        <v>0</v>
      </c>
      <c r="LP20" s="25">
        <f t="shared" si="79"/>
        <v>0</v>
      </c>
      <c r="LQ20" s="25">
        <f t="shared" si="193"/>
        <v>0</v>
      </c>
      <c r="LR20" s="25">
        <f t="shared" si="80"/>
        <v>0</v>
      </c>
      <c r="LS20" s="25">
        <f t="shared" si="81"/>
        <v>0</v>
      </c>
      <c r="LT20" s="25">
        <f t="shared" si="194"/>
        <v>0</v>
      </c>
      <c r="LU20" s="25">
        <f t="shared" si="82"/>
        <v>0</v>
      </c>
      <c r="LV20" s="25">
        <f t="shared" si="83"/>
        <v>0</v>
      </c>
      <c r="LW20" s="25">
        <f t="shared" si="195"/>
        <v>0</v>
      </c>
      <c r="LX20" s="25">
        <f t="shared" si="84"/>
        <v>0</v>
      </c>
      <c r="LY20" s="25">
        <f t="shared" si="85"/>
        <v>0</v>
      </c>
      <c r="LZ20" s="25">
        <f t="shared" si="196"/>
        <v>0</v>
      </c>
      <c r="MA20" s="25">
        <f t="shared" si="86"/>
        <v>0</v>
      </c>
      <c r="MB20" s="25">
        <f t="shared" si="87"/>
        <v>0</v>
      </c>
      <c r="MC20" s="25">
        <f t="shared" si="197"/>
        <v>0</v>
      </c>
      <c r="MD20" s="25">
        <f t="shared" si="88"/>
        <v>0</v>
      </c>
      <c r="ME20" s="25">
        <f t="shared" si="89"/>
        <v>0</v>
      </c>
      <c r="MF20" s="25">
        <f t="shared" si="198"/>
        <v>0</v>
      </c>
      <c r="MG20" s="25">
        <f t="shared" si="90"/>
        <v>0</v>
      </c>
      <c r="MH20" s="25">
        <f t="shared" si="91"/>
        <v>0</v>
      </c>
      <c r="MI20" s="25">
        <f t="shared" si="199"/>
        <v>0</v>
      </c>
      <c r="MJ20" s="25">
        <f t="shared" si="92"/>
        <v>0</v>
      </c>
      <c r="MK20" s="25">
        <f t="shared" si="93"/>
        <v>0</v>
      </c>
      <c r="ML20" s="25">
        <f t="shared" si="200"/>
        <v>0</v>
      </c>
      <c r="MM20" s="25">
        <f t="shared" si="94"/>
        <v>0</v>
      </c>
      <c r="MN20" s="25">
        <f t="shared" si="95"/>
        <v>0</v>
      </c>
      <c r="MO20" s="25">
        <f t="shared" si="201"/>
        <v>0</v>
      </c>
      <c r="MP20" s="25">
        <f t="shared" si="96"/>
        <v>0</v>
      </c>
      <c r="MQ20" s="25">
        <f t="shared" si="97"/>
        <v>0</v>
      </c>
      <c r="MR20" s="25">
        <f t="shared" si="202"/>
        <v>0</v>
      </c>
      <c r="MS20" s="29">
        <v>1.98</v>
      </c>
      <c r="MT20" s="29">
        <v>0</v>
      </c>
      <c r="MU20" s="29">
        <v>1</v>
      </c>
      <c r="MV20" s="29">
        <v>1</v>
      </c>
      <c r="MW20" s="25">
        <f t="shared" si="98"/>
        <v>1.98</v>
      </c>
      <c r="MX20" s="25">
        <f t="shared" si="99"/>
        <v>5.92</v>
      </c>
      <c r="MY20" s="25">
        <f t="shared" si="100"/>
        <v>0</v>
      </c>
      <c r="MZ20" s="25">
        <f t="shared" si="101"/>
        <v>0</v>
      </c>
      <c r="NA20" s="25">
        <f t="shared" si="102"/>
        <v>1.98</v>
      </c>
      <c r="NB20" s="25">
        <f t="shared" si="103"/>
        <v>4.24</v>
      </c>
      <c r="NC20" s="25">
        <f t="shared" si="104"/>
        <v>0</v>
      </c>
      <c r="ND20" s="25">
        <f t="shared" si="105"/>
        <v>0</v>
      </c>
      <c r="NE20" s="25">
        <f t="shared" si="203"/>
        <v>1.98</v>
      </c>
      <c r="NF20" s="25">
        <f t="shared" si="106"/>
        <v>5.08</v>
      </c>
      <c r="NG20" s="25">
        <f t="shared" si="106"/>
        <v>0</v>
      </c>
      <c r="NH20" s="25">
        <f t="shared" si="106"/>
        <v>0</v>
      </c>
      <c r="NI20" s="25">
        <f t="shared" si="107"/>
        <v>190.5</v>
      </c>
      <c r="NJ20" s="25">
        <f t="shared" si="108"/>
        <v>0</v>
      </c>
      <c r="NK20" s="25">
        <f t="shared" si="109"/>
        <v>190.5</v>
      </c>
      <c r="NL20" s="25">
        <f t="shared" si="110"/>
        <v>127.41</v>
      </c>
      <c r="NM20" s="25">
        <f t="shared" si="111"/>
        <v>0</v>
      </c>
      <c r="NN20" s="25">
        <f t="shared" si="204"/>
        <v>127.41</v>
      </c>
      <c r="NO20" s="25">
        <f t="shared" si="112"/>
        <v>0</v>
      </c>
      <c r="NP20" s="25">
        <f t="shared" si="113"/>
        <v>0</v>
      </c>
      <c r="NQ20" s="25">
        <f t="shared" si="205"/>
        <v>0</v>
      </c>
      <c r="NR20" s="25">
        <f t="shared" si="114"/>
        <v>0</v>
      </c>
      <c r="NS20" s="25">
        <f t="shared" si="115"/>
        <v>0</v>
      </c>
      <c r="NT20" s="25">
        <f t="shared" si="206"/>
        <v>0</v>
      </c>
      <c r="NU20" s="25">
        <f t="shared" si="116"/>
        <v>0</v>
      </c>
      <c r="NV20" s="25">
        <f t="shared" si="117"/>
        <v>0</v>
      </c>
      <c r="NW20" s="25">
        <f t="shared" si="207"/>
        <v>0</v>
      </c>
      <c r="NX20" s="25">
        <f t="shared" si="208"/>
        <v>127.41</v>
      </c>
      <c r="NY20" s="25">
        <f t="shared" si="208"/>
        <v>0</v>
      </c>
      <c r="NZ20" s="25">
        <f t="shared" si="209"/>
        <v>127.41</v>
      </c>
      <c r="OA20" s="25">
        <f t="shared" si="210"/>
        <v>63.09</v>
      </c>
      <c r="OB20" s="25">
        <f t="shared" si="210"/>
        <v>0</v>
      </c>
      <c r="OC20" s="25">
        <f t="shared" si="211"/>
        <v>63.09</v>
      </c>
      <c r="OD20" s="25">
        <f t="shared" si="212"/>
        <v>127.41</v>
      </c>
      <c r="OE20" s="25">
        <f t="shared" si="118"/>
        <v>0</v>
      </c>
      <c r="OF20" s="25">
        <f t="shared" si="118"/>
        <v>127.41</v>
      </c>
      <c r="OG20" s="25">
        <f t="shared" si="119"/>
        <v>0</v>
      </c>
      <c r="OH20" s="25">
        <f t="shared" si="120"/>
        <v>0</v>
      </c>
      <c r="OI20" s="25">
        <f t="shared" si="121"/>
        <v>0</v>
      </c>
      <c r="OJ20" s="25">
        <f t="shared" si="122"/>
        <v>0</v>
      </c>
      <c r="OK20" s="25">
        <f t="shared" si="123"/>
        <v>0</v>
      </c>
      <c r="OL20" s="25">
        <f t="shared" si="124"/>
        <v>0</v>
      </c>
      <c r="OM20" s="25">
        <f t="shared" si="213"/>
        <v>0</v>
      </c>
      <c r="ON20" s="25">
        <f t="shared" si="213"/>
        <v>0</v>
      </c>
      <c r="OO20" s="25">
        <f t="shared" si="213"/>
        <v>0</v>
      </c>
      <c r="OP20" s="25">
        <f t="shared" si="125"/>
        <v>0</v>
      </c>
      <c r="OQ20" s="25">
        <f t="shared" si="126"/>
        <v>0</v>
      </c>
      <c r="OR20" s="25">
        <f t="shared" si="214"/>
        <v>0</v>
      </c>
      <c r="OS20" s="19">
        <v>536804.97</v>
      </c>
      <c r="OT20" s="19">
        <v>2371326.09</v>
      </c>
    </row>
    <row r="21" spans="1:410" ht="33" customHeight="1" x14ac:dyDescent="0.25">
      <c r="A21" s="18">
        <v>16</v>
      </c>
      <c r="B21" s="18" t="s">
        <v>763</v>
      </c>
      <c r="C21" s="18">
        <v>1752.06</v>
      </c>
      <c r="D21" s="16" t="e">
        <f>_xlfn.IFNA(INDEX(#REF!,MATCH(E21,#REF!,0)),0)</f>
        <v>#REF!</v>
      </c>
      <c r="E21" s="18" t="s">
        <v>790</v>
      </c>
      <c r="F21" s="16" t="s">
        <v>765</v>
      </c>
      <c r="G21" s="16" t="s">
        <v>766</v>
      </c>
      <c r="H21" s="16" t="s">
        <v>767</v>
      </c>
      <c r="I21" s="16" t="s">
        <v>768</v>
      </c>
      <c r="J21" s="16" t="s">
        <v>769</v>
      </c>
      <c r="K21" s="16" t="s">
        <v>770</v>
      </c>
      <c r="L21" s="16" t="s">
        <v>771</v>
      </c>
      <c r="M21" s="18">
        <v>1.64</v>
      </c>
      <c r="N21" s="18">
        <v>2.44</v>
      </c>
      <c r="O21" s="19">
        <v>2.04</v>
      </c>
      <c r="P21" s="19">
        <v>2.84</v>
      </c>
      <c r="Q21" s="19">
        <v>0.1</v>
      </c>
      <c r="R21" s="19">
        <v>1.8399999999999999</v>
      </c>
      <c r="S21" s="19">
        <v>2.64</v>
      </c>
      <c r="T21" s="18">
        <v>0.2</v>
      </c>
      <c r="U21" s="18">
        <v>0</v>
      </c>
      <c r="V21" s="18">
        <v>0</v>
      </c>
      <c r="W21" s="18">
        <v>0</v>
      </c>
      <c r="X21" s="18">
        <v>1.64</v>
      </c>
      <c r="Y21" s="18">
        <v>2.4</v>
      </c>
      <c r="Z21" s="20">
        <f t="shared" si="215"/>
        <v>2.7</v>
      </c>
      <c r="AA21" s="18">
        <v>0.22</v>
      </c>
      <c r="AB21" s="18">
        <v>0</v>
      </c>
      <c r="AC21" s="18">
        <v>0</v>
      </c>
      <c r="AD21" s="18">
        <v>0</v>
      </c>
      <c r="AE21" s="18">
        <v>0</v>
      </c>
      <c r="AF21" s="18">
        <v>0</v>
      </c>
      <c r="AG21" s="19">
        <v>1.2</v>
      </c>
      <c r="AH21" s="19">
        <v>2</v>
      </c>
      <c r="AI21" s="20">
        <f t="shared" si="127"/>
        <v>2.85</v>
      </c>
      <c r="AJ21" s="19">
        <v>0</v>
      </c>
      <c r="AK21" s="19">
        <v>0</v>
      </c>
      <c r="AL21" s="20">
        <f t="shared" si="128"/>
        <v>0</v>
      </c>
      <c r="AM21" s="18">
        <v>1.64</v>
      </c>
      <c r="AN21" s="18">
        <v>2</v>
      </c>
      <c r="AO21" s="18">
        <v>0.15</v>
      </c>
      <c r="AP21" s="18">
        <v>0.22</v>
      </c>
      <c r="AQ21" s="18">
        <v>1.64</v>
      </c>
      <c r="AR21" s="18">
        <v>2.2200000000000002</v>
      </c>
      <c r="AS21" s="18">
        <v>0.12</v>
      </c>
      <c r="AT21" s="18">
        <v>0.11</v>
      </c>
      <c r="AU21" s="18">
        <v>0</v>
      </c>
      <c r="AV21" s="18">
        <v>1</v>
      </c>
      <c r="AW21" s="18">
        <v>0</v>
      </c>
      <c r="AX21" s="18">
        <v>0</v>
      </c>
      <c r="AY21" s="18">
        <v>0</v>
      </c>
      <c r="AZ21" s="18">
        <v>0</v>
      </c>
      <c r="BA21" s="18">
        <v>2</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18">
        <v>0</v>
      </c>
      <c r="BU21" s="18">
        <v>0</v>
      </c>
      <c r="BV21" s="18">
        <v>0</v>
      </c>
      <c r="BW21" s="18">
        <v>0</v>
      </c>
      <c r="BX21" s="18">
        <v>0</v>
      </c>
      <c r="BY21" s="18">
        <v>0</v>
      </c>
      <c r="BZ21" s="18">
        <v>0</v>
      </c>
      <c r="CA21" s="16" t="e">
        <f>_xlfn.IFNA(IF(RIGHT(D21,2)="=G",0,INDEX(#REF!,MATCH(E21,#REF!,0))),0)</f>
        <v>#REF!</v>
      </c>
      <c r="CB21" s="16" t="s">
        <v>776</v>
      </c>
      <c r="CC21" s="18">
        <v>0</v>
      </c>
      <c r="CD21" s="18">
        <v>0</v>
      </c>
      <c r="CE21" s="18">
        <v>1.4</v>
      </c>
      <c r="CF21" s="18">
        <v>0.73</v>
      </c>
      <c r="CG21" s="18">
        <v>0.12</v>
      </c>
      <c r="CH21" s="18">
        <v>3</v>
      </c>
      <c r="CI21" s="16" t="s">
        <v>98</v>
      </c>
      <c r="CJ21" s="18">
        <v>0</v>
      </c>
      <c r="CK21" s="20">
        <f t="shared" si="129"/>
        <v>2.4</v>
      </c>
      <c r="CL21" s="20">
        <f t="shared" si="130"/>
        <v>2.4</v>
      </c>
      <c r="CM21" s="18">
        <v>24.36</v>
      </c>
      <c r="CN21" s="21">
        <v>26.64</v>
      </c>
      <c r="CO21" s="18">
        <v>25.801000000000002</v>
      </c>
      <c r="CP21" s="22">
        <f t="shared" si="131"/>
        <v>25.8</v>
      </c>
      <c r="CQ21" s="22">
        <f t="shared" si="132"/>
        <v>23.4</v>
      </c>
      <c r="CR21" s="22">
        <f t="shared" si="133"/>
        <v>2.4</v>
      </c>
      <c r="CS21" s="22">
        <f t="shared" si="134"/>
        <v>23.5</v>
      </c>
      <c r="CT21" s="22">
        <f t="shared" si="0"/>
        <v>23.7</v>
      </c>
      <c r="CU21" s="23">
        <v>23.7</v>
      </c>
      <c r="CV21" s="22">
        <f t="shared" si="135"/>
        <v>2.7</v>
      </c>
      <c r="CW21" s="22">
        <f t="shared" si="1"/>
        <v>0</v>
      </c>
      <c r="CX21" s="22">
        <f t="shared" si="2"/>
        <v>0</v>
      </c>
      <c r="CY21" s="22">
        <f t="shared" si="136"/>
        <v>26.37</v>
      </c>
      <c r="CZ21" s="22">
        <f t="shared" si="137"/>
        <v>26.52</v>
      </c>
      <c r="DA21" s="24">
        <v>26.64</v>
      </c>
      <c r="DB21" s="20">
        <f t="shared" si="138"/>
        <v>3.24</v>
      </c>
      <c r="DC21" s="20">
        <f t="shared" si="139"/>
        <v>0.84</v>
      </c>
      <c r="DD21" s="20">
        <f t="shared" si="140"/>
        <v>2.4000000000000004</v>
      </c>
      <c r="DE21" s="20">
        <f t="shared" si="3"/>
        <v>0.1</v>
      </c>
      <c r="DF21" s="20">
        <f t="shared" si="4"/>
        <v>0.2</v>
      </c>
      <c r="DG21" s="20">
        <f t="shared" si="5"/>
        <v>2.1</v>
      </c>
      <c r="DH21" s="20">
        <f t="shared" si="6"/>
        <v>0</v>
      </c>
      <c r="DI21" s="20">
        <f t="shared" si="7"/>
        <v>0</v>
      </c>
      <c r="DJ21" s="20">
        <f t="shared" si="8"/>
        <v>0</v>
      </c>
      <c r="DK21" s="20">
        <f t="shared" si="141"/>
        <v>2.4000000000000004</v>
      </c>
      <c r="DL21" s="20">
        <f t="shared" si="142"/>
        <v>0</v>
      </c>
      <c r="DM21" s="20">
        <f t="shared" si="216"/>
        <v>0</v>
      </c>
      <c r="DN21" s="20">
        <f t="shared" si="143"/>
        <v>0</v>
      </c>
      <c r="DO21" s="18">
        <v>3.04</v>
      </c>
      <c r="DP21" s="18">
        <v>0</v>
      </c>
      <c r="DQ21" s="18">
        <v>1</v>
      </c>
      <c r="DR21" s="18">
        <v>1</v>
      </c>
      <c r="DS21" s="25">
        <f t="shared" si="144"/>
        <v>3.04</v>
      </c>
      <c r="DT21" s="25">
        <f t="shared" si="145"/>
        <v>0</v>
      </c>
      <c r="DU21" s="25">
        <f t="shared" si="146"/>
        <v>7.3</v>
      </c>
      <c r="DV21" s="25">
        <f t="shared" si="147"/>
        <v>0</v>
      </c>
      <c r="DW21" s="25">
        <f t="shared" si="148"/>
        <v>7.3</v>
      </c>
      <c r="DX21" s="25">
        <f t="shared" si="149"/>
        <v>14.89</v>
      </c>
      <c r="DY21" s="25">
        <f t="shared" si="150"/>
        <v>0</v>
      </c>
      <c r="DZ21" s="25">
        <f t="shared" si="151"/>
        <v>14.89</v>
      </c>
      <c r="EA21" s="25">
        <f t="shared" si="152"/>
        <v>9.9499999999999993</v>
      </c>
      <c r="EB21" s="25">
        <f t="shared" si="153"/>
        <v>0</v>
      </c>
      <c r="EC21" s="25">
        <f t="shared" si="154"/>
        <v>9.9499999999999993</v>
      </c>
      <c r="ED21" s="25">
        <f t="shared" si="155"/>
        <v>4.9400000000000004</v>
      </c>
      <c r="EE21" s="25">
        <f t="shared" si="155"/>
        <v>0</v>
      </c>
      <c r="EF21" s="25">
        <f t="shared" si="156"/>
        <v>4.9400000000000004</v>
      </c>
      <c r="EG21" s="25">
        <f t="shared" si="157"/>
        <v>9.9499999999999993</v>
      </c>
      <c r="EH21" s="25">
        <f t="shared" si="157"/>
        <v>0</v>
      </c>
      <c r="EI21" s="25">
        <f t="shared" si="158"/>
        <v>9.9499999999999993</v>
      </c>
      <c r="EJ21" s="18">
        <v>1752.06</v>
      </c>
      <c r="EK21" s="18">
        <v>1713.36</v>
      </c>
      <c r="EL21" s="18" t="s">
        <v>790</v>
      </c>
      <c r="EM21" s="18" t="s">
        <v>791</v>
      </c>
      <c r="EN21" s="16" t="s">
        <v>774</v>
      </c>
      <c r="EO21" s="16" t="s">
        <v>131</v>
      </c>
      <c r="EP21" s="16" t="e">
        <f>IF(OR(EN21="Cống tròn",EN21="Cống hộp",EN21="Ống nhựa"),INDEX(#REF!,MATCH(E21,#REF!,0)),IF(OR(EN21="Rãnh xây",EN21="Rãnh bê tông"),INDEX(#REF!,MATCH(E21,#REF!,0)),0))</f>
        <v>#REF!</v>
      </c>
      <c r="EQ21" s="18">
        <v>37.500000000000043</v>
      </c>
      <c r="ER21" s="19">
        <v>1</v>
      </c>
      <c r="ES21" s="25">
        <f t="shared" si="159"/>
        <v>37</v>
      </c>
      <c r="ET21" s="1" t="e">
        <f>_xlfn.IFNA(IF(EN21="Cống tròn",INDEX(#REF!,MATCH(E21,#REF!,0)),IF(EN21="Cống hộp",INDEX(#REF!,MATCH(E21,#REF!,0)),EU21&amp;" ,"&amp;EV21)),0)</f>
        <v>#REF!</v>
      </c>
      <c r="EU21" s="16" t="s">
        <v>769</v>
      </c>
      <c r="EV21" s="16" t="s">
        <v>775</v>
      </c>
      <c r="EW21" s="16" t="e">
        <f>_xlfn.IFNA(INDEX(#REF!,MATCH(E21,#REF!,0)),0)</f>
        <v>#REF!</v>
      </c>
      <c r="EX21" s="16"/>
      <c r="EY21" s="18">
        <v>0</v>
      </c>
      <c r="EZ21" s="18">
        <v>0</v>
      </c>
      <c r="FA21" s="18">
        <v>0</v>
      </c>
      <c r="FB21" s="19">
        <v>0</v>
      </c>
      <c r="FC21" s="19">
        <v>0</v>
      </c>
      <c r="FD21" s="25">
        <f t="shared" si="9"/>
        <v>0</v>
      </c>
      <c r="FE21" s="25">
        <f t="shared" si="160"/>
        <v>0</v>
      </c>
      <c r="FF21" s="19">
        <v>0.14000000000000001</v>
      </c>
      <c r="FG21" s="19">
        <v>2</v>
      </c>
      <c r="FH21" s="19">
        <v>1.5</v>
      </c>
      <c r="FI21" s="25">
        <f t="shared" si="161"/>
        <v>1.78</v>
      </c>
      <c r="FJ21" s="19">
        <v>0</v>
      </c>
      <c r="FK21" s="19">
        <v>0</v>
      </c>
      <c r="FL21" s="19">
        <v>0.2</v>
      </c>
      <c r="FM21" s="19">
        <v>1.6</v>
      </c>
      <c r="FN21" s="19">
        <v>0</v>
      </c>
      <c r="FO21" s="25">
        <f t="shared" si="162"/>
        <v>1.98</v>
      </c>
      <c r="FP21" s="19">
        <v>1.4999999999999999E-2</v>
      </c>
      <c r="FQ21" s="19">
        <v>1</v>
      </c>
      <c r="FR21" s="25">
        <f t="shared" si="10"/>
        <v>36</v>
      </c>
      <c r="FS21" s="25">
        <f t="shared" si="11"/>
        <v>0.52500000000000002</v>
      </c>
      <c r="FT21" s="25">
        <f t="shared" si="12"/>
        <v>36.524999999999999</v>
      </c>
      <c r="FU21" s="25">
        <f t="shared" si="13"/>
        <v>-0.97500000000004405</v>
      </c>
      <c r="FV21" s="25" t="str">
        <f t="shared" si="163"/>
        <v>Thêm 01</v>
      </c>
      <c r="FW21" s="25">
        <f t="shared" si="164"/>
        <v>0.04</v>
      </c>
      <c r="FX21" s="1"/>
      <c r="FY21" s="1"/>
      <c r="FZ21" s="1"/>
      <c r="GA21" s="1"/>
      <c r="GB21" s="19">
        <v>0</v>
      </c>
      <c r="GC21" s="19">
        <v>0</v>
      </c>
      <c r="GD21" s="19">
        <v>0</v>
      </c>
      <c r="GE21" s="19">
        <v>0</v>
      </c>
      <c r="GF21" s="19">
        <v>0</v>
      </c>
      <c r="GG21" s="19">
        <v>0</v>
      </c>
      <c r="GH21" s="19">
        <v>0</v>
      </c>
      <c r="GI21" s="19">
        <v>0</v>
      </c>
      <c r="GJ21" s="19">
        <v>0</v>
      </c>
      <c r="GK21" s="19">
        <v>0</v>
      </c>
      <c r="GL21" s="25">
        <f t="shared" si="14"/>
        <v>0</v>
      </c>
      <c r="GM21" s="25">
        <f t="shared" si="165"/>
        <v>0</v>
      </c>
      <c r="GN21" s="19">
        <v>0</v>
      </c>
      <c r="GO21" s="19">
        <v>0</v>
      </c>
      <c r="GP21" s="19">
        <v>0</v>
      </c>
      <c r="GQ21" s="19">
        <v>0</v>
      </c>
      <c r="GR21" s="1" t="e">
        <f>_xlfn.IFNA(INDEX(#REF!,MATCH(E21,#REF!,0)),0)</f>
        <v>#REF!</v>
      </c>
      <c r="GS21" s="1"/>
      <c r="GT21" s="19">
        <v>0</v>
      </c>
      <c r="GU21" s="19">
        <v>0</v>
      </c>
      <c r="GV21" s="19">
        <v>0</v>
      </c>
      <c r="GW21" s="19">
        <v>0</v>
      </c>
      <c r="GX21" s="25">
        <f t="shared" si="15"/>
        <v>0</v>
      </c>
      <c r="GY21" s="25">
        <f t="shared" si="16"/>
        <v>0</v>
      </c>
      <c r="GZ21" s="25">
        <f t="shared" si="166"/>
        <v>0</v>
      </c>
      <c r="HA21" s="1" t="e" cm="1">
        <f t="array" ref="HA21">INDEX(#REF!,MATCH(EJ21&amp;EK21&amp;HD21&amp;HE21&amp;HF21,#REF!&amp;#REF!&amp;#REF!&amp;#REF!&amp;#REF!,0))</f>
        <v>#REF!</v>
      </c>
      <c r="HB21" s="1"/>
      <c r="HC21" s="25">
        <f t="shared" si="167"/>
        <v>0</v>
      </c>
      <c r="HD21" s="19">
        <v>0</v>
      </c>
      <c r="HE21" s="19">
        <v>0</v>
      </c>
      <c r="HF21" s="19">
        <v>0</v>
      </c>
      <c r="HG21" s="1" t="e" cm="1">
        <f t="array" ref="HG21">INDEX(#REF!,MATCH(EJ21&amp;EK21&amp;HJ21&amp;HK21&amp;HL21,#REF!&amp;#REF!&amp;#REF!&amp;#REF!&amp;#REF!,0))</f>
        <v>#REF!</v>
      </c>
      <c r="HH21" s="1"/>
      <c r="HI21" s="25">
        <f t="shared" si="168"/>
        <v>0</v>
      </c>
      <c r="HJ21" s="25">
        <f t="shared" si="169"/>
        <v>0</v>
      </c>
      <c r="HK21" s="19">
        <v>0</v>
      </c>
      <c r="HL21" s="19">
        <v>0</v>
      </c>
      <c r="HM21" s="19">
        <v>0.01</v>
      </c>
      <c r="HN21" s="19">
        <v>1</v>
      </c>
      <c r="HO21" s="25">
        <f t="shared" si="170"/>
        <v>0</v>
      </c>
      <c r="HP21" s="25">
        <f t="shared" si="171"/>
        <v>0</v>
      </c>
      <c r="HQ21" s="25">
        <f t="shared" si="172"/>
        <v>0</v>
      </c>
      <c r="HR21" s="25">
        <f t="shared" si="173"/>
        <v>0</v>
      </c>
      <c r="HS21" s="25">
        <f t="shared" si="174"/>
        <v>0</v>
      </c>
      <c r="HT21" s="19">
        <v>0</v>
      </c>
      <c r="HU21" s="19">
        <v>0</v>
      </c>
      <c r="HV21" s="19">
        <v>0</v>
      </c>
      <c r="HW21" s="25">
        <f t="shared" si="175"/>
        <v>0</v>
      </c>
      <c r="HX21" s="19">
        <v>0</v>
      </c>
      <c r="HY21" s="19">
        <v>0</v>
      </c>
      <c r="HZ21" s="21">
        <v>25.8</v>
      </c>
      <c r="IA21" s="20">
        <f>ROUND(IF(EN21="Cống tròn",IF(EN21="Cống tròn",IF(EU21="Không có móng",IQ21-FF21,IF(EU21="Đế",IP21-FN21,IF(OR(EU21="Móng bê tông",EU21="Móng bê tông kết hợp đế"),II21-FJ21,0))),0),IF(EN21="Cống hộp",IF(AND(EN21="Cống hộp",EU21="Không có móng"),IQ21-GF21,IF(AND(EN21="Cống hộp",EU21="Móng bê tông"),IJ21-GB21,0)),IF(OR(EN21="Rãnh xây",EN21="Rãnh bê tông"),IF(OR(EN21="Rãnh xây",EN21="Rãnh bê tông"),IK21-GB21,0),IF(EN21="Ống nhựa",IF(AND(EN21="Ống nhựa",EU21="Không đắp cát"),IQ21-HT21,IF(AND(EN21="Ống nhựa",EU21="Đắp cát"),IH21-HX21,0)),IF(EN21="Rãnh thang",IF(EN21="Rãnh thang",IF(EU21="Móng bê tông",#REF!-#REF!,IQ21),0),0))))),2)</f>
        <v>23.66</v>
      </c>
      <c r="IB21" s="20">
        <f t="shared" si="176"/>
        <v>2.1400000000000006</v>
      </c>
      <c r="IC21" s="20">
        <f t="shared" si="17"/>
        <v>23.66</v>
      </c>
      <c r="ID21" s="20">
        <f t="shared" si="18"/>
        <v>0</v>
      </c>
      <c r="IE21" s="20">
        <f t="shared" si="19"/>
        <v>0</v>
      </c>
      <c r="IF21" s="20">
        <f t="shared" si="20"/>
        <v>0</v>
      </c>
      <c r="IG21" s="20">
        <f>IF(EN21="Rãnh thang",IF(AND(EN21="Rãnh thang",EU21="Móng bê tông"),IQ21-#REF!,0),IF(EN21="Ống nhựa",IF(AND(EN21="Ống nhựa",EU21="Đắp cát"),IQ21-HT21,0),IF(EN21="Cống tròn",IF(EN21="Cống tròn",IF(OR(EU21="Móng bê tông",EU21="Móng bê tông kết hợp đế"),IM21-FL21,0),0),IF(EN21="Cống hộp",IF(AND(EN21="Cống hộp",EU21="Móng bê tông"),IN21-GD21,0),IF(OR(EN21="Rãnh xây",EN21="Rãnh bê tông"),IF(AND(EN21="Rãnh xây",EU21="Móng bê tông"),IO21-GD21,IF(AND(EN21="Rãnh bê tông",EU21="Móng bê tông"),IO21-GD21,0)),0)))))</f>
        <v>23.66</v>
      </c>
      <c r="IH21" s="20">
        <f t="shared" si="21"/>
        <v>0</v>
      </c>
      <c r="II21" s="20">
        <f t="shared" si="22"/>
        <v>23.66</v>
      </c>
      <c r="IJ21" s="20">
        <f t="shared" si="23"/>
        <v>0</v>
      </c>
      <c r="IK21" s="20">
        <f t="shared" si="177"/>
        <v>0</v>
      </c>
      <c r="IL21" s="20">
        <f t="shared" si="24"/>
        <v>23.86</v>
      </c>
      <c r="IM21" s="20">
        <f t="shared" si="25"/>
        <v>23.86</v>
      </c>
      <c r="IN21" s="20">
        <f t="shared" si="26"/>
        <v>0</v>
      </c>
      <c r="IO21" s="20">
        <f t="shared" si="27"/>
        <v>0</v>
      </c>
      <c r="IP21" s="20">
        <f t="shared" si="28"/>
        <v>0</v>
      </c>
      <c r="IQ21" s="18">
        <v>24</v>
      </c>
      <c r="IR21" s="25">
        <f t="shared" si="178"/>
        <v>0</v>
      </c>
      <c r="IS21" s="25">
        <f t="shared" si="29"/>
        <v>0</v>
      </c>
      <c r="IT21" s="25">
        <f t="shared" si="30"/>
        <v>0</v>
      </c>
      <c r="IU21" s="25">
        <f>ROUND(IF(EN21="Cống tròn",IF(EN21="Cống tròn",IV21+FF21,0),IF(EN21="Cống hộp",IF(EN21="Cống hộp",IV21+GP21,0),IF(OR(EN21="Rãnh xây",EN21="Rãnh bê tông"),IF(OR(EN21="Rãnh xây",EN21="Rãnh bê tông"),IV21+GP21,0),IF(EN21="ống nhựa",IF(EN21="Ống nhựa",IV21+HT21,0),IF(EN21="Rãnh thang",IF(EN21="Rãnh thang",IQ21+#REF!,0),0))))),2)</f>
        <v>25.36</v>
      </c>
      <c r="IV21" s="19">
        <v>25.22</v>
      </c>
      <c r="IW21" s="25">
        <f t="shared" si="31"/>
        <v>25.36</v>
      </c>
      <c r="IX21" s="25">
        <f t="shared" si="32"/>
        <v>0</v>
      </c>
      <c r="IY21" s="25">
        <f t="shared" si="33"/>
        <v>0</v>
      </c>
      <c r="IZ21" s="25">
        <f t="shared" si="34"/>
        <v>0</v>
      </c>
      <c r="JA21" s="25">
        <f t="shared" si="35"/>
        <v>0</v>
      </c>
      <c r="JB21" s="21">
        <v>26.37</v>
      </c>
      <c r="JC21" s="20">
        <f>ROUND(IF(EN21="Cống tròn",IF(EN21="Cống tròn",IF(EU21="Không có móng",JS21-FF21,IF(EU21="Đế",JR21-FN21,IF(OR(EU21="Móng bê tông",EU21="Móng bê tông kết hợp đế"),JK21-FJ21,0))),0),IF(EN21="Cống hộp",IF(AND(EN21="Cống hộp",EU21="Không có móng"),JS21-GF21,IF(AND(EN21="Cống hộp",EU21="Móng bê tông"),JL21-GB21,0)),IF(OR(EN21="Rãnh xây",EN21="Rãnh bê tông"),IF(OR(EN21="Rãnh xây",EN21="Rãnh bê tông"),JM21-GB21,0),IF(EN21="Ống nhựa",IF(AND(EN21="Ống nhựa",EU21="Không đắp cát"),JS21-HT21,IF(AND(EN21="Ống nhựa",EU21="Đắp cát"),JJ21-HX21,0)),IF(EN21="Rãnh thang",IF(EN21="Rãnh thang",IF(EU21="Móng bê tông",#REF!-#REF!,JS21),0),0))))),2)</f>
        <v>23.38</v>
      </c>
      <c r="JD21" s="20">
        <f t="shared" si="179"/>
        <v>2.990000000000002</v>
      </c>
      <c r="JE21" s="20">
        <f t="shared" si="36"/>
        <v>23.38</v>
      </c>
      <c r="JF21" s="20">
        <f t="shared" si="37"/>
        <v>0</v>
      </c>
      <c r="JG21" s="20">
        <f t="shared" si="38"/>
        <v>0</v>
      </c>
      <c r="JH21" s="20">
        <f t="shared" si="39"/>
        <v>0</v>
      </c>
      <c r="JI21" s="20">
        <f>IF(EN21="Rãnh thang",IF(AND(EN21="Rãnh thang",EU21="Móng bê tông"),JS21-#REF!,0),IF(EN21="Ống nhựa",IF(AND(EN21="Ống nhựa",EU21="Đắp cát"),JS21-HT21,0),IF(EN21="Cống tròn",IF(EN21="Cống tròn",IF(OR(EU21="Móng bê tông",EU21="Móng bê tông kết hợp đế"),JO21-FL21,0),0),IF(EN21="Cống hộp",IF(AND(EN21="Cống hộp",EU21="Móng bê tông"),JP21-GD21,0),IF(OR(EN21="Rãnh xây",EN21="Rãnh bê tông"),IF(AND(EN21="Rãnh xây",EU21="Móng bê tông"),JQ21-GD21,IF(AND(EN21="Rãnh bê tông",EU21="Móng bê tông"),JQ21-GD21,0)),0)))))</f>
        <v>23.38</v>
      </c>
      <c r="JJ21" s="20">
        <f t="shared" si="40"/>
        <v>0</v>
      </c>
      <c r="JK21" s="20">
        <f t="shared" si="41"/>
        <v>23.38</v>
      </c>
      <c r="JL21" s="20">
        <f t="shared" si="42"/>
        <v>0</v>
      </c>
      <c r="JM21" s="20">
        <f t="shared" si="43"/>
        <v>0</v>
      </c>
      <c r="JN21" s="20">
        <f t="shared" si="44"/>
        <v>23.58</v>
      </c>
      <c r="JO21" s="20">
        <f t="shared" si="45"/>
        <v>23.58</v>
      </c>
      <c r="JP21" s="20">
        <f t="shared" si="46"/>
        <v>0</v>
      </c>
      <c r="JQ21" s="20">
        <f t="shared" si="47"/>
        <v>0</v>
      </c>
      <c r="JR21" s="20">
        <f t="shared" si="48"/>
        <v>0</v>
      </c>
      <c r="JS21" s="26">
        <v>23.72</v>
      </c>
      <c r="JT21" s="25">
        <f t="shared" si="180"/>
        <v>0</v>
      </c>
      <c r="JU21" s="25">
        <f t="shared" si="49"/>
        <v>0</v>
      </c>
      <c r="JV21" s="25">
        <f t="shared" si="50"/>
        <v>0</v>
      </c>
      <c r="JW21" s="25">
        <f>ROUND(IF(EN21="Cống tròn",IF(EN21="Cống tròn",JX21+FF21,0),IF(EN21="Cống hộp",IF(EN21="Cống hộp",JX21+GP21,0),IF(OR(EN21="Rãnh xây",EN21="Rãnh bê tông"),IF(OR(EN21="Rãnh xây",EN21="Rãnh bê tông"),JX21+GP21,0),IF(EN21="ống nhựa",IF(EN21="Ống nhựa",JX21+HT21,0),IF(EN21="Rãnh thang",IF(EN21="Rãnh thang",JS21+#REF!,0),0))))),2)</f>
        <v>25.36</v>
      </c>
      <c r="JX21" s="27">
        <v>25.22</v>
      </c>
      <c r="JY21" s="25">
        <f t="shared" si="51"/>
        <v>25.36</v>
      </c>
      <c r="JZ21" s="25">
        <f t="shared" si="52"/>
        <v>0</v>
      </c>
      <c r="KA21" s="25">
        <f t="shared" si="53"/>
        <v>0</v>
      </c>
      <c r="KB21" s="25">
        <f t="shared" si="54"/>
        <v>0</v>
      </c>
      <c r="KC21" s="25">
        <f t="shared" si="55"/>
        <v>0</v>
      </c>
      <c r="KD21" s="28" t="s">
        <v>98</v>
      </c>
      <c r="KE21" s="27">
        <v>0</v>
      </c>
      <c r="KF21" s="25">
        <f t="shared" si="56"/>
        <v>2.1400000000000006</v>
      </c>
      <c r="KG21" s="25">
        <f t="shared" si="181"/>
        <v>2.1400000000000006</v>
      </c>
      <c r="KH21" s="27">
        <v>0</v>
      </c>
      <c r="KI21" s="25">
        <f t="shared" si="57"/>
        <v>2.990000000000002</v>
      </c>
      <c r="KJ21" s="25">
        <f t="shared" si="182"/>
        <v>2.990000000000002</v>
      </c>
      <c r="KK21" s="25">
        <f t="shared" si="58"/>
        <v>0</v>
      </c>
      <c r="KL21" s="25">
        <f t="shared" si="59"/>
        <v>0</v>
      </c>
      <c r="KM21" s="25">
        <f t="shared" si="183"/>
        <v>0</v>
      </c>
      <c r="KN21" s="25">
        <f t="shared" si="60"/>
        <v>0</v>
      </c>
      <c r="KO21" s="25">
        <f t="shared" si="61"/>
        <v>0</v>
      </c>
      <c r="KP21" s="25">
        <f t="shared" si="184"/>
        <v>0</v>
      </c>
      <c r="KQ21" s="25">
        <f t="shared" si="62"/>
        <v>0.2</v>
      </c>
      <c r="KR21" s="25">
        <f t="shared" si="63"/>
        <v>0.2</v>
      </c>
      <c r="KS21" s="25">
        <f t="shared" si="185"/>
        <v>0.2</v>
      </c>
      <c r="KT21" s="25">
        <f t="shared" si="64"/>
        <v>0</v>
      </c>
      <c r="KU21" s="25">
        <f t="shared" si="65"/>
        <v>0</v>
      </c>
      <c r="KV21" s="25">
        <f t="shared" si="186"/>
        <v>0</v>
      </c>
      <c r="KW21" s="25">
        <f t="shared" si="66"/>
        <v>0</v>
      </c>
      <c r="KX21" s="25">
        <f t="shared" si="67"/>
        <v>0</v>
      </c>
      <c r="KY21" s="25">
        <f t="shared" si="187"/>
        <v>0</v>
      </c>
      <c r="KZ21" s="25">
        <f t="shared" si="68"/>
        <v>0</v>
      </c>
      <c r="LA21" s="25">
        <f t="shared" si="69"/>
        <v>0</v>
      </c>
      <c r="LB21" s="25">
        <f t="shared" si="188"/>
        <v>0</v>
      </c>
      <c r="LC21" s="25">
        <f t="shared" si="70"/>
        <v>1.98</v>
      </c>
      <c r="LD21" s="25">
        <f t="shared" si="71"/>
        <v>1.98</v>
      </c>
      <c r="LE21" s="25">
        <f t="shared" si="189"/>
        <v>1.98</v>
      </c>
      <c r="LF21" s="25">
        <f t="shared" si="72"/>
        <v>0</v>
      </c>
      <c r="LG21" s="25">
        <f t="shared" si="73"/>
        <v>0</v>
      </c>
      <c r="LH21" s="25">
        <f t="shared" si="190"/>
        <v>0</v>
      </c>
      <c r="LI21" s="25">
        <f t="shared" si="74"/>
        <v>0</v>
      </c>
      <c r="LJ21" s="25">
        <f t="shared" si="75"/>
        <v>0</v>
      </c>
      <c r="LK21" s="25">
        <f t="shared" si="191"/>
        <v>0</v>
      </c>
      <c r="LL21" s="25">
        <f t="shared" si="76"/>
        <v>0</v>
      </c>
      <c r="LM21" s="25">
        <f t="shared" si="77"/>
        <v>0</v>
      </c>
      <c r="LN21" s="25">
        <f t="shared" si="192"/>
        <v>0</v>
      </c>
      <c r="LO21" s="25">
        <f t="shared" si="78"/>
        <v>0</v>
      </c>
      <c r="LP21" s="25">
        <f t="shared" si="79"/>
        <v>0</v>
      </c>
      <c r="LQ21" s="25">
        <f t="shared" si="193"/>
        <v>0</v>
      </c>
      <c r="LR21" s="25">
        <f t="shared" si="80"/>
        <v>0</v>
      </c>
      <c r="LS21" s="25">
        <f t="shared" si="81"/>
        <v>0</v>
      </c>
      <c r="LT21" s="25">
        <f t="shared" si="194"/>
        <v>0</v>
      </c>
      <c r="LU21" s="25">
        <f t="shared" si="82"/>
        <v>0</v>
      </c>
      <c r="LV21" s="25">
        <f t="shared" si="83"/>
        <v>0</v>
      </c>
      <c r="LW21" s="25">
        <f t="shared" si="195"/>
        <v>0</v>
      </c>
      <c r="LX21" s="25">
        <f t="shared" si="84"/>
        <v>0</v>
      </c>
      <c r="LY21" s="25">
        <f t="shared" si="85"/>
        <v>0</v>
      </c>
      <c r="LZ21" s="25">
        <f t="shared" si="196"/>
        <v>0</v>
      </c>
      <c r="MA21" s="25">
        <f t="shared" si="86"/>
        <v>0</v>
      </c>
      <c r="MB21" s="25">
        <f t="shared" si="87"/>
        <v>0</v>
      </c>
      <c r="MC21" s="25">
        <f t="shared" si="197"/>
        <v>0</v>
      </c>
      <c r="MD21" s="25">
        <f t="shared" si="88"/>
        <v>0</v>
      </c>
      <c r="ME21" s="25">
        <f t="shared" si="89"/>
        <v>0</v>
      </c>
      <c r="MF21" s="25">
        <f t="shared" si="198"/>
        <v>0</v>
      </c>
      <c r="MG21" s="25">
        <f t="shared" si="90"/>
        <v>0</v>
      </c>
      <c r="MH21" s="25">
        <f t="shared" si="91"/>
        <v>0</v>
      </c>
      <c r="MI21" s="25">
        <f t="shared" si="199"/>
        <v>0</v>
      </c>
      <c r="MJ21" s="25">
        <f t="shared" si="92"/>
        <v>0</v>
      </c>
      <c r="MK21" s="25">
        <f t="shared" si="93"/>
        <v>0</v>
      </c>
      <c r="ML21" s="25">
        <f t="shared" si="200"/>
        <v>0</v>
      </c>
      <c r="MM21" s="25">
        <f t="shared" si="94"/>
        <v>0</v>
      </c>
      <c r="MN21" s="25">
        <f t="shared" si="95"/>
        <v>0</v>
      </c>
      <c r="MO21" s="25">
        <f t="shared" si="201"/>
        <v>0</v>
      </c>
      <c r="MP21" s="25">
        <f t="shared" si="96"/>
        <v>0</v>
      </c>
      <c r="MQ21" s="25">
        <f t="shared" si="97"/>
        <v>0</v>
      </c>
      <c r="MR21" s="25">
        <f t="shared" si="202"/>
        <v>0</v>
      </c>
      <c r="MS21" s="29">
        <v>1.98</v>
      </c>
      <c r="MT21" s="29">
        <v>0</v>
      </c>
      <c r="MU21" s="29">
        <v>1</v>
      </c>
      <c r="MV21" s="29">
        <v>1</v>
      </c>
      <c r="MW21" s="25">
        <f t="shared" si="98"/>
        <v>1.98</v>
      </c>
      <c r="MX21" s="25">
        <f t="shared" si="99"/>
        <v>4.24</v>
      </c>
      <c r="MY21" s="25">
        <f t="shared" si="100"/>
        <v>0</v>
      </c>
      <c r="MZ21" s="25">
        <f t="shared" si="101"/>
        <v>0</v>
      </c>
      <c r="NA21" s="25">
        <f t="shared" si="102"/>
        <v>1.98</v>
      </c>
      <c r="NB21" s="25">
        <f t="shared" si="103"/>
        <v>5.92</v>
      </c>
      <c r="NC21" s="25">
        <f t="shared" si="104"/>
        <v>0</v>
      </c>
      <c r="ND21" s="25">
        <f t="shared" si="105"/>
        <v>0</v>
      </c>
      <c r="NE21" s="25">
        <f t="shared" si="203"/>
        <v>1.98</v>
      </c>
      <c r="NF21" s="25">
        <f t="shared" si="106"/>
        <v>5.08</v>
      </c>
      <c r="NG21" s="25">
        <f t="shared" si="106"/>
        <v>0</v>
      </c>
      <c r="NH21" s="25">
        <f t="shared" si="106"/>
        <v>0</v>
      </c>
      <c r="NI21" s="25">
        <f t="shared" si="107"/>
        <v>190.5</v>
      </c>
      <c r="NJ21" s="25">
        <f t="shared" si="108"/>
        <v>0</v>
      </c>
      <c r="NK21" s="25">
        <f t="shared" si="109"/>
        <v>190.5</v>
      </c>
      <c r="NL21" s="25">
        <f t="shared" si="110"/>
        <v>127.41</v>
      </c>
      <c r="NM21" s="25">
        <f t="shared" si="111"/>
        <v>0</v>
      </c>
      <c r="NN21" s="25">
        <f t="shared" si="204"/>
        <v>127.41</v>
      </c>
      <c r="NO21" s="25">
        <f t="shared" si="112"/>
        <v>0</v>
      </c>
      <c r="NP21" s="25">
        <f t="shared" si="113"/>
        <v>0</v>
      </c>
      <c r="NQ21" s="25">
        <f t="shared" si="205"/>
        <v>0</v>
      </c>
      <c r="NR21" s="25">
        <f t="shared" si="114"/>
        <v>0</v>
      </c>
      <c r="NS21" s="25">
        <f t="shared" si="115"/>
        <v>0</v>
      </c>
      <c r="NT21" s="25">
        <f t="shared" si="206"/>
        <v>0</v>
      </c>
      <c r="NU21" s="25">
        <f t="shared" si="116"/>
        <v>0</v>
      </c>
      <c r="NV21" s="25">
        <f t="shared" si="117"/>
        <v>0</v>
      </c>
      <c r="NW21" s="25">
        <f t="shared" si="207"/>
        <v>0</v>
      </c>
      <c r="NX21" s="25">
        <f t="shared" si="208"/>
        <v>127.41</v>
      </c>
      <c r="NY21" s="25">
        <f t="shared" si="208"/>
        <v>0</v>
      </c>
      <c r="NZ21" s="25">
        <f t="shared" si="209"/>
        <v>127.41</v>
      </c>
      <c r="OA21" s="25">
        <f t="shared" si="210"/>
        <v>63.09</v>
      </c>
      <c r="OB21" s="25">
        <f t="shared" si="210"/>
        <v>0</v>
      </c>
      <c r="OC21" s="25">
        <f t="shared" si="211"/>
        <v>63.09</v>
      </c>
      <c r="OD21" s="25">
        <f t="shared" si="212"/>
        <v>127.41</v>
      </c>
      <c r="OE21" s="25">
        <f t="shared" si="118"/>
        <v>0</v>
      </c>
      <c r="OF21" s="25">
        <f t="shared" si="118"/>
        <v>127.41</v>
      </c>
      <c r="OG21" s="25">
        <f t="shared" si="119"/>
        <v>0</v>
      </c>
      <c r="OH21" s="25">
        <f t="shared" si="120"/>
        <v>0</v>
      </c>
      <c r="OI21" s="25">
        <f t="shared" si="121"/>
        <v>0</v>
      </c>
      <c r="OJ21" s="25">
        <f t="shared" si="122"/>
        <v>0</v>
      </c>
      <c r="OK21" s="25">
        <f t="shared" si="123"/>
        <v>0</v>
      </c>
      <c r="OL21" s="25">
        <f t="shared" si="124"/>
        <v>0</v>
      </c>
      <c r="OM21" s="25">
        <f t="shared" si="213"/>
        <v>0</v>
      </c>
      <c r="ON21" s="25">
        <f t="shared" si="213"/>
        <v>0</v>
      </c>
      <c r="OO21" s="25">
        <f t="shared" si="213"/>
        <v>0</v>
      </c>
      <c r="OP21" s="25">
        <f t="shared" si="125"/>
        <v>0</v>
      </c>
      <c r="OQ21" s="25">
        <f t="shared" si="126"/>
        <v>0</v>
      </c>
      <c r="OR21" s="25">
        <f t="shared" si="214"/>
        <v>0</v>
      </c>
      <c r="OS21" s="19">
        <v>536843.67000000004</v>
      </c>
      <c r="OT21" s="19">
        <v>2371326.09</v>
      </c>
    </row>
    <row r="22" spans="1:410" ht="33" customHeight="1" x14ac:dyDescent="0.25">
      <c r="A22" s="18">
        <v>17</v>
      </c>
      <c r="B22" s="18" t="s">
        <v>763</v>
      </c>
      <c r="C22" s="18">
        <v>1713.36</v>
      </c>
      <c r="D22" s="16" t="e">
        <f>_xlfn.IFNA(INDEX(#REF!,MATCH(E22,#REF!,0)),0)</f>
        <v>#REF!</v>
      </c>
      <c r="E22" s="18" t="s">
        <v>791</v>
      </c>
      <c r="F22" s="16" t="s">
        <v>765</v>
      </c>
      <c r="G22" s="16" t="s">
        <v>766</v>
      </c>
      <c r="H22" s="16" t="s">
        <v>767</v>
      </c>
      <c r="I22" s="16" t="s">
        <v>768</v>
      </c>
      <c r="J22" s="16" t="s">
        <v>769</v>
      </c>
      <c r="K22" s="16" t="s">
        <v>770</v>
      </c>
      <c r="L22" s="16" t="s">
        <v>771</v>
      </c>
      <c r="M22" s="18">
        <v>1.64</v>
      </c>
      <c r="N22" s="18">
        <v>2.44</v>
      </c>
      <c r="O22" s="19">
        <v>2.04</v>
      </c>
      <c r="P22" s="19">
        <v>2.84</v>
      </c>
      <c r="Q22" s="19">
        <v>0.1</v>
      </c>
      <c r="R22" s="19">
        <v>1.8399999999999999</v>
      </c>
      <c r="S22" s="19">
        <v>2.64</v>
      </c>
      <c r="T22" s="18">
        <v>0.2</v>
      </c>
      <c r="U22" s="18">
        <v>0</v>
      </c>
      <c r="V22" s="18">
        <v>0</v>
      </c>
      <c r="W22" s="18">
        <v>0</v>
      </c>
      <c r="X22" s="18">
        <v>1.64</v>
      </c>
      <c r="Y22" s="18">
        <v>2.4</v>
      </c>
      <c r="Z22" s="20">
        <f t="shared" si="215"/>
        <v>2.7</v>
      </c>
      <c r="AA22" s="18">
        <v>0.22</v>
      </c>
      <c r="AB22" s="18">
        <v>0</v>
      </c>
      <c r="AC22" s="18">
        <v>0</v>
      </c>
      <c r="AD22" s="18">
        <v>0</v>
      </c>
      <c r="AE22" s="18">
        <v>0</v>
      </c>
      <c r="AF22" s="18">
        <v>0</v>
      </c>
      <c r="AG22" s="19">
        <v>1.2</v>
      </c>
      <c r="AH22" s="19">
        <v>2</v>
      </c>
      <c r="AI22" s="20">
        <f t="shared" si="127"/>
        <v>2.85</v>
      </c>
      <c r="AJ22" s="19">
        <v>0</v>
      </c>
      <c r="AK22" s="19">
        <v>0</v>
      </c>
      <c r="AL22" s="20">
        <f t="shared" si="128"/>
        <v>0</v>
      </c>
      <c r="AM22" s="18">
        <v>1.64</v>
      </c>
      <c r="AN22" s="18">
        <v>2</v>
      </c>
      <c r="AO22" s="18">
        <v>0.15</v>
      </c>
      <c r="AP22" s="18">
        <v>0.22</v>
      </c>
      <c r="AQ22" s="18">
        <v>1.64</v>
      </c>
      <c r="AR22" s="18">
        <v>2.2200000000000002</v>
      </c>
      <c r="AS22" s="18">
        <v>0.12</v>
      </c>
      <c r="AT22" s="18">
        <v>0.11</v>
      </c>
      <c r="AU22" s="18">
        <v>0</v>
      </c>
      <c r="AV22" s="18">
        <v>1</v>
      </c>
      <c r="AW22" s="18">
        <v>0</v>
      </c>
      <c r="AX22" s="18">
        <v>0</v>
      </c>
      <c r="AY22" s="18">
        <v>0</v>
      </c>
      <c r="AZ22" s="18">
        <v>0</v>
      </c>
      <c r="BA22" s="18">
        <v>2</v>
      </c>
      <c r="BB22" s="18">
        <v>0</v>
      </c>
      <c r="BC22" s="18">
        <v>0</v>
      </c>
      <c r="BD22" s="18">
        <v>0</v>
      </c>
      <c r="BE22" s="18">
        <v>0</v>
      </c>
      <c r="BF22" s="18">
        <v>0</v>
      </c>
      <c r="BG22" s="18">
        <v>0</v>
      </c>
      <c r="BH22" s="18">
        <v>0</v>
      </c>
      <c r="BI22" s="18">
        <v>0</v>
      </c>
      <c r="BJ22" s="18">
        <v>0</v>
      </c>
      <c r="BK22" s="18">
        <v>0</v>
      </c>
      <c r="BL22" s="18">
        <v>0</v>
      </c>
      <c r="BM22" s="18">
        <v>0</v>
      </c>
      <c r="BN22" s="18">
        <v>0</v>
      </c>
      <c r="BO22" s="18">
        <v>0</v>
      </c>
      <c r="BP22" s="18">
        <v>0</v>
      </c>
      <c r="BQ22" s="18">
        <v>0</v>
      </c>
      <c r="BR22" s="18">
        <v>0</v>
      </c>
      <c r="BS22" s="18">
        <v>0</v>
      </c>
      <c r="BT22" s="18">
        <v>0</v>
      </c>
      <c r="BU22" s="18">
        <v>0</v>
      </c>
      <c r="BV22" s="18">
        <v>0</v>
      </c>
      <c r="BW22" s="18">
        <v>0</v>
      </c>
      <c r="BX22" s="18">
        <v>0</v>
      </c>
      <c r="BY22" s="18">
        <v>0</v>
      </c>
      <c r="BZ22" s="18">
        <v>0</v>
      </c>
      <c r="CA22" s="16" t="e">
        <f>_xlfn.IFNA(IF(RIGHT(D22,2)="=G",0,INDEX(#REF!,MATCH(E22,#REF!,0))),0)</f>
        <v>#REF!</v>
      </c>
      <c r="CB22" s="16" t="s">
        <v>776</v>
      </c>
      <c r="CC22" s="18">
        <v>0</v>
      </c>
      <c r="CD22" s="18">
        <v>0</v>
      </c>
      <c r="CE22" s="18">
        <v>1.4</v>
      </c>
      <c r="CF22" s="18">
        <v>0.73</v>
      </c>
      <c r="CG22" s="18">
        <v>0.12</v>
      </c>
      <c r="CH22" s="18">
        <v>3</v>
      </c>
      <c r="CI22" s="16" t="s">
        <v>98</v>
      </c>
      <c r="CJ22" s="18">
        <v>0</v>
      </c>
      <c r="CK22" s="20">
        <f t="shared" si="129"/>
        <v>3.25</v>
      </c>
      <c r="CL22" s="20">
        <f t="shared" si="130"/>
        <v>3.25</v>
      </c>
      <c r="CM22" s="18">
        <v>35.28</v>
      </c>
      <c r="CN22" s="21">
        <v>26.37</v>
      </c>
      <c r="CO22" s="18">
        <v>25.531000000000002</v>
      </c>
      <c r="CP22" s="22">
        <f t="shared" si="131"/>
        <v>26.37</v>
      </c>
      <c r="CQ22" s="22">
        <f t="shared" si="132"/>
        <v>23.12</v>
      </c>
      <c r="CR22" s="22">
        <f t="shared" si="133"/>
        <v>3.25</v>
      </c>
      <c r="CS22" s="22">
        <f t="shared" si="134"/>
        <v>23.220000000000002</v>
      </c>
      <c r="CT22" s="22">
        <f t="shared" si="0"/>
        <v>23.42</v>
      </c>
      <c r="CU22" s="23">
        <v>23.42</v>
      </c>
      <c r="CV22" s="22">
        <f t="shared" si="135"/>
        <v>2.7</v>
      </c>
      <c r="CW22" s="22">
        <f t="shared" si="1"/>
        <v>0</v>
      </c>
      <c r="CX22" s="22">
        <f t="shared" si="2"/>
        <v>0</v>
      </c>
      <c r="CY22" s="22">
        <f t="shared" si="136"/>
        <v>26.1</v>
      </c>
      <c r="CZ22" s="22">
        <f t="shared" si="137"/>
        <v>26.25</v>
      </c>
      <c r="DA22" s="24">
        <v>26.37</v>
      </c>
      <c r="DB22" s="20">
        <f t="shared" si="138"/>
        <v>3.25</v>
      </c>
      <c r="DC22" s="20">
        <f t="shared" si="139"/>
        <v>0</v>
      </c>
      <c r="DD22" s="20">
        <f t="shared" si="140"/>
        <v>3.25</v>
      </c>
      <c r="DE22" s="20">
        <f t="shared" si="3"/>
        <v>0.1</v>
      </c>
      <c r="DF22" s="20">
        <f t="shared" si="4"/>
        <v>0.2</v>
      </c>
      <c r="DG22" s="20">
        <f t="shared" si="5"/>
        <v>2.95</v>
      </c>
      <c r="DH22" s="20">
        <f t="shared" si="6"/>
        <v>0</v>
      </c>
      <c r="DI22" s="20">
        <f t="shared" si="7"/>
        <v>0</v>
      </c>
      <c r="DJ22" s="20">
        <f t="shared" si="8"/>
        <v>0</v>
      </c>
      <c r="DK22" s="20">
        <f t="shared" si="141"/>
        <v>3.25</v>
      </c>
      <c r="DL22" s="20">
        <f t="shared" si="142"/>
        <v>0</v>
      </c>
      <c r="DM22" s="20">
        <f t="shared" si="216"/>
        <v>0</v>
      </c>
      <c r="DN22" s="20">
        <f t="shared" si="143"/>
        <v>0</v>
      </c>
      <c r="DO22" s="18">
        <v>3.04</v>
      </c>
      <c r="DP22" s="18">
        <v>0</v>
      </c>
      <c r="DQ22" s="18">
        <v>1</v>
      </c>
      <c r="DR22" s="18">
        <v>1</v>
      </c>
      <c r="DS22" s="25">
        <f t="shared" si="144"/>
        <v>3.04</v>
      </c>
      <c r="DT22" s="25">
        <f t="shared" si="145"/>
        <v>0</v>
      </c>
      <c r="DU22" s="25">
        <f t="shared" si="146"/>
        <v>9.8800000000000008</v>
      </c>
      <c r="DV22" s="25">
        <f t="shared" si="147"/>
        <v>0</v>
      </c>
      <c r="DW22" s="25">
        <f t="shared" si="148"/>
        <v>9.8800000000000008</v>
      </c>
      <c r="DX22" s="25">
        <f t="shared" si="149"/>
        <v>20.16</v>
      </c>
      <c r="DY22" s="25">
        <f t="shared" si="150"/>
        <v>0</v>
      </c>
      <c r="DZ22" s="25">
        <f t="shared" si="151"/>
        <v>20.16</v>
      </c>
      <c r="EA22" s="25">
        <f t="shared" si="152"/>
        <v>13.36</v>
      </c>
      <c r="EB22" s="25">
        <f t="shared" si="153"/>
        <v>0</v>
      </c>
      <c r="EC22" s="25">
        <f t="shared" si="154"/>
        <v>13.36</v>
      </c>
      <c r="ED22" s="25">
        <f t="shared" si="155"/>
        <v>6.8</v>
      </c>
      <c r="EE22" s="25">
        <f t="shared" si="155"/>
        <v>0</v>
      </c>
      <c r="EF22" s="25">
        <f t="shared" si="156"/>
        <v>6.8</v>
      </c>
      <c r="EG22" s="25">
        <f t="shared" si="157"/>
        <v>13.36</v>
      </c>
      <c r="EH22" s="25">
        <f t="shared" si="157"/>
        <v>0</v>
      </c>
      <c r="EI22" s="25">
        <f t="shared" si="158"/>
        <v>13.36</v>
      </c>
      <c r="EJ22" s="18">
        <v>1713.36</v>
      </c>
      <c r="EK22" s="18">
        <v>1674.66</v>
      </c>
      <c r="EL22" s="18" t="s">
        <v>791</v>
      </c>
      <c r="EM22" s="18" t="s">
        <v>792</v>
      </c>
      <c r="EN22" s="16" t="s">
        <v>774</v>
      </c>
      <c r="EO22" s="16" t="s">
        <v>131</v>
      </c>
      <c r="EP22" s="16" t="e">
        <f>IF(OR(EN22="Cống tròn",EN22="Cống hộp",EN22="Ống nhựa"),INDEX(#REF!,MATCH(E22,#REF!,0)),IF(OR(EN22="Rãnh xây",EN22="Rãnh bê tông"),INDEX(#REF!,MATCH(E22,#REF!,0)),0))</f>
        <v>#REF!</v>
      </c>
      <c r="EQ22" s="18">
        <v>37.499999999999815</v>
      </c>
      <c r="ER22" s="19">
        <v>1</v>
      </c>
      <c r="ES22" s="25">
        <f t="shared" si="159"/>
        <v>37</v>
      </c>
      <c r="ET22" s="1" t="e">
        <f>_xlfn.IFNA(IF(EN22="Cống tròn",INDEX(#REF!,MATCH(E22,#REF!,0)),IF(EN22="Cống hộp",INDEX(#REF!,MATCH(E22,#REF!,0)),EU22&amp;" ,"&amp;EV22)),0)</f>
        <v>#REF!</v>
      </c>
      <c r="EU22" s="16" t="s">
        <v>769</v>
      </c>
      <c r="EV22" s="16" t="s">
        <v>775</v>
      </c>
      <c r="EW22" s="16" t="e">
        <f>_xlfn.IFNA(INDEX(#REF!,MATCH(E22,#REF!,0)),0)</f>
        <v>#REF!</v>
      </c>
      <c r="EX22" s="16"/>
      <c r="EY22" s="18">
        <v>0</v>
      </c>
      <c r="EZ22" s="18">
        <v>0</v>
      </c>
      <c r="FA22" s="18">
        <v>0</v>
      </c>
      <c r="FB22" s="19">
        <v>0</v>
      </c>
      <c r="FC22" s="19">
        <v>0</v>
      </c>
      <c r="FD22" s="25">
        <f t="shared" si="9"/>
        <v>0</v>
      </c>
      <c r="FE22" s="25">
        <f t="shared" si="160"/>
        <v>0</v>
      </c>
      <c r="FF22" s="19">
        <v>0.14000000000000001</v>
      </c>
      <c r="FG22" s="19">
        <v>2</v>
      </c>
      <c r="FH22" s="19">
        <v>1.5</v>
      </c>
      <c r="FI22" s="25">
        <f t="shared" si="161"/>
        <v>1.78</v>
      </c>
      <c r="FJ22" s="19">
        <v>0</v>
      </c>
      <c r="FK22" s="19">
        <v>0</v>
      </c>
      <c r="FL22" s="19">
        <v>0.2</v>
      </c>
      <c r="FM22" s="19">
        <v>1.6</v>
      </c>
      <c r="FN22" s="19">
        <v>0</v>
      </c>
      <c r="FO22" s="25">
        <f t="shared" si="162"/>
        <v>1.98</v>
      </c>
      <c r="FP22" s="19">
        <v>1.4999999999999999E-2</v>
      </c>
      <c r="FQ22" s="19">
        <v>1</v>
      </c>
      <c r="FR22" s="25">
        <f t="shared" si="10"/>
        <v>36</v>
      </c>
      <c r="FS22" s="25">
        <f t="shared" si="11"/>
        <v>0.52500000000000002</v>
      </c>
      <c r="FT22" s="25">
        <f t="shared" si="12"/>
        <v>36.524999999999999</v>
      </c>
      <c r="FU22" s="25">
        <f t="shared" si="13"/>
        <v>-0.97499999999981668</v>
      </c>
      <c r="FV22" s="25" t="str">
        <f t="shared" si="163"/>
        <v>Thêm 01</v>
      </c>
      <c r="FW22" s="25">
        <f t="shared" si="164"/>
        <v>0.04</v>
      </c>
      <c r="FX22" s="1"/>
      <c r="FY22" s="1"/>
      <c r="FZ22" s="1"/>
      <c r="GA22" s="1"/>
      <c r="GB22" s="19">
        <v>0</v>
      </c>
      <c r="GC22" s="19">
        <v>0</v>
      </c>
      <c r="GD22" s="19">
        <v>0</v>
      </c>
      <c r="GE22" s="19">
        <v>0</v>
      </c>
      <c r="GF22" s="19">
        <v>0</v>
      </c>
      <c r="GG22" s="19">
        <v>0</v>
      </c>
      <c r="GH22" s="19">
        <v>0</v>
      </c>
      <c r="GI22" s="19">
        <v>0</v>
      </c>
      <c r="GJ22" s="19">
        <v>0</v>
      </c>
      <c r="GK22" s="19">
        <v>0</v>
      </c>
      <c r="GL22" s="25">
        <f t="shared" si="14"/>
        <v>0</v>
      </c>
      <c r="GM22" s="25">
        <f t="shared" si="165"/>
        <v>0</v>
      </c>
      <c r="GN22" s="19">
        <v>0</v>
      </c>
      <c r="GO22" s="19">
        <v>0</v>
      </c>
      <c r="GP22" s="19">
        <v>0</v>
      </c>
      <c r="GQ22" s="19">
        <v>0</v>
      </c>
      <c r="GR22" s="1" t="e">
        <f>_xlfn.IFNA(INDEX(#REF!,MATCH(E22,#REF!,0)),0)</f>
        <v>#REF!</v>
      </c>
      <c r="GS22" s="1"/>
      <c r="GT22" s="19">
        <v>0</v>
      </c>
      <c r="GU22" s="19">
        <v>0</v>
      </c>
      <c r="GV22" s="19">
        <v>0</v>
      </c>
      <c r="GW22" s="19">
        <v>0</v>
      </c>
      <c r="GX22" s="25">
        <f t="shared" si="15"/>
        <v>0</v>
      </c>
      <c r="GY22" s="25">
        <f t="shared" si="16"/>
        <v>0</v>
      </c>
      <c r="GZ22" s="25">
        <f t="shared" si="166"/>
        <v>0</v>
      </c>
      <c r="HA22" s="1" t="e" cm="1">
        <f t="array" ref="HA22">INDEX(#REF!,MATCH(EJ22&amp;EK22&amp;HD22&amp;HE22&amp;HF22,#REF!&amp;#REF!&amp;#REF!&amp;#REF!&amp;#REF!,0))</f>
        <v>#REF!</v>
      </c>
      <c r="HB22" s="1"/>
      <c r="HC22" s="25">
        <f t="shared" si="167"/>
        <v>0</v>
      </c>
      <c r="HD22" s="19">
        <v>0</v>
      </c>
      <c r="HE22" s="19">
        <v>0</v>
      </c>
      <c r="HF22" s="19">
        <v>0</v>
      </c>
      <c r="HG22" s="1" t="e" cm="1">
        <f t="array" ref="HG22">INDEX(#REF!,MATCH(EJ22&amp;EK22&amp;HJ22&amp;HK22&amp;HL22,#REF!&amp;#REF!&amp;#REF!&amp;#REF!&amp;#REF!,0))</f>
        <v>#REF!</v>
      </c>
      <c r="HH22" s="1"/>
      <c r="HI22" s="25">
        <f t="shared" si="168"/>
        <v>0</v>
      </c>
      <c r="HJ22" s="25">
        <f t="shared" si="169"/>
        <v>0</v>
      </c>
      <c r="HK22" s="19">
        <v>0</v>
      </c>
      <c r="HL22" s="19">
        <v>0</v>
      </c>
      <c r="HM22" s="19">
        <v>0.01</v>
      </c>
      <c r="HN22" s="19">
        <v>1</v>
      </c>
      <c r="HO22" s="25">
        <f t="shared" si="170"/>
        <v>0</v>
      </c>
      <c r="HP22" s="25">
        <f t="shared" si="171"/>
        <v>0</v>
      </c>
      <c r="HQ22" s="25">
        <f t="shared" si="172"/>
        <v>0</v>
      </c>
      <c r="HR22" s="25">
        <f t="shared" si="173"/>
        <v>0</v>
      </c>
      <c r="HS22" s="25">
        <f t="shared" si="174"/>
        <v>0</v>
      </c>
      <c r="HT22" s="19">
        <v>0</v>
      </c>
      <c r="HU22" s="19">
        <v>0</v>
      </c>
      <c r="HV22" s="19">
        <v>0</v>
      </c>
      <c r="HW22" s="25">
        <f t="shared" si="175"/>
        <v>0</v>
      </c>
      <c r="HX22" s="19">
        <v>0</v>
      </c>
      <c r="HY22" s="19">
        <v>0</v>
      </c>
      <c r="HZ22" s="21">
        <v>26.37</v>
      </c>
      <c r="IA22" s="20">
        <f>ROUND(IF(EN22="Cống tròn",IF(EN22="Cống tròn",IF(EU22="Không có móng",IQ22-FF22,IF(EU22="Đế",IP22-FN22,IF(OR(EU22="Móng bê tông",EU22="Móng bê tông kết hợp đế"),II22-FJ22,0))),0),IF(EN22="Cống hộp",IF(AND(EN22="Cống hộp",EU22="Không có móng"),IQ22-GF22,IF(AND(EN22="Cống hộp",EU22="Móng bê tông"),IJ22-GB22,0)),IF(OR(EN22="Rãnh xây",EN22="Rãnh bê tông"),IF(OR(EN22="Rãnh xây",EN22="Rãnh bê tông"),IK22-GB22,0),IF(EN22="Ống nhựa",IF(AND(EN22="Ống nhựa",EU22="Không đắp cát"),IQ22-HT22,IF(AND(EN22="Ống nhựa",EU22="Đắp cát"),IH22-HX22,0)),IF(EN22="Rãnh thang",IF(EN22="Rãnh thang",IF(EU22="Móng bê tông",#REF!-#REF!,IQ22),0),0))))),2)</f>
        <v>23.38</v>
      </c>
      <c r="IB22" s="20">
        <f t="shared" si="176"/>
        <v>2.990000000000002</v>
      </c>
      <c r="IC22" s="20">
        <f t="shared" si="17"/>
        <v>23.38</v>
      </c>
      <c r="ID22" s="20">
        <f t="shared" si="18"/>
        <v>0</v>
      </c>
      <c r="IE22" s="20">
        <f t="shared" si="19"/>
        <v>0</v>
      </c>
      <c r="IF22" s="20">
        <f t="shared" si="20"/>
        <v>0</v>
      </c>
      <c r="IG22" s="20">
        <f>IF(EN22="Rãnh thang",IF(AND(EN22="Rãnh thang",EU22="Móng bê tông"),IQ22-#REF!,0),IF(EN22="Ống nhựa",IF(AND(EN22="Ống nhựa",EU22="Đắp cát"),IQ22-HT22,0),IF(EN22="Cống tròn",IF(EN22="Cống tròn",IF(OR(EU22="Móng bê tông",EU22="Móng bê tông kết hợp đế"),IM22-FL22,0),0),IF(EN22="Cống hộp",IF(AND(EN22="Cống hộp",EU22="Móng bê tông"),IN22-GD22,0),IF(OR(EN22="Rãnh xây",EN22="Rãnh bê tông"),IF(AND(EN22="Rãnh xây",EU22="Móng bê tông"),IO22-GD22,IF(AND(EN22="Rãnh bê tông",EU22="Móng bê tông"),IO22-GD22,0)),0)))))</f>
        <v>23.38</v>
      </c>
      <c r="IH22" s="20">
        <f t="shared" si="21"/>
        <v>0</v>
      </c>
      <c r="II22" s="20">
        <f t="shared" si="22"/>
        <v>23.38</v>
      </c>
      <c r="IJ22" s="20">
        <f t="shared" si="23"/>
        <v>0</v>
      </c>
      <c r="IK22" s="20">
        <f t="shared" si="177"/>
        <v>0</v>
      </c>
      <c r="IL22" s="20">
        <f t="shared" si="24"/>
        <v>23.58</v>
      </c>
      <c r="IM22" s="20">
        <f t="shared" si="25"/>
        <v>23.58</v>
      </c>
      <c r="IN22" s="20">
        <f t="shared" si="26"/>
        <v>0</v>
      </c>
      <c r="IO22" s="20">
        <f t="shared" si="27"/>
        <v>0</v>
      </c>
      <c r="IP22" s="20">
        <f t="shared" si="28"/>
        <v>0</v>
      </c>
      <c r="IQ22" s="18">
        <v>23.72</v>
      </c>
      <c r="IR22" s="25">
        <f t="shared" si="178"/>
        <v>0</v>
      </c>
      <c r="IS22" s="25">
        <f t="shared" si="29"/>
        <v>0</v>
      </c>
      <c r="IT22" s="25">
        <f t="shared" si="30"/>
        <v>0</v>
      </c>
      <c r="IU22" s="25">
        <f>ROUND(IF(EN22="Cống tròn",IF(EN22="Cống tròn",IV22+FF22,0),IF(EN22="Cống hộp",IF(EN22="Cống hộp",IV22+GP22,0),IF(OR(EN22="Rãnh xây",EN22="Rãnh bê tông"),IF(OR(EN22="Rãnh xây",EN22="Rãnh bê tông"),IV22+GP22,0),IF(EN22="ống nhựa",IF(EN22="Ống nhựa",IV22+HT22,0),IF(EN22="Rãnh thang",IF(EN22="Rãnh thang",IQ22+#REF!,0),0))))),2)</f>
        <v>25.09</v>
      </c>
      <c r="IV22" s="19">
        <v>24.95</v>
      </c>
      <c r="IW22" s="25">
        <f t="shared" si="31"/>
        <v>25.09</v>
      </c>
      <c r="IX22" s="25">
        <f t="shared" si="32"/>
        <v>0</v>
      </c>
      <c r="IY22" s="25">
        <f t="shared" si="33"/>
        <v>0</v>
      </c>
      <c r="IZ22" s="25">
        <f t="shared" si="34"/>
        <v>0</v>
      </c>
      <c r="JA22" s="25">
        <f t="shared" si="35"/>
        <v>0</v>
      </c>
      <c r="JB22" s="21">
        <v>26.09</v>
      </c>
      <c r="JC22" s="20">
        <f>ROUND(IF(EN22="Cống tròn",IF(EN22="Cống tròn",IF(EU22="Không có móng",JS22-FF22,IF(EU22="Đế",JR22-FN22,IF(OR(EU22="Móng bê tông",EU22="Móng bê tông kết hợp đế"),JK22-FJ22,0))),0),IF(EN22="Cống hộp",IF(AND(EN22="Cống hộp",EU22="Không có móng"),JS22-GF22,IF(AND(EN22="Cống hộp",EU22="Móng bê tông"),JL22-GB22,0)),IF(OR(EN22="Rãnh xây",EN22="Rãnh bê tông"),IF(OR(EN22="Rãnh xây",EN22="Rãnh bê tông"),JM22-GB22,0),IF(EN22="Ống nhựa",IF(AND(EN22="Ống nhựa",EU22="Không đắp cát"),JS22-HT22,IF(AND(EN22="Ống nhựa",EU22="Đắp cát"),JJ22-HX22,0)),IF(EN22="Rãnh thang",IF(EN22="Rãnh thang",IF(EU22="Móng bê tông",#REF!-#REF!,JS22),0),0))))),2)</f>
        <v>23.11</v>
      </c>
      <c r="JD22" s="20">
        <f t="shared" si="179"/>
        <v>2.9800000000000004</v>
      </c>
      <c r="JE22" s="20">
        <f t="shared" si="36"/>
        <v>23.11</v>
      </c>
      <c r="JF22" s="20">
        <f t="shared" si="37"/>
        <v>0</v>
      </c>
      <c r="JG22" s="20">
        <f t="shared" si="38"/>
        <v>0</v>
      </c>
      <c r="JH22" s="20">
        <f t="shared" si="39"/>
        <v>0</v>
      </c>
      <c r="JI22" s="20">
        <f>IF(EN22="Rãnh thang",IF(AND(EN22="Rãnh thang",EU22="Móng bê tông"),JS22-#REF!,0),IF(EN22="Ống nhựa",IF(AND(EN22="Ống nhựa",EU22="Đắp cát"),JS22-HT22,0),IF(EN22="Cống tròn",IF(EN22="Cống tròn",IF(OR(EU22="Móng bê tông",EU22="Móng bê tông kết hợp đế"),JO22-FL22,0),0),IF(EN22="Cống hộp",IF(AND(EN22="Cống hộp",EU22="Móng bê tông"),JP22-GD22,0),IF(OR(EN22="Rãnh xây",EN22="Rãnh bê tông"),IF(AND(EN22="Rãnh xây",EU22="Móng bê tông"),JQ22-GD22,IF(AND(EN22="Rãnh bê tông",EU22="Móng bê tông"),JQ22-GD22,0)),0)))))</f>
        <v>23.11</v>
      </c>
      <c r="JJ22" s="20">
        <f t="shared" si="40"/>
        <v>0</v>
      </c>
      <c r="JK22" s="20">
        <f t="shared" si="41"/>
        <v>23.11</v>
      </c>
      <c r="JL22" s="20">
        <f t="shared" si="42"/>
        <v>0</v>
      </c>
      <c r="JM22" s="20">
        <f t="shared" si="43"/>
        <v>0</v>
      </c>
      <c r="JN22" s="20">
        <f t="shared" si="44"/>
        <v>23.31</v>
      </c>
      <c r="JO22" s="20">
        <f t="shared" si="45"/>
        <v>23.31</v>
      </c>
      <c r="JP22" s="20">
        <f t="shared" si="46"/>
        <v>0</v>
      </c>
      <c r="JQ22" s="20">
        <f t="shared" si="47"/>
        <v>0</v>
      </c>
      <c r="JR22" s="20">
        <f t="shared" si="48"/>
        <v>0</v>
      </c>
      <c r="JS22" s="26">
        <v>23.45</v>
      </c>
      <c r="JT22" s="25">
        <f t="shared" si="180"/>
        <v>0</v>
      </c>
      <c r="JU22" s="25">
        <f t="shared" si="49"/>
        <v>0</v>
      </c>
      <c r="JV22" s="25">
        <f t="shared" si="50"/>
        <v>0</v>
      </c>
      <c r="JW22" s="25">
        <f>ROUND(IF(EN22="Cống tròn",IF(EN22="Cống tròn",JX22+FF22,0),IF(EN22="Cống hộp",IF(EN22="Cống hộp",JX22+GP22,0),IF(OR(EN22="Rãnh xây",EN22="Rãnh bê tông"),IF(OR(EN22="Rãnh xây",EN22="Rãnh bê tông"),JX22+GP22,0),IF(EN22="ống nhựa",IF(EN22="Ống nhựa",JX22+HT22,0),IF(EN22="Rãnh thang",IF(EN22="Rãnh thang",JS22+#REF!,0),0))))),2)</f>
        <v>25.09</v>
      </c>
      <c r="JX22" s="27">
        <v>24.95</v>
      </c>
      <c r="JY22" s="25">
        <f t="shared" si="51"/>
        <v>25.09</v>
      </c>
      <c r="JZ22" s="25">
        <f t="shared" si="52"/>
        <v>0</v>
      </c>
      <c r="KA22" s="25">
        <f t="shared" si="53"/>
        <v>0</v>
      </c>
      <c r="KB22" s="25">
        <f t="shared" si="54"/>
        <v>0</v>
      </c>
      <c r="KC22" s="25">
        <f t="shared" si="55"/>
        <v>0</v>
      </c>
      <c r="KD22" s="28" t="s">
        <v>98</v>
      </c>
      <c r="KE22" s="27">
        <v>0</v>
      </c>
      <c r="KF22" s="25">
        <f t="shared" si="56"/>
        <v>2.990000000000002</v>
      </c>
      <c r="KG22" s="25">
        <f t="shared" si="181"/>
        <v>2.990000000000002</v>
      </c>
      <c r="KH22" s="27">
        <v>0</v>
      </c>
      <c r="KI22" s="25">
        <f t="shared" si="57"/>
        <v>2.9800000000000004</v>
      </c>
      <c r="KJ22" s="25">
        <f t="shared" si="182"/>
        <v>2.9800000000000004</v>
      </c>
      <c r="KK22" s="25">
        <f t="shared" si="58"/>
        <v>0</v>
      </c>
      <c r="KL22" s="25">
        <f t="shared" si="59"/>
        <v>0</v>
      </c>
      <c r="KM22" s="25">
        <f t="shared" si="183"/>
        <v>0</v>
      </c>
      <c r="KN22" s="25">
        <f t="shared" si="60"/>
        <v>0</v>
      </c>
      <c r="KO22" s="25">
        <f t="shared" si="61"/>
        <v>0</v>
      </c>
      <c r="KP22" s="25">
        <f t="shared" si="184"/>
        <v>0</v>
      </c>
      <c r="KQ22" s="25">
        <f t="shared" si="62"/>
        <v>0.2</v>
      </c>
      <c r="KR22" s="25">
        <f t="shared" si="63"/>
        <v>0.2</v>
      </c>
      <c r="KS22" s="25">
        <f t="shared" si="185"/>
        <v>0.2</v>
      </c>
      <c r="KT22" s="25">
        <f t="shared" si="64"/>
        <v>0</v>
      </c>
      <c r="KU22" s="25">
        <f t="shared" si="65"/>
        <v>0</v>
      </c>
      <c r="KV22" s="25">
        <f t="shared" si="186"/>
        <v>0</v>
      </c>
      <c r="KW22" s="25">
        <f t="shared" si="66"/>
        <v>0</v>
      </c>
      <c r="KX22" s="25">
        <f t="shared" si="67"/>
        <v>0</v>
      </c>
      <c r="KY22" s="25">
        <f t="shared" si="187"/>
        <v>0</v>
      </c>
      <c r="KZ22" s="25">
        <f t="shared" si="68"/>
        <v>0</v>
      </c>
      <c r="LA22" s="25">
        <f t="shared" si="69"/>
        <v>0</v>
      </c>
      <c r="LB22" s="25">
        <f t="shared" si="188"/>
        <v>0</v>
      </c>
      <c r="LC22" s="25">
        <f t="shared" si="70"/>
        <v>1.98</v>
      </c>
      <c r="LD22" s="25">
        <f t="shared" si="71"/>
        <v>1.98</v>
      </c>
      <c r="LE22" s="25">
        <f t="shared" si="189"/>
        <v>1.98</v>
      </c>
      <c r="LF22" s="25">
        <f t="shared" si="72"/>
        <v>0</v>
      </c>
      <c r="LG22" s="25">
        <f t="shared" si="73"/>
        <v>0</v>
      </c>
      <c r="LH22" s="25">
        <f t="shared" si="190"/>
        <v>0</v>
      </c>
      <c r="LI22" s="25">
        <f t="shared" si="74"/>
        <v>0</v>
      </c>
      <c r="LJ22" s="25">
        <f t="shared" si="75"/>
        <v>0</v>
      </c>
      <c r="LK22" s="25">
        <f t="shared" si="191"/>
        <v>0</v>
      </c>
      <c r="LL22" s="25">
        <f t="shared" si="76"/>
        <v>0</v>
      </c>
      <c r="LM22" s="25">
        <f t="shared" si="77"/>
        <v>0</v>
      </c>
      <c r="LN22" s="25">
        <f t="shared" si="192"/>
        <v>0</v>
      </c>
      <c r="LO22" s="25">
        <f t="shared" si="78"/>
        <v>0</v>
      </c>
      <c r="LP22" s="25">
        <f t="shared" si="79"/>
        <v>0</v>
      </c>
      <c r="LQ22" s="25">
        <f t="shared" si="193"/>
        <v>0</v>
      </c>
      <c r="LR22" s="25">
        <f t="shared" si="80"/>
        <v>0</v>
      </c>
      <c r="LS22" s="25">
        <f t="shared" si="81"/>
        <v>0</v>
      </c>
      <c r="LT22" s="25">
        <f t="shared" si="194"/>
        <v>0</v>
      </c>
      <c r="LU22" s="25">
        <f t="shared" si="82"/>
        <v>0</v>
      </c>
      <c r="LV22" s="25">
        <f t="shared" si="83"/>
        <v>0</v>
      </c>
      <c r="LW22" s="25">
        <f t="shared" si="195"/>
        <v>0</v>
      </c>
      <c r="LX22" s="25">
        <f t="shared" si="84"/>
        <v>0</v>
      </c>
      <c r="LY22" s="25">
        <f t="shared" si="85"/>
        <v>0</v>
      </c>
      <c r="LZ22" s="25">
        <f t="shared" si="196"/>
        <v>0</v>
      </c>
      <c r="MA22" s="25">
        <f t="shared" si="86"/>
        <v>0</v>
      </c>
      <c r="MB22" s="25">
        <f t="shared" si="87"/>
        <v>0</v>
      </c>
      <c r="MC22" s="25">
        <f t="shared" si="197"/>
        <v>0</v>
      </c>
      <c r="MD22" s="25">
        <f t="shared" si="88"/>
        <v>0</v>
      </c>
      <c r="ME22" s="25">
        <f t="shared" si="89"/>
        <v>0</v>
      </c>
      <c r="MF22" s="25">
        <f t="shared" si="198"/>
        <v>0</v>
      </c>
      <c r="MG22" s="25">
        <f t="shared" si="90"/>
        <v>0</v>
      </c>
      <c r="MH22" s="25">
        <f t="shared" si="91"/>
        <v>0</v>
      </c>
      <c r="MI22" s="25">
        <f t="shared" si="199"/>
        <v>0</v>
      </c>
      <c r="MJ22" s="25">
        <f t="shared" si="92"/>
        <v>0</v>
      </c>
      <c r="MK22" s="25">
        <f t="shared" si="93"/>
        <v>0</v>
      </c>
      <c r="ML22" s="25">
        <f t="shared" si="200"/>
        <v>0</v>
      </c>
      <c r="MM22" s="25">
        <f t="shared" si="94"/>
        <v>0</v>
      </c>
      <c r="MN22" s="25">
        <f t="shared" si="95"/>
        <v>0</v>
      </c>
      <c r="MO22" s="25">
        <f t="shared" si="201"/>
        <v>0</v>
      </c>
      <c r="MP22" s="25">
        <f t="shared" si="96"/>
        <v>0</v>
      </c>
      <c r="MQ22" s="25">
        <f t="shared" si="97"/>
        <v>0</v>
      </c>
      <c r="MR22" s="25">
        <f t="shared" si="202"/>
        <v>0</v>
      </c>
      <c r="MS22" s="29">
        <v>1.98</v>
      </c>
      <c r="MT22" s="29">
        <v>0</v>
      </c>
      <c r="MU22" s="29">
        <v>1</v>
      </c>
      <c r="MV22" s="29">
        <v>1</v>
      </c>
      <c r="MW22" s="25">
        <f t="shared" si="98"/>
        <v>1.98</v>
      </c>
      <c r="MX22" s="25">
        <f t="shared" si="99"/>
        <v>5.92</v>
      </c>
      <c r="MY22" s="25">
        <f t="shared" si="100"/>
        <v>0</v>
      </c>
      <c r="MZ22" s="25">
        <f t="shared" si="101"/>
        <v>0</v>
      </c>
      <c r="NA22" s="25">
        <f t="shared" si="102"/>
        <v>1.98</v>
      </c>
      <c r="NB22" s="25">
        <f t="shared" si="103"/>
        <v>5.9</v>
      </c>
      <c r="NC22" s="25">
        <f t="shared" si="104"/>
        <v>0</v>
      </c>
      <c r="ND22" s="25">
        <f t="shared" si="105"/>
        <v>0</v>
      </c>
      <c r="NE22" s="25">
        <f t="shared" si="203"/>
        <v>1.98</v>
      </c>
      <c r="NF22" s="25">
        <f t="shared" si="203"/>
        <v>5.91</v>
      </c>
      <c r="NG22" s="25">
        <f t="shared" si="203"/>
        <v>0</v>
      </c>
      <c r="NH22" s="25">
        <f t="shared" si="203"/>
        <v>0</v>
      </c>
      <c r="NI22" s="25">
        <f t="shared" si="107"/>
        <v>221.62</v>
      </c>
      <c r="NJ22" s="25">
        <f t="shared" si="108"/>
        <v>0</v>
      </c>
      <c r="NK22" s="25">
        <f t="shared" si="109"/>
        <v>221.62</v>
      </c>
      <c r="NL22" s="25">
        <f t="shared" si="110"/>
        <v>127.41</v>
      </c>
      <c r="NM22" s="25">
        <f t="shared" si="111"/>
        <v>0</v>
      </c>
      <c r="NN22" s="25">
        <f t="shared" si="204"/>
        <v>127.41</v>
      </c>
      <c r="NO22" s="25">
        <f t="shared" si="112"/>
        <v>0</v>
      </c>
      <c r="NP22" s="25">
        <f t="shared" si="113"/>
        <v>0</v>
      </c>
      <c r="NQ22" s="25">
        <f t="shared" si="205"/>
        <v>0</v>
      </c>
      <c r="NR22" s="25">
        <f t="shared" si="114"/>
        <v>0</v>
      </c>
      <c r="NS22" s="25">
        <f t="shared" si="115"/>
        <v>0</v>
      </c>
      <c r="NT22" s="25">
        <f t="shared" si="206"/>
        <v>0</v>
      </c>
      <c r="NU22" s="25">
        <f t="shared" si="116"/>
        <v>0</v>
      </c>
      <c r="NV22" s="25">
        <f t="shared" si="117"/>
        <v>0</v>
      </c>
      <c r="NW22" s="25">
        <f t="shared" si="207"/>
        <v>0</v>
      </c>
      <c r="NX22" s="25">
        <f t="shared" si="208"/>
        <v>127.41</v>
      </c>
      <c r="NY22" s="25">
        <f t="shared" si="208"/>
        <v>0</v>
      </c>
      <c r="NZ22" s="25">
        <f t="shared" si="209"/>
        <v>127.41</v>
      </c>
      <c r="OA22" s="25">
        <f t="shared" si="210"/>
        <v>94.21</v>
      </c>
      <c r="OB22" s="25">
        <f t="shared" si="210"/>
        <v>0</v>
      </c>
      <c r="OC22" s="25">
        <f t="shared" si="211"/>
        <v>94.21</v>
      </c>
      <c r="OD22" s="25">
        <f t="shared" si="212"/>
        <v>127.41</v>
      </c>
      <c r="OE22" s="25">
        <f t="shared" si="212"/>
        <v>0</v>
      </c>
      <c r="OF22" s="25">
        <f t="shared" si="212"/>
        <v>127.41</v>
      </c>
      <c r="OG22" s="25">
        <f t="shared" si="119"/>
        <v>0</v>
      </c>
      <c r="OH22" s="25">
        <f t="shared" si="120"/>
        <v>0</v>
      </c>
      <c r="OI22" s="25">
        <f t="shared" si="121"/>
        <v>0</v>
      </c>
      <c r="OJ22" s="25">
        <f t="shared" si="122"/>
        <v>0</v>
      </c>
      <c r="OK22" s="25">
        <f t="shared" si="123"/>
        <v>0</v>
      </c>
      <c r="OL22" s="25">
        <f t="shared" si="124"/>
        <v>0</v>
      </c>
      <c r="OM22" s="25">
        <f t="shared" si="213"/>
        <v>0</v>
      </c>
      <c r="ON22" s="25">
        <f t="shared" si="213"/>
        <v>0</v>
      </c>
      <c r="OO22" s="25">
        <f t="shared" si="213"/>
        <v>0</v>
      </c>
      <c r="OP22" s="25">
        <f t="shared" si="125"/>
        <v>0</v>
      </c>
      <c r="OQ22" s="25">
        <f t="shared" si="126"/>
        <v>0</v>
      </c>
      <c r="OR22" s="25">
        <f t="shared" si="214"/>
        <v>0</v>
      </c>
      <c r="OS22" s="19">
        <v>536882.37</v>
      </c>
      <c r="OT22" s="19">
        <v>2371326.09</v>
      </c>
    </row>
    <row r="23" spans="1:410" ht="33" customHeight="1" x14ac:dyDescent="0.25">
      <c r="A23" s="18">
        <v>18</v>
      </c>
      <c r="B23" s="18" t="s">
        <v>763</v>
      </c>
      <c r="C23" s="18">
        <v>1674.66</v>
      </c>
      <c r="D23" s="16" t="e">
        <f>_xlfn.IFNA(INDEX(#REF!,MATCH(E23,#REF!,0)),0)</f>
        <v>#REF!</v>
      </c>
      <c r="E23" s="18" t="s">
        <v>792</v>
      </c>
      <c r="F23" s="16" t="s">
        <v>765</v>
      </c>
      <c r="G23" s="16" t="s">
        <v>766</v>
      </c>
      <c r="H23" s="16" t="s">
        <v>767</v>
      </c>
      <c r="I23" s="16" t="s">
        <v>768</v>
      </c>
      <c r="J23" s="16" t="s">
        <v>769</v>
      </c>
      <c r="K23" s="16" t="s">
        <v>770</v>
      </c>
      <c r="L23" s="16" t="s">
        <v>771</v>
      </c>
      <c r="M23" s="18">
        <v>1.64</v>
      </c>
      <c r="N23" s="18">
        <v>2.44</v>
      </c>
      <c r="O23" s="19">
        <v>2.04</v>
      </c>
      <c r="P23" s="19">
        <v>2.84</v>
      </c>
      <c r="Q23" s="19">
        <v>0.1</v>
      </c>
      <c r="R23" s="19">
        <v>1.8399999999999999</v>
      </c>
      <c r="S23" s="19">
        <v>2.64</v>
      </c>
      <c r="T23" s="18">
        <v>0.2</v>
      </c>
      <c r="U23" s="18">
        <v>0</v>
      </c>
      <c r="V23" s="18">
        <v>0</v>
      </c>
      <c r="W23" s="18">
        <v>0</v>
      </c>
      <c r="X23" s="18">
        <v>1.64</v>
      </c>
      <c r="Y23" s="18">
        <v>2.4</v>
      </c>
      <c r="Z23" s="20">
        <f t="shared" si="215"/>
        <v>2.7</v>
      </c>
      <c r="AA23" s="18">
        <v>0.22</v>
      </c>
      <c r="AB23" s="18">
        <v>0</v>
      </c>
      <c r="AC23" s="18">
        <v>0</v>
      </c>
      <c r="AD23" s="18">
        <v>0</v>
      </c>
      <c r="AE23" s="18">
        <v>0</v>
      </c>
      <c r="AF23" s="18">
        <v>0</v>
      </c>
      <c r="AG23" s="19">
        <v>1.2</v>
      </c>
      <c r="AH23" s="19">
        <v>2</v>
      </c>
      <c r="AI23" s="20">
        <f t="shared" si="127"/>
        <v>2.85</v>
      </c>
      <c r="AJ23" s="19">
        <v>0</v>
      </c>
      <c r="AK23" s="19">
        <v>0</v>
      </c>
      <c r="AL23" s="20">
        <f t="shared" si="128"/>
        <v>0</v>
      </c>
      <c r="AM23" s="18">
        <v>1.64</v>
      </c>
      <c r="AN23" s="18">
        <v>2</v>
      </c>
      <c r="AO23" s="18">
        <v>0.15</v>
      </c>
      <c r="AP23" s="18">
        <v>0.22</v>
      </c>
      <c r="AQ23" s="18">
        <v>1.64</v>
      </c>
      <c r="AR23" s="18">
        <v>2.2200000000000002</v>
      </c>
      <c r="AS23" s="18">
        <v>0.12</v>
      </c>
      <c r="AT23" s="18">
        <v>0.11</v>
      </c>
      <c r="AU23" s="18">
        <v>0</v>
      </c>
      <c r="AV23" s="18">
        <v>1</v>
      </c>
      <c r="AW23" s="18">
        <v>0</v>
      </c>
      <c r="AX23" s="18">
        <v>0</v>
      </c>
      <c r="AY23" s="18">
        <v>0</v>
      </c>
      <c r="AZ23" s="18">
        <v>0</v>
      </c>
      <c r="BA23" s="18">
        <v>2</v>
      </c>
      <c r="BB23" s="18">
        <v>0</v>
      </c>
      <c r="BC23" s="18">
        <v>0</v>
      </c>
      <c r="BD23" s="18">
        <v>0</v>
      </c>
      <c r="BE23" s="18">
        <v>0</v>
      </c>
      <c r="BF23" s="18">
        <v>0</v>
      </c>
      <c r="BG23" s="18">
        <v>0</v>
      </c>
      <c r="BH23" s="18">
        <v>0</v>
      </c>
      <c r="BI23" s="18">
        <v>0</v>
      </c>
      <c r="BJ23" s="18">
        <v>0</v>
      </c>
      <c r="BK23" s="18">
        <v>0</v>
      </c>
      <c r="BL23" s="18">
        <v>0</v>
      </c>
      <c r="BM23" s="18">
        <v>0</v>
      </c>
      <c r="BN23" s="18">
        <v>0</v>
      </c>
      <c r="BO23" s="18">
        <v>0</v>
      </c>
      <c r="BP23" s="18">
        <v>0</v>
      </c>
      <c r="BQ23" s="18">
        <v>0</v>
      </c>
      <c r="BR23" s="18">
        <v>0</v>
      </c>
      <c r="BS23" s="18">
        <v>0</v>
      </c>
      <c r="BT23" s="18">
        <v>0</v>
      </c>
      <c r="BU23" s="18">
        <v>0</v>
      </c>
      <c r="BV23" s="18">
        <v>0</v>
      </c>
      <c r="BW23" s="18">
        <v>0</v>
      </c>
      <c r="BX23" s="18">
        <v>0</v>
      </c>
      <c r="BY23" s="18">
        <v>0</v>
      </c>
      <c r="BZ23" s="18">
        <v>0</v>
      </c>
      <c r="CA23" s="16" t="e">
        <f>_xlfn.IFNA(IF(RIGHT(D23,2)="=G",0,INDEX(#REF!,MATCH(E23,#REF!,0))),0)</f>
        <v>#REF!</v>
      </c>
      <c r="CB23" s="16" t="s">
        <v>776</v>
      </c>
      <c r="CC23" s="18">
        <v>0</v>
      </c>
      <c r="CD23" s="18">
        <v>0</v>
      </c>
      <c r="CE23" s="18">
        <v>1.4</v>
      </c>
      <c r="CF23" s="18">
        <v>0.73</v>
      </c>
      <c r="CG23" s="18">
        <v>0.12</v>
      </c>
      <c r="CH23" s="18">
        <v>3</v>
      </c>
      <c r="CI23" s="16" t="s">
        <v>98</v>
      </c>
      <c r="CJ23" s="18">
        <v>0</v>
      </c>
      <c r="CK23" s="20">
        <f t="shared" si="129"/>
        <v>3.24</v>
      </c>
      <c r="CL23" s="20">
        <f t="shared" si="130"/>
        <v>3.24</v>
      </c>
      <c r="CM23" s="18">
        <v>30.54</v>
      </c>
      <c r="CN23" s="21">
        <v>26.09</v>
      </c>
      <c r="CO23" s="18">
        <v>25.251000000000001</v>
      </c>
      <c r="CP23" s="22">
        <f t="shared" si="131"/>
        <v>26.09</v>
      </c>
      <c r="CQ23" s="22">
        <f t="shared" si="132"/>
        <v>22.85</v>
      </c>
      <c r="CR23" s="22">
        <f t="shared" si="133"/>
        <v>3.24</v>
      </c>
      <c r="CS23" s="22">
        <f t="shared" si="134"/>
        <v>22.95</v>
      </c>
      <c r="CT23" s="22">
        <f t="shared" si="0"/>
        <v>23.15</v>
      </c>
      <c r="CU23" s="23">
        <v>23.15</v>
      </c>
      <c r="CV23" s="22">
        <f t="shared" si="135"/>
        <v>2.7</v>
      </c>
      <c r="CW23" s="22">
        <f t="shared" si="1"/>
        <v>0</v>
      </c>
      <c r="CX23" s="22">
        <f t="shared" si="2"/>
        <v>0</v>
      </c>
      <c r="CY23" s="22">
        <f t="shared" si="136"/>
        <v>25.82</v>
      </c>
      <c r="CZ23" s="22">
        <f t="shared" si="137"/>
        <v>25.97</v>
      </c>
      <c r="DA23" s="24">
        <v>26.09</v>
      </c>
      <c r="DB23" s="20">
        <f t="shared" si="138"/>
        <v>3.24</v>
      </c>
      <c r="DC23" s="20">
        <f t="shared" si="139"/>
        <v>0</v>
      </c>
      <c r="DD23" s="20">
        <f t="shared" si="140"/>
        <v>3.24</v>
      </c>
      <c r="DE23" s="20">
        <f t="shared" si="3"/>
        <v>0.1</v>
      </c>
      <c r="DF23" s="20">
        <f t="shared" si="4"/>
        <v>0.2</v>
      </c>
      <c r="DG23" s="20">
        <f t="shared" si="5"/>
        <v>2.94</v>
      </c>
      <c r="DH23" s="20">
        <f t="shared" si="6"/>
        <v>0</v>
      </c>
      <c r="DI23" s="20">
        <f t="shared" si="7"/>
        <v>0</v>
      </c>
      <c r="DJ23" s="20">
        <f t="shared" si="8"/>
        <v>0</v>
      </c>
      <c r="DK23" s="20">
        <f t="shared" si="141"/>
        <v>3.24</v>
      </c>
      <c r="DL23" s="20">
        <f t="shared" si="142"/>
        <v>0</v>
      </c>
      <c r="DM23" s="20">
        <f t="shared" si="216"/>
        <v>0</v>
      </c>
      <c r="DN23" s="20">
        <f t="shared" si="143"/>
        <v>0</v>
      </c>
      <c r="DO23" s="18">
        <v>3.04</v>
      </c>
      <c r="DP23" s="18">
        <v>0</v>
      </c>
      <c r="DQ23" s="18">
        <v>1</v>
      </c>
      <c r="DR23" s="18">
        <v>1</v>
      </c>
      <c r="DS23" s="25">
        <f t="shared" si="144"/>
        <v>3.04</v>
      </c>
      <c r="DT23" s="25">
        <f t="shared" si="145"/>
        <v>0</v>
      </c>
      <c r="DU23" s="25">
        <f t="shared" si="146"/>
        <v>9.85</v>
      </c>
      <c r="DV23" s="25">
        <f t="shared" si="147"/>
        <v>0</v>
      </c>
      <c r="DW23" s="25">
        <f t="shared" si="148"/>
        <v>9.85</v>
      </c>
      <c r="DX23" s="25">
        <f t="shared" si="149"/>
        <v>20.09</v>
      </c>
      <c r="DY23" s="25">
        <f t="shared" si="150"/>
        <v>0</v>
      </c>
      <c r="DZ23" s="25">
        <f t="shared" si="151"/>
        <v>20.09</v>
      </c>
      <c r="EA23" s="25">
        <f t="shared" si="152"/>
        <v>13.32</v>
      </c>
      <c r="EB23" s="25">
        <f t="shared" si="153"/>
        <v>0</v>
      </c>
      <c r="EC23" s="25">
        <f t="shared" si="154"/>
        <v>13.32</v>
      </c>
      <c r="ED23" s="25">
        <f t="shared" si="155"/>
        <v>6.77</v>
      </c>
      <c r="EE23" s="25">
        <f t="shared" si="155"/>
        <v>0</v>
      </c>
      <c r="EF23" s="25">
        <f t="shared" si="156"/>
        <v>6.77</v>
      </c>
      <c r="EG23" s="25">
        <f t="shared" si="157"/>
        <v>13.32</v>
      </c>
      <c r="EH23" s="25">
        <f t="shared" si="157"/>
        <v>0</v>
      </c>
      <c r="EI23" s="25">
        <f t="shared" si="158"/>
        <v>13.32</v>
      </c>
      <c r="EJ23" s="18">
        <v>1674.66</v>
      </c>
      <c r="EK23" s="18">
        <v>1635.54</v>
      </c>
      <c r="EL23" s="18" t="s">
        <v>792</v>
      </c>
      <c r="EM23" s="18" t="s">
        <v>793</v>
      </c>
      <c r="EN23" s="16" t="s">
        <v>774</v>
      </c>
      <c r="EO23" s="16" t="s">
        <v>131</v>
      </c>
      <c r="EP23" s="16" t="e">
        <f>IF(OR(EN23="Cống tròn",EN23="Cống hộp",EN23="Ống nhựa"),INDEX(#REF!,MATCH(E23,#REF!,0)),IF(OR(EN23="Rãnh xây",EN23="Rãnh bê tông"),INDEX(#REF!,MATCH(E23,#REF!,0)),0))</f>
        <v>#REF!</v>
      </c>
      <c r="EQ23" s="18">
        <v>37.500000000000114</v>
      </c>
      <c r="ER23" s="19">
        <v>1</v>
      </c>
      <c r="ES23" s="25">
        <f t="shared" si="159"/>
        <v>37</v>
      </c>
      <c r="ET23" s="1" t="e">
        <f>_xlfn.IFNA(IF(EN23="Cống tròn",INDEX(#REF!,MATCH(E23,#REF!,0)),IF(EN23="Cống hộp",INDEX(#REF!,MATCH(E23,#REF!,0)),EU23&amp;" ,"&amp;EV23)),0)</f>
        <v>#REF!</v>
      </c>
      <c r="EU23" s="16" t="s">
        <v>769</v>
      </c>
      <c r="EV23" s="16" t="s">
        <v>775</v>
      </c>
      <c r="EW23" s="16" t="e">
        <f>_xlfn.IFNA(INDEX(#REF!,MATCH(E23,#REF!,0)),0)</f>
        <v>#REF!</v>
      </c>
      <c r="EX23" s="16"/>
      <c r="EY23" s="18">
        <v>0</v>
      </c>
      <c r="EZ23" s="18">
        <v>0</v>
      </c>
      <c r="FA23" s="18">
        <v>0</v>
      </c>
      <c r="FB23" s="19">
        <v>0</v>
      </c>
      <c r="FC23" s="19">
        <v>0</v>
      </c>
      <c r="FD23" s="25">
        <f t="shared" si="9"/>
        <v>0</v>
      </c>
      <c r="FE23" s="25">
        <f t="shared" si="160"/>
        <v>0</v>
      </c>
      <c r="FF23" s="19">
        <v>0.14000000000000001</v>
      </c>
      <c r="FG23" s="19">
        <v>2</v>
      </c>
      <c r="FH23" s="19">
        <v>1.5</v>
      </c>
      <c r="FI23" s="25">
        <f t="shared" si="161"/>
        <v>1.78</v>
      </c>
      <c r="FJ23" s="19">
        <v>0</v>
      </c>
      <c r="FK23" s="19">
        <v>0</v>
      </c>
      <c r="FL23" s="19">
        <v>0.2</v>
      </c>
      <c r="FM23" s="19">
        <v>1.6</v>
      </c>
      <c r="FN23" s="19">
        <v>0</v>
      </c>
      <c r="FO23" s="25">
        <f t="shared" si="162"/>
        <v>1.98</v>
      </c>
      <c r="FP23" s="19">
        <v>1.4999999999999999E-2</v>
      </c>
      <c r="FQ23" s="19">
        <v>1</v>
      </c>
      <c r="FR23" s="25">
        <f t="shared" si="10"/>
        <v>36</v>
      </c>
      <c r="FS23" s="25">
        <f t="shared" si="11"/>
        <v>0.52500000000000002</v>
      </c>
      <c r="FT23" s="25">
        <f t="shared" si="12"/>
        <v>36.524999999999999</v>
      </c>
      <c r="FU23" s="25">
        <f t="shared" si="13"/>
        <v>-0.97500000000011511</v>
      </c>
      <c r="FV23" s="25" t="str">
        <f t="shared" si="163"/>
        <v>Thêm 01</v>
      </c>
      <c r="FW23" s="25">
        <f t="shared" si="164"/>
        <v>0.04</v>
      </c>
      <c r="FX23" s="1"/>
      <c r="FY23" s="1"/>
      <c r="FZ23" s="1"/>
      <c r="GA23" s="1"/>
      <c r="GB23" s="19">
        <v>0</v>
      </c>
      <c r="GC23" s="19">
        <v>0</v>
      </c>
      <c r="GD23" s="19">
        <v>0</v>
      </c>
      <c r="GE23" s="19">
        <v>0</v>
      </c>
      <c r="GF23" s="19">
        <v>0</v>
      </c>
      <c r="GG23" s="19">
        <v>0</v>
      </c>
      <c r="GH23" s="19">
        <v>0</v>
      </c>
      <c r="GI23" s="19">
        <v>0</v>
      </c>
      <c r="GJ23" s="19">
        <v>0</v>
      </c>
      <c r="GK23" s="19">
        <v>0</v>
      </c>
      <c r="GL23" s="25">
        <f t="shared" si="14"/>
        <v>0</v>
      </c>
      <c r="GM23" s="25">
        <f t="shared" si="165"/>
        <v>0</v>
      </c>
      <c r="GN23" s="19">
        <v>0</v>
      </c>
      <c r="GO23" s="19">
        <v>0</v>
      </c>
      <c r="GP23" s="19">
        <v>0</v>
      </c>
      <c r="GQ23" s="19">
        <v>0</v>
      </c>
      <c r="GR23" s="1" t="e">
        <f>_xlfn.IFNA(INDEX(#REF!,MATCH(E23,#REF!,0)),0)</f>
        <v>#REF!</v>
      </c>
      <c r="GS23" s="1"/>
      <c r="GT23" s="19">
        <v>0</v>
      </c>
      <c r="GU23" s="19">
        <v>0</v>
      </c>
      <c r="GV23" s="19">
        <v>0</v>
      </c>
      <c r="GW23" s="19">
        <v>0</v>
      </c>
      <c r="GX23" s="25">
        <f t="shared" si="15"/>
        <v>0</v>
      </c>
      <c r="GY23" s="25">
        <f t="shared" si="16"/>
        <v>0</v>
      </c>
      <c r="GZ23" s="25">
        <f t="shared" si="166"/>
        <v>0</v>
      </c>
      <c r="HA23" s="1" t="e" cm="1">
        <f t="array" ref="HA23">INDEX(#REF!,MATCH(EJ23&amp;EK23&amp;HD23&amp;HE23&amp;HF23,#REF!&amp;#REF!&amp;#REF!&amp;#REF!&amp;#REF!,0))</f>
        <v>#REF!</v>
      </c>
      <c r="HB23" s="1"/>
      <c r="HC23" s="25">
        <f t="shared" si="167"/>
        <v>0</v>
      </c>
      <c r="HD23" s="19">
        <v>0</v>
      </c>
      <c r="HE23" s="19">
        <v>0</v>
      </c>
      <c r="HF23" s="19">
        <v>0</v>
      </c>
      <c r="HG23" s="1" t="e" cm="1">
        <f t="array" ref="HG23">INDEX(#REF!,MATCH(EJ23&amp;EK23&amp;HJ23&amp;HK23&amp;HL23,#REF!&amp;#REF!&amp;#REF!&amp;#REF!&amp;#REF!,0))</f>
        <v>#REF!</v>
      </c>
      <c r="HH23" s="1"/>
      <c r="HI23" s="25">
        <f t="shared" si="168"/>
        <v>0</v>
      </c>
      <c r="HJ23" s="25">
        <f t="shared" si="169"/>
        <v>0</v>
      </c>
      <c r="HK23" s="19">
        <v>0</v>
      </c>
      <c r="HL23" s="19">
        <v>0</v>
      </c>
      <c r="HM23" s="19">
        <v>0.01</v>
      </c>
      <c r="HN23" s="19">
        <v>1</v>
      </c>
      <c r="HO23" s="25">
        <f t="shared" si="170"/>
        <v>0</v>
      </c>
      <c r="HP23" s="25">
        <f t="shared" si="171"/>
        <v>0</v>
      </c>
      <c r="HQ23" s="25">
        <f t="shared" si="172"/>
        <v>0</v>
      </c>
      <c r="HR23" s="25">
        <f t="shared" si="173"/>
        <v>0</v>
      </c>
      <c r="HS23" s="25">
        <f t="shared" si="174"/>
        <v>0</v>
      </c>
      <c r="HT23" s="19">
        <v>0</v>
      </c>
      <c r="HU23" s="19">
        <v>0</v>
      </c>
      <c r="HV23" s="19">
        <v>0</v>
      </c>
      <c r="HW23" s="25">
        <f t="shared" si="175"/>
        <v>0</v>
      </c>
      <c r="HX23" s="19">
        <v>0</v>
      </c>
      <c r="HY23" s="19">
        <v>0</v>
      </c>
      <c r="HZ23" s="21">
        <v>26.09</v>
      </c>
      <c r="IA23" s="20">
        <f>ROUND(IF(EN23="Cống tròn",IF(EN23="Cống tròn",IF(EU23="Không có móng",IQ23-FF23,IF(EU23="Đế",IP23-FN23,IF(OR(EU23="Móng bê tông",EU23="Móng bê tông kết hợp đế"),II23-FJ23,0))),0),IF(EN23="Cống hộp",IF(AND(EN23="Cống hộp",EU23="Không có móng"),IQ23-GF23,IF(AND(EN23="Cống hộp",EU23="Móng bê tông"),IJ23-GB23,0)),IF(OR(EN23="Rãnh xây",EN23="Rãnh bê tông"),IF(OR(EN23="Rãnh xây",EN23="Rãnh bê tông"),IK23-GB23,0),IF(EN23="Ống nhựa",IF(AND(EN23="Ống nhựa",EU23="Không đắp cát"),IQ23-HT23,IF(AND(EN23="Ống nhựa",EU23="Đắp cát"),IH23-HX23,0)),IF(EN23="Rãnh thang",IF(EN23="Rãnh thang",IF(EU23="Móng bê tông",#REF!-#REF!,IQ23),0),0))))),2)</f>
        <v>23.11</v>
      </c>
      <c r="IB23" s="20">
        <f t="shared" si="176"/>
        <v>2.9800000000000004</v>
      </c>
      <c r="IC23" s="20">
        <f t="shared" si="17"/>
        <v>23.11</v>
      </c>
      <c r="ID23" s="20">
        <f t="shared" si="18"/>
        <v>0</v>
      </c>
      <c r="IE23" s="20">
        <f t="shared" si="19"/>
        <v>0</v>
      </c>
      <c r="IF23" s="20">
        <f t="shared" si="20"/>
        <v>0</v>
      </c>
      <c r="IG23" s="20">
        <f>IF(EN23="Rãnh thang",IF(AND(EN23="Rãnh thang",EU23="Móng bê tông"),IQ23-#REF!,0),IF(EN23="Ống nhựa",IF(AND(EN23="Ống nhựa",EU23="Đắp cát"),IQ23-HT23,0),IF(EN23="Cống tròn",IF(EN23="Cống tròn",IF(OR(EU23="Móng bê tông",EU23="Móng bê tông kết hợp đế"),IM23-FL23,0),0),IF(EN23="Cống hộp",IF(AND(EN23="Cống hộp",EU23="Móng bê tông"),IN23-GD23,0),IF(OR(EN23="Rãnh xây",EN23="Rãnh bê tông"),IF(AND(EN23="Rãnh xây",EU23="Móng bê tông"),IO23-GD23,IF(AND(EN23="Rãnh bê tông",EU23="Móng bê tông"),IO23-GD23,0)),0)))))</f>
        <v>23.11</v>
      </c>
      <c r="IH23" s="20">
        <f t="shared" si="21"/>
        <v>0</v>
      </c>
      <c r="II23" s="20">
        <f t="shared" si="22"/>
        <v>23.11</v>
      </c>
      <c r="IJ23" s="20">
        <f t="shared" si="23"/>
        <v>0</v>
      </c>
      <c r="IK23" s="20">
        <f t="shared" si="177"/>
        <v>0</v>
      </c>
      <c r="IL23" s="20">
        <f t="shared" si="24"/>
        <v>23.31</v>
      </c>
      <c r="IM23" s="20">
        <f t="shared" si="25"/>
        <v>23.31</v>
      </c>
      <c r="IN23" s="20">
        <f t="shared" si="26"/>
        <v>0</v>
      </c>
      <c r="IO23" s="20">
        <f t="shared" si="27"/>
        <v>0</v>
      </c>
      <c r="IP23" s="20">
        <f t="shared" si="28"/>
        <v>0</v>
      </c>
      <c r="IQ23" s="18">
        <v>23.45</v>
      </c>
      <c r="IR23" s="25">
        <f t="shared" si="178"/>
        <v>0</v>
      </c>
      <c r="IS23" s="25">
        <f t="shared" si="29"/>
        <v>0</v>
      </c>
      <c r="IT23" s="25">
        <f t="shared" si="30"/>
        <v>0</v>
      </c>
      <c r="IU23" s="25">
        <f>ROUND(IF(EN23="Cống tròn",IF(EN23="Cống tròn",IV23+FF23,0),IF(EN23="Cống hộp",IF(EN23="Cống hộp",IV23+GP23,0),IF(OR(EN23="Rãnh xây",EN23="Rãnh bê tông"),IF(OR(EN23="Rãnh xây",EN23="Rãnh bê tông"),IV23+GP23,0),IF(EN23="ống nhựa",IF(EN23="Ống nhựa",IV23+HT23,0),IF(EN23="Rãnh thang",IF(EN23="Rãnh thang",IQ23+#REF!,0),0))))),2)</f>
        <v>24.81</v>
      </c>
      <c r="IV23" s="19">
        <v>24.67</v>
      </c>
      <c r="IW23" s="25">
        <f t="shared" si="31"/>
        <v>24.81</v>
      </c>
      <c r="IX23" s="25">
        <f t="shared" si="32"/>
        <v>0</v>
      </c>
      <c r="IY23" s="25">
        <f t="shared" si="33"/>
        <v>0</v>
      </c>
      <c r="IZ23" s="25">
        <f t="shared" si="34"/>
        <v>0</v>
      </c>
      <c r="JA23" s="25">
        <f t="shared" si="35"/>
        <v>0</v>
      </c>
      <c r="JB23" s="21">
        <v>25.81</v>
      </c>
      <c r="JC23" s="20">
        <f>ROUND(IF(EN23="Cống tròn",IF(EN23="Cống tròn",IF(EU23="Không có móng",JS23-FF23,IF(EU23="Đế",JR23-FN23,IF(OR(EU23="Móng bê tông",EU23="Móng bê tông kết hợp đế"),JK23-FJ23,0))),0),IF(EN23="Cống hộp",IF(AND(EN23="Cống hộp",EU23="Không có móng"),JS23-GF23,IF(AND(EN23="Cống hộp",EU23="Móng bê tông"),JL23-GB23,0)),IF(OR(EN23="Rãnh xây",EN23="Rãnh bê tông"),IF(OR(EN23="Rãnh xây",EN23="Rãnh bê tông"),JM23-GB23,0),IF(EN23="Ống nhựa",IF(AND(EN23="Ống nhựa",EU23="Không đắp cát"),JS23-HT23,IF(AND(EN23="Ống nhựa",EU23="Đắp cát"),JJ23-HX23,0)),IF(EN23="Rãnh thang",IF(EN23="Rãnh thang",IF(EU23="Móng bê tông",#REF!-#REF!,JS23),0),0))))),2)</f>
        <v>22.83</v>
      </c>
      <c r="JD23" s="20">
        <f t="shared" si="179"/>
        <v>2.9800000000000004</v>
      </c>
      <c r="JE23" s="20">
        <f t="shared" si="36"/>
        <v>22.830000000000002</v>
      </c>
      <c r="JF23" s="20">
        <f t="shared" si="37"/>
        <v>0</v>
      </c>
      <c r="JG23" s="20">
        <f t="shared" si="38"/>
        <v>0</v>
      </c>
      <c r="JH23" s="20">
        <f t="shared" si="39"/>
        <v>0</v>
      </c>
      <c r="JI23" s="20">
        <f>IF(EN23="Rãnh thang",IF(AND(EN23="Rãnh thang",EU23="Móng bê tông"),JS23-#REF!,0),IF(EN23="Ống nhựa",IF(AND(EN23="Ống nhựa",EU23="Đắp cát"),JS23-HT23,0),IF(EN23="Cống tròn",IF(EN23="Cống tròn",IF(OR(EU23="Móng bê tông",EU23="Móng bê tông kết hợp đế"),JO23-FL23,0),0),IF(EN23="Cống hộp",IF(AND(EN23="Cống hộp",EU23="Móng bê tông"),JP23-GD23,0),IF(OR(EN23="Rãnh xây",EN23="Rãnh bê tông"),IF(AND(EN23="Rãnh xây",EU23="Móng bê tông"),JQ23-GD23,IF(AND(EN23="Rãnh bê tông",EU23="Móng bê tông"),JQ23-GD23,0)),0)))))</f>
        <v>22.830000000000002</v>
      </c>
      <c r="JJ23" s="20">
        <f t="shared" si="40"/>
        <v>0</v>
      </c>
      <c r="JK23" s="20">
        <f t="shared" si="41"/>
        <v>22.830000000000002</v>
      </c>
      <c r="JL23" s="20">
        <f t="shared" si="42"/>
        <v>0</v>
      </c>
      <c r="JM23" s="20">
        <f t="shared" si="43"/>
        <v>0</v>
      </c>
      <c r="JN23" s="20">
        <f t="shared" si="44"/>
        <v>23.03</v>
      </c>
      <c r="JO23" s="20">
        <f t="shared" si="45"/>
        <v>23.03</v>
      </c>
      <c r="JP23" s="20">
        <f t="shared" si="46"/>
        <v>0</v>
      </c>
      <c r="JQ23" s="20">
        <f t="shared" si="47"/>
        <v>0</v>
      </c>
      <c r="JR23" s="20">
        <f t="shared" si="48"/>
        <v>0</v>
      </c>
      <c r="JS23" s="26">
        <v>23.17</v>
      </c>
      <c r="JT23" s="25">
        <f t="shared" si="180"/>
        <v>0</v>
      </c>
      <c r="JU23" s="25">
        <f t="shared" si="49"/>
        <v>0</v>
      </c>
      <c r="JV23" s="25">
        <f t="shared" si="50"/>
        <v>0</v>
      </c>
      <c r="JW23" s="25">
        <f>ROUND(IF(EN23="Cống tròn",IF(EN23="Cống tròn",JX23+FF23,0),IF(EN23="Cống hộp",IF(EN23="Cống hộp",JX23+GP23,0),IF(OR(EN23="Rãnh xây",EN23="Rãnh bê tông"),IF(OR(EN23="Rãnh xây",EN23="Rãnh bê tông"),JX23+GP23,0),IF(EN23="ống nhựa",IF(EN23="Ống nhựa",JX23+HT23,0),IF(EN23="Rãnh thang",IF(EN23="Rãnh thang",JS23+#REF!,0),0))))),2)</f>
        <v>24.81</v>
      </c>
      <c r="JX23" s="27">
        <v>24.67</v>
      </c>
      <c r="JY23" s="25">
        <f t="shared" si="51"/>
        <v>24.81</v>
      </c>
      <c r="JZ23" s="25">
        <f t="shared" si="52"/>
        <v>0</v>
      </c>
      <c r="KA23" s="25">
        <f t="shared" si="53"/>
        <v>0</v>
      </c>
      <c r="KB23" s="25">
        <f t="shared" si="54"/>
        <v>0</v>
      </c>
      <c r="KC23" s="25">
        <f t="shared" si="55"/>
        <v>0</v>
      </c>
      <c r="KD23" s="28" t="s">
        <v>98</v>
      </c>
      <c r="KE23" s="27">
        <v>0</v>
      </c>
      <c r="KF23" s="25">
        <f t="shared" si="56"/>
        <v>2.9800000000000004</v>
      </c>
      <c r="KG23" s="25">
        <f t="shared" si="181"/>
        <v>2.9800000000000004</v>
      </c>
      <c r="KH23" s="27">
        <v>0</v>
      </c>
      <c r="KI23" s="25">
        <f t="shared" si="57"/>
        <v>2.9800000000000004</v>
      </c>
      <c r="KJ23" s="25">
        <f t="shared" si="182"/>
        <v>2.9800000000000004</v>
      </c>
      <c r="KK23" s="25">
        <f t="shared" si="58"/>
        <v>0</v>
      </c>
      <c r="KL23" s="25">
        <f t="shared" si="59"/>
        <v>0</v>
      </c>
      <c r="KM23" s="25">
        <f t="shared" si="183"/>
        <v>0</v>
      </c>
      <c r="KN23" s="25">
        <f t="shared" si="60"/>
        <v>0</v>
      </c>
      <c r="KO23" s="25">
        <f t="shared" si="61"/>
        <v>0</v>
      </c>
      <c r="KP23" s="25">
        <f t="shared" si="184"/>
        <v>0</v>
      </c>
      <c r="KQ23" s="25">
        <f t="shared" si="62"/>
        <v>0.2</v>
      </c>
      <c r="KR23" s="25">
        <f t="shared" si="63"/>
        <v>0.2</v>
      </c>
      <c r="KS23" s="25">
        <f t="shared" si="185"/>
        <v>0.2</v>
      </c>
      <c r="KT23" s="25">
        <f t="shared" si="64"/>
        <v>0</v>
      </c>
      <c r="KU23" s="25">
        <f t="shared" si="65"/>
        <v>0</v>
      </c>
      <c r="KV23" s="25">
        <f t="shared" si="186"/>
        <v>0</v>
      </c>
      <c r="KW23" s="25">
        <f t="shared" si="66"/>
        <v>0</v>
      </c>
      <c r="KX23" s="25">
        <f t="shared" si="67"/>
        <v>0</v>
      </c>
      <c r="KY23" s="25">
        <f t="shared" si="187"/>
        <v>0</v>
      </c>
      <c r="KZ23" s="25">
        <f t="shared" si="68"/>
        <v>0</v>
      </c>
      <c r="LA23" s="25">
        <f t="shared" si="69"/>
        <v>0</v>
      </c>
      <c r="LB23" s="25">
        <f t="shared" si="188"/>
        <v>0</v>
      </c>
      <c r="LC23" s="25">
        <f t="shared" si="70"/>
        <v>1.98</v>
      </c>
      <c r="LD23" s="25">
        <f t="shared" si="71"/>
        <v>1.98</v>
      </c>
      <c r="LE23" s="25">
        <f t="shared" si="189"/>
        <v>1.98</v>
      </c>
      <c r="LF23" s="25">
        <f t="shared" si="72"/>
        <v>0</v>
      </c>
      <c r="LG23" s="25">
        <f t="shared" si="73"/>
        <v>0</v>
      </c>
      <c r="LH23" s="25">
        <f t="shared" si="190"/>
        <v>0</v>
      </c>
      <c r="LI23" s="25">
        <f t="shared" si="74"/>
        <v>0</v>
      </c>
      <c r="LJ23" s="25">
        <f t="shared" si="75"/>
        <v>0</v>
      </c>
      <c r="LK23" s="25">
        <f t="shared" si="191"/>
        <v>0</v>
      </c>
      <c r="LL23" s="25">
        <f t="shared" si="76"/>
        <v>0</v>
      </c>
      <c r="LM23" s="25">
        <f t="shared" si="77"/>
        <v>0</v>
      </c>
      <c r="LN23" s="25">
        <f t="shared" si="192"/>
        <v>0</v>
      </c>
      <c r="LO23" s="25">
        <f t="shared" si="78"/>
        <v>0</v>
      </c>
      <c r="LP23" s="25">
        <f t="shared" si="79"/>
        <v>0</v>
      </c>
      <c r="LQ23" s="25">
        <f t="shared" si="193"/>
        <v>0</v>
      </c>
      <c r="LR23" s="25">
        <f t="shared" si="80"/>
        <v>0</v>
      </c>
      <c r="LS23" s="25">
        <f t="shared" si="81"/>
        <v>0</v>
      </c>
      <c r="LT23" s="25">
        <f t="shared" si="194"/>
        <v>0</v>
      </c>
      <c r="LU23" s="25">
        <f t="shared" si="82"/>
        <v>0</v>
      </c>
      <c r="LV23" s="25">
        <f t="shared" si="83"/>
        <v>0</v>
      </c>
      <c r="LW23" s="25">
        <f t="shared" si="195"/>
        <v>0</v>
      </c>
      <c r="LX23" s="25">
        <f t="shared" si="84"/>
        <v>0</v>
      </c>
      <c r="LY23" s="25">
        <f t="shared" si="85"/>
        <v>0</v>
      </c>
      <c r="LZ23" s="25">
        <f t="shared" si="196"/>
        <v>0</v>
      </c>
      <c r="MA23" s="25">
        <f t="shared" si="86"/>
        <v>0</v>
      </c>
      <c r="MB23" s="25">
        <f t="shared" si="87"/>
        <v>0</v>
      </c>
      <c r="MC23" s="25">
        <f t="shared" si="197"/>
        <v>0</v>
      </c>
      <c r="MD23" s="25">
        <f t="shared" si="88"/>
        <v>0</v>
      </c>
      <c r="ME23" s="25">
        <f t="shared" si="89"/>
        <v>0</v>
      </c>
      <c r="MF23" s="25">
        <f t="shared" si="198"/>
        <v>0</v>
      </c>
      <c r="MG23" s="25">
        <f t="shared" si="90"/>
        <v>0</v>
      </c>
      <c r="MH23" s="25">
        <f t="shared" si="91"/>
        <v>0</v>
      </c>
      <c r="MI23" s="25">
        <f t="shared" si="199"/>
        <v>0</v>
      </c>
      <c r="MJ23" s="25">
        <f t="shared" si="92"/>
        <v>0</v>
      </c>
      <c r="MK23" s="25">
        <f t="shared" si="93"/>
        <v>0</v>
      </c>
      <c r="ML23" s="25">
        <f t="shared" si="200"/>
        <v>0</v>
      </c>
      <c r="MM23" s="25">
        <f t="shared" si="94"/>
        <v>0</v>
      </c>
      <c r="MN23" s="25">
        <f t="shared" si="95"/>
        <v>0</v>
      </c>
      <c r="MO23" s="25">
        <f t="shared" si="201"/>
        <v>0</v>
      </c>
      <c r="MP23" s="25">
        <f t="shared" si="96"/>
        <v>0</v>
      </c>
      <c r="MQ23" s="25">
        <f t="shared" si="97"/>
        <v>0</v>
      </c>
      <c r="MR23" s="25">
        <f t="shared" si="202"/>
        <v>0</v>
      </c>
      <c r="MS23" s="29">
        <v>1.98</v>
      </c>
      <c r="MT23" s="29">
        <v>0</v>
      </c>
      <c r="MU23" s="29">
        <v>1</v>
      </c>
      <c r="MV23" s="29">
        <v>1</v>
      </c>
      <c r="MW23" s="25">
        <f t="shared" si="98"/>
        <v>1.98</v>
      </c>
      <c r="MX23" s="25">
        <f t="shared" si="99"/>
        <v>5.9</v>
      </c>
      <c r="MY23" s="25">
        <f t="shared" si="100"/>
        <v>0</v>
      </c>
      <c r="MZ23" s="25">
        <f t="shared" si="101"/>
        <v>0</v>
      </c>
      <c r="NA23" s="25">
        <f t="shared" si="102"/>
        <v>1.98</v>
      </c>
      <c r="NB23" s="25">
        <f t="shared" si="103"/>
        <v>5.9</v>
      </c>
      <c r="NC23" s="25">
        <f t="shared" si="104"/>
        <v>0</v>
      </c>
      <c r="ND23" s="25">
        <f t="shared" si="105"/>
        <v>0</v>
      </c>
      <c r="NE23" s="25">
        <f t="shared" si="203"/>
        <v>1.98</v>
      </c>
      <c r="NF23" s="25">
        <f t="shared" si="203"/>
        <v>5.9</v>
      </c>
      <c r="NG23" s="25">
        <f t="shared" si="203"/>
        <v>0</v>
      </c>
      <c r="NH23" s="25">
        <f t="shared" si="203"/>
        <v>0</v>
      </c>
      <c r="NI23" s="25">
        <f t="shared" si="107"/>
        <v>221.25</v>
      </c>
      <c r="NJ23" s="25">
        <f t="shared" si="108"/>
        <v>0</v>
      </c>
      <c r="NK23" s="25">
        <f t="shared" si="109"/>
        <v>221.25</v>
      </c>
      <c r="NL23" s="25">
        <f t="shared" si="110"/>
        <v>127.41</v>
      </c>
      <c r="NM23" s="25">
        <f t="shared" si="111"/>
        <v>0</v>
      </c>
      <c r="NN23" s="25">
        <f t="shared" si="204"/>
        <v>127.41</v>
      </c>
      <c r="NO23" s="25">
        <f t="shared" si="112"/>
        <v>0</v>
      </c>
      <c r="NP23" s="25">
        <f t="shared" si="113"/>
        <v>0</v>
      </c>
      <c r="NQ23" s="25">
        <f t="shared" si="205"/>
        <v>0</v>
      </c>
      <c r="NR23" s="25">
        <f t="shared" si="114"/>
        <v>0</v>
      </c>
      <c r="NS23" s="25">
        <f t="shared" si="115"/>
        <v>0</v>
      </c>
      <c r="NT23" s="25">
        <f t="shared" si="206"/>
        <v>0</v>
      </c>
      <c r="NU23" s="25">
        <f t="shared" si="116"/>
        <v>0</v>
      </c>
      <c r="NV23" s="25">
        <f t="shared" si="117"/>
        <v>0</v>
      </c>
      <c r="NW23" s="25">
        <f t="shared" si="207"/>
        <v>0</v>
      </c>
      <c r="NX23" s="25">
        <f t="shared" si="208"/>
        <v>127.41</v>
      </c>
      <c r="NY23" s="25">
        <f t="shared" si="208"/>
        <v>0</v>
      </c>
      <c r="NZ23" s="25">
        <f t="shared" si="209"/>
        <v>127.41</v>
      </c>
      <c r="OA23" s="25">
        <f t="shared" si="210"/>
        <v>93.84</v>
      </c>
      <c r="OB23" s="25">
        <f t="shared" si="210"/>
        <v>0</v>
      </c>
      <c r="OC23" s="25">
        <f t="shared" si="211"/>
        <v>93.84</v>
      </c>
      <c r="OD23" s="25">
        <f t="shared" si="212"/>
        <v>127.41</v>
      </c>
      <c r="OE23" s="25">
        <f t="shared" si="212"/>
        <v>0</v>
      </c>
      <c r="OF23" s="25">
        <f t="shared" si="212"/>
        <v>127.41</v>
      </c>
      <c r="OG23" s="25">
        <f t="shared" si="119"/>
        <v>0</v>
      </c>
      <c r="OH23" s="25">
        <f t="shared" si="120"/>
        <v>0</v>
      </c>
      <c r="OI23" s="25">
        <f t="shared" si="121"/>
        <v>0</v>
      </c>
      <c r="OJ23" s="25">
        <f t="shared" si="122"/>
        <v>0</v>
      </c>
      <c r="OK23" s="25">
        <f t="shared" si="123"/>
        <v>0</v>
      </c>
      <c r="OL23" s="25">
        <f t="shared" si="124"/>
        <v>0</v>
      </c>
      <c r="OM23" s="25">
        <f t="shared" si="213"/>
        <v>0</v>
      </c>
      <c r="ON23" s="25">
        <f t="shared" si="213"/>
        <v>0</v>
      </c>
      <c r="OO23" s="25">
        <f t="shared" si="213"/>
        <v>0</v>
      </c>
      <c r="OP23" s="25">
        <f t="shared" si="125"/>
        <v>0</v>
      </c>
      <c r="OQ23" s="25">
        <f t="shared" si="126"/>
        <v>0</v>
      </c>
      <c r="OR23" s="25">
        <f t="shared" si="214"/>
        <v>0</v>
      </c>
      <c r="OS23" s="19">
        <v>536921.06999999995</v>
      </c>
      <c r="OT23" s="19">
        <v>2371326.09</v>
      </c>
    </row>
    <row r="24" spans="1:410" ht="33" customHeight="1" x14ac:dyDescent="0.25">
      <c r="A24" s="18">
        <v>19</v>
      </c>
      <c r="B24" s="18" t="s">
        <v>763</v>
      </c>
      <c r="C24" s="18">
        <v>1635.54</v>
      </c>
      <c r="D24" s="16" t="e">
        <f>_xlfn.IFNA(INDEX(#REF!,MATCH(E24,#REF!,0)),0)</f>
        <v>#REF!</v>
      </c>
      <c r="E24" s="18" t="s">
        <v>793</v>
      </c>
      <c r="F24" s="16" t="s">
        <v>765</v>
      </c>
      <c r="G24" s="16" t="s">
        <v>766</v>
      </c>
      <c r="H24" s="16" t="s">
        <v>767</v>
      </c>
      <c r="I24" s="16" t="s">
        <v>768</v>
      </c>
      <c r="J24" s="16" t="s">
        <v>769</v>
      </c>
      <c r="K24" s="16" t="s">
        <v>770</v>
      </c>
      <c r="L24" s="16" t="s">
        <v>771</v>
      </c>
      <c r="M24" s="18">
        <v>2.48</v>
      </c>
      <c r="N24" s="18">
        <v>4.9400000000000004</v>
      </c>
      <c r="O24" s="19">
        <v>2.88</v>
      </c>
      <c r="P24" s="19">
        <v>5.3400000000000007</v>
      </c>
      <c r="Q24" s="19">
        <v>0.1</v>
      </c>
      <c r="R24" s="19">
        <v>2.68</v>
      </c>
      <c r="S24" s="19">
        <v>5.1400000000000006</v>
      </c>
      <c r="T24" s="18">
        <v>0.2</v>
      </c>
      <c r="U24" s="18">
        <v>0</v>
      </c>
      <c r="V24" s="18">
        <v>0</v>
      </c>
      <c r="W24" s="18">
        <v>0</v>
      </c>
      <c r="X24" s="18">
        <v>2.48</v>
      </c>
      <c r="Y24" s="18">
        <v>4.9000000000000004</v>
      </c>
      <c r="Z24" s="20">
        <f t="shared" si="215"/>
        <v>2.7</v>
      </c>
      <c r="AA24" s="18">
        <v>0.22</v>
      </c>
      <c r="AB24" s="18">
        <v>0</v>
      </c>
      <c r="AC24" s="18">
        <v>0</v>
      </c>
      <c r="AD24" s="18">
        <v>0</v>
      </c>
      <c r="AE24" s="18">
        <v>0</v>
      </c>
      <c r="AF24" s="18">
        <v>0</v>
      </c>
      <c r="AG24" s="19">
        <v>2.04</v>
      </c>
      <c r="AH24" s="19">
        <v>4.5</v>
      </c>
      <c r="AI24" s="20">
        <f t="shared" si="127"/>
        <v>2.85</v>
      </c>
      <c r="AJ24" s="19">
        <v>0</v>
      </c>
      <c r="AK24" s="19">
        <v>0</v>
      </c>
      <c r="AL24" s="20">
        <f t="shared" si="128"/>
        <v>0</v>
      </c>
      <c r="AM24" s="18">
        <v>2.48</v>
      </c>
      <c r="AN24" s="18">
        <v>4.5</v>
      </c>
      <c r="AO24" s="18">
        <v>0.15</v>
      </c>
      <c r="AP24" s="18">
        <v>0.22</v>
      </c>
      <c r="AQ24" s="18">
        <v>2.48</v>
      </c>
      <c r="AR24" s="18">
        <v>4.72</v>
      </c>
      <c r="AS24" s="18">
        <v>0.12</v>
      </c>
      <c r="AT24" s="18">
        <v>0.11</v>
      </c>
      <c r="AU24" s="18">
        <v>0</v>
      </c>
      <c r="AV24" s="18">
        <v>1</v>
      </c>
      <c r="AW24" s="18">
        <v>0</v>
      </c>
      <c r="AX24" s="18">
        <v>0</v>
      </c>
      <c r="AY24" s="18">
        <v>0</v>
      </c>
      <c r="AZ24" s="18">
        <v>0</v>
      </c>
      <c r="BA24" s="18">
        <v>2</v>
      </c>
      <c r="BB24" s="18">
        <v>0</v>
      </c>
      <c r="BC24" s="18">
        <v>0</v>
      </c>
      <c r="BD24" s="18">
        <v>0</v>
      </c>
      <c r="BE24" s="18">
        <v>0</v>
      </c>
      <c r="BF24" s="18">
        <v>1</v>
      </c>
      <c r="BG24" s="18">
        <v>0</v>
      </c>
      <c r="BH24" s="18">
        <v>0</v>
      </c>
      <c r="BI24" s="18">
        <v>0</v>
      </c>
      <c r="BJ24" s="18">
        <v>0</v>
      </c>
      <c r="BK24" s="18">
        <v>0</v>
      </c>
      <c r="BL24" s="18">
        <v>0</v>
      </c>
      <c r="BM24" s="18">
        <v>0</v>
      </c>
      <c r="BN24" s="18">
        <v>0</v>
      </c>
      <c r="BO24" s="18">
        <v>0</v>
      </c>
      <c r="BP24" s="18">
        <v>0</v>
      </c>
      <c r="BQ24" s="18">
        <v>2</v>
      </c>
      <c r="BR24" s="18">
        <v>0</v>
      </c>
      <c r="BS24" s="18">
        <v>0</v>
      </c>
      <c r="BT24" s="18">
        <v>0</v>
      </c>
      <c r="BU24" s="18">
        <v>0</v>
      </c>
      <c r="BV24" s="18">
        <v>0</v>
      </c>
      <c r="BW24" s="18">
        <v>0</v>
      </c>
      <c r="BX24" s="18">
        <v>0</v>
      </c>
      <c r="BY24" s="18">
        <v>0</v>
      </c>
      <c r="BZ24" s="18">
        <v>0</v>
      </c>
      <c r="CA24" s="16" t="e">
        <f>_xlfn.IFNA(IF(RIGHT(D24,2)="=G",0,INDEX(#REF!,MATCH(E24,#REF!,0))),0)</f>
        <v>#REF!</v>
      </c>
      <c r="CB24" s="16" t="s">
        <v>776</v>
      </c>
      <c r="CC24" s="18">
        <v>0</v>
      </c>
      <c r="CD24" s="18">
        <v>0</v>
      </c>
      <c r="CE24" s="18">
        <v>2.2400000000000002</v>
      </c>
      <c r="CF24" s="18">
        <v>0.93</v>
      </c>
      <c r="CG24" s="18">
        <v>0.12</v>
      </c>
      <c r="CH24" s="18">
        <v>5</v>
      </c>
      <c r="CI24" s="16" t="s">
        <v>98</v>
      </c>
      <c r="CJ24" s="18">
        <v>0</v>
      </c>
      <c r="CK24" s="20">
        <f t="shared" si="129"/>
        <v>3.24</v>
      </c>
      <c r="CL24" s="20">
        <f t="shared" si="130"/>
        <v>3.24</v>
      </c>
      <c r="CM24" s="18">
        <v>31.29</v>
      </c>
      <c r="CN24" s="21">
        <v>25.81</v>
      </c>
      <c r="CO24" s="18">
        <v>24.971</v>
      </c>
      <c r="CP24" s="22">
        <f t="shared" si="131"/>
        <v>25.81</v>
      </c>
      <c r="CQ24" s="22">
        <f t="shared" si="132"/>
        <v>22.57</v>
      </c>
      <c r="CR24" s="22">
        <f t="shared" si="133"/>
        <v>3.24</v>
      </c>
      <c r="CS24" s="22">
        <f t="shared" si="134"/>
        <v>22.67</v>
      </c>
      <c r="CT24" s="22">
        <f t="shared" si="0"/>
        <v>22.87</v>
      </c>
      <c r="CU24" s="23">
        <v>22.87</v>
      </c>
      <c r="CV24" s="22">
        <f t="shared" si="135"/>
        <v>2.7</v>
      </c>
      <c r="CW24" s="22">
        <f t="shared" si="1"/>
        <v>0</v>
      </c>
      <c r="CX24" s="22">
        <f t="shared" si="2"/>
        <v>0</v>
      </c>
      <c r="CY24" s="22">
        <f t="shared" si="136"/>
        <v>25.54</v>
      </c>
      <c r="CZ24" s="22">
        <f t="shared" si="137"/>
        <v>25.69</v>
      </c>
      <c r="DA24" s="24">
        <v>25.81</v>
      </c>
      <c r="DB24" s="20">
        <f t="shared" si="138"/>
        <v>3.24</v>
      </c>
      <c r="DC24" s="20">
        <f t="shared" si="139"/>
        <v>0</v>
      </c>
      <c r="DD24" s="20">
        <f t="shared" si="140"/>
        <v>3.24</v>
      </c>
      <c r="DE24" s="20">
        <f t="shared" si="3"/>
        <v>0.1</v>
      </c>
      <c r="DF24" s="20">
        <f t="shared" si="4"/>
        <v>0.2</v>
      </c>
      <c r="DG24" s="20">
        <f t="shared" si="5"/>
        <v>2.94</v>
      </c>
      <c r="DH24" s="20">
        <f t="shared" si="6"/>
        <v>0</v>
      </c>
      <c r="DI24" s="20">
        <f t="shared" si="7"/>
        <v>0</v>
      </c>
      <c r="DJ24" s="20">
        <f t="shared" si="8"/>
        <v>0</v>
      </c>
      <c r="DK24" s="20">
        <f t="shared" si="141"/>
        <v>3.24</v>
      </c>
      <c r="DL24" s="20">
        <f t="shared" si="142"/>
        <v>0</v>
      </c>
      <c r="DM24" s="20">
        <f t="shared" si="216"/>
        <v>0</v>
      </c>
      <c r="DN24" s="20">
        <f t="shared" si="143"/>
        <v>0</v>
      </c>
      <c r="DO24" s="18">
        <v>5.5400000000000009</v>
      </c>
      <c r="DP24" s="18">
        <v>0</v>
      </c>
      <c r="DQ24" s="18">
        <v>1</v>
      </c>
      <c r="DR24" s="18">
        <v>1</v>
      </c>
      <c r="DS24" s="25">
        <f t="shared" si="144"/>
        <v>5.54</v>
      </c>
      <c r="DT24" s="25">
        <f t="shared" si="145"/>
        <v>0</v>
      </c>
      <c r="DU24" s="25">
        <f t="shared" si="146"/>
        <v>17.95</v>
      </c>
      <c r="DV24" s="25">
        <f t="shared" si="147"/>
        <v>0</v>
      </c>
      <c r="DW24" s="25">
        <f t="shared" si="148"/>
        <v>17.95</v>
      </c>
      <c r="DX24" s="25">
        <f t="shared" si="149"/>
        <v>51.7</v>
      </c>
      <c r="DY24" s="25">
        <f t="shared" si="150"/>
        <v>0</v>
      </c>
      <c r="DZ24" s="25">
        <f t="shared" si="151"/>
        <v>51.7</v>
      </c>
      <c r="EA24" s="25">
        <f t="shared" si="152"/>
        <v>40.31</v>
      </c>
      <c r="EB24" s="25">
        <f t="shared" si="153"/>
        <v>0</v>
      </c>
      <c r="EC24" s="25">
        <f t="shared" si="154"/>
        <v>40.31</v>
      </c>
      <c r="ED24" s="25">
        <f t="shared" si="155"/>
        <v>11.39</v>
      </c>
      <c r="EE24" s="25">
        <f t="shared" si="155"/>
        <v>0</v>
      </c>
      <c r="EF24" s="25">
        <f t="shared" si="156"/>
        <v>11.39</v>
      </c>
      <c r="EG24" s="25">
        <f t="shared" si="157"/>
        <v>40.31</v>
      </c>
      <c r="EH24" s="25">
        <f t="shared" si="157"/>
        <v>0</v>
      </c>
      <c r="EI24" s="25">
        <f t="shared" si="158"/>
        <v>40.31</v>
      </c>
      <c r="EJ24" s="18">
        <v>1635.54</v>
      </c>
      <c r="EK24" s="18">
        <v>1601.2</v>
      </c>
      <c r="EL24" s="18" t="s">
        <v>793</v>
      </c>
      <c r="EM24" s="18" t="s">
        <v>794</v>
      </c>
      <c r="EN24" s="16" t="s">
        <v>774</v>
      </c>
      <c r="EO24" s="16" t="s">
        <v>795</v>
      </c>
      <c r="EP24" s="16" t="e">
        <f>IF(OR(EN24="Cống tròn",EN24="Cống hộp",EN24="Ống nhựa"),INDEX(#REF!,MATCH(E24,#REF!,0)),IF(OR(EN24="Rãnh xây",EN24="Rãnh bê tông"),INDEX(#REF!,MATCH(E24,#REF!,0)),0))</f>
        <v>#REF!</v>
      </c>
      <c r="EQ24" s="18">
        <v>32.299999999999912</v>
      </c>
      <c r="ER24" s="19">
        <v>1</v>
      </c>
      <c r="ES24" s="25">
        <f t="shared" si="159"/>
        <v>32</v>
      </c>
      <c r="ET24" s="1" t="e">
        <f>_xlfn.IFNA(IF(EN24="Cống tròn",INDEX(#REF!,MATCH(E24,#REF!,0)),IF(EN24="Cống hộp",INDEX(#REF!,MATCH(E24,#REF!,0)),EU24&amp;" ,"&amp;EV24)),0)</f>
        <v>#REF!</v>
      </c>
      <c r="EU24" s="16" t="s">
        <v>769</v>
      </c>
      <c r="EV24" s="16" t="s">
        <v>775</v>
      </c>
      <c r="EW24" s="16" t="e">
        <f>_xlfn.IFNA(INDEX(#REF!,MATCH(E24,#REF!,0)),0)</f>
        <v>#REF!</v>
      </c>
      <c r="EX24" s="16"/>
      <c r="EY24" s="18">
        <v>0</v>
      </c>
      <c r="EZ24" s="18">
        <v>0</v>
      </c>
      <c r="FA24" s="18">
        <v>0</v>
      </c>
      <c r="FB24" s="19">
        <v>0</v>
      </c>
      <c r="FC24" s="19">
        <v>0</v>
      </c>
      <c r="FD24" s="25">
        <f t="shared" si="9"/>
        <v>0</v>
      </c>
      <c r="FE24" s="25">
        <f t="shared" si="160"/>
        <v>0</v>
      </c>
      <c r="FF24" s="19">
        <v>0.14000000000000001</v>
      </c>
      <c r="FG24" s="19">
        <v>2</v>
      </c>
      <c r="FH24" s="19">
        <v>1.5</v>
      </c>
      <c r="FI24" s="25">
        <f t="shared" si="161"/>
        <v>1.78</v>
      </c>
      <c r="FJ24" s="19">
        <v>0</v>
      </c>
      <c r="FK24" s="19">
        <v>0</v>
      </c>
      <c r="FL24" s="19">
        <v>0.2</v>
      </c>
      <c r="FM24" s="19">
        <v>1.6</v>
      </c>
      <c r="FN24" s="19">
        <v>0</v>
      </c>
      <c r="FO24" s="25">
        <f t="shared" si="162"/>
        <v>1.98</v>
      </c>
      <c r="FP24" s="19">
        <v>1.4999999999999999E-2</v>
      </c>
      <c r="FQ24" s="19">
        <v>1</v>
      </c>
      <c r="FR24" s="25">
        <f t="shared" si="10"/>
        <v>31</v>
      </c>
      <c r="FS24" s="25">
        <f t="shared" si="11"/>
        <v>0.44999999999999996</v>
      </c>
      <c r="FT24" s="25">
        <f t="shared" si="12"/>
        <v>31.45</v>
      </c>
      <c r="FU24" s="25">
        <f t="shared" si="13"/>
        <v>-0.8499999999999126</v>
      </c>
      <c r="FV24" s="25" t="str">
        <f t="shared" si="163"/>
        <v>Thêm 01</v>
      </c>
      <c r="FW24" s="25">
        <f t="shared" si="164"/>
        <v>0.17</v>
      </c>
      <c r="FX24" s="1"/>
      <c r="FY24" s="1"/>
      <c r="FZ24" s="1"/>
      <c r="GA24" s="1"/>
      <c r="GB24" s="19">
        <v>0</v>
      </c>
      <c r="GC24" s="19">
        <v>0</v>
      </c>
      <c r="GD24" s="19">
        <v>0</v>
      </c>
      <c r="GE24" s="19">
        <v>0</v>
      </c>
      <c r="GF24" s="19">
        <v>0</v>
      </c>
      <c r="GG24" s="19">
        <v>0</v>
      </c>
      <c r="GH24" s="19">
        <v>0</v>
      </c>
      <c r="GI24" s="19">
        <v>0</v>
      </c>
      <c r="GJ24" s="19">
        <v>0</v>
      </c>
      <c r="GK24" s="19">
        <v>0</v>
      </c>
      <c r="GL24" s="25">
        <f t="shared" si="14"/>
        <v>0</v>
      </c>
      <c r="GM24" s="25">
        <f t="shared" si="165"/>
        <v>0</v>
      </c>
      <c r="GN24" s="19">
        <v>0</v>
      </c>
      <c r="GO24" s="19">
        <v>0</v>
      </c>
      <c r="GP24" s="19">
        <v>0</v>
      </c>
      <c r="GQ24" s="19">
        <v>0</v>
      </c>
      <c r="GR24" s="1" t="e">
        <f>_xlfn.IFNA(INDEX(#REF!,MATCH(E24,#REF!,0)),0)</f>
        <v>#REF!</v>
      </c>
      <c r="GS24" s="1"/>
      <c r="GT24" s="19">
        <v>0</v>
      </c>
      <c r="GU24" s="19">
        <v>0</v>
      </c>
      <c r="GV24" s="19">
        <v>0</v>
      </c>
      <c r="GW24" s="19">
        <v>0</v>
      </c>
      <c r="GX24" s="25">
        <f t="shared" si="15"/>
        <v>0</v>
      </c>
      <c r="GY24" s="25">
        <f t="shared" si="16"/>
        <v>0</v>
      </c>
      <c r="GZ24" s="25">
        <f t="shared" si="166"/>
        <v>0</v>
      </c>
      <c r="HA24" s="1" t="e" cm="1">
        <f t="array" ref="HA24">INDEX(#REF!,MATCH(EJ24&amp;EK24&amp;HD24&amp;HE24&amp;HF24,#REF!&amp;#REF!&amp;#REF!&amp;#REF!&amp;#REF!,0))</f>
        <v>#REF!</v>
      </c>
      <c r="HB24" s="1"/>
      <c r="HC24" s="25">
        <f t="shared" si="167"/>
        <v>0</v>
      </c>
      <c r="HD24" s="19">
        <v>0</v>
      </c>
      <c r="HE24" s="19">
        <v>0</v>
      </c>
      <c r="HF24" s="19">
        <v>0</v>
      </c>
      <c r="HG24" s="1" t="e" cm="1">
        <f t="array" ref="HG24">INDEX(#REF!,MATCH(EJ24&amp;EK24&amp;HJ24&amp;HK24&amp;HL24,#REF!&amp;#REF!&amp;#REF!&amp;#REF!&amp;#REF!,0))</f>
        <v>#REF!</v>
      </c>
      <c r="HH24" s="1"/>
      <c r="HI24" s="25">
        <f t="shared" si="168"/>
        <v>0</v>
      </c>
      <c r="HJ24" s="25">
        <f t="shared" si="169"/>
        <v>0</v>
      </c>
      <c r="HK24" s="19">
        <v>0</v>
      </c>
      <c r="HL24" s="19">
        <v>0</v>
      </c>
      <c r="HM24" s="19">
        <v>0.01</v>
      </c>
      <c r="HN24" s="19">
        <v>1</v>
      </c>
      <c r="HO24" s="25">
        <f t="shared" si="170"/>
        <v>0</v>
      </c>
      <c r="HP24" s="25">
        <f t="shared" si="171"/>
        <v>0</v>
      </c>
      <c r="HQ24" s="25">
        <f t="shared" si="172"/>
        <v>0</v>
      </c>
      <c r="HR24" s="25">
        <f t="shared" si="173"/>
        <v>0</v>
      </c>
      <c r="HS24" s="25">
        <f t="shared" si="174"/>
        <v>0</v>
      </c>
      <c r="HT24" s="19">
        <v>0</v>
      </c>
      <c r="HU24" s="19">
        <v>0</v>
      </c>
      <c r="HV24" s="19">
        <v>0</v>
      </c>
      <c r="HW24" s="25">
        <f t="shared" si="175"/>
        <v>0</v>
      </c>
      <c r="HX24" s="19">
        <v>0</v>
      </c>
      <c r="HY24" s="19">
        <v>0</v>
      </c>
      <c r="HZ24" s="21">
        <v>25.81</v>
      </c>
      <c r="IA24" s="20">
        <f>ROUND(IF(EN24="Cống tròn",IF(EN24="Cống tròn",IF(EU24="Không có móng",IQ24-FF24,IF(EU24="Đế",IP24-FN24,IF(OR(EU24="Móng bê tông",EU24="Móng bê tông kết hợp đế"),II24-FJ24,0))),0),IF(EN24="Cống hộp",IF(AND(EN24="Cống hộp",EU24="Không có móng"),IQ24-GF24,IF(AND(EN24="Cống hộp",EU24="Móng bê tông"),IJ24-GB24,0)),IF(OR(EN24="Rãnh xây",EN24="Rãnh bê tông"),IF(OR(EN24="Rãnh xây",EN24="Rãnh bê tông"),IK24-GB24,0),IF(EN24="Ống nhựa",IF(AND(EN24="Ống nhựa",EU24="Không đắp cát"),IQ24-HT24,IF(AND(EN24="Ống nhựa",EU24="Đắp cát"),IH24-HX24,0)),IF(EN24="Rãnh thang",IF(EN24="Rãnh thang",IF(EU24="Móng bê tông",#REF!-#REF!,IQ24),0),0))))),2)</f>
        <v>22.83</v>
      </c>
      <c r="IB24" s="20">
        <f t="shared" si="176"/>
        <v>2.9800000000000004</v>
      </c>
      <c r="IC24" s="20">
        <f t="shared" si="17"/>
        <v>22.830000000000002</v>
      </c>
      <c r="ID24" s="20">
        <f t="shared" si="18"/>
        <v>0</v>
      </c>
      <c r="IE24" s="20">
        <f t="shared" si="19"/>
        <v>0</v>
      </c>
      <c r="IF24" s="20">
        <f t="shared" si="20"/>
        <v>0</v>
      </c>
      <c r="IG24" s="20">
        <f>IF(EN24="Rãnh thang",IF(AND(EN24="Rãnh thang",EU24="Móng bê tông"),IQ24-#REF!,0),IF(EN24="Ống nhựa",IF(AND(EN24="Ống nhựa",EU24="Đắp cát"),IQ24-HT24,0),IF(EN24="Cống tròn",IF(EN24="Cống tròn",IF(OR(EU24="Móng bê tông",EU24="Móng bê tông kết hợp đế"),IM24-FL24,0),0),IF(EN24="Cống hộp",IF(AND(EN24="Cống hộp",EU24="Móng bê tông"),IN24-GD24,0),IF(OR(EN24="Rãnh xây",EN24="Rãnh bê tông"),IF(AND(EN24="Rãnh xây",EU24="Móng bê tông"),IO24-GD24,IF(AND(EN24="Rãnh bê tông",EU24="Móng bê tông"),IO24-GD24,0)),0)))))</f>
        <v>22.830000000000002</v>
      </c>
      <c r="IH24" s="20">
        <f t="shared" si="21"/>
        <v>0</v>
      </c>
      <c r="II24" s="20">
        <f t="shared" si="22"/>
        <v>22.830000000000002</v>
      </c>
      <c r="IJ24" s="20">
        <f t="shared" si="23"/>
        <v>0</v>
      </c>
      <c r="IK24" s="20">
        <f t="shared" si="177"/>
        <v>0</v>
      </c>
      <c r="IL24" s="20">
        <f t="shared" si="24"/>
        <v>23.03</v>
      </c>
      <c r="IM24" s="20">
        <f t="shared" si="25"/>
        <v>23.03</v>
      </c>
      <c r="IN24" s="20">
        <f t="shared" si="26"/>
        <v>0</v>
      </c>
      <c r="IO24" s="20">
        <f t="shared" si="27"/>
        <v>0</v>
      </c>
      <c r="IP24" s="20">
        <f t="shared" si="28"/>
        <v>0</v>
      </c>
      <c r="IQ24" s="18">
        <v>23.17</v>
      </c>
      <c r="IR24" s="25">
        <f t="shared" si="178"/>
        <v>0</v>
      </c>
      <c r="IS24" s="25">
        <f t="shared" si="29"/>
        <v>0</v>
      </c>
      <c r="IT24" s="25">
        <f t="shared" si="30"/>
        <v>0</v>
      </c>
      <c r="IU24" s="25">
        <f>ROUND(IF(EN24="Cống tròn",IF(EN24="Cống tròn",IV24+FF24,0),IF(EN24="Cống hộp",IF(EN24="Cống hộp",IV24+GP24,0),IF(OR(EN24="Rãnh xây",EN24="Rãnh bê tông"),IF(OR(EN24="Rãnh xây",EN24="Rãnh bê tông"),IV24+GP24,0),IF(EN24="ống nhựa",IF(EN24="Ống nhựa",IV24+HT24,0),IF(EN24="Rãnh thang",IF(EN24="Rãnh thang",IQ24+#REF!,0),0))))),2)</f>
        <v>24.66</v>
      </c>
      <c r="IV24" s="19">
        <v>24.52</v>
      </c>
      <c r="IW24" s="25">
        <f t="shared" si="31"/>
        <v>24.66</v>
      </c>
      <c r="IX24" s="25">
        <f t="shared" si="32"/>
        <v>0</v>
      </c>
      <c r="IY24" s="25">
        <f t="shared" si="33"/>
        <v>0</v>
      </c>
      <c r="IZ24" s="25">
        <f t="shared" si="34"/>
        <v>0</v>
      </c>
      <c r="JA24" s="25">
        <f t="shared" si="35"/>
        <v>0</v>
      </c>
      <c r="JB24" s="21">
        <v>25.66</v>
      </c>
      <c r="JC24" s="20">
        <f>ROUND(IF(EN24="Cống tròn",IF(EN24="Cống tròn",IF(EU24="Không có móng",JS24-FF24,IF(EU24="Đế",JR24-FN24,IF(OR(EU24="Móng bê tông",EU24="Móng bê tông kết hợp đế"),JK24-FJ24,0))),0),IF(EN24="Cống hộp",IF(AND(EN24="Cống hộp",EU24="Không có móng"),JS24-GF24,IF(AND(EN24="Cống hộp",EU24="Móng bê tông"),JL24-GB24,0)),IF(OR(EN24="Rãnh xây",EN24="Rãnh bê tông"),IF(OR(EN24="Rãnh xây",EN24="Rãnh bê tông"),JM24-GB24,0),IF(EN24="Ống nhựa",IF(AND(EN24="Ống nhựa",EU24="Không đắp cát"),JS24-HT24,IF(AND(EN24="Ống nhựa",EU24="Đắp cát"),JJ24-HX24,0)),IF(EN24="Rãnh thang",IF(EN24="Rãnh thang",IF(EU24="Móng bê tông",#REF!-#REF!,JS24),0),0))))),2)</f>
        <v>22.68</v>
      </c>
      <c r="JD24" s="20">
        <f t="shared" si="179"/>
        <v>2.9800000000000004</v>
      </c>
      <c r="JE24" s="20">
        <f t="shared" si="36"/>
        <v>22.68</v>
      </c>
      <c r="JF24" s="20">
        <f t="shared" si="37"/>
        <v>0</v>
      </c>
      <c r="JG24" s="20">
        <f t="shared" si="38"/>
        <v>0</v>
      </c>
      <c r="JH24" s="20">
        <f t="shared" si="39"/>
        <v>0</v>
      </c>
      <c r="JI24" s="20">
        <f>IF(EN24="Rãnh thang",IF(AND(EN24="Rãnh thang",EU24="Móng bê tông"),JS24-#REF!,0),IF(EN24="Ống nhựa",IF(AND(EN24="Ống nhựa",EU24="Đắp cát"),JS24-HT24,0),IF(EN24="Cống tròn",IF(EN24="Cống tròn",IF(OR(EU24="Móng bê tông",EU24="Móng bê tông kết hợp đế"),JO24-FL24,0),0),IF(EN24="Cống hộp",IF(AND(EN24="Cống hộp",EU24="Móng bê tông"),JP24-GD24,0),IF(OR(EN24="Rãnh xây",EN24="Rãnh bê tông"),IF(AND(EN24="Rãnh xây",EU24="Móng bê tông"),JQ24-GD24,IF(AND(EN24="Rãnh bê tông",EU24="Móng bê tông"),JQ24-GD24,0)),0)))))</f>
        <v>22.68</v>
      </c>
      <c r="JJ24" s="20">
        <f t="shared" si="40"/>
        <v>0</v>
      </c>
      <c r="JK24" s="20">
        <f t="shared" si="41"/>
        <v>22.68</v>
      </c>
      <c r="JL24" s="20">
        <f t="shared" si="42"/>
        <v>0</v>
      </c>
      <c r="JM24" s="20">
        <f t="shared" si="43"/>
        <v>0</v>
      </c>
      <c r="JN24" s="20">
        <f t="shared" si="44"/>
        <v>22.88</v>
      </c>
      <c r="JO24" s="20">
        <f t="shared" si="45"/>
        <v>22.88</v>
      </c>
      <c r="JP24" s="20">
        <f t="shared" si="46"/>
        <v>0</v>
      </c>
      <c r="JQ24" s="20">
        <f t="shared" si="47"/>
        <v>0</v>
      </c>
      <c r="JR24" s="20">
        <f t="shared" si="48"/>
        <v>0</v>
      </c>
      <c r="JS24" s="26">
        <v>23.02</v>
      </c>
      <c r="JT24" s="25">
        <f t="shared" si="180"/>
        <v>0</v>
      </c>
      <c r="JU24" s="25">
        <f t="shared" si="49"/>
        <v>0</v>
      </c>
      <c r="JV24" s="25">
        <f t="shared" si="50"/>
        <v>0</v>
      </c>
      <c r="JW24" s="25">
        <f>ROUND(IF(EN24="Cống tròn",IF(EN24="Cống tròn",JX24+FF24,0),IF(EN24="Cống hộp",IF(EN24="Cống hộp",JX24+GP24,0),IF(OR(EN24="Rãnh xây",EN24="Rãnh bê tông"),IF(OR(EN24="Rãnh xây",EN24="Rãnh bê tông"),JX24+GP24,0),IF(EN24="ống nhựa",IF(EN24="Ống nhựa",JX24+HT24,0),IF(EN24="Rãnh thang",IF(EN24="Rãnh thang",JS24+#REF!,0),0))))),2)</f>
        <v>24.66</v>
      </c>
      <c r="JX24" s="27">
        <v>24.52</v>
      </c>
      <c r="JY24" s="25">
        <f t="shared" si="51"/>
        <v>24.66</v>
      </c>
      <c r="JZ24" s="25">
        <f t="shared" si="52"/>
        <v>0</v>
      </c>
      <c r="KA24" s="25">
        <f t="shared" si="53"/>
        <v>0</v>
      </c>
      <c r="KB24" s="25">
        <f t="shared" si="54"/>
        <v>0</v>
      </c>
      <c r="KC24" s="25">
        <f t="shared" si="55"/>
        <v>0</v>
      </c>
      <c r="KD24" s="28" t="s">
        <v>98</v>
      </c>
      <c r="KE24" s="27">
        <v>0</v>
      </c>
      <c r="KF24" s="25">
        <f t="shared" si="56"/>
        <v>2.9800000000000004</v>
      </c>
      <c r="KG24" s="25">
        <f t="shared" si="181"/>
        <v>2.9800000000000004</v>
      </c>
      <c r="KH24" s="27">
        <v>0</v>
      </c>
      <c r="KI24" s="25">
        <f t="shared" si="57"/>
        <v>2.9800000000000004</v>
      </c>
      <c r="KJ24" s="25">
        <f t="shared" si="182"/>
        <v>2.9800000000000004</v>
      </c>
      <c r="KK24" s="25">
        <f t="shared" si="58"/>
        <v>0</v>
      </c>
      <c r="KL24" s="25">
        <f t="shared" si="59"/>
        <v>0</v>
      </c>
      <c r="KM24" s="25">
        <f t="shared" si="183"/>
        <v>0</v>
      </c>
      <c r="KN24" s="25">
        <f t="shared" si="60"/>
        <v>0</v>
      </c>
      <c r="KO24" s="25">
        <f t="shared" si="61"/>
        <v>0</v>
      </c>
      <c r="KP24" s="25">
        <f t="shared" si="184"/>
        <v>0</v>
      </c>
      <c r="KQ24" s="25">
        <f t="shared" si="62"/>
        <v>0.2</v>
      </c>
      <c r="KR24" s="25">
        <f t="shared" si="63"/>
        <v>0.2</v>
      </c>
      <c r="KS24" s="25">
        <f t="shared" si="185"/>
        <v>0.2</v>
      </c>
      <c r="KT24" s="25">
        <f t="shared" si="64"/>
        <v>0</v>
      </c>
      <c r="KU24" s="25">
        <f t="shared" si="65"/>
        <v>0</v>
      </c>
      <c r="KV24" s="25">
        <f t="shared" si="186"/>
        <v>0</v>
      </c>
      <c r="KW24" s="25">
        <f t="shared" si="66"/>
        <v>0</v>
      </c>
      <c r="KX24" s="25">
        <f t="shared" si="67"/>
        <v>0</v>
      </c>
      <c r="KY24" s="25">
        <f t="shared" si="187"/>
        <v>0</v>
      </c>
      <c r="KZ24" s="25">
        <f t="shared" si="68"/>
        <v>0</v>
      </c>
      <c r="LA24" s="25">
        <f t="shared" si="69"/>
        <v>0</v>
      </c>
      <c r="LB24" s="25">
        <f t="shared" si="188"/>
        <v>0</v>
      </c>
      <c r="LC24" s="25">
        <f t="shared" si="70"/>
        <v>1.98</v>
      </c>
      <c r="LD24" s="25">
        <f t="shared" si="71"/>
        <v>1.98</v>
      </c>
      <c r="LE24" s="25">
        <f t="shared" si="189"/>
        <v>1.98</v>
      </c>
      <c r="LF24" s="25">
        <f t="shared" si="72"/>
        <v>0</v>
      </c>
      <c r="LG24" s="25">
        <f t="shared" si="73"/>
        <v>0</v>
      </c>
      <c r="LH24" s="25">
        <f t="shared" si="190"/>
        <v>0</v>
      </c>
      <c r="LI24" s="25">
        <f t="shared" si="74"/>
        <v>0</v>
      </c>
      <c r="LJ24" s="25">
        <f t="shared" si="75"/>
        <v>0</v>
      </c>
      <c r="LK24" s="25">
        <f t="shared" si="191"/>
        <v>0</v>
      </c>
      <c r="LL24" s="25">
        <f t="shared" si="76"/>
        <v>0</v>
      </c>
      <c r="LM24" s="25">
        <f t="shared" si="77"/>
        <v>0</v>
      </c>
      <c r="LN24" s="25">
        <f t="shared" si="192"/>
        <v>0</v>
      </c>
      <c r="LO24" s="25">
        <f t="shared" si="78"/>
        <v>0</v>
      </c>
      <c r="LP24" s="25">
        <f t="shared" si="79"/>
        <v>0</v>
      </c>
      <c r="LQ24" s="25">
        <f t="shared" si="193"/>
        <v>0</v>
      </c>
      <c r="LR24" s="25">
        <f t="shared" si="80"/>
        <v>0</v>
      </c>
      <c r="LS24" s="25">
        <f t="shared" si="81"/>
        <v>0</v>
      </c>
      <c r="LT24" s="25">
        <f t="shared" si="194"/>
        <v>0</v>
      </c>
      <c r="LU24" s="25">
        <f t="shared" si="82"/>
        <v>0</v>
      </c>
      <c r="LV24" s="25">
        <f t="shared" si="83"/>
        <v>0</v>
      </c>
      <c r="LW24" s="25">
        <f t="shared" si="195"/>
        <v>0</v>
      </c>
      <c r="LX24" s="25">
        <f t="shared" si="84"/>
        <v>0</v>
      </c>
      <c r="LY24" s="25">
        <f t="shared" si="85"/>
        <v>0</v>
      </c>
      <c r="LZ24" s="25">
        <f t="shared" si="196"/>
        <v>0</v>
      </c>
      <c r="MA24" s="25">
        <f t="shared" si="86"/>
        <v>0</v>
      </c>
      <c r="MB24" s="25">
        <f t="shared" si="87"/>
        <v>0</v>
      </c>
      <c r="MC24" s="25">
        <f t="shared" si="197"/>
        <v>0</v>
      </c>
      <c r="MD24" s="25">
        <f t="shared" si="88"/>
        <v>0</v>
      </c>
      <c r="ME24" s="25">
        <f t="shared" si="89"/>
        <v>0</v>
      </c>
      <c r="MF24" s="25">
        <f t="shared" si="198"/>
        <v>0</v>
      </c>
      <c r="MG24" s="25">
        <f t="shared" si="90"/>
        <v>0</v>
      </c>
      <c r="MH24" s="25">
        <f t="shared" si="91"/>
        <v>0</v>
      </c>
      <c r="MI24" s="25">
        <f t="shared" si="199"/>
        <v>0</v>
      </c>
      <c r="MJ24" s="25">
        <f t="shared" si="92"/>
        <v>0</v>
      </c>
      <c r="MK24" s="25">
        <f t="shared" si="93"/>
        <v>0</v>
      </c>
      <c r="ML24" s="25">
        <f t="shared" si="200"/>
        <v>0</v>
      </c>
      <c r="MM24" s="25">
        <f t="shared" si="94"/>
        <v>0</v>
      </c>
      <c r="MN24" s="25">
        <f t="shared" si="95"/>
        <v>0</v>
      </c>
      <c r="MO24" s="25">
        <f t="shared" si="201"/>
        <v>0</v>
      </c>
      <c r="MP24" s="25">
        <f t="shared" si="96"/>
        <v>0</v>
      </c>
      <c r="MQ24" s="25">
        <f t="shared" si="97"/>
        <v>0</v>
      </c>
      <c r="MR24" s="25">
        <f t="shared" si="202"/>
        <v>0</v>
      </c>
      <c r="MS24" s="29">
        <v>1.98</v>
      </c>
      <c r="MT24" s="29">
        <v>0</v>
      </c>
      <c r="MU24" s="29">
        <v>1</v>
      </c>
      <c r="MV24" s="29">
        <v>1</v>
      </c>
      <c r="MW24" s="25">
        <f t="shared" si="98"/>
        <v>1.98</v>
      </c>
      <c r="MX24" s="25">
        <f t="shared" si="99"/>
        <v>5.9</v>
      </c>
      <c r="MY24" s="25">
        <f t="shared" si="100"/>
        <v>0</v>
      </c>
      <c r="MZ24" s="25">
        <f t="shared" si="101"/>
        <v>0</v>
      </c>
      <c r="NA24" s="25">
        <f t="shared" si="102"/>
        <v>1.98</v>
      </c>
      <c r="NB24" s="25">
        <f t="shared" si="103"/>
        <v>5.9</v>
      </c>
      <c r="NC24" s="25">
        <f t="shared" si="104"/>
        <v>0</v>
      </c>
      <c r="ND24" s="25">
        <f t="shared" si="105"/>
        <v>0</v>
      </c>
      <c r="NE24" s="25">
        <f t="shared" si="203"/>
        <v>1.98</v>
      </c>
      <c r="NF24" s="25">
        <f t="shared" si="203"/>
        <v>5.9</v>
      </c>
      <c r="NG24" s="25">
        <f t="shared" si="203"/>
        <v>0</v>
      </c>
      <c r="NH24" s="25">
        <f t="shared" si="203"/>
        <v>0</v>
      </c>
      <c r="NI24" s="25">
        <f t="shared" si="107"/>
        <v>190.57</v>
      </c>
      <c r="NJ24" s="25">
        <f t="shared" si="108"/>
        <v>0</v>
      </c>
      <c r="NK24" s="25">
        <f t="shared" si="109"/>
        <v>190.57</v>
      </c>
      <c r="NL24" s="25">
        <f t="shared" si="110"/>
        <v>109.74</v>
      </c>
      <c r="NM24" s="25">
        <f t="shared" si="111"/>
        <v>0</v>
      </c>
      <c r="NN24" s="25">
        <f t="shared" si="204"/>
        <v>109.74</v>
      </c>
      <c r="NO24" s="25">
        <f t="shared" si="112"/>
        <v>0</v>
      </c>
      <c r="NP24" s="25">
        <f t="shared" si="113"/>
        <v>0</v>
      </c>
      <c r="NQ24" s="25">
        <f t="shared" si="205"/>
        <v>0</v>
      </c>
      <c r="NR24" s="25">
        <f t="shared" si="114"/>
        <v>0</v>
      </c>
      <c r="NS24" s="25">
        <f t="shared" si="115"/>
        <v>0</v>
      </c>
      <c r="NT24" s="25">
        <f t="shared" si="206"/>
        <v>0</v>
      </c>
      <c r="NU24" s="25">
        <f t="shared" si="116"/>
        <v>0</v>
      </c>
      <c r="NV24" s="25">
        <f t="shared" si="117"/>
        <v>0</v>
      </c>
      <c r="NW24" s="25">
        <f t="shared" si="207"/>
        <v>0</v>
      </c>
      <c r="NX24" s="25">
        <f t="shared" si="208"/>
        <v>109.74</v>
      </c>
      <c r="NY24" s="25">
        <f t="shared" si="208"/>
        <v>0</v>
      </c>
      <c r="NZ24" s="25">
        <f t="shared" si="209"/>
        <v>109.74</v>
      </c>
      <c r="OA24" s="25">
        <f t="shared" si="210"/>
        <v>80.83</v>
      </c>
      <c r="OB24" s="25">
        <f t="shared" si="210"/>
        <v>0</v>
      </c>
      <c r="OC24" s="25">
        <f t="shared" si="211"/>
        <v>80.83</v>
      </c>
      <c r="OD24" s="25">
        <f t="shared" si="212"/>
        <v>109.74</v>
      </c>
      <c r="OE24" s="25">
        <f t="shared" si="212"/>
        <v>0</v>
      </c>
      <c r="OF24" s="25">
        <f t="shared" si="212"/>
        <v>109.74</v>
      </c>
      <c r="OG24" s="25">
        <f t="shared" si="119"/>
        <v>0</v>
      </c>
      <c r="OH24" s="25">
        <f t="shared" si="120"/>
        <v>0</v>
      </c>
      <c r="OI24" s="25">
        <f t="shared" si="121"/>
        <v>0</v>
      </c>
      <c r="OJ24" s="25">
        <f t="shared" si="122"/>
        <v>0</v>
      </c>
      <c r="OK24" s="25">
        <f t="shared" si="123"/>
        <v>0</v>
      </c>
      <c r="OL24" s="25">
        <f t="shared" si="124"/>
        <v>0</v>
      </c>
      <c r="OM24" s="25">
        <f t="shared" si="213"/>
        <v>0</v>
      </c>
      <c r="ON24" s="25">
        <f t="shared" si="213"/>
        <v>0</v>
      </c>
      <c r="OO24" s="25">
        <f t="shared" si="213"/>
        <v>0</v>
      </c>
      <c r="OP24" s="25">
        <f t="shared" si="125"/>
        <v>0</v>
      </c>
      <c r="OQ24" s="25">
        <f t="shared" si="126"/>
        <v>0</v>
      </c>
      <c r="OR24" s="25">
        <f t="shared" si="214"/>
        <v>0</v>
      </c>
      <c r="OS24" s="19">
        <v>536960.18999999994</v>
      </c>
      <c r="OT24" s="19">
        <v>2371324.83</v>
      </c>
    </row>
    <row r="25" spans="1:410" ht="33" customHeight="1" x14ac:dyDescent="0.25">
      <c r="A25" s="18">
        <v>20</v>
      </c>
      <c r="B25" s="18" t="s">
        <v>763</v>
      </c>
      <c r="C25" s="18">
        <v>1601.2</v>
      </c>
      <c r="D25" s="16" t="e">
        <f>_xlfn.IFNA(INDEX(#REF!,MATCH(E25,#REF!,0)),0)</f>
        <v>#REF!</v>
      </c>
      <c r="E25" s="18" t="s">
        <v>794</v>
      </c>
      <c r="F25" s="16" t="s">
        <v>765</v>
      </c>
      <c r="G25" s="16" t="s">
        <v>766</v>
      </c>
      <c r="H25" s="16" t="s">
        <v>767</v>
      </c>
      <c r="I25" s="16" t="s">
        <v>768</v>
      </c>
      <c r="J25" s="16" t="s">
        <v>769</v>
      </c>
      <c r="K25" s="16" t="s">
        <v>770</v>
      </c>
      <c r="L25" s="16" t="s">
        <v>771</v>
      </c>
      <c r="M25" s="18">
        <v>2.48</v>
      </c>
      <c r="N25" s="18">
        <v>4.9400000000000004</v>
      </c>
      <c r="O25" s="19">
        <v>2.88</v>
      </c>
      <c r="P25" s="19">
        <v>5.3400000000000007</v>
      </c>
      <c r="Q25" s="19">
        <v>0.1</v>
      </c>
      <c r="R25" s="19">
        <v>2.68</v>
      </c>
      <c r="S25" s="19">
        <v>5.1400000000000006</v>
      </c>
      <c r="T25" s="18">
        <v>0.2</v>
      </c>
      <c r="U25" s="18">
        <v>0</v>
      </c>
      <c r="V25" s="18">
        <v>0</v>
      </c>
      <c r="W25" s="18">
        <v>0</v>
      </c>
      <c r="X25" s="18">
        <v>2.48</v>
      </c>
      <c r="Y25" s="18">
        <v>4.9000000000000004</v>
      </c>
      <c r="Z25" s="20">
        <f t="shared" si="215"/>
        <v>2.7</v>
      </c>
      <c r="AA25" s="18">
        <v>0.22</v>
      </c>
      <c r="AB25" s="18">
        <v>0</v>
      </c>
      <c r="AC25" s="18">
        <v>0</v>
      </c>
      <c r="AD25" s="18">
        <v>0</v>
      </c>
      <c r="AE25" s="18">
        <v>0</v>
      </c>
      <c r="AF25" s="18">
        <v>0</v>
      </c>
      <c r="AG25" s="19">
        <v>2.04</v>
      </c>
      <c r="AH25" s="19">
        <v>4.5</v>
      </c>
      <c r="AI25" s="20">
        <f t="shared" si="127"/>
        <v>2.85</v>
      </c>
      <c r="AJ25" s="19">
        <v>0</v>
      </c>
      <c r="AK25" s="19">
        <v>0</v>
      </c>
      <c r="AL25" s="20">
        <f t="shared" si="128"/>
        <v>0</v>
      </c>
      <c r="AM25" s="18">
        <v>2.48</v>
      </c>
      <c r="AN25" s="18">
        <v>4.5</v>
      </c>
      <c r="AO25" s="18">
        <v>0.15</v>
      </c>
      <c r="AP25" s="18">
        <v>0.22</v>
      </c>
      <c r="AQ25" s="18">
        <v>2.48</v>
      </c>
      <c r="AR25" s="18">
        <v>4.72</v>
      </c>
      <c r="AS25" s="18">
        <v>0.12</v>
      </c>
      <c r="AT25" s="18">
        <v>0.11</v>
      </c>
      <c r="AU25" s="18">
        <v>0</v>
      </c>
      <c r="AV25" s="18">
        <v>1</v>
      </c>
      <c r="AW25" s="18">
        <v>0</v>
      </c>
      <c r="AX25" s="18">
        <v>0</v>
      </c>
      <c r="AY25" s="18">
        <v>0</v>
      </c>
      <c r="AZ25" s="18">
        <v>0</v>
      </c>
      <c r="BA25" s="18">
        <v>2</v>
      </c>
      <c r="BB25" s="18">
        <v>0</v>
      </c>
      <c r="BC25" s="18">
        <v>0</v>
      </c>
      <c r="BD25" s="18">
        <v>0</v>
      </c>
      <c r="BE25" s="18">
        <v>0</v>
      </c>
      <c r="BF25" s="18">
        <v>1</v>
      </c>
      <c r="BG25" s="18">
        <v>0</v>
      </c>
      <c r="BH25" s="18">
        <v>0</v>
      </c>
      <c r="BI25" s="18">
        <v>0</v>
      </c>
      <c r="BJ25" s="18">
        <v>0</v>
      </c>
      <c r="BK25" s="18">
        <v>0</v>
      </c>
      <c r="BL25" s="18">
        <v>0</v>
      </c>
      <c r="BM25" s="18">
        <v>0</v>
      </c>
      <c r="BN25" s="18">
        <v>0</v>
      </c>
      <c r="BO25" s="18">
        <v>0</v>
      </c>
      <c r="BP25" s="18">
        <v>0</v>
      </c>
      <c r="BQ25" s="18">
        <v>2</v>
      </c>
      <c r="BR25" s="18">
        <v>0</v>
      </c>
      <c r="BS25" s="18">
        <v>0</v>
      </c>
      <c r="BT25" s="18">
        <v>0</v>
      </c>
      <c r="BU25" s="18">
        <v>0</v>
      </c>
      <c r="BV25" s="18">
        <v>0</v>
      </c>
      <c r="BW25" s="18">
        <v>0</v>
      </c>
      <c r="BX25" s="18">
        <v>0</v>
      </c>
      <c r="BY25" s="18">
        <v>0</v>
      </c>
      <c r="BZ25" s="18">
        <v>0</v>
      </c>
      <c r="CA25" s="16" t="e">
        <f>_xlfn.IFNA(IF(RIGHT(D25,2)="=G",0,INDEX(#REF!,MATCH(E25,#REF!,0))),0)</f>
        <v>#REF!</v>
      </c>
      <c r="CB25" s="16" t="s">
        <v>776</v>
      </c>
      <c r="CC25" s="18">
        <v>0</v>
      </c>
      <c r="CD25" s="18">
        <v>0</v>
      </c>
      <c r="CE25" s="18">
        <v>2.2400000000000002</v>
      </c>
      <c r="CF25" s="18">
        <v>0.93</v>
      </c>
      <c r="CG25" s="18">
        <v>0.12</v>
      </c>
      <c r="CH25" s="18">
        <v>5</v>
      </c>
      <c r="CI25" s="16" t="s">
        <v>98</v>
      </c>
      <c r="CJ25" s="18">
        <v>0</v>
      </c>
      <c r="CK25" s="20">
        <f t="shared" si="129"/>
        <v>3.24</v>
      </c>
      <c r="CL25" s="20">
        <f t="shared" si="130"/>
        <v>3.24</v>
      </c>
      <c r="CM25" s="18">
        <v>40.869999999999997</v>
      </c>
      <c r="CN25" s="21">
        <v>25.66</v>
      </c>
      <c r="CO25" s="18">
        <v>24.821000000000002</v>
      </c>
      <c r="CP25" s="22">
        <f t="shared" si="131"/>
        <v>25.66</v>
      </c>
      <c r="CQ25" s="22">
        <f t="shared" si="132"/>
        <v>22.42</v>
      </c>
      <c r="CR25" s="22">
        <f t="shared" si="133"/>
        <v>3.24</v>
      </c>
      <c r="CS25" s="22">
        <f t="shared" si="134"/>
        <v>22.52</v>
      </c>
      <c r="CT25" s="22">
        <f t="shared" si="0"/>
        <v>22.72</v>
      </c>
      <c r="CU25" s="23">
        <v>22.72</v>
      </c>
      <c r="CV25" s="22">
        <f t="shared" si="135"/>
        <v>2.7</v>
      </c>
      <c r="CW25" s="22">
        <f t="shared" si="1"/>
        <v>0</v>
      </c>
      <c r="CX25" s="22">
        <f t="shared" si="2"/>
        <v>0</v>
      </c>
      <c r="CY25" s="22">
        <f t="shared" si="136"/>
        <v>25.39</v>
      </c>
      <c r="CZ25" s="22">
        <f t="shared" si="137"/>
        <v>25.54</v>
      </c>
      <c r="DA25" s="24">
        <v>25.66</v>
      </c>
      <c r="DB25" s="20">
        <f t="shared" si="138"/>
        <v>3.24</v>
      </c>
      <c r="DC25" s="20">
        <f t="shared" si="139"/>
        <v>0</v>
      </c>
      <c r="DD25" s="20">
        <f t="shared" si="140"/>
        <v>3.24</v>
      </c>
      <c r="DE25" s="20">
        <f t="shared" si="3"/>
        <v>0.1</v>
      </c>
      <c r="DF25" s="20">
        <f t="shared" si="4"/>
        <v>0.2</v>
      </c>
      <c r="DG25" s="20">
        <f t="shared" si="5"/>
        <v>2.94</v>
      </c>
      <c r="DH25" s="20">
        <f t="shared" si="6"/>
        <v>0</v>
      </c>
      <c r="DI25" s="20">
        <f t="shared" si="7"/>
        <v>0</v>
      </c>
      <c r="DJ25" s="20">
        <f t="shared" si="8"/>
        <v>0</v>
      </c>
      <c r="DK25" s="20">
        <f t="shared" si="141"/>
        <v>3.24</v>
      </c>
      <c r="DL25" s="20">
        <f t="shared" si="142"/>
        <v>0</v>
      </c>
      <c r="DM25" s="20">
        <f t="shared" si="216"/>
        <v>0</v>
      </c>
      <c r="DN25" s="20">
        <f t="shared" si="143"/>
        <v>0</v>
      </c>
      <c r="DO25" s="18">
        <v>5.5400000000000009</v>
      </c>
      <c r="DP25" s="18">
        <v>0</v>
      </c>
      <c r="DQ25" s="18">
        <v>1</v>
      </c>
      <c r="DR25" s="18">
        <v>1</v>
      </c>
      <c r="DS25" s="25">
        <f t="shared" si="144"/>
        <v>5.54</v>
      </c>
      <c r="DT25" s="25">
        <f t="shared" si="145"/>
        <v>0</v>
      </c>
      <c r="DU25" s="25">
        <f t="shared" si="146"/>
        <v>17.95</v>
      </c>
      <c r="DV25" s="25">
        <f t="shared" si="147"/>
        <v>0</v>
      </c>
      <c r="DW25" s="25">
        <f t="shared" si="148"/>
        <v>17.95</v>
      </c>
      <c r="DX25" s="25">
        <f t="shared" si="149"/>
        <v>51.7</v>
      </c>
      <c r="DY25" s="25">
        <f t="shared" si="150"/>
        <v>0</v>
      </c>
      <c r="DZ25" s="25">
        <f t="shared" si="151"/>
        <v>51.7</v>
      </c>
      <c r="EA25" s="25">
        <f t="shared" si="152"/>
        <v>40.31</v>
      </c>
      <c r="EB25" s="25">
        <f t="shared" si="153"/>
        <v>0</v>
      </c>
      <c r="EC25" s="25">
        <f t="shared" si="154"/>
        <v>40.31</v>
      </c>
      <c r="ED25" s="25">
        <f t="shared" si="155"/>
        <v>11.39</v>
      </c>
      <c r="EE25" s="25">
        <f t="shared" si="155"/>
        <v>0</v>
      </c>
      <c r="EF25" s="25">
        <f t="shared" si="156"/>
        <v>11.39</v>
      </c>
      <c r="EG25" s="25">
        <f t="shared" si="157"/>
        <v>40.31</v>
      </c>
      <c r="EH25" s="25">
        <f t="shared" si="157"/>
        <v>0</v>
      </c>
      <c r="EI25" s="25">
        <f t="shared" si="158"/>
        <v>40.31</v>
      </c>
      <c r="EJ25" s="18">
        <v>1601.2</v>
      </c>
      <c r="EK25" s="18">
        <v>1581.33</v>
      </c>
      <c r="EL25" s="18" t="s">
        <v>794</v>
      </c>
      <c r="EM25" s="18" t="s">
        <v>796</v>
      </c>
      <c r="EN25" s="16" t="s">
        <v>774</v>
      </c>
      <c r="EO25" s="16" t="s">
        <v>131</v>
      </c>
      <c r="EP25" s="16" t="e">
        <f>IF(OR(EN25="Cống tròn",EN25="Cống hộp",EN25="Ống nhựa"),INDEX(#REF!,MATCH(E25,#REF!,0)),IF(OR(EN25="Rãnh xây",EN25="Rãnh bê tông"),INDEX(#REF!,MATCH(E25,#REF!,0)),0))</f>
        <v>#REF!</v>
      </c>
      <c r="EQ25" s="18">
        <v>18.250000000000117</v>
      </c>
      <c r="ER25" s="19">
        <v>1</v>
      </c>
      <c r="ES25" s="25">
        <f t="shared" si="159"/>
        <v>18</v>
      </c>
      <c r="ET25" s="1" t="e">
        <f>_xlfn.IFNA(IF(EN25="Cống tròn",INDEX(#REF!,MATCH(E25,#REF!,0)),IF(EN25="Cống hộp",INDEX(#REF!,MATCH(E25,#REF!,0)),EU25&amp;" ,"&amp;EV25)),0)</f>
        <v>#REF!</v>
      </c>
      <c r="EU25" s="16" t="s">
        <v>769</v>
      </c>
      <c r="EV25" s="16" t="s">
        <v>775</v>
      </c>
      <c r="EW25" s="16" t="e">
        <f>_xlfn.IFNA(INDEX(#REF!,MATCH(E25,#REF!,0)),0)</f>
        <v>#REF!</v>
      </c>
      <c r="EX25" s="16"/>
      <c r="EY25" s="18">
        <v>0</v>
      </c>
      <c r="EZ25" s="18">
        <v>0</v>
      </c>
      <c r="FA25" s="18">
        <v>0</v>
      </c>
      <c r="FB25" s="19">
        <v>0</v>
      </c>
      <c r="FC25" s="19">
        <v>0</v>
      </c>
      <c r="FD25" s="25">
        <f t="shared" si="9"/>
        <v>0</v>
      </c>
      <c r="FE25" s="25">
        <f t="shared" si="160"/>
        <v>0</v>
      </c>
      <c r="FF25" s="19">
        <v>0.14000000000000001</v>
      </c>
      <c r="FG25" s="19">
        <v>2</v>
      </c>
      <c r="FH25" s="19">
        <v>1.5</v>
      </c>
      <c r="FI25" s="25">
        <f t="shared" si="161"/>
        <v>1.78</v>
      </c>
      <c r="FJ25" s="19">
        <v>0</v>
      </c>
      <c r="FK25" s="19">
        <v>0</v>
      </c>
      <c r="FL25" s="19">
        <v>0.2</v>
      </c>
      <c r="FM25" s="19">
        <v>1.6</v>
      </c>
      <c r="FN25" s="19">
        <v>0</v>
      </c>
      <c r="FO25" s="25">
        <f t="shared" si="162"/>
        <v>1.98</v>
      </c>
      <c r="FP25" s="19">
        <v>1.4999999999999999E-2</v>
      </c>
      <c r="FQ25" s="19">
        <v>1</v>
      </c>
      <c r="FR25" s="25">
        <f t="shared" si="10"/>
        <v>17</v>
      </c>
      <c r="FS25" s="25">
        <f t="shared" si="11"/>
        <v>0.24</v>
      </c>
      <c r="FT25" s="25">
        <f t="shared" si="12"/>
        <v>17.239999999999998</v>
      </c>
      <c r="FU25" s="25">
        <f t="shared" si="13"/>
        <v>-1.0100000000001188</v>
      </c>
      <c r="FV25" s="25" t="str">
        <f t="shared" si="163"/>
        <v>Thêm 01</v>
      </c>
      <c r="FW25" s="25">
        <f t="shared" si="164"/>
        <v>0</v>
      </c>
      <c r="FX25" s="1"/>
      <c r="FY25" s="1"/>
      <c r="FZ25" s="1"/>
      <c r="GA25" s="1"/>
      <c r="GB25" s="19">
        <v>0</v>
      </c>
      <c r="GC25" s="19">
        <v>0</v>
      </c>
      <c r="GD25" s="19">
        <v>0</v>
      </c>
      <c r="GE25" s="19">
        <v>0</v>
      </c>
      <c r="GF25" s="19">
        <v>0</v>
      </c>
      <c r="GG25" s="19">
        <v>0</v>
      </c>
      <c r="GH25" s="19">
        <v>0</v>
      </c>
      <c r="GI25" s="19">
        <v>0</v>
      </c>
      <c r="GJ25" s="19">
        <v>0</v>
      </c>
      <c r="GK25" s="19">
        <v>0</v>
      </c>
      <c r="GL25" s="25">
        <f t="shared" si="14"/>
        <v>0</v>
      </c>
      <c r="GM25" s="25">
        <f t="shared" si="165"/>
        <v>0</v>
      </c>
      <c r="GN25" s="19">
        <v>0</v>
      </c>
      <c r="GO25" s="19">
        <v>0</v>
      </c>
      <c r="GP25" s="19">
        <v>0</v>
      </c>
      <c r="GQ25" s="19">
        <v>0</v>
      </c>
      <c r="GR25" s="1" t="e">
        <f>_xlfn.IFNA(INDEX(#REF!,MATCH(E25,#REF!,0)),0)</f>
        <v>#REF!</v>
      </c>
      <c r="GS25" s="1"/>
      <c r="GT25" s="19">
        <v>0</v>
      </c>
      <c r="GU25" s="19">
        <v>0</v>
      </c>
      <c r="GV25" s="19">
        <v>0</v>
      </c>
      <c r="GW25" s="19">
        <v>0</v>
      </c>
      <c r="GX25" s="25">
        <f t="shared" si="15"/>
        <v>0</v>
      </c>
      <c r="GY25" s="25">
        <f t="shared" si="16"/>
        <v>0</v>
      </c>
      <c r="GZ25" s="25">
        <f t="shared" si="166"/>
        <v>0</v>
      </c>
      <c r="HA25" s="1" t="e" cm="1">
        <f t="array" ref="HA25">INDEX(#REF!,MATCH(EJ25&amp;EK25&amp;HD25&amp;HE25&amp;HF25,#REF!&amp;#REF!&amp;#REF!&amp;#REF!&amp;#REF!,0))</f>
        <v>#REF!</v>
      </c>
      <c r="HB25" s="1"/>
      <c r="HC25" s="25">
        <f t="shared" si="167"/>
        <v>0</v>
      </c>
      <c r="HD25" s="19">
        <v>0</v>
      </c>
      <c r="HE25" s="19">
        <v>0</v>
      </c>
      <c r="HF25" s="19">
        <v>0</v>
      </c>
      <c r="HG25" s="1" t="e" cm="1">
        <f t="array" ref="HG25">INDEX(#REF!,MATCH(EJ25&amp;EK25&amp;HJ25&amp;HK25&amp;HL25,#REF!&amp;#REF!&amp;#REF!&amp;#REF!&amp;#REF!,0))</f>
        <v>#REF!</v>
      </c>
      <c r="HH25" s="1"/>
      <c r="HI25" s="25">
        <f t="shared" si="168"/>
        <v>0</v>
      </c>
      <c r="HJ25" s="25">
        <f t="shared" si="169"/>
        <v>0</v>
      </c>
      <c r="HK25" s="19">
        <v>0</v>
      </c>
      <c r="HL25" s="19">
        <v>0</v>
      </c>
      <c r="HM25" s="19">
        <v>0.01</v>
      </c>
      <c r="HN25" s="19">
        <v>1</v>
      </c>
      <c r="HO25" s="25">
        <f t="shared" si="170"/>
        <v>0</v>
      </c>
      <c r="HP25" s="25">
        <f t="shared" si="171"/>
        <v>0</v>
      </c>
      <c r="HQ25" s="25">
        <f t="shared" si="172"/>
        <v>0</v>
      </c>
      <c r="HR25" s="25">
        <f t="shared" si="173"/>
        <v>0</v>
      </c>
      <c r="HS25" s="25">
        <f t="shared" si="174"/>
        <v>0</v>
      </c>
      <c r="HT25" s="19">
        <v>0</v>
      </c>
      <c r="HU25" s="19">
        <v>0</v>
      </c>
      <c r="HV25" s="19">
        <v>0</v>
      </c>
      <c r="HW25" s="25">
        <f t="shared" si="175"/>
        <v>0</v>
      </c>
      <c r="HX25" s="19">
        <v>0</v>
      </c>
      <c r="HY25" s="19">
        <v>0</v>
      </c>
      <c r="HZ25" s="21">
        <v>25.66</v>
      </c>
      <c r="IA25" s="20">
        <f>ROUND(IF(EN25="Cống tròn",IF(EN25="Cống tròn",IF(EU25="Không có móng",IQ25-FF25,IF(EU25="Đế",IP25-FN25,IF(OR(EU25="Móng bê tông",EU25="Móng bê tông kết hợp đế"),II25-FJ25,0))),0),IF(EN25="Cống hộp",IF(AND(EN25="Cống hộp",EU25="Không có móng"),IQ25-GF25,IF(AND(EN25="Cống hộp",EU25="Móng bê tông"),IJ25-GB25,0)),IF(OR(EN25="Rãnh xây",EN25="Rãnh bê tông"),IF(OR(EN25="Rãnh xây",EN25="Rãnh bê tông"),IK25-GB25,0),IF(EN25="Ống nhựa",IF(AND(EN25="Ống nhựa",EU25="Không đắp cát"),IQ25-HT25,IF(AND(EN25="Ống nhựa",EU25="Đắp cát"),IH25-HX25,0)),IF(EN25="Rãnh thang",IF(EN25="Rãnh thang",IF(EU25="Móng bê tông",#REF!-#REF!,IQ25),0),0))))),2)</f>
        <v>22.68</v>
      </c>
      <c r="IB25" s="20">
        <f t="shared" si="176"/>
        <v>2.9800000000000004</v>
      </c>
      <c r="IC25" s="20">
        <f t="shared" si="17"/>
        <v>22.68</v>
      </c>
      <c r="ID25" s="20">
        <f t="shared" si="18"/>
        <v>0</v>
      </c>
      <c r="IE25" s="20">
        <f t="shared" si="19"/>
        <v>0</v>
      </c>
      <c r="IF25" s="20">
        <f t="shared" si="20"/>
        <v>0</v>
      </c>
      <c r="IG25" s="20">
        <f>IF(EN25="Rãnh thang",IF(AND(EN25="Rãnh thang",EU25="Móng bê tông"),IQ25-#REF!,0),IF(EN25="Ống nhựa",IF(AND(EN25="Ống nhựa",EU25="Đắp cát"),IQ25-HT25,0),IF(EN25="Cống tròn",IF(EN25="Cống tròn",IF(OR(EU25="Móng bê tông",EU25="Móng bê tông kết hợp đế"),IM25-FL25,0),0),IF(EN25="Cống hộp",IF(AND(EN25="Cống hộp",EU25="Móng bê tông"),IN25-GD25,0),IF(OR(EN25="Rãnh xây",EN25="Rãnh bê tông"),IF(AND(EN25="Rãnh xây",EU25="Móng bê tông"),IO25-GD25,IF(AND(EN25="Rãnh bê tông",EU25="Móng bê tông"),IO25-GD25,0)),0)))))</f>
        <v>22.68</v>
      </c>
      <c r="IH25" s="20">
        <f t="shared" si="21"/>
        <v>0</v>
      </c>
      <c r="II25" s="20">
        <f t="shared" si="22"/>
        <v>22.68</v>
      </c>
      <c r="IJ25" s="20">
        <f t="shared" si="23"/>
        <v>0</v>
      </c>
      <c r="IK25" s="20">
        <f t="shared" si="177"/>
        <v>0</v>
      </c>
      <c r="IL25" s="20">
        <f t="shared" si="24"/>
        <v>22.88</v>
      </c>
      <c r="IM25" s="20">
        <f t="shared" si="25"/>
        <v>22.88</v>
      </c>
      <c r="IN25" s="20">
        <f t="shared" si="26"/>
        <v>0</v>
      </c>
      <c r="IO25" s="20">
        <f t="shared" si="27"/>
        <v>0</v>
      </c>
      <c r="IP25" s="20">
        <f t="shared" si="28"/>
        <v>0</v>
      </c>
      <c r="IQ25" s="18">
        <v>23.02</v>
      </c>
      <c r="IR25" s="25">
        <f t="shared" si="178"/>
        <v>0</v>
      </c>
      <c r="IS25" s="25">
        <f t="shared" si="29"/>
        <v>0</v>
      </c>
      <c r="IT25" s="25">
        <f t="shared" si="30"/>
        <v>0</v>
      </c>
      <c r="IU25" s="25">
        <f>ROUND(IF(EN25="Cống tròn",IF(EN25="Cống tròn",IV25+FF25,0),IF(EN25="Cống hộp",IF(EN25="Cống hộp",IV25+GP25,0),IF(OR(EN25="Rãnh xây",EN25="Rãnh bê tông"),IF(OR(EN25="Rãnh xây",EN25="Rãnh bê tông"),IV25+GP25,0),IF(EN25="ống nhựa",IF(EN25="Ống nhựa",IV25+HT25,0),IF(EN25="Rãnh thang",IF(EN25="Rãnh thang",IQ25+#REF!,0),0))))),2)</f>
        <v>24.63</v>
      </c>
      <c r="IV25" s="19">
        <v>24.49</v>
      </c>
      <c r="IW25" s="25">
        <f t="shared" si="31"/>
        <v>24.63</v>
      </c>
      <c r="IX25" s="25">
        <f t="shared" si="32"/>
        <v>0</v>
      </c>
      <c r="IY25" s="25">
        <f t="shared" si="33"/>
        <v>0</v>
      </c>
      <c r="IZ25" s="25">
        <f t="shared" si="34"/>
        <v>0</v>
      </c>
      <c r="JA25" s="25">
        <f t="shared" si="35"/>
        <v>0</v>
      </c>
      <c r="JB25" s="21">
        <v>25.65</v>
      </c>
      <c r="JC25" s="20">
        <f>ROUND(IF(EN25="Cống tròn",IF(EN25="Cống tròn",IF(EU25="Không có móng",JS25-FF25,IF(EU25="Đế",JR25-FN25,IF(OR(EU25="Móng bê tông",EU25="Móng bê tông kết hợp đế"),JK25-FJ25,0))),0),IF(EN25="Cống hộp",IF(AND(EN25="Cống hộp",EU25="Không có móng"),JS25-GF25,IF(AND(EN25="Cống hộp",EU25="Móng bê tông"),JL25-GB25,0)),IF(OR(EN25="Rãnh xây",EN25="Rãnh bê tông"),IF(OR(EN25="Rãnh xây",EN25="Rãnh bê tông"),JM25-GB25,0),IF(EN25="Ống nhựa",IF(AND(EN25="Ống nhựa",EU25="Không đắp cát"),JS25-HT25,IF(AND(EN25="Ống nhựa",EU25="Đắp cát"),JJ25-HX25,0)),IF(EN25="Rãnh thang",IF(EN25="Rãnh thang",IF(EU25="Móng bê tông",#REF!-#REF!,JS25),0),0))))),2)</f>
        <v>22.65</v>
      </c>
      <c r="JD25" s="20">
        <f t="shared" si="179"/>
        <v>3</v>
      </c>
      <c r="JE25" s="20">
        <f t="shared" si="36"/>
        <v>22.65</v>
      </c>
      <c r="JF25" s="20">
        <f t="shared" si="37"/>
        <v>0</v>
      </c>
      <c r="JG25" s="20">
        <f t="shared" si="38"/>
        <v>0</v>
      </c>
      <c r="JH25" s="20">
        <f t="shared" si="39"/>
        <v>0</v>
      </c>
      <c r="JI25" s="20">
        <f>IF(EN25="Rãnh thang",IF(AND(EN25="Rãnh thang",EU25="Móng bê tông"),JS25-#REF!,0),IF(EN25="Ống nhựa",IF(AND(EN25="Ống nhựa",EU25="Đắp cát"),JS25-HT25,0),IF(EN25="Cống tròn",IF(EN25="Cống tròn",IF(OR(EU25="Móng bê tông",EU25="Móng bê tông kết hợp đế"),JO25-FL25,0),0),IF(EN25="Cống hộp",IF(AND(EN25="Cống hộp",EU25="Móng bê tông"),JP25-GD25,0),IF(OR(EN25="Rãnh xây",EN25="Rãnh bê tông"),IF(AND(EN25="Rãnh xây",EU25="Móng bê tông"),JQ25-GD25,IF(AND(EN25="Rãnh bê tông",EU25="Móng bê tông"),JQ25-GD25,0)),0)))))</f>
        <v>22.65</v>
      </c>
      <c r="JJ25" s="20">
        <f t="shared" si="40"/>
        <v>0</v>
      </c>
      <c r="JK25" s="20">
        <f t="shared" si="41"/>
        <v>22.65</v>
      </c>
      <c r="JL25" s="20">
        <f t="shared" si="42"/>
        <v>0</v>
      </c>
      <c r="JM25" s="20">
        <f t="shared" si="43"/>
        <v>0</v>
      </c>
      <c r="JN25" s="20">
        <f t="shared" si="44"/>
        <v>22.849999999999998</v>
      </c>
      <c r="JO25" s="20">
        <f t="shared" si="45"/>
        <v>22.849999999999998</v>
      </c>
      <c r="JP25" s="20">
        <f t="shared" si="46"/>
        <v>0</v>
      </c>
      <c r="JQ25" s="20">
        <f t="shared" si="47"/>
        <v>0</v>
      </c>
      <c r="JR25" s="20">
        <f t="shared" si="48"/>
        <v>0</v>
      </c>
      <c r="JS25" s="26">
        <v>22.99</v>
      </c>
      <c r="JT25" s="25">
        <f t="shared" si="180"/>
        <v>0</v>
      </c>
      <c r="JU25" s="25">
        <f t="shared" si="49"/>
        <v>0</v>
      </c>
      <c r="JV25" s="25">
        <f t="shared" si="50"/>
        <v>0</v>
      </c>
      <c r="JW25" s="25">
        <f>ROUND(IF(EN25="Cống tròn",IF(EN25="Cống tròn",JX25+FF25,0),IF(EN25="Cống hộp",IF(EN25="Cống hộp",JX25+GP25,0),IF(OR(EN25="Rãnh xây",EN25="Rãnh bê tông"),IF(OR(EN25="Rãnh xây",EN25="Rãnh bê tông"),JX25+GP25,0),IF(EN25="ống nhựa",IF(EN25="Ống nhựa",JX25+HT25,0),IF(EN25="Rãnh thang",IF(EN25="Rãnh thang",JS25+#REF!,0),0))))),2)</f>
        <v>24.63</v>
      </c>
      <c r="JX25" s="27">
        <v>24.49</v>
      </c>
      <c r="JY25" s="25">
        <f t="shared" si="51"/>
        <v>24.63</v>
      </c>
      <c r="JZ25" s="25">
        <f t="shared" si="52"/>
        <v>0</v>
      </c>
      <c r="KA25" s="25">
        <f t="shared" si="53"/>
        <v>0</v>
      </c>
      <c r="KB25" s="25">
        <f t="shared" si="54"/>
        <v>0</v>
      </c>
      <c r="KC25" s="25">
        <f t="shared" si="55"/>
        <v>0</v>
      </c>
      <c r="KD25" s="28" t="s">
        <v>98</v>
      </c>
      <c r="KE25" s="27">
        <v>0</v>
      </c>
      <c r="KF25" s="25">
        <f t="shared" si="56"/>
        <v>2.9800000000000004</v>
      </c>
      <c r="KG25" s="25">
        <f t="shared" si="181"/>
        <v>2.9800000000000004</v>
      </c>
      <c r="KH25" s="27">
        <v>0</v>
      </c>
      <c r="KI25" s="25">
        <f t="shared" si="57"/>
        <v>3</v>
      </c>
      <c r="KJ25" s="25">
        <f t="shared" si="182"/>
        <v>3</v>
      </c>
      <c r="KK25" s="25">
        <f t="shared" si="58"/>
        <v>0</v>
      </c>
      <c r="KL25" s="25">
        <f t="shared" si="59"/>
        <v>0</v>
      </c>
      <c r="KM25" s="25">
        <f t="shared" si="183"/>
        <v>0</v>
      </c>
      <c r="KN25" s="25">
        <f t="shared" si="60"/>
        <v>0</v>
      </c>
      <c r="KO25" s="25">
        <f t="shared" si="61"/>
        <v>0</v>
      </c>
      <c r="KP25" s="25">
        <f t="shared" si="184"/>
        <v>0</v>
      </c>
      <c r="KQ25" s="25">
        <f t="shared" si="62"/>
        <v>0.2</v>
      </c>
      <c r="KR25" s="25">
        <f t="shared" si="63"/>
        <v>0.2</v>
      </c>
      <c r="KS25" s="25">
        <f t="shared" si="185"/>
        <v>0.2</v>
      </c>
      <c r="KT25" s="25">
        <f t="shared" si="64"/>
        <v>0</v>
      </c>
      <c r="KU25" s="25">
        <f t="shared" si="65"/>
        <v>0</v>
      </c>
      <c r="KV25" s="25">
        <f t="shared" si="186"/>
        <v>0</v>
      </c>
      <c r="KW25" s="25">
        <f t="shared" si="66"/>
        <v>0</v>
      </c>
      <c r="KX25" s="25">
        <f t="shared" si="67"/>
        <v>0</v>
      </c>
      <c r="KY25" s="25">
        <f t="shared" si="187"/>
        <v>0</v>
      </c>
      <c r="KZ25" s="25">
        <f t="shared" si="68"/>
        <v>0</v>
      </c>
      <c r="LA25" s="25">
        <f t="shared" si="69"/>
        <v>0</v>
      </c>
      <c r="LB25" s="25">
        <f t="shared" si="188"/>
        <v>0</v>
      </c>
      <c r="LC25" s="25">
        <f t="shared" si="70"/>
        <v>1.98</v>
      </c>
      <c r="LD25" s="25">
        <f t="shared" si="71"/>
        <v>1.98</v>
      </c>
      <c r="LE25" s="25">
        <f t="shared" si="189"/>
        <v>1.98</v>
      </c>
      <c r="LF25" s="25">
        <f t="shared" si="72"/>
        <v>0</v>
      </c>
      <c r="LG25" s="25">
        <f t="shared" si="73"/>
        <v>0</v>
      </c>
      <c r="LH25" s="25">
        <f t="shared" si="190"/>
        <v>0</v>
      </c>
      <c r="LI25" s="25">
        <f t="shared" si="74"/>
        <v>0</v>
      </c>
      <c r="LJ25" s="25">
        <f t="shared" si="75"/>
        <v>0</v>
      </c>
      <c r="LK25" s="25">
        <f t="shared" si="191"/>
        <v>0</v>
      </c>
      <c r="LL25" s="25">
        <f t="shared" si="76"/>
        <v>0</v>
      </c>
      <c r="LM25" s="25">
        <f t="shared" si="77"/>
        <v>0</v>
      </c>
      <c r="LN25" s="25">
        <f t="shared" si="192"/>
        <v>0</v>
      </c>
      <c r="LO25" s="25">
        <f t="shared" si="78"/>
        <v>0</v>
      </c>
      <c r="LP25" s="25">
        <f t="shared" si="79"/>
        <v>0</v>
      </c>
      <c r="LQ25" s="25">
        <f t="shared" si="193"/>
        <v>0</v>
      </c>
      <c r="LR25" s="25">
        <f t="shared" si="80"/>
        <v>0</v>
      </c>
      <c r="LS25" s="25">
        <f t="shared" si="81"/>
        <v>0</v>
      </c>
      <c r="LT25" s="25">
        <f t="shared" si="194"/>
        <v>0</v>
      </c>
      <c r="LU25" s="25">
        <f t="shared" si="82"/>
        <v>0</v>
      </c>
      <c r="LV25" s="25">
        <f t="shared" si="83"/>
        <v>0</v>
      </c>
      <c r="LW25" s="25">
        <f t="shared" si="195"/>
        <v>0</v>
      </c>
      <c r="LX25" s="25">
        <f t="shared" si="84"/>
        <v>0</v>
      </c>
      <c r="LY25" s="25">
        <f t="shared" si="85"/>
        <v>0</v>
      </c>
      <c r="LZ25" s="25">
        <f t="shared" si="196"/>
        <v>0</v>
      </c>
      <c r="MA25" s="25">
        <f t="shared" si="86"/>
        <v>0</v>
      </c>
      <c r="MB25" s="25">
        <f t="shared" si="87"/>
        <v>0</v>
      </c>
      <c r="MC25" s="25">
        <f t="shared" si="197"/>
        <v>0</v>
      </c>
      <c r="MD25" s="25">
        <f t="shared" si="88"/>
        <v>0</v>
      </c>
      <c r="ME25" s="25">
        <f t="shared" si="89"/>
        <v>0</v>
      </c>
      <c r="MF25" s="25">
        <f t="shared" si="198"/>
        <v>0</v>
      </c>
      <c r="MG25" s="25">
        <f t="shared" si="90"/>
        <v>0</v>
      </c>
      <c r="MH25" s="25">
        <f t="shared" si="91"/>
        <v>0</v>
      </c>
      <c r="MI25" s="25">
        <f t="shared" si="199"/>
        <v>0</v>
      </c>
      <c r="MJ25" s="25">
        <f t="shared" si="92"/>
        <v>0</v>
      </c>
      <c r="MK25" s="25">
        <f t="shared" si="93"/>
        <v>0</v>
      </c>
      <c r="ML25" s="25">
        <f t="shared" si="200"/>
        <v>0</v>
      </c>
      <c r="MM25" s="25">
        <f t="shared" si="94"/>
        <v>0</v>
      </c>
      <c r="MN25" s="25">
        <f t="shared" si="95"/>
        <v>0</v>
      </c>
      <c r="MO25" s="25">
        <f t="shared" si="201"/>
        <v>0</v>
      </c>
      <c r="MP25" s="25">
        <f t="shared" si="96"/>
        <v>0</v>
      </c>
      <c r="MQ25" s="25">
        <f t="shared" si="97"/>
        <v>0</v>
      </c>
      <c r="MR25" s="25">
        <f t="shared" si="202"/>
        <v>0</v>
      </c>
      <c r="MS25" s="29">
        <v>1.98</v>
      </c>
      <c r="MT25" s="29">
        <v>0</v>
      </c>
      <c r="MU25" s="29">
        <v>1</v>
      </c>
      <c r="MV25" s="29">
        <v>1</v>
      </c>
      <c r="MW25" s="25">
        <f t="shared" si="98"/>
        <v>1.98</v>
      </c>
      <c r="MX25" s="25">
        <f t="shared" si="99"/>
        <v>5.9</v>
      </c>
      <c r="MY25" s="25">
        <f t="shared" si="100"/>
        <v>0</v>
      </c>
      <c r="MZ25" s="25">
        <f t="shared" si="101"/>
        <v>0</v>
      </c>
      <c r="NA25" s="25">
        <f t="shared" si="102"/>
        <v>1.98</v>
      </c>
      <c r="NB25" s="25">
        <f t="shared" si="103"/>
        <v>5.94</v>
      </c>
      <c r="NC25" s="25">
        <f t="shared" si="104"/>
        <v>0</v>
      </c>
      <c r="ND25" s="25">
        <f t="shared" si="105"/>
        <v>0</v>
      </c>
      <c r="NE25" s="25">
        <f t="shared" si="203"/>
        <v>1.98</v>
      </c>
      <c r="NF25" s="25">
        <f t="shared" si="203"/>
        <v>5.92</v>
      </c>
      <c r="NG25" s="25">
        <f t="shared" si="203"/>
        <v>0</v>
      </c>
      <c r="NH25" s="25">
        <f t="shared" si="203"/>
        <v>0</v>
      </c>
      <c r="NI25" s="25">
        <f t="shared" si="107"/>
        <v>108.04</v>
      </c>
      <c r="NJ25" s="25">
        <f t="shared" si="108"/>
        <v>0</v>
      </c>
      <c r="NK25" s="25">
        <f t="shared" si="109"/>
        <v>108.04</v>
      </c>
      <c r="NL25" s="25">
        <f t="shared" si="110"/>
        <v>62</v>
      </c>
      <c r="NM25" s="25">
        <f t="shared" si="111"/>
        <v>0</v>
      </c>
      <c r="NN25" s="25">
        <f t="shared" si="204"/>
        <v>62</v>
      </c>
      <c r="NO25" s="25">
        <f t="shared" si="112"/>
        <v>0</v>
      </c>
      <c r="NP25" s="25">
        <f t="shared" si="113"/>
        <v>0</v>
      </c>
      <c r="NQ25" s="25">
        <f t="shared" si="205"/>
        <v>0</v>
      </c>
      <c r="NR25" s="25">
        <f t="shared" si="114"/>
        <v>0</v>
      </c>
      <c r="NS25" s="25">
        <f t="shared" si="115"/>
        <v>0</v>
      </c>
      <c r="NT25" s="25">
        <f t="shared" si="206"/>
        <v>0</v>
      </c>
      <c r="NU25" s="25">
        <f t="shared" si="116"/>
        <v>0</v>
      </c>
      <c r="NV25" s="25">
        <f t="shared" si="117"/>
        <v>0</v>
      </c>
      <c r="NW25" s="25">
        <f t="shared" si="207"/>
        <v>0</v>
      </c>
      <c r="NX25" s="25">
        <f t="shared" si="208"/>
        <v>62</v>
      </c>
      <c r="NY25" s="25">
        <f t="shared" si="208"/>
        <v>0</v>
      </c>
      <c r="NZ25" s="25">
        <f t="shared" si="209"/>
        <v>62</v>
      </c>
      <c r="OA25" s="25">
        <f t="shared" si="210"/>
        <v>46.04</v>
      </c>
      <c r="OB25" s="25">
        <f t="shared" si="210"/>
        <v>0</v>
      </c>
      <c r="OC25" s="25">
        <f t="shared" si="211"/>
        <v>46.04</v>
      </c>
      <c r="OD25" s="25">
        <f t="shared" si="212"/>
        <v>62</v>
      </c>
      <c r="OE25" s="25">
        <f t="shared" si="212"/>
        <v>0</v>
      </c>
      <c r="OF25" s="25">
        <f t="shared" si="212"/>
        <v>62</v>
      </c>
      <c r="OG25" s="25">
        <f t="shared" si="119"/>
        <v>0</v>
      </c>
      <c r="OH25" s="25">
        <f t="shared" si="120"/>
        <v>0</v>
      </c>
      <c r="OI25" s="25">
        <f t="shared" si="121"/>
        <v>0</v>
      </c>
      <c r="OJ25" s="25">
        <f t="shared" si="122"/>
        <v>0</v>
      </c>
      <c r="OK25" s="25">
        <f t="shared" si="123"/>
        <v>0</v>
      </c>
      <c r="OL25" s="25">
        <f t="shared" si="124"/>
        <v>0</v>
      </c>
      <c r="OM25" s="25">
        <f t="shared" si="213"/>
        <v>0</v>
      </c>
      <c r="ON25" s="25">
        <f t="shared" si="213"/>
        <v>0</v>
      </c>
      <c r="OO25" s="25">
        <f t="shared" si="213"/>
        <v>0</v>
      </c>
      <c r="OP25" s="25">
        <f t="shared" si="125"/>
        <v>0</v>
      </c>
      <c r="OQ25" s="25">
        <f t="shared" si="126"/>
        <v>0</v>
      </c>
      <c r="OR25" s="25">
        <f t="shared" si="214"/>
        <v>0</v>
      </c>
      <c r="OS25" s="19">
        <v>536994.53</v>
      </c>
      <c r="OT25" s="19">
        <v>2371324.83</v>
      </c>
    </row>
    <row r="26" spans="1:410" ht="33" customHeight="1" x14ac:dyDescent="0.25">
      <c r="A26" s="18">
        <v>21</v>
      </c>
      <c r="B26" s="18" t="s">
        <v>763</v>
      </c>
      <c r="C26" s="18">
        <v>1581.33</v>
      </c>
      <c r="D26" s="16" t="e">
        <f>_xlfn.IFNA(INDEX(#REF!,MATCH(E26,#REF!,0)),0)</f>
        <v>#REF!</v>
      </c>
      <c r="E26" s="18" t="s">
        <v>796</v>
      </c>
      <c r="F26" s="16" t="s">
        <v>765</v>
      </c>
      <c r="G26" s="16" t="s">
        <v>766</v>
      </c>
      <c r="H26" s="16" t="s">
        <v>767</v>
      </c>
      <c r="I26" s="16" t="s">
        <v>768</v>
      </c>
      <c r="J26" s="16" t="s">
        <v>769</v>
      </c>
      <c r="K26" s="16" t="s">
        <v>770</v>
      </c>
      <c r="L26" s="16" t="s">
        <v>771</v>
      </c>
      <c r="M26" s="18">
        <v>1.64</v>
      </c>
      <c r="N26" s="18">
        <v>2.44</v>
      </c>
      <c r="O26" s="19">
        <v>2.04</v>
      </c>
      <c r="P26" s="19">
        <v>2.84</v>
      </c>
      <c r="Q26" s="19">
        <v>0.1</v>
      </c>
      <c r="R26" s="19">
        <v>1.8399999999999999</v>
      </c>
      <c r="S26" s="19">
        <v>2.64</v>
      </c>
      <c r="T26" s="18">
        <v>0.2</v>
      </c>
      <c r="U26" s="18">
        <v>0</v>
      </c>
      <c r="V26" s="18">
        <v>0</v>
      </c>
      <c r="W26" s="18">
        <v>0</v>
      </c>
      <c r="X26" s="18">
        <v>1.64</v>
      </c>
      <c r="Y26" s="18">
        <v>2.4</v>
      </c>
      <c r="Z26" s="20">
        <f t="shared" si="215"/>
        <v>2.7</v>
      </c>
      <c r="AA26" s="18">
        <v>0.22</v>
      </c>
      <c r="AB26" s="18">
        <v>0</v>
      </c>
      <c r="AC26" s="18">
        <v>0</v>
      </c>
      <c r="AD26" s="18">
        <v>0</v>
      </c>
      <c r="AE26" s="18">
        <v>0</v>
      </c>
      <c r="AF26" s="18">
        <v>0</v>
      </c>
      <c r="AG26" s="19">
        <v>1.2</v>
      </c>
      <c r="AH26" s="19">
        <v>2</v>
      </c>
      <c r="AI26" s="20">
        <f t="shared" si="127"/>
        <v>2.85</v>
      </c>
      <c r="AJ26" s="19">
        <v>0</v>
      </c>
      <c r="AK26" s="19">
        <v>0</v>
      </c>
      <c r="AL26" s="20">
        <f t="shared" si="128"/>
        <v>0</v>
      </c>
      <c r="AM26" s="18">
        <v>1.64</v>
      </c>
      <c r="AN26" s="18">
        <v>2</v>
      </c>
      <c r="AO26" s="18">
        <v>0.15</v>
      </c>
      <c r="AP26" s="18">
        <v>0.22</v>
      </c>
      <c r="AQ26" s="18">
        <v>1.64</v>
      </c>
      <c r="AR26" s="18">
        <v>2.2200000000000002</v>
      </c>
      <c r="AS26" s="18">
        <v>0.12</v>
      </c>
      <c r="AT26" s="18">
        <v>0.11</v>
      </c>
      <c r="AU26" s="18">
        <v>0</v>
      </c>
      <c r="AV26" s="18">
        <v>1</v>
      </c>
      <c r="AW26" s="18">
        <v>0</v>
      </c>
      <c r="AX26" s="18">
        <v>0</v>
      </c>
      <c r="AY26" s="18">
        <v>0</v>
      </c>
      <c r="AZ26" s="18">
        <v>0</v>
      </c>
      <c r="BA26" s="18">
        <v>2</v>
      </c>
      <c r="BB26" s="18">
        <v>0</v>
      </c>
      <c r="BC26" s="18">
        <v>0</v>
      </c>
      <c r="BD26" s="18">
        <v>0</v>
      </c>
      <c r="BE26" s="18">
        <v>0</v>
      </c>
      <c r="BF26" s="18">
        <v>0</v>
      </c>
      <c r="BG26" s="18">
        <v>0</v>
      </c>
      <c r="BH26" s="18">
        <v>0</v>
      </c>
      <c r="BI26" s="18">
        <v>0</v>
      </c>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6" t="e">
        <f>_xlfn.IFNA(IF(RIGHT(D26,2)="=G",0,INDEX(#REF!,MATCH(E26,#REF!,0))),0)</f>
        <v>#REF!</v>
      </c>
      <c r="CB26" s="16" t="s">
        <v>776</v>
      </c>
      <c r="CC26" s="18">
        <v>0</v>
      </c>
      <c r="CD26" s="18">
        <v>0</v>
      </c>
      <c r="CE26" s="18">
        <v>1.4</v>
      </c>
      <c r="CF26" s="18">
        <v>0.73</v>
      </c>
      <c r="CG26" s="18">
        <v>0.12</v>
      </c>
      <c r="CH26" s="18">
        <v>3</v>
      </c>
      <c r="CI26" s="16" t="s">
        <v>98</v>
      </c>
      <c r="CJ26" s="18">
        <v>0</v>
      </c>
      <c r="CK26" s="20">
        <f t="shared" si="129"/>
        <v>3.26</v>
      </c>
      <c r="CL26" s="20">
        <f t="shared" si="130"/>
        <v>3.26</v>
      </c>
      <c r="CM26" s="18">
        <v>36.159999999999997</v>
      </c>
      <c r="CN26" s="21">
        <v>25.65</v>
      </c>
      <c r="CO26" s="18">
        <v>24.811</v>
      </c>
      <c r="CP26" s="22">
        <f t="shared" si="131"/>
        <v>25.65</v>
      </c>
      <c r="CQ26" s="22">
        <f t="shared" si="132"/>
        <v>22.39</v>
      </c>
      <c r="CR26" s="22">
        <f t="shared" si="133"/>
        <v>3.26</v>
      </c>
      <c r="CS26" s="22">
        <f t="shared" si="134"/>
        <v>22.490000000000002</v>
      </c>
      <c r="CT26" s="22">
        <f t="shared" si="0"/>
        <v>22.69</v>
      </c>
      <c r="CU26" s="23">
        <v>22.69</v>
      </c>
      <c r="CV26" s="22">
        <f t="shared" si="135"/>
        <v>2.7</v>
      </c>
      <c r="CW26" s="22">
        <f t="shared" si="1"/>
        <v>0</v>
      </c>
      <c r="CX26" s="22">
        <f t="shared" si="2"/>
        <v>0</v>
      </c>
      <c r="CY26" s="22">
        <f t="shared" si="136"/>
        <v>25.38</v>
      </c>
      <c r="CZ26" s="22">
        <f t="shared" si="137"/>
        <v>25.53</v>
      </c>
      <c r="DA26" s="24">
        <v>25.65</v>
      </c>
      <c r="DB26" s="20">
        <f t="shared" si="138"/>
        <v>3.26</v>
      </c>
      <c r="DC26" s="20">
        <f t="shared" si="139"/>
        <v>0</v>
      </c>
      <c r="DD26" s="20">
        <f t="shared" si="140"/>
        <v>3.26</v>
      </c>
      <c r="DE26" s="20">
        <f t="shared" si="3"/>
        <v>0.1</v>
      </c>
      <c r="DF26" s="20">
        <f t="shared" si="4"/>
        <v>0.2</v>
      </c>
      <c r="DG26" s="20">
        <f t="shared" si="5"/>
        <v>2.96</v>
      </c>
      <c r="DH26" s="20">
        <f t="shared" si="6"/>
        <v>0</v>
      </c>
      <c r="DI26" s="20">
        <f t="shared" si="7"/>
        <v>0</v>
      </c>
      <c r="DJ26" s="20">
        <f t="shared" si="8"/>
        <v>0</v>
      </c>
      <c r="DK26" s="20">
        <f t="shared" si="141"/>
        <v>3.26</v>
      </c>
      <c r="DL26" s="20">
        <f t="shared" si="142"/>
        <v>0</v>
      </c>
      <c r="DM26" s="20">
        <f t="shared" si="216"/>
        <v>0</v>
      </c>
      <c r="DN26" s="20">
        <f t="shared" si="143"/>
        <v>0</v>
      </c>
      <c r="DO26" s="18">
        <v>3.04</v>
      </c>
      <c r="DP26" s="18">
        <v>0</v>
      </c>
      <c r="DQ26" s="18">
        <v>1</v>
      </c>
      <c r="DR26" s="18">
        <v>1</v>
      </c>
      <c r="DS26" s="25">
        <f t="shared" si="144"/>
        <v>3.04</v>
      </c>
      <c r="DT26" s="25">
        <f t="shared" si="145"/>
        <v>0</v>
      </c>
      <c r="DU26" s="25">
        <f t="shared" si="146"/>
        <v>9.91</v>
      </c>
      <c r="DV26" s="25">
        <f t="shared" si="147"/>
        <v>0</v>
      </c>
      <c r="DW26" s="25">
        <f t="shared" si="148"/>
        <v>9.91</v>
      </c>
      <c r="DX26" s="25">
        <f t="shared" si="149"/>
        <v>20.22</v>
      </c>
      <c r="DY26" s="25">
        <f t="shared" si="150"/>
        <v>0</v>
      </c>
      <c r="DZ26" s="25">
        <f t="shared" si="151"/>
        <v>20.22</v>
      </c>
      <c r="EA26" s="25">
        <f t="shared" si="152"/>
        <v>13.4</v>
      </c>
      <c r="EB26" s="25">
        <f t="shared" si="153"/>
        <v>0</v>
      </c>
      <c r="EC26" s="25">
        <f t="shared" si="154"/>
        <v>13.4</v>
      </c>
      <c r="ED26" s="25">
        <f t="shared" si="155"/>
        <v>6.82</v>
      </c>
      <c r="EE26" s="25">
        <f t="shared" si="155"/>
        <v>0</v>
      </c>
      <c r="EF26" s="25">
        <f t="shared" si="156"/>
        <v>6.82</v>
      </c>
      <c r="EG26" s="25">
        <f t="shared" si="157"/>
        <v>13.4</v>
      </c>
      <c r="EH26" s="25">
        <f t="shared" si="157"/>
        <v>0</v>
      </c>
      <c r="EI26" s="25">
        <f t="shared" si="158"/>
        <v>13.4</v>
      </c>
      <c r="EJ26" s="18">
        <v>1581.33</v>
      </c>
      <c r="EK26" s="18">
        <v>1542.63</v>
      </c>
      <c r="EL26" s="18" t="s">
        <v>796</v>
      </c>
      <c r="EM26" s="18" t="s">
        <v>797</v>
      </c>
      <c r="EN26" s="16" t="s">
        <v>774</v>
      </c>
      <c r="EO26" s="16" t="s">
        <v>131</v>
      </c>
      <c r="EP26" s="16" t="e">
        <f>IF(OR(EN26="Cống tròn",EN26="Cống hộp",EN26="Ống nhựa"),INDEX(#REF!,MATCH(E26,#REF!,0)),IF(OR(EN26="Rãnh xây",EN26="Rãnh bê tông"),INDEX(#REF!,MATCH(E26,#REF!,0)),0))</f>
        <v>#REF!</v>
      </c>
      <c r="EQ26" s="18">
        <v>37.499999999999815</v>
      </c>
      <c r="ER26" s="19">
        <v>1</v>
      </c>
      <c r="ES26" s="25">
        <f t="shared" si="159"/>
        <v>37</v>
      </c>
      <c r="ET26" s="1" t="e">
        <f>_xlfn.IFNA(IF(EN26="Cống tròn",INDEX(#REF!,MATCH(E26,#REF!,0)),IF(EN26="Cống hộp",INDEX(#REF!,MATCH(E26,#REF!,0)),EU26&amp;" ,"&amp;EV26)),0)</f>
        <v>#REF!</v>
      </c>
      <c r="EU26" s="16" t="s">
        <v>769</v>
      </c>
      <c r="EV26" s="16" t="s">
        <v>775</v>
      </c>
      <c r="EW26" s="16" t="e">
        <f>_xlfn.IFNA(INDEX(#REF!,MATCH(E26,#REF!,0)),0)</f>
        <v>#REF!</v>
      </c>
      <c r="EX26" s="16"/>
      <c r="EY26" s="18">
        <v>0</v>
      </c>
      <c r="EZ26" s="18">
        <v>0</v>
      </c>
      <c r="FA26" s="18">
        <v>0</v>
      </c>
      <c r="FB26" s="19">
        <v>0</v>
      </c>
      <c r="FC26" s="19">
        <v>0</v>
      </c>
      <c r="FD26" s="25">
        <f t="shared" si="9"/>
        <v>0</v>
      </c>
      <c r="FE26" s="25">
        <f t="shared" si="160"/>
        <v>0</v>
      </c>
      <c r="FF26" s="19">
        <v>0.14000000000000001</v>
      </c>
      <c r="FG26" s="19">
        <v>2</v>
      </c>
      <c r="FH26" s="19">
        <v>1.5</v>
      </c>
      <c r="FI26" s="25">
        <f t="shared" si="161"/>
        <v>1.78</v>
      </c>
      <c r="FJ26" s="19">
        <v>0</v>
      </c>
      <c r="FK26" s="19">
        <v>0</v>
      </c>
      <c r="FL26" s="19">
        <v>0.2</v>
      </c>
      <c r="FM26" s="19">
        <v>1.6</v>
      </c>
      <c r="FN26" s="19">
        <v>0</v>
      </c>
      <c r="FO26" s="25">
        <f t="shared" si="162"/>
        <v>1.98</v>
      </c>
      <c r="FP26" s="19">
        <v>1.4999999999999999E-2</v>
      </c>
      <c r="FQ26" s="19">
        <v>1</v>
      </c>
      <c r="FR26" s="25">
        <f t="shared" si="10"/>
        <v>36</v>
      </c>
      <c r="FS26" s="25">
        <f t="shared" si="11"/>
        <v>0.52500000000000002</v>
      </c>
      <c r="FT26" s="25">
        <f t="shared" si="12"/>
        <v>36.524999999999999</v>
      </c>
      <c r="FU26" s="25">
        <f t="shared" si="13"/>
        <v>-0.97499999999981668</v>
      </c>
      <c r="FV26" s="25" t="str">
        <f t="shared" si="163"/>
        <v>Thêm 01</v>
      </c>
      <c r="FW26" s="25">
        <f t="shared" si="164"/>
        <v>0.04</v>
      </c>
      <c r="FX26" s="1"/>
      <c r="FY26" s="1"/>
      <c r="FZ26" s="1"/>
      <c r="GA26" s="1"/>
      <c r="GB26" s="19">
        <v>0</v>
      </c>
      <c r="GC26" s="19">
        <v>0</v>
      </c>
      <c r="GD26" s="19">
        <v>0</v>
      </c>
      <c r="GE26" s="19">
        <v>0</v>
      </c>
      <c r="GF26" s="19">
        <v>0</v>
      </c>
      <c r="GG26" s="19">
        <v>0</v>
      </c>
      <c r="GH26" s="19">
        <v>0</v>
      </c>
      <c r="GI26" s="19">
        <v>0</v>
      </c>
      <c r="GJ26" s="19">
        <v>0</v>
      </c>
      <c r="GK26" s="19">
        <v>0</v>
      </c>
      <c r="GL26" s="25">
        <f t="shared" si="14"/>
        <v>0</v>
      </c>
      <c r="GM26" s="25">
        <f t="shared" si="165"/>
        <v>0</v>
      </c>
      <c r="GN26" s="19">
        <v>0</v>
      </c>
      <c r="GO26" s="19">
        <v>0</v>
      </c>
      <c r="GP26" s="19">
        <v>0</v>
      </c>
      <c r="GQ26" s="19">
        <v>0</v>
      </c>
      <c r="GR26" s="1" t="e">
        <f>_xlfn.IFNA(INDEX(#REF!,MATCH(E26,#REF!,0)),0)</f>
        <v>#REF!</v>
      </c>
      <c r="GS26" s="1"/>
      <c r="GT26" s="19">
        <v>0</v>
      </c>
      <c r="GU26" s="19">
        <v>0</v>
      </c>
      <c r="GV26" s="19">
        <v>0</v>
      </c>
      <c r="GW26" s="19">
        <v>0</v>
      </c>
      <c r="GX26" s="25">
        <f t="shared" si="15"/>
        <v>0</v>
      </c>
      <c r="GY26" s="25">
        <f t="shared" si="16"/>
        <v>0</v>
      </c>
      <c r="GZ26" s="25">
        <f t="shared" si="166"/>
        <v>0</v>
      </c>
      <c r="HA26" s="1" t="e" cm="1">
        <f t="array" ref="HA26">INDEX(#REF!,MATCH(EJ26&amp;EK26&amp;HD26&amp;HE26&amp;HF26,#REF!&amp;#REF!&amp;#REF!&amp;#REF!&amp;#REF!,0))</f>
        <v>#REF!</v>
      </c>
      <c r="HB26" s="1"/>
      <c r="HC26" s="25">
        <f t="shared" si="167"/>
        <v>0</v>
      </c>
      <c r="HD26" s="19">
        <v>0</v>
      </c>
      <c r="HE26" s="19">
        <v>0</v>
      </c>
      <c r="HF26" s="19">
        <v>0</v>
      </c>
      <c r="HG26" s="1" t="e" cm="1">
        <f t="array" ref="HG26">INDEX(#REF!,MATCH(EJ26&amp;EK26&amp;HJ26&amp;HK26&amp;HL26,#REF!&amp;#REF!&amp;#REF!&amp;#REF!&amp;#REF!,0))</f>
        <v>#REF!</v>
      </c>
      <c r="HH26" s="1"/>
      <c r="HI26" s="25">
        <f t="shared" si="168"/>
        <v>0</v>
      </c>
      <c r="HJ26" s="25">
        <f t="shared" si="169"/>
        <v>0</v>
      </c>
      <c r="HK26" s="19">
        <v>0</v>
      </c>
      <c r="HL26" s="19">
        <v>0</v>
      </c>
      <c r="HM26" s="19">
        <v>0.01</v>
      </c>
      <c r="HN26" s="19">
        <v>1</v>
      </c>
      <c r="HO26" s="25">
        <f t="shared" si="170"/>
        <v>0</v>
      </c>
      <c r="HP26" s="25">
        <f t="shared" si="171"/>
        <v>0</v>
      </c>
      <c r="HQ26" s="25">
        <f t="shared" si="172"/>
        <v>0</v>
      </c>
      <c r="HR26" s="25">
        <f t="shared" si="173"/>
        <v>0</v>
      </c>
      <c r="HS26" s="25">
        <f t="shared" si="174"/>
        <v>0</v>
      </c>
      <c r="HT26" s="19">
        <v>0</v>
      </c>
      <c r="HU26" s="19">
        <v>0</v>
      </c>
      <c r="HV26" s="19">
        <v>0</v>
      </c>
      <c r="HW26" s="25">
        <f t="shared" si="175"/>
        <v>0</v>
      </c>
      <c r="HX26" s="19">
        <v>0</v>
      </c>
      <c r="HY26" s="19">
        <v>0</v>
      </c>
      <c r="HZ26" s="21">
        <v>25.65</v>
      </c>
      <c r="IA26" s="20">
        <f>ROUND(IF(EN26="Cống tròn",IF(EN26="Cống tròn",IF(EU26="Không có móng",IQ26-FF26,IF(EU26="Đế",IP26-FN26,IF(OR(EU26="Móng bê tông",EU26="Móng bê tông kết hợp đế"),II26-FJ26,0))),0),IF(EN26="Cống hộp",IF(AND(EN26="Cống hộp",EU26="Không có móng"),IQ26-GF26,IF(AND(EN26="Cống hộp",EU26="Móng bê tông"),IJ26-GB26,0)),IF(OR(EN26="Rãnh xây",EN26="Rãnh bê tông"),IF(OR(EN26="Rãnh xây",EN26="Rãnh bê tông"),IK26-GB26,0),IF(EN26="Ống nhựa",IF(AND(EN26="Ống nhựa",EU26="Không đắp cát"),IQ26-HT26,IF(AND(EN26="Ống nhựa",EU26="Đắp cát"),IH26-HX26,0)),IF(EN26="Rãnh thang",IF(EN26="Rãnh thang",IF(EU26="Móng bê tông",#REF!-#REF!,IQ26),0),0))))),2)</f>
        <v>22.65</v>
      </c>
      <c r="IB26" s="20">
        <f t="shared" si="176"/>
        <v>3</v>
      </c>
      <c r="IC26" s="20">
        <f t="shared" si="17"/>
        <v>22.65</v>
      </c>
      <c r="ID26" s="20">
        <f t="shared" si="18"/>
        <v>0</v>
      </c>
      <c r="IE26" s="20">
        <f t="shared" si="19"/>
        <v>0</v>
      </c>
      <c r="IF26" s="20">
        <f t="shared" si="20"/>
        <v>0</v>
      </c>
      <c r="IG26" s="20">
        <f>IF(EN26="Rãnh thang",IF(AND(EN26="Rãnh thang",EU26="Móng bê tông"),IQ26-#REF!,0),IF(EN26="Ống nhựa",IF(AND(EN26="Ống nhựa",EU26="Đắp cát"),IQ26-HT26,0),IF(EN26="Cống tròn",IF(EN26="Cống tròn",IF(OR(EU26="Móng bê tông",EU26="Móng bê tông kết hợp đế"),IM26-FL26,0),0),IF(EN26="Cống hộp",IF(AND(EN26="Cống hộp",EU26="Móng bê tông"),IN26-GD26,0),IF(OR(EN26="Rãnh xây",EN26="Rãnh bê tông"),IF(AND(EN26="Rãnh xây",EU26="Móng bê tông"),IO26-GD26,IF(AND(EN26="Rãnh bê tông",EU26="Móng bê tông"),IO26-GD26,0)),0)))))</f>
        <v>22.65</v>
      </c>
      <c r="IH26" s="20">
        <f t="shared" si="21"/>
        <v>0</v>
      </c>
      <c r="II26" s="20">
        <f t="shared" si="22"/>
        <v>22.65</v>
      </c>
      <c r="IJ26" s="20">
        <f t="shared" si="23"/>
        <v>0</v>
      </c>
      <c r="IK26" s="20">
        <f t="shared" si="177"/>
        <v>0</v>
      </c>
      <c r="IL26" s="20">
        <f t="shared" si="24"/>
        <v>22.849999999999998</v>
      </c>
      <c r="IM26" s="20">
        <f t="shared" si="25"/>
        <v>22.849999999999998</v>
      </c>
      <c r="IN26" s="20">
        <f t="shared" si="26"/>
        <v>0</v>
      </c>
      <c r="IO26" s="20">
        <f t="shared" si="27"/>
        <v>0</v>
      </c>
      <c r="IP26" s="20">
        <f t="shared" si="28"/>
        <v>0</v>
      </c>
      <c r="IQ26" s="18">
        <v>22.99</v>
      </c>
      <c r="IR26" s="25">
        <f t="shared" si="178"/>
        <v>0</v>
      </c>
      <c r="IS26" s="25">
        <f t="shared" si="29"/>
        <v>0</v>
      </c>
      <c r="IT26" s="25">
        <f t="shared" si="30"/>
        <v>0</v>
      </c>
      <c r="IU26" s="25">
        <f>ROUND(IF(EN26="Cống tròn",IF(EN26="Cống tròn",IV26+FF26,0),IF(EN26="Cống hộp",IF(EN26="Cống hộp",IV26+GP26,0),IF(OR(EN26="Rãnh xây",EN26="Rãnh bê tông"),IF(OR(EN26="Rãnh xây",EN26="Rãnh bê tông"),IV26+GP26,0),IF(EN26="ống nhựa",IF(EN26="Ống nhựa",IV26+HT26,0),IF(EN26="Rãnh thang",IF(EN26="Rãnh thang",IQ26+#REF!,0),0))))),2)</f>
        <v>24.57</v>
      </c>
      <c r="IV26" s="19">
        <v>24.43</v>
      </c>
      <c r="IW26" s="25">
        <f t="shared" si="31"/>
        <v>24.57</v>
      </c>
      <c r="IX26" s="25">
        <f t="shared" si="32"/>
        <v>0</v>
      </c>
      <c r="IY26" s="25">
        <f t="shared" si="33"/>
        <v>0</v>
      </c>
      <c r="IZ26" s="25">
        <f t="shared" si="34"/>
        <v>0</v>
      </c>
      <c r="JA26" s="25">
        <f t="shared" si="35"/>
        <v>0</v>
      </c>
      <c r="JB26" s="21">
        <v>24.73</v>
      </c>
      <c r="JC26" s="20">
        <f>ROUND(IF(EN26="Cống tròn",IF(EN26="Cống tròn",IF(EU26="Không có móng",JS26-FF26,IF(EU26="Đế",JR26-FN26,IF(OR(EU26="Móng bê tông",EU26="Móng bê tông kết hợp đế"),JK26-FJ26,0))),0),IF(EN26="Cống hộp",IF(AND(EN26="Cống hộp",EU26="Không có móng"),JS26-GF26,IF(AND(EN26="Cống hộp",EU26="Móng bê tông"),JL26-GB26,0)),IF(OR(EN26="Rãnh xây",EN26="Rãnh bê tông"),IF(OR(EN26="Rãnh xây",EN26="Rãnh bê tông"),JM26-GB26,0),IF(EN26="Ống nhựa",IF(AND(EN26="Ống nhựa",EU26="Không đắp cát"),JS26-HT26,IF(AND(EN26="Ống nhựa",EU26="Đắp cát"),JJ26-HX26,0)),IF(EN26="Rãnh thang",IF(EN26="Rãnh thang",IF(EU26="Móng bê tông",#REF!-#REF!,JS26),0),0))))),2)</f>
        <v>22.59</v>
      </c>
      <c r="JD26" s="20">
        <f t="shared" si="179"/>
        <v>2.1400000000000006</v>
      </c>
      <c r="JE26" s="20">
        <f t="shared" si="36"/>
        <v>22.59</v>
      </c>
      <c r="JF26" s="20">
        <f t="shared" si="37"/>
        <v>0</v>
      </c>
      <c r="JG26" s="20">
        <f t="shared" si="38"/>
        <v>0</v>
      </c>
      <c r="JH26" s="20">
        <f t="shared" si="39"/>
        <v>0</v>
      </c>
      <c r="JI26" s="20">
        <f>IF(EN26="Rãnh thang",IF(AND(EN26="Rãnh thang",EU26="Móng bê tông"),JS26-#REF!,0),IF(EN26="Ống nhựa",IF(AND(EN26="Ống nhựa",EU26="Đắp cát"),JS26-HT26,0),IF(EN26="Cống tròn",IF(EN26="Cống tròn",IF(OR(EU26="Móng bê tông",EU26="Móng bê tông kết hợp đế"),JO26-FL26,0),0),IF(EN26="Cống hộp",IF(AND(EN26="Cống hộp",EU26="Móng bê tông"),JP26-GD26,0),IF(OR(EN26="Rãnh xây",EN26="Rãnh bê tông"),IF(AND(EN26="Rãnh xây",EU26="Móng bê tông"),JQ26-GD26,IF(AND(EN26="Rãnh bê tông",EU26="Móng bê tông"),JQ26-GD26,0)),0)))))</f>
        <v>22.59</v>
      </c>
      <c r="JJ26" s="20">
        <f t="shared" si="40"/>
        <v>0</v>
      </c>
      <c r="JK26" s="20">
        <f t="shared" si="41"/>
        <v>22.59</v>
      </c>
      <c r="JL26" s="20">
        <f t="shared" si="42"/>
        <v>0</v>
      </c>
      <c r="JM26" s="20">
        <f t="shared" si="43"/>
        <v>0</v>
      </c>
      <c r="JN26" s="20">
        <f t="shared" si="44"/>
        <v>22.79</v>
      </c>
      <c r="JO26" s="20">
        <f t="shared" si="45"/>
        <v>22.79</v>
      </c>
      <c r="JP26" s="20">
        <f t="shared" si="46"/>
        <v>0</v>
      </c>
      <c r="JQ26" s="20">
        <f t="shared" si="47"/>
        <v>0</v>
      </c>
      <c r="JR26" s="20">
        <f t="shared" si="48"/>
        <v>0</v>
      </c>
      <c r="JS26" s="26">
        <v>22.93</v>
      </c>
      <c r="JT26" s="25">
        <f t="shared" si="180"/>
        <v>0</v>
      </c>
      <c r="JU26" s="25">
        <f t="shared" si="49"/>
        <v>0</v>
      </c>
      <c r="JV26" s="25">
        <f t="shared" si="50"/>
        <v>0</v>
      </c>
      <c r="JW26" s="25">
        <f>ROUND(IF(EN26="Cống tròn",IF(EN26="Cống tròn",JX26+FF26,0),IF(EN26="Cống hộp",IF(EN26="Cống hộp",JX26+GP26,0),IF(OR(EN26="Rãnh xây",EN26="Rãnh bê tông"),IF(OR(EN26="Rãnh xây",EN26="Rãnh bê tông"),JX26+GP26,0),IF(EN26="ống nhựa",IF(EN26="Ống nhựa",JX26+HT26,0),IF(EN26="Rãnh thang",IF(EN26="Rãnh thang",JS26+#REF!,0),0))))),2)</f>
        <v>24.57</v>
      </c>
      <c r="JX26" s="27">
        <v>24.43</v>
      </c>
      <c r="JY26" s="25">
        <f t="shared" si="51"/>
        <v>24.57</v>
      </c>
      <c r="JZ26" s="25">
        <f t="shared" si="52"/>
        <v>0</v>
      </c>
      <c r="KA26" s="25">
        <f t="shared" si="53"/>
        <v>0</v>
      </c>
      <c r="KB26" s="25">
        <f t="shared" si="54"/>
        <v>0</v>
      </c>
      <c r="KC26" s="25">
        <f t="shared" si="55"/>
        <v>0</v>
      </c>
      <c r="KD26" s="28" t="s">
        <v>98</v>
      </c>
      <c r="KE26" s="27">
        <v>0</v>
      </c>
      <c r="KF26" s="25">
        <f t="shared" si="56"/>
        <v>3</v>
      </c>
      <c r="KG26" s="25">
        <f t="shared" si="181"/>
        <v>3</v>
      </c>
      <c r="KH26" s="27">
        <v>0</v>
      </c>
      <c r="KI26" s="25">
        <f t="shared" si="57"/>
        <v>2.1400000000000006</v>
      </c>
      <c r="KJ26" s="25">
        <f t="shared" si="182"/>
        <v>2.1400000000000006</v>
      </c>
      <c r="KK26" s="25">
        <f t="shared" si="58"/>
        <v>0</v>
      </c>
      <c r="KL26" s="25">
        <f t="shared" si="59"/>
        <v>0</v>
      </c>
      <c r="KM26" s="25">
        <f t="shared" si="183"/>
        <v>0</v>
      </c>
      <c r="KN26" s="25">
        <f t="shared" si="60"/>
        <v>0</v>
      </c>
      <c r="KO26" s="25">
        <f t="shared" si="61"/>
        <v>0</v>
      </c>
      <c r="KP26" s="25">
        <f t="shared" si="184"/>
        <v>0</v>
      </c>
      <c r="KQ26" s="25">
        <f t="shared" si="62"/>
        <v>0.2</v>
      </c>
      <c r="KR26" s="25">
        <f t="shared" si="63"/>
        <v>0.2</v>
      </c>
      <c r="KS26" s="25">
        <f t="shared" si="185"/>
        <v>0.2</v>
      </c>
      <c r="KT26" s="25">
        <f t="shared" si="64"/>
        <v>0</v>
      </c>
      <c r="KU26" s="25">
        <f t="shared" si="65"/>
        <v>0</v>
      </c>
      <c r="KV26" s="25">
        <f t="shared" si="186"/>
        <v>0</v>
      </c>
      <c r="KW26" s="25">
        <f t="shared" si="66"/>
        <v>0</v>
      </c>
      <c r="KX26" s="25">
        <f t="shared" si="67"/>
        <v>0</v>
      </c>
      <c r="KY26" s="25">
        <f t="shared" si="187"/>
        <v>0</v>
      </c>
      <c r="KZ26" s="25">
        <f t="shared" si="68"/>
        <v>0</v>
      </c>
      <c r="LA26" s="25">
        <f t="shared" si="69"/>
        <v>0</v>
      </c>
      <c r="LB26" s="25">
        <f t="shared" si="188"/>
        <v>0</v>
      </c>
      <c r="LC26" s="25">
        <f t="shared" si="70"/>
        <v>1.98</v>
      </c>
      <c r="LD26" s="25">
        <f t="shared" si="71"/>
        <v>1.98</v>
      </c>
      <c r="LE26" s="25">
        <f t="shared" si="189"/>
        <v>1.98</v>
      </c>
      <c r="LF26" s="25">
        <f t="shared" si="72"/>
        <v>0</v>
      </c>
      <c r="LG26" s="25">
        <f t="shared" si="73"/>
        <v>0</v>
      </c>
      <c r="LH26" s="25">
        <f t="shared" si="190"/>
        <v>0</v>
      </c>
      <c r="LI26" s="25">
        <f t="shared" si="74"/>
        <v>0</v>
      </c>
      <c r="LJ26" s="25">
        <f t="shared" si="75"/>
        <v>0</v>
      </c>
      <c r="LK26" s="25">
        <f t="shared" si="191"/>
        <v>0</v>
      </c>
      <c r="LL26" s="25">
        <f t="shared" si="76"/>
        <v>0</v>
      </c>
      <c r="LM26" s="25">
        <f t="shared" si="77"/>
        <v>0</v>
      </c>
      <c r="LN26" s="25">
        <f t="shared" si="192"/>
        <v>0</v>
      </c>
      <c r="LO26" s="25">
        <f t="shared" si="78"/>
        <v>0</v>
      </c>
      <c r="LP26" s="25">
        <f t="shared" si="79"/>
        <v>0</v>
      </c>
      <c r="LQ26" s="25">
        <f t="shared" si="193"/>
        <v>0</v>
      </c>
      <c r="LR26" s="25">
        <f t="shared" si="80"/>
        <v>0</v>
      </c>
      <c r="LS26" s="25">
        <f t="shared" si="81"/>
        <v>0</v>
      </c>
      <c r="LT26" s="25">
        <f t="shared" si="194"/>
        <v>0</v>
      </c>
      <c r="LU26" s="25">
        <f t="shared" si="82"/>
        <v>0</v>
      </c>
      <c r="LV26" s="25">
        <f t="shared" si="83"/>
        <v>0</v>
      </c>
      <c r="LW26" s="25">
        <f t="shared" si="195"/>
        <v>0</v>
      </c>
      <c r="LX26" s="25">
        <f t="shared" si="84"/>
        <v>0</v>
      </c>
      <c r="LY26" s="25">
        <f t="shared" si="85"/>
        <v>0</v>
      </c>
      <c r="LZ26" s="25">
        <f t="shared" si="196"/>
        <v>0</v>
      </c>
      <c r="MA26" s="25">
        <f t="shared" si="86"/>
        <v>0</v>
      </c>
      <c r="MB26" s="25">
        <f t="shared" si="87"/>
        <v>0</v>
      </c>
      <c r="MC26" s="25">
        <f t="shared" si="197"/>
        <v>0</v>
      </c>
      <c r="MD26" s="25">
        <f t="shared" si="88"/>
        <v>0</v>
      </c>
      <c r="ME26" s="25">
        <f t="shared" si="89"/>
        <v>0</v>
      </c>
      <c r="MF26" s="25">
        <f t="shared" si="198"/>
        <v>0</v>
      </c>
      <c r="MG26" s="25">
        <f t="shared" si="90"/>
        <v>0</v>
      </c>
      <c r="MH26" s="25">
        <f t="shared" si="91"/>
        <v>0</v>
      </c>
      <c r="MI26" s="25">
        <f t="shared" si="199"/>
        <v>0</v>
      </c>
      <c r="MJ26" s="25">
        <f t="shared" si="92"/>
        <v>0</v>
      </c>
      <c r="MK26" s="25">
        <f t="shared" si="93"/>
        <v>0</v>
      </c>
      <c r="ML26" s="25">
        <f t="shared" si="200"/>
        <v>0</v>
      </c>
      <c r="MM26" s="25">
        <f t="shared" si="94"/>
        <v>0</v>
      </c>
      <c r="MN26" s="25">
        <f t="shared" si="95"/>
        <v>0</v>
      </c>
      <c r="MO26" s="25">
        <f t="shared" si="201"/>
        <v>0</v>
      </c>
      <c r="MP26" s="25">
        <f t="shared" si="96"/>
        <v>0</v>
      </c>
      <c r="MQ26" s="25">
        <f t="shared" si="97"/>
        <v>0</v>
      </c>
      <c r="MR26" s="25">
        <f t="shared" si="202"/>
        <v>0</v>
      </c>
      <c r="MS26" s="29">
        <v>1.98</v>
      </c>
      <c r="MT26" s="29">
        <v>0</v>
      </c>
      <c r="MU26" s="29">
        <v>1</v>
      </c>
      <c r="MV26" s="29">
        <v>1</v>
      </c>
      <c r="MW26" s="25">
        <f t="shared" si="98"/>
        <v>1.98</v>
      </c>
      <c r="MX26" s="25">
        <f t="shared" si="99"/>
        <v>5.94</v>
      </c>
      <c r="MY26" s="25">
        <f t="shared" si="100"/>
        <v>0</v>
      </c>
      <c r="MZ26" s="25">
        <f t="shared" si="101"/>
        <v>0</v>
      </c>
      <c r="NA26" s="25">
        <f t="shared" si="102"/>
        <v>1.98</v>
      </c>
      <c r="NB26" s="25">
        <f t="shared" si="103"/>
        <v>4.24</v>
      </c>
      <c r="NC26" s="25">
        <f t="shared" si="104"/>
        <v>0</v>
      </c>
      <c r="ND26" s="25">
        <f t="shared" si="105"/>
        <v>0</v>
      </c>
      <c r="NE26" s="25">
        <f t="shared" si="203"/>
        <v>1.98</v>
      </c>
      <c r="NF26" s="25">
        <f t="shared" si="203"/>
        <v>5.09</v>
      </c>
      <c r="NG26" s="25">
        <f t="shared" si="203"/>
        <v>0</v>
      </c>
      <c r="NH26" s="25">
        <f t="shared" si="203"/>
        <v>0</v>
      </c>
      <c r="NI26" s="25">
        <f t="shared" si="107"/>
        <v>190.87</v>
      </c>
      <c r="NJ26" s="25">
        <f t="shared" si="108"/>
        <v>0</v>
      </c>
      <c r="NK26" s="25">
        <f t="shared" si="109"/>
        <v>190.87</v>
      </c>
      <c r="NL26" s="25">
        <f t="shared" si="110"/>
        <v>127.41</v>
      </c>
      <c r="NM26" s="25">
        <f t="shared" si="111"/>
        <v>0</v>
      </c>
      <c r="NN26" s="25">
        <f t="shared" si="204"/>
        <v>127.41</v>
      </c>
      <c r="NO26" s="25">
        <f t="shared" si="112"/>
        <v>0</v>
      </c>
      <c r="NP26" s="25">
        <f t="shared" si="113"/>
        <v>0</v>
      </c>
      <c r="NQ26" s="25">
        <f t="shared" si="205"/>
        <v>0</v>
      </c>
      <c r="NR26" s="25">
        <f t="shared" si="114"/>
        <v>0</v>
      </c>
      <c r="NS26" s="25">
        <f t="shared" si="115"/>
        <v>0</v>
      </c>
      <c r="NT26" s="25">
        <f t="shared" si="206"/>
        <v>0</v>
      </c>
      <c r="NU26" s="25">
        <f t="shared" si="116"/>
        <v>0</v>
      </c>
      <c r="NV26" s="25">
        <f t="shared" si="117"/>
        <v>0</v>
      </c>
      <c r="NW26" s="25">
        <f t="shared" si="207"/>
        <v>0</v>
      </c>
      <c r="NX26" s="25">
        <f t="shared" si="208"/>
        <v>127.41</v>
      </c>
      <c r="NY26" s="25">
        <f t="shared" si="208"/>
        <v>0</v>
      </c>
      <c r="NZ26" s="25">
        <f t="shared" si="209"/>
        <v>127.41</v>
      </c>
      <c r="OA26" s="25">
        <f t="shared" si="210"/>
        <v>63.46</v>
      </c>
      <c r="OB26" s="25">
        <f t="shared" si="210"/>
        <v>0</v>
      </c>
      <c r="OC26" s="25">
        <f t="shared" si="211"/>
        <v>63.46</v>
      </c>
      <c r="OD26" s="25">
        <f t="shared" si="212"/>
        <v>127.41</v>
      </c>
      <c r="OE26" s="25">
        <f t="shared" si="212"/>
        <v>0</v>
      </c>
      <c r="OF26" s="25">
        <f t="shared" si="212"/>
        <v>127.41</v>
      </c>
      <c r="OG26" s="25">
        <f t="shared" si="119"/>
        <v>0</v>
      </c>
      <c r="OH26" s="25">
        <f t="shared" si="120"/>
        <v>0</v>
      </c>
      <c r="OI26" s="25">
        <f t="shared" si="121"/>
        <v>0</v>
      </c>
      <c r="OJ26" s="25">
        <f t="shared" si="122"/>
        <v>0</v>
      </c>
      <c r="OK26" s="25">
        <f t="shared" si="123"/>
        <v>0</v>
      </c>
      <c r="OL26" s="25">
        <f t="shared" si="124"/>
        <v>0</v>
      </c>
      <c r="OM26" s="25">
        <f t="shared" si="213"/>
        <v>0</v>
      </c>
      <c r="ON26" s="25">
        <f t="shared" si="213"/>
        <v>0</v>
      </c>
      <c r="OO26" s="25">
        <f t="shared" si="213"/>
        <v>0</v>
      </c>
      <c r="OP26" s="25">
        <f t="shared" si="125"/>
        <v>0</v>
      </c>
      <c r="OQ26" s="25">
        <f t="shared" si="126"/>
        <v>0</v>
      </c>
      <c r="OR26" s="25">
        <f t="shared" si="214"/>
        <v>0</v>
      </c>
      <c r="OS26" s="19">
        <v>537014.4</v>
      </c>
      <c r="OT26" s="19">
        <v>2371326.09</v>
      </c>
    </row>
    <row r="27" spans="1:410" ht="33" customHeight="1" x14ac:dyDescent="0.25">
      <c r="A27" s="18">
        <v>22</v>
      </c>
      <c r="B27" s="18" t="s">
        <v>763</v>
      </c>
      <c r="C27" s="18">
        <v>1542.63</v>
      </c>
      <c r="D27" s="16" t="e">
        <f>_xlfn.IFNA(INDEX(#REF!,MATCH(E27,#REF!,0)),0)</f>
        <v>#REF!</v>
      </c>
      <c r="E27" s="18" t="s">
        <v>797</v>
      </c>
      <c r="F27" s="16" t="s">
        <v>765</v>
      </c>
      <c r="G27" s="16" t="s">
        <v>766</v>
      </c>
      <c r="H27" s="16" t="s">
        <v>767</v>
      </c>
      <c r="I27" s="16" t="s">
        <v>768</v>
      </c>
      <c r="J27" s="16" t="s">
        <v>769</v>
      </c>
      <c r="K27" s="16" t="s">
        <v>770</v>
      </c>
      <c r="L27" s="16" t="s">
        <v>771</v>
      </c>
      <c r="M27" s="18">
        <v>1.64</v>
      </c>
      <c r="N27" s="18">
        <v>2.44</v>
      </c>
      <c r="O27" s="19">
        <v>2.04</v>
      </c>
      <c r="P27" s="19">
        <v>2.84</v>
      </c>
      <c r="Q27" s="19">
        <v>0.1</v>
      </c>
      <c r="R27" s="19">
        <v>1.8399999999999999</v>
      </c>
      <c r="S27" s="19">
        <v>2.64</v>
      </c>
      <c r="T27" s="18">
        <v>0.2</v>
      </c>
      <c r="U27" s="18">
        <v>0</v>
      </c>
      <c r="V27" s="18">
        <v>0</v>
      </c>
      <c r="W27" s="18">
        <v>0</v>
      </c>
      <c r="X27" s="18">
        <v>1.64</v>
      </c>
      <c r="Y27" s="18">
        <v>2.4</v>
      </c>
      <c r="Z27" s="20">
        <f t="shared" si="215"/>
        <v>2.7</v>
      </c>
      <c r="AA27" s="18">
        <v>0.22</v>
      </c>
      <c r="AB27" s="18">
        <v>0</v>
      </c>
      <c r="AC27" s="18">
        <v>0</v>
      </c>
      <c r="AD27" s="18">
        <v>0</v>
      </c>
      <c r="AE27" s="18">
        <v>0</v>
      </c>
      <c r="AF27" s="18">
        <v>0</v>
      </c>
      <c r="AG27" s="19">
        <v>1.2</v>
      </c>
      <c r="AH27" s="19">
        <v>2</v>
      </c>
      <c r="AI27" s="20">
        <f t="shared" si="127"/>
        <v>2.85</v>
      </c>
      <c r="AJ27" s="19">
        <v>0</v>
      </c>
      <c r="AK27" s="19">
        <v>0</v>
      </c>
      <c r="AL27" s="20">
        <f t="shared" si="128"/>
        <v>0</v>
      </c>
      <c r="AM27" s="18">
        <v>1.64</v>
      </c>
      <c r="AN27" s="18">
        <v>2</v>
      </c>
      <c r="AO27" s="18">
        <v>0.15</v>
      </c>
      <c r="AP27" s="18">
        <v>0.22</v>
      </c>
      <c r="AQ27" s="18">
        <v>1.64</v>
      </c>
      <c r="AR27" s="18">
        <v>2.2200000000000002</v>
      </c>
      <c r="AS27" s="18">
        <v>0.12</v>
      </c>
      <c r="AT27" s="18">
        <v>0.11</v>
      </c>
      <c r="AU27" s="18">
        <v>0</v>
      </c>
      <c r="AV27" s="18">
        <v>1</v>
      </c>
      <c r="AW27" s="18">
        <v>0</v>
      </c>
      <c r="AX27" s="18">
        <v>0</v>
      </c>
      <c r="AY27" s="18">
        <v>0</v>
      </c>
      <c r="AZ27" s="18">
        <v>0</v>
      </c>
      <c r="BA27" s="18">
        <v>2</v>
      </c>
      <c r="BB27" s="18">
        <v>0</v>
      </c>
      <c r="BC27" s="18">
        <v>0</v>
      </c>
      <c r="BD27" s="18">
        <v>0</v>
      </c>
      <c r="BE27" s="18">
        <v>0</v>
      </c>
      <c r="BF27" s="18">
        <v>0</v>
      </c>
      <c r="BG27" s="18">
        <v>0</v>
      </c>
      <c r="BH27" s="18">
        <v>0</v>
      </c>
      <c r="BI27" s="18">
        <v>0</v>
      </c>
      <c r="BJ27" s="18">
        <v>0</v>
      </c>
      <c r="BK27" s="18">
        <v>0</v>
      </c>
      <c r="BL27" s="18">
        <v>0</v>
      </c>
      <c r="BM27" s="18">
        <v>0</v>
      </c>
      <c r="BN27" s="18">
        <v>0</v>
      </c>
      <c r="BO27" s="18">
        <v>0</v>
      </c>
      <c r="BP27" s="18">
        <v>0</v>
      </c>
      <c r="BQ27" s="18">
        <v>0</v>
      </c>
      <c r="BR27" s="18">
        <v>0</v>
      </c>
      <c r="BS27" s="18">
        <v>0</v>
      </c>
      <c r="BT27" s="18">
        <v>0</v>
      </c>
      <c r="BU27" s="18">
        <v>0</v>
      </c>
      <c r="BV27" s="18">
        <v>0</v>
      </c>
      <c r="BW27" s="18">
        <v>0</v>
      </c>
      <c r="BX27" s="18">
        <v>0</v>
      </c>
      <c r="BY27" s="18">
        <v>0</v>
      </c>
      <c r="BZ27" s="18">
        <v>0</v>
      </c>
      <c r="CA27" s="16" t="e">
        <f>_xlfn.IFNA(IF(RIGHT(D27,2)="=G",0,INDEX(#REF!,MATCH(E27,#REF!,0))),0)</f>
        <v>#REF!</v>
      </c>
      <c r="CB27" s="16" t="s">
        <v>776</v>
      </c>
      <c r="CC27" s="18">
        <v>0</v>
      </c>
      <c r="CD27" s="18">
        <v>0</v>
      </c>
      <c r="CE27" s="18">
        <v>1.4</v>
      </c>
      <c r="CF27" s="18">
        <v>0.73</v>
      </c>
      <c r="CG27" s="18">
        <v>0.12</v>
      </c>
      <c r="CH27" s="18">
        <v>3</v>
      </c>
      <c r="CI27" s="16" t="s">
        <v>98</v>
      </c>
      <c r="CJ27" s="18">
        <v>0</v>
      </c>
      <c r="CK27" s="20">
        <f t="shared" si="129"/>
        <v>2.4</v>
      </c>
      <c r="CL27" s="20">
        <f t="shared" si="130"/>
        <v>2.4</v>
      </c>
      <c r="CM27" s="18">
        <v>22.79</v>
      </c>
      <c r="CN27" s="21">
        <v>25.57</v>
      </c>
      <c r="CO27" s="18">
        <v>24.731000000000002</v>
      </c>
      <c r="CP27" s="22">
        <f t="shared" si="131"/>
        <v>24.73</v>
      </c>
      <c r="CQ27" s="22">
        <f t="shared" si="132"/>
        <v>22.33</v>
      </c>
      <c r="CR27" s="22">
        <f t="shared" si="133"/>
        <v>2.4</v>
      </c>
      <c r="CS27" s="22">
        <f t="shared" si="134"/>
        <v>22.43</v>
      </c>
      <c r="CT27" s="22">
        <f t="shared" si="0"/>
        <v>22.63</v>
      </c>
      <c r="CU27" s="23">
        <v>22.63</v>
      </c>
      <c r="CV27" s="22">
        <f t="shared" si="135"/>
        <v>2.7</v>
      </c>
      <c r="CW27" s="22">
        <f t="shared" si="1"/>
        <v>0</v>
      </c>
      <c r="CX27" s="22">
        <f t="shared" si="2"/>
        <v>0</v>
      </c>
      <c r="CY27" s="22">
        <f t="shared" si="136"/>
        <v>25.3</v>
      </c>
      <c r="CZ27" s="22">
        <f t="shared" si="137"/>
        <v>25.45</v>
      </c>
      <c r="DA27" s="24">
        <v>25.57</v>
      </c>
      <c r="DB27" s="20">
        <f t="shared" si="138"/>
        <v>3.24</v>
      </c>
      <c r="DC27" s="20">
        <f t="shared" si="139"/>
        <v>0.84</v>
      </c>
      <c r="DD27" s="20">
        <f t="shared" si="140"/>
        <v>2.4000000000000004</v>
      </c>
      <c r="DE27" s="20">
        <f t="shared" si="3"/>
        <v>0.1</v>
      </c>
      <c r="DF27" s="20">
        <f t="shared" si="4"/>
        <v>0.2</v>
      </c>
      <c r="DG27" s="20">
        <f t="shared" si="5"/>
        <v>2.1</v>
      </c>
      <c r="DH27" s="20">
        <f t="shared" si="6"/>
        <v>0</v>
      </c>
      <c r="DI27" s="20">
        <f t="shared" si="7"/>
        <v>0</v>
      </c>
      <c r="DJ27" s="20">
        <f t="shared" si="8"/>
        <v>0</v>
      </c>
      <c r="DK27" s="20">
        <f t="shared" si="141"/>
        <v>2.4000000000000004</v>
      </c>
      <c r="DL27" s="20">
        <f t="shared" si="142"/>
        <v>0</v>
      </c>
      <c r="DM27" s="20">
        <f t="shared" si="216"/>
        <v>0</v>
      </c>
      <c r="DN27" s="20">
        <f t="shared" si="143"/>
        <v>0</v>
      </c>
      <c r="DO27" s="18">
        <v>3.04</v>
      </c>
      <c r="DP27" s="18">
        <v>0</v>
      </c>
      <c r="DQ27" s="18">
        <v>1</v>
      </c>
      <c r="DR27" s="18">
        <v>1</v>
      </c>
      <c r="DS27" s="25">
        <f t="shared" si="144"/>
        <v>3.04</v>
      </c>
      <c r="DT27" s="25">
        <f t="shared" si="145"/>
        <v>0</v>
      </c>
      <c r="DU27" s="25">
        <f t="shared" si="146"/>
        <v>7.3</v>
      </c>
      <c r="DV27" s="25">
        <f t="shared" si="147"/>
        <v>0</v>
      </c>
      <c r="DW27" s="25">
        <f t="shared" si="148"/>
        <v>7.3</v>
      </c>
      <c r="DX27" s="25">
        <f t="shared" si="149"/>
        <v>14.89</v>
      </c>
      <c r="DY27" s="25">
        <f t="shared" si="150"/>
        <v>0</v>
      </c>
      <c r="DZ27" s="25">
        <f t="shared" si="151"/>
        <v>14.89</v>
      </c>
      <c r="EA27" s="25">
        <f t="shared" si="152"/>
        <v>9.9499999999999993</v>
      </c>
      <c r="EB27" s="25">
        <f t="shared" si="153"/>
        <v>0</v>
      </c>
      <c r="EC27" s="25">
        <f t="shared" si="154"/>
        <v>9.9499999999999993</v>
      </c>
      <c r="ED27" s="25">
        <f t="shared" si="155"/>
        <v>4.9400000000000004</v>
      </c>
      <c r="EE27" s="25">
        <f t="shared" si="155"/>
        <v>0</v>
      </c>
      <c r="EF27" s="25">
        <f t="shared" si="156"/>
        <v>4.9400000000000004</v>
      </c>
      <c r="EG27" s="25">
        <f t="shared" si="157"/>
        <v>9.9499999999999993</v>
      </c>
      <c r="EH27" s="25">
        <f t="shared" si="157"/>
        <v>0</v>
      </c>
      <c r="EI27" s="25">
        <f t="shared" si="158"/>
        <v>9.9499999999999993</v>
      </c>
      <c r="EJ27" s="18">
        <v>1542.63</v>
      </c>
      <c r="EK27" s="18">
        <v>1503.93</v>
      </c>
      <c r="EL27" s="18" t="s">
        <v>797</v>
      </c>
      <c r="EM27" s="18" t="s">
        <v>798</v>
      </c>
      <c r="EN27" s="16" t="s">
        <v>774</v>
      </c>
      <c r="EO27" s="16" t="s">
        <v>131</v>
      </c>
      <c r="EP27" s="16" t="e">
        <f>IF(OR(EN27="Cống tròn",EN27="Cống hộp",EN27="Ống nhựa"),INDEX(#REF!,MATCH(E27,#REF!,0)),IF(OR(EN27="Rãnh xây",EN27="Rãnh bê tông"),INDEX(#REF!,MATCH(E27,#REF!,0)),0))</f>
        <v>#REF!</v>
      </c>
      <c r="EQ27" s="18">
        <v>37.500000000000043</v>
      </c>
      <c r="ER27" s="19">
        <v>1</v>
      </c>
      <c r="ES27" s="25">
        <f t="shared" si="159"/>
        <v>37</v>
      </c>
      <c r="ET27" s="1" t="e">
        <f>_xlfn.IFNA(IF(EN27="Cống tròn",INDEX(#REF!,MATCH(E27,#REF!,0)),IF(EN27="Cống hộp",INDEX(#REF!,MATCH(E27,#REF!,0)),EU27&amp;" ,"&amp;EV27)),0)</f>
        <v>#REF!</v>
      </c>
      <c r="EU27" s="16" t="s">
        <v>769</v>
      </c>
      <c r="EV27" s="16" t="s">
        <v>775</v>
      </c>
      <c r="EW27" s="16" t="e">
        <f>_xlfn.IFNA(INDEX(#REF!,MATCH(E27,#REF!,0)),0)</f>
        <v>#REF!</v>
      </c>
      <c r="EX27" s="16"/>
      <c r="EY27" s="18">
        <v>0</v>
      </c>
      <c r="EZ27" s="18">
        <v>0</v>
      </c>
      <c r="FA27" s="18">
        <v>0</v>
      </c>
      <c r="FB27" s="19">
        <v>0</v>
      </c>
      <c r="FC27" s="19">
        <v>0</v>
      </c>
      <c r="FD27" s="25">
        <f t="shared" si="9"/>
        <v>0</v>
      </c>
      <c r="FE27" s="25">
        <f t="shared" si="160"/>
        <v>0</v>
      </c>
      <c r="FF27" s="19">
        <v>0.14000000000000001</v>
      </c>
      <c r="FG27" s="19">
        <v>2</v>
      </c>
      <c r="FH27" s="19">
        <v>1.5</v>
      </c>
      <c r="FI27" s="25">
        <f t="shared" si="161"/>
        <v>1.78</v>
      </c>
      <c r="FJ27" s="19">
        <v>0</v>
      </c>
      <c r="FK27" s="19">
        <v>0</v>
      </c>
      <c r="FL27" s="19">
        <v>0.2</v>
      </c>
      <c r="FM27" s="19">
        <v>1.6</v>
      </c>
      <c r="FN27" s="19">
        <v>0</v>
      </c>
      <c r="FO27" s="25">
        <f t="shared" si="162"/>
        <v>1.98</v>
      </c>
      <c r="FP27" s="19">
        <v>1.4999999999999999E-2</v>
      </c>
      <c r="FQ27" s="19">
        <v>1</v>
      </c>
      <c r="FR27" s="25">
        <f t="shared" si="10"/>
        <v>36</v>
      </c>
      <c r="FS27" s="25">
        <f t="shared" si="11"/>
        <v>0.52500000000000002</v>
      </c>
      <c r="FT27" s="25">
        <f t="shared" si="12"/>
        <v>36.524999999999999</v>
      </c>
      <c r="FU27" s="25">
        <f t="shared" si="13"/>
        <v>-0.97500000000004405</v>
      </c>
      <c r="FV27" s="25" t="str">
        <f t="shared" si="163"/>
        <v>Thêm 01</v>
      </c>
      <c r="FW27" s="25">
        <f t="shared" si="164"/>
        <v>0.04</v>
      </c>
      <c r="FX27" s="1"/>
      <c r="FY27" s="1"/>
      <c r="FZ27" s="1"/>
      <c r="GA27" s="1"/>
      <c r="GB27" s="19">
        <v>0</v>
      </c>
      <c r="GC27" s="19">
        <v>0</v>
      </c>
      <c r="GD27" s="19">
        <v>0</v>
      </c>
      <c r="GE27" s="19">
        <v>0</v>
      </c>
      <c r="GF27" s="19">
        <v>0</v>
      </c>
      <c r="GG27" s="19">
        <v>0</v>
      </c>
      <c r="GH27" s="19">
        <v>0</v>
      </c>
      <c r="GI27" s="19">
        <v>0</v>
      </c>
      <c r="GJ27" s="19">
        <v>0</v>
      </c>
      <c r="GK27" s="19">
        <v>0</v>
      </c>
      <c r="GL27" s="25">
        <f t="shared" si="14"/>
        <v>0</v>
      </c>
      <c r="GM27" s="25">
        <f t="shared" si="165"/>
        <v>0</v>
      </c>
      <c r="GN27" s="19">
        <v>0</v>
      </c>
      <c r="GO27" s="19">
        <v>0</v>
      </c>
      <c r="GP27" s="19">
        <v>0</v>
      </c>
      <c r="GQ27" s="19">
        <v>0</v>
      </c>
      <c r="GR27" s="1" t="e">
        <f>_xlfn.IFNA(INDEX(#REF!,MATCH(E27,#REF!,0)),0)</f>
        <v>#REF!</v>
      </c>
      <c r="GS27" s="1"/>
      <c r="GT27" s="19">
        <v>0</v>
      </c>
      <c r="GU27" s="19">
        <v>0</v>
      </c>
      <c r="GV27" s="19">
        <v>0</v>
      </c>
      <c r="GW27" s="19">
        <v>0</v>
      </c>
      <c r="GX27" s="25">
        <f t="shared" si="15"/>
        <v>0</v>
      </c>
      <c r="GY27" s="25">
        <f t="shared" si="16"/>
        <v>0</v>
      </c>
      <c r="GZ27" s="25">
        <f t="shared" si="166"/>
        <v>0</v>
      </c>
      <c r="HA27" s="1" t="e" cm="1">
        <f t="array" ref="HA27">INDEX(#REF!,MATCH(EJ27&amp;EK27&amp;HD27&amp;HE27&amp;HF27,#REF!&amp;#REF!&amp;#REF!&amp;#REF!&amp;#REF!,0))</f>
        <v>#REF!</v>
      </c>
      <c r="HB27" s="1"/>
      <c r="HC27" s="25">
        <f t="shared" si="167"/>
        <v>0</v>
      </c>
      <c r="HD27" s="19">
        <v>0</v>
      </c>
      <c r="HE27" s="19">
        <v>0</v>
      </c>
      <c r="HF27" s="19">
        <v>0</v>
      </c>
      <c r="HG27" s="1" t="e" cm="1">
        <f t="array" ref="HG27">INDEX(#REF!,MATCH(EJ27&amp;EK27&amp;HJ27&amp;HK27&amp;HL27,#REF!&amp;#REF!&amp;#REF!&amp;#REF!&amp;#REF!,0))</f>
        <v>#REF!</v>
      </c>
      <c r="HH27" s="1"/>
      <c r="HI27" s="25">
        <f t="shared" si="168"/>
        <v>0</v>
      </c>
      <c r="HJ27" s="25">
        <f t="shared" si="169"/>
        <v>0</v>
      </c>
      <c r="HK27" s="19">
        <v>0</v>
      </c>
      <c r="HL27" s="19">
        <v>0</v>
      </c>
      <c r="HM27" s="19">
        <v>0.01</v>
      </c>
      <c r="HN27" s="19">
        <v>1</v>
      </c>
      <c r="HO27" s="25">
        <f t="shared" si="170"/>
        <v>0</v>
      </c>
      <c r="HP27" s="25">
        <f t="shared" si="171"/>
        <v>0</v>
      </c>
      <c r="HQ27" s="25">
        <f t="shared" si="172"/>
        <v>0</v>
      </c>
      <c r="HR27" s="25">
        <f t="shared" si="173"/>
        <v>0</v>
      </c>
      <c r="HS27" s="25">
        <f t="shared" si="174"/>
        <v>0</v>
      </c>
      <c r="HT27" s="19">
        <v>0</v>
      </c>
      <c r="HU27" s="19">
        <v>0</v>
      </c>
      <c r="HV27" s="19">
        <v>0</v>
      </c>
      <c r="HW27" s="25">
        <f t="shared" si="175"/>
        <v>0</v>
      </c>
      <c r="HX27" s="19">
        <v>0</v>
      </c>
      <c r="HY27" s="19">
        <v>0</v>
      </c>
      <c r="HZ27" s="21">
        <v>24.73</v>
      </c>
      <c r="IA27" s="20">
        <f>ROUND(IF(EN27="Cống tròn",IF(EN27="Cống tròn",IF(EU27="Không có móng",IQ27-FF27,IF(EU27="Đế",IP27-FN27,IF(OR(EU27="Móng bê tông",EU27="Móng bê tông kết hợp đế"),II27-FJ27,0))),0),IF(EN27="Cống hộp",IF(AND(EN27="Cống hộp",EU27="Không có móng"),IQ27-GF27,IF(AND(EN27="Cống hộp",EU27="Móng bê tông"),IJ27-GB27,0)),IF(OR(EN27="Rãnh xây",EN27="Rãnh bê tông"),IF(OR(EN27="Rãnh xây",EN27="Rãnh bê tông"),IK27-GB27,0),IF(EN27="Ống nhựa",IF(AND(EN27="Ống nhựa",EU27="Không đắp cát"),IQ27-HT27,IF(AND(EN27="Ống nhựa",EU27="Đắp cát"),IH27-HX27,0)),IF(EN27="Rãnh thang",IF(EN27="Rãnh thang",IF(EU27="Móng bê tông",#REF!-#REF!,IQ27),0),0))))),2)</f>
        <v>22.59</v>
      </c>
      <c r="IB27" s="20">
        <f t="shared" si="176"/>
        <v>2.1400000000000006</v>
      </c>
      <c r="IC27" s="20">
        <f t="shared" si="17"/>
        <v>22.59</v>
      </c>
      <c r="ID27" s="20">
        <f t="shared" si="18"/>
        <v>0</v>
      </c>
      <c r="IE27" s="20">
        <f t="shared" si="19"/>
        <v>0</v>
      </c>
      <c r="IF27" s="20">
        <f t="shared" si="20"/>
        <v>0</v>
      </c>
      <c r="IG27" s="20">
        <f>IF(EN27="Rãnh thang",IF(AND(EN27="Rãnh thang",EU27="Móng bê tông"),IQ27-#REF!,0),IF(EN27="Ống nhựa",IF(AND(EN27="Ống nhựa",EU27="Đắp cát"),IQ27-HT27,0),IF(EN27="Cống tròn",IF(EN27="Cống tròn",IF(OR(EU27="Móng bê tông",EU27="Móng bê tông kết hợp đế"),IM27-FL27,0),0),IF(EN27="Cống hộp",IF(AND(EN27="Cống hộp",EU27="Móng bê tông"),IN27-GD27,0),IF(OR(EN27="Rãnh xây",EN27="Rãnh bê tông"),IF(AND(EN27="Rãnh xây",EU27="Móng bê tông"),IO27-GD27,IF(AND(EN27="Rãnh bê tông",EU27="Móng bê tông"),IO27-GD27,0)),0)))))</f>
        <v>22.59</v>
      </c>
      <c r="IH27" s="20">
        <f t="shared" si="21"/>
        <v>0</v>
      </c>
      <c r="II27" s="20">
        <f t="shared" si="22"/>
        <v>22.59</v>
      </c>
      <c r="IJ27" s="20">
        <f t="shared" si="23"/>
        <v>0</v>
      </c>
      <c r="IK27" s="20">
        <f t="shared" si="177"/>
        <v>0</v>
      </c>
      <c r="IL27" s="20">
        <f t="shared" si="24"/>
        <v>22.79</v>
      </c>
      <c r="IM27" s="20">
        <f t="shared" si="25"/>
        <v>22.79</v>
      </c>
      <c r="IN27" s="20">
        <f t="shared" si="26"/>
        <v>0</v>
      </c>
      <c r="IO27" s="20">
        <f t="shared" si="27"/>
        <v>0</v>
      </c>
      <c r="IP27" s="20">
        <f t="shared" si="28"/>
        <v>0</v>
      </c>
      <c r="IQ27" s="18">
        <v>22.93</v>
      </c>
      <c r="IR27" s="25">
        <f t="shared" si="178"/>
        <v>0</v>
      </c>
      <c r="IS27" s="25">
        <f t="shared" si="29"/>
        <v>0</v>
      </c>
      <c r="IT27" s="25">
        <f t="shared" si="30"/>
        <v>0</v>
      </c>
      <c r="IU27" s="25">
        <f>ROUND(IF(EN27="Cống tròn",IF(EN27="Cống tròn",IV27+FF27,0),IF(EN27="Cống hộp",IF(EN27="Cống hộp",IV27+GP27,0),IF(OR(EN27="Rãnh xây",EN27="Rãnh bê tông"),IF(OR(EN27="Rãnh xây",EN27="Rãnh bê tông"),IV27+GP27,0),IF(EN27="ống nhựa",IF(EN27="Ống nhựa",IV27+HT27,0),IF(EN27="Rãnh thang",IF(EN27="Rãnh thang",IQ27+#REF!,0),0))))),2)</f>
        <v>24.51</v>
      </c>
      <c r="IV27" s="19">
        <v>24.37</v>
      </c>
      <c r="IW27" s="25">
        <f t="shared" si="31"/>
        <v>24.51</v>
      </c>
      <c r="IX27" s="25">
        <f t="shared" si="32"/>
        <v>0</v>
      </c>
      <c r="IY27" s="25">
        <f t="shared" si="33"/>
        <v>0</v>
      </c>
      <c r="IZ27" s="25">
        <f t="shared" si="34"/>
        <v>0</v>
      </c>
      <c r="JA27" s="25">
        <f t="shared" si="35"/>
        <v>0</v>
      </c>
      <c r="JB27" s="21">
        <v>25.51</v>
      </c>
      <c r="JC27" s="20">
        <f>ROUND(IF(EN27="Cống tròn",IF(EN27="Cống tròn",IF(EU27="Không có móng",JS27-FF27,IF(EU27="Đế",JR27-FN27,IF(OR(EU27="Móng bê tông",EU27="Móng bê tông kết hợp đế"),JK27-FJ27,0))),0),IF(EN27="Cống hộp",IF(AND(EN27="Cống hộp",EU27="Không có móng"),JS27-GF27,IF(AND(EN27="Cống hộp",EU27="Móng bê tông"),JL27-GB27,0)),IF(OR(EN27="Rãnh xây",EN27="Rãnh bê tông"),IF(OR(EN27="Rãnh xây",EN27="Rãnh bê tông"),JM27-GB27,0),IF(EN27="Ống nhựa",IF(AND(EN27="Ống nhựa",EU27="Không đắp cát"),JS27-HT27,IF(AND(EN27="Ống nhựa",EU27="Đắp cát"),JJ27-HX27,0)),IF(EN27="Rãnh thang",IF(EN27="Rãnh thang",IF(EU27="Móng bê tông",#REF!-#REF!,JS27),0),0))))),2)</f>
        <v>22.53</v>
      </c>
      <c r="JD27" s="20">
        <f t="shared" si="179"/>
        <v>2.9800000000000004</v>
      </c>
      <c r="JE27" s="20">
        <f t="shared" si="36"/>
        <v>22.53</v>
      </c>
      <c r="JF27" s="20">
        <f t="shared" si="37"/>
        <v>0</v>
      </c>
      <c r="JG27" s="20">
        <f t="shared" si="38"/>
        <v>0</v>
      </c>
      <c r="JH27" s="20">
        <f t="shared" si="39"/>
        <v>0</v>
      </c>
      <c r="JI27" s="20">
        <f>IF(EN27="Rãnh thang",IF(AND(EN27="Rãnh thang",EU27="Móng bê tông"),JS27-#REF!,0),IF(EN27="Ống nhựa",IF(AND(EN27="Ống nhựa",EU27="Đắp cát"),JS27-HT27,0),IF(EN27="Cống tròn",IF(EN27="Cống tròn",IF(OR(EU27="Móng bê tông",EU27="Móng bê tông kết hợp đế"),JO27-FL27,0),0),IF(EN27="Cống hộp",IF(AND(EN27="Cống hộp",EU27="Móng bê tông"),JP27-GD27,0),IF(OR(EN27="Rãnh xây",EN27="Rãnh bê tông"),IF(AND(EN27="Rãnh xây",EU27="Móng bê tông"),JQ27-GD27,IF(AND(EN27="Rãnh bê tông",EU27="Móng bê tông"),JQ27-GD27,0)),0)))))</f>
        <v>22.53</v>
      </c>
      <c r="JJ27" s="20">
        <f t="shared" si="40"/>
        <v>0</v>
      </c>
      <c r="JK27" s="20">
        <f t="shared" si="41"/>
        <v>22.53</v>
      </c>
      <c r="JL27" s="20">
        <f t="shared" si="42"/>
        <v>0</v>
      </c>
      <c r="JM27" s="20">
        <f t="shared" si="43"/>
        <v>0</v>
      </c>
      <c r="JN27" s="20">
        <f t="shared" si="44"/>
        <v>22.73</v>
      </c>
      <c r="JO27" s="20">
        <f t="shared" si="45"/>
        <v>22.73</v>
      </c>
      <c r="JP27" s="20">
        <f t="shared" si="46"/>
        <v>0</v>
      </c>
      <c r="JQ27" s="20">
        <f t="shared" si="47"/>
        <v>0</v>
      </c>
      <c r="JR27" s="20">
        <f t="shared" si="48"/>
        <v>0</v>
      </c>
      <c r="JS27" s="26">
        <v>22.87</v>
      </c>
      <c r="JT27" s="25">
        <f t="shared" si="180"/>
        <v>0</v>
      </c>
      <c r="JU27" s="25">
        <f t="shared" si="49"/>
        <v>0</v>
      </c>
      <c r="JV27" s="25">
        <f t="shared" si="50"/>
        <v>0</v>
      </c>
      <c r="JW27" s="25">
        <f>ROUND(IF(EN27="Cống tròn",IF(EN27="Cống tròn",JX27+FF27,0),IF(EN27="Cống hộp",IF(EN27="Cống hộp",JX27+GP27,0),IF(OR(EN27="Rãnh xây",EN27="Rãnh bê tông"),IF(OR(EN27="Rãnh xây",EN27="Rãnh bê tông"),JX27+GP27,0),IF(EN27="ống nhựa",IF(EN27="Ống nhựa",JX27+HT27,0),IF(EN27="Rãnh thang",IF(EN27="Rãnh thang",JS27+#REF!,0),0))))),2)</f>
        <v>24.51</v>
      </c>
      <c r="JX27" s="27">
        <v>24.37</v>
      </c>
      <c r="JY27" s="25">
        <f t="shared" si="51"/>
        <v>24.51</v>
      </c>
      <c r="JZ27" s="25">
        <f t="shared" si="52"/>
        <v>0</v>
      </c>
      <c r="KA27" s="25">
        <f t="shared" si="53"/>
        <v>0</v>
      </c>
      <c r="KB27" s="25">
        <f t="shared" si="54"/>
        <v>0</v>
      </c>
      <c r="KC27" s="25">
        <f t="shared" si="55"/>
        <v>0</v>
      </c>
      <c r="KD27" s="28" t="s">
        <v>98</v>
      </c>
      <c r="KE27" s="27">
        <v>0</v>
      </c>
      <c r="KF27" s="25">
        <f t="shared" si="56"/>
        <v>2.1400000000000006</v>
      </c>
      <c r="KG27" s="25">
        <f t="shared" si="181"/>
        <v>2.1400000000000006</v>
      </c>
      <c r="KH27" s="27">
        <v>0</v>
      </c>
      <c r="KI27" s="25">
        <f t="shared" si="57"/>
        <v>2.9800000000000004</v>
      </c>
      <c r="KJ27" s="25">
        <f t="shared" si="182"/>
        <v>2.9800000000000004</v>
      </c>
      <c r="KK27" s="25">
        <f t="shared" si="58"/>
        <v>0</v>
      </c>
      <c r="KL27" s="25">
        <f t="shared" si="59"/>
        <v>0</v>
      </c>
      <c r="KM27" s="25">
        <f t="shared" si="183"/>
        <v>0</v>
      </c>
      <c r="KN27" s="25">
        <f t="shared" si="60"/>
        <v>0</v>
      </c>
      <c r="KO27" s="25">
        <f t="shared" si="61"/>
        <v>0</v>
      </c>
      <c r="KP27" s="25">
        <f t="shared" si="184"/>
        <v>0</v>
      </c>
      <c r="KQ27" s="25">
        <f t="shared" si="62"/>
        <v>0.2</v>
      </c>
      <c r="KR27" s="25">
        <f t="shared" si="63"/>
        <v>0.2</v>
      </c>
      <c r="KS27" s="25">
        <f t="shared" si="185"/>
        <v>0.2</v>
      </c>
      <c r="KT27" s="25">
        <f t="shared" si="64"/>
        <v>0</v>
      </c>
      <c r="KU27" s="25">
        <f t="shared" si="65"/>
        <v>0</v>
      </c>
      <c r="KV27" s="25">
        <f t="shared" si="186"/>
        <v>0</v>
      </c>
      <c r="KW27" s="25">
        <f t="shared" si="66"/>
        <v>0</v>
      </c>
      <c r="KX27" s="25">
        <f t="shared" si="67"/>
        <v>0</v>
      </c>
      <c r="KY27" s="25">
        <f t="shared" si="187"/>
        <v>0</v>
      </c>
      <c r="KZ27" s="25">
        <f t="shared" si="68"/>
        <v>0</v>
      </c>
      <c r="LA27" s="25">
        <f t="shared" si="69"/>
        <v>0</v>
      </c>
      <c r="LB27" s="25">
        <f t="shared" si="188"/>
        <v>0</v>
      </c>
      <c r="LC27" s="25">
        <f t="shared" si="70"/>
        <v>1.98</v>
      </c>
      <c r="LD27" s="25">
        <f t="shared" si="71"/>
        <v>1.98</v>
      </c>
      <c r="LE27" s="25">
        <f t="shared" si="189"/>
        <v>1.98</v>
      </c>
      <c r="LF27" s="25">
        <f t="shared" si="72"/>
        <v>0</v>
      </c>
      <c r="LG27" s="25">
        <f t="shared" si="73"/>
        <v>0</v>
      </c>
      <c r="LH27" s="25">
        <f t="shared" si="190"/>
        <v>0</v>
      </c>
      <c r="LI27" s="25">
        <f t="shared" si="74"/>
        <v>0</v>
      </c>
      <c r="LJ27" s="25">
        <f t="shared" si="75"/>
        <v>0</v>
      </c>
      <c r="LK27" s="25">
        <f t="shared" si="191"/>
        <v>0</v>
      </c>
      <c r="LL27" s="25">
        <f t="shared" si="76"/>
        <v>0</v>
      </c>
      <c r="LM27" s="25">
        <f t="shared" si="77"/>
        <v>0</v>
      </c>
      <c r="LN27" s="25">
        <f t="shared" si="192"/>
        <v>0</v>
      </c>
      <c r="LO27" s="25">
        <f t="shared" si="78"/>
        <v>0</v>
      </c>
      <c r="LP27" s="25">
        <f t="shared" si="79"/>
        <v>0</v>
      </c>
      <c r="LQ27" s="25">
        <f t="shared" si="193"/>
        <v>0</v>
      </c>
      <c r="LR27" s="25">
        <f t="shared" si="80"/>
        <v>0</v>
      </c>
      <c r="LS27" s="25">
        <f t="shared" si="81"/>
        <v>0</v>
      </c>
      <c r="LT27" s="25">
        <f t="shared" si="194"/>
        <v>0</v>
      </c>
      <c r="LU27" s="25">
        <f t="shared" si="82"/>
        <v>0</v>
      </c>
      <c r="LV27" s="25">
        <f t="shared" si="83"/>
        <v>0</v>
      </c>
      <c r="LW27" s="25">
        <f t="shared" si="195"/>
        <v>0</v>
      </c>
      <c r="LX27" s="25">
        <f t="shared" si="84"/>
        <v>0</v>
      </c>
      <c r="LY27" s="25">
        <f t="shared" si="85"/>
        <v>0</v>
      </c>
      <c r="LZ27" s="25">
        <f t="shared" si="196"/>
        <v>0</v>
      </c>
      <c r="MA27" s="25">
        <f t="shared" si="86"/>
        <v>0</v>
      </c>
      <c r="MB27" s="25">
        <f t="shared" si="87"/>
        <v>0</v>
      </c>
      <c r="MC27" s="25">
        <f t="shared" si="197"/>
        <v>0</v>
      </c>
      <c r="MD27" s="25">
        <f t="shared" si="88"/>
        <v>0</v>
      </c>
      <c r="ME27" s="25">
        <f t="shared" si="89"/>
        <v>0</v>
      </c>
      <c r="MF27" s="25">
        <f t="shared" si="198"/>
        <v>0</v>
      </c>
      <c r="MG27" s="25">
        <f t="shared" si="90"/>
        <v>0</v>
      </c>
      <c r="MH27" s="25">
        <f t="shared" si="91"/>
        <v>0</v>
      </c>
      <c r="MI27" s="25">
        <f t="shared" si="199"/>
        <v>0</v>
      </c>
      <c r="MJ27" s="25">
        <f t="shared" si="92"/>
        <v>0</v>
      </c>
      <c r="MK27" s="25">
        <f t="shared" si="93"/>
        <v>0</v>
      </c>
      <c r="ML27" s="25">
        <f t="shared" si="200"/>
        <v>0</v>
      </c>
      <c r="MM27" s="25">
        <f t="shared" si="94"/>
        <v>0</v>
      </c>
      <c r="MN27" s="25">
        <f t="shared" si="95"/>
        <v>0</v>
      </c>
      <c r="MO27" s="25">
        <f t="shared" si="201"/>
        <v>0</v>
      </c>
      <c r="MP27" s="25">
        <f t="shared" si="96"/>
        <v>0</v>
      </c>
      <c r="MQ27" s="25">
        <f t="shared" si="97"/>
        <v>0</v>
      </c>
      <c r="MR27" s="25">
        <f t="shared" si="202"/>
        <v>0</v>
      </c>
      <c r="MS27" s="29">
        <v>1.98</v>
      </c>
      <c r="MT27" s="29">
        <v>0</v>
      </c>
      <c r="MU27" s="29">
        <v>1</v>
      </c>
      <c r="MV27" s="29">
        <v>1</v>
      </c>
      <c r="MW27" s="25">
        <f t="shared" si="98"/>
        <v>1.98</v>
      </c>
      <c r="MX27" s="25">
        <f t="shared" si="99"/>
        <v>4.24</v>
      </c>
      <c r="MY27" s="25">
        <f t="shared" si="100"/>
        <v>0</v>
      </c>
      <c r="MZ27" s="25">
        <f t="shared" si="101"/>
        <v>0</v>
      </c>
      <c r="NA27" s="25">
        <f t="shared" si="102"/>
        <v>1.98</v>
      </c>
      <c r="NB27" s="25">
        <f t="shared" si="103"/>
        <v>5.9</v>
      </c>
      <c r="NC27" s="25">
        <f t="shared" si="104"/>
        <v>0</v>
      </c>
      <c r="ND27" s="25">
        <f t="shared" si="105"/>
        <v>0</v>
      </c>
      <c r="NE27" s="25">
        <f t="shared" si="203"/>
        <v>1.98</v>
      </c>
      <c r="NF27" s="25">
        <f t="shared" si="203"/>
        <v>5.07</v>
      </c>
      <c r="NG27" s="25">
        <f t="shared" si="203"/>
        <v>0</v>
      </c>
      <c r="NH27" s="25">
        <f t="shared" si="203"/>
        <v>0</v>
      </c>
      <c r="NI27" s="25">
        <f t="shared" si="107"/>
        <v>190.13</v>
      </c>
      <c r="NJ27" s="25">
        <f t="shared" si="108"/>
        <v>0</v>
      </c>
      <c r="NK27" s="25">
        <f t="shared" si="109"/>
        <v>190.13</v>
      </c>
      <c r="NL27" s="25">
        <f t="shared" si="110"/>
        <v>127.41</v>
      </c>
      <c r="NM27" s="25">
        <f t="shared" si="111"/>
        <v>0</v>
      </c>
      <c r="NN27" s="25">
        <f t="shared" si="204"/>
        <v>127.41</v>
      </c>
      <c r="NO27" s="25">
        <f t="shared" si="112"/>
        <v>0</v>
      </c>
      <c r="NP27" s="25">
        <f t="shared" si="113"/>
        <v>0</v>
      </c>
      <c r="NQ27" s="25">
        <f t="shared" si="205"/>
        <v>0</v>
      </c>
      <c r="NR27" s="25">
        <f t="shared" si="114"/>
        <v>0</v>
      </c>
      <c r="NS27" s="25">
        <f t="shared" si="115"/>
        <v>0</v>
      </c>
      <c r="NT27" s="25">
        <f t="shared" si="206"/>
        <v>0</v>
      </c>
      <c r="NU27" s="25">
        <f t="shared" si="116"/>
        <v>0</v>
      </c>
      <c r="NV27" s="25">
        <f t="shared" si="117"/>
        <v>0</v>
      </c>
      <c r="NW27" s="25">
        <f t="shared" si="207"/>
        <v>0</v>
      </c>
      <c r="NX27" s="25">
        <f t="shared" si="208"/>
        <v>127.41</v>
      </c>
      <c r="NY27" s="25">
        <f t="shared" si="208"/>
        <v>0</v>
      </c>
      <c r="NZ27" s="25">
        <f t="shared" si="209"/>
        <v>127.41</v>
      </c>
      <c r="OA27" s="25">
        <f t="shared" si="210"/>
        <v>62.72</v>
      </c>
      <c r="OB27" s="25">
        <f t="shared" si="210"/>
        <v>0</v>
      </c>
      <c r="OC27" s="25">
        <f t="shared" si="211"/>
        <v>62.72</v>
      </c>
      <c r="OD27" s="25">
        <f t="shared" si="212"/>
        <v>127.41</v>
      </c>
      <c r="OE27" s="25">
        <f t="shared" si="212"/>
        <v>0</v>
      </c>
      <c r="OF27" s="25">
        <f t="shared" si="212"/>
        <v>127.41</v>
      </c>
      <c r="OG27" s="25">
        <f t="shared" si="119"/>
        <v>0</v>
      </c>
      <c r="OH27" s="25">
        <f t="shared" si="120"/>
        <v>0</v>
      </c>
      <c r="OI27" s="25">
        <f t="shared" si="121"/>
        <v>0</v>
      </c>
      <c r="OJ27" s="25">
        <f t="shared" si="122"/>
        <v>0</v>
      </c>
      <c r="OK27" s="25">
        <f t="shared" si="123"/>
        <v>0</v>
      </c>
      <c r="OL27" s="25">
        <f t="shared" si="124"/>
        <v>0</v>
      </c>
      <c r="OM27" s="25">
        <f t="shared" si="213"/>
        <v>0</v>
      </c>
      <c r="ON27" s="25">
        <f t="shared" si="213"/>
        <v>0</v>
      </c>
      <c r="OO27" s="25">
        <f t="shared" si="213"/>
        <v>0</v>
      </c>
      <c r="OP27" s="25">
        <f t="shared" si="125"/>
        <v>0</v>
      </c>
      <c r="OQ27" s="25">
        <f t="shared" si="126"/>
        <v>0</v>
      </c>
      <c r="OR27" s="25">
        <f t="shared" si="214"/>
        <v>0</v>
      </c>
      <c r="OS27" s="19">
        <v>537053.1</v>
      </c>
      <c r="OT27" s="19">
        <v>2371326.09</v>
      </c>
    </row>
    <row r="28" spans="1:410" ht="33" customHeight="1" x14ac:dyDescent="0.25">
      <c r="A28" s="18">
        <v>23</v>
      </c>
      <c r="B28" s="18" t="s">
        <v>763</v>
      </c>
      <c r="C28" s="18">
        <v>1503.93</v>
      </c>
      <c r="D28" s="16" t="e">
        <f>_xlfn.IFNA(INDEX(#REF!,MATCH(E28,#REF!,0)),0)</f>
        <v>#REF!</v>
      </c>
      <c r="E28" s="18" t="s">
        <v>798</v>
      </c>
      <c r="F28" s="16" t="s">
        <v>765</v>
      </c>
      <c r="G28" s="16" t="s">
        <v>766</v>
      </c>
      <c r="H28" s="16" t="s">
        <v>767</v>
      </c>
      <c r="I28" s="16" t="s">
        <v>768</v>
      </c>
      <c r="J28" s="16" t="s">
        <v>769</v>
      </c>
      <c r="K28" s="16" t="s">
        <v>770</v>
      </c>
      <c r="L28" s="16" t="s">
        <v>771</v>
      </c>
      <c r="M28" s="18">
        <v>1.64</v>
      </c>
      <c r="N28" s="18">
        <v>2.44</v>
      </c>
      <c r="O28" s="19">
        <v>2.04</v>
      </c>
      <c r="P28" s="19">
        <v>2.84</v>
      </c>
      <c r="Q28" s="19">
        <v>0.1</v>
      </c>
      <c r="R28" s="19">
        <v>1.8399999999999999</v>
      </c>
      <c r="S28" s="19">
        <v>2.64</v>
      </c>
      <c r="T28" s="18">
        <v>0.2</v>
      </c>
      <c r="U28" s="18">
        <v>0</v>
      </c>
      <c r="V28" s="18">
        <v>0</v>
      </c>
      <c r="W28" s="18">
        <v>0</v>
      </c>
      <c r="X28" s="18">
        <v>1.64</v>
      </c>
      <c r="Y28" s="18">
        <v>2.4</v>
      </c>
      <c r="Z28" s="20">
        <f t="shared" si="215"/>
        <v>2.7</v>
      </c>
      <c r="AA28" s="18">
        <v>0.22</v>
      </c>
      <c r="AB28" s="18">
        <v>0</v>
      </c>
      <c r="AC28" s="18">
        <v>0</v>
      </c>
      <c r="AD28" s="18">
        <v>0</v>
      </c>
      <c r="AE28" s="18">
        <v>0</v>
      </c>
      <c r="AF28" s="18">
        <v>0</v>
      </c>
      <c r="AG28" s="19">
        <v>1.2</v>
      </c>
      <c r="AH28" s="19">
        <v>2</v>
      </c>
      <c r="AI28" s="20">
        <f t="shared" si="127"/>
        <v>2.85</v>
      </c>
      <c r="AJ28" s="19">
        <v>0</v>
      </c>
      <c r="AK28" s="19">
        <v>0</v>
      </c>
      <c r="AL28" s="20">
        <f t="shared" si="128"/>
        <v>0</v>
      </c>
      <c r="AM28" s="18">
        <v>1.64</v>
      </c>
      <c r="AN28" s="18">
        <v>2</v>
      </c>
      <c r="AO28" s="18">
        <v>0.15</v>
      </c>
      <c r="AP28" s="18">
        <v>0.22</v>
      </c>
      <c r="AQ28" s="18">
        <v>1.64</v>
      </c>
      <c r="AR28" s="18">
        <v>2.2200000000000002</v>
      </c>
      <c r="AS28" s="18">
        <v>0.12</v>
      </c>
      <c r="AT28" s="18">
        <v>0.11</v>
      </c>
      <c r="AU28" s="18">
        <v>0</v>
      </c>
      <c r="AV28" s="18">
        <v>1</v>
      </c>
      <c r="AW28" s="18">
        <v>0</v>
      </c>
      <c r="AX28" s="18">
        <v>0</v>
      </c>
      <c r="AY28" s="18">
        <v>0</v>
      </c>
      <c r="AZ28" s="18">
        <v>0</v>
      </c>
      <c r="BA28" s="18">
        <v>2</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6" t="e">
        <f>_xlfn.IFNA(IF(RIGHT(D28,2)="=G",0,INDEX(#REF!,MATCH(E28,#REF!,0))),0)</f>
        <v>#REF!</v>
      </c>
      <c r="CB28" s="16" t="s">
        <v>776</v>
      </c>
      <c r="CC28" s="18">
        <v>0</v>
      </c>
      <c r="CD28" s="18">
        <v>0</v>
      </c>
      <c r="CE28" s="18">
        <v>1.4</v>
      </c>
      <c r="CF28" s="18">
        <v>0.73</v>
      </c>
      <c r="CG28" s="18">
        <v>0.12</v>
      </c>
      <c r="CH28" s="18">
        <v>3</v>
      </c>
      <c r="CI28" s="16" t="s">
        <v>98</v>
      </c>
      <c r="CJ28" s="18">
        <v>0</v>
      </c>
      <c r="CK28" s="20">
        <f t="shared" si="129"/>
        <v>3.24</v>
      </c>
      <c r="CL28" s="20">
        <f t="shared" si="130"/>
        <v>3.24</v>
      </c>
      <c r="CM28" s="18">
        <v>33.69</v>
      </c>
      <c r="CN28" s="21">
        <v>25.51</v>
      </c>
      <c r="CO28" s="18">
        <v>24.671000000000003</v>
      </c>
      <c r="CP28" s="22">
        <f t="shared" si="131"/>
        <v>25.51</v>
      </c>
      <c r="CQ28" s="22">
        <f t="shared" si="132"/>
        <v>22.27</v>
      </c>
      <c r="CR28" s="22">
        <f t="shared" si="133"/>
        <v>3.24</v>
      </c>
      <c r="CS28" s="22">
        <f t="shared" si="134"/>
        <v>22.37</v>
      </c>
      <c r="CT28" s="22">
        <f t="shared" si="0"/>
        <v>22.57</v>
      </c>
      <c r="CU28" s="23">
        <v>22.57</v>
      </c>
      <c r="CV28" s="22">
        <f t="shared" si="135"/>
        <v>2.7</v>
      </c>
      <c r="CW28" s="22">
        <f t="shared" si="1"/>
        <v>0</v>
      </c>
      <c r="CX28" s="22">
        <f t="shared" si="2"/>
        <v>0</v>
      </c>
      <c r="CY28" s="22">
        <f t="shared" si="136"/>
        <v>25.24</v>
      </c>
      <c r="CZ28" s="22">
        <f t="shared" si="137"/>
        <v>25.39</v>
      </c>
      <c r="DA28" s="24">
        <v>25.51</v>
      </c>
      <c r="DB28" s="20">
        <f t="shared" si="138"/>
        <v>3.24</v>
      </c>
      <c r="DC28" s="20">
        <f t="shared" si="139"/>
        <v>0</v>
      </c>
      <c r="DD28" s="20">
        <f t="shared" si="140"/>
        <v>3.24</v>
      </c>
      <c r="DE28" s="20">
        <f t="shared" si="3"/>
        <v>0.1</v>
      </c>
      <c r="DF28" s="20">
        <f t="shared" si="4"/>
        <v>0.2</v>
      </c>
      <c r="DG28" s="20">
        <f t="shared" si="5"/>
        <v>2.94</v>
      </c>
      <c r="DH28" s="20">
        <f t="shared" si="6"/>
        <v>0</v>
      </c>
      <c r="DI28" s="20">
        <f t="shared" si="7"/>
        <v>0</v>
      </c>
      <c r="DJ28" s="20">
        <f t="shared" si="8"/>
        <v>0</v>
      </c>
      <c r="DK28" s="20">
        <f t="shared" si="141"/>
        <v>3.24</v>
      </c>
      <c r="DL28" s="20">
        <f t="shared" si="142"/>
        <v>0</v>
      </c>
      <c r="DM28" s="20">
        <f t="shared" si="216"/>
        <v>0</v>
      </c>
      <c r="DN28" s="20">
        <f t="shared" si="143"/>
        <v>0</v>
      </c>
      <c r="DO28" s="18">
        <v>3.04</v>
      </c>
      <c r="DP28" s="18">
        <v>0</v>
      </c>
      <c r="DQ28" s="18">
        <v>1</v>
      </c>
      <c r="DR28" s="18">
        <v>1</v>
      </c>
      <c r="DS28" s="25">
        <f t="shared" si="144"/>
        <v>3.04</v>
      </c>
      <c r="DT28" s="25">
        <f t="shared" si="145"/>
        <v>0</v>
      </c>
      <c r="DU28" s="25">
        <f t="shared" si="146"/>
        <v>9.85</v>
      </c>
      <c r="DV28" s="25">
        <f t="shared" si="147"/>
        <v>0</v>
      </c>
      <c r="DW28" s="25">
        <f t="shared" si="148"/>
        <v>9.85</v>
      </c>
      <c r="DX28" s="25">
        <f t="shared" si="149"/>
        <v>20.09</v>
      </c>
      <c r="DY28" s="25">
        <f t="shared" si="150"/>
        <v>0</v>
      </c>
      <c r="DZ28" s="25">
        <f t="shared" si="151"/>
        <v>20.09</v>
      </c>
      <c r="EA28" s="25">
        <f t="shared" si="152"/>
        <v>13.32</v>
      </c>
      <c r="EB28" s="25">
        <f t="shared" si="153"/>
        <v>0</v>
      </c>
      <c r="EC28" s="25">
        <f t="shared" si="154"/>
        <v>13.32</v>
      </c>
      <c r="ED28" s="25">
        <f t="shared" si="155"/>
        <v>6.77</v>
      </c>
      <c r="EE28" s="25">
        <f t="shared" si="155"/>
        <v>0</v>
      </c>
      <c r="EF28" s="25">
        <f t="shared" si="156"/>
        <v>6.77</v>
      </c>
      <c r="EG28" s="25">
        <f t="shared" si="157"/>
        <v>13.32</v>
      </c>
      <c r="EH28" s="25">
        <f t="shared" si="157"/>
        <v>0</v>
      </c>
      <c r="EI28" s="25">
        <f t="shared" si="158"/>
        <v>13.32</v>
      </c>
      <c r="EJ28" s="18">
        <v>1503.93</v>
      </c>
      <c r="EK28" s="18">
        <v>1465.23</v>
      </c>
      <c r="EL28" s="18" t="s">
        <v>798</v>
      </c>
      <c r="EM28" s="18" t="s">
        <v>799</v>
      </c>
      <c r="EN28" s="16" t="s">
        <v>774</v>
      </c>
      <c r="EO28" s="16" t="s">
        <v>131</v>
      </c>
      <c r="EP28" s="16" t="e">
        <f>IF(OR(EN28="Cống tròn",EN28="Cống hộp",EN28="Ống nhựa"),INDEX(#REF!,MATCH(E28,#REF!,0)),IF(OR(EN28="Rãnh xây",EN28="Rãnh bê tông"),INDEX(#REF!,MATCH(E28,#REF!,0)),0))</f>
        <v>#REF!</v>
      </c>
      <c r="EQ28" s="18">
        <v>37.500000000000043</v>
      </c>
      <c r="ER28" s="19">
        <v>1</v>
      </c>
      <c r="ES28" s="25">
        <f t="shared" si="159"/>
        <v>37</v>
      </c>
      <c r="ET28" s="1" t="e">
        <f>_xlfn.IFNA(IF(EN28="Cống tròn",INDEX(#REF!,MATCH(E28,#REF!,0)),IF(EN28="Cống hộp",INDEX(#REF!,MATCH(E28,#REF!,0)),EU28&amp;" ,"&amp;EV28)),0)</f>
        <v>#REF!</v>
      </c>
      <c r="EU28" s="16" t="s">
        <v>769</v>
      </c>
      <c r="EV28" s="16" t="s">
        <v>775</v>
      </c>
      <c r="EW28" s="16" t="e">
        <f>_xlfn.IFNA(INDEX(#REF!,MATCH(E28,#REF!,0)),0)</f>
        <v>#REF!</v>
      </c>
      <c r="EX28" s="16"/>
      <c r="EY28" s="18">
        <v>0</v>
      </c>
      <c r="EZ28" s="18">
        <v>0</v>
      </c>
      <c r="FA28" s="18">
        <v>0</v>
      </c>
      <c r="FB28" s="19">
        <v>0</v>
      </c>
      <c r="FC28" s="19">
        <v>0</v>
      </c>
      <c r="FD28" s="25">
        <f t="shared" si="9"/>
        <v>0</v>
      </c>
      <c r="FE28" s="25">
        <f t="shared" si="160"/>
        <v>0</v>
      </c>
      <c r="FF28" s="19">
        <v>0.14000000000000001</v>
      </c>
      <c r="FG28" s="19">
        <v>2</v>
      </c>
      <c r="FH28" s="19">
        <v>1.5</v>
      </c>
      <c r="FI28" s="25">
        <f t="shared" si="161"/>
        <v>1.78</v>
      </c>
      <c r="FJ28" s="19">
        <v>0</v>
      </c>
      <c r="FK28" s="19">
        <v>0</v>
      </c>
      <c r="FL28" s="19">
        <v>0.2</v>
      </c>
      <c r="FM28" s="19">
        <v>1.6</v>
      </c>
      <c r="FN28" s="19">
        <v>0</v>
      </c>
      <c r="FO28" s="25">
        <f t="shared" si="162"/>
        <v>1.98</v>
      </c>
      <c r="FP28" s="19">
        <v>1.4999999999999999E-2</v>
      </c>
      <c r="FQ28" s="19">
        <v>1</v>
      </c>
      <c r="FR28" s="25">
        <f t="shared" si="10"/>
        <v>36</v>
      </c>
      <c r="FS28" s="25">
        <f t="shared" si="11"/>
        <v>0.52500000000000002</v>
      </c>
      <c r="FT28" s="25">
        <f t="shared" si="12"/>
        <v>36.524999999999999</v>
      </c>
      <c r="FU28" s="25">
        <f t="shared" si="13"/>
        <v>-0.97500000000004405</v>
      </c>
      <c r="FV28" s="25" t="str">
        <f t="shared" si="163"/>
        <v>Thêm 01</v>
      </c>
      <c r="FW28" s="25">
        <f t="shared" si="164"/>
        <v>0.04</v>
      </c>
      <c r="FX28" s="1"/>
      <c r="FY28" s="1"/>
      <c r="FZ28" s="1"/>
      <c r="GA28" s="1"/>
      <c r="GB28" s="19">
        <v>0</v>
      </c>
      <c r="GC28" s="19">
        <v>0</v>
      </c>
      <c r="GD28" s="19">
        <v>0</v>
      </c>
      <c r="GE28" s="19">
        <v>0</v>
      </c>
      <c r="GF28" s="19">
        <v>0</v>
      </c>
      <c r="GG28" s="19">
        <v>0</v>
      </c>
      <c r="GH28" s="19">
        <v>0</v>
      </c>
      <c r="GI28" s="19">
        <v>0</v>
      </c>
      <c r="GJ28" s="19">
        <v>0</v>
      </c>
      <c r="GK28" s="19">
        <v>0</v>
      </c>
      <c r="GL28" s="25">
        <f t="shared" si="14"/>
        <v>0</v>
      </c>
      <c r="GM28" s="25">
        <f t="shared" si="165"/>
        <v>0</v>
      </c>
      <c r="GN28" s="19">
        <v>0</v>
      </c>
      <c r="GO28" s="19">
        <v>0</v>
      </c>
      <c r="GP28" s="19">
        <v>0</v>
      </c>
      <c r="GQ28" s="19">
        <v>0</v>
      </c>
      <c r="GR28" s="1" t="e">
        <f>_xlfn.IFNA(INDEX(#REF!,MATCH(E28,#REF!,0)),0)</f>
        <v>#REF!</v>
      </c>
      <c r="GS28" s="1"/>
      <c r="GT28" s="19">
        <v>0</v>
      </c>
      <c r="GU28" s="19">
        <v>0</v>
      </c>
      <c r="GV28" s="19">
        <v>0</v>
      </c>
      <c r="GW28" s="19">
        <v>0</v>
      </c>
      <c r="GX28" s="25">
        <f t="shared" si="15"/>
        <v>0</v>
      </c>
      <c r="GY28" s="25">
        <f t="shared" si="16"/>
        <v>0</v>
      </c>
      <c r="GZ28" s="25">
        <f t="shared" si="166"/>
        <v>0</v>
      </c>
      <c r="HA28" s="1" t="e" cm="1">
        <f t="array" ref="HA28">INDEX(#REF!,MATCH(EJ28&amp;EK28&amp;HD28&amp;HE28&amp;HF28,#REF!&amp;#REF!&amp;#REF!&amp;#REF!&amp;#REF!,0))</f>
        <v>#REF!</v>
      </c>
      <c r="HB28" s="1"/>
      <c r="HC28" s="25">
        <f t="shared" si="167"/>
        <v>0</v>
      </c>
      <c r="HD28" s="19">
        <v>0</v>
      </c>
      <c r="HE28" s="19">
        <v>0</v>
      </c>
      <c r="HF28" s="19">
        <v>0</v>
      </c>
      <c r="HG28" s="1" t="e" cm="1">
        <f t="array" ref="HG28">INDEX(#REF!,MATCH(EJ28&amp;EK28&amp;HJ28&amp;HK28&amp;HL28,#REF!&amp;#REF!&amp;#REF!&amp;#REF!&amp;#REF!,0))</f>
        <v>#REF!</v>
      </c>
      <c r="HH28" s="1"/>
      <c r="HI28" s="25">
        <f t="shared" si="168"/>
        <v>0</v>
      </c>
      <c r="HJ28" s="25">
        <f t="shared" si="169"/>
        <v>0</v>
      </c>
      <c r="HK28" s="19">
        <v>0</v>
      </c>
      <c r="HL28" s="19">
        <v>0</v>
      </c>
      <c r="HM28" s="19">
        <v>0.01</v>
      </c>
      <c r="HN28" s="19">
        <v>1</v>
      </c>
      <c r="HO28" s="25">
        <f t="shared" si="170"/>
        <v>0</v>
      </c>
      <c r="HP28" s="25">
        <f t="shared" si="171"/>
        <v>0</v>
      </c>
      <c r="HQ28" s="25">
        <f t="shared" si="172"/>
        <v>0</v>
      </c>
      <c r="HR28" s="25">
        <f t="shared" si="173"/>
        <v>0</v>
      </c>
      <c r="HS28" s="25">
        <f t="shared" si="174"/>
        <v>0</v>
      </c>
      <c r="HT28" s="19">
        <v>0</v>
      </c>
      <c r="HU28" s="19">
        <v>0</v>
      </c>
      <c r="HV28" s="19">
        <v>0</v>
      </c>
      <c r="HW28" s="25">
        <f t="shared" si="175"/>
        <v>0</v>
      </c>
      <c r="HX28" s="19">
        <v>0</v>
      </c>
      <c r="HY28" s="19">
        <v>0</v>
      </c>
      <c r="HZ28" s="21">
        <v>25.51</v>
      </c>
      <c r="IA28" s="20">
        <f>ROUND(IF(EN28="Cống tròn",IF(EN28="Cống tròn",IF(EU28="Không có móng",IQ28-FF28,IF(EU28="Đế",IP28-FN28,IF(OR(EU28="Móng bê tông",EU28="Móng bê tông kết hợp đế"),II28-FJ28,0))),0),IF(EN28="Cống hộp",IF(AND(EN28="Cống hộp",EU28="Không có móng"),IQ28-GF28,IF(AND(EN28="Cống hộp",EU28="Móng bê tông"),IJ28-GB28,0)),IF(OR(EN28="Rãnh xây",EN28="Rãnh bê tông"),IF(OR(EN28="Rãnh xây",EN28="Rãnh bê tông"),IK28-GB28,0),IF(EN28="Ống nhựa",IF(AND(EN28="Ống nhựa",EU28="Không đắp cát"),IQ28-HT28,IF(AND(EN28="Ống nhựa",EU28="Đắp cát"),IH28-HX28,0)),IF(EN28="Rãnh thang",IF(EN28="Rãnh thang",IF(EU28="Móng bê tông",#REF!-#REF!,IQ28),0),0))))),2)</f>
        <v>22.53</v>
      </c>
      <c r="IB28" s="20">
        <f t="shared" si="176"/>
        <v>2.9800000000000004</v>
      </c>
      <c r="IC28" s="20">
        <f t="shared" si="17"/>
        <v>22.53</v>
      </c>
      <c r="ID28" s="20">
        <f t="shared" si="18"/>
        <v>0</v>
      </c>
      <c r="IE28" s="20">
        <f t="shared" si="19"/>
        <v>0</v>
      </c>
      <c r="IF28" s="20">
        <f t="shared" si="20"/>
        <v>0</v>
      </c>
      <c r="IG28" s="20">
        <f>IF(EN28="Rãnh thang",IF(AND(EN28="Rãnh thang",EU28="Móng bê tông"),IQ28-#REF!,0),IF(EN28="Ống nhựa",IF(AND(EN28="Ống nhựa",EU28="Đắp cát"),IQ28-HT28,0),IF(EN28="Cống tròn",IF(EN28="Cống tròn",IF(OR(EU28="Móng bê tông",EU28="Móng bê tông kết hợp đế"),IM28-FL28,0),0),IF(EN28="Cống hộp",IF(AND(EN28="Cống hộp",EU28="Móng bê tông"),IN28-GD28,0),IF(OR(EN28="Rãnh xây",EN28="Rãnh bê tông"),IF(AND(EN28="Rãnh xây",EU28="Móng bê tông"),IO28-GD28,IF(AND(EN28="Rãnh bê tông",EU28="Móng bê tông"),IO28-GD28,0)),0)))))</f>
        <v>22.53</v>
      </c>
      <c r="IH28" s="20">
        <f t="shared" si="21"/>
        <v>0</v>
      </c>
      <c r="II28" s="20">
        <f t="shared" si="22"/>
        <v>22.53</v>
      </c>
      <c r="IJ28" s="20">
        <f t="shared" si="23"/>
        <v>0</v>
      </c>
      <c r="IK28" s="20">
        <f t="shared" si="177"/>
        <v>0</v>
      </c>
      <c r="IL28" s="20">
        <f t="shared" si="24"/>
        <v>22.73</v>
      </c>
      <c r="IM28" s="20">
        <f t="shared" si="25"/>
        <v>22.73</v>
      </c>
      <c r="IN28" s="20">
        <f t="shared" si="26"/>
        <v>0</v>
      </c>
      <c r="IO28" s="20">
        <f t="shared" si="27"/>
        <v>0</v>
      </c>
      <c r="IP28" s="20">
        <f t="shared" si="28"/>
        <v>0</v>
      </c>
      <c r="IQ28" s="18">
        <v>22.87</v>
      </c>
      <c r="IR28" s="25">
        <f t="shared" si="178"/>
        <v>0</v>
      </c>
      <c r="IS28" s="25">
        <f t="shared" si="29"/>
        <v>0</v>
      </c>
      <c r="IT28" s="25">
        <f t="shared" si="30"/>
        <v>0</v>
      </c>
      <c r="IU28" s="25">
        <f>ROUND(IF(EN28="Cống tròn",IF(EN28="Cống tròn",IV28+FF28,0),IF(EN28="Cống hộp",IF(EN28="Cống hộp",IV28+GP28,0),IF(OR(EN28="Rãnh xây",EN28="Rãnh bê tông"),IF(OR(EN28="Rãnh xây",EN28="Rãnh bê tông"),IV28+GP28,0),IF(EN28="ống nhựa",IF(EN28="Ống nhựa",IV28+HT28,0),IF(EN28="Rãnh thang",IF(EN28="Rãnh thang",IQ28+#REF!,0),0))))),2)</f>
        <v>24.45</v>
      </c>
      <c r="IV28" s="19">
        <v>24.31</v>
      </c>
      <c r="IW28" s="25">
        <f t="shared" si="31"/>
        <v>24.45</v>
      </c>
      <c r="IX28" s="25">
        <f t="shared" si="32"/>
        <v>0</v>
      </c>
      <c r="IY28" s="25">
        <f t="shared" si="33"/>
        <v>0</v>
      </c>
      <c r="IZ28" s="25">
        <f t="shared" si="34"/>
        <v>0</v>
      </c>
      <c r="JA28" s="25">
        <f t="shared" si="35"/>
        <v>0</v>
      </c>
      <c r="JB28" s="21">
        <v>25.45</v>
      </c>
      <c r="JC28" s="20">
        <f>ROUND(IF(EN28="Cống tròn",IF(EN28="Cống tròn",IF(EU28="Không có móng",JS28-FF28,IF(EU28="Đế",JR28-FN28,IF(OR(EU28="Móng bê tông",EU28="Móng bê tông kết hợp đế"),JK28-FJ28,0))),0),IF(EN28="Cống hộp",IF(AND(EN28="Cống hộp",EU28="Không có móng"),JS28-GF28,IF(AND(EN28="Cống hộp",EU28="Móng bê tông"),JL28-GB28,0)),IF(OR(EN28="Rãnh xây",EN28="Rãnh bê tông"),IF(OR(EN28="Rãnh xây",EN28="Rãnh bê tông"),JM28-GB28,0),IF(EN28="Ống nhựa",IF(AND(EN28="Ống nhựa",EU28="Không đắp cát"),JS28-HT28,IF(AND(EN28="Ống nhựa",EU28="Đắp cát"),JJ28-HX28,0)),IF(EN28="Rãnh thang",IF(EN28="Rãnh thang",IF(EU28="Móng bê tông",#REF!-#REF!,JS28),0),0))))),2)</f>
        <v>22.47</v>
      </c>
      <c r="JD28" s="20">
        <f t="shared" si="179"/>
        <v>2.9800000000000004</v>
      </c>
      <c r="JE28" s="20">
        <f t="shared" si="36"/>
        <v>22.47</v>
      </c>
      <c r="JF28" s="20">
        <f t="shared" si="37"/>
        <v>0</v>
      </c>
      <c r="JG28" s="20">
        <f t="shared" si="38"/>
        <v>0</v>
      </c>
      <c r="JH28" s="20">
        <f t="shared" si="39"/>
        <v>0</v>
      </c>
      <c r="JI28" s="20">
        <f>IF(EN28="Rãnh thang",IF(AND(EN28="Rãnh thang",EU28="Móng bê tông"),JS28-#REF!,0),IF(EN28="Ống nhựa",IF(AND(EN28="Ống nhựa",EU28="Đắp cát"),JS28-HT28,0),IF(EN28="Cống tròn",IF(EN28="Cống tròn",IF(OR(EU28="Móng bê tông",EU28="Móng bê tông kết hợp đế"),JO28-FL28,0),0),IF(EN28="Cống hộp",IF(AND(EN28="Cống hộp",EU28="Móng bê tông"),JP28-GD28,0),IF(OR(EN28="Rãnh xây",EN28="Rãnh bê tông"),IF(AND(EN28="Rãnh xây",EU28="Móng bê tông"),JQ28-GD28,IF(AND(EN28="Rãnh bê tông",EU28="Móng bê tông"),JQ28-GD28,0)),0)))))</f>
        <v>22.47</v>
      </c>
      <c r="JJ28" s="20">
        <f t="shared" si="40"/>
        <v>0</v>
      </c>
      <c r="JK28" s="20">
        <f t="shared" si="41"/>
        <v>22.47</v>
      </c>
      <c r="JL28" s="20">
        <f t="shared" si="42"/>
        <v>0</v>
      </c>
      <c r="JM28" s="20">
        <f t="shared" si="43"/>
        <v>0</v>
      </c>
      <c r="JN28" s="20">
        <f t="shared" si="44"/>
        <v>22.669999999999998</v>
      </c>
      <c r="JO28" s="20">
        <f t="shared" si="45"/>
        <v>22.669999999999998</v>
      </c>
      <c r="JP28" s="20">
        <f t="shared" si="46"/>
        <v>0</v>
      </c>
      <c r="JQ28" s="20">
        <f t="shared" si="47"/>
        <v>0</v>
      </c>
      <c r="JR28" s="20">
        <f t="shared" si="48"/>
        <v>0</v>
      </c>
      <c r="JS28" s="26">
        <v>22.81</v>
      </c>
      <c r="JT28" s="25">
        <f t="shared" si="180"/>
        <v>0</v>
      </c>
      <c r="JU28" s="25">
        <f t="shared" si="49"/>
        <v>0</v>
      </c>
      <c r="JV28" s="25">
        <f t="shared" si="50"/>
        <v>0</v>
      </c>
      <c r="JW28" s="25">
        <f>ROUND(IF(EN28="Cống tròn",IF(EN28="Cống tròn",JX28+FF28,0),IF(EN28="Cống hộp",IF(EN28="Cống hộp",JX28+GP28,0),IF(OR(EN28="Rãnh xây",EN28="Rãnh bê tông"),IF(OR(EN28="Rãnh xây",EN28="Rãnh bê tông"),JX28+GP28,0),IF(EN28="ống nhựa",IF(EN28="Ống nhựa",JX28+HT28,0),IF(EN28="Rãnh thang",IF(EN28="Rãnh thang",JS28+#REF!,0),0))))),2)</f>
        <v>24.45</v>
      </c>
      <c r="JX28" s="27">
        <v>24.31</v>
      </c>
      <c r="JY28" s="25">
        <f t="shared" si="51"/>
        <v>24.45</v>
      </c>
      <c r="JZ28" s="25">
        <f t="shared" si="52"/>
        <v>0</v>
      </c>
      <c r="KA28" s="25">
        <f t="shared" si="53"/>
        <v>0</v>
      </c>
      <c r="KB28" s="25">
        <f t="shared" si="54"/>
        <v>0</v>
      </c>
      <c r="KC28" s="25">
        <f t="shared" si="55"/>
        <v>0</v>
      </c>
      <c r="KD28" s="28" t="s">
        <v>98</v>
      </c>
      <c r="KE28" s="27">
        <v>0</v>
      </c>
      <c r="KF28" s="25">
        <f t="shared" si="56"/>
        <v>2.9800000000000004</v>
      </c>
      <c r="KG28" s="25">
        <f t="shared" si="181"/>
        <v>2.9800000000000004</v>
      </c>
      <c r="KH28" s="27">
        <v>0</v>
      </c>
      <c r="KI28" s="25">
        <f t="shared" si="57"/>
        <v>2.9800000000000004</v>
      </c>
      <c r="KJ28" s="25">
        <f t="shared" si="182"/>
        <v>2.9800000000000004</v>
      </c>
      <c r="KK28" s="25">
        <f t="shared" si="58"/>
        <v>0</v>
      </c>
      <c r="KL28" s="25">
        <f t="shared" si="59"/>
        <v>0</v>
      </c>
      <c r="KM28" s="25">
        <f t="shared" si="183"/>
        <v>0</v>
      </c>
      <c r="KN28" s="25">
        <f t="shared" si="60"/>
        <v>0</v>
      </c>
      <c r="KO28" s="25">
        <f t="shared" si="61"/>
        <v>0</v>
      </c>
      <c r="KP28" s="25">
        <f t="shared" si="184"/>
        <v>0</v>
      </c>
      <c r="KQ28" s="25">
        <f t="shared" si="62"/>
        <v>0.2</v>
      </c>
      <c r="KR28" s="25">
        <f t="shared" si="63"/>
        <v>0.2</v>
      </c>
      <c r="KS28" s="25">
        <f t="shared" si="185"/>
        <v>0.2</v>
      </c>
      <c r="KT28" s="25">
        <f t="shared" si="64"/>
        <v>0</v>
      </c>
      <c r="KU28" s="25">
        <f t="shared" si="65"/>
        <v>0</v>
      </c>
      <c r="KV28" s="25">
        <f t="shared" si="186"/>
        <v>0</v>
      </c>
      <c r="KW28" s="25">
        <f t="shared" si="66"/>
        <v>0</v>
      </c>
      <c r="KX28" s="25">
        <f t="shared" si="67"/>
        <v>0</v>
      </c>
      <c r="KY28" s="25">
        <f t="shared" si="187"/>
        <v>0</v>
      </c>
      <c r="KZ28" s="25">
        <f t="shared" si="68"/>
        <v>0</v>
      </c>
      <c r="LA28" s="25">
        <f t="shared" si="69"/>
        <v>0</v>
      </c>
      <c r="LB28" s="25">
        <f t="shared" si="188"/>
        <v>0</v>
      </c>
      <c r="LC28" s="25">
        <f t="shared" si="70"/>
        <v>1.98</v>
      </c>
      <c r="LD28" s="25">
        <f t="shared" si="71"/>
        <v>1.98</v>
      </c>
      <c r="LE28" s="25">
        <f t="shared" si="189"/>
        <v>1.98</v>
      </c>
      <c r="LF28" s="25">
        <f t="shared" si="72"/>
        <v>0</v>
      </c>
      <c r="LG28" s="25">
        <f t="shared" si="73"/>
        <v>0</v>
      </c>
      <c r="LH28" s="25">
        <f t="shared" si="190"/>
        <v>0</v>
      </c>
      <c r="LI28" s="25">
        <f t="shared" si="74"/>
        <v>0</v>
      </c>
      <c r="LJ28" s="25">
        <f t="shared" si="75"/>
        <v>0</v>
      </c>
      <c r="LK28" s="25">
        <f t="shared" si="191"/>
        <v>0</v>
      </c>
      <c r="LL28" s="25">
        <f t="shared" si="76"/>
        <v>0</v>
      </c>
      <c r="LM28" s="25">
        <f t="shared" si="77"/>
        <v>0</v>
      </c>
      <c r="LN28" s="25">
        <f t="shared" si="192"/>
        <v>0</v>
      </c>
      <c r="LO28" s="25">
        <f t="shared" si="78"/>
        <v>0</v>
      </c>
      <c r="LP28" s="25">
        <f t="shared" si="79"/>
        <v>0</v>
      </c>
      <c r="LQ28" s="25">
        <f t="shared" si="193"/>
        <v>0</v>
      </c>
      <c r="LR28" s="25">
        <f t="shared" si="80"/>
        <v>0</v>
      </c>
      <c r="LS28" s="25">
        <f t="shared" si="81"/>
        <v>0</v>
      </c>
      <c r="LT28" s="25">
        <f t="shared" si="194"/>
        <v>0</v>
      </c>
      <c r="LU28" s="25">
        <f t="shared" si="82"/>
        <v>0</v>
      </c>
      <c r="LV28" s="25">
        <f t="shared" si="83"/>
        <v>0</v>
      </c>
      <c r="LW28" s="25">
        <f t="shared" si="195"/>
        <v>0</v>
      </c>
      <c r="LX28" s="25">
        <f t="shared" si="84"/>
        <v>0</v>
      </c>
      <c r="LY28" s="25">
        <f t="shared" si="85"/>
        <v>0</v>
      </c>
      <c r="LZ28" s="25">
        <f t="shared" si="196"/>
        <v>0</v>
      </c>
      <c r="MA28" s="25">
        <f t="shared" si="86"/>
        <v>0</v>
      </c>
      <c r="MB28" s="25">
        <f t="shared" si="87"/>
        <v>0</v>
      </c>
      <c r="MC28" s="25">
        <f t="shared" si="197"/>
        <v>0</v>
      </c>
      <c r="MD28" s="25">
        <f t="shared" si="88"/>
        <v>0</v>
      </c>
      <c r="ME28" s="25">
        <f t="shared" si="89"/>
        <v>0</v>
      </c>
      <c r="MF28" s="25">
        <f t="shared" si="198"/>
        <v>0</v>
      </c>
      <c r="MG28" s="25">
        <f t="shared" si="90"/>
        <v>0</v>
      </c>
      <c r="MH28" s="25">
        <f t="shared" si="91"/>
        <v>0</v>
      </c>
      <c r="MI28" s="25">
        <f t="shared" si="199"/>
        <v>0</v>
      </c>
      <c r="MJ28" s="25">
        <f t="shared" si="92"/>
        <v>0</v>
      </c>
      <c r="MK28" s="25">
        <f t="shared" si="93"/>
        <v>0</v>
      </c>
      <c r="ML28" s="25">
        <f t="shared" si="200"/>
        <v>0</v>
      </c>
      <c r="MM28" s="25">
        <f t="shared" si="94"/>
        <v>0</v>
      </c>
      <c r="MN28" s="25">
        <f t="shared" si="95"/>
        <v>0</v>
      </c>
      <c r="MO28" s="25">
        <f t="shared" si="201"/>
        <v>0</v>
      </c>
      <c r="MP28" s="25">
        <f t="shared" si="96"/>
        <v>0</v>
      </c>
      <c r="MQ28" s="25">
        <f t="shared" si="97"/>
        <v>0</v>
      </c>
      <c r="MR28" s="25">
        <f t="shared" si="202"/>
        <v>0</v>
      </c>
      <c r="MS28" s="29">
        <v>1.98</v>
      </c>
      <c r="MT28" s="29">
        <v>0</v>
      </c>
      <c r="MU28" s="29">
        <v>1</v>
      </c>
      <c r="MV28" s="29">
        <v>1</v>
      </c>
      <c r="MW28" s="25">
        <f t="shared" si="98"/>
        <v>1.98</v>
      </c>
      <c r="MX28" s="25">
        <f t="shared" si="99"/>
        <v>5.9</v>
      </c>
      <c r="MY28" s="25">
        <f t="shared" si="100"/>
        <v>0</v>
      </c>
      <c r="MZ28" s="25">
        <f t="shared" si="101"/>
        <v>0</v>
      </c>
      <c r="NA28" s="25">
        <f t="shared" si="102"/>
        <v>1.98</v>
      </c>
      <c r="NB28" s="25">
        <f t="shared" si="103"/>
        <v>5.9</v>
      </c>
      <c r="NC28" s="25">
        <f t="shared" si="104"/>
        <v>0</v>
      </c>
      <c r="ND28" s="25">
        <f t="shared" si="105"/>
        <v>0</v>
      </c>
      <c r="NE28" s="25">
        <f t="shared" si="203"/>
        <v>1.98</v>
      </c>
      <c r="NF28" s="25">
        <f t="shared" si="203"/>
        <v>5.9</v>
      </c>
      <c r="NG28" s="25">
        <f t="shared" si="203"/>
        <v>0</v>
      </c>
      <c r="NH28" s="25">
        <f t="shared" si="203"/>
        <v>0</v>
      </c>
      <c r="NI28" s="25">
        <f t="shared" si="107"/>
        <v>221.25</v>
      </c>
      <c r="NJ28" s="25">
        <f t="shared" si="108"/>
        <v>0</v>
      </c>
      <c r="NK28" s="25">
        <f t="shared" si="109"/>
        <v>221.25</v>
      </c>
      <c r="NL28" s="25">
        <f t="shared" si="110"/>
        <v>127.41</v>
      </c>
      <c r="NM28" s="25">
        <f t="shared" si="111"/>
        <v>0</v>
      </c>
      <c r="NN28" s="25">
        <f t="shared" si="204"/>
        <v>127.41</v>
      </c>
      <c r="NO28" s="25">
        <f t="shared" si="112"/>
        <v>0</v>
      </c>
      <c r="NP28" s="25">
        <f t="shared" si="113"/>
        <v>0</v>
      </c>
      <c r="NQ28" s="25">
        <f t="shared" si="205"/>
        <v>0</v>
      </c>
      <c r="NR28" s="25">
        <f t="shared" si="114"/>
        <v>0</v>
      </c>
      <c r="NS28" s="25">
        <f t="shared" si="115"/>
        <v>0</v>
      </c>
      <c r="NT28" s="25">
        <f t="shared" si="206"/>
        <v>0</v>
      </c>
      <c r="NU28" s="25">
        <f t="shared" si="116"/>
        <v>0</v>
      </c>
      <c r="NV28" s="25">
        <f t="shared" si="117"/>
        <v>0</v>
      </c>
      <c r="NW28" s="25">
        <f t="shared" si="207"/>
        <v>0</v>
      </c>
      <c r="NX28" s="25">
        <f t="shared" si="208"/>
        <v>127.41</v>
      </c>
      <c r="NY28" s="25">
        <f t="shared" si="208"/>
        <v>0</v>
      </c>
      <c r="NZ28" s="25">
        <f t="shared" si="209"/>
        <v>127.41</v>
      </c>
      <c r="OA28" s="25">
        <f t="shared" si="210"/>
        <v>93.84</v>
      </c>
      <c r="OB28" s="25">
        <f t="shared" si="210"/>
        <v>0</v>
      </c>
      <c r="OC28" s="25">
        <f t="shared" si="211"/>
        <v>93.84</v>
      </c>
      <c r="OD28" s="25">
        <f t="shared" si="212"/>
        <v>127.41</v>
      </c>
      <c r="OE28" s="25">
        <f t="shared" si="212"/>
        <v>0</v>
      </c>
      <c r="OF28" s="25">
        <f t="shared" si="212"/>
        <v>127.41</v>
      </c>
      <c r="OG28" s="25">
        <f t="shared" si="119"/>
        <v>0</v>
      </c>
      <c r="OH28" s="25">
        <f t="shared" si="120"/>
        <v>0</v>
      </c>
      <c r="OI28" s="25">
        <f t="shared" si="121"/>
        <v>0</v>
      </c>
      <c r="OJ28" s="25">
        <f t="shared" si="122"/>
        <v>0</v>
      </c>
      <c r="OK28" s="25">
        <f t="shared" si="123"/>
        <v>0</v>
      </c>
      <c r="OL28" s="25">
        <f t="shared" si="124"/>
        <v>0</v>
      </c>
      <c r="OM28" s="25">
        <f t="shared" si="213"/>
        <v>0</v>
      </c>
      <c r="ON28" s="25">
        <f t="shared" si="213"/>
        <v>0</v>
      </c>
      <c r="OO28" s="25">
        <f t="shared" si="213"/>
        <v>0</v>
      </c>
      <c r="OP28" s="25">
        <f t="shared" si="125"/>
        <v>0</v>
      </c>
      <c r="OQ28" s="25">
        <f t="shared" si="126"/>
        <v>0</v>
      </c>
      <c r="OR28" s="25">
        <f t="shared" si="214"/>
        <v>0</v>
      </c>
      <c r="OS28" s="19">
        <v>537091.80000000005</v>
      </c>
      <c r="OT28" s="19">
        <v>2371326.09</v>
      </c>
    </row>
    <row r="29" spans="1:410" ht="33" customHeight="1" x14ac:dyDescent="0.25">
      <c r="A29" s="18">
        <v>24</v>
      </c>
      <c r="B29" s="18" t="s">
        <v>763</v>
      </c>
      <c r="C29" s="18">
        <v>1465.23</v>
      </c>
      <c r="D29" s="16" t="e">
        <f>_xlfn.IFNA(INDEX(#REF!,MATCH(E29,#REF!,0)),0)</f>
        <v>#REF!</v>
      </c>
      <c r="E29" s="18" t="s">
        <v>799</v>
      </c>
      <c r="F29" s="16" t="s">
        <v>765</v>
      </c>
      <c r="G29" s="16" t="s">
        <v>766</v>
      </c>
      <c r="H29" s="16" t="s">
        <v>767</v>
      </c>
      <c r="I29" s="16" t="s">
        <v>768</v>
      </c>
      <c r="J29" s="16" t="s">
        <v>769</v>
      </c>
      <c r="K29" s="16" t="s">
        <v>770</v>
      </c>
      <c r="L29" s="16" t="s">
        <v>771</v>
      </c>
      <c r="M29" s="18">
        <v>1.64</v>
      </c>
      <c r="N29" s="18">
        <v>2.44</v>
      </c>
      <c r="O29" s="19">
        <v>2.04</v>
      </c>
      <c r="P29" s="19">
        <v>2.84</v>
      </c>
      <c r="Q29" s="19">
        <v>0.1</v>
      </c>
      <c r="R29" s="19">
        <v>1.8399999999999999</v>
      </c>
      <c r="S29" s="19">
        <v>2.64</v>
      </c>
      <c r="T29" s="18">
        <v>0.2</v>
      </c>
      <c r="U29" s="18">
        <v>0</v>
      </c>
      <c r="V29" s="18">
        <v>0</v>
      </c>
      <c r="W29" s="18">
        <v>0</v>
      </c>
      <c r="X29" s="18">
        <v>1.64</v>
      </c>
      <c r="Y29" s="18">
        <v>2.4</v>
      </c>
      <c r="Z29" s="20">
        <f t="shared" si="215"/>
        <v>2.7</v>
      </c>
      <c r="AA29" s="18">
        <v>0.22</v>
      </c>
      <c r="AB29" s="18">
        <v>0</v>
      </c>
      <c r="AC29" s="18">
        <v>0</v>
      </c>
      <c r="AD29" s="18">
        <v>0</v>
      </c>
      <c r="AE29" s="18">
        <v>0</v>
      </c>
      <c r="AF29" s="18">
        <v>0</v>
      </c>
      <c r="AG29" s="19">
        <v>1.2</v>
      </c>
      <c r="AH29" s="19">
        <v>2</v>
      </c>
      <c r="AI29" s="20">
        <f t="shared" si="127"/>
        <v>2.85</v>
      </c>
      <c r="AJ29" s="19">
        <v>0</v>
      </c>
      <c r="AK29" s="19">
        <v>0</v>
      </c>
      <c r="AL29" s="20">
        <f t="shared" si="128"/>
        <v>0</v>
      </c>
      <c r="AM29" s="18">
        <v>1.64</v>
      </c>
      <c r="AN29" s="18">
        <v>2</v>
      </c>
      <c r="AO29" s="18">
        <v>0.15</v>
      </c>
      <c r="AP29" s="18">
        <v>0.22</v>
      </c>
      <c r="AQ29" s="18">
        <v>1.64</v>
      </c>
      <c r="AR29" s="18">
        <v>2.2200000000000002</v>
      </c>
      <c r="AS29" s="18">
        <v>0.12</v>
      </c>
      <c r="AT29" s="18">
        <v>0.11</v>
      </c>
      <c r="AU29" s="18">
        <v>0</v>
      </c>
      <c r="AV29" s="18">
        <v>1</v>
      </c>
      <c r="AW29" s="18">
        <v>0</v>
      </c>
      <c r="AX29" s="18">
        <v>0</v>
      </c>
      <c r="AY29" s="18">
        <v>0</v>
      </c>
      <c r="AZ29" s="18">
        <v>0</v>
      </c>
      <c r="BA29" s="18">
        <v>2</v>
      </c>
      <c r="BB29" s="18">
        <v>0</v>
      </c>
      <c r="BC29" s="18">
        <v>0</v>
      </c>
      <c r="BD29" s="18">
        <v>0</v>
      </c>
      <c r="BE29" s="18">
        <v>0</v>
      </c>
      <c r="BF29" s="18">
        <v>0</v>
      </c>
      <c r="BG29" s="18">
        <v>0</v>
      </c>
      <c r="BH29" s="18">
        <v>0</v>
      </c>
      <c r="BI29" s="18">
        <v>0</v>
      </c>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6" t="e">
        <f>_xlfn.IFNA(IF(RIGHT(D29,2)="=G",0,INDEX(#REF!,MATCH(E29,#REF!,0))),0)</f>
        <v>#REF!</v>
      </c>
      <c r="CB29" s="16" t="s">
        <v>776</v>
      </c>
      <c r="CC29" s="18">
        <v>0</v>
      </c>
      <c r="CD29" s="18">
        <v>0</v>
      </c>
      <c r="CE29" s="18">
        <v>1.4</v>
      </c>
      <c r="CF29" s="18">
        <v>0.73</v>
      </c>
      <c r="CG29" s="18">
        <v>0.12</v>
      </c>
      <c r="CH29" s="18">
        <v>3</v>
      </c>
      <c r="CI29" s="16" t="s">
        <v>98</v>
      </c>
      <c r="CJ29" s="18">
        <v>0</v>
      </c>
      <c r="CK29" s="20">
        <f t="shared" si="129"/>
        <v>3.24</v>
      </c>
      <c r="CL29" s="20">
        <f t="shared" si="130"/>
        <v>3.24</v>
      </c>
      <c r="CM29" s="18">
        <v>41.61</v>
      </c>
      <c r="CN29" s="21">
        <v>25.45</v>
      </c>
      <c r="CO29" s="18">
        <v>24.611000000000001</v>
      </c>
      <c r="CP29" s="22">
        <f t="shared" si="131"/>
        <v>25.45</v>
      </c>
      <c r="CQ29" s="22">
        <f t="shared" si="132"/>
        <v>22.21</v>
      </c>
      <c r="CR29" s="22">
        <f t="shared" si="133"/>
        <v>3.24</v>
      </c>
      <c r="CS29" s="22">
        <f t="shared" si="134"/>
        <v>22.310000000000002</v>
      </c>
      <c r="CT29" s="22">
        <f t="shared" si="0"/>
        <v>22.51</v>
      </c>
      <c r="CU29" s="23">
        <v>22.51</v>
      </c>
      <c r="CV29" s="22">
        <f t="shared" si="135"/>
        <v>2.7</v>
      </c>
      <c r="CW29" s="22">
        <f t="shared" si="1"/>
        <v>0</v>
      </c>
      <c r="CX29" s="22">
        <f t="shared" si="2"/>
        <v>0</v>
      </c>
      <c r="CY29" s="22">
        <f t="shared" si="136"/>
        <v>25.18</v>
      </c>
      <c r="CZ29" s="22">
        <f t="shared" si="137"/>
        <v>25.33</v>
      </c>
      <c r="DA29" s="24">
        <v>25.45</v>
      </c>
      <c r="DB29" s="20">
        <f t="shared" si="138"/>
        <v>3.24</v>
      </c>
      <c r="DC29" s="20">
        <f t="shared" si="139"/>
        <v>0</v>
      </c>
      <c r="DD29" s="20">
        <f t="shared" si="140"/>
        <v>3.24</v>
      </c>
      <c r="DE29" s="20">
        <f t="shared" si="3"/>
        <v>0.1</v>
      </c>
      <c r="DF29" s="20">
        <f t="shared" si="4"/>
        <v>0.2</v>
      </c>
      <c r="DG29" s="20">
        <f t="shared" si="5"/>
        <v>2.94</v>
      </c>
      <c r="DH29" s="20">
        <f t="shared" si="6"/>
        <v>0</v>
      </c>
      <c r="DI29" s="20">
        <f t="shared" si="7"/>
        <v>0</v>
      </c>
      <c r="DJ29" s="20">
        <f t="shared" si="8"/>
        <v>0</v>
      </c>
      <c r="DK29" s="20">
        <f t="shared" si="141"/>
        <v>3.24</v>
      </c>
      <c r="DL29" s="20">
        <f t="shared" si="142"/>
        <v>0</v>
      </c>
      <c r="DM29" s="20">
        <f t="shared" si="216"/>
        <v>0</v>
      </c>
      <c r="DN29" s="20">
        <f t="shared" si="143"/>
        <v>0</v>
      </c>
      <c r="DO29" s="18">
        <v>3.04</v>
      </c>
      <c r="DP29" s="18">
        <v>0</v>
      </c>
      <c r="DQ29" s="18">
        <v>1</v>
      </c>
      <c r="DR29" s="18">
        <v>1</v>
      </c>
      <c r="DS29" s="25">
        <f t="shared" si="144"/>
        <v>3.04</v>
      </c>
      <c r="DT29" s="25">
        <f t="shared" si="145"/>
        <v>0</v>
      </c>
      <c r="DU29" s="25">
        <f t="shared" si="146"/>
        <v>9.85</v>
      </c>
      <c r="DV29" s="25">
        <f t="shared" si="147"/>
        <v>0</v>
      </c>
      <c r="DW29" s="25">
        <f t="shared" si="148"/>
        <v>9.85</v>
      </c>
      <c r="DX29" s="25">
        <f t="shared" si="149"/>
        <v>20.09</v>
      </c>
      <c r="DY29" s="25">
        <f t="shared" si="150"/>
        <v>0</v>
      </c>
      <c r="DZ29" s="25">
        <f t="shared" si="151"/>
        <v>20.09</v>
      </c>
      <c r="EA29" s="25">
        <f t="shared" si="152"/>
        <v>13.32</v>
      </c>
      <c r="EB29" s="25">
        <f t="shared" si="153"/>
        <v>0</v>
      </c>
      <c r="EC29" s="25">
        <f t="shared" si="154"/>
        <v>13.32</v>
      </c>
      <c r="ED29" s="25">
        <f t="shared" si="155"/>
        <v>6.77</v>
      </c>
      <c r="EE29" s="25">
        <f t="shared" si="155"/>
        <v>0</v>
      </c>
      <c r="EF29" s="25">
        <f t="shared" si="156"/>
        <v>6.77</v>
      </c>
      <c r="EG29" s="25">
        <f t="shared" si="157"/>
        <v>13.32</v>
      </c>
      <c r="EH29" s="25">
        <f t="shared" si="157"/>
        <v>0</v>
      </c>
      <c r="EI29" s="25">
        <f t="shared" si="158"/>
        <v>13.32</v>
      </c>
      <c r="EJ29" s="18">
        <v>1465.23</v>
      </c>
      <c r="EK29" s="18">
        <v>1426.53</v>
      </c>
      <c r="EL29" s="18" t="s">
        <v>799</v>
      </c>
      <c r="EM29" s="18" t="s">
        <v>800</v>
      </c>
      <c r="EN29" s="16" t="s">
        <v>774</v>
      </c>
      <c r="EO29" s="16" t="s">
        <v>131</v>
      </c>
      <c r="EP29" s="16" t="e">
        <f>IF(OR(EN29="Cống tròn",EN29="Cống hộp",EN29="Ống nhựa"),INDEX(#REF!,MATCH(E29,#REF!,0)),IF(OR(EN29="Rãnh xây",EN29="Rãnh bê tông"),INDEX(#REF!,MATCH(E29,#REF!,0)),0))</f>
        <v>#REF!</v>
      </c>
      <c r="EQ29" s="18">
        <v>37.500000000000043</v>
      </c>
      <c r="ER29" s="19">
        <v>1</v>
      </c>
      <c r="ES29" s="25">
        <f t="shared" si="159"/>
        <v>37</v>
      </c>
      <c r="ET29" s="1" t="e">
        <f>_xlfn.IFNA(IF(EN29="Cống tròn",INDEX(#REF!,MATCH(E29,#REF!,0)),IF(EN29="Cống hộp",INDEX(#REF!,MATCH(E29,#REF!,0)),EU29&amp;" ,"&amp;EV29)),0)</f>
        <v>#REF!</v>
      </c>
      <c r="EU29" s="16" t="s">
        <v>769</v>
      </c>
      <c r="EV29" s="16" t="s">
        <v>775</v>
      </c>
      <c r="EW29" s="16" t="e">
        <f>_xlfn.IFNA(INDEX(#REF!,MATCH(E29,#REF!,0)),0)</f>
        <v>#REF!</v>
      </c>
      <c r="EX29" s="16"/>
      <c r="EY29" s="18">
        <v>0</v>
      </c>
      <c r="EZ29" s="18">
        <v>0</v>
      </c>
      <c r="FA29" s="18">
        <v>0</v>
      </c>
      <c r="FB29" s="19">
        <v>0</v>
      </c>
      <c r="FC29" s="19">
        <v>0</v>
      </c>
      <c r="FD29" s="25">
        <f t="shared" si="9"/>
        <v>0</v>
      </c>
      <c r="FE29" s="25">
        <f t="shared" si="160"/>
        <v>0</v>
      </c>
      <c r="FF29" s="19">
        <v>0.14000000000000001</v>
      </c>
      <c r="FG29" s="19">
        <v>2</v>
      </c>
      <c r="FH29" s="19">
        <v>1.5</v>
      </c>
      <c r="FI29" s="25">
        <f t="shared" si="161"/>
        <v>1.78</v>
      </c>
      <c r="FJ29" s="19">
        <v>0</v>
      </c>
      <c r="FK29" s="19">
        <v>0</v>
      </c>
      <c r="FL29" s="19">
        <v>0.2</v>
      </c>
      <c r="FM29" s="19">
        <v>1.6</v>
      </c>
      <c r="FN29" s="19">
        <v>0</v>
      </c>
      <c r="FO29" s="25">
        <f t="shared" si="162"/>
        <v>1.98</v>
      </c>
      <c r="FP29" s="19">
        <v>1.4999999999999999E-2</v>
      </c>
      <c r="FQ29" s="19">
        <v>1</v>
      </c>
      <c r="FR29" s="25">
        <f t="shared" si="10"/>
        <v>36</v>
      </c>
      <c r="FS29" s="25">
        <f t="shared" si="11"/>
        <v>0.52500000000000002</v>
      </c>
      <c r="FT29" s="25">
        <f t="shared" si="12"/>
        <v>36.524999999999999</v>
      </c>
      <c r="FU29" s="25">
        <f t="shared" si="13"/>
        <v>-0.97500000000004405</v>
      </c>
      <c r="FV29" s="25" t="str">
        <f t="shared" si="163"/>
        <v>Thêm 01</v>
      </c>
      <c r="FW29" s="25">
        <f t="shared" si="164"/>
        <v>0.04</v>
      </c>
      <c r="FX29" s="1"/>
      <c r="FY29" s="1"/>
      <c r="FZ29" s="1"/>
      <c r="GA29" s="1"/>
      <c r="GB29" s="19">
        <v>0</v>
      </c>
      <c r="GC29" s="19">
        <v>0</v>
      </c>
      <c r="GD29" s="19">
        <v>0</v>
      </c>
      <c r="GE29" s="19">
        <v>0</v>
      </c>
      <c r="GF29" s="19">
        <v>0</v>
      </c>
      <c r="GG29" s="19">
        <v>0</v>
      </c>
      <c r="GH29" s="19">
        <v>0</v>
      </c>
      <c r="GI29" s="19">
        <v>0</v>
      </c>
      <c r="GJ29" s="19">
        <v>0</v>
      </c>
      <c r="GK29" s="19">
        <v>0</v>
      </c>
      <c r="GL29" s="25">
        <f t="shared" si="14"/>
        <v>0</v>
      </c>
      <c r="GM29" s="25">
        <f t="shared" si="165"/>
        <v>0</v>
      </c>
      <c r="GN29" s="19">
        <v>0</v>
      </c>
      <c r="GO29" s="19">
        <v>0</v>
      </c>
      <c r="GP29" s="19">
        <v>0</v>
      </c>
      <c r="GQ29" s="19">
        <v>0</v>
      </c>
      <c r="GR29" s="1" t="e">
        <f>_xlfn.IFNA(INDEX(#REF!,MATCH(E29,#REF!,0)),0)</f>
        <v>#REF!</v>
      </c>
      <c r="GS29" s="1"/>
      <c r="GT29" s="19">
        <v>0</v>
      </c>
      <c r="GU29" s="19">
        <v>0</v>
      </c>
      <c r="GV29" s="19">
        <v>0</v>
      </c>
      <c r="GW29" s="19">
        <v>0</v>
      </c>
      <c r="GX29" s="25">
        <f t="shared" si="15"/>
        <v>0</v>
      </c>
      <c r="GY29" s="25">
        <f t="shared" si="16"/>
        <v>0</v>
      </c>
      <c r="GZ29" s="25">
        <f t="shared" si="166"/>
        <v>0</v>
      </c>
      <c r="HA29" s="1" t="e" cm="1">
        <f t="array" ref="HA29">INDEX(#REF!,MATCH(EJ29&amp;EK29&amp;HD29&amp;HE29&amp;HF29,#REF!&amp;#REF!&amp;#REF!&amp;#REF!&amp;#REF!,0))</f>
        <v>#REF!</v>
      </c>
      <c r="HB29" s="1"/>
      <c r="HC29" s="25">
        <f t="shared" si="167"/>
        <v>0</v>
      </c>
      <c r="HD29" s="19">
        <v>0</v>
      </c>
      <c r="HE29" s="19">
        <v>0</v>
      </c>
      <c r="HF29" s="19">
        <v>0</v>
      </c>
      <c r="HG29" s="1" t="e" cm="1">
        <f t="array" ref="HG29">INDEX(#REF!,MATCH(EJ29&amp;EK29&amp;HJ29&amp;HK29&amp;HL29,#REF!&amp;#REF!&amp;#REF!&amp;#REF!&amp;#REF!,0))</f>
        <v>#REF!</v>
      </c>
      <c r="HH29" s="1"/>
      <c r="HI29" s="25">
        <f t="shared" si="168"/>
        <v>0</v>
      </c>
      <c r="HJ29" s="25">
        <f t="shared" si="169"/>
        <v>0</v>
      </c>
      <c r="HK29" s="19">
        <v>0</v>
      </c>
      <c r="HL29" s="19">
        <v>0</v>
      </c>
      <c r="HM29" s="19">
        <v>0.01</v>
      </c>
      <c r="HN29" s="19">
        <v>1</v>
      </c>
      <c r="HO29" s="25">
        <f t="shared" si="170"/>
        <v>0</v>
      </c>
      <c r="HP29" s="25">
        <f t="shared" si="171"/>
        <v>0</v>
      </c>
      <c r="HQ29" s="25">
        <f t="shared" si="172"/>
        <v>0</v>
      </c>
      <c r="HR29" s="25">
        <f t="shared" si="173"/>
        <v>0</v>
      </c>
      <c r="HS29" s="25">
        <f t="shared" si="174"/>
        <v>0</v>
      </c>
      <c r="HT29" s="19">
        <v>0</v>
      </c>
      <c r="HU29" s="19">
        <v>0</v>
      </c>
      <c r="HV29" s="19">
        <v>0</v>
      </c>
      <c r="HW29" s="25">
        <f t="shared" si="175"/>
        <v>0</v>
      </c>
      <c r="HX29" s="19">
        <v>0</v>
      </c>
      <c r="HY29" s="19">
        <v>0</v>
      </c>
      <c r="HZ29" s="21">
        <v>25.45</v>
      </c>
      <c r="IA29" s="20">
        <f>ROUND(IF(EN29="Cống tròn",IF(EN29="Cống tròn",IF(EU29="Không có móng",IQ29-FF29,IF(EU29="Đế",IP29-FN29,IF(OR(EU29="Móng bê tông",EU29="Móng bê tông kết hợp đế"),II29-FJ29,0))),0),IF(EN29="Cống hộp",IF(AND(EN29="Cống hộp",EU29="Không có móng"),IQ29-GF29,IF(AND(EN29="Cống hộp",EU29="Móng bê tông"),IJ29-GB29,0)),IF(OR(EN29="Rãnh xây",EN29="Rãnh bê tông"),IF(OR(EN29="Rãnh xây",EN29="Rãnh bê tông"),IK29-GB29,0),IF(EN29="Ống nhựa",IF(AND(EN29="Ống nhựa",EU29="Không đắp cát"),IQ29-HT29,IF(AND(EN29="Ống nhựa",EU29="Đắp cát"),IH29-HX29,0)),IF(EN29="Rãnh thang",IF(EN29="Rãnh thang",IF(EU29="Móng bê tông",#REF!-#REF!,IQ29),0),0))))),2)</f>
        <v>22.47</v>
      </c>
      <c r="IB29" s="20">
        <f t="shared" si="176"/>
        <v>2.9800000000000004</v>
      </c>
      <c r="IC29" s="20">
        <f t="shared" si="17"/>
        <v>22.47</v>
      </c>
      <c r="ID29" s="20">
        <f t="shared" si="18"/>
        <v>0</v>
      </c>
      <c r="IE29" s="20">
        <f t="shared" si="19"/>
        <v>0</v>
      </c>
      <c r="IF29" s="20">
        <f t="shared" si="20"/>
        <v>0</v>
      </c>
      <c r="IG29" s="20">
        <f>IF(EN29="Rãnh thang",IF(AND(EN29="Rãnh thang",EU29="Móng bê tông"),IQ29-#REF!,0),IF(EN29="Ống nhựa",IF(AND(EN29="Ống nhựa",EU29="Đắp cát"),IQ29-HT29,0),IF(EN29="Cống tròn",IF(EN29="Cống tròn",IF(OR(EU29="Móng bê tông",EU29="Móng bê tông kết hợp đế"),IM29-FL29,0),0),IF(EN29="Cống hộp",IF(AND(EN29="Cống hộp",EU29="Móng bê tông"),IN29-GD29,0),IF(OR(EN29="Rãnh xây",EN29="Rãnh bê tông"),IF(AND(EN29="Rãnh xây",EU29="Móng bê tông"),IO29-GD29,IF(AND(EN29="Rãnh bê tông",EU29="Móng bê tông"),IO29-GD29,0)),0)))))</f>
        <v>22.47</v>
      </c>
      <c r="IH29" s="20">
        <f t="shared" si="21"/>
        <v>0</v>
      </c>
      <c r="II29" s="20">
        <f t="shared" si="22"/>
        <v>22.47</v>
      </c>
      <c r="IJ29" s="20">
        <f t="shared" si="23"/>
        <v>0</v>
      </c>
      <c r="IK29" s="20">
        <f t="shared" si="177"/>
        <v>0</v>
      </c>
      <c r="IL29" s="20">
        <f t="shared" si="24"/>
        <v>22.669999999999998</v>
      </c>
      <c r="IM29" s="20">
        <f t="shared" si="25"/>
        <v>22.669999999999998</v>
      </c>
      <c r="IN29" s="20">
        <f t="shared" si="26"/>
        <v>0</v>
      </c>
      <c r="IO29" s="20">
        <f t="shared" si="27"/>
        <v>0</v>
      </c>
      <c r="IP29" s="20">
        <f t="shared" si="28"/>
        <v>0</v>
      </c>
      <c r="IQ29" s="18">
        <v>22.81</v>
      </c>
      <c r="IR29" s="25">
        <f t="shared" si="178"/>
        <v>0</v>
      </c>
      <c r="IS29" s="25">
        <f t="shared" si="29"/>
        <v>0</v>
      </c>
      <c r="IT29" s="25">
        <f t="shared" si="30"/>
        <v>0</v>
      </c>
      <c r="IU29" s="25">
        <f>ROUND(IF(EN29="Cống tròn",IF(EN29="Cống tròn",IV29+FF29,0),IF(EN29="Cống hộp",IF(EN29="Cống hộp",IV29+GP29,0),IF(OR(EN29="Rãnh xây",EN29="Rãnh bê tông"),IF(OR(EN29="Rãnh xây",EN29="Rãnh bê tông"),IV29+GP29,0),IF(EN29="ống nhựa",IF(EN29="Ống nhựa",IV29+HT29,0),IF(EN29="Rãnh thang",IF(EN29="Rãnh thang",IQ29+#REF!,0),0))))),2)</f>
        <v>24.39</v>
      </c>
      <c r="IV29" s="19">
        <v>24.25</v>
      </c>
      <c r="IW29" s="25">
        <f t="shared" si="31"/>
        <v>24.39</v>
      </c>
      <c r="IX29" s="25">
        <f t="shared" si="32"/>
        <v>0</v>
      </c>
      <c r="IY29" s="25">
        <f t="shared" si="33"/>
        <v>0</v>
      </c>
      <c r="IZ29" s="25">
        <f t="shared" si="34"/>
        <v>0</v>
      </c>
      <c r="JA29" s="25">
        <f t="shared" si="35"/>
        <v>0</v>
      </c>
      <c r="JB29" s="21">
        <v>25.39</v>
      </c>
      <c r="JC29" s="20">
        <f>ROUND(IF(EN29="Cống tròn",IF(EN29="Cống tròn",IF(EU29="Không có móng",JS29-FF29,IF(EU29="Đế",JR29-FN29,IF(OR(EU29="Móng bê tông",EU29="Móng bê tông kết hợp đế"),JK29-FJ29,0))),0),IF(EN29="Cống hộp",IF(AND(EN29="Cống hộp",EU29="Không có móng"),JS29-GF29,IF(AND(EN29="Cống hộp",EU29="Móng bê tông"),JL29-GB29,0)),IF(OR(EN29="Rãnh xây",EN29="Rãnh bê tông"),IF(OR(EN29="Rãnh xây",EN29="Rãnh bê tông"),JM29-GB29,0),IF(EN29="Ống nhựa",IF(AND(EN29="Ống nhựa",EU29="Không đắp cát"),JS29-HT29,IF(AND(EN29="Ống nhựa",EU29="Đắp cát"),JJ29-HX29,0)),IF(EN29="Rãnh thang",IF(EN29="Rãnh thang",IF(EU29="Móng bê tông",#REF!-#REF!,JS29),0),0))))),2)</f>
        <v>22.41</v>
      </c>
      <c r="JD29" s="20">
        <f t="shared" si="179"/>
        <v>2.9800000000000004</v>
      </c>
      <c r="JE29" s="20">
        <f t="shared" si="36"/>
        <v>22.41</v>
      </c>
      <c r="JF29" s="20">
        <f t="shared" si="37"/>
        <v>0</v>
      </c>
      <c r="JG29" s="20">
        <f t="shared" si="38"/>
        <v>0</v>
      </c>
      <c r="JH29" s="20">
        <f t="shared" si="39"/>
        <v>0</v>
      </c>
      <c r="JI29" s="20">
        <f>IF(EN29="Rãnh thang",IF(AND(EN29="Rãnh thang",EU29="Móng bê tông"),JS29-#REF!,0),IF(EN29="Ống nhựa",IF(AND(EN29="Ống nhựa",EU29="Đắp cát"),JS29-HT29,0),IF(EN29="Cống tròn",IF(EN29="Cống tròn",IF(OR(EU29="Móng bê tông",EU29="Móng bê tông kết hợp đế"),JO29-FL29,0),0),IF(EN29="Cống hộp",IF(AND(EN29="Cống hộp",EU29="Móng bê tông"),JP29-GD29,0),IF(OR(EN29="Rãnh xây",EN29="Rãnh bê tông"),IF(AND(EN29="Rãnh xây",EU29="Móng bê tông"),JQ29-GD29,IF(AND(EN29="Rãnh bê tông",EU29="Móng bê tông"),JQ29-GD29,0)),0)))))</f>
        <v>22.41</v>
      </c>
      <c r="JJ29" s="20">
        <f t="shared" si="40"/>
        <v>0</v>
      </c>
      <c r="JK29" s="20">
        <f t="shared" si="41"/>
        <v>22.41</v>
      </c>
      <c r="JL29" s="20">
        <f t="shared" si="42"/>
        <v>0</v>
      </c>
      <c r="JM29" s="20">
        <f t="shared" si="43"/>
        <v>0</v>
      </c>
      <c r="JN29" s="20">
        <f t="shared" si="44"/>
        <v>22.61</v>
      </c>
      <c r="JO29" s="20">
        <f t="shared" si="45"/>
        <v>22.61</v>
      </c>
      <c r="JP29" s="20">
        <f t="shared" si="46"/>
        <v>0</v>
      </c>
      <c r="JQ29" s="20">
        <f t="shared" si="47"/>
        <v>0</v>
      </c>
      <c r="JR29" s="20">
        <f t="shared" si="48"/>
        <v>0</v>
      </c>
      <c r="JS29" s="26">
        <v>22.75</v>
      </c>
      <c r="JT29" s="25">
        <f t="shared" si="180"/>
        <v>0</v>
      </c>
      <c r="JU29" s="25">
        <f t="shared" si="49"/>
        <v>0</v>
      </c>
      <c r="JV29" s="25">
        <f t="shared" si="50"/>
        <v>0</v>
      </c>
      <c r="JW29" s="25">
        <f>ROUND(IF(EN29="Cống tròn",IF(EN29="Cống tròn",JX29+FF29,0),IF(EN29="Cống hộp",IF(EN29="Cống hộp",JX29+GP29,0),IF(OR(EN29="Rãnh xây",EN29="Rãnh bê tông"),IF(OR(EN29="Rãnh xây",EN29="Rãnh bê tông"),JX29+GP29,0),IF(EN29="ống nhựa",IF(EN29="Ống nhựa",JX29+HT29,0),IF(EN29="Rãnh thang",IF(EN29="Rãnh thang",JS29+#REF!,0),0))))),2)</f>
        <v>24.39</v>
      </c>
      <c r="JX29" s="27">
        <v>24.25</v>
      </c>
      <c r="JY29" s="25">
        <f t="shared" si="51"/>
        <v>24.39</v>
      </c>
      <c r="JZ29" s="25">
        <f t="shared" si="52"/>
        <v>0</v>
      </c>
      <c r="KA29" s="25">
        <f t="shared" si="53"/>
        <v>0</v>
      </c>
      <c r="KB29" s="25">
        <f t="shared" si="54"/>
        <v>0</v>
      </c>
      <c r="KC29" s="25">
        <f t="shared" si="55"/>
        <v>0</v>
      </c>
      <c r="KD29" s="28" t="s">
        <v>98</v>
      </c>
      <c r="KE29" s="27">
        <v>0</v>
      </c>
      <c r="KF29" s="25">
        <f t="shared" si="56"/>
        <v>2.9800000000000004</v>
      </c>
      <c r="KG29" s="25">
        <f t="shared" si="181"/>
        <v>2.9800000000000004</v>
      </c>
      <c r="KH29" s="27">
        <v>0</v>
      </c>
      <c r="KI29" s="25">
        <f t="shared" si="57"/>
        <v>2.9800000000000004</v>
      </c>
      <c r="KJ29" s="25">
        <f t="shared" si="182"/>
        <v>2.9800000000000004</v>
      </c>
      <c r="KK29" s="25">
        <f t="shared" si="58"/>
        <v>0</v>
      </c>
      <c r="KL29" s="25">
        <f t="shared" si="59"/>
        <v>0</v>
      </c>
      <c r="KM29" s="25">
        <f t="shared" si="183"/>
        <v>0</v>
      </c>
      <c r="KN29" s="25">
        <f t="shared" si="60"/>
        <v>0</v>
      </c>
      <c r="KO29" s="25">
        <f t="shared" si="61"/>
        <v>0</v>
      </c>
      <c r="KP29" s="25">
        <f t="shared" si="184"/>
        <v>0</v>
      </c>
      <c r="KQ29" s="25">
        <f t="shared" si="62"/>
        <v>0.2</v>
      </c>
      <c r="KR29" s="25">
        <f t="shared" si="63"/>
        <v>0.2</v>
      </c>
      <c r="KS29" s="25">
        <f t="shared" si="185"/>
        <v>0.2</v>
      </c>
      <c r="KT29" s="25">
        <f t="shared" si="64"/>
        <v>0</v>
      </c>
      <c r="KU29" s="25">
        <f t="shared" si="65"/>
        <v>0</v>
      </c>
      <c r="KV29" s="25">
        <f t="shared" si="186"/>
        <v>0</v>
      </c>
      <c r="KW29" s="25">
        <f t="shared" si="66"/>
        <v>0</v>
      </c>
      <c r="KX29" s="25">
        <f t="shared" si="67"/>
        <v>0</v>
      </c>
      <c r="KY29" s="25">
        <f t="shared" si="187"/>
        <v>0</v>
      </c>
      <c r="KZ29" s="25">
        <f t="shared" si="68"/>
        <v>0</v>
      </c>
      <c r="LA29" s="25">
        <f t="shared" si="69"/>
        <v>0</v>
      </c>
      <c r="LB29" s="25">
        <f t="shared" si="188"/>
        <v>0</v>
      </c>
      <c r="LC29" s="25">
        <f t="shared" si="70"/>
        <v>1.98</v>
      </c>
      <c r="LD29" s="25">
        <f t="shared" si="71"/>
        <v>1.98</v>
      </c>
      <c r="LE29" s="25">
        <f t="shared" si="189"/>
        <v>1.98</v>
      </c>
      <c r="LF29" s="25">
        <f t="shared" si="72"/>
        <v>0</v>
      </c>
      <c r="LG29" s="25">
        <f t="shared" si="73"/>
        <v>0</v>
      </c>
      <c r="LH29" s="25">
        <f t="shared" si="190"/>
        <v>0</v>
      </c>
      <c r="LI29" s="25">
        <f t="shared" si="74"/>
        <v>0</v>
      </c>
      <c r="LJ29" s="25">
        <f t="shared" si="75"/>
        <v>0</v>
      </c>
      <c r="LK29" s="25">
        <f t="shared" si="191"/>
        <v>0</v>
      </c>
      <c r="LL29" s="25">
        <f t="shared" si="76"/>
        <v>0</v>
      </c>
      <c r="LM29" s="25">
        <f t="shared" si="77"/>
        <v>0</v>
      </c>
      <c r="LN29" s="25">
        <f t="shared" si="192"/>
        <v>0</v>
      </c>
      <c r="LO29" s="25">
        <f t="shared" si="78"/>
        <v>0</v>
      </c>
      <c r="LP29" s="25">
        <f t="shared" si="79"/>
        <v>0</v>
      </c>
      <c r="LQ29" s="25">
        <f t="shared" si="193"/>
        <v>0</v>
      </c>
      <c r="LR29" s="25">
        <f t="shared" si="80"/>
        <v>0</v>
      </c>
      <c r="LS29" s="25">
        <f t="shared" si="81"/>
        <v>0</v>
      </c>
      <c r="LT29" s="25">
        <f t="shared" si="194"/>
        <v>0</v>
      </c>
      <c r="LU29" s="25">
        <f t="shared" si="82"/>
        <v>0</v>
      </c>
      <c r="LV29" s="25">
        <f t="shared" si="83"/>
        <v>0</v>
      </c>
      <c r="LW29" s="25">
        <f t="shared" si="195"/>
        <v>0</v>
      </c>
      <c r="LX29" s="25">
        <f t="shared" si="84"/>
        <v>0</v>
      </c>
      <c r="LY29" s="25">
        <f t="shared" si="85"/>
        <v>0</v>
      </c>
      <c r="LZ29" s="25">
        <f t="shared" si="196"/>
        <v>0</v>
      </c>
      <c r="MA29" s="25">
        <f t="shared" si="86"/>
        <v>0</v>
      </c>
      <c r="MB29" s="25">
        <f t="shared" si="87"/>
        <v>0</v>
      </c>
      <c r="MC29" s="25">
        <f t="shared" si="197"/>
        <v>0</v>
      </c>
      <c r="MD29" s="25">
        <f t="shared" si="88"/>
        <v>0</v>
      </c>
      <c r="ME29" s="25">
        <f t="shared" si="89"/>
        <v>0</v>
      </c>
      <c r="MF29" s="25">
        <f t="shared" si="198"/>
        <v>0</v>
      </c>
      <c r="MG29" s="25">
        <f t="shared" si="90"/>
        <v>0</v>
      </c>
      <c r="MH29" s="25">
        <f t="shared" si="91"/>
        <v>0</v>
      </c>
      <c r="MI29" s="25">
        <f t="shared" si="199"/>
        <v>0</v>
      </c>
      <c r="MJ29" s="25">
        <f t="shared" si="92"/>
        <v>0</v>
      </c>
      <c r="MK29" s="25">
        <f t="shared" si="93"/>
        <v>0</v>
      </c>
      <c r="ML29" s="25">
        <f t="shared" si="200"/>
        <v>0</v>
      </c>
      <c r="MM29" s="25">
        <f t="shared" si="94"/>
        <v>0</v>
      </c>
      <c r="MN29" s="25">
        <f t="shared" si="95"/>
        <v>0</v>
      </c>
      <c r="MO29" s="25">
        <f t="shared" si="201"/>
        <v>0</v>
      </c>
      <c r="MP29" s="25">
        <f t="shared" si="96"/>
        <v>0</v>
      </c>
      <c r="MQ29" s="25">
        <f t="shared" si="97"/>
        <v>0</v>
      </c>
      <c r="MR29" s="25">
        <f t="shared" si="202"/>
        <v>0</v>
      </c>
      <c r="MS29" s="29">
        <v>1.98</v>
      </c>
      <c r="MT29" s="29">
        <v>0</v>
      </c>
      <c r="MU29" s="29">
        <v>1</v>
      </c>
      <c r="MV29" s="29">
        <v>1</v>
      </c>
      <c r="MW29" s="25">
        <f t="shared" si="98"/>
        <v>1.98</v>
      </c>
      <c r="MX29" s="25">
        <f t="shared" si="99"/>
        <v>5.9</v>
      </c>
      <c r="MY29" s="25">
        <f t="shared" si="100"/>
        <v>0</v>
      </c>
      <c r="MZ29" s="25">
        <f t="shared" si="101"/>
        <v>0</v>
      </c>
      <c r="NA29" s="25">
        <f t="shared" si="102"/>
        <v>1.98</v>
      </c>
      <c r="NB29" s="25">
        <f t="shared" si="103"/>
        <v>5.9</v>
      </c>
      <c r="NC29" s="25">
        <f t="shared" si="104"/>
        <v>0</v>
      </c>
      <c r="ND29" s="25">
        <f t="shared" si="105"/>
        <v>0</v>
      </c>
      <c r="NE29" s="25">
        <f t="shared" si="203"/>
        <v>1.98</v>
      </c>
      <c r="NF29" s="25">
        <f t="shared" si="203"/>
        <v>5.9</v>
      </c>
      <c r="NG29" s="25">
        <f t="shared" si="203"/>
        <v>0</v>
      </c>
      <c r="NH29" s="25">
        <f t="shared" si="203"/>
        <v>0</v>
      </c>
      <c r="NI29" s="25">
        <f t="shared" si="107"/>
        <v>221.25</v>
      </c>
      <c r="NJ29" s="25">
        <f t="shared" si="108"/>
        <v>0</v>
      </c>
      <c r="NK29" s="25">
        <f t="shared" si="109"/>
        <v>221.25</v>
      </c>
      <c r="NL29" s="25">
        <f t="shared" si="110"/>
        <v>127.41</v>
      </c>
      <c r="NM29" s="25">
        <f t="shared" si="111"/>
        <v>0</v>
      </c>
      <c r="NN29" s="25">
        <f t="shared" si="204"/>
        <v>127.41</v>
      </c>
      <c r="NO29" s="25">
        <f t="shared" si="112"/>
        <v>0</v>
      </c>
      <c r="NP29" s="25">
        <f t="shared" si="113"/>
        <v>0</v>
      </c>
      <c r="NQ29" s="25">
        <f t="shared" si="205"/>
        <v>0</v>
      </c>
      <c r="NR29" s="25">
        <f t="shared" si="114"/>
        <v>0</v>
      </c>
      <c r="NS29" s="25">
        <f t="shared" si="115"/>
        <v>0</v>
      </c>
      <c r="NT29" s="25">
        <f t="shared" si="206"/>
        <v>0</v>
      </c>
      <c r="NU29" s="25">
        <f t="shared" si="116"/>
        <v>0</v>
      </c>
      <c r="NV29" s="25">
        <f t="shared" si="117"/>
        <v>0</v>
      </c>
      <c r="NW29" s="25">
        <f t="shared" si="207"/>
        <v>0</v>
      </c>
      <c r="NX29" s="25">
        <f t="shared" si="208"/>
        <v>127.41</v>
      </c>
      <c r="NY29" s="25">
        <f t="shared" si="208"/>
        <v>0</v>
      </c>
      <c r="NZ29" s="25">
        <f t="shared" si="209"/>
        <v>127.41</v>
      </c>
      <c r="OA29" s="25">
        <f t="shared" si="210"/>
        <v>93.84</v>
      </c>
      <c r="OB29" s="25">
        <f t="shared" si="210"/>
        <v>0</v>
      </c>
      <c r="OC29" s="25">
        <f t="shared" si="211"/>
        <v>93.84</v>
      </c>
      <c r="OD29" s="25">
        <f t="shared" si="212"/>
        <v>127.41</v>
      </c>
      <c r="OE29" s="25">
        <f t="shared" si="212"/>
        <v>0</v>
      </c>
      <c r="OF29" s="25">
        <f t="shared" si="212"/>
        <v>127.41</v>
      </c>
      <c r="OG29" s="25">
        <f t="shared" si="119"/>
        <v>0</v>
      </c>
      <c r="OH29" s="25">
        <f t="shared" si="120"/>
        <v>0</v>
      </c>
      <c r="OI29" s="25">
        <f t="shared" si="121"/>
        <v>0</v>
      </c>
      <c r="OJ29" s="25">
        <f t="shared" si="122"/>
        <v>0</v>
      </c>
      <c r="OK29" s="25">
        <f t="shared" si="123"/>
        <v>0</v>
      </c>
      <c r="OL29" s="25">
        <f t="shared" si="124"/>
        <v>0</v>
      </c>
      <c r="OM29" s="25">
        <f t="shared" si="213"/>
        <v>0</v>
      </c>
      <c r="ON29" s="25">
        <f t="shared" si="213"/>
        <v>0</v>
      </c>
      <c r="OO29" s="25">
        <f t="shared" si="213"/>
        <v>0</v>
      </c>
      <c r="OP29" s="25">
        <f t="shared" si="125"/>
        <v>0</v>
      </c>
      <c r="OQ29" s="25">
        <f t="shared" si="126"/>
        <v>0</v>
      </c>
      <c r="OR29" s="25">
        <f t="shared" si="214"/>
        <v>0</v>
      </c>
      <c r="OS29" s="19">
        <v>537130.5</v>
      </c>
      <c r="OT29" s="19">
        <v>2371326.09</v>
      </c>
    </row>
    <row r="30" spans="1:410" ht="33" customHeight="1" x14ac:dyDescent="0.25">
      <c r="A30" s="18">
        <v>25</v>
      </c>
      <c r="B30" s="18" t="s">
        <v>763</v>
      </c>
      <c r="C30" s="18">
        <v>1426.53</v>
      </c>
      <c r="D30" s="16" t="e">
        <f>_xlfn.IFNA(INDEX(#REF!,MATCH(E30,#REF!,0)),0)</f>
        <v>#REF!</v>
      </c>
      <c r="E30" s="18" t="s">
        <v>800</v>
      </c>
      <c r="F30" s="16" t="s">
        <v>765</v>
      </c>
      <c r="G30" s="16" t="s">
        <v>766</v>
      </c>
      <c r="H30" s="16" t="s">
        <v>767</v>
      </c>
      <c r="I30" s="16" t="s">
        <v>768</v>
      </c>
      <c r="J30" s="16" t="s">
        <v>769</v>
      </c>
      <c r="K30" s="16" t="s">
        <v>770</v>
      </c>
      <c r="L30" s="16" t="s">
        <v>771</v>
      </c>
      <c r="M30" s="18">
        <v>1.64</v>
      </c>
      <c r="N30" s="18">
        <v>2.44</v>
      </c>
      <c r="O30" s="19">
        <v>2.04</v>
      </c>
      <c r="P30" s="19">
        <v>2.84</v>
      </c>
      <c r="Q30" s="19">
        <v>0.1</v>
      </c>
      <c r="R30" s="19">
        <v>1.8399999999999999</v>
      </c>
      <c r="S30" s="19">
        <v>2.64</v>
      </c>
      <c r="T30" s="18">
        <v>0.2</v>
      </c>
      <c r="U30" s="18">
        <v>0</v>
      </c>
      <c r="V30" s="18">
        <v>0</v>
      </c>
      <c r="W30" s="18">
        <v>0</v>
      </c>
      <c r="X30" s="18">
        <v>1.64</v>
      </c>
      <c r="Y30" s="18">
        <v>2.4</v>
      </c>
      <c r="Z30" s="20">
        <f t="shared" si="215"/>
        <v>2.7</v>
      </c>
      <c r="AA30" s="18">
        <v>0.22</v>
      </c>
      <c r="AB30" s="18">
        <v>0</v>
      </c>
      <c r="AC30" s="18">
        <v>0</v>
      </c>
      <c r="AD30" s="18">
        <v>0</v>
      </c>
      <c r="AE30" s="18">
        <v>0</v>
      </c>
      <c r="AF30" s="18">
        <v>0</v>
      </c>
      <c r="AG30" s="19">
        <v>1.2</v>
      </c>
      <c r="AH30" s="19">
        <v>2</v>
      </c>
      <c r="AI30" s="20">
        <f t="shared" si="127"/>
        <v>2.85</v>
      </c>
      <c r="AJ30" s="19">
        <v>0</v>
      </c>
      <c r="AK30" s="19">
        <v>0</v>
      </c>
      <c r="AL30" s="20">
        <f t="shared" si="128"/>
        <v>0</v>
      </c>
      <c r="AM30" s="18">
        <v>1.64</v>
      </c>
      <c r="AN30" s="18">
        <v>2</v>
      </c>
      <c r="AO30" s="18">
        <v>0.15</v>
      </c>
      <c r="AP30" s="18">
        <v>0.22</v>
      </c>
      <c r="AQ30" s="18">
        <v>1.64</v>
      </c>
      <c r="AR30" s="18">
        <v>2.2200000000000002</v>
      </c>
      <c r="AS30" s="18">
        <v>0.12</v>
      </c>
      <c r="AT30" s="18">
        <v>0.11</v>
      </c>
      <c r="AU30" s="18">
        <v>0</v>
      </c>
      <c r="AV30" s="18">
        <v>1</v>
      </c>
      <c r="AW30" s="18">
        <v>0</v>
      </c>
      <c r="AX30" s="18">
        <v>0</v>
      </c>
      <c r="AY30" s="18">
        <v>0</v>
      </c>
      <c r="AZ30" s="18">
        <v>0</v>
      </c>
      <c r="BA30" s="18">
        <v>2</v>
      </c>
      <c r="BB30" s="18">
        <v>0</v>
      </c>
      <c r="BC30" s="18">
        <v>0</v>
      </c>
      <c r="BD30" s="18">
        <v>0</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18">
        <v>0</v>
      </c>
      <c r="BU30" s="18">
        <v>0</v>
      </c>
      <c r="BV30" s="18">
        <v>0</v>
      </c>
      <c r="BW30" s="18">
        <v>0</v>
      </c>
      <c r="BX30" s="18">
        <v>0</v>
      </c>
      <c r="BY30" s="18">
        <v>0</v>
      </c>
      <c r="BZ30" s="18">
        <v>0</v>
      </c>
      <c r="CA30" s="16" t="e">
        <f>_xlfn.IFNA(IF(RIGHT(D30,2)="=G",0,INDEX(#REF!,MATCH(E30,#REF!,0))),0)</f>
        <v>#REF!</v>
      </c>
      <c r="CB30" s="16" t="s">
        <v>776</v>
      </c>
      <c r="CC30" s="18">
        <v>0</v>
      </c>
      <c r="CD30" s="18">
        <v>0</v>
      </c>
      <c r="CE30" s="18">
        <v>1.4</v>
      </c>
      <c r="CF30" s="18">
        <v>0.73</v>
      </c>
      <c r="CG30" s="18">
        <v>0.12</v>
      </c>
      <c r="CH30" s="18">
        <v>3</v>
      </c>
      <c r="CI30" s="16" t="s">
        <v>98</v>
      </c>
      <c r="CJ30" s="18">
        <v>0</v>
      </c>
      <c r="CK30" s="20">
        <f t="shared" si="129"/>
        <v>3.24</v>
      </c>
      <c r="CL30" s="20">
        <f t="shared" si="130"/>
        <v>3.24</v>
      </c>
      <c r="CM30" s="18">
        <v>31.94</v>
      </c>
      <c r="CN30" s="21">
        <v>25.39</v>
      </c>
      <c r="CO30" s="18">
        <v>24.551000000000002</v>
      </c>
      <c r="CP30" s="22">
        <f t="shared" si="131"/>
        <v>25.39</v>
      </c>
      <c r="CQ30" s="22">
        <f t="shared" si="132"/>
        <v>22.15</v>
      </c>
      <c r="CR30" s="22">
        <f t="shared" si="133"/>
        <v>3.24</v>
      </c>
      <c r="CS30" s="22">
        <f t="shared" si="134"/>
        <v>22.25</v>
      </c>
      <c r="CT30" s="22">
        <f t="shared" si="0"/>
        <v>22.45</v>
      </c>
      <c r="CU30" s="23">
        <v>22.45</v>
      </c>
      <c r="CV30" s="22">
        <f t="shared" si="135"/>
        <v>2.7</v>
      </c>
      <c r="CW30" s="22">
        <f t="shared" si="1"/>
        <v>0</v>
      </c>
      <c r="CX30" s="22">
        <f t="shared" si="2"/>
        <v>0</v>
      </c>
      <c r="CY30" s="22">
        <f t="shared" si="136"/>
        <v>25.12</v>
      </c>
      <c r="CZ30" s="22">
        <f t="shared" si="137"/>
        <v>25.27</v>
      </c>
      <c r="DA30" s="24">
        <v>25.39</v>
      </c>
      <c r="DB30" s="20">
        <f t="shared" si="138"/>
        <v>3.24</v>
      </c>
      <c r="DC30" s="20">
        <f t="shared" si="139"/>
        <v>0</v>
      </c>
      <c r="DD30" s="20">
        <f t="shared" si="140"/>
        <v>3.24</v>
      </c>
      <c r="DE30" s="20">
        <f t="shared" si="3"/>
        <v>0.1</v>
      </c>
      <c r="DF30" s="20">
        <f t="shared" si="4"/>
        <v>0.2</v>
      </c>
      <c r="DG30" s="20">
        <f t="shared" si="5"/>
        <v>2.94</v>
      </c>
      <c r="DH30" s="20">
        <f t="shared" si="6"/>
        <v>0</v>
      </c>
      <c r="DI30" s="20">
        <f t="shared" si="7"/>
        <v>0</v>
      </c>
      <c r="DJ30" s="20">
        <f t="shared" si="8"/>
        <v>0</v>
      </c>
      <c r="DK30" s="20">
        <f t="shared" si="141"/>
        <v>3.24</v>
      </c>
      <c r="DL30" s="20">
        <f t="shared" si="142"/>
        <v>0</v>
      </c>
      <c r="DM30" s="20">
        <f t="shared" si="216"/>
        <v>0</v>
      </c>
      <c r="DN30" s="20">
        <f t="shared" si="143"/>
        <v>0</v>
      </c>
      <c r="DO30" s="18">
        <v>3.04</v>
      </c>
      <c r="DP30" s="18">
        <v>0</v>
      </c>
      <c r="DQ30" s="18">
        <v>1</v>
      </c>
      <c r="DR30" s="18">
        <v>1</v>
      </c>
      <c r="DS30" s="25">
        <f t="shared" si="144"/>
        <v>3.04</v>
      </c>
      <c r="DT30" s="25">
        <f t="shared" si="145"/>
        <v>0</v>
      </c>
      <c r="DU30" s="25">
        <f t="shared" si="146"/>
        <v>9.85</v>
      </c>
      <c r="DV30" s="25">
        <f t="shared" si="147"/>
        <v>0</v>
      </c>
      <c r="DW30" s="25">
        <f t="shared" si="148"/>
        <v>9.85</v>
      </c>
      <c r="DX30" s="25">
        <f t="shared" si="149"/>
        <v>20.09</v>
      </c>
      <c r="DY30" s="25">
        <f t="shared" si="150"/>
        <v>0</v>
      </c>
      <c r="DZ30" s="25">
        <f t="shared" si="151"/>
        <v>20.09</v>
      </c>
      <c r="EA30" s="25">
        <f t="shared" si="152"/>
        <v>13.32</v>
      </c>
      <c r="EB30" s="25">
        <f t="shared" si="153"/>
        <v>0</v>
      </c>
      <c r="EC30" s="25">
        <f t="shared" si="154"/>
        <v>13.32</v>
      </c>
      <c r="ED30" s="25">
        <f t="shared" si="155"/>
        <v>6.77</v>
      </c>
      <c r="EE30" s="25">
        <f t="shared" si="155"/>
        <v>0</v>
      </c>
      <c r="EF30" s="25">
        <f t="shared" si="156"/>
        <v>6.77</v>
      </c>
      <c r="EG30" s="25">
        <f t="shared" si="157"/>
        <v>13.32</v>
      </c>
      <c r="EH30" s="25">
        <f t="shared" si="157"/>
        <v>0</v>
      </c>
      <c r="EI30" s="25">
        <f t="shared" si="158"/>
        <v>13.32</v>
      </c>
      <c r="EJ30" s="18">
        <v>1426.53</v>
      </c>
      <c r="EK30" s="18">
        <v>1387.83</v>
      </c>
      <c r="EL30" s="18" t="s">
        <v>800</v>
      </c>
      <c r="EM30" s="18" t="s">
        <v>801</v>
      </c>
      <c r="EN30" s="16" t="s">
        <v>774</v>
      </c>
      <c r="EO30" s="16" t="s">
        <v>131</v>
      </c>
      <c r="EP30" s="16" t="e">
        <f>IF(OR(EN30="Cống tròn",EN30="Cống hộp",EN30="Ống nhựa"),INDEX(#REF!,MATCH(E30,#REF!,0)),IF(OR(EN30="Rãnh xây",EN30="Rãnh bê tông"),INDEX(#REF!,MATCH(E30,#REF!,0)),0))</f>
        <v>#REF!</v>
      </c>
      <c r="EQ30" s="18">
        <v>37.500000000000043</v>
      </c>
      <c r="ER30" s="19">
        <v>1</v>
      </c>
      <c r="ES30" s="25">
        <f t="shared" si="159"/>
        <v>37</v>
      </c>
      <c r="ET30" s="1" t="e">
        <f>_xlfn.IFNA(IF(EN30="Cống tròn",INDEX(#REF!,MATCH(E30,#REF!,0)),IF(EN30="Cống hộp",INDEX(#REF!,MATCH(E30,#REF!,0)),EU30&amp;" ,"&amp;EV30)),0)</f>
        <v>#REF!</v>
      </c>
      <c r="EU30" s="16" t="s">
        <v>769</v>
      </c>
      <c r="EV30" s="16" t="s">
        <v>775</v>
      </c>
      <c r="EW30" s="16" t="e">
        <f>_xlfn.IFNA(INDEX(#REF!,MATCH(E30,#REF!,0)),0)</f>
        <v>#REF!</v>
      </c>
      <c r="EX30" s="16"/>
      <c r="EY30" s="18">
        <v>0</v>
      </c>
      <c r="EZ30" s="18">
        <v>0</v>
      </c>
      <c r="FA30" s="18">
        <v>0</v>
      </c>
      <c r="FB30" s="19">
        <v>0</v>
      </c>
      <c r="FC30" s="19">
        <v>0</v>
      </c>
      <c r="FD30" s="25">
        <f t="shared" si="9"/>
        <v>0</v>
      </c>
      <c r="FE30" s="25">
        <f t="shared" si="160"/>
        <v>0</v>
      </c>
      <c r="FF30" s="19">
        <v>0.14000000000000001</v>
      </c>
      <c r="FG30" s="19">
        <v>2</v>
      </c>
      <c r="FH30" s="19">
        <v>1.5</v>
      </c>
      <c r="FI30" s="25">
        <f t="shared" si="161"/>
        <v>1.78</v>
      </c>
      <c r="FJ30" s="19">
        <v>0</v>
      </c>
      <c r="FK30" s="19">
        <v>0</v>
      </c>
      <c r="FL30" s="19">
        <v>0.2</v>
      </c>
      <c r="FM30" s="19">
        <v>1.6</v>
      </c>
      <c r="FN30" s="19">
        <v>0</v>
      </c>
      <c r="FO30" s="25">
        <f t="shared" si="162"/>
        <v>1.98</v>
      </c>
      <c r="FP30" s="19">
        <v>1.4999999999999999E-2</v>
      </c>
      <c r="FQ30" s="19">
        <v>1</v>
      </c>
      <c r="FR30" s="25">
        <f t="shared" si="10"/>
        <v>36</v>
      </c>
      <c r="FS30" s="25">
        <f t="shared" si="11"/>
        <v>0.52500000000000002</v>
      </c>
      <c r="FT30" s="25">
        <f t="shared" si="12"/>
        <v>36.524999999999999</v>
      </c>
      <c r="FU30" s="25">
        <f t="shared" si="13"/>
        <v>-0.97500000000004405</v>
      </c>
      <c r="FV30" s="25" t="str">
        <f t="shared" si="163"/>
        <v>Thêm 01</v>
      </c>
      <c r="FW30" s="25">
        <f t="shared" si="164"/>
        <v>0.04</v>
      </c>
      <c r="FX30" s="1"/>
      <c r="FY30" s="1"/>
      <c r="FZ30" s="1"/>
      <c r="GA30" s="1"/>
      <c r="GB30" s="19">
        <v>0</v>
      </c>
      <c r="GC30" s="19">
        <v>0</v>
      </c>
      <c r="GD30" s="19">
        <v>0</v>
      </c>
      <c r="GE30" s="19">
        <v>0</v>
      </c>
      <c r="GF30" s="19">
        <v>0</v>
      </c>
      <c r="GG30" s="19">
        <v>0</v>
      </c>
      <c r="GH30" s="19">
        <v>0</v>
      </c>
      <c r="GI30" s="19">
        <v>0</v>
      </c>
      <c r="GJ30" s="19">
        <v>0</v>
      </c>
      <c r="GK30" s="19">
        <v>0</v>
      </c>
      <c r="GL30" s="25">
        <f t="shared" si="14"/>
        <v>0</v>
      </c>
      <c r="GM30" s="25">
        <f t="shared" si="165"/>
        <v>0</v>
      </c>
      <c r="GN30" s="19">
        <v>0</v>
      </c>
      <c r="GO30" s="19">
        <v>0</v>
      </c>
      <c r="GP30" s="19">
        <v>0</v>
      </c>
      <c r="GQ30" s="19">
        <v>0</v>
      </c>
      <c r="GR30" s="1" t="e">
        <f>_xlfn.IFNA(INDEX(#REF!,MATCH(E30,#REF!,0)),0)</f>
        <v>#REF!</v>
      </c>
      <c r="GS30" s="1"/>
      <c r="GT30" s="19">
        <v>0</v>
      </c>
      <c r="GU30" s="19">
        <v>0</v>
      </c>
      <c r="GV30" s="19">
        <v>0</v>
      </c>
      <c r="GW30" s="19">
        <v>0</v>
      </c>
      <c r="GX30" s="25">
        <f t="shared" si="15"/>
        <v>0</v>
      </c>
      <c r="GY30" s="25">
        <f t="shared" si="16"/>
        <v>0</v>
      </c>
      <c r="GZ30" s="25">
        <f t="shared" si="166"/>
        <v>0</v>
      </c>
      <c r="HA30" s="1" t="e" cm="1">
        <f t="array" ref="HA30">INDEX(#REF!,MATCH(EJ30&amp;EK30&amp;HD30&amp;HE30&amp;HF30,#REF!&amp;#REF!&amp;#REF!&amp;#REF!&amp;#REF!,0))</f>
        <v>#REF!</v>
      </c>
      <c r="HB30" s="1"/>
      <c r="HC30" s="25">
        <f t="shared" si="167"/>
        <v>0</v>
      </c>
      <c r="HD30" s="19">
        <v>0</v>
      </c>
      <c r="HE30" s="19">
        <v>0</v>
      </c>
      <c r="HF30" s="19">
        <v>0</v>
      </c>
      <c r="HG30" s="1" t="e" cm="1">
        <f t="array" ref="HG30">INDEX(#REF!,MATCH(EJ30&amp;EK30&amp;HJ30&amp;HK30&amp;HL30,#REF!&amp;#REF!&amp;#REF!&amp;#REF!&amp;#REF!,0))</f>
        <v>#REF!</v>
      </c>
      <c r="HH30" s="1"/>
      <c r="HI30" s="25">
        <f t="shared" si="168"/>
        <v>0</v>
      </c>
      <c r="HJ30" s="25">
        <f t="shared" si="169"/>
        <v>0</v>
      </c>
      <c r="HK30" s="19">
        <v>0</v>
      </c>
      <c r="HL30" s="19">
        <v>0</v>
      </c>
      <c r="HM30" s="19">
        <v>0.01</v>
      </c>
      <c r="HN30" s="19">
        <v>1</v>
      </c>
      <c r="HO30" s="25">
        <f t="shared" si="170"/>
        <v>0</v>
      </c>
      <c r="HP30" s="25">
        <f t="shared" si="171"/>
        <v>0</v>
      </c>
      <c r="HQ30" s="25">
        <f t="shared" si="172"/>
        <v>0</v>
      </c>
      <c r="HR30" s="25">
        <f t="shared" si="173"/>
        <v>0</v>
      </c>
      <c r="HS30" s="25">
        <f t="shared" si="174"/>
        <v>0</v>
      </c>
      <c r="HT30" s="19">
        <v>0</v>
      </c>
      <c r="HU30" s="19">
        <v>0</v>
      </c>
      <c r="HV30" s="19">
        <v>0</v>
      </c>
      <c r="HW30" s="25">
        <f t="shared" si="175"/>
        <v>0</v>
      </c>
      <c r="HX30" s="19">
        <v>0</v>
      </c>
      <c r="HY30" s="19">
        <v>0</v>
      </c>
      <c r="HZ30" s="21">
        <v>25.39</v>
      </c>
      <c r="IA30" s="20">
        <f>ROUND(IF(EN30="Cống tròn",IF(EN30="Cống tròn",IF(EU30="Không có móng",IQ30-FF30,IF(EU30="Đế",IP30-FN30,IF(OR(EU30="Móng bê tông",EU30="Móng bê tông kết hợp đế"),II30-FJ30,0))),0),IF(EN30="Cống hộp",IF(AND(EN30="Cống hộp",EU30="Không có móng"),IQ30-GF30,IF(AND(EN30="Cống hộp",EU30="Móng bê tông"),IJ30-GB30,0)),IF(OR(EN30="Rãnh xây",EN30="Rãnh bê tông"),IF(OR(EN30="Rãnh xây",EN30="Rãnh bê tông"),IK30-GB30,0),IF(EN30="Ống nhựa",IF(AND(EN30="Ống nhựa",EU30="Không đắp cát"),IQ30-HT30,IF(AND(EN30="Ống nhựa",EU30="Đắp cát"),IH30-HX30,0)),IF(EN30="Rãnh thang",IF(EN30="Rãnh thang",IF(EU30="Móng bê tông",#REF!-#REF!,IQ30),0),0))))),2)</f>
        <v>22.41</v>
      </c>
      <c r="IB30" s="20">
        <f t="shared" si="176"/>
        <v>2.9800000000000004</v>
      </c>
      <c r="IC30" s="20">
        <f t="shared" si="17"/>
        <v>22.41</v>
      </c>
      <c r="ID30" s="20">
        <f t="shared" si="18"/>
        <v>0</v>
      </c>
      <c r="IE30" s="20">
        <f t="shared" si="19"/>
        <v>0</v>
      </c>
      <c r="IF30" s="20">
        <f t="shared" si="20"/>
        <v>0</v>
      </c>
      <c r="IG30" s="20">
        <f>IF(EN30="Rãnh thang",IF(AND(EN30="Rãnh thang",EU30="Móng bê tông"),IQ30-#REF!,0),IF(EN30="Ống nhựa",IF(AND(EN30="Ống nhựa",EU30="Đắp cát"),IQ30-HT30,0),IF(EN30="Cống tròn",IF(EN30="Cống tròn",IF(OR(EU30="Móng bê tông",EU30="Móng bê tông kết hợp đế"),IM30-FL30,0),0),IF(EN30="Cống hộp",IF(AND(EN30="Cống hộp",EU30="Móng bê tông"),IN30-GD30,0),IF(OR(EN30="Rãnh xây",EN30="Rãnh bê tông"),IF(AND(EN30="Rãnh xây",EU30="Móng bê tông"),IO30-GD30,IF(AND(EN30="Rãnh bê tông",EU30="Móng bê tông"),IO30-GD30,0)),0)))))</f>
        <v>22.41</v>
      </c>
      <c r="IH30" s="20">
        <f t="shared" si="21"/>
        <v>0</v>
      </c>
      <c r="II30" s="20">
        <f t="shared" si="22"/>
        <v>22.41</v>
      </c>
      <c r="IJ30" s="20">
        <f t="shared" si="23"/>
        <v>0</v>
      </c>
      <c r="IK30" s="20">
        <f t="shared" si="177"/>
        <v>0</v>
      </c>
      <c r="IL30" s="20">
        <f t="shared" si="24"/>
        <v>22.61</v>
      </c>
      <c r="IM30" s="20">
        <f t="shared" si="25"/>
        <v>22.61</v>
      </c>
      <c r="IN30" s="20">
        <f t="shared" si="26"/>
        <v>0</v>
      </c>
      <c r="IO30" s="20">
        <f t="shared" si="27"/>
        <v>0</v>
      </c>
      <c r="IP30" s="20">
        <f t="shared" si="28"/>
        <v>0</v>
      </c>
      <c r="IQ30" s="18">
        <v>22.75</v>
      </c>
      <c r="IR30" s="25">
        <f t="shared" si="178"/>
        <v>0</v>
      </c>
      <c r="IS30" s="25">
        <f t="shared" si="29"/>
        <v>0</v>
      </c>
      <c r="IT30" s="25">
        <f t="shared" si="30"/>
        <v>0</v>
      </c>
      <c r="IU30" s="25">
        <f>ROUND(IF(EN30="Cống tròn",IF(EN30="Cống tròn",IV30+FF30,0),IF(EN30="Cống hộp",IF(EN30="Cống hộp",IV30+GP30,0),IF(OR(EN30="Rãnh xây",EN30="Rãnh bê tông"),IF(OR(EN30="Rãnh xây",EN30="Rãnh bê tông"),IV30+GP30,0),IF(EN30="ống nhựa",IF(EN30="Ống nhựa",IV30+HT30,0),IF(EN30="Rãnh thang",IF(EN30="Rãnh thang",IQ30+#REF!,0),0))))),2)</f>
        <v>24.33</v>
      </c>
      <c r="IV30" s="19">
        <v>24.19</v>
      </c>
      <c r="IW30" s="25">
        <f t="shared" si="31"/>
        <v>24.33</v>
      </c>
      <c r="IX30" s="25">
        <f t="shared" si="32"/>
        <v>0</v>
      </c>
      <c r="IY30" s="25">
        <f t="shared" si="33"/>
        <v>0</v>
      </c>
      <c r="IZ30" s="25">
        <f t="shared" si="34"/>
        <v>0</v>
      </c>
      <c r="JA30" s="25">
        <f t="shared" si="35"/>
        <v>0</v>
      </c>
      <c r="JB30" s="21">
        <v>25.33</v>
      </c>
      <c r="JC30" s="20">
        <f>ROUND(IF(EN30="Cống tròn",IF(EN30="Cống tròn",IF(EU30="Không có móng",JS30-FF30,IF(EU30="Đế",JR30-FN30,IF(OR(EU30="Móng bê tông",EU30="Móng bê tông kết hợp đế"),JK30-FJ30,0))),0),IF(EN30="Cống hộp",IF(AND(EN30="Cống hộp",EU30="Không có móng"),JS30-GF30,IF(AND(EN30="Cống hộp",EU30="Móng bê tông"),JL30-GB30,0)),IF(OR(EN30="Rãnh xây",EN30="Rãnh bê tông"),IF(OR(EN30="Rãnh xây",EN30="Rãnh bê tông"),JM30-GB30,0),IF(EN30="Ống nhựa",IF(AND(EN30="Ống nhựa",EU30="Không đắp cát"),JS30-HT30,IF(AND(EN30="Ống nhựa",EU30="Đắp cát"),JJ30-HX30,0)),IF(EN30="Rãnh thang",IF(EN30="Rãnh thang",IF(EU30="Móng bê tông",#REF!-#REF!,JS30),0),0))))),2)</f>
        <v>22.35</v>
      </c>
      <c r="JD30" s="20">
        <f t="shared" si="179"/>
        <v>2.9799999999999969</v>
      </c>
      <c r="JE30" s="20">
        <f t="shared" si="36"/>
        <v>22.35</v>
      </c>
      <c r="JF30" s="20">
        <f t="shared" si="37"/>
        <v>0</v>
      </c>
      <c r="JG30" s="20">
        <f t="shared" si="38"/>
        <v>0</v>
      </c>
      <c r="JH30" s="20">
        <f t="shared" si="39"/>
        <v>0</v>
      </c>
      <c r="JI30" s="20">
        <f>IF(EN30="Rãnh thang",IF(AND(EN30="Rãnh thang",EU30="Móng bê tông"),JS30-#REF!,0),IF(EN30="Ống nhựa",IF(AND(EN30="Ống nhựa",EU30="Đắp cát"),JS30-HT30,0),IF(EN30="Cống tròn",IF(EN30="Cống tròn",IF(OR(EU30="Móng bê tông",EU30="Móng bê tông kết hợp đế"),JO30-FL30,0),0),IF(EN30="Cống hộp",IF(AND(EN30="Cống hộp",EU30="Móng bê tông"),JP30-GD30,0),IF(OR(EN30="Rãnh xây",EN30="Rãnh bê tông"),IF(AND(EN30="Rãnh xây",EU30="Móng bê tông"),JQ30-GD30,IF(AND(EN30="Rãnh bê tông",EU30="Móng bê tông"),JQ30-GD30,0)),0)))))</f>
        <v>22.35</v>
      </c>
      <c r="JJ30" s="20">
        <f t="shared" si="40"/>
        <v>0</v>
      </c>
      <c r="JK30" s="20">
        <f t="shared" si="41"/>
        <v>22.35</v>
      </c>
      <c r="JL30" s="20">
        <f t="shared" si="42"/>
        <v>0</v>
      </c>
      <c r="JM30" s="20">
        <f t="shared" si="43"/>
        <v>0</v>
      </c>
      <c r="JN30" s="20">
        <f t="shared" si="44"/>
        <v>22.55</v>
      </c>
      <c r="JO30" s="20">
        <f t="shared" si="45"/>
        <v>22.55</v>
      </c>
      <c r="JP30" s="20">
        <f t="shared" si="46"/>
        <v>0</v>
      </c>
      <c r="JQ30" s="20">
        <f t="shared" si="47"/>
        <v>0</v>
      </c>
      <c r="JR30" s="20">
        <f t="shared" si="48"/>
        <v>0</v>
      </c>
      <c r="JS30" s="26">
        <v>22.69</v>
      </c>
      <c r="JT30" s="25">
        <f t="shared" si="180"/>
        <v>0</v>
      </c>
      <c r="JU30" s="25">
        <f t="shared" si="49"/>
        <v>0</v>
      </c>
      <c r="JV30" s="25">
        <f t="shared" si="50"/>
        <v>0</v>
      </c>
      <c r="JW30" s="25">
        <f>ROUND(IF(EN30="Cống tròn",IF(EN30="Cống tròn",JX30+FF30,0),IF(EN30="Cống hộp",IF(EN30="Cống hộp",JX30+GP30,0),IF(OR(EN30="Rãnh xây",EN30="Rãnh bê tông"),IF(OR(EN30="Rãnh xây",EN30="Rãnh bê tông"),JX30+GP30,0),IF(EN30="ống nhựa",IF(EN30="Ống nhựa",JX30+HT30,0),IF(EN30="Rãnh thang",IF(EN30="Rãnh thang",JS30+#REF!,0),0))))),2)</f>
        <v>24.33</v>
      </c>
      <c r="JX30" s="27">
        <v>24.19</v>
      </c>
      <c r="JY30" s="25">
        <f t="shared" si="51"/>
        <v>24.33</v>
      </c>
      <c r="JZ30" s="25">
        <f t="shared" si="52"/>
        <v>0</v>
      </c>
      <c r="KA30" s="25">
        <f t="shared" si="53"/>
        <v>0</v>
      </c>
      <c r="KB30" s="25">
        <f t="shared" si="54"/>
        <v>0</v>
      </c>
      <c r="KC30" s="25">
        <f t="shared" si="55"/>
        <v>0</v>
      </c>
      <c r="KD30" s="28" t="s">
        <v>98</v>
      </c>
      <c r="KE30" s="27">
        <v>0</v>
      </c>
      <c r="KF30" s="25">
        <f t="shared" si="56"/>
        <v>2.9800000000000004</v>
      </c>
      <c r="KG30" s="25">
        <f t="shared" si="181"/>
        <v>2.9800000000000004</v>
      </c>
      <c r="KH30" s="27">
        <v>0</v>
      </c>
      <c r="KI30" s="25">
        <f t="shared" si="57"/>
        <v>2.9799999999999969</v>
      </c>
      <c r="KJ30" s="25">
        <f t="shared" si="182"/>
        <v>2.9799999999999969</v>
      </c>
      <c r="KK30" s="25">
        <f t="shared" si="58"/>
        <v>0</v>
      </c>
      <c r="KL30" s="25">
        <f t="shared" si="59"/>
        <v>0</v>
      </c>
      <c r="KM30" s="25">
        <f t="shared" si="183"/>
        <v>0</v>
      </c>
      <c r="KN30" s="25">
        <f t="shared" si="60"/>
        <v>0</v>
      </c>
      <c r="KO30" s="25">
        <f t="shared" si="61"/>
        <v>0</v>
      </c>
      <c r="KP30" s="25">
        <f t="shared" si="184"/>
        <v>0</v>
      </c>
      <c r="KQ30" s="25">
        <f t="shared" si="62"/>
        <v>0.2</v>
      </c>
      <c r="KR30" s="25">
        <f t="shared" si="63"/>
        <v>0.2</v>
      </c>
      <c r="KS30" s="25">
        <f t="shared" si="185"/>
        <v>0.2</v>
      </c>
      <c r="KT30" s="25">
        <f t="shared" si="64"/>
        <v>0</v>
      </c>
      <c r="KU30" s="25">
        <f t="shared" si="65"/>
        <v>0</v>
      </c>
      <c r="KV30" s="25">
        <f t="shared" si="186"/>
        <v>0</v>
      </c>
      <c r="KW30" s="25">
        <f t="shared" si="66"/>
        <v>0</v>
      </c>
      <c r="KX30" s="25">
        <f t="shared" si="67"/>
        <v>0</v>
      </c>
      <c r="KY30" s="25">
        <f t="shared" si="187"/>
        <v>0</v>
      </c>
      <c r="KZ30" s="25">
        <f t="shared" si="68"/>
        <v>0</v>
      </c>
      <c r="LA30" s="25">
        <f t="shared" si="69"/>
        <v>0</v>
      </c>
      <c r="LB30" s="25">
        <f t="shared" si="188"/>
        <v>0</v>
      </c>
      <c r="LC30" s="25">
        <f t="shared" si="70"/>
        <v>1.98</v>
      </c>
      <c r="LD30" s="25">
        <f t="shared" si="71"/>
        <v>1.98</v>
      </c>
      <c r="LE30" s="25">
        <f t="shared" si="189"/>
        <v>1.98</v>
      </c>
      <c r="LF30" s="25">
        <f t="shared" si="72"/>
        <v>0</v>
      </c>
      <c r="LG30" s="25">
        <f t="shared" si="73"/>
        <v>0</v>
      </c>
      <c r="LH30" s="25">
        <f t="shared" si="190"/>
        <v>0</v>
      </c>
      <c r="LI30" s="25">
        <f t="shared" si="74"/>
        <v>0</v>
      </c>
      <c r="LJ30" s="25">
        <f t="shared" si="75"/>
        <v>0</v>
      </c>
      <c r="LK30" s="25">
        <f t="shared" si="191"/>
        <v>0</v>
      </c>
      <c r="LL30" s="25">
        <f t="shared" si="76"/>
        <v>0</v>
      </c>
      <c r="LM30" s="25">
        <f t="shared" si="77"/>
        <v>0</v>
      </c>
      <c r="LN30" s="25">
        <f t="shared" si="192"/>
        <v>0</v>
      </c>
      <c r="LO30" s="25">
        <f t="shared" si="78"/>
        <v>0</v>
      </c>
      <c r="LP30" s="25">
        <f t="shared" si="79"/>
        <v>0</v>
      </c>
      <c r="LQ30" s="25">
        <f t="shared" si="193"/>
        <v>0</v>
      </c>
      <c r="LR30" s="25">
        <f t="shared" si="80"/>
        <v>0</v>
      </c>
      <c r="LS30" s="25">
        <f t="shared" si="81"/>
        <v>0</v>
      </c>
      <c r="LT30" s="25">
        <f t="shared" si="194"/>
        <v>0</v>
      </c>
      <c r="LU30" s="25">
        <f t="shared" si="82"/>
        <v>0</v>
      </c>
      <c r="LV30" s="25">
        <f t="shared" si="83"/>
        <v>0</v>
      </c>
      <c r="LW30" s="25">
        <f t="shared" si="195"/>
        <v>0</v>
      </c>
      <c r="LX30" s="25">
        <f t="shared" si="84"/>
        <v>0</v>
      </c>
      <c r="LY30" s="25">
        <f t="shared" si="85"/>
        <v>0</v>
      </c>
      <c r="LZ30" s="25">
        <f t="shared" si="196"/>
        <v>0</v>
      </c>
      <c r="MA30" s="25">
        <f t="shared" si="86"/>
        <v>0</v>
      </c>
      <c r="MB30" s="25">
        <f t="shared" si="87"/>
        <v>0</v>
      </c>
      <c r="MC30" s="25">
        <f t="shared" si="197"/>
        <v>0</v>
      </c>
      <c r="MD30" s="25">
        <f t="shared" si="88"/>
        <v>0</v>
      </c>
      <c r="ME30" s="25">
        <f t="shared" si="89"/>
        <v>0</v>
      </c>
      <c r="MF30" s="25">
        <f t="shared" si="198"/>
        <v>0</v>
      </c>
      <c r="MG30" s="25">
        <f t="shared" si="90"/>
        <v>0</v>
      </c>
      <c r="MH30" s="25">
        <f t="shared" si="91"/>
        <v>0</v>
      </c>
      <c r="MI30" s="25">
        <f t="shared" si="199"/>
        <v>0</v>
      </c>
      <c r="MJ30" s="25">
        <f t="shared" si="92"/>
        <v>0</v>
      </c>
      <c r="MK30" s="25">
        <f t="shared" si="93"/>
        <v>0</v>
      </c>
      <c r="ML30" s="25">
        <f t="shared" si="200"/>
        <v>0</v>
      </c>
      <c r="MM30" s="25">
        <f t="shared" si="94"/>
        <v>0</v>
      </c>
      <c r="MN30" s="25">
        <f t="shared" si="95"/>
        <v>0</v>
      </c>
      <c r="MO30" s="25">
        <f t="shared" si="201"/>
        <v>0</v>
      </c>
      <c r="MP30" s="25">
        <f t="shared" si="96"/>
        <v>0</v>
      </c>
      <c r="MQ30" s="25">
        <f t="shared" si="97"/>
        <v>0</v>
      </c>
      <c r="MR30" s="25">
        <f t="shared" si="202"/>
        <v>0</v>
      </c>
      <c r="MS30" s="29">
        <v>1.98</v>
      </c>
      <c r="MT30" s="29">
        <v>0</v>
      </c>
      <c r="MU30" s="29">
        <v>1</v>
      </c>
      <c r="MV30" s="29">
        <v>1</v>
      </c>
      <c r="MW30" s="25">
        <f t="shared" si="98"/>
        <v>1.98</v>
      </c>
      <c r="MX30" s="25">
        <f t="shared" si="99"/>
        <v>5.9</v>
      </c>
      <c r="MY30" s="25">
        <f t="shared" si="100"/>
        <v>0</v>
      </c>
      <c r="MZ30" s="25">
        <f t="shared" si="101"/>
        <v>0</v>
      </c>
      <c r="NA30" s="25">
        <f t="shared" si="102"/>
        <v>1.98</v>
      </c>
      <c r="NB30" s="25">
        <f t="shared" si="103"/>
        <v>5.9</v>
      </c>
      <c r="NC30" s="25">
        <f t="shared" si="104"/>
        <v>0</v>
      </c>
      <c r="ND30" s="25">
        <f t="shared" si="105"/>
        <v>0</v>
      </c>
      <c r="NE30" s="25">
        <f t="shared" si="203"/>
        <v>1.98</v>
      </c>
      <c r="NF30" s="25">
        <f t="shared" si="203"/>
        <v>5.9</v>
      </c>
      <c r="NG30" s="25">
        <f t="shared" si="203"/>
        <v>0</v>
      </c>
      <c r="NH30" s="25">
        <f t="shared" si="203"/>
        <v>0</v>
      </c>
      <c r="NI30" s="25">
        <f t="shared" si="107"/>
        <v>221.25</v>
      </c>
      <c r="NJ30" s="25">
        <f t="shared" si="108"/>
        <v>0</v>
      </c>
      <c r="NK30" s="25">
        <f t="shared" si="109"/>
        <v>221.25</v>
      </c>
      <c r="NL30" s="25">
        <f t="shared" si="110"/>
        <v>127.41</v>
      </c>
      <c r="NM30" s="25">
        <f t="shared" si="111"/>
        <v>0</v>
      </c>
      <c r="NN30" s="25">
        <f t="shared" si="204"/>
        <v>127.41</v>
      </c>
      <c r="NO30" s="25">
        <f t="shared" si="112"/>
        <v>0</v>
      </c>
      <c r="NP30" s="25">
        <f t="shared" si="113"/>
        <v>0</v>
      </c>
      <c r="NQ30" s="25">
        <f t="shared" si="205"/>
        <v>0</v>
      </c>
      <c r="NR30" s="25">
        <f t="shared" si="114"/>
        <v>0</v>
      </c>
      <c r="NS30" s="25">
        <f t="shared" si="115"/>
        <v>0</v>
      </c>
      <c r="NT30" s="25">
        <f t="shared" si="206"/>
        <v>0</v>
      </c>
      <c r="NU30" s="25">
        <f t="shared" si="116"/>
        <v>0</v>
      </c>
      <c r="NV30" s="25">
        <f t="shared" si="117"/>
        <v>0</v>
      </c>
      <c r="NW30" s="25">
        <f t="shared" si="207"/>
        <v>0</v>
      </c>
      <c r="NX30" s="25">
        <f t="shared" si="208"/>
        <v>127.41</v>
      </c>
      <c r="NY30" s="25">
        <f t="shared" si="208"/>
        <v>0</v>
      </c>
      <c r="NZ30" s="25">
        <f t="shared" si="209"/>
        <v>127.41</v>
      </c>
      <c r="OA30" s="25">
        <f t="shared" si="210"/>
        <v>93.84</v>
      </c>
      <c r="OB30" s="25">
        <f t="shared" si="210"/>
        <v>0</v>
      </c>
      <c r="OC30" s="25">
        <f t="shared" si="211"/>
        <v>93.84</v>
      </c>
      <c r="OD30" s="25">
        <f t="shared" si="212"/>
        <v>127.41</v>
      </c>
      <c r="OE30" s="25">
        <f t="shared" si="212"/>
        <v>0</v>
      </c>
      <c r="OF30" s="25">
        <f t="shared" si="212"/>
        <v>127.41</v>
      </c>
      <c r="OG30" s="25">
        <f t="shared" si="119"/>
        <v>0</v>
      </c>
      <c r="OH30" s="25">
        <f t="shared" si="120"/>
        <v>0</v>
      </c>
      <c r="OI30" s="25">
        <f t="shared" si="121"/>
        <v>0</v>
      </c>
      <c r="OJ30" s="25">
        <f t="shared" si="122"/>
        <v>0</v>
      </c>
      <c r="OK30" s="25">
        <f t="shared" si="123"/>
        <v>0</v>
      </c>
      <c r="OL30" s="25">
        <f t="shared" si="124"/>
        <v>0</v>
      </c>
      <c r="OM30" s="25">
        <f t="shared" si="213"/>
        <v>0</v>
      </c>
      <c r="ON30" s="25">
        <f t="shared" si="213"/>
        <v>0</v>
      </c>
      <c r="OO30" s="25">
        <f t="shared" si="213"/>
        <v>0</v>
      </c>
      <c r="OP30" s="25">
        <f t="shared" si="125"/>
        <v>0</v>
      </c>
      <c r="OQ30" s="25">
        <f t="shared" si="126"/>
        <v>0</v>
      </c>
      <c r="OR30" s="25">
        <f t="shared" si="214"/>
        <v>0</v>
      </c>
      <c r="OS30" s="19">
        <v>537169.19999999995</v>
      </c>
      <c r="OT30" s="19">
        <v>2371326.09</v>
      </c>
    </row>
    <row r="31" spans="1:410" ht="33" customHeight="1" x14ac:dyDescent="0.25">
      <c r="A31" s="18">
        <v>26</v>
      </c>
      <c r="B31" s="18" t="s">
        <v>763</v>
      </c>
      <c r="C31" s="18">
        <v>1387.83</v>
      </c>
      <c r="D31" s="16" t="e">
        <f>_xlfn.IFNA(INDEX(#REF!,MATCH(E31,#REF!,0)),0)</f>
        <v>#REF!</v>
      </c>
      <c r="E31" s="18" t="s">
        <v>801</v>
      </c>
      <c r="F31" s="16" t="s">
        <v>765</v>
      </c>
      <c r="G31" s="16" t="s">
        <v>766</v>
      </c>
      <c r="H31" s="16" t="s">
        <v>767</v>
      </c>
      <c r="I31" s="16" t="s">
        <v>768</v>
      </c>
      <c r="J31" s="16" t="s">
        <v>769</v>
      </c>
      <c r="K31" s="16" t="s">
        <v>770</v>
      </c>
      <c r="L31" s="16" t="s">
        <v>771</v>
      </c>
      <c r="M31" s="18">
        <v>1.64</v>
      </c>
      <c r="N31" s="18">
        <v>2.44</v>
      </c>
      <c r="O31" s="19">
        <v>2.04</v>
      </c>
      <c r="P31" s="19">
        <v>2.84</v>
      </c>
      <c r="Q31" s="19">
        <v>0.1</v>
      </c>
      <c r="R31" s="19">
        <v>1.8399999999999999</v>
      </c>
      <c r="S31" s="19">
        <v>2.64</v>
      </c>
      <c r="T31" s="18">
        <v>0.2</v>
      </c>
      <c r="U31" s="18">
        <v>0</v>
      </c>
      <c r="V31" s="18">
        <v>0</v>
      </c>
      <c r="W31" s="18">
        <v>0</v>
      </c>
      <c r="X31" s="18">
        <v>1.64</v>
      </c>
      <c r="Y31" s="18">
        <v>2.4</v>
      </c>
      <c r="Z31" s="20">
        <f t="shared" si="215"/>
        <v>2.7</v>
      </c>
      <c r="AA31" s="18">
        <v>0.22</v>
      </c>
      <c r="AB31" s="18">
        <v>0</v>
      </c>
      <c r="AC31" s="18">
        <v>0</v>
      </c>
      <c r="AD31" s="18">
        <v>0</v>
      </c>
      <c r="AE31" s="18">
        <v>0</v>
      </c>
      <c r="AF31" s="18">
        <v>0</v>
      </c>
      <c r="AG31" s="19">
        <v>1.2</v>
      </c>
      <c r="AH31" s="19">
        <v>2</v>
      </c>
      <c r="AI31" s="20">
        <f t="shared" si="127"/>
        <v>2.85</v>
      </c>
      <c r="AJ31" s="19">
        <v>0</v>
      </c>
      <c r="AK31" s="19">
        <v>0</v>
      </c>
      <c r="AL31" s="20">
        <f t="shared" si="128"/>
        <v>0</v>
      </c>
      <c r="AM31" s="18">
        <v>1.64</v>
      </c>
      <c r="AN31" s="18">
        <v>2</v>
      </c>
      <c r="AO31" s="18">
        <v>0.15</v>
      </c>
      <c r="AP31" s="18">
        <v>0.22</v>
      </c>
      <c r="AQ31" s="18">
        <v>1.64</v>
      </c>
      <c r="AR31" s="18">
        <v>2.2200000000000002</v>
      </c>
      <c r="AS31" s="18">
        <v>0.12</v>
      </c>
      <c r="AT31" s="18">
        <v>0.11</v>
      </c>
      <c r="AU31" s="18">
        <v>0</v>
      </c>
      <c r="AV31" s="18">
        <v>1</v>
      </c>
      <c r="AW31" s="18">
        <v>0</v>
      </c>
      <c r="AX31" s="18">
        <v>0</v>
      </c>
      <c r="AY31" s="18">
        <v>0</v>
      </c>
      <c r="AZ31" s="18">
        <v>0</v>
      </c>
      <c r="BA31" s="18">
        <v>2</v>
      </c>
      <c r="BB31" s="18">
        <v>0</v>
      </c>
      <c r="BC31" s="18">
        <v>0</v>
      </c>
      <c r="BD31" s="18">
        <v>0</v>
      </c>
      <c r="BE31" s="18">
        <v>0</v>
      </c>
      <c r="BF31" s="18">
        <v>0</v>
      </c>
      <c r="BG31" s="18">
        <v>0</v>
      </c>
      <c r="BH31" s="18">
        <v>0</v>
      </c>
      <c r="BI31" s="18">
        <v>0</v>
      </c>
      <c r="BJ31" s="18">
        <v>0</v>
      </c>
      <c r="BK31" s="18">
        <v>0</v>
      </c>
      <c r="BL31" s="18">
        <v>0</v>
      </c>
      <c r="BM31" s="18">
        <v>0</v>
      </c>
      <c r="BN31" s="18">
        <v>0</v>
      </c>
      <c r="BO31" s="18">
        <v>0</v>
      </c>
      <c r="BP31" s="18">
        <v>0</v>
      </c>
      <c r="BQ31" s="18">
        <v>0</v>
      </c>
      <c r="BR31" s="18">
        <v>0</v>
      </c>
      <c r="BS31" s="18">
        <v>0</v>
      </c>
      <c r="BT31" s="18">
        <v>0</v>
      </c>
      <c r="BU31" s="18">
        <v>0</v>
      </c>
      <c r="BV31" s="18">
        <v>0</v>
      </c>
      <c r="BW31" s="18">
        <v>0</v>
      </c>
      <c r="BX31" s="18">
        <v>0</v>
      </c>
      <c r="BY31" s="18">
        <v>0</v>
      </c>
      <c r="BZ31" s="18">
        <v>0</v>
      </c>
      <c r="CA31" s="16" t="e">
        <f>_xlfn.IFNA(IF(RIGHT(D31,2)="=G",0,INDEX(#REF!,MATCH(E31,#REF!,0))),0)</f>
        <v>#REF!</v>
      </c>
      <c r="CB31" s="16" t="s">
        <v>776</v>
      </c>
      <c r="CC31" s="18">
        <v>0</v>
      </c>
      <c r="CD31" s="18">
        <v>0</v>
      </c>
      <c r="CE31" s="18">
        <v>1.4</v>
      </c>
      <c r="CF31" s="18">
        <v>0.73</v>
      </c>
      <c r="CG31" s="18">
        <v>0.12</v>
      </c>
      <c r="CH31" s="18">
        <v>3</v>
      </c>
      <c r="CI31" s="16" t="s">
        <v>98</v>
      </c>
      <c r="CJ31" s="18">
        <v>0</v>
      </c>
      <c r="CK31" s="20">
        <f t="shared" si="129"/>
        <v>3.24</v>
      </c>
      <c r="CL31" s="20">
        <f t="shared" si="130"/>
        <v>3.24</v>
      </c>
      <c r="CM31" s="18">
        <v>29.78</v>
      </c>
      <c r="CN31" s="21">
        <v>25.33</v>
      </c>
      <c r="CO31" s="18">
        <v>24.491</v>
      </c>
      <c r="CP31" s="22">
        <f t="shared" si="131"/>
        <v>25.33</v>
      </c>
      <c r="CQ31" s="22">
        <f t="shared" si="132"/>
        <v>22.09</v>
      </c>
      <c r="CR31" s="22">
        <f t="shared" si="133"/>
        <v>3.24</v>
      </c>
      <c r="CS31" s="22">
        <f t="shared" si="134"/>
        <v>22.19</v>
      </c>
      <c r="CT31" s="22">
        <f t="shared" si="0"/>
        <v>22.39</v>
      </c>
      <c r="CU31" s="23">
        <v>22.39</v>
      </c>
      <c r="CV31" s="22">
        <f t="shared" si="135"/>
        <v>2.7</v>
      </c>
      <c r="CW31" s="22">
        <f t="shared" si="1"/>
        <v>0</v>
      </c>
      <c r="CX31" s="22">
        <f t="shared" si="2"/>
        <v>0</v>
      </c>
      <c r="CY31" s="22">
        <f t="shared" si="136"/>
        <v>25.06</v>
      </c>
      <c r="CZ31" s="22">
        <f t="shared" si="137"/>
        <v>25.21</v>
      </c>
      <c r="DA31" s="24">
        <v>25.33</v>
      </c>
      <c r="DB31" s="20">
        <f t="shared" si="138"/>
        <v>3.24</v>
      </c>
      <c r="DC31" s="20">
        <f t="shared" si="139"/>
        <v>0</v>
      </c>
      <c r="DD31" s="20">
        <f t="shared" si="140"/>
        <v>3.24</v>
      </c>
      <c r="DE31" s="20">
        <f t="shared" si="3"/>
        <v>0.1</v>
      </c>
      <c r="DF31" s="20">
        <f t="shared" si="4"/>
        <v>0.2</v>
      </c>
      <c r="DG31" s="20">
        <f t="shared" si="5"/>
        <v>2.94</v>
      </c>
      <c r="DH31" s="20">
        <f t="shared" si="6"/>
        <v>0</v>
      </c>
      <c r="DI31" s="20">
        <f t="shared" si="7"/>
        <v>0</v>
      </c>
      <c r="DJ31" s="20">
        <f t="shared" si="8"/>
        <v>0</v>
      </c>
      <c r="DK31" s="20">
        <f t="shared" si="141"/>
        <v>3.24</v>
      </c>
      <c r="DL31" s="20">
        <f t="shared" si="142"/>
        <v>0</v>
      </c>
      <c r="DM31" s="20">
        <f t="shared" si="216"/>
        <v>0</v>
      </c>
      <c r="DN31" s="20">
        <f t="shared" si="143"/>
        <v>0</v>
      </c>
      <c r="DO31" s="18">
        <v>3.04</v>
      </c>
      <c r="DP31" s="18">
        <v>0</v>
      </c>
      <c r="DQ31" s="18">
        <v>1</v>
      </c>
      <c r="DR31" s="18">
        <v>1</v>
      </c>
      <c r="DS31" s="25">
        <f t="shared" si="144"/>
        <v>3.04</v>
      </c>
      <c r="DT31" s="25">
        <f t="shared" si="145"/>
        <v>0</v>
      </c>
      <c r="DU31" s="25">
        <f t="shared" si="146"/>
        <v>9.85</v>
      </c>
      <c r="DV31" s="25">
        <f t="shared" si="147"/>
        <v>0</v>
      </c>
      <c r="DW31" s="25">
        <f t="shared" si="148"/>
        <v>9.85</v>
      </c>
      <c r="DX31" s="25">
        <f t="shared" si="149"/>
        <v>20.09</v>
      </c>
      <c r="DY31" s="25">
        <f t="shared" si="150"/>
        <v>0</v>
      </c>
      <c r="DZ31" s="25">
        <f t="shared" si="151"/>
        <v>20.09</v>
      </c>
      <c r="EA31" s="25">
        <f t="shared" si="152"/>
        <v>13.32</v>
      </c>
      <c r="EB31" s="25">
        <f t="shared" si="153"/>
        <v>0</v>
      </c>
      <c r="EC31" s="25">
        <f t="shared" si="154"/>
        <v>13.32</v>
      </c>
      <c r="ED31" s="25">
        <f t="shared" si="155"/>
        <v>6.77</v>
      </c>
      <c r="EE31" s="25">
        <f t="shared" si="155"/>
        <v>0</v>
      </c>
      <c r="EF31" s="25">
        <f t="shared" si="156"/>
        <v>6.77</v>
      </c>
      <c r="EG31" s="25">
        <f t="shared" si="157"/>
        <v>13.32</v>
      </c>
      <c r="EH31" s="25">
        <f t="shared" si="157"/>
        <v>0</v>
      </c>
      <c r="EI31" s="25">
        <f t="shared" si="158"/>
        <v>13.32</v>
      </c>
      <c r="EJ31" s="18">
        <v>1387.83</v>
      </c>
      <c r="EK31" s="18">
        <v>1349.13</v>
      </c>
      <c r="EL31" s="18" t="s">
        <v>801</v>
      </c>
      <c r="EM31" s="18" t="s">
        <v>802</v>
      </c>
      <c r="EN31" s="16" t="s">
        <v>774</v>
      </c>
      <c r="EO31" s="16" t="s">
        <v>131</v>
      </c>
      <c r="EP31" s="16" t="e">
        <f>IF(OR(EN31="Cống tròn",EN31="Cống hộp",EN31="Ống nhựa"),INDEX(#REF!,MATCH(E31,#REF!,0)),IF(OR(EN31="Rãnh xây",EN31="Rãnh bê tông"),INDEX(#REF!,MATCH(E31,#REF!,0)),0))</f>
        <v>#REF!</v>
      </c>
      <c r="EQ31" s="18">
        <v>37.499999999999815</v>
      </c>
      <c r="ER31" s="19">
        <v>1</v>
      </c>
      <c r="ES31" s="25">
        <f t="shared" si="159"/>
        <v>37</v>
      </c>
      <c r="ET31" s="1" t="e">
        <f>_xlfn.IFNA(IF(EN31="Cống tròn",INDEX(#REF!,MATCH(E31,#REF!,0)),IF(EN31="Cống hộp",INDEX(#REF!,MATCH(E31,#REF!,0)),EU31&amp;" ,"&amp;EV31)),0)</f>
        <v>#REF!</v>
      </c>
      <c r="EU31" s="16" t="s">
        <v>769</v>
      </c>
      <c r="EV31" s="16" t="s">
        <v>775</v>
      </c>
      <c r="EW31" s="16" t="e">
        <f>_xlfn.IFNA(INDEX(#REF!,MATCH(E31,#REF!,0)),0)</f>
        <v>#REF!</v>
      </c>
      <c r="EX31" s="16"/>
      <c r="EY31" s="18">
        <v>0</v>
      </c>
      <c r="EZ31" s="18">
        <v>0</v>
      </c>
      <c r="FA31" s="18">
        <v>0</v>
      </c>
      <c r="FB31" s="19">
        <v>0</v>
      </c>
      <c r="FC31" s="19">
        <v>0</v>
      </c>
      <c r="FD31" s="25">
        <f t="shared" si="9"/>
        <v>0</v>
      </c>
      <c r="FE31" s="25">
        <f t="shared" si="160"/>
        <v>0</v>
      </c>
      <c r="FF31" s="19">
        <v>0.14000000000000001</v>
      </c>
      <c r="FG31" s="19">
        <v>2</v>
      </c>
      <c r="FH31" s="19">
        <v>1.5</v>
      </c>
      <c r="FI31" s="25">
        <f t="shared" si="161"/>
        <v>1.78</v>
      </c>
      <c r="FJ31" s="19">
        <v>0</v>
      </c>
      <c r="FK31" s="19">
        <v>0</v>
      </c>
      <c r="FL31" s="19">
        <v>0.2</v>
      </c>
      <c r="FM31" s="19">
        <v>1.6</v>
      </c>
      <c r="FN31" s="19">
        <v>0</v>
      </c>
      <c r="FO31" s="25">
        <f t="shared" si="162"/>
        <v>1.98</v>
      </c>
      <c r="FP31" s="19">
        <v>1.4999999999999999E-2</v>
      </c>
      <c r="FQ31" s="19">
        <v>1</v>
      </c>
      <c r="FR31" s="25">
        <f t="shared" si="10"/>
        <v>36</v>
      </c>
      <c r="FS31" s="25">
        <f t="shared" si="11"/>
        <v>0.52500000000000002</v>
      </c>
      <c r="FT31" s="25">
        <f t="shared" si="12"/>
        <v>36.524999999999999</v>
      </c>
      <c r="FU31" s="25">
        <f t="shared" si="13"/>
        <v>-0.97499999999981668</v>
      </c>
      <c r="FV31" s="25" t="str">
        <f t="shared" si="163"/>
        <v>Thêm 01</v>
      </c>
      <c r="FW31" s="25">
        <f t="shared" si="164"/>
        <v>0.04</v>
      </c>
      <c r="FX31" s="1"/>
      <c r="FY31" s="1"/>
      <c r="FZ31" s="1"/>
      <c r="GA31" s="1"/>
      <c r="GB31" s="19">
        <v>0</v>
      </c>
      <c r="GC31" s="19">
        <v>0</v>
      </c>
      <c r="GD31" s="19">
        <v>0</v>
      </c>
      <c r="GE31" s="19">
        <v>0</v>
      </c>
      <c r="GF31" s="19">
        <v>0</v>
      </c>
      <c r="GG31" s="19">
        <v>0</v>
      </c>
      <c r="GH31" s="19">
        <v>0</v>
      </c>
      <c r="GI31" s="19">
        <v>0</v>
      </c>
      <c r="GJ31" s="19">
        <v>0</v>
      </c>
      <c r="GK31" s="19">
        <v>0</v>
      </c>
      <c r="GL31" s="25">
        <f t="shared" si="14"/>
        <v>0</v>
      </c>
      <c r="GM31" s="25">
        <f t="shared" si="165"/>
        <v>0</v>
      </c>
      <c r="GN31" s="19">
        <v>0</v>
      </c>
      <c r="GO31" s="19">
        <v>0</v>
      </c>
      <c r="GP31" s="19">
        <v>0</v>
      </c>
      <c r="GQ31" s="19">
        <v>0</v>
      </c>
      <c r="GR31" s="1" t="e">
        <f>_xlfn.IFNA(INDEX(#REF!,MATCH(E31,#REF!,0)),0)</f>
        <v>#REF!</v>
      </c>
      <c r="GS31" s="1"/>
      <c r="GT31" s="19">
        <v>0</v>
      </c>
      <c r="GU31" s="19">
        <v>0</v>
      </c>
      <c r="GV31" s="19">
        <v>0</v>
      </c>
      <c r="GW31" s="19">
        <v>0</v>
      </c>
      <c r="GX31" s="25">
        <f t="shared" si="15"/>
        <v>0</v>
      </c>
      <c r="GY31" s="25">
        <f t="shared" si="16"/>
        <v>0</v>
      </c>
      <c r="GZ31" s="25">
        <f t="shared" si="166"/>
        <v>0</v>
      </c>
      <c r="HA31" s="1" t="e" cm="1">
        <f t="array" ref="HA31">INDEX(#REF!,MATCH(EJ31&amp;EK31&amp;HD31&amp;HE31&amp;HF31,#REF!&amp;#REF!&amp;#REF!&amp;#REF!&amp;#REF!,0))</f>
        <v>#REF!</v>
      </c>
      <c r="HB31" s="1"/>
      <c r="HC31" s="25">
        <f t="shared" si="167"/>
        <v>0</v>
      </c>
      <c r="HD31" s="19">
        <v>0</v>
      </c>
      <c r="HE31" s="19">
        <v>0</v>
      </c>
      <c r="HF31" s="19">
        <v>0</v>
      </c>
      <c r="HG31" s="1" t="e" cm="1">
        <f t="array" ref="HG31">INDEX(#REF!,MATCH(EJ31&amp;EK31&amp;HJ31&amp;HK31&amp;HL31,#REF!&amp;#REF!&amp;#REF!&amp;#REF!&amp;#REF!,0))</f>
        <v>#REF!</v>
      </c>
      <c r="HH31" s="1"/>
      <c r="HI31" s="25">
        <f t="shared" si="168"/>
        <v>0</v>
      </c>
      <c r="HJ31" s="25">
        <f t="shared" si="169"/>
        <v>0</v>
      </c>
      <c r="HK31" s="19">
        <v>0</v>
      </c>
      <c r="HL31" s="19">
        <v>0</v>
      </c>
      <c r="HM31" s="19">
        <v>0.01</v>
      </c>
      <c r="HN31" s="19">
        <v>1</v>
      </c>
      <c r="HO31" s="25">
        <f t="shared" si="170"/>
        <v>0</v>
      </c>
      <c r="HP31" s="25">
        <f t="shared" si="171"/>
        <v>0</v>
      </c>
      <c r="HQ31" s="25">
        <f t="shared" si="172"/>
        <v>0</v>
      </c>
      <c r="HR31" s="25">
        <f t="shared" si="173"/>
        <v>0</v>
      </c>
      <c r="HS31" s="25">
        <f t="shared" si="174"/>
        <v>0</v>
      </c>
      <c r="HT31" s="19">
        <v>0</v>
      </c>
      <c r="HU31" s="19">
        <v>0</v>
      </c>
      <c r="HV31" s="19">
        <v>0</v>
      </c>
      <c r="HW31" s="25">
        <f t="shared" si="175"/>
        <v>0</v>
      </c>
      <c r="HX31" s="19">
        <v>0</v>
      </c>
      <c r="HY31" s="19">
        <v>0</v>
      </c>
      <c r="HZ31" s="21">
        <v>25.33</v>
      </c>
      <c r="IA31" s="20">
        <f>ROUND(IF(EN31="Cống tròn",IF(EN31="Cống tròn",IF(EU31="Không có móng",IQ31-FF31,IF(EU31="Đế",IP31-FN31,IF(OR(EU31="Móng bê tông",EU31="Móng bê tông kết hợp đế"),II31-FJ31,0))),0),IF(EN31="Cống hộp",IF(AND(EN31="Cống hộp",EU31="Không có móng"),IQ31-GF31,IF(AND(EN31="Cống hộp",EU31="Móng bê tông"),IJ31-GB31,0)),IF(OR(EN31="Rãnh xây",EN31="Rãnh bê tông"),IF(OR(EN31="Rãnh xây",EN31="Rãnh bê tông"),IK31-GB31,0),IF(EN31="Ống nhựa",IF(AND(EN31="Ống nhựa",EU31="Không đắp cát"),IQ31-HT31,IF(AND(EN31="Ống nhựa",EU31="Đắp cát"),IH31-HX31,0)),IF(EN31="Rãnh thang",IF(EN31="Rãnh thang",IF(EU31="Móng bê tông",#REF!-#REF!,IQ31),0),0))))),2)</f>
        <v>22.35</v>
      </c>
      <c r="IB31" s="20">
        <f t="shared" si="176"/>
        <v>2.9799999999999969</v>
      </c>
      <c r="IC31" s="20">
        <f t="shared" si="17"/>
        <v>22.35</v>
      </c>
      <c r="ID31" s="20">
        <f t="shared" si="18"/>
        <v>0</v>
      </c>
      <c r="IE31" s="20">
        <f t="shared" si="19"/>
        <v>0</v>
      </c>
      <c r="IF31" s="20">
        <f t="shared" si="20"/>
        <v>0</v>
      </c>
      <c r="IG31" s="20">
        <f>IF(EN31="Rãnh thang",IF(AND(EN31="Rãnh thang",EU31="Móng bê tông"),IQ31-#REF!,0),IF(EN31="Ống nhựa",IF(AND(EN31="Ống nhựa",EU31="Đắp cát"),IQ31-HT31,0),IF(EN31="Cống tròn",IF(EN31="Cống tròn",IF(OR(EU31="Móng bê tông",EU31="Móng bê tông kết hợp đế"),IM31-FL31,0),0),IF(EN31="Cống hộp",IF(AND(EN31="Cống hộp",EU31="Móng bê tông"),IN31-GD31,0),IF(OR(EN31="Rãnh xây",EN31="Rãnh bê tông"),IF(AND(EN31="Rãnh xây",EU31="Móng bê tông"),IO31-GD31,IF(AND(EN31="Rãnh bê tông",EU31="Móng bê tông"),IO31-GD31,0)),0)))))</f>
        <v>22.35</v>
      </c>
      <c r="IH31" s="20">
        <f t="shared" si="21"/>
        <v>0</v>
      </c>
      <c r="II31" s="20">
        <f t="shared" si="22"/>
        <v>22.35</v>
      </c>
      <c r="IJ31" s="20">
        <f t="shared" si="23"/>
        <v>0</v>
      </c>
      <c r="IK31" s="20">
        <f t="shared" si="177"/>
        <v>0</v>
      </c>
      <c r="IL31" s="20">
        <f t="shared" si="24"/>
        <v>22.55</v>
      </c>
      <c r="IM31" s="20">
        <f t="shared" si="25"/>
        <v>22.55</v>
      </c>
      <c r="IN31" s="20">
        <f t="shared" si="26"/>
        <v>0</v>
      </c>
      <c r="IO31" s="20">
        <f t="shared" si="27"/>
        <v>0</v>
      </c>
      <c r="IP31" s="20">
        <f t="shared" si="28"/>
        <v>0</v>
      </c>
      <c r="IQ31" s="18">
        <v>22.69</v>
      </c>
      <c r="IR31" s="25">
        <f t="shared" si="178"/>
        <v>0</v>
      </c>
      <c r="IS31" s="25">
        <f t="shared" si="29"/>
        <v>0</v>
      </c>
      <c r="IT31" s="25">
        <f t="shared" si="30"/>
        <v>0</v>
      </c>
      <c r="IU31" s="25">
        <f>ROUND(IF(EN31="Cống tròn",IF(EN31="Cống tròn",IV31+FF31,0),IF(EN31="Cống hộp",IF(EN31="Cống hộp",IV31+GP31,0),IF(OR(EN31="Rãnh xây",EN31="Rãnh bê tông"),IF(OR(EN31="Rãnh xây",EN31="Rãnh bê tông"),IV31+GP31,0),IF(EN31="ống nhựa",IF(EN31="Ống nhựa",IV31+HT31,0),IF(EN31="Rãnh thang",IF(EN31="Rãnh thang",IQ31+#REF!,0),0))))),2)</f>
        <v>24.26</v>
      </c>
      <c r="IV31" s="19">
        <v>24.12</v>
      </c>
      <c r="IW31" s="25">
        <f t="shared" si="31"/>
        <v>24.26</v>
      </c>
      <c r="IX31" s="25">
        <f t="shared" si="32"/>
        <v>0</v>
      </c>
      <c r="IY31" s="25">
        <f t="shared" si="33"/>
        <v>0</v>
      </c>
      <c r="IZ31" s="25">
        <f t="shared" si="34"/>
        <v>0</v>
      </c>
      <c r="JA31" s="25">
        <f t="shared" si="35"/>
        <v>0</v>
      </c>
      <c r="JB31" s="21">
        <v>25.27</v>
      </c>
      <c r="JC31" s="20">
        <f>ROUND(IF(EN31="Cống tròn",IF(EN31="Cống tròn",IF(EU31="Không có móng",JS31-FF31,IF(EU31="Đế",JR31-FN31,IF(OR(EU31="Móng bê tông",EU31="Móng bê tông kết hợp đế"),JK31-FJ31,0))),0),IF(EN31="Cống hộp",IF(AND(EN31="Cống hộp",EU31="Không có móng"),JS31-GF31,IF(AND(EN31="Cống hộp",EU31="Móng bê tông"),JL31-GB31,0)),IF(OR(EN31="Rãnh xây",EN31="Rãnh bê tông"),IF(OR(EN31="Rãnh xây",EN31="Rãnh bê tông"),JM31-GB31,0),IF(EN31="Ống nhựa",IF(AND(EN31="Ống nhựa",EU31="Không đắp cát"),JS31-HT31,IF(AND(EN31="Ống nhựa",EU31="Đắp cát"),JJ31-HX31,0)),IF(EN31="Rãnh thang",IF(EN31="Rãnh thang",IF(EU31="Móng bê tông",#REF!-#REF!,JS31),0),0))))),2)</f>
        <v>22.28</v>
      </c>
      <c r="JD31" s="20">
        <f t="shared" si="179"/>
        <v>2.9899999999999984</v>
      </c>
      <c r="JE31" s="20">
        <f t="shared" si="36"/>
        <v>22.28</v>
      </c>
      <c r="JF31" s="20">
        <f t="shared" si="37"/>
        <v>0</v>
      </c>
      <c r="JG31" s="20">
        <f t="shared" si="38"/>
        <v>0</v>
      </c>
      <c r="JH31" s="20">
        <f t="shared" si="39"/>
        <v>0</v>
      </c>
      <c r="JI31" s="20">
        <f>IF(EN31="Rãnh thang",IF(AND(EN31="Rãnh thang",EU31="Móng bê tông"),JS31-#REF!,0),IF(EN31="Ống nhựa",IF(AND(EN31="Ống nhựa",EU31="Đắp cát"),JS31-HT31,0),IF(EN31="Cống tròn",IF(EN31="Cống tròn",IF(OR(EU31="Móng bê tông",EU31="Móng bê tông kết hợp đế"),JO31-FL31,0),0),IF(EN31="Cống hộp",IF(AND(EN31="Cống hộp",EU31="Móng bê tông"),JP31-GD31,0),IF(OR(EN31="Rãnh xây",EN31="Rãnh bê tông"),IF(AND(EN31="Rãnh xây",EU31="Móng bê tông"),JQ31-GD31,IF(AND(EN31="Rãnh bê tông",EU31="Móng bê tông"),JQ31-GD31,0)),0)))))</f>
        <v>22.28</v>
      </c>
      <c r="JJ31" s="20">
        <f t="shared" si="40"/>
        <v>0</v>
      </c>
      <c r="JK31" s="20">
        <f t="shared" si="41"/>
        <v>22.28</v>
      </c>
      <c r="JL31" s="20">
        <f t="shared" si="42"/>
        <v>0</v>
      </c>
      <c r="JM31" s="20">
        <f t="shared" si="43"/>
        <v>0</v>
      </c>
      <c r="JN31" s="20">
        <f t="shared" si="44"/>
        <v>22.48</v>
      </c>
      <c r="JO31" s="20">
        <f t="shared" si="45"/>
        <v>22.48</v>
      </c>
      <c r="JP31" s="20">
        <f t="shared" si="46"/>
        <v>0</v>
      </c>
      <c r="JQ31" s="20">
        <f t="shared" si="47"/>
        <v>0</v>
      </c>
      <c r="JR31" s="20">
        <f t="shared" si="48"/>
        <v>0</v>
      </c>
      <c r="JS31" s="26">
        <v>22.62</v>
      </c>
      <c r="JT31" s="25">
        <f t="shared" si="180"/>
        <v>0</v>
      </c>
      <c r="JU31" s="25">
        <f t="shared" si="49"/>
        <v>0</v>
      </c>
      <c r="JV31" s="25">
        <f t="shared" si="50"/>
        <v>0</v>
      </c>
      <c r="JW31" s="25">
        <f>ROUND(IF(EN31="Cống tròn",IF(EN31="Cống tròn",JX31+FF31,0),IF(EN31="Cống hộp",IF(EN31="Cống hộp",JX31+GP31,0),IF(OR(EN31="Rãnh xây",EN31="Rãnh bê tông"),IF(OR(EN31="Rãnh xây",EN31="Rãnh bê tông"),JX31+GP31,0),IF(EN31="ống nhựa",IF(EN31="Ống nhựa",JX31+HT31,0),IF(EN31="Rãnh thang",IF(EN31="Rãnh thang",JS31+#REF!,0),0))))),2)</f>
        <v>24.26</v>
      </c>
      <c r="JX31" s="27">
        <v>24.12</v>
      </c>
      <c r="JY31" s="25">
        <f t="shared" si="51"/>
        <v>24.26</v>
      </c>
      <c r="JZ31" s="25">
        <f t="shared" si="52"/>
        <v>0</v>
      </c>
      <c r="KA31" s="25">
        <f t="shared" si="53"/>
        <v>0</v>
      </c>
      <c r="KB31" s="25">
        <f t="shared" si="54"/>
        <v>0</v>
      </c>
      <c r="KC31" s="25">
        <f t="shared" si="55"/>
        <v>0</v>
      </c>
      <c r="KD31" s="28" t="s">
        <v>98</v>
      </c>
      <c r="KE31" s="27">
        <v>0</v>
      </c>
      <c r="KF31" s="25">
        <f t="shared" si="56"/>
        <v>2.9799999999999969</v>
      </c>
      <c r="KG31" s="25">
        <f t="shared" si="181"/>
        <v>2.9799999999999969</v>
      </c>
      <c r="KH31" s="27">
        <v>0</v>
      </c>
      <c r="KI31" s="25">
        <f t="shared" si="57"/>
        <v>2.9899999999999984</v>
      </c>
      <c r="KJ31" s="25">
        <f t="shared" si="182"/>
        <v>2.9899999999999984</v>
      </c>
      <c r="KK31" s="25">
        <f t="shared" si="58"/>
        <v>0</v>
      </c>
      <c r="KL31" s="25">
        <f t="shared" si="59"/>
        <v>0</v>
      </c>
      <c r="KM31" s="25">
        <f t="shared" si="183"/>
        <v>0</v>
      </c>
      <c r="KN31" s="25">
        <f t="shared" si="60"/>
        <v>0</v>
      </c>
      <c r="KO31" s="25">
        <f t="shared" si="61"/>
        <v>0</v>
      </c>
      <c r="KP31" s="25">
        <f t="shared" si="184"/>
        <v>0</v>
      </c>
      <c r="KQ31" s="25">
        <f t="shared" si="62"/>
        <v>0.2</v>
      </c>
      <c r="KR31" s="25">
        <f t="shared" si="63"/>
        <v>0.2</v>
      </c>
      <c r="KS31" s="25">
        <f t="shared" si="185"/>
        <v>0.2</v>
      </c>
      <c r="KT31" s="25">
        <f t="shared" si="64"/>
        <v>0</v>
      </c>
      <c r="KU31" s="25">
        <f t="shared" si="65"/>
        <v>0</v>
      </c>
      <c r="KV31" s="25">
        <f t="shared" si="186"/>
        <v>0</v>
      </c>
      <c r="KW31" s="25">
        <f t="shared" si="66"/>
        <v>0</v>
      </c>
      <c r="KX31" s="25">
        <f t="shared" si="67"/>
        <v>0</v>
      </c>
      <c r="KY31" s="25">
        <f t="shared" si="187"/>
        <v>0</v>
      </c>
      <c r="KZ31" s="25">
        <f t="shared" si="68"/>
        <v>0</v>
      </c>
      <c r="LA31" s="25">
        <f t="shared" si="69"/>
        <v>0</v>
      </c>
      <c r="LB31" s="25">
        <f t="shared" si="188"/>
        <v>0</v>
      </c>
      <c r="LC31" s="25">
        <f t="shared" si="70"/>
        <v>1.98</v>
      </c>
      <c r="LD31" s="25">
        <f t="shared" si="71"/>
        <v>1.98</v>
      </c>
      <c r="LE31" s="25">
        <f t="shared" si="189"/>
        <v>1.98</v>
      </c>
      <c r="LF31" s="25">
        <f t="shared" si="72"/>
        <v>0</v>
      </c>
      <c r="LG31" s="25">
        <f t="shared" si="73"/>
        <v>0</v>
      </c>
      <c r="LH31" s="25">
        <f t="shared" si="190"/>
        <v>0</v>
      </c>
      <c r="LI31" s="25">
        <f t="shared" si="74"/>
        <v>0</v>
      </c>
      <c r="LJ31" s="25">
        <f t="shared" si="75"/>
        <v>0</v>
      </c>
      <c r="LK31" s="25">
        <f t="shared" si="191"/>
        <v>0</v>
      </c>
      <c r="LL31" s="25">
        <f t="shared" si="76"/>
        <v>0</v>
      </c>
      <c r="LM31" s="25">
        <f t="shared" si="77"/>
        <v>0</v>
      </c>
      <c r="LN31" s="25">
        <f t="shared" si="192"/>
        <v>0</v>
      </c>
      <c r="LO31" s="25">
        <f t="shared" si="78"/>
        <v>0</v>
      </c>
      <c r="LP31" s="25">
        <f t="shared" si="79"/>
        <v>0</v>
      </c>
      <c r="LQ31" s="25">
        <f t="shared" si="193"/>
        <v>0</v>
      </c>
      <c r="LR31" s="25">
        <f t="shared" si="80"/>
        <v>0</v>
      </c>
      <c r="LS31" s="25">
        <f t="shared" si="81"/>
        <v>0</v>
      </c>
      <c r="LT31" s="25">
        <f t="shared" si="194"/>
        <v>0</v>
      </c>
      <c r="LU31" s="25">
        <f t="shared" si="82"/>
        <v>0</v>
      </c>
      <c r="LV31" s="25">
        <f t="shared" si="83"/>
        <v>0</v>
      </c>
      <c r="LW31" s="25">
        <f t="shared" si="195"/>
        <v>0</v>
      </c>
      <c r="LX31" s="25">
        <f t="shared" si="84"/>
        <v>0</v>
      </c>
      <c r="LY31" s="25">
        <f t="shared" si="85"/>
        <v>0</v>
      </c>
      <c r="LZ31" s="25">
        <f t="shared" si="196"/>
        <v>0</v>
      </c>
      <c r="MA31" s="25">
        <f t="shared" si="86"/>
        <v>0</v>
      </c>
      <c r="MB31" s="25">
        <f t="shared" si="87"/>
        <v>0</v>
      </c>
      <c r="MC31" s="25">
        <f t="shared" si="197"/>
        <v>0</v>
      </c>
      <c r="MD31" s="25">
        <f t="shared" si="88"/>
        <v>0</v>
      </c>
      <c r="ME31" s="25">
        <f t="shared" si="89"/>
        <v>0</v>
      </c>
      <c r="MF31" s="25">
        <f t="shared" si="198"/>
        <v>0</v>
      </c>
      <c r="MG31" s="25">
        <f t="shared" si="90"/>
        <v>0</v>
      </c>
      <c r="MH31" s="25">
        <f t="shared" si="91"/>
        <v>0</v>
      </c>
      <c r="MI31" s="25">
        <f t="shared" si="199"/>
        <v>0</v>
      </c>
      <c r="MJ31" s="25">
        <f t="shared" si="92"/>
        <v>0</v>
      </c>
      <c r="MK31" s="25">
        <f t="shared" si="93"/>
        <v>0</v>
      </c>
      <c r="ML31" s="25">
        <f t="shared" si="200"/>
        <v>0</v>
      </c>
      <c r="MM31" s="25">
        <f t="shared" si="94"/>
        <v>0</v>
      </c>
      <c r="MN31" s="25">
        <f t="shared" si="95"/>
        <v>0</v>
      </c>
      <c r="MO31" s="25">
        <f t="shared" si="201"/>
        <v>0</v>
      </c>
      <c r="MP31" s="25">
        <f t="shared" si="96"/>
        <v>0</v>
      </c>
      <c r="MQ31" s="25">
        <f t="shared" si="97"/>
        <v>0</v>
      </c>
      <c r="MR31" s="25">
        <f t="shared" si="202"/>
        <v>0</v>
      </c>
      <c r="MS31" s="29">
        <v>1.98</v>
      </c>
      <c r="MT31" s="29">
        <v>0</v>
      </c>
      <c r="MU31" s="29">
        <v>1</v>
      </c>
      <c r="MV31" s="29">
        <v>1</v>
      </c>
      <c r="MW31" s="25">
        <f t="shared" si="98"/>
        <v>1.98</v>
      </c>
      <c r="MX31" s="25">
        <f t="shared" si="99"/>
        <v>5.9</v>
      </c>
      <c r="MY31" s="25">
        <f t="shared" si="100"/>
        <v>0</v>
      </c>
      <c r="MZ31" s="25">
        <f t="shared" si="101"/>
        <v>0</v>
      </c>
      <c r="NA31" s="25">
        <f t="shared" si="102"/>
        <v>1.98</v>
      </c>
      <c r="NB31" s="25">
        <f t="shared" si="103"/>
        <v>5.92</v>
      </c>
      <c r="NC31" s="25">
        <f t="shared" si="104"/>
        <v>0</v>
      </c>
      <c r="ND31" s="25">
        <f t="shared" si="105"/>
        <v>0</v>
      </c>
      <c r="NE31" s="25">
        <f t="shared" si="203"/>
        <v>1.98</v>
      </c>
      <c r="NF31" s="25">
        <f t="shared" si="203"/>
        <v>5.91</v>
      </c>
      <c r="NG31" s="25">
        <f t="shared" si="203"/>
        <v>0</v>
      </c>
      <c r="NH31" s="25">
        <f t="shared" si="203"/>
        <v>0</v>
      </c>
      <c r="NI31" s="25">
        <f t="shared" si="107"/>
        <v>221.62</v>
      </c>
      <c r="NJ31" s="25">
        <f t="shared" si="108"/>
        <v>0</v>
      </c>
      <c r="NK31" s="25">
        <f t="shared" si="109"/>
        <v>221.62</v>
      </c>
      <c r="NL31" s="25">
        <f t="shared" si="110"/>
        <v>127.41</v>
      </c>
      <c r="NM31" s="25">
        <f t="shared" si="111"/>
        <v>0</v>
      </c>
      <c r="NN31" s="25">
        <f t="shared" si="204"/>
        <v>127.41</v>
      </c>
      <c r="NO31" s="25">
        <f t="shared" si="112"/>
        <v>0</v>
      </c>
      <c r="NP31" s="25">
        <f t="shared" si="113"/>
        <v>0</v>
      </c>
      <c r="NQ31" s="25">
        <f t="shared" si="205"/>
        <v>0</v>
      </c>
      <c r="NR31" s="25">
        <f t="shared" si="114"/>
        <v>0</v>
      </c>
      <c r="NS31" s="25">
        <f t="shared" si="115"/>
        <v>0</v>
      </c>
      <c r="NT31" s="25">
        <f t="shared" si="206"/>
        <v>0</v>
      </c>
      <c r="NU31" s="25">
        <f t="shared" si="116"/>
        <v>0</v>
      </c>
      <c r="NV31" s="25">
        <f t="shared" si="117"/>
        <v>0</v>
      </c>
      <c r="NW31" s="25">
        <f t="shared" si="207"/>
        <v>0</v>
      </c>
      <c r="NX31" s="25">
        <f t="shared" si="208"/>
        <v>127.41</v>
      </c>
      <c r="NY31" s="25">
        <f t="shared" si="208"/>
        <v>0</v>
      </c>
      <c r="NZ31" s="25">
        <f t="shared" si="209"/>
        <v>127.41</v>
      </c>
      <c r="OA31" s="25">
        <f t="shared" si="210"/>
        <v>94.21</v>
      </c>
      <c r="OB31" s="25">
        <f t="shared" si="210"/>
        <v>0</v>
      </c>
      <c r="OC31" s="25">
        <f t="shared" si="211"/>
        <v>94.21</v>
      </c>
      <c r="OD31" s="25">
        <f t="shared" si="212"/>
        <v>127.41</v>
      </c>
      <c r="OE31" s="25">
        <f t="shared" si="212"/>
        <v>0</v>
      </c>
      <c r="OF31" s="25">
        <f t="shared" si="212"/>
        <v>127.41</v>
      </c>
      <c r="OG31" s="25">
        <f t="shared" si="119"/>
        <v>0</v>
      </c>
      <c r="OH31" s="25">
        <f t="shared" si="120"/>
        <v>0</v>
      </c>
      <c r="OI31" s="25">
        <f t="shared" si="121"/>
        <v>0</v>
      </c>
      <c r="OJ31" s="25">
        <f t="shared" si="122"/>
        <v>0</v>
      </c>
      <c r="OK31" s="25">
        <f t="shared" si="123"/>
        <v>0</v>
      </c>
      <c r="OL31" s="25">
        <f t="shared" si="124"/>
        <v>0</v>
      </c>
      <c r="OM31" s="25">
        <f t="shared" si="213"/>
        <v>0</v>
      </c>
      <c r="ON31" s="25">
        <f t="shared" si="213"/>
        <v>0</v>
      </c>
      <c r="OO31" s="25">
        <f t="shared" si="213"/>
        <v>0</v>
      </c>
      <c r="OP31" s="25">
        <f t="shared" si="125"/>
        <v>0</v>
      </c>
      <c r="OQ31" s="25">
        <f t="shared" si="126"/>
        <v>0</v>
      </c>
      <c r="OR31" s="25">
        <f t="shared" si="214"/>
        <v>0</v>
      </c>
      <c r="OS31" s="19">
        <v>537207.9</v>
      </c>
      <c r="OT31" s="19">
        <v>2371326.09</v>
      </c>
    </row>
    <row r="32" spans="1:410" ht="33" customHeight="1" x14ac:dyDescent="0.25">
      <c r="A32" s="18">
        <v>27</v>
      </c>
      <c r="B32" s="18" t="s">
        <v>763</v>
      </c>
      <c r="C32" s="18">
        <v>1349.13</v>
      </c>
      <c r="D32" s="16" t="e">
        <f>_xlfn.IFNA(INDEX(#REF!,MATCH(E32,#REF!,0)),0)</f>
        <v>#REF!</v>
      </c>
      <c r="E32" s="18" t="s">
        <v>802</v>
      </c>
      <c r="F32" s="16" t="s">
        <v>765</v>
      </c>
      <c r="G32" s="1" t="s">
        <v>766</v>
      </c>
      <c r="H32" s="1" t="s">
        <v>767</v>
      </c>
      <c r="I32" s="1" t="s">
        <v>768</v>
      </c>
      <c r="J32" s="1" t="s">
        <v>769</v>
      </c>
      <c r="K32" s="1" t="s">
        <v>770</v>
      </c>
      <c r="L32" s="1" t="s">
        <v>771</v>
      </c>
      <c r="M32" s="18">
        <v>1.64</v>
      </c>
      <c r="N32" s="18">
        <v>2.44</v>
      </c>
      <c r="O32" s="19">
        <v>2.04</v>
      </c>
      <c r="P32" s="19">
        <v>2.84</v>
      </c>
      <c r="Q32" s="19">
        <v>0.1</v>
      </c>
      <c r="R32" s="19">
        <v>1.8399999999999999</v>
      </c>
      <c r="S32" s="19">
        <v>2.64</v>
      </c>
      <c r="T32" s="18">
        <v>0.2</v>
      </c>
      <c r="U32" s="18">
        <v>0</v>
      </c>
      <c r="V32" s="18">
        <v>0</v>
      </c>
      <c r="W32" s="18">
        <v>0</v>
      </c>
      <c r="X32" s="18">
        <v>1.64</v>
      </c>
      <c r="Y32" s="18">
        <v>2.4</v>
      </c>
      <c r="Z32" s="20">
        <f t="shared" si="215"/>
        <v>2.7</v>
      </c>
      <c r="AA32" s="18">
        <v>0.22</v>
      </c>
      <c r="AB32" s="18">
        <v>0</v>
      </c>
      <c r="AC32" s="18">
        <v>0</v>
      </c>
      <c r="AD32" s="18">
        <v>0</v>
      </c>
      <c r="AE32" s="18">
        <v>0</v>
      </c>
      <c r="AF32" s="18">
        <v>0</v>
      </c>
      <c r="AG32" s="19">
        <v>1.2</v>
      </c>
      <c r="AH32" s="19">
        <v>2</v>
      </c>
      <c r="AI32" s="20">
        <f t="shared" si="127"/>
        <v>2.85</v>
      </c>
      <c r="AJ32" s="19">
        <v>0</v>
      </c>
      <c r="AK32" s="19">
        <v>0</v>
      </c>
      <c r="AL32" s="20">
        <f t="shared" si="128"/>
        <v>0</v>
      </c>
      <c r="AM32" s="18">
        <v>1.64</v>
      </c>
      <c r="AN32" s="18">
        <v>2</v>
      </c>
      <c r="AO32" s="18">
        <v>0.15</v>
      </c>
      <c r="AP32" s="18">
        <v>0.22</v>
      </c>
      <c r="AQ32" s="18">
        <v>1.64</v>
      </c>
      <c r="AR32" s="18">
        <v>2.2200000000000002</v>
      </c>
      <c r="AS32" s="18">
        <v>0.12</v>
      </c>
      <c r="AT32" s="18">
        <v>0.11</v>
      </c>
      <c r="AU32" s="18">
        <v>0</v>
      </c>
      <c r="AV32" s="18">
        <v>1</v>
      </c>
      <c r="AW32" s="18">
        <v>0</v>
      </c>
      <c r="AX32" s="18">
        <v>0</v>
      </c>
      <c r="AY32" s="18">
        <v>0</v>
      </c>
      <c r="AZ32" s="18">
        <v>0</v>
      </c>
      <c r="BA32" s="18">
        <v>2</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6" t="e">
        <f>_xlfn.IFNA(IF(RIGHT(D32,2)="=G",0,INDEX(#REF!,MATCH(E32,#REF!,0))),0)</f>
        <v>#REF!</v>
      </c>
      <c r="CB32" s="16" t="s">
        <v>776</v>
      </c>
      <c r="CC32" s="18">
        <v>0</v>
      </c>
      <c r="CD32" s="18">
        <v>0</v>
      </c>
      <c r="CE32" s="18">
        <v>1.4</v>
      </c>
      <c r="CF32" s="18">
        <v>0.73</v>
      </c>
      <c r="CG32" s="18">
        <v>0.12</v>
      </c>
      <c r="CH32" s="18">
        <v>3</v>
      </c>
      <c r="CI32" s="16" t="s">
        <v>98</v>
      </c>
      <c r="CJ32" s="18">
        <v>0</v>
      </c>
      <c r="CK32" s="20">
        <f t="shared" si="129"/>
        <v>3.25</v>
      </c>
      <c r="CL32" s="20">
        <f t="shared" si="130"/>
        <v>3.25</v>
      </c>
      <c r="CM32" s="18">
        <v>36.67</v>
      </c>
      <c r="CN32" s="21">
        <v>25.27</v>
      </c>
      <c r="CO32" s="18">
        <v>24.431000000000001</v>
      </c>
      <c r="CP32" s="22">
        <f t="shared" si="131"/>
        <v>25.27</v>
      </c>
      <c r="CQ32" s="22">
        <f t="shared" si="132"/>
        <v>22.02</v>
      </c>
      <c r="CR32" s="22">
        <f t="shared" si="133"/>
        <v>3.25</v>
      </c>
      <c r="CS32" s="22">
        <f t="shared" si="134"/>
        <v>22.12</v>
      </c>
      <c r="CT32" s="22">
        <f t="shared" si="0"/>
        <v>22.32</v>
      </c>
      <c r="CU32" s="23">
        <v>22.32</v>
      </c>
      <c r="CV32" s="22">
        <f t="shared" si="135"/>
        <v>2.7</v>
      </c>
      <c r="CW32" s="22">
        <f t="shared" si="1"/>
        <v>0</v>
      </c>
      <c r="CX32" s="22">
        <f t="shared" si="2"/>
        <v>0</v>
      </c>
      <c r="CY32" s="22">
        <f t="shared" si="136"/>
        <v>25</v>
      </c>
      <c r="CZ32" s="22">
        <f t="shared" si="137"/>
        <v>25.15</v>
      </c>
      <c r="DA32" s="24">
        <v>25.27</v>
      </c>
      <c r="DB32" s="20">
        <f t="shared" si="138"/>
        <v>3.25</v>
      </c>
      <c r="DC32" s="20">
        <f t="shared" si="139"/>
        <v>0</v>
      </c>
      <c r="DD32" s="20">
        <f t="shared" si="140"/>
        <v>3.25</v>
      </c>
      <c r="DE32" s="20">
        <f t="shared" si="3"/>
        <v>0.1</v>
      </c>
      <c r="DF32" s="20">
        <f t="shared" si="4"/>
        <v>0.2</v>
      </c>
      <c r="DG32" s="20">
        <f t="shared" si="5"/>
        <v>2.95</v>
      </c>
      <c r="DH32" s="20">
        <f t="shared" si="6"/>
        <v>0</v>
      </c>
      <c r="DI32" s="20">
        <f t="shared" si="7"/>
        <v>0</v>
      </c>
      <c r="DJ32" s="20">
        <f t="shared" si="8"/>
        <v>0</v>
      </c>
      <c r="DK32" s="20">
        <f t="shared" si="141"/>
        <v>3.25</v>
      </c>
      <c r="DL32" s="20">
        <f t="shared" si="142"/>
        <v>0</v>
      </c>
      <c r="DM32" s="20">
        <f t="shared" si="216"/>
        <v>0</v>
      </c>
      <c r="DN32" s="20">
        <f t="shared" si="143"/>
        <v>0</v>
      </c>
      <c r="DO32" s="18">
        <v>3.04</v>
      </c>
      <c r="DP32" s="18">
        <v>0</v>
      </c>
      <c r="DQ32" s="18">
        <v>1</v>
      </c>
      <c r="DR32" s="18">
        <v>1</v>
      </c>
      <c r="DS32" s="25">
        <f t="shared" si="144"/>
        <v>3.04</v>
      </c>
      <c r="DT32" s="25">
        <f t="shared" si="145"/>
        <v>0</v>
      </c>
      <c r="DU32" s="25">
        <f t="shared" si="146"/>
        <v>9.8800000000000008</v>
      </c>
      <c r="DV32" s="25">
        <f t="shared" si="147"/>
        <v>0</v>
      </c>
      <c r="DW32" s="25">
        <f t="shared" si="148"/>
        <v>9.8800000000000008</v>
      </c>
      <c r="DX32" s="25">
        <f t="shared" si="149"/>
        <v>20.16</v>
      </c>
      <c r="DY32" s="25">
        <f t="shared" si="150"/>
        <v>0</v>
      </c>
      <c r="DZ32" s="25">
        <f t="shared" si="151"/>
        <v>20.16</v>
      </c>
      <c r="EA32" s="25">
        <f t="shared" si="152"/>
        <v>13.36</v>
      </c>
      <c r="EB32" s="25">
        <f t="shared" si="153"/>
        <v>0</v>
      </c>
      <c r="EC32" s="25">
        <f t="shared" si="154"/>
        <v>13.36</v>
      </c>
      <c r="ED32" s="25">
        <f t="shared" si="155"/>
        <v>6.8</v>
      </c>
      <c r="EE32" s="25">
        <f t="shared" si="155"/>
        <v>0</v>
      </c>
      <c r="EF32" s="25">
        <f t="shared" si="156"/>
        <v>6.8</v>
      </c>
      <c r="EG32" s="25">
        <f t="shared" si="157"/>
        <v>13.36</v>
      </c>
      <c r="EH32" s="25">
        <f t="shared" si="157"/>
        <v>0</v>
      </c>
      <c r="EI32" s="25">
        <f t="shared" si="158"/>
        <v>13.36</v>
      </c>
      <c r="EJ32" s="18">
        <v>1349.13</v>
      </c>
      <c r="EK32" s="18">
        <v>1310.43</v>
      </c>
      <c r="EL32" s="18" t="s">
        <v>802</v>
      </c>
      <c r="EM32" s="18" t="s">
        <v>803</v>
      </c>
      <c r="EN32" s="16" t="s">
        <v>774</v>
      </c>
      <c r="EO32" s="16" t="s">
        <v>131</v>
      </c>
      <c r="EP32" s="16" t="e">
        <f>IF(OR(EN32="Cống tròn",EN32="Cống hộp",EN32="Ống nhựa"),INDEX(#REF!,MATCH(E32,#REF!,0)),IF(OR(EN32="Rãnh xây",EN32="Rãnh bê tông"),INDEX(#REF!,MATCH(E32,#REF!,0)),0))</f>
        <v>#REF!</v>
      </c>
      <c r="EQ32" s="18">
        <v>37.500000000000043</v>
      </c>
      <c r="ER32" s="19">
        <v>1</v>
      </c>
      <c r="ES32" s="25">
        <f t="shared" si="159"/>
        <v>37</v>
      </c>
      <c r="ET32" s="1" t="e">
        <f>_xlfn.IFNA(IF(EN32="Cống tròn",INDEX(#REF!,MATCH(E32,#REF!,0)),IF(EN32="Cống hộp",INDEX(#REF!,MATCH(E32,#REF!,0)),EU32&amp;" ,"&amp;EV32)),0)</f>
        <v>#REF!</v>
      </c>
      <c r="EU32" s="16" t="s">
        <v>769</v>
      </c>
      <c r="EV32" s="16" t="s">
        <v>775</v>
      </c>
      <c r="EW32" s="16" t="e">
        <f>_xlfn.IFNA(INDEX(#REF!,MATCH(E32,#REF!,0)),0)</f>
        <v>#REF!</v>
      </c>
      <c r="EX32" s="16"/>
      <c r="EY32" s="18">
        <v>0</v>
      </c>
      <c r="EZ32" s="18">
        <v>0</v>
      </c>
      <c r="FA32" s="18">
        <v>0</v>
      </c>
      <c r="FB32" s="19">
        <v>0</v>
      </c>
      <c r="FC32" s="19">
        <v>0</v>
      </c>
      <c r="FD32" s="25">
        <f t="shared" si="9"/>
        <v>0</v>
      </c>
      <c r="FE32" s="25">
        <f t="shared" si="160"/>
        <v>0</v>
      </c>
      <c r="FF32" s="19">
        <v>0.14000000000000001</v>
      </c>
      <c r="FG32" s="19">
        <v>2</v>
      </c>
      <c r="FH32" s="19">
        <v>1.5</v>
      </c>
      <c r="FI32" s="25">
        <f t="shared" si="161"/>
        <v>1.78</v>
      </c>
      <c r="FJ32" s="19">
        <v>0</v>
      </c>
      <c r="FK32" s="19">
        <v>0</v>
      </c>
      <c r="FL32" s="19">
        <v>0.2</v>
      </c>
      <c r="FM32" s="19">
        <v>1.6</v>
      </c>
      <c r="FN32" s="19">
        <v>0</v>
      </c>
      <c r="FO32" s="25">
        <f t="shared" si="162"/>
        <v>1.98</v>
      </c>
      <c r="FP32" s="19">
        <v>1.4999999999999999E-2</v>
      </c>
      <c r="FQ32" s="19">
        <v>1</v>
      </c>
      <c r="FR32" s="25">
        <f t="shared" si="10"/>
        <v>36</v>
      </c>
      <c r="FS32" s="25">
        <f t="shared" si="11"/>
        <v>0.52500000000000002</v>
      </c>
      <c r="FT32" s="25">
        <f t="shared" si="12"/>
        <v>36.524999999999999</v>
      </c>
      <c r="FU32" s="25">
        <f t="shared" si="13"/>
        <v>-0.97500000000004405</v>
      </c>
      <c r="FV32" s="25" t="str">
        <f t="shared" si="163"/>
        <v>Thêm 01</v>
      </c>
      <c r="FW32" s="25">
        <f t="shared" si="164"/>
        <v>0.04</v>
      </c>
      <c r="FX32" s="1"/>
      <c r="FY32" s="1"/>
      <c r="FZ32" s="1"/>
      <c r="GA32" s="1"/>
      <c r="GB32" s="19">
        <v>0</v>
      </c>
      <c r="GC32" s="19">
        <v>0</v>
      </c>
      <c r="GD32" s="19">
        <v>0</v>
      </c>
      <c r="GE32" s="19">
        <v>0</v>
      </c>
      <c r="GF32" s="19">
        <v>0</v>
      </c>
      <c r="GG32" s="19">
        <v>0</v>
      </c>
      <c r="GH32" s="19">
        <v>0</v>
      </c>
      <c r="GI32" s="19">
        <v>0</v>
      </c>
      <c r="GJ32" s="19">
        <v>0</v>
      </c>
      <c r="GK32" s="19">
        <v>0</v>
      </c>
      <c r="GL32" s="25">
        <f t="shared" si="14"/>
        <v>0</v>
      </c>
      <c r="GM32" s="25">
        <f t="shared" si="165"/>
        <v>0</v>
      </c>
      <c r="GN32" s="19">
        <v>0</v>
      </c>
      <c r="GO32" s="19">
        <v>0</v>
      </c>
      <c r="GP32" s="19">
        <v>0</v>
      </c>
      <c r="GQ32" s="19">
        <v>0</v>
      </c>
      <c r="GR32" s="1" t="e">
        <f>_xlfn.IFNA(INDEX(#REF!,MATCH(E32,#REF!,0)),0)</f>
        <v>#REF!</v>
      </c>
      <c r="GS32" s="1"/>
      <c r="GT32" s="19">
        <v>0</v>
      </c>
      <c r="GU32" s="19">
        <v>0</v>
      </c>
      <c r="GV32" s="19">
        <v>0</v>
      </c>
      <c r="GW32" s="19">
        <v>0</v>
      </c>
      <c r="GX32" s="25">
        <f t="shared" si="15"/>
        <v>0</v>
      </c>
      <c r="GY32" s="25">
        <f t="shared" si="16"/>
        <v>0</v>
      </c>
      <c r="GZ32" s="25">
        <f t="shared" si="166"/>
        <v>0</v>
      </c>
      <c r="HA32" s="1" t="e" cm="1">
        <f t="array" ref="HA32">INDEX(#REF!,MATCH(EJ32&amp;EK32&amp;HD32&amp;HE32&amp;HF32,#REF!&amp;#REF!&amp;#REF!&amp;#REF!&amp;#REF!,0))</f>
        <v>#REF!</v>
      </c>
      <c r="HB32" s="1"/>
      <c r="HC32" s="25">
        <f t="shared" si="167"/>
        <v>0</v>
      </c>
      <c r="HD32" s="19">
        <v>0</v>
      </c>
      <c r="HE32" s="19">
        <v>0</v>
      </c>
      <c r="HF32" s="19">
        <v>0</v>
      </c>
      <c r="HG32" s="1" t="e" cm="1">
        <f t="array" ref="HG32">INDEX(#REF!,MATCH(EJ32&amp;EK32&amp;HJ32&amp;HK32&amp;HL32,#REF!&amp;#REF!&amp;#REF!&amp;#REF!&amp;#REF!,0))</f>
        <v>#REF!</v>
      </c>
      <c r="HH32" s="1"/>
      <c r="HI32" s="25">
        <f t="shared" si="168"/>
        <v>0</v>
      </c>
      <c r="HJ32" s="25">
        <f t="shared" si="169"/>
        <v>0</v>
      </c>
      <c r="HK32" s="19">
        <v>0</v>
      </c>
      <c r="HL32" s="19">
        <v>0</v>
      </c>
      <c r="HM32" s="19">
        <v>0.01</v>
      </c>
      <c r="HN32" s="19">
        <v>1</v>
      </c>
      <c r="HO32" s="25">
        <f t="shared" si="170"/>
        <v>0</v>
      </c>
      <c r="HP32" s="25">
        <f t="shared" si="171"/>
        <v>0</v>
      </c>
      <c r="HQ32" s="25">
        <f t="shared" si="172"/>
        <v>0</v>
      </c>
      <c r="HR32" s="25">
        <f t="shared" si="173"/>
        <v>0</v>
      </c>
      <c r="HS32" s="25">
        <f t="shared" si="174"/>
        <v>0</v>
      </c>
      <c r="HT32" s="19">
        <v>0</v>
      </c>
      <c r="HU32" s="19">
        <v>0</v>
      </c>
      <c r="HV32" s="19">
        <v>0</v>
      </c>
      <c r="HW32" s="25">
        <f t="shared" si="175"/>
        <v>0</v>
      </c>
      <c r="HX32" s="19">
        <v>0</v>
      </c>
      <c r="HY32" s="19">
        <v>0</v>
      </c>
      <c r="HZ32" s="21">
        <v>25.27</v>
      </c>
      <c r="IA32" s="20">
        <f>ROUND(IF(EN32="Cống tròn",IF(EN32="Cống tròn",IF(EU32="Không có móng",IQ32-FF32,IF(EU32="Đế",IP32-FN32,IF(OR(EU32="Móng bê tông",EU32="Móng bê tông kết hợp đế"),II32-FJ32,0))),0),IF(EN32="Cống hộp",IF(AND(EN32="Cống hộp",EU32="Không có móng"),IQ32-GF32,IF(AND(EN32="Cống hộp",EU32="Móng bê tông"),IJ32-GB32,0)),IF(OR(EN32="Rãnh xây",EN32="Rãnh bê tông"),IF(OR(EN32="Rãnh xây",EN32="Rãnh bê tông"),IK32-GB32,0),IF(EN32="Ống nhựa",IF(AND(EN32="Ống nhựa",EU32="Không đắp cát"),IQ32-HT32,IF(AND(EN32="Ống nhựa",EU32="Đắp cát"),IH32-HX32,0)),IF(EN32="Rãnh thang",IF(EN32="Rãnh thang",IF(EU32="Móng bê tông",#REF!-#REF!,IQ32),0),0))))),2)</f>
        <v>22.28</v>
      </c>
      <c r="IB32" s="20">
        <f t="shared" si="176"/>
        <v>2.9899999999999984</v>
      </c>
      <c r="IC32" s="20">
        <f t="shared" si="17"/>
        <v>22.28</v>
      </c>
      <c r="ID32" s="20">
        <f t="shared" si="18"/>
        <v>0</v>
      </c>
      <c r="IE32" s="20">
        <f t="shared" si="19"/>
        <v>0</v>
      </c>
      <c r="IF32" s="20">
        <f t="shared" si="20"/>
        <v>0</v>
      </c>
      <c r="IG32" s="20">
        <f>IF(EN32="Rãnh thang",IF(AND(EN32="Rãnh thang",EU32="Móng bê tông"),IQ32-#REF!,0),IF(EN32="Ống nhựa",IF(AND(EN32="Ống nhựa",EU32="Đắp cát"),IQ32-HT32,0),IF(EN32="Cống tròn",IF(EN32="Cống tròn",IF(OR(EU32="Móng bê tông",EU32="Móng bê tông kết hợp đế"),IM32-FL32,0),0),IF(EN32="Cống hộp",IF(AND(EN32="Cống hộp",EU32="Móng bê tông"),IN32-GD32,0),IF(OR(EN32="Rãnh xây",EN32="Rãnh bê tông"),IF(AND(EN32="Rãnh xây",EU32="Móng bê tông"),IO32-GD32,IF(AND(EN32="Rãnh bê tông",EU32="Móng bê tông"),IO32-GD32,0)),0)))))</f>
        <v>22.28</v>
      </c>
      <c r="IH32" s="20">
        <f t="shared" si="21"/>
        <v>0</v>
      </c>
      <c r="II32" s="20">
        <f t="shared" si="22"/>
        <v>22.28</v>
      </c>
      <c r="IJ32" s="20">
        <f t="shared" si="23"/>
        <v>0</v>
      </c>
      <c r="IK32" s="20">
        <f t="shared" si="177"/>
        <v>0</v>
      </c>
      <c r="IL32" s="20">
        <f t="shared" si="24"/>
        <v>22.48</v>
      </c>
      <c r="IM32" s="20">
        <f t="shared" si="25"/>
        <v>22.48</v>
      </c>
      <c r="IN32" s="20">
        <f t="shared" si="26"/>
        <v>0</v>
      </c>
      <c r="IO32" s="20">
        <f t="shared" si="27"/>
        <v>0</v>
      </c>
      <c r="IP32" s="20">
        <f t="shared" si="28"/>
        <v>0</v>
      </c>
      <c r="IQ32" s="18">
        <v>22.62</v>
      </c>
      <c r="IR32" s="25">
        <f t="shared" si="178"/>
        <v>0</v>
      </c>
      <c r="IS32" s="25">
        <f t="shared" si="29"/>
        <v>0</v>
      </c>
      <c r="IT32" s="25">
        <f t="shared" si="30"/>
        <v>0</v>
      </c>
      <c r="IU32" s="25">
        <f>ROUND(IF(EN32="Cống tròn",IF(EN32="Cống tròn",IV32+FF32,0),IF(EN32="Cống hộp",IF(EN32="Cống hộp",IV32+GP32,0),IF(OR(EN32="Rãnh xây",EN32="Rãnh bê tông"),IF(OR(EN32="Rãnh xây",EN32="Rãnh bê tông"),IV32+GP32,0),IF(EN32="ống nhựa",IF(EN32="Ống nhựa",IV32+HT32,0),IF(EN32="Rãnh thang",IF(EN32="Rãnh thang",IQ32+#REF!,0),0))))),2)</f>
        <v>24.2</v>
      </c>
      <c r="IV32" s="19">
        <v>24.06</v>
      </c>
      <c r="IW32" s="25">
        <f t="shared" si="31"/>
        <v>24.2</v>
      </c>
      <c r="IX32" s="25">
        <f t="shared" si="32"/>
        <v>0</v>
      </c>
      <c r="IY32" s="25">
        <f t="shared" si="33"/>
        <v>0</v>
      </c>
      <c r="IZ32" s="25">
        <f t="shared" si="34"/>
        <v>0</v>
      </c>
      <c r="JA32" s="25">
        <f t="shared" si="35"/>
        <v>0</v>
      </c>
      <c r="JB32" s="21">
        <v>25.21</v>
      </c>
      <c r="JC32" s="20">
        <f>ROUND(IF(EN32="Cống tròn",IF(EN32="Cống tròn",IF(EU32="Không có móng",JS32-FF32,IF(EU32="Đế",JR32-FN32,IF(OR(EU32="Móng bê tông",EU32="Móng bê tông kết hợp đế"),JK32-FJ32,0))),0),IF(EN32="Cống hộp",IF(AND(EN32="Cống hộp",EU32="Không có móng"),JS32-GF32,IF(AND(EN32="Cống hộp",EU32="Móng bê tông"),JL32-GB32,0)),IF(OR(EN32="Rãnh xây",EN32="Rãnh bê tông"),IF(OR(EN32="Rãnh xây",EN32="Rãnh bê tông"),JM32-GB32,0),IF(EN32="Ống nhựa",IF(AND(EN32="Ống nhựa",EU32="Không đắp cát"),JS32-HT32,IF(AND(EN32="Ống nhựa",EU32="Đắp cát"),JJ32-HX32,0)),IF(EN32="Rãnh thang",IF(EN32="Rãnh thang",IF(EU32="Móng bê tông",#REF!-#REF!,JS32),0),0))))),2)</f>
        <v>22.22</v>
      </c>
      <c r="JD32" s="20">
        <f t="shared" si="179"/>
        <v>2.990000000000002</v>
      </c>
      <c r="JE32" s="20">
        <f t="shared" si="36"/>
        <v>22.22</v>
      </c>
      <c r="JF32" s="20">
        <f t="shared" si="37"/>
        <v>0</v>
      </c>
      <c r="JG32" s="20">
        <f t="shared" si="38"/>
        <v>0</v>
      </c>
      <c r="JH32" s="20">
        <f t="shared" si="39"/>
        <v>0</v>
      </c>
      <c r="JI32" s="20">
        <f>IF(EN32="Rãnh thang",IF(AND(EN32="Rãnh thang",EU32="Móng bê tông"),JS32-#REF!,0),IF(EN32="Ống nhựa",IF(AND(EN32="Ống nhựa",EU32="Đắp cát"),JS32-HT32,0),IF(EN32="Cống tròn",IF(EN32="Cống tròn",IF(OR(EU32="Móng bê tông",EU32="Móng bê tông kết hợp đế"),JO32-FL32,0),0),IF(EN32="Cống hộp",IF(AND(EN32="Cống hộp",EU32="Móng bê tông"),JP32-GD32,0),IF(OR(EN32="Rãnh xây",EN32="Rãnh bê tông"),IF(AND(EN32="Rãnh xây",EU32="Móng bê tông"),JQ32-GD32,IF(AND(EN32="Rãnh bê tông",EU32="Móng bê tông"),JQ32-GD32,0)),0)))))</f>
        <v>22.22</v>
      </c>
      <c r="JJ32" s="20">
        <f t="shared" si="40"/>
        <v>0</v>
      </c>
      <c r="JK32" s="20">
        <f t="shared" si="41"/>
        <v>22.22</v>
      </c>
      <c r="JL32" s="20">
        <f t="shared" si="42"/>
        <v>0</v>
      </c>
      <c r="JM32" s="20">
        <f t="shared" si="43"/>
        <v>0</v>
      </c>
      <c r="JN32" s="20">
        <f t="shared" si="44"/>
        <v>22.419999999999998</v>
      </c>
      <c r="JO32" s="20">
        <f t="shared" si="45"/>
        <v>22.419999999999998</v>
      </c>
      <c r="JP32" s="20">
        <f t="shared" si="46"/>
        <v>0</v>
      </c>
      <c r="JQ32" s="20">
        <f t="shared" si="47"/>
        <v>0</v>
      </c>
      <c r="JR32" s="20">
        <f t="shared" si="48"/>
        <v>0</v>
      </c>
      <c r="JS32" s="26">
        <v>22.56</v>
      </c>
      <c r="JT32" s="25">
        <f t="shared" si="180"/>
        <v>0</v>
      </c>
      <c r="JU32" s="25">
        <f t="shared" si="49"/>
        <v>0</v>
      </c>
      <c r="JV32" s="25">
        <f t="shared" si="50"/>
        <v>0</v>
      </c>
      <c r="JW32" s="25">
        <f>ROUND(IF(EN32="Cống tròn",IF(EN32="Cống tròn",JX32+FF32,0),IF(EN32="Cống hộp",IF(EN32="Cống hộp",JX32+GP32,0),IF(OR(EN32="Rãnh xây",EN32="Rãnh bê tông"),IF(OR(EN32="Rãnh xây",EN32="Rãnh bê tông"),JX32+GP32,0),IF(EN32="ống nhựa",IF(EN32="Ống nhựa",JX32+HT32,0),IF(EN32="Rãnh thang",IF(EN32="Rãnh thang",JS32+#REF!,0),0))))),2)</f>
        <v>24.2</v>
      </c>
      <c r="JX32" s="27">
        <v>24.06</v>
      </c>
      <c r="JY32" s="25">
        <f t="shared" si="51"/>
        <v>24.2</v>
      </c>
      <c r="JZ32" s="25">
        <f t="shared" si="52"/>
        <v>0</v>
      </c>
      <c r="KA32" s="25">
        <f t="shared" si="53"/>
        <v>0</v>
      </c>
      <c r="KB32" s="25">
        <f t="shared" si="54"/>
        <v>0</v>
      </c>
      <c r="KC32" s="25">
        <f t="shared" si="55"/>
        <v>0</v>
      </c>
      <c r="KD32" s="28" t="s">
        <v>98</v>
      </c>
      <c r="KE32" s="27">
        <v>0</v>
      </c>
      <c r="KF32" s="25">
        <f t="shared" si="56"/>
        <v>2.9899999999999984</v>
      </c>
      <c r="KG32" s="25">
        <f t="shared" si="181"/>
        <v>2.9899999999999984</v>
      </c>
      <c r="KH32" s="27">
        <v>0</v>
      </c>
      <c r="KI32" s="25">
        <f t="shared" si="57"/>
        <v>2.990000000000002</v>
      </c>
      <c r="KJ32" s="25">
        <f t="shared" si="182"/>
        <v>2.990000000000002</v>
      </c>
      <c r="KK32" s="25">
        <f t="shared" si="58"/>
        <v>0</v>
      </c>
      <c r="KL32" s="25">
        <f t="shared" si="59"/>
        <v>0</v>
      </c>
      <c r="KM32" s="25">
        <f t="shared" si="183"/>
        <v>0</v>
      </c>
      <c r="KN32" s="25">
        <f t="shared" si="60"/>
        <v>0</v>
      </c>
      <c r="KO32" s="25">
        <f t="shared" si="61"/>
        <v>0</v>
      </c>
      <c r="KP32" s="25">
        <f t="shared" si="184"/>
        <v>0</v>
      </c>
      <c r="KQ32" s="25">
        <f t="shared" si="62"/>
        <v>0.2</v>
      </c>
      <c r="KR32" s="25">
        <f t="shared" si="63"/>
        <v>0.2</v>
      </c>
      <c r="KS32" s="25">
        <f t="shared" si="185"/>
        <v>0.2</v>
      </c>
      <c r="KT32" s="25">
        <f t="shared" si="64"/>
        <v>0</v>
      </c>
      <c r="KU32" s="25">
        <f t="shared" si="65"/>
        <v>0</v>
      </c>
      <c r="KV32" s="25">
        <f t="shared" si="186"/>
        <v>0</v>
      </c>
      <c r="KW32" s="25">
        <f t="shared" si="66"/>
        <v>0</v>
      </c>
      <c r="KX32" s="25">
        <f t="shared" si="67"/>
        <v>0</v>
      </c>
      <c r="KY32" s="25">
        <f t="shared" si="187"/>
        <v>0</v>
      </c>
      <c r="KZ32" s="25">
        <f t="shared" si="68"/>
        <v>0</v>
      </c>
      <c r="LA32" s="25">
        <f t="shared" si="69"/>
        <v>0</v>
      </c>
      <c r="LB32" s="25">
        <f t="shared" si="188"/>
        <v>0</v>
      </c>
      <c r="LC32" s="25">
        <f t="shared" si="70"/>
        <v>1.98</v>
      </c>
      <c r="LD32" s="25">
        <f t="shared" si="71"/>
        <v>1.98</v>
      </c>
      <c r="LE32" s="25">
        <f t="shared" si="189"/>
        <v>1.98</v>
      </c>
      <c r="LF32" s="25">
        <f t="shared" si="72"/>
        <v>0</v>
      </c>
      <c r="LG32" s="25">
        <f t="shared" si="73"/>
        <v>0</v>
      </c>
      <c r="LH32" s="25">
        <f t="shared" si="190"/>
        <v>0</v>
      </c>
      <c r="LI32" s="25">
        <f t="shared" si="74"/>
        <v>0</v>
      </c>
      <c r="LJ32" s="25">
        <f t="shared" si="75"/>
        <v>0</v>
      </c>
      <c r="LK32" s="25">
        <f t="shared" si="191"/>
        <v>0</v>
      </c>
      <c r="LL32" s="25">
        <f t="shared" si="76"/>
        <v>0</v>
      </c>
      <c r="LM32" s="25">
        <f t="shared" si="77"/>
        <v>0</v>
      </c>
      <c r="LN32" s="25">
        <f t="shared" si="192"/>
        <v>0</v>
      </c>
      <c r="LO32" s="25">
        <f t="shared" si="78"/>
        <v>0</v>
      </c>
      <c r="LP32" s="25">
        <f t="shared" si="79"/>
        <v>0</v>
      </c>
      <c r="LQ32" s="25">
        <f t="shared" si="193"/>
        <v>0</v>
      </c>
      <c r="LR32" s="25">
        <f t="shared" si="80"/>
        <v>0</v>
      </c>
      <c r="LS32" s="25">
        <f t="shared" si="81"/>
        <v>0</v>
      </c>
      <c r="LT32" s="25">
        <f t="shared" si="194"/>
        <v>0</v>
      </c>
      <c r="LU32" s="25">
        <f t="shared" si="82"/>
        <v>0</v>
      </c>
      <c r="LV32" s="25">
        <f t="shared" si="83"/>
        <v>0</v>
      </c>
      <c r="LW32" s="25">
        <f t="shared" si="195"/>
        <v>0</v>
      </c>
      <c r="LX32" s="25">
        <f t="shared" si="84"/>
        <v>0</v>
      </c>
      <c r="LY32" s="25">
        <f t="shared" si="85"/>
        <v>0</v>
      </c>
      <c r="LZ32" s="25">
        <f t="shared" si="196"/>
        <v>0</v>
      </c>
      <c r="MA32" s="25">
        <f t="shared" si="86"/>
        <v>0</v>
      </c>
      <c r="MB32" s="25">
        <f t="shared" si="87"/>
        <v>0</v>
      </c>
      <c r="MC32" s="25">
        <f t="shared" si="197"/>
        <v>0</v>
      </c>
      <c r="MD32" s="25">
        <f t="shared" si="88"/>
        <v>0</v>
      </c>
      <c r="ME32" s="25">
        <f t="shared" si="89"/>
        <v>0</v>
      </c>
      <c r="MF32" s="25">
        <f t="shared" si="198"/>
        <v>0</v>
      </c>
      <c r="MG32" s="25">
        <f t="shared" si="90"/>
        <v>0</v>
      </c>
      <c r="MH32" s="25">
        <f t="shared" si="91"/>
        <v>0</v>
      </c>
      <c r="MI32" s="25">
        <f t="shared" si="199"/>
        <v>0</v>
      </c>
      <c r="MJ32" s="25">
        <f t="shared" si="92"/>
        <v>0</v>
      </c>
      <c r="MK32" s="25">
        <f t="shared" si="93"/>
        <v>0</v>
      </c>
      <c r="ML32" s="25">
        <f t="shared" si="200"/>
        <v>0</v>
      </c>
      <c r="MM32" s="25">
        <f t="shared" si="94"/>
        <v>0</v>
      </c>
      <c r="MN32" s="25">
        <f t="shared" si="95"/>
        <v>0</v>
      </c>
      <c r="MO32" s="25">
        <f t="shared" si="201"/>
        <v>0</v>
      </c>
      <c r="MP32" s="25">
        <f t="shared" si="96"/>
        <v>0</v>
      </c>
      <c r="MQ32" s="25">
        <f t="shared" si="97"/>
        <v>0</v>
      </c>
      <c r="MR32" s="25">
        <f t="shared" si="202"/>
        <v>0</v>
      </c>
      <c r="MS32" s="29">
        <v>1.98</v>
      </c>
      <c r="MT32" s="29">
        <v>0</v>
      </c>
      <c r="MU32" s="29">
        <v>1</v>
      </c>
      <c r="MV32" s="29">
        <v>1</v>
      </c>
      <c r="MW32" s="25">
        <f t="shared" si="98"/>
        <v>1.98</v>
      </c>
      <c r="MX32" s="25">
        <f t="shared" si="99"/>
        <v>5.92</v>
      </c>
      <c r="MY32" s="25">
        <f t="shared" si="100"/>
        <v>0</v>
      </c>
      <c r="MZ32" s="25">
        <f t="shared" si="101"/>
        <v>0</v>
      </c>
      <c r="NA32" s="25">
        <f t="shared" si="102"/>
        <v>1.98</v>
      </c>
      <c r="NB32" s="25">
        <f t="shared" si="103"/>
        <v>5.92</v>
      </c>
      <c r="NC32" s="25">
        <f t="shared" si="104"/>
        <v>0</v>
      </c>
      <c r="ND32" s="25">
        <f t="shared" si="105"/>
        <v>0</v>
      </c>
      <c r="NE32" s="25">
        <f t="shared" si="203"/>
        <v>1.98</v>
      </c>
      <c r="NF32" s="25">
        <f t="shared" si="203"/>
        <v>5.92</v>
      </c>
      <c r="NG32" s="25">
        <f t="shared" si="203"/>
        <v>0</v>
      </c>
      <c r="NH32" s="25">
        <f t="shared" si="203"/>
        <v>0</v>
      </c>
      <c r="NI32" s="25">
        <f t="shared" si="107"/>
        <v>222</v>
      </c>
      <c r="NJ32" s="25">
        <f t="shared" si="108"/>
        <v>0</v>
      </c>
      <c r="NK32" s="25">
        <f t="shared" si="109"/>
        <v>222</v>
      </c>
      <c r="NL32" s="25">
        <f t="shared" si="110"/>
        <v>127.41</v>
      </c>
      <c r="NM32" s="25">
        <f t="shared" si="111"/>
        <v>0</v>
      </c>
      <c r="NN32" s="25">
        <f t="shared" si="204"/>
        <v>127.41</v>
      </c>
      <c r="NO32" s="25">
        <f t="shared" si="112"/>
        <v>0</v>
      </c>
      <c r="NP32" s="25">
        <f t="shared" si="113"/>
        <v>0</v>
      </c>
      <c r="NQ32" s="25">
        <f t="shared" si="205"/>
        <v>0</v>
      </c>
      <c r="NR32" s="25">
        <f t="shared" si="114"/>
        <v>0</v>
      </c>
      <c r="NS32" s="25">
        <f t="shared" si="115"/>
        <v>0</v>
      </c>
      <c r="NT32" s="25">
        <f t="shared" si="206"/>
        <v>0</v>
      </c>
      <c r="NU32" s="25">
        <f t="shared" si="116"/>
        <v>0</v>
      </c>
      <c r="NV32" s="25">
        <f t="shared" si="117"/>
        <v>0</v>
      </c>
      <c r="NW32" s="25">
        <f t="shared" si="207"/>
        <v>0</v>
      </c>
      <c r="NX32" s="25">
        <f t="shared" si="208"/>
        <v>127.41</v>
      </c>
      <c r="NY32" s="25">
        <f t="shared" si="208"/>
        <v>0</v>
      </c>
      <c r="NZ32" s="25">
        <f t="shared" si="209"/>
        <v>127.41</v>
      </c>
      <c r="OA32" s="25">
        <f t="shared" si="210"/>
        <v>94.59</v>
      </c>
      <c r="OB32" s="25">
        <f t="shared" si="210"/>
        <v>0</v>
      </c>
      <c r="OC32" s="25">
        <f t="shared" si="211"/>
        <v>94.59</v>
      </c>
      <c r="OD32" s="25">
        <f t="shared" si="212"/>
        <v>127.41</v>
      </c>
      <c r="OE32" s="25">
        <f t="shared" si="212"/>
        <v>0</v>
      </c>
      <c r="OF32" s="25">
        <f t="shared" si="212"/>
        <v>127.41</v>
      </c>
      <c r="OG32" s="25">
        <f t="shared" si="119"/>
        <v>0</v>
      </c>
      <c r="OH32" s="25">
        <f t="shared" si="120"/>
        <v>0</v>
      </c>
      <c r="OI32" s="25">
        <f t="shared" si="121"/>
        <v>0</v>
      </c>
      <c r="OJ32" s="25">
        <f t="shared" si="122"/>
        <v>0</v>
      </c>
      <c r="OK32" s="25">
        <f t="shared" si="123"/>
        <v>0</v>
      </c>
      <c r="OL32" s="25">
        <f t="shared" si="124"/>
        <v>0</v>
      </c>
      <c r="OM32" s="25">
        <f t="shared" si="213"/>
        <v>0</v>
      </c>
      <c r="ON32" s="25">
        <f t="shared" si="213"/>
        <v>0</v>
      </c>
      <c r="OO32" s="25">
        <f t="shared" si="213"/>
        <v>0</v>
      </c>
      <c r="OP32" s="25">
        <f t="shared" si="125"/>
        <v>0</v>
      </c>
      <c r="OQ32" s="25">
        <f t="shared" si="126"/>
        <v>0</v>
      </c>
      <c r="OR32" s="25">
        <f t="shared" si="214"/>
        <v>0</v>
      </c>
      <c r="OS32" s="19">
        <v>537246.6</v>
      </c>
      <c r="OT32" s="19">
        <v>2371326.09</v>
      </c>
    </row>
    <row r="33" spans="1:410" ht="33" customHeight="1" x14ac:dyDescent="0.25">
      <c r="A33" s="18">
        <v>28</v>
      </c>
      <c r="B33" s="18" t="s">
        <v>763</v>
      </c>
      <c r="C33" s="18">
        <v>1310.43</v>
      </c>
      <c r="D33" s="16" t="e">
        <f>_xlfn.IFNA(INDEX(#REF!,MATCH(E33,#REF!,0)),0)</f>
        <v>#REF!</v>
      </c>
      <c r="E33" s="18" t="s">
        <v>803</v>
      </c>
      <c r="F33" s="16" t="s">
        <v>765</v>
      </c>
      <c r="G33" s="1" t="s">
        <v>766</v>
      </c>
      <c r="H33" s="1" t="s">
        <v>767</v>
      </c>
      <c r="I33" s="1" t="s">
        <v>768</v>
      </c>
      <c r="J33" s="1" t="s">
        <v>769</v>
      </c>
      <c r="K33" s="1" t="s">
        <v>770</v>
      </c>
      <c r="L33" s="1" t="s">
        <v>771</v>
      </c>
      <c r="M33" s="18">
        <v>1.64</v>
      </c>
      <c r="N33" s="18">
        <v>2.44</v>
      </c>
      <c r="O33" s="19">
        <v>2.04</v>
      </c>
      <c r="P33" s="19">
        <v>2.84</v>
      </c>
      <c r="Q33" s="19">
        <v>0.1</v>
      </c>
      <c r="R33" s="19">
        <v>1.8399999999999999</v>
      </c>
      <c r="S33" s="19">
        <v>2.64</v>
      </c>
      <c r="T33" s="18">
        <v>0.2</v>
      </c>
      <c r="U33" s="18">
        <v>0</v>
      </c>
      <c r="V33" s="18">
        <v>0</v>
      </c>
      <c r="W33" s="18">
        <v>0</v>
      </c>
      <c r="X33" s="18">
        <v>1.64</v>
      </c>
      <c r="Y33" s="18">
        <v>2.4</v>
      </c>
      <c r="Z33" s="20">
        <f t="shared" si="215"/>
        <v>2.7</v>
      </c>
      <c r="AA33" s="18">
        <v>0.22</v>
      </c>
      <c r="AB33" s="18">
        <v>0</v>
      </c>
      <c r="AC33" s="18">
        <v>0</v>
      </c>
      <c r="AD33" s="18">
        <v>0</v>
      </c>
      <c r="AE33" s="18">
        <v>0</v>
      </c>
      <c r="AF33" s="18">
        <v>0</v>
      </c>
      <c r="AG33" s="19">
        <v>1.2</v>
      </c>
      <c r="AH33" s="19">
        <v>2</v>
      </c>
      <c r="AI33" s="20">
        <f t="shared" si="127"/>
        <v>2.85</v>
      </c>
      <c r="AJ33" s="19">
        <v>0</v>
      </c>
      <c r="AK33" s="19">
        <v>0</v>
      </c>
      <c r="AL33" s="20">
        <f t="shared" si="128"/>
        <v>0</v>
      </c>
      <c r="AM33" s="18">
        <v>1.64</v>
      </c>
      <c r="AN33" s="18">
        <v>2</v>
      </c>
      <c r="AO33" s="18">
        <v>0.15</v>
      </c>
      <c r="AP33" s="18">
        <v>0.22</v>
      </c>
      <c r="AQ33" s="18">
        <v>1.64</v>
      </c>
      <c r="AR33" s="18">
        <v>2.2200000000000002</v>
      </c>
      <c r="AS33" s="18">
        <v>0.12</v>
      </c>
      <c r="AT33" s="18">
        <v>0.11</v>
      </c>
      <c r="AU33" s="18">
        <v>0</v>
      </c>
      <c r="AV33" s="18">
        <v>1</v>
      </c>
      <c r="AW33" s="18">
        <v>0</v>
      </c>
      <c r="AX33" s="18">
        <v>0</v>
      </c>
      <c r="AY33" s="18">
        <v>0</v>
      </c>
      <c r="AZ33" s="18">
        <v>0</v>
      </c>
      <c r="BA33" s="18">
        <v>2</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6" t="e">
        <f>_xlfn.IFNA(IF(RIGHT(D33,2)="=G",0,INDEX(#REF!,MATCH(E33,#REF!,0))),0)</f>
        <v>#REF!</v>
      </c>
      <c r="CB33" s="16" t="s">
        <v>776</v>
      </c>
      <c r="CC33" s="18">
        <v>0</v>
      </c>
      <c r="CD33" s="18">
        <v>0</v>
      </c>
      <c r="CE33" s="18">
        <v>1.4</v>
      </c>
      <c r="CF33" s="18">
        <v>0.73</v>
      </c>
      <c r="CG33" s="18">
        <v>0.12</v>
      </c>
      <c r="CH33" s="18">
        <v>3</v>
      </c>
      <c r="CI33" s="16" t="s">
        <v>98</v>
      </c>
      <c r="CJ33" s="18">
        <v>0</v>
      </c>
      <c r="CK33" s="20">
        <f t="shared" si="129"/>
        <v>3.25</v>
      </c>
      <c r="CL33" s="20">
        <f t="shared" si="130"/>
        <v>3.25</v>
      </c>
      <c r="CM33" s="18">
        <v>38.08</v>
      </c>
      <c r="CN33" s="21">
        <v>25.21</v>
      </c>
      <c r="CO33" s="18">
        <v>24.371000000000002</v>
      </c>
      <c r="CP33" s="22">
        <f t="shared" si="131"/>
        <v>25.21</v>
      </c>
      <c r="CQ33" s="22">
        <f t="shared" si="132"/>
        <v>21.96</v>
      </c>
      <c r="CR33" s="22">
        <f t="shared" si="133"/>
        <v>3.25</v>
      </c>
      <c r="CS33" s="22">
        <f t="shared" si="134"/>
        <v>22.060000000000002</v>
      </c>
      <c r="CT33" s="22">
        <f t="shared" si="0"/>
        <v>22.26</v>
      </c>
      <c r="CU33" s="23">
        <v>22.26</v>
      </c>
      <c r="CV33" s="22">
        <f t="shared" si="135"/>
        <v>2.7</v>
      </c>
      <c r="CW33" s="22">
        <f t="shared" si="1"/>
        <v>0</v>
      </c>
      <c r="CX33" s="22">
        <f t="shared" si="2"/>
        <v>0</v>
      </c>
      <c r="CY33" s="22">
        <f t="shared" si="136"/>
        <v>24.94</v>
      </c>
      <c r="CZ33" s="22">
        <f t="shared" si="137"/>
        <v>25.09</v>
      </c>
      <c r="DA33" s="24">
        <v>25.21</v>
      </c>
      <c r="DB33" s="20">
        <f t="shared" si="138"/>
        <v>3.25</v>
      </c>
      <c r="DC33" s="20">
        <f t="shared" si="139"/>
        <v>0</v>
      </c>
      <c r="DD33" s="20">
        <f t="shared" si="140"/>
        <v>3.25</v>
      </c>
      <c r="DE33" s="20">
        <f t="shared" si="3"/>
        <v>0.1</v>
      </c>
      <c r="DF33" s="20">
        <f t="shared" si="4"/>
        <v>0.2</v>
      </c>
      <c r="DG33" s="20">
        <f t="shared" si="5"/>
        <v>2.95</v>
      </c>
      <c r="DH33" s="20">
        <f t="shared" si="6"/>
        <v>0</v>
      </c>
      <c r="DI33" s="20">
        <f t="shared" si="7"/>
        <v>0</v>
      </c>
      <c r="DJ33" s="20">
        <f t="shared" si="8"/>
        <v>0</v>
      </c>
      <c r="DK33" s="20">
        <f t="shared" si="141"/>
        <v>3.25</v>
      </c>
      <c r="DL33" s="20">
        <f t="shared" si="142"/>
        <v>0</v>
      </c>
      <c r="DM33" s="20">
        <f t="shared" si="216"/>
        <v>0</v>
      </c>
      <c r="DN33" s="20">
        <f t="shared" si="143"/>
        <v>0</v>
      </c>
      <c r="DO33" s="18">
        <v>3.04</v>
      </c>
      <c r="DP33" s="18">
        <v>0</v>
      </c>
      <c r="DQ33" s="18">
        <v>1</v>
      </c>
      <c r="DR33" s="18">
        <v>1</v>
      </c>
      <c r="DS33" s="25">
        <f t="shared" si="144"/>
        <v>3.04</v>
      </c>
      <c r="DT33" s="25">
        <f t="shared" si="145"/>
        <v>0</v>
      </c>
      <c r="DU33" s="25">
        <f t="shared" si="146"/>
        <v>9.8800000000000008</v>
      </c>
      <c r="DV33" s="25">
        <f t="shared" si="147"/>
        <v>0</v>
      </c>
      <c r="DW33" s="25">
        <f t="shared" si="148"/>
        <v>9.8800000000000008</v>
      </c>
      <c r="DX33" s="25">
        <f t="shared" si="149"/>
        <v>20.16</v>
      </c>
      <c r="DY33" s="25">
        <f t="shared" si="150"/>
        <v>0</v>
      </c>
      <c r="DZ33" s="25">
        <f t="shared" si="151"/>
        <v>20.16</v>
      </c>
      <c r="EA33" s="25">
        <f t="shared" si="152"/>
        <v>13.36</v>
      </c>
      <c r="EB33" s="25">
        <f t="shared" si="153"/>
        <v>0</v>
      </c>
      <c r="EC33" s="25">
        <f t="shared" si="154"/>
        <v>13.36</v>
      </c>
      <c r="ED33" s="25">
        <f t="shared" si="155"/>
        <v>6.8</v>
      </c>
      <c r="EE33" s="25">
        <f t="shared" si="155"/>
        <v>0</v>
      </c>
      <c r="EF33" s="25">
        <f t="shared" si="156"/>
        <v>6.8</v>
      </c>
      <c r="EG33" s="25">
        <f t="shared" si="157"/>
        <v>13.36</v>
      </c>
      <c r="EH33" s="25">
        <f t="shared" si="157"/>
        <v>0</v>
      </c>
      <c r="EI33" s="25">
        <f t="shared" si="158"/>
        <v>13.36</v>
      </c>
      <c r="EJ33" s="18">
        <v>1310.43</v>
      </c>
      <c r="EK33" s="18">
        <v>1271.73</v>
      </c>
      <c r="EL33" s="18" t="s">
        <v>803</v>
      </c>
      <c r="EM33" s="18" t="s">
        <v>804</v>
      </c>
      <c r="EN33" s="16" t="s">
        <v>774</v>
      </c>
      <c r="EO33" s="16" t="s">
        <v>131</v>
      </c>
      <c r="EP33" s="16" t="e">
        <f>IF(OR(EN33="Cống tròn",EN33="Cống hộp",EN33="Ống nhựa"),INDEX(#REF!,MATCH(E33,#REF!,0)),IF(OR(EN33="Rãnh xây",EN33="Rãnh bê tông"),INDEX(#REF!,MATCH(E33,#REF!,0)),0))</f>
        <v>#REF!</v>
      </c>
      <c r="EQ33" s="18">
        <v>37.500000000000043</v>
      </c>
      <c r="ER33" s="19">
        <v>1</v>
      </c>
      <c r="ES33" s="25">
        <f t="shared" si="159"/>
        <v>37</v>
      </c>
      <c r="ET33" s="1" t="e">
        <f>_xlfn.IFNA(IF(EN33="Cống tròn",INDEX(#REF!,MATCH(E33,#REF!,0)),IF(EN33="Cống hộp",INDEX(#REF!,MATCH(E33,#REF!,0)),EU33&amp;" ,"&amp;EV33)),0)</f>
        <v>#REF!</v>
      </c>
      <c r="EU33" s="16" t="s">
        <v>769</v>
      </c>
      <c r="EV33" s="16" t="s">
        <v>775</v>
      </c>
      <c r="EW33" s="16" t="e">
        <f>_xlfn.IFNA(INDEX(#REF!,MATCH(E33,#REF!,0)),0)</f>
        <v>#REF!</v>
      </c>
      <c r="EX33" s="16"/>
      <c r="EY33" s="18">
        <v>0</v>
      </c>
      <c r="EZ33" s="18">
        <v>0</v>
      </c>
      <c r="FA33" s="18">
        <v>0</v>
      </c>
      <c r="FB33" s="19">
        <v>0</v>
      </c>
      <c r="FC33" s="19">
        <v>0</v>
      </c>
      <c r="FD33" s="25">
        <f t="shared" si="9"/>
        <v>0</v>
      </c>
      <c r="FE33" s="25">
        <f t="shared" si="160"/>
        <v>0</v>
      </c>
      <c r="FF33" s="19">
        <v>0.14000000000000001</v>
      </c>
      <c r="FG33" s="19">
        <v>2</v>
      </c>
      <c r="FH33" s="19">
        <v>1.5</v>
      </c>
      <c r="FI33" s="25">
        <f t="shared" si="161"/>
        <v>1.78</v>
      </c>
      <c r="FJ33" s="19">
        <v>0</v>
      </c>
      <c r="FK33" s="19">
        <v>0</v>
      </c>
      <c r="FL33" s="19">
        <v>0.2</v>
      </c>
      <c r="FM33" s="19">
        <v>1.6</v>
      </c>
      <c r="FN33" s="19">
        <v>0</v>
      </c>
      <c r="FO33" s="25">
        <f t="shared" si="162"/>
        <v>1.98</v>
      </c>
      <c r="FP33" s="19">
        <v>1.4999999999999999E-2</v>
      </c>
      <c r="FQ33" s="19">
        <v>1</v>
      </c>
      <c r="FR33" s="25">
        <f t="shared" si="10"/>
        <v>36</v>
      </c>
      <c r="FS33" s="25">
        <f t="shared" si="11"/>
        <v>0.52500000000000002</v>
      </c>
      <c r="FT33" s="25">
        <f t="shared" si="12"/>
        <v>36.524999999999999</v>
      </c>
      <c r="FU33" s="25">
        <f t="shared" si="13"/>
        <v>-0.97500000000004405</v>
      </c>
      <c r="FV33" s="25" t="str">
        <f t="shared" si="163"/>
        <v>Thêm 01</v>
      </c>
      <c r="FW33" s="25">
        <f t="shared" si="164"/>
        <v>0.04</v>
      </c>
      <c r="FX33" s="1"/>
      <c r="FY33" s="1"/>
      <c r="FZ33" s="1"/>
      <c r="GA33" s="1"/>
      <c r="GB33" s="19">
        <v>0</v>
      </c>
      <c r="GC33" s="19">
        <v>0</v>
      </c>
      <c r="GD33" s="19">
        <v>0</v>
      </c>
      <c r="GE33" s="19">
        <v>0</v>
      </c>
      <c r="GF33" s="19">
        <v>0</v>
      </c>
      <c r="GG33" s="19">
        <v>0</v>
      </c>
      <c r="GH33" s="19">
        <v>0</v>
      </c>
      <c r="GI33" s="19">
        <v>0</v>
      </c>
      <c r="GJ33" s="19">
        <v>0</v>
      </c>
      <c r="GK33" s="19">
        <v>0</v>
      </c>
      <c r="GL33" s="25">
        <f t="shared" si="14"/>
        <v>0</v>
      </c>
      <c r="GM33" s="25">
        <f t="shared" si="165"/>
        <v>0</v>
      </c>
      <c r="GN33" s="19">
        <v>0</v>
      </c>
      <c r="GO33" s="19">
        <v>0</v>
      </c>
      <c r="GP33" s="19">
        <v>0</v>
      </c>
      <c r="GQ33" s="19">
        <v>0</v>
      </c>
      <c r="GR33" s="1" t="e">
        <f>_xlfn.IFNA(INDEX(#REF!,MATCH(E33,#REF!,0)),0)</f>
        <v>#REF!</v>
      </c>
      <c r="GS33" s="1"/>
      <c r="GT33" s="19">
        <v>0</v>
      </c>
      <c r="GU33" s="19">
        <v>0</v>
      </c>
      <c r="GV33" s="19">
        <v>0</v>
      </c>
      <c r="GW33" s="19">
        <v>0</v>
      </c>
      <c r="GX33" s="25">
        <f t="shared" si="15"/>
        <v>0</v>
      </c>
      <c r="GY33" s="25">
        <f t="shared" si="16"/>
        <v>0</v>
      </c>
      <c r="GZ33" s="25">
        <f t="shared" si="166"/>
        <v>0</v>
      </c>
      <c r="HA33" s="1" t="e" cm="1">
        <f t="array" ref="HA33">INDEX(#REF!,MATCH(EJ33&amp;EK33&amp;HD33&amp;HE33&amp;HF33,#REF!&amp;#REF!&amp;#REF!&amp;#REF!&amp;#REF!,0))</f>
        <v>#REF!</v>
      </c>
      <c r="HB33" s="1"/>
      <c r="HC33" s="25">
        <f t="shared" si="167"/>
        <v>0</v>
      </c>
      <c r="HD33" s="19">
        <v>0</v>
      </c>
      <c r="HE33" s="19">
        <v>0</v>
      </c>
      <c r="HF33" s="19">
        <v>0</v>
      </c>
      <c r="HG33" s="1" t="e" cm="1">
        <f t="array" ref="HG33">INDEX(#REF!,MATCH(EJ33&amp;EK33&amp;HJ33&amp;HK33&amp;HL33,#REF!&amp;#REF!&amp;#REF!&amp;#REF!&amp;#REF!,0))</f>
        <v>#REF!</v>
      </c>
      <c r="HH33" s="1"/>
      <c r="HI33" s="25">
        <f t="shared" si="168"/>
        <v>0</v>
      </c>
      <c r="HJ33" s="25">
        <f t="shared" si="169"/>
        <v>0</v>
      </c>
      <c r="HK33" s="19">
        <v>0</v>
      </c>
      <c r="HL33" s="19">
        <v>0</v>
      </c>
      <c r="HM33" s="19">
        <v>0.01</v>
      </c>
      <c r="HN33" s="19">
        <v>1</v>
      </c>
      <c r="HO33" s="25">
        <f t="shared" si="170"/>
        <v>0</v>
      </c>
      <c r="HP33" s="25">
        <f t="shared" si="171"/>
        <v>0</v>
      </c>
      <c r="HQ33" s="25">
        <f t="shared" si="172"/>
        <v>0</v>
      </c>
      <c r="HR33" s="25">
        <f t="shared" si="173"/>
        <v>0</v>
      </c>
      <c r="HS33" s="25">
        <f t="shared" si="174"/>
        <v>0</v>
      </c>
      <c r="HT33" s="19">
        <v>0</v>
      </c>
      <c r="HU33" s="19">
        <v>0</v>
      </c>
      <c r="HV33" s="19">
        <v>0</v>
      </c>
      <c r="HW33" s="25">
        <f t="shared" si="175"/>
        <v>0</v>
      </c>
      <c r="HX33" s="19">
        <v>0</v>
      </c>
      <c r="HY33" s="19">
        <v>0</v>
      </c>
      <c r="HZ33" s="21">
        <v>25.21</v>
      </c>
      <c r="IA33" s="20">
        <f>ROUND(IF(EN33="Cống tròn",IF(EN33="Cống tròn",IF(EU33="Không có móng",IQ33-FF33,IF(EU33="Đế",IP33-FN33,IF(OR(EU33="Móng bê tông",EU33="Móng bê tông kết hợp đế"),II33-FJ33,0))),0),IF(EN33="Cống hộp",IF(AND(EN33="Cống hộp",EU33="Không có móng"),IQ33-GF33,IF(AND(EN33="Cống hộp",EU33="Móng bê tông"),IJ33-GB33,0)),IF(OR(EN33="Rãnh xây",EN33="Rãnh bê tông"),IF(OR(EN33="Rãnh xây",EN33="Rãnh bê tông"),IK33-GB33,0),IF(EN33="Ống nhựa",IF(AND(EN33="Ống nhựa",EU33="Không đắp cát"),IQ33-HT33,IF(AND(EN33="Ống nhựa",EU33="Đắp cát"),IH33-HX33,0)),IF(EN33="Rãnh thang",IF(EN33="Rãnh thang",IF(EU33="Móng bê tông",#REF!-#REF!,IQ33),0),0))))),2)</f>
        <v>22.22</v>
      </c>
      <c r="IB33" s="20">
        <f t="shared" si="176"/>
        <v>2.990000000000002</v>
      </c>
      <c r="IC33" s="20">
        <f t="shared" si="17"/>
        <v>22.22</v>
      </c>
      <c r="ID33" s="20">
        <f t="shared" si="18"/>
        <v>0</v>
      </c>
      <c r="IE33" s="20">
        <f t="shared" si="19"/>
        <v>0</v>
      </c>
      <c r="IF33" s="20">
        <f t="shared" si="20"/>
        <v>0</v>
      </c>
      <c r="IG33" s="20">
        <f>IF(EN33="Rãnh thang",IF(AND(EN33="Rãnh thang",EU33="Móng bê tông"),IQ33-#REF!,0),IF(EN33="Ống nhựa",IF(AND(EN33="Ống nhựa",EU33="Đắp cát"),IQ33-HT33,0),IF(EN33="Cống tròn",IF(EN33="Cống tròn",IF(OR(EU33="Móng bê tông",EU33="Móng bê tông kết hợp đế"),IM33-FL33,0),0),IF(EN33="Cống hộp",IF(AND(EN33="Cống hộp",EU33="Móng bê tông"),IN33-GD33,0),IF(OR(EN33="Rãnh xây",EN33="Rãnh bê tông"),IF(AND(EN33="Rãnh xây",EU33="Móng bê tông"),IO33-GD33,IF(AND(EN33="Rãnh bê tông",EU33="Móng bê tông"),IO33-GD33,0)),0)))))</f>
        <v>22.22</v>
      </c>
      <c r="IH33" s="20">
        <f t="shared" si="21"/>
        <v>0</v>
      </c>
      <c r="II33" s="20">
        <f t="shared" si="22"/>
        <v>22.22</v>
      </c>
      <c r="IJ33" s="20">
        <f t="shared" si="23"/>
        <v>0</v>
      </c>
      <c r="IK33" s="20">
        <f t="shared" si="177"/>
        <v>0</v>
      </c>
      <c r="IL33" s="20">
        <f t="shared" si="24"/>
        <v>22.419999999999998</v>
      </c>
      <c r="IM33" s="20">
        <f t="shared" si="25"/>
        <v>22.419999999999998</v>
      </c>
      <c r="IN33" s="20">
        <f t="shared" si="26"/>
        <v>0</v>
      </c>
      <c r="IO33" s="20">
        <f t="shared" si="27"/>
        <v>0</v>
      </c>
      <c r="IP33" s="20">
        <f t="shared" si="28"/>
        <v>0</v>
      </c>
      <c r="IQ33" s="18">
        <v>22.56</v>
      </c>
      <c r="IR33" s="25">
        <f t="shared" si="178"/>
        <v>0</v>
      </c>
      <c r="IS33" s="25">
        <f t="shared" si="29"/>
        <v>0</v>
      </c>
      <c r="IT33" s="25">
        <f t="shared" si="30"/>
        <v>0</v>
      </c>
      <c r="IU33" s="25">
        <f>ROUND(IF(EN33="Cống tròn",IF(EN33="Cống tròn",IV33+FF33,0),IF(EN33="Cống hộp",IF(EN33="Cống hộp",IV33+GP33,0),IF(OR(EN33="Rãnh xây",EN33="Rãnh bê tông"),IF(OR(EN33="Rãnh xây",EN33="Rãnh bê tông"),IV33+GP33,0),IF(EN33="ống nhựa",IF(EN33="Ống nhựa",IV33+HT33,0),IF(EN33="Rãnh thang",IF(EN33="Rãnh thang",IQ33+#REF!,0),0))))),2)</f>
        <v>24.14</v>
      </c>
      <c r="IV33" s="19">
        <v>24</v>
      </c>
      <c r="IW33" s="25">
        <f t="shared" si="31"/>
        <v>24.14</v>
      </c>
      <c r="IX33" s="25">
        <f t="shared" si="32"/>
        <v>0</v>
      </c>
      <c r="IY33" s="25">
        <f t="shared" si="33"/>
        <v>0</v>
      </c>
      <c r="IZ33" s="25">
        <f t="shared" si="34"/>
        <v>0</v>
      </c>
      <c r="JA33" s="25">
        <f t="shared" si="35"/>
        <v>0</v>
      </c>
      <c r="JB33" s="21">
        <v>25.15</v>
      </c>
      <c r="JC33" s="20">
        <f>ROUND(IF(EN33="Cống tròn",IF(EN33="Cống tròn",IF(EU33="Không có móng",JS33-FF33,IF(EU33="Đế",JR33-FN33,IF(OR(EU33="Móng bê tông",EU33="Móng bê tông kết hợp đế"),JK33-FJ33,0))),0),IF(EN33="Cống hộp",IF(AND(EN33="Cống hộp",EU33="Không có móng"),JS33-GF33,IF(AND(EN33="Cống hộp",EU33="Móng bê tông"),JL33-GB33,0)),IF(OR(EN33="Rãnh xây",EN33="Rãnh bê tông"),IF(OR(EN33="Rãnh xây",EN33="Rãnh bê tông"),JM33-GB33,0),IF(EN33="Ống nhựa",IF(AND(EN33="Ống nhựa",EU33="Không đắp cát"),JS33-HT33,IF(AND(EN33="Ống nhựa",EU33="Đắp cát"),JJ33-HX33,0)),IF(EN33="Rãnh thang",IF(EN33="Rãnh thang",IF(EU33="Móng bê tông",#REF!-#REF!,JS33),0),0))))),2)</f>
        <v>22.16</v>
      </c>
      <c r="JD33" s="20">
        <f t="shared" si="179"/>
        <v>2.9899999999999984</v>
      </c>
      <c r="JE33" s="20">
        <f t="shared" si="36"/>
        <v>22.16</v>
      </c>
      <c r="JF33" s="20">
        <f t="shared" si="37"/>
        <v>0</v>
      </c>
      <c r="JG33" s="20">
        <f t="shared" si="38"/>
        <v>0</v>
      </c>
      <c r="JH33" s="20">
        <f t="shared" si="39"/>
        <v>0</v>
      </c>
      <c r="JI33" s="20">
        <f>IF(EN33="Rãnh thang",IF(AND(EN33="Rãnh thang",EU33="Móng bê tông"),JS33-#REF!,0),IF(EN33="Ống nhựa",IF(AND(EN33="Ống nhựa",EU33="Đắp cát"),JS33-HT33,0),IF(EN33="Cống tròn",IF(EN33="Cống tròn",IF(OR(EU33="Móng bê tông",EU33="Móng bê tông kết hợp đế"),JO33-FL33,0),0),IF(EN33="Cống hộp",IF(AND(EN33="Cống hộp",EU33="Móng bê tông"),JP33-GD33,0),IF(OR(EN33="Rãnh xây",EN33="Rãnh bê tông"),IF(AND(EN33="Rãnh xây",EU33="Móng bê tông"),JQ33-GD33,IF(AND(EN33="Rãnh bê tông",EU33="Móng bê tông"),JQ33-GD33,0)),0)))))</f>
        <v>22.16</v>
      </c>
      <c r="JJ33" s="20">
        <f t="shared" si="40"/>
        <v>0</v>
      </c>
      <c r="JK33" s="20">
        <f t="shared" si="41"/>
        <v>22.16</v>
      </c>
      <c r="JL33" s="20">
        <f t="shared" si="42"/>
        <v>0</v>
      </c>
      <c r="JM33" s="20">
        <f t="shared" si="43"/>
        <v>0</v>
      </c>
      <c r="JN33" s="20">
        <f t="shared" si="44"/>
        <v>22.36</v>
      </c>
      <c r="JO33" s="20">
        <f t="shared" si="45"/>
        <v>22.36</v>
      </c>
      <c r="JP33" s="20">
        <f t="shared" si="46"/>
        <v>0</v>
      </c>
      <c r="JQ33" s="20">
        <f t="shared" si="47"/>
        <v>0</v>
      </c>
      <c r="JR33" s="20">
        <f t="shared" si="48"/>
        <v>0</v>
      </c>
      <c r="JS33" s="26">
        <v>22.5</v>
      </c>
      <c r="JT33" s="25">
        <f t="shared" si="180"/>
        <v>0</v>
      </c>
      <c r="JU33" s="25">
        <f t="shared" si="49"/>
        <v>0</v>
      </c>
      <c r="JV33" s="25">
        <f t="shared" si="50"/>
        <v>0</v>
      </c>
      <c r="JW33" s="25">
        <f>ROUND(IF(EN33="Cống tròn",IF(EN33="Cống tròn",JX33+FF33,0),IF(EN33="Cống hộp",IF(EN33="Cống hộp",JX33+GP33,0),IF(OR(EN33="Rãnh xây",EN33="Rãnh bê tông"),IF(OR(EN33="Rãnh xây",EN33="Rãnh bê tông"),JX33+GP33,0),IF(EN33="ống nhựa",IF(EN33="Ống nhựa",JX33+HT33,0),IF(EN33="Rãnh thang",IF(EN33="Rãnh thang",JS33+#REF!,0),0))))),2)</f>
        <v>24.14</v>
      </c>
      <c r="JX33" s="27">
        <v>24</v>
      </c>
      <c r="JY33" s="25">
        <f t="shared" si="51"/>
        <v>24.14</v>
      </c>
      <c r="JZ33" s="25">
        <f t="shared" si="52"/>
        <v>0</v>
      </c>
      <c r="KA33" s="25">
        <f t="shared" si="53"/>
        <v>0</v>
      </c>
      <c r="KB33" s="25">
        <f t="shared" si="54"/>
        <v>0</v>
      </c>
      <c r="KC33" s="25">
        <f t="shared" si="55"/>
        <v>0</v>
      </c>
      <c r="KD33" s="28" t="s">
        <v>98</v>
      </c>
      <c r="KE33" s="27">
        <v>0</v>
      </c>
      <c r="KF33" s="25">
        <f t="shared" si="56"/>
        <v>2.990000000000002</v>
      </c>
      <c r="KG33" s="25">
        <f t="shared" si="181"/>
        <v>2.990000000000002</v>
      </c>
      <c r="KH33" s="27">
        <v>0</v>
      </c>
      <c r="KI33" s="25">
        <f t="shared" si="57"/>
        <v>2.9899999999999984</v>
      </c>
      <c r="KJ33" s="25">
        <f t="shared" si="182"/>
        <v>2.9899999999999984</v>
      </c>
      <c r="KK33" s="25">
        <f t="shared" si="58"/>
        <v>0</v>
      </c>
      <c r="KL33" s="25">
        <f t="shared" si="59"/>
        <v>0</v>
      </c>
      <c r="KM33" s="25">
        <f t="shared" si="183"/>
        <v>0</v>
      </c>
      <c r="KN33" s="25">
        <f t="shared" si="60"/>
        <v>0</v>
      </c>
      <c r="KO33" s="25">
        <f t="shared" si="61"/>
        <v>0</v>
      </c>
      <c r="KP33" s="25">
        <f t="shared" si="184"/>
        <v>0</v>
      </c>
      <c r="KQ33" s="25">
        <f t="shared" si="62"/>
        <v>0.2</v>
      </c>
      <c r="KR33" s="25">
        <f t="shared" si="63"/>
        <v>0.2</v>
      </c>
      <c r="KS33" s="25">
        <f t="shared" si="185"/>
        <v>0.2</v>
      </c>
      <c r="KT33" s="25">
        <f t="shared" si="64"/>
        <v>0</v>
      </c>
      <c r="KU33" s="25">
        <f t="shared" si="65"/>
        <v>0</v>
      </c>
      <c r="KV33" s="25">
        <f t="shared" si="186"/>
        <v>0</v>
      </c>
      <c r="KW33" s="25">
        <f t="shared" si="66"/>
        <v>0</v>
      </c>
      <c r="KX33" s="25">
        <f t="shared" si="67"/>
        <v>0</v>
      </c>
      <c r="KY33" s="25">
        <f t="shared" si="187"/>
        <v>0</v>
      </c>
      <c r="KZ33" s="25">
        <f t="shared" si="68"/>
        <v>0</v>
      </c>
      <c r="LA33" s="25">
        <f t="shared" si="69"/>
        <v>0</v>
      </c>
      <c r="LB33" s="25">
        <f t="shared" si="188"/>
        <v>0</v>
      </c>
      <c r="LC33" s="25">
        <f t="shared" si="70"/>
        <v>1.98</v>
      </c>
      <c r="LD33" s="25">
        <f t="shared" si="71"/>
        <v>1.98</v>
      </c>
      <c r="LE33" s="25">
        <f t="shared" si="189"/>
        <v>1.98</v>
      </c>
      <c r="LF33" s="25">
        <f t="shared" si="72"/>
        <v>0</v>
      </c>
      <c r="LG33" s="25">
        <f t="shared" si="73"/>
        <v>0</v>
      </c>
      <c r="LH33" s="25">
        <f t="shared" si="190"/>
        <v>0</v>
      </c>
      <c r="LI33" s="25">
        <f t="shared" si="74"/>
        <v>0</v>
      </c>
      <c r="LJ33" s="25">
        <f t="shared" si="75"/>
        <v>0</v>
      </c>
      <c r="LK33" s="25">
        <f t="shared" si="191"/>
        <v>0</v>
      </c>
      <c r="LL33" s="25">
        <f t="shared" si="76"/>
        <v>0</v>
      </c>
      <c r="LM33" s="25">
        <f t="shared" si="77"/>
        <v>0</v>
      </c>
      <c r="LN33" s="25">
        <f t="shared" si="192"/>
        <v>0</v>
      </c>
      <c r="LO33" s="25">
        <f t="shared" si="78"/>
        <v>0</v>
      </c>
      <c r="LP33" s="25">
        <f t="shared" si="79"/>
        <v>0</v>
      </c>
      <c r="LQ33" s="25">
        <f t="shared" si="193"/>
        <v>0</v>
      </c>
      <c r="LR33" s="25">
        <f t="shared" si="80"/>
        <v>0</v>
      </c>
      <c r="LS33" s="25">
        <f t="shared" si="81"/>
        <v>0</v>
      </c>
      <c r="LT33" s="25">
        <f t="shared" si="194"/>
        <v>0</v>
      </c>
      <c r="LU33" s="25">
        <f t="shared" si="82"/>
        <v>0</v>
      </c>
      <c r="LV33" s="25">
        <f t="shared" si="83"/>
        <v>0</v>
      </c>
      <c r="LW33" s="25">
        <f t="shared" si="195"/>
        <v>0</v>
      </c>
      <c r="LX33" s="25">
        <f t="shared" si="84"/>
        <v>0</v>
      </c>
      <c r="LY33" s="25">
        <f t="shared" si="85"/>
        <v>0</v>
      </c>
      <c r="LZ33" s="25">
        <f t="shared" si="196"/>
        <v>0</v>
      </c>
      <c r="MA33" s="25">
        <f t="shared" si="86"/>
        <v>0</v>
      </c>
      <c r="MB33" s="25">
        <f t="shared" si="87"/>
        <v>0</v>
      </c>
      <c r="MC33" s="25">
        <f t="shared" si="197"/>
        <v>0</v>
      </c>
      <c r="MD33" s="25">
        <f t="shared" si="88"/>
        <v>0</v>
      </c>
      <c r="ME33" s="25">
        <f t="shared" si="89"/>
        <v>0</v>
      </c>
      <c r="MF33" s="25">
        <f t="shared" si="198"/>
        <v>0</v>
      </c>
      <c r="MG33" s="25">
        <f t="shared" si="90"/>
        <v>0</v>
      </c>
      <c r="MH33" s="25">
        <f t="shared" si="91"/>
        <v>0</v>
      </c>
      <c r="MI33" s="25">
        <f t="shared" si="199"/>
        <v>0</v>
      </c>
      <c r="MJ33" s="25">
        <f t="shared" si="92"/>
        <v>0</v>
      </c>
      <c r="MK33" s="25">
        <f t="shared" si="93"/>
        <v>0</v>
      </c>
      <c r="ML33" s="25">
        <f t="shared" si="200"/>
        <v>0</v>
      </c>
      <c r="MM33" s="25">
        <f t="shared" si="94"/>
        <v>0</v>
      </c>
      <c r="MN33" s="25">
        <f t="shared" si="95"/>
        <v>0</v>
      </c>
      <c r="MO33" s="25">
        <f t="shared" si="201"/>
        <v>0</v>
      </c>
      <c r="MP33" s="25">
        <f t="shared" si="96"/>
        <v>0</v>
      </c>
      <c r="MQ33" s="25">
        <f t="shared" si="97"/>
        <v>0</v>
      </c>
      <c r="MR33" s="25">
        <f t="shared" si="202"/>
        <v>0</v>
      </c>
      <c r="MS33" s="29">
        <v>1.98</v>
      </c>
      <c r="MT33" s="29">
        <v>0</v>
      </c>
      <c r="MU33" s="29">
        <v>1</v>
      </c>
      <c r="MV33" s="29">
        <v>1</v>
      </c>
      <c r="MW33" s="25">
        <f t="shared" si="98"/>
        <v>1.98</v>
      </c>
      <c r="MX33" s="25">
        <f t="shared" si="99"/>
        <v>5.92</v>
      </c>
      <c r="MY33" s="25">
        <f t="shared" si="100"/>
        <v>0</v>
      </c>
      <c r="MZ33" s="25">
        <f t="shared" si="101"/>
        <v>0</v>
      </c>
      <c r="NA33" s="25">
        <f t="shared" si="102"/>
        <v>1.98</v>
      </c>
      <c r="NB33" s="25">
        <f t="shared" si="103"/>
        <v>5.92</v>
      </c>
      <c r="NC33" s="25">
        <f t="shared" si="104"/>
        <v>0</v>
      </c>
      <c r="ND33" s="25">
        <f t="shared" si="105"/>
        <v>0</v>
      </c>
      <c r="NE33" s="25">
        <f t="shared" si="203"/>
        <v>1.98</v>
      </c>
      <c r="NF33" s="25">
        <f t="shared" si="203"/>
        <v>5.92</v>
      </c>
      <c r="NG33" s="25">
        <f t="shared" si="203"/>
        <v>0</v>
      </c>
      <c r="NH33" s="25">
        <f t="shared" si="203"/>
        <v>0</v>
      </c>
      <c r="NI33" s="25">
        <f t="shared" si="107"/>
        <v>222</v>
      </c>
      <c r="NJ33" s="25">
        <f t="shared" si="108"/>
        <v>0</v>
      </c>
      <c r="NK33" s="25">
        <f t="shared" si="109"/>
        <v>222</v>
      </c>
      <c r="NL33" s="25">
        <f t="shared" si="110"/>
        <v>127.41</v>
      </c>
      <c r="NM33" s="25">
        <f t="shared" si="111"/>
        <v>0</v>
      </c>
      <c r="NN33" s="25">
        <f t="shared" si="204"/>
        <v>127.41</v>
      </c>
      <c r="NO33" s="25">
        <f t="shared" si="112"/>
        <v>0</v>
      </c>
      <c r="NP33" s="25">
        <f t="shared" si="113"/>
        <v>0</v>
      </c>
      <c r="NQ33" s="25">
        <f t="shared" si="205"/>
        <v>0</v>
      </c>
      <c r="NR33" s="25">
        <f t="shared" si="114"/>
        <v>0</v>
      </c>
      <c r="NS33" s="25">
        <f t="shared" si="115"/>
        <v>0</v>
      </c>
      <c r="NT33" s="25">
        <f t="shared" si="206"/>
        <v>0</v>
      </c>
      <c r="NU33" s="25">
        <f t="shared" si="116"/>
        <v>0</v>
      </c>
      <c r="NV33" s="25">
        <f t="shared" si="117"/>
        <v>0</v>
      </c>
      <c r="NW33" s="25">
        <f t="shared" si="207"/>
        <v>0</v>
      </c>
      <c r="NX33" s="25">
        <f t="shared" si="208"/>
        <v>127.41</v>
      </c>
      <c r="NY33" s="25">
        <f t="shared" si="208"/>
        <v>0</v>
      </c>
      <c r="NZ33" s="25">
        <f t="shared" si="209"/>
        <v>127.41</v>
      </c>
      <c r="OA33" s="25">
        <f t="shared" si="210"/>
        <v>94.59</v>
      </c>
      <c r="OB33" s="25">
        <f t="shared" si="210"/>
        <v>0</v>
      </c>
      <c r="OC33" s="25">
        <f t="shared" si="211"/>
        <v>94.59</v>
      </c>
      <c r="OD33" s="25">
        <f t="shared" si="212"/>
        <v>127.41</v>
      </c>
      <c r="OE33" s="25">
        <f t="shared" si="212"/>
        <v>0</v>
      </c>
      <c r="OF33" s="25">
        <f t="shared" si="212"/>
        <v>127.41</v>
      </c>
      <c r="OG33" s="25">
        <f t="shared" si="119"/>
        <v>0</v>
      </c>
      <c r="OH33" s="25">
        <f t="shared" si="120"/>
        <v>0</v>
      </c>
      <c r="OI33" s="25">
        <f t="shared" si="121"/>
        <v>0</v>
      </c>
      <c r="OJ33" s="25">
        <f t="shared" si="122"/>
        <v>0</v>
      </c>
      <c r="OK33" s="25">
        <f t="shared" si="123"/>
        <v>0</v>
      </c>
      <c r="OL33" s="25">
        <f t="shared" si="124"/>
        <v>0</v>
      </c>
      <c r="OM33" s="25">
        <f t="shared" si="213"/>
        <v>0</v>
      </c>
      <c r="ON33" s="25">
        <f t="shared" si="213"/>
        <v>0</v>
      </c>
      <c r="OO33" s="25">
        <f t="shared" si="213"/>
        <v>0</v>
      </c>
      <c r="OP33" s="25">
        <f t="shared" si="125"/>
        <v>0</v>
      </c>
      <c r="OQ33" s="25">
        <f t="shared" si="126"/>
        <v>0</v>
      </c>
      <c r="OR33" s="25">
        <f t="shared" si="214"/>
        <v>0</v>
      </c>
      <c r="OS33" s="19">
        <v>537285.30000000005</v>
      </c>
      <c r="OT33" s="19">
        <v>2371326.09</v>
      </c>
    </row>
    <row r="34" spans="1:410" ht="33" customHeight="1" x14ac:dyDescent="0.25">
      <c r="A34" s="18">
        <v>29</v>
      </c>
      <c r="B34" s="18" t="s">
        <v>763</v>
      </c>
      <c r="C34" s="18">
        <v>1271.73</v>
      </c>
      <c r="D34" s="16" t="e">
        <f>_xlfn.IFNA(INDEX(#REF!,MATCH(E34,#REF!,0)),0)</f>
        <v>#REF!</v>
      </c>
      <c r="E34" s="18" t="s">
        <v>804</v>
      </c>
      <c r="F34" s="16" t="s">
        <v>765</v>
      </c>
      <c r="G34" s="1" t="s">
        <v>766</v>
      </c>
      <c r="H34" s="1" t="s">
        <v>767</v>
      </c>
      <c r="I34" s="1" t="s">
        <v>768</v>
      </c>
      <c r="J34" s="1" t="s">
        <v>769</v>
      </c>
      <c r="K34" s="1" t="s">
        <v>770</v>
      </c>
      <c r="L34" s="1" t="s">
        <v>771</v>
      </c>
      <c r="M34" s="18">
        <v>1.64</v>
      </c>
      <c r="N34" s="18">
        <v>2.44</v>
      </c>
      <c r="O34" s="19">
        <v>2.04</v>
      </c>
      <c r="P34" s="19">
        <v>2.84</v>
      </c>
      <c r="Q34" s="19">
        <v>0.1</v>
      </c>
      <c r="R34" s="19">
        <v>1.8399999999999999</v>
      </c>
      <c r="S34" s="19">
        <v>2.64</v>
      </c>
      <c r="T34" s="18">
        <v>0.2</v>
      </c>
      <c r="U34" s="18">
        <v>0</v>
      </c>
      <c r="V34" s="18">
        <v>0</v>
      </c>
      <c r="W34" s="18">
        <v>0</v>
      </c>
      <c r="X34" s="18">
        <v>1.64</v>
      </c>
      <c r="Y34" s="18">
        <v>2.4</v>
      </c>
      <c r="Z34" s="20">
        <f t="shared" si="215"/>
        <v>2.7</v>
      </c>
      <c r="AA34" s="18">
        <v>0.22</v>
      </c>
      <c r="AB34" s="18">
        <v>0</v>
      </c>
      <c r="AC34" s="18">
        <v>0</v>
      </c>
      <c r="AD34" s="18">
        <v>0</v>
      </c>
      <c r="AE34" s="18">
        <v>0</v>
      </c>
      <c r="AF34" s="18">
        <v>0</v>
      </c>
      <c r="AG34" s="19">
        <v>1.2</v>
      </c>
      <c r="AH34" s="19">
        <v>2</v>
      </c>
      <c r="AI34" s="20">
        <f t="shared" si="127"/>
        <v>2.85</v>
      </c>
      <c r="AJ34" s="19">
        <v>0</v>
      </c>
      <c r="AK34" s="19">
        <v>0</v>
      </c>
      <c r="AL34" s="20">
        <f t="shared" si="128"/>
        <v>0</v>
      </c>
      <c r="AM34" s="18">
        <v>1.64</v>
      </c>
      <c r="AN34" s="18">
        <v>2</v>
      </c>
      <c r="AO34" s="18">
        <v>0.15</v>
      </c>
      <c r="AP34" s="18">
        <v>0.22</v>
      </c>
      <c r="AQ34" s="18">
        <v>1.64</v>
      </c>
      <c r="AR34" s="18">
        <v>2.2200000000000002</v>
      </c>
      <c r="AS34" s="18">
        <v>0.12</v>
      </c>
      <c r="AT34" s="18">
        <v>0.11</v>
      </c>
      <c r="AU34" s="18">
        <v>0</v>
      </c>
      <c r="AV34" s="18">
        <v>1</v>
      </c>
      <c r="AW34" s="18">
        <v>0</v>
      </c>
      <c r="AX34" s="18">
        <v>0</v>
      </c>
      <c r="AY34" s="18">
        <v>0</v>
      </c>
      <c r="AZ34" s="18">
        <v>0</v>
      </c>
      <c r="BA34" s="18">
        <v>2</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6" t="e">
        <f>_xlfn.IFNA(IF(RIGHT(D34,2)="=G",0,INDEX(#REF!,MATCH(E34,#REF!,0))),0)</f>
        <v>#REF!</v>
      </c>
      <c r="CB34" s="16" t="s">
        <v>776</v>
      </c>
      <c r="CC34" s="18">
        <v>0</v>
      </c>
      <c r="CD34" s="18">
        <v>0</v>
      </c>
      <c r="CE34" s="18">
        <v>1.4</v>
      </c>
      <c r="CF34" s="18">
        <v>0.73</v>
      </c>
      <c r="CG34" s="18">
        <v>0.12</v>
      </c>
      <c r="CH34" s="18">
        <v>3</v>
      </c>
      <c r="CI34" s="16" t="s">
        <v>98</v>
      </c>
      <c r="CJ34" s="18">
        <v>0</v>
      </c>
      <c r="CK34" s="20">
        <f t="shared" si="129"/>
        <v>3.25</v>
      </c>
      <c r="CL34" s="20">
        <f t="shared" si="130"/>
        <v>3.25</v>
      </c>
      <c r="CM34" s="18">
        <v>30.29</v>
      </c>
      <c r="CN34" s="21">
        <v>25.15</v>
      </c>
      <c r="CO34" s="18">
        <v>24.311</v>
      </c>
      <c r="CP34" s="22">
        <f t="shared" si="131"/>
        <v>25.15</v>
      </c>
      <c r="CQ34" s="22">
        <f t="shared" si="132"/>
        <v>21.9</v>
      </c>
      <c r="CR34" s="22">
        <f t="shared" si="133"/>
        <v>3.25</v>
      </c>
      <c r="CS34" s="22">
        <f t="shared" si="134"/>
        <v>22</v>
      </c>
      <c r="CT34" s="22">
        <f t="shared" si="0"/>
        <v>22.2</v>
      </c>
      <c r="CU34" s="23">
        <v>22.2</v>
      </c>
      <c r="CV34" s="22">
        <f t="shared" si="135"/>
        <v>2.7</v>
      </c>
      <c r="CW34" s="22">
        <f t="shared" si="1"/>
        <v>0</v>
      </c>
      <c r="CX34" s="22">
        <f t="shared" si="2"/>
        <v>0</v>
      </c>
      <c r="CY34" s="22">
        <f t="shared" si="136"/>
        <v>24.88</v>
      </c>
      <c r="CZ34" s="22">
        <f t="shared" si="137"/>
        <v>25.03</v>
      </c>
      <c r="DA34" s="24">
        <v>25.15</v>
      </c>
      <c r="DB34" s="20">
        <f t="shared" si="138"/>
        <v>3.25</v>
      </c>
      <c r="DC34" s="20">
        <f t="shared" si="139"/>
        <v>0</v>
      </c>
      <c r="DD34" s="20">
        <f t="shared" si="140"/>
        <v>3.25</v>
      </c>
      <c r="DE34" s="20">
        <f t="shared" si="3"/>
        <v>0.1</v>
      </c>
      <c r="DF34" s="20">
        <f t="shared" si="4"/>
        <v>0.2</v>
      </c>
      <c r="DG34" s="20">
        <f t="shared" si="5"/>
        <v>2.95</v>
      </c>
      <c r="DH34" s="20">
        <f t="shared" si="6"/>
        <v>0</v>
      </c>
      <c r="DI34" s="20">
        <f t="shared" si="7"/>
        <v>0</v>
      </c>
      <c r="DJ34" s="20">
        <f t="shared" si="8"/>
        <v>0</v>
      </c>
      <c r="DK34" s="20">
        <f t="shared" si="141"/>
        <v>3.25</v>
      </c>
      <c r="DL34" s="20">
        <f t="shared" si="142"/>
        <v>0</v>
      </c>
      <c r="DM34" s="20">
        <f t="shared" si="216"/>
        <v>0</v>
      </c>
      <c r="DN34" s="20">
        <f t="shared" si="143"/>
        <v>0</v>
      </c>
      <c r="DO34" s="18">
        <v>3.04</v>
      </c>
      <c r="DP34" s="18">
        <v>0</v>
      </c>
      <c r="DQ34" s="18">
        <v>1</v>
      </c>
      <c r="DR34" s="18">
        <v>1</v>
      </c>
      <c r="DS34" s="25">
        <f t="shared" si="144"/>
        <v>3.04</v>
      </c>
      <c r="DT34" s="25">
        <f t="shared" si="145"/>
        <v>0</v>
      </c>
      <c r="DU34" s="25">
        <f t="shared" si="146"/>
        <v>9.8800000000000008</v>
      </c>
      <c r="DV34" s="25">
        <f t="shared" si="147"/>
        <v>0</v>
      </c>
      <c r="DW34" s="25">
        <f t="shared" si="148"/>
        <v>9.8800000000000008</v>
      </c>
      <c r="DX34" s="25">
        <f t="shared" si="149"/>
        <v>20.16</v>
      </c>
      <c r="DY34" s="25">
        <f t="shared" si="150"/>
        <v>0</v>
      </c>
      <c r="DZ34" s="25">
        <f t="shared" si="151"/>
        <v>20.16</v>
      </c>
      <c r="EA34" s="25">
        <f t="shared" si="152"/>
        <v>13.36</v>
      </c>
      <c r="EB34" s="25">
        <f t="shared" si="153"/>
        <v>0</v>
      </c>
      <c r="EC34" s="25">
        <f t="shared" si="154"/>
        <v>13.36</v>
      </c>
      <c r="ED34" s="25">
        <f t="shared" si="155"/>
        <v>6.8</v>
      </c>
      <c r="EE34" s="25">
        <f t="shared" si="155"/>
        <v>0</v>
      </c>
      <c r="EF34" s="25">
        <f t="shared" si="156"/>
        <v>6.8</v>
      </c>
      <c r="EG34" s="25">
        <f t="shared" si="157"/>
        <v>13.36</v>
      </c>
      <c r="EH34" s="25">
        <f t="shared" si="157"/>
        <v>0</v>
      </c>
      <c r="EI34" s="25">
        <f t="shared" si="158"/>
        <v>13.36</v>
      </c>
      <c r="EJ34" s="18">
        <v>1271.73</v>
      </c>
      <c r="EK34" s="18">
        <v>1233.03</v>
      </c>
      <c r="EL34" s="18" t="s">
        <v>804</v>
      </c>
      <c r="EM34" s="18" t="s">
        <v>805</v>
      </c>
      <c r="EN34" s="16" t="s">
        <v>774</v>
      </c>
      <c r="EO34" s="16" t="s">
        <v>131</v>
      </c>
      <c r="EP34" s="16" t="e">
        <f>IF(OR(EN34="Cống tròn",EN34="Cống hộp",EN34="Ống nhựa"),INDEX(#REF!,MATCH(E34,#REF!,0)),IF(OR(EN34="Rãnh xây",EN34="Rãnh bê tông"),INDEX(#REF!,MATCH(E34,#REF!,0)),0))</f>
        <v>#REF!</v>
      </c>
      <c r="EQ34" s="18">
        <v>37.500000000000043</v>
      </c>
      <c r="ER34" s="19">
        <v>1</v>
      </c>
      <c r="ES34" s="25">
        <f t="shared" si="159"/>
        <v>37</v>
      </c>
      <c r="ET34" s="1" t="e">
        <f>_xlfn.IFNA(IF(EN34="Cống tròn",INDEX(#REF!,MATCH(E34,#REF!,0)),IF(EN34="Cống hộp",INDEX(#REF!,MATCH(E34,#REF!,0)),EU34&amp;" ,"&amp;EV34)),0)</f>
        <v>#REF!</v>
      </c>
      <c r="EU34" s="16" t="s">
        <v>769</v>
      </c>
      <c r="EV34" s="16" t="s">
        <v>775</v>
      </c>
      <c r="EW34" s="16" t="e">
        <f>_xlfn.IFNA(INDEX(#REF!,MATCH(E34,#REF!,0)),0)</f>
        <v>#REF!</v>
      </c>
      <c r="EX34" s="16"/>
      <c r="EY34" s="18">
        <v>0</v>
      </c>
      <c r="EZ34" s="18">
        <v>0</v>
      </c>
      <c r="FA34" s="18">
        <v>0</v>
      </c>
      <c r="FB34" s="19">
        <v>0</v>
      </c>
      <c r="FC34" s="19">
        <v>0</v>
      </c>
      <c r="FD34" s="25">
        <f t="shared" si="9"/>
        <v>0</v>
      </c>
      <c r="FE34" s="25">
        <f t="shared" si="160"/>
        <v>0</v>
      </c>
      <c r="FF34" s="19">
        <v>0.14000000000000001</v>
      </c>
      <c r="FG34" s="19">
        <v>2</v>
      </c>
      <c r="FH34" s="19">
        <v>1.5</v>
      </c>
      <c r="FI34" s="25">
        <f t="shared" si="161"/>
        <v>1.78</v>
      </c>
      <c r="FJ34" s="19">
        <v>0</v>
      </c>
      <c r="FK34" s="19">
        <v>0</v>
      </c>
      <c r="FL34" s="19">
        <v>0.2</v>
      </c>
      <c r="FM34" s="19">
        <v>1.6</v>
      </c>
      <c r="FN34" s="19">
        <v>0</v>
      </c>
      <c r="FO34" s="25">
        <f t="shared" si="162"/>
        <v>1.98</v>
      </c>
      <c r="FP34" s="19">
        <v>1.4999999999999999E-2</v>
      </c>
      <c r="FQ34" s="19">
        <v>1</v>
      </c>
      <c r="FR34" s="25">
        <f t="shared" si="10"/>
        <v>36</v>
      </c>
      <c r="FS34" s="25">
        <f t="shared" si="11"/>
        <v>0.52500000000000002</v>
      </c>
      <c r="FT34" s="25">
        <f t="shared" si="12"/>
        <v>36.524999999999999</v>
      </c>
      <c r="FU34" s="25">
        <f t="shared" si="13"/>
        <v>-0.97500000000004405</v>
      </c>
      <c r="FV34" s="25" t="str">
        <f t="shared" si="163"/>
        <v>Thêm 01</v>
      </c>
      <c r="FW34" s="25">
        <f t="shared" si="164"/>
        <v>0.04</v>
      </c>
      <c r="FX34" s="1"/>
      <c r="FY34" s="1"/>
      <c r="FZ34" s="1"/>
      <c r="GA34" s="1"/>
      <c r="GB34" s="19">
        <v>0</v>
      </c>
      <c r="GC34" s="19">
        <v>0</v>
      </c>
      <c r="GD34" s="19">
        <v>0</v>
      </c>
      <c r="GE34" s="19">
        <v>0</v>
      </c>
      <c r="GF34" s="19">
        <v>0</v>
      </c>
      <c r="GG34" s="19">
        <v>0</v>
      </c>
      <c r="GH34" s="19">
        <v>0</v>
      </c>
      <c r="GI34" s="19">
        <v>0</v>
      </c>
      <c r="GJ34" s="19">
        <v>0</v>
      </c>
      <c r="GK34" s="19">
        <v>0</v>
      </c>
      <c r="GL34" s="25">
        <f t="shared" si="14"/>
        <v>0</v>
      </c>
      <c r="GM34" s="25">
        <f t="shared" si="165"/>
        <v>0</v>
      </c>
      <c r="GN34" s="19">
        <v>0</v>
      </c>
      <c r="GO34" s="19">
        <v>0</v>
      </c>
      <c r="GP34" s="19">
        <v>0</v>
      </c>
      <c r="GQ34" s="19">
        <v>0</v>
      </c>
      <c r="GR34" s="1" t="e">
        <f>_xlfn.IFNA(INDEX(#REF!,MATCH(E34,#REF!,0)),0)</f>
        <v>#REF!</v>
      </c>
      <c r="GS34" s="1"/>
      <c r="GT34" s="19">
        <v>0</v>
      </c>
      <c r="GU34" s="19">
        <v>0</v>
      </c>
      <c r="GV34" s="19">
        <v>0</v>
      </c>
      <c r="GW34" s="19">
        <v>0</v>
      </c>
      <c r="GX34" s="25">
        <f t="shared" si="15"/>
        <v>0</v>
      </c>
      <c r="GY34" s="25">
        <f t="shared" si="16"/>
        <v>0</v>
      </c>
      <c r="GZ34" s="25">
        <f t="shared" si="166"/>
        <v>0</v>
      </c>
      <c r="HA34" s="1" t="e" cm="1">
        <f t="array" ref="HA34">INDEX(#REF!,MATCH(EJ34&amp;EK34&amp;HD34&amp;HE34&amp;HF34,#REF!&amp;#REF!&amp;#REF!&amp;#REF!&amp;#REF!,0))</f>
        <v>#REF!</v>
      </c>
      <c r="HB34" s="1"/>
      <c r="HC34" s="25">
        <f t="shared" si="167"/>
        <v>0</v>
      </c>
      <c r="HD34" s="19">
        <v>0</v>
      </c>
      <c r="HE34" s="19">
        <v>0</v>
      </c>
      <c r="HF34" s="19">
        <v>0</v>
      </c>
      <c r="HG34" s="1" t="e" cm="1">
        <f t="array" ref="HG34">INDEX(#REF!,MATCH(EJ34&amp;EK34&amp;HJ34&amp;HK34&amp;HL34,#REF!&amp;#REF!&amp;#REF!&amp;#REF!&amp;#REF!,0))</f>
        <v>#REF!</v>
      </c>
      <c r="HH34" s="1"/>
      <c r="HI34" s="25">
        <f t="shared" si="168"/>
        <v>0</v>
      </c>
      <c r="HJ34" s="25">
        <f t="shared" si="169"/>
        <v>0</v>
      </c>
      <c r="HK34" s="19">
        <v>0</v>
      </c>
      <c r="HL34" s="19">
        <v>0</v>
      </c>
      <c r="HM34" s="19">
        <v>0.01</v>
      </c>
      <c r="HN34" s="19">
        <v>1</v>
      </c>
      <c r="HO34" s="25">
        <f t="shared" si="170"/>
        <v>0</v>
      </c>
      <c r="HP34" s="25">
        <f t="shared" si="171"/>
        <v>0</v>
      </c>
      <c r="HQ34" s="25">
        <f t="shared" si="172"/>
        <v>0</v>
      </c>
      <c r="HR34" s="25">
        <f t="shared" si="173"/>
        <v>0</v>
      </c>
      <c r="HS34" s="25">
        <f t="shared" si="174"/>
        <v>0</v>
      </c>
      <c r="HT34" s="19">
        <v>0</v>
      </c>
      <c r="HU34" s="19">
        <v>0</v>
      </c>
      <c r="HV34" s="19">
        <v>0</v>
      </c>
      <c r="HW34" s="25">
        <f t="shared" si="175"/>
        <v>0</v>
      </c>
      <c r="HX34" s="19">
        <v>0</v>
      </c>
      <c r="HY34" s="19">
        <v>0</v>
      </c>
      <c r="HZ34" s="21">
        <v>25.15</v>
      </c>
      <c r="IA34" s="20">
        <f>ROUND(IF(EN34="Cống tròn",IF(EN34="Cống tròn",IF(EU34="Không có móng",IQ34-FF34,IF(EU34="Đế",IP34-FN34,IF(OR(EU34="Móng bê tông",EU34="Móng bê tông kết hợp đế"),II34-FJ34,0))),0),IF(EN34="Cống hộp",IF(AND(EN34="Cống hộp",EU34="Không có móng"),IQ34-GF34,IF(AND(EN34="Cống hộp",EU34="Móng bê tông"),IJ34-GB34,0)),IF(OR(EN34="Rãnh xây",EN34="Rãnh bê tông"),IF(OR(EN34="Rãnh xây",EN34="Rãnh bê tông"),IK34-GB34,0),IF(EN34="Ống nhựa",IF(AND(EN34="Ống nhựa",EU34="Không đắp cát"),IQ34-HT34,IF(AND(EN34="Ống nhựa",EU34="Đắp cát"),IH34-HX34,0)),IF(EN34="Rãnh thang",IF(EN34="Rãnh thang",IF(EU34="Móng bê tông",#REF!-#REF!,IQ34),0),0))))),2)</f>
        <v>22.16</v>
      </c>
      <c r="IB34" s="20">
        <f t="shared" si="176"/>
        <v>2.9899999999999984</v>
      </c>
      <c r="IC34" s="20">
        <f t="shared" si="17"/>
        <v>22.16</v>
      </c>
      <c r="ID34" s="20">
        <f t="shared" si="18"/>
        <v>0</v>
      </c>
      <c r="IE34" s="20">
        <f t="shared" si="19"/>
        <v>0</v>
      </c>
      <c r="IF34" s="20">
        <f t="shared" si="20"/>
        <v>0</v>
      </c>
      <c r="IG34" s="20">
        <f>IF(EN34="Rãnh thang",IF(AND(EN34="Rãnh thang",EU34="Móng bê tông"),IQ34-#REF!,0),IF(EN34="Ống nhựa",IF(AND(EN34="Ống nhựa",EU34="Đắp cát"),IQ34-HT34,0),IF(EN34="Cống tròn",IF(EN34="Cống tròn",IF(OR(EU34="Móng bê tông",EU34="Móng bê tông kết hợp đế"),IM34-FL34,0),0),IF(EN34="Cống hộp",IF(AND(EN34="Cống hộp",EU34="Móng bê tông"),IN34-GD34,0),IF(OR(EN34="Rãnh xây",EN34="Rãnh bê tông"),IF(AND(EN34="Rãnh xây",EU34="Móng bê tông"),IO34-GD34,IF(AND(EN34="Rãnh bê tông",EU34="Móng bê tông"),IO34-GD34,0)),0)))))</f>
        <v>22.16</v>
      </c>
      <c r="IH34" s="20">
        <f t="shared" si="21"/>
        <v>0</v>
      </c>
      <c r="II34" s="20">
        <f t="shared" si="22"/>
        <v>22.16</v>
      </c>
      <c r="IJ34" s="20">
        <f t="shared" si="23"/>
        <v>0</v>
      </c>
      <c r="IK34" s="20">
        <f t="shared" si="177"/>
        <v>0</v>
      </c>
      <c r="IL34" s="20">
        <f t="shared" si="24"/>
        <v>22.36</v>
      </c>
      <c r="IM34" s="20">
        <f t="shared" si="25"/>
        <v>22.36</v>
      </c>
      <c r="IN34" s="20">
        <f t="shared" si="26"/>
        <v>0</v>
      </c>
      <c r="IO34" s="20">
        <f t="shared" si="27"/>
        <v>0</v>
      </c>
      <c r="IP34" s="20">
        <f t="shared" si="28"/>
        <v>0</v>
      </c>
      <c r="IQ34" s="18">
        <v>22.5</v>
      </c>
      <c r="IR34" s="25">
        <f t="shared" si="178"/>
        <v>0</v>
      </c>
      <c r="IS34" s="25">
        <f t="shared" si="29"/>
        <v>0</v>
      </c>
      <c r="IT34" s="25">
        <f t="shared" si="30"/>
        <v>0</v>
      </c>
      <c r="IU34" s="25">
        <f>ROUND(IF(EN34="Cống tròn",IF(EN34="Cống tròn",IV34+FF34,0),IF(EN34="Cống hộp",IF(EN34="Cống hộp",IV34+GP34,0),IF(OR(EN34="Rãnh xây",EN34="Rãnh bê tông"),IF(OR(EN34="Rãnh xây",EN34="Rãnh bê tông"),IV34+GP34,0),IF(EN34="ống nhựa",IF(EN34="Ống nhựa",IV34+HT34,0),IF(EN34="Rãnh thang",IF(EN34="Rãnh thang",IQ34+#REF!,0),0))))),2)</f>
        <v>24.08</v>
      </c>
      <c r="IV34" s="19">
        <v>23.94</v>
      </c>
      <c r="IW34" s="25">
        <f t="shared" si="31"/>
        <v>24.08</v>
      </c>
      <c r="IX34" s="25">
        <f t="shared" si="32"/>
        <v>0</v>
      </c>
      <c r="IY34" s="25">
        <f t="shared" si="33"/>
        <v>0</v>
      </c>
      <c r="IZ34" s="25">
        <f t="shared" si="34"/>
        <v>0</v>
      </c>
      <c r="JA34" s="25">
        <f t="shared" si="35"/>
        <v>0</v>
      </c>
      <c r="JB34" s="21">
        <v>25.08</v>
      </c>
      <c r="JC34" s="20">
        <f>ROUND(IF(EN34="Cống tròn",IF(EN34="Cống tròn",IF(EU34="Không có móng",JS34-FF34,IF(EU34="Đế",JR34-FN34,IF(OR(EU34="Móng bê tông",EU34="Móng bê tông kết hợp đế"),JK34-FJ34,0))),0),IF(EN34="Cống hộp",IF(AND(EN34="Cống hộp",EU34="Không có móng"),JS34-GF34,IF(AND(EN34="Cống hộp",EU34="Móng bê tông"),JL34-GB34,0)),IF(OR(EN34="Rãnh xây",EN34="Rãnh bê tông"),IF(OR(EN34="Rãnh xây",EN34="Rãnh bê tông"),JM34-GB34,0),IF(EN34="Ống nhựa",IF(AND(EN34="Ống nhựa",EU34="Không đắp cát"),JS34-HT34,IF(AND(EN34="Ống nhựa",EU34="Đắp cát"),JJ34-HX34,0)),IF(EN34="Rãnh thang",IF(EN34="Rãnh thang",IF(EU34="Móng bê tông",#REF!-#REF!,JS34),0),0))))),2)</f>
        <v>22.1</v>
      </c>
      <c r="JD34" s="20">
        <f t="shared" si="179"/>
        <v>2.9799999999999969</v>
      </c>
      <c r="JE34" s="20">
        <f t="shared" si="36"/>
        <v>22.1</v>
      </c>
      <c r="JF34" s="20">
        <f t="shared" si="37"/>
        <v>0</v>
      </c>
      <c r="JG34" s="20">
        <f t="shared" si="38"/>
        <v>0</v>
      </c>
      <c r="JH34" s="20">
        <f t="shared" si="39"/>
        <v>0</v>
      </c>
      <c r="JI34" s="20">
        <f>IF(EN34="Rãnh thang",IF(AND(EN34="Rãnh thang",EU34="Móng bê tông"),JS34-#REF!,0),IF(EN34="Ống nhựa",IF(AND(EN34="Ống nhựa",EU34="Đắp cát"),JS34-HT34,0),IF(EN34="Cống tròn",IF(EN34="Cống tròn",IF(OR(EU34="Móng bê tông",EU34="Móng bê tông kết hợp đế"),JO34-FL34,0),0),IF(EN34="Cống hộp",IF(AND(EN34="Cống hộp",EU34="Móng bê tông"),JP34-GD34,0),IF(OR(EN34="Rãnh xây",EN34="Rãnh bê tông"),IF(AND(EN34="Rãnh xây",EU34="Móng bê tông"),JQ34-GD34,IF(AND(EN34="Rãnh bê tông",EU34="Móng bê tông"),JQ34-GD34,0)),0)))))</f>
        <v>22.1</v>
      </c>
      <c r="JJ34" s="20">
        <f t="shared" si="40"/>
        <v>0</v>
      </c>
      <c r="JK34" s="20">
        <f t="shared" si="41"/>
        <v>22.1</v>
      </c>
      <c r="JL34" s="20">
        <f t="shared" si="42"/>
        <v>0</v>
      </c>
      <c r="JM34" s="20">
        <f t="shared" si="43"/>
        <v>0</v>
      </c>
      <c r="JN34" s="20">
        <f t="shared" si="44"/>
        <v>22.3</v>
      </c>
      <c r="JO34" s="20">
        <f t="shared" si="45"/>
        <v>22.3</v>
      </c>
      <c r="JP34" s="20">
        <f t="shared" si="46"/>
        <v>0</v>
      </c>
      <c r="JQ34" s="20">
        <f t="shared" si="47"/>
        <v>0</v>
      </c>
      <c r="JR34" s="20">
        <f t="shared" si="48"/>
        <v>0</v>
      </c>
      <c r="JS34" s="26">
        <v>22.44</v>
      </c>
      <c r="JT34" s="25">
        <f t="shared" si="180"/>
        <v>0</v>
      </c>
      <c r="JU34" s="25">
        <f t="shared" si="49"/>
        <v>0</v>
      </c>
      <c r="JV34" s="25">
        <f t="shared" si="50"/>
        <v>0</v>
      </c>
      <c r="JW34" s="25">
        <f>ROUND(IF(EN34="Cống tròn",IF(EN34="Cống tròn",JX34+FF34,0),IF(EN34="Cống hộp",IF(EN34="Cống hộp",JX34+GP34,0),IF(OR(EN34="Rãnh xây",EN34="Rãnh bê tông"),IF(OR(EN34="Rãnh xây",EN34="Rãnh bê tông"),JX34+GP34,0),IF(EN34="ống nhựa",IF(EN34="Ống nhựa",JX34+HT34,0),IF(EN34="Rãnh thang",IF(EN34="Rãnh thang",JS34+#REF!,0),0))))),2)</f>
        <v>24.08</v>
      </c>
      <c r="JX34" s="27">
        <v>23.94</v>
      </c>
      <c r="JY34" s="25">
        <f t="shared" si="51"/>
        <v>24.08</v>
      </c>
      <c r="JZ34" s="25">
        <f t="shared" si="52"/>
        <v>0</v>
      </c>
      <c r="KA34" s="25">
        <f t="shared" si="53"/>
        <v>0</v>
      </c>
      <c r="KB34" s="25">
        <f t="shared" si="54"/>
        <v>0</v>
      </c>
      <c r="KC34" s="25">
        <f t="shared" si="55"/>
        <v>0</v>
      </c>
      <c r="KD34" s="28" t="s">
        <v>98</v>
      </c>
      <c r="KE34" s="27">
        <v>0</v>
      </c>
      <c r="KF34" s="25">
        <f t="shared" si="56"/>
        <v>2.9899999999999984</v>
      </c>
      <c r="KG34" s="25">
        <f t="shared" si="181"/>
        <v>2.9899999999999984</v>
      </c>
      <c r="KH34" s="27">
        <v>0</v>
      </c>
      <c r="KI34" s="25">
        <f t="shared" si="57"/>
        <v>2.9799999999999969</v>
      </c>
      <c r="KJ34" s="25">
        <f t="shared" si="182"/>
        <v>2.9799999999999969</v>
      </c>
      <c r="KK34" s="25">
        <f t="shared" si="58"/>
        <v>0</v>
      </c>
      <c r="KL34" s="25">
        <f t="shared" si="59"/>
        <v>0</v>
      </c>
      <c r="KM34" s="25">
        <f t="shared" si="183"/>
        <v>0</v>
      </c>
      <c r="KN34" s="25">
        <f t="shared" si="60"/>
        <v>0</v>
      </c>
      <c r="KO34" s="25">
        <f t="shared" si="61"/>
        <v>0</v>
      </c>
      <c r="KP34" s="25">
        <f t="shared" si="184"/>
        <v>0</v>
      </c>
      <c r="KQ34" s="25">
        <f t="shared" si="62"/>
        <v>0.2</v>
      </c>
      <c r="KR34" s="25">
        <f t="shared" si="63"/>
        <v>0.2</v>
      </c>
      <c r="KS34" s="25">
        <f t="shared" si="185"/>
        <v>0.2</v>
      </c>
      <c r="KT34" s="25">
        <f t="shared" si="64"/>
        <v>0</v>
      </c>
      <c r="KU34" s="25">
        <f t="shared" si="65"/>
        <v>0</v>
      </c>
      <c r="KV34" s="25">
        <f t="shared" si="186"/>
        <v>0</v>
      </c>
      <c r="KW34" s="25">
        <f t="shared" si="66"/>
        <v>0</v>
      </c>
      <c r="KX34" s="25">
        <f t="shared" si="67"/>
        <v>0</v>
      </c>
      <c r="KY34" s="25">
        <f t="shared" si="187"/>
        <v>0</v>
      </c>
      <c r="KZ34" s="25">
        <f t="shared" si="68"/>
        <v>0</v>
      </c>
      <c r="LA34" s="25">
        <f t="shared" si="69"/>
        <v>0</v>
      </c>
      <c r="LB34" s="25">
        <f t="shared" si="188"/>
        <v>0</v>
      </c>
      <c r="LC34" s="25">
        <f t="shared" si="70"/>
        <v>1.98</v>
      </c>
      <c r="LD34" s="25">
        <f t="shared" si="71"/>
        <v>1.98</v>
      </c>
      <c r="LE34" s="25">
        <f t="shared" si="189"/>
        <v>1.98</v>
      </c>
      <c r="LF34" s="25">
        <f t="shared" si="72"/>
        <v>0</v>
      </c>
      <c r="LG34" s="25">
        <f t="shared" si="73"/>
        <v>0</v>
      </c>
      <c r="LH34" s="25">
        <f t="shared" si="190"/>
        <v>0</v>
      </c>
      <c r="LI34" s="25">
        <f t="shared" si="74"/>
        <v>0</v>
      </c>
      <c r="LJ34" s="25">
        <f t="shared" si="75"/>
        <v>0</v>
      </c>
      <c r="LK34" s="25">
        <f t="shared" si="191"/>
        <v>0</v>
      </c>
      <c r="LL34" s="25">
        <f t="shared" si="76"/>
        <v>0</v>
      </c>
      <c r="LM34" s="25">
        <f t="shared" si="77"/>
        <v>0</v>
      </c>
      <c r="LN34" s="25">
        <f t="shared" si="192"/>
        <v>0</v>
      </c>
      <c r="LO34" s="25">
        <f t="shared" si="78"/>
        <v>0</v>
      </c>
      <c r="LP34" s="25">
        <f t="shared" si="79"/>
        <v>0</v>
      </c>
      <c r="LQ34" s="25">
        <f t="shared" si="193"/>
        <v>0</v>
      </c>
      <c r="LR34" s="25">
        <f t="shared" si="80"/>
        <v>0</v>
      </c>
      <c r="LS34" s="25">
        <f t="shared" si="81"/>
        <v>0</v>
      </c>
      <c r="LT34" s="25">
        <f t="shared" si="194"/>
        <v>0</v>
      </c>
      <c r="LU34" s="25">
        <f t="shared" si="82"/>
        <v>0</v>
      </c>
      <c r="LV34" s="25">
        <f t="shared" si="83"/>
        <v>0</v>
      </c>
      <c r="LW34" s="25">
        <f t="shared" si="195"/>
        <v>0</v>
      </c>
      <c r="LX34" s="25">
        <f t="shared" si="84"/>
        <v>0</v>
      </c>
      <c r="LY34" s="25">
        <f t="shared" si="85"/>
        <v>0</v>
      </c>
      <c r="LZ34" s="25">
        <f t="shared" si="196"/>
        <v>0</v>
      </c>
      <c r="MA34" s="25">
        <f t="shared" si="86"/>
        <v>0</v>
      </c>
      <c r="MB34" s="25">
        <f t="shared" si="87"/>
        <v>0</v>
      </c>
      <c r="MC34" s="25">
        <f t="shared" si="197"/>
        <v>0</v>
      </c>
      <c r="MD34" s="25">
        <f t="shared" si="88"/>
        <v>0</v>
      </c>
      <c r="ME34" s="25">
        <f t="shared" si="89"/>
        <v>0</v>
      </c>
      <c r="MF34" s="25">
        <f t="shared" si="198"/>
        <v>0</v>
      </c>
      <c r="MG34" s="25">
        <f t="shared" si="90"/>
        <v>0</v>
      </c>
      <c r="MH34" s="25">
        <f t="shared" si="91"/>
        <v>0</v>
      </c>
      <c r="MI34" s="25">
        <f t="shared" si="199"/>
        <v>0</v>
      </c>
      <c r="MJ34" s="25">
        <f t="shared" si="92"/>
        <v>0</v>
      </c>
      <c r="MK34" s="25">
        <f t="shared" si="93"/>
        <v>0</v>
      </c>
      <c r="ML34" s="25">
        <f t="shared" si="200"/>
        <v>0</v>
      </c>
      <c r="MM34" s="25">
        <f t="shared" si="94"/>
        <v>0</v>
      </c>
      <c r="MN34" s="25">
        <f t="shared" si="95"/>
        <v>0</v>
      </c>
      <c r="MO34" s="25">
        <f t="shared" si="201"/>
        <v>0</v>
      </c>
      <c r="MP34" s="25">
        <f t="shared" si="96"/>
        <v>0</v>
      </c>
      <c r="MQ34" s="25">
        <f t="shared" si="97"/>
        <v>0</v>
      </c>
      <c r="MR34" s="25">
        <f t="shared" si="202"/>
        <v>0</v>
      </c>
      <c r="MS34" s="29">
        <v>1.98</v>
      </c>
      <c r="MT34" s="29">
        <v>0</v>
      </c>
      <c r="MU34" s="29">
        <v>1</v>
      </c>
      <c r="MV34" s="29">
        <v>1</v>
      </c>
      <c r="MW34" s="25">
        <f t="shared" si="98"/>
        <v>1.98</v>
      </c>
      <c r="MX34" s="25">
        <f t="shared" si="99"/>
        <v>5.92</v>
      </c>
      <c r="MY34" s="25">
        <f t="shared" si="100"/>
        <v>0</v>
      </c>
      <c r="MZ34" s="25">
        <f t="shared" si="101"/>
        <v>0</v>
      </c>
      <c r="NA34" s="25">
        <f t="shared" si="102"/>
        <v>1.98</v>
      </c>
      <c r="NB34" s="25">
        <f t="shared" si="103"/>
        <v>5.9</v>
      </c>
      <c r="NC34" s="25">
        <f t="shared" si="104"/>
        <v>0</v>
      </c>
      <c r="ND34" s="25">
        <f t="shared" si="105"/>
        <v>0</v>
      </c>
      <c r="NE34" s="25">
        <f t="shared" si="203"/>
        <v>1.98</v>
      </c>
      <c r="NF34" s="25">
        <f t="shared" si="203"/>
        <v>5.91</v>
      </c>
      <c r="NG34" s="25">
        <f t="shared" si="203"/>
        <v>0</v>
      </c>
      <c r="NH34" s="25">
        <f t="shared" si="203"/>
        <v>0</v>
      </c>
      <c r="NI34" s="25">
        <f t="shared" si="107"/>
        <v>221.63</v>
      </c>
      <c r="NJ34" s="25">
        <f t="shared" si="108"/>
        <v>0</v>
      </c>
      <c r="NK34" s="25">
        <f t="shared" si="109"/>
        <v>221.63</v>
      </c>
      <c r="NL34" s="25">
        <f t="shared" si="110"/>
        <v>127.41</v>
      </c>
      <c r="NM34" s="25">
        <f t="shared" si="111"/>
        <v>0</v>
      </c>
      <c r="NN34" s="25">
        <f t="shared" si="204"/>
        <v>127.41</v>
      </c>
      <c r="NO34" s="25">
        <f t="shared" si="112"/>
        <v>0</v>
      </c>
      <c r="NP34" s="25">
        <f t="shared" si="113"/>
        <v>0</v>
      </c>
      <c r="NQ34" s="25">
        <f t="shared" si="205"/>
        <v>0</v>
      </c>
      <c r="NR34" s="25">
        <f t="shared" si="114"/>
        <v>0</v>
      </c>
      <c r="NS34" s="25">
        <f t="shared" si="115"/>
        <v>0</v>
      </c>
      <c r="NT34" s="25">
        <f t="shared" si="206"/>
        <v>0</v>
      </c>
      <c r="NU34" s="25">
        <f t="shared" si="116"/>
        <v>0</v>
      </c>
      <c r="NV34" s="25">
        <f t="shared" si="117"/>
        <v>0</v>
      </c>
      <c r="NW34" s="25">
        <f t="shared" si="207"/>
        <v>0</v>
      </c>
      <c r="NX34" s="25">
        <f t="shared" si="208"/>
        <v>127.41</v>
      </c>
      <c r="NY34" s="25">
        <f t="shared" si="208"/>
        <v>0</v>
      </c>
      <c r="NZ34" s="25">
        <f t="shared" si="209"/>
        <v>127.41</v>
      </c>
      <c r="OA34" s="25">
        <f t="shared" si="210"/>
        <v>94.22</v>
      </c>
      <c r="OB34" s="25">
        <f t="shared" si="210"/>
        <v>0</v>
      </c>
      <c r="OC34" s="25">
        <f t="shared" si="211"/>
        <v>94.22</v>
      </c>
      <c r="OD34" s="25">
        <f t="shared" si="212"/>
        <v>127.41</v>
      </c>
      <c r="OE34" s="25">
        <f t="shared" si="212"/>
        <v>0</v>
      </c>
      <c r="OF34" s="25">
        <f t="shared" si="212"/>
        <v>127.41</v>
      </c>
      <c r="OG34" s="25">
        <f t="shared" si="119"/>
        <v>0</v>
      </c>
      <c r="OH34" s="25">
        <f t="shared" si="120"/>
        <v>0</v>
      </c>
      <c r="OI34" s="25">
        <f t="shared" si="121"/>
        <v>0</v>
      </c>
      <c r="OJ34" s="25">
        <f t="shared" si="122"/>
        <v>0</v>
      </c>
      <c r="OK34" s="25">
        <f t="shared" si="123"/>
        <v>0</v>
      </c>
      <c r="OL34" s="25">
        <f t="shared" si="124"/>
        <v>0</v>
      </c>
      <c r="OM34" s="25">
        <f t="shared" si="213"/>
        <v>0</v>
      </c>
      <c r="ON34" s="25">
        <f t="shared" si="213"/>
        <v>0</v>
      </c>
      <c r="OO34" s="25">
        <f t="shared" si="213"/>
        <v>0</v>
      </c>
      <c r="OP34" s="25">
        <f t="shared" si="125"/>
        <v>0</v>
      </c>
      <c r="OQ34" s="25">
        <f t="shared" si="126"/>
        <v>0</v>
      </c>
      <c r="OR34" s="25">
        <f t="shared" si="214"/>
        <v>0</v>
      </c>
      <c r="OS34" s="19">
        <v>537324</v>
      </c>
      <c r="OT34" s="19">
        <v>2371326.09</v>
      </c>
    </row>
    <row r="35" spans="1:410" ht="33" customHeight="1" x14ac:dyDescent="0.25">
      <c r="A35" s="18"/>
      <c r="B35" s="18" t="s">
        <v>763</v>
      </c>
      <c r="C35" s="18">
        <v>1233.03</v>
      </c>
      <c r="D35" s="16" t="e">
        <f>_xlfn.IFNA(INDEX(#REF!,MATCH(E35,#REF!,0)),0)</f>
        <v>#REF!</v>
      </c>
      <c r="E35" s="18" t="s">
        <v>805</v>
      </c>
      <c r="F35" s="16" t="s">
        <v>765</v>
      </c>
      <c r="G35" s="16" t="s">
        <v>766</v>
      </c>
      <c r="H35" s="16" t="s">
        <v>767</v>
      </c>
      <c r="I35" s="16" t="s">
        <v>768</v>
      </c>
      <c r="J35" s="16" t="s">
        <v>769</v>
      </c>
      <c r="K35" s="16" t="s">
        <v>770</v>
      </c>
      <c r="L35" s="16" t="s">
        <v>771</v>
      </c>
      <c r="M35" s="18">
        <v>1.64</v>
      </c>
      <c r="N35" s="18">
        <v>2.44</v>
      </c>
      <c r="O35" s="18">
        <v>2.04</v>
      </c>
      <c r="P35" s="18">
        <v>2.84</v>
      </c>
      <c r="Q35" s="18">
        <v>0.1</v>
      </c>
      <c r="R35" s="18">
        <v>1.8399999999999999</v>
      </c>
      <c r="S35" s="18">
        <v>2.64</v>
      </c>
      <c r="T35" s="18">
        <v>0.2</v>
      </c>
      <c r="U35" s="18">
        <v>0</v>
      </c>
      <c r="V35" s="18">
        <v>0</v>
      </c>
      <c r="W35" s="18">
        <v>0</v>
      </c>
      <c r="X35" s="18">
        <v>1.64</v>
      </c>
      <c r="Y35" s="18">
        <v>2.4</v>
      </c>
      <c r="Z35" s="20">
        <f t="shared" si="215"/>
        <v>2.7</v>
      </c>
      <c r="AA35" s="18">
        <v>0.22</v>
      </c>
      <c r="AB35" s="18">
        <v>0</v>
      </c>
      <c r="AC35" s="18">
        <v>0</v>
      </c>
      <c r="AD35" s="18">
        <v>0</v>
      </c>
      <c r="AE35" s="18">
        <v>0</v>
      </c>
      <c r="AF35" s="18">
        <v>0</v>
      </c>
      <c r="AG35" s="18">
        <v>1.2</v>
      </c>
      <c r="AH35" s="18">
        <v>2</v>
      </c>
      <c r="AI35" s="20">
        <f t="shared" si="127"/>
        <v>2.85</v>
      </c>
      <c r="AJ35" s="18">
        <v>0</v>
      </c>
      <c r="AK35" s="18">
        <v>0</v>
      </c>
      <c r="AL35" s="20">
        <f t="shared" si="128"/>
        <v>0</v>
      </c>
      <c r="AM35" s="18">
        <v>1.64</v>
      </c>
      <c r="AN35" s="18">
        <v>2</v>
      </c>
      <c r="AO35" s="18">
        <v>0.15</v>
      </c>
      <c r="AP35" s="18">
        <v>0.22</v>
      </c>
      <c r="AQ35" s="18">
        <v>1.64</v>
      </c>
      <c r="AR35" s="18">
        <v>2.2200000000000002</v>
      </c>
      <c r="AS35" s="18">
        <v>0.12</v>
      </c>
      <c r="AT35" s="18">
        <v>0.11</v>
      </c>
      <c r="AU35" s="18">
        <v>0</v>
      </c>
      <c r="AV35" s="18">
        <v>1</v>
      </c>
      <c r="AW35" s="18">
        <v>0</v>
      </c>
      <c r="AX35" s="18">
        <v>0</v>
      </c>
      <c r="AY35" s="18">
        <v>0</v>
      </c>
      <c r="AZ35" s="18">
        <v>0</v>
      </c>
      <c r="BA35" s="18">
        <v>2</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18">
        <v>0</v>
      </c>
      <c r="BU35" s="18">
        <v>0</v>
      </c>
      <c r="BV35" s="18">
        <v>0</v>
      </c>
      <c r="BW35" s="18">
        <v>0</v>
      </c>
      <c r="BX35" s="18">
        <v>0</v>
      </c>
      <c r="BY35" s="18">
        <v>0</v>
      </c>
      <c r="BZ35" s="18">
        <v>0</v>
      </c>
      <c r="CA35" s="16" t="e">
        <f>_xlfn.IFNA(IF(RIGHT(D35,2)="=G",0,INDEX(#REF!,MATCH(E35,#REF!,0))),0)</f>
        <v>#REF!</v>
      </c>
      <c r="CB35" s="16" t="s">
        <v>776</v>
      </c>
      <c r="CC35" s="18">
        <v>0</v>
      </c>
      <c r="CD35" s="18">
        <v>0</v>
      </c>
      <c r="CE35" s="18">
        <v>1.4</v>
      </c>
      <c r="CF35" s="18">
        <v>0.73</v>
      </c>
      <c r="CG35" s="18">
        <v>0.12</v>
      </c>
      <c r="CH35" s="18">
        <v>3</v>
      </c>
      <c r="CI35" s="16" t="s">
        <v>98</v>
      </c>
      <c r="CJ35" s="18">
        <v>0</v>
      </c>
      <c r="CK35" s="20">
        <f t="shared" si="129"/>
        <v>3.24</v>
      </c>
      <c r="CL35" s="20">
        <f t="shared" si="130"/>
        <v>3.24</v>
      </c>
      <c r="CM35" s="18">
        <v>25.08</v>
      </c>
      <c r="CN35" s="18">
        <v>25.08</v>
      </c>
      <c r="CO35" s="18">
        <v>24.241</v>
      </c>
      <c r="CP35" s="22">
        <f t="shared" si="131"/>
        <v>25.08</v>
      </c>
      <c r="CQ35" s="22">
        <f t="shared" si="132"/>
        <v>21.84</v>
      </c>
      <c r="CR35" s="22">
        <f t="shared" si="133"/>
        <v>3.24</v>
      </c>
      <c r="CS35" s="22">
        <f t="shared" si="134"/>
        <v>21.94</v>
      </c>
      <c r="CT35" s="22">
        <f t="shared" si="0"/>
        <v>22.14</v>
      </c>
      <c r="CU35" s="18">
        <v>22.14</v>
      </c>
      <c r="CV35" s="22">
        <f t="shared" si="135"/>
        <v>2.7</v>
      </c>
      <c r="CW35" s="22">
        <f t="shared" si="1"/>
        <v>0</v>
      </c>
      <c r="CX35" s="22">
        <f t="shared" si="2"/>
        <v>0</v>
      </c>
      <c r="CY35" s="22">
        <f t="shared" si="136"/>
        <v>24.81</v>
      </c>
      <c r="CZ35" s="22">
        <f t="shared" si="137"/>
        <v>24.96</v>
      </c>
      <c r="DA35" s="18">
        <v>25.08</v>
      </c>
      <c r="DB35" s="20">
        <f t="shared" si="138"/>
        <v>3.24</v>
      </c>
      <c r="DC35" s="20">
        <f t="shared" si="139"/>
        <v>0</v>
      </c>
      <c r="DD35" s="20">
        <f t="shared" si="140"/>
        <v>3.24</v>
      </c>
      <c r="DE35" s="20">
        <f t="shared" si="3"/>
        <v>0.1</v>
      </c>
      <c r="DF35" s="20">
        <f t="shared" si="4"/>
        <v>0.2</v>
      </c>
      <c r="DG35" s="20">
        <f t="shared" si="5"/>
        <v>2.94</v>
      </c>
      <c r="DH35" s="20">
        <f t="shared" si="6"/>
        <v>0</v>
      </c>
      <c r="DI35" s="20">
        <f t="shared" si="7"/>
        <v>0</v>
      </c>
      <c r="DJ35" s="20">
        <f t="shared" si="8"/>
        <v>0</v>
      </c>
      <c r="DK35" s="20">
        <f t="shared" si="141"/>
        <v>3.24</v>
      </c>
      <c r="DL35" s="20">
        <f t="shared" si="142"/>
        <v>0</v>
      </c>
      <c r="DM35" s="20">
        <f t="shared" si="216"/>
        <v>0</v>
      </c>
      <c r="DN35" s="20">
        <f t="shared" si="143"/>
        <v>0</v>
      </c>
      <c r="DO35" s="18">
        <v>3.04</v>
      </c>
      <c r="DP35" s="18">
        <v>0</v>
      </c>
      <c r="DQ35" s="18">
        <v>1</v>
      </c>
      <c r="DR35" s="18">
        <v>1</v>
      </c>
      <c r="DS35" s="25">
        <f t="shared" si="144"/>
        <v>3.04</v>
      </c>
      <c r="DT35" s="25">
        <f t="shared" si="145"/>
        <v>0</v>
      </c>
      <c r="DU35" s="25">
        <f t="shared" si="146"/>
        <v>9.85</v>
      </c>
      <c r="DV35" s="25">
        <f t="shared" si="147"/>
        <v>0</v>
      </c>
      <c r="DW35" s="25">
        <f t="shared" si="148"/>
        <v>9.85</v>
      </c>
      <c r="DX35" s="25">
        <f t="shared" si="149"/>
        <v>20.09</v>
      </c>
      <c r="DY35" s="25">
        <f t="shared" si="150"/>
        <v>0</v>
      </c>
      <c r="DZ35" s="25">
        <f t="shared" si="151"/>
        <v>20.09</v>
      </c>
      <c r="EA35" s="25">
        <f t="shared" si="152"/>
        <v>13.32</v>
      </c>
      <c r="EB35" s="25">
        <f t="shared" si="153"/>
        <v>0</v>
      </c>
      <c r="EC35" s="25">
        <f t="shared" si="154"/>
        <v>13.32</v>
      </c>
      <c r="ED35" s="25">
        <f t="shared" si="155"/>
        <v>6.77</v>
      </c>
      <c r="EE35" s="25">
        <f t="shared" si="155"/>
        <v>0</v>
      </c>
      <c r="EF35" s="25">
        <f t="shared" si="156"/>
        <v>6.77</v>
      </c>
      <c r="EG35" s="25">
        <f t="shared" si="157"/>
        <v>13.32</v>
      </c>
      <c r="EH35" s="25">
        <f t="shared" si="157"/>
        <v>0</v>
      </c>
      <c r="EI35" s="25">
        <f t="shared" si="158"/>
        <v>13.32</v>
      </c>
      <c r="EJ35" s="18">
        <v>1233.03</v>
      </c>
      <c r="EK35" s="18">
        <v>1194.33</v>
      </c>
      <c r="EL35" s="18" t="s">
        <v>805</v>
      </c>
      <c r="EM35" s="18" t="s">
        <v>806</v>
      </c>
      <c r="EN35" s="16" t="s">
        <v>774</v>
      </c>
      <c r="EO35" s="16" t="s">
        <v>131</v>
      </c>
      <c r="EP35" s="16" t="e">
        <f>IF(OR(EN35="Cống tròn",EN35="Cống hộp",EN35="Ống nhựa"),INDEX(#REF!,MATCH(E35,#REF!,0)),IF(OR(EN35="Rãnh xây",EN35="Rãnh bê tông"),INDEX(#REF!,MATCH(E35,#REF!,0)),0))</f>
        <v>#REF!</v>
      </c>
      <c r="EQ35" s="18">
        <v>37.500000000000043</v>
      </c>
      <c r="ER35" s="18">
        <v>1</v>
      </c>
      <c r="ES35" s="25">
        <f t="shared" si="159"/>
        <v>37</v>
      </c>
      <c r="ET35" s="1" t="e">
        <f>_xlfn.IFNA(IF(EN35="Cống tròn",INDEX(#REF!,MATCH(E35,#REF!,0)),IF(EN35="Cống hộp",INDEX(#REF!,MATCH(E35,#REF!,0)),EU35&amp;" ,"&amp;EV35)),0)</f>
        <v>#REF!</v>
      </c>
      <c r="EU35" s="16" t="s">
        <v>769</v>
      </c>
      <c r="EV35" s="16" t="s">
        <v>775</v>
      </c>
      <c r="EW35" s="16" t="e">
        <f>_xlfn.IFNA(INDEX(#REF!,MATCH(E35,#REF!,0)),0)</f>
        <v>#REF!</v>
      </c>
      <c r="EX35" s="16"/>
      <c r="EY35" s="18">
        <v>0</v>
      </c>
      <c r="EZ35" s="18">
        <v>0</v>
      </c>
      <c r="FA35" s="18">
        <v>0</v>
      </c>
      <c r="FB35" s="19">
        <v>0</v>
      </c>
      <c r="FC35" s="19">
        <v>0</v>
      </c>
      <c r="FD35" s="25">
        <f t="shared" si="9"/>
        <v>0</v>
      </c>
      <c r="FE35" s="25">
        <f t="shared" si="160"/>
        <v>0</v>
      </c>
      <c r="FF35" s="18">
        <v>0.14000000000000001</v>
      </c>
      <c r="FG35" s="18">
        <v>2</v>
      </c>
      <c r="FH35" s="18">
        <v>1.5</v>
      </c>
      <c r="FI35" s="25">
        <f t="shared" si="161"/>
        <v>1.78</v>
      </c>
      <c r="FJ35" s="18">
        <v>0</v>
      </c>
      <c r="FK35" s="18">
        <v>0</v>
      </c>
      <c r="FL35" s="18">
        <v>0.2</v>
      </c>
      <c r="FM35" s="18">
        <v>1.6</v>
      </c>
      <c r="FN35" s="18">
        <v>0</v>
      </c>
      <c r="FO35" s="25">
        <f t="shared" si="162"/>
        <v>1.98</v>
      </c>
      <c r="FP35" s="18">
        <v>1.4999999999999999E-2</v>
      </c>
      <c r="FQ35" s="18">
        <v>1</v>
      </c>
      <c r="FR35" s="25">
        <f t="shared" si="10"/>
        <v>36</v>
      </c>
      <c r="FS35" s="25">
        <f t="shared" si="11"/>
        <v>0.52500000000000002</v>
      </c>
      <c r="FT35" s="25">
        <f t="shared" si="12"/>
        <v>36.524999999999999</v>
      </c>
      <c r="FU35" s="25">
        <f t="shared" si="13"/>
        <v>-0.97500000000004405</v>
      </c>
      <c r="FV35" s="25" t="str">
        <f t="shared" si="163"/>
        <v>Thêm 01</v>
      </c>
      <c r="FW35" s="25">
        <f t="shared" si="164"/>
        <v>0.04</v>
      </c>
      <c r="FX35" s="16"/>
      <c r="FY35" s="16"/>
      <c r="FZ35" s="16"/>
      <c r="GA35" s="16"/>
      <c r="GB35" s="19">
        <v>0</v>
      </c>
      <c r="GC35" s="19">
        <v>0</v>
      </c>
      <c r="GD35" s="19">
        <v>0</v>
      </c>
      <c r="GE35" s="19">
        <v>0</v>
      </c>
      <c r="GF35" s="19">
        <v>0</v>
      </c>
      <c r="GG35" s="19">
        <v>0</v>
      </c>
      <c r="GH35" s="19">
        <v>0</v>
      </c>
      <c r="GI35" s="19">
        <v>0</v>
      </c>
      <c r="GJ35" s="19">
        <v>0</v>
      </c>
      <c r="GK35" s="19">
        <v>0</v>
      </c>
      <c r="GL35" s="25">
        <f t="shared" si="14"/>
        <v>0</v>
      </c>
      <c r="GM35" s="25">
        <f t="shared" si="165"/>
        <v>0</v>
      </c>
      <c r="GN35" s="19">
        <v>0</v>
      </c>
      <c r="GO35" s="19">
        <v>0</v>
      </c>
      <c r="GP35" s="19">
        <v>0</v>
      </c>
      <c r="GQ35" s="19">
        <v>0</v>
      </c>
      <c r="GR35" s="1" t="e">
        <f>_xlfn.IFNA(INDEX(#REF!,MATCH(E35,#REF!,0)),0)</f>
        <v>#REF!</v>
      </c>
      <c r="GS35" s="16"/>
      <c r="GT35" s="18">
        <v>0</v>
      </c>
      <c r="GU35" s="18">
        <v>0</v>
      </c>
      <c r="GV35" s="18">
        <v>0</v>
      </c>
      <c r="GW35" s="18">
        <v>0</v>
      </c>
      <c r="GX35" s="25">
        <f t="shared" si="15"/>
        <v>0</v>
      </c>
      <c r="GY35" s="25">
        <f t="shared" si="16"/>
        <v>0</v>
      </c>
      <c r="GZ35" s="25">
        <f t="shared" si="166"/>
        <v>0</v>
      </c>
      <c r="HA35" s="1" t="e" cm="1">
        <f t="array" ref="HA35">INDEX(#REF!,MATCH(EJ35&amp;EK35&amp;HD35&amp;HE35&amp;HF35,#REF!&amp;#REF!&amp;#REF!&amp;#REF!&amp;#REF!,0))</f>
        <v>#REF!</v>
      </c>
      <c r="HB35" s="16"/>
      <c r="HC35" s="25">
        <f t="shared" si="167"/>
        <v>0</v>
      </c>
      <c r="HD35" s="18">
        <v>0</v>
      </c>
      <c r="HE35" s="18">
        <v>0</v>
      </c>
      <c r="HF35" s="18">
        <v>0</v>
      </c>
      <c r="HG35" s="1" t="e" cm="1">
        <f t="array" ref="HG35">INDEX(#REF!,MATCH(EJ35&amp;EK35&amp;HJ35&amp;HK35&amp;HL35,#REF!&amp;#REF!&amp;#REF!&amp;#REF!&amp;#REF!,0))</f>
        <v>#REF!</v>
      </c>
      <c r="HH35" s="16"/>
      <c r="HI35" s="25">
        <f t="shared" si="168"/>
        <v>0</v>
      </c>
      <c r="HJ35" s="25">
        <f t="shared" si="169"/>
        <v>0</v>
      </c>
      <c r="HK35" s="19">
        <v>0</v>
      </c>
      <c r="HL35" s="19">
        <v>0</v>
      </c>
      <c r="HM35" s="18">
        <v>0.01</v>
      </c>
      <c r="HN35" s="18">
        <v>1</v>
      </c>
      <c r="HO35" s="25">
        <f t="shared" si="170"/>
        <v>0</v>
      </c>
      <c r="HP35" s="25">
        <f t="shared" si="171"/>
        <v>0</v>
      </c>
      <c r="HQ35" s="25">
        <f t="shared" si="172"/>
        <v>0</v>
      </c>
      <c r="HR35" s="25">
        <f t="shared" si="173"/>
        <v>0</v>
      </c>
      <c r="HS35" s="25">
        <f t="shared" si="174"/>
        <v>0</v>
      </c>
      <c r="HT35" s="19">
        <v>0</v>
      </c>
      <c r="HU35" s="19">
        <v>0</v>
      </c>
      <c r="HV35" s="19">
        <v>0</v>
      </c>
      <c r="HW35" s="25">
        <f t="shared" si="175"/>
        <v>0</v>
      </c>
      <c r="HX35" s="19">
        <v>0</v>
      </c>
      <c r="HY35" s="19">
        <v>0</v>
      </c>
      <c r="HZ35" s="18">
        <v>25.08</v>
      </c>
      <c r="IA35" s="20">
        <f>ROUND(IF(EN35="Cống tròn",IF(EN35="Cống tròn",IF(EU35="Không có móng",IQ35-FF35,IF(EU35="Đế",IP35-FN35,IF(OR(EU35="Móng bê tông",EU35="Móng bê tông kết hợp đế"),II35-FJ35,0))),0),IF(EN35="Cống hộp",IF(AND(EN35="Cống hộp",EU35="Không có móng"),IQ35-GF35,IF(AND(EN35="Cống hộp",EU35="Móng bê tông"),IJ35-GB35,0)),IF(OR(EN35="Rãnh xây",EN35="Rãnh bê tông"),IF(OR(EN35="Rãnh xây",EN35="Rãnh bê tông"),IK35-GB35,0),IF(EN35="Ống nhựa",IF(AND(EN35="Ống nhựa",EU35="Không đắp cát"),IQ35-HT35,IF(AND(EN35="Ống nhựa",EU35="Đắp cát"),IH35-HX35,0)),IF(EN35="Rãnh thang",IF(EN35="Rãnh thang",IF(EU35="Móng bê tông",#REF!-#REF!,IQ35),0),0))))),2)</f>
        <v>22.1</v>
      </c>
      <c r="IB35" s="20">
        <f t="shared" si="176"/>
        <v>2.9799999999999969</v>
      </c>
      <c r="IC35" s="20">
        <f t="shared" si="17"/>
        <v>22.1</v>
      </c>
      <c r="ID35" s="20">
        <f t="shared" si="18"/>
        <v>0</v>
      </c>
      <c r="IE35" s="20">
        <f t="shared" si="19"/>
        <v>0</v>
      </c>
      <c r="IF35" s="20">
        <f t="shared" si="20"/>
        <v>0</v>
      </c>
      <c r="IG35" s="20">
        <f>IF(EN35="Rãnh thang",IF(AND(EN35="Rãnh thang",EU35="Móng bê tông"),IQ35-#REF!,0),IF(EN35="Ống nhựa",IF(AND(EN35="Ống nhựa",EU35="Đắp cát"),IQ35-HT35,0),IF(EN35="Cống tròn",IF(EN35="Cống tròn",IF(OR(EU35="Móng bê tông",EU35="Móng bê tông kết hợp đế"),IM35-FL35,0),0),IF(EN35="Cống hộp",IF(AND(EN35="Cống hộp",EU35="Móng bê tông"),IN35-GD35,0),IF(OR(EN35="Rãnh xây",EN35="Rãnh bê tông"),IF(AND(EN35="Rãnh xây",EU35="Móng bê tông"),IO35-GD35,IF(AND(EN35="Rãnh bê tông",EU35="Móng bê tông"),IO35-GD35,0)),0)))))</f>
        <v>22.1</v>
      </c>
      <c r="IH35" s="20">
        <f t="shared" si="21"/>
        <v>0</v>
      </c>
      <c r="II35" s="20">
        <f t="shared" si="22"/>
        <v>22.1</v>
      </c>
      <c r="IJ35" s="20">
        <f t="shared" si="23"/>
        <v>0</v>
      </c>
      <c r="IK35" s="20">
        <f t="shared" si="177"/>
        <v>0</v>
      </c>
      <c r="IL35" s="20">
        <f t="shared" si="24"/>
        <v>22.3</v>
      </c>
      <c r="IM35" s="20">
        <f t="shared" si="25"/>
        <v>22.3</v>
      </c>
      <c r="IN35" s="20">
        <f t="shared" si="26"/>
        <v>0</v>
      </c>
      <c r="IO35" s="20">
        <f t="shared" si="27"/>
        <v>0</v>
      </c>
      <c r="IP35" s="20">
        <f t="shared" si="28"/>
        <v>0</v>
      </c>
      <c r="IQ35" s="18">
        <v>22.44</v>
      </c>
      <c r="IR35" s="25">
        <f t="shared" si="178"/>
        <v>0</v>
      </c>
      <c r="IS35" s="25">
        <f t="shared" si="29"/>
        <v>0</v>
      </c>
      <c r="IT35" s="25">
        <f t="shared" si="30"/>
        <v>0</v>
      </c>
      <c r="IU35" s="25">
        <f>ROUND(IF(EN35="Cống tròn",IF(EN35="Cống tròn",IV35+FF35,0),IF(EN35="Cống hộp",IF(EN35="Cống hộp",IV35+GP35,0),IF(OR(EN35="Rãnh xây",EN35="Rãnh bê tông"),IF(OR(EN35="Rãnh xây",EN35="Rãnh bê tông"),IV35+GP35,0),IF(EN35="ống nhựa",IF(EN35="Ống nhựa",IV35+HT35,0),IF(EN35="Rãnh thang",IF(EN35="Rãnh thang",IQ35+#REF!,0),0))))),2)</f>
        <v>24.02</v>
      </c>
      <c r="IV35" s="18">
        <v>23.88</v>
      </c>
      <c r="IW35" s="25">
        <f t="shared" si="31"/>
        <v>24.02</v>
      </c>
      <c r="IX35" s="25">
        <f t="shared" si="32"/>
        <v>0</v>
      </c>
      <c r="IY35" s="25">
        <f t="shared" si="33"/>
        <v>0</v>
      </c>
      <c r="IZ35" s="25">
        <f t="shared" si="34"/>
        <v>0</v>
      </c>
      <c r="JA35" s="25">
        <f t="shared" si="35"/>
        <v>0</v>
      </c>
      <c r="JB35" s="18">
        <v>24.18</v>
      </c>
      <c r="JC35" s="20">
        <f>ROUND(IF(EN35="Cống tròn",IF(EN35="Cống tròn",IF(EU35="Không có móng",JS35-FF35,IF(EU35="Đế",JR35-FN35,IF(OR(EU35="Móng bê tông",EU35="Móng bê tông kết hợp đế"),JK35-FJ35,0))),0),IF(EN35="Cống hộp",IF(AND(EN35="Cống hộp",EU35="Không có móng"),JS35-GF35,IF(AND(EN35="Cống hộp",EU35="Móng bê tông"),JL35-GB35,0)),IF(OR(EN35="Rãnh xây",EN35="Rãnh bê tông"),IF(OR(EN35="Rãnh xây",EN35="Rãnh bê tông"),JM35-GB35,0),IF(EN35="Ống nhựa",IF(AND(EN35="Ống nhựa",EU35="Không đắp cát"),JS35-HT35,IF(AND(EN35="Ống nhựa",EU35="Đắp cát"),JJ35-HX35,0)),IF(EN35="Rãnh thang",IF(EN35="Rãnh thang",IF(EU35="Móng bê tông",#REF!-#REF!,JS35),0),0))))),2)</f>
        <v>22.04</v>
      </c>
      <c r="JD35" s="20">
        <f t="shared" si="179"/>
        <v>2.1400000000000006</v>
      </c>
      <c r="JE35" s="20">
        <f t="shared" si="36"/>
        <v>22.04</v>
      </c>
      <c r="JF35" s="20">
        <f t="shared" si="37"/>
        <v>0</v>
      </c>
      <c r="JG35" s="20">
        <f t="shared" si="38"/>
        <v>0</v>
      </c>
      <c r="JH35" s="20">
        <f t="shared" si="39"/>
        <v>0</v>
      </c>
      <c r="JI35" s="20">
        <f>IF(EN35="Rãnh thang",IF(AND(EN35="Rãnh thang",EU35="Móng bê tông"),JS35-#REF!,0),IF(EN35="Ống nhựa",IF(AND(EN35="Ống nhựa",EU35="Đắp cát"),JS35-HT35,0),IF(EN35="Cống tròn",IF(EN35="Cống tròn",IF(OR(EU35="Móng bê tông",EU35="Móng bê tông kết hợp đế"),JO35-FL35,0),0),IF(EN35="Cống hộp",IF(AND(EN35="Cống hộp",EU35="Móng bê tông"),JP35-GD35,0),IF(OR(EN35="Rãnh xây",EN35="Rãnh bê tông"),IF(AND(EN35="Rãnh xây",EU35="Móng bê tông"),JQ35-GD35,IF(AND(EN35="Rãnh bê tông",EU35="Móng bê tông"),JQ35-GD35,0)),0)))))</f>
        <v>22.04</v>
      </c>
      <c r="JJ35" s="20">
        <f t="shared" si="40"/>
        <v>0</v>
      </c>
      <c r="JK35" s="20">
        <f t="shared" si="41"/>
        <v>22.04</v>
      </c>
      <c r="JL35" s="20">
        <f t="shared" si="42"/>
        <v>0</v>
      </c>
      <c r="JM35" s="20">
        <f t="shared" si="43"/>
        <v>0</v>
      </c>
      <c r="JN35" s="20">
        <f t="shared" si="44"/>
        <v>22.24</v>
      </c>
      <c r="JO35" s="20">
        <f t="shared" si="45"/>
        <v>22.24</v>
      </c>
      <c r="JP35" s="20">
        <f t="shared" si="46"/>
        <v>0</v>
      </c>
      <c r="JQ35" s="20">
        <f t="shared" si="47"/>
        <v>0</v>
      </c>
      <c r="JR35" s="20">
        <f t="shared" si="48"/>
        <v>0</v>
      </c>
      <c r="JS35" s="26">
        <v>22.38</v>
      </c>
      <c r="JT35" s="25">
        <f t="shared" si="180"/>
        <v>0</v>
      </c>
      <c r="JU35" s="25">
        <f t="shared" si="49"/>
        <v>0</v>
      </c>
      <c r="JV35" s="25">
        <f t="shared" si="50"/>
        <v>0</v>
      </c>
      <c r="JW35" s="25">
        <f>ROUND(IF(EN35="Cống tròn",IF(EN35="Cống tròn",JX35+FF35,0),IF(EN35="Cống hộp",IF(EN35="Cống hộp",JX35+GP35,0),IF(OR(EN35="Rãnh xây",EN35="Rãnh bê tông"),IF(OR(EN35="Rãnh xây",EN35="Rãnh bê tông"),JX35+GP35,0),IF(EN35="ống nhựa",IF(EN35="Ống nhựa",JX35+HT35,0),IF(EN35="Rãnh thang",IF(EN35="Rãnh thang",JS35+#REF!,0),0))))),2)</f>
        <v>24.02</v>
      </c>
      <c r="JX35" s="27">
        <v>23.88</v>
      </c>
      <c r="JY35" s="25">
        <f t="shared" si="51"/>
        <v>24.02</v>
      </c>
      <c r="JZ35" s="25">
        <f t="shared" si="52"/>
        <v>0</v>
      </c>
      <c r="KA35" s="25">
        <f t="shared" si="53"/>
        <v>0</v>
      </c>
      <c r="KB35" s="25">
        <f t="shared" si="54"/>
        <v>0</v>
      </c>
      <c r="KC35" s="25">
        <f t="shared" si="55"/>
        <v>0</v>
      </c>
      <c r="KD35" s="28" t="s">
        <v>98</v>
      </c>
      <c r="KE35" s="27">
        <v>0</v>
      </c>
      <c r="KF35" s="25">
        <f t="shared" si="56"/>
        <v>2.9799999999999969</v>
      </c>
      <c r="KG35" s="25">
        <f t="shared" si="181"/>
        <v>2.9799999999999969</v>
      </c>
      <c r="KH35" s="27">
        <v>0</v>
      </c>
      <c r="KI35" s="25">
        <f t="shared" si="57"/>
        <v>2.1400000000000006</v>
      </c>
      <c r="KJ35" s="25">
        <f t="shared" si="182"/>
        <v>2.1400000000000006</v>
      </c>
      <c r="KK35" s="25">
        <f t="shared" si="58"/>
        <v>0</v>
      </c>
      <c r="KL35" s="25">
        <f t="shared" si="59"/>
        <v>0</v>
      </c>
      <c r="KM35" s="25">
        <f t="shared" si="183"/>
        <v>0</v>
      </c>
      <c r="KN35" s="25">
        <f t="shared" si="60"/>
        <v>0</v>
      </c>
      <c r="KO35" s="25">
        <f t="shared" si="61"/>
        <v>0</v>
      </c>
      <c r="KP35" s="25">
        <f t="shared" si="184"/>
        <v>0</v>
      </c>
      <c r="KQ35" s="25">
        <f t="shared" si="62"/>
        <v>0.2</v>
      </c>
      <c r="KR35" s="25">
        <f t="shared" si="63"/>
        <v>0.2</v>
      </c>
      <c r="KS35" s="25">
        <f t="shared" si="185"/>
        <v>0.2</v>
      </c>
      <c r="KT35" s="25">
        <f t="shared" si="64"/>
        <v>0</v>
      </c>
      <c r="KU35" s="25">
        <f t="shared" si="65"/>
        <v>0</v>
      </c>
      <c r="KV35" s="25">
        <f t="shared" si="186"/>
        <v>0</v>
      </c>
      <c r="KW35" s="25">
        <f t="shared" si="66"/>
        <v>0</v>
      </c>
      <c r="KX35" s="25">
        <f t="shared" si="67"/>
        <v>0</v>
      </c>
      <c r="KY35" s="25">
        <f t="shared" si="187"/>
        <v>0</v>
      </c>
      <c r="KZ35" s="25">
        <f t="shared" si="68"/>
        <v>0</v>
      </c>
      <c r="LA35" s="25">
        <f t="shared" si="69"/>
        <v>0</v>
      </c>
      <c r="LB35" s="25">
        <f t="shared" si="188"/>
        <v>0</v>
      </c>
      <c r="LC35" s="25">
        <f t="shared" si="70"/>
        <v>1.98</v>
      </c>
      <c r="LD35" s="25">
        <f t="shared" si="71"/>
        <v>1.98</v>
      </c>
      <c r="LE35" s="25">
        <f t="shared" si="189"/>
        <v>1.98</v>
      </c>
      <c r="LF35" s="25">
        <f t="shared" si="72"/>
        <v>0</v>
      </c>
      <c r="LG35" s="25">
        <f t="shared" si="73"/>
        <v>0</v>
      </c>
      <c r="LH35" s="25">
        <f t="shared" si="190"/>
        <v>0</v>
      </c>
      <c r="LI35" s="25">
        <f t="shared" si="74"/>
        <v>0</v>
      </c>
      <c r="LJ35" s="25">
        <f t="shared" si="75"/>
        <v>0</v>
      </c>
      <c r="LK35" s="25">
        <f t="shared" si="191"/>
        <v>0</v>
      </c>
      <c r="LL35" s="25">
        <f t="shared" si="76"/>
        <v>0</v>
      </c>
      <c r="LM35" s="25">
        <f t="shared" si="77"/>
        <v>0</v>
      </c>
      <c r="LN35" s="25">
        <f t="shared" si="192"/>
        <v>0</v>
      </c>
      <c r="LO35" s="25">
        <f t="shared" si="78"/>
        <v>0</v>
      </c>
      <c r="LP35" s="25">
        <f t="shared" si="79"/>
        <v>0</v>
      </c>
      <c r="LQ35" s="25">
        <f t="shared" si="193"/>
        <v>0</v>
      </c>
      <c r="LR35" s="25">
        <f t="shared" si="80"/>
        <v>0</v>
      </c>
      <c r="LS35" s="25">
        <f t="shared" si="81"/>
        <v>0</v>
      </c>
      <c r="LT35" s="25">
        <f t="shared" si="194"/>
        <v>0</v>
      </c>
      <c r="LU35" s="25">
        <f t="shared" si="82"/>
        <v>0</v>
      </c>
      <c r="LV35" s="25">
        <f t="shared" si="83"/>
        <v>0</v>
      </c>
      <c r="LW35" s="25">
        <f t="shared" si="195"/>
        <v>0</v>
      </c>
      <c r="LX35" s="25">
        <f t="shared" si="84"/>
        <v>0</v>
      </c>
      <c r="LY35" s="25">
        <f t="shared" si="85"/>
        <v>0</v>
      </c>
      <c r="LZ35" s="25">
        <f t="shared" si="196"/>
        <v>0</v>
      </c>
      <c r="MA35" s="25">
        <f t="shared" si="86"/>
        <v>0</v>
      </c>
      <c r="MB35" s="25">
        <f t="shared" si="87"/>
        <v>0</v>
      </c>
      <c r="MC35" s="25">
        <f t="shared" si="197"/>
        <v>0</v>
      </c>
      <c r="MD35" s="25">
        <f t="shared" si="88"/>
        <v>0</v>
      </c>
      <c r="ME35" s="25">
        <f t="shared" si="89"/>
        <v>0</v>
      </c>
      <c r="MF35" s="25">
        <f t="shared" si="198"/>
        <v>0</v>
      </c>
      <c r="MG35" s="25">
        <f t="shared" si="90"/>
        <v>0</v>
      </c>
      <c r="MH35" s="25">
        <f t="shared" si="91"/>
        <v>0</v>
      </c>
      <c r="MI35" s="25">
        <f t="shared" si="199"/>
        <v>0</v>
      </c>
      <c r="MJ35" s="25">
        <f t="shared" si="92"/>
        <v>0</v>
      </c>
      <c r="MK35" s="25">
        <f t="shared" si="93"/>
        <v>0</v>
      </c>
      <c r="ML35" s="25">
        <f t="shared" si="200"/>
        <v>0</v>
      </c>
      <c r="MM35" s="25">
        <f t="shared" si="94"/>
        <v>0</v>
      </c>
      <c r="MN35" s="25">
        <f t="shared" si="95"/>
        <v>0</v>
      </c>
      <c r="MO35" s="25">
        <f t="shared" si="201"/>
        <v>0</v>
      </c>
      <c r="MP35" s="25">
        <f t="shared" si="96"/>
        <v>0</v>
      </c>
      <c r="MQ35" s="25">
        <f t="shared" si="97"/>
        <v>0</v>
      </c>
      <c r="MR35" s="25">
        <f t="shared" si="202"/>
        <v>0</v>
      </c>
      <c r="MS35" s="29">
        <v>1.98</v>
      </c>
      <c r="MT35" s="29">
        <v>0</v>
      </c>
      <c r="MU35" s="29">
        <v>1</v>
      </c>
      <c r="MV35" s="29">
        <v>1</v>
      </c>
      <c r="MW35" s="25">
        <f t="shared" si="98"/>
        <v>1.98</v>
      </c>
      <c r="MX35" s="25">
        <f t="shared" si="99"/>
        <v>5.9</v>
      </c>
      <c r="MY35" s="25">
        <f t="shared" si="100"/>
        <v>0</v>
      </c>
      <c r="MZ35" s="25">
        <f t="shared" si="101"/>
        <v>0</v>
      </c>
      <c r="NA35" s="25">
        <f t="shared" si="102"/>
        <v>1.98</v>
      </c>
      <c r="NB35" s="25">
        <f t="shared" si="103"/>
        <v>4.24</v>
      </c>
      <c r="NC35" s="25">
        <f t="shared" si="104"/>
        <v>0</v>
      </c>
      <c r="ND35" s="25">
        <f t="shared" si="105"/>
        <v>0</v>
      </c>
      <c r="NE35" s="25">
        <f t="shared" si="203"/>
        <v>1.98</v>
      </c>
      <c r="NF35" s="25">
        <f t="shared" si="203"/>
        <v>5.07</v>
      </c>
      <c r="NG35" s="25">
        <f t="shared" si="203"/>
        <v>0</v>
      </c>
      <c r="NH35" s="25">
        <f t="shared" si="203"/>
        <v>0</v>
      </c>
      <c r="NI35" s="25">
        <f t="shared" si="107"/>
        <v>190.13</v>
      </c>
      <c r="NJ35" s="25">
        <f t="shared" si="108"/>
        <v>0</v>
      </c>
      <c r="NK35" s="25">
        <f t="shared" si="109"/>
        <v>190.13</v>
      </c>
      <c r="NL35" s="25">
        <f t="shared" si="110"/>
        <v>127.41</v>
      </c>
      <c r="NM35" s="25">
        <f t="shared" si="111"/>
        <v>0</v>
      </c>
      <c r="NN35" s="25">
        <f t="shared" si="204"/>
        <v>127.41</v>
      </c>
      <c r="NO35" s="25">
        <f t="shared" si="112"/>
        <v>0</v>
      </c>
      <c r="NP35" s="25">
        <f t="shared" si="113"/>
        <v>0</v>
      </c>
      <c r="NQ35" s="25">
        <f t="shared" si="205"/>
        <v>0</v>
      </c>
      <c r="NR35" s="25">
        <f t="shared" si="114"/>
        <v>0</v>
      </c>
      <c r="NS35" s="25">
        <f t="shared" si="115"/>
        <v>0</v>
      </c>
      <c r="NT35" s="25">
        <f t="shared" si="206"/>
        <v>0</v>
      </c>
      <c r="NU35" s="25">
        <f t="shared" si="116"/>
        <v>0</v>
      </c>
      <c r="NV35" s="25">
        <f t="shared" si="117"/>
        <v>0</v>
      </c>
      <c r="NW35" s="25">
        <f t="shared" si="207"/>
        <v>0</v>
      </c>
      <c r="NX35" s="25">
        <f t="shared" si="208"/>
        <v>127.41</v>
      </c>
      <c r="NY35" s="25">
        <f t="shared" si="208"/>
        <v>0</v>
      </c>
      <c r="NZ35" s="25">
        <f t="shared" si="209"/>
        <v>127.41</v>
      </c>
      <c r="OA35" s="25">
        <f t="shared" si="210"/>
        <v>62.72</v>
      </c>
      <c r="OB35" s="25">
        <f t="shared" si="210"/>
        <v>0</v>
      </c>
      <c r="OC35" s="25">
        <f t="shared" si="211"/>
        <v>62.72</v>
      </c>
      <c r="OD35" s="25">
        <f t="shared" si="212"/>
        <v>127.41</v>
      </c>
      <c r="OE35" s="25">
        <f t="shared" si="212"/>
        <v>0</v>
      </c>
      <c r="OF35" s="25">
        <f t="shared" si="212"/>
        <v>127.41</v>
      </c>
      <c r="OG35" s="25">
        <f t="shared" si="119"/>
        <v>0</v>
      </c>
      <c r="OH35" s="25">
        <f t="shared" si="120"/>
        <v>0</v>
      </c>
      <c r="OI35" s="25">
        <f t="shared" si="121"/>
        <v>0</v>
      </c>
      <c r="OJ35" s="25">
        <f t="shared" si="122"/>
        <v>0</v>
      </c>
      <c r="OK35" s="25">
        <f t="shared" si="123"/>
        <v>0</v>
      </c>
      <c r="OL35" s="25">
        <f t="shared" si="124"/>
        <v>0</v>
      </c>
      <c r="OM35" s="25">
        <f t="shared" si="213"/>
        <v>0</v>
      </c>
      <c r="ON35" s="25">
        <f t="shared" si="213"/>
        <v>0</v>
      </c>
      <c r="OO35" s="25">
        <f t="shared" si="213"/>
        <v>0</v>
      </c>
      <c r="OP35" s="25">
        <f t="shared" si="125"/>
        <v>0</v>
      </c>
      <c r="OQ35" s="25">
        <f t="shared" si="126"/>
        <v>0</v>
      </c>
      <c r="OR35" s="25">
        <f t="shared" si="214"/>
        <v>0</v>
      </c>
      <c r="OS35" s="19">
        <v>537362.69999999995</v>
      </c>
      <c r="OT35" s="19">
        <v>2371326.09</v>
      </c>
    </row>
    <row r="36" spans="1:410" ht="33" customHeight="1" x14ac:dyDescent="0.25">
      <c r="A36" s="18"/>
      <c r="B36" s="18" t="s">
        <v>763</v>
      </c>
      <c r="C36" s="18">
        <v>1194.33</v>
      </c>
      <c r="D36" s="16" t="e">
        <f>_xlfn.IFNA(INDEX(#REF!,MATCH(E36,#REF!,0)),0)</f>
        <v>#REF!</v>
      </c>
      <c r="E36" s="18" t="s">
        <v>806</v>
      </c>
      <c r="F36" s="16" t="s">
        <v>765</v>
      </c>
      <c r="G36" s="16" t="s">
        <v>766</v>
      </c>
      <c r="H36" s="16" t="s">
        <v>767</v>
      </c>
      <c r="I36" s="16" t="s">
        <v>768</v>
      </c>
      <c r="J36" s="16" t="s">
        <v>769</v>
      </c>
      <c r="K36" s="16" t="s">
        <v>770</v>
      </c>
      <c r="L36" s="16" t="s">
        <v>771</v>
      </c>
      <c r="M36" s="18">
        <v>1.64</v>
      </c>
      <c r="N36" s="18">
        <v>2.44</v>
      </c>
      <c r="O36" s="18">
        <v>2.04</v>
      </c>
      <c r="P36" s="18">
        <v>2.84</v>
      </c>
      <c r="Q36" s="18">
        <v>0.1</v>
      </c>
      <c r="R36" s="18">
        <v>1.8399999999999999</v>
      </c>
      <c r="S36" s="18">
        <v>2.64</v>
      </c>
      <c r="T36" s="18">
        <v>0.2</v>
      </c>
      <c r="U36" s="18">
        <v>0</v>
      </c>
      <c r="V36" s="18">
        <v>0</v>
      </c>
      <c r="W36" s="18">
        <v>0</v>
      </c>
      <c r="X36" s="18">
        <v>1.64</v>
      </c>
      <c r="Y36" s="18">
        <v>2.4</v>
      </c>
      <c r="Z36" s="20">
        <f t="shared" si="215"/>
        <v>2.7</v>
      </c>
      <c r="AA36" s="18">
        <v>0.22</v>
      </c>
      <c r="AB36" s="18">
        <v>0</v>
      </c>
      <c r="AC36" s="18">
        <v>0</v>
      </c>
      <c r="AD36" s="18">
        <v>0</v>
      </c>
      <c r="AE36" s="18">
        <v>0</v>
      </c>
      <c r="AF36" s="18">
        <v>0</v>
      </c>
      <c r="AG36" s="18">
        <v>1.2</v>
      </c>
      <c r="AH36" s="18">
        <v>2</v>
      </c>
      <c r="AI36" s="20">
        <f t="shared" si="127"/>
        <v>2.85</v>
      </c>
      <c r="AJ36" s="18">
        <v>0</v>
      </c>
      <c r="AK36" s="18">
        <v>0</v>
      </c>
      <c r="AL36" s="20">
        <f t="shared" si="128"/>
        <v>0</v>
      </c>
      <c r="AM36" s="18">
        <v>1.64</v>
      </c>
      <c r="AN36" s="18">
        <v>2</v>
      </c>
      <c r="AO36" s="18">
        <v>0.15</v>
      </c>
      <c r="AP36" s="18">
        <v>0.22</v>
      </c>
      <c r="AQ36" s="18">
        <v>1.64</v>
      </c>
      <c r="AR36" s="18">
        <v>2.2200000000000002</v>
      </c>
      <c r="AS36" s="18">
        <v>0.12</v>
      </c>
      <c r="AT36" s="18">
        <v>0.11</v>
      </c>
      <c r="AU36" s="18">
        <v>0</v>
      </c>
      <c r="AV36" s="18">
        <v>1</v>
      </c>
      <c r="AW36" s="18">
        <v>0</v>
      </c>
      <c r="AX36" s="18">
        <v>0</v>
      </c>
      <c r="AY36" s="18">
        <v>0</v>
      </c>
      <c r="AZ36" s="18">
        <v>0</v>
      </c>
      <c r="BA36" s="18">
        <v>2</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6" t="e">
        <f>_xlfn.IFNA(IF(RIGHT(D36,2)="=G",0,INDEX(#REF!,MATCH(E36,#REF!,0))),0)</f>
        <v>#REF!</v>
      </c>
      <c r="CB36" s="16" t="s">
        <v>776</v>
      </c>
      <c r="CC36" s="18">
        <v>0</v>
      </c>
      <c r="CD36" s="18">
        <v>0</v>
      </c>
      <c r="CE36" s="18">
        <v>1.4</v>
      </c>
      <c r="CF36" s="18">
        <v>0.73</v>
      </c>
      <c r="CG36" s="18">
        <v>0.12</v>
      </c>
      <c r="CH36" s="18">
        <v>3</v>
      </c>
      <c r="CI36" s="16" t="s">
        <v>98</v>
      </c>
      <c r="CJ36" s="18">
        <v>0</v>
      </c>
      <c r="CK36" s="20">
        <f t="shared" si="129"/>
        <v>2.4</v>
      </c>
      <c r="CL36" s="20">
        <f t="shared" si="130"/>
        <v>2.4</v>
      </c>
      <c r="CM36" s="18">
        <v>23.69</v>
      </c>
      <c r="CN36" s="18">
        <v>25.02</v>
      </c>
      <c r="CO36" s="18">
        <v>24.181000000000001</v>
      </c>
      <c r="CP36" s="22">
        <f t="shared" si="131"/>
        <v>24.18</v>
      </c>
      <c r="CQ36" s="22">
        <f t="shared" si="132"/>
        <v>21.78</v>
      </c>
      <c r="CR36" s="22">
        <f t="shared" si="133"/>
        <v>2.4</v>
      </c>
      <c r="CS36" s="22">
        <f t="shared" si="134"/>
        <v>21.88</v>
      </c>
      <c r="CT36" s="22">
        <f t="shared" si="0"/>
        <v>22.08</v>
      </c>
      <c r="CU36" s="18">
        <v>22.08</v>
      </c>
      <c r="CV36" s="22">
        <f t="shared" si="135"/>
        <v>2.7</v>
      </c>
      <c r="CW36" s="22">
        <f t="shared" si="1"/>
        <v>0</v>
      </c>
      <c r="CX36" s="22">
        <f t="shared" si="2"/>
        <v>0</v>
      </c>
      <c r="CY36" s="22">
        <f t="shared" si="136"/>
        <v>24.75</v>
      </c>
      <c r="CZ36" s="22">
        <f t="shared" si="137"/>
        <v>24.9</v>
      </c>
      <c r="DA36" s="18">
        <v>25.02</v>
      </c>
      <c r="DB36" s="20">
        <f t="shared" si="138"/>
        <v>3.24</v>
      </c>
      <c r="DC36" s="20">
        <f t="shared" si="139"/>
        <v>0.84</v>
      </c>
      <c r="DD36" s="20">
        <f t="shared" si="140"/>
        <v>2.4000000000000004</v>
      </c>
      <c r="DE36" s="20">
        <f t="shared" si="3"/>
        <v>0.1</v>
      </c>
      <c r="DF36" s="20">
        <f t="shared" si="4"/>
        <v>0.2</v>
      </c>
      <c r="DG36" s="20">
        <f t="shared" si="5"/>
        <v>2.1</v>
      </c>
      <c r="DH36" s="20">
        <f t="shared" si="6"/>
        <v>0</v>
      </c>
      <c r="DI36" s="20">
        <f t="shared" si="7"/>
        <v>0</v>
      </c>
      <c r="DJ36" s="20">
        <f t="shared" si="8"/>
        <v>0</v>
      </c>
      <c r="DK36" s="20">
        <f t="shared" si="141"/>
        <v>2.4000000000000004</v>
      </c>
      <c r="DL36" s="20">
        <f t="shared" si="142"/>
        <v>0</v>
      </c>
      <c r="DM36" s="20">
        <f t="shared" si="216"/>
        <v>0</v>
      </c>
      <c r="DN36" s="20">
        <f t="shared" si="143"/>
        <v>0</v>
      </c>
      <c r="DO36" s="18">
        <v>3.04</v>
      </c>
      <c r="DP36" s="18">
        <v>0</v>
      </c>
      <c r="DQ36" s="18">
        <v>1</v>
      </c>
      <c r="DR36" s="18">
        <v>1</v>
      </c>
      <c r="DS36" s="25">
        <f t="shared" si="144"/>
        <v>3.04</v>
      </c>
      <c r="DT36" s="25">
        <f t="shared" si="145"/>
        <v>0</v>
      </c>
      <c r="DU36" s="25">
        <f t="shared" si="146"/>
        <v>7.3</v>
      </c>
      <c r="DV36" s="25">
        <f t="shared" si="147"/>
        <v>0</v>
      </c>
      <c r="DW36" s="25">
        <f t="shared" si="148"/>
        <v>7.3</v>
      </c>
      <c r="DX36" s="25">
        <f t="shared" si="149"/>
        <v>14.89</v>
      </c>
      <c r="DY36" s="25">
        <f t="shared" si="150"/>
        <v>0</v>
      </c>
      <c r="DZ36" s="25">
        <f t="shared" si="151"/>
        <v>14.89</v>
      </c>
      <c r="EA36" s="25">
        <f t="shared" si="152"/>
        <v>9.9499999999999993</v>
      </c>
      <c r="EB36" s="25">
        <f t="shared" si="153"/>
        <v>0</v>
      </c>
      <c r="EC36" s="25">
        <f t="shared" si="154"/>
        <v>9.9499999999999993</v>
      </c>
      <c r="ED36" s="25">
        <f t="shared" si="155"/>
        <v>4.9400000000000004</v>
      </c>
      <c r="EE36" s="25">
        <f t="shared" si="155"/>
        <v>0</v>
      </c>
      <c r="EF36" s="25">
        <f t="shared" si="156"/>
        <v>4.9400000000000004</v>
      </c>
      <c r="EG36" s="25">
        <f t="shared" si="157"/>
        <v>9.9499999999999993</v>
      </c>
      <c r="EH36" s="25">
        <f t="shared" si="157"/>
        <v>0</v>
      </c>
      <c r="EI36" s="25">
        <f t="shared" si="158"/>
        <v>9.9499999999999993</v>
      </c>
      <c r="EJ36" s="18">
        <v>1194.33</v>
      </c>
      <c r="EK36" s="18">
        <v>1155.6300000000001</v>
      </c>
      <c r="EL36" s="18" t="s">
        <v>806</v>
      </c>
      <c r="EM36" s="18" t="s">
        <v>807</v>
      </c>
      <c r="EN36" s="16" t="s">
        <v>774</v>
      </c>
      <c r="EO36" s="16" t="s">
        <v>131</v>
      </c>
      <c r="EP36" s="16" t="e">
        <f>IF(OR(EN36="Cống tròn",EN36="Cống hộp",EN36="Ống nhựa"),INDEX(#REF!,MATCH(E36,#REF!,0)),IF(OR(EN36="Rãnh xây",EN36="Rãnh bê tông"),INDEX(#REF!,MATCH(E36,#REF!,0)),0))</f>
        <v>#REF!</v>
      </c>
      <c r="EQ36" s="18">
        <v>37.499999999999815</v>
      </c>
      <c r="ER36" s="18">
        <v>1</v>
      </c>
      <c r="ES36" s="25">
        <f t="shared" si="159"/>
        <v>37</v>
      </c>
      <c r="ET36" s="1" t="e">
        <f>_xlfn.IFNA(IF(EN36="Cống tròn",INDEX(#REF!,MATCH(E36,#REF!,0)),IF(EN36="Cống hộp",INDEX(#REF!,MATCH(E36,#REF!,0)),EU36&amp;" ,"&amp;EV36)),0)</f>
        <v>#REF!</v>
      </c>
      <c r="EU36" s="16" t="s">
        <v>769</v>
      </c>
      <c r="EV36" s="16" t="s">
        <v>775</v>
      </c>
      <c r="EW36" s="16" t="e">
        <f>_xlfn.IFNA(INDEX(#REF!,MATCH(E36,#REF!,0)),0)</f>
        <v>#REF!</v>
      </c>
      <c r="EX36" s="16"/>
      <c r="EY36" s="18">
        <v>0</v>
      </c>
      <c r="EZ36" s="18">
        <v>0</v>
      </c>
      <c r="FA36" s="18">
        <v>0</v>
      </c>
      <c r="FB36" s="19">
        <v>0</v>
      </c>
      <c r="FC36" s="19">
        <v>0</v>
      </c>
      <c r="FD36" s="25">
        <f t="shared" si="9"/>
        <v>0</v>
      </c>
      <c r="FE36" s="25">
        <f t="shared" si="160"/>
        <v>0</v>
      </c>
      <c r="FF36" s="18">
        <v>0.14000000000000001</v>
      </c>
      <c r="FG36" s="18">
        <v>2</v>
      </c>
      <c r="FH36" s="18">
        <v>1.5</v>
      </c>
      <c r="FI36" s="25">
        <f t="shared" si="161"/>
        <v>1.78</v>
      </c>
      <c r="FJ36" s="18">
        <v>0</v>
      </c>
      <c r="FK36" s="18">
        <v>0</v>
      </c>
      <c r="FL36" s="18">
        <v>0.2</v>
      </c>
      <c r="FM36" s="18">
        <v>1.6</v>
      </c>
      <c r="FN36" s="18">
        <v>0</v>
      </c>
      <c r="FO36" s="25">
        <f t="shared" si="162"/>
        <v>1.98</v>
      </c>
      <c r="FP36" s="18">
        <v>1.4999999999999999E-2</v>
      </c>
      <c r="FQ36" s="18">
        <v>1</v>
      </c>
      <c r="FR36" s="25">
        <f t="shared" si="10"/>
        <v>36</v>
      </c>
      <c r="FS36" s="25">
        <f t="shared" si="11"/>
        <v>0.52500000000000002</v>
      </c>
      <c r="FT36" s="25">
        <f t="shared" si="12"/>
        <v>36.524999999999999</v>
      </c>
      <c r="FU36" s="25">
        <f t="shared" si="13"/>
        <v>-0.97499999999981668</v>
      </c>
      <c r="FV36" s="25" t="str">
        <f t="shared" si="163"/>
        <v>Thêm 01</v>
      </c>
      <c r="FW36" s="25">
        <f t="shared" si="164"/>
        <v>0.04</v>
      </c>
      <c r="FX36" s="16"/>
      <c r="FY36" s="16"/>
      <c r="FZ36" s="16"/>
      <c r="GA36" s="16"/>
      <c r="GB36" s="19">
        <v>0</v>
      </c>
      <c r="GC36" s="19">
        <v>0</v>
      </c>
      <c r="GD36" s="19">
        <v>0</v>
      </c>
      <c r="GE36" s="19">
        <v>0</v>
      </c>
      <c r="GF36" s="19">
        <v>0</v>
      </c>
      <c r="GG36" s="19">
        <v>0</v>
      </c>
      <c r="GH36" s="19">
        <v>0</v>
      </c>
      <c r="GI36" s="19">
        <v>0</v>
      </c>
      <c r="GJ36" s="19">
        <v>0</v>
      </c>
      <c r="GK36" s="19">
        <v>0</v>
      </c>
      <c r="GL36" s="25">
        <f t="shared" si="14"/>
        <v>0</v>
      </c>
      <c r="GM36" s="25">
        <f t="shared" si="165"/>
        <v>0</v>
      </c>
      <c r="GN36" s="19">
        <v>0</v>
      </c>
      <c r="GO36" s="19">
        <v>0</v>
      </c>
      <c r="GP36" s="19">
        <v>0</v>
      </c>
      <c r="GQ36" s="19">
        <v>0</v>
      </c>
      <c r="GR36" s="1" t="e">
        <f>_xlfn.IFNA(INDEX(#REF!,MATCH(E36,#REF!,0)),0)</f>
        <v>#REF!</v>
      </c>
      <c r="GS36" s="16"/>
      <c r="GT36" s="18">
        <v>0</v>
      </c>
      <c r="GU36" s="18">
        <v>0</v>
      </c>
      <c r="GV36" s="18">
        <v>0</v>
      </c>
      <c r="GW36" s="18">
        <v>0</v>
      </c>
      <c r="GX36" s="25">
        <f t="shared" si="15"/>
        <v>0</v>
      </c>
      <c r="GY36" s="25">
        <f t="shared" si="16"/>
        <v>0</v>
      </c>
      <c r="GZ36" s="25">
        <f t="shared" si="166"/>
        <v>0</v>
      </c>
      <c r="HA36" s="1" t="e" cm="1">
        <f t="array" ref="HA36">INDEX(#REF!,MATCH(EJ36&amp;EK36&amp;HD36&amp;HE36&amp;HF36,#REF!&amp;#REF!&amp;#REF!&amp;#REF!&amp;#REF!,0))</f>
        <v>#REF!</v>
      </c>
      <c r="HB36" s="16"/>
      <c r="HC36" s="25">
        <f t="shared" si="167"/>
        <v>0</v>
      </c>
      <c r="HD36" s="18">
        <v>0</v>
      </c>
      <c r="HE36" s="18">
        <v>0</v>
      </c>
      <c r="HF36" s="18">
        <v>0</v>
      </c>
      <c r="HG36" s="1" t="e" cm="1">
        <f t="array" ref="HG36">INDEX(#REF!,MATCH(EJ36&amp;EK36&amp;HJ36&amp;HK36&amp;HL36,#REF!&amp;#REF!&amp;#REF!&amp;#REF!&amp;#REF!,0))</f>
        <v>#REF!</v>
      </c>
      <c r="HH36" s="16"/>
      <c r="HI36" s="25">
        <f t="shared" si="168"/>
        <v>0</v>
      </c>
      <c r="HJ36" s="25">
        <f t="shared" si="169"/>
        <v>0</v>
      </c>
      <c r="HK36" s="19">
        <v>0</v>
      </c>
      <c r="HL36" s="19">
        <v>0</v>
      </c>
      <c r="HM36" s="18">
        <v>0.01</v>
      </c>
      <c r="HN36" s="18">
        <v>1</v>
      </c>
      <c r="HO36" s="25">
        <f t="shared" si="170"/>
        <v>0</v>
      </c>
      <c r="HP36" s="25">
        <f t="shared" si="171"/>
        <v>0</v>
      </c>
      <c r="HQ36" s="25">
        <f t="shared" si="172"/>
        <v>0</v>
      </c>
      <c r="HR36" s="25">
        <f t="shared" si="173"/>
        <v>0</v>
      </c>
      <c r="HS36" s="25">
        <f t="shared" si="174"/>
        <v>0</v>
      </c>
      <c r="HT36" s="19">
        <v>0</v>
      </c>
      <c r="HU36" s="19">
        <v>0</v>
      </c>
      <c r="HV36" s="19">
        <v>0</v>
      </c>
      <c r="HW36" s="25">
        <f t="shared" si="175"/>
        <v>0</v>
      </c>
      <c r="HX36" s="19">
        <v>0</v>
      </c>
      <c r="HY36" s="19">
        <v>0</v>
      </c>
      <c r="HZ36" s="18">
        <v>24.18</v>
      </c>
      <c r="IA36" s="20">
        <f>ROUND(IF(EN36="Cống tròn",IF(EN36="Cống tròn",IF(EU36="Không có móng",IQ36-FF36,IF(EU36="Đế",IP36-FN36,IF(OR(EU36="Móng bê tông",EU36="Móng bê tông kết hợp đế"),II36-FJ36,0))),0),IF(EN36="Cống hộp",IF(AND(EN36="Cống hộp",EU36="Không có móng"),IQ36-GF36,IF(AND(EN36="Cống hộp",EU36="Móng bê tông"),IJ36-GB36,0)),IF(OR(EN36="Rãnh xây",EN36="Rãnh bê tông"),IF(OR(EN36="Rãnh xây",EN36="Rãnh bê tông"),IK36-GB36,0),IF(EN36="Ống nhựa",IF(AND(EN36="Ống nhựa",EU36="Không đắp cát"),IQ36-HT36,IF(AND(EN36="Ống nhựa",EU36="Đắp cát"),IH36-HX36,0)),IF(EN36="Rãnh thang",IF(EN36="Rãnh thang",IF(EU36="Móng bê tông",#REF!-#REF!,IQ36),0),0))))),2)</f>
        <v>22.04</v>
      </c>
      <c r="IB36" s="20">
        <f t="shared" si="176"/>
        <v>2.1400000000000006</v>
      </c>
      <c r="IC36" s="20">
        <f t="shared" si="17"/>
        <v>22.04</v>
      </c>
      <c r="ID36" s="20">
        <f t="shared" si="18"/>
        <v>0</v>
      </c>
      <c r="IE36" s="20">
        <f t="shared" si="19"/>
        <v>0</v>
      </c>
      <c r="IF36" s="20">
        <f t="shared" si="20"/>
        <v>0</v>
      </c>
      <c r="IG36" s="20">
        <f>IF(EN36="Rãnh thang",IF(AND(EN36="Rãnh thang",EU36="Móng bê tông"),IQ36-#REF!,0),IF(EN36="Ống nhựa",IF(AND(EN36="Ống nhựa",EU36="Đắp cát"),IQ36-HT36,0),IF(EN36="Cống tròn",IF(EN36="Cống tròn",IF(OR(EU36="Móng bê tông",EU36="Móng bê tông kết hợp đế"),IM36-FL36,0),0),IF(EN36="Cống hộp",IF(AND(EN36="Cống hộp",EU36="Móng bê tông"),IN36-GD36,0),IF(OR(EN36="Rãnh xây",EN36="Rãnh bê tông"),IF(AND(EN36="Rãnh xây",EU36="Móng bê tông"),IO36-GD36,IF(AND(EN36="Rãnh bê tông",EU36="Móng bê tông"),IO36-GD36,0)),0)))))</f>
        <v>22.04</v>
      </c>
      <c r="IH36" s="20">
        <f t="shared" si="21"/>
        <v>0</v>
      </c>
      <c r="II36" s="20">
        <f t="shared" si="22"/>
        <v>22.04</v>
      </c>
      <c r="IJ36" s="20">
        <f t="shared" si="23"/>
        <v>0</v>
      </c>
      <c r="IK36" s="20">
        <f t="shared" si="177"/>
        <v>0</v>
      </c>
      <c r="IL36" s="20">
        <f t="shared" si="24"/>
        <v>22.24</v>
      </c>
      <c r="IM36" s="20">
        <f t="shared" si="25"/>
        <v>22.24</v>
      </c>
      <c r="IN36" s="20">
        <f t="shared" si="26"/>
        <v>0</v>
      </c>
      <c r="IO36" s="20">
        <f t="shared" si="27"/>
        <v>0</v>
      </c>
      <c r="IP36" s="20">
        <f t="shared" si="28"/>
        <v>0</v>
      </c>
      <c r="IQ36" s="18">
        <v>22.38</v>
      </c>
      <c r="IR36" s="25">
        <f t="shared" si="178"/>
        <v>0</v>
      </c>
      <c r="IS36" s="25">
        <f t="shared" si="29"/>
        <v>0</v>
      </c>
      <c r="IT36" s="25">
        <f t="shared" si="30"/>
        <v>0</v>
      </c>
      <c r="IU36" s="25">
        <f>ROUND(IF(EN36="Cống tròn",IF(EN36="Cống tròn",IV36+FF36,0),IF(EN36="Cống hộp",IF(EN36="Cống hộp",IV36+GP36,0),IF(OR(EN36="Rãnh xây",EN36="Rãnh bê tông"),IF(OR(EN36="Rãnh xây",EN36="Rãnh bê tông"),IV36+GP36,0),IF(EN36="ống nhựa",IF(EN36="Ống nhựa",IV36+HT36,0),IF(EN36="Rãnh thang",IF(EN36="Rãnh thang",IQ36+#REF!,0),0))))),2)</f>
        <v>23.96</v>
      </c>
      <c r="IV36" s="18">
        <v>23.82</v>
      </c>
      <c r="IW36" s="25">
        <f t="shared" si="31"/>
        <v>23.96</v>
      </c>
      <c r="IX36" s="25">
        <f t="shared" si="32"/>
        <v>0</v>
      </c>
      <c r="IY36" s="25">
        <f t="shared" si="33"/>
        <v>0</v>
      </c>
      <c r="IZ36" s="25">
        <f t="shared" si="34"/>
        <v>0</v>
      </c>
      <c r="JA36" s="25">
        <f t="shared" si="35"/>
        <v>0</v>
      </c>
      <c r="JB36" s="18">
        <v>24.23</v>
      </c>
      <c r="JC36" s="20">
        <f>ROUND(IF(EN36="Cống tròn",IF(EN36="Cống tròn",IF(EU36="Không có móng",JS36-FF36,IF(EU36="Đế",JR36-FN36,IF(OR(EU36="Móng bê tông",EU36="Móng bê tông kết hợp đế"),JK36-FJ36,0))),0),IF(EN36="Cống hộp",IF(AND(EN36="Cống hộp",EU36="Không có móng"),JS36-GF36,IF(AND(EN36="Cống hộp",EU36="Móng bê tông"),JL36-GB36,0)),IF(OR(EN36="Rãnh xây",EN36="Rãnh bê tông"),IF(OR(EN36="Rãnh xây",EN36="Rãnh bê tông"),JM36-GB36,0),IF(EN36="Ống nhựa",IF(AND(EN36="Ống nhựa",EU36="Không đắp cát"),JS36-HT36,IF(AND(EN36="Ống nhựa",EU36="Đắp cát"),JJ36-HX36,0)),IF(EN36="Rãnh thang",IF(EN36="Rãnh thang",IF(EU36="Móng bê tông",#REF!-#REF!,JS36),0),0))))),2)</f>
        <v>21.98</v>
      </c>
      <c r="JD36" s="20">
        <f t="shared" si="179"/>
        <v>2.25</v>
      </c>
      <c r="JE36" s="20">
        <f t="shared" si="36"/>
        <v>21.98</v>
      </c>
      <c r="JF36" s="20">
        <f t="shared" si="37"/>
        <v>0</v>
      </c>
      <c r="JG36" s="20">
        <f t="shared" si="38"/>
        <v>0</v>
      </c>
      <c r="JH36" s="20">
        <f t="shared" si="39"/>
        <v>0</v>
      </c>
      <c r="JI36" s="20">
        <f>IF(EN36="Rãnh thang",IF(AND(EN36="Rãnh thang",EU36="Móng bê tông"),JS36-#REF!,0),IF(EN36="Ống nhựa",IF(AND(EN36="Ống nhựa",EU36="Đắp cát"),JS36-HT36,0),IF(EN36="Cống tròn",IF(EN36="Cống tròn",IF(OR(EU36="Móng bê tông",EU36="Móng bê tông kết hợp đế"),JO36-FL36,0),0),IF(EN36="Cống hộp",IF(AND(EN36="Cống hộp",EU36="Móng bê tông"),JP36-GD36,0),IF(OR(EN36="Rãnh xây",EN36="Rãnh bê tông"),IF(AND(EN36="Rãnh xây",EU36="Móng bê tông"),JQ36-GD36,IF(AND(EN36="Rãnh bê tông",EU36="Móng bê tông"),JQ36-GD36,0)),0)))))</f>
        <v>21.98</v>
      </c>
      <c r="JJ36" s="20">
        <f t="shared" si="40"/>
        <v>0</v>
      </c>
      <c r="JK36" s="20">
        <f t="shared" si="41"/>
        <v>21.98</v>
      </c>
      <c r="JL36" s="20">
        <f t="shared" si="42"/>
        <v>0</v>
      </c>
      <c r="JM36" s="20">
        <f t="shared" si="43"/>
        <v>0</v>
      </c>
      <c r="JN36" s="20">
        <f t="shared" si="44"/>
        <v>22.18</v>
      </c>
      <c r="JO36" s="20">
        <f t="shared" si="45"/>
        <v>22.18</v>
      </c>
      <c r="JP36" s="20">
        <f t="shared" si="46"/>
        <v>0</v>
      </c>
      <c r="JQ36" s="20">
        <f t="shared" si="47"/>
        <v>0</v>
      </c>
      <c r="JR36" s="20">
        <f t="shared" si="48"/>
        <v>0</v>
      </c>
      <c r="JS36" s="26">
        <v>22.32</v>
      </c>
      <c r="JT36" s="25">
        <f t="shared" si="180"/>
        <v>0</v>
      </c>
      <c r="JU36" s="25">
        <f t="shared" si="49"/>
        <v>0</v>
      </c>
      <c r="JV36" s="25">
        <f t="shared" si="50"/>
        <v>0</v>
      </c>
      <c r="JW36" s="25">
        <f>ROUND(IF(EN36="Cống tròn",IF(EN36="Cống tròn",JX36+FF36,0),IF(EN36="Cống hộp",IF(EN36="Cống hộp",JX36+GP36,0),IF(OR(EN36="Rãnh xây",EN36="Rãnh bê tông"),IF(OR(EN36="Rãnh xây",EN36="Rãnh bê tông"),JX36+GP36,0),IF(EN36="ống nhựa",IF(EN36="Ống nhựa",JX36+HT36,0),IF(EN36="Rãnh thang",IF(EN36="Rãnh thang",JS36+#REF!,0),0))))),2)</f>
        <v>23.96</v>
      </c>
      <c r="JX36" s="27">
        <v>23.82</v>
      </c>
      <c r="JY36" s="25">
        <f t="shared" si="51"/>
        <v>23.96</v>
      </c>
      <c r="JZ36" s="25">
        <f t="shared" si="52"/>
        <v>0</v>
      </c>
      <c r="KA36" s="25">
        <f t="shared" si="53"/>
        <v>0</v>
      </c>
      <c r="KB36" s="25">
        <f t="shared" si="54"/>
        <v>0</v>
      </c>
      <c r="KC36" s="25">
        <f t="shared" si="55"/>
        <v>0</v>
      </c>
      <c r="KD36" s="28" t="s">
        <v>98</v>
      </c>
      <c r="KE36" s="27">
        <v>0</v>
      </c>
      <c r="KF36" s="25">
        <f t="shared" si="56"/>
        <v>2.1400000000000006</v>
      </c>
      <c r="KG36" s="25">
        <f t="shared" si="181"/>
        <v>2.1400000000000006</v>
      </c>
      <c r="KH36" s="27">
        <v>0</v>
      </c>
      <c r="KI36" s="25">
        <f t="shared" si="57"/>
        <v>2.25</v>
      </c>
      <c r="KJ36" s="25">
        <f t="shared" si="182"/>
        <v>2.25</v>
      </c>
      <c r="KK36" s="25">
        <f t="shared" si="58"/>
        <v>0</v>
      </c>
      <c r="KL36" s="25">
        <f t="shared" si="59"/>
        <v>0</v>
      </c>
      <c r="KM36" s="25">
        <f t="shared" si="183"/>
        <v>0</v>
      </c>
      <c r="KN36" s="25">
        <f t="shared" si="60"/>
        <v>0</v>
      </c>
      <c r="KO36" s="25">
        <f t="shared" si="61"/>
        <v>0</v>
      </c>
      <c r="KP36" s="25">
        <f t="shared" si="184"/>
        <v>0</v>
      </c>
      <c r="KQ36" s="25">
        <f t="shared" si="62"/>
        <v>0.2</v>
      </c>
      <c r="KR36" s="25">
        <f t="shared" si="63"/>
        <v>0.2</v>
      </c>
      <c r="KS36" s="25">
        <f t="shared" si="185"/>
        <v>0.2</v>
      </c>
      <c r="KT36" s="25">
        <f t="shared" si="64"/>
        <v>0</v>
      </c>
      <c r="KU36" s="25">
        <f t="shared" si="65"/>
        <v>0</v>
      </c>
      <c r="KV36" s="25">
        <f t="shared" si="186"/>
        <v>0</v>
      </c>
      <c r="KW36" s="25">
        <f t="shared" si="66"/>
        <v>0</v>
      </c>
      <c r="KX36" s="25">
        <f t="shared" si="67"/>
        <v>0</v>
      </c>
      <c r="KY36" s="25">
        <f t="shared" si="187"/>
        <v>0</v>
      </c>
      <c r="KZ36" s="25">
        <f t="shared" si="68"/>
        <v>0</v>
      </c>
      <c r="LA36" s="25">
        <f t="shared" si="69"/>
        <v>0</v>
      </c>
      <c r="LB36" s="25">
        <f t="shared" si="188"/>
        <v>0</v>
      </c>
      <c r="LC36" s="25">
        <f t="shared" si="70"/>
        <v>1.98</v>
      </c>
      <c r="LD36" s="25">
        <f t="shared" si="71"/>
        <v>1.98</v>
      </c>
      <c r="LE36" s="25">
        <f t="shared" si="189"/>
        <v>1.98</v>
      </c>
      <c r="LF36" s="25">
        <f t="shared" si="72"/>
        <v>0</v>
      </c>
      <c r="LG36" s="25">
        <f t="shared" si="73"/>
        <v>0</v>
      </c>
      <c r="LH36" s="25">
        <f t="shared" si="190"/>
        <v>0</v>
      </c>
      <c r="LI36" s="25">
        <f t="shared" si="74"/>
        <v>0</v>
      </c>
      <c r="LJ36" s="25">
        <f t="shared" si="75"/>
        <v>0</v>
      </c>
      <c r="LK36" s="25">
        <f t="shared" si="191"/>
        <v>0</v>
      </c>
      <c r="LL36" s="25">
        <f t="shared" si="76"/>
        <v>0</v>
      </c>
      <c r="LM36" s="25">
        <f t="shared" si="77"/>
        <v>0</v>
      </c>
      <c r="LN36" s="25">
        <f t="shared" si="192"/>
        <v>0</v>
      </c>
      <c r="LO36" s="25">
        <f t="shared" si="78"/>
        <v>0</v>
      </c>
      <c r="LP36" s="25">
        <f t="shared" si="79"/>
        <v>0</v>
      </c>
      <c r="LQ36" s="25">
        <f t="shared" si="193"/>
        <v>0</v>
      </c>
      <c r="LR36" s="25">
        <f t="shared" si="80"/>
        <v>0</v>
      </c>
      <c r="LS36" s="25">
        <f t="shared" si="81"/>
        <v>0</v>
      </c>
      <c r="LT36" s="25">
        <f t="shared" si="194"/>
        <v>0</v>
      </c>
      <c r="LU36" s="25">
        <f t="shared" si="82"/>
        <v>0</v>
      </c>
      <c r="LV36" s="25">
        <f t="shared" si="83"/>
        <v>0</v>
      </c>
      <c r="LW36" s="25">
        <f t="shared" si="195"/>
        <v>0</v>
      </c>
      <c r="LX36" s="25">
        <f t="shared" si="84"/>
        <v>0</v>
      </c>
      <c r="LY36" s="25">
        <f t="shared" si="85"/>
        <v>0</v>
      </c>
      <c r="LZ36" s="25">
        <f t="shared" si="196"/>
        <v>0</v>
      </c>
      <c r="MA36" s="25">
        <f t="shared" si="86"/>
        <v>0</v>
      </c>
      <c r="MB36" s="25">
        <f t="shared" si="87"/>
        <v>0</v>
      </c>
      <c r="MC36" s="25">
        <f t="shared" si="197"/>
        <v>0</v>
      </c>
      <c r="MD36" s="25">
        <f t="shared" si="88"/>
        <v>0</v>
      </c>
      <c r="ME36" s="25">
        <f t="shared" si="89"/>
        <v>0</v>
      </c>
      <c r="MF36" s="25">
        <f t="shared" si="198"/>
        <v>0</v>
      </c>
      <c r="MG36" s="25">
        <f t="shared" si="90"/>
        <v>0</v>
      </c>
      <c r="MH36" s="25">
        <f t="shared" si="91"/>
        <v>0</v>
      </c>
      <c r="MI36" s="25">
        <f t="shared" si="199"/>
        <v>0</v>
      </c>
      <c r="MJ36" s="25">
        <f t="shared" si="92"/>
        <v>0</v>
      </c>
      <c r="MK36" s="25">
        <f t="shared" si="93"/>
        <v>0</v>
      </c>
      <c r="ML36" s="25">
        <f t="shared" si="200"/>
        <v>0</v>
      </c>
      <c r="MM36" s="25">
        <f t="shared" si="94"/>
        <v>0</v>
      </c>
      <c r="MN36" s="25">
        <f t="shared" si="95"/>
        <v>0</v>
      </c>
      <c r="MO36" s="25">
        <f t="shared" si="201"/>
        <v>0</v>
      </c>
      <c r="MP36" s="25">
        <f t="shared" si="96"/>
        <v>0</v>
      </c>
      <c r="MQ36" s="25">
        <f t="shared" si="97"/>
        <v>0</v>
      </c>
      <c r="MR36" s="25">
        <f t="shared" si="202"/>
        <v>0</v>
      </c>
      <c r="MS36" s="29">
        <v>1.98</v>
      </c>
      <c r="MT36" s="29">
        <v>0</v>
      </c>
      <c r="MU36" s="29">
        <v>1</v>
      </c>
      <c r="MV36" s="29">
        <v>1</v>
      </c>
      <c r="MW36" s="25">
        <f t="shared" si="98"/>
        <v>1.98</v>
      </c>
      <c r="MX36" s="25">
        <f t="shared" si="99"/>
        <v>4.24</v>
      </c>
      <c r="MY36" s="25">
        <f t="shared" si="100"/>
        <v>0</v>
      </c>
      <c r="MZ36" s="25">
        <f t="shared" si="101"/>
        <v>0</v>
      </c>
      <c r="NA36" s="25">
        <f t="shared" si="102"/>
        <v>1.98</v>
      </c>
      <c r="NB36" s="25">
        <f t="shared" si="103"/>
        <v>4.46</v>
      </c>
      <c r="NC36" s="25">
        <f t="shared" si="104"/>
        <v>0</v>
      </c>
      <c r="ND36" s="25">
        <f t="shared" si="105"/>
        <v>0</v>
      </c>
      <c r="NE36" s="25">
        <f t="shared" si="203"/>
        <v>1.98</v>
      </c>
      <c r="NF36" s="25">
        <f t="shared" si="203"/>
        <v>4.3499999999999996</v>
      </c>
      <c r="NG36" s="25">
        <f t="shared" si="203"/>
        <v>0</v>
      </c>
      <c r="NH36" s="25">
        <f t="shared" si="203"/>
        <v>0</v>
      </c>
      <c r="NI36" s="25">
        <f t="shared" si="107"/>
        <v>163.12</v>
      </c>
      <c r="NJ36" s="25">
        <f t="shared" si="108"/>
        <v>0</v>
      </c>
      <c r="NK36" s="25">
        <f t="shared" si="109"/>
        <v>163.12</v>
      </c>
      <c r="NL36" s="25">
        <f t="shared" si="110"/>
        <v>127.41</v>
      </c>
      <c r="NM36" s="25">
        <f t="shared" si="111"/>
        <v>0</v>
      </c>
      <c r="NN36" s="25">
        <f t="shared" si="204"/>
        <v>127.41</v>
      </c>
      <c r="NO36" s="25">
        <f t="shared" si="112"/>
        <v>0</v>
      </c>
      <c r="NP36" s="25">
        <f t="shared" si="113"/>
        <v>0</v>
      </c>
      <c r="NQ36" s="25">
        <f t="shared" si="205"/>
        <v>0</v>
      </c>
      <c r="NR36" s="25">
        <f t="shared" si="114"/>
        <v>0</v>
      </c>
      <c r="NS36" s="25">
        <f t="shared" si="115"/>
        <v>0</v>
      </c>
      <c r="NT36" s="25">
        <f t="shared" si="206"/>
        <v>0</v>
      </c>
      <c r="NU36" s="25">
        <f t="shared" si="116"/>
        <v>0</v>
      </c>
      <c r="NV36" s="25">
        <f t="shared" si="117"/>
        <v>0</v>
      </c>
      <c r="NW36" s="25">
        <f t="shared" si="207"/>
        <v>0</v>
      </c>
      <c r="NX36" s="25">
        <f t="shared" si="208"/>
        <v>127.41</v>
      </c>
      <c r="NY36" s="25">
        <f t="shared" si="208"/>
        <v>0</v>
      </c>
      <c r="NZ36" s="25">
        <f t="shared" si="209"/>
        <v>127.41</v>
      </c>
      <c r="OA36" s="25">
        <f t="shared" si="210"/>
        <v>35.71</v>
      </c>
      <c r="OB36" s="25">
        <f t="shared" si="210"/>
        <v>0</v>
      </c>
      <c r="OC36" s="25">
        <f t="shared" si="211"/>
        <v>35.71</v>
      </c>
      <c r="OD36" s="25">
        <f t="shared" si="212"/>
        <v>127.41</v>
      </c>
      <c r="OE36" s="25">
        <f t="shared" si="212"/>
        <v>0</v>
      </c>
      <c r="OF36" s="25">
        <f t="shared" si="212"/>
        <v>127.41</v>
      </c>
      <c r="OG36" s="25">
        <f t="shared" si="119"/>
        <v>0</v>
      </c>
      <c r="OH36" s="25">
        <f t="shared" si="120"/>
        <v>0</v>
      </c>
      <c r="OI36" s="25">
        <f t="shared" si="121"/>
        <v>0</v>
      </c>
      <c r="OJ36" s="25">
        <f t="shared" si="122"/>
        <v>0</v>
      </c>
      <c r="OK36" s="25">
        <f t="shared" si="123"/>
        <v>0</v>
      </c>
      <c r="OL36" s="25">
        <f t="shared" si="124"/>
        <v>0</v>
      </c>
      <c r="OM36" s="25">
        <f t="shared" si="213"/>
        <v>0</v>
      </c>
      <c r="ON36" s="25">
        <f t="shared" si="213"/>
        <v>0</v>
      </c>
      <c r="OO36" s="25">
        <f t="shared" si="213"/>
        <v>0</v>
      </c>
      <c r="OP36" s="25">
        <f t="shared" si="125"/>
        <v>0</v>
      </c>
      <c r="OQ36" s="25">
        <f t="shared" si="126"/>
        <v>0</v>
      </c>
      <c r="OR36" s="25">
        <f t="shared" si="214"/>
        <v>0</v>
      </c>
      <c r="OS36" s="19">
        <v>537401.4</v>
      </c>
      <c r="OT36" s="19">
        <v>2371326.09</v>
      </c>
    </row>
    <row r="37" spans="1:410" ht="33" customHeight="1" x14ac:dyDescent="0.25">
      <c r="A37" s="18"/>
      <c r="B37" s="18" t="s">
        <v>763</v>
      </c>
      <c r="C37" s="18">
        <v>1155.6300000000001</v>
      </c>
      <c r="D37" s="16" t="e">
        <f>_xlfn.IFNA(INDEX(#REF!,MATCH(E37,#REF!,0)),0)</f>
        <v>#REF!</v>
      </c>
      <c r="E37" s="18" t="s">
        <v>807</v>
      </c>
      <c r="F37" s="16" t="s">
        <v>765</v>
      </c>
      <c r="G37" s="16" t="s">
        <v>766</v>
      </c>
      <c r="H37" s="16" t="s">
        <v>767</v>
      </c>
      <c r="I37" s="16" t="s">
        <v>768</v>
      </c>
      <c r="J37" s="16" t="s">
        <v>769</v>
      </c>
      <c r="K37" s="16" t="s">
        <v>770</v>
      </c>
      <c r="L37" s="16" t="s">
        <v>771</v>
      </c>
      <c r="M37" s="18">
        <v>1.64</v>
      </c>
      <c r="N37" s="18">
        <v>2.44</v>
      </c>
      <c r="O37" s="18">
        <v>2.04</v>
      </c>
      <c r="P37" s="18">
        <v>2.84</v>
      </c>
      <c r="Q37" s="18">
        <v>0.1</v>
      </c>
      <c r="R37" s="18">
        <v>1.8399999999999999</v>
      </c>
      <c r="S37" s="18">
        <v>2.64</v>
      </c>
      <c r="T37" s="18">
        <v>0.2</v>
      </c>
      <c r="U37" s="18">
        <v>0</v>
      </c>
      <c r="V37" s="18">
        <v>0</v>
      </c>
      <c r="W37" s="18">
        <v>0</v>
      </c>
      <c r="X37" s="18">
        <v>1.64</v>
      </c>
      <c r="Y37" s="18">
        <v>2.4</v>
      </c>
      <c r="Z37" s="20">
        <f t="shared" si="215"/>
        <v>2.7</v>
      </c>
      <c r="AA37" s="18">
        <v>0.22</v>
      </c>
      <c r="AB37" s="18">
        <v>0</v>
      </c>
      <c r="AC37" s="18">
        <v>0</v>
      </c>
      <c r="AD37" s="18">
        <v>0</v>
      </c>
      <c r="AE37" s="18">
        <v>0</v>
      </c>
      <c r="AF37" s="18">
        <v>0</v>
      </c>
      <c r="AG37" s="18">
        <v>1.2</v>
      </c>
      <c r="AH37" s="18">
        <v>2</v>
      </c>
      <c r="AI37" s="20">
        <f t="shared" si="127"/>
        <v>2.85</v>
      </c>
      <c r="AJ37" s="18">
        <v>0</v>
      </c>
      <c r="AK37" s="18">
        <v>0</v>
      </c>
      <c r="AL37" s="20">
        <f t="shared" si="128"/>
        <v>0</v>
      </c>
      <c r="AM37" s="18">
        <v>1.64</v>
      </c>
      <c r="AN37" s="18">
        <v>2</v>
      </c>
      <c r="AO37" s="18">
        <v>0.15</v>
      </c>
      <c r="AP37" s="18">
        <v>0.22</v>
      </c>
      <c r="AQ37" s="18">
        <v>1.64</v>
      </c>
      <c r="AR37" s="18">
        <v>2.2200000000000002</v>
      </c>
      <c r="AS37" s="18">
        <v>0.12</v>
      </c>
      <c r="AT37" s="18">
        <v>0.11</v>
      </c>
      <c r="AU37" s="18">
        <v>0</v>
      </c>
      <c r="AV37" s="18">
        <v>1</v>
      </c>
      <c r="AW37" s="18">
        <v>0</v>
      </c>
      <c r="AX37" s="18">
        <v>0</v>
      </c>
      <c r="AY37" s="18">
        <v>0</v>
      </c>
      <c r="AZ37" s="18">
        <v>0</v>
      </c>
      <c r="BA37" s="18">
        <v>2</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6" t="e">
        <f>_xlfn.IFNA(IF(RIGHT(D37,2)="=G",0,INDEX(#REF!,MATCH(E37,#REF!,0))),0)</f>
        <v>#REF!</v>
      </c>
      <c r="CB37" s="16" t="s">
        <v>776</v>
      </c>
      <c r="CC37" s="18">
        <v>0</v>
      </c>
      <c r="CD37" s="18">
        <v>0</v>
      </c>
      <c r="CE37" s="18">
        <v>1.4</v>
      </c>
      <c r="CF37" s="18">
        <v>0.73</v>
      </c>
      <c r="CG37" s="18">
        <v>0.12</v>
      </c>
      <c r="CH37" s="18">
        <v>3</v>
      </c>
      <c r="CI37" s="16" t="s">
        <v>98</v>
      </c>
      <c r="CJ37" s="18">
        <v>0</v>
      </c>
      <c r="CK37" s="20">
        <f t="shared" si="129"/>
        <v>2.5099999999999998</v>
      </c>
      <c r="CL37" s="20">
        <f t="shared" si="130"/>
        <v>2.5099999999999998</v>
      </c>
      <c r="CM37" s="18">
        <v>24.23</v>
      </c>
      <c r="CN37" s="18">
        <v>24.96</v>
      </c>
      <c r="CO37" s="18">
        <v>24.121000000000002</v>
      </c>
      <c r="CP37" s="22">
        <f t="shared" si="131"/>
        <v>24.23</v>
      </c>
      <c r="CQ37" s="22">
        <f t="shared" si="132"/>
        <v>21.72</v>
      </c>
      <c r="CR37" s="22">
        <f t="shared" si="133"/>
        <v>2.5099999999999998</v>
      </c>
      <c r="CS37" s="22">
        <f t="shared" si="134"/>
        <v>21.82</v>
      </c>
      <c r="CT37" s="22">
        <f t="shared" si="0"/>
        <v>22.02</v>
      </c>
      <c r="CU37" s="18">
        <v>22.02</v>
      </c>
      <c r="CV37" s="22">
        <f t="shared" si="135"/>
        <v>2.7</v>
      </c>
      <c r="CW37" s="22">
        <f t="shared" si="1"/>
        <v>0</v>
      </c>
      <c r="CX37" s="22">
        <f t="shared" si="2"/>
        <v>0</v>
      </c>
      <c r="CY37" s="22">
        <f t="shared" si="136"/>
        <v>24.69</v>
      </c>
      <c r="CZ37" s="22">
        <f t="shared" si="137"/>
        <v>24.84</v>
      </c>
      <c r="DA37" s="18">
        <v>24.96</v>
      </c>
      <c r="DB37" s="20">
        <f t="shared" si="138"/>
        <v>3.24</v>
      </c>
      <c r="DC37" s="20">
        <f t="shared" si="139"/>
        <v>0.73</v>
      </c>
      <c r="DD37" s="20">
        <f t="shared" si="140"/>
        <v>2.5100000000000002</v>
      </c>
      <c r="DE37" s="20">
        <f t="shared" si="3"/>
        <v>0.1</v>
      </c>
      <c r="DF37" s="20">
        <f t="shared" si="4"/>
        <v>0.2</v>
      </c>
      <c r="DG37" s="20">
        <f t="shared" si="5"/>
        <v>2.21</v>
      </c>
      <c r="DH37" s="20">
        <f t="shared" si="6"/>
        <v>0</v>
      </c>
      <c r="DI37" s="20">
        <f t="shared" si="7"/>
        <v>0</v>
      </c>
      <c r="DJ37" s="20">
        <f t="shared" si="8"/>
        <v>0</v>
      </c>
      <c r="DK37" s="20">
        <f t="shared" si="141"/>
        <v>2.5099999999999998</v>
      </c>
      <c r="DL37" s="20">
        <f t="shared" si="142"/>
        <v>0</v>
      </c>
      <c r="DM37" s="20">
        <f t="shared" si="216"/>
        <v>0</v>
      </c>
      <c r="DN37" s="20">
        <f t="shared" si="143"/>
        <v>0</v>
      </c>
      <c r="DO37" s="18">
        <v>3.04</v>
      </c>
      <c r="DP37" s="18">
        <v>0</v>
      </c>
      <c r="DQ37" s="18">
        <v>1</v>
      </c>
      <c r="DR37" s="18">
        <v>1</v>
      </c>
      <c r="DS37" s="25">
        <f t="shared" si="144"/>
        <v>3.04</v>
      </c>
      <c r="DT37" s="25">
        <f t="shared" si="145"/>
        <v>0</v>
      </c>
      <c r="DU37" s="25">
        <f t="shared" si="146"/>
        <v>7.63</v>
      </c>
      <c r="DV37" s="25">
        <f t="shared" si="147"/>
        <v>0</v>
      </c>
      <c r="DW37" s="25">
        <f t="shared" si="148"/>
        <v>7.63</v>
      </c>
      <c r="DX37" s="25">
        <f t="shared" si="149"/>
        <v>15.57</v>
      </c>
      <c r="DY37" s="25">
        <f t="shared" si="150"/>
        <v>0</v>
      </c>
      <c r="DZ37" s="25">
        <f t="shared" si="151"/>
        <v>15.57</v>
      </c>
      <c r="EA37" s="25">
        <f t="shared" si="152"/>
        <v>10.39</v>
      </c>
      <c r="EB37" s="25">
        <f t="shared" si="153"/>
        <v>0</v>
      </c>
      <c r="EC37" s="25">
        <f t="shared" si="154"/>
        <v>10.39</v>
      </c>
      <c r="ED37" s="25">
        <f t="shared" si="155"/>
        <v>5.18</v>
      </c>
      <c r="EE37" s="25">
        <f t="shared" si="155"/>
        <v>0</v>
      </c>
      <c r="EF37" s="25">
        <f t="shared" si="156"/>
        <v>5.18</v>
      </c>
      <c r="EG37" s="25">
        <f t="shared" si="157"/>
        <v>10.39</v>
      </c>
      <c r="EH37" s="25">
        <f t="shared" si="157"/>
        <v>0</v>
      </c>
      <c r="EI37" s="25">
        <f t="shared" si="158"/>
        <v>10.39</v>
      </c>
      <c r="EJ37" s="18">
        <v>1155.6300000000001</v>
      </c>
      <c r="EK37" s="18">
        <v>1113.93</v>
      </c>
      <c r="EL37" s="18" t="s">
        <v>807</v>
      </c>
      <c r="EM37" s="18" t="s">
        <v>808</v>
      </c>
      <c r="EN37" s="16" t="s">
        <v>774</v>
      </c>
      <c r="EO37" s="16" t="s">
        <v>131</v>
      </c>
      <c r="EP37" s="16" t="e">
        <f>IF(OR(EN37="Cống tròn",EN37="Cống hộp",EN37="Ống nhựa"),INDEX(#REF!,MATCH(E37,#REF!,0)),IF(OR(EN37="Rãnh xây",EN37="Rãnh bê tông"),INDEX(#REF!,MATCH(E37,#REF!,0)),0))</f>
        <v>#REF!</v>
      </c>
      <c r="EQ37" s="18">
        <v>40.500000000000043</v>
      </c>
      <c r="ER37" s="18">
        <v>1</v>
      </c>
      <c r="ES37" s="25">
        <f t="shared" si="159"/>
        <v>40</v>
      </c>
      <c r="ET37" s="1" t="e">
        <f>_xlfn.IFNA(IF(EN37="Cống tròn",INDEX(#REF!,MATCH(E37,#REF!,0)),IF(EN37="Cống hộp",INDEX(#REF!,MATCH(E37,#REF!,0)),EU37&amp;" ,"&amp;EV37)),0)</f>
        <v>#REF!</v>
      </c>
      <c r="EU37" s="16" t="s">
        <v>769</v>
      </c>
      <c r="EV37" s="16" t="s">
        <v>775</v>
      </c>
      <c r="EW37" s="16" t="e">
        <f>_xlfn.IFNA(INDEX(#REF!,MATCH(E37,#REF!,0)),0)</f>
        <v>#REF!</v>
      </c>
      <c r="EX37" s="16"/>
      <c r="EY37" s="18">
        <v>0</v>
      </c>
      <c r="EZ37" s="18">
        <v>0</v>
      </c>
      <c r="FA37" s="18">
        <v>0</v>
      </c>
      <c r="FB37" s="19">
        <v>0</v>
      </c>
      <c r="FC37" s="19">
        <v>0</v>
      </c>
      <c r="FD37" s="25">
        <f t="shared" si="9"/>
        <v>0</v>
      </c>
      <c r="FE37" s="25">
        <f t="shared" si="160"/>
        <v>0</v>
      </c>
      <c r="FF37" s="18">
        <v>0.14000000000000001</v>
      </c>
      <c r="FG37" s="18">
        <v>2</v>
      </c>
      <c r="FH37" s="18">
        <v>1.5</v>
      </c>
      <c r="FI37" s="25">
        <f t="shared" si="161"/>
        <v>1.78</v>
      </c>
      <c r="FJ37" s="18">
        <v>0</v>
      </c>
      <c r="FK37" s="18">
        <v>0</v>
      </c>
      <c r="FL37" s="18">
        <v>0.2</v>
      </c>
      <c r="FM37" s="18">
        <v>1.6</v>
      </c>
      <c r="FN37" s="18">
        <v>0</v>
      </c>
      <c r="FO37" s="25">
        <f t="shared" si="162"/>
        <v>1.98</v>
      </c>
      <c r="FP37" s="18">
        <v>1.4999999999999999E-2</v>
      </c>
      <c r="FQ37" s="18">
        <v>1</v>
      </c>
      <c r="FR37" s="25">
        <f t="shared" si="10"/>
        <v>39</v>
      </c>
      <c r="FS37" s="25">
        <f t="shared" si="11"/>
        <v>0.56999999999999995</v>
      </c>
      <c r="FT37" s="25">
        <f t="shared" si="12"/>
        <v>39.57</v>
      </c>
      <c r="FU37" s="25">
        <f t="shared" si="13"/>
        <v>-0.93000000000004235</v>
      </c>
      <c r="FV37" s="25" t="str">
        <f t="shared" si="163"/>
        <v>Thêm 01</v>
      </c>
      <c r="FW37" s="25">
        <f t="shared" si="164"/>
        <v>0.08</v>
      </c>
      <c r="FX37" s="16"/>
      <c r="FY37" s="16"/>
      <c r="FZ37" s="16"/>
      <c r="GA37" s="16"/>
      <c r="GB37" s="19">
        <v>0</v>
      </c>
      <c r="GC37" s="19">
        <v>0</v>
      </c>
      <c r="GD37" s="19">
        <v>0</v>
      </c>
      <c r="GE37" s="19">
        <v>0</v>
      </c>
      <c r="GF37" s="19">
        <v>0</v>
      </c>
      <c r="GG37" s="19">
        <v>0</v>
      </c>
      <c r="GH37" s="19">
        <v>0</v>
      </c>
      <c r="GI37" s="19">
        <v>0</v>
      </c>
      <c r="GJ37" s="19">
        <v>0</v>
      </c>
      <c r="GK37" s="19">
        <v>0</v>
      </c>
      <c r="GL37" s="25">
        <f t="shared" si="14"/>
        <v>0</v>
      </c>
      <c r="GM37" s="25">
        <f t="shared" si="165"/>
        <v>0</v>
      </c>
      <c r="GN37" s="19">
        <v>0</v>
      </c>
      <c r="GO37" s="19">
        <v>0</v>
      </c>
      <c r="GP37" s="19">
        <v>0</v>
      </c>
      <c r="GQ37" s="19">
        <v>0</v>
      </c>
      <c r="GR37" s="1" t="e">
        <f>_xlfn.IFNA(INDEX(#REF!,MATCH(E37,#REF!,0)),0)</f>
        <v>#REF!</v>
      </c>
      <c r="GS37" s="16"/>
      <c r="GT37" s="18">
        <v>0</v>
      </c>
      <c r="GU37" s="18">
        <v>0</v>
      </c>
      <c r="GV37" s="18">
        <v>0</v>
      </c>
      <c r="GW37" s="18">
        <v>0</v>
      </c>
      <c r="GX37" s="25">
        <f t="shared" si="15"/>
        <v>0</v>
      </c>
      <c r="GY37" s="25">
        <f t="shared" si="16"/>
        <v>0</v>
      </c>
      <c r="GZ37" s="25">
        <f t="shared" si="166"/>
        <v>0</v>
      </c>
      <c r="HA37" s="1" t="e" cm="1">
        <f t="array" ref="HA37">INDEX(#REF!,MATCH(EJ37&amp;EK37&amp;HD37&amp;HE37&amp;HF37,#REF!&amp;#REF!&amp;#REF!&amp;#REF!&amp;#REF!,0))</f>
        <v>#REF!</v>
      </c>
      <c r="HB37" s="16"/>
      <c r="HC37" s="25">
        <f t="shared" si="167"/>
        <v>0</v>
      </c>
      <c r="HD37" s="18">
        <v>0</v>
      </c>
      <c r="HE37" s="18">
        <v>0</v>
      </c>
      <c r="HF37" s="18">
        <v>0</v>
      </c>
      <c r="HG37" s="1" t="e" cm="1">
        <f t="array" ref="HG37">INDEX(#REF!,MATCH(EJ37&amp;EK37&amp;HJ37&amp;HK37&amp;HL37,#REF!&amp;#REF!&amp;#REF!&amp;#REF!&amp;#REF!,0))</f>
        <v>#REF!</v>
      </c>
      <c r="HH37" s="16"/>
      <c r="HI37" s="25">
        <f t="shared" si="168"/>
        <v>0</v>
      </c>
      <c r="HJ37" s="25">
        <f t="shared" si="169"/>
        <v>0</v>
      </c>
      <c r="HK37" s="19">
        <v>0</v>
      </c>
      <c r="HL37" s="19">
        <v>0</v>
      </c>
      <c r="HM37" s="18">
        <v>0.01</v>
      </c>
      <c r="HN37" s="18">
        <v>1</v>
      </c>
      <c r="HO37" s="25">
        <f t="shared" si="170"/>
        <v>0</v>
      </c>
      <c r="HP37" s="25">
        <f t="shared" si="171"/>
        <v>0</v>
      </c>
      <c r="HQ37" s="25">
        <f t="shared" si="172"/>
        <v>0</v>
      </c>
      <c r="HR37" s="25">
        <f t="shared" si="173"/>
        <v>0</v>
      </c>
      <c r="HS37" s="25">
        <f t="shared" si="174"/>
        <v>0</v>
      </c>
      <c r="HT37" s="19">
        <v>0</v>
      </c>
      <c r="HU37" s="19">
        <v>0</v>
      </c>
      <c r="HV37" s="19">
        <v>0</v>
      </c>
      <c r="HW37" s="25">
        <f t="shared" si="175"/>
        <v>0</v>
      </c>
      <c r="HX37" s="19">
        <v>0</v>
      </c>
      <c r="HY37" s="19">
        <v>0</v>
      </c>
      <c r="HZ37" s="18">
        <v>24.23</v>
      </c>
      <c r="IA37" s="20">
        <f>ROUND(IF(EN37="Cống tròn",IF(EN37="Cống tròn",IF(EU37="Không có móng",IQ37-FF37,IF(EU37="Đế",IP37-FN37,IF(OR(EU37="Móng bê tông",EU37="Móng bê tông kết hợp đế"),II37-FJ37,0))),0),IF(EN37="Cống hộp",IF(AND(EN37="Cống hộp",EU37="Không có móng"),IQ37-GF37,IF(AND(EN37="Cống hộp",EU37="Móng bê tông"),IJ37-GB37,0)),IF(OR(EN37="Rãnh xây",EN37="Rãnh bê tông"),IF(OR(EN37="Rãnh xây",EN37="Rãnh bê tông"),IK37-GB37,0),IF(EN37="Ống nhựa",IF(AND(EN37="Ống nhựa",EU37="Không đắp cát"),IQ37-HT37,IF(AND(EN37="Ống nhựa",EU37="Đắp cát"),IH37-HX37,0)),IF(EN37="Rãnh thang",IF(EN37="Rãnh thang",IF(EU37="Móng bê tông",#REF!-#REF!,IQ37),0),0))))),2)</f>
        <v>21.98</v>
      </c>
      <c r="IB37" s="20">
        <f t="shared" si="176"/>
        <v>2.25</v>
      </c>
      <c r="IC37" s="20">
        <f t="shared" si="17"/>
        <v>21.98</v>
      </c>
      <c r="ID37" s="20">
        <f t="shared" si="18"/>
        <v>0</v>
      </c>
      <c r="IE37" s="20">
        <f t="shared" si="19"/>
        <v>0</v>
      </c>
      <c r="IF37" s="20">
        <f t="shared" si="20"/>
        <v>0</v>
      </c>
      <c r="IG37" s="20">
        <f>IF(EN37="Rãnh thang",IF(AND(EN37="Rãnh thang",EU37="Móng bê tông"),IQ37-#REF!,0),IF(EN37="Ống nhựa",IF(AND(EN37="Ống nhựa",EU37="Đắp cát"),IQ37-HT37,0),IF(EN37="Cống tròn",IF(EN37="Cống tròn",IF(OR(EU37="Móng bê tông",EU37="Móng bê tông kết hợp đế"),IM37-FL37,0),0),IF(EN37="Cống hộp",IF(AND(EN37="Cống hộp",EU37="Móng bê tông"),IN37-GD37,0),IF(OR(EN37="Rãnh xây",EN37="Rãnh bê tông"),IF(AND(EN37="Rãnh xây",EU37="Móng bê tông"),IO37-GD37,IF(AND(EN37="Rãnh bê tông",EU37="Móng bê tông"),IO37-GD37,0)),0)))))</f>
        <v>21.98</v>
      </c>
      <c r="IH37" s="20">
        <f t="shared" si="21"/>
        <v>0</v>
      </c>
      <c r="II37" s="20">
        <f t="shared" si="22"/>
        <v>21.98</v>
      </c>
      <c r="IJ37" s="20">
        <f t="shared" si="23"/>
        <v>0</v>
      </c>
      <c r="IK37" s="20">
        <f t="shared" si="177"/>
        <v>0</v>
      </c>
      <c r="IL37" s="20">
        <f t="shared" si="24"/>
        <v>22.18</v>
      </c>
      <c r="IM37" s="20">
        <f t="shared" si="25"/>
        <v>22.18</v>
      </c>
      <c r="IN37" s="20">
        <f t="shared" si="26"/>
        <v>0</v>
      </c>
      <c r="IO37" s="20">
        <f t="shared" si="27"/>
        <v>0</v>
      </c>
      <c r="IP37" s="20">
        <f t="shared" si="28"/>
        <v>0</v>
      </c>
      <c r="IQ37" s="18">
        <v>22.32</v>
      </c>
      <c r="IR37" s="25">
        <f t="shared" si="178"/>
        <v>0</v>
      </c>
      <c r="IS37" s="25">
        <f t="shared" si="29"/>
        <v>0</v>
      </c>
      <c r="IT37" s="25">
        <f t="shared" si="30"/>
        <v>0</v>
      </c>
      <c r="IU37" s="25">
        <f>ROUND(IF(EN37="Cống tròn",IF(EN37="Cống tròn",IV37+FF37,0),IF(EN37="Cống hộp",IF(EN37="Cống hộp",IV37+GP37,0),IF(OR(EN37="Rãnh xây",EN37="Rãnh bê tông"),IF(OR(EN37="Rãnh xây",EN37="Rãnh bê tông"),IV37+GP37,0),IF(EN37="ống nhựa",IF(EN37="Ống nhựa",IV37+HT37,0),IF(EN37="Rãnh thang",IF(EN37="Rãnh thang",IQ37+#REF!,0),0))))),2)</f>
        <v>23.9</v>
      </c>
      <c r="IV37" s="18">
        <v>23.76</v>
      </c>
      <c r="IW37" s="25">
        <f t="shared" si="31"/>
        <v>23.9</v>
      </c>
      <c r="IX37" s="25">
        <f t="shared" si="32"/>
        <v>0</v>
      </c>
      <c r="IY37" s="25">
        <f t="shared" si="33"/>
        <v>0</v>
      </c>
      <c r="IZ37" s="25">
        <f t="shared" si="34"/>
        <v>0</v>
      </c>
      <c r="JA37" s="25">
        <f t="shared" si="35"/>
        <v>0</v>
      </c>
      <c r="JB37" s="18">
        <v>24.9</v>
      </c>
      <c r="JC37" s="20">
        <f>ROUND(IF(EN37="Cống tròn",IF(EN37="Cống tròn",IF(EU37="Không có móng",JS37-FF37,IF(EU37="Đế",JR37-FN37,IF(OR(EU37="Móng bê tông",EU37="Móng bê tông kết hợp đế"),JK37-FJ37,0))),0),IF(EN37="Cống hộp",IF(AND(EN37="Cống hộp",EU37="Không có móng"),JS37-GF37,IF(AND(EN37="Cống hộp",EU37="Móng bê tông"),JL37-GB37,0)),IF(OR(EN37="Rãnh xây",EN37="Rãnh bê tông"),IF(OR(EN37="Rãnh xây",EN37="Rãnh bê tông"),JM37-GB37,0),IF(EN37="Ống nhựa",IF(AND(EN37="Ống nhựa",EU37="Không đắp cát"),JS37-HT37,IF(AND(EN37="Ống nhựa",EU37="Đắp cát"),JJ37-HX37,0)),IF(EN37="Rãnh thang",IF(EN37="Rãnh thang",IF(EU37="Móng bê tông",#REF!-#REF!,JS37),0),0))))),2)</f>
        <v>21.92</v>
      </c>
      <c r="JD37" s="20">
        <f t="shared" si="179"/>
        <v>2.9799999999999969</v>
      </c>
      <c r="JE37" s="20">
        <f t="shared" si="36"/>
        <v>21.92</v>
      </c>
      <c r="JF37" s="20">
        <f t="shared" si="37"/>
        <v>0</v>
      </c>
      <c r="JG37" s="20">
        <f t="shared" si="38"/>
        <v>0</v>
      </c>
      <c r="JH37" s="20">
        <f t="shared" si="39"/>
        <v>0</v>
      </c>
      <c r="JI37" s="20">
        <f>IF(EN37="Rãnh thang",IF(AND(EN37="Rãnh thang",EU37="Móng bê tông"),JS37-#REF!,0),IF(EN37="Ống nhựa",IF(AND(EN37="Ống nhựa",EU37="Đắp cát"),JS37-HT37,0),IF(EN37="Cống tròn",IF(EN37="Cống tròn",IF(OR(EU37="Móng bê tông",EU37="Móng bê tông kết hợp đế"),JO37-FL37,0),0),IF(EN37="Cống hộp",IF(AND(EN37="Cống hộp",EU37="Móng bê tông"),JP37-GD37,0),IF(OR(EN37="Rãnh xây",EN37="Rãnh bê tông"),IF(AND(EN37="Rãnh xây",EU37="Móng bê tông"),JQ37-GD37,IF(AND(EN37="Rãnh bê tông",EU37="Móng bê tông"),JQ37-GD37,0)),0)))))</f>
        <v>21.92</v>
      </c>
      <c r="JJ37" s="20">
        <f t="shared" si="40"/>
        <v>0</v>
      </c>
      <c r="JK37" s="20">
        <f t="shared" si="41"/>
        <v>21.92</v>
      </c>
      <c r="JL37" s="20">
        <f t="shared" si="42"/>
        <v>0</v>
      </c>
      <c r="JM37" s="20">
        <f t="shared" si="43"/>
        <v>0</v>
      </c>
      <c r="JN37" s="20">
        <f t="shared" si="44"/>
        <v>22.12</v>
      </c>
      <c r="JO37" s="20">
        <f t="shared" si="45"/>
        <v>22.12</v>
      </c>
      <c r="JP37" s="20">
        <f t="shared" si="46"/>
        <v>0</v>
      </c>
      <c r="JQ37" s="20">
        <f t="shared" si="47"/>
        <v>0</v>
      </c>
      <c r="JR37" s="20">
        <f t="shared" si="48"/>
        <v>0</v>
      </c>
      <c r="JS37" s="26">
        <v>22.26</v>
      </c>
      <c r="JT37" s="25">
        <f t="shared" si="180"/>
        <v>0</v>
      </c>
      <c r="JU37" s="25">
        <f t="shared" si="49"/>
        <v>0</v>
      </c>
      <c r="JV37" s="25">
        <f t="shared" si="50"/>
        <v>0</v>
      </c>
      <c r="JW37" s="25">
        <f>ROUND(IF(EN37="Cống tròn",IF(EN37="Cống tròn",JX37+FF37,0),IF(EN37="Cống hộp",IF(EN37="Cống hộp",JX37+GP37,0),IF(OR(EN37="Rãnh xây",EN37="Rãnh bê tông"),IF(OR(EN37="Rãnh xây",EN37="Rãnh bê tông"),JX37+GP37,0),IF(EN37="ống nhựa",IF(EN37="Ống nhựa",JX37+HT37,0),IF(EN37="Rãnh thang",IF(EN37="Rãnh thang",JS37+#REF!,0),0))))),2)</f>
        <v>23.9</v>
      </c>
      <c r="JX37" s="27">
        <v>23.76</v>
      </c>
      <c r="JY37" s="25">
        <f t="shared" si="51"/>
        <v>23.9</v>
      </c>
      <c r="JZ37" s="25">
        <f t="shared" si="52"/>
        <v>0</v>
      </c>
      <c r="KA37" s="25">
        <f t="shared" si="53"/>
        <v>0</v>
      </c>
      <c r="KB37" s="25">
        <f t="shared" si="54"/>
        <v>0</v>
      </c>
      <c r="KC37" s="25">
        <f t="shared" si="55"/>
        <v>0</v>
      </c>
      <c r="KD37" s="28" t="s">
        <v>98</v>
      </c>
      <c r="KE37" s="27">
        <v>0</v>
      </c>
      <c r="KF37" s="25">
        <f t="shared" si="56"/>
        <v>2.25</v>
      </c>
      <c r="KG37" s="25">
        <f t="shared" si="181"/>
        <v>2.25</v>
      </c>
      <c r="KH37" s="27">
        <v>0</v>
      </c>
      <c r="KI37" s="25">
        <f t="shared" si="57"/>
        <v>2.9799999999999969</v>
      </c>
      <c r="KJ37" s="25">
        <f t="shared" si="182"/>
        <v>2.9799999999999969</v>
      </c>
      <c r="KK37" s="25">
        <f t="shared" si="58"/>
        <v>0</v>
      </c>
      <c r="KL37" s="25">
        <f t="shared" si="59"/>
        <v>0</v>
      </c>
      <c r="KM37" s="25">
        <f t="shared" si="183"/>
        <v>0</v>
      </c>
      <c r="KN37" s="25">
        <f t="shared" si="60"/>
        <v>0</v>
      </c>
      <c r="KO37" s="25">
        <f t="shared" si="61"/>
        <v>0</v>
      </c>
      <c r="KP37" s="25">
        <f t="shared" si="184"/>
        <v>0</v>
      </c>
      <c r="KQ37" s="25">
        <f t="shared" si="62"/>
        <v>0.2</v>
      </c>
      <c r="KR37" s="25">
        <f t="shared" si="63"/>
        <v>0.2</v>
      </c>
      <c r="KS37" s="25">
        <f t="shared" si="185"/>
        <v>0.2</v>
      </c>
      <c r="KT37" s="25">
        <f t="shared" si="64"/>
        <v>0</v>
      </c>
      <c r="KU37" s="25">
        <f t="shared" si="65"/>
        <v>0</v>
      </c>
      <c r="KV37" s="25">
        <f t="shared" si="186"/>
        <v>0</v>
      </c>
      <c r="KW37" s="25">
        <f t="shared" si="66"/>
        <v>0</v>
      </c>
      <c r="KX37" s="25">
        <f t="shared" si="67"/>
        <v>0</v>
      </c>
      <c r="KY37" s="25">
        <f t="shared" si="187"/>
        <v>0</v>
      </c>
      <c r="KZ37" s="25">
        <f t="shared" si="68"/>
        <v>0</v>
      </c>
      <c r="LA37" s="25">
        <f t="shared" si="69"/>
        <v>0</v>
      </c>
      <c r="LB37" s="25">
        <f t="shared" si="188"/>
        <v>0</v>
      </c>
      <c r="LC37" s="25">
        <f t="shared" si="70"/>
        <v>1.98</v>
      </c>
      <c r="LD37" s="25">
        <f t="shared" si="71"/>
        <v>1.98</v>
      </c>
      <c r="LE37" s="25">
        <f t="shared" si="189"/>
        <v>1.98</v>
      </c>
      <c r="LF37" s="25">
        <f t="shared" si="72"/>
        <v>0</v>
      </c>
      <c r="LG37" s="25">
        <f t="shared" si="73"/>
        <v>0</v>
      </c>
      <c r="LH37" s="25">
        <f t="shared" si="190"/>
        <v>0</v>
      </c>
      <c r="LI37" s="25">
        <f t="shared" si="74"/>
        <v>0</v>
      </c>
      <c r="LJ37" s="25">
        <f t="shared" si="75"/>
        <v>0</v>
      </c>
      <c r="LK37" s="25">
        <f t="shared" si="191"/>
        <v>0</v>
      </c>
      <c r="LL37" s="25">
        <f t="shared" si="76"/>
        <v>0</v>
      </c>
      <c r="LM37" s="25">
        <f t="shared" si="77"/>
        <v>0</v>
      </c>
      <c r="LN37" s="25">
        <f t="shared" si="192"/>
        <v>0</v>
      </c>
      <c r="LO37" s="25">
        <f t="shared" si="78"/>
        <v>0</v>
      </c>
      <c r="LP37" s="25">
        <f t="shared" si="79"/>
        <v>0</v>
      </c>
      <c r="LQ37" s="25">
        <f t="shared" si="193"/>
        <v>0</v>
      </c>
      <c r="LR37" s="25">
        <f t="shared" si="80"/>
        <v>0</v>
      </c>
      <c r="LS37" s="25">
        <f t="shared" si="81"/>
        <v>0</v>
      </c>
      <c r="LT37" s="25">
        <f t="shared" si="194"/>
        <v>0</v>
      </c>
      <c r="LU37" s="25">
        <f t="shared" si="82"/>
        <v>0</v>
      </c>
      <c r="LV37" s="25">
        <f t="shared" si="83"/>
        <v>0</v>
      </c>
      <c r="LW37" s="25">
        <f t="shared" si="195"/>
        <v>0</v>
      </c>
      <c r="LX37" s="25">
        <f t="shared" si="84"/>
        <v>0</v>
      </c>
      <c r="LY37" s="25">
        <f t="shared" si="85"/>
        <v>0</v>
      </c>
      <c r="LZ37" s="25">
        <f t="shared" si="196"/>
        <v>0</v>
      </c>
      <c r="MA37" s="25">
        <f t="shared" si="86"/>
        <v>0</v>
      </c>
      <c r="MB37" s="25">
        <f t="shared" si="87"/>
        <v>0</v>
      </c>
      <c r="MC37" s="25">
        <f t="shared" si="197"/>
        <v>0</v>
      </c>
      <c r="MD37" s="25">
        <f t="shared" si="88"/>
        <v>0</v>
      </c>
      <c r="ME37" s="25">
        <f t="shared" si="89"/>
        <v>0</v>
      </c>
      <c r="MF37" s="25">
        <f t="shared" si="198"/>
        <v>0</v>
      </c>
      <c r="MG37" s="25">
        <f t="shared" si="90"/>
        <v>0</v>
      </c>
      <c r="MH37" s="25">
        <f t="shared" si="91"/>
        <v>0</v>
      </c>
      <c r="MI37" s="25">
        <f t="shared" si="199"/>
        <v>0</v>
      </c>
      <c r="MJ37" s="25">
        <f t="shared" si="92"/>
        <v>0</v>
      </c>
      <c r="MK37" s="25">
        <f t="shared" si="93"/>
        <v>0</v>
      </c>
      <c r="ML37" s="25">
        <f t="shared" si="200"/>
        <v>0</v>
      </c>
      <c r="MM37" s="25">
        <f t="shared" si="94"/>
        <v>0</v>
      </c>
      <c r="MN37" s="25">
        <f t="shared" si="95"/>
        <v>0</v>
      </c>
      <c r="MO37" s="25">
        <f t="shared" si="201"/>
        <v>0</v>
      </c>
      <c r="MP37" s="25">
        <f t="shared" si="96"/>
        <v>0</v>
      </c>
      <c r="MQ37" s="25">
        <f t="shared" si="97"/>
        <v>0</v>
      </c>
      <c r="MR37" s="25">
        <f t="shared" si="202"/>
        <v>0</v>
      </c>
      <c r="MS37" s="29">
        <v>1.98</v>
      </c>
      <c r="MT37" s="29">
        <v>0</v>
      </c>
      <c r="MU37" s="29">
        <v>1</v>
      </c>
      <c r="MV37" s="29">
        <v>1</v>
      </c>
      <c r="MW37" s="25">
        <f t="shared" si="98"/>
        <v>1.98</v>
      </c>
      <c r="MX37" s="25">
        <f t="shared" si="99"/>
        <v>4.46</v>
      </c>
      <c r="MY37" s="25">
        <f t="shared" si="100"/>
        <v>0</v>
      </c>
      <c r="MZ37" s="25">
        <f t="shared" si="101"/>
        <v>0</v>
      </c>
      <c r="NA37" s="25">
        <f t="shared" si="102"/>
        <v>1.98</v>
      </c>
      <c r="NB37" s="25">
        <f t="shared" si="103"/>
        <v>5.9</v>
      </c>
      <c r="NC37" s="25">
        <f t="shared" si="104"/>
        <v>0</v>
      </c>
      <c r="ND37" s="25">
        <f t="shared" si="105"/>
        <v>0</v>
      </c>
      <c r="NE37" s="25">
        <f t="shared" si="203"/>
        <v>1.98</v>
      </c>
      <c r="NF37" s="25">
        <f t="shared" si="203"/>
        <v>5.18</v>
      </c>
      <c r="NG37" s="25">
        <f t="shared" si="203"/>
        <v>0</v>
      </c>
      <c r="NH37" s="25">
        <f t="shared" si="203"/>
        <v>0</v>
      </c>
      <c r="NI37" s="25">
        <f t="shared" si="107"/>
        <v>209.79</v>
      </c>
      <c r="NJ37" s="25">
        <f t="shared" si="108"/>
        <v>0</v>
      </c>
      <c r="NK37" s="25">
        <f t="shared" si="109"/>
        <v>209.79</v>
      </c>
      <c r="NL37" s="25">
        <f t="shared" si="110"/>
        <v>137.6</v>
      </c>
      <c r="NM37" s="25">
        <f t="shared" si="111"/>
        <v>0</v>
      </c>
      <c r="NN37" s="25">
        <f t="shared" si="204"/>
        <v>137.6</v>
      </c>
      <c r="NO37" s="25">
        <f t="shared" si="112"/>
        <v>0</v>
      </c>
      <c r="NP37" s="25">
        <f t="shared" si="113"/>
        <v>0</v>
      </c>
      <c r="NQ37" s="25">
        <f t="shared" si="205"/>
        <v>0</v>
      </c>
      <c r="NR37" s="25">
        <f t="shared" si="114"/>
        <v>0</v>
      </c>
      <c r="NS37" s="25">
        <f t="shared" si="115"/>
        <v>0</v>
      </c>
      <c r="NT37" s="25">
        <f t="shared" si="206"/>
        <v>0</v>
      </c>
      <c r="NU37" s="25">
        <f t="shared" si="116"/>
        <v>0</v>
      </c>
      <c r="NV37" s="25">
        <f t="shared" si="117"/>
        <v>0</v>
      </c>
      <c r="NW37" s="25">
        <f t="shared" si="207"/>
        <v>0</v>
      </c>
      <c r="NX37" s="25">
        <f t="shared" si="208"/>
        <v>137.6</v>
      </c>
      <c r="NY37" s="25">
        <f t="shared" si="208"/>
        <v>0</v>
      </c>
      <c r="NZ37" s="25">
        <f t="shared" si="209"/>
        <v>137.6</v>
      </c>
      <c r="OA37" s="25">
        <f t="shared" si="210"/>
        <v>72.19</v>
      </c>
      <c r="OB37" s="25">
        <f t="shared" si="210"/>
        <v>0</v>
      </c>
      <c r="OC37" s="25">
        <f t="shared" si="211"/>
        <v>72.19</v>
      </c>
      <c r="OD37" s="25">
        <f t="shared" si="212"/>
        <v>137.6</v>
      </c>
      <c r="OE37" s="25">
        <f t="shared" si="212"/>
        <v>0</v>
      </c>
      <c r="OF37" s="25">
        <f t="shared" si="212"/>
        <v>137.6</v>
      </c>
      <c r="OG37" s="25">
        <f t="shared" si="119"/>
        <v>0</v>
      </c>
      <c r="OH37" s="25">
        <f t="shared" si="120"/>
        <v>0</v>
      </c>
      <c r="OI37" s="25">
        <f t="shared" si="121"/>
        <v>0</v>
      </c>
      <c r="OJ37" s="25">
        <f t="shared" si="122"/>
        <v>0</v>
      </c>
      <c r="OK37" s="25">
        <f t="shared" si="123"/>
        <v>0</v>
      </c>
      <c r="OL37" s="25">
        <f t="shared" si="124"/>
        <v>0</v>
      </c>
      <c r="OM37" s="25">
        <f t="shared" si="213"/>
        <v>0</v>
      </c>
      <c r="ON37" s="25">
        <f t="shared" si="213"/>
        <v>0</v>
      </c>
      <c r="OO37" s="25">
        <f t="shared" si="213"/>
        <v>0</v>
      </c>
      <c r="OP37" s="25">
        <f t="shared" si="125"/>
        <v>0</v>
      </c>
      <c r="OQ37" s="25">
        <f t="shared" si="126"/>
        <v>0</v>
      </c>
      <c r="OR37" s="25">
        <f t="shared" si="214"/>
        <v>0</v>
      </c>
      <c r="OS37" s="19">
        <v>537440.1</v>
      </c>
      <c r="OT37" s="19">
        <v>2371326.09</v>
      </c>
    </row>
    <row r="38" spans="1:410" ht="33" customHeight="1" x14ac:dyDescent="0.25">
      <c r="A38" s="18"/>
      <c r="B38" s="18" t="s">
        <v>763</v>
      </c>
      <c r="C38" s="18">
        <v>1113.93</v>
      </c>
      <c r="D38" s="16" t="e">
        <f>_xlfn.IFNA(INDEX(#REF!,MATCH(E38,#REF!,0)),0)</f>
        <v>#REF!</v>
      </c>
      <c r="E38" s="18" t="s">
        <v>808</v>
      </c>
      <c r="F38" s="16" t="s">
        <v>765</v>
      </c>
      <c r="G38" s="16" t="s">
        <v>766</v>
      </c>
      <c r="H38" s="16" t="s">
        <v>767</v>
      </c>
      <c r="I38" s="16" t="s">
        <v>768</v>
      </c>
      <c r="J38" s="16" t="s">
        <v>769</v>
      </c>
      <c r="K38" s="16" t="s">
        <v>770</v>
      </c>
      <c r="L38" s="16" t="s">
        <v>771</v>
      </c>
      <c r="M38" s="18">
        <v>1.64</v>
      </c>
      <c r="N38" s="18">
        <v>2.44</v>
      </c>
      <c r="O38" s="18">
        <v>2.04</v>
      </c>
      <c r="P38" s="18">
        <v>2.84</v>
      </c>
      <c r="Q38" s="18">
        <v>0.1</v>
      </c>
      <c r="R38" s="18">
        <v>1.8399999999999999</v>
      </c>
      <c r="S38" s="18">
        <v>2.64</v>
      </c>
      <c r="T38" s="18">
        <v>0.2</v>
      </c>
      <c r="U38" s="18">
        <v>0</v>
      </c>
      <c r="V38" s="18">
        <v>0</v>
      </c>
      <c r="W38" s="18">
        <v>0</v>
      </c>
      <c r="X38" s="18">
        <v>1.64</v>
      </c>
      <c r="Y38" s="18">
        <v>2.4</v>
      </c>
      <c r="Z38" s="20">
        <f t="shared" si="215"/>
        <v>2.7</v>
      </c>
      <c r="AA38" s="18">
        <v>0.22</v>
      </c>
      <c r="AB38" s="18">
        <v>0</v>
      </c>
      <c r="AC38" s="18">
        <v>0</v>
      </c>
      <c r="AD38" s="18">
        <v>0</v>
      </c>
      <c r="AE38" s="18">
        <v>0</v>
      </c>
      <c r="AF38" s="18">
        <v>0</v>
      </c>
      <c r="AG38" s="18">
        <v>1.2</v>
      </c>
      <c r="AH38" s="18">
        <v>2</v>
      </c>
      <c r="AI38" s="20">
        <f t="shared" si="127"/>
        <v>2.85</v>
      </c>
      <c r="AJ38" s="18">
        <v>0</v>
      </c>
      <c r="AK38" s="18">
        <v>0</v>
      </c>
      <c r="AL38" s="20">
        <f t="shared" si="128"/>
        <v>0</v>
      </c>
      <c r="AM38" s="18">
        <v>1.64</v>
      </c>
      <c r="AN38" s="18">
        <v>2</v>
      </c>
      <c r="AO38" s="18">
        <v>0.15</v>
      </c>
      <c r="AP38" s="18">
        <v>0.22</v>
      </c>
      <c r="AQ38" s="18">
        <v>1.64</v>
      </c>
      <c r="AR38" s="18">
        <v>2.2200000000000002</v>
      </c>
      <c r="AS38" s="18">
        <v>0.12</v>
      </c>
      <c r="AT38" s="18">
        <v>0.11</v>
      </c>
      <c r="AU38" s="18">
        <v>0</v>
      </c>
      <c r="AV38" s="18">
        <v>1</v>
      </c>
      <c r="AW38" s="18">
        <v>0</v>
      </c>
      <c r="AX38" s="18">
        <v>0</v>
      </c>
      <c r="AY38" s="18">
        <v>0</v>
      </c>
      <c r="AZ38" s="18">
        <v>0</v>
      </c>
      <c r="BA38" s="18">
        <v>2</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6" t="e">
        <f>_xlfn.IFNA(IF(RIGHT(D38,2)="=G",0,INDEX(#REF!,MATCH(E38,#REF!,0))),0)</f>
        <v>#REF!</v>
      </c>
      <c r="CB38" s="16" t="s">
        <v>776</v>
      </c>
      <c r="CC38" s="18">
        <v>0</v>
      </c>
      <c r="CD38" s="18">
        <v>0</v>
      </c>
      <c r="CE38" s="18">
        <v>1.4</v>
      </c>
      <c r="CF38" s="18">
        <v>0.73</v>
      </c>
      <c r="CG38" s="18">
        <v>0.12</v>
      </c>
      <c r="CH38" s="18">
        <v>3</v>
      </c>
      <c r="CI38" s="16" t="s">
        <v>98</v>
      </c>
      <c r="CJ38" s="18">
        <v>0</v>
      </c>
      <c r="CK38" s="20">
        <f t="shared" si="129"/>
        <v>3.24</v>
      </c>
      <c r="CL38" s="20">
        <f t="shared" si="130"/>
        <v>3.24</v>
      </c>
      <c r="CM38" s="18">
        <v>26.99</v>
      </c>
      <c r="CN38" s="18">
        <v>24.9</v>
      </c>
      <c r="CO38" s="18">
        <v>24.061</v>
      </c>
      <c r="CP38" s="22">
        <f t="shared" si="131"/>
        <v>24.9</v>
      </c>
      <c r="CQ38" s="22">
        <f t="shared" si="132"/>
        <v>21.66</v>
      </c>
      <c r="CR38" s="22">
        <f t="shared" si="133"/>
        <v>3.24</v>
      </c>
      <c r="CS38" s="22">
        <f t="shared" si="134"/>
        <v>21.76</v>
      </c>
      <c r="CT38" s="22">
        <f t="shared" si="0"/>
        <v>21.96</v>
      </c>
      <c r="CU38" s="18">
        <v>21.96</v>
      </c>
      <c r="CV38" s="22">
        <f t="shared" si="135"/>
        <v>2.7</v>
      </c>
      <c r="CW38" s="22">
        <f t="shared" si="1"/>
        <v>0</v>
      </c>
      <c r="CX38" s="22">
        <f t="shared" si="2"/>
        <v>0</v>
      </c>
      <c r="CY38" s="22">
        <f t="shared" si="136"/>
        <v>24.63</v>
      </c>
      <c r="CZ38" s="22">
        <f t="shared" si="137"/>
        <v>24.78</v>
      </c>
      <c r="DA38" s="18">
        <v>24.9</v>
      </c>
      <c r="DB38" s="20">
        <f t="shared" si="138"/>
        <v>3.24</v>
      </c>
      <c r="DC38" s="20">
        <f t="shared" si="139"/>
        <v>0</v>
      </c>
      <c r="DD38" s="20">
        <f t="shared" si="140"/>
        <v>3.24</v>
      </c>
      <c r="DE38" s="20">
        <f t="shared" si="3"/>
        <v>0.1</v>
      </c>
      <c r="DF38" s="20">
        <f t="shared" si="4"/>
        <v>0.2</v>
      </c>
      <c r="DG38" s="20">
        <f t="shared" si="5"/>
        <v>2.94</v>
      </c>
      <c r="DH38" s="20">
        <f t="shared" si="6"/>
        <v>0</v>
      </c>
      <c r="DI38" s="20">
        <f t="shared" si="7"/>
        <v>0</v>
      </c>
      <c r="DJ38" s="20">
        <f t="shared" si="8"/>
        <v>0</v>
      </c>
      <c r="DK38" s="20">
        <f t="shared" si="141"/>
        <v>3.24</v>
      </c>
      <c r="DL38" s="20">
        <f t="shared" si="142"/>
        <v>0</v>
      </c>
      <c r="DM38" s="20">
        <f t="shared" si="216"/>
        <v>0</v>
      </c>
      <c r="DN38" s="20">
        <f t="shared" si="143"/>
        <v>0</v>
      </c>
      <c r="DO38" s="18">
        <v>3.04</v>
      </c>
      <c r="DP38" s="18">
        <v>0</v>
      </c>
      <c r="DQ38" s="18">
        <v>1</v>
      </c>
      <c r="DR38" s="18">
        <v>1</v>
      </c>
      <c r="DS38" s="25">
        <f t="shared" si="144"/>
        <v>3.04</v>
      </c>
      <c r="DT38" s="25">
        <f t="shared" si="145"/>
        <v>0</v>
      </c>
      <c r="DU38" s="25">
        <f t="shared" si="146"/>
        <v>9.85</v>
      </c>
      <c r="DV38" s="25">
        <f t="shared" si="147"/>
        <v>0</v>
      </c>
      <c r="DW38" s="25">
        <f t="shared" si="148"/>
        <v>9.85</v>
      </c>
      <c r="DX38" s="25">
        <f t="shared" si="149"/>
        <v>20.09</v>
      </c>
      <c r="DY38" s="25">
        <f t="shared" si="150"/>
        <v>0</v>
      </c>
      <c r="DZ38" s="25">
        <f t="shared" si="151"/>
        <v>20.09</v>
      </c>
      <c r="EA38" s="25">
        <f t="shared" si="152"/>
        <v>13.32</v>
      </c>
      <c r="EB38" s="25">
        <f t="shared" si="153"/>
        <v>0</v>
      </c>
      <c r="EC38" s="25">
        <f t="shared" si="154"/>
        <v>13.32</v>
      </c>
      <c r="ED38" s="25">
        <f t="shared" si="155"/>
        <v>6.77</v>
      </c>
      <c r="EE38" s="25">
        <f t="shared" si="155"/>
        <v>0</v>
      </c>
      <c r="EF38" s="25">
        <f t="shared" si="156"/>
        <v>6.77</v>
      </c>
      <c r="EG38" s="25">
        <f t="shared" si="157"/>
        <v>13.32</v>
      </c>
      <c r="EH38" s="25">
        <f t="shared" si="157"/>
        <v>0</v>
      </c>
      <c r="EI38" s="25">
        <f t="shared" si="158"/>
        <v>13.32</v>
      </c>
      <c r="EJ38" s="18">
        <v>1113.93</v>
      </c>
      <c r="EK38" s="18">
        <v>1078.22</v>
      </c>
      <c r="EL38" s="18" t="s">
        <v>808</v>
      </c>
      <c r="EM38" s="18" t="s">
        <v>809</v>
      </c>
      <c r="EN38" s="16" t="s">
        <v>774</v>
      </c>
      <c r="EO38" s="16" t="s">
        <v>131</v>
      </c>
      <c r="EP38" s="16" t="e">
        <f>IF(OR(EN38="Cống tròn",EN38="Cống hộp",EN38="Ống nhựa"),INDEX(#REF!,MATCH(E38,#REF!,0)),IF(OR(EN38="Rãnh xây",EN38="Rãnh bê tông"),INDEX(#REF!,MATCH(E38,#REF!,0)),0))</f>
        <v>#REF!</v>
      </c>
      <c r="EQ38" s="18">
        <v>34.410000000000032</v>
      </c>
      <c r="ER38" s="18">
        <v>1</v>
      </c>
      <c r="ES38" s="25">
        <f t="shared" si="159"/>
        <v>34</v>
      </c>
      <c r="ET38" s="1" t="e">
        <f>_xlfn.IFNA(IF(EN38="Cống tròn",INDEX(#REF!,MATCH(E38,#REF!,0)),IF(EN38="Cống hộp",INDEX(#REF!,MATCH(E38,#REF!,0)),EU38&amp;" ,"&amp;EV38)),0)</f>
        <v>#REF!</v>
      </c>
      <c r="EU38" s="16" t="s">
        <v>769</v>
      </c>
      <c r="EV38" s="16" t="s">
        <v>775</v>
      </c>
      <c r="EW38" s="16" t="e">
        <f>_xlfn.IFNA(INDEX(#REF!,MATCH(E38,#REF!,0)),0)</f>
        <v>#REF!</v>
      </c>
      <c r="EX38" s="16"/>
      <c r="EY38" s="18">
        <v>0</v>
      </c>
      <c r="EZ38" s="18">
        <v>0</v>
      </c>
      <c r="FA38" s="18">
        <v>0</v>
      </c>
      <c r="FB38" s="19">
        <v>0</v>
      </c>
      <c r="FC38" s="19">
        <v>0</v>
      </c>
      <c r="FD38" s="25">
        <f t="shared" si="9"/>
        <v>0</v>
      </c>
      <c r="FE38" s="25">
        <f t="shared" si="160"/>
        <v>0</v>
      </c>
      <c r="FF38" s="18">
        <v>0.14000000000000001</v>
      </c>
      <c r="FG38" s="18">
        <v>2</v>
      </c>
      <c r="FH38" s="18">
        <v>1.5</v>
      </c>
      <c r="FI38" s="25">
        <f t="shared" si="161"/>
        <v>1.78</v>
      </c>
      <c r="FJ38" s="18">
        <v>0</v>
      </c>
      <c r="FK38" s="18">
        <v>0</v>
      </c>
      <c r="FL38" s="18">
        <v>0.2</v>
      </c>
      <c r="FM38" s="18">
        <v>1.6</v>
      </c>
      <c r="FN38" s="18">
        <v>0</v>
      </c>
      <c r="FO38" s="25">
        <f t="shared" si="162"/>
        <v>1.98</v>
      </c>
      <c r="FP38" s="18">
        <v>1.4999999999999999E-2</v>
      </c>
      <c r="FQ38" s="18">
        <v>1</v>
      </c>
      <c r="FR38" s="25">
        <f t="shared" si="10"/>
        <v>33</v>
      </c>
      <c r="FS38" s="25">
        <f t="shared" si="11"/>
        <v>0.48</v>
      </c>
      <c r="FT38" s="25">
        <f t="shared" si="12"/>
        <v>33.479999999999997</v>
      </c>
      <c r="FU38" s="25">
        <f t="shared" si="13"/>
        <v>-0.93000000000003524</v>
      </c>
      <c r="FV38" s="25" t="str">
        <f t="shared" si="163"/>
        <v>Thêm 01</v>
      </c>
      <c r="FW38" s="25">
        <f t="shared" si="164"/>
        <v>0.08</v>
      </c>
      <c r="FX38" s="16"/>
      <c r="FY38" s="16"/>
      <c r="FZ38" s="16"/>
      <c r="GA38" s="16"/>
      <c r="GB38" s="19">
        <v>0</v>
      </c>
      <c r="GC38" s="19">
        <v>0</v>
      </c>
      <c r="GD38" s="19">
        <v>0</v>
      </c>
      <c r="GE38" s="19">
        <v>0</v>
      </c>
      <c r="GF38" s="19">
        <v>0</v>
      </c>
      <c r="GG38" s="19">
        <v>0</v>
      </c>
      <c r="GH38" s="19">
        <v>0</v>
      </c>
      <c r="GI38" s="19">
        <v>0</v>
      </c>
      <c r="GJ38" s="19">
        <v>0</v>
      </c>
      <c r="GK38" s="19">
        <v>0</v>
      </c>
      <c r="GL38" s="25">
        <f t="shared" si="14"/>
        <v>0</v>
      </c>
      <c r="GM38" s="25">
        <f t="shared" si="165"/>
        <v>0</v>
      </c>
      <c r="GN38" s="19">
        <v>0</v>
      </c>
      <c r="GO38" s="19">
        <v>0</v>
      </c>
      <c r="GP38" s="19">
        <v>0</v>
      </c>
      <c r="GQ38" s="19">
        <v>0</v>
      </c>
      <c r="GR38" s="1" t="e">
        <f>_xlfn.IFNA(INDEX(#REF!,MATCH(E38,#REF!,0)),0)</f>
        <v>#REF!</v>
      </c>
      <c r="GS38" s="16"/>
      <c r="GT38" s="18">
        <v>0</v>
      </c>
      <c r="GU38" s="18">
        <v>0</v>
      </c>
      <c r="GV38" s="18">
        <v>0</v>
      </c>
      <c r="GW38" s="18">
        <v>0</v>
      </c>
      <c r="GX38" s="25">
        <f t="shared" si="15"/>
        <v>0</v>
      </c>
      <c r="GY38" s="25">
        <f t="shared" si="16"/>
        <v>0</v>
      </c>
      <c r="GZ38" s="25">
        <f t="shared" si="166"/>
        <v>0</v>
      </c>
      <c r="HA38" s="1" t="e" cm="1">
        <f t="array" ref="HA38">INDEX(#REF!,MATCH(EJ38&amp;EK38&amp;HD38&amp;HE38&amp;HF38,#REF!&amp;#REF!&amp;#REF!&amp;#REF!&amp;#REF!,0))</f>
        <v>#REF!</v>
      </c>
      <c r="HB38" s="16"/>
      <c r="HC38" s="25">
        <f t="shared" si="167"/>
        <v>0</v>
      </c>
      <c r="HD38" s="18">
        <v>0</v>
      </c>
      <c r="HE38" s="18">
        <v>0</v>
      </c>
      <c r="HF38" s="18">
        <v>0</v>
      </c>
      <c r="HG38" s="1" t="e" cm="1">
        <f t="array" ref="HG38">INDEX(#REF!,MATCH(EJ38&amp;EK38&amp;HJ38&amp;HK38&amp;HL38,#REF!&amp;#REF!&amp;#REF!&amp;#REF!&amp;#REF!,0))</f>
        <v>#REF!</v>
      </c>
      <c r="HH38" s="16"/>
      <c r="HI38" s="25">
        <f t="shared" si="168"/>
        <v>0</v>
      </c>
      <c r="HJ38" s="25">
        <f t="shared" si="169"/>
        <v>0</v>
      </c>
      <c r="HK38" s="19">
        <v>0</v>
      </c>
      <c r="HL38" s="19">
        <v>0</v>
      </c>
      <c r="HM38" s="18">
        <v>0.01</v>
      </c>
      <c r="HN38" s="18">
        <v>1</v>
      </c>
      <c r="HO38" s="25">
        <f t="shared" si="170"/>
        <v>0</v>
      </c>
      <c r="HP38" s="25">
        <f t="shared" si="171"/>
        <v>0</v>
      </c>
      <c r="HQ38" s="25">
        <f t="shared" si="172"/>
        <v>0</v>
      </c>
      <c r="HR38" s="25">
        <f t="shared" si="173"/>
        <v>0</v>
      </c>
      <c r="HS38" s="25">
        <f t="shared" si="174"/>
        <v>0</v>
      </c>
      <c r="HT38" s="19">
        <v>0</v>
      </c>
      <c r="HU38" s="19">
        <v>0</v>
      </c>
      <c r="HV38" s="19">
        <v>0</v>
      </c>
      <c r="HW38" s="25">
        <f t="shared" si="175"/>
        <v>0</v>
      </c>
      <c r="HX38" s="19">
        <v>0</v>
      </c>
      <c r="HY38" s="19">
        <v>0</v>
      </c>
      <c r="HZ38" s="18">
        <v>24.9</v>
      </c>
      <c r="IA38" s="20">
        <f>ROUND(IF(EN38="Cống tròn",IF(EN38="Cống tròn",IF(EU38="Không có móng",IQ38-FF38,IF(EU38="Đế",IP38-FN38,IF(OR(EU38="Móng bê tông",EU38="Móng bê tông kết hợp đế"),II38-FJ38,0))),0),IF(EN38="Cống hộp",IF(AND(EN38="Cống hộp",EU38="Không có móng"),IQ38-GF38,IF(AND(EN38="Cống hộp",EU38="Móng bê tông"),IJ38-GB38,0)),IF(OR(EN38="Rãnh xây",EN38="Rãnh bê tông"),IF(OR(EN38="Rãnh xây",EN38="Rãnh bê tông"),IK38-GB38,0),IF(EN38="Ống nhựa",IF(AND(EN38="Ống nhựa",EU38="Không đắp cát"),IQ38-HT38,IF(AND(EN38="Ống nhựa",EU38="Đắp cát"),IH38-HX38,0)),IF(EN38="Rãnh thang",IF(EN38="Rãnh thang",IF(EU38="Móng bê tông",#REF!-#REF!,IQ38),0),0))))),2)</f>
        <v>21.92</v>
      </c>
      <c r="IB38" s="20">
        <f t="shared" si="176"/>
        <v>2.9799999999999969</v>
      </c>
      <c r="IC38" s="20">
        <f t="shared" si="17"/>
        <v>21.92</v>
      </c>
      <c r="ID38" s="20">
        <f t="shared" si="18"/>
        <v>0</v>
      </c>
      <c r="IE38" s="20">
        <f t="shared" si="19"/>
        <v>0</v>
      </c>
      <c r="IF38" s="20">
        <f t="shared" si="20"/>
        <v>0</v>
      </c>
      <c r="IG38" s="20">
        <f>IF(EN38="Rãnh thang",IF(AND(EN38="Rãnh thang",EU38="Móng bê tông"),IQ38-#REF!,0),IF(EN38="Ống nhựa",IF(AND(EN38="Ống nhựa",EU38="Đắp cát"),IQ38-HT38,0),IF(EN38="Cống tròn",IF(EN38="Cống tròn",IF(OR(EU38="Móng bê tông",EU38="Móng bê tông kết hợp đế"),IM38-FL38,0),0),IF(EN38="Cống hộp",IF(AND(EN38="Cống hộp",EU38="Móng bê tông"),IN38-GD38,0),IF(OR(EN38="Rãnh xây",EN38="Rãnh bê tông"),IF(AND(EN38="Rãnh xây",EU38="Móng bê tông"),IO38-GD38,IF(AND(EN38="Rãnh bê tông",EU38="Móng bê tông"),IO38-GD38,0)),0)))))</f>
        <v>21.92</v>
      </c>
      <c r="IH38" s="20">
        <f t="shared" si="21"/>
        <v>0</v>
      </c>
      <c r="II38" s="20">
        <f t="shared" si="22"/>
        <v>21.92</v>
      </c>
      <c r="IJ38" s="20">
        <f t="shared" si="23"/>
        <v>0</v>
      </c>
      <c r="IK38" s="20">
        <f t="shared" si="177"/>
        <v>0</v>
      </c>
      <c r="IL38" s="20">
        <f t="shared" si="24"/>
        <v>22.12</v>
      </c>
      <c r="IM38" s="20">
        <f t="shared" si="25"/>
        <v>22.12</v>
      </c>
      <c r="IN38" s="20">
        <f t="shared" si="26"/>
        <v>0</v>
      </c>
      <c r="IO38" s="20">
        <f t="shared" si="27"/>
        <v>0</v>
      </c>
      <c r="IP38" s="20">
        <f t="shared" si="28"/>
        <v>0</v>
      </c>
      <c r="IQ38" s="18">
        <v>22.26</v>
      </c>
      <c r="IR38" s="25">
        <f t="shared" si="178"/>
        <v>0</v>
      </c>
      <c r="IS38" s="25">
        <f t="shared" si="29"/>
        <v>0</v>
      </c>
      <c r="IT38" s="25">
        <f t="shared" si="30"/>
        <v>0</v>
      </c>
      <c r="IU38" s="25">
        <f>ROUND(IF(EN38="Cống tròn",IF(EN38="Cống tròn",IV38+FF38,0),IF(EN38="Cống hộp",IF(EN38="Cống hộp",IV38+GP38,0),IF(OR(EN38="Rãnh xây",EN38="Rãnh bê tông"),IF(OR(EN38="Rãnh xây",EN38="Rãnh bê tông"),IV38+GP38,0),IF(EN38="ống nhựa",IF(EN38="Ống nhựa",IV38+HT38,0),IF(EN38="Rãnh thang",IF(EN38="Rãnh thang",IQ38+#REF!,0),0))))),2)</f>
        <v>23.77</v>
      </c>
      <c r="IV38" s="18">
        <v>23.63</v>
      </c>
      <c r="IW38" s="25">
        <f t="shared" si="31"/>
        <v>23.77</v>
      </c>
      <c r="IX38" s="25">
        <f t="shared" si="32"/>
        <v>0</v>
      </c>
      <c r="IY38" s="25">
        <f t="shared" si="33"/>
        <v>0</v>
      </c>
      <c r="IZ38" s="25">
        <f t="shared" si="34"/>
        <v>0</v>
      </c>
      <c r="JA38" s="25">
        <f t="shared" si="35"/>
        <v>0</v>
      </c>
      <c r="JB38" s="18">
        <v>24</v>
      </c>
      <c r="JC38" s="20">
        <f>ROUND(IF(EN38="Cống tròn",IF(EN38="Cống tròn",IF(EU38="Không có móng",JS38-FF38,IF(EU38="Đế",JR38-FN38,IF(OR(EU38="Móng bê tông",EU38="Móng bê tông kết hợp đế"),JK38-FJ38,0))),0),IF(EN38="Cống hộp",IF(AND(EN38="Cống hộp",EU38="Không có móng"),JS38-GF38,IF(AND(EN38="Cống hộp",EU38="Móng bê tông"),JL38-GB38,0)),IF(OR(EN38="Rãnh xây",EN38="Rãnh bê tông"),IF(OR(EN38="Rãnh xây",EN38="Rãnh bê tông"),JM38-GB38,0),IF(EN38="Ống nhựa",IF(AND(EN38="Ống nhựa",EU38="Không đắp cát"),JS38-HT38,IF(AND(EN38="Ống nhựa",EU38="Đắp cát"),JJ38-HX38,0)),IF(EN38="Rãnh thang",IF(EN38="Rãnh thang",IF(EU38="Móng bê tông",#REF!-#REF!,JS38),0),0))))),2)</f>
        <v>21.79</v>
      </c>
      <c r="JD38" s="20">
        <f t="shared" si="179"/>
        <v>2.2100000000000009</v>
      </c>
      <c r="JE38" s="20">
        <f t="shared" si="36"/>
        <v>21.79</v>
      </c>
      <c r="JF38" s="20">
        <f t="shared" si="37"/>
        <v>0</v>
      </c>
      <c r="JG38" s="20">
        <f t="shared" si="38"/>
        <v>0</v>
      </c>
      <c r="JH38" s="20">
        <f t="shared" si="39"/>
        <v>0</v>
      </c>
      <c r="JI38" s="20">
        <f>IF(EN38="Rãnh thang",IF(AND(EN38="Rãnh thang",EU38="Móng bê tông"),JS38-#REF!,0),IF(EN38="Ống nhựa",IF(AND(EN38="Ống nhựa",EU38="Đắp cát"),JS38-HT38,0),IF(EN38="Cống tròn",IF(EN38="Cống tròn",IF(OR(EU38="Móng bê tông",EU38="Móng bê tông kết hợp đế"),JO38-FL38,0),0),IF(EN38="Cống hộp",IF(AND(EN38="Cống hộp",EU38="Móng bê tông"),JP38-GD38,0),IF(OR(EN38="Rãnh xây",EN38="Rãnh bê tông"),IF(AND(EN38="Rãnh xây",EU38="Móng bê tông"),JQ38-GD38,IF(AND(EN38="Rãnh bê tông",EU38="Móng bê tông"),JQ38-GD38,0)),0)))))</f>
        <v>21.79</v>
      </c>
      <c r="JJ38" s="20">
        <f t="shared" si="40"/>
        <v>0</v>
      </c>
      <c r="JK38" s="20">
        <f t="shared" si="41"/>
        <v>21.79</v>
      </c>
      <c r="JL38" s="20">
        <f t="shared" si="42"/>
        <v>0</v>
      </c>
      <c r="JM38" s="20">
        <f t="shared" si="43"/>
        <v>0</v>
      </c>
      <c r="JN38" s="20">
        <f t="shared" si="44"/>
        <v>21.99</v>
      </c>
      <c r="JO38" s="20">
        <f t="shared" si="45"/>
        <v>21.99</v>
      </c>
      <c r="JP38" s="20">
        <f t="shared" si="46"/>
        <v>0</v>
      </c>
      <c r="JQ38" s="20">
        <f t="shared" si="47"/>
        <v>0</v>
      </c>
      <c r="JR38" s="20">
        <f t="shared" si="48"/>
        <v>0</v>
      </c>
      <c r="JS38" s="26">
        <v>22.13</v>
      </c>
      <c r="JT38" s="25">
        <f t="shared" si="180"/>
        <v>0</v>
      </c>
      <c r="JU38" s="25">
        <f t="shared" si="49"/>
        <v>0</v>
      </c>
      <c r="JV38" s="25">
        <f t="shared" si="50"/>
        <v>0</v>
      </c>
      <c r="JW38" s="25">
        <f>ROUND(IF(EN38="Cống tròn",IF(EN38="Cống tròn",JX38+FF38,0),IF(EN38="Cống hộp",IF(EN38="Cống hộp",JX38+GP38,0),IF(OR(EN38="Rãnh xây",EN38="Rãnh bê tông"),IF(OR(EN38="Rãnh xây",EN38="Rãnh bê tông"),JX38+GP38,0),IF(EN38="ống nhựa",IF(EN38="Ống nhựa",JX38+HT38,0),IF(EN38="Rãnh thang",IF(EN38="Rãnh thang",JS38+#REF!,0),0))))),2)</f>
        <v>23.77</v>
      </c>
      <c r="JX38" s="27">
        <v>23.63</v>
      </c>
      <c r="JY38" s="25">
        <f t="shared" si="51"/>
        <v>23.77</v>
      </c>
      <c r="JZ38" s="25">
        <f t="shared" si="52"/>
        <v>0</v>
      </c>
      <c r="KA38" s="25">
        <f t="shared" si="53"/>
        <v>0</v>
      </c>
      <c r="KB38" s="25">
        <f t="shared" si="54"/>
        <v>0</v>
      </c>
      <c r="KC38" s="25">
        <f t="shared" si="55"/>
        <v>0</v>
      </c>
      <c r="KD38" s="28" t="s">
        <v>98</v>
      </c>
      <c r="KE38" s="27">
        <v>0</v>
      </c>
      <c r="KF38" s="25">
        <f t="shared" si="56"/>
        <v>2.9799999999999969</v>
      </c>
      <c r="KG38" s="25">
        <f t="shared" si="181"/>
        <v>2.9799999999999969</v>
      </c>
      <c r="KH38" s="27">
        <v>0</v>
      </c>
      <c r="KI38" s="25">
        <f t="shared" si="57"/>
        <v>2.2100000000000009</v>
      </c>
      <c r="KJ38" s="25">
        <f t="shared" si="182"/>
        <v>2.2100000000000009</v>
      </c>
      <c r="KK38" s="25">
        <f t="shared" si="58"/>
        <v>0</v>
      </c>
      <c r="KL38" s="25">
        <f t="shared" si="59"/>
        <v>0</v>
      </c>
      <c r="KM38" s="25">
        <f t="shared" si="183"/>
        <v>0</v>
      </c>
      <c r="KN38" s="25">
        <f t="shared" si="60"/>
        <v>0</v>
      </c>
      <c r="KO38" s="25">
        <f t="shared" si="61"/>
        <v>0</v>
      </c>
      <c r="KP38" s="25">
        <f t="shared" si="184"/>
        <v>0</v>
      </c>
      <c r="KQ38" s="25">
        <f t="shared" si="62"/>
        <v>0.2</v>
      </c>
      <c r="KR38" s="25">
        <f t="shared" si="63"/>
        <v>0.2</v>
      </c>
      <c r="KS38" s="25">
        <f t="shared" si="185"/>
        <v>0.2</v>
      </c>
      <c r="KT38" s="25">
        <f t="shared" si="64"/>
        <v>0</v>
      </c>
      <c r="KU38" s="25">
        <f t="shared" si="65"/>
        <v>0</v>
      </c>
      <c r="KV38" s="25">
        <f t="shared" si="186"/>
        <v>0</v>
      </c>
      <c r="KW38" s="25">
        <f t="shared" si="66"/>
        <v>0</v>
      </c>
      <c r="KX38" s="25">
        <f t="shared" si="67"/>
        <v>0</v>
      </c>
      <c r="KY38" s="25">
        <f t="shared" si="187"/>
        <v>0</v>
      </c>
      <c r="KZ38" s="25">
        <f t="shared" si="68"/>
        <v>0</v>
      </c>
      <c r="LA38" s="25">
        <f t="shared" si="69"/>
        <v>0</v>
      </c>
      <c r="LB38" s="25">
        <f t="shared" si="188"/>
        <v>0</v>
      </c>
      <c r="LC38" s="25">
        <f t="shared" si="70"/>
        <v>1.98</v>
      </c>
      <c r="LD38" s="25">
        <f t="shared" si="71"/>
        <v>1.98</v>
      </c>
      <c r="LE38" s="25">
        <f t="shared" si="189"/>
        <v>1.98</v>
      </c>
      <c r="LF38" s="25">
        <f t="shared" si="72"/>
        <v>0</v>
      </c>
      <c r="LG38" s="25">
        <f t="shared" si="73"/>
        <v>0</v>
      </c>
      <c r="LH38" s="25">
        <f t="shared" si="190"/>
        <v>0</v>
      </c>
      <c r="LI38" s="25">
        <f t="shared" si="74"/>
        <v>0</v>
      </c>
      <c r="LJ38" s="25">
        <f t="shared" si="75"/>
        <v>0</v>
      </c>
      <c r="LK38" s="25">
        <f t="shared" si="191"/>
        <v>0</v>
      </c>
      <c r="LL38" s="25">
        <f t="shared" si="76"/>
        <v>0</v>
      </c>
      <c r="LM38" s="25">
        <f t="shared" si="77"/>
        <v>0</v>
      </c>
      <c r="LN38" s="25">
        <f t="shared" si="192"/>
        <v>0</v>
      </c>
      <c r="LO38" s="25">
        <f t="shared" si="78"/>
        <v>0</v>
      </c>
      <c r="LP38" s="25">
        <f t="shared" si="79"/>
        <v>0</v>
      </c>
      <c r="LQ38" s="25">
        <f t="shared" si="193"/>
        <v>0</v>
      </c>
      <c r="LR38" s="25">
        <f t="shared" si="80"/>
        <v>0</v>
      </c>
      <c r="LS38" s="25">
        <f t="shared" si="81"/>
        <v>0</v>
      </c>
      <c r="LT38" s="25">
        <f t="shared" si="194"/>
        <v>0</v>
      </c>
      <c r="LU38" s="25">
        <f t="shared" si="82"/>
        <v>0</v>
      </c>
      <c r="LV38" s="25">
        <f t="shared" si="83"/>
        <v>0</v>
      </c>
      <c r="LW38" s="25">
        <f t="shared" si="195"/>
        <v>0</v>
      </c>
      <c r="LX38" s="25">
        <f t="shared" si="84"/>
        <v>0</v>
      </c>
      <c r="LY38" s="25">
        <f t="shared" si="85"/>
        <v>0</v>
      </c>
      <c r="LZ38" s="25">
        <f t="shared" si="196"/>
        <v>0</v>
      </c>
      <c r="MA38" s="25">
        <f t="shared" si="86"/>
        <v>0</v>
      </c>
      <c r="MB38" s="25">
        <f t="shared" si="87"/>
        <v>0</v>
      </c>
      <c r="MC38" s="25">
        <f t="shared" si="197"/>
        <v>0</v>
      </c>
      <c r="MD38" s="25">
        <f t="shared" si="88"/>
        <v>0</v>
      </c>
      <c r="ME38" s="25">
        <f t="shared" si="89"/>
        <v>0</v>
      </c>
      <c r="MF38" s="25">
        <f t="shared" si="198"/>
        <v>0</v>
      </c>
      <c r="MG38" s="25">
        <f t="shared" si="90"/>
        <v>0</v>
      </c>
      <c r="MH38" s="25">
        <f t="shared" si="91"/>
        <v>0</v>
      </c>
      <c r="MI38" s="25">
        <f t="shared" si="199"/>
        <v>0</v>
      </c>
      <c r="MJ38" s="25">
        <f t="shared" si="92"/>
        <v>0</v>
      </c>
      <c r="MK38" s="25">
        <f t="shared" si="93"/>
        <v>0</v>
      </c>
      <c r="ML38" s="25">
        <f t="shared" si="200"/>
        <v>0</v>
      </c>
      <c r="MM38" s="25">
        <f t="shared" si="94"/>
        <v>0</v>
      </c>
      <c r="MN38" s="25">
        <f t="shared" si="95"/>
        <v>0</v>
      </c>
      <c r="MO38" s="25">
        <f t="shared" si="201"/>
        <v>0</v>
      </c>
      <c r="MP38" s="25">
        <f t="shared" si="96"/>
        <v>0</v>
      </c>
      <c r="MQ38" s="25">
        <f t="shared" si="97"/>
        <v>0</v>
      </c>
      <c r="MR38" s="25">
        <f t="shared" si="202"/>
        <v>0</v>
      </c>
      <c r="MS38" s="29">
        <v>1.98</v>
      </c>
      <c r="MT38" s="29">
        <v>0</v>
      </c>
      <c r="MU38" s="29">
        <v>1</v>
      </c>
      <c r="MV38" s="29">
        <v>1</v>
      </c>
      <c r="MW38" s="25">
        <f t="shared" si="98"/>
        <v>1.98</v>
      </c>
      <c r="MX38" s="25">
        <f t="shared" si="99"/>
        <v>5.9</v>
      </c>
      <c r="MY38" s="25">
        <f t="shared" si="100"/>
        <v>0</v>
      </c>
      <c r="MZ38" s="25">
        <f t="shared" si="101"/>
        <v>0</v>
      </c>
      <c r="NA38" s="25">
        <f t="shared" si="102"/>
        <v>1.98</v>
      </c>
      <c r="NB38" s="25">
        <f t="shared" si="103"/>
        <v>4.38</v>
      </c>
      <c r="NC38" s="25">
        <f t="shared" si="104"/>
        <v>0</v>
      </c>
      <c r="ND38" s="25">
        <f t="shared" si="105"/>
        <v>0</v>
      </c>
      <c r="NE38" s="25">
        <f t="shared" si="203"/>
        <v>1.98</v>
      </c>
      <c r="NF38" s="25">
        <f t="shared" si="203"/>
        <v>5.1400000000000006</v>
      </c>
      <c r="NG38" s="25">
        <f t="shared" si="203"/>
        <v>0</v>
      </c>
      <c r="NH38" s="25">
        <f t="shared" si="203"/>
        <v>0</v>
      </c>
      <c r="NI38" s="25">
        <f t="shared" si="107"/>
        <v>176.87</v>
      </c>
      <c r="NJ38" s="25">
        <f t="shared" si="108"/>
        <v>0</v>
      </c>
      <c r="NK38" s="25">
        <f t="shared" si="109"/>
        <v>176.87</v>
      </c>
      <c r="NL38" s="25">
        <f t="shared" si="110"/>
        <v>116.91</v>
      </c>
      <c r="NM38" s="25">
        <f t="shared" si="111"/>
        <v>0</v>
      </c>
      <c r="NN38" s="25">
        <f t="shared" si="204"/>
        <v>116.91</v>
      </c>
      <c r="NO38" s="25">
        <f t="shared" si="112"/>
        <v>0</v>
      </c>
      <c r="NP38" s="25">
        <f t="shared" si="113"/>
        <v>0</v>
      </c>
      <c r="NQ38" s="25">
        <f t="shared" si="205"/>
        <v>0</v>
      </c>
      <c r="NR38" s="25">
        <f t="shared" si="114"/>
        <v>0</v>
      </c>
      <c r="NS38" s="25">
        <f t="shared" si="115"/>
        <v>0</v>
      </c>
      <c r="NT38" s="25">
        <f t="shared" si="206"/>
        <v>0</v>
      </c>
      <c r="NU38" s="25">
        <f t="shared" si="116"/>
        <v>0</v>
      </c>
      <c r="NV38" s="25">
        <f t="shared" si="117"/>
        <v>0</v>
      </c>
      <c r="NW38" s="25">
        <f t="shared" si="207"/>
        <v>0</v>
      </c>
      <c r="NX38" s="25">
        <f t="shared" si="208"/>
        <v>116.91</v>
      </c>
      <c r="NY38" s="25">
        <f t="shared" si="208"/>
        <v>0</v>
      </c>
      <c r="NZ38" s="25">
        <f t="shared" si="209"/>
        <v>116.91</v>
      </c>
      <c r="OA38" s="25">
        <f t="shared" si="210"/>
        <v>59.96</v>
      </c>
      <c r="OB38" s="25">
        <f t="shared" si="210"/>
        <v>0</v>
      </c>
      <c r="OC38" s="25">
        <f t="shared" si="211"/>
        <v>59.96</v>
      </c>
      <c r="OD38" s="25">
        <f t="shared" si="212"/>
        <v>116.91</v>
      </c>
      <c r="OE38" s="25">
        <f t="shared" si="212"/>
        <v>0</v>
      </c>
      <c r="OF38" s="25">
        <f t="shared" si="212"/>
        <v>116.91</v>
      </c>
      <c r="OG38" s="25">
        <f t="shared" si="119"/>
        <v>0</v>
      </c>
      <c r="OH38" s="25">
        <f t="shared" si="120"/>
        <v>0</v>
      </c>
      <c r="OI38" s="25">
        <f t="shared" si="121"/>
        <v>0</v>
      </c>
      <c r="OJ38" s="25">
        <f t="shared" si="122"/>
        <v>0</v>
      </c>
      <c r="OK38" s="25">
        <f t="shared" si="123"/>
        <v>0</v>
      </c>
      <c r="OL38" s="25">
        <f t="shared" si="124"/>
        <v>0</v>
      </c>
      <c r="OM38" s="25">
        <f t="shared" si="213"/>
        <v>0</v>
      </c>
      <c r="ON38" s="25">
        <f t="shared" si="213"/>
        <v>0</v>
      </c>
      <c r="OO38" s="25">
        <f t="shared" si="213"/>
        <v>0</v>
      </c>
      <c r="OP38" s="25">
        <f t="shared" si="125"/>
        <v>0</v>
      </c>
      <c r="OQ38" s="25">
        <f t="shared" si="126"/>
        <v>0</v>
      </c>
      <c r="OR38" s="25">
        <f t="shared" si="214"/>
        <v>0</v>
      </c>
      <c r="OS38" s="19">
        <v>537478.80000000005</v>
      </c>
      <c r="OT38" s="19">
        <v>2371326.09</v>
      </c>
    </row>
    <row r="39" spans="1:410" ht="33" customHeight="1" x14ac:dyDescent="0.25">
      <c r="A39" s="18"/>
      <c r="B39" s="18" t="s">
        <v>763</v>
      </c>
      <c r="C39" s="18">
        <v>1078.22</v>
      </c>
      <c r="D39" s="16" t="e">
        <f>_xlfn.IFNA(INDEX(#REF!,MATCH(E39,#REF!,0)),0)</f>
        <v>#REF!</v>
      </c>
      <c r="E39" s="18" t="s">
        <v>809</v>
      </c>
      <c r="F39" s="16" t="s">
        <v>765</v>
      </c>
      <c r="G39" s="16" t="s">
        <v>810</v>
      </c>
      <c r="H39" s="16" t="s">
        <v>767</v>
      </c>
      <c r="I39" s="16" t="s">
        <v>768</v>
      </c>
      <c r="J39" s="16" t="s">
        <v>811</v>
      </c>
      <c r="K39" s="16" t="s">
        <v>770</v>
      </c>
      <c r="L39" s="16" t="s">
        <v>771</v>
      </c>
      <c r="M39" s="18">
        <v>1.8399999999999999</v>
      </c>
      <c r="N39" s="18">
        <v>2.44</v>
      </c>
      <c r="O39" s="18">
        <v>2.2399999999999998</v>
      </c>
      <c r="P39" s="18">
        <v>2.84</v>
      </c>
      <c r="Q39" s="18">
        <v>0.1</v>
      </c>
      <c r="R39" s="18">
        <v>2.04</v>
      </c>
      <c r="S39" s="18">
        <v>2.64</v>
      </c>
      <c r="T39" s="18">
        <v>0.2</v>
      </c>
      <c r="U39" s="18">
        <v>0</v>
      </c>
      <c r="V39" s="18">
        <v>0</v>
      </c>
      <c r="W39" s="18">
        <v>0</v>
      </c>
      <c r="X39" s="18">
        <v>1.8399999999999999</v>
      </c>
      <c r="Y39" s="18">
        <v>2.4</v>
      </c>
      <c r="Z39" s="20">
        <f t="shared" si="215"/>
        <v>2.9</v>
      </c>
      <c r="AA39" s="18">
        <v>0.22</v>
      </c>
      <c r="AB39" s="18">
        <v>0</v>
      </c>
      <c r="AC39" s="18">
        <v>0</v>
      </c>
      <c r="AD39" s="18">
        <v>0</v>
      </c>
      <c r="AE39" s="18">
        <v>0</v>
      </c>
      <c r="AF39" s="18">
        <v>0</v>
      </c>
      <c r="AG39" s="18">
        <v>1.4</v>
      </c>
      <c r="AH39" s="18">
        <v>2</v>
      </c>
      <c r="AI39" s="20">
        <f t="shared" si="127"/>
        <v>3.05</v>
      </c>
      <c r="AJ39" s="18">
        <v>0</v>
      </c>
      <c r="AK39" s="18">
        <v>0</v>
      </c>
      <c r="AL39" s="20">
        <f t="shared" si="128"/>
        <v>0</v>
      </c>
      <c r="AM39" s="18">
        <v>1.8399999999999999</v>
      </c>
      <c r="AN39" s="18">
        <v>2</v>
      </c>
      <c r="AO39" s="18">
        <v>0.15</v>
      </c>
      <c r="AP39" s="18">
        <v>0.22</v>
      </c>
      <c r="AQ39" s="18">
        <v>0</v>
      </c>
      <c r="AR39" s="18">
        <v>0</v>
      </c>
      <c r="AS39" s="18">
        <v>0</v>
      </c>
      <c r="AT39" s="18">
        <v>0</v>
      </c>
      <c r="AU39" s="18">
        <v>0</v>
      </c>
      <c r="AV39" s="18">
        <v>1</v>
      </c>
      <c r="AW39" s="18">
        <v>0</v>
      </c>
      <c r="AX39" s="18">
        <v>0</v>
      </c>
      <c r="AY39" s="18">
        <v>0</v>
      </c>
      <c r="AZ39" s="18">
        <v>0</v>
      </c>
      <c r="BA39" s="18">
        <v>2</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6" t="e">
        <f>_xlfn.IFNA(IF(RIGHT(D39,2)="=G",0,INDEX(#REF!,MATCH(E39,#REF!,0))),0)</f>
        <v>#REF!</v>
      </c>
      <c r="CB39" s="16" t="s">
        <v>776</v>
      </c>
      <c r="CC39" s="18">
        <v>0</v>
      </c>
      <c r="CD39" s="18">
        <v>0</v>
      </c>
      <c r="CE39" s="18">
        <v>1.84</v>
      </c>
      <c r="CF39" s="18">
        <v>0.8</v>
      </c>
      <c r="CG39" s="18">
        <v>0.12</v>
      </c>
      <c r="CH39" s="18">
        <v>3</v>
      </c>
      <c r="CI39" s="16" t="s">
        <v>98</v>
      </c>
      <c r="CJ39" s="18">
        <v>0</v>
      </c>
      <c r="CK39" s="20">
        <f t="shared" si="129"/>
        <v>2.4700000000000002</v>
      </c>
      <c r="CL39" s="20">
        <f t="shared" si="130"/>
        <v>2.4700000000000002</v>
      </c>
      <c r="CM39" s="18">
        <v>20.8</v>
      </c>
      <c r="CN39" s="18">
        <v>24.84</v>
      </c>
      <c r="CO39" s="18">
        <v>24.001000000000001</v>
      </c>
      <c r="CP39" s="22">
        <f t="shared" si="131"/>
        <v>24</v>
      </c>
      <c r="CQ39" s="22">
        <f t="shared" si="132"/>
        <v>21.53</v>
      </c>
      <c r="CR39" s="22">
        <f t="shared" si="133"/>
        <v>2.4700000000000002</v>
      </c>
      <c r="CS39" s="22">
        <f t="shared" si="134"/>
        <v>21.63</v>
      </c>
      <c r="CT39" s="22">
        <f t="shared" si="0"/>
        <v>21.83</v>
      </c>
      <c r="CU39" s="18">
        <v>21.83</v>
      </c>
      <c r="CV39" s="22">
        <f t="shared" si="135"/>
        <v>2.9</v>
      </c>
      <c r="CW39" s="22">
        <f t="shared" si="1"/>
        <v>0</v>
      </c>
      <c r="CX39" s="22">
        <f t="shared" si="2"/>
        <v>0</v>
      </c>
      <c r="CY39" s="22">
        <f t="shared" si="136"/>
        <v>24.69</v>
      </c>
      <c r="CZ39" s="22">
        <f t="shared" si="137"/>
        <v>24.84</v>
      </c>
      <c r="DA39" s="18">
        <v>24.84</v>
      </c>
      <c r="DB39" s="20">
        <f t="shared" si="138"/>
        <v>3.31</v>
      </c>
      <c r="DC39" s="20">
        <f t="shared" si="139"/>
        <v>0.84</v>
      </c>
      <c r="DD39" s="20">
        <f t="shared" si="140"/>
        <v>2.4700000000000002</v>
      </c>
      <c r="DE39" s="20">
        <f t="shared" si="3"/>
        <v>0.1</v>
      </c>
      <c r="DF39" s="20">
        <f t="shared" si="4"/>
        <v>0.2</v>
      </c>
      <c r="DG39" s="20">
        <f t="shared" si="5"/>
        <v>2.17</v>
      </c>
      <c r="DH39" s="20">
        <f t="shared" si="6"/>
        <v>0</v>
      </c>
      <c r="DI39" s="20">
        <f t="shared" si="7"/>
        <v>0</v>
      </c>
      <c r="DJ39" s="20">
        <f t="shared" si="8"/>
        <v>0</v>
      </c>
      <c r="DK39" s="20">
        <f t="shared" si="141"/>
        <v>2.4699999999999998</v>
      </c>
      <c r="DL39" s="20">
        <f t="shared" si="142"/>
        <v>0</v>
      </c>
      <c r="DM39" s="20">
        <f t="shared" si="216"/>
        <v>0</v>
      </c>
      <c r="DN39" s="20">
        <f t="shared" si="143"/>
        <v>0</v>
      </c>
      <c r="DO39" s="18">
        <v>3.04</v>
      </c>
      <c r="DP39" s="18">
        <v>0</v>
      </c>
      <c r="DQ39" s="18">
        <v>1</v>
      </c>
      <c r="DR39" s="18">
        <v>1</v>
      </c>
      <c r="DS39" s="25">
        <f t="shared" si="144"/>
        <v>3.04</v>
      </c>
      <c r="DT39" s="25">
        <f t="shared" si="145"/>
        <v>0</v>
      </c>
      <c r="DU39" s="25">
        <f t="shared" si="146"/>
        <v>7.51</v>
      </c>
      <c r="DV39" s="25">
        <f t="shared" si="147"/>
        <v>0</v>
      </c>
      <c r="DW39" s="25">
        <f t="shared" si="148"/>
        <v>7.51</v>
      </c>
      <c r="DX39" s="25">
        <f t="shared" si="149"/>
        <v>16.82</v>
      </c>
      <c r="DY39" s="25">
        <f t="shared" si="150"/>
        <v>0</v>
      </c>
      <c r="DZ39" s="25">
        <f t="shared" si="151"/>
        <v>16.82</v>
      </c>
      <c r="EA39" s="25">
        <f t="shared" si="152"/>
        <v>11.46</v>
      </c>
      <c r="EB39" s="25">
        <f t="shared" si="153"/>
        <v>0</v>
      </c>
      <c r="EC39" s="25">
        <f t="shared" si="154"/>
        <v>11.46</v>
      </c>
      <c r="ED39" s="25">
        <f t="shared" si="155"/>
        <v>5.36</v>
      </c>
      <c r="EE39" s="25">
        <f t="shared" si="155"/>
        <v>0</v>
      </c>
      <c r="EF39" s="25">
        <f t="shared" si="156"/>
        <v>5.36</v>
      </c>
      <c r="EG39" s="25">
        <f t="shared" si="157"/>
        <v>11.46</v>
      </c>
      <c r="EH39" s="25">
        <f t="shared" si="157"/>
        <v>0</v>
      </c>
      <c r="EI39" s="25">
        <f t="shared" si="158"/>
        <v>11.46</v>
      </c>
      <c r="EJ39" s="18">
        <v>1078.22</v>
      </c>
      <c r="EK39" s="18">
        <v>1028.82</v>
      </c>
      <c r="EL39" s="18" t="s">
        <v>809</v>
      </c>
      <c r="EM39" s="18" t="s">
        <v>812</v>
      </c>
      <c r="EN39" s="16" t="s">
        <v>774</v>
      </c>
      <c r="EO39" s="16" t="s">
        <v>131</v>
      </c>
      <c r="EP39" s="16" t="e">
        <f>IF(OR(EN39="Cống tròn",EN39="Cống hộp",EN39="Ống nhựa"),INDEX(#REF!,MATCH(E39,#REF!,0)),IF(OR(EN39="Rãnh xây",EN39="Rãnh bê tông"),INDEX(#REF!,MATCH(E39,#REF!,0)),0))</f>
        <v>#REF!</v>
      </c>
      <c r="EQ39" s="18">
        <v>48.000000000000085</v>
      </c>
      <c r="ER39" s="18">
        <v>1</v>
      </c>
      <c r="ES39" s="25">
        <f t="shared" si="159"/>
        <v>48</v>
      </c>
      <c r="ET39" s="1" t="e">
        <f>_xlfn.IFNA(IF(EN39="Cống tròn",INDEX(#REF!,MATCH(E39,#REF!,0)),IF(EN39="Cống hộp",INDEX(#REF!,MATCH(E39,#REF!,0)),EU39&amp;" ,"&amp;EV39)),0)</f>
        <v>#REF!</v>
      </c>
      <c r="EU39" s="16" t="s">
        <v>769</v>
      </c>
      <c r="EV39" s="16" t="s">
        <v>775</v>
      </c>
      <c r="EW39" s="16" t="e">
        <f>_xlfn.IFNA(INDEX(#REF!,MATCH(E39,#REF!,0)),0)</f>
        <v>#REF!</v>
      </c>
      <c r="EX39" s="16"/>
      <c r="EY39" s="18">
        <v>0</v>
      </c>
      <c r="EZ39" s="18">
        <v>0</v>
      </c>
      <c r="FA39" s="18">
        <v>0</v>
      </c>
      <c r="FB39" s="19">
        <v>0</v>
      </c>
      <c r="FC39" s="19">
        <v>0</v>
      </c>
      <c r="FD39" s="25">
        <f t="shared" si="9"/>
        <v>0</v>
      </c>
      <c r="FE39" s="25">
        <f t="shared" si="160"/>
        <v>0</v>
      </c>
      <c r="FF39" s="18">
        <v>0.14000000000000001</v>
      </c>
      <c r="FG39" s="18">
        <v>2</v>
      </c>
      <c r="FH39" s="18">
        <v>1.5</v>
      </c>
      <c r="FI39" s="25">
        <f t="shared" si="161"/>
        <v>1.78</v>
      </c>
      <c r="FJ39" s="18">
        <v>0</v>
      </c>
      <c r="FK39" s="18">
        <v>0</v>
      </c>
      <c r="FL39" s="18">
        <v>0.2</v>
      </c>
      <c r="FM39" s="18">
        <v>1.6</v>
      </c>
      <c r="FN39" s="18">
        <v>0</v>
      </c>
      <c r="FO39" s="25">
        <f t="shared" si="162"/>
        <v>1.98</v>
      </c>
      <c r="FP39" s="18">
        <v>1.4999999999999999E-2</v>
      </c>
      <c r="FQ39" s="18">
        <v>1</v>
      </c>
      <c r="FR39" s="25">
        <f t="shared" si="10"/>
        <v>47</v>
      </c>
      <c r="FS39" s="25">
        <f t="shared" si="11"/>
        <v>0.69</v>
      </c>
      <c r="FT39" s="25">
        <f t="shared" si="12"/>
        <v>47.69</v>
      </c>
      <c r="FU39" s="25">
        <f t="shared" si="13"/>
        <v>-0.31000000000008754</v>
      </c>
      <c r="FV39" s="25" t="str">
        <f t="shared" si="163"/>
        <v>Thêm 01</v>
      </c>
      <c r="FW39" s="25">
        <f t="shared" si="164"/>
        <v>0.7</v>
      </c>
      <c r="FX39" s="16"/>
      <c r="FY39" s="16"/>
      <c r="FZ39" s="16"/>
      <c r="GA39" s="16"/>
      <c r="GB39" s="19">
        <v>0</v>
      </c>
      <c r="GC39" s="19">
        <v>0</v>
      </c>
      <c r="GD39" s="19">
        <v>0</v>
      </c>
      <c r="GE39" s="19">
        <v>0</v>
      </c>
      <c r="GF39" s="19">
        <v>0</v>
      </c>
      <c r="GG39" s="19">
        <v>0</v>
      </c>
      <c r="GH39" s="19">
        <v>0</v>
      </c>
      <c r="GI39" s="19">
        <v>0</v>
      </c>
      <c r="GJ39" s="19">
        <v>0</v>
      </c>
      <c r="GK39" s="19">
        <v>0</v>
      </c>
      <c r="GL39" s="25">
        <f t="shared" si="14"/>
        <v>0</v>
      </c>
      <c r="GM39" s="25">
        <f t="shared" si="165"/>
        <v>0</v>
      </c>
      <c r="GN39" s="19">
        <v>0</v>
      </c>
      <c r="GO39" s="19">
        <v>0</v>
      </c>
      <c r="GP39" s="19">
        <v>0</v>
      </c>
      <c r="GQ39" s="19">
        <v>0</v>
      </c>
      <c r="GR39" s="1" t="e">
        <f>_xlfn.IFNA(INDEX(#REF!,MATCH(E39,#REF!,0)),0)</f>
        <v>#REF!</v>
      </c>
      <c r="GS39" s="16"/>
      <c r="GT39" s="18">
        <v>0</v>
      </c>
      <c r="GU39" s="18">
        <v>0</v>
      </c>
      <c r="GV39" s="18">
        <v>0</v>
      </c>
      <c r="GW39" s="18">
        <v>0</v>
      </c>
      <c r="GX39" s="25">
        <f t="shared" si="15"/>
        <v>0</v>
      </c>
      <c r="GY39" s="25">
        <f t="shared" si="16"/>
        <v>0</v>
      </c>
      <c r="GZ39" s="25">
        <f t="shared" si="166"/>
        <v>0</v>
      </c>
      <c r="HA39" s="1" t="e" cm="1">
        <f t="array" ref="HA39">INDEX(#REF!,MATCH(EJ39&amp;EK39&amp;HD39&amp;HE39&amp;HF39,#REF!&amp;#REF!&amp;#REF!&amp;#REF!&amp;#REF!,0))</f>
        <v>#REF!</v>
      </c>
      <c r="HB39" s="16"/>
      <c r="HC39" s="25">
        <f t="shared" si="167"/>
        <v>0</v>
      </c>
      <c r="HD39" s="18">
        <v>0</v>
      </c>
      <c r="HE39" s="18">
        <v>0</v>
      </c>
      <c r="HF39" s="18">
        <v>0</v>
      </c>
      <c r="HG39" s="1" t="e" cm="1">
        <f t="array" ref="HG39">INDEX(#REF!,MATCH(EJ39&amp;EK39&amp;HJ39&amp;HK39&amp;HL39,#REF!&amp;#REF!&amp;#REF!&amp;#REF!&amp;#REF!,0))</f>
        <v>#REF!</v>
      </c>
      <c r="HH39" s="16"/>
      <c r="HI39" s="25">
        <f t="shared" si="168"/>
        <v>0</v>
      </c>
      <c r="HJ39" s="25">
        <f t="shared" si="169"/>
        <v>0</v>
      </c>
      <c r="HK39" s="19">
        <v>0</v>
      </c>
      <c r="HL39" s="19">
        <v>0</v>
      </c>
      <c r="HM39" s="18">
        <v>0.01</v>
      </c>
      <c r="HN39" s="18">
        <v>1</v>
      </c>
      <c r="HO39" s="25">
        <f t="shared" si="170"/>
        <v>0</v>
      </c>
      <c r="HP39" s="25">
        <f t="shared" si="171"/>
        <v>0</v>
      </c>
      <c r="HQ39" s="25">
        <f t="shared" si="172"/>
        <v>0</v>
      </c>
      <c r="HR39" s="25">
        <f t="shared" si="173"/>
        <v>0</v>
      </c>
      <c r="HS39" s="25">
        <f t="shared" si="174"/>
        <v>0</v>
      </c>
      <c r="HT39" s="19">
        <v>0</v>
      </c>
      <c r="HU39" s="19">
        <v>0</v>
      </c>
      <c r="HV39" s="19">
        <v>0</v>
      </c>
      <c r="HW39" s="25">
        <f t="shared" si="175"/>
        <v>0</v>
      </c>
      <c r="HX39" s="19">
        <v>0</v>
      </c>
      <c r="HY39" s="19">
        <v>0</v>
      </c>
      <c r="HZ39" s="18">
        <v>24</v>
      </c>
      <c r="IA39" s="20">
        <f>ROUND(IF(EN39="Cống tròn",IF(EN39="Cống tròn",IF(EU39="Không có móng",IQ39-FF39,IF(EU39="Đế",IP39-FN39,IF(OR(EU39="Móng bê tông",EU39="Móng bê tông kết hợp đế"),II39-FJ39,0))),0),IF(EN39="Cống hộp",IF(AND(EN39="Cống hộp",EU39="Không có móng"),IQ39-GF39,IF(AND(EN39="Cống hộp",EU39="Móng bê tông"),IJ39-GB39,0)),IF(OR(EN39="Rãnh xây",EN39="Rãnh bê tông"),IF(OR(EN39="Rãnh xây",EN39="Rãnh bê tông"),IK39-GB39,0),IF(EN39="Ống nhựa",IF(AND(EN39="Ống nhựa",EU39="Không đắp cát"),IQ39-HT39,IF(AND(EN39="Ống nhựa",EU39="Đắp cát"),IH39-HX39,0)),IF(EN39="Rãnh thang",IF(EN39="Rãnh thang",IF(EU39="Móng bê tông",#REF!-#REF!,IQ39),0),0))))),2)</f>
        <v>21.79</v>
      </c>
      <c r="IB39" s="20">
        <f t="shared" si="176"/>
        <v>2.2100000000000009</v>
      </c>
      <c r="IC39" s="20">
        <f t="shared" si="17"/>
        <v>21.79</v>
      </c>
      <c r="ID39" s="20">
        <f t="shared" si="18"/>
        <v>0</v>
      </c>
      <c r="IE39" s="20">
        <f t="shared" si="19"/>
        <v>0</v>
      </c>
      <c r="IF39" s="20">
        <f t="shared" si="20"/>
        <v>0</v>
      </c>
      <c r="IG39" s="20">
        <f>IF(EN39="Rãnh thang",IF(AND(EN39="Rãnh thang",EU39="Móng bê tông"),IQ39-#REF!,0),IF(EN39="Ống nhựa",IF(AND(EN39="Ống nhựa",EU39="Đắp cát"),IQ39-HT39,0),IF(EN39="Cống tròn",IF(EN39="Cống tròn",IF(OR(EU39="Móng bê tông",EU39="Móng bê tông kết hợp đế"),IM39-FL39,0),0),IF(EN39="Cống hộp",IF(AND(EN39="Cống hộp",EU39="Móng bê tông"),IN39-GD39,0),IF(OR(EN39="Rãnh xây",EN39="Rãnh bê tông"),IF(AND(EN39="Rãnh xây",EU39="Móng bê tông"),IO39-GD39,IF(AND(EN39="Rãnh bê tông",EU39="Móng bê tông"),IO39-GD39,0)),0)))))</f>
        <v>21.79</v>
      </c>
      <c r="IH39" s="20">
        <f t="shared" si="21"/>
        <v>0</v>
      </c>
      <c r="II39" s="20">
        <f t="shared" si="22"/>
        <v>21.79</v>
      </c>
      <c r="IJ39" s="20">
        <f t="shared" si="23"/>
        <v>0</v>
      </c>
      <c r="IK39" s="20">
        <f t="shared" si="177"/>
        <v>0</v>
      </c>
      <c r="IL39" s="20">
        <f t="shared" si="24"/>
        <v>21.99</v>
      </c>
      <c r="IM39" s="20">
        <f t="shared" si="25"/>
        <v>21.99</v>
      </c>
      <c r="IN39" s="20">
        <f t="shared" si="26"/>
        <v>0</v>
      </c>
      <c r="IO39" s="20">
        <f t="shared" si="27"/>
        <v>0</v>
      </c>
      <c r="IP39" s="20">
        <f t="shared" si="28"/>
        <v>0</v>
      </c>
      <c r="IQ39" s="18">
        <v>22.13</v>
      </c>
      <c r="IR39" s="25">
        <f t="shared" si="178"/>
        <v>0</v>
      </c>
      <c r="IS39" s="25">
        <f t="shared" si="29"/>
        <v>0</v>
      </c>
      <c r="IT39" s="25">
        <f t="shared" si="30"/>
        <v>0</v>
      </c>
      <c r="IU39" s="25">
        <f>ROUND(IF(EN39="Cống tròn",IF(EN39="Cống tròn",IV39+FF39,0),IF(EN39="Cống hộp",IF(EN39="Cống hộp",IV39+GP39,0),IF(OR(EN39="Rãnh xây",EN39="Rãnh bê tông"),IF(OR(EN39="Rãnh xây",EN39="Rãnh bê tông"),IV39+GP39,0),IF(EN39="ống nhựa",IF(EN39="Ống nhựa",IV39+HT39,0),IF(EN39="Rãnh thang",IF(EN39="Rãnh thang",IQ39+#REF!,0),0))))),2)</f>
        <v>23.69</v>
      </c>
      <c r="IV39" s="18">
        <v>23.55</v>
      </c>
      <c r="IW39" s="25">
        <f t="shared" si="31"/>
        <v>23.69</v>
      </c>
      <c r="IX39" s="25">
        <f t="shared" si="32"/>
        <v>0</v>
      </c>
      <c r="IY39" s="25">
        <f t="shared" si="33"/>
        <v>0</v>
      </c>
      <c r="IZ39" s="25">
        <f t="shared" si="34"/>
        <v>0</v>
      </c>
      <c r="JA39" s="25">
        <f t="shared" si="35"/>
        <v>0</v>
      </c>
      <c r="JB39" s="18">
        <v>23.92</v>
      </c>
      <c r="JC39" s="20">
        <f>ROUND(IF(EN39="Cống tròn",IF(EN39="Cống tròn",IF(EU39="Không có móng",JS39-FF39,IF(EU39="Đế",JR39-FN39,IF(OR(EU39="Móng bê tông",EU39="Móng bê tông kết hợp đế"),JK39-FJ39,0))),0),IF(EN39="Cống hộp",IF(AND(EN39="Cống hộp",EU39="Không có móng"),JS39-GF39,IF(AND(EN39="Cống hộp",EU39="Móng bê tông"),JL39-GB39,0)),IF(OR(EN39="Rãnh xây",EN39="Rãnh bê tông"),IF(OR(EN39="Rãnh xây",EN39="Rãnh bê tông"),JM39-GB39,0),IF(EN39="Ống nhựa",IF(AND(EN39="Ống nhựa",EU39="Không đắp cát"),JS39-HT39,IF(AND(EN39="Ống nhựa",EU39="Đắp cát"),JJ39-HX39,0)),IF(EN39="Rãnh thang",IF(EN39="Rãnh thang",IF(EU39="Móng bê tông",#REF!-#REF!,JS39),0),0))))),2)</f>
        <v>21.71</v>
      </c>
      <c r="JD39" s="20">
        <f t="shared" si="179"/>
        <v>2.2100000000000009</v>
      </c>
      <c r="JE39" s="20">
        <f t="shared" si="36"/>
        <v>21.71</v>
      </c>
      <c r="JF39" s="20">
        <f t="shared" si="37"/>
        <v>0</v>
      </c>
      <c r="JG39" s="20">
        <f t="shared" si="38"/>
        <v>0</v>
      </c>
      <c r="JH39" s="20">
        <f t="shared" si="39"/>
        <v>0</v>
      </c>
      <c r="JI39" s="20">
        <f>IF(EN39="Rãnh thang",IF(AND(EN39="Rãnh thang",EU39="Móng bê tông"),JS39-#REF!,0),IF(EN39="Ống nhựa",IF(AND(EN39="Ống nhựa",EU39="Đắp cát"),JS39-HT39,0),IF(EN39="Cống tròn",IF(EN39="Cống tròn",IF(OR(EU39="Móng bê tông",EU39="Móng bê tông kết hợp đế"),JO39-FL39,0),0),IF(EN39="Cống hộp",IF(AND(EN39="Cống hộp",EU39="Móng bê tông"),JP39-GD39,0),IF(OR(EN39="Rãnh xây",EN39="Rãnh bê tông"),IF(AND(EN39="Rãnh xây",EU39="Móng bê tông"),JQ39-GD39,IF(AND(EN39="Rãnh bê tông",EU39="Móng bê tông"),JQ39-GD39,0)),0)))))</f>
        <v>21.71</v>
      </c>
      <c r="JJ39" s="20">
        <f t="shared" si="40"/>
        <v>0</v>
      </c>
      <c r="JK39" s="20">
        <f t="shared" si="41"/>
        <v>21.71</v>
      </c>
      <c r="JL39" s="20">
        <f t="shared" si="42"/>
        <v>0</v>
      </c>
      <c r="JM39" s="20">
        <f t="shared" si="43"/>
        <v>0</v>
      </c>
      <c r="JN39" s="20">
        <f t="shared" si="44"/>
        <v>21.91</v>
      </c>
      <c r="JO39" s="20">
        <f t="shared" si="45"/>
        <v>21.91</v>
      </c>
      <c r="JP39" s="20">
        <f t="shared" si="46"/>
        <v>0</v>
      </c>
      <c r="JQ39" s="20">
        <f t="shared" si="47"/>
        <v>0</v>
      </c>
      <c r="JR39" s="20">
        <f t="shared" si="48"/>
        <v>0</v>
      </c>
      <c r="JS39" s="26">
        <v>22.05</v>
      </c>
      <c r="JT39" s="25">
        <f t="shared" si="180"/>
        <v>0</v>
      </c>
      <c r="JU39" s="25">
        <f t="shared" si="49"/>
        <v>0</v>
      </c>
      <c r="JV39" s="25">
        <f t="shared" si="50"/>
        <v>0</v>
      </c>
      <c r="JW39" s="25">
        <f>ROUND(IF(EN39="Cống tròn",IF(EN39="Cống tròn",JX39+FF39,0),IF(EN39="Cống hộp",IF(EN39="Cống hộp",JX39+GP39,0),IF(OR(EN39="Rãnh xây",EN39="Rãnh bê tông"),IF(OR(EN39="Rãnh xây",EN39="Rãnh bê tông"),JX39+GP39,0),IF(EN39="ống nhựa",IF(EN39="Ống nhựa",JX39+HT39,0),IF(EN39="Rãnh thang",IF(EN39="Rãnh thang",JS39+#REF!,0),0))))),2)</f>
        <v>23.69</v>
      </c>
      <c r="JX39" s="27">
        <v>23.55</v>
      </c>
      <c r="JY39" s="25">
        <f t="shared" si="51"/>
        <v>23.69</v>
      </c>
      <c r="JZ39" s="25">
        <f t="shared" si="52"/>
        <v>0</v>
      </c>
      <c r="KA39" s="25">
        <f t="shared" si="53"/>
        <v>0</v>
      </c>
      <c r="KB39" s="25">
        <f t="shared" si="54"/>
        <v>0</v>
      </c>
      <c r="KC39" s="25">
        <f t="shared" si="55"/>
        <v>0</v>
      </c>
      <c r="KD39" s="28" t="s">
        <v>98</v>
      </c>
      <c r="KE39" s="27">
        <v>0</v>
      </c>
      <c r="KF39" s="25">
        <f t="shared" si="56"/>
        <v>2.2100000000000009</v>
      </c>
      <c r="KG39" s="25">
        <f t="shared" si="181"/>
        <v>2.2100000000000009</v>
      </c>
      <c r="KH39" s="27">
        <v>0</v>
      </c>
      <c r="KI39" s="25">
        <f t="shared" si="57"/>
        <v>2.2100000000000009</v>
      </c>
      <c r="KJ39" s="25">
        <f t="shared" si="182"/>
        <v>2.2100000000000009</v>
      </c>
      <c r="KK39" s="25">
        <f t="shared" si="58"/>
        <v>0</v>
      </c>
      <c r="KL39" s="25">
        <f t="shared" si="59"/>
        <v>0</v>
      </c>
      <c r="KM39" s="25">
        <f t="shared" si="183"/>
        <v>0</v>
      </c>
      <c r="KN39" s="25">
        <f t="shared" si="60"/>
        <v>0</v>
      </c>
      <c r="KO39" s="25">
        <f t="shared" si="61"/>
        <v>0</v>
      </c>
      <c r="KP39" s="25">
        <f t="shared" si="184"/>
        <v>0</v>
      </c>
      <c r="KQ39" s="25">
        <f t="shared" si="62"/>
        <v>0.2</v>
      </c>
      <c r="KR39" s="25">
        <f t="shared" si="63"/>
        <v>0.2</v>
      </c>
      <c r="KS39" s="25">
        <f t="shared" si="185"/>
        <v>0.2</v>
      </c>
      <c r="KT39" s="25">
        <f t="shared" si="64"/>
        <v>0</v>
      </c>
      <c r="KU39" s="25">
        <f t="shared" si="65"/>
        <v>0</v>
      </c>
      <c r="KV39" s="25">
        <f t="shared" si="186"/>
        <v>0</v>
      </c>
      <c r="KW39" s="25">
        <f t="shared" si="66"/>
        <v>0</v>
      </c>
      <c r="KX39" s="25">
        <f t="shared" si="67"/>
        <v>0</v>
      </c>
      <c r="KY39" s="25">
        <f t="shared" si="187"/>
        <v>0</v>
      </c>
      <c r="KZ39" s="25">
        <f t="shared" si="68"/>
        <v>0</v>
      </c>
      <c r="LA39" s="25">
        <f t="shared" si="69"/>
        <v>0</v>
      </c>
      <c r="LB39" s="25">
        <f t="shared" si="188"/>
        <v>0</v>
      </c>
      <c r="LC39" s="25">
        <f t="shared" si="70"/>
        <v>1.98</v>
      </c>
      <c r="LD39" s="25">
        <f t="shared" si="71"/>
        <v>1.98</v>
      </c>
      <c r="LE39" s="25">
        <f t="shared" si="189"/>
        <v>1.98</v>
      </c>
      <c r="LF39" s="25">
        <f t="shared" si="72"/>
        <v>0</v>
      </c>
      <c r="LG39" s="25">
        <f t="shared" si="73"/>
        <v>0</v>
      </c>
      <c r="LH39" s="25">
        <f t="shared" si="190"/>
        <v>0</v>
      </c>
      <c r="LI39" s="25">
        <f t="shared" si="74"/>
        <v>0</v>
      </c>
      <c r="LJ39" s="25">
        <f t="shared" si="75"/>
        <v>0</v>
      </c>
      <c r="LK39" s="25">
        <f t="shared" si="191"/>
        <v>0</v>
      </c>
      <c r="LL39" s="25">
        <f t="shared" si="76"/>
        <v>0</v>
      </c>
      <c r="LM39" s="25">
        <f t="shared" si="77"/>
        <v>0</v>
      </c>
      <c r="LN39" s="25">
        <f t="shared" si="192"/>
        <v>0</v>
      </c>
      <c r="LO39" s="25">
        <f t="shared" si="78"/>
        <v>0</v>
      </c>
      <c r="LP39" s="25">
        <f t="shared" si="79"/>
        <v>0</v>
      </c>
      <c r="LQ39" s="25">
        <f t="shared" si="193"/>
        <v>0</v>
      </c>
      <c r="LR39" s="25">
        <f t="shared" si="80"/>
        <v>0</v>
      </c>
      <c r="LS39" s="25">
        <f t="shared" si="81"/>
        <v>0</v>
      </c>
      <c r="LT39" s="25">
        <f t="shared" si="194"/>
        <v>0</v>
      </c>
      <c r="LU39" s="25">
        <f t="shared" si="82"/>
        <v>0</v>
      </c>
      <c r="LV39" s="25">
        <f t="shared" si="83"/>
        <v>0</v>
      </c>
      <c r="LW39" s="25">
        <f t="shared" si="195"/>
        <v>0</v>
      </c>
      <c r="LX39" s="25">
        <f t="shared" si="84"/>
        <v>0</v>
      </c>
      <c r="LY39" s="25">
        <f t="shared" si="85"/>
        <v>0</v>
      </c>
      <c r="LZ39" s="25">
        <f t="shared" si="196"/>
        <v>0</v>
      </c>
      <c r="MA39" s="25">
        <f t="shared" si="86"/>
        <v>0</v>
      </c>
      <c r="MB39" s="25">
        <f t="shared" si="87"/>
        <v>0</v>
      </c>
      <c r="MC39" s="25">
        <f t="shared" si="197"/>
        <v>0</v>
      </c>
      <c r="MD39" s="25">
        <f t="shared" si="88"/>
        <v>0</v>
      </c>
      <c r="ME39" s="25">
        <f t="shared" si="89"/>
        <v>0</v>
      </c>
      <c r="MF39" s="25">
        <f t="shared" si="198"/>
        <v>0</v>
      </c>
      <c r="MG39" s="25">
        <f t="shared" si="90"/>
        <v>0</v>
      </c>
      <c r="MH39" s="25">
        <f t="shared" si="91"/>
        <v>0</v>
      </c>
      <c r="MI39" s="25">
        <f t="shared" si="199"/>
        <v>0</v>
      </c>
      <c r="MJ39" s="25">
        <f t="shared" si="92"/>
        <v>0</v>
      </c>
      <c r="MK39" s="25">
        <f t="shared" si="93"/>
        <v>0</v>
      </c>
      <c r="ML39" s="25">
        <f t="shared" si="200"/>
        <v>0</v>
      </c>
      <c r="MM39" s="25">
        <f t="shared" si="94"/>
        <v>0</v>
      </c>
      <c r="MN39" s="25">
        <f t="shared" si="95"/>
        <v>0</v>
      </c>
      <c r="MO39" s="25">
        <f t="shared" si="201"/>
        <v>0</v>
      </c>
      <c r="MP39" s="25">
        <f t="shared" si="96"/>
        <v>0</v>
      </c>
      <c r="MQ39" s="25">
        <f t="shared" si="97"/>
        <v>0</v>
      </c>
      <c r="MR39" s="25">
        <f t="shared" si="202"/>
        <v>0</v>
      </c>
      <c r="MS39" s="29">
        <v>1.98</v>
      </c>
      <c r="MT39" s="29">
        <v>0</v>
      </c>
      <c r="MU39" s="29">
        <v>1</v>
      </c>
      <c r="MV39" s="29">
        <v>1</v>
      </c>
      <c r="MW39" s="25">
        <f t="shared" si="98"/>
        <v>1.98</v>
      </c>
      <c r="MX39" s="25">
        <f t="shared" si="99"/>
        <v>4.38</v>
      </c>
      <c r="MY39" s="25">
        <f t="shared" si="100"/>
        <v>0</v>
      </c>
      <c r="MZ39" s="25">
        <f t="shared" si="101"/>
        <v>0</v>
      </c>
      <c r="NA39" s="25">
        <f t="shared" si="102"/>
        <v>1.98</v>
      </c>
      <c r="NB39" s="25">
        <f t="shared" si="103"/>
        <v>4.38</v>
      </c>
      <c r="NC39" s="25">
        <f t="shared" si="104"/>
        <v>0</v>
      </c>
      <c r="ND39" s="25">
        <f t="shared" si="105"/>
        <v>0</v>
      </c>
      <c r="NE39" s="25">
        <f t="shared" si="203"/>
        <v>1.98</v>
      </c>
      <c r="NF39" s="25">
        <f t="shared" si="203"/>
        <v>4.38</v>
      </c>
      <c r="NG39" s="25">
        <f t="shared" si="203"/>
        <v>0</v>
      </c>
      <c r="NH39" s="25">
        <f t="shared" si="203"/>
        <v>0</v>
      </c>
      <c r="NI39" s="25">
        <f t="shared" si="107"/>
        <v>210.24</v>
      </c>
      <c r="NJ39" s="25">
        <f t="shared" si="108"/>
        <v>0</v>
      </c>
      <c r="NK39" s="25">
        <f t="shared" si="109"/>
        <v>210.24</v>
      </c>
      <c r="NL39" s="25">
        <f t="shared" si="110"/>
        <v>163.08000000000001</v>
      </c>
      <c r="NM39" s="25">
        <f t="shared" si="111"/>
        <v>0</v>
      </c>
      <c r="NN39" s="25">
        <f t="shared" si="204"/>
        <v>163.08000000000001</v>
      </c>
      <c r="NO39" s="25">
        <f t="shared" si="112"/>
        <v>0</v>
      </c>
      <c r="NP39" s="25">
        <f t="shared" si="113"/>
        <v>0</v>
      </c>
      <c r="NQ39" s="25">
        <f t="shared" si="205"/>
        <v>0</v>
      </c>
      <c r="NR39" s="25">
        <f t="shared" si="114"/>
        <v>0</v>
      </c>
      <c r="NS39" s="25">
        <f t="shared" si="115"/>
        <v>0</v>
      </c>
      <c r="NT39" s="25">
        <f t="shared" si="206"/>
        <v>0</v>
      </c>
      <c r="NU39" s="25">
        <f t="shared" si="116"/>
        <v>0</v>
      </c>
      <c r="NV39" s="25">
        <f t="shared" si="117"/>
        <v>0</v>
      </c>
      <c r="NW39" s="25">
        <f t="shared" si="207"/>
        <v>0</v>
      </c>
      <c r="NX39" s="25">
        <f t="shared" si="208"/>
        <v>163.08000000000001</v>
      </c>
      <c r="NY39" s="25">
        <f t="shared" si="208"/>
        <v>0</v>
      </c>
      <c r="NZ39" s="25">
        <f t="shared" si="209"/>
        <v>163.08000000000001</v>
      </c>
      <c r="OA39" s="25">
        <f t="shared" si="210"/>
        <v>47.16</v>
      </c>
      <c r="OB39" s="25">
        <f t="shared" si="210"/>
        <v>0</v>
      </c>
      <c r="OC39" s="25">
        <f t="shared" si="211"/>
        <v>47.16</v>
      </c>
      <c r="OD39" s="25">
        <f t="shared" si="212"/>
        <v>163.08000000000001</v>
      </c>
      <c r="OE39" s="25">
        <f t="shared" si="212"/>
        <v>0</v>
      </c>
      <c r="OF39" s="25">
        <f t="shared" si="212"/>
        <v>163.08000000000001</v>
      </c>
      <c r="OG39" s="25">
        <f t="shared" si="119"/>
        <v>0</v>
      </c>
      <c r="OH39" s="25">
        <f t="shared" si="120"/>
        <v>0</v>
      </c>
      <c r="OI39" s="25">
        <f t="shared" si="121"/>
        <v>0</v>
      </c>
      <c r="OJ39" s="25">
        <f t="shared" si="122"/>
        <v>0</v>
      </c>
      <c r="OK39" s="25">
        <f t="shared" si="123"/>
        <v>0</v>
      </c>
      <c r="OL39" s="25">
        <f t="shared" si="124"/>
        <v>0</v>
      </c>
      <c r="OM39" s="25">
        <f t="shared" si="213"/>
        <v>0</v>
      </c>
      <c r="ON39" s="25">
        <f t="shared" si="213"/>
        <v>0</v>
      </c>
      <c r="OO39" s="25">
        <f t="shared" si="213"/>
        <v>0</v>
      </c>
      <c r="OP39" s="25">
        <f t="shared" si="125"/>
        <v>0</v>
      </c>
      <c r="OQ39" s="25">
        <f t="shared" si="126"/>
        <v>0</v>
      </c>
      <c r="OR39" s="25">
        <f t="shared" si="214"/>
        <v>0</v>
      </c>
      <c r="OS39" s="19">
        <v>537517.51</v>
      </c>
      <c r="OT39" s="19">
        <v>2371326.09</v>
      </c>
    </row>
    <row r="40" spans="1:410" ht="33" customHeight="1" x14ac:dyDescent="0.25">
      <c r="A40" s="18"/>
      <c r="B40" s="18" t="s">
        <v>763</v>
      </c>
      <c r="C40" s="18">
        <v>1028.82</v>
      </c>
      <c r="D40" s="16" t="e">
        <f>_xlfn.IFNA(INDEX(#REF!,MATCH(E40,#REF!,0)),0)</f>
        <v>#REF!</v>
      </c>
      <c r="E40" s="18" t="s">
        <v>812</v>
      </c>
      <c r="F40" s="16" t="s">
        <v>765</v>
      </c>
      <c r="G40" s="16" t="s">
        <v>810</v>
      </c>
      <c r="H40" s="16" t="s">
        <v>767</v>
      </c>
      <c r="I40" s="16" t="s">
        <v>768</v>
      </c>
      <c r="J40" s="16" t="s">
        <v>811</v>
      </c>
      <c r="K40" s="16" t="s">
        <v>770</v>
      </c>
      <c r="L40" s="16" t="s">
        <v>771</v>
      </c>
      <c r="M40" s="18">
        <v>1.8399999999999999</v>
      </c>
      <c r="N40" s="18">
        <v>2.44</v>
      </c>
      <c r="O40" s="18">
        <v>2.2399999999999998</v>
      </c>
      <c r="P40" s="18">
        <v>2.84</v>
      </c>
      <c r="Q40" s="18">
        <v>0.1</v>
      </c>
      <c r="R40" s="18">
        <v>2.04</v>
      </c>
      <c r="S40" s="18">
        <v>2.64</v>
      </c>
      <c r="T40" s="18">
        <v>0.2</v>
      </c>
      <c r="U40" s="18">
        <v>0</v>
      </c>
      <c r="V40" s="18">
        <v>0</v>
      </c>
      <c r="W40" s="18">
        <v>0</v>
      </c>
      <c r="X40" s="18">
        <v>1.8399999999999999</v>
      </c>
      <c r="Y40" s="18">
        <v>2.4</v>
      </c>
      <c r="Z40" s="20">
        <f t="shared" si="215"/>
        <v>2.9</v>
      </c>
      <c r="AA40" s="18">
        <v>0.22</v>
      </c>
      <c r="AB40" s="18">
        <v>0</v>
      </c>
      <c r="AC40" s="18">
        <v>0</v>
      </c>
      <c r="AD40" s="18">
        <v>0</v>
      </c>
      <c r="AE40" s="18">
        <v>0</v>
      </c>
      <c r="AF40" s="18">
        <v>0</v>
      </c>
      <c r="AG40" s="18">
        <v>1.4</v>
      </c>
      <c r="AH40" s="18">
        <v>2</v>
      </c>
      <c r="AI40" s="20">
        <f t="shared" si="127"/>
        <v>3.05</v>
      </c>
      <c r="AJ40" s="18">
        <v>0</v>
      </c>
      <c r="AK40" s="18">
        <v>0</v>
      </c>
      <c r="AL40" s="20">
        <f t="shared" si="128"/>
        <v>0</v>
      </c>
      <c r="AM40" s="18">
        <v>1.8399999999999999</v>
      </c>
      <c r="AN40" s="18">
        <v>2</v>
      </c>
      <c r="AO40" s="18">
        <v>0.15</v>
      </c>
      <c r="AP40" s="18">
        <v>0.22</v>
      </c>
      <c r="AQ40" s="18">
        <v>0</v>
      </c>
      <c r="AR40" s="18">
        <v>0</v>
      </c>
      <c r="AS40" s="18">
        <v>0</v>
      </c>
      <c r="AT40" s="18">
        <v>0</v>
      </c>
      <c r="AU40" s="18">
        <v>0</v>
      </c>
      <c r="AV40" s="18">
        <v>1</v>
      </c>
      <c r="AW40" s="18">
        <v>0</v>
      </c>
      <c r="AX40" s="18">
        <v>0</v>
      </c>
      <c r="AY40" s="18">
        <v>0</v>
      </c>
      <c r="AZ40" s="18">
        <v>0</v>
      </c>
      <c r="BA40" s="18">
        <v>2</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0</v>
      </c>
      <c r="BW40" s="18">
        <v>0</v>
      </c>
      <c r="BX40" s="18">
        <v>0</v>
      </c>
      <c r="BY40" s="18">
        <v>0</v>
      </c>
      <c r="BZ40" s="18">
        <v>0</v>
      </c>
      <c r="CA40" s="16" t="e">
        <f>_xlfn.IFNA(IF(RIGHT(D40,2)="=G",0,INDEX(#REF!,MATCH(E40,#REF!,0))),0)</f>
        <v>#REF!</v>
      </c>
      <c r="CB40" s="16" t="s">
        <v>776</v>
      </c>
      <c r="CC40" s="18">
        <v>0</v>
      </c>
      <c r="CD40" s="18">
        <v>0</v>
      </c>
      <c r="CE40" s="18">
        <v>1.84</v>
      </c>
      <c r="CF40" s="18">
        <v>0.8</v>
      </c>
      <c r="CG40" s="18">
        <v>0.12</v>
      </c>
      <c r="CH40" s="18">
        <v>3</v>
      </c>
      <c r="CI40" s="16" t="s">
        <v>98</v>
      </c>
      <c r="CJ40" s="18">
        <v>0</v>
      </c>
      <c r="CK40" s="20">
        <f t="shared" si="129"/>
        <v>2.4700000000000002</v>
      </c>
      <c r="CL40" s="20">
        <f t="shared" si="130"/>
        <v>2.4700000000000002</v>
      </c>
      <c r="CM40" s="18">
        <v>19.54</v>
      </c>
      <c r="CN40" s="18">
        <v>24.76</v>
      </c>
      <c r="CO40" s="18">
        <v>23.921000000000003</v>
      </c>
      <c r="CP40" s="22">
        <f t="shared" si="131"/>
        <v>23.92</v>
      </c>
      <c r="CQ40" s="22">
        <f t="shared" si="132"/>
        <v>21.45</v>
      </c>
      <c r="CR40" s="22">
        <f t="shared" si="133"/>
        <v>2.4700000000000002</v>
      </c>
      <c r="CS40" s="22">
        <f t="shared" si="134"/>
        <v>21.55</v>
      </c>
      <c r="CT40" s="22">
        <f t="shared" si="0"/>
        <v>21.75</v>
      </c>
      <c r="CU40" s="18">
        <v>21.75</v>
      </c>
      <c r="CV40" s="22">
        <f t="shared" si="135"/>
        <v>2.9</v>
      </c>
      <c r="CW40" s="22">
        <f t="shared" si="1"/>
        <v>0</v>
      </c>
      <c r="CX40" s="22">
        <f t="shared" si="2"/>
        <v>0</v>
      </c>
      <c r="CY40" s="22">
        <f t="shared" si="136"/>
        <v>24.61</v>
      </c>
      <c r="CZ40" s="22">
        <f t="shared" si="137"/>
        <v>24.76</v>
      </c>
      <c r="DA40" s="18">
        <v>24.76</v>
      </c>
      <c r="DB40" s="20">
        <f t="shared" si="138"/>
        <v>3.31</v>
      </c>
      <c r="DC40" s="20">
        <f t="shared" si="139"/>
        <v>0.84</v>
      </c>
      <c r="DD40" s="20">
        <f t="shared" si="140"/>
        <v>2.4700000000000002</v>
      </c>
      <c r="DE40" s="20">
        <f t="shared" si="3"/>
        <v>0.1</v>
      </c>
      <c r="DF40" s="20">
        <f t="shared" si="4"/>
        <v>0.2</v>
      </c>
      <c r="DG40" s="20">
        <f t="shared" si="5"/>
        <v>2.17</v>
      </c>
      <c r="DH40" s="20">
        <f t="shared" si="6"/>
        <v>0</v>
      </c>
      <c r="DI40" s="20">
        <f t="shared" si="7"/>
        <v>0</v>
      </c>
      <c r="DJ40" s="20">
        <f t="shared" si="8"/>
        <v>0</v>
      </c>
      <c r="DK40" s="20">
        <f t="shared" si="141"/>
        <v>2.4699999999999998</v>
      </c>
      <c r="DL40" s="20">
        <f t="shared" si="142"/>
        <v>0</v>
      </c>
      <c r="DM40" s="20">
        <f t="shared" si="216"/>
        <v>0</v>
      </c>
      <c r="DN40" s="20">
        <f t="shared" si="143"/>
        <v>0</v>
      </c>
      <c r="DO40" s="18">
        <v>3.04</v>
      </c>
      <c r="DP40" s="18">
        <v>0</v>
      </c>
      <c r="DQ40" s="18">
        <v>1</v>
      </c>
      <c r="DR40" s="18">
        <v>1</v>
      </c>
      <c r="DS40" s="25">
        <f t="shared" si="144"/>
        <v>3.04</v>
      </c>
      <c r="DT40" s="25">
        <f t="shared" si="145"/>
        <v>0</v>
      </c>
      <c r="DU40" s="25">
        <f t="shared" si="146"/>
        <v>7.51</v>
      </c>
      <c r="DV40" s="25">
        <f t="shared" si="147"/>
        <v>0</v>
      </c>
      <c r="DW40" s="25">
        <f t="shared" si="148"/>
        <v>7.51</v>
      </c>
      <c r="DX40" s="25">
        <f t="shared" si="149"/>
        <v>16.82</v>
      </c>
      <c r="DY40" s="25">
        <f t="shared" si="150"/>
        <v>0</v>
      </c>
      <c r="DZ40" s="25">
        <f t="shared" si="151"/>
        <v>16.82</v>
      </c>
      <c r="EA40" s="25">
        <f t="shared" si="152"/>
        <v>11.46</v>
      </c>
      <c r="EB40" s="25">
        <f t="shared" si="153"/>
        <v>0</v>
      </c>
      <c r="EC40" s="25">
        <f t="shared" si="154"/>
        <v>11.46</v>
      </c>
      <c r="ED40" s="25">
        <f t="shared" si="155"/>
        <v>5.36</v>
      </c>
      <c r="EE40" s="25">
        <f t="shared" si="155"/>
        <v>0</v>
      </c>
      <c r="EF40" s="25">
        <f t="shared" si="156"/>
        <v>5.36</v>
      </c>
      <c r="EG40" s="25">
        <f t="shared" si="157"/>
        <v>11.46</v>
      </c>
      <c r="EH40" s="25">
        <f t="shared" si="157"/>
        <v>0</v>
      </c>
      <c r="EI40" s="25">
        <f t="shared" si="158"/>
        <v>11.46</v>
      </c>
      <c r="EJ40" s="18">
        <v>1028.82</v>
      </c>
      <c r="EK40" s="18">
        <v>979.51</v>
      </c>
      <c r="EL40" s="18" t="s">
        <v>812</v>
      </c>
      <c r="EM40" s="18" t="s">
        <v>813</v>
      </c>
      <c r="EN40" s="16" t="s">
        <v>774</v>
      </c>
      <c r="EO40" s="16" t="s">
        <v>131</v>
      </c>
      <c r="EP40" s="16" t="e">
        <f>IF(OR(EN40="Cống tròn",EN40="Cống hộp",EN40="Ống nhựa"),INDEX(#REF!,MATCH(E40,#REF!,0)),IF(OR(EN40="Rãnh xây",EN40="Rãnh bê tông"),INDEX(#REF!,MATCH(E40,#REF!,0)),0))</f>
        <v>#REF!</v>
      </c>
      <c r="EQ40" s="18">
        <v>47.90999999999994</v>
      </c>
      <c r="ER40" s="18">
        <v>1</v>
      </c>
      <c r="ES40" s="25">
        <f t="shared" si="159"/>
        <v>48</v>
      </c>
      <c r="ET40" s="1" t="e">
        <f>_xlfn.IFNA(IF(EN40="Cống tròn",INDEX(#REF!,MATCH(E40,#REF!,0)),IF(EN40="Cống hộp",INDEX(#REF!,MATCH(E40,#REF!,0)),EU40&amp;" ,"&amp;EV40)),0)</f>
        <v>#REF!</v>
      </c>
      <c r="EU40" s="16" t="s">
        <v>769</v>
      </c>
      <c r="EV40" s="16" t="s">
        <v>775</v>
      </c>
      <c r="EW40" s="16" t="e">
        <f>_xlfn.IFNA(INDEX(#REF!,MATCH(E40,#REF!,0)),0)</f>
        <v>#REF!</v>
      </c>
      <c r="EX40" s="16"/>
      <c r="EY40" s="18">
        <v>0</v>
      </c>
      <c r="EZ40" s="18">
        <v>0</v>
      </c>
      <c r="FA40" s="18">
        <v>0</v>
      </c>
      <c r="FB40" s="19">
        <v>0</v>
      </c>
      <c r="FC40" s="19">
        <v>0</v>
      </c>
      <c r="FD40" s="25">
        <f t="shared" si="9"/>
        <v>0</v>
      </c>
      <c r="FE40" s="25">
        <f t="shared" si="160"/>
        <v>0</v>
      </c>
      <c r="FF40" s="18">
        <v>0.14000000000000001</v>
      </c>
      <c r="FG40" s="18">
        <v>2</v>
      </c>
      <c r="FH40" s="18">
        <v>1.5</v>
      </c>
      <c r="FI40" s="25">
        <f t="shared" si="161"/>
        <v>1.78</v>
      </c>
      <c r="FJ40" s="18">
        <v>0</v>
      </c>
      <c r="FK40" s="18">
        <v>0</v>
      </c>
      <c r="FL40" s="18">
        <v>0.2</v>
      </c>
      <c r="FM40" s="18">
        <v>1.6</v>
      </c>
      <c r="FN40" s="18">
        <v>0</v>
      </c>
      <c r="FO40" s="25">
        <f t="shared" si="162"/>
        <v>1.98</v>
      </c>
      <c r="FP40" s="18">
        <v>1.4999999999999999E-2</v>
      </c>
      <c r="FQ40" s="18">
        <v>1</v>
      </c>
      <c r="FR40" s="25">
        <f t="shared" si="10"/>
        <v>47</v>
      </c>
      <c r="FS40" s="25">
        <f t="shared" si="11"/>
        <v>0.69</v>
      </c>
      <c r="FT40" s="25">
        <f t="shared" si="12"/>
        <v>47.69</v>
      </c>
      <c r="FU40" s="25">
        <f t="shared" si="13"/>
        <v>-0.21999999999994202</v>
      </c>
      <c r="FV40" s="25" t="str">
        <f t="shared" si="163"/>
        <v>Thêm 01</v>
      </c>
      <c r="FW40" s="25">
        <f t="shared" si="164"/>
        <v>0.8</v>
      </c>
      <c r="FX40" s="16"/>
      <c r="FY40" s="16"/>
      <c r="FZ40" s="16"/>
      <c r="GA40" s="16"/>
      <c r="GB40" s="19">
        <v>0</v>
      </c>
      <c r="GC40" s="19">
        <v>0</v>
      </c>
      <c r="GD40" s="19">
        <v>0</v>
      </c>
      <c r="GE40" s="19">
        <v>0</v>
      </c>
      <c r="GF40" s="19">
        <v>0</v>
      </c>
      <c r="GG40" s="19">
        <v>0</v>
      </c>
      <c r="GH40" s="19">
        <v>0</v>
      </c>
      <c r="GI40" s="19">
        <v>0</v>
      </c>
      <c r="GJ40" s="19">
        <v>0</v>
      </c>
      <c r="GK40" s="19">
        <v>0</v>
      </c>
      <c r="GL40" s="25">
        <f t="shared" si="14"/>
        <v>0</v>
      </c>
      <c r="GM40" s="25">
        <f t="shared" si="165"/>
        <v>0</v>
      </c>
      <c r="GN40" s="19">
        <v>0</v>
      </c>
      <c r="GO40" s="19">
        <v>0</v>
      </c>
      <c r="GP40" s="19">
        <v>0</v>
      </c>
      <c r="GQ40" s="19">
        <v>0</v>
      </c>
      <c r="GR40" s="1" t="e">
        <f>_xlfn.IFNA(INDEX(#REF!,MATCH(E40,#REF!,0)),0)</f>
        <v>#REF!</v>
      </c>
      <c r="GS40" s="16"/>
      <c r="GT40" s="18">
        <v>0</v>
      </c>
      <c r="GU40" s="18">
        <v>0</v>
      </c>
      <c r="GV40" s="18">
        <v>0</v>
      </c>
      <c r="GW40" s="18">
        <v>0</v>
      </c>
      <c r="GX40" s="25">
        <f t="shared" si="15"/>
        <v>0</v>
      </c>
      <c r="GY40" s="25">
        <f t="shared" si="16"/>
        <v>0</v>
      </c>
      <c r="GZ40" s="25">
        <f t="shared" si="166"/>
        <v>0</v>
      </c>
      <c r="HA40" s="1" t="e" cm="1">
        <f t="array" ref="HA40">INDEX(#REF!,MATCH(EJ40&amp;EK40&amp;HD40&amp;HE40&amp;HF40,#REF!&amp;#REF!&amp;#REF!&amp;#REF!&amp;#REF!,0))</f>
        <v>#REF!</v>
      </c>
      <c r="HB40" s="16"/>
      <c r="HC40" s="25">
        <f t="shared" si="167"/>
        <v>0</v>
      </c>
      <c r="HD40" s="18">
        <v>0</v>
      </c>
      <c r="HE40" s="18">
        <v>0</v>
      </c>
      <c r="HF40" s="18">
        <v>0</v>
      </c>
      <c r="HG40" s="1" t="e" cm="1">
        <f t="array" ref="HG40">INDEX(#REF!,MATCH(EJ40&amp;EK40&amp;HJ40&amp;HK40&amp;HL40,#REF!&amp;#REF!&amp;#REF!&amp;#REF!&amp;#REF!,0))</f>
        <v>#REF!</v>
      </c>
      <c r="HH40" s="16"/>
      <c r="HI40" s="25">
        <f t="shared" si="168"/>
        <v>0</v>
      </c>
      <c r="HJ40" s="25">
        <f t="shared" si="169"/>
        <v>0</v>
      </c>
      <c r="HK40" s="19">
        <v>0</v>
      </c>
      <c r="HL40" s="19">
        <v>0</v>
      </c>
      <c r="HM40" s="18">
        <v>0.01</v>
      </c>
      <c r="HN40" s="18">
        <v>1</v>
      </c>
      <c r="HO40" s="25">
        <f t="shared" si="170"/>
        <v>0</v>
      </c>
      <c r="HP40" s="25">
        <f t="shared" si="171"/>
        <v>0</v>
      </c>
      <c r="HQ40" s="25">
        <f t="shared" si="172"/>
        <v>0</v>
      </c>
      <c r="HR40" s="25">
        <f t="shared" si="173"/>
        <v>0</v>
      </c>
      <c r="HS40" s="25">
        <f t="shared" si="174"/>
        <v>0</v>
      </c>
      <c r="HT40" s="19">
        <v>0</v>
      </c>
      <c r="HU40" s="19">
        <v>0</v>
      </c>
      <c r="HV40" s="19">
        <v>0</v>
      </c>
      <c r="HW40" s="25">
        <f t="shared" si="175"/>
        <v>0</v>
      </c>
      <c r="HX40" s="19">
        <v>0</v>
      </c>
      <c r="HY40" s="19">
        <v>0</v>
      </c>
      <c r="HZ40" s="18">
        <v>23.92</v>
      </c>
      <c r="IA40" s="20">
        <f>ROUND(IF(EN40="Cống tròn",IF(EN40="Cống tròn",IF(EU40="Không có móng",IQ40-FF40,IF(EU40="Đế",IP40-FN40,IF(OR(EU40="Móng bê tông",EU40="Móng bê tông kết hợp đế"),II40-FJ40,0))),0),IF(EN40="Cống hộp",IF(AND(EN40="Cống hộp",EU40="Không có móng"),IQ40-GF40,IF(AND(EN40="Cống hộp",EU40="Móng bê tông"),IJ40-GB40,0)),IF(OR(EN40="Rãnh xây",EN40="Rãnh bê tông"),IF(OR(EN40="Rãnh xây",EN40="Rãnh bê tông"),IK40-GB40,0),IF(EN40="Ống nhựa",IF(AND(EN40="Ống nhựa",EU40="Không đắp cát"),IQ40-HT40,IF(AND(EN40="Ống nhựa",EU40="Đắp cát"),IH40-HX40,0)),IF(EN40="Rãnh thang",IF(EN40="Rãnh thang",IF(EU40="Móng bê tông",#REF!-#REF!,IQ40),0),0))))),2)</f>
        <v>21.71</v>
      </c>
      <c r="IB40" s="20">
        <f t="shared" si="176"/>
        <v>2.2100000000000009</v>
      </c>
      <c r="IC40" s="20">
        <f t="shared" si="17"/>
        <v>21.71</v>
      </c>
      <c r="ID40" s="20">
        <f t="shared" si="18"/>
        <v>0</v>
      </c>
      <c r="IE40" s="20">
        <f t="shared" si="19"/>
        <v>0</v>
      </c>
      <c r="IF40" s="20">
        <f t="shared" si="20"/>
        <v>0</v>
      </c>
      <c r="IG40" s="20">
        <f>IF(EN40="Rãnh thang",IF(AND(EN40="Rãnh thang",EU40="Móng bê tông"),IQ40-#REF!,0),IF(EN40="Ống nhựa",IF(AND(EN40="Ống nhựa",EU40="Đắp cát"),IQ40-HT40,0),IF(EN40="Cống tròn",IF(EN40="Cống tròn",IF(OR(EU40="Móng bê tông",EU40="Móng bê tông kết hợp đế"),IM40-FL40,0),0),IF(EN40="Cống hộp",IF(AND(EN40="Cống hộp",EU40="Móng bê tông"),IN40-GD40,0),IF(OR(EN40="Rãnh xây",EN40="Rãnh bê tông"),IF(AND(EN40="Rãnh xây",EU40="Móng bê tông"),IO40-GD40,IF(AND(EN40="Rãnh bê tông",EU40="Móng bê tông"),IO40-GD40,0)),0)))))</f>
        <v>21.71</v>
      </c>
      <c r="IH40" s="20">
        <f t="shared" si="21"/>
        <v>0</v>
      </c>
      <c r="II40" s="20">
        <f t="shared" si="22"/>
        <v>21.71</v>
      </c>
      <c r="IJ40" s="20">
        <f t="shared" si="23"/>
        <v>0</v>
      </c>
      <c r="IK40" s="20">
        <f t="shared" si="177"/>
        <v>0</v>
      </c>
      <c r="IL40" s="20">
        <f t="shared" si="24"/>
        <v>21.91</v>
      </c>
      <c r="IM40" s="20">
        <f t="shared" si="25"/>
        <v>21.91</v>
      </c>
      <c r="IN40" s="20">
        <f t="shared" si="26"/>
        <v>0</v>
      </c>
      <c r="IO40" s="20">
        <f t="shared" si="27"/>
        <v>0</v>
      </c>
      <c r="IP40" s="20">
        <f t="shared" si="28"/>
        <v>0</v>
      </c>
      <c r="IQ40" s="18">
        <v>22.05</v>
      </c>
      <c r="IR40" s="25">
        <f t="shared" si="178"/>
        <v>0</v>
      </c>
      <c r="IS40" s="25">
        <f t="shared" si="29"/>
        <v>0</v>
      </c>
      <c r="IT40" s="25">
        <f t="shared" si="30"/>
        <v>0</v>
      </c>
      <c r="IU40" s="25">
        <f>ROUND(IF(EN40="Cống tròn",IF(EN40="Cống tròn",IV40+FF40,0),IF(EN40="Cống hộp",IF(EN40="Cống hộp",IV40+GP40,0),IF(OR(EN40="Rãnh xây",EN40="Rãnh bê tông"),IF(OR(EN40="Rãnh xây",EN40="Rãnh bê tông"),IV40+GP40,0),IF(EN40="ống nhựa",IF(EN40="Ống nhựa",IV40+HT40,0),IF(EN40="Rãnh thang",IF(EN40="Rãnh thang",IQ40+#REF!,0),0))))),2)</f>
        <v>23.61</v>
      </c>
      <c r="IV40" s="18">
        <v>23.47</v>
      </c>
      <c r="IW40" s="25">
        <f t="shared" si="31"/>
        <v>23.61</v>
      </c>
      <c r="IX40" s="25">
        <f t="shared" si="32"/>
        <v>0</v>
      </c>
      <c r="IY40" s="25">
        <f t="shared" si="33"/>
        <v>0</v>
      </c>
      <c r="IZ40" s="25">
        <f t="shared" si="34"/>
        <v>0</v>
      </c>
      <c r="JA40" s="25">
        <f t="shared" si="35"/>
        <v>0</v>
      </c>
      <c r="JB40" s="18">
        <v>23.85</v>
      </c>
      <c r="JC40" s="20">
        <f>ROUND(IF(EN40="Cống tròn",IF(EN40="Cống tròn",IF(EU40="Không có móng",JS40-FF40,IF(EU40="Đế",JR40-FN40,IF(OR(EU40="Móng bê tông",EU40="Móng bê tông kết hợp đế"),JK40-FJ40,0))),0),IF(EN40="Cống hộp",IF(AND(EN40="Cống hộp",EU40="Không có móng"),JS40-GF40,IF(AND(EN40="Cống hộp",EU40="Móng bê tông"),JL40-GB40,0)),IF(OR(EN40="Rãnh xây",EN40="Rãnh bê tông"),IF(OR(EN40="Rãnh xây",EN40="Rãnh bê tông"),JM40-GB40,0),IF(EN40="Ống nhựa",IF(AND(EN40="Ống nhựa",EU40="Không đắp cát"),JS40-HT40,IF(AND(EN40="Ống nhựa",EU40="Đắp cát"),JJ40-HX40,0)),IF(EN40="Rãnh thang",IF(EN40="Rãnh thang",IF(EU40="Móng bê tông",#REF!-#REF!,JS40),0),0))))),2)</f>
        <v>21.63</v>
      </c>
      <c r="JD40" s="20">
        <f t="shared" si="179"/>
        <v>2.2200000000000024</v>
      </c>
      <c r="JE40" s="20">
        <f t="shared" si="36"/>
        <v>21.63</v>
      </c>
      <c r="JF40" s="20">
        <f t="shared" si="37"/>
        <v>0</v>
      </c>
      <c r="JG40" s="20">
        <f t="shared" si="38"/>
        <v>0</v>
      </c>
      <c r="JH40" s="20">
        <f t="shared" si="39"/>
        <v>0</v>
      </c>
      <c r="JI40" s="20">
        <f>IF(EN40="Rãnh thang",IF(AND(EN40="Rãnh thang",EU40="Móng bê tông"),JS40-#REF!,0),IF(EN40="Ống nhựa",IF(AND(EN40="Ống nhựa",EU40="Đắp cát"),JS40-HT40,0),IF(EN40="Cống tròn",IF(EN40="Cống tròn",IF(OR(EU40="Móng bê tông",EU40="Móng bê tông kết hợp đế"),JO40-FL40,0),0),IF(EN40="Cống hộp",IF(AND(EN40="Cống hộp",EU40="Móng bê tông"),JP40-GD40,0),IF(OR(EN40="Rãnh xây",EN40="Rãnh bê tông"),IF(AND(EN40="Rãnh xây",EU40="Móng bê tông"),JQ40-GD40,IF(AND(EN40="Rãnh bê tông",EU40="Móng bê tông"),JQ40-GD40,0)),0)))))</f>
        <v>21.63</v>
      </c>
      <c r="JJ40" s="20">
        <f t="shared" si="40"/>
        <v>0</v>
      </c>
      <c r="JK40" s="20">
        <f t="shared" si="41"/>
        <v>21.63</v>
      </c>
      <c r="JL40" s="20">
        <f t="shared" si="42"/>
        <v>0</v>
      </c>
      <c r="JM40" s="20">
        <f t="shared" si="43"/>
        <v>0</v>
      </c>
      <c r="JN40" s="20">
        <f t="shared" si="44"/>
        <v>21.83</v>
      </c>
      <c r="JO40" s="20">
        <f t="shared" si="45"/>
        <v>21.83</v>
      </c>
      <c r="JP40" s="20">
        <f t="shared" si="46"/>
        <v>0</v>
      </c>
      <c r="JQ40" s="20">
        <f t="shared" si="47"/>
        <v>0</v>
      </c>
      <c r="JR40" s="20">
        <f t="shared" si="48"/>
        <v>0</v>
      </c>
      <c r="JS40" s="26">
        <v>21.97</v>
      </c>
      <c r="JT40" s="25">
        <f t="shared" si="180"/>
        <v>0</v>
      </c>
      <c r="JU40" s="25">
        <f t="shared" si="49"/>
        <v>0</v>
      </c>
      <c r="JV40" s="25">
        <f t="shared" si="50"/>
        <v>0</v>
      </c>
      <c r="JW40" s="25">
        <f>ROUND(IF(EN40="Cống tròn",IF(EN40="Cống tròn",JX40+FF40,0),IF(EN40="Cống hộp",IF(EN40="Cống hộp",JX40+GP40,0),IF(OR(EN40="Rãnh xây",EN40="Rãnh bê tông"),IF(OR(EN40="Rãnh xây",EN40="Rãnh bê tông"),JX40+GP40,0),IF(EN40="ống nhựa",IF(EN40="Ống nhựa",JX40+HT40,0),IF(EN40="Rãnh thang",IF(EN40="Rãnh thang",JS40+#REF!,0),0))))),2)</f>
        <v>23.61</v>
      </c>
      <c r="JX40" s="27">
        <v>23.47</v>
      </c>
      <c r="JY40" s="25">
        <f t="shared" si="51"/>
        <v>23.61</v>
      </c>
      <c r="JZ40" s="25">
        <f t="shared" si="52"/>
        <v>0</v>
      </c>
      <c r="KA40" s="25">
        <f t="shared" si="53"/>
        <v>0</v>
      </c>
      <c r="KB40" s="25">
        <f t="shared" si="54"/>
        <v>0</v>
      </c>
      <c r="KC40" s="25">
        <f t="shared" si="55"/>
        <v>0</v>
      </c>
      <c r="KD40" s="28" t="s">
        <v>98</v>
      </c>
      <c r="KE40" s="27">
        <v>0</v>
      </c>
      <c r="KF40" s="25">
        <f t="shared" si="56"/>
        <v>2.2100000000000009</v>
      </c>
      <c r="KG40" s="25">
        <f t="shared" si="181"/>
        <v>2.2100000000000009</v>
      </c>
      <c r="KH40" s="27">
        <v>0</v>
      </c>
      <c r="KI40" s="25">
        <f t="shared" si="57"/>
        <v>2.2200000000000024</v>
      </c>
      <c r="KJ40" s="25">
        <f t="shared" si="182"/>
        <v>2.2200000000000024</v>
      </c>
      <c r="KK40" s="25">
        <f t="shared" si="58"/>
        <v>0</v>
      </c>
      <c r="KL40" s="25">
        <f t="shared" si="59"/>
        <v>0</v>
      </c>
      <c r="KM40" s="25">
        <f t="shared" si="183"/>
        <v>0</v>
      </c>
      <c r="KN40" s="25">
        <f t="shared" si="60"/>
        <v>0</v>
      </c>
      <c r="KO40" s="25">
        <f t="shared" si="61"/>
        <v>0</v>
      </c>
      <c r="KP40" s="25">
        <f t="shared" si="184"/>
        <v>0</v>
      </c>
      <c r="KQ40" s="25">
        <f t="shared" si="62"/>
        <v>0.2</v>
      </c>
      <c r="KR40" s="25">
        <f t="shared" si="63"/>
        <v>0.2</v>
      </c>
      <c r="KS40" s="25">
        <f t="shared" si="185"/>
        <v>0.2</v>
      </c>
      <c r="KT40" s="25">
        <f t="shared" si="64"/>
        <v>0</v>
      </c>
      <c r="KU40" s="25">
        <f t="shared" si="65"/>
        <v>0</v>
      </c>
      <c r="KV40" s="25">
        <f t="shared" si="186"/>
        <v>0</v>
      </c>
      <c r="KW40" s="25">
        <f t="shared" si="66"/>
        <v>0</v>
      </c>
      <c r="KX40" s="25">
        <f t="shared" si="67"/>
        <v>0</v>
      </c>
      <c r="KY40" s="25">
        <f t="shared" si="187"/>
        <v>0</v>
      </c>
      <c r="KZ40" s="25">
        <f t="shared" si="68"/>
        <v>0</v>
      </c>
      <c r="LA40" s="25">
        <f t="shared" si="69"/>
        <v>0</v>
      </c>
      <c r="LB40" s="25">
        <f t="shared" si="188"/>
        <v>0</v>
      </c>
      <c r="LC40" s="25">
        <f t="shared" si="70"/>
        <v>1.98</v>
      </c>
      <c r="LD40" s="25">
        <f t="shared" si="71"/>
        <v>1.98</v>
      </c>
      <c r="LE40" s="25">
        <f t="shared" si="189"/>
        <v>1.98</v>
      </c>
      <c r="LF40" s="25">
        <f t="shared" si="72"/>
        <v>0</v>
      </c>
      <c r="LG40" s="25">
        <f t="shared" si="73"/>
        <v>0</v>
      </c>
      <c r="LH40" s="25">
        <f t="shared" si="190"/>
        <v>0</v>
      </c>
      <c r="LI40" s="25">
        <f t="shared" si="74"/>
        <v>0</v>
      </c>
      <c r="LJ40" s="25">
        <f t="shared" si="75"/>
        <v>0</v>
      </c>
      <c r="LK40" s="25">
        <f t="shared" si="191"/>
        <v>0</v>
      </c>
      <c r="LL40" s="25">
        <f t="shared" si="76"/>
        <v>0</v>
      </c>
      <c r="LM40" s="25">
        <f t="shared" si="77"/>
        <v>0</v>
      </c>
      <c r="LN40" s="25">
        <f t="shared" si="192"/>
        <v>0</v>
      </c>
      <c r="LO40" s="25">
        <f t="shared" si="78"/>
        <v>0</v>
      </c>
      <c r="LP40" s="25">
        <f t="shared" si="79"/>
        <v>0</v>
      </c>
      <c r="LQ40" s="25">
        <f t="shared" si="193"/>
        <v>0</v>
      </c>
      <c r="LR40" s="25">
        <f t="shared" si="80"/>
        <v>0</v>
      </c>
      <c r="LS40" s="25">
        <f t="shared" si="81"/>
        <v>0</v>
      </c>
      <c r="LT40" s="25">
        <f t="shared" si="194"/>
        <v>0</v>
      </c>
      <c r="LU40" s="25">
        <f t="shared" si="82"/>
        <v>0</v>
      </c>
      <c r="LV40" s="25">
        <f t="shared" si="83"/>
        <v>0</v>
      </c>
      <c r="LW40" s="25">
        <f t="shared" si="195"/>
        <v>0</v>
      </c>
      <c r="LX40" s="25">
        <f t="shared" si="84"/>
        <v>0</v>
      </c>
      <c r="LY40" s="25">
        <f t="shared" si="85"/>
        <v>0</v>
      </c>
      <c r="LZ40" s="25">
        <f t="shared" si="196"/>
        <v>0</v>
      </c>
      <c r="MA40" s="25">
        <f t="shared" si="86"/>
        <v>0</v>
      </c>
      <c r="MB40" s="25">
        <f t="shared" si="87"/>
        <v>0</v>
      </c>
      <c r="MC40" s="25">
        <f t="shared" si="197"/>
        <v>0</v>
      </c>
      <c r="MD40" s="25">
        <f t="shared" si="88"/>
        <v>0</v>
      </c>
      <c r="ME40" s="25">
        <f t="shared" si="89"/>
        <v>0</v>
      </c>
      <c r="MF40" s="25">
        <f t="shared" si="198"/>
        <v>0</v>
      </c>
      <c r="MG40" s="25">
        <f t="shared" si="90"/>
        <v>0</v>
      </c>
      <c r="MH40" s="25">
        <f t="shared" si="91"/>
        <v>0</v>
      </c>
      <c r="MI40" s="25">
        <f t="shared" si="199"/>
        <v>0</v>
      </c>
      <c r="MJ40" s="25">
        <f t="shared" si="92"/>
        <v>0</v>
      </c>
      <c r="MK40" s="25">
        <f t="shared" si="93"/>
        <v>0</v>
      </c>
      <c r="ML40" s="25">
        <f t="shared" si="200"/>
        <v>0</v>
      </c>
      <c r="MM40" s="25">
        <f t="shared" si="94"/>
        <v>0</v>
      </c>
      <c r="MN40" s="25">
        <f t="shared" si="95"/>
        <v>0</v>
      </c>
      <c r="MO40" s="25">
        <f t="shared" si="201"/>
        <v>0</v>
      </c>
      <c r="MP40" s="25">
        <f t="shared" si="96"/>
        <v>0</v>
      </c>
      <c r="MQ40" s="25">
        <f t="shared" si="97"/>
        <v>0</v>
      </c>
      <c r="MR40" s="25">
        <f t="shared" si="202"/>
        <v>0</v>
      </c>
      <c r="MS40" s="29">
        <v>1.98</v>
      </c>
      <c r="MT40" s="29">
        <v>0</v>
      </c>
      <c r="MU40" s="29">
        <v>1</v>
      </c>
      <c r="MV40" s="29">
        <v>1</v>
      </c>
      <c r="MW40" s="25">
        <f t="shared" si="98"/>
        <v>1.98</v>
      </c>
      <c r="MX40" s="25">
        <f t="shared" si="99"/>
        <v>4.38</v>
      </c>
      <c r="MY40" s="25">
        <f t="shared" si="100"/>
        <v>0</v>
      </c>
      <c r="MZ40" s="25">
        <f t="shared" si="101"/>
        <v>0</v>
      </c>
      <c r="NA40" s="25">
        <f t="shared" si="102"/>
        <v>1.98</v>
      </c>
      <c r="NB40" s="25">
        <f t="shared" si="103"/>
        <v>4.4000000000000004</v>
      </c>
      <c r="NC40" s="25">
        <f t="shared" si="104"/>
        <v>0</v>
      </c>
      <c r="ND40" s="25">
        <f t="shared" si="105"/>
        <v>0</v>
      </c>
      <c r="NE40" s="25">
        <f t="shared" si="203"/>
        <v>1.98</v>
      </c>
      <c r="NF40" s="25">
        <f t="shared" si="203"/>
        <v>4.3900000000000006</v>
      </c>
      <c r="NG40" s="25">
        <f t="shared" si="203"/>
        <v>0</v>
      </c>
      <c r="NH40" s="25">
        <f t="shared" si="203"/>
        <v>0</v>
      </c>
      <c r="NI40" s="25">
        <f t="shared" si="107"/>
        <v>210.32</v>
      </c>
      <c r="NJ40" s="25">
        <f t="shared" si="108"/>
        <v>0</v>
      </c>
      <c r="NK40" s="25">
        <f t="shared" si="109"/>
        <v>210.32</v>
      </c>
      <c r="NL40" s="25">
        <f t="shared" si="110"/>
        <v>162.77000000000001</v>
      </c>
      <c r="NM40" s="25">
        <f t="shared" si="111"/>
        <v>0</v>
      </c>
      <c r="NN40" s="25">
        <f t="shared" si="204"/>
        <v>162.77000000000001</v>
      </c>
      <c r="NO40" s="25">
        <f t="shared" si="112"/>
        <v>0</v>
      </c>
      <c r="NP40" s="25">
        <f t="shared" si="113"/>
        <v>0</v>
      </c>
      <c r="NQ40" s="25">
        <f t="shared" si="205"/>
        <v>0</v>
      </c>
      <c r="NR40" s="25">
        <f t="shared" si="114"/>
        <v>0</v>
      </c>
      <c r="NS40" s="25">
        <f t="shared" si="115"/>
        <v>0</v>
      </c>
      <c r="NT40" s="25">
        <f t="shared" si="206"/>
        <v>0</v>
      </c>
      <c r="NU40" s="25">
        <f t="shared" si="116"/>
        <v>0</v>
      </c>
      <c r="NV40" s="25">
        <f t="shared" si="117"/>
        <v>0</v>
      </c>
      <c r="NW40" s="25">
        <f t="shared" si="207"/>
        <v>0</v>
      </c>
      <c r="NX40" s="25">
        <f t="shared" si="208"/>
        <v>162.77000000000001</v>
      </c>
      <c r="NY40" s="25">
        <f t="shared" si="208"/>
        <v>0</v>
      </c>
      <c r="NZ40" s="25">
        <f t="shared" si="209"/>
        <v>162.77000000000001</v>
      </c>
      <c r="OA40" s="25">
        <f t="shared" si="210"/>
        <v>47.55</v>
      </c>
      <c r="OB40" s="25">
        <f t="shared" si="210"/>
        <v>0</v>
      </c>
      <c r="OC40" s="25">
        <f t="shared" si="211"/>
        <v>47.55</v>
      </c>
      <c r="OD40" s="25">
        <f t="shared" si="212"/>
        <v>162.77000000000001</v>
      </c>
      <c r="OE40" s="25">
        <f t="shared" si="212"/>
        <v>0</v>
      </c>
      <c r="OF40" s="25">
        <f t="shared" si="212"/>
        <v>162.77000000000001</v>
      </c>
      <c r="OG40" s="25">
        <f t="shared" si="119"/>
        <v>0</v>
      </c>
      <c r="OH40" s="25">
        <f t="shared" si="120"/>
        <v>0</v>
      </c>
      <c r="OI40" s="25">
        <f t="shared" si="121"/>
        <v>0</v>
      </c>
      <c r="OJ40" s="25">
        <f t="shared" si="122"/>
        <v>0</v>
      </c>
      <c r="OK40" s="25">
        <f t="shared" si="123"/>
        <v>0</v>
      </c>
      <c r="OL40" s="25">
        <f t="shared" si="124"/>
        <v>0</v>
      </c>
      <c r="OM40" s="25">
        <f t="shared" si="213"/>
        <v>0</v>
      </c>
      <c r="ON40" s="25">
        <f t="shared" si="213"/>
        <v>0</v>
      </c>
      <c r="OO40" s="25">
        <f t="shared" si="213"/>
        <v>0</v>
      </c>
      <c r="OP40" s="25">
        <f t="shared" si="125"/>
        <v>0</v>
      </c>
      <c r="OQ40" s="25">
        <f t="shared" si="126"/>
        <v>0</v>
      </c>
      <c r="OR40" s="25">
        <f t="shared" si="214"/>
        <v>0</v>
      </c>
      <c r="OS40" s="19">
        <v>537566.91</v>
      </c>
      <c r="OT40" s="19">
        <v>2371326.09</v>
      </c>
    </row>
    <row r="41" spans="1:410" ht="33" customHeight="1" x14ac:dyDescent="0.25">
      <c r="A41" s="18"/>
      <c r="B41" s="18" t="s">
        <v>763</v>
      </c>
      <c r="C41" s="18">
        <v>979.51</v>
      </c>
      <c r="D41" s="16" t="e">
        <f>_xlfn.IFNA(INDEX(#REF!,MATCH(E41,#REF!,0)),0)</f>
        <v>#REF!</v>
      </c>
      <c r="E41" s="18" t="s">
        <v>813</v>
      </c>
      <c r="F41" s="16" t="s">
        <v>765</v>
      </c>
      <c r="G41" s="16" t="s">
        <v>810</v>
      </c>
      <c r="H41" s="16" t="s">
        <v>767</v>
      </c>
      <c r="I41" s="16" t="s">
        <v>768</v>
      </c>
      <c r="J41" s="16" t="s">
        <v>811</v>
      </c>
      <c r="K41" s="16" t="s">
        <v>770</v>
      </c>
      <c r="L41" s="16" t="s">
        <v>771</v>
      </c>
      <c r="M41" s="18">
        <v>1.8399999999999999</v>
      </c>
      <c r="N41" s="18">
        <v>2.44</v>
      </c>
      <c r="O41" s="18">
        <v>2.2399999999999998</v>
      </c>
      <c r="P41" s="18">
        <v>2.84</v>
      </c>
      <c r="Q41" s="18">
        <v>0.1</v>
      </c>
      <c r="R41" s="18">
        <v>2.04</v>
      </c>
      <c r="S41" s="18">
        <v>2.64</v>
      </c>
      <c r="T41" s="18">
        <v>0.2</v>
      </c>
      <c r="U41" s="18">
        <v>0</v>
      </c>
      <c r="V41" s="18">
        <v>0</v>
      </c>
      <c r="W41" s="18">
        <v>0</v>
      </c>
      <c r="X41" s="18">
        <v>1.8399999999999999</v>
      </c>
      <c r="Y41" s="18">
        <v>2.4</v>
      </c>
      <c r="Z41" s="20">
        <f t="shared" si="215"/>
        <v>2.9</v>
      </c>
      <c r="AA41" s="18">
        <v>0.22</v>
      </c>
      <c r="AB41" s="18">
        <v>0</v>
      </c>
      <c r="AC41" s="18">
        <v>0</v>
      </c>
      <c r="AD41" s="18">
        <v>0</v>
      </c>
      <c r="AE41" s="18">
        <v>0</v>
      </c>
      <c r="AF41" s="18">
        <v>0</v>
      </c>
      <c r="AG41" s="18">
        <v>1.4</v>
      </c>
      <c r="AH41" s="18">
        <v>2</v>
      </c>
      <c r="AI41" s="20">
        <f t="shared" si="127"/>
        <v>3.05</v>
      </c>
      <c r="AJ41" s="18">
        <v>0</v>
      </c>
      <c r="AK41" s="18">
        <v>0</v>
      </c>
      <c r="AL41" s="20">
        <f t="shared" si="128"/>
        <v>0</v>
      </c>
      <c r="AM41" s="18">
        <v>1.8399999999999999</v>
      </c>
      <c r="AN41" s="18">
        <v>2</v>
      </c>
      <c r="AO41" s="18">
        <v>0.15</v>
      </c>
      <c r="AP41" s="18">
        <v>0.22</v>
      </c>
      <c r="AQ41" s="18">
        <v>0</v>
      </c>
      <c r="AR41" s="18">
        <v>0</v>
      </c>
      <c r="AS41" s="18">
        <v>0</v>
      </c>
      <c r="AT41" s="18">
        <v>0</v>
      </c>
      <c r="AU41" s="18">
        <v>0</v>
      </c>
      <c r="AV41" s="18">
        <v>1</v>
      </c>
      <c r="AW41" s="18">
        <v>0</v>
      </c>
      <c r="AX41" s="18">
        <v>0</v>
      </c>
      <c r="AY41" s="18">
        <v>0</v>
      </c>
      <c r="AZ41" s="18">
        <v>0</v>
      </c>
      <c r="BA41" s="18">
        <v>2</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6" t="e">
        <f>_xlfn.IFNA(IF(RIGHT(D41,2)="=G",0,INDEX(#REF!,MATCH(E41,#REF!,0))),0)</f>
        <v>#REF!</v>
      </c>
      <c r="CB41" s="16" t="s">
        <v>776</v>
      </c>
      <c r="CC41" s="18">
        <v>0</v>
      </c>
      <c r="CD41" s="18">
        <v>0</v>
      </c>
      <c r="CE41" s="18">
        <v>1.84</v>
      </c>
      <c r="CF41" s="18">
        <v>0.8</v>
      </c>
      <c r="CG41" s="18">
        <v>0.12</v>
      </c>
      <c r="CH41" s="18">
        <v>3</v>
      </c>
      <c r="CI41" s="16" t="s">
        <v>98</v>
      </c>
      <c r="CJ41" s="18">
        <v>0</v>
      </c>
      <c r="CK41" s="20">
        <f t="shared" si="129"/>
        <v>2.48</v>
      </c>
      <c r="CL41" s="20">
        <f t="shared" si="130"/>
        <v>2.48</v>
      </c>
      <c r="CM41" s="18">
        <v>19.71</v>
      </c>
      <c r="CN41" s="18">
        <v>24.69</v>
      </c>
      <c r="CO41" s="18">
        <v>23.851000000000003</v>
      </c>
      <c r="CP41" s="22">
        <f t="shared" si="131"/>
        <v>23.85</v>
      </c>
      <c r="CQ41" s="22">
        <f t="shared" si="132"/>
        <v>21.37</v>
      </c>
      <c r="CR41" s="22">
        <f t="shared" si="133"/>
        <v>2.48</v>
      </c>
      <c r="CS41" s="22">
        <f t="shared" si="134"/>
        <v>21.470000000000002</v>
      </c>
      <c r="CT41" s="22">
        <f t="shared" si="0"/>
        <v>21.67</v>
      </c>
      <c r="CU41" s="18">
        <v>21.67</v>
      </c>
      <c r="CV41" s="22">
        <f t="shared" si="135"/>
        <v>2.9</v>
      </c>
      <c r="CW41" s="22">
        <f t="shared" si="1"/>
        <v>0</v>
      </c>
      <c r="CX41" s="22">
        <f t="shared" si="2"/>
        <v>0</v>
      </c>
      <c r="CY41" s="22">
        <f t="shared" si="136"/>
        <v>24.54</v>
      </c>
      <c r="CZ41" s="22">
        <f t="shared" si="137"/>
        <v>24.69</v>
      </c>
      <c r="DA41" s="18">
        <v>24.69</v>
      </c>
      <c r="DB41" s="20">
        <f t="shared" si="138"/>
        <v>3.32</v>
      </c>
      <c r="DC41" s="20">
        <f t="shared" si="139"/>
        <v>0.84</v>
      </c>
      <c r="DD41" s="20">
        <f t="shared" si="140"/>
        <v>2.48</v>
      </c>
      <c r="DE41" s="20">
        <f t="shared" si="3"/>
        <v>0.1</v>
      </c>
      <c r="DF41" s="20">
        <f t="shared" si="4"/>
        <v>0.2</v>
      </c>
      <c r="DG41" s="20">
        <f t="shared" si="5"/>
        <v>2.1800000000000002</v>
      </c>
      <c r="DH41" s="20">
        <f t="shared" si="6"/>
        <v>0</v>
      </c>
      <c r="DI41" s="20">
        <f t="shared" si="7"/>
        <v>0</v>
      </c>
      <c r="DJ41" s="20">
        <f t="shared" si="8"/>
        <v>0</v>
      </c>
      <c r="DK41" s="20">
        <f t="shared" si="141"/>
        <v>2.4800000000000004</v>
      </c>
      <c r="DL41" s="20">
        <f t="shared" si="142"/>
        <v>0</v>
      </c>
      <c r="DM41" s="20">
        <f t="shared" si="216"/>
        <v>0</v>
      </c>
      <c r="DN41" s="20">
        <f t="shared" si="143"/>
        <v>0</v>
      </c>
      <c r="DO41" s="18">
        <v>3.04</v>
      </c>
      <c r="DP41" s="18">
        <v>0</v>
      </c>
      <c r="DQ41" s="18">
        <v>1</v>
      </c>
      <c r="DR41" s="18">
        <v>1</v>
      </c>
      <c r="DS41" s="25">
        <f t="shared" si="144"/>
        <v>3.04</v>
      </c>
      <c r="DT41" s="25">
        <f t="shared" si="145"/>
        <v>0</v>
      </c>
      <c r="DU41" s="25">
        <f t="shared" si="146"/>
        <v>7.54</v>
      </c>
      <c r="DV41" s="25">
        <f t="shared" si="147"/>
        <v>0</v>
      </c>
      <c r="DW41" s="25">
        <f t="shared" si="148"/>
        <v>7.54</v>
      </c>
      <c r="DX41" s="25">
        <f t="shared" si="149"/>
        <v>16.89</v>
      </c>
      <c r="DY41" s="25">
        <f t="shared" si="150"/>
        <v>0</v>
      </c>
      <c r="DZ41" s="25">
        <f t="shared" si="151"/>
        <v>16.89</v>
      </c>
      <c r="EA41" s="25">
        <f t="shared" si="152"/>
        <v>11.5</v>
      </c>
      <c r="EB41" s="25">
        <f t="shared" si="153"/>
        <v>0</v>
      </c>
      <c r="EC41" s="25">
        <f t="shared" si="154"/>
        <v>11.5</v>
      </c>
      <c r="ED41" s="25">
        <f t="shared" si="155"/>
        <v>5.39</v>
      </c>
      <c r="EE41" s="25">
        <f t="shared" si="155"/>
        <v>0</v>
      </c>
      <c r="EF41" s="25">
        <f t="shared" si="156"/>
        <v>5.39</v>
      </c>
      <c r="EG41" s="25">
        <f t="shared" si="157"/>
        <v>11.5</v>
      </c>
      <c r="EH41" s="25">
        <f t="shared" si="157"/>
        <v>0</v>
      </c>
      <c r="EI41" s="25">
        <f t="shared" si="158"/>
        <v>11.5</v>
      </c>
      <c r="EJ41" s="18">
        <v>979.51</v>
      </c>
      <c r="EK41" s="18">
        <v>929.22</v>
      </c>
      <c r="EL41" s="18" t="s">
        <v>813</v>
      </c>
      <c r="EM41" s="18" t="s">
        <v>814</v>
      </c>
      <c r="EN41" s="16" t="s">
        <v>774</v>
      </c>
      <c r="EO41" s="16" t="s">
        <v>131</v>
      </c>
      <c r="EP41" s="16" t="e">
        <f>IF(OR(EN41="Cống tròn",EN41="Cống hộp",EN41="Ống nhựa"),INDEX(#REF!,MATCH(E41,#REF!,0)),IF(OR(EN41="Rãnh xây",EN41="Rãnh bê tông"),INDEX(#REF!,MATCH(E41,#REF!,0)),0))</f>
        <v>#REF!</v>
      </c>
      <c r="EQ41" s="18">
        <v>48.889999999999958</v>
      </c>
      <c r="ER41" s="18">
        <v>1</v>
      </c>
      <c r="ES41" s="25">
        <f t="shared" si="159"/>
        <v>49</v>
      </c>
      <c r="ET41" s="1" t="e">
        <f>_xlfn.IFNA(IF(EN41="Cống tròn",INDEX(#REF!,MATCH(E41,#REF!,0)),IF(EN41="Cống hộp",INDEX(#REF!,MATCH(E41,#REF!,0)),EU41&amp;" ,"&amp;EV41)),0)</f>
        <v>#REF!</v>
      </c>
      <c r="EU41" s="16" t="s">
        <v>769</v>
      </c>
      <c r="EV41" s="16" t="s">
        <v>775</v>
      </c>
      <c r="EW41" s="16" t="e">
        <f>_xlfn.IFNA(INDEX(#REF!,MATCH(E41,#REF!,0)),0)</f>
        <v>#REF!</v>
      </c>
      <c r="EX41" s="16"/>
      <c r="EY41" s="18">
        <v>0</v>
      </c>
      <c r="EZ41" s="18">
        <v>0</v>
      </c>
      <c r="FA41" s="18">
        <v>0</v>
      </c>
      <c r="FB41" s="19">
        <v>0</v>
      </c>
      <c r="FC41" s="19">
        <v>0</v>
      </c>
      <c r="FD41" s="25">
        <f t="shared" si="9"/>
        <v>0</v>
      </c>
      <c r="FE41" s="25">
        <f t="shared" si="160"/>
        <v>0</v>
      </c>
      <c r="FF41" s="18">
        <v>0.14000000000000001</v>
      </c>
      <c r="FG41" s="18">
        <v>2</v>
      </c>
      <c r="FH41" s="18">
        <v>1.5</v>
      </c>
      <c r="FI41" s="25">
        <f t="shared" si="161"/>
        <v>1.78</v>
      </c>
      <c r="FJ41" s="18">
        <v>0</v>
      </c>
      <c r="FK41" s="18">
        <v>0</v>
      </c>
      <c r="FL41" s="18">
        <v>0.2</v>
      </c>
      <c r="FM41" s="18">
        <v>1.6</v>
      </c>
      <c r="FN41" s="18">
        <v>0</v>
      </c>
      <c r="FO41" s="25">
        <f t="shared" si="162"/>
        <v>1.98</v>
      </c>
      <c r="FP41" s="18">
        <v>1.4999999999999999E-2</v>
      </c>
      <c r="FQ41" s="18">
        <v>1</v>
      </c>
      <c r="FR41" s="25">
        <f t="shared" si="10"/>
        <v>48</v>
      </c>
      <c r="FS41" s="25">
        <f t="shared" si="11"/>
        <v>0.70499999999999996</v>
      </c>
      <c r="FT41" s="25">
        <f t="shared" si="12"/>
        <v>48.704999999999998</v>
      </c>
      <c r="FU41" s="25">
        <f t="shared" si="13"/>
        <v>-0.18499999999995964</v>
      </c>
      <c r="FV41" s="25" t="str">
        <f t="shared" si="163"/>
        <v>Thêm 01</v>
      </c>
      <c r="FW41" s="25">
        <f t="shared" si="164"/>
        <v>0.83</v>
      </c>
      <c r="FX41" s="16"/>
      <c r="FY41" s="16"/>
      <c r="FZ41" s="16"/>
      <c r="GA41" s="16"/>
      <c r="GB41" s="19">
        <v>0</v>
      </c>
      <c r="GC41" s="19">
        <v>0</v>
      </c>
      <c r="GD41" s="19">
        <v>0</v>
      </c>
      <c r="GE41" s="19">
        <v>0</v>
      </c>
      <c r="GF41" s="19">
        <v>0</v>
      </c>
      <c r="GG41" s="19">
        <v>0</v>
      </c>
      <c r="GH41" s="19">
        <v>0</v>
      </c>
      <c r="GI41" s="19">
        <v>0</v>
      </c>
      <c r="GJ41" s="19">
        <v>0</v>
      </c>
      <c r="GK41" s="19">
        <v>0</v>
      </c>
      <c r="GL41" s="25">
        <f t="shared" si="14"/>
        <v>0</v>
      </c>
      <c r="GM41" s="25">
        <f t="shared" si="165"/>
        <v>0</v>
      </c>
      <c r="GN41" s="19">
        <v>0</v>
      </c>
      <c r="GO41" s="19">
        <v>0</v>
      </c>
      <c r="GP41" s="19">
        <v>0</v>
      </c>
      <c r="GQ41" s="19">
        <v>0</v>
      </c>
      <c r="GR41" s="1" t="e">
        <f>_xlfn.IFNA(INDEX(#REF!,MATCH(E41,#REF!,0)),0)</f>
        <v>#REF!</v>
      </c>
      <c r="GS41" s="16"/>
      <c r="GT41" s="18">
        <v>0</v>
      </c>
      <c r="GU41" s="18">
        <v>0</v>
      </c>
      <c r="GV41" s="18">
        <v>0</v>
      </c>
      <c r="GW41" s="18">
        <v>0</v>
      </c>
      <c r="GX41" s="25">
        <f t="shared" si="15"/>
        <v>0</v>
      </c>
      <c r="GY41" s="25">
        <f t="shared" si="16"/>
        <v>0</v>
      </c>
      <c r="GZ41" s="25">
        <f t="shared" si="166"/>
        <v>0</v>
      </c>
      <c r="HA41" s="1" t="e" cm="1">
        <f t="array" ref="HA41">INDEX(#REF!,MATCH(EJ41&amp;EK41&amp;HD41&amp;HE41&amp;HF41,#REF!&amp;#REF!&amp;#REF!&amp;#REF!&amp;#REF!,0))</f>
        <v>#REF!</v>
      </c>
      <c r="HB41" s="16"/>
      <c r="HC41" s="25">
        <f t="shared" si="167"/>
        <v>0</v>
      </c>
      <c r="HD41" s="18">
        <v>0</v>
      </c>
      <c r="HE41" s="18">
        <v>0</v>
      </c>
      <c r="HF41" s="18">
        <v>0</v>
      </c>
      <c r="HG41" s="1" t="e" cm="1">
        <f t="array" ref="HG41">INDEX(#REF!,MATCH(EJ41&amp;EK41&amp;HJ41&amp;HK41&amp;HL41,#REF!&amp;#REF!&amp;#REF!&amp;#REF!&amp;#REF!,0))</f>
        <v>#REF!</v>
      </c>
      <c r="HH41" s="16"/>
      <c r="HI41" s="25">
        <f t="shared" si="168"/>
        <v>0</v>
      </c>
      <c r="HJ41" s="25">
        <f t="shared" si="169"/>
        <v>0</v>
      </c>
      <c r="HK41" s="19">
        <v>0</v>
      </c>
      <c r="HL41" s="19">
        <v>0</v>
      </c>
      <c r="HM41" s="18">
        <v>0.01</v>
      </c>
      <c r="HN41" s="18">
        <v>1</v>
      </c>
      <c r="HO41" s="25">
        <f t="shared" si="170"/>
        <v>0</v>
      </c>
      <c r="HP41" s="25">
        <f t="shared" si="171"/>
        <v>0</v>
      </c>
      <c r="HQ41" s="25">
        <f t="shared" si="172"/>
        <v>0</v>
      </c>
      <c r="HR41" s="25">
        <f t="shared" si="173"/>
        <v>0</v>
      </c>
      <c r="HS41" s="25">
        <f t="shared" si="174"/>
        <v>0</v>
      </c>
      <c r="HT41" s="19">
        <v>0</v>
      </c>
      <c r="HU41" s="19">
        <v>0</v>
      </c>
      <c r="HV41" s="19">
        <v>0</v>
      </c>
      <c r="HW41" s="25">
        <f t="shared" si="175"/>
        <v>0</v>
      </c>
      <c r="HX41" s="19">
        <v>0</v>
      </c>
      <c r="HY41" s="19">
        <v>0</v>
      </c>
      <c r="HZ41" s="18">
        <v>23.85</v>
      </c>
      <c r="IA41" s="20">
        <f>ROUND(IF(EN41="Cống tròn",IF(EN41="Cống tròn",IF(EU41="Không có móng",IQ41-FF41,IF(EU41="Đế",IP41-FN41,IF(OR(EU41="Móng bê tông",EU41="Móng bê tông kết hợp đế"),II41-FJ41,0))),0),IF(EN41="Cống hộp",IF(AND(EN41="Cống hộp",EU41="Không có móng"),IQ41-GF41,IF(AND(EN41="Cống hộp",EU41="Móng bê tông"),IJ41-GB41,0)),IF(OR(EN41="Rãnh xây",EN41="Rãnh bê tông"),IF(OR(EN41="Rãnh xây",EN41="Rãnh bê tông"),IK41-GB41,0),IF(EN41="Ống nhựa",IF(AND(EN41="Ống nhựa",EU41="Không đắp cát"),IQ41-HT41,IF(AND(EN41="Ống nhựa",EU41="Đắp cát"),IH41-HX41,0)),IF(EN41="Rãnh thang",IF(EN41="Rãnh thang",IF(EU41="Móng bê tông",#REF!-#REF!,IQ41),0),0))))),2)</f>
        <v>21.63</v>
      </c>
      <c r="IB41" s="20">
        <f t="shared" si="176"/>
        <v>2.2200000000000024</v>
      </c>
      <c r="IC41" s="20">
        <f t="shared" si="17"/>
        <v>21.63</v>
      </c>
      <c r="ID41" s="20">
        <f t="shared" si="18"/>
        <v>0</v>
      </c>
      <c r="IE41" s="20">
        <f t="shared" si="19"/>
        <v>0</v>
      </c>
      <c r="IF41" s="20">
        <f t="shared" si="20"/>
        <v>0</v>
      </c>
      <c r="IG41" s="20">
        <f>IF(EN41="Rãnh thang",IF(AND(EN41="Rãnh thang",EU41="Móng bê tông"),IQ41-#REF!,0),IF(EN41="Ống nhựa",IF(AND(EN41="Ống nhựa",EU41="Đắp cát"),IQ41-HT41,0),IF(EN41="Cống tròn",IF(EN41="Cống tròn",IF(OR(EU41="Móng bê tông",EU41="Móng bê tông kết hợp đế"),IM41-FL41,0),0),IF(EN41="Cống hộp",IF(AND(EN41="Cống hộp",EU41="Móng bê tông"),IN41-GD41,0),IF(OR(EN41="Rãnh xây",EN41="Rãnh bê tông"),IF(AND(EN41="Rãnh xây",EU41="Móng bê tông"),IO41-GD41,IF(AND(EN41="Rãnh bê tông",EU41="Móng bê tông"),IO41-GD41,0)),0)))))</f>
        <v>21.63</v>
      </c>
      <c r="IH41" s="20">
        <f t="shared" si="21"/>
        <v>0</v>
      </c>
      <c r="II41" s="20">
        <f t="shared" si="22"/>
        <v>21.63</v>
      </c>
      <c r="IJ41" s="20">
        <f t="shared" si="23"/>
        <v>0</v>
      </c>
      <c r="IK41" s="20">
        <f t="shared" si="177"/>
        <v>0</v>
      </c>
      <c r="IL41" s="20">
        <f t="shared" si="24"/>
        <v>21.83</v>
      </c>
      <c r="IM41" s="20">
        <f t="shared" si="25"/>
        <v>21.83</v>
      </c>
      <c r="IN41" s="20">
        <f t="shared" si="26"/>
        <v>0</v>
      </c>
      <c r="IO41" s="20">
        <f t="shared" si="27"/>
        <v>0</v>
      </c>
      <c r="IP41" s="20">
        <f t="shared" si="28"/>
        <v>0</v>
      </c>
      <c r="IQ41" s="18">
        <v>21.97</v>
      </c>
      <c r="IR41" s="25">
        <f t="shared" si="178"/>
        <v>0</v>
      </c>
      <c r="IS41" s="25">
        <f t="shared" si="29"/>
        <v>0</v>
      </c>
      <c r="IT41" s="25">
        <f t="shared" si="30"/>
        <v>0</v>
      </c>
      <c r="IU41" s="25">
        <f>ROUND(IF(EN41="Cống tròn",IF(EN41="Cống tròn",IV41+FF41,0),IF(EN41="Cống hộp",IF(EN41="Cống hộp",IV41+GP41,0),IF(OR(EN41="Rãnh xây",EN41="Rãnh bê tông"),IF(OR(EN41="Rãnh xây",EN41="Rãnh bê tông"),IV41+GP41,0),IF(EN41="ống nhựa",IF(EN41="Ống nhựa",IV41+HT41,0),IF(EN41="Rãnh thang",IF(EN41="Rãnh thang",IQ41+#REF!,0),0))))),2)</f>
        <v>23.53</v>
      </c>
      <c r="IV41" s="18">
        <v>23.39</v>
      </c>
      <c r="IW41" s="25">
        <f t="shared" si="31"/>
        <v>23.53</v>
      </c>
      <c r="IX41" s="25">
        <f t="shared" si="32"/>
        <v>0</v>
      </c>
      <c r="IY41" s="25">
        <f t="shared" si="33"/>
        <v>0</v>
      </c>
      <c r="IZ41" s="25">
        <f t="shared" si="34"/>
        <v>0</v>
      </c>
      <c r="JA41" s="25">
        <f t="shared" si="35"/>
        <v>0</v>
      </c>
      <c r="JB41" s="18">
        <v>23.77</v>
      </c>
      <c r="JC41" s="20">
        <f>ROUND(IF(EN41="Cống tròn",IF(EN41="Cống tròn",IF(EU41="Không có móng",JS41-FF41,IF(EU41="Đế",JR41-FN41,IF(OR(EU41="Móng bê tông",EU41="Móng bê tông kết hợp đế"),JK41-FJ41,0))),0),IF(EN41="Cống hộp",IF(AND(EN41="Cống hộp",EU41="Không có móng"),JS41-GF41,IF(AND(EN41="Cống hộp",EU41="Móng bê tông"),JL41-GB41,0)),IF(OR(EN41="Rãnh xây",EN41="Rãnh bê tông"),IF(OR(EN41="Rãnh xây",EN41="Rãnh bê tông"),JM41-GB41,0),IF(EN41="Ống nhựa",IF(AND(EN41="Ống nhựa",EU41="Không đắp cát"),JS41-HT41,IF(AND(EN41="Ống nhựa",EU41="Đắp cát"),JJ41-HX41,0)),IF(EN41="Rãnh thang",IF(EN41="Rãnh thang",IF(EU41="Móng bê tông",#REF!-#REF!,JS41),0),0))))),2)</f>
        <v>21.55</v>
      </c>
      <c r="JD41" s="20">
        <f t="shared" si="179"/>
        <v>2.2199999999999989</v>
      </c>
      <c r="JE41" s="20">
        <f t="shared" si="36"/>
        <v>21.55</v>
      </c>
      <c r="JF41" s="20">
        <f t="shared" si="37"/>
        <v>0</v>
      </c>
      <c r="JG41" s="20">
        <f t="shared" si="38"/>
        <v>0</v>
      </c>
      <c r="JH41" s="20">
        <f t="shared" si="39"/>
        <v>0</v>
      </c>
      <c r="JI41" s="20">
        <f>IF(EN41="Rãnh thang",IF(AND(EN41="Rãnh thang",EU41="Móng bê tông"),JS41-#REF!,0),IF(EN41="Ống nhựa",IF(AND(EN41="Ống nhựa",EU41="Đắp cát"),JS41-HT41,0),IF(EN41="Cống tròn",IF(EN41="Cống tròn",IF(OR(EU41="Móng bê tông",EU41="Móng bê tông kết hợp đế"),JO41-FL41,0),0),IF(EN41="Cống hộp",IF(AND(EN41="Cống hộp",EU41="Móng bê tông"),JP41-GD41,0),IF(OR(EN41="Rãnh xây",EN41="Rãnh bê tông"),IF(AND(EN41="Rãnh xây",EU41="Móng bê tông"),JQ41-GD41,IF(AND(EN41="Rãnh bê tông",EU41="Móng bê tông"),JQ41-GD41,0)),0)))))</f>
        <v>21.55</v>
      </c>
      <c r="JJ41" s="20">
        <f t="shared" si="40"/>
        <v>0</v>
      </c>
      <c r="JK41" s="20">
        <f t="shared" si="41"/>
        <v>21.55</v>
      </c>
      <c r="JL41" s="20">
        <f t="shared" si="42"/>
        <v>0</v>
      </c>
      <c r="JM41" s="20">
        <f t="shared" si="43"/>
        <v>0</v>
      </c>
      <c r="JN41" s="20">
        <f t="shared" si="44"/>
        <v>21.75</v>
      </c>
      <c r="JO41" s="20">
        <f t="shared" si="45"/>
        <v>21.75</v>
      </c>
      <c r="JP41" s="20">
        <f t="shared" si="46"/>
        <v>0</v>
      </c>
      <c r="JQ41" s="20">
        <f t="shared" si="47"/>
        <v>0</v>
      </c>
      <c r="JR41" s="20">
        <f t="shared" si="48"/>
        <v>0</v>
      </c>
      <c r="JS41" s="26">
        <v>21.89</v>
      </c>
      <c r="JT41" s="25">
        <f t="shared" si="180"/>
        <v>0</v>
      </c>
      <c r="JU41" s="25">
        <f t="shared" si="49"/>
        <v>0</v>
      </c>
      <c r="JV41" s="25">
        <f t="shared" si="50"/>
        <v>0</v>
      </c>
      <c r="JW41" s="25">
        <f>ROUND(IF(EN41="Cống tròn",IF(EN41="Cống tròn",JX41+FF41,0),IF(EN41="Cống hộp",IF(EN41="Cống hộp",JX41+GP41,0),IF(OR(EN41="Rãnh xây",EN41="Rãnh bê tông"),IF(OR(EN41="Rãnh xây",EN41="Rãnh bê tông"),JX41+GP41,0),IF(EN41="ống nhựa",IF(EN41="Ống nhựa",JX41+HT41,0),IF(EN41="Rãnh thang",IF(EN41="Rãnh thang",JS41+#REF!,0),0))))),2)</f>
        <v>23.53</v>
      </c>
      <c r="JX41" s="27">
        <v>23.39</v>
      </c>
      <c r="JY41" s="25">
        <f t="shared" si="51"/>
        <v>23.53</v>
      </c>
      <c r="JZ41" s="25">
        <f t="shared" si="52"/>
        <v>0</v>
      </c>
      <c r="KA41" s="25">
        <f t="shared" si="53"/>
        <v>0</v>
      </c>
      <c r="KB41" s="25">
        <f t="shared" si="54"/>
        <v>0</v>
      </c>
      <c r="KC41" s="25">
        <f t="shared" si="55"/>
        <v>0</v>
      </c>
      <c r="KD41" s="28" t="s">
        <v>98</v>
      </c>
      <c r="KE41" s="27">
        <v>0</v>
      </c>
      <c r="KF41" s="25">
        <f t="shared" si="56"/>
        <v>2.2200000000000024</v>
      </c>
      <c r="KG41" s="25">
        <f t="shared" si="181"/>
        <v>2.2200000000000024</v>
      </c>
      <c r="KH41" s="27">
        <v>0</v>
      </c>
      <c r="KI41" s="25">
        <f t="shared" si="57"/>
        <v>2.2199999999999989</v>
      </c>
      <c r="KJ41" s="25">
        <f t="shared" si="182"/>
        <v>2.2199999999999989</v>
      </c>
      <c r="KK41" s="25">
        <f t="shared" si="58"/>
        <v>0</v>
      </c>
      <c r="KL41" s="25">
        <f t="shared" si="59"/>
        <v>0</v>
      </c>
      <c r="KM41" s="25">
        <f t="shared" si="183"/>
        <v>0</v>
      </c>
      <c r="KN41" s="25">
        <f t="shared" si="60"/>
        <v>0</v>
      </c>
      <c r="KO41" s="25">
        <f t="shared" si="61"/>
        <v>0</v>
      </c>
      <c r="KP41" s="25">
        <f t="shared" si="184"/>
        <v>0</v>
      </c>
      <c r="KQ41" s="25">
        <f t="shared" si="62"/>
        <v>0.2</v>
      </c>
      <c r="KR41" s="25">
        <f t="shared" si="63"/>
        <v>0.2</v>
      </c>
      <c r="KS41" s="25">
        <f t="shared" si="185"/>
        <v>0.2</v>
      </c>
      <c r="KT41" s="25">
        <f t="shared" si="64"/>
        <v>0</v>
      </c>
      <c r="KU41" s="25">
        <f t="shared" si="65"/>
        <v>0</v>
      </c>
      <c r="KV41" s="25">
        <f t="shared" si="186"/>
        <v>0</v>
      </c>
      <c r="KW41" s="25">
        <f t="shared" si="66"/>
        <v>0</v>
      </c>
      <c r="KX41" s="25">
        <f t="shared" si="67"/>
        <v>0</v>
      </c>
      <c r="KY41" s="25">
        <f t="shared" si="187"/>
        <v>0</v>
      </c>
      <c r="KZ41" s="25">
        <f t="shared" si="68"/>
        <v>0</v>
      </c>
      <c r="LA41" s="25">
        <f t="shared" si="69"/>
        <v>0</v>
      </c>
      <c r="LB41" s="25">
        <f t="shared" si="188"/>
        <v>0</v>
      </c>
      <c r="LC41" s="25">
        <f t="shared" si="70"/>
        <v>1.98</v>
      </c>
      <c r="LD41" s="25">
        <f t="shared" si="71"/>
        <v>1.98</v>
      </c>
      <c r="LE41" s="25">
        <f t="shared" si="189"/>
        <v>1.98</v>
      </c>
      <c r="LF41" s="25">
        <f t="shared" si="72"/>
        <v>0</v>
      </c>
      <c r="LG41" s="25">
        <f t="shared" si="73"/>
        <v>0</v>
      </c>
      <c r="LH41" s="25">
        <f t="shared" si="190"/>
        <v>0</v>
      </c>
      <c r="LI41" s="25">
        <f t="shared" si="74"/>
        <v>0</v>
      </c>
      <c r="LJ41" s="25">
        <f t="shared" si="75"/>
        <v>0</v>
      </c>
      <c r="LK41" s="25">
        <f t="shared" si="191"/>
        <v>0</v>
      </c>
      <c r="LL41" s="25">
        <f t="shared" si="76"/>
        <v>0</v>
      </c>
      <c r="LM41" s="25">
        <f t="shared" si="77"/>
        <v>0</v>
      </c>
      <c r="LN41" s="25">
        <f t="shared" si="192"/>
        <v>0</v>
      </c>
      <c r="LO41" s="25">
        <f t="shared" si="78"/>
        <v>0</v>
      </c>
      <c r="LP41" s="25">
        <f t="shared" si="79"/>
        <v>0</v>
      </c>
      <c r="LQ41" s="25">
        <f t="shared" si="193"/>
        <v>0</v>
      </c>
      <c r="LR41" s="25">
        <f t="shared" si="80"/>
        <v>0</v>
      </c>
      <c r="LS41" s="25">
        <f t="shared" si="81"/>
        <v>0</v>
      </c>
      <c r="LT41" s="25">
        <f t="shared" si="194"/>
        <v>0</v>
      </c>
      <c r="LU41" s="25">
        <f t="shared" si="82"/>
        <v>0</v>
      </c>
      <c r="LV41" s="25">
        <f t="shared" si="83"/>
        <v>0</v>
      </c>
      <c r="LW41" s="25">
        <f t="shared" si="195"/>
        <v>0</v>
      </c>
      <c r="LX41" s="25">
        <f t="shared" si="84"/>
        <v>0</v>
      </c>
      <c r="LY41" s="25">
        <f t="shared" si="85"/>
        <v>0</v>
      </c>
      <c r="LZ41" s="25">
        <f t="shared" si="196"/>
        <v>0</v>
      </c>
      <c r="MA41" s="25">
        <f t="shared" si="86"/>
        <v>0</v>
      </c>
      <c r="MB41" s="25">
        <f t="shared" si="87"/>
        <v>0</v>
      </c>
      <c r="MC41" s="25">
        <f t="shared" si="197"/>
        <v>0</v>
      </c>
      <c r="MD41" s="25">
        <f t="shared" si="88"/>
        <v>0</v>
      </c>
      <c r="ME41" s="25">
        <f t="shared" si="89"/>
        <v>0</v>
      </c>
      <c r="MF41" s="25">
        <f t="shared" si="198"/>
        <v>0</v>
      </c>
      <c r="MG41" s="25">
        <f t="shared" si="90"/>
        <v>0</v>
      </c>
      <c r="MH41" s="25">
        <f t="shared" si="91"/>
        <v>0</v>
      </c>
      <c r="MI41" s="25">
        <f t="shared" si="199"/>
        <v>0</v>
      </c>
      <c r="MJ41" s="25">
        <f t="shared" si="92"/>
        <v>0</v>
      </c>
      <c r="MK41" s="25">
        <f t="shared" si="93"/>
        <v>0</v>
      </c>
      <c r="ML41" s="25">
        <f t="shared" si="200"/>
        <v>0</v>
      </c>
      <c r="MM41" s="25">
        <f t="shared" si="94"/>
        <v>0</v>
      </c>
      <c r="MN41" s="25">
        <f t="shared" si="95"/>
        <v>0</v>
      </c>
      <c r="MO41" s="25">
        <f t="shared" si="201"/>
        <v>0</v>
      </c>
      <c r="MP41" s="25">
        <f t="shared" si="96"/>
        <v>0</v>
      </c>
      <c r="MQ41" s="25">
        <f t="shared" si="97"/>
        <v>0</v>
      </c>
      <c r="MR41" s="25">
        <f t="shared" si="202"/>
        <v>0</v>
      </c>
      <c r="MS41" s="29">
        <v>1.98</v>
      </c>
      <c r="MT41" s="29">
        <v>0</v>
      </c>
      <c r="MU41" s="29">
        <v>1</v>
      </c>
      <c r="MV41" s="29">
        <v>1</v>
      </c>
      <c r="MW41" s="25">
        <f t="shared" si="98"/>
        <v>1.98</v>
      </c>
      <c r="MX41" s="25">
        <f t="shared" si="99"/>
        <v>4.4000000000000004</v>
      </c>
      <c r="MY41" s="25">
        <f t="shared" si="100"/>
        <v>0</v>
      </c>
      <c r="MZ41" s="25">
        <f t="shared" si="101"/>
        <v>0</v>
      </c>
      <c r="NA41" s="25">
        <f t="shared" si="102"/>
        <v>1.98</v>
      </c>
      <c r="NB41" s="25">
        <f t="shared" si="103"/>
        <v>4.4000000000000004</v>
      </c>
      <c r="NC41" s="25">
        <f t="shared" si="104"/>
        <v>0</v>
      </c>
      <c r="ND41" s="25">
        <f t="shared" si="105"/>
        <v>0</v>
      </c>
      <c r="NE41" s="25">
        <f t="shared" si="203"/>
        <v>1.98</v>
      </c>
      <c r="NF41" s="25">
        <f t="shared" si="203"/>
        <v>4.4000000000000004</v>
      </c>
      <c r="NG41" s="25">
        <f t="shared" si="203"/>
        <v>0</v>
      </c>
      <c r="NH41" s="25">
        <f t="shared" si="203"/>
        <v>0</v>
      </c>
      <c r="NI41" s="25">
        <f t="shared" si="107"/>
        <v>215.12</v>
      </c>
      <c r="NJ41" s="25">
        <f t="shared" si="108"/>
        <v>0</v>
      </c>
      <c r="NK41" s="25">
        <f t="shared" si="109"/>
        <v>215.12</v>
      </c>
      <c r="NL41" s="25">
        <f t="shared" si="110"/>
        <v>166.1</v>
      </c>
      <c r="NM41" s="25">
        <f t="shared" si="111"/>
        <v>0</v>
      </c>
      <c r="NN41" s="25">
        <f t="shared" si="204"/>
        <v>166.1</v>
      </c>
      <c r="NO41" s="25">
        <f t="shared" si="112"/>
        <v>0</v>
      </c>
      <c r="NP41" s="25">
        <f t="shared" si="113"/>
        <v>0</v>
      </c>
      <c r="NQ41" s="25">
        <f t="shared" si="205"/>
        <v>0</v>
      </c>
      <c r="NR41" s="25">
        <f t="shared" si="114"/>
        <v>0</v>
      </c>
      <c r="NS41" s="25">
        <f t="shared" si="115"/>
        <v>0</v>
      </c>
      <c r="NT41" s="25">
        <f t="shared" si="206"/>
        <v>0</v>
      </c>
      <c r="NU41" s="25">
        <f t="shared" si="116"/>
        <v>0</v>
      </c>
      <c r="NV41" s="25">
        <f t="shared" si="117"/>
        <v>0</v>
      </c>
      <c r="NW41" s="25">
        <f t="shared" si="207"/>
        <v>0</v>
      </c>
      <c r="NX41" s="25">
        <f t="shared" si="208"/>
        <v>166.1</v>
      </c>
      <c r="NY41" s="25">
        <f t="shared" si="208"/>
        <v>0</v>
      </c>
      <c r="NZ41" s="25">
        <f t="shared" si="209"/>
        <v>166.1</v>
      </c>
      <c r="OA41" s="25">
        <f t="shared" si="210"/>
        <v>49.02</v>
      </c>
      <c r="OB41" s="25">
        <f t="shared" si="210"/>
        <v>0</v>
      </c>
      <c r="OC41" s="25">
        <f t="shared" si="211"/>
        <v>49.02</v>
      </c>
      <c r="OD41" s="25">
        <f t="shared" si="212"/>
        <v>166.1</v>
      </c>
      <c r="OE41" s="25">
        <f t="shared" si="212"/>
        <v>0</v>
      </c>
      <c r="OF41" s="25">
        <f t="shared" si="212"/>
        <v>166.1</v>
      </c>
      <c r="OG41" s="25">
        <f t="shared" si="119"/>
        <v>0</v>
      </c>
      <c r="OH41" s="25">
        <f t="shared" si="120"/>
        <v>0</v>
      </c>
      <c r="OI41" s="25">
        <f t="shared" si="121"/>
        <v>0</v>
      </c>
      <c r="OJ41" s="25">
        <f t="shared" si="122"/>
        <v>0</v>
      </c>
      <c r="OK41" s="25">
        <f t="shared" si="123"/>
        <v>0</v>
      </c>
      <c r="OL41" s="25">
        <f t="shared" si="124"/>
        <v>0</v>
      </c>
      <c r="OM41" s="25">
        <f t="shared" si="213"/>
        <v>0</v>
      </c>
      <c r="ON41" s="25">
        <f t="shared" si="213"/>
        <v>0</v>
      </c>
      <c r="OO41" s="25">
        <f t="shared" si="213"/>
        <v>0</v>
      </c>
      <c r="OP41" s="25">
        <f t="shared" si="125"/>
        <v>0</v>
      </c>
      <c r="OQ41" s="25">
        <f t="shared" si="126"/>
        <v>0</v>
      </c>
      <c r="OR41" s="25">
        <f t="shared" si="214"/>
        <v>0</v>
      </c>
      <c r="OS41" s="19">
        <v>537616.22</v>
      </c>
      <c r="OT41" s="19">
        <v>2371326.09</v>
      </c>
    </row>
    <row r="42" spans="1:410" ht="33" customHeight="1" x14ac:dyDescent="0.25">
      <c r="A42" s="18"/>
      <c r="B42" s="18" t="s">
        <v>763</v>
      </c>
      <c r="C42" s="18">
        <v>929.22</v>
      </c>
      <c r="D42" s="16" t="e">
        <f>_xlfn.IFNA(INDEX(#REF!,MATCH(E42,#REF!,0)),0)</f>
        <v>#REF!</v>
      </c>
      <c r="E42" s="18" t="s">
        <v>814</v>
      </c>
      <c r="F42" s="16" t="s">
        <v>765</v>
      </c>
      <c r="G42" s="16" t="s">
        <v>810</v>
      </c>
      <c r="H42" s="16" t="s">
        <v>767</v>
      </c>
      <c r="I42" s="16" t="s">
        <v>768</v>
      </c>
      <c r="J42" s="16" t="s">
        <v>811</v>
      </c>
      <c r="K42" s="16" t="s">
        <v>770</v>
      </c>
      <c r="L42" s="16" t="s">
        <v>771</v>
      </c>
      <c r="M42" s="18">
        <v>1.8399999999999999</v>
      </c>
      <c r="N42" s="18">
        <v>2.44</v>
      </c>
      <c r="O42" s="18">
        <v>2.2399999999999998</v>
      </c>
      <c r="P42" s="18">
        <v>2.84</v>
      </c>
      <c r="Q42" s="18">
        <v>0.1</v>
      </c>
      <c r="R42" s="18">
        <v>2.04</v>
      </c>
      <c r="S42" s="18">
        <v>2.64</v>
      </c>
      <c r="T42" s="18">
        <v>0.2</v>
      </c>
      <c r="U42" s="18">
        <v>0</v>
      </c>
      <c r="V42" s="18">
        <v>0</v>
      </c>
      <c r="W42" s="18">
        <v>0</v>
      </c>
      <c r="X42" s="18">
        <v>1.8399999999999999</v>
      </c>
      <c r="Y42" s="18">
        <v>2.4</v>
      </c>
      <c r="Z42" s="20">
        <f t="shared" si="215"/>
        <v>2.9</v>
      </c>
      <c r="AA42" s="18">
        <v>0.22</v>
      </c>
      <c r="AB42" s="18">
        <v>0</v>
      </c>
      <c r="AC42" s="18">
        <v>0</v>
      </c>
      <c r="AD42" s="18">
        <v>0</v>
      </c>
      <c r="AE42" s="18">
        <v>0</v>
      </c>
      <c r="AF42" s="18">
        <v>0</v>
      </c>
      <c r="AG42" s="18">
        <v>1.4</v>
      </c>
      <c r="AH42" s="18">
        <v>2</v>
      </c>
      <c r="AI42" s="20">
        <f t="shared" si="127"/>
        <v>3.05</v>
      </c>
      <c r="AJ42" s="18">
        <v>0</v>
      </c>
      <c r="AK42" s="18">
        <v>0</v>
      </c>
      <c r="AL42" s="20">
        <f t="shared" si="128"/>
        <v>0</v>
      </c>
      <c r="AM42" s="18">
        <v>1.8399999999999999</v>
      </c>
      <c r="AN42" s="18">
        <v>2</v>
      </c>
      <c r="AO42" s="18">
        <v>0.15</v>
      </c>
      <c r="AP42" s="18">
        <v>0.22</v>
      </c>
      <c r="AQ42" s="18">
        <v>0</v>
      </c>
      <c r="AR42" s="18">
        <v>0</v>
      </c>
      <c r="AS42" s="18">
        <v>0</v>
      </c>
      <c r="AT42" s="18">
        <v>0</v>
      </c>
      <c r="AU42" s="18">
        <v>0</v>
      </c>
      <c r="AV42" s="18">
        <v>1</v>
      </c>
      <c r="AW42" s="18">
        <v>0</v>
      </c>
      <c r="AX42" s="18">
        <v>0</v>
      </c>
      <c r="AY42" s="18">
        <v>0</v>
      </c>
      <c r="AZ42" s="18">
        <v>0</v>
      </c>
      <c r="BA42" s="18">
        <v>2</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6" t="e">
        <f>_xlfn.IFNA(IF(RIGHT(D42,2)="=G",0,INDEX(#REF!,MATCH(E42,#REF!,0))),0)</f>
        <v>#REF!</v>
      </c>
      <c r="CB42" s="16" t="s">
        <v>776</v>
      </c>
      <c r="CC42" s="18">
        <v>0</v>
      </c>
      <c r="CD42" s="18">
        <v>0</v>
      </c>
      <c r="CE42" s="18">
        <v>1.84</v>
      </c>
      <c r="CF42" s="18">
        <v>0.8</v>
      </c>
      <c r="CG42" s="18">
        <v>0.12</v>
      </c>
      <c r="CH42" s="18">
        <v>3</v>
      </c>
      <c r="CI42" s="16" t="s">
        <v>98</v>
      </c>
      <c r="CJ42" s="18">
        <v>0</v>
      </c>
      <c r="CK42" s="20">
        <f t="shared" si="129"/>
        <v>2.48</v>
      </c>
      <c r="CL42" s="20">
        <f t="shared" si="130"/>
        <v>2.48</v>
      </c>
      <c r="CM42" s="18">
        <v>19.829999999999998</v>
      </c>
      <c r="CN42" s="18">
        <v>24.61</v>
      </c>
      <c r="CO42" s="18">
        <v>23.771000000000001</v>
      </c>
      <c r="CP42" s="22">
        <f t="shared" si="131"/>
        <v>23.77</v>
      </c>
      <c r="CQ42" s="22">
        <f t="shared" si="132"/>
        <v>21.29</v>
      </c>
      <c r="CR42" s="22">
        <f t="shared" si="133"/>
        <v>2.48</v>
      </c>
      <c r="CS42" s="22">
        <f t="shared" si="134"/>
        <v>21.39</v>
      </c>
      <c r="CT42" s="22">
        <f t="shared" si="0"/>
        <v>21.59</v>
      </c>
      <c r="CU42" s="18">
        <v>21.59</v>
      </c>
      <c r="CV42" s="22">
        <f t="shared" si="135"/>
        <v>2.9</v>
      </c>
      <c r="CW42" s="22">
        <f t="shared" si="1"/>
        <v>0</v>
      </c>
      <c r="CX42" s="22">
        <f t="shared" si="2"/>
        <v>0</v>
      </c>
      <c r="CY42" s="22">
        <f t="shared" si="136"/>
        <v>24.46</v>
      </c>
      <c r="CZ42" s="22">
        <f t="shared" si="137"/>
        <v>24.61</v>
      </c>
      <c r="DA42" s="18">
        <v>24.61</v>
      </c>
      <c r="DB42" s="20">
        <f t="shared" si="138"/>
        <v>3.32</v>
      </c>
      <c r="DC42" s="20">
        <f t="shared" si="139"/>
        <v>0.84</v>
      </c>
      <c r="DD42" s="20">
        <f t="shared" si="140"/>
        <v>2.48</v>
      </c>
      <c r="DE42" s="20">
        <f t="shared" si="3"/>
        <v>0.1</v>
      </c>
      <c r="DF42" s="20">
        <f t="shared" si="4"/>
        <v>0.2</v>
      </c>
      <c r="DG42" s="20">
        <f t="shared" si="5"/>
        <v>2.1800000000000002</v>
      </c>
      <c r="DH42" s="20">
        <f t="shared" si="6"/>
        <v>0</v>
      </c>
      <c r="DI42" s="20">
        <f t="shared" si="7"/>
        <v>0</v>
      </c>
      <c r="DJ42" s="20">
        <f t="shared" si="8"/>
        <v>0</v>
      </c>
      <c r="DK42" s="20">
        <f t="shared" si="141"/>
        <v>2.4800000000000004</v>
      </c>
      <c r="DL42" s="20">
        <f t="shared" si="142"/>
        <v>0</v>
      </c>
      <c r="DM42" s="20">
        <f t="shared" si="216"/>
        <v>0</v>
      </c>
      <c r="DN42" s="20">
        <f t="shared" si="143"/>
        <v>0</v>
      </c>
      <c r="DO42" s="18">
        <v>3.04</v>
      </c>
      <c r="DP42" s="18">
        <v>0</v>
      </c>
      <c r="DQ42" s="18">
        <v>1</v>
      </c>
      <c r="DR42" s="18">
        <v>1</v>
      </c>
      <c r="DS42" s="25">
        <f t="shared" si="144"/>
        <v>3.04</v>
      </c>
      <c r="DT42" s="25">
        <f t="shared" si="145"/>
        <v>0</v>
      </c>
      <c r="DU42" s="25">
        <f t="shared" si="146"/>
        <v>7.54</v>
      </c>
      <c r="DV42" s="25">
        <f t="shared" si="147"/>
        <v>0</v>
      </c>
      <c r="DW42" s="25">
        <f t="shared" si="148"/>
        <v>7.54</v>
      </c>
      <c r="DX42" s="25">
        <f t="shared" si="149"/>
        <v>16.89</v>
      </c>
      <c r="DY42" s="25">
        <f t="shared" si="150"/>
        <v>0</v>
      </c>
      <c r="DZ42" s="25">
        <f t="shared" si="151"/>
        <v>16.89</v>
      </c>
      <c r="EA42" s="25">
        <f t="shared" si="152"/>
        <v>11.5</v>
      </c>
      <c r="EB42" s="25">
        <f t="shared" si="153"/>
        <v>0</v>
      </c>
      <c r="EC42" s="25">
        <f t="shared" si="154"/>
        <v>11.5</v>
      </c>
      <c r="ED42" s="25">
        <f t="shared" si="155"/>
        <v>5.39</v>
      </c>
      <c r="EE42" s="25">
        <f t="shared" si="155"/>
        <v>0</v>
      </c>
      <c r="EF42" s="25">
        <f t="shared" si="156"/>
        <v>5.39</v>
      </c>
      <c r="EG42" s="25">
        <f t="shared" si="157"/>
        <v>11.5</v>
      </c>
      <c r="EH42" s="25">
        <f t="shared" si="157"/>
        <v>0</v>
      </c>
      <c r="EI42" s="25">
        <f t="shared" si="158"/>
        <v>11.5</v>
      </c>
      <c r="EJ42" s="18">
        <v>929.22</v>
      </c>
      <c r="EK42" s="18">
        <v>879.38</v>
      </c>
      <c r="EL42" s="18" t="s">
        <v>814</v>
      </c>
      <c r="EM42" s="18" t="s">
        <v>815</v>
      </c>
      <c r="EN42" s="16" t="s">
        <v>774</v>
      </c>
      <c r="EO42" s="16" t="s">
        <v>131</v>
      </c>
      <c r="EP42" s="16" t="e">
        <f>IF(OR(EN42="Cống tròn",EN42="Cống hộp",EN42="Ống nhựa"),INDEX(#REF!,MATCH(E42,#REF!,0)),IF(OR(EN42="Rãnh xây",EN42="Rãnh bê tông"),INDEX(#REF!,MATCH(E42,#REF!,0)),0))</f>
        <v>#REF!</v>
      </c>
      <c r="EQ42" s="18">
        <v>48.440000000000026</v>
      </c>
      <c r="ER42" s="18">
        <v>1</v>
      </c>
      <c r="ES42" s="25">
        <f t="shared" si="159"/>
        <v>48</v>
      </c>
      <c r="ET42" s="1" t="e">
        <f>_xlfn.IFNA(IF(EN42="Cống tròn",INDEX(#REF!,MATCH(E42,#REF!,0)),IF(EN42="Cống hộp",INDEX(#REF!,MATCH(E42,#REF!,0)),EU42&amp;" ,"&amp;EV42)),0)</f>
        <v>#REF!</v>
      </c>
      <c r="EU42" s="16" t="s">
        <v>769</v>
      </c>
      <c r="EV42" s="16" t="s">
        <v>775</v>
      </c>
      <c r="EW42" s="16" t="e">
        <f>_xlfn.IFNA(INDEX(#REF!,MATCH(E42,#REF!,0)),0)</f>
        <v>#REF!</v>
      </c>
      <c r="EX42" s="16"/>
      <c r="EY42" s="18">
        <v>0</v>
      </c>
      <c r="EZ42" s="18">
        <v>0</v>
      </c>
      <c r="FA42" s="18">
        <v>0</v>
      </c>
      <c r="FB42" s="19">
        <v>0</v>
      </c>
      <c r="FC42" s="19">
        <v>0</v>
      </c>
      <c r="FD42" s="25">
        <f t="shared" si="9"/>
        <v>0</v>
      </c>
      <c r="FE42" s="25">
        <f t="shared" si="160"/>
        <v>0</v>
      </c>
      <c r="FF42" s="18">
        <v>0.14000000000000001</v>
      </c>
      <c r="FG42" s="18">
        <v>2</v>
      </c>
      <c r="FH42" s="18">
        <v>1.5</v>
      </c>
      <c r="FI42" s="25">
        <f t="shared" si="161"/>
        <v>1.78</v>
      </c>
      <c r="FJ42" s="18">
        <v>0</v>
      </c>
      <c r="FK42" s="18">
        <v>0</v>
      </c>
      <c r="FL42" s="18">
        <v>0.2</v>
      </c>
      <c r="FM42" s="18">
        <v>1.6</v>
      </c>
      <c r="FN42" s="18">
        <v>0</v>
      </c>
      <c r="FO42" s="25">
        <f t="shared" si="162"/>
        <v>1.98</v>
      </c>
      <c r="FP42" s="18">
        <v>1.4999999999999999E-2</v>
      </c>
      <c r="FQ42" s="18">
        <v>1</v>
      </c>
      <c r="FR42" s="25">
        <f t="shared" si="10"/>
        <v>47</v>
      </c>
      <c r="FS42" s="25">
        <f t="shared" si="11"/>
        <v>0.69</v>
      </c>
      <c r="FT42" s="25">
        <f t="shared" si="12"/>
        <v>47.69</v>
      </c>
      <c r="FU42" s="25">
        <f t="shared" si="13"/>
        <v>-0.75000000000002842</v>
      </c>
      <c r="FV42" s="25" t="str">
        <f t="shared" si="163"/>
        <v>Thêm 01</v>
      </c>
      <c r="FW42" s="25">
        <f t="shared" si="164"/>
        <v>0.26</v>
      </c>
      <c r="FX42" s="16"/>
      <c r="FY42" s="16"/>
      <c r="FZ42" s="16"/>
      <c r="GA42" s="16"/>
      <c r="GB42" s="19">
        <v>0</v>
      </c>
      <c r="GC42" s="19">
        <v>0</v>
      </c>
      <c r="GD42" s="19">
        <v>0</v>
      </c>
      <c r="GE42" s="19">
        <v>0</v>
      </c>
      <c r="GF42" s="19">
        <v>0</v>
      </c>
      <c r="GG42" s="19">
        <v>0</v>
      </c>
      <c r="GH42" s="19">
        <v>0</v>
      </c>
      <c r="GI42" s="19">
        <v>0</v>
      </c>
      <c r="GJ42" s="19">
        <v>0</v>
      </c>
      <c r="GK42" s="19">
        <v>0</v>
      </c>
      <c r="GL42" s="25">
        <f t="shared" si="14"/>
        <v>0</v>
      </c>
      <c r="GM42" s="25">
        <f t="shared" si="165"/>
        <v>0</v>
      </c>
      <c r="GN42" s="19">
        <v>0</v>
      </c>
      <c r="GO42" s="19">
        <v>0</v>
      </c>
      <c r="GP42" s="19">
        <v>0</v>
      </c>
      <c r="GQ42" s="19">
        <v>0</v>
      </c>
      <c r="GR42" s="1" t="e">
        <f>_xlfn.IFNA(INDEX(#REF!,MATCH(E42,#REF!,0)),0)</f>
        <v>#REF!</v>
      </c>
      <c r="GS42" s="16"/>
      <c r="GT42" s="18">
        <v>0</v>
      </c>
      <c r="GU42" s="18">
        <v>0</v>
      </c>
      <c r="GV42" s="18">
        <v>0</v>
      </c>
      <c r="GW42" s="18">
        <v>0</v>
      </c>
      <c r="GX42" s="25">
        <f t="shared" si="15"/>
        <v>0</v>
      </c>
      <c r="GY42" s="25">
        <f t="shared" si="16"/>
        <v>0</v>
      </c>
      <c r="GZ42" s="25">
        <f t="shared" si="166"/>
        <v>0</v>
      </c>
      <c r="HA42" s="1" t="e" cm="1">
        <f t="array" ref="HA42">INDEX(#REF!,MATCH(EJ42&amp;EK42&amp;HD42&amp;HE42&amp;HF42,#REF!&amp;#REF!&amp;#REF!&amp;#REF!&amp;#REF!,0))</f>
        <v>#REF!</v>
      </c>
      <c r="HB42" s="16"/>
      <c r="HC42" s="25">
        <f t="shared" si="167"/>
        <v>0</v>
      </c>
      <c r="HD42" s="18">
        <v>0</v>
      </c>
      <c r="HE42" s="18">
        <v>0</v>
      </c>
      <c r="HF42" s="18">
        <v>0</v>
      </c>
      <c r="HG42" s="1" t="e" cm="1">
        <f t="array" ref="HG42">INDEX(#REF!,MATCH(EJ42&amp;EK42&amp;HJ42&amp;HK42&amp;HL42,#REF!&amp;#REF!&amp;#REF!&amp;#REF!&amp;#REF!,0))</f>
        <v>#REF!</v>
      </c>
      <c r="HH42" s="16"/>
      <c r="HI42" s="25">
        <f t="shared" si="168"/>
        <v>0</v>
      </c>
      <c r="HJ42" s="25">
        <f t="shared" si="169"/>
        <v>0</v>
      </c>
      <c r="HK42" s="19">
        <v>0</v>
      </c>
      <c r="HL42" s="19">
        <v>0</v>
      </c>
      <c r="HM42" s="18">
        <v>0.01</v>
      </c>
      <c r="HN42" s="18">
        <v>1</v>
      </c>
      <c r="HO42" s="25">
        <f t="shared" si="170"/>
        <v>0</v>
      </c>
      <c r="HP42" s="25">
        <f t="shared" si="171"/>
        <v>0</v>
      </c>
      <c r="HQ42" s="25">
        <f t="shared" si="172"/>
        <v>0</v>
      </c>
      <c r="HR42" s="25">
        <f t="shared" si="173"/>
        <v>0</v>
      </c>
      <c r="HS42" s="25">
        <f t="shared" si="174"/>
        <v>0</v>
      </c>
      <c r="HT42" s="19">
        <v>0</v>
      </c>
      <c r="HU42" s="19">
        <v>0</v>
      </c>
      <c r="HV42" s="19">
        <v>0</v>
      </c>
      <c r="HW42" s="25">
        <f t="shared" si="175"/>
        <v>0</v>
      </c>
      <c r="HX42" s="19">
        <v>0</v>
      </c>
      <c r="HY42" s="19">
        <v>0</v>
      </c>
      <c r="HZ42" s="18">
        <v>23.77</v>
      </c>
      <c r="IA42" s="20">
        <f>ROUND(IF(EN42="Cống tròn",IF(EN42="Cống tròn",IF(EU42="Không có móng",IQ42-FF42,IF(EU42="Đế",IP42-FN42,IF(OR(EU42="Móng bê tông",EU42="Móng bê tông kết hợp đế"),II42-FJ42,0))),0),IF(EN42="Cống hộp",IF(AND(EN42="Cống hộp",EU42="Không có móng"),IQ42-GF42,IF(AND(EN42="Cống hộp",EU42="Móng bê tông"),IJ42-GB42,0)),IF(OR(EN42="Rãnh xây",EN42="Rãnh bê tông"),IF(OR(EN42="Rãnh xây",EN42="Rãnh bê tông"),IK42-GB42,0),IF(EN42="Ống nhựa",IF(AND(EN42="Ống nhựa",EU42="Không đắp cát"),IQ42-HT42,IF(AND(EN42="Ống nhựa",EU42="Đắp cát"),IH42-HX42,0)),IF(EN42="Rãnh thang",IF(EN42="Rãnh thang",IF(EU42="Móng bê tông",#REF!-#REF!,IQ42),0),0))))),2)</f>
        <v>21.55</v>
      </c>
      <c r="IB42" s="20">
        <f t="shared" si="176"/>
        <v>2.2199999999999989</v>
      </c>
      <c r="IC42" s="20">
        <f t="shared" si="17"/>
        <v>21.55</v>
      </c>
      <c r="ID42" s="20">
        <f t="shared" si="18"/>
        <v>0</v>
      </c>
      <c r="IE42" s="20">
        <f t="shared" si="19"/>
        <v>0</v>
      </c>
      <c r="IF42" s="20">
        <f t="shared" si="20"/>
        <v>0</v>
      </c>
      <c r="IG42" s="20">
        <f>IF(EN42="Rãnh thang",IF(AND(EN42="Rãnh thang",EU42="Móng bê tông"),IQ42-#REF!,0),IF(EN42="Ống nhựa",IF(AND(EN42="Ống nhựa",EU42="Đắp cát"),IQ42-HT42,0),IF(EN42="Cống tròn",IF(EN42="Cống tròn",IF(OR(EU42="Móng bê tông",EU42="Móng bê tông kết hợp đế"),IM42-FL42,0),0),IF(EN42="Cống hộp",IF(AND(EN42="Cống hộp",EU42="Móng bê tông"),IN42-GD42,0),IF(OR(EN42="Rãnh xây",EN42="Rãnh bê tông"),IF(AND(EN42="Rãnh xây",EU42="Móng bê tông"),IO42-GD42,IF(AND(EN42="Rãnh bê tông",EU42="Móng bê tông"),IO42-GD42,0)),0)))))</f>
        <v>21.55</v>
      </c>
      <c r="IH42" s="20">
        <f t="shared" si="21"/>
        <v>0</v>
      </c>
      <c r="II42" s="20">
        <f t="shared" si="22"/>
        <v>21.55</v>
      </c>
      <c r="IJ42" s="20">
        <f t="shared" si="23"/>
        <v>0</v>
      </c>
      <c r="IK42" s="20">
        <f t="shared" si="177"/>
        <v>0</v>
      </c>
      <c r="IL42" s="20">
        <f t="shared" si="24"/>
        <v>21.75</v>
      </c>
      <c r="IM42" s="20">
        <f t="shared" si="25"/>
        <v>21.75</v>
      </c>
      <c r="IN42" s="20">
        <f t="shared" si="26"/>
        <v>0</v>
      </c>
      <c r="IO42" s="20">
        <f t="shared" si="27"/>
        <v>0</v>
      </c>
      <c r="IP42" s="20">
        <f t="shared" si="28"/>
        <v>0</v>
      </c>
      <c r="IQ42" s="18">
        <v>21.89</v>
      </c>
      <c r="IR42" s="25">
        <f t="shared" si="178"/>
        <v>0</v>
      </c>
      <c r="IS42" s="25">
        <f t="shared" si="29"/>
        <v>0</v>
      </c>
      <c r="IT42" s="25">
        <f t="shared" si="30"/>
        <v>0</v>
      </c>
      <c r="IU42" s="25">
        <f>ROUND(IF(EN42="Cống tròn",IF(EN42="Cống tròn",IV42+FF42,0),IF(EN42="Cống hộp",IF(EN42="Cống hộp",IV42+GP42,0),IF(OR(EN42="Rãnh xây",EN42="Rãnh bê tông"),IF(OR(EN42="Rãnh xây",EN42="Rãnh bê tông"),IV42+GP42,0),IF(EN42="ống nhựa",IF(EN42="Ống nhựa",IV42+HT42,0),IF(EN42="Rãnh thang",IF(EN42="Rãnh thang",IQ42+#REF!,0),0))))),2)</f>
        <v>23.45</v>
      </c>
      <c r="IV42" s="18">
        <v>23.31</v>
      </c>
      <c r="IW42" s="25">
        <f t="shared" si="31"/>
        <v>23.45</v>
      </c>
      <c r="IX42" s="25">
        <f t="shared" si="32"/>
        <v>0</v>
      </c>
      <c r="IY42" s="25">
        <f t="shared" si="33"/>
        <v>0</v>
      </c>
      <c r="IZ42" s="25">
        <f t="shared" si="34"/>
        <v>0</v>
      </c>
      <c r="JA42" s="25">
        <f t="shared" si="35"/>
        <v>0</v>
      </c>
      <c r="JB42" s="18">
        <v>23.69</v>
      </c>
      <c r="JC42" s="20">
        <f>ROUND(IF(EN42="Cống tròn",IF(EN42="Cống tròn",IF(EU42="Không có móng",JS42-FF42,IF(EU42="Đế",JR42-FN42,IF(OR(EU42="Móng bê tông",EU42="Móng bê tông kết hợp đế"),JK42-FJ42,0))),0),IF(EN42="Cống hộp",IF(AND(EN42="Cống hộp",EU42="Không có móng"),JS42-GF42,IF(AND(EN42="Cống hộp",EU42="Móng bê tông"),JL42-GB42,0)),IF(OR(EN42="Rãnh xây",EN42="Rãnh bê tông"),IF(OR(EN42="Rãnh xây",EN42="Rãnh bê tông"),JM42-GB42,0),IF(EN42="Ống nhựa",IF(AND(EN42="Ống nhựa",EU42="Không đắp cát"),JS42-HT42,IF(AND(EN42="Ống nhựa",EU42="Đắp cát"),JJ42-HX42,0)),IF(EN42="Rãnh thang",IF(EN42="Rãnh thang",IF(EU42="Móng bê tông",#REF!-#REF!,JS42),0),0))))),2)</f>
        <v>21.47</v>
      </c>
      <c r="JD42" s="20">
        <f t="shared" si="179"/>
        <v>2.2200000000000024</v>
      </c>
      <c r="JE42" s="20">
        <f t="shared" si="36"/>
        <v>21.47</v>
      </c>
      <c r="JF42" s="20">
        <f t="shared" si="37"/>
        <v>0</v>
      </c>
      <c r="JG42" s="20">
        <f t="shared" si="38"/>
        <v>0</v>
      </c>
      <c r="JH42" s="20">
        <f t="shared" si="39"/>
        <v>0</v>
      </c>
      <c r="JI42" s="20">
        <f>IF(EN42="Rãnh thang",IF(AND(EN42="Rãnh thang",EU42="Móng bê tông"),JS42-#REF!,0),IF(EN42="Ống nhựa",IF(AND(EN42="Ống nhựa",EU42="Đắp cát"),JS42-HT42,0),IF(EN42="Cống tròn",IF(EN42="Cống tròn",IF(OR(EU42="Móng bê tông",EU42="Móng bê tông kết hợp đế"),JO42-FL42,0),0),IF(EN42="Cống hộp",IF(AND(EN42="Cống hộp",EU42="Móng bê tông"),JP42-GD42,0),IF(OR(EN42="Rãnh xây",EN42="Rãnh bê tông"),IF(AND(EN42="Rãnh xây",EU42="Móng bê tông"),JQ42-GD42,IF(AND(EN42="Rãnh bê tông",EU42="Móng bê tông"),JQ42-GD42,0)),0)))))</f>
        <v>21.47</v>
      </c>
      <c r="JJ42" s="20">
        <f t="shared" si="40"/>
        <v>0</v>
      </c>
      <c r="JK42" s="20">
        <f t="shared" si="41"/>
        <v>21.47</v>
      </c>
      <c r="JL42" s="20">
        <f t="shared" si="42"/>
        <v>0</v>
      </c>
      <c r="JM42" s="20">
        <f t="shared" si="43"/>
        <v>0</v>
      </c>
      <c r="JN42" s="20">
        <f t="shared" si="44"/>
        <v>21.669999999999998</v>
      </c>
      <c r="JO42" s="20">
        <f t="shared" si="45"/>
        <v>21.669999999999998</v>
      </c>
      <c r="JP42" s="20">
        <f t="shared" si="46"/>
        <v>0</v>
      </c>
      <c r="JQ42" s="20">
        <f t="shared" si="47"/>
        <v>0</v>
      </c>
      <c r="JR42" s="20">
        <f t="shared" si="48"/>
        <v>0</v>
      </c>
      <c r="JS42" s="26">
        <v>21.81</v>
      </c>
      <c r="JT42" s="25">
        <f t="shared" si="180"/>
        <v>0</v>
      </c>
      <c r="JU42" s="25">
        <f t="shared" si="49"/>
        <v>0</v>
      </c>
      <c r="JV42" s="25">
        <f t="shared" si="50"/>
        <v>0</v>
      </c>
      <c r="JW42" s="25">
        <f>ROUND(IF(EN42="Cống tròn",IF(EN42="Cống tròn",JX42+FF42,0),IF(EN42="Cống hộp",IF(EN42="Cống hộp",JX42+GP42,0),IF(OR(EN42="Rãnh xây",EN42="Rãnh bê tông"),IF(OR(EN42="Rãnh xây",EN42="Rãnh bê tông"),JX42+GP42,0),IF(EN42="ống nhựa",IF(EN42="Ống nhựa",JX42+HT42,0),IF(EN42="Rãnh thang",IF(EN42="Rãnh thang",JS42+#REF!,0),0))))),2)</f>
        <v>23.45</v>
      </c>
      <c r="JX42" s="27">
        <v>23.31</v>
      </c>
      <c r="JY42" s="25">
        <f t="shared" si="51"/>
        <v>23.45</v>
      </c>
      <c r="JZ42" s="25">
        <f t="shared" si="52"/>
        <v>0</v>
      </c>
      <c r="KA42" s="25">
        <f t="shared" si="53"/>
        <v>0</v>
      </c>
      <c r="KB42" s="25">
        <f t="shared" si="54"/>
        <v>0</v>
      </c>
      <c r="KC42" s="25">
        <f t="shared" si="55"/>
        <v>0</v>
      </c>
      <c r="KD42" s="28" t="s">
        <v>98</v>
      </c>
      <c r="KE42" s="27">
        <v>0</v>
      </c>
      <c r="KF42" s="25">
        <f t="shared" si="56"/>
        <v>2.2199999999999989</v>
      </c>
      <c r="KG42" s="25">
        <f t="shared" si="181"/>
        <v>2.2199999999999989</v>
      </c>
      <c r="KH42" s="27">
        <v>0</v>
      </c>
      <c r="KI42" s="25">
        <f t="shared" si="57"/>
        <v>2.2200000000000024</v>
      </c>
      <c r="KJ42" s="25">
        <f t="shared" si="182"/>
        <v>2.2200000000000024</v>
      </c>
      <c r="KK42" s="25">
        <f t="shared" si="58"/>
        <v>0</v>
      </c>
      <c r="KL42" s="25">
        <f t="shared" si="59"/>
        <v>0</v>
      </c>
      <c r="KM42" s="25">
        <f t="shared" si="183"/>
        <v>0</v>
      </c>
      <c r="KN42" s="25">
        <f t="shared" si="60"/>
        <v>0</v>
      </c>
      <c r="KO42" s="25">
        <f t="shared" si="61"/>
        <v>0</v>
      </c>
      <c r="KP42" s="25">
        <f t="shared" si="184"/>
        <v>0</v>
      </c>
      <c r="KQ42" s="25">
        <f t="shared" si="62"/>
        <v>0.2</v>
      </c>
      <c r="KR42" s="25">
        <f t="shared" si="63"/>
        <v>0.2</v>
      </c>
      <c r="KS42" s="25">
        <f t="shared" si="185"/>
        <v>0.2</v>
      </c>
      <c r="KT42" s="25">
        <f t="shared" si="64"/>
        <v>0</v>
      </c>
      <c r="KU42" s="25">
        <f t="shared" si="65"/>
        <v>0</v>
      </c>
      <c r="KV42" s="25">
        <f t="shared" si="186"/>
        <v>0</v>
      </c>
      <c r="KW42" s="25">
        <f t="shared" si="66"/>
        <v>0</v>
      </c>
      <c r="KX42" s="25">
        <f t="shared" si="67"/>
        <v>0</v>
      </c>
      <c r="KY42" s="25">
        <f t="shared" si="187"/>
        <v>0</v>
      </c>
      <c r="KZ42" s="25">
        <f t="shared" si="68"/>
        <v>0</v>
      </c>
      <c r="LA42" s="25">
        <f t="shared" si="69"/>
        <v>0</v>
      </c>
      <c r="LB42" s="25">
        <f t="shared" si="188"/>
        <v>0</v>
      </c>
      <c r="LC42" s="25">
        <f t="shared" si="70"/>
        <v>1.98</v>
      </c>
      <c r="LD42" s="25">
        <f t="shared" si="71"/>
        <v>1.98</v>
      </c>
      <c r="LE42" s="25">
        <f t="shared" si="189"/>
        <v>1.98</v>
      </c>
      <c r="LF42" s="25">
        <f t="shared" si="72"/>
        <v>0</v>
      </c>
      <c r="LG42" s="25">
        <f t="shared" si="73"/>
        <v>0</v>
      </c>
      <c r="LH42" s="25">
        <f t="shared" si="190"/>
        <v>0</v>
      </c>
      <c r="LI42" s="25">
        <f t="shared" si="74"/>
        <v>0</v>
      </c>
      <c r="LJ42" s="25">
        <f t="shared" si="75"/>
        <v>0</v>
      </c>
      <c r="LK42" s="25">
        <f t="shared" si="191"/>
        <v>0</v>
      </c>
      <c r="LL42" s="25">
        <f t="shared" si="76"/>
        <v>0</v>
      </c>
      <c r="LM42" s="25">
        <f t="shared" si="77"/>
        <v>0</v>
      </c>
      <c r="LN42" s="25">
        <f t="shared" si="192"/>
        <v>0</v>
      </c>
      <c r="LO42" s="25">
        <f t="shared" si="78"/>
        <v>0</v>
      </c>
      <c r="LP42" s="25">
        <f t="shared" si="79"/>
        <v>0</v>
      </c>
      <c r="LQ42" s="25">
        <f t="shared" si="193"/>
        <v>0</v>
      </c>
      <c r="LR42" s="25">
        <f t="shared" si="80"/>
        <v>0</v>
      </c>
      <c r="LS42" s="25">
        <f t="shared" si="81"/>
        <v>0</v>
      </c>
      <c r="LT42" s="25">
        <f t="shared" si="194"/>
        <v>0</v>
      </c>
      <c r="LU42" s="25">
        <f t="shared" si="82"/>
        <v>0</v>
      </c>
      <c r="LV42" s="25">
        <f t="shared" si="83"/>
        <v>0</v>
      </c>
      <c r="LW42" s="25">
        <f t="shared" si="195"/>
        <v>0</v>
      </c>
      <c r="LX42" s="25">
        <f t="shared" si="84"/>
        <v>0</v>
      </c>
      <c r="LY42" s="25">
        <f t="shared" si="85"/>
        <v>0</v>
      </c>
      <c r="LZ42" s="25">
        <f t="shared" si="196"/>
        <v>0</v>
      </c>
      <c r="MA42" s="25">
        <f t="shared" si="86"/>
        <v>0</v>
      </c>
      <c r="MB42" s="25">
        <f t="shared" si="87"/>
        <v>0</v>
      </c>
      <c r="MC42" s="25">
        <f t="shared" si="197"/>
        <v>0</v>
      </c>
      <c r="MD42" s="25">
        <f t="shared" si="88"/>
        <v>0</v>
      </c>
      <c r="ME42" s="25">
        <f t="shared" si="89"/>
        <v>0</v>
      </c>
      <c r="MF42" s="25">
        <f t="shared" si="198"/>
        <v>0</v>
      </c>
      <c r="MG42" s="25">
        <f t="shared" si="90"/>
        <v>0</v>
      </c>
      <c r="MH42" s="25">
        <f t="shared" si="91"/>
        <v>0</v>
      </c>
      <c r="MI42" s="25">
        <f t="shared" si="199"/>
        <v>0</v>
      </c>
      <c r="MJ42" s="25">
        <f t="shared" si="92"/>
        <v>0</v>
      </c>
      <c r="MK42" s="25">
        <f t="shared" si="93"/>
        <v>0</v>
      </c>
      <c r="ML42" s="25">
        <f t="shared" si="200"/>
        <v>0</v>
      </c>
      <c r="MM42" s="25">
        <f t="shared" si="94"/>
        <v>0</v>
      </c>
      <c r="MN42" s="25">
        <f t="shared" si="95"/>
        <v>0</v>
      </c>
      <c r="MO42" s="25">
        <f t="shared" si="201"/>
        <v>0</v>
      </c>
      <c r="MP42" s="25">
        <f t="shared" si="96"/>
        <v>0</v>
      </c>
      <c r="MQ42" s="25">
        <f t="shared" si="97"/>
        <v>0</v>
      </c>
      <c r="MR42" s="25">
        <f t="shared" si="202"/>
        <v>0</v>
      </c>
      <c r="MS42" s="29">
        <v>1.98</v>
      </c>
      <c r="MT42" s="29">
        <v>0</v>
      </c>
      <c r="MU42" s="29">
        <v>1</v>
      </c>
      <c r="MV42" s="29">
        <v>1</v>
      </c>
      <c r="MW42" s="25">
        <f t="shared" si="98"/>
        <v>1.98</v>
      </c>
      <c r="MX42" s="25">
        <f t="shared" si="99"/>
        <v>4.4000000000000004</v>
      </c>
      <c r="MY42" s="25">
        <f t="shared" si="100"/>
        <v>0</v>
      </c>
      <c r="MZ42" s="25">
        <f t="shared" si="101"/>
        <v>0</v>
      </c>
      <c r="NA42" s="25">
        <f t="shared" si="102"/>
        <v>1.98</v>
      </c>
      <c r="NB42" s="25">
        <f t="shared" si="103"/>
        <v>4.4000000000000004</v>
      </c>
      <c r="NC42" s="25">
        <f t="shared" si="104"/>
        <v>0</v>
      </c>
      <c r="ND42" s="25">
        <f t="shared" si="105"/>
        <v>0</v>
      </c>
      <c r="NE42" s="25">
        <f t="shared" si="203"/>
        <v>1.98</v>
      </c>
      <c r="NF42" s="25">
        <f t="shared" si="203"/>
        <v>4.4000000000000004</v>
      </c>
      <c r="NG42" s="25">
        <f t="shared" si="203"/>
        <v>0</v>
      </c>
      <c r="NH42" s="25">
        <f t="shared" si="203"/>
        <v>0</v>
      </c>
      <c r="NI42" s="25">
        <f t="shared" si="107"/>
        <v>213.14</v>
      </c>
      <c r="NJ42" s="25">
        <f t="shared" si="108"/>
        <v>0</v>
      </c>
      <c r="NK42" s="25">
        <f t="shared" si="109"/>
        <v>213.14</v>
      </c>
      <c r="NL42" s="25">
        <f t="shared" si="110"/>
        <v>164.58</v>
      </c>
      <c r="NM42" s="25">
        <f t="shared" si="111"/>
        <v>0</v>
      </c>
      <c r="NN42" s="25">
        <f t="shared" si="204"/>
        <v>164.58</v>
      </c>
      <c r="NO42" s="25">
        <f t="shared" si="112"/>
        <v>0</v>
      </c>
      <c r="NP42" s="25">
        <f t="shared" si="113"/>
        <v>0</v>
      </c>
      <c r="NQ42" s="25">
        <f t="shared" si="205"/>
        <v>0</v>
      </c>
      <c r="NR42" s="25">
        <f t="shared" si="114"/>
        <v>0</v>
      </c>
      <c r="NS42" s="25">
        <f t="shared" si="115"/>
        <v>0</v>
      </c>
      <c r="NT42" s="25">
        <f t="shared" si="206"/>
        <v>0</v>
      </c>
      <c r="NU42" s="25">
        <f t="shared" si="116"/>
        <v>0</v>
      </c>
      <c r="NV42" s="25">
        <f t="shared" si="117"/>
        <v>0</v>
      </c>
      <c r="NW42" s="25">
        <f t="shared" si="207"/>
        <v>0</v>
      </c>
      <c r="NX42" s="25">
        <f t="shared" si="208"/>
        <v>164.58</v>
      </c>
      <c r="NY42" s="25">
        <f t="shared" si="208"/>
        <v>0</v>
      </c>
      <c r="NZ42" s="25">
        <f t="shared" si="209"/>
        <v>164.58</v>
      </c>
      <c r="OA42" s="25">
        <f t="shared" si="210"/>
        <v>48.56</v>
      </c>
      <c r="OB42" s="25">
        <f t="shared" si="210"/>
        <v>0</v>
      </c>
      <c r="OC42" s="25">
        <f t="shared" si="211"/>
        <v>48.56</v>
      </c>
      <c r="OD42" s="25">
        <f t="shared" si="212"/>
        <v>164.58</v>
      </c>
      <c r="OE42" s="25">
        <f t="shared" si="212"/>
        <v>0</v>
      </c>
      <c r="OF42" s="25">
        <f t="shared" si="212"/>
        <v>164.58</v>
      </c>
      <c r="OG42" s="25">
        <f t="shared" si="119"/>
        <v>0</v>
      </c>
      <c r="OH42" s="25">
        <f t="shared" si="120"/>
        <v>0</v>
      </c>
      <c r="OI42" s="25">
        <f t="shared" si="121"/>
        <v>0</v>
      </c>
      <c r="OJ42" s="25">
        <f t="shared" si="122"/>
        <v>0</v>
      </c>
      <c r="OK42" s="25">
        <f t="shared" si="123"/>
        <v>0</v>
      </c>
      <c r="OL42" s="25">
        <f t="shared" si="124"/>
        <v>0</v>
      </c>
      <c r="OM42" s="25">
        <f t="shared" si="213"/>
        <v>0</v>
      </c>
      <c r="ON42" s="25">
        <f t="shared" si="213"/>
        <v>0</v>
      </c>
      <c r="OO42" s="25">
        <f t="shared" si="213"/>
        <v>0</v>
      </c>
      <c r="OP42" s="25">
        <f t="shared" si="125"/>
        <v>0</v>
      </c>
      <c r="OQ42" s="25">
        <f t="shared" si="126"/>
        <v>0</v>
      </c>
      <c r="OR42" s="25">
        <f t="shared" si="214"/>
        <v>0</v>
      </c>
      <c r="OS42" s="19">
        <v>537666.51</v>
      </c>
      <c r="OT42" s="19">
        <v>2371326.09</v>
      </c>
    </row>
    <row r="43" spans="1:410" ht="33" customHeight="1" x14ac:dyDescent="0.25">
      <c r="A43" s="18"/>
      <c r="B43" s="18" t="s">
        <v>763</v>
      </c>
      <c r="C43" s="18">
        <v>879.38</v>
      </c>
      <c r="D43" s="16" t="e">
        <f>_xlfn.IFNA(INDEX(#REF!,MATCH(E43,#REF!,0)),0)</f>
        <v>#REF!</v>
      </c>
      <c r="E43" s="18" t="s">
        <v>815</v>
      </c>
      <c r="F43" s="16" t="s">
        <v>765</v>
      </c>
      <c r="G43" s="16" t="s">
        <v>810</v>
      </c>
      <c r="H43" s="16" t="s">
        <v>767</v>
      </c>
      <c r="I43" s="16" t="s">
        <v>768</v>
      </c>
      <c r="J43" s="16" t="s">
        <v>811</v>
      </c>
      <c r="K43" s="16" t="s">
        <v>770</v>
      </c>
      <c r="L43" s="16" t="s">
        <v>771</v>
      </c>
      <c r="M43" s="18">
        <v>1.8399999999999999</v>
      </c>
      <c r="N43" s="18">
        <v>2.44</v>
      </c>
      <c r="O43" s="18">
        <v>2.2399999999999998</v>
      </c>
      <c r="P43" s="18">
        <v>2.84</v>
      </c>
      <c r="Q43" s="18">
        <v>0.1</v>
      </c>
      <c r="R43" s="18">
        <v>2.04</v>
      </c>
      <c r="S43" s="18">
        <v>2.64</v>
      </c>
      <c r="T43" s="18">
        <v>0.2</v>
      </c>
      <c r="U43" s="18">
        <v>0</v>
      </c>
      <c r="V43" s="18">
        <v>0</v>
      </c>
      <c r="W43" s="18">
        <v>0</v>
      </c>
      <c r="X43" s="18">
        <v>1.8399999999999999</v>
      </c>
      <c r="Y43" s="18">
        <v>2.4</v>
      </c>
      <c r="Z43" s="20">
        <f t="shared" si="215"/>
        <v>2.9</v>
      </c>
      <c r="AA43" s="18">
        <v>0.22</v>
      </c>
      <c r="AB43" s="18">
        <v>0</v>
      </c>
      <c r="AC43" s="18">
        <v>0</v>
      </c>
      <c r="AD43" s="18">
        <v>0</v>
      </c>
      <c r="AE43" s="18">
        <v>0</v>
      </c>
      <c r="AF43" s="18">
        <v>0</v>
      </c>
      <c r="AG43" s="18">
        <v>1.4</v>
      </c>
      <c r="AH43" s="18">
        <v>2</v>
      </c>
      <c r="AI43" s="20">
        <f t="shared" si="127"/>
        <v>3.05</v>
      </c>
      <c r="AJ43" s="18">
        <v>0</v>
      </c>
      <c r="AK43" s="18">
        <v>0</v>
      </c>
      <c r="AL43" s="20">
        <f t="shared" si="128"/>
        <v>0</v>
      </c>
      <c r="AM43" s="18">
        <v>1.8399999999999999</v>
      </c>
      <c r="AN43" s="18">
        <v>2</v>
      </c>
      <c r="AO43" s="18">
        <v>0.15</v>
      </c>
      <c r="AP43" s="18">
        <v>0.22</v>
      </c>
      <c r="AQ43" s="18">
        <v>0</v>
      </c>
      <c r="AR43" s="18">
        <v>0</v>
      </c>
      <c r="AS43" s="18">
        <v>0</v>
      </c>
      <c r="AT43" s="18">
        <v>0</v>
      </c>
      <c r="AU43" s="18">
        <v>0</v>
      </c>
      <c r="AV43" s="18">
        <v>1</v>
      </c>
      <c r="AW43" s="18">
        <v>0</v>
      </c>
      <c r="AX43" s="18">
        <v>0</v>
      </c>
      <c r="AY43" s="18">
        <v>0</v>
      </c>
      <c r="AZ43" s="18">
        <v>0</v>
      </c>
      <c r="BA43" s="18">
        <v>2</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6" t="e">
        <f>_xlfn.IFNA(IF(RIGHT(D43,2)="=G",0,INDEX(#REF!,MATCH(E43,#REF!,0))),0)</f>
        <v>#REF!</v>
      </c>
      <c r="CB43" s="16" t="s">
        <v>776</v>
      </c>
      <c r="CC43" s="18">
        <v>0</v>
      </c>
      <c r="CD43" s="18">
        <v>0</v>
      </c>
      <c r="CE43" s="18">
        <v>1.84</v>
      </c>
      <c r="CF43" s="18">
        <v>0.8</v>
      </c>
      <c r="CG43" s="18">
        <v>0.12</v>
      </c>
      <c r="CH43" s="18">
        <v>3</v>
      </c>
      <c r="CI43" s="16" t="s">
        <v>98</v>
      </c>
      <c r="CJ43" s="18">
        <v>0</v>
      </c>
      <c r="CK43" s="20">
        <f t="shared" si="129"/>
        <v>2.48</v>
      </c>
      <c r="CL43" s="20">
        <f t="shared" si="130"/>
        <v>2.48</v>
      </c>
      <c r="CM43" s="18">
        <v>20.32</v>
      </c>
      <c r="CN43" s="18">
        <v>24.53</v>
      </c>
      <c r="CO43" s="18">
        <v>23.691000000000003</v>
      </c>
      <c r="CP43" s="22">
        <f t="shared" si="131"/>
        <v>23.69</v>
      </c>
      <c r="CQ43" s="22">
        <f t="shared" si="132"/>
        <v>21.21</v>
      </c>
      <c r="CR43" s="22">
        <f t="shared" si="133"/>
        <v>2.48</v>
      </c>
      <c r="CS43" s="22">
        <f t="shared" si="134"/>
        <v>21.310000000000002</v>
      </c>
      <c r="CT43" s="22">
        <f t="shared" si="0"/>
        <v>21.51</v>
      </c>
      <c r="CU43" s="18">
        <v>21.51</v>
      </c>
      <c r="CV43" s="22">
        <f t="shared" si="135"/>
        <v>2.9</v>
      </c>
      <c r="CW43" s="22">
        <f t="shared" si="1"/>
        <v>0</v>
      </c>
      <c r="CX43" s="22">
        <f t="shared" si="2"/>
        <v>0</v>
      </c>
      <c r="CY43" s="22">
        <f t="shared" si="136"/>
        <v>24.38</v>
      </c>
      <c r="CZ43" s="22">
        <f t="shared" si="137"/>
        <v>24.53</v>
      </c>
      <c r="DA43" s="18">
        <v>24.53</v>
      </c>
      <c r="DB43" s="20">
        <f t="shared" si="138"/>
        <v>3.32</v>
      </c>
      <c r="DC43" s="20">
        <f t="shared" si="139"/>
        <v>0.84</v>
      </c>
      <c r="DD43" s="20">
        <f t="shared" si="140"/>
        <v>2.48</v>
      </c>
      <c r="DE43" s="20">
        <f t="shared" si="3"/>
        <v>0.1</v>
      </c>
      <c r="DF43" s="20">
        <f t="shared" si="4"/>
        <v>0.2</v>
      </c>
      <c r="DG43" s="20">
        <f t="shared" si="5"/>
        <v>2.1800000000000002</v>
      </c>
      <c r="DH43" s="20">
        <f t="shared" si="6"/>
        <v>0</v>
      </c>
      <c r="DI43" s="20">
        <f t="shared" si="7"/>
        <v>0</v>
      </c>
      <c r="DJ43" s="20">
        <f t="shared" si="8"/>
        <v>0</v>
      </c>
      <c r="DK43" s="20">
        <f t="shared" si="141"/>
        <v>2.4800000000000004</v>
      </c>
      <c r="DL43" s="20">
        <f t="shared" si="142"/>
        <v>0</v>
      </c>
      <c r="DM43" s="20">
        <f t="shared" si="216"/>
        <v>0</v>
      </c>
      <c r="DN43" s="20">
        <f t="shared" si="143"/>
        <v>0</v>
      </c>
      <c r="DO43" s="18">
        <v>3.04</v>
      </c>
      <c r="DP43" s="18">
        <v>0</v>
      </c>
      <c r="DQ43" s="18">
        <v>1</v>
      </c>
      <c r="DR43" s="18">
        <v>1</v>
      </c>
      <c r="DS43" s="25">
        <f t="shared" si="144"/>
        <v>3.04</v>
      </c>
      <c r="DT43" s="25">
        <f t="shared" si="145"/>
        <v>0</v>
      </c>
      <c r="DU43" s="25">
        <f t="shared" si="146"/>
        <v>7.54</v>
      </c>
      <c r="DV43" s="25">
        <f t="shared" si="147"/>
        <v>0</v>
      </c>
      <c r="DW43" s="25">
        <f t="shared" si="148"/>
        <v>7.54</v>
      </c>
      <c r="DX43" s="25">
        <f t="shared" si="149"/>
        <v>16.89</v>
      </c>
      <c r="DY43" s="25">
        <f t="shared" si="150"/>
        <v>0</v>
      </c>
      <c r="DZ43" s="25">
        <f t="shared" si="151"/>
        <v>16.89</v>
      </c>
      <c r="EA43" s="25">
        <f t="shared" si="152"/>
        <v>11.5</v>
      </c>
      <c r="EB43" s="25">
        <f t="shared" si="153"/>
        <v>0</v>
      </c>
      <c r="EC43" s="25">
        <f t="shared" si="154"/>
        <v>11.5</v>
      </c>
      <c r="ED43" s="25">
        <f t="shared" si="155"/>
        <v>5.39</v>
      </c>
      <c r="EE43" s="25">
        <f t="shared" si="155"/>
        <v>0</v>
      </c>
      <c r="EF43" s="25">
        <f t="shared" si="156"/>
        <v>5.39</v>
      </c>
      <c r="EG43" s="25">
        <f t="shared" si="157"/>
        <v>11.5</v>
      </c>
      <c r="EH43" s="25">
        <f t="shared" si="157"/>
        <v>0</v>
      </c>
      <c r="EI43" s="25">
        <f t="shared" si="158"/>
        <v>11.5</v>
      </c>
      <c r="EJ43" s="18">
        <v>879.38</v>
      </c>
      <c r="EK43" s="18">
        <v>835.36</v>
      </c>
      <c r="EL43" s="18" t="s">
        <v>815</v>
      </c>
      <c r="EM43" s="18" t="s">
        <v>816</v>
      </c>
      <c r="EN43" s="16" t="s">
        <v>774</v>
      </c>
      <c r="EO43" s="16" t="s">
        <v>131</v>
      </c>
      <c r="EP43" s="16" t="e">
        <f>IF(OR(EN43="Cống tròn",EN43="Cống hộp",EN43="Ống nhựa"),INDEX(#REF!,MATCH(E43,#REF!,0)),IF(OR(EN43="Rãnh xây",EN43="Rãnh bê tông"),INDEX(#REF!,MATCH(E43,#REF!,0)),0))</f>
        <v>#REF!</v>
      </c>
      <c r="EQ43" s="18">
        <v>42.619999999999976</v>
      </c>
      <c r="ER43" s="18">
        <v>1</v>
      </c>
      <c r="ES43" s="25">
        <f t="shared" si="159"/>
        <v>42</v>
      </c>
      <c r="ET43" s="1" t="e">
        <f>_xlfn.IFNA(IF(EN43="Cống tròn",INDEX(#REF!,MATCH(E43,#REF!,0)),IF(EN43="Cống hộp",INDEX(#REF!,MATCH(E43,#REF!,0)),EU43&amp;" ,"&amp;EV43)),0)</f>
        <v>#REF!</v>
      </c>
      <c r="EU43" s="16" t="s">
        <v>769</v>
      </c>
      <c r="EV43" s="16" t="s">
        <v>775</v>
      </c>
      <c r="EW43" s="16" t="e">
        <f>_xlfn.IFNA(INDEX(#REF!,MATCH(E43,#REF!,0)),0)</f>
        <v>#REF!</v>
      </c>
      <c r="EX43" s="16"/>
      <c r="EY43" s="18">
        <v>0</v>
      </c>
      <c r="EZ43" s="18">
        <v>0</v>
      </c>
      <c r="FA43" s="18">
        <v>0</v>
      </c>
      <c r="FB43" s="19">
        <v>0</v>
      </c>
      <c r="FC43" s="19">
        <v>0</v>
      </c>
      <c r="FD43" s="25">
        <f t="shared" si="9"/>
        <v>0</v>
      </c>
      <c r="FE43" s="25">
        <f t="shared" si="160"/>
        <v>0</v>
      </c>
      <c r="FF43" s="18">
        <v>0.14000000000000001</v>
      </c>
      <c r="FG43" s="18">
        <v>2</v>
      </c>
      <c r="FH43" s="18">
        <v>1.5</v>
      </c>
      <c r="FI43" s="25">
        <f t="shared" si="161"/>
        <v>1.78</v>
      </c>
      <c r="FJ43" s="18">
        <v>0</v>
      </c>
      <c r="FK43" s="18">
        <v>0</v>
      </c>
      <c r="FL43" s="18">
        <v>0.2</v>
      </c>
      <c r="FM43" s="18">
        <v>1.6</v>
      </c>
      <c r="FN43" s="18">
        <v>0</v>
      </c>
      <c r="FO43" s="25">
        <f t="shared" si="162"/>
        <v>1.98</v>
      </c>
      <c r="FP43" s="18">
        <v>1.4999999999999999E-2</v>
      </c>
      <c r="FQ43" s="18">
        <v>1</v>
      </c>
      <c r="FR43" s="25">
        <f t="shared" si="10"/>
        <v>41</v>
      </c>
      <c r="FS43" s="25">
        <f t="shared" si="11"/>
        <v>0.6</v>
      </c>
      <c r="FT43" s="25">
        <f t="shared" si="12"/>
        <v>41.6</v>
      </c>
      <c r="FU43" s="25">
        <f t="shared" si="13"/>
        <v>-1.0199999999999747</v>
      </c>
      <c r="FV43" s="25" t="str">
        <f t="shared" si="163"/>
        <v>Thêm 01</v>
      </c>
      <c r="FW43" s="25">
        <f t="shared" si="164"/>
        <v>0</v>
      </c>
      <c r="FX43" s="16"/>
      <c r="FY43" s="16"/>
      <c r="FZ43" s="16"/>
      <c r="GA43" s="16"/>
      <c r="GB43" s="19">
        <v>0</v>
      </c>
      <c r="GC43" s="19">
        <v>0</v>
      </c>
      <c r="GD43" s="19">
        <v>0</v>
      </c>
      <c r="GE43" s="19">
        <v>0</v>
      </c>
      <c r="GF43" s="19">
        <v>0</v>
      </c>
      <c r="GG43" s="19">
        <v>0</v>
      </c>
      <c r="GH43" s="19">
        <v>0</v>
      </c>
      <c r="GI43" s="19">
        <v>0</v>
      </c>
      <c r="GJ43" s="19">
        <v>0</v>
      </c>
      <c r="GK43" s="19">
        <v>0</v>
      </c>
      <c r="GL43" s="25">
        <f t="shared" si="14"/>
        <v>0</v>
      </c>
      <c r="GM43" s="25">
        <f t="shared" si="165"/>
        <v>0</v>
      </c>
      <c r="GN43" s="19">
        <v>0</v>
      </c>
      <c r="GO43" s="19">
        <v>0</v>
      </c>
      <c r="GP43" s="19">
        <v>0</v>
      </c>
      <c r="GQ43" s="19">
        <v>0</v>
      </c>
      <c r="GR43" s="1" t="e">
        <f>_xlfn.IFNA(INDEX(#REF!,MATCH(E43,#REF!,0)),0)</f>
        <v>#REF!</v>
      </c>
      <c r="GS43" s="16"/>
      <c r="GT43" s="18">
        <v>0</v>
      </c>
      <c r="GU43" s="18">
        <v>0</v>
      </c>
      <c r="GV43" s="18">
        <v>0</v>
      </c>
      <c r="GW43" s="18">
        <v>0</v>
      </c>
      <c r="GX43" s="25">
        <f t="shared" si="15"/>
        <v>0</v>
      </c>
      <c r="GY43" s="25">
        <f t="shared" si="16"/>
        <v>0</v>
      </c>
      <c r="GZ43" s="25">
        <f t="shared" si="166"/>
        <v>0</v>
      </c>
      <c r="HA43" s="1" t="e" cm="1">
        <f t="array" ref="HA43">INDEX(#REF!,MATCH(EJ43&amp;EK43&amp;HD43&amp;HE43&amp;HF43,#REF!&amp;#REF!&amp;#REF!&amp;#REF!&amp;#REF!,0))</f>
        <v>#REF!</v>
      </c>
      <c r="HB43" s="16"/>
      <c r="HC43" s="25">
        <f t="shared" si="167"/>
        <v>0</v>
      </c>
      <c r="HD43" s="18">
        <v>0</v>
      </c>
      <c r="HE43" s="18">
        <v>0</v>
      </c>
      <c r="HF43" s="18">
        <v>0</v>
      </c>
      <c r="HG43" s="1" t="e" cm="1">
        <f t="array" ref="HG43">INDEX(#REF!,MATCH(EJ43&amp;EK43&amp;HJ43&amp;HK43&amp;HL43,#REF!&amp;#REF!&amp;#REF!&amp;#REF!&amp;#REF!,0))</f>
        <v>#REF!</v>
      </c>
      <c r="HH43" s="16"/>
      <c r="HI43" s="25">
        <f t="shared" si="168"/>
        <v>0</v>
      </c>
      <c r="HJ43" s="25">
        <f t="shared" si="169"/>
        <v>0</v>
      </c>
      <c r="HK43" s="19">
        <v>0</v>
      </c>
      <c r="HL43" s="19">
        <v>0</v>
      </c>
      <c r="HM43" s="18">
        <v>0.01</v>
      </c>
      <c r="HN43" s="18">
        <v>1</v>
      </c>
      <c r="HO43" s="25">
        <f t="shared" si="170"/>
        <v>0</v>
      </c>
      <c r="HP43" s="25">
        <f t="shared" si="171"/>
        <v>0</v>
      </c>
      <c r="HQ43" s="25">
        <f t="shared" si="172"/>
        <v>0</v>
      </c>
      <c r="HR43" s="25">
        <f t="shared" si="173"/>
        <v>0</v>
      </c>
      <c r="HS43" s="25">
        <f t="shared" si="174"/>
        <v>0</v>
      </c>
      <c r="HT43" s="19">
        <v>0</v>
      </c>
      <c r="HU43" s="19">
        <v>0</v>
      </c>
      <c r="HV43" s="19">
        <v>0</v>
      </c>
      <c r="HW43" s="25">
        <f t="shared" si="175"/>
        <v>0</v>
      </c>
      <c r="HX43" s="19">
        <v>0</v>
      </c>
      <c r="HY43" s="19">
        <v>0</v>
      </c>
      <c r="HZ43" s="18">
        <v>23.69</v>
      </c>
      <c r="IA43" s="20">
        <f>ROUND(IF(EN43="Cống tròn",IF(EN43="Cống tròn",IF(EU43="Không có móng",IQ43-FF43,IF(EU43="Đế",IP43-FN43,IF(OR(EU43="Móng bê tông",EU43="Móng bê tông kết hợp đế"),II43-FJ43,0))),0),IF(EN43="Cống hộp",IF(AND(EN43="Cống hộp",EU43="Không có móng"),IQ43-GF43,IF(AND(EN43="Cống hộp",EU43="Móng bê tông"),IJ43-GB43,0)),IF(OR(EN43="Rãnh xây",EN43="Rãnh bê tông"),IF(OR(EN43="Rãnh xây",EN43="Rãnh bê tông"),IK43-GB43,0),IF(EN43="Ống nhựa",IF(AND(EN43="Ống nhựa",EU43="Không đắp cát"),IQ43-HT43,IF(AND(EN43="Ống nhựa",EU43="Đắp cát"),IH43-HX43,0)),IF(EN43="Rãnh thang",IF(EN43="Rãnh thang",IF(EU43="Móng bê tông",#REF!-#REF!,IQ43),0),0))))),2)</f>
        <v>21.47</v>
      </c>
      <c r="IB43" s="20">
        <f t="shared" si="176"/>
        <v>2.2200000000000024</v>
      </c>
      <c r="IC43" s="20">
        <f t="shared" si="17"/>
        <v>21.47</v>
      </c>
      <c r="ID43" s="20">
        <f t="shared" si="18"/>
        <v>0</v>
      </c>
      <c r="IE43" s="20">
        <f t="shared" si="19"/>
        <v>0</v>
      </c>
      <c r="IF43" s="20">
        <f t="shared" si="20"/>
        <v>0</v>
      </c>
      <c r="IG43" s="20">
        <f>IF(EN43="Rãnh thang",IF(AND(EN43="Rãnh thang",EU43="Móng bê tông"),IQ43-#REF!,0),IF(EN43="Ống nhựa",IF(AND(EN43="Ống nhựa",EU43="Đắp cát"),IQ43-HT43,0),IF(EN43="Cống tròn",IF(EN43="Cống tròn",IF(OR(EU43="Móng bê tông",EU43="Móng bê tông kết hợp đế"),IM43-FL43,0),0),IF(EN43="Cống hộp",IF(AND(EN43="Cống hộp",EU43="Móng bê tông"),IN43-GD43,0),IF(OR(EN43="Rãnh xây",EN43="Rãnh bê tông"),IF(AND(EN43="Rãnh xây",EU43="Móng bê tông"),IO43-GD43,IF(AND(EN43="Rãnh bê tông",EU43="Móng bê tông"),IO43-GD43,0)),0)))))</f>
        <v>21.47</v>
      </c>
      <c r="IH43" s="20">
        <f t="shared" si="21"/>
        <v>0</v>
      </c>
      <c r="II43" s="20">
        <f t="shared" si="22"/>
        <v>21.47</v>
      </c>
      <c r="IJ43" s="20">
        <f t="shared" si="23"/>
        <v>0</v>
      </c>
      <c r="IK43" s="20">
        <f t="shared" si="177"/>
        <v>0</v>
      </c>
      <c r="IL43" s="20">
        <f t="shared" si="24"/>
        <v>21.669999999999998</v>
      </c>
      <c r="IM43" s="20">
        <f t="shared" si="25"/>
        <v>21.669999999999998</v>
      </c>
      <c r="IN43" s="20">
        <f t="shared" si="26"/>
        <v>0</v>
      </c>
      <c r="IO43" s="20">
        <f t="shared" si="27"/>
        <v>0</v>
      </c>
      <c r="IP43" s="20">
        <f t="shared" si="28"/>
        <v>0</v>
      </c>
      <c r="IQ43" s="18">
        <v>21.81</v>
      </c>
      <c r="IR43" s="25">
        <f t="shared" si="178"/>
        <v>0</v>
      </c>
      <c r="IS43" s="25">
        <f t="shared" si="29"/>
        <v>0</v>
      </c>
      <c r="IT43" s="25">
        <f t="shared" si="30"/>
        <v>0</v>
      </c>
      <c r="IU43" s="25">
        <f>ROUND(IF(EN43="Cống tròn",IF(EN43="Cống tròn",IV43+FF43,0),IF(EN43="Cống hộp",IF(EN43="Cống hộp",IV43+GP43,0),IF(OR(EN43="Rãnh xây",EN43="Rãnh bê tông"),IF(OR(EN43="Rãnh xây",EN43="Rãnh bê tông"),IV43+GP43,0),IF(EN43="ống nhựa",IF(EN43="Ống nhựa",IV43+HT43,0),IF(EN43="Rãnh thang",IF(EN43="Rãnh thang",IQ43+#REF!,0),0))))),2)</f>
        <v>23.39</v>
      </c>
      <c r="IV43" s="18">
        <v>23.25</v>
      </c>
      <c r="IW43" s="25">
        <f t="shared" si="31"/>
        <v>23.39</v>
      </c>
      <c r="IX43" s="25">
        <f t="shared" si="32"/>
        <v>0</v>
      </c>
      <c r="IY43" s="25">
        <f t="shared" si="33"/>
        <v>0</v>
      </c>
      <c r="IZ43" s="25">
        <f t="shared" si="34"/>
        <v>0</v>
      </c>
      <c r="JA43" s="25">
        <f t="shared" si="35"/>
        <v>0</v>
      </c>
      <c r="JB43" s="18">
        <v>23.62</v>
      </c>
      <c r="JC43" s="20">
        <f>ROUND(IF(EN43="Cống tròn",IF(EN43="Cống tròn",IF(EU43="Không có móng",JS43-FF43,IF(EU43="Đế",JR43-FN43,IF(OR(EU43="Móng bê tông",EU43="Móng bê tông kết hợp đế"),JK43-FJ43,0))),0),IF(EN43="Cống hộp",IF(AND(EN43="Cống hộp",EU43="Không có móng"),JS43-GF43,IF(AND(EN43="Cống hộp",EU43="Móng bê tông"),JL43-GB43,0)),IF(OR(EN43="Rãnh xây",EN43="Rãnh bê tông"),IF(OR(EN43="Rãnh xây",EN43="Rãnh bê tông"),JM43-GB43,0),IF(EN43="Ống nhựa",IF(AND(EN43="Ống nhựa",EU43="Không đắp cát"),JS43-HT43,IF(AND(EN43="Ống nhựa",EU43="Đắp cát"),JJ43-HX43,0)),IF(EN43="Rãnh thang",IF(EN43="Rãnh thang",IF(EU43="Móng bê tông",#REF!-#REF!,JS43),0),0))))),2)</f>
        <v>21.41</v>
      </c>
      <c r="JD43" s="20">
        <f t="shared" si="179"/>
        <v>2.2100000000000009</v>
      </c>
      <c r="JE43" s="20">
        <f t="shared" si="36"/>
        <v>21.41</v>
      </c>
      <c r="JF43" s="20">
        <f t="shared" si="37"/>
        <v>0</v>
      </c>
      <c r="JG43" s="20">
        <f t="shared" si="38"/>
        <v>0</v>
      </c>
      <c r="JH43" s="20">
        <f t="shared" si="39"/>
        <v>0</v>
      </c>
      <c r="JI43" s="20">
        <f>IF(EN43="Rãnh thang",IF(AND(EN43="Rãnh thang",EU43="Móng bê tông"),JS43-#REF!,0),IF(EN43="Ống nhựa",IF(AND(EN43="Ống nhựa",EU43="Đắp cát"),JS43-HT43,0),IF(EN43="Cống tròn",IF(EN43="Cống tròn",IF(OR(EU43="Móng bê tông",EU43="Móng bê tông kết hợp đế"),JO43-FL43,0),0),IF(EN43="Cống hộp",IF(AND(EN43="Cống hộp",EU43="Móng bê tông"),JP43-GD43,0),IF(OR(EN43="Rãnh xây",EN43="Rãnh bê tông"),IF(AND(EN43="Rãnh xây",EU43="Móng bê tông"),JQ43-GD43,IF(AND(EN43="Rãnh bê tông",EU43="Móng bê tông"),JQ43-GD43,0)),0)))))</f>
        <v>21.41</v>
      </c>
      <c r="JJ43" s="20">
        <f t="shared" si="40"/>
        <v>0</v>
      </c>
      <c r="JK43" s="20">
        <f t="shared" si="41"/>
        <v>21.41</v>
      </c>
      <c r="JL43" s="20">
        <f t="shared" si="42"/>
        <v>0</v>
      </c>
      <c r="JM43" s="20">
        <f t="shared" si="43"/>
        <v>0</v>
      </c>
      <c r="JN43" s="20">
        <f t="shared" si="44"/>
        <v>21.61</v>
      </c>
      <c r="JO43" s="20">
        <f t="shared" si="45"/>
        <v>21.61</v>
      </c>
      <c r="JP43" s="20">
        <f t="shared" si="46"/>
        <v>0</v>
      </c>
      <c r="JQ43" s="20">
        <f t="shared" si="47"/>
        <v>0</v>
      </c>
      <c r="JR43" s="20">
        <f t="shared" si="48"/>
        <v>0</v>
      </c>
      <c r="JS43" s="26">
        <v>21.75</v>
      </c>
      <c r="JT43" s="25">
        <f t="shared" si="180"/>
        <v>0</v>
      </c>
      <c r="JU43" s="25">
        <f t="shared" si="49"/>
        <v>0</v>
      </c>
      <c r="JV43" s="25">
        <f t="shared" si="50"/>
        <v>0</v>
      </c>
      <c r="JW43" s="25">
        <f>ROUND(IF(EN43="Cống tròn",IF(EN43="Cống tròn",JX43+FF43,0),IF(EN43="Cống hộp",IF(EN43="Cống hộp",JX43+GP43,0),IF(OR(EN43="Rãnh xây",EN43="Rãnh bê tông"),IF(OR(EN43="Rãnh xây",EN43="Rãnh bê tông"),JX43+GP43,0),IF(EN43="ống nhựa",IF(EN43="Ống nhựa",JX43+HT43,0),IF(EN43="Rãnh thang",IF(EN43="Rãnh thang",JS43+#REF!,0),0))))),2)</f>
        <v>23.39</v>
      </c>
      <c r="JX43" s="27">
        <v>23.25</v>
      </c>
      <c r="JY43" s="25">
        <f t="shared" si="51"/>
        <v>23.39</v>
      </c>
      <c r="JZ43" s="25">
        <f t="shared" si="52"/>
        <v>0</v>
      </c>
      <c r="KA43" s="25">
        <f t="shared" si="53"/>
        <v>0</v>
      </c>
      <c r="KB43" s="25">
        <f t="shared" si="54"/>
        <v>0</v>
      </c>
      <c r="KC43" s="25">
        <f t="shared" si="55"/>
        <v>0</v>
      </c>
      <c r="KD43" s="28" t="s">
        <v>98</v>
      </c>
      <c r="KE43" s="27">
        <v>0</v>
      </c>
      <c r="KF43" s="25">
        <f t="shared" si="56"/>
        <v>2.2200000000000024</v>
      </c>
      <c r="KG43" s="25">
        <f t="shared" si="181"/>
        <v>2.2200000000000024</v>
      </c>
      <c r="KH43" s="27">
        <v>0</v>
      </c>
      <c r="KI43" s="25">
        <f t="shared" si="57"/>
        <v>2.2100000000000009</v>
      </c>
      <c r="KJ43" s="25">
        <f t="shared" si="182"/>
        <v>2.2100000000000009</v>
      </c>
      <c r="KK43" s="25">
        <f t="shared" si="58"/>
        <v>0</v>
      </c>
      <c r="KL43" s="25">
        <f t="shared" si="59"/>
        <v>0</v>
      </c>
      <c r="KM43" s="25">
        <f t="shared" si="183"/>
        <v>0</v>
      </c>
      <c r="KN43" s="25">
        <f t="shared" si="60"/>
        <v>0</v>
      </c>
      <c r="KO43" s="25">
        <f t="shared" si="61"/>
        <v>0</v>
      </c>
      <c r="KP43" s="25">
        <f t="shared" si="184"/>
        <v>0</v>
      </c>
      <c r="KQ43" s="25">
        <f t="shared" si="62"/>
        <v>0.2</v>
      </c>
      <c r="KR43" s="25">
        <f t="shared" si="63"/>
        <v>0.2</v>
      </c>
      <c r="KS43" s="25">
        <f t="shared" si="185"/>
        <v>0.2</v>
      </c>
      <c r="KT43" s="25">
        <f t="shared" si="64"/>
        <v>0</v>
      </c>
      <c r="KU43" s="25">
        <f t="shared" si="65"/>
        <v>0</v>
      </c>
      <c r="KV43" s="25">
        <f t="shared" si="186"/>
        <v>0</v>
      </c>
      <c r="KW43" s="25">
        <f t="shared" si="66"/>
        <v>0</v>
      </c>
      <c r="KX43" s="25">
        <f t="shared" si="67"/>
        <v>0</v>
      </c>
      <c r="KY43" s="25">
        <f t="shared" si="187"/>
        <v>0</v>
      </c>
      <c r="KZ43" s="25">
        <f t="shared" si="68"/>
        <v>0</v>
      </c>
      <c r="LA43" s="25">
        <f t="shared" si="69"/>
        <v>0</v>
      </c>
      <c r="LB43" s="25">
        <f t="shared" si="188"/>
        <v>0</v>
      </c>
      <c r="LC43" s="25">
        <f t="shared" si="70"/>
        <v>1.98</v>
      </c>
      <c r="LD43" s="25">
        <f t="shared" si="71"/>
        <v>1.98</v>
      </c>
      <c r="LE43" s="25">
        <f t="shared" si="189"/>
        <v>1.98</v>
      </c>
      <c r="LF43" s="25">
        <f t="shared" si="72"/>
        <v>0</v>
      </c>
      <c r="LG43" s="25">
        <f t="shared" si="73"/>
        <v>0</v>
      </c>
      <c r="LH43" s="25">
        <f t="shared" si="190"/>
        <v>0</v>
      </c>
      <c r="LI43" s="25">
        <f t="shared" si="74"/>
        <v>0</v>
      </c>
      <c r="LJ43" s="25">
        <f t="shared" si="75"/>
        <v>0</v>
      </c>
      <c r="LK43" s="25">
        <f t="shared" si="191"/>
        <v>0</v>
      </c>
      <c r="LL43" s="25">
        <f t="shared" si="76"/>
        <v>0</v>
      </c>
      <c r="LM43" s="25">
        <f t="shared" si="77"/>
        <v>0</v>
      </c>
      <c r="LN43" s="25">
        <f t="shared" si="192"/>
        <v>0</v>
      </c>
      <c r="LO43" s="25">
        <f t="shared" si="78"/>
        <v>0</v>
      </c>
      <c r="LP43" s="25">
        <f t="shared" si="79"/>
        <v>0</v>
      </c>
      <c r="LQ43" s="25">
        <f t="shared" si="193"/>
        <v>0</v>
      </c>
      <c r="LR43" s="25">
        <f t="shared" si="80"/>
        <v>0</v>
      </c>
      <c r="LS43" s="25">
        <f t="shared" si="81"/>
        <v>0</v>
      </c>
      <c r="LT43" s="25">
        <f t="shared" si="194"/>
        <v>0</v>
      </c>
      <c r="LU43" s="25">
        <f t="shared" si="82"/>
        <v>0</v>
      </c>
      <c r="LV43" s="25">
        <f t="shared" si="83"/>
        <v>0</v>
      </c>
      <c r="LW43" s="25">
        <f t="shared" si="195"/>
        <v>0</v>
      </c>
      <c r="LX43" s="25">
        <f t="shared" si="84"/>
        <v>0</v>
      </c>
      <c r="LY43" s="25">
        <f t="shared" si="85"/>
        <v>0</v>
      </c>
      <c r="LZ43" s="25">
        <f t="shared" si="196"/>
        <v>0</v>
      </c>
      <c r="MA43" s="25">
        <f t="shared" si="86"/>
        <v>0</v>
      </c>
      <c r="MB43" s="25">
        <f t="shared" si="87"/>
        <v>0</v>
      </c>
      <c r="MC43" s="25">
        <f t="shared" si="197"/>
        <v>0</v>
      </c>
      <c r="MD43" s="25">
        <f t="shared" si="88"/>
        <v>0</v>
      </c>
      <c r="ME43" s="25">
        <f t="shared" si="89"/>
        <v>0</v>
      </c>
      <c r="MF43" s="25">
        <f t="shared" si="198"/>
        <v>0</v>
      </c>
      <c r="MG43" s="25">
        <f t="shared" si="90"/>
        <v>0</v>
      </c>
      <c r="MH43" s="25">
        <f t="shared" si="91"/>
        <v>0</v>
      </c>
      <c r="MI43" s="25">
        <f t="shared" si="199"/>
        <v>0</v>
      </c>
      <c r="MJ43" s="25">
        <f t="shared" si="92"/>
        <v>0</v>
      </c>
      <c r="MK43" s="25">
        <f t="shared" si="93"/>
        <v>0</v>
      </c>
      <c r="ML43" s="25">
        <f t="shared" si="200"/>
        <v>0</v>
      </c>
      <c r="MM43" s="25">
        <f t="shared" si="94"/>
        <v>0</v>
      </c>
      <c r="MN43" s="25">
        <f t="shared" si="95"/>
        <v>0</v>
      </c>
      <c r="MO43" s="25">
        <f t="shared" si="201"/>
        <v>0</v>
      </c>
      <c r="MP43" s="25">
        <f t="shared" si="96"/>
        <v>0</v>
      </c>
      <c r="MQ43" s="25">
        <f t="shared" si="97"/>
        <v>0</v>
      </c>
      <c r="MR43" s="25">
        <f t="shared" si="202"/>
        <v>0</v>
      </c>
      <c r="MS43" s="29">
        <v>1.98</v>
      </c>
      <c r="MT43" s="29">
        <v>0</v>
      </c>
      <c r="MU43" s="29">
        <v>1</v>
      </c>
      <c r="MV43" s="29">
        <v>1</v>
      </c>
      <c r="MW43" s="25">
        <f t="shared" si="98"/>
        <v>1.98</v>
      </c>
      <c r="MX43" s="25">
        <f t="shared" si="99"/>
        <v>4.4000000000000004</v>
      </c>
      <c r="MY43" s="25">
        <f t="shared" si="100"/>
        <v>0</v>
      </c>
      <c r="MZ43" s="25">
        <f t="shared" si="101"/>
        <v>0</v>
      </c>
      <c r="NA43" s="25">
        <f t="shared" si="102"/>
        <v>1.98</v>
      </c>
      <c r="NB43" s="25">
        <f t="shared" si="103"/>
        <v>4.38</v>
      </c>
      <c r="NC43" s="25">
        <f t="shared" si="104"/>
        <v>0</v>
      </c>
      <c r="ND43" s="25">
        <f t="shared" si="105"/>
        <v>0</v>
      </c>
      <c r="NE43" s="25">
        <f t="shared" si="203"/>
        <v>1.98</v>
      </c>
      <c r="NF43" s="25">
        <f t="shared" si="203"/>
        <v>4.3900000000000006</v>
      </c>
      <c r="NG43" s="25">
        <f t="shared" si="203"/>
        <v>0</v>
      </c>
      <c r="NH43" s="25">
        <f t="shared" si="203"/>
        <v>0</v>
      </c>
      <c r="NI43" s="25">
        <f t="shared" si="107"/>
        <v>187.1</v>
      </c>
      <c r="NJ43" s="25">
        <f t="shared" si="108"/>
        <v>0</v>
      </c>
      <c r="NK43" s="25">
        <f t="shared" si="109"/>
        <v>187.1</v>
      </c>
      <c r="NL43" s="25">
        <f t="shared" si="110"/>
        <v>144.80000000000001</v>
      </c>
      <c r="NM43" s="25">
        <f t="shared" si="111"/>
        <v>0</v>
      </c>
      <c r="NN43" s="25">
        <f t="shared" si="204"/>
        <v>144.80000000000001</v>
      </c>
      <c r="NO43" s="25">
        <f t="shared" si="112"/>
        <v>0</v>
      </c>
      <c r="NP43" s="25">
        <f t="shared" si="113"/>
        <v>0</v>
      </c>
      <c r="NQ43" s="25">
        <f t="shared" si="205"/>
        <v>0</v>
      </c>
      <c r="NR43" s="25">
        <f t="shared" si="114"/>
        <v>0</v>
      </c>
      <c r="NS43" s="25">
        <f t="shared" si="115"/>
        <v>0</v>
      </c>
      <c r="NT43" s="25">
        <f t="shared" si="206"/>
        <v>0</v>
      </c>
      <c r="NU43" s="25">
        <f t="shared" si="116"/>
        <v>0</v>
      </c>
      <c r="NV43" s="25">
        <f t="shared" si="117"/>
        <v>0</v>
      </c>
      <c r="NW43" s="25">
        <f t="shared" si="207"/>
        <v>0</v>
      </c>
      <c r="NX43" s="25">
        <f t="shared" si="208"/>
        <v>144.80000000000001</v>
      </c>
      <c r="NY43" s="25">
        <f t="shared" si="208"/>
        <v>0</v>
      </c>
      <c r="NZ43" s="25">
        <f t="shared" si="209"/>
        <v>144.80000000000001</v>
      </c>
      <c r="OA43" s="25">
        <f t="shared" si="210"/>
        <v>42.3</v>
      </c>
      <c r="OB43" s="25">
        <f t="shared" si="210"/>
        <v>0</v>
      </c>
      <c r="OC43" s="25">
        <f t="shared" si="211"/>
        <v>42.3</v>
      </c>
      <c r="OD43" s="25">
        <f t="shared" si="212"/>
        <v>144.80000000000001</v>
      </c>
      <c r="OE43" s="25">
        <f t="shared" si="212"/>
        <v>0</v>
      </c>
      <c r="OF43" s="25">
        <f t="shared" si="212"/>
        <v>144.80000000000001</v>
      </c>
      <c r="OG43" s="25">
        <f t="shared" si="119"/>
        <v>0</v>
      </c>
      <c r="OH43" s="25">
        <f t="shared" si="120"/>
        <v>0</v>
      </c>
      <c r="OI43" s="25">
        <f t="shared" si="121"/>
        <v>0</v>
      </c>
      <c r="OJ43" s="25">
        <f t="shared" si="122"/>
        <v>0</v>
      </c>
      <c r="OK43" s="25">
        <f t="shared" si="123"/>
        <v>0</v>
      </c>
      <c r="OL43" s="25">
        <f t="shared" si="124"/>
        <v>0</v>
      </c>
      <c r="OM43" s="25">
        <f t="shared" si="213"/>
        <v>0</v>
      </c>
      <c r="ON43" s="25">
        <f t="shared" si="213"/>
        <v>0</v>
      </c>
      <c r="OO43" s="25">
        <f t="shared" si="213"/>
        <v>0</v>
      </c>
      <c r="OP43" s="25">
        <f t="shared" si="125"/>
        <v>0</v>
      </c>
      <c r="OQ43" s="25">
        <f t="shared" si="126"/>
        <v>0</v>
      </c>
      <c r="OR43" s="25">
        <f t="shared" si="214"/>
        <v>0</v>
      </c>
      <c r="OS43" s="19">
        <v>537716.34</v>
      </c>
      <c r="OT43" s="19">
        <v>2371326.09</v>
      </c>
    </row>
    <row r="44" spans="1:410" ht="33" customHeight="1" x14ac:dyDescent="0.25">
      <c r="A44" s="18"/>
      <c r="B44" s="18" t="s">
        <v>763</v>
      </c>
      <c r="C44" s="18">
        <v>835.36</v>
      </c>
      <c r="D44" s="16" t="e">
        <f>_xlfn.IFNA(INDEX(#REF!,MATCH(E44,#REF!,0)),0)</f>
        <v>#REF!</v>
      </c>
      <c r="E44" s="18" t="s">
        <v>816</v>
      </c>
      <c r="F44" s="16" t="s">
        <v>765</v>
      </c>
      <c r="G44" s="16" t="s">
        <v>810</v>
      </c>
      <c r="H44" s="16" t="s">
        <v>767</v>
      </c>
      <c r="I44" s="16" t="s">
        <v>768</v>
      </c>
      <c r="J44" s="16" t="s">
        <v>811</v>
      </c>
      <c r="K44" s="16" t="s">
        <v>770</v>
      </c>
      <c r="L44" s="16" t="s">
        <v>771</v>
      </c>
      <c r="M44" s="18">
        <v>1.8399999999999999</v>
      </c>
      <c r="N44" s="18">
        <v>2.44</v>
      </c>
      <c r="O44" s="18">
        <v>2.2399999999999998</v>
      </c>
      <c r="P44" s="18">
        <v>2.84</v>
      </c>
      <c r="Q44" s="18">
        <v>0.1</v>
      </c>
      <c r="R44" s="18">
        <v>2.04</v>
      </c>
      <c r="S44" s="18">
        <v>2.64</v>
      </c>
      <c r="T44" s="18">
        <v>0.2</v>
      </c>
      <c r="U44" s="18">
        <v>0</v>
      </c>
      <c r="V44" s="18">
        <v>0</v>
      </c>
      <c r="W44" s="18">
        <v>0</v>
      </c>
      <c r="X44" s="18">
        <v>1.8399999999999999</v>
      </c>
      <c r="Y44" s="18">
        <v>2.4</v>
      </c>
      <c r="Z44" s="20">
        <f t="shared" si="215"/>
        <v>2.9</v>
      </c>
      <c r="AA44" s="18">
        <v>0.22</v>
      </c>
      <c r="AB44" s="18">
        <v>0</v>
      </c>
      <c r="AC44" s="18">
        <v>0</v>
      </c>
      <c r="AD44" s="18">
        <v>0</v>
      </c>
      <c r="AE44" s="18">
        <v>0</v>
      </c>
      <c r="AF44" s="18">
        <v>0</v>
      </c>
      <c r="AG44" s="18">
        <v>1.4</v>
      </c>
      <c r="AH44" s="18">
        <v>2</v>
      </c>
      <c r="AI44" s="20">
        <f t="shared" si="127"/>
        <v>3.05</v>
      </c>
      <c r="AJ44" s="18">
        <v>0</v>
      </c>
      <c r="AK44" s="18">
        <v>0</v>
      </c>
      <c r="AL44" s="20">
        <f t="shared" si="128"/>
        <v>0</v>
      </c>
      <c r="AM44" s="18">
        <v>1.8399999999999999</v>
      </c>
      <c r="AN44" s="18">
        <v>2</v>
      </c>
      <c r="AO44" s="18">
        <v>0.15</v>
      </c>
      <c r="AP44" s="18">
        <v>0.22</v>
      </c>
      <c r="AQ44" s="18">
        <v>0</v>
      </c>
      <c r="AR44" s="18">
        <v>0</v>
      </c>
      <c r="AS44" s="18">
        <v>0</v>
      </c>
      <c r="AT44" s="18">
        <v>0</v>
      </c>
      <c r="AU44" s="18">
        <v>0</v>
      </c>
      <c r="AV44" s="18">
        <v>1</v>
      </c>
      <c r="AW44" s="18">
        <v>0</v>
      </c>
      <c r="AX44" s="18">
        <v>0</v>
      </c>
      <c r="AY44" s="18">
        <v>0</v>
      </c>
      <c r="AZ44" s="18">
        <v>0</v>
      </c>
      <c r="BA44" s="18">
        <v>2</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6" t="e">
        <f>_xlfn.IFNA(IF(RIGHT(D44,2)="=G",0,INDEX(#REF!,MATCH(E44,#REF!,0))),0)</f>
        <v>#REF!</v>
      </c>
      <c r="CB44" s="16" t="s">
        <v>776</v>
      </c>
      <c r="CC44" s="18">
        <v>0</v>
      </c>
      <c r="CD44" s="18">
        <v>0</v>
      </c>
      <c r="CE44" s="18">
        <v>1.84</v>
      </c>
      <c r="CF44" s="18">
        <v>0.8</v>
      </c>
      <c r="CG44" s="18">
        <v>0.12</v>
      </c>
      <c r="CH44" s="18">
        <v>3</v>
      </c>
      <c r="CI44" s="16" t="s">
        <v>98</v>
      </c>
      <c r="CJ44" s="18">
        <v>0</v>
      </c>
      <c r="CK44" s="20">
        <f t="shared" si="129"/>
        <v>2.4700000000000002</v>
      </c>
      <c r="CL44" s="20">
        <f t="shared" si="130"/>
        <v>2.4700000000000002</v>
      </c>
      <c r="CM44" s="18">
        <v>19.37</v>
      </c>
      <c r="CN44" s="18">
        <v>24.46</v>
      </c>
      <c r="CO44" s="18">
        <v>23.621000000000002</v>
      </c>
      <c r="CP44" s="22">
        <f t="shared" si="131"/>
        <v>23.62</v>
      </c>
      <c r="CQ44" s="22">
        <f t="shared" si="132"/>
        <v>21.15</v>
      </c>
      <c r="CR44" s="22">
        <f t="shared" si="133"/>
        <v>2.4700000000000002</v>
      </c>
      <c r="CS44" s="22">
        <f t="shared" si="134"/>
        <v>21.25</v>
      </c>
      <c r="CT44" s="22">
        <f t="shared" si="0"/>
        <v>21.45</v>
      </c>
      <c r="CU44" s="18">
        <v>21.45</v>
      </c>
      <c r="CV44" s="22">
        <f t="shared" si="135"/>
        <v>2.9</v>
      </c>
      <c r="CW44" s="22">
        <f t="shared" si="1"/>
        <v>0</v>
      </c>
      <c r="CX44" s="22">
        <f t="shared" si="2"/>
        <v>0</v>
      </c>
      <c r="CY44" s="22">
        <f t="shared" si="136"/>
        <v>24.31</v>
      </c>
      <c r="CZ44" s="22">
        <f t="shared" si="137"/>
        <v>24.46</v>
      </c>
      <c r="DA44" s="18">
        <v>24.46</v>
      </c>
      <c r="DB44" s="20">
        <f t="shared" si="138"/>
        <v>3.31</v>
      </c>
      <c r="DC44" s="20">
        <f t="shared" si="139"/>
        <v>0.84</v>
      </c>
      <c r="DD44" s="20">
        <f t="shared" si="140"/>
        <v>2.4700000000000002</v>
      </c>
      <c r="DE44" s="20">
        <f t="shared" si="3"/>
        <v>0.1</v>
      </c>
      <c r="DF44" s="20">
        <f t="shared" si="4"/>
        <v>0.2</v>
      </c>
      <c r="DG44" s="20">
        <f t="shared" si="5"/>
        <v>2.17</v>
      </c>
      <c r="DH44" s="20">
        <f t="shared" si="6"/>
        <v>0</v>
      </c>
      <c r="DI44" s="20">
        <f t="shared" si="7"/>
        <v>0</v>
      </c>
      <c r="DJ44" s="20">
        <f t="shared" si="8"/>
        <v>0</v>
      </c>
      <c r="DK44" s="20">
        <f t="shared" si="141"/>
        <v>2.4699999999999998</v>
      </c>
      <c r="DL44" s="20">
        <f t="shared" si="142"/>
        <v>0</v>
      </c>
      <c r="DM44" s="20">
        <f t="shared" si="216"/>
        <v>0</v>
      </c>
      <c r="DN44" s="20">
        <f t="shared" si="143"/>
        <v>0</v>
      </c>
      <c r="DO44" s="18">
        <v>3.04</v>
      </c>
      <c r="DP44" s="18">
        <v>0</v>
      </c>
      <c r="DQ44" s="18">
        <v>1</v>
      </c>
      <c r="DR44" s="18">
        <v>1</v>
      </c>
      <c r="DS44" s="25">
        <f t="shared" si="144"/>
        <v>3.04</v>
      </c>
      <c r="DT44" s="25">
        <f t="shared" si="145"/>
        <v>0</v>
      </c>
      <c r="DU44" s="25">
        <f t="shared" si="146"/>
        <v>7.51</v>
      </c>
      <c r="DV44" s="25">
        <f t="shared" si="147"/>
        <v>0</v>
      </c>
      <c r="DW44" s="25">
        <f t="shared" si="148"/>
        <v>7.51</v>
      </c>
      <c r="DX44" s="25">
        <f t="shared" si="149"/>
        <v>16.82</v>
      </c>
      <c r="DY44" s="25">
        <f t="shared" si="150"/>
        <v>0</v>
      </c>
      <c r="DZ44" s="25">
        <f t="shared" si="151"/>
        <v>16.82</v>
      </c>
      <c r="EA44" s="25">
        <f t="shared" si="152"/>
        <v>11.46</v>
      </c>
      <c r="EB44" s="25">
        <f t="shared" si="153"/>
        <v>0</v>
      </c>
      <c r="EC44" s="25">
        <f t="shared" si="154"/>
        <v>11.46</v>
      </c>
      <c r="ED44" s="25">
        <f t="shared" si="155"/>
        <v>5.36</v>
      </c>
      <c r="EE44" s="25">
        <f t="shared" si="155"/>
        <v>0</v>
      </c>
      <c r="EF44" s="25">
        <f t="shared" si="156"/>
        <v>5.36</v>
      </c>
      <c r="EG44" s="25">
        <f t="shared" si="157"/>
        <v>11.46</v>
      </c>
      <c r="EH44" s="25">
        <f t="shared" si="157"/>
        <v>0</v>
      </c>
      <c r="EI44" s="25">
        <f t="shared" si="158"/>
        <v>11.46</v>
      </c>
      <c r="EJ44" s="18">
        <v>835.36</v>
      </c>
      <c r="EK44" s="18">
        <v>755.04</v>
      </c>
      <c r="EL44" s="18" t="s">
        <v>816</v>
      </c>
      <c r="EM44" s="18" t="s">
        <v>817</v>
      </c>
      <c r="EN44" s="16" t="s">
        <v>774</v>
      </c>
      <c r="EO44" s="16" t="s">
        <v>131</v>
      </c>
      <c r="EP44" s="16" t="e">
        <f>IF(OR(EN44="Cống tròn",EN44="Cống hộp",EN44="Ống nhựa"),INDEX(#REF!,MATCH(E44,#REF!,0)),IF(OR(EN44="Rãnh xây",EN44="Rãnh bê tông"),INDEX(#REF!,MATCH(E44,#REF!,0)),0))</f>
        <v>#REF!</v>
      </c>
      <c r="EQ44" s="18">
        <v>78.920000000000044</v>
      </c>
      <c r="ER44" s="18">
        <v>1</v>
      </c>
      <c r="ES44" s="25">
        <f t="shared" si="159"/>
        <v>78</v>
      </c>
      <c r="ET44" s="1" t="e">
        <f>_xlfn.IFNA(IF(EN44="Cống tròn",INDEX(#REF!,MATCH(E44,#REF!,0)),IF(EN44="Cống hộp",INDEX(#REF!,MATCH(E44,#REF!,0)),EU44&amp;" ,"&amp;EV44)),0)</f>
        <v>#REF!</v>
      </c>
      <c r="EU44" s="16" t="s">
        <v>769</v>
      </c>
      <c r="EV44" s="16" t="s">
        <v>775</v>
      </c>
      <c r="EW44" s="16" t="e">
        <f>_xlfn.IFNA(INDEX(#REF!,MATCH(E44,#REF!,0)),0)</f>
        <v>#REF!</v>
      </c>
      <c r="EX44" s="16"/>
      <c r="EY44" s="18">
        <v>0</v>
      </c>
      <c r="EZ44" s="18">
        <v>0</v>
      </c>
      <c r="FA44" s="18">
        <v>0</v>
      </c>
      <c r="FB44" s="19">
        <v>0</v>
      </c>
      <c r="FC44" s="19">
        <v>0</v>
      </c>
      <c r="FD44" s="25">
        <f t="shared" si="9"/>
        <v>0</v>
      </c>
      <c r="FE44" s="25">
        <f t="shared" si="160"/>
        <v>0</v>
      </c>
      <c r="FF44" s="18">
        <v>0.14000000000000001</v>
      </c>
      <c r="FG44" s="18">
        <v>2</v>
      </c>
      <c r="FH44" s="18">
        <v>1.5</v>
      </c>
      <c r="FI44" s="25">
        <f t="shared" si="161"/>
        <v>1.78</v>
      </c>
      <c r="FJ44" s="18">
        <v>0</v>
      </c>
      <c r="FK44" s="18">
        <v>0</v>
      </c>
      <c r="FL44" s="18">
        <v>0.2</v>
      </c>
      <c r="FM44" s="18">
        <v>1.6</v>
      </c>
      <c r="FN44" s="18">
        <v>0</v>
      </c>
      <c r="FO44" s="25">
        <f t="shared" si="162"/>
        <v>1.98</v>
      </c>
      <c r="FP44" s="18">
        <v>1.4999999999999999E-2</v>
      </c>
      <c r="FQ44" s="18">
        <v>1</v>
      </c>
      <c r="FR44" s="25">
        <f t="shared" si="10"/>
        <v>77</v>
      </c>
      <c r="FS44" s="25">
        <f t="shared" si="11"/>
        <v>1.1399999999999999</v>
      </c>
      <c r="FT44" s="25">
        <f t="shared" si="12"/>
        <v>78.14</v>
      </c>
      <c r="FU44" s="25">
        <f t="shared" si="13"/>
        <v>-0.78000000000004377</v>
      </c>
      <c r="FV44" s="25" t="str">
        <f t="shared" si="163"/>
        <v>Thêm 01</v>
      </c>
      <c r="FW44" s="25">
        <f t="shared" si="164"/>
        <v>0.23</v>
      </c>
      <c r="FX44" s="16"/>
      <c r="FY44" s="16"/>
      <c r="FZ44" s="16"/>
      <c r="GA44" s="16"/>
      <c r="GB44" s="19">
        <v>0</v>
      </c>
      <c r="GC44" s="19">
        <v>0</v>
      </c>
      <c r="GD44" s="19">
        <v>0</v>
      </c>
      <c r="GE44" s="19">
        <v>0</v>
      </c>
      <c r="GF44" s="19">
        <v>0</v>
      </c>
      <c r="GG44" s="19">
        <v>0</v>
      </c>
      <c r="GH44" s="19">
        <v>0</v>
      </c>
      <c r="GI44" s="19">
        <v>0</v>
      </c>
      <c r="GJ44" s="19">
        <v>0</v>
      </c>
      <c r="GK44" s="19">
        <v>0</v>
      </c>
      <c r="GL44" s="25">
        <f t="shared" si="14"/>
        <v>0</v>
      </c>
      <c r="GM44" s="25">
        <f t="shared" si="165"/>
        <v>0</v>
      </c>
      <c r="GN44" s="19">
        <v>0</v>
      </c>
      <c r="GO44" s="19">
        <v>0</v>
      </c>
      <c r="GP44" s="19">
        <v>0</v>
      </c>
      <c r="GQ44" s="19">
        <v>0</v>
      </c>
      <c r="GR44" s="1" t="e">
        <f>_xlfn.IFNA(INDEX(#REF!,MATCH(E44,#REF!,0)),0)</f>
        <v>#REF!</v>
      </c>
      <c r="GS44" s="16"/>
      <c r="GT44" s="18">
        <v>0</v>
      </c>
      <c r="GU44" s="18">
        <v>0</v>
      </c>
      <c r="GV44" s="18">
        <v>0</v>
      </c>
      <c r="GW44" s="18">
        <v>0</v>
      </c>
      <c r="GX44" s="25">
        <f t="shared" si="15"/>
        <v>0</v>
      </c>
      <c r="GY44" s="25">
        <f t="shared" si="16"/>
        <v>0</v>
      </c>
      <c r="GZ44" s="25">
        <f t="shared" si="166"/>
        <v>0</v>
      </c>
      <c r="HA44" s="1" t="e" cm="1">
        <f t="array" ref="HA44">INDEX(#REF!,MATCH(EJ44&amp;EK44&amp;HD44&amp;HE44&amp;HF44,#REF!&amp;#REF!&amp;#REF!&amp;#REF!&amp;#REF!,0))</f>
        <v>#REF!</v>
      </c>
      <c r="HB44" s="16"/>
      <c r="HC44" s="25">
        <f t="shared" si="167"/>
        <v>0</v>
      </c>
      <c r="HD44" s="18">
        <v>0</v>
      </c>
      <c r="HE44" s="18">
        <v>0</v>
      </c>
      <c r="HF44" s="18">
        <v>0</v>
      </c>
      <c r="HG44" s="1" t="e" cm="1">
        <f t="array" ref="HG44">INDEX(#REF!,MATCH(EJ44&amp;EK44&amp;HJ44&amp;HK44&amp;HL44,#REF!&amp;#REF!&amp;#REF!&amp;#REF!&amp;#REF!,0))</f>
        <v>#REF!</v>
      </c>
      <c r="HH44" s="16"/>
      <c r="HI44" s="25">
        <f t="shared" si="168"/>
        <v>0</v>
      </c>
      <c r="HJ44" s="25">
        <f t="shared" si="169"/>
        <v>0</v>
      </c>
      <c r="HK44" s="19">
        <v>0</v>
      </c>
      <c r="HL44" s="19">
        <v>0</v>
      </c>
      <c r="HM44" s="18">
        <v>0.01</v>
      </c>
      <c r="HN44" s="18">
        <v>1</v>
      </c>
      <c r="HO44" s="25">
        <f t="shared" si="170"/>
        <v>0</v>
      </c>
      <c r="HP44" s="25">
        <f t="shared" si="171"/>
        <v>0</v>
      </c>
      <c r="HQ44" s="25">
        <f t="shared" si="172"/>
        <v>0</v>
      </c>
      <c r="HR44" s="25">
        <f t="shared" si="173"/>
        <v>0</v>
      </c>
      <c r="HS44" s="25">
        <f t="shared" si="174"/>
        <v>0</v>
      </c>
      <c r="HT44" s="19">
        <v>0</v>
      </c>
      <c r="HU44" s="19">
        <v>0</v>
      </c>
      <c r="HV44" s="19">
        <v>0</v>
      </c>
      <c r="HW44" s="25">
        <f t="shared" si="175"/>
        <v>0</v>
      </c>
      <c r="HX44" s="19">
        <v>0</v>
      </c>
      <c r="HY44" s="19">
        <v>0</v>
      </c>
      <c r="HZ44" s="18">
        <v>23.62</v>
      </c>
      <c r="IA44" s="20">
        <f>ROUND(IF(EN44="Cống tròn",IF(EN44="Cống tròn",IF(EU44="Không có móng",IQ44-FF44,IF(EU44="Đế",IP44-FN44,IF(OR(EU44="Móng bê tông",EU44="Móng bê tông kết hợp đế"),II44-FJ44,0))),0),IF(EN44="Cống hộp",IF(AND(EN44="Cống hộp",EU44="Không có móng"),IQ44-GF44,IF(AND(EN44="Cống hộp",EU44="Móng bê tông"),IJ44-GB44,0)),IF(OR(EN44="Rãnh xây",EN44="Rãnh bê tông"),IF(OR(EN44="Rãnh xây",EN44="Rãnh bê tông"),IK44-GB44,0),IF(EN44="Ống nhựa",IF(AND(EN44="Ống nhựa",EU44="Không đắp cát"),IQ44-HT44,IF(AND(EN44="Ống nhựa",EU44="Đắp cát"),IH44-HX44,0)),IF(EN44="Rãnh thang",IF(EN44="Rãnh thang",IF(EU44="Móng bê tông",#REF!-#REF!,IQ44),0),0))))),2)</f>
        <v>21.41</v>
      </c>
      <c r="IB44" s="20">
        <f t="shared" si="176"/>
        <v>2.2100000000000009</v>
      </c>
      <c r="IC44" s="20">
        <f t="shared" si="17"/>
        <v>21.41</v>
      </c>
      <c r="ID44" s="20">
        <f t="shared" si="18"/>
        <v>0</v>
      </c>
      <c r="IE44" s="20">
        <f t="shared" si="19"/>
        <v>0</v>
      </c>
      <c r="IF44" s="20">
        <f t="shared" si="20"/>
        <v>0</v>
      </c>
      <c r="IG44" s="20">
        <f>IF(EN44="Rãnh thang",IF(AND(EN44="Rãnh thang",EU44="Móng bê tông"),IQ44-#REF!,0),IF(EN44="Ống nhựa",IF(AND(EN44="Ống nhựa",EU44="Đắp cát"),IQ44-HT44,0),IF(EN44="Cống tròn",IF(EN44="Cống tròn",IF(OR(EU44="Móng bê tông",EU44="Móng bê tông kết hợp đế"),IM44-FL44,0),0),IF(EN44="Cống hộp",IF(AND(EN44="Cống hộp",EU44="Móng bê tông"),IN44-GD44,0),IF(OR(EN44="Rãnh xây",EN44="Rãnh bê tông"),IF(AND(EN44="Rãnh xây",EU44="Móng bê tông"),IO44-GD44,IF(AND(EN44="Rãnh bê tông",EU44="Móng bê tông"),IO44-GD44,0)),0)))))</f>
        <v>21.41</v>
      </c>
      <c r="IH44" s="20">
        <f t="shared" si="21"/>
        <v>0</v>
      </c>
      <c r="II44" s="20">
        <f t="shared" si="22"/>
        <v>21.41</v>
      </c>
      <c r="IJ44" s="20">
        <f t="shared" si="23"/>
        <v>0</v>
      </c>
      <c r="IK44" s="20">
        <f t="shared" si="177"/>
        <v>0</v>
      </c>
      <c r="IL44" s="20">
        <f t="shared" si="24"/>
        <v>21.61</v>
      </c>
      <c r="IM44" s="20">
        <f t="shared" si="25"/>
        <v>21.61</v>
      </c>
      <c r="IN44" s="20">
        <f t="shared" si="26"/>
        <v>0</v>
      </c>
      <c r="IO44" s="20">
        <f t="shared" si="27"/>
        <v>0</v>
      </c>
      <c r="IP44" s="20">
        <f t="shared" si="28"/>
        <v>0</v>
      </c>
      <c r="IQ44" s="18">
        <v>21.75</v>
      </c>
      <c r="IR44" s="25">
        <f t="shared" si="178"/>
        <v>0</v>
      </c>
      <c r="IS44" s="25">
        <f t="shared" si="29"/>
        <v>0</v>
      </c>
      <c r="IT44" s="25">
        <f t="shared" si="30"/>
        <v>0</v>
      </c>
      <c r="IU44" s="25">
        <f>ROUND(IF(EN44="Cống tròn",IF(EN44="Cống tròn",IV44+FF44,0),IF(EN44="Cống hộp",IF(EN44="Cống hộp",IV44+GP44,0),IF(OR(EN44="Rãnh xây",EN44="Rãnh bê tông"),IF(OR(EN44="Rãnh xây",EN44="Rãnh bê tông"),IV44+GP44,0),IF(EN44="ống nhựa",IF(EN44="Ống nhựa",IV44+HT44,0),IF(EN44="Rãnh thang",IF(EN44="Rãnh thang",IQ44+#REF!,0),0))))),2)</f>
        <v>23.34</v>
      </c>
      <c r="IV44" s="18">
        <v>23.2</v>
      </c>
      <c r="IW44" s="25">
        <f t="shared" si="31"/>
        <v>23.34</v>
      </c>
      <c r="IX44" s="25">
        <f t="shared" si="32"/>
        <v>0</v>
      </c>
      <c r="IY44" s="25">
        <f t="shared" si="33"/>
        <v>0</v>
      </c>
      <c r="IZ44" s="25">
        <f t="shared" si="34"/>
        <v>0</v>
      </c>
      <c r="JA44" s="25">
        <f t="shared" si="35"/>
        <v>0</v>
      </c>
      <c r="JB44" s="18">
        <v>23.49</v>
      </c>
      <c r="JC44" s="20">
        <f>ROUND(IF(EN44="Cống tròn",IF(EN44="Cống tròn",IF(EU44="Không có móng",JS44-FF44,IF(EU44="Đế",JR44-FN44,IF(OR(EU44="Móng bê tông",EU44="Móng bê tông kết hợp đế"),JK44-FJ44,0))),0),IF(EN44="Cống hộp",IF(AND(EN44="Cống hộp",EU44="Không có móng"),JS44-GF44,IF(AND(EN44="Cống hộp",EU44="Móng bê tông"),JL44-GB44,0)),IF(OR(EN44="Rãnh xây",EN44="Rãnh bê tông"),IF(OR(EN44="Rãnh xây",EN44="Rãnh bê tông"),JM44-GB44,0),IF(EN44="Ống nhựa",IF(AND(EN44="Ống nhựa",EU44="Không đắp cát"),JS44-HT44,IF(AND(EN44="Ống nhựa",EU44="Đắp cát"),JJ44-HX44,0)),IF(EN44="Rãnh thang",IF(EN44="Rãnh thang",IF(EU44="Móng bê tông",#REF!-#REF!,JS44),0),0))))),2)</f>
        <v>21.36</v>
      </c>
      <c r="JD44" s="20">
        <f t="shared" si="179"/>
        <v>2.129999999999999</v>
      </c>
      <c r="JE44" s="20">
        <f t="shared" si="36"/>
        <v>21.36</v>
      </c>
      <c r="JF44" s="20">
        <f t="shared" si="37"/>
        <v>0</v>
      </c>
      <c r="JG44" s="20">
        <f t="shared" si="38"/>
        <v>0</v>
      </c>
      <c r="JH44" s="20">
        <f t="shared" si="39"/>
        <v>0</v>
      </c>
      <c r="JI44" s="20">
        <f>IF(EN44="Rãnh thang",IF(AND(EN44="Rãnh thang",EU44="Móng bê tông"),JS44-#REF!,0),IF(EN44="Ống nhựa",IF(AND(EN44="Ống nhựa",EU44="Đắp cát"),JS44-HT44,0),IF(EN44="Cống tròn",IF(EN44="Cống tròn",IF(OR(EU44="Móng bê tông",EU44="Móng bê tông kết hợp đế"),JO44-FL44,0),0),IF(EN44="Cống hộp",IF(AND(EN44="Cống hộp",EU44="Móng bê tông"),JP44-GD44,0),IF(OR(EN44="Rãnh xây",EN44="Rãnh bê tông"),IF(AND(EN44="Rãnh xây",EU44="Móng bê tông"),JQ44-GD44,IF(AND(EN44="Rãnh bê tông",EU44="Móng bê tông"),JQ44-GD44,0)),0)))))</f>
        <v>21.36</v>
      </c>
      <c r="JJ44" s="20">
        <f t="shared" si="40"/>
        <v>0</v>
      </c>
      <c r="JK44" s="20">
        <f t="shared" si="41"/>
        <v>21.36</v>
      </c>
      <c r="JL44" s="20">
        <f t="shared" si="42"/>
        <v>0</v>
      </c>
      <c r="JM44" s="20">
        <f t="shared" si="43"/>
        <v>0</v>
      </c>
      <c r="JN44" s="20">
        <f t="shared" si="44"/>
        <v>21.56</v>
      </c>
      <c r="JO44" s="20">
        <f t="shared" si="45"/>
        <v>21.56</v>
      </c>
      <c r="JP44" s="20">
        <f t="shared" si="46"/>
        <v>0</v>
      </c>
      <c r="JQ44" s="20">
        <f t="shared" si="47"/>
        <v>0</v>
      </c>
      <c r="JR44" s="20">
        <f t="shared" si="48"/>
        <v>0</v>
      </c>
      <c r="JS44" s="26">
        <v>21.7</v>
      </c>
      <c r="JT44" s="25">
        <f t="shared" si="180"/>
        <v>0</v>
      </c>
      <c r="JU44" s="25">
        <f t="shared" si="49"/>
        <v>0</v>
      </c>
      <c r="JV44" s="25">
        <f t="shared" si="50"/>
        <v>0</v>
      </c>
      <c r="JW44" s="25">
        <f>ROUND(IF(EN44="Cống tròn",IF(EN44="Cống tròn",JX44+FF44,0),IF(EN44="Cống hộp",IF(EN44="Cống hộp",JX44+GP44,0),IF(OR(EN44="Rãnh xây",EN44="Rãnh bê tông"),IF(OR(EN44="Rãnh xây",EN44="Rãnh bê tông"),JX44+GP44,0),IF(EN44="ống nhựa",IF(EN44="Ống nhựa",JX44+HT44,0),IF(EN44="Rãnh thang",IF(EN44="Rãnh thang",JS44+#REF!,0),0))))),2)</f>
        <v>23.34</v>
      </c>
      <c r="JX44" s="27">
        <v>23.2</v>
      </c>
      <c r="JY44" s="25">
        <f t="shared" si="51"/>
        <v>23.34</v>
      </c>
      <c r="JZ44" s="25">
        <f t="shared" si="52"/>
        <v>0</v>
      </c>
      <c r="KA44" s="25">
        <f t="shared" si="53"/>
        <v>0</v>
      </c>
      <c r="KB44" s="25">
        <f t="shared" si="54"/>
        <v>0</v>
      </c>
      <c r="KC44" s="25">
        <f t="shared" si="55"/>
        <v>0</v>
      </c>
      <c r="KD44" s="28" t="s">
        <v>98</v>
      </c>
      <c r="KE44" s="27">
        <v>0</v>
      </c>
      <c r="KF44" s="25">
        <f t="shared" si="56"/>
        <v>2.2100000000000009</v>
      </c>
      <c r="KG44" s="25">
        <f t="shared" si="181"/>
        <v>2.2100000000000009</v>
      </c>
      <c r="KH44" s="27">
        <v>0</v>
      </c>
      <c r="KI44" s="25">
        <f t="shared" si="57"/>
        <v>2.129999999999999</v>
      </c>
      <c r="KJ44" s="25">
        <f t="shared" si="182"/>
        <v>2.129999999999999</v>
      </c>
      <c r="KK44" s="25">
        <f t="shared" si="58"/>
        <v>0</v>
      </c>
      <c r="KL44" s="25">
        <f t="shared" si="59"/>
        <v>0</v>
      </c>
      <c r="KM44" s="25">
        <f t="shared" si="183"/>
        <v>0</v>
      </c>
      <c r="KN44" s="25">
        <f t="shared" si="60"/>
        <v>0</v>
      </c>
      <c r="KO44" s="25">
        <f t="shared" si="61"/>
        <v>0</v>
      </c>
      <c r="KP44" s="25">
        <f t="shared" si="184"/>
        <v>0</v>
      </c>
      <c r="KQ44" s="25">
        <f t="shared" si="62"/>
        <v>0.2</v>
      </c>
      <c r="KR44" s="25">
        <f t="shared" si="63"/>
        <v>0.2</v>
      </c>
      <c r="KS44" s="25">
        <f t="shared" si="185"/>
        <v>0.2</v>
      </c>
      <c r="KT44" s="25">
        <f t="shared" si="64"/>
        <v>0</v>
      </c>
      <c r="KU44" s="25">
        <f t="shared" si="65"/>
        <v>0</v>
      </c>
      <c r="KV44" s="25">
        <f t="shared" si="186"/>
        <v>0</v>
      </c>
      <c r="KW44" s="25">
        <f t="shared" si="66"/>
        <v>0</v>
      </c>
      <c r="KX44" s="25">
        <f t="shared" si="67"/>
        <v>0</v>
      </c>
      <c r="KY44" s="25">
        <f t="shared" si="187"/>
        <v>0</v>
      </c>
      <c r="KZ44" s="25">
        <f t="shared" si="68"/>
        <v>0</v>
      </c>
      <c r="LA44" s="25">
        <f t="shared" si="69"/>
        <v>0</v>
      </c>
      <c r="LB44" s="25">
        <f t="shared" si="188"/>
        <v>0</v>
      </c>
      <c r="LC44" s="25">
        <f t="shared" si="70"/>
        <v>1.98</v>
      </c>
      <c r="LD44" s="25">
        <f t="shared" si="71"/>
        <v>1.98</v>
      </c>
      <c r="LE44" s="25">
        <f t="shared" si="189"/>
        <v>1.98</v>
      </c>
      <c r="LF44" s="25">
        <f t="shared" si="72"/>
        <v>0</v>
      </c>
      <c r="LG44" s="25">
        <f t="shared" si="73"/>
        <v>0</v>
      </c>
      <c r="LH44" s="25">
        <f t="shared" si="190"/>
        <v>0</v>
      </c>
      <c r="LI44" s="25">
        <f t="shared" si="74"/>
        <v>0</v>
      </c>
      <c r="LJ44" s="25">
        <f t="shared" si="75"/>
        <v>0</v>
      </c>
      <c r="LK44" s="25">
        <f t="shared" si="191"/>
        <v>0</v>
      </c>
      <c r="LL44" s="25">
        <f t="shared" si="76"/>
        <v>0</v>
      </c>
      <c r="LM44" s="25">
        <f t="shared" si="77"/>
        <v>0</v>
      </c>
      <c r="LN44" s="25">
        <f t="shared" si="192"/>
        <v>0</v>
      </c>
      <c r="LO44" s="25">
        <f t="shared" si="78"/>
        <v>0</v>
      </c>
      <c r="LP44" s="25">
        <f t="shared" si="79"/>
        <v>0</v>
      </c>
      <c r="LQ44" s="25">
        <f t="shared" si="193"/>
        <v>0</v>
      </c>
      <c r="LR44" s="25">
        <f t="shared" si="80"/>
        <v>0</v>
      </c>
      <c r="LS44" s="25">
        <f t="shared" si="81"/>
        <v>0</v>
      </c>
      <c r="LT44" s="25">
        <f t="shared" si="194"/>
        <v>0</v>
      </c>
      <c r="LU44" s="25">
        <f t="shared" si="82"/>
        <v>0</v>
      </c>
      <c r="LV44" s="25">
        <f t="shared" si="83"/>
        <v>0</v>
      </c>
      <c r="LW44" s="25">
        <f t="shared" si="195"/>
        <v>0</v>
      </c>
      <c r="LX44" s="25">
        <f t="shared" si="84"/>
        <v>0</v>
      </c>
      <c r="LY44" s="25">
        <f t="shared" si="85"/>
        <v>0</v>
      </c>
      <c r="LZ44" s="25">
        <f t="shared" si="196"/>
        <v>0</v>
      </c>
      <c r="MA44" s="25">
        <f t="shared" si="86"/>
        <v>0</v>
      </c>
      <c r="MB44" s="25">
        <f t="shared" si="87"/>
        <v>0</v>
      </c>
      <c r="MC44" s="25">
        <f t="shared" si="197"/>
        <v>0</v>
      </c>
      <c r="MD44" s="25">
        <f t="shared" si="88"/>
        <v>0</v>
      </c>
      <c r="ME44" s="25">
        <f t="shared" si="89"/>
        <v>0</v>
      </c>
      <c r="MF44" s="25">
        <f t="shared" si="198"/>
        <v>0</v>
      </c>
      <c r="MG44" s="25">
        <f t="shared" si="90"/>
        <v>0</v>
      </c>
      <c r="MH44" s="25">
        <f t="shared" si="91"/>
        <v>0</v>
      </c>
      <c r="MI44" s="25">
        <f t="shared" si="199"/>
        <v>0</v>
      </c>
      <c r="MJ44" s="25">
        <f t="shared" si="92"/>
        <v>0</v>
      </c>
      <c r="MK44" s="25">
        <f t="shared" si="93"/>
        <v>0</v>
      </c>
      <c r="ML44" s="25">
        <f t="shared" si="200"/>
        <v>0</v>
      </c>
      <c r="MM44" s="25">
        <f t="shared" si="94"/>
        <v>0</v>
      </c>
      <c r="MN44" s="25">
        <f t="shared" si="95"/>
        <v>0</v>
      </c>
      <c r="MO44" s="25">
        <f t="shared" si="201"/>
        <v>0</v>
      </c>
      <c r="MP44" s="25">
        <f t="shared" si="96"/>
        <v>0</v>
      </c>
      <c r="MQ44" s="25">
        <f t="shared" si="97"/>
        <v>0</v>
      </c>
      <c r="MR44" s="25">
        <f t="shared" si="202"/>
        <v>0</v>
      </c>
      <c r="MS44" s="29">
        <v>1.98</v>
      </c>
      <c r="MT44" s="29">
        <v>0</v>
      </c>
      <c r="MU44" s="29">
        <v>1</v>
      </c>
      <c r="MV44" s="29">
        <v>1</v>
      </c>
      <c r="MW44" s="25">
        <f t="shared" si="98"/>
        <v>1.98</v>
      </c>
      <c r="MX44" s="25">
        <f t="shared" si="99"/>
        <v>4.38</v>
      </c>
      <c r="MY44" s="25">
        <f t="shared" si="100"/>
        <v>0</v>
      </c>
      <c r="MZ44" s="25">
        <f t="shared" si="101"/>
        <v>0</v>
      </c>
      <c r="NA44" s="25">
        <f t="shared" si="102"/>
        <v>1.98</v>
      </c>
      <c r="NB44" s="25">
        <f t="shared" si="103"/>
        <v>4.22</v>
      </c>
      <c r="NC44" s="25">
        <f t="shared" si="104"/>
        <v>0</v>
      </c>
      <c r="ND44" s="25">
        <f t="shared" si="105"/>
        <v>0</v>
      </c>
      <c r="NE44" s="25">
        <f t="shared" si="203"/>
        <v>1.98</v>
      </c>
      <c r="NF44" s="25">
        <f t="shared" si="203"/>
        <v>4.3</v>
      </c>
      <c r="NG44" s="25">
        <f t="shared" si="203"/>
        <v>0</v>
      </c>
      <c r="NH44" s="25">
        <f t="shared" si="203"/>
        <v>0</v>
      </c>
      <c r="NI44" s="25">
        <f t="shared" si="107"/>
        <v>339.36</v>
      </c>
      <c r="NJ44" s="25">
        <f t="shared" si="108"/>
        <v>0</v>
      </c>
      <c r="NK44" s="25">
        <f t="shared" si="109"/>
        <v>339.36</v>
      </c>
      <c r="NL44" s="25">
        <f t="shared" si="110"/>
        <v>268.13</v>
      </c>
      <c r="NM44" s="25">
        <f t="shared" si="111"/>
        <v>0</v>
      </c>
      <c r="NN44" s="25">
        <f t="shared" si="204"/>
        <v>268.13</v>
      </c>
      <c r="NO44" s="25">
        <f t="shared" si="112"/>
        <v>0</v>
      </c>
      <c r="NP44" s="25">
        <f t="shared" si="113"/>
        <v>0</v>
      </c>
      <c r="NQ44" s="25">
        <f t="shared" si="205"/>
        <v>0</v>
      </c>
      <c r="NR44" s="25">
        <f t="shared" si="114"/>
        <v>0</v>
      </c>
      <c r="NS44" s="25">
        <f t="shared" si="115"/>
        <v>0</v>
      </c>
      <c r="NT44" s="25">
        <f t="shared" si="206"/>
        <v>0</v>
      </c>
      <c r="NU44" s="25">
        <f t="shared" si="116"/>
        <v>0</v>
      </c>
      <c r="NV44" s="25">
        <f t="shared" si="117"/>
        <v>0</v>
      </c>
      <c r="NW44" s="25">
        <f t="shared" si="207"/>
        <v>0</v>
      </c>
      <c r="NX44" s="25">
        <f t="shared" si="208"/>
        <v>268.13</v>
      </c>
      <c r="NY44" s="25">
        <f t="shared" si="208"/>
        <v>0</v>
      </c>
      <c r="NZ44" s="25">
        <f t="shared" si="209"/>
        <v>268.13</v>
      </c>
      <c r="OA44" s="25">
        <f t="shared" si="210"/>
        <v>71.23</v>
      </c>
      <c r="OB44" s="25">
        <f t="shared" si="210"/>
        <v>0</v>
      </c>
      <c r="OC44" s="25">
        <f t="shared" si="211"/>
        <v>71.23</v>
      </c>
      <c r="OD44" s="25">
        <f t="shared" si="212"/>
        <v>268.13</v>
      </c>
      <c r="OE44" s="25">
        <f t="shared" si="212"/>
        <v>0</v>
      </c>
      <c r="OF44" s="25">
        <f t="shared" si="212"/>
        <v>268.13</v>
      </c>
      <c r="OG44" s="25">
        <f t="shared" si="119"/>
        <v>0</v>
      </c>
      <c r="OH44" s="25">
        <f t="shared" si="120"/>
        <v>0</v>
      </c>
      <c r="OI44" s="25">
        <f t="shared" si="121"/>
        <v>0</v>
      </c>
      <c r="OJ44" s="25">
        <f t="shared" si="122"/>
        <v>0</v>
      </c>
      <c r="OK44" s="25">
        <f t="shared" si="123"/>
        <v>0</v>
      </c>
      <c r="OL44" s="25">
        <f t="shared" si="124"/>
        <v>0</v>
      </c>
      <c r="OM44" s="25">
        <f t="shared" si="213"/>
        <v>0</v>
      </c>
      <c r="ON44" s="25">
        <f t="shared" si="213"/>
        <v>0</v>
      </c>
      <c r="OO44" s="25">
        <f t="shared" si="213"/>
        <v>0</v>
      </c>
      <c r="OP44" s="25">
        <f t="shared" si="125"/>
        <v>0</v>
      </c>
      <c r="OQ44" s="25">
        <f t="shared" si="126"/>
        <v>0</v>
      </c>
      <c r="OR44" s="25">
        <f t="shared" si="214"/>
        <v>0</v>
      </c>
      <c r="OS44" s="19">
        <v>537760.37</v>
      </c>
      <c r="OT44" s="19">
        <v>2371326.09</v>
      </c>
    </row>
    <row r="45" spans="1:410" ht="33" customHeight="1" x14ac:dyDescent="0.25">
      <c r="A45" s="18"/>
      <c r="B45" s="18" t="s">
        <v>763</v>
      </c>
      <c r="C45" s="18">
        <v>755.04</v>
      </c>
      <c r="D45" s="16" t="e">
        <f>_xlfn.IFNA(INDEX(#REF!,MATCH(E45,#REF!,0)),0)</f>
        <v>#REF!</v>
      </c>
      <c r="E45" s="18" t="s">
        <v>817</v>
      </c>
      <c r="F45" s="16" t="s">
        <v>765</v>
      </c>
      <c r="G45" s="16" t="s">
        <v>810</v>
      </c>
      <c r="H45" s="16" t="s">
        <v>767</v>
      </c>
      <c r="I45" s="16" t="s">
        <v>768</v>
      </c>
      <c r="J45" s="16" t="s">
        <v>811</v>
      </c>
      <c r="K45" s="16" t="s">
        <v>770</v>
      </c>
      <c r="L45" s="16" t="s">
        <v>771</v>
      </c>
      <c r="M45" s="18">
        <v>1.8399999999999999</v>
      </c>
      <c r="N45" s="18">
        <v>2.44</v>
      </c>
      <c r="O45" s="18">
        <v>2.2399999999999998</v>
      </c>
      <c r="P45" s="18">
        <v>2.84</v>
      </c>
      <c r="Q45" s="18">
        <v>0.1</v>
      </c>
      <c r="R45" s="18">
        <v>2.04</v>
      </c>
      <c r="S45" s="18">
        <v>2.64</v>
      </c>
      <c r="T45" s="18">
        <v>0.2</v>
      </c>
      <c r="U45" s="18">
        <v>0</v>
      </c>
      <c r="V45" s="18">
        <v>0</v>
      </c>
      <c r="W45" s="18">
        <v>0</v>
      </c>
      <c r="X45" s="18">
        <v>1.8399999999999999</v>
      </c>
      <c r="Y45" s="18">
        <v>2.4</v>
      </c>
      <c r="Z45" s="20">
        <f t="shared" si="215"/>
        <v>2.8</v>
      </c>
      <c r="AA45" s="18">
        <v>0.22</v>
      </c>
      <c r="AB45" s="18">
        <v>0</v>
      </c>
      <c r="AC45" s="18">
        <v>0</v>
      </c>
      <c r="AD45" s="18">
        <v>0</v>
      </c>
      <c r="AE45" s="18">
        <v>0</v>
      </c>
      <c r="AF45" s="18">
        <v>0</v>
      </c>
      <c r="AG45" s="18">
        <v>1.4</v>
      </c>
      <c r="AH45" s="18">
        <v>2</v>
      </c>
      <c r="AI45" s="20">
        <f t="shared" si="127"/>
        <v>2.9499999999999997</v>
      </c>
      <c r="AJ45" s="18">
        <v>0</v>
      </c>
      <c r="AK45" s="18">
        <v>0</v>
      </c>
      <c r="AL45" s="20">
        <f t="shared" si="128"/>
        <v>0</v>
      </c>
      <c r="AM45" s="18">
        <v>1.8399999999999999</v>
      </c>
      <c r="AN45" s="18">
        <v>2</v>
      </c>
      <c r="AO45" s="18">
        <v>0.15</v>
      </c>
      <c r="AP45" s="18">
        <v>0.22</v>
      </c>
      <c r="AQ45" s="18">
        <v>0</v>
      </c>
      <c r="AR45" s="18">
        <v>0</v>
      </c>
      <c r="AS45" s="18">
        <v>0</v>
      </c>
      <c r="AT45" s="18">
        <v>0</v>
      </c>
      <c r="AU45" s="18">
        <v>0</v>
      </c>
      <c r="AV45" s="18">
        <v>1</v>
      </c>
      <c r="AW45" s="18">
        <v>0</v>
      </c>
      <c r="AX45" s="18">
        <v>0</v>
      </c>
      <c r="AY45" s="18">
        <v>0</v>
      </c>
      <c r="AZ45" s="18">
        <v>0</v>
      </c>
      <c r="BA45" s="18">
        <v>2</v>
      </c>
      <c r="BB45" s="18">
        <v>0</v>
      </c>
      <c r="BC45" s="18">
        <v>0</v>
      </c>
      <c r="BD45" s="18">
        <v>0</v>
      </c>
      <c r="BE45" s="18">
        <v>0</v>
      </c>
      <c r="BF45" s="18">
        <v>0</v>
      </c>
      <c r="BG45" s="18">
        <v>0</v>
      </c>
      <c r="BH45" s="18">
        <v>0</v>
      </c>
      <c r="BI45" s="18">
        <v>0</v>
      </c>
      <c r="BJ45" s="18">
        <v>0</v>
      </c>
      <c r="BK45" s="18">
        <v>0</v>
      </c>
      <c r="BL45" s="18">
        <v>0</v>
      </c>
      <c r="BM45" s="18">
        <v>0</v>
      </c>
      <c r="BN45" s="18">
        <v>0</v>
      </c>
      <c r="BO45" s="18">
        <v>0</v>
      </c>
      <c r="BP45" s="18">
        <v>0</v>
      </c>
      <c r="BQ45" s="18">
        <v>0</v>
      </c>
      <c r="BR45" s="18">
        <v>0</v>
      </c>
      <c r="BS45" s="18">
        <v>0</v>
      </c>
      <c r="BT45" s="18">
        <v>0</v>
      </c>
      <c r="BU45" s="18">
        <v>0</v>
      </c>
      <c r="BV45" s="18">
        <v>0</v>
      </c>
      <c r="BW45" s="18">
        <v>0</v>
      </c>
      <c r="BX45" s="18">
        <v>0</v>
      </c>
      <c r="BY45" s="18">
        <v>0</v>
      </c>
      <c r="BZ45" s="18">
        <v>0</v>
      </c>
      <c r="CA45" s="16" t="e">
        <f>_xlfn.IFNA(IF(RIGHT(D45,2)="=G",0,INDEX(#REF!,MATCH(E45,#REF!,0))),0)</f>
        <v>#REF!</v>
      </c>
      <c r="CB45" s="16" t="s">
        <v>776</v>
      </c>
      <c r="CC45" s="18">
        <v>0</v>
      </c>
      <c r="CD45" s="18">
        <v>0</v>
      </c>
      <c r="CE45" s="18">
        <v>1.84</v>
      </c>
      <c r="CF45" s="18">
        <v>0.8</v>
      </c>
      <c r="CG45" s="18">
        <v>0.12</v>
      </c>
      <c r="CH45" s="18">
        <v>3</v>
      </c>
      <c r="CI45" s="16" t="s">
        <v>98</v>
      </c>
      <c r="CJ45" s="18">
        <v>0</v>
      </c>
      <c r="CK45" s="20">
        <f t="shared" si="129"/>
        <v>2.39</v>
      </c>
      <c r="CL45" s="20">
        <f t="shared" si="130"/>
        <v>2.39</v>
      </c>
      <c r="CM45" s="18">
        <v>19.920000000000002</v>
      </c>
      <c r="CN45" s="18">
        <v>24.33</v>
      </c>
      <c r="CO45" s="18">
        <v>23.491</v>
      </c>
      <c r="CP45" s="22">
        <f t="shared" si="131"/>
        <v>23.49</v>
      </c>
      <c r="CQ45" s="22">
        <f t="shared" si="132"/>
        <v>21.1</v>
      </c>
      <c r="CR45" s="22">
        <f t="shared" si="133"/>
        <v>2.39</v>
      </c>
      <c r="CS45" s="22">
        <f t="shared" si="134"/>
        <v>21.2</v>
      </c>
      <c r="CT45" s="22">
        <f t="shared" si="0"/>
        <v>21.4</v>
      </c>
      <c r="CU45" s="18">
        <v>21.4</v>
      </c>
      <c r="CV45" s="22">
        <f t="shared" si="135"/>
        <v>2.8</v>
      </c>
      <c r="CW45" s="22">
        <f t="shared" si="1"/>
        <v>0</v>
      </c>
      <c r="CX45" s="22">
        <f t="shared" si="2"/>
        <v>0</v>
      </c>
      <c r="CY45" s="22">
        <f t="shared" si="136"/>
        <v>24.18</v>
      </c>
      <c r="CZ45" s="22">
        <f t="shared" si="137"/>
        <v>24.33</v>
      </c>
      <c r="DA45" s="18">
        <v>24.33</v>
      </c>
      <c r="DB45" s="20">
        <f t="shared" si="138"/>
        <v>3.23</v>
      </c>
      <c r="DC45" s="20">
        <f t="shared" si="139"/>
        <v>0.84</v>
      </c>
      <c r="DD45" s="20">
        <f t="shared" si="140"/>
        <v>2.39</v>
      </c>
      <c r="DE45" s="20">
        <f t="shared" si="3"/>
        <v>0.1</v>
      </c>
      <c r="DF45" s="20">
        <f t="shared" si="4"/>
        <v>0.2</v>
      </c>
      <c r="DG45" s="20">
        <f t="shared" si="5"/>
        <v>2.09</v>
      </c>
      <c r="DH45" s="20">
        <f t="shared" si="6"/>
        <v>0</v>
      </c>
      <c r="DI45" s="20">
        <f t="shared" si="7"/>
        <v>0</v>
      </c>
      <c r="DJ45" s="20">
        <f t="shared" si="8"/>
        <v>0</v>
      </c>
      <c r="DK45" s="20">
        <f t="shared" si="141"/>
        <v>2.3899999999999997</v>
      </c>
      <c r="DL45" s="20">
        <f t="shared" si="142"/>
        <v>0</v>
      </c>
      <c r="DM45" s="20">
        <f t="shared" si="216"/>
        <v>0</v>
      </c>
      <c r="DN45" s="20">
        <f t="shared" si="143"/>
        <v>0</v>
      </c>
      <c r="DO45" s="18">
        <v>3.04</v>
      </c>
      <c r="DP45" s="18">
        <v>0</v>
      </c>
      <c r="DQ45" s="18">
        <v>1</v>
      </c>
      <c r="DR45" s="18">
        <v>1</v>
      </c>
      <c r="DS45" s="25">
        <f t="shared" si="144"/>
        <v>3.04</v>
      </c>
      <c r="DT45" s="25">
        <f t="shared" si="145"/>
        <v>0</v>
      </c>
      <c r="DU45" s="25">
        <f t="shared" si="146"/>
        <v>7.27</v>
      </c>
      <c r="DV45" s="25">
        <f t="shared" si="147"/>
        <v>0</v>
      </c>
      <c r="DW45" s="25">
        <f t="shared" si="148"/>
        <v>7.27</v>
      </c>
      <c r="DX45" s="25">
        <f t="shared" si="149"/>
        <v>16.28</v>
      </c>
      <c r="DY45" s="25">
        <f t="shared" si="150"/>
        <v>0</v>
      </c>
      <c r="DZ45" s="25">
        <f t="shared" si="151"/>
        <v>16.28</v>
      </c>
      <c r="EA45" s="25">
        <f t="shared" si="152"/>
        <v>11.1</v>
      </c>
      <c r="EB45" s="25">
        <f t="shared" si="153"/>
        <v>0</v>
      </c>
      <c r="EC45" s="25">
        <f t="shared" si="154"/>
        <v>11.1</v>
      </c>
      <c r="ED45" s="25">
        <f t="shared" si="155"/>
        <v>5.18</v>
      </c>
      <c r="EE45" s="25">
        <f t="shared" si="155"/>
        <v>0</v>
      </c>
      <c r="EF45" s="25">
        <f t="shared" si="156"/>
        <v>5.18</v>
      </c>
      <c r="EG45" s="25">
        <f t="shared" si="157"/>
        <v>11.1</v>
      </c>
      <c r="EH45" s="25">
        <f t="shared" si="157"/>
        <v>0</v>
      </c>
      <c r="EI45" s="25">
        <f t="shared" si="158"/>
        <v>11.1</v>
      </c>
      <c r="EJ45" s="18">
        <v>755.04</v>
      </c>
      <c r="EK45" s="18">
        <v>704.55</v>
      </c>
      <c r="EL45" s="18" t="s">
        <v>817</v>
      </c>
      <c r="EM45" s="18" t="s">
        <v>818</v>
      </c>
      <c r="EN45" s="16" t="s">
        <v>774</v>
      </c>
      <c r="EO45" s="16" t="s">
        <v>131</v>
      </c>
      <c r="EP45" s="16" t="e">
        <f>IF(OR(EN45="Cống tròn",EN45="Cống hộp",EN45="Ống nhựa"),INDEX(#REF!,MATCH(E45,#REF!,0)),IF(OR(EN45="Rãnh xây",EN45="Rãnh bê tông"),INDEX(#REF!,MATCH(E45,#REF!,0)),0))</f>
        <v>#REF!</v>
      </c>
      <c r="EQ45" s="18">
        <v>48.77</v>
      </c>
      <c r="ER45" s="18">
        <v>1</v>
      </c>
      <c r="ES45" s="25">
        <f t="shared" si="159"/>
        <v>48</v>
      </c>
      <c r="ET45" s="1" t="e">
        <f>_xlfn.IFNA(IF(EN45="Cống tròn",INDEX(#REF!,MATCH(E45,#REF!,0)),IF(EN45="Cống hộp",INDEX(#REF!,MATCH(E45,#REF!,0)),EU45&amp;" ,"&amp;EV45)),0)</f>
        <v>#REF!</v>
      </c>
      <c r="EU45" s="16" t="s">
        <v>769</v>
      </c>
      <c r="EV45" s="16" t="s">
        <v>775</v>
      </c>
      <c r="EW45" s="16" t="e">
        <f>_xlfn.IFNA(INDEX(#REF!,MATCH(E45,#REF!,0)),0)</f>
        <v>#REF!</v>
      </c>
      <c r="EX45" s="16"/>
      <c r="EY45" s="18">
        <v>0</v>
      </c>
      <c r="EZ45" s="18">
        <v>0</v>
      </c>
      <c r="FA45" s="18">
        <v>0</v>
      </c>
      <c r="FB45" s="19">
        <v>0</v>
      </c>
      <c r="FC45" s="19">
        <v>0</v>
      </c>
      <c r="FD45" s="25">
        <f t="shared" si="9"/>
        <v>0</v>
      </c>
      <c r="FE45" s="25">
        <f t="shared" si="160"/>
        <v>0</v>
      </c>
      <c r="FF45" s="18">
        <v>0.14000000000000001</v>
      </c>
      <c r="FG45" s="18">
        <v>2</v>
      </c>
      <c r="FH45" s="18">
        <v>1.5</v>
      </c>
      <c r="FI45" s="25">
        <f t="shared" si="161"/>
        <v>1.78</v>
      </c>
      <c r="FJ45" s="18">
        <v>0</v>
      </c>
      <c r="FK45" s="18">
        <v>0</v>
      </c>
      <c r="FL45" s="18">
        <v>0.2</v>
      </c>
      <c r="FM45" s="18">
        <v>1.6</v>
      </c>
      <c r="FN45" s="18">
        <v>0</v>
      </c>
      <c r="FO45" s="25">
        <f t="shared" si="162"/>
        <v>1.98</v>
      </c>
      <c r="FP45" s="18">
        <v>1.4999999999999999E-2</v>
      </c>
      <c r="FQ45" s="18">
        <v>1</v>
      </c>
      <c r="FR45" s="25">
        <f t="shared" si="10"/>
        <v>48</v>
      </c>
      <c r="FS45" s="25">
        <f t="shared" si="11"/>
        <v>0.70499999999999996</v>
      </c>
      <c r="FT45" s="25">
        <f t="shared" si="12"/>
        <v>48.704999999999998</v>
      </c>
      <c r="FU45" s="25">
        <f t="shared" si="13"/>
        <v>-6.5000000000004832E-2</v>
      </c>
      <c r="FV45" s="25" t="str">
        <f t="shared" si="163"/>
        <v>Đủ</v>
      </c>
      <c r="FW45" s="25">
        <f t="shared" si="164"/>
        <v>-7.0000000000000007E-2</v>
      </c>
      <c r="FX45" s="16"/>
      <c r="FY45" s="16"/>
      <c r="FZ45" s="16"/>
      <c r="GA45" s="16"/>
      <c r="GB45" s="19">
        <v>0</v>
      </c>
      <c r="GC45" s="19">
        <v>0</v>
      </c>
      <c r="GD45" s="19">
        <v>0</v>
      </c>
      <c r="GE45" s="19">
        <v>0</v>
      </c>
      <c r="GF45" s="19">
        <v>0</v>
      </c>
      <c r="GG45" s="19">
        <v>0</v>
      </c>
      <c r="GH45" s="19">
        <v>0</v>
      </c>
      <c r="GI45" s="19">
        <v>0</v>
      </c>
      <c r="GJ45" s="19">
        <v>0</v>
      </c>
      <c r="GK45" s="19">
        <v>0</v>
      </c>
      <c r="GL45" s="25">
        <f t="shared" si="14"/>
        <v>0</v>
      </c>
      <c r="GM45" s="25">
        <f t="shared" si="165"/>
        <v>0</v>
      </c>
      <c r="GN45" s="19">
        <v>0</v>
      </c>
      <c r="GO45" s="19">
        <v>0</v>
      </c>
      <c r="GP45" s="19">
        <v>0</v>
      </c>
      <c r="GQ45" s="19">
        <v>0</v>
      </c>
      <c r="GR45" s="1" t="e">
        <f>_xlfn.IFNA(INDEX(#REF!,MATCH(E45,#REF!,0)),0)</f>
        <v>#REF!</v>
      </c>
      <c r="GS45" s="16"/>
      <c r="GT45" s="18">
        <v>0</v>
      </c>
      <c r="GU45" s="18">
        <v>0</v>
      </c>
      <c r="GV45" s="18">
        <v>0</v>
      </c>
      <c r="GW45" s="18">
        <v>0</v>
      </c>
      <c r="GX45" s="25">
        <f t="shared" si="15"/>
        <v>0</v>
      </c>
      <c r="GY45" s="25">
        <f t="shared" si="16"/>
        <v>0</v>
      </c>
      <c r="GZ45" s="25">
        <f t="shared" si="166"/>
        <v>0</v>
      </c>
      <c r="HA45" s="1" t="e" cm="1">
        <f t="array" ref="HA45">INDEX(#REF!,MATCH(EJ45&amp;EK45&amp;HD45&amp;HE45&amp;HF45,#REF!&amp;#REF!&amp;#REF!&amp;#REF!&amp;#REF!,0))</f>
        <v>#REF!</v>
      </c>
      <c r="HB45" s="16"/>
      <c r="HC45" s="25">
        <f t="shared" si="167"/>
        <v>0</v>
      </c>
      <c r="HD45" s="18">
        <v>0</v>
      </c>
      <c r="HE45" s="18">
        <v>0</v>
      </c>
      <c r="HF45" s="18">
        <v>0</v>
      </c>
      <c r="HG45" s="1" t="e" cm="1">
        <f t="array" ref="HG45">INDEX(#REF!,MATCH(EJ45&amp;EK45&amp;HJ45&amp;HK45&amp;HL45,#REF!&amp;#REF!&amp;#REF!&amp;#REF!&amp;#REF!,0))</f>
        <v>#REF!</v>
      </c>
      <c r="HH45" s="16"/>
      <c r="HI45" s="25">
        <f t="shared" si="168"/>
        <v>0</v>
      </c>
      <c r="HJ45" s="25">
        <f t="shared" si="169"/>
        <v>0</v>
      </c>
      <c r="HK45" s="19">
        <v>0</v>
      </c>
      <c r="HL45" s="19">
        <v>0</v>
      </c>
      <c r="HM45" s="18">
        <v>0.01</v>
      </c>
      <c r="HN45" s="18">
        <v>1</v>
      </c>
      <c r="HO45" s="25">
        <f t="shared" si="170"/>
        <v>0</v>
      </c>
      <c r="HP45" s="25">
        <f t="shared" si="171"/>
        <v>0</v>
      </c>
      <c r="HQ45" s="25">
        <f t="shared" si="172"/>
        <v>0</v>
      </c>
      <c r="HR45" s="25">
        <f t="shared" si="173"/>
        <v>0</v>
      </c>
      <c r="HS45" s="25">
        <f t="shared" si="174"/>
        <v>0</v>
      </c>
      <c r="HT45" s="19">
        <v>0</v>
      </c>
      <c r="HU45" s="19">
        <v>0</v>
      </c>
      <c r="HV45" s="19">
        <v>0</v>
      </c>
      <c r="HW45" s="25">
        <f t="shared" si="175"/>
        <v>0</v>
      </c>
      <c r="HX45" s="19">
        <v>0</v>
      </c>
      <c r="HY45" s="19">
        <v>0</v>
      </c>
      <c r="HZ45" s="18">
        <v>23.49</v>
      </c>
      <c r="IA45" s="20">
        <f>ROUND(IF(EN45="Cống tròn",IF(EN45="Cống tròn",IF(EU45="Không có móng",IQ45-FF45,IF(EU45="Đế",IP45-FN45,IF(OR(EU45="Móng bê tông",EU45="Móng bê tông kết hợp đế"),II45-FJ45,0))),0),IF(EN45="Cống hộp",IF(AND(EN45="Cống hộp",EU45="Không có móng"),IQ45-GF45,IF(AND(EN45="Cống hộp",EU45="Móng bê tông"),IJ45-GB45,0)),IF(OR(EN45="Rãnh xây",EN45="Rãnh bê tông"),IF(OR(EN45="Rãnh xây",EN45="Rãnh bê tông"),IK45-GB45,0),IF(EN45="Ống nhựa",IF(AND(EN45="Ống nhựa",EU45="Không đắp cát"),IQ45-HT45,IF(AND(EN45="Ống nhựa",EU45="Đắp cát"),IH45-HX45,0)),IF(EN45="Rãnh thang",IF(EN45="Rãnh thang",IF(EU45="Móng bê tông",#REF!-#REF!,IQ45),0),0))))),2)</f>
        <v>21.36</v>
      </c>
      <c r="IB45" s="20">
        <f t="shared" si="176"/>
        <v>2.129999999999999</v>
      </c>
      <c r="IC45" s="20">
        <f t="shared" si="17"/>
        <v>21.36</v>
      </c>
      <c r="ID45" s="20">
        <f t="shared" si="18"/>
        <v>0</v>
      </c>
      <c r="IE45" s="20">
        <f t="shared" si="19"/>
        <v>0</v>
      </c>
      <c r="IF45" s="20">
        <f t="shared" si="20"/>
        <v>0</v>
      </c>
      <c r="IG45" s="20">
        <f>IF(EN45="Rãnh thang",IF(AND(EN45="Rãnh thang",EU45="Móng bê tông"),IQ45-#REF!,0),IF(EN45="Ống nhựa",IF(AND(EN45="Ống nhựa",EU45="Đắp cát"),IQ45-HT45,0),IF(EN45="Cống tròn",IF(EN45="Cống tròn",IF(OR(EU45="Móng bê tông",EU45="Móng bê tông kết hợp đế"),IM45-FL45,0),0),IF(EN45="Cống hộp",IF(AND(EN45="Cống hộp",EU45="Móng bê tông"),IN45-GD45,0),IF(OR(EN45="Rãnh xây",EN45="Rãnh bê tông"),IF(AND(EN45="Rãnh xây",EU45="Móng bê tông"),IO45-GD45,IF(AND(EN45="Rãnh bê tông",EU45="Móng bê tông"),IO45-GD45,0)),0)))))</f>
        <v>21.36</v>
      </c>
      <c r="IH45" s="20">
        <f t="shared" si="21"/>
        <v>0</v>
      </c>
      <c r="II45" s="20">
        <f t="shared" si="22"/>
        <v>21.36</v>
      </c>
      <c r="IJ45" s="20">
        <f t="shared" si="23"/>
        <v>0</v>
      </c>
      <c r="IK45" s="20">
        <f t="shared" si="177"/>
        <v>0</v>
      </c>
      <c r="IL45" s="20">
        <f t="shared" si="24"/>
        <v>21.56</v>
      </c>
      <c r="IM45" s="20">
        <f t="shared" si="25"/>
        <v>21.56</v>
      </c>
      <c r="IN45" s="20">
        <f t="shared" si="26"/>
        <v>0</v>
      </c>
      <c r="IO45" s="20">
        <f t="shared" si="27"/>
        <v>0</v>
      </c>
      <c r="IP45" s="20">
        <f t="shared" si="28"/>
        <v>0</v>
      </c>
      <c r="IQ45" s="18">
        <v>21.7</v>
      </c>
      <c r="IR45" s="25">
        <f t="shared" si="178"/>
        <v>0</v>
      </c>
      <c r="IS45" s="25">
        <f t="shared" si="29"/>
        <v>0</v>
      </c>
      <c r="IT45" s="25">
        <f t="shared" si="30"/>
        <v>0</v>
      </c>
      <c r="IU45" s="25">
        <f>ROUND(IF(EN45="Cống tròn",IF(EN45="Cống tròn",IV45+FF45,0),IF(EN45="Cống hộp",IF(EN45="Cống hộp",IV45+GP45,0),IF(OR(EN45="Rãnh xây",EN45="Rãnh bê tông"),IF(OR(EN45="Rãnh xây",EN45="Rãnh bê tông"),IV45+GP45,0),IF(EN45="ống nhựa",IF(EN45="Ống nhựa",IV45+HT45,0),IF(EN45="Rãnh thang",IF(EN45="Rãnh thang",IQ45+#REF!,0),0))))),2)</f>
        <v>23.26</v>
      </c>
      <c r="IV45" s="18">
        <v>23.12</v>
      </c>
      <c r="IW45" s="25">
        <f t="shared" si="31"/>
        <v>23.26</v>
      </c>
      <c r="IX45" s="25">
        <f t="shared" si="32"/>
        <v>0</v>
      </c>
      <c r="IY45" s="25">
        <f t="shared" si="33"/>
        <v>0</v>
      </c>
      <c r="IZ45" s="25">
        <f t="shared" si="34"/>
        <v>0</v>
      </c>
      <c r="JA45" s="25">
        <f t="shared" si="35"/>
        <v>0</v>
      </c>
      <c r="JB45" s="18">
        <v>23.39</v>
      </c>
      <c r="JC45" s="20">
        <f>ROUND(IF(EN45="Cống tròn",IF(EN45="Cống tròn",IF(EU45="Không có móng",JS45-FF45,IF(EU45="Đế",JR45-FN45,IF(OR(EU45="Móng bê tông",EU45="Móng bê tông kết hợp đế"),JK45-FJ45,0))),0),IF(EN45="Cống hộp",IF(AND(EN45="Cống hộp",EU45="Không có móng"),JS45-GF45,IF(AND(EN45="Cống hộp",EU45="Móng bê tông"),JL45-GB45,0)),IF(OR(EN45="Rãnh xây",EN45="Rãnh bê tông"),IF(OR(EN45="Rãnh xây",EN45="Rãnh bê tông"),JM45-GB45,0),IF(EN45="Ống nhựa",IF(AND(EN45="Ống nhựa",EU45="Không đắp cát"),JS45-HT45,IF(AND(EN45="Ống nhựa",EU45="Đắp cát"),JJ45-HX45,0)),IF(EN45="Rãnh thang",IF(EN45="Rãnh thang",IF(EU45="Móng bê tông",#REF!-#REF!,JS45),0),0))))),2)</f>
        <v>21.28</v>
      </c>
      <c r="JD45" s="20">
        <f t="shared" si="179"/>
        <v>2.1099999999999994</v>
      </c>
      <c r="JE45" s="20">
        <f t="shared" si="36"/>
        <v>21.28</v>
      </c>
      <c r="JF45" s="20">
        <f t="shared" si="37"/>
        <v>0</v>
      </c>
      <c r="JG45" s="20">
        <f t="shared" si="38"/>
        <v>0</v>
      </c>
      <c r="JH45" s="20">
        <f t="shared" si="39"/>
        <v>0</v>
      </c>
      <c r="JI45" s="20">
        <f>IF(EN45="Rãnh thang",IF(AND(EN45="Rãnh thang",EU45="Móng bê tông"),JS45-#REF!,0),IF(EN45="Ống nhựa",IF(AND(EN45="Ống nhựa",EU45="Đắp cát"),JS45-HT45,0),IF(EN45="Cống tròn",IF(EN45="Cống tròn",IF(OR(EU45="Móng bê tông",EU45="Móng bê tông kết hợp đế"),JO45-FL45,0),0),IF(EN45="Cống hộp",IF(AND(EN45="Cống hộp",EU45="Móng bê tông"),JP45-GD45,0),IF(OR(EN45="Rãnh xây",EN45="Rãnh bê tông"),IF(AND(EN45="Rãnh xây",EU45="Móng bê tông"),JQ45-GD45,IF(AND(EN45="Rãnh bê tông",EU45="Móng bê tông"),JQ45-GD45,0)),0)))))</f>
        <v>21.28</v>
      </c>
      <c r="JJ45" s="20">
        <f t="shared" si="40"/>
        <v>0</v>
      </c>
      <c r="JK45" s="20">
        <f t="shared" si="41"/>
        <v>21.28</v>
      </c>
      <c r="JL45" s="20">
        <f t="shared" si="42"/>
        <v>0</v>
      </c>
      <c r="JM45" s="20">
        <f t="shared" si="43"/>
        <v>0</v>
      </c>
      <c r="JN45" s="20">
        <f t="shared" si="44"/>
        <v>21.48</v>
      </c>
      <c r="JO45" s="20">
        <f t="shared" si="45"/>
        <v>21.48</v>
      </c>
      <c r="JP45" s="20">
        <f t="shared" si="46"/>
        <v>0</v>
      </c>
      <c r="JQ45" s="20">
        <f t="shared" si="47"/>
        <v>0</v>
      </c>
      <c r="JR45" s="20">
        <f t="shared" si="48"/>
        <v>0</v>
      </c>
      <c r="JS45" s="26">
        <v>21.62</v>
      </c>
      <c r="JT45" s="25">
        <f t="shared" si="180"/>
        <v>0</v>
      </c>
      <c r="JU45" s="25">
        <f t="shared" si="49"/>
        <v>0</v>
      </c>
      <c r="JV45" s="25">
        <f t="shared" si="50"/>
        <v>0</v>
      </c>
      <c r="JW45" s="25">
        <f>ROUND(IF(EN45="Cống tròn",IF(EN45="Cống tròn",JX45+FF45,0),IF(EN45="Cống hộp",IF(EN45="Cống hộp",JX45+GP45,0),IF(OR(EN45="Rãnh xây",EN45="Rãnh bê tông"),IF(OR(EN45="Rãnh xây",EN45="Rãnh bê tông"),JX45+GP45,0),IF(EN45="ống nhựa",IF(EN45="Ống nhựa",JX45+HT45,0),IF(EN45="Rãnh thang",IF(EN45="Rãnh thang",JS45+#REF!,0),0))))),2)</f>
        <v>23.26</v>
      </c>
      <c r="JX45" s="27">
        <v>23.12</v>
      </c>
      <c r="JY45" s="25">
        <f t="shared" si="51"/>
        <v>23.26</v>
      </c>
      <c r="JZ45" s="25">
        <f t="shared" si="52"/>
        <v>0</v>
      </c>
      <c r="KA45" s="25">
        <f t="shared" si="53"/>
        <v>0</v>
      </c>
      <c r="KB45" s="25">
        <f t="shared" si="54"/>
        <v>0</v>
      </c>
      <c r="KC45" s="25">
        <f t="shared" si="55"/>
        <v>0</v>
      </c>
      <c r="KD45" s="28" t="s">
        <v>98</v>
      </c>
      <c r="KE45" s="27">
        <v>0</v>
      </c>
      <c r="KF45" s="25">
        <f t="shared" si="56"/>
        <v>2.129999999999999</v>
      </c>
      <c r="KG45" s="25">
        <f t="shared" si="181"/>
        <v>2.129999999999999</v>
      </c>
      <c r="KH45" s="27">
        <v>0</v>
      </c>
      <c r="KI45" s="25">
        <f t="shared" si="57"/>
        <v>2.1099999999999994</v>
      </c>
      <c r="KJ45" s="25">
        <f t="shared" si="182"/>
        <v>2.1099999999999994</v>
      </c>
      <c r="KK45" s="25">
        <f t="shared" si="58"/>
        <v>0</v>
      </c>
      <c r="KL45" s="25">
        <f t="shared" si="59"/>
        <v>0</v>
      </c>
      <c r="KM45" s="25">
        <f t="shared" si="183"/>
        <v>0</v>
      </c>
      <c r="KN45" s="25">
        <f t="shared" si="60"/>
        <v>0</v>
      </c>
      <c r="KO45" s="25">
        <f t="shared" si="61"/>
        <v>0</v>
      </c>
      <c r="KP45" s="25">
        <f t="shared" si="184"/>
        <v>0</v>
      </c>
      <c r="KQ45" s="25">
        <f t="shared" si="62"/>
        <v>0.2</v>
      </c>
      <c r="KR45" s="25">
        <f t="shared" si="63"/>
        <v>0.2</v>
      </c>
      <c r="KS45" s="25">
        <f t="shared" si="185"/>
        <v>0.2</v>
      </c>
      <c r="KT45" s="25">
        <f t="shared" si="64"/>
        <v>0</v>
      </c>
      <c r="KU45" s="25">
        <f t="shared" si="65"/>
        <v>0</v>
      </c>
      <c r="KV45" s="25">
        <f t="shared" si="186"/>
        <v>0</v>
      </c>
      <c r="KW45" s="25">
        <f t="shared" si="66"/>
        <v>0</v>
      </c>
      <c r="KX45" s="25">
        <f t="shared" si="67"/>
        <v>0</v>
      </c>
      <c r="KY45" s="25">
        <f t="shared" si="187"/>
        <v>0</v>
      </c>
      <c r="KZ45" s="25">
        <f t="shared" si="68"/>
        <v>0</v>
      </c>
      <c r="LA45" s="25">
        <f t="shared" si="69"/>
        <v>0</v>
      </c>
      <c r="LB45" s="25">
        <f t="shared" si="188"/>
        <v>0</v>
      </c>
      <c r="LC45" s="25">
        <f t="shared" si="70"/>
        <v>1.98</v>
      </c>
      <c r="LD45" s="25">
        <f t="shared" si="71"/>
        <v>1.98</v>
      </c>
      <c r="LE45" s="25">
        <f t="shared" si="189"/>
        <v>1.98</v>
      </c>
      <c r="LF45" s="25">
        <f t="shared" si="72"/>
        <v>0</v>
      </c>
      <c r="LG45" s="25">
        <f t="shared" si="73"/>
        <v>0</v>
      </c>
      <c r="LH45" s="25">
        <f t="shared" si="190"/>
        <v>0</v>
      </c>
      <c r="LI45" s="25">
        <f t="shared" si="74"/>
        <v>0</v>
      </c>
      <c r="LJ45" s="25">
        <f t="shared" si="75"/>
        <v>0</v>
      </c>
      <c r="LK45" s="25">
        <f t="shared" si="191"/>
        <v>0</v>
      </c>
      <c r="LL45" s="25">
        <f t="shared" si="76"/>
        <v>0</v>
      </c>
      <c r="LM45" s="25">
        <f t="shared" si="77"/>
        <v>0</v>
      </c>
      <c r="LN45" s="25">
        <f t="shared" si="192"/>
        <v>0</v>
      </c>
      <c r="LO45" s="25">
        <f t="shared" si="78"/>
        <v>0</v>
      </c>
      <c r="LP45" s="25">
        <f t="shared" si="79"/>
        <v>0</v>
      </c>
      <c r="LQ45" s="25">
        <f t="shared" si="193"/>
        <v>0</v>
      </c>
      <c r="LR45" s="25">
        <f t="shared" si="80"/>
        <v>0</v>
      </c>
      <c r="LS45" s="25">
        <f t="shared" si="81"/>
        <v>0</v>
      </c>
      <c r="LT45" s="25">
        <f t="shared" si="194"/>
        <v>0</v>
      </c>
      <c r="LU45" s="25">
        <f t="shared" si="82"/>
        <v>0</v>
      </c>
      <c r="LV45" s="25">
        <f t="shared" si="83"/>
        <v>0</v>
      </c>
      <c r="LW45" s="25">
        <f t="shared" si="195"/>
        <v>0</v>
      </c>
      <c r="LX45" s="25">
        <f t="shared" si="84"/>
        <v>0</v>
      </c>
      <c r="LY45" s="25">
        <f t="shared" si="85"/>
        <v>0</v>
      </c>
      <c r="LZ45" s="25">
        <f t="shared" si="196"/>
        <v>0</v>
      </c>
      <c r="MA45" s="25">
        <f t="shared" si="86"/>
        <v>0</v>
      </c>
      <c r="MB45" s="25">
        <f t="shared" si="87"/>
        <v>0</v>
      </c>
      <c r="MC45" s="25">
        <f t="shared" si="197"/>
        <v>0</v>
      </c>
      <c r="MD45" s="25">
        <f t="shared" si="88"/>
        <v>0</v>
      </c>
      <c r="ME45" s="25">
        <f t="shared" si="89"/>
        <v>0</v>
      </c>
      <c r="MF45" s="25">
        <f t="shared" si="198"/>
        <v>0</v>
      </c>
      <c r="MG45" s="25">
        <f t="shared" si="90"/>
        <v>0</v>
      </c>
      <c r="MH45" s="25">
        <f t="shared" si="91"/>
        <v>0</v>
      </c>
      <c r="MI45" s="25">
        <f t="shared" si="199"/>
        <v>0</v>
      </c>
      <c r="MJ45" s="25">
        <f t="shared" si="92"/>
        <v>0</v>
      </c>
      <c r="MK45" s="25">
        <f t="shared" si="93"/>
        <v>0</v>
      </c>
      <c r="ML45" s="25">
        <f t="shared" si="200"/>
        <v>0</v>
      </c>
      <c r="MM45" s="25">
        <f t="shared" si="94"/>
        <v>0</v>
      </c>
      <c r="MN45" s="25">
        <f t="shared" si="95"/>
        <v>0</v>
      </c>
      <c r="MO45" s="25">
        <f t="shared" si="201"/>
        <v>0</v>
      </c>
      <c r="MP45" s="25">
        <f t="shared" si="96"/>
        <v>0</v>
      </c>
      <c r="MQ45" s="25">
        <f t="shared" si="97"/>
        <v>0</v>
      </c>
      <c r="MR45" s="25">
        <f t="shared" si="202"/>
        <v>0</v>
      </c>
      <c r="MS45" s="29">
        <v>1.98</v>
      </c>
      <c r="MT45" s="29">
        <v>0</v>
      </c>
      <c r="MU45" s="29">
        <v>1</v>
      </c>
      <c r="MV45" s="29">
        <v>1</v>
      </c>
      <c r="MW45" s="25">
        <f t="shared" si="98"/>
        <v>1.98</v>
      </c>
      <c r="MX45" s="25">
        <f t="shared" si="99"/>
        <v>4.22</v>
      </c>
      <c r="MY45" s="25">
        <f t="shared" si="100"/>
        <v>0</v>
      </c>
      <c r="MZ45" s="25">
        <f t="shared" si="101"/>
        <v>0</v>
      </c>
      <c r="NA45" s="25">
        <f t="shared" si="102"/>
        <v>1.98</v>
      </c>
      <c r="NB45" s="25">
        <f t="shared" si="103"/>
        <v>4.18</v>
      </c>
      <c r="NC45" s="25">
        <f t="shared" si="104"/>
        <v>0</v>
      </c>
      <c r="ND45" s="25">
        <f t="shared" si="105"/>
        <v>0</v>
      </c>
      <c r="NE45" s="25">
        <f t="shared" si="203"/>
        <v>1.98</v>
      </c>
      <c r="NF45" s="25">
        <f t="shared" si="203"/>
        <v>4.1999999999999993</v>
      </c>
      <c r="NG45" s="25">
        <f t="shared" si="203"/>
        <v>0</v>
      </c>
      <c r="NH45" s="25">
        <f t="shared" si="203"/>
        <v>0</v>
      </c>
      <c r="NI45" s="25">
        <f t="shared" si="107"/>
        <v>204.83</v>
      </c>
      <c r="NJ45" s="25">
        <f t="shared" si="108"/>
        <v>0</v>
      </c>
      <c r="NK45" s="25">
        <f t="shared" si="109"/>
        <v>204.83</v>
      </c>
      <c r="NL45" s="25">
        <f t="shared" si="110"/>
        <v>165.7</v>
      </c>
      <c r="NM45" s="25">
        <f t="shared" si="111"/>
        <v>0</v>
      </c>
      <c r="NN45" s="25">
        <f t="shared" si="204"/>
        <v>165.7</v>
      </c>
      <c r="NO45" s="25">
        <f t="shared" si="112"/>
        <v>0</v>
      </c>
      <c r="NP45" s="25">
        <f t="shared" si="113"/>
        <v>0</v>
      </c>
      <c r="NQ45" s="25">
        <f t="shared" si="205"/>
        <v>0</v>
      </c>
      <c r="NR45" s="25">
        <f t="shared" si="114"/>
        <v>0</v>
      </c>
      <c r="NS45" s="25">
        <f t="shared" si="115"/>
        <v>0</v>
      </c>
      <c r="NT45" s="25">
        <f t="shared" si="206"/>
        <v>0</v>
      </c>
      <c r="NU45" s="25">
        <f t="shared" si="116"/>
        <v>0</v>
      </c>
      <c r="NV45" s="25">
        <f t="shared" si="117"/>
        <v>0</v>
      </c>
      <c r="NW45" s="25">
        <f t="shared" si="207"/>
        <v>0</v>
      </c>
      <c r="NX45" s="25">
        <f t="shared" si="208"/>
        <v>165.7</v>
      </c>
      <c r="NY45" s="25">
        <f t="shared" si="208"/>
        <v>0</v>
      </c>
      <c r="NZ45" s="25">
        <f t="shared" si="209"/>
        <v>165.7</v>
      </c>
      <c r="OA45" s="25">
        <f t="shared" si="210"/>
        <v>39.130000000000003</v>
      </c>
      <c r="OB45" s="25">
        <f t="shared" si="210"/>
        <v>0</v>
      </c>
      <c r="OC45" s="25">
        <f t="shared" si="211"/>
        <v>39.130000000000003</v>
      </c>
      <c r="OD45" s="25">
        <f t="shared" si="212"/>
        <v>165.7</v>
      </c>
      <c r="OE45" s="25">
        <f t="shared" si="212"/>
        <v>0</v>
      </c>
      <c r="OF45" s="25">
        <f t="shared" si="212"/>
        <v>165.7</v>
      </c>
      <c r="OG45" s="25">
        <f t="shared" si="119"/>
        <v>0</v>
      </c>
      <c r="OH45" s="25">
        <f t="shared" si="120"/>
        <v>0</v>
      </c>
      <c r="OI45" s="25">
        <f t="shared" si="121"/>
        <v>0</v>
      </c>
      <c r="OJ45" s="25">
        <f t="shared" si="122"/>
        <v>0</v>
      </c>
      <c r="OK45" s="25">
        <f t="shared" si="123"/>
        <v>0</v>
      </c>
      <c r="OL45" s="25">
        <f t="shared" si="124"/>
        <v>0</v>
      </c>
      <c r="OM45" s="25">
        <f t="shared" si="213"/>
        <v>0</v>
      </c>
      <c r="ON45" s="25">
        <f t="shared" si="213"/>
        <v>0</v>
      </c>
      <c r="OO45" s="25">
        <f t="shared" si="213"/>
        <v>0</v>
      </c>
      <c r="OP45" s="25">
        <f t="shared" si="125"/>
        <v>0</v>
      </c>
      <c r="OQ45" s="25">
        <f t="shared" si="126"/>
        <v>0</v>
      </c>
      <c r="OR45" s="25">
        <f t="shared" si="214"/>
        <v>0</v>
      </c>
      <c r="OS45" s="19">
        <v>537840.68000000005</v>
      </c>
      <c r="OT45" s="19">
        <v>2371326.1</v>
      </c>
    </row>
    <row r="46" spans="1:410" ht="33" customHeight="1" x14ac:dyDescent="0.25">
      <c r="A46" s="18"/>
      <c r="B46" s="18" t="s">
        <v>763</v>
      </c>
      <c r="C46" s="18">
        <v>704.55</v>
      </c>
      <c r="D46" s="16" t="e">
        <f>_xlfn.IFNA(INDEX(#REF!,MATCH(E46,#REF!,0)),0)</f>
        <v>#REF!</v>
      </c>
      <c r="E46" s="18" t="s">
        <v>818</v>
      </c>
      <c r="F46" s="16" t="s">
        <v>765</v>
      </c>
      <c r="G46" s="16" t="s">
        <v>819</v>
      </c>
      <c r="H46" s="16" t="s">
        <v>820</v>
      </c>
      <c r="I46" s="16" t="s">
        <v>768</v>
      </c>
      <c r="J46" s="16" t="s">
        <v>811</v>
      </c>
      <c r="K46" s="16" t="s">
        <v>770</v>
      </c>
      <c r="L46" s="16" t="s">
        <v>771</v>
      </c>
      <c r="M46" s="18">
        <v>2.44</v>
      </c>
      <c r="N46" s="18">
        <v>4.5</v>
      </c>
      <c r="O46" s="18">
        <v>2.84</v>
      </c>
      <c r="P46" s="18">
        <v>4.9000000000000004</v>
      </c>
      <c r="Q46" s="18">
        <v>0.1</v>
      </c>
      <c r="R46" s="18">
        <v>2.64</v>
      </c>
      <c r="S46" s="18">
        <v>4.7</v>
      </c>
      <c r="T46" s="18">
        <v>0.2</v>
      </c>
      <c r="U46" s="18">
        <v>0</v>
      </c>
      <c r="V46" s="18">
        <v>0</v>
      </c>
      <c r="W46" s="18">
        <v>0</v>
      </c>
      <c r="X46" s="18">
        <v>2.44</v>
      </c>
      <c r="Y46" s="18">
        <v>4.5</v>
      </c>
      <c r="Z46" s="20">
        <f t="shared" si="215"/>
        <v>3.3</v>
      </c>
      <c r="AA46" s="18">
        <v>0.2</v>
      </c>
      <c r="AB46" s="18">
        <v>0</v>
      </c>
      <c r="AC46" s="18">
        <v>0</v>
      </c>
      <c r="AD46" s="18">
        <v>0</v>
      </c>
      <c r="AE46" s="18">
        <v>0</v>
      </c>
      <c r="AF46" s="18">
        <v>0</v>
      </c>
      <c r="AG46" s="18">
        <v>0</v>
      </c>
      <c r="AH46" s="18">
        <v>0</v>
      </c>
      <c r="AI46" s="20">
        <f t="shared" si="127"/>
        <v>0</v>
      </c>
      <c r="AJ46" s="18">
        <v>0</v>
      </c>
      <c r="AK46" s="18">
        <v>0</v>
      </c>
      <c r="AL46" s="20">
        <f t="shared" si="128"/>
        <v>0</v>
      </c>
      <c r="AM46" s="18">
        <v>0</v>
      </c>
      <c r="AN46" s="18">
        <v>0</v>
      </c>
      <c r="AO46" s="18">
        <v>0</v>
      </c>
      <c r="AP46" s="18">
        <v>0</v>
      </c>
      <c r="AQ46" s="18">
        <v>0</v>
      </c>
      <c r="AR46" s="18">
        <v>0</v>
      </c>
      <c r="AS46" s="18">
        <v>0</v>
      </c>
      <c r="AT46" s="18">
        <v>0</v>
      </c>
      <c r="AU46" s="18">
        <v>0</v>
      </c>
      <c r="AV46" s="18">
        <v>1</v>
      </c>
      <c r="AW46" s="18">
        <v>0</v>
      </c>
      <c r="AX46" s="18">
        <v>0</v>
      </c>
      <c r="AY46" s="18">
        <v>0</v>
      </c>
      <c r="AZ46" s="18">
        <v>0</v>
      </c>
      <c r="BA46" s="18">
        <v>2</v>
      </c>
      <c r="BB46" s="18">
        <v>0</v>
      </c>
      <c r="BC46" s="18">
        <v>0</v>
      </c>
      <c r="BD46" s="18">
        <v>0</v>
      </c>
      <c r="BE46" s="18">
        <v>0</v>
      </c>
      <c r="BF46" s="18">
        <v>1</v>
      </c>
      <c r="BG46" s="18">
        <v>0</v>
      </c>
      <c r="BH46" s="18">
        <v>0</v>
      </c>
      <c r="BI46" s="18">
        <v>0</v>
      </c>
      <c r="BJ46" s="18">
        <v>0</v>
      </c>
      <c r="BK46" s="18">
        <v>0</v>
      </c>
      <c r="BL46" s="18">
        <v>0</v>
      </c>
      <c r="BM46" s="18">
        <v>0</v>
      </c>
      <c r="BN46" s="18">
        <v>0</v>
      </c>
      <c r="BO46" s="18">
        <v>0</v>
      </c>
      <c r="BP46" s="18">
        <v>0</v>
      </c>
      <c r="BQ46" s="18">
        <v>2</v>
      </c>
      <c r="BR46" s="18">
        <v>0</v>
      </c>
      <c r="BS46" s="18">
        <v>0</v>
      </c>
      <c r="BT46" s="18">
        <v>0</v>
      </c>
      <c r="BU46" s="18">
        <v>0</v>
      </c>
      <c r="BV46" s="18">
        <v>0</v>
      </c>
      <c r="BW46" s="18">
        <v>0</v>
      </c>
      <c r="BX46" s="18">
        <v>0</v>
      </c>
      <c r="BY46" s="18">
        <v>0</v>
      </c>
      <c r="BZ46" s="18">
        <v>0</v>
      </c>
      <c r="CA46" s="16" t="e">
        <f>_xlfn.IFNA(IF(RIGHT(D46,2)="=G",0,INDEX(#REF!,MATCH(E46,#REF!,0))),0)</f>
        <v>#REF!</v>
      </c>
      <c r="CB46" s="16" t="s">
        <v>776</v>
      </c>
      <c r="CC46" s="18">
        <v>0</v>
      </c>
      <c r="CD46" s="18">
        <v>0</v>
      </c>
      <c r="CE46" s="18">
        <v>2.44</v>
      </c>
      <c r="CF46" s="18">
        <v>0.9</v>
      </c>
      <c r="CG46" s="18">
        <v>0.12</v>
      </c>
      <c r="CH46" s="18">
        <v>5</v>
      </c>
      <c r="CI46" s="16" t="s">
        <v>98</v>
      </c>
      <c r="CJ46" s="18">
        <v>0</v>
      </c>
      <c r="CK46" s="20">
        <f t="shared" si="129"/>
        <v>2.77</v>
      </c>
      <c r="CL46" s="20">
        <f t="shared" si="130"/>
        <v>2.77</v>
      </c>
      <c r="CM46" s="18">
        <v>18.88</v>
      </c>
      <c r="CN46" s="18">
        <v>24.23</v>
      </c>
      <c r="CO46" s="18">
        <v>23.391000000000002</v>
      </c>
      <c r="CP46" s="22">
        <f t="shared" si="131"/>
        <v>23.39</v>
      </c>
      <c r="CQ46" s="22">
        <f t="shared" si="132"/>
        <v>20.62</v>
      </c>
      <c r="CR46" s="22">
        <f t="shared" si="133"/>
        <v>2.77</v>
      </c>
      <c r="CS46" s="22">
        <f t="shared" si="134"/>
        <v>20.720000000000002</v>
      </c>
      <c r="CT46" s="22">
        <f t="shared" si="0"/>
        <v>20.92</v>
      </c>
      <c r="CU46" s="18">
        <v>20.92</v>
      </c>
      <c r="CV46" s="22">
        <f t="shared" si="135"/>
        <v>3.3</v>
      </c>
      <c r="CW46" s="22">
        <f t="shared" si="1"/>
        <v>0</v>
      </c>
      <c r="CX46" s="22">
        <f t="shared" si="2"/>
        <v>0</v>
      </c>
      <c r="CY46" s="22">
        <f t="shared" si="136"/>
        <v>24.23</v>
      </c>
      <c r="CZ46" s="22">
        <f t="shared" si="137"/>
        <v>24.23</v>
      </c>
      <c r="DA46" s="18">
        <v>24.23</v>
      </c>
      <c r="DB46" s="20">
        <f t="shared" si="138"/>
        <v>3.61</v>
      </c>
      <c r="DC46" s="20">
        <f t="shared" si="139"/>
        <v>0.84</v>
      </c>
      <c r="DD46" s="20">
        <f t="shared" si="140"/>
        <v>2.77</v>
      </c>
      <c r="DE46" s="20">
        <f t="shared" si="3"/>
        <v>0.1</v>
      </c>
      <c r="DF46" s="20">
        <f t="shared" si="4"/>
        <v>0.2</v>
      </c>
      <c r="DG46" s="20">
        <f t="shared" si="5"/>
        <v>2.4700000000000002</v>
      </c>
      <c r="DH46" s="20">
        <f t="shared" si="6"/>
        <v>0</v>
      </c>
      <c r="DI46" s="20">
        <f t="shared" si="7"/>
        <v>0</v>
      </c>
      <c r="DJ46" s="20">
        <f t="shared" si="8"/>
        <v>0</v>
      </c>
      <c r="DK46" s="20">
        <f t="shared" si="141"/>
        <v>2.7700000000000005</v>
      </c>
      <c r="DL46" s="20">
        <f t="shared" si="142"/>
        <v>0</v>
      </c>
      <c r="DM46" s="20">
        <f t="shared" si="216"/>
        <v>0</v>
      </c>
      <c r="DN46" s="20">
        <f t="shared" si="143"/>
        <v>0</v>
      </c>
      <c r="DO46" s="18">
        <v>5.1000000000000005</v>
      </c>
      <c r="DP46" s="18">
        <v>0</v>
      </c>
      <c r="DQ46" s="18">
        <v>1</v>
      </c>
      <c r="DR46" s="18">
        <v>1</v>
      </c>
      <c r="DS46" s="25">
        <f t="shared" si="144"/>
        <v>5.0999999999999996</v>
      </c>
      <c r="DT46" s="25">
        <f t="shared" si="145"/>
        <v>0</v>
      </c>
      <c r="DU46" s="25">
        <f t="shared" si="146"/>
        <v>14.13</v>
      </c>
      <c r="DV46" s="25">
        <f t="shared" si="147"/>
        <v>0</v>
      </c>
      <c r="DW46" s="25">
        <f t="shared" si="148"/>
        <v>14.13</v>
      </c>
      <c r="DX46" s="25">
        <f t="shared" si="149"/>
        <v>40.130000000000003</v>
      </c>
      <c r="DY46" s="25">
        <f t="shared" si="150"/>
        <v>0</v>
      </c>
      <c r="DZ46" s="25">
        <f t="shared" si="151"/>
        <v>40.130000000000003</v>
      </c>
      <c r="EA46" s="25">
        <f t="shared" si="152"/>
        <v>30.99</v>
      </c>
      <c r="EB46" s="25">
        <f t="shared" si="153"/>
        <v>0</v>
      </c>
      <c r="EC46" s="25">
        <f t="shared" si="154"/>
        <v>30.99</v>
      </c>
      <c r="ED46" s="25">
        <f t="shared" si="155"/>
        <v>9.14</v>
      </c>
      <c r="EE46" s="25">
        <f t="shared" si="155"/>
        <v>0</v>
      </c>
      <c r="EF46" s="25">
        <f t="shared" si="156"/>
        <v>9.14</v>
      </c>
      <c r="EG46" s="25">
        <f t="shared" si="157"/>
        <v>30.99</v>
      </c>
      <c r="EH46" s="25">
        <f t="shared" si="157"/>
        <v>0</v>
      </c>
      <c r="EI46" s="25">
        <f t="shared" si="158"/>
        <v>30.99</v>
      </c>
      <c r="EJ46" s="18">
        <v>704.55</v>
      </c>
      <c r="EK46" s="18">
        <v>664.68</v>
      </c>
      <c r="EL46" s="18" t="s">
        <v>818</v>
      </c>
      <c r="EM46" s="18" t="s">
        <v>821</v>
      </c>
      <c r="EN46" s="16" t="s">
        <v>774</v>
      </c>
      <c r="EO46" s="16" t="s">
        <v>795</v>
      </c>
      <c r="EP46" s="16" t="e">
        <f>IF(OR(EN46="Cống tròn",EN46="Cống hộp",EN46="Ống nhựa"),INDEX(#REF!,MATCH(E46,#REF!,0)),IF(OR(EN46="Rãnh xây",EN46="Rãnh bê tông"),INDEX(#REF!,MATCH(E46,#REF!,0)),0))</f>
        <v>#REF!</v>
      </c>
      <c r="EQ46" s="18">
        <v>37.83</v>
      </c>
      <c r="ER46" s="18">
        <v>1</v>
      </c>
      <c r="ES46" s="25">
        <f t="shared" si="159"/>
        <v>38</v>
      </c>
      <c r="ET46" s="1" t="e">
        <f>_xlfn.IFNA(IF(EN46="Cống tròn",INDEX(#REF!,MATCH(E46,#REF!,0)),IF(EN46="Cống hộp",INDEX(#REF!,MATCH(E46,#REF!,0)),EU46&amp;" ,"&amp;EV46)),0)</f>
        <v>#REF!</v>
      </c>
      <c r="EU46" s="16" t="s">
        <v>769</v>
      </c>
      <c r="EV46" s="16" t="s">
        <v>775</v>
      </c>
      <c r="EW46" s="16" t="e">
        <f>_xlfn.IFNA(INDEX(#REF!,MATCH(E46,#REF!,0)),0)</f>
        <v>#REF!</v>
      </c>
      <c r="EX46" s="16"/>
      <c r="EY46" s="18">
        <v>0</v>
      </c>
      <c r="EZ46" s="18">
        <v>0</v>
      </c>
      <c r="FA46" s="18">
        <v>0</v>
      </c>
      <c r="FB46" s="19">
        <v>0</v>
      </c>
      <c r="FC46" s="19">
        <v>0</v>
      </c>
      <c r="FD46" s="25">
        <f t="shared" si="9"/>
        <v>0</v>
      </c>
      <c r="FE46" s="25">
        <f t="shared" si="160"/>
        <v>0</v>
      </c>
      <c r="FF46" s="18">
        <v>0.14000000000000001</v>
      </c>
      <c r="FG46" s="18"/>
      <c r="FH46" s="18">
        <v>1.5</v>
      </c>
      <c r="FI46" s="25">
        <f t="shared" si="161"/>
        <v>1.5</v>
      </c>
      <c r="FJ46" s="18">
        <v>0</v>
      </c>
      <c r="FK46" s="18">
        <v>0</v>
      </c>
      <c r="FL46" s="18">
        <v>0.2</v>
      </c>
      <c r="FM46" s="18">
        <v>1.6</v>
      </c>
      <c r="FN46" s="18">
        <v>0</v>
      </c>
      <c r="FO46" s="25">
        <f t="shared" si="162"/>
        <v>1.7</v>
      </c>
      <c r="FP46" s="18">
        <v>1.4999999999999999E-2</v>
      </c>
      <c r="FQ46" s="18">
        <v>1</v>
      </c>
      <c r="FR46" s="25">
        <f t="shared" si="10"/>
        <v>37</v>
      </c>
      <c r="FS46" s="25">
        <f t="shared" si="11"/>
        <v>0.54</v>
      </c>
      <c r="FT46" s="25">
        <f t="shared" si="12"/>
        <v>37.54</v>
      </c>
      <c r="FU46" s="25">
        <f t="shared" si="13"/>
        <v>-0.28999999999999915</v>
      </c>
      <c r="FV46" s="25" t="str">
        <f t="shared" si="163"/>
        <v>Thêm 01</v>
      </c>
      <c r="FW46" s="25">
        <f t="shared" si="164"/>
        <v>0.73</v>
      </c>
      <c r="FX46" s="16"/>
      <c r="FY46" s="16"/>
      <c r="FZ46" s="16"/>
      <c r="GA46" s="16"/>
      <c r="GB46" s="19">
        <v>0</v>
      </c>
      <c r="GC46" s="19">
        <v>0</v>
      </c>
      <c r="GD46" s="19">
        <v>0</v>
      </c>
      <c r="GE46" s="19">
        <v>0</v>
      </c>
      <c r="GF46" s="19">
        <v>0</v>
      </c>
      <c r="GG46" s="19">
        <v>0</v>
      </c>
      <c r="GH46" s="19">
        <v>0</v>
      </c>
      <c r="GI46" s="19">
        <v>0</v>
      </c>
      <c r="GJ46" s="19">
        <v>0</v>
      </c>
      <c r="GK46" s="19">
        <v>0</v>
      </c>
      <c r="GL46" s="25">
        <f t="shared" si="14"/>
        <v>0</v>
      </c>
      <c r="GM46" s="25">
        <f t="shared" si="165"/>
        <v>0</v>
      </c>
      <c r="GN46" s="19">
        <v>0</v>
      </c>
      <c r="GO46" s="19">
        <v>0</v>
      </c>
      <c r="GP46" s="19">
        <v>0</v>
      </c>
      <c r="GQ46" s="19">
        <v>0</v>
      </c>
      <c r="GR46" s="1" t="e">
        <f>_xlfn.IFNA(INDEX(#REF!,MATCH(E46,#REF!,0)),0)</f>
        <v>#REF!</v>
      </c>
      <c r="GS46" s="16"/>
      <c r="GT46" s="18">
        <v>0</v>
      </c>
      <c r="GU46" s="18">
        <v>0</v>
      </c>
      <c r="GV46" s="18">
        <v>0</v>
      </c>
      <c r="GW46" s="18">
        <v>0</v>
      </c>
      <c r="GX46" s="25">
        <f t="shared" si="15"/>
        <v>0</v>
      </c>
      <c r="GY46" s="25">
        <f t="shared" si="16"/>
        <v>0</v>
      </c>
      <c r="GZ46" s="25">
        <f t="shared" si="166"/>
        <v>0</v>
      </c>
      <c r="HA46" s="1" t="e" cm="1">
        <f t="array" ref="HA46">INDEX(#REF!,MATCH(EJ46&amp;EK46&amp;HD46&amp;HE46&amp;HF46,#REF!&amp;#REF!&amp;#REF!&amp;#REF!&amp;#REF!,0))</f>
        <v>#REF!</v>
      </c>
      <c r="HB46" s="16"/>
      <c r="HC46" s="25">
        <f t="shared" si="167"/>
        <v>0</v>
      </c>
      <c r="HD46" s="18">
        <v>0</v>
      </c>
      <c r="HE46" s="18">
        <v>0</v>
      </c>
      <c r="HF46" s="18">
        <v>0</v>
      </c>
      <c r="HG46" s="1" t="e" cm="1">
        <f t="array" ref="HG46">INDEX(#REF!,MATCH(EJ46&amp;EK46&amp;HJ46&amp;HK46&amp;HL46,#REF!&amp;#REF!&amp;#REF!&amp;#REF!&amp;#REF!,0))</f>
        <v>#REF!</v>
      </c>
      <c r="HH46" s="16"/>
      <c r="HI46" s="25">
        <f t="shared" si="168"/>
        <v>0</v>
      </c>
      <c r="HJ46" s="25">
        <f t="shared" si="169"/>
        <v>0</v>
      </c>
      <c r="HK46" s="19">
        <v>0</v>
      </c>
      <c r="HL46" s="19">
        <v>0</v>
      </c>
      <c r="HM46" s="18">
        <v>0.01</v>
      </c>
      <c r="HN46" s="18">
        <v>1</v>
      </c>
      <c r="HO46" s="25">
        <f t="shared" si="170"/>
        <v>0</v>
      </c>
      <c r="HP46" s="25">
        <f t="shared" si="171"/>
        <v>0</v>
      </c>
      <c r="HQ46" s="25">
        <f t="shared" si="172"/>
        <v>0</v>
      </c>
      <c r="HR46" s="25">
        <f t="shared" si="173"/>
        <v>0</v>
      </c>
      <c r="HS46" s="25">
        <f t="shared" si="174"/>
        <v>0</v>
      </c>
      <c r="HT46" s="19">
        <v>0</v>
      </c>
      <c r="HU46" s="19">
        <v>0</v>
      </c>
      <c r="HV46" s="19">
        <v>0</v>
      </c>
      <c r="HW46" s="25">
        <f t="shared" si="175"/>
        <v>0</v>
      </c>
      <c r="HX46" s="19">
        <v>0</v>
      </c>
      <c r="HY46" s="19">
        <v>0</v>
      </c>
      <c r="HZ46" s="18">
        <v>23.39</v>
      </c>
      <c r="IA46" s="20">
        <f>ROUND(IF(EN46="Cống tròn",IF(EN46="Cống tròn",IF(EU46="Không có móng",IQ46-FF46,IF(EU46="Đế",IP46-FN46,IF(OR(EU46="Móng bê tông",EU46="Móng bê tông kết hợp đế"),II46-FJ46,0))),0),IF(EN46="Cống hộp",IF(AND(EN46="Cống hộp",EU46="Không có móng"),IQ46-GF46,IF(AND(EN46="Cống hộp",EU46="Móng bê tông"),IJ46-GB46,0)),IF(OR(EN46="Rãnh xây",EN46="Rãnh bê tông"),IF(OR(EN46="Rãnh xây",EN46="Rãnh bê tông"),IK46-GB46,0),IF(EN46="Ống nhựa",IF(AND(EN46="Ống nhựa",EU46="Không đắp cát"),IQ46-HT46,IF(AND(EN46="Ống nhựa",EU46="Đắp cát"),IH46-HX46,0)),IF(EN46="Rãnh thang",IF(EN46="Rãnh thang",IF(EU46="Móng bê tông",#REF!-#REF!,IQ46),0),0))))),2)</f>
        <v>21.28</v>
      </c>
      <c r="IB46" s="20">
        <f t="shared" si="176"/>
        <v>2.1099999999999994</v>
      </c>
      <c r="IC46" s="20">
        <f t="shared" si="17"/>
        <v>21.28</v>
      </c>
      <c r="ID46" s="20">
        <f t="shared" si="18"/>
        <v>0</v>
      </c>
      <c r="IE46" s="20">
        <f t="shared" si="19"/>
        <v>0</v>
      </c>
      <c r="IF46" s="20">
        <f t="shared" si="20"/>
        <v>0</v>
      </c>
      <c r="IG46" s="20">
        <f>IF(EN46="Rãnh thang",IF(AND(EN46="Rãnh thang",EU46="Móng bê tông"),IQ46-#REF!,0),IF(EN46="Ống nhựa",IF(AND(EN46="Ống nhựa",EU46="Đắp cát"),IQ46-HT46,0),IF(EN46="Cống tròn",IF(EN46="Cống tròn",IF(OR(EU46="Móng bê tông",EU46="Móng bê tông kết hợp đế"),IM46-FL46,0),0),IF(EN46="Cống hộp",IF(AND(EN46="Cống hộp",EU46="Móng bê tông"),IN46-GD46,0),IF(OR(EN46="Rãnh xây",EN46="Rãnh bê tông"),IF(AND(EN46="Rãnh xây",EU46="Móng bê tông"),IO46-GD46,IF(AND(EN46="Rãnh bê tông",EU46="Móng bê tông"),IO46-GD46,0)),0)))))</f>
        <v>21.28</v>
      </c>
      <c r="IH46" s="20">
        <f t="shared" si="21"/>
        <v>0</v>
      </c>
      <c r="II46" s="20">
        <f t="shared" si="22"/>
        <v>21.28</v>
      </c>
      <c r="IJ46" s="20">
        <f t="shared" si="23"/>
        <v>0</v>
      </c>
      <c r="IK46" s="20">
        <f t="shared" si="177"/>
        <v>0</v>
      </c>
      <c r="IL46" s="20">
        <f t="shared" si="24"/>
        <v>21.48</v>
      </c>
      <c r="IM46" s="20">
        <f t="shared" si="25"/>
        <v>21.48</v>
      </c>
      <c r="IN46" s="20">
        <f t="shared" si="26"/>
        <v>0</v>
      </c>
      <c r="IO46" s="20">
        <f t="shared" si="27"/>
        <v>0</v>
      </c>
      <c r="IP46" s="20">
        <f t="shared" si="28"/>
        <v>0</v>
      </c>
      <c r="IQ46" s="18">
        <v>21.62</v>
      </c>
      <c r="IR46" s="25">
        <f t="shared" si="178"/>
        <v>0</v>
      </c>
      <c r="IS46" s="25">
        <f t="shared" si="29"/>
        <v>0</v>
      </c>
      <c r="IT46" s="25">
        <f t="shared" si="30"/>
        <v>0</v>
      </c>
      <c r="IU46" s="25">
        <f>ROUND(IF(EN46="Cống tròn",IF(EN46="Cống tròn",IV46+FF46,0),IF(EN46="Cống hộp",IF(EN46="Cống hộp",IV46+GP46,0),IF(OR(EN46="Rãnh xây",EN46="Rãnh bê tông"),IF(OR(EN46="Rãnh xây",EN46="Rãnh bê tông"),IV46+GP46,0),IF(EN46="ống nhựa",IF(EN46="Ống nhựa",IV46+HT46,0),IF(EN46="Rãnh thang",IF(EN46="Rãnh thang",IQ46+#REF!,0),0))))),2)</f>
        <v>23.17</v>
      </c>
      <c r="IV46" s="18">
        <v>23.03</v>
      </c>
      <c r="IW46" s="25">
        <f t="shared" si="31"/>
        <v>23.17</v>
      </c>
      <c r="IX46" s="25">
        <f t="shared" si="32"/>
        <v>0</v>
      </c>
      <c r="IY46" s="25">
        <f t="shared" si="33"/>
        <v>0</v>
      </c>
      <c r="IZ46" s="25">
        <f t="shared" si="34"/>
        <v>0</v>
      </c>
      <c r="JA46" s="25">
        <f t="shared" si="35"/>
        <v>0</v>
      </c>
      <c r="JB46" s="18">
        <v>23.27</v>
      </c>
      <c r="JC46" s="20">
        <f>ROUND(IF(EN46="Cống tròn",IF(EN46="Cống tròn",IF(EU46="Không có móng",JS46-FF46,IF(EU46="Đế",JR46-FN46,IF(OR(EU46="Móng bê tông",EU46="Móng bê tông kết hợp đế"),JK46-FJ46,0))),0),IF(EN46="Cống hộp",IF(AND(EN46="Cống hộp",EU46="Không có móng"),JS46-GF46,IF(AND(EN46="Cống hộp",EU46="Móng bê tông"),JL46-GB46,0)),IF(OR(EN46="Rãnh xây",EN46="Rãnh bê tông"),IF(OR(EN46="Rãnh xây",EN46="Rãnh bê tông"),JM46-GB46,0),IF(EN46="Ống nhựa",IF(AND(EN46="Ống nhựa",EU46="Không đắp cát"),JS46-HT46,IF(AND(EN46="Ống nhựa",EU46="Đắp cát"),JJ46-HX46,0)),IF(EN46="Rãnh thang",IF(EN46="Rãnh thang",IF(EU46="Móng bê tông",#REF!-#REF!,JS46),0),0))))),2)</f>
        <v>21.19</v>
      </c>
      <c r="JD46" s="20">
        <f t="shared" si="179"/>
        <v>2.0799999999999983</v>
      </c>
      <c r="JE46" s="20">
        <f t="shared" si="36"/>
        <v>21.19</v>
      </c>
      <c r="JF46" s="20">
        <f t="shared" si="37"/>
        <v>0</v>
      </c>
      <c r="JG46" s="20">
        <f t="shared" si="38"/>
        <v>0</v>
      </c>
      <c r="JH46" s="20">
        <f t="shared" si="39"/>
        <v>0</v>
      </c>
      <c r="JI46" s="20">
        <f>IF(EN46="Rãnh thang",IF(AND(EN46="Rãnh thang",EU46="Móng bê tông"),JS46-#REF!,0),IF(EN46="Ống nhựa",IF(AND(EN46="Ống nhựa",EU46="Đắp cát"),JS46-HT46,0),IF(EN46="Cống tròn",IF(EN46="Cống tròn",IF(OR(EU46="Móng bê tông",EU46="Móng bê tông kết hợp đế"),JO46-FL46,0),0),IF(EN46="Cống hộp",IF(AND(EN46="Cống hộp",EU46="Móng bê tông"),JP46-GD46,0),IF(OR(EN46="Rãnh xây",EN46="Rãnh bê tông"),IF(AND(EN46="Rãnh xây",EU46="Móng bê tông"),JQ46-GD46,IF(AND(EN46="Rãnh bê tông",EU46="Móng bê tông"),JQ46-GD46,0)),0)))))</f>
        <v>21.19</v>
      </c>
      <c r="JJ46" s="20">
        <f t="shared" si="40"/>
        <v>0</v>
      </c>
      <c r="JK46" s="20">
        <f t="shared" si="41"/>
        <v>21.19</v>
      </c>
      <c r="JL46" s="20">
        <f t="shared" si="42"/>
        <v>0</v>
      </c>
      <c r="JM46" s="20">
        <f t="shared" si="43"/>
        <v>0</v>
      </c>
      <c r="JN46" s="20">
        <f t="shared" si="44"/>
        <v>21.39</v>
      </c>
      <c r="JO46" s="20">
        <f t="shared" si="45"/>
        <v>21.39</v>
      </c>
      <c r="JP46" s="20">
        <f t="shared" si="46"/>
        <v>0</v>
      </c>
      <c r="JQ46" s="20">
        <f t="shared" si="47"/>
        <v>0</v>
      </c>
      <c r="JR46" s="20">
        <f t="shared" si="48"/>
        <v>0</v>
      </c>
      <c r="JS46" s="26">
        <v>21.53</v>
      </c>
      <c r="JT46" s="25">
        <f t="shared" si="180"/>
        <v>0</v>
      </c>
      <c r="JU46" s="25">
        <f t="shared" si="49"/>
        <v>0</v>
      </c>
      <c r="JV46" s="25">
        <f t="shared" si="50"/>
        <v>0</v>
      </c>
      <c r="JW46" s="25">
        <f>ROUND(IF(EN46="Cống tròn",IF(EN46="Cống tròn",JX46+FF46,0),IF(EN46="Cống hộp",IF(EN46="Cống hộp",JX46+GP46,0),IF(OR(EN46="Rãnh xây",EN46="Rãnh bê tông"),IF(OR(EN46="Rãnh xây",EN46="Rãnh bê tông"),JX46+GP46,0),IF(EN46="ống nhựa",IF(EN46="Ống nhựa",JX46+HT46,0),IF(EN46="Rãnh thang",IF(EN46="Rãnh thang",JS46+#REF!,0),0))))),2)</f>
        <v>23.17</v>
      </c>
      <c r="JX46" s="27">
        <v>23.03</v>
      </c>
      <c r="JY46" s="25">
        <f t="shared" si="51"/>
        <v>23.17</v>
      </c>
      <c r="JZ46" s="25">
        <f t="shared" si="52"/>
        <v>0</v>
      </c>
      <c r="KA46" s="25">
        <f t="shared" si="53"/>
        <v>0</v>
      </c>
      <c r="KB46" s="25">
        <f t="shared" si="54"/>
        <v>0</v>
      </c>
      <c r="KC46" s="25">
        <f t="shared" si="55"/>
        <v>0</v>
      </c>
      <c r="KD46" s="28" t="s">
        <v>98</v>
      </c>
      <c r="KE46" s="27">
        <v>0</v>
      </c>
      <c r="KF46" s="25">
        <f t="shared" si="56"/>
        <v>2.1099999999999994</v>
      </c>
      <c r="KG46" s="25">
        <f t="shared" si="181"/>
        <v>2.1099999999999994</v>
      </c>
      <c r="KH46" s="27">
        <v>0</v>
      </c>
      <c r="KI46" s="25">
        <f t="shared" si="57"/>
        <v>2.0799999999999983</v>
      </c>
      <c r="KJ46" s="25">
        <f t="shared" si="182"/>
        <v>2.0799999999999983</v>
      </c>
      <c r="KK46" s="25">
        <f t="shared" si="58"/>
        <v>0</v>
      </c>
      <c r="KL46" s="25">
        <f t="shared" si="59"/>
        <v>0</v>
      </c>
      <c r="KM46" s="25">
        <f t="shared" si="183"/>
        <v>0</v>
      </c>
      <c r="KN46" s="25">
        <f t="shared" si="60"/>
        <v>0</v>
      </c>
      <c r="KO46" s="25">
        <f t="shared" si="61"/>
        <v>0</v>
      </c>
      <c r="KP46" s="25">
        <f t="shared" si="184"/>
        <v>0</v>
      </c>
      <c r="KQ46" s="25">
        <f t="shared" si="62"/>
        <v>0.2</v>
      </c>
      <c r="KR46" s="25">
        <f t="shared" si="63"/>
        <v>0.2</v>
      </c>
      <c r="KS46" s="25">
        <f t="shared" si="185"/>
        <v>0.2</v>
      </c>
      <c r="KT46" s="25">
        <f t="shared" si="64"/>
        <v>0</v>
      </c>
      <c r="KU46" s="25">
        <f t="shared" si="65"/>
        <v>0</v>
      </c>
      <c r="KV46" s="25">
        <f t="shared" si="186"/>
        <v>0</v>
      </c>
      <c r="KW46" s="25">
        <f t="shared" si="66"/>
        <v>0</v>
      </c>
      <c r="KX46" s="25">
        <f t="shared" si="67"/>
        <v>0</v>
      </c>
      <c r="KY46" s="25">
        <f t="shared" si="187"/>
        <v>0</v>
      </c>
      <c r="KZ46" s="25">
        <f t="shared" si="68"/>
        <v>0</v>
      </c>
      <c r="LA46" s="25">
        <f t="shared" si="69"/>
        <v>0</v>
      </c>
      <c r="LB46" s="25">
        <f t="shared" si="188"/>
        <v>0</v>
      </c>
      <c r="LC46" s="25">
        <f t="shared" si="70"/>
        <v>1.7</v>
      </c>
      <c r="LD46" s="25">
        <f t="shared" si="71"/>
        <v>1.7</v>
      </c>
      <c r="LE46" s="25">
        <f t="shared" si="189"/>
        <v>1.7</v>
      </c>
      <c r="LF46" s="25">
        <f t="shared" si="72"/>
        <v>0</v>
      </c>
      <c r="LG46" s="25">
        <f t="shared" si="73"/>
        <v>0</v>
      </c>
      <c r="LH46" s="25">
        <f t="shared" si="190"/>
        <v>0</v>
      </c>
      <c r="LI46" s="25">
        <f t="shared" si="74"/>
        <v>0</v>
      </c>
      <c r="LJ46" s="25">
        <f t="shared" si="75"/>
        <v>0</v>
      </c>
      <c r="LK46" s="25">
        <f t="shared" si="191"/>
        <v>0</v>
      </c>
      <c r="LL46" s="25">
        <f t="shared" si="76"/>
        <v>0</v>
      </c>
      <c r="LM46" s="25">
        <f t="shared" si="77"/>
        <v>0</v>
      </c>
      <c r="LN46" s="25">
        <f t="shared" si="192"/>
        <v>0</v>
      </c>
      <c r="LO46" s="25">
        <f t="shared" si="78"/>
        <v>0</v>
      </c>
      <c r="LP46" s="25">
        <f t="shared" si="79"/>
        <v>0</v>
      </c>
      <c r="LQ46" s="25">
        <f t="shared" si="193"/>
        <v>0</v>
      </c>
      <c r="LR46" s="25">
        <f t="shared" si="80"/>
        <v>0</v>
      </c>
      <c r="LS46" s="25">
        <f t="shared" si="81"/>
        <v>0</v>
      </c>
      <c r="LT46" s="25">
        <f t="shared" si="194"/>
        <v>0</v>
      </c>
      <c r="LU46" s="25">
        <f t="shared" si="82"/>
        <v>0</v>
      </c>
      <c r="LV46" s="25">
        <f t="shared" si="83"/>
        <v>0</v>
      </c>
      <c r="LW46" s="25">
        <f t="shared" si="195"/>
        <v>0</v>
      </c>
      <c r="LX46" s="25">
        <f t="shared" si="84"/>
        <v>0</v>
      </c>
      <c r="LY46" s="25">
        <f t="shared" si="85"/>
        <v>0</v>
      </c>
      <c r="LZ46" s="25">
        <f t="shared" si="196"/>
        <v>0</v>
      </c>
      <c r="MA46" s="25">
        <f t="shared" si="86"/>
        <v>0</v>
      </c>
      <c r="MB46" s="25">
        <f t="shared" si="87"/>
        <v>0</v>
      </c>
      <c r="MC46" s="25">
        <f t="shared" si="197"/>
        <v>0</v>
      </c>
      <c r="MD46" s="25">
        <f t="shared" si="88"/>
        <v>0</v>
      </c>
      <c r="ME46" s="25">
        <f t="shared" si="89"/>
        <v>0</v>
      </c>
      <c r="MF46" s="25">
        <f t="shared" si="198"/>
        <v>0</v>
      </c>
      <c r="MG46" s="25">
        <f t="shared" si="90"/>
        <v>0</v>
      </c>
      <c r="MH46" s="25">
        <f t="shared" si="91"/>
        <v>0</v>
      </c>
      <c r="MI46" s="25">
        <f t="shared" si="199"/>
        <v>0</v>
      </c>
      <c r="MJ46" s="25">
        <f t="shared" si="92"/>
        <v>0</v>
      </c>
      <c r="MK46" s="25">
        <f t="shared" si="93"/>
        <v>0</v>
      </c>
      <c r="ML46" s="25">
        <f t="shared" si="200"/>
        <v>0</v>
      </c>
      <c r="MM46" s="25">
        <f t="shared" si="94"/>
        <v>0</v>
      </c>
      <c r="MN46" s="25">
        <f t="shared" si="95"/>
        <v>0</v>
      </c>
      <c r="MO46" s="25">
        <f t="shared" si="201"/>
        <v>0</v>
      </c>
      <c r="MP46" s="25">
        <f t="shared" si="96"/>
        <v>0</v>
      </c>
      <c r="MQ46" s="25">
        <f t="shared" si="97"/>
        <v>0</v>
      </c>
      <c r="MR46" s="25">
        <f t="shared" si="202"/>
        <v>0</v>
      </c>
      <c r="MS46" s="29">
        <v>0.2</v>
      </c>
      <c r="MT46" s="29">
        <v>0</v>
      </c>
      <c r="MU46" s="29">
        <v>1</v>
      </c>
      <c r="MV46" s="29">
        <v>1</v>
      </c>
      <c r="MW46" s="25">
        <f t="shared" si="98"/>
        <v>0.2</v>
      </c>
      <c r="MX46" s="25">
        <f t="shared" si="99"/>
        <v>0.42</v>
      </c>
      <c r="MY46" s="25">
        <f t="shared" si="100"/>
        <v>0</v>
      </c>
      <c r="MZ46" s="25">
        <f t="shared" si="101"/>
        <v>0</v>
      </c>
      <c r="NA46" s="25">
        <f t="shared" si="102"/>
        <v>0.2</v>
      </c>
      <c r="NB46" s="25">
        <f t="shared" si="103"/>
        <v>0.42</v>
      </c>
      <c r="NC46" s="25">
        <f t="shared" si="104"/>
        <v>0</v>
      </c>
      <c r="ND46" s="25">
        <f t="shared" si="105"/>
        <v>0</v>
      </c>
      <c r="NE46" s="25">
        <f t="shared" si="203"/>
        <v>0.2</v>
      </c>
      <c r="NF46" s="25">
        <f t="shared" si="203"/>
        <v>0.42</v>
      </c>
      <c r="NG46" s="25">
        <f t="shared" si="203"/>
        <v>0</v>
      </c>
      <c r="NH46" s="25">
        <f t="shared" si="203"/>
        <v>0</v>
      </c>
      <c r="NI46" s="25">
        <f t="shared" si="107"/>
        <v>15.89</v>
      </c>
      <c r="NJ46" s="25">
        <f t="shared" si="108"/>
        <v>0</v>
      </c>
      <c r="NK46" s="25">
        <f t="shared" si="109"/>
        <v>15.89</v>
      </c>
      <c r="NL46" s="25">
        <f t="shared" si="110"/>
        <v>97.93</v>
      </c>
      <c r="NM46" s="25">
        <f t="shared" si="111"/>
        <v>0</v>
      </c>
      <c r="NN46" s="25">
        <f t="shared" si="204"/>
        <v>97.93</v>
      </c>
      <c r="NO46" s="25">
        <f t="shared" si="112"/>
        <v>0</v>
      </c>
      <c r="NP46" s="25">
        <f t="shared" si="113"/>
        <v>0</v>
      </c>
      <c r="NQ46" s="25">
        <f t="shared" si="205"/>
        <v>0</v>
      </c>
      <c r="NR46" s="25">
        <f t="shared" si="114"/>
        <v>0</v>
      </c>
      <c r="NS46" s="25">
        <f t="shared" si="115"/>
        <v>0</v>
      </c>
      <c r="NT46" s="25">
        <f t="shared" si="206"/>
        <v>0</v>
      </c>
      <c r="NU46" s="25">
        <f t="shared" si="116"/>
        <v>0</v>
      </c>
      <c r="NV46" s="25">
        <f t="shared" si="117"/>
        <v>0</v>
      </c>
      <c r="NW46" s="25">
        <f t="shared" si="207"/>
        <v>0</v>
      </c>
      <c r="NX46" s="25">
        <f t="shared" si="208"/>
        <v>97.93</v>
      </c>
      <c r="NY46" s="25">
        <f t="shared" si="208"/>
        <v>0</v>
      </c>
      <c r="NZ46" s="25">
        <f t="shared" si="209"/>
        <v>97.93</v>
      </c>
      <c r="OA46" s="25">
        <f t="shared" si="210"/>
        <v>-82.04</v>
      </c>
      <c r="OB46" s="25">
        <f t="shared" si="210"/>
        <v>0</v>
      </c>
      <c r="OC46" s="25">
        <f t="shared" si="211"/>
        <v>-82.04</v>
      </c>
      <c r="OD46" s="25">
        <f t="shared" si="212"/>
        <v>97.93</v>
      </c>
      <c r="OE46" s="25">
        <f t="shared" si="212"/>
        <v>0</v>
      </c>
      <c r="OF46" s="25">
        <f t="shared" si="212"/>
        <v>97.93</v>
      </c>
      <c r="OG46" s="25">
        <f t="shared" si="119"/>
        <v>0</v>
      </c>
      <c r="OH46" s="25">
        <f t="shared" si="120"/>
        <v>0</v>
      </c>
      <c r="OI46" s="25">
        <f t="shared" si="121"/>
        <v>0</v>
      </c>
      <c r="OJ46" s="25">
        <f t="shared" si="122"/>
        <v>0</v>
      </c>
      <c r="OK46" s="25">
        <f t="shared" si="123"/>
        <v>0</v>
      </c>
      <c r="OL46" s="25">
        <f t="shared" si="124"/>
        <v>0</v>
      </c>
      <c r="OM46" s="25">
        <f t="shared" si="213"/>
        <v>0</v>
      </c>
      <c r="ON46" s="25">
        <f t="shared" si="213"/>
        <v>0</v>
      </c>
      <c r="OO46" s="25">
        <f t="shared" si="213"/>
        <v>0</v>
      </c>
      <c r="OP46" s="25">
        <f t="shared" si="125"/>
        <v>0</v>
      </c>
      <c r="OQ46" s="25">
        <f t="shared" si="126"/>
        <v>0</v>
      </c>
      <c r="OR46" s="25">
        <f t="shared" si="214"/>
        <v>0</v>
      </c>
      <c r="OS46" s="19">
        <v>537895.98</v>
      </c>
      <c r="OT46" s="19">
        <v>2371325.1800000002</v>
      </c>
    </row>
    <row r="47" spans="1:410" ht="33" customHeight="1" x14ac:dyDescent="0.25">
      <c r="A47" s="18"/>
      <c r="B47" s="18" t="s">
        <v>763</v>
      </c>
      <c r="C47" s="18">
        <v>664.68</v>
      </c>
      <c r="D47" s="16" t="e">
        <f>_xlfn.IFNA(INDEX(#REF!,MATCH(E47,#REF!,0)),0)</f>
        <v>#REF!</v>
      </c>
      <c r="E47" s="18" t="s">
        <v>821</v>
      </c>
      <c r="F47" s="16" t="s">
        <v>765</v>
      </c>
      <c r="G47" s="16" t="s">
        <v>819</v>
      </c>
      <c r="H47" s="16" t="s">
        <v>820</v>
      </c>
      <c r="I47" s="16" t="s">
        <v>768</v>
      </c>
      <c r="J47" s="16" t="s">
        <v>811</v>
      </c>
      <c r="K47" s="16" t="s">
        <v>770</v>
      </c>
      <c r="L47" s="16" t="s">
        <v>771</v>
      </c>
      <c r="M47" s="18">
        <v>2.44</v>
      </c>
      <c r="N47" s="18">
        <v>4.5</v>
      </c>
      <c r="O47" s="18">
        <v>2.84</v>
      </c>
      <c r="P47" s="18">
        <v>4.9000000000000004</v>
      </c>
      <c r="Q47" s="18">
        <v>0.1</v>
      </c>
      <c r="R47" s="18">
        <v>2.64</v>
      </c>
      <c r="S47" s="18">
        <v>4.7</v>
      </c>
      <c r="T47" s="18">
        <v>0.2</v>
      </c>
      <c r="U47" s="18">
        <v>0</v>
      </c>
      <c r="V47" s="18">
        <v>0</v>
      </c>
      <c r="W47" s="18">
        <v>0</v>
      </c>
      <c r="X47" s="18">
        <v>2.44</v>
      </c>
      <c r="Y47" s="18">
        <v>4.5</v>
      </c>
      <c r="Z47" s="20">
        <f t="shared" si="215"/>
        <v>3.3</v>
      </c>
      <c r="AA47" s="18">
        <v>0.2</v>
      </c>
      <c r="AB47" s="18">
        <v>0</v>
      </c>
      <c r="AC47" s="18">
        <v>0</v>
      </c>
      <c r="AD47" s="18">
        <v>0</v>
      </c>
      <c r="AE47" s="18">
        <v>0</v>
      </c>
      <c r="AF47" s="18">
        <v>0</v>
      </c>
      <c r="AG47" s="18">
        <v>0</v>
      </c>
      <c r="AH47" s="18">
        <v>0</v>
      </c>
      <c r="AI47" s="20">
        <f t="shared" si="127"/>
        <v>0</v>
      </c>
      <c r="AJ47" s="18">
        <v>0</v>
      </c>
      <c r="AK47" s="18">
        <v>0</v>
      </c>
      <c r="AL47" s="20">
        <f t="shared" si="128"/>
        <v>0</v>
      </c>
      <c r="AM47" s="18">
        <v>0</v>
      </c>
      <c r="AN47" s="18">
        <v>0</v>
      </c>
      <c r="AO47" s="18">
        <v>0</v>
      </c>
      <c r="AP47" s="18">
        <v>0</v>
      </c>
      <c r="AQ47" s="18">
        <v>0</v>
      </c>
      <c r="AR47" s="18">
        <v>0</v>
      </c>
      <c r="AS47" s="18">
        <v>0</v>
      </c>
      <c r="AT47" s="18">
        <v>0</v>
      </c>
      <c r="AU47" s="18">
        <v>0</v>
      </c>
      <c r="AV47" s="18">
        <v>1</v>
      </c>
      <c r="AW47" s="18">
        <v>0</v>
      </c>
      <c r="AX47" s="18">
        <v>0</v>
      </c>
      <c r="AY47" s="18">
        <v>0</v>
      </c>
      <c r="AZ47" s="18">
        <v>0</v>
      </c>
      <c r="BA47" s="18">
        <v>2</v>
      </c>
      <c r="BB47" s="18">
        <v>0</v>
      </c>
      <c r="BC47" s="18">
        <v>0</v>
      </c>
      <c r="BD47" s="18">
        <v>0</v>
      </c>
      <c r="BE47" s="18">
        <v>0</v>
      </c>
      <c r="BF47" s="18">
        <v>1</v>
      </c>
      <c r="BG47" s="18">
        <v>0</v>
      </c>
      <c r="BH47" s="18">
        <v>0</v>
      </c>
      <c r="BI47" s="18">
        <v>0</v>
      </c>
      <c r="BJ47" s="18">
        <v>0</v>
      </c>
      <c r="BK47" s="18">
        <v>0</v>
      </c>
      <c r="BL47" s="18">
        <v>0</v>
      </c>
      <c r="BM47" s="18">
        <v>0</v>
      </c>
      <c r="BN47" s="18">
        <v>0</v>
      </c>
      <c r="BO47" s="18">
        <v>0</v>
      </c>
      <c r="BP47" s="18">
        <v>0</v>
      </c>
      <c r="BQ47" s="18">
        <v>2</v>
      </c>
      <c r="BR47" s="18">
        <v>0</v>
      </c>
      <c r="BS47" s="18">
        <v>0</v>
      </c>
      <c r="BT47" s="18">
        <v>0</v>
      </c>
      <c r="BU47" s="18">
        <v>0</v>
      </c>
      <c r="BV47" s="18">
        <v>0</v>
      </c>
      <c r="BW47" s="18">
        <v>0</v>
      </c>
      <c r="BX47" s="18">
        <v>0</v>
      </c>
      <c r="BY47" s="18">
        <v>0</v>
      </c>
      <c r="BZ47" s="18">
        <v>0</v>
      </c>
      <c r="CA47" s="16" t="e">
        <f>_xlfn.IFNA(IF(RIGHT(D47,2)="=G",0,INDEX(#REF!,MATCH(E47,#REF!,0))),0)</f>
        <v>#REF!</v>
      </c>
      <c r="CB47" s="16" t="s">
        <v>776</v>
      </c>
      <c r="CC47" s="18">
        <v>0</v>
      </c>
      <c r="CD47" s="18">
        <v>0</v>
      </c>
      <c r="CE47" s="18">
        <v>2.44</v>
      </c>
      <c r="CF47" s="18">
        <v>0.9</v>
      </c>
      <c r="CG47" s="18">
        <v>0.12</v>
      </c>
      <c r="CH47" s="18">
        <v>5</v>
      </c>
      <c r="CI47" s="16" t="s">
        <v>98</v>
      </c>
      <c r="CJ47" s="18">
        <v>0</v>
      </c>
      <c r="CK47" s="20">
        <f t="shared" si="129"/>
        <v>2.74</v>
      </c>
      <c r="CL47" s="20">
        <f t="shared" si="130"/>
        <v>2.74</v>
      </c>
      <c r="CM47" s="18">
        <v>19.73</v>
      </c>
      <c r="CN47" s="18">
        <v>24.11</v>
      </c>
      <c r="CO47" s="18">
        <v>23.271000000000001</v>
      </c>
      <c r="CP47" s="22">
        <f t="shared" si="131"/>
        <v>23.27</v>
      </c>
      <c r="CQ47" s="22">
        <f t="shared" si="132"/>
        <v>20.53</v>
      </c>
      <c r="CR47" s="22">
        <f t="shared" si="133"/>
        <v>2.74</v>
      </c>
      <c r="CS47" s="22">
        <f t="shared" si="134"/>
        <v>20.63</v>
      </c>
      <c r="CT47" s="22">
        <f t="shared" si="0"/>
        <v>20.83</v>
      </c>
      <c r="CU47" s="18">
        <v>20.83</v>
      </c>
      <c r="CV47" s="22">
        <f t="shared" si="135"/>
        <v>3.3</v>
      </c>
      <c r="CW47" s="22">
        <f t="shared" si="1"/>
        <v>0</v>
      </c>
      <c r="CX47" s="22">
        <f t="shared" si="2"/>
        <v>0</v>
      </c>
      <c r="CY47" s="22">
        <f t="shared" si="136"/>
        <v>24.11</v>
      </c>
      <c r="CZ47" s="22">
        <f t="shared" si="137"/>
        <v>24.11</v>
      </c>
      <c r="DA47" s="18">
        <v>24.11</v>
      </c>
      <c r="DB47" s="20">
        <f t="shared" si="138"/>
        <v>3.58</v>
      </c>
      <c r="DC47" s="20">
        <f t="shared" si="139"/>
        <v>0.84</v>
      </c>
      <c r="DD47" s="20">
        <f t="shared" si="140"/>
        <v>2.74</v>
      </c>
      <c r="DE47" s="20">
        <f t="shared" si="3"/>
        <v>0.1</v>
      </c>
      <c r="DF47" s="20">
        <f t="shared" si="4"/>
        <v>0.2</v>
      </c>
      <c r="DG47" s="20">
        <f t="shared" si="5"/>
        <v>2.44</v>
      </c>
      <c r="DH47" s="20">
        <f t="shared" si="6"/>
        <v>0</v>
      </c>
      <c r="DI47" s="20">
        <f t="shared" si="7"/>
        <v>0</v>
      </c>
      <c r="DJ47" s="20">
        <f t="shared" si="8"/>
        <v>0</v>
      </c>
      <c r="DK47" s="20">
        <f t="shared" si="141"/>
        <v>2.74</v>
      </c>
      <c r="DL47" s="20">
        <f t="shared" si="142"/>
        <v>0</v>
      </c>
      <c r="DM47" s="20">
        <f t="shared" si="216"/>
        <v>0</v>
      </c>
      <c r="DN47" s="20">
        <f t="shared" si="143"/>
        <v>0</v>
      </c>
      <c r="DO47" s="18">
        <v>5.1000000000000005</v>
      </c>
      <c r="DP47" s="18">
        <v>0</v>
      </c>
      <c r="DQ47" s="18">
        <v>1</v>
      </c>
      <c r="DR47" s="18">
        <v>1</v>
      </c>
      <c r="DS47" s="25">
        <f t="shared" si="144"/>
        <v>5.0999999999999996</v>
      </c>
      <c r="DT47" s="25">
        <f t="shared" si="145"/>
        <v>0</v>
      </c>
      <c r="DU47" s="25">
        <f t="shared" si="146"/>
        <v>13.97</v>
      </c>
      <c r="DV47" s="25">
        <f t="shared" si="147"/>
        <v>0</v>
      </c>
      <c r="DW47" s="25">
        <f t="shared" si="148"/>
        <v>13.97</v>
      </c>
      <c r="DX47" s="25">
        <f t="shared" si="149"/>
        <v>39.67</v>
      </c>
      <c r="DY47" s="25">
        <f t="shared" si="150"/>
        <v>0</v>
      </c>
      <c r="DZ47" s="25">
        <f t="shared" si="151"/>
        <v>39.67</v>
      </c>
      <c r="EA47" s="25">
        <f t="shared" si="152"/>
        <v>30.66</v>
      </c>
      <c r="EB47" s="25">
        <f t="shared" si="153"/>
        <v>0</v>
      </c>
      <c r="EC47" s="25">
        <f t="shared" si="154"/>
        <v>30.66</v>
      </c>
      <c r="ED47" s="25">
        <f t="shared" si="155"/>
        <v>9.01</v>
      </c>
      <c r="EE47" s="25">
        <f t="shared" si="155"/>
        <v>0</v>
      </c>
      <c r="EF47" s="25">
        <f t="shared" si="156"/>
        <v>9.01</v>
      </c>
      <c r="EG47" s="25">
        <f t="shared" si="157"/>
        <v>30.66</v>
      </c>
      <c r="EH47" s="25">
        <f t="shared" si="157"/>
        <v>0</v>
      </c>
      <c r="EI47" s="25">
        <f t="shared" si="158"/>
        <v>30.66</v>
      </c>
      <c r="EJ47" s="18">
        <v>664.68</v>
      </c>
      <c r="EK47" s="18">
        <v>629.16</v>
      </c>
      <c r="EL47" s="18" t="s">
        <v>821</v>
      </c>
      <c r="EM47" s="18" t="s">
        <v>822</v>
      </c>
      <c r="EN47" s="16" t="s">
        <v>774</v>
      </c>
      <c r="EO47" s="16" t="s">
        <v>131</v>
      </c>
      <c r="EP47" s="16" t="e">
        <f>IF(OR(EN47="Cống tròn",EN47="Cống hộp",EN47="Ống nhựa"),INDEX(#REF!,MATCH(E47,#REF!,0)),IF(OR(EN47="Rãnh xây",EN47="Rãnh bê tông"),INDEX(#REF!,MATCH(E47,#REF!,0)),0))</f>
        <v>#REF!</v>
      </c>
      <c r="EQ47" s="18">
        <v>33.799999999999976</v>
      </c>
      <c r="ER47" s="18">
        <v>1</v>
      </c>
      <c r="ES47" s="25">
        <f t="shared" si="159"/>
        <v>34</v>
      </c>
      <c r="ET47" s="1" t="e">
        <f>_xlfn.IFNA(IF(EN47="Cống tròn",INDEX(#REF!,MATCH(E47,#REF!,0)),IF(EN47="Cống hộp",INDEX(#REF!,MATCH(E47,#REF!,0)),EU47&amp;" ,"&amp;EV47)),0)</f>
        <v>#REF!</v>
      </c>
      <c r="EU47" s="16" t="s">
        <v>769</v>
      </c>
      <c r="EV47" s="16" t="s">
        <v>775</v>
      </c>
      <c r="EW47" s="16" t="e">
        <f>_xlfn.IFNA(INDEX(#REF!,MATCH(E47,#REF!,0)),0)</f>
        <v>#REF!</v>
      </c>
      <c r="EX47" s="16"/>
      <c r="EY47" s="18">
        <v>0</v>
      </c>
      <c r="EZ47" s="18">
        <v>0</v>
      </c>
      <c r="FA47" s="18">
        <v>0</v>
      </c>
      <c r="FB47" s="19">
        <v>0</v>
      </c>
      <c r="FC47" s="19">
        <v>0</v>
      </c>
      <c r="FD47" s="25">
        <f t="shared" si="9"/>
        <v>0</v>
      </c>
      <c r="FE47" s="25">
        <f t="shared" si="160"/>
        <v>0</v>
      </c>
      <c r="FF47" s="18">
        <v>0.14000000000000001</v>
      </c>
      <c r="FG47" s="18">
        <v>2</v>
      </c>
      <c r="FH47" s="18">
        <v>1.5</v>
      </c>
      <c r="FI47" s="25">
        <f t="shared" si="161"/>
        <v>1.78</v>
      </c>
      <c r="FJ47" s="18">
        <v>0</v>
      </c>
      <c r="FK47" s="18">
        <v>0</v>
      </c>
      <c r="FL47" s="18">
        <v>0.2</v>
      </c>
      <c r="FM47" s="18">
        <v>1.6</v>
      </c>
      <c r="FN47" s="18">
        <v>0</v>
      </c>
      <c r="FO47" s="25">
        <f t="shared" si="162"/>
        <v>1.98</v>
      </c>
      <c r="FP47" s="18">
        <v>1.4999999999999999E-2</v>
      </c>
      <c r="FQ47" s="18">
        <v>1</v>
      </c>
      <c r="FR47" s="25">
        <f t="shared" si="10"/>
        <v>33</v>
      </c>
      <c r="FS47" s="25">
        <f t="shared" si="11"/>
        <v>0.48</v>
      </c>
      <c r="FT47" s="25">
        <f t="shared" si="12"/>
        <v>33.479999999999997</v>
      </c>
      <c r="FU47" s="25">
        <f t="shared" si="13"/>
        <v>-0.31999999999997897</v>
      </c>
      <c r="FV47" s="25" t="str">
        <f t="shared" si="163"/>
        <v>Thêm 01</v>
      </c>
      <c r="FW47" s="25">
        <f t="shared" si="164"/>
        <v>0.7</v>
      </c>
      <c r="FX47" s="16"/>
      <c r="FY47" s="16"/>
      <c r="FZ47" s="16"/>
      <c r="GA47" s="16"/>
      <c r="GB47" s="19">
        <v>0</v>
      </c>
      <c r="GC47" s="19">
        <v>0</v>
      </c>
      <c r="GD47" s="19">
        <v>0</v>
      </c>
      <c r="GE47" s="19">
        <v>0</v>
      </c>
      <c r="GF47" s="19">
        <v>0</v>
      </c>
      <c r="GG47" s="19">
        <v>0</v>
      </c>
      <c r="GH47" s="19">
        <v>0</v>
      </c>
      <c r="GI47" s="19">
        <v>0</v>
      </c>
      <c r="GJ47" s="19">
        <v>0</v>
      </c>
      <c r="GK47" s="19">
        <v>0</v>
      </c>
      <c r="GL47" s="25">
        <f t="shared" si="14"/>
        <v>0</v>
      </c>
      <c r="GM47" s="25">
        <f t="shared" si="165"/>
        <v>0</v>
      </c>
      <c r="GN47" s="19">
        <v>0</v>
      </c>
      <c r="GO47" s="19">
        <v>0</v>
      </c>
      <c r="GP47" s="19">
        <v>0</v>
      </c>
      <c r="GQ47" s="19">
        <v>0</v>
      </c>
      <c r="GR47" s="1" t="e">
        <f>_xlfn.IFNA(INDEX(#REF!,MATCH(E47,#REF!,0)),0)</f>
        <v>#REF!</v>
      </c>
      <c r="GS47" s="16"/>
      <c r="GT47" s="18">
        <v>0</v>
      </c>
      <c r="GU47" s="18">
        <v>0</v>
      </c>
      <c r="GV47" s="18">
        <v>0</v>
      </c>
      <c r="GW47" s="18">
        <v>0</v>
      </c>
      <c r="GX47" s="25">
        <f t="shared" si="15"/>
        <v>0</v>
      </c>
      <c r="GY47" s="25">
        <f t="shared" si="16"/>
        <v>0</v>
      </c>
      <c r="GZ47" s="25">
        <f t="shared" si="166"/>
        <v>0</v>
      </c>
      <c r="HA47" s="1" t="e" cm="1">
        <f t="array" ref="HA47">INDEX(#REF!,MATCH(EJ47&amp;EK47&amp;HD47&amp;HE47&amp;HF47,#REF!&amp;#REF!&amp;#REF!&amp;#REF!&amp;#REF!,0))</f>
        <v>#REF!</v>
      </c>
      <c r="HB47" s="16"/>
      <c r="HC47" s="25">
        <f t="shared" si="167"/>
        <v>0</v>
      </c>
      <c r="HD47" s="18">
        <v>0</v>
      </c>
      <c r="HE47" s="18">
        <v>0</v>
      </c>
      <c r="HF47" s="18">
        <v>0</v>
      </c>
      <c r="HG47" s="1" t="e" cm="1">
        <f t="array" ref="HG47">INDEX(#REF!,MATCH(EJ47&amp;EK47&amp;HJ47&amp;HK47&amp;HL47,#REF!&amp;#REF!&amp;#REF!&amp;#REF!&amp;#REF!,0))</f>
        <v>#REF!</v>
      </c>
      <c r="HH47" s="16"/>
      <c r="HI47" s="25">
        <f t="shared" si="168"/>
        <v>0</v>
      </c>
      <c r="HJ47" s="25">
        <f t="shared" si="169"/>
        <v>0</v>
      </c>
      <c r="HK47" s="19">
        <v>0</v>
      </c>
      <c r="HL47" s="19">
        <v>0</v>
      </c>
      <c r="HM47" s="18">
        <v>0.01</v>
      </c>
      <c r="HN47" s="18">
        <v>1</v>
      </c>
      <c r="HO47" s="25">
        <f t="shared" si="170"/>
        <v>0</v>
      </c>
      <c r="HP47" s="25">
        <f t="shared" si="171"/>
        <v>0</v>
      </c>
      <c r="HQ47" s="25">
        <f t="shared" si="172"/>
        <v>0</v>
      </c>
      <c r="HR47" s="25">
        <f t="shared" si="173"/>
        <v>0</v>
      </c>
      <c r="HS47" s="25">
        <f t="shared" si="174"/>
        <v>0</v>
      </c>
      <c r="HT47" s="19">
        <v>0</v>
      </c>
      <c r="HU47" s="19">
        <v>0</v>
      </c>
      <c r="HV47" s="19">
        <v>0</v>
      </c>
      <c r="HW47" s="25">
        <f t="shared" si="175"/>
        <v>0</v>
      </c>
      <c r="HX47" s="19">
        <v>0</v>
      </c>
      <c r="HY47" s="19">
        <v>0</v>
      </c>
      <c r="HZ47" s="18">
        <v>23.27</v>
      </c>
      <c r="IA47" s="20">
        <f>ROUND(IF(EN47="Cống tròn",IF(EN47="Cống tròn",IF(EU47="Không có móng",IQ47-FF47,IF(EU47="Đế",IP47-FN47,IF(OR(EU47="Móng bê tông",EU47="Móng bê tông kết hợp đế"),II47-FJ47,0))),0),IF(EN47="Cống hộp",IF(AND(EN47="Cống hộp",EU47="Không có móng"),IQ47-GF47,IF(AND(EN47="Cống hộp",EU47="Móng bê tông"),IJ47-GB47,0)),IF(OR(EN47="Rãnh xây",EN47="Rãnh bê tông"),IF(OR(EN47="Rãnh xây",EN47="Rãnh bê tông"),IK47-GB47,0),IF(EN47="Ống nhựa",IF(AND(EN47="Ống nhựa",EU47="Không đắp cát"),IQ47-HT47,IF(AND(EN47="Ống nhựa",EU47="Đắp cát"),IH47-HX47,0)),IF(EN47="Rãnh thang",IF(EN47="Rãnh thang",IF(EU47="Móng bê tông",#REF!-#REF!,IQ47),0),0))))),2)</f>
        <v>21.19</v>
      </c>
      <c r="IB47" s="20">
        <f t="shared" si="176"/>
        <v>2.0799999999999983</v>
      </c>
      <c r="IC47" s="20">
        <f t="shared" si="17"/>
        <v>21.19</v>
      </c>
      <c r="ID47" s="20">
        <f t="shared" si="18"/>
        <v>0</v>
      </c>
      <c r="IE47" s="20">
        <f t="shared" si="19"/>
        <v>0</v>
      </c>
      <c r="IF47" s="20">
        <f t="shared" si="20"/>
        <v>0</v>
      </c>
      <c r="IG47" s="20">
        <f>IF(EN47="Rãnh thang",IF(AND(EN47="Rãnh thang",EU47="Móng bê tông"),IQ47-#REF!,0),IF(EN47="Ống nhựa",IF(AND(EN47="Ống nhựa",EU47="Đắp cát"),IQ47-HT47,0),IF(EN47="Cống tròn",IF(EN47="Cống tròn",IF(OR(EU47="Móng bê tông",EU47="Móng bê tông kết hợp đế"),IM47-FL47,0),0),IF(EN47="Cống hộp",IF(AND(EN47="Cống hộp",EU47="Móng bê tông"),IN47-GD47,0),IF(OR(EN47="Rãnh xây",EN47="Rãnh bê tông"),IF(AND(EN47="Rãnh xây",EU47="Móng bê tông"),IO47-GD47,IF(AND(EN47="Rãnh bê tông",EU47="Móng bê tông"),IO47-GD47,0)),0)))))</f>
        <v>21.19</v>
      </c>
      <c r="IH47" s="20">
        <f t="shared" si="21"/>
        <v>0</v>
      </c>
      <c r="II47" s="20">
        <f t="shared" si="22"/>
        <v>21.19</v>
      </c>
      <c r="IJ47" s="20">
        <f t="shared" si="23"/>
        <v>0</v>
      </c>
      <c r="IK47" s="20">
        <f t="shared" si="177"/>
        <v>0</v>
      </c>
      <c r="IL47" s="20">
        <f t="shared" si="24"/>
        <v>21.39</v>
      </c>
      <c r="IM47" s="20">
        <f t="shared" si="25"/>
        <v>21.39</v>
      </c>
      <c r="IN47" s="20">
        <f t="shared" si="26"/>
        <v>0</v>
      </c>
      <c r="IO47" s="20">
        <f t="shared" si="27"/>
        <v>0</v>
      </c>
      <c r="IP47" s="20">
        <f t="shared" si="28"/>
        <v>0</v>
      </c>
      <c r="IQ47" s="18">
        <v>21.53</v>
      </c>
      <c r="IR47" s="25">
        <f t="shared" si="178"/>
        <v>0</v>
      </c>
      <c r="IS47" s="25">
        <f t="shared" si="29"/>
        <v>0</v>
      </c>
      <c r="IT47" s="25">
        <f t="shared" si="30"/>
        <v>0</v>
      </c>
      <c r="IU47" s="25">
        <f>ROUND(IF(EN47="Cống tròn",IF(EN47="Cống tròn",IV47+FF47,0),IF(EN47="Cống hộp",IF(EN47="Cống hộp",IV47+GP47,0),IF(OR(EN47="Rãnh xây",EN47="Rãnh bê tông"),IF(OR(EN47="Rãnh xây",EN47="Rãnh bê tông"),IV47+GP47,0),IF(EN47="ống nhựa",IF(EN47="Ống nhựa",IV47+HT47,0),IF(EN47="Rãnh thang",IF(EN47="Rãnh thang",IQ47+#REF!,0),0))))),2)</f>
        <v>23.11</v>
      </c>
      <c r="IV47" s="18">
        <v>22.97</v>
      </c>
      <c r="IW47" s="25">
        <f t="shared" si="31"/>
        <v>23.11</v>
      </c>
      <c r="IX47" s="25">
        <f t="shared" si="32"/>
        <v>0</v>
      </c>
      <c r="IY47" s="25">
        <f t="shared" si="33"/>
        <v>0</v>
      </c>
      <c r="IZ47" s="25">
        <f t="shared" si="34"/>
        <v>0</v>
      </c>
      <c r="JA47" s="25">
        <f t="shared" si="35"/>
        <v>0</v>
      </c>
      <c r="JB47" s="18">
        <v>23.24</v>
      </c>
      <c r="JC47" s="20">
        <f>ROUND(IF(EN47="Cống tròn",IF(EN47="Cống tròn",IF(EU47="Không có móng",JS47-FF47,IF(EU47="Đế",JR47-FN47,IF(OR(EU47="Móng bê tông",EU47="Móng bê tông kết hợp đế"),JK47-FJ47,0))),0),IF(EN47="Cống hộp",IF(AND(EN47="Cống hộp",EU47="Không có móng"),JS47-GF47,IF(AND(EN47="Cống hộp",EU47="Móng bê tông"),JL47-GB47,0)),IF(OR(EN47="Rãnh xây",EN47="Rãnh bê tông"),IF(OR(EN47="Rãnh xây",EN47="Rãnh bê tông"),JM47-GB47,0),IF(EN47="Ống nhựa",IF(AND(EN47="Ống nhựa",EU47="Không đắp cát"),JS47-HT47,IF(AND(EN47="Ống nhựa",EU47="Đắp cát"),JJ47-HX47,0)),IF(EN47="Rãnh thang",IF(EN47="Rãnh thang",IF(EU47="Móng bê tông",#REF!-#REF!,JS47),0),0))))),2)</f>
        <v>21.13</v>
      </c>
      <c r="JD47" s="20">
        <f t="shared" si="179"/>
        <v>2.1099999999999994</v>
      </c>
      <c r="JE47" s="20">
        <f t="shared" si="36"/>
        <v>21.13</v>
      </c>
      <c r="JF47" s="20">
        <f t="shared" si="37"/>
        <v>0</v>
      </c>
      <c r="JG47" s="20">
        <f t="shared" si="38"/>
        <v>0</v>
      </c>
      <c r="JH47" s="20">
        <f t="shared" si="39"/>
        <v>0</v>
      </c>
      <c r="JI47" s="20">
        <f>IF(EN47="Rãnh thang",IF(AND(EN47="Rãnh thang",EU47="Móng bê tông"),JS47-#REF!,0),IF(EN47="Ống nhựa",IF(AND(EN47="Ống nhựa",EU47="Đắp cát"),JS47-HT47,0),IF(EN47="Cống tròn",IF(EN47="Cống tròn",IF(OR(EU47="Móng bê tông",EU47="Móng bê tông kết hợp đế"),JO47-FL47,0),0),IF(EN47="Cống hộp",IF(AND(EN47="Cống hộp",EU47="Móng bê tông"),JP47-GD47,0),IF(OR(EN47="Rãnh xây",EN47="Rãnh bê tông"),IF(AND(EN47="Rãnh xây",EU47="Móng bê tông"),JQ47-GD47,IF(AND(EN47="Rãnh bê tông",EU47="Móng bê tông"),JQ47-GD47,0)),0)))))</f>
        <v>21.13</v>
      </c>
      <c r="JJ47" s="20">
        <f t="shared" si="40"/>
        <v>0</v>
      </c>
      <c r="JK47" s="20">
        <f t="shared" si="41"/>
        <v>21.13</v>
      </c>
      <c r="JL47" s="20">
        <f t="shared" si="42"/>
        <v>0</v>
      </c>
      <c r="JM47" s="20">
        <f t="shared" si="43"/>
        <v>0</v>
      </c>
      <c r="JN47" s="20">
        <f t="shared" si="44"/>
        <v>21.33</v>
      </c>
      <c r="JO47" s="20">
        <f t="shared" si="45"/>
        <v>21.33</v>
      </c>
      <c r="JP47" s="20">
        <f t="shared" si="46"/>
        <v>0</v>
      </c>
      <c r="JQ47" s="20">
        <f t="shared" si="47"/>
        <v>0</v>
      </c>
      <c r="JR47" s="20">
        <f t="shared" si="48"/>
        <v>0</v>
      </c>
      <c r="JS47" s="26">
        <v>21.47</v>
      </c>
      <c r="JT47" s="25">
        <f t="shared" si="180"/>
        <v>0</v>
      </c>
      <c r="JU47" s="25">
        <f t="shared" si="49"/>
        <v>0</v>
      </c>
      <c r="JV47" s="25">
        <f t="shared" si="50"/>
        <v>0</v>
      </c>
      <c r="JW47" s="25">
        <f>ROUND(IF(EN47="Cống tròn",IF(EN47="Cống tròn",JX47+FF47,0),IF(EN47="Cống hộp",IF(EN47="Cống hộp",JX47+GP47,0),IF(OR(EN47="Rãnh xây",EN47="Rãnh bê tông"),IF(OR(EN47="Rãnh xây",EN47="Rãnh bê tông"),JX47+GP47,0),IF(EN47="ống nhựa",IF(EN47="Ống nhựa",JX47+HT47,0),IF(EN47="Rãnh thang",IF(EN47="Rãnh thang",JS47+#REF!,0),0))))),2)</f>
        <v>23.11</v>
      </c>
      <c r="JX47" s="27">
        <v>22.97</v>
      </c>
      <c r="JY47" s="25">
        <f t="shared" si="51"/>
        <v>23.11</v>
      </c>
      <c r="JZ47" s="25">
        <f t="shared" si="52"/>
        <v>0</v>
      </c>
      <c r="KA47" s="25">
        <f t="shared" si="53"/>
        <v>0</v>
      </c>
      <c r="KB47" s="25">
        <f t="shared" si="54"/>
        <v>0</v>
      </c>
      <c r="KC47" s="25">
        <f t="shared" si="55"/>
        <v>0</v>
      </c>
      <c r="KD47" s="28" t="s">
        <v>98</v>
      </c>
      <c r="KE47" s="27">
        <v>0</v>
      </c>
      <c r="KF47" s="25">
        <f t="shared" si="56"/>
        <v>2.0799999999999983</v>
      </c>
      <c r="KG47" s="25">
        <f t="shared" si="181"/>
        <v>2.0799999999999983</v>
      </c>
      <c r="KH47" s="27">
        <v>0</v>
      </c>
      <c r="KI47" s="25">
        <f t="shared" si="57"/>
        <v>2.1099999999999994</v>
      </c>
      <c r="KJ47" s="25">
        <f t="shared" si="182"/>
        <v>2.1099999999999994</v>
      </c>
      <c r="KK47" s="25">
        <f t="shared" si="58"/>
        <v>0</v>
      </c>
      <c r="KL47" s="25">
        <f t="shared" si="59"/>
        <v>0</v>
      </c>
      <c r="KM47" s="25">
        <f t="shared" si="183"/>
        <v>0</v>
      </c>
      <c r="KN47" s="25">
        <f t="shared" si="60"/>
        <v>0</v>
      </c>
      <c r="KO47" s="25">
        <f t="shared" si="61"/>
        <v>0</v>
      </c>
      <c r="KP47" s="25">
        <f t="shared" si="184"/>
        <v>0</v>
      </c>
      <c r="KQ47" s="25">
        <f t="shared" si="62"/>
        <v>0.2</v>
      </c>
      <c r="KR47" s="25">
        <f t="shared" si="63"/>
        <v>0.2</v>
      </c>
      <c r="KS47" s="25">
        <f t="shared" si="185"/>
        <v>0.2</v>
      </c>
      <c r="KT47" s="25">
        <f t="shared" si="64"/>
        <v>0</v>
      </c>
      <c r="KU47" s="25">
        <f t="shared" si="65"/>
        <v>0</v>
      </c>
      <c r="KV47" s="25">
        <f t="shared" si="186"/>
        <v>0</v>
      </c>
      <c r="KW47" s="25">
        <f t="shared" si="66"/>
        <v>0</v>
      </c>
      <c r="KX47" s="25">
        <f t="shared" si="67"/>
        <v>0</v>
      </c>
      <c r="KY47" s="25">
        <f t="shared" si="187"/>
        <v>0</v>
      </c>
      <c r="KZ47" s="25">
        <f t="shared" si="68"/>
        <v>0</v>
      </c>
      <c r="LA47" s="25">
        <f t="shared" si="69"/>
        <v>0</v>
      </c>
      <c r="LB47" s="25">
        <f t="shared" si="188"/>
        <v>0</v>
      </c>
      <c r="LC47" s="25">
        <f t="shared" si="70"/>
        <v>1.98</v>
      </c>
      <c r="LD47" s="25">
        <f t="shared" si="71"/>
        <v>1.98</v>
      </c>
      <c r="LE47" s="25">
        <f t="shared" si="189"/>
        <v>1.98</v>
      </c>
      <c r="LF47" s="25">
        <f t="shared" si="72"/>
        <v>0</v>
      </c>
      <c r="LG47" s="25">
        <f t="shared" si="73"/>
        <v>0</v>
      </c>
      <c r="LH47" s="25">
        <f t="shared" si="190"/>
        <v>0</v>
      </c>
      <c r="LI47" s="25">
        <f t="shared" si="74"/>
        <v>0</v>
      </c>
      <c r="LJ47" s="25">
        <f t="shared" si="75"/>
        <v>0</v>
      </c>
      <c r="LK47" s="25">
        <f t="shared" si="191"/>
        <v>0</v>
      </c>
      <c r="LL47" s="25">
        <f t="shared" si="76"/>
        <v>0</v>
      </c>
      <c r="LM47" s="25">
        <f t="shared" si="77"/>
        <v>0</v>
      </c>
      <c r="LN47" s="25">
        <f t="shared" si="192"/>
        <v>0</v>
      </c>
      <c r="LO47" s="25">
        <f t="shared" si="78"/>
        <v>0</v>
      </c>
      <c r="LP47" s="25">
        <f t="shared" si="79"/>
        <v>0</v>
      </c>
      <c r="LQ47" s="25">
        <f t="shared" si="193"/>
        <v>0</v>
      </c>
      <c r="LR47" s="25">
        <f t="shared" si="80"/>
        <v>0</v>
      </c>
      <c r="LS47" s="25">
        <f t="shared" si="81"/>
        <v>0</v>
      </c>
      <c r="LT47" s="25">
        <f t="shared" si="194"/>
        <v>0</v>
      </c>
      <c r="LU47" s="25">
        <f t="shared" si="82"/>
        <v>0</v>
      </c>
      <c r="LV47" s="25">
        <f t="shared" si="83"/>
        <v>0</v>
      </c>
      <c r="LW47" s="25">
        <f t="shared" si="195"/>
        <v>0</v>
      </c>
      <c r="LX47" s="25">
        <f t="shared" si="84"/>
        <v>0</v>
      </c>
      <c r="LY47" s="25">
        <f t="shared" si="85"/>
        <v>0</v>
      </c>
      <c r="LZ47" s="25">
        <f t="shared" si="196"/>
        <v>0</v>
      </c>
      <c r="MA47" s="25">
        <f t="shared" si="86"/>
        <v>0</v>
      </c>
      <c r="MB47" s="25">
        <f t="shared" si="87"/>
        <v>0</v>
      </c>
      <c r="MC47" s="25">
        <f t="shared" si="197"/>
        <v>0</v>
      </c>
      <c r="MD47" s="25">
        <f t="shared" si="88"/>
        <v>0</v>
      </c>
      <c r="ME47" s="25">
        <f t="shared" si="89"/>
        <v>0</v>
      </c>
      <c r="MF47" s="25">
        <f t="shared" si="198"/>
        <v>0</v>
      </c>
      <c r="MG47" s="25">
        <f t="shared" si="90"/>
        <v>0</v>
      </c>
      <c r="MH47" s="25">
        <f t="shared" si="91"/>
        <v>0</v>
      </c>
      <c r="MI47" s="25">
        <f t="shared" si="199"/>
        <v>0</v>
      </c>
      <c r="MJ47" s="25">
        <f t="shared" si="92"/>
        <v>0</v>
      </c>
      <c r="MK47" s="25">
        <f t="shared" si="93"/>
        <v>0</v>
      </c>
      <c r="ML47" s="25">
        <f t="shared" si="200"/>
        <v>0</v>
      </c>
      <c r="MM47" s="25">
        <f t="shared" si="94"/>
        <v>0</v>
      </c>
      <c r="MN47" s="25">
        <f t="shared" si="95"/>
        <v>0</v>
      </c>
      <c r="MO47" s="25">
        <f t="shared" si="201"/>
        <v>0</v>
      </c>
      <c r="MP47" s="25">
        <f t="shared" si="96"/>
        <v>0</v>
      </c>
      <c r="MQ47" s="25">
        <f t="shared" si="97"/>
        <v>0</v>
      </c>
      <c r="MR47" s="25">
        <f t="shared" si="202"/>
        <v>0</v>
      </c>
      <c r="MS47" s="29">
        <v>1.98</v>
      </c>
      <c r="MT47" s="29">
        <v>0</v>
      </c>
      <c r="MU47" s="29">
        <v>1</v>
      </c>
      <c r="MV47" s="29">
        <v>1</v>
      </c>
      <c r="MW47" s="25">
        <f t="shared" si="98"/>
        <v>1.98</v>
      </c>
      <c r="MX47" s="25">
        <f t="shared" si="99"/>
        <v>4.12</v>
      </c>
      <c r="MY47" s="25">
        <f t="shared" si="100"/>
        <v>0</v>
      </c>
      <c r="MZ47" s="25">
        <f t="shared" si="101"/>
        <v>0</v>
      </c>
      <c r="NA47" s="25">
        <f t="shared" si="102"/>
        <v>1.98</v>
      </c>
      <c r="NB47" s="25">
        <f t="shared" si="103"/>
        <v>4.18</v>
      </c>
      <c r="NC47" s="25">
        <f t="shared" si="104"/>
        <v>0</v>
      </c>
      <c r="ND47" s="25">
        <f t="shared" si="105"/>
        <v>0</v>
      </c>
      <c r="NE47" s="25">
        <f t="shared" si="203"/>
        <v>1.98</v>
      </c>
      <c r="NF47" s="25">
        <f t="shared" si="203"/>
        <v>4.1500000000000004</v>
      </c>
      <c r="NG47" s="25">
        <f t="shared" si="203"/>
        <v>0</v>
      </c>
      <c r="NH47" s="25">
        <f t="shared" si="203"/>
        <v>0</v>
      </c>
      <c r="NI47" s="25">
        <f t="shared" si="107"/>
        <v>140.27000000000001</v>
      </c>
      <c r="NJ47" s="25">
        <f t="shared" si="108"/>
        <v>0</v>
      </c>
      <c r="NK47" s="25">
        <f t="shared" si="109"/>
        <v>140.27000000000001</v>
      </c>
      <c r="NL47" s="25">
        <f t="shared" si="110"/>
        <v>114.84</v>
      </c>
      <c r="NM47" s="25">
        <f t="shared" si="111"/>
        <v>0</v>
      </c>
      <c r="NN47" s="25">
        <f t="shared" si="204"/>
        <v>114.84</v>
      </c>
      <c r="NO47" s="25">
        <f t="shared" si="112"/>
        <v>0</v>
      </c>
      <c r="NP47" s="25">
        <f t="shared" si="113"/>
        <v>0</v>
      </c>
      <c r="NQ47" s="25">
        <f t="shared" si="205"/>
        <v>0</v>
      </c>
      <c r="NR47" s="25">
        <f t="shared" si="114"/>
        <v>0</v>
      </c>
      <c r="NS47" s="25">
        <f t="shared" si="115"/>
        <v>0</v>
      </c>
      <c r="NT47" s="25">
        <f t="shared" si="206"/>
        <v>0</v>
      </c>
      <c r="NU47" s="25">
        <f t="shared" si="116"/>
        <v>0</v>
      </c>
      <c r="NV47" s="25">
        <f t="shared" si="117"/>
        <v>0</v>
      </c>
      <c r="NW47" s="25">
        <f t="shared" si="207"/>
        <v>0</v>
      </c>
      <c r="NX47" s="25">
        <f t="shared" si="208"/>
        <v>114.84</v>
      </c>
      <c r="NY47" s="25">
        <f t="shared" si="208"/>
        <v>0</v>
      </c>
      <c r="NZ47" s="25">
        <f t="shared" si="209"/>
        <v>114.84</v>
      </c>
      <c r="OA47" s="25">
        <f t="shared" si="210"/>
        <v>25.43</v>
      </c>
      <c r="OB47" s="25">
        <f t="shared" si="210"/>
        <v>0</v>
      </c>
      <c r="OC47" s="25">
        <f t="shared" si="211"/>
        <v>25.43</v>
      </c>
      <c r="OD47" s="25">
        <f t="shared" si="212"/>
        <v>114.84</v>
      </c>
      <c r="OE47" s="25">
        <f t="shared" si="212"/>
        <v>0</v>
      </c>
      <c r="OF47" s="25">
        <f t="shared" si="212"/>
        <v>114.84</v>
      </c>
      <c r="OG47" s="25">
        <f t="shared" si="119"/>
        <v>0</v>
      </c>
      <c r="OH47" s="25">
        <f t="shared" si="120"/>
        <v>0</v>
      </c>
      <c r="OI47" s="25">
        <f t="shared" si="121"/>
        <v>0</v>
      </c>
      <c r="OJ47" s="25">
        <f t="shared" si="122"/>
        <v>0</v>
      </c>
      <c r="OK47" s="25">
        <f t="shared" si="123"/>
        <v>0</v>
      </c>
      <c r="OL47" s="25">
        <f t="shared" si="124"/>
        <v>0</v>
      </c>
      <c r="OM47" s="25">
        <f t="shared" si="213"/>
        <v>0</v>
      </c>
      <c r="ON47" s="25">
        <f t="shared" si="213"/>
        <v>0</v>
      </c>
      <c r="OO47" s="25">
        <f t="shared" si="213"/>
        <v>0</v>
      </c>
      <c r="OP47" s="25">
        <f t="shared" si="125"/>
        <v>0</v>
      </c>
      <c r="OQ47" s="25">
        <f t="shared" si="126"/>
        <v>0</v>
      </c>
      <c r="OR47" s="25">
        <f t="shared" si="214"/>
        <v>0</v>
      </c>
      <c r="OS47" s="19">
        <v>537926.61</v>
      </c>
      <c r="OT47" s="19">
        <v>2371325.0699999998</v>
      </c>
    </row>
    <row r="48" spans="1:410" ht="33" customHeight="1" x14ac:dyDescent="0.25">
      <c r="A48" s="18"/>
      <c r="B48" s="18" t="s">
        <v>763</v>
      </c>
      <c r="C48" s="18">
        <v>629.16</v>
      </c>
      <c r="D48" s="16" t="e">
        <f>_xlfn.IFNA(INDEX(#REF!,MATCH(E48,#REF!,0)),0)</f>
        <v>#REF!</v>
      </c>
      <c r="E48" s="18" t="s">
        <v>822</v>
      </c>
      <c r="F48" s="16" t="s">
        <v>765</v>
      </c>
      <c r="G48" s="16" t="s">
        <v>819</v>
      </c>
      <c r="H48" s="16" t="s">
        <v>820</v>
      </c>
      <c r="I48" s="16" t="s">
        <v>768</v>
      </c>
      <c r="J48" s="16" t="s">
        <v>811</v>
      </c>
      <c r="K48" s="16" t="s">
        <v>770</v>
      </c>
      <c r="L48" s="16" t="s">
        <v>771</v>
      </c>
      <c r="M48" s="18">
        <v>1.7999999999999998</v>
      </c>
      <c r="N48" s="18">
        <v>2.4</v>
      </c>
      <c r="O48" s="18">
        <v>2.1999999999999997</v>
      </c>
      <c r="P48" s="18">
        <v>2.8</v>
      </c>
      <c r="Q48" s="18">
        <v>0.1</v>
      </c>
      <c r="R48" s="18">
        <v>1.9999999999999998</v>
      </c>
      <c r="S48" s="18">
        <v>2.6</v>
      </c>
      <c r="T48" s="18">
        <v>0.2</v>
      </c>
      <c r="U48" s="18">
        <v>0</v>
      </c>
      <c r="V48" s="18">
        <v>0</v>
      </c>
      <c r="W48" s="18">
        <v>0</v>
      </c>
      <c r="X48" s="18">
        <v>1.7999999999999998</v>
      </c>
      <c r="Y48" s="18">
        <v>2.4</v>
      </c>
      <c r="Z48" s="20">
        <f t="shared" si="215"/>
        <v>3.3</v>
      </c>
      <c r="AA48" s="18">
        <v>0.2</v>
      </c>
      <c r="AB48" s="18">
        <v>0</v>
      </c>
      <c r="AC48" s="18">
        <v>0</v>
      </c>
      <c r="AD48" s="18">
        <v>0</v>
      </c>
      <c r="AE48" s="18">
        <v>0</v>
      </c>
      <c r="AF48" s="18">
        <v>0</v>
      </c>
      <c r="AG48" s="18">
        <v>0</v>
      </c>
      <c r="AH48" s="18">
        <v>0</v>
      </c>
      <c r="AI48" s="20">
        <f t="shared" si="127"/>
        <v>0</v>
      </c>
      <c r="AJ48" s="18">
        <v>0</v>
      </c>
      <c r="AK48" s="18">
        <v>0</v>
      </c>
      <c r="AL48" s="20">
        <f t="shared" si="128"/>
        <v>0</v>
      </c>
      <c r="AM48" s="18">
        <v>0</v>
      </c>
      <c r="AN48" s="18">
        <v>0</v>
      </c>
      <c r="AO48" s="18">
        <v>0</v>
      </c>
      <c r="AP48" s="18">
        <v>0</v>
      </c>
      <c r="AQ48" s="18">
        <v>0</v>
      </c>
      <c r="AR48" s="18">
        <v>0</v>
      </c>
      <c r="AS48" s="18">
        <v>0</v>
      </c>
      <c r="AT48" s="18">
        <v>0</v>
      </c>
      <c r="AU48" s="18">
        <v>0</v>
      </c>
      <c r="AV48" s="18">
        <v>1</v>
      </c>
      <c r="AW48" s="18">
        <v>0</v>
      </c>
      <c r="AX48" s="18">
        <v>0</v>
      </c>
      <c r="AY48" s="18">
        <v>0</v>
      </c>
      <c r="AZ48" s="18">
        <v>0</v>
      </c>
      <c r="BA48" s="18">
        <v>2</v>
      </c>
      <c r="BB48" s="18">
        <v>0</v>
      </c>
      <c r="BC48" s="18">
        <v>0</v>
      </c>
      <c r="BD48" s="18">
        <v>0</v>
      </c>
      <c r="BE48" s="18">
        <v>0</v>
      </c>
      <c r="BF48" s="18">
        <v>0</v>
      </c>
      <c r="BG48" s="18">
        <v>0</v>
      </c>
      <c r="BH48" s="18">
        <v>0</v>
      </c>
      <c r="BI48" s="18">
        <v>0</v>
      </c>
      <c r="BJ48" s="18">
        <v>0</v>
      </c>
      <c r="BK48" s="18">
        <v>0</v>
      </c>
      <c r="BL48" s="18">
        <v>0</v>
      </c>
      <c r="BM48" s="18">
        <v>0</v>
      </c>
      <c r="BN48" s="18">
        <v>0</v>
      </c>
      <c r="BO48" s="18">
        <v>0</v>
      </c>
      <c r="BP48" s="18">
        <v>2</v>
      </c>
      <c r="BQ48" s="18">
        <v>0</v>
      </c>
      <c r="BR48" s="18">
        <v>0</v>
      </c>
      <c r="BS48" s="18">
        <v>0</v>
      </c>
      <c r="BT48" s="18">
        <v>0</v>
      </c>
      <c r="BU48" s="18">
        <v>0</v>
      </c>
      <c r="BV48" s="18">
        <v>0</v>
      </c>
      <c r="BW48" s="18">
        <v>0</v>
      </c>
      <c r="BX48" s="18">
        <v>0</v>
      </c>
      <c r="BY48" s="18">
        <v>0</v>
      </c>
      <c r="BZ48" s="18">
        <v>0</v>
      </c>
      <c r="CA48" s="16" t="e">
        <f>_xlfn.IFNA(IF(RIGHT(D48,2)="=G",0,INDEX(#REF!,MATCH(E48,#REF!,0))),0)</f>
        <v>#REF!</v>
      </c>
      <c r="CB48" s="16" t="s">
        <v>776</v>
      </c>
      <c r="CC48" s="18">
        <v>0</v>
      </c>
      <c r="CD48" s="18">
        <v>0</v>
      </c>
      <c r="CE48" s="18">
        <v>1.84</v>
      </c>
      <c r="CF48" s="18">
        <v>0.8</v>
      </c>
      <c r="CG48" s="18">
        <v>0.12</v>
      </c>
      <c r="CH48" s="18">
        <v>3</v>
      </c>
      <c r="CI48" s="16" t="s">
        <v>98</v>
      </c>
      <c r="CJ48" s="18">
        <v>0</v>
      </c>
      <c r="CK48" s="20">
        <f t="shared" si="129"/>
        <v>2.77</v>
      </c>
      <c r="CL48" s="20">
        <f t="shared" si="130"/>
        <v>2.77</v>
      </c>
      <c r="CM48" s="18">
        <v>19.77</v>
      </c>
      <c r="CN48" s="18">
        <v>24.08</v>
      </c>
      <c r="CO48" s="18">
        <v>23.241</v>
      </c>
      <c r="CP48" s="22">
        <f t="shared" si="131"/>
        <v>23.24</v>
      </c>
      <c r="CQ48" s="22">
        <f t="shared" si="132"/>
        <v>20.47</v>
      </c>
      <c r="CR48" s="22">
        <f t="shared" si="133"/>
        <v>2.77</v>
      </c>
      <c r="CS48" s="22">
        <f t="shared" si="134"/>
        <v>20.57</v>
      </c>
      <c r="CT48" s="22">
        <f t="shared" si="0"/>
        <v>20.77</v>
      </c>
      <c r="CU48" s="18">
        <v>20.77</v>
      </c>
      <c r="CV48" s="22">
        <f t="shared" si="135"/>
        <v>3.3</v>
      </c>
      <c r="CW48" s="22">
        <f t="shared" si="1"/>
        <v>0</v>
      </c>
      <c r="CX48" s="22">
        <f t="shared" si="2"/>
        <v>0</v>
      </c>
      <c r="CY48" s="22">
        <f t="shared" si="136"/>
        <v>24.08</v>
      </c>
      <c r="CZ48" s="22">
        <f t="shared" si="137"/>
        <v>24.08</v>
      </c>
      <c r="DA48" s="18">
        <v>24.08</v>
      </c>
      <c r="DB48" s="20">
        <f t="shared" si="138"/>
        <v>3.61</v>
      </c>
      <c r="DC48" s="20">
        <f t="shared" si="139"/>
        <v>0.84</v>
      </c>
      <c r="DD48" s="20">
        <f t="shared" si="140"/>
        <v>2.77</v>
      </c>
      <c r="DE48" s="20">
        <f t="shared" si="3"/>
        <v>0.1</v>
      </c>
      <c r="DF48" s="20">
        <f t="shared" si="4"/>
        <v>0.2</v>
      </c>
      <c r="DG48" s="20">
        <f t="shared" si="5"/>
        <v>2.4700000000000002</v>
      </c>
      <c r="DH48" s="20">
        <f t="shared" si="6"/>
        <v>0</v>
      </c>
      <c r="DI48" s="20">
        <f t="shared" si="7"/>
        <v>0</v>
      </c>
      <c r="DJ48" s="20">
        <f t="shared" si="8"/>
        <v>0</v>
      </c>
      <c r="DK48" s="20">
        <f t="shared" si="141"/>
        <v>2.7700000000000005</v>
      </c>
      <c r="DL48" s="20">
        <f t="shared" si="142"/>
        <v>0</v>
      </c>
      <c r="DM48" s="20">
        <f t="shared" si="216"/>
        <v>0</v>
      </c>
      <c r="DN48" s="20">
        <f t="shared" si="143"/>
        <v>0</v>
      </c>
      <c r="DO48" s="18">
        <v>3</v>
      </c>
      <c r="DP48" s="18">
        <v>0</v>
      </c>
      <c r="DQ48" s="18">
        <v>1</v>
      </c>
      <c r="DR48" s="18">
        <v>1</v>
      </c>
      <c r="DS48" s="25">
        <f t="shared" si="144"/>
        <v>3</v>
      </c>
      <c r="DT48" s="25">
        <f t="shared" si="145"/>
        <v>0</v>
      </c>
      <c r="DU48" s="25">
        <f t="shared" si="146"/>
        <v>8.31</v>
      </c>
      <c r="DV48" s="25">
        <f t="shared" si="147"/>
        <v>0</v>
      </c>
      <c r="DW48" s="25">
        <f t="shared" si="148"/>
        <v>8.31</v>
      </c>
      <c r="DX48" s="25">
        <f t="shared" si="149"/>
        <v>18.28</v>
      </c>
      <c r="DY48" s="25">
        <f t="shared" si="150"/>
        <v>0</v>
      </c>
      <c r="DZ48" s="25">
        <f t="shared" si="151"/>
        <v>18.28</v>
      </c>
      <c r="EA48" s="25">
        <f t="shared" si="152"/>
        <v>12.33</v>
      </c>
      <c r="EB48" s="25">
        <f t="shared" si="153"/>
        <v>0</v>
      </c>
      <c r="EC48" s="25">
        <f t="shared" si="154"/>
        <v>12.33</v>
      </c>
      <c r="ED48" s="25">
        <f t="shared" si="155"/>
        <v>5.95</v>
      </c>
      <c r="EE48" s="25">
        <f t="shared" si="155"/>
        <v>0</v>
      </c>
      <c r="EF48" s="25">
        <f t="shared" si="156"/>
        <v>5.95</v>
      </c>
      <c r="EG48" s="25">
        <f t="shared" si="157"/>
        <v>12.33</v>
      </c>
      <c r="EH48" s="25">
        <f t="shared" si="157"/>
        <v>0</v>
      </c>
      <c r="EI48" s="25">
        <f t="shared" si="158"/>
        <v>12.33</v>
      </c>
      <c r="EJ48" s="18">
        <v>629.16</v>
      </c>
      <c r="EK48" s="18">
        <v>579.53</v>
      </c>
      <c r="EL48" s="18" t="s">
        <v>822</v>
      </c>
      <c r="EM48" s="18" t="s">
        <v>823</v>
      </c>
      <c r="EN48" s="16" t="s">
        <v>774</v>
      </c>
      <c r="EO48" s="16" t="s">
        <v>131</v>
      </c>
      <c r="EP48" s="16" t="e">
        <f>IF(OR(EN48="Cống tròn",EN48="Cống hộp",EN48="Ống nhựa"),INDEX(#REF!,MATCH(E48,#REF!,0)),IF(OR(EN48="Rãnh xây",EN48="Rãnh bê tông"),INDEX(#REF!,MATCH(E48,#REF!,0)),0))</f>
        <v>#REF!</v>
      </c>
      <c r="EQ48" s="18">
        <v>48.22999999999999</v>
      </c>
      <c r="ER48" s="18">
        <v>1</v>
      </c>
      <c r="ES48" s="25">
        <f t="shared" si="159"/>
        <v>48</v>
      </c>
      <c r="ET48" s="1" t="e">
        <f>_xlfn.IFNA(IF(EN48="Cống tròn",INDEX(#REF!,MATCH(E48,#REF!,0)),IF(EN48="Cống hộp",INDEX(#REF!,MATCH(E48,#REF!,0)),EU48&amp;" ,"&amp;EV48)),0)</f>
        <v>#REF!</v>
      </c>
      <c r="EU48" s="16" t="s">
        <v>769</v>
      </c>
      <c r="EV48" s="16" t="s">
        <v>775</v>
      </c>
      <c r="EW48" s="16" t="e">
        <f>_xlfn.IFNA(INDEX(#REF!,MATCH(E48,#REF!,0)),0)</f>
        <v>#REF!</v>
      </c>
      <c r="EX48" s="16"/>
      <c r="EY48" s="18">
        <v>0</v>
      </c>
      <c r="EZ48" s="18">
        <v>0</v>
      </c>
      <c r="FA48" s="18">
        <v>0</v>
      </c>
      <c r="FB48" s="19">
        <v>0</v>
      </c>
      <c r="FC48" s="19">
        <v>0</v>
      </c>
      <c r="FD48" s="25">
        <f t="shared" si="9"/>
        <v>0</v>
      </c>
      <c r="FE48" s="25">
        <f t="shared" si="160"/>
        <v>0</v>
      </c>
      <c r="FF48" s="18">
        <v>0.14000000000000001</v>
      </c>
      <c r="FG48" s="18">
        <v>2</v>
      </c>
      <c r="FH48" s="18">
        <v>1.5</v>
      </c>
      <c r="FI48" s="25">
        <f t="shared" si="161"/>
        <v>1.78</v>
      </c>
      <c r="FJ48" s="18">
        <v>0</v>
      </c>
      <c r="FK48" s="18">
        <v>0</v>
      </c>
      <c r="FL48" s="18">
        <v>0.2</v>
      </c>
      <c r="FM48" s="18">
        <v>1.6</v>
      </c>
      <c r="FN48" s="18">
        <v>0</v>
      </c>
      <c r="FO48" s="25">
        <f t="shared" si="162"/>
        <v>1.98</v>
      </c>
      <c r="FP48" s="18">
        <v>1.4999999999999999E-2</v>
      </c>
      <c r="FQ48" s="18">
        <v>1</v>
      </c>
      <c r="FR48" s="25">
        <f t="shared" si="10"/>
        <v>47</v>
      </c>
      <c r="FS48" s="25">
        <f t="shared" si="11"/>
        <v>0.69</v>
      </c>
      <c r="FT48" s="25">
        <f t="shared" si="12"/>
        <v>47.69</v>
      </c>
      <c r="FU48" s="25">
        <f t="shared" si="13"/>
        <v>-0.53999999999999204</v>
      </c>
      <c r="FV48" s="25" t="str">
        <f t="shared" si="163"/>
        <v>Thêm 01</v>
      </c>
      <c r="FW48" s="25">
        <f t="shared" si="164"/>
        <v>0.48</v>
      </c>
      <c r="FX48" s="16"/>
      <c r="FY48" s="16"/>
      <c r="FZ48" s="16"/>
      <c r="GA48" s="16"/>
      <c r="GB48" s="19">
        <v>0</v>
      </c>
      <c r="GC48" s="19">
        <v>0</v>
      </c>
      <c r="GD48" s="19">
        <v>0</v>
      </c>
      <c r="GE48" s="19">
        <v>0</v>
      </c>
      <c r="GF48" s="19">
        <v>0</v>
      </c>
      <c r="GG48" s="19">
        <v>0</v>
      </c>
      <c r="GH48" s="19">
        <v>0</v>
      </c>
      <c r="GI48" s="19">
        <v>0</v>
      </c>
      <c r="GJ48" s="19">
        <v>0</v>
      </c>
      <c r="GK48" s="19">
        <v>0</v>
      </c>
      <c r="GL48" s="25">
        <f t="shared" si="14"/>
        <v>0</v>
      </c>
      <c r="GM48" s="25">
        <f t="shared" si="165"/>
        <v>0</v>
      </c>
      <c r="GN48" s="19">
        <v>0</v>
      </c>
      <c r="GO48" s="19">
        <v>0</v>
      </c>
      <c r="GP48" s="19">
        <v>0</v>
      </c>
      <c r="GQ48" s="19">
        <v>0</v>
      </c>
      <c r="GR48" s="1" t="e">
        <f>_xlfn.IFNA(INDEX(#REF!,MATCH(E48,#REF!,0)),0)</f>
        <v>#REF!</v>
      </c>
      <c r="GS48" s="16"/>
      <c r="GT48" s="18">
        <v>0</v>
      </c>
      <c r="GU48" s="18">
        <v>0</v>
      </c>
      <c r="GV48" s="18">
        <v>0</v>
      </c>
      <c r="GW48" s="18">
        <v>0</v>
      </c>
      <c r="GX48" s="25">
        <f t="shared" si="15"/>
        <v>0</v>
      </c>
      <c r="GY48" s="25">
        <f t="shared" si="16"/>
        <v>0</v>
      </c>
      <c r="GZ48" s="25">
        <f t="shared" si="166"/>
        <v>0</v>
      </c>
      <c r="HA48" s="1" t="e" cm="1">
        <f t="array" ref="HA48">INDEX(#REF!,MATCH(EJ48&amp;EK48&amp;HD48&amp;HE48&amp;HF48,#REF!&amp;#REF!&amp;#REF!&amp;#REF!&amp;#REF!,0))</f>
        <v>#REF!</v>
      </c>
      <c r="HB48" s="16"/>
      <c r="HC48" s="25">
        <f t="shared" si="167"/>
        <v>0</v>
      </c>
      <c r="HD48" s="18">
        <v>0</v>
      </c>
      <c r="HE48" s="18">
        <v>0</v>
      </c>
      <c r="HF48" s="18">
        <v>0</v>
      </c>
      <c r="HG48" s="1" t="e" cm="1">
        <f t="array" ref="HG48">INDEX(#REF!,MATCH(EJ48&amp;EK48&amp;HJ48&amp;HK48&amp;HL48,#REF!&amp;#REF!&amp;#REF!&amp;#REF!&amp;#REF!,0))</f>
        <v>#REF!</v>
      </c>
      <c r="HH48" s="16"/>
      <c r="HI48" s="25">
        <f t="shared" si="168"/>
        <v>0</v>
      </c>
      <c r="HJ48" s="25">
        <f t="shared" si="169"/>
        <v>0</v>
      </c>
      <c r="HK48" s="19">
        <v>0</v>
      </c>
      <c r="HL48" s="19">
        <v>0</v>
      </c>
      <c r="HM48" s="18">
        <v>0.01</v>
      </c>
      <c r="HN48" s="18">
        <v>1</v>
      </c>
      <c r="HO48" s="25">
        <f t="shared" si="170"/>
        <v>0</v>
      </c>
      <c r="HP48" s="25">
        <f t="shared" si="171"/>
        <v>0</v>
      </c>
      <c r="HQ48" s="25">
        <f t="shared" si="172"/>
        <v>0</v>
      </c>
      <c r="HR48" s="25">
        <f t="shared" si="173"/>
        <v>0</v>
      </c>
      <c r="HS48" s="25">
        <f t="shared" si="174"/>
        <v>0</v>
      </c>
      <c r="HT48" s="19">
        <v>0</v>
      </c>
      <c r="HU48" s="19">
        <v>0</v>
      </c>
      <c r="HV48" s="19">
        <v>0</v>
      </c>
      <c r="HW48" s="25">
        <f t="shared" si="175"/>
        <v>0</v>
      </c>
      <c r="HX48" s="19">
        <v>0</v>
      </c>
      <c r="HY48" s="19">
        <v>0</v>
      </c>
      <c r="HZ48" s="18">
        <v>23.24</v>
      </c>
      <c r="IA48" s="20">
        <f>ROUND(IF(EN48="Cống tròn",IF(EN48="Cống tròn",IF(EU48="Không có móng",IQ48-FF48,IF(EU48="Đế",IP48-FN48,IF(OR(EU48="Móng bê tông",EU48="Móng bê tông kết hợp đế"),II48-FJ48,0))),0),IF(EN48="Cống hộp",IF(AND(EN48="Cống hộp",EU48="Không có móng"),IQ48-GF48,IF(AND(EN48="Cống hộp",EU48="Móng bê tông"),IJ48-GB48,0)),IF(OR(EN48="Rãnh xây",EN48="Rãnh bê tông"),IF(OR(EN48="Rãnh xây",EN48="Rãnh bê tông"),IK48-GB48,0),IF(EN48="Ống nhựa",IF(AND(EN48="Ống nhựa",EU48="Không đắp cát"),IQ48-HT48,IF(AND(EN48="Ống nhựa",EU48="Đắp cát"),IH48-HX48,0)),IF(EN48="Rãnh thang",IF(EN48="Rãnh thang",IF(EU48="Móng bê tông",#REF!-#REF!,IQ48),0),0))))),2)</f>
        <v>21.13</v>
      </c>
      <c r="IB48" s="20">
        <f t="shared" si="176"/>
        <v>2.1099999999999994</v>
      </c>
      <c r="IC48" s="20">
        <f t="shared" si="17"/>
        <v>21.13</v>
      </c>
      <c r="ID48" s="20">
        <f t="shared" si="18"/>
        <v>0</v>
      </c>
      <c r="IE48" s="20">
        <f t="shared" si="19"/>
        <v>0</v>
      </c>
      <c r="IF48" s="20">
        <f t="shared" si="20"/>
        <v>0</v>
      </c>
      <c r="IG48" s="20">
        <f>IF(EN48="Rãnh thang",IF(AND(EN48="Rãnh thang",EU48="Móng bê tông"),IQ48-#REF!,0),IF(EN48="Ống nhựa",IF(AND(EN48="Ống nhựa",EU48="Đắp cát"),IQ48-HT48,0),IF(EN48="Cống tròn",IF(EN48="Cống tròn",IF(OR(EU48="Móng bê tông",EU48="Móng bê tông kết hợp đế"),IM48-FL48,0),0),IF(EN48="Cống hộp",IF(AND(EN48="Cống hộp",EU48="Móng bê tông"),IN48-GD48,0),IF(OR(EN48="Rãnh xây",EN48="Rãnh bê tông"),IF(AND(EN48="Rãnh xây",EU48="Móng bê tông"),IO48-GD48,IF(AND(EN48="Rãnh bê tông",EU48="Móng bê tông"),IO48-GD48,0)),0)))))</f>
        <v>21.13</v>
      </c>
      <c r="IH48" s="20">
        <f t="shared" si="21"/>
        <v>0</v>
      </c>
      <c r="II48" s="20">
        <f t="shared" si="22"/>
        <v>21.13</v>
      </c>
      <c r="IJ48" s="20">
        <f t="shared" si="23"/>
        <v>0</v>
      </c>
      <c r="IK48" s="20">
        <f t="shared" si="177"/>
        <v>0</v>
      </c>
      <c r="IL48" s="20">
        <f t="shared" si="24"/>
        <v>21.33</v>
      </c>
      <c r="IM48" s="20">
        <f t="shared" si="25"/>
        <v>21.33</v>
      </c>
      <c r="IN48" s="20">
        <f t="shared" si="26"/>
        <v>0</v>
      </c>
      <c r="IO48" s="20">
        <f t="shared" si="27"/>
        <v>0</v>
      </c>
      <c r="IP48" s="20">
        <f t="shared" si="28"/>
        <v>0</v>
      </c>
      <c r="IQ48" s="18">
        <v>21.47</v>
      </c>
      <c r="IR48" s="25">
        <f t="shared" si="178"/>
        <v>0</v>
      </c>
      <c r="IS48" s="25">
        <f t="shared" si="29"/>
        <v>0</v>
      </c>
      <c r="IT48" s="25">
        <f t="shared" si="30"/>
        <v>0</v>
      </c>
      <c r="IU48" s="25">
        <f>ROUND(IF(EN48="Cống tròn",IF(EN48="Cống tròn",IV48+FF48,0),IF(EN48="Cống hộp",IF(EN48="Cống hộp",IV48+GP48,0),IF(OR(EN48="Rãnh xây",EN48="Rãnh bê tông"),IF(OR(EN48="Rãnh xây",EN48="Rãnh bê tông"),IV48+GP48,0),IF(EN48="ống nhựa",IF(EN48="Ống nhựa",IV48+HT48,0),IF(EN48="Rãnh thang",IF(EN48="Rãnh thang",IQ48+#REF!,0),0))))),2)</f>
        <v>23</v>
      </c>
      <c r="IV48" s="18">
        <v>22.86</v>
      </c>
      <c r="IW48" s="25">
        <f t="shared" si="31"/>
        <v>23</v>
      </c>
      <c r="IX48" s="25">
        <f t="shared" si="32"/>
        <v>0</v>
      </c>
      <c r="IY48" s="25">
        <f t="shared" si="33"/>
        <v>0</v>
      </c>
      <c r="IZ48" s="25">
        <f t="shared" si="34"/>
        <v>0</v>
      </c>
      <c r="JA48" s="25">
        <f t="shared" si="35"/>
        <v>0</v>
      </c>
      <c r="JB48" s="18">
        <v>23.11</v>
      </c>
      <c r="JC48" s="20">
        <f>ROUND(IF(EN48="Cống tròn",IF(EN48="Cống tròn",IF(EU48="Không có móng",JS48-FF48,IF(EU48="Đế",JR48-FN48,IF(OR(EU48="Móng bê tông",EU48="Móng bê tông kết hợp đế"),JK48-FJ48,0))),0),IF(EN48="Cống hộp",IF(AND(EN48="Cống hộp",EU48="Không có móng"),JS48-GF48,IF(AND(EN48="Cống hộp",EU48="Móng bê tông"),JL48-GB48,0)),IF(OR(EN48="Rãnh xây",EN48="Rãnh bê tông"),IF(OR(EN48="Rãnh xây",EN48="Rãnh bê tông"),JM48-GB48,0),IF(EN48="Ống nhựa",IF(AND(EN48="Ống nhựa",EU48="Không đắp cát"),JS48-HT48,IF(AND(EN48="Ống nhựa",EU48="Đắp cát"),JJ48-HX48,0)),IF(EN48="Rãnh thang",IF(EN48="Rãnh thang",IF(EU48="Móng bê tông",#REF!-#REF!,JS48),0),0))))),2)</f>
        <v>21.02</v>
      </c>
      <c r="JD48" s="20">
        <f t="shared" si="179"/>
        <v>2.09</v>
      </c>
      <c r="JE48" s="20">
        <f t="shared" si="36"/>
        <v>21.02</v>
      </c>
      <c r="JF48" s="20">
        <f t="shared" si="37"/>
        <v>0</v>
      </c>
      <c r="JG48" s="20">
        <f t="shared" si="38"/>
        <v>0</v>
      </c>
      <c r="JH48" s="20">
        <f t="shared" si="39"/>
        <v>0</v>
      </c>
      <c r="JI48" s="20">
        <f>IF(EN48="Rãnh thang",IF(AND(EN48="Rãnh thang",EU48="Móng bê tông"),JS48-#REF!,0),IF(EN48="Ống nhựa",IF(AND(EN48="Ống nhựa",EU48="Đắp cát"),JS48-HT48,0),IF(EN48="Cống tròn",IF(EN48="Cống tròn",IF(OR(EU48="Móng bê tông",EU48="Móng bê tông kết hợp đế"),JO48-FL48,0),0),IF(EN48="Cống hộp",IF(AND(EN48="Cống hộp",EU48="Móng bê tông"),JP48-GD48,0),IF(OR(EN48="Rãnh xây",EN48="Rãnh bê tông"),IF(AND(EN48="Rãnh xây",EU48="Móng bê tông"),JQ48-GD48,IF(AND(EN48="Rãnh bê tông",EU48="Móng bê tông"),JQ48-GD48,0)),0)))))</f>
        <v>21.02</v>
      </c>
      <c r="JJ48" s="20">
        <f t="shared" si="40"/>
        <v>0</v>
      </c>
      <c r="JK48" s="20">
        <f t="shared" si="41"/>
        <v>21.02</v>
      </c>
      <c r="JL48" s="20">
        <f t="shared" si="42"/>
        <v>0</v>
      </c>
      <c r="JM48" s="20">
        <f t="shared" si="43"/>
        <v>0</v>
      </c>
      <c r="JN48" s="20">
        <f t="shared" si="44"/>
        <v>21.22</v>
      </c>
      <c r="JO48" s="20">
        <f t="shared" si="45"/>
        <v>21.22</v>
      </c>
      <c r="JP48" s="20">
        <f t="shared" si="46"/>
        <v>0</v>
      </c>
      <c r="JQ48" s="20">
        <f t="shared" si="47"/>
        <v>0</v>
      </c>
      <c r="JR48" s="20">
        <f t="shared" si="48"/>
        <v>0</v>
      </c>
      <c r="JS48" s="26">
        <v>21.36</v>
      </c>
      <c r="JT48" s="25">
        <f t="shared" si="180"/>
        <v>0</v>
      </c>
      <c r="JU48" s="25">
        <f t="shared" si="49"/>
        <v>0</v>
      </c>
      <c r="JV48" s="25">
        <f t="shared" si="50"/>
        <v>0</v>
      </c>
      <c r="JW48" s="25">
        <f>ROUND(IF(EN48="Cống tròn",IF(EN48="Cống tròn",JX48+FF48,0),IF(EN48="Cống hộp",IF(EN48="Cống hộp",JX48+GP48,0),IF(OR(EN48="Rãnh xây",EN48="Rãnh bê tông"),IF(OR(EN48="Rãnh xây",EN48="Rãnh bê tông"),JX48+GP48,0),IF(EN48="ống nhựa",IF(EN48="Ống nhựa",JX48+HT48,0),IF(EN48="Rãnh thang",IF(EN48="Rãnh thang",JS48+#REF!,0),0))))),2)</f>
        <v>23</v>
      </c>
      <c r="JX48" s="27">
        <v>22.86</v>
      </c>
      <c r="JY48" s="25">
        <f t="shared" si="51"/>
        <v>23</v>
      </c>
      <c r="JZ48" s="25">
        <f t="shared" si="52"/>
        <v>0</v>
      </c>
      <c r="KA48" s="25">
        <f t="shared" si="53"/>
        <v>0</v>
      </c>
      <c r="KB48" s="25">
        <f t="shared" si="54"/>
        <v>0</v>
      </c>
      <c r="KC48" s="25">
        <f t="shared" si="55"/>
        <v>0</v>
      </c>
      <c r="KD48" s="28" t="s">
        <v>98</v>
      </c>
      <c r="KE48" s="27">
        <v>0</v>
      </c>
      <c r="KF48" s="25">
        <f t="shared" si="56"/>
        <v>2.1099999999999994</v>
      </c>
      <c r="KG48" s="25">
        <f t="shared" si="181"/>
        <v>2.1099999999999994</v>
      </c>
      <c r="KH48" s="27">
        <v>0</v>
      </c>
      <c r="KI48" s="25">
        <f t="shared" si="57"/>
        <v>2.09</v>
      </c>
      <c r="KJ48" s="25">
        <f t="shared" si="182"/>
        <v>2.09</v>
      </c>
      <c r="KK48" s="25">
        <f t="shared" si="58"/>
        <v>0</v>
      </c>
      <c r="KL48" s="25">
        <f t="shared" si="59"/>
        <v>0</v>
      </c>
      <c r="KM48" s="25">
        <f t="shared" si="183"/>
        <v>0</v>
      </c>
      <c r="KN48" s="25">
        <f t="shared" si="60"/>
        <v>0</v>
      </c>
      <c r="KO48" s="25">
        <f t="shared" si="61"/>
        <v>0</v>
      </c>
      <c r="KP48" s="25">
        <f t="shared" si="184"/>
        <v>0</v>
      </c>
      <c r="KQ48" s="25">
        <f t="shared" si="62"/>
        <v>0.2</v>
      </c>
      <c r="KR48" s="25">
        <f t="shared" si="63"/>
        <v>0.2</v>
      </c>
      <c r="KS48" s="25">
        <f t="shared" si="185"/>
        <v>0.2</v>
      </c>
      <c r="KT48" s="25">
        <f t="shared" si="64"/>
        <v>0</v>
      </c>
      <c r="KU48" s="25">
        <f t="shared" si="65"/>
        <v>0</v>
      </c>
      <c r="KV48" s="25">
        <f t="shared" si="186"/>
        <v>0</v>
      </c>
      <c r="KW48" s="25">
        <f t="shared" si="66"/>
        <v>0</v>
      </c>
      <c r="KX48" s="25">
        <f t="shared" si="67"/>
        <v>0</v>
      </c>
      <c r="KY48" s="25">
        <f t="shared" si="187"/>
        <v>0</v>
      </c>
      <c r="KZ48" s="25">
        <f t="shared" si="68"/>
        <v>0</v>
      </c>
      <c r="LA48" s="25">
        <f t="shared" si="69"/>
        <v>0</v>
      </c>
      <c r="LB48" s="25">
        <f t="shared" si="188"/>
        <v>0</v>
      </c>
      <c r="LC48" s="25">
        <f t="shared" si="70"/>
        <v>1.98</v>
      </c>
      <c r="LD48" s="25">
        <f t="shared" si="71"/>
        <v>1.98</v>
      </c>
      <c r="LE48" s="25">
        <f t="shared" si="189"/>
        <v>1.98</v>
      </c>
      <c r="LF48" s="25">
        <f t="shared" si="72"/>
        <v>0</v>
      </c>
      <c r="LG48" s="25">
        <f t="shared" si="73"/>
        <v>0</v>
      </c>
      <c r="LH48" s="25">
        <f t="shared" si="190"/>
        <v>0</v>
      </c>
      <c r="LI48" s="25">
        <f t="shared" si="74"/>
        <v>0</v>
      </c>
      <c r="LJ48" s="25">
        <f t="shared" si="75"/>
        <v>0</v>
      </c>
      <c r="LK48" s="25">
        <f t="shared" si="191"/>
        <v>0</v>
      </c>
      <c r="LL48" s="25">
        <f t="shared" si="76"/>
        <v>0</v>
      </c>
      <c r="LM48" s="25">
        <f t="shared" si="77"/>
        <v>0</v>
      </c>
      <c r="LN48" s="25">
        <f t="shared" si="192"/>
        <v>0</v>
      </c>
      <c r="LO48" s="25">
        <f t="shared" si="78"/>
        <v>0</v>
      </c>
      <c r="LP48" s="25">
        <f t="shared" si="79"/>
        <v>0</v>
      </c>
      <c r="LQ48" s="25">
        <f t="shared" si="193"/>
        <v>0</v>
      </c>
      <c r="LR48" s="25">
        <f t="shared" si="80"/>
        <v>0</v>
      </c>
      <c r="LS48" s="25">
        <f t="shared" si="81"/>
        <v>0</v>
      </c>
      <c r="LT48" s="25">
        <f t="shared" si="194"/>
        <v>0</v>
      </c>
      <c r="LU48" s="25">
        <f t="shared" si="82"/>
        <v>0</v>
      </c>
      <c r="LV48" s="25">
        <f t="shared" si="83"/>
        <v>0</v>
      </c>
      <c r="LW48" s="25">
        <f t="shared" si="195"/>
        <v>0</v>
      </c>
      <c r="LX48" s="25">
        <f t="shared" si="84"/>
        <v>0</v>
      </c>
      <c r="LY48" s="25">
        <f t="shared" si="85"/>
        <v>0</v>
      </c>
      <c r="LZ48" s="25">
        <f t="shared" si="196"/>
        <v>0</v>
      </c>
      <c r="MA48" s="25">
        <f t="shared" si="86"/>
        <v>0</v>
      </c>
      <c r="MB48" s="25">
        <f t="shared" si="87"/>
        <v>0</v>
      </c>
      <c r="MC48" s="25">
        <f t="shared" si="197"/>
        <v>0</v>
      </c>
      <c r="MD48" s="25">
        <f t="shared" si="88"/>
        <v>0</v>
      </c>
      <c r="ME48" s="25">
        <f t="shared" si="89"/>
        <v>0</v>
      </c>
      <c r="MF48" s="25">
        <f t="shared" si="198"/>
        <v>0</v>
      </c>
      <c r="MG48" s="25">
        <f t="shared" si="90"/>
        <v>0</v>
      </c>
      <c r="MH48" s="25">
        <f t="shared" si="91"/>
        <v>0</v>
      </c>
      <c r="MI48" s="25">
        <f t="shared" si="199"/>
        <v>0</v>
      </c>
      <c r="MJ48" s="25">
        <f t="shared" si="92"/>
        <v>0</v>
      </c>
      <c r="MK48" s="25">
        <f t="shared" si="93"/>
        <v>0</v>
      </c>
      <c r="ML48" s="25">
        <f t="shared" si="200"/>
        <v>0</v>
      </c>
      <c r="MM48" s="25">
        <f t="shared" si="94"/>
        <v>0</v>
      </c>
      <c r="MN48" s="25">
        <f t="shared" si="95"/>
        <v>0</v>
      </c>
      <c r="MO48" s="25">
        <f t="shared" si="201"/>
        <v>0</v>
      </c>
      <c r="MP48" s="25">
        <f t="shared" si="96"/>
        <v>0</v>
      </c>
      <c r="MQ48" s="25">
        <f t="shared" si="97"/>
        <v>0</v>
      </c>
      <c r="MR48" s="25">
        <f t="shared" si="202"/>
        <v>0</v>
      </c>
      <c r="MS48" s="29">
        <v>1.98</v>
      </c>
      <c r="MT48" s="29">
        <v>0</v>
      </c>
      <c r="MU48" s="29">
        <v>1</v>
      </c>
      <c r="MV48" s="29">
        <v>1</v>
      </c>
      <c r="MW48" s="25">
        <f t="shared" si="98"/>
        <v>1.98</v>
      </c>
      <c r="MX48" s="25">
        <f t="shared" si="99"/>
        <v>4.18</v>
      </c>
      <c r="MY48" s="25">
        <f t="shared" si="100"/>
        <v>0</v>
      </c>
      <c r="MZ48" s="25">
        <f t="shared" si="101"/>
        <v>0</v>
      </c>
      <c r="NA48" s="25">
        <f t="shared" si="102"/>
        <v>1.98</v>
      </c>
      <c r="NB48" s="25">
        <f t="shared" si="103"/>
        <v>4.1399999999999997</v>
      </c>
      <c r="NC48" s="25">
        <f t="shared" si="104"/>
        <v>0</v>
      </c>
      <c r="ND48" s="25">
        <f t="shared" si="105"/>
        <v>0</v>
      </c>
      <c r="NE48" s="25">
        <f t="shared" si="203"/>
        <v>1.98</v>
      </c>
      <c r="NF48" s="25">
        <f t="shared" si="203"/>
        <v>4.16</v>
      </c>
      <c r="NG48" s="25">
        <f t="shared" si="203"/>
        <v>0</v>
      </c>
      <c r="NH48" s="25">
        <f t="shared" si="203"/>
        <v>0</v>
      </c>
      <c r="NI48" s="25">
        <f t="shared" si="107"/>
        <v>200.64</v>
      </c>
      <c r="NJ48" s="25">
        <f t="shared" si="108"/>
        <v>0</v>
      </c>
      <c r="NK48" s="25">
        <f t="shared" si="109"/>
        <v>200.64</v>
      </c>
      <c r="NL48" s="25">
        <f t="shared" si="110"/>
        <v>163.86</v>
      </c>
      <c r="NM48" s="25">
        <f t="shared" si="111"/>
        <v>0</v>
      </c>
      <c r="NN48" s="25">
        <f t="shared" si="204"/>
        <v>163.86</v>
      </c>
      <c r="NO48" s="25">
        <f t="shared" si="112"/>
        <v>0</v>
      </c>
      <c r="NP48" s="25">
        <f t="shared" si="113"/>
        <v>0</v>
      </c>
      <c r="NQ48" s="25">
        <f t="shared" si="205"/>
        <v>0</v>
      </c>
      <c r="NR48" s="25">
        <f t="shared" si="114"/>
        <v>0</v>
      </c>
      <c r="NS48" s="25">
        <f t="shared" si="115"/>
        <v>0</v>
      </c>
      <c r="NT48" s="25">
        <f t="shared" si="206"/>
        <v>0</v>
      </c>
      <c r="NU48" s="25">
        <f t="shared" si="116"/>
        <v>0</v>
      </c>
      <c r="NV48" s="25">
        <f t="shared" si="117"/>
        <v>0</v>
      </c>
      <c r="NW48" s="25">
        <f t="shared" si="207"/>
        <v>0</v>
      </c>
      <c r="NX48" s="25">
        <f t="shared" si="208"/>
        <v>163.86</v>
      </c>
      <c r="NY48" s="25">
        <f t="shared" si="208"/>
        <v>0</v>
      </c>
      <c r="NZ48" s="25">
        <f t="shared" si="209"/>
        <v>163.86</v>
      </c>
      <c r="OA48" s="25">
        <f t="shared" si="210"/>
        <v>36.78</v>
      </c>
      <c r="OB48" s="25">
        <f t="shared" si="210"/>
        <v>0</v>
      </c>
      <c r="OC48" s="25">
        <f t="shared" si="211"/>
        <v>36.78</v>
      </c>
      <c r="OD48" s="25">
        <f t="shared" si="212"/>
        <v>163.86</v>
      </c>
      <c r="OE48" s="25">
        <f t="shared" si="212"/>
        <v>0</v>
      </c>
      <c r="OF48" s="25">
        <f t="shared" si="212"/>
        <v>163.86</v>
      </c>
      <c r="OG48" s="25">
        <f t="shared" si="119"/>
        <v>0</v>
      </c>
      <c r="OH48" s="25">
        <f t="shared" si="120"/>
        <v>0</v>
      </c>
      <c r="OI48" s="25">
        <f t="shared" si="121"/>
        <v>0</v>
      </c>
      <c r="OJ48" s="25">
        <f t="shared" si="122"/>
        <v>0</v>
      </c>
      <c r="OK48" s="25">
        <f t="shared" si="123"/>
        <v>0</v>
      </c>
      <c r="OL48" s="25">
        <f t="shared" si="124"/>
        <v>0</v>
      </c>
      <c r="OM48" s="25">
        <f t="shared" si="213"/>
        <v>0</v>
      </c>
      <c r="ON48" s="25">
        <f t="shared" si="213"/>
        <v>0</v>
      </c>
      <c r="OO48" s="25">
        <f t="shared" si="213"/>
        <v>0</v>
      </c>
      <c r="OP48" s="25">
        <f t="shared" si="125"/>
        <v>0</v>
      </c>
      <c r="OQ48" s="25">
        <f t="shared" si="126"/>
        <v>0</v>
      </c>
      <c r="OR48" s="25">
        <f t="shared" si="214"/>
        <v>0</v>
      </c>
      <c r="OS48" s="19">
        <v>537966.56000000006</v>
      </c>
      <c r="OT48" s="19">
        <v>2371326.1</v>
      </c>
    </row>
    <row r="49" spans="1:410" ht="33" customHeight="1" x14ac:dyDescent="0.25">
      <c r="A49" s="18"/>
      <c r="B49" s="18" t="s">
        <v>763</v>
      </c>
      <c r="C49" s="18">
        <v>579.53</v>
      </c>
      <c r="D49" s="16" t="e">
        <f>_xlfn.IFNA(INDEX(#REF!,MATCH(E49,#REF!,0)),0)</f>
        <v>#REF!</v>
      </c>
      <c r="E49" s="18" t="s">
        <v>823</v>
      </c>
      <c r="F49" s="16" t="s">
        <v>765</v>
      </c>
      <c r="G49" s="16" t="s">
        <v>819</v>
      </c>
      <c r="H49" s="16" t="s">
        <v>820</v>
      </c>
      <c r="I49" s="16" t="s">
        <v>768</v>
      </c>
      <c r="J49" s="16" t="s">
        <v>811</v>
      </c>
      <c r="K49" s="16" t="s">
        <v>770</v>
      </c>
      <c r="L49" s="16" t="s">
        <v>771</v>
      </c>
      <c r="M49" s="18">
        <v>1.7999999999999998</v>
      </c>
      <c r="N49" s="18">
        <v>2.4</v>
      </c>
      <c r="O49" s="18">
        <v>2.1999999999999997</v>
      </c>
      <c r="P49" s="18">
        <v>2.8</v>
      </c>
      <c r="Q49" s="18">
        <v>0.1</v>
      </c>
      <c r="R49" s="18">
        <v>1.9999999999999998</v>
      </c>
      <c r="S49" s="18">
        <v>2.6</v>
      </c>
      <c r="T49" s="18">
        <v>0.2</v>
      </c>
      <c r="U49" s="18">
        <v>0</v>
      </c>
      <c r="V49" s="18">
        <v>0</v>
      </c>
      <c r="W49" s="18">
        <v>0</v>
      </c>
      <c r="X49" s="18">
        <v>1.7999999999999998</v>
      </c>
      <c r="Y49" s="18">
        <v>2.4</v>
      </c>
      <c r="Z49" s="20">
        <f t="shared" si="215"/>
        <v>2.9</v>
      </c>
      <c r="AA49" s="18">
        <v>0.2</v>
      </c>
      <c r="AB49" s="18">
        <v>0</v>
      </c>
      <c r="AC49" s="18">
        <v>0</v>
      </c>
      <c r="AD49" s="18">
        <v>0</v>
      </c>
      <c r="AE49" s="18">
        <v>0</v>
      </c>
      <c r="AF49" s="18">
        <v>0</v>
      </c>
      <c r="AG49" s="18">
        <v>0</v>
      </c>
      <c r="AH49" s="18">
        <v>0</v>
      </c>
      <c r="AI49" s="20">
        <f t="shared" si="127"/>
        <v>0</v>
      </c>
      <c r="AJ49" s="18">
        <v>0</v>
      </c>
      <c r="AK49" s="18">
        <v>0</v>
      </c>
      <c r="AL49" s="20">
        <f t="shared" si="128"/>
        <v>0</v>
      </c>
      <c r="AM49" s="18">
        <v>0</v>
      </c>
      <c r="AN49" s="18">
        <v>0</v>
      </c>
      <c r="AO49" s="18">
        <v>0</v>
      </c>
      <c r="AP49" s="18">
        <v>0</v>
      </c>
      <c r="AQ49" s="18">
        <v>0</v>
      </c>
      <c r="AR49" s="18">
        <v>0</v>
      </c>
      <c r="AS49" s="18">
        <v>0</v>
      </c>
      <c r="AT49" s="18">
        <v>0</v>
      </c>
      <c r="AU49" s="18">
        <v>0</v>
      </c>
      <c r="AV49" s="18">
        <v>1</v>
      </c>
      <c r="AW49" s="18">
        <v>0</v>
      </c>
      <c r="AX49" s="18">
        <v>0</v>
      </c>
      <c r="AY49" s="18">
        <v>0</v>
      </c>
      <c r="AZ49" s="18">
        <v>0</v>
      </c>
      <c r="BA49" s="18">
        <v>2</v>
      </c>
      <c r="BB49" s="18">
        <v>0</v>
      </c>
      <c r="BC49" s="18">
        <v>0</v>
      </c>
      <c r="BD49" s="18">
        <v>0</v>
      </c>
      <c r="BE49" s="18">
        <v>0</v>
      </c>
      <c r="BF49" s="18">
        <v>0</v>
      </c>
      <c r="BG49" s="18">
        <v>0</v>
      </c>
      <c r="BH49" s="18">
        <v>0</v>
      </c>
      <c r="BI49" s="18">
        <v>0</v>
      </c>
      <c r="BJ49" s="18">
        <v>0</v>
      </c>
      <c r="BK49" s="18">
        <v>0</v>
      </c>
      <c r="BL49" s="18">
        <v>0</v>
      </c>
      <c r="BM49" s="18">
        <v>0</v>
      </c>
      <c r="BN49" s="18">
        <v>0</v>
      </c>
      <c r="BO49" s="18">
        <v>0</v>
      </c>
      <c r="BP49" s="18">
        <v>0</v>
      </c>
      <c r="BQ49" s="18">
        <v>0</v>
      </c>
      <c r="BR49" s="18">
        <v>0</v>
      </c>
      <c r="BS49" s="18">
        <v>0</v>
      </c>
      <c r="BT49" s="18">
        <v>0</v>
      </c>
      <c r="BU49" s="18">
        <v>0</v>
      </c>
      <c r="BV49" s="18">
        <v>0</v>
      </c>
      <c r="BW49" s="18">
        <v>0</v>
      </c>
      <c r="BX49" s="18">
        <v>0</v>
      </c>
      <c r="BY49" s="18">
        <v>0</v>
      </c>
      <c r="BZ49" s="18">
        <v>0</v>
      </c>
      <c r="CA49" s="16" t="e">
        <f>_xlfn.IFNA(IF(RIGHT(D49,2)="=G",0,INDEX(#REF!,MATCH(E49,#REF!,0))),0)</f>
        <v>#REF!</v>
      </c>
      <c r="CB49" s="16" t="s">
        <v>776</v>
      </c>
      <c r="CC49" s="18">
        <v>0</v>
      </c>
      <c r="CD49" s="18">
        <v>0</v>
      </c>
      <c r="CE49" s="18">
        <v>1.84</v>
      </c>
      <c r="CF49" s="18">
        <v>0.8</v>
      </c>
      <c r="CG49" s="18">
        <v>0.12</v>
      </c>
      <c r="CH49" s="18">
        <v>3</v>
      </c>
      <c r="CI49" s="16" t="s">
        <v>98</v>
      </c>
      <c r="CJ49" s="18">
        <v>0</v>
      </c>
      <c r="CK49" s="20">
        <f t="shared" si="129"/>
        <v>2.35</v>
      </c>
      <c r="CL49" s="20">
        <f t="shared" si="130"/>
        <v>2.35</v>
      </c>
      <c r="CM49" s="18">
        <v>19.95</v>
      </c>
      <c r="CN49" s="18">
        <v>23.95</v>
      </c>
      <c r="CO49" s="18">
        <v>23.111000000000001</v>
      </c>
      <c r="CP49" s="22">
        <f t="shared" si="131"/>
        <v>23.11</v>
      </c>
      <c r="CQ49" s="22">
        <f t="shared" si="132"/>
        <v>20.76</v>
      </c>
      <c r="CR49" s="22">
        <f t="shared" si="133"/>
        <v>2.35</v>
      </c>
      <c r="CS49" s="22">
        <f t="shared" si="134"/>
        <v>20.86</v>
      </c>
      <c r="CT49" s="22">
        <f t="shared" si="0"/>
        <v>21.06</v>
      </c>
      <c r="CU49" s="18">
        <v>21.06</v>
      </c>
      <c r="CV49" s="22">
        <f t="shared" si="135"/>
        <v>2.9</v>
      </c>
      <c r="CW49" s="22">
        <f t="shared" si="1"/>
        <v>0</v>
      </c>
      <c r="CX49" s="22">
        <f t="shared" si="2"/>
        <v>0</v>
      </c>
      <c r="CY49" s="22">
        <f t="shared" si="136"/>
        <v>23.95</v>
      </c>
      <c r="CZ49" s="22">
        <f t="shared" si="137"/>
        <v>23.95</v>
      </c>
      <c r="DA49" s="18">
        <v>23.95</v>
      </c>
      <c r="DB49" s="20">
        <f t="shared" si="138"/>
        <v>3.19</v>
      </c>
      <c r="DC49" s="20">
        <f t="shared" si="139"/>
        <v>0.84</v>
      </c>
      <c r="DD49" s="20">
        <f t="shared" si="140"/>
        <v>2.35</v>
      </c>
      <c r="DE49" s="20">
        <f t="shared" si="3"/>
        <v>0.1</v>
      </c>
      <c r="DF49" s="20">
        <f t="shared" si="4"/>
        <v>0.2</v>
      </c>
      <c r="DG49" s="20">
        <f t="shared" si="5"/>
        <v>2.0499999999999998</v>
      </c>
      <c r="DH49" s="20">
        <f t="shared" si="6"/>
        <v>0</v>
      </c>
      <c r="DI49" s="20">
        <f t="shared" si="7"/>
        <v>0</v>
      </c>
      <c r="DJ49" s="20">
        <f t="shared" si="8"/>
        <v>0</v>
      </c>
      <c r="DK49" s="20">
        <f t="shared" si="141"/>
        <v>2.3499999999999996</v>
      </c>
      <c r="DL49" s="20">
        <f t="shared" si="142"/>
        <v>0</v>
      </c>
      <c r="DM49" s="20">
        <f t="shared" si="216"/>
        <v>0</v>
      </c>
      <c r="DN49" s="20">
        <f t="shared" si="143"/>
        <v>0</v>
      </c>
      <c r="DO49" s="18">
        <v>3</v>
      </c>
      <c r="DP49" s="18">
        <v>0</v>
      </c>
      <c r="DQ49" s="18">
        <v>1</v>
      </c>
      <c r="DR49" s="18">
        <v>1</v>
      </c>
      <c r="DS49" s="25">
        <f t="shared" si="144"/>
        <v>3</v>
      </c>
      <c r="DT49" s="25">
        <f t="shared" si="145"/>
        <v>0</v>
      </c>
      <c r="DU49" s="25">
        <f t="shared" si="146"/>
        <v>7.05</v>
      </c>
      <c r="DV49" s="25">
        <f t="shared" si="147"/>
        <v>0</v>
      </c>
      <c r="DW49" s="25">
        <f t="shared" si="148"/>
        <v>7.05</v>
      </c>
      <c r="DX49" s="25">
        <f t="shared" si="149"/>
        <v>15.51</v>
      </c>
      <c r="DY49" s="25">
        <f t="shared" si="150"/>
        <v>0</v>
      </c>
      <c r="DZ49" s="25">
        <f t="shared" si="151"/>
        <v>15.51</v>
      </c>
      <c r="EA49" s="25">
        <f t="shared" si="152"/>
        <v>10.51</v>
      </c>
      <c r="EB49" s="25">
        <f t="shared" si="153"/>
        <v>0</v>
      </c>
      <c r="EC49" s="25">
        <f t="shared" si="154"/>
        <v>10.51</v>
      </c>
      <c r="ED49" s="25">
        <f t="shared" si="155"/>
        <v>5</v>
      </c>
      <c r="EE49" s="25">
        <f t="shared" si="155"/>
        <v>0</v>
      </c>
      <c r="EF49" s="25">
        <f t="shared" si="156"/>
        <v>5</v>
      </c>
      <c r="EG49" s="25">
        <f t="shared" si="157"/>
        <v>10.51</v>
      </c>
      <c r="EH49" s="25">
        <f t="shared" si="157"/>
        <v>0</v>
      </c>
      <c r="EI49" s="25">
        <f t="shared" si="158"/>
        <v>10.51</v>
      </c>
      <c r="EJ49" s="18">
        <v>579.53</v>
      </c>
      <c r="EK49" s="18">
        <v>528.75</v>
      </c>
      <c r="EL49" s="18" t="s">
        <v>823</v>
      </c>
      <c r="EM49" s="18" t="s">
        <v>824</v>
      </c>
      <c r="EN49" s="16" t="s">
        <v>774</v>
      </c>
      <c r="EO49" s="16" t="s">
        <v>131</v>
      </c>
      <c r="EP49" s="16" t="e">
        <f>IF(OR(EN49="Cống tròn",EN49="Cống hộp",EN49="Ống nhựa"),INDEX(#REF!,MATCH(E49,#REF!,0)),IF(OR(EN49="Rãnh xây",EN49="Rãnh bê tông"),INDEX(#REF!,MATCH(E49,#REF!,0)),0))</f>
        <v>#REF!</v>
      </c>
      <c r="EQ49" s="18">
        <v>49.379999999999967</v>
      </c>
      <c r="ER49" s="18">
        <v>1</v>
      </c>
      <c r="ES49" s="25">
        <f t="shared" si="159"/>
        <v>49</v>
      </c>
      <c r="ET49" s="1" t="e">
        <f>_xlfn.IFNA(IF(EN49="Cống tròn",INDEX(#REF!,MATCH(E49,#REF!,0)),IF(EN49="Cống hộp",INDEX(#REF!,MATCH(E49,#REF!,0)),EU49&amp;" ,"&amp;EV49)),0)</f>
        <v>#REF!</v>
      </c>
      <c r="EU49" s="16" t="s">
        <v>769</v>
      </c>
      <c r="EV49" s="16" t="s">
        <v>775</v>
      </c>
      <c r="EW49" s="16" t="e">
        <f>_xlfn.IFNA(INDEX(#REF!,MATCH(E49,#REF!,0)),0)</f>
        <v>#REF!</v>
      </c>
      <c r="EX49" s="16"/>
      <c r="EY49" s="18">
        <v>0</v>
      </c>
      <c r="EZ49" s="18">
        <v>0</v>
      </c>
      <c r="FA49" s="18">
        <v>0</v>
      </c>
      <c r="FB49" s="19">
        <v>0</v>
      </c>
      <c r="FC49" s="19">
        <v>0</v>
      </c>
      <c r="FD49" s="25">
        <f t="shared" si="9"/>
        <v>0</v>
      </c>
      <c r="FE49" s="25">
        <f t="shared" si="160"/>
        <v>0</v>
      </c>
      <c r="FF49" s="18">
        <v>0.14000000000000001</v>
      </c>
      <c r="FG49" s="18">
        <v>2</v>
      </c>
      <c r="FH49" s="18">
        <v>1.5</v>
      </c>
      <c r="FI49" s="25">
        <f t="shared" si="161"/>
        <v>1.78</v>
      </c>
      <c r="FJ49" s="18">
        <v>0</v>
      </c>
      <c r="FK49" s="18">
        <v>0</v>
      </c>
      <c r="FL49" s="18">
        <v>0.2</v>
      </c>
      <c r="FM49" s="18">
        <v>1.6</v>
      </c>
      <c r="FN49" s="18">
        <v>0</v>
      </c>
      <c r="FO49" s="25">
        <f t="shared" si="162"/>
        <v>1.98</v>
      </c>
      <c r="FP49" s="18">
        <v>1.4999999999999999E-2</v>
      </c>
      <c r="FQ49" s="18">
        <v>1</v>
      </c>
      <c r="FR49" s="25">
        <f t="shared" si="10"/>
        <v>48</v>
      </c>
      <c r="FS49" s="25">
        <f t="shared" si="11"/>
        <v>0.70499999999999996</v>
      </c>
      <c r="FT49" s="25">
        <f t="shared" si="12"/>
        <v>48.704999999999998</v>
      </c>
      <c r="FU49" s="25">
        <f t="shared" si="13"/>
        <v>-0.67499999999996874</v>
      </c>
      <c r="FV49" s="25" t="str">
        <f t="shared" si="163"/>
        <v>Thêm 01</v>
      </c>
      <c r="FW49" s="25">
        <f t="shared" si="164"/>
        <v>0.34</v>
      </c>
      <c r="FX49" s="16"/>
      <c r="FY49" s="16"/>
      <c r="FZ49" s="16"/>
      <c r="GA49" s="16"/>
      <c r="GB49" s="19">
        <v>0</v>
      </c>
      <c r="GC49" s="19">
        <v>0</v>
      </c>
      <c r="GD49" s="19">
        <v>0</v>
      </c>
      <c r="GE49" s="19">
        <v>0</v>
      </c>
      <c r="GF49" s="19">
        <v>0</v>
      </c>
      <c r="GG49" s="19">
        <v>0</v>
      </c>
      <c r="GH49" s="19">
        <v>0</v>
      </c>
      <c r="GI49" s="19">
        <v>0</v>
      </c>
      <c r="GJ49" s="19">
        <v>0</v>
      </c>
      <c r="GK49" s="19">
        <v>0</v>
      </c>
      <c r="GL49" s="25">
        <f t="shared" si="14"/>
        <v>0</v>
      </c>
      <c r="GM49" s="25">
        <f t="shared" si="165"/>
        <v>0</v>
      </c>
      <c r="GN49" s="19">
        <v>0</v>
      </c>
      <c r="GO49" s="19">
        <v>0</v>
      </c>
      <c r="GP49" s="19">
        <v>0</v>
      </c>
      <c r="GQ49" s="19">
        <v>0</v>
      </c>
      <c r="GR49" s="1" t="e">
        <f>_xlfn.IFNA(INDEX(#REF!,MATCH(E49,#REF!,0)),0)</f>
        <v>#REF!</v>
      </c>
      <c r="GS49" s="16"/>
      <c r="GT49" s="18">
        <v>0</v>
      </c>
      <c r="GU49" s="18">
        <v>0</v>
      </c>
      <c r="GV49" s="18">
        <v>0</v>
      </c>
      <c r="GW49" s="18">
        <v>0</v>
      </c>
      <c r="GX49" s="25">
        <f t="shared" si="15"/>
        <v>0</v>
      </c>
      <c r="GY49" s="25">
        <f t="shared" si="16"/>
        <v>0</v>
      </c>
      <c r="GZ49" s="25">
        <f t="shared" si="166"/>
        <v>0</v>
      </c>
      <c r="HA49" s="1" t="e" cm="1">
        <f t="array" ref="HA49">INDEX(#REF!,MATCH(EJ49&amp;EK49&amp;HD49&amp;HE49&amp;HF49,#REF!&amp;#REF!&amp;#REF!&amp;#REF!&amp;#REF!,0))</f>
        <v>#REF!</v>
      </c>
      <c r="HB49" s="16"/>
      <c r="HC49" s="25">
        <f t="shared" si="167"/>
        <v>0</v>
      </c>
      <c r="HD49" s="18">
        <v>0</v>
      </c>
      <c r="HE49" s="18">
        <v>0</v>
      </c>
      <c r="HF49" s="18">
        <v>0</v>
      </c>
      <c r="HG49" s="1" t="e" cm="1">
        <f t="array" ref="HG49">INDEX(#REF!,MATCH(EJ49&amp;EK49&amp;HJ49&amp;HK49&amp;HL49,#REF!&amp;#REF!&amp;#REF!&amp;#REF!&amp;#REF!,0))</f>
        <v>#REF!</v>
      </c>
      <c r="HH49" s="16"/>
      <c r="HI49" s="25">
        <f t="shared" si="168"/>
        <v>0</v>
      </c>
      <c r="HJ49" s="25">
        <f t="shared" si="169"/>
        <v>0</v>
      </c>
      <c r="HK49" s="19">
        <v>0</v>
      </c>
      <c r="HL49" s="19">
        <v>0</v>
      </c>
      <c r="HM49" s="18">
        <v>0.01</v>
      </c>
      <c r="HN49" s="18">
        <v>1</v>
      </c>
      <c r="HO49" s="25">
        <f t="shared" si="170"/>
        <v>0</v>
      </c>
      <c r="HP49" s="25">
        <f t="shared" si="171"/>
        <v>0</v>
      </c>
      <c r="HQ49" s="25">
        <f t="shared" si="172"/>
        <v>0</v>
      </c>
      <c r="HR49" s="25">
        <f t="shared" si="173"/>
        <v>0</v>
      </c>
      <c r="HS49" s="25">
        <f t="shared" si="174"/>
        <v>0</v>
      </c>
      <c r="HT49" s="19">
        <v>0</v>
      </c>
      <c r="HU49" s="19">
        <v>0</v>
      </c>
      <c r="HV49" s="19">
        <v>0</v>
      </c>
      <c r="HW49" s="25">
        <f t="shared" si="175"/>
        <v>0</v>
      </c>
      <c r="HX49" s="19">
        <v>0</v>
      </c>
      <c r="HY49" s="19">
        <v>0</v>
      </c>
      <c r="HZ49" s="18">
        <v>23.11</v>
      </c>
      <c r="IA49" s="20">
        <f>ROUND(IF(EN49="Cống tròn",IF(EN49="Cống tròn",IF(EU49="Không có móng",IQ49-FF49,IF(EU49="Đế",IP49-FN49,IF(OR(EU49="Móng bê tông",EU49="Móng bê tông kết hợp đế"),II49-FJ49,0))),0),IF(EN49="Cống hộp",IF(AND(EN49="Cống hộp",EU49="Không có móng"),IQ49-GF49,IF(AND(EN49="Cống hộp",EU49="Móng bê tông"),IJ49-GB49,0)),IF(OR(EN49="Rãnh xây",EN49="Rãnh bê tông"),IF(OR(EN49="Rãnh xây",EN49="Rãnh bê tông"),IK49-GB49,0),IF(EN49="Ống nhựa",IF(AND(EN49="Ống nhựa",EU49="Không đắp cát"),IQ49-HT49,IF(AND(EN49="Ống nhựa",EU49="Đắp cát"),IH49-HX49,0)),IF(EN49="Rãnh thang",IF(EN49="Rãnh thang",IF(EU49="Móng bê tông",#REF!-#REF!,IQ49),0),0))))),2)</f>
        <v>21.02</v>
      </c>
      <c r="IB49" s="20">
        <f t="shared" si="176"/>
        <v>2.09</v>
      </c>
      <c r="IC49" s="20">
        <f t="shared" si="17"/>
        <v>21.02</v>
      </c>
      <c r="ID49" s="20">
        <f t="shared" si="18"/>
        <v>0</v>
      </c>
      <c r="IE49" s="20">
        <f t="shared" si="19"/>
        <v>0</v>
      </c>
      <c r="IF49" s="20">
        <f t="shared" si="20"/>
        <v>0</v>
      </c>
      <c r="IG49" s="20">
        <f>IF(EN49="Rãnh thang",IF(AND(EN49="Rãnh thang",EU49="Móng bê tông"),IQ49-#REF!,0),IF(EN49="Ống nhựa",IF(AND(EN49="Ống nhựa",EU49="Đắp cát"),IQ49-HT49,0),IF(EN49="Cống tròn",IF(EN49="Cống tròn",IF(OR(EU49="Móng bê tông",EU49="Móng bê tông kết hợp đế"),IM49-FL49,0),0),IF(EN49="Cống hộp",IF(AND(EN49="Cống hộp",EU49="Móng bê tông"),IN49-GD49,0),IF(OR(EN49="Rãnh xây",EN49="Rãnh bê tông"),IF(AND(EN49="Rãnh xây",EU49="Móng bê tông"),IO49-GD49,IF(AND(EN49="Rãnh bê tông",EU49="Móng bê tông"),IO49-GD49,0)),0)))))</f>
        <v>21.02</v>
      </c>
      <c r="IH49" s="20">
        <f t="shared" si="21"/>
        <v>0</v>
      </c>
      <c r="II49" s="20">
        <f t="shared" si="22"/>
        <v>21.02</v>
      </c>
      <c r="IJ49" s="20">
        <f t="shared" si="23"/>
        <v>0</v>
      </c>
      <c r="IK49" s="20">
        <f t="shared" si="177"/>
        <v>0</v>
      </c>
      <c r="IL49" s="20">
        <f t="shared" si="24"/>
        <v>21.22</v>
      </c>
      <c r="IM49" s="20">
        <f t="shared" si="25"/>
        <v>21.22</v>
      </c>
      <c r="IN49" s="20">
        <f t="shared" si="26"/>
        <v>0</v>
      </c>
      <c r="IO49" s="20">
        <f t="shared" si="27"/>
        <v>0</v>
      </c>
      <c r="IP49" s="20">
        <f t="shared" si="28"/>
        <v>0</v>
      </c>
      <c r="IQ49" s="18">
        <v>21.36</v>
      </c>
      <c r="IR49" s="25">
        <f t="shared" si="178"/>
        <v>0</v>
      </c>
      <c r="IS49" s="25">
        <f t="shared" si="29"/>
        <v>0</v>
      </c>
      <c r="IT49" s="25">
        <f t="shared" si="30"/>
        <v>0</v>
      </c>
      <c r="IU49" s="25">
        <f>ROUND(IF(EN49="Cống tròn",IF(EN49="Cống tròn",IV49+FF49,0),IF(EN49="Cống hộp",IF(EN49="Cống hộp",IV49+GP49,0),IF(OR(EN49="Rãnh xây",EN49="Rãnh bê tông"),IF(OR(EN49="Rãnh xây",EN49="Rãnh bê tông"),IV49+GP49,0),IF(EN49="ống nhựa",IF(EN49="Ống nhựa",IV49+HT49,0),IF(EN49="Rãnh thang",IF(EN49="Rãnh thang",IQ49+#REF!,0),0))))),2)</f>
        <v>22.87</v>
      </c>
      <c r="IV49" s="18">
        <v>22.73</v>
      </c>
      <c r="IW49" s="25">
        <f t="shared" si="31"/>
        <v>22.87</v>
      </c>
      <c r="IX49" s="25">
        <f t="shared" si="32"/>
        <v>0</v>
      </c>
      <c r="IY49" s="25">
        <f t="shared" si="33"/>
        <v>0</v>
      </c>
      <c r="IZ49" s="25">
        <f t="shared" si="34"/>
        <v>0</v>
      </c>
      <c r="JA49" s="25">
        <f t="shared" si="35"/>
        <v>0</v>
      </c>
      <c r="JB49" s="18">
        <v>22.98</v>
      </c>
      <c r="JC49" s="20">
        <f>ROUND(IF(EN49="Cống tròn",IF(EN49="Cống tròn",IF(EU49="Không có móng",JS49-FF49,IF(EU49="Đế",JR49-FN49,IF(OR(EU49="Móng bê tông",EU49="Móng bê tông kết hợp đế"),JK49-FJ49,0))),0),IF(EN49="Cống hộp",IF(AND(EN49="Cống hộp",EU49="Không có móng"),JS49-GF49,IF(AND(EN49="Cống hộp",EU49="Móng bê tông"),JL49-GB49,0)),IF(OR(EN49="Rãnh xây",EN49="Rãnh bê tông"),IF(OR(EN49="Rãnh xây",EN49="Rãnh bê tông"),JM49-GB49,0),IF(EN49="Ống nhựa",IF(AND(EN49="Ống nhựa",EU49="Không đắp cát"),JS49-HT49,IF(AND(EN49="Ống nhựa",EU49="Đắp cát"),JJ49-HX49,0)),IF(EN49="Rãnh thang",IF(EN49="Rãnh thang",IF(EU49="Móng bê tông",#REF!-#REF!,JS49),0),0))))),2)</f>
        <v>20.89</v>
      </c>
      <c r="JD49" s="20">
        <f t="shared" si="179"/>
        <v>2.09</v>
      </c>
      <c r="JE49" s="20">
        <f t="shared" si="36"/>
        <v>20.89</v>
      </c>
      <c r="JF49" s="20">
        <f t="shared" si="37"/>
        <v>0</v>
      </c>
      <c r="JG49" s="20">
        <f t="shared" si="38"/>
        <v>0</v>
      </c>
      <c r="JH49" s="20">
        <f t="shared" si="39"/>
        <v>0</v>
      </c>
      <c r="JI49" s="20">
        <f>IF(EN49="Rãnh thang",IF(AND(EN49="Rãnh thang",EU49="Móng bê tông"),JS49-#REF!,0),IF(EN49="Ống nhựa",IF(AND(EN49="Ống nhựa",EU49="Đắp cát"),JS49-HT49,0),IF(EN49="Cống tròn",IF(EN49="Cống tròn",IF(OR(EU49="Móng bê tông",EU49="Móng bê tông kết hợp đế"),JO49-FL49,0),0),IF(EN49="Cống hộp",IF(AND(EN49="Cống hộp",EU49="Móng bê tông"),JP49-GD49,0),IF(OR(EN49="Rãnh xây",EN49="Rãnh bê tông"),IF(AND(EN49="Rãnh xây",EU49="Móng bê tông"),JQ49-GD49,IF(AND(EN49="Rãnh bê tông",EU49="Móng bê tông"),JQ49-GD49,0)),0)))))</f>
        <v>20.89</v>
      </c>
      <c r="JJ49" s="20">
        <f t="shared" si="40"/>
        <v>0</v>
      </c>
      <c r="JK49" s="20">
        <f t="shared" si="41"/>
        <v>20.89</v>
      </c>
      <c r="JL49" s="20">
        <f t="shared" si="42"/>
        <v>0</v>
      </c>
      <c r="JM49" s="20">
        <f t="shared" si="43"/>
        <v>0</v>
      </c>
      <c r="JN49" s="20">
        <f t="shared" si="44"/>
        <v>21.09</v>
      </c>
      <c r="JO49" s="20">
        <f t="shared" si="45"/>
        <v>21.09</v>
      </c>
      <c r="JP49" s="20">
        <f t="shared" si="46"/>
        <v>0</v>
      </c>
      <c r="JQ49" s="20">
        <f t="shared" si="47"/>
        <v>0</v>
      </c>
      <c r="JR49" s="20">
        <f t="shared" si="48"/>
        <v>0</v>
      </c>
      <c r="JS49" s="26">
        <v>21.23</v>
      </c>
      <c r="JT49" s="25">
        <f t="shared" si="180"/>
        <v>0</v>
      </c>
      <c r="JU49" s="25">
        <f t="shared" si="49"/>
        <v>0</v>
      </c>
      <c r="JV49" s="25">
        <f t="shared" si="50"/>
        <v>0</v>
      </c>
      <c r="JW49" s="25">
        <f>ROUND(IF(EN49="Cống tròn",IF(EN49="Cống tròn",JX49+FF49,0),IF(EN49="Cống hộp",IF(EN49="Cống hộp",JX49+GP49,0),IF(OR(EN49="Rãnh xây",EN49="Rãnh bê tông"),IF(OR(EN49="Rãnh xây",EN49="Rãnh bê tông"),JX49+GP49,0),IF(EN49="ống nhựa",IF(EN49="Ống nhựa",JX49+HT49,0),IF(EN49="Rãnh thang",IF(EN49="Rãnh thang",JS49+#REF!,0),0))))),2)</f>
        <v>22.87</v>
      </c>
      <c r="JX49" s="27">
        <v>22.73</v>
      </c>
      <c r="JY49" s="25">
        <f t="shared" si="51"/>
        <v>22.87</v>
      </c>
      <c r="JZ49" s="25">
        <f t="shared" si="52"/>
        <v>0</v>
      </c>
      <c r="KA49" s="25">
        <f t="shared" si="53"/>
        <v>0</v>
      </c>
      <c r="KB49" s="25">
        <f t="shared" si="54"/>
        <v>0</v>
      </c>
      <c r="KC49" s="25">
        <f t="shared" si="55"/>
        <v>0</v>
      </c>
      <c r="KD49" s="28" t="s">
        <v>98</v>
      </c>
      <c r="KE49" s="27">
        <v>0</v>
      </c>
      <c r="KF49" s="25">
        <f t="shared" si="56"/>
        <v>2.09</v>
      </c>
      <c r="KG49" s="25">
        <f t="shared" si="181"/>
        <v>2.09</v>
      </c>
      <c r="KH49" s="27">
        <v>0</v>
      </c>
      <c r="KI49" s="25">
        <f t="shared" si="57"/>
        <v>2.09</v>
      </c>
      <c r="KJ49" s="25">
        <f t="shared" si="182"/>
        <v>2.09</v>
      </c>
      <c r="KK49" s="25">
        <f t="shared" si="58"/>
        <v>0</v>
      </c>
      <c r="KL49" s="25">
        <f t="shared" si="59"/>
        <v>0</v>
      </c>
      <c r="KM49" s="25">
        <f t="shared" si="183"/>
        <v>0</v>
      </c>
      <c r="KN49" s="25">
        <f t="shared" si="60"/>
        <v>0</v>
      </c>
      <c r="KO49" s="25">
        <f t="shared" si="61"/>
        <v>0</v>
      </c>
      <c r="KP49" s="25">
        <f t="shared" si="184"/>
        <v>0</v>
      </c>
      <c r="KQ49" s="25">
        <f t="shared" si="62"/>
        <v>0.2</v>
      </c>
      <c r="KR49" s="25">
        <f t="shared" si="63"/>
        <v>0.2</v>
      </c>
      <c r="KS49" s="25">
        <f t="shared" si="185"/>
        <v>0.2</v>
      </c>
      <c r="KT49" s="25">
        <f t="shared" si="64"/>
        <v>0</v>
      </c>
      <c r="KU49" s="25">
        <f t="shared" si="65"/>
        <v>0</v>
      </c>
      <c r="KV49" s="25">
        <f t="shared" si="186"/>
        <v>0</v>
      </c>
      <c r="KW49" s="25">
        <f t="shared" si="66"/>
        <v>0</v>
      </c>
      <c r="KX49" s="25">
        <f t="shared" si="67"/>
        <v>0</v>
      </c>
      <c r="KY49" s="25">
        <f t="shared" si="187"/>
        <v>0</v>
      </c>
      <c r="KZ49" s="25">
        <f t="shared" si="68"/>
        <v>0</v>
      </c>
      <c r="LA49" s="25">
        <f t="shared" si="69"/>
        <v>0</v>
      </c>
      <c r="LB49" s="25">
        <f t="shared" si="188"/>
        <v>0</v>
      </c>
      <c r="LC49" s="25">
        <f t="shared" si="70"/>
        <v>1.98</v>
      </c>
      <c r="LD49" s="25">
        <f t="shared" si="71"/>
        <v>1.98</v>
      </c>
      <c r="LE49" s="25">
        <f t="shared" si="189"/>
        <v>1.98</v>
      </c>
      <c r="LF49" s="25">
        <f t="shared" si="72"/>
        <v>0</v>
      </c>
      <c r="LG49" s="25">
        <f t="shared" si="73"/>
        <v>0</v>
      </c>
      <c r="LH49" s="25">
        <f t="shared" si="190"/>
        <v>0</v>
      </c>
      <c r="LI49" s="25">
        <f t="shared" si="74"/>
        <v>0</v>
      </c>
      <c r="LJ49" s="25">
        <f t="shared" si="75"/>
        <v>0</v>
      </c>
      <c r="LK49" s="25">
        <f t="shared" si="191"/>
        <v>0</v>
      </c>
      <c r="LL49" s="25">
        <f t="shared" si="76"/>
        <v>0</v>
      </c>
      <c r="LM49" s="25">
        <f t="shared" si="77"/>
        <v>0</v>
      </c>
      <c r="LN49" s="25">
        <f t="shared" si="192"/>
        <v>0</v>
      </c>
      <c r="LO49" s="25">
        <f t="shared" si="78"/>
        <v>0</v>
      </c>
      <c r="LP49" s="25">
        <f t="shared" si="79"/>
        <v>0</v>
      </c>
      <c r="LQ49" s="25">
        <f t="shared" si="193"/>
        <v>0</v>
      </c>
      <c r="LR49" s="25">
        <f t="shared" si="80"/>
        <v>0</v>
      </c>
      <c r="LS49" s="25">
        <f t="shared" si="81"/>
        <v>0</v>
      </c>
      <c r="LT49" s="25">
        <f t="shared" si="194"/>
        <v>0</v>
      </c>
      <c r="LU49" s="25">
        <f t="shared" si="82"/>
        <v>0</v>
      </c>
      <c r="LV49" s="25">
        <f t="shared" si="83"/>
        <v>0</v>
      </c>
      <c r="LW49" s="25">
        <f t="shared" si="195"/>
        <v>0</v>
      </c>
      <c r="LX49" s="25">
        <f t="shared" si="84"/>
        <v>0</v>
      </c>
      <c r="LY49" s="25">
        <f t="shared" si="85"/>
        <v>0</v>
      </c>
      <c r="LZ49" s="25">
        <f t="shared" si="196"/>
        <v>0</v>
      </c>
      <c r="MA49" s="25">
        <f t="shared" si="86"/>
        <v>0</v>
      </c>
      <c r="MB49" s="25">
        <f t="shared" si="87"/>
        <v>0</v>
      </c>
      <c r="MC49" s="25">
        <f t="shared" si="197"/>
        <v>0</v>
      </c>
      <c r="MD49" s="25">
        <f t="shared" si="88"/>
        <v>0</v>
      </c>
      <c r="ME49" s="25">
        <f t="shared" si="89"/>
        <v>0</v>
      </c>
      <c r="MF49" s="25">
        <f t="shared" si="198"/>
        <v>0</v>
      </c>
      <c r="MG49" s="25">
        <f t="shared" si="90"/>
        <v>0</v>
      </c>
      <c r="MH49" s="25">
        <f t="shared" si="91"/>
        <v>0</v>
      </c>
      <c r="MI49" s="25">
        <f t="shared" si="199"/>
        <v>0</v>
      </c>
      <c r="MJ49" s="25">
        <f t="shared" si="92"/>
        <v>0</v>
      </c>
      <c r="MK49" s="25">
        <f t="shared" si="93"/>
        <v>0</v>
      </c>
      <c r="ML49" s="25">
        <f t="shared" si="200"/>
        <v>0</v>
      </c>
      <c r="MM49" s="25">
        <f t="shared" si="94"/>
        <v>0</v>
      </c>
      <c r="MN49" s="25">
        <f t="shared" si="95"/>
        <v>0</v>
      </c>
      <c r="MO49" s="25">
        <f t="shared" si="201"/>
        <v>0</v>
      </c>
      <c r="MP49" s="25">
        <f t="shared" si="96"/>
        <v>0</v>
      </c>
      <c r="MQ49" s="25">
        <f t="shared" si="97"/>
        <v>0</v>
      </c>
      <c r="MR49" s="25">
        <f t="shared" si="202"/>
        <v>0</v>
      </c>
      <c r="MS49" s="29">
        <v>1.98</v>
      </c>
      <c r="MT49" s="29">
        <v>0</v>
      </c>
      <c r="MU49" s="29">
        <v>1</v>
      </c>
      <c r="MV49" s="29">
        <v>1</v>
      </c>
      <c r="MW49" s="25">
        <f t="shared" si="98"/>
        <v>1.98</v>
      </c>
      <c r="MX49" s="25">
        <f t="shared" si="99"/>
        <v>4.1399999999999997</v>
      </c>
      <c r="MY49" s="25">
        <f t="shared" si="100"/>
        <v>0</v>
      </c>
      <c r="MZ49" s="25">
        <f t="shared" si="101"/>
        <v>0</v>
      </c>
      <c r="NA49" s="25">
        <f t="shared" si="102"/>
        <v>1.98</v>
      </c>
      <c r="NB49" s="25">
        <f t="shared" si="103"/>
        <v>4.1399999999999997</v>
      </c>
      <c r="NC49" s="25">
        <f t="shared" si="104"/>
        <v>0</v>
      </c>
      <c r="ND49" s="25">
        <f t="shared" si="105"/>
        <v>0</v>
      </c>
      <c r="NE49" s="25">
        <f t="shared" si="203"/>
        <v>1.98</v>
      </c>
      <c r="NF49" s="25">
        <f t="shared" si="203"/>
        <v>4.1399999999999997</v>
      </c>
      <c r="NG49" s="25">
        <f t="shared" si="203"/>
        <v>0</v>
      </c>
      <c r="NH49" s="25">
        <f t="shared" si="203"/>
        <v>0</v>
      </c>
      <c r="NI49" s="25">
        <f t="shared" si="107"/>
        <v>204.43</v>
      </c>
      <c r="NJ49" s="25">
        <f t="shared" si="108"/>
        <v>0</v>
      </c>
      <c r="NK49" s="25">
        <f t="shared" si="109"/>
        <v>204.43</v>
      </c>
      <c r="NL49" s="25">
        <f t="shared" si="110"/>
        <v>167.77</v>
      </c>
      <c r="NM49" s="25">
        <f t="shared" si="111"/>
        <v>0</v>
      </c>
      <c r="NN49" s="25">
        <f t="shared" si="204"/>
        <v>167.77</v>
      </c>
      <c r="NO49" s="25">
        <f t="shared" si="112"/>
        <v>0</v>
      </c>
      <c r="NP49" s="25">
        <f t="shared" si="113"/>
        <v>0</v>
      </c>
      <c r="NQ49" s="25">
        <f t="shared" si="205"/>
        <v>0</v>
      </c>
      <c r="NR49" s="25">
        <f t="shared" si="114"/>
        <v>0</v>
      </c>
      <c r="NS49" s="25">
        <f t="shared" si="115"/>
        <v>0</v>
      </c>
      <c r="NT49" s="25">
        <f t="shared" si="206"/>
        <v>0</v>
      </c>
      <c r="NU49" s="25">
        <f t="shared" si="116"/>
        <v>0</v>
      </c>
      <c r="NV49" s="25">
        <f t="shared" si="117"/>
        <v>0</v>
      </c>
      <c r="NW49" s="25">
        <f t="shared" si="207"/>
        <v>0</v>
      </c>
      <c r="NX49" s="25">
        <f t="shared" si="208"/>
        <v>167.77</v>
      </c>
      <c r="NY49" s="25">
        <f t="shared" si="208"/>
        <v>0</v>
      </c>
      <c r="NZ49" s="25">
        <f t="shared" si="209"/>
        <v>167.77</v>
      </c>
      <c r="OA49" s="25">
        <f t="shared" si="210"/>
        <v>36.659999999999997</v>
      </c>
      <c r="OB49" s="25">
        <f t="shared" si="210"/>
        <v>0</v>
      </c>
      <c r="OC49" s="25">
        <f t="shared" si="211"/>
        <v>36.659999999999997</v>
      </c>
      <c r="OD49" s="25">
        <f t="shared" si="212"/>
        <v>167.77</v>
      </c>
      <c r="OE49" s="25">
        <f t="shared" si="212"/>
        <v>0</v>
      </c>
      <c r="OF49" s="25">
        <f t="shared" si="212"/>
        <v>167.77</v>
      </c>
      <c r="OG49" s="25">
        <f t="shared" si="119"/>
        <v>0</v>
      </c>
      <c r="OH49" s="25">
        <f t="shared" si="120"/>
        <v>0</v>
      </c>
      <c r="OI49" s="25">
        <f t="shared" si="121"/>
        <v>0</v>
      </c>
      <c r="OJ49" s="25">
        <f t="shared" si="122"/>
        <v>0</v>
      </c>
      <c r="OK49" s="25">
        <f t="shared" si="123"/>
        <v>0</v>
      </c>
      <c r="OL49" s="25">
        <f t="shared" si="124"/>
        <v>0</v>
      </c>
      <c r="OM49" s="25">
        <f t="shared" si="213"/>
        <v>0</v>
      </c>
      <c r="ON49" s="25">
        <f t="shared" si="213"/>
        <v>0</v>
      </c>
      <c r="OO49" s="25">
        <f t="shared" si="213"/>
        <v>0</v>
      </c>
      <c r="OP49" s="25">
        <f t="shared" si="125"/>
        <v>0</v>
      </c>
      <c r="OQ49" s="25">
        <f t="shared" si="126"/>
        <v>0</v>
      </c>
      <c r="OR49" s="25">
        <f t="shared" si="214"/>
        <v>0</v>
      </c>
      <c r="OS49" s="19">
        <v>538016.19999999995</v>
      </c>
      <c r="OT49" s="19">
        <v>2371326.1</v>
      </c>
    </row>
    <row r="50" spans="1:410" ht="33" customHeight="1" x14ac:dyDescent="0.25">
      <c r="A50" s="18"/>
      <c r="B50" s="18" t="s">
        <v>763</v>
      </c>
      <c r="C50" s="18">
        <v>528.75</v>
      </c>
      <c r="D50" s="16" t="e">
        <f>_xlfn.IFNA(INDEX(#REF!,MATCH(E50,#REF!,0)),0)</f>
        <v>#REF!</v>
      </c>
      <c r="E50" s="18" t="s">
        <v>824</v>
      </c>
      <c r="F50" s="16" t="s">
        <v>765</v>
      </c>
      <c r="G50" s="16" t="s">
        <v>810</v>
      </c>
      <c r="H50" s="16" t="s">
        <v>767</v>
      </c>
      <c r="I50" s="16" t="s">
        <v>768</v>
      </c>
      <c r="J50" s="16" t="s">
        <v>811</v>
      </c>
      <c r="K50" s="16" t="s">
        <v>770</v>
      </c>
      <c r="L50" s="16" t="s">
        <v>771</v>
      </c>
      <c r="M50" s="18">
        <v>1.8399999999999999</v>
      </c>
      <c r="N50" s="18">
        <v>2.44</v>
      </c>
      <c r="O50" s="18">
        <v>2.2399999999999998</v>
      </c>
      <c r="P50" s="18">
        <v>2.84</v>
      </c>
      <c r="Q50" s="18">
        <v>0.1</v>
      </c>
      <c r="R50" s="18">
        <v>2.04</v>
      </c>
      <c r="S50" s="18">
        <v>2.64</v>
      </c>
      <c r="T50" s="18">
        <v>0.2</v>
      </c>
      <c r="U50" s="18">
        <v>0</v>
      </c>
      <c r="V50" s="18">
        <v>0</v>
      </c>
      <c r="W50" s="18">
        <v>0</v>
      </c>
      <c r="X50" s="18">
        <v>1.8399999999999999</v>
      </c>
      <c r="Y50" s="18">
        <v>2.4</v>
      </c>
      <c r="Z50" s="20">
        <f t="shared" si="215"/>
        <v>2.7</v>
      </c>
      <c r="AA50" s="18">
        <v>0.22</v>
      </c>
      <c r="AB50" s="18">
        <v>0</v>
      </c>
      <c r="AC50" s="18">
        <v>0</v>
      </c>
      <c r="AD50" s="18">
        <v>0</v>
      </c>
      <c r="AE50" s="18">
        <v>0</v>
      </c>
      <c r="AF50" s="18">
        <v>0</v>
      </c>
      <c r="AG50" s="18">
        <v>1.4</v>
      </c>
      <c r="AH50" s="18">
        <v>2</v>
      </c>
      <c r="AI50" s="20">
        <f t="shared" si="127"/>
        <v>2.85</v>
      </c>
      <c r="AJ50" s="18">
        <v>0</v>
      </c>
      <c r="AK50" s="18">
        <v>0</v>
      </c>
      <c r="AL50" s="20">
        <f t="shared" si="128"/>
        <v>0</v>
      </c>
      <c r="AM50" s="18">
        <v>1.8399999999999999</v>
      </c>
      <c r="AN50" s="18">
        <v>2</v>
      </c>
      <c r="AO50" s="18">
        <v>0.15</v>
      </c>
      <c r="AP50" s="18">
        <v>0.22</v>
      </c>
      <c r="AQ50" s="18">
        <v>0</v>
      </c>
      <c r="AR50" s="18">
        <v>0</v>
      </c>
      <c r="AS50" s="18">
        <v>0</v>
      </c>
      <c r="AT50" s="18">
        <v>0</v>
      </c>
      <c r="AU50" s="18">
        <v>0</v>
      </c>
      <c r="AV50" s="18">
        <v>1</v>
      </c>
      <c r="AW50" s="18">
        <v>0</v>
      </c>
      <c r="AX50" s="18">
        <v>0</v>
      </c>
      <c r="AY50" s="18">
        <v>0</v>
      </c>
      <c r="AZ50" s="18">
        <v>0</v>
      </c>
      <c r="BA50" s="18">
        <v>2</v>
      </c>
      <c r="BB50" s="18">
        <v>0</v>
      </c>
      <c r="BC50" s="18">
        <v>0</v>
      </c>
      <c r="BD50" s="18">
        <v>0</v>
      </c>
      <c r="BE50" s="18">
        <v>0</v>
      </c>
      <c r="BF50" s="18">
        <v>0</v>
      </c>
      <c r="BG50" s="18">
        <v>0</v>
      </c>
      <c r="BH50" s="18">
        <v>0</v>
      </c>
      <c r="BI50" s="18">
        <v>0</v>
      </c>
      <c r="BJ50" s="18">
        <v>0</v>
      </c>
      <c r="BK50" s="18">
        <v>0</v>
      </c>
      <c r="BL50" s="18">
        <v>0</v>
      </c>
      <c r="BM50" s="18">
        <v>0</v>
      </c>
      <c r="BN50" s="18">
        <v>0</v>
      </c>
      <c r="BO50" s="18">
        <v>0</v>
      </c>
      <c r="BP50" s="18">
        <v>0</v>
      </c>
      <c r="BQ50" s="18">
        <v>0</v>
      </c>
      <c r="BR50" s="18">
        <v>0</v>
      </c>
      <c r="BS50" s="18">
        <v>0</v>
      </c>
      <c r="BT50" s="18">
        <v>0</v>
      </c>
      <c r="BU50" s="18">
        <v>0</v>
      </c>
      <c r="BV50" s="18">
        <v>0</v>
      </c>
      <c r="BW50" s="18">
        <v>0</v>
      </c>
      <c r="BX50" s="18">
        <v>0</v>
      </c>
      <c r="BY50" s="18">
        <v>0</v>
      </c>
      <c r="BZ50" s="18">
        <v>0</v>
      </c>
      <c r="CA50" s="16" t="e">
        <f>_xlfn.IFNA(IF(RIGHT(D50,2)="=G",0,INDEX(#REF!,MATCH(E50,#REF!,0))),0)</f>
        <v>#REF!</v>
      </c>
      <c r="CB50" s="16" t="s">
        <v>776</v>
      </c>
      <c r="CC50" s="18">
        <v>0</v>
      </c>
      <c r="CD50" s="18">
        <v>0</v>
      </c>
      <c r="CE50" s="18">
        <v>1.84</v>
      </c>
      <c r="CF50" s="18">
        <v>0.8</v>
      </c>
      <c r="CG50" s="18">
        <v>0.12</v>
      </c>
      <c r="CH50" s="18">
        <v>3</v>
      </c>
      <c r="CI50" s="16" t="s">
        <v>98</v>
      </c>
      <c r="CJ50" s="18">
        <v>0</v>
      </c>
      <c r="CK50" s="20">
        <f t="shared" si="129"/>
        <v>2.35</v>
      </c>
      <c r="CL50" s="20">
        <f t="shared" si="130"/>
        <v>2.35</v>
      </c>
      <c r="CM50" s="18">
        <v>20.12</v>
      </c>
      <c r="CN50" s="18">
        <v>23.82</v>
      </c>
      <c r="CO50" s="18">
        <v>22.981000000000002</v>
      </c>
      <c r="CP50" s="22">
        <f t="shared" si="131"/>
        <v>22.98</v>
      </c>
      <c r="CQ50" s="22">
        <f t="shared" si="132"/>
        <v>20.63</v>
      </c>
      <c r="CR50" s="22">
        <f t="shared" si="133"/>
        <v>2.35</v>
      </c>
      <c r="CS50" s="22">
        <f t="shared" si="134"/>
        <v>20.73</v>
      </c>
      <c r="CT50" s="22">
        <f t="shared" si="0"/>
        <v>20.93</v>
      </c>
      <c r="CU50" s="18">
        <v>20.93</v>
      </c>
      <c r="CV50" s="22">
        <f t="shared" si="135"/>
        <v>2.7</v>
      </c>
      <c r="CW50" s="22">
        <f t="shared" si="1"/>
        <v>0</v>
      </c>
      <c r="CX50" s="22">
        <f t="shared" si="2"/>
        <v>0</v>
      </c>
      <c r="CY50" s="22">
        <f t="shared" si="136"/>
        <v>23.67</v>
      </c>
      <c r="CZ50" s="22">
        <f t="shared" si="137"/>
        <v>23.82</v>
      </c>
      <c r="DA50" s="18">
        <v>23.82</v>
      </c>
      <c r="DB50" s="20">
        <f t="shared" si="138"/>
        <v>3.19</v>
      </c>
      <c r="DC50" s="20">
        <f t="shared" si="139"/>
        <v>0.84</v>
      </c>
      <c r="DD50" s="20">
        <f t="shared" si="140"/>
        <v>2.35</v>
      </c>
      <c r="DE50" s="20">
        <f t="shared" si="3"/>
        <v>0.1</v>
      </c>
      <c r="DF50" s="20">
        <f t="shared" si="4"/>
        <v>0.2</v>
      </c>
      <c r="DG50" s="20">
        <f t="shared" si="5"/>
        <v>2.0499999999999998</v>
      </c>
      <c r="DH50" s="20">
        <f t="shared" si="6"/>
        <v>0</v>
      </c>
      <c r="DI50" s="20">
        <f t="shared" si="7"/>
        <v>0</v>
      </c>
      <c r="DJ50" s="20">
        <f t="shared" si="8"/>
        <v>0</v>
      </c>
      <c r="DK50" s="20">
        <f t="shared" si="141"/>
        <v>2.3499999999999996</v>
      </c>
      <c r="DL50" s="20">
        <f t="shared" si="142"/>
        <v>0</v>
      </c>
      <c r="DM50" s="20">
        <f t="shared" si="216"/>
        <v>0</v>
      </c>
      <c r="DN50" s="20">
        <f t="shared" si="143"/>
        <v>0</v>
      </c>
      <c r="DO50" s="18">
        <v>3.04</v>
      </c>
      <c r="DP50" s="18">
        <v>0</v>
      </c>
      <c r="DQ50" s="18">
        <v>1</v>
      </c>
      <c r="DR50" s="18">
        <v>1</v>
      </c>
      <c r="DS50" s="25">
        <f t="shared" si="144"/>
        <v>3.04</v>
      </c>
      <c r="DT50" s="25">
        <f t="shared" si="145"/>
        <v>0</v>
      </c>
      <c r="DU50" s="25">
        <f t="shared" si="146"/>
        <v>7.14</v>
      </c>
      <c r="DV50" s="25">
        <f t="shared" si="147"/>
        <v>0</v>
      </c>
      <c r="DW50" s="25">
        <f t="shared" si="148"/>
        <v>7.14</v>
      </c>
      <c r="DX50" s="25">
        <f t="shared" si="149"/>
        <v>15.99</v>
      </c>
      <c r="DY50" s="25">
        <f t="shared" si="150"/>
        <v>0</v>
      </c>
      <c r="DZ50" s="25">
        <f t="shared" si="151"/>
        <v>15.99</v>
      </c>
      <c r="EA50" s="25">
        <f t="shared" si="152"/>
        <v>10.92</v>
      </c>
      <c r="EB50" s="25">
        <f t="shared" si="153"/>
        <v>0</v>
      </c>
      <c r="EC50" s="25">
        <f t="shared" si="154"/>
        <v>10.92</v>
      </c>
      <c r="ED50" s="25">
        <f t="shared" si="155"/>
        <v>5.07</v>
      </c>
      <c r="EE50" s="25">
        <f t="shared" si="155"/>
        <v>0</v>
      </c>
      <c r="EF50" s="25">
        <f t="shared" si="156"/>
        <v>5.07</v>
      </c>
      <c r="EG50" s="25">
        <f t="shared" si="157"/>
        <v>10.92</v>
      </c>
      <c r="EH50" s="25">
        <f t="shared" si="157"/>
        <v>0</v>
      </c>
      <c r="EI50" s="25">
        <f t="shared" si="158"/>
        <v>10.92</v>
      </c>
      <c r="EJ50" s="18">
        <v>528.75</v>
      </c>
      <c r="EK50" s="18">
        <v>478.86</v>
      </c>
      <c r="EL50" s="18" t="s">
        <v>824</v>
      </c>
      <c r="EM50" s="18" t="s">
        <v>825</v>
      </c>
      <c r="EN50" s="16" t="s">
        <v>774</v>
      </c>
      <c r="EO50" s="16" t="s">
        <v>131</v>
      </c>
      <c r="EP50" s="16" t="e">
        <f>IF(OR(EN50="Cống tròn",EN50="Cống hộp",EN50="Ống nhựa"),INDEX(#REF!,MATCH(E50,#REF!,0)),IF(OR(EN50="Rãnh xây",EN50="Rãnh bê tông"),INDEX(#REF!,MATCH(E50,#REF!,0)),0))</f>
        <v>#REF!</v>
      </c>
      <c r="EQ50" s="18">
        <v>48.189999999999984</v>
      </c>
      <c r="ER50" s="18">
        <v>1</v>
      </c>
      <c r="ES50" s="25">
        <f t="shared" si="159"/>
        <v>48</v>
      </c>
      <c r="ET50" s="1" t="e">
        <f>_xlfn.IFNA(IF(EN50="Cống tròn",INDEX(#REF!,MATCH(E50,#REF!,0)),IF(EN50="Cống hộp",INDEX(#REF!,MATCH(E50,#REF!,0)),EU50&amp;" ,"&amp;EV50)),0)</f>
        <v>#REF!</v>
      </c>
      <c r="EU50" s="16" t="s">
        <v>769</v>
      </c>
      <c r="EV50" s="16" t="s">
        <v>775</v>
      </c>
      <c r="EW50" s="16" t="e">
        <f>_xlfn.IFNA(INDEX(#REF!,MATCH(E50,#REF!,0)),0)</f>
        <v>#REF!</v>
      </c>
      <c r="EX50" s="16"/>
      <c r="EY50" s="18">
        <v>0</v>
      </c>
      <c r="EZ50" s="18">
        <v>0</v>
      </c>
      <c r="FA50" s="18">
        <v>0</v>
      </c>
      <c r="FB50" s="19">
        <v>0</v>
      </c>
      <c r="FC50" s="19">
        <v>0</v>
      </c>
      <c r="FD50" s="25">
        <f t="shared" si="9"/>
        <v>0</v>
      </c>
      <c r="FE50" s="25">
        <f t="shared" si="160"/>
        <v>0</v>
      </c>
      <c r="FF50" s="18">
        <v>0.14000000000000001</v>
      </c>
      <c r="FG50" s="18">
        <v>2</v>
      </c>
      <c r="FH50" s="18">
        <v>1.5</v>
      </c>
      <c r="FI50" s="25">
        <f t="shared" si="161"/>
        <v>1.78</v>
      </c>
      <c r="FJ50" s="18">
        <v>0</v>
      </c>
      <c r="FK50" s="18">
        <v>0</v>
      </c>
      <c r="FL50" s="18">
        <v>0.2</v>
      </c>
      <c r="FM50" s="18">
        <v>1.6</v>
      </c>
      <c r="FN50" s="18">
        <v>0</v>
      </c>
      <c r="FO50" s="25">
        <f t="shared" si="162"/>
        <v>1.98</v>
      </c>
      <c r="FP50" s="18">
        <v>1.4999999999999999E-2</v>
      </c>
      <c r="FQ50" s="18">
        <v>1</v>
      </c>
      <c r="FR50" s="25">
        <f t="shared" si="10"/>
        <v>47</v>
      </c>
      <c r="FS50" s="25">
        <f t="shared" si="11"/>
        <v>0.69</v>
      </c>
      <c r="FT50" s="25">
        <f t="shared" si="12"/>
        <v>47.69</v>
      </c>
      <c r="FU50" s="25">
        <f t="shared" si="13"/>
        <v>-0.49999999999998579</v>
      </c>
      <c r="FV50" s="25" t="str">
        <f t="shared" si="163"/>
        <v>Thêm 01</v>
      </c>
      <c r="FW50" s="25">
        <f t="shared" si="164"/>
        <v>0.52</v>
      </c>
      <c r="FX50" s="16"/>
      <c r="FY50" s="16"/>
      <c r="FZ50" s="16"/>
      <c r="GA50" s="16"/>
      <c r="GB50" s="19">
        <v>0</v>
      </c>
      <c r="GC50" s="19">
        <v>0</v>
      </c>
      <c r="GD50" s="19">
        <v>0</v>
      </c>
      <c r="GE50" s="19">
        <v>0</v>
      </c>
      <c r="GF50" s="19">
        <v>0</v>
      </c>
      <c r="GG50" s="19">
        <v>0</v>
      </c>
      <c r="GH50" s="19">
        <v>0</v>
      </c>
      <c r="GI50" s="19">
        <v>0</v>
      </c>
      <c r="GJ50" s="19">
        <v>0</v>
      </c>
      <c r="GK50" s="19">
        <v>0</v>
      </c>
      <c r="GL50" s="25">
        <f t="shared" si="14"/>
        <v>0</v>
      </c>
      <c r="GM50" s="25">
        <f t="shared" si="165"/>
        <v>0</v>
      </c>
      <c r="GN50" s="19">
        <v>0</v>
      </c>
      <c r="GO50" s="19">
        <v>0</v>
      </c>
      <c r="GP50" s="19">
        <v>0</v>
      </c>
      <c r="GQ50" s="19">
        <v>0</v>
      </c>
      <c r="GR50" s="1" t="e">
        <f>_xlfn.IFNA(INDEX(#REF!,MATCH(E50,#REF!,0)),0)</f>
        <v>#REF!</v>
      </c>
      <c r="GS50" s="16"/>
      <c r="GT50" s="18">
        <v>0</v>
      </c>
      <c r="GU50" s="18">
        <v>0</v>
      </c>
      <c r="GV50" s="18">
        <v>0</v>
      </c>
      <c r="GW50" s="18">
        <v>0</v>
      </c>
      <c r="GX50" s="25">
        <f t="shared" si="15"/>
        <v>0</v>
      </c>
      <c r="GY50" s="25">
        <f t="shared" si="16"/>
        <v>0</v>
      </c>
      <c r="GZ50" s="25">
        <f t="shared" si="166"/>
        <v>0</v>
      </c>
      <c r="HA50" s="1" t="e" cm="1">
        <f t="array" ref="HA50">INDEX(#REF!,MATCH(EJ50&amp;EK50&amp;HD50&amp;HE50&amp;HF50,#REF!&amp;#REF!&amp;#REF!&amp;#REF!&amp;#REF!,0))</f>
        <v>#REF!</v>
      </c>
      <c r="HB50" s="16"/>
      <c r="HC50" s="25">
        <f t="shared" si="167"/>
        <v>0</v>
      </c>
      <c r="HD50" s="18">
        <v>0</v>
      </c>
      <c r="HE50" s="18">
        <v>0</v>
      </c>
      <c r="HF50" s="18">
        <v>0</v>
      </c>
      <c r="HG50" s="1" t="e" cm="1">
        <f t="array" ref="HG50">INDEX(#REF!,MATCH(EJ50&amp;EK50&amp;HJ50&amp;HK50&amp;HL50,#REF!&amp;#REF!&amp;#REF!&amp;#REF!&amp;#REF!,0))</f>
        <v>#REF!</v>
      </c>
      <c r="HH50" s="16"/>
      <c r="HI50" s="25">
        <f t="shared" si="168"/>
        <v>0</v>
      </c>
      <c r="HJ50" s="25">
        <f t="shared" si="169"/>
        <v>0</v>
      </c>
      <c r="HK50" s="19">
        <v>0</v>
      </c>
      <c r="HL50" s="19">
        <v>0</v>
      </c>
      <c r="HM50" s="18">
        <v>0.01</v>
      </c>
      <c r="HN50" s="18">
        <v>1</v>
      </c>
      <c r="HO50" s="25">
        <f t="shared" si="170"/>
        <v>0</v>
      </c>
      <c r="HP50" s="25">
        <f t="shared" si="171"/>
        <v>0</v>
      </c>
      <c r="HQ50" s="25">
        <f t="shared" si="172"/>
        <v>0</v>
      </c>
      <c r="HR50" s="25">
        <f t="shared" si="173"/>
        <v>0</v>
      </c>
      <c r="HS50" s="25">
        <f t="shared" si="174"/>
        <v>0</v>
      </c>
      <c r="HT50" s="19">
        <v>0</v>
      </c>
      <c r="HU50" s="19">
        <v>0</v>
      </c>
      <c r="HV50" s="19">
        <v>0</v>
      </c>
      <c r="HW50" s="25">
        <f t="shared" si="175"/>
        <v>0</v>
      </c>
      <c r="HX50" s="19">
        <v>0</v>
      </c>
      <c r="HY50" s="19">
        <v>0</v>
      </c>
      <c r="HZ50" s="18">
        <v>22.98</v>
      </c>
      <c r="IA50" s="20">
        <f>ROUND(IF(EN50="Cống tròn",IF(EN50="Cống tròn",IF(EU50="Không có móng",IQ50-FF50,IF(EU50="Đế",IP50-FN50,IF(OR(EU50="Móng bê tông",EU50="Móng bê tông kết hợp đế"),II50-FJ50,0))),0),IF(EN50="Cống hộp",IF(AND(EN50="Cống hộp",EU50="Không có móng"),IQ50-GF50,IF(AND(EN50="Cống hộp",EU50="Móng bê tông"),IJ50-GB50,0)),IF(OR(EN50="Rãnh xây",EN50="Rãnh bê tông"),IF(OR(EN50="Rãnh xây",EN50="Rãnh bê tông"),IK50-GB50,0),IF(EN50="Ống nhựa",IF(AND(EN50="Ống nhựa",EU50="Không đắp cát"),IQ50-HT50,IF(AND(EN50="Ống nhựa",EU50="Đắp cát"),IH50-HX50,0)),IF(EN50="Rãnh thang",IF(EN50="Rãnh thang",IF(EU50="Móng bê tông",#REF!-#REF!,IQ50),0),0))))),2)</f>
        <v>20.89</v>
      </c>
      <c r="IB50" s="20">
        <f t="shared" si="176"/>
        <v>2.09</v>
      </c>
      <c r="IC50" s="20">
        <f t="shared" si="17"/>
        <v>20.89</v>
      </c>
      <c r="ID50" s="20">
        <f t="shared" si="18"/>
        <v>0</v>
      </c>
      <c r="IE50" s="20">
        <f t="shared" si="19"/>
        <v>0</v>
      </c>
      <c r="IF50" s="20">
        <f t="shared" si="20"/>
        <v>0</v>
      </c>
      <c r="IG50" s="20">
        <f>IF(EN50="Rãnh thang",IF(AND(EN50="Rãnh thang",EU50="Móng bê tông"),IQ50-#REF!,0),IF(EN50="Ống nhựa",IF(AND(EN50="Ống nhựa",EU50="Đắp cát"),IQ50-HT50,0),IF(EN50="Cống tròn",IF(EN50="Cống tròn",IF(OR(EU50="Móng bê tông",EU50="Móng bê tông kết hợp đế"),IM50-FL50,0),0),IF(EN50="Cống hộp",IF(AND(EN50="Cống hộp",EU50="Móng bê tông"),IN50-GD50,0),IF(OR(EN50="Rãnh xây",EN50="Rãnh bê tông"),IF(AND(EN50="Rãnh xây",EU50="Móng bê tông"),IO50-GD50,IF(AND(EN50="Rãnh bê tông",EU50="Móng bê tông"),IO50-GD50,0)),0)))))</f>
        <v>20.89</v>
      </c>
      <c r="IH50" s="20">
        <f t="shared" si="21"/>
        <v>0</v>
      </c>
      <c r="II50" s="20">
        <f t="shared" si="22"/>
        <v>20.89</v>
      </c>
      <c r="IJ50" s="20">
        <f t="shared" si="23"/>
        <v>0</v>
      </c>
      <c r="IK50" s="20">
        <f t="shared" si="177"/>
        <v>0</v>
      </c>
      <c r="IL50" s="20">
        <f t="shared" si="24"/>
        <v>21.09</v>
      </c>
      <c r="IM50" s="20">
        <f t="shared" si="25"/>
        <v>21.09</v>
      </c>
      <c r="IN50" s="20">
        <f t="shared" si="26"/>
        <v>0</v>
      </c>
      <c r="IO50" s="20">
        <f t="shared" si="27"/>
        <v>0</v>
      </c>
      <c r="IP50" s="20">
        <f t="shared" si="28"/>
        <v>0</v>
      </c>
      <c r="IQ50" s="18">
        <v>21.23</v>
      </c>
      <c r="IR50" s="25">
        <f t="shared" si="178"/>
        <v>0</v>
      </c>
      <c r="IS50" s="25">
        <f t="shared" si="29"/>
        <v>0</v>
      </c>
      <c r="IT50" s="25">
        <f t="shared" si="30"/>
        <v>0</v>
      </c>
      <c r="IU50" s="25">
        <f>ROUND(IF(EN50="Cống tròn",IF(EN50="Cống tròn",IV50+FF50,0),IF(EN50="Cống hộp",IF(EN50="Cống hộp",IV50+GP50,0),IF(OR(EN50="Rãnh xây",EN50="Rãnh bê tông"),IF(OR(EN50="Rãnh xây",EN50="Rãnh bê tông"),IV50+GP50,0),IF(EN50="ống nhựa",IF(EN50="Ống nhựa",IV50+HT50,0),IF(EN50="Rãnh thang",IF(EN50="Rãnh thang",IQ50+#REF!,0),0))))),2)</f>
        <v>22.74</v>
      </c>
      <c r="IV50" s="18">
        <v>22.6</v>
      </c>
      <c r="IW50" s="25">
        <f t="shared" si="31"/>
        <v>22.74</v>
      </c>
      <c r="IX50" s="25">
        <f t="shared" si="32"/>
        <v>0</v>
      </c>
      <c r="IY50" s="25">
        <f t="shared" si="33"/>
        <v>0</v>
      </c>
      <c r="IZ50" s="25">
        <f t="shared" si="34"/>
        <v>0</v>
      </c>
      <c r="JA50" s="25">
        <f t="shared" si="35"/>
        <v>0</v>
      </c>
      <c r="JB50" s="18">
        <v>22.85</v>
      </c>
      <c r="JC50" s="20">
        <f>ROUND(IF(EN50="Cống tròn",IF(EN50="Cống tròn",IF(EU50="Không có móng",JS50-FF50,IF(EU50="Đế",JR50-FN50,IF(OR(EU50="Móng bê tông",EU50="Móng bê tông kết hợp đế"),JK50-FJ50,0))),0),IF(EN50="Cống hộp",IF(AND(EN50="Cống hộp",EU50="Không có móng"),JS50-GF50,IF(AND(EN50="Cống hộp",EU50="Móng bê tông"),JL50-GB50,0)),IF(OR(EN50="Rãnh xây",EN50="Rãnh bê tông"),IF(OR(EN50="Rãnh xây",EN50="Rãnh bê tông"),JM50-GB50,0),IF(EN50="Ống nhựa",IF(AND(EN50="Ống nhựa",EU50="Không đắp cát"),JS50-HT50,IF(AND(EN50="Ống nhựa",EU50="Đắp cát"),JJ50-HX50,0)),IF(EN50="Rãnh thang",IF(EN50="Rãnh thang",IF(EU50="Móng bê tông",#REF!-#REF!,JS50),0),0))))),2)</f>
        <v>20.76</v>
      </c>
      <c r="JD50" s="20">
        <f t="shared" si="179"/>
        <v>2.09</v>
      </c>
      <c r="JE50" s="20">
        <f t="shared" si="36"/>
        <v>20.76</v>
      </c>
      <c r="JF50" s="20">
        <f t="shared" si="37"/>
        <v>0</v>
      </c>
      <c r="JG50" s="20">
        <f t="shared" si="38"/>
        <v>0</v>
      </c>
      <c r="JH50" s="20">
        <f t="shared" si="39"/>
        <v>0</v>
      </c>
      <c r="JI50" s="20">
        <f>IF(EN50="Rãnh thang",IF(AND(EN50="Rãnh thang",EU50="Móng bê tông"),JS50-#REF!,0),IF(EN50="Ống nhựa",IF(AND(EN50="Ống nhựa",EU50="Đắp cát"),JS50-HT50,0),IF(EN50="Cống tròn",IF(EN50="Cống tròn",IF(OR(EU50="Móng bê tông",EU50="Móng bê tông kết hợp đế"),JO50-FL50,0),0),IF(EN50="Cống hộp",IF(AND(EN50="Cống hộp",EU50="Móng bê tông"),JP50-GD50,0),IF(OR(EN50="Rãnh xây",EN50="Rãnh bê tông"),IF(AND(EN50="Rãnh xây",EU50="Móng bê tông"),JQ50-GD50,IF(AND(EN50="Rãnh bê tông",EU50="Móng bê tông"),JQ50-GD50,0)),0)))))</f>
        <v>20.76</v>
      </c>
      <c r="JJ50" s="20">
        <f t="shared" si="40"/>
        <v>0</v>
      </c>
      <c r="JK50" s="20">
        <f t="shared" si="41"/>
        <v>20.76</v>
      </c>
      <c r="JL50" s="20">
        <f t="shared" si="42"/>
        <v>0</v>
      </c>
      <c r="JM50" s="20">
        <f t="shared" si="43"/>
        <v>0</v>
      </c>
      <c r="JN50" s="20">
        <f t="shared" si="44"/>
        <v>20.96</v>
      </c>
      <c r="JO50" s="20">
        <f t="shared" si="45"/>
        <v>20.96</v>
      </c>
      <c r="JP50" s="20">
        <f t="shared" si="46"/>
        <v>0</v>
      </c>
      <c r="JQ50" s="20">
        <f t="shared" si="47"/>
        <v>0</v>
      </c>
      <c r="JR50" s="20">
        <f t="shared" si="48"/>
        <v>0</v>
      </c>
      <c r="JS50" s="26">
        <v>21.1</v>
      </c>
      <c r="JT50" s="25">
        <f t="shared" si="180"/>
        <v>0</v>
      </c>
      <c r="JU50" s="25">
        <f t="shared" si="49"/>
        <v>0</v>
      </c>
      <c r="JV50" s="25">
        <f t="shared" si="50"/>
        <v>0</v>
      </c>
      <c r="JW50" s="25">
        <f>ROUND(IF(EN50="Cống tròn",IF(EN50="Cống tròn",JX50+FF50,0),IF(EN50="Cống hộp",IF(EN50="Cống hộp",JX50+GP50,0),IF(OR(EN50="Rãnh xây",EN50="Rãnh bê tông"),IF(OR(EN50="Rãnh xây",EN50="Rãnh bê tông"),JX50+GP50,0),IF(EN50="ống nhựa",IF(EN50="Ống nhựa",JX50+HT50,0),IF(EN50="Rãnh thang",IF(EN50="Rãnh thang",JS50+#REF!,0),0))))),2)</f>
        <v>22.74</v>
      </c>
      <c r="JX50" s="27">
        <v>22.6</v>
      </c>
      <c r="JY50" s="25">
        <f t="shared" si="51"/>
        <v>22.74</v>
      </c>
      <c r="JZ50" s="25">
        <f t="shared" si="52"/>
        <v>0</v>
      </c>
      <c r="KA50" s="25">
        <f t="shared" si="53"/>
        <v>0</v>
      </c>
      <c r="KB50" s="25">
        <f t="shared" si="54"/>
        <v>0</v>
      </c>
      <c r="KC50" s="25">
        <f t="shared" si="55"/>
        <v>0</v>
      </c>
      <c r="KD50" s="28" t="s">
        <v>98</v>
      </c>
      <c r="KE50" s="27">
        <v>0</v>
      </c>
      <c r="KF50" s="25">
        <f t="shared" si="56"/>
        <v>2.09</v>
      </c>
      <c r="KG50" s="25">
        <f t="shared" si="181"/>
        <v>2.09</v>
      </c>
      <c r="KH50" s="27">
        <v>0</v>
      </c>
      <c r="KI50" s="25">
        <f t="shared" si="57"/>
        <v>2.09</v>
      </c>
      <c r="KJ50" s="25">
        <f t="shared" si="182"/>
        <v>2.09</v>
      </c>
      <c r="KK50" s="25">
        <f t="shared" si="58"/>
        <v>0</v>
      </c>
      <c r="KL50" s="25">
        <f t="shared" si="59"/>
        <v>0</v>
      </c>
      <c r="KM50" s="25">
        <f t="shared" si="183"/>
        <v>0</v>
      </c>
      <c r="KN50" s="25">
        <f t="shared" si="60"/>
        <v>0</v>
      </c>
      <c r="KO50" s="25">
        <f t="shared" si="61"/>
        <v>0</v>
      </c>
      <c r="KP50" s="25">
        <f t="shared" si="184"/>
        <v>0</v>
      </c>
      <c r="KQ50" s="25">
        <f t="shared" si="62"/>
        <v>0.2</v>
      </c>
      <c r="KR50" s="25">
        <f t="shared" si="63"/>
        <v>0.2</v>
      </c>
      <c r="KS50" s="25">
        <f t="shared" si="185"/>
        <v>0.2</v>
      </c>
      <c r="KT50" s="25">
        <f t="shared" si="64"/>
        <v>0</v>
      </c>
      <c r="KU50" s="25">
        <f t="shared" si="65"/>
        <v>0</v>
      </c>
      <c r="KV50" s="25">
        <f t="shared" si="186"/>
        <v>0</v>
      </c>
      <c r="KW50" s="25">
        <f t="shared" si="66"/>
        <v>0</v>
      </c>
      <c r="KX50" s="25">
        <f t="shared" si="67"/>
        <v>0</v>
      </c>
      <c r="KY50" s="25">
        <f t="shared" si="187"/>
        <v>0</v>
      </c>
      <c r="KZ50" s="25">
        <f t="shared" si="68"/>
        <v>0</v>
      </c>
      <c r="LA50" s="25">
        <f t="shared" si="69"/>
        <v>0</v>
      </c>
      <c r="LB50" s="25">
        <f t="shared" si="188"/>
        <v>0</v>
      </c>
      <c r="LC50" s="25">
        <f t="shared" si="70"/>
        <v>1.98</v>
      </c>
      <c r="LD50" s="25">
        <f t="shared" si="71"/>
        <v>1.98</v>
      </c>
      <c r="LE50" s="25">
        <f t="shared" si="189"/>
        <v>1.98</v>
      </c>
      <c r="LF50" s="25">
        <f t="shared" si="72"/>
        <v>0</v>
      </c>
      <c r="LG50" s="25">
        <f t="shared" si="73"/>
        <v>0</v>
      </c>
      <c r="LH50" s="25">
        <f t="shared" si="190"/>
        <v>0</v>
      </c>
      <c r="LI50" s="25">
        <f t="shared" si="74"/>
        <v>0</v>
      </c>
      <c r="LJ50" s="25">
        <f t="shared" si="75"/>
        <v>0</v>
      </c>
      <c r="LK50" s="25">
        <f t="shared" si="191"/>
        <v>0</v>
      </c>
      <c r="LL50" s="25">
        <f t="shared" si="76"/>
        <v>0</v>
      </c>
      <c r="LM50" s="25">
        <f t="shared" si="77"/>
        <v>0</v>
      </c>
      <c r="LN50" s="25">
        <f t="shared" si="192"/>
        <v>0</v>
      </c>
      <c r="LO50" s="25">
        <f t="shared" si="78"/>
        <v>0</v>
      </c>
      <c r="LP50" s="25">
        <f t="shared" si="79"/>
        <v>0</v>
      </c>
      <c r="LQ50" s="25">
        <f t="shared" si="193"/>
        <v>0</v>
      </c>
      <c r="LR50" s="25">
        <f t="shared" si="80"/>
        <v>0</v>
      </c>
      <c r="LS50" s="25">
        <f t="shared" si="81"/>
        <v>0</v>
      </c>
      <c r="LT50" s="25">
        <f t="shared" si="194"/>
        <v>0</v>
      </c>
      <c r="LU50" s="25">
        <f t="shared" si="82"/>
        <v>0</v>
      </c>
      <c r="LV50" s="25">
        <f t="shared" si="83"/>
        <v>0</v>
      </c>
      <c r="LW50" s="25">
        <f t="shared" si="195"/>
        <v>0</v>
      </c>
      <c r="LX50" s="25">
        <f t="shared" si="84"/>
        <v>0</v>
      </c>
      <c r="LY50" s="25">
        <f t="shared" si="85"/>
        <v>0</v>
      </c>
      <c r="LZ50" s="25">
        <f t="shared" si="196"/>
        <v>0</v>
      </c>
      <c r="MA50" s="25">
        <f t="shared" si="86"/>
        <v>0</v>
      </c>
      <c r="MB50" s="25">
        <f t="shared" si="87"/>
        <v>0</v>
      </c>
      <c r="MC50" s="25">
        <f t="shared" si="197"/>
        <v>0</v>
      </c>
      <c r="MD50" s="25">
        <f t="shared" si="88"/>
        <v>0</v>
      </c>
      <c r="ME50" s="25">
        <f t="shared" si="89"/>
        <v>0</v>
      </c>
      <c r="MF50" s="25">
        <f t="shared" si="198"/>
        <v>0</v>
      </c>
      <c r="MG50" s="25">
        <f t="shared" si="90"/>
        <v>0</v>
      </c>
      <c r="MH50" s="25">
        <f t="shared" si="91"/>
        <v>0</v>
      </c>
      <c r="MI50" s="25">
        <f t="shared" si="199"/>
        <v>0</v>
      </c>
      <c r="MJ50" s="25">
        <f t="shared" si="92"/>
        <v>0</v>
      </c>
      <c r="MK50" s="25">
        <f t="shared" si="93"/>
        <v>0</v>
      </c>
      <c r="ML50" s="25">
        <f t="shared" si="200"/>
        <v>0</v>
      </c>
      <c r="MM50" s="25">
        <f t="shared" si="94"/>
        <v>0</v>
      </c>
      <c r="MN50" s="25">
        <f t="shared" si="95"/>
        <v>0</v>
      </c>
      <c r="MO50" s="25">
        <f t="shared" si="201"/>
        <v>0</v>
      </c>
      <c r="MP50" s="25">
        <f t="shared" si="96"/>
        <v>0</v>
      </c>
      <c r="MQ50" s="25">
        <f t="shared" si="97"/>
        <v>0</v>
      </c>
      <c r="MR50" s="25">
        <f t="shared" si="202"/>
        <v>0</v>
      </c>
      <c r="MS50" s="29">
        <v>1.98</v>
      </c>
      <c r="MT50" s="29">
        <v>0</v>
      </c>
      <c r="MU50" s="29">
        <v>1</v>
      </c>
      <c r="MV50" s="29">
        <v>1</v>
      </c>
      <c r="MW50" s="25">
        <f t="shared" si="98"/>
        <v>1.98</v>
      </c>
      <c r="MX50" s="25">
        <f t="shared" si="99"/>
        <v>4.1399999999999997</v>
      </c>
      <c r="MY50" s="25">
        <f t="shared" si="100"/>
        <v>0</v>
      </c>
      <c r="MZ50" s="25">
        <f t="shared" si="101"/>
        <v>0</v>
      </c>
      <c r="NA50" s="25">
        <f t="shared" si="102"/>
        <v>1.98</v>
      </c>
      <c r="NB50" s="25">
        <f t="shared" si="103"/>
        <v>4.1399999999999997</v>
      </c>
      <c r="NC50" s="25">
        <f t="shared" si="104"/>
        <v>0</v>
      </c>
      <c r="ND50" s="25">
        <f t="shared" si="105"/>
        <v>0</v>
      </c>
      <c r="NE50" s="25">
        <f t="shared" si="203"/>
        <v>1.98</v>
      </c>
      <c r="NF50" s="25">
        <f t="shared" si="203"/>
        <v>4.1399999999999997</v>
      </c>
      <c r="NG50" s="25">
        <f t="shared" si="203"/>
        <v>0</v>
      </c>
      <c r="NH50" s="25">
        <f t="shared" si="203"/>
        <v>0</v>
      </c>
      <c r="NI50" s="25">
        <f t="shared" si="107"/>
        <v>199.51</v>
      </c>
      <c r="NJ50" s="25">
        <f t="shared" si="108"/>
        <v>0</v>
      </c>
      <c r="NK50" s="25">
        <f t="shared" si="109"/>
        <v>199.51</v>
      </c>
      <c r="NL50" s="25">
        <f t="shared" si="110"/>
        <v>163.72999999999999</v>
      </c>
      <c r="NM50" s="25">
        <f t="shared" si="111"/>
        <v>0</v>
      </c>
      <c r="NN50" s="25">
        <f t="shared" si="204"/>
        <v>163.72999999999999</v>
      </c>
      <c r="NO50" s="25">
        <f t="shared" si="112"/>
        <v>0</v>
      </c>
      <c r="NP50" s="25">
        <f t="shared" si="113"/>
        <v>0</v>
      </c>
      <c r="NQ50" s="25">
        <f t="shared" si="205"/>
        <v>0</v>
      </c>
      <c r="NR50" s="25">
        <f t="shared" si="114"/>
        <v>0</v>
      </c>
      <c r="NS50" s="25">
        <f t="shared" si="115"/>
        <v>0</v>
      </c>
      <c r="NT50" s="25">
        <f t="shared" si="206"/>
        <v>0</v>
      </c>
      <c r="NU50" s="25">
        <f t="shared" si="116"/>
        <v>0</v>
      </c>
      <c r="NV50" s="25">
        <f t="shared" si="117"/>
        <v>0</v>
      </c>
      <c r="NW50" s="25">
        <f t="shared" si="207"/>
        <v>0</v>
      </c>
      <c r="NX50" s="25">
        <f t="shared" si="208"/>
        <v>163.72999999999999</v>
      </c>
      <c r="NY50" s="25">
        <f t="shared" si="208"/>
        <v>0</v>
      </c>
      <c r="NZ50" s="25">
        <f t="shared" si="209"/>
        <v>163.72999999999999</v>
      </c>
      <c r="OA50" s="25">
        <f t="shared" si="210"/>
        <v>35.78</v>
      </c>
      <c r="OB50" s="25">
        <f t="shared" si="210"/>
        <v>0</v>
      </c>
      <c r="OC50" s="25">
        <f t="shared" si="211"/>
        <v>35.78</v>
      </c>
      <c r="OD50" s="25">
        <f t="shared" si="212"/>
        <v>163.72999999999999</v>
      </c>
      <c r="OE50" s="25">
        <f t="shared" si="212"/>
        <v>0</v>
      </c>
      <c r="OF50" s="25">
        <f t="shared" si="212"/>
        <v>163.72999999999999</v>
      </c>
      <c r="OG50" s="25">
        <f t="shared" si="119"/>
        <v>0</v>
      </c>
      <c r="OH50" s="25">
        <f t="shared" si="120"/>
        <v>0</v>
      </c>
      <c r="OI50" s="25">
        <f t="shared" si="121"/>
        <v>0</v>
      </c>
      <c r="OJ50" s="25">
        <f t="shared" si="122"/>
        <v>0</v>
      </c>
      <c r="OK50" s="25">
        <f t="shared" si="123"/>
        <v>0</v>
      </c>
      <c r="OL50" s="25">
        <f t="shared" si="124"/>
        <v>0</v>
      </c>
      <c r="OM50" s="25">
        <f t="shared" si="213"/>
        <v>0</v>
      </c>
      <c r="ON50" s="25">
        <f t="shared" si="213"/>
        <v>0</v>
      </c>
      <c r="OO50" s="25">
        <f t="shared" si="213"/>
        <v>0</v>
      </c>
      <c r="OP50" s="25">
        <f t="shared" si="125"/>
        <v>0</v>
      </c>
      <c r="OQ50" s="25">
        <f t="shared" si="126"/>
        <v>0</v>
      </c>
      <c r="OR50" s="25">
        <f t="shared" si="214"/>
        <v>0</v>
      </c>
      <c r="OS50" s="19">
        <v>538066.98</v>
      </c>
      <c r="OT50" s="19">
        <v>2371326.1</v>
      </c>
    </row>
    <row r="51" spans="1:410" ht="33" customHeight="1" x14ac:dyDescent="0.25">
      <c r="A51" s="18"/>
      <c r="B51" s="18" t="s">
        <v>763</v>
      </c>
      <c r="C51" s="18">
        <v>478.86</v>
      </c>
      <c r="D51" s="16" t="e">
        <f>_xlfn.IFNA(INDEX(#REF!,MATCH(E51,#REF!,0)),0)</f>
        <v>#REF!</v>
      </c>
      <c r="E51" s="18" t="s">
        <v>825</v>
      </c>
      <c r="F51" s="16" t="s">
        <v>765</v>
      </c>
      <c r="G51" s="16" t="s">
        <v>819</v>
      </c>
      <c r="H51" s="16" t="s">
        <v>820</v>
      </c>
      <c r="I51" s="16" t="s">
        <v>768</v>
      </c>
      <c r="J51" s="16" t="s">
        <v>811</v>
      </c>
      <c r="K51" s="16" t="s">
        <v>770</v>
      </c>
      <c r="L51" s="16" t="s">
        <v>771</v>
      </c>
      <c r="M51" s="18">
        <v>2.4</v>
      </c>
      <c r="N51" s="18">
        <v>2.4</v>
      </c>
      <c r="O51" s="18">
        <v>2.8</v>
      </c>
      <c r="P51" s="18">
        <v>2.8</v>
      </c>
      <c r="Q51" s="18">
        <v>0.1</v>
      </c>
      <c r="R51" s="18">
        <v>2.6</v>
      </c>
      <c r="S51" s="18">
        <v>2.6</v>
      </c>
      <c r="T51" s="18">
        <v>0.2</v>
      </c>
      <c r="U51" s="18">
        <v>0</v>
      </c>
      <c r="V51" s="18">
        <v>0</v>
      </c>
      <c r="W51" s="18">
        <v>0</v>
      </c>
      <c r="X51" s="18">
        <v>2.4</v>
      </c>
      <c r="Y51" s="18">
        <v>2.4</v>
      </c>
      <c r="Z51" s="20">
        <f t="shared" si="215"/>
        <v>2.9</v>
      </c>
      <c r="AA51" s="18">
        <v>0.2</v>
      </c>
      <c r="AB51" s="18">
        <v>0</v>
      </c>
      <c r="AC51" s="18">
        <v>0</v>
      </c>
      <c r="AD51" s="18">
        <v>0</v>
      </c>
      <c r="AE51" s="18">
        <v>0</v>
      </c>
      <c r="AF51" s="18">
        <v>0</v>
      </c>
      <c r="AG51" s="18">
        <v>0</v>
      </c>
      <c r="AH51" s="18">
        <v>0</v>
      </c>
      <c r="AI51" s="20">
        <f t="shared" si="127"/>
        <v>0</v>
      </c>
      <c r="AJ51" s="18">
        <v>0</v>
      </c>
      <c r="AK51" s="18">
        <v>0</v>
      </c>
      <c r="AL51" s="20">
        <f t="shared" si="128"/>
        <v>0</v>
      </c>
      <c r="AM51" s="18">
        <v>0</v>
      </c>
      <c r="AN51" s="18">
        <v>0</v>
      </c>
      <c r="AO51" s="18">
        <v>0</v>
      </c>
      <c r="AP51" s="18">
        <v>0</v>
      </c>
      <c r="AQ51" s="18">
        <v>0</v>
      </c>
      <c r="AR51" s="18">
        <v>0</v>
      </c>
      <c r="AS51" s="18">
        <v>0</v>
      </c>
      <c r="AT51" s="18">
        <v>0</v>
      </c>
      <c r="AU51" s="18">
        <v>0</v>
      </c>
      <c r="AV51" s="18">
        <v>1</v>
      </c>
      <c r="AW51" s="18">
        <v>0</v>
      </c>
      <c r="AX51" s="18">
        <v>0</v>
      </c>
      <c r="AY51" s="18">
        <v>0</v>
      </c>
      <c r="AZ51" s="18">
        <v>1</v>
      </c>
      <c r="BA51" s="18">
        <v>1</v>
      </c>
      <c r="BB51" s="18">
        <v>0</v>
      </c>
      <c r="BC51" s="18">
        <v>0</v>
      </c>
      <c r="BD51" s="18">
        <v>0</v>
      </c>
      <c r="BE51" s="18">
        <v>0</v>
      </c>
      <c r="BF51" s="18">
        <v>0</v>
      </c>
      <c r="BG51" s="18">
        <v>0</v>
      </c>
      <c r="BH51" s="18">
        <v>0</v>
      </c>
      <c r="BI51" s="18">
        <v>0</v>
      </c>
      <c r="BJ51" s="18">
        <v>0</v>
      </c>
      <c r="BK51" s="18">
        <v>0</v>
      </c>
      <c r="BL51" s="18">
        <v>0</v>
      </c>
      <c r="BM51" s="18">
        <v>0</v>
      </c>
      <c r="BN51" s="18">
        <v>0</v>
      </c>
      <c r="BO51" s="18">
        <v>0</v>
      </c>
      <c r="BP51" s="18">
        <v>0</v>
      </c>
      <c r="BQ51" s="18">
        <v>0</v>
      </c>
      <c r="BR51" s="18">
        <v>0</v>
      </c>
      <c r="BS51" s="18">
        <v>0</v>
      </c>
      <c r="BT51" s="18">
        <v>0</v>
      </c>
      <c r="BU51" s="18">
        <v>0</v>
      </c>
      <c r="BV51" s="18">
        <v>0</v>
      </c>
      <c r="BW51" s="18">
        <v>0</v>
      </c>
      <c r="BX51" s="18">
        <v>0</v>
      </c>
      <c r="BY51" s="18">
        <v>0</v>
      </c>
      <c r="BZ51" s="18">
        <v>0</v>
      </c>
      <c r="CA51" s="16" t="e">
        <f>_xlfn.IFNA(IF(RIGHT(D51,2)="=G",0,INDEX(#REF!,MATCH(E51,#REF!,0))),0)</f>
        <v>#REF!</v>
      </c>
      <c r="CB51" s="16" t="s">
        <v>776</v>
      </c>
      <c r="CC51" s="18">
        <v>0</v>
      </c>
      <c r="CD51" s="18">
        <v>0</v>
      </c>
      <c r="CE51" s="18">
        <v>2.4</v>
      </c>
      <c r="CF51" s="18">
        <v>0.79</v>
      </c>
      <c r="CG51" s="18">
        <v>0.12</v>
      </c>
      <c r="CH51" s="18">
        <v>3</v>
      </c>
      <c r="CI51" s="16" t="s">
        <v>98</v>
      </c>
      <c r="CJ51" s="18">
        <v>0</v>
      </c>
      <c r="CK51" s="20">
        <f t="shared" si="129"/>
        <v>2.35</v>
      </c>
      <c r="CL51" s="20">
        <f t="shared" si="130"/>
        <v>2.35</v>
      </c>
      <c r="CM51" s="18">
        <v>20.11</v>
      </c>
      <c r="CN51" s="18">
        <v>23.69</v>
      </c>
      <c r="CO51" s="18">
        <v>22.851000000000003</v>
      </c>
      <c r="CP51" s="22">
        <f t="shared" si="131"/>
        <v>22.85</v>
      </c>
      <c r="CQ51" s="22">
        <f t="shared" si="132"/>
        <v>20.5</v>
      </c>
      <c r="CR51" s="22">
        <f t="shared" si="133"/>
        <v>2.35</v>
      </c>
      <c r="CS51" s="22">
        <f t="shared" si="134"/>
        <v>20.6</v>
      </c>
      <c r="CT51" s="22">
        <f t="shared" si="0"/>
        <v>20.8</v>
      </c>
      <c r="CU51" s="18">
        <v>20.8</v>
      </c>
      <c r="CV51" s="22">
        <f t="shared" si="135"/>
        <v>2.9</v>
      </c>
      <c r="CW51" s="22">
        <f t="shared" si="1"/>
        <v>0</v>
      </c>
      <c r="CX51" s="22">
        <f t="shared" si="2"/>
        <v>0</v>
      </c>
      <c r="CY51" s="22">
        <f t="shared" si="136"/>
        <v>23.69</v>
      </c>
      <c r="CZ51" s="22">
        <f t="shared" si="137"/>
        <v>23.69</v>
      </c>
      <c r="DA51" s="18">
        <v>23.69</v>
      </c>
      <c r="DB51" s="20">
        <f t="shared" si="138"/>
        <v>3.19</v>
      </c>
      <c r="DC51" s="20">
        <f t="shared" si="139"/>
        <v>0.84</v>
      </c>
      <c r="DD51" s="20">
        <f t="shared" si="140"/>
        <v>2.35</v>
      </c>
      <c r="DE51" s="20">
        <f t="shared" si="3"/>
        <v>0.1</v>
      </c>
      <c r="DF51" s="20">
        <f t="shared" si="4"/>
        <v>0.2</v>
      </c>
      <c r="DG51" s="20">
        <f t="shared" si="5"/>
        <v>2.0499999999999998</v>
      </c>
      <c r="DH51" s="20">
        <f t="shared" si="6"/>
        <v>0</v>
      </c>
      <c r="DI51" s="20">
        <f t="shared" si="7"/>
        <v>0</v>
      </c>
      <c r="DJ51" s="20">
        <f t="shared" si="8"/>
        <v>0</v>
      </c>
      <c r="DK51" s="20">
        <f t="shared" si="141"/>
        <v>2.3499999999999996</v>
      </c>
      <c r="DL51" s="20">
        <f t="shared" si="142"/>
        <v>0</v>
      </c>
      <c r="DM51" s="20">
        <f t="shared" si="216"/>
        <v>0</v>
      </c>
      <c r="DN51" s="20">
        <f t="shared" si="143"/>
        <v>0</v>
      </c>
      <c r="DO51" s="18">
        <v>3</v>
      </c>
      <c r="DP51" s="18">
        <v>0</v>
      </c>
      <c r="DQ51" s="18">
        <v>1</v>
      </c>
      <c r="DR51" s="18">
        <v>1</v>
      </c>
      <c r="DS51" s="25">
        <f t="shared" si="144"/>
        <v>3</v>
      </c>
      <c r="DT51" s="25">
        <f t="shared" si="145"/>
        <v>0</v>
      </c>
      <c r="DU51" s="25">
        <f t="shared" si="146"/>
        <v>7.05</v>
      </c>
      <c r="DV51" s="25">
        <f t="shared" si="147"/>
        <v>0</v>
      </c>
      <c r="DW51" s="25">
        <f t="shared" si="148"/>
        <v>7.05</v>
      </c>
      <c r="DX51" s="25">
        <f t="shared" si="149"/>
        <v>19.739999999999998</v>
      </c>
      <c r="DY51" s="25">
        <f t="shared" si="150"/>
        <v>0</v>
      </c>
      <c r="DZ51" s="25">
        <f t="shared" si="151"/>
        <v>19.739999999999998</v>
      </c>
      <c r="EA51" s="25">
        <f t="shared" si="152"/>
        <v>13.94</v>
      </c>
      <c r="EB51" s="25">
        <f t="shared" si="153"/>
        <v>0</v>
      </c>
      <c r="EC51" s="25">
        <f t="shared" si="154"/>
        <v>13.94</v>
      </c>
      <c r="ED51" s="25">
        <f t="shared" si="155"/>
        <v>5.8</v>
      </c>
      <c r="EE51" s="25">
        <f t="shared" si="155"/>
        <v>0</v>
      </c>
      <c r="EF51" s="25">
        <f t="shared" si="156"/>
        <v>5.8</v>
      </c>
      <c r="EG51" s="25">
        <f t="shared" si="157"/>
        <v>13.94</v>
      </c>
      <c r="EH51" s="25">
        <f t="shared" si="157"/>
        <v>0</v>
      </c>
      <c r="EI51" s="25">
        <f t="shared" si="158"/>
        <v>13.94</v>
      </c>
      <c r="EJ51" s="18">
        <v>478.86</v>
      </c>
      <c r="EK51" s="18">
        <v>478.86</v>
      </c>
      <c r="EL51" s="18" t="s">
        <v>825</v>
      </c>
      <c r="EM51" s="18" t="s">
        <v>826</v>
      </c>
      <c r="EN51" s="16" t="s">
        <v>774</v>
      </c>
      <c r="EO51" s="16" t="s">
        <v>795</v>
      </c>
      <c r="EP51" s="16" t="e">
        <f>IF(OR(EN51="Cống tròn",EN51="Cống hộp",EN51="Ống nhựa"),INDEX(#REF!,MATCH(E51,#REF!,0)),IF(OR(EN51="Rãnh xây",EN51="Rãnh bê tông"),INDEX(#REF!,MATCH(E51,#REF!,0)),0))</f>
        <v>#REF!</v>
      </c>
      <c r="EQ51" s="18">
        <v>17.04</v>
      </c>
      <c r="ER51" s="18">
        <v>1</v>
      </c>
      <c r="ES51" s="25">
        <f t="shared" si="159"/>
        <v>17</v>
      </c>
      <c r="ET51" s="1" t="e">
        <f>_xlfn.IFNA(IF(EN51="Cống tròn",INDEX(#REF!,MATCH(E51,#REF!,0)),IF(EN51="Cống hộp",INDEX(#REF!,MATCH(E51,#REF!,0)),EU51&amp;" ,"&amp;EV51)),0)</f>
        <v>#REF!</v>
      </c>
      <c r="EU51" s="16" t="s">
        <v>769</v>
      </c>
      <c r="EV51" s="16" t="s">
        <v>775</v>
      </c>
      <c r="EW51" s="16" t="e">
        <f>_xlfn.IFNA(INDEX(#REF!,MATCH(E51,#REF!,0)),0)</f>
        <v>#REF!</v>
      </c>
      <c r="EX51" s="16"/>
      <c r="EY51" s="18">
        <v>0</v>
      </c>
      <c r="EZ51" s="18">
        <v>0</v>
      </c>
      <c r="FA51" s="18">
        <v>0</v>
      </c>
      <c r="FB51" s="19">
        <v>0</v>
      </c>
      <c r="FC51" s="19">
        <v>0</v>
      </c>
      <c r="FD51" s="25">
        <f t="shared" si="9"/>
        <v>0</v>
      </c>
      <c r="FE51" s="25">
        <f t="shared" si="160"/>
        <v>0</v>
      </c>
      <c r="FF51" s="18">
        <v>0.14000000000000001</v>
      </c>
      <c r="FG51" s="18">
        <v>2</v>
      </c>
      <c r="FH51" s="18">
        <v>1.5</v>
      </c>
      <c r="FI51" s="25">
        <f t="shared" si="161"/>
        <v>1.78</v>
      </c>
      <c r="FJ51" s="18">
        <v>0</v>
      </c>
      <c r="FK51" s="18">
        <v>0</v>
      </c>
      <c r="FL51" s="18">
        <v>0.2</v>
      </c>
      <c r="FM51" s="18">
        <v>1.6</v>
      </c>
      <c r="FN51" s="18">
        <v>0</v>
      </c>
      <c r="FO51" s="25">
        <f t="shared" si="162"/>
        <v>1.98</v>
      </c>
      <c r="FP51" s="18">
        <v>1.4999999999999999E-2</v>
      </c>
      <c r="FQ51" s="18">
        <v>1</v>
      </c>
      <c r="FR51" s="25">
        <f t="shared" si="10"/>
        <v>16</v>
      </c>
      <c r="FS51" s="25">
        <f t="shared" si="11"/>
        <v>0.22499999999999998</v>
      </c>
      <c r="FT51" s="25">
        <f t="shared" si="12"/>
        <v>16.225000000000001</v>
      </c>
      <c r="FU51" s="25">
        <f t="shared" si="13"/>
        <v>-0.81499999999999773</v>
      </c>
      <c r="FV51" s="25" t="str">
        <f t="shared" si="163"/>
        <v>Thêm 01</v>
      </c>
      <c r="FW51" s="25">
        <f t="shared" si="164"/>
        <v>0.2</v>
      </c>
      <c r="FX51" s="16"/>
      <c r="FY51" s="16"/>
      <c r="FZ51" s="16"/>
      <c r="GA51" s="16"/>
      <c r="GB51" s="19">
        <v>0</v>
      </c>
      <c r="GC51" s="19">
        <v>0</v>
      </c>
      <c r="GD51" s="19">
        <v>0</v>
      </c>
      <c r="GE51" s="19">
        <v>0</v>
      </c>
      <c r="GF51" s="19">
        <v>0</v>
      </c>
      <c r="GG51" s="19">
        <v>0</v>
      </c>
      <c r="GH51" s="19">
        <v>0</v>
      </c>
      <c r="GI51" s="19">
        <v>0</v>
      </c>
      <c r="GJ51" s="19">
        <v>0</v>
      </c>
      <c r="GK51" s="19">
        <v>0</v>
      </c>
      <c r="GL51" s="25">
        <f t="shared" si="14"/>
        <v>0</v>
      </c>
      <c r="GM51" s="25">
        <f t="shared" si="165"/>
        <v>0</v>
      </c>
      <c r="GN51" s="19">
        <v>0</v>
      </c>
      <c r="GO51" s="19">
        <v>0</v>
      </c>
      <c r="GP51" s="19">
        <v>0</v>
      </c>
      <c r="GQ51" s="19">
        <v>0</v>
      </c>
      <c r="GR51" s="1" t="e">
        <f>_xlfn.IFNA(INDEX(#REF!,MATCH(E51,#REF!,0)),0)</f>
        <v>#REF!</v>
      </c>
      <c r="GS51" s="16"/>
      <c r="GT51" s="18">
        <v>0</v>
      </c>
      <c r="GU51" s="18">
        <v>0</v>
      </c>
      <c r="GV51" s="18">
        <v>0</v>
      </c>
      <c r="GW51" s="18">
        <v>0</v>
      </c>
      <c r="GX51" s="25">
        <f t="shared" si="15"/>
        <v>0</v>
      </c>
      <c r="GY51" s="25">
        <f t="shared" si="16"/>
        <v>0</v>
      </c>
      <c r="GZ51" s="25">
        <f t="shared" si="166"/>
        <v>0</v>
      </c>
      <c r="HA51" s="1" t="e" cm="1">
        <f t="array" ref="HA51">INDEX(#REF!,MATCH(EJ51&amp;EK51&amp;HD51&amp;HE51&amp;HF51,#REF!&amp;#REF!&amp;#REF!&amp;#REF!&amp;#REF!,0))</f>
        <v>#REF!</v>
      </c>
      <c r="HB51" s="16"/>
      <c r="HC51" s="25">
        <f t="shared" si="167"/>
        <v>0</v>
      </c>
      <c r="HD51" s="18">
        <v>0</v>
      </c>
      <c r="HE51" s="18">
        <v>0</v>
      </c>
      <c r="HF51" s="18">
        <v>0</v>
      </c>
      <c r="HG51" s="1" t="e" cm="1">
        <f t="array" ref="HG51">INDEX(#REF!,MATCH(EJ51&amp;EK51&amp;HJ51&amp;HK51&amp;HL51,#REF!&amp;#REF!&amp;#REF!&amp;#REF!&amp;#REF!,0))</f>
        <v>#REF!</v>
      </c>
      <c r="HH51" s="16"/>
      <c r="HI51" s="25">
        <f t="shared" si="168"/>
        <v>0</v>
      </c>
      <c r="HJ51" s="25">
        <f t="shared" si="169"/>
        <v>0</v>
      </c>
      <c r="HK51" s="19">
        <v>0</v>
      </c>
      <c r="HL51" s="19">
        <v>0</v>
      </c>
      <c r="HM51" s="18">
        <v>0.01</v>
      </c>
      <c r="HN51" s="18">
        <v>1</v>
      </c>
      <c r="HO51" s="25">
        <f t="shared" si="170"/>
        <v>0</v>
      </c>
      <c r="HP51" s="25">
        <f t="shared" si="171"/>
        <v>0</v>
      </c>
      <c r="HQ51" s="25">
        <f t="shared" si="172"/>
        <v>0</v>
      </c>
      <c r="HR51" s="25">
        <f t="shared" si="173"/>
        <v>0</v>
      </c>
      <c r="HS51" s="25">
        <f t="shared" si="174"/>
        <v>0</v>
      </c>
      <c r="HT51" s="19">
        <v>0</v>
      </c>
      <c r="HU51" s="19">
        <v>0</v>
      </c>
      <c r="HV51" s="19">
        <v>0</v>
      </c>
      <c r="HW51" s="25">
        <f t="shared" si="175"/>
        <v>0</v>
      </c>
      <c r="HX51" s="19">
        <v>0</v>
      </c>
      <c r="HY51" s="19">
        <v>0</v>
      </c>
      <c r="HZ51" s="18">
        <v>22.85</v>
      </c>
      <c r="IA51" s="20">
        <f>ROUND(IF(EN51="Cống tròn",IF(EN51="Cống tròn",IF(EU51="Không có móng",IQ51-FF51,IF(EU51="Đế",IP51-FN51,IF(OR(EU51="Móng bê tông",EU51="Móng bê tông kết hợp đế"),II51-FJ51,0))),0),IF(EN51="Cống hộp",IF(AND(EN51="Cống hộp",EU51="Không có móng"),IQ51-GF51,IF(AND(EN51="Cống hộp",EU51="Móng bê tông"),IJ51-GB51,0)),IF(OR(EN51="Rãnh xây",EN51="Rãnh bê tông"),IF(OR(EN51="Rãnh xây",EN51="Rãnh bê tông"),IK51-GB51,0),IF(EN51="Ống nhựa",IF(AND(EN51="Ống nhựa",EU51="Không đắp cát"),IQ51-HT51,IF(AND(EN51="Ống nhựa",EU51="Đắp cát"),IH51-HX51,0)),IF(EN51="Rãnh thang",IF(EN51="Rãnh thang",IF(EU51="Móng bê tông",#REF!-#REF!,IQ51),0),0))))),2)</f>
        <v>20.76</v>
      </c>
      <c r="IB51" s="20">
        <f t="shared" si="176"/>
        <v>2.09</v>
      </c>
      <c r="IC51" s="20">
        <f t="shared" si="17"/>
        <v>20.76</v>
      </c>
      <c r="ID51" s="20">
        <f t="shared" si="18"/>
        <v>0</v>
      </c>
      <c r="IE51" s="20">
        <f t="shared" si="19"/>
        <v>0</v>
      </c>
      <c r="IF51" s="20">
        <f t="shared" si="20"/>
        <v>0</v>
      </c>
      <c r="IG51" s="20">
        <f>IF(EN51="Rãnh thang",IF(AND(EN51="Rãnh thang",EU51="Móng bê tông"),IQ51-#REF!,0),IF(EN51="Ống nhựa",IF(AND(EN51="Ống nhựa",EU51="Đắp cát"),IQ51-HT51,0),IF(EN51="Cống tròn",IF(EN51="Cống tròn",IF(OR(EU51="Móng bê tông",EU51="Móng bê tông kết hợp đế"),IM51-FL51,0),0),IF(EN51="Cống hộp",IF(AND(EN51="Cống hộp",EU51="Móng bê tông"),IN51-GD51,0),IF(OR(EN51="Rãnh xây",EN51="Rãnh bê tông"),IF(AND(EN51="Rãnh xây",EU51="Móng bê tông"),IO51-GD51,IF(AND(EN51="Rãnh bê tông",EU51="Móng bê tông"),IO51-GD51,0)),0)))))</f>
        <v>20.76</v>
      </c>
      <c r="IH51" s="20">
        <f t="shared" si="21"/>
        <v>0</v>
      </c>
      <c r="II51" s="20">
        <f t="shared" si="22"/>
        <v>20.76</v>
      </c>
      <c r="IJ51" s="20">
        <f t="shared" si="23"/>
        <v>0</v>
      </c>
      <c r="IK51" s="20">
        <f t="shared" si="177"/>
        <v>0</v>
      </c>
      <c r="IL51" s="20">
        <f t="shared" si="24"/>
        <v>20.96</v>
      </c>
      <c r="IM51" s="20">
        <f t="shared" si="25"/>
        <v>20.96</v>
      </c>
      <c r="IN51" s="20">
        <f t="shared" si="26"/>
        <v>0</v>
      </c>
      <c r="IO51" s="20">
        <f t="shared" si="27"/>
        <v>0</v>
      </c>
      <c r="IP51" s="20">
        <f t="shared" si="28"/>
        <v>0</v>
      </c>
      <c r="IQ51" s="18">
        <v>21.1</v>
      </c>
      <c r="IR51" s="25">
        <f t="shared" si="178"/>
        <v>0</v>
      </c>
      <c r="IS51" s="25">
        <f t="shared" si="29"/>
        <v>0</v>
      </c>
      <c r="IT51" s="25">
        <f t="shared" si="30"/>
        <v>0</v>
      </c>
      <c r="IU51" s="25">
        <f>ROUND(IF(EN51="Cống tròn",IF(EN51="Cống tròn",IV51+FF51,0),IF(EN51="Cống hộp",IF(EN51="Cống hộp",IV51+GP51,0),IF(OR(EN51="Rãnh xây",EN51="Rãnh bê tông"),IF(OR(EN51="Rãnh xây",EN51="Rãnh bê tông"),IV51+GP51,0),IF(EN51="ống nhựa",IF(EN51="Ống nhựa",IV51+HT51,0),IF(EN51="Rãnh thang",IF(EN51="Rãnh thang",IQ51+#REF!,0),0))))),2)</f>
        <v>22.61</v>
      </c>
      <c r="IV51" s="18">
        <v>22.47</v>
      </c>
      <c r="IW51" s="25">
        <f t="shared" si="31"/>
        <v>22.61</v>
      </c>
      <c r="IX51" s="25">
        <f t="shared" si="32"/>
        <v>0</v>
      </c>
      <c r="IY51" s="25">
        <f t="shared" si="33"/>
        <v>0</v>
      </c>
      <c r="IZ51" s="25">
        <f t="shared" si="34"/>
        <v>0</v>
      </c>
      <c r="JA51" s="25">
        <f t="shared" si="35"/>
        <v>0</v>
      </c>
      <c r="JB51" s="18">
        <v>22.85</v>
      </c>
      <c r="JC51" s="20">
        <f>ROUND(IF(EN51="Cống tròn",IF(EN51="Cống tròn",IF(EU51="Không có móng",JS51-FF51,IF(EU51="Đế",JR51-FN51,IF(OR(EU51="Móng bê tông",EU51="Móng bê tông kết hợp đế"),JK51-FJ51,0))),0),IF(EN51="Cống hộp",IF(AND(EN51="Cống hộp",EU51="Không có móng"),JS51-GF51,IF(AND(EN51="Cống hộp",EU51="Móng bê tông"),JL51-GB51,0)),IF(OR(EN51="Rãnh xây",EN51="Rãnh bê tông"),IF(OR(EN51="Rãnh xây",EN51="Rãnh bê tông"),JM51-GB51,0),IF(EN51="Ống nhựa",IF(AND(EN51="Ống nhựa",EU51="Không đắp cát"),JS51-HT51,IF(AND(EN51="Ống nhựa",EU51="Đắp cát"),JJ51-HX51,0)),IF(EN51="Rãnh thang",IF(EN51="Rãnh thang",IF(EU51="Móng bê tông",#REF!-#REF!,JS51),0),0))))),2)</f>
        <v>20.63</v>
      </c>
      <c r="JD51" s="20">
        <f t="shared" si="179"/>
        <v>2.2200000000000024</v>
      </c>
      <c r="JE51" s="20">
        <f t="shared" si="36"/>
        <v>20.63</v>
      </c>
      <c r="JF51" s="20">
        <f t="shared" si="37"/>
        <v>0</v>
      </c>
      <c r="JG51" s="20">
        <f t="shared" si="38"/>
        <v>0</v>
      </c>
      <c r="JH51" s="20">
        <f t="shared" si="39"/>
        <v>0</v>
      </c>
      <c r="JI51" s="20">
        <f>IF(EN51="Rãnh thang",IF(AND(EN51="Rãnh thang",EU51="Móng bê tông"),JS51-#REF!,0),IF(EN51="Ống nhựa",IF(AND(EN51="Ống nhựa",EU51="Đắp cát"),JS51-HT51,0),IF(EN51="Cống tròn",IF(EN51="Cống tròn",IF(OR(EU51="Móng bê tông",EU51="Móng bê tông kết hợp đế"),JO51-FL51,0),0),IF(EN51="Cống hộp",IF(AND(EN51="Cống hộp",EU51="Móng bê tông"),JP51-GD51,0),IF(OR(EN51="Rãnh xây",EN51="Rãnh bê tông"),IF(AND(EN51="Rãnh xây",EU51="Móng bê tông"),JQ51-GD51,IF(AND(EN51="Rãnh bê tông",EU51="Móng bê tông"),JQ51-GD51,0)),0)))))</f>
        <v>20.63</v>
      </c>
      <c r="JJ51" s="20">
        <f t="shared" si="40"/>
        <v>0</v>
      </c>
      <c r="JK51" s="20">
        <f t="shared" si="41"/>
        <v>20.63</v>
      </c>
      <c r="JL51" s="20">
        <f t="shared" si="42"/>
        <v>0</v>
      </c>
      <c r="JM51" s="20">
        <f t="shared" si="43"/>
        <v>0</v>
      </c>
      <c r="JN51" s="20">
        <f t="shared" si="44"/>
        <v>20.83</v>
      </c>
      <c r="JO51" s="20">
        <f t="shared" si="45"/>
        <v>20.83</v>
      </c>
      <c r="JP51" s="20">
        <f t="shared" si="46"/>
        <v>0</v>
      </c>
      <c r="JQ51" s="20">
        <f t="shared" si="47"/>
        <v>0</v>
      </c>
      <c r="JR51" s="20">
        <f t="shared" si="48"/>
        <v>0</v>
      </c>
      <c r="JS51" s="26">
        <v>20.97</v>
      </c>
      <c r="JT51" s="25">
        <f t="shared" si="180"/>
        <v>0</v>
      </c>
      <c r="JU51" s="25">
        <f t="shared" si="49"/>
        <v>0</v>
      </c>
      <c r="JV51" s="25">
        <f t="shared" si="50"/>
        <v>0</v>
      </c>
      <c r="JW51" s="25">
        <f>ROUND(IF(EN51="Cống tròn",IF(EN51="Cống tròn",JX51+FF51,0),IF(EN51="Cống hộp",IF(EN51="Cống hộp",JX51+GP51,0),IF(OR(EN51="Rãnh xây",EN51="Rãnh bê tông"),IF(OR(EN51="Rãnh xây",EN51="Rãnh bê tông"),JX51+GP51,0),IF(EN51="ống nhựa",IF(EN51="Ống nhựa",JX51+HT51,0),IF(EN51="Rãnh thang",IF(EN51="Rãnh thang",JS51+#REF!,0),0))))),2)</f>
        <v>22.61</v>
      </c>
      <c r="JX51" s="27">
        <v>22.47</v>
      </c>
      <c r="JY51" s="25">
        <f t="shared" si="51"/>
        <v>22.61</v>
      </c>
      <c r="JZ51" s="25">
        <f t="shared" si="52"/>
        <v>0</v>
      </c>
      <c r="KA51" s="25">
        <f t="shared" si="53"/>
        <v>0</v>
      </c>
      <c r="KB51" s="25">
        <f t="shared" si="54"/>
        <v>0</v>
      </c>
      <c r="KC51" s="25">
        <f t="shared" si="55"/>
        <v>0</v>
      </c>
      <c r="KD51" s="28" t="s">
        <v>98</v>
      </c>
      <c r="KE51" s="27">
        <v>0</v>
      </c>
      <c r="KF51" s="25">
        <f t="shared" si="56"/>
        <v>2.09</v>
      </c>
      <c r="KG51" s="25">
        <f t="shared" si="181"/>
        <v>2.09</v>
      </c>
      <c r="KH51" s="27">
        <v>0</v>
      </c>
      <c r="KI51" s="25">
        <f t="shared" si="57"/>
        <v>2.2200000000000024</v>
      </c>
      <c r="KJ51" s="25">
        <f t="shared" si="182"/>
        <v>2.2200000000000024</v>
      </c>
      <c r="KK51" s="25">
        <f t="shared" si="58"/>
        <v>0</v>
      </c>
      <c r="KL51" s="25">
        <f t="shared" si="59"/>
        <v>0</v>
      </c>
      <c r="KM51" s="25">
        <f t="shared" si="183"/>
        <v>0</v>
      </c>
      <c r="KN51" s="25">
        <f t="shared" si="60"/>
        <v>0</v>
      </c>
      <c r="KO51" s="25">
        <f t="shared" si="61"/>
        <v>0</v>
      </c>
      <c r="KP51" s="25">
        <f t="shared" si="184"/>
        <v>0</v>
      </c>
      <c r="KQ51" s="25">
        <f t="shared" si="62"/>
        <v>0.2</v>
      </c>
      <c r="KR51" s="25">
        <f t="shared" si="63"/>
        <v>0.2</v>
      </c>
      <c r="KS51" s="25">
        <f t="shared" si="185"/>
        <v>0.2</v>
      </c>
      <c r="KT51" s="25">
        <f t="shared" si="64"/>
        <v>0</v>
      </c>
      <c r="KU51" s="25">
        <f t="shared" si="65"/>
        <v>0</v>
      </c>
      <c r="KV51" s="25">
        <f t="shared" si="186"/>
        <v>0</v>
      </c>
      <c r="KW51" s="25">
        <f t="shared" si="66"/>
        <v>0</v>
      </c>
      <c r="KX51" s="25">
        <f t="shared" si="67"/>
        <v>0</v>
      </c>
      <c r="KY51" s="25">
        <f t="shared" si="187"/>
        <v>0</v>
      </c>
      <c r="KZ51" s="25">
        <f t="shared" si="68"/>
        <v>0</v>
      </c>
      <c r="LA51" s="25">
        <f t="shared" si="69"/>
        <v>0</v>
      </c>
      <c r="LB51" s="25">
        <f t="shared" si="188"/>
        <v>0</v>
      </c>
      <c r="LC51" s="25">
        <f t="shared" si="70"/>
        <v>1.98</v>
      </c>
      <c r="LD51" s="25">
        <f t="shared" si="71"/>
        <v>1.98</v>
      </c>
      <c r="LE51" s="25">
        <f t="shared" si="189"/>
        <v>1.98</v>
      </c>
      <c r="LF51" s="25">
        <f t="shared" si="72"/>
        <v>0</v>
      </c>
      <c r="LG51" s="25">
        <f t="shared" si="73"/>
        <v>0</v>
      </c>
      <c r="LH51" s="25">
        <f t="shared" si="190"/>
        <v>0</v>
      </c>
      <c r="LI51" s="25">
        <f t="shared" si="74"/>
        <v>0</v>
      </c>
      <c r="LJ51" s="25">
        <f t="shared" si="75"/>
        <v>0</v>
      </c>
      <c r="LK51" s="25">
        <f t="shared" si="191"/>
        <v>0</v>
      </c>
      <c r="LL51" s="25">
        <f t="shared" si="76"/>
        <v>0</v>
      </c>
      <c r="LM51" s="25">
        <f t="shared" si="77"/>
        <v>0</v>
      </c>
      <c r="LN51" s="25">
        <f t="shared" si="192"/>
        <v>0</v>
      </c>
      <c r="LO51" s="25">
        <f t="shared" si="78"/>
        <v>0</v>
      </c>
      <c r="LP51" s="25">
        <f t="shared" si="79"/>
        <v>0</v>
      </c>
      <c r="LQ51" s="25">
        <f t="shared" si="193"/>
        <v>0</v>
      </c>
      <c r="LR51" s="25">
        <f t="shared" si="80"/>
        <v>0</v>
      </c>
      <c r="LS51" s="25">
        <f t="shared" si="81"/>
        <v>0</v>
      </c>
      <c r="LT51" s="25">
        <f t="shared" si="194"/>
        <v>0</v>
      </c>
      <c r="LU51" s="25">
        <f t="shared" si="82"/>
        <v>0</v>
      </c>
      <c r="LV51" s="25">
        <f t="shared" si="83"/>
        <v>0</v>
      </c>
      <c r="LW51" s="25">
        <f t="shared" si="195"/>
        <v>0</v>
      </c>
      <c r="LX51" s="25">
        <f t="shared" si="84"/>
        <v>0</v>
      </c>
      <c r="LY51" s="25">
        <f t="shared" si="85"/>
        <v>0</v>
      </c>
      <c r="LZ51" s="25">
        <f t="shared" si="196"/>
        <v>0</v>
      </c>
      <c r="MA51" s="25">
        <f t="shared" si="86"/>
        <v>0</v>
      </c>
      <c r="MB51" s="25">
        <f t="shared" si="87"/>
        <v>0</v>
      </c>
      <c r="MC51" s="25">
        <f t="shared" si="197"/>
        <v>0</v>
      </c>
      <c r="MD51" s="25">
        <f t="shared" si="88"/>
        <v>0</v>
      </c>
      <c r="ME51" s="25">
        <f t="shared" si="89"/>
        <v>0</v>
      </c>
      <c r="MF51" s="25">
        <f t="shared" si="198"/>
        <v>0</v>
      </c>
      <c r="MG51" s="25">
        <f t="shared" si="90"/>
        <v>0</v>
      </c>
      <c r="MH51" s="25">
        <f t="shared" si="91"/>
        <v>0</v>
      </c>
      <c r="MI51" s="25">
        <f t="shared" si="199"/>
        <v>0</v>
      </c>
      <c r="MJ51" s="25">
        <f t="shared" si="92"/>
        <v>0</v>
      </c>
      <c r="MK51" s="25">
        <f t="shared" si="93"/>
        <v>0</v>
      </c>
      <c r="ML51" s="25">
        <f t="shared" si="200"/>
        <v>0</v>
      </c>
      <c r="MM51" s="25">
        <f t="shared" si="94"/>
        <v>0</v>
      </c>
      <c r="MN51" s="25">
        <f t="shared" si="95"/>
        <v>0</v>
      </c>
      <c r="MO51" s="25">
        <f t="shared" si="201"/>
        <v>0</v>
      </c>
      <c r="MP51" s="25">
        <f t="shared" si="96"/>
        <v>0</v>
      </c>
      <c r="MQ51" s="25">
        <f t="shared" si="97"/>
        <v>0</v>
      </c>
      <c r="MR51" s="25">
        <f t="shared" si="202"/>
        <v>0</v>
      </c>
      <c r="MS51" s="29">
        <v>1.98</v>
      </c>
      <c r="MT51" s="29">
        <v>0</v>
      </c>
      <c r="MU51" s="29">
        <v>1</v>
      </c>
      <c r="MV51" s="29">
        <v>1</v>
      </c>
      <c r="MW51" s="25">
        <f t="shared" si="98"/>
        <v>1.98</v>
      </c>
      <c r="MX51" s="25">
        <f t="shared" si="99"/>
        <v>4.1399999999999997</v>
      </c>
      <c r="MY51" s="25">
        <f t="shared" si="100"/>
        <v>0</v>
      </c>
      <c r="MZ51" s="25">
        <f t="shared" si="101"/>
        <v>0</v>
      </c>
      <c r="NA51" s="25">
        <f t="shared" si="102"/>
        <v>1.98</v>
      </c>
      <c r="NB51" s="25">
        <f t="shared" si="103"/>
        <v>4.4000000000000004</v>
      </c>
      <c r="NC51" s="25">
        <f t="shared" si="104"/>
        <v>0</v>
      </c>
      <c r="ND51" s="25">
        <f t="shared" si="105"/>
        <v>0</v>
      </c>
      <c r="NE51" s="25">
        <f t="shared" si="203"/>
        <v>1.98</v>
      </c>
      <c r="NF51" s="25">
        <f t="shared" si="203"/>
        <v>4.2699999999999996</v>
      </c>
      <c r="NG51" s="25">
        <f t="shared" si="203"/>
        <v>0</v>
      </c>
      <c r="NH51" s="25">
        <f t="shared" si="203"/>
        <v>0</v>
      </c>
      <c r="NI51" s="25">
        <f t="shared" si="107"/>
        <v>72.760000000000005</v>
      </c>
      <c r="NJ51" s="25">
        <f t="shared" si="108"/>
        <v>0</v>
      </c>
      <c r="NK51" s="25">
        <f t="shared" si="109"/>
        <v>72.760000000000005</v>
      </c>
      <c r="NL51" s="25">
        <f t="shared" si="110"/>
        <v>57.89</v>
      </c>
      <c r="NM51" s="25">
        <f t="shared" si="111"/>
        <v>0</v>
      </c>
      <c r="NN51" s="25">
        <f t="shared" si="204"/>
        <v>57.89</v>
      </c>
      <c r="NO51" s="25">
        <f t="shared" si="112"/>
        <v>0</v>
      </c>
      <c r="NP51" s="25">
        <f t="shared" si="113"/>
        <v>0</v>
      </c>
      <c r="NQ51" s="25">
        <f t="shared" si="205"/>
        <v>0</v>
      </c>
      <c r="NR51" s="25">
        <f t="shared" si="114"/>
        <v>0</v>
      </c>
      <c r="NS51" s="25">
        <f t="shared" si="115"/>
        <v>0</v>
      </c>
      <c r="NT51" s="25">
        <f t="shared" si="206"/>
        <v>0</v>
      </c>
      <c r="NU51" s="25">
        <f t="shared" si="116"/>
        <v>0</v>
      </c>
      <c r="NV51" s="25">
        <f t="shared" si="117"/>
        <v>0</v>
      </c>
      <c r="NW51" s="25">
        <f t="shared" si="207"/>
        <v>0</v>
      </c>
      <c r="NX51" s="25">
        <f t="shared" si="208"/>
        <v>57.89</v>
      </c>
      <c r="NY51" s="25">
        <f t="shared" si="208"/>
        <v>0</v>
      </c>
      <c r="NZ51" s="25">
        <f t="shared" si="209"/>
        <v>57.89</v>
      </c>
      <c r="OA51" s="25">
        <f t="shared" si="210"/>
        <v>14.87</v>
      </c>
      <c r="OB51" s="25">
        <f t="shared" si="210"/>
        <v>0</v>
      </c>
      <c r="OC51" s="25">
        <f t="shared" si="211"/>
        <v>14.87</v>
      </c>
      <c r="OD51" s="25">
        <f t="shared" si="212"/>
        <v>57.89</v>
      </c>
      <c r="OE51" s="25">
        <f t="shared" si="212"/>
        <v>0</v>
      </c>
      <c r="OF51" s="25">
        <f t="shared" si="212"/>
        <v>57.89</v>
      </c>
      <c r="OG51" s="25">
        <f t="shared" si="119"/>
        <v>0</v>
      </c>
      <c r="OH51" s="25">
        <f t="shared" si="120"/>
        <v>0</v>
      </c>
      <c r="OI51" s="25">
        <f t="shared" si="121"/>
        <v>0</v>
      </c>
      <c r="OJ51" s="25">
        <f t="shared" si="122"/>
        <v>0</v>
      </c>
      <c r="OK51" s="25">
        <f t="shared" si="123"/>
        <v>0</v>
      </c>
      <c r="OL51" s="25">
        <f t="shared" si="124"/>
        <v>0</v>
      </c>
      <c r="OM51" s="25">
        <f t="shared" si="213"/>
        <v>0</v>
      </c>
      <c r="ON51" s="25">
        <f t="shared" si="213"/>
        <v>0</v>
      </c>
      <c r="OO51" s="25">
        <f t="shared" si="213"/>
        <v>0</v>
      </c>
      <c r="OP51" s="25">
        <f t="shared" si="125"/>
        <v>0</v>
      </c>
      <c r="OQ51" s="25">
        <f t="shared" si="126"/>
        <v>0</v>
      </c>
      <c r="OR51" s="25">
        <f t="shared" si="214"/>
        <v>0</v>
      </c>
      <c r="OS51" s="19">
        <v>538116.87</v>
      </c>
      <c r="OT51" s="19">
        <v>2371326.1</v>
      </c>
    </row>
    <row r="52" spans="1:410" ht="33" customHeight="1" x14ac:dyDescent="0.25">
      <c r="A52" s="18"/>
      <c r="B52" s="18" t="s">
        <v>763</v>
      </c>
      <c r="C52" s="18">
        <v>478.86</v>
      </c>
      <c r="D52" s="16" t="e">
        <f>_xlfn.IFNA(INDEX(#REF!,MATCH(E52,#REF!,0)),0)</f>
        <v>#REF!</v>
      </c>
      <c r="E52" s="18" t="s">
        <v>827</v>
      </c>
      <c r="F52" s="16" t="s">
        <v>765</v>
      </c>
      <c r="G52" s="16" t="s">
        <v>819</v>
      </c>
      <c r="H52" s="16" t="s">
        <v>820</v>
      </c>
      <c r="I52" s="16" t="s">
        <v>768</v>
      </c>
      <c r="J52" s="16" t="s">
        <v>811</v>
      </c>
      <c r="K52" s="16" t="s">
        <v>770</v>
      </c>
      <c r="L52" s="16" t="s">
        <v>771</v>
      </c>
      <c r="M52" s="18">
        <v>2.4</v>
      </c>
      <c r="N52" s="18">
        <v>2.4</v>
      </c>
      <c r="O52" s="18">
        <v>2.8</v>
      </c>
      <c r="P52" s="18">
        <v>2.8</v>
      </c>
      <c r="Q52" s="18">
        <v>0.1</v>
      </c>
      <c r="R52" s="18">
        <v>2.6</v>
      </c>
      <c r="S52" s="18">
        <v>2.6</v>
      </c>
      <c r="T52" s="18">
        <v>0.2</v>
      </c>
      <c r="U52" s="18">
        <v>0</v>
      </c>
      <c r="V52" s="18">
        <v>0</v>
      </c>
      <c r="W52" s="18">
        <v>0</v>
      </c>
      <c r="X52" s="18">
        <v>2.4</v>
      </c>
      <c r="Y52" s="18">
        <v>2.4</v>
      </c>
      <c r="Z52" s="20">
        <f t="shared" si="215"/>
        <v>3</v>
      </c>
      <c r="AA52" s="18">
        <v>0.2</v>
      </c>
      <c r="AB52" s="18">
        <v>0</v>
      </c>
      <c r="AC52" s="18">
        <v>0</v>
      </c>
      <c r="AD52" s="18">
        <v>0</v>
      </c>
      <c r="AE52" s="18">
        <v>0</v>
      </c>
      <c r="AF52" s="18">
        <v>0</v>
      </c>
      <c r="AG52" s="18">
        <v>0</v>
      </c>
      <c r="AH52" s="18">
        <v>0</v>
      </c>
      <c r="AI52" s="20">
        <f t="shared" si="127"/>
        <v>0</v>
      </c>
      <c r="AJ52" s="18">
        <v>0</v>
      </c>
      <c r="AK52" s="18">
        <v>0</v>
      </c>
      <c r="AL52" s="20">
        <f t="shared" si="128"/>
        <v>0</v>
      </c>
      <c r="AM52" s="18">
        <v>0</v>
      </c>
      <c r="AN52" s="18">
        <v>0</v>
      </c>
      <c r="AO52" s="18">
        <v>0</v>
      </c>
      <c r="AP52" s="18">
        <v>0</v>
      </c>
      <c r="AQ52" s="18">
        <v>0</v>
      </c>
      <c r="AR52" s="18">
        <v>0</v>
      </c>
      <c r="AS52" s="18">
        <v>0</v>
      </c>
      <c r="AT52" s="18">
        <v>0</v>
      </c>
      <c r="AU52" s="18">
        <v>0</v>
      </c>
      <c r="AV52" s="18">
        <v>1</v>
      </c>
      <c r="AW52" s="18">
        <v>0</v>
      </c>
      <c r="AX52" s="18">
        <v>0</v>
      </c>
      <c r="AY52" s="18">
        <v>0</v>
      </c>
      <c r="AZ52" s="18">
        <v>2</v>
      </c>
      <c r="BA52" s="18">
        <v>1</v>
      </c>
      <c r="BB52" s="18">
        <v>0</v>
      </c>
      <c r="BC52" s="18">
        <v>0</v>
      </c>
      <c r="BD52" s="18">
        <v>0</v>
      </c>
      <c r="BE52" s="18">
        <v>0</v>
      </c>
      <c r="BF52" s="18">
        <v>0</v>
      </c>
      <c r="BG52" s="18">
        <v>0</v>
      </c>
      <c r="BH52" s="18">
        <v>0</v>
      </c>
      <c r="BI52" s="18">
        <v>0</v>
      </c>
      <c r="BJ52" s="18">
        <v>0</v>
      </c>
      <c r="BK52" s="18">
        <v>0</v>
      </c>
      <c r="BL52" s="18">
        <v>0</v>
      </c>
      <c r="BM52" s="18">
        <v>0</v>
      </c>
      <c r="BN52" s="18">
        <v>0</v>
      </c>
      <c r="BO52" s="18">
        <v>0</v>
      </c>
      <c r="BP52" s="18">
        <v>0</v>
      </c>
      <c r="BQ52" s="18">
        <v>0</v>
      </c>
      <c r="BR52" s="18">
        <v>0</v>
      </c>
      <c r="BS52" s="18">
        <v>0</v>
      </c>
      <c r="BT52" s="18">
        <v>0</v>
      </c>
      <c r="BU52" s="18">
        <v>0</v>
      </c>
      <c r="BV52" s="18">
        <v>0</v>
      </c>
      <c r="BW52" s="18">
        <v>0</v>
      </c>
      <c r="BX52" s="18">
        <v>0</v>
      </c>
      <c r="BY52" s="18">
        <v>0</v>
      </c>
      <c r="BZ52" s="18">
        <v>0</v>
      </c>
      <c r="CA52" s="16" t="e">
        <f>_xlfn.IFNA(IF(RIGHT(D52,2)="=G",0,INDEX(#REF!,MATCH(E52,#REF!,0))),0)</f>
        <v>#REF!</v>
      </c>
      <c r="CB52" s="16"/>
      <c r="CC52" s="18"/>
      <c r="CD52" s="18"/>
      <c r="CE52" s="18"/>
      <c r="CF52" s="18"/>
      <c r="CG52" s="18"/>
      <c r="CH52" s="18"/>
      <c r="CI52" s="16" t="s">
        <v>98</v>
      </c>
      <c r="CJ52" s="18">
        <v>0</v>
      </c>
      <c r="CK52" s="20">
        <f t="shared" si="129"/>
        <v>2.48</v>
      </c>
      <c r="CL52" s="20">
        <f t="shared" si="130"/>
        <v>2.48</v>
      </c>
      <c r="CM52" s="18">
        <v>20.93</v>
      </c>
      <c r="CN52" s="18">
        <v>23.69</v>
      </c>
      <c r="CO52" s="18">
        <v>22.851000000000003</v>
      </c>
      <c r="CP52" s="22">
        <f t="shared" si="131"/>
        <v>22.85</v>
      </c>
      <c r="CQ52" s="22">
        <f t="shared" si="132"/>
        <v>20.37</v>
      </c>
      <c r="CR52" s="22">
        <f t="shared" si="133"/>
        <v>2.48</v>
      </c>
      <c r="CS52" s="22">
        <f t="shared" si="134"/>
        <v>20.470000000000002</v>
      </c>
      <c r="CT52" s="22">
        <f t="shared" si="0"/>
        <v>20.67</v>
      </c>
      <c r="CU52" s="18">
        <v>20.67</v>
      </c>
      <c r="CV52" s="22">
        <f t="shared" si="135"/>
        <v>3</v>
      </c>
      <c r="CW52" s="22">
        <f t="shared" si="1"/>
        <v>0</v>
      </c>
      <c r="CX52" s="22">
        <f t="shared" si="2"/>
        <v>0</v>
      </c>
      <c r="CY52" s="22">
        <f t="shared" si="136"/>
        <v>23.69</v>
      </c>
      <c r="CZ52" s="22">
        <f t="shared" si="137"/>
        <v>23.69</v>
      </c>
      <c r="DA52" s="18">
        <v>23.69</v>
      </c>
      <c r="DB52" s="20">
        <f t="shared" si="138"/>
        <v>3.32</v>
      </c>
      <c r="DC52" s="20">
        <f t="shared" si="139"/>
        <v>0.84</v>
      </c>
      <c r="DD52" s="20">
        <f t="shared" si="140"/>
        <v>2.48</v>
      </c>
      <c r="DE52" s="20">
        <f t="shared" si="3"/>
        <v>0.1</v>
      </c>
      <c r="DF52" s="20">
        <f t="shared" si="4"/>
        <v>0.2</v>
      </c>
      <c r="DG52" s="20">
        <f t="shared" si="5"/>
        <v>2.1800000000000002</v>
      </c>
      <c r="DH52" s="20">
        <f t="shared" si="6"/>
        <v>0</v>
      </c>
      <c r="DI52" s="20">
        <f t="shared" si="7"/>
        <v>0</v>
      </c>
      <c r="DJ52" s="20">
        <f t="shared" si="8"/>
        <v>0</v>
      </c>
      <c r="DK52" s="20">
        <f t="shared" si="141"/>
        <v>2.4800000000000004</v>
      </c>
      <c r="DL52" s="20">
        <f t="shared" si="142"/>
        <v>0</v>
      </c>
      <c r="DM52" s="20">
        <f t="shared" si="216"/>
        <v>0</v>
      </c>
      <c r="DN52" s="20">
        <f t="shared" si="143"/>
        <v>0</v>
      </c>
      <c r="DO52" s="18">
        <v>3</v>
      </c>
      <c r="DP52" s="18">
        <v>0</v>
      </c>
      <c r="DQ52" s="18">
        <v>1</v>
      </c>
      <c r="DR52" s="18">
        <v>1</v>
      </c>
      <c r="DS52" s="25">
        <f t="shared" si="144"/>
        <v>3</v>
      </c>
      <c r="DT52" s="25">
        <f t="shared" si="145"/>
        <v>0</v>
      </c>
      <c r="DU52" s="25">
        <f t="shared" si="146"/>
        <v>7.44</v>
      </c>
      <c r="DV52" s="25">
        <f t="shared" si="147"/>
        <v>0</v>
      </c>
      <c r="DW52" s="25">
        <f t="shared" si="148"/>
        <v>7.44</v>
      </c>
      <c r="DX52" s="25">
        <f t="shared" si="149"/>
        <v>0</v>
      </c>
      <c r="DY52" s="25">
        <f t="shared" si="150"/>
        <v>0</v>
      </c>
      <c r="DZ52" s="25">
        <f t="shared" si="151"/>
        <v>0</v>
      </c>
      <c r="EA52" s="25">
        <f t="shared" si="152"/>
        <v>0</v>
      </c>
      <c r="EB52" s="25">
        <f t="shared" si="153"/>
        <v>0</v>
      </c>
      <c r="EC52" s="25">
        <f t="shared" si="154"/>
        <v>0</v>
      </c>
      <c r="ED52" s="25">
        <f t="shared" si="155"/>
        <v>0</v>
      </c>
      <c r="EE52" s="25">
        <f t="shared" si="155"/>
        <v>0</v>
      </c>
      <c r="EF52" s="25">
        <f t="shared" si="156"/>
        <v>0</v>
      </c>
      <c r="EG52" s="25">
        <f t="shared" si="157"/>
        <v>0</v>
      </c>
      <c r="EH52" s="25">
        <f t="shared" si="157"/>
        <v>0</v>
      </c>
      <c r="EI52" s="25">
        <f t="shared" si="158"/>
        <v>0</v>
      </c>
      <c r="EJ52" s="18"/>
      <c r="EK52" s="18"/>
      <c r="EL52" s="18"/>
      <c r="EM52" s="18"/>
      <c r="EN52" s="16"/>
      <c r="EO52" s="16"/>
      <c r="EP52" s="16">
        <f>IF(OR(EN52="Cống tròn",EN52="Cống hộp",EN52="Ống nhựa"),INDEX(#REF!,MATCH(E52,#REF!,0)),IF(OR(EN52="Rãnh xây",EN52="Rãnh bê tông"),INDEX(#REF!,MATCH(E52,#REF!,0)),0))</f>
        <v>0</v>
      </c>
      <c r="EQ52" s="18"/>
      <c r="ER52" s="18"/>
      <c r="ES52" s="25">
        <f t="shared" si="159"/>
        <v>0</v>
      </c>
      <c r="ET52" s="1" t="str">
        <f>_xlfn.IFNA(IF(EN52="Cống tròn",INDEX(#REF!,MATCH(E52,#REF!,0)),IF(EN52="Cống hộp",INDEX(#REF!,MATCH(E52,#REF!,0)),EU52&amp;" ,"&amp;EV52)),0)</f>
        <v xml:space="preserve"> ,</v>
      </c>
      <c r="EU52" s="16"/>
      <c r="EV52" s="16"/>
      <c r="EW52" s="16" t="e">
        <f>_xlfn.IFNA(INDEX(#REF!,MATCH(E52,#REF!,0)),0)</f>
        <v>#REF!</v>
      </c>
      <c r="EX52" s="16"/>
      <c r="EY52" s="18">
        <v>0</v>
      </c>
      <c r="EZ52" s="18">
        <v>0</v>
      </c>
      <c r="FA52" s="18">
        <v>0</v>
      </c>
      <c r="FB52" s="19">
        <v>0</v>
      </c>
      <c r="FC52" s="19">
        <v>0</v>
      </c>
      <c r="FD52" s="25">
        <f t="shared" si="9"/>
        <v>0</v>
      </c>
      <c r="FE52" s="25">
        <f t="shared" si="160"/>
        <v>0</v>
      </c>
      <c r="FF52" s="18">
        <v>0</v>
      </c>
      <c r="FG52" s="18">
        <v>0</v>
      </c>
      <c r="FH52" s="18">
        <v>0</v>
      </c>
      <c r="FI52" s="25">
        <f t="shared" si="161"/>
        <v>0</v>
      </c>
      <c r="FJ52" s="18">
        <v>0</v>
      </c>
      <c r="FK52" s="18">
        <v>0</v>
      </c>
      <c r="FL52" s="18">
        <v>0</v>
      </c>
      <c r="FM52" s="18">
        <v>0</v>
      </c>
      <c r="FN52" s="18">
        <v>0</v>
      </c>
      <c r="FO52" s="25">
        <f t="shared" si="162"/>
        <v>0</v>
      </c>
      <c r="FP52" s="18">
        <v>0</v>
      </c>
      <c r="FQ52" s="18">
        <v>0</v>
      </c>
      <c r="FR52" s="25">
        <f t="shared" si="10"/>
        <v>0</v>
      </c>
      <c r="FS52" s="25">
        <f t="shared" si="11"/>
        <v>0</v>
      </c>
      <c r="FT52" s="25">
        <f t="shared" si="12"/>
        <v>0</v>
      </c>
      <c r="FU52" s="25">
        <f t="shared" si="13"/>
        <v>0</v>
      </c>
      <c r="FV52" s="25" t="str">
        <f t="shared" si="163"/>
        <v>Đủ</v>
      </c>
      <c r="FW52" s="25">
        <f t="shared" si="164"/>
        <v>0</v>
      </c>
      <c r="FX52" s="16"/>
      <c r="FY52" s="16"/>
      <c r="FZ52" s="16"/>
      <c r="GA52" s="16"/>
      <c r="GB52" s="19">
        <v>0</v>
      </c>
      <c r="GC52" s="19">
        <v>0</v>
      </c>
      <c r="GD52" s="19">
        <v>0</v>
      </c>
      <c r="GE52" s="19">
        <v>0</v>
      </c>
      <c r="GF52" s="19">
        <v>0</v>
      </c>
      <c r="GG52" s="19">
        <v>0</v>
      </c>
      <c r="GH52" s="19">
        <v>0</v>
      </c>
      <c r="GI52" s="19">
        <v>0</v>
      </c>
      <c r="GJ52" s="19">
        <v>0</v>
      </c>
      <c r="GK52" s="19">
        <v>0</v>
      </c>
      <c r="GL52" s="25">
        <f t="shared" si="14"/>
        <v>0</v>
      </c>
      <c r="GM52" s="25">
        <f t="shared" si="165"/>
        <v>0</v>
      </c>
      <c r="GN52" s="19">
        <v>0</v>
      </c>
      <c r="GO52" s="19">
        <v>0</v>
      </c>
      <c r="GP52" s="19">
        <v>0</v>
      </c>
      <c r="GQ52" s="19">
        <v>0</v>
      </c>
      <c r="GR52" s="1" t="e">
        <f>_xlfn.IFNA(INDEX(#REF!,MATCH(E52,#REF!,0)),0)</f>
        <v>#REF!</v>
      </c>
      <c r="GS52" s="16"/>
      <c r="GT52" s="18">
        <v>0</v>
      </c>
      <c r="GU52" s="18">
        <v>0</v>
      </c>
      <c r="GV52" s="18">
        <v>0</v>
      </c>
      <c r="GW52" s="18">
        <v>0</v>
      </c>
      <c r="GX52" s="25">
        <f t="shared" si="15"/>
        <v>0</v>
      </c>
      <c r="GY52" s="25">
        <f t="shared" si="16"/>
        <v>0</v>
      </c>
      <c r="GZ52" s="25">
        <f t="shared" si="166"/>
        <v>0</v>
      </c>
      <c r="HA52" s="1" t="e" cm="1">
        <f t="array" ref="HA52">INDEX(#REF!,MATCH(EJ52&amp;EK52&amp;HD52&amp;HE52&amp;HF52,#REF!&amp;#REF!&amp;#REF!&amp;#REF!&amp;#REF!,0))</f>
        <v>#REF!</v>
      </c>
      <c r="HB52" s="16"/>
      <c r="HC52" s="25">
        <f t="shared" si="167"/>
        <v>0</v>
      </c>
      <c r="HD52" s="18">
        <v>0</v>
      </c>
      <c r="HE52" s="18">
        <v>0</v>
      </c>
      <c r="HF52" s="18">
        <v>0</v>
      </c>
      <c r="HG52" s="1" t="e" cm="1">
        <f t="array" ref="HG52">INDEX(#REF!,MATCH(EJ52&amp;EK52&amp;HJ52&amp;HK52&amp;HL52,#REF!&amp;#REF!&amp;#REF!&amp;#REF!&amp;#REF!,0))</f>
        <v>#REF!</v>
      </c>
      <c r="HH52" s="16"/>
      <c r="HI52" s="25">
        <f t="shared" si="168"/>
        <v>0</v>
      </c>
      <c r="HJ52" s="25">
        <f t="shared" si="169"/>
        <v>0</v>
      </c>
      <c r="HK52" s="19">
        <v>0</v>
      </c>
      <c r="HL52" s="19">
        <v>0</v>
      </c>
      <c r="HM52" s="18">
        <v>0.01</v>
      </c>
      <c r="HN52" s="18">
        <v>1</v>
      </c>
      <c r="HO52" s="25">
        <f t="shared" si="170"/>
        <v>0</v>
      </c>
      <c r="HP52" s="25">
        <f t="shared" si="171"/>
        <v>0</v>
      </c>
      <c r="HQ52" s="25">
        <f t="shared" si="172"/>
        <v>0</v>
      </c>
      <c r="HR52" s="25">
        <f t="shared" si="173"/>
        <v>0</v>
      </c>
      <c r="HS52" s="25">
        <f t="shared" si="174"/>
        <v>0</v>
      </c>
      <c r="HT52" s="19">
        <v>0</v>
      </c>
      <c r="HU52" s="19">
        <v>0</v>
      </c>
      <c r="HV52" s="19">
        <v>0</v>
      </c>
      <c r="HW52" s="25">
        <f t="shared" si="175"/>
        <v>0</v>
      </c>
      <c r="HX52" s="19">
        <v>0</v>
      </c>
      <c r="HY52" s="19">
        <v>0</v>
      </c>
      <c r="HZ52" s="18">
        <v>0</v>
      </c>
      <c r="IA52" s="20">
        <f>ROUND(IF(EN52="Cống tròn",IF(EN52="Cống tròn",IF(EU52="Không có móng",IQ52-FF52,IF(EU52="Đế",IP52-FN52,IF(OR(EU52="Móng bê tông",EU52="Móng bê tông kết hợp đế"),II52-FJ52,0))),0),IF(EN52="Cống hộp",IF(AND(EN52="Cống hộp",EU52="Không có móng"),IQ52-GF52,IF(AND(EN52="Cống hộp",EU52="Móng bê tông"),IJ52-GB52,0)),IF(OR(EN52="Rãnh xây",EN52="Rãnh bê tông"),IF(OR(EN52="Rãnh xây",EN52="Rãnh bê tông"),IK52-GB52,0),IF(EN52="Ống nhựa",IF(AND(EN52="Ống nhựa",EU52="Không đắp cát"),IQ52-HT52,IF(AND(EN52="Ống nhựa",EU52="Đắp cát"),IH52-HX52,0)),IF(EN52="Rãnh thang",IF(EN52="Rãnh thang",IF(EU52="Móng bê tông",#REF!-#REF!,IQ52),0),0))))),2)</f>
        <v>0</v>
      </c>
      <c r="IB52" s="20">
        <f t="shared" si="176"/>
        <v>0</v>
      </c>
      <c r="IC52" s="20">
        <f t="shared" si="17"/>
        <v>0</v>
      </c>
      <c r="ID52" s="20">
        <f t="shared" si="18"/>
        <v>0</v>
      </c>
      <c r="IE52" s="20">
        <f t="shared" si="19"/>
        <v>0</v>
      </c>
      <c r="IF52" s="20">
        <f t="shared" si="20"/>
        <v>0</v>
      </c>
      <c r="IG52" s="20">
        <f>IF(EN52="Rãnh thang",IF(AND(EN52="Rãnh thang",EU52="Móng bê tông"),IQ52-#REF!,0),IF(EN52="Ống nhựa",IF(AND(EN52="Ống nhựa",EU52="Đắp cát"),IQ52-HT52,0),IF(EN52="Cống tròn",IF(EN52="Cống tròn",IF(OR(EU52="Móng bê tông",EU52="Móng bê tông kết hợp đế"),IM52-FL52,0),0),IF(EN52="Cống hộp",IF(AND(EN52="Cống hộp",EU52="Móng bê tông"),IN52-GD52,0),IF(OR(EN52="Rãnh xây",EN52="Rãnh bê tông"),IF(AND(EN52="Rãnh xây",EU52="Móng bê tông"),IO52-GD52,IF(AND(EN52="Rãnh bê tông",EU52="Móng bê tông"),IO52-GD52,0)),0)))))</f>
        <v>0</v>
      </c>
      <c r="IH52" s="20">
        <f t="shared" si="21"/>
        <v>0</v>
      </c>
      <c r="II52" s="20">
        <f t="shared" si="22"/>
        <v>0</v>
      </c>
      <c r="IJ52" s="20">
        <f t="shared" si="23"/>
        <v>0</v>
      </c>
      <c r="IK52" s="20">
        <f t="shared" si="177"/>
        <v>0</v>
      </c>
      <c r="IL52" s="20">
        <f t="shared" si="24"/>
        <v>0</v>
      </c>
      <c r="IM52" s="20">
        <f t="shared" si="25"/>
        <v>0</v>
      </c>
      <c r="IN52" s="20">
        <f t="shared" si="26"/>
        <v>0</v>
      </c>
      <c r="IO52" s="20">
        <f t="shared" si="27"/>
        <v>0</v>
      </c>
      <c r="IP52" s="20">
        <f t="shared" si="28"/>
        <v>0</v>
      </c>
      <c r="IQ52" s="18">
        <v>0</v>
      </c>
      <c r="IR52" s="25">
        <f t="shared" si="178"/>
        <v>0</v>
      </c>
      <c r="IS52" s="25">
        <f t="shared" si="29"/>
        <v>0</v>
      </c>
      <c r="IT52" s="25">
        <f t="shared" si="30"/>
        <v>0</v>
      </c>
      <c r="IU52" s="25">
        <f>ROUND(IF(EN52="Cống tròn",IF(EN52="Cống tròn",IV52+FF52,0),IF(EN52="Cống hộp",IF(EN52="Cống hộp",IV52+GP52,0),IF(OR(EN52="Rãnh xây",EN52="Rãnh bê tông"),IF(OR(EN52="Rãnh xây",EN52="Rãnh bê tông"),IV52+GP52,0),IF(EN52="ống nhựa",IF(EN52="Ống nhựa",IV52+HT52,0),IF(EN52="Rãnh thang",IF(EN52="Rãnh thang",IQ52+#REF!,0),0))))),2)</f>
        <v>0</v>
      </c>
      <c r="IV52" s="18">
        <v>0</v>
      </c>
      <c r="IW52" s="25">
        <f t="shared" si="31"/>
        <v>0</v>
      </c>
      <c r="IX52" s="25">
        <f t="shared" si="32"/>
        <v>0</v>
      </c>
      <c r="IY52" s="25">
        <f t="shared" si="33"/>
        <v>0</v>
      </c>
      <c r="IZ52" s="25">
        <f t="shared" si="34"/>
        <v>0</v>
      </c>
      <c r="JA52" s="25">
        <f t="shared" si="35"/>
        <v>0</v>
      </c>
      <c r="JB52" s="18">
        <v>0</v>
      </c>
      <c r="JC52" s="20">
        <f>ROUND(IF(EN52="Cống tròn",IF(EN52="Cống tròn",IF(EU52="Không có móng",JS52-FF52,IF(EU52="Đế",JR52-FN52,IF(OR(EU52="Móng bê tông",EU52="Móng bê tông kết hợp đế"),JK52-FJ52,0))),0),IF(EN52="Cống hộp",IF(AND(EN52="Cống hộp",EU52="Không có móng"),JS52-GF52,IF(AND(EN52="Cống hộp",EU52="Móng bê tông"),JL52-GB52,0)),IF(OR(EN52="Rãnh xây",EN52="Rãnh bê tông"),IF(OR(EN52="Rãnh xây",EN52="Rãnh bê tông"),JM52-GB52,0),IF(EN52="Ống nhựa",IF(AND(EN52="Ống nhựa",EU52="Không đắp cát"),JS52-HT52,IF(AND(EN52="Ống nhựa",EU52="Đắp cát"),JJ52-HX52,0)),IF(EN52="Rãnh thang",IF(EN52="Rãnh thang",IF(EU52="Móng bê tông",#REF!-#REF!,JS52),0),0))))),2)</f>
        <v>0</v>
      </c>
      <c r="JD52" s="20">
        <f t="shared" si="179"/>
        <v>0</v>
      </c>
      <c r="JE52" s="20">
        <f t="shared" si="36"/>
        <v>0</v>
      </c>
      <c r="JF52" s="20">
        <f t="shared" si="37"/>
        <v>0</v>
      </c>
      <c r="JG52" s="20">
        <f t="shared" si="38"/>
        <v>0</v>
      </c>
      <c r="JH52" s="20">
        <f t="shared" si="39"/>
        <v>0</v>
      </c>
      <c r="JI52" s="20">
        <f>IF(EN52="Rãnh thang",IF(AND(EN52="Rãnh thang",EU52="Móng bê tông"),JS52-#REF!,0),IF(EN52="Ống nhựa",IF(AND(EN52="Ống nhựa",EU52="Đắp cát"),JS52-HT52,0),IF(EN52="Cống tròn",IF(EN52="Cống tròn",IF(OR(EU52="Móng bê tông",EU52="Móng bê tông kết hợp đế"),JO52-FL52,0),0),IF(EN52="Cống hộp",IF(AND(EN52="Cống hộp",EU52="Móng bê tông"),JP52-GD52,0),IF(OR(EN52="Rãnh xây",EN52="Rãnh bê tông"),IF(AND(EN52="Rãnh xây",EU52="Móng bê tông"),JQ52-GD52,IF(AND(EN52="Rãnh bê tông",EU52="Móng bê tông"),JQ52-GD52,0)),0)))))</f>
        <v>0</v>
      </c>
      <c r="JJ52" s="20">
        <f t="shared" si="40"/>
        <v>0</v>
      </c>
      <c r="JK52" s="20">
        <f t="shared" si="41"/>
        <v>0</v>
      </c>
      <c r="JL52" s="20">
        <f t="shared" si="42"/>
        <v>0</v>
      </c>
      <c r="JM52" s="20">
        <f t="shared" si="43"/>
        <v>0</v>
      </c>
      <c r="JN52" s="20">
        <f t="shared" si="44"/>
        <v>0</v>
      </c>
      <c r="JO52" s="20">
        <f t="shared" si="45"/>
        <v>0</v>
      </c>
      <c r="JP52" s="20">
        <f t="shared" si="46"/>
        <v>0</v>
      </c>
      <c r="JQ52" s="20">
        <f t="shared" si="47"/>
        <v>0</v>
      </c>
      <c r="JR52" s="20">
        <f t="shared" si="48"/>
        <v>0</v>
      </c>
      <c r="JS52" s="26">
        <v>0</v>
      </c>
      <c r="JT52" s="25">
        <f t="shared" si="180"/>
        <v>0</v>
      </c>
      <c r="JU52" s="25">
        <f t="shared" si="49"/>
        <v>0</v>
      </c>
      <c r="JV52" s="25">
        <f t="shared" si="50"/>
        <v>0</v>
      </c>
      <c r="JW52" s="25">
        <f>ROUND(IF(EN52="Cống tròn",IF(EN52="Cống tròn",JX52+FF52,0),IF(EN52="Cống hộp",IF(EN52="Cống hộp",JX52+GP52,0),IF(OR(EN52="Rãnh xây",EN52="Rãnh bê tông"),IF(OR(EN52="Rãnh xây",EN52="Rãnh bê tông"),JX52+GP52,0),IF(EN52="ống nhựa",IF(EN52="Ống nhựa",JX52+HT52,0),IF(EN52="Rãnh thang",IF(EN52="Rãnh thang",JS52+#REF!,0),0))))),2)</f>
        <v>0</v>
      </c>
      <c r="JX52" s="27">
        <v>0</v>
      </c>
      <c r="JY52" s="25">
        <f t="shared" si="51"/>
        <v>0</v>
      </c>
      <c r="JZ52" s="25">
        <f t="shared" si="52"/>
        <v>0</v>
      </c>
      <c r="KA52" s="25">
        <f t="shared" si="53"/>
        <v>0</v>
      </c>
      <c r="KB52" s="25">
        <f t="shared" si="54"/>
        <v>0</v>
      </c>
      <c r="KC52" s="25">
        <f t="shared" si="55"/>
        <v>0</v>
      </c>
      <c r="KD52" s="28" t="s">
        <v>98</v>
      </c>
      <c r="KE52" s="27">
        <v>0</v>
      </c>
      <c r="KF52" s="25">
        <f t="shared" si="56"/>
        <v>0</v>
      </c>
      <c r="KG52" s="25">
        <f t="shared" si="181"/>
        <v>0</v>
      </c>
      <c r="KH52" s="27">
        <v>0</v>
      </c>
      <c r="KI52" s="25">
        <f t="shared" si="57"/>
        <v>0</v>
      </c>
      <c r="KJ52" s="25">
        <f t="shared" si="182"/>
        <v>0</v>
      </c>
      <c r="KK52" s="25">
        <f t="shared" si="58"/>
        <v>0</v>
      </c>
      <c r="KL52" s="25">
        <f t="shared" si="59"/>
        <v>0</v>
      </c>
      <c r="KM52" s="25">
        <f t="shared" si="183"/>
        <v>0</v>
      </c>
      <c r="KN52" s="25">
        <f t="shared" si="60"/>
        <v>0</v>
      </c>
      <c r="KO52" s="25">
        <f t="shared" si="61"/>
        <v>0</v>
      </c>
      <c r="KP52" s="25">
        <f t="shared" si="184"/>
        <v>0</v>
      </c>
      <c r="KQ52" s="25">
        <f t="shared" si="62"/>
        <v>0</v>
      </c>
      <c r="KR52" s="25">
        <f t="shared" si="63"/>
        <v>0</v>
      </c>
      <c r="KS52" s="25">
        <f t="shared" si="185"/>
        <v>0</v>
      </c>
      <c r="KT52" s="25">
        <f t="shared" si="64"/>
        <v>0</v>
      </c>
      <c r="KU52" s="25">
        <f t="shared" si="65"/>
        <v>0</v>
      </c>
      <c r="KV52" s="25">
        <f t="shared" si="186"/>
        <v>0</v>
      </c>
      <c r="KW52" s="25">
        <f t="shared" si="66"/>
        <v>0</v>
      </c>
      <c r="KX52" s="25">
        <f t="shared" si="67"/>
        <v>0</v>
      </c>
      <c r="KY52" s="25">
        <f t="shared" si="187"/>
        <v>0</v>
      </c>
      <c r="KZ52" s="25">
        <f t="shared" si="68"/>
        <v>0</v>
      </c>
      <c r="LA52" s="25">
        <f t="shared" si="69"/>
        <v>0</v>
      </c>
      <c r="LB52" s="25">
        <f t="shared" si="188"/>
        <v>0</v>
      </c>
      <c r="LC52" s="25">
        <f t="shared" si="70"/>
        <v>0</v>
      </c>
      <c r="LD52" s="25">
        <f t="shared" si="71"/>
        <v>0</v>
      </c>
      <c r="LE52" s="25">
        <f t="shared" si="189"/>
        <v>0</v>
      </c>
      <c r="LF52" s="25">
        <f t="shared" si="72"/>
        <v>0</v>
      </c>
      <c r="LG52" s="25">
        <f t="shared" si="73"/>
        <v>0</v>
      </c>
      <c r="LH52" s="25">
        <f t="shared" si="190"/>
        <v>0</v>
      </c>
      <c r="LI52" s="25">
        <f t="shared" si="74"/>
        <v>0</v>
      </c>
      <c r="LJ52" s="25">
        <f t="shared" si="75"/>
        <v>0</v>
      </c>
      <c r="LK52" s="25">
        <f t="shared" si="191"/>
        <v>0</v>
      </c>
      <c r="LL52" s="25">
        <f t="shared" si="76"/>
        <v>0</v>
      </c>
      <c r="LM52" s="25">
        <f t="shared" si="77"/>
        <v>0</v>
      </c>
      <c r="LN52" s="25">
        <f t="shared" si="192"/>
        <v>0</v>
      </c>
      <c r="LO52" s="25">
        <f t="shared" si="78"/>
        <v>0</v>
      </c>
      <c r="LP52" s="25">
        <f t="shared" si="79"/>
        <v>0</v>
      </c>
      <c r="LQ52" s="25">
        <f t="shared" si="193"/>
        <v>0</v>
      </c>
      <c r="LR52" s="25">
        <f t="shared" si="80"/>
        <v>0</v>
      </c>
      <c r="LS52" s="25">
        <f t="shared" si="81"/>
        <v>0</v>
      </c>
      <c r="LT52" s="25">
        <f t="shared" si="194"/>
        <v>0</v>
      </c>
      <c r="LU52" s="25">
        <f t="shared" si="82"/>
        <v>0</v>
      </c>
      <c r="LV52" s="25">
        <f t="shared" si="83"/>
        <v>0</v>
      </c>
      <c r="LW52" s="25">
        <f t="shared" si="195"/>
        <v>0</v>
      </c>
      <c r="LX52" s="25">
        <f t="shared" si="84"/>
        <v>0</v>
      </c>
      <c r="LY52" s="25">
        <f t="shared" si="85"/>
        <v>0</v>
      </c>
      <c r="LZ52" s="25">
        <f t="shared" si="196"/>
        <v>0</v>
      </c>
      <c r="MA52" s="25">
        <f t="shared" si="86"/>
        <v>0</v>
      </c>
      <c r="MB52" s="25">
        <f t="shared" si="87"/>
        <v>0</v>
      </c>
      <c r="MC52" s="25">
        <f t="shared" si="197"/>
        <v>0</v>
      </c>
      <c r="MD52" s="25">
        <f t="shared" si="88"/>
        <v>0</v>
      </c>
      <c r="ME52" s="25">
        <f t="shared" si="89"/>
        <v>0</v>
      </c>
      <c r="MF52" s="25">
        <f t="shared" si="198"/>
        <v>0</v>
      </c>
      <c r="MG52" s="25">
        <f t="shared" si="90"/>
        <v>0</v>
      </c>
      <c r="MH52" s="25">
        <f t="shared" si="91"/>
        <v>0</v>
      </c>
      <c r="MI52" s="25">
        <f t="shared" si="199"/>
        <v>0</v>
      </c>
      <c r="MJ52" s="25">
        <f t="shared" si="92"/>
        <v>0</v>
      </c>
      <c r="MK52" s="25">
        <f t="shared" si="93"/>
        <v>0</v>
      </c>
      <c r="ML52" s="25">
        <f t="shared" si="200"/>
        <v>0</v>
      </c>
      <c r="MM52" s="25">
        <f t="shared" si="94"/>
        <v>0</v>
      </c>
      <c r="MN52" s="25">
        <f t="shared" si="95"/>
        <v>0</v>
      </c>
      <c r="MO52" s="25">
        <f t="shared" si="201"/>
        <v>0</v>
      </c>
      <c r="MP52" s="25">
        <f t="shared" si="96"/>
        <v>0</v>
      </c>
      <c r="MQ52" s="25">
        <f t="shared" si="97"/>
        <v>0</v>
      </c>
      <c r="MR52" s="25">
        <f t="shared" si="202"/>
        <v>0</v>
      </c>
      <c r="MS52" s="29">
        <v>0</v>
      </c>
      <c r="MT52" s="29">
        <v>0</v>
      </c>
      <c r="MU52" s="29">
        <v>1</v>
      </c>
      <c r="MV52" s="29">
        <v>1</v>
      </c>
      <c r="MW52" s="25">
        <f t="shared" si="98"/>
        <v>0</v>
      </c>
      <c r="MX52" s="25">
        <f t="shared" si="99"/>
        <v>0</v>
      </c>
      <c r="MY52" s="25">
        <f t="shared" si="100"/>
        <v>0</v>
      </c>
      <c r="MZ52" s="25">
        <f t="shared" si="101"/>
        <v>0</v>
      </c>
      <c r="NA52" s="25">
        <f t="shared" si="102"/>
        <v>0</v>
      </c>
      <c r="NB52" s="25">
        <f t="shared" si="103"/>
        <v>0</v>
      </c>
      <c r="NC52" s="25">
        <f t="shared" si="104"/>
        <v>0</v>
      </c>
      <c r="ND52" s="25">
        <f t="shared" si="105"/>
        <v>0</v>
      </c>
      <c r="NE52" s="25">
        <f t="shared" si="203"/>
        <v>0</v>
      </c>
      <c r="NF52" s="25">
        <f t="shared" si="203"/>
        <v>0</v>
      </c>
      <c r="NG52" s="25">
        <f t="shared" si="203"/>
        <v>0</v>
      </c>
      <c r="NH52" s="25">
        <f t="shared" si="203"/>
        <v>0</v>
      </c>
      <c r="NI52" s="25">
        <f t="shared" si="107"/>
        <v>0</v>
      </c>
      <c r="NJ52" s="25">
        <f t="shared" si="108"/>
        <v>0</v>
      </c>
      <c r="NK52" s="25">
        <f t="shared" si="109"/>
        <v>0</v>
      </c>
      <c r="NL52" s="25">
        <f t="shared" si="110"/>
        <v>0</v>
      </c>
      <c r="NM52" s="25">
        <f t="shared" si="111"/>
        <v>0</v>
      </c>
      <c r="NN52" s="25">
        <f t="shared" si="204"/>
        <v>0</v>
      </c>
      <c r="NO52" s="25">
        <f t="shared" si="112"/>
        <v>0</v>
      </c>
      <c r="NP52" s="25">
        <f t="shared" si="113"/>
        <v>0</v>
      </c>
      <c r="NQ52" s="25">
        <f t="shared" si="205"/>
        <v>0</v>
      </c>
      <c r="NR52" s="25">
        <f t="shared" si="114"/>
        <v>0</v>
      </c>
      <c r="NS52" s="25">
        <f t="shared" si="115"/>
        <v>0</v>
      </c>
      <c r="NT52" s="25">
        <f t="shared" si="206"/>
        <v>0</v>
      </c>
      <c r="NU52" s="25">
        <f t="shared" si="116"/>
        <v>0</v>
      </c>
      <c r="NV52" s="25">
        <f t="shared" si="117"/>
        <v>0</v>
      </c>
      <c r="NW52" s="25">
        <f t="shared" si="207"/>
        <v>0</v>
      </c>
      <c r="NX52" s="25">
        <f t="shared" si="208"/>
        <v>0</v>
      </c>
      <c r="NY52" s="25">
        <f t="shared" si="208"/>
        <v>0</v>
      </c>
      <c r="NZ52" s="25">
        <f t="shared" si="209"/>
        <v>0</v>
      </c>
      <c r="OA52" s="25">
        <f t="shared" si="210"/>
        <v>0</v>
      </c>
      <c r="OB52" s="25">
        <f t="shared" si="210"/>
        <v>0</v>
      </c>
      <c r="OC52" s="25">
        <f t="shared" si="211"/>
        <v>0</v>
      </c>
      <c r="OD52" s="25">
        <f t="shared" si="212"/>
        <v>0</v>
      </c>
      <c r="OE52" s="25">
        <f t="shared" si="212"/>
        <v>0</v>
      </c>
      <c r="OF52" s="25">
        <f t="shared" si="212"/>
        <v>0</v>
      </c>
      <c r="OG52" s="25">
        <f t="shared" si="119"/>
        <v>0</v>
      </c>
      <c r="OH52" s="25">
        <f t="shared" si="120"/>
        <v>0</v>
      </c>
      <c r="OI52" s="25">
        <f t="shared" si="121"/>
        <v>0</v>
      </c>
      <c r="OJ52" s="25">
        <f t="shared" si="122"/>
        <v>0</v>
      </c>
      <c r="OK52" s="25">
        <f t="shared" si="123"/>
        <v>0</v>
      </c>
      <c r="OL52" s="25">
        <f t="shared" si="124"/>
        <v>0</v>
      </c>
      <c r="OM52" s="25">
        <f t="shared" si="213"/>
        <v>0</v>
      </c>
      <c r="ON52" s="25">
        <f t="shared" si="213"/>
        <v>0</v>
      </c>
      <c r="OO52" s="25">
        <f t="shared" si="213"/>
        <v>0</v>
      </c>
      <c r="OP52" s="25">
        <f t="shared" si="125"/>
        <v>0</v>
      </c>
      <c r="OQ52" s="25">
        <f t="shared" si="126"/>
        <v>0</v>
      </c>
      <c r="OR52" s="25">
        <f t="shared" si="214"/>
        <v>0</v>
      </c>
      <c r="OS52" s="19">
        <v>538116.87</v>
      </c>
      <c r="OT52" s="19">
        <v>2371345.14</v>
      </c>
    </row>
    <row r="53" spans="1:410" ht="33" customHeight="1" x14ac:dyDescent="0.25">
      <c r="A53" s="18"/>
      <c r="B53" s="18" t="s">
        <v>763</v>
      </c>
      <c r="C53" s="18">
        <v>400.59</v>
      </c>
      <c r="D53" s="16" t="e">
        <f>_xlfn.IFNA(INDEX(#REF!,MATCH(E53,#REF!,0)),0)</f>
        <v>#REF!</v>
      </c>
      <c r="E53" s="18" t="s">
        <v>828</v>
      </c>
      <c r="F53" s="16" t="s">
        <v>765</v>
      </c>
      <c r="G53" s="16" t="s">
        <v>810</v>
      </c>
      <c r="H53" s="16" t="s">
        <v>767</v>
      </c>
      <c r="I53" s="16" t="s">
        <v>768</v>
      </c>
      <c r="J53" s="16" t="s">
        <v>811</v>
      </c>
      <c r="K53" s="16" t="s">
        <v>770</v>
      </c>
      <c r="L53" s="16" t="s">
        <v>771</v>
      </c>
      <c r="M53" s="18">
        <v>1.8399999999999999</v>
      </c>
      <c r="N53" s="18">
        <v>1.8399999999999999</v>
      </c>
      <c r="O53" s="18">
        <v>2.2399999999999998</v>
      </c>
      <c r="P53" s="18">
        <v>2.2399999999999998</v>
      </c>
      <c r="Q53" s="18">
        <v>0.1</v>
      </c>
      <c r="R53" s="18">
        <v>2.04</v>
      </c>
      <c r="S53" s="18">
        <v>2.04</v>
      </c>
      <c r="T53" s="18">
        <v>0.2</v>
      </c>
      <c r="U53" s="18">
        <v>0</v>
      </c>
      <c r="V53" s="18">
        <v>0</v>
      </c>
      <c r="W53" s="18">
        <v>0</v>
      </c>
      <c r="X53" s="18">
        <v>1.8399999999999999</v>
      </c>
      <c r="Y53" s="18">
        <v>1.7999999999999998</v>
      </c>
      <c r="Z53" s="20">
        <f t="shared" si="215"/>
        <v>1.7</v>
      </c>
      <c r="AA53" s="18">
        <v>0.22</v>
      </c>
      <c r="AB53" s="18">
        <v>0</v>
      </c>
      <c r="AC53" s="18">
        <v>0</v>
      </c>
      <c r="AD53" s="18">
        <v>0</v>
      </c>
      <c r="AE53" s="18">
        <v>0</v>
      </c>
      <c r="AF53" s="18">
        <v>0</v>
      </c>
      <c r="AG53" s="18">
        <v>1.4</v>
      </c>
      <c r="AH53" s="18">
        <v>1.4</v>
      </c>
      <c r="AI53" s="20">
        <f t="shared" si="127"/>
        <v>1.8499999999999999</v>
      </c>
      <c r="AJ53" s="18">
        <v>0</v>
      </c>
      <c r="AK53" s="18">
        <v>0</v>
      </c>
      <c r="AL53" s="20">
        <f t="shared" si="128"/>
        <v>0</v>
      </c>
      <c r="AM53" s="18">
        <v>1.8399999999999999</v>
      </c>
      <c r="AN53" s="18">
        <v>1.4</v>
      </c>
      <c r="AO53" s="18">
        <v>0.15</v>
      </c>
      <c r="AP53" s="18">
        <v>0.22</v>
      </c>
      <c r="AQ53" s="18">
        <v>0</v>
      </c>
      <c r="AR53" s="18">
        <v>0</v>
      </c>
      <c r="AS53" s="18">
        <v>0</v>
      </c>
      <c r="AT53" s="18">
        <v>0</v>
      </c>
      <c r="AU53" s="18">
        <v>0</v>
      </c>
      <c r="AV53" s="18">
        <v>1</v>
      </c>
      <c r="AW53" s="18">
        <v>0</v>
      </c>
      <c r="AX53" s="18">
        <v>0</v>
      </c>
      <c r="AY53" s="18">
        <v>0</v>
      </c>
      <c r="AZ53" s="18">
        <v>0</v>
      </c>
      <c r="BA53" s="18">
        <v>0</v>
      </c>
      <c r="BB53" s="18">
        <v>0</v>
      </c>
      <c r="BC53" s="18">
        <v>0</v>
      </c>
      <c r="BD53" s="18">
        <v>0</v>
      </c>
      <c r="BE53" s="18">
        <v>1</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6" t="e">
        <f>_xlfn.IFNA(IF(RIGHT(D53,2)="=G",0,INDEX(#REF!,MATCH(E53,#REF!,0))),0)</f>
        <v>#REF!</v>
      </c>
      <c r="CB53" s="16" t="s">
        <v>776</v>
      </c>
      <c r="CC53" s="18">
        <v>0</v>
      </c>
      <c r="CD53" s="18">
        <v>0</v>
      </c>
      <c r="CE53" s="18">
        <v>1.84</v>
      </c>
      <c r="CF53" s="18">
        <v>0.9</v>
      </c>
      <c r="CG53" s="18">
        <v>0.12</v>
      </c>
      <c r="CH53" s="18">
        <v>2</v>
      </c>
      <c r="CI53" s="16" t="s">
        <v>98</v>
      </c>
      <c r="CJ53" s="18">
        <v>0</v>
      </c>
      <c r="CK53" s="20">
        <f t="shared" si="129"/>
        <v>1.35</v>
      </c>
      <c r="CL53" s="20">
        <f t="shared" si="130"/>
        <v>1.35</v>
      </c>
      <c r="CM53" s="18">
        <v>19.940000000000001</v>
      </c>
      <c r="CN53" s="18">
        <v>23.48</v>
      </c>
      <c r="CO53" s="18">
        <v>22.641000000000002</v>
      </c>
      <c r="CP53" s="22">
        <f t="shared" si="131"/>
        <v>22.64</v>
      </c>
      <c r="CQ53" s="22">
        <f t="shared" si="132"/>
        <v>21.29</v>
      </c>
      <c r="CR53" s="22">
        <f t="shared" si="133"/>
        <v>1.35</v>
      </c>
      <c r="CS53" s="22">
        <f t="shared" si="134"/>
        <v>21.39</v>
      </c>
      <c r="CT53" s="22">
        <f t="shared" si="0"/>
        <v>21.59</v>
      </c>
      <c r="CU53" s="18">
        <v>21.59</v>
      </c>
      <c r="CV53" s="22">
        <f t="shared" si="135"/>
        <v>1.7</v>
      </c>
      <c r="CW53" s="22">
        <f t="shared" si="1"/>
        <v>0</v>
      </c>
      <c r="CX53" s="22">
        <f t="shared" si="2"/>
        <v>0</v>
      </c>
      <c r="CY53" s="22">
        <f t="shared" si="136"/>
        <v>23.33</v>
      </c>
      <c r="CZ53" s="22">
        <f t="shared" si="137"/>
        <v>23.48</v>
      </c>
      <c r="DA53" s="18">
        <v>23.48</v>
      </c>
      <c r="DB53" s="20">
        <f t="shared" si="138"/>
        <v>2.19</v>
      </c>
      <c r="DC53" s="20">
        <f t="shared" si="139"/>
        <v>0.84</v>
      </c>
      <c r="DD53" s="20">
        <f t="shared" si="140"/>
        <v>1.35</v>
      </c>
      <c r="DE53" s="20">
        <f t="shared" si="3"/>
        <v>0.1</v>
      </c>
      <c r="DF53" s="20">
        <f t="shared" si="4"/>
        <v>0.2</v>
      </c>
      <c r="DG53" s="20">
        <f t="shared" si="5"/>
        <v>1.05</v>
      </c>
      <c r="DH53" s="20">
        <f t="shared" si="6"/>
        <v>0</v>
      </c>
      <c r="DI53" s="20">
        <f t="shared" si="7"/>
        <v>0</v>
      </c>
      <c r="DJ53" s="20">
        <f t="shared" si="8"/>
        <v>0</v>
      </c>
      <c r="DK53" s="20">
        <f t="shared" si="141"/>
        <v>1.35</v>
      </c>
      <c r="DL53" s="20">
        <f t="shared" si="142"/>
        <v>0</v>
      </c>
      <c r="DM53" s="20">
        <f t="shared" si="216"/>
        <v>0</v>
      </c>
      <c r="DN53" s="20">
        <f t="shared" si="143"/>
        <v>0</v>
      </c>
      <c r="DO53" s="18">
        <v>2.44</v>
      </c>
      <c r="DP53" s="18">
        <v>0</v>
      </c>
      <c r="DQ53" s="18">
        <v>1</v>
      </c>
      <c r="DR53" s="18">
        <v>1</v>
      </c>
      <c r="DS53" s="25">
        <f t="shared" si="144"/>
        <v>2.44</v>
      </c>
      <c r="DT53" s="25">
        <f t="shared" si="145"/>
        <v>0</v>
      </c>
      <c r="DU53" s="25">
        <f t="shared" si="146"/>
        <v>3.29</v>
      </c>
      <c r="DV53" s="25">
        <f t="shared" si="147"/>
        <v>0</v>
      </c>
      <c r="DW53" s="25">
        <f t="shared" si="148"/>
        <v>3.29</v>
      </c>
      <c r="DX53" s="25">
        <f t="shared" si="149"/>
        <v>7.37</v>
      </c>
      <c r="DY53" s="25">
        <f t="shared" si="150"/>
        <v>0</v>
      </c>
      <c r="DZ53" s="25">
        <f t="shared" si="151"/>
        <v>7.37</v>
      </c>
      <c r="EA53" s="25">
        <f t="shared" si="152"/>
        <v>4.8899999999999997</v>
      </c>
      <c r="EB53" s="25">
        <f t="shared" si="153"/>
        <v>0</v>
      </c>
      <c r="EC53" s="25">
        <f t="shared" si="154"/>
        <v>4.8899999999999997</v>
      </c>
      <c r="ED53" s="25">
        <f t="shared" si="155"/>
        <v>2.48</v>
      </c>
      <c r="EE53" s="25">
        <f t="shared" si="155"/>
        <v>0</v>
      </c>
      <c r="EF53" s="25">
        <f t="shared" si="156"/>
        <v>2.48</v>
      </c>
      <c r="EG53" s="25">
        <f t="shared" si="157"/>
        <v>4.8899999999999997</v>
      </c>
      <c r="EH53" s="25">
        <f t="shared" si="157"/>
        <v>0</v>
      </c>
      <c r="EI53" s="25">
        <f t="shared" si="158"/>
        <v>4.8899999999999997</v>
      </c>
      <c r="EJ53" s="18">
        <v>400.59</v>
      </c>
      <c r="EK53" s="18">
        <v>346.6</v>
      </c>
      <c r="EL53" s="18" t="s">
        <v>828</v>
      </c>
      <c r="EM53" s="18" t="s">
        <v>829</v>
      </c>
      <c r="EN53" s="16" t="s">
        <v>774</v>
      </c>
      <c r="EO53" s="16" t="s">
        <v>132</v>
      </c>
      <c r="EP53" s="16" t="e">
        <f>IF(OR(EN53="Cống tròn",EN53="Cống hộp",EN53="Ống nhựa"),INDEX(#REF!,MATCH(E53,#REF!,0)),IF(OR(EN53="Rãnh xây",EN53="Rãnh bê tông"),INDEX(#REF!,MATCH(E53,#REF!,0)),0))</f>
        <v>#REF!</v>
      </c>
      <c r="EQ53" s="18">
        <v>52.589999999999947</v>
      </c>
      <c r="ER53" s="18">
        <v>1</v>
      </c>
      <c r="ES53" s="25">
        <f t="shared" si="159"/>
        <v>52</v>
      </c>
      <c r="ET53" s="1" t="e">
        <f>_xlfn.IFNA(IF(EN53="Cống tròn",INDEX(#REF!,MATCH(E53,#REF!,0)),IF(EN53="Cống hộp",INDEX(#REF!,MATCH(E53,#REF!,0)),EU53&amp;" ,"&amp;EV53)),0)</f>
        <v>#REF!</v>
      </c>
      <c r="EU53" s="16" t="s">
        <v>769</v>
      </c>
      <c r="EV53" s="16" t="s">
        <v>775</v>
      </c>
      <c r="EW53" s="16" t="e">
        <f>_xlfn.IFNA(INDEX(#REF!,MATCH(E53,#REF!,0)),0)</f>
        <v>#REF!</v>
      </c>
      <c r="EX53" s="16"/>
      <c r="EY53" s="18">
        <v>0</v>
      </c>
      <c r="EZ53" s="18">
        <v>0</v>
      </c>
      <c r="FA53" s="18">
        <v>0</v>
      </c>
      <c r="FB53" s="19">
        <v>0</v>
      </c>
      <c r="FC53" s="19">
        <v>0</v>
      </c>
      <c r="FD53" s="25">
        <f t="shared" si="9"/>
        <v>0</v>
      </c>
      <c r="FE53" s="25">
        <f t="shared" si="160"/>
        <v>0</v>
      </c>
      <c r="FF53" s="18">
        <v>0.1</v>
      </c>
      <c r="FG53" s="18">
        <v>2</v>
      </c>
      <c r="FH53" s="18">
        <v>1</v>
      </c>
      <c r="FI53" s="25">
        <f t="shared" si="161"/>
        <v>1.2</v>
      </c>
      <c r="FJ53" s="18">
        <v>0</v>
      </c>
      <c r="FK53" s="18">
        <v>0</v>
      </c>
      <c r="FL53" s="18">
        <v>0.2</v>
      </c>
      <c r="FM53" s="18">
        <v>1.4</v>
      </c>
      <c r="FN53" s="18">
        <v>0</v>
      </c>
      <c r="FO53" s="25">
        <f t="shared" si="162"/>
        <v>1.4</v>
      </c>
      <c r="FP53" s="18">
        <v>1.4999999999999999E-2</v>
      </c>
      <c r="FQ53" s="18">
        <v>1</v>
      </c>
      <c r="FR53" s="25">
        <f t="shared" si="10"/>
        <v>51</v>
      </c>
      <c r="FS53" s="25">
        <f t="shared" si="11"/>
        <v>0.75</v>
      </c>
      <c r="FT53" s="25">
        <f t="shared" si="12"/>
        <v>51.75</v>
      </c>
      <c r="FU53" s="25">
        <f t="shared" si="13"/>
        <v>-0.83999999999994657</v>
      </c>
      <c r="FV53" s="25" t="str">
        <f t="shared" si="163"/>
        <v>Thêm 01</v>
      </c>
      <c r="FW53" s="25">
        <f t="shared" si="164"/>
        <v>0.18</v>
      </c>
      <c r="FX53" s="16"/>
      <c r="FY53" s="16"/>
      <c r="FZ53" s="16"/>
      <c r="GA53" s="16"/>
      <c r="GB53" s="19">
        <v>0</v>
      </c>
      <c r="GC53" s="19">
        <v>0</v>
      </c>
      <c r="GD53" s="19">
        <v>0</v>
      </c>
      <c r="GE53" s="19">
        <v>0</v>
      </c>
      <c r="GF53" s="19">
        <v>0</v>
      </c>
      <c r="GG53" s="19">
        <v>0</v>
      </c>
      <c r="GH53" s="19">
        <v>0</v>
      </c>
      <c r="GI53" s="19">
        <v>0</v>
      </c>
      <c r="GJ53" s="19">
        <v>0</v>
      </c>
      <c r="GK53" s="19">
        <v>0</v>
      </c>
      <c r="GL53" s="25">
        <f t="shared" si="14"/>
        <v>0</v>
      </c>
      <c r="GM53" s="25">
        <f t="shared" si="165"/>
        <v>0</v>
      </c>
      <c r="GN53" s="19">
        <v>0</v>
      </c>
      <c r="GO53" s="19">
        <v>0</v>
      </c>
      <c r="GP53" s="19">
        <v>0</v>
      </c>
      <c r="GQ53" s="19">
        <v>0</v>
      </c>
      <c r="GR53" s="1" t="e">
        <f>_xlfn.IFNA(INDEX(#REF!,MATCH(E53,#REF!,0)),0)</f>
        <v>#REF!</v>
      </c>
      <c r="GS53" s="16"/>
      <c r="GT53" s="18">
        <v>0</v>
      </c>
      <c r="GU53" s="18">
        <v>0</v>
      </c>
      <c r="GV53" s="18">
        <v>0</v>
      </c>
      <c r="GW53" s="18">
        <v>0</v>
      </c>
      <c r="GX53" s="25">
        <f t="shared" si="15"/>
        <v>0</v>
      </c>
      <c r="GY53" s="25">
        <f t="shared" si="16"/>
        <v>0</v>
      </c>
      <c r="GZ53" s="25">
        <f t="shared" si="166"/>
        <v>0</v>
      </c>
      <c r="HA53" s="1" t="e" cm="1">
        <f t="array" ref="HA53">INDEX(#REF!,MATCH(EJ53&amp;EK53&amp;HD53&amp;HE53&amp;HF53,#REF!&amp;#REF!&amp;#REF!&amp;#REF!&amp;#REF!,0))</f>
        <v>#REF!</v>
      </c>
      <c r="HB53" s="16"/>
      <c r="HC53" s="25">
        <f t="shared" si="167"/>
        <v>0</v>
      </c>
      <c r="HD53" s="18">
        <v>0</v>
      </c>
      <c r="HE53" s="18">
        <v>0</v>
      </c>
      <c r="HF53" s="18">
        <v>0</v>
      </c>
      <c r="HG53" s="1" t="e" cm="1">
        <f t="array" ref="HG53">INDEX(#REF!,MATCH(EJ53&amp;EK53&amp;HJ53&amp;HK53&amp;HL53,#REF!&amp;#REF!&amp;#REF!&amp;#REF!&amp;#REF!,0))</f>
        <v>#REF!</v>
      </c>
      <c r="HH53" s="16"/>
      <c r="HI53" s="25">
        <f t="shared" si="168"/>
        <v>0</v>
      </c>
      <c r="HJ53" s="25">
        <f t="shared" si="169"/>
        <v>0</v>
      </c>
      <c r="HK53" s="19">
        <v>0</v>
      </c>
      <c r="HL53" s="19">
        <v>0</v>
      </c>
      <c r="HM53" s="18">
        <v>0.01</v>
      </c>
      <c r="HN53" s="18">
        <v>1</v>
      </c>
      <c r="HO53" s="25">
        <f t="shared" si="170"/>
        <v>0</v>
      </c>
      <c r="HP53" s="25">
        <f t="shared" si="171"/>
        <v>0</v>
      </c>
      <c r="HQ53" s="25">
        <f t="shared" si="172"/>
        <v>0</v>
      </c>
      <c r="HR53" s="25">
        <f t="shared" si="173"/>
        <v>0</v>
      </c>
      <c r="HS53" s="25">
        <f t="shared" si="174"/>
        <v>0</v>
      </c>
      <c r="HT53" s="19">
        <v>0</v>
      </c>
      <c r="HU53" s="19">
        <v>0</v>
      </c>
      <c r="HV53" s="19">
        <v>0</v>
      </c>
      <c r="HW53" s="25">
        <f t="shared" si="175"/>
        <v>0</v>
      </c>
      <c r="HX53" s="19">
        <v>0</v>
      </c>
      <c r="HY53" s="19">
        <v>0</v>
      </c>
      <c r="HZ53" s="18">
        <v>22.64</v>
      </c>
      <c r="IA53" s="20">
        <f>ROUND(IF(EN53="Cống tròn",IF(EN53="Cống tròn",IF(EU53="Không có móng",IQ53-FF53,IF(EU53="Đế",IP53-FN53,IF(OR(EU53="Móng bê tông",EU53="Móng bê tông kết hợp đế"),II53-FJ53,0))),0),IF(EN53="Cống hộp",IF(AND(EN53="Cống hộp",EU53="Không có móng"),IQ53-GF53,IF(AND(EN53="Cống hộp",EU53="Móng bê tông"),IJ53-GB53,0)),IF(OR(EN53="Rãnh xây",EN53="Rãnh bê tông"),IF(OR(EN53="Rãnh xây",EN53="Rãnh bê tông"),IK53-GB53,0),IF(EN53="Ống nhựa",IF(AND(EN53="Ống nhựa",EU53="Không đắp cát"),IQ53-HT53,IF(AND(EN53="Ống nhựa",EU53="Đắp cát"),IH53-HX53,0)),IF(EN53="Rãnh thang",IF(EN53="Rãnh thang",IF(EU53="Móng bê tông",#REF!-#REF!,IQ53),0),0))))),2)</f>
        <v>21.59</v>
      </c>
      <c r="IB53" s="20">
        <f t="shared" si="176"/>
        <v>1.0500000000000007</v>
      </c>
      <c r="IC53" s="20">
        <f t="shared" si="17"/>
        <v>21.59</v>
      </c>
      <c r="ID53" s="20">
        <f t="shared" si="18"/>
        <v>0</v>
      </c>
      <c r="IE53" s="20">
        <f t="shared" si="19"/>
        <v>0</v>
      </c>
      <c r="IF53" s="20">
        <f t="shared" si="20"/>
        <v>0</v>
      </c>
      <c r="IG53" s="20">
        <f>IF(EN53="Rãnh thang",IF(AND(EN53="Rãnh thang",EU53="Móng bê tông"),IQ53-#REF!,0),IF(EN53="Ống nhựa",IF(AND(EN53="Ống nhựa",EU53="Đắp cát"),IQ53-HT53,0),IF(EN53="Cống tròn",IF(EN53="Cống tròn",IF(OR(EU53="Móng bê tông",EU53="Móng bê tông kết hợp đế"),IM53-FL53,0),0),IF(EN53="Cống hộp",IF(AND(EN53="Cống hộp",EU53="Móng bê tông"),IN53-GD53,0),IF(OR(EN53="Rãnh xây",EN53="Rãnh bê tông"),IF(AND(EN53="Rãnh xây",EU53="Móng bê tông"),IO53-GD53,IF(AND(EN53="Rãnh bê tông",EU53="Móng bê tông"),IO53-GD53,0)),0)))))</f>
        <v>21.59</v>
      </c>
      <c r="IH53" s="20">
        <f t="shared" si="21"/>
        <v>0</v>
      </c>
      <c r="II53" s="20">
        <f t="shared" si="22"/>
        <v>21.59</v>
      </c>
      <c r="IJ53" s="20">
        <f t="shared" si="23"/>
        <v>0</v>
      </c>
      <c r="IK53" s="20">
        <f t="shared" si="177"/>
        <v>0</v>
      </c>
      <c r="IL53" s="20">
        <f t="shared" si="24"/>
        <v>21.79</v>
      </c>
      <c r="IM53" s="20">
        <f t="shared" si="25"/>
        <v>21.79</v>
      </c>
      <c r="IN53" s="20">
        <f t="shared" si="26"/>
        <v>0</v>
      </c>
      <c r="IO53" s="20">
        <f t="shared" si="27"/>
        <v>0</v>
      </c>
      <c r="IP53" s="20">
        <f t="shared" si="28"/>
        <v>0</v>
      </c>
      <c r="IQ53" s="18">
        <v>21.89</v>
      </c>
      <c r="IR53" s="25">
        <f t="shared" si="178"/>
        <v>0</v>
      </c>
      <c r="IS53" s="25">
        <f t="shared" si="29"/>
        <v>0</v>
      </c>
      <c r="IT53" s="25">
        <f t="shared" si="30"/>
        <v>0</v>
      </c>
      <c r="IU53" s="25">
        <f>ROUND(IF(EN53="Cống tròn",IF(EN53="Cống tròn",IV53+FF53,0),IF(EN53="Cống hộp",IF(EN53="Cống hộp",IV53+GP53,0),IF(OR(EN53="Rãnh xây",EN53="Rãnh bê tông"),IF(OR(EN53="Rãnh xây",EN53="Rãnh bê tông"),IV53+GP53,0),IF(EN53="ống nhựa",IF(EN53="Ống nhựa",IV53+HT53,0),IF(EN53="Rãnh thang",IF(EN53="Rãnh thang",IQ53+#REF!,0),0))))),2)</f>
        <v>22.85</v>
      </c>
      <c r="IV53" s="18">
        <v>22.75</v>
      </c>
      <c r="IW53" s="25">
        <f t="shared" si="31"/>
        <v>22.85</v>
      </c>
      <c r="IX53" s="25">
        <f t="shared" si="32"/>
        <v>0</v>
      </c>
      <c r="IY53" s="25">
        <f t="shared" si="33"/>
        <v>0</v>
      </c>
      <c r="IZ53" s="25">
        <f t="shared" si="34"/>
        <v>0</v>
      </c>
      <c r="JA53" s="25">
        <f t="shared" si="35"/>
        <v>0</v>
      </c>
      <c r="JB53" s="18">
        <v>22.5</v>
      </c>
      <c r="JC53" s="20">
        <f>ROUND(IF(EN53="Cống tròn",IF(EN53="Cống tròn",IF(EU53="Không có móng",JS53-FF53,IF(EU53="Đế",JR53-FN53,IF(OR(EU53="Móng bê tông",EU53="Móng bê tông kết hợp đế"),JK53-FJ53,0))),0),IF(EN53="Cống hộp",IF(AND(EN53="Cống hộp",EU53="Không có móng"),JS53-GF53,IF(AND(EN53="Cống hộp",EU53="Móng bê tông"),JL53-GB53,0)),IF(OR(EN53="Rãnh xây",EN53="Rãnh bê tông"),IF(OR(EN53="Rãnh xây",EN53="Rãnh bê tông"),JM53-GB53,0),IF(EN53="Ống nhựa",IF(AND(EN53="Ống nhựa",EU53="Không đắp cát"),JS53-HT53,IF(AND(EN53="Ống nhựa",EU53="Đắp cát"),JJ53-HX53,0)),IF(EN53="Rãnh thang",IF(EN53="Rãnh thang",IF(EU53="Móng bê tông",#REF!-#REF!,JS53),0),0))))),2)</f>
        <v>21.45</v>
      </c>
      <c r="JD53" s="20">
        <f t="shared" si="179"/>
        <v>1.0500000000000007</v>
      </c>
      <c r="JE53" s="20">
        <f t="shared" si="36"/>
        <v>21.45</v>
      </c>
      <c r="JF53" s="20">
        <f t="shared" si="37"/>
        <v>0</v>
      </c>
      <c r="JG53" s="20">
        <f t="shared" si="38"/>
        <v>0</v>
      </c>
      <c r="JH53" s="20">
        <f t="shared" si="39"/>
        <v>0</v>
      </c>
      <c r="JI53" s="20">
        <f>IF(EN53="Rãnh thang",IF(AND(EN53="Rãnh thang",EU53="Móng bê tông"),JS53-#REF!,0),IF(EN53="Ống nhựa",IF(AND(EN53="Ống nhựa",EU53="Đắp cát"),JS53-HT53,0),IF(EN53="Cống tròn",IF(EN53="Cống tròn",IF(OR(EU53="Móng bê tông",EU53="Móng bê tông kết hợp đế"),JO53-FL53,0),0),IF(EN53="Cống hộp",IF(AND(EN53="Cống hộp",EU53="Móng bê tông"),JP53-GD53,0),IF(OR(EN53="Rãnh xây",EN53="Rãnh bê tông"),IF(AND(EN53="Rãnh xây",EU53="Móng bê tông"),JQ53-GD53,IF(AND(EN53="Rãnh bê tông",EU53="Móng bê tông"),JQ53-GD53,0)),0)))))</f>
        <v>21.45</v>
      </c>
      <c r="JJ53" s="20">
        <f t="shared" si="40"/>
        <v>0</v>
      </c>
      <c r="JK53" s="20">
        <f t="shared" si="41"/>
        <v>21.45</v>
      </c>
      <c r="JL53" s="20">
        <f t="shared" si="42"/>
        <v>0</v>
      </c>
      <c r="JM53" s="20">
        <f t="shared" si="43"/>
        <v>0</v>
      </c>
      <c r="JN53" s="20">
        <f t="shared" si="44"/>
        <v>21.65</v>
      </c>
      <c r="JO53" s="20">
        <f t="shared" si="45"/>
        <v>21.65</v>
      </c>
      <c r="JP53" s="20">
        <f t="shared" si="46"/>
        <v>0</v>
      </c>
      <c r="JQ53" s="20">
        <f t="shared" si="47"/>
        <v>0</v>
      </c>
      <c r="JR53" s="20">
        <f t="shared" si="48"/>
        <v>0</v>
      </c>
      <c r="JS53" s="26">
        <v>21.75</v>
      </c>
      <c r="JT53" s="25">
        <f t="shared" si="180"/>
        <v>0</v>
      </c>
      <c r="JU53" s="25">
        <f t="shared" si="49"/>
        <v>0</v>
      </c>
      <c r="JV53" s="25">
        <f t="shared" si="50"/>
        <v>0</v>
      </c>
      <c r="JW53" s="25">
        <f>ROUND(IF(EN53="Cống tròn",IF(EN53="Cống tròn",JX53+FF53,0),IF(EN53="Cống hộp",IF(EN53="Cống hộp",JX53+GP53,0),IF(OR(EN53="Rãnh xây",EN53="Rãnh bê tông"),IF(OR(EN53="Rãnh xây",EN53="Rãnh bê tông"),JX53+GP53,0),IF(EN53="ống nhựa",IF(EN53="Ống nhựa",JX53+HT53,0),IF(EN53="Rãnh thang",IF(EN53="Rãnh thang",JS53+#REF!,0),0))))),2)</f>
        <v>22.85</v>
      </c>
      <c r="JX53" s="27">
        <v>22.75</v>
      </c>
      <c r="JY53" s="25">
        <f t="shared" si="51"/>
        <v>22.85</v>
      </c>
      <c r="JZ53" s="25">
        <f t="shared" si="52"/>
        <v>0</v>
      </c>
      <c r="KA53" s="25">
        <f t="shared" si="53"/>
        <v>0</v>
      </c>
      <c r="KB53" s="25">
        <f t="shared" si="54"/>
        <v>0</v>
      </c>
      <c r="KC53" s="25">
        <f t="shared" si="55"/>
        <v>0</v>
      </c>
      <c r="KD53" s="28" t="s">
        <v>98</v>
      </c>
      <c r="KE53" s="27">
        <v>0</v>
      </c>
      <c r="KF53" s="25">
        <f t="shared" si="56"/>
        <v>1.0500000000000007</v>
      </c>
      <c r="KG53" s="25">
        <f t="shared" si="181"/>
        <v>1.0500000000000007</v>
      </c>
      <c r="KH53" s="27">
        <v>0</v>
      </c>
      <c r="KI53" s="25">
        <f t="shared" si="57"/>
        <v>1.0500000000000007</v>
      </c>
      <c r="KJ53" s="25">
        <f t="shared" si="182"/>
        <v>1.0500000000000007</v>
      </c>
      <c r="KK53" s="25">
        <f t="shared" si="58"/>
        <v>0</v>
      </c>
      <c r="KL53" s="25">
        <f t="shared" si="59"/>
        <v>0</v>
      </c>
      <c r="KM53" s="25">
        <f t="shared" si="183"/>
        <v>0</v>
      </c>
      <c r="KN53" s="25">
        <f t="shared" si="60"/>
        <v>0</v>
      </c>
      <c r="KO53" s="25">
        <f t="shared" si="61"/>
        <v>0</v>
      </c>
      <c r="KP53" s="25">
        <f t="shared" si="184"/>
        <v>0</v>
      </c>
      <c r="KQ53" s="25">
        <f t="shared" si="62"/>
        <v>0.2</v>
      </c>
      <c r="KR53" s="25">
        <f t="shared" si="63"/>
        <v>0.2</v>
      </c>
      <c r="KS53" s="25">
        <f t="shared" si="185"/>
        <v>0.2</v>
      </c>
      <c r="KT53" s="25">
        <f t="shared" si="64"/>
        <v>0</v>
      </c>
      <c r="KU53" s="25">
        <f t="shared" si="65"/>
        <v>0</v>
      </c>
      <c r="KV53" s="25">
        <f t="shared" si="186"/>
        <v>0</v>
      </c>
      <c r="KW53" s="25">
        <f t="shared" si="66"/>
        <v>0</v>
      </c>
      <c r="KX53" s="25">
        <f t="shared" si="67"/>
        <v>0</v>
      </c>
      <c r="KY53" s="25">
        <f t="shared" si="187"/>
        <v>0</v>
      </c>
      <c r="KZ53" s="25">
        <f t="shared" si="68"/>
        <v>0</v>
      </c>
      <c r="LA53" s="25">
        <f t="shared" si="69"/>
        <v>0</v>
      </c>
      <c r="LB53" s="25">
        <f t="shared" si="188"/>
        <v>0</v>
      </c>
      <c r="LC53" s="25">
        <f t="shared" si="70"/>
        <v>0.85000000000000075</v>
      </c>
      <c r="LD53" s="25">
        <f t="shared" si="71"/>
        <v>0.85000000000000075</v>
      </c>
      <c r="LE53" s="25">
        <f t="shared" si="189"/>
        <v>0.85000000000000075</v>
      </c>
      <c r="LF53" s="25">
        <f t="shared" si="72"/>
        <v>0</v>
      </c>
      <c r="LG53" s="25">
        <f t="shared" si="73"/>
        <v>0</v>
      </c>
      <c r="LH53" s="25">
        <f t="shared" si="190"/>
        <v>0</v>
      </c>
      <c r="LI53" s="25">
        <f t="shared" si="74"/>
        <v>0</v>
      </c>
      <c r="LJ53" s="25">
        <f t="shared" si="75"/>
        <v>0</v>
      </c>
      <c r="LK53" s="25">
        <f t="shared" si="191"/>
        <v>0</v>
      </c>
      <c r="LL53" s="25">
        <f t="shared" si="76"/>
        <v>0</v>
      </c>
      <c r="LM53" s="25">
        <f t="shared" si="77"/>
        <v>0</v>
      </c>
      <c r="LN53" s="25">
        <f t="shared" si="192"/>
        <v>0</v>
      </c>
      <c r="LO53" s="25">
        <f t="shared" si="78"/>
        <v>0</v>
      </c>
      <c r="LP53" s="25">
        <f t="shared" si="79"/>
        <v>0</v>
      </c>
      <c r="LQ53" s="25">
        <f t="shared" si="193"/>
        <v>0</v>
      </c>
      <c r="LR53" s="25">
        <f t="shared" si="80"/>
        <v>0</v>
      </c>
      <c r="LS53" s="25">
        <f t="shared" si="81"/>
        <v>0</v>
      </c>
      <c r="LT53" s="25">
        <f t="shared" si="194"/>
        <v>0</v>
      </c>
      <c r="LU53" s="25">
        <f t="shared" si="82"/>
        <v>0</v>
      </c>
      <c r="LV53" s="25">
        <f t="shared" si="83"/>
        <v>0</v>
      </c>
      <c r="LW53" s="25">
        <f t="shared" si="195"/>
        <v>0</v>
      </c>
      <c r="LX53" s="25">
        <f t="shared" si="84"/>
        <v>0</v>
      </c>
      <c r="LY53" s="25">
        <f t="shared" si="85"/>
        <v>0</v>
      </c>
      <c r="LZ53" s="25">
        <f t="shared" si="196"/>
        <v>0</v>
      </c>
      <c r="MA53" s="25">
        <f t="shared" si="86"/>
        <v>0</v>
      </c>
      <c r="MB53" s="25">
        <f t="shared" si="87"/>
        <v>0</v>
      </c>
      <c r="MC53" s="25">
        <f t="shared" si="197"/>
        <v>0</v>
      </c>
      <c r="MD53" s="25">
        <f t="shared" si="88"/>
        <v>0</v>
      </c>
      <c r="ME53" s="25">
        <f t="shared" si="89"/>
        <v>0</v>
      </c>
      <c r="MF53" s="25">
        <f t="shared" si="198"/>
        <v>0</v>
      </c>
      <c r="MG53" s="25">
        <f t="shared" si="90"/>
        <v>0</v>
      </c>
      <c r="MH53" s="25">
        <f t="shared" si="91"/>
        <v>0</v>
      </c>
      <c r="MI53" s="25">
        <f t="shared" si="199"/>
        <v>0</v>
      </c>
      <c r="MJ53" s="25">
        <f t="shared" si="92"/>
        <v>0</v>
      </c>
      <c r="MK53" s="25">
        <f t="shared" si="93"/>
        <v>0</v>
      </c>
      <c r="ML53" s="25">
        <f t="shared" si="200"/>
        <v>0</v>
      </c>
      <c r="MM53" s="25">
        <f t="shared" si="94"/>
        <v>0</v>
      </c>
      <c r="MN53" s="25">
        <f t="shared" si="95"/>
        <v>0</v>
      </c>
      <c r="MO53" s="25">
        <f t="shared" si="201"/>
        <v>0</v>
      </c>
      <c r="MP53" s="25">
        <f t="shared" si="96"/>
        <v>0</v>
      </c>
      <c r="MQ53" s="25">
        <f t="shared" si="97"/>
        <v>0</v>
      </c>
      <c r="MR53" s="25">
        <f t="shared" si="202"/>
        <v>0</v>
      </c>
      <c r="MS53" s="29">
        <v>1.4</v>
      </c>
      <c r="MT53" s="29">
        <v>0</v>
      </c>
      <c r="MU53" s="29">
        <v>1</v>
      </c>
      <c r="MV53" s="29">
        <v>1</v>
      </c>
      <c r="MW53" s="25">
        <f t="shared" si="98"/>
        <v>1.4</v>
      </c>
      <c r="MX53" s="25">
        <f t="shared" si="99"/>
        <v>1.47</v>
      </c>
      <c r="MY53" s="25">
        <f t="shared" si="100"/>
        <v>0</v>
      </c>
      <c r="MZ53" s="25">
        <f t="shared" si="101"/>
        <v>0</v>
      </c>
      <c r="NA53" s="25">
        <f t="shared" si="102"/>
        <v>1.4</v>
      </c>
      <c r="NB53" s="25">
        <f t="shared" si="103"/>
        <v>1.47</v>
      </c>
      <c r="NC53" s="25">
        <f t="shared" si="104"/>
        <v>0</v>
      </c>
      <c r="ND53" s="25">
        <f t="shared" si="105"/>
        <v>0</v>
      </c>
      <c r="NE53" s="25">
        <f t="shared" si="203"/>
        <v>1.4</v>
      </c>
      <c r="NF53" s="25">
        <f t="shared" si="203"/>
        <v>1.47</v>
      </c>
      <c r="NG53" s="25">
        <f t="shared" si="203"/>
        <v>0</v>
      </c>
      <c r="NH53" s="25">
        <f t="shared" si="203"/>
        <v>0</v>
      </c>
      <c r="NI53" s="25">
        <f t="shared" si="107"/>
        <v>77.31</v>
      </c>
      <c r="NJ53" s="25">
        <f t="shared" si="108"/>
        <v>0</v>
      </c>
      <c r="NK53" s="25">
        <f t="shared" si="109"/>
        <v>77.31</v>
      </c>
      <c r="NL53" s="25">
        <f t="shared" si="110"/>
        <v>44.55</v>
      </c>
      <c r="NM53" s="25">
        <f t="shared" si="111"/>
        <v>0</v>
      </c>
      <c r="NN53" s="25">
        <f t="shared" si="204"/>
        <v>44.55</v>
      </c>
      <c r="NO53" s="25">
        <f t="shared" si="112"/>
        <v>0</v>
      </c>
      <c r="NP53" s="25">
        <f t="shared" si="113"/>
        <v>0</v>
      </c>
      <c r="NQ53" s="25">
        <f t="shared" si="205"/>
        <v>0</v>
      </c>
      <c r="NR53" s="25">
        <f t="shared" si="114"/>
        <v>0</v>
      </c>
      <c r="NS53" s="25">
        <f t="shared" si="115"/>
        <v>0</v>
      </c>
      <c r="NT53" s="25">
        <f t="shared" si="206"/>
        <v>0</v>
      </c>
      <c r="NU53" s="25">
        <f t="shared" si="116"/>
        <v>0</v>
      </c>
      <c r="NV53" s="25">
        <f t="shared" si="117"/>
        <v>0</v>
      </c>
      <c r="NW53" s="25">
        <f t="shared" si="207"/>
        <v>0</v>
      </c>
      <c r="NX53" s="25">
        <f t="shared" si="208"/>
        <v>44.55</v>
      </c>
      <c r="NY53" s="25">
        <f t="shared" si="208"/>
        <v>0</v>
      </c>
      <c r="NZ53" s="25">
        <f t="shared" si="209"/>
        <v>44.55</v>
      </c>
      <c r="OA53" s="25">
        <f t="shared" si="210"/>
        <v>32.76</v>
      </c>
      <c r="OB53" s="25">
        <f t="shared" si="210"/>
        <v>0</v>
      </c>
      <c r="OC53" s="25">
        <f t="shared" si="211"/>
        <v>32.76</v>
      </c>
      <c r="OD53" s="25">
        <f t="shared" si="212"/>
        <v>44.55</v>
      </c>
      <c r="OE53" s="25">
        <f t="shared" si="212"/>
        <v>0</v>
      </c>
      <c r="OF53" s="25">
        <f t="shared" si="212"/>
        <v>44.55</v>
      </c>
      <c r="OG53" s="25">
        <f t="shared" si="119"/>
        <v>0</v>
      </c>
      <c r="OH53" s="25">
        <f t="shared" si="120"/>
        <v>0</v>
      </c>
      <c r="OI53" s="25">
        <f t="shared" si="121"/>
        <v>0</v>
      </c>
      <c r="OJ53" s="25">
        <f t="shared" si="122"/>
        <v>0</v>
      </c>
      <c r="OK53" s="25">
        <f t="shared" si="123"/>
        <v>0</v>
      </c>
      <c r="OL53" s="25">
        <f t="shared" si="124"/>
        <v>0</v>
      </c>
      <c r="OM53" s="25">
        <f t="shared" si="213"/>
        <v>0</v>
      </c>
      <c r="ON53" s="25">
        <f t="shared" si="213"/>
        <v>0</v>
      </c>
      <c r="OO53" s="25">
        <f t="shared" si="213"/>
        <v>0</v>
      </c>
      <c r="OP53" s="25">
        <f t="shared" si="125"/>
        <v>0</v>
      </c>
      <c r="OQ53" s="25">
        <f t="shared" si="126"/>
        <v>0</v>
      </c>
      <c r="OR53" s="25">
        <f t="shared" si="214"/>
        <v>0</v>
      </c>
      <c r="OS53" s="19">
        <v>538195.14</v>
      </c>
      <c r="OT53" s="19">
        <v>2371326.09</v>
      </c>
    </row>
    <row r="54" spans="1:410" ht="33" customHeight="1" x14ac:dyDescent="0.25">
      <c r="A54" s="18"/>
      <c r="B54" s="18" t="s">
        <v>763</v>
      </c>
      <c r="C54" s="18">
        <v>346.6</v>
      </c>
      <c r="D54" s="16" t="e">
        <f>_xlfn.IFNA(INDEX(#REF!,MATCH(E54,#REF!,0)),0)</f>
        <v>#REF!</v>
      </c>
      <c r="E54" s="18" t="s">
        <v>829</v>
      </c>
      <c r="F54" s="16" t="s">
        <v>765</v>
      </c>
      <c r="G54" s="16" t="s">
        <v>810</v>
      </c>
      <c r="H54" s="16" t="s">
        <v>767</v>
      </c>
      <c r="I54" s="16" t="s">
        <v>768</v>
      </c>
      <c r="J54" s="16" t="s">
        <v>811</v>
      </c>
      <c r="K54" s="16" t="s">
        <v>770</v>
      </c>
      <c r="L54" s="16" t="s">
        <v>771</v>
      </c>
      <c r="M54" s="18">
        <v>1.8399999999999999</v>
      </c>
      <c r="N54" s="18">
        <v>1.8399999999999999</v>
      </c>
      <c r="O54" s="18">
        <v>2.2399999999999998</v>
      </c>
      <c r="P54" s="18">
        <v>2.2399999999999998</v>
      </c>
      <c r="Q54" s="18">
        <v>0.1</v>
      </c>
      <c r="R54" s="18">
        <v>2.04</v>
      </c>
      <c r="S54" s="18">
        <v>2.04</v>
      </c>
      <c r="T54" s="18">
        <v>0.2</v>
      </c>
      <c r="U54" s="18">
        <v>0</v>
      </c>
      <c r="V54" s="18">
        <v>0</v>
      </c>
      <c r="W54" s="18">
        <v>0</v>
      </c>
      <c r="X54" s="18">
        <v>1.8399999999999999</v>
      </c>
      <c r="Y54" s="18">
        <v>1.7999999999999998</v>
      </c>
      <c r="Z54" s="20">
        <f t="shared" si="215"/>
        <v>1.7</v>
      </c>
      <c r="AA54" s="18">
        <v>0.22</v>
      </c>
      <c r="AB54" s="18">
        <v>0</v>
      </c>
      <c r="AC54" s="18">
        <v>0</v>
      </c>
      <c r="AD54" s="18">
        <v>0</v>
      </c>
      <c r="AE54" s="18">
        <v>0</v>
      </c>
      <c r="AF54" s="18">
        <v>0</v>
      </c>
      <c r="AG54" s="18">
        <v>1.4</v>
      </c>
      <c r="AH54" s="18">
        <v>1.4</v>
      </c>
      <c r="AI54" s="20">
        <f t="shared" si="127"/>
        <v>1.8499999999999999</v>
      </c>
      <c r="AJ54" s="18">
        <v>0</v>
      </c>
      <c r="AK54" s="18">
        <v>0</v>
      </c>
      <c r="AL54" s="20">
        <f t="shared" si="128"/>
        <v>0</v>
      </c>
      <c r="AM54" s="18">
        <v>1.8399999999999999</v>
      </c>
      <c r="AN54" s="18">
        <v>1.4</v>
      </c>
      <c r="AO54" s="18">
        <v>0.15</v>
      </c>
      <c r="AP54" s="18">
        <v>0.22</v>
      </c>
      <c r="AQ54" s="18">
        <v>0</v>
      </c>
      <c r="AR54" s="18">
        <v>0</v>
      </c>
      <c r="AS54" s="18">
        <v>0</v>
      </c>
      <c r="AT54" s="18">
        <v>0</v>
      </c>
      <c r="AU54" s="18">
        <v>0</v>
      </c>
      <c r="AV54" s="18">
        <v>1</v>
      </c>
      <c r="AW54" s="18">
        <v>0</v>
      </c>
      <c r="AX54" s="18">
        <v>0</v>
      </c>
      <c r="AY54" s="18">
        <v>0</v>
      </c>
      <c r="AZ54" s="18">
        <v>0</v>
      </c>
      <c r="BA54" s="18">
        <v>0</v>
      </c>
      <c r="BB54" s="18">
        <v>0</v>
      </c>
      <c r="BC54" s="18">
        <v>0</v>
      </c>
      <c r="BD54" s="18">
        <v>0</v>
      </c>
      <c r="BE54" s="18">
        <v>2</v>
      </c>
      <c r="BF54" s="18">
        <v>0</v>
      </c>
      <c r="BG54" s="18">
        <v>0</v>
      </c>
      <c r="BH54" s="18">
        <v>0</v>
      </c>
      <c r="BI54" s="18">
        <v>0</v>
      </c>
      <c r="BJ54" s="18">
        <v>0</v>
      </c>
      <c r="BK54" s="18">
        <v>0</v>
      </c>
      <c r="BL54" s="18">
        <v>0</v>
      </c>
      <c r="BM54" s="18">
        <v>0</v>
      </c>
      <c r="BN54" s="18">
        <v>0</v>
      </c>
      <c r="BO54" s="18">
        <v>0</v>
      </c>
      <c r="BP54" s="18">
        <v>0</v>
      </c>
      <c r="BQ54" s="18">
        <v>0</v>
      </c>
      <c r="BR54" s="18">
        <v>0</v>
      </c>
      <c r="BS54" s="18">
        <v>0</v>
      </c>
      <c r="BT54" s="18">
        <v>0</v>
      </c>
      <c r="BU54" s="18">
        <v>0</v>
      </c>
      <c r="BV54" s="18">
        <v>0</v>
      </c>
      <c r="BW54" s="18">
        <v>0</v>
      </c>
      <c r="BX54" s="18">
        <v>0</v>
      </c>
      <c r="BY54" s="18">
        <v>0</v>
      </c>
      <c r="BZ54" s="18">
        <v>0</v>
      </c>
      <c r="CA54" s="16" t="e">
        <f>_xlfn.IFNA(IF(RIGHT(D54,2)="=G",0,INDEX(#REF!,MATCH(E54,#REF!,0))),0)</f>
        <v>#REF!</v>
      </c>
      <c r="CB54" s="16" t="s">
        <v>776</v>
      </c>
      <c r="CC54" s="18">
        <v>0</v>
      </c>
      <c r="CD54" s="18">
        <v>0</v>
      </c>
      <c r="CE54" s="18">
        <v>1.84</v>
      </c>
      <c r="CF54" s="18">
        <v>0.9</v>
      </c>
      <c r="CG54" s="18">
        <v>0.12</v>
      </c>
      <c r="CH54" s="18">
        <v>2</v>
      </c>
      <c r="CI54" s="16" t="s">
        <v>98</v>
      </c>
      <c r="CJ54" s="18">
        <v>0</v>
      </c>
      <c r="CK54" s="20">
        <f t="shared" si="129"/>
        <v>1.35</v>
      </c>
      <c r="CL54" s="20">
        <f t="shared" si="130"/>
        <v>1.35</v>
      </c>
      <c r="CM54" s="18">
        <v>20.350000000000001</v>
      </c>
      <c r="CN54" s="18">
        <v>23.34</v>
      </c>
      <c r="CO54" s="18">
        <v>22.501000000000001</v>
      </c>
      <c r="CP54" s="22">
        <f t="shared" si="131"/>
        <v>22.5</v>
      </c>
      <c r="CQ54" s="22">
        <f t="shared" si="132"/>
        <v>21.15</v>
      </c>
      <c r="CR54" s="22">
        <f t="shared" si="133"/>
        <v>1.35</v>
      </c>
      <c r="CS54" s="22">
        <f t="shared" si="134"/>
        <v>21.25</v>
      </c>
      <c r="CT54" s="22">
        <f t="shared" si="0"/>
        <v>21.45</v>
      </c>
      <c r="CU54" s="18">
        <v>21.45</v>
      </c>
      <c r="CV54" s="22">
        <f t="shared" si="135"/>
        <v>1.7</v>
      </c>
      <c r="CW54" s="22">
        <f t="shared" si="1"/>
        <v>0</v>
      </c>
      <c r="CX54" s="22">
        <f t="shared" si="2"/>
        <v>0</v>
      </c>
      <c r="CY54" s="22">
        <f t="shared" si="136"/>
        <v>23.19</v>
      </c>
      <c r="CZ54" s="22">
        <f t="shared" si="137"/>
        <v>23.34</v>
      </c>
      <c r="DA54" s="18">
        <v>23.34</v>
      </c>
      <c r="DB54" s="20">
        <f t="shared" si="138"/>
        <v>2.19</v>
      </c>
      <c r="DC54" s="20">
        <f t="shared" si="139"/>
        <v>0.84</v>
      </c>
      <c r="DD54" s="20">
        <f t="shared" si="140"/>
        <v>1.35</v>
      </c>
      <c r="DE54" s="20">
        <f t="shared" si="3"/>
        <v>0.1</v>
      </c>
      <c r="DF54" s="20">
        <f t="shared" si="4"/>
        <v>0.2</v>
      </c>
      <c r="DG54" s="20">
        <f t="shared" si="5"/>
        <v>1.05</v>
      </c>
      <c r="DH54" s="20">
        <f t="shared" si="6"/>
        <v>0</v>
      </c>
      <c r="DI54" s="20">
        <f t="shared" si="7"/>
        <v>0</v>
      </c>
      <c r="DJ54" s="20">
        <f t="shared" si="8"/>
        <v>0</v>
      </c>
      <c r="DK54" s="20">
        <f t="shared" si="141"/>
        <v>1.35</v>
      </c>
      <c r="DL54" s="20">
        <f t="shared" si="142"/>
        <v>0</v>
      </c>
      <c r="DM54" s="20">
        <f t="shared" si="216"/>
        <v>0</v>
      </c>
      <c r="DN54" s="20">
        <f t="shared" si="143"/>
        <v>0</v>
      </c>
      <c r="DO54" s="18">
        <v>2.44</v>
      </c>
      <c r="DP54" s="18">
        <v>0</v>
      </c>
      <c r="DQ54" s="18">
        <v>1</v>
      </c>
      <c r="DR54" s="18">
        <v>1</v>
      </c>
      <c r="DS54" s="25">
        <f t="shared" si="144"/>
        <v>2.44</v>
      </c>
      <c r="DT54" s="25">
        <f t="shared" si="145"/>
        <v>0</v>
      </c>
      <c r="DU54" s="25">
        <f t="shared" si="146"/>
        <v>3.29</v>
      </c>
      <c r="DV54" s="25">
        <f t="shared" si="147"/>
        <v>0</v>
      </c>
      <c r="DW54" s="25">
        <f t="shared" si="148"/>
        <v>3.29</v>
      </c>
      <c r="DX54" s="25">
        <f t="shared" si="149"/>
        <v>7.37</v>
      </c>
      <c r="DY54" s="25">
        <f t="shared" si="150"/>
        <v>0</v>
      </c>
      <c r="DZ54" s="25">
        <f t="shared" si="151"/>
        <v>7.37</v>
      </c>
      <c r="EA54" s="25">
        <f t="shared" si="152"/>
        <v>4.8899999999999997</v>
      </c>
      <c r="EB54" s="25">
        <f t="shared" si="153"/>
        <v>0</v>
      </c>
      <c r="EC54" s="25">
        <f t="shared" si="154"/>
        <v>4.8899999999999997</v>
      </c>
      <c r="ED54" s="25">
        <f t="shared" si="155"/>
        <v>2.48</v>
      </c>
      <c r="EE54" s="25">
        <f t="shared" si="155"/>
        <v>0</v>
      </c>
      <c r="EF54" s="25">
        <f t="shared" si="156"/>
        <v>2.48</v>
      </c>
      <c r="EG54" s="25">
        <f t="shared" si="157"/>
        <v>4.8899999999999997</v>
      </c>
      <c r="EH54" s="25">
        <f t="shared" si="157"/>
        <v>0</v>
      </c>
      <c r="EI54" s="25">
        <f t="shared" si="158"/>
        <v>4.8899999999999997</v>
      </c>
      <c r="EJ54" s="18">
        <v>346.6</v>
      </c>
      <c r="EK54" s="18">
        <v>295.57</v>
      </c>
      <c r="EL54" s="18" t="s">
        <v>829</v>
      </c>
      <c r="EM54" s="18" t="s">
        <v>830</v>
      </c>
      <c r="EN54" s="16" t="s">
        <v>774</v>
      </c>
      <c r="EO54" s="16" t="s">
        <v>132</v>
      </c>
      <c r="EP54" s="16" t="e">
        <f>IF(OR(EN54="Cống tròn",EN54="Cống hộp",EN54="Ống nhựa"),INDEX(#REF!,MATCH(E54,#REF!,0)),IF(OR(EN54="Rãnh xây",EN54="Rãnh bê tông"),INDEX(#REF!,MATCH(E54,#REF!,0)),0))</f>
        <v>#REF!</v>
      </c>
      <c r="EQ54" s="18">
        <v>49.630000000000024</v>
      </c>
      <c r="ER54" s="18">
        <v>1</v>
      </c>
      <c r="ES54" s="25">
        <f t="shared" si="159"/>
        <v>49</v>
      </c>
      <c r="ET54" s="1" t="e">
        <f>_xlfn.IFNA(IF(EN54="Cống tròn",INDEX(#REF!,MATCH(E54,#REF!,0)),IF(EN54="Cống hộp",INDEX(#REF!,MATCH(E54,#REF!,0)),EU54&amp;" ,"&amp;EV54)),0)</f>
        <v>#REF!</v>
      </c>
      <c r="EU54" s="16" t="s">
        <v>769</v>
      </c>
      <c r="EV54" s="16" t="s">
        <v>775</v>
      </c>
      <c r="EW54" s="16" t="e">
        <f>_xlfn.IFNA(INDEX(#REF!,MATCH(E54,#REF!,0)),0)</f>
        <v>#REF!</v>
      </c>
      <c r="EX54" s="16"/>
      <c r="EY54" s="18">
        <v>0</v>
      </c>
      <c r="EZ54" s="18">
        <v>0</v>
      </c>
      <c r="FA54" s="18">
        <v>0</v>
      </c>
      <c r="FB54" s="19">
        <v>0</v>
      </c>
      <c r="FC54" s="19">
        <v>0</v>
      </c>
      <c r="FD54" s="25">
        <f t="shared" si="9"/>
        <v>0</v>
      </c>
      <c r="FE54" s="25">
        <f t="shared" si="160"/>
        <v>0</v>
      </c>
      <c r="FF54" s="18">
        <v>0.1</v>
      </c>
      <c r="FG54" s="18">
        <v>2</v>
      </c>
      <c r="FH54" s="18">
        <v>1</v>
      </c>
      <c r="FI54" s="25">
        <f t="shared" si="161"/>
        <v>1.2</v>
      </c>
      <c r="FJ54" s="18">
        <v>0</v>
      </c>
      <c r="FK54" s="18">
        <v>0</v>
      </c>
      <c r="FL54" s="18">
        <v>0.2</v>
      </c>
      <c r="FM54" s="18">
        <v>1.4</v>
      </c>
      <c r="FN54" s="18">
        <v>0</v>
      </c>
      <c r="FO54" s="25">
        <f t="shared" si="162"/>
        <v>1.4</v>
      </c>
      <c r="FP54" s="18">
        <v>1.4999999999999999E-2</v>
      </c>
      <c r="FQ54" s="18">
        <v>1</v>
      </c>
      <c r="FR54" s="25">
        <f t="shared" si="10"/>
        <v>48</v>
      </c>
      <c r="FS54" s="25">
        <f t="shared" si="11"/>
        <v>0.70499999999999996</v>
      </c>
      <c r="FT54" s="25">
        <f t="shared" si="12"/>
        <v>48.704999999999998</v>
      </c>
      <c r="FU54" s="25">
        <f t="shared" si="13"/>
        <v>-0.92500000000002558</v>
      </c>
      <c r="FV54" s="25" t="str">
        <f t="shared" si="163"/>
        <v>Thêm 01</v>
      </c>
      <c r="FW54" s="25">
        <f t="shared" si="164"/>
        <v>0.09</v>
      </c>
      <c r="FX54" s="16"/>
      <c r="FY54" s="16"/>
      <c r="FZ54" s="16"/>
      <c r="GA54" s="16"/>
      <c r="GB54" s="19">
        <v>0</v>
      </c>
      <c r="GC54" s="19">
        <v>0</v>
      </c>
      <c r="GD54" s="19">
        <v>0</v>
      </c>
      <c r="GE54" s="19">
        <v>0</v>
      </c>
      <c r="GF54" s="19">
        <v>0</v>
      </c>
      <c r="GG54" s="19">
        <v>0</v>
      </c>
      <c r="GH54" s="19">
        <v>0</v>
      </c>
      <c r="GI54" s="19">
        <v>0</v>
      </c>
      <c r="GJ54" s="19">
        <v>0</v>
      </c>
      <c r="GK54" s="19">
        <v>0</v>
      </c>
      <c r="GL54" s="25">
        <f t="shared" si="14"/>
        <v>0</v>
      </c>
      <c r="GM54" s="25">
        <f t="shared" si="165"/>
        <v>0</v>
      </c>
      <c r="GN54" s="19">
        <v>0</v>
      </c>
      <c r="GO54" s="19">
        <v>0</v>
      </c>
      <c r="GP54" s="19">
        <v>0</v>
      </c>
      <c r="GQ54" s="19">
        <v>0</v>
      </c>
      <c r="GR54" s="1" t="e">
        <f>_xlfn.IFNA(INDEX(#REF!,MATCH(E54,#REF!,0)),0)</f>
        <v>#REF!</v>
      </c>
      <c r="GS54" s="16"/>
      <c r="GT54" s="18">
        <v>0</v>
      </c>
      <c r="GU54" s="18">
        <v>0</v>
      </c>
      <c r="GV54" s="18">
        <v>0</v>
      </c>
      <c r="GW54" s="18">
        <v>0</v>
      </c>
      <c r="GX54" s="25">
        <f t="shared" si="15"/>
        <v>0</v>
      </c>
      <c r="GY54" s="25">
        <f t="shared" si="16"/>
        <v>0</v>
      </c>
      <c r="GZ54" s="25">
        <f t="shared" si="166"/>
        <v>0</v>
      </c>
      <c r="HA54" s="1" t="e" cm="1">
        <f t="array" ref="HA54">INDEX(#REF!,MATCH(EJ54&amp;EK54&amp;HD54&amp;HE54&amp;HF54,#REF!&amp;#REF!&amp;#REF!&amp;#REF!&amp;#REF!,0))</f>
        <v>#REF!</v>
      </c>
      <c r="HB54" s="16"/>
      <c r="HC54" s="25">
        <f t="shared" si="167"/>
        <v>0</v>
      </c>
      <c r="HD54" s="18">
        <v>0</v>
      </c>
      <c r="HE54" s="18">
        <v>0</v>
      </c>
      <c r="HF54" s="18">
        <v>0</v>
      </c>
      <c r="HG54" s="1" t="e" cm="1">
        <f t="array" ref="HG54">INDEX(#REF!,MATCH(EJ54&amp;EK54&amp;HJ54&amp;HK54&amp;HL54,#REF!&amp;#REF!&amp;#REF!&amp;#REF!&amp;#REF!,0))</f>
        <v>#REF!</v>
      </c>
      <c r="HH54" s="16"/>
      <c r="HI54" s="25">
        <f t="shared" si="168"/>
        <v>0</v>
      </c>
      <c r="HJ54" s="25">
        <f t="shared" si="169"/>
        <v>0</v>
      </c>
      <c r="HK54" s="19">
        <v>0</v>
      </c>
      <c r="HL54" s="19">
        <v>0</v>
      </c>
      <c r="HM54" s="18">
        <v>0.01</v>
      </c>
      <c r="HN54" s="18">
        <v>1</v>
      </c>
      <c r="HO54" s="25">
        <f t="shared" si="170"/>
        <v>0</v>
      </c>
      <c r="HP54" s="25">
        <f t="shared" si="171"/>
        <v>0</v>
      </c>
      <c r="HQ54" s="25">
        <f t="shared" si="172"/>
        <v>0</v>
      </c>
      <c r="HR54" s="25">
        <f t="shared" si="173"/>
        <v>0</v>
      </c>
      <c r="HS54" s="25">
        <f t="shared" si="174"/>
        <v>0</v>
      </c>
      <c r="HT54" s="19">
        <v>0</v>
      </c>
      <c r="HU54" s="19">
        <v>0</v>
      </c>
      <c r="HV54" s="19">
        <v>0</v>
      </c>
      <c r="HW54" s="25">
        <f t="shared" si="175"/>
        <v>0</v>
      </c>
      <c r="HX54" s="19">
        <v>0</v>
      </c>
      <c r="HY54" s="19">
        <v>0</v>
      </c>
      <c r="HZ54" s="18">
        <v>22.5</v>
      </c>
      <c r="IA54" s="20">
        <f>ROUND(IF(EN54="Cống tròn",IF(EN54="Cống tròn",IF(EU54="Không có móng",IQ54-FF54,IF(EU54="Đế",IP54-FN54,IF(OR(EU54="Móng bê tông",EU54="Móng bê tông kết hợp đế"),II54-FJ54,0))),0),IF(EN54="Cống hộp",IF(AND(EN54="Cống hộp",EU54="Không có móng"),IQ54-GF54,IF(AND(EN54="Cống hộp",EU54="Móng bê tông"),IJ54-GB54,0)),IF(OR(EN54="Rãnh xây",EN54="Rãnh bê tông"),IF(OR(EN54="Rãnh xây",EN54="Rãnh bê tông"),IK54-GB54,0),IF(EN54="Ống nhựa",IF(AND(EN54="Ống nhựa",EU54="Không đắp cát"),IQ54-HT54,IF(AND(EN54="Ống nhựa",EU54="Đắp cát"),IH54-HX54,0)),IF(EN54="Rãnh thang",IF(EN54="Rãnh thang",IF(EU54="Móng bê tông",#REF!-#REF!,IQ54),0),0))))),2)</f>
        <v>21.45</v>
      </c>
      <c r="IB54" s="20">
        <f t="shared" si="176"/>
        <v>1.0500000000000007</v>
      </c>
      <c r="IC54" s="20">
        <f t="shared" si="17"/>
        <v>21.45</v>
      </c>
      <c r="ID54" s="20">
        <f t="shared" si="18"/>
        <v>0</v>
      </c>
      <c r="IE54" s="20">
        <f t="shared" si="19"/>
        <v>0</v>
      </c>
      <c r="IF54" s="20">
        <f t="shared" si="20"/>
        <v>0</v>
      </c>
      <c r="IG54" s="20">
        <f>IF(EN54="Rãnh thang",IF(AND(EN54="Rãnh thang",EU54="Móng bê tông"),IQ54-#REF!,0),IF(EN54="Ống nhựa",IF(AND(EN54="Ống nhựa",EU54="Đắp cát"),IQ54-HT54,0),IF(EN54="Cống tròn",IF(EN54="Cống tròn",IF(OR(EU54="Móng bê tông",EU54="Móng bê tông kết hợp đế"),IM54-FL54,0),0),IF(EN54="Cống hộp",IF(AND(EN54="Cống hộp",EU54="Móng bê tông"),IN54-GD54,0),IF(OR(EN54="Rãnh xây",EN54="Rãnh bê tông"),IF(AND(EN54="Rãnh xây",EU54="Móng bê tông"),IO54-GD54,IF(AND(EN54="Rãnh bê tông",EU54="Móng bê tông"),IO54-GD54,0)),0)))))</f>
        <v>21.45</v>
      </c>
      <c r="IH54" s="20">
        <f t="shared" si="21"/>
        <v>0</v>
      </c>
      <c r="II54" s="20">
        <f t="shared" si="22"/>
        <v>21.45</v>
      </c>
      <c r="IJ54" s="20">
        <f t="shared" si="23"/>
        <v>0</v>
      </c>
      <c r="IK54" s="20">
        <f t="shared" si="177"/>
        <v>0</v>
      </c>
      <c r="IL54" s="20">
        <f t="shared" si="24"/>
        <v>21.65</v>
      </c>
      <c r="IM54" s="20">
        <f t="shared" si="25"/>
        <v>21.65</v>
      </c>
      <c r="IN54" s="20">
        <f t="shared" si="26"/>
        <v>0</v>
      </c>
      <c r="IO54" s="20">
        <f t="shared" si="27"/>
        <v>0</v>
      </c>
      <c r="IP54" s="20">
        <f t="shared" si="28"/>
        <v>0</v>
      </c>
      <c r="IQ54" s="18">
        <v>21.75</v>
      </c>
      <c r="IR54" s="25">
        <f t="shared" si="178"/>
        <v>0</v>
      </c>
      <c r="IS54" s="25">
        <f t="shared" si="29"/>
        <v>0</v>
      </c>
      <c r="IT54" s="25">
        <f t="shared" si="30"/>
        <v>0</v>
      </c>
      <c r="IU54" s="25">
        <f>ROUND(IF(EN54="Cống tròn",IF(EN54="Cống tròn",IV54+FF54,0),IF(EN54="Cống hộp",IF(EN54="Cống hộp",IV54+GP54,0),IF(OR(EN54="Rãnh xây",EN54="Rãnh bê tông"),IF(OR(EN54="Rãnh xây",EN54="Rãnh bê tông"),IV54+GP54,0),IF(EN54="ống nhựa",IF(EN54="Ống nhựa",IV54+HT54,0),IF(EN54="Rãnh thang",IF(EN54="Rãnh thang",IQ54+#REF!,0),0))))),2)</f>
        <v>22.72</v>
      </c>
      <c r="IV54" s="18">
        <v>22.62</v>
      </c>
      <c r="IW54" s="25">
        <f t="shared" si="31"/>
        <v>22.72</v>
      </c>
      <c r="IX54" s="25">
        <f t="shared" si="32"/>
        <v>0</v>
      </c>
      <c r="IY54" s="25">
        <f t="shared" si="33"/>
        <v>0</v>
      </c>
      <c r="IZ54" s="25">
        <f t="shared" si="34"/>
        <v>0</v>
      </c>
      <c r="JA54" s="25">
        <f t="shared" si="35"/>
        <v>0</v>
      </c>
      <c r="JB54" s="18">
        <v>22.37</v>
      </c>
      <c r="JC54" s="20">
        <f>ROUND(IF(EN54="Cống tròn",IF(EN54="Cống tròn",IF(EU54="Không có móng",JS54-FF54,IF(EU54="Đế",JR54-FN54,IF(OR(EU54="Móng bê tông",EU54="Móng bê tông kết hợp đế"),JK54-FJ54,0))),0),IF(EN54="Cống hộp",IF(AND(EN54="Cống hộp",EU54="Không có móng"),JS54-GF54,IF(AND(EN54="Cống hộp",EU54="Móng bê tông"),JL54-GB54,0)),IF(OR(EN54="Rãnh xây",EN54="Rãnh bê tông"),IF(OR(EN54="Rãnh xây",EN54="Rãnh bê tông"),JM54-GB54,0),IF(EN54="Ống nhựa",IF(AND(EN54="Ống nhựa",EU54="Không đắp cát"),JS54-HT54,IF(AND(EN54="Ống nhựa",EU54="Đắp cát"),JJ54-HX54,0)),IF(EN54="Rãnh thang",IF(EN54="Rãnh thang",IF(EU54="Móng bê tông",#REF!-#REF!,JS54),0),0))))),2)</f>
        <v>21.32</v>
      </c>
      <c r="JD54" s="20">
        <f t="shared" si="179"/>
        <v>1.0500000000000007</v>
      </c>
      <c r="JE54" s="20">
        <f t="shared" si="36"/>
        <v>21.32</v>
      </c>
      <c r="JF54" s="20">
        <f t="shared" si="37"/>
        <v>0</v>
      </c>
      <c r="JG54" s="20">
        <f t="shared" si="38"/>
        <v>0</v>
      </c>
      <c r="JH54" s="20">
        <f t="shared" si="39"/>
        <v>0</v>
      </c>
      <c r="JI54" s="20">
        <f>IF(EN54="Rãnh thang",IF(AND(EN54="Rãnh thang",EU54="Móng bê tông"),JS54-#REF!,0),IF(EN54="Ống nhựa",IF(AND(EN54="Ống nhựa",EU54="Đắp cát"),JS54-HT54,0),IF(EN54="Cống tròn",IF(EN54="Cống tròn",IF(OR(EU54="Móng bê tông",EU54="Móng bê tông kết hợp đế"),JO54-FL54,0),0),IF(EN54="Cống hộp",IF(AND(EN54="Cống hộp",EU54="Móng bê tông"),JP54-GD54,0),IF(OR(EN54="Rãnh xây",EN54="Rãnh bê tông"),IF(AND(EN54="Rãnh xây",EU54="Móng bê tông"),JQ54-GD54,IF(AND(EN54="Rãnh bê tông",EU54="Móng bê tông"),JQ54-GD54,0)),0)))))</f>
        <v>21.32</v>
      </c>
      <c r="JJ54" s="20">
        <f t="shared" si="40"/>
        <v>0</v>
      </c>
      <c r="JK54" s="20">
        <f t="shared" si="41"/>
        <v>21.32</v>
      </c>
      <c r="JL54" s="20">
        <f t="shared" si="42"/>
        <v>0</v>
      </c>
      <c r="JM54" s="20">
        <f t="shared" si="43"/>
        <v>0</v>
      </c>
      <c r="JN54" s="20">
        <f t="shared" si="44"/>
        <v>21.52</v>
      </c>
      <c r="JO54" s="20">
        <f t="shared" si="45"/>
        <v>21.52</v>
      </c>
      <c r="JP54" s="20">
        <f t="shared" si="46"/>
        <v>0</v>
      </c>
      <c r="JQ54" s="20">
        <f t="shared" si="47"/>
        <v>0</v>
      </c>
      <c r="JR54" s="20">
        <f t="shared" si="48"/>
        <v>0</v>
      </c>
      <c r="JS54" s="26">
        <v>21.62</v>
      </c>
      <c r="JT54" s="25">
        <f t="shared" si="180"/>
        <v>0</v>
      </c>
      <c r="JU54" s="25">
        <f t="shared" si="49"/>
        <v>0</v>
      </c>
      <c r="JV54" s="25">
        <f t="shared" si="50"/>
        <v>0</v>
      </c>
      <c r="JW54" s="25">
        <f>ROUND(IF(EN54="Cống tròn",IF(EN54="Cống tròn",JX54+FF54,0),IF(EN54="Cống hộp",IF(EN54="Cống hộp",JX54+GP54,0),IF(OR(EN54="Rãnh xây",EN54="Rãnh bê tông"),IF(OR(EN54="Rãnh xây",EN54="Rãnh bê tông"),JX54+GP54,0),IF(EN54="ống nhựa",IF(EN54="Ống nhựa",JX54+HT54,0),IF(EN54="Rãnh thang",IF(EN54="Rãnh thang",JS54+#REF!,0),0))))),2)</f>
        <v>22.72</v>
      </c>
      <c r="JX54" s="27">
        <v>22.62</v>
      </c>
      <c r="JY54" s="25">
        <f t="shared" si="51"/>
        <v>22.72</v>
      </c>
      <c r="JZ54" s="25">
        <f t="shared" si="52"/>
        <v>0</v>
      </c>
      <c r="KA54" s="25">
        <f t="shared" si="53"/>
        <v>0</v>
      </c>
      <c r="KB54" s="25">
        <f t="shared" si="54"/>
        <v>0</v>
      </c>
      <c r="KC54" s="25">
        <f t="shared" si="55"/>
        <v>0</v>
      </c>
      <c r="KD54" s="28" t="s">
        <v>98</v>
      </c>
      <c r="KE54" s="27">
        <v>0</v>
      </c>
      <c r="KF54" s="25">
        <f t="shared" si="56"/>
        <v>1.0500000000000007</v>
      </c>
      <c r="KG54" s="25">
        <f t="shared" si="181"/>
        <v>1.0500000000000007</v>
      </c>
      <c r="KH54" s="27">
        <v>0</v>
      </c>
      <c r="KI54" s="25">
        <f t="shared" si="57"/>
        <v>1.0500000000000007</v>
      </c>
      <c r="KJ54" s="25">
        <f t="shared" si="182"/>
        <v>1.0500000000000007</v>
      </c>
      <c r="KK54" s="25">
        <f t="shared" si="58"/>
        <v>0</v>
      </c>
      <c r="KL54" s="25">
        <f t="shared" si="59"/>
        <v>0</v>
      </c>
      <c r="KM54" s="25">
        <f t="shared" si="183"/>
        <v>0</v>
      </c>
      <c r="KN54" s="25">
        <f t="shared" si="60"/>
        <v>0</v>
      </c>
      <c r="KO54" s="25">
        <f t="shared" si="61"/>
        <v>0</v>
      </c>
      <c r="KP54" s="25">
        <f t="shared" si="184"/>
        <v>0</v>
      </c>
      <c r="KQ54" s="25">
        <f t="shared" si="62"/>
        <v>0.2</v>
      </c>
      <c r="KR54" s="25">
        <f t="shared" si="63"/>
        <v>0.2</v>
      </c>
      <c r="KS54" s="25">
        <f t="shared" si="185"/>
        <v>0.2</v>
      </c>
      <c r="KT54" s="25">
        <f t="shared" si="64"/>
        <v>0</v>
      </c>
      <c r="KU54" s="25">
        <f t="shared" si="65"/>
        <v>0</v>
      </c>
      <c r="KV54" s="25">
        <f t="shared" si="186"/>
        <v>0</v>
      </c>
      <c r="KW54" s="25">
        <f t="shared" si="66"/>
        <v>0</v>
      </c>
      <c r="KX54" s="25">
        <f t="shared" si="67"/>
        <v>0</v>
      </c>
      <c r="KY54" s="25">
        <f t="shared" si="187"/>
        <v>0</v>
      </c>
      <c r="KZ54" s="25">
        <f t="shared" si="68"/>
        <v>0</v>
      </c>
      <c r="LA54" s="25">
        <f t="shared" si="69"/>
        <v>0</v>
      </c>
      <c r="LB54" s="25">
        <f t="shared" si="188"/>
        <v>0</v>
      </c>
      <c r="LC54" s="25">
        <f t="shared" si="70"/>
        <v>0.85000000000000075</v>
      </c>
      <c r="LD54" s="25">
        <f t="shared" si="71"/>
        <v>0.85000000000000075</v>
      </c>
      <c r="LE54" s="25">
        <f t="shared" si="189"/>
        <v>0.85000000000000075</v>
      </c>
      <c r="LF54" s="25">
        <f t="shared" si="72"/>
        <v>0</v>
      </c>
      <c r="LG54" s="25">
        <f t="shared" si="73"/>
        <v>0</v>
      </c>
      <c r="LH54" s="25">
        <f t="shared" si="190"/>
        <v>0</v>
      </c>
      <c r="LI54" s="25">
        <f t="shared" si="74"/>
        <v>0</v>
      </c>
      <c r="LJ54" s="25">
        <f t="shared" si="75"/>
        <v>0</v>
      </c>
      <c r="LK54" s="25">
        <f t="shared" si="191"/>
        <v>0</v>
      </c>
      <c r="LL54" s="25">
        <f t="shared" si="76"/>
        <v>0</v>
      </c>
      <c r="LM54" s="25">
        <f t="shared" si="77"/>
        <v>0</v>
      </c>
      <c r="LN54" s="25">
        <f t="shared" si="192"/>
        <v>0</v>
      </c>
      <c r="LO54" s="25">
        <f t="shared" si="78"/>
        <v>0</v>
      </c>
      <c r="LP54" s="25">
        <f t="shared" si="79"/>
        <v>0</v>
      </c>
      <c r="LQ54" s="25">
        <f t="shared" si="193"/>
        <v>0</v>
      </c>
      <c r="LR54" s="25">
        <f t="shared" si="80"/>
        <v>0</v>
      </c>
      <c r="LS54" s="25">
        <f t="shared" si="81"/>
        <v>0</v>
      </c>
      <c r="LT54" s="25">
        <f t="shared" si="194"/>
        <v>0</v>
      </c>
      <c r="LU54" s="25">
        <f t="shared" si="82"/>
        <v>0</v>
      </c>
      <c r="LV54" s="25">
        <f t="shared" si="83"/>
        <v>0</v>
      </c>
      <c r="LW54" s="25">
        <f t="shared" si="195"/>
        <v>0</v>
      </c>
      <c r="LX54" s="25">
        <f t="shared" si="84"/>
        <v>0</v>
      </c>
      <c r="LY54" s="25">
        <f t="shared" si="85"/>
        <v>0</v>
      </c>
      <c r="LZ54" s="25">
        <f t="shared" si="196"/>
        <v>0</v>
      </c>
      <c r="MA54" s="25">
        <f t="shared" si="86"/>
        <v>0</v>
      </c>
      <c r="MB54" s="25">
        <f t="shared" si="87"/>
        <v>0</v>
      </c>
      <c r="MC54" s="25">
        <f t="shared" si="197"/>
        <v>0</v>
      </c>
      <c r="MD54" s="25">
        <f t="shared" si="88"/>
        <v>0</v>
      </c>
      <c r="ME54" s="25">
        <f t="shared" si="89"/>
        <v>0</v>
      </c>
      <c r="MF54" s="25">
        <f t="shared" si="198"/>
        <v>0</v>
      </c>
      <c r="MG54" s="25">
        <f t="shared" si="90"/>
        <v>0</v>
      </c>
      <c r="MH54" s="25">
        <f t="shared" si="91"/>
        <v>0</v>
      </c>
      <c r="MI54" s="25">
        <f t="shared" si="199"/>
        <v>0</v>
      </c>
      <c r="MJ54" s="25">
        <f t="shared" si="92"/>
        <v>0</v>
      </c>
      <c r="MK54" s="25">
        <f t="shared" si="93"/>
        <v>0</v>
      </c>
      <c r="ML54" s="25">
        <f t="shared" si="200"/>
        <v>0</v>
      </c>
      <c r="MM54" s="25">
        <f t="shared" si="94"/>
        <v>0</v>
      </c>
      <c r="MN54" s="25">
        <f t="shared" si="95"/>
        <v>0</v>
      </c>
      <c r="MO54" s="25">
        <f t="shared" si="201"/>
        <v>0</v>
      </c>
      <c r="MP54" s="25">
        <f t="shared" si="96"/>
        <v>0</v>
      </c>
      <c r="MQ54" s="25">
        <f t="shared" si="97"/>
        <v>0</v>
      </c>
      <c r="MR54" s="25">
        <f t="shared" si="202"/>
        <v>0</v>
      </c>
      <c r="MS54" s="29">
        <v>1.4</v>
      </c>
      <c r="MT54" s="29">
        <v>0</v>
      </c>
      <c r="MU54" s="29">
        <v>1</v>
      </c>
      <c r="MV54" s="29">
        <v>1</v>
      </c>
      <c r="MW54" s="25">
        <f t="shared" si="98"/>
        <v>1.4</v>
      </c>
      <c r="MX54" s="25">
        <f t="shared" si="99"/>
        <v>1.47</v>
      </c>
      <c r="MY54" s="25">
        <f t="shared" si="100"/>
        <v>0</v>
      </c>
      <c r="MZ54" s="25">
        <f t="shared" si="101"/>
        <v>0</v>
      </c>
      <c r="NA54" s="25">
        <f t="shared" si="102"/>
        <v>1.4</v>
      </c>
      <c r="NB54" s="25">
        <f t="shared" si="103"/>
        <v>1.47</v>
      </c>
      <c r="NC54" s="25">
        <f t="shared" si="104"/>
        <v>0</v>
      </c>
      <c r="ND54" s="25">
        <f t="shared" si="105"/>
        <v>0</v>
      </c>
      <c r="NE54" s="25">
        <f t="shared" si="203"/>
        <v>1.4</v>
      </c>
      <c r="NF54" s="25">
        <f t="shared" si="203"/>
        <v>1.47</v>
      </c>
      <c r="NG54" s="25">
        <f t="shared" si="203"/>
        <v>0</v>
      </c>
      <c r="NH54" s="25">
        <f t="shared" si="203"/>
        <v>0</v>
      </c>
      <c r="NI54" s="25">
        <f t="shared" si="107"/>
        <v>72.959999999999994</v>
      </c>
      <c r="NJ54" s="25">
        <f t="shared" si="108"/>
        <v>0</v>
      </c>
      <c r="NK54" s="25">
        <f t="shared" si="109"/>
        <v>72.959999999999994</v>
      </c>
      <c r="NL54" s="25">
        <f t="shared" si="110"/>
        <v>42.04</v>
      </c>
      <c r="NM54" s="25">
        <f t="shared" si="111"/>
        <v>0</v>
      </c>
      <c r="NN54" s="25">
        <f t="shared" si="204"/>
        <v>42.04</v>
      </c>
      <c r="NO54" s="25">
        <f t="shared" si="112"/>
        <v>0</v>
      </c>
      <c r="NP54" s="25">
        <f t="shared" si="113"/>
        <v>0</v>
      </c>
      <c r="NQ54" s="25">
        <f t="shared" si="205"/>
        <v>0</v>
      </c>
      <c r="NR54" s="25">
        <f t="shared" si="114"/>
        <v>0</v>
      </c>
      <c r="NS54" s="25">
        <f t="shared" si="115"/>
        <v>0</v>
      </c>
      <c r="NT54" s="25">
        <f t="shared" si="206"/>
        <v>0</v>
      </c>
      <c r="NU54" s="25">
        <f t="shared" si="116"/>
        <v>0</v>
      </c>
      <c r="NV54" s="25">
        <f t="shared" si="117"/>
        <v>0</v>
      </c>
      <c r="NW54" s="25">
        <f t="shared" si="207"/>
        <v>0</v>
      </c>
      <c r="NX54" s="25">
        <f t="shared" si="208"/>
        <v>42.04</v>
      </c>
      <c r="NY54" s="25">
        <f t="shared" si="208"/>
        <v>0</v>
      </c>
      <c r="NZ54" s="25">
        <f t="shared" si="209"/>
        <v>42.04</v>
      </c>
      <c r="OA54" s="25">
        <f t="shared" si="210"/>
        <v>30.92</v>
      </c>
      <c r="OB54" s="25">
        <f t="shared" si="210"/>
        <v>0</v>
      </c>
      <c r="OC54" s="25">
        <f t="shared" si="211"/>
        <v>30.92</v>
      </c>
      <c r="OD54" s="25">
        <f t="shared" si="212"/>
        <v>42.04</v>
      </c>
      <c r="OE54" s="25">
        <f t="shared" si="212"/>
        <v>0</v>
      </c>
      <c r="OF54" s="25">
        <f t="shared" si="212"/>
        <v>42.04</v>
      </c>
      <c r="OG54" s="25">
        <f t="shared" si="119"/>
        <v>0</v>
      </c>
      <c r="OH54" s="25">
        <f t="shared" si="120"/>
        <v>0</v>
      </c>
      <c r="OI54" s="25">
        <f t="shared" si="121"/>
        <v>0</v>
      </c>
      <c r="OJ54" s="25">
        <f t="shared" si="122"/>
        <v>0</v>
      </c>
      <c r="OK54" s="25">
        <f t="shared" si="123"/>
        <v>0</v>
      </c>
      <c r="OL54" s="25">
        <f t="shared" si="124"/>
        <v>0</v>
      </c>
      <c r="OM54" s="25">
        <f t="shared" si="213"/>
        <v>0</v>
      </c>
      <c r="ON54" s="25">
        <f t="shared" si="213"/>
        <v>0</v>
      </c>
      <c r="OO54" s="25">
        <f t="shared" si="213"/>
        <v>0</v>
      </c>
      <c r="OP54" s="25">
        <f t="shared" si="125"/>
        <v>0</v>
      </c>
      <c r="OQ54" s="25">
        <f t="shared" si="126"/>
        <v>0</v>
      </c>
      <c r="OR54" s="25">
        <f t="shared" si="214"/>
        <v>0</v>
      </c>
      <c r="OS54" s="19">
        <v>538249.13</v>
      </c>
      <c r="OT54" s="19">
        <v>2371326.08</v>
      </c>
    </row>
    <row r="55" spans="1:410" ht="33" customHeight="1" x14ac:dyDescent="0.25">
      <c r="A55" s="18"/>
      <c r="B55" s="18" t="s">
        <v>763</v>
      </c>
      <c r="C55" s="18">
        <v>295.57</v>
      </c>
      <c r="D55" s="16" t="e">
        <f>_xlfn.IFNA(INDEX(#REF!,MATCH(E55,#REF!,0)),0)</f>
        <v>#REF!</v>
      </c>
      <c r="E55" s="18" t="s">
        <v>830</v>
      </c>
      <c r="F55" s="16" t="s">
        <v>765</v>
      </c>
      <c r="G55" s="16" t="s">
        <v>810</v>
      </c>
      <c r="H55" s="16" t="s">
        <v>767</v>
      </c>
      <c r="I55" s="16" t="s">
        <v>768</v>
      </c>
      <c r="J55" s="16" t="s">
        <v>811</v>
      </c>
      <c r="K55" s="16" t="s">
        <v>770</v>
      </c>
      <c r="L55" s="16" t="s">
        <v>771</v>
      </c>
      <c r="M55" s="18">
        <v>1.8399999999999999</v>
      </c>
      <c r="N55" s="18">
        <v>1.8399999999999999</v>
      </c>
      <c r="O55" s="18">
        <v>2.2399999999999998</v>
      </c>
      <c r="P55" s="18">
        <v>2.2399999999999998</v>
      </c>
      <c r="Q55" s="18">
        <v>0.1</v>
      </c>
      <c r="R55" s="18">
        <v>2.04</v>
      </c>
      <c r="S55" s="18">
        <v>2.04</v>
      </c>
      <c r="T55" s="18">
        <v>0.2</v>
      </c>
      <c r="U55" s="18">
        <v>0</v>
      </c>
      <c r="V55" s="18">
        <v>0</v>
      </c>
      <c r="W55" s="18">
        <v>0</v>
      </c>
      <c r="X55" s="18">
        <v>1.8399999999999999</v>
      </c>
      <c r="Y55" s="18">
        <v>1.7999999999999998</v>
      </c>
      <c r="Z55" s="20">
        <f t="shared" si="215"/>
        <v>1.7</v>
      </c>
      <c r="AA55" s="18">
        <v>0.22</v>
      </c>
      <c r="AB55" s="18">
        <v>0</v>
      </c>
      <c r="AC55" s="18">
        <v>0</v>
      </c>
      <c r="AD55" s="18">
        <v>0</v>
      </c>
      <c r="AE55" s="18">
        <v>0</v>
      </c>
      <c r="AF55" s="18">
        <v>0</v>
      </c>
      <c r="AG55" s="18">
        <v>1.4</v>
      </c>
      <c r="AH55" s="18">
        <v>1.4</v>
      </c>
      <c r="AI55" s="20">
        <f t="shared" si="127"/>
        <v>1.8499999999999999</v>
      </c>
      <c r="AJ55" s="18">
        <v>0</v>
      </c>
      <c r="AK55" s="18">
        <v>0</v>
      </c>
      <c r="AL55" s="20">
        <f t="shared" si="128"/>
        <v>0</v>
      </c>
      <c r="AM55" s="18">
        <v>1.8399999999999999</v>
      </c>
      <c r="AN55" s="18">
        <v>1.4</v>
      </c>
      <c r="AO55" s="18">
        <v>0.15</v>
      </c>
      <c r="AP55" s="18">
        <v>0.22</v>
      </c>
      <c r="AQ55" s="18">
        <v>0</v>
      </c>
      <c r="AR55" s="18">
        <v>0</v>
      </c>
      <c r="AS55" s="18">
        <v>0</v>
      </c>
      <c r="AT55" s="18">
        <v>0</v>
      </c>
      <c r="AU55" s="18">
        <v>0</v>
      </c>
      <c r="AV55" s="18">
        <v>1</v>
      </c>
      <c r="AW55" s="18">
        <v>0</v>
      </c>
      <c r="AX55" s="18">
        <v>0</v>
      </c>
      <c r="AY55" s="18">
        <v>0</v>
      </c>
      <c r="AZ55" s="18">
        <v>0</v>
      </c>
      <c r="BA55" s="18">
        <v>0</v>
      </c>
      <c r="BB55" s="18">
        <v>0</v>
      </c>
      <c r="BC55" s="18">
        <v>0</v>
      </c>
      <c r="BD55" s="18">
        <v>0</v>
      </c>
      <c r="BE55" s="18">
        <v>2</v>
      </c>
      <c r="BF55" s="18">
        <v>0</v>
      </c>
      <c r="BG55" s="18">
        <v>0</v>
      </c>
      <c r="BH55" s="18">
        <v>0</v>
      </c>
      <c r="BI55" s="18">
        <v>0</v>
      </c>
      <c r="BJ55" s="18">
        <v>0</v>
      </c>
      <c r="BK55" s="18">
        <v>0</v>
      </c>
      <c r="BL55" s="18">
        <v>0</v>
      </c>
      <c r="BM55" s="18">
        <v>0</v>
      </c>
      <c r="BN55" s="18">
        <v>0</v>
      </c>
      <c r="BO55" s="18">
        <v>0</v>
      </c>
      <c r="BP55" s="18">
        <v>0</v>
      </c>
      <c r="BQ55" s="18">
        <v>0</v>
      </c>
      <c r="BR55" s="18">
        <v>0</v>
      </c>
      <c r="BS55" s="18">
        <v>0</v>
      </c>
      <c r="BT55" s="18">
        <v>0</v>
      </c>
      <c r="BU55" s="18">
        <v>0</v>
      </c>
      <c r="BV55" s="18">
        <v>0</v>
      </c>
      <c r="BW55" s="18">
        <v>0</v>
      </c>
      <c r="BX55" s="18">
        <v>0</v>
      </c>
      <c r="BY55" s="18">
        <v>0</v>
      </c>
      <c r="BZ55" s="18">
        <v>0</v>
      </c>
      <c r="CA55" s="16" t="e">
        <f>_xlfn.IFNA(IF(RIGHT(D55,2)="=G",0,INDEX(#REF!,MATCH(E55,#REF!,0))),0)</f>
        <v>#REF!</v>
      </c>
      <c r="CB55" s="16" t="s">
        <v>776</v>
      </c>
      <c r="CC55" s="18">
        <v>0</v>
      </c>
      <c r="CD55" s="18">
        <v>0</v>
      </c>
      <c r="CE55" s="18">
        <v>1.84</v>
      </c>
      <c r="CF55" s="18">
        <v>0.9</v>
      </c>
      <c r="CG55" s="18">
        <v>0.12</v>
      </c>
      <c r="CH55" s="18">
        <v>2</v>
      </c>
      <c r="CI55" s="16" t="s">
        <v>98</v>
      </c>
      <c r="CJ55" s="18">
        <v>0</v>
      </c>
      <c r="CK55" s="20">
        <f t="shared" si="129"/>
        <v>1.35</v>
      </c>
      <c r="CL55" s="20">
        <f t="shared" si="130"/>
        <v>1.35</v>
      </c>
      <c r="CM55" s="18">
        <v>20.190000000000001</v>
      </c>
      <c r="CN55" s="18">
        <v>23.21</v>
      </c>
      <c r="CO55" s="18">
        <v>22.371000000000002</v>
      </c>
      <c r="CP55" s="22">
        <f t="shared" si="131"/>
        <v>22.37</v>
      </c>
      <c r="CQ55" s="22">
        <f t="shared" si="132"/>
        <v>21.02</v>
      </c>
      <c r="CR55" s="22">
        <f t="shared" si="133"/>
        <v>1.35</v>
      </c>
      <c r="CS55" s="22">
        <f t="shared" si="134"/>
        <v>21.12</v>
      </c>
      <c r="CT55" s="22">
        <f t="shared" si="0"/>
        <v>21.32</v>
      </c>
      <c r="CU55" s="18">
        <v>21.32</v>
      </c>
      <c r="CV55" s="22">
        <f t="shared" si="135"/>
        <v>1.7</v>
      </c>
      <c r="CW55" s="22">
        <f t="shared" si="1"/>
        <v>0</v>
      </c>
      <c r="CX55" s="22">
        <f t="shared" si="2"/>
        <v>0</v>
      </c>
      <c r="CY55" s="22">
        <f t="shared" si="136"/>
        <v>23.06</v>
      </c>
      <c r="CZ55" s="22">
        <f t="shared" si="137"/>
        <v>23.21</v>
      </c>
      <c r="DA55" s="18">
        <v>23.21</v>
      </c>
      <c r="DB55" s="20">
        <f t="shared" si="138"/>
        <v>2.19</v>
      </c>
      <c r="DC55" s="20">
        <f t="shared" si="139"/>
        <v>0.84</v>
      </c>
      <c r="DD55" s="20">
        <f t="shared" si="140"/>
        <v>1.35</v>
      </c>
      <c r="DE55" s="20">
        <f t="shared" si="3"/>
        <v>0.1</v>
      </c>
      <c r="DF55" s="20">
        <f t="shared" si="4"/>
        <v>0.2</v>
      </c>
      <c r="DG55" s="20">
        <f t="shared" si="5"/>
        <v>1.05</v>
      </c>
      <c r="DH55" s="20">
        <f t="shared" si="6"/>
        <v>0</v>
      </c>
      <c r="DI55" s="20">
        <f t="shared" si="7"/>
        <v>0</v>
      </c>
      <c r="DJ55" s="20">
        <f t="shared" si="8"/>
        <v>0</v>
      </c>
      <c r="DK55" s="20">
        <f t="shared" si="141"/>
        <v>1.35</v>
      </c>
      <c r="DL55" s="20">
        <f t="shared" si="142"/>
        <v>0</v>
      </c>
      <c r="DM55" s="20">
        <f t="shared" si="216"/>
        <v>0</v>
      </c>
      <c r="DN55" s="20">
        <f t="shared" si="143"/>
        <v>0</v>
      </c>
      <c r="DO55" s="18">
        <v>2.44</v>
      </c>
      <c r="DP55" s="18">
        <v>0</v>
      </c>
      <c r="DQ55" s="18">
        <v>1</v>
      </c>
      <c r="DR55" s="18">
        <v>1</v>
      </c>
      <c r="DS55" s="25">
        <f t="shared" si="144"/>
        <v>2.44</v>
      </c>
      <c r="DT55" s="25">
        <f t="shared" si="145"/>
        <v>0</v>
      </c>
      <c r="DU55" s="25">
        <f t="shared" si="146"/>
        <v>3.29</v>
      </c>
      <c r="DV55" s="25">
        <f t="shared" si="147"/>
        <v>0</v>
      </c>
      <c r="DW55" s="25">
        <f t="shared" si="148"/>
        <v>3.29</v>
      </c>
      <c r="DX55" s="25">
        <f t="shared" si="149"/>
        <v>7.37</v>
      </c>
      <c r="DY55" s="25">
        <f t="shared" si="150"/>
        <v>0</v>
      </c>
      <c r="DZ55" s="25">
        <f t="shared" si="151"/>
        <v>7.37</v>
      </c>
      <c r="EA55" s="25">
        <f t="shared" si="152"/>
        <v>4.8899999999999997</v>
      </c>
      <c r="EB55" s="25">
        <f t="shared" si="153"/>
        <v>0</v>
      </c>
      <c r="EC55" s="25">
        <f t="shared" si="154"/>
        <v>4.8899999999999997</v>
      </c>
      <c r="ED55" s="25">
        <f t="shared" si="155"/>
        <v>2.48</v>
      </c>
      <c r="EE55" s="25">
        <f t="shared" si="155"/>
        <v>0</v>
      </c>
      <c r="EF55" s="25">
        <f t="shared" si="156"/>
        <v>2.48</v>
      </c>
      <c r="EG55" s="25">
        <f t="shared" si="157"/>
        <v>4.8899999999999997</v>
      </c>
      <c r="EH55" s="25">
        <f t="shared" si="157"/>
        <v>0</v>
      </c>
      <c r="EI55" s="25">
        <f t="shared" si="158"/>
        <v>4.8899999999999997</v>
      </c>
      <c r="EJ55" s="18">
        <v>295.57</v>
      </c>
      <c r="EK55" s="18">
        <v>245.41</v>
      </c>
      <c r="EL55" s="18" t="s">
        <v>830</v>
      </c>
      <c r="EM55" s="18" t="s">
        <v>831</v>
      </c>
      <c r="EN55" s="16" t="s">
        <v>774</v>
      </c>
      <c r="EO55" s="16" t="s">
        <v>132</v>
      </c>
      <c r="EP55" s="16" t="e">
        <f>IF(OR(EN55="Cống tròn",EN55="Cống hộp",EN55="Ống nhựa"),INDEX(#REF!,MATCH(E55,#REF!,0)),IF(OR(EN55="Rãnh xây",EN55="Rãnh bê tông"),INDEX(#REF!,MATCH(E55,#REF!,0)),0))</f>
        <v>#REF!</v>
      </c>
      <c r="EQ55" s="18">
        <v>48.759999999999991</v>
      </c>
      <c r="ER55" s="18">
        <v>1</v>
      </c>
      <c r="ES55" s="25">
        <f t="shared" si="159"/>
        <v>48</v>
      </c>
      <c r="ET55" s="1" t="e">
        <f>_xlfn.IFNA(IF(EN55="Cống tròn",INDEX(#REF!,MATCH(E55,#REF!,0)),IF(EN55="Cống hộp",INDEX(#REF!,MATCH(E55,#REF!,0)),EU55&amp;" ,"&amp;EV55)),0)</f>
        <v>#REF!</v>
      </c>
      <c r="EU55" s="16" t="s">
        <v>769</v>
      </c>
      <c r="EV55" s="16" t="s">
        <v>775</v>
      </c>
      <c r="EW55" s="16" t="e">
        <f>_xlfn.IFNA(INDEX(#REF!,MATCH(E55,#REF!,0)),0)</f>
        <v>#REF!</v>
      </c>
      <c r="EX55" s="16"/>
      <c r="EY55" s="18">
        <v>0</v>
      </c>
      <c r="EZ55" s="18">
        <v>0</v>
      </c>
      <c r="FA55" s="18">
        <v>0</v>
      </c>
      <c r="FB55" s="19">
        <v>0</v>
      </c>
      <c r="FC55" s="19">
        <v>0</v>
      </c>
      <c r="FD55" s="25">
        <f t="shared" si="9"/>
        <v>0</v>
      </c>
      <c r="FE55" s="25">
        <f t="shared" si="160"/>
        <v>0</v>
      </c>
      <c r="FF55" s="18">
        <v>0.1</v>
      </c>
      <c r="FG55" s="18">
        <v>2</v>
      </c>
      <c r="FH55" s="18">
        <v>1</v>
      </c>
      <c r="FI55" s="25">
        <f t="shared" si="161"/>
        <v>1.2</v>
      </c>
      <c r="FJ55" s="18">
        <v>0</v>
      </c>
      <c r="FK55" s="18">
        <v>0</v>
      </c>
      <c r="FL55" s="18">
        <v>0.2</v>
      </c>
      <c r="FM55" s="18">
        <v>1.4</v>
      </c>
      <c r="FN55" s="18">
        <v>0</v>
      </c>
      <c r="FO55" s="25">
        <f t="shared" si="162"/>
        <v>1.4</v>
      </c>
      <c r="FP55" s="18">
        <v>1.4999999999999999E-2</v>
      </c>
      <c r="FQ55" s="18">
        <v>1</v>
      </c>
      <c r="FR55" s="25">
        <f t="shared" si="10"/>
        <v>48</v>
      </c>
      <c r="FS55" s="25">
        <f t="shared" si="11"/>
        <v>0.70499999999999996</v>
      </c>
      <c r="FT55" s="25">
        <f t="shared" si="12"/>
        <v>48.704999999999998</v>
      </c>
      <c r="FU55" s="25">
        <f t="shared" si="13"/>
        <v>-5.499999999999261E-2</v>
      </c>
      <c r="FV55" s="25" t="str">
        <f t="shared" si="163"/>
        <v>Đủ</v>
      </c>
      <c r="FW55" s="25">
        <f t="shared" si="164"/>
        <v>-0.05</v>
      </c>
      <c r="FX55" s="16"/>
      <c r="FY55" s="16"/>
      <c r="FZ55" s="16"/>
      <c r="GA55" s="16"/>
      <c r="GB55" s="19">
        <v>0</v>
      </c>
      <c r="GC55" s="19">
        <v>0</v>
      </c>
      <c r="GD55" s="19">
        <v>0</v>
      </c>
      <c r="GE55" s="19">
        <v>0</v>
      </c>
      <c r="GF55" s="19">
        <v>0</v>
      </c>
      <c r="GG55" s="19">
        <v>0</v>
      </c>
      <c r="GH55" s="19">
        <v>0</v>
      </c>
      <c r="GI55" s="19">
        <v>0</v>
      </c>
      <c r="GJ55" s="19">
        <v>0</v>
      </c>
      <c r="GK55" s="19">
        <v>0</v>
      </c>
      <c r="GL55" s="25">
        <f t="shared" si="14"/>
        <v>0</v>
      </c>
      <c r="GM55" s="25">
        <f t="shared" si="165"/>
        <v>0</v>
      </c>
      <c r="GN55" s="19">
        <v>0</v>
      </c>
      <c r="GO55" s="19">
        <v>0</v>
      </c>
      <c r="GP55" s="19">
        <v>0</v>
      </c>
      <c r="GQ55" s="19">
        <v>0</v>
      </c>
      <c r="GR55" s="1" t="e">
        <f>_xlfn.IFNA(INDEX(#REF!,MATCH(E55,#REF!,0)),0)</f>
        <v>#REF!</v>
      </c>
      <c r="GS55" s="16"/>
      <c r="GT55" s="18">
        <v>0</v>
      </c>
      <c r="GU55" s="18">
        <v>0</v>
      </c>
      <c r="GV55" s="18">
        <v>0</v>
      </c>
      <c r="GW55" s="18">
        <v>0</v>
      </c>
      <c r="GX55" s="25">
        <f t="shared" si="15"/>
        <v>0</v>
      </c>
      <c r="GY55" s="25">
        <f t="shared" si="16"/>
        <v>0</v>
      </c>
      <c r="GZ55" s="25">
        <f t="shared" si="166"/>
        <v>0</v>
      </c>
      <c r="HA55" s="1" t="e" cm="1">
        <f t="array" ref="HA55">INDEX(#REF!,MATCH(EJ55&amp;EK55&amp;HD55&amp;HE55&amp;HF55,#REF!&amp;#REF!&amp;#REF!&amp;#REF!&amp;#REF!,0))</f>
        <v>#REF!</v>
      </c>
      <c r="HB55" s="16"/>
      <c r="HC55" s="25">
        <f t="shared" si="167"/>
        <v>0</v>
      </c>
      <c r="HD55" s="18">
        <v>0</v>
      </c>
      <c r="HE55" s="18">
        <v>0</v>
      </c>
      <c r="HF55" s="18">
        <v>0</v>
      </c>
      <c r="HG55" s="1" t="e" cm="1">
        <f t="array" ref="HG55">INDEX(#REF!,MATCH(EJ55&amp;EK55&amp;HJ55&amp;HK55&amp;HL55,#REF!&amp;#REF!&amp;#REF!&amp;#REF!&amp;#REF!,0))</f>
        <v>#REF!</v>
      </c>
      <c r="HH55" s="16"/>
      <c r="HI55" s="25">
        <f t="shared" si="168"/>
        <v>0</v>
      </c>
      <c r="HJ55" s="25">
        <f t="shared" si="169"/>
        <v>0</v>
      </c>
      <c r="HK55" s="19">
        <v>0</v>
      </c>
      <c r="HL55" s="19">
        <v>0</v>
      </c>
      <c r="HM55" s="18">
        <v>0.01</v>
      </c>
      <c r="HN55" s="18">
        <v>1</v>
      </c>
      <c r="HO55" s="25">
        <f t="shared" si="170"/>
        <v>0</v>
      </c>
      <c r="HP55" s="25">
        <f t="shared" si="171"/>
        <v>0</v>
      </c>
      <c r="HQ55" s="25">
        <f t="shared" si="172"/>
        <v>0</v>
      </c>
      <c r="HR55" s="25">
        <f t="shared" si="173"/>
        <v>0</v>
      </c>
      <c r="HS55" s="25">
        <f t="shared" si="174"/>
        <v>0</v>
      </c>
      <c r="HT55" s="19">
        <v>0</v>
      </c>
      <c r="HU55" s="19">
        <v>0</v>
      </c>
      <c r="HV55" s="19">
        <v>0</v>
      </c>
      <c r="HW55" s="25">
        <f t="shared" si="175"/>
        <v>0</v>
      </c>
      <c r="HX55" s="19">
        <v>0</v>
      </c>
      <c r="HY55" s="19">
        <v>0</v>
      </c>
      <c r="HZ55" s="18">
        <v>22.37</v>
      </c>
      <c r="IA55" s="20">
        <f>ROUND(IF(EN55="Cống tròn",IF(EN55="Cống tròn",IF(EU55="Không có móng",IQ55-FF55,IF(EU55="Đế",IP55-FN55,IF(OR(EU55="Móng bê tông",EU55="Móng bê tông kết hợp đế"),II55-FJ55,0))),0),IF(EN55="Cống hộp",IF(AND(EN55="Cống hộp",EU55="Không có móng"),IQ55-GF55,IF(AND(EN55="Cống hộp",EU55="Móng bê tông"),IJ55-GB55,0)),IF(OR(EN55="Rãnh xây",EN55="Rãnh bê tông"),IF(OR(EN55="Rãnh xây",EN55="Rãnh bê tông"),IK55-GB55,0),IF(EN55="Ống nhựa",IF(AND(EN55="Ống nhựa",EU55="Không đắp cát"),IQ55-HT55,IF(AND(EN55="Ống nhựa",EU55="Đắp cát"),IH55-HX55,0)),IF(EN55="Rãnh thang",IF(EN55="Rãnh thang",IF(EU55="Móng bê tông",#REF!-#REF!,IQ55),0),0))))),2)</f>
        <v>21.32</v>
      </c>
      <c r="IB55" s="20">
        <f t="shared" si="176"/>
        <v>1.0500000000000007</v>
      </c>
      <c r="IC55" s="20">
        <f t="shared" si="17"/>
        <v>21.32</v>
      </c>
      <c r="ID55" s="20">
        <f t="shared" si="18"/>
        <v>0</v>
      </c>
      <c r="IE55" s="20">
        <f t="shared" si="19"/>
        <v>0</v>
      </c>
      <c r="IF55" s="20">
        <f t="shared" si="20"/>
        <v>0</v>
      </c>
      <c r="IG55" s="20">
        <f>IF(EN55="Rãnh thang",IF(AND(EN55="Rãnh thang",EU55="Móng bê tông"),IQ55-#REF!,0),IF(EN55="Ống nhựa",IF(AND(EN55="Ống nhựa",EU55="Đắp cát"),IQ55-HT55,0),IF(EN55="Cống tròn",IF(EN55="Cống tròn",IF(OR(EU55="Móng bê tông",EU55="Móng bê tông kết hợp đế"),IM55-FL55,0),0),IF(EN55="Cống hộp",IF(AND(EN55="Cống hộp",EU55="Móng bê tông"),IN55-GD55,0),IF(OR(EN55="Rãnh xây",EN55="Rãnh bê tông"),IF(AND(EN55="Rãnh xây",EU55="Móng bê tông"),IO55-GD55,IF(AND(EN55="Rãnh bê tông",EU55="Móng bê tông"),IO55-GD55,0)),0)))))</f>
        <v>21.32</v>
      </c>
      <c r="IH55" s="20">
        <f t="shared" si="21"/>
        <v>0</v>
      </c>
      <c r="II55" s="20">
        <f t="shared" si="22"/>
        <v>21.32</v>
      </c>
      <c r="IJ55" s="20">
        <f t="shared" si="23"/>
        <v>0</v>
      </c>
      <c r="IK55" s="20">
        <f t="shared" si="177"/>
        <v>0</v>
      </c>
      <c r="IL55" s="20">
        <f t="shared" si="24"/>
        <v>21.52</v>
      </c>
      <c r="IM55" s="20">
        <f t="shared" si="25"/>
        <v>21.52</v>
      </c>
      <c r="IN55" s="20">
        <f t="shared" si="26"/>
        <v>0</v>
      </c>
      <c r="IO55" s="20">
        <f t="shared" si="27"/>
        <v>0</v>
      </c>
      <c r="IP55" s="20">
        <f t="shared" si="28"/>
        <v>0</v>
      </c>
      <c r="IQ55" s="18">
        <v>21.62</v>
      </c>
      <c r="IR55" s="25">
        <f t="shared" si="178"/>
        <v>0</v>
      </c>
      <c r="IS55" s="25">
        <f t="shared" si="29"/>
        <v>0</v>
      </c>
      <c r="IT55" s="25">
        <f t="shared" si="30"/>
        <v>0</v>
      </c>
      <c r="IU55" s="25">
        <f>ROUND(IF(EN55="Cống tròn",IF(EN55="Cống tròn",IV55+FF55,0),IF(EN55="Cống hộp",IF(EN55="Cống hộp",IV55+GP55,0),IF(OR(EN55="Rãnh xây",EN55="Rãnh bê tông"),IF(OR(EN55="Rãnh xây",EN55="Rãnh bê tông"),IV55+GP55,0),IF(EN55="ống nhựa",IF(EN55="Ống nhựa",IV55+HT55,0),IF(EN55="Rãnh thang",IF(EN55="Rãnh thang",IQ55+#REF!,0),0))))),2)</f>
        <v>22.59</v>
      </c>
      <c r="IV55" s="18">
        <v>22.49</v>
      </c>
      <c r="IW55" s="25">
        <f t="shared" si="31"/>
        <v>22.59</v>
      </c>
      <c r="IX55" s="25">
        <f t="shared" si="32"/>
        <v>0</v>
      </c>
      <c r="IY55" s="25">
        <f t="shared" si="33"/>
        <v>0</v>
      </c>
      <c r="IZ55" s="25">
        <f t="shared" si="34"/>
        <v>0</v>
      </c>
      <c r="JA55" s="25">
        <f t="shared" si="35"/>
        <v>0</v>
      </c>
      <c r="JB55" s="18">
        <v>22.24</v>
      </c>
      <c r="JC55" s="20">
        <f>ROUND(IF(EN55="Cống tròn",IF(EN55="Cống tròn",IF(EU55="Không có móng",JS55-FF55,IF(EU55="Đế",JR55-FN55,IF(OR(EU55="Móng bê tông",EU55="Móng bê tông kết hợp đế"),JK55-FJ55,0))),0),IF(EN55="Cống hộp",IF(AND(EN55="Cống hộp",EU55="Không có móng"),JS55-GF55,IF(AND(EN55="Cống hộp",EU55="Móng bê tông"),JL55-GB55,0)),IF(OR(EN55="Rãnh xây",EN55="Rãnh bê tông"),IF(OR(EN55="Rãnh xây",EN55="Rãnh bê tông"),JM55-GB55,0),IF(EN55="Ống nhựa",IF(AND(EN55="Ống nhựa",EU55="Không đắp cát"),JS55-HT55,IF(AND(EN55="Ống nhựa",EU55="Đắp cát"),JJ55-HX55,0)),IF(EN55="Rãnh thang",IF(EN55="Rãnh thang",IF(EU55="Móng bê tông",#REF!-#REF!,JS55),0),0))))),2)</f>
        <v>21.19</v>
      </c>
      <c r="JD55" s="20">
        <f t="shared" si="179"/>
        <v>1.0499999999999972</v>
      </c>
      <c r="JE55" s="20">
        <f t="shared" si="36"/>
        <v>21.189999999999998</v>
      </c>
      <c r="JF55" s="20">
        <f t="shared" si="37"/>
        <v>0</v>
      </c>
      <c r="JG55" s="20">
        <f t="shared" si="38"/>
        <v>0</v>
      </c>
      <c r="JH55" s="20">
        <f t="shared" si="39"/>
        <v>0</v>
      </c>
      <c r="JI55" s="20">
        <f>IF(EN55="Rãnh thang",IF(AND(EN55="Rãnh thang",EU55="Móng bê tông"),JS55-#REF!,0),IF(EN55="Ống nhựa",IF(AND(EN55="Ống nhựa",EU55="Đắp cát"),JS55-HT55,0),IF(EN55="Cống tròn",IF(EN55="Cống tròn",IF(OR(EU55="Móng bê tông",EU55="Móng bê tông kết hợp đế"),JO55-FL55,0),0),IF(EN55="Cống hộp",IF(AND(EN55="Cống hộp",EU55="Móng bê tông"),JP55-GD55,0),IF(OR(EN55="Rãnh xây",EN55="Rãnh bê tông"),IF(AND(EN55="Rãnh xây",EU55="Móng bê tông"),JQ55-GD55,IF(AND(EN55="Rãnh bê tông",EU55="Móng bê tông"),JQ55-GD55,0)),0)))))</f>
        <v>21.189999999999998</v>
      </c>
      <c r="JJ55" s="20">
        <f t="shared" si="40"/>
        <v>0</v>
      </c>
      <c r="JK55" s="20">
        <f t="shared" si="41"/>
        <v>21.189999999999998</v>
      </c>
      <c r="JL55" s="20">
        <f t="shared" si="42"/>
        <v>0</v>
      </c>
      <c r="JM55" s="20">
        <f t="shared" si="43"/>
        <v>0</v>
      </c>
      <c r="JN55" s="20">
        <f t="shared" si="44"/>
        <v>21.389999999999997</v>
      </c>
      <c r="JO55" s="20">
        <f t="shared" si="45"/>
        <v>21.389999999999997</v>
      </c>
      <c r="JP55" s="20">
        <f t="shared" si="46"/>
        <v>0</v>
      </c>
      <c r="JQ55" s="20">
        <f t="shared" si="47"/>
        <v>0</v>
      </c>
      <c r="JR55" s="20">
        <f t="shared" si="48"/>
        <v>0</v>
      </c>
      <c r="JS55" s="26">
        <v>21.49</v>
      </c>
      <c r="JT55" s="25">
        <f t="shared" si="180"/>
        <v>0</v>
      </c>
      <c r="JU55" s="25">
        <f t="shared" si="49"/>
        <v>0</v>
      </c>
      <c r="JV55" s="25">
        <f t="shared" si="50"/>
        <v>0</v>
      </c>
      <c r="JW55" s="25">
        <f>ROUND(IF(EN55="Cống tròn",IF(EN55="Cống tròn",JX55+FF55,0),IF(EN55="Cống hộp",IF(EN55="Cống hộp",JX55+GP55,0),IF(OR(EN55="Rãnh xây",EN55="Rãnh bê tông"),IF(OR(EN55="Rãnh xây",EN55="Rãnh bê tông"),JX55+GP55,0),IF(EN55="ống nhựa",IF(EN55="Ống nhựa",JX55+HT55,0),IF(EN55="Rãnh thang",IF(EN55="Rãnh thang",JS55+#REF!,0),0))))),2)</f>
        <v>22.59</v>
      </c>
      <c r="JX55" s="27">
        <v>22.49</v>
      </c>
      <c r="JY55" s="25">
        <f t="shared" si="51"/>
        <v>22.59</v>
      </c>
      <c r="JZ55" s="25">
        <f t="shared" si="52"/>
        <v>0</v>
      </c>
      <c r="KA55" s="25">
        <f t="shared" si="53"/>
        <v>0</v>
      </c>
      <c r="KB55" s="25">
        <f t="shared" si="54"/>
        <v>0</v>
      </c>
      <c r="KC55" s="25">
        <f t="shared" si="55"/>
        <v>0</v>
      </c>
      <c r="KD55" s="28" t="s">
        <v>98</v>
      </c>
      <c r="KE55" s="27">
        <v>0</v>
      </c>
      <c r="KF55" s="25">
        <f t="shared" si="56"/>
        <v>1.0500000000000007</v>
      </c>
      <c r="KG55" s="25">
        <f t="shared" si="181"/>
        <v>1.0500000000000007</v>
      </c>
      <c r="KH55" s="27">
        <v>0</v>
      </c>
      <c r="KI55" s="25">
        <f t="shared" si="57"/>
        <v>1.0499999999999972</v>
      </c>
      <c r="KJ55" s="25">
        <f t="shared" si="182"/>
        <v>1.0499999999999972</v>
      </c>
      <c r="KK55" s="25">
        <f t="shared" si="58"/>
        <v>0</v>
      </c>
      <c r="KL55" s="25">
        <f t="shared" si="59"/>
        <v>0</v>
      </c>
      <c r="KM55" s="25">
        <f t="shared" si="183"/>
        <v>0</v>
      </c>
      <c r="KN55" s="25">
        <f t="shared" si="60"/>
        <v>0</v>
      </c>
      <c r="KO55" s="25">
        <f t="shared" si="61"/>
        <v>0</v>
      </c>
      <c r="KP55" s="25">
        <f t="shared" si="184"/>
        <v>0</v>
      </c>
      <c r="KQ55" s="25">
        <f t="shared" si="62"/>
        <v>0.2</v>
      </c>
      <c r="KR55" s="25">
        <f t="shared" si="63"/>
        <v>0.2</v>
      </c>
      <c r="KS55" s="25">
        <f t="shared" si="185"/>
        <v>0.2</v>
      </c>
      <c r="KT55" s="25">
        <f t="shared" si="64"/>
        <v>0</v>
      </c>
      <c r="KU55" s="25">
        <f t="shared" si="65"/>
        <v>0</v>
      </c>
      <c r="KV55" s="25">
        <f t="shared" si="186"/>
        <v>0</v>
      </c>
      <c r="KW55" s="25">
        <f t="shared" si="66"/>
        <v>0</v>
      </c>
      <c r="KX55" s="25">
        <f t="shared" si="67"/>
        <v>0</v>
      </c>
      <c r="KY55" s="25">
        <f t="shared" si="187"/>
        <v>0</v>
      </c>
      <c r="KZ55" s="25">
        <f t="shared" si="68"/>
        <v>0</v>
      </c>
      <c r="LA55" s="25">
        <f t="shared" si="69"/>
        <v>0</v>
      </c>
      <c r="LB55" s="25">
        <f t="shared" si="188"/>
        <v>0</v>
      </c>
      <c r="LC55" s="25">
        <f t="shared" si="70"/>
        <v>0.85000000000000075</v>
      </c>
      <c r="LD55" s="25">
        <f t="shared" si="71"/>
        <v>0.8499999999999972</v>
      </c>
      <c r="LE55" s="25">
        <f t="shared" si="189"/>
        <v>0.84999999999999898</v>
      </c>
      <c r="LF55" s="25">
        <f t="shared" si="72"/>
        <v>0</v>
      </c>
      <c r="LG55" s="25">
        <f t="shared" si="73"/>
        <v>0</v>
      </c>
      <c r="LH55" s="25">
        <f t="shared" si="190"/>
        <v>0</v>
      </c>
      <c r="LI55" s="25">
        <f t="shared" si="74"/>
        <v>0</v>
      </c>
      <c r="LJ55" s="25">
        <f t="shared" si="75"/>
        <v>0</v>
      </c>
      <c r="LK55" s="25">
        <f t="shared" si="191"/>
        <v>0</v>
      </c>
      <c r="LL55" s="25">
        <f t="shared" si="76"/>
        <v>0</v>
      </c>
      <c r="LM55" s="25">
        <f t="shared" si="77"/>
        <v>0</v>
      </c>
      <c r="LN55" s="25">
        <f t="shared" si="192"/>
        <v>0</v>
      </c>
      <c r="LO55" s="25">
        <f t="shared" si="78"/>
        <v>0</v>
      </c>
      <c r="LP55" s="25">
        <f t="shared" si="79"/>
        <v>0</v>
      </c>
      <c r="LQ55" s="25">
        <f t="shared" si="193"/>
        <v>0</v>
      </c>
      <c r="LR55" s="25">
        <f t="shared" si="80"/>
        <v>0</v>
      </c>
      <c r="LS55" s="25">
        <f t="shared" si="81"/>
        <v>0</v>
      </c>
      <c r="LT55" s="25">
        <f t="shared" si="194"/>
        <v>0</v>
      </c>
      <c r="LU55" s="25">
        <f t="shared" si="82"/>
        <v>0</v>
      </c>
      <c r="LV55" s="25">
        <f t="shared" si="83"/>
        <v>0</v>
      </c>
      <c r="LW55" s="25">
        <f t="shared" si="195"/>
        <v>0</v>
      </c>
      <c r="LX55" s="25">
        <f t="shared" si="84"/>
        <v>0</v>
      </c>
      <c r="LY55" s="25">
        <f t="shared" si="85"/>
        <v>0</v>
      </c>
      <c r="LZ55" s="25">
        <f t="shared" si="196"/>
        <v>0</v>
      </c>
      <c r="MA55" s="25">
        <f t="shared" si="86"/>
        <v>0</v>
      </c>
      <c r="MB55" s="25">
        <f t="shared" si="87"/>
        <v>0</v>
      </c>
      <c r="MC55" s="25">
        <f t="shared" si="197"/>
        <v>0</v>
      </c>
      <c r="MD55" s="25">
        <f t="shared" si="88"/>
        <v>0</v>
      </c>
      <c r="ME55" s="25">
        <f t="shared" si="89"/>
        <v>0</v>
      </c>
      <c r="MF55" s="25">
        <f t="shared" si="198"/>
        <v>0</v>
      </c>
      <c r="MG55" s="25">
        <f t="shared" si="90"/>
        <v>0</v>
      </c>
      <c r="MH55" s="25">
        <f t="shared" si="91"/>
        <v>0</v>
      </c>
      <c r="MI55" s="25">
        <f t="shared" si="199"/>
        <v>0</v>
      </c>
      <c r="MJ55" s="25">
        <f t="shared" si="92"/>
        <v>0</v>
      </c>
      <c r="MK55" s="25">
        <f t="shared" si="93"/>
        <v>0</v>
      </c>
      <c r="ML55" s="25">
        <f t="shared" si="200"/>
        <v>0</v>
      </c>
      <c r="MM55" s="25">
        <f t="shared" si="94"/>
        <v>0</v>
      </c>
      <c r="MN55" s="25">
        <f t="shared" si="95"/>
        <v>0</v>
      </c>
      <c r="MO55" s="25">
        <f t="shared" si="201"/>
        <v>0</v>
      </c>
      <c r="MP55" s="25">
        <f t="shared" si="96"/>
        <v>0</v>
      </c>
      <c r="MQ55" s="25">
        <f t="shared" si="97"/>
        <v>0</v>
      </c>
      <c r="MR55" s="25">
        <f t="shared" si="202"/>
        <v>0</v>
      </c>
      <c r="MS55" s="29">
        <v>1.4</v>
      </c>
      <c r="MT55" s="29">
        <v>0</v>
      </c>
      <c r="MU55" s="29">
        <v>1</v>
      </c>
      <c r="MV55" s="29">
        <v>1</v>
      </c>
      <c r="MW55" s="25">
        <f t="shared" si="98"/>
        <v>1.4</v>
      </c>
      <c r="MX55" s="25">
        <f t="shared" si="99"/>
        <v>1.47</v>
      </c>
      <c r="MY55" s="25">
        <f t="shared" si="100"/>
        <v>0</v>
      </c>
      <c r="MZ55" s="25">
        <f t="shared" si="101"/>
        <v>0</v>
      </c>
      <c r="NA55" s="25">
        <f t="shared" si="102"/>
        <v>1.4</v>
      </c>
      <c r="NB55" s="25">
        <f t="shared" si="103"/>
        <v>1.47</v>
      </c>
      <c r="NC55" s="25">
        <f t="shared" si="104"/>
        <v>0</v>
      </c>
      <c r="ND55" s="25">
        <f t="shared" si="105"/>
        <v>0</v>
      </c>
      <c r="NE55" s="25">
        <f t="shared" si="203"/>
        <v>1.4</v>
      </c>
      <c r="NF55" s="25">
        <f t="shared" si="203"/>
        <v>1.47</v>
      </c>
      <c r="NG55" s="25">
        <f t="shared" si="203"/>
        <v>0</v>
      </c>
      <c r="NH55" s="25">
        <f t="shared" si="203"/>
        <v>0</v>
      </c>
      <c r="NI55" s="25">
        <f t="shared" si="107"/>
        <v>71.680000000000007</v>
      </c>
      <c r="NJ55" s="25">
        <f t="shared" si="108"/>
        <v>0</v>
      </c>
      <c r="NK55" s="25">
        <f t="shared" si="109"/>
        <v>71.680000000000007</v>
      </c>
      <c r="NL55" s="25">
        <f t="shared" si="110"/>
        <v>41.31</v>
      </c>
      <c r="NM55" s="25">
        <f t="shared" si="111"/>
        <v>0</v>
      </c>
      <c r="NN55" s="25">
        <f t="shared" si="204"/>
        <v>41.31</v>
      </c>
      <c r="NO55" s="25">
        <f t="shared" si="112"/>
        <v>0</v>
      </c>
      <c r="NP55" s="25">
        <f t="shared" si="113"/>
        <v>0</v>
      </c>
      <c r="NQ55" s="25">
        <f t="shared" si="205"/>
        <v>0</v>
      </c>
      <c r="NR55" s="25">
        <f t="shared" si="114"/>
        <v>0</v>
      </c>
      <c r="NS55" s="25">
        <f t="shared" si="115"/>
        <v>0</v>
      </c>
      <c r="NT55" s="25">
        <f t="shared" si="206"/>
        <v>0</v>
      </c>
      <c r="NU55" s="25">
        <f t="shared" si="116"/>
        <v>0</v>
      </c>
      <c r="NV55" s="25">
        <f t="shared" si="117"/>
        <v>0</v>
      </c>
      <c r="NW55" s="25">
        <f t="shared" si="207"/>
        <v>0</v>
      </c>
      <c r="NX55" s="25">
        <f t="shared" si="208"/>
        <v>41.31</v>
      </c>
      <c r="NY55" s="25">
        <f t="shared" si="208"/>
        <v>0</v>
      </c>
      <c r="NZ55" s="25">
        <f t="shared" si="209"/>
        <v>41.31</v>
      </c>
      <c r="OA55" s="25">
        <f t="shared" si="210"/>
        <v>30.37</v>
      </c>
      <c r="OB55" s="25">
        <f t="shared" si="210"/>
        <v>0</v>
      </c>
      <c r="OC55" s="25">
        <f t="shared" si="211"/>
        <v>30.37</v>
      </c>
      <c r="OD55" s="25">
        <f t="shared" si="212"/>
        <v>41.31</v>
      </c>
      <c r="OE55" s="25">
        <f t="shared" si="212"/>
        <v>0</v>
      </c>
      <c r="OF55" s="25">
        <f t="shared" si="212"/>
        <v>41.31</v>
      </c>
      <c r="OG55" s="25">
        <f t="shared" si="119"/>
        <v>0</v>
      </c>
      <c r="OH55" s="25">
        <f t="shared" si="120"/>
        <v>0</v>
      </c>
      <c r="OI55" s="25">
        <f t="shared" si="121"/>
        <v>0</v>
      </c>
      <c r="OJ55" s="25">
        <f t="shared" si="122"/>
        <v>0</v>
      </c>
      <c r="OK55" s="25">
        <f t="shared" si="123"/>
        <v>0</v>
      </c>
      <c r="OL55" s="25">
        <f t="shared" si="124"/>
        <v>0</v>
      </c>
      <c r="OM55" s="25">
        <f t="shared" si="213"/>
        <v>0</v>
      </c>
      <c r="ON55" s="25">
        <f t="shared" si="213"/>
        <v>0</v>
      </c>
      <c r="OO55" s="25">
        <f t="shared" si="213"/>
        <v>0</v>
      </c>
      <c r="OP55" s="25">
        <f t="shared" si="125"/>
        <v>0</v>
      </c>
      <c r="OQ55" s="25">
        <f t="shared" si="126"/>
        <v>0</v>
      </c>
      <c r="OR55" s="25">
        <f t="shared" si="214"/>
        <v>0</v>
      </c>
      <c r="OS55" s="19">
        <v>538300.16000000003</v>
      </c>
      <c r="OT55" s="19">
        <v>2371326.0699999998</v>
      </c>
    </row>
    <row r="56" spans="1:410" ht="33" customHeight="1" x14ac:dyDescent="0.25">
      <c r="A56" s="18"/>
      <c r="B56" s="18" t="s">
        <v>763</v>
      </c>
      <c r="C56" s="18">
        <v>245.41</v>
      </c>
      <c r="D56" s="16" t="e">
        <f>_xlfn.IFNA(INDEX(#REF!,MATCH(E56,#REF!,0)),0)</f>
        <v>#REF!</v>
      </c>
      <c r="E56" s="18" t="s">
        <v>831</v>
      </c>
      <c r="F56" s="16" t="s">
        <v>765</v>
      </c>
      <c r="G56" s="16" t="s">
        <v>810</v>
      </c>
      <c r="H56" s="16" t="s">
        <v>767</v>
      </c>
      <c r="I56" s="16" t="s">
        <v>768</v>
      </c>
      <c r="J56" s="16" t="s">
        <v>811</v>
      </c>
      <c r="K56" s="16" t="s">
        <v>770</v>
      </c>
      <c r="L56" s="16" t="s">
        <v>771</v>
      </c>
      <c r="M56" s="18">
        <v>1.8399999999999999</v>
      </c>
      <c r="N56" s="18">
        <v>1.8399999999999999</v>
      </c>
      <c r="O56" s="18">
        <v>2.2399999999999998</v>
      </c>
      <c r="P56" s="18">
        <v>2.2399999999999998</v>
      </c>
      <c r="Q56" s="18">
        <v>0.1</v>
      </c>
      <c r="R56" s="18">
        <v>2.04</v>
      </c>
      <c r="S56" s="18">
        <v>2.04</v>
      </c>
      <c r="T56" s="18">
        <v>0.2</v>
      </c>
      <c r="U56" s="18">
        <v>0</v>
      </c>
      <c r="V56" s="18">
        <v>0</v>
      </c>
      <c r="W56" s="18">
        <v>0</v>
      </c>
      <c r="X56" s="18">
        <v>1.8399999999999999</v>
      </c>
      <c r="Y56" s="18">
        <v>1.7999999999999998</v>
      </c>
      <c r="Z56" s="20">
        <f t="shared" si="215"/>
        <v>1.7</v>
      </c>
      <c r="AA56" s="18">
        <v>0.22</v>
      </c>
      <c r="AB56" s="18">
        <v>0</v>
      </c>
      <c r="AC56" s="18">
        <v>0</v>
      </c>
      <c r="AD56" s="18">
        <v>0</v>
      </c>
      <c r="AE56" s="18">
        <v>0</v>
      </c>
      <c r="AF56" s="18">
        <v>0</v>
      </c>
      <c r="AG56" s="18">
        <v>1.4</v>
      </c>
      <c r="AH56" s="18">
        <v>1.4</v>
      </c>
      <c r="AI56" s="20">
        <f t="shared" si="127"/>
        <v>1.8499999999999999</v>
      </c>
      <c r="AJ56" s="18">
        <v>0</v>
      </c>
      <c r="AK56" s="18">
        <v>0</v>
      </c>
      <c r="AL56" s="20">
        <f t="shared" si="128"/>
        <v>0</v>
      </c>
      <c r="AM56" s="18">
        <v>1.8399999999999999</v>
      </c>
      <c r="AN56" s="18">
        <v>1.4</v>
      </c>
      <c r="AO56" s="18">
        <v>0.15</v>
      </c>
      <c r="AP56" s="18">
        <v>0.22</v>
      </c>
      <c r="AQ56" s="18">
        <v>0</v>
      </c>
      <c r="AR56" s="18">
        <v>0</v>
      </c>
      <c r="AS56" s="18">
        <v>0</v>
      </c>
      <c r="AT56" s="18">
        <v>0</v>
      </c>
      <c r="AU56" s="18">
        <v>0</v>
      </c>
      <c r="AV56" s="18">
        <v>1</v>
      </c>
      <c r="AW56" s="18">
        <v>0</v>
      </c>
      <c r="AX56" s="18">
        <v>0</v>
      </c>
      <c r="AY56" s="18">
        <v>0</v>
      </c>
      <c r="AZ56" s="18">
        <v>0</v>
      </c>
      <c r="BA56" s="18">
        <v>0</v>
      </c>
      <c r="BB56" s="18">
        <v>0</v>
      </c>
      <c r="BC56" s="18">
        <v>0</v>
      </c>
      <c r="BD56" s="18">
        <v>0</v>
      </c>
      <c r="BE56" s="18">
        <v>2</v>
      </c>
      <c r="BF56" s="18">
        <v>0</v>
      </c>
      <c r="BG56" s="18">
        <v>0</v>
      </c>
      <c r="BH56" s="18">
        <v>0</v>
      </c>
      <c r="BI56" s="18">
        <v>0</v>
      </c>
      <c r="BJ56" s="18">
        <v>0</v>
      </c>
      <c r="BK56" s="18">
        <v>0</v>
      </c>
      <c r="BL56" s="18">
        <v>0</v>
      </c>
      <c r="BM56" s="18">
        <v>0</v>
      </c>
      <c r="BN56" s="18">
        <v>0</v>
      </c>
      <c r="BO56" s="18">
        <v>0</v>
      </c>
      <c r="BP56" s="18">
        <v>0</v>
      </c>
      <c r="BQ56" s="18">
        <v>0</v>
      </c>
      <c r="BR56" s="18">
        <v>0</v>
      </c>
      <c r="BS56" s="18">
        <v>0</v>
      </c>
      <c r="BT56" s="18">
        <v>0</v>
      </c>
      <c r="BU56" s="18">
        <v>0</v>
      </c>
      <c r="BV56" s="18">
        <v>0</v>
      </c>
      <c r="BW56" s="18">
        <v>0</v>
      </c>
      <c r="BX56" s="18">
        <v>0</v>
      </c>
      <c r="BY56" s="18">
        <v>0</v>
      </c>
      <c r="BZ56" s="18">
        <v>0</v>
      </c>
      <c r="CA56" s="16" t="e">
        <f>_xlfn.IFNA(IF(RIGHT(D56,2)="=G",0,INDEX(#REF!,MATCH(E56,#REF!,0))),0)</f>
        <v>#REF!</v>
      </c>
      <c r="CB56" s="16" t="s">
        <v>776</v>
      </c>
      <c r="CC56" s="18">
        <v>0</v>
      </c>
      <c r="CD56" s="18">
        <v>0</v>
      </c>
      <c r="CE56" s="18">
        <v>1.84</v>
      </c>
      <c r="CF56" s="18">
        <v>0.9</v>
      </c>
      <c r="CG56" s="18">
        <v>0.12</v>
      </c>
      <c r="CH56" s="18">
        <v>2</v>
      </c>
      <c r="CI56" s="16" t="s">
        <v>98</v>
      </c>
      <c r="CJ56" s="18">
        <v>0</v>
      </c>
      <c r="CK56" s="20">
        <f t="shared" si="129"/>
        <v>1.35</v>
      </c>
      <c r="CL56" s="20">
        <f t="shared" si="130"/>
        <v>1.35</v>
      </c>
      <c r="CM56" s="18">
        <v>20.14</v>
      </c>
      <c r="CN56" s="18">
        <v>23.08</v>
      </c>
      <c r="CO56" s="18">
        <v>22.241</v>
      </c>
      <c r="CP56" s="22">
        <f t="shared" si="131"/>
        <v>22.24</v>
      </c>
      <c r="CQ56" s="22">
        <f t="shared" si="132"/>
        <v>20.89</v>
      </c>
      <c r="CR56" s="22">
        <f t="shared" si="133"/>
        <v>1.35</v>
      </c>
      <c r="CS56" s="22">
        <f t="shared" si="134"/>
        <v>20.990000000000002</v>
      </c>
      <c r="CT56" s="22">
        <f t="shared" si="0"/>
        <v>21.19</v>
      </c>
      <c r="CU56" s="18">
        <v>21.19</v>
      </c>
      <c r="CV56" s="22">
        <f t="shared" si="135"/>
        <v>1.7</v>
      </c>
      <c r="CW56" s="22">
        <f t="shared" si="1"/>
        <v>0</v>
      </c>
      <c r="CX56" s="22">
        <f t="shared" si="2"/>
        <v>0</v>
      </c>
      <c r="CY56" s="22">
        <f t="shared" si="136"/>
        <v>22.93</v>
      </c>
      <c r="CZ56" s="22">
        <f t="shared" si="137"/>
        <v>23.08</v>
      </c>
      <c r="DA56" s="18">
        <v>23.08</v>
      </c>
      <c r="DB56" s="20">
        <f t="shared" si="138"/>
        <v>2.19</v>
      </c>
      <c r="DC56" s="20">
        <f t="shared" si="139"/>
        <v>0.84</v>
      </c>
      <c r="DD56" s="20">
        <f t="shared" si="140"/>
        <v>1.35</v>
      </c>
      <c r="DE56" s="20">
        <f t="shared" si="3"/>
        <v>0.1</v>
      </c>
      <c r="DF56" s="20">
        <f t="shared" si="4"/>
        <v>0.2</v>
      </c>
      <c r="DG56" s="20">
        <f t="shared" si="5"/>
        <v>1.05</v>
      </c>
      <c r="DH56" s="20">
        <f t="shared" si="6"/>
        <v>0</v>
      </c>
      <c r="DI56" s="20">
        <f t="shared" si="7"/>
        <v>0</v>
      </c>
      <c r="DJ56" s="20">
        <f t="shared" si="8"/>
        <v>0</v>
      </c>
      <c r="DK56" s="20">
        <f t="shared" si="141"/>
        <v>1.35</v>
      </c>
      <c r="DL56" s="20">
        <f t="shared" si="142"/>
        <v>0</v>
      </c>
      <c r="DM56" s="20">
        <f t="shared" si="216"/>
        <v>0</v>
      </c>
      <c r="DN56" s="20">
        <f t="shared" si="143"/>
        <v>0</v>
      </c>
      <c r="DO56" s="18">
        <v>2.44</v>
      </c>
      <c r="DP56" s="18">
        <v>0</v>
      </c>
      <c r="DQ56" s="18">
        <v>1</v>
      </c>
      <c r="DR56" s="18">
        <v>1</v>
      </c>
      <c r="DS56" s="25">
        <f t="shared" si="144"/>
        <v>2.44</v>
      </c>
      <c r="DT56" s="25">
        <f t="shared" si="145"/>
        <v>0</v>
      </c>
      <c r="DU56" s="25">
        <f t="shared" si="146"/>
        <v>3.29</v>
      </c>
      <c r="DV56" s="25">
        <f t="shared" si="147"/>
        <v>0</v>
      </c>
      <c r="DW56" s="25">
        <f t="shared" si="148"/>
        <v>3.29</v>
      </c>
      <c r="DX56" s="25">
        <f t="shared" si="149"/>
        <v>7.37</v>
      </c>
      <c r="DY56" s="25">
        <f t="shared" si="150"/>
        <v>0</v>
      </c>
      <c r="DZ56" s="25">
        <f t="shared" si="151"/>
        <v>7.37</v>
      </c>
      <c r="EA56" s="25">
        <f t="shared" si="152"/>
        <v>4.8899999999999997</v>
      </c>
      <c r="EB56" s="25">
        <f t="shared" si="153"/>
        <v>0</v>
      </c>
      <c r="EC56" s="25">
        <f t="shared" si="154"/>
        <v>4.8899999999999997</v>
      </c>
      <c r="ED56" s="25">
        <f t="shared" si="155"/>
        <v>2.48</v>
      </c>
      <c r="EE56" s="25">
        <f t="shared" si="155"/>
        <v>0</v>
      </c>
      <c r="EF56" s="25">
        <f t="shared" si="156"/>
        <v>2.48</v>
      </c>
      <c r="EG56" s="25">
        <f t="shared" si="157"/>
        <v>4.8899999999999997</v>
      </c>
      <c r="EH56" s="25">
        <f t="shared" si="157"/>
        <v>0</v>
      </c>
      <c r="EI56" s="25">
        <f t="shared" si="158"/>
        <v>4.8899999999999997</v>
      </c>
      <c r="EJ56" s="18">
        <v>245.41</v>
      </c>
      <c r="EK56" s="18">
        <v>183.13</v>
      </c>
      <c r="EL56" s="18" t="s">
        <v>831</v>
      </c>
      <c r="EM56" s="18" t="s">
        <v>832</v>
      </c>
      <c r="EN56" s="16" t="s">
        <v>774</v>
      </c>
      <c r="EO56" s="16" t="s">
        <v>132</v>
      </c>
      <c r="EP56" s="16" t="e">
        <f>IF(OR(EN56="Cống tròn",EN56="Cống hộp",EN56="Ống nhựa"),INDEX(#REF!,MATCH(E56,#REF!,0)),IF(OR(EN56="Rãnh xây",EN56="Rãnh bê tông"),INDEX(#REF!,MATCH(E56,#REF!,0)),0))</f>
        <v>#REF!</v>
      </c>
      <c r="EQ56" s="18">
        <v>60.559999999999995</v>
      </c>
      <c r="ER56" s="18">
        <v>1</v>
      </c>
      <c r="ES56" s="25">
        <f t="shared" si="159"/>
        <v>60</v>
      </c>
      <c r="ET56" s="1" t="e">
        <f>_xlfn.IFNA(IF(EN56="Cống tròn",INDEX(#REF!,MATCH(E56,#REF!,0)),IF(EN56="Cống hộp",INDEX(#REF!,MATCH(E56,#REF!,0)),EU56&amp;" ,"&amp;EV56)),0)</f>
        <v>#REF!</v>
      </c>
      <c r="EU56" s="16" t="s">
        <v>769</v>
      </c>
      <c r="EV56" s="16" t="s">
        <v>775</v>
      </c>
      <c r="EW56" s="16" t="e">
        <f>_xlfn.IFNA(INDEX(#REF!,MATCH(E56,#REF!,0)),0)</f>
        <v>#REF!</v>
      </c>
      <c r="EX56" s="16"/>
      <c r="EY56" s="18">
        <v>0</v>
      </c>
      <c r="EZ56" s="18">
        <v>0</v>
      </c>
      <c r="FA56" s="18">
        <v>0</v>
      </c>
      <c r="FB56" s="19">
        <v>0</v>
      </c>
      <c r="FC56" s="19">
        <v>0</v>
      </c>
      <c r="FD56" s="25">
        <f t="shared" si="9"/>
        <v>0</v>
      </c>
      <c r="FE56" s="25">
        <f t="shared" si="160"/>
        <v>0</v>
      </c>
      <c r="FF56" s="18">
        <v>0.1</v>
      </c>
      <c r="FG56" s="18">
        <v>2</v>
      </c>
      <c r="FH56" s="18">
        <v>1</v>
      </c>
      <c r="FI56" s="25">
        <f t="shared" si="161"/>
        <v>1.2</v>
      </c>
      <c r="FJ56" s="18">
        <v>0</v>
      </c>
      <c r="FK56" s="18">
        <v>0</v>
      </c>
      <c r="FL56" s="18">
        <v>0.2</v>
      </c>
      <c r="FM56" s="18">
        <v>1.4</v>
      </c>
      <c r="FN56" s="18">
        <v>0</v>
      </c>
      <c r="FO56" s="25">
        <f t="shared" si="162"/>
        <v>1.4</v>
      </c>
      <c r="FP56" s="18">
        <v>1.4999999999999999E-2</v>
      </c>
      <c r="FQ56" s="18">
        <v>1</v>
      </c>
      <c r="FR56" s="25">
        <f t="shared" si="10"/>
        <v>59</v>
      </c>
      <c r="FS56" s="25">
        <f t="shared" si="11"/>
        <v>0.87</v>
      </c>
      <c r="FT56" s="25">
        <f t="shared" si="12"/>
        <v>59.87</v>
      </c>
      <c r="FU56" s="25">
        <f t="shared" si="13"/>
        <v>-0.68999999999999773</v>
      </c>
      <c r="FV56" s="25" t="str">
        <f t="shared" si="163"/>
        <v>Thêm 01</v>
      </c>
      <c r="FW56" s="25">
        <f t="shared" si="164"/>
        <v>0.33</v>
      </c>
      <c r="FX56" s="16"/>
      <c r="FY56" s="16"/>
      <c r="FZ56" s="16"/>
      <c r="GA56" s="16"/>
      <c r="GB56" s="19">
        <v>0</v>
      </c>
      <c r="GC56" s="19">
        <v>0</v>
      </c>
      <c r="GD56" s="19">
        <v>0</v>
      </c>
      <c r="GE56" s="19">
        <v>0</v>
      </c>
      <c r="GF56" s="19">
        <v>0</v>
      </c>
      <c r="GG56" s="19">
        <v>0</v>
      </c>
      <c r="GH56" s="19">
        <v>0</v>
      </c>
      <c r="GI56" s="19">
        <v>0</v>
      </c>
      <c r="GJ56" s="19">
        <v>0</v>
      </c>
      <c r="GK56" s="19">
        <v>0</v>
      </c>
      <c r="GL56" s="25">
        <f t="shared" si="14"/>
        <v>0</v>
      </c>
      <c r="GM56" s="25">
        <f t="shared" si="165"/>
        <v>0</v>
      </c>
      <c r="GN56" s="19">
        <v>0</v>
      </c>
      <c r="GO56" s="19">
        <v>0</v>
      </c>
      <c r="GP56" s="19">
        <v>0</v>
      </c>
      <c r="GQ56" s="19">
        <v>0</v>
      </c>
      <c r="GR56" s="1" t="e">
        <f>_xlfn.IFNA(INDEX(#REF!,MATCH(E56,#REF!,0)),0)</f>
        <v>#REF!</v>
      </c>
      <c r="GS56" s="16"/>
      <c r="GT56" s="18">
        <v>0</v>
      </c>
      <c r="GU56" s="18">
        <v>0</v>
      </c>
      <c r="GV56" s="18">
        <v>0</v>
      </c>
      <c r="GW56" s="18">
        <v>0</v>
      </c>
      <c r="GX56" s="25">
        <f t="shared" si="15"/>
        <v>0</v>
      </c>
      <c r="GY56" s="25">
        <f t="shared" si="16"/>
        <v>0</v>
      </c>
      <c r="GZ56" s="25">
        <f t="shared" si="166"/>
        <v>0</v>
      </c>
      <c r="HA56" s="1" t="e" cm="1">
        <f t="array" ref="HA56">INDEX(#REF!,MATCH(EJ56&amp;EK56&amp;HD56&amp;HE56&amp;HF56,#REF!&amp;#REF!&amp;#REF!&amp;#REF!&amp;#REF!,0))</f>
        <v>#REF!</v>
      </c>
      <c r="HB56" s="16"/>
      <c r="HC56" s="25">
        <f t="shared" si="167"/>
        <v>0</v>
      </c>
      <c r="HD56" s="18">
        <v>0</v>
      </c>
      <c r="HE56" s="18">
        <v>0</v>
      </c>
      <c r="HF56" s="18">
        <v>0</v>
      </c>
      <c r="HG56" s="1" t="e" cm="1">
        <f t="array" ref="HG56">INDEX(#REF!,MATCH(EJ56&amp;EK56&amp;HJ56&amp;HK56&amp;HL56,#REF!&amp;#REF!&amp;#REF!&amp;#REF!&amp;#REF!,0))</f>
        <v>#REF!</v>
      </c>
      <c r="HH56" s="16"/>
      <c r="HI56" s="25">
        <f t="shared" si="168"/>
        <v>0</v>
      </c>
      <c r="HJ56" s="25">
        <f t="shared" si="169"/>
        <v>0</v>
      </c>
      <c r="HK56" s="19">
        <v>0</v>
      </c>
      <c r="HL56" s="19">
        <v>0</v>
      </c>
      <c r="HM56" s="18">
        <v>0.01</v>
      </c>
      <c r="HN56" s="18">
        <v>1</v>
      </c>
      <c r="HO56" s="25">
        <f t="shared" si="170"/>
        <v>0</v>
      </c>
      <c r="HP56" s="25">
        <f t="shared" si="171"/>
        <v>0</v>
      </c>
      <c r="HQ56" s="25">
        <f t="shared" si="172"/>
        <v>0</v>
      </c>
      <c r="HR56" s="25">
        <f t="shared" si="173"/>
        <v>0</v>
      </c>
      <c r="HS56" s="25">
        <f t="shared" si="174"/>
        <v>0</v>
      </c>
      <c r="HT56" s="19">
        <v>0</v>
      </c>
      <c r="HU56" s="19">
        <v>0</v>
      </c>
      <c r="HV56" s="19">
        <v>0</v>
      </c>
      <c r="HW56" s="25">
        <f t="shared" si="175"/>
        <v>0</v>
      </c>
      <c r="HX56" s="19">
        <v>0</v>
      </c>
      <c r="HY56" s="19">
        <v>0</v>
      </c>
      <c r="HZ56" s="18">
        <v>22.24</v>
      </c>
      <c r="IA56" s="20">
        <f>ROUND(IF(EN56="Cống tròn",IF(EN56="Cống tròn",IF(EU56="Không có móng",IQ56-FF56,IF(EU56="Đế",IP56-FN56,IF(OR(EU56="Móng bê tông",EU56="Móng bê tông kết hợp đế"),II56-FJ56,0))),0),IF(EN56="Cống hộp",IF(AND(EN56="Cống hộp",EU56="Không có móng"),IQ56-GF56,IF(AND(EN56="Cống hộp",EU56="Móng bê tông"),IJ56-GB56,0)),IF(OR(EN56="Rãnh xây",EN56="Rãnh bê tông"),IF(OR(EN56="Rãnh xây",EN56="Rãnh bê tông"),IK56-GB56,0),IF(EN56="Ống nhựa",IF(AND(EN56="Ống nhựa",EU56="Không đắp cát"),IQ56-HT56,IF(AND(EN56="Ống nhựa",EU56="Đắp cát"),IH56-HX56,0)),IF(EN56="Rãnh thang",IF(EN56="Rãnh thang",IF(EU56="Móng bê tông",#REF!-#REF!,IQ56),0),0))))),2)</f>
        <v>21.19</v>
      </c>
      <c r="IB56" s="20">
        <f t="shared" si="176"/>
        <v>1.0499999999999972</v>
      </c>
      <c r="IC56" s="20">
        <f t="shared" si="17"/>
        <v>21.189999999999998</v>
      </c>
      <c r="ID56" s="20">
        <f t="shared" si="18"/>
        <v>0</v>
      </c>
      <c r="IE56" s="20">
        <f t="shared" si="19"/>
        <v>0</v>
      </c>
      <c r="IF56" s="20">
        <f t="shared" si="20"/>
        <v>0</v>
      </c>
      <c r="IG56" s="20">
        <f>IF(EN56="Rãnh thang",IF(AND(EN56="Rãnh thang",EU56="Móng bê tông"),IQ56-#REF!,0),IF(EN56="Ống nhựa",IF(AND(EN56="Ống nhựa",EU56="Đắp cát"),IQ56-HT56,0),IF(EN56="Cống tròn",IF(EN56="Cống tròn",IF(OR(EU56="Móng bê tông",EU56="Móng bê tông kết hợp đế"),IM56-FL56,0),0),IF(EN56="Cống hộp",IF(AND(EN56="Cống hộp",EU56="Móng bê tông"),IN56-GD56,0),IF(OR(EN56="Rãnh xây",EN56="Rãnh bê tông"),IF(AND(EN56="Rãnh xây",EU56="Móng bê tông"),IO56-GD56,IF(AND(EN56="Rãnh bê tông",EU56="Móng bê tông"),IO56-GD56,0)),0)))))</f>
        <v>21.189999999999998</v>
      </c>
      <c r="IH56" s="20">
        <f t="shared" si="21"/>
        <v>0</v>
      </c>
      <c r="II56" s="20">
        <f t="shared" si="22"/>
        <v>21.189999999999998</v>
      </c>
      <c r="IJ56" s="20">
        <f t="shared" si="23"/>
        <v>0</v>
      </c>
      <c r="IK56" s="20">
        <f t="shared" si="177"/>
        <v>0</v>
      </c>
      <c r="IL56" s="20">
        <f t="shared" si="24"/>
        <v>21.389999999999997</v>
      </c>
      <c r="IM56" s="20">
        <f t="shared" si="25"/>
        <v>21.389999999999997</v>
      </c>
      <c r="IN56" s="20">
        <f t="shared" si="26"/>
        <v>0</v>
      </c>
      <c r="IO56" s="20">
        <f t="shared" si="27"/>
        <v>0</v>
      </c>
      <c r="IP56" s="20">
        <f t="shared" si="28"/>
        <v>0</v>
      </c>
      <c r="IQ56" s="18">
        <v>21.49</v>
      </c>
      <c r="IR56" s="25">
        <f t="shared" si="178"/>
        <v>0</v>
      </c>
      <c r="IS56" s="25">
        <f t="shared" si="29"/>
        <v>0</v>
      </c>
      <c r="IT56" s="25">
        <f t="shared" si="30"/>
        <v>0</v>
      </c>
      <c r="IU56" s="25">
        <f>ROUND(IF(EN56="Cống tròn",IF(EN56="Cống tròn",IV56+FF56,0),IF(EN56="Cống hộp",IF(EN56="Cống hộp",IV56+GP56,0),IF(OR(EN56="Rãnh xây",EN56="Rãnh bê tông"),IF(OR(EN56="Rãnh xây",EN56="Rãnh bê tông"),IV56+GP56,0),IF(EN56="ống nhựa",IF(EN56="Ống nhựa",IV56+HT56,0),IF(EN56="Rãnh thang",IF(EN56="Rãnh thang",IQ56+#REF!,0),0))))),2)</f>
        <v>21.9</v>
      </c>
      <c r="IV56" s="18">
        <v>21.8</v>
      </c>
      <c r="IW56" s="25">
        <f t="shared" si="31"/>
        <v>21.9</v>
      </c>
      <c r="IX56" s="25">
        <f t="shared" si="32"/>
        <v>0</v>
      </c>
      <c r="IY56" s="25">
        <f t="shared" si="33"/>
        <v>0</v>
      </c>
      <c r="IZ56" s="25">
        <f t="shared" si="34"/>
        <v>0</v>
      </c>
      <c r="JA56" s="25">
        <f t="shared" si="35"/>
        <v>0</v>
      </c>
      <c r="JB56" s="18">
        <v>22.01</v>
      </c>
      <c r="JC56" s="20">
        <f>ROUND(IF(EN56="Cống tròn",IF(EN56="Cống tròn",IF(EU56="Không có móng",JS56-FF56,IF(EU56="Đế",JR56-FN56,IF(OR(EU56="Móng bê tông",EU56="Móng bê tông kết hợp đế"),JK56-FJ56,0))),0),IF(EN56="Cống hộp",IF(AND(EN56="Cống hộp",EU56="Không có móng"),JS56-GF56,IF(AND(EN56="Cống hộp",EU56="Móng bê tông"),JL56-GB56,0)),IF(OR(EN56="Rãnh xây",EN56="Rãnh bê tông"),IF(OR(EN56="Rãnh xây",EN56="Rãnh bê tông"),JM56-GB56,0),IF(EN56="Ống nhựa",IF(AND(EN56="Ống nhựa",EU56="Không đắp cát"),JS56-HT56,IF(AND(EN56="Ống nhựa",EU56="Đắp cát"),JJ56-HX56,0)),IF(EN56="Rãnh thang",IF(EN56="Rãnh thang",IF(EU56="Móng bê tông",#REF!-#REF!,JS56),0),0))))),2)</f>
        <v>20.5</v>
      </c>
      <c r="JD56" s="20">
        <f t="shared" si="179"/>
        <v>1.5100000000000016</v>
      </c>
      <c r="JE56" s="20">
        <f t="shared" si="36"/>
        <v>20.5</v>
      </c>
      <c r="JF56" s="20">
        <f t="shared" si="37"/>
        <v>0</v>
      </c>
      <c r="JG56" s="20">
        <f t="shared" si="38"/>
        <v>0</v>
      </c>
      <c r="JH56" s="20">
        <f t="shared" si="39"/>
        <v>0</v>
      </c>
      <c r="JI56" s="20">
        <f>IF(EN56="Rãnh thang",IF(AND(EN56="Rãnh thang",EU56="Móng bê tông"),JS56-#REF!,0),IF(EN56="Ống nhựa",IF(AND(EN56="Ống nhựa",EU56="Đắp cát"),JS56-HT56,0),IF(EN56="Cống tròn",IF(EN56="Cống tròn",IF(OR(EU56="Móng bê tông",EU56="Móng bê tông kết hợp đế"),JO56-FL56,0),0),IF(EN56="Cống hộp",IF(AND(EN56="Cống hộp",EU56="Móng bê tông"),JP56-GD56,0),IF(OR(EN56="Rãnh xây",EN56="Rãnh bê tông"),IF(AND(EN56="Rãnh xây",EU56="Móng bê tông"),JQ56-GD56,IF(AND(EN56="Rãnh bê tông",EU56="Móng bê tông"),JQ56-GD56,0)),0)))))</f>
        <v>20.5</v>
      </c>
      <c r="JJ56" s="20">
        <f t="shared" si="40"/>
        <v>0</v>
      </c>
      <c r="JK56" s="20">
        <f t="shared" si="41"/>
        <v>20.5</v>
      </c>
      <c r="JL56" s="20">
        <f t="shared" si="42"/>
        <v>0</v>
      </c>
      <c r="JM56" s="20">
        <f t="shared" si="43"/>
        <v>0</v>
      </c>
      <c r="JN56" s="20">
        <f t="shared" si="44"/>
        <v>20.7</v>
      </c>
      <c r="JO56" s="20">
        <f t="shared" si="45"/>
        <v>20.7</v>
      </c>
      <c r="JP56" s="20">
        <f t="shared" si="46"/>
        <v>0</v>
      </c>
      <c r="JQ56" s="20">
        <f t="shared" si="47"/>
        <v>0</v>
      </c>
      <c r="JR56" s="20">
        <f t="shared" si="48"/>
        <v>0</v>
      </c>
      <c r="JS56" s="26">
        <v>20.8</v>
      </c>
      <c r="JT56" s="25">
        <f t="shared" si="180"/>
        <v>0</v>
      </c>
      <c r="JU56" s="25">
        <f t="shared" si="49"/>
        <v>0</v>
      </c>
      <c r="JV56" s="25">
        <f t="shared" si="50"/>
        <v>0</v>
      </c>
      <c r="JW56" s="25">
        <f>ROUND(IF(EN56="Cống tròn",IF(EN56="Cống tròn",JX56+FF56,0),IF(EN56="Cống hộp",IF(EN56="Cống hộp",JX56+GP56,0),IF(OR(EN56="Rãnh xây",EN56="Rãnh bê tông"),IF(OR(EN56="Rãnh xây",EN56="Rãnh bê tông"),JX56+GP56,0),IF(EN56="ống nhựa",IF(EN56="Ống nhựa",JX56+HT56,0),IF(EN56="Rãnh thang",IF(EN56="Rãnh thang",JS56+#REF!,0),0))))),2)</f>
        <v>21.9</v>
      </c>
      <c r="JX56" s="27">
        <v>21.8</v>
      </c>
      <c r="JY56" s="25">
        <f t="shared" si="51"/>
        <v>21.9</v>
      </c>
      <c r="JZ56" s="25">
        <f t="shared" si="52"/>
        <v>0</v>
      </c>
      <c r="KA56" s="25">
        <f t="shared" si="53"/>
        <v>0</v>
      </c>
      <c r="KB56" s="25">
        <f t="shared" si="54"/>
        <v>0</v>
      </c>
      <c r="KC56" s="25">
        <f t="shared" si="55"/>
        <v>0</v>
      </c>
      <c r="KD56" s="28" t="s">
        <v>98</v>
      </c>
      <c r="KE56" s="27">
        <v>0</v>
      </c>
      <c r="KF56" s="25">
        <f t="shared" si="56"/>
        <v>1.0499999999999972</v>
      </c>
      <c r="KG56" s="25">
        <f t="shared" si="181"/>
        <v>1.0499999999999972</v>
      </c>
      <c r="KH56" s="27">
        <v>0</v>
      </c>
      <c r="KI56" s="25">
        <f t="shared" si="57"/>
        <v>1.5100000000000016</v>
      </c>
      <c r="KJ56" s="25">
        <f t="shared" si="182"/>
        <v>1.5100000000000016</v>
      </c>
      <c r="KK56" s="25">
        <f t="shared" si="58"/>
        <v>0</v>
      </c>
      <c r="KL56" s="25">
        <f t="shared" si="59"/>
        <v>0</v>
      </c>
      <c r="KM56" s="25">
        <f t="shared" si="183"/>
        <v>0</v>
      </c>
      <c r="KN56" s="25">
        <f t="shared" si="60"/>
        <v>0</v>
      </c>
      <c r="KO56" s="25">
        <f t="shared" si="61"/>
        <v>0</v>
      </c>
      <c r="KP56" s="25">
        <f t="shared" si="184"/>
        <v>0</v>
      </c>
      <c r="KQ56" s="25">
        <f t="shared" si="62"/>
        <v>0.2</v>
      </c>
      <c r="KR56" s="25">
        <f t="shared" si="63"/>
        <v>0.2</v>
      </c>
      <c r="KS56" s="25">
        <f t="shared" si="185"/>
        <v>0.2</v>
      </c>
      <c r="KT56" s="25">
        <f t="shared" si="64"/>
        <v>0</v>
      </c>
      <c r="KU56" s="25">
        <f t="shared" si="65"/>
        <v>0</v>
      </c>
      <c r="KV56" s="25">
        <f t="shared" si="186"/>
        <v>0</v>
      </c>
      <c r="KW56" s="25">
        <f t="shared" si="66"/>
        <v>0</v>
      </c>
      <c r="KX56" s="25">
        <f t="shared" si="67"/>
        <v>0</v>
      </c>
      <c r="KY56" s="25">
        <f t="shared" si="187"/>
        <v>0</v>
      </c>
      <c r="KZ56" s="25">
        <f t="shared" si="68"/>
        <v>0</v>
      </c>
      <c r="LA56" s="25">
        <f t="shared" si="69"/>
        <v>0</v>
      </c>
      <c r="LB56" s="25">
        <f t="shared" si="188"/>
        <v>0</v>
      </c>
      <c r="LC56" s="25">
        <f t="shared" si="70"/>
        <v>0.8499999999999972</v>
      </c>
      <c r="LD56" s="25">
        <f t="shared" si="71"/>
        <v>1.4</v>
      </c>
      <c r="LE56" s="25">
        <f t="shared" si="189"/>
        <v>1.1249999999999987</v>
      </c>
      <c r="LF56" s="25">
        <f t="shared" si="72"/>
        <v>0</v>
      </c>
      <c r="LG56" s="25">
        <f t="shared" si="73"/>
        <v>0</v>
      </c>
      <c r="LH56" s="25">
        <f t="shared" si="190"/>
        <v>0</v>
      </c>
      <c r="LI56" s="25">
        <f t="shared" si="74"/>
        <v>0</v>
      </c>
      <c r="LJ56" s="25">
        <f t="shared" si="75"/>
        <v>0</v>
      </c>
      <c r="LK56" s="25">
        <f t="shared" si="191"/>
        <v>0</v>
      </c>
      <c r="LL56" s="25">
        <f t="shared" si="76"/>
        <v>0</v>
      </c>
      <c r="LM56" s="25">
        <f t="shared" si="77"/>
        <v>0</v>
      </c>
      <c r="LN56" s="25">
        <f t="shared" si="192"/>
        <v>0</v>
      </c>
      <c r="LO56" s="25">
        <f t="shared" si="78"/>
        <v>0</v>
      </c>
      <c r="LP56" s="25">
        <f t="shared" si="79"/>
        <v>0</v>
      </c>
      <c r="LQ56" s="25">
        <f t="shared" si="193"/>
        <v>0</v>
      </c>
      <c r="LR56" s="25">
        <f t="shared" si="80"/>
        <v>0</v>
      </c>
      <c r="LS56" s="25">
        <f t="shared" si="81"/>
        <v>0</v>
      </c>
      <c r="LT56" s="25">
        <f t="shared" si="194"/>
        <v>0</v>
      </c>
      <c r="LU56" s="25">
        <f t="shared" si="82"/>
        <v>0</v>
      </c>
      <c r="LV56" s="25">
        <f t="shared" si="83"/>
        <v>0</v>
      </c>
      <c r="LW56" s="25">
        <f t="shared" si="195"/>
        <v>0</v>
      </c>
      <c r="LX56" s="25">
        <f t="shared" si="84"/>
        <v>0</v>
      </c>
      <c r="LY56" s="25">
        <f t="shared" si="85"/>
        <v>0</v>
      </c>
      <c r="LZ56" s="25">
        <f t="shared" si="196"/>
        <v>0</v>
      </c>
      <c r="MA56" s="25">
        <f t="shared" si="86"/>
        <v>0</v>
      </c>
      <c r="MB56" s="25">
        <f t="shared" si="87"/>
        <v>0</v>
      </c>
      <c r="MC56" s="25">
        <f t="shared" si="197"/>
        <v>0</v>
      </c>
      <c r="MD56" s="25">
        <f t="shared" si="88"/>
        <v>0</v>
      </c>
      <c r="ME56" s="25">
        <f t="shared" si="89"/>
        <v>0</v>
      </c>
      <c r="MF56" s="25">
        <f t="shared" si="198"/>
        <v>0</v>
      </c>
      <c r="MG56" s="25">
        <f t="shared" si="90"/>
        <v>0</v>
      </c>
      <c r="MH56" s="25">
        <f t="shared" si="91"/>
        <v>0</v>
      </c>
      <c r="MI56" s="25">
        <f t="shared" si="199"/>
        <v>0</v>
      </c>
      <c r="MJ56" s="25">
        <f t="shared" si="92"/>
        <v>0</v>
      </c>
      <c r="MK56" s="25">
        <f t="shared" si="93"/>
        <v>0</v>
      </c>
      <c r="ML56" s="25">
        <f t="shared" si="200"/>
        <v>0</v>
      </c>
      <c r="MM56" s="25">
        <f t="shared" si="94"/>
        <v>0</v>
      </c>
      <c r="MN56" s="25">
        <f t="shared" si="95"/>
        <v>0</v>
      </c>
      <c r="MO56" s="25">
        <f t="shared" si="201"/>
        <v>0</v>
      </c>
      <c r="MP56" s="25">
        <f t="shared" si="96"/>
        <v>0</v>
      </c>
      <c r="MQ56" s="25">
        <f t="shared" si="97"/>
        <v>0</v>
      </c>
      <c r="MR56" s="25">
        <f t="shared" si="202"/>
        <v>0</v>
      </c>
      <c r="MS56" s="29">
        <v>1.4</v>
      </c>
      <c r="MT56" s="29">
        <v>0</v>
      </c>
      <c r="MU56" s="29">
        <v>1</v>
      </c>
      <c r="MV56" s="29">
        <v>1</v>
      </c>
      <c r="MW56" s="25">
        <f t="shared" si="98"/>
        <v>1.4</v>
      </c>
      <c r="MX56" s="25">
        <f t="shared" si="99"/>
        <v>1.47</v>
      </c>
      <c r="MY56" s="25">
        <f t="shared" si="100"/>
        <v>0</v>
      </c>
      <c r="MZ56" s="25">
        <f t="shared" si="101"/>
        <v>0</v>
      </c>
      <c r="NA56" s="25">
        <f t="shared" si="102"/>
        <v>1.4</v>
      </c>
      <c r="NB56" s="25">
        <f t="shared" si="103"/>
        <v>2.11</v>
      </c>
      <c r="NC56" s="25">
        <f t="shared" si="104"/>
        <v>0</v>
      </c>
      <c r="ND56" s="25">
        <f t="shared" si="105"/>
        <v>0</v>
      </c>
      <c r="NE56" s="25">
        <f t="shared" si="203"/>
        <v>1.4</v>
      </c>
      <c r="NF56" s="25">
        <f t="shared" si="203"/>
        <v>1.79</v>
      </c>
      <c r="NG56" s="25">
        <f t="shared" si="203"/>
        <v>0</v>
      </c>
      <c r="NH56" s="25">
        <f t="shared" si="203"/>
        <v>0</v>
      </c>
      <c r="NI56" s="25">
        <f t="shared" si="107"/>
        <v>108.4</v>
      </c>
      <c r="NJ56" s="25">
        <f t="shared" si="108"/>
        <v>0</v>
      </c>
      <c r="NK56" s="25">
        <f t="shared" si="109"/>
        <v>108.4</v>
      </c>
      <c r="NL56" s="25">
        <f t="shared" si="110"/>
        <v>77.12</v>
      </c>
      <c r="NM56" s="25">
        <f t="shared" si="111"/>
        <v>0</v>
      </c>
      <c r="NN56" s="25">
        <f t="shared" si="204"/>
        <v>77.12</v>
      </c>
      <c r="NO56" s="25">
        <f t="shared" si="112"/>
        <v>0</v>
      </c>
      <c r="NP56" s="25">
        <f t="shared" si="113"/>
        <v>0</v>
      </c>
      <c r="NQ56" s="25">
        <f t="shared" si="205"/>
        <v>0</v>
      </c>
      <c r="NR56" s="25">
        <f t="shared" si="114"/>
        <v>0</v>
      </c>
      <c r="NS56" s="25">
        <f t="shared" si="115"/>
        <v>0</v>
      </c>
      <c r="NT56" s="25">
        <f t="shared" si="206"/>
        <v>0</v>
      </c>
      <c r="NU56" s="25">
        <f t="shared" si="116"/>
        <v>0</v>
      </c>
      <c r="NV56" s="25">
        <f t="shared" si="117"/>
        <v>0</v>
      </c>
      <c r="NW56" s="25">
        <f t="shared" si="207"/>
        <v>0</v>
      </c>
      <c r="NX56" s="25">
        <f t="shared" si="208"/>
        <v>77.12</v>
      </c>
      <c r="NY56" s="25">
        <f t="shared" si="208"/>
        <v>0</v>
      </c>
      <c r="NZ56" s="25">
        <f t="shared" si="209"/>
        <v>77.12</v>
      </c>
      <c r="OA56" s="25">
        <f t="shared" si="210"/>
        <v>31.28</v>
      </c>
      <c r="OB56" s="25">
        <f t="shared" si="210"/>
        <v>0</v>
      </c>
      <c r="OC56" s="25">
        <f t="shared" si="211"/>
        <v>31.28</v>
      </c>
      <c r="OD56" s="25">
        <f t="shared" si="212"/>
        <v>77.12</v>
      </c>
      <c r="OE56" s="25">
        <f t="shared" si="212"/>
        <v>0</v>
      </c>
      <c r="OF56" s="25">
        <f t="shared" si="212"/>
        <v>77.12</v>
      </c>
      <c r="OG56" s="25">
        <f t="shared" si="119"/>
        <v>0</v>
      </c>
      <c r="OH56" s="25">
        <f t="shared" si="120"/>
        <v>0</v>
      </c>
      <c r="OI56" s="25">
        <f t="shared" si="121"/>
        <v>0</v>
      </c>
      <c r="OJ56" s="25">
        <f t="shared" si="122"/>
        <v>0</v>
      </c>
      <c r="OK56" s="25">
        <f t="shared" si="123"/>
        <v>0</v>
      </c>
      <c r="OL56" s="25">
        <f t="shared" si="124"/>
        <v>0</v>
      </c>
      <c r="OM56" s="25">
        <f t="shared" si="213"/>
        <v>0</v>
      </c>
      <c r="ON56" s="25">
        <f t="shared" si="213"/>
        <v>0</v>
      </c>
      <c r="OO56" s="25">
        <f t="shared" si="213"/>
        <v>0</v>
      </c>
      <c r="OP56" s="25">
        <f t="shared" si="125"/>
        <v>0</v>
      </c>
      <c r="OQ56" s="25">
        <f t="shared" si="126"/>
        <v>0</v>
      </c>
      <c r="OR56" s="25">
        <f t="shared" si="214"/>
        <v>0</v>
      </c>
      <c r="OS56" s="19">
        <v>538350.31999999995</v>
      </c>
      <c r="OT56" s="19">
        <v>2371326.06</v>
      </c>
    </row>
    <row r="57" spans="1:410" ht="33" customHeight="1" x14ac:dyDescent="0.25">
      <c r="A57" s="18"/>
      <c r="B57" s="18" t="s">
        <v>763</v>
      </c>
      <c r="C57" s="18">
        <v>183.13</v>
      </c>
      <c r="D57" s="16" t="e">
        <f>_xlfn.IFNA(INDEX(#REF!,MATCH(E57,#REF!,0)),0)</f>
        <v>#REF!</v>
      </c>
      <c r="E57" s="18" t="s">
        <v>832</v>
      </c>
      <c r="F57" s="16" t="s">
        <v>765</v>
      </c>
      <c r="G57" s="16" t="s">
        <v>819</v>
      </c>
      <c r="H57" s="16" t="s">
        <v>820</v>
      </c>
      <c r="I57" s="16" t="s">
        <v>768</v>
      </c>
      <c r="J57" s="16" t="s">
        <v>811</v>
      </c>
      <c r="K57" s="16" t="s">
        <v>770</v>
      </c>
      <c r="L57" s="16" t="s">
        <v>771</v>
      </c>
      <c r="M57" s="18">
        <v>2.44</v>
      </c>
      <c r="N57" s="18">
        <v>4.5</v>
      </c>
      <c r="O57" s="18">
        <v>2.84</v>
      </c>
      <c r="P57" s="18">
        <v>4.9000000000000004</v>
      </c>
      <c r="Q57" s="18">
        <v>0.1</v>
      </c>
      <c r="R57" s="18">
        <v>2.64</v>
      </c>
      <c r="S57" s="18">
        <v>4.7</v>
      </c>
      <c r="T57" s="18">
        <v>0.2</v>
      </c>
      <c r="U57" s="18">
        <v>0</v>
      </c>
      <c r="V57" s="18">
        <v>0</v>
      </c>
      <c r="W57" s="18">
        <v>0</v>
      </c>
      <c r="X57" s="18">
        <v>2.44</v>
      </c>
      <c r="Y57" s="18">
        <v>4.5</v>
      </c>
      <c r="Z57" s="20">
        <f t="shared" si="215"/>
        <v>2.8</v>
      </c>
      <c r="AA57" s="18">
        <v>0.2</v>
      </c>
      <c r="AB57" s="18">
        <v>0</v>
      </c>
      <c r="AC57" s="18">
        <v>0</v>
      </c>
      <c r="AD57" s="18">
        <v>0</v>
      </c>
      <c r="AE57" s="18">
        <v>0</v>
      </c>
      <c r="AF57" s="18">
        <v>0</v>
      </c>
      <c r="AG57" s="18">
        <v>0</v>
      </c>
      <c r="AH57" s="18">
        <v>0</v>
      </c>
      <c r="AI57" s="20">
        <f t="shared" si="127"/>
        <v>0</v>
      </c>
      <c r="AJ57" s="18">
        <v>0</v>
      </c>
      <c r="AK57" s="18">
        <v>0</v>
      </c>
      <c r="AL57" s="20">
        <f t="shared" si="128"/>
        <v>0</v>
      </c>
      <c r="AM57" s="18">
        <v>0</v>
      </c>
      <c r="AN57" s="18">
        <v>0</v>
      </c>
      <c r="AO57" s="18">
        <v>0</v>
      </c>
      <c r="AP57" s="18">
        <v>0</v>
      </c>
      <c r="AQ57" s="18">
        <v>0</v>
      </c>
      <c r="AR57" s="18">
        <v>0</v>
      </c>
      <c r="AS57" s="18">
        <v>0</v>
      </c>
      <c r="AT57" s="18">
        <v>0</v>
      </c>
      <c r="AU57" s="18">
        <v>0</v>
      </c>
      <c r="AV57" s="18">
        <v>1</v>
      </c>
      <c r="AW57" s="18">
        <v>0</v>
      </c>
      <c r="AX57" s="18">
        <v>0</v>
      </c>
      <c r="AY57" s="18">
        <v>0</v>
      </c>
      <c r="AZ57" s="18">
        <v>0</v>
      </c>
      <c r="BA57" s="18">
        <v>0</v>
      </c>
      <c r="BB57" s="18">
        <v>0</v>
      </c>
      <c r="BC57" s="18">
        <v>0</v>
      </c>
      <c r="BD57" s="18">
        <v>0</v>
      </c>
      <c r="BE57" s="18">
        <v>2</v>
      </c>
      <c r="BF57" s="18">
        <v>1</v>
      </c>
      <c r="BG57" s="18">
        <v>0</v>
      </c>
      <c r="BH57" s="18">
        <v>0</v>
      </c>
      <c r="BI57" s="18">
        <v>0</v>
      </c>
      <c r="BJ57" s="18">
        <v>0</v>
      </c>
      <c r="BK57" s="18">
        <v>0</v>
      </c>
      <c r="BL57" s="18">
        <v>0</v>
      </c>
      <c r="BM57" s="18">
        <v>0</v>
      </c>
      <c r="BN57" s="18">
        <v>0</v>
      </c>
      <c r="BO57" s="18">
        <v>0</v>
      </c>
      <c r="BP57" s="18">
        <v>0</v>
      </c>
      <c r="BQ57" s="18">
        <v>0</v>
      </c>
      <c r="BR57" s="18">
        <v>0</v>
      </c>
      <c r="BS57" s="18">
        <v>0</v>
      </c>
      <c r="BT57" s="18">
        <v>0</v>
      </c>
      <c r="BU57" s="18">
        <v>0</v>
      </c>
      <c r="BV57" s="18">
        <v>0</v>
      </c>
      <c r="BW57" s="18">
        <v>0</v>
      </c>
      <c r="BX57" s="18">
        <v>0</v>
      </c>
      <c r="BY57" s="18">
        <v>0</v>
      </c>
      <c r="BZ57" s="18">
        <v>0</v>
      </c>
      <c r="CA57" s="16" t="e">
        <f>_xlfn.IFNA(IF(RIGHT(D57,2)="=G",0,INDEX(#REF!,MATCH(E57,#REF!,0))),0)</f>
        <v>#REF!</v>
      </c>
      <c r="CB57" s="16" t="s">
        <v>776</v>
      </c>
      <c r="CC57" s="18">
        <v>0</v>
      </c>
      <c r="CD57" s="18">
        <v>0</v>
      </c>
      <c r="CE57" s="18">
        <v>2.44</v>
      </c>
      <c r="CF57" s="18">
        <v>0.9</v>
      </c>
      <c r="CG57" s="18">
        <v>0.12</v>
      </c>
      <c r="CH57" s="18">
        <v>5</v>
      </c>
      <c r="CI57" s="16" t="s">
        <v>98</v>
      </c>
      <c r="CJ57" s="18">
        <v>0</v>
      </c>
      <c r="CK57" s="20">
        <f t="shared" si="129"/>
        <v>2.21</v>
      </c>
      <c r="CL57" s="20">
        <f t="shared" si="130"/>
        <v>2.21</v>
      </c>
      <c r="CM57" s="18">
        <v>20.56</v>
      </c>
      <c r="CN57" s="18">
        <v>22.85</v>
      </c>
      <c r="CO57" s="18">
        <v>22.011000000000003</v>
      </c>
      <c r="CP57" s="22">
        <f t="shared" si="131"/>
        <v>22.01</v>
      </c>
      <c r="CQ57" s="22">
        <f t="shared" si="132"/>
        <v>19.8</v>
      </c>
      <c r="CR57" s="22">
        <f t="shared" si="133"/>
        <v>2.21</v>
      </c>
      <c r="CS57" s="22">
        <f t="shared" si="134"/>
        <v>19.900000000000002</v>
      </c>
      <c r="CT57" s="22">
        <f t="shared" si="0"/>
        <v>20.100000000000001</v>
      </c>
      <c r="CU57" s="18">
        <v>20.100000000000001</v>
      </c>
      <c r="CV57" s="22">
        <f t="shared" si="135"/>
        <v>2.8</v>
      </c>
      <c r="CW57" s="22">
        <f t="shared" si="1"/>
        <v>0</v>
      </c>
      <c r="CX57" s="22">
        <f t="shared" si="2"/>
        <v>0</v>
      </c>
      <c r="CY57" s="22">
        <f t="shared" si="136"/>
        <v>22.85</v>
      </c>
      <c r="CZ57" s="22">
        <f t="shared" si="137"/>
        <v>22.85</v>
      </c>
      <c r="DA57" s="18">
        <v>22.85</v>
      </c>
      <c r="DB57" s="20">
        <f t="shared" si="138"/>
        <v>3.05</v>
      </c>
      <c r="DC57" s="20">
        <f t="shared" si="139"/>
        <v>0.84</v>
      </c>
      <c r="DD57" s="20">
        <f t="shared" si="140"/>
        <v>2.21</v>
      </c>
      <c r="DE57" s="20">
        <f t="shared" si="3"/>
        <v>0.1</v>
      </c>
      <c r="DF57" s="20">
        <f t="shared" si="4"/>
        <v>0.2</v>
      </c>
      <c r="DG57" s="20">
        <f t="shared" si="5"/>
        <v>1.91</v>
      </c>
      <c r="DH57" s="20">
        <f t="shared" si="6"/>
        <v>0</v>
      </c>
      <c r="DI57" s="20">
        <f t="shared" si="7"/>
        <v>0</v>
      </c>
      <c r="DJ57" s="20">
        <f t="shared" si="8"/>
        <v>0</v>
      </c>
      <c r="DK57" s="20">
        <f t="shared" si="141"/>
        <v>2.21</v>
      </c>
      <c r="DL57" s="20">
        <f t="shared" si="142"/>
        <v>0</v>
      </c>
      <c r="DM57" s="20">
        <f t="shared" si="216"/>
        <v>0</v>
      </c>
      <c r="DN57" s="20">
        <f t="shared" si="143"/>
        <v>0</v>
      </c>
      <c r="DO57" s="18">
        <v>5.1000000000000005</v>
      </c>
      <c r="DP57" s="18">
        <v>0</v>
      </c>
      <c r="DQ57" s="18">
        <v>1</v>
      </c>
      <c r="DR57" s="18">
        <v>1</v>
      </c>
      <c r="DS57" s="25">
        <f t="shared" si="144"/>
        <v>5.0999999999999996</v>
      </c>
      <c r="DT57" s="25">
        <f t="shared" si="145"/>
        <v>0</v>
      </c>
      <c r="DU57" s="25">
        <f t="shared" si="146"/>
        <v>11.27</v>
      </c>
      <c r="DV57" s="25">
        <f t="shared" si="147"/>
        <v>0</v>
      </c>
      <c r="DW57" s="25">
        <f t="shared" si="148"/>
        <v>11.27</v>
      </c>
      <c r="DX57" s="25">
        <f t="shared" si="149"/>
        <v>32.01</v>
      </c>
      <c r="DY57" s="25">
        <f t="shared" si="150"/>
        <v>0</v>
      </c>
      <c r="DZ57" s="25">
        <f t="shared" si="151"/>
        <v>32.01</v>
      </c>
      <c r="EA57" s="25">
        <f t="shared" si="152"/>
        <v>24.85</v>
      </c>
      <c r="EB57" s="25">
        <f t="shared" si="153"/>
        <v>0</v>
      </c>
      <c r="EC57" s="25">
        <f t="shared" si="154"/>
        <v>24.85</v>
      </c>
      <c r="ED57" s="25">
        <f t="shared" si="155"/>
        <v>7.16</v>
      </c>
      <c r="EE57" s="25">
        <f t="shared" si="155"/>
        <v>0</v>
      </c>
      <c r="EF57" s="25">
        <f t="shared" si="156"/>
        <v>7.16</v>
      </c>
      <c r="EG57" s="25">
        <f t="shared" si="157"/>
        <v>24.85</v>
      </c>
      <c r="EH57" s="25">
        <f t="shared" si="157"/>
        <v>0</v>
      </c>
      <c r="EI57" s="25">
        <f t="shared" si="158"/>
        <v>24.85</v>
      </c>
      <c r="EJ57" s="18">
        <v>183.13</v>
      </c>
      <c r="EK57" s="18">
        <v>151.37</v>
      </c>
      <c r="EL57" s="18" t="s">
        <v>832</v>
      </c>
      <c r="EM57" s="18" t="s">
        <v>833</v>
      </c>
      <c r="EN57" s="16" t="s">
        <v>774</v>
      </c>
      <c r="EO57" s="16" t="s">
        <v>834</v>
      </c>
      <c r="EP57" s="16" t="e">
        <f>IF(OR(EN57="Cống tròn",EN57="Cống hộp",EN57="Ống nhựa"),INDEX(#REF!,MATCH(E57,#REF!,0)),IF(OR(EN57="Rãnh xây",EN57="Rãnh bê tông"),INDEX(#REF!,MATCH(E57,#REF!,0)),0))</f>
        <v>#REF!</v>
      </c>
      <c r="EQ57" s="18">
        <v>29.29999999999999</v>
      </c>
      <c r="ER57" s="18">
        <v>1</v>
      </c>
      <c r="ES57" s="25">
        <f t="shared" si="159"/>
        <v>29</v>
      </c>
      <c r="ET57" s="1" t="e">
        <f>_xlfn.IFNA(IF(EN57="Cống tròn",INDEX(#REF!,MATCH(E57,#REF!,0)),IF(EN57="Cống hộp",INDEX(#REF!,MATCH(E57,#REF!,0)),EU57&amp;" ,"&amp;EV57)),0)</f>
        <v>#REF!</v>
      </c>
      <c r="EU57" s="16" t="s">
        <v>769</v>
      </c>
      <c r="EV57" s="16" t="s">
        <v>775</v>
      </c>
      <c r="EW57" s="16" t="e">
        <f>_xlfn.IFNA(INDEX(#REF!,MATCH(E57,#REF!,0)),0)</f>
        <v>#REF!</v>
      </c>
      <c r="EX57" s="16"/>
      <c r="EY57" s="18">
        <v>0</v>
      </c>
      <c r="EZ57" s="18">
        <v>0</v>
      </c>
      <c r="FA57" s="18">
        <v>0</v>
      </c>
      <c r="FB57" s="19">
        <v>0</v>
      </c>
      <c r="FC57" s="19">
        <v>0</v>
      </c>
      <c r="FD57" s="25">
        <f t="shared" si="9"/>
        <v>0</v>
      </c>
      <c r="FE57" s="25">
        <f t="shared" si="160"/>
        <v>0</v>
      </c>
      <c r="FF57" s="18">
        <v>0.1</v>
      </c>
      <c r="FG57" s="18">
        <v>2</v>
      </c>
      <c r="FH57" s="18">
        <v>1</v>
      </c>
      <c r="FI57" s="25">
        <f t="shared" si="161"/>
        <v>1.2</v>
      </c>
      <c r="FJ57" s="18">
        <v>0</v>
      </c>
      <c r="FK57" s="18">
        <v>0</v>
      </c>
      <c r="FL57" s="18">
        <v>0.2</v>
      </c>
      <c r="FM57" s="18">
        <v>1.4</v>
      </c>
      <c r="FN57" s="18">
        <v>0</v>
      </c>
      <c r="FO57" s="25">
        <f t="shared" si="162"/>
        <v>1.4</v>
      </c>
      <c r="FP57" s="18">
        <v>1.4999999999999999E-2</v>
      </c>
      <c r="FQ57" s="18">
        <v>1</v>
      </c>
      <c r="FR57" s="25">
        <f t="shared" si="10"/>
        <v>28</v>
      </c>
      <c r="FS57" s="25">
        <f t="shared" si="11"/>
        <v>0.40499999999999997</v>
      </c>
      <c r="FT57" s="25">
        <f t="shared" si="12"/>
        <v>28.405000000000001</v>
      </c>
      <c r="FU57" s="25">
        <f t="shared" si="13"/>
        <v>-0.89499999999998892</v>
      </c>
      <c r="FV57" s="25" t="str">
        <f t="shared" si="163"/>
        <v>Thêm 01</v>
      </c>
      <c r="FW57" s="25">
        <f t="shared" si="164"/>
        <v>0.12</v>
      </c>
      <c r="FX57" s="16"/>
      <c r="FY57" s="16"/>
      <c r="FZ57" s="16"/>
      <c r="GA57" s="16"/>
      <c r="GB57" s="19">
        <v>0</v>
      </c>
      <c r="GC57" s="19">
        <v>0</v>
      </c>
      <c r="GD57" s="19">
        <v>0</v>
      </c>
      <c r="GE57" s="19">
        <v>0</v>
      </c>
      <c r="GF57" s="19">
        <v>0</v>
      </c>
      <c r="GG57" s="19">
        <v>0</v>
      </c>
      <c r="GH57" s="19">
        <v>0</v>
      </c>
      <c r="GI57" s="19">
        <v>0</v>
      </c>
      <c r="GJ57" s="19">
        <v>0</v>
      </c>
      <c r="GK57" s="19">
        <v>0</v>
      </c>
      <c r="GL57" s="25">
        <f t="shared" si="14"/>
        <v>0</v>
      </c>
      <c r="GM57" s="25">
        <f t="shared" si="165"/>
        <v>0</v>
      </c>
      <c r="GN57" s="19">
        <v>0</v>
      </c>
      <c r="GO57" s="19">
        <v>0</v>
      </c>
      <c r="GP57" s="19">
        <v>0</v>
      </c>
      <c r="GQ57" s="19">
        <v>0</v>
      </c>
      <c r="GR57" s="1" t="e">
        <f>_xlfn.IFNA(INDEX(#REF!,MATCH(E57,#REF!,0)),0)</f>
        <v>#REF!</v>
      </c>
      <c r="GS57" s="16"/>
      <c r="GT57" s="18">
        <v>0</v>
      </c>
      <c r="GU57" s="18">
        <v>0</v>
      </c>
      <c r="GV57" s="18">
        <v>0</v>
      </c>
      <c r="GW57" s="18">
        <v>0</v>
      </c>
      <c r="GX57" s="25">
        <f t="shared" si="15"/>
        <v>0</v>
      </c>
      <c r="GY57" s="25">
        <f t="shared" si="16"/>
        <v>0</v>
      </c>
      <c r="GZ57" s="25">
        <f t="shared" si="166"/>
        <v>0</v>
      </c>
      <c r="HA57" s="1" t="e" cm="1">
        <f t="array" ref="HA57">INDEX(#REF!,MATCH(EJ57&amp;EK57&amp;HD57&amp;HE57&amp;HF57,#REF!&amp;#REF!&amp;#REF!&amp;#REF!&amp;#REF!,0))</f>
        <v>#REF!</v>
      </c>
      <c r="HB57" s="16"/>
      <c r="HC57" s="25">
        <f t="shared" si="167"/>
        <v>0</v>
      </c>
      <c r="HD57" s="18">
        <v>0</v>
      </c>
      <c r="HE57" s="18">
        <v>0</v>
      </c>
      <c r="HF57" s="18">
        <v>0</v>
      </c>
      <c r="HG57" s="1" t="e" cm="1">
        <f t="array" ref="HG57">INDEX(#REF!,MATCH(EJ57&amp;EK57&amp;HJ57&amp;HK57&amp;HL57,#REF!&amp;#REF!&amp;#REF!&amp;#REF!&amp;#REF!,0))</f>
        <v>#REF!</v>
      </c>
      <c r="HH57" s="16"/>
      <c r="HI57" s="25">
        <f t="shared" si="168"/>
        <v>0</v>
      </c>
      <c r="HJ57" s="25">
        <f t="shared" si="169"/>
        <v>0</v>
      </c>
      <c r="HK57" s="19">
        <v>0</v>
      </c>
      <c r="HL57" s="19">
        <v>0</v>
      </c>
      <c r="HM57" s="18">
        <v>0.01</v>
      </c>
      <c r="HN57" s="18">
        <v>1</v>
      </c>
      <c r="HO57" s="25">
        <f t="shared" si="170"/>
        <v>0</v>
      </c>
      <c r="HP57" s="25">
        <f t="shared" si="171"/>
        <v>0</v>
      </c>
      <c r="HQ57" s="25">
        <f t="shared" si="172"/>
        <v>0</v>
      </c>
      <c r="HR57" s="25">
        <f t="shared" si="173"/>
        <v>0</v>
      </c>
      <c r="HS57" s="25">
        <f t="shared" si="174"/>
        <v>0</v>
      </c>
      <c r="HT57" s="19">
        <v>0</v>
      </c>
      <c r="HU57" s="19">
        <v>0</v>
      </c>
      <c r="HV57" s="19">
        <v>0</v>
      </c>
      <c r="HW57" s="25">
        <f t="shared" si="175"/>
        <v>0</v>
      </c>
      <c r="HX57" s="19">
        <v>0</v>
      </c>
      <c r="HY57" s="19">
        <v>0</v>
      </c>
      <c r="HZ57" s="18">
        <v>22.01</v>
      </c>
      <c r="IA57" s="20">
        <f>ROUND(IF(EN57="Cống tròn",IF(EN57="Cống tròn",IF(EU57="Không có móng",IQ57-FF57,IF(EU57="Đế",IP57-FN57,IF(OR(EU57="Móng bê tông",EU57="Móng bê tông kết hợp đế"),II57-FJ57,0))),0),IF(EN57="Cống hộp",IF(AND(EN57="Cống hộp",EU57="Không có móng"),IQ57-GF57,IF(AND(EN57="Cống hộp",EU57="Móng bê tông"),IJ57-GB57,0)),IF(OR(EN57="Rãnh xây",EN57="Rãnh bê tông"),IF(OR(EN57="Rãnh xây",EN57="Rãnh bê tông"),IK57-GB57,0),IF(EN57="Ống nhựa",IF(AND(EN57="Ống nhựa",EU57="Không đắp cát"),IQ57-HT57,IF(AND(EN57="Ống nhựa",EU57="Đắp cát"),IH57-HX57,0)),IF(EN57="Rãnh thang",IF(EN57="Rãnh thang",IF(EU57="Móng bê tông",#REF!-#REF!,IQ57),0),0))))),2)</f>
        <v>20.5</v>
      </c>
      <c r="IB57" s="20">
        <f t="shared" si="176"/>
        <v>1.5100000000000016</v>
      </c>
      <c r="IC57" s="20">
        <f t="shared" si="17"/>
        <v>20.5</v>
      </c>
      <c r="ID57" s="20">
        <f t="shared" si="18"/>
        <v>0</v>
      </c>
      <c r="IE57" s="20">
        <f t="shared" si="19"/>
        <v>0</v>
      </c>
      <c r="IF57" s="20">
        <f t="shared" si="20"/>
        <v>0</v>
      </c>
      <c r="IG57" s="20">
        <f>IF(EN57="Rãnh thang",IF(AND(EN57="Rãnh thang",EU57="Móng bê tông"),IQ57-#REF!,0),IF(EN57="Ống nhựa",IF(AND(EN57="Ống nhựa",EU57="Đắp cát"),IQ57-HT57,0),IF(EN57="Cống tròn",IF(EN57="Cống tròn",IF(OR(EU57="Móng bê tông",EU57="Móng bê tông kết hợp đế"),IM57-FL57,0),0),IF(EN57="Cống hộp",IF(AND(EN57="Cống hộp",EU57="Móng bê tông"),IN57-GD57,0),IF(OR(EN57="Rãnh xây",EN57="Rãnh bê tông"),IF(AND(EN57="Rãnh xây",EU57="Móng bê tông"),IO57-GD57,IF(AND(EN57="Rãnh bê tông",EU57="Móng bê tông"),IO57-GD57,0)),0)))))</f>
        <v>20.5</v>
      </c>
      <c r="IH57" s="20">
        <f t="shared" si="21"/>
        <v>0</v>
      </c>
      <c r="II57" s="20">
        <f t="shared" si="22"/>
        <v>20.5</v>
      </c>
      <c r="IJ57" s="20">
        <f t="shared" si="23"/>
        <v>0</v>
      </c>
      <c r="IK57" s="20">
        <f t="shared" si="177"/>
        <v>0</v>
      </c>
      <c r="IL57" s="20">
        <f t="shared" si="24"/>
        <v>20.7</v>
      </c>
      <c r="IM57" s="20">
        <f t="shared" si="25"/>
        <v>20.7</v>
      </c>
      <c r="IN57" s="20">
        <f t="shared" si="26"/>
        <v>0</v>
      </c>
      <c r="IO57" s="20">
        <f t="shared" si="27"/>
        <v>0</v>
      </c>
      <c r="IP57" s="20">
        <f t="shared" si="28"/>
        <v>0</v>
      </c>
      <c r="IQ57" s="18">
        <v>20.8</v>
      </c>
      <c r="IR57" s="25">
        <f t="shared" si="178"/>
        <v>0</v>
      </c>
      <c r="IS57" s="25">
        <f t="shared" si="29"/>
        <v>0</v>
      </c>
      <c r="IT57" s="25">
        <f t="shared" si="30"/>
        <v>0</v>
      </c>
      <c r="IU57" s="25">
        <f>ROUND(IF(EN57="Cống tròn",IF(EN57="Cống tròn",IV57+FF57,0),IF(EN57="Cống hộp",IF(EN57="Cống hộp",IV57+GP57,0),IF(OR(EN57="Rãnh xây",EN57="Rãnh bê tông"),IF(OR(EN57="Rãnh xây",EN57="Rãnh bê tông"),IV57+GP57,0),IF(EN57="ống nhựa",IF(EN57="Ống nhựa",IV57+HT57,0),IF(EN57="Rãnh thang",IF(EN57="Rãnh thang",IQ57+#REF!,0),0))))),2)</f>
        <v>21.81</v>
      </c>
      <c r="IV57" s="18">
        <v>21.71</v>
      </c>
      <c r="IW57" s="25">
        <f t="shared" si="31"/>
        <v>21.81</v>
      </c>
      <c r="IX57" s="25">
        <f t="shared" si="32"/>
        <v>0</v>
      </c>
      <c r="IY57" s="25">
        <f t="shared" si="33"/>
        <v>0</v>
      </c>
      <c r="IZ57" s="25">
        <f t="shared" si="34"/>
        <v>0</v>
      </c>
      <c r="JA57" s="25">
        <f t="shared" si="35"/>
        <v>0</v>
      </c>
      <c r="JB57" s="18">
        <v>21.93</v>
      </c>
      <c r="JC57" s="20">
        <f>ROUND(IF(EN57="Cống tròn",IF(EN57="Cống tròn",IF(EU57="Không có móng",JS57-FF57,IF(EU57="Đế",JR57-FN57,IF(OR(EU57="Móng bê tông",EU57="Móng bê tông kết hợp đế"),JK57-FJ57,0))),0),IF(EN57="Cống hộp",IF(AND(EN57="Cống hộp",EU57="Không có móng"),JS57-GF57,IF(AND(EN57="Cống hộp",EU57="Móng bê tông"),JL57-GB57,0)),IF(OR(EN57="Rãnh xây",EN57="Rãnh bê tông"),IF(OR(EN57="Rãnh xây",EN57="Rãnh bê tông"),JM57-GB57,0),IF(EN57="Ống nhựa",IF(AND(EN57="Ống nhựa",EU57="Không đắp cát"),JS57-HT57,IF(AND(EN57="Ống nhựa",EU57="Đắp cát"),JJ57-HX57,0)),IF(EN57="Rãnh thang",IF(EN57="Rãnh thang",IF(EU57="Móng bê tông",#REF!-#REF!,JS57),0),0))))),2)</f>
        <v>20.41</v>
      </c>
      <c r="JD57" s="20">
        <f t="shared" si="179"/>
        <v>1.5199999999999996</v>
      </c>
      <c r="JE57" s="20">
        <f t="shared" si="36"/>
        <v>20.41</v>
      </c>
      <c r="JF57" s="20">
        <f t="shared" si="37"/>
        <v>0</v>
      </c>
      <c r="JG57" s="20">
        <f t="shared" si="38"/>
        <v>0</v>
      </c>
      <c r="JH57" s="20">
        <f t="shared" si="39"/>
        <v>0</v>
      </c>
      <c r="JI57" s="20">
        <f>IF(EN57="Rãnh thang",IF(AND(EN57="Rãnh thang",EU57="Móng bê tông"),JS57-#REF!,0),IF(EN57="Ống nhựa",IF(AND(EN57="Ống nhựa",EU57="Đắp cát"),JS57-HT57,0),IF(EN57="Cống tròn",IF(EN57="Cống tròn",IF(OR(EU57="Móng bê tông",EU57="Móng bê tông kết hợp đế"),JO57-FL57,0),0),IF(EN57="Cống hộp",IF(AND(EN57="Cống hộp",EU57="Móng bê tông"),JP57-GD57,0),IF(OR(EN57="Rãnh xây",EN57="Rãnh bê tông"),IF(AND(EN57="Rãnh xây",EU57="Móng bê tông"),JQ57-GD57,IF(AND(EN57="Rãnh bê tông",EU57="Móng bê tông"),JQ57-GD57,0)),0)))))</f>
        <v>20.41</v>
      </c>
      <c r="JJ57" s="20">
        <f t="shared" si="40"/>
        <v>0</v>
      </c>
      <c r="JK57" s="20">
        <f t="shared" si="41"/>
        <v>20.41</v>
      </c>
      <c r="JL57" s="20">
        <f t="shared" si="42"/>
        <v>0</v>
      </c>
      <c r="JM57" s="20">
        <f t="shared" si="43"/>
        <v>0</v>
      </c>
      <c r="JN57" s="20">
        <f t="shared" si="44"/>
        <v>20.61</v>
      </c>
      <c r="JO57" s="20">
        <f t="shared" si="45"/>
        <v>20.61</v>
      </c>
      <c r="JP57" s="20">
        <f t="shared" si="46"/>
        <v>0</v>
      </c>
      <c r="JQ57" s="20">
        <f t="shared" si="47"/>
        <v>0</v>
      </c>
      <c r="JR57" s="20">
        <f t="shared" si="48"/>
        <v>0</v>
      </c>
      <c r="JS57" s="26">
        <v>20.71</v>
      </c>
      <c r="JT57" s="25">
        <f t="shared" si="180"/>
        <v>0</v>
      </c>
      <c r="JU57" s="25">
        <f t="shared" si="49"/>
        <v>0</v>
      </c>
      <c r="JV57" s="25">
        <f t="shared" si="50"/>
        <v>0</v>
      </c>
      <c r="JW57" s="25">
        <f>ROUND(IF(EN57="Cống tròn",IF(EN57="Cống tròn",JX57+FF57,0),IF(EN57="Cống hộp",IF(EN57="Cống hộp",JX57+GP57,0),IF(OR(EN57="Rãnh xây",EN57="Rãnh bê tông"),IF(OR(EN57="Rãnh xây",EN57="Rãnh bê tông"),JX57+GP57,0),IF(EN57="ống nhựa",IF(EN57="Ống nhựa",JX57+HT57,0),IF(EN57="Rãnh thang",IF(EN57="Rãnh thang",JS57+#REF!,0),0))))),2)</f>
        <v>21.81</v>
      </c>
      <c r="JX57" s="27">
        <v>21.71</v>
      </c>
      <c r="JY57" s="25">
        <f t="shared" si="51"/>
        <v>21.81</v>
      </c>
      <c r="JZ57" s="25">
        <f t="shared" si="52"/>
        <v>0</v>
      </c>
      <c r="KA57" s="25">
        <f t="shared" si="53"/>
        <v>0</v>
      </c>
      <c r="KB57" s="25">
        <f t="shared" si="54"/>
        <v>0</v>
      </c>
      <c r="KC57" s="25">
        <f t="shared" si="55"/>
        <v>0</v>
      </c>
      <c r="KD57" s="28" t="s">
        <v>98</v>
      </c>
      <c r="KE57" s="27">
        <v>0</v>
      </c>
      <c r="KF57" s="25">
        <f t="shared" si="56"/>
        <v>1.5100000000000016</v>
      </c>
      <c r="KG57" s="25">
        <f t="shared" si="181"/>
        <v>1.5100000000000016</v>
      </c>
      <c r="KH57" s="27">
        <v>0</v>
      </c>
      <c r="KI57" s="25">
        <f t="shared" si="57"/>
        <v>1.5199999999999996</v>
      </c>
      <c r="KJ57" s="25">
        <f t="shared" si="182"/>
        <v>1.5199999999999996</v>
      </c>
      <c r="KK57" s="25">
        <f t="shared" si="58"/>
        <v>0</v>
      </c>
      <c r="KL57" s="25">
        <f t="shared" si="59"/>
        <v>0</v>
      </c>
      <c r="KM57" s="25">
        <f t="shared" si="183"/>
        <v>0</v>
      </c>
      <c r="KN57" s="25">
        <f t="shared" si="60"/>
        <v>0</v>
      </c>
      <c r="KO57" s="25">
        <f t="shared" si="61"/>
        <v>0</v>
      </c>
      <c r="KP57" s="25">
        <f t="shared" si="184"/>
        <v>0</v>
      </c>
      <c r="KQ57" s="25">
        <f t="shared" si="62"/>
        <v>0.2</v>
      </c>
      <c r="KR57" s="25">
        <f t="shared" si="63"/>
        <v>0.2</v>
      </c>
      <c r="KS57" s="25">
        <f t="shared" si="185"/>
        <v>0.2</v>
      </c>
      <c r="KT57" s="25">
        <f t="shared" si="64"/>
        <v>0</v>
      </c>
      <c r="KU57" s="25">
        <f t="shared" si="65"/>
        <v>0</v>
      </c>
      <c r="KV57" s="25">
        <f t="shared" si="186"/>
        <v>0</v>
      </c>
      <c r="KW57" s="25">
        <f t="shared" si="66"/>
        <v>0</v>
      </c>
      <c r="KX57" s="25">
        <f t="shared" si="67"/>
        <v>0</v>
      </c>
      <c r="KY57" s="25">
        <f t="shared" si="187"/>
        <v>0</v>
      </c>
      <c r="KZ57" s="25">
        <f t="shared" si="68"/>
        <v>0</v>
      </c>
      <c r="LA57" s="25">
        <f t="shared" si="69"/>
        <v>0</v>
      </c>
      <c r="LB57" s="25">
        <f t="shared" si="188"/>
        <v>0</v>
      </c>
      <c r="LC57" s="25">
        <f t="shared" si="70"/>
        <v>1.4</v>
      </c>
      <c r="LD57" s="25">
        <f t="shared" si="71"/>
        <v>1.4</v>
      </c>
      <c r="LE57" s="25">
        <f t="shared" si="189"/>
        <v>1.4</v>
      </c>
      <c r="LF57" s="25">
        <f t="shared" si="72"/>
        <v>0</v>
      </c>
      <c r="LG57" s="25">
        <f t="shared" si="73"/>
        <v>0</v>
      </c>
      <c r="LH57" s="25">
        <f t="shared" si="190"/>
        <v>0</v>
      </c>
      <c r="LI57" s="25">
        <f t="shared" si="74"/>
        <v>0</v>
      </c>
      <c r="LJ57" s="25">
        <f t="shared" si="75"/>
        <v>0</v>
      </c>
      <c r="LK57" s="25">
        <f t="shared" si="191"/>
        <v>0</v>
      </c>
      <c r="LL57" s="25">
        <f t="shared" si="76"/>
        <v>0</v>
      </c>
      <c r="LM57" s="25">
        <f t="shared" si="77"/>
        <v>0</v>
      </c>
      <c r="LN57" s="25">
        <f t="shared" si="192"/>
        <v>0</v>
      </c>
      <c r="LO57" s="25">
        <f t="shared" si="78"/>
        <v>0</v>
      </c>
      <c r="LP57" s="25">
        <f t="shared" si="79"/>
        <v>0</v>
      </c>
      <c r="LQ57" s="25">
        <f t="shared" si="193"/>
        <v>0</v>
      </c>
      <c r="LR57" s="25">
        <f t="shared" si="80"/>
        <v>0</v>
      </c>
      <c r="LS57" s="25">
        <f t="shared" si="81"/>
        <v>0</v>
      </c>
      <c r="LT57" s="25">
        <f t="shared" si="194"/>
        <v>0</v>
      </c>
      <c r="LU57" s="25">
        <f t="shared" si="82"/>
        <v>0</v>
      </c>
      <c r="LV57" s="25">
        <f t="shared" si="83"/>
        <v>0</v>
      </c>
      <c r="LW57" s="25">
        <f t="shared" si="195"/>
        <v>0</v>
      </c>
      <c r="LX57" s="25">
        <f t="shared" si="84"/>
        <v>0</v>
      </c>
      <c r="LY57" s="25">
        <f t="shared" si="85"/>
        <v>0</v>
      </c>
      <c r="LZ57" s="25">
        <f t="shared" si="196"/>
        <v>0</v>
      </c>
      <c r="MA57" s="25">
        <f t="shared" si="86"/>
        <v>0</v>
      </c>
      <c r="MB57" s="25">
        <f t="shared" si="87"/>
        <v>0</v>
      </c>
      <c r="MC57" s="25">
        <f t="shared" si="197"/>
        <v>0</v>
      </c>
      <c r="MD57" s="25">
        <f t="shared" si="88"/>
        <v>0</v>
      </c>
      <c r="ME57" s="25">
        <f t="shared" si="89"/>
        <v>0</v>
      </c>
      <c r="MF57" s="25">
        <f t="shared" si="198"/>
        <v>0</v>
      </c>
      <c r="MG57" s="25">
        <f t="shared" si="90"/>
        <v>0</v>
      </c>
      <c r="MH57" s="25">
        <f t="shared" si="91"/>
        <v>0</v>
      </c>
      <c r="MI57" s="25">
        <f t="shared" si="199"/>
        <v>0</v>
      </c>
      <c r="MJ57" s="25">
        <f t="shared" si="92"/>
        <v>0</v>
      </c>
      <c r="MK57" s="25">
        <f t="shared" si="93"/>
        <v>0</v>
      </c>
      <c r="ML57" s="25">
        <f t="shared" si="200"/>
        <v>0</v>
      </c>
      <c r="MM57" s="25">
        <f t="shared" si="94"/>
        <v>0</v>
      </c>
      <c r="MN57" s="25">
        <f t="shared" si="95"/>
        <v>0</v>
      </c>
      <c r="MO57" s="25">
        <f t="shared" si="201"/>
        <v>0</v>
      </c>
      <c r="MP57" s="25">
        <f t="shared" si="96"/>
        <v>0</v>
      </c>
      <c r="MQ57" s="25">
        <f t="shared" si="97"/>
        <v>0</v>
      </c>
      <c r="MR57" s="25">
        <f t="shared" si="202"/>
        <v>0</v>
      </c>
      <c r="MS57" s="29">
        <v>1.4</v>
      </c>
      <c r="MT57" s="29">
        <v>0</v>
      </c>
      <c r="MU57" s="29">
        <v>1</v>
      </c>
      <c r="MV57" s="29">
        <v>1</v>
      </c>
      <c r="MW57" s="25">
        <f t="shared" si="98"/>
        <v>1.4</v>
      </c>
      <c r="MX57" s="25">
        <f t="shared" si="99"/>
        <v>2.11</v>
      </c>
      <c r="MY57" s="25">
        <f t="shared" si="100"/>
        <v>0</v>
      </c>
      <c r="MZ57" s="25">
        <f t="shared" si="101"/>
        <v>0</v>
      </c>
      <c r="NA57" s="25">
        <f t="shared" si="102"/>
        <v>1.4</v>
      </c>
      <c r="NB57" s="25">
        <f t="shared" si="103"/>
        <v>2.13</v>
      </c>
      <c r="NC57" s="25">
        <f t="shared" si="104"/>
        <v>0</v>
      </c>
      <c r="ND57" s="25">
        <f t="shared" si="105"/>
        <v>0</v>
      </c>
      <c r="NE57" s="25">
        <f t="shared" si="203"/>
        <v>1.4</v>
      </c>
      <c r="NF57" s="25">
        <f t="shared" si="203"/>
        <v>2.12</v>
      </c>
      <c r="NG57" s="25">
        <f t="shared" si="203"/>
        <v>0</v>
      </c>
      <c r="NH57" s="25">
        <f t="shared" si="203"/>
        <v>0</v>
      </c>
      <c r="NI57" s="25">
        <f t="shared" si="107"/>
        <v>62.12</v>
      </c>
      <c r="NJ57" s="25">
        <f t="shared" si="108"/>
        <v>0</v>
      </c>
      <c r="NK57" s="25">
        <f t="shared" si="109"/>
        <v>62.12</v>
      </c>
      <c r="NL57" s="25">
        <f t="shared" si="110"/>
        <v>53.28</v>
      </c>
      <c r="NM57" s="25">
        <f t="shared" si="111"/>
        <v>0</v>
      </c>
      <c r="NN57" s="25">
        <f t="shared" si="204"/>
        <v>53.28</v>
      </c>
      <c r="NO57" s="25">
        <f t="shared" si="112"/>
        <v>0</v>
      </c>
      <c r="NP57" s="25">
        <f t="shared" si="113"/>
        <v>0</v>
      </c>
      <c r="NQ57" s="25">
        <f t="shared" si="205"/>
        <v>0</v>
      </c>
      <c r="NR57" s="25">
        <f t="shared" si="114"/>
        <v>0</v>
      </c>
      <c r="NS57" s="25">
        <f t="shared" si="115"/>
        <v>0</v>
      </c>
      <c r="NT57" s="25">
        <f t="shared" si="206"/>
        <v>0</v>
      </c>
      <c r="NU57" s="25">
        <f t="shared" si="116"/>
        <v>0</v>
      </c>
      <c r="NV57" s="25">
        <f t="shared" si="117"/>
        <v>0</v>
      </c>
      <c r="NW57" s="25">
        <f t="shared" si="207"/>
        <v>0</v>
      </c>
      <c r="NX57" s="25">
        <f t="shared" si="208"/>
        <v>53.28</v>
      </c>
      <c r="NY57" s="25">
        <f t="shared" si="208"/>
        <v>0</v>
      </c>
      <c r="NZ57" s="25">
        <f t="shared" si="209"/>
        <v>53.28</v>
      </c>
      <c r="OA57" s="25">
        <f t="shared" si="210"/>
        <v>8.84</v>
      </c>
      <c r="OB57" s="25">
        <f t="shared" si="210"/>
        <v>0</v>
      </c>
      <c r="OC57" s="25">
        <f t="shared" si="211"/>
        <v>8.84</v>
      </c>
      <c r="OD57" s="25">
        <f t="shared" si="212"/>
        <v>53.28</v>
      </c>
      <c r="OE57" s="25">
        <f t="shared" si="212"/>
        <v>0</v>
      </c>
      <c r="OF57" s="25">
        <f t="shared" si="212"/>
        <v>53.28</v>
      </c>
      <c r="OG57" s="25">
        <f t="shared" si="119"/>
        <v>0</v>
      </c>
      <c r="OH57" s="25">
        <f t="shared" si="120"/>
        <v>0</v>
      </c>
      <c r="OI57" s="25">
        <f t="shared" si="121"/>
        <v>0</v>
      </c>
      <c r="OJ57" s="25">
        <f t="shared" si="122"/>
        <v>0</v>
      </c>
      <c r="OK57" s="25">
        <f t="shared" si="123"/>
        <v>0</v>
      </c>
      <c r="OL57" s="25">
        <f t="shared" si="124"/>
        <v>0</v>
      </c>
      <c r="OM57" s="25">
        <f t="shared" si="213"/>
        <v>0</v>
      </c>
      <c r="ON57" s="25">
        <f t="shared" si="213"/>
        <v>0</v>
      </c>
      <c r="OO57" s="25">
        <f t="shared" si="213"/>
        <v>0</v>
      </c>
      <c r="OP57" s="25">
        <f t="shared" si="125"/>
        <v>0</v>
      </c>
      <c r="OQ57" s="25">
        <f t="shared" si="126"/>
        <v>0</v>
      </c>
      <c r="OR57" s="25">
        <f t="shared" si="214"/>
        <v>0</v>
      </c>
      <c r="OS57" s="19">
        <v>538412.57999999996</v>
      </c>
      <c r="OT57" s="19">
        <v>2371325.182</v>
      </c>
    </row>
    <row r="58" spans="1:410" ht="33" customHeight="1" x14ac:dyDescent="0.25">
      <c r="A58" s="18"/>
      <c r="B58" s="18" t="s">
        <v>763</v>
      </c>
      <c r="C58" s="18">
        <v>151.37</v>
      </c>
      <c r="D58" s="16" t="e">
        <f>_xlfn.IFNA(INDEX(#REF!,MATCH(E58,#REF!,0)),0)</f>
        <v>#REF!</v>
      </c>
      <c r="E58" s="18" t="s">
        <v>833</v>
      </c>
      <c r="F58" s="16" t="s">
        <v>765</v>
      </c>
      <c r="G58" s="16" t="s">
        <v>819</v>
      </c>
      <c r="H58" s="16" t="s">
        <v>820</v>
      </c>
      <c r="I58" s="16" t="s">
        <v>768</v>
      </c>
      <c r="J58" s="16" t="s">
        <v>811</v>
      </c>
      <c r="K58" s="16" t="s">
        <v>770</v>
      </c>
      <c r="L58" s="16" t="s">
        <v>771</v>
      </c>
      <c r="M58" s="18">
        <v>3.28</v>
      </c>
      <c r="N58" s="18">
        <v>3.88</v>
      </c>
      <c r="O58" s="18">
        <v>3.6799999999999997</v>
      </c>
      <c r="P58" s="18">
        <v>4.28</v>
      </c>
      <c r="Q58" s="18">
        <v>0.1</v>
      </c>
      <c r="R58" s="18">
        <v>3.48</v>
      </c>
      <c r="S58" s="18">
        <v>4.08</v>
      </c>
      <c r="T58" s="18">
        <v>0.2</v>
      </c>
      <c r="U58" s="18">
        <v>0</v>
      </c>
      <c r="V58" s="18">
        <v>0</v>
      </c>
      <c r="W58" s="18">
        <v>0</v>
      </c>
      <c r="X58" s="18">
        <v>3.28</v>
      </c>
      <c r="Y58" s="18">
        <v>3.8800000000000003</v>
      </c>
      <c r="Z58" s="20">
        <f t="shared" si="215"/>
        <v>2.8</v>
      </c>
      <c r="AA58" s="18">
        <v>0.2</v>
      </c>
      <c r="AB58" s="18">
        <v>0</v>
      </c>
      <c r="AC58" s="18">
        <v>0</v>
      </c>
      <c r="AD58" s="18">
        <v>0</v>
      </c>
      <c r="AE58" s="18">
        <v>0</v>
      </c>
      <c r="AF58" s="18">
        <v>0</v>
      </c>
      <c r="AG58" s="18">
        <v>0</v>
      </c>
      <c r="AH58" s="18">
        <v>0</v>
      </c>
      <c r="AI58" s="20">
        <f t="shared" si="127"/>
        <v>0</v>
      </c>
      <c r="AJ58" s="18">
        <v>0</v>
      </c>
      <c r="AK58" s="18">
        <v>0</v>
      </c>
      <c r="AL58" s="20">
        <f t="shared" si="128"/>
        <v>0</v>
      </c>
      <c r="AM58" s="18">
        <v>0</v>
      </c>
      <c r="AN58" s="18">
        <v>0</v>
      </c>
      <c r="AO58" s="18">
        <v>0</v>
      </c>
      <c r="AP58" s="18">
        <v>0</v>
      </c>
      <c r="AQ58" s="18">
        <v>0</v>
      </c>
      <c r="AR58" s="18">
        <v>0</v>
      </c>
      <c r="AS58" s="18">
        <v>0</v>
      </c>
      <c r="AT58" s="18">
        <v>0</v>
      </c>
      <c r="AU58" s="18">
        <v>0</v>
      </c>
      <c r="AV58" s="18">
        <v>1</v>
      </c>
      <c r="AW58" s="18">
        <v>0</v>
      </c>
      <c r="AX58" s="18">
        <v>0</v>
      </c>
      <c r="AY58" s="18">
        <v>0</v>
      </c>
      <c r="AZ58" s="18">
        <v>0</v>
      </c>
      <c r="BA58" s="18">
        <v>0</v>
      </c>
      <c r="BB58" s="18">
        <v>0</v>
      </c>
      <c r="BC58" s="18">
        <v>0</v>
      </c>
      <c r="BD58" s="18">
        <v>0</v>
      </c>
      <c r="BE58" s="18">
        <v>2</v>
      </c>
      <c r="BF58" s="18">
        <v>1</v>
      </c>
      <c r="BG58" s="18">
        <v>0</v>
      </c>
      <c r="BH58" s="18">
        <v>0</v>
      </c>
      <c r="BI58" s="18">
        <v>0</v>
      </c>
      <c r="BJ58" s="18">
        <v>0</v>
      </c>
      <c r="BK58" s="18">
        <v>0</v>
      </c>
      <c r="BL58" s="18">
        <v>0</v>
      </c>
      <c r="BM58" s="18">
        <v>0</v>
      </c>
      <c r="BN58" s="18">
        <v>0</v>
      </c>
      <c r="BO58" s="18">
        <v>0</v>
      </c>
      <c r="BP58" s="18">
        <v>1</v>
      </c>
      <c r="BQ58" s="18">
        <v>1</v>
      </c>
      <c r="BR58" s="18">
        <v>0</v>
      </c>
      <c r="BS58" s="18">
        <v>0</v>
      </c>
      <c r="BT58" s="18">
        <v>0</v>
      </c>
      <c r="BU58" s="18">
        <v>0</v>
      </c>
      <c r="BV58" s="18">
        <v>0</v>
      </c>
      <c r="BW58" s="18">
        <v>0</v>
      </c>
      <c r="BX58" s="18">
        <v>0</v>
      </c>
      <c r="BY58" s="18">
        <v>0</v>
      </c>
      <c r="BZ58" s="18">
        <v>0</v>
      </c>
      <c r="CA58" s="16" t="e">
        <f>_xlfn.IFNA(IF(RIGHT(D58,2)="=G",0,INDEX(#REF!,MATCH(E58,#REF!,0))),0)</f>
        <v>#REF!</v>
      </c>
      <c r="CB58" s="16" t="s">
        <v>776</v>
      </c>
      <c r="CC58" s="18">
        <v>0</v>
      </c>
      <c r="CD58" s="18">
        <v>0</v>
      </c>
      <c r="CE58" s="18">
        <v>3.28</v>
      </c>
      <c r="CF58" s="18">
        <v>0.77</v>
      </c>
      <c r="CG58" s="18">
        <v>0.12</v>
      </c>
      <c r="CH58" s="18">
        <v>5</v>
      </c>
      <c r="CI58" s="16" t="s">
        <v>98</v>
      </c>
      <c r="CJ58" s="18">
        <v>0</v>
      </c>
      <c r="CK58" s="20">
        <f t="shared" si="129"/>
        <v>2.2200000000000002</v>
      </c>
      <c r="CL58" s="20">
        <f t="shared" si="130"/>
        <v>2.2200000000000002</v>
      </c>
      <c r="CM58" s="18">
        <v>21.23</v>
      </c>
      <c r="CN58" s="18">
        <v>22.77</v>
      </c>
      <c r="CO58" s="18">
        <v>21.931000000000001</v>
      </c>
      <c r="CP58" s="22">
        <f t="shared" si="131"/>
        <v>21.93</v>
      </c>
      <c r="CQ58" s="22">
        <f t="shared" si="132"/>
        <v>19.71</v>
      </c>
      <c r="CR58" s="22">
        <f t="shared" si="133"/>
        <v>2.2200000000000002</v>
      </c>
      <c r="CS58" s="22">
        <f t="shared" si="134"/>
        <v>19.810000000000002</v>
      </c>
      <c r="CT58" s="22">
        <f t="shared" si="0"/>
        <v>20.010000000000002</v>
      </c>
      <c r="CU58" s="18">
        <v>20.010000000000002</v>
      </c>
      <c r="CV58" s="22">
        <f t="shared" si="135"/>
        <v>2.8</v>
      </c>
      <c r="CW58" s="22">
        <f t="shared" si="1"/>
        <v>0</v>
      </c>
      <c r="CX58" s="22">
        <f t="shared" si="2"/>
        <v>0</v>
      </c>
      <c r="CY58" s="22">
        <f t="shared" si="136"/>
        <v>22.77</v>
      </c>
      <c r="CZ58" s="22">
        <f t="shared" si="137"/>
        <v>22.77</v>
      </c>
      <c r="DA58" s="18">
        <v>22.77</v>
      </c>
      <c r="DB58" s="20">
        <f t="shared" si="138"/>
        <v>3.06</v>
      </c>
      <c r="DC58" s="20">
        <f t="shared" si="139"/>
        <v>0.84</v>
      </c>
      <c r="DD58" s="20">
        <f t="shared" si="140"/>
        <v>2.2200000000000002</v>
      </c>
      <c r="DE58" s="20">
        <f t="shared" si="3"/>
        <v>0.1</v>
      </c>
      <c r="DF58" s="20">
        <f t="shared" si="4"/>
        <v>0.2</v>
      </c>
      <c r="DG58" s="20">
        <f t="shared" si="5"/>
        <v>1.92</v>
      </c>
      <c r="DH58" s="20">
        <f t="shared" si="6"/>
        <v>0</v>
      </c>
      <c r="DI58" s="20">
        <f t="shared" si="7"/>
        <v>0</v>
      </c>
      <c r="DJ58" s="20">
        <f t="shared" si="8"/>
        <v>0</v>
      </c>
      <c r="DK58" s="20">
        <f t="shared" si="141"/>
        <v>2.2199999999999998</v>
      </c>
      <c r="DL58" s="20">
        <f t="shared" si="142"/>
        <v>0</v>
      </c>
      <c r="DM58" s="20">
        <f t="shared" si="216"/>
        <v>0</v>
      </c>
      <c r="DN58" s="20">
        <f t="shared" si="143"/>
        <v>0</v>
      </c>
      <c r="DO58" s="18">
        <v>4.4800000000000004</v>
      </c>
      <c r="DP58" s="18">
        <v>0</v>
      </c>
      <c r="DQ58" s="18">
        <v>1</v>
      </c>
      <c r="DR58" s="18">
        <v>1</v>
      </c>
      <c r="DS58" s="25">
        <f t="shared" si="144"/>
        <v>4.4800000000000004</v>
      </c>
      <c r="DT58" s="25">
        <f t="shared" si="145"/>
        <v>0</v>
      </c>
      <c r="DU58" s="25">
        <f t="shared" si="146"/>
        <v>9.9499999999999993</v>
      </c>
      <c r="DV58" s="25">
        <f t="shared" si="147"/>
        <v>0</v>
      </c>
      <c r="DW58" s="25">
        <f t="shared" si="148"/>
        <v>9.9499999999999993</v>
      </c>
      <c r="DX58" s="25">
        <f t="shared" si="149"/>
        <v>36.619999999999997</v>
      </c>
      <c r="DY58" s="25">
        <f t="shared" si="150"/>
        <v>0</v>
      </c>
      <c r="DZ58" s="25">
        <f t="shared" si="151"/>
        <v>36.619999999999997</v>
      </c>
      <c r="EA58" s="25">
        <f t="shared" si="152"/>
        <v>28.85</v>
      </c>
      <c r="EB58" s="25">
        <f t="shared" si="153"/>
        <v>0</v>
      </c>
      <c r="EC58" s="25">
        <f t="shared" si="154"/>
        <v>28.85</v>
      </c>
      <c r="ED58" s="25">
        <f t="shared" si="155"/>
        <v>7.77</v>
      </c>
      <c r="EE58" s="25">
        <f t="shared" si="155"/>
        <v>0</v>
      </c>
      <c r="EF58" s="25">
        <f t="shared" si="156"/>
        <v>7.77</v>
      </c>
      <c r="EG58" s="25">
        <f t="shared" si="157"/>
        <v>28.85</v>
      </c>
      <c r="EH58" s="25">
        <f t="shared" si="157"/>
        <v>0</v>
      </c>
      <c r="EI58" s="25">
        <f t="shared" si="158"/>
        <v>28.85</v>
      </c>
      <c r="EJ58" s="18">
        <v>151.37</v>
      </c>
      <c r="EK58" s="18">
        <v>103.25</v>
      </c>
      <c r="EL58" s="18" t="s">
        <v>833</v>
      </c>
      <c r="EM58" s="18" t="s">
        <v>835</v>
      </c>
      <c r="EN58" s="16" t="s">
        <v>774</v>
      </c>
      <c r="EO58" s="16" t="s">
        <v>132</v>
      </c>
      <c r="EP58" s="16" t="e">
        <f>IF(OR(EN58="Cống tròn",EN58="Cống hộp",EN58="Ống nhựa"),INDEX(#REF!,MATCH(E58,#REF!,0)),IF(OR(EN58="Rãnh xây",EN58="Rãnh bê tông"),INDEX(#REF!,MATCH(E58,#REF!,0)),0))</f>
        <v>#REF!</v>
      </c>
      <c r="EQ58" s="18">
        <v>45.980000000000004</v>
      </c>
      <c r="ER58" s="18">
        <v>1</v>
      </c>
      <c r="ES58" s="25">
        <f t="shared" si="159"/>
        <v>46</v>
      </c>
      <c r="ET58" s="1" t="e">
        <f>_xlfn.IFNA(IF(EN58="Cống tròn",INDEX(#REF!,MATCH(E58,#REF!,0)),IF(EN58="Cống hộp",INDEX(#REF!,MATCH(E58,#REF!,0)),EU58&amp;" ,"&amp;EV58)),0)</f>
        <v>#REF!</v>
      </c>
      <c r="EU58" s="16" t="s">
        <v>769</v>
      </c>
      <c r="EV58" s="16" t="s">
        <v>775</v>
      </c>
      <c r="EW58" s="16" t="e">
        <f>_xlfn.IFNA(INDEX(#REF!,MATCH(E58,#REF!,0)),0)</f>
        <v>#REF!</v>
      </c>
      <c r="EX58" s="16"/>
      <c r="EY58" s="18">
        <v>0</v>
      </c>
      <c r="EZ58" s="18">
        <v>0</v>
      </c>
      <c r="FA58" s="18">
        <v>0</v>
      </c>
      <c r="FB58" s="19">
        <v>0</v>
      </c>
      <c r="FC58" s="19">
        <v>0</v>
      </c>
      <c r="FD58" s="25">
        <f t="shared" si="9"/>
        <v>0</v>
      </c>
      <c r="FE58" s="25">
        <f t="shared" si="160"/>
        <v>0</v>
      </c>
      <c r="FF58" s="18">
        <v>0.1</v>
      </c>
      <c r="FG58" s="18">
        <v>2</v>
      </c>
      <c r="FH58" s="18">
        <v>1</v>
      </c>
      <c r="FI58" s="25">
        <f t="shared" si="161"/>
        <v>1.2</v>
      </c>
      <c r="FJ58" s="18">
        <v>0</v>
      </c>
      <c r="FK58" s="18">
        <v>0</v>
      </c>
      <c r="FL58" s="18">
        <v>0.2</v>
      </c>
      <c r="FM58" s="18">
        <v>1.4</v>
      </c>
      <c r="FN58" s="18">
        <v>0</v>
      </c>
      <c r="FO58" s="25">
        <f t="shared" si="162"/>
        <v>1.4</v>
      </c>
      <c r="FP58" s="18">
        <v>1.4999999999999999E-2</v>
      </c>
      <c r="FQ58" s="18">
        <v>1</v>
      </c>
      <c r="FR58" s="25">
        <f t="shared" si="10"/>
        <v>45</v>
      </c>
      <c r="FS58" s="25">
        <f t="shared" si="11"/>
        <v>0.65999999999999992</v>
      </c>
      <c r="FT58" s="25">
        <f t="shared" si="12"/>
        <v>45.66</v>
      </c>
      <c r="FU58" s="25">
        <f t="shared" si="13"/>
        <v>-0.32000000000000739</v>
      </c>
      <c r="FV58" s="25" t="str">
        <f t="shared" si="163"/>
        <v>Thêm 01</v>
      </c>
      <c r="FW58" s="25">
        <f t="shared" si="164"/>
        <v>0.69</v>
      </c>
      <c r="FX58" s="16"/>
      <c r="FY58" s="16"/>
      <c r="FZ58" s="16"/>
      <c r="GA58" s="16"/>
      <c r="GB58" s="19">
        <v>0</v>
      </c>
      <c r="GC58" s="19">
        <v>0</v>
      </c>
      <c r="GD58" s="19">
        <v>0</v>
      </c>
      <c r="GE58" s="19">
        <v>0</v>
      </c>
      <c r="GF58" s="19">
        <v>0</v>
      </c>
      <c r="GG58" s="19">
        <v>0</v>
      </c>
      <c r="GH58" s="19">
        <v>0</v>
      </c>
      <c r="GI58" s="19">
        <v>0</v>
      </c>
      <c r="GJ58" s="19">
        <v>0</v>
      </c>
      <c r="GK58" s="19">
        <v>0</v>
      </c>
      <c r="GL58" s="25">
        <f t="shared" si="14"/>
        <v>0</v>
      </c>
      <c r="GM58" s="25">
        <f t="shared" si="165"/>
        <v>0</v>
      </c>
      <c r="GN58" s="19">
        <v>0</v>
      </c>
      <c r="GO58" s="19">
        <v>0</v>
      </c>
      <c r="GP58" s="19">
        <v>0</v>
      </c>
      <c r="GQ58" s="19">
        <v>0</v>
      </c>
      <c r="GR58" s="1" t="e">
        <f>_xlfn.IFNA(INDEX(#REF!,MATCH(E58,#REF!,0)),0)</f>
        <v>#REF!</v>
      </c>
      <c r="GS58" s="16"/>
      <c r="GT58" s="18">
        <v>0</v>
      </c>
      <c r="GU58" s="18">
        <v>0</v>
      </c>
      <c r="GV58" s="18">
        <v>0</v>
      </c>
      <c r="GW58" s="18">
        <v>0</v>
      </c>
      <c r="GX58" s="25">
        <f t="shared" si="15"/>
        <v>0</v>
      </c>
      <c r="GY58" s="25">
        <f t="shared" si="16"/>
        <v>0</v>
      </c>
      <c r="GZ58" s="25">
        <f t="shared" si="166"/>
        <v>0</v>
      </c>
      <c r="HA58" s="1" t="e" cm="1">
        <f t="array" ref="HA58">INDEX(#REF!,MATCH(EJ58&amp;EK58&amp;HD58&amp;HE58&amp;HF58,#REF!&amp;#REF!&amp;#REF!&amp;#REF!&amp;#REF!,0))</f>
        <v>#REF!</v>
      </c>
      <c r="HB58" s="16"/>
      <c r="HC58" s="25">
        <f t="shared" si="167"/>
        <v>0</v>
      </c>
      <c r="HD58" s="18">
        <v>0</v>
      </c>
      <c r="HE58" s="18">
        <v>0</v>
      </c>
      <c r="HF58" s="18">
        <v>0</v>
      </c>
      <c r="HG58" s="1" t="e" cm="1">
        <f t="array" ref="HG58">INDEX(#REF!,MATCH(EJ58&amp;EK58&amp;HJ58&amp;HK58&amp;HL58,#REF!&amp;#REF!&amp;#REF!&amp;#REF!&amp;#REF!,0))</f>
        <v>#REF!</v>
      </c>
      <c r="HH58" s="16"/>
      <c r="HI58" s="25">
        <f t="shared" si="168"/>
        <v>0</v>
      </c>
      <c r="HJ58" s="25">
        <f t="shared" si="169"/>
        <v>0</v>
      </c>
      <c r="HK58" s="19">
        <v>0</v>
      </c>
      <c r="HL58" s="19">
        <v>0</v>
      </c>
      <c r="HM58" s="18">
        <v>0.01</v>
      </c>
      <c r="HN58" s="18">
        <v>1</v>
      </c>
      <c r="HO58" s="25">
        <f t="shared" si="170"/>
        <v>0</v>
      </c>
      <c r="HP58" s="25">
        <f t="shared" si="171"/>
        <v>0</v>
      </c>
      <c r="HQ58" s="25">
        <f t="shared" si="172"/>
        <v>0</v>
      </c>
      <c r="HR58" s="25">
        <f t="shared" si="173"/>
        <v>0</v>
      </c>
      <c r="HS58" s="25">
        <f t="shared" si="174"/>
        <v>0</v>
      </c>
      <c r="HT58" s="19">
        <v>0</v>
      </c>
      <c r="HU58" s="19">
        <v>0</v>
      </c>
      <c r="HV58" s="19">
        <v>0</v>
      </c>
      <c r="HW58" s="25">
        <f t="shared" si="175"/>
        <v>0</v>
      </c>
      <c r="HX58" s="19">
        <v>0</v>
      </c>
      <c r="HY58" s="19">
        <v>0</v>
      </c>
      <c r="HZ58" s="18">
        <v>21.93</v>
      </c>
      <c r="IA58" s="20">
        <f>ROUND(IF(EN58="Cống tròn",IF(EN58="Cống tròn",IF(EU58="Không có móng",IQ58-FF58,IF(EU58="Đế",IP58-FN58,IF(OR(EU58="Móng bê tông",EU58="Móng bê tông kết hợp đế"),II58-FJ58,0))),0),IF(EN58="Cống hộp",IF(AND(EN58="Cống hộp",EU58="Không có móng"),IQ58-GF58,IF(AND(EN58="Cống hộp",EU58="Móng bê tông"),IJ58-GB58,0)),IF(OR(EN58="Rãnh xây",EN58="Rãnh bê tông"),IF(OR(EN58="Rãnh xây",EN58="Rãnh bê tông"),IK58-GB58,0),IF(EN58="Ống nhựa",IF(AND(EN58="Ống nhựa",EU58="Không đắp cát"),IQ58-HT58,IF(AND(EN58="Ống nhựa",EU58="Đắp cát"),IH58-HX58,0)),IF(EN58="Rãnh thang",IF(EN58="Rãnh thang",IF(EU58="Móng bê tông",#REF!-#REF!,IQ58),0),0))))),2)</f>
        <v>20.41</v>
      </c>
      <c r="IB58" s="20">
        <f t="shared" si="176"/>
        <v>1.5199999999999996</v>
      </c>
      <c r="IC58" s="20">
        <f t="shared" si="17"/>
        <v>20.41</v>
      </c>
      <c r="ID58" s="20">
        <f t="shared" si="18"/>
        <v>0</v>
      </c>
      <c r="IE58" s="20">
        <f t="shared" si="19"/>
        <v>0</v>
      </c>
      <c r="IF58" s="20">
        <f t="shared" si="20"/>
        <v>0</v>
      </c>
      <c r="IG58" s="20">
        <f>IF(EN58="Rãnh thang",IF(AND(EN58="Rãnh thang",EU58="Móng bê tông"),IQ58-#REF!,0),IF(EN58="Ống nhựa",IF(AND(EN58="Ống nhựa",EU58="Đắp cát"),IQ58-HT58,0),IF(EN58="Cống tròn",IF(EN58="Cống tròn",IF(OR(EU58="Móng bê tông",EU58="Móng bê tông kết hợp đế"),IM58-FL58,0),0),IF(EN58="Cống hộp",IF(AND(EN58="Cống hộp",EU58="Móng bê tông"),IN58-GD58,0),IF(OR(EN58="Rãnh xây",EN58="Rãnh bê tông"),IF(AND(EN58="Rãnh xây",EU58="Móng bê tông"),IO58-GD58,IF(AND(EN58="Rãnh bê tông",EU58="Móng bê tông"),IO58-GD58,0)),0)))))</f>
        <v>20.41</v>
      </c>
      <c r="IH58" s="20">
        <f t="shared" si="21"/>
        <v>0</v>
      </c>
      <c r="II58" s="20">
        <f t="shared" si="22"/>
        <v>20.41</v>
      </c>
      <c r="IJ58" s="20">
        <f t="shared" si="23"/>
        <v>0</v>
      </c>
      <c r="IK58" s="20">
        <f t="shared" si="177"/>
        <v>0</v>
      </c>
      <c r="IL58" s="20">
        <f t="shared" si="24"/>
        <v>20.61</v>
      </c>
      <c r="IM58" s="20">
        <f t="shared" si="25"/>
        <v>20.61</v>
      </c>
      <c r="IN58" s="20">
        <f t="shared" si="26"/>
        <v>0</v>
      </c>
      <c r="IO58" s="20">
        <f t="shared" si="27"/>
        <v>0</v>
      </c>
      <c r="IP58" s="20">
        <f t="shared" si="28"/>
        <v>0</v>
      </c>
      <c r="IQ58" s="18">
        <v>20.71</v>
      </c>
      <c r="IR58" s="25">
        <f t="shared" si="178"/>
        <v>0</v>
      </c>
      <c r="IS58" s="25">
        <f t="shared" si="29"/>
        <v>0</v>
      </c>
      <c r="IT58" s="25">
        <f t="shared" si="30"/>
        <v>0</v>
      </c>
      <c r="IU58" s="25">
        <f>ROUND(IF(EN58="Cống tròn",IF(EN58="Cống tròn",IV58+FF58,0),IF(EN58="Cống hộp",IF(EN58="Cống hộp",IV58+GP58,0),IF(OR(EN58="Rãnh xây",EN58="Rãnh bê tông"),IF(OR(EN58="Rãnh xây",EN58="Rãnh bê tông"),IV58+GP58,0),IF(EN58="ống nhựa",IF(EN58="Ống nhựa",IV58+HT58,0),IF(EN58="Rãnh thang",IF(EN58="Rãnh thang",IQ58+#REF!,0),0))))),2)</f>
        <v>21.66</v>
      </c>
      <c r="IV58" s="18">
        <v>21.56</v>
      </c>
      <c r="IW58" s="25">
        <f t="shared" si="31"/>
        <v>21.66</v>
      </c>
      <c r="IX58" s="25">
        <f t="shared" si="32"/>
        <v>0</v>
      </c>
      <c r="IY58" s="25">
        <f t="shared" si="33"/>
        <v>0</v>
      </c>
      <c r="IZ58" s="25">
        <f t="shared" si="34"/>
        <v>0</v>
      </c>
      <c r="JA58" s="25">
        <f t="shared" si="35"/>
        <v>0</v>
      </c>
      <c r="JB58" s="18">
        <v>22.02</v>
      </c>
      <c r="JC58" s="20">
        <f>ROUND(IF(EN58="Cống tròn",IF(EN58="Cống tròn",IF(EU58="Không có móng",JS58-FF58,IF(EU58="Đế",JR58-FN58,IF(OR(EU58="Móng bê tông",EU58="Móng bê tông kết hợp đế"),JK58-FJ58,0))),0),IF(EN58="Cống hộp",IF(AND(EN58="Cống hộp",EU58="Không có móng"),JS58-GF58,IF(AND(EN58="Cống hộp",EU58="Móng bê tông"),JL58-GB58,0)),IF(OR(EN58="Rãnh xây",EN58="Rãnh bê tông"),IF(OR(EN58="Rãnh xây",EN58="Rãnh bê tông"),JM58-GB58,0),IF(EN58="Ống nhựa",IF(AND(EN58="Ống nhựa",EU58="Không đắp cát"),JS58-HT58,IF(AND(EN58="Ống nhựa",EU58="Đắp cát"),JJ58-HX58,0)),IF(EN58="Rãnh thang",IF(EN58="Rãnh thang",IF(EU58="Móng bê tông",#REF!-#REF!,JS58),0),0))))),2)</f>
        <v>20.260000000000002</v>
      </c>
      <c r="JD58" s="20">
        <f t="shared" si="179"/>
        <v>1.759999999999998</v>
      </c>
      <c r="JE58" s="20">
        <f t="shared" si="36"/>
        <v>20.259999999999998</v>
      </c>
      <c r="JF58" s="20">
        <f t="shared" si="37"/>
        <v>0</v>
      </c>
      <c r="JG58" s="20">
        <f t="shared" si="38"/>
        <v>0</v>
      </c>
      <c r="JH58" s="20">
        <f t="shared" si="39"/>
        <v>0</v>
      </c>
      <c r="JI58" s="20">
        <f>IF(EN58="Rãnh thang",IF(AND(EN58="Rãnh thang",EU58="Móng bê tông"),JS58-#REF!,0),IF(EN58="Ống nhựa",IF(AND(EN58="Ống nhựa",EU58="Đắp cát"),JS58-HT58,0),IF(EN58="Cống tròn",IF(EN58="Cống tròn",IF(OR(EU58="Móng bê tông",EU58="Móng bê tông kết hợp đế"),JO58-FL58,0),0),IF(EN58="Cống hộp",IF(AND(EN58="Cống hộp",EU58="Móng bê tông"),JP58-GD58,0),IF(OR(EN58="Rãnh xây",EN58="Rãnh bê tông"),IF(AND(EN58="Rãnh xây",EU58="Móng bê tông"),JQ58-GD58,IF(AND(EN58="Rãnh bê tông",EU58="Móng bê tông"),JQ58-GD58,0)),0)))))</f>
        <v>20.259999999999998</v>
      </c>
      <c r="JJ58" s="20">
        <f t="shared" si="40"/>
        <v>0</v>
      </c>
      <c r="JK58" s="20">
        <f t="shared" si="41"/>
        <v>20.259999999999998</v>
      </c>
      <c r="JL58" s="20">
        <f t="shared" si="42"/>
        <v>0</v>
      </c>
      <c r="JM58" s="20">
        <f t="shared" si="43"/>
        <v>0</v>
      </c>
      <c r="JN58" s="20">
        <f t="shared" si="44"/>
        <v>20.459999999999997</v>
      </c>
      <c r="JO58" s="20">
        <f t="shared" si="45"/>
        <v>20.459999999999997</v>
      </c>
      <c r="JP58" s="20">
        <f t="shared" si="46"/>
        <v>0</v>
      </c>
      <c r="JQ58" s="20">
        <f t="shared" si="47"/>
        <v>0</v>
      </c>
      <c r="JR58" s="20">
        <f t="shared" si="48"/>
        <v>0</v>
      </c>
      <c r="JS58" s="26">
        <v>20.56</v>
      </c>
      <c r="JT58" s="25">
        <f t="shared" si="180"/>
        <v>0</v>
      </c>
      <c r="JU58" s="25">
        <f t="shared" si="49"/>
        <v>0</v>
      </c>
      <c r="JV58" s="25">
        <f t="shared" si="50"/>
        <v>0</v>
      </c>
      <c r="JW58" s="25">
        <f>ROUND(IF(EN58="Cống tròn",IF(EN58="Cống tròn",JX58+FF58,0),IF(EN58="Cống hộp",IF(EN58="Cống hộp",JX58+GP58,0),IF(OR(EN58="Rãnh xây",EN58="Rãnh bê tông"),IF(OR(EN58="Rãnh xây",EN58="Rãnh bê tông"),JX58+GP58,0),IF(EN58="ống nhựa",IF(EN58="Ống nhựa",JX58+HT58,0),IF(EN58="Rãnh thang",IF(EN58="Rãnh thang",JS58+#REF!,0),0))))),2)</f>
        <v>21.66</v>
      </c>
      <c r="JX58" s="27">
        <v>21.56</v>
      </c>
      <c r="JY58" s="25">
        <f t="shared" si="51"/>
        <v>21.66</v>
      </c>
      <c r="JZ58" s="25">
        <f t="shared" si="52"/>
        <v>0</v>
      </c>
      <c r="KA58" s="25">
        <f t="shared" si="53"/>
        <v>0</v>
      </c>
      <c r="KB58" s="25">
        <f t="shared" si="54"/>
        <v>0</v>
      </c>
      <c r="KC58" s="25">
        <f t="shared" si="55"/>
        <v>0</v>
      </c>
      <c r="KD58" s="28" t="s">
        <v>98</v>
      </c>
      <c r="KE58" s="27">
        <v>0</v>
      </c>
      <c r="KF58" s="25">
        <f t="shared" si="56"/>
        <v>1.5199999999999996</v>
      </c>
      <c r="KG58" s="25">
        <f t="shared" si="181"/>
        <v>1.5199999999999996</v>
      </c>
      <c r="KH58" s="27">
        <v>0</v>
      </c>
      <c r="KI58" s="25">
        <f t="shared" si="57"/>
        <v>1.759999999999998</v>
      </c>
      <c r="KJ58" s="25">
        <f t="shared" si="182"/>
        <v>1.759999999999998</v>
      </c>
      <c r="KK58" s="25">
        <f t="shared" si="58"/>
        <v>0</v>
      </c>
      <c r="KL58" s="25">
        <f t="shared" si="59"/>
        <v>0</v>
      </c>
      <c r="KM58" s="25">
        <f t="shared" si="183"/>
        <v>0</v>
      </c>
      <c r="KN58" s="25">
        <f t="shared" si="60"/>
        <v>0</v>
      </c>
      <c r="KO58" s="25">
        <f t="shared" si="61"/>
        <v>0</v>
      </c>
      <c r="KP58" s="25">
        <f t="shared" si="184"/>
        <v>0</v>
      </c>
      <c r="KQ58" s="25">
        <f t="shared" si="62"/>
        <v>0.2</v>
      </c>
      <c r="KR58" s="25">
        <f t="shared" si="63"/>
        <v>0.2</v>
      </c>
      <c r="KS58" s="25">
        <f t="shared" si="185"/>
        <v>0.2</v>
      </c>
      <c r="KT58" s="25">
        <f t="shared" si="64"/>
        <v>0</v>
      </c>
      <c r="KU58" s="25">
        <f t="shared" si="65"/>
        <v>0</v>
      </c>
      <c r="KV58" s="25">
        <f t="shared" si="186"/>
        <v>0</v>
      </c>
      <c r="KW58" s="25">
        <f t="shared" si="66"/>
        <v>0</v>
      </c>
      <c r="KX58" s="25">
        <f t="shared" si="67"/>
        <v>0</v>
      </c>
      <c r="KY58" s="25">
        <f t="shared" si="187"/>
        <v>0</v>
      </c>
      <c r="KZ58" s="25">
        <f t="shared" si="68"/>
        <v>0</v>
      </c>
      <c r="LA58" s="25">
        <f t="shared" si="69"/>
        <v>0</v>
      </c>
      <c r="LB58" s="25">
        <f t="shared" si="188"/>
        <v>0</v>
      </c>
      <c r="LC58" s="25">
        <f t="shared" si="70"/>
        <v>1.4</v>
      </c>
      <c r="LD58" s="25">
        <f t="shared" si="71"/>
        <v>1.4</v>
      </c>
      <c r="LE58" s="25">
        <f t="shared" si="189"/>
        <v>1.4</v>
      </c>
      <c r="LF58" s="25">
        <f t="shared" si="72"/>
        <v>0</v>
      </c>
      <c r="LG58" s="25">
        <f t="shared" si="73"/>
        <v>0</v>
      </c>
      <c r="LH58" s="25">
        <f t="shared" si="190"/>
        <v>0</v>
      </c>
      <c r="LI58" s="25">
        <f t="shared" si="74"/>
        <v>0</v>
      </c>
      <c r="LJ58" s="25">
        <f t="shared" si="75"/>
        <v>0</v>
      </c>
      <c r="LK58" s="25">
        <f t="shared" si="191"/>
        <v>0</v>
      </c>
      <c r="LL58" s="25">
        <f t="shared" si="76"/>
        <v>0</v>
      </c>
      <c r="LM58" s="25">
        <f t="shared" si="77"/>
        <v>0</v>
      </c>
      <c r="LN58" s="25">
        <f t="shared" si="192"/>
        <v>0</v>
      </c>
      <c r="LO58" s="25">
        <f t="shared" si="78"/>
        <v>0</v>
      </c>
      <c r="LP58" s="25">
        <f t="shared" si="79"/>
        <v>0</v>
      </c>
      <c r="LQ58" s="25">
        <f t="shared" si="193"/>
        <v>0</v>
      </c>
      <c r="LR58" s="25">
        <f t="shared" si="80"/>
        <v>0</v>
      </c>
      <c r="LS58" s="25">
        <f t="shared" si="81"/>
        <v>0</v>
      </c>
      <c r="LT58" s="25">
        <f t="shared" si="194"/>
        <v>0</v>
      </c>
      <c r="LU58" s="25">
        <f t="shared" si="82"/>
        <v>0</v>
      </c>
      <c r="LV58" s="25">
        <f t="shared" si="83"/>
        <v>0</v>
      </c>
      <c r="LW58" s="25">
        <f t="shared" si="195"/>
        <v>0</v>
      </c>
      <c r="LX58" s="25">
        <f t="shared" si="84"/>
        <v>0</v>
      </c>
      <c r="LY58" s="25">
        <f t="shared" si="85"/>
        <v>0</v>
      </c>
      <c r="LZ58" s="25">
        <f t="shared" si="196"/>
        <v>0</v>
      </c>
      <c r="MA58" s="25">
        <f t="shared" si="86"/>
        <v>0</v>
      </c>
      <c r="MB58" s="25">
        <f t="shared" si="87"/>
        <v>0</v>
      </c>
      <c r="MC58" s="25">
        <f t="shared" si="197"/>
        <v>0</v>
      </c>
      <c r="MD58" s="25">
        <f t="shared" si="88"/>
        <v>0</v>
      </c>
      <c r="ME58" s="25">
        <f t="shared" si="89"/>
        <v>0</v>
      </c>
      <c r="MF58" s="25">
        <f t="shared" si="198"/>
        <v>0</v>
      </c>
      <c r="MG58" s="25">
        <f t="shared" si="90"/>
        <v>0</v>
      </c>
      <c r="MH58" s="25">
        <f t="shared" si="91"/>
        <v>0</v>
      </c>
      <c r="MI58" s="25">
        <f t="shared" si="199"/>
        <v>0</v>
      </c>
      <c r="MJ58" s="25">
        <f t="shared" si="92"/>
        <v>0</v>
      </c>
      <c r="MK58" s="25">
        <f t="shared" si="93"/>
        <v>0</v>
      </c>
      <c r="ML58" s="25">
        <f t="shared" si="200"/>
        <v>0</v>
      </c>
      <c r="MM58" s="25">
        <f t="shared" si="94"/>
        <v>0</v>
      </c>
      <c r="MN58" s="25">
        <f t="shared" si="95"/>
        <v>0</v>
      </c>
      <c r="MO58" s="25">
        <f t="shared" si="201"/>
        <v>0</v>
      </c>
      <c r="MP58" s="25">
        <f t="shared" si="96"/>
        <v>0</v>
      </c>
      <c r="MQ58" s="25">
        <f t="shared" si="97"/>
        <v>0</v>
      </c>
      <c r="MR58" s="25">
        <f t="shared" si="202"/>
        <v>0</v>
      </c>
      <c r="MS58" s="29">
        <v>1.4</v>
      </c>
      <c r="MT58" s="29">
        <v>0</v>
      </c>
      <c r="MU58" s="29">
        <v>1</v>
      </c>
      <c r="MV58" s="29">
        <v>1</v>
      </c>
      <c r="MW58" s="25">
        <f t="shared" si="98"/>
        <v>1.4</v>
      </c>
      <c r="MX58" s="25">
        <f t="shared" si="99"/>
        <v>2.13</v>
      </c>
      <c r="MY58" s="25">
        <f t="shared" si="100"/>
        <v>0</v>
      </c>
      <c r="MZ58" s="25">
        <f t="shared" si="101"/>
        <v>0</v>
      </c>
      <c r="NA58" s="25">
        <f t="shared" si="102"/>
        <v>1.4</v>
      </c>
      <c r="NB58" s="25">
        <f t="shared" si="103"/>
        <v>2.46</v>
      </c>
      <c r="NC58" s="25">
        <f t="shared" si="104"/>
        <v>0</v>
      </c>
      <c r="ND58" s="25">
        <f t="shared" si="105"/>
        <v>0</v>
      </c>
      <c r="NE58" s="25">
        <f t="shared" si="203"/>
        <v>1.4</v>
      </c>
      <c r="NF58" s="25">
        <f t="shared" si="203"/>
        <v>2.2949999999999999</v>
      </c>
      <c r="NG58" s="25">
        <f t="shared" si="203"/>
        <v>0</v>
      </c>
      <c r="NH58" s="25">
        <f t="shared" si="203"/>
        <v>0</v>
      </c>
      <c r="NI58" s="25">
        <f t="shared" si="107"/>
        <v>105.52</v>
      </c>
      <c r="NJ58" s="25">
        <f t="shared" si="108"/>
        <v>0</v>
      </c>
      <c r="NK58" s="25">
        <f t="shared" si="109"/>
        <v>105.52</v>
      </c>
      <c r="NL58" s="25">
        <f t="shared" si="110"/>
        <v>83.62</v>
      </c>
      <c r="NM58" s="25">
        <f t="shared" si="111"/>
        <v>0</v>
      </c>
      <c r="NN58" s="25">
        <f t="shared" si="204"/>
        <v>83.62</v>
      </c>
      <c r="NO58" s="25">
        <f t="shared" si="112"/>
        <v>0</v>
      </c>
      <c r="NP58" s="25">
        <f t="shared" si="113"/>
        <v>0</v>
      </c>
      <c r="NQ58" s="25">
        <f t="shared" si="205"/>
        <v>0</v>
      </c>
      <c r="NR58" s="25">
        <f t="shared" si="114"/>
        <v>0</v>
      </c>
      <c r="NS58" s="25">
        <f t="shared" si="115"/>
        <v>0</v>
      </c>
      <c r="NT58" s="25">
        <f t="shared" si="206"/>
        <v>0</v>
      </c>
      <c r="NU58" s="25">
        <f t="shared" si="116"/>
        <v>0</v>
      </c>
      <c r="NV58" s="25">
        <f t="shared" si="117"/>
        <v>0</v>
      </c>
      <c r="NW58" s="25">
        <f t="shared" si="207"/>
        <v>0</v>
      </c>
      <c r="NX58" s="25">
        <f t="shared" si="208"/>
        <v>83.62</v>
      </c>
      <c r="NY58" s="25">
        <f t="shared" si="208"/>
        <v>0</v>
      </c>
      <c r="NZ58" s="25">
        <f t="shared" si="209"/>
        <v>83.62</v>
      </c>
      <c r="OA58" s="25">
        <f t="shared" si="210"/>
        <v>21.9</v>
      </c>
      <c r="OB58" s="25">
        <f t="shared" si="210"/>
        <v>0</v>
      </c>
      <c r="OC58" s="25">
        <f t="shared" si="211"/>
        <v>21.9</v>
      </c>
      <c r="OD58" s="25">
        <f t="shared" si="212"/>
        <v>83.62</v>
      </c>
      <c r="OE58" s="25">
        <f t="shared" si="212"/>
        <v>0</v>
      </c>
      <c r="OF58" s="25">
        <f t="shared" si="212"/>
        <v>83.62</v>
      </c>
      <c r="OG58" s="25">
        <f t="shared" si="119"/>
        <v>0</v>
      </c>
      <c r="OH58" s="25">
        <f t="shared" si="120"/>
        <v>0</v>
      </c>
      <c r="OI58" s="25">
        <f t="shared" si="121"/>
        <v>0</v>
      </c>
      <c r="OJ58" s="25">
        <f t="shared" si="122"/>
        <v>0</v>
      </c>
      <c r="OK58" s="25">
        <f t="shared" si="123"/>
        <v>0</v>
      </c>
      <c r="OL58" s="25">
        <f t="shared" si="124"/>
        <v>0</v>
      </c>
      <c r="OM58" s="25">
        <f t="shared" si="213"/>
        <v>0</v>
      </c>
      <c r="ON58" s="25">
        <f t="shared" si="213"/>
        <v>0</v>
      </c>
      <c r="OO58" s="25">
        <f t="shared" si="213"/>
        <v>0</v>
      </c>
      <c r="OP58" s="25">
        <f t="shared" si="125"/>
        <v>0</v>
      </c>
      <c r="OQ58" s="25">
        <f t="shared" si="126"/>
        <v>0</v>
      </c>
      <c r="OR58" s="25">
        <f t="shared" si="214"/>
        <v>0</v>
      </c>
      <c r="OS58" s="19">
        <v>538444.826</v>
      </c>
      <c r="OT58" s="19">
        <v>2371325.0929999999</v>
      </c>
    </row>
    <row r="59" spans="1:410" ht="33" customHeight="1" x14ac:dyDescent="0.25">
      <c r="A59" s="18"/>
      <c r="B59" s="18" t="s">
        <v>763</v>
      </c>
      <c r="C59" s="18">
        <v>103.25</v>
      </c>
      <c r="D59" s="16" t="e">
        <f>_xlfn.IFNA(INDEX(#REF!,MATCH(E59,#REF!,0)),0)</f>
        <v>#REF!</v>
      </c>
      <c r="E59" s="18" t="s">
        <v>835</v>
      </c>
      <c r="F59" s="16" t="s">
        <v>765</v>
      </c>
      <c r="G59" s="16" t="s">
        <v>810</v>
      </c>
      <c r="H59" s="16" t="s">
        <v>767</v>
      </c>
      <c r="I59" s="16" t="s">
        <v>768</v>
      </c>
      <c r="J59" s="16" t="s">
        <v>811</v>
      </c>
      <c r="K59" s="16" t="s">
        <v>770</v>
      </c>
      <c r="L59" s="16" t="s">
        <v>771</v>
      </c>
      <c r="M59" s="18">
        <v>1.8399999999999999</v>
      </c>
      <c r="N59" s="18">
        <v>1.8399999999999999</v>
      </c>
      <c r="O59" s="18">
        <v>2.2399999999999998</v>
      </c>
      <c r="P59" s="18">
        <v>2.2399999999999998</v>
      </c>
      <c r="Q59" s="18">
        <v>0.1</v>
      </c>
      <c r="R59" s="18">
        <v>2.04</v>
      </c>
      <c r="S59" s="18">
        <v>2.04</v>
      </c>
      <c r="T59" s="18">
        <v>0.2</v>
      </c>
      <c r="U59" s="18">
        <v>0</v>
      </c>
      <c r="V59" s="18">
        <v>0</v>
      </c>
      <c r="W59" s="18">
        <v>0</v>
      </c>
      <c r="X59" s="18">
        <v>1.8399999999999999</v>
      </c>
      <c r="Y59" s="18">
        <v>1.7999999999999998</v>
      </c>
      <c r="Z59" s="20">
        <f t="shared" si="215"/>
        <v>2.2999999999999998</v>
      </c>
      <c r="AA59" s="18">
        <v>0.22</v>
      </c>
      <c r="AB59" s="18">
        <v>0</v>
      </c>
      <c r="AC59" s="18">
        <v>0</v>
      </c>
      <c r="AD59" s="18">
        <v>0</v>
      </c>
      <c r="AE59" s="18">
        <v>0</v>
      </c>
      <c r="AF59" s="18">
        <v>0</v>
      </c>
      <c r="AG59" s="18">
        <v>1.4</v>
      </c>
      <c r="AH59" s="18">
        <v>1.4</v>
      </c>
      <c r="AI59" s="20">
        <f t="shared" si="127"/>
        <v>2.4499999999999997</v>
      </c>
      <c r="AJ59" s="18">
        <v>0</v>
      </c>
      <c r="AK59" s="18">
        <v>0</v>
      </c>
      <c r="AL59" s="20">
        <f t="shared" si="128"/>
        <v>0</v>
      </c>
      <c r="AM59" s="18">
        <v>1.8399999999999999</v>
      </c>
      <c r="AN59" s="18">
        <v>1.4</v>
      </c>
      <c r="AO59" s="18">
        <v>0.15</v>
      </c>
      <c r="AP59" s="18">
        <v>0.22</v>
      </c>
      <c r="AQ59" s="18">
        <v>0</v>
      </c>
      <c r="AR59" s="18">
        <v>0</v>
      </c>
      <c r="AS59" s="18">
        <v>0</v>
      </c>
      <c r="AT59" s="18">
        <v>0</v>
      </c>
      <c r="AU59" s="18">
        <v>0</v>
      </c>
      <c r="AV59" s="18">
        <v>1</v>
      </c>
      <c r="AW59" s="18">
        <v>0</v>
      </c>
      <c r="AX59" s="18">
        <v>0</v>
      </c>
      <c r="AY59" s="18">
        <v>0</v>
      </c>
      <c r="AZ59" s="18">
        <v>0</v>
      </c>
      <c r="BA59" s="18">
        <v>0</v>
      </c>
      <c r="BB59" s="18">
        <v>0</v>
      </c>
      <c r="BC59" s="18">
        <v>0</v>
      </c>
      <c r="BD59" s="18">
        <v>0</v>
      </c>
      <c r="BE59" s="18">
        <v>2</v>
      </c>
      <c r="BF59" s="18">
        <v>0</v>
      </c>
      <c r="BG59" s="18">
        <v>0</v>
      </c>
      <c r="BH59" s="18">
        <v>0</v>
      </c>
      <c r="BI59" s="18">
        <v>0</v>
      </c>
      <c r="BJ59" s="18">
        <v>0</v>
      </c>
      <c r="BK59" s="18">
        <v>0</v>
      </c>
      <c r="BL59" s="18">
        <v>0</v>
      </c>
      <c r="BM59" s="18">
        <v>0</v>
      </c>
      <c r="BN59" s="18">
        <v>0</v>
      </c>
      <c r="BO59" s="18">
        <v>0</v>
      </c>
      <c r="BP59" s="18">
        <v>0</v>
      </c>
      <c r="BQ59" s="18">
        <v>0</v>
      </c>
      <c r="BR59" s="18">
        <v>0</v>
      </c>
      <c r="BS59" s="18">
        <v>0</v>
      </c>
      <c r="BT59" s="18">
        <v>0</v>
      </c>
      <c r="BU59" s="18">
        <v>0</v>
      </c>
      <c r="BV59" s="18">
        <v>0</v>
      </c>
      <c r="BW59" s="18">
        <v>0</v>
      </c>
      <c r="BX59" s="18">
        <v>0</v>
      </c>
      <c r="BY59" s="18">
        <v>0</v>
      </c>
      <c r="BZ59" s="18">
        <v>0</v>
      </c>
      <c r="CA59" s="16" t="e">
        <f>_xlfn.IFNA(IF(RIGHT(D59,2)="=G",0,INDEX(#REF!,MATCH(E59,#REF!,0))),0)</f>
        <v>#REF!</v>
      </c>
      <c r="CB59" s="16" t="s">
        <v>776</v>
      </c>
      <c r="CC59" s="18">
        <v>0</v>
      </c>
      <c r="CD59" s="18">
        <v>0</v>
      </c>
      <c r="CE59" s="18">
        <v>1.84</v>
      </c>
      <c r="CF59" s="18">
        <v>0.9</v>
      </c>
      <c r="CG59" s="18">
        <v>0.12</v>
      </c>
      <c r="CH59" s="18">
        <v>2</v>
      </c>
      <c r="CI59" s="16" t="s">
        <v>98</v>
      </c>
      <c r="CJ59" s="18">
        <v>0</v>
      </c>
      <c r="CK59" s="20">
        <f t="shared" si="129"/>
        <v>2.06</v>
      </c>
      <c r="CL59" s="20">
        <f t="shared" si="130"/>
        <v>2.06</v>
      </c>
      <c r="CM59" s="18">
        <v>22.02</v>
      </c>
      <c r="CN59" s="18">
        <v>22.69</v>
      </c>
      <c r="CO59" s="18">
        <v>21.851000000000003</v>
      </c>
      <c r="CP59" s="22">
        <f t="shared" si="131"/>
        <v>22.02</v>
      </c>
      <c r="CQ59" s="22">
        <f t="shared" si="132"/>
        <v>19.96</v>
      </c>
      <c r="CR59" s="22">
        <f t="shared" si="133"/>
        <v>2.06</v>
      </c>
      <c r="CS59" s="22">
        <f t="shared" si="134"/>
        <v>20.060000000000002</v>
      </c>
      <c r="CT59" s="22">
        <f t="shared" si="0"/>
        <v>20.260000000000002</v>
      </c>
      <c r="CU59" s="18">
        <v>20.260000000000002</v>
      </c>
      <c r="CV59" s="22">
        <f t="shared" si="135"/>
        <v>2.2999999999999998</v>
      </c>
      <c r="CW59" s="22">
        <f t="shared" si="1"/>
        <v>0</v>
      </c>
      <c r="CX59" s="22">
        <f t="shared" si="2"/>
        <v>0</v>
      </c>
      <c r="CY59" s="22">
        <f t="shared" si="136"/>
        <v>22.54</v>
      </c>
      <c r="CZ59" s="22">
        <f t="shared" si="137"/>
        <v>22.69</v>
      </c>
      <c r="DA59" s="18">
        <v>22.69</v>
      </c>
      <c r="DB59" s="20">
        <f t="shared" si="138"/>
        <v>2.73</v>
      </c>
      <c r="DC59" s="20">
        <f t="shared" si="139"/>
        <v>0.67</v>
      </c>
      <c r="DD59" s="20">
        <f t="shared" si="140"/>
        <v>2.06</v>
      </c>
      <c r="DE59" s="20">
        <f t="shared" si="3"/>
        <v>0.1</v>
      </c>
      <c r="DF59" s="20">
        <f t="shared" si="4"/>
        <v>0.2</v>
      </c>
      <c r="DG59" s="20">
        <f t="shared" si="5"/>
        <v>1.76</v>
      </c>
      <c r="DH59" s="20">
        <f t="shared" si="6"/>
        <v>0</v>
      </c>
      <c r="DI59" s="20">
        <f t="shared" si="7"/>
        <v>0</v>
      </c>
      <c r="DJ59" s="20">
        <f t="shared" si="8"/>
        <v>0</v>
      </c>
      <c r="DK59" s="20">
        <f t="shared" si="141"/>
        <v>2.06</v>
      </c>
      <c r="DL59" s="20">
        <f t="shared" si="142"/>
        <v>0</v>
      </c>
      <c r="DM59" s="20">
        <f t="shared" si="216"/>
        <v>0</v>
      </c>
      <c r="DN59" s="20">
        <f t="shared" si="143"/>
        <v>0</v>
      </c>
      <c r="DO59" s="18">
        <v>2.44</v>
      </c>
      <c r="DP59" s="18">
        <v>0</v>
      </c>
      <c r="DQ59" s="18">
        <v>1</v>
      </c>
      <c r="DR59" s="18">
        <v>1</v>
      </c>
      <c r="DS59" s="25">
        <f t="shared" si="144"/>
        <v>2.44</v>
      </c>
      <c r="DT59" s="25">
        <f t="shared" si="145"/>
        <v>0</v>
      </c>
      <c r="DU59" s="25">
        <f t="shared" si="146"/>
        <v>5.03</v>
      </c>
      <c r="DV59" s="25">
        <f t="shared" si="147"/>
        <v>0</v>
      </c>
      <c r="DW59" s="25">
        <f t="shared" si="148"/>
        <v>5.03</v>
      </c>
      <c r="DX59" s="25">
        <f t="shared" si="149"/>
        <v>11.27</v>
      </c>
      <c r="DY59" s="25">
        <f t="shared" si="150"/>
        <v>0</v>
      </c>
      <c r="DZ59" s="25">
        <f t="shared" si="151"/>
        <v>11.27</v>
      </c>
      <c r="EA59" s="25">
        <f t="shared" si="152"/>
        <v>7.29</v>
      </c>
      <c r="EB59" s="25">
        <f t="shared" si="153"/>
        <v>0</v>
      </c>
      <c r="EC59" s="25">
        <f t="shared" si="154"/>
        <v>7.29</v>
      </c>
      <c r="ED59" s="25">
        <f t="shared" si="155"/>
        <v>3.98</v>
      </c>
      <c r="EE59" s="25">
        <f t="shared" si="155"/>
        <v>0</v>
      </c>
      <c r="EF59" s="25">
        <f t="shared" si="156"/>
        <v>3.98</v>
      </c>
      <c r="EG59" s="25">
        <f t="shared" si="157"/>
        <v>7.29</v>
      </c>
      <c r="EH59" s="25">
        <f t="shared" si="157"/>
        <v>0</v>
      </c>
      <c r="EI59" s="25">
        <f t="shared" si="158"/>
        <v>7.29</v>
      </c>
      <c r="EJ59" s="18">
        <v>103.25</v>
      </c>
      <c r="EK59" s="18">
        <v>52.24</v>
      </c>
      <c r="EL59" s="18" t="s">
        <v>835</v>
      </c>
      <c r="EM59" s="18" t="s">
        <v>836</v>
      </c>
      <c r="EN59" s="16" t="s">
        <v>774</v>
      </c>
      <c r="EO59" s="16" t="s">
        <v>132</v>
      </c>
      <c r="EP59" s="16" t="e">
        <f>IF(OR(EN59="Cống tròn",EN59="Cống hộp",EN59="Ống nhựa"),INDEX(#REF!,MATCH(E59,#REF!,0)),IF(OR(EN59="Rãnh xây",EN59="Rãnh bê tông"),INDEX(#REF!,MATCH(E59,#REF!,0)),0))</f>
        <v>#REF!</v>
      </c>
      <c r="EQ59" s="18">
        <v>49.609999999999992</v>
      </c>
      <c r="ER59" s="18">
        <v>1</v>
      </c>
      <c r="ES59" s="25">
        <f t="shared" si="159"/>
        <v>49</v>
      </c>
      <c r="ET59" s="1" t="e">
        <f>_xlfn.IFNA(IF(EN59="Cống tròn",INDEX(#REF!,MATCH(E59,#REF!,0)),IF(EN59="Cống hộp",INDEX(#REF!,MATCH(E59,#REF!,0)),EU59&amp;" ,"&amp;EV59)),0)</f>
        <v>#REF!</v>
      </c>
      <c r="EU59" s="16" t="s">
        <v>769</v>
      </c>
      <c r="EV59" s="16" t="s">
        <v>775</v>
      </c>
      <c r="EW59" s="16" t="e">
        <f>_xlfn.IFNA(INDEX(#REF!,MATCH(E59,#REF!,0)),0)</f>
        <v>#REF!</v>
      </c>
      <c r="EX59" s="16"/>
      <c r="EY59" s="18">
        <v>0</v>
      </c>
      <c r="EZ59" s="18">
        <v>0</v>
      </c>
      <c r="FA59" s="18">
        <v>0</v>
      </c>
      <c r="FB59" s="19">
        <v>0</v>
      </c>
      <c r="FC59" s="19">
        <v>0</v>
      </c>
      <c r="FD59" s="25">
        <f t="shared" si="9"/>
        <v>0</v>
      </c>
      <c r="FE59" s="25">
        <f t="shared" si="160"/>
        <v>0</v>
      </c>
      <c r="FF59" s="18">
        <v>0.1</v>
      </c>
      <c r="FG59" s="18">
        <v>2</v>
      </c>
      <c r="FH59" s="18">
        <v>1</v>
      </c>
      <c r="FI59" s="25">
        <f t="shared" si="161"/>
        <v>1.2</v>
      </c>
      <c r="FJ59" s="18">
        <v>0</v>
      </c>
      <c r="FK59" s="18">
        <v>0</v>
      </c>
      <c r="FL59" s="18">
        <v>0.2</v>
      </c>
      <c r="FM59" s="18">
        <v>1.4</v>
      </c>
      <c r="FN59" s="18">
        <v>0</v>
      </c>
      <c r="FO59" s="25">
        <f t="shared" si="162"/>
        <v>1.4</v>
      </c>
      <c r="FP59" s="18">
        <v>1.4999999999999999E-2</v>
      </c>
      <c r="FQ59" s="18">
        <v>1</v>
      </c>
      <c r="FR59" s="25">
        <f t="shared" si="10"/>
        <v>48</v>
      </c>
      <c r="FS59" s="25">
        <f t="shared" si="11"/>
        <v>0.70499999999999996</v>
      </c>
      <c r="FT59" s="25">
        <f t="shared" si="12"/>
        <v>48.704999999999998</v>
      </c>
      <c r="FU59" s="25">
        <f t="shared" si="13"/>
        <v>-0.90499999999999403</v>
      </c>
      <c r="FV59" s="25" t="str">
        <f t="shared" si="163"/>
        <v>Thêm 01</v>
      </c>
      <c r="FW59" s="25">
        <f t="shared" si="164"/>
        <v>0.11</v>
      </c>
      <c r="FX59" s="16"/>
      <c r="FY59" s="16"/>
      <c r="FZ59" s="16"/>
      <c r="GA59" s="16"/>
      <c r="GB59" s="19">
        <v>0</v>
      </c>
      <c r="GC59" s="19">
        <v>0</v>
      </c>
      <c r="GD59" s="19">
        <v>0</v>
      </c>
      <c r="GE59" s="19">
        <v>0</v>
      </c>
      <c r="GF59" s="19">
        <v>0</v>
      </c>
      <c r="GG59" s="19">
        <v>0</v>
      </c>
      <c r="GH59" s="19">
        <v>0</v>
      </c>
      <c r="GI59" s="19">
        <v>0</v>
      </c>
      <c r="GJ59" s="19">
        <v>0</v>
      </c>
      <c r="GK59" s="19">
        <v>0</v>
      </c>
      <c r="GL59" s="25">
        <f t="shared" si="14"/>
        <v>0</v>
      </c>
      <c r="GM59" s="25">
        <f t="shared" si="165"/>
        <v>0</v>
      </c>
      <c r="GN59" s="19">
        <v>0</v>
      </c>
      <c r="GO59" s="19">
        <v>0</v>
      </c>
      <c r="GP59" s="19">
        <v>0</v>
      </c>
      <c r="GQ59" s="19">
        <v>0</v>
      </c>
      <c r="GR59" s="1" t="e">
        <f>_xlfn.IFNA(INDEX(#REF!,MATCH(E59,#REF!,0)),0)</f>
        <v>#REF!</v>
      </c>
      <c r="GS59" s="16"/>
      <c r="GT59" s="18">
        <v>0</v>
      </c>
      <c r="GU59" s="18">
        <v>0</v>
      </c>
      <c r="GV59" s="18">
        <v>0</v>
      </c>
      <c r="GW59" s="18">
        <v>0</v>
      </c>
      <c r="GX59" s="25">
        <f t="shared" si="15"/>
        <v>0</v>
      </c>
      <c r="GY59" s="25">
        <f t="shared" si="16"/>
        <v>0</v>
      </c>
      <c r="GZ59" s="25">
        <f t="shared" si="166"/>
        <v>0</v>
      </c>
      <c r="HA59" s="1" t="e" cm="1">
        <f t="array" ref="HA59">INDEX(#REF!,MATCH(EJ59&amp;EK59&amp;HD59&amp;HE59&amp;HF59,#REF!&amp;#REF!&amp;#REF!&amp;#REF!&amp;#REF!,0))</f>
        <v>#REF!</v>
      </c>
      <c r="HB59" s="16"/>
      <c r="HC59" s="25">
        <f t="shared" si="167"/>
        <v>0</v>
      </c>
      <c r="HD59" s="18">
        <v>0</v>
      </c>
      <c r="HE59" s="18">
        <v>0</v>
      </c>
      <c r="HF59" s="18">
        <v>0</v>
      </c>
      <c r="HG59" s="1" t="e" cm="1">
        <f t="array" ref="HG59">INDEX(#REF!,MATCH(EJ59&amp;EK59&amp;HJ59&amp;HK59&amp;HL59,#REF!&amp;#REF!&amp;#REF!&amp;#REF!&amp;#REF!,0))</f>
        <v>#REF!</v>
      </c>
      <c r="HH59" s="16"/>
      <c r="HI59" s="25">
        <f t="shared" si="168"/>
        <v>0</v>
      </c>
      <c r="HJ59" s="25">
        <f t="shared" si="169"/>
        <v>0</v>
      </c>
      <c r="HK59" s="19">
        <v>0</v>
      </c>
      <c r="HL59" s="19">
        <v>0</v>
      </c>
      <c r="HM59" s="18">
        <v>0.01</v>
      </c>
      <c r="HN59" s="18">
        <v>1</v>
      </c>
      <c r="HO59" s="25">
        <f t="shared" si="170"/>
        <v>0</v>
      </c>
      <c r="HP59" s="25">
        <f t="shared" si="171"/>
        <v>0</v>
      </c>
      <c r="HQ59" s="25">
        <f t="shared" si="172"/>
        <v>0</v>
      </c>
      <c r="HR59" s="25">
        <f t="shared" si="173"/>
        <v>0</v>
      </c>
      <c r="HS59" s="25">
        <f t="shared" si="174"/>
        <v>0</v>
      </c>
      <c r="HT59" s="19">
        <v>0</v>
      </c>
      <c r="HU59" s="19">
        <v>0</v>
      </c>
      <c r="HV59" s="19">
        <v>0</v>
      </c>
      <c r="HW59" s="25">
        <f t="shared" si="175"/>
        <v>0</v>
      </c>
      <c r="HX59" s="19">
        <v>0</v>
      </c>
      <c r="HY59" s="19">
        <v>0</v>
      </c>
      <c r="HZ59" s="18">
        <v>22.02</v>
      </c>
      <c r="IA59" s="20">
        <f>ROUND(IF(EN59="Cống tròn",IF(EN59="Cống tròn",IF(EU59="Không có móng",IQ59-FF59,IF(EU59="Đế",IP59-FN59,IF(OR(EU59="Móng bê tông",EU59="Móng bê tông kết hợp đế"),II59-FJ59,0))),0),IF(EN59="Cống hộp",IF(AND(EN59="Cống hộp",EU59="Không có móng"),IQ59-GF59,IF(AND(EN59="Cống hộp",EU59="Móng bê tông"),IJ59-GB59,0)),IF(OR(EN59="Rãnh xây",EN59="Rãnh bê tông"),IF(OR(EN59="Rãnh xây",EN59="Rãnh bê tông"),IK59-GB59,0),IF(EN59="Ống nhựa",IF(AND(EN59="Ống nhựa",EU59="Không đắp cát"),IQ59-HT59,IF(AND(EN59="Ống nhựa",EU59="Đắp cát"),IH59-HX59,0)),IF(EN59="Rãnh thang",IF(EN59="Rãnh thang",IF(EU59="Móng bê tông",#REF!-#REF!,IQ59),0),0))))),2)</f>
        <v>20.260000000000002</v>
      </c>
      <c r="IB59" s="20">
        <f t="shared" si="176"/>
        <v>1.759999999999998</v>
      </c>
      <c r="IC59" s="20">
        <f t="shared" si="17"/>
        <v>20.259999999999998</v>
      </c>
      <c r="ID59" s="20">
        <f t="shared" si="18"/>
        <v>0</v>
      </c>
      <c r="IE59" s="20">
        <f t="shared" si="19"/>
        <v>0</v>
      </c>
      <c r="IF59" s="20">
        <f t="shared" si="20"/>
        <v>0</v>
      </c>
      <c r="IG59" s="20">
        <f>IF(EN59="Rãnh thang",IF(AND(EN59="Rãnh thang",EU59="Móng bê tông"),IQ59-#REF!,0),IF(EN59="Ống nhựa",IF(AND(EN59="Ống nhựa",EU59="Đắp cát"),IQ59-HT59,0),IF(EN59="Cống tròn",IF(EN59="Cống tròn",IF(OR(EU59="Móng bê tông",EU59="Móng bê tông kết hợp đế"),IM59-FL59,0),0),IF(EN59="Cống hộp",IF(AND(EN59="Cống hộp",EU59="Móng bê tông"),IN59-GD59,0),IF(OR(EN59="Rãnh xây",EN59="Rãnh bê tông"),IF(AND(EN59="Rãnh xây",EU59="Móng bê tông"),IO59-GD59,IF(AND(EN59="Rãnh bê tông",EU59="Móng bê tông"),IO59-GD59,0)),0)))))</f>
        <v>20.259999999999998</v>
      </c>
      <c r="IH59" s="20">
        <f t="shared" si="21"/>
        <v>0</v>
      </c>
      <c r="II59" s="20">
        <f t="shared" si="22"/>
        <v>20.259999999999998</v>
      </c>
      <c r="IJ59" s="20">
        <f t="shared" si="23"/>
        <v>0</v>
      </c>
      <c r="IK59" s="20">
        <f t="shared" si="177"/>
        <v>0</v>
      </c>
      <c r="IL59" s="20">
        <f t="shared" si="24"/>
        <v>20.459999999999997</v>
      </c>
      <c r="IM59" s="20">
        <f t="shared" si="25"/>
        <v>20.459999999999997</v>
      </c>
      <c r="IN59" s="20">
        <f t="shared" si="26"/>
        <v>0</v>
      </c>
      <c r="IO59" s="20">
        <f t="shared" si="27"/>
        <v>0</v>
      </c>
      <c r="IP59" s="20">
        <f t="shared" si="28"/>
        <v>0</v>
      </c>
      <c r="IQ59" s="18">
        <v>20.56</v>
      </c>
      <c r="IR59" s="25">
        <f t="shared" si="178"/>
        <v>0</v>
      </c>
      <c r="IS59" s="25">
        <f t="shared" si="29"/>
        <v>0</v>
      </c>
      <c r="IT59" s="25">
        <f t="shared" si="30"/>
        <v>0</v>
      </c>
      <c r="IU59" s="25">
        <f>ROUND(IF(EN59="Cống tròn",IF(EN59="Cống tròn",IV59+FF59,0),IF(EN59="Cống hộp",IF(EN59="Cống hộp",IV59+GP59,0),IF(OR(EN59="Rãnh xây",EN59="Rãnh bê tông"),IF(OR(EN59="Rãnh xây",EN59="Rãnh bê tông"),IV59+GP59,0),IF(EN59="ống nhựa",IF(EN59="Ống nhựa",IV59+HT59,0),IF(EN59="Rãnh thang",IF(EN59="Rãnh thang",IQ59+#REF!,0),0))))),2)</f>
        <v>21.52</v>
      </c>
      <c r="IV59" s="18">
        <v>21.42</v>
      </c>
      <c r="IW59" s="25">
        <f t="shared" si="31"/>
        <v>21.52</v>
      </c>
      <c r="IX59" s="25">
        <f t="shared" si="32"/>
        <v>0</v>
      </c>
      <c r="IY59" s="25">
        <f t="shared" si="33"/>
        <v>0</v>
      </c>
      <c r="IZ59" s="25">
        <f t="shared" si="34"/>
        <v>0</v>
      </c>
      <c r="JA59" s="25">
        <f t="shared" si="35"/>
        <v>0</v>
      </c>
      <c r="JB59" s="18">
        <v>21.72</v>
      </c>
      <c r="JC59" s="20">
        <f>ROUND(IF(EN59="Cống tròn",IF(EN59="Cống tròn",IF(EU59="Không có móng",JS59-FF59,IF(EU59="Đế",JR59-FN59,IF(OR(EU59="Móng bê tông",EU59="Móng bê tông kết hợp đế"),JK59-FJ59,0))),0),IF(EN59="Cống hộp",IF(AND(EN59="Cống hộp",EU59="Không có móng"),JS59-GF59,IF(AND(EN59="Cống hộp",EU59="Móng bê tông"),JL59-GB59,0)),IF(OR(EN59="Rãnh xây",EN59="Rãnh bê tông"),IF(OR(EN59="Rãnh xây",EN59="Rãnh bê tông"),JM59-GB59,0),IF(EN59="Ống nhựa",IF(AND(EN59="Ống nhựa",EU59="Không đắp cát"),JS59-HT59,IF(AND(EN59="Ống nhựa",EU59="Đắp cát"),JJ59-HX59,0)),IF(EN59="Rãnh thang",IF(EN59="Rãnh thang",IF(EU59="Móng bê tông",#REF!-#REF!,JS59),0),0))))),2)</f>
        <v>20.12</v>
      </c>
      <c r="JD59" s="20">
        <f t="shared" si="179"/>
        <v>1.5999999999999979</v>
      </c>
      <c r="JE59" s="20">
        <f t="shared" si="36"/>
        <v>20.12</v>
      </c>
      <c r="JF59" s="20">
        <f t="shared" si="37"/>
        <v>0</v>
      </c>
      <c r="JG59" s="20">
        <f t="shared" si="38"/>
        <v>0</v>
      </c>
      <c r="JH59" s="20">
        <f t="shared" si="39"/>
        <v>0</v>
      </c>
      <c r="JI59" s="20">
        <f>IF(EN59="Rãnh thang",IF(AND(EN59="Rãnh thang",EU59="Móng bê tông"),JS59-#REF!,0),IF(EN59="Ống nhựa",IF(AND(EN59="Ống nhựa",EU59="Đắp cát"),JS59-HT59,0),IF(EN59="Cống tròn",IF(EN59="Cống tròn",IF(OR(EU59="Móng bê tông",EU59="Móng bê tông kết hợp đế"),JO59-FL59,0),0),IF(EN59="Cống hộp",IF(AND(EN59="Cống hộp",EU59="Móng bê tông"),JP59-GD59,0),IF(OR(EN59="Rãnh xây",EN59="Rãnh bê tông"),IF(AND(EN59="Rãnh xây",EU59="Móng bê tông"),JQ59-GD59,IF(AND(EN59="Rãnh bê tông",EU59="Móng bê tông"),JQ59-GD59,0)),0)))))</f>
        <v>20.12</v>
      </c>
      <c r="JJ59" s="20">
        <f t="shared" si="40"/>
        <v>0</v>
      </c>
      <c r="JK59" s="20">
        <f t="shared" si="41"/>
        <v>20.12</v>
      </c>
      <c r="JL59" s="20">
        <f t="shared" si="42"/>
        <v>0</v>
      </c>
      <c r="JM59" s="20">
        <f t="shared" si="43"/>
        <v>0</v>
      </c>
      <c r="JN59" s="20">
        <f t="shared" si="44"/>
        <v>20.32</v>
      </c>
      <c r="JO59" s="20">
        <f t="shared" si="45"/>
        <v>20.32</v>
      </c>
      <c r="JP59" s="20">
        <f t="shared" si="46"/>
        <v>0</v>
      </c>
      <c r="JQ59" s="20">
        <f t="shared" si="47"/>
        <v>0</v>
      </c>
      <c r="JR59" s="20">
        <f t="shared" si="48"/>
        <v>0</v>
      </c>
      <c r="JS59" s="26">
        <v>20.420000000000002</v>
      </c>
      <c r="JT59" s="25">
        <f t="shared" si="180"/>
        <v>0</v>
      </c>
      <c r="JU59" s="25">
        <f t="shared" si="49"/>
        <v>0</v>
      </c>
      <c r="JV59" s="25">
        <f t="shared" si="50"/>
        <v>0</v>
      </c>
      <c r="JW59" s="25">
        <f>ROUND(IF(EN59="Cống tròn",IF(EN59="Cống tròn",JX59+FF59,0),IF(EN59="Cống hộp",IF(EN59="Cống hộp",JX59+GP59,0),IF(OR(EN59="Rãnh xây",EN59="Rãnh bê tông"),IF(OR(EN59="Rãnh xây",EN59="Rãnh bê tông"),JX59+GP59,0),IF(EN59="ống nhựa",IF(EN59="Ống nhựa",JX59+HT59,0),IF(EN59="Rãnh thang",IF(EN59="Rãnh thang",JS59+#REF!,0),0))))),2)</f>
        <v>21.52</v>
      </c>
      <c r="JX59" s="27">
        <v>21.42</v>
      </c>
      <c r="JY59" s="25">
        <f t="shared" si="51"/>
        <v>21.52</v>
      </c>
      <c r="JZ59" s="25">
        <f t="shared" si="52"/>
        <v>0</v>
      </c>
      <c r="KA59" s="25">
        <f t="shared" si="53"/>
        <v>0</v>
      </c>
      <c r="KB59" s="25">
        <f t="shared" si="54"/>
        <v>0</v>
      </c>
      <c r="KC59" s="25">
        <f t="shared" si="55"/>
        <v>0</v>
      </c>
      <c r="KD59" s="28" t="s">
        <v>98</v>
      </c>
      <c r="KE59" s="27">
        <v>0</v>
      </c>
      <c r="KF59" s="25">
        <f t="shared" si="56"/>
        <v>1.759999999999998</v>
      </c>
      <c r="KG59" s="25">
        <f t="shared" si="181"/>
        <v>1.759999999999998</v>
      </c>
      <c r="KH59" s="27">
        <v>0</v>
      </c>
      <c r="KI59" s="25">
        <f t="shared" si="57"/>
        <v>1.5999999999999979</v>
      </c>
      <c r="KJ59" s="25">
        <f t="shared" si="182"/>
        <v>1.5999999999999979</v>
      </c>
      <c r="KK59" s="25">
        <f t="shared" si="58"/>
        <v>0</v>
      </c>
      <c r="KL59" s="25">
        <f t="shared" si="59"/>
        <v>0</v>
      </c>
      <c r="KM59" s="25">
        <f t="shared" si="183"/>
        <v>0</v>
      </c>
      <c r="KN59" s="25">
        <f t="shared" si="60"/>
        <v>0</v>
      </c>
      <c r="KO59" s="25">
        <f t="shared" si="61"/>
        <v>0</v>
      </c>
      <c r="KP59" s="25">
        <f t="shared" si="184"/>
        <v>0</v>
      </c>
      <c r="KQ59" s="25">
        <f t="shared" si="62"/>
        <v>0.2</v>
      </c>
      <c r="KR59" s="25">
        <f t="shared" si="63"/>
        <v>0.2</v>
      </c>
      <c r="KS59" s="25">
        <f t="shared" si="185"/>
        <v>0.2</v>
      </c>
      <c r="KT59" s="25">
        <f t="shared" si="64"/>
        <v>0</v>
      </c>
      <c r="KU59" s="25">
        <f t="shared" si="65"/>
        <v>0</v>
      </c>
      <c r="KV59" s="25">
        <f t="shared" si="186"/>
        <v>0</v>
      </c>
      <c r="KW59" s="25">
        <f t="shared" si="66"/>
        <v>0</v>
      </c>
      <c r="KX59" s="25">
        <f t="shared" si="67"/>
        <v>0</v>
      </c>
      <c r="KY59" s="25">
        <f t="shared" si="187"/>
        <v>0</v>
      </c>
      <c r="KZ59" s="25">
        <f t="shared" si="68"/>
        <v>0</v>
      </c>
      <c r="LA59" s="25">
        <f t="shared" si="69"/>
        <v>0</v>
      </c>
      <c r="LB59" s="25">
        <f t="shared" si="188"/>
        <v>0</v>
      </c>
      <c r="LC59" s="25">
        <f t="shared" si="70"/>
        <v>1.4</v>
      </c>
      <c r="LD59" s="25">
        <f t="shared" si="71"/>
        <v>1.4</v>
      </c>
      <c r="LE59" s="25">
        <f t="shared" si="189"/>
        <v>1.4</v>
      </c>
      <c r="LF59" s="25">
        <f t="shared" si="72"/>
        <v>0</v>
      </c>
      <c r="LG59" s="25">
        <f t="shared" si="73"/>
        <v>0</v>
      </c>
      <c r="LH59" s="25">
        <f t="shared" si="190"/>
        <v>0</v>
      </c>
      <c r="LI59" s="25">
        <f t="shared" si="74"/>
        <v>0</v>
      </c>
      <c r="LJ59" s="25">
        <f t="shared" si="75"/>
        <v>0</v>
      </c>
      <c r="LK59" s="25">
        <f t="shared" si="191"/>
        <v>0</v>
      </c>
      <c r="LL59" s="25">
        <f t="shared" si="76"/>
        <v>0</v>
      </c>
      <c r="LM59" s="25">
        <f t="shared" si="77"/>
        <v>0</v>
      </c>
      <c r="LN59" s="25">
        <f t="shared" si="192"/>
        <v>0</v>
      </c>
      <c r="LO59" s="25">
        <f t="shared" si="78"/>
        <v>0</v>
      </c>
      <c r="LP59" s="25">
        <f t="shared" si="79"/>
        <v>0</v>
      </c>
      <c r="LQ59" s="25">
        <f t="shared" si="193"/>
        <v>0</v>
      </c>
      <c r="LR59" s="25">
        <f t="shared" si="80"/>
        <v>0</v>
      </c>
      <c r="LS59" s="25">
        <f t="shared" si="81"/>
        <v>0</v>
      </c>
      <c r="LT59" s="25">
        <f t="shared" si="194"/>
        <v>0</v>
      </c>
      <c r="LU59" s="25">
        <f t="shared" si="82"/>
        <v>0</v>
      </c>
      <c r="LV59" s="25">
        <f t="shared" si="83"/>
        <v>0</v>
      </c>
      <c r="LW59" s="25">
        <f t="shared" si="195"/>
        <v>0</v>
      </c>
      <c r="LX59" s="25">
        <f t="shared" si="84"/>
        <v>0</v>
      </c>
      <c r="LY59" s="25">
        <f t="shared" si="85"/>
        <v>0</v>
      </c>
      <c r="LZ59" s="25">
        <f t="shared" si="196"/>
        <v>0</v>
      </c>
      <c r="MA59" s="25">
        <f t="shared" si="86"/>
        <v>0</v>
      </c>
      <c r="MB59" s="25">
        <f t="shared" si="87"/>
        <v>0</v>
      </c>
      <c r="MC59" s="25">
        <f t="shared" si="197"/>
        <v>0</v>
      </c>
      <c r="MD59" s="25">
        <f t="shared" si="88"/>
        <v>0</v>
      </c>
      <c r="ME59" s="25">
        <f t="shared" si="89"/>
        <v>0</v>
      </c>
      <c r="MF59" s="25">
        <f t="shared" si="198"/>
        <v>0</v>
      </c>
      <c r="MG59" s="25">
        <f t="shared" si="90"/>
        <v>0</v>
      </c>
      <c r="MH59" s="25">
        <f t="shared" si="91"/>
        <v>0</v>
      </c>
      <c r="MI59" s="25">
        <f t="shared" si="199"/>
        <v>0</v>
      </c>
      <c r="MJ59" s="25">
        <f t="shared" si="92"/>
        <v>0</v>
      </c>
      <c r="MK59" s="25">
        <f t="shared" si="93"/>
        <v>0</v>
      </c>
      <c r="ML59" s="25">
        <f t="shared" si="200"/>
        <v>0</v>
      </c>
      <c r="MM59" s="25">
        <f t="shared" si="94"/>
        <v>0</v>
      </c>
      <c r="MN59" s="25">
        <f t="shared" si="95"/>
        <v>0</v>
      </c>
      <c r="MO59" s="25">
        <f t="shared" si="201"/>
        <v>0</v>
      </c>
      <c r="MP59" s="25">
        <f t="shared" si="96"/>
        <v>0</v>
      </c>
      <c r="MQ59" s="25">
        <f t="shared" si="97"/>
        <v>0</v>
      </c>
      <c r="MR59" s="25">
        <f t="shared" si="202"/>
        <v>0</v>
      </c>
      <c r="MS59" s="29">
        <v>1.4</v>
      </c>
      <c r="MT59" s="29">
        <v>0</v>
      </c>
      <c r="MU59" s="29">
        <v>1</v>
      </c>
      <c r="MV59" s="29">
        <v>1</v>
      </c>
      <c r="MW59" s="25">
        <f t="shared" si="98"/>
        <v>1.4</v>
      </c>
      <c r="MX59" s="25">
        <f t="shared" si="99"/>
        <v>2.46</v>
      </c>
      <c r="MY59" s="25">
        <f t="shared" si="100"/>
        <v>0</v>
      </c>
      <c r="MZ59" s="25">
        <f t="shared" si="101"/>
        <v>0</v>
      </c>
      <c r="NA59" s="25">
        <f t="shared" si="102"/>
        <v>1.4</v>
      </c>
      <c r="NB59" s="25">
        <f t="shared" si="103"/>
        <v>2.2400000000000002</v>
      </c>
      <c r="NC59" s="25">
        <f t="shared" si="104"/>
        <v>0</v>
      </c>
      <c r="ND59" s="25">
        <f t="shared" si="105"/>
        <v>0</v>
      </c>
      <c r="NE59" s="25">
        <f t="shared" si="203"/>
        <v>1.4</v>
      </c>
      <c r="NF59" s="25">
        <f t="shared" si="203"/>
        <v>2.35</v>
      </c>
      <c r="NG59" s="25">
        <f t="shared" si="203"/>
        <v>0</v>
      </c>
      <c r="NH59" s="25">
        <f t="shared" si="203"/>
        <v>0</v>
      </c>
      <c r="NI59" s="25">
        <f t="shared" si="107"/>
        <v>116.58</v>
      </c>
      <c r="NJ59" s="25">
        <f t="shared" si="108"/>
        <v>0</v>
      </c>
      <c r="NK59" s="25">
        <f t="shared" si="109"/>
        <v>116.58</v>
      </c>
      <c r="NL59" s="25">
        <f t="shared" si="110"/>
        <v>90.22</v>
      </c>
      <c r="NM59" s="25">
        <f t="shared" si="111"/>
        <v>0</v>
      </c>
      <c r="NN59" s="25">
        <f t="shared" si="204"/>
        <v>90.22</v>
      </c>
      <c r="NO59" s="25">
        <f t="shared" si="112"/>
        <v>0</v>
      </c>
      <c r="NP59" s="25">
        <f t="shared" si="113"/>
        <v>0</v>
      </c>
      <c r="NQ59" s="25">
        <f t="shared" si="205"/>
        <v>0</v>
      </c>
      <c r="NR59" s="25">
        <f t="shared" si="114"/>
        <v>0</v>
      </c>
      <c r="NS59" s="25">
        <f t="shared" si="115"/>
        <v>0</v>
      </c>
      <c r="NT59" s="25">
        <f t="shared" si="206"/>
        <v>0</v>
      </c>
      <c r="NU59" s="25">
        <f t="shared" si="116"/>
        <v>0</v>
      </c>
      <c r="NV59" s="25">
        <f t="shared" si="117"/>
        <v>0</v>
      </c>
      <c r="NW59" s="25">
        <f t="shared" si="207"/>
        <v>0</v>
      </c>
      <c r="NX59" s="25">
        <f t="shared" si="208"/>
        <v>90.22</v>
      </c>
      <c r="NY59" s="25">
        <f t="shared" si="208"/>
        <v>0</v>
      </c>
      <c r="NZ59" s="25">
        <f t="shared" si="209"/>
        <v>90.22</v>
      </c>
      <c r="OA59" s="25">
        <f t="shared" si="210"/>
        <v>26.36</v>
      </c>
      <c r="OB59" s="25">
        <f t="shared" si="210"/>
        <v>0</v>
      </c>
      <c r="OC59" s="25">
        <f t="shared" si="211"/>
        <v>26.36</v>
      </c>
      <c r="OD59" s="25">
        <f t="shared" si="212"/>
        <v>90.22</v>
      </c>
      <c r="OE59" s="25">
        <f t="shared" si="212"/>
        <v>0</v>
      </c>
      <c r="OF59" s="25">
        <f t="shared" si="212"/>
        <v>90.22</v>
      </c>
      <c r="OG59" s="25">
        <f t="shared" si="119"/>
        <v>0</v>
      </c>
      <c r="OH59" s="25">
        <f t="shared" si="120"/>
        <v>0</v>
      </c>
      <c r="OI59" s="25">
        <f t="shared" si="121"/>
        <v>0</v>
      </c>
      <c r="OJ59" s="25">
        <f t="shared" si="122"/>
        <v>0</v>
      </c>
      <c r="OK59" s="25">
        <f t="shared" si="123"/>
        <v>0</v>
      </c>
      <c r="OL59" s="25">
        <f t="shared" si="124"/>
        <v>0</v>
      </c>
      <c r="OM59" s="25">
        <f t="shared" si="213"/>
        <v>0</v>
      </c>
      <c r="ON59" s="25">
        <f t="shared" si="213"/>
        <v>0</v>
      </c>
      <c r="OO59" s="25">
        <f t="shared" si="213"/>
        <v>0</v>
      </c>
      <c r="OP59" s="25">
        <f t="shared" si="125"/>
        <v>0</v>
      </c>
      <c r="OQ59" s="25">
        <f t="shared" si="126"/>
        <v>0</v>
      </c>
      <c r="OR59" s="25">
        <f t="shared" si="214"/>
        <v>0</v>
      </c>
      <c r="OS59" s="19">
        <v>538492.48</v>
      </c>
      <c r="OT59" s="19">
        <v>2371326.0299999998</v>
      </c>
    </row>
    <row r="60" spans="1:410" ht="33" customHeight="1" x14ac:dyDescent="0.25">
      <c r="A60" s="18"/>
      <c r="B60" s="18" t="s">
        <v>763</v>
      </c>
      <c r="C60" s="18">
        <v>52.24</v>
      </c>
      <c r="D60" s="16" t="e">
        <f>_xlfn.IFNA(INDEX(#REF!,MATCH(E60,#REF!,0)),0)</f>
        <v>#REF!</v>
      </c>
      <c r="E60" s="18" t="s">
        <v>836</v>
      </c>
      <c r="F60" s="16" t="s">
        <v>765</v>
      </c>
      <c r="G60" s="16" t="s">
        <v>810</v>
      </c>
      <c r="H60" s="16" t="s">
        <v>767</v>
      </c>
      <c r="I60" s="16" t="s">
        <v>768</v>
      </c>
      <c r="J60" s="16" t="s">
        <v>811</v>
      </c>
      <c r="K60" s="16" t="s">
        <v>770</v>
      </c>
      <c r="L60" s="16" t="s">
        <v>771</v>
      </c>
      <c r="M60" s="18">
        <v>1.8399999999999999</v>
      </c>
      <c r="N60" s="18">
        <v>1.8399999999999999</v>
      </c>
      <c r="O60" s="18">
        <v>2.2399999999999998</v>
      </c>
      <c r="P60" s="18">
        <v>2.2399999999999998</v>
      </c>
      <c r="Q60" s="18">
        <v>0.1</v>
      </c>
      <c r="R60" s="18">
        <v>2.04</v>
      </c>
      <c r="S60" s="18">
        <v>2.04</v>
      </c>
      <c r="T60" s="18">
        <v>0.2</v>
      </c>
      <c r="U60" s="18">
        <v>0</v>
      </c>
      <c r="V60" s="18">
        <v>0</v>
      </c>
      <c r="W60" s="18">
        <v>0</v>
      </c>
      <c r="X60" s="18">
        <v>1.8399999999999999</v>
      </c>
      <c r="Y60" s="18">
        <v>1.7999999999999998</v>
      </c>
      <c r="Z60" s="20">
        <f t="shared" si="215"/>
        <v>2.2999999999999998</v>
      </c>
      <c r="AA60" s="18">
        <v>0.22</v>
      </c>
      <c r="AB60" s="18">
        <v>0</v>
      </c>
      <c r="AC60" s="18">
        <v>0</v>
      </c>
      <c r="AD60" s="18">
        <v>0</v>
      </c>
      <c r="AE60" s="18">
        <v>0</v>
      </c>
      <c r="AF60" s="18">
        <v>0</v>
      </c>
      <c r="AG60" s="18">
        <v>1.4</v>
      </c>
      <c r="AH60" s="18">
        <v>1.4</v>
      </c>
      <c r="AI60" s="20">
        <f t="shared" si="127"/>
        <v>2.4499999999999997</v>
      </c>
      <c r="AJ60" s="18">
        <v>0</v>
      </c>
      <c r="AK60" s="18">
        <v>0</v>
      </c>
      <c r="AL60" s="20">
        <f t="shared" si="128"/>
        <v>0</v>
      </c>
      <c r="AM60" s="18">
        <v>1.8399999999999999</v>
      </c>
      <c r="AN60" s="18">
        <v>1.4</v>
      </c>
      <c r="AO60" s="18">
        <v>0.15</v>
      </c>
      <c r="AP60" s="18">
        <v>0.22</v>
      </c>
      <c r="AQ60" s="18">
        <v>0</v>
      </c>
      <c r="AR60" s="18">
        <v>0</v>
      </c>
      <c r="AS60" s="18">
        <v>0</v>
      </c>
      <c r="AT60" s="18">
        <v>0</v>
      </c>
      <c r="AU60" s="18">
        <v>0</v>
      </c>
      <c r="AV60" s="18">
        <v>1</v>
      </c>
      <c r="AW60" s="18">
        <v>0</v>
      </c>
      <c r="AX60" s="18">
        <v>0</v>
      </c>
      <c r="AY60" s="18">
        <v>0</v>
      </c>
      <c r="AZ60" s="18">
        <v>0</v>
      </c>
      <c r="BA60" s="18">
        <v>0</v>
      </c>
      <c r="BB60" s="18">
        <v>0</v>
      </c>
      <c r="BC60" s="18">
        <v>0</v>
      </c>
      <c r="BD60" s="18">
        <v>0</v>
      </c>
      <c r="BE60" s="18">
        <v>2</v>
      </c>
      <c r="BF60" s="18">
        <v>0</v>
      </c>
      <c r="BG60" s="18">
        <v>0</v>
      </c>
      <c r="BH60" s="18">
        <v>0</v>
      </c>
      <c r="BI60" s="18">
        <v>0</v>
      </c>
      <c r="BJ60" s="18">
        <v>0</v>
      </c>
      <c r="BK60" s="18">
        <v>0</v>
      </c>
      <c r="BL60" s="18">
        <v>0</v>
      </c>
      <c r="BM60" s="18">
        <v>0</v>
      </c>
      <c r="BN60" s="18">
        <v>0</v>
      </c>
      <c r="BO60" s="18">
        <v>0</v>
      </c>
      <c r="BP60" s="18">
        <v>0</v>
      </c>
      <c r="BQ60" s="18">
        <v>0</v>
      </c>
      <c r="BR60" s="18">
        <v>0</v>
      </c>
      <c r="BS60" s="18">
        <v>0</v>
      </c>
      <c r="BT60" s="18">
        <v>0</v>
      </c>
      <c r="BU60" s="18">
        <v>0</v>
      </c>
      <c r="BV60" s="18">
        <v>0</v>
      </c>
      <c r="BW60" s="18">
        <v>0</v>
      </c>
      <c r="BX60" s="18">
        <v>0</v>
      </c>
      <c r="BY60" s="18">
        <v>0</v>
      </c>
      <c r="BZ60" s="18">
        <v>0</v>
      </c>
      <c r="CA60" s="16" t="e">
        <f>_xlfn.IFNA(IF(RIGHT(D60,2)="=G",0,INDEX(#REF!,MATCH(E60,#REF!,0))),0)</f>
        <v>#REF!</v>
      </c>
      <c r="CB60" s="16" t="s">
        <v>776</v>
      </c>
      <c r="CC60" s="18">
        <v>0</v>
      </c>
      <c r="CD60" s="18">
        <v>0</v>
      </c>
      <c r="CE60" s="18">
        <v>1.84</v>
      </c>
      <c r="CF60" s="18">
        <v>0.9</v>
      </c>
      <c r="CG60" s="18">
        <v>0.12</v>
      </c>
      <c r="CH60" s="18">
        <v>2</v>
      </c>
      <c r="CI60" s="16" t="s">
        <v>98</v>
      </c>
      <c r="CJ60" s="18">
        <v>0</v>
      </c>
      <c r="CK60" s="20">
        <f t="shared" si="129"/>
        <v>1.9</v>
      </c>
      <c r="CL60" s="20">
        <f t="shared" si="130"/>
        <v>1.9</v>
      </c>
      <c r="CM60" s="18">
        <v>20.85</v>
      </c>
      <c r="CN60" s="18">
        <v>22.56</v>
      </c>
      <c r="CO60" s="18">
        <v>21.721</v>
      </c>
      <c r="CP60" s="22">
        <f t="shared" si="131"/>
        <v>21.72</v>
      </c>
      <c r="CQ60" s="22">
        <f t="shared" si="132"/>
        <v>19.82</v>
      </c>
      <c r="CR60" s="22">
        <f t="shared" si="133"/>
        <v>1.9</v>
      </c>
      <c r="CS60" s="22">
        <f t="shared" si="134"/>
        <v>19.920000000000002</v>
      </c>
      <c r="CT60" s="22">
        <f t="shared" si="0"/>
        <v>20.12</v>
      </c>
      <c r="CU60" s="18">
        <v>20.12</v>
      </c>
      <c r="CV60" s="22">
        <f t="shared" si="135"/>
        <v>2.2999999999999998</v>
      </c>
      <c r="CW60" s="22">
        <f t="shared" si="1"/>
        <v>0</v>
      </c>
      <c r="CX60" s="22">
        <f t="shared" si="2"/>
        <v>0</v>
      </c>
      <c r="CY60" s="22">
        <f t="shared" si="136"/>
        <v>22.41</v>
      </c>
      <c r="CZ60" s="22">
        <f t="shared" si="137"/>
        <v>22.56</v>
      </c>
      <c r="DA60" s="18">
        <v>22.56</v>
      </c>
      <c r="DB60" s="20">
        <f t="shared" si="138"/>
        <v>2.74</v>
      </c>
      <c r="DC60" s="20">
        <f t="shared" si="139"/>
        <v>0.84</v>
      </c>
      <c r="DD60" s="20">
        <f t="shared" si="140"/>
        <v>1.9000000000000004</v>
      </c>
      <c r="DE60" s="20">
        <f t="shared" si="3"/>
        <v>0.1</v>
      </c>
      <c r="DF60" s="20">
        <f t="shared" si="4"/>
        <v>0.2</v>
      </c>
      <c r="DG60" s="20">
        <f t="shared" si="5"/>
        <v>1.6</v>
      </c>
      <c r="DH60" s="20">
        <f t="shared" si="6"/>
        <v>0</v>
      </c>
      <c r="DI60" s="20">
        <f t="shared" si="7"/>
        <v>0</v>
      </c>
      <c r="DJ60" s="20">
        <f t="shared" si="8"/>
        <v>0</v>
      </c>
      <c r="DK60" s="20">
        <f t="shared" si="141"/>
        <v>1.9000000000000001</v>
      </c>
      <c r="DL60" s="20">
        <f t="shared" si="142"/>
        <v>0</v>
      </c>
      <c r="DM60" s="20">
        <f t="shared" si="216"/>
        <v>0</v>
      </c>
      <c r="DN60" s="20">
        <f t="shared" si="143"/>
        <v>0</v>
      </c>
      <c r="DO60" s="18">
        <v>2.44</v>
      </c>
      <c r="DP60" s="18">
        <v>0</v>
      </c>
      <c r="DQ60" s="18">
        <v>1</v>
      </c>
      <c r="DR60" s="18">
        <v>1</v>
      </c>
      <c r="DS60" s="25">
        <f t="shared" si="144"/>
        <v>2.44</v>
      </c>
      <c r="DT60" s="25">
        <f t="shared" si="145"/>
        <v>0</v>
      </c>
      <c r="DU60" s="25">
        <f t="shared" si="146"/>
        <v>4.6399999999999997</v>
      </c>
      <c r="DV60" s="25">
        <f t="shared" si="147"/>
        <v>0</v>
      </c>
      <c r="DW60" s="25">
        <f t="shared" si="148"/>
        <v>4.6399999999999997</v>
      </c>
      <c r="DX60" s="25">
        <f t="shared" si="149"/>
        <v>10.39</v>
      </c>
      <c r="DY60" s="25">
        <f t="shared" si="150"/>
        <v>0</v>
      </c>
      <c r="DZ60" s="25">
        <f t="shared" si="151"/>
        <v>10.39</v>
      </c>
      <c r="EA60" s="25">
        <f t="shared" si="152"/>
        <v>6.75</v>
      </c>
      <c r="EB60" s="25">
        <f t="shared" si="153"/>
        <v>0</v>
      </c>
      <c r="EC60" s="25">
        <f t="shared" si="154"/>
        <v>6.75</v>
      </c>
      <c r="ED60" s="25">
        <f t="shared" si="155"/>
        <v>3.64</v>
      </c>
      <c r="EE60" s="25">
        <f t="shared" si="155"/>
        <v>0</v>
      </c>
      <c r="EF60" s="25">
        <f t="shared" si="156"/>
        <v>3.64</v>
      </c>
      <c r="EG60" s="25">
        <f t="shared" si="157"/>
        <v>6.75</v>
      </c>
      <c r="EH60" s="25">
        <f t="shared" si="157"/>
        <v>0</v>
      </c>
      <c r="EI60" s="25">
        <f t="shared" si="158"/>
        <v>6.75</v>
      </c>
      <c r="EJ60" s="18">
        <v>52.24</v>
      </c>
      <c r="EK60" s="18">
        <v>29.12</v>
      </c>
      <c r="EL60" s="18" t="s">
        <v>836</v>
      </c>
      <c r="EM60" s="18" t="s">
        <v>837</v>
      </c>
      <c r="EN60" s="16" t="s">
        <v>774</v>
      </c>
      <c r="EO60" s="16" t="s">
        <v>132</v>
      </c>
      <c r="EP60" s="16" t="e">
        <f>IF(OR(EN60="Cống tròn",EN60="Cống hộp",EN60="Ống nhựa"),INDEX(#REF!,MATCH(E60,#REF!,0)),IF(OR(EN60="Rãnh xây",EN60="Rãnh bê tông"),INDEX(#REF!,MATCH(E60,#REF!,0)),0))</f>
        <v>#REF!</v>
      </c>
      <c r="EQ60" s="18">
        <v>21.92</v>
      </c>
      <c r="ER60" s="18">
        <v>1</v>
      </c>
      <c r="ES60" s="25">
        <f t="shared" si="159"/>
        <v>22</v>
      </c>
      <c r="ET60" s="1" t="e">
        <f>_xlfn.IFNA(IF(EN60="Cống tròn",INDEX(#REF!,MATCH(E60,#REF!,0)),IF(EN60="Cống hộp",INDEX(#REF!,MATCH(E60,#REF!,0)),EU60&amp;" ,"&amp;EV60)),0)</f>
        <v>#REF!</v>
      </c>
      <c r="EU60" s="16" t="s">
        <v>769</v>
      </c>
      <c r="EV60" s="16" t="s">
        <v>775</v>
      </c>
      <c r="EW60" s="16" t="e">
        <f>_xlfn.IFNA(INDEX(#REF!,MATCH(E60,#REF!,0)),0)</f>
        <v>#REF!</v>
      </c>
      <c r="EX60" s="16"/>
      <c r="EY60" s="18">
        <v>0</v>
      </c>
      <c r="EZ60" s="18">
        <v>0</v>
      </c>
      <c r="FA60" s="18">
        <v>0</v>
      </c>
      <c r="FB60" s="19">
        <v>0</v>
      </c>
      <c r="FC60" s="19">
        <v>0</v>
      </c>
      <c r="FD60" s="25">
        <f t="shared" si="9"/>
        <v>0</v>
      </c>
      <c r="FE60" s="25">
        <f t="shared" si="160"/>
        <v>0</v>
      </c>
      <c r="FF60" s="18">
        <v>0.1</v>
      </c>
      <c r="FG60" s="18">
        <v>2</v>
      </c>
      <c r="FH60" s="18">
        <v>1</v>
      </c>
      <c r="FI60" s="25">
        <f t="shared" si="161"/>
        <v>1.2</v>
      </c>
      <c r="FJ60" s="18">
        <v>0</v>
      </c>
      <c r="FK60" s="18">
        <v>0</v>
      </c>
      <c r="FL60" s="18">
        <v>0.2</v>
      </c>
      <c r="FM60" s="18">
        <v>1.4</v>
      </c>
      <c r="FN60" s="18">
        <v>0</v>
      </c>
      <c r="FO60" s="25">
        <f t="shared" si="162"/>
        <v>1.4</v>
      </c>
      <c r="FP60" s="18">
        <v>1.4999999999999999E-2</v>
      </c>
      <c r="FQ60" s="18">
        <v>1</v>
      </c>
      <c r="FR60" s="25">
        <f t="shared" si="10"/>
        <v>21</v>
      </c>
      <c r="FS60" s="25">
        <f t="shared" si="11"/>
        <v>0.3</v>
      </c>
      <c r="FT60" s="25">
        <f t="shared" si="12"/>
        <v>21.3</v>
      </c>
      <c r="FU60" s="25">
        <f t="shared" si="13"/>
        <v>-0.62000000000000099</v>
      </c>
      <c r="FV60" s="25" t="str">
        <f t="shared" si="163"/>
        <v>Thêm 01</v>
      </c>
      <c r="FW60" s="25">
        <f t="shared" si="164"/>
        <v>0.4</v>
      </c>
      <c r="FX60" s="16"/>
      <c r="FY60" s="16"/>
      <c r="FZ60" s="16"/>
      <c r="GA60" s="16"/>
      <c r="GB60" s="19">
        <v>0</v>
      </c>
      <c r="GC60" s="19">
        <v>0</v>
      </c>
      <c r="GD60" s="19">
        <v>0</v>
      </c>
      <c r="GE60" s="19">
        <v>0</v>
      </c>
      <c r="GF60" s="19">
        <v>0</v>
      </c>
      <c r="GG60" s="19">
        <v>0</v>
      </c>
      <c r="GH60" s="19">
        <v>0</v>
      </c>
      <c r="GI60" s="19">
        <v>0</v>
      </c>
      <c r="GJ60" s="19">
        <v>0</v>
      </c>
      <c r="GK60" s="19">
        <v>0</v>
      </c>
      <c r="GL60" s="25">
        <f t="shared" si="14"/>
        <v>0</v>
      </c>
      <c r="GM60" s="25">
        <f t="shared" si="165"/>
        <v>0</v>
      </c>
      <c r="GN60" s="19">
        <v>0</v>
      </c>
      <c r="GO60" s="19">
        <v>0</v>
      </c>
      <c r="GP60" s="19">
        <v>0</v>
      </c>
      <c r="GQ60" s="19">
        <v>0</v>
      </c>
      <c r="GR60" s="1" t="e">
        <f>_xlfn.IFNA(INDEX(#REF!,MATCH(E60,#REF!,0)),0)</f>
        <v>#REF!</v>
      </c>
      <c r="GS60" s="16"/>
      <c r="GT60" s="18">
        <v>0</v>
      </c>
      <c r="GU60" s="18">
        <v>0</v>
      </c>
      <c r="GV60" s="18">
        <v>0</v>
      </c>
      <c r="GW60" s="18">
        <v>0</v>
      </c>
      <c r="GX60" s="25">
        <f t="shared" si="15"/>
        <v>0</v>
      </c>
      <c r="GY60" s="25">
        <f t="shared" si="16"/>
        <v>0</v>
      </c>
      <c r="GZ60" s="25">
        <f t="shared" si="166"/>
        <v>0</v>
      </c>
      <c r="HA60" s="1" t="e" cm="1">
        <f t="array" ref="HA60">INDEX(#REF!,MATCH(EJ60&amp;EK60&amp;HD60&amp;HE60&amp;HF60,#REF!&amp;#REF!&amp;#REF!&amp;#REF!&amp;#REF!,0))</f>
        <v>#REF!</v>
      </c>
      <c r="HB60" s="16"/>
      <c r="HC60" s="25">
        <f t="shared" si="167"/>
        <v>0</v>
      </c>
      <c r="HD60" s="18">
        <v>0</v>
      </c>
      <c r="HE60" s="18">
        <v>0</v>
      </c>
      <c r="HF60" s="18">
        <v>0</v>
      </c>
      <c r="HG60" s="1" t="e" cm="1">
        <f t="array" ref="HG60">INDEX(#REF!,MATCH(EJ60&amp;EK60&amp;HJ60&amp;HK60&amp;HL60,#REF!&amp;#REF!&amp;#REF!&amp;#REF!&amp;#REF!,0))</f>
        <v>#REF!</v>
      </c>
      <c r="HH60" s="16"/>
      <c r="HI60" s="25">
        <f t="shared" si="168"/>
        <v>0</v>
      </c>
      <c r="HJ60" s="25">
        <f t="shared" si="169"/>
        <v>0</v>
      </c>
      <c r="HK60" s="19">
        <v>0</v>
      </c>
      <c r="HL60" s="19">
        <v>0</v>
      </c>
      <c r="HM60" s="18">
        <v>0.01</v>
      </c>
      <c r="HN60" s="18">
        <v>1</v>
      </c>
      <c r="HO60" s="25">
        <f t="shared" si="170"/>
        <v>0</v>
      </c>
      <c r="HP60" s="25">
        <f t="shared" si="171"/>
        <v>0</v>
      </c>
      <c r="HQ60" s="25">
        <f t="shared" si="172"/>
        <v>0</v>
      </c>
      <c r="HR60" s="25">
        <f t="shared" si="173"/>
        <v>0</v>
      </c>
      <c r="HS60" s="25">
        <f t="shared" si="174"/>
        <v>0</v>
      </c>
      <c r="HT60" s="19">
        <v>0</v>
      </c>
      <c r="HU60" s="19">
        <v>0</v>
      </c>
      <c r="HV60" s="19">
        <v>0</v>
      </c>
      <c r="HW60" s="25">
        <f t="shared" si="175"/>
        <v>0</v>
      </c>
      <c r="HX60" s="19">
        <v>0</v>
      </c>
      <c r="HY60" s="19">
        <v>0</v>
      </c>
      <c r="HZ60" s="18">
        <v>21.72</v>
      </c>
      <c r="IA60" s="20">
        <f>ROUND(IF(EN60="Cống tròn",IF(EN60="Cống tròn",IF(EU60="Không có móng",IQ60-FF60,IF(EU60="Đế",IP60-FN60,IF(OR(EU60="Móng bê tông",EU60="Móng bê tông kết hợp đế"),II60-FJ60,0))),0),IF(EN60="Cống hộp",IF(AND(EN60="Cống hộp",EU60="Không có móng"),IQ60-GF60,IF(AND(EN60="Cống hộp",EU60="Móng bê tông"),IJ60-GB60,0)),IF(OR(EN60="Rãnh xây",EN60="Rãnh bê tông"),IF(OR(EN60="Rãnh xây",EN60="Rãnh bê tông"),IK60-GB60,0),IF(EN60="Ống nhựa",IF(AND(EN60="Ống nhựa",EU60="Không đắp cát"),IQ60-HT60,IF(AND(EN60="Ống nhựa",EU60="Đắp cát"),IH60-HX60,0)),IF(EN60="Rãnh thang",IF(EN60="Rãnh thang",IF(EU60="Móng bê tông",#REF!-#REF!,IQ60),0),0))))),2)</f>
        <v>20.12</v>
      </c>
      <c r="IB60" s="20">
        <f t="shared" si="176"/>
        <v>1.5999999999999979</v>
      </c>
      <c r="IC60" s="20">
        <f t="shared" si="17"/>
        <v>20.12</v>
      </c>
      <c r="ID60" s="20">
        <f t="shared" si="18"/>
        <v>0</v>
      </c>
      <c r="IE60" s="20">
        <f t="shared" si="19"/>
        <v>0</v>
      </c>
      <c r="IF60" s="20">
        <f t="shared" si="20"/>
        <v>0</v>
      </c>
      <c r="IG60" s="20">
        <f>IF(EN60="Rãnh thang",IF(AND(EN60="Rãnh thang",EU60="Móng bê tông"),IQ60-#REF!,0),IF(EN60="Ống nhựa",IF(AND(EN60="Ống nhựa",EU60="Đắp cát"),IQ60-HT60,0),IF(EN60="Cống tròn",IF(EN60="Cống tròn",IF(OR(EU60="Móng bê tông",EU60="Móng bê tông kết hợp đế"),IM60-FL60,0),0),IF(EN60="Cống hộp",IF(AND(EN60="Cống hộp",EU60="Móng bê tông"),IN60-GD60,0),IF(OR(EN60="Rãnh xây",EN60="Rãnh bê tông"),IF(AND(EN60="Rãnh xây",EU60="Móng bê tông"),IO60-GD60,IF(AND(EN60="Rãnh bê tông",EU60="Móng bê tông"),IO60-GD60,0)),0)))))</f>
        <v>20.12</v>
      </c>
      <c r="IH60" s="20">
        <f t="shared" si="21"/>
        <v>0</v>
      </c>
      <c r="II60" s="20">
        <f t="shared" si="22"/>
        <v>20.12</v>
      </c>
      <c r="IJ60" s="20">
        <f t="shared" si="23"/>
        <v>0</v>
      </c>
      <c r="IK60" s="20">
        <f t="shared" si="177"/>
        <v>0</v>
      </c>
      <c r="IL60" s="20">
        <f t="shared" si="24"/>
        <v>20.32</v>
      </c>
      <c r="IM60" s="20">
        <f t="shared" si="25"/>
        <v>20.32</v>
      </c>
      <c r="IN60" s="20">
        <f t="shared" si="26"/>
        <v>0</v>
      </c>
      <c r="IO60" s="20">
        <f t="shared" si="27"/>
        <v>0</v>
      </c>
      <c r="IP60" s="20">
        <f t="shared" si="28"/>
        <v>0</v>
      </c>
      <c r="IQ60" s="18">
        <v>20.420000000000002</v>
      </c>
      <c r="IR60" s="25">
        <f t="shared" si="178"/>
        <v>0</v>
      </c>
      <c r="IS60" s="25">
        <f t="shared" si="29"/>
        <v>0</v>
      </c>
      <c r="IT60" s="25">
        <f t="shared" si="30"/>
        <v>0</v>
      </c>
      <c r="IU60" s="25">
        <f>ROUND(IF(EN60="Cống tròn",IF(EN60="Cống tròn",IV60+FF60,0),IF(EN60="Cống hộp",IF(EN60="Cống hộp",IV60+GP60,0),IF(OR(EN60="Rãnh xây",EN60="Rãnh bê tông"),IF(OR(EN60="Rãnh xây",EN60="Rãnh bê tông"),IV60+GP60,0),IF(EN60="ống nhựa",IF(EN60="Ống nhựa",IV60+HT60,0),IF(EN60="Rãnh thang",IF(EN60="Rãnh thang",IQ60+#REF!,0),0))))),2)</f>
        <v>21.46</v>
      </c>
      <c r="IV60" s="18">
        <v>21.36</v>
      </c>
      <c r="IW60" s="25">
        <f t="shared" si="31"/>
        <v>21.46</v>
      </c>
      <c r="IX60" s="25">
        <f t="shared" si="32"/>
        <v>0</v>
      </c>
      <c r="IY60" s="25">
        <f t="shared" si="33"/>
        <v>0</v>
      </c>
      <c r="IZ60" s="25">
        <f t="shared" si="34"/>
        <v>0</v>
      </c>
      <c r="JA60" s="25">
        <f t="shared" si="35"/>
        <v>0</v>
      </c>
      <c r="JB60" s="18">
        <v>22.53</v>
      </c>
      <c r="JC60" s="20">
        <f>ROUND(IF(EN60="Cống tròn",IF(EN60="Cống tròn",IF(EU60="Không có móng",JS60-FF60,IF(EU60="Đế",JR60-FN60,IF(OR(EU60="Móng bê tông",EU60="Móng bê tông kết hợp đế"),JK60-FJ60,0))),0),IF(EN60="Cống hộp",IF(AND(EN60="Cống hộp",EU60="Không có móng"),JS60-GF60,IF(AND(EN60="Cống hộp",EU60="Móng bê tông"),JL60-GB60,0)),IF(OR(EN60="Rãnh xây",EN60="Rãnh bê tông"),IF(OR(EN60="Rãnh xây",EN60="Rãnh bê tông"),JM60-GB60,0),IF(EN60="Ống nhựa",IF(AND(EN60="Ống nhựa",EU60="Không đắp cát"),JS60-HT60,IF(AND(EN60="Ống nhựa",EU60="Đắp cát"),JJ60-HX60,0)),IF(EN60="Rãnh thang",IF(EN60="Rãnh thang",IF(EU60="Móng bê tông",#REF!-#REF!,JS60),0),0))))),2)</f>
        <v>20.059999999999999</v>
      </c>
      <c r="JD60" s="20">
        <f t="shared" si="179"/>
        <v>2.4700000000000024</v>
      </c>
      <c r="JE60" s="20">
        <f t="shared" si="36"/>
        <v>20.059999999999999</v>
      </c>
      <c r="JF60" s="20">
        <f t="shared" si="37"/>
        <v>0</v>
      </c>
      <c r="JG60" s="20">
        <f t="shared" si="38"/>
        <v>0</v>
      </c>
      <c r="JH60" s="20">
        <f t="shared" si="39"/>
        <v>0</v>
      </c>
      <c r="JI60" s="20">
        <f>IF(EN60="Rãnh thang",IF(AND(EN60="Rãnh thang",EU60="Móng bê tông"),JS60-#REF!,0),IF(EN60="Ống nhựa",IF(AND(EN60="Ống nhựa",EU60="Đắp cát"),JS60-HT60,0),IF(EN60="Cống tròn",IF(EN60="Cống tròn",IF(OR(EU60="Móng bê tông",EU60="Móng bê tông kết hợp đế"),JO60-FL60,0),0),IF(EN60="Cống hộp",IF(AND(EN60="Cống hộp",EU60="Móng bê tông"),JP60-GD60,0),IF(OR(EN60="Rãnh xây",EN60="Rãnh bê tông"),IF(AND(EN60="Rãnh xây",EU60="Móng bê tông"),JQ60-GD60,IF(AND(EN60="Rãnh bê tông",EU60="Móng bê tông"),JQ60-GD60,0)),0)))))</f>
        <v>20.059999999999999</v>
      </c>
      <c r="JJ60" s="20">
        <f t="shared" si="40"/>
        <v>0</v>
      </c>
      <c r="JK60" s="20">
        <f t="shared" si="41"/>
        <v>20.059999999999999</v>
      </c>
      <c r="JL60" s="20">
        <f t="shared" si="42"/>
        <v>0</v>
      </c>
      <c r="JM60" s="20">
        <f t="shared" si="43"/>
        <v>0</v>
      </c>
      <c r="JN60" s="20">
        <f t="shared" si="44"/>
        <v>20.259999999999998</v>
      </c>
      <c r="JO60" s="20">
        <f t="shared" si="45"/>
        <v>20.259999999999998</v>
      </c>
      <c r="JP60" s="20">
        <f t="shared" si="46"/>
        <v>0</v>
      </c>
      <c r="JQ60" s="20">
        <f t="shared" si="47"/>
        <v>0</v>
      </c>
      <c r="JR60" s="20">
        <f t="shared" si="48"/>
        <v>0</v>
      </c>
      <c r="JS60" s="26">
        <v>20.36</v>
      </c>
      <c r="JT60" s="25">
        <f t="shared" si="180"/>
        <v>0</v>
      </c>
      <c r="JU60" s="25">
        <f t="shared" si="49"/>
        <v>0</v>
      </c>
      <c r="JV60" s="25">
        <f t="shared" si="50"/>
        <v>0</v>
      </c>
      <c r="JW60" s="25">
        <f>ROUND(IF(EN60="Cống tròn",IF(EN60="Cống tròn",JX60+FF60,0),IF(EN60="Cống hộp",IF(EN60="Cống hộp",JX60+GP60,0),IF(OR(EN60="Rãnh xây",EN60="Rãnh bê tông"),IF(OR(EN60="Rãnh xây",EN60="Rãnh bê tông"),JX60+GP60,0),IF(EN60="ống nhựa",IF(EN60="Ống nhựa",JX60+HT60,0),IF(EN60="Rãnh thang",IF(EN60="Rãnh thang",JS60+#REF!,0),0))))),2)</f>
        <v>21.46</v>
      </c>
      <c r="JX60" s="27">
        <v>21.36</v>
      </c>
      <c r="JY60" s="25">
        <f t="shared" si="51"/>
        <v>21.46</v>
      </c>
      <c r="JZ60" s="25">
        <f t="shared" si="52"/>
        <v>0</v>
      </c>
      <c r="KA60" s="25">
        <f t="shared" si="53"/>
        <v>0</v>
      </c>
      <c r="KB60" s="25">
        <f t="shared" si="54"/>
        <v>0</v>
      </c>
      <c r="KC60" s="25">
        <f t="shared" si="55"/>
        <v>0</v>
      </c>
      <c r="KD60" s="28" t="s">
        <v>98</v>
      </c>
      <c r="KE60" s="27">
        <v>0</v>
      </c>
      <c r="KF60" s="25">
        <f t="shared" si="56"/>
        <v>1.5999999999999979</v>
      </c>
      <c r="KG60" s="25">
        <f t="shared" si="181"/>
        <v>1.5999999999999979</v>
      </c>
      <c r="KH60" s="27">
        <v>0</v>
      </c>
      <c r="KI60" s="25">
        <f t="shared" si="57"/>
        <v>2.4700000000000024</v>
      </c>
      <c r="KJ60" s="25">
        <f t="shared" si="182"/>
        <v>2.4700000000000024</v>
      </c>
      <c r="KK60" s="25">
        <f t="shared" si="58"/>
        <v>0</v>
      </c>
      <c r="KL60" s="25">
        <f t="shared" si="59"/>
        <v>0</v>
      </c>
      <c r="KM60" s="25">
        <f t="shared" si="183"/>
        <v>0</v>
      </c>
      <c r="KN60" s="25">
        <f t="shared" si="60"/>
        <v>0</v>
      </c>
      <c r="KO60" s="25">
        <f t="shared" si="61"/>
        <v>0</v>
      </c>
      <c r="KP60" s="25">
        <f t="shared" si="184"/>
        <v>0</v>
      </c>
      <c r="KQ60" s="25">
        <f t="shared" si="62"/>
        <v>0.2</v>
      </c>
      <c r="KR60" s="25">
        <f t="shared" si="63"/>
        <v>0.2</v>
      </c>
      <c r="KS60" s="25">
        <f t="shared" si="185"/>
        <v>0.2</v>
      </c>
      <c r="KT60" s="25">
        <f t="shared" si="64"/>
        <v>0</v>
      </c>
      <c r="KU60" s="25">
        <f t="shared" si="65"/>
        <v>0</v>
      </c>
      <c r="KV60" s="25">
        <f t="shared" si="186"/>
        <v>0</v>
      </c>
      <c r="KW60" s="25">
        <f t="shared" si="66"/>
        <v>0</v>
      </c>
      <c r="KX60" s="25">
        <f t="shared" si="67"/>
        <v>0</v>
      </c>
      <c r="KY60" s="25">
        <f t="shared" si="187"/>
        <v>0</v>
      </c>
      <c r="KZ60" s="25">
        <f t="shared" si="68"/>
        <v>0</v>
      </c>
      <c r="LA60" s="25">
        <f t="shared" si="69"/>
        <v>0</v>
      </c>
      <c r="LB60" s="25">
        <f t="shared" si="188"/>
        <v>0</v>
      </c>
      <c r="LC60" s="25">
        <f t="shared" si="70"/>
        <v>1.4</v>
      </c>
      <c r="LD60" s="25">
        <f t="shared" si="71"/>
        <v>1.4</v>
      </c>
      <c r="LE60" s="25">
        <f t="shared" si="189"/>
        <v>1.4</v>
      </c>
      <c r="LF60" s="25">
        <f t="shared" si="72"/>
        <v>0</v>
      </c>
      <c r="LG60" s="25">
        <f t="shared" si="73"/>
        <v>0</v>
      </c>
      <c r="LH60" s="25">
        <f t="shared" si="190"/>
        <v>0</v>
      </c>
      <c r="LI60" s="25">
        <f t="shared" si="74"/>
        <v>0</v>
      </c>
      <c r="LJ60" s="25">
        <f t="shared" si="75"/>
        <v>0</v>
      </c>
      <c r="LK60" s="25">
        <f t="shared" si="191"/>
        <v>0</v>
      </c>
      <c r="LL60" s="25">
        <f t="shared" si="76"/>
        <v>0</v>
      </c>
      <c r="LM60" s="25">
        <f t="shared" si="77"/>
        <v>0</v>
      </c>
      <c r="LN60" s="25">
        <f t="shared" si="192"/>
        <v>0</v>
      </c>
      <c r="LO60" s="25">
        <f t="shared" si="78"/>
        <v>0</v>
      </c>
      <c r="LP60" s="25">
        <f t="shared" si="79"/>
        <v>0</v>
      </c>
      <c r="LQ60" s="25">
        <f t="shared" si="193"/>
        <v>0</v>
      </c>
      <c r="LR60" s="25">
        <f t="shared" si="80"/>
        <v>0</v>
      </c>
      <c r="LS60" s="25">
        <f t="shared" si="81"/>
        <v>0</v>
      </c>
      <c r="LT60" s="25">
        <f t="shared" si="194"/>
        <v>0</v>
      </c>
      <c r="LU60" s="25">
        <f t="shared" si="82"/>
        <v>0</v>
      </c>
      <c r="LV60" s="25">
        <f t="shared" si="83"/>
        <v>0</v>
      </c>
      <c r="LW60" s="25">
        <f t="shared" si="195"/>
        <v>0</v>
      </c>
      <c r="LX60" s="25">
        <f t="shared" si="84"/>
        <v>0</v>
      </c>
      <c r="LY60" s="25">
        <f t="shared" si="85"/>
        <v>0</v>
      </c>
      <c r="LZ60" s="25">
        <f t="shared" si="196"/>
        <v>0</v>
      </c>
      <c r="MA60" s="25">
        <f t="shared" si="86"/>
        <v>0</v>
      </c>
      <c r="MB60" s="25">
        <f t="shared" si="87"/>
        <v>0</v>
      </c>
      <c r="MC60" s="25">
        <f t="shared" si="197"/>
        <v>0</v>
      </c>
      <c r="MD60" s="25">
        <f t="shared" si="88"/>
        <v>0</v>
      </c>
      <c r="ME60" s="25">
        <f t="shared" si="89"/>
        <v>0</v>
      </c>
      <c r="MF60" s="25">
        <f t="shared" si="198"/>
        <v>0</v>
      </c>
      <c r="MG60" s="25">
        <f t="shared" si="90"/>
        <v>0</v>
      </c>
      <c r="MH60" s="25">
        <f t="shared" si="91"/>
        <v>0</v>
      </c>
      <c r="MI60" s="25">
        <f t="shared" si="199"/>
        <v>0</v>
      </c>
      <c r="MJ60" s="25">
        <f t="shared" si="92"/>
        <v>0</v>
      </c>
      <c r="MK60" s="25">
        <f t="shared" si="93"/>
        <v>0</v>
      </c>
      <c r="ML60" s="25">
        <f t="shared" si="200"/>
        <v>0</v>
      </c>
      <c r="MM60" s="25">
        <f t="shared" si="94"/>
        <v>0</v>
      </c>
      <c r="MN60" s="25">
        <f t="shared" si="95"/>
        <v>0</v>
      </c>
      <c r="MO60" s="25">
        <f t="shared" si="201"/>
        <v>0</v>
      </c>
      <c r="MP60" s="25">
        <f t="shared" si="96"/>
        <v>0</v>
      </c>
      <c r="MQ60" s="25">
        <f t="shared" si="97"/>
        <v>0</v>
      </c>
      <c r="MR60" s="25">
        <f t="shared" si="202"/>
        <v>0</v>
      </c>
      <c r="MS60" s="29">
        <v>1.4</v>
      </c>
      <c r="MT60" s="29">
        <v>0</v>
      </c>
      <c r="MU60" s="29">
        <v>1</v>
      </c>
      <c r="MV60" s="29">
        <v>1</v>
      </c>
      <c r="MW60" s="25">
        <f t="shared" si="98"/>
        <v>1.4</v>
      </c>
      <c r="MX60" s="25">
        <f t="shared" si="99"/>
        <v>2.2400000000000002</v>
      </c>
      <c r="MY60" s="25">
        <f t="shared" si="100"/>
        <v>0</v>
      </c>
      <c r="MZ60" s="25">
        <f t="shared" si="101"/>
        <v>0</v>
      </c>
      <c r="NA60" s="25">
        <f t="shared" si="102"/>
        <v>1.4</v>
      </c>
      <c r="NB60" s="25">
        <f t="shared" si="103"/>
        <v>3.46</v>
      </c>
      <c r="NC60" s="25">
        <f t="shared" si="104"/>
        <v>0</v>
      </c>
      <c r="ND60" s="25">
        <f t="shared" si="105"/>
        <v>0</v>
      </c>
      <c r="NE60" s="25">
        <f t="shared" si="203"/>
        <v>1.4</v>
      </c>
      <c r="NF60" s="25">
        <f t="shared" si="203"/>
        <v>2.85</v>
      </c>
      <c r="NG60" s="25">
        <f t="shared" si="203"/>
        <v>0</v>
      </c>
      <c r="NH60" s="25">
        <f t="shared" si="203"/>
        <v>0</v>
      </c>
      <c r="NI60" s="25">
        <f t="shared" si="107"/>
        <v>62.47</v>
      </c>
      <c r="NJ60" s="25">
        <f t="shared" si="108"/>
        <v>0</v>
      </c>
      <c r="NK60" s="25">
        <f t="shared" si="109"/>
        <v>62.47</v>
      </c>
      <c r="NL60" s="25">
        <f t="shared" si="110"/>
        <v>39.86</v>
      </c>
      <c r="NM60" s="25">
        <f t="shared" si="111"/>
        <v>0</v>
      </c>
      <c r="NN60" s="25">
        <f t="shared" si="204"/>
        <v>39.86</v>
      </c>
      <c r="NO60" s="25">
        <f t="shared" si="112"/>
        <v>0</v>
      </c>
      <c r="NP60" s="25">
        <f t="shared" si="113"/>
        <v>0</v>
      </c>
      <c r="NQ60" s="25">
        <f t="shared" si="205"/>
        <v>0</v>
      </c>
      <c r="NR60" s="25">
        <f t="shared" si="114"/>
        <v>0</v>
      </c>
      <c r="NS60" s="25">
        <f t="shared" si="115"/>
        <v>0</v>
      </c>
      <c r="NT60" s="25">
        <f t="shared" si="206"/>
        <v>0</v>
      </c>
      <c r="NU60" s="25">
        <f t="shared" si="116"/>
        <v>0</v>
      </c>
      <c r="NV60" s="25">
        <f t="shared" si="117"/>
        <v>0</v>
      </c>
      <c r="NW60" s="25">
        <f t="shared" si="207"/>
        <v>0</v>
      </c>
      <c r="NX60" s="25">
        <f t="shared" si="208"/>
        <v>39.86</v>
      </c>
      <c r="NY60" s="25">
        <f t="shared" si="208"/>
        <v>0</v>
      </c>
      <c r="NZ60" s="25">
        <f t="shared" si="209"/>
        <v>39.86</v>
      </c>
      <c r="OA60" s="25">
        <f t="shared" si="210"/>
        <v>22.61</v>
      </c>
      <c r="OB60" s="25">
        <f t="shared" si="210"/>
        <v>0</v>
      </c>
      <c r="OC60" s="25">
        <f t="shared" si="211"/>
        <v>22.61</v>
      </c>
      <c r="OD60" s="25">
        <f t="shared" si="212"/>
        <v>39.86</v>
      </c>
      <c r="OE60" s="25">
        <f t="shared" si="212"/>
        <v>0</v>
      </c>
      <c r="OF60" s="25">
        <f t="shared" si="212"/>
        <v>39.86</v>
      </c>
      <c r="OG60" s="25">
        <f t="shared" si="119"/>
        <v>0</v>
      </c>
      <c r="OH60" s="25">
        <f t="shared" si="120"/>
        <v>0</v>
      </c>
      <c r="OI60" s="25">
        <f t="shared" si="121"/>
        <v>0</v>
      </c>
      <c r="OJ60" s="25">
        <f t="shared" si="122"/>
        <v>0</v>
      </c>
      <c r="OK60" s="25">
        <f t="shared" si="123"/>
        <v>0</v>
      </c>
      <c r="OL60" s="25">
        <f t="shared" si="124"/>
        <v>0</v>
      </c>
      <c r="OM60" s="25">
        <f t="shared" si="213"/>
        <v>0</v>
      </c>
      <c r="ON60" s="25">
        <f t="shared" si="213"/>
        <v>0</v>
      </c>
      <c r="OO60" s="25">
        <f t="shared" si="213"/>
        <v>0</v>
      </c>
      <c r="OP60" s="25">
        <f t="shared" si="125"/>
        <v>0</v>
      </c>
      <c r="OQ60" s="25">
        <f t="shared" si="126"/>
        <v>0</v>
      </c>
      <c r="OR60" s="25">
        <f t="shared" si="214"/>
        <v>0</v>
      </c>
      <c r="OS60" s="19">
        <v>538543.49</v>
      </c>
      <c r="OT60" s="19">
        <v>2371326.02</v>
      </c>
    </row>
    <row r="61" spans="1:410" ht="33" customHeight="1" x14ac:dyDescent="0.25">
      <c r="A61" s="18"/>
      <c r="B61" s="18" t="s">
        <v>838</v>
      </c>
      <c r="C61" s="18">
        <v>430.34</v>
      </c>
      <c r="D61" s="16" t="e">
        <f>_xlfn.IFNA(INDEX(#REF!,MATCH(E61,#REF!,0)),0)</f>
        <v>#REF!</v>
      </c>
      <c r="E61" s="18" t="s">
        <v>839</v>
      </c>
      <c r="F61" s="16" t="s">
        <v>765</v>
      </c>
      <c r="G61" s="16" t="s">
        <v>810</v>
      </c>
      <c r="H61" s="16" t="s">
        <v>767</v>
      </c>
      <c r="I61" s="16" t="s">
        <v>768</v>
      </c>
      <c r="J61" s="16" t="s">
        <v>811</v>
      </c>
      <c r="K61" s="16" t="s">
        <v>770</v>
      </c>
      <c r="L61" s="16" t="s">
        <v>771</v>
      </c>
      <c r="M61" s="18">
        <v>1.8399999999999999</v>
      </c>
      <c r="N61" s="18">
        <v>1.8399999999999999</v>
      </c>
      <c r="O61" s="18">
        <v>2.2399999999999998</v>
      </c>
      <c r="P61" s="18">
        <v>2.2399999999999998</v>
      </c>
      <c r="Q61" s="18">
        <v>0.1</v>
      </c>
      <c r="R61" s="18">
        <v>2.04</v>
      </c>
      <c r="S61" s="18">
        <v>2.04</v>
      </c>
      <c r="T61" s="18">
        <v>0.2</v>
      </c>
      <c r="U61" s="18">
        <v>0</v>
      </c>
      <c r="V61" s="18">
        <v>0</v>
      </c>
      <c r="W61" s="18">
        <v>0</v>
      </c>
      <c r="X61" s="18">
        <v>1.8399999999999999</v>
      </c>
      <c r="Y61" s="18">
        <v>1.7999999999999998</v>
      </c>
      <c r="Z61" s="20">
        <f t="shared" si="215"/>
        <v>1.8</v>
      </c>
      <c r="AA61" s="18">
        <v>0.22</v>
      </c>
      <c r="AB61" s="18">
        <v>0</v>
      </c>
      <c r="AC61" s="18">
        <v>0</v>
      </c>
      <c r="AD61" s="18">
        <v>0</v>
      </c>
      <c r="AE61" s="18">
        <v>0</v>
      </c>
      <c r="AF61" s="18">
        <v>0</v>
      </c>
      <c r="AG61" s="18">
        <v>1.4</v>
      </c>
      <c r="AH61" s="18">
        <v>1.4</v>
      </c>
      <c r="AI61" s="20">
        <f t="shared" si="127"/>
        <v>1.95</v>
      </c>
      <c r="AJ61" s="18">
        <v>0</v>
      </c>
      <c r="AK61" s="18">
        <v>0</v>
      </c>
      <c r="AL61" s="20">
        <f t="shared" si="128"/>
        <v>0</v>
      </c>
      <c r="AM61" s="18">
        <v>1.8399999999999999</v>
      </c>
      <c r="AN61" s="18">
        <v>1.4</v>
      </c>
      <c r="AO61" s="18">
        <v>0.15</v>
      </c>
      <c r="AP61" s="18">
        <v>0.22</v>
      </c>
      <c r="AQ61" s="18">
        <v>0</v>
      </c>
      <c r="AR61" s="18">
        <v>0</v>
      </c>
      <c r="AS61" s="18">
        <v>0</v>
      </c>
      <c r="AT61" s="18">
        <v>0</v>
      </c>
      <c r="AU61" s="18">
        <v>0</v>
      </c>
      <c r="AV61" s="18">
        <v>1</v>
      </c>
      <c r="AW61" s="18">
        <v>0</v>
      </c>
      <c r="AX61" s="18">
        <v>0</v>
      </c>
      <c r="AY61" s="18">
        <v>0</v>
      </c>
      <c r="AZ61" s="18">
        <v>0</v>
      </c>
      <c r="BA61" s="18">
        <v>0</v>
      </c>
      <c r="BB61" s="18">
        <v>0</v>
      </c>
      <c r="BC61" s="18">
        <v>0</v>
      </c>
      <c r="BD61" s="18">
        <v>0</v>
      </c>
      <c r="BE61" s="18">
        <v>1</v>
      </c>
      <c r="BF61" s="18">
        <v>0</v>
      </c>
      <c r="BG61" s="18">
        <v>0</v>
      </c>
      <c r="BH61" s="18">
        <v>0</v>
      </c>
      <c r="BI61" s="18">
        <v>0</v>
      </c>
      <c r="BJ61" s="18">
        <v>0</v>
      </c>
      <c r="BK61" s="18">
        <v>0</v>
      </c>
      <c r="BL61" s="18">
        <v>0</v>
      </c>
      <c r="BM61" s="18">
        <v>0</v>
      </c>
      <c r="BN61" s="18">
        <v>0</v>
      </c>
      <c r="BO61" s="18">
        <v>0</v>
      </c>
      <c r="BP61" s="18">
        <v>0</v>
      </c>
      <c r="BQ61" s="18">
        <v>0</v>
      </c>
      <c r="BR61" s="18">
        <v>0</v>
      </c>
      <c r="BS61" s="18">
        <v>0</v>
      </c>
      <c r="BT61" s="18">
        <v>0</v>
      </c>
      <c r="BU61" s="18">
        <v>0</v>
      </c>
      <c r="BV61" s="18">
        <v>0</v>
      </c>
      <c r="BW61" s="18">
        <v>0</v>
      </c>
      <c r="BX61" s="18">
        <v>0</v>
      </c>
      <c r="BY61" s="18">
        <v>0</v>
      </c>
      <c r="BZ61" s="18">
        <v>0</v>
      </c>
      <c r="CA61" s="16" t="e">
        <f>_xlfn.IFNA(IF(RIGHT(D61,2)="=G",0,INDEX(#REF!,MATCH(E61,#REF!,0))),0)</f>
        <v>#REF!</v>
      </c>
      <c r="CB61" s="16" t="s">
        <v>776</v>
      </c>
      <c r="CC61" s="18">
        <v>0</v>
      </c>
      <c r="CD61" s="18">
        <v>0</v>
      </c>
      <c r="CE61" s="18">
        <v>1.84</v>
      </c>
      <c r="CF61" s="18">
        <v>0.9</v>
      </c>
      <c r="CG61" s="18">
        <v>0.12</v>
      </c>
      <c r="CH61" s="18">
        <v>2</v>
      </c>
      <c r="CI61" s="16" t="s">
        <v>98</v>
      </c>
      <c r="CJ61" s="18">
        <v>0</v>
      </c>
      <c r="CK61" s="20">
        <f t="shared" si="129"/>
        <v>2.2000000000000002</v>
      </c>
      <c r="CL61" s="20">
        <f t="shared" si="130"/>
        <v>2.2000000000000002</v>
      </c>
      <c r="CM61" s="18">
        <v>52.78</v>
      </c>
      <c r="CN61" s="18">
        <v>46.6</v>
      </c>
      <c r="CO61" s="18">
        <v>45.761000000000003</v>
      </c>
      <c r="CP61" s="22">
        <f t="shared" si="131"/>
        <v>46.6</v>
      </c>
      <c r="CQ61" s="22">
        <f t="shared" si="132"/>
        <v>44.4</v>
      </c>
      <c r="CR61" s="22">
        <f t="shared" si="133"/>
        <v>2.2000000000000002</v>
      </c>
      <c r="CS61" s="22">
        <f t="shared" si="134"/>
        <v>44.5</v>
      </c>
      <c r="CT61" s="22">
        <f t="shared" si="0"/>
        <v>44.7</v>
      </c>
      <c r="CU61" s="18">
        <v>44.7</v>
      </c>
      <c r="CV61" s="22">
        <f t="shared" si="135"/>
        <v>1.8</v>
      </c>
      <c r="CW61" s="22">
        <f t="shared" si="1"/>
        <v>0</v>
      </c>
      <c r="CX61" s="22">
        <f t="shared" si="2"/>
        <v>0</v>
      </c>
      <c r="CY61" s="22">
        <f t="shared" si="136"/>
        <v>46.45</v>
      </c>
      <c r="CZ61" s="22">
        <f t="shared" si="137"/>
        <v>46.6</v>
      </c>
      <c r="DA61" s="18">
        <v>46.6</v>
      </c>
      <c r="DB61" s="20">
        <f t="shared" si="138"/>
        <v>2.2000000000000002</v>
      </c>
      <c r="DC61" s="20">
        <f t="shared" si="139"/>
        <v>0</v>
      </c>
      <c r="DD61" s="20">
        <f t="shared" si="140"/>
        <v>2.2000000000000002</v>
      </c>
      <c r="DE61" s="20">
        <f t="shared" si="3"/>
        <v>0.1</v>
      </c>
      <c r="DF61" s="20">
        <f t="shared" si="4"/>
        <v>0.2</v>
      </c>
      <c r="DG61" s="20">
        <f t="shared" si="5"/>
        <v>1.9</v>
      </c>
      <c r="DH61" s="20">
        <f t="shared" si="6"/>
        <v>0</v>
      </c>
      <c r="DI61" s="20">
        <f t="shared" si="7"/>
        <v>0</v>
      </c>
      <c r="DJ61" s="20">
        <f t="shared" si="8"/>
        <v>0</v>
      </c>
      <c r="DK61" s="20">
        <f t="shared" si="141"/>
        <v>2.2000000000000002</v>
      </c>
      <c r="DL61" s="20">
        <f t="shared" si="142"/>
        <v>0</v>
      </c>
      <c r="DM61" s="20">
        <f t="shared" si="216"/>
        <v>0</v>
      </c>
      <c r="DN61" s="20">
        <f t="shared" si="143"/>
        <v>0</v>
      </c>
      <c r="DO61" s="18">
        <v>2.44</v>
      </c>
      <c r="DP61" s="18">
        <v>0</v>
      </c>
      <c r="DQ61" s="18">
        <v>1</v>
      </c>
      <c r="DR61" s="18">
        <v>1</v>
      </c>
      <c r="DS61" s="25">
        <f t="shared" si="144"/>
        <v>2.44</v>
      </c>
      <c r="DT61" s="25">
        <f t="shared" si="145"/>
        <v>0</v>
      </c>
      <c r="DU61" s="25">
        <f t="shared" si="146"/>
        <v>5.37</v>
      </c>
      <c r="DV61" s="25">
        <f t="shared" si="147"/>
        <v>0</v>
      </c>
      <c r="DW61" s="25">
        <f t="shared" si="148"/>
        <v>5.37</v>
      </c>
      <c r="DX61" s="25">
        <f t="shared" si="149"/>
        <v>12.03</v>
      </c>
      <c r="DY61" s="25">
        <f t="shared" si="150"/>
        <v>0</v>
      </c>
      <c r="DZ61" s="25">
        <f t="shared" si="151"/>
        <v>12.03</v>
      </c>
      <c r="EA61" s="25">
        <f t="shared" si="152"/>
        <v>7.77</v>
      </c>
      <c r="EB61" s="25">
        <f t="shared" si="153"/>
        <v>0</v>
      </c>
      <c r="EC61" s="25">
        <f t="shared" si="154"/>
        <v>7.77</v>
      </c>
      <c r="ED61" s="25">
        <f t="shared" si="155"/>
        <v>4.26</v>
      </c>
      <c r="EE61" s="25">
        <f t="shared" si="155"/>
        <v>0</v>
      </c>
      <c r="EF61" s="25">
        <f t="shared" si="156"/>
        <v>4.26</v>
      </c>
      <c r="EG61" s="25">
        <f t="shared" si="157"/>
        <v>7.77</v>
      </c>
      <c r="EH61" s="25">
        <f t="shared" si="157"/>
        <v>0</v>
      </c>
      <c r="EI61" s="25">
        <f t="shared" si="158"/>
        <v>7.77</v>
      </c>
      <c r="EJ61" s="18">
        <v>430.34</v>
      </c>
      <c r="EK61" s="18">
        <v>405.38</v>
      </c>
      <c r="EL61" s="18" t="s">
        <v>839</v>
      </c>
      <c r="EM61" s="18" t="s">
        <v>840</v>
      </c>
      <c r="EN61" s="16" t="s">
        <v>774</v>
      </c>
      <c r="EO61" s="16" t="s">
        <v>132</v>
      </c>
      <c r="EP61" s="16" t="e">
        <f>IF(OR(EN61="Cống tròn",EN61="Cống hộp",EN61="Ống nhựa"),INDEX(#REF!,MATCH(E61,#REF!,0)),IF(OR(EN61="Rãnh xây",EN61="Rãnh bê tông"),INDEX(#REF!,MATCH(E61,#REF!,0)),0))</f>
        <v>#REF!</v>
      </c>
      <c r="EQ61" s="18">
        <v>23.559999999999981</v>
      </c>
      <c r="ER61" s="18">
        <v>1</v>
      </c>
      <c r="ES61" s="25">
        <f t="shared" si="159"/>
        <v>24</v>
      </c>
      <c r="ET61" s="1" t="e">
        <f>_xlfn.IFNA(IF(EN61="Cống tròn",INDEX(#REF!,MATCH(E61,#REF!,0)),IF(EN61="Cống hộp",INDEX(#REF!,MATCH(E61,#REF!,0)),EU61&amp;" ,"&amp;EV61)),0)</f>
        <v>#REF!</v>
      </c>
      <c r="EU61" s="16" t="s">
        <v>769</v>
      </c>
      <c r="EV61" s="16" t="s">
        <v>775</v>
      </c>
      <c r="EW61" s="16" t="e">
        <f>_xlfn.IFNA(INDEX(#REF!,MATCH(E61,#REF!,0)),0)</f>
        <v>#REF!</v>
      </c>
      <c r="EX61" s="16"/>
      <c r="EY61" s="18">
        <v>0</v>
      </c>
      <c r="EZ61" s="18">
        <v>0</v>
      </c>
      <c r="FA61" s="18">
        <v>0</v>
      </c>
      <c r="FB61" s="19">
        <v>0</v>
      </c>
      <c r="FC61" s="19">
        <v>0</v>
      </c>
      <c r="FD61" s="25">
        <f t="shared" si="9"/>
        <v>0</v>
      </c>
      <c r="FE61" s="25">
        <f t="shared" si="160"/>
        <v>0</v>
      </c>
      <c r="FF61" s="18">
        <v>0.1</v>
      </c>
      <c r="FG61" s="18">
        <v>2</v>
      </c>
      <c r="FH61" s="18">
        <v>1</v>
      </c>
      <c r="FI61" s="25">
        <f t="shared" si="161"/>
        <v>1.2</v>
      </c>
      <c r="FJ61" s="18">
        <v>0</v>
      </c>
      <c r="FK61" s="18">
        <v>0</v>
      </c>
      <c r="FL61" s="18">
        <v>0.2</v>
      </c>
      <c r="FM61" s="18">
        <v>1.4</v>
      </c>
      <c r="FN61" s="18">
        <v>0</v>
      </c>
      <c r="FO61" s="25">
        <f t="shared" si="162"/>
        <v>1.4</v>
      </c>
      <c r="FP61" s="18">
        <v>1.4999999999999999E-2</v>
      </c>
      <c r="FQ61" s="18">
        <v>1</v>
      </c>
      <c r="FR61" s="25">
        <f t="shared" si="10"/>
        <v>23</v>
      </c>
      <c r="FS61" s="25">
        <f t="shared" si="11"/>
        <v>0.32999999999999996</v>
      </c>
      <c r="FT61" s="25">
        <f t="shared" si="12"/>
        <v>23.33</v>
      </c>
      <c r="FU61" s="25">
        <f t="shared" si="13"/>
        <v>-0.22999999999998266</v>
      </c>
      <c r="FV61" s="25" t="str">
        <f t="shared" si="163"/>
        <v>Thêm 01</v>
      </c>
      <c r="FW61" s="25">
        <f t="shared" si="164"/>
        <v>0.79</v>
      </c>
      <c r="FX61" s="16"/>
      <c r="FY61" s="16"/>
      <c r="FZ61" s="16"/>
      <c r="GA61" s="16"/>
      <c r="GB61" s="19">
        <v>0</v>
      </c>
      <c r="GC61" s="19">
        <v>0</v>
      </c>
      <c r="GD61" s="19">
        <v>0</v>
      </c>
      <c r="GE61" s="19">
        <v>0</v>
      </c>
      <c r="GF61" s="19">
        <v>0</v>
      </c>
      <c r="GG61" s="19">
        <v>0</v>
      </c>
      <c r="GH61" s="19">
        <v>0</v>
      </c>
      <c r="GI61" s="19">
        <v>0</v>
      </c>
      <c r="GJ61" s="19">
        <v>0</v>
      </c>
      <c r="GK61" s="19">
        <v>0</v>
      </c>
      <c r="GL61" s="25">
        <f t="shared" si="14"/>
        <v>0</v>
      </c>
      <c r="GM61" s="25">
        <f t="shared" si="165"/>
        <v>0</v>
      </c>
      <c r="GN61" s="19">
        <v>0</v>
      </c>
      <c r="GO61" s="19">
        <v>0</v>
      </c>
      <c r="GP61" s="19">
        <v>0</v>
      </c>
      <c r="GQ61" s="19">
        <v>0</v>
      </c>
      <c r="GR61" s="1" t="e">
        <f>_xlfn.IFNA(INDEX(#REF!,MATCH(E61,#REF!,0)),0)</f>
        <v>#REF!</v>
      </c>
      <c r="GS61" s="16"/>
      <c r="GT61" s="18">
        <v>0</v>
      </c>
      <c r="GU61" s="18">
        <v>0</v>
      </c>
      <c r="GV61" s="18">
        <v>0</v>
      </c>
      <c r="GW61" s="18">
        <v>0</v>
      </c>
      <c r="GX61" s="25">
        <f t="shared" si="15"/>
        <v>0</v>
      </c>
      <c r="GY61" s="25">
        <f t="shared" si="16"/>
        <v>0</v>
      </c>
      <c r="GZ61" s="25">
        <f t="shared" si="166"/>
        <v>0</v>
      </c>
      <c r="HA61" s="1" t="e" cm="1">
        <f t="array" ref="HA61">INDEX(#REF!,MATCH(EJ61&amp;EK61&amp;HD61&amp;HE61&amp;HF61,#REF!&amp;#REF!&amp;#REF!&amp;#REF!&amp;#REF!,0))</f>
        <v>#REF!</v>
      </c>
      <c r="HB61" s="16"/>
      <c r="HC61" s="25">
        <f t="shared" si="167"/>
        <v>0</v>
      </c>
      <c r="HD61" s="18">
        <v>0</v>
      </c>
      <c r="HE61" s="18">
        <v>0</v>
      </c>
      <c r="HF61" s="18">
        <v>0</v>
      </c>
      <c r="HG61" s="1" t="e" cm="1">
        <f t="array" ref="HG61">INDEX(#REF!,MATCH(EJ61&amp;EK61&amp;HJ61&amp;HK61&amp;HL61,#REF!&amp;#REF!&amp;#REF!&amp;#REF!&amp;#REF!,0))</f>
        <v>#REF!</v>
      </c>
      <c r="HH61" s="16"/>
      <c r="HI61" s="25">
        <f t="shared" si="168"/>
        <v>0</v>
      </c>
      <c r="HJ61" s="25">
        <f t="shared" si="169"/>
        <v>0</v>
      </c>
      <c r="HK61" s="19">
        <v>0</v>
      </c>
      <c r="HL61" s="19">
        <v>0</v>
      </c>
      <c r="HM61" s="18">
        <v>0.01</v>
      </c>
      <c r="HN61" s="18">
        <v>1</v>
      </c>
      <c r="HO61" s="25">
        <f t="shared" si="170"/>
        <v>0</v>
      </c>
      <c r="HP61" s="25">
        <f t="shared" si="171"/>
        <v>0</v>
      </c>
      <c r="HQ61" s="25">
        <f t="shared" si="172"/>
        <v>0</v>
      </c>
      <c r="HR61" s="25">
        <f t="shared" si="173"/>
        <v>0</v>
      </c>
      <c r="HS61" s="25">
        <f t="shared" si="174"/>
        <v>0</v>
      </c>
      <c r="HT61" s="19">
        <v>0</v>
      </c>
      <c r="HU61" s="19">
        <v>0</v>
      </c>
      <c r="HV61" s="19">
        <v>0</v>
      </c>
      <c r="HW61" s="25">
        <f t="shared" si="175"/>
        <v>0</v>
      </c>
      <c r="HX61" s="19">
        <v>0</v>
      </c>
      <c r="HY61" s="19">
        <v>0</v>
      </c>
      <c r="HZ61" s="18">
        <v>46.6</v>
      </c>
      <c r="IA61" s="20">
        <f>ROUND(IF(EN61="Cống tròn",IF(EN61="Cống tròn",IF(EU61="Không có móng",IQ61-FF61,IF(EU61="Đế",IP61-FN61,IF(OR(EU61="Móng bê tông",EU61="Móng bê tông kết hợp đế"),II61-FJ61,0))),0),IF(EN61="Cống hộp",IF(AND(EN61="Cống hộp",EU61="Không có móng"),IQ61-GF61,IF(AND(EN61="Cống hộp",EU61="Móng bê tông"),IJ61-GB61,0)),IF(OR(EN61="Rãnh xây",EN61="Rãnh bê tông"),IF(OR(EN61="Rãnh xây",EN61="Rãnh bê tông"),IK61-GB61,0),IF(EN61="Ống nhựa",IF(AND(EN61="Ống nhựa",EU61="Không đắp cát"),IQ61-HT61,IF(AND(EN61="Ống nhựa",EU61="Đắp cát"),IH61-HX61,0)),IF(EN61="Rãnh thang",IF(EN61="Rãnh thang",IF(EU61="Móng bê tông",#REF!-#REF!,IQ61),0),0))))),2)</f>
        <v>44.7</v>
      </c>
      <c r="IB61" s="20">
        <f t="shared" si="176"/>
        <v>1.8999999999999986</v>
      </c>
      <c r="IC61" s="20">
        <f t="shared" si="17"/>
        <v>44.699999999999996</v>
      </c>
      <c r="ID61" s="20">
        <f t="shared" si="18"/>
        <v>0</v>
      </c>
      <c r="IE61" s="20">
        <f t="shared" si="19"/>
        <v>0</v>
      </c>
      <c r="IF61" s="20">
        <f t="shared" si="20"/>
        <v>0</v>
      </c>
      <c r="IG61" s="20">
        <f>IF(EN61="Rãnh thang",IF(AND(EN61="Rãnh thang",EU61="Móng bê tông"),IQ61-#REF!,0),IF(EN61="Ống nhựa",IF(AND(EN61="Ống nhựa",EU61="Đắp cát"),IQ61-HT61,0),IF(EN61="Cống tròn",IF(EN61="Cống tròn",IF(OR(EU61="Móng bê tông",EU61="Móng bê tông kết hợp đế"),IM61-FL61,0),0),IF(EN61="Cống hộp",IF(AND(EN61="Cống hộp",EU61="Móng bê tông"),IN61-GD61,0),IF(OR(EN61="Rãnh xây",EN61="Rãnh bê tông"),IF(AND(EN61="Rãnh xây",EU61="Móng bê tông"),IO61-GD61,IF(AND(EN61="Rãnh bê tông",EU61="Móng bê tông"),IO61-GD61,0)),0)))))</f>
        <v>44.699999999999996</v>
      </c>
      <c r="IH61" s="20">
        <f t="shared" si="21"/>
        <v>0</v>
      </c>
      <c r="II61" s="20">
        <f t="shared" si="22"/>
        <v>44.699999999999996</v>
      </c>
      <c r="IJ61" s="20">
        <f t="shared" si="23"/>
        <v>0</v>
      </c>
      <c r="IK61" s="20">
        <f t="shared" si="177"/>
        <v>0</v>
      </c>
      <c r="IL61" s="20">
        <f t="shared" si="24"/>
        <v>44.9</v>
      </c>
      <c r="IM61" s="20">
        <f t="shared" si="25"/>
        <v>44.9</v>
      </c>
      <c r="IN61" s="20">
        <f t="shared" si="26"/>
        <v>0</v>
      </c>
      <c r="IO61" s="20">
        <f t="shared" si="27"/>
        <v>0</v>
      </c>
      <c r="IP61" s="20">
        <f t="shared" si="28"/>
        <v>0</v>
      </c>
      <c r="IQ61" s="18">
        <v>45</v>
      </c>
      <c r="IR61" s="25">
        <f t="shared" si="178"/>
        <v>0</v>
      </c>
      <c r="IS61" s="25">
        <f t="shared" si="29"/>
        <v>0</v>
      </c>
      <c r="IT61" s="25">
        <f t="shared" si="30"/>
        <v>0</v>
      </c>
      <c r="IU61" s="25">
        <f>ROUND(IF(EN61="Cống tròn",IF(EN61="Cống tròn",IV61+FF61,0),IF(EN61="Cống hộp",IF(EN61="Cống hộp",IV61+GP61,0),IF(OR(EN61="Rãnh xây",EN61="Rãnh bê tông"),IF(OR(EN61="Rãnh xây",EN61="Rãnh bê tông"),IV61+GP61,0),IF(EN61="ống nhựa",IF(EN61="Ống nhựa",IV61+HT61,0),IF(EN61="Rãnh thang",IF(EN61="Rãnh thang",IQ61+#REF!,0),0))))),2)</f>
        <v>45.95</v>
      </c>
      <c r="IV61" s="18">
        <v>45.85</v>
      </c>
      <c r="IW61" s="25">
        <f t="shared" si="31"/>
        <v>45.95</v>
      </c>
      <c r="IX61" s="25">
        <f t="shared" si="32"/>
        <v>0</v>
      </c>
      <c r="IY61" s="25">
        <f t="shared" si="33"/>
        <v>0</v>
      </c>
      <c r="IZ61" s="25">
        <f t="shared" si="34"/>
        <v>0</v>
      </c>
      <c r="JA61" s="25">
        <f t="shared" si="35"/>
        <v>0</v>
      </c>
      <c r="JB61" s="18">
        <v>45.59</v>
      </c>
      <c r="JC61" s="20">
        <f>ROUND(IF(EN61="Cống tròn",IF(EN61="Cống tròn",IF(EU61="Không có móng",JS61-FF61,IF(EU61="Đế",JR61-FN61,IF(OR(EU61="Móng bê tông",EU61="Móng bê tông kết hợp đế"),JK61-FJ61,0))),0),IF(EN61="Cống hộp",IF(AND(EN61="Cống hộp",EU61="Không có móng"),JS61-GF61,IF(AND(EN61="Cống hộp",EU61="Móng bê tông"),JL61-GB61,0)),IF(OR(EN61="Rãnh xây",EN61="Rãnh bê tông"),IF(OR(EN61="Rãnh xây",EN61="Rãnh bê tông"),JM61-GB61,0),IF(EN61="Ống nhựa",IF(AND(EN61="Ống nhựa",EU61="Không đắp cát"),JS61-HT61,IF(AND(EN61="Ống nhựa",EU61="Đắp cát"),JJ61-HX61,0)),IF(EN61="Rãnh thang",IF(EN61="Rãnh thang",IF(EU61="Móng bê tông",#REF!-#REF!,JS61),0),0))))),2)</f>
        <v>44.55</v>
      </c>
      <c r="JD61" s="20">
        <f t="shared" si="179"/>
        <v>1.0400000000000063</v>
      </c>
      <c r="JE61" s="20">
        <f t="shared" si="36"/>
        <v>44.55</v>
      </c>
      <c r="JF61" s="20">
        <f t="shared" si="37"/>
        <v>0</v>
      </c>
      <c r="JG61" s="20">
        <f t="shared" si="38"/>
        <v>0</v>
      </c>
      <c r="JH61" s="20">
        <f t="shared" si="39"/>
        <v>0</v>
      </c>
      <c r="JI61" s="20">
        <f>IF(EN61="Rãnh thang",IF(AND(EN61="Rãnh thang",EU61="Móng bê tông"),JS61-#REF!,0),IF(EN61="Ống nhựa",IF(AND(EN61="Ống nhựa",EU61="Đắp cát"),JS61-HT61,0),IF(EN61="Cống tròn",IF(EN61="Cống tròn",IF(OR(EU61="Móng bê tông",EU61="Móng bê tông kết hợp đế"),JO61-FL61,0),0),IF(EN61="Cống hộp",IF(AND(EN61="Cống hộp",EU61="Móng bê tông"),JP61-GD61,0),IF(OR(EN61="Rãnh xây",EN61="Rãnh bê tông"),IF(AND(EN61="Rãnh xây",EU61="Móng bê tông"),JQ61-GD61,IF(AND(EN61="Rãnh bê tông",EU61="Móng bê tông"),JQ61-GD61,0)),0)))))</f>
        <v>44.55</v>
      </c>
      <c r="JJ61" s="20">
        <f t="shared" si="40"/>
        <v>0</v>
      </c>
      <c r="JK61" s="20">
        <f t="shared" si="41"/>
        <v>44.55</v>
      </c>
      <c r="JL61" s="20">
        <f t="shared" si="42"/>
        <v>0</v>
      </c>
      <c r="JM61" s="20">
        <f t="shared" si="43"/>
        <v>0</v>
      </c>
      <c r="JN61" s="20">
        <f t="shared" si="44"/>
        <v>44.75</v>
      </c>
      <c r="JO61" s="20">
        <f t="shared" si="45"/>
        <v>44.75</v>
      </c>
      <c r="JP61" s="20">
        <f t="shared" si="46"/>
        <v>0</v>
      </c>
      <c r="JQ61" s="20">
        <f t="shared" si="47"/>
        <v>0</v>
      </c>
      <c r="JR61" s="20">
        <f t="shared" si="48"/>
        <v>0</v>
      </c>
      <c r="JS61" s="26">
        <v>44.85</v>
      </c>
      <c r="JT61" s="25">
        <f t="shared" si="180"/>
        <v>0</v>
      </c>
      <c r="JU61" s="25">
        <f t="shared" si="49"/>
        <v>0</v>
      </c>
      <c r="JV61" s="25">
        <f t="shared" si="50"/>
        <v>0</v>
      </c>
      <c r="JW61" s="25">
        <f>ROUND(IF(EN61="Cống tròn",IF(EN61="Cống tròn",JX61+FF61,0),IF(EN61="Cống hộp",IF(EN61="Cống hộp",JX61+GP61,0),IF(OR(EN61="Rãnh xây",EN61="Rãnh bê tông"),IF(OR(EN61="Rãnh xây",EN61="Rãnh bê tông"),JX61+GP61,0),IF(EN61="ống nhựa",IF(EN61="Ống nhựa",JX61+HT61,0),IF(EN61="Rãnh thang",IF(EN61="Rãnh thang",JS61+#REF!,0),0))))),2)</f>
        <v>45.95</v>
      </c>
      <c r="JX61" s="27">
        <v>45.85</v>
      </c>
      <c r="JY61" s="25">
        <f t="shared" si="51"/>
        <v>45.95</v>
      </c>
      <c r="JZ61" s="25">
        <f t="shared" si="52"/>
        <v>0</v>
      </c>
      <c r="KA61" s="25">
        <f t="shared" si="53"/>
        <v>0</v>
      </c>
      <c r="KB61" s="25">
        <f t="shared" si="54"/>
        <v>0</v>
      </c>
      <c r="KC61" s="25">
        <f t="shared" si="55"/>
        <v>0</v>
      </c>
      <c r="KD61" s="28" t="s">
        <v>98</v>
      </c>
      <c r="KE61" s="27">
        <v>0</v>
      </c>
      <c r="KF61" s="25">
        <f t="shared" si="56"/>
        <v>1.8999999999999986</v>
      </c>
      <c r="KG61" s="25">
        <f t="shared" si="181"/>
        <v>1.8999999999999986</v>
      </c>
      <c r="KH61" s="27">
        <v>0</v>
      </c>
      <c r="KI61" s="25">
        <f t="shared" si="57"/>
        <v>1.0400000000000063</v>
      </c>
      <c r="KJ61" s="25">
        <f t="shared" si="182"/>
        <v>1.0400000000000063</v>
      </c>
      <c r="KK61" s="25">
        <f t="shared" si="58"/>
        <v>0</v>
      </c>
      <c r="KL61" s="25">
        <f t="shared" si="59"/>
        <v>0</v>
      </c>
      <c r="KM61" s="25">
        <f t="shared" si="183"/>
        <v>0</v>
      </c>
      <c r="KN61" s="25">
        <f t="shared" si="60"/>
        <v>0</v>
      </c>
      <c r="KO61" s="25">
        <f t="shared" si="61"/>
        <v>0</v>
      </c>
      <c r="KP61" s="25">
        <f t="shared" si="184"/>
        <v>0</v>
      </c>
      <c r="KQ61" s="25">
        <f t="shared" si="62"/>
        <v>0.2</v>
      </c>
      <c r="KR61" s="25">
        <f t="shared" si="63"/>
        <v>0.2</v>
      </c>
      <c r="KS61" s="25">
        <f t="shared" si="185"/>
        <v>0.2</v>
      </c>
      <c r="KT61" s="25">
        <f t="shared" si="64"/>
        <v>0</v>
      </c>
      <c r="KU61" s="25">
        <f t="shared" si="65"/>
        <v>0</v>
      </c>
      <c r="KV61" s="25">
        <f t="shared" si="186"/>
        <v>0</v>
      </c>
      <c r="KW61" s="25">
        <f t="shared" si="66"/>
        <v>0</v>
      </c>
      <c r="KX61" s="25">
        <f t="shared" si="67"/>
        <v>0</v>
      </c>
      <c r="KY61" s="25">
        <f t="shared" si="187"/>
        <v>0</v>
      </c>
      <c r="KZ61" s="25">
        <f t="shared" si="68"/>
        <v>0</v>
      </c>
      <c r="LA61" s="25">
        <f t="shared" si="69"/>
        <v>0</v>
      </c>
      <c r="LB61" s="25">
        <f t="shared" si="188"/>
        <v>0</v>
      </c>
      <c r="LC61" s="25">
        <f t="shared" si="70"/>
        <v>1.4</v>
      </c>
      <c r="LD61" s="25">
        <f t="shared" si="71"/>
        <v>0.8400000000000063</v>
      </c>
      <c r="LE61" s="25">
        <f t="shared" si="189"/>
        <v>1.1200000000000032</v>
      </c>
      <c r="LF61" s="25">
        <f t="shared" si="72"/>
        <v>0</v>
      </c>
      <c r="LG61" s="25">
        <f t="shared" si="73"/>
        <v>0</v>
      </c>
      <c r="LH61" s="25">
        <f t="shared" si="190"/>
        <v>0</v>
      </c>
      <c r="LI61" s="25">
        <f t="shared" si="74"/>
        <v>0</v>
      </c>
      <c r="LJ61" s="25">
        <f t="shared" si="75"/>
        <v>0</v>
      </c>
      <c r="LK61" s="25">
        <f t="shared" si="191"/>
        <v>0</v>
      </c>
      <c r="LL61" s="25">
        <f t="shared" si="76"/>
        <v>0</v>
      </c>
      <c r="LM61" s="25">
        <f t="shared" si="77"/>
        <v>0</v>
      </c>
      <c r="LN61" s="25">
        <f t="shared" si="192"/>
        <v>0</v>
      </c>
      <c r="LO61" s="25">
        <f t="shared" si="78"/>
        <v>0</v>
      </c>
      <c r="LP61" s="25">
        <f t="shared" si="79"/>
        <v>0</v>
      </c>
      <c r="LQ61" s="25">
        <f t="shared" si="193"/>
        <v>0</v>
      </c>
      <c r="LR61" s="25">
        <f t="shared" si="80"/>
        <v>0</v>
      </c>
      <c r="LS61" s="25">
        <f t="shared" si="81"/>
        <v>0</v>
      </c>
      <c r="LT61" s="25">
        <f t="shared" si="194"/>
        <v>0</v>
      </c>
      <c r="LU61" s="25">
        <f t="shared" si="82"/>
        <v>0</v>
      </c>
      <c r="LV61" s="25">
        <f t="shared" si="83"/>
        <v>0</v>
      </c>
      <c r="LW61" s="25">
        <f t="shared" si="195"/>
        <v>0</v>
      </c>
      <c r="LX61" s="25">
        <f t="shared" si="84"/>
        <v>0</v>
      </c>
      <c r="LY61" s="25">
        <f t="shared" si="85"/>
        <v>0</v>
      </c>
      <c r="LZ61" s="25">
        <f t="shared" si="196"/>
        <v>0</v>
      </c>
      <c r="MA61" s="25">
        <f t="shared" si="86"/>
        <v>0</v>
      </c>
      <c r="MB61" s="25">
        <f t="shared" si="87"/>
        <v>0</v>
      </c>
      <c r="MC61" s="25">
        <f t="shared" si="197"/>
        <v>0</v>
      </c>
      <c r="MD61" s="25">
        <f t="shared" si="88"/>
        <v>0</v>
      </c>
      <c r="ME61" s="25">
        <f t="shared" si="89"/>
        <v>0</v>
      </c>
      <c r="MF61" s="25">
        <f t="shared" si="198"/>
        <v>0</v>
      </c>
      <c r="MG61" s="25">
        <f t="shared" si="90"/>
        <v>0</v>
      </c>
      <c r="MH61" s="25">
        <f t="shared" si="91"/>
        <v>0</v>
      </c>
      <c r="MI61" s="25">
        <f t="shared" si="199"/>
        <v>0</v>
      </c>
      <c r="MJ61" s="25">
        <f t="shared" si="92"/>
        <v>0</v>
      </c>
      <c r="MK61" s="25">
        <f t="shared" si="93"/>
        <v>0</v>
      </c>
      <c r="ML61" s="25">
        <f t="shared" si="200"/>
        <v>0</v>
      </c>
      <c r="MM61" s="25">
        <f t="shared" si="94"/>
        <v>0</v>
      </c>
      <c r="MN61" s="25">
        <f t="shared" si="95"/>
        <v>0</v>
      </c>
      <c r="MO61" s="25">
        <f t="shared" si="201"/>
        <v>0</v>
      </c>
      <c r="MP61" s="25">
        <f t="shared" si="96"/>
        <v>0</v>
      </c>
      <c r="MQ61" s="25">
        <f t="shared" si="97"/>
        <v>0</v>
      </c>
      <c r="MR61" s="25">
        <f t="shared" si="202"/>
        <v>0</v>
      </c>
      <c r="MS61" s="29">
        <v>1.4</v>
      </c>
      <c r="MT61" s="29">
        <v>0</v>
      </c>
      <c r="MU61" s="29">
        <v>1</v>
      </c>
      <c r="MV61" s="29">
        <v>1</v>
      </c>
      <c r="MW61" s="25">
        <f t="shared" si="98"/>
        <v>1.4</v>
      </c>
      <c r="MX61" s="25">
        <f t="shared" si="99"/>
        <v>2.66</v>
      </c>
      <c r="MY61" s="25">
        <f t="shared" si="100"/>
        <v>0</v>
      </c>
      <c r="MZ61" s="25">
        <f t="shared" si="101"/>
        <v>0</v>
      </c>
      <c r="NA61" s="25">
        <f t="shared" si="102"/>
        <v>1.4</v>
      </c>
      <c r="NB61" s="25">
        <f t="shared" si="103"/>
        <v>1.46</v>
      </c>
      <c r="NC61" s="25">
        <f t="shared" si="104"/>
        <v>0</v>
      </c>
      <c r="ND61" s="25">
        <f t="shared" si="105"/>
        <v>0</v>
      </c>
      <c r="NE61" s="25">
        <f t="shared" si="203"/>
        <v>1.4</v>
      </c>
      <c r="NF61" s="25">
        <f t="shared" si="203"/>
        <v>2.06</v>
      </c>
      <c r="NG61" s="25">
        <f t="shared" si="203"/>
        <v>0</v>
      </c>
      <c r="NH61" s="25">
        <f t="shared" si="203"/>
        <v>0</v>
      </c>
      <c r="NI61" s="25">
        <f t="shared" si="107"/>
        <v>48.53</v>
      </c>
      <c r="NJ61" s="25">
        <f t="shared" si="108"/>
        <v>0</v>
      </c>
      <c r="NK61" s="25">
        <f t="shared" si="109"/>
        <v>48.53</v>
      </c>
      <c r="NL61" s="25">
        <f t="shared" si="110"/>
        <v>29.8</v>
      </c>
      <c r="NM61" s="25">
        <f t="shared" si="111"/>
        <v>0</v>
      </c>
      <c r="NN61" s="25">
        <f t="shared" si="204"/>
        <v>29.8</v>
      </c>
      <c r="NO61" s="25">
        <f t="shared" si="112"/>
        <v>0</v>
      </c>
      <c r="NP61" s="25">
        <f t="shared" si="113"/>
        <v>0</v>
      </c>
      <c r="NQ61" s="25">
        <f t="shared" si="205"/>
        <v>0</v>
      </c>
      <c r="NR61" s="25">
        <f t="shared" si="114"/>
        <v>0</v>
      </c>
      <c r="NS61" s="25">
        <f t="shared" si="115"/>
        <v>0</v>
      </c>
      <c r="NT61" s="25">
        <f t="shared" si="206"/>
        <v>0</v>
      </c>
      <c r="NU61" s="25">
        <f t="shared" si="116"/>
        <v>0</v>
      </c>
      <c r="NV61" s="25">
        <f t="shared" si="117"/>
        <v>0</v>
      </c>
      <c r="NW61" s="25">
        <f t="shared" si="207"/>
        <v>0</v>
      </c>
      <c r="NX61" s="25">
        <f t="shared" si="208"/>
        <v>29.8</v>
      </c>
      <c r="NY61" s="25">
        <f t="shared" si="208"/>
        <v>0</v>
      </c>
      <c r="NZ61" s="25">
        <f t="shared" si="209"/>
        <v>29.8</v>
      </c>
      <c r="OA61" s="25">
        <f t="shared" si="210"/>
        <v>18.73</v>
      </c>
      <c r="OB61" s="25">
        <f t="shared" si="210"/>
        <v>0</v>
      </c>
      <c r="OC61" s="25">
        <f t="shared" si="211"/>
        <v>18.73</v>
      </c>
      <c r="OD61" s="25">
        <f t="shared" si="212"/>
        <v>29.8</v>
      </c>
      <c r="OE61" s="25">
        <f t="shared" si="212"/>
        <v>0</v>
      </c>
      <c r="OF61" s="25">
        <f t="shared" si="212"/>
        <v>29.8</v>
      </c>
      <c r="OG61" s="25">
        <f t="shared" si="119"/>
        <v>0</v>
      </c>
      <c r="OH61" s="25">
        <f t="shared" si="120"/>
        <v>0</v>
      </c>
      <c r="OI61" s="25">
        <f t="shared" si="121"/>
        <v>0</v>
      </c>
      <c r="OJ61" s="25">
        <f t="shared" si="122"/>
        <v>0</v>
      </c>
      <c r="OK61" s="25">
        <f t="shared" si="123"/>
        <v>0</v>
      </c>
      <c r="OL61" s="25">
        <f t="shared" si="124"/>
        <v>0</v>
      </c>
      <c r="OM61" s="25">
        <f t="shared" si="213"/>
        <v>0</v>
      </c>
      <c r="ON61" s="25">
        <f t="shared" si="213"/>
        <v>0</v>
      </c>
      <c r="OO61" s="25">
        <f t="shared" si="213"/>
        <v>0</v>
      </c>
      <c r="OP61" s="25">
        <f t="shared" si="125"/>
        <v>0</v>
      </c>
      <c r="OQ61" s="25">
        <f t="shared" si="126"/>
        <v>0</v>
      </c>
      <c r="OR61" s="25">
        <f t="shared" si="214"/>
        <v>0</v>
      </c>
      <c r="OS61" s="19">
        <v>535775.79</v>
      </c>
      <c r="OT61" s="19">
        <v>2370992.5</v>
      </c>
    </row>
    <row r="62" spans="1:410" ht="33" customHeight="1" x14ac:dyDescent="0.25">
      <c r="A62" s="18"/>
      <c r="B62" s="18" t="s">
        <v>838</v>
      </c>
      <c r="C62" s="18">
        <v>405.38</v>
      </c>
      <c r="D62" s="16" t="e">
        <f>_xlfn.IFNA(INDEX(#REF!,MATCH(E62,#REF!,0)),0)</f>
        <v>#REF!</v>
      </c>
      <c r="E62" s="18" t="s">
        <v>840</v>
      </c>
      <c r="F62" s="16" t="s">
        <v>765</v>
      </c>
      <c r="G62" s="16" t="s">
        <v>810</v>
      </c>
      <c r="H62" s="16" t="s">
        <v>767</v>
      </c>
      <c r="I62" s="16" t="s">
        <v>768</v>
      </c>
      <c r="J62" s="16" t="s">
        <v>811</v>
      </c>
      <c r="K62" s="16" t="s">
        <v>770</v>
      </c>
      <c r="L62" s="16" t="s">
        <v>771</v>
      </c>
      <c r="M62" s="18">
        <v>1.8399999999999999</v>
      </c>
      <c r="N62" s="18">
        <v>1.8399999999999999</v>
      </c>
      <c r="O62" s="18">
        <v>2.2399999999999998</v>
      </c>
      <c r="P62" s="18">
        <v>2.2399999999999998</v>
      </c>
      <c r="Q62" s="18">
        <v>0.1</v>
      </c>
      <c r="R62" s="18">
        <v>2.04</v>
      </c>
      <c r="S62" s="18">
        <v>2.04</v>
      </c>
      <c r="T62" s="18">
        <v>0.2</v>
      </c>
      <c r="U62" s="18">
        <v>0</v>
      </c>
      <c r="V62" s="18">
        <v>0</v>
      </c>
      <c r="W62" s="18">
        <v>0</v>
      </c>
      <c r="X62" s="18">
        <v>1.8399999999999999</v>
      </c>
      <c r="Y62" s="18">
        <v>1.7999999999999998</v>
      </c>
      <c r="Z62" s="20">
        <f t="shared" si="215"/>
        <v>1.7</v>
      </c>
      <c r="AA62" s="18">
        <v>0.22</v>
      </c>
      <c r="AB62" s="18">
        <v>0</v>
      </c>
      <c r="AC62" s="18">
        <v>0</v>
      </c>
      <c r="AD62" s="18">
        <v>0</v>
      </c>
      <c r="AE62" s="18">
        <v>0</v>
      </c>
      <c r="AF62" s="18">
        <v>0</v>
      </c>
      <c r="AG62" s="18">
        <v>1.4</v>
      </c>
      <c r="AH62" s="18">
        <v>1.4</v>
      </c>
      <c r="AI62" s="20">
        <f t="shared" si="127"/>
        <v>1.8499999999999999</v>
      </c>
      <c r="AJ62" s="18">
        <v>0</v>
      </c>
      <c r="AK62" s="18">
        <v>0</v>
      </c>
      <c r="AL62" s="20">
        <f t="shared" si="128"/>
        <v>0</v>
      </c>
      <c r="AM62" s="18">
        <v>1.8399999999999999</v>
      </c>
      <c r="AN62" s="18">
        <v>1.4</v>
      </c>
      <c r="AO62" s="18">
        <v>0.15</v>
      </c>
      <c r="AP62" s="18">
        <v>0.22</v>
      </c>
      <c r="AQ62" s="18">
        <v>0</v>
      </c>
      <c r="AR62" s="18">
        <v>0</v>
      </c>
      <c r="AS62" s="18">
        <v>0</v>
      </c>
      <c r="AT62" s="18">
        <v>0</v>
      </c>
      <c r="AU62" s="18">
        <v>0</v>
      </c>
      <c r="AV62" s="18">
        <v>1</v>
      </c>
      <c r="AW62" s="18">
        <v>0</v>
      </c>
      <c r="AX62" s="18">
        <v>0</v>
      </c>
      <c r="AY62" s="18">
        <v>0</v>
      </c>
      <c r="AZ62" s="18">
        <v>0</v>
      </c>
      <c r="BA62" s="18">
        <v>0</v>
      </c>
      <c r="BB62" s="18">
        <v>0</v>
      </c>
      <c r="BC62" s="18">
        <v>0</v>
      </c>
      <c r="BD62" s="18">
        <v>0</v>
      </c>
      <c r="BE62" s="18">
        <v>2</v>
      </c>
      <c r="BF62" s="18">
        <v>0</v>
      </c>
      <c r="BG62" s="18">
        <v>0</v>
      </c>
      <c r="BH62" s="18">
        <v>0</v>
      </c>
      <c r="BI62" s="18">
        <v>0</v>
      </c>
      <c r="BJ62" s="18">
        <v>0</v>
      </c>
      <c r="BK62" s="18">
        <v>0</v>
      </c>
      <c r="BL62" s="18">
        <v>0</v>
      </c>
      <c r="BM62" s="18">
        <v>0</v>
      </c>
      <c r="BN62" s="18">
        <v>0</v>
      </c>
      <c r="BO62" s="18">
        <v>0</v>
      </c>
      <c r="BP62" s="18">
        <v>0</v>
      </c>
      <c r="BQ62" s="18">
        <v>0</v>
      </c>
      <c r="BR62" s="18">
        <v>0</v>
      </c>
      <c r="BS62" s="18">
        <v>0</v>
      </c>
      <c r="BT62" s="18">
        <v>0</v>
      </c>
      <c r="BU62" s="18">
        <v>0</v>
      </c>
      <c r="BV62" s="18">
        <v>0</v>
      </c>
      <c r="BW62" s="18">
        <v>0</v>
      </c>
      <c r="BX62" s="18">
        <v>0</v>
      </c>
      <c r="BY62" s="18">
        <v>0</v>
      </c>
      <c r="BZ62" s="18">
        <v>0</v>
      </c>
      <c r="CA62" s="16" t="e">
        <f>_xlfn.IFNA(IF(RIGHT(D62,2)="=G",0,INDEX(#REF!,MATCH(E62,#REF!,0))),0)</f>
        <v>#REF!</v>
      </c>
      <c r="CB62" s="16" t="s">
        <v>776</v>
      </c>
      <c r="CC62" s="18">
        <v>0</v>
      </c>
      <c r="CD62" s="18">
        <v>0</v>
      </c>
      <c r="CE62" s="18">
        <v>1.84</v>
      </c>
      <c r="CF62" s="18">
        <v>0.9</v>
      </c>
      <c r="CG62" s="18">
        <v>0.12</v>
      </c>
      <c r="CH62" s="18">
        <v>2</v>
      </c>
      <c r="CI62" s="16" t="s">
        <v>98</v>
      </c>
      <c r="CJ62" s="18">
        <v>0</v>
      </c>
      <c r="CK62" s="20">
        <f t="shared" si="129"/>
        <v>1.34</v>
      </c>
      <c r="CL62" s="20">
        <f t="shared" si="130"/>
        <v>1.34</v>
      </c>
      <c r="CM62" s="18">
        <v>43.03</v>
      </c>
      <c r="CN62" s="18">
        <v>46.43</v>
      </c>
      <c r="CO62" s="18">
        <v>45.591000000000001</v>
      </c>
      <c r="CP62" s="22">
        <f t="shared" si="131"/>
        <v>45.59</v>
      </c>
      <c r="CQ62" s="22">
        <f t="shared" si="132"/>
        <v>44.25</v>
      </c>
      <c r="CR62" s="22">
        <f t="shared" si="133"/>
        <v>1.34</v>
      </c>
      <c r="CS62" s="22">
        <f t="shared" si="134"/>
        <v>44.349999999999994</v>
      </c>
      <c r="CT62" s="22">
        <f t="shared" si="0"/>
        <v>44.55</v>
      </c>
      <c r="CU62" s="18">
        <v>44.55</v>
      </c>
      <c r="CV62" s="22">
        <f t="shared" si="135"/>
        <v>1.7</v>
      </c>
      <c r="CW62" s="22">
        <f t="shared" si="1"/>
        <v>0</v>
      </c>
      <c r="CX62" s="22">
        <f t="shared" si="2"/>
        <v>0</v>
      </c>
      <c r="CY62" s="22">
        <f t="shared" si="136"/>
        <v>46.28</v>
      </c>
      <c r="CZ62" s="22">
        <f t="shared" si="137"/>
        <v>46.43</v>
      </c>
      <c r="DA62" s="18">
        <v>46.43</v>
      </c>
      <c r="DB62" s="20">
        <f t="shared" si="138"/>
        <v>2.1800000000000002</v>
      </c>
      <c r="DC62" s="20">
        <f t="shared" si="139"/>
        <v>0.84</v>
      </c>
      <c r="DD62" s="20">
        <f t="shared" si="140"/>
        <v>1.3400000000000003</v>
      </c>
      <c r="DE62" s="20">
        <f t="shared" si="3"/>
        <v>0.1</v>
      </c>
      <c r="DF62" s="20">
        <f t="shared" si="4"/>
        <v>0.2</v>
      </c>
      <c r="DG62" s="20">
        <f t="shared" si="5"/>
        <v>1.04</v>
      </c>
      <c r="DH62" s="20">
        <f t="shared" si="6"/>
        <v>0</v>
      </c>
      <c r="DI62" s="20">
        <f t="shared" si="7"/>
        <v>0</v>
      </c>
      <c r="DJ62" s="20">
        <f t="shared" si="8"/>
        <v>0</v>
      </c>
      <c r="DK62" s="20">
        <f t="shared" si="141"/>
        <v>1.34</v>
      </c>
      <c r="DL62" s="20">
        <f t="shared" si="142"/>
        <v>0</v>
      </c>
      <c r="DM62" s="20">
        <f t="shared" si="216"/>
        <v>0</v>
      </c>
      <c r="DN62" s="20">
        <f t="shared" si="143"/>
        <v>0</v>
      </c>
      <c r="DO62" s="18">
        <v>2.44</v>
      </c>
      <c r="DP62" s="18">
        <v>0</v>
      </c>
      <c r="DQ62" s="18">
        <v>1</v>
      </c>
      <c r="DR62" s="18">
        <v>1</v>
      </c>
      <c r="DS62" s="25">
        <f t="shared" si="144"/>
        <v>2.44</v>
      </c>
      <c r="DT62" s="25">
        <f t="shared" si="145"/>
        <v>0</v>
      </c>
      <c r="DU62" s="25">
        <f t="shared" si="146"/>
        <v>3.27</v>
      </c>
      <c r="DV62" s="25">
        <f t="shared" si="147"/>
        <v>0</v>
      </c>
      <c r="DW62" s="25">
        <f t="shared" si="148"/>
        <v>3.27</v>
      </c>
      <c r="DX62" s="25">
        <f t="shared" si="149"/>
        <v>7.32</v>
      </c>
      <c r="DY62" s="25">
        <f t="shared" si="150"/>
        <v>0</v>
      </c>
      <c r="DZ62" s="25">
        <f t="shared" si="151"/>
        <v>7.32</v>
      </c>
      <c r="EA62" s="25">
        <f t="shared" si="152"/>
        <v>4.8600000000000003</v>
      </c>
      <c r="EB62" s="25">
        <f t="shared" si="153"/>
        <v>0</v>
      </c>
      <c r="EC62" s="25">
        <f t="shared" si="154"/>
        <v>4.8600000000000003</v>
      </c>
      <c r="ED62" s="25">
        <f t="shared" si="155"/>
        <v>2.46</v>
      </c>
      <c r="EE62" s="25">
        <f t="shared" si="155"/>
        <v>0</v>
      </c>
      <c r="EF62" s="25">
        <f t="shared" si="156"/>
        <v>2.46</v>
      </c>
      <c r="EG62" s="25">
        <f t="shared" si="157"/>
        <v>4.8600000000000003</v>
      </c>
      <c r="EH62" s="25">
        <f t="shared" si="157"/>
        <v>0</v>
      </c>
      <c r="EI62" s="25">
        <f t="shared" si="158"/>
        <v>4.8600000000000003</v>
      </c>
      <c r="EJ62" s="18">
        <v>405.38</v>
      </c>
      <c r="EK62" s="18">
        <v>355.38</v>
      </c>
      <c r="EL62" s="18" t="s">
        <v>840</v>
      </c>
      <c r="EM62" s="18" t="s">
        <v>841</v>
      </c>
      <c r="EN62" s="16" t="s">
        <v>774</v>
      </c>
      <c r="EO62" s="16" t="s">
        <v>132</v>
      </c>
      <c r="EP62" s="16" t="e">
        <f>IF(OR(EN62="Cống tròn",EN62="Cống hộp",EN62="Ống nhựa"),INDEX(#REF!,MATCH(E62,#REF!,0)),IF(OR(EN62="Rãnh xây",EN62="Rãnh bê tông"),INDEX(#REF!,MATCH(E62,#REF!,0)),0))</f>
        <v>#REF!</v>
      </c>
      <c r="EQ62" s="18">
        <v>48.599999999999994</v>
      </c>
      <c r="ER62" s="18">
        <v>1</v>
      </c>
      <c r="ES62" s="25">
        <f t="shared" si="159"/>
        <v>48</v>
      </c>
      <c r="ET62" s="1" t="e">
        <f>_xlfn.IFNA(IF(EN62="Cống tròn",INDEX(#REF!,MATCH(E62,#REF!,0)),IF(EN62="Cống hộp",INDEX(#REF!,MATCH(E62,#REF!,0)),EU62&amp;" ,"&amp;EV62)),0)</f>
        <v>#REF!</v>
      </c>
      <c r="EU62" s="16" t="s">
        <v>769</v>
      </c>
      <c r="EV62" s="16" t="s">
        <v>775</v>
      </c>
      <c r="EW62" s="16" t="e">
        <f>_xlfn.IFNA(INDEX(#REF!,MATCH(E62,#REF!,0)),0)</f>
        <v>#REF!</v>
      </c>
      <c r="EX62" s="16"/>
      <c r="EY62" s="18">
        <v>0</v>
      </c>
      <c r="EZ62" s="18">
        <v>0</v>
      </c>
      <c r="FA62" s="18">
        <v>0</v>
      </c>
      <c r="FB62" s="19">
        <v>0</v>
      </c>
      <c r="FC62" s="19">
        <v>0</v>
      </c>
      <c r="FD62" s="25">
        <f t="shared" si="9"/>
        <v>0</v>
      </c>
      <c r="FE62" s="25">
        <f t="shared" si="160"/>
        <v>0</v>
      </c>
      <c r="FF62" s="18">
        <v>0.1</v>
      </c>
      <c r="FG62" s="18">
        <v>2</v>
      </c>
      <c r="FH62" s="18">
        <v>1</v>
      </c>
      <c r="FI62" s="25">
        <f t="shared" si="161"/>
        <v>1.2</v>
      </c>
      <c r="FJ62" s="18">
        <v>0</v>
      </c>
      <c r="FK62" s="18">
        <v>0</v>
      </c>
      <c r="FL62" s="18">
        <v>0.2</v>
      </c>
      <c r="FM62" s="18">
        <v>1.4</v>
      </c>
      <c r="FN62" s="18">
        <v>0</v>
      </c>
      <c r="FO62" s="25">
        <f t="shared" si="162"/>
        <v>1.4</v>
      </c>
      <c r="FP62" s="18">
        <v>1.4999999999999999E-2</v>
      </c>
      <c r="FQ62" s="18">
        <v>1</v>
      </c>
      <c r="FR62" s="25">
        <f t="shared" si="10"/>
        <v>47</v>
      </c>
      <c r="FS62" s="25">
        <f t="shared" si="11"/>
        <v>0.69</v>
      </c>
      <c r="FT62" s="25">
        <f t="shared" si="12"/>
        <v>47.69</v>
      </c>
      <c r="FU62" s="25">
        <f t="shared" si="13"/>
        <v>-0.90999999999999659</v>
      </c>
      <c r="FV62" s="25" t="str">
        <f t="shared" si="163"/>
        <v>Thêm 01</v>
      </c>
      <c r="FW62" s="25">
        <f t="shared" si="164"/>
        <v>0.11</v>
      </c>
      <c r="FX62" s="16"/>
      <c r="FY62" s="16"/>
      <c r="FZ62" s="16"/>
      <c r="GA62" s="16"/>
      <c r="GB62" s="19">
        <v>0</v>
      </c>
      <c r="GC62" s="19">
        <v>0</v>
      </c>
      <c r="GD62" s="19">
        <v>0</v>
      </c>
      <c r="GE62" s="19">
        <v>0</v>
      </c>
      <c r="GF62" s="19">
        <v>0</v>
      </c>
      <c r="GG62" s="19">
        <v>0</v>
      </c>
      <c r="GH62" s="19">
        <v>0</v>
      </c>
      <c r="GI62" s="19">
        <v>0</v>
      </c>
      <c r="GJ62" s="19">
        <v>0</v>
      </c>
      <c r="GK62" s="19">
        <v>0</v>
      </c>
      <c r="GL62" s="25">
        <f t="shared" si="14"/>
        <v>0</v>
      </c>
      <c r="GM62" s="25">
        <f t="shared" si="165"/>
        <v>0</v>
      </c>
      <c r="GN62" s="19">
        <v>0</v>
      </c>
      <c r="GO62" s="19">
        <v>0</v>
      </c>
      <c r="GP62" s="19">
        <v>0</v>
      </c>
      <c r="GQ62" s="19">
        <v>0</v>
      </c>
      <c r="GR62" s="1" t="e">
        <f>_xlfn.IFNA(INDEX(#REF!,MATCH(E62,#REF!,0)),0)</f>
        <v>#REF!</v>
      </c>
      <c r="GS62" s="16"/>
      <c r="GT62" s="18">
        <v>0</v>
      </c>
      <c r="GU62" s="18">
        <v>0</v>
      </c>
      <c r="GV62" s="18">
        <v>0</v>
      </c>
      <c r="GW62" s="18">
        <v>0</v>
      </c>
      <c r="GX62" s="25">
        <f t="shared" si="15"/>
        <v>0</v>
      </c>
      <c r="GY62" s="25">
        <f t="shared" si="16"/>
        <v>0</v>
      </c>
      <c r="GZ62" s="25">
        <f t="shared" si="166"/>
        <v>0</v>
      </c>
      <c r="HA62" s="1" t="e" cm="1">
        <f t="array" ref="HA62">INDEX(#REF!,MATCH(EJ62&amp;EK62&amp;HD62&amp;HE62&amp;HF62,#REF!&amp;#REF!&amp;#REF!&amp;#REF!&amp;#REF!,0))</f>
        <v>#REF!</v>
      </c>
      <c r="HB62" s="16"/>
      <c r="HC62" s="25">
        <f t="shared" si="167"/>
        <v>0</v>
      </c>
      <c r="HD62" s="18">
        <v>0</v>
      </c>
      <c r="HE62" s="18">
        <v>0</v>
      </c>
      <c r="HF62" s="18">
        <v>0</v>
      </c>
      <c r="HG62" s="1" t="e" cm="1">
        <f t="array" ref="HG62">INDEX(#REF!,MATCH(EJ62&amp;EK62&amp;HJ62&amp;HK62&amp;HL62,#REF!&amp;#REF!&amp;#REF!&amp;#REF!&amp;#REF!,0))</f>
        <v>#REF!</v>
      </c>
      <c r="HH62" s="16"/>
      <c r="HI62" s="25">
        <f t="shared" si="168"/>
        <v>0</v>
      </c>
      <c r="HJ62" s="25">
        <f t="shared" si="169"/>
        <v>0</v>
      </c>
      <c r="HK62" s="19">
        <v>0</v>
      </c>
      <c r="HL62" s="19">
        <v>0</v>
      </c>
      <c r="HM62" s="18">
        <v>0.01</v>
      </c>
      <c r="HN62" s="18">
        <v>1</v>
      </c>
      <c r="HO62" s="25">
        <f t="shared" si="170"/>
        <v>0</v>
      </c>
      <c r="HP62" s="25">
        <f t="shared" si="171"/>
        <v>0</v>
      </c>
      <c r="HQ62" s="25">
        <f t="shared" si="172"/>
        <v>0</v>
      </c>
      <c r="HR62" s="25">
        <f t="shared" si="173"/>
        <v>0</v>
      </c>
      <c r="HS62" s="25">
        <f t="shared" si="174"/>
        <v>0</v>
      </c>
      <c r="HT62" s="19">
        <v>0</v>
      </c>
      <c r="HU62" s="19">
        <v>0</v>
      </c>
      <c r="HV62" s="19">
        <v>0</v>
      </c>
      <c r="HW62" s="25">
        <f t="shared" si="175"/>
        <v>0</v>
      </c>
      <c r="HX62" s="19">
        <v>0</v>
      </c>
      <c r="HY62" s="19">
        <v>0</v>
      </c>
      <c r="HZ62" s="18">
        <v>45.59</v>
      </c>
      <c r="IA62" s="20">
        <f>ROUND(IF(EN62="Cống tròn",IF(EN62="Cống tròn",IF(EU62="Không có móng",IQ62-FF62,IF(EU62="Đế",IP62-FN62,IF(OR(EU62="Móng bê tông",EU62="Móng bê tông kết hợp đế"),II62-FJ62,0))),0),IF(EN62="Cống hộp",IF(AND(EN62="Cống hộp",EU62="Không có móng"),IQ62-GF62,IF(AND(EN62="Cống hộp",EU62="Móng bê tông"),IJ62-GB62,0)),IF(OR(EN62="Rãnh xây",EN62="Rãnh bê tông"),IF(OR(EN62="Rãnh xây",EN62="Rãnh bê tông"),IK62-GB62,0),IF(EN62="Ống nhựa",IF(AND(EN62="Ống nhựa",EU62="Không đắp cát"),IQ62-HT62,IF(AND(EN62="Ống nhựa",EU62="Đắp cát"),IH62-HX62,0)),IF(EN62="Rãnh thang",IF(EN62="Rãnh thang",IF(EU62="Móng bê tông",#REF!-#REF!,IQ62),0),0))))),2)</f>
        <v>44.55</v>
      </c>
      <c r="IB62" s="20">
        <f t="shared" si="176"/>
        <v>1.0400000000000063</v>
      </c>
      <c r="IC62" s="20">
        <f t="shared" si="17"/>
        <v>44.55</v>
      </c>
      <c r="ID62" s="20">
        <f t="shared" si="18"/>
        <v>0</v>
      </c>
      <c r="IE62" s="20">
        <f t="shared" si="19"/>
        <v>0</v>
      </c>
      <c r="IF62" s="20">
        <f t="shared" si="20"/>
        <v>0</v>
      </c>
      <c r="IG62" s="20">
        <f>IF(EN62="Rãnh thang",IF(AND(EN62="Rãnh thang",EU62="Móng bê tông"),IQ62-#REF!,0),IF(EN62="Ống nhựa",IF(AND(EN62="Ống nhựa",EU62="Đắp cát"),IQ62-HT62,0),IF(EN62="Cống tròn",IF(EN62="Cống tròn",IF(OR(EU62="Móng bê tông",EU62="Móng bê tông kết hợp đế"),IM62-FL62,0),0),IF(EN62="Cống hộp",IF(AND(EN62="Cống hộp",EU62="Móng bê tông"),IN62-GD62,0),IF(OR(EN62="Rãnh xây",EN62="Rãnh bê tông"),IF(AND(EN62="Rãnh xây",EU62="Móng bê tông"),IO62-GD62,IF(AND(EN62="Rãnh bê tông",EU62="Móng bê tông"),IO62-GD62,0)),0)))))</f>
        <v>44.55</v>
      </c>
      <c r="IH62" s="20">
        <f t="shared" si="21"/>
        <v>0</v>
      </c>
      <c r="II62" s="20">
        <f t="shared" si="22"/>
        <v>44.55</v>
      </c>
      <c r="IJ62" s="20">
        <f t="shared" si="23"/>
        <v>0</v>
      </c>
      <c r="IK62" s="20">
        <f t="shared" si="177"/>
        <v>0</v>
      </c>
      <c r="IL62" s="20">
        <f t="shared" si="24"/>
        <v>44.75</v>
      </c>
      <c r="IM62" s="20">
        <f t="shared" si="25"/>
        <v>44.75</v>
      </c>
      <c r="IN62" s="20">
        <f t="shared" si="26"/>
        <v>0</v>
      </c>
      <c r="IO62" s="20">
        <f t="shared" si="27"/>
        <v>0</v>
      </c>
      <c r="IP62" s="20">
        <f t="shared" si="28"/>
        <v>0</v>
      </c>
      <c r="IQ62" s="18">
        <v>44.85</v>
      </c>
      <c r="IR62" s="25">
        <f t="shared" si="178"/>
        <v>0</v>
      </c>
      <c r="IS62" s="25">
        <f t="shared" si="29"/>
        <v>0</v>
      </c>
      <c r="IT62" s="25">
        <f t="shared" si="30"/>
        <v>0</v>
      </c>
      <c r="IU62" s="25">
        <f>ROUND(IF(EN62="Cống tròn",IF(EN62="Cống tròn",IV62+FF62,0),IF(EN62="Cống hộp",IF(EN62="Cống hộp",IV62+GP62,0),IF(OR(EN62="Rãnh xây",EN62="Rãnh bê tông"),IF(OR(EN62="Rãnh xây",EN62="Rãnh bê tông"),IV62+GP62,0),IF(EN62="ống nhựa",IF(EN62="Ống nhựa",IV62+HT62,0),IF(EN62="Rãnh thang",IF(EN62="Rãnh thang",IQ62+#REF!,0),0))))),2)</f>
        <v>45.41</v>
      </c>
      <c r="IV62" s="18">
        <v>45.31</v>
      </c>
      <c r="IW62" s="25">
        <f t="shared" si="31"/>
        <v>45.41</v>
      </c>
      <c r="IX62" s="25">
        <f t="shared" si="32"/>
        <v>0</v>
      </c>
      <c r="IY62" s="25">
        <f t="shared" si="33"/>
        <v>0</v>
      </c>
      <c r="IZ62" s="25">
        <f t="shared" si="34"/>
        <v>0</v>
      </c>
      <c r="JA62" s="25">
        <f t="shared" si="35"/>
        <v>0</v>
      </c>
      <c r="JB62" s="18">
        <v>45.06</v>
      </c>
      <c r="JC62" s="20">
        <f>ROUND(IF(EN62="Cống tròn",IF(EN62="Cống tròn",IF(EU62="Không có móng",JS62-FF62,IF(EU62="Đế",JR62-FN62,IF(OR(EU62="Móng bê tông",EU62="Móng bê tông kết hợp đế"),JK62-FJ62,0))),0),IF(EN62="Cống hộp",IF(AND(EN62="Cống hộp",EU62="Không có móng"),JS62-GF62,IF(AND(EN62="Cống hộp",EU62="Móng bê tông"),JL62-GB62,0)),IF(OR(EN62="Rãnh xây",EN62="Rãnh bê tông"),IF(OR(EN62="Rãnh xây",EN62="Rãnh bê tông"),JM62-GB62,0),IF(EN62="Ống nhựa",IF(AND(EN62="Ống nhựa",EU62="Không đắp cát"),JS62-HT62,IF(AND(EN62="Ống nhựa",EU62="Đắp cát"),JJ62-HX62,0)),IF(EN62="Rãnh thang",IF(EN62="Rãnh thang",IF(EU62="Móng bê tông",#REF!-#REF!,JS62),0),0))))),2)</f>
        <v>44.01</v>
      </c>
      <c r="JD62" s="20">
        <f t="shared" si="179"/>
        <v>1.0500000000000043</v>
      </c>
      <c r="JE62" s="20">
        <f t="shared" si="36"/>
        <v>44.01</v>
      </c>
      <c r="JF62" s="20">
        <f t="shared" si="37"/>
        <v>0</v>
      </c>
      <c r="JG62" s="20">
        <f t="shared" si="38"/>
        <v>0</v>
      </c>
      <c r="JH62" s="20">
        <f t="shared" si="39"/>
        <v>0</v>
      </c>
      <c r="JI62" s="20">
        <f>IF(EN62="Rãnh thang",IF(AND(EN62="Rãnh thang",EU62="Móng bê tông"),JS62-#REF!,0),IF(EN62="Ống nhựa",IF(AND(EN62="Ống nhựa",EU62="Đắp cát"),JS62-HT62,0),IF(EN62="Cống tròn",IF(EN62="Cống tròn",IF(OR(EU62="Móng bê tông",EU62="Móng bê tông kết hợp đế"),JO62-FL62,0),0),IF(EN62="Cống hộp",IF(AND(EN62="Cống hộp",EU62="Móng bê tông"),JP62-GD62,0),IF(OR(EN62="Rãnh xây",EN62="Rãnh bê tông"),IF(AND(EN62="Rãnh xây",EU62="Móng bê tông"),JQ62-GD62,IF(AND(EN62="Rãnh bê tông",EU62="Móng bê tông"),JQ62-GD62,0)),0)))))</f>
        <v>44.01</v>
      </c>
      <c r="JJ62" s="20">
        <f t="shared" si="40"/>
        <v>0</v>
      </c>
      <c r="JK62" s="20">
        <f t="shared" si="41"/>
        <v>44.01</v>
      </c>
      <c r="JL62" s="20">
        <f t="shared" si="42"/>
        <v>0</v>
      </c>
      <c r="JM62" s="20">
        <f t="shared" si="43"/>
        <v>0</v>
      </c>
      <c r="JN62" s="20">
        <f t="shared" si="44"/>
        <v>44.21</v>
      </c>
      <c r="JO62" s="20">
        <f t="shared" si="45"/>
        <v>44.21</v>
      </c>
      <c r="JP62" s="20">
        <f t="shared" si="46"/>
        <v>0</v>
      </c>
      <c r="JQ62" s="20">
        <f t="shared" si="47"/>
        <v>0</v>
      </c>
      <c r="JR62" s="20">
        <f t="shared" si="48"/>
        <v>0</v>
      </c>
      <c r="JS62" s="26">
        <v>44.31</v>
      </c>
      <c r="JT62" s="25">
        <f t="shared" si="180"/>
        <v>0</v>
      </c>
      <c r="JU62" s="25">
        <f t="shared" si="49"/>
        <v>0</v>
      </c>
      <c r="JV62" s="25">
        <f t="shared" si="50"/>
        <v>0</v>
      </c>
      <c r="JW62" s="25">
        <f>ROUND(IF(EN62="Cống tròn",IF(EN62="Cống tròn",JX62+FF62,0),IF(EN62="Cống hộp",IF(EN62="Cống hộp",JX62+GP62,0),IF(OR(EN62="Rãnh xây",EN62="Rãnh bê tông"),IF(OR(EN62="Rãnh xây",EN62="Rãnh bê tông"),JX62+GP62,0),IF(EN62="ống nhựa",IF(EN62="Ống nhựa",JX62+HT62,0),IF(EN62="Rãnh thang",IF(EN62="Rãnh thang",JS62+#REF!,0),0))))),2)</f>
        <v>45.41</v>
      </c>
      <c r="JX62" s="27">
        <v>45.31</v>
      </c>
      <c r="JY62" s="25">
        <f t="shared" si="51"/>
        <v>45.41</v>
      </c>
      <c r="JZ62" s="25">
        <f t="shared" si="52"/>
        <v>0</v>
      </c>
      <c r="KA62" s="25">
        <f t="shared" si="53"/>
        <v>0</v>
      </c>
      <c r="KB62" s="25">
        <f t="shared" si="54"/>
        <v>0</v>
      </c>
      <c r="KC62" s="25">
        <f t="shared" si="55"/>
        <v>0</v>
      </c>
      <c r="KD62" s="28" t="s">
        <v>98</v>
      </c>
      <c r="KE62" s="27">
        <v>0</v>
      </c>
      <c r="KF62" s="25">
        <f t="shared" si="56"/>
        <v>1.0400000000000063</v>
      </c>
      <c r="KG62" s="25">
        <f t="shared" si="181"/>
        <v>1.0400000000000063</v>
      </c>
      <c r="KH62" s="27">
        <v>0</v>
      </c>
      <c r="KI62" s="25">
        <f t="shared" si="57"/>
        <v>1.0500000000000043</v>
      </c>
      <c r="KJ62" s="25">
        <f t="shared" si="182"/>
        <v>1.0500000000000043</v>
      </c>
      <c r="KK62" s="25">
        <f t="shared" si="58"/>
        <v>0</v>
      </c>
      <c r="KL62" s="25">
        <f t="shared" si="59"/>
        <v>0</v>
      </c>
      <c r="KM62" s="25">
        <f t="shared" si="183"/>
        <v>0</v>
      </c>
      <c r="KN62" s="25">
        <f t="shared" si="60"/>
        <v>0</v>
      </c>
      <c r="KO62" s="25">
        <f t="shared" si="61"/>
        <v>0</v>
      </c>
      <c r="KP62" s="25">
        <f t="shared" si="184"/>
        <v>0</v>
      </c>
      <c r="KQ62" s="25">
        <f t="shared" si="62"/>
        <v>0.2</v>
      </c>
      <c r="KR62" s="25">
        <f t="shared" si="63"/>
        <v>0.2</v>
      </c>
      <c r="KS62" s="25">
        <f t="shared" si="185"/>
        <v>0.2</v>
      </c>
      <c r="KT62" s="25">
        <f t="shared" si="64"/>
        <v>0</v>
      </c>
      <c r="KU62" s="25">
        <f t="shared" si="65"/>
        <v>0</v>
      </c>
      <c r="KV62" s="25">
        <f t="shared" si="186"/>
        <v>0</v>
      </c>
      <c r="KW62" s="25">
        <f t="shared" si="66"/>
        <v>0</v>
      </c>
      <c r="KX62" s="25">
        <f t="shared" si="67"/>
        <v>0</v>
      </c>
      <c r="KY62" s="25">
        <f t="shared" si="187"/>
        <v>0</v>
      </c>
      <c r="KZ62" s="25">
        <f t="shared" si="68"/>
        <v>0</v>
      </c>
      <c r="LA62" s="25">
        <f t="shared" si="69"/>
        <v>0</v>
      </c>
      <c r="LB62" s="25">
        <f t="shared" si="188"/>
        <v>0</v>
      </c>
      <c r="LC62" s="25">
        <f t="shared" si="70"/>
        <v>0.8400000000000063</v>
      </c>
      <c r="LD62" s="25">
        <f t="shared" si="71"/>
        <v>0.85000000000000431</v>
      </c>
      <c r="LE62" s="25">
        <f t="shared" si="189"/>
        <v>0.8450000000000053</v>
      </c>
      <c r="LF62" s="25">
        <f t="shared" si="72"/>
        <v>0</v>
      </c>
      <c r="LG62" s="25">
        <f t="shared" si="73"/>
        <v>0</v>
      </c>
      <c r="LH62" s="25">
        <f t="shared" si="190"/>
        <v>0</v>
      </c>
      <c r="LI62" s="25">
        <f t="shared" si="74"/>
        <v>0</v>
      </c>
      <c r="LJ62" s="25">
        <f t="shared" si="75"/>
        <v>0</v>
      </c>
      <c r="LK62" s="25">
        <f t="shared" si="191"/>
        <v>0</v>
      </c>
      <c r="LL62" s="25">
        <f t="shared" si="76"/>
        <v>0</v>
      </c>
      <c r="LM62" s="25">
        <f t="shared" si="77"/>
        <v>0</v>
      </c>
      <c r="LN62" s="25">
        <f t="shared" si="192"/>
        <v>0</v>
      </c>
      <c r="LO62" s="25">
        <f t="shared" si="78"/>
        <v>0</v>
      </c>
      <c r="LP62" s="25">
        <f t="shared" si="79"/>
        <v>0</v>
      </c>
      <c r="LQ62" s="25">
        <f t="shared" si="193"/>
        <v>0</v>
      </c>
      <c r="LR62" s="25">
        <f t="shared" si="80"/>
        <v>0</v>
      </c>
      <c r="LS62" s="25">
        <f t="shared" si="81"/>
        <v>0</v>
      </c>
      <c r="LT62" s="25">
        <f t="shared" si="194"/>
        <v>0</v>
      </c>
      <c r="LU62" s="25">
        <f t="shared" si="82"/>
        <v>0</v>
      </c>
      <c r="LV62" s="25">
        <f t="shared" si="83"/>
        <v>0</v>
      </c>
      <c r="LW62" s="25">
        <f t="shared" si="195"/>
        <v>0</v>
      </c>
      <c r="LX62" s="25">
        <f t="shared" si="84"/>
        <v>0</v>
      </c>
      <c r="LY62" s="25">
        <f t="shared" si="85"/>
        <v>0</v>
      </c>
      <c r="LZ62" s="25">
        <f t="shared" si="196"/>
        <v>0</v>
      </c>
      <c r="MA62" s="25">
        <f t="shared" si="86"/>
        <v>0</v>
      </c>
      <c r="MB62" s="25">
        <f t="shared" si="87"/>
        <v>0</v>
      </c>
      <c r="MC62" s="25">
        <f t="shared" si="197"/>
        <v>0</v>
      </c>
      <c r="MD62" s="25">
        <f t="shared" si="88"/>
        <v>0</v>
      </c>
      <c r="ME62" s="25">
        <f t="shared" si="89"/>
        <v>0</v>
      </c>
      <c r="MF62" s="25">
        <f t="shared" si="198"/>
        <v>0</v>
      </c>
      <c r="MG62" s="25">
        <f t="shared" si="90"/>
        <v>0</v>
      </c>
      <c r="MH62" s="25">
        <f t="shared" si="91"/>
        <v>0</v>
      </c>
      <c r="MI62" s="25">
        <f t="shared" si="199"/>
        <v>0</v>
      </c>
      <c r="MJ62" s="25">
        <f t="shared" si="92"/>
        <v>0</v>
      </c>
      <c r="MK62" s="25">
        <f t="shared" si="93"/>
        <v>0</v>
      </c>
      <c r="ML62" s="25">
        <f t="shared" si="200"/>
        <v>0</v>
      </c>
      <c r="MM62" s="25">
        <f t="shared" si="94"/>
        <v>0</v>
      </c>
      <c r="MN62" s="25">
        <f t="shared" si="95"/>
        <v>0</v>
      </c>
      <c r="MO62" s="25">
        <f t="shared" si="201"/>
        <v>0</v>
      </c>
      <c r="MP62" s="25">
        <f t="shared" si="96"/>
        <v>0</v>
      </c>
      <c r="MQ62" s="25">
        <f t="shared" si="97"/>
        <v>0</v>
      </c>
      <c r="MR62" s="25">
        <f t="shared" si="202"/>
        <v>0</v>
      </c>
      <c r="MS62" s="29">
        <v>1.4</v>
      </c>
      <c r="MT62" s="29">
        <v>0</v>
      </c>
      <c r="MU62" s="29">
        <v>1</v>
      </c>
      <c r="MV62" s="29">
        <v>1</v>
      </c>
      <c r="MW62" s="25">
        <f t="shared" si="98"/>
        <v>1.4</v>
      </c>
      <c r="MX62" s="25">
        <f t="shared" si="99"/>
        <v>1.46</v>
      </c>
      <c r="MY62" s="25">
        <f t="shared" si="100"/>
        <v>0</v>
      </c>
      <c r="MZ62" s="25">
        <f t="shared" si="101"/>
        <v>0</v>
      </c>
      <c r="NA62" s="25">
        <f t="shared" si="102"/>
        <v>1.4</v>
      </c>
      <c r="NB62" s="25">
        <f t="shared" si="103"/>
        <v>1.47</v>
      </c>
      <c r="NC62" s="25">
        <f t="shared" si="104"/>
        <v>0</v>
      </c>
      <c r="ND62" s="25">
        <f t="shared" si="105"/>
        <v>0</v>
      </c>
      <c r="NE62" s="25">
        <f t="shared" si="203"/>
        <v>1.4</v>
      </c>
      <c r="NF62" s="25">
        <f t="shared" si="203"/>
        <v>1.4649999999999999</v>
      </c>
      <c r="NG62" s="25">
        <f t="shared" si="203"/>
        <v>0</v>
      </c>
      <c r="NH62" s="25">
        <f t="shared" si="203"/>
        <v>0</v>
      </c>
      <c r="NI62" s="25">
        <f t="shared" si="107"/>
        <v>71.2</v>
      </c>
      <c r="NJ62" s="25">
        <f t="shared" si="108"/>
        <v>0</v>
      </c>
      <c r="NK62" s="25">
        <f t="shared" si="109"/>
        <v>71.2</v>
      </c>
      <c r="NL62" s="25">
        <f t="shared" si="110"/>
        <v>40.85</v>
      </c>
      <c r="NM62" s="25">
        <f t="shared" si="111"/>
        <v>0</v>
      </c>
      <c r="NN62" s="25">
        <f t="shared" si="204"/>
        <v>40.85</v>
      </c>
      <c r="NO62" s="25">
        <f t="shared" si="112"/>
        <v>0</v>
      </c>
      <c r="NP62" s="25">
        <f t="shared" si="113"/>
        <v>0</v>
      </c>
      <c r="NQ62" s="25">
        <f t="shared" si="205"/>
        <v>0</v>
      </c>
      <c r="NR62" s="25">
        <f t="shared" si="114"/>
        <v>0</v>
      </c>
      <c r="NS62" s="25">
        <f t="shared" si="115"/>
        <v>0</v>
      </c>
      <c r="NT62" s="25">
        <f t="shared" si="206"/>
        <v>0</v>
      </c>
      <c r="NU62" s="25">
        <f t="shared" si="116"/>
        <v>0</v>
      </c>
      <c r="NV62" s="25">
        <f t="shared" si="117"/>
        <v>0</v>
      </c>
      <c r="NW62" s="25">
        <f t="shared" si="207"/>
        <v>0</v>
      </c>
      <c r="NX62" s="25">
        <f t="shared" si="208"/>
        <v>40.85</v>
      </c>
      <c r="NY62" s="25">
        <f t="shared" si="208"/>
        <v>0</v>
      </c>
      <c r="NZ62" s="25">
        <f t="shared" si="209"/>
        <v>40.85</v>
      </c>
      <c r="OA62" s="25">
        <f t="shared" si="210"/>
        <v>30.35</v>
      </c>
      <c r="OB62" s="25">
        <f t="shared" si="210"/>
        <v>0</v>
      </c>
      <c r="OC62" s="25">
        <f t="shared" si="211"/>
        <v>30.35</v>
      </c>
      <c r="OD62" s="25">
        <f t="shared" si="212"/>
        <v>40.85</v>
      </c>
      <c r="OE62" s="25">
        <f t="shared" si="212"/>
        <v>0</v>
      </c>
      <c r="OF62" s="25">
        <f t="shared" si="212"/>
        <v>40.85</v>
      </c>
      <c r="OG62" s="25">
        <f t="shared" si="119"/>
        <v>0</v>
      </c>
      <c r="OH62" s="25">
        <f t="shared" si="120"/>
        <v>0</v>
      </c>
      <c r="OI62" s="25">
        <f t="shared" si="121"/>
        <v>0</v>
      </c>
      <c r="OJ62" s="25">
        <f t="shared" si="122"/>
        <v>0</v>
      </c>
      <c r="OK62" s="25">
        <f t="shared" si="123"/>
        <v>0</v>
      </c>
      <c r="OL62" s="25">
        <f t="shared" si="124"/>
        <v>0</v>
      </c>
      <c r="OM62" s="25">
        <f t="shared" si="213"/>
        <v>0</v>
      </c>
      <c r="ON62" s="25">
        <f t="shared" si="213"/>
        <v>0</v>
      </c>
      <c r="OO62" s="25">
        <f t="shared" si="213"/>
        <v>0</v>
      </c>
      <c r="OP62" s="25">
        <f t="shared" si="125"/>
        <v>0</v>
      </c>
      <c r="OQ62" s="25">
        <f t="shared" si="126"/>
        <v>0</v>
      </c>
      <c r="OR62" s="25">
        <f t="shared" si="214"/>
        <v>0</v>
      </c>
      <c r="OS62" s="19">
        <v>535800.75</v>
      </c>
      <c r="OT62" s="19">
        <v>2370992.4900000002</v>
      </c>
    </row>
    <row r="63" spans="1:410" ht="33" customHeight="1" x14ac:dyDescent="0.25">
      <c r="A63" s="18"/>
      <c r="B63" s="18" t="s">
        <v>838</v>
      </c>
      <c r="C63" s="18">
        <v>355.38</v>
      </c>
      <c r="D63" s="16" t="e">
        <f>_xlfn.IFNA(INDEX(#REF!,MATCH(E63,#REF!,0)),0)</f>
        <v>#REF!</v>
      </c>
      <c r="E63" s="18" t="s">
        <v>841</v>
      </c>
      <c r="F63" s="16" t="s">
        <v>765</v>
      </c>
      <c r="G63" s="16" t="s">
        <v>810</v>
      </c>
      <c r="H63" s="16" t="s">
        <v>767</v>
      </c>
      <c r="I63" s="16" t="s">
        <v>768</v>
      </c>
      <c r="J63" s="16" t="s">
        <v>811</v>
      </c>
      <c r="K63" s="16" t="s">
        <v>770</v>
      </c>
      <c r="L63" s="16" t="s">
        <v>771</v>
      </c>
      <c r="M63" s="18">
        <v>1.8399999999999999</v>
      </c>
      <c r="N63" s="18">
        <v>1.8399999999999999</v>
      </c>
      <c r="O63" s="18">
        <v>2.2399999999999998</v>
      </c>
      <c r="P63" s="18">
        <v>2.2399999999999998</v>
      </c>
      <c r="Q63" s="18">
        <v>0.1</v>
      </c>
      <c r="R63" s="18">
        <v>2.04</v>
      </c>
      <c r="S63" s="18">
        <v>2.04</v>
      </c>
      <c r="T63" s="18">
        <v>0.2</v>
      </c>
      <c r="U63" s="18">
        <v>0</v>
      </c>
      <c r="V63" s="18">
        <v>0</v>
      </c>
      <c r="W63" s="18">
        <v>0</v>
      </c>
      <c r="X63" s="18">
        <v>1.8399999999999999</v>
      </c>
      <c r="Y63" s="18">
        <v>1.7999999999999998</v>
      </c>
      <c r="Z63" s="20">
        <f t="shared" si="215"/>
        <v>1.7</v>
      </c>
      <c r="AA63" s="18">
        <v>0.22</v>
      </c>
      <c r="AB63" s="18">
        <v>0</v>
      </c>
      <c r="AC63" s="18">
        <v>0</v>
      </c>
      <c r="AD63" s="18">
        <v>0</v>
      </c>
      <c r="AE63" s="18">
        <v>0</v>
      </c>
      <c r="AF63" s="18">
        <v>0</v>
      </c>
      <c r="AG63" s="18">
        <v>1.4</v>
      </c>
      <c r="AH63" s="18">
        <v>1.4</v>
      </c>
      <c r="AI63" s="20">
        <f t="shared" si="127"/>
        <v>1.8499999999999999</v>
      </c>
      <c r="AJ63" s="18">
        <v>0</v>
      </c>
      <c r="AK63" s="18">
        <v>0</v>
      </c>
      <c r="AL63" s="20">
        <f t="shared" si="128"/>
        <v>0</v>
      </c>
      <c r="AM63" s="18">
        <v>1.8399999999999999</v>
      </c>
      <c r="AN63" s="18">
        <v>1.4</v>
      </c>
      <c r="AO63" s="18">
        <v>0.15</v>
      </c>
      <c r="AP63" s="18">
        <v>0.22</v>
      </c>
      <c r="AQ63" s="18">
        <v>0</v>
      </c>
      <c r="AR63" s="18">
        <v>0</v>
      </c>
      <c r="AS63" s="18">
        <v>0</v>
      </c>
      <c r="AT63" s="18">
        <v>0</v>
      </c>
      <c r="AU63" s="18">
        <v>0</v>
      </c>
      <c r="AV63" s="18">
        <v>1</v>
      </c>
      <c r="AW63" s="18">
        <v>0</v>
      </c>
      <c r="AX63" s="18">
        <v>0</v>
      </c>
      <c r="AY63" s="18">
        <v>0</v>
      </c>
      <c r="AZ63" s="18">
        <v>0</v>
      </c>
      <c r="BA63" s="18">
        <v>0</v>
      </c>
      <c r="BB63" s="18">
        <v>0</v>
      </c>
      <c r="BC63" s="18">
        <v>0</v>
      </c>
      <c r="BD63" s="18">
        <v>0</v>
      </c>
      <c r="BE63" s="18">
        <v>2</v>
      </c>
      <c r="BF63" s="18">
        <v>0</v>
      </c>
      <c r="BG63" s="18">
        <v>0</v>
      </c>
      <c r="BH63" s="18">
        <v>0</v>
      </c>
      <c r="BI63" s="18">
        <v>0</v>
      </c>
      <c r="BJ63" s="18">
        <v>0</v>
      </c>
      <c r="BK63" s="18">
        <v>0</v>
      </c>
      <c r="BL63" s="18">
        <v>0</v>
      </c>
      <c r="BM63" s="18">
        <v>0</v>
      </c>
      <c r="BN63" s="18">
        <v>0</v>
      </c>
      <c r="BO63" s="18">
        <v>0</v>
      </c>
      <c r="BP63" s="18">
        <v>0</v>
      </c>
      <c r="BQ63" s="18">
        <v>0</v>
      </c>
      <c r="BR63" s="18">
        <v>0</v>
      </c>
      <c r="BS63" s="18">
        <v>0</v>
      </c>
      <c r="BT63" s="18">
        <v>0</v>
      </c>
      <c r="BU63" s="18">
        <v>0</v>
      </c>
      <c r="BV63" s="18">
        <v>0</v>
      </c>
      <c r="BW63" s="18">
        <v>0</v>
      </c>
      <c r="BX63" s="18">
        <v>0</v>
      </c>
      <c r="BY63" s="18">
        <v>0</v>
      </c>
      <c r="BZ63" s="18">
        <v>0</v>
      </c>
      <c r="CA63" s="16" t="e">
        <f>_xlfn.IFNA(IF(RIGHT(D63,2)="=G",0,INDEX(#REF!,MATCH(E63,#REF!,0))),0)</f>
        <v>#REF!</v>
      </c>
      <c r="CB63" s="16" t="s">
        <v>776</v>
      </c>
      <c r="CC63" s="18">
        <v>0</v>
      </c>
      <c r="CD63" s="18">
        <v>0</v>
      </c>
      <c r="CE63" s="18">
        <v>1.84</v>
      </c>
      <c r="CF63" s="18">
        <v>0.9</v>
      </c>
      <c r="CG63" s="18">
        <v>0.12</v>
      </c>
      <c r="CH63" s="18">
        <v>2</v>
      </c>
      <c r="CI63" s="16" t="s">
        <v>98</v>
      </c>
      <c r="CJ63" s="18">
        <v>0</v>
      </c>
      <c r="CK63" s="20">
        <f t="shared" si="129"/>
        <v>1.35</v>
      </c>
      <c r="CL63" s="20">
        <f t="shared" si="130"/>
        <v>1.35</v>
      </c>
      <c r="CM63" s="18">
        <v>38.79</v>
      </c>
      <c r="CN63" s="18">
        <v>45.9</v>
      </c>
      <c r="CO63" s="18">
        <v>45.061</v>
      </c>
      <c r="CP63" s="22">
        <f t="shared" si="131"/>
        <v>45.06</v>
      </c>
      <c r="CQ63" s="22">
        <f t="shared" si="132"/>
        <v>43.71</v>
      </c>
      <c r="CR63" s="22">
        <f t="shared" si="133"/>
        <v>1.35</v>
      </c>
      <c r="CS63" s="22">
        <f t="shared" si="134"/>
        <v>43.809999999999995</v>
      </c>
      <c r="CT63" s="22">
        <f t="shared" si="0"/>
        <v>44.01</v>
      </c>
      <c r="CU63" s="18">
        <v>44.01</v>
      </c>
      <c r="CV63" s="22">
        <f t="shared" si="135"/>
        <v>1.7</v>
      </c>
      <c r="CW63" s="22">
        <f t="shared" si="1"/>
        <v>0</v>
      </c>
      <c r="CX63" s="22">
        <f t="shared" si="2"/>
        <v>0</v>
      </c>
      <c r="CY63" s="22">
        <f t="shared" si="136"/>
        <v>45.75</v>
      </c>
      <c r="CZ63" s="22">
        <f t="shared" si="137"/>
        <v>45.9</v>
      </c>
      <c r="DA63" s="18">
        <v>45.9</v>
      </c>
      <c r="DB63" s="20">
        <f t="shared" si="138"/>
        <v>2.19</v>
      </c>
      <c r="DC63" s="20">
        <f t="shared" si="139"/>
        <v>0.84</v>
      </c>
      <c r="DD63" s="20">
        <f t="shared" si="140"/>
        <v>1.35</v>
      </c>
      <c r="DE63" s="20">
        <f t="shared" si="3"/>
        <v>0.1</v>
      </c>
      <c r="DF63" s="20">
        <f t="shared" si="4"/>
        <v>0.2</v>
      </c>
      <c r="DG63" s="20">
        <f t="shared" si="5"/>
        <v>1.05</v>
      </c>
      <c r="DH63" s="20">
        <f t="shared" si="6"/>
        <v>0</v>
      </c>
      <c r="DI63" s="20">
        <f t="shared" si="7"/>
        <v>0</v>
      </c>
      <c r="DJ63" s="20">
        <f t="shared" si="8"/>
        <v>0</v>
      </c>
      <c r="DK63" s="20">
        <f t="shared" si="141"/>
        <v>1.35</v>
      </c>
      <c r="DL63" s="20">
        <f t="shared" si="142"/>
        <v>0</v>
      </c>
      <c r="DM63" s="20">
        <f t="shared" si="216"/>
        <v>0</v>
      </c>
      <c r="DN63" s="20">
        <f t="shared" si="143"/>
        <v>0</v>
      </c>
      <c r="DO63" s="18">
        <v>2.44</v>
      </c>
      <c r="DP63" s="18">
        <v>0</v>
      </c>
      <c r="DQ63" s="18">
        <v>1</v>
      </c>
      <c r="DR63" s="18">
        <v>1</v>
      </c>
      <c r="DS63" s="25">
        <f t="shared" si="144"/>
        <v>2.44</v>
      </c>
      <c r="DT63" s="25">
        <f t="shared" si="145"/>
        <v>0</v>
      </c>
      <c r="DU63" s="25">
        <f t="shared" si="146"/>
        <v>3.29</v>
      </c>
      <c r="DV63" s="25">
        <f t="shared" si="147"/>
        <v>0</v>
      </c>
      <c r="DW63" s="25">
        <f t="shared" si="148"/>
        <v>3.29</v>
      </c>
      <c r="DX63" s="25">
        <f t="shared" si="149"/>
        <v>7.37</v>
      </c>
      <c r="DY63" s="25">
        <f t="shared" si="150"/>
        <v>0</v>
      </c>
      <c r="DZ63" s="25">
        <f t="shared" si="151"/>
        <v>7.37</v>
      </c>
      <c r="EA63" s="25">
        <f t="shared" si="152"/>
        <v>4.8899999999999997</v>
      </c>
      <c r="EB63" s="25">
        <f t="shared" si="153"/>
        <v>0</v>
      </c>
      <c r="EC63" s="25">
        <f t="shared" si="154"/>
        <v>4.8899999999999997</v>
      </c>
      <c r="ED63" s="25">
        <f t="shared" si="155"/>
        <v>2.48</v>
      </c>
      <c r="EE63" s="25">
        <f t="shared" si="155"/>
        <v>0</v>
      </c>
      <c r="EF63" s="25">
        <f t="shared" si="156"/>
        <v>2.48</v>
      </c>
      <c r="EG63" s="25">
        <f t="shared" si="157"/>
        <v>4.8899999999999997</v>
      </c>
      <c r="EH63" s="25">
        <f t="shared" si="157"/>
        <v>0</v>
      </c>
      <c r="EI63" s="25">
        <f t="shared" si="158"/>
        <v>4.8899999999999997</v>
      </c>
      <c r="EJ63" s="18">
        <v>355.38</v>
      </c>
      <c r="EK63" s="18">
        <v>305.38</v>
      </c>
      <c r="EL63" s="18" t="s">
        <v>841</v>
      </c>
      <c r="EM63" s="18" t="s">
        <v>842</v>
      </c>
      <c r="EN63" s="16" t="s">
        <v>774</v>
      </c>
      <c r="EO63" s="16" t="s">
        <v>132</v>
      </c>
      <c r="EP63" s="16" t="e">
        <f>IF(OR(EN63="Cống tròn",EN63="Cống hộp",EN63="Ống nhựa"),INDEX(#REF!,MATCH(E63,#REF!,0)),IF(OR(EN63="Rãnh xây",EN63="Rãnh bê tông"),INDEX(#REF!,MATCH(E63,#REF!,0)),0))</f>
        <v>#REF!</v>
      </c>
      <c r="EQ63" s="18">
        <v>48.599999999999994</v>
      </c>
      <c r="ER63" s="18">
        <v>1</v>
      </c>
      <c r="ES63" s="25">
        <f t="shared" si="159"/>
        <v>48</v>
      </c>
      <c r="ET63" s="1" t="e">
        <f>_xlfn.IFNA(IF(EN63="Cống tròn",INDEX(#REF!,MATCH(E63,#REF!,0)),IF(EN63="Cống hộp",INDEX(#REF!,MATCH(E63,#REF!,0)),EU63&amp;" ,"&amp;EV63)),0)</f>
        <v>#REF!</v>
      </c>
      <c r="EU63" s="16" t="s">
        <v>769</v>
      </c>
      <c r="EV63" s="16" t="s">
        <v>775</v>
      </c>
      <c r="EW63" s="16" t="e">
        <f>_xlfn.IFNA(INDEX(#REF!,MATCH(E63,#REF!,0)),0)</f>
        <v>#REF!</v>
      </c>
      <c r="EX63" s="16"/>
      <c r="EY63" s="18">
        <v>0</v>
      </c>
      <c r="EZ63" s="18">
        <v>0</v>
      </c>
      <c r="FA63" s="18">
        <v>0</v>
      </c>
      <c r="FB63" s="19">
        <v>0</v>
      </c>
      <c r="FC63" s="19">
        <v>0</v>
      </c>
      <c r="FD63" s="25">
        <f t="shared" si="9"/>
        <v>0</v>
      </c>
      <c r="FE63" s="25">
        <f t="shared" si="160"/>
        <v>0</v>
      </c>
      <c r="FF63" s="18">
        <v>0.1</v>
      </c>
      <c r="FG63" s="18">
        <v>2</v>
      </c>
      <c r="FH63" s="18">
        <v>1</v>
      </c>
      <c r="FI63" s="25">
        <f t="shared" si="161"/>
        <v>1.2</v>
      </c>
      <c r="FJ63" s="18">
        <v>0</v>
      </c>
      <c r="FK63" s="18">
        <v>0</v>
      </c>
      <c r="FL63" s="18">
        <v>0.2</v>
      </c>
      <c r="FM63" s="18">
        <v>1.4</v>
      </c>
      <c r="FN63" s="18">
        <v>0</v>
      </c>
      <c r="FO63" s="25">
        <f t="shared" si="162"/>
        <v>1.4</v>
      </c>
      <c r="FP63" s="18">
        <v>1.4999999999999999E-2</v>
      </c>
      <c r="FQ63" s="18">
        <v>1</v>
      </c>
      <c r="FR63" s="25">
        <f t="shared" si="10"/>
        <v>47</v>
      </c>
      <c r="FS63" s="25">
        <f t="shared" si="11"/>
        <v>0.69</v>
      </c>
      <c r="FT63" s="25">
        <f t="shared" si="12"/>
        <v>47.69</v>
      </c>
      <c r="FU63" s="25">
        <f t="shared" si="13"/>
        <v>-0.90999999999999659</v>
      </c>
      <c r="FV63" s="25" t="str">
        <f t="shared" si="163"/>
        <v>Thêm 01</v>
      </c>
      <c r="FW63" s="25">
        <f t="shared" si="164"/>
        <v>0.11</v>
      </c>
      <c r="FX63" s="16"/>
      <c r="FY63" s="16"/>
      <c r="FZ63" s="16"/>
      <c r="GA63" s="16"/>
      <c r="GB63" s="19">
        <v>0</v>
      </c>
      <c r="GC63" s="19">
        <v>0</v>
      </c>
      <c r="GD63" s="19">
        <v>0</v>
      </c>
      <c r="GE63" s="19">
        <v>0</v>
      </c>
      <c r="GF63" s="19">
        <v>0</v>
      </c>
      <c r="GG63" s="19">
        <v>0</v>
      </c>
      <c r="GH63" s="19">
        <v>0</v>
      </c>
      <c r="GI63" s="19">
        <v>0</v>
      </c>
      <c r="GJ63" s="19">
        <v>0</v>
      </c>
      <c r="GK63" s="19">
        <v>0</v>
      </c>
      <c r="GL63" s="25">
        <f t="shared" si="14"/>
        <v>0</v>
      </c>
      <c r="GM63" s="25">
        <f t="shared" si="165"/>
        <v>0</v>
      </c>
      <c r="GN63" s="19">
        <v>0</v>
      </c>
      <c r="GO63" s="19">
        <v>0</v>
      </c>
      <c r="GP63" s="19">
        <v>0</v>
      </c>
      <c r="GQ63" s="19">
        <v>0</v>
      </c>
      <c r="GR63" s="1" t="e">
        <f>_xlfn.IFNA(INDEX(#REF!,MATCH(E63,#REF!,0)),0)</f>
        <v>#REF!</v>
      </c>
      <c r="GS63" s="16"/>
      <c r="GT63" s="18">
        <v>0</v>
      </c>
      <c r="GU63" s="18">
        <v>0</v>
      </c>
      <c r="GV63" s="18">
        <v>0</v>
      </c>
      <c r="GW63" s="18">
        <v>0</v>
      </c>
      <c r="GX63" s="25">
        <f t="shared" si="15"/>
        <v>0</v>
      </c>
      <c r="GY63" s="25">
        <f t="shared" si="16"/>
        <v>0</v>
      </c>
      <c r="GZ63" s="25">
        <f t="shared" si="166"/>
        <v>0</v>
      </c>
      <c r="HA63" s="1" t="e" cm="1">
        <f t="array" ref="HA63">INDEX(#REF!,MATCH(EJ63&amp;EK63&amp;HD63&amp;HE63&amp;HF63,#REF!&amp;#REF!&amp;#REF!&amp;#REF!&amp;#REF!,0))</f>
        <v>#REF!</v>
      </c>
      <c r="HB63" s="16"/>
      <c r="HC63" s="25">
        <f t="shared" si="167"/>
        <v>0</v>
      </c>
      <c r="HD63" s="18">
        <v>0</v>
      </c>
      <c r="HE63" s="18">
        <v>0</v>
      </c>
      <c r="HF63" s="18">
        <v>0</v>
      </c>
      <c r="HG63" s="1" t="e" cm="1">
        <f t="array" ref="HG63">INDEX(#REF!,MATCH(EJ63&amp;EK63&amp;HJ63&amp;HK63&amp;HL63,#REF!&amp;#REF!&amp;#REF!&amp;#REF!&amp;#REF!,0))</f>
        <v>#REF!</v>
      </c>
      <c r="HH63" s="16"/>
      <c r="HI63" s="25">
        <f t="shared" si="168"/>
        <v>0</v>
      </c>
      <c r="HJ63" s="25">
        <f t="shared" si="169"/>
        <v>0</v>
      </c>
      <c r="HK63" s="19">
        <v>0</v>
      </c>
      <c r="HL63" s="19">
        <v>0</v>
      </c>
      <c r="HM63" s="18">
        <v>0.01</v>
      </c>
      <c r="HN63" s="18">
        <v>1</v>
      </c>
      <c r="HO63" s="25">
        <f t="shared" si="170"/>
        <v>0</v>
      </c>
      <c r="HP63" s="25">
        <f t="shared" si="171"/>
        <v>0</v>
      </c>
      <c r="HQ63" s="25">
        <f t="shared" si="172"/>
        <v>0</v>
      </c>
      <c r="HR63" s="25">
        <f t="shared" si="173"/>
        <v>0</v>
      </c>
      <c r="HS63" s="25">
        <f t="shared" si="174"/>
        <v>0</v>
      </c>
      <c r="HT63" s="19">
        <v>0</v>
      </c>
      <c r="HU63" s="19">
        <v>0</v>
      </c>
      <c r="HV63" s="19">
        <v>0</v>
      </c>
      <c r="HW63" s="25">
        <f t="shared" si="175"/>
        <v>0</v>
      </c>
      <c r="HX63" s="19">
        <v>0</v>
      </c>
      <c r="HY63" s="19">
        <v>0</v>
      </c>
      <c r="HZ63" s="18">
        <v>45.06</v>
      </c>
      <c r="IA63" s="20">
        <f>ROUND(IF(EN63="Cống tròn",IF(EN63="Cống tròn",IF(EU63="Không có móng",IQ63-FF63,IF(EU63="Đế",IP63-FN63,IF(OR(EU63="Móng bê tông",EU63="Móng bê tông kết hợp đế"),II63-FJ63,0))),0),IF(EN63="Cống hộp",IF(AND(EN63="Cống hộp",EU63="Không có móng"),IQ63-GF63,IF(AND(EN63="Cống hộp",EU63="Móng bê tông"),IJ63-GB63,0)),IF(OR(EN63="Rãnh xây",EN63="Rãnh bê tông"),IF(OR(EN63="Rãnh xây",EN63="Rãnh bê tông"),IK63-GB63,0),IF(EN63="Ống nhựa",IF(AND(EN63="Ống nhựa",EU63="Không đắp cát"),IQ63-HT63,IF(AND(EN63="Ống nhựa",EU63="Đắp cát"),IH63-HX63,0)),IF(EN63="Rãnh thang",IF(EN63="Rãnh thang",IF(EU63="Móng bê tông",#REF!-#REF!,IQ63),0),0))))),2)</f>
        <v>44.01</v>
      </c>
      <c r="IB63" s="20">
        <f t="shared" si="176"/>
        <v>1.0500000000000043</v>
      </c>
      <c r="IC63" s="20">
        <f t="shared" si="17"/>
        <v>44.01</v>
      </c>
      <c r="ID63" s="20">
        <f t="shared" si="18"/>
        <v>0</v>
      </c>
      <c r="IE63" s="20">
        <f t="shared" si="19"/>
        <v>0</v>
      </c>
      <c r="IF63" s="20">
        <f t="shared" si="20"/>
        <v>0</v>
      </c>
      <c r="IG63" s="20">
        <f>IF(EN63="Rãnh thang",IF(AND(EN63="Rãnh thang",EU63="Móng bê tông"),IQ63-#REF!,0),IF(EN63="Ống nhựa",IF(AND(EN63="Ống nhựa",EU63="Đắp cát"),IQ63-HT63,0),IF(EN63="Cống tròn",IF(EN63="Cống tròn",IF(OR(EU63="Móng bê tông",EU63="Móng bê tông kết hợp đế"),IM63-FL63,0),0),IF(EN63="Cống hộp",IF(AND(EN63="Cống hộp",EU63="Móng bê tông"),IN63-GD63,0),IF(OR(EN63="Rãnh xây",EN63="Rãnh bê tông"),IF(AND(EN63="Rãnh xây",EU63="Móng bê tông"),IO63-GD63,IF(AND(EN63="Rãnh bê tông",EU63="Móng bê tông"),IO63-GD63,0)),0)))))</f>
        <v>44.01</v>
      </c>
      <c r="IH63" s="20">
        <f t="shared" si="21"/>
        <v>0</v>
      </c>
      <c r="II63" s="20">
        <f t="shared" si="22"/>
        <v>44.01</v>
      </c>
      <c r="IJ63" s="20">
        <f t="shared" si="23"/>
        <v>0</v>
      </c>
      <c r="IK63" s="20">
        <f t="shared" si="177"/>
        <v>0</v>
      </c>
      <c r="IL63" s="20">
        <f t="shared" si="24"/>
        <v>44.21</v>
      </c>
      <c r="IM63" s="20">
        <f t="shared" si="25"/>
        <v>44.21</v>
      </c>
      <c r="IN63" s="20">
        <f t="shared" si="26"/>
        <v>0</v>
      </c>
      <c r="IO63" s="20">
        <f t="shared" si="27"/>
        <v>0</v>
      </c>
      <c r="IP63" s="20">
        <f t="shared" si="28"/>
        <v>0</v>
      </c>
      <c r="IQ63" s="18">
        <v>44.31</v>
      </c>
      <c r="IR63" s="25">
        <f t="shared" si="178"/>
        <v>0</v>
      </c>
      <c r="IS63" s="25">
        <f t="shared" si="29"/>
        <v>0</v>
      </c>
      <c r="IT63" s="25">
        <f t="shared" si="30"/>
        <v>0</v>
      </c>
      <c r="IU63" s="25">
        <f>ROUND(IF(EN63="Cống tròn",IF(EN63="Cống tròn",IV63+FF63,0),IF(EN63="Cống hộp",IF(EN63="Cống hộp",IV63+GP63,0),IF(OR(EN63="Rãnh xây",EN63="Rãnh bê tông"),IF(OR(EN63="Rãnh xây",EN63="Rãnh bê tông"),IV63+GP63,0),IF(EN63="ống nhựa",IF(EN63="Ống nhựa",IV63+HT63,0),IF(EN63="Rãnh thang",IF(EN63="Rãnh thang",IQ63+#REF!,0),0))))),2)</f>
        <v>44.86</v>
      </c>
      <c r="IV63" s="18">
        <v>44.76</v>
      </c>
      <c r="IW63" s="25">
        <f t="shared" si="31"/>
        <v>44.86</v>
      </c>
      <c r="IX63" s="25">
        <f t="shared" si="32"/>
        <v>0</v>
      </c>
      <c r="IY63" s="25">
        <f t="shared" si="33"/>
        <v>0</v>
      </c>
      <c r="IZ63" s="25">
        <f t="shared" si="34"/>
        <v>0</v>
      </c>
      <c r="JA63" s="25">
        <f t="shared" si="35"/>
        <v>0</v>
      </c>
      <c r="JB63" s="18">
        <v>44.51</v>
      </c>
      <c r="JC63" s="20">
        <f>ROUND(IF(EN63="Cống tròn",IF(EN63="Cống tròn",IF(EU63="Không có móng",JS63-FF63,IF(EU63="Đế",JR63-FN63,IF(OR(EU63="Móng bê tông",EU63="Móng bê tông kết hợp đế"),JK63-FJ63,0))),0),IF(EN63="Cống hộp",IF(AND(EN63="Cống hộp",EU63="Không có móng"),JS63-GF63,IF(AND(EN63="Cống hộp",EU63="Móng bê tông"),JL63-GB63,0)),IF(OR(EN63="Rãnh xây",EN63="Rãnh bê tông"),IF(OR(EN63="Rãnh xây",EN63="Rãnh bê tông"),JM63-GB63,0),IF(EN63="Ống nhựa",IF(AND(EN63="Ống nhựa",EU63="Không đắp cát"),JS63-HT63,IF(AND(EN63="Ống nhựa",EU63="Đắp cát"),JJ63-HX63,0)),IF(EN63="Rãnh thang",IF(EN63="Rãnh thang",IF(EU63="Móng bê tông",#REF!-#REF!,JS63),0),0))))),2)</f>
        <v>43.46</v>
      </c>
      <c r="JD63" s="20">
        <f t="shared" si="179"/>
        <v>1.0499999999999972</v>
      </c>
      <c r="JE63" s="20">
        <f t="shared" si="36"/>
        <v>43.459999999999994</v>
      </c>
      <c r="JF63" s="20">
        <f t="shared" si="37"/>
        <v>0</v>
      </c>
      <c r="JG63" s="20">
        <f t="shared" si="38"/>
        <v>0</v>
      </c>
      <c r="JH63" s="20">
        <f t="shared" si="39"/>
        <v>0</v>
      </c>
      <c r="JI63" s="20">
        <f>IF(EN63="Rãnh thang",IF(AND(EN63="Rãnh thang",EU63="Móng bê tông"),JS63-#REF!,0),IF(EN63="Ống nhựa",IF(AND(EN63="Ống nhựa",EU63="Đắp cát"),JS63-HT63,0),IF(EN63="Cống tròn",IF(EN63="Cống tròn",IF(OR(EU63="Móng bê tông",EU63="Móng bê tông kết hợp đế"),JO63-FL63,0),0),IF(EN63="Cống hộp",IF(AND(EN63="Cống hộp",EU63="Móng bê tông"),JP63-GD63,0),IF(OR(EN63="Rãnh xây",EN63="Rãnh bê tông"),IF(AND(EN63="Rãnh xây",EU63="Móng bê tông"),JQ63-GD63,IF(AND(EN63="Rãnh bê tông",EU63="Móng bê tông"),JQ63-GD63,0)),0)))))</f>
        <v>43.459999999999994</v>
      </c>
      <c r="JJ63" s="20">
        <f t="shared" si="40"/>
        <v>0</v>
      </c>
      <c r="JK63" s="20">
        <f t="shared" si="41"/>
        <v>43.459999999999994</v>
      </c>
      <c r="JL63" s="20">
        <f t="shared" si="42"/>
        <v>0</v>
      </c>
      <c r="JM63" s="20">
        <f t="shared" si="43"/>
        <v>0</v>
      </c>
      <c r="JN63" s="20">
        <f t="shared" si="44"/>
        <v>43.66</v>
      </c>
      <c r="JO63" s="20">
        <f t="shared" si="45"/>
        <v>43.66</v>
      </c>
      <c r="JP63" s="20">
        <f t="shared" si="46"/>
        <v>0</v>
      </c>
      <c r="JQ63" s="20">
        <f t="shared" si="47"/>
        <v>0</v>
      </c>
      <c r="JR63" s="20">
        <f t="shared" si="48"/>
        <v>0</v>
      </c>
      <c r="JS63" s="26">
        <v>43.76</v>
      </c>
      <c r="JT63" s="25">
        <f t="shared" si="180"/>
        <v>0</v>
      </c>
      <c r="JU63" s="25">
        <f t="shared" si="49"/>
        <v>0</v>
      </c>
      <c r="JV63" s="25">
        <f t="shared" si="50"/>
        <v>0</v>
      </c>
      <c r="JW63" s="25">
        <f>ROUND(IF(EN63="Cống tròn",IF(EN63="Cống tròn",JX63+FF63,0),IF(EN63="Cống hộp",IF(EN63="Cống hộp",JX63+GP63,0),IF(OR(EN63="Rãnh xây",EN63="Rãnh bê tông"),IF(OR(EN63="Rãnh xây",EN63="Rãnh bê tông"),JX63+GP63,0),IF(EN63="ống nhựa",IF(EN63="Ống nhựa",JX63+HT63,0),IF(EN63="Rãnh thang",IF(EN63="Rãnh thang",JS63+#REF!,0),0))))),2)</f>
        <v>44.86</v>
      </c>
      <c r="JX63" s="27">
        <v>44.76</v>
      </c>
      <c r="JY63" s="25">
        <f t="shared" si="51"/>
        <v>44.86</v>
      </c>
      <c r="JZ63" s="25">
        <f t="shared" si="52"/>
        <v>0</v>
      </c>
      <c r="KA63" s="25">
        <f t="shared" si="53"/>
        <v>0</v>
      </c>
      <c r="KB63" s="25">
        <f t="shared" si="54"/>
        <v>0</v>
      </c>
      <c r="KC63" s="25">
        <f t="shared" si="55"/>
        <v>0</v>
      </c>
      <c r="KD63" s="28" t="s">
        <v>98</v>
      </c>
      <c r="KE63" s="27">
        <v>0</v>
      </c>
      <c r="KF63" s="25">
        <f t="shared" si="56"/>
        <v>1.0500000000000043</v>
      </c>
      <c r="KG63" s="25">
        <f t="shared" si="181"/>
        <v>1.0500000000000043</v>
      </c>
      <c r="KH63" s="27">
        <v>0</v>
      </c>
      <c r="KI63" s="25">
        <f t="shared" si="57"/>
        <v>1.0499999999999972</v>
      </c>
      <c r="KJ63" s="25">
        <f t="shared" si="182"/>
        <v>1.0499999999999972</v>
      </c>
      <c r="KK63" s="25">
        <f t="shared" si="58"/>
        <v>0</v>
      </c>
      <c r="KL63" s="25">
        <f t="shared" si="59"/>
        <v>0</v>
      </c>
      <c r="KM63" s="25">
        <f t="shared" si="183"/>
        <v>0</v>
      </c>
      <c r="KN63" s="25">
        <f t="shared" si="60"/>
        <v>0</v>
      </c>
      <c r="KO63" s="25">
        <f t="shared" si="61"/>
        <v>0</v>
      </c>
      <c r="KP63" s="25">
        <f t="shared" si="184"/>
        <v>0</v>
      </c>
      <c r="KQ63" s="25">
        <f t="shared" si="62"/>
        <v>0.2</v>
      </c>
      <c r="KR63" s="25">
        <f t="shared" si="63"/>
        <v>0.2</v>
      </c>
      <c r="KS63" s="25">
        <f t="shared" si="185"/>
        <v>0.2</v>
      </c>
      <c r="KT63" s="25">
        <f t="shared" si="64"/>
        <v>0</v>
      </c>
      <c r="KU63" s="25">
        <f t="shared" si="65"/>
        <v>0</v>
      </c>
      <c r="KV63" s="25">
        <f t="shared" si="186"/>
        <v>0</v>
      </c>
      <c r="KW63" s="25">
        <f t="shared" si="66"/>
        <v>0</v>
      </c>
      <c r="KX63" s="25">
        <f t="shared" si="67"/>
        <v>0</v>
      </c>
      <c r="KY63" s="25">
        <f t="shared" si="187"/>
        <v>0</v>
      </c>
      <c r="KZ63" s="25">
        <f t="shared" si="68"/>
        <v>0</v>
      </c>
      <c r="LA63" s="25">
        <f t="shared" si="69"/>
        <v>0</v>
      </c>
      <c r="LB63" s="25">
        <f t="shared" si="188"/>
        <v>0</v>
      </c>
      <c r="LC63" s="25">
        <f t="shared" si="70"/>
        <v>0.85000000000000431</v>
      </c>
      <c r="LD63" s="25">
        <f t="shared" si="71"/>
        <v>0.8499999999999972</v>
      </c>
      <c r="LE63" s="25">
        <f t="shared" si="189"/>
        <v>0.85000000000000075</v>
      </c>
      <c r="LF63" s="25">
        <f t="shared" si="72"/>
        <v>0</v>
      </c>
      <c r="LG63" s="25">
        <f t="shared" si="73"/>
        <v>0</v>
      </c>
      <c r="LH63" s="25">
        <f t="shared" si="190"/>
        <v>0</v>
      </c>
      <c r="LI63" s="25">
        <f t="shared" si="74"/>
        <v>0</v>
      </c>
      <c r="LJ63" s="25">
        <f t="shared" si="75"/>
        <v>0</v>
      </c>
      <c r="LK63" s="25">
        <f t="shared" si="191"/>
        <v>0</v>
      </c>
      <c r="LL63" s="25">
        <f t="shared" si="76"/>
        <v>0</v>
      </c>
      <c r="LM63" s="25">
        <f t="shared" si="77"/>
        <v>0</v>
      </c>
      <c r="LN63" s="25">
        <f t="shared" si="192"/>
        <v>0</v>
      </c>
      <c r="LO63" s="25">
        <f t="shared" si="78"/>
        <v>0</v>
      </c>
      <c r="LP63" s="25">
        <f t="shared" si="79"/>
        <v>0</v>
      </c>
      <c r="LQ63" s="25">
        <f t="shared" si="193"/>
        <v>0</v>
      </c>
      <c r="LR63" s="25">
        <f t="shared" si="80"/>
        <v>0</v>
      </c>
      <c r="LS63" s="25">
        <f t="shared" si="81"/>
        <v>0</v>
      </c>
      <c r="LT63" s="25">
        <f t="shared" si="194"/>
        <v>0</v>
      </c>
      <c r="LU63" s="25">
        <f t="shared" si="82"/>
        <v>0</v>
      </c>
      <c r="LV63" s="25">
        <f t="shared" si="83"/>
        <v>0</v>
      </c>
      <c r="LW63" s="25">
        <f t="shared" si="195"/>
        <v>0</v>
      </c>
      <c r="LX63" s="25">
        <f t="shared" si="84"/>
        <v>0</v>
      </c>
      <c r="LY63" s="25">
        <f t="shared" si="85"/>
        <v>0</v>
      </c>
      <c r="LZ63" s="25">
        <f t="shared" si="196"/>
        <v>0</v>
      </c>
      <c r="MA63" s="25">
        <f t="shared" si="86"/>
        <v>0</v>
      </c>
      <c r="MB63" s="25">
        <f t="shared" si="87"/>
        <v>0</v>
      </c>
      <c r="MC63" s="25">
        <f t="shared" si="197"/>
        <v>0</v>
      </c>
      <c r="MD63" s="25">
        <f t="shared" si="88"/>
        <v>0</v>
      </c>
      <c r="ME63" s="25">
        <f t="shared" si="89"/>
        <v>0</v>
      </c>
      <c r="MF63" s="25">
        <f t="shared" si="198"/>
        <v>0</v>
      </c>
      <c r="MG63" s="25">
        <f t="shared" si="90"/>
        <v>0</v>
      </c>
      <c r="MH63" s="25">
        <f t="shared" si="91"/>
        <v>0</v>
      </c>
      <c r="MI63" s="25">
        <f t="shared" si="199"/>
        <v>0</v>
      </c>
      <c r="MJ63" s="25">
        <f t="shared" si="92"/>
        <v>0</v>
      </c>
      <c r="MK63" s="25">
        <f t="shared" si="93"/>
        <v>0</v>
      </c>
      <c r="ML63" s="25">
        <f t="shared" si="200"/>
        <v>0</v>
      </c>
      <c r="MM63" s="25">
        <f t="shared" si="94"/>
        <v>0</v>
      </c>
      <c r="MN63" s="25">
        <f t="shared" si="95"/>
        <v>0</v>
      </c>
      <c r="MO63" s="25">
        <f t="shared" si="201"/>
        <v>0</v>
      </c>
      <c r="MP63" s="25">
        <f t="shared" si="96"/>
        <v>0</v>
      </c>
      <c r="MQ63" s="25">
        <f t="shared" si="97"/>
        <v>0</v>
      </c>
      <c r="MR63" s="25">
        <f t="shared" si="202"/>
        <v>0</v>
      </c>
      <c r="MS63" s="29">
        <v>1.4</v>
      </c>
      <c r="MT63" s="29">
        <v>0</v>
      </c>
      <c r="MU63" s="29">
        <v>1</v>
      </c>
      <c r="MV63" s="29">
        <v>1</v>
      </c>
      <c r="MW63" s="25">
        <f t="shared" si="98"/>
        <v>1.4</v>
      </c>
      <c r="MX63" s="25">
        <f t="shared" si="99"/>
        <v>1.47</v>
      </c>
      <c r="MY63" s="25">
        <f t="shared" si="100"/>
        <v>0</v>
      </c>
      <c r="MZ63" s="25">
        <f t="shared" si="101"/>
        <v>0</v>
      </c>
      <c r="NA63" s="25">
        <f t="shared" si="102"/>
        <v>1.4</v>
      </c>
      <c r="NB63" s="25">
        <f t="shared" si="103"/>
        <v>1.47</v>
      </c>
      <c r="NC63" s="25">
        <f t="shared" si="104"/>
        <v>0</v>
      </c>
      <c r="ND63" s="25">
        <f t="shared" si="105"/>
        <v>0</v>
      </c>
      <c r="NE63" s="25">
        <f t="shared" si="203"/>
        <v>1.4</v>
      </c>
      <c r="NF63" s="25">
        <f t="shared" si="203"/>
        <v>1.47</v>
      </c>
      <c r="NG63" s="25">
        <f t="shared" si="203"/>
        <v>0</v>
      </c>
      <c r="NH63" s="25">
        <f t="shared" si="203"/>
        <v>0</v>
      </c>
      <c r="NI63" s="25">
        <f t="shared" si="107"/>
        <v>71.44</v>
      </c>
      <c r="NJ63" s="25">
        <f t="shared" si="108"/>
        <v>0</v>
      </c>
      <c r="NK63" s="25">
        <f t="shared" si="109"/>
        <v>71.44</v>
      </c>
      <c r="NL63" s="25">
        <f t="shared" si="110"/>
        <v>41.17</v>
      </c>
      <c r="NM63" s="25">
        <f t="shared" si="111"/>
        <v>0</v>
      </c>
      <c r="NN63" s="25">
        <f t="shared" si="204"/>
        <v>41.17</v>
      </c>
      <c r="NO63" s="25">
        <f t="shared" si="112"/>
        <v>0</v>
      </c>
      <c r="NP63" s="25">
        <f t="shared" si="113"/>
        <v>0</v>
      </c>
      <c r="NQ63" s="25">
        <f t="shared" si="205"/>
        <v>0</v>
      </c>
      <c r="NR63" s="25">
        <f t="shared" si="114"/>
        <v>0</v>
      </c>
      <c r="NS63" s="25">
        <f t="shared" si="115"/>
        <v>0</v>
      </c>
      <c r="NT63" s="25">
        <f t="shared" si="206"/>
        <v>0</v>
      </c>
      <c r="NU63" s="25">
        <f t="shared" si="116"/>
        <v>0</v>
      </c>
      <c r="NV63" s="25">
        <f t="shared" si="117"/>
        <v>0</v>
      </c>
      <c r="NW63" s="25">
        <f t="shared" si="207"/>
        <v>0</v>
      </c>
      <c r="NX63" s="25">
        <f t="shared" si="208"/>
        <v>41.17</v>
      </c>
      <c r="NY63" s="25">
        <f t="shared" si="208"/>
        <v>0</v>
      </c>
      <c r="NZ63" s="25">
        <f t="shared" si="209"/>
        <v>41.17</v>
      </c>
      <c r="OA63" s="25">
        <f t="shared" si="210"/>
        <v>30.27</v>
      </c>
      <c r="OB63" s="25">
        <f t="shared" si="210"/>
        <v>0</v>
      </c>
      <c r="OC63" s="25">
        <f t="shared" si="211"/>
        <v>30.27</v>
      </c>
      <c r="OD63" s="25">
        <f t="shared" si="212"/>
        <v>41.17</v>
      </c>
      <c r="OE63" s="25">
        <f t="shared" si="212"/>
        <v>0</v>
      </c>
      <c r="OF63" s="25">
        <f t="shared" si="212"/>
        <v>41.17</v>
      </c>
      <c r="OG63" s="25">
        <f t="shared" si="119"/>
        <v>0</v>
      </c>
      <c r="OH63" s="25">
        <f t="shared" si="120"/>
        <v>0</v>
      </c>
      <c r="OI63" s="25">
        <f t="shared" si="121"/>
        <v>0</v>
      </c>
      <c r="OJ63" s="25">
        <f t="shared" si="122"/>
        <v>0</v>
      </c>
      <c r="OK63" s="25">
        <f t="shared" si="123"/>
        <v>0</v>
      </c>
      <c r="OL63" s="25">
        <f t="shared" si="124"/>
        <v>0</v>
      </c>
      <c r="OM63" s="25">
        <f t="shared" si="213"/>
        <v>0</v>
      </c>
      <c r="ON63" s="25">
        <f t="shared" si="213"/>
        <v>0</v>
      </c>
      <c r="OO63" s="25">
        <f t="shared" si="213"/>
        <v>0</v>
      </c>
      <c r="OP63" s="25">
        <f t="shared" si="125"/>
        <v>0</v>
      </c>
      <c r="OQ63" s="25">
        <f t="shared" si="126"/>
        <v>0</v>
      </c>
      <c r="OR63" s="25">
        <f t="shared" si="214"/>
        <v>0</v>
      </c>
      <c r="OS63" s="19">
        <v>535850.75</v>
      </c>
      <c r="OT63" s="19">
        <v>2370992.5</v>
      </c>
    </row>
    <row r="64" spans="1:410" ht="33" customHeight="1" x14ac:dyDescent="0.25">
      <c r="A64" s="18"/>
      <c r="B64" s="18" t="s">
        <v>838</v>
      </c>
      <c r="C64" s="18">
        <v>305.38</v>
      </c>
      <c r="D64" s="16" t="e">
        <f>_xlfn.IFNA(INDEX(#REF!,MATCH(E64,#REF!,0)),0)</f>
        <v>#REF!</v>
      </c>
      <c r="E64" s="18" t="s">
        <v>842</v>
      </c>
      <c r="F64" s="16" t="s">
        <v>765</v>
      </c>
      <c r="G64" s="16" t="s">
        <v>810</v>
      </c>
      <c r="H64" s="16" t="s">
        <v>767</v>
      </c>
      <c r="I64" s="16" t="s">
        <v>768</v>
      </c>
      <c r="J64" s="16" t="s">
        <v>811</v>
      </c>
      <c r="K64" s="16" t="s">
        <v>770</v>
      </c>
      <c r="L64" s="16" t="s">
        <v>771</v>
      </c>
      <c r="M64" s="18">
        <v>1.8399999999999999</v>
      </c>
      <c r="N64" s="18">
        <v>1.8399999999999999</v>
      </c>
      <c r="O64" s="18">
        <v>2.2399999999999998</v>
      </c>
      <c r="P64" s="18">
        <v>2.2399999999999998</v>
      </c>
      <c r="Q64" s="18">
        <v>0.1</v>
      </c>
      <c r="R64" s="18">
        <v>2.04</v>
      </c>
      <c r="S64" s="18">
        <v>2.04</v>
      </c>
      <c r="T64" s="18">
        <v>0.2</v>
      </c>
      <c r="U64" s="18">
        <v>0</v>
      </c>
      <c r="V64" s="18">
        <v>0</v>
      </c>
      <c r="W64" s="18">
        <v>0</v>
      </c>
      <c r="X64" s="18">
        <v>1.8399999999999999</v>
      </c>
      <c r="Y64" s="18">
        <v>1.7999999999999998</v>
      </c>
      <c r="Z64" s="20">
        <f t="shared" si="215"/>
        <v>1.7</v>
      </c>
      <c r="AA64" s="18">
        <v>0.22</v>
      </c>
      <c r="AB64" s="18">
        <v>0</v>
      </c>
      <c r="AC64" s="18">
        <v>0</v>
      </c>
      <c r="AD64" s="18">
        <v>0</v>
      </c>
      <c r="AE64" s="18">
        <v>0</v>
      </c>
      <c r="AF64" s="18">
        <v>0</v>
      </c>
      <c r="AG64" s="18">
        <v>1.4</v>
      </c>
      <c r="AH64" s="18">
        <v>1.4</v>
      </c>
      <c r="AI64" s="20">
        <f t="shared" si="127"/>
        <v>1.8499999999999999</v>
      </c>
      <c r="AJ64" s="18">
        <v>0</v>
      </c>
      <c r="AK64" s="18">
        <v>0</v>
      </c>
      <c r="AL64" s="20">
        <f t="shared" si="128"/>
        <v>0</v>
      </c>
      <c r="AM64" s="18">
        <v>1.8399999999999999</v>
      </c>
      <c r="AN64" s="18">
        <v>1.4</v>
      </c>
      <c r="AO64" s="18">
        <v>0.15</v>
      </c>
      <c r="AP64" s="18">
        <v>0.22</v>
      </c>
      <c r="AQ64" s="18">
        <v>0</v>
      </c>
      <c r="AR64" s="18">
        <v>0</v>
      </c>
      <c r="AS64" s="18">
        <v>0</v>
      </c>
      <c r="AT64" s="18">
        <v>0</v>
      </c>
      <c r="AU64" s="18">
        <v>0</v>
      </c>
      <c r="AV64" s="18">
        <v>1</v>
      </c>
      <c r="AW64" s="18">
        <v>0</v>
      </c>
      <c r="AX64" s="18">
        <v>0</v>
      </c>
      <c r="AY64" s="18">
        <v>0</v>
      </c>
      <c r="AZ64" s="18">
        <v>0</v>
      </c>
      <c r="BA64" s="18">
        <v>0</v>
      </c>
      <c r="BB64" s="18">
        <v>0</v>
      </c>
      <c r="BC64" s="18">
        <v>0</v>
      </c>
      <c r="BD64" s="18">
        <v>0</v>
      </c>
      <c r="BE64" s="18">
        <v>2</v>
      </c>
      <c r="BF64" s="18">
        <v>0</v>
      </c>
      <c r="BG64" s="18">
        <v>0</v>
      </c>
      <c r="BH64" s="18">
        <v>0</v>
      </c>
      <c r="BI64" s="18">
        <v>0</v>
      </c>
      <c r="BJ64" s="18">
        <v>0</v>
      </c>
      <c r="BK64" s="18">
        <v>0</v>
      </c>
      <c r="BL64" s="18">
        <v>0</v>
      </c>
      <c r="BM64" s="18">
        <v>0</v>
      </c>
      <c r="BN64" s="18">
        <v>0</v>
      </c>
      <c r="BO64" s="18">
        <v>0</v>
      </c>
      <c r="BP64" s="18">
        <v>0</v>
      </c>
      <c r="BQ64" s="18">
        <v>0</v>
      </c>
      <c r="BR64" s="18">
        <v>0</v>
      </c>
      <c r="BS64" s="18">
        <v>0</v>
      </c>
      <c r="BT64" s="18">
        <v>0</v>
      </c>
      <c r="BU64" s="18">
        <v>0</v>
      </c>
      <c r="BV64" s="18">
        <v>0</v>
      </c>
      <c r="BW64" s="18">
        <v>0</v>
      </c>
      <c r="BX64" s="18">
        <v>0</v>
      </c>
      <c r="BY64" s="18">
        <v>0</v>
      </c>
      <c r="BZ64" s="18">
        <v>0</v>
      </c>
      <c r="CA64" s="16" t="e">
        <f>_xlfn.IFNA(IF(RIGHT(D64,2)="=G",0,INDEX(#REF!,MATCH(E64,#REF!,0))),0)</f>
        <v>#REF!</v>
      </c>
      <c r="CB64" s="16" t="s">
        <v>776</v>
      </c>
      <c r="CC64" s="18">
        <v>0</v>
      </c>
      <c r="CD64" s="18">
        <v>0</v>
      </c>
      <c r="CE64" s="18">
        <v>1.84</v>
      </c>
      <c r="CF64" s="18">
        <v>0.9</v>
      </c>
      <c r="CG64" s="18">
        <v>0.12</v>
      </c>
      <c r="CH64" s="18">
        <v>2</v>
      </c>
      <c r="CI64" s="16" t="s">
        <v>98</v>
      </c>
      <c r="CJ64" s="18">
        <v>0</v>
      </c>
      <c r="CK64" s="20">
        <f t="shared" si="129"/>
        <v>1.35</v>
      </c>
      <c r="CL64" s="20">
        <f t="shared" si="130"/>
        <v>1.35</v>
      </c>
      <c r="CM64" s="18">
        <v>36.42</v>
      </c>
      <c r="CN64" s="18">
        <v>45.35</v>
      </c>
      <c r="CO64" s="18">
        <v>44.511000000000003</v>
      </c>
      <c r="CP64" s="22">
        <f t="shared" si="131"/>
        <v>44.51</v>
      </c>
      <c r="CQ64" s="22">
        <f t="shared" si="132"/>
        <v>43.16</v>
      </c>
      <c r="CR64" s="22">
        <f t="shared" si="133"/>
        <v>1.35</v>
      </c>
      <c r="CS64" s="22">
        <f t="shared" si="134"/>
        <v>43.26</v>
      </c>
      <c r="CT64" s="22">
        <f t="shared" si="0"/>
        <v>43.46</v>
      </c>
      <c r="CU64" s="18">
        <v>43.46</v>
      </c>
      <c r="CV64" s="22">
        <f t="shared" si="135"/>
        <v>1.7</v>
      </c>
      <c r="CW64" s="22">
        <f t="shared" si="1"/>
        <v>0</v>
      </c>
      <c r="CX64" s="22">
        <f t="shared" si="2"/>
        <v>0</v>
      </c>
      <c r="CY64" s="22">
        <f t="shared" si="136"/>
        <v>45.2</v>
      </c>
      <c r="CZ64" s="22">
        <f t="shared" si="137"/>
        <v>45.35</v>
      </c>
      <c r="DA64" s="18">
        <v>45.35</v>
      </c>
      <c r="DB64" s="20">
        <f t="shared" si="138"/>
        <v>2.19</v>
      </c>
      <c r="DC64" s="20">
        <f t="shared" si="139"/>
        <v>0.84</v>
      </c>
      <c r="DD64" s="20">
        <f t="shared" si="140"/>
        <v>1.35</v>
      </c>
      <c r="DE64" s="20">
        <f t="shared" si="3"/>
        <v>0.1</v>
      </c>
      <c r="DF64" s="20">
        <f t="shared" si="4"/>
        <v>0.2</v>
      </c>
      <c r="DG64" s="20">
        <f t="shared" si="5"/>
        <v>1.05</v>
      </c>
      <c r="DH64" s="20">
        <f t="shared" si="6"/>
        <v>0</v>
      </c>
      <c r="DI64" s="20">
        <f t="shared" si="7"/>
        <v>0</v>
      </c>
      <c r="DJ64" s="20">
        <f t="shared" si="8"/>
        <v>0</v>
      </c>
      <c r="DK64" s="20">
        <f t="shared" si="141"/>
        <v>1.35</v>
      </c>
      <c r="DL64" s="20">
        <f t="shared" si="142"/>
        <v>0</v>
      </c>
      <c r="DM64" s="20">
        <f t="shared" si="216"/>
        <v>0</v>
      </c>
      <c r="DN64" s="20">
        <f t="shared" si="143"/>
        <v>0</v>
      </c>
      <c r="DO64" s="18">
        <v>2.44</v>
      </c>
      <c r="DP64" s="18">
        <v>0</v>
      </c>
      <c r="DQ64" s="18">
        <v>1</v>
      </c>
      <c r="DR64" s="18">
        <v>1</v>
      </c>
      <c r="DS64" s="25">
        <f t="shared" si="144"/>
        <v>2.44</v>
      </c>
      <c r="DT64" s="25">
        <f t="shared" si="145"/>
        <v>0</v>
      </c>
      <c r="DU64" s="25">
        <f t="shared" si="146"/>
        <v>3.29</v>
      </c>
      <c r="DV64" s="25">
        <f t="shared" si="147"/>
        <v>0</v>
      </c>
      <c r="DW64" s="25">
        <f t="shared" si="148"/>
        <v>3.29</v>
      </c>
      <c r="DX64" s="25">
        <f t="shared" si="149"/>
        <v>7.37</v>
      </c>
      <c r="DY64" s="25">
        <f t="shared" si="150"/>
        <v>0</v>
      </c>
      <c r="DZ64" s="25">
        <f t="shared" si="151"/>
        <v>7.37</v>
      </c>
      <c r="EA64" s="25">
        <f t="shared" si="152"/>
        <v>4.8899999999999997</v>
      </c>
      <c r="EB64" s="25">
        <f t="shared" si="153"/>
        <v>0</v>
      </c>
      <c r="EC64" s="25">
        <f t="shared" si="154"/>
        <v>4.8899999999999997</v>
      </c>
      <c r="ED64" s="25">
        <f t="shared" si="155"/>
        <v>2.48</v>
      </c>
      <c r="EE64" s="25">
        <f t="shared" si="155"/>
        <v>0</v>
      </c>
      <c r="EF64" s="25">
        <f t="shared" si="156"/>
        <v>2.48</v>
      </c>
      <c r="EG64" s="25">
        <f t="shared" si="157"/>
        <v>4.8899999999999997</v>
      </c>
      <c r="EH64" s="25">
        <f t="shared" si="157"/>
        <v>0</v>
      </c>
      <c r="EI64" s="25">
        <f t="shared" si="158"/>
        <v>4.8899999999999997</v>
      </c>
      <c r="EJ64" s="18">
        <v>305.38</v>
      </c>
      <c r="EK64" s="18">
        <v>255.37</v>
      </c>
      <c r="EL64" s="18" t="s">
        <v>842</v>
      </c>
      <c r="EM64" s="18" t="s">
        <v>843</v>
      </c>
      <c r="EN64" s="16" t="s">
        <v>774</v>
      </c>
      <c r="EO64" s="16" t="s">
        <v>132</v>
      </c>
      <c r="EP64" s="16" t="e">
        <f>IF(OR(EN64="Cống tròn",EN64="Cống hộp",EN64="Ống nhựa"),INDEX(#REF!,MATCH(E64,#REF!,0)),IF(OR(EN64="Rãnh xây",EN64="Rãnh bê tông"),INDEX(#REF!,MATCH(E64,#REF!,0)),0))</f>
        <v>#REF!</v>
      </c>
      <c r="EQ64" s="18">
        <v>48.609999999999985</v>
      </c>
      <c r="ER64" s="18">
        <v>1</v>
      </c>
      <c r="ES64" s="25">
        <f t="shared" si="159"/>
        <v>48</v>
      </c>
      <c r="ET64" s="1" t="e">
        <f>_xlfn.IFNA(IF(EN64="Cống tròn",INDEX(#REF!,MATCH(E64,#REF!,0)),IF(EN64="Cống hộp",INDEX(#REF!,MATCH(E64,#REF!,0)),EU64&amp;" ,"&amp;EV64)),0)</f>
        <v>#REF!</v>
      </c>
      <c r="EU64" s="16" t="s">
        <v>769</v>
      </c>
      <c r="EV64" s="16" t="s">
        <v>775</v>
      </c>
      <c r="EW64" s="16" t="e">
        <f>_xlfn.IFNA(INDEX(#REF!,MATCH(E64,#REF!,0)),0)</f>
        <v>#REF!</v>
      </c>
      <c r="EX64" s="16"/>
      <c r="EY64" s="18">
        <v>0</v>
      </c>
      <c r="EZ64" s="18">
        <v>0</v>
      </c>
      <c r="FA64" s="18">
        <v>0</v>
      </c>
      <c r="FB64" s="19">
        <v>0</v>
      </c>
      <c r="FC64" s="19">
        <v>0</v>
      </c>
      <c r="FD64" s="25">
        <f t="shared" si="9"/>
        <v>0</v>
      </c>
      <c r="FE64" s="25">
        <f t="shared" si="160"/>
        <v>0</v>
      </c>
      <c r="FF64" s="18">
        <v>0.1</v>
      </c>
      <c r="FG64" s="18">
        <v>2</v>
      </c>
      <c r="FH64" s="18">
        <v>1</v>
      </c>
      <c r="FI64" s="25">
        <f t="shared" si="161"/>
        <v>1.2</v>
      </c>
      <c r="FJ64" s="18">
        <v>0</v>
      </c>
      <c r="FK64" s="18">
        <v>0</v>
      </c>
      <c r="FL64" s="18">
        <v>0.2</v>
      </c>
      <c r="FM64" s="18">
        <v>1.4</v>
      </c>
      <c r="FN64" s="18">
        <v>0</v>
      </c>
      <c r="FO64" s="25">
        <f t="shared" si="162"/>
        <v>1.4</v>
      </c>
      <c r="FP64" s="18">
        <v>1.4999999999999999E-2</v>
      </c>
      <c r="FQ64" s="18">
        <v>1</v>
      </c>
      <c r="FR64" s="25">
        <f t="shared" si="10"/>
        <v>47</v>
      </c>
      <c r="FS64" s="25">
        <f t="shared" si="11"/>
        <v>0.69</v>
      </c>
      <c r="FT64" s="25">
        <f t="shared" si="12"/>
        <v>47.69</v>
      </c>
      <c r="FU64" s="25">
        <f t="shared" si="13"/>
        <v>-0.91999999999998749</v>
      </c>
      <c r="FV64" s="25" t="str">
        <f t="shared" si="163"/>
        <v>Thêm 01</v>
      </c>
      <c r="FW64" s="25">
        <f t="shared" si="164"/>
        <v>0.1</v>
      </c>
      <c r="FX64" s="16"/>
      <c r="FY64" s="16"/>
      <c r="FZ64" s="16"/>
      <c r="GA64" s="16"/>
      <c r="GB64" s="19">
        <v>0</v>
      </c>
      <c r="GC64" s="19">
        <v>0</v>
      </c>
      <c r="GD64" s="19">
        <v>0</v>
      </c>
      <c r="GE64" s="19">
        <v>0</v>
      </c>
      <c r="GF64" s="19">
        <v>0</v>
      </c>
      <c r="GG64" s="19">
        <v>0</v>
      </c>
      <c r="GH64" s="19">
        <v>0</v>
      </c>
      <c r="GI64" s="19">
        <v>0</v>
      </c>
      <c r="GJ64" s="19">
        <v>0</v>
      </c>
      <c r="GK64" s="19">
        <v>0</v>
      </c>
      <c r="GL64" s="25">
        <f t="shared" si="14"/>
        <v>0</v>
      </c>
      <c r="GM64" s="25">
        <f t="shared" si="165"/>
        <v>0</v>
      </c>
      <c r="GN64" s="19">
        <v>0</v>
      </c>
      <c r="GO64" s="19">
        <v>0</v>
      </c>
      <c r="GP64" s="19">
        <v>0</v>
      </c>
      <c r="GQ64" s="19">
        <v>0</v>
      </c>
      <c r="GR64" s="1" t="e">
        <f>_xlfn.IFNA(INDEX(#REF!,MATCH(E64,#REF!,0)),0)</f>
        <v>#REF!</v>
      </c>
      <c r="GS64" s="16"/>
      <c r="GT64" s="18">
        <v>0</v>
      </c>
      <c r="GU64" s="18">
        <v>0</v>
      </c>
      <c r="GV64" s="18">
        <v>0</v>
      </c>
      <c r="GW64" s="18">
        <v>0</v>
      </c>
      <c r="GX64" s="25">
        <f t="shared" si="15"/>
        <v>0</v>
      </c>
      <c r="GY64" s="25">
        <f t="shared" si="16"/>
        <v>0</v>
      </c>
      <c r="GZ64" s="25">
        <f t="shared" si="166"/>
        <v>0</v>
      </c>
      <c r="HA64" s="1" t="e" cm="1">
        <f t="array" ref="HA64">INDEX(#REF!,MATCH(EJ64&amp;EK64&amp;HD64&amp;HE64&amp;HF64,#REF!&amp;#REF!&amp;#REF!&amp;#REF!&amp;#REF!,0))</f>
        <v>#REF!</v>
      </c>
      <c r="HB64" s="16"/>
      <c r="HC64" s="25">
        <f t="shared" si="167"/>
        <v>0</v>
      </c>
      <c r="HD64" s="18">
        <v>0</v>
      </c>
      <c r="HE64" s="18">
        <v>0</v>
      </c>
      <c r="HF64" s="18">
        <v>0</v>
      </c>
      <c r="HG64" s="1" t="e" cm="1">
        <f t="array" ref="HG64">INDEX(#REF!,MATCH(EJ64&amp;EK64&amp;HJ64&amp;HK64&amp;HL64,#REF!&amp;#REF!&amp;#REF!&amp;#REF!&amp;#REF!,0))</f>
        <v>#REF!</v>
      </c>
      <c r="HH64" s="16"/>
      <c r="HI64" s="25">
        <f t="shared" si="168"/>
        <v>0</v>
      </c>
      <c r="HJ64" s="25">
        <f t="shared" si="169"/>
        <v>0</v>
      </c>
      <c r="HK64" s="19">
        <v>0</v>
      </c>
      <c r="HL64" s="19">
        <v>0</v>
      </c>
      <c r="HM64" s="18">
        <v>0.01</v>
      </c>
      <c r="HN64" s="18">
        <v>1</v>
      </c>
      <c r="HO64" s="25">
        <f t="shared" si="170"/>
        <v>0</v>
      </c>
      <c r="HP64" s="25">
        <f t="shared" si="171"/>
        <v>0</v>
      </c>
      <c r="HQ64" s="25">
        <f t="shared" si="172"/>
        <v>0</v>
      </c>
      <c r="HR64" s="25">
        <f t="shared" si="173"/>
        <v>0</v>
      </c>
      <c r="HS64" s="25">
        <f t="shared" si="174"/>
        <v>0</v>
      </c>
      <c r="HT64" s="19">
        <v>0</v>
      </c>
      <c r="HU64" s="19">
        <v>0</v>
      </c>
      <c r="HV64" s="19">
        <v>0</v>
      </c>
      <c r="HW64" s="25">
        <f t="shared" si="175"/>
        <v>0</v>
      </c>
      <c r="HX64" s="19">
        <v>0</v>
      </c>
      <c r="HY64" s="19">
        <v>0</v>
      </c>
      <c r="HZ64" s="18">
        <v>44.51</v>
      </c>
      <c r="IA64" s="20">
        <f>ROUND(IF(EN64="Cống tròn",IF(EN64="Cống tròn",IF(EU64="Không có móng",IQ64-FF64,IF(EU64="Đế",IP64-FN64,IF(OR(EU64="Móng bê tông",EU64="Móng bê tông kết hợp đế"),II64-FJ64,0))),0),IF(EN64="Cống hộp",IF(AND(EN64="Cống hộp",EU64="Không có móng"),IQ64-GF64,IF(AND(EN64="Cống hộp",EU64="Móng bê tông"),IJ64-GB64,0)),IF(OR(EN64="Rãnh xây",EN64="Rãnh bê tông"),IF(OR(EN64="Rãnh xây",EN64="Rãnh bê tông"),IK64-GB64,0),IF(EN64="Ống nhựa",IF(AND(EN64="Ống nhựa",EU64="Không đắp cát"),IQ64-HT64,IF(AND(EN64="Ống nhựa",EU64="Đắp cát"),IH64-HX64,0)),IF(EN64="Rãnh thang",IF(EN64="Rãnh thang",IF(EU64="Móng bê tông",#REF!-#REF!,IQ64),0),0))))),2)</f>
        <v>43.46</v>
      </c>
      <c r="IB64" s="20">
        <f t="shared" si="176"/>
        <v>1.0499999999999972</v>
      </c>
      <c r="IC64" s="20">
        <f t="shared" si="17"/>
        <v>43.459999999999994</v>
      </c>
      <c r="ID64" s="20">
        <f t="shared" si="18"/>
        <v>0</v>
      </c>
      <c r="IE64" s="20">
        <f t="shared" si="19"/>
        <v>0</v>
      </c>
      <c r="IF64" s="20">
        <f t="shared" si="20"/>
        <v>0</v>
      </c>
      <c r="IG64" s="20">
        <f>IF(EN64="Rãnh thang",IF(AND(EN64="Rãnh thang",EU64="Móng bê tông"),IQ64-#REF!,0),IF(EN64="Ống nhựa",IF(AND(EN64="Ống nhựa",EU64="Đắp cát"),IQ64-HT64,0),IF(EN64="Cống tròn",IF(EN64="Cống tròn",IF(OR(EU64="Móng bê tông",EU64="Móng bê tông kết hợp đế"),IM64-FL64,0),0),IF(EN64="Cống hộp",IF(AND(EN64="Cống hộp",EU64="Móng bê tông"),IN64-GD64,0),IF(OR(EN64="Rãnh xây",EN64="Rãnh bê tông"),IF(AND(EN64="Rãnh xây",EU64="Móng bê tông"),IO64-GD64,IF(AND(EN64="Rãnh bê tông",EU64="Móng bê tông"),IO64-GD64,0)),0)))))</f>
        <v>43.459999999999994</v>
      </c>
      <c r="IH64" s="20">
        <f t="shared" si="21"/>
        <v>0</v>
      </c>
      <c r="II64" s="20">
        <f t="shared" si="22"/>
        <v>43.459999999999994</v>
      </c>
      <c r="IJ64" s="20">
        <f t="shared" si="23"/>
        <v>0</v>
      </c>
      <c r="IK64" s="20">
        <f t="shared" si="177"/>
        <v>0</v>
      </c>
      <c r="IL64" s="20">
        <f t="shared" si="24"/>
        <v>43.66</v>
      </c>
      <c r="IM64" s="20">
        <f t="shared" si="25"/>
        <v>43.66</v>
      </c>
      <c r="IN64" s="20">
        <f t="shared" si="26"/>
        <v>0</v>
      </c>
      <c r="IO64" s="20">
        <f t="shared" si="27"/>
        <v>0</v>
      </c>
      <c r="IP64" s="20">
        <f t="shared" si="28"/>
        <v>0</v>
      </c>
      <c r="IQ64" s="18">
        <v>43.76</v>
      </c>
      <c r="IR64" s="25">
        <f t="shared" si="178"/>
        <v>0</v>
      </c>
      <c r="IS64" s="25">
        <f t="shared" si="29"/>
        <v>0</v>
      </c>
      <c r="IT64" s="25">
        <f t="shared" si="30"/>
        <v>0</v>
      </c>
      <c r="IU64" s="25">
        <f>ROUND(IF(EN64="Cống tròn",IF(EN64="Cống tròn",IV64+FF64,0),IF(EN64="Cống hộp",IF(EN64="Cống hộp",IV64+GP64,0),IF(OR(EN64="Rãnh xây",EN64="Rãnh bê tông"),IF(OR(EN64="Rãnh xây",EN64="Rãnh bê tông"),IV64+GP64,0),IF(EN64="ống nhựa",IF(EN64="Ống nhựa",IV64+HT64,0),IF(EN64="Rãnh thang",IF(EN64="Rãnh thang",IQ64+#REF!,0),0))))),2)</f>
        <v>44.31</v>
      </c>
      <c r="IV64" s="18">
        <v>44.21</v>
      </c>
      <c r="IW64" s="25">
        <f t="shared" si="31"/>
        <v>44.31</v>
      </c>
      <c r="IX64" s="25">
        <f t="shared" si="32"/>
        <v>0</v>
      </c>
      <c r="IY64" s="25">
        <f t="shared" si="33"/>
        <v>0</v>
      </c>
      <c r="IZ64" s="25">
        <f t="shared" si="34"/>
        <v>0</v>
      </c>
      <c r="JA64" s="25">
        <f t="shared" si="35"/>
        <v>0</v>
      </c>
      <c r="JB64" s="18">
        <v>43.97</v>
      </c>
      <c r="JC64" s="20">
        <f>ROUND(IF(EN64="Cống tròn",IF(EN64="Cống tròn",IF(EU64="Không có móng",JS64-FF64,IF(EU64="Đế",JR64-FN64,IF(OR(EU64="Móng bê tông",EU64="Móng bê tông kết hợp đế"),JK64-FJ64,0))),0),IF(EN64="Cống hộp",IF(AND(EN64="Cống hộp",EU64="Không có móng"),JS64-GF64,IF(AND(EN64="Cống hộp",EU64="Móng bê tông"),JL64-GB64,0)),IF(OR(EN64="Rãnh xây",EN64="Rãnh bê tông"),IF(OR(EN64="Rãnh xây",EN64="Rãnh bê tông"),JM64-GB64,0),IF(EN64="Ống nhựa",IF(AND(EN64="Ống nhựa",EU64="Không đắp cát"),JS64-HT64,IF(AND(EN64="Ống nhựa",EU64="Đắp cát"),JJ64-HX64,0)),IF(EN64="Rãnh thang",IF(EN64="Rãnh thang",IF(EU64="Móng bê tông",#REF!-#REF!,JS64),0),0))))),2)</f>
        <v>42.91</v>
      </c>
      <c r="JD64" s="20">
        <f t="shared" si="179"/>
        <v>1.0600000000000023</v>
      </c>
      <c r="JE64" s="20">
        <f t="shared" si="36"/>
        <v>42.91</v>
      </c>
      <c r="JF64" s="20">
        <f t="shared" si="37"/>
        <v>0</v>
      </c>
      <c r="JG64" s="20">
        <f t="shared" si="38"/>
        <v>0</v>
      </c>
      <c r="JH64" s="20">
        <f t="shared" si="39"/>
        <v>0</v>
      </c>
      <c r="JI64" s="20">
        <f>IF(EN64="Rãnh thang",IF(AND(EN64="Rãnh thang",EU64="Móng bê tông"),JS64-#REF!,0),IF(EN64="Ống nhựa",IF(AND(EN64="Ống nhựa",EU64="Đắp cát"),JS64-HT64,0),IF(EN64="Cống tròn",IF(EN64="Cống tròn",IF(OR(EU64="Móng bê tông",EU64="Móng bê tông kết hợp đế"),JO64-FL64,0),0),IF(EN64="Cống hộp",IF(AND(EN64="Cống hộp",EU64="Móng bê tông"),JP64-GD64,0),IF(OR(EN64="Rãnh xây",EN64="Rãnh bê tông"),IF(AND(EN64="Rãnh xây",EU64="Móng bê tông"),JQ64-GD64,IF(AND(EN64="Rãnh bê tông",EU64="Móng bê tông"),JQ64-GD64,0)),0)))))</f>
        <v>42.91</v>
      </c>
      <c r="JJ64" s="20">
        <f t="shared" si="40"/>
        <v>0</v>
      </c>
      <c r="JK64" s="20">
        <f t="shared" si="41"/>
        <v>42.91</v>
      </c>
      <c r="JL64" s="20">
        <f t="shared" si="42"/>
        <v>0</v>
      </c>
      <c r="JM64" s="20">
        <f t="shared" si="43"/>
        <v>0</v>
      </c>
      <c r="JN64" s="20">
        <f t="shared" si="44"/>
        <v>43.11</v>
      </c>
      <c r="JO64" s="20">
        <f t="shared" si="45"/>
        <v>43.11</v>
      </c>
      <c r="JP64" s="20">
        <f t="shared" si="46"/>
        <v>0</v>
      </c>
      <c r="JQ64" s="20">
        <f t="shared" si="47"/>
        <v>0</v>
      </c>
      <c r="JR64" s="20">
        <f t="shared" si="48"/>
        <v>0</v>
      </c>
      <c r="JS64" s="26">
        <v>43.21</v>
      </c>
      <c r="JT64" s="25">
        <f t="shared" si="180"/>
        <v>0</v>
      </c>
      <c r="JU64" s="25">
        <f t="shared" si="49"/>
        <v>0</v>
      </c>
      <c r="JV64" s="25">
        <f t="shared" si="50"/>
        <v>0</v>
      </c>
      <c r="JW64" s="25">
        <f>ROUND(IF(EN64="Cống tròn",IF(EN64="Cống tròn",JX64+FF64,0),IF(EN64="Cống hộp",IF(EN64="Cống hộp",JX64+GP64,0),IF(OR(EN64="Rãnh xây",EN64="Rãnh bê tông"),IF(OR(EN64="Rãnh xây",EN64="Rãnh bê tông"),JX64+GP64,0),IF(EN64="ống nhựa",IF(EN64="Ống nhựa",JX64+HT64,0),IF(EN64="Rãnh thang",IF(EN64="Rãnh thang",JS64+#REF!,0),0))))),2)</f>
        <v>44.31</v>
      </c>
      <c r="JX64" s="27">
        <v>44.21</v>
      </c>
      <c r="JY64" s="25">
        <f t="shared" si="51"/>
        <v>44.31</v>
      </c>
      <c r="JZ64" s="25">
        <f t="shared" si="52"/>
        <v>0</v>
      </c>
      <c r="KA64" s="25">
        <f t="shared" si="53"/>
        <v>0</v>
      </c>
      <c r="KB64" s="25">
        <f t="shared" si="54"/>
        <v>0</v>
      </c>
      <c r="KC64" s="25">
        <f t="shared" si="55"/>
        <v>0</v>
      </c>
      <c r="KD64" s="28" t="s">
        <v>98</v>
      </c>
      <c r="KE64" s="27">
        <v>0</v>
      </c>
      <c r="KF64" s="25">
        <f t="shared" si="56"/>
        <v>1.0499999999999972</v>
      </c>
      <c r="KG64" s="25">
        <f t="shared" si="181"/>
        <v>1.0499999999999972</v>
      </c>
      <c r="KH64" s="27">
        <v>0</v>
      </c>
      <c r="KI64" s="25">
        <f t="shared" si="57"/>
        <v>1.0600000000000023</v>
      </c>
      <c r="KJ64" s="25">
        <f t="shared" si="182"/>
        <v>1.0600000000000023</v>
      </c>
      <c r="KK64" s="25">
        <f t="shared" si="58"/>
        <v>0</v>
      </c>
      <c r="KL64" s="25">
        <f t="shared" si="59"/>
        <v>0</v>
      </c>
      <c r="KM64" s="25">
        <f t="shared" si="183"/>
        <v>0</v>
      </c>
      <c r="KN64" s="25">
        <f t="shared" si="60"/>
        <v>0</v>
      </c>
      <c r="KO64" s="25">
        <f t="shared" si="61"/>
        <v>0</v>
      </c>
      <c r="KP64" s="25">
        <f t="shared" si="184"/>
        <v>0</v>
      </c>
      <c r="KQ64" s="25">
        <f t="shared" si="62"/>
        <v>0.2</v>
      </c>
      <c r="KR64" s="25">
        <f t="shared" si="63"/>
        <v>0.2</v>
      </c>
      <c r="KS64" s="25">
        <f t="shared" si="185"/>
        <v>0.2</v>
      </c>
      <c r="KT64" s="25">
        <f t="shared" si="64"/>
        <v>0</v>
      </c>
      <c r="KU64" s="25">
        <f t="shared" si="65"/>
        <v>0</v>
      </c>
      <c r="KV64" s="25">
        <f t="shared" si="186"/>
        <v>0</v>
      </c>
      <c r="KW64" s="25">
        <f t="shared" si="66"/>
        <v>0</v>
      </c>
      <c r="KX64" s="25">
        <f t="shared" si="67"/>
        <v>0</v>
      </c>
      <c r="KY64" s="25">
        <f t="shared" si="187"/>
        <v>0</v>
      </c>
      <c r="KZ64" s="25">
        <f t="shared" si="68"/>
        <v>0</v>
      </c>
      <c r="LA64" s="25">
        <f t="shared" si="69"/>
        <v>0</v>
      </c>
      <c r="LB64" s="25">
        <f t="shared" si="188"/>
        <v>0</v>
      </c>
      <c r="LC64" s="25">
        <f t="shared" si="70"/>
        <v>0.8499999999999972</v>
      </c>
      <c r="LD64" s="25">
        <f t="shared" si="71"/>
        <v>0.86000000000000232</v>
      </c>
      <c r="LE64" s="25">
        <f t="shared" si="189"/>
        <v>0.85499999999999976</v>
      </c>
      <c r="LF64" s="25">
        <f t="shared" si="72"/>
        <v>0</v>
      </c>
      <c r="LG64" s="25">
        <f t="shared" si="73"/>
        <v>0</v>
      </c>
      <c r="LH64" s="25">
        <f t="shared" si="190"/>
        <v>0</v>
      </c>
      <c r="LI64" s="25">
        <f t="shared" si="74"/>
        <v>0</v>
      </c>
      <c r="LJ64" s="25">
        <f t="shared" si="75"/>
        <v>0</v>
      </c>
      <c r="LK64" s="25">
        <f t="shared" si="191"/>
        <v>0</v>
      </c>
      <c r="LL64" s="25">
        <f t="shared" si="76"/>
        <v>0</v>
      </c>
      <c r="LM64" s="25">
        <f t="shared" si="77"/>
        <v>0</v>
      </c>
      <c r="LN64" s="25">
        <f t="shared" si="192"/>
        <v>0</v>
      </c>
      <c r="LO64" s="25">
        <f t="shared" si="78"/>
        <v>0</v>
      </c>
      <c r="LP64" s="25">
        <f t="shared" si="79"/>
        <v>0</v>
      </c>
      <c r="LQ64" s="25">
        <f t="shared" si="193"/>
        <v>0</v>
      </c>
      <c r="LR64" s="25">
        <f t="shared" si="80"/>
        <v>0</v>
      </c>
      <c r="LS64" s="25">
        <f t="shared" si="81"/>
        <v>0</v>
      </c>
      <c r="LT64" s="25">
        <f t="shared" si="194"/>
        <v>0</v>
      </c>
      <c r="LU64" s="25">
        <f t="shared" si="82"/>
        <v>0</v>
      </c>
      <c r="LV64" s="25">
        <f t="shared" si="83"/>
        <v>0</v>
      </c>
      <c r="LW64" s="25">
        <f t="shared" si="195"/>
        <v>0</v>
      </c>
      <c r="LX64" s="25">
        <f t="shared" si="84"/>
        <v>0</v>
      </c>
      <c r="LY64" s="25">
        <f t="shared" si="85"/>
        <v>0</v>
      </c>
      <c r="LZ64" s="25">
        <f t="shared" si="196"/>
        <v>0</v>
      </c>
      <c r="MA64" s="25">
        <f t="shared" si="86"/>
        <v>0</v>
      </c>
      <c r="MB64" s="25">
        <f t="shared" si="87"/>
        <v>0</v>
      </c>
      <c r="MC64" s="25">
        <f t="shared" si="197"/>
        <v>0</v>
      </c>
      <c r="MD64" s="25">
        <f t="shared" si="88"/>
        <v>0</v>
      </c>
      <c r="ME64" s="25">
        <f t="shared" si="89"/>
        <v>0</v>
      </c>
      <c r="MF64" s="25">
        <f t="shared" si="198"/>
        <v>0</v>
      </c>
      <c r="MG64" s="25">
        <f t="shared" si="90"/>
        <v>0</v>
      </c>
      <c r="MH64" s="25">
        <f t="shared" si="91"/>
        <v>0</v>
      </c>
      <c r="MI64" s="25">
        <f t="shared" si="199"/>
        <v>0</v>
      </c>
      <c r="MJ64" s="25">
        <f t="shared" si="92"/>
        <v>0</v>
      </c>
      <c r="MK64" s="25">
        <f t="shared" si="93"/>
        <v>0</v>
      </c>
      <c r="ML64" s="25">
        <f t="shared" si="200"/>
        <v>0</v>
      </c>
      <c r="MM64" s="25">
        <f t="shared" si="94"/>
        <v>0</v>
      </c>
      <c r="MN64" s="25">
        <f t="shared" si="95"/>
        <v>0</v>
      </c>
      <c r="MO64" s="25">
        <f t="shared" si="201"/>
        <v>0</v>
      </c>
      <c r="MP64" s="25">
        <f t="shared" si="96"/>
        <v>0</v>
      </c>
      <c r="MQ64" s="25">
        <f t="shared" si="97"/>
        <v>0</v>
      </c>
      <c r="MR64" s="25">
        <f t="shared" si="202"/>
        <v>0</v>
      </c>
      <c r="MS64" s="29">
        <v>1.4</v>
      </c>
      <c r="MT64" s="29">
        <v>0</v>
      </c>
      <c r="MU64" s="29">
        <v>1</v>
      </c>
      <c r="MV64" s="29">
        <v>1</v>
      </c>
      <c r="MW64" s="25">
        <f t="shared" si="98"/>
        <v>1.4</v>
      </c>
      <c r="MX64" s="25">
        <f t="shared" si="99"/>
        <v>1.47</v>
      </c>
      <c r="MY64" s="25">
        <f t="shared" si="100"/>
        <v>0</v>
      </c>
      <c r="MZ64" s="25">
        <f t="shared" si="101"/>
        <v>0</v>
      </c>
      <c r="NA64" s="25">
        <f t="shared" si="102"/>
        <v>1.4</v>
      </c>
      <c r="NB64" s="25">
        <f t="shared" si="103"/>
        <v>1.48</v>
      </c>
      <c r="NC64" s="25">
        <f t="shared" si="104"/>
        <v>0</v>
      </c>
      <c r="ND64" s="25">
        <f t="shared" si="105"/>
        <v>0</v>
      </c>
      <c r="NE64" s="25">
        <f t="shared" si="203"/>
        <v>1.4</v>
      </c>
      <c r="NF64" s="25">
        <f t="shared" si="203"/>
        <v>1.4750000000000001</v>
      </c>
      <c r="NG64" s="25">
        <f t="shared" si="203"/>
        <v>0</v>
      </c>
      <c r="NH64" s="25">
        <f t="shared" si="203"/>
        <v>0</v>
      </c>
      <c r="NI64" s="25">
        <f t="shared" si="107"/>
        <v>71.7</v>
      </c>
      <c r="NJ64" s="25">
        <f t="shared" si="108"/>
        <v>0</v>
      </c>
      <c r="NK64" s="25">
        <f t="shared" si="109"/>
        <v>71.7</v>
      </c>
      <c r="NL64" s="25">
        <f t="shared" si="110"/>
        <v>41.51</v>
      </c>
      <c r="NM64" s="25">
        <f t="shared" si="111"/>
        <v>0</v>
      </c>
      <c r="NN64" s="25">
        <f t="shared" si="204"/>
        <v>41.51</v>
      </c>
      <c r="NO64" s="25">
        <f t="shared" si="112"/>
        <v>0</v>
      </c>
      <c r="NP64" s="25">
        <f t="shared" si="113"/>
        <v>0</v>
      </c>
      <c r="NQ64" s="25">
        <f t="shared" si="205"/>
        <v>0</v>
      </c>
      <c r="NR64" s="25">
        <f t="shared" si="114"/>
        <v>0</v>
      </c>
      <c r="NS64" s="25">
        <f t="shared" si="115"/>
        <v>0</v>
      </c>
      <c r="NT64" s="25">
        <f t="shared" si="206"/>
        <v>0</v>
      </c>
      <c r="NU64" s="25">
        <f t="shared" si="116"/>
        <v>0</v>
      </c>
      <c r="NV64" s="25">
        <f t="shared" si="117"/>
        <v>0</v>
      </c>
      <c r="NW64" s="25">
        <f t="shared" si="207"/>
        <v>0</v>
      </c>
      <c r="NX64" s="25">
        <f t="shared" si="208"/>
        <v>41.51</v>
      </c>
      <c r="NY64" s="25">
        <f t="shared" si="208"/>
        <v>0</v>
      </c>
      <c r="NZ64" s="25">
        <f t="shared" si="209"/>
        <v>41.51</v>
      </c>
      <c r="OA64" s="25">
        <f t="shared" si="210"/>
        <v>30.19</v>
      </c>
      <c r="OB64" s="25">
        <f t="shared" si="210"/>
        <v>0</v>
      </c>
      <c r="OC64" s="25">
        <f t="shared" si="211"/>
        <v>30.19</v>
      </c>
      <c r="OD64" s="25">
        <f t="shared" si="212"/>
        <v>41.51</v>
      </c>
      <c r="OE64" s="25">
        <f t="shared" si="212"/>
        <v>0</v>
      </c>
      <c r="OF64" s="25">
        <f t="shared" si="212"/>
        <v>41.51</v>
      </c>
      <c r="OG64" s="25">
        <f t="shared" si="119"/>
        <v>0</v>
      </c>
      <c r="OH64" s="25">
        <f t="shared" si="120"/>
        <v>0</v>
      </c>
      <c r="OI64" s="25">
        <f t="shared" si="121"/>
        <v>0</v>
      </c>
      <c r="OJ64" s="25">
        <f t="shared" si="122"/>
        <v>0</v>
      </c>
      <c r="OK64" s="25">
        <f t="shared" si="123"/>
        <v>0</v>
      </c>
      <c r="OL64" s="25">
        <f t="shared" si="124"/>
        <v>0</v>
      </c>
      <c r="OM64" s="25">
        <f t="shared" si="213"/>
        <v>0</v>
      </c>
      <c r="ON64" s="25">
        <f t="shared" si="213"/>
        <v>0</v>
      </c>
      <c r="OO64" s="25">
        <f t="shared" si="213"/>
        <v>0</v>
      </c>
      <c r="OP64" s="25">
        <f t="shared" si="125"/>
        <v>0</v>
      </c>
      <c r="OQ64" s="25">
        <f t="shared" si="126"/>
        <v>0</v>
      </c>
      <c r="OR64" s="25">
        <f t="shared" si="214"/>
        <v>0</v>
      </c>
      <c r="OS64" s="19">
        <v>535900.75</v>
      </c>
      <c r="OT64" s="19">
        <v>2370992.48</v>
      </c>
    </row>
    <row r="65" spans="1:410" ht="33" customHeight="1" x14ac:dyDescent="0.25">
      <c r="A65" s="18"/>
      <c r="B65" s="18" t="s">
        <v>838</v>
      </c>
      <c r="C65" s="18">
        <v>255.37</v>
      </c>
      <c r="D65" s="16" t="e">
        <f>_xlfn.IFNA(INDEX(#REF!,MATCH(E65,#REF!,0)),0)</f>
        <v>#REF!</v>
      </c>
      <c r="E65" s="18" t="s">
        <v>843</v>
      </c>
      <c r="F65" s="16" t="s">
        <v>765</v>
      </c>
      <c r="G65" s="16" t="s">
        <v>810</v>
      </c>
      <c r="H65" s="16" t="s">
        <v>767</v>
      </c>
      <c r="I65" s="16" t="s">
        <v>768</v>
      </c>
      <c r="J65" s="16" t="s">
        <v>811</v>
      </c>
      <c r="K65" s="16" t="s">
        <v>770</v>
      </c>
      <c r="L65" s="16" t="s">
        <v>771</v>
      </c>
      <c r="M65" s="18">
        <v>1.8399999999999999</v>
      </c>
      <c r="N65" s="18">
        <v>1.8399999999999999</v>
      </c>
      <c r="O65" s="18">
        <v>2.2399999999999998</v>
      </c>
      <c r="P65" s="18">
        <v>2.2399999999999998</v>
      </c>
      <c r="Q65" s="18">
        <v>0.1</v>
      </c>
      <c r="R65" s="18">
        <v>2.04</v>
      </c>
      <c r="S65" s="18">
        <v>2.04</v>
      </c>
      <c r="T65" s="18">
        <v>0.2</v>
      </c>
      <c r="U65" s="18">
        <v>0</v>
      </c>
      <c r="V65" s="18">
        <v>0</v>
      </c>
      <c r="W65" s="18">
        <v>0</v>
      </c>
      <c r="X65" s="18">
        <v>1.8399999999999999</v>
      </c>
      <c r="Y65" s="18">
        <v>1.7999999999999998</v>
      </c>
      <c r="Z65" s="20">
        <f t="shared" si="215"/>
        <v>1.8</v>
      </c>
      <c r="AA65" s="18">
        <v>0.22</v>
      </c>
      <c r="AB65" s="18">
        <v>0</v>
      </c>
      <c r="AC65" s="18">
        <v>0</v>
      </c>
      <c r="AD65" s="18">
        <v>0</v>
      </c>
      <c r="AE65" s="18">
        <v>0</v>
      </c>
      <c r="AF65" s="18">
        <v>0</v>
      </c>
      <c r="AG65" s="18">
        <v>1.4</v>
      </c>
      <c r="AH65" s="18">
        <v>1.4</v>
      </c>
      <c r="AI65" s="20">
        <f t="shared" si="127"/>
        <v>1.95</v>
      </c>
      <c r="AJ65" s="18">
        <v>0</v>
      </c>
      <c r="AK65" s="18">
        <v>0</v>
      </c>
      <c r="AL65" s="20">
        <f t="shared" si="128"/>
        <v>0</v>
      </c>
      <c r="AM65" s="18">
        <v>1.8399999999999999</v>
      </c>
      <c r="AN65" s="18">
        <v>1.4</v>
      </c>
      <c r="AO65" s="18">
        <v>0.15</v>
      </c>
      <c r="AP65" s="18">
        <v>0.22</v>
      </c>
      <c r="AQ65" s="18">
        <v>0</v>
      </c>
      <c r="AR65" s="18">
        <v>0</v>
      </c>
      <c r="AS65" s="18">
        <v>0</v>
      </c>
      <c r="AT65" s="18">
        <v>0</v>
      </c>
      <c r="AU65" s="18">
        <v>0</v>
      </c>
      <c r="AV65" s="18">
        <v>1</v>
      </c>
      <c r="AW65" s="18">
        <v>0</v>
      </c>
      <c r="AX65" s="18">
        <v>0</v>
      </c>
      <c r="AY65" s="18">
        <v>0</v>
      </c>
      <c r="AZ65" s="18">
        <v>0</v>
      </c>
      <c r="BA65" s="18">
        <v>0</v>
      </c>
      <c r="BB65" s="18">
        <v>0</v>
      </c>
      <c r="BC65" s="18">
        <v>0</v>
      </c>
      <c r="BD65" s="18">
        <v>0</v>
      </c>
      <c r="BE65" s="18">
        <v>2</v>
      </c>
      <c r="BF65" s="18">
        <v>0</v>
      </c>
      <c r="BG65" s="18">
        <v>0</v>
      </c>
      <c r="BH65" s="18">
        <v>0</v>
      </c>
      <c r="BI65" s="18">
        <v>0</v>
      </c>
      <c r="BJ65" s="18">
        <v>0</v>
      </c>
      <c r="BK65" s="18">
        <v>0</v>
      </c>
      <c r="BL65" s="18">
        <v>0</v>
      </c>
      <c r="BM65" s="18">
        <v>0</v>
      </c>
      <c r="BN65" s="18">
        <v>0</v>
      </c>
      <c r="BO65" s="18">
        <v>0</v>
      </c>
      <c r="BP65" s="18">
        <v>0</v>
      </c>
      <c r="BQ65" s="18">
        <v>0</v>
      </c>
      <c r="BR65" s="18">
        <v>0</v>
      </c>
      <c r="BS65" s="18">
        <v>0</v>
      </c>
      <c r="BT65" s="18">
        <v>0</v>
      </c>
      <c r="BU65" s="18">
        <v>0</v>
      </c>
      <c r="BV65" s="18">
        <v>0</v>
      </c>
      <c r="BW65" s="18">
        <v>0</v>
      </c>
      <c r="BX65" s="18">
        <v>0</v>
      </c>
      <c r="BY65" s="18">
        <v>0</v>
      </c>
      <c r="BZ65" s="18">
        <v>0</v>
      </c>
      <c r="CA65" s="16" t="e">
        <f>_xlfn.IFNA(IF(RIGHT(D65,2)="=G",0,INDEX(#REF!,MATCH(E65,#REF!,0))),0)</f>
        <v>#REF!</v>
      </c>
      <c r="CB65" s="16" t="s">
        <v>776</v>
      </c>
      <c r="CC65" s="18">
        <v>0</v>
      </c>
      <c r="CD65" s="18">
        <v>0</v>
      </c>
      <c r="CE65" s="18">
        <v>1.84</v>
      </c>
      <c r="CF65" s="18">
        <v>0.9</v>
      </c>
      <c r="CG65" s="18">
        <v>0.12</v>
      </c>
      <c r="CH65" s="18">
        <v>2</v>
      </c>
      <c r="CI65" s="16" t="s">
        <v>98</v>
      </c>
      <c r="CJ65" s="18">
        <v>0</v>
      </c>
      <c r="CK65" s="20">
        <f t="shared" si="129"/>
        <v>1.36</v>
      </c>
      <c r="CL65" s="20">
        <f t="shared" si="130"/>
        <v>1.36</v>
      </c>
      <c r="CM65" s="18">
        <v>36.11</v>
      </c>
      <c r="CN65" s="18">
        <v>44.81</v>
      </c>
      <c r="CO65" s="18">
        <v>43.971000000000004</v>
      </c>
      <c r="CP65" s="22">
        <f t="shared" si="131"/>
        <v>43.97</v>
      </c>
      <c r="CQ65" s="22">
        <f t="shared" si="132"/>
        <v>42.61</v>
      </c>
      <c r="CR65" s="22">
        <f t="shared" si="133"/>
        <v>1.36</v>
      </c>
      <c r="CS65" s="22">
        <f t="shared" si="134"/>
        <v>42.709999999999994</v>
      </c>
      <c r="CT65" s="22">
        <f t="shared" si="0"/>
        <v>42.91</v>
      </c>
      <c r="CU65" s="18">
        <v>42.91</v>
      </c>
      <c r="CV65" s="22">
        <f t="shared" si="135"/>
        <v>1.8</v>
      </c>
      <c r="CW65" s="22">
        <f t="shared" si="1"/>
        <v>0</v>
      </c>
      <c r="CX65" s="22">
        <f t="shared" si="2"/>
        <v>0</v>
      </c>
      <c r="CY65" s="22">
        <f t="shared" si="136"/>
        <v>44.66</v>
      </c>
      <c r="CZ65" s="22">
        <f t="shared" si="137"/>
        <v>44.81</v>
      </c>
      <c r="DA65" s="18">
        <v>44.81</v>
      </c>
      <c r="DB65" s="20">
        <f t="shared" si="138"/>
        <v>2.2000000000000002</v>
      </c>
      <c r="DC65" s="20">
        <f t="shared" si="139"/>
        <v>0.84</v>
      </c>
      <c r="DD65" s="20">
        <f t="shared" si="140"/>
        <v>1.3600000000000003</v>
      </c>
      <c r="DE65" s="20">
        <f t="shared" si="3"/>
        <v>0.1</v>
      </c>
      <c r="DF65" s="20">
        <f t="shared" si="4"/>
        <v>0.2</v>
      </c>
      <c r="DG65" s="20">
        <f t="shared" si="5"/>
        <v>1.06</v>
      </c>
      <c r="DH65" s="20">
        <f t="shared" si="6"/>
        <v>0</v>
      </c>
      <c r="DI65" s="20">
        <f t="shared" si="7"/>
        <v>0</v>
      </c>
      <c r="DJ65" s="20">
        <f t="shared" si="8"/>
        <v>0</v>
      </c>
      <c r="DK65" s="20">
        <f t="shared" si="141"/>
        <v>1.36</v>
      </c>
      <c r="DL65" s="20">
        <f t="shared" si="142"/>
        <v>0</v>
      </c>
      <c r="DM65" s="20">
        <f t="shared" si="216"/>
        <v>0</v>
      </c>
      <c r="DN65" s="20">
        <f t="shared" si="143"/>
        <v>0</v>
      </c>
      <c r="DO65" s="18">
        <v>2.44</v>
      </c>
      <c r="DP65" s="18">
        <v>0</v>
      </c>
      <c r="DQ65" s="18">
        <v>1</v>
      </c>
      <c r="DR65" s="18">
        <v>1</v>
      </c>
      <c r="DS65" s="25">
        <f t="shared" si="144"/>
        <v>2.44</v>
      </c>
      <c r="DT65" s="25">
        <f t="shared" si="145"/>
        <v>0</v>
      </c>
      <c r="DU65" s="25">
        <f t="shared" si="146"/>
        <v>3.32</v>
      </c>
      <c r="DV65" s="25">
        <f t="shared" si="147"/>
        <v>0</v>
      </c>
      <c r="DW65" s="25">
        <f t="shared" si="148"/>
        <v>3.32</v>
      </c>
      <c r="DX65" s="25">
        <f t="shared" si="149"/>
        <v>7.44</v>
      </c>
      <c r="DY65" s="25">
        <f t="shared" si="150"/>
        <v>0</v>
      </c>
      <c r="DZ65" s="25">
        <f t="shared" si="151"/>
        <v>7.44</v>
      </c>
      <c r="EA65" s="25">
        <f t="shared" si="152"/>
        <v>4.92</v>
      </c>
      <c r="EB65" s="25">
        <f t="shared" si="153"/>
        <v>0</v>
      </c>
      <c r="EC65" s="25">
        <f t="shared" si="154"/>
        <v>4.92</v>
      </c>
      <c r="ED65" s="25">
        <f t="shared" si="155"/>
        <v>2.52</v>
      </c>
      <c r="EE65" s="25">
        <f t="shared" si="155"/>
        <v>0</v>
      </c>
      <c r="EF65" s="25">
        <f t="shared" si="156"/>
        <v>2.52</v>
      </c>
      <c r="EG65" s="25">
        <f t="shared" si="157"/>
        <v>4.92</v>
      </c>
      <c r="EH65" s="25">
        <f t="shared" si="157"/>
        <v>0</v>
      </c>
      <c r="EI65" s="25">
        <f t="shared" si="158"/>
        <v>4.92</v>
      </c>
      <c r="EJ65" s="18">
        <v>255.37</v>
      </c>
      <c r="EK65" s="18">
        <v>205.37</v>
      </c>
      <c r="EL65" s="18" t="s">
        <v>843</v>
      </c>
      <c r="EM65" s="18" t="s">
        <v>844</v>
      </c>
      <c r="EN65" s="16" t="s">
        <v>774</v>
      </c>
      <c r="EO65" s="16" t="s">
        <v>132</v>
      </c>
      <c r="EP65" s="16" t="e">
        <f>IF(OR(EN65="Cống tròn",EN65="Cống hộp",EN65="Ống nhựa"),INDEX(#REF!,MATCH(E65,#REF!,0)),IF(OR(EN65="Rãnh xây",EN65="Rãnh bê tông"),INDEX(#REF!,MATCH(E65,#REF!,0)),0))</f>
        <v>#REF!</v>
      </c>
      <c r="EQ65" s="18">
        <v>48.599999999999994</v>
      </c>
      <c r="ER65" s="18">
        <v>1</v>
      </c>
      <c r="ES65" s="25">
        <f t="shared" si="159"/>
        <v>48</v>
      </c>
      <c r="ET65" s="1" t="e">
        <f>_xlfn.IFNA(IF(EN65="Cống tròn",INDEX(#REF!,MATCH(E65,#REF!,0)),IF(EN65="Cống hộp",INDEX(#REF!,MATCH(E65,#REF!,0)),EU65&amp;" ,"&amp;EV65)),0)</f>
        <v>#REF!</v>
      </c>
      <c r="EU65" s="16" t="s">
        <v>769</v>
      </c>
      <c r="EV65" s="16" t="s">
        <v>775</v>
      </c>
      <c r="EW65" s="16" t="e">
        <f>_xlfn.IFNA(INDEX(#REF!,MATCH(E65,#REF!,0)),0)</f>
        <v>#REF!</v>
      </c>
      <c r="EX65" s="16"/>
      <c r="EY65" s="18">
        <v>0</v>
      </c>
      <c r="EZ65" s="18">
        <v>0</v>
      </c>
      <c r="FA65" s="18">
        <v>0</v>
      </c>
      <c r="FB65" s="19">
        <v>0</v>
      </c>
      <c r="FC65" s="19">
        <v>0</v>
      </c>
      <c r="FD65" s="25">
        <f t="shared" si="9"/>
        <v>0</v>
      </c>
      <c r="FE65" s="25">
        <f t="shared" si="160"/>
        <v>0</v>
      </c>
      <c r="FF65" s="18">
        <v>0.1</v>
      </c>
      <c r="FG65" s="18">
        <v>2</v>
      </c>
      <c r="FH65" s="18">
        <v>1</v>
      </c>
      <c r="FI65" s="25">
        <f t="shared" si="161"/>
        <v>1.2</v>
      </c>
      <c r="FJ65" s="18">
        <v>0</v>
      </c>
      <c r="FK65" s="18">
        <v>0</v>
      </c>
      <c r="FL65" s="18">
        <v>0.2</v>
      </c>
      <c r="FM65" s="18">
        <v>1.4</v>
      </c>
      <c r="FN65" s="18">
        <v>0</v>
      </c>
      <c r="FO65" s="25">
        <f t="shared" si="162"/>
        <v>1.4</v>
      </c>
      <c r="FP65" s="18">
        <v>1.4999999999999999E-2</v>
      </c>
      <c r="FQ65" s="18">
        <v>1</v>
      </c>
      <c r="FR65" s="25">
        <f t="shared" si="10"/>
        <v>47</v>
      </c>
      <c r="FS65" s="25">
        <f t="shared" si="11"/>
        <v>0.69</v>
      </c>
      <c r="FT65" s="25">
        <f t="shared" si="12"/>
        <v>47.69</v>
      </c>
      <c r="FU65" s="25">
        <f t="shared" si="13"/>
        <v>-0.90999999999999659</v>
      </c>
      <c r="FV65" s="25" t="str">
        <f t="shared" si="163"/>
        <v>Thêm 01</v>
      </c>
      <c r="FW65" s="25">
        <f t="shared" si="164"/>
        <v>0.11</v>
      </c>
      <c r="FX65" s="16"/>
      <c r="FY65" s="16"/>
      <c r="FZ65" s="16"/>
      <c r="GA65" s="16"/>
      <c r="GB65" s="19">
        <v>0</v>
      </c>
      <c r="GC65" s="19">
        <v>0</v>
      </c>
      <c r="GD65" s="19">
        <v>0</v>
      </c>
      <c r="GE65" s="19">
        <v>0</v>
      </c>
      <c r="GF65" s="19">
        <v>0</v>
      </c>
      <c r="GG65" s="19">
        <v>0</v>
      </c>
      <c r="GH65" s="19">
        <v>0</v>
      </c>
      <c r="GI65" s="19">
        <v>0</v>
      </c>
      <c r="GJ65" s="19">
        <v>0</v>
      </c>
      <c r="GK65" s="19">
        <v>0</v>
      </c>
      <c r="GL65" s="25">
        <f t="shared" si="14"/>
        <v>0</v>
      </c>
      <c r="GM65" s="25">
        <f t="shared" si="165"/>
        <v>0</v>
      </c>
      <c r="GN65" s="19">
        <v>0</v>
      </c>
      <c r="GO65" s="19">
        <v>0</v>
      </c>
      <c r="GP65" s="19">
        <v>0</v>
      </c>
      <c r="GQ65" s="19">
        <v>0</v>
      </c>
      <c r="GR65" s="1" t="e">
        <f>_xlfn.IFNA(INDEX(#REF!,MATCH(E65,#REF!,0)),0)</f>
        <v>#REF!</v>
      </c>
      <c r="GS65" s="16"/>
      <c r="GT65" s="18">
        <v>0</v>
      </c>
      <c r="GU65" s="18">
        <v>0</v>
      </c>
      <c r="GV65" s="18">
        <v>0</v>
      </c>
      <c r="GW65" s="18">
        <v>0</v>
      </c>
      <c r="GX65" s="25">
        <f t="shared" si="15"/>
        <v>0</v>
      </c>
      <c r="GY65" s="25">
        <f t="shared" si="16"/>
        <v>0</v>
      </c>
      <c r="GZ65" s="25">
        <f t="shared" si="166"/>
        <v>0</v>
      </c>
      <c r="HA65" s="1" t="e" cm="1">
        <f t="array" ref="HA65">INDEX(#REF!,MATCH(EJ65&amp;EK65&amp;HD65&amp;HE65&amp;HF65,#REF!&amp;#REF!&amp;#REF!&amp;#REF!&amp;#REF!,0))</f>
        <v>#REF!</v>
      </c>
      <c r="HB65" s="16"/>
      <c r="HC65" s="25">
        <f t="shared" si="167"/>
        <v>0</v>
      </c>
      <c r="HD65" s="18">
        <v>0</v>
      </c>
      <c r="HE65" s="18">
        <v>0</v>
      </c>
      <c r="HF65" s="18">
        <v>0</v>
      </c>
      <c r="HG65" s="1" t="e" cm="1">
        <f t="array" ref="HG65">INDEX(#REF!,MATCH(EJ65&amp;EK65&amp;HJ65&amp;HK65&amp;HL65,#REF!&amp;#REF!&amp;#REF!&amp;#REF!&amp;#REF!,0))</f>
        <v>#REF!</v>
      </c>
      <c r="HH65" s="16"/>
      <c r="HI65" s="25">
        <f t="shared" si="168"/>
        <v>0</v>
      </c>
      <c r="HJ65" s="25">
        <f t="shared" si="169"/>
        <v>0</v>
      </c>
      <c r="HK65" s="19">
        <v>0</v>
      </c>
      <c r="HL65" s="19">
        <v>0</v>
      </c>
      <c r="HM65" s="18">
        <v>0.01</v>
      </c>
      <c r="HN65" s="18">
        <v>1</v>
      </c>
      <c r="HO65" s="25">
        <f t="shared" si="170"/>
        <v>0</v>
      </c>
      <c r="HP65" s="25">
        <f t="shared" si="171"/>
        <v>0</v>
      </c>
      <c r="HQ65" s="25">
        <f t="shared" si="172"/>
        <v>0</v>
      </c>
      <c r="HR65" s="25">
        <f t="shared" si="173"/>
        <v>0</v>
      </c>
      <c r="HS65" s="25">
        <f t="shared" si="174"/>
        <v>0</v>
      </c>
      <c r="HT65" s="19">
        <v>0</v>
      </c>
      <c r="HU65" s="19">
        <v>0</v>
      </c>
      <c r="HV65" s="19">
        <v>0</v>
      </c>
      <c r="HW65" s="25">
        <f t="shared" si="175"/>
        <v>0</v>
      </c>
      <c r="HX65" s="19">
        <v>0</v>
      </c>
      <c r="HY65" s="19">
        <v>0</v>
      </c>
      <c r="HZ65" s="18">
        <v>43.97</v>
      </c>
      <c r="IA65" s="20">
        <f>ROUND(IF(EN65="Cống tròn",IF(EN65="Cống tròn",IF(EU65="Không có móng",IQ65-FF65,IF(EU65="Đế",IP65-FN65,IF(OR(EU65="Móng bê tông",EU65="Móng bê tông kết hợp đế"),II65-FJ65,0))),0),IF(EN65="Cống hộp",IF(AND(EN65="Cống hộp",EU65="Không có móng"),IQ65-GF65,IF(AND(EN65="Cống hộp",EU65="Móng bê tông"),IJ65-GB65,0)),IF(OR(EN65="Rãnh xây",EN65="Rãnh bê tông"),IF(OR(EN65="Rãnh xây",EN65="Rãnh bê tông"),IK65-GB65,0),IF(EN65="Ống nhựa",IF(AND(EN65="Ống nhựa",EU65="Không đắp cát"),IQ65-HT65,IF(AND(EN65="Ống nhựa",EU65="Đắp cát"),IH65-HX65,0)),IF(EN65="Rãnh thang",IF(EN65="Rãnh thang",IF(EU65="Móng bê tông",#REF!-#REF!,IQ65),0),0))))),2)</f>
        <v>42.91</v>
      </c>
      <c r="IB65" s="20">
        <f t="shared" si="176"/>
        <v>1.0600000000000023</v>
      </c>
      <c r="IC65" s="20">
        <f t="shared" si="17"/>
        <v>42.91</v>
      </c>
      <c r="ID65" s="20">
        <f t="shared" si="18"/>
        <v>0</v>
      </c>
      <c r="IE65" s="20">
        <f t="shared" si="19"/>
        <v>0</v>
      </c>
      <c r="IF65" s="20">
        <f t="shared" si="20"/>
        <v>0</v>
      </c>
      <c r="IG65" s="20">
        <f>IF(EN65="Rãnh thang",IF(AND(EN65="Rãnh thang",EU65="Móng bê tông"),IQ65-#REF!,0),IF(EN65="Ống nhựa",IF(AND(EN65="Ống nhựa",EU65="Đắp cát"),IQ65-HT65,0),IF(EN65="Cống tròn",IF(EN65="Cống tròn",IF(OR(EU65="Móng bê tông",EU65="Móng bê tông kết hợp đế"),IM65-FL65,0),0),IF(EN65="Cống hộp",IF(AND(EN65="Cống hộp",EU65="Móng bê tông"),IN65-GD65,0),IF(OR(EN65="Rãnh xây",EN65="Rãnh bê tông"),IF(AND(EN65="Rãnh xây",EU65="Móng bê tông"),IO65-GD65,IF(AND(EN65="Rãnh bê tông",EU65="Móng bê tông"),IO65-GD65,0)),0)))))</f>
        <v>42.91</v>
      </c>
      <c r="IH65" s="20">
        <f t="shared" si="21"/>
        <v>0</v>
      </c>
      <c r="II65" s="20">
        <f t="shared" si="22"/>
        <v>42.91</v>
      </c>
      <c r="IJ65" s="20">
        <f t="shared" si="23"/>
        <v>0</v>
      </c>
      <c r="IK65" s="20">
        <f t="shared" si="177"/>
        <v>0</v>
      </c>
      <c r="IL65" s="20">
        <f t="shared" si="24"/>
        <v>43.11</v>
      </c>
      <c r="IM65" s="20">
        <f t="shared" si="25"/>
        <v>43.11</v>
      </c>
      <c r="IN65" s="20">
        <f t="shared" si="26"/>
        <v>0</v>
      </c>
      <c r="IO65" s="20">
        <f t="shared" si="27"/>
        <v>0</v>
      </c>
      <c r="IP65" s="20">
        <f t="shared" si="28"/>
        <v>0</v>
      </c>
      <c r="IQ65" s="18">
        <v>43.21</v>
      </c>
      <c r="IR65" s="25">
        <f t="shared" si="178"/>
        <v>0</v>
      </c>
      <c r="IS65" s="25">
        <f t="shared" si="29"/>
        <v>0</v>
      </c>
      <c r="IT65" s="25">
        <f t="shared" si="30"/>
        <v>0</v>
      </c>
      <c r="IU65" s="25">
        <f>ROUND(IF(EN65="Cống tròn",IF(EN65="Cống tròn",IV65+FF65,0),IF(EN65="Cống hộp",IF(EN65="Cống hộp",IV65+GP65,0),IF(OR(EN65="Rãnh xây",EN65="Rãnh bê tông"),IF(OR(EN65="Rãnh xây",EN65="Rãnh bê tông"),IV65+GP65,0),IF(EN65="ống nhựa",IF(EN65="Ống nhựa",IV65+HT65,0),IF(EN65="Rãnh thang",IF(EN65="Rãnh thang",IQ65+#REF!,0),0))))),2)</f>
        <v>43.77</v>
      </c>
      <c r="IV65" s="18">
        <v>43.67</v>
      </c>
      <c r="IW65" s="25">
        <f t="shared" si="31"/>
        <v>43.77</v>
      </c>
      <c r="IX65" s="25">
        <f t="shared" si="32"/>
        <v>0</v>
      </c>
      <c r="IY65" s="25">
        <f t="shared" si="33"/>
        <v>0</v>
      </c>
      <c r="IZ65" s="25">
        <f t="shared" si="34"/>
        <v>0</v>
      </c>
      <c r="JA65" s="25">
        <f t="shared" si="35"/>
        <v>0</v>
      </c>
      <c r="JB65" s="18">
        <v>43.38</v>
      </c>
      <c r="JC65" s="20">
        <f>ROUND(IF(EN65="Cống tròn",IF(EN65="Cống tròn",IF(EU65="Không có móng",JS65-FF65,IF(EU65="Đế",JR65-FN65,IF(OR(EU65="Móng bê tông",EU65="Móng bê tông kết hợp đế"),JK65-FJ65,0))),0),IF(EN65="Cống hộp",IF(AND(EN65="Cống hộp",EU65="Không có móng"),JS65-GF65,IF(AND(EN65="Cống hộp",EU65="Móng bê tông"),JL65-GB65,0)),IF(OR(EN65="Rãnh xây",EN65="Rãnh bê tông"),IF(OR(EN65="Rãnh xây",EN65="Rãnh bê tông"),JM65-GB65,0),IF(EN65="Ống nhựa",IF(AND(EN65="Ống nhựa",EU65="Không đắp cát"),JS65-HT65,IF(AND(EN65="Ống nhựa",EU65="Đắp cát"),JJ65-HX65,0)),IF(EN65="Rãnh thang",IF(EN65="Rãnh thang",IF(EU65="Móng bê tông",#REF!-#REF!,JS65),0),0))))),2)</f>
        <v>42.37</v>
      </c>
      <c r="JD65" s="20">
        <f t="shared" si="179"/>
        <v>1.0100000000000051</v>
      </c>
      <c r="JE65" s="20">
        <f t="shared" si="36"/>
        <v>42.37</v>
      </c>
      <c r="JF65" s="20">
        <f t="shared" si="37"/>
        <v>0</v>
      </c>
      <c r="JG65" s="20">
        <f t="shared" si="38"/>
        <v>0</v>
      </c>
      <c r="JH65" s="20">
        <f t="shared" si="39"/>
        <v>0</v>
      </c>
      <c r="JI65" s="20">
        <f>IF(EN65="Rãnh thang",IF(AND(EN65="Rãnh thang",EU65="Móng bê tông"),JS65-#REF!,0),IF(EN65="Ống nhựa",IF(AND(EN65="Ống nhựa",EU65="Đắp cát"),JS65-HT65,0),IF(EN65="Cống tròn",IF(EN65="Cống tròn",IF(OR(EU65="Móng bê tông",EU65="Móng bê tông kết hợp đế"),JO65-FL65,0),0),IF(EN65="Cống hộp",IF(AND(EN65="Cống hộp",EU65="Móng bê tông"),JP65-GD65,0),IF(OR(EN65="Rãnh xây",EN65="Rãnh bê tông"),IF(AND(EN65="Rãnh xây",EU65="Móng bê tông"),JQ65-GD65,IF(AND(EN65="Rãnh bê tông",EU65="Móng bê tông"),JQ65-GD65,0)),0)))))</f>
        <v>42.37</v>
      </c>
      <c r="JJ65" s="20">
        <f t="shared" si="40"/>
        <v>0</v>
      </c>
      <c r="JK65" s="20">
        <f t="shared" si="41"/>
        <v>42.37</v>
      </c>
      <c r="JL65" s="20">
        <f t="shared" si="42"/>
        <v>0</v>
      </c>
      <c r="JM65" s="20">
        <f t="shared" si="43"/>
        <v>0</v>
      </c>
      <c r="JN65" s="20">
        <f t="shared" si="44"/>
        <v>42.57</v>
      </c>
      <c r="JO65" s="20">
        <f t="shared" si="45"/>
        <v>42.57</v>
      </c>
      <c r="JP65" s="20">
        <f t="shared" si="46"/>
        <v>0</v>
      </c>
      <c r="JQ65" s="20">
        <f t="shared" si="47"/>
        <v>0</v>
      </c>
      <c r="JR65" s="20">
        <f t="shared" si="48"/>
        <v>0</v>
      </c>
      <c r="JS65" s="26">
        <v>42.67</v>
      </c>
      <c r="JT65" s="25">
        <f t="shared" si="180"/>
        <v>0</v>
      </c>
      <c r="JU65" s="25">
        <f t="shared" si="49"/>
        <v>0</v>
      </c>
      <c r="JV65" s="25">
        <f t="shared" si="50"/>
        <v>0</v>
      </c>
      <c r="JW65" s="25">
        <f>ROUND(IF(EN65="Cống tròn",IF(EN65="Cống tròn",JX65+FF65,0),IF(EN65="Cống hộp",IF(EN65="Cống hộp",JX65+GP65,0),IF(OR(EN65="Rãnh xây",EN65="Rãnh bê tông"),IF(OR(EN65="Rãnh xây",EN65="Rãnh bê tông"),JX65+GP65,0),IF(EN65="ống nhựa",IF(EN65="Ống nhựa",JX65+HT65,0),IF(EN65="Rãnh thang",IF(EN65="Rãnh thang",JS65+#REF!,0),0))))),2)</f>
        <v>43.77</v>
      </c>
      <c r="JX65" s="27">
        <v>43.67</v>
      </c>
      <c r="JY65" s="25">
        <f t="shared" si="51"/>
        <v>43.77</v>
      </c>
      <c r="JZ65" s="25">
        <f t="shared" si="52"/>
        <v>0</v>
      </c>
      <c r="KA65" s="25">
        <f t="shared" si="53"/>
        <v>0</v>
      </c>
      <c r="KB65" s="25">
        <f t="shared" si="54"/>
        <v>0</v>
      </c>
      <c r="KC65" s="25">
        <f t="shared" si="55"/>
        <v>0</v>
      </c>
      <c r="KD65" s="28" t="s">
        <v>98</v>
      </c>
      <c r="KE65" s="27">
        <v>0</v>
      </c>
      <c r="KF65" s="25">
        <f t="shared" si="56"/>
        <v>1.0600000000000023</v>
      </c>
      <c r="KG65" s="25">
        <f t="shared" si="181"/>
        <v>1.0600000000000023</v>
      </c>
      <c r="KH65" s="27">
        <v>0</v>
      </c>
      <c r="KI65" s="25">
        <f t="shared" si="57"/>
        <v>1.0100000000000051</v>
      </c>
      <c r="KJ65" s="25">
        <f t="shared" si="182"/>
        <v>1.0100000000000051</v>
      </c>
      <c r="KK65" s="25">
        <f t="shared" si="58"/>
        <v>0</v>
      </c>
      <c r="KL65" s="25">
        <f t="shared" si="59"/>
        <v>0</v>
      </c>
      <c r="KM65" s="25">
        <f t="shared" si="183"/>
        <v>0</v>
      </c>
      <c r="KN65" s="25">
        <f t="shared" si="60"/>
        <v>0</v>
      </c>
      <c r="KO65" s="25">
        <f t="shared" si="61"/>
        <v>0</v>
      </c>
      <c r="KP65" s="25">
        <f t="shared" si="184"/>
        <v>0</v>
      </c>
      <c r="KQ65" s="25">
        <f t="shared" si="62"/>
        <v>0.2</v>
      </c>
      <c r="KR65" s="25">
        <f t="shared" si="63"/>
        <v>0.2</v>
      </c>
      <c r="KS65" s="25">
        <f t="shared" si="185"/>
        <v>0.2</v>
      </c>
      <c r="KT65" s="25">
        <f t="shared" si="64"/>
        <v>0</v>
      </c>
      <c r="KU65" s="25">
        <f t="shared" si="65"/>
        <v>0</v>
      </c>
      <c r="KV65" s="25">
        <f t="shared" si="186"/>
        <v>0</v>
      </c>
      <c r="KW65" s="25">
        <f t="shared" si="66"/>
        <v>0</v>
      </c>
      <c r="KX65" s="25">
        <f t="shared" si="67"/>
        <v>0</v>
      </c>
      <c r="KY65" s="25">
        <f t="shared" si="187"/>
        <v>0</v>
      </c>
      <c r="KZ65" s="25">
        <f t="shared" si="68"/>
        <v>0</v>
      </c>
      <c r="LA65" s="25">
        <f t="shared" si="69"/>
        <v>0</v>
      </c>
      <c r="LB65" s="25">
        <f t="shared" si="188"/>
        <v>0</v>
      </c>
      <c r="LC65" s="25">
        <f t="shared" si="70"/>
        <v>0.86000000000000232</v>
      </c>
      <c r="LD65" s="25">
        <f t="shared" si="71"/>
        <v>0.81000000000000516</v>
      </c>
      <c r="LE65" s="25">
        <f t="shared" si="189"/>
        <v>0.83500000000000374</v>
      </c>
      <c r="LF65" s="25">
        <f t="shared" si="72"/>
        <v>0</v>
      </c>
      <c r="LG65" s="25">
        <f t="shared" si="73"/>
        <v>0</v>
      </c>
      <c r="LH65" s="25">
        <f t="shared" si="190"/>
        <v>0</v>
      </c>
      <c r="LI65" s="25">
        <f t="shared" si="74"/>
        <v>0</v>
      </c>
      <c r="LJ65" s="25">
        <f t="shared" si="75"/>
        <v>0</v>
      </c>
      <c r="LK65" s="25">
        <f t="shared" si="191"/>
        <v>0</v>
      </c>
      <c r="LL65" s="25">
        <f t="shared" si="76"/>
        <v>0</v>
      </c>
      <c r="LM65" s="25">
        <f t="shared" si="77"/>
        <v>0</v>
      </c>
      <c r="LN65" s="25">
        <f t="shared" si="192"/>
        <v>0</v>
      </c>
      <c r="LO65" s="25">
        <f t="shared" si="78"/>
        <v>0</v>
      </c>
      <c r="LP65" s="25">
        <f t="shared" si="79"/>
        <v>0</v>
      </c>
      <c r="LQ65" s="25">
        <f t="shared" si="193"/>
        <v>0</v>
      </c>
      <c r="LR65" s="25">
        <f t="shared" si="80"/>
        <v>0</v>
      </c>
      <c r="LS65" s="25">
        <f t="shared" si="81"/>
        <v>0</v>
      </c>
      <c r="LT65" s="25">
        <f t="shared" si="194"/>
        <v>0</v>
      </c>
      <c r="LU65" s="25">
        <f t="shared" si="82"/>
        <v>0</v>
      </c>
      <c r="LV65" s="25">
        <f t="shared" si="83"/>
        <v>0</v>
      </c>
      <c r="LW65" s="25">
        <f t="shared" si="195"/>
        <v>0</v>
      </c>
      <c r="LX65" s="25">
        <f t="shared" si="84"/>
        <v>0</v>
      </c>
      <c r="LY65" s="25">
        <f t="shared" si="85"/>
        <v>0</v>
      </c>
      <c r="LZ65" s="25">
        <f t="shared" si="196"/>
        <v>0</v>
      </c>
      <c r="MA65" s="25">
        <f t="shared" si="86"/>
        <v>0</v>
      </c>
      <c r="MB65" s="25">
        <f t="shared" si="87"/>
        <v>0</v>
      </c>
      <c r="MC65" s="25">
        <f t="shared" si="197"/>
        <v>0</v>
      </c>
      <c r="MD65" s="25">
        <f t="shared" si="88"/>
        <v>0</v>
      </c>
      <c r="ME65" s="25">
        <f t="shared" si="89"/>
        <v>0</v>
      </c>
      <c r="MF65" s="25">
        <f t="shared" si="198"/>
        <v>0</v>
      </c>
      <c r="MG65" s="25">
        <f t="shared" si="90"/>
        <v>0</v>
      </c>
      <c r="MH65" s="25">
        <f t="shared" si="91"/>
        <v>0</v>
      </c>
      <c r="MI65" s="25">
        <f t="shared" si="199"/>
        <v>0</v>
      </c>
      <c r="MJ65" s="25">
        <f t="shared" si="92"/>
        <v>0</v>
      </c>
      <c r="MK65" s="25">
        <f t="shared" si="93"/>
        <v>0</v>
      </c>
      <c r="ML65" s="25">
        <f t="shared" si="200"/>
        <v>0</v>
      </c>
      <c r="MM65" s="25">
        <f t="shared" si="94"/>
        <v>0</v>
      </c>
      <c r="MN65" s="25">
        <f t="shared" si="95"/>
        <v>0</v>
      </c>
      <c r="MO65" s="25">
        <f t="shared" si="201"/>
        <v>0</v>
      </c>
      <c r="MP65" s="25">
        <f t="shared" si="96"/>
        <v>0</v>
      </c>
      <c r="MQ65" s="25">
        <f t="shared" si="97"/>
        <v>0</v>
      </c>
      <c r="MR65" s="25">
        <f t="shared" si="202"/>
        <v>0</v>
      </c>
      <c r="MS65" s="29">
        <v>1.4</v>
      </c>
      <c r="MT65" s="29">
        <v>0</v>
      </c>
      <c r="MU65" s="29">
        <v>1</v>
      </c>
      <c r="MV65" s="29">
        <v>1</v>
      </c>
      <c r="MW65" s="25">
        <f t="shared" si="98"/>
        <v>1.4</v>
      </c>
      <c r="MX65" s="25">
        <f t="shared" si="99"/>
        <v>1.48</v>
      </c>
      <c r="MY65" s="25">
        <f t="shared" si="100"/>
        <v>0</v>
      </c>
      <c r="MZ65" s="25">
        <f t="shared" si="101"/>
        <v>0</v>
      </c>
      <c r="NA65" s="25">
        <f t="shared" si="102"/>
        <v>1.4</v>
      </c>
      <c r="NB65" s="25">
        <f t="shared" si="103"/>
        <v>1.41</v>
      </c>
      <c r="NC65" s="25">
        <f t="shared" si="104"/>
        <v>0</v>
      </c>
      <c r="ND65" s="25">
        <f t="shared" si="105"/>
        <v>0</v>
      </c>
      <c r="NE65" s="25">
        <f t="shared" si="203"/>
        <v>1.4</v>
      </c>
      <c r="NF65" s="25">
        <f t="shared" si="203"/>
        <v>1.4449999999999998</v>
      </c>
      <c r="NG65" s="25">
        <f t="shared" si="203"/>
        <v>0</v>
      </c>
      <c r="NH65" s="25">
        <f t="shared" si="203"/>
        <v>0</v>
      </c>
      <c r="NI65" s="25">
        <f t="shared" si="107"/>
        <v>70.23</v>
      </c>
      <c r="NJ65" s="25">
        <f t="shared" si="108"/>
        <v>0</v>
      </c>
      <c r="NK65" s="25">
        <f t="shared" si="109"/>
        <v>70.23</v>
      </c>
      <c r="NL65" s="25">
        <f t="shared" si="110"/>
        <v>40.21</v>
      </c>
      <c r="NM65" s="25">
        <f t="shared" si="111"/>
        <v>0</v>
      </c>
      <c r="NN65" s="25">
        <f t="shared" si="204"/>
        <v>40.21</v>
      </c>
      <c r="NO65" s="25">
        <f t="shared" si="112"/>
        <v>0</v>
      </c>
      <c r="NP65" s="25">
        <f t="shared" si="113"/>
        <v>0</v>
      </c>
      <c r="NQ65" s="25">
        <f t="shared" si="205"/>
        <v>0</v>
      </c>
      <c r="NR65" s="25">
        <f t="shared" si="114"/>
        <v>0</v>
      </c>
      <c r="NS65" s="25">
        <f t="shared" si="115"/>
        <v>0</v>
      </c>
      <c r="NT65" s="25">
        <f t="shared" si="206"/>
        <v>0</v>
      </c>
      <c r="NU65" s="25">
        <f t="shared" si="116"/>
        <v>0</v>
      </c>
      <c r="NV65" s="25">
        <f t="shared" si="117"/>
        <v>0</v>
      </c>
      <c r="NW65" s="25">
        <f t="shared" si="207"/>
        <v>0</v>
      </c>
      <c r="NX65" s="25">
        <f t="shared" si="208"/>
        <v>40.21</v>
      </c>
      <c r="NY65" s="25">
        <f t="shared" si="208"/>
        <v>0</v>
      </c>
      <c r="NZ65" s="25">
        <f t="shared" si="209"/>
        <v>40.21</v>
      </c>
      <c r="OA65" s="25">
        <f t="shared" si="210"/>
        <v>30.02</v>
      </c>
      <c r="OB65" s="25">
        <f t="shared" si="210"/>
        <v>0</v>
      </c>
      <c r="OC65" s="25">
        <f t="shared" si="211"/>
        <v>30.02</v>
      </c>
      <c r="OD65" s="25">
        <f t="shared" si="212"/>
        <v>40.21</v>
      </c>
      <c r="OE65" s="25">
        <f t="shared" si="212"/>
        <v>0</v>
      </c>
      <c r="OF65" s="25">
        <f t="shared" si="212"/>
        <v>40.21</v>
      </c>
      <c r="OG65" s="25">
        <f t="shared" si="119"/>
        <v>0</v>
      </c>
      <c r="OH65" s="25">
        <f t="shared" si="120"/>
        <v>0</v>
      </c>
      <c r="OI65" s="25">
        <f t="shared" si="121"/>
        <v>0</v>
      </c>
      <c r="OJ65" s="25">
        <f t="shared" si="122"/>
        <v>0</v>
      </c>
      <c r="OK65" s="25">
        <f t="shared" si="123"/>
        <v>0</v>
      </c>
      <c r="OL65" s="25">
        <f t="shared" si="124"/>
        <v>0</v>
      </c>
      <c r="OM65" s="25">
        <f t="shared" si="213"/>
        <v>0</v>
      </c>
      <c r="ON65" s="25">
        <f t="shared" si="213"/>
        <v>0</v>
      </c>
      <c r="OO65" s="25">
        <f t="shared" si="213"/>
        <v>0</v>
      </c>
      <c r="OP65" s="25">
        <f t="shared" si="125"/>
        <v>0</v>
      </c>
      <c r="OQ65" s="25">
        <f t="shared" si="126"/>
        <v>0</v>
      </c>
      <c r="OR65" s="25">
        <f t="shared" si="214"/>
        <v>0</v>
      </c>
      <c r="OS65" s="19">
        <v>535950.75</v>
      </c>
      <c r="OT65" s="19">
        <v>2370992.48</v>
      </c>
    </row>
    <row r="66" spans="1:410" ht="33" customHeight="1" x14ac:dyDescent="0.25">
      <c r="A66" s="18"/>
      <c r="B66" s="18" t="s">
        <v>838</v>
      </c>
      <c r="C66" s="18">
        <v>205.37</v>
      </c>
      <c r="D66" s="16" t="e">
        <f>_xlfn.IFNA(INDEX(#REF!,MATCH(E66,#REF!,0)),0)</f>
        <v>#REF!</v>
      </c>
      <c r="E66" s="18" t="s">
        <v>844</v>
      </c>
      <c r="F66" s="16" t="s">
        <v>765</v>
      </c>
      <c r="G66" s="16" t="s">
        <v>810</v>
      </c>
      <c r="H66" s="16" t="s">
        <v>767</v>
      </c>
      <c r="I66" s="16" t="s">
        <v>768</v>
      </c>
      <c r="J66" s="16" t="s">
        <v>811</v>
      </c>
      <c r="K66" s="16" t="s">
        <v>770</v>
      </c>
      <c r="L66" s="16" t="s">
        <v>771</v>
      </c>
      <c r="M66" s="18">
        <v>1.8399999999999999</v>
      </c>
      <c r="N66" s="18">
        <v>1.8399999999999999</v>
      </c>
      <c r="O66" s="18">
        <v>2.2399999999999998</v>
      </c>
      <c r="P66" s="18">
        <v>2.2399999999999998</v>
      </c>
      <c r="Q66" s="18">
        <v>0.1</v>
      </c>
      <c r="R66" s="18">
        <v>2.04</v>
      </c>
      <c r="S66" s="18">
        <v>2.04</v>
      </c>
      <c r="T66" s="18">
        <v>0.2</v>
      </c>
      <c r="U66" s="18">
        <v>0</v>
      </c>
      <c r="V66" s="18">
        <v>0</v>
      </c>
      <c r="W66" s="18">
        <v>0</v>
      </c>
      <c r="X66" s="18">
        <v>1.8399999999999999</v>
      </c>
      <c r="Y66" s="18">
        <v>1.7999999999999998</v>
      </c>
      <c r="Z66" s="20">
        <f t="shared" si="215"/>
        <v>1.7</v>
      </c>
      <c r="AA66" s="18">
        <v>0.22</v>
      </c>
      <c r="AB66" s="18">
        <v>0</v>
      </c>
      <c r="AC66" s="18">
        <v>0</v>
      </c>
      <c r="AD66" s="18">
        <v>0</v>
      </c>
      <c r="AE66" s="18">
        <v>0</v>
      </c>
      <c r="AF66" s="18">
        <v>0</v>
      </c>
      <c r="AG66" s="18">
        <v>1.4</v>
      </c>
      <c r="AH66" s="18">
        <v>1.4</v>
      </c>
      <c r="AI66" s="20">
        <f t="shared" si="127"/>
        <v>1.8499999999999999</v>
      </c>
      <c r="AJ66" s="18">
        <v>0</v>
      </c>
      <c r="AK66" s="18">
        <v>0</v>
      </c>
      <c r="AL66" s="20">
        <f t="shared" si="128"/>
        <v>0</v>
      </c>
      <c r="AM66" s="18">
        <v>1.8399999999999999</v>
      </c>
      <c r="AN66" s="18">
        <v>1.4</v>
      </c>
      <c r="AO66" s="18">
        <v>0.15</v>
      </c>
      <c r="AP66" s="18">
        <v>0.22</v>
      </c>
      <c r="AQ66" s="18">
        <v>0</v>
      </c>
      <c r="AR66" s="18">
        <v>0</v>
      </c>
      <c r="AS66" s="18">
        <v>0</v>
      </c>
      <c r="AT66" s="18">
        <v>0</v>
      </c>
      <c r="AU66" s="18">
        <v>0</v>
      </c>
      <c r="AV66" s="18">
        <v>1</v>
      </c>
      <c r="AW66" s="18">
        <v>0</v>
      </c>
      <c r="AX66" s="18">
        <v>0</v>
      </c>
      <c r="AY66" s="18">
        <v>0</v>
      </c>
      <c r="AZ66" s="18">
        <v>0</v>
      </c>
      <c r="BA66" s="18">
        <v>0</v>
      </c>
      <c r="BB66" s="18">
        <v>0</v>
      </c>
      <c r="BC66" s="18">
        <v>0</v>
      </c>
      <c r="BD66" s="18">
        <v>0</v>
      </c>
      <c r="BE66" s="18">
        <v>2</v>
      </c>
      <c r="BF66" s="18">
        <v>0</v>
      </c>
      <c r="BG66" s="18">
        <v>0</v>
      </c>
      <c r="BH66" s="18">
        <v>0</v>
      </c>
      <c r="BI66" s="18">
        <v>0</v>
      </c>
      <c r="BJ66" s="18">
        <v>0</v>
      </c>
      <c r="BK66" s="18">
        <v>0</v>
      </c>
      <c r="BL66" s="18">
        <v>0</v>
      </c>
      <c r="BM66" s="18">
        <v>0</v>
      </c>
      <c r="BN66" s="18">
        <v>0</v>
      </c>
      <c r="BO66" s="18">
        <v>0</v>
      </c>
      <c r="BP66" s="18">
        <v>0</v>
      </c>
      <c r="BQ66" s="18">
        <v>0</v>
      </c>
      <c r="BR66" s="18">
        <v>0</v>
      </c>
      <c r="BS66" s="18">
        <v>0</v>
      </c>
      <c r="BT66" s="18">
        <v>0</v>
      </c>
      <c r="BU66" s="18">
        <v>0</v>
      </c>
      <c r="BV66" s="18">
        <v>0</v>
      </c>
      <c r="BW66" s="18">
        <v>0</v>
      </c>
      <c r="BX66" s="18">
        <v>0</v>
      </c>
      <c r="BY66" s="18">
        <v>0</v>
      </c>
      <c r="BZ66" s="18">
        <v>0</v>
      </c>
      <c r="CA66" s="16" t="e">
        <f>_xlfn.IFNA(IF(RIGHT(D66,2)="=G",0,INDEX(#REF!,MATCH(E66,#REF!,0))),0)</f>
        <v>#REF!</v>
      </c>
      <c r="CB66" s="16" t="s">
        <v>776</v>
      </c>
      <c r="CC66" s="18">
        <v>0</v>
      </c>
      <c r="CD66" s="18">
        <v>0</v>
      </c>
      <c r="CE66" s="18">
        <v>1.84</v>
      </c>
      <c r="CF66" s="18">
        <v>0.9</v>
      </c>
      <c r="CG66" s="18">
        <v>0.12</v>
      </c>
      <c r="CH66" s="18">
        <v>2</v>
      </c>
      <c r="CI66" s="16" t="s">
        <v>98</v>
      </c>
      <c r="CJ66" s="18">
        <v>0</v>
      </c>
      <c r="CK66" s="20">
        <f t="shared" si="129"/>
        <v>1.31</v>
      </c>
      <c r="CL66" s="20">
        <f t="shared" si="130"/>
        <v>1.31</v>
      </c>
      <c r="CM66" s="18">
        <v>34.049999999999997</v>
      </c>
      <c r="CN66" s="18">
        <v>44.22</v>
      </c>
      <c r="CO66" s="18">
        <v>43.381</v>
      </c>
      <c r="CP66" s="22">
        <f t="shared" si="131"/>
        <v>43.38</v>
      </c>
      <c r="CQ66" s="22">
        <f t="shared" si="132"/>
        <v>42.07</v>
      </c>
      <c r="CR66" s="22">
        <f t="shared" si="133"/>
        <v>1.31</v>
      </c>
      <c r="CS66" s="22">
        <f t="shared" si="134"/>
        <v>42.169999999999995</v>
      </c>
      <c r="CT66" s="22">
        <f t="shared" si="0"/>
        <v>42.37</v>
      </c>
      <c r="CU66" s="18">
        <v>42.37</v>
      </c>
      <c r="CV66" s="22">
        <f t="shared" si="135"/>
        <v>1.7</v>
      </c>
      <c r="CW66" s="22">
        <f t="shared" si="1"/>
        <v>0</v>
      </c>
      <c r="CX66" s="22">
        <f t="shared" si="2"/>
        <v>0</v>
      </c>
      <c r="CY66" s="22">
        <f t="shared" si="136"/>
        <v>44.07</v>
      </c>
      <c r="CZ66" s="22">
        <f t="shared" si="137"/>
        <v>44.22</v>
      </c>
      <c r="DA66" s="18">
        <v>44.22</v>
      </c>
      <c r="DB66" s="20">
        <f t="shared" si="138"/>
        <v>2.15</v>
      </c>
      <c r="DC66" s="20">
        <f t="shared" si="139"/>
        <v>0.84</v>
      </c>
      <c r="DD66" s="20">
        <f t="shared" si="140"/>
        <v>1.31</v>
      </c>
      <c r="DE66" s="20">
        <f t="shared" si="3"/>
        <v>0.1</v>
      </c>
      <c r="DF66" s="20">
        <f t="shared" si="4"/>
        <v>0.2</v>
      </c>
      <c r="DG66" s="20">
        <f t="shared" si="5"/>
        <v>1.01</v>
      </c>
      <c r="DH66" s="20">
        <f t="shared" si="6"/>
        <v>0</v>
      </c>
      <c r="DI66" s="20">
        <f t="shared" si="7"/>
        <v>0</v>
      </c>
      <c r="DJ66" s="20">
        <f t="shared" si="8"/>
        <v>0</v>
      </c>
      <c r="DK66" s="20">
        <f t="shared" si="141"/>
        <v>1.31</v>
      </c>
      <c r="DL66" s="20">
        <f t="shared" si="142"/>
        <v>0</v>
      </c>
      <c r="DM66" s="20">
        <f t="shared" si="216"/>
        <v>0</v>
      </c>
      <c r="DN66" s="20">
        <f t="shared" si="143"/>
        <v>0</v>
      </c>
      <c r="DO66" s="18">
        <v>2.44</v>
      </c>
      <c r="DP66" s="18">
        <v>0</v>
      </c>
      <c r="DQ66" s="18">
        <v>1</v>
      </c>
      <c r="DR66" s="18">
        <v>1</v>
      </c>
      <c r="DS66" s="25">
        <f t="shared" si="144"/>
        <v>2.44</v>
      </c>
      <c r="DT66" s="25">
        <f t="shared" si="145"/>
        <v>0</v>
      </c>
      <c r="DU66" s="25">
        <f t="shared" si="146"/>
        <v>3.2</v>
      </c>
      <c r="DV66" s="25">
        <f t="shared" si="147"/>
        <v>0</v>
      </c>
      <c r="DW66" s="25">
        <f t="shared" si="148"/>
        <v>3.2</v>
      </c>
      <c r="DX66" s="25">
        <f t="shared" si="149"/>
        <v>7.17</v>
      </c>
      <c r="DY66" s="25">
        <f t="shared" si="150"/>
        <v>0</v>
      </c>
      <c r="DZ66" s="25">
        <f t="shared" si="151"/>
        <v>7.17</v>
      </c>
      <c r="EA66" s="25">
        <f t="shared" si="152"/>
        <v>4.75</v>
      </c>
      <c r="EB66" s="25">
        <f t="shared" si="153"/>
        <v>0</v>
      </c>
      <c r="EC66" s="25">
        <f t="shared" si="154"/>
        <v>4.75</v>
      </c>
      <c r="ED66" s="25">
        <f t="shared" si="155"/>
        <v>2.42</v>
      </c>
      <c r="EE66" s="25">
        <f t="shared" si="155"/>
        <v>0</v>
      </c>
      <c r="EF66" s="25">
        <f t="shared" si="156"/>
        <v>2.42</v>
      </c>
      <c r="EG66" s="25">
        <f t="shared" si="157"/>
        <v>4.75</v>
      </c>
      <c r="EH66" s="25">
        <f t="shared" si="157"/>
        <v>0</v>
      </c>
      <c r="EI66" s="25">
        <f t="shared" si="158"/>
        <v>4.75</v>
      </c>
      <c r="EJ66" s="18">
        <v>205.37</v>
      </c>
      <c r="EK66" s="18">
        <v>150.38</v>
      </c>
      <c r="EL66" s="18" t="s">
        <v>844</v>
      </c>
      <c r="EM66" s="18" t="s">
        <v>845</v>
      </c>
      <c r="EN66" s="16" t="s">
        <v>774</v>
      </c>
      <c r="EO66" s="16" t="s">
        <v>132</v>
      </c>
      <c r="EP66" s="16" t="e">
        <f>IF(OR(EN66="Cống tròn",EN66="Cống hộp",EN66="Ống nhựa"),INDEX(#REF!,MATCH(E66,#REF!,0)),IF(OR(EN66="Rãnh xây",EN66="Rãnh bê tông"),INDEX(#REF!,MATCH(E66,#REF!,0)),0))</f>
        <v>#REF!</v>
      </c>
      <c r="EQ66" s="18">
        <v>53.590000000000011</v>
      </c>
      <c r="ER66" s="18">
        <v>1</v>
      </c>
      <c r="ES66" s="25">
        <f t="shared" si="159"/>
        <v>53</v>
      </c>
      <c r="ET66" s="1" t="e">
        <f>_xlfn.IFNA(IF(EN66="Cống tròn",INDEX(#REF!,MATCH(E66,#REF!,0)),IF(EN66="Cống hộp",INDEX(#REF!,MATCH(E66,#REF!,0)),EU66&amp;" ,"&amp;EV66)),0)</f>
        <v>#REF!</v>
      </c>
      <c r="EU66" s="16" t="s">
        <v>769</v>
      </c>
      <c r="EV66" s="16" t="s">
        <v>775</v>
      </c>
      <c r="EW66" s="16" t="e">
        <f>_xlfn.IFNA(INDEX(#REF!,MATCH(E66,#REF!,0)),0)</f>
        <v>#REF!</v>
      </c>
      <c r="EX66" s="16"/>
      <c r="EY66" s="18">
        <v>0</v>
      </c>
      <c r="EZ66" s="18">
        <v>0</v>
      </c>
      <c r="FA66" s="18">
        <v>0</v>
      </c>
      <c r="FB66" s="19">
        <v>0</v>
      </c>
      <c r="FC66" s="19">
        <v>0</v>
      </c>
      <c r="FD66" s="25">
        <f t="shared" si="9"/>
        <v>0</v>
      </c>
      <c r="FE66" s="25">
        <f t="shared" si="160"/>
        <v>0</v>
      </c>
      <c r="FF66" s="18">
        <v>0.1</v>
      </c>
      <c r="FG66" s="18">
        <v>2</v>
      </c>
      <c r="FH66" s="18">
        <v>1</v>
      </c>
      <c r="FI66" s="25">
        <f t="shared" si="161"/>
        <v>1.2</v>
      </c>
      <c r="FJ66" s="18">
        <v>0</v>
      </c>
      <c r="FK66" s="18">
        <v>0</v>
      </c>
      <c r="FL66" s="18">
        <v>0.2</v>
      </c>
      <c r="FM66" s="18">
        <v>1.4</v>
      </c>
      <c r="FN66" s="18">
        <v>0</v>
      </c>
      <c r="FO66" s="25">
        <f t="shared" si="162"/>
        <v>1.4</v>
      </c>
      <c r="FP66" s="18">
        <v>1.4999999999999999E-2</v>
      </c>
      <c r="FQ66" s="18">
        <v>1</v>
      </c>
      <c r="FR66" s="25">
        <f t="shared" si="10"/>
        <v>52</v>
      </c>
      <c r="FS66" s="25">
        <f t="shared" si="11"/>
        <v>0.76500000000000001</v>
      </c>
      <c r="FT66" s="25">
        <f t="shared" si="12"/>
        <v>52.765000000000001</v>
      </c>
      <c r="FU66" s="25">
        <f t="shared" si="13"/>
        <v>-0.82500000000000995</v>
      </c>
      <c r="FV66" s="25" t="str">
        <f t="shared" si="163"/>
        <v>Thêm 01</v>
      </c>
      <c r="FW66" s="25">
        <f t="shared" si="164"/>
        <v>0.19</v>
      </c>
      <c r="FX66" s="16"/>
      <c r="FY66" s="16"/>
      <c r="FZ66" s="16"/>
      <c r="GA66" s="16"/>
      <c r="GB66" s="19">
        <v>0</v>
      </c>
      <c r="GC66" s="19">
        <v>0</v>
      </c>
      <c r="GD66" s="19">
        <v>0</v>
      </c>
      <c r="GE66" s="19">
        <v>0</v>
      </c>
      <c r="GF66" s="19">
        <v>0</v>
      </c>
      <c r="GG66" s="19">
        <v>0</v>
      </c>
      <c r="GH66" s="19">
        <v>0</v>
      </c>
      <c r="GI66" s="19">
        <v>0</v>
      </c>
      <c r="GJ66" s="19">
        <v>0</v>
      </c>
      <c r="GK66" s="19">
        <v>0</v>
      </c>
      <c r="GL66" s="25">
        <f t="shared" si="14"/>
        <v>0</v>
      </c>
      <c r="GM66" s="25">
        <f t="shared" si="165"/>
        <v>0</v>
      </c>
      <c r="GN66" s="19">
        <v>0</v>
      </c>
      <c r="GO66" s="19">
        <v>0</v>
      </c>
      <c r="GP66" s="19">
        <v>0</v>
      </c>
      <c r="GQ66" s="19">
        <v>0</v>
      </c>
      <c r="GR66" s="1" t="e">
        <f>_xlfn.IFNA(INDEX(#REF!,MATCH(E66,#REF!,0)),0)</f>
        <v>#REF!</v>
      </c>
      <c r="GS66" s="16"/>
      <c r="GT66" s="18">
        <v>0</v>
      </c>
      <c r="GU66" s="18">
        <v>0</v>
      </c>
      <c r="GV66" s="18">
        <v>0</v>
      </c>
      <c r="GW66" s="18">
        <v>0</v>
      </c>
      <c r="GX66" s="25">
        <f t="shared" si="15"/>
        <v>0</v>
      </c>
      <c r="GY66" s="25">
        <f t="shared" si="16"/>
        <v>0</v>
      </c>
      <c r="GZ66" s="25">
        <f t="shared" si="166"/>
        <v>0</v>
      </c>
      <c r="HA66" s="1" t="e" cm="1">
        <f t="array" ref="HA66">INDEX(#REF!,MATCH(EJ66&amp;EK66&amp;HD66&amp;HE66&amp;HF66,#REF!&amp;#REF!&amp;#REF!&amp;#REF!&amp;#REF!,0))</f>
        <v>#REF!</v>
      </c>
      <c r="HB66" s="16"/>
      <c r="HC66" s="25">
        <f t="shared" si="167"/>
        <v>0</v>
      </c>
      <c r="HD66" s="18">
        <v>0</v>
      </c>
      <c r="HE66" s="18">
        <v>0</v>
      </c>
      <c r="HF66" s="18">
        <v>0</v>
      </c>
      <c r="HG66" s="1" t="e" cm="1">
        <f t="array" ref="HG66">INDEX(#REF!,MATCH(EJ66&amp;EK66&amp;HJ66&amp;HK66&amp;HL66,#REF!&amp;#REF!&amp;#REF!&amp;#REF!&amp;#REF!,0))</f>
        <v>#REF!</v>
      </c>
      <c r="HH66" s="16"/>
      <c r="HI66" s="25">
        <f t="shared" si="168"/>
        <v>0</v>
      </c>
      <c r="HJ66" s="25">
        <f t="shared" si="169"/>
        <v>0</v>
      </c>
      <c r="HK66" s="19">
        <v>0</v>
      </c>
      <c r="HL66" s="19">
        <v>0</v>
      </c>
      <c r="HM66" s="18">
        <v>0.01</v>
      </c>
      <c r="HN66" s="18">
        <v>1</v>
      </c>
      <c r="HO66" s="25">
        <f t="shared" si="170"/>
        <v>0</v>
      </c>
      <c r="HP66" s="25">
        <f t="shared" si="171"/>
        <v>0</v>
      </c>
      <c r="HQ66" s="25">
        <f t="shared" si="172"/>
        <v>0</v>
      </c>
      <c r="HR66" s="25">
        <f t="shared" si="173"/>
        <v>0</v>
      </c>
      <c r="HS66" s="25">
        <f t="shared" si="174"/>
        <v>0</v>
      </c>
      <c r="HT66" s="19">
        <v>0</v>
      </c>
      <c r="HU66" s="19">
        <v>0</v>
      </c>
      <c r="HV66" s="19">
        <v>0</v>
      </c>
      <c r="HW66" s="25">
        <f t="shared" si="175"/>
        <v>0</v>
      </c>
      <c r="HX66" s="19">
        <v>0</v>
      </c>
      <c r="HY66" s="19">
        <v>0</v>
      </c>
      <c r="HZ66" s="18">
        <v>43.38</v>
      </c>
      <c r="IA66" s="20">
        <f>ROUND(IF(EN66="Cống tròn",IF(EN66="Cống tròn",IF(EU66="Không có móng",IQ66-FF66,IF(EU66="Đế",IP66-FN66,IF(OR(EU66="Móng bê tông",EU66="Móng bê tông kết hợp đế"),II66-FJ66,0))),0),IF(EN66="Cống hộp",IF(AND(EN66="Cống hộp",EU66="Không có móng"),IQ66-GF66,IF(AND(EN66="Cống hộp",EU66="Móng bê tông"),IJ66-GB66,0)),IF(OR(EN66="Rãnh xây",EN66="Rãnh bê tông"),IF(OR(EN66="Rãnh xây",EN66="Rãnh bê tông"),IK66-GB66,0),IF(EN66="Ống nhựa",IF(AND(EN66="Ống nhựa",EU66="Không đắp cát"),IQ66-HT66,IF(AND(EN66="Ống nhựa",EU66="Đắp cát"),IH66-HX66,0)),IF(EN66="Rãnh thang",IF(EN66="Rãnh thang",IF(EU66="Móng bê tông",#REF!-#REF!,IQ66),0),0))))),2)</f>
        <v>42.37</v>
      </c>
      <c r="IB66" s="20">
        <f t="shared" si="176"/>
        <v>1.0100000000000051</v>
      </c>
      <c r="IC66" s="20">
        <f t="shared" si="17"/>
        <v>42.37</v>
      </c>
      <c r="ID66" s="20">
        <f t="shared" si="18"/>
        <v>0</v>
      </c>
      <c r="IE66" s="20">
        <f t="shared" si="19"/>
        <v>0</v>
      </c>
      <c r="IF66" s="20">
        <f t="shared" si="20"/>
        <v>0</v>
      </c>
      <c r="IG66" s="20">
        <f>IF(EN66="Rãnh thang",IF(AND(EN66="Rãnh thang",EU66="Móng bê tông"),IQ66-#REF!,0),IF(EN66="Ống nhựa",IF(AND(EN66="Ống nhựa",EU66="Đắp cát"),IQ66-HT66,0),IF(EN66="Cống tròn",IF(EN66="Cống tròn",IF(OR(EU66="Móng bê tông",EU66="Móng bê tông kết hợp đế"),IM66-FL66,0),0),IF(EN66="Cống hộp",IF(AND(EN66="Cống hộp",EU66="Móng bê tông"),IN66-GD66,0),IF(OR(EN66="Rãnh xây",EN66="Rãnh bê tông"),IF(AND(EN66="Rãnh xây",EU66="Móng bê tông"),IO66-GD66,IF(AND(EN66="Rãnh bê tông",EU66="Móng bê tông"),IO66-GD66,0)),0)))))</f>
        <v>42.37</v>
      </c>
      <c r="IH66" s="20">
        <f t="shared" si="21"/>
        <v>0</v>
      </c>
      <c r="II66" s="20">
        <f t="shared" si="22"/>
        <v>42.37</v>
      </c>
      <c r="IJ66" s="20">
        <f t="shared" si="23"/>
        <v>0</v>
      </c>
      <c r="IK66" s="20">
        <f t="shared" si="177"/>
        <v>0</v>
      </c>
      <c r="IL66" s="20">
        <f t="shared" si="24"/>
        <v>42.57</v>
      </c>
      <c r="IM66" s="20">
        <f t="shared" si="25"/>
        <v>42.57</v>
      </c>
      <c r="IN66" s="20">
        <f t="shared" si="26"/>
        <v>0</v>
      </c>
      <c r="IO66" s="20">
        <f t="shared" si="27"/>
        <v>0</v>
      </c>
      <c r="IP66" s="20">
        <f t="shared" si="28"/>
        <v>0</v>
      </c>
      <c r="IQ66" s="18">
        <v>42.67</v>
      </c>
      <c r="IR66" s="25">
        <f t="shared" si="178"/>
        <v>0</v>
      </c>
      <c r="IS66" s="25">
        <f t="shared" si="29"/>
        <v>0</v>
      </c>
      <c r="IT66" s="25">
        <f t="shared" si="30"/>
        <v>0</v>
      </c>
      <c r="IU66" s="25">
        <f>ROUND(IF(EN66="Cống tròn",IF(EN66="Cống tròn",IV66+FF66,0),IF(EN66="Cống hộp",IF(EN66="Cống hộp",IV66+GP66,0),IF(OR(EN66="Rãnh xây",EN66="Rãnh bê tông"),IF(OR(EN66="Rãnh xây",EN66="Rãnh bê tông"),IV66+GP66,0),IF(EN66="ống nhựa",IF(EN66="Ống nhựa",IV66+HT66,0),IF(EN66="Rãnh thang",IF(EN66="Rãnh thang",IQ66+#REF!,0),0))))),2)</f>
        <v>43.1</v>
      </c>
      <c r="IV66" s="18">
        <v>43</v>
      </c>
      <c r="IW66" s="25">
        <f t="shared" si="31"/>
        <v>43.1</v>
      </c>
      <c r="IX66" s="25">
        <f t="shared" si="32"/>
        <v>0</v>
      </c>
      <c r="IY66" s="25">
        <f t="shared" si="33"/>
        <v>0</v>
      </c>
      <c r="IZ66" s="25">
        <f t="shared" si="34"/>
        <v>0</v>
      </c>
      <c r="JA66" s="25">
        <f t="shared" si="35"/>
        <v>0</v>
      </c>
      <c r="JB66" s="18">
        <v>42.08</v>
      </c>
      <c r="JC66" s="20">
        <f>ROUND(IF(EN66="Cống tròn",IF(EN66="Cống tròn",IF(EU66="Không có móng",JS66-FF66,IF(EU66="Đế",JR66-FN66,IF(OR(EU66="Móng bê tông",EU66="Móng bê tông kết hợp đế"),JK66-FJ66,0))),0),IF(EN66="Cống hộp",IF(AND(EN66="Cống hộp",EU66="Không có móng"),JS66-GF66,IF(AND(EN66="Cống hộp",EU66="Móng bê tông"),JL66-GB66,0)),IF(OR(EN66="Rãnh xây",EN66="Rãnh bê tông"),IF(OR(EN66="Rãnh xây",EN66="Rãnh bê tông"),JM66-GB66,0),IF(EN66="Ống nhựa",IF(AND(EN66="Ống nhựa",EU66="Không đắp cát"),JS66-HT66,IF(AND(EN66="Ống nhựa",EU66="Đắp cát"),JJ66-HX66,0)),IF(EN66="Rãnh thang",IF(EN66="Rãnh thang",IF(EU66="Móng bê tông",#REF!-#REF!,JS66),0),0))))),2)</f>
        <v>41.7</v>
      </c>
      <c r="JD66" s="20">
        <f t="shared" si="179"/>
        <v>0.37999999999999545</v>
      </c>
      <c r="JE66" s="20">
        <f t="shared" si="36"/>
        <v>41.699999999999996</v>
      </c>
      <c r="JF66" s="20">
        <f t="shared" si="37"/>
        <v>0</v>
      </c>
      <c r="JG66" s="20">
        <f t="shared" si="38"/>
        <v>0</v>
      </c>
      <c r="JH66" s="20">
        <f t="shared" si="39"/>
        <v>0</v>
      </c>
      <c r="JI66" s="20">
        <f>IF(EN66="Rãnh thang",IF(AND(EN66="Rãnh thang",EU66="Móng bê tông"),JS66-#REF!,0),IF(EN66="Ống nhựa",IF(AND(EN66="Ống nhựa",EU66="Đắp cát"),JS66-HT66,0),IF(EN66="Cống tròn",IF(EN66="Cống tròn",IF(OR(EU66="Móng bê tông",EU66="Móng bê tông kết hợp đế"),JO66-FL66,0),0),IF(EN66="Cống hộp",IF(AND(EN66="Cống hộp",EU66="Móng bê tông"),JP66-GD66,0),IF(OR(EN66="Rãnh xây",EN66="Rãnh bê tông"),IF(AND(EN66="Rãnh xây",EU66="Móng bê tông"),JQ66-GD66,IF(AND(EN66="Rãnh bê tông",EU66="Móng bê tông"),JQ66-GD66,0)),0)))))</f>
        <v>41.699999999999996</v>
      </c>
      <c r="JJ66" s="20">
        <f t="shared" si="40"/>
        <v>0</v>
      </c>
      <c r="JK66" s="20">
        <f t="shared" si="41"/>
        <v>41.699999999999996</v>
      </c>
      <c r="JL66" s="20">
        <f t="shared" si="42"/>
        <v>0</v>
      </c>
      <c r="JM66" s="20">
        <f t="shared" si="43"/>
        <v>0</v>
      </c>
      <c r="JN66" s="20">
        <f t="shared" si="44"/>
        <v>41.9</v>
      </c>
      <c r="JO66" s="20">
        <f t="shared" si="45"/>
        <v>41.9</v>
      </c>
      <c r="JP66" s="20">
        <f t="shared" si="46"/>
        <v>0</v>
      </c>
      <c r="JQ66" s="20">
        <f t="shared" si="47"/>
        <v>0</v>
      </c>
      <c r="JR66" s="20">
        <f t="shared" si="48"/>
        <v>0</v>
      </c>
      <c r="JS66" s="26">
        <v>42</v>
      </c>
      <c r="JT66" s="25">
        <f t="shared" si="180"/>
        <v>0</v>
      </c>
      <c r="JU66" s="25">
        <f t="shared" si="49"/>
        <v>0</v>
      </c>
      <c r="JV66" s="25">
        <f t="shared" si="50"/>
        <v>0</v>
      </c>
      <c r="JW66" s="25">
        <f>ROUND(IF(EN66="Cống tròn",IF(EN66="Cống tròn",JX66+FF66,0),IF(EN66="Cống hộp",IF(EN66="Cống hộp",JX66+GP66,0),IF(OR(EN66="Rãnh xây",EN66="Rãnh bê tông"),IF(OR(EN66="Rãnh xây",EN66="Rãnh bê tông"),JX66+GP66,0),IF(EN66="ống nhựa",IF(EN66="Ống nhựa",JX66+HT66,0),IF(EN66="Rãnh thang",IF(EN66="Rãnh thang",JS66+#REF!,0),0))))),2)</f>
        <v>43.1</v>
      </c>
      <c r="JX66" s="27">
        <v>43</v>
      </c>
      <c r="JY66" s="25">
        <f t="shared" si="51"/>
        <v>43.1</v>
      </c>
      <c r="JZ66" s="25">
        <f t="shared" si="52"/>
        <v>0</v>
      </c>
      <c r="KA66" s="25">
        <f t="shared" si="53"/>
        <v>0</v>
      </c>
      <c r="KB66" s="25">
        <f t="shared" si="54"/>
        <v>0</v>
      </c>
      <c r="KC66" s="25">
        <f t="shared" si="55"/>
        <v>0</v>
      </c>
      <c r="KD66" s="28" t="s">
        <v>98</v>
      </c>
      <c r="KE66" s="27">
        <v>0</v>
      </c>
      <c r="KF66" s="25">
        <f t="shared" si="56"/>
        <v>1.0100000000000051</v>
      </c>
      <c r="KG66" s="25">
        <f t="shared" si="181"/>
        <v>1.0100000000000051</v>
      </c>
      <c r="KH66" s="27">
        <v>0</v>
      </c>
      <c r="KI66" s="25">
        <f t="shared" si="57"/>
        <v>0.37999999999999545</v>
      </c>
      <c r="KJ66" s="25">
        <f t="shared" si="182"/>
        <v>0.37999999999999545</v>
      </c>
      <c r="KK66" s="25">
        <f t="shared" si="58"/>
        <v>0</v>
      </c>
      <c r="KL66" s="25">
        <f t="shared" si="59"/>
        <v>0</v>
      </c>
      <c r="KM66" s="25">
        <f t="shared" si="183"/>
        <v>0</v>
      </c>
      <c r="KN66" s="25">
        <f t="shared" si="60"/>
        <v>0</v>
      </c>
      <c r="KO66" s="25">
        <f t="shared" si="61"/>
        <v>0</v>
      </c>
      <c r="KP66" s="25">
        <f t="shared" si="184"/>
        <v>0</v>
      </c>
      <c r="KQ66" s="25">
        <f t="shared" si="62"/>
        <v>0.2</v>
      </c>
      <c r="KR66" s="25">
        <f t="shared" si="63"/>
        <v>0.2</v>
      </c>
      <c r="KS66" s="25">
        <f t="shared" si="185"/>
        <v>0.2</v>
      </c>
      <c r="KT66" s="25">
        <f t="shared" si="64"/>
        <v>0</v>
      </c>
      <c r="KU66" s="25">
        <f t="shared" si="65"/>
        <v>0</v>
      </c>
      <c r="KV66" s="25">
        <f t="shared" si="186"/>
        <v>0</v>
      </c>
      <c r="KW66" s="25">
        <f t="shared" si="66"/>
        <v>0</v>
      </c>
      <c r="KX66" s="25">
        <f t="shared" si="67"/>
        <v>0</v>
      </c>
      <c r="KY66" s="25">
        <f t="shared" si="187"/>
        <v>0</v>
      </c>
      <c r="KZ66" s="25">
        <f t="shared" si="68"/>
        <v>0</v>
      </c>
      <c r="LA66" s="25">
        <f t="shared" si="69"/>
        <v>0</v>
      </c>
      <c r="LB66" s="25">
        <f t="shared" si="188"/>
        <v>0</v>
      </c>
      <c r="LC66" s="25">
        <f t="shared" si="70"/>
        <v>0.81000000000000516</v>
      </c>
      <c r="LD66" s="25">
        <f t="shared" si="71"/>
        <v>0.17999999999999544</v>
      </c>
      <c r="LE66" s="25">
        <f t="shared" si="189"/>
        <v>0.49500000000000033</v>
      </c>
      <c r="LF66" s="25">
        <f t="shared" si="72"/>
        <v>0</v>
      </c>
      <c r="LG66" s="25">
        <f t="shared" si="73"/>
        <v>0</v>
      </c>
      <c r="LH66" s="25">
        <f t="shared" si="190"/>
        <v>0</v>
      </c>
      <c r="LI66" s="25">
        <f t="shared" si="74"/>
        <v>0</v>
      </c>
      <c r="LJ66" s="25">
        <f t="shared" si="75"/>
        <v>0</v>
      </c>
      <c r="LK66" s="25">
        <f t="shared" si="191"/>
        <v>0</v>
      </c>
      <c r="LL66" s="25">
        <f t="shared" si="76"/>
        <v>0</v>
      </c>
      <c r="LM66" s="25">
        <f t="shared" si="77"/>
        <v>0</v>
      </c>
      <c r="LN66" s="25">
        <f t="shared" si="192"/>
        <v>0</v>
      </c>
      <c r="LO66" s="25">
        <f t="shared" si="78"/>
        <v>0</v>
      </c>
      <c r="LP66" s="25">
        <f t="shared" si="79"/>
        <v>0</v>
      </c>
      <c r="LQ66" s="25">
        <f t="shared" si="193"/>
        <v>0</v>
      </c>
      <c r="LR66" s="25">
        <f t="shared" si="80"/>
        <v>0</v>
      </c>
      <c r="LS66" s="25">
        <f t="shared" si="81"/>
        <v>0</v>
      </c>
      <c r="LT66" s="25">
        <f t="shared" si="194"/>
        <v>0</v>
      </c>
      <c r="LU66" s="25">
        <f t="shared" si="82"/>
        <v>0</v>
      </c>
      <c r="LV66" s="25">
        <f t="shared" si="83"/>
        <v>0</v>
      </c>
      <c r="LW66" s="25">
        <f t="shared" si="195"/>
        <v>0</v>
      </c>
      <c r="LX66" s="25">
        <f t="shared" si="84"/>
        <v>0</v>
      </c>
      <c r="LY66" s="25">
        <f t="shared" si="85"/>
        <v>0</v>
      </c>
      <c r="LZ66" s="25">
        <f t="shared" si="196"/>
        <v>0</v>
      </c>
      <c r="MA66" s="25">
        <f t="shared" si="86"/>
        <v>0</v>
      </c>
      <c r="MB66" s="25">
        <f t="shared" si="87"/>
        <v>0</v>
      </c>
      <c r="MC66" s="25">
        <f t="shared" si="197"/>
        <v>0</v>
      </c>
      <c r="MD66" s="25">
        <f t="shared" si="88"/>
        <v>0</v>
      </c>
      <c r="ME66" s="25">
        <f t="shared" si="89"/>
        <v>0</v>
      </c>
      <c r="MF66" s="25">
        <f t="shared" si="198"/>
        <v>0</v>
      </c>
      <c r="MG66" s="25">
        <f t="shared" si="90"/>
        <v>0</v>
      </c>
      <c r="MH66" s="25">
        <f t="shared" si="91"/>
        <v>0</v>
      </c>
      <c r="MI66" s="25">
        <f t="shared" si="199"/>
        <v>0</v>
      </c>
      <c r="MJ66" s="25">
        <f t="shared" si="92"/>
        <v>0</v>
      </c>
      <c r="MK66" s="25">
        <f t="shared" si="93"/>
        <v>0</v>
      </c>
      <c r="ML66" s="25">
        <f t="shared" si="200"/>
        <v>0</v>
      </c>
      <c r="MM66" s="25">
        <f t="shared" si="94"/>
        <v>0</v>
      </c>
      <c r="MN66" s="25">
        <f t="shared" si="95"/>
        <v>0</v>
      </c>
      <c r="MO66" s="25">
        <f t="shared" si="201"/>
        <v>0</v>
      </c>
      <c r="MP66" s="25">
        <f t="shared" si="96"/>
        <v>0</v>
      </c>
      <c r="MQ66" s="25">
        <f t="shared" si="97"/>
        <v>0</v>
      </c>
      <c r="MR66" s="25">
        <f t="shared" si="202"/>
        <v>0</v>
      </c>
      <c r="MS66" s="29">
        <v>1.4</v>
      </c>
      <c r="MT66" s="29">
        <v>0</v>
      </c>
      <c r="MU66" s="29">
        <v>1</v>
      </c>
      <c r="MV66" s="29">
        <v>1</v>
      </c>
      <c r="MW66" s="25">
        <f t="shared" si="98"/>
        <v>1.4</v>
      </c>
      <c r="MX66" s="25">
        <f t="shared" si="99"/>
        <v>1.41</v>
      </c>
      <c r="MY66" s="25">
        <f t="shared" si="100"/>
        <v>0</v>
      </c>
      <c r="MZ66" s="25">
        <f t="shared" si="101"/>
        <v>0</v>
      </c>
      <c r="NA66" s="25">
        <f t="shared" si="102"/>
        <v>1.4</v>
      </c>
      <c r="NB66" s="25">
        <f t="shared" si="103"/>
        <v>0.53</v>
      </c>
      <c r="NC66" s="25">
        <f t="shared" si="104"/>
        <v>0</v>
      </c>
      <c r="ND66" s="25">
        <f t="shared" si="105"/>
        <v>0</v>
      </c>
      <c r="NE66" s="25">
        <f t="shared" si="203"/>
        <v>1.4</v>
      </c>
      <c r="NF66" s="25">
        <f t="shared" si="203"/>
        <v>0.97</v>
      </c>
      <c r="NG66" s="25">
        <f t="shared" si="203"/>
        <v>0</v>
      </c>
      <c r="NH66" s="25">
        <f t="shared" si="203"/>
        <v>0</v>
      </c>
      <c r="NI66" s="25">
        <f t="shared" si="107"/>
        <v>51.98</v>
      </c>
      <c r="NJ66" s="25">
        <f t="shared" si="108"/>
        <v>0</v>
      </c>
      <c r="NK66" s="25">
        <f t="shared" si="109"/>
        <v>51.98</v>
      </c>
      <c r="NL66" s="25">
        <f t="shared" si="110"/>
        <v>25.31</v>
      </c>
      <c r="NM66" s="25">
        <f t="shared" si="111"/>
        <v>0</v>
      </c>
      <c r="NN66" s="25">
        <f t="shared" si="204"/>
        <v>25.31</v>
      </c>
      <c r="NO66" s="25">
        <f t="shared" si="112"/>
        <v>0</v>
      </c>
      <c r="NP66" s="25">
        <f t="shared" si="113"/>
        <v>0</v>
      </c>
      <c r="NQ66" s="25">
        <f t="shared" si="205"/>
        <v>0</v>
      </c>
      <c r="NR66" s="25">
        <f t="shared" si="114"/>
        <v>0</v>
      </c>
      <c r="NS66" s="25">
        <f t="shared" si="115"/>
        <v>0</v>
      </c>
      <c r="NT66" s="25">
        <f t="shared" si="206"/>
        <v>0</v>
      </c>
      <c r="NU66" s="25">
        <f t="shared" si="116"/>
        <v>0</v>
      </c>
      <c r="NV66" s="25">
        <f t="shared" si="117"/>
        <v>0</v>
      </c>
      <c r="NW66" s="25">
        <f t="shared" si="207"/>
        <v>0</v>
      </c>
      <c r="NX66" s="25">
        <f t="shared" si="208"/>
        <v>25.31</v>
      </c>
      <c r="NY66" s="25">
        <f t="shared" si="208"/>
        <v>0</v>
      </c>
      <c r="NZ66" s="25">
        <f t="shared" si="209"/>
        <v>25.31</v>
      </c>
      <c r="OA66" s="25">
        <f t="shared" si="210"/>
        <v>26.67</v>
      </c>
      <c r="OB66" s="25">
        <f t="shared" si="210"/>
        <v>0</v>
      </c>
      <c r="OC66" s="25">
        <f t="shared" si="211"/>
        <v>26.67</v>
      </c>
      <c r="OD66" s="25">
        <f t="shared" si="212"/>
        <v>25.31</v>
      </c>
      <c r="OE66" s="25">
        <f t="shared" si="212"/>
        <v>0</v>
      </c>
      <c r="OF66" s="25">
        <f t="shared" si="212"/>
        <v>25.31</v>
      </c>
      <c r="OG66" s="25">
        <f t="shared" si="119"/>
        <v>0</v>
      </c>
      <c r="OH66" s="25">
        <f t="shared" si="120"/>
        <v>0</v>
      </c>
      <c r="OI66" s="25">
        <f t="shared" si="121"/>
        <v>0</v>
      </c>
      <c r="OJ66" s="25">
        <f t="shared" si="122"/>
        <v>0</v>
      </c>
      <c r="OK66" s="25">
        <f t="shared" si="123"/>
        <v>0</v>
      </c>
      <c r="OL66" s="25">
        <f t="shared" si="124"/>
        <v>0</v>
      </c>
      <c r="OM66" s="25">
        <f t="shared" si="213"/>
        <v>0</v>
      </c>
      <c r="ON66" s="25">
        <f t="shared" si="213"/>
        <v>0</v>
      </c>
      <c r="OO66" s="25">
        <f t="shared" si="213"/>
        <v>0</v>
      </c>
      <c r="OP66" s="25">
        <f t="shared" si="125"/>
        <v>0</v>
      </c>
      <c r="OQ66" s="25">
        <f t="shared" si="126"/>
        <v>0</v>
      </c>
      <c r="OR66" s="25">
        <f t="shared" si="214"/>
        <v>0</v>
      </c>
      <c r="OS66" s="19">
        <v>536000.75</v>
      </c>
      <c r="OT66" s="19">
        <v>2370992.5</v>
      </c>
    </row>
    <row r="67" spans="1:410" ht="33" customHeight="1" x14ac:dyDescent="0.25">
      <c r="A67" s="18"/>
      <c r="B67" s="18" t="s">
        <v>838</v>
      </c>
      <c r="C67" s="18">
        <v>150.38</v>
      </c>
      <c r="D67" s="16" t="e">
        <f>_xlfn.IFNA(INDEX(#REF!,MATCH(E67,#REF!,0)),0)</f>
        <v>#REF!</v>
      </c>
      <c r="E67" s="18" t="s">
        <v>845</v>
      </c>
      <c r="F67" s="16" t="s">
        <v>765</v>
      </c>
      <c r="G67" s="16" t="s">
        <v>810</v>
      </c>
      <c r="H67" s="16" t="s">
        <v>767</v>
      </c>
      <c r="I67" s="16" t="s">
        <v>768</v>
      </c>
      <c r="J67" s="16" t="s">
        <v>811</v>
      </c>
      <c r="K67" s="16" t="s">
        <v>770</v>
      </c>
      <c r="L67" s="16" t="s">
        <v>771</v>
      </c>
      <c r="M67" s="18">
        <v>1.8399999999999999</v>
      </c>
      <c r="N67" s="18">
        <v>1.8399999999999999</v>
      </c>
      <c r="O67" s="18">
        <v>2.2399999999999998</v>
      </c>
      <c r="P67" s="18">
        <v>2.2399999999999998</v>
      </c>
      <c r="Q67" s="18">
        <v>0.1</v>
      </c>
      <c r="R67" s="18">
        <v>2.04</v>
      </c>
      <c r="S67" s="18">
        <v>2.04</v>
      </c>
      <c r="T67" s="18">
        <v>0.2</v>
      </c>
      <c r="U67" s="18">
        <v>0</v>
      </c>
      <c r="V67" s="18">
        <v>0</v>
      </c>
      <c r="W67" s="18">
        <v>0</v>
      </c>
      <c r="X67" s="18">
        <v>1.8399999999999999</v>
      </c>
      <c r="Y67" s="18">
        <v>1.7999999999999998</v>
      </c>
      <c r="Z67" s="20">
        <f t="shared" si="215"/>
        <v>1.1000000000000001</v>
      </c>
      <c r="AA67" s="18">
        <v>0.22</v>
      </c>
      <c r="AB67" s="18">
        <v>0</v>
      </c>
      <c r="AC67" s="18">
        <v>0</v>
      </c>
      <c r="AD67" s="18">
        <v>0</v>
      </c>
      <c r="AE67" s="18">
        <v>0</v>
      </c>
      <c r="AF67" s="18">
        <v>0</v>
      </c>
      <c r="AG67" s="18">
        <v>1.4</v>
      </c>
      <c r="AH67" s="18">
        <v>1.4</v>
      </c>
      <c r="AI67" s="20">
        <f t="shared" si="127"/>
        <v>1.25</v>
      </c>
      <c r="AJ67" s="18">
        <v>0</v>
      </c>
      <c r="AK67" s="18">
        <v>0</v>
      </c>
      <c r="AL67" s="20">
        <f t="shared" si="128"/>
        <v>0</v>
      </c>
      <c r="AM67" s="18">
        <v>1.8399999999999999</v>
      </c>
      <c r="AN67" s="18">
        <v>1.4</v>
      </c>
      <c r="AO67" s="18">
        <v>0.15</v>
      </c>
      <c r="AP67" s="18">
        <v>0.22</v>
      </c>
      <c r="AQ67" s="18">
        <v>0</v>
      </c>
      <c r="AR67" s="18">
        <v>0</v>
      </c>
      <c r="AS67" s="18">
        <v>0</v>
      </c>
      <c r="AT67" s="18">
        <v>0</v>
      </c>
      <c r="AU67" s="18">
        <v>0</v>
      </c>
      <c r="AV67" s="18">
        <v>1</v>
      </c>
      <c r="AW67" s="18">
        <v>0</v>
      </c>
      <c r="AX67" s="18">
        <v>0</v>
      </c>
      <c r="AY67" s="18">
        <v>0</v>
      </c>
      <c r="AZ67" s="18">
        <v>0</v>
      </c>
      <c r="BA67" s="18">
        <v>0</v>
      </c>
      <c r="BB67" s="18">
        <v>0</v>
      </c>
      <c r="BC67" s="18">
        <v>0</v>
      </c>
      <c r="BD67" s="18">
        <v>0</v>
      </c>
      <c r="BE67" s="18">
        <v>2</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6" t="e">
        <f>_xlfn.IFNA(IF(RIGHT(D67,2)="=G",0,INDEX(#REF!,MATCH(E67,#REF!,0))),0)</f>
        <v>#REF!</v>
      </c>
      <c r="CB67" s="16" t="s">
        <v>776</v>
      </c>
      <c r="CC67" s="18">
        <v>0</v>
      </c>
      <c r="CD67" s="18">
        <v>0</v>
      </c>
      <c r="CE67" s="18">
        <v>1.84</v>
      </c>
      <c r="CF67" s="18">
        <v>0.9</v>
      </c>
      <c r="CG67" s="18">
        <v>0.12</v>
      </c>
      <c r="CH67" s="18">
        <v>2</v>
      </c>
      <c r="CI67" s="16" t="s">
        <v>98</v>
      </c>
      <c r="CJ67" s="18">
        <v>0</v>
      </c>
      <c r="CK67" s="20">
        <f t="shared" si="129"/>
        <v>0.68</v>
      </c>
      <c r="CL67" s="20">
        <f t="shared" si="130"/>
        <v>0.68</v>
      </c>
      <c r="CM67" s="18">
        <v>40.08</v>
      </c>
      <c r="CN67" s="18">
        <v>42.92</v>
      </c>
      <c r="CO67" s="18">
        <v>42.081000000000003</v>
      </c>
      <c r="CP67" s="22">
        <f t="shared" si="131"/>
        <v>42.08</v>
      </c>
      <c r="CQ67" s="22">
        <f t="shared" si="132"/>
        <v>41.4</v>
      </c>
      <c r="CR67" s="22">
        <f t="shared" si="133"/>
        <v>0.68</v>
      </c>
      <c r="CS67" s="22">
        <f t="shared" si="134"/>
        <v>41.5</v>
      </c>
      <c r="CT67" s="22">
        <f t="shared" si="0"/>
        <v>41.7</v>
      </c>
      <c r="CU67" s="18">
        <v>41.7</v>
      </c>
      <c r="CV67" s="22">
        <f t="shared" si="135"/>
        <v>1.1000000000000001</v>
      </c>
      <c r="CW67" s="22">
        <f t="shared" si="1"/>
        <v>0</v>
      </c>
      <c r="CX67" s="22">
        <f t="shared" si="2"/>
        <v>0</v>
      </c>
      <c r="CY67" s="22">
        <f t="shared" si="136"/>
        <v>42.77</v>
      </c>
      <c r="CZ67" s="22">
        <f t="shared" si="137"/>
        <v>42.92</v>
      </c>
      <c r="DA67" s="18">
        <v>42.92</v>
      </c>
      <c r="DB67" s="20">
        <f t="shared" si="138"/>
        <v>1.52</v>
      </c>
      <c r="DC67" s="20">
        <f t="shared" si="139"/>
        <v>0.84</v>
      </c>
      <c r="DD67" s="20">
        <f t="shared" si="140"/>
        <v>0.68</v>
      </c>
      <c r="DE67" s="20">
        <f t="shared" si="3"/>
        <v>0.1</v>
      </c>
      <c r="DF67" s="20">
        <f t="shared" si="4"/>
        <v>0.2</v>
      </c>
      <c r="DG67" s="20">
        <f t="shared" si="5"/>
        <v>0.38</v>
      </c>
      <c r="DH67" s="20">
        <f t="shared" si="6"/>
        <v>0</v>
      </c>
      <c r="DI67" s="20">
        <f t="shared" si="7"/>
        <v>0</v>
      </c>
      <c r="DJ67" s="20">
        <f t="shared" si="8"/>
        <v>0</v>
      </c>
      <c r="DK67" s="20">
        <f t="shared" si="141"/>
        <v>0.68</v>
      </c>
      <c r="DL67" s="20">
        <f t="shared" si="142"/>
        <v>0</v>
      </c>
      <c r="DM67" s="20">
        <f t="shared" si="216"/>
        <v>0</v>
      </c>
      <c r="DN67" s="20">
        <f t="shared" si="143"/>
        <v>0</v>
      </c>
      <c r="DO67" s="18">
        <v>2.44</v>
      </c>
      <c r="DP67" s="18">
        <v>0</v>
      </c>
      <c r="DQ67" s="18">
        <v>1</v>
      </c>
      <c r="DR67" s="18">
        <v>1</v>
      </c>
      <c r="DS67" s="25">
        <f t="shared" si="144"/>
        <v>2.44</v>
      </c>
      <c r="DT67" s="25">
        <f t="shared" si="145"/>
        <v>0</v>
      </c>
      <c r="DU67" s="25">
        <f t="shared" si="146"/>
        <v>1.66</v>
      </c>
      <c r="DV67" s="25">
        <f t="shared" si="147"/>
        <v>0</v>
      </c>
      <c r="DW67" s="25">
        <f t="shared" si="148"/>
        <v>1.66</v>
      </c>
      <c r="DX67" s="25">
        <f t="shared" si="149"/>
        <v>3.72</v>
      </c>
      <c r="DY67" s="25">
        <f t="shared" si="150"/>
        <v>0</v>
      </c>
      <c r="DZ67" s="25">
        <f t="shared" si="151"/>
        <v>3.72</v>
      </c>
      <c r="EA67" s="25">
        <f t="shared" si="152"/>
        <v>2.62</v>
      </c>
      <c r="EB67" s="25">
        <f t="shared" si="153"/>
        <v>0</v>
      </c>
      <c r="EC67" s="25">
        <f t="shared" si="154"/>
        <v>2.62</v>
      </c>
      <c r="ED67" s="25">
        <f t="shared" si="155"/>
        <v>1.1000000000000001</v>
      </c>
      <c r="EE67" s="25">
        <f t="shared" si="155"/>
        <v>0</v>
      </c>
      <c r="EF67" s="25">
        <f t="shared" si="156"/>
        <v>1.1000000000000001</v>
      </c>
      <c r="EG67" s="25">
        <f t="shared" si="157"/>
        <v>2.62</v>
      </c>
      <c r="EH67" s="25">
        <f t="shared" si="157"/>
        <v>0</v>
      </c>
      <c r="EI67" s="25">
        <f t="shared" si="158"/>
        <v>2.62</v>
      </c>
      <c r="EJ67" s="18">
        <v>150.38</v>
      </c>
      <c r="EK67" s="18">
        <v>95.37</v>
      </c>
      <c r="EL67" s="18" t="s">
        <v>845</v>
      </c>
      <c r="EM67" s="18" t="s">
        <v>846</v>
      </c>
      <c r="EN67" s="16" t="s">
        <v>774</v>
      </c>
      <c r="EO67" s="16" t="s">
        <v>132</v>
      </c>
      <c r="EP67" s="16" t="e">
        <f>IF(OR(EN67="Cống tròn",EN67="Cống hộp",EN67="Ống nhựa"),INDEX(#REF!,MATCH(E67,#REF!,0)),IF(OR(EN67="Rãnh xây",EN67="Rãnh bê tông"),INDEX(#REF!,MATCH(E67,#REF!,0)),0))</f>
        <v>#REF!</v>
      </c>
      <c r="EQ67" s="18">
        <v>8.61</v>
      </c>
      <c r="ER67" s="18">
        <v>1</v>
      </c>
      <c r="ES67" s="25">
        <f t="shared" si="159"/>
        <v>9</v>
      </c>
      <c r="ET67" s="1" t="e">
        <f>_xlfn.IFNA(IF(EN67="Cống tròn",INDEX(#REF!,MATCH(E67,#REF!,0)),IF(EN67="Cống hộp",INDEX(#REF!,MATCH(E67,#REF!,0)),EU67&amp;" ,"&amp;EV67)),0)</f>
        <v>#REF!</v>
      </c>
      <c r="EU67" s="16" t="s">
        <v>769</v>
      </c>
      <c r="EV67" s="16" t="s">
        <v>775</v>
      </c>
      <c r="EW67" s="16" t="e">
        <f>_xlfn.IFNA(INDEX(#REF!,MATCH(E67,#REF!,0)),0)</f>
        <v>#REF!</v>
      </c>
      <c r="EX67" s="16"/>
      <c r="EY67" s="18">
        <v>0</v>
      </c>
      <c r="EZ67" s="18">
        <v>0</v>
      </c>
      <c r="FA67" s="18">
        <v>0</v>
      </c>
      <c r="FB67" s="19">
        <v>0</v>
      </c>
      <c r="FC67" s="19">
        <v>0</v>
      </c>
      <c r="FD67" s="25">
        <f t="shared" si="9"/>
        <v>0</v>
      </c>
      <c r="FE67" s="25">
        <f t="shared" si="160"/>
        <v>0</v>
      </c>
      <c r="FF67" s="18">
        <v>0.1</v>
      </c>
      <c r="FG67" s="18">
        <v>2</v>
      </c>
      <c r="FH67" s="18">
        <v>1</v>
      </c>
      <c r="FI67" s="25">
        <f t="shared" si="161"/>
        <v>1.2</v>
      </c>
      <c r="FJ67" s="18">
        <v>0</v>
      </c>
      <c r="FK67" s="18">
        <v>0</v>
      </c>
      <c r="FL67" s="18">
        <v>0.2</v>
      </c>
      <c r="FM67" s="18">
        <v>1.4</v>
      </c>
      <c r="FN67" s="18">
        <v>0</v>
      </c>
      <c r="FO67" s="25">
        <f t="shared" si="162"/>
        <v>1.4</v>
      </c>
      <c r="FP67" s="18">
        <v>1.4999999999999999E-2</v>
      </c>
      <c r="FQ67" s="18">
        <v>1</v>
      </c>
      <c r="FR67" s="25">
        <f t="shared" si="10"/>
        <v>8</v>
      </c>
      <c r="FS67" s="25">
        <f t="shared" si="11"/>
        <v>0.105</v>
      </c>
      <c r="FT67" s="25">
        <f t="shared" si="12"/>
        <v>8.1050000000000004</v>
      </c>
      <c r="FU67" s="25">
        <f t="shared" si="13"/>
        <v>-0.50499999999999901</v>
      </c>
      <c r="FV67" s="25" t="str">
        <f t="shared" si="163"/>
        <v>Thêm 01</v>
      </c>
      <c r="FW67" s="25">
        <f t="shared" si="164"/>
        <v>0.51</v>
      </c>
      <c r="FX67" s="16"/>
      <c r="FY67" s="16"/>
      <c r="FZ67" s="16"/>
      <c r="GA67" s="16"/>
      <c r="GB67" s="19">
        <v>0</v>
      </c>
      <c r="GC67" s="19">
        <v>0</v>
      </c>
      <c r="GD67" s="19">
        <v>0</v>
      </c>
      <c r="GE67" s="19">
        <v>0</v>
      </c>
      <c r="GF67" s="19">
        <v>0</v>
      </c>
      <c r="GG67" s="19">
        <v>0</v>
      </c>
      <c r="GH67" s="19">
        <v>0</v>
      </c>
      <c r="GI67" s="19">
        <v>0</v>
      </c>
      <c r="GJ67" s="19">
        <v>0</v>
      </c>
      <c r="GK67" s="19">
        <v>0</v>
      </c>
      <c r="GL67" s="25">
        <f t="shared" si="14"/>
        <v>0</v>
      </c>
      <c r="GM67" s="25">
        <f t="shared" si="165"/>
        <v>0</v>
      </c>
      <c r="GN67" s="19">
        <v>0</v>
      </c>
      <c r="GO67" s="19">
        <v>0</v>
      </c>
      <c r="GP67" s="19">
        <v>0</v>
      </c>
      <c r="GQ67" s="19">
        <v>0</v>
      </c>
      <c r="GR67" s="1" t="e">
        <f>_xlfn.IFNA(INDEX(#REF!,MATCH(E67,#REF!,0)),0)</f>
        <v>#REF!</v>
      </c>
      <c r="GS67" s="16"/>
      <c r="GT67" s="18">
        <v>0</v>
      </c>
      <c r="GU67" s="18">
        <v>0</v>
      </c>
      <c r="GV67" s="18">
        <v>0</v>
      </c>
      <c r="GW67" s="18">
        <v>0</v>
      </c>
      <c r="GX67" s="25">
        <f t="shared" si="15"/>
        <v>0</v>
      </c>
      <c r="GY67" s="25">
        <f t="shared" si="16"/>
        <v>0</v>
      </c>
      <c r="GZ67" s="25">
        <f t="shared" si="166"/>
        <v>0</v>
      </c>
      <c r="HA67" s="1" t="e" cm="1">
        <f t="array" ref="HA67">INDEX(#REF!,MATCH(EJ67&amp;EK67&amp;HD67&amp;HE67&amp;HF67,#REF!&amp;#REF!&amp;#REF!&amp;#REF!&amp;#REF!,0))</f>
        <v>#REF!</v>
      </c>
      <c r="HB67" s="16"/>
      <c r="HC67" s="25">
        <f t="shared" si="167"/>
        <v>0</v>
      </c>
      <c r="HD67" s="18">
        <v>0</v>
      </c>
      <c r="HE67" s="18">
        <v>0</v>
      </c>
      <c r="HF67" s="18">
        <v>0</v>
      </c>
      <c r="HG67" s="1" t="e" cm="1">
        <f t="array" ref="HG67">INDEX(#REF!,MATCH(EJ67&amp;EK67&amp;HJ67&amp;HK67&amp;HL67,#REF!&amp;#REF!&amp;#REF!&amp;#REF!&amp;#REF!,0))</f>
        <v>#REF!</v>
      </c>
      <c r="HH67" s="16"/>
      <c r="HI67" s="25">
        <f t="shared" si="168"/>
        <v>0</v>
      </c>
      <c r="HJ67" s="25">
        <f t="shared" si="169"/>
        <v>0</v>
      </c>
      <c r="HK67" s="19">
        <v>0</v>
      </c>
      <c r="HL67" s="19">
        <v>0</v>
      </c>
      <c r="HM67" s="18">
        <v>0.01</v>
      </c>
      <c r="HN67" s="18">
        <v>1</v>
      </c>
      <c r="HO67" s="25">
        <f t="shared" si="170"/>
        <v>0</v>
      </c>
      <c r="HP67" s="25">
        <f t="shared" si="171"/>
        <v>0</v>
      </c>
      <c r="HQ67" s="25">
        <f t="shared" si="172"/>
        <v>0</v>
      </c>
      <c r="HR67" s="25">
        <f t="shared" si="173"/>
        <v>0</v>
      </c>
      <c r="HS67" s="25">
        <f t="shared" si="174"/>
        <v>0</v>
      </c>
      <c r="HT67" s="19">
        <v>0</v>
      </c>
      <c r="HU67" s="19">
        <v>0</v>
      </c>
      <c r="HV67" s="19">
        <v>0</v>
      </c>
      <c r="HW67" s="25">
        <f t="shared" si="175"/>
        <v>0</v>
      </c>
      <c r="HX67" s="19">
        <v>0</v>
      </c>
      <c r="HY67" s="19">
        <v>0</v>
      </c>
      <c r="HZ67" s="18">
        <v>42.08</v>
      </c>
      <c r="IA67" s="20">
        <f>ROUND(IF(EN67="Cống tròn",IF(EN67="Cống tròn",IF(EU67="Không có móng",IQ67-FF67,IF(EU67="Đế",IP67-FN67,IF(OR(EU67="Móng bê tông",EU67="Móng bê tông kết hợp đế"),II67-FJ67,0))),0),IF(EN67="Cống hộp",IF(AND(EN67="Cống hộp",EU67="Không có móng"),IQ67-GF67,IF(AND(EN67="Cống hộp",EU67="Móng bê tông"),IJ67-GB67,0)),IF(OR(EN67="Rãnh xây",EN67="Rãnh bê tông"),IF(OR(EN67="Rãnh xây",EN67="Rãnh bê tông"),IK67-GB67,0),IF(EN67="Ống nhựa",IF(AND(EN67="Ống nhựa",EU67="Không đắp cát"),IQ67-HT67,IF(AND(EN67="Ống nhựa",EU67="Đắp cát"),IH67-HX67,0)),IF(EN67="Rãnh thang",IF(EN67="Rãnh thang",IF(EU67="Móng bê tông",#REF!-#REF!,IQ67),0),0))))),2)</f>
        <v>41.7</v>
      </c>
      <c r="IB67" s="20">
        <f t="shared" si="176"/>
        <v>0.37999999999999545</v>
      </c>
      <c r="IC67" s="20">
        <f t="shared" si="17"/>
        <v>41.699999999999996</v>
      </c>
      <c r="ID67" s="20">
        <f t="shared" si="18"/>
        <v>0</v>
      </c>
      <c r="IE67" s="20">
        <f t="shared" si="19"/>
        <v>0</v>
      </c>
      <c r="IF67" s="20">
        <f t="shared" si="20"/>
        <v>0</v>
      </c>
      <c r="IG67" s="20">
        <f>IF(EN67="Rãnh thang",IF(AND(EN67="Rãnh thang",EU67="Móng bê tông"),IQ67-#REF!,0),IF(EN67="Ống nhựa",IF(AND(EN67="Ống nhựa",EU67="Đắp cát"),IQ67-HT67,0),IF(EN67="Cống tròn",IF(EN67="Cống tròn",IF(OR(EU67="Móng bê tông",EU67="Móng bê tông kết hợp đế"),IM67-FL67,0),0),IF(EN67="Cống hộp",IF(AND(EN67="Cống hộp",EU67="Móng bê tông"),IN67-GD67,0),IF(OR(EN67="Rãnh xây",EN67="Rãnh bê tông"),IF(AND(EN67="Rãnh xây",EU67="Móng bê tông"),IO67-GD67,IF(AND(EN67="Rãnh bê tông",EU67="Móng bê tông"),IO67-GD67,0)),0)))))</f>
        <v>41.699999999999996</v>
      </c>
      <c r="IH67" s="20">
        <f t="shared" si="21"/>
        <v>0</v>
      </c>
      <c r="II67" s="20">
        <f t="shared" si="22"/>
        <v>41.699999999999996</v>
      </c>
      <c r="IJ67" s="20">
        <f t="shared" si="23"/>
        <v>0</v>
      </c>
      <c r="IK67" s="20">
        <f t="shared" si="177"/>
        <v>0</v>
      </c>
      <c r="IL67" s="20">
        <f t="shared" si="24"/>
        <v>41.9</v>
      </c>
      <c r="IM67" s="20">
        <f t="shared" si="25"/>
        <v>41.9</v>
      </c>
      <c r="IN67" s="20">
        <f t="shared" si="26"/>
        <v>0</v>
      </c>
      <c r="IO67" s="20">
        <f t="shared" si="27"/>
        <v>0</v>
      </c>
      <c r="IP67" s="20">
        <f t="shared" si="28"/>
        <v>0</v>
      </c>
      <c r="IQ67" s="18">
        <v>42</v>
      </c>
      <c r="IR67" s="25">
        <f t="shared" si="178"/>
        <v>0</v>
      </c>
      <c r="IS67" s="25">
        <f t="shared" si="29"/>
        <v>0</v>
      </c>
      <c r="IT67" s="25">
        <f t="shared" si="30"/>
        <v>0</v>
      </c>
      <c r="IU67" s="25">
        <f>ROUND(IF(EN67="Cống tròn",IF(EN67="Cống tròn",IV67+FF67,0),IF(EN67="Cống hộp",IF(EN67="Cống hộp",IV67+GP67,0),IF(OR(EN67="Rãnh xây",EN67="Rãnh bê tông"),IF(OR(EN67="Rãnh xây",EN67="Rãnh bê tông"),IV67+GP67,0),IF(EN67="ống nhựa",IF(EN67="Ống nhựa",IV67+HT67,0),IF(EN67="Rãnh thang",IF(EN67="Rãnh thang",IQ67+#REF!,0),0))))),2)</f>
        <v>41.07</v>
      </c>
      <c r="IV67" s="18">
        <v>40.97</v>
      </c>
      <c r="IW67" s="25">
        <f t="shared" si="31"/>
        <v>41.07</v>
      </c>
      <c r="IX67" s="25">
        <f t="shared" si="32"/>
        <v>0</v>
      </c>
      <c r="IY67" s="25">
        <f t="shared" si="33"/>
        <v>0</v>
      </c>
      <c r="IZ67" s="25">
        <f t="shared" si="34"/>
        <v>0</v>
      </c>
      <c r="JA67" s="25">
        <f t="shared" si="35"/>
        <v>0</v>
      </c>
      <c r="JB67" s="18">
        <v>40.119999999999997</v>
      </c>
      <c r="JC67" s="20">
        <f>ROUND(IF(EN67="Cống tròn",IF(EN67="Cống tròn",IF(EU67="Không có móng",JS67-FF67,IF(EU67="Đế",JR67-FN67,IF(OR(EU67="Móng bê tông",EU67="Móng bê tông kết hợp đế"),JK67-FJ67,0))),0),IF(EN67="Cống hộp",IF(AND(EN67="Cống hộp",EU67="Không có móng"),JS67-GF67,IF(AND(EN67="Cống hộp",EU67="Móng bê tông"),JL67-GB67,0)),IF(OR(EN67="Rãnh xây",EN67="Rãnh bê tông"),IF(OR(EN67="Rãnh xây",EN67="Rãnh bê tông"),JM67-GB67,0),IF(EN67="Ống nhựa",IF(AND(EN67="Ống nhựa",EU67="Không đắp cát"),JS67-HT67,IF(AND(EN67="Ống nhựa",EU67="Đắp cát"),JJ67-HX67,0)),IF(EN67="Rãnh thang",IF(EN67="Rãnh thang",IF(EU67="Móng bê tông",#REF!-#REF!,JS67),0),0))))),2)</f>
        <v>39.67</v>
      </c>
      <c r="JD67" s="20">
        <f t="shared" si="179"/>
        <v>0.44999999999999574</v>
      </c>
      <c r="JE67" s="20">
        <f t="shared" si="36"/>
        <v>39.669999999999995</v>
      </c>
      <c r="JF67" s="20">
        <f t="shared" si="37"/>
        <v>0</v>
      </c>
      <c r="JG67" s="20">
        <f t="shared" si="38"/>
        <v>0</v>
      </c>
      <c r="JH67" s="20">
        <f t="shared" si="39"/>
        <v>0</v>
      </c>
      <c r="JI67" s="20">
        <f>IF(EN67="Rãnh thang",IF(AND(EN67="Rãnh thang",EU67="Móng bê tông"),JS67-#REF!,0),IF(EN67="Ống nhựa",IF(AND(EN67="Ống nhựa",EU67="Đắp cát"),JS67-HT67,0),IF(EN67="Cống tròn",IF(EN67="Cống tròn",IF(OR(EU67="Móng bê tông",EU67="Móng bê tông kết hợp đế"),JO67-FL67,0),0),IF(EN67="Cống hộp",IF(AND(EN67="Cống hộp",EU67="Móng bê tông"),JP67-GD67,0),IF(OR(EN67="Rãnh xây",EN67="Rãnh bê tông"),IF(AND(EN67="Rãnh xây",EU67="Móng bê tông"),JQ67-GD67,IF(AND(EN67="Rãnh bê tông",EU67="Móng bê tông"),JQ67-GD67,0)),0)))))</f>
        <v>39.669999999999995</v>
      </c>
      <c r="JJ67" s="20">
        <f t="shared" si="40"/>
        <v>0</v>
      </c>
      <c r="JK67" s="20">
        <f t="shared" si="41"/>
        <v>39.669999999999995</v>
      </c>
      <c r="JL67" s="20">
        <f t="shared" si="42"/>
        <v>0</v>
      </c>
      <c r="JM67" s="20">
        <f t="shared" si="43"/>
        <v>0</v>
      </c>
      <c r="JN67" s="20">
        <f t="shared" si="44"/>
        <v>39.869999999999997</v>
      </c>
      <c r="JO67" s="20">
        <f t="shared" si="45"/>
        <v>39.869999999999997</v>
      </c>
      <c r="JP67" s="20">
        <f t="shared" si="46"/>
        <v>0</v>
      </c>
      <c r="JQ67" s="20">
        <f t="shared" si="47"/>
        <v>0</v>
      </c>
      <c r="JR67" s="20">
        <f t="shared" si="48"/>
        <v>0</v>
      </c>
      <c r="JS67" s="26">
        <v>39.97</v>
      </c>
      <c r="JT67" s="25">
        <f t="shared" si="180"/>
        <v>0</v>
      </c>
      <c r="JU67" s="25">
        <f t="shared" si="49"/>
        <v>0</v>
      </c>
      <c r="JV67" s="25">
        <f t="shared" si="50"/>
        <v>0</v>
      </c>
      <c r="JW67" s="25">
        <f>ROUND(IF(EN67="Cống tròn",IF(EN67="Cống tròn",JX67+FF67,0),IF(EN67="Cống hộp",IF(EN67="Cống hộp",JX67+GP67,0),IF(OR(EN67="Rãnh xây",EN67="Rãnh bê tông"),IF(OR(EN67="Rãnh xây",EN67="Rãnh bê tông"),JX67+GP67,0),IF(EN67="ống nhựa",IF(EN67="Ống nhựa",JX67+HT67,0),IF(EN67="Rãnh thang",IF(EN67="Rãnh thang",JS67+#REF!,0),0))))),2)</f>
        <v>41.07</v>
      </c>
      <c r="JX67" s="27">
        <v>40.97</v>
      </c>
      <c r="JY67" s="25">
        <f t="shared" si="51"/>
        <v>41.07</v>
      </c>
      <c r="JZ67" s="25">
        <f t="shared" si="52"/>
        <v>0</v>
      </c>
      <c r="KA67" s="25">
        <f t="shared" si="53"/>
        <v>0</v>
      </c>
      <c r="KB67" s="25">
        <f t="shared" si="54"/>
        <v>0</v>
      </c>
      <c r="KC67" s="25">
        <f t="shared" si="55"/>
        <v>0</v>
      </c>
      <c r="KD67" s="28" t="s">
        <v>98</v>
      </c>
      <c r="KE67" s="27">
        <v>0</v>
      </c>
      <c r="KF67" s="25">
        <f t="shared" si="56"/>
        <v>0.37999999999999545</v>
      </c>
      <c r="KG67" s="25">
        <f t="shared" si="181"/>
        <v>0.37999999999999545</v>
      </c>
      <c r="KH67" s="27">
        <v>0</v>
      </c>
      <c r="KI67" s="25">
        <f t="shared" si="57"/>
        <v>0.44999999999999574</v>
      </c>
      <c r="KJ67" s="25">
        <f t="shared" si="182"/>
        <v>0.44999999999999574</v>
      </c>
      <c r="KK67" s="25">
        <f t="shared" si="58"/>
        <v>0</v>
      </c>
      <c r="KL67" s="25">
        <f t="shared" si="59"/>
        <v>0</v>
      </c>
      <c r="KM67" s="25">
        <f t="shared" si="183"/>
        <v>0</v>
      </c>
      <c r="KN67" s="25">
        <f t="shared" si="60"/>
        <v>0</v>
      </c>
      <c r="KO67" s="25">
        <f t="shared" si="61"/>
        <v>0</v>
      </c>
      <c r="KP67" s="25">
        <f t="shared" si="184"/>
        <v>0</v>
      </c>
      <c r="KQ67" s="25">
        <f t="shared" si="62"/>
        <v>0.2</v>
      </c>
      <c r="KR67" s="25">
        <f t="shared" si="63"/>
        <v>0.2</v>
      </c>
      <c r="KS67" s="25">
        <f t="shared" si="185"/>
        <v>0.2</v>
      </c>
      <c r="KT67" s="25">
        <f t="shared" si="64"/>
        <v>0</v>
      </c>
      <c r="KU67" s="25">
        <f t="shared" si="65"/>
        <v>0</v>
      </c>
      <c r="KV67" s="25">
        <f t="shared" si="186"/>
        <v>0</v>
      </c>
      <c r="KW67" s="25">
        <f t="shared" si="66"/>
        <v>0</v>
      </c>
      <c r="KX67" s="25">
        <f t="shared" si="67"/>
        <v>0</v>
      </c>
      <c r="KY67" s="25">
        <f t="shared" si="187"/>
        <v>0</v>
      </c>
      <c r="KZ67" s="25">
        <f t="shared" si="68"/>
        <v>0</v>
      </c>
      <c r="LA67" s="25">
        <f t="shared" si="69"/>
        <v>0</v>
      </c>
      <c r="LB67" s="25">
        <f t="shared" si="188"/>
        <v>0</v>
      </c>
      <c r="LC67" s="25">
        <f t="shared" si="70"/>
        <v>0.17999999999999544</v>
      </c>
      <c r="LD67" s="25">
        <f t="shared" si="71"/>
        <v>0.24999999999999573</v>
      </c>
      <c r="LE67" s="25">
        <f t="shared" si="189"/>
        <v>0.21499999999999558</v>
      </c>
      <c r="LF67" s="25">
        <f t="shared" si="72"/>
        <v>0</v>
      </c>
      <c r="LG67" s="25">
        <f t="shared" si="73"/>
        <v>0</v>
      </c>
      <c r="LH67" s="25">
        <f t="shared" si="190"/>
        <v>0</v>
      </c>
      <c r="LI67" s="25">
        <f t="shared" si="74"/>
        <v>0</v>
      </c>
      <c r="LJ67" s="25">
        <f t="shared" si="75"/>
        <v>0</v>
      </c>
      <c r="LK67" s="25">
        <f t="shared" si="191"/>
        <v>0</v>
      </c>
      <c r="LL67" s="25">
        <f t="shared" si="76"/>
        <v>0</v>
      </c>
      <c r="LM67" s="25">
        <f t="shared" si="77"/>
        <v>0</v>
      </c>
      <c r="LN67" s="25">
        <f t="shared" si="192"/>
        <v>0</v>
      </c>
      <c r="LO67" s="25">
        <f t="shared" si="78"/>
        <v>0</v>
      </c>
      <c r="LP67" s="25">
        <f t="shared" si="79"/>
        <v>0</v>
      </c>
      <c r="LQ67" s="25">
        <f t="shared" si="193"/>
        <v>0</v>
      </c>
      <c r="LR67" s="25">
        <f t="shared" si="80"/>
        <v>0</v>
      </c>
      <c r="LS67" s="25">
        <f t="shared" si="81"/>
        <v>0</v>
      </c>
      <c r="LT67" s="25">
        <f t="shared" si="194"/>
        <v>0</v>
      </c>
      <c r="LU67" s="25">
        <f t="shared" si="82"/>
        <v>0</v>
      </c>
      <c r="LV67" s="25">
        <f t="shared" si="83"/>
        <v>0</v>
      </c>
      <c r="LW67" s="25">
        <f t="shared" si="195"/>
        <v>0</v>
      </c>
      <c r="LX67" s="25">
        <f t="shared" si="84"/>
        <v>0</v>
      </c>
      <c r="LY67" s="25">
        <f t="shared" si="85"/>
        <v>0</v>
      </c>
      <c r="LZ67" s="25">
        <f t="shared" si="196"/>
        <v>0</v>
      </c>
      <c r="MA67" s="25">
        <f t="shared" si="86"/>
        <v>0</v>
      </c>
      <c r="MB67" s="25">
        <f t="shared" si="87"/>
        <v>0</v>
      </c>
      <c r="MC67" s="25">
        <f t="shared" si="197"/>
        <v>0</v>
      </c>
      <c r="MD67" s="25">
        <f t="shared" si="88"/>
        <v>0</v>
      </c>
      <c r="ME67" s="25">
        <f t="shared" si="89"/>
        <v>0</v>
      </c>
      <c r="MF67" s="25">
        <f t="shared" si="198"/>
        <v>0</v>
      </c>
      <c r="MG67" s="25">
        <f t="shared" si="90"/>
        <v>0</v>
      </c>
      <c r="MH67" s="25">
        <f t="shared" si="91"/>
        <v>0</v>
      </c>
      <c r="MI67" s="25">
        <f t="shared" si="199"/>
        <v>0</v>
      </c>
      <c r="MJ67" s="25">
        <f t="shared" si="92"/>
        <v>0</v>
      </c>
      <c r="MK67" s="25">
        <f t="shared" si="93"/>
        <v>0</v>
      </c>
      <c r="ML67" s="25">
        <f t="shared" si="200"/>
        <v>0</v>
      </c>
      <c r="MM67" s="25">
        <f t="shared" si="94"/>
        <v>0</v>
      </c>
      <c r="MN67" s="25">
        <f t="shared" si="95"/>
        <v>0</v>
      </c>
      <c r="MO67" s="25">
        <f t="shared" si="201"/>
        <v>0</v>
      </c>
      <c r="MP67" s="25">
        <f t="shared" si="96"/>
        <v>0</v>
      </c>
      <c r="MQ67" s="25">
        <f t="shared" si="97"/>
        <v>0</v>
      </c>
      <c r="MR67" s="25">
        <f t="shared" si="202"/>
        <v>0</v>
      </c>
      <c r="MS67" s="29">
        <v>1.4</v>
      </c>
      <c r="MT67" s="29">
        <v>0</v>
      </c>
      <c r="MU67" s="29">
        <v>1</v>
      </c>
      <c r="MV67" s="29">
        <v>1</v>
      </c>
      <c r="MW67" s="25">
        <f t="shared" si="98"/>
        <v>1.4</v>
      </c>
      <c r="MX67" s="25">
        <f t="shared" si="99"/>
        <v>0.53</v>
      </c>
      <c r="MY67" s="25">
        <f t="shared" si="100"/>
        <v>0</v>
      </c>
      <c r="MZ67" s="25">
        <f t="shared" si="101"/>
        <v>0</v>
      </c>
      <c r="NA67" s="25">
        <f t="shared" si="102"/>
        <v>1.4</v>
      </c>
      <c r="NB67" s="25">
        <f t="shared" si="103"/>
        <v>0.63</v>
      </c>
      <c r="NC67" s="25">
        <f t="shared" si="104"/>
        <v>0</v>
      </c>
      <c r="ND67" s="25">
        <f t="shared" si="105"/>
        <v>0</v>
      </c>
      <c r="NE67" s="25">
        <f t="shared" si="203"/>
        <v>1.4</v>
      </c>
      <c r="NF67" s="25">
        <f t="shared" si="203"/>
        <v>0.58000000000000007</v>
      </c>
      <c r="NG67" s="25">
        <f t="shared" si="203"/>
        <v>0</v>
      </c>
      <c r="NH67" s="25">
        <f t="shared" si="203"/>
        <v>0</v>
      </c>
      <c r="NI67" s="25">
        <f t="shared" si="107"/>
        <v>4.99</v>
      </c>
      <c r="NJ67" s="25">
        <f t="shared" si="108"/>
        <v>0</v>
      </c>
      <c r="NK67" s="25">
        <f t="shared" si="109"/>
        <v>4.99</v>
      </c>
      <c r="NL67" s="25">
        <f t="shared" si="110"/>
        <v>2.72</v>
      </c>
      <c r="NM67" s="25">
        <f t="shared" si="111"/>
        <v>0</v>
      </c>
      <c r="NN67" s="25">
        <f t="shared" si="204"/>
        <v>2.72</v>
      </c>
      <c r="NO67" s="25">
        <f t="shared" si="112"/>
        <v>0</v>
      </c>
      <c r="NP67" s="25">
        <f t="shared" si="113"/>
        <v>0</v>
      </c>
      <c r="NQ67" s="25">
        <f t="shared" si="205"/>
        <v>0</v>
      </c>
      <c r="NR67" s="25">
        <f t="shared" si="114"/>
        <v>0</v>
      </c>
      <c r="NS67" s="25">
        <f t="shared" si="115"/>
        <v>0</v>
      </c>
      <c r="NT67" s="25">
        <f t="shared" si="206"/>
        <v>0</v>
      </c>
      <c r="NU67" s="25">
        <f t="shared" si="116"/>
        <v>0</v>
      </c>
      <c r="NV67" s="25">
        <f t="shared" si="117"/>
        <v>0</v>
      </c>
      <c r="NW67" s="25">
        <f t="shared" si="207"/>
        <v>0</v>
      </c>
      <c r="NX67" s="25">
        <f t="shared" si="208"/>
        <v>2.72</v>
      </c>
      <c r="NY67" s="25">
        <f t="shared" si="208"/>
        <v>0</v>
      </c>
      <c r="NZ67" s="25">
        <f t="shared" si="209"/>
        <v>2.72</v>
      </c>
      <c r="OA67" s="25">
        <f t="shared" si="210"/>
        <v>2.27</v>
      </c>
      <c r="OB67" s="25">
        <f t="shared" si="210"/>
        <v>0</v>
      </c>
      <c r="OC67" s="25">
        <f t="shared" si="211"/>
        <v>2.27</v>
      </c>
      <c r="OD67" s="25">
        <f t="shared" si="212"/>
        <v>2.72</v>
      </c>
      <c r="OE67" s="25">
        <f t="shared" si="212"/>
        <v>0</v>
      </c>
      <c r="OF67" s="25">
        <f t="shared" si="212"/>
        <v>2.72</v>
      </c>
      <c r="OG67" s="25">
        <f t="shared" si="119"/>
        <v>0</v>
      </c>
      <c r="OH67" s="25">
        <f t="shared" si="120"/>
        <v>0</v>
      </c>
      <c r="OI67" s="25">
        <f t="shared" si="121"/>
        <v>0</v>
      </c>
      <c r="OJ67" s="25">
        <f t="shared" si="122"/>
        <v>0</v>
      </c>
      <c r="OK67" s="25">
        <f t="shared" si="123"/>
        <v>0</v>
      </c>
      <c r="OL67" s="25">
        <f t="shared" si="124"/>
        <v>0</v>
      </c>
      <c r="OM67" s="25">
        <f t="shared" si="213"/>
        <v>0</v>
      </c>
      <c r="ON67" s="25">
        <f t="shared" si="213"/>
        <v>0</v>
      </c>
      <c r="OO67" s="25">
        <f t="shared" si="213"/>
        <v>0</v>
      </c>
      <c r="OP67" s="25">
        <f t="shared" si="125"/>
        <v>0</v>
      </c>
      <c r="OQ67" s="25">
        <f t="shared" si="126"/>
        <v>0</v>
      </c>
      <c r="OR67" s="25">
        <f t="shared" si="214"/>
        <v>0</v>
      </c>
      <c r="OS67" s="19">
        <v>536055.75</v>
      </c>
      <c r="OT67" s="19">
        <v>2370992.4700000002</v>
      </c>
    </row>
    <row r="68" spans="1:410" ht="33" customHeight="1" x14ac:dyDescent="0.25">
      <c r="A68" s="18"/>
      <c r="B68" s="18" t="s">
        <v>838</v>
      </c>
      <c r="C68" s="18">
        <v>95.37</v>
      </c>
      <c r="D68" s="16" t="e">
        <f>_xlfn.IFNA(INDEX(#REF!,MATCH(E68,#REF!,0)),0)</f>
        <v>#REF!</v>
      </c>
      <c r="E68" s="18" t="s">
        <v>846</v>
      </c>
      <c r="F68" s="16" t="s">
        <v>765</v>
      </c>
      <c r="G68" s="16" t="s">
        <v>810</v>
      </c>
      <c r="H68" s="16" t="s">
        <v>767</v>
      </c>
      <c r="I68" s="16" t="s">
        <v>768</v>
      </c>
      <c r="J68" s="16" t="s">
        <v>811</v>
      </c>
      <c r="K68" s="16" t="s">
        <v>770</v>
      </c>
      <c r="L68" s="16" t="s">
        <v>771</v>
      </c>
      <c r="M68" s="18">
        <v>1.8399999999999999</v>
      </c>
      <c r="N68" s="18">
        <v>1.8399999999999999</v>
      </c>
      <c r="O68" s="18">
        <v>2.2399999999999998</v>
      </c>
      <c r="P68" s="18">
        <v>2.2399999999999998</v>
      </c>
      <c r="Q68" s="18">
        <v>0.1</v>
      </c>
      <c r="R68" s="18">
        <v>2.04</v>
      </c>
      <c r="S68" s="18">
        <v>2.04</v>
      </c>
      <c r="T68" s="18">
        <v>0.2</v>
      </c>
      <c r="U68" s="18">
        <v>0</v>
      </c>
      <c r="V68" s="18">
        <v>0</v>
      </c>
      <c r="W68" s="18">
        <v>0</v>
      </c>
      <c r="X68" s="18">
        <v>1.8399999999999999</v>
      </c>
      <c r="Y68" s="18">
        <v>1.7999999999999998</v>
      </c>
      <c r="Z68" s="20">
        <f t="shared" si="215"/>
        <v>1.1000000000000001</v>
      </c>
      <c r="AA68" s="18">
        <v>0.22</v>
      </c>
      <c r="AB68" s="18">
        <v>0</v>
      </c>
      <c r="AC68" s="18">
        <v>0</v>
      </c>
      <c r="AD68" s="18">
        <v>0</v>
      </c>
      <c r="AE68" s="18">
        <v>0</v>
      </c>
      <c r="AF68" s="18">
        <v>0</v>
      </c>
      <c r="AG68" s="18">
        <v>1.4</v>
      </c>
      <c r="AH68" s="18">
        <v>1.4</v>
      </c>
      <c r="AI68" s="20">
        <f t="shared" si="127"/>
        <v>1.25</v>
      </c>
      <c r="AJ68" s="18">
        <v>0</v>
      </c>
      <c r="AK68" s="18">
        <v>0</v>
      </c>
      <c r="AL68" s="20">
        <f t="shared" si="128"/>
        <v>0</v>
      </c>
      <c r="AM68" s="18">
        <v>1.8399999999999999</v>
      </c>
      <c r="AN68" s="18">
        <v>1.4</v>
      </c>
      <c r="AO68" s="18">
        <v>0.15</v>
      </c>
      <c r="AP68" s="18">
        <v>0.22</v>
      </c>
      <c r="AQ68" s="18">
        <v>0</v>
      </c>
      <c r="AR68" s="18">
        <v>0</v>
      </c>
      <c r="AS68" s="18">
        <v>0</v>
      </c>
      <c r="AT68" s="18">
        <v>0</v>
      </c>
      <c r="AU68" s="18">
        <v>0</v>
      </c>
      <c r="AV68" s="18">
        <v>1</v>
      </c>
      <c r="AW68" s="18">
        <v>0</v>
      </c>
      <c r="AX68" s="18">
        <v>0</v>
      </c>
      <c r="AY68" s="18">
        <v>0</v>
      </c>
      <c r="AZ68" s="18">
        <v>0</v>
      </c>
      <c r="BA68" s="18">
        <v>0</v>
      </c>
      <c r="BB68" s="18">
        <v>0</v>
      </c>
      <c r="BC68" s="18">
        <v>0</v>
      </c>
      <c r="BD68" s="18">
        <v>0</v>
      </c>
      <c r="BE68" s="18">
        <v>2</v>
      </c>
      <c r="BF68" s="18">
        <v>0</v>
      </c>
      <c r="BG68" s="18">
        <v>0</v>
      </c>
      <c r="BH68" s="18">
        <v>0</v>
      </c>
      <c r="BI68" s="18">
        <v>0</v>
      </c>
      <c r="BJ68" s="18">
        <v>0</v>
      </c>
      <c r="BK68" s="18">
        <v>0</v>
      </c>
      <c r="BL68" s="18">
        <v>0</v>
      </c>
      <c r="BM68" s="18">
        <v>0</v>
      </c>
      <c r="BN68" s="18">
        <v>0</v>
      </c>
      <c r="BO68" s="18">
        <v>0</v>
      </c>
      <c r="BP68" s="18">
        <v>0</v>
      </c>
      <c r="BQ68" s="18">
        <v>0</v>
      </c>
      <c r="BR68" s="18">
        <v>0</v>
      </c>
      <c r="BS68" s="18">
        <v>0</v>
      </c>
      <c r="BT68" s="18">
        <v>0</v>
      </c>
      <c r="BU68" s="18">
        <v>0</v>
      </c>
      <c r="BV68" s="18">
        <v>0</v>
      </c>
      <c r="BW68" s="18">
        <v>0</v>
      </c>
      <c r="BX68" s="18">
        <v>0</v>
      </c>
      <c r="BY68" s="18">
        <v>0</v>
      </c>
      <c r="BZ68" s="18">
        <v>0</v>
      </c>
      <c r="CA68" s="16" t="e">
        <f>_xlfn.IFNA(IF(RIGHT(D68,2)="=G",0,INDEX(#REF!,MATCH(E68,#REF!,0))),0)</f>
        <v>#REF!</v>
      </c>
      <c r="CB68" s="16" t="s">
        <v>776</v>
      </c>
      <c r="CC68" s="18">
        <v>0</v>
      </c>
      <c r="CD68" s="18">
        <v>0</v>
      </c>
      <c r="CE68" s="18">
        <v>1.84</v>
      </c>
      <c r="CF68" s="18">
        <v>0.9</v>
      </c>
      <c r="CG68" s="18">
        <v>0.12</v>
      </c>
      <c r="CH68" s="18">
        <v>2</v>
      </c>
      <c r="CI68" s="16" t="s">
        <v>98</v>
      </c>
      <c r="CJ68" s="18">
        <v>0</v>
      </c>
      <c r="CK68" s="20">
        <f t="shared" si="129"/>
        <v>0.75</v>
      </c>
      <c r="CL68" s="20">
        <f t="shared" si="130"/>
        <v>0.75</v>
      </c>
      <c r="CM68" s="18">
        <v>36.97</v>
      </c>
      <c r="CN68" s="18">
        <v>40.96</v>
      </c>
      <c r="CO68" s="18">
        <v>40.121000000000002</v>
      </c>
      <c r="CP68" s="22">
        <f t="shared" si="131"/>
        <v>40.119999999999997</v>
      </c>
      <c r="CQ68" s="22">
        <f t="shared" si="132"/>
        <v>39.369999999999997</v>
      </c>
      <c r="CR68" s="22">
        <f t="shared" si="133"/>
        <v>0.75</v>
      </c>
      <c r="CS68" s="22">
        <f t="shared" si="134"/>
        <v>39.47</v>
      </c>
      <c r="CT68" s="22">
        <f t="shared" si="0"/>
        <v>39.67</v>
      </c>
      <c r="CU68" s="18">
        <v>39.67</v>
      </c>
      <c r="CV68" s="22">
        <f t="shared" si="135"/>
        <v>1.1000000000000001</v>
      </c>
      <c r="CW68" s="22">
        <f t="shared" si="1"/>
        <v>0</v>
      </c>
      <c r="CX68" s="22">
        <f t="shared" si="2"/>
        <v>0</v>
      </c>
      <c r="CY68" s="22">
        <f t="shared" si="136"/>
        <v>40.81</v>
      </c>
      <c r="CZ68" s="22">
        <f t="shared" si="137"/>
        <v>40.96</v>
      </c>
      <c r="DA68" s="18">
        <v>40.96</v>
      </c>
      <c r="DB68" s="20">
        <f t="shared" si="138"/>
        <v>1.59</v>
      </c>
      <c r="DC68" s="20">
        <f t="shared" si="139"/>
        <v>0.84</v>
      </c>
      <c r="DD68" s="20">
        <f t="shared" si="140"/>
        <v>0.75000000000000011</v>
      </c>
      <c r="DE68" s="20">
        <f t="shared" si="3"/>
        <v>0.1</v>
      </c>
      <c r="DF68" s="20">
        <f t="shared" si="4"/>
        <v>0.2</v>
      </c>
      <c r="DG68" s="20">
        <f t="shared" si="5"/>
        <v>0.45</v>
      </c>
      <c r="DH68" s="20">
        <f t="shared" si="6"/>
        <v>0</v>
      </c>
      <c r="DI68" s="20">
        <f t="shared" si="7"/>
        <v>0</v>
      </c>
      <c r="DJ68" s="20">
        <f t="shared" si="8"/>
        <v>0</v>
      </c>
      <c r="DK68" s="20">
        <f t="shared" si="141"/>
        <v>0.75</v>
      </c>
      <c r="DL68" s="20">
        <f t="shared" si="142"/>
        <v>0</v>
      </c>
      <c r="DM68" s="20">
        <f t="shared" si="216"/>
        <v>0</v>
      </c>
      <c r="DN68" s="20">
        <f t="shared" si="143"/>
        <v>0</v>
      </c>
      <c r="DO68" s="18">
        <v>2.44</v>
      </c>
      <c r="DP68" s="18">
        <v>0</v>
      </c>
      <c r="DQ68" s="18">
        <v>1</v>
      </c>
      <c r="DR68" s="18">
        <v>1</v>
      </c>
      <c r="DS68" s="25">
        <f t="shared" si="144"/>
        <v>2.44</v>
      </c>
      <c r="DT68" s="25">
        <f t="shared" si="145"/>
        <v>0</v>
      </c>
      <c r="DU68" s="25">
        <f t="shared" si="146"/>
        <v>1.83</v>
      </c>
      <c r="DV68" s="25">
        <f t="shared" si="147"/>
        <v>0</v>
      </c>
      <c r="DW68" s="25">
        <f t="shared" si="148"/>
        <v>1.83</v>
      </c>
      <c r="DX68" s="25">
        <f t="shared" si="149"/>
        <v>4.0999999999999996</v>
      </c>
      <c r="DY68" s="25">
        <f t="shared" si="150"/>
        <v>0</v>
      </c>
      <c r="DZ68" s="25">
        <f t="shared" si="151"/>
        <v>4.0999999999999996</v>
      </c>
      <c r="EA68" s="25">
        <f t="shared" si="152"/>
        <v>2.86</v>
      </c>
      <c r="EB68" s="25">
        <f t="shared" si="153"/>
        <v>0</v>
      </c>
      <c r="EC68" s="25">
        <f t="shared" si="154"/>
        <v>2.86</v>
      </c>
      <c r="ED68" s="25">
        <f t="shared" si="155"/>
        <v>1.24</v>
      </c>
      <c r="EE68" s="25">
        <f t="shared" si="155"/>
        <v>0</v>
      </c>
      <c r="EF68" s="25">
        <f t="shared" si="156"/>
        <v>1.24</v>
      </c>
      <c r="EG68" s="25">
        <f t="shared" si="157"/>
        <v>2.86</v>
      </c>
      <c r="EH68" s="25">
        <f t="shared" si="157"/>
        <v>0</v>
      </c>
      <c r="EI68" s="25">
        <f t="shared" si="158"/>
        <v>2.86</v>
      </c>
      <c r="EJ68" s="18">
        <v>95.37</v>
      </c>
      <c r="EK68" s="18">
        <v>40.409999999999997</v>
      </c>
      <c r="EL68" s="18" t="s">
        <v>846</v>
      </c>
      <c r="EM68" s="18" t="s">
        <v>847</v>
      </c>
      <c r="EN68" s="16" t="s">
        <v>774</v>
      </c>
      <c r="EO68" s="16" t="s">
        <v>132</v>
      </c>
      <c r="EP68" s="16" t="e">
        <f>IF(OR(EN68="Cống tròn",EN68="Cống hộp",EN68="Ống nhựa"),INDEX(#REF!,MATCH(E68,#REF!,0)),IF(OR(EN68="Rãnh xây",EN68="Rãnh bê tông"),INDEX(#REF!,MATCH(E68,#REF!,0)),0))</f>
        <v>#REF!</v>
      </c>
      <c r="EQ68" s="18">
        <v>53.56</v>
      </c>
      <c r="ER68" s="18">
        <v>1</v>
      </c>
      <c r="ES68" s="25">
        <f t="shared" si="159"/>
        <v>53</v>
      </c>
      <c r="ET68" s="1" t="e">
        <f>_xlfn.IFNA(IF(EN68="Cống tròn",INDEX(#REF!,MATCH(E68,#REF!,0)),IF(EN68="Cống hộp",INDEX(#REF!,MATCH(E68,#REF!,0)),EU68&amp;" ,"&amp;EV68)),0)</f>
        <v>#REF!</v>
      </c>
      <c r="EU68" s="16" t="s">
        <v>769</v>
      </c>
      <c r="EV68" s="16" t="s">
        <v>775</v>
      </c>
      <c r="EW68" s="16" t="e">
        <f>_xlfn.IFNA(INDEX(#REF!,MATCH(E68,#REF!,0)),0)</f>
        <v>#REF!</v>
      </c>
      <c r="EX68" s="16"/>
      <c r="EY68" s="18">
        <v>0</v>
      </c>
      <c r="EZ68" s="18">
        <v>0</v>
      </c>
      <c r="FA68" s="18">
        <v>0</v>
      </c>
      <c r="FB68" s="19">
        <v>0</v>
      </c>
      <c r="FC68" s="19">
        <v>0</v>
      </c>
      <c r="FD68" s="25">
        <f t="shared" si="9"/>
        <v>0</v>
      </c>
      <c r="FE68" s="25">
        <f t="shared" si="160"/>
        <v>0</v>
      </c>
      <c r="FF68" s="18">
        <v>0.1</v>
      </c>
      <c r="FG68" s="18">
        <v>2</v>
      </c>
      <c r="FH68" s="18">
        <v>1</v>
      </c>
      <c r="FI68" s="25">
        <f t="shared" si="161"/>
        <v>1.2</v>
      </c>
      <c r="FJ68" s="18">
        <v>0</v>
      </c>
      <c r="FK68" s="18">
        <v>0</v>
      </c>
      <c r="FL68" s="18">
        <v>0.2</v>
      </c>
      <c r="FM68" s="18">
        <v>1.4</v>
      </c>
      <c r="FN68" s="18">
        <v>0</v>
      </c>
      <c r="FO68" s="25">
        <f t="shared" si="162"/>
        <v>1.4</v>
      </c>
      <c r="FP68" s="18">
        <v>1.4999999999999999E-2</v>
      </c>
      <c r="FQ68" s="18">
        <v>1</v>
      </c>
      <c r="FR68" s="25">
        <f t="shared" si="10"/>
        <v>52</v>
      </c>
      <c r="FS68" s="25">
        <f t="shared" si="11"/>
        <v>0.76500000000000001</v>
      </c>
      <c r="FT68" s="25">
        <f t="shared" si="12"/>
        <v>52.765000000000001</v>
      </c>
      <c r="FU68" s="25">
        <f t="shared" si="13"/>
        <v>-0.79500000000000171</v>
      </c>
      <c r="FV68" s="25" t="str">
        <f t="shared" si="163"/>
        <v>Thêm 01</v>
      </c>
      <c r="FW68" s="25">
        <f t="shared" si="164"/>
        <v>0.22</v>
      </c>
      <c r="FX68" s="16"/>
      <c r="FY68" s="16"/>
      <c r="FZ68" s="16"/>
      <c r="GA68" s="16"/>
      <c r="GB68" s="19">
        <v>0</v>
      </c>
      <c r="GC68" s="19">
        <v>0</v>
      </c>
      <c r="GD68" s="19">
        <v>0</v>
      </c>
      <c r="GE68" s="19">
        <v>0</v>
      </c>
      <c r="GF68" s="19">
        <v>0</v>
      </c>
      <c r="GG68" s="19">
        <v>0</v>
      </c>
      <c r="GH68" s="19">
        <v>0</v>
      </c>
      <c r="GI68" s="19">
        <v>0</v>
      </c>
      <c r="GJ68" s="19">
        <v>0</v>
      </c>
      <c r="GK68" s="19">
        <v>0</v>
      </c>
      <c r="GL68" s="25">
        <f t="shared" si="14"/>
        <v>0</v>
      </c>
      <c r="GM68" s="25">
        <f t="shared" si="165"/>
        <v>0</v>
      </c>
      <c r="GN68" s="19">
        <v>0</v>
      </c>
      <c r="GO68" s="19">
        <v>0</v>
      </c>
      <c r="GP68" s="19">
        <v>0</v>
      </c>
      <c r="GQ68" s="19">
        <v>0</v>
      </c>
      <c r="GR68" s="1" t="e">
        <f>_xlfn.IFNA(INDEX(#REF!,MATCH(E68,#REF!,0)),0)</f>
        <v>#REF!</v>
      </c>
      <c r="GS68" s="16"/>
      <c r="GT68" s="18">
        <v>0</v>
      </c>
      <c r="GU68" s="18">
        <v>0</v>
      </c>
      <c r="GV68" s="18">
        <v>0</v>
      </c>
      <c r="GW68" s="18">
        <v>0</v>
      </c>
      <c r="GX68" s="25">
        <f t="shared" si="15"/>
        <v>0</v>
      </c>
      <c r="GY68" s="25">
        <f t="shared" si="16"/>
        <v>0</v>
      </c>
      <c r="GZ68" s="25">
        <f t="shared" si="166"/>
        <v>0</v>
      </c>
      <c r="HA68" s="1" t="e" cm="1">
        <f t="array" ref="HA68">INDEX(#REF!,MATCH(EJ68&amp;EK68&amp;HD68&amp;HE68&amp;HF68,#REF!&amp;#REF!&amp;#REF!&amp;#REF!&amp;#REF!,0))</f>
        <v>#REF!</v>
      </c>
      <c r="HB68" s="16"/>
      <c r="HC68" s="25">
        <f t="shared" si="167"/>
        <v>0</v>
      </c>
      <c r="HD68" s="18">
        <v>0</v>
      </c>
      <c r="HE68" s="18">
        <v>0</v>
      </c>
      <c r="HF68" s="18">
        <v>0</v>
      </c>
      <c r="HG68" s="1" t="e" cm="1">
        <f t="array" ref="HG68">INDEX(#REF!,MATCH(EJ68&amp;EK68&amp;HJ68&amp;HK68&amp;HL68,#REF!&amp;#REF!&amp;#REF!&amp;#REF!&amp;#REF!,0))</f>
        <v>#REF!</v>
      </c>
      <c r="HH68" s="16"/>
      <c r="HI68" s="25">
        <f t="shared" si="168"/>
        <v>0</v>
      </c>
      <c r="HJ68" s="25">
        <f t="shared" si="169"/>
        <v>0</v>
      </c>
      <c r="HK68" s="19">
        <v>0</v>
      </c>
      <c r="HL68" s="19">
        <v>0</v>
      </c>
      <c r="HM68" s="18">
        <v>0.01</v>
      </c>
      <c r="HN68" s="18">
        <v>1</v>
      </c>
      <c r="HO68" s="25">
        <f t="shared" si="170"/>
        <v>0</v>
      </c>
      <c r="HP68" s="25">
        <f t="shared" si="171"/>
        <v>0</v>
      </c>
      <c r="HQ68" s="25">
        <f t="shared" si="172"/>
        <v>0</v>
      </c>
      <c r="HR68" s="25">
        <f t="shared" si="173"/>
        <v>0</v>
      </c>
      <c r="HS68" s="25">
        <f t="shared" si="174"/>
        <v>0</v>
      </c>
      <c r="HT68" s="19">
        <v>0</v>
      </c>
      <c r="HU68" s="19">
        <v>0</v>
      </c>
      <c r="HV68" s="19">
        <v>0</v>
      </c>
      <c r="HW68" s="25">
        <f t="shared" si="175"/>
        <v>0</v>
      </c>
      <c r="HX68" s="19">
        <v>0</v>
      </c>
      <c r="HY68" s="19">
        <v>0</v>
      </c>
      <c r="HZ68" s="18">
        <v>40.119999999999997</v>
      </c>
      <c r="IA68" s="20">
        <f>ROUND(IF(EN68="Cống tròn",IF(EN68="Cống tròn",IF(EU68="Không có móng",IQ68-FF68,IF(EU68="Đế",IP68-FN68,IF(OR(EU68="Móng bê tông",EU68="Móng bê tông kết hợp đế"),II68-FJ68,0))),0),IF(EN68="Cống hộp",IF(AND(EN68="Cống hộp",EU68="Không có móng"),IQ68-GF68,IF(AND(EN68="Cống hộp",EU68="Móng bê tông"),IJ68-GB68,0)),IF(OR(EN68="Rãnh xây",EN68="Rãnh bê tông"),IF(OR(EN68="Rãnh xây",EN68="Rãnh bê tông"),IK68-GB68,0),IF(EN68="Ống nhựa",IF(AND(EN68="Ống nhựa",EU68="Không đắp cát"),IQ68-HT68,IF(AND(EN68="Ống nhựa",EU68="Đắp cát"),IH68-HX68,0)),IF(EN68="Rãnh thang",IF(EN68="Rãnh thang",IF(EU68="Móng bê tông",#REF!-#REF!,IQ68),0),0))))),2)</f>
        <v>39.67</v>
      </c>
      <c r="IB68" s="20">
        <f t="shared" si="176"/>
        <v>0.44999999999999574</v>
      </c>
      <c r="IC68" s="20">
        <f t="shared" si="17"/>
        <v>39.669999999999995</v>
      </c>
      <c r="ID68" s="20">
        <f t="shared" si="18"/>
        <v>0</v>
      </c>
      <c r="IE68" s="20">
        <f t="shared" si="19"/>
        <v>0</v>
      </c>
      <c r="IF68" s="20">
        <f t="shared" si="20"/>
        <v>0</v>
      </c>
      <c r="IG68" s="20">
        <f>IF(EN68="Rãnh thang",IF(AND(EN68="Rãnh thang",EU68="Móng bê tông"),IQ68-#REF!,0),IF(EN68="Ống nhựa",IF(AND(EN68="Ống nhựa",EU68="Đắp cát"),IQ68-HT68,0),IF(EN68="Cống tròn",IF(EN68="Cống tròn",IF(OR(EU68="Móng bê tông",EU68="Móng bê tông kết hợp đế"),IM68-FL68,0),0),IF(EN68="Cống hộp",IF(AND(EN68="Cống hộp",EU68="Móng bê tông"),IN68-GD68,0),IF(OR(EN68="Rãnh xây",EN68="Rãnh bê tông"),IF(AND(EN68="Rãnh xây",EU68="Móng bê tông"),IO68-GD68,IF(AND(EN68="Rãnh bê tông",EU68="Móng bê tông"),IO68-GD68,0)),0)))))</f>
        <v>39.669999999999995</v>
      </c>
      <c r="IH68" s="20">
        <f t="shared" si="21"/>
        <v>0</v>
      </c>
      <c r="II68" s="20">
        <f t="shared" si="22"/>
        <v>39.669999999999995</v>
      </c>
      <c r="IJ68" s="20">
        <f t="shared" si="23"/>
        <v>0</v>
      </c>
      <c r="IK68" s="20">
        <f t="shared" si="177"/>
        <v>0</v>
      </c>
      <c r="IL68" s="20">
        <f t="shared" si="24"/>
        <v>39.869999999999997</v>
      </c>
      <c r="IM68" s="20">
        <f t="shared" si="25"/>
        <v>39.869999999999997</v>
      </c>
      <c r="IN68" s="20">
        <f t="shared" si="26"/>
        <v>0</v>
      </c>
      <c r="IO68" s="20">
        <f t="shared" si="27"/>
        <v>0</v>
      </c>
      <c r="IP68" s="20">
        <f t="shared" si="28"/>
        <v>0</v>
      </c>
      <c r="IQ68" s="18">
        <v>39.97</v>
      </c>
      <c r="IR68" s="25">
        <f t="shared" si="178"/>
        <v>0</v>
      </c>
      <c r="IS68" s="25">
        <f t="shared" si="29"/>
        <v>0</v>
      </c>
      <c r="IT68" s="25">
        <f t="shared" si="30"/>
        <v>0</v>
      </c>
      <c r="IU68" s="25">
        <f>ROUND(IF(EN68="Cống tròn",IF(EN68="Cống tròn",IV68+FF68,0),IF(EN68="Cống hộp",IF(EN68="Cống hộp",IV68+GP68,0),IF(OR(EN68="Rãnh xây",EN68="Rãnh bê tông"),IF(OR(EN68="Rãnh xây",EN68="Rãnh bê tông"),IV68+GP68,0),IF(EN68="ống nhựa",IF(EN68="Ống nhựa",IV68+HT68,0),IF(EN68="Rãnh thang",IF(EN68="Rãnh thang",IQ68+#REF!,0),0))))),2)</f>
        <v>38.869999999999997</v>
      </c>
      <c r="IV68" s="18">
        <v>38.770000000000003</v>
      </c>
      <c r="IW68" s="25">
        <f t="shared" si="31"/>
        <v>38.869999999999997</v>
      </c>
      <c r="IX68" s="25">
        <f t="shared" si="32"/>
        <v>0</v>
      </c>
      <c r="IY68" s="25">
        <f t="shared" si="33"/>
        <v>0</v>
      </c>
      <c r="IZ68" s="25">
        <f t="shared" si="34"/>
        <v>0</v>
      </c>
      <c r="JA68" s="25">
        <f t="shared" si="35"/>
        <v>0</v>
      </c>
      <c r="JB68" s="18">
        <v>38.21</v>
      </c>
      <c r="JC68" s="20">
        <f>ROUND(IF(EN68="Cống tròn",IF(EN68="Cống tròn",IF(EU68="Không có móng",JS68-FF68,IF(EU68="Đế",JR68-FN68,IF(OR(EU68="Móng bê tông",EU68="Móng bê tông kết hợp đế"),JK68-FJ68,0))),0),IF(EN68="Cống hộp",IF(AND(EN68="Cống hộp",EU68="Không có móng"),JS68-GF68,IF(AND(EN68="Cống hộp",EU68="Móng bê tông"),JL68-GB68,0)),IF(OR(EN68="Rãnh xây",EN68="Rãnh bê tông"),IF(OR(EN68="Rãnh xây",EN68="Rãnh bê tông"),JM68-GB68,0),IF(EN68="Ống nhựa",IF(AND(EN68="Ống nhựa",EU68="Không đắp cát"),JS68-HT68,IF(AND(EN68="Ống nhựa",EU68="Đắp cát"),JJ68-HX68,0)),IF(EN68="Rãnh thang",IF(EN68="Rãnh thang",IF(EU68="Móng bê tông",#REF!-#REF!,JS68),0),0))))),2)</f>
        <v>37.47</v>
      </c>
      <c r="JD68" s="20">
        <f t="shared" si="179"/>
        <v>0.74000000000000199</v>
      </c>
      <c r="JE68" s="20">
        <f t="shared" si="36"/>
        <v>37.47</v>
      </c>
      <c r="JF68" s="20">
        <f t="shared" si="37"/>
        <v>0</v>
      </c>
      <c r="JG68" s="20">
        <f t="shared" si="38"/>
        <v>0</v>
      </c>
      <c r="JH68" s="20">
        <f t="shared" si="39"/>
        <v>0</v>
      </c>
      <c r="JI68" s="20">
        <f>IF(EN68="Rãnh thang",IF(AND(EN68="Rãnh thang",EU68="Móng bê tông"),JS68-#REF!,0),IF(EN68="Ống nhựa",IF(AND(EN68="Ống nhựa",EU68="Đắp cát"),JS68-HT68,0),IF(EN68="Cống tròn",IF(EN68="Cống tròn",IF(OR(EU68="Móng bê tông",EU68="Móng bê tông kết hợp đế"),JO68-FL68,0),0),IF(EN68="Cống hộp",IF(AND(EN68="Cống hộp",EU68="Móng bê tông"),JP68-GD68,0),IF(OR(EN68="Rãnh xây",EN68="Rãnh bê tông"),IF(AND(EN68="Rãnh xây",EU68="Móng bê tông"),JQ68-GD68,IF(AND(EN68="Rãnh bê tông",EU68="Móng bê tông"),JQ68-GD68,0)),0)))))</f>
        <v>37.47</v>
      </c>
      <c r="JJ68" s="20">
        <f t="shared" si="40"/>
        <v>0</v>
      </c>
      <c r="JK68" s="20">
        <f t="shared" si="41"/>
        <v>37.47</v>
      </c>
      <c r="JL68" s="20">
        <f t="shared" si="42"/>
        <v>0</v>
      </c>
      <c r="JM68" s="20">
        <f t="shared" si="43"/>
        <v>0</v>
      </c>
      <c r="JN68" s="20">
        <f t="shared" si="44"/>
        <v>37.67</v>
      </c>
      <c r="JO68" s="20">
        <f t="shared" si="45"/>
        <v>37.67</v>
      </c>
      <c r="JP68" s="20">
        <f t="shared" si="46"/>
        <v>0</v>
      </c>
      <c r="JQ68" s="20">
        <f t="shared" si="47"/>
        <v>0</v>
      </c>
      <c r="JR68" s="20">
        <f t="shared" si="48"/>
        <v>0</v>
      </c>
      <c r="JS68" s="26">
        <v>37.770000000000003</v>
      </c>
      <c r="JT68" s="25">
        <f t="shared" si="180"/>
        <v>0</v>
      </c>
      <c r="JU68" s="25">
        <f t="shared" si="49"/>
        <v>0</v>
      </c>
      <c r="JV68" s="25">
        <f t="shared" si="50"/>
        <v>0</v>
      </c>
      <c r="JW68" s="25">
        <f>ROUND(IF(EN68="Cống tròn",IF(EN68="Cống tròn",JX68+FF68,0),IF(EN68="Cống hộp",IF(EN68="Cống hộp",JX68+GP68,0),IF(OR(EN68="Rãnh xây",EN68="Rãnh bê tông"),IF(OR(EN68="Rãnh xây",EN68="Rãnh bê tông"),JX68+GP68,0),IF(EN68="ống nhựa",IF(EN68="Ống nhựa",JX68+HT68,0),IF(EN68="Rãnh thang",IF(EN68="Rãnh thang",JS68+#REF!,0),0))))),2)</f>
        <v>38.869999999999997</v>
      </c>
      <c r="JX68" s="27">
        <v>38.770000000000003</v>
      </c>
      <c r="JY68" s="25">
        <f t="shared" si="51"/>
        <v>38.869999999999997</v>
      </c>
      <c r="JZ68" s="25">
        <f t="shared" si="52"/>
        <v>0</v>
      </c>
      <c r="KA68" s="25">
        <f t="shared" si="53"/>
        <v>0</v>
      </c>
      <c r="KB68" s="25">
        <f t="shared" si="54"/>
        <v>0</v>
      </c>
      <c r="KC68" s="25">
        <f t="shared" si="55"/>
        <v>0</v>
      </c>
      <c r="KD68" s="28" t="s">
        <v>98</v>
      </c>
      <c r="KE68" s="27">
        <v>0</v>
      </c>
      <c r="KF68" s="25">
        <f t="shared" si="56"/>
        <v>0.44999999999999574</v>
      </c>
      <c r="KG68" s="25">
        <f t="shared" si="181"/>
        <v>0.44999999999999574</v>
      </c>
      <c r="KH68" s="27">
        <v>0</v>
      </c>
      <c r="KI68" s="25">
        <f t="shared" si="57"/>
        <v>0.74000000000000199</v>
      </c>
      <c r="KJ68" s="25">
        <f t="shared" si="182"/>
        <v>0.74000000000000199</v>
      </c>
      <c r="KK68" s="25">
        <f t="shared" si="58"/>
        <v>0</v>
      </c>
      <c r="KL68" s="25">
        <f t="shared" si="59"/>
        <v>0</v>
      </c>
      <c r="KM68" s="25">
        <f t="shared" si="183"/>
        <v>0</v>
      </c>
      <c r="KN68" s="25">
        <f t="shared" si="60"/>
        <v>0</v>
      </c>
      <c r="KO68" s="25">
        <f t="shared" si="61"/>
        <v>0</v>
      </c>
      <c r="KP68" s="25">
        <f t="shared" si="184"/>
        <v>0</v>
      </c>
      <c r="KQ68" s="25">
        <f t="shared" si="62"/>
        <v>0.2</v>
      </c>
      <c r="KR68" s="25">
        <f t="shared" si="63"/>
        <v>0.2</v>
      </c>
      <c r="KS68" s="25">
        <f t="shared" si="185"/>
        <v>0.2</v>
      </c>
      <c r="KT68" s="25">
        <f t="shared" si="64"/>
        <v>0</v>
      </c>
      <c r="KU68" s="25">
        <f t="shared" si="65"/>
        <v>0</v>
      </c>
      <c r="KV68" s="25">
        <f t="shared" si="186"/>
        <v>0</v>
      </c>
      <c r="KW68" s="25">
        <f t="shared" si="66"/>
        <v>0</v>
      </c>
      <c r="KX68" s="25">
        <f t="shared" si="67"/>
        <v>0</v>
      </c>
      <c r="KY68" s="25">
        <f t="shared" si="187"/>
        <v>0</v>
      </c>
      <c r="KZ68" s="25">
        <f t="shared" si="68"/>
        <v>0</v>
      </c>
      <c r="LA68" s="25">
        <f t="shared" si="69"/>
        <v>0</v>
      </c>
      <c r="LB68" s="25">
        <f t="shared" si="188"/>
        <v>0</v>
      </c>
      <c r="LC68" s="25">
        <f t="shared" si="70"/>
        <v>0.24999999999999573</v>
      </c>
      <c r="LD68" s="25">
        <f t="shared" si="71"/>
        <v>0.54000000000000203</v>
      </c>
      <c r="LE68" s="25">
        <f t="shared" si="189"/>
        <v>0.39499999999999891</v>
      </c>
      <c r="LF68" s="25">
        <f t="shared" si="72"/>
        <v>0</v>
      </c>
      <c r="LG68" s="25">
        <f t="shared" si="73"/>
        <v>0</v>
      </c>
      <c r="LH68" s="25">
        <f t="shared" si="190"/>
        <v>0</v>
      </c>
      <c r="LI68" s="25">
        <f t="shared" si="74"/>
        <v>0</v>
      </c>
      <c r="LJ68" s="25">
        <f t="shared" si="75"/>
        <v>0</v>
      </c>
      <c r="LK68" s="25">
        <f t="shared" si="191"/>
        <v>0</v>
      </c>
      <c r="LL68" s="25">
        <f t="shared" si="76"/>
        <v>0</v>
      </c>
      <c r="LM68" s="25">
        <f t="shared" si="77"/>
        <v>0</v>
      </c>
      <c r="LN68" s="25">
        <f t="shared" si="192"/>
        <v>0</v>
      </c>
      <c r="LO68" s="25">
        <f t="shared" si="78"/>
        <v>0</v>
      </c>
      <c r="LP68" s="25">
        <f t="shared" si="79"/>
        <v>0</v>
      </c>
      <c r="LQ68" s="25">
        <f t="shared" si="193"/>
        <v>0</v>
      </c>
      <c r="LR68" s="25">
        <f t="shared" si="80"/>
        <v>0</v>
      </c>
      <c r="LS68" s="25">
        <f t="shared" si="81"/>
        <v>0</v>
      </c>
      <c r="LT68" s="25">
        <f t="shared" si="194"/>
        <v>0</v>
      </c>
      <c r="LU68" s="25">
        <f t="shared" si="82"/>
        <v>0</v>
      </c>
      <c r="LV68" s="25">
        <f t="shared" si="83"/>
        <v>0</v>
      </c>
      <c r="LW68" s="25">
        <f t="shared" si="195"/>
        <v>0</v>
      </c>
      <c r="LX68" s="25">
        <f t="shared" si="84"/>
        <v>0</v>
      </c>
      <c r="LY68" s="25">
        <f t="shared" si="85"/>
        <v>0</v>
      </c>
      <c r="LZ68" s="25">
        <f t="shared" si="196"/>
        <v>0</v>
      </c>
      <c r="MA68" s="25">
        <f t="shared" si="86"/>
        <v>0</v>
      </c>
      <c r="MB68" s="25">
        <f t="shared" si="87"/>
        <v>0</v>
      </c>
      <c r="MC68" s="25">
        <f t="shared" si="197"/>
        <v>0</v>
      </c>
      <c r="MD68" s="25">
        <f t="shared" si="88"/>
        <v>0</v>
      </c>
      <c r="ME68" s="25">
        <f t="shared" si="89"/>
        <v>0</v>
      </c>
      <c r="MF68" s="25">
        <f t="shared" si="198"/>
        <v>0</v>
      </c>
      <c r="MG68" s="25">
        <f t="shared" si="90"/>
        <v>0</v>
      </c>
      <c r="MH68" s="25">
        <f t="shared" si="91"/>
        <v>0</v>
      </c>
      <c r="MI68" s="25">
        <f t="shared" si="199"/>
        <v>0</v>
      </c>
      <c r="MJ68" s="25">
        <f t="shared" si="92"/>
        <v>0</v>
      </c>
      <c r="MK68" s="25">
        <f t="shared" si="93"/>
        <v>0</v>
      </c>
      <c r="ML68" s="25">
        <f t="shared" si="200"/>
        <v>0</v>
      </c>
      <c r="MM68" s="25">
        <f t="shared" si="94"/>
        <v>0</v>
      </c>
      <c r="MN68" s="25">
        <f t="shared" si="95"/>
        <v>0</v>
      </c>
      <c r="MO68" s="25">
        <f t="shared" si="201"/>
        <v>0</v>
      </c>
      <c r="MP68" s="25">
        <f t="shared" si="96"/>
        <v>0</v>
      </c>
      <c r="MQ68" s="25">
        <f t="shared" si="97"/>
        <v>0</v>
      </c>
      <c r="MR68" s="25">
        <f t="shared" si="202"/>
        <v>0</v>
      </c>
      <c r="MS68" s="29">
        <v>1.4</v>
      </c>
      <c r="MT68" s="29">
        <v>0</v>
      </c>
      <c r="MU68" s="29">
        <v>1</v>
      </c>
      <c r="MV68" s="29">
        <v>1</v>
      </c>
      <c r="MW68" s="25">
        <f t="shared" si="98"/>
        <v>1.4</v>
      </c>
      <c r="MX68" s="25">
        <f t="shared" si="99"/>
        <v>0.63</v>
      </c>
      <c r="MY68" s="25">
        <f t="shared" si="100"/>
        <v>0</v>
      </c>
      <c r="MZ68" s="25">
        <f t="shared" si="101"/>
        <v>0</v>
      </c>
      <c r="NA68" s="25">
        <f t="shared" si="102"/>
        <v>1.4</v>
      </c>
      <c r="NB68" s="25">
        <f t="shared" si="103"/>
        <v>1.04</v>
      </c>
      <c r="NC68" s="25">
        <f t="shared" si="104"/>
        <v>0</v>
      </c>
      <c r="ND68" s="25">
        <f t="shared" si="105"/>
        <v>0</v>
      </c>
      <c r="NE68" s="25">
        <f t="shared" si="203"/>
        <v>1.4</v>
      </c>
      <c r="NF68" s="25">
        <f t="shared" si="203"/>
        <v>0.83499999999999996</v>
      </c>
      <c r="NG68" s="25">
        <f t="shared" si="203"/>
        <v>0</v>
      </c>
      <c r="NH68" s="25">
        <f t="shared" si="203"/>
        <v>0</v>
      </c>
      <c r="NI68" s="25">
        <f t="shared" si="107"/>
        <v>44.72</v>
      </c>
      <c r="NJ68" s="25">
        <f t="shared" si="108"/>
        <v>0</v>
      </c>
      <c r="NK68" s="25">
        <f t="shared" si="109"/>
        <v>44.72</v>
      </c>
      <c r="NL68" s="25">
        <f t="shared" si="110"/>
        <v>21.56</v>
      </c>
      <c r="NM68" s="25">
        <f t="shared" si="111"/>
        <v>0</v>
      </c>
      <c r="NN68" s="25">
        <f t="shared" si="204"/>
        <v>21.56</v>
      </c>
      <c r="NO68" s="25">
        <f t="shared" si="112"/>
        <v>0</v>
      </c>
      <c r="NP68" s="25">
        <f t="shared" si="113"/>
        <v>0</v>
      </c>
      <c r="NQ68" s="25">
        <f t="shared" si="205"/>
        <v>0</v>
      </c>
      <c r="NR68" s="25">
        <f t="shared" si="114"/>
        <v>0</v>
      </c>
      <c r="NS68" s="25">
        <f t="shared" si="115"/>
        <v>0</v>
      </c>
      <c r="NT68" s="25">
        <f t="shared" si="206"/>
        <v>0</v>
      </c>
      <c r="NU68" s="25">
        <f t="shared" si="116"/>
        <v>0</v>
      </c>
      <c r="NV68" s="25">
        <f t="shared" si="117"/>
        <v>0</v>
      </c>
      <c r="NW68" s="25">
        <f t="shared" si="207"/>
        <v>0</v>
      </c>
      <c r="NX68" s="25">
        <f t="shared" si="208"/>
        <v>21.56</v>
      </c>
      <c r="NY68" s="25">
        <f t="shared" si="208"/>
        <v>0</v>
      </c>
      <c r="NZ68" s="25">
        <f t="shared" si="209"/>
        <v>21.56</v>
      </c>
      <c r="OA68" s="25">
        <f t="shared" si="210"/>
        <v>23.16</v>
      </c>
      <c r="OB68" s="25">
        <f t="shared" si="210"/>
        <v>0</v>
      </c>
      <c r="OC68" s="25">
        <f t="shared" si="211"/>
        <v>23.16</v>
      </c>
      <c r="OD68" s="25">
        <f t="shared" si="212"/>
        <v>21.56</v>
      </c>
      <c r="OE68" s="25">
        <f t="shared" si="212"/>
        <v>0</v>
      </c>
      <c r="OF68" s="25">
        <f t="shared" si="212"/>
        <v>21.56</v>
      </c>
      <c r="OG68" s="25">
        <f t="shared" si="119"/>
        <v>0</v>
      </c>
      <c r="OH68" s="25">
        <f t="shared" si="120"/>
        <v>0</v>
      </c>
      <c r="OI68" s="25">
        <f t="shared" si="121"/>
        <v>0</v>
      </c>
      <c r="OJ68" s="25">
        <f t="shared" si="122"/>
        <v>0</v>
      </c>
      <c r="OK68" s="25">
        <f t="shared" si="123"/>
        <v>0</v>
      </c>
      <c r="OL68" s="25">
        <f t="shared" si="124"/>
        <v>0</v>
      </c>
      <c r="OM68" s="25">
        <f t="shared" si="213"/>
        <v>0</v>
      </c>
      <c r="ON68" s="25">
        <f t="shared" si="213"/>
        <v>0</v>
      </c>
      <c r="OO68" s="25">
        <f t="shared" si="213"/>
        <v>0</v>
      </c>
      <c r="OP68" s="25">
        <f t="shared" si="125"/>
        <v>0</v>
      </c>
      <c r="OQ68" s="25">
        <f t="shared" si="126"/>
        <v>0</v>
      </c>
      <c r="OR68" s="25">
        <f t="shared" si="214"/>
        <v>0</v>
      </c>
      <c r="OS68" s="19">
        <v>536110.75</v>
      </c>
      <c r="OT68" s="19">
        <v>2370992.4700000002</v>
      </c>
    </row>
    <row r="69" spans="1:410" ht="33" customHeight="1" x14ac:dyDescent="0.25">
      <c r="A69" s="18"/>
      <c r="B69" s="18" t="s">
        <v>838</v>
      </c>
      <c r="C69" s="18">
        <v>40.409999999999997</v>
      </c>
      <c r="D69" s="16" t="e">
        <f>_xlfn.IFNA(INDEX(#REF!,MATCH(E69,#REF!,0)),0)</f>
        <v>#REF!</v>
      </c>
      <c r="E69" s="18" t="s">
        <v>847</v>
      </c>
      <c r="F69" s="16" t="s">
        <v>765</v>
      </c>
      <c r="G69" s="16" t="s">
        <v>810</v>
      </c>
      <c r="H69" s="16" t="s">
        <v>767</v>
      </c>
      <c r="I69" s="16" t="s">
        <v>768</v>
      </c>
      <c r="J69" s="16" t="s">
        <v>811</v>
      </c>
      <c r="K69" s="16" t="s">
        <v>770</v>
      </c>
      <c r="L69" s="16" t="s">
        <v>771</v>
      </c>
      <c r="M69" s="18">
        <v>1.8399999999999999</v>
      </c>
      <c r="N69" s="18">
        <v>1.8399999999999999</v>
      </c>
      <c r="O69" s="18">
        <v>2.2399999999999998</v>
      </c>
      <c r="P69" s="18">
        <v>2.2399999999999998</v>
      </c>
      <c r="Q69" s="18">
        <v>0.1</v>
      </c>
      <c r="R69" s="18">
        <v>2.04</v>
      </c>
      <c r="S69" s="18">
        <v>2.04</v>
      </c>
      <c r="T69" s="18">
        <v>0.2</v>
      </c>
      <c r="U69" s="18">
        <v>0</v>
      </c>
      <c r="V69" s="18">
        <v>0</v>
      </c>
      <c r="W69" s="18">
        <v>0</v>
      </c>
      <c r="X69" s="18">
        <v>1.8399999999999999</v>
      </c>
      <c r="Y69" s="18">
        <v>1.7999999999999998</v>
      </c>
      <c r="Z69" s="20">
        <f t="shared" si="215"/>
        <v>1.4</v>
      </c>
      <c r="AA69" s="18">
        <v>0.22</v>
      </c>
      <c r="AB69" s="18">
        <v>0</v>
      </c>
      <c r="AC69" s="18">
        <v>0</v>
      </c>
      <c r="AD69" s="18">
        <v>0</v>
      </c>
      <c r="AE69" s="18">
        <v>0</v>
      </c>
      <c r="AF69" s="18">
        <v>0</v>
      </c>
      <c r="AG69" s="18">
        <v>1.4</v>
      </c>
      <c r="AH69" s="18">
        <v>1.4</v>
      </c>
      <c r="AI69" s="20">
        <f t="shared" si="127"/>
        <v>1.5499999999999998</v>
      </c>
      <c r="AJ69" s="18">
        <v>0</v>
      </c>
      <c r="AK69" s="18">
        <v>0</v>
      </c>
      <c r="AL69" s="20">
        <f t="shared" si="128"/>
        <v>0</v>
      </c>
      <c r="AM69" s="18">
        <v>1.8399999999999999</v>
      </c>
      <c r="AN69" s="18">
        <v>1.4</v>
      </c>
      <c r="AO69" s="18">
        <v>0.15</v>
      </c>
      <c r="AP69" s="18">
        <v>0.22</v>
      </c>
      <c r="AQ69" s="18">
        <v>0</v>
      </c>
      <c r="AR69" s="18">
        <v>0</v>
      </c>
      <c r="AS69" s="18">
        <v>0</v>
      </c>
      <c r="AT69" s="18">
        <v>0</v>
      </c>
      <c r="AU69" s="18">
        <v>0</v>
      </c>
      <c r="AV69" s="18">
        <v>1</v>
      </c>
      <c r="AW69" s="18">
        <v>0</v>
      </c>
      <c r="AX69" s="18">
        <v>0</v>
      </c>
      <c r="AY69" s="18">
        <v>0</v>
      </c>
      <c r="AZ69" s="18">
        <v>0</v>
      </c>
      <c r="BA69" s="18">
        <v>0</v>
      </c>
      <c r="BB69" s="18">
        <v>0</v>
      </c>
      <c r="BC69" s="18">
        <v>0</v>
      </c>
      <c r="BD69" s="18">
        <v>0</v>
      </c>
      <c r="BE69" s="18">
        <v>2</v>
      </c>
      <c r="BF69" s="18">
        <v>0</v>
      </c>
      <c r="BG69" s="18">
        <v>0</v>
      </c>
      <c r="BH69" s="18">
        <v>0</v>
      </c>
      <c r="BI69" s="18">
        <v>0</v>
      </c>
      <c r="BJ69" s="18">
        <v>0</v>
      </c>
      <c r="BK69" s="18">
        <v>0</v>
      </c>
      <c r="BL69" s="18">
        <v>0</v>
      </c>
      <c r="BM69" s="18">
        <v>0</v>
      </c>
      <c r="BN69" s="18">
        <v>0</v>
      </c>
      <c r="BO69" s="18">
        <v>0</v>
      </c>
      <c r="BP69" s="18">
        <v>0</v>
      </c>
      <c r="BQ69" s="18">
        <v>0</v>
      </c>
      <c r="BR69" s="18">
        <v>0</v>
      </c>
      <c r="BS69" s="18">
        <v>0</v>
      </c>
      <c r="BT69" s="18">
        <v>0</v>
      </c>
      <c r="BU69" s="18">
        <v>0</v>
      </c>
      <c r="BV69" s="18">
        <v>0</v>
      </c>
      <c r="BW69" s="18">
        <v>0</v>
      </c>
      <c r="BX69" s="18">
        <v>0</v>
      </c>
      <c r="BY69" s="18">
        <v>0</v>
      </c>
      <c r="BZ69" s="18">
        <v>0</v>
      </c>
      <c r="CA69" s="16" t="e">
        <f>_xlfn.IFNA(IF(RIGHT(D69,2)="=G",0,INDEX(#REF!,MATCH(E69,#REF!,0))),0)</f>
        <v>#REF!</v>
      </c>
      <c r="CB69" s="16" t="s">
        <v>776</v>
      </c>
      <c r="CC69" s="18">
        <v>0</v>
      </c>
      <c r="CD69" s="18">
        <v>0</v>
      </c>
      <c r="CE69" s="18">
        <v>1.84</v>
      </c>
      <c r="CF69" s="18">
        <v>0.9</v>
      </c>
      <c r="CG69" s="18">
        <v>0.12</v>
      </c>
      <c r="CH69" s="18">
        <v>2</v>
      </c>
      <c r="CI69" s="16" t="s">
        <v>98</v>
      </c>
      <c r="CJ69" s="18">
        <v>0</v>
      </c>
      <c r="CK69" s="20">
        <f t="shared" si="129"/>
        <v>1.04</v>
      </c>
      <c r="CL69" s="20">
        <f t="shared" si="130"/>
        <v>1.04</v>
      </c>
      <c r="CM69" s="18">
        <v>34.950000000000003</v>
      </c>
      <c r="CN69" s="18">
        <v>39.049999999999997</v>
      </c>
      <c r="CO69" s="18">
        <v>38.210999999999999</v>
      </c>
      <c r="CP69" s="22">
        <f t="shared" si="131"/>
        <v>38.21</v>
      </c>
      <c r="CQ69" s="22">
        <f t="shared" si="132"/>
        <v>37.17</v>
      </c>
      <c r="CR69" s="22">
        <f t="shared" si="133"/>
        <v>1.04</v>
      </c>
      <c r="CS69" s="22">
        <f t="shared" si="134"/>
        <v>37.269999999999996</v>
      </c>
      <c r="CT69" s="22">
        <f t="shared" si="0"/>
        <v>37.47</v>
      </c>
      <c r="CU69" s="18">
        <v>37.47</v>
      </c>
      <c r="CV69" s="22">
        <f t="shared" si="135"/>
        <v>1.4</v>
      </c>
      <c r="CW69" s="22">
        <f t="shared" si="1"/>
        <v>0</v>
      </c>
      <c r="CX69" s="22">
        <f t="shared" si="2"/>
        <v>0</v>
      </c>
      <c r="CY69" s="22">
        <f t="shared" si="136"/>
        <v>38.9</v>
      </c>
      <c r="CZ69" s="22">
        <f t="shared" si="137"/>
        <v>39.049999999999997</v>
      </c>
      <c r="DA69" s="18">
        <v>39.049999999999997</v>
      </c>
      <c r="DB69" s="20">
        <f t="shared" si="138"/>
        <v>1.88</v>
      </c>
      <c r="DC69" s="20">
        <f t="shared" si="139"/>
        <v>0.84</v>
      </c>
      <c r="DD69" s="20">
        <f t="shared" si="140"/>
        <v>1.04</v>
      </c>
      <c r="DE69" s="20">
        <f t="shared" si="3"/>
        <v>0.1</v>
      </c>
      <c r="DF69" s="20">
        <f t="shared" si="4"/>
        <v>0.2</v>
      </c>
      <c r="DG69" s="20">
        <f t="shared" si="5"/>
        <v>0.74</v>
      </c>
      <c r="DH69" s="20">
        <f t="shared" si="6"/>
        <v>0</v>
      </c>
      <c r="DI69" s="20">
        <f t="shared" si="7"/>
        <v>0</v>
      </c>
      <c r="DJ69" s="20">
        <f t="shared" si="8"/>
        <v>0</v>
      </c>
      <c r="DK69" s="20">
        <f t="shared" si="141"/>
        <v>1.04</v>
      </c>
      <c r="DL69" s="20">
        <f t="shared" si="142"/>
        <v>0</v>
      </c>
      <c r="DM69" s="20">
        <f t="shared" si="216"/>
        <v>0</v>
      </c>
      <c r="DN69" s="20">
        <f t="shared" si="143"/>
        <v>0</v>
      </c>
      <c r="DO69" s="18">
        <v>2.44</v>
      </c>
      <c r="DP69" s="18">
        <v>0</v>
      </c>
      <c r="DQ69" s="18">
        <v>1</v>
      </c>
      <c r="DR69" s="18">
        <v>1</v>
      </c>
      <c r="DS69" s="25">
        <f t="shared" si="144"/>
        <v>2.44</v>
      </c>
      <c r="DT69" s="25">
        <f t="shared" si="145"/>
        <v>0</v>
      </c>
      <c r="DU69" s="25">
        <f t="shared" si="146"/>
        <v>2.54</v>
      </c>
      <c r="DV69" s="25">
        <f t="shared" si="147"/>
        <v>0</v>
      </c>
      <c r="DW69" s="25">
        <f t="shared" si="148"/>
        <v>2.54</v>
      </c>
      <c r="DX69" s="25">
        <f t="shared" si="149"/>
        <v>5.69</v>
      </c>
      <c r="DY69" s="25">
        <f t="shared" si="150"/>
        <v>0</v>
      </c>
      <c r="DZ69" s="25">
        <f t="shared" si="151"/>
        <v>5.69</v>
      </c>
      <c r="EA69" s="25">
        <f t="shared" si="152"/>
        <v>3.84</v>
      </c>
      <c r="EB69" s="25">
        <f t="shared" si="153"/>
        <v>0</v>
      </c>
      <c r="EC69" s="25">
        <f t="shared" si="154"/>
        <v>3.84</v>
      </c>
      <c r="ED69" s="25">
        <f t="shared" si="155"/>
        <v>1.85</v>
      </c>
      <c r="EE69" s="25">
        <f t="shared" si="155"/>
        <v>0</v>
      </c>
      <c r="EF69" s="25">
        <f t="shared" si="156"/>
        <v>1.85</v>
      </c>
      <c r="EG69" s="25">
        <f t="shared" si="157"/>
        <v>3.84</v>
      </c>
      <c r="EH69" s="25">
        <f t="shared" si="157"/>
        <v>0</v>
      </c>
      <c r="EI69" s="25">
        <f t="shared" si="158"/>
        <v>3.84</v>
      </c>
      <c r="EJ69" s="18">
        <v>40.409999999999997</v>
      </c>
      <c r="EK69" s="18">
        <v>-5.82</v>
      </c>
      <c r="EL69" s="18" t="s">
        <v>847</v>
      </c>
      <c r="EM69" s="18" t="s">
        <v>848</v>
      </c>
      <c r="EN69" s="16" t="s">
        <v>774</v>
      </c>
      <c r="EO69" s="16" t="s">
        <v>132</v>
      </c>
      <c r="EP69" s="16" t="e">
        <f>IF(OR(EN69="Cống tròn",EN69="Cống hộp",EN69="Ống nhựa"),INDEX(#REF!,MATCH(E69,#REF!,0)),IF(OR(EN69="Rãnh xây",EN69="Rãnh bê tông"),INDEX(#REF!,MATCH(E69,#REF!,0)),0))</f>
        <v>#REF!</v>
      </c>
      <c r="EQ69" s="18">
        <v>44.529999999999994</v>
      </c>
      <c r="ER69" s="18">
        <v>1</v>
      </c>
      <c r="ES69" s="25">
        <f t="shared" si="159"/>
        <v>44</v>
      </c>
      <c r="ET69" s="1" t="e">
        <f>_xlfn.IFNA(IF(EN69="Cống tròn",INDEX(#REF!,MATCH(E69,#REF!,0)),IF(EN69="Cống hộp",INDEX(#REF!,MATCH(E69,#REF!,0)),EU69&amp;" ,"&amp;EV69)),0)</f>
        <v>#REF!</v>
      </c>
      <c r="EU69" s="16" t="s">
        <v>769</v>
      </c>
      <c r="EV69" s="16" t="s">
        <v>775</v>
      </c>
      <c r="EW69" s="16" t="e">
        <f>_xlfn.IFNA(INDEX(#REF!,MATCH(E69,#REF!,0)),0)</f>
        <v>#REF!</v>
      </c>
      <c r="EX69" s="16"/>
      <c r="EY69" s="18">
        <v>0</v>
      </c>
      <c r="EZ69" s="18">
        <v>0</v>
      </c>
      <c r="FA69" s="18">
        <v>0</v>
      </c>
      <c r="FB69" s="19">
        <v>0</v>
      </c>
      <c r="FC69" s="19">
        <v>0</v>
      </c>
      <c r="FD69" s="25">
        <f t="shared" si="9"/>
        <v>0</v>
      </c>
      <c r="FE69" s="25">
        <f t="shared" si="160"/>
        <v>0</v>
      </c>
      <c r="FF69" s="18">
        <v>0.1</v>
      </c>
      <c r="FG69" s="18">
        <v>2</v>
      </c>
      <c r="FH69" s="18">
        <v>1</v>
      </c>
      <c r="FI69" s="25">
        <f t="shared" si="161"/>
        <v>1.2</v>
      </c>
      <c r="FJ69" s="18">
        <v>0</v>
      </c>
      <c r="FK69" s="18">
        <v>0</v>
      </c>
      <c r="FL69" s="18">
        <v>0.2</v>
      </c>
      <c r="FM69" s="18">
        <v>1.4</v>
      </c>
      <c r="FN69" s="18">
        <v>0</v>
      </c>
      <c r="FO69" s="25">
        <f t="shared" si="162"/>
        <v>1.4</v>
      </c>
      <c r="FP69" s="18">
        <v>1.4999999999999999E-2</v>
      </c>
      <c r="FQ69" s="18">
        <v>1</v>
      </c>
      <c r="FR69" s="25">
        <f t="shared" si="10"/>
        <v>43</v>
      </c>
      <c r="FS69" s="25">
        <f t="shared" si="11"/>
        <v>0.63</v>
      </c>
      <c r="FT69" s="25">
        <f t="shared" si="12"/>
        <v>43.63</v>
      </c>
      <c r="FU69" s="25">
        <f t="shared" si="13"/>
        <v>-0.89999999999999147</v>
      </c>
      <c r="FV69" s="25" t="str">
        <f t="shared" si="163"/>
        <v>Thêm 01</v>
      </c>
      <c r="FW69" s="25">
        <f t="shared" si="164"/>
        <v>0.12</v>
      </c>
      <c r="FX69" s="16"/>
      <c r="FY69" s="16"/>
      <c r="FZ69" s="16"/>
      <c r="GA69" s="16"/>
      <c r="GB69" s="19">
        <v>0</v>
      </c>
      <c r="GC69" s="19">
        <v>0</v>
      </c>
      <c r="GD69" s="19">
        <v>0</v>
      </c>
      <c r="GE69" s="19">
        <v>0</v>
      </c>
      <c r="GF69" s="19">
        <v>0</v>
      </c>
      <c r="GG69" s="19">
        <v>0</v>
      </c>
      <c r="GH69" s="19">
        <v>0</v>
      </c>
      <c r="GI69" s="19">
        <v>0</v>
      </c>
      <c r="GJ69" s="19">
        <v>0</v>
      </c>
      <c r="GK69" s="19">
        <v>0</v>
      </c>
      <c r="GL69" s="25">
        <f t="shared" si="14"/>
        <v>0</v>
      </c>
      <c r="GM69" s="25">
        <f t="shared" si="165"/>
        <v>0</v>
      </c>
      <c r="GN69" s="19">
        <v>0</v>
      </c>
      <c r="GO69" s="19">
        <v>0</v>
      </c>
      <c r="GP69" s="19">
        <v>0</v>
      </c>
      <c r="GQ69" s="19">
        <v>0</v>
      </c>
      <c r="GR69" s="1" t="e">
        <f>_xlfn.IFNA(INDEX(#REF!,MATCH(E69,#REF!,0)),0)</f>
        <v>#REF!</v>
      </c>
      <c r="GS69" s="16"/>
      <c r="GT69" s="18">
        <v>0</v>
      </c>
      <c r="GU69" s="18">
        <v>0</v>
      </c>
      <c r="GV69" s="18">
        <v>0</v>
      </c>
      <c r="GW69" s="18">
        <v>0</v>
      </c>
      <c r="GX69" s="25">
        <f t="shared" si="15"/>
        <v>0</v>
      </c>
      <c r="GY69" s="25">
        <f t="shared" si="16"/>
        <v>0</v>
      </c>
      <c r="GZ69" s="25">
        <f t="shared" si="166"/>
        <v>0</v>
      </c>
      <c r="HA69" s="1" t="e" cm="1">
        <f t="array" ref="HA69">INDEX(#REF!,MATCH(EJ69&amp;EK69&amp;HD69&amp;HE69&amp;HF69,#REF!&amp;#REF!&amp;#REF!&amp;#REF!&amp;#REF!,0))</f>
        <v>#REF!</v>
      </c>
      <c r="HB69" s="16"/>
      <c r="HC69" s="25">
        <f t="shared" si="167"/>
        <v>0</v>
      </c>
      <c r="HD69" s="18">
        <v>0</v>
      </c>
      <c r="HE69" s="18">
        <v>0</v>
      </c>
      <c r="HF69" s="18">
        <v>0</v>
      </c>
      <c r="HG69" s="1" t="e" cm="1">
        <f t="array" ref="HG69">INDEX(#REF!,MATCH(EJ69&amp;EK69&amp;HJ69&amp;HK69&amp;HL69,#REF!&amp;#REF!&amp;#REF!&amp;#REF!&amp;#REF!,0))</f>
        <v>#REF!</v>
      </c>
      <c r="HH69" s="16"/>
      <c r="HI69" s="25">
        <f t="shared" si="168"/>
        <v>0</v>
      </c>
      <c r="HJ69" s="25">
        <f t="shared" si="169"/>
        <v>0</v>
      </c>
      <c r="HK69" s="19">
        <v>0</v>
      </c>
      <c r="HL69" s="19">
        <v>0</v>
      </c>
      <c r="HM69" s="18">
        <v>0.01</v>
      </c>
      <c r="HN69" s="18">
        <v>1</v>
      </c>
      <c r="HO69" s="25">
        <f t="shared" si="170"/>
        <v>0</v>
      </c>
      <c r="HP69" s="25">
        <f t="shared" si="171"/>
        <v>0</v>
      </c>
      <c r="HQ69" s="25">
        <f t="shared" si="172"/>
        <v>0</v>
      </c>
      <c r="HR69" s="25">
        <f t="shared" si="173"/>
        <v>0</v>
      </c>
      <c r="HS69" s="25">
        <f t="shared" si="174"/>
        <v>0</v>
      </c>
      <c r="HT69" s="19">
        <v>0</v>
      </c>
      <c r="HU69" s="19">
        <v>0</v>
      </c>
      <c r="HV69" s="19">
        <v>0</v>
      </c>
      <c r="HW69" s="25">
        <f t="shared" si="175"/>
        <v>0</v>
      </c>
      <c r="HX69" s="19">
        <v>0</v>
      </c>
      <c r="HY69" s="19">
        <v>0</v>
      </c>
      <c r="HZ69" s="18">
        <v>38.21</v>
      </c>
      <c r="IA69" s="20">
        <f>ROUND(IF(EN69="Cống tròn",IF(EN69="Cống tròn",IF(EU69="Không có móng",IQ69-FF69,IF(EU69="Đế",IP69-FN69,IF(OR(EU69="Móng bê tông",EU69="Móng bê tông kết hợp đế"),II69-FJ69,0))),0),IF(EN69="Cống hộp",IF(AND(EN69="Cống hộp",EU69="Không có móng"),IQ69-GF69,IF(AND(EN69="Cống hộp",EU69="Móng bê tông"),IJ69-GB69,0)),IF(OR(EN69="Rãnh xây",EN69="Rãnh bê tông"),IF(OR(EN69="Rãnh xây",EN69="Rãnh bê tông"),IK69-GB69,0),IF(EN69="Ống nhựa",IF(AND(EN69="Ống nhựa",EU69="Không đắp cát"),IQ69-HT69,IF(AND(EN69="Ống nhựa",EU69="Đắp cát"),IH69-HX69,0)),IF(EN69="Rãnh thang",IF(EN69="Rãnh thang",IF(EU69="Móng bê tông",#REF!-#REF!,IQ69),0),0))))),2)</f>
        <v>37.47</v>
      </c>
      <c r="IB69" s="20">
        <f t="shared" si="176"/>
        <v>0.74000000000000199</v>
      </c>
      <c r="IC69" s="20">
        <f t="shared" si="17"/>
        <v>37.47</v>
      </c>
      <c r="ID69" s="20">
        <f t="shared" si="18"/>
        <v>0</v>
      </c>
      <c r="IE69" s="20">
        <f t="shared" si="19"/>
        <v>0</v>
      </c>
      <c r="IF69" s="20">
        <f t="shared" si="20"/>
        <v>0</v>
      </c>
      <c r="IG69" s="20">
        <f>IF(EN69="Rãnh thang",IF(AND(EN69="Rãnh thang",EU69="Móng bê tông"),IQ69-#REF!,0),IF(EN69="Ống nhựa",IF(AND(EN69="Ống nhựa",EU69="Đắp cát"),IQ69-HT69,0),IF(EN69="Cống tròn",IF(EN69="Cống tròn",IF(OR(EU69="Móng bê tông",EU69="Móng bê tông kết hợp đế"),IM69-FL69,0),0),IF(EN69="Cống hộp",IF(AND(EN69="Cống hộp",EU69="Móng bê tông"),IN69-GD69,0),IF(OR(EN69="Rãnh xây",EN69="Rãnh bê tông"),IF(AND(EN69="Rãnh xây",EU69="Móng bê tông"),IO69-GD69,IF(AND(EN69="Rãnh bê tông",EU69="Móng bê tông"),IO69-GD69,0)),0)))))</f>
        <v>37.47</v>
      </c>
      <c r="IH69" s="20">
        <f t="shared" si="21"/>
        <v>0</v>
      </c>
      <c r="II69" s="20">
        <f t="shared" si="22"/>
        <v>37.47</v>
      </c>
      <c r="IJ69" s="20">
        <f t="shared" si="23"/>
        <v>0</v>
      </c>
      <c r="IK69" s="20">
        <f t="shared" si="177"/>
        <v>0</v>
      </c>
      <c r="IL69" s="20">
        <f t="shared" si="24"/>
        <v>37.67</v>
      </c>
      <c r="IM69" s="20">
        <f t="shared" si="25"/>
        <v>37.67</v>
      </c>
      <c r="IN69" s="20">
        <f t="shared" si="26"/>
        <v>0</v>
      </c>
      <c r="IO69" s="20">
        <f t="shared" si="27"/>
        <v>0</v>
      </c>
      <c r="IP69" s="20">
        <f t="shared" si="28"/>
        <v>0</v>
      </c>
      <c r="IQ69" s="18">
        <v>37.770000000000003</v>
      </c>
      <c r="IR69" s="25">
        <f t="shared" si="178"/>
        <v>0</v>
      </c>
      <c r="IS69" s="25">
        <f t="shared" si="29"/>
        <v>0</v>
      </c>
      <c r="IT69" s="25">
        <f t="shared" si="30"/>
        <v>0</v>
      </c>
      <c r="IU69" s="25">
        <f>ROUND(IF(EN69="Cống tròn",IF(EN69="Cống tròn",IV69+FF69,0),IF(EN69="Cống hộp",IF(EN69="Cống hộp",IV69+GP69,0),IF(OR(EN69="Rãnh xây",EN69="Rãnh bê tông"),IF(OR(EN69="Rãnh xây",EN69="Rãnh bê tông"),IV69+GP69,0),IF(EN69="ống nhựa",IF(EN69="Ống nhựa",IV69+HT69,0),IF(EN69="Rãnh thang",IF(EN69="Rãnh thang",IQ69+#REF!,0),0))))),2)</f>
        <v>36.61</v>
      </c>
      <c r="IV69" s="18">
        <v>36.51</v>
      </c>
      <c r="IW69" s="25">
        <f t="shared" si="31"/>
        <v>36.61</v>
      </c>
      <c r="IX69" s="25">
        <f t="shared" si="32"/>
        <v>0</v>
      </c>
      <c r="IY69" s="25">
        <f t="shared" si="33"/>
        <v>0</v>
      </c>
      <c r="IZ69" s="25">
        <f t="shared" si="34"/>
        <v>0</v>
      </c>
      <c r="JA69" s="25">
        <f t="shared" si="35"/>
        <v>0</v>
      </c>
      <c r="JB69" s="18">
        <v>36.659999999999997</v>
      </c>
      <c r="JC69" s="20">
        <f>ROUND(IF(EN69="Cống tròn",IF(EN69="Cống tròn",IF(EU69="Không có móng",JS69-FF69,IF(EU69="Đế",JR69-FN69,IF(OR(EU69="Móng bê tông",EU69="Móng bê tông kết hợp đế"),JK69-FJ69,0))),0),IF(EN69="Cống hộp",IF(AND(EN69="Cống hộp",EU69="Không có móng"),JS69-GF69,IF(AND(EN69="Cống hộp",EU69="Móng bê tông"),JL69-GB69,0)),IF(OR(EN69="Rãnh xây",EN69="Rãnh bê tông"),IF(OR(EN69="Rãnh xây",EN69="Rãnh bê tông"),JM69-GB69,0),IF(EN69="Ống nhựa",IF(AND(EN69="Ống nhựa",EU69="Không đắp cát"),JS69-HT69,IF(AND(EN69="Ống nhựa",EU69="Đắp cát"),JJ69-HX69,0)),IF(EN69="Rãnh thang",IF(EN69="Rãnh thang",IF(EU69="Móng bê tông",#REF!-#REF!,JS69),0),0))))),2)</f>
        <v>35.21</v>
      </c>
      <c r="JD69" s="20">
        <f t="shared" si="179"/>
        <v>1.4499999999999957</v>
      </c>
      <c r="JE69" s="20">
        <f t="shared" si="36"/>
        <v>35.209999999999994</v>
      </c>
      <c r="JF69" s="20">
        <f t="shared" si="37"/>
        <v>0</v>
      </c>
      <c r="JG69" s="20">
        <f t="shared" si="38"/>
        <v>0</v>
      </c>
      <c r="JH69" s="20">
        <f t="shared" si="39"/>
        <v>0</v>
      </c>
      <c r="JI69" s="20">
        <f>IF(EN69="Rãnh thang",IF(AND(EN69="Rãnh thang",EU69="Móng bê tông"),JS69-#REF!,0),IF(EN69="Ống nhựa",IF(AND(EN69="Ống nhựa",EU69="Đắp cát"),JS69-HT69,0),IF(EN69="Cống tròn",IF(EN69="Cống tròn",IF(OR(EU69="Móng bê tông",EU69="Móng bê tông kết hợp đế"),JO69-FL69,0),0),IF(EN69="Cống hộp",IF(AND(EN69="Cống hộp",EU69="Móng bê tông"),JP69-GD69,0),IF(OR(EN69="Rãnh xây",EN69="Rãnh bê tông"),IF(AND(EN69="Rãnh xây",EU69="Móng bê tông"),JQ69-GD69,IF(AND(EN69="Rãnh bê tông",EU69="Móng bê tông"),JQ69-GD69,0)),0)))))</f>
        <v>35.209999999999994</v>
      </c>
      <c r="JJ69" s="20">
        <f t="shared" si="40"/>
        <v>0</v>
      </c>
      <c r="JK69" s="20">
        <f t="shared" si="41"/>
        <v>35.209999999999994</v>
      </c>
      <c r="JL69" s="20">
        <f t="shared" si="42"/>
        <v>0</v>
      </c>
      <c r="JM69" s="20">
        <f t="shared" si="43"/>
        <v>0</v>
      </c>
      <c r="JN69" s="20">
        <f t="shared" si="44"/>
        <v>35.409999999999997</v>
      </c>
      <c r="JO69" s="20">
        <f t="shared" si="45"/>
        <v>35.409999999999997</v>
      </c>
      <c r="JP69" s="20">
        <f t="shared" si="46"/>
        <v>0</v>
      </c>
      <c r="JQ69" s="20">
        <f t="shared" si="47"/>
        <v>0</v>
      </c>
      <c r="JR69" s="20">
        <f t="shared" si="48"/>
        <v>0</v>
      </c>
      <c r="JS69" s="26">
        <v>35.51</v>
      </c>
      <c r="JT69" s="25">
        <f t="shared" si="180"/>
        <v>0</v>
      </c>
      <c r="JU69" s="25">
        <f t="shared" si="49"/>
        <v>0</v>
      </c>
      <c r="JV69" s="25">
        <f t="shared" si="50"/>
        <v>0</v>
      </c>
      <c r="JW69" s="25">
        <f>ROUND(IF(EN69="Cống tròn",IF(EN69="Cống tròn",JX69+FF69,0),IF(EN69="Cống hộp",IF(EN69="Cống hộp",JX69+GP69,0),IF(OR(EN69="Rãnh xây",EN69="Rãnh bê tông"),IF(OR(EN69="Rãnh xây",EN69="Rãnh bê tông"),JX69+GP69,0),IF(EN69="ống nhựa",IF(EN69="Ống nhựa",JX69+HT69,0),IF(EN69="Rãnh thang",IF(EN69="Rãnh thang",JS69+#REF!,0),0))))),2)</f>
        <v>36.61</v>
      </c>
      <c r="JX69" s="27">
        <v>36.51</v>
      </c>
      <c r="JY69" s="25">
        <f t="shared" si="51"/>
        <v>36.61</v>
      </c>
      <c r="JZ69" s="25">
        <f t="shared" si="52"/>
        <v>0</v>
      </c>
      <c r="KA69" s="25">
        <f t="shared" si="53"/>
        <v>0</v>
      </c>
      <c r="KB69" s="25">
        <f t="shared" si="54"/>
        <v>0</v>
      </c>
      <c r="KC69" s="25">
        <f t="shared" si="55"/>
        <v>0</v>
      </c>
      <c r="KD69" s="28" t="s">
        <v>98</v>
      </c>
      <c r="KE69" s="27">
        <v>0</v>
      </c>
      <c r="KF69" s="25">
        <f t="shared" si="56"/>
        <v>0.74000000000000199</v>
      </c>
      <c r="KG69" s="25">
        <f t="shared" si="181"/>
        <v>0.74000000000000199</v>
      </c>
      <c r="KH69" s="27">
        <v>0</v>
      </c>
      <c r="KI69" s="25">
        <f t="shared" si="57"/>
        <v>1.4499999999999957</v>
      </c>
      <c r="KJ69" s="25">
        <f t="shared" si="182"/>
        <v>1.4499999999999957</v>
      </c>
      <c r="KK69" s="25">
        <f t="shared" si="58"/>
        <v>0</v>
      </c>
      <c r="KL69" s="25">
        <f t="shared" si="59"/>
        <v>0</v>
      </c>
      <c r="KM69" s="25">
        <f t="shared" si="183"/>
        <v>0</v>
      </c>
      <c r="KN69" s="25">
        <f t="shared" si="60"/>
        <v>0</v>
      </c>
      <c r="KO69" s="25">
        <f t="shared" si="61"/>
        <v>0</v>
      </c>
      <c r="KP69" s="25">
        <f t="shared" si="184"/>
        <v>0</v>
      </c>
      <c r="KQ69" s="25">
        <f t="shared" si="62"/>
        <v>0.2</v>
      </c>
      <c r="KR69" s="25">
        <f t="shared" si="63"/>
        <v>0.2</v>
      </c>
      <c r="KS69" s="25">
        <f t="shared" si="185"/>
        <v>0.2</v>
      </c>
      <c r="KT69" s="25">
        <f t="shared" si="64"/>
        <v>0</v>
      </c>
      <c r="KU69" s="25">
        <f t="shared" si="65"/>
        <v>0</v>
      </c>
      <c r="KV69" s="25">
        <f t="shared" si="186"/>
        <v>0</v>
      </c>
      <c r="KW69" s="25">
        <f t="shared" si="66"/>
        <v>0</v>
      </c>
      <c r="KX69" s="25">
        <f t="shared" si="67"/>
        <v>0</v>
      </c>
      <c r="KY69" s="25">
        <f t="shared" si="187"/>
        <v>0</v>
      </c>
      <c r="KZ69" s="25">
        <f t="shared" si="68"/>
        <v>0</v>
      </c>
      <c r="LA69" s="25">
        <f t="shared" si="69"/>
        <v>0</v>
      </c>
      <c r="LB69" s="25">
        <f t="shared" si="188"/>
        <v>0</v>
      </c>
      <c r="LC69" s="25">
        <f t="shared" si="70"/>
        <v>0.54000000000000203</v>
      </c>
      <c r="LD69" s="25">
        <f t="shared" si="71"/>
        <v>1.4</v>
      </c>
      <c r="LE69" s="25">
        <f t="shared" si="189"/>
        <v>0.97000000000000097</v>
      </c>
      <c r="LF69" s="25">
        <f t="shared" si="72"/>
        <v>0</v>
      </c>
      <c r="LG69" s="25">
        <f t="shared" si="73"/>
        <v>0</v>
      </c>
      <c r="LH69" s="25">
        <f t="shared" si="190"/>
        <v>0</v>
      </c>
      <c r="LI69" s="25">
        <f t="shared" si="74"/>
        <v>0</v>
      </c>
      <c r="LJ69" s="25">
        <f t="shared" si="75"/>
        <v>0</v>
      </c>
      <c r="LK69" s="25">
        <f t="shared" si="191"/>
        <v>0</v>
      </c>
      <c r="LL69" s="25">
        <f t="shared" si="76"/>
        <v>0</v>
      </c>
      <c r="LM69" s="25">
        <f t="shared" si="77"/>
        <v>0</v>
      </c>
      <c r="LN69" s="25">
        <f t="shared" si="192"/>
        <v>0</v>
      </c>
      <c r="LO69" s="25">
        <f t="shared" si="78"/>
        <v>0</v>
      </c>
      <c r="LP69" s="25">
        <f t="shared" si="79"/>
        <v>0</v>
      </c>
      <c r="LQ69" s="25">
        <f t="shared" si="193"/>
        <v>0</v>
      </c>
      <c r="LR69" s="25">
        <f t="shared" si="80"/>
        <v>0</v>
      </c>
      <c r="LS69" s="25">
        <f t="shared" si="81"/>
        <v>0</v>
      </c>
      <c r="LT69" s="25">
        <f t="shared" si="194"/>
        <v>0</v>
      </c>
      <c r="LU69" s="25">
        <f t="shared" si="82"/>
        <v>0</v>
      </c>
      <c r="LV69" s="25">
        <f t="shared" si="83"/>
        <v>0</v>
      </c>
      <c r="LW69" s="25">
        <f t="shared" si="195"/>
        <v>0</v>
      </c>
      <c r="LX69" s="25">
        <f t="shared" si="84"/>
        <v>0</v>
      </c>
      <c r="LY69" s="25">
        <f t="shared" si="85"/>
        <v>0</v>
      </c>
      <c r="LZ69" s="25">
        <f t="shared" si="196"/>
        <v>0</v>
      </c>
      <c r="MA69" s="25">
        <f t="shared" si="86"/>
        <v>0</v>
      </c>
      <c r="MB69" s="25">
        <f t="shared" si="87"/>
        <v>0</v>
      </c>
      <c r="MC69" s="25">
        <f t="shared" si="197"/>
        <v>0</v>
      </c>
      <c r="MD69" s="25">
        <f t="shared" si="88"/>
        <v>0</v>
      </c>
      <c r="ME69" s="25">
        <f t="shared" si="89"/>
        <v>0</v>
      </c>
      <c r="MF69" s="25">
        <f t="shared" si="198"/>
        <v>0</v>
      </c>
      <c r="MG69" s="25">
        <f t="shared" si="90"/>
        <v>0</v>
      </c>
      <c r="MH69" s="25">
        <f t="shared" si="91"/>
        <v>0</v>
      </c>
      <c r="MI69" s="25">
        <f t="shared" si="199"/>
        <v>0</v>
      </c>
      <c r="MJ69" s="25">
        <f t="shared" si="92"/>
        <v>0</v>
      </c>
      <c r="MK69" s="25">
        <f t="shared" si="93"/>
        <v>0</v>
      </c>
      <c r="ML69" s="25">
        <f t="shared" si="200"/>
        <v>0</v>
      </c>
      <c r="MM69" s="25">
        <f t="shared" si="94"/>
        <v>0</v>
      </c>
      <c r="MN69" s="25">
        <f t="shared" si="95"/>
        <v>0</v>
      </c>
      <c r="MO69" s="25">
        <f t="shared" si="201"/>
        <v>0</v>
      </c>
      <c r="MP69" s="25">
        <f t="shared" si="96"/>
        <v>0</v>
      </c>
      <c r="MQ69" s="25">
        <f t="shared" si="97"/>
        <v>0</v>
      </c>
      <c r="MR69" s="25">
        <f t="shared" si="202"/>
        <v>0</v>
      </c>
      <c r="MS69" s="29">
        <v>1.4</v>
      </c>
      <c r="MT69" s="29">
        <v>0</v>
      </c>
      <c r="MU69" s="29">
        <v>1</v>
      </c>
      <c r="MV69" s="29">
        <v>1</v>
      </c>
      <c r="MW69" s="25">
        <f t="shared" si="98"/>
        <v>1.4</v>
      </c>
      <c r="MX69" s="25">
        <f t="shared" si="99"/>
        <v>1.04</v>
      </c>
      <c r="MY69" s="25">
        <f t="shared" si="100"/>
        <v>0</v>
      </c>
      <c r="MZ69" s="25">
        <f t="shared" si="101"/>
        <v>0</v>
      </c>
      <c r="NA69" s="25">
        <f t="shared" si="102"/>
        <v>1.4</v>
      </c>
      <c r="NB69" s="25">
        <f t="shared" si="103"/>
        <v>2.0299999999999998</v>
      </c>
      <c r="NC69" s="25">
        <f t="shared" si="104"/>
        <v>0</v>
      </c>
      <c r="ND69" s="25">
        <f t="shared" si="105"/>
        <v>0</v>
      </c>
      <c r="NE69" s="25">
        <f t="shared" si="203"/>
        <v>1.4</v>
      </c>
      <c r="NF69" s="25">
        <f t="shared" si="203"/>
        <v>1.5349999999999999</v>
      </c>
      <c r="NG69" s="25">
        <f t="shared" si="203"/>
        <v>0</v>
      </c>
      <c r="NH69" s="25">
        <f t="shared" si="203"/>
        <v>0</v>
      </c>
      <c r="NI69" s="25">
        <f t="shared" si="107"/>
        <v>68.349999999999994</v>
      </c>
      <c r="NJ69" s="25">
        <f t="shared" si="108"/>
        <v>0</v>
      </c>
      <c r="NK69" s="25">
        <f t="shared" si="109"/>
        <v>68.349999999999994</v>
      </c>
      <c r="NL69" s="25">
        <f t="shared" si="110"/>
        <v>45.36</v>
      </c>
      <c r="NM69" s="25">
        <f t="shared" si="111"/>
        <v>0</v>
      </c>
      <c r="NN69" s="25">
        <f t="shared" si="204"/>
        <v>45.36</v>
      </c>
      <c r="NO69" s="25">
        <f t="shared" si="112"/>
        <v>0</v>
      </c>
      <c r="NP69" s="25">
        <f t="shared" si="113"/>
        <v>0</v>
      </c>
      <c r="NQ69" s="25">
        <f t="shared" si="205"/>
        <v>0</v>
      </c>
      <c r="NR69" s="25">
        <f t="shared" si="114"/>
        <v>0</v>
      </c>
      <c r="NS69" s="25">
        <f t="shared" si="115"/>
        <v>0</v>
      </c>
      <c r="NT69" s="25">
        <f t="shared" si="206"/>
        <v>0</v>
      </c>
      <c r="NU69" s="25">
        <f t="shared" si="116"/>
        <v>0</v>
      </c>
      <c r="NV69" s="25">
        <f t="shared" si="117"/>
        <v>0</v>
      </c>
      <c r="NW69" s="25">
        <f t="shared" si="207"/>
        <v>0</v>
      </c>
      <c r="NX69" s="25">
        <f t="shared" si="208"/>
        <v>45.36</v>
      </c>
      <c r="NY69" s="25">
        <f t="shared" si="208"/>
        <v>0</v>
      </c>
      <c r="NZ69" s="25">
        <f t="shared" si="209"/>
        <v>45.36</v>
      </c>
      <c r="OA69" s="25">
        <f t="shared" si="210"/>
        <v>22.99</v>
      </c>
      <c r="OB69" s="25">
        <f t="shared" si="210"/>
        <v>0</v>
      </c>
      <c r="OC69" s="25">
        <f t="shared" si="211"/>
        <v>22.99</v>
      </c>
      <c r="OD69" s="25">
        <f t="shared" si="212"/>
        <v>45.36</v>
      </c>
      <c r="OE69" s="25">
        <f t="shared" si="212"/>
        <v>0</v>
      </c>
      <c r="OF69" s="25">
        <f t="shared" si="212"/>
        <v>45.36</v>
      </c>
      <c r="OG69" s="25">
        <f t="shared" si="119"/>
        <v>0</v>
      </c>
      <c r="OH69" s="25">
        <f t="shared" si="120"/>
        <v>0</v>
      </c>
      <c r="OI69" s="25">
        <f t="shared" si="121"/>
        <v>0</v>
      </c>
      <c r="OJ69" s="25">
        <f t="shared" si="122"/>
        <v>0</v>
      </c>
      <c r="OK69" s="25">
        <f t="shared" si="123"/>
        <v>0</v>
      </c>
      <c r="OL69" s="25">
        <f t="shared" si="124"/>
        <v>0</v>
      </c>
      <c r="OM69" s="25">
        <f t="shared" si="213"/>
        <v>0</v>
      </c>
      <c r="ON69" s="25">
        <f t="shared" si="213"/>
        <v>0</v>
      </c>
      <c r="OO69" s="25">
        <f t="shared" si="213"/>
        <v>0</v>
      </c>
      <c r="OP69" s="25">
        <f t="shared" si="125"/>
        <v>0</v>
      </c>
      <c r="OQ69" s="25">
        <f t="shared" si="126"/>
        <v>0</v>
      </c>
      <c r="OR69" s="25">
        <f t="shared" si="214"/>
        <v>0</v>
      </c>
      <c r="OS69" s="19">
        <v>536165.72</v>
      </c>
      <c r="OT69" s="19">
        <v>2370992.46</v>
      </c>
    </row>
    <row r="70" spans="1:410" ht="33" customHeight="1" x14ac:dyDescent="0.25">
      <c r="A70" s="18"/>
      <c r="B70" s="18" t="s">
        <v>838</v>
      </c>
      <c r="C70" s="18">
        <v>-5.82</v>
      </c>
      <c r="D70" s="16" t="e">
        <f>_xlfn.IFNA(INDEX(#REF!,MATCH(E70,#REF!,0)),0)</f>
        <v>#REF!</v>
      </c>
      <c r="E70" s="18" t="s">
        <v>848</v>
      </c>
      <c r="F70" s="16" t="s">
        <v>765</v>
      </c>
      <c r="G70" s="16" t="s">
        <v>766</v>
      </c>
      <c r="H70" s="16" t="s">
        <v>767</v>
      </c>
      <c r="I70" s="16" t="s">
        <v>768</v>
      </c>
      <c r="J70" s="16" t="s">
        <v>811</v>
      </c>
      <c r="K70" s="16" t="s">
        <v>770</v>
      </c>
      <c r="L70" s="16" t="s">
        <v>771</v>
      </c>
      <c r="M70" s="18">
        <v>2.44</v>
      </c>
      <c r="N70" s="18">
        <v>4.5</v>
      </c>
      <c r="O70" s="18">
        <v>2.84</v>
      </c>
      <c r="P70" s="18">
        <v>4.9000000000000004</v>
      </c>
      <c r="Q70" s="18">
        <v>0.1</v>
      </c>
      <c r="R70" s="18">
        <v>2.64</v>
      </c>
      <c r="S70" s="18">
        <v>4.7</v>
      </c>
      <c r="T70" s="18">
        <v>0.2</v>
      </c>
      <c r="U70" s="18">
        <v>0</v>
      </c>
      <c r="V70" s="18">
        <v>0</v>
      </c>
      <c r="W70" s="18">
        <v>0</v>
      </c>
      <c r="X70" s="18">
        <v>2.44</v>
      </c>
      <c r="Y70" s="18">
        <v>4.46</v>
      </c>
      <c r="Z70" s="20">
        <f t="shared" si="215"/>
        <v>2.4</v>
      </c>
      <c r="AA70" s="18">
        <v>0.22</v>
      </c>
      <c r="AB70" s="18">
        <v>0</v>
      </c>
      <c r="AC70" s="18">
        <v>0</v>
      </c>
      <c r="AD70" s="18">
        <v>0</v>
      </c>
      <c r="AE70" s="18">
        <v>0</v>
      </c>
      <c r="AF70" s="18">
        <v>0</v>
      </c>
      <c r="AG70" s="18">
        <v>2</v>
      </c>
      <c r="AH70" s="18">
        <v>4.0599999999999996</v>
      </c>
      <c r="AI70" s="20">
        <f t="shared" si="127"/>
        <v>2.5499999999999998</v>
      </c>
      <c r="AJ70" s="18">
        <v>0</v>
      </c>
      <c r="AK70" s="18">
        <v>0</v>
      </c>
      <c r="AL70" s="20">
        <f t="shared" si="128"/>
        <v>0</v>
      </c>
      <c r="AM70" s="18">
        <v>2.44</v>
      </c>
      <c r="AN70" s="18">
        <v>4.0599999999999996</v>
      </c>
      <c r="AO70" s="18">
        <v>0.15</v>
      </c>
      <c r="AP70" s="18">
        <v>0.22</v>
      </c>
      <c r="AQ70" s="18">
        <v>2.44</v>
      </c>
      <c r="AR70" s="18">
        <v>4.2799999999999994</v>
      </c>
      <c r="AS70" s="18">
        <v>0.12</v>
      </c>
      <c r="AT70" s="18">
        <v>0.11</v>
      </c>
      <c r="AU70" s="18">
        <v>0</v>
      </c>
      <c r="AV70" s="18">
        <v>1</v>
      </c>
      <c r="AW70" s="18">
        <v>0</v>
      </c>
      <c r="AX70" s="18">
        <v>0</v>
      </c>
      <c r="AY70" s="18">
        <v>0</v>
      </c>
      <c r="AZ70" s="18">
        <v>0</v>
      </c>
      <c r="BA70" s="18">
        <v>0</v>
      </c>
      <c r="BB70" s="18">
        <v>0</v>
      </c>
      <c r="BC70" s="18">
        <v>0</v>
      </c>
      <c r="BD70" s="18">
        <v>0</v>
      </c>
      <c r="BE70" s="18">
        <v>2</v>
      </c>
      <c r="BF70" s="18">
        <v>1</v>
      </c>
      <c r="BG70" s="18">
        <v>0</v>
      </c>
      <c r="BH70" s="18">
        <v>0</v>
      </c>
      <c r="BI70" s="18">
        <v>0</v>
      </c>
      <c r="BJ70" s="18">
        <v>0</v>
      </c>
      <c r="BK70" s="18">
        <v>0</v>
      </c>
      <c r="BL70" s="18">
        <v>0</v>
      </c>
      <c r="BM70" s="18">
        <v>0</v>
      </c>
      <c r="BN70" s="18">
        <v>0</v>
      </c>
      <c r="BO70" s="18">
        <v>0</v>
      </c>
      <c r="BP70" s="18">
        <v>0</v>
      </c>
      <c r="BQ70" s="18">
        <v>0</v>
      </c>
      <c r="BR70" s="18">
        <v>0</v>
      </c>
      <c r="BS70" s="18">
        <v>0</v>
      </c>
      <c r="BT70" s="18">
        <v>0</v>
      </c>
      <c r="BU70" s="18">
        <v>0</v>
      </c>
      <c r="BV70" s="18">
        <v>0</v>
      </c>
      <c r="BW70" s="18">
        <v>0</v>
      </c>
      <c r="BX70" s="18">
        <v>0</v>
      </c>
      <c r="BY70" s="18">
        <v>0</v>
      </c>
      <c r="BZ70" s="18">
        <v>0</v>
      </c>
      <c r="CA70" s="16" t="e">
        <f>_xlfn.IFNA(IF(RIGHT(D70,2)="=G",0,INDEX(#REF!,MATCH(E70,#REF!,0))),0)</f>
        <v>#REF!</v>
      </c>
      <c r="CB70" s="16" t="s">
        <v>776</v>
      </c>
      <c r="CC70" s="18">
        <v>0</v>
      </c>
      <c r="CD70" s="18">
        <v>0</v>
      </c>
      <c r="CE70" s="18">
        <v>2.44</v>
      </c>
      <c r="CF70" s="18">
        <v>1.06</v>
      </c>
      <c r="CG70" s="18">
        <v>0.12</v>
      </c>
      <c r="CH70" s="18">
        <v>4</v>
      </c>
      <c r="CI70" s="16" t="s">
        <v>98</v>
      </c>
      <c r="CJ70" s="18">
        <v>0</v>
      </c>
      <c r="CK70" s="20">
        <f t="shared" ref="CK70:CK133" si="217">IF(CI70="",0,IF(CI70="Đào đá",0,CR70-CJ70))</f>
        <v>2.15</v>
      </c>
      <c r="CL70" s="20">
        <f t="shared" si="130"/>
        <v>2.15</v>
      </c>
      <c r="CM70" s="18">
        <v>28.22</v>
      </c>
      <c r="CN70" s="18">
        <v>37.5</v>
      </c>
      <c r="CO70" s="18">
        <v>36.661000000000001</v>
      </c>
      <c r="CP70" s="22">
        <f t="shared" ref="CP70:CP133" si="218">ROUND(IF(CM70&lt;CO70,CO70,IF(CM70&gt;=CN70,CN70,CM70)),2)</f>
        <v>36.659999999999997</v>
      </c>
      <c r="CQ70" s="22">
        <f t="shared" ref="CQ70:CQ133" si="219">ROUND(IF(I70="Có móng",CS70-Q70,IF(AND(F70="Lắp đặt",I70="Không có móng"),CU70-W70,CU70)),2)</f>
        <v>34.51</v>
      </c>
      <c r="CR70" s="22">
        <f t="shared" si="133"/>
        <v>2.15</v>
      </c>
      <c r="CS70" s="22">
        <f t="shared" ref="CS70:CS133" si="220">IF(I70="Không có móng",0,CT70-T70)</f>
        <v>34.61</v>
      </c>
      <c r="CT70" s="22">
        <f t="shared" ref="CT70:CT133" si="221">IF(AND(F70="Lắp đặt",I70="Có móng"),CU70-W70,CU70)</f>
        <v>34.81</v>
      </c>
      <c r="CU70" s="18">
        <v>34.81</v>
      </c>
      <c r="CV70" s="22">
        <f t="shared" si="135"/>
        <v>2.4</v>
      </c>
      <c r="CW70" s="22">
        <f t="shared" ref="CW70:CW133" si="222">ROUND(IF(AF70&gt;0,CU70+AF70,0),2)</f>
        <v>0</v>
      </c>
      <c r="CX70" s="22">
        <f t="shared" ref="CX70:CX133" si="223">ROUND(IF(AF70&gt;0,CW70+AD70,0),2)</f>
        <v>0</v>
      </c>
      <c r="CY70" s="22">
        <f t="shared" ref="CY70:CY133" si="224">ROUND(CZ70-AO70,2)</f>
        <v>37.229999999999997</v>
      </c>
      <c r="CZ70" s="22">
        <f t="shared" ref="CZ70:CZ133" si="225">ROUND(DA70-AS70,2)</f>
        <v>37.380000000000003</v>
      </c>
      <c r="DA70" s="18">
        <v>37.5</v>
      </c>
      <c r="DB70" s="20">
        <f t="shared" si="138"/>
        <v>2.99</v>
      </c>
      <c r="DC70" s="20">
        <f t="shared" si="139"/>
        <v>0.84</v>
      </c>
      <c r="DD70" s="20">
        <f t="shared" si="140"/>
        <v>2.1500000000000004</v>
      </c>
      <c r="DE70" s="20">
        <f t="shared" ref="DE70:DE133" si="226">ROUND(IF(OR(CI70="Đào đất",CI70="Đào đất + đào đá"),IF(CK70&gt;=Q70,Q70,CK70),0),2)</f>
        <v>0.1</v>
      </c>
      <c r="DF70" s="20">
        <f t="shared" ref="DF70:DF133" si="227">ROUND(IF(OR(CI70="Đào đất",CI70="Đào đất + đào đá"),IF(CK70&lt;=Q70,0,IF(CK70&gt;=Q70+T70,T70,CK70-Q70)),0),2)</f>
        <v>0.2</v>
      </c>
      <c r="DG70" s="20">
        <f t="shared" ref="DG70:DG133" si="228">ROUND(IF(OR(CI70="Đào đất",CI70="Đào đất + đào đá"),IF(CK70&lt;=Q70+T70,0,IF(CK70&gt;=Q70+T70+Z70+AD70+AO70+AS70,Z70+AD70+AO70+AS70,CK70-(Q70+T70))),0),2)</f>
        <v>1.85</v>
      </c>
      <c r="DH70" s="20">
        <f t="shared" ref="DH70:DH133" si="229">IF(CI70="Đào đá",IF(CJ70&gt;=Q70,Q70,CJ70),IF(CI70="Đào đất + Đào đá",IF(CL70&gt;=Q70,IF(DE70&lt;Q70,Q70-DE70,0),CJ70),0))</f>
        <v>0</v>
      </c>
      <c r="DI70" s="20">
        <f t="shared" ref="DI70:DI133" si="230">IF(CI70="Đào đá",IF(CJ70&lt;=Q70,0,IF(CJ70&gt;=Q70+T70,T70,CJ70-Q70)),IF(CI70="Đào đất + Đào đá",IF(CL70&gt;=Q70+T70,IF(DF70&lt;T70,T70-DF70,0),CJ70-DH70),0))</f>
        <v>0</v>
      </c>
      <c r="DJ70" s="20">
        <f t="shared" ref="DJ70:DJ133" si="231">IF(CI70="Đào đá",IF(CJ70&lt;=Q70+T70,0,IF(CJ70&gt;=Q70+T70+Z70+AD70+AO70+AS70,Z70+AD70+AO70+AS70,CJ70-(Q70+T70))),IF(CI70="Đào đất + Đào đá",IF(CL70&gt;=Q70+T70+Z70+AD70+AO70+AS70,IF(DG70&lt;Z70+AD70+AO70+AS70,Z70+AD70+AO70+AS70-DG70,0),CJ70-(DH70+DI70)),0))</f>
        <v>0</v>
      </c>
      <c r="DK70" s="20">
        <f t="shared" si="141"/>
        <v>2.1500000000000004</v>
      </c>
      <c r="DL70" s="20">
        <f t="shared" si="142"/>
        <v>0</v>
      </c>
      <c r="DM70" s="20">
        <f t="shared" si="216"/>
        <v>0</v>
      </c>
      <c r="DN70" s="20">
        <f t="shared" si="143"/>
        <v>0</v>
      </c>
      <c r="DO70" s="18">
        <v>5.1000000000000005</v>
      </c>
      <c r="DP70" s="18">
        <v>0</v>
      </c>
      <c r="DQ70" s="18">
        <v>1</v>
      </c>
      <c r="DR70" s="18">
        <v>1</v>
      </c>
      <c r="DS70" s="25">
        <f t="shared" si="144"/>
        <v>5.0999999999999996</v>
      </c>
      <c r="DT70" s="25">
        <f t="shared" si="145"/>
        <v>0</v>
      </c>
      <c r="DU70" s="25">
        <f t="shared" si="146"/>
        <v>10.97</v>
      </c>
      <c r="DV70" s="25">
        <f t="shared" si="147"/>
        <v>0</v>
      </c>
      <c r="DW70" s="25">
        <f t="shared" si="148"/>
        <v>10.97</v>
      </c>
      <c r="DX70" s="25">
        <f t="shared" si="149"/>
        <v>31.15</v>
      </c>
      <c r="DY70" s="25">
        <f t="shared" si="150"/>
        <v>0</v>
      </c>
      <c r="DZ70" s="25">
        <f t="shared" si="151"/>
        <v>31.15</v>
      </c>
      <c r="EA70" s="25">
        <f t="shared" si="152"/>
        <v>24.19</v>
      </c>
      <c r="EB70" s="25">
        <f t="shared" si="153"/>
        <v>0</v>
      </c>
      <c r="EC70" s="25">
        <f t="shared" si="154"/>
        <v>24.19</v>
      </c>
      <c r="ED70" s="25">
        <f t="shared" si="155"/>
        <v>6.96</v>
      </c>
      <c r="EE70" s="25">
        <f t="shared" si="155"/>
        <v>0</v>
      </c>
      <c r="EF70" s="25">
        <f t="shared" si="156"/>
        <v>6.96</v>
      </c>
      <c r="EG70" s="25">
        <f t="shared" si="157"/>
        <v>24.19</v>
      </c>
      <c r="EH70" s="25">
        <f t="shared" si="157"/>
        <v>0</v>
      </c>
      <c r="EI70" s="25">
        <f t="shared" si="158"/>
        <v>24.19</v>
      </c>
      <c r="EJ70" s="18">
        <v>-5.82</v>
      </c>
      <c r="EK70" s="18">
        <v>-35.49</v>
      </c>
      <c r="EL70" s="18" t="s">
        <v>848</v>
      </c>
      <c r="EM70" s="18" t="s">
        <v>849</v>
      </c>
      <c r="EN70" s="16" t="s">
        <v>774</v>
      </c>
      <c r="EO70" s="16" t="s">
        <v>834</v>
      </c>
      <c r="EP70" s="16" t="e">
        <f>IF(OR(EN70="Cống tròn",EN70="Cống hộp",EN70="Ống nhựa"),INDEX(#REF!,MATCH(E70,#REF!,0)),IF(OR(EN70="Rãnh xây",EN70="Rãnh bê tông"),INDEX(#REF!,MATCH(E70,#REF!,0)),0))</f>
        <v>#REF!</v>
      </c>
      <c r="EQ70" s="18">
        <v>27.67</v>
      </c>
      <c r="ER70" s="18">
        <v>1</v>
      </c>
      <c r="ES70" s="25">
        <f t="shared" si="159"/>
        <v>28</v>
      </c>
      <c r="ET70" s="1" t="e">
        <f>_xlfn.IFNA(IF(EN70="Cống tròn",INDEX(#REF!,MATCH(E70,#REF!,0)),IF(EN70="Cống hộp",INDEX(#REF!,MATCH(E70,#REF!,0)),EU70&amp;" ,"&amp;EV70)),0)</f>
        <v>#REF!</v>
      </c>
      <c r="EU70" s="16" t="s">
        <v>769</v>
      </c>
      <c r="EV70" s="16" t="s">
        <v>775</v>
      </c>
      <c r="EW70" s="16" t="e">
        <f>_xlfn.IFNA(INDEX(#REF!,MATCH(E70,#REF!,0)),0)</f>
        <v>#REF!</v>
      </c>
      <c r="EX70" s="16"/>
      <c r="EY70" s="18">
        <v>0</v>
      </c>
      <c r="EZ70" s="18">
        <v>0</v>
      </c>
      <c r="FA70" s="18">
        <v>0</v>
      </c>
      <c r="FB70" s="19">
        <v>0</v>
      </c>
      <c r="FC70" s="19">
        <v>0</v>
      </c>
      <c r="FD70" s="25">
        <f t="shared" ref="FD70:FD133" si="232">FB70*ES70</f>
        <v>0</v>
      </c>
      <c r="FE70" s="25">
        <f t="shared" si="160"/>
        <v>0</v>
      </c>
      <c r="FF70" s="18">
        <v>0.1</v>
      </c>
      <c r="FG70" s="18">
        <v>2</v>
      </c>
      <c r="FH70" s="18">
        <v>1</v>
      </c>
      <c r="FI70" s="25">
        <f t="shared" si="161"/>
        <v>1.2</v>
      </c>
      <c r="FJ70" s="18">
        <v>0</v>
      </c>
      <c r="FK70" s="18">
        <v>0</v>
      </c>
      <c r="FL70" s="18">
        <v>0.2</v>
      </c>
      <c r="FM70" s="18">
        <v>1.4</v>
      </c>
      <c r="FN70" s="18">
        <v>0</v>
      </c>
      <c r="FO70" s="25">
        <f t="shared" si="162"/>
        <v>1.4</v>
      </c>
      <c r="FP70" s="18">
        <v>1.4999999999999999E-2</v>
      </c>
      <c r="FQ70" s="18">
        <v>1</v>
      </c>
      <c r="FR70" s="25">
        <f t="shared" ref="FR70:FR133" si="233">IF(OR(EN70="Cống tròn",EN70="Cống hộp"),INT(EQ70/(ER70+FP70)),0)</f>
        <v>27</v>
      </c>
      <c r="FS70" s="25">
        <f t="shared" ref="FS70:FS133" si="234">IF(OR(EN70="Cống tròn",EN70="Cống hộp"),(FR70-FQ70)*FP70,0)</f>
        <v>0.39</v>
      </c>
      <c r="FT70" s="25">
        <f t="shared" ref="FT70:FT133" si="235">IF(OR(EN70="Cống tròn",EN70="Cống hộp"),(FR70*ER70)+FS70,0)</f>
        <v>27.39</v>
      </c>
      <c r="FU70" s="25">
        <f t="shared" ref="FU70:FU133" si="236">IF(OR(EN70="Cống tròn",EN70="Cống hộp"),FT70-EQ70,0)</f>
        <v>-0.28000000000000114</v>
      </c>
      <c r="FV70" s="25" t="str">
        <f t="shared" si="163"/>
        <v>Thêm 01</v>
      </c>
      <c r="FW70" s="25">
        <f t="shared" si="164"/>
        <v>0.73</v>
      </c>
      <c r="FX70" s="16"/>
      <c r="FY70" s="16"/>
      <c r="FZ70" s="16"/>
      <c r="GA70" s="16"/>
      <c r="GB70" s="19">
        <v>0</v>
      </c>
      <c r="GC70" s="19">
        <v>0</v>
      </c>
      <c r="GD70" s="19">
        <v>0</v>
      </c>
      <c r="GE70" s="19">
        <v>0</v>
      </c>
      <c r="GF70" s="19">
        <v>0</v>
      </c>
      <c r="GG70" s="19">
        <v>0</v>
      </c>
      <c r="GH70" s="19">
        <v>0</v>
      </c>
      <c r="GI70" s="19">
        <v>0</v>
      </c>
      <c r="GJ70" s="19">
        <v>0</v>
      </c>
      <c r="GK70" s="19">
        <v>0</v>
      </c>
      <c r="GL70" s="25">
        <f t="shared" ref="GL70:GL133" si="237">ROUND(IF(OR(EN70="Rãnh xây",EN70="Rãnh bê tông"),(IR70+JT70)/2,0),2)</f>
        <v>0</v>
      </c>
      <c r="GM70" s="25">
        <f t="shared" si="165"/>
        <v>0</v>
      </c>
      <c r="GN70" s="19">
        <v>0</v>
      </c>
      <c r="GO70" s="19">
        <v>0</v>
      </c>
      <c r="GP70" s="19">
        <v>0</v>
      </c>
      <c r="GQ70" s="19">
        <v>0</v>
      </c>
      <c r="GR70" s="1" t="e">
        <f>_xlfn.IFNA(INDEX(#REF!,MATCH(E70,#REF!,0)),0)</f>
        <v>#REF!</v>
      </c>
      <c r="GS70" s="16"/>
      <c r="GT70" s="18">
        <v>0</v>
      </c>
      <c r="GU70" s="18">
        <v>0</v>
      </c>
      <c r="GV70" s="18">
        <v>0</v>
      </c>
      <c r="GW70" s="18">
        <v>0</v>
      </c>
      <c r="GX70" s="25">
        <f t="shared" ref="GX70:GX133" si="238">IF(AND(FZ70="Có",FX70="Tường xây gạch"),IF(FY70="Không mũ mố",GM70,GM70+GN70+GP70),IF(AND(FZ70="Không",FY70="Mũ mố xây gạch"),GP70,0))</f>
        <v>0</v>
      </c>
      <c r="GY70" s="25">
        <f t="shared" ref="GY70:GY133" si="239">IF(AND(GA70="Có",FX70="Tường xây gạch"),IF(FY70="Không mũ mố",GM70,GM70+GN70+GP70),IF(AND(GA70="Không",FY70="Mũ mố xây gạch"),GP70+GQ70,0))</f>
        <v>0</v>
      </c>
      <c r="GZ70" s="25">
        <f t="shared" si="166"/>
        <v>0</v>
      </c>
      <c r="HA70" s="1" t="e" cm="1">
        <f t="array" ref="HA70">INDEX(#REF!,MATCH(EJ70&amp;EK70&amp;HD70&amp;HE70&amp;HF70,#REF!&amp;#REF!&amp;#REF!&amp;#REF!&amp;#REF!,0))</f>
        <v>#REF!</v>
      </c>
      <c r="HB70" s="16"/>
      <c r="HC70" s="25">
        <f t="shared" si="167"/>
        <v>0</v>
      </c>
      <c r="HD70" s="18">
        <v>0</v>
      </c>
      <c r="HE70" s="18">
        <v>0</v>
      </c>
      <c r="HF70" s="18">
        <v>0</v>
      </c>
      <c r="HG70" s="1" t="e" cm="1">
        <f t="array" ref="HG70">INDEX(#REF!,MATCH(EJ70&amp;EK70&amp;HJ70&amp;HK70&amp;HL70,#REF!&amp;#REF!&amp;#REF!&amp;#REF!&amp;#REF!,0))</f>
        <v>#REF!</v>
      </c>
      <c r="HH70" s="16"/>
      <c r="HI70" s="25">
        <f t="shared" si="168"/>
        <v>0</v>
      </c>
      <c r="HJ70" s="25">
        <f t="shared" si="169"/>
        <v>0</v>
      </c>
      <c r="HK70" s="19">
        <v>0</v>
      </c>
      <c r="HL70" s="19">
        <v>0</v>
      </c>
      <c r="HM70" s="18">
        <v>0.01</v>
      </c>
      <c r="HN70" s="18">
        <v>1</v>
      </c>
      <c r="HO70" s="25">
        <f t="shared" si="170"/>
        <v>0</v>
      </c>
      <c r="HP70" s="25">
        <f t="shared" si="171"/>
        <v>0</v>
      </c>
      <c r="HQ70" s="25">
        <f t="shared" si="172"/>
        <v>0</v>
      </c>
      <c r="HR70" s="25">
        <f t="shared" si="173"/>
        <v>0</v>
      </c>
      <c r="HS70" s="25">
        <f t="shared" si="174"/>
        <v>0</v>
      </c>
      <c r="HT70" s="19">
        <v>0</v>
      </c>
      <c r="HU70" s="19">
        <v>0</v>
      </c>
      <c r="HV70" s="19">
        <v>0</v>
      </c>
      <c r="HW70" s="25">
        <f t="shared" si="175"/>
        <v>0</v>
      </c>
      <c r="HX70" s="19">
        <v>0</v>
      </c>
      <c r="HY70" s="19">
        <v>0</v>
      </c>
      <c r="HZ70" s="18">
        <v>36.659999999999997</v>
      </c>
      <c r="IA70" s="20">
        <f>ROUND(IF(EN70="Cống tròn",IF(EN70="Cống tròn",IF(EU70="Không có móng",IQ70-FF70,IF(EU70="Đế",IP70-FN70,IF(OR(EU70="Móng bê tông",EU70="Móng bê tông kết hợp đế"),II70-FJ70,0))),0),IF(EN70="Cống hộp",IF(AND(EN70="Cống hộp",EU70="Không có móng"),IQ70-GF70,IF(AND(EN70="Cống hộp",EU70="Móng bê tông"),IJ70-GB70,0)),IF(OR(EN70="Rãnh xây",EN70="Rãnh bê tông"),IF(OR(EN70="Rãnh xây",EN70="Rãnh bê tông"),IK70-GB70,0),IF(EN70="Ống nhựa",IF(AND(EN70="Ống nhựa",EU70="Không đắp cát"),IQ70-HT70,IF(AND(EN70="Ống nhựa",EU70="Đắp cát"),IH70-HX70,0)),IF(EN70="Rãnh thang",IF(EN70="Rãnh thang",IF(EU70="Móng bê tông",#REF!-#REF!,IQ70),0),0))))),2)</f>
        <v>35.21</v>
      </c>
      <c r="IB70" s="20">
        <f t="shared" si="176"/>
        <v>1.4499999999999957</v>
      </c>
      <c r="IC70" s="20">
        <f t="shared" ref="IC70:IC133" si="240">IF(EN70="Cống tròn",IF(EU70="Không có móng",IQ70-FF70,IF(EU70="Đế",IP70-FN70,IF(OR(EU70="Móng bê tông",EU70="Móng bê tông kết hợp đế"),II70-FJ70,0))),0)</f>
        <v>35.209999999999994</v>
      </c>
      <c r="ID70" s="20">
        <f t="shared" ref="ID70:ID133" si="241">IF(AND(EN70="Cống hộp",EU70="Không có móng"),IQ70-GF70,IF(AND(EN70="Cống hộp",EU70="Móng bê tông"),IJ70-GB70,0))</f>
        <v>0</v>
      </c>
      <c r="IE70" s="20">
        <f t="shared" ref="IE70:IE133" si="242">IF(OR(EN70="Rãnh xây",EN70="Rãnh bê tông"),IK70-GB70,0)</f>
        <v>0</v>
      </c>
      <c r="IF70" s="20">
        <f t="shared" ref="IF70:IF133" si="243">IF(AND(EN70="Ống nhựa",EU70="Không đắp cát"),IQ70-HT70,IF(AND(EN70="Ống nhựa",EU70="Đắp cát"),IH70-HX70,0))</f>
        <v>0</v>
      </c>
      <c r="IG70" s="20">
        <f>IF(EN70="Rãnh thang",IF(AND(EN70="Rãnh thang",EU70="Móng bê tông"),IQ70-#REF!,0),IF(EN70="Ống nhựa",IF(AND(EN70="Ống nhựa",EU70="Đắp cát"),IQ70-HT70,0),IF(EN70="Cống tròn",IF(EN70="Cống tròn",IF(OR(EU70="Móng bê tông",EU70="Móng bê tông kết hợp đế"),IM70-FL70,0),0),IF(EN70="Cống hộp",IF(AND(EN70="Cống hộp",EU70="Móng bê tông"),IN70-GD70,0),IF(OR(EN70="Rãnh xây",EN70="Rãnh bê tông"),IF(AND(EN70="Rãnh xây",EU70="Móng bê tông"),IO70-GD70,IF(AND(EN70="Rãnh bê tông",EU70="Móng bê tông"),IO70-GD70,0)),0)))))</f>
        <v>35.209999999999994</v>
      </c>
      <c r="IH70" s="20">
        <f t="shared" ref="IH70:IH133" si="244">IF(AND(EN70="Ống nhựa",EU70="Đắp cát"),IQ70-HT70,0)</f>
        <v>0</v>
      </c>
      <c r="II70" s="20">
        <f t="shared" ref="II70:II133" si="245">IF(EN70="Cống tròn",IF(OR(EU70="Móng bê tông",EU70="Móng bê tông kết hợp đế"),IM70-FL70,0),0)</f>
        <v>35.209999999999994</v>
      </c>
      <c r="IJ70" s="20">
        <f t="shared" ref="IJ70:IJ133" si="246">IF(AND(EN70="Cống hộp",EU70="Móng bê tông"),IN70-GD70,0)</f>
        <v>0</v>
      </c>
      <c r="IK70" s="20">
        <f t="shared" ref="IK70:IK133" si="247">IF(AND(EN70="Rãnh xây",EU70="Móng bê tông"),IO70-GD70,IF(AND(EN70="Rãnh bê tông",EU70="Móng bê tông"),IO70-GD70,0))</f>
        <v>0</v>
      </c>
      <c r="IL70" s="20">
        <f t="shared" ref="IL70:IL133" si="248">IF(EN70="Rãnh thang",IF(AND(EN70="Rãnh thang",EU70="Móng bê tông"),IQ70,0),IF(EN70="Cống tròn",IF(EN70="Cống tròn",IF(EU70="Móng bê tông",IQ70-FF70,IF(EU70="Móng bê tông kết hợp đế",IP70-FN70,0)),0),IF(EN70="Cống hộp",IF(AND(EN70="Cống hộp",EU70="Móng bê tông"),IQ70-GF70,0),IF(OR(EN70="Rãnh xây",EN70="Rãnh bê tông"),IF(AND(EN70="Rãnh xây",EU70="Móng bê tông"),IQ70,IF(AND(EN70="Rãnh bê tông",EU70="Móng bê tông"),IQ70,0)),0))))</f>
        <v>35.409999999999997</v>
      </c>
      <c r="IM70" s="20">
        <f t="shared" ref="IM70:IM133" si="249">IF(EN70="Cống tròn",IF(EU70="Móng bê tông",IQ70-FF70,IF(EU70="Móng bê tông kết hợp đế",IP70-FN70,0)),0)</f>
        <v>35.409999999999997</v>
      </c>
      <c r="IN70" s="20">
        <f t="shared" ref="IN70:IN133" si="250">IF(AND(EN70="Cống hộp",EU70="Móng bê tông"),IQ70-GF70,0)</f>
        <v>0</v>
      </c>
      <c r="IO70" s="20">
        <f t="shared" ref="IO70:IO133" si="251">IF(AND(EN70="Rãnh xây",EU70="Móng bê tông"),IQ70,IF(AND(EN70="Rãnh bê tông",EU70="Móng bê tông"),IQ70,0))</f>
        <v>0</v>
      </c>
      <c r="IP70" s="20">
        <f t="shared" ref="IP70:IP133" si="252">IF(OR(EU70="Móng bê tông kết hợp đế",EU70="Đế"),IQ70-FF70,0)</f>
        <v>0</v>
      </c>
      <c r="IQ70" s="18">
        <v>35.51</v>
      </c>
      <c r="IR70" s="25">
        <f t="shared" si="178"/>
        <v>0</v>
      </c>
      <c r="IS70" s="25">
        <f t="shared" ref="IS70:IS133" si="253">ROUND(IF(OR(EN70="Rãnh xây",EN70="Rãnh bê tông",EN70="Cống hộp"),IT70-GN70,0),2)</f>
        <v>0</v>
      </c>
      <c r="IT70" s="25">
        <f t="shared" ref="IT70:IT133" si="254">ROUND(IF(EN70="Cống hộp",IX70-GP70,IF(OR(EN70="Rãnh xây",EN70="Rãnh bê tông"),IY70-GP70,0)),2)</f>
        <v>0</v>
      </c>
      <c r="IU70" s="25">
        <f>ROUND(IF(EN70="Cống tròn",IF(EN70="Cống tròn",IV70+FF70,0),IF(EN70="Cống hộp",IF(EN70="Cống hộp",IV70+GP70,0),IF(OR(EN70="Rãnh xây",EN70="Rãnh bê tông"),IF(OR(EN70="Rãnh xây",EN70="Rãnh bê tông"),IV70+GP70,0),IF(EN70="ống nhựa",IF(EN70="Ống nhựa",IV70+HT70,0),IF(EN70="Rãnh thang",IF(EN70="Rãnh thang",IQ70+#REF!,0),0))))),2)</f>
        <v>35.68</v>
      </c>
      <c r="IV70" s="18">
        <v>35.58</v>
      </c>
      <c r="IW70" s="25">
        <f t="shared" ref="IW70:IW133" si="255">ROUND(IF(EN70="Cống tròn",IV70+FF70,0),2)</f>
        <v>35.68</v>
      </c>
      <c r="IX70" s="25">
        <f t="shared" ref="IX70:IX133" si="256">ROUND(IF(EN70="Cống hộp",IV70+GP70,0),2)</f>
        <v>0</v>
      </c>
      <c r="IY70" s="25">
        <f t="shared" ref="IY70:IY133" si="257">ROUND(IF(OR(EN70="Rãnh xây",EN70="Rãnh bê tông"),IV70+GP70,0),2)</f>
        <v>0</v>
      </c>
      <c r="IZ70" s="25">
        <f t="shared" ref="IZ70:IZ133" si="258">ROUND(IF(EN70="Ống nhựa",IV70+HT70,0),2)</f>
        <v>0</v>
      </c>
      <c r="JA70" s="25">
        <f t="shared" ref="JA70:JA133" si="259">ROUND(IF(EN70="Ống nhựa",IZ70+HY70,0),2)</f>
        <v>0</v>
      </c>
      <c r="JB70" s="18">
        <v>35.590000000000003</v>
      </c>
      <c r="JC70" s="20">
        <f>ROUND(IF(EN70="Cống tròn",IF(EN70="Cống tròn",IF(EU70="Không có móng",JS70-FF70,IF(EU70="Đế",JR70-FN70,IF(OR(EU70="Móng bê tông",EU70="Móng bê tông kết hợp đế"),JK70-FJ70,0))),0),IF(EN70="Cống hộp",IF(AND(EN70="Cống hộp",EU70="Không có móng"),JS70-GF70,IF(AND(EN70="Cống hộp",EU70="Móng bê tông"),JL70-GB70,0)),IF(OR(EN70="Rãnh xây",EN70="Rãnh bê tông"),IF(OR(EN70="Rãnh xây",EN70="Rãnh bê tông"),JM70-GB70,0),IF(EN70="Ống nhựa",IF(AND(EN70="Ống nhựa",EU70="Không đắp cát"),JS70-HT70,IF(AND(EN70="Ống nhựa",EU70="Đắp cát"),JJ70-HX70,0)),IF(EN70="Rãnh thang",IF(EN70="Rãnh thang",IF(EU70="Móng bê tông",#REF!-#REF!,JS70),0),0))))),2)</f>
        <v>34.28</v>
      </c>
      <c r="JD70" s="20">
        <f t="shared" si="179"/>
        <v>1.3100000000000023</v>
      </c>
      <c r="JE70" s="20">
        <f t="shared" ref="JE70:JE133" si="260">IF(EN70="Cống tròn",IF(EU70="Không có móng",JS70-FF70,IF(EU70="Đế",JR70-FN70,IF(OR(EU70="Móng bê tông",EU70="Móng bê tông kết hợp đế"),JK70-FJ70,0))),0)</f>
        <v>34.279999999999994</v>
      </c>
      <c r="JF70" s="20">
        <f t="shared" ref="JF70:JF133" si="261">IF(AND(EN70="Cống hộp",EU70="Không có móng"),JS70-GF70,IF(AND(EN70="Cống hộp",EU70="Móng bê tông"),JL70-GB70,0))</f>
        <v>0</v>
      </c>
      <c r="JG70" s="20">
        <f t="shared" ref="JG70:JG133" si="262">IF(OR(EN70="Rãnh xây",EN70="Rãnh bê tông"),JM70-GB70,0)</f>
        <v>0</v>
      </c>
      <c r="JH70" s="20">
        <f t="shared" ref="JH70:JH133" si="263">IF(AND(EN70="Ống nhựa",EU70="Không đắp cát"),JS70-HT70,IF(AND(EN70="Ống nhựa",EU70="Đắp cát"),JJ70-HX70,0))</f>
        <v>0</v>
      </c>
      <c r="JI70" s="20">
        <f>IF(EN70="Rãnh thang",IF(AND(EN70="Rãnh thang",EU70="Móng bê tông"),JS70-#REF!,0),IF(EN70="Ống nhựa",IF(AND(EN70="Ống nhựa",EU70="Đắp cát"),JS70-HT70,0),IF(EN70="Cống tròn",IF(EN70="Cống tròn",IF(OR(EU70="Móng bê tông",EU70="Móng bê tông kết hợp đế"),JO70-FL70,0),0),IF(EN70="Cống hộp",IF(AND(EN70="Cống hộp",EU70="Móng bê tông"),JP70-GD70,0),IF(OR(EN70="Rãnh xây",EN70="Rãnh bê tông"),IF(AND(EN70="Rãnh xây",EU70="Móng bê tông"),JQ70-GD70,IF(AND(EN70="Rãnh bê tông",EU70="Móng bê tông"),JQ70-GD70,0)),0)))))</f>
        <v>34.279999999999994</v>
      </c>
      <c r="JJ70" s="20">
        <f t="shared" ref="JJ70:JJ133" si="264">IF(AND(EN70="Ống nhựa",EU70="Đắp cát"),JS70-HT70,0)</f>
        <v>0</v>
      </c>
      <c r="JK70" s="20">
        <f t="shared" ref="JK70:JK133" si="265">IF(EN70="Cống tròn",IF(OR(EU70="Móng bê tông",EU70="Móng bê tông kết hợp đế"),JO70-FL70,0),0)</f>
        <v>34.279999999999994</v>
      </c>
      <c r="JL70" s="20">
        <f t="shared" ref="JL70:JL133" si="266">IF(AND(EN70="Cống hộp",EU70="Móng bê tông"),JP70-GD70,0)</f>
        <v>0</v>
      </c>
      <c r="JM70" s="20">
        <f t="shared" ref="JM70:JM133" si="267">IF(AND(EN70="Rãnh xây",EU70="Móng bê tông"),JQ70-GD70,IF(AND(EN70="Rãnh bê tông",EU70="Móng bê tông"),JQ70-GD70,0))</f>
        <v>0</v>
      </c>
      <c r="JN70" s="20">
        <f t="shared" ref="JN70:JN133" si="268">IF(EN70="Rãnh thang",IF(AND(EN70="Rãnh thang",EU70="Móng bê tông"),JS70,0),IF(EN70="Cống tròn",IF(EN70="Cống tròn",IF(EU70="Móng bê tông",JS70-FF70,IF(EU70="Móng bê tông kết hợp đế",JR70-FN70,0)),0),IF(EN70="Cống hộp",IF(AND(EN70="Cống hộp",EU70="Móng bê tông"),JS70-GF70,0),IF(OR(EN70="Rãnh xây",EN70="Rãnh bê tông"),IF(AND(EN70="Rãnh xây",EU70="Móng bê tông"),JS70,IF(AND(EN70="Rãnh bê tông",EU70="Móng bê tông"),JS70,0)),0))))</f>
        <v>34.479999999999997</v>
      </c>
      <c r="JO70" s="20">
        <f t="shared" ref="JO70:JO133" si="269">IF(EN70="Cống tròn",IF(EU70="Móng bê tông",JS70-FF70,IF(EU70="Móng bê tông kết hợp đế",JR70-FN70,0)),0)</f>
        <v>34.479999999999997</v>
      </c>
      <c r="JP70" s="20">
        <f t="shared" ref="JP70:JP133" si="270">IF(AND(EN70="Cống hộp",EU70="Móng bê tông"),JS70-GF70,0)</f>
        <v>0</v>
      </c>
      <c r="JQ70" s="20">
        <f t="shared" ref="JQ70:JQ133" si="271">IF(AND(EN70="Rãnh xây",EU70="Móng bê tông"),JS70,IF(AND(EN70="Rãnh bê tông",EU70="Móng bê tông"),JS70,0))</f>
        <v>0</v>
      </c>
      <c r="JR70" s="20">
        <f t="shared" ref="JR70:JR133" si="272">IF(OR(EU70="Móng bê tông kết hợp đế",EU70="Đế"),JS70-FF70,0)</f>
        <v>0</v>
      </c>
      <c r="JS70" s="26">
        <v>34.58</v>
      </c>
      <c r="JT70" s="25">
        <f t="shared" si="180"/>
        <v>0</v>
      </c>
      <c r="JU70" s="25">
        <f t="shared" ref="JU70:JU133" si="273">ROUND(IF(OR(EN70="Rãnh xây",EN70="Rãnh bê tông",EN70="Cống hộp"),JV70-GN70,0),2)</f>
        <v>0</v>
      </c>
      <c r="JV70" s="25">
        <f t="shared" ref="JV70:JV133" si="274">ROUND(IF(EN70="Cống hộp",JZ70-GP70,IF(OR(EN70="Rãnh xây",EN70="Rãnh bê tông"),KA70-GP70,0)),2)</f>
        <v>0</v>
      </c>
      <c r="JW70" s="25">
        <f>ROUND(IF(EN70="Cống tròn",IF(EN70="Cống tròn",JX70+FF70,0),IF(EN70="Cống hộp",IF(EN70="Cống hộp",JX70+GP70,0),IF(OR(EN70="Rãnh xây",EN70="Rãnh bê tông"),IF(OR(EN70="Rãnh xây",EN70="Rãnh bê tông"),JX70+GP70,0),IF(EN70="ống nhựa",IF(EN70="Ống nhựa",JX70+HT70,0),IF(EN70="Rãnh thang",IF(EN70="Rãnh thang",JS70+#REF!,0),0))))),2)</f>
        <v>35.68</v>
      </c>
      <c r="JX70" s="27">
        <v>35.58</v>
      </c>
      <c r="JY70" s="25">
        <f t="shared" ref="JY70:JY133" si="275">ROUND(IF(EN70="Cống tròn",JX70+FF70,0),2)</f>
        <v>35.68</v>
      </c>
      <c r="JZ70" s="25">
        <f t="shared" ref="JZ70:JZ133" si="276">ROUND(IF(EN70="Cống hộp",JX70+GP70,0),2)</f>
        <v>0</v>
      </c>
      <c r="KA70" s="25">
        <f t="shared" ref="KA70:KA133" si="277">ROUND(IF(OR(EN70="Rãnh xây",EN70="Rãnh bê tông"),JX70+GP70,0),2)</f>
        <v>0</v>
      </c>
      <c r="KB70" s="25">
        <f t="shared" ref="KB70:KB133" si="278">ROUND(IF(EN70="Ống nhựa",JX70+HT70,0),2)</f>
        <v>0</v>
      </c>
      <c r="KC70" s="25">
        <f t="shared" ref="KC70:KC133" si="279">ROUND(IF(EN70="Ống nhựa",KB70+HY70,0),2)</f>
        <v>0</v>
      </c>
      <c r="KD70" s="28" t="s">
        <v>98</v>
      </c>
      <c r="KE70" s="27">
        <v>0</v>
      </c>
      <c r="KF70" s="25">
        <f t="shared" ref="KF70:KF133" si="280">IF(KD70="",0,IF(KD70="Đào đá",0,IB70-KE70))</f>
        <v>1.4499999999999957</v>
      </c>
      <c r="KG70" s="25">
        <f t="shared" si="181"/>
        <v>1.4499999999999957</v>
      </c>
      <c r="KH70" s="27">
        <v>0</v>
      </c>
      <c r="KI70" s="25">
        <f t="shared" ref="KI70:KI133" si="281">IF(KD70="",0,IF(KD70="Đào đá",0,JD70-KH70))</f>
        <v>1.3100000000000023</v>
      </c>
      <c r="KJ70" s="25">
        <f t="shared" si="182"/>
        <v>1.3100000000000023</v>
      </c>
      <c r="KK70" s="25">
        <f t="shared" ref="KK70:KK133" si="282">IF(OR(KD70="Đào đất",KD70="Đào đất + đào đá"),IF(KF70&gt;=FJ70,FJ70,KF70),0)</f>
        <v>0</v>
      </c>
      <c r="KL70" s="25">
        <f t="shared" ref="KL70:KL133" si="283">IF(OR(KD70="Đào đất",KD70="Đào đất + đào đá"),IF(KI70&gt;=FJ70,FJ70,KI70),0)</f>
        <v>0</v>
      </c>
      <c r="KM70" s="25">
        <f t="shared" si="183"/>
        <v>0</v>
      </c>
      <c r="KN70" s="25">
        <f t="shared" ref="KN70:KN133" si="284">IF(KD70="Đào đá",IF(KE70&gt;=FJ70,FJ70,KE70),IF(KD70="Đào đất + Đào đá",IF(KG70&gt;=FJ70,IF(KK70&lt;FJ70,FJ70-KK70,0),KE70),0))</f>
        <v>0</v>
      </c>
      <c r="KO70" s="25">
        <f t="shared" ref="KO70:KO133" si="285">IF(KD70="Đào đá",IF(KH70&gt;=FJ70,FJ70,KH70),IF(KD70="Đào đất + Đào đá",IF(KJ70&gt;=FJ70,IF(KL70&lt;FJ70,FJ70-KL70,0),KH70),0))</f>
        <v>0</v>
      </c>
      <c r="KP70" s="25">
        <f t="shared" si="184"/>
        <v>0</v>
      </c>
      <c r="KQ70" s="25">
        <f t="shared" ref="KQ70:KQ133" si="286">IF(OR(KD70="Đào đất",KD70="Đào đất + đào đá"),IF(KF70&lt;=FJ70,0,IF(KF70&gt;=FJ70+FL70,FL70,KF70-FJ70)),0)</f>
        <v>0.2</v>
      </c>
      <c r="KR70" s="25">
        <f t="shared" ref="KR70:KR133" si="287">IF(OR(KD70="Đào đất",KD70="Đào đất + đào đá"),IF(KI70&lt;=FJ70,0,IF(KI70&gt;=FJ70+FL70,FL70,KI70-FJ70)),0)</f>
        <v>0.2</v>
      </c>
      <c r="KS70" s="25">
        <f t="shared" si="185"/>
        <v>0.2</v>
      </c>
      <c r="KT70" s="25">
        <f t="shared" ref="KT70:KT133" si="288">IF(KD70="Đào đá",IF(KE70&lt;=FJ70,0,IF(KE70&gt;=FJ70+FL70,FL70,KE70-FJ70)),IF(KD70="Đào đất + Đào đá",IF(KG70&gt;=FJ70+FL70,IF(KQ70&lt;FL70,FL70-KQ70,0),KE70-KN70),0))</f>
        <v>0</v>
      </c>
      <c r="KU70" s="25">
        <f t="shared" ref="KU70:KU133" si="289">IF(KD70="Đào đá",IF(KH70&lt;=FJ70,0,IF(KH70&gt;=FJ70+FL70,FL70,KH70-FJ70)),IF(KD70="Đào đất + Đào đá",IF(KJ70&gt;=FJ70+FL70,IF(KR70&lt;FL70,FL70-KR70,0),KH70-KO70),0))</f>
        <v>0</v>
      </c>
      <c r="KV70" s="25">
        <f t="shared" si="186"/>
        <v>0</v>
      </c>
      <c r="KW70" s="25">
        <f t="shared" ref="KW70:KW133" si="290">IF(OR(KD70="Đào đất",KD70="Đào đất + đào đá"),IF(KF70&lt;=FJ70+FL70,0,IF(KF70&gt;=FJ70+FL70+FN70,FN70,KF70-(FJ70+FL70))),0)</f>
        <v>0</v>
      </c>
      <c r="KX70" s="25">
        <f t="shared" ref="KX70:KX133" si="291">IF(OR(KD70="Đào đất",KD70="Đào đất + đào đá"),IF(KI70&lt;=FJ70+FL70,0,IF(KI70&gt;=FJ70+FL70+FN70,FN70,KI70-(FJ70+FL70))),0)</f>
        <v>0</v>
      </c>
      <c r="KY70" s="25">
        <f t="shared" si="187"/>
        <v>0</v>
      </c>
      <c r="KZ70" s="25">
        <f t="shared" ref="KZ70:KZ133" si="292">IF(KD70="Đào đá",IF(KE70&lt;=FJ70+FL70,0,IF(KE70&gt;=FJ70+FL70+FN70,FN70,KE70-(FJ70+FL70))),IF(KD70="Đào đất + Đào đá",IF(KG70&gt;=FJ70+FL70+FN70,IF(KW70&lt;FN70,FN70-KW70,0),KE70-(KN70+KT70)),0))</f>
        <v>0</v>
      </c>
      <c r="LA70" s="25">
        <f t="shared" ref="LA70:LA133" si="293">IF(KD70="Đào đá",IF(KH70&lt;=FJ70+FL70,0,IF(KH70&gt;=FJ70+FL70+FN70,FN70,KH70-(FJ70+FL70))),IF(KD70="Đào đất + Đào đá",IF(KJ70&gt;=FJ70+FL70+FN70,IF(KX70&lt;FN70,FN70-KX70,0),KH70-(KO70+KU70)),0))</f>
        <v>0</v>
      </c>
      <c r="LB70" s="25">
        <f t="shared" si="188"/>
        <v>0</v>
      </c>
      <c r="LC70" s="25">
        <f t="shared" ref="LC70:LC133" si="294">IF(OR(KD70="Đào đất",KD70="Đào đất + đào đá"),IF(KF70&lt;=FJ70+FL70+FN70,0,IF(KF70&gt;=FO70,FO70,KF70-(FJ70+FL70+FN70))),0)</f>
        <v>1.4</v>
      </c>
      <c r="LD70" s="25">
        <f t="shared" ref="LD70:LD133" si="295">IF(OR(KD70="Đào đất",KD70="Đào đất + đào đá"),IF(KI70&lt;=FJ70+FL70+FN70,0,IF(KI70&gt;=FO70,FO70,KI70-(FJ70+FL70+FN70))),0)</f>
        <v>1.1100000000000023</v>
      </c>
      <c r="LE70" s="25">
        <f t="shared" si="189"/>
        <v>1.2550000000000012</v>
      </c>
      <c r="LF70" s="25">
        <f t="shared" ref="LF70:LF133" si="296">IF(KD70="Đào đá",IF(KE70&lt;=FJ70+FL70+FN70,0,IF(KE70&gt;=FO70,FO70,KE70-(FJ70+FL70+FN70))),IF(KD70="Đào đất + Đào đá",IF(KG70&gt;=FO70,IF(LC70&lt;FI70,FI70-LC70,0),KE70-(KN70+KT70+KZ70)),0))</f>
        <v>0</v>
      </c>
      <c r="LG70" s="25">
        <f t="shared" ref="LG70:LG133" si="297">IF(KD70="Đào đá",IF(KH70&lt;=FJ70+FL70+FN70,0,IF(KH70&gt;=FO70,FO70,KH70-(FJ70+FL70+FN70))),IF(KD70="Đào đất + Đào đá",IF(KJ70&gt;=FO70,IF(LD70&lt;FI70,FI70-LD70,0),KH70-(KO70+KU70+LA70)),0))</f>
        <v>0</v>
      </c>
      <c r="LH70" s="25">
        <f t="shared" si="190"/>
        <v>0</v>
      </c>
      <c r="LI70" s="25">
        <f t="shared" ref="LI70:LI133" si="298">IF(OR(KD70="Đào đất",KD70="Đào đất + Đào đá"),IF(KF70&gt;=GB70,GB70,KF70),0)</f>
        <v>0</v>
      </c>
      <c r="LJ70" s="25">
        <f t="shared" ref="LJ70:LJ133" si="299">IF(OR(KD70="Đào đất",KD70="Đào đất + Đào đá"),IF(KI70&gt;=GB70,GB70,KI70),0)</f>
        <v>0</v>
      </c>
      <c r="LK70" s="25">
        <f t="shared" si="191"/>
        <v>0</v>
      </c>
      <c r="LL70" s="25">
        <f t="shared" ref="LL70:LL133" si="300">IF(KD70="Đào đá",IF(KE70&gt;=GB70,GB70,KE70),IF(KD70="Đào đất + Đào đá",IF(KG70&gt;=GB70,IF(LI70&lt;GB70,GB70-LI70,0),KE70),0))</f>
        <v>0</v>
      </c>
      <c r="LM70" s="25">
        <f t="shared" ref="LM70:LM133" si="301">IF(KD70="Đào đá",IF(KH70&gt;=GB70,GB70,KH70),IF(KD70="Đào đất + Đào đá",IF(KJ70&gt;=GB70,IF(LJ70&lt;GB70,GB70-LJ70,0),KH70),0))</f>
        <v>0</v>
      </c>
      <c r="LN70" s="25">
        <f t="shared" si="192"/>
        <v>0</v>
      </c>
      <c r="LO70" s="25">
        <f t="shared" ref="LO70:LO133" si="302">IF(OR(KD70="Đào đất",KD70="Đào đất + Đào đá"),IF(KF70&lt;=GB70,0,IF(KF70&gt;=GB70+GD70,GD70,KF70-GB70)),0)</f>
        <v>0</v>
      </c>
      <c r="LP70" s="25">
        <f t="shared" ref="LP70:LP133" si="303">IF(OR(KD70="Đào đất",KD70="Đào đất + Đào đá"),IF(KI70&lt;=GB70,0,IF(KI70&gt;=GB70+GD70,GD70,KI70-GB70)),0)</f>
        <v>0</v>
      </c>
      <c r="LQ70" s="25">
        <f t="shared" si="193"/>
        <v>0</v>
      </c>
      <c r="LR70" s="25">
        <f t="shared" ref="LR70:LR133" si="304">IF(KD70="Đào đá",IF(KE70&lt;=GB70,0,IF(KE70&gt;=GB70+GD70,GD70,KE70-GB70)),IF(KD70="Đào đất + Đào đá",IF(KG70&gt;=GB70+GD70,IF(LO70&lt;GD70,GD70-LO70,0),KE70-LL70),0))</f>
        <v>0</v>
      </c>
      <c r="LS70" s="25">
        <f t="shared" ref="LS70:LS133" si="305">IF(KD70="Đào đá",IF(KH70&lt;=GB70,0,IF(KH70&gt;=GB70+GD70,GD70,KH70-GB70)),IF(KD70="Đào đất + Đào đá",IF(KJ70&gt;=GB70+GD70,IF(LP70&lt;GD70,GD70-LP70,0),KH70-LM70),0))</f>
        <v>0</v>
      </c>
      <c r="LT70" s="25">
        <f t="shared" si="194"/>
        <v>0</v>
      </c>
      <c r="LU70" s="25">
        <f t="shared" ref="LU70:LU133" si="306">IF(OR(KD70="Đào đất",KD70="Đào đất + Đào đá"),IF(KF70&lt;=GB70+GD70,0,IF(KF70&gt;=GZ70-(GB70+GD70),GZ70-(GB70+GD70),KF70-(GB70+GD70))),0)</f>
        <v>0</v>
      </c>
      <c r="LV70" s="25">
        <f t="shared" ref="LV70:LV133" si="307">IF(OR(KD70="Đào đất",KD70="Đào đất + Đào đá"),IF(KI70&lt;=GB70+GD70,0,IF(KI70&gt;=GZ70-(GB70+GD70),GZ70-(GB70+GD70),KI70-(GB70+GD70))),0)</f>
        <v>0</v>
      </c>
      <c r="LW70" s="25">
        <f t="shared" si="195"/>
        <v>0</v>
      </c>
      <c r="LX70" s="25">
        <f t="shared" ref="LX70:LX133" si="308">IF(KD70="Đào đá",IF(KE70&lt;=GB70+GD70,0,IF(KE70&gt;=GZ70,GZ70-(GB70+GD70),KE70-(GB70+GD70))),IF(KD70="Đào đất + Đào đá",IF(KG70&gt;=GZ70,IF(LU70&lt;GZ70-(GB70+GD70),(GZ70-(GB70+GD70))-LU70,0),KE70-(LL70+LR70)),0))</f>
        <v>0</v>
      </c>
      <c r="LY70" s="25">
        <f t="shared" ref="LY70:LY133" si="309">IF(KD70="Đào đá",IF(KH70&lt;=GB70+GD70,0,IF(KH70&gt;=GZ70,GZ70-(GB70+GD70),KH70-(GB70+GD70))),IF(KD70="Đào đất + Đào đá",IF(KJ70&gt;=GZ70,IF(LV70&lt;GZ70-(GB70+GD70),(GZ70-(GB70+GD70))-LV70,0),KH70-(LM70+LS70)),0))</f>
        <v>0</v>
      </c>
      <c r="LZ70" s="25">
        <f t="shared" si="196"/>
        <v>0</v>
      </c>
      <c r="MA70" s="25">
        <f t="shared" ref="MA70:MA133" si="310">IF(OR(KD70="Đào đất",KD70="Đào đất + Đào đá"),IF(KF70&gt;=HX70,HX70,KF70),0)</f>
        <v>0</v>
      </c>
      <c r="MB70" s="25">
        <f t="shared" ref="MB70:MB133" si="311">IF(OR(KD70="Đào đất",KD70="Đào đất + Đào đá"),IF(KI70&gt;=HX70,HX70,KI70),0)</f>
        <v>0</v>
      </c>
      <c r="MC70" s="25">
        <f t="shared" si="197"/>
        <v>0</v>
      </c>
      <c r="MD70" s="25">
        <f t="shared" ref="MD70:MD133" si="312">IF(KD70="Đào đá",IF(KE70&gt;=HX70,HX70,KE70),IF(KD70="Đào đất + Đào đá",IF(KG70&gt;=HX70,IF(MA70&lt;HX70,HX70-MA70,0),KE70),0))</f>
        <v>0</v>
      </c>
      <c r="ME70" s="25">
        <f t="shared" ref="ME70:ME133" si="313">IF(KD70="Đào đá",IF(KH70&gt;=HX70,HX70,KH70),IF(KD70="Đào đất + Đào đá",IF(KJ70&gt;=HX70,IF(MB70&lt;HX70,HX70-MB70,0),KH70),0))</f>
        <v>0</v>
      </c>
      <c r="MF70" s="25">
        <f t="shared" si="198"/>
        <v>0</v>
      </c>
      <c r="MG70" s="25">
        <f t="shared" ref="MG70:MG133" si="314">IF(OR(KD70="Đào đất",KD70="Đào đất + Đào đá"),IF(KF70&lt;=HX70,0,IF(KF70&gt;=HX70+HW70,HW70,KF70-HX70)),0)</f>
        <v>0</v>
      </c>
      <c r="MH70" s="25">
        <f t="shared" ref="MH70:MH133" si="315">IF(OR(KD70="Đào đất",KD70="Đào đất + Đào đá"),IF(KI70&lt;=HX70,0,IF(KI70&gt;=HX70+HW70,HW70,KI70-HX70)),0)</f>
        <v>0</v>
      </c>
      <c r="MI70" s="25">
        <f t="shared" si="199"/>
        <v>0</v>
      </c>
      <c r="MJ70" s="25">
        <f t="shared" ref="MJ70:MJ133" si="316">IF(KD70="Đào đá",IF(KE70&lt;=HX70,0,IF(KE70&gt;=HX70+HW70,HW70,KE70-HX70)),IF(KD70="Đào đất + Đào đá",IF(KG70&gt;=HW70+HX70,IF(MG70&lt;HW70,HW70-MG70,0),KE70-MD70),0))</f>
        <v>0</v>
      </c>
      <c r="MK70" s="25">
        <f t="shared" ref="MK70:MK133" si="317">IF(KD70="Đào đá",IF(KH70&lt;=HX70,0,IF(KH70&gt;=HX70+HW70,HW70,KH70-HX70)),IF(KD70="Đào đất + Đào đá",IF(KJ70&gt;=HW70+HX70,IF(MH70&lt;HW70,HW70-MH70,0),KH70-ME70),0))</f>
        <v>0</v>
      </c>
      <c r="ML70" s="25">
        <f t="shared" si="200"/>
        <v>0</v>
      </c>
      <c r="MM70" s="25">
        <f t="shared" ref="MM70:MM133" si="318">IF(OR(KD70="Đào đất",KD70="Đào đất + Đào đá"),IF(KF70&lt;=HX70+HW70,0,IF(KF70&gt;=HW70+HX70+HY70,HY70,KF70-(HW70+HX70))),0)</f>
        <v>0</v>
      </c>
      <c r="MN70" s="25">
        <f t="shared" ref="MN70:MN133" si="319">IF(OR(KD70="Đào đất",KD70="Đào đất + Đào đá"),IF(KI70&lt;=HX70+HW70,0,IF(KI70&gt;=HW70+HX70+HY70,HY70,KI70-(HW70+HX70))),0)</f>
        <v>0</v>
      </c>
      <c r="MO70" s="25">
        <f t="shared" si="201"/>
        <v>0</v>
      </c>
      <c r="MP70" s="25">
        <f t="shared" ref="MP70:MP133" si="320">IF(KD70="Đào đá",IF(KE70&lt;=HW70+HX70,0,IF(KE70&gt;=HW70+HX70+HY70,HY70,KE70-(HW70+HX70))),IF(KD70="Đào đất + Đào đá",IF(KG70&gt;=HW70+HX70+HY70,IF(MM70&lt;HY70,HY70-MM70,0),KE70-(MD70+MJ70)),0))</f>
        <v>0</v>
      </c>
      <c r="MQ70" s="25">
        <f t="shared" ref="MQ70:MQ133" si="321">IF(KD70="Đào đá",IF(KH70&lt;=HW70+HX70,0,IF(KH70&gt;=HW70+HX70+HY70,HY70,KH70-(HW70+HX70))),IF(KD70="Đào đất + Đào đá",IF(KJ70&gt;=HW70+HX70+HY70,IF(MN70&lt;HY70,HY70-MN70,0),KH70-(MD70+MJ70)),0))</f>
        <v>0</v>
      </c>
      <c r="MR70" s="25">
        <f t="shared" si="202"/>
        <v>0</v>
      </c>
      <c r="MS70" s="29">
        <v>1.4</v>
      </c>
      <c r="MT70" s="29">
        <v>0</v>
      </c>
      <c r="MU70" s="29">
        <v>1</v>
      </c>
      <c r="MV70" s="29">
        <v>1</v>
      </c>
      <c r="MW70" s="25">
        <f t="shared" ref="MW70:MW133" si="322">ROUND(IF(KF70&gt;0,(KF70*MT70*(MU70+MV70))+MS70,0),2)</f>
        <v>1.4</v>
      </c>
      <c r="MX70" s="25">
        <f t="shared" ref="MX70:MX133" si="323">ROUND((MW70+MS70)*(KF70/2),2)</f>
        <v>2.0299999999999998</v>
      </c>
      <c r="MY70" s="25">
        <f t="shared" ref="MY70:MY133" si="324">ROUND(IF(KE70&gt;0,IF(MW70&gt;0,(KE70*MT70*(MU70+MV70))+MW70,(KE70*MT70*(MU70+MV70))+MS70),0),2)</f>
        <v>0</v>
      </c>
      <c r="MZ70" s="25">
        <f t="shared" ref="MZ70:MZ133" si="325">ROUND(IF(MW70&gt;0,(MY70+MW70)*(KE70/2),(MY70+MS70)*(KE70/2)),2)</f>
        <v>0</v>
      </c>
      <c r="NA70" s="25">
        <f t="shared" ref="NA70:NA133" si="326">ROUND(IF(KI70&gt;0,(KI70*MT70*(MU70+MV70))+MS70,0),2)</f>
        <v>1.4</v>
      </c>
      <c r="NB70" s="25">
        <f t="shared" ref="NB70:NB133" si="327">ROUND((NA70+MS70)*(KI70/2),2)</f>
        <v>1.83</v>
      </c>
      <c r="NC70" s="25">
        <f t="shared" ref="NC70:NC133" si="328">ROUND(IF(KH70&gt;0,IF(NA70&gt;0,(KH70*MT70*(MU70+MV70))+NA70,(KH70*MT70*(MU70+MV70))+MS70),0),2)</f>
        <v>0</v>
      </c>
      <c r="ND70" s="25">
        <f t="shared" ref="ND70:ND133" si="329">ROUND(IF(NA70&gt;0,(NC70+NA70)*(KH70/2),(NC70+MS70)*(KH70/2)),2)</f>
        <v>0</v>
      </c>
      <c r="NE70" s="25">
        <f t="shared" si="203"/>
        <v>1.4</v>
      </c>
      <c r="NF70" s="25">
        <f t="shared" si="203"/>
        <v>1.93</v>
      </c>
      <c r="NG70" s="25">
        <f t="shared" si="203"/>
        <v>0</v>
      </c>
      <c r="NH70" s="25">
        <f t="shared" si="203"/>
        <v>0</v>
      </c>
      <c r="NI70" s="25">
        <f t="shared" ref="NI70:NI133" si="330">ROUND(((MX70+NB70)/2)*EQ70,2)</f>
        <v>53.4</v>
      </c>
      <c r="NJ70" s="25">
        <f t="shared" ref="NJ70:NJ133" si="331">ROUND(((MZ70+ND70)/2)*EQ70,2)</f>
        <v>0</v>
      </c>
      <c r="NK70" s="25">
        <f t="shared" ref="NK70:NK133" si="332">ROUND(NI70+NJ70,2)</f>
        <v>53.4</v>
      </c>
      <c r="NL70" s="25">
        <f t="shared" ref="NL70:NL133" si="333">ROUND((((KM70*FK70)+(FM70*KS70)+((3.14*LE70*LE70)/4))*EQ70)+(KY70*FC70*FD70),2)</f>
        <v>41.96</v>
      </c>
      <c r="NM70" s="25">
        <f t="shared" ref="NM70:NM133" si="334">ROUND((((KP70*FK70)+(FM70*KV70)+((3.14*LH70*LH70)/4))*EQ70)+(LB70*FC70*FD70),2)</f>
        <v>0</v>
      </c>
      <c r="NN70" s="25">
        <f t="shared" si="204"/>
        <v>41.96</v>
      </c>
      <c r="NO70" s="25">
        <f t="shared" ref="NO70:NO133" si="335">ROUND(IF(EN70="Cống hộp",((LK70*GC70)+(GE70*LQ70)+(LW70*((GH70*GI70)+GJ70)))*EQ70,0),2)</f>
        <v>0</v>
      </c>
      <c r="NP70" s="25">
        <f t="shared" ref="NP70:NP133" si="336">ROUND(IF(EN70="Cống hộp",((LN70*GC70)+(GE70*LT70)+(LZ70*((GH70*GI70)+GJ70)))*EQ70,0),2)</f>
        <v>0</v>
      </c>
      <c r="NQ70" s="25">
        <f t="shared" si="205"/>
        <v>0</v>
      </c>
      <c r="NR70" s="25">
        <f t="shared" ref="NR70:NR133" si="337">ROUND(IF(OR(EN70="Rãnh xây",EN70="Rãnh bê tông"),((LK70*GC70)+(GE70*LQ70)+(LW70*((GH70*GI70)+GJ70)))*EQ70,0),2)</f>
        <v>0</v>
      </c>
      <c r="NS70" s="25">
        <f t="shared" ref="NS70:NS133" si="338">ROUND(IF(OR(EN70="Rãnh xây",EN70="Rãnh bê tông"),((LN70*GC70)+(GE70*LT70)+(LZ70*((GH70*GI70)+GJ70)))*EQ70,0),2)</f>
        <v>0</v>
      </c>
      <c r="NT70" s="25">
        <f t="shared" si="206"/>
        <v>0</v>
      </c>
      <c r="NU70" s="25">
        <f t="shared" ref="NU70:NU133" si="339">ROUND((((((MC70+MI70+MO70)*MT70*(MU70+MV70))+MS70)+MS70)*((MC70+MI70+MO70)/2))*EQ70,2)</f>
        <v>0</v>
      </c>
      <c r="NV70" s="25">
        <f t="shared" ref="NV70:NV133" si="340">ROUND((((((MF70+ML70+MR70)*MT70*(MU70+MV70))+MS70)+MS70)*((MF70+ML70+MR70)/2))*EQ70,2)</f>
        <v>0</v>
      </c>
      <c r="NW70" s="25">
        <f t="shared" si="207"/>
        <v>0</v>
      </c>
      <c r="NX70" s="25">
        <f t="shared" si="208"/>
        <v>41.96</v>
      </c>
      <c r="NY70" s="25">
        <f t="shared" si="208"/>
        <v>0</v>
      </c>
      <c r="NZ70" s="25">
        <f t="shared" si="209"/>
        <v>41.96</v>
      </c>
      <c r="OA70" s="25">
        <f t="shared" si="210"/>
        <v>11.44</v>
      </c>
      <c r="OB70" s="25">
        <f t="shared" si="210"/>
        <v>0</v>
      </c>
      <c r="OC70" s="25">
        <f t="shared" si="211"/>
        <v>11.44</v>
      </c>
      <c r="OD70" s="25">
        <f t="shared" si="212"/>
        <v>41.96</v>
      </c>
      <c r="OE70" s="25">
        <f t="shared" si="212"/>
        <v>0</v>
      </c>
      <c r="OF70" s="25">
        <f t="shared" si="212"/>
        <v>41.96</v>
      </c>
      <c r="OG70" s="25">
        <f t="shared" ref="OG70:OG133" si="341">ROUND(IF(AND(EN70="Ống nhựa",EU70="Đắp cát"),HW70+HX70+HY70,0),2)</f>
        <v>0</v>
      </c>
      <c r="OH70" s="25">
        <f t="shared" ref="OH70:OH133" si="342">ROUND(IF(AND(EN70="Ống nhựa",EU70="Đắp cát"),(OG70*MT70*(MU70+MV70))+MS70,0),2)</f>
        <v>0</v>
      </c>
      <c r="OI70" s="25">
        <f t="shared" ref="OI70:OI133" si="343">ROUND(IF(AND(EN70="Ống nhựa",EU70="Đắp cát"),(OH70+MS70)*((HW70+HX70+HY70)/2),0),2)</f>
        <v>0</v>
      </c>
      <c r="OJ70" s="25">
        <f t="shared" ref="OJ70:OJ133" si="344">ROUND(IF(AND(EN70="Ống nhựa",EU70="Đắp cát"),HW70+HX70+HY70,0),2)</f>
        <v>0</v>
      </c>
      <c r="OK70" s="25">
        <f t="shared" ref="OK70:OK133" si="345">ROUND(IF(AND(EN70="Ống nhựa",EU70="Đắp cát"),(OJ70*MT70*(MU70+MV70))+MS70,0),2)</f>
        <v>0</v>
      </c>
      <c r="OL70" s="25">
        <f t="shared" ref="OL70:OL133" si="346">ROUND(IF(AND(EN70="Ống nhựa",EU70="Đắp cát"),(OK70+MS70)*((HW70+HX70+HY70)/2),0),2)</f>
        <v>0</v>
      </c>
      <c r="OM70" s="25">
        <f t="shared" si="213"/>
        <v>0</v>
      </c>
      <c r="ON70" s="25">
        <f t="shared" si="213"/>
        <v>0</v>
      </c>
      <c r="OO70" s="25">
        <f t="shared" si="213"/>
        <v>0</v>
      </c>
      <c r="OP70" s="25">
        <f t="shared" ref="OP70:OP133" si="347">ROUND(((OI70+OL70)/2)*EQ70,2)</f>
        <v>0</v>
      </c>
      <c r="OQ70" s="25">
        <f t="shared" ref="OQ70:OQ133" si="348">ROUND(IF(AND(EN70="Ống nhựa",EU70="Đắp cát"),((3.14*HW70*HW70)/4)*EQ70,0),2)</f>
        <v>0</v>
      </c>
      <c r="OR70" s="25">
        <f t="shared" si="214"/>
        <v>0</v>
      </c>
      <c r="OS70" s="19">
        <v>536211.897</v>
      </c>
      <c r="OT70" s="19">
        <v>2370989.608</v>
      </c>
    </row>
    <row r="71" spans="1:410" ht="33" customHeight="1" x14ac:dyDescent="0.25">
      <c r="A71" s="18"/>
      <c r="B71" s="18" t="s">
        <v>838</v>
      </c>
      <c r="C71" s="18">
        <v>-35.49</v>
      </c>
      <c r="D71" s="16" t="e">
        <f>_xlfn.IFNA(INDEX(#REF!,MATCH(E71,#REF!,0)),0)</f>
        <v>#REF!</v>
      </c>
      <c r="E71" s="18" t="s">
        <v>849</v>
      </c>
      <c r="F71" s="16" t="s">
        <v>765</v>
      </c>
      <c r="G71" s="16" t="s">
        <v>766</v>
      </c>
      <c r="H71" s="16" t="s">
        <v>767</v>
      </c>
      <c r="I71" s="16" t="s">
        <v>768</v>
      </c>
      <c r="J71" s="16" t="s">
        <v>811</v>
      </c>
      <c r="K71" s="16" t="s">
        <v>770</v>
      </c>
      <c r="L71" s="16" t="s">
        <v>771</v>
      </c>
      <c r="M71" s="18">
        <v>2.44</v>
      </c>
      <c r="N71" s="18">
        <v>4.5</v>
      </c>
      <c r="O71" s="18">
        <v>2.84</v>
      </c>
      <c r="P71" s="18">
        <v>4.9000000000000004</v>
      </c>
      <c r="Q71" s="18">
        <v>0.1</v>
      </c>
      <c r="R71" s="18">
        <v>2.64</v>
      </c>
      <c r="S71" s="18">
        <v>4.7</v>
      </c>
      <c r="T71" s="18">
        <v>0.2</v>
      </c>
      <c r="U71" s="18">
        <v>0</v>
      </c>
      <c r="V71" s="18">
        <v>0</v>
      </c>
      <c r="W71" s="18">
        <v>0</v>
      </c>
      <c r="X71" s="18">
        <v>2.44</v>
      </c>
      <c r="Y71" s="18">
        <v>4.46</v>
      </c>
      <c r="Z71" s="20">
        <f t="shared" ref="Z71:Z134" si="349">CV71</f>
        <v>2.2999999999999998</v>
      </c>
      <c r="AA71" s="18">
        <v>0.22</v>
      </c>
      <c r="AB71" s="18">
        <v>0</v>
      </c>
      <c r="AC71" s="18">
        <v>0</v>
      </c>
      <c r="AD71" s="18">
        <v>0</v>
      </c>
      <c r="AE71" s="18">
        <v>0</v>
      </c>
      <c r="AF71" s="18">
        <v>0</v>
      </c>
      <c r="AG71" s="18">
        <v>2</v>
      </c>
      <c r="AH71" s="18">
        <v>4.0599999999999996</v>
      </c>
      <c r="AI71" s="20">
        <f t="shared" ref="AI71:AI134" si="350">IF(AND(K71="Có",H71="Tường xây gạch"),IF(G71="Không có mũ mố",Z71+AD71,Z71+AD71+AO71),0)</f>
        <v>2.4499999999999997</v>
      </c>
      <c r="AJ71" s="18">
        <v>0</v>
      </c>
      <c r="AK71" s="18">
        <v>0</v>
      </c>
      <c r="AL71" s="20">
        <f t="shared" ref="AL71:AL134" si="351">IF(AND(L71="Có",H71="Tường xây gạch"),IF(G71="Mũ mố xây gạch",Z71+AD71+AO71+AS71,IF(OR(G71="Mũ mố bê tông",G71="Mũ mố bê tông cốt thép"),Z71+AD71+AO71+AS71,IF(G71="Không mũ mố trên",Z71+AD71+AO71,Z71+AD71))),0)</f>
        <v>0</v>
      </c>
      <c r="AM71" s="18">
        <v>2.44</v>
      </c>
      <c r="AN71" s="18">
        <v>4.0599999999999996</v>
      </c>
      <c r="AO71" s="18">
        <v>0.15</v>
      </c>
      <c r="AP71" s="18">
        <v>0.22</v>
      </c>
      <c r="AQ71" s="18">
        <v>2.44</v>
      </c>
      <c r="AR71" s="18">
        <v>4.2799999999999994</v>
      </c>
      <c r="AS71" s="18">
        <v>0.12</v>
      </c>
      <c r="AT71" s="18">
        <v>0.11</v>
      </c>
      <c r="AU71" s="18">
        <v>0</v>
      </c>
      <c r="AV71" s="18">
        <v>1</v>
      </c>
      <c r="AW71" s="18">
        <v>0</v>
      </c>
      <c r="AX71" s="18">
        <v>0</v>
      </c>
      <c r="AY71" s="18">
        <v>0</v>
      </c>
      <c r="AZ71" s="18">
        <v>0</v>
      </c>
      <c r="BA71" s="18">
        <v>0</v>
      </c>
      <c r="BB71" s="18">
        <v>0</v>
      </c>
      <c r="BC71" s="18">
        <v>0</v>
      </c>
      <c r="BD71" s="18">
        <v>0</v>
      </c>
      <c r="BE71" s="18">
        <v>1</v>
      </c>
      <c r="BF71" s="18">
        <v>1</v>
      </c>
      <c r="BG71" s="18">
        <v>0</v>
      </c>
      <c r="BH71" s="18">
        <v>0</v>
      </c>
      <c r="BI71" s="18">
        <v>0</v>
      </c>
      <c r="BJ71" s="18">
        <v>0</v>
      </c>
      <c r="BK71" s="18">
        <v>0</v>
      </c>
      <c r="BL71" s="18">
        <v>0</v>
      </c>
      <c r="BM71" s="18">
        <v>0</v>
      </c>
      <c r="BN71" s="18">
        <v>0</v>
      </c>
      <c r="BO71" s="18">
        <v>0</v>
      </c>
      <c r="BP71" s="18">
        <v>0</v>
      </c>
      <c r="BQ71" s="18">
        <v>0</v>
      </c>
      <c r="BR71" s="18">
        <v>0</v>
      </c>
      <c r="BS71" s="18">
        <v>0</v>
      </c>
      <c r="BT71" s="18">
        <v>0</v>
      </c>
      <c r="BU71" s="18">
        <v>0</v>
      </c>
      <c r="BV71" s="18">
        <v>0</v>
      </c>
      <c r="BW71" s="18">
        <v>0</v>
      </c>
      <c r="BX71" s="18">
        <v>0</v>
      </c>
      <c r="BY71" s="18">
        <v>0</v>
      </c>
      <c r="BZ71" s="18">
        <v>0</v>
      </c>
      <c r="CA71" s="16" t="e">
        <f>_xlfn.IFNA(IF(RIGHT(D71,2)="=G",0,INDEX(#REF!,MATCH(E71,#REF!,0))),0)</f>
        <v>#REF!</v>
      </c>
      <c r="CB71" s="16" t="s">
        <v>776</v>
      </c>
      <c r="CC71" s="18">
        <v>0</v>
      </c>
      <c r="CD71" s="18">
        <v>0</v>
      </c>
      <c r="CE71" s="18">
        <v>2.44</v>
      </c>
      <c r="CF71" s="18">
        <v>1.06</v>
      </c>
      <c r="CG71" s="18">
        <v>0.12</v>
      </c>
      <c r="CH71" s="18">
        <v>4</v>
      </c>
      <c r="CI71" s="16" t="s">
        <v>98</v>
      </c>
      <c r="CJ71" s="18">
        <v>0</v>
      </c>
      <c r="CK71" s="20">
        <f t="shared" si="217"/>
        <v>2.0099999999999998</v>
      </c>
      <c r="CL71" s="20">
        <f t="shared" ref="CL71:CL134" si="352">CJ71+CK71</f>
        <v>2.0099999999999998</v>
      </c>
      <c r="CM71" s="18">
        <v>32.04</v>
      </c>
      <c r="CN71" s="18">
        <v>36.43</v>
      </c>
      <c r="CO71" s="18">
        <v>35.591000000000001</v>
      </c>
      <c r="CP71" s="22">
        <f t="shared" si="218"/>
        <v>35.590000000000003</v>
      </c>
      <c r="CQ71" s="22">
        <f t="shared" si="219"/>
        <v>33.58</v>
      </c>
      <c r="CR71" s="22">
        <f t="shared" ref="CR71:CR134" si="353">ROUND(CP71-CQ71,2)</f>
        <v>2.0099999999999998</v>
      </c>
      <c r="CS71" s="22">
        <f t="shared" si="220"/>
        <v>33.68</v>
      </c>
      <c r="CT71" s="22">
        <f t="shared" si="221"/>
        <v>33.880000000000003</v>
      </c>
      <c r="CU71" s="18">
        <v>33.880000000000003</v>
      </c>
      <c r="CV71" s="22">
        <f t="shared" ref="CV71:CV134" si="354">ROUND(IF(AF71&gt;0,CY71-CU71-AD71,CY71-CU71),1)</f>
        <v>2.2999999999999998</v>
      </c>
      <c r="CW71" s="22">
        <f t="shared" si="222"/>
        <v>0</v>
      </c>
      <c r="CX71" s="22">
        <f t="shared" si="223"/>
        <v>0</v>
      </c>
      <c r="CY71" s="22">
        <f t="shared" si="224"/>
        <v>36.159999999999997</v>
      </c>
      <c r="CZ71" s="22">
        <f t="shared" si="225"/>
        <v>36.31</v>
      </c>
      <c r="DA71" s="18">
        <v>36.43</v>
      </c>
      <c r="DB71" s="20">
        <f t="shared" ref="DB71:DB134" si="355">ROUND(DA71-CQ71,2)</f>
        <v>2.85</v>
      </c>
      <c r="DC71" s="20">
        <f t="shared" ref="DC71:DC134" si="356">ROUND(DA71-CP71,2)</f>
        <v>0.84</v>
      </c>
      <c r="DD71" s="20">
        <f t="shared" ref="DD71:DD134" si="357">DB71-DC71</f>
        <v>2.0100000000000002</v>
      </c>
      <c r="DE71" s="20">
        <f t="shared" si="226"/>
        <v>0.1</v>
      </c>
      <c r="DF71" s="20">
        <f t="shared" si="227"/>
        <v>0.2</v>
      </c>
      <c r="DG71" s="20">
        <f t="shared" si="228"/>
        <v>1.71</v>
      </c>
      <c r="DH71" s="20">
        <f t="shared" si="229"/>
        <v>0</v>
      </c>
      <c r="DI71" s="20">
        <f t="shared" si="230"/>
        <v>0</v>
      </c>
      <c r="DJ71" s="20">
        <f t="shared" si="231"/>
        <v>0</v>
      </c>
      <c r="DK71" s="20">
        <f t="shared" ref="DK71:DK134" si="358">DE71+DF71+DG71</f>
        <v>2.0099999999999998</v>
      </c>
      <c r="DL71" s="20">
        <f t="shared" ref="DL71:DL134" si="359">DH71+DI71+DJ71</f>
        <v>0</v>
      </c>
      <c r="DM71" s="20">
        <f t="shared" ref="DM71:DM134" si="360">CK71-DK71</f>
        <v>0</v>
      </c>
      <c r="DN71" s="20">
        <f t="shared" ref="DN71:DN134" si="361">CJ71-DL71</f>
        <v>0</v>
      </c>
      <c r="DO71" s="18">
        <v>5.1000000000000005</v>
      </c>
      <c r="DP71" s="18">
        <v>0</v>
      </c>
      <c r="DQ71" s="18">
        <v>1</v>
      </c>
      <c r="DR71" s="18">
        <v>1</v>
      </c>
      <c r="DS71" s="25">
        <f t="shared" ref="DS71:DS134" si="362">ROUND(IF(OR(CI71="Đào đất",CI71="Đào đất + đào đá"),(CK71*DP71*(DQ71+DR71))+DO71,0),2)</f>
        <v>5.0999999999999996</v>
      </c>
      <c r="DT71" s="25">
        <f t="shared" ref="DT71:DT134" si="363">ROUND(IF(OR(CI71="Đào đá",CI71="Đào đất + đào đá"),IF(DS71&gt;0,(CJ71*DP71*(DQ71+DR71))+DS71,(CJ71*DP71*(DQ71+DR71))+DO71),0),2)</f>
        <v>0</v>
      </c>
      <c r="DU71" s="25">
        <f t="shared" ref="DU71:DU134" si="364">ROUND((DS71+DO71)*(CK71/2),2)</f>
        <v>10.25</v>
      </c>
      <c r="DV71" s="25">
        <f t="shared" ref="DV71:DV134" si="365">ROUND(IF(DS71&gt;0,(DT71+DS71)*(CJ71/2),(DT71+DO71)*(CJ71/2)),2)</f>
        <v>0</v>
      </c>
      <c r="DW71" s="25">
        <f t="shared" ref="DW71:DW134" si="366">ROUND(DU71+DV71,2)</f>
        <v>10.25</v>
      </c>
      <c r="DX71" s="25">
        <f t="shared" ref="DX71:DX134" si="367">ROUND(IF(RIGHT(E71,2)="=G",0,IF(O71&gt;0,DU71*O71,DU71*M71)),2)</f>
        <v>29.11</v>
      </c>
      <c r="DY71" s="25">
        <f t="shared" ref="DY71:DY134" si="368">ROUND(IF(RIGHT(E71,2)="=G",0,IF(O71&gt;0,DV71*O71,DV71*M71)),2)</f>
        <v>0</v>
      </c>
      <c r="DZ71" s="25">
        <f t="shared" ref="DZ71:DZ134" si="369">ROUND(DX71+DY71,2)</f>
        <v>29.11</v>
      </c>
      <c r="EA71" s="25">
        <f t="shared" ref="EA71:EA134" si="370">ROUND(IF(RIGHT(E71,2)="=G",0,IF(O71&gt;0,(DE71*O71*P71)+(R71*S71*DF71)+(DG71*M71*N71),(DE71*M71*N71)+(M71*N71*DF71)+(DG71*M71*N71))),2)</f>
        <v>22.65</v>
      </c>
      <c r="EB71" s="25">
        <f t="shared" ref="EB71:EB134" si="371">ROUND(IF(RIGHT(E71,2)="=G",0,IF(O71&gt;0,(DH71*O71*P71)+(R71*S71*DI71)+(DJ71*M71*N71),(DH71*M71*N71)+(M71*N71*DI71)+(DJ71*M71*N71))),2)</f>
        <v>0</v>
      </c>
      <c r="EC71" s="25">
        <f t="shared" ref="EC71:EC134" si="372">ROUND(EA71+EB71,2)</f>
        <v>22.65</v>
      </c>
      <c r="ED71" s="25">
        <f t="shared" ref="ED71:EE134" si="373">ROUND(DX71-EA71,2)</f>
        <v>6.46</v>
      </c>
      <c r="EE71" s="25">
        <f t="shared" si="373"/>
        <v>0</v>
      </c>
      <c r="EF71" s="25">
        <f t="shared" ref="EF71:EF134" si="374">ROUND(ED71+EE71,2)</f>
        <v>6.46</v>
      </c>
      <c r="EG71" s="25">
        <f t="shared" ref="EG71:EH134" si="375">EA71</f>
        <v>22.65</v>
      </c>
      <c r="EH71" s="25">
        <f t="shared" si="375"/>
        <v>0</v>
      </c>
      <c r="EI71" s="25">
        <f t="shared" ref="EI71:EI134" si="376">EG71+EH71</f>
        <v>22.65</v>
      </c>
      <c r="EJ71" s="18"/>
      <c r="EK71" s="18"/>
      <c r="EL71" s="18"/>
      <c r="EM71" s="18"/>
      <c r="EN71" s="16"/>
      <c r="EO71" s="16"/>
      <c r="EP71" s="16">
        <f>IF(OR(EN71="Cống tròn",EN71="Cống hộp",EN71="Ống nhựa"),INDEX(#REF!,MATCH(E71,#REF!,0)),IF(OR(EN71="Rãnh xây",EN71="Rãnh bê tông"),INDEX(#REF!,MATCH(E71,#REF!,0)),0))</f>
        <v>0</v>
      </c>
      <c r="EQ71" s="18"/>
      <c r="ER71" s="18"/>
      <c r="ES71" s="25">
        <f t="shared" ref="ES71:ES134" si="377">IF(OR(EN71="Cống tròn",EN71="Cống hộp"),IF(FV71="Thêm 01",FR71+FQ71,FR71),0)</f>
        <v>0</v>
      </c>
      <c r="ET71" s="1" t="str">
        <f>_xlfn.IFNA(IF(EN71="Cống tròn",INDEX(#REF!,MATCH(E71,#REF!,0)),IF(EN71="Cống hộp",INDEX(#REF!,MATCH(E71,#REF!,0)),EU71&amp;" ,"&amp;EV71)),0)</f>
        <v xml:space="preserve"> ,</v>
      </c>
      <c r="EU71" s="16"/>
      <c r="EV71" s="16"/>
      <c r="EW71" s="16" t="e">
        <f>_xlfn.IFNA(INDEX(#REF!,MATCH(E71,#REF!,0)),0)</f>
        <v>#REF!</v>
      </c>
      <c r="EX71" s="16"/>
      <c r="EY71" s="18">
        <v>0</v>
      </c>
      <c r="EZ71" s="18">
        <v>0</v>
      </c>
      <c r="FA71" s="18">
        <v>0</v>
      </c>
      <c r="FB71" s="19">
        <v>0</v>
      </c>
      <c r="FC71" s="19">
        <v>0</v>
      </c>
      <c r="FD71" s="25">
        <f t="shared" si="232"/>
        <v>0</v>
      </c>
      <c r="FE71" s="25">
        <f t="shared" ref="FE71:FE134" si="378">ROUND(FC71*FD71,2)</f>
        <v>0</v>
      </c>
      <c r="FF71" s="18">
        <v>0</v>
      </c>
      <c r="FG71" s="18">
        <v>0</v>
      </c>
      <c r="FH71" s="18">
        <v>0</v>
      </c>
      <c r="FI71" s="25">
        <f t="shared" ref="FI71:FI134" si="379">ROUND((FF71*FG71)+FH71,2)</f>
        <v>0</v>
      </c>
      <c r="FJ71" s="18">
        <v>0</v>
      </c>
      <c r="FK71" s="18">
        <v>0</v>
      </c>
      <c r="FL71" s="18">
        <v>0</v>
      </c>
      <c r="FM71" s="18">
        <v>0</v>
      </c>
      <c r="FN71" s="18">
        <v>0</v>
      </c>
      <c r="FO71" s="25">
        <f t="shared" ref="FO71:FO134" si="380">ROUND(FI71+FJ71+FL71+FN71,2)</f>
        <v>0</v>
      </c>
      <c r="FP71" s="18">
        <v>0</v>
      </c>
      <c r="FQ71" s="18">
        <v>0</v>
      </c>
      <c r="FR71" s="25">
        <f t="shared" si="233"/>
        <v>0</v>
      </c>
      <c r="FS71" s="25">
        <f t="shared" si="234"/>
        <v>0</v>
      </c>
      <c r="FT71" s="25">
        <f t="shared" si="235"/>
        <v>0</v>
      </c>
      <c r="FU71" s="25">
        <f t="shared" si="236"/>
        <v>0</v>
      </c>
      <c r="FV71" s="25" t="str">
        <f t="shared" ref="FV71:FV134" si="381">IF(FU71&lt;-0.1,"Thêm 01","Đủ")</f>
        <v>Đủ</v>
      </c>
      <c r="FW71" s="25">
        <f t="shared" ref="FW71:FW134" si="382">ROUND(IF(OR(EN71="Cống tròn",EN71="Cống hộp"),(((ES71-FQ71)*FP71)+(ES71*ER71))-EQ71,0),2)</f>
        <v>0</v>
      </c>
      <c r="FX71" s="16"/>
      <c r="FY71" s="16"/>
      <c r="FZ71" s="16"/>
      <c r="GA71" s="16"/>
      <c r="GB71" s="19">
        <v>0</v>
      </c>
      <c r="GC71" s="19">
        <v>0</v>
      </c>
      <c r="GD71" s="19">
        <v>0</v>
      </c>
      <c r="GE71" s="19">
        <v>0</v>
      </c>
      <c r="GF71" s="19">
        <v>0</v>
      </c>
      <c r="GG71" s="19">
        <v>0</v>
      </c>
      <c r="GH71" s="19">
        <v>0</v>
      </c>
      <c r="GI71" s="19">
        <v>0</v>
      </c>
      <c r="GJ71" s="19">
        <v>0</v>
      </c>
      <c r="GK71" s="19">
        <v>0</v>
      </c>
      <c r="GL71" s="25">
        <f t="shared" si="237"/>
        <v>0</v>
      </c>
      <c r="GM71" s="25">
        <f t="shared" ref="GM71:GM134" si="383">ROUND(GK71+GL71,2)</f>
        <v>0</v>
      </c>
      <c r="GN71" s="19">
        <v>0</v>
      </c>
      <c r="GO71" s="19">
        <v>0</v>
      </c>
      <c r="GP71" s="19">
        <v>0</v>
      </c>
      <c r="GQ71" s="19">
        <v>0</v>
      </c>
      <c r="GR71" s="1" t="e">
        <f>_xlfn.IFNA(INDEX(#REF!,MATCH(E71,#REF!,0)),0)</f>
        <v>#REF!</v>
      </c>
      <c r="GS71" s="16"/>
      <c r="GT71" s="18">
        <v>0</v>
      </c>
      <c r="GU71" s="18">
        <v>0</v>
      </c>
      <c r="GV71" s="18">
        <v>0</v>
      </c>
      <c r="GW71" s="18">
        <v>0</v>
      </c>
      <c r="GX71" s="25">
        <f t="shared" si="238"/>
        <v>0</v>
      </c>
      <c r="GY71" s="25">
        <f t="shared" si="239"/>
        <v>0</v>
      </c>
      <c r="GZ71" s="25">
        <f t="shared" ref="GZ71:GZ134" si="384">ROUND(GB71+GD71+GF71+GM71+GN71+GP71,2)</f>
        <v>0</v>
      </c>
      <c r="HA71" s="1" t="e" cm="1">
        <f t="array" ref="HA71">INDEX(#REF!,MATCH(EJ71&amp;EK71&amp;HD71&amp;HE71&amp;HF71,#REF!&amp;#REF!&amp;#REF!&amp;#REF!&amp;#REF!,0))</f>
        <v>#REF!</v>
      </c>
      <c r="HB71" s="16"/>
      <c r="HC71" s="25">
        <f t="shared" ref="HC71:HC134" si="385">IF(OR(EN71="Rãnh xây",EN71="Rãnh bê tông",EN71="Cống hộp"),HO71,0)</f>
        <v>0</v>
      </c>
      <c r="HD71" s="18">
        <v>0</v>
      </c>
      <c r="HE71" s="18">
        <v>0</v>
      </c>
      <c r="HF71" s="18">
        <v>0</v>
      </c>
      <c r="HG71" s="1" t="e" cm="1">
        <f t="array" ref="HG71">INDEX(#REF!,MATCH(EJ71&amp;EK71&amp;HJ71&amp;HK71&amp;HL71,#REF!&amp;#REF!&amp;#REF!&amp;#REF!&amp;#REF!,0))</f>
        <v>#REF!</v>
      </c>
      <c r="HH71" s="16"/>
      <c r="HI71" s="25">
        <f t="shared" ref="HI71:HI134" si="386">IF(OR(EN71="Cống hộp",EN71="Rãnh xây",EN71="Rãnh bê tông"),IF(HS71="Thêm 01",1,0),0)</f>
        <v>0</v>
      </c>
      <c r="HJ71" s="25">
        <f t="shared" ref="HJ71:HJ134" si="387">ROUND(ABS(IF(HS71="Thêm 01",AVERAGEIFS($HR$9:$HR$994,$EN$9:$EN$994,EN71,$HS$9:$HS$994,"Thêm 01"),0)),2)</f>
        <v>0</v>
      </c>
      <c r="HK71" s="19">
        <v>0</v>
      </c>
      <c r="HL71" s="19">
        <v>0</v>
      </c>
      <c r="HM71" s="18">
        <v>0.01</v>
      </c>
      <c r="HN71" s="18">
        <v>1</v>
      </c>
      <c r="HO71" s="25">
        <f t="shared" ref="HO71:HO134" si="388">IF(OR(EN71="Rãnh xây",EN71="Rãnh bê tông",EN71="Cống hộp"),IF(HD71&gt;0,INT(EQ71/(HD71+HM71)),0),0)</f>
        <v>0</v>
      </c>
      <c r="HP71" s="25">
        <f t="shared" ref="HP71:HP134" si="389">IF(OR(EN71="Rãnh xây",EN71="Rãnh bê tông",EN71="Cống hộp"),IF(HD71&gt;0,HO71*HM71,0),0)</f>
        <v>0</v>
      </c>
      <c r="HQ71" s="25">
        <f t="shared" ref="HQ71:HQ134" si="390">IF(OR(EN71="Rãnh xây",EN71="Rãnh bê tông",EN71="Cống hộp"),IF(HD71&gt;0,(HO71*HD71)+HP71,0),0)</f>
        <v>0</v>
      </c>
      <c r="HR71" s="25">
        <f t="shared" ref="HR71:HR134" si="391">IF(OR(EN71="Rãnh xây",EN71="Rãnh bê tông",EN71="Cống hộp"),IF(HD71&gt;0,HQ71-EQ71,0),0)</f>
        <v>0</v>
      </c>
      <c r="HS71" s="25">
        <f t="shared" ref="HS71:HS134" si="392">IF(OR(EN71="Rãnh xây",EN71="Rãnh bê tông",EN71="Cống hộp"),IF(HR71&gt;=-0.02,"Đủ","Thêm 01"),0)</f>
        <v>0</v>
      </c>
      <c r="HT71" s="19">
        <v>0</v>
      </c>
      <c r="HU71" s="19">
        <v>0</v>
      </c>
      <c r="HV71" s="19">
        <v>0</v>
      </c>
      <c r="HW71" s="25">
        <f t="shared" ref="HW71:HW134" si="393">ROUND((HT71*HU71)+HV71,2)</f>
        <v>0</v>
      </c>
      <c r="HX71" s="19">
        <v>0</v>
      </c>
      <c r="HY71" s="19">
        <v>0</v>
      </c>
      <c r="HZ71" s="18">
        <v>0</v>
      </c>
      <c r="IA71" s="20">
        <f>ROUND(IF(EN71="Cống tròn",IF(EN71="Cống tròn",IF(EU71="Không có móng",IQ71-FF71,IF(EU71="Đế",IP71-FN71,IF(OR(EU71="Móng bê tông",EU71="Móng bê tông kết hợp đế"),II71-FJ71,0))),0),IF(EN71="Cống hộp",IF(AND(EN71="Cống hộp",EU71="Không có móng"),IQ71-GF71,IF(AND(EN71="Cống hộp",EU71="Móng bê tông"),IJ71-GB71,0)),IF(OR(EN71="Rãnh xây",EN71="Rãnh bê tông"),IF(OR(EN71="Rãnh xây",EN71="Rãnh bê tông"),IK71-GB71,0),IF(EN71="Ống nhựa",IF(AND(EN71="Ống nhựa",EU71="Không đắp cát"),IQ71-HT71,IF(AND(EN71="Ống nhựa",EU71="Đắp cát"),IH71-HX71,0)),IF(EN71="Rãnh thang",IF(EN71="Rãnh thang",IF(EU71="Móng bê tông",#REF!-#REF!,IQ71),0),0))))),2)</f>
        <v>0</v>
      </c>
      <c r="IB71" s="20">
        <f t="shared" ref="IB71:IB134" si="394">IF(IA71&gt;0,HZ71-IA71,0)</f>
        <v>0</v>
      </c>
      <c r="IC71" s="20">
        <f t="shared" si="240"/>
        <v>0</v>
      </c>
      <c r="ID71" s="20">
        <f t="shared" si="241"/>
        <v>0</v>
      </c>
      <c r="IE71" s="20">
        <f t="shared" si="242"/>
        <v>0</v>
      </c>
      <c r="IF71" s="20">
        <f t="shared" si="243"/>
        <v>0</v>
      </c>
      <c r="IG71" s="20">
        <f>IF(EN71="Rãnh thang",IF(AND(EN71="Rãnh thang",EU71="Móng bê tông"),IQ71-#REF!,0),IF(EN71="Ống nhựa",IF(AND(EN71="Ống nhựa",EU71="Đắp cát"),IQ71-HT71,0),IF(EN71="Cống tròn",IF(EN71="Cống tròn",IF(OR(EU71="Móng bê tông",EU71="Móng bê tông kết hợp đế"),IM71-FL71,0),0),IF(EN71="Cống hộp",IF(AND(EN71="Cống hộp",EU71="Móng bê tông"),IN71-GD71,0),IF(OR(EN71="Rãnh xây",EN71="Rãnh bê tông"),IF(AND(EN71="Rãnh xây",EU71="Móng bê tông"),IO71-GD71,IF(AND(EN71="Rãnh bê tông",EU71="Móng bê tông"),IO71-GD71,0)),0)))))</f>
        <v>0</v>
      </c>
      <c r="IH71" s="20">
        <f t="shared" si="244"/>
        <v>0</v>
      </c>
      <c r="II71" s="20">
        <f t="shared" si="245"/>
        <v>0</v>
      </c>
      <c r="IJ71" s="20">
        <f t="shared" si="246"/>
        <v>0</v>
      </c>
      <c r="IK71" s="20">
        <f t="shared" si="247"/>
        <v>0</v>
      </c>
      <c r="IL71" s="20">
        <f t="shared" si="248"/>
        <v>0</v>
      </c>
      <c r="IM71" s="20">
        <f t="shared" si="249"/>
        <v>0</v>
      </c>
      <c r="IN71" s="20">
        <f t="shared" si="250"/>
        <v>0</v>
      </c>
      <c r="IO71" s="20">
        <f t="shared" si="251"/>
        <v>0</v>
      </c>
      <c r="IP71" s="20">
        <f t="shared" si="252"/>
        <v>0</v>
      </c>
      <c r="IQ71" s="18">
        <v>0</v>
      </c>
      <c r="IR71" s="25">
        <f t="shared" ref="IR71:IR134" si="395">ROUND(IF(OR(EN71="Rãnh xây",EN71="Rãnh bê tông",EN71="Cống hộp"),IS71-IQ71,0),1)</f>
        <v>0</v>
      </c>
      <c r="IS71" s="25">
        <f t="shared" si="253"/>
        <v>0</v>
      </c>
      <c r="IT71" s="25">
        <f t="shared" si="254"/>
        <v>0</v>
      </c>
      <c r="IU71" s="25">
        <f>ROUND(IF(EN71="Cống tròn",IF(EN71="Cống tròn",IV71+FF71,0),IF(EN71="Cống hộp",IF(EN71="Cống hộp",IV71+GP71,0),IF(OR(EN71="Rãnh xây",EN71="Rãnh bê tông"),IF(OR(EN71="Rãnh xây",EN71="Rãnh bê tông"),IV71+GP71,0),IF(EN71="ống nhựa",IF(EN71="Ống nhựa",IV71+HT71,0),IF(EN71="Rãnh thang",IF(EN71="Rãnh thang",IQ71+#REF!,0),0))))),2)</f>
        <v>0</v>
      </c>
      <c r="IV71" s="18">
        <v>0</v>
      </c>
      <c r="IW71" s="25">
        <f t="shared" si="255"/>
        <v>0</v>
      </c>
      <c r="IX71" s="25">
        <f t="shared" si="256"/>
        <v>0</v>
      </c>
      <c r="IY71" s="25">
        <f t="shared" si="257"/>
        <v>0</v>
      </c>
      <c r="IZ71" s="25">
        <f t="shared" si="258"/>
        <v>0</v>
      </c>
      <c r="JA71" s="25">
        <f t="shared" si="259"/>
        <v>0</v>
      </c>
      <c r="JB71" s="18">
        <v>0</v>
      </c>
      <c r="JC71" s="20">
        <f>ROUND(IF(EN71="Cống tròn",IF(EN71="Cống tròn",IF(EU71="Không có móng",JS71-FF71,IF(EU71="Đế",JR71-FN71,IF(OR(EU71="Móng bê tông",EU71="Móng bê tông kết hợp đế"),JK71-FJ71,0))),0),IF(EN71="Cống hộp",IF(AND(EN71="Cống hộp",EU71="Không có móng"),JS71-GF71,IF(AND(EN71="Cống hộp",EU71="Móng bê tông"),JL71-GB71,0)),IF(OR(EN71="Rãnh xây",EN71="Rãnh bê tông"),IF(OR(EN71="Rãnh xây",EN71="Rãnh bê tông"),JM71-GB71,0),IF(EN71="Ống nhựa",IF(AND(EN71="Ống nhựa",EU71="Không đắp cát"),JS71-HT71,IF(AND(EN71="Ống nhựa",EU71="Đắp cát"),JJ71-HX71,0)),IF(EN71="Rãnh thang",IF(EN71="Rãnh thang",IF(EU71="Móng bê tông",#REF!-#REF!,JS71),0),0))))),2)</f>
        <v>0</v>
      </c>
      <c r="JD71" s="20">
        <f t="shared" ref="JD71:JD134" si="396">IF(JC71&gt;0,JB71-JC71,0)</f>
        <v>0</v>
      </c>
      <c r="JE71" s="20">
        <f t="shared" si="260"/>
        <v>0</v>
      </c>
      <c r="JF71" s="20">
        <f t="shared" si="261"/>
        <v>0</v>
      </c>
      <c r="JG71" s="20">
        <f t="shared" si="262"/>
        <v>0</v>
      </c>
      <c r="JH71" s="20">
        <f t="shared" si="263"/>
        <v>0</v>
      </c>
      <c r="JI71" s="20">
        <f>IF(EN71="Rãnh thang",IF(AND(EN71="Rãnh thang",EU71="Móng bê tông"),JS71-#REF!,0),IF(EN71="Ống nhựa",IF(AND(EN71="Ống nhựa",EU71="Đắp cát"),JS71-HT71,0),IF(EN71="Cống tròn",IF(EN71="Cống tròn",IF(OR(EU71="Móng bê tông",EU71="Móng bê tông kết hợp đế"),JO71-FL71,0),0),IF(EN71="Cống hộp",IF(AND(EN71="Cống hộp",EU71="Móng bê tông"),JP71-GD71,0),IF(OR(EN71="Rãnh xây",EN71="Rãnh bê tông"),IF(AND(EN71="Rãnh xây",EU71="Móng bê tông"),JQ71-GD71,IF(AND(EN71="Rãnh bê tông",EU71="Móng bê tông"),JQ71-GD71,0)),0)))))</f>
        <v>0</v>
      </c>
      <c r="JJ71" s="20">
        <f t="shared" si="264"/>
        <v>0</v>
      </c>
      <c r="JK71" s="20">
        <f t="shared" si="265"/>
        <v>0</v>
      </c>
      <c r="JL71" s="20">
        <f t="shared" si="266"/>
        <v>0</v>
      </c>
      <c r="JM71" s="20">
        <f t="shared" si="267"/>
        <v>0</v>
      </c>
      <c r="JN71" s="20">
        <f t="shared" si="268"/>
        <v>0</v>
      </c>
      <c r="JO71" s="20">
        <f t="shared" si="269"/>
        <v>0</v>
      </c>
      <c r="JP71" s="20">
        <f t="shared" si="270"/>
        <v>0</v>
      </c>
      <c r="JQ71" s="20">
        <f t="shared" si="271"/>
        <v>0</v>
      </c>
      <c r="JR71" s="20">
        <f t="shared" si="272"/>
        <v>0</v>
      </c>
      <c r="JS71" s="26">
        <v>0</v>
      </c>
      <c r="JT71" s="25">
        <f t="shared" ref="JT71:JT134" si="397">ROUND(IF(OR(EN71="Rãnh xây",EN71="Rãnh bê tông",EN71="Cống hộp"),JU71-JS71,0),1)</f>
        <v>0</v>
      </c>
      <c r="JU71" s="25">
        <f t="shared" si="273"/>
        <v>0</v>
      </c>
      <c r="JV71" s="25">
        <f t="shared" si="274"/>
        <v>0</v>
      </c>
      <c r="JW71" s="25">
        <f>ROUND(IF(EN71="Cống tròn",IF(EN71="Cống tròn",JX71+FF71,0),IF(EN71="Cống hộp",IF(EN71="Cống hộp",JX71+GP71,0),IF(OR(EN71="Rãnh xây",EN71="Rãnh bê tông"),IF(OR(EN71="Rãnh xây",EN71="Rãnh bê tông"),JX71+GP71,0),IF(EN71="ống nhựa",IF(EN71="Ống nhựa",JX71+HT71,0),IF(EN71="Rãnh thang",IF(EN71="Rãnh thang",JS71+#REF!,0),0))))),2)</f>
        <v>0</v>
      </c>
      <c r="JX71" s="27">
        <v>0</v>
      </c>
      <c r="JY71" s="25">
        <f t="shared" si="275"/>
        <v>0</v>
      </c>
      <c r="JZ71" s="25">
        <f t="shared" si="276"/>
        <v>0</v>
      </c>
      <c r="KA71" s="25">
        <f t="shared" si="277"/>
        <v>0</v>
      </c>
      <c r="KB71" s="25">
        <f t="shared" si="278"/>
        <v>0</v>
      </c>
      <c r="KC71" s="25">
        <f t="shared" si="279"/>
        <v>0</v>
      </c>
      <c r="KD71" s="28" t="s">
        <v>98</v>
      </c>
      <c r="KE71" s="27">
        <v>0</v>
      </c>
      <c r="KF71" s="25">
        <f t="shared" si="280"/>
        <v>0</v>
      </c>
      <c r="KG71" s="25">
        <f t="shared" ref="KG71:KG134" si="398">KE71+KF71</f>
        <v>0</v>
      </c>
      <c r="KH71" s="27">
        <v>0</v>
      </c>
      <c r="KI71" s="25">
        <f t="shared" si="281"/>
        <v>0</v>
      </c>
      <c r="KJ71" s="25">
        <f t="shared" ref="KJ71:KJ134" si="399">KH71+KI71</f>
        <v>0</v>
      </c>
      <c r="KK71" s="25">
        <f t="shared" si="282"/>
        <v>0</v>
      </c>
      <c r="KL71" s="25">
        <f t="shared" si="283"/>
        <v>0</v>
      </c>
      <c r="KM71" s="25">
        <f t="shared" ref="KM71:KM134" si="400">(KK71+KL71)/2</f>
        <v>0</v>
      </c>
      <c r="KN71" s="25">
        <f t="shared" si="284"/>
        <v>0</v>
      </c>
      <c r="KO71" s="25">
        <f t="shared" si="285"/>
        <v>0</v>
      </c>
      <c r="KP71" s="25">
        <f t="shared" ref="KP71:KP134" si="401">(KN71+KO71)/2</f>
        <v>0</v>
      </c>
      <c r="KQ71" s="25">
        <f t="shared" si="286"/>
        <v>0</v>
      </c>
      <c r="KR71" s="25">
        <f t="shared" si="287"/>
        <v>0</v>
      </c>
      <c r="KS71" s="25">
        <f t="shared" ref="KS71:KS134" si="402">(KQ71+KR71)/2</f>
        <v>0</v>
      </c>
      <c r="KT71" s="25">
        <f t="shared" si="288"/>
        <v>0</v>
      </c>
      <c r="KU71" s="25">
        <f t="shared" si="289"/>
        <v>0</v>
      </c>
      <c r="KV71" s="25">
        <f t="shared" ref="KV71:KV134" si="403">(KT71+KU71)/2</f>
        <v>0</v>
      </c>
      <c r="KW71" s="25">
        <f t="shared" si="290"/>
        <v>0</v>
      </c>
      <c r="KX71" s="25">
        <f t="shared" si="291"/>
        <v>0</v>
      </c>
      <c r="KY71" s="25">
        <f t="shared" ref="KY71:KY134" si="404">(KW71+KX71)/2</f>
        <v>0</v>
      </c>
      <c r="KZ71" s="25">
        <f t="shared" si="292"/>
        <v>0</v>
      </c>
      <c r="LA71" s="25">
        <f t="shared" si="293"/>
        <v>0</v>
      </c>
      <c r="LB71" s="25">
        <f t="shared" ref="LB71:LB134" si="405">(KZ71+LA71)/2</f>
        <v>0</v>
      </c>
      <c r="LC71" s="25">
        <f t="shared" si="294"/>
        <v>0</v>
      </c>
      <c r="LD71" s="25">
        <f t="shared" si="295"/>
        <v>0</v>
      </c>
      <c r="LE71" s="25">
        <f t="shared" ref="LE71:LE134" si="406">(LC71+LD71)/2</f>
        <v>0</v>
      </c>
      <c r="LF71" s="25">
        <f t="shared" si="296"/>
        <v>0</v>
      </c>
      <c r="LG71" s="25">
        <f t="shared" si="297"/>
        <v>0</v>
      </c>
      <c r="LH71" s="25">
        <f t="shared" ref="LH71:LH134" si="407">(LF71+LG71)/2</f>
        <v>0</v>
      </c>
      <c r="LI71" s="25">
        <f t="shared" si="298"/>
        <v>0</v>
      </c>
      <c r="LJ71" s="25">
        <f t="shared" si="299"/>
        <v>0</v>
      </c>
      <c r="LK71" s="25">
        <f t="shared" ref="LK71:LK134" si="408">(LI71+LJ71)/2</f>
        <v>0</v>
      </c>
      <c r="LL71" s="25">
        <f t="shared" si="300"/>
        <v>0</v>
      </c>
      <c r="LM71" s="25">
        <f t="shared" si="301"/>
        <v>0</v>
      </c>
      <c r="LN71" s="25">
        <f t="shared" ref="LN71:LN134" si="409">(LL71+LM71)/2</f>
        <v>0</v>
      </c>
      <c r="LO71" s="25">
        <f t="shared" si="302"/>
        <v>0</v>
      </c>
      <c r="LP71" s="25">
        <f t="shared" si="303"/>
        <v>0</v>
      </c>
      <c r="LQ71" s="25">
        <f t="shared" ref="LQ71:LQ134" si="410">(LO71+LP71)/2</f>
        <v>0</v>
      </c>
      <c r="LR71" s="25">
        <f t="shared" si="304"/>
        <v>0</v>
      </c>
      <c r="LS71" s="25">
        <f t="shared" si="305"/>
        <v>0</v>
      </c>
      <c r="LT71" s="25">
        <f t="shared" ref="LT71:LT134" si="411">(LR71+LS71)/2</f>
        <v>0</v>
      </c>
      <c r="LU71" s="25">
        <f t="shared" si="306"/>
        <v>0</v>
      </c>
      <c r="LV71" s="25">
        <f t="shared" si="307"/>
        <v>0</v>
      </c>
      <c r="LW71" s="25">
        <f t="shared" ref="LW71:LW134" si="412">(LU71+LV71)/2</f>
        <v>0</v>
      </c>
      <c r="LX71" s="25">
        <f t="shared" si="308"/>
        <v>0</v>
      </c>
      <c r="LY71" s="25">
        <f t="shared" si="309"/>
        <v>0</v>
      </c>
      <c r="LZ71" s="25">
        <f t="shared" ref="LZ71:LZ134" si="413">(LX71+LY71)/2</f>
        <v>0</v>
      </c>
      <c r="MA71" s="25">
        <f t="shared" si="310"/>
        <v>0</v>
      </c>
      <c r="MB71" s="25">
        <f t="shared" si="311"/>
        <v>0</v>
      </c>
      <c r="MC71" s="25">
        <f t="shared" ref="MC71:MC134" si="414">(MA71+MB71)/2</f>
        <v>0</v>
      </c>
      <c r="MD71" s="25">
        <f t="shared" si="312"/>
        <v>0</v>
      </c>
      <c r="ME71" s="25">
        <f t="shared" si="313"/>
        <v>0</v>
      </c>
      <c r="MF71" s="25">
        <f t="shared" ref="MF71:MF134" si="415">(MD71+ME71)/2</f>
        <v>0</v>
      </c>
      <c r="MG71" s="25">
        <f t="shared" si="314"/>
        <v>0</v>
      </c>
      <c r="MH71" s="25">
        <f t="shared" si="315"/>
        <v>0</v>
      </c>
      <c r="MI71" s="25">
        <f t="shared" ref="MI71:MI134" si="416">(MG71+MH71)/2</f>
        <v>0</v>
      </c>
      <c r="MJ71" s="25">
        <f t="shared" si="316"/>
        <v>0</v>
      </c>
      <c r="MK71" s="25">
        <f t="shared" si="317"/>
        <v>0</v>
      </c>
      <c r="ML71" s="25">
        <f t="shared" ref="ML71:ML134" si="417">(MJ71+MK71)/2</f>
        <v>0</v>
      </c>
      <c r="MM71" s="25">
        <f t="shared" si="318"/>
        <v>0</v>
      </c>
      <c r="MN71" s="25">
        <f t="shared" si="319"/>
        <v>0</v>
      </c>
      <c r="MO71" s="25">
        <f t="shared" ref="MO71:MO134" si="418">(MM71+MN71)/2</f>
        <v>0</v>
      </c>
      <c r="MP71" s="25">
        <f t="shared" si="320"/>
        <v>0</v>
      </c>
      <c r="MQ71" s="25">
        <f t="shared" si="321"/>
        <v>0</v>
      </c>
      <c r="MR71" s="25">
        <f t="shared" ref="MR71:MR134" si="419">(MP71+MQ71)/2</f>
        <v>0</v>
      </c>
      <c r="MS71" s="29">
        <v>0</v>
      </c>
      <c r="MT71" s="29">
        <v>0</v>
      </c>
      <c r="MU71" s="29">
        <v>1</v>
      </c>
      <c r="MV71" s="29">
        <v>1</v>
      </c>
      <c r="MW71" s="25">
        <f t="shared" si="322"/>
        <v>0</v>
      </c>
      <c r="MX71" s="25">
        <f t="shared" si="323"/>
        <v>0</v>
      </c>
      <c r="MY71" s="25">
        <f t="shared" si="324"/>
        <v>0</v>
      </c>
      <c r="MZ71" s="25">
        <f t="shared" si="325"/>
        <v>0</v>
      </c>
      <c r="NA71" s="25">
        <f t="shared" si="326"/>
        <v>0</v>
      </c>
      <c r="NB71" s="25">
        <f t="shared" si="327"/>
        <v>0</v>
      </c>
      <c r="NC71" s="25">
        <f t="shared" si="328"/>
        <v>0</v>
      </c>
      <c r="ND71" s="25">
        <f t="shared" si="329"/>
        <v>0</v>
      </c>
      <c r="NE71" s="25">
        <f t="shared" ref="NE71:NH134" si="420">(MW71+NA71)/2</f>
        <v>0</v>
      </c>
      <c r="NF71" s="25">
        <f t="shared" si="420"/>
        <v>0</v>
      </c>
      <c r="NG71" s="25">
        <f t="shared" si="420"/>
        <v>0</v>
      </c>
      <c r="NH71" s="25">
        <f t="shared" si="420"/>
        <v>0</v>
      </c>
      <c r="NI71" s="25">
        <f t="shared" si="330"/>
        <v>0</v>
      </c>
      <c r="NJ71" s="25">
        <f t="shared" si="331"/>
        <v>0</v>
      </c>
      <c r="NK71" s="25">
        <f t="shared" si="332"/>
        <v>0</v>
      </c>
      <c r="NL71" s="25">
        <f t="shared" si="333"/>
        <v>0</v>
      </c>
      <c r="NM71" s="25">
        <f t="shared" si="334"/>
        <v>0</v>
      </c>
      <c r="NN71" s="25">
        <f t="shared" ref="NN71:NN134" si="421">ROUND(NL71+NM71,2)</f>
        <v>0</v>
      </c>
      <c r="NO71" s="25">
        <f t="shared" si="335"/>
        <v>0</v>
      </c>
      <c r="NP71" s="25">
        <f t="shared" si="336"/>
        <v>0</v>
      </c>
      <c r="NQ71" s="25">
        <f t="shared" ref="NQ71:NQ134" si="422">ROUND(NO71+NP71,2)</f>
        <v>0</v>
      </c>
      <c r="NR71" s="25">
        <f t="shared" si="337"/>
        <v>0</v>
      </c>
      <c r="NS71" s="25">
        <f t="shared" si="338"/>
        <v>0</v>
      </c>
      <c r="NT71" s="25">
        <f t="shared" ref="NT71:NT134" si="423">ROUND(NR71+NS71,2)</f>
        <v>0</v>
      </c>
      <c r="NU71" s="25">
        <f t="shared" si="339"/>
        <v>0</v>
      </c>
      <c r="NV71" s="25">
        <f t="shared" si="340"/>
        <v>0</v>
      </c>
      <c r="NW71" s="25">
        <f t="shared" ref="NW71:NW134" si="424">ROUND(NU71+NV71,2)</f>
        <v>0</v>
      </c>
      <c r="NX71" s="25">
        <f t="shared" ref="NX71:NY134" si="425">ROUND(NL71+NO71+NR71+NU71,2)</f>
        <v>0</v>
      </c>
      <c r="NY71" s="25">
        <f t="shared" si="425"/>
        <v>0</v>
      </c>
      <c r="NZ71" s="25">
        <f t="shared" ref="NZ71:NZ134" si="426">ROUND(NX71+NY71,2)</f>
        <v>0</v>
      </c>
      <c r="OA71" s="25">
        <f t="shared" ref="OA71:OB134" si="427">ROUND(NI71-NX71,2)</f>
        <v>0</v>
      </c>
      <c r="OB71" s="25">
        <f t="shared" si="427"/>
        <v>0</v>
      </c>
      <c r="OC71" s="25">
        <f t="shared" ref="OC71:OC134" si="428">ROUND(OA71+OB71,2)</f>
        <v>0</v>
      </c>
      <c r="OD71" s="25">
        <f t="shared" ref="OD71:OF134" si="429">NX71</f>
        <v>0</v>
      </c>
      <c r="OE71" s="25">
        <f t="shared" si="429"/>
        <v>0</v>
      </c>
      <c r="OF71" s="25">
        <f t="shared" si="429"/>
        <v>0</v>
      </c>
      <c r="OG71" s="25">
        <f t="shared" si="341"/>
        <v>0</v>
      </c>
      <c r="OH71" s="25">
        <f t="shared" si="342"/>
        <v>0</v>
      </c>
      <c r="OI71" s="25">
        <f t="shared" si="343"/>
        <v>0</v>
      </c>
      <c r="OJ71" s="25">
        <f t="shared" si="344"/>
        <v>0</v>
      </c>
      <c r="OK71" s="25">
        <f t="shared" si="345"/>
        <v>0</v>
      </c>
      <c r="OL71" s="25">
        <f t="shared" si="346"/>
        <v>0</v>
      </c>
      <c r="OM71" s="25">
        <f t="shared" ref="OM71:OO134" si="430">(OG71+OJ71)/2</f>
        <v>0</v>
      </c>
      <c r="ON71" s="25">
        <f t="shared" si="430"/>
        <v>0</v>
      </c>
      <c r="OO71" s="25">
        <f t="shared" si="430"/>
        <v>0</v>
      </c>
      <c r="OP71" s="25">
        <f t="shared" si="347"/>
        <v>0</v>
      </c>
      <c r="OQ71" s="25">
        <f t="shared" si="348"/>
        <v>0</v>
      </c>
      <c r="OR71" s="25">
        <f t="shared" ref="OR71:OR134" si="431">OP71-OQ71</f>
        <v>0</v>
      </c>
      <c r="OS71" s="19">
        <v>536241.61100000003</v>
      </c>
      <c r="OT71" s="19">
        <v>2370989.608</v>
      </c>
    </row>
    <row r="72" spans="1:410" ht="33" customHeight="1" x14ac:dyDescent="0.25">
      <c r="A72" s="18"/>
      <c r="B72" s="18" t="s">
        <v>850</v>
      </c>
      <c r="C72" s="18">
        <v>2787.67</v>
      </c>
      <c r="D72" s="16" t="e">
        <f>_xlfn.IFNA(INDEX(#REF!,MATCH(E72,#REF!,0)),0)</f>
        <v>#REF!</v>
      </c>
      <c r="E72" s="18" t="s">
        <v>851</v>
      </c>
      <c r="F72" s="16" t="s">
        <v>765</v>
      </c>
      <c r="G72" s="16" t="s">
        <v>766</v>
      </c>
      <c r="H72" s="16" t="s">
        <v>767</v>
      </c>
      <c r="I72" s="16" t="s">
        <v>768</v>
      </c>
      <c r="J72" s="16" t="s">
        <v>769</v>
      </c>
      <c r="K72" s="16" t="s">
        <v>770</v>
      </c>
      <c r="L72" s="16" t="s">
        <v>771</v>
      </c>
      <c r="M72" s="18">
        <v>1.64</v>
      </c>
      <c r="N72" s="18">
        <v>1.94</v>
      </c>
      <c r="O72" s="18">
        <v>2.04</v>
      </c>
      <c r="P72" s="18">
        <v>2.34</v>
      </c>
      <c r="Q72" s="18">
        <v>0.1</v>
      </c>
      <c r="R72" s="18">
        <v>1.8399999999999999</v>
      </c>
      <c r="S72" s="18">
        <v>2.14</v>
      </c>
      <c r="T72" s="18">
        <v>0.2</v>
      </c>
      <c r="U72" s="18">
        <v>0</v>
      </c>
      <c r="V72" s="18">
        <v>0</v>
      </c>
      <c r="W72" s="18">
        <v>0</v>
      </c>
      <c r="X72" s="18">
        <v>1.64</v>
      </c>
      <c r="Y72" s="18">
        <v>1.9</v>
      </c>
      <c r="Z72" s="20">
        <f t="shared" si="349"/>
        <v>2.1</v>
      </c>
      <c r="AA72" s="18">
        <v>0.22</v>
      </c>
      <c r="AB72" s="18">
        <v>0</v>
      </c>
      <c r="AC72" s="18">
        <v>0</v>
      </c>
      <c r="AD72" s="18">
        <v>0</v>
      </c>
      <c r="AE72" s="18">
        <v>0</v>
      </c>
      <c r="AF72" s="18">
        <v>0</v>
      </c>
      <c r="AG72" s="18">
        <v>1.2</v>
      </c>
      <c r="AH72" s="18">
        <v>1.5</v>
      </c>
      <c r="AI72" s="20">
        <f t="shared" si="350"/>
        <v>2.25</v>
      </c>
      <c r="AJ72" s="18">
        <v>0</v>
      </c>
      <c r="AK72" s="18">
        <v>0</v>
      </c>
      <c r="AL72" s="20">
        <f t="shared" si="351"/>
        <v>0</v>
      </c>
      <c r="AM72" s="18">
        <v>1.64</v>
      </c>
      <c r="AN72" s="18">
        <v>1.5</v>
      </c>
      <c r="AO72" s="18">
        <v>0.15</v>
      </c>
      <c r="AP72" s="18">
        <v>0.22</v>
      </c>
      <c r="AQ72" s="18">
        <v>1.64</v>
      </c>
      <c r="AR72" s="18">
        <v>1.72</v>
      </c>
      <c r="AS72" s="18">
        <v>0.12</v>
      </c>
      <c r="AT72" s="18">
        <v>0.11</v>
      </c>
      <c r="AU72" s="18">
        <v>0</v>
      </c>
      <c r="AV72" s="18">
        <v>1</v>
      </c>
      <c r="AW72" s="18">
        <v>0</v>
      </c>
      <c r="AX72" s="18">
        <v>0</v>
      </c>
      <c r="AY72" s="18">
        <v>0</v>
      </c>
      <c r="AZ72" s="18">
        <v>0</v>
      </c>
      <c r="BA72" s="18">
        <v>0</v>
      </c>
      <c r="BB72" s="18">
        <v>0</v>
      </c>
      <c r="BC72" s="18">
        <v>0</v>
      </c>
      <c r="BD72" s="18">
        <v>0</v>
      </c>
      <c r="BE72" s="18">
        <v>1</v>
      </c>
      <c r="BF72" s="18">
        <v>0</v>
      </c>
      <c r="BG72" s="18">
        <v>0</v>
      </c>
      <c r="BH72" s="18">
        <v>0</v>
      </c>
      <c r="BI72" s="18">
        <v>0</v>
      </c>
      <c r="BJ72" s="18">
        <v>0</v>
      </c>
      <c r="BK72" s="18">
        <v>0</v>
      </c>
      <c r="BL72" s="18">
        <v>0</v>
      </c>
      <c r="BM72" s="18">
        <v>0</v>
      </c>
      <c r="BN72" s="18">
        <v>0</v>
      </c>
      <c r="BO72" s="18">
        <v>0</v>
      </c>
      <c r="BP72" s="18">
        <v>0</v>
      </c>
      <c r="BQ72" s="18">
        <v>0</v>
      </c>
      <c r="BR72" s="18">
        <v>0</v>
      </c>
      <c r="BS72" s="18">
        <v>0</v>
      </c>
      <c r="BT72" s="18">
        <v>0</v>
      </c>
      <c r="BU72" s="18">
        <v>0</v>
      </c>
      <c r="BV72" s="18">
        <v>0</v>
      </c>
      <c r="BW72" s="18">
        <v>0</v>
      </c>
      <c r="BX72" s="18">
        <v>0</v>
      </c>
      <c r="BY72" s="18">
        <v>0</v>
      </c>
      <c r="BZ72" s="18">
        <v>0</v>
      </c>
      <c r="CA72" s="16" t="e">
        <f>_xlfn.IFNA(IF(RIGHT(D72,2)="=G",0,INDEX(#REF!,MATCH(E72,#REF!,0))),0)</f>
        <v>#REF!</v>
      </c>
      <c r="CB72" s="16" t="s">
        <v>776</v>
      </c>
      <c r="CC72" s="18">
        <v>0</v>
      </c>
      <c r="CD72" s="18">
        <v>0</v>
      </c>
      <c r="CE72" s="18">
        <v>1.4</v>
      </c>
      <c r="CF72" s="18">
        <v>0.85</v>
      </c>
      <c r="CG72" s="18">
        <v>0.12</v>
      </c>
      <c r="CH72" s="18">
        <v>2</v>
      </c>
      <c r="CI72" s="16" t="s">
        <v>98</v>
      </c>
      <c r="CJ72" s="18">
        <v>0</v>
      </c>
      <c r="CK72" s="20">
        <f t="shared" si="217"/>
        <v>2.68</v>
      </c>
      <c r="CL72" s="20">
        <f t="shared" si="352"/>
        <v>2.68</v>
      </c>
      <c r="CM72" s="18">
        <v>50.54</v>
      </c>
      <c r="CN72" s="18">
        <v>36.409999999999997</v>
      </c>
      <c r="CO72" s="18">
        <v>35.570999999999998</v>
      </c>
      <c r="CP72" s="22">
        <f t="shared" si="218"/>
        <v>36.409999999999997</v>
      </c>
      <c r="CQ72" s="22">
        <f t="shared" si="219"/>
        <v>33.729999999999997</v>
      </c>
      <c r="CR72" s="22">
        <f t="shared" si="353"/>
        <v>2.68</v>
      </c>
      <c r="CS72" s="22">
        <f t="shared" si="220"/>
        <v>33.83</v>
      </c>
      <c r="CT72" s="22">
        <f t="shared" si="221"/>
        <v>34.03</v>
      </c>
      <c r="CU72" s="18">
        <v>34.03</v>
      </c>
      <c r="CV72" s="22">
        <f t="shared" si="354"/>
        <v>2.1</v>
      </c>
      <c r="CW72" s="22">
        <f t="shared" si="222"/>
        <v>0</v>
      </c>
      <c r="CX72" s="22">
        <f t="shared" si="223"/>
        <v>0</v>
      </c>
      <c r="CY72" s="22">
        <f t="shared" si="224"/>
        <v>36.14</v>
      </c>
      <c r="CZ72" s="22">
        <f t="shared" si="225"/>
        <v>36.29</v>
      </c>
      <c r="DA72" s="18">
        <v>36.409999999999997</v>
      </c>
      <c r="DB72" s="20">
        <f t="shared" si="355"/>
        <v>2.68</v>
      </c>
      <c r="DC72" s="20">
        <f t="shared" si="356"/>
        <v>0</v>
      </c>
      <c r="DD72" s="20">
        <f t="shared" si="357"/>
        <v>2.68</v>
      </c>
      <c r="DE72" s="20">
        <f t="shared" si="226"/>
        <v>0.1</v>
      </c>
      <c r="DF72" s="20">
        <f t="shared" si="227"/>
        <v>0.2</v>
      </c>
      <c r="DG72" s="20">
        <f t="shared" si="228"/>
        <v>2.37</v>
      </c>
      <c r="DH72" s="20">
        <f t="shared" si="229"/>
        <v>0</v>
      </c>
      <c r="DI72" s="20">
        <f t="shared" si="230"/>
        <v>0</v>
      </c>
      <c r="DJ72" s="20">
        <f t="shared" si="231"/>
        <v>0</v>
      </c>
      <c r="DK72" s="20">
        <f t="shared" si="358"/>
        <v>2.67</v>
      </c>
      <c r="DL72" s="20">
        <f t="shared" si="359"/>
        <v>0</v>
      </c>
      <c r="DM72" s="20">
        <f t="shared" si="360"/>
        <v>1.0000000000000231E-2</v>
      </c>
      <c r="DN72" s="20">
        <f t="shared" si="361"/>
        <v>0</v>
      </c>
      <c r="DO72" s="18">
        <v>2.54</v>
      </c>
      <c r="DP72" s="18">
        <v>0</v>
      </c>
      <c r="DQ72" s="18">
        <v>1</v>
      </c>
      <c r="DR72" s="18">
        <v>1</v>
      </c>
      <c r="DS72" s="25">
        <f t="shared" si="362"/>
        <v>2.54</v>
      </c>
      <c r="DT72" s="25">
        <f t="shared" si="363"/>
        <v>0</v>
      </c>
      <c r="DU72" s="25">
        <f t="shared" si="364"/>
        <v>6.81</v>
      </c>
      <c r="DV72" s="25">
        <f t="shared" si="365"/>
        <v>0</v>
      </c>
      <c r="DW72" s="25">
        <f t="shared" si="366"/>
        <v>6.81</v>
      </c>
      <c r="DX72" s="25">
        <f t="shared" si="367"/>
        <v>13.89</v>
      </c>
      <c r="DY72" s="25">
        <f t="shared" si="368"/>
        <v>0</v>
      </c>
      <c r="DZ72" s="25">
        <f t="shared" si="369"/>
        <v>13.89</v>
      </c>
      <c r="EA72" s="25">
        <f t="shared" si="370"/>
        <v>8.81</v>
      </c>
      <c r="EB72" s="25">
        <f t="shared" si="371"/>
        <v>0</v>
      </c>
      <c r="EC72" s="25">
        <f t="shared" si="372"/>
        <v>8.81</v>
      </c>
      <c r="ED72" s="25">
        <f t="shared" si="373"/>
        <v>5.08</v>
      </c>
      <c r="EE72" s="25">
        <f t="shared" si="373"/>
        <v>0</v>
      </c>
      <c r="EF72" s="25">
        <f t="shared" si="374"/>
        <v>5.08</v>
      </c>
      <c r="EG72" s="25">
        <f t="shared" si="375"/>
        <v>8.81</v>
      </c>
      <c r="EH72" s="25">
        <f t="shared" si="375"/>
        <v>0</v>
      </c>
      <c r="EI72" s="25">
        <f t="shared" si="376"/>
        <v>8.81</v>
      </c>
      <c r="EJ72" s="18">
        <v>2787.67</v>
      </c>
      <c r="EK72" s="18">
        <v>2749.94</v>
      </c>
      <c r="EL72" s="18" t="s">
        <v>851</v>
      </c>
      <c r="EM72" s="18" t="s">
        <v>852</v>
      </c>
      <c r="EN72" s="16" t="s">
        <v>774</v>
      </c>
      <c r="EO72" s="16" t="s">
        <v>132</v>
      </c>
      <c r="EP72" s="16" t="e">
        <f>IF(OR(EN72="Cống tròn",EN72="Cống hộp",EN72="Ống nhựa"),INDEX(#REF!,MATCH(E72,#REF!,0)),IF(OR(EN72="Rãnh xây",EN72="Rãnh bê tông"),INDEX(#REF!,MATCH(E72,#REF!,0)),0))</f>
        <v>#REF!</v>
      </c>
      <c r="EQ72" s="18">
        <v>36.530000000000015</v>
      </c>
      <c r="ER72" s="18">
        <v>1</v>
      </c>
      <c r="ES72" s="25">
        <f t="shared" si="377"/>
        <v>36</v>
      </c>
      <c r="ET72" s="1" t="e">
        <f>_xlfn.IFNA(IF(EN72="Cống tròn",INDEX(#REF!,MATCH(E72,#REF!,0)),IF(EN72="Cống hộp",INDEX(#REF!,MATCH(E72,#REF!,0)),EU72&amp;" ,"&amp;EV72)),0)</f>
        <v>#REF!</v>
      </c>
      <c r="EU72" s="16" t="s">
        <v>769</v>
      </c>
      <c r="EV72" s="16" t="s">
        <v>775</v>
      </c>
      <c r="EW72" s="16" t="e">
        <f>_xlfn.IFNA(INDEX(#REF!,MATCH(E72,#REF!,0)),0)</f>
        <v>#REF!</v>
      </c>
      <c r="EX72" s="16"/>
      <c r="EY72" s="18">
        <v>0</v>
      </c>
      <c r="EZ72" s="18">
        <v>0</v>
      </c>
      <c r="FA72" s="18">
        <v>0</v>
      </c>
      <c r="FB72" s="19">
        <v>0</v>
      </c>
      <c r="FC72" s="19">
        <v>0</v>
      </c>
      <c r="FD72" s="25">
        <f t="shared" si="232"/>
        <v>0</v>
      </c>
      <c r="FE72" s="25">
        <f t="shared" si="378"/>
        <v>0</v>
      </c>
      <c r="FF72" s="18">
        <v>0.1</v>
      </c>
      <c r="FG72" s="18">
        <v>2</v>
      </c>
      <c r="FH72" s="18">
        <v>1</v>
      </c>
      <c r="FI72" s="25">
        <f t="shared" si="379"/>
        <v>1.2</v>
      </c>
      <c r="FJ72" s="18">
        <v>0</v>
      </c>
      <c r="FK72" s="18">
        <v>0</v>
      </c>
      <c r="FL72" s="18">
        <v>0.2</v>
      </c>
      <c r="FM72" s="18">
        <v>1.4</v>
      </c>
      <c r="FN72" s="18">
        <v>0</v>
      </c>
      <c r="FO72" s="25">
        <f t="shared" si="380"/>
        <v>1.4</v>
      </c>
      <c r="FP72" s="18">
        <v>1.4999999999999999E-2</v>
      </c>
      <c r="FQ72" s="18">
        <v>1</v>
      </c>
      <c r="FR72" s="25">
        <f t="shared" si="233"/>
        <v>35</v>
      </c>
      <c r="FS72" s="25">
        <f t="shared" si="234"/>
        <v>0.51</v>
      </c>
      <c r="FT72" s="25">
        <f t="shared" si="235"/>
        <v>35.51</v>
      </c>
      <c r="FU72" s="25">
        <f t="shared" si="236"/>
        <v>-1.0200000000000173</v>
      </c>
      <c r="FV72" s="25" t="str">
        <f t="shared" si="381"/>
        <v>Thêm 01</v>
      </c>
      <c r="FW72" s="25">
        <f t="shared" si="382"/>
        <v>-0.01</v>
      </c>
      <c r="FX72" s="16"/>
      <c r="FY72" s="16"/>
      <c r="FZ72" s="16"/>
      <c r="GA72" s="16"/>
      <c r="GB72" s="19">
        <v>0</v>
      </c>
      <c r="GC72" s="19">
        <v>0</v>
      </c>
      <c r="GD72" s="19">
        <v>0</v>
      </c>
      <c r="GE72" s="19">
        <v>0</v>
      </c>
      <c r="GF72" s="19">
        <v>0</v>
      </c>
      <c r="GG72" s="19">
        <v>0</v>
      </c>
      <c r="GH72" s="19">
        <v>0</v>
      </c>
      <c r="GI72" s="19">
        <v>0</v>
      </c>
      <c r="GJ72" s="19">
        <v>0</v>
      </c>
      <c r="GK72" s="19">
        <v>0</v>
      </c>
      <c r="GL72" s="25">
        <f t="shared" si="237"/>
        <v>0</v>
      </c>
      <c r="GM72" s="25">
        <f t="shared" si="383"/>
        <v>0</v>
      </c>
      <c r="GN72" s="19">
        <v>0</v>
      </c>
      <c r="GO72" s="19">
        <v>0</v>
      </c>
      <c r="GP72" s="19">
        <v>0</v>
      </c>
      <c r="GQ72" s="19">
        <v>0</v>
      </c>
      <c r="GR72" s="1" t="e">
        <f>_xlfn.IFNA(INDEX(#REF!,MATCH(E72,#REF!,0)),0)</f>
        <v>#REF!</v>
      </c>
      <c r="GS72" s="16"/>
      <c r="GT72" s="18">
        <v>0</v>
      </c>
      <c r="GU72" s="18">
        <v>0</v>
      </c>
      <c r="GV72" s="18">
        <v>0</v>
      </c>
      <c r="GW72" s="18">
        <v>0</v>
      </c>
      <c r="GX72" s="25">
        <f t="shared" si="238"/>
        <v>0</v>
      </c>
      <c r="GY72" s="25">
        <f t="shared" si="239"/>
        <v>0</v>
      </c>
      <c r="GZ72" s="25">
        <f t="shared" si="384"/>
        <v>0</v>
      </c>
      <c r="HA72" s="1" t="e" cm="1">
        <f t="array" ref="HA72">INDEX(#REF!,MATCH(EJ72&amp;EK72&amp;HD72&amp;HE72&amp;HF72,#REF!&amp;#REF!&amp;#REF!&amp;#REF!&amp;#REF!,0))</f>
        <v>#REF!</v>
      </c>
      <c r="HB72" s="16"/>
      <c r="HC72" s="25">
        <f t="shared" si="385"/>
        <v>0</v>
      </c>
      <c r="HD72" s="18">
        <v>0</v>
      </c>
      <c r="HE72" s="18">
        <v>0</v>
      </c>
      <c r="HF72" s="18">
        <v>0</v>
      </c>
      <c r="HG72" s="1" t="e" cm="1">
        <f t="array" ref="HG72">INDEX(#REF!,MATCH(EJ72&amp;EK72&amp;HJ72&amp;HK72&amp;HL72,#REF!&amp;#REF!&amp;#REF!&amp;#REF!&amp;#REF!,0))</f>
        <v>#REF!</v>
      </c>
      <c r="HH72" s="16"/>
      <c r="HI72" s="25">
        <f t="shared" si="386"/>
        <v>0</v>
      </c>
      <c r="HJ72" s="25">
        <f t="shared" si="387"/>
        <v>0</v>
      </c>
      <c r="HK72" s="19">
        <v>0</v>
      </c>
      <c r="HL72" s="19">
        <v>0</v>
      </c>
      <c r="HM72" s="18">
        <v>0.01</v>
      </c>
      <c r="HN72" s="18">
        <v>1</v>
      </c>
      <c r="HO72" s="25">
        <f t="shared" si="388"/>
        <v>0</v>
      </c>
      <c r="HP72" s="25">
        <f t="shared" si="389"/>
        <v>0</v>
      </c>
      <c r="HQ72" s="25">
        <f t="shared" si="390"/>
        <v>0</v>
      </c>
      <c r="HR72" s="25">
        <f t="shared" si="391"/>
        <v>0</v>
      </c>
      <c r="HS72" s="25">
        <f t="shared" si="392"/>
        <v>0</v>
      </c>
      <c r="HT72" s="19">
        <v>0</v>
      </c>
      <c r="HU72" s="19">
        <v>0</v>
      </c>
      <c r="HV72" s="19">
        <v>0</v>
      </c>
      <c r="HW72" s="25">
        <f t="shared" si="393"/>
        <v>0</v>
      </c>
      <c r="HX72" s="19">
        <v>0</v>
      </c>
      <c r="HY72" s="19">
        <v>0</v>
      </c>
      <c r="HZ72" s="18">
        <v>36.409999999999997</v>
      </c>
      <c r="IA72" s="20">
        <f>ROUND(IF(EN72="Cống tròn",IF(EN72="Cống tròn",IF(EU72="Không có móng",IQ72-FF72,IF(EU72="Đế",IP72-FN72,IF(OR(EU72="Móng bê tông",EU72="Móng bê tông kết hợp đế"),II72-FJ72,0))),0),IF(EN72="Cống hộp",IF(AND(EN72="Cống hộp",EU72="Không có móng"),IQ72-GF72,IF(AND(EN72="Cống hộp",EU72="Móng bê tông"),IJ72-GB72,0)),IF(OR(EN72="Rãnh xây",EN72="Rãnh bê tông"),IF(OR(EN72="Rãnh xây",EN72="Rãnh bê tông"),IK72-GB72,0),IF(EN72="Ống nhựa",IF(AND(EN72="Ống nhựa",EU72="Không đắp cát"),IQ72-HT72,IF(AND(EN72="Ống nhựa",EU72="Đắp cát"),IH72-HX72,0)),IF(EN72="Rãnh thang",IF(EN72="Rãnh thang",IF(EU72="Móng bê tông",#REF!-#REF!,IQ72),0),0))))),2)</f>
        <v>34.03</v>
      </c>
      <c r="IB72" s="20">
        <f t="shared" si="394"/>
        <v>2.3799999999999955</v>
      </c>
      <c r="IC72" s="20">
        <f t="shared" si="240"/>
        <v>34.029999999999994</v>
      </c>
      <c r="ID72" s="20">
        <f t="shared" si="241"/>
        <v>0</v>
      </c>
      <c r="IE72" s="20">
        <f t="shared" si="242"/>
        <v>0</v>
      </c>
      <c r="IF72" s="20">
        <f t="shared" si="243"/>
        <v>0</v>
      </c>
      <c r="IG72" s="20">
        <f>IF(EN72="Rãnh thang",IF(AND(EN72="Rãnh thang",EU72="Móng bê tông"),IQ72-#REF!,0),IF(EN72="Ống nhựa",IF(AND(EN72="Ống nhựa",EU72="Đắp cát"),IQ72-HT72,0),IF(EN72="Cống tròn",IF(EN72="Cống tròn",IF(OR(EU72="Móng bê tông",EU72="Móng bê tông kết hợp đế"),IM72-FL72,0),0),IF(EN72="Cống hộp",IF(AND(EN72="Cống hộp",EU72="Móng bê tông"),IN72-GD72,0),IF(OR(EN72="Rãnh xây",EN72="Rãnh bê tông"),IF(AND(EN72="Rãnh xây",EU72="Móng bê tông"),IO72-GD72,IF(AND(EN72="Rãnh bê tông",EU72="Móng bê tông"),IO72-GD72,0)),0)))))</f>
        <v>34.029999999999994</v>
      </c>
      <c r="IH72" s="20">
        <f t="shared" si="244"/>
        <v>0</v>
      </c>
      <c r="II72" s="20">
        <f t="shared" si="245"/>
        <v>34.029999999999994</v>
      </c>
      <c r="IJ72" s="20">
        <f t="shared" si="246"/>
        <v>0</v>
      </c>
      <c r="IK72" s="20">
        <f t="shared" si="247"/>
        <v>0</v>
      </c>
      <c r="IL72" s="20">
        <f t="shared" si="248"/>
        <v>34.229999999999997</v>
      </c>
      <c r="IM72" s="20">
        <f t="shared" si="249"/>
        <v>34.229999999999997</v>
      </c>
      <c r="IN72" s="20">
        <f t="shared" si="250"/>
        <v>0</v>
      </c>
      <c r="IO72" s="20">
        <f t="shared" si="251"/>
        <v>0</v>
      </c>
      <c r="IP72" s="20">
        <f t="shared" si="252"/>
        <v>0</v>
      </c>
      <c r="IQ72" s="18">
        <v>34.33</v>
      </c>
      <c r="IR72" s="25">
        <f t="shared" si="395"/>
        <v>0</v>
      </c>
      <c r="IS72" s="25">
        <f t="shared" si="253"/>
        <v>0</v>
      </c>
      <c r="IT72" s="25">
        <f t="shared" si="254"/>
        <v>0</v>
      </c>
      <c r="IU72" s="25">
        <f>ROUND(IF(EN72="Cống tròn",IF(EN72="Cống tròn",IV72+FF72,0),IF(EN72="Cống hộp",IF(EN72="Cống hộp",IV72+GP72,0),IF(OR(EN72="Rãnh xây",EN72="Rãnh bê tông"),IF(OR(EN72="Rãnh xây",EN72="Rãnh bê tông"),IV72+GP72,0),IF(EN72="ống nhựa",IF(EN72="Ống nhựa",IV72+HT72,0),IF(EN72="Rãnh thang",IF(EN72="Rãnh thang",IQ72+#REF!,0),0))))),2)</f>
        <v>33.99</v>
      </c>
      <c r="IV72" s="18">
        <v>33.89</v>
      </c>
      <c r="IW72" s="25">
        <f t="shared" si="255"/>
        <v>33.99</v>
      </c>
      <c r="IX72" s="25">
        <f t="shared" si="256"/>
        <v>0</v>
      </c>
      <c r="IY72" s="25">
        <f t="shared" si="257"/>
        <v>0</v>
      </c>
      <c r="IZ72" s="25">
        <f t="shared" si="258"/>
        <v>0</v>
      </c>
      <c r="JA72" s="25">
        <f t="shared" si="259"/>
        <v>0</v>
      </c>
      <c r="JB72" s="18">
        <v>34.99</v>
      </c>
      <c r="JC72" s="20">
        <f>ROUND(IF(EN72="Cống tròn",IF(EN72="Cống tròn",IF(EU72="Không có móng",JS72-FF72,IF(EU72="Đế",JR72-FN72,IF(OR(EU72="Móng bê tông",EU72="Móng bê tông kết hợp đế"),JK72-FJ72,0))),0),IF(EN72="Cống hộp",IF(AND(EN72="Cống hộp",EU72="Không có móng"),JS72-GF72,IF(AND(EN72="Cống hộp",EU72="Móng bê tông"),JL72-GB72,0)),IF(OR(EN72="Rãnh xây",EN72="Rãnh bê tông"),IF(OR(EN72="Rãnh xây",EN72="Rãnh bê tông"),JM72-GB72,0),IF(EN72="Ống nhựa",IF(AND(EN72="Ống nhựa",EU72="Không đắp cát"),JS72-HT72,IF(AND(EN72="Ống nhựa",EU72="Đắp cát"),JJ72-HX72,0)),IF(EN72="Rãnh thang",IF(EN72="Rãnh thang",IF(EU72="Móng bê tông",#REF!-#REF!,JS72),0),0))))),2)</f>
        <v>32.590000000000003</v>
      </c>
      <c r="JD72" s="20">
        <f t="shared" si="396"/>
        <v>2.3999999999999986</v>
      </c>
      <c r="JE72" s="20">
        <f t="shared" si="260"/>
        <v>32.589999999999996</v>
      </c>
      <c r="JF72" s="20">
        <f t="shared" si="261"/>
        <v>0</v>
      </c>
      <c r="JG72" s="20">
        <f t="shared" si="262"/>
        <v>0</v>
      </c>
      <c r="JH72" s="20">
        <f t="shared" si="263"/>
        <v>0</v>
      </c>
      <c r="JI72" s="20">
        <f>IF(EN72="Rãnh thang",IF(AND(EN72="Rãnh thang",EU72="Móng bê tông"),JS72-#REF!,0),IF(EN72="Ống nhựa",IF(AND(EN72="Ống nhựa",EU72="Đắp cát"),JS72-HT72,0),IF(EN72="Cống tròn",IF(EN72="Cống tròn",IF(OR(EU72="Móng bê tông",EU72="Móng bê tông kết hợp đế"),JO72-FL72,0),0),IF(EN72="Cống hộp",IF(AND(EN72="Cống hộp",EU72="Móng bê tông"),JP72-GD72,0),IF(OR(EN72="Rãnh xây",EN72="Rãnh bê tông"),IF(AND(EN72="Rãnh xây",EU72="Móng bê tông"),JQ72-GD72,IF(AND(EN72="Rãnh bê tông",EU72="Móng bê tông"),JQ72-GD72,0)),0)))))</f>
        <v>32.589999999999996</v>
      </c>
      <c r="JJ72" s="20">
        <f t="shared" si="264"/>
        <v>0</v>
      </c>
      <c r="JK72" s="20">
        <f t="shared" si="265"/>
        <v>32.589999999999996</v>
      </c>
      <c r="JL72" s="20">
        <f t="shared" si="266"/>
        <v>0</v>
      </c>
      <c r="JM72" s="20">
        <f t="shared" si="267"/>
        <v>0</v>
      </c>
      <c r="JN72" s="20">
        <f t="shared" si="268"/>
        <v>32.79</v>
      </c>
      <c r="JO72" s="20">
        <f t="shared" si="269"/>
        <v>32.79</v>
      </c>
      <c r="JP72" s="20">
        <f t="shared" si="270"/>
        <v>0</v>
      </c>
      <c r="JQ72" s="20">
        <f t="shared" si="271"/>
        <v>0</v>
      </c>
      <c r="JR72" s="20">
        <f t="shared" si="272"/>
        <v>0</v>
      </c>
      <c r="JS72" s="26">
        <v>32.89</v>
      </c>
      <c r="JT72" s="25">
        <f t="shared" si="397"/>
        <v>0</v>
      </c>
      <c r="JU72" s="25">
        <f t="shared" si="273"/>
        <v>0</v>
      </c>
      <c r="JV72" s="25">
        <f t="shared" si="274"/>
        <v>0</v>
      </c>
      <c r="JW72" s="25">
        <f>ROUND(IF(EN72="Cống tròn",IF(EN72="Cống tròn",JX72+FF72,0),IF(EN72="Cống hộp",IF(EN72="Cống hộp",JX72+GP72,0),IF(OR(EN72="Rãnh xây",EN72="Rãnh bê tông"),IF(OR(EN72="Rãnh xây",EN72="Rãnh bê tông"),JX72+GP72,0),IF(EN72="ống nhựa",IF(EN72="Ống nhựa",JX72+HT72,0),IF(EN72="Rãnh thang",IF(EN72="Rãnh thang",JS72+#REF!,0),0))))),2)</f>
        <v>33.99</v>
      </c>
      <c r="JX72" s="27">
        <v>33.89</v>
      </c>
      <c r="JY72" s="25">
        <f t="shared" si="275"/>
        <v>33.99</v>
      </c>
      <c r="JZ72" s="25">
        <f t="shared" si="276"/>
        <v>0</v>
      </c>
      <c r="KA72" s="25">
        <f t="shared" si="277"/>
        <v>0</v>
      </c>
      <c r="KB72" s="25">
        <f t="shared" si="278"/>
        <v>0</v>
      </c>
      <c r="KC72" s="25">
        <f t="shared" si="279"/>
        <v>0</v>
      </c>
      <c r="KD72" s="28" t="s">
        <v>98</v>
      </c>
      <c r="KE72" s="27">
        <v>0</v>
      </c>
      <c r="KF72" s="25">
        <f t="shared" si="280"/>
        <v>2.3799999999999955</v>
      </c>
      <c r="KG72" s="25">
        <f t="shared" si="398"/>
        <v>2.3799999999999955</v>
      </c>
      <c r="KH72" s="27">
        <v>0</v>
      </c>
      <c r="KI72" s="25">
        <f t="shared" si="281"/>
        <v>2.3999999999999986</v>
      </c>
      <c r="KJ72" s="25">
        <f t="shared" si="399"/>
        <v>2.3999999999999986</v>
      </c>
      <c r="KK72" s="25">
        <f t="shared" si="282"/>
        <v>0</v>
      </c>
      <c r="KL72" s="25">
        <f t="shared" si="283"/>
        <v>0</v>
      </c>
      <c r="KM72" s="25">
        <f t="shared" si="400"/>
        <v>0</v>
      </c>
      <c r="KN72" s="25">
        <f t="shared" si="284"/>
        <v>0</v>
      </c>
      <c r="KO72" s="25">
        <f t="shared" si="285"/>
        <v>0</v>
      </c>
      <c r="KP72" s="25">
        <f t="shared" si="401"/>
        <v>0</v>
      </c>
      <c r="KQ72" s="25">
        <f t="shared" si="286"/>
        <v>0.2</v>
      </c>
      <c r="KR72" s="25">
        <f t="shared" si="287"/>
        <v>0.2</v>
      </c>
      <c r="KS72" s="25">
        <f t="shared" si="402"/>
        <v>0.2</v>
      </c>
      <c r="KT72" s="25">
        <f t="shared" si="288"/>
        <v>0</v>
      </c>
      <c r="KU72" s="25">
        <f t="shared" si="289"/>
        <v>0</v>
      </c>
      <c r="KV72" s="25">
        <f t="shared" si="403"/>
        <v>0</v>
      </c>
      <c r="KW72" s="25">
        <f t="shared" si="290"/>
        <v>0</v>
      </c>
      <c r="KX72" s="25">
        <f t="shared" si="291"/>
        <v>0</v>
      </c>
      <c r="KY72" s="25">
        <f t="shared" si="404"/>
        <v>0</v>
      </c>
      <c r="KZ72" s="25">
        <f t="shared" si="292"/>
        <v>0</v>
      </c>
      <c r="LA72" s="25">
        <f t="shared" si="293"/>
        <v>0</v>
      </c>
      <c r="LB72" s="25">
        <f t="shared" si="405"/>
        <v>0</v>
      </c>
      <c r="LC72" s="25">
        <f t="shared" si="294"/>
        <v>1.4</v>
      </c>
      <c r="LD72" s="25">
        <f t="shared" si="295"/>
        <v>1.4</v>
      </c>
      <c r="LE72" s="25">
        <f t="shared" si="406"/>
        <v>1.4</v>
      </c>
      <c r="LF72" s="25">
        <f t="shared" si="296"/>
        <v>0</v>
      </c>
      <c r="LG72" s="25">
        <f t="shared" si="297"/>
        <v>0</v>
      </c>
      <c r="LH72" s="25">
        <f t="shared" si="407"/>
        <v>0</v>
      </c>
      <c r="LI72" s="25">
        <f t="shared" si="298"/>
        <v>0</v>
      </c>
      <c r="LJ72" s="25">
        <f t="shared" si="299"/>
        <v>0</v>
      </c>
      <c r="LK72" s="25">
        <f t="shared" si="408"/>
        <v>0</v>
      </c>
      <c r="LL72" s="25">
        <f t="shared" si="300"/>
        <v>0</v>
      </c>
      <c r="LM72" s="25">
        <f t="shared" si="301"/>
        <v>0</v>
      </c>
      <c r="LN72" s="25">
        <f t="shared" si="409"/>
        <v>0</v>
      </c>
      <c r="LO72" s="25">
        <f t="shared" si="302"/>
        <v>0</v>
      </c>
      <c r="LP72" s="25">
        <f t="shared" si="303"/>
        <v>0</v>
      </c>
      <c r="LQ72" s="25">
        <f t="shared" si="410"/>
        <v>0</v>
      </c>
      <c r="LR72" s="25">
        <f t="shared" si="304"/>
        <v>0</v>
      </c>
      <c r="LS72" s="25">
        <f t="shared" si="305"/>
        <v>0</v>
      </c>
      <c r="LT72" s="25">
        <f t="shared" si="411"/>
        <v>0</v>
      </c>
      <c r="LU72" s="25">
        <f t="shared" si="306"/>
        <v>0</v>
      </c>
      <c r="LV72" s="25">
        <f t="shared" si="307"/>
        <v>0</v>
      </c>
      <c r="LW72" s="25">
        <f t="shared" si="412"/>
        <v>0</v>
      </c>
      <c r="LX72" s="25">
        <f t="shared" si="308"/>
        <v>0</v>
      </c>
      <c r="LY72" s="25">
        <f t="shared" si="309"/>
        <v>0</v>
      </c>
      <c r="LZ72" s="25">
        <f t="shared" si="413"/>
        <v>0</v>
      </c>
      <c r="MA72" s="25">
        <f t="shared" si="310"/>
        <v>0</v>
      </c>
      <c r="MB72" s="25">
        <f t="shared" si="311"/>
        <v>0</v>
      </c>
      <c r="MC72" s="25">
        <f t="shared" si="414"/>
        <v>0</v>
      </c>
      <c r="MD72" s="25">
        <f t="shared" si="312"/>
        <v>0</v>
      </c>
      <c r="ME72" s="25">
        <f t="shared" si="313"/>
        <v>0</v>
      </c>
      <c r="MF72" s="25">
        <f t="shared" si="415"/>
        <v>0</v>
      </c>
      <c r="MG72" s="25">
        <f t="shared" si="314"/>
        <v>0</v>
      </c>
      <c r="MH72" s="25">
        <f t="shared" si="315"/>
        <v>0</v>
      </c>
      <c r="MI72" s="25">
        <f t="shared" si="416"/>
        <v>0</v>
      </c>
      <c r="MJ72" s="25">
        <f t="shared" si="316"/>
        <v>0</v>
      </c>
      <c r="MK72" s="25">
        <f t="shared" si="317"/>
        <v>0</v>
      </c>
      <c r="ML72" s="25">
        <f t="shared" si="417"/>
        <v>0</v>
      </c>
      <c r="MM72" s="25">
        <f t="shared" si="318"/>
        <v>0</v>
      </c>
      <c r="MN72" s="25">
        <f t="shared" si="319"/>
        <v>0</v>
      </c>
      <c r="MO72" s="25">
        <f t="shared" si="418"/>
        <v>0</v>
      </c>
      <c r="MP72" s="25">
        <f t="shared" si="320"/>
        <v>0</v>
      </c>
      <c r="MQ72" s="25">
        <f t="shared" si="321"/>
        <v>0</v>
      </c>
      <c r="MR72" s="25">
        <f t="shared" si="419"/>
        <v>0</v>
      </c>
      <c r="MS72" s="29">
        <v>1.4</v>
      </c>
      <c r="MT72" s="29">
        <v>0</v>
      </c>
      <c r="MU72" s="29">
        <v>1</v>
      </c>
      <c r="MV72" s="29">
        <v>1</v>
      </c>
      <c r="MW72" s="25">
        <f t="shared" si="322"/>
        <v>1.4</v>
      </c>
      <c r="MX72" s="25">
        <f t="shared" si="323"/>
        <v>3.33</v>
      </c>
      <c r="MY72" s="25">
        <f t="shared" si="324"/>
        <v>0</v>
      </c>
      <c r="MZ72" s="25">
        <f t="shared" si="325"/>
        <v>0</v>
      </c>
      <c r="NA72" s="25">
        <f t="shared" si="326"/>
        <v>1.4</v>
      </c>
      <c r="NB72" s="25">
        <f t="shared" si="327"/>
        <v>3.36</v>
      </c>
      <c r="NC72" s="25">
        <f t="shared" si="328"/>
        <v>0</v>
      </c>
      <c r="ND72" s="25">
        <f t="shared" si="329"/>
        <v>0</v>
      </c>
      <c r="NE72" s="25">
        <f t="shared" si="420"/>
        <v>1.4</v>
      </c>
      <c r="NF72" s="25">
        <f t="shared" si="420"/>
        <v>3.3449999999999998</v>
      </c>
      <c r="NG72" s="25">
        <f t="shared" si="420"/>
        <v>0</v>
      </c>
      <c r="NH72" s="25">
        <f t="shared" si="420"/>
        <v>0</v>
      </c>
      <c r="NI72" s="25">
        <f t="shared" si="330"/>
        <v>122.19</v>
      </c>
      <c r="NJ72" s="25">
        <f t="shared" si="331"/>
        <v>0</v>
      </c>
      <c r="NK72" s="25">
        <f t="shared" si="332"/>
        <v>122.19</v>
      </c>
      <c r="NL72" s="25">
        <f t="shared" si="333"/>
        <v>66.430000000000007</v>
      </c>
      <c r="NM72" s="25">
        <f t="shared" si="334"/>
        <v>0</v>
      </c>
      <c r="NN72" s="25">
        <f t="shared" si="421"/>
        <v>66.430000000000007</v>
      </c>
      <c r="NO72" s="25">
        <f t="shared" si="335"/>
        <v>0</v>
      </c>
      <c r="NP72" s="25">
        <f t="shared" si="336"/>
        <v>0</v>
      </c>
      <c r="NQ72" s="25">
        <f t="shared" si="422"/>
        <v>0</v>
      </c>
      <c r="NR72" s="25">
        <f t="shared" si="337"/>
        <v>0</v>
      </c>
      <c r="NS72" s="25">
        <f t="shared" si="338"/>
        <v>0</v>
      </c>
      <c r="NT72" s="25">
        <f t="shared" si="423"/>
        <v>0</v>
      </c>
      <c r="NU72" s="25">
        <f t="shared" si="339"/>
        <v>0</v>
      </c>
      <c r="NV72" s="25">
        <f t="shared" si="340"/>
        <v>0</v>
      </c>
      <c r="NW72" s="25">
        <f t="shared" si="424"/>
        <v>0</v>
      </c>
      <c r="NX72" s="25">
        <f t="shared" si="425"/>
        <v>66.430000000000007</v>
      </c>
      <c r="NY72" s="25">
        <f t="shared" si="425"/>
        <v>0</v>
      </c>
      <c r="NZ72" s="25">
        <f t="shared" si="426"/>
        <v>66.430000000000007</v>
      </c>
      <c r="OA72" s="25">
        <f t="shared" si="427"/>
        <v>55.76</v>
      </c>
      <c r="OB72" s="25">
        <f t="shared" si="427"/>
        <v>0</v>
      </c>
      <c r="OC72" s="25">
        <f t="shared" si="428"/>
        <v>55.76</v>
      </c>
      <c r="OD72" s="25">
        <f t="shared" si="429"/>
        <v>66.430000000000007</v>
      </c>
      <c r="OE72" s="25">
        <f t="shared" si="429"/>
        <v>0</v>
      </c>
      <c r="OF72" s="25">
        <f t="shared" si="429"/>
        <v>66.430000000000007</v>
      </c>
      <c r="OG72" s="25">
        <f t="shared" si="341"/>
        <v>0</v>
      </c>
      <c r="OH72" s="25">
        <f t="shared" si="342"/>
        <v>0</v>
      </c>
      <c r="OI72" s="25">
        <f t="shared" si="343"/>
        <v>0</v>
      </c>
      <c r="OJ72" s="25">
        <f t="shared" si="344"/>
        <v>0</v>
      </c>
      <c r="OK72" s="25">
        <f t="shared" si="345"/>
        <v>0</v>
      </c>
      <c r="OL72" s="25">
        <f t="shared" si="346"/>
        <v>0</v>
      </c>
      <c r="OM72" s="25">
        <f t="shared" si="430"/>
        <v>0</v>
      </c>
      <c r="ON72" s="25">
        <f t="shared" si="430"/>
        <v>0</v>
      </c>
      <c r="OO72" s="25">
        <f t="shared" si="430"/>
        <v>0</v>
      </c>
      <c r="OP72" s="25">
        <f t="shared" si="347"/>
        <v>0</v>
      </c>
      <c r="OQ72" s="25">
        <f t="shared" si="348"/>
        <v>0</v>
      </c>
      <c r="OR72" s="25">
        <f t="shared" si="431"/>
        <v>0</v>
      </c>
      <c r="OS72" s="19">
        <v>536259.69799999997</v>
      </c>
      <c r="OT72" s="19">
        <v>2370663.338</v>
      </c>
    </row>
    <row r="73" spans="1:410" ht="33" customHeight="1" x14ac:dyDescent="0.25">
      <c r="A73" s="18"/>
      <c r="B73" s="18" t="s">
        <v>850</v>
      </c>
      <c r="C73" s="18">
        <v>2749.94</v>
      </c>
      <c r="D73" s="16" t="e">
        <f>_xlfn.IFNA(INDEX(#REF!,MATCH(E73,#REF!,0)),0)</f>
        <v>#REF!</v>
      </c>
      <c r="E73" s="18" t="s">
        <v>852</v>
      </c>
      <c r="F73" s="16" t="s">
        <v>765</v>
      </c>
      <c r="G73" s="16" t="s">
        <v>766</v>
      </c>
      <c r="H73" s="16" t="s">
        <v>767</v>
      </c>
      <c r="I73" s="16" t="s">
        <v>768</v>
      </c>
      <c r="J73" s="16" t="s">
        <v>769</v>
      </c>
      <c r="K73" s="16" t="s">
        <v>770</v>
      </c>
      <c r="L73" s="16" t="s">
        <v>771</v>
      </c>
      <c r="M73" s="18">
        <v>1.64</v>
      </c>
      <c r="N73" s="18">
        <v>1.94</v>
      </c>
      <c r="O73" s="18">
        <v>2.04</v>
      </c>
      <c r="P73" s="18">
        <v>2.34</v>
      </c>
      <c r="Q73" s="18">
        <v>0.1</v>
      </c>
      <c r="R73" s="18">
        <v>1.8399999999999999</v>
      </c>
      <c r="S73" s="18">
        <v>2.14</v>
      </c>
      <c r="T73" s="18">
        <v>0.2</v>
      </c>
      <c r="U73" s="18">
        <v>0</v>
      </c>
      <c r="V73" s="18">
        <v>0</v>
      </c>
      <c r="W73" s="18">
        <v>0</v>
      </c>
      <c r="X73" s="18">
        <v>1.64</v>
      </c>
      <c r="Y73" s="18">
        <v>1.9</v>
      </c>
      <c r="Z73" s="20">
        <f t="shared" si="349"/>
        <v>2.1</v>
      </c>
      <c r="AA73" s="18">
        <v>0.22</v>
      </c>
      <c r="AB73" s="18">
        <v>0</v>
      </c>
      <c r="AC73" s="18">
        <v>0</v>
      </c>
      <c r="AD73" s="18">
        <v>0</v>
      </c>
      <c r="AE73" s="18">
        <v>0</v>
      </c>
      <c r="AF73" s="18">
        <v>0</v>
      </c>
      <c r="AG73" s="18">
        <v>1.2</v>
      </c>
      <c r="AH73" s="18">
        <v>1.5</v>
      </c>
      <c r="AI73" s="20">
        <f t="shared" si="350"/>
        <v>2.25</v>
      </c>
      <c r="AJ73" s="18">
        <v>0</v>
      </c>
      <c r="AK73" s="18">
        <v>0</v>
      </c>
      <c r="AL73" s="20">
        <f t="shared" si="351"/>
        <v>0</v>
      </c>
      <c r="AM73" s="18">
        <v>1.64</v>
      </c>
      <c r="AN73" s="18">
        <v>1.5</v>
      </c>
      <c r="AO73" s="18">
        <v>0.15</v>
      </c>
      <c r="AP73" s="18">
        <v>0.22</v>
      </c>
      <c r="AQ73" s="18">
        <v>1.64</v>
      </c>
      <c r="AR73" s="18">
        <v>1.72</v>
      </c>
      <c r="AS73" s="18">
        <v>0.12</v>
      </c>
      <c r="AT73" s="18">
        <v>0.11</v>
      </c>
      <c r="AU73" s="18">
        <v>0</v>
      </c>
      <c r="AV73" s="18">
        <v>1</v>
      </c>
      <c r="AW73" s="18">
        <v>0</v>
      </c>
      <c r="AX73" s="18">
        <v>0</v>
      </c>
      <c r="AY73" s="18">
        <v>0</v>
      </c>
      <c r="AZ73" s="18">
        <v>0</v>
      </c>
      <c r="BA73" s="18">
        <v>0</v>
      </c>
      <c r="BB73" s="18">
        <v>0</v>
      </c>
      <c r="BC73" s="18">
        <v>0</v>
      </c>
      <c r="BD73" s="18">
        <v>0</v>
      </c>
      <c r="BE73" s="18">
        <v>2</v>
      </c>
      <c r="BF73" s="18">
        <v>0</v>
      </c>
      <c r="BG73" s="18">
        <v>0</v>
      </c>
      <c r="BH73" s="18">
        <v>0</v>
      </c>
      <c r="BI73" s="18">
        <v>0</v>
      </c>
      <c r="BJ73" s="18">
        <v>0</v>
      </c>
      <c r="BK73" s="18">
        <v>0</v>
      </c>
      <c r="BL73" s="18">
        <v>0</v>
      </c>
      <c r="BM73" s="18">
        <v>0</v>
      </c>
      <c r="BN73" s="18">
        <v>0</v>
      </c>
      <c r="BO73" s="18">
        <v>0</v>
      </c>
      <c r="BP73" s="18">
        <v>0</v>
      </c>
      <c r="BQ73" s="18">
        <v>0</v>
      </c>
      <c r="BR73" s="18">
        <v>0</v>
      </c>
      <c r="BS73" s="18">
        <v>0</v>
      </c>
      <c r="BT73" s="18">
        <v>0</v>
      </c>
      <c r="BU73" s="18">
        <v>0</v>
      </c>
      <c r="BV73" s="18">
        <v>0</v>
      </c>
      <c r="BW73" s="18">
        <v>0</v>
      </c>
      <c r="BX73" s="18">
        <v>0</v>
      </c>
      <c r="BY73" s="18">
        <v>0</v>
      </c>
      <c r="BZ73" s="18">
        <v>0</v>
      </c>
      <c r="CA73" s="16" t="e">
        <f>_xlfn.IFNA(IF(RIGHT(D73,2)="=G",0,INDEX(#REF!,MATCH(E73,#REF!,0))),0)</f>
        <v>#REF!</v>
      </c>
      <c r="CB73" s="16" t="s">
        <v>776</v>
      </c>
      <c r="CC73" s="18">
        <v>0</v>
      </c>
      <c r="CD73" s="18">
        <v>0</v>
      </c>
      <c r="CE73" s="18">
        <v>1.4</v>
      </c>
      <c r="CF73" s="18">
        <v>0.85</v>
      </c>
      <c r="CG73" s="18">
        <v>0.12</v>
      </c>
      <c r="CH73" s="18">
        <v>2</v>
      </c>
      <c r="CI73" s="16" t="s">
        <v>98</v>
      </c>
      <c r="CJ73" s="18">
        <v>0</v>
      </c>
      <c r="CK73" s="20">
        <f t="shared" si="217"/>
        <v>2.7</v>
      </c>
      <c r="CL73" s="20">
        <f t="shared" si="352"/>
        <v>2.7</v>
      </c>
      <c r="CM73" s="18">
        <v>52.47</v>
      </c>
      <c r="CN73" s="18">
        <v>34.99</v>
      </c>
      <c r="CO73" s="18">
        <v>34.151000000000003</v>
      </c>
      <c r="CP73" s="22">
        <f t="shared" si="218"/>
        <v>34.99</v>
      </c>
      <c r="CQ73" s="22">
        <f t="shared" si="219"/>
        <v>32.29</v>
      </c>
      <c r="CR73" s="22">
        <f t="shared" si="353"/>
        <v>2.7</v>
      </c>
      <c r="CS73" s="22">
        <f t="shared" si="220"/>
        <v>32.39</v>
      </c>
      <c r="CT73" s="22">
        <f t="shared" si="221"/>
        <v>32.590000000000003</v>
      </c>
      <c r="CU73" s="18">
        <v>32.590000000000003</v>
      </c>
      <c r="CV73" s="22">
        <f t="shared" si="354"/>
        <v>2.1</v>
      </c>
      <c r="CW73" s="22">
        <f t="shared" si="222"/>
        <v>0</v>
      </c>
      <c r="CX73" s="22">
        <f t="shared" si="223"/>
        <v>0</v>
      </c>
      <c r="CY73" s="22">
        <f t="shared" si="224"/>
        <v>34.72</v>
      </c>
      <c r="CZ73" s="22">
        <f t="shared" si="225"/>
        <v>34.869999999999997</v>
      </c>
      <c r="DA73" s="18">
        <v>34.99</v>
      </c>
      <c r="DB73" s="20">
        <f t="shared" si="355"/>
        <v>2.7</v>
      </c>
      <c r="DC73" s="20">
        <f t="shared" si="356"/>
        <v>0</v>
      </c>
      <c r="DD73" s="20">
        <f t="shared" si="357"/>
        <v>2.7</v>
      </c>
      <c r="DE73" s="20">
        <f t="shared" si="226"/>
        <v>0.1</v>
      </c>
      <c r="DF73" s="20">
        <f t="shared" si="227"/>
        <v>0.2</v>
      </c>
      <c r="DG73" s="20">
        <f t="shared" si="228"/>
        <v>2.37</v>
      </c>
      <c r="DH73" s="20">
        <f t="shared" si="229"/>
        <v>0</v>
      </c>
      <c r="DI73" s="20">
        <f t="shared" si="230"/>
        <v>0</v>
      </c>
      <c r="DJ73" s="20">
        <f t="shared" si="231"/>
        <v>0</v>
      </c>
      <c r="DK73" s="20">
        <f t="shared" si="358"/>
        <v>2.67</v>
      </c>
      <c r="DL73" s="20">
        <f t="shared" si="359"/>
        <v>0</v>
      </c>
      <c r="DM73" s="20">
        <f t="shared" si="360"/>
        <v>3.0000000000000249E-2</v>
      </c>
      <c r="DN73" s="20">
        <f t="shared" si="361"/>
        <v>0</v>
      </c>
      <c r="DO73" s="18">
        <v>2.54</v>
      </c>
      <c r="DP73" s="18">
        <v>0</v>
      </c>
      <c r="DQ73" s="18">
        <v>1</v>
      </c>
      <c r="DR73" s="18">
        <v>1</v>
      </c>
      <c r="DS73" s="25">
        <f t="shared" si="362"/>
        <v>2.54</v>
      </c>
      <c r="DT73" s="25">
        <f t="shared" si="363"/>
        <v>0</v>
      </c>
      <c r="DU73" s="25">
        <f t="shared" si="364"/>
        <v>6.86</v>
      </c>
      <c r="DV73" s="25">
        <f t="shared" si="365"/>
        <v>0</v>
      </c>
      <c r="DW73" s="25">
        <f t="shared" si="366"/>
        <v>6.86</v>
      </c>
      <c r="DX73" s="25">
        <f t="shared" si="367"/>
        <v>13.99</v>
      </c>
      <c r="DY73" s="25">
        <f t="shared" si="368"/>
        <v>0</v>
      </c>
      <c r="DZ73" s="25">
        <f t="shared" si="369"/>
        <v>13.99</v>
      </c>
      <c r="EA73" s="25">
        <f t="shared" si="370"/>
        <v>8.81</v>
      </c>
      <c r="EB73" s="25">
        <f t="shared" si="371"/>
        <v>0</v>
      </c>
      <c r="EC73" s="25">
        <f t="shared" si="372"/>
        <v>8.81</v>
      </c>
      <c r="ED73" s="25">
        <f t="shared" si="373"/>
        <v>5.18</v>
      </c>
      <c r="EE73" s="25">
        <f t="shared" si="373"/>
        <v>0</v>
      </c>
      <c r="EF73" s="25">
        <f t="shared" si="374"/>
        <v>5.18</v>
      </c>
      <c r="EG73" s="25">
        <f t="shared" si="375"/>
        <v>8.81</v>
      </c>
      <c r="EH73" s="25">
        <f t="shared" si="375"/>
        <v>0</v>
      </c>
      <c r="EI73" s="25">
        <f t="shared" si="376"/>
        <v>8.81</v>
      </c>
      <c r="EJ73" s="18">
        <v>2749.94</v>
      </c>
      <c r="EK73" s="18">
        <v>2711.24</v>
      </c>
      <c r="EL73" s="18" t="s">
        <v>852</v>
      </c>
      <c r="EM73" s="18" t="s">
        <v>853</v>
      </c>
      <c r="EN73" s="16" t="s">
        <v>774</v>
      </c>
      <c r="EO73" s="16" t="s">
        <v>132</v>
      </c>
      <c r="EP73" s="16" t="e">
        <f>IF(OR(EN73="Cống tròn",EN73="Cống hộp",EN73="Ống nhựa"),INDEX(#REF!,MATCH(E73,#REF!,0)),IF(OR(EN73="Rãnh xây",EN73="Rãnh bê tông"),INDEX(#REF!,MATCH(E73,#REF!,0)),0))</f>
        <v>#REF!</v>
      </c>
      <c r="EQ73" s="18">
        <v>37.50000000000027</v>
      </c>
      <c r="ER73" s="18">
        <v>1</v>
      </c>
      <c r="ES73" s="25">
        <f t="shared" si="377"/>
        <v>37</v>
      </c>
      <c r="ET73" s="1" t="e">
        <f>_xlfn.IFNA(IF(EN73="Cống tròn",INDEX(#REF!,MATCH(E73,#REF!,0)),IF(EN73="Cống hộp",INDEX(#REF!,MATCH(E73,#REF!,0)),EU73&amp;" ,"&amp;EV73)),0)</f>
        <v>#REF!</v>
      </c>
      <c r="EU73" s="16" t="s">
        <v>769</v>
      </c>
      <c r="EV73" s="16" t="s">
        <v>775</v>
      </c>
      <c r="EW73" s="16" t="e">
        <f>_xlfn.IFNA(INDEX(#REF!,MATCH(E73,#REF!,0)),0)</f>
        <v>#REF!</v>
      </c>
      <c r="EX73" s="16"/>
      <c r="EY73" s="18">
        <v>0</v>
      </c>
      <c r="EZ73" s="18">
        <v>0</v>
      </c>
      <c r="FA73" s="18">
        <v>0</v>
      </c>
      <c r="FB73" s="19">
        <v>0</v>
      </c>
      <c r="FC73" s="19">
        <v>0</v>
      </c>
      <c r="FD73" s="25">
        <f t="shared" si="232"/>
        <v>0</v>
      </c>
      <c r="FE73" s="25">
        <f t="shared" si="378"/>
        <v>0</v>
      </c>
      <c r="FF73" s="18">
        <v>0.1</v>
      </c>
      <c r="FG73" s="18">
        <v>2</v>
      </c>
      <c r="FH73" s="18">
        <v>1</v>
      </c>
      <c r="FI73" s="25">
        <f t="shared" si="379"/>
        <v>1.2</v>
      </c>
      <c r="FJ73" s="18">
        <v>0</v>
      </c>
      <c r="FK73" s="18">
        <v>0</v>
      </c>
      <c r="FL73" s="18">
        <v>0.2</v>
      </c>
      <c r="FM73" s="18">
        <v>1.4</v>
      </c>
      <c r="FN73" s="18">
        <v>0</v>
      </c>
      <c r="FO73" s="25">
        <f t="shared" si="380"/>
        <v>1.4</v>
      </c>
      <c r="FP73" s="18">
        <v>1.4999999999999999E-2</v>
      </c>
      <c r="FQ73" s="18">
        <v>1</v>
      </c>
      <c r="FR73" s="25">
        <f t="shared" si="233"/>
        <v>36</v>
      </c>
      <c r="FS73" s="25">
        <f t="shared" si="234"/>
        <v>0.52500000000000002</v>
      </c>
      <c r="FT73" s="25">
        <f t="shared" si="235"/>
        <v>36.524999999999999</v>
      </c>
      <c r="FU73" s="25">
        <f t="shared" si="236"/>
        <v>-0.97500000000027143</v>
      </c>
      <c r="FV73" s="25" t="str">
        <f t="shared" si="381"/>
        <v>Thêm 01</v>
      </c>
      <c r="FW73" s="25">
        <f t="shared" si="382"/>
        <v>0.04</v>
      </c>
      <c r="FX73" s="16"/>
      <c r="FY73" s="16"/>
      <c r="FZ73" s="16"/>
      <c r="GA73" s="16"/>
      <c r="GB73" s="19">
        <v>0</v>
      </c>
      <c r="GC73" s="19">
        <v>0</v>
      </c>
      <c r="GD73" s="19">
        <v>0</v>
      </c>
      <c r="GE73" s="19">
        <v>0</v>
      </c>
      <c r="GF73" s="19">
        <v>0</v>
      </c>
      <c r="GG73" s="19">
        <v>0</v>
      </c>
      <c r="GH73" s="19">
        <v>0</v>
      </c>
      <c r="GI73" s="19">
        <v>0</v>
      </c>
      <c r="GJ73" s="19">
        <v>0</v>
      </c>
      <c r="GK73" s="19">
        <v>0</v>
      </c>
      <c r="GL73" s="25">
        <f t="shared" si="237"/>
        <v>0</v>
      </c>
      <c r="GM73" s="25">
        <f t="shared" si="383"/>
        <v>0</v>
      </c>
      <c r="GN73" s="19">
        <v>0</v>
      </c>
      <c r="GO73" s="19">
        <v>0</v>
      </c>
      <c r="GP73" s="19">
        <v>0</v>
      </c>
      <c r="GQ73" s="19">
        <v>0</v>
      </c>
      <c r="GR73" s="1" t="e">
        <f>_xlfn.IFNA(INDEX(#REF!,MATCH(E73,#REF!,0)),0)</f>
        <v>#REF!</v>
      </c>
      <c r="GS73" s="16"/>
      <c r="GT73" s="18">
        <v>0</v>
      </c>
      <c r="GU73" s="18">
        <v>0</v>
      </c>
      <c r="GV73" s="18">
        <v>0</v>
      </c>
      <c r="GW73" s="18">
        <v>0</v>
      </c>
      <c r="GX73" s="25">
        <f t="shared" si="238"/>
        <v>0</v>
      </c>
      <c r="GY73" s="25">
        <f t="shared" si="239"/>
        <v>0</v>
      </c>
      <c r="GZ73" s="25">
        <f t="shared" si="384"/>
        <v>0</v>
      </c>
      <c r="HA73" s="1" t="e" cm="1">
        <f t="array" ref="HA73">INDEX(#REF!,MATCH(EJ73&amp;EK73&amp;HD73&amp;HE73&amp;HF73,#REF!&amp;#REF!&amp;#REF!&amp;#REF!&amp;#REF!,0))</f>
        <v>#REF!</v>
      </c>
      <c r="HB73" s="16"/>
      <c r="HC73" s="25">
        <f t="shared" si="385"/>
        <v>0</v>
      </c>
      <c r="HD73" s="18">
        <v>0</v>
      </c>
      <c r="HE73" s="18">
        <v>0</v>
      </c>
      <c r="HF73" s="18">
        <v>0</v>
      </c>
      <c r="HG73" s="1" t="e" cm="1">
        <f t="array" ref="HG73">INDEX(#REF!,MATCH(EJ73&amp;EK73&amp;HJ73&amp;HK73&amp;HL73,#REF!&amp;#REF!&amp;#REF!&amp;#REF!&amp;#REF!,0))</f>
        <v>#REF!</v>
      </c>
      <c r="HH73" s="16"/>
      <c r="HI73" s="25">
        <f t="shared" si="386"/>
        <v>0</v>
      </c>
      <c r="HJ73" s="25">
        <f t="shared" si="387"/>
        <v>0</v>
      </c>
      <c r="HK73" s="19">
        <v>0</v>
      </c>
      <c r="HL73" s="19">
        <v>0</v>
      </c>
      <c r="HM73" s="18">
        <v>0.01</v>
      </c>
      <c r="HN73" s="18">
        <v>1</v>
      </c>
      <c r="HO73" s="25">
        <f t="shared" si="388"/>
        <v>0</v>
      </c>
      <c r="HP73" s="25">
        <f t="shared" si="389"/>
        <v>0</v>
      </c>
      <c r="HQ73" s="25">
        <f t="shared" si="390"/>
        <v>0</v>
      </c>
      <c r="HR73" s="25">
        <f t="shared" si="391"/>
        <v>0</v>
      </c>
      <c r="HS73" s="25">
        <f t="shared" si="392"/>
        <v>0</v>
      </c>
      <c r="HT73" s="19">
        <v>0</v>
      </c>
      <c r="HU73" s="19">
        <v>0</v>
      </c>
      <c r="HV73" s="19">
        <v>0</v>
      </c>
      <c r="HW73" s="25">
        <f t="shared" si="393"/>
        <v>0</v>
      </c>
      <c r="HX73" s="19">
        <v>0</v>
      </c>
      <c r="HY73" s="19">
        <v>0</v>
      </c>
      <c r="HZ73" s="18">
        <v>34.99</v>
      </c>
      <c r="IA73" s="20">
        <f>ROUND(IF(EN73="Cống tròn",IF(EN73="Cống tròn",IF(EU73="Không có móng",IQ73-FF73,IF(EU73="Đế",IP73-FN73,IF(OR(EU73="Móng bê tông",EU73="Móng bê tông kết hợp đế"),II73-FJ73,0))),0),IF(EN73="Cống hộp",IF(AND(EN73="Cống hộp",EU73="Không có móng"),IQ73-GF73,IF(AND(EN73="Cống hộp",EU73="Móng bê tông"),IJ73-GB73,0)),IF(OR(EN73="Rãnh xây",EN73="Rãnh bê tông"),IF(OR(EN73="Rãnh xây",EN73="Rãnh bê tông"),IK73-GB73,0),IF(EN73="Ống nhựa",IF(AND(EN73="Ống nhựa",EU73="Không đắp cát"),IQ73-HT73,IF(AND(EN73="Ống nhựa",EU73="Đắp cát"),IH73-HX73,0)),IF(EN73="Rãnh thang",IF(EN73="Rãnh thang",IF(EU73="Móng bê tông",#REF!-#REF!,IQ73),0),0))))),2)</f>
        <v>32.590000000000003</v>
      </c>
      <c r="IB73" s="20">
        <f t="shared" si="394"/>
        <v>2.3999999999999986</v>
      </c>
      <c r="IC73" s="20">
        <f t="shared" si="240"/>
        <v>32.589999999999996</v>
      </c>
      <c r="ID73" s="20">
        <f t="shared" si="241"/>
        <v>0</v>
      </c>
      <c r="IE73" s="20">
        <f t="shared" si="242"/>
        <v>0</v>
      </c>
      <c r="IF73" s="20">
        <f t="shared" si="243"/>
        <v>0</v>
      </c>
      <c r="IG73" s="20">
        <f>IF(EN73="Rãnh thang",IF(AND(EN73="Rãnh thang",EU73="Móng bê tông"),IQ73-#REF!,0),IF(EN73="Ống nhựa",IF(AND(EN73="Ống nhựa",EU73="Đắp cát"),IQ73-HT73,0),IF(EN73="Cống tròn",IF(EN73="Cống tròn",IF(OR(EU73="Móng bê tông",EU73="Móng bê tông kết hợp đế"),IM73-FL73,0),0),IF(EN73="Cống hộp",IF(AND(EN73="Cống hộp",EU73="Móng bê tông"),IN73-GD73,0),IF(OR(EN73="Rãnh xây",EN73="Rãnh bê tông"),IF(AND(EN73="Rãnh xây",EU73="Móng bê tông"),IO73-GD73,IF(AND(EN73="Rãnh bê tông",EU73="Móng bê tông"),IO73-GD73,0)),0)))))</f>
        <v>32.589999999999996</v>
      </c>
      <c r="IH73" s="20">
        <f t="shared" si="244"/>
        <v>0</v>
      </c>
      <c r="II73" s="20">
        <f t="shared" si="245"/>
        <v>32.589999999999996</v>
      </c>
      <c r="IJ73" s="20">
        <f t="shared" si="246"/>
        <v>0</v>
      </c>
      <c r="IK73" s="20">
        <f t="shared" si="247"/>
        <v>0</v>
      </c>
      <c r="IL73" s="20">
        <f t="shared" si="248"/>
        <v>32.79</v>
      </c>
      <c r="IM73" s="20">
        <f t="shared" si="249"/>
        <v>32.79</v>
      </c>
      <c r="IN73" s="20">
        <f t="shared" si="250"/>
        <v>0</v>
      </c>
      <c r="IO73" s="20">
        <f t="shared" si="251"/>
        <v>0</v>
      </c>
      <c r="IP73" s="20">
        <f t="shared" si="252"/>
        <v>0</v>
      </c>
      <c r="IQ73" s="18">
        <v>32.89</v>
      </c>
      <c r="IR73" s="25">
        <f t="shared" si="395"/>
        <v>0</v>
      </c>
      <c r="IS73" s="25">
        <f t="shared" si="253"/>
        <v>0</v>
      </c>
      <c r="IT73" s="25">
        <f t="shared" si="254"/>
        <v>0</v>
      </c>
      <c r="IU73" s="25">
        <f>ROUND(IF(EN73="Cống tròn",IF(EN73="Cống tròn",IV73+FF73,0),IF(EN73="Cống hộp",IF(EN73="Cống hộp",IV73+GP73,0),IF(OR(EN73="Rãnh xây",EN73="Rãnh bê tông"),IF(OR(EN73="Rãnh xây",EN73="Rãnh bê tông"),IV73+GP73,0),IF(EN73="ống nhựa",IF(EN73="Ống nhựa",IV73+HT73,0),IF(EN73="Rãnh thang",IF(EN73="Rãnh thang",IQ73+#REF!,0),0))))),2)</f>
        <v>32.54</v>
      </c>
      <c r="IV73" s="18">
        <v>32.44</v>
      </c>
      <c r="IW73" s="25">
        <f t="shared" si="255"/>
        <v>32.54</v>
      </c>
      <c r="IX73" s="25">
        <f t="shared" si="256"/>
        <v>0</v>
      </c>
      <c r="IY73" s="25">
        <f t="shared" si="257"/>
        <v>0</v>
      </c>
      <c r="IZ73" s="25">
        <f t="shared" si="258"/>
        <v>0</v>
      </c>
      <c r="JA73" s="25">
        <f t="shared" si="259"/>
        <v>0</v>
      </c>
      <c r="JB73" s="18">
        <v>33.54</v>
      </c>
      <c r="JC73" s="20">
        <f>ROUND(IF(EN73="Cống tròn",IF(EN73="Cống tròn",IF(EU73="Không có móng",JS73-FF73,IF(EU73="Đế",JR73-FN73,IF(OR(EU73="Móng bê tông",EU73="Móng bê tông kết hợp đế"),JK73-FJ73,0))),0),IF(EN73="Cống hộp",IF(AND(EN73="Cống hộp",EU73="Không có móng"),JS73-GF73,IF(AND(EN73="Cống hộp",EU73="Móng bê tông"),JL73-GB73,0)),IF(OR(EN73="Rãnh xây",EN73="Rãnh bê tông"),IF(OR(EN73="Rãnh xây",EN73="Rãnh bê tông"),JM73-GB73,0),IF(EN73="Ống nhựa",IF(AND(EN73="Ống nhựa",EU73="Không đắp cát"),JS73-HT73,IF(AND(EN73="Ống nhựa",EU73="Đắp cát"),JJ73-HX73,0)),IF(EN73="Rãnh thang",IF(EN73="Rãnh thang",IF(EU73="Móng bê tông",#REF!-#REF!,JS73),0),0))))),2)</f>
        <v>31.14</v>
      </c>
      <c r="JD73" s="20">
        <f t="shared" si="396"/>
        <v>2.3999999999999986</v>
      </c>
      <c r="JE73" s="20">
        <f t="shared" si="260"/>
        <v>31.14</v>
      </c>
      <c r="JF73" s="20">
        <f t="shared" si="261"/>
        <v>0</v>
      </c>
      <c r="JG73" s="20">
        <f t="shared" si="262"/>
        <v>0</v>
      </c>
      <c r="JH73" s="20">
        <f t="shared" si="263"/>
        <v>0</v>
      </c>
      <c r="JI73" s="20">
        <f>IF(EN73="Rãnh thang",IF(AND(EN73="Rãnh thang",EU73="Móng bê tông"),JS73-#REF!,0),IF(EN73="Ống nhựa",IF(AND(EN73="Ống nhựa",EU73="Đắp cát"),JS73-HT73,0),IF(EN73="Cống tròn",IF(EN73="Cống tròn",IF(OR(EU73="Móng bê tông",EU73="Móng bê tông kết hợp đế"),JO73-FL73,0),0),IF(EN73="Cống hộp",IF(AND(EN73="Cống hộp",EU73="Móng bê tông"),JP73-GD73,0),IF(OR(EN73="Rãnh xây",EN73="Rãnh bê tông"),IF(AND(EN73="Rãnh xây",EU73="Móng bê tông"),JQ73-GD73,IF(AND(EN73="Rãnh bê tông",EU73="Móng bê tông"),JQ73-GD73,0)),0)))))</f>
        <v>31.14</v>
      </c>
      <c r="JJ73" s="20">
        <f t="shared" si="264"/>
        <v>0</v>
      </c>
      <c r="JK73" s="20">
        <f t="shared" si="265"/>
        <v>31.14</v>
      </c>
      <c r="JL73" s="20">
        <f t="shared" si="266"/>
        <v>0</v>
      </c>
      <c r="JM73" s="20">
        <f t="shared" si="267"/>
        <v>0</v>
      </c>
      <c r="JN73" s="20">
        <f t="shared" si="268"/>
        <v>31.34</v>
      </c>
      <c r="JO73" s="20">
        <f t="shared" si="269"/>
        <v>31.34</v>
      </c>
      <c r="JP73" s="20">
        <f t="shared" si="270"/>
        <v>0</v>
      </c>
      <c r="JQ73" s="20">
        <f t="shared" si="271"/>
        <v>0</v>
      </c>
      <c r="JR73" s="20">
        <f t="shared" si="272"/>
        <v>0</v>
      </c>
      <c r="JS73" s="26">
        <v>31.44</v>
      </c>
      <c r="JT73" s="25">
        <f t="shared" si="397"/>
        <v>0</v>
      </c>
      <c r="JU73" s="25">
        <f t="shared" si="273"/>
        <v>0</v>
      </c>
      <c r="JV73" s="25">
        <f t="shared" si="274"/>
        <v>0</v>
      </c>
      <c r="JW73" s="25">
        <f>ROUND(IF(EN73="Cống tròn",IF(EN73="Cống tròn",JX73+FF73,0),IF(EN73="Cống hộp",IF(EN73="Cống hộp",JX73+GP73,0),IF(OR(EN73="Rãnh xây",EN73="Rãnh bê tông"),IF(OR(EN73="Rãnh xây",EN73="Rãnh bê tông"),JX73+GP73,0),IF(EN73="ống nhựa",IF(EN73="Ống nhựa",JX73+HT73,0),IF(EN73="Rãnh thang",IF(EN73="Rãnh thang",JS73+#REF!,0),0))))),2)</f>
        <v>32.54</v>
      </c>
      <c r="JX73" s="27">
        <v>32.44</v>
      </c>
      <c r="JY73" s="25">
        <f t="shared" si="275"/>
        <v>32.54</v>
      </c>
      <c r="JZ73" s="25">
        <f t="shared" si="276"/>
        <v>0</v>
      </c>
      <c r="KA73" s="25">
        <f t="shared" si="277"/>
        <v>0</v>
      </c>
      <c r="KB73" s="25">
        <f t="shared" si="278"/>
        <v>0</v>
      </c>
      <c r="KC73" s="25">
        <f t="shared" si="279"/>
        <v>0</v>
      </c>
      <c r="KD73" s="28" t="s">
        <v>98</v>
      </c>
      <c r="KE73" s="27">
        <v>0</v>
      </c>
      <c r="KF73" s="25">
        <f t="shared" si="280"/>
        <v>2.3999999999999986</v>
      </c>
      <c r="KG73" s="25">
        <f t="shared" si="398"/>
        <v>2.3999999999999986</v>
      </c>
      <c r="KH73" s="27">
        <v>0</v>
      </c>
      <c r="KI73" s="25">
        <f t="shared" si="281"/>
        <v>2.3999999999999986</v>
      </c>
      <c r="KJ73" s="25">
        <f t="shared" si="399"/>
        <v>2.3999999999999986</v>
      </c>
      <c r="KK73" s="25">
        <f t="shared" si="282"/>
        <v>0</v>
      </c>
      <c r="KL73" s="25">
        <f t="shared" si="283"/>
        <v>0</v>
      </c>
      <c r="KM73" s="25">
        <f t="shared" si="400"/>
        <v>0</v>
      </c>
      <c r="KN73" s="25">
        <f t="shared" si="284"/>
        <v>0</v>
      </c>
      <c r="KO73" s="25">
        <f t="shared" si="285"/>
        <v>0</v>
      </c>
      <c r="KP73" s="25">
        <f t="shared" si="401"/>
        <v>0</v>
      </c>
      <c r="KQ73" s="25">
        <f t="shared" si="286"/>
        <v>0.2</v>
      </c>
      <c r="KR73" s="25">
        <f t="shared" si="287"/>
        <v>0.2</v>
      </c>
      <c r="KS73" s="25">
        <f t="shared" si="402"/>
        <v>0.2</v>
      </c>
      <c r="KT73" s="25">
        <f t="shared" si="288"/>
        <v>0</v>
      </c>
      <c r="KU73" s="25">
        <f t="shared" si="289"/>
        <v>0</v>
      </c>
      <c r="KV73" s="25">
        <f t="shared" si="403"/>
        <v>0</v>
      </c>
      <c r="KW73" s="25">
        <f t="shared" si="290"/>
        <v>0</v>
      </c>
      <c r="KX73" s="25">
        <f t="shared" si="291"/>
        <v>0</v>
      </c>
      <c r="KY73" s="25">
        <f t="shared" si="404"/>
        <v>0</v>
      </c>
      <c r="KZ73" s="25">
        <f t="shared" si="292"/>
        <v>0</v>
      </c>
      <c r="LA73" s="25">
        <f t="shared" si="293"/>
        <v>0</v>
      </c>
      <c r="LB73" s="25">
        <f t="shared" si="405"/>
        <v>0</v>
      </c>
      <c r="LC73" s="25">
        <f t="shared" si="294"/>
        <v>1.4</v>
      </c>
      <c r="LD73" s="25">
        <f t="shared" si="295"/>
        <v>1.4</v>
      </c>
      <c r="LE73" s="25">
        <f t="shared" si="406"/>
        <v>1.4</v>
      </c>
      <c r="LF73" s="25">
        <f t="shared" si="296"/>
        <v>0</v>
      </c>
      <c r="LG73" s="25">
        <f t="shared" si="297"/>
        <v>0</v>
      </c>
      <c r="LH73" s="25">
        <f t="shared" si="407"/>
        <v>0</v>
      </c>
      <c r="LI73" s="25">
        <f t="shared" si="298"/>
        <v>0</v>
      </c>
      <c r="LJ73" s="25">
        <f t="shared" si="299"/>
        <v>0</v>
      </c>
      <c r="LK73" s="25">
        <f t="shared" si="408"/>
        <v>0</v>
      </c>
      <c r="LL73" s="25">
        <f t="shared" si="300"/>
        <v>0</v>
      </c>
      <c r="LM73" s="25">
        <f t="shared" si="301"/>
        <v>0</v>
      </c>
      <c r="LN73" s="25">
        <f t="shared" si="409"/>
        <v>0</v>
      </c>
      <c r="LO73" s="25">
        <f t="shared" si="302"/>
        <v>0</v>
      </c>
      <c r="LP73" s="25">
        <f t="shared" si="303"/>
        <v>0</v>
      </c>
      <c r="LQ73" s="25">
        <f t="shared" si="410"/>
        <v>0</v>
      </c>
      <c r="LR73" s="25">
        <f t="shared" si="304"/>
        <v>0</v>
      </c>
      <c r="LS73" s="25">
        <f t="shared" si="305"/>
        <v>0</v>
      </c>
      <c r="LT73" s="25">
        <f t="shared" si="411"/>
        <v>0</v>
      </c>
      <c r="LU73" s="25">
        <f t="shared" si="306"/>
        <v>0</v>
      </c>
      <c r="LV73" s="25">
        <f t="shared" si="307"/>
        <v>0</v>
      </c>
      <c r="LW73" s="25">
        <f t="shared" si="412"/>
        <v>0</v>
      </c>
      <c r="LX73" s="25">
        <f t="shared" si="308"/>
        <v>0</v>
      </c>
      <c r="LY73" s="25">
        <f t="shared" si="309"/>
        <v>0</v>
      </c>
      <c r="LZ73" s="25">
        <f t="shared" si="413"/>
        <v>0</v>
      </c>
      <c r="MA73" s="25">
        <f t="shared" si="310"/>
        <v>0</v>
      </c>
      <c r="MB73" s="25">
        <f t="shared" si="311"/>
        <v>0</v>
      </c>
      <c r="MC73" s="25">
        <f t="shared" si="414"/>
        <v>0</v>
      </c>
      <c r="MD73" s="25">
        <f t="shared" si="312"/>
        <v>0</v>
      </c>
      <c r="ME73" s="25">
        <f t="shared" si="313"/>
        <v>0</v>
      </c>
      <c r="MF73" s="25">
        <f t="shared" si="415"/>
        <v>0</v>
      </c>
      <c r="MG73" s="25">
        <f t="shared" si="314"/>
        <v>0</v>
      </c>
      <c r="MH73" s="25">
        <f t="shared" si="315"/>
        <v>0</v>
      </c>
      <c r="MI73" s="25">
        <f t="shared" si="416"/>
        <v>0</v>
      </c>
      <c r="MJ73" s="25">
        <f t="shared" si="316"/>
        <v>0</v>
      </c>
      <c r="MK73" s="25">
        <f t="shared" si="317"/>
        <v>0</v>
      </c>
      <c r="ML73" s="25">
        <f t="shared" si="417"/>
        <v>0</v>
      </c>
      <c r="MM73" s="25">
        <f t="shared" si="318"/>
        <v>0</v>
      </c>
      <c r="MN73" s="25">
        <f t="shared" si="319"/>
        <v>0</v>
      </c>
      <c r="MO73" s="25">
        <f t="shared" si="418"/>
        <v>0</v>
      </c>
      <c r="MP73" s="25">
        <f t="shared" si="320"/>
        <v>0</v>
      </c>
      <c r="MQ73" s="25">
        <f t="shared" si="321"/>
        <v>0</v>
      </c>
      <c r="MR73" s="25">
        <f t="shared" si="419"/>
        <v>0</v>
      </c>
      <c r="MS73" s="29">
        <v>1.4</v>
      </c>
      <c r="MT73" s="29">
        <v>0</v>
      </c>
      <c r="MU73" s="29">
        <v>1</v>
      </c>
      <c r="MV73" s="29">
        <v>1</v>
      </c>
      <c r="MW73" s="25">
        <f t="shared" si="322"/>
        <v>1.4</v>
      </c>
      <c r="MX73" s="25">
        <f t="shared" si="323"/>
        <v>3.36</v>
      </c>
      <c r="MY73" s="25">
        <f t="shared" si="324"/>
        <v>0</v>
      </c>
      <c r="MZ73" s="25">
        <f t="shared" si="325"/>
        <v>0</v>
      </c>
      <c r="NA73" s="25">
        <f t="shared" si="326"/>
        <v>1.4</v>
      </c>
      <c r="NB73" s="25">
        <f t="shared" si="327"/>
        <v>3.36</v>
      </c>
      <c r="NC73" s="25">
        <f t="shared" si="328"/>
        <v>0</v>
      </c>
      <c r="ND73" s="25">
        <f t="shared" si="329"/>
        <v>0</v>
      </c>
      <c r="NE73" s="25">
        <f t="shared" si="420"/>
        <v>1.4</v>
      </c>
      <c r="NF73" s="25">
        <f t="shared" si="420"/>
        <v>3.36</v>
      </c>
      <c r="NG73" s="25">
        <f t="shared" si="420"/>
        <v>0</v>
      </c>
      <c r="NH73" s="25">
        <f t="shared" si="420"/>
        <v>0</v>
      </c>
      <c r="NI73" s="25">
        <f t="shared" si="330"/>
        <v>126</v>
      </c>
      <c r="NJ73" s="25">
        <f t="shared" si="331"/>
        <v>0</v>
      </c>
      <c r="NK73" s="25">
        <f t="shared" si="332"/>
        <v>126</v>
      </c>
      <c r="NL73" s="25">
        <f t="shared" si="333"/>
        <v>68.2</v>
      </c>
      <c r="NM73" s="25">
        <f t="shared" si="334"/>
        <v>0</v>
      </c>
      <c r="NN73" s="25">
        <f t="shared" si="421"/>
        <v>68.2</v>
      </c>
      <c r="NO73" s="25">
        <f t="shared" si="335"/>
        <v>0</v>
      </c>
      <c r="NP73" s="25">
        <f t="shared" si="336"/>
        <v>0</v>
      </c>
      <c r="NQ73" s="25">
        <f t="shared" si="422"/>
        <v>0</v>
      </c>
      <c r="NR73" s="25">
        <f t="shared" si="337"/>
        <v>0</v>
      </c>
      <c r="NS73" s="25">
        <f t="shared" si="338"/>
        <v>0</v>
      </c>
      <c r="NT73" s="25">
        <f t="shared" si="423"/>
        <v>0</v>
      </c>
      <c r="NU73" s="25">
        <f t="shared" si="339"/>
        <v>0</v>
      </c>
      <c r="NV73" s="25">
        <f t="shared" si="340"/>
        <v>0</v>
      </c>
      <c r="NW73" s="25">
        <f t="shared" si="424"/>
        <v>0</v>
      </c>
      <c r="NX73" s="25">
        <f t="shared" si="425"/>
        <v>68.2</v>
      </c>
      <c r="NY73" s="25">
        <f t="shared" si="425"/>
        <v>0</v>
      </c>
      <c r="NZ73" s="25">
        <f t="shared" si="426"/>
        <v>68.2</v>
      </c>
      <c r="OA73" s="25">
        <f t="shared" si="427"/>
        <v>57.8</v>
      </c>
      <c r="OB73" s="25">
        <f t="shared" si="427"/>
        <v>0</v>
      </c>
      <c r="OC73" s="25">
        <f t="shared" si="428"/>
        <v>57.8</v>
      </c>
      <c r="OD73" s="25">
        <f t="shared" si="429"/>
        <v>68.2</v>
      </c>
      <c r="OE73" s="25">
        <f t="shared" si="429"/>
        <v>0</v>
      </c>
      <c r="OF73" s="25">
        <f t="shared" si="429"/>
        <v>68.2</v>
      </c>
      <c r="OG73" s="25">
        <f t="shared" si="341"/>
        <v>0</v>
      </c>
      <c r="OH73" s="25">
        <f t="shared" si="342"/>
        <v>0</v>
      </c>
      <c r="OI73" s="25">
        <f t="shared" si="343"/>
        <v>0</v>
      </c>
      <c r="OJ73" s="25">
        <f t="shared" si="344"/>
        <v>0</v>
      </c>
      <c r="OK73" s="25">
        <f t="shared" si="345"/>
        <v>0</v>
      </c>
      <c r="OL73" s="25">
        <f t="shared" si="346"/>
        <v>0</v>
      </c>
      <c r="OM73" s="25">
        <f t="shared" si="430"/>
        <v>0</v>
      </c>
      <c r="ON73" s="25">
        <f t="shared" si="430"/>
        <v>0</v>
      </c>
      <c r="OO73" s="25">
        <f t="shared" si="430"/>
        <v>0</v>
      </c>
      <c r="OP73" s="25">
        <f t="shared" si="347"/>
        <v>0</v>
      </c>
      <c r="OQ73" s="25">
        <f t="shared" si="348"/>
        <v>0</v>
      </c>
      <c r="OR73" s="25">
        <f t="shared" si="431"/>
        <v>0</v>
      </c>
      <c r="OS73" s="19">
        <v>536297.43000000005</v>
      </c>
      <c r="OT73" s="19">
        <v>2370663.34</v>
      </c>
    </row>
    <row r="74" spans="1:410" ht="33" customHeight="1" x14ac:dyDescent="0.25">
      <c r="A74" s="18"/>
      <c r="B74" s="18" t="s">
        <v>850</v>
      </c>
      <c r="C74" s="18">
        <v>2711.24</v>
      </c>
      <c r="D74" s="16" t="e">
        <f>_xlfn.IFNA(INDEX(#REF!,MATCH(E74,#REF!,0)),0)</f>
        <v>#REF!</v>
      </c>
      <c r="E74" s="18" t="s">
        <v>853</v>
      </c>
      <c r="F74" s="16" t="s">
        <v>765</v>
      </c>
      <c r="G74" s="16" t="s">
        <v>766</v>
      </c>
      <c r="H74" s="16" t="s">
        <v>767</v>
      </c>
      <c r="I74" s="16" t="s">
        <v>768</v>
      </c>
      <c r="J74" s="16" t="s">
        <v>769</v>
      </c>
      <c r="K74" s="16" t="s">
        <v>770</v>
      </c>
      <c r="L74" s="16" t="s">
        <v>771</v>
      </c>
      <c r="M74" s="18">
        <v>1.64</v>
      </c>
      <c r="N74" s="18">
        <v>1.94</v>
      </c>
      <c r="O74" s="18">
        <v>2.04</v>
      </c>
      <c r="P74" s="18">
        <v>2.34</v>
      </c>
      <c r="Q74" s="18">
        <v>0.1</v>
      </c>
      <c r="R74" s="18">
        <v>1.8399999999999999</v>
      </c>
      <c r="S74" s="18">
        <v>2.14</v>
      </c>
      <c r="T74" s="18">
        <v>0.2</v>
      </c>
      <c r="U74" s="18">
        <v>0</v>
      </c>
      <c r="V74" s="18">
        <v>0</v>
      </c>
      <c r="W74" s="18">
        <v>0</v>
      </c>
      <c r="X74" s="18">
        <v>1.64</v>
      </c>
      <c r="Y74" s="18">
        <v>1.9</v>
      </c>
      <c r="Z74" s="20">
        <f t="shared" si="349"/>
        <v>2.1</v>
      </c>
      <c r="AA74" s="18">
        <v>0.22</v>
      </c>
      <c r="AB74" s="18">
        <v>0</v>
      </c>
      <c r="AC74" s="18">
        <v>0</v>
      </c>
      <c r="AD74" s="18">
        <v>0</v>
      </c>
      <c r="AE74" s="18">
        <v>0</v>
      </c>
      <c r="AF74" s="18">
        <v>0</v>
      </c>
      <c r="AG74" s="18">
        <v>1.2</v>
      </c>
      <c r="AH74" s="18">
        <v>1.5</v>
      </c>
      <c r="AI74" s="20">
        <f t="shared" si="350"/>
        <v>2.25</v>
      </c>
      <c r="AJ74" s="18">
        <v>0</v>
      </c>
      <c r="AK74" s="18">
        <v>0</v>
      </c>
      <c r="AL74" s="20">
        <f t="shared" si="351"/>
        <v>0</v>
      </c>
      <c r="AM74" s="18">
        <v>1.64</v>
      </c>
      <c r="AN74" s="18">
        <v>1.5</v>
      </c>
      <c r="AO74" s="18">
        <v>0.15</v>
      </c>
      <c r="AP74" s="18">
        <v>0.22</v>
      </c>
      <c r="AQ74" s="18">
        <v>1.64</v>
      </c>
      <c r="AR74" s="18">
        <v>1.72</v>
      </c>
      <c r="AS74" s="18">
        <v>0.12</v>
      </c>
      <c r="AT74" s="18">
        <v>0.11</v>
      </c>
      <c r="AU74" s="18">
        <v>0</v>
      </c>
      <c r="AV74" s="18">
        <v>1</v>
      </c>
      <c r="AW74" s="18">
        <v>0</v>
      </c>
      <c r="AX74" s="18">
        <v>0</v>
      </c>
      <c r="AY74" s="18">
        <v>0</v>
      </c>
      <c r="AZ74" s="18">
        <v>0</v>
      </c>
      <c r="BA74" s="18">
        <v>0</v>
      </c>
      <c r="BB74" s="18">
        <v>0</v>
      </c>
      <c r="BC74" s="18">
        <v>0</v>
      </c>
      <c r="BD74" s="18">
        <v>0</v>
      </c>
      <c r="BE74" s="18">
        <v>2</v>
      </c>
      <c r="BF74" s="18">
        <v>0</v>
      </c>
      <c r="BG74" s="18">
        <v>0</v>
      </c>
      <c r="BH74" s="18">
        <v>0</v>
      </c>
      <c r="BI74" s="18">
        <v>0</v>
      </c>
      <c r="BJ74" s="18">
        <v>0</v>
      </c>
      <c r="BK74" s="18">
        <v>0</v>
      </c>
      <c r="BL74" s="18">
        <v>0</v>
      </c>
      <c r="BM74" s="18">
        <v>0</v>
      </c>
      <c r="BN74" s="18">
        <v>0</v>
      </c>
      <c r="BO74" s="18">
        <v>0</v>
      </c>
      <c r="BP74" s="18">
        <v>0</v>
      </c>
      <c r="BQ74" s="18">
        <v>0</v>
      </c>
      <c r="BR74" s="18">
        <v>0</v>
      </c>
      <c r="BS74" s="18">
        <v>0</v>
      </c>
      <c r="BT74" s="18">
        <v>0</v>
      </c>
      <c r="BU74" s="18">
        <v>0</v>
      </c>
      <c r="BV74" s="18">
        <v>0</v>
      </c>
      <c r="BW74" s="18">
        <v>0</v>
      </c>
      <c r="BX74" s="18">
        <v>0</v>
      </c>
      <c r="BY74" s="18">
        <v>0</v>
      </c>
      <c r="BZ74" s="18">
        <v>0</v>
      </c>
      <c r="CA74" s="16" t="e">
        <f>_xlfn.IFNA(IF(RIGHT(D74,2)="=G",0,INDEX(#REF!,MATCH(E74,#REF!,0))),0)</f>
        <v>#REF!</v>
      </c>
      <c r="CB74" s="16" t="s">
        <v>776</v>
      </c>
      <c r="CC74" s="18">
        <v>0</v>
      </c>
      <c r="CD74" s="18">
        <v>0</v>
      </c>
      <c r="CE74" s="18">
        <v>1.4</v>
      </c>
      <c r="CF74" s="18">
        <v>0.85</v>
      </c>
      <c r="CG74" s="18">
        <v>0.12</v>
      </c>
      <c r="CH74" s="18">
        <v>2</v>
      </c>
      <c r="CI74" s="16" t="s">
        <v>98</v>
      </c>
      <c r="CJ74" s="18">
        <v>0</v>
      </c>
      <c r="CK74" s="20">
        <f t="shared" si="217"/>
        <v>2.7</v>
      </c>
      <c r="CL74" s="20">
        <f t="shared" si="352"/>
        <v>2.7</v>
      </c>
      <c r="CM74" s="18">
        <v>52.19</v>
      </c>
      <c r="CN74" s="18">
        <v>33.54</v>
      </c>
      <c r="CO74" s="18">
        <v>32.701000000000001</v>
      </c>
      <c r="CP74" s="22">
        <f t="shared" si="218"/>
        <v>33.54</v>
      </c>
      <c r="CQ74" s="22">
        <f t="shared" si="219"/>
        <v>30.84</v>
      </c>
      <c r="CR74" s="22">
        <f t="shared" si="353"/>
        <v>2.7</v>
      </c>
      <c r="CS74" s="22">
        <f t="shared" si="220"/>
        <v>30.94</v>
      </c>
      <c r="CT74" s="22">
        <f t="shared" si="221"/>
        <v>31.14</v>
      </c>
      <c r="CU74" s="18">
        <v>31.14</v>
      </c>
      <c r="CV74" s="22">
        <f t="shared" si="354"/>
        <v>2.1</v>
      </c>
      <c r="CW74" s="22">
        <f t="shared" si="222"/>
        <v>0</v>
      </c>
      <c r="CX74" s="22">
        <f t="shared" si="223"/>
        <v>0</v>
      </c>
      <c r="CY74" s="22">
        <f t="shared" si="224"/>
        <v>33.270000000000003</v>
      </c>
      <c r="CZ74" s="22">
        <f t="shared" si="225"/>
        <v>33.42</v>
      </c>
      <c r="DA74" s="18">
        <v>33.54</v>
      </c>
      <c r="DB74" s="20">
        <f t="shared" si="355"/>
        <v>2.7</v>
      </c>
      <c r="DC74" s="20">
        <f t="shared" si="356"/>
        <v>0</v>
      </c>
      <c r="DD74" s="20">
        <f t="shared" si="357"/>
        <v>2.7</v>
      </c>
      <c r="DE74" s="20">
        <f t="shared" si="226"/>
        <v>0.1</v>
      </c>
      <c r="DF74" s="20">
        <f t="shared" si="227"/>
        <v>0.2</v>
      </c>
      <c r="DG74" s="20">
        <f t="shared" si="228"/>
        <v>2.37</v>
      </c>
      <c r="DH74" s="20">
        <f t="shared" si="229"/>
        <v>0</v>
      </c>
      <c r="DI74" s="20">
        <f t="shared" si="230"/>
        <v>0</v>
      </c>
      <c r="DJ74" s="20">
        <f t="shared" si="231"/>
        <v>0</v>
      </c>
      <c r="DK74" s="20">
        <f t="shared" si="358"/>
        <v>2.67</v>
      </c>
      <c r="DL74" s="20">
        <f t="shared" si="359"/>
        <v>0</v>
      </c>
      <c r="DM74" s="20">
        <f t="shared" si="360"/>
        <v>3.0000000000000249E-2</v>
      </c>
      <c r="DN74" s="20">
        <f t="shared" si="361"/>
        <v>0</v>
      </c>
      <c r="DO74" s="18">
        <v>2.54</v>
      </c>
      <c r="DP74" s="18">
        <v>0</v>
      </c>
      <c r="DQ74" s="18">
        <v>1</v>
      </c>
      <c r="DR74" s="18">
        <v>1</v>
      </c>
      <c r="DS74" s="25">
        <f t="shared" si="362"/>
        <v>2.54</v>
      </c>
      <c r="DT74" s="25">
        <f t="shared" si="363"/>
        <v>0</v>
      </c>
      <c r="DU74" s="25">
        <f t="shared" si="364"/>
        <v>6.86</v>
      </c>
      <c r="DV74" s="25">
        <f t="shared" si="365"/>
        <v>0</v>
      </c>
      <c r="DW74" s="25">
        <f t="shared" si="366"/>
        <v>6.86</v>
      </c>
      <c r="DX74" s="25">
        <f t="shared" si="367"/>
        <v>13.99</v>
      </c>
      <c r="DY74" s="25">
        <f t="shared" si="368"/>
        <v>0</v>
      </c>
      <c r="DZ74" s="25">
        <f t="shared" si="369"/>
        <v>13.99</v>
      </c>
      <c r="EA74" s="25">
        <f t="shared" si="370"/>
        <v>8.81</v>
      </c>
      <c r="EB74" s="25">
        <f t="shared" si="371"/>
        <v>0</v>
      </c>
      <c r="EC74" s="25">
        <f t="shared" si="372"/>
        <v>8.81</v>
      </c>
      <c r="ED74" s="25">
        <f t="shared" si="373"/>
        <v>5.18</v>
      </c>
      <c r="EE74" s="25">
        <f t="shared" si="373"/>
        <v>0</v>
      </c>
      <c r="EF74" s="25">
        <f t="shared" si="374"/>
        <v>5.18</v>
      </c>
      <c r="EG74" s="25">
        <f t="shared" si="375"/>
        <v>8.81</v>
      </c>
      <c r="EH74" s="25">
        <f t="shared" si="375"/>
        <v>0</v>
      </c>
      <c r="EI74" s="25">
        <f t="shared" si="376"/>
        <v>8.81</v>
      </c>
      <c r="EJ74" s="18">
        <v>2711.24</v>
      </c>
      <c r="EK74" s="18">
        <v>2672.54</v>
      </c>
      <c r="EL74" s="18" t="s">
        <v>853</v>
      </c>
      <c r="EM74" s="18" t="s">
        <v>854</v>
      </c>
      <c r="EN74" s="16" t="s">
        <v>774</v>
      </c>
      <c r="EO74" s="16" t="s">
        <v>132</v>
      </c>
      <c r="EP74" s="16" t="e">
        <f>IF(OR(EN74="Cống tròn",EN74="Cống hộp",EN74="Ống nhựa"),INDEX(#REF!,MATCH(E74,#REF!,0)),IF(OR(EN74="Rãnh xây",EN74="Rãnh bê tông"),INDEX(#REF!,MATCH(E74,#REF!,0)),0))</f>
        <v>#REF!</v>
      </c>
      <c r="EQ74" s="18">
        <v>37.499999999999815</v>
      </c>
      <c r="ER74" s="18">
        <v>1</v>
      </c>
      <c r="ES74" s="25">
        <f t="shared" si="377"/>
        <v>37</v>
      </c>
      <c r="ET74" s="1" t="e">
        <f>_xlfn.IFNA(IF(EN74="Cống tròn",INDEX(#REF!,MATCH(E74,#REF!,0)),IF(EN74="Cống hộp",INDEX(#REF!,MATCH(E74,#REF!,0)),EU74&amp;" ,"&amp;EV74)),0)</f>
        <v>#REF!</v>
      </c>
      <c r="EU74" s="16" t="s">
        <v>769</v>
      </c>
      <c r="EV74" s="16" t="s">
        <v>775</v>
      </c>
      <c r="EW74" s="16" t="e">
        <f>_xlfn.IFNA(INDEX(#REF!,MATCH(E74,#REF!,0)),0)</f>
        <v>#REF!</v>
      </c>
      <c r="EX74" s="16"/>
      <c r="EY74" s="18">
        <v>0</v>
      </c>
      <c r="EZ74" s="18">
        <v>0</v>
      </c>
      <c r="FA74" s="18">
        <v>0</v>
      </c>
      <c r="FB74" s="19">
        <v>0</v>
      </c>
      <c r="FC74" s="19">
        <v>0</v>
      </c>
      <c r="FD74" s="25">
        <f t="shared" si="232"/>
        <v>0</v>
      </c>
      <c r="FE74" s="25">
        <f t="shared" si="378"/>
        <v>0</v>
      </c>
      <c r="FF74" s="18">
        <v>0.1</v>
      </c>
      <c r="FG74" s="18">
        <v>2</v>
      </c>
      <c r="FH74" s="18">
        <v>1</v>
      </c>
      <c r="FI74" s="25">
        <f t="shared" si="379"/>
        <v>1.2</v>
      </c>
      <c r="FJ74" s="18">
        <v>0</v>
      </c>
      <c r="FK74" s="18">
        <v>0</v>
      </c>
      <c r="FL74" s="18">
        <v>0.2</v>
      </c>
      <c r="FM74" s="18">
        <v>1.4</v>
      </c>
      <c r="FN74" s="18">
        <v>0</v>
      </c>
      <c r="FO74" s="25">
        <f t="shared" si="380"/>
        <v>1.4</v>
      </c>
      <c r="FP74" s="18">
        <v>1.4999999999999999E-2</v>
      </c>
      <c r="FQ74" s="18">
        <v>1</v>
      </c>
      <c r="FR74" s="25">
        <f t="shared" si="233"/>
        <v>36</v>
      </c>
      <c r="FS74" s="25">
        <f t="shared" si="234"/>
        <v>0.52500000000000002</v>
      </c>
      <c r="FT74" s="25">
        <f t="shared" si="235"/>
        <v>36.524999999999999</v>
      </c>
      <c r="FU74" s="25">
        <f t="shared" si="236"/>
        <v>-0.97499999999981668</v>
      </c>
      <c r="FV74" s="25" t="str">
        <f t="shared" si="381"/>
        <v>Thêm 01</v>
      </c>
      <c r="FW74" s="25">
        <f t="shared" si="382"/>
        <v>0.04</v>
      </c>
      <c r="FX74" s="16"/>
      <c r="FY74" s="16"/>
      <c r="FZ74" s="16"/>
      <c r="GA74" s="16"/>
      <c r="GB74" s="19">
        <v>0</v>
      </c>
      <c r="GC74" s="19">
        <v>0</v>
      </c>
      <c r="GD74" s="19">
        <v>0</v>
      </c>
      <c r="GE74" s="19">
        <v>0</v>
      </c>
      <c r="GF74" s="19">
        <v>0</v>
      </c>
      <c r="GG74" s="19">
        <v>0</v>
      </c>
      <c r="GH74" s="19">
        <v>0</v>
      </c>
      <c r="GI74" s="19">
        <v>0</v>
      </c>
      <c r="GJ74" s="19">
        <v>0</v>
      </c>
      <c r="GK74" s="19">
        <v>0</v>
      </c>
      <c r="GL74" s="25">
        <f t="shared" si="237"/>
        <v>0</v>
      </c>
      <c r="GM74" s="25">
        <f t="shared" si="383"/>
        <v>0</v>
      </c>
      <c r="GN74" s="19">
        <v>0</v>
      </c>
      <c r="GO74" s="19">
        <v>0</v>
      </c>
      <c r="GP74" s="19">
        <v>0</v>
      </c>
      <c r="GQ74" s="19">
        <v>0</v>
      </c>
      <c r="GR74" s="1" t="e">
        <f>_xlfn.IFNA(INDEX(#REF!,MATCH(E74,#REF!,0)),0)</f>
        <v>#REF!</v>
      </c>
      <c r="GS74" s="16"/>
      <c r="GT74" s="18">
        <v>0</v>
      </c>
      <c r="GU74" s="18">
        <v>0</v>
      </c>
      <c r="GV74" s="18">
        <v>0</v>
      </c>
      <c r="GW74" s="18">
        <v>0</v>
      </c>
      <c r="GX74" s="25">
        <f t="shared" si="238"/>
        <v>0</v>
      </c>
      <c r="GY74" s="25">
        <f t="shared" si="239"/>
        <v>0</v>
      </c>
      <c r="GZ74" s="25">
        <f t="shared" si="384"/>
        <v>0</v>
      </c>
      <c r="HA74" s="1" t="e" cm="1">
        <f t="array" ref="HA74">INDEX(#REF!,MATCH(EJ74&amp;EK74&amp;HD74&amp;HE74&amp;HF74,#REF!&amp;#REF!&amp;#REF!&amp;#REF!&amp;#REF!,0))</f>
        <v>#REF!</v>
      </c>
      <c r="HB74" s="16"/>
      <c r="HC74" s="25">
        <f t="shared" si="385"/>
        <v>0</v>
      </c>
      <c r="HD74" s="18">
        <v>0</v>
      </c>
      <c r="HE74" s="18">
        <v>0</v>
      </c>
      <c r="HF74" s="18">
        <v>0</v>
      </c>
      <c r="HG74" s="1" t="e" cm="1">
        <f t="array" ref="HG74">INDEX(#REF!,MATCH(EJ74&amp;EK74&amp;HJ74&amp;HK74&amp;HL74,#REF!&amp;#REF!&amp;#REF!&amp;#REF!&amp;#REF!,0))</f>
        <v>#REF!</v>
      </c>
      <c r="HH74" s="16"/>
      <c r="HI74" s="25">
        <f t="shared" si="386"/>
        <v>0</v>
      </c>
      <c r="HJ74" s="25">
        <f t="shared" si="387"/>
        <v>0</v>
      </c>
      <c r="HK74" s="19">
        <v>0</v>
      </c>
      <c r="HL74" s="19">
        <v>0</v>
      </c>
      <c r="HM74" s="18">
        <v>0.01</v>
      </c>
      <c r="HN74" s="18">
        <v>1</v>
      </c>
      <c r="HO74" s="25">
        <f t="shared" si="388"/>
        <v>0</v>
      </c>
      <c r="HP74" s="25">
        <f t="shared" si="389"/>
        <v>0</v>
      </c>
      <c r="HQ74" s="25">
        <f t="shared" si="390"/>
        <v>0</v>
      </c>
      <c r="HR74" s="25">
        <f t="shared" si="391"/>
        <v>0</v>
      </c>
      <c r="HS74" s="25">
        <f t="shared" si="392"/>
        <v>0</v>
      </c>
      <c r="HT74" s="19">
        <v>0</v>
      </c>
      <c r="HU74" s="19">
        <v>0</v>
      </c>
      <c r="HV74" s="19">
        <v>0</v>
      </c>
      <c r="HW74" s="25">
        <f t="shared" si="393"/>
        <v>0</v>
      </c>
      <c r="HX74" s="19">
        <v>0</v>
      </c>
      <c r="HY74" s="19">
        <v>0</v>
      </c>
      <c r="HZ74" s="18">
        <v>33.54</v>
      </c>
      <c r="IA74" s="20">
        <f>ROUND(IF(EN74="Cống tròn",IF(EN74="Cống tròn",IF(EU74="Không có móng",IQ74-FF74,IF(EU74="Đế",IP74-FN74,IF(OR(EU74="Móng bê tông",EU74="Móng bê tông kết hợp đế"),II74-FJ74,0))),0),IF(EN74="Cống hộp",IF(AND(EN74="Cống hộp",EU74="Không có móng"),IQ74-GF74,IF(AND(EN74="Cống hộp",EU74="Móng bê tông"),IJ74-GB74,0)),IF(OR(EN74="Rãnh xây",EN74="Rãnh bê tông"),IF(OR(EN74="Rãnh xây",EN74="Rãnh bê tông"),IK74-GB74,0),IF(EN74="Ống nhựa",IF(AND(EN74="Ống nhựa",EU74="Không đắp cát"),IQ74-HT74,IF(AND(EN74="Ống nhựa",EU74="Đắp cát"),IH74-HX74,0)),IF(EN74="Rãnh thang",IF(EN74="Rãnh thang",IF(EU74="Móng bê tông",#REF!-#REF!,IQ74),0),0))))),2)</f>
        <v>31.14</v>
      </c>
      <c r="IB74" s="20">
        <f t="shared" si="394"/>
        <v>2.3999999999999986</v>
      </c>
      <c r="IC74" s="20">
        <f t="shared" si="240"/>
        <v>31.14</v>
      </c>
      <c r="ID74" s="20">
        <f t="shared" si="241"/>
        <v>0</v>
      </c>
      <c r="IE74" s="20">
        <f t="shared" si="242"/>
        <v>0</v>
      </c>
      <c r="IF74" s="20">
        <f t="shared" si="243"/>
        <v>0</v>
      </c>
      <c r="IG74" s="20">
        <f>IF(EN74="Rãnh thang",IF(AND(EN74="Rãnh thang",EU74="Móng bê tông"),IQ74-#REF!,0),IF(EN74="Ống nhựa",IF(AND(EN74="Ống nhựa",EU74="Đắp cát"),IQ74-HT74,0),IF(EN74="Cống tròn",IF(EN74="Cống tròn",IF(OR(EU74="Móng bê tông",EU74="Móng bê tông kết hợp đế"),IM74-FL74,0),0),IF(EN74="Cống hộp",IF(AND(EN74="Cống hộp",EU74="Móng bê tông"),IN74-GD74,0),IF(OR(EN74="Rãnh xây",EN74="Rãnh bê tông"),IF(AND(EN74="Rãnh xây",EU74="Móng bê tông"),IO74-GD74,IF(AND(EN74="Rãnh bê tông",EU74="Móng bê tông"),IO74-GD74,0)),0)))))</f>
        <v>31.14</v>
      </c>
      <c r="IH74" s="20">
        <f t="shared" si="244"/>
        <v>0</v>
      </c>
      <c r="II74" s="20">
        <f t="shared" si="245"/>
        <v>31.14</v>
      </c>
      <c r="IJ74" s="20">
        <f t="shared" si="246"/>
        <v>0</v>
      </c>
      <c r="IK74" s="20">
        <f t="shared" si="247"/>
        <v>0</v>
      </c>
      <c r="IL74" s="20">
        <f t="shared" si="248"/>
        <v>31.34</v>
      </c>
      <c r="IM74" s="20">
        <f t="shared" si="249"/>
        <v>31.34</v>
      </c>
      <c r="IN74" s="20">
        <f t="shared" si="250"/>
        <v>0</v>
      </c>
      <c r="IO74" s="20">
        <f t="shared" si="251"/>
        <v>0</v>
      </c>
      <c r="IP74" s="20">
        <f t="shared" si="252"/>
        <v>0</v>
      </c>
      <c r="IQ74" s="18">
        <v>31.44</v>
      </c>
      <c r="IR74" s="25">
        <f t="shared" si="395"/>
        <v>0</v>
      </c>
      <c r="IS74" s="25">
        <f t="shared" si="253"/>
        <v>0</v>
      </c>
      <c r="IT74" s="25">
        <f t="shared" si="254"/>
        <v>0</v>
      </c>
      <c r="IU74" s="25">
        <f>ROUND(IF(EN74="Cống tròn",IF(EN74="Cống tròn",IV74+FF74,0),IF(EN74="Cống hộp",IF(EN74="Cống hộp",IV74+GP74,0),IF(OR(EN74="Rãnh xây",EN74="Rãnh bê tông"),IF(OR(EN74="Rãnh xây",EN74="Rãnh bê tông"),IV74+GP74,0),IF(EN74="ống nhựa",IF(EN74="Ống nhựa",IV74+HT74,0),IF(EN74="Rãnh thang",IF(EN74="Rãnh thang",IQ74+#REF!,0),0))))),2)</f>
        <v>31.09</v>
      </c>
      <c r="IV74" s="18">
        <v>30.99</v>
      </c>
      <c r="IW74" s="25">
        <f t="shared" si="255"/>
        <v>31.09</v>
      </c>
      <c r="IX74" s="25">
        <f t="shared" si="256"/>
        <v>0</v>
      </c>
      <c r="IY74" s="25">
        <f t="shared" si="257"/>
        <v>0</v>
      </c>
      <c r="IZ74" s="25">
        <f t="shared" si="258"/>
        <v>0</v>
      </c>
      <c r="JA74" s="25">
        <f t="shared" si="259"/>
        <v>0</v>
      </c>
      <c r="JB74" s="18">
        <v>32.090000000000003</v>
      </c>
      <c r="JC74" s="20">
        <f>ROUND(IF(EN74="Cống tròn",IF(EN74="Cống tròn",IF(EU74="Không có móng",JS74-FF74,IF(EU74="Đế",JR74-FN74,IF(OR(EU74="Móng bê tông",EU74="Móng bê tông kết hợp đế"),JK74-FJ74,0))),0),IF(EN74="Cống hộp",IF(AND(EN74="Cống hộp",EU74="Không có móng"),JS74-GF74,IF(AND(EN74="Cống hộp",EU74="Móng bê tông"),JL74-GB74,0)),IF(OR(EN74="Rãnh xây",EN74="Rãnh bê tông"),IF(OR(EN74="Rãnh xây",EN74="Rãnh bê tông"),JM74-GB74,0),IF(EN74="Ống nhựa",IF(AND(EN74="Ống nhựa",EU74="Không đắp cát"),JS74-HT74,IF(AND(EN74="Ống nhựa",EU74="Đắp cát"),JJ74-HX74,0)),IF(EN74="Rãnh thang",IF(EN74="Rãnh thang",IF(EU74="Móng bê tông",#REF!-#REF!,JS74),0),0))))),2)</f>
        <v>29.69</v>
      </c>
      <c r="JD74" s="20">
        <f t="shared" si="396"/>
        <v>2.4000000000000021</v>
      </c>
      <c r="JE74" s="20">
        <f t="shared" si="260"/>
        <v>29.689999999999998</v>
      </c>
      <c r="JF74" s="20">
        <f t="shared" si="261"/>
        <v>0</v>
      </c>
      <c r="JG74" s="20">
        <f t="shared" si="262"/>
        <v>0</v>
      </c>
      <c r="JH74" s="20">
        <f t="shared" si="263"/>
        <v>0</v>
      </c>
      <c r="JI74" s="20">
        <f>IF(EN74="Rãnh thang",IF(AND(EN74="Rãnh thang",EU74="Móng bê tông"),JS74-#REF!,0),IF(EN74="Ống nhựa",IF(AND(EN74="Ống nhựa",EU74="Đắp cát"),JS74-HT74,0),IF(EN74="Cống tròn",IF(EN74="Cống tròn",IF(OR(EU74="Móng bê tông",EU74="Móng bê tông kết hợp đế"),JO74-FL74,0),0),IF(EN74="Cống hộp",IF(AND(EN74="Cống hộp",EU74="Móng bê tông"),JP74-GD74,0),IF(OR(EN74="Rãnh xây",EN74="Rãnh bê tông"),IF(AND(EN74="Rãnh xây",EU74="Móng bê tông"),JQ74-GD74,IF(AND(EN74="Rãnh bê tông",EU74="Móng bê tông"),JQ74-GD74,0)),0)))))</f>
        <v>29.689999999999998</v>
      </c>
      <c r="JJ74" s="20">
        <f t="shared" si="264"/>
        <v>0</v>
      </c>
      <c r="JK74" s="20">
        <f t="shared" si="265"/>
        <v>29.689999999999998</v>
      </c>
      <c r="JL74" s="20">
        <f t="shared" si="266"/>
        <v>0</v>
      </c>
      <c r="JM74" s="20">
        <f t="shared" si="267"/>
        <v>0</v>
      </c>
      <c r="JN74" s="20">
        <f t="shared" si="268"/>
        <v>29.889999999999997</v>
      </c>
      <c r="JO74" s="20">
        <f t="shared" si="269"/>
        <v>29.889999999999997</v>
      </c>
      <c r="JP74" s="20">
        <f t="shared" si="270"/>
        <v>0</v>
      </c>
      <c r="JQ74" s="20">
        <f t="shared" si="271"/>
        <v>0</v>
      </c>
      <c r="JR74" s="20">
        <f t="shared" si="272"/>
        <v>0</v>
      </c>
      <c r="JS74" s="26">
        <v>29.99</v>
      </c>
      <c r="JT74" s="25">
        <f t="shared" si="397"/>
        <v>0</v>
      </c>
      <c r="JU74" s="25">
        <f t="shared" si="273"/>
        <v>0</v>
      </c>
      <c r="JV74" s="25">
        <f t="shared" si="274"/>
        <v>0</v>
      </c>
      <c r="JW74" s="25">
        <f>ROUND(IF(EN74="Cống tròn",IF(EN74="Cống tròn",JX74+FF74,0),IF(EN74="Cống hộp",IF(EN74="Cống hộp",JX74+GP74,0),IF(OR(EN74="Rãnh xây",EN74="Rãnh bê tông"),IF(OR(EN74="Rãnh xây",EN74="Rãnh bê tông"),JX74+GP74,0),IF(EN74="ống nhựa",IF(EN74="Ống nhựa",JX74+HT74,0),IF(EN74="Rãnh thang",IF(EN74="Rãnh thang",JS74+#REF!,0),0))))),2)</f>
        <v>31.09</v>
      </c>
      <c r="JX74" s="27">
        <v>30.99</v>
      </c>
      <c r="JY74" s="25">
        <f t="shared" si="275"/>
        <v>31.09</v>
      </c>
      <c r="JZ74" s="25">
        <f t="shared" si="276"/>
        <v>0</v>
      </c>
      <c r="KA74" s="25">
        <f t="shared" si="277"/>
        <v>0</v>
      </c>
      <c r="KB74" s="25">
        <f t="shared" si="278"/>
        <v>0</v>
      </c>
      <c r="KC74" s="25">
        <f t="shared" si="279"/>
        <v>0</v>
      </c>
      <c r="KD74" s="28" t="s">
        <v>98</v>
      </c>
      <c r="KE74" s="27">
        <v>0</v>
      </c>
      <c r="KF74" s="25">
        <f t="shared" si="280"/>
        <v>2.3999999999999986</v>
      </c>
      <c r="KG74" s="25">
        <f t="shared" si="398"/>
        <v>2.3999999999999986</v>
      </c>
      <c r="KH74" s="27">
        <v>0</v>
      </c>
      <c r="KI74" s="25">
        <f t="shared" si="281"/>
        <v>2.4000000000000021</v>
      </c>
      <c r="KJ74" s="25">
        <f t="shared" si="399"/>
        <v>2.4000000000000021</v>
      </c>
      <c r="KK74" s="25">
        <f t="shared" si="282"/>
        <v>0</v>
      </c>
      <c r="KL74" s="25">
        <f t="shared" si="283"/>
        <v>0</v>
      </c>
      <c r="KM74" s="25">
        <f t="shared" si="400"/>
        <v>0</v>
      </c>
      <c r="KN74" s="25">
        <f t="shared" si="284"/>
        <v>0</v>
      </c>
      <c r="KO74" s="25">
        <f t="shared" si="285"/>
        <v>0</v>
      </c>
      <c r="KP74" s="25">
        <f t="shared" si="401"/>
        <v>0</v>
      </c>
      <c r="KQ74" s="25">
        <f t="shared" si="286"/>
        <v>0.2</v>
      </c>
      <c r="KR74" s="25">
        <f t="shared" si="287"/>
        <v>0.2</v>
      </c>
      <c r="KS74" s="25">
        <f t="shared" si="402"/>
        <v>0.2</v>
      </c>
      <c r="KT74" s="25">
        <f t="shared" si="288"/>
        <v>0</v>
      </c>
      <c r="KU74" s="25">
        <f t="shared" si="289"/>
        <v>0</v>
      </c>
      <c r="KV74" s="25">
        <f t="shared" si="403"/>
        <v>0</v>
      </c>
      <c r="KW74" s="25">
        <f t="shared" si="290"/>
        <v>0</v>
      </c>
      <c r="KX74" s="25">
        <f t="shared" si="291"/>
        <v>0</v>
      </c>
      <c r="KY74" s="25">
        <f t="shared" si="404"/>
        <v>0</v>
      </c>
      <c r="KZ74" s="25">
        <f t="shared" si="292"/>
        <v>0</v>
      </c>
      <c r="LA74" s="25">
        <f t="shared" si="293"/>
        <v>0</v>
      </c>
      <c r="LB74" s="25">
        <f t="shared" si="405"/>
        <v>0</v>
      </c>
      <c r="LC74" s="25">
        <f t="shared" si="294"/>
        <v>1.4</v>
      </c>
      <c r="LD74" s="25">
        <f t="shared" si="295"/>
        <v>1.4</v>
      </c>
      <c r="LE74" s="25">
        <f t="shared" si="406"/>
        <v>1.4</v>
      </c>
      <c r="LF74" s="25">
        <f t="shared" si="296"/>
        <v>0</v>
      </c>
      <c r="LG74" s="25">
        <f t="shared" si="297"/>
        <v>0</v>
      </c>
      <c r="LH74" s="25">
        <f t="shared" si="407"/>
        <v>0</v>
      </c>
      <c r="LI74" s="25">
        <f t="shared" si="298"/>
        <v>0</v>
      </c>
      <c r="LJ74" s="25">
        <f t="shared" si="299"/>
        <v>0</v>
      </c>
      <c r="LK74" s="25">
        <f t="shared" si="408"/>
        <v>0</v>
      </c>
      <c r="LL74" s="25">
        <f t="shared" si="300"/>
        <v>0</v>
      </c>
      <c r="LM74" s="25">
        <f t="shared" si="301"/>
        <v>0</v>
      </c>
      <c r="LN74" s="25">
        <f t="shared" si="409"/>
        <v>0</v>
      </c>
      <c r="LO74" s="25">
        <f t="shared" si="302"/>
        <v>0</v>
      </c>
      <c r="LP74" s="25">
        <f t="shared" si="303"/>
        <v>0</v>
      </c>
      <c r="LQ74" s="25">
        <f t="shared" si="410"/>
        <v>0</v>
      </c>
      <c r="LR74" s="25">
        <f t="shared" si="304"/>
        <v>0</v>
      </c>
      <c r="LS74" s="25">
        <f t="shared" si="305"/>
        <v>0</v>
      </c>
      <c r="LT74" s="25">
        <f t="shared" si="411"/>
        <v>0</v>
      </c>
      <c r="LU74" s="25">
        <f t="shared" si="306"/>
        <v>0</v>
      </c>
      <c r="LV74" s="25">
        <f t="shared" si="307"/>
        <v>0</v>
      </c>
      <c r="LW74" s="25">
        <f t="shared" si="412"/>
        <v>0</v>
      </c>
      <c r="LX74" s="25">
        <f t="shared" si="308"/>
        <v>0</v>
      </c>
      <c r="LY74" s="25">
        <f t="shared" si="309"/>
        <v>0</v>
      </c>
      <c r="LZ74" s="25">
        <f t="shared" si="413"/>
        <v>0</v>
      </c>
      <c r="MA74" s="25">
        <f t="shared" si="310"/>
        <v>0</v>
      </c>
      <c r="MB74" s="25">
        <f t="shared" si="311"/>
        <v>0</v>
      </c>
      <c r="MC74" s="25">
        <f t="shared" si="414"/>
        <v>0</v>
      </c>
      <c r="MD74" s="25">
        <f t="shared" si="312"/>
        <v>0</v>
      </c>
      <c r="ME74" s="25">
        <f t="shared" si="313"/>
        <v>0</v>
      </c>
      <c r="MF74" s="25">
        <f t="shared" si="415"/>
        <v>0</v>
      </c>
      <c r="MG74" s="25">
        <f t="shared" si="314"/>
        <v>0</v>
      </c>
      <c r="MH74" s="25">
        <f t="shared" si="315"/>
        <v>0</v>
      </c>
      <c r="MI74" s="25">
        <f t="shared" si="416"/>
        <v>0</v>
      </c>
      <c r="MJ74" s="25">
        <f t="shared" si="316"/>
        <v>0</v>
      </c>
      <c r="MK74" s="25">
        <f t="shared" si="317"/>
        <v>0</v>
      </c>
      <c r="ML74" s="25">
        <f t="shared" si="417"/>
        <v>0</v>
      </c>
      <c r="MM74" s="25">
        <f t="shared" si="318"/>
        <v>0</v>
      </c>
      <c r="MN74" s="25">
        <f t="shared" si="319"/>
        <v>0</v>
      </c>
      <c r="MO74" s="25">
        <f t="shared" si="418"/>
        <v>0</v>
      </c>
      <c r="MP74" s="25">
        <f t="shared" si="320"/>
        <v>0</v>
      </c>
      <c r="MQ74" s="25">
        <f t="shared" si="321"/>
        <v>0</v>
      </c>
      <c r="MR74" s="25">
        <f t="shared" si="419"/>
        <v>0</v>
      </c>
      <c r="MS74" s="29">
        <v>1.4</v>
      </c>
      <c r="MT74" s="29">
        <v>0</v>
      </c>
      <c r="MU74" s="29">
        <v>1</v>
      </c>
      <c r="MV74" s="29">
        <v>1</v>
      </c>
      <c r="MW74" s="25">
        <f t="shared" si="322"/>
        <v>1.4</v>
      </c>
      <c r="MX74" s="25">
        <f t="shared" si="323"/>
        <v>3.36</v>
      </c>
      <c r="MY74" s="25">
        <f t="shared" si="324"/>
        <v>0</v>
      </c>
      <c r="MZ74" s="25">
        <f t="shared" si="325"/>
        <v>0</v>
      </c>
      <c r="NA74" s="25">
        <f t="shared" si="326"/>
        <v>1.4</v>
      </c>
      <c r="NB74" s="25">
        <f t="shared" si="327"/>
        <v>3.36</v>
      </c>
      <c r="NC74" s="25">
        <f t="shared" si="328"/>
        <v>0</v>
      </c>
      <c r="ND74" s="25">
        <f t="shared" si="329"/>
        <v>0</v>
      </c>
      <c r="NE74" s="25">
        <f t="shared" si="420"/>
        <v>1.4</v>
      </c>
      <c r="NF74" s="25">
        <f t="shared" si="420"/>
        <v>3.36</v>
      </c>
      <c r="NG74" s="25">
        <f t="shared" si="420"/>
        <v>0</v>
      </c>
      <c r="NH74" s="25">
        <f t="shared" si="420"/>
        <v>0</v>
      </c>
      <c r="NI74" s="25">
        <f t="shared" si="330"/>
        <v>126</v>
      </c>
      <c r="NJ74" s="25">
        <f t="shared" si="331"/>
        <v>0</v>
      </c>
      <c r="NK74" s="25">
        <f t="shared" si="332"/>
        <v>126</v>
      </c>
      <c r="NL74" s="25">
        <f t="shared" si="333"/>
        <v>68.2</v>
      </c>
      <c r="NM74" s="25">
        <f t="shared" si="334"/>
        <v>0</v>
      </c>
      <c r="NN74" s="25">
        <f t="shared" si="421"/>
        <v>68.2</v>
      </c>
      <c r="NO74" s="25">
        <f t="shared" si="335"/>
        <v>0</v>
      </c>
      <c r="NP74" s="25">
        <f t="shared" si="336"/>
        <v>0</v>
      </c>
      <c r="NQ74" s="25">
        <f t="shared" si="422"/>
        <v>0</v>
      </c>
      <c r="NR74" s="25">
        <f t="shared" si="337"/>
        <v>0</v>
      </c>
      <c r="NS74" s="25">
        <f t="shared" si="338"/>
        <v>0</v>
      </c>
      <c r="NT74" s="25">
        <f t="shared" si="423"/>
        <v>0</v>
      </c>
      <c r="NU74" s="25">
        <f t="shared" si="339"/>
        <v>0</v>
      </c>
      <c r="NV74" s="25">
        <f t="shared" si="340"/>
        <v>0</v>
      </c>
      <c r="NW74" s="25">
        <f t="shared" si="424"/>
        <v>0</v>
      </c>
      <c r="NX74" s="25">
        <f t="shared" si="425"/>
        <v>68.2</v>
      </c>
      <c r="NY74" s="25">
        <f t="shared" si="425"/>
        <v>0</v>
      </c>
      <c r="NZ74" s="25">
        <f t="shared" si="426"/>
        <v>68.2</v>
      </c>
      <c r="OA74" s="25">
        <f t="shared" si="427"/>
        <v>57.8</v>
      </c>
      <c r="OB74" s="25">
        <f t="shared" si="427"/>
        <v>0</v>
      </c>
      <c r="OC74" s="25">
        <f t="shared" si="428"/>
        <v>57.8</v>
      </c>
      <c r="OD74" s="25">
        <f t="shared" si="429"/>
        <v>68.2</v>
      </c>
      <c r="OE74" s="25">
        <f t="shared" si="429"/>
        <v>0</v>
      </c>
      <c r="OF74" s="25">
        <f t="shared" si="429"/>
        <v>68.2</v>
      </c>
      <c r="OG74" s="25">
        <f t="shared" si="341"/>
        <v>0</v>
      </c>
      <c r="OH74" s="25">
        <f t="shared" si="342"/>
        <v>0</v>
      </c>
      <c r="OI74" s="25">
        <f t="shared" si="343"/>
        <v>0</v>
      </c>
      <c r="OJ74" s="25">
        <f t="shared" si="344"/>
        <v>0</v>
      </c>
      <c r="OK74" s="25">
        <f t="shared" si="345"/>
        <v>0</v>
      </c>
      <c r="OL74" s="25">
        <f t="shared" si="346"/>
        <v>0</v>
      </c>
      <c r="OM74" s="25">
        <f t="shared" si="430"/>
        <v>0</v>
      </c>
      <c r="ON74" s="25">
        <f t="shared" si="430"/>
        <v>0</v>
      </c>
      <c r="OO74" s="25">
        <f t="shared" si="430"/>
        <v>0</v>
      </c>
      <c r="OP74" s="25">
        <f t="shared" si="347"/>
        <v>0</v>
      </c>
      <c r="OQ74" s="25">
        <f t="shared" si="348"/>
        <v>0</v>
      </c>
      <c r="OR74" s="25">
        <f t="shared" si="431"/>
        <v>0</v>
      </c>
      <c r="OS74" s="19">
        <v>536336.13</v>
      </c>
      <c r="OT74" s="19">
        <v>2370663.34</v>
      </c>
    </row>
    <row r="75" spans="1:410" ht="33" customHeight="1" x14ac:dyDescent="0.25">
      <c r="A75" s="18"/>
      <c r="B75" s="18" t="s">
        <v>850</v>
      </c>
      <c r="C75" s="18">
        <v>2672.54</v>
      </c>
      <c r="D75" s="16" t="e">
        <f>_xlfn.IFNA(INDEX(#REF!,MATCH(E75,#REF!,0)),0)</f>
        <v>#REF!</v>
      </c>
      <c r="E75" s="18" t="s">
        <v>854</v>
      </c>
      <c r="F75" s="16" t="s">
        <v>765</v>
      </c>
      <c r="G75" s="16" t="s">
        <v>766</v>
      </c>
      <c r="H75" s="16" t="s">
        <v>767</v>
      </c>
      <c r="I75" s="16" t="s">
        <v>768</v>
      </c>
      <c r="J75" s="16" t="s">
        <v>769</v>
      </c>
      <c r="K75" s="16" t="s">
        <v>770</v>
      </c>
      <c r="L75" s="16" t="s">
        <v>771</v>
      </c>
      <c r="M75" s="18">
        <v>1.64</v>
      </c>
      <c r="N75" s="18">
        <v>1.94</v>
      </c>
      <c r="O75" s="18">
        <v>2.04</v>
      </c>
      <c r="P75" s="18">
        <v>2.34</v>
      </c>
      <c r="Q75" s="18">
        <v>0.1</v>
      </c>
      <c r="R75" s="18">
        <v>1.8399999999999999</v>
      </c>
      <c r="S75" s="18">
        <v>2.14</v>
      </c>
      <c r="T75" s="18">
        <v>0.2</v>
      </c>
      <c r="U75" s="18">
        <v>0</v>
      </c>
      <c r="V75" s="18">
        <v>0</v>
      </c>
      <c r="W75" s="18">
        <v>0</v>
      </c>
      <c r="X75" s="18">
        <v>1.64</v>
      </c>
      <c r="Y75" s="18">
        <v>1.9</v>
      </c>
      <c r="Z75" s="20">
        <f t="shared" si="349"/>
        <v>2.1</v>
      </c>
      <c r="AA75" s="18">
        <v>0.22</v>
      </c>
      <c r="AB75" s="18">
        <v>0</v>
      </c>
      <c r="AC75" s="18">
        <v>0</v>
      </c>
      <c r="AD75" s="18">
        <v>0</v>
      </c>
      <c r="AE75" s="18">
        <v>0</v>
      </c>
      <c r="AF75" s="18">
        <v>0</v>
      </c>
      <c r="AG75" s="18">
        <v>1.2</v>
      </c>
      <c r="AH75" s="18">
        <v>1.5</v>
      </c>
      <c r="AI75" s="20">
        <f t="shared" si="350"/>
        <v>2.25</v>
      </c>
      <c r="AJ75" s="18">
        <v>0</v>
      </c>
      <c r="AK75" s="18">
        <v>0</v>
      </c>
      <c r="AL75" s="20">
        <f t="shared" si="351"/>
        <v>0</v>
      </c>
      <c r="AM75" s="18">
        <v>1.64</v>
      </c>
      <c r="AN75" s="18">
        <v>1.5</v>
      </c>
      <c r="AO75" s="18">
        <v>0.15</v>
      </c>
      <c r="AP75" s="18">
        <v>0.22</v>
      </c>
      <c r="AQ75" s="18">
        <v>1.64</v>
      </c>
      <c r="AR75" s="18">
        <v>1.72</v>
      </c>
      <c r="AS75" s="18">
        <v>0.12</v>
      </c>
      <c r="AT75" s="18">
        <v>0.11</v>
      </c>
      <c r="AU75" s="18">
        <v>0</v>
      </c>
      <c r="AV75" s="18">
        <v>1</v>
      </c>
      <c r="AW75" s="18">
        <v>0</v>
      </c>
      <c r="AX75" s="18">
        <v>0</v>
      </c>
      <c r="AY75" s="18">
        <v>0</v>
      </c>
      <c r="AZ75" s="18">
        <v>0</v>
      </c>
      <c r="BA75" s="18">
        <v>0</v>
      </c>
      <c r="BB75" s="18">
        <v>0</v>
      </c>
      <c r="BC75" s="18">
        <v>0</v>
      </c>
      <c r="BD75" s="18">
        <v>0</v>
      </c>
      <c r="BE75" s="18">
        <v>2</v>
      </c>
      <c r="BF75" s="18">
        <v>0</v>
      </c>
      <c r="BG75" s="18">
        <v>0</v>
      </c>
      <c r="BH75" s="18">
        <v>0</v>
      </c>
      <c r="BI75" s="18">
        <v>0</v>
      </c>
      <c r="BJ75" s="18">
        <v>0</v>
      </c>
      <c r="BK75" s="18">
        <v>0</v>
      </c>
      <c r="BL75" s="18">
        <v>0</v>
      </c>
      <c r="BM75" s="18">
        <v>0</v>
      </c>
      <c r="BN75" s="18">
        <v>0</v>
      </c>
      <c r="BO75" s="18">
        <v>0</v>
      </c>
      <c r="BP75" s="18">
        <v>0</v>
      </c>
      <c r="BQ75" s="18">
        <v>0</v>
      </c>
      <c r="BR75" s="18">
        <v>0</v>
      </c>
      <c r="BS75" s="18">
        <v>0</v>
      </c>
      <c r="BT75" s="18">
        <v>0</v>
      </c>
      <c r="BU75" s="18">
        <v>0</v>
      </c>
      <c r="BV75" s="18">
        <v>0</v>
      </c>
      <c r="BW75" s="18">
        <v>0</v>
      </c>
      <c r="BX75" s="18">
        <v>0</v>
      </c>
      <c r="BY75" s="18">
        <v>0</v>
      </c>
      <c r="BZ75" s="18">
        <v>0</v>
      </c>
      <c r="CA75" s="16" t="e">
        <f>_xlfn.IFNA(IF(RIGHT(D75,2)="=G",0,INDEX(#REF!,MATCH(E75,#REF!,0))),0)</f>
        <v>#REF!</v>
      </c>
      <c r="CB75" s="16" t="s">
        <v>776</v>
      </c>
      <c r="CC75" s="18">
        <v>0</v>
      </c>
      <c r="CD75" s="18">
        <v>0</v>
      </c>
      <c r="CE75" s="18">
        <v>1.4</v>
      </c>
      <c r="CF75" s="18">
        <v>0.85</v>
      </c>
      <c r="CG75" s="18">
        <v>0.12</v>
      </c>
      <c r="CH75" s="18">
        <v>2</v>
      </c>
      <c r="CI75" s="16" t="s">
        <v>98</v>
      </c>
      <c r="CJ75" s="18">
        <v>0</v>
      </c>
      <c r="CK75" s="20">
        <f t="shared" si="217"/>
        <v>2.7</v>
      </c>
      <c r="CL75" s="20">
        <f t="shared" si="352"/>
        <v>2.7</v>
      </c>
      <c r="CM75" s="18">
        <v>50.24</v>
      </c>
      <c r="CN75" s="18">
        <v>32.090000000000003</v>
      </c>
      <c r="CO75" s="18">
        <v>31.251000000000005</v>
      </c>
      <c r="CP75" s="22">
        <f t="shared" si="218"/>
        <v>32.090000000000003</v>
      </c>
      <c r="CQ75" s="22">
        <f t="shared" si="219"/>
        <v>29.39</v>
      </c>
      <c r="CR75" s="22">
        <f t="shared" si="353"/>
        <v>2.7</v>
      </c>
      <c r="CS75" s="22">
        <f t="shared" si="220"/>
        <v>29.490000000000002</v>
      </c>
      <c r="CT75" s="22">
        <f t="shared" si="221"/>
        <v>29.69</v>
      </c>
      <c r="CU75" s="18">
        <v>29.69</v>
      </c>
      <c r="CV75" s="22">
        <f t="shared" si="354"/>
        <v>2.1</v>
      </c>
      <c r="CW75" s="22">
        <f t="shared" si="222"/>
        <v>0</v>
      </c>
      <c r="CX75" s="22">
        <f t="shared" si="223"/>
        <v>0</v>
      </c>
      <c r="CY75" s="22">
        <f t="shared" si="224"/>
        <v>31.82</v>
      </c>
      <c r="CZ75" s="22">
        <f t="shared" si="225"/>
        <v>31.97</v>
      </c>
      <c r="DA75" s="18">
        <v>32.090000000000003</v>
      </c>
      <c r="DB75" s="20">
        <f t="shared" si="355"/>
        <v>2.7</v>
      </c>
      <c r="DC75" s="20">
        <f t="shared" si="356"/>
        <v>0</v>
      </c>
      <c r="DD75" s="20">
        <f t="shared" si="357"/>
        <v>2.7</v>
      </c>
      <c r="DE75" s="20">
        <f t="shared" si="226"/>
        <v>0.1</v>
      </c>
      <c r="DF75" s="20">
        <f t="shared" si="227"/>
        <v>0.2</v>
      </c>
      <c r="DG75" s="20">
        <f t="shared" si="228"/>
        <v>2.37</v>
      </c>
      <c r="DH75" s="20">
        <f t="shared" si="229"/>
        <v>0</v>
      </c>
      <c r="DI75" s="20">
        <f t="shared" si="230"/>
        <v>0</v>
      </c>
      <c r="DJ75" s="20">
        <f t="shared" si="231"/>
        <v>0</v>
      </c>
      <c r="DK75" s="20">
        <f t="shared" si="358"/>
        <v>2.67</v>
      </c>
      <c r="DL75" s="20">
        <f t="shared" si="359"/>
        <v>0</v>
      </c>
      <c r="DM75" s="20">
        <f t="shared" si="360"/>
        <v>3.0000000000000249E-2</v>
      </c>
      <c r="DN75" s="20">
        <f t="shared" si="361"/>
        <v>0</v>
      </c>
      <c r="DO75" s="18">
        <v>2.54</v>
      </c>
      <c r="DP75" s="18">
        <v>0</v>
      </c>
      <c r="DQ75" s="18">
        <v>1</v>
      </c>
      <c r="DR75" s="18">
        <v>1</v>
      </c>
      <c r="DS75" s="25">
        <f t="shared" si="362"/>
        <v>2.54</v>
      </c>
      <c r="DT75" s="25">
        <f t="shared" si="363"/>
        <v>0</v>
      </c>
      <c r="DU75" s="25">
        <f t="shared" si="364"/>
        <v>6.86</v>
      </c>
      <c r="DV75" s="25">
        <f t="shared" si="365"/>
        <v>0</v>
      </c>
      <c r="DW75" s="25">
        <f t="shared" si="366"/>
        <v>6.86</v>
      </c>
      <c r="DX75" s="25">
        <f t="shared" si="367"/>
        <v>13.99</v>
      </c>
      <c r="DY75" s="25">
        <f t="shared" si="368"/>
        <v>0</v>
      </c>
      <c r="DZ75" s="25">
        <f t="shared" si="369"/>
        <v>13.99</v>
      </c>
      <c r="EA75" s="25">
        <f t="shared" si="370"/>
        <v>8.81</v>
      </c>
      <c r="EB75" s="25">
        <f t="shared" si="371"/>
        <v>0</v>
      </c>
      <c r="EC75" s="25">
        <f t="shared" si="372"/>
        <v>8.81</v>
      </c>
      <c r="ED75" s="25">
        <f t="shared" si="373"/>
        <v>5.18</v>
      </c>
      <c r="EE75" s="25">
        <f t="shared" si="373"/>
        <v>0</v>
      </c>
      <c r="EF75" s="25">
        <f t="shared" si="374"/>
        <v>5.18</v>
      </c>
      <c r="EG75" s="25">
        <f t="shared" si="375"/>
        <v>8.81</v>
      </c>
      <c r="EH75" s="25">
        <f t="shared" si="375"/>
        <v>0</v>
      </c>
      <c r="EI75" s="25">
        <f t="shared" si="376"/>
        <v>8.81</v>
      </c>
      <c r="EJ75" s="18">
        <v>2672.54</v>
      </c>
      <c r="EK75" s="18">
        <v>2633.84</v>
      </c>
      <c r="EL75" s="18" t="s">
        <v>854</v>
      </c>
      <c r="EM75" s="18" t="s">
        <v>855</v>
      </c>
      <c r="EN75" s="16" t="s">
        <v>774</v>
      </c>
      <c r="EO75" s="16" t="s">
        <v>132</v>
      </c>
      <c r="EP75" s="16" t="e">
        <f>IF(OR(EN75="Cống tròn",EN75="Cống hộp",EN75="Ống nhựa"),INDEX(#REF!,MATCH(E75,#REF!,0)),IF(OR(EN75="Rãnh xây",EN75="Rãnh bê tông"),INDEX(#REF!,MATCH(E75,#REF!,0)),0))</f>
        <v>#REF!</v>
      </c>
      <c r="EQ75" s="18">
        <v>37.499999999999815</v>
      </c>
      <c r="ER75" s="18">
        <v>1</v>
      </c>
      <c r="ES75" s="25">
        <f t="shared" si="377"/>
        <v>37</v>
      </c>
      <c r="ET75" s="1" t="e">
        <f>_xlfn.IFNA(IF(EN75="Cống tròn",INDEX(#REF!,MATCH(E75,#REF!,0)),IF(EN75="Cống hộp",INDEX(#REF!,MATCH(E75,#REF!,0)),EU75&amp;" ,"&amp;EV75)),0)</f>
        <v>#REF!</v>
      </c>
      <c r="EU75" s="16" t="s">
        <v>769</v>
      </c>
      <c r="EV75" s="16" t="s">
        <v>775</v>
      </c>
      <c r="EW75" s="16" t="e">
        <f>_xlfn.IFNA(INDEX(#REF!,MATCH(E75,#REF!,0)),0)</f>
        <v>#REF!</v>
      </c>
      <c r="EX75" s="16"/>
      <c r="EY75" s="18">
        <v>0</v>
      </c>
      <c r="EZ75" s="18">
        <v>0</v>
      </c>
      <c r="FA75" s="18">
        <v>0</v>
      </c>
      <c r="FB75" s="19">
        <v>0</v>
      </c>
      <c r="FC75" s="19">
        <v>0</v>
      </c>
      <c r="FD75" s="25">
        <f t="shared" si="232"/>
        <v>0</v>
      </c>
      <c r="FE75" s="25">
        <f t="shared" si="378"/>
        <v>0</v>
      </c>
      <c r="FF75" s="18">
        <v>0.1</v>
      </c>
      <c r="FG75" s="18">
        <v>2</v>
      </c>
      <c r="FH75" s="18">
        <v>1</v>
      </c>
      <c r="FI75" s="25">
        <f t="shared" si="379"/>
        <v>1.2</v>
      </c>
      <c r="FJ75" s="18">
        <v>0</v>
      </c>
      <c r="FK75" s="18">
        <v>0</v>
      </c>
      <c r="FL75" s="18">
        <v>0.2</v>
      </c>
      <c r="FM75" s="18">
        <v>1.4</v>
      </c>
      <c r="FN75" s="18">
        <v>0</v>
      </c>
      <c r="FO75" s="25">
        <f t="shared" si="380"/>
        <v>1.4</v>
      </c>
      <c r="FP75" s="18">
        <v>1.4999999999999999E-2</v>
      </c>
      <c r="FQ75" s="18">
        <v>1</v>
      </c>
      <c r="FR75" s="25">
        <f t="shared" si="233"/>
        <v>36</v>
      </c>
      <c r="FS75" s="25">
        <f t="shared" si="234"/>
        <v>0.52500000000000002</v>
      </c>
      <c r="FT75" s="25">
        <f t="shared" si="235"/>
        <v>36.524999999999999</v>
      </c>
      <c r="FU75" s="25">
        <f t="shared" si="236"/>
        <v>-0.97499999999981668</v>
      </c>
      <c r="FV75" s="25" t="str">
        <f t="shared" si="381"/>
        <v>Thêm 01</v>
      </c>
      <c r="FW75" s="25">
        <f t="shared" si="382"/>
        <v>0.04</v>
      </c>
      <c r="FX75" s="16"/>
      <c r="FY75" s="16"/>
      <c r="FZ75" s="16"/>
      <c r="GA75" s="16"/>
      <c r="GB75" s="19">
        <v>0</v>
      </c>
      <c r="GC75" s="19">
        <v>0</v>
      </c>
      <c r="GD75" s="19">
        <v>0</v>
      </c>
      <c r="GE75" s="19">
        <v>0</v>
      </c>
      <c r="GF75" s="19">
        <v>0</v>
      </c>
      <c r="GG75" s="19">
        <v>0</v>
      </c>
      <c r="GH75" s="19">
        <v>0</v>
      </c>
      <c r="GI75" s="19">
        <v>0</v>
      </c>
      <c r="GJ75" s="19">
        <v>0</v>
      </c>
      <c r="GK75" s="19">
        <v>0</v>
      </c>
      <c r="GL75" s="25">
        <f t="shared" si="237"/>
        <v>0</v>
      </c>
      <c r="GM75" s="25">
        <f t="shared" si="383"/>
        <v>0</v>
      </c>
      <c r="GN75" s="19">
        <v>0</v>
      </c>
      <c r="GO75" s="19">
        <v>0</v>
      </c>
      <c r="GP75" s="19">
        <v>0</v>
      </c>
      <c r="GQ75" s="19">
        <v>0</v>
      </c>
      <c r="GR75" s="1" t="e">
        <f>_xlfn.IFNA(INDEX(#REF!,MATCH(E75,#REF!,0)),0)</f>
        <v>#REF!</v>
      </c>
      <c r="GS75" s="16"/>
      <c r="GT75" s="18">
        <v>0</v>
      </c>
      <c r="GU75" s="18">
        <v>0</v>
      </c>
      <c r="GV75" s="18">
        <v>0</v>
      </c>
      <c r="GW75" s="18">
        <v>0</v>
      </c>
      <c r="GX75" s="25">
        <f t="shared" si="238"/>
        <v>0</v>
      </c>
      <c r="GY75" s="25">
        <f t="shared" si="239"/>
        <v>0</v>
      </c>
      <c r="GZ75" s="25">
        <f t="shared" si="384"/>
        <v>0</v>
      </c>
      <c r="HA75" s="1" t="e" cm="1">
        <f t="array" ref="HA75">INDEX(#REF!,MATCH(EJ75&amp;EK75&amp;HD75&amp;HE75&amp;HF75,#REF!&amp;#REF!&amp;#REF!&amp;#REF!&amp;#REF!,0))</f>
        <v>#REF!</v>
      </c>
      <c r="HB75" s="16"/>
      <c r="HC75" s="25">
        <f t="shared" si="385"/>
        <v>0</v>
      </c>
      <c r="HD75" s="18">
        <v>0</v>
      </c>
      <c r="HE75" s="18">
        <v>0</v>
      </c>
      <c r="HF75" s="18">
        <v>0</v>
      </c>
      <c r="HG75" s="1" t="e" cm="1">
        <f t="array" ref="HG75">INDEX(#REF!,MATCH(EJ75&amp;EK75&amp;HJ75&amp;HK75&amp;HL75,#REF!&amp;#REF!&amp;#REF!&amp;#REF!&amp;#REF!,0))</f>
        <v>#REF!</v>
      </c>
      <c r="HH75" s="16"/>
      <c r="HI75" s="25">
        <f t="shared" si="386"/>
        <v>0</v>
      </c>
      <c r="HJ75" s="25">
        <f t="shared" si="387"/>
        <v>0</v>
      </c>
      <c r="HK75" s="19">
        <v>0</v>
      </c>
      <c r="HL75" s="19">
        <v>0</v>
      </c>
      <c r="HM75" s="18">
        <v>0.01</v>
      </c>
      <c r="HN75" s="18">
        <v>1</v>
      </c>
      <c r="HO75" s="25">
        <f t="shared" si="388"/>
        <v>0</v>
      </c>
      <c r="HP75" s="25">
        <f t="shared" si="389"/>
        <v>0</v>
      </c>
      <c r="HQ75" s="25">
        <f t="shared" si="390"/>
        <v>0</v>
      </c>
      <c r="HR75" s="25">
        <f t="shared" si="391"/>
        <v>0</v>
      </c>
      <c r="HS75" s="25">
        <f t="shared" si="392"/>
        <v>0</v>
      </c>
      <c r="HT75" s="19">
        <v>0</v>
      </c>
      <c r="HU75" s="19">
        <v>0</v>
      </c>
      <c r="HV75" s="19">
        <v>0</v>
      </c>
      <c r="HW75" s="25">
        <f t="shared" si="393"/>
        <v>0</v>
      </c>
      <c r="HX75" s="19">
        <v>0</v>
      </c>
      <c r="HY75" s="19">
        <v>0</v>
      </c>
      <c r="HZ75" s="18">
        <v>32.090000000000003</v>
      </c>
      <c r="IA75" s="20">
        <f>ROUND(IF(EN75="Cống tròn",IF(EN75="Cống tròn",IF(EU75="Không có móng",IQ75-FF75,IF(EU75="Đế",IP75-FN75,IF(OR(EU75="Móng bê tông",EU75="Móng bê tông kết hợp đế"),II75-FJ75,0))),0),IF(EN75="Cống hộp",IF(AND(EN75="Cống hộp",EU75="Không có móng"),IQ75-GF75,IF(AND(EN75="Cống hộp",EU75="Móng bê tông"),IJ75-GB75,0)),IF(OR(EN75="Rãnh xây",EN75="Rãnh bê tông"),IF(OR(EN75="Rãnh xây",EN75="Rãnh bê tông"),IK75-GB75,0),IF(EN75="Ống nhựa",IF(AND(EN75="Ống nhựa",EU75="Không đắp cát"),IQ75-HT75,IF(AND(EN75="Ống nhựa",EU75="Đắp cát"),IH75-HX75,0)),IF(EN75="Rãnh thang",IF(EN75="Rãnh thang",IF(EU75="Móng bê tông",#REF!-#REF!,IQ75),0),0))))),2)</f>
        <v>29.69</v>
      </c>
      <c r="IB75" s="20">
        <f t="shared" si="394"/>
        <v>2.4000000000000021</v>
      </c>
      <c r="IC75" s="20">
        <f t="shared" si="240"/>
        <v>29.689999999999998</v>
      </c>
      <c r="ID75" s="20">
        <f t="shared" si="241"/>
        <v>0</v>
      </c>
      <c r="IE75" s="20">
        <f t="shared" si="242"/>
        <v>0</v>
      </c>
      <c r="IF75" s="20">
        <f t="shared" si="243"/>
        <v>0</v>
      </c>
      <c r="IG75" s="20">
        <f>IF(EN75="Rãnh thang",IF(AND(EN75="Rãnh thang",EU75="Móng bê tông"),IQ75-#REF!,0),IF(EN75="Ống nhựa",IF(AND(EN75="Ống nhựa",EU75="Đắp cát"),IQ75-HT75,0),IF(EN75="Cống tròn",IF(EN75="Cống tròn",IF(OR(EU75="Móng bê tông",EU75="Móng bê tông kết hợp đế"),IM75-FL75,0),0),IF(EN75="Cống hộp",IF(AND(EN75="Cống hộp",EU75="Móng bê tông"),IN75-GD75,0),IF(OR(EN75="Rãnh xây",EN75="Rãnh bê tông"),IF(AND(EN75="Rãnh xây",EU75="Móng bê tông"),IO75-GD75,IF(AND(EN75="Rãnh bê tông",EU75="Móng bê tông"),IO75-GD75,0)),0)))))</f>
        <v>29.689999999999998</v>
      </c>
      <c r="IH75" s="20">
        <f t="shared" si="244"/>
        <v>0</v>
      </c>
      <c r="II75" s="20">
        <f t="shared" si="245"/>
        <v>29.689999999999998</v>
      </c>
      <c r="IJ75" s="20">
        <f t="shared" si="246"/>
        <v>0</v>
      </c>
      <c r="IK75" s="20">
        <f t="shared" si="247"/>
        <v>0</v>
      </c>
      <c r="IL75" s="20">
        <f t="shared" si="248"/>
        <v>29.889999999999997</v>
      </c>
      <c r="IM75" s="20">
        <f t="shared" si="249"/>
        <v>29.889999999999997</v>
      </c>
      <c r="IN75" s="20">
        <f t="shared" si="250"/>
        <v>0</v>
      </c>
      <c r="IO75" s="20">
        <f t="shared" si="251"/>
        <v>0</v>
      </c>
      <c r="IP75" s="20">
        <f t="shared" si="252"/>
        <v>0</v>
      </c>
      <c r="IQ75" s="18">
        <v>29.99</v>
      </c>
      <c r="IR75" s="25">
        <f t="shared" si="395"/>
        <v>0</v>
      </c>
      <c r="IS75" s="25">
        <f t="shared" si="253"/>
        <v>0</v>
      </c>
      <c r="IT75" s="25">
        <f t="shared" si="254"/>
        <v>0</v>
      </c>
      <c r="IU75" s="25">
        <f>ROUND(IF(EN75="Cống tròn",IF(EN75="Cống tròn",IV75+FF75,0),IF(EN75="Cống hộp",IF(EN75="Cống hộp",IV75+GP75,0),IF(OR(EN75="Rãnh xây",EN75="Rãnh bê tông"),IF(OR(EN75="Rãnh xây",EN75="Rãnh bê tông"),IV75+GP75,0),IF(EN75="ống nhựa",IF(EN75="Ống nhựa",IV75+HT75,0),IF(EN75="Rãnh thang",IF(EN75="Rãnh thang",IQ75+#REF!,0),0))))),2)</f>
        <v>29.64</v>
      </c>
      <c r="IV75" s="18">
        <v>29.54</v>
      </c>
      <c r="IW75" s="25">
        <f t="shared" si="255"/>
        <v>29.64</v>
      </c>
      <c r="IX75" s="25">
        <f t="shared" si="256"/>
        <v>0</v>
      </c>
      <c r="IY75" s="25">
        <f t="shared" si="257"/>
        <v>0</v>
      </c>
      <c r="IZ75" s="25">
        <f t="shared" si="258"/>
        <v>0</v>
      </c>
      <c r="JA75" s="25">
        <f t="shared" si="259"/>
        <v>0</v>
      </c>
      <c r="JB75" s="18">
        <v>30.64</v>
      </c>
      <c r="JC75" s="20">
        <f>ROUND(IF(EN75="Cống tròn",IF(EN75="Cống tròn",IF(EU75="Không có móng",JS75-FF75,IF(EU75="Đế",JR75-FN75,IF(OR(EU75="Móng bê tông",EU75="Móng bê tông kết hợp đế"),JK75-FJ75,0))),0),IF(EN75="Cống hộp",IF(AND(EN75="Cống hộp",EU75="Không có móng"),JS75-GF75,IF(AND(EN75="Cống hộp",EU75="Móng bê tông"),JL75-GB75,0)),IF(OR(EN75="Rãnh xây",EN75="Rãnh bê tông"),IF(OR(EN75="Rãnh xây",EN75="Rãnh bê tông"),JM75-GB75,0),IF(EN75="Ống nhựa",IF(AND(EN75="Ống nhựa",EU75="Không đắp cát"),JS75-HT75,IF(AND(EN75="Ống nhựa",EU75="Đắp cát"),JJ75-HX75,0)),IF(EN75="Rãnh thang",IF(EN75="Rãnh thang",IF(EU75="Móng bê tông",#REF!-#REF!,JS75),0),0))))),2)</f>
        <v>28.24</v>
      </c>
      <c r="JD75" s="20">
        <f t="shared" si="396"/>
        <v>2.4000000000000021</v>
      </c>
      <c r="JE75" s="20">
        <f t="shared" si="260"/>
        <v>28.24</v>
      </c>
      <c r="JF75" s="20">
        <f t="shared" si="261"/>
        <v>0</v>
      </c>
      <c r="JG75" s="20">
        <f t="shared" si="262"/>
        <v>0</v>
      </c>
      <c r="JH75" s="20">
        <f t="shared" si="263"/>
        <v>0</v>
      </c>
      <c r="JI75" s="20">
        <f>IF(EN75="Rãnh thang",IF(AND(EN75="Rãnh thang",EU75="Móng bê tông"),JS75-#REF!,0),IF(EN75="Ống nhựa",IF(AND(EN75="Ống nhựa",EU75="Đắp cát"),JS75-HT75,0),IF(EN75="Cống tròn",IF(EN75="Cống tròn",IF(OR(EU75="Móng bê tông",EU75="Móng bê tông kết hợp đế"),JO75-FL75,0),0),IF(EN75="Cống hộp",IF(AND(EN75="Cống hộp",EU75="Móng bê tông"),JP75-GD75,0),IF(OR(EN75="Rãnh xây",EN75="Rãnh bê tông"),IF(AND(EN75="Rãnh xây",EU75="Móng bê tông"),JQ75-GD75,IF(AND(EN75="Rãnh bê tông",EU75="Móng bê tông"),JQ75-GD75,0)),0)))))</f>
        <v>28.24</v>
      </c>
      <c r="JJ75" s="20">
        <f t="shared" si="264"/>
        <v>0</v>
      </c>
      <c r="JK75" s="20">
        <f t="shared" si="265"/>
        <v>28.24</v>
      </c>
      <c r="JL75" s="20">
        <f t="shared" si="266"/>
        <v>0</v>
      </c>
      <c r="JM75" s="20">
        <f t="shared" si="267"/>
        <v>0</v>
      </c>
      <c r="JN75" s="20">
        <f t="shared" si="268"/>
        <v>28.439999999999998</v>
      </c>
      <c r="JO75" s="20">
        <f t="shared" si="269"/>
        <v>28.439999999999998</v>
      </c>
      <c r="JP75" s="20">
        <f t="shared" si="270"/>
        <v>0</v>
      </c>
      <c r="JQ75" s="20">
        <f t="shared" si="271"/>
        <v>0</v>
      </c>
      <c r="JR75" s="20">
        <f t="shared" si="272"/>
        <v>0</v>
      </c>
      <c r="JS75" s="26">
        <v>28.54</v>
      </c>
      <c r="JT75" s="25">
        <f t="shared" si="397"/>
        <v>0</v>
      </c>
      <c r="JU75" s="25">
        <f t="shared" si="273"/>
        <v>0</v>
      </c>
      <c r="JV75" s="25">
        <f t="shared" si="274"/>
        <v>0</v>
      </c>
      <c r="JW75" s="25">
        <f>ROUND(IF(EN75="Cống tròn",IF(EN75="Cống tròn",JX75+FF75,0),IF(EN75="Cống hộp",IF(EN75="Cống hộp",JX75+GP75,0),IF(OR(EN75="Rãnh xây",EN75="Rãnh bê tông"),IF(OR(EN75="Rãnh xây",EN75="Rãnh bê tông"),JX75+GP75,0),IF(EN75="ống nhựa",IF(EN75="Ống nhựa",JX75+HT75,0),IF(EN75="Rãnh thang",IF(EN75="Rãnh thang",JS75+#REF!,0),0))))),2)</f>
        <v>29.64</v>
      </c>
      <c r="JX75" s="27">
        <v>29.54</v>
      </c>
      <c r="JY75" s="25">
        <f t="shared" si="275"/>
        <v>29.64</v>
      </c>
      <c r="JZ75" s="25">
        <f t="shared" si="276"/>
        <v>0</v>
      </c>
      <c r="KA75" s="25">
        <f t="shared" si="277"/>
        <v>0</v>
      </c>
      <c r="KB75" s="25">
        <f t="shared" si="278"/>
        <v>0</v>
      </c>
      <c r="KC75" s="25">
        <f t="shared" si="279"/>
        <v>0</v>
      </c>
      <c r="KD75" s="28" t="s">
        <v>98</v>
      </c>
      <c r="KE75" s="27">
        <v>0</v>
      </c>
      <c r="KF75" s="25">
        <f t="shared" si="280"/>
        <v>2.4000000000000021</v>
      </c>
      <c r="KG75" s="25">
        <f t="shared" si="398"/>
        <v>2.4000000000000021</v>
      </c>
      <c r="KH75" s="27">
        <v>0</v>
      </c>
      <c r="KI75" s="25">
        <f t="shared" si="281"/>
        <v>2.4000000000000021</v>
      </c>
      <c r="KJ75" s="25">
        <f t="shared" si="399"/>
        <v>2.4000000000000021</v>
      </c>
      <c r="KK75" s="25">
        <f t="shared" si="282"/>
        <v>0</v>
      </c>
      <c r="KL75" s="25">
        <f t="shared" si="283"/>
        <v>0</v>
      </c>
      <c r="KM75" s="25">
        <f t="shared" si="400"/>
        <v>0</v>
      </c>
      <c r="KN75" s="25">
        <f t="shared" si="284"/>
        <v>0</v>
      </c>
      <c r="KO75" s="25">
        <f t="shared" si="285"/>
        <v>0</v>
      </c>
      <c r="KP75" s="25">
        <f t="shared" si="401"/>
        <v>0</v>
      </c>
      <c r="KQ75" s="25">
        <f t="shared" si="286"/>
        <v>0.2</v>
      </c>
      <c r="KR75" s="25">
        <f t="shared" si="287"/>
        <v>0.2</v>
      </c>
      <c r="KS75" s="25">
        <f t="shared" si="402"/>
        <v>0.2</v>
      </c>
      <c r="KT75" s="25">
        <f t="shared" si="288"/>
        <v>0</v>
      </c>
      <c r="KU75" s="25">
        <f t="shared" si="289"/>
        <v>0</v>
      </c>
      <c r="KV75" s="25">
        <f t="shared" si="403"/>
        <v>0</v>
      </c>
      <c r="KW75" s="25">
        <f t="shared" si="290"/>
        <v>0</v>
      </c>
      <c r="KX75" s="25">
        <f t="shared" si="291"/>
        <v>0</v>
      </c>
      <c r="KY75" s="25">
        <f t="shared" si="404"/>
        <v>0</v>
      </c>
      <c r="KZ75" s="25">
        <f t="shared" si="292"/>
        <v>0</v>
      </c>
      <c r="LA75" s="25">
        <f t="shared" si="293"/>
        <v>0</v>
      </c>
      <c r="LB75" s="25">
        <f t="shared" si="405"/>
        <v>0</v>
      </c>
      <c r="LC75" s="25">
        <f t="shared" si="294"/>
        <v>1.4</v>
      </c>
      <c r="LD75" s="25">
        <f t="shared" si="295"/>
        <v>1.4</v>
      </c>
      <c r="LE75" s="25">
        <f t="shared" si="406"/>
        <v>1.4</v>
      </c>
      <c r="LF75" s="25">
        <f t="shared" si="296"/>
        <v>0</v>
      </c>
      <c r="LG75" s="25">
        <f t="shared" si="297"/>
        <v>0</v>
      </c>
      <c r="LH75" s="25">
        <f t="shared" si="407"/>
        <v>0</v>
      </c>
      <c r="LI75" s="25">
        <f t="shared" si="298"/>
        <v>0</v>
      </c>
      <c r="LJ75" s="25">
        <f t="shared" si="299"/>
        <v>0</v>
      </c>
      <c r="LK75" s="25">
        <f t="shared" si="408"/>
        <v>0</v>
      </c>
      <c r="LL75" s="25">
        <f t="shared" si="300"/>
        <v>0</v>
      </c>
      <c r="LM75" s="25">
        <f t="shared" si="301"/>
        <v>0</v>
      </c>
      <c r="LN75" s="25">
        <f t="shared" si="409"/>
        <v>0</v>
      </c>
      <c r="LO75" s="25">
        <f t="shared" si="302"/>
        <v>0</v>
      </c>
      <c r="LP75" s="25">
        <f t="shared" si="303"/>
        <v>0</v>
      </c>
      <c r="LQ75" s="25">
        <f t="shared" si="410"/>
        <v>0</v>
      </c>
      <c r="LR75" s="25">
        <f t="shared" si="304"/>
        <v>0</v>
      </c>
      <c r="LS75" s="25">
        <f t="shared" si="305"/>
        <v>0</v>
      </c>
      <c r="LT75" s="25">
        <f t="shared" si="411"/>
        <v>0</v>
      </c>
      <c r="LU75" s="25">
        <f t="shared" si="306"/>
        <v>0</v>
      </c>
      <c r="LV75" s="25">
        <f t="shared" si="307"/>
        <v>0</v>
      </c>
      <c r="LW75" s="25">
        <f t="shared" si="412"/>
        <v>0</v>
      </c>
      <c r="LX75" s="25">
        <f t="shared" si="308"/>
        <v>0</v>
      </c>
      <c r="LY75" s="25">
        <f t="shared" si="309"/>
        <v>0</v>
      </c>
      <c r="LZ75" s="25">
        <f t="shared" si="413"/>
        <v>0</v>
      </c>
      <c r="MA75" s="25">
        <f t="shared" si="310"/>
        <v>0</v>
      </c>
      <c r="MB75" s="25">
        <f t="shared" si="311"/>
        <v>0</v>
      </c>
      <c r="MC75" s="25">
        <f t="shared" si="414"/>
        <v>0</v>
      </c>
      <c r="MD75" s="25">
        <f t="shared" si="312"/>
        <v>0</v>
      </c>
      <c r="ME75" s="25">
        <f t="shared" si="313"/>
        <v>0</v>
      </c>
      <c r="MF75" s="25">
        <f t="shared" si="415"/>
        <v>0</v>
      </c>
      <c r="MG75" s="25">
        <f t="shared" si="314"/>
        <v>0</v>
      </c>
      <c r="MH75" s="25">
        <f t="shared" si="315"/>
        <v>0</v>
      </c>
      <c r="MI75" s="25">
        <f t="shared" si="416"/>
        <v>0</v>
      </c>
      <c r="MJ75" s="25">
        <f t="shared" si="316"/>
        <v>0</v>
      </c>
      <c r="MK75" s="25">
        <f t="shared" si="317"/>
        <v>0</v>
      </c>
      <c r="ML75" s="25">
        <f t="shared" si="417"/>
        <v>0</v>
      </c>
      <c r="MM75" s="25">
        <f t="shared" si="318"/>
        <v>0</v>
      </c>
      <c r="MN75" s="25">
        <f t="shared" si="319"/>
        <v>0</v>
      </c>
      <c r="MO75" s="25">
        <f t="shared" si="418"/>
        <v>0</v>
      </c>
      <c r="MP75" s="25">
        <f t="shared" si="320"/>
        <v>0</v>
      </c>
      <c r="MQ75" s="25">
        <f t="shared" si="321"/>
        <v>0</v>
      </c>
      <c r="MR75" s="25">
        <f t="shared" si="419"/>
        <v>0</v>
      </c>
      <c r="MS75" s="29">
        <v>1.4</v>
      </c>
      <c r="MT75" s="29">
        <v>0</v>
      </c>
      <c r="MU75" s="29">
        <v>1</v>
      </c>
      <c r="MV75" s="29">
        <v>1</v>
      </c>
      <c r="MW75" s="25">
        <f t="shared" si="322"/>
        <v>1.4</v>
      </c>
      <c r="MX75" s="25">
        <f t="shared" si="323"/>
        <v>3.36</v>
      </c>
      <c r="MY75" s="25">
        <f t="shared" si="324"/>
        <v>0</v>
      </c>
      <c r="MZ75" s="25">
        <f t="shared" si="325"/>
        <v>0</v>
      </c>
      <c r="NA75" s="25">
        <f t="shared" si="326"/>
        <v>1.4</v>
      </c>
      <c r="NB75" s="25">
        <f t="shared" si="327"/>
        <v>3.36</v>
      </c>
      <c r="NC75" s="25">
        <f t="shared" si="328"/>
        <v>0</v>
      </c>
      <c r="ND75" s="25">
        <f t="shared" si="329"/>
        <v>0</v>
      </c>
      <c r="NE75" s="25">
        <f t="shared" si="420"/>
        <v>1.4</v>
      </c>
      <c r="NF75" s="25">
        <f t="shared" si="420"/>
        <v>3.36</v>
      </c>
      <c r="NG75" s="25">
        <f t="shared" si="420"/>
        <v>0</v>
      </c>
      <c r="NH75" s="25">
        <f t="shared" si="420"/>
        <v>0</v>
      </c>
      <c r="NI75" s="25">
        <f t="shared" si="330"/>
        <v>126</v>
      </c>
      <c r="NJ75" s="25">
        <f t="shared" si="331"/>
        <v>0</v>
      </c>
      <c r="NK75" s="25">
        <f t="shared" si="332"/>
        <v>126</v>
      </c>
      <c r="NL75" s="25">
        <f t="shared" si="333"/>
        <v>68.2</v>
      </c>
      <c r="NM75" s="25">
        <f t="shared" si="334"/>
        <v>0</v>
      </c>
      <c r="NN75" s="25">
        <f t="shared" si="421"/>
        <v>68.2</v>
      </c>
      <c r="NO75" s="25">
        <f t="shared" si="335"/>
        <v>0</v>
      </c>
      <c r="NP75" s="25">
        <f t="shared" si="336"/>
        <v>0</v>
      </c>
      <c r="NQ75" s="25">
        <f t="shared" si="422"/>
        <v>0</v>
      </c>
      <c r="NR75" s="25">
        <f t="shared" si="337"/>
        <v>0</v>
      </c>
      <c r="NS75" s="25">
        <f t="shared" si="338"/>
        <v>0</v>
      </c>
      <c r="NT75" s="25">
        <f t="shared" si="423"/>
        <v>0</v>
      </c>
      <c r="NU75" s="25">
        <f t="shared" si="339"/>
        <v>0</v>
      </c>
      <c r="NV75" s="25">
        <f t="shared" si="340"/>
        <v>0</v>
      </c>
      <c r="NW75" s="25">
        <f t="shared" si="424"/>
        <v>0</v>
      </c>
      <c r="NX75" s="25">
        <f t="shared" si="425"/>
        <v>68.2</v>
      </c>
      <c r="NY75" s="25">
        <f t="shared" si="425"/>
        <v>0</v>
      </c>
      <c r="NZ75" s="25">
        <f t="shared" si="426"/>
        <v>68.2</v>
      </c>
      <c r="OA75" s="25">
        <f t="shared" si="427"/>
        <v>57.8</v>
      </c>
      <c r="OB75" s="25">
        <f t="shared" si="427"/>
        <v>0</v>
      </c>
      <c r="OC75" s="25">
        <f t="shared" si="428"/>
        <v>57.8</v>
      </c>
      <c r="OD75" s="25">
        <f t="shared" si="429"/>
        <v>68.2</v>
      </c>
      <c r="OE75" s="25">
        <f t="shared" si="429"/>
        <v>0</v>
      </c>
      <c r="OF75" s="25">
        <f t="shared" si="429"/>
        <v>68.2</v>
      </c>
      <c r="OG75" s="25">
        <f t="shared" si="341"/>
        <v>0</v>
      </c>
      <c r="OH75" s="25">
        <f t="shared" si="342"/>
        <v>0</v>
      </c>
      <c r="OI75" s="25">
        <f t="shared" si="343"/>
        <v>0</v>
      </c>
      <c r="OJ75" s="25">
        <f t="shared" si="344"/>
        <v>0</v>
      </c>
      <c r="OK75" s="25">
        <f t="shared" si="345"/>
        <v>0</v>
      </c>
      <c r="OL75" s="25">
        <f t="shared" si="346"/>
        <v>0</v>
      </c>
      <c r="OM75" s="25">
        <f t="shared" si="430"/>
        <v>0</v>
      </c>
      <c r="ON75" s="25">
        <f t="shared" si="430"/>
        <v>0</v>
      </c>
      <c r="OO75" s="25">
        <f t="shared" si="430"/>
        <v>0</v>
      </c>
      <c r="OP75" s="25">
        <f t="shared" si="347"/>
        <v>0</v>
      </c>
      <c r="OQ75" s="25">
        <f t="shared" si="348"/>
        <v>0</v>
      </c>
      <c r="OR75" s="25">
        <f t="shared" si="431"/>
        <v>0</v>
      </c>
      <c r="OS75" s="19">
        <v>536374.82999999996</v>
      </c>
      <c r="OT75" s="19">
        <v>2370663.34</v>
      </c>
    </row>
    <row r="76" spans="1:410" ht="33" customHeight="1" x14ac:dyDescent="0.25">
      <c r="A76" s="18"/>
      <c r="B76" s="18" t="s">
        <v>850</v>
      </c>
      <c r="C76" s="18">
        <v>2633.84</v>
      </c>
      <c r="D76" s="16" t="e">
        <f>_xlfn.IFNA(INDEX(#REF!,MATCH(E76,#REF!,0)),0)</f>
        <v>#REF!</v>
      </c>
      <c r="E76" s="18" t="s">
        <v>855</v>
      </c>
      <c r="F76" s="16" t="s">
        <v>765</v>
      </c>
      <c r="G76" s="16" t="s">
        <v>766</v>
      </c>
      <c r="H76" s="16" t="s">
        <v>767</v>
      </c>
      <c r="I76" s="16" t="s">
        <v>768</v>
      </c>
      <c r="J76" s="16" t="s">
        <v>769</v>
      </c>
      <c r="K76" s="16" t="s">
        <v>770</v>
      </c>
      <c r="L76" s="16" t="s">
        <v>771</v>
      </c>
      <c r="M76" s="18">
        <v>1.64</v>
      </c>
      <c r="N76" s="18">
        <v>1.94</v>
      </c>
      <c r="O76" s="18">
        <v>2.04</v>
      </c>
      <c r="P76" s="18">
        <v>2.34</v>
      </c>
      <c r="Q76" s="18">
        <v>0.1</v>
      </c>
      <c r="R76" s="18">
        <v>1.8399999999999999</v>
      </c>
      <c r="S76" s="18">
        <v>2.14</v>
      </c>
      <c r="T76" s="18">
        <v>0.2</v>
      </c>
      <c r="U76" s="18">
        <v>0</v>
      </c>
      <c r="V76" s="18">
        <v>0</v>
      </c>
      <c r="W76" s="18">
        <v>0</v>
      </c>
      <c r="X76" s="18">
        <v>1.64</v>
      </c>
      <c r="Y76" s="18">
        <v>1.9</v>
      </c>
      <c r="Z76" s="20">
        <f t="shared" si="349"/>
        <v>2.1</v>
      </c>
      <c r="AA76" s="18">
        <v>0.22</v>
      </c>
      <c r="AB76" s="18">
        <v>0</v>
      </c>
      <c r="AC76" s="18">
        <v>0</v>
      </c>
      <c r="AD76" s="18">
        <v>0</v>
      </c>
      <c r="AE76" s="18">
        <v>0</v>
      </c>
      <c r="AF76" s="18">
        <v>0</v>
      </c>
      <c r="AG76" s="18">
        <v>1.2</v>
      </c>
      <c r="AH76" s="18">
        <v>1.5</v>
      </c>
      <c r="AI76" s="20">
        <f t="shared" si="350"/>
        <v>2.25</v>
      </c>
      <c r="AJ76" s="18">
        <v>0</v>
      </c>
      <c r="AK76" s="18">
        <v>0</v>
      </c>
      <c r="AL76" s="20">
        <f t="shared" si="351"/>
        <v>0</v>
      </c>
      <c r="AM76" s="18">
        <v>1.64</v>
      </c>
      <c r="AN76" s="18">
        <v>1.5</v>
      </c>
      <c r="AO76" s="18">
        <v>0.15</v>
      </c>
      <c r="AP76" s="18">
        <v>0.22</v>
      </c>
      <c r="AQ76" s="18">
        <v>1.64</v>
      </c>
      <c r="AR76" s="18">
        <v>1.72</v>
      </c>
      <c r="AS76" s="18">
        <v>0.12</v>
      </c>
      <c r="AT76" s="18">
        <v>0.11</v>
      </c>
      <c r="AU76" s="18">
        <v>0</v>
      </c>
      <c r="AV76" s="18">
        <v>1</v>
      </c>
      <c r="AW76" s="18">
        <v>0</v>
      </c>
      <c r="AX76" s="18">
        <v>0</v>
      </c>
      <c r="AY76" s="18">
        <v>0</v>
      </c>
      <c r="AZ76" s="18">
        <v>0</v>
      </c>
      <c r="BA76" s="18">
        <v>0</v>
      </c>
      <c r="BB76" s="18">
        <v>0</v>
      </c>
      <c r="BC76" s="18">
        <v>0</v>
      </c>
      <c r="BD76" s="18">
        <v>0</v>
      </c>
      <c r="BE76" s="18">
        <v>2</v>
      </c>
      <c r="BF76" s="18">
        <v>0</v>
      </c>
      <c r="BG76" s="18">
        <v>0</v>
      </c>
      <c r="BH76" s="18">
        <v>0</v>
      </c>
      <c r="BI76" s="18">
        <v>0</v>
      </c>
      <c r="BJ76" s="18">
        <v>0</v>
      </c>
      <c r="BK76" s="18">
        <v>0</v>
      </c>
      <c r="BL76" s="18">
        <v>0</v>
      </c>
      <c r="BM76" s="18">
        <v>0</v>
      </c>
      <c r="BN76" s="18">
        <v>0</v>
      </c>
      <c r="BO76" s="18">
        <v>0</v>
      </c>
      <c r="BP76" s="18">
        <v>0</v>
      </c>
      <c r="BQ76" s="18">
        <v>0</v>
      </c>
      <c r="BR76" s="18">
        <v>0</v>
      </c>
      <c r="BS76" s="18">
        <v>0</v>
      </c>
      <c r="BT76" s="18">
        <v>0</v>
      </c>
      <c r="BU76" s="18">
        <v>0</v>
      </c>
      <c r="BV76" s="18">
        <v>0</v>
      </c>
      <c r="BW76" s="18">
        <v>0</v>
      </c>
      <c r="BX76" s="18">
        <v>0</v>
      </c>
      <c r="BY76" s="18">
        <v>0</v>
      </c>
      <c r="BZ76" s="18">
        <v>0</v>
      </c>
      <c r="CA76" s="16" t="e">
        <f>_xlfn.IFNA(IF(RIGHT(D76,2)="=G",0,INDEX(#REF!,MATCH(E76,#REF!,0))),0)</f>
        <v>#REF!</v>
      </c>
      <c r="CB76" s="16" t="s">
        <v>776</v>
      </c>
      <c r="CC76" s="18">
        <v>0</v>
      </c>
      <c r="CD76" s="18">
        <v>0</v>
      </c>
      <c r="CE76" s="18">
        <v>1.4</v>
      </c>
      <c r="CF76" s="18">
        <v>0.85</v>
      </c>
      <c r="CG76" s="18">
        <v>0.12</v>
      </c>
      <c r="CH76" s="18">
        <v>2</v>
      </c>
      <c r="CI76" s="16" t="s">
        <v>98</v>
      </c>
      <c r="CJ76" s="18">
        <v>0</v>
      </c>
      <c r="CK76" s="20">
        <f t="shared" si="217"/>
        <v>2.7</v>
      </c>
      <c r="CL76" s="20">
        <f t="shared" si="352"/>
        <v>2.7</v>
      </c>
      <c r="CM76" s="18">
        <v>40.71</v>
      </c>
      <c r="CN76" s="18">
        <v>30.64</v>
      </c>
      <c r="CO76" s="18">
        <v>29.801000000000002</v>
      </c>
      <c r="CP76" s="22">
        <f t="shared" si="218"/>
        <v>30.64</v>
      </c>
      <c r="CQ76" s="22">
        <f t="shared" si="219"/>
        <v>27.94</v>
      </c>
      <c r="CR76" s="22">
        <f t="shared" si="353"/>
        <v>2.7</v>
      </c>
      <c r="CS76" s="22">
        <f t="shared" si="220"/>
        <v>28.04</v>
      </c>
      <c r="CT76" s="22">
        <f t="shared" si="221"/>
        <v>28.24</v>
      </c>
      <c r="CU76" s="18">
        <v>28.24</v>
      </c>
      <c r="CV76" s="22">
        <f t="shared" si="354"/>
        <v>2.1</v>
      </c>
      <c r="CW76" s="22">
        <f t="shared" si="222"/>
        <v>0</v>
      </c>
      <c r="CX76" s="22">
        <f t="shared" si="223"/>
        <v>0</v>
      </c>
      <c r="CY76" s="22">
        <f t="shared" si="224"/>
        <v>30.37</v>
      </c>
      <c r="CZ76" s="22">
        <f t="shared" si="225"/>
        <v>30.52</v>
      </c>
      <c r="DA76" s="18">
        <v>30.64</v>
      </c>
      <c r="DB76" s="20">
        <f t="shared" si="355"/>
        <v>2.7</v>
      </c>
      <c r="DC76" s="20">
        <f t="shared" si="356"/>
        <v>0</v>
      </c>
      <c r="DD76" s="20">
        <f t="shared" si="357"/>
        <v>2.7</v>
      </c>
      <c r="DE76" s="20">
        <f t="shared" si="226"/>
        <v>0.1</v>
      </c>
      <c r="DF76" s="20">
        <f t="shared" si="227"/>
        <v>0.2</v>
      </c>
      <c r="DG76" s="20">
        <f t="shared" si="228"/>
        <v>2.37</v>
      </c>
      <c r="DH76" s="20">
        <f t="shared" si="229"/>
        <v>0</v>
      </c>
      <c r="DI76" s="20">
        <f t="shared" si="230"/>
        <v>0</v>
      </c>
      <c r="DJ76" s="20">
        <f t="shared" si="231"/>
        <v>0</v>
      </c>
      <c r="DK76" s="20">
        <f t="shared" si="358"/>
        <v>2.67</v>
      </c>
      <c r="DL76" s="20">
        <f t="shared" si="359"/>
        <v>0</v>
      </c>
      <c r="DM76" s="20">
        <f t="shared" si="360"/>
        <v>3.0000000000000249E-2</v>
      </c>
      <c r="DN76" s="20">
        <f t="shared" si="361"/>
        <v>0</v>
      </c>
      <c r="DO76" s="18">
        <v>2.54</v>
      </c>
      <c r="DP76" s="18">
        <v>0</v>
      </c>
      <c r="DQ76" s="18">
        <v>1</v>
      </c>
      <c r="DR76" s="18">
        <v>1</v>
      </c>
      <c r="DS76" s="25">
        <f t="shared" si="362"/>
        <v>2.54</v>
      </c>
      <c r="DT76" s="25">
        <f t="shared" si="363"/>
        <v>0</v>
      </c>
      <c r="DU76" s="25">
        <f t="shared" si="364"/>
        <v>6.86</v>
      </c>
      <c r="DV76" s="25">
        <f t="shared" si="365"/>
        <v>0</v>
      </c>
      <c r="DW76" s="25">
        <f t="shared" si="366"/>
        <v>6.86</v>
      </c>
      <c r="DX76" s="25">
        <f t="shared" si="367"/>
        <v>13.99</v>
      </c>
      <c r="DY76" s="25">
        <f t="shared" si="368"/>
        <v>0</v>
      </c>
      <c r="DZ76" s="25">
        <f t="shared" si="369"/>
        <v>13.99</v>
      </c>
      <c r="EA76" s="25">
        <f t="shared" si="370"/>
        <v>8.81</v>
      </c>
      <c r="EB76" s="25">
        <f t="shared" si="371"/>
        <v>0</v>
      </c>
      <c r="EC76" s="25">
        <f t="shared" si="372"/>
        <v>8.81</v>
      </c>
      <c r="ED76" s="25">
        <f t="shared" si="373"/>
        <v>5.18</v>
      </c>
      <c r="EE76" s="25">
        <f t="shared" si="373"/>
        <v>0</v>
      </c>
      <c r="EF76" s="25">
        <f t="shared" si="374"/>
        <v>5.18</v>
      </c>
      <c r="EG76" s="25">
        <f t="shared" si="375"/>
        <v>8.81</v>
      </c>
      <c r="EH76" s="25">
        <f t="shared" si="375"/>
        <v>0</v>
      </c>
      <c r="EI76" s="25">
        <f t="shared" si="376"/>
        <v>8.81</v>
      </c>
      <c r="EJ76" s="18">
        <v>2633.84</v>
      </c>
      <c r="EK76" s="18">
        <v>2595.14</v>
      </c>
      <c r="EL76" s="18" t="s">
        <v>855</v>
      </c>
      <c r="EM76" s="18" t="s">
        <v>856</v>
      </c>
      <c r="EN76" s="16" t="s">
        <v>774</v>
      </c>
      <c r="EO76" s="16" t="s">
        <v>132</v>
      </c>
      <c r="EP76" s="16" t="e">
        <f>IF(OR(EN76="Cống tròn",EN76="Cống hộp",EN76="Ống nhựa"),INDEX(#REF!,MATCH(E76,#REF!,0)),IF(OR(EN76="Rãnh xây",EN76="Rãnh bê tông"),INDEX(#REF!,MATCH(E76,#REF!,0)),0))</f>
        <v>#REF!</v>
      </c>
      <c r="EQ76" s="18">
        <v>37.50000000000027</v>
      </c>
      <c r="ER76" s="18">
        <v>1</v>
      </c>
      <c r="ES76" s="25">
        <f t="shared" si="377"/>
        <v>37</v>
      </c>
      <c r="ET76" s="1" t="e">
        <f>_xlfn.IFNA(IF(EN76="Cống tròn",INDEX(#REF!,MATCH(E76,#REF!,0)),IF(EN76="Cống hộp",INDEX(#REF!,MATCH(E76,#REF!,0)),EU76&amp;" ,"&amp;EV76)),0)</f>
        <v>#REF!</v>
      </c>
      <c r="EU76" s="16" t="s">
        <v>769</v>
      </c>
      <c r="EV76" s="16" t="s">
        <v>775</v>
      </c>
      <c r="EW76" s="16" t="e">
        <f>_xlfn.IFNA(INDEX(#REF!,MATCH(E76,#REF!,0)),0)</f>
        <v>#REF!</v>
      </c>
      <c r="EX76" s="16"/>
      <c r="EY76" s="18">
        <v>0</v>
      </c>
      <c r="EZ76" s="18">
        <v>0</v>
      </c>
      <c r="FA76" s="18">
        <v>0</v>
      </c>
      <c r="FB76" s="19">
        <v>0</v>
      </c>
      <c r="FC76" s="19">
        <v>0</v>
      </c>
      <c r="FD76" s="25">
        <f t="shared" si="232"/>
        <v>0</v>
      </c>
      <c r="FE76" s="25">
        <f t="shared" si="378"/>
        <v>0</v>
      </c>
      <c r="FF76" s="18">
        <v>0.1</v>
      </c>
      <c r="FG76" s="18">
        <v>2</v>
      </c>
      <c r="FH76" s="18">
        <v>1</v>
      </c>
      <c r="FI76" s="25">
        <f t="shared" si="379"/>
        <v>1.2</v>
      </c>
      <c r="FJ76" s="18">
        <v>0</v>
      </c>
      <c r="FK76" s="18">
        <v>0</v>
      </c>
      <c r="FL76" s="18">
        <v>0.2</v>
      </c>
      <c r="FM76" s="18">
        <v>1.4</v>
      </c>
      <c r="FN76" s="18">
        <v>0</v>
      </c>
      <c r="FO76" s="25">
        <f t="shared" si="380"/>
        <v>1.4</v>
      </c>
      <c r="FP76" s="18">
        <v>1.4999999999999999E-2</v>
      </c>
      <c r="FQ76" s="18">
        <v>1</v>
      </c>
      <c r="FR76" s="25">
        <f t="shared" si="233"/>
        <v>36</v>
      </c>
      <c r="FS76" s="25">
        <f t="shared" si="234"/>
        <v>0.52500000000000002</v>
      </c>
      <c r="FT76" s="25">
        <f t="shared" si="235"/>
        <v>36.524999999999999</v>
      </c>
      <c r="FU76" s="25">
        <f t="shared" si="236"/>
        <v>-0.97500000000027143</v>
      </c>
      <c r="FV76" s="25" t="str">
        <f t="shared" si="381"/>
        <v>Thêm 01</v>
      </c>
      <c r="FW76" s="25">
        <f t="shared" si="382"/>
        <v>0.04</v>
      </c>
      <c r="FX76" s="16"/>
      <c r="FY76" s="16"/>
      <c r="FZ76" s="16"/>
      <c r="GA76" s="16"/>
      <c r="GB76" s="19">
        <v>0</v>
      </c>
      <c r="GC76" s="19">
        <v>0</v>
      </c>
      <c r="GD76" s="19">
        <v>0</v>
      </c>
      <c r="GE76" s="19">
        <v>0</v>
      </c>
      <c r="GF76" s="19">
        <v>0</v>
      </c>
      <c r="GG76" s="19">
        <v>0</v>
      </c>
      <c r="GH76" s="19">
        <v>0</v>
      </c>
      <c r="GI76" s="19">
        <v>0</v>
      </c>
      <c r="GJ76" s="19">
        <v>0</v>
      </c>
      <c r="GK76" s="19">
        <v>0</v>
      </c>
      <c r="GL76" s="25">
        <f t="shared" si="237"/>
        <v>0</v>
      </c>
      <c r="GM76" s="25">
        <f t="shared" si="383"/>
        <v>0</v>
      </c>
      <c r="GN76" s="19">
        <v>0</v>
      </c>
      <c r="GO76" s="19">
        <v>0</v>
      </c>
      <c r="GP76" s="19">
        <v>0</v>
      </c>
      <c r="GQ76" s="19">
        <v>0</v>
      </c>
      <c r="GR76" s="1" t="e">
        <f>_xlfn.IFNA(INDEX(#REF!,MATCH(E76,#REF!,0)),0)</f>
        <v>#REF!</v>
      </c>
      <c r="GS76" s="16"/>
      <c r="GT76" s="18">
        <v>0</v>
      </c>
      <c r="GU76" s="18">
        <v>0</v>
      </c>
      <c r="GV76" s="18">
        <v>0</v>
      </c>
      <c r="GW76" s="18">
        <v>0</v>
      </c>
      <c r="GX76" s="25">
        <f t="shared" si="238"/>
        <v>0</v>
      </c>
      <c r="GY76" s="25">
        <f t="shared" si="239"/>
        <v>0</v>
      </c>
      <c r="GZ76" s="25">
        <f t="shared" si="384"/>
        <v>0</v>
      </c>
      <c r="HA76" s="1" t="e" cm="1">
        <f t="array" ref="HA76">INDEX(#REF!,MATCH(EJ76&amp;EK76&amp;HD76&amp;HE76&amp;HF76,#REF!&amp;#REF!&amp;#REF!&amp;#REF!&amp;#REF!,0))</f>
        <v>#REF!</v>
      </c>
      <c r="HB76" s="16"/>
      <c r="HC76" s="25">
        <f t="shared" si="385"/>
        <v>0</v>
      </c>
      <c r="HD76" s="18">
        <v>0</v>
      </c>
      <c r="HE76" s="18">
        <v>0</v>
      </c>
      <c r="HF76" s="18">
        <v>0</v>
      </c>
      <c r="HG76" s="1" t="e" cm="1">
        <f t="array" ref="HG76">INDEX(#REF!,MATCH(EJ76&amp;EK76&amp;HJ76&amp;HK76&amp;HL76,#REF!&amp;#REF!&amp;#REF!&amp;#REF!&amp;#REF!,0))</f>
        <v>#REF!</v>
      </c>
      <c r="HH76" s="16"/>
      <c r="HI76" s="25">
        <f t="shared" si="386"/>
        <v>0</v>
      </c>
      <c r="HJ76" s="25">
        <f t="shared" si="387"/>
        <v>0</v>
      </c>
      <c r="HK76" s="19">
        <v>0</v>
      </c>
      <c r="HL76" s="19">
        <v>0</v>
      </c>
      <c r="HM76" s="18">
        <v>0.01</v>
      </c>
      <c r="HN76" s="18">
        <v>1</v>
      </c>
      <c r="HO76" s="25">
        <f t="shared" si="388"/>
        <v>0</v>
      </c>
      <c r="HP76" s="25">
        <f t="shared" si="389"/>
        <v>0</v>
      </c>
      <c r="HQ76" s="25">
        <f t="shared" si="390"/>
        <v>0</v>
      </c>
      <c r="HR76" s="25">
        <f t="shared" si="391"/>
        <v>0</v>
      </c>
      <c r="HS76" s="25">
        <f t="shared" si="392"/>
        <v>0</v>
      </c>
      <c r="HT76" s="19">
        <v>0</v>
      </c>
      <c r="HU76" s="19">
        <v>0</v>
      </c>
      <c r="HV76" s="19">
        <v>0</v>
      </c>
      <c r="HW76" s="25">
        <f t="shared" si="393"/>
        <v>0</v>
      </c>
      <c r="HX76" s="19">
        <v>0</v>
      </c>
      <c r="HY76" s="19">
        <v>0</v>
      </c>
      <c r="HZ76" s="18">
        <v>30.64</v>
      </c>
      <c r="IA76" s="20">
        <f>ROUND(IF(EN76="Cống tròn",IF(EN76="Cống tròn",IF(EU76="Không có móng",IQ76-FF76,IF(EU76="Đế",IP76-FN76,IF(OR(EU76="Móng bê tông",EU76="Móng bê tông kết hợp đế"),II76-FJ76,0))),0),IF(EN76="Cống hộp",IF(AND(EN76="Cống hộp",EU76="Không có móng"),IQ76-GF76,IF(AND(EN76="Cống hộp",EU76="Móng bê tông"),IJ76-GB76,0)),IF(OR(EN76="Rãnh xây",EN76="Rãnh bê tông"),IF(OR(EN76="Rãnh xây",EN76="Rãnh bê tông"),IK76-GB76,0),IF(EN76="Ống nhựa",IF(AND(EN76="Ống nhựa",EU76="Không đắp cát"),IQ76-HT76,IF(AND(EN76="Ống nhựa",EU76="Đắp cát"),IH76-HX76,0)),IF(EN76="Rãnh thang",IF(EN76="Rãnh thang",IF(EU76="Móng bê tông",#REF!-#REF!,IQ76),0),0))))),2)</f>
        <v>28.24</v>
      </c>
      <c r="IB76" s="20">
        <f t="shared" si="394"/>
        <v>2.4000000000000021</v>
      </c>
      <c r="IC76" s="20">
        <f t="shared" si="240"/>
        <v>28.24</v>
      </c>
      <c r="ID76" s="20">
        <f t="shared" si="241"/>
        <v>0</v>
      </c>
      <c r="IE76" s="20">
        <f t="shared" si="242"/>
        <v>0</v>
      </c>
      <c r="IF76" s="20">
        <f t="shared" si="243"/>
        <v>0</v>
      </c>
      <c r="IG76" s="20">
        <f>IF(EN76="Rãnh thang",IF(AND(EN76="Rãnh thang",EU76="Móng bê tông"),IQ76-#REF!,0),IF(EN76="Ống nhựa",IF(AND(EN76="Ống nhựa",EU76="Đắp cát"),IQ76-HT76,0),IF(EN76="Cống tròn",IF(EN76="Cống tròn",IF(OR(EU76="Móng bê tông",EU76="Móng bê tông kết hợp đế"),IM76-FL76,0),0),IF(EN76="Cống hộp",IF(AND(EN76="Cống hộp",EU76="Móng bê tông"),IN76-GD76,0),IF(OR(EN76="Rãnh xây",EN76="Rãnh bê tông"),IF(AND(EN76="Rãnh xây",EU76="Móng bê tông"),IO76-GD76,IF(AND(EN76="Rãnh bê tông",EU76="Móng bê tông"),IO76-GD76,0)),0)))))</f>
        <v>28.24</v>
      </c>
      <c r="IH76" s="20">
        <f t="shared" si="244"/>
        <v>0</v>
      </c>
      <c r="II76" s="20">
        <f t="shared" si="245"/>
        <v>28.24</v>
      </c>
      <c r="IJ76" s="20">
        <f t="shared" si="246"/>
        <v>0</v>
      </c>
      <c r="IK76" s="20">
        <f t="shared" si="247"/>
        <v>0</v>
      </c>
      <c r="IL76" s="20">
        <f t="shared" si="248"/>
        <v>28.439999999999998</v>
      </c>
      <c r="IM76" s="20">
        <f t="shared" si="249"/>
        <v>28.439999999999998</v>
      </c>
      <c r="IN76" s="20">
        <f t="shared" si="250"/>
        <v>0</v>
      </c>
      <c r="IO76" s="20">
        <f t="shared" si="251"/>
        <v>0</v>
      </c>
      <c r="IP76" s="20">
        <f t="shared" si="252"/>
        <v>0</v>
      </c>
      <c r="IQ76" s="18">
        <v>28.54</v>
      </c>
      <c r="IR76" s="25">
        <f t="shared" si="395"/>
        <v>0</v>
      </c>
      <c r="IS76" s="25">
        <f t="shared" si="253"/>
        <v>0</v>
      </c>
      <c r="IT76" s="25">
        <f t="shared" si="254"/>
        <v>0</v>
      </c>
      <c r="IU76" s="25">
        <f>ROUND(IF(EN76="Cống tròn",IF(EN76="Cống tròn",IV76+FF76,0),IF(EN76="Cống hộp",IF(EN76="Cống hộp",IV76+GP76,0),IF(OR(EN76="Rãnh xây",EN76="Rãnh bê tông"),IF(OR(EN76="Rãnh xây",EN76="Rãnh bê tông"),IV76+GP76,0),IF(EN76="ống nhựa",IF(EN76="Ống nhựa",IV76+HT76,0),IF(EN76="Rãnh thang",IF(EN76="Rãnh thang",IQ76+#REF!,0),0))))),2)</f>
        <v>28.3</v>
      </c>
      <c r="IV76" s="18">
        <v>28.2</v>
      </c>
      <c r="IW76" s="25">
        <f t="shared" si="255"/>
        <v>28.3</v>
      </c>
      <c r="IX76" s="25">
        <f t="shared" si="256"/>
        <v>0</v>
      </c>
      <c r="IY76" s="25">
        <f t="shared" si="257"/>
        <v>0</v>
      </c>
      <c r="IZ76" s="25">
        <f t="shared" si="258"/>
        <v>0</v>
      </c>
      <c r="JA76" s="25">
        <f t="shared" si="259"/>
        <v>0</v>
      </c>
      <c r="JB76" s="18">
        <v>29.3</v>
      </c>
      <c r="JC76" s="20">
        <f>ROUND(IF(EN76="Cống tròn",IF(EN76="Cống tròn",IF(EU76="Không có móng",JS76-FF76,IF(EU76="Đế",JR76-FN76,IF(OR(EU76="Móng bê tông",EU76="Móng bê tông kết hợp đế"),JK76-FJ76,0))),0),IF(EN76="Cống hộp",IF(AND(EN76="Cống hộp",EU76="Không có móng"),JS76-GF76,IF(AND(EN76="Cống hộp",EU76="Móng bê tông"),JL76-GB76,0)),IF(OR(EN76="Rãnh xây",EN76="Rãnh bê tông"),IF(OR(EN76="Rãnh xây",EN76="Rãnh bê tông"),JM76-GB76,0),IF(EN76="Ống nhựa",IF(AND(EN76="Ống nhựa",EU76="Không đắp cát"),JS76-HT76,IF(AND(EN76="Ống nhựa",EU76="Đắp cát"),JJ76-HX76,0)),IF(EN76="Rãnh thang",IF(EN76="Rãnh thang",IF(EU76="Móng bê tông",#REF!-#REF!,JS76),0),0))))),2)</f>
        <v>26.9</v>
      </c>
      <c r="JD76" s="20">
        <f t="shared" si="396"/>
        <v>2.4000000000000021</v>
      </c>
      <c r="JE76" s="20">
        <f t="shared" si="260"/>
        <v>26.9</v>
      </c>
      <c r="JF76" s="20">
        <f t="shared" si="261"/>
        <v>0</v>
      </c>
      <c r="JG76" s="20">
        <f t="shared" si="262"/>
        <v>0</v>
      </c>
      <c r="JH76" s="20">
        <f t="shared" si="263"/>
        <v>0</v>
      </c>
      <c r="JI76" s="20">
        <f>IF(EN76="Rãnh thang",IF(AND(EN76="Rãnh thang",EU76="Móng bê tông"),JS76-#REF!,0),IF(EN76="Ống nhựa",IF(AND(EN76="Ống nhựa",EU76="Đắp cát"),JS76-HT76,0),IF(EN76="Cống tròn",IF(EN76="Cống tròn",IF(OR(EU76="Móng bê tông",EU76="Móng bê tông kết hợp đế"),JO76-FL76,0),0),IF(EN76="Cống hộp",IF(AND(EN76="Cống hộp",EU76="Móng bê tông"),JP76-GD76,0),IF(OR(EN76="Rãnh xây",EN76="Rãnh bê tông"),IF(AND(EN76="Rãnh xây",EU76="Móng bê tông"),JQ76-GD76,IF(AND(EN76="Rãnh bê tông",EU76="Móng bê tông"),JQ76-GD76,0)),0)))))</f>
        <v>26.9</v>
      </c>
      <c r="JJ76" s="20">
        <f t="shared" si="264"/>
        <v>0</v>
      </c>
      <c r="JK76" s="20">
        <f t="shared" si="265"/>
        <v>26.9</v>
      </c>
      <c r="JL76" s="20">
        <f t="shared" si="266"/>
        <v>0</v>
      </c>
      <c r="JM76" s="20">
        <f t="shared" si="267"/>
        <v>0</v>
      </c>
      <c r="JN76" s="20">
        <f t="shared" si="268"/>
        <v>27.099999999999998</v>
      </c>
      <c r="JO76" s="20">
        <f t="shared" si="269"/>
        <v>27.099999999999998</v>
      </c>
      <c r="JP76" s="20">
        <f t="shared" si="270"/>
        <v>0</v>
      </c>
      <c r="JQ76" s="20">
        <f t="shared" si="271"/>
        <v>0</v>
      </c>
      <c r="JR76" s="20">
        <f t="shared" si="272"/>
        <v>0</v>
      </c>
      <c r="JS76" s="26">
        <v>27.2</v>
      </c>
      <c r="JT76" s="25">
        <f t="shared" si="397"/>
        <v>0</v>
      </c>
      <c r="JU76" s="25">
        <f t="shared" si="273"/>
        <v>0</v>
      </c>
      <c r="JV76" s="25">
        <f t="shared" si="274"/>
        <v>0</v>
      </c>
      <c r="JW76" s="25">
        <f>ROUND(IF(EN76="Cống tròn",IF(EN76="Cống tròn",JX76+FF76,0),IF(EN76="Cống hộp",IF(EN76="Cống hộp",JX76+GP76,0),IF(OR(EN76="Rãnh xây",EN76="Rãnh bê tông"),IF(OR(EN76="Rãnh xây",EN76="Rãnh bê tông"),JX76+GP76,0),IF(EN76="ống nhựa",IF(EN76="Ống nhựa",JX76+HT76,0),IF(EN76="Rãnh thang",IF(EN76="Rãnh thang",JS76+#REF!,0),0))))),2)</f>
        <v>28.3</v>
      </c>
      <c r="JX76" s="27">
        <v>28.2</v>
      </c>
      <c r="JY76" s="25">
        <f t="shared" si="275"/>
        <v>28.3</v>
      </c>
      <c r="JZ76" s="25">
        <f t="shared" si="276"/>
        <v>0</v>
      </c>
      <c r="KA76" s="25">
        <f t="shared" si="277"/>
        <v>0</v>
      </c>
      <c r="KB76" s="25">
        <f t="shared" si="278"/>
        <v>0</v>
      </c>
      <c r="KC76" s="25">
        <f t="shared" si="279"/>
        <v>0</v>
      </c>
      <c r="KD76" s="28" t="s">
        <v>98</v>
      </c>
      <c r="KE76" s="27">
        <v>0</v>
      </c>
      <c r="KF76" s="25">
        <f t="shared" si="280"/>
        <v>2.4000000000000021</v>
      </c>
      <c r="KG76" s="25">
        <f t="shared" si="398"/>
        <v>2.4000000000000021</v>
      </c>
      <c r="KH76" s="27">
        <v>0</v>
      </c>
      <c r="KI76" s="25">
        <f t="shared" si="281"/>
        <v>2.4000000000000021</v>
      </c>
      <c r="KJ76" s="25">
        <f t="shared" si="399"/>
        <v>2.4000000000000021</v>
      </c>
      <c r="KK76" s="25">
        <f t="shared" si="282"/>
        <v>0</v>
      </c>
      <c r="KL76" s="25">
        <f t="shared" si="283"/>
        <v>0</v>
      </c>
      <c r="KM76" s="25">
        <f t="shared" si="400"/>
        <v>0</v>
      </c>
      <c r="KN76" s="25">
        <f t="shared" si="284"/>
        <v>0</v>
      </c>
      <c r="KO76" s="25">
        <f t="shared" si="285"/>
        <v>0</v>
      </c>
      <c r="KP76" s="25">
        <f t="shared" si="401"/>
        <v>0</v>
      </c>
      <c r="KQ76" s="25">
        <f t="shared" si="286"/>
        <v>0.2</v>
      </c>
      <c r="KR76" s="25">
        <f t="shared" si="287"/>
        <v>0.2</v>
      </c>
      <c r="KS76" s="25">
        <f t="shared" si="402"/>
        <v>0.2</v>
      </c>
      <c r="KT76" s="25">
        <f t="shared" si="288"/>
        <v>0</v>
      </c>
      <c r="KU76" s="25">
        <f t="shared" si="289"/>
        <v>0</v>
      </c>
      <c r="KV76" s="25">
        <f t="shared" si="403"/>
        <v>0</v>
      </c>
      <c r="KW76" s="25">
        <f t="shared" si="290"/>
        <v>0</v>
      </c>
      <c r="KX76" s="25">
        <f t="shared" si="291"/>
        <v>0</v>
      </c>
      <c r="KY76" s="25">
        <f t="shared" si="404"/>
        <v>0</v>
      </c>
      <c r="KZ76" s="25">
        <f t="shared" si="292"/>
        <v>0</v>
      </c>
      <c r="LA76" s="25">
        <f t="shared" si="293"/>
        <v>0</v>
      </c>
      <c r="LB76" s="25">
        <f t="shared" si="405"/>
        <v>0</v>
      </c>
      <c r="LC76" s="25">
        <f t="shared" si="294"/>
        <v>1.4</v>
      </c>
      <c r="LD76" s="25">
        <f t="shared" si="295"/>
        <v>1.4</v>
      </c>
      <c r="LE76" s="25">
        <f t="shared" si="406"/>
        <v>1.4</v>
      </c>
      <c r="LF76" s="25">
        <f t="shared" si="296"/>
        <v>0</v>
      </c>
      <c r="LG76" s="25">
        <f t="shared" si="297"/>
        <v>0</v>
      </c>
      <c r="LH76" s="25">
        <f t="shared" si="407"/>
        <v>0</v>
      </c>
      <c r="LI76" s="25">
        <f t="shared" si="298"/>
        <v>0</v>
      </c>
      <c r="LJ76" s="25">
        <f t="shared" si="299"/>
        <v>0</v>
      </c>
      <c r="LK76" s="25">
        <f t="shared" si="408"/>
        <v>0</v>
      </c>
      <c r="LL76" s="25">
        <f t="shared" si="300"/>
        <v>0</v>
      </c>
      <c r="LM76" s="25">
        <f t="shared" si="301"/>
        <v>0</v>
      </c>
      <c r="LN76" s="25">
        <f t="shared" si="409"/>
        <v>0</v>
      </c>
      <c r="LO76" s="25">
        <f t="shared" si="302"/>
        <v>0</v>
      </c>
      <c r="LP76" s="25">
        <f t="shared" si="303"/>
        <v>0</v>
      </c>
      <c r="LQ76" s="25">
        <f t="shared" si="410"/>
        <v>0</v>
      </c>
      <c r="LR76" s="25">
        <f t="shared" si="304"/>
        <v>0</v>
      </c>
      <c r="LS76" s="25">
        <f t="shared" si="305"/>
        <v>0</v>
      </c>
      <c r="LT76" s="25">
        <f t="shared" si="411"/>
        <v>0</v>
      </c>
      <c r="LU76" s="25">
        <f t="shared" si="306"/>
        <v>0</v>
      </c>
      <c r="LV76" s="25">
        <f t="shared" si="307"/>
        <v>0</v>
      </c>
      <c r="LW76" s="25">
        <f t="shared" si="412"/>
        <v>0</v>
      </c>
      <c r="LX76" s="25">
        <f t="shared" si="308"/>
        <v>0</v>
      </c>
      <c r="LY76" s="25">
        <f t="shared" si="309"/>
        <v>0</v>
      </c>
      <c r="LZ76" s="25">
        <f t="shared" si="413"/>
        <v>0</v>
      </c>
      <c r="MA76" s="25">
        <f t="shared" si="310"/>
        <v>0</v>
      </c>
      <c r="MB76" s="25">
        <f t="shared" si="311"/>
        <v>0</v>
      </c>
      <c r="MC76" s="25">
        <f t="shared" si="414"/>
        <v>0</v>
      </c>
      <c r="MD76" s="25">
        <f t="shared" si="312"/>
        <v>0</v>
      </c>
      <c r="ME76" s="25">
        <f t="shared" si="313"/>
        <v>0</v>
      </c>
      <c r="MF76" s="25">
        <f t="shared" si="415"/>
        <v>0</v>
      </c>
      <c r="MG76" s="25">
        <f t="shared" si="314"/>
        <v>0</v>
      </c>
      <c r="MH76" s="25">
        <f t="shared" si="315"/>
        <v>0</v>
      </c>
      <c r="MI76" s="25">
        <f t="shared" si="416"/>
        <v>0</v>
      </c>
      <c r="MJ76" s="25">
        <f t="shared" si="316"/>
        <v>0</v>
      </c>
      <c r="MK76" s="25">
        <f t="shared" si="317"/>
        <v>0</v>
      </c>
      <c r="ML76" s="25">
        <f t="shared" si="417"/>
        <v>0</v>
      </c>
      <c r="MM76" s="25">
        <f t="shared" si="318"/>
        <v>0</v>
      </c>
      <c r="MN76" s="25">
        <f t="shared" si="319"/>
        <v>0</v>
      </c>
      <c r="MO76" s="25">
        <f t="shared" si="418"/>
        <v>0</v>
      </c>
      <c r="MP76" s="25">
        <f t="shared" si="320"/>
        <v>0</v>
      </c>
      <c r="MQ76" s="25">
        <f t="shared" si="321"/>
        <v>0</v>
      </c>
      <c r="MR76" s="25">
        <f t="shared" si="419"/>
        <v>0</v>
      </c>
      <c r="MS76" s="29">
        <v>1.4</v>
      </c>
      <c r="MT76" s="29">
        <v>0</v>
      </c>
      <c r="MU76" s="29">
        <v>1</v>
      </c>
      <c r="MV76" s="29">
        <v>1</v>
      </c>
      <c r="MW76" s="25">
        <f t="shared" si="322"/>
        <v>1.4</v>
      </c>
      <c r="MX76" s="25">
        <f t="shared" si="323"/>
        <v>3.36</v>
      </c>
      <c r="MY76" s="25">
        <f t="shared" si="324"/>
        <v>0</v>
      </c>
      <c r="MZ76" s="25">
        <f t="shared" si="325"/>
        <v>0</v>
      </c>
      <c r="NA76" s="25">
        <f t="shared" si="326"/>
        <v>1.4</v>
      </c>
      <c r="NB76" s="25">
        <f t="shared" si="327"/>
        <v>3.36</v>
      </c>
      <c r="NC76" s="25">
        <f t="shared" si="328"/>
        <v>0</v>
      </c>
      <c r="ND76" s="25">
        <f t="shared" si="329"/>
        <v>0</v>
      </c>
      <c r="NE76" s="25">
        <f t="shared" si="420"/>
        <v>1.4</v>
      </c>
      <c r="NF76" s="25">
        <f t="shared" si="420"/>
        <v>3.36</v>
      </c>
      <c r="NG76" s="25">
        <f t="shared" si="420"/>
        <v>0</v>
      </c>
      <c r="NH76" s="25">
        <f t="shared" si="420"/>
        <v>0</v>
      </c>
      <c r="NI76" s="25">
        <f t="shared" si="330"/>
        <v>126</v>
      </c>
      <c r="NJ76" s="25">
        <f t="shared" si="331"/>
        <v>0</v>
      </c>
      <c r="NK76" s="25">
        <f t="shared" si="332"/>
        <v>126</v>
      </c>
      <c r="NL76" s="25">
        <f t="shared" si="333"/>
        <v>68.2</v>
      </c>
      <c r="NM76" s="25">
        <f t="shared" si="334"/>
        <v>0</v>
      </c>
      <c r="NN76" s="25">
        <f t="shared" si="421"/>
        <v>68.2</v>
      </c>
      <c r="NO76" s="25">
        <f t="shared" si="335"/>
        <v>0</v>
      </c>
      <c r="NP76" s="25">
        <f t="shared" si="336"/>
        <v>0</v>
      </c>
      <c r="NQ76" s="25">
        <f t="shared" si="422"/>
        <v>0</v>
      </c>
      <c r="NR76" s="25">
        <f t="shared" si="337"/>
        <v>0</v>
      </c>
      <c r="NS76" s="25">
        <f t="shared" si="338"/>
        <v>0</v>
      </c>
      <c r="NT76" s="25">
        <f t="shared" si="423"/>
        <v>0</v>
      </c>
      <c r="NU76" s="25">
        <f t="shared" si="339"/>
        <v>0</v>
      </c>
      <c r="NV76" s="25">
        <f t="shared" si="340"/>
        <v>0</v>
      </c>
      <c r="NW76" s="25">
        <f t="shared" si="424"/>
        <v>0</v>
      </c>
      <c r="NX76" s="25">
        <f t="shared" si="425"/>
        <v>68.2</v>
      </c>
      <c r="NY76" s="25">
        <f t="shared" si="425"/>
        <v>0</v>
      </c>
      <c r="NZ76" s="25">
        <f t="shared" si="426"/>
        <v>68.2</v>
      </c>
      <c r="OA76" s="25">
        <f t="shared" si="427"/>
        <v>57.8</v>
      </c>
      <c r="OB76" s="25">
        <f t="shared" si="427"/>
        <v>0</v>
      </c>
      <c r="OC76" s="25">
        <f t="shared" si="428"/>
        <v>57.8</v>
      </c>
      <c r="OD76" s="25">
        <f t="shared" si="429"/>
        <v>68.2</v>
      </c>
      <c r="OE76" s="25">
        <f t="shared" si="429"/>
        <v>0</v>
      </c>
      <c r="OF76" s="25">
        <f t="shared" si="429"/>
        <v>68.2</v>
      </c>
      <c r="OG76" s="25">
        <f t="shared" si="341"/>
        <v>0</v>
      </c>
      <c r="OH76" s="25">
        <f t="shared" si="342"/>
        <v>0</v>
      </c>
      <c r="OI76" s="25">
        <f t="shared" si="343"/>
        <v>0</v>
      </c>
      <c r="OJ76" s="25">
        <f t="shared" si="344"/>
        <v>0</v>
      </c>
      <c r="OK76" s="25">
        <f t="shared" si="345"/>
        <v>0</v>
      </c>
      <c r="OL76" s="25">
        <f t="shared" si="346"/>
        <v>0</v>
      </c>
      <c r="OM76" s="25">
        <f t="shared" si="430"/>
        <v>0</v>
      </c>
      <c r="ON76" s="25">
        <f t="shared" si="430"/>
        <v>0</v>
      </c>
      <c r="OO76" s="25">
        <f t="shared" si="430"/>
        <v>0</v>
      </c>
      <c r="OP76" s="25">
        <f t="shared" si="347"/>
        <v>0</v>
      </c>
      <c r="OQ76" s="25">
        <f t="shared" si="348"/>
        <v>0</v>
      </c>
      <c r="OR76" s="25">
        <f t="shared" si="431"/>
        <v>0</v>
      </c>
      <c r="OS76" s="19">
        <v>536413.53</v>
      </c>
      <c r="OT76" s="19">
        <v>2370663.34</v>
      </c>
    </row>
    <row r="77" spans="1:410" ht="33" customHeight="1" x14ac:dyDescent="0.25">
      <c r="A77" s="18"/>
      <c r="B77" s="18" t="s">
        <v>850</v>
      </c>
      <c r="C77" s="18">
        <v>2595.14</v>
      </c>
      <c r="D77" s="16" t="e">
        <f>_xlfn.IFNA(INDEX(#REF!,MATCH(E77,#REF!,0)),0)</f>
        <v>#REF!</v>
      </c>
      <c r="E77" s="18" t="s">
        <v>856</v>
      </c>
      <c r="F77" s="16" t="s">
        <v>765</v>
      </c>
      <c r="G77" s="16" t="s">
        <v>766</v>
      </c>
      <c r="H77" s="16" t="s">
        <v>767</v>
      </c>
      <c r="I77" s="16" t="s">
        <v>768</v>
      </c>
      <c r="J77" s="16" t="s">
        <v>769</v>
      </c>
      <c r="K77" s="16" t="s">
        <v>770</v>
      </c>
      <c r="L77" s="16" t="s">
        <v>771</v>
      </c>
      <c r="M77" s="18">
        <v>1.64</v>
      </c>
      <c r="N77" s="18">
        <v>1.94</v>
      </c>
      <c r="O77" s="18">
        <v>2.04</v>
      </c>
      <c r="P77" s="18">
        <v>2.34</v>
      </c>
      <c r="Q77" s="18">
        <v>0.1</v>
      </c>
      <c r="R77" s="18">
        <v>1.8399999999999999</v>
      </c>
      <c r="S77" s="18">
        <v>2.14</v>
      </c>
      <c r="T77" s="18">
        <v>0.2</v>
      </c>
      <c r="U77" s="18">
        <v>0</v>
      </c>
      <c r="V77" s="18">
        <v>0</v>
      </c>
      <c r="W77" s="18">
        <v>0</v>
      </c>
      <c r="X77" s="18">
        <v>1.64</v>
      </c>
      <c r="Y77" s="18">
        <v>1.9</v>
      </c>
      <c r="Z77" s="20">
        <f t="shared" si="349"/>
        <v>2.1</v>
      </c>
      <c r="AA77" s="18">
        <v>0.22</v>
      </c>
      <c r="AB77" s="18">
        <v>0</v>
      </c>
      <c r="AC77" s="18">
        <v>0</v>
      </c>
      <c r="AD77" s="18">
        <v>0</v>
      </c>
      <c r="AE77" s="18">
        <v>0</v>
      </c>
      <c r="AF77" s="18">
        <v>0</v>
      </c>
      <c r="AG77" s="18">
        <v>1.2</v>
      </c>
      <c r="AH77" s="18">
        <v>1.5</v>
      </c>
      <c r="AI77" s="20">
        <f t="shared" si="350"/>
        <v>2.25</v>
      </c>
      <c r="AJ77" s="18">
        <v>0</v>
      </c>
      <c r="AK77" s="18">
        <v>0</v>
      </c>
      <c r="AL77" s="20">
        <f t="shared" si="351"/>
        <v>0</v>
      </c>
      <c r="AM77" s="18">
        <v>1.64</v>
      </c>
      <c r="AN77" s="18">
        <v>1.5</v>
      </c>
      <c r="AO77" s="18">
        <v>0.15</v>
      </c>
      <c r="AP77" s="18">
        <v>0.22</v>
      </c>
      <c r="AQ77" s="18">
        <v>1.64</v>
      </c>
      <c r="AR77" s="18">
        <v>1.72</v>
      </c>
      <c r="AS77" s="18">
        <v>0.12</v>
      </c>
      <c r="AT77" s="18">
        <v>0.11</v>
      </c>
      <c r="AU77" s="18">
        <v>0</v>
      </c>
      <c r="AV77" s="18">
        <v>1</v>
      </c>
      <c r="AW77" s="18">
        <v>0</v>
      </c>
      <c r="AX77" s="18">
        <v>0</v>
      </c>
      <c r="AY77" s="18">
        <v>0</v>
      </c>
      <c r="AZ77" s="18">
        <v>0</v>
      </c>
      <c r="BA77" s="18">
        <v>0</v>
      </c>
      <c r="BB77" s="18">
        <v>0</v>
      </c>
      <c r="BC77" s="18">
        <v>0</v>
      </c>
      <c r="BD77" s="18">
        <v>0</v>
      </c>
      <c r="BE77" s="18">
        <v>2</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6" t="e">
        <f>_xlfn.IFNA(IF(RIGHT(D77,2)="=G",0,INDEX(#REF!,MATCH(E77,#REF!,0))),0)</f>
        <v>#REF!</v>
      </c>
      <c r="CB77" s="16" t="s">
        <v>776</v>
      </c>
      <c r="CC77" s="18">
        <v>0</v>
      </c>
      <c r="CD77" s="18">
        <v>0</v>
      </c>
      <c r="CE77" s="18">
        <v>1.4</v>
      </c>
      <c r="CF77" s="18">
        <v>0.85</v>
      </c>
      <c r="CG77" s="18">
        <v>0.12</v>
      </c>
      <c r="CH77" s="18">
        <v>2</v>
      </c>
      <c r="CI77" s="16" t="s">
        <v>98</v>
      </c>
      <c r="CJ77" s="18">
        <v>0</v>
      </c>
      <c r="CK77" s="20">
        <f t="shared" si="217"/>
        <v>2.7</v>
      </c>
      <c r="CL77" s="20">
        <f t="shared" si="352"/>
        <v>2.7</v>
      </c>
      <c r="CM77" s="18">
        <v>35.24</v>
      </c>
      <c r="CN77" s="18">
        <v>29.3</v>
      </c>
      <c r="CO77" s="18">
        <v>28.461000000000002</v>
      </c>
      <c r="CP77" s="22">
        <f t="shared" si="218"/>
        <v>29.3</v>
      </c>
      <c r="CQ77" s="22">
        <f t="shared" si="219"/>
        <v>26.6</v>
      </c>
      <c r="CR77" s="22">
        <f t="shared" si="353"/>
        <v>2.7</v>
      </c>
      <c r="CS77" s="22">
        <f t="shared" si="220"/>
        <v>26.7</v>
      </c>
      <c r="CT77" s="22">
        <f t="shared" si="221"/>
        <v>26.9</v>
      </c>
      <c r="CU77" s="18">
        <v>26.9</v>
      </c>
      <c r="CV77" s="22">
        <f t="shared" si="354"/>
        <v>2.1</v>
      </c>
      <c r="CW77" s="22">
        <f t="shared" si="222"/>
        <v>0</v>
      </c>
      <c r="CX77" s="22">
        <f t="shared" si="223"/>
        <v>0</v>
      </c>
      <c r="CY77" s="22">
        <f t="shared" si="224"/>
        <v>29.03</v>
      </c>
      <c r="CZ77" s="22">
        <f t="shared" si="225"/>
        <v>29.18</v>
      </c>
      <c r="DA77" s="18">
        <v>29.3</v>
      </c>
      <c r="DB77" s="20">
        <f t="shared" si="355"/>
        <v>2.7</v>
      </c>
      <c r="DC77" s="20">
        <f t="shared" si="356"/>
        <v>0</v>
      </c>
      <c r="DD77" s="20">
        <f t="shared" si="357"/>
        <v>2.7</v>
      </c>
      <c r="DE77" s="20">
        <f t="shared" si="226"/>
        <v>0.1</v>
      </c>
      <c r="DF77" s="20">
        <f t="shared" si="227"/>
        <v>0.2</v>
      </c>
      <c r="DG77" s="20">
        <f t="shared" si="228"/>
        <v>2.37</v>
      </c>
      <c r="DH77" s="20">
        <f t="shared" si="229"/>
        <v>0</v>
      </c>
      <c r="DI77" s="20">
        <f t="shared" si="230"/>
        <v>0</v>
      </c>
      <c r="DJ77" s="20">
        <f t="shared" si="231"/>
        <v>0</v>
      </c>
      <c r="DK77" s="20">
        <f t="shared" si="358"/>
        <v>2.67</v>
      </c>
      <c r="DL77" s="20">
        <f t="shared" si="359"/>
        <v>0</v>
      </c>
      <c r="DM77" s="20">
        <f t="shared" si="360"/>
        <v>3.0000000000000249E-2</v>
      </c>
      <c r="DN77" s="20">
        <f t="shared" si="361"/>
        <v>0</v>
      </c>
      <c r="DO77" s="18">
        <v>2.54</v>
      </c>
      <c r="DP77" s="18">
        <v>0</v>
      </c>
      <c r="DQ77" s="18">
        <v>1</v>
      </c>
      <c r="DR77" s="18">
        <v>1</v>
      </c>
      <c r="DS77" s="25">
        <f t="shared" si="362"/>
        <v>2.54</v>
      </c>
      <c r="DT77" s="25">
        <f t="shared" si="363"/>
        <v>0</v>
      </c>
      <c r="DU77" s="25">
        <f t="shared" si="364"/>
        <v>6.86</v>
      </c>
      <c r="DV77" s="25">
        <f t="shared" si="365"/>
        <v>0</v>
      </c>
      <c r="DW77" s="25">
        <f t="shared" si="366"/>
        <v>6.86</v>
      </c>
      <c r="DX77" s="25">
        <f t="shared" si="367"/>
        <v>13.99</v>
      </c>
      <c r="DY77" s="25">
        <f t="shared" si="368"/>
        <v>0</v>
      </c>
      <c r="DZ77" s="25">
        <f t="shared" si="369"/>
        <v>13.99</v>
      </c>
      <c r="EA77" s="25">
        <f t="shared" si="370"/>
        <v>8.81</v>
      </c>
      <c r="EB77" s="25">
        <f t="shared" si="371"/>
        <v>0</v>
      </c>
      <c r="EC77" s="25">
        <f t="shared" si="372"/>
        <v>8.81</v>
      </c>
      <c r="ED77" s="25">
        <f t="shared" si="373"/>
        <v>5.18</v>
      </c>
      <c r="EE77" s="25">
        <f t="shared" si="373"/>
        <v>0</v>
      </c>
      <c r="EF77" s="25">
        <f t="shared" si="374"/>
        <v>5.18</v>
      </c>
      <c r="EG77" s="25">
        <f t="shared" si="375"/>
        <v>8.81</v>
      </c>
      <c r="EH77" s="25">
        <f t="shared" si="375"/>
        <v>0</v>
      </c>
      <c r="EI77" s="25">
        <f t="shared" si="376"/>
        <v>8.81</v>
      </c>
      <c r="EJ77" s="18">
        <v>2595.14</v>
      </c>
      <c r="EK77" s="18">
        <v>2556.44</v>
      </c>
      <c r="EL77" s="18" t="s">
        <v>856</v>
      </c>
      <c r="EM77" s="18" t="s">
        <v>857</v>
      </c>
      <c r="EN77" s="16" t="s">
        <v>774</v>
      </c>
      <c r="EO77" s="16" t="s">
        <v>132</v>
      </c>
      <c r="EP77" s="16" t="e">
        <f>IF(OR(EN77="Cống tròn",EN77="Cống hộp",EN77="Ống nhựa"),INDEX(#REF!,MATCH(E77,#REF!,0)),IF(OR(EN77="Rãnh xây",EN77="Rãnh bê tông"),INDEX(#REF!,MATCH(E77,#REF!,0)),0))</f>
        <v>#REF!</v>
      </c>
      <c r="EQ77" s="18">
        <v>37.499999999999815</v>
      </c>
      <c r="ER77" s="18">
        <v>1</v>
      </c>
      <c r="ES77" s="25">
        <f t="shared" si="377"/>
        <v>37</v>
      </c>
      <c r="ET77" s="1" t="e">
        <f>_xlfn.IFNA(IF(EN77="Cống tròn",INDEX(#REF!,MATCH(E77,#REF!,0)),IF(EN77="Cống hộp",INDEX(#REF!,MATCH(E77,#REF!,0)),EU77&amp;" ,"&amp;EV77)),0)</f>
        <v>#REF!</v>
      </c>
      <c r="EU77" s="16" t="s">
        <v>769</v>
      </c>
      <c r="EV77" s="16" t="s">
        <v>775</v>
      </c>
      <c r="EW77" s="16" t="e">
        <f>_xlfn.IFNA(INDEX(#REF!,MATCH(E77,#REF!,0)),0)</f>
        <v>#REF!</v>
      </c>
      <c r="EX77" s="16"/>
      <c r="EY77" s="18">
        <v>0</v>
      </c>
      <c r="EZ77" s="18">
        <v>0</v>
      </c>
      <c r="FA77" s="18">
        <v>0</v>
      </c>
      <c r="FB77" s="19">
        <v>0</v>
      </c>
      <c r="FC77" s="19">
        <v>0</v>
      </c>
      <c r="FD77" s="25">
        <f t="shared" si="232"/>
        <v>0</v>
      </c>
      <c r="FE77" s="25">
        <f t="shared" si="378"/>
        <v>0</v>
      </c>
      <c r="FF77" s="18">
        <v>0.1</v>
      </c>
      <c r="FG77" s="18">
        <v>2</v>
      </c>
      <c r="FH77" s="18">
        <v>1</v>
      </c>
      <c r="FI77" s="25">
        <f t="shared" si="379"/>
        <v>1.2</v>
      </c>
      <c r="FJ77" s="18">
        <v>0</v>
      </c>
      <c r="FK77" s="18">
        <v>0</v>
      </c>
      <c r="FL77" s="18">
        <v>0.2</v>
      </c>
      <c r="FM77" s="18">
        <v>1.4</v>
      </c>
      <c r="FN77" s="18">
        <v>0</v>
      </c>
      <c r="FO77" s="25">
        <f t="shared" si="380"/>
        <v>1.4</v>
      </c>
      <c r="FP77" s="18">
        <v>1.4999999999999999E-2</v>
      </c>
      <c r="FQ77" s="18">
        <v>1</v>
      </c>
      <c r="FR77" s="25">
        <f t="shared" si="233"/>
        <v>36</v>
      </c>
      <c r="FS77" s="25">
        <f t="shared" si="234"/>
        <v>0.52500000000000002</v>
      </c>
      <c r="FT77" s="25">
        <f t="shared" si="235"/>
        <v>36.524999999999999</v>
      </c>
      <c r="FU77" s="25">
        <f t="shared" si="236"/>
        <v>-0.97499999999981668</v>
      </c>
      <c r="FV77" s="25" t="str">
        <f t="shared" si="381"/>
        <v>Thêm 01</v>
      </c>
      <c r="FW77" s="25">
        <f t="shared" si="382"/>
        <v>0.04</v>
      </c>
      <c r="FX77" s="16"/>
      <c r="FY77" s="16"/>
      <c r="FZ77" s="16"/>
      <c r="GA77" s="16"/>
      <c r="GB77" s="19">
        <v>0</v>
      </c>
      <c r="GC77" s="19">
        <v>0</v>
      </c>
      <c r="GD77" s="19">
        <v>0</v>
      </c>
      <c r="GE77" s="19">
        <v>0</v>
      </c>
      <c r="GF77" s="19">
        <v>0</v>
      </c>
      <c r="GG77" s="19">
        <v>0</v>
      </c>
      <c r="GH77" s="19">
        <v>0</v>
      </c>
      <c r="GI77" s="19">
        <v>0</v>
      </c>
      <c r="GJ77" s="19">
        <v>0</v>
      </c>
      <c r="GK77" s="19">
        <v>0</v>
      </c>
      <c r="GL77" s="25">
        <f t="shared" si="237"/>
        <v>0</v>
      </c>
      <c r="GM77" s="25">
        <f t="shared" si="383"/>
        <v>0</v>
      </c>
      <c r="GN77" s="19">
        <v>0</v>
      </c>
      <c r="GO77" s="19">
        <v>0</v>
      </c>
      <c r="GP77" s="19">
        <v>0</v>
      </c>
      <c r="GQ77" s="19">
        <v>0</v>
      </c>
      <c r="GR77" s="1" t="e">
        <f>_xlfn.IFNA(INDEX(#REF!,MATCH(E77,#REF!,0)),0)</f>
        <v>#REF!</v>
      </c>
      <c r="GS77" s="16"/>
      <c r="GT77" s="18">
        <v>0</v>
      </c>
      <c r="GU77" s="18">
        <v>0</v>
      </c>
      <c r="GV77" s="18">
        <v>0</v>
      </c>
      <c r="GW77" s="18">
        <v>0</v>
      </c>
      <c r="GX77" s="25">
        <f t="shared" si="238"/>
        <v>0</v>
      </c>
      <c r="GY77" s="25">
        <f t="shared" si="239"/>
        <v>0</v>
      </c>
      <c r="GZ77" s="25">
        <f t="shared" si="384"/>
        <v>0</v>
      </c>
      <c r="HA77" s="1" t="e" cm="1">
        <f t="array" ref="HA77">INDEX(#REF!,MATCH(EJ77&amp;EK77&amp;HD77&amp;HE77&amp;HF77,#REF!&amp;#REF!&amp;#REF!&amp;#REF!&amp;#REF!,0))</f>
        <v>#REF!</v>
      </c>
      <c r="HB77" s="16"/>
      <c r="HC77" s="25">
        <f t="shared" si="385"/>
        <v>0</v>
      </c>
      <c r="HD77" s="18">
        <v>0</v>
      </c>
      <c r="HE77" s="18">
        <v>0</v>
      </c>
      <c r="HF77" s="18">
        <v>0</v>
      </c>
      <c r="HG77" s="1" t="e" cm="1">
        <f t="array" ref="HG77">INDEX(#REF!,MATCH(EJ77&amp;EK77&amp;HJ77&amp;HK77&amp;HL77,#REF!&amp;#REF!&amp;#REF!&amp;#REF!&amp;#REF!,0))</f>
        <v>#REF!</v>
      </c>
      <c r="HH77" s="16"/>
      <c r="HI77" s="25">
        <f t="shared" si="386"/>
        <v>0</v>
      </c>
      <c r="HJ77" s="25">
        <f t="shared" si="387"/>
        <v>0</v>
      </c>
      <c r="HK77" s="19">
        <v>0</v>
      </c>
      <c r="HL77" s="19">
        <v>0</v>
      </c>
      <c r="HM77" s="18">
        <v>0.01</v>
      </c>
      <c r="HN77" s="18">
        <v>1</v>
      </c>
      <c r="HO77" s="25">
        <f t="shared" si="388"/>
        <v>0</v>
      </c>
      <c r="HP77" s="25">
        <f t="shared" si="389"/>
        <v>0</v>
      </c>
      <c r="HQ77" s="25">
        <f t="shared" si="390"/>
        <v>0</v>
      </c>
      <c r="HR77" s="25">
        <f t="shared" si="391"/>
        <v>0</v>
      </c>
      <c r="HS77" s="25">
        <f t="shared" si="392"/>
        <v>0</v>
      </c>
      <c r="HT77" s="19">
        <v>0</v>
      </c>
      <c r="HU77" s="19">
        <v>0</v>
      </c>
      <c r="HV77" s="19">
        <v>0</v>
      </c>
      <c r="HW77" s="25">
        <f t="shared" si="393"/>
        <v>0</v>
      </c>
      <c r="HX77" s="19">
        <v>0</v>
      </c>
      <c r="HY77" s="19">
        <v>0</v>
      </c>
      <c r="HZ77" s="18">
        <v>29.3</v>
      </c>
      <c r="IA77" s="20">
        <f>ROUND(IF(EN77="Cống tròn",IF(EN77="Cống tròn",IF(EU77="Không có móng",IQ77-FF77,IF(EU77="Đế",IP77-FN77,IF(OR(EU77="Móng bê tông",EU77="Móng bê tông kết hợp đế"),II77-FJ77,0))),0),IF(EN77="Cống hộp",IF(AND(EN77="Cống hộp",EU77="Không có móng"),IQ77-GF77,IF(AND(EN77="Cống hộp",EU77="Móng bê tông"),IJ77-GB77,0)),IF(OR(EN77="Rãnh xây",EN77="Rãnh bê tông"),IF(OR(EN77="Rãnh xây",EN77="Rãnh bê tông"),IK77-GB77,0),IF(EN77="Ống nhựa",IF(AND(EN77="Ống nhựa",EU77="Không đắp cát"),IQ77-HT77,IF(AND(EN77="Ống nhựa",EU77="Đắp cát"),IH77-HX77,0)),IF(EN77="Rãnh thang",IF(EN77="Rãnh thang",IF(EU77="Móng bê tông",#REF!-#REF!,IQ77),0),0))))),2)</f>
        <v>26.9</v>
      </c>
      <c r="IB77" s="20">
        <f t="shared" si="394"/>
        <v>2.4000000000000021</v>
      </c>
      <c r="IC77" s="20">
        <f t="shared" si="240"/>
        <v>26.9</v>
      </c>
      <c r="ID77" s="20">
        <f t="shared" si="241"/>
        <v>0</v>
      </c>
      <c r="IE77" s="20">
        <f t="shared" si="242"/>
        <v>0</v>
      </c>
      <c r="IF77" s="20">
        <f t="shared" si="243"/>
        <v>0</v>
      </c>
      <c r="IG77" s="20">
        <f>IF(EN77="Rãnh thang",IF(AND(EN77="Rãnh thang",EU77="Móng bê tông"),IQ77-#REF!,0),IF(EN77="Ống nhựa",IF(AND(EN77="Ống nhựa",EU77="Đắp cát"),IQ77-HT77,0),IF(EN77="Cống tròn",IF(EN77="Cống tròn",IF(OR(EU77="Móng bê tông",EU77="Móng bê tông kết hợp đế"),IM77-FL77,0),0),IF(EN77="Cống hộp",IF(AND(EN77="Cống hộp",EU77="Móng bê tông"),IN77-GD77,0),IF(OR(EN77="Rãnh xây",EN77="Rãnh bê tông"),IF(AND(EN77="Rãnh xây",EU77="Móng bê tông"),IO77-GD77,IF(AND(EN77="Rãnh bê tông",EU77="Móng bê tông"),IO77-GD77,0)),0)))))</f>
        <v>26.9</v>
      </c>
      <c r="IH77" s="20">
        <f t="shared" si="244"/>
        <v>0</v>
      </c>
      <c r="II77" s="20">
        <f t="shared" si="245"/>
        <v>26.9</v>
      </c>
      <c r="IJ77" s="20">
        <f t="shared" si="246"/>
        <v>0</v>
      </c>
      <c r="IK77" s="20">
        <f t="shared" si="247"/>
        <v>0</v>
      </c>
      <c r="IL77" s="20">
        <f t="shared" si="248"/>
        <v>27.099999999999998</v>
      </c>
      <c r="IM77" s="20">
        <f t="shared" si="249"/>
        <v>27.099999999999998</v>
      </c>
      <c r="IN77" s="20">
        <f t="shared" si="250"/>
        <v>0</v>
      </c>
      <c r="IO77" s="20">
        <f t="shared" si="251"/>
        <v>0</v>
      </c>
      <c r="IP77" s="20">
        <f t="shared" si="252"/>
        <v>0</v>
      </c>
      <c r="IQ77" s="18">
        <v>27.2</v>
      </c>
      <c r="IR77" s="25">
        <f t="shared" si="395"/>
        <v>0</v>
      </c>
      <c r="IS77" s="25">
        <f t="shared" si="253"/>
        <v>0</v>
      </c>
      <c r="IT77" s="25">
        <f t="shared" si="254"/>
        <v>0</v>
      </c>
      <c r="IU77" s="25">
        <f>ROUND(IF(EN77="Cống tròn",IF(EN77="Cống tròn",IV77+FF77,0),IF(EN77="Cống hộp",IF(EN77="Cống hộp",IV77+GP77,0),IF(OR(EN77="Rãnh xây",EN77="Rãnh bê tông"),IF(OR(EN77="Rãnh xây",EN77="Rãnh bê tông"),IV77+GP77,0),IF(EN77="ống nhựa",IF(EN77="Ống nhựa",IV77+HT77,0),IF(EN77="Rãnh thang",IF(EN77="Rãnh thang",IQ77+#REF!,0),0))))),2)</f>
        <v>27.58</v>
      </c>
      <c r="IV77" s="18">
        <v>27.48</v>
      </c>
      <c r="IW77" s="25">
        <f t="shared" si="255"/>
        <v>27.58</v>
      </c>
      <c r="IX77" s="25">
        <f t="shared" si="256"/>
        <v>0</v>
      </c>
      <c r="IY77" s="25">
        <f t="shared" si="257"/>
        <v>0</v>
      </c>
      <c r="IZ77" s="25">
        <f t="shared" si="258"/>
        <v>0</v>
      </c>
      <c r="JA77" s="25">
        <f t="shared" si="259"/>
        <v>0</v>
      </c>
      <c r="JB77" s="18">
        <v>28.58</v>
      </c>
      <c r="JC77" s="20">
        <f>ROUND(IF(EN77="Cống tròn",IF(EN77="Cống tròn",IF(EU77="Không có móng",JS77-FF77,IF(EU77="Đế",JR77-FN77,IF(OR(EU77="Móng bê tông",EU77="Móng bê tông kết hợp đế"),JK77-FJ77,0))),0),IF(EN77="Cống hộp",IF(AND(EN77="Cống hộp",EU77="Không có móng"),JS77-GF77,IF(AND(EN77="Cống hộp",EU77="Móng bê tông"),JL77-GB77,0)),IF(OR(EN77="Rãnh xây",EN77="Rãnh bê tông"),IF(OR(EN77="Rãnh xây",EN77="Rãnh bê tông"),JM77-GB77,0),IF(EN77="Ống nhựa",IF(AND(EN77="Ống nhựa",EU77="Không đắp cát"),JS77-HT77,IF(AND(EN77="Ống nhựa",EU77="Đắp cát"),JJ77-HX77,0)),IF(EN77="Rãnh thang",IF(EN77="Rãnh thang",IF(EU77="Móng bê tông",#REF!-#REF!,JS77),0),0))))),2)</f>
        <v>26.18</v>
      </c>
      <c r="JD77" s="20">
        <f t="shared" si="396"/>
        <v>2.3999999999999986</v>
      </c>
      <c r="JE77" s="20">
        <f t="shared" si="260"/>
        <v>26.18</v>
      </c>
      <c r="JF77" s="20">
        <f t="shared" si="261"/>
        <v>0</v>
      </c>
      <c r="JG77" s="20">
        <f t="shared" si="262"/>
        <v>0</v>
      </c>
      <c r="JH77" s="20">
        <f t="shared" si="263"/>
        <v>0</v>
      </c>
      <c r="JI77" s="20">
        <f>IF(EN77="Rãnh thang",IF(AND(EN77="Rãnh thang",EU77="Móng bê tông"),JS77-#REF!,0),IF(EN77="Ống nhựa",IF(AND(EN77="Ống nhựa",EU77="Đắp cát"),JS77-HT77,0),IF(EN77="Cống tròn",IF(EN77="Cống tròn",IF(OR(EU77="Móng bê tông",EU77="Móng bê tông kết hợp đế"),JO77-FL77,0),0),IF(EN77="Cống hộp",IF(AND(EN77="Cống hộp",EU77="Móng bê tông"),JP77-GD77,0),IF(OR(EN77="Rãnh xây",EN77="Rãnh bê tông"),IF(AND(EN77="Rãnh xây",EU77="Móng bê tông"),JQ77-GD77,IF(AND(EN77="Rãnh bê tông",EU77="Móng bê tông"),JQ77-GD77,0)),0)))))</f>
        <v>26.18</v>
      </c>
      <c r="JJ77" s="20">
        <f t="shared" si="264"/>
        <v>0</v>
      </c>
      <c r="JK77" s="20">
        <f t="shared" si="265"/>
        <v>26.18</v>
      </c>
      <c r="JL77" s="20">
        <f t="shared" si="266"/>
        <v>0</v>
      </c>
      <c r="JM77" s="20">
        <f t="shared" si="267"/>
        <v>0</v>
      </c>
      <c r="JN77" s="20">
        <f t="shared" si="268"/>
        <v>26.38</v>
      </c>
      <c r="JO77" s="20">
        <f t="shared" si="269"/>
        <v>26.38</v>
      </c>
      <c r="JP77" s="20">
        <f t="shared" si="270"/>
        <v>0</v>
      </c>
      <c r="JQ77" s="20">
        <f t="shared" si="271"/>
        <v>0</v>
      </c>
      <c r="JR77" s="20">
        <f t="shared" si="272"/>
        <v>0</v>
      </c>
      <c r="JS77" s="26">
        <v>26.48</v>
      </c>
      <c r="JT77" s="25">
        <f t="shared" si="397"/>
        <v>0</v>
      </c>
      <c r="JU77" s="25">
        <f t="shared" si="273"/>
        <v>0</v>
      </c>
      <c r="JV77" s="25">
        <f t="shared" si="274"/>
        <v>0</v>
      </c>
      <c r="JW77" s="25">
        <f>ROUND(IF(EN77="Cống tròn",IF(EN77="Cống tròn",JX77+FF77,0),IF(EN77="Cống hộp",IF(EN77="Cống hộp",JX77+GP77,0),IF(OR(EN77="Rãnh xây",EN77="Rãnh bê tông"),IF(OR(EN77="Rãnh xây",EN77="Rãnh bê tông"),JX77+GP77,0),IF(EN77="ống nhựa",IF(EN77="Ống nhựa",JX77+HT77,0),IF(EN77="Rãnh thang",IF(EN77="Rãnh thang",JS77+#REF!,0),0))))),2)</f>
        <v>27.58</v>
      </c>
      <c r="JX77" s="27">
        <v>27.48</v>
      </c>
      <c r="JY77" s="25">
        <f t="shared" si="275"/>
        <v>27.58</v>
      </c>
      <c r="JZ77" s="25">
        <f t="shared" si="276"/>
        <v>0</v>
      </c>
      <c r="KA77" s="25">
        <f t="shared" si="277"/>
        <v>0</v>
      </c>
      <c r="KB77" s="25">
        <f t="shared" si="278"/>
        <v>0</v>
      </c>
      <c r="KC77" s="25">
        <f t="shared" si="279"/>
        <v>0</v>
      </c>
      <c r="KD77" s="28" t="s">
        <v>98</v>
      </c>
      <c r="KE77" s="27">
        <v>0</v>
      </c>
      <c r="KF77" s="25">
        <f t="shared" si="280"/>
        <v>2.4000000000000021</v>
      </c>
      <c r="KG77" s="25">
        <f t="shared" si="398"/>
        <v>2.4000000000000021</v>
      </c>
      <c r="KH77" s="27">
        <v>0</v>
      </c>
      <c r="KI77" s="25">
        <f t="shared" si="281"/>
        <v>2.3999999999999986</v>
      </c>
      <c r="KJ77" s="25">
        <f t="shared" si="399"/>
        <v>2.3999999999999986</v>
      </c>
      <c r="KK77" s="25">
        <f t="shared" si="282"/>
        <v>0</v>
      </c>
      <c r="KL77" s="25">
        <f t="shared" si="283"/>
        <v>0</v>
      </c>
      <c r="KM77" s="25">
        <f t="shared" si="400"/>
        <v>0</v>
      </c>
      <c r="KN77" s="25">
        <f t="shared" si="284"/>
        <v>0</v>
      </c>
      <c r="KO77" s="25">
        <f t="shared" si="285"/>
        <v>0</v>
      </c>
      <c r="KP77" s="25">
        <f t="shared" si="401"/>
        <v>0</v>
      </c>
      <c r="KQ77" s="25">
        <f t="shared" si="286"/>
        <v>0.2</v>
      </c>
      <c r="KR77" s="25">
        <f t="shared" si="287"/>
        <v>0.2</v>
      </c>
      <c r="KS77" s="25">
        <f t="shared" si="402"/>
        <v>0.2</v>
      </c>
      <c r="KT77" s="25">
        <f t="shared" si="288"/>
        <v>0</v>
      </c>
      <c r="KU77" s="25">
        <f t="shared" si="289"/>
        <v>0</v>
      </c>
      <c r="KV77" s="25">
        <f t="shared" si="403"/>
        <v>0</v>
      </c>
      <c r="KW77" s="25">
        <f t="shared" si="290"/>
        <v>0</v>
      </c>
      <c r="KX77" s="25">
        <f t="shared" si="291"/>
        <v>0</v>
      </c>
      <c r="KY77" s="25">
        <f t="shared" si="404"/>
        <v>0</v>
      </c>
      <c r="KZ77" s="25">
        <f t="shared" si="292"/>
        <v>0</v>
      </c>
      <c r="LA77" s="25">
        <f t="shared" si="293"/>
        <v>0</v>
      </c>
      <c r="LB77" s="25">
        <f t="shared" si="405"/>
        <v>0</v>
      </c>
      <c r="LC77" s="25">
        <f t="shared" si="294"/>
        <v>1.4</v>
      </c>
      <c r="LD77" s="25">
        <f t="shared" si="295"/>
        <v>1.4</v>
      </c>
      <c r="LE77" s="25">
        <f t="shared" si="406"/>
        <v>1.4</v>
      </c>
      <c r="LF77" s="25">
        <f t="shared" si="296"/>
        <v>0</v>
      </c>
      <c r="LG77" s="25">
        <f t="shared" si="297"/>
        <v>0</v>
      </c>
      <c r="LH77" s="25">
        <f t="shared" si="407"/>
        <v>0</v>
      </c>
      <c r="LI77" s="25">
        <f t="shared" si="298"/>
        <v>0</v>
      </c>
      <c r="LJ77" s="25">
        <f t="shared" si="299"/>
        <v>0</v>
      </c>
      <c r="LK77" s="25">
        <f t="shared" si="408"/>
        <v>0</v>
      </c>
      <c r="LL77" s="25">
        <f t="shared" si="300"/>
        <v>0</v>
      </c>
      <c r="LM77" s="25">
        <f t="shared" si="301"/>
        <v>0</v>
      </c>
      <c r="LN77" s="25">
        <f t="shared" si="409"/>
        <v>0</v>
      </c>
      <c r="LO77" s="25">
        <f t="shared" si="302"/>
        <v>0</v>
      </c>
      <c r="LP77" s="25">
        <f t="shared" si="303"/>
        <v>0</v>
      </c>
      <c r="LQ77" s="25">
        <f t="shared" si="410"/>
        <v>0</v>
      </c>
      <c r="LR77" s="25">
        <f t="shared" si="304"/>
        <v>0</v>
      </c>
      <c r="LS77" s="25">
        <f t="shared" si="305"/>
        <v>0</v>
      </c>
      <c r="LT77" s="25">
        <f t="shared" si="411"/>
        <v>0</v>
      </c>
      <c r="LU77" s="25">
        <f t="shared" si="306"/>
        <v>0</v>
      </c>
      <c r="LV77" s="25">
        <f t="shared" si="307"/>
        <v>0</v>
      </c>
      <c r="LW77" s="25">
        <f t="shared" si="412"/>
        <v>0</v>
      </c>
      <c r="LX77" s="25">
        <f t="shared" si="308"/>
        <v>0</v>
      </c>
      <c r="LY77" s="25">
        <f t="shared" si="309"/>
        <v>0</v>
      </c>
      <c r="LZ77" s="25">
        <f t="shared" si="413"/>
        <v>0</v>
      </c>
      <c r="MA77" s="25">
        <f t="shared" si="310"/>
        <v>0</v>
      </c>
      <c r="MB77" s="25">
        <f t="shared" si="311"/>
        <v>0</v>
      </c>
      <c r="MC77" s="25">
        <f t="shared" si="414"/>
        <v>0</v>
      </c>
      <c r="MD77" s="25">
        <f t="shared" si="312"/>
        <v>0</v>
      </c>
      <c r="ME77" s="25">
        <f t="shared" si="313"/>
        <v>0</v>
      </c>
      <c r="MF77" s="25">
        <f t="shared" si="415"/>
        <v>0</v>
      </c>
      <c r="MG77" s="25">
        <f t="shared" si="314"/>
        <v>0</v>
      </c>
      <c r="MH77" s="25">
        <f t="shared" si="315"/>
        <v>0</v>
      </c>
      <c r="MI77" s="25">
        <f t="shared" si="416"/>
        <v>0</v>
      </c>
      <c r="MJ77" s="25">
        <f t="shared" si="316"/>
        <v>0</v>
      </c>
      <c r="MK77" s="25">
        <f t="shared" si="317"/>
        <v>0</v>
      </c>
      <c r="ML77" s="25">
        <f t="shared" si="417"/>
        <v>0</v>
      </c>
      <c r="MM77" s="25">
        <f t="shared" si="318"/>
        <v>0</v>
      </c>
      <c r="MN77" s="25">
        <f t="shared" si="319"/>
        <v>0</v>
      </c>
      <c r="MO77" s="25">
        <f t="shared" si="418"/>
        <v>0</v>
      </c>
      <c r="MP77" s="25">
        <f t="shared" si="320"/>
        <v>0</v>
      </c>
      <c r="MQ77" s="25">
        <f t="shared" si="321"/>
        <v>0</v>
      </c>
      <c r="MR77" s="25">
        <f t="shared" si="419"/>
        <v>0</v>
      </c>
      <c r="MS77" s="29">
        <v>1.4</v>
      </c>
      <c r="MT77" s="29">
        <v>0</v>
      </c>
      <c r="MU77" s="29">
        <v>1</v>
      </c>
      <c r="MV77" s="29">
        <v>1</v>
      </c>
      <c r="MW77" s="25">
        <f t="shared" si="322"/>
        <v>1.4</v>
      </c>
      <c r="MX77" s="25">
        <f t="shared" si="323"/>
        <v>3.36</v>
      </c>
      <c r="MY77" s="25">
        <f t="shared" si="324"/>
        <v>0</v>
      </c>
      <c r="MZ77" s="25">
        <f t="shared" si="325"/>
        <v>0</v>
      </c>
      <c r="NA77" s="25">
        <f t="shared" si="326"/>
        <v>1.4</v>
      </c>
      <c r="NB77" s="25">
        <f t="shared" si="327"/>
        <v>3.36</v>
      </c>
      <c r="NC77" s="25">
        <f t="shared" si="328"/>
        <v>0</v>
      </c>
      <c r="ND77" s="25">
        <f t="shared" si="329"/>
        <v>0</v>
      </c>
      <c r="NE77" s="25">
        <f t="shared" si="420"/>
        <v>1.4</v>
      </c>
      <c r="NF77" s="25">
        <f t="shared" si="420"/>
        <v>3.36</v>
      </c>
      <c r="NG77" s="25">
        <f t="shared" si="420"/>
        <v>0</v>
      </c>
      <c r="NH77" s="25">
        <f t="shared" si="420"/>
        <v>0</v>
      </c>
      <c r="NI77" s="25">
        <f t="shared" si="330"/>
        <v>126</v>
      </c>
      <c r="NJ77" s="25">
        <f t="shared" si="331"/>
        <v>0</v>
      </c>
      <c r="NK77" s="25">
        <f t="shared" si="332"/>
        <v>126</v>
      </c>
      <c r="NL77" s="25">
        <f t="shared" si="333"/>
        <v>68.2</v>
      </c>
      <c r="NM77" s="25">
        <f t="shared" si="334"/>
        <v>0</v>
      </c>
      <c r="NN77" s="25">
        <f t="shared" si="421"/>
        <v>68.2</v>
      </c>
      <c r="NO77" s="25">
        <f t="shared" si="335"/>
        <v>0</v>
      </c>
      <c r="NP77" s="25">
        <f t="shared" si="336"/>
        <v>0</v>
      </c>
      <c r="NQ77" s="25">
        <f t="shared" si="422"/>
        <v>0</v>
      </c>
      <c r="NR77" s="25">
        <f t="shared" si="337"/>
        <v>0</v>
      </c>
      <c r="NS77" s="25">
        <f t="shared" si="338"/>
        <v>0</v>
      </c>
      <c r="NT77" s="25">
        <f t="shared" si="423"/>
        <v>0</v>
      </c>
      <c r="NU77" s="25">
        <f t="shared" si="339"/>
        <v>0</v>
      </c>
      <c r="NV77" s="25">
        <f t="shared" si="340"/>
        <v>0</v>
      </c>
      <c r="NW77" s="25">
        <f t="shared" si="424"/>
        <v>0</v>
      </c>
      <c r="NX77" s="25">
        <f t="shared" si="425"/>
        <v>68.2</v>
      </c>
      <c r="NY77" s="25">
        <f t="shared" si="425"/>
        <v>0</v>
      </c>
      <c r="NZ77" s="25">
        <f t="shared" si="426"/>
        <v>68.2</v>
      </c>
      <c r="OA77" s="25">
        <f t="shared" si="427"/>
        <v>57.8</v>
      </c>
      <c r="OB77" s="25">
        <f t="shared" si="427"/>
        <v>0</v>
      </c>
      <c r="OC77" s="25">
        <f t="shared" si="428"/>
        <v>57.8</v>
      </c>
      <c r="OD77" s="25">
        <f t="shared" si="429"/>
        <v>68.2</v>
      </c>
      <c r="OE77" s="25">
        <f t="shared" si="429"/>
        <v>0</v>
      </c>
      <c r="OF77" s="25">
        <f t="shared" si="429"/>
        <v>68.2</v>
      </c>
      <c r="OG77" s="25">
        <f t="shared" si="341"/>
        <v>0</v>
      </c>
      <c r="OH77" s="25">
        <f t="shared" si="342"/>
        <v>0</v>
      </c>
      <c r="OI77" s="25">
        <f t="shared" si="343"/>
        <v>0</v>
      </c>
      <c r="OJ77" s="25">
        <f t="shared" si="344"/>
        <v>0</v>
      </c>
      <c r="OK77" s="25">
        <f t="shared" si="345"/>
        <v>0</v>
      </c>
      <c r="OL77" s="25">
        <f t="shared" si="346"/>
        <v>0</v>
      </c>
      <c r="OM77" s="25">
        <f t="shared" si="430"/>
        <v>0</v>
      </c>
      <c r="ON77" s="25">
        <f t="shared" si="430"/>
        <v>0</v>
      </c>
      <c r="OO77" s="25">
        <f t="shared" si="430"/>
        <v>0</v>
      </c>
      <c r="OP77" s="25">
        <f t="shared" si="347"/>
        <v>0</v>
      </c>
      <c r="OQ77" s="25">
        <f t="shared" si="348"/>
        <v>0</v>
      </c>
      <c r="OR77" s="25">
        <f t="shared" si="431"/>
        <v>0</v>
      </c>
      <c r="OS77" s="19">
        <v>536452.22</v>
      </c>
      <c r="OT77" s="19">
        <v>2370663.2999999998</v>
      </c>
    </row>
    <row r="78" spans="1:410" ht="33" customHeight="1" x14ac:dyDescent="0.25">
      <c r="A78" s="18"/>
      <c r="B78" s="18" t="s">
        <v>850</v>
      </c>
      <c r="C78" s="18">
        <v>2556.44</v>
      </c>
      <c r="D78" s="16" t="e">
        <f>_xlfn.IFNA(INDEX(#REF!,MATCH(E78,#REF!,0)),0)</f>
        <v>#REF!</v>
      </c>
      <c r="E78" s="18" t="s">
        <v>857</v>
      </c>
      <c r="F78" s="16" t="s">
        <v>765</v>
      </c>
      <c r="G78" s="16" t="s">
        <v>766</v>
      </c>
      <c r="H78" s="16" t="s">
        <v>767</v>
      </c>
      <c r="I78" s="16" t="s">
        <v>768</v>
      </c>
      <c r="J78" s="16" t="s">
        <v>769</v>
      </c>
      <c r="K78" s="16" t="s">
        <v>770</v>
      </c>
      <c r="L78" s="16" t="s">
        <v>771</v>
      </c>
      <c r="M78" s="18">
        <v>1.64</v>
      </c>
      <c r="N78" s="18">
        <v>1.94</v>
      </c>
      <c r="O78" s="18">
        <v>2.04</v>
      </c>
      <c r="P78" s="18">
        <v>2.34</v>
      </c>
      <c r="Q78" s="18">
        <v>0.1</v>
      </c>
      <c r="R78" s="18">
        <v>1.8399999999999999</v>
      </c>
      <c r="S78" s="18">
        <v>2.14</v>
      </c>
      <c r="T78" s="18">
        <v>0.2</v>
      </c>
      <c r="U78" s="18">
        <v>0</v>
      </c>
      <c r="V78" s="18">
        <v>0</v>
      </c>
      <c r="W78" s="18">
        <v>0</v>
      </c>
      <c r="X78" s="18">
        <v>1.64</v>
      </c>
      <c r="Y78" s="18">
        <v>1.9</v>
      </c>
      <c r="Z78" s="20">
        <f t="shared" si="349"/>
        <v>2.1</v>
      </c>
      <c r="AA78" s="18">
        <v>0.22</v>
      </c>
      <c r="AB78" s="18">
        <v>0</v>
      </c>
      <c r="AC78" s="18">
        <v>0</v>
      </c>
      <c r="AD78" s="18">
        <v>0</v>
      </c>
      <c r="AE78" s="18">
        <v>0</v>
      </c>
      <c r="AF78" s="18">
        <v>0</v>
      </c>
      <c r="AG78" s="18">
        <v>1.2</v>
      </c>
      <c r="AH78" s="18">
        <v>1.5</v>
      </c>
      <c r="AI78" s="20">
        <f t="shared" si="350"/>
        <v>2.25</v>
      </c>
      <c r="AJ78" s="18">
        <v>0</v>
      </c>
      <c r="AK78" s="18">
        <v>0</v>
      </c>
      <c r="AL78" s="20">
        <f t="shared" si="351"/>
        <v>0</v>
      </c>
      <c r="AM78" s="18">
        <v>1.64</v>
      </c>
      <c r="AN78" s="18">
        <v>1.5</v>
      </c>
      <c r="AO78" s="18">
        <v>0.15</v>
      </c>
      <c r="AP78" s="18">
        <v>0.22</v>
      </c>
      <c r="AQ78" s="18">
        <v>1.64</v>
      </c>
      <c r="AR78" s="18">
        <v>1.72</v>
      </c>
      <c r="AS78" s="18">
        <v>0.12</v>
      </c>
      <c r="AT78" s="18">
        <v>0.11</v>
      </c>
      <c r="AU78" s="18">
        <v>0</v>
      </c>
      <c r="AV78" s="18">
        <v>1</v>
      </c>
      <c r="AW78" s="18">
        <v>0</v>
      </c>
      <c r="AX78" s="18">
        <v>0</v>
      </c>
      <c r="AY78" s="18">
        <v>0</v>
      </c>
      <c r="AZ78" s="18">
        <v>0</v>
      </c>
      <c r="BA78" s="18">
        <v>0</v>
      </c>
      <c r="BB78" s="18">
        <v>0</v>
      </c>
      <c r="BC78" s="18">
        <v>0</v>
      </c>
      <c r="BD78" s="18">
        <v>0</v>
      </c>
      <c r="BE78" s="18">
        <v>2</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6" t="e">
        <f>_xlfn.IFNA(IF(RIGHT(D78,2)="=G",0,INDEX(#REF!,MATCH(E78,#REF!,0))),0)</f>
        <v>#REF!</v>
      </c>
      <c r="CB78" s="16" t="s">
        <v>776</v>
      </c>
      <c r="CC78" s="18">
        <v>0</v>
      </c>
      <c r="CD78" s="18">
        <v>0</v>
      </c>
      <c r="CE78" s="18">
        <v>1.4</v>
      </c>
      <c r="CF78" s="18">
        <v>0.85</v>
      </c>
      <c r="CG78" s="18">
        <v>0.12</v>
      </c>
      <c r="CH78" s="18">
        <v>2</v>
      </c>
      <c r="CI78" s="16" t="s">
        <v>98</v>
      </c>
      <c r="CJ78" s="18">
        <v>0</v>
      </c>
      <c r="CK78" s="20">
        <f t="shared" si="217"/>
        <v>2.7</v>
      </c>
      <c r="CL78" s="20">
        <f t="shared" si="352"/>
        <v>2.7</v>
      </c>
      <c r="CM78" s="18">
        <v>44.9</v>
      </c>
      <c r="CN78" s="18">
        <v>28.58</v>
      </c>
      <c r="CO78" s="18">
        <v>27.741</v>
      </c>
      <c r="CP78" s="22">
        <f t="shared" si="218"/>
        <v>28.58</v>
      </c>
      <c r="CQ78" s="22">
        <f t="shared" si="219"/>
        <v>25.88</v>
      </c>
      <c r="CR78" s="22">
        <f t="shared" si="353"/>
        <v>2.7</v>
      </c>
      <c r="CS78" s="22">
        <f t="shared" si="220"/>
        <v>25.98</v>
      </c>
      <c r="CT78" s="22">
        <f t="shared" si="221"/>
        <v>26.18</v>
      </c>
      <c r="CU78" s="18">
        <v>26.18</v>
      </c>
      <c r="CV78" s="22">
        <f t="shared" si="354"/>
        <v>2.1</v>
      </c>
      <c r="CW78" s="22">
        <f t="shared" si="222"/>
        <v>0</v>
      </c>
      <c r="CX78" s="22">
        <f t="shared" si="223"/>
        <v>0</v>
      </c>
      <c r="CY78" s="22">
        <f t="shared" si="224"/>
        <v>28.31</v>
      </c>
      <c r="CZ78" s="22">
        <f t="shared" si="225"/>
        <v>28.46</v>
      </c>
      <c r="DA78" s="18">
        <v>28.58</v>
      </c>
      <c r="DB78" s="20">
        <f t="shared" si="355"/>
        <v>2.7</v>
      </c>
      <c r="DC78" s="20">
        <f t="shared" si="356"/>
        <v>0</v>
      </c>
      <c r="DD78" s="20">
        <f t="shared" si="357"/>
        <v>2.7</v>
      </c>
      <c r="DE78" s="20">
        <f t="shared" si="226"/>
        <v>0.1</v>
      </c>
      <c r="DF78" s="20">
        <f t="shared" si="227"/>
        <v>0.2</v>
      </c>
      <c r="DG78" s="20">
        <f t="shared" si="228"/>
        <v>2.37</v>
      </c>
      <c r="DH78" s="20">
        <f t="shared" si="229"/>
        <v>0</v>
      </c>
      <c r="DI78" s="20">
        <f t="shared" si="230"/>
        <v>0</v>
      </c>
      <c r="DJ78" s="20">
        <f t="shared" si="231"/>
        <v>0</v>
      </c>
      <c r="DK78" s="20">
        <f t="shared" si="358"/>
        <v>2.67</v>
      </c>
      <c r="DL78" s="20">
        <f t="shared" si="359"/>
        <v>0</v>
      </c>
      <c r="DM78" s="20">
        <f t="shared" si="360"/>
        <v>3.0000000000000249E-2</v>
      </c>
      <c r="DN78" s="20">
        <f t="shared" si="361"/>
        <v>0</v>
      </c>
      <c r="DO78" s="18">
        <v>2.54</v>
      </c>
      <c r="DP78" s="18">
        <v>0</v>
      </c>
      <c r="DQ78" s="18">
        <v>1</v>
      </c>
      <c r="DR78" s="18">
        <v>1</v>
      </c>
      <c r="DS78" s="25">
        <f t="shared" si="362"/>
        <v>2.54</v>
      </c>
      <c r="DT78" s="25">
        <f t="shared" si="363"/>
        <v>0</v>
      </c>
      <c r="DU78" s="25">
        <f t="shared" si="364"/>
        <v>6.86</v>
      </c>
      <c r="DV78" s="25">
        <f t="shared" si="365"/>
        <v>0</v>
      </c>
      <c r="DW78" s="25">
        <f t="shared" si="366"/>
        <v>6.86</v>
      </c>
      <c r="DX78" s="25">
        <f t="shared" si="367"/>
        <v>13.99</v>
      </c>
      <c r="DY78" s="25">
        <f t="shared" si="368"/>
        <v>0</v>
      </c>
      <c r="DZ78" s="25">
        <f t="shared" si="369"/>
        <v>13.99</v>
      </c>
      <c r="EA78" s="25">
        <f t="shared" si="370"/>
        <v>8.81</v>
      </c>
      <c r="EB78" s="25">
        <f t="shared" si="371"/>
        <v>0</v>
      </c>
      <c r="EC78" s="25">
        <f t="shared" si="372"/>
        <v>8.81</v>
      </c>
      <c r="ED78" s="25">
        <f t="shared" si="373"/>
        <v>5.18</v>
      </c>
      <c r="EE78" s="25">
        <f t="shared" si="373"/>
        <v>0</v>
      </c>
      <c r="EF78" s="25">
        <f t="shared" si="374"/>
        <v>5.18</v>
      </c>
      <c r="EG78" s="25">
        <f t="shared" si="375"/>
        <v>8.81</v>
      </c>
      <c r="EH78" s="25">
        <f t="shared" si="375"/>
        <v>0</v>
      </c>
      <c r="EI78" s="25">
        <f t="shared" si="376"/>
        <v>8.81</v>
      </c>
      <c r="EJ78" s="18">
        <v>2556.44</v>
      </c>
      <c r="EK78" s="18">
        <v>2517.7399999999998</v>
      </c>
      <c r="EL78" s="18" t="s">
        <v>857</v>
      </c>
      <c r="EM78" s="18" t="s">
        <v>858</v>
      </c>
      <c r="EN78" s="16" t="s">
        <v>774</v>
      </c>
      <c r="EO78" s="16" t="s">
        <v>132</v>
      </c>
      <c r="EP78" s="16" t="e">
        <f>IF(OR(EN78="Cống tròn",EN78="Cống hộp",EN78="Ống nhựa"),INDEX(#REF!,MATCH(E78,#REF!,0)),IF(OR(EN78="Rãnh xây",EN78="Rãnh bê tông"),INDEX(#REF!,MATCH(E78,#REF!,0)),0))</f>
        <v>#REF!</v>
      </c>
      <c r="EQ78" s="18">
        <v>37.50000000000027</v>
      </c>
      <c r="ER78" s="18">
        <v>1</v>
      </c>
      <c r="ES78" s="25">
        <f t="shared" si="377"/>
        <v>37</v>
      </c>
      <c r="ET78" s="1" t="e">
        <f>_xlfn.IFNA(IF(EN78="Cống tròn",INDEX(#REF!,MATCH(E78,#REF!,0)),IF(EN78="Cống hộp",INDEX(#REF!,MATCH(E78,#REF!,0)),EU78&amp;" ,"&amp;EV78)),0)</f>
        <v>#REF!</v>
      </c>
      <c r="EU78" s="16" t="s">
        <v>769</v>
      </c>
      <c r="EV78" s="16" t="s">
        <v>775</v>
      </c>
      <c r="EW78" s="16" t="e">
        <f>_xlfn.IFNA(INDEX(#REF!,MATCH(E78,#REF!,0)),0)</f>
        <v>#REF!</v>
      </c>
      <c r="EX78" s="16"/>
      <c r="EY78" s="18">
        <v>0</v>
      </c>
      <c r="EZ78" s="18">
        <v>0</v>
      </c>
      <c r="FA78" s="18">
        <v>0</v>
      </c>
      <c r="FB78" s="19">
        <v>0</v>
      </c>
      <c r="FC78" s="19">
        <v>0</v>
      </c>
      <c r="FD78" s="25">
        <f t="shared" si="232"/>
        <v>0</v>
      </c>
      <c r="FE78" s="25">
        <f t="shared" si="378"/>
        <v>0</v>
      </c>
      <c r="FF78" s="18">
        <v>0.1</v>
      </c>
      <c r="FG78" s="18">
        <v>2</v>
      </c>
      <c r="FH78" s="18">
        <v>1</v>
      </c>
      <c r="FI78" s="25">
        <f t="shared" si="379"/>
        <v>1.2</v>
      </c>
      <c r="FJ78" s="18">
        <v>0</v>
      </c>
      <c r="FK78" s="18">
        <v>0</v>
      </c>
      <c r="FL78" s="18">
        <v>0.2</v>
      </c>
      <c r="FM78" s="18">
        <v>1.4</v>
      </c>
      <c r="FN78" s="18">
        <v>0</v>
      </c>
      <c r="FO78" s="25">
        <f t="shared" si="380"/>
        <v>1.4</v>
      </c>
      <c r="FP78" s="18">
        <v>1.4999999999999999E-2</v>
      </c>
      <c r="FQ78" s="18">
        <v>1</v>
      </c>
      <c r="FR78" s="25">
        <f t="shared" si="233"/>
        <v>36</v>
      </c>
      <c r="FS78" s="25">
        <f t="shared" si="234"/>
        <v>0.52500000000000002</v>
      </c>
      <c r="FT78" s="25">
        <f t="shared" si="235"/>
        <v>36.524999999999999</v>
      </c>
      <c r="FU78" s="25">
        <f t="shared" si="236"/>
        <v>-0.97500000000027143</v>
      </c>
      <c r="FV78" s="25" t="str">
        <f t="shared" si="381"/>
        <v>Thêm 01</v>
      </c>
      <c r="FW78" s="25">
        <f t="shared" si="382"/>
        <v>0.04</v>
      </c>
      <c r="FX78" s="16"/>
      <c r="FY78" s="16"/>
      <c r="FZ78" s="16"/>
      <c r="GA78" s="16"/>
      <c r="GB78" s="19">
        <v>0</v>
      </c>
      <c r="GC78" s="19">
        <v>0</v>
      </c>
      <c r="GD78" s="19">
        <v>0</v>
      </c>
      <c r="GE78" s="19">
        <v>0</v>
      </c>
      <c r="GF78" s="19">
        <v>0</v>
      </c>
      <c r="GG78" s="19">
        <v>0</v>
      </c>
      <c r="GH78" s="19">
        <v>0</v>
      </c>
      <c r="GI78" s="19">
        <v>0</v>
      </c>
      <c r="GJ78" s="19">
        <v>0</v>
      </c>
      <c r="GK78" s="19">
        <v>0</v>
      </c>
      <c r="GL78" s="25">
        <f t="shared" si="237"/>
        <v>0</v>
      </c>
      <c r="GM78" s="25">
        <f t="shared" si="383"/>
        <v>0</v>
      </c>
      <c r="GN78" s="19">
        <v>0</v>
      </c>
      <c r="GO78" s="19">
        <v>0</v>
      </c>
      <c r="GP78" s="19">
        <v>0</v>
      </c>
      <c r="GQ78" s="19">
        <v>0</v>
      </c>
      <c r="GR78" s="1" t="e">
        <f>_xlfn.IFNA(INDEX(#REF!,MATCH(E78,#REF!,0)),0)</f>
        <v>#REF!</v>
      </c>
      <c r="GS78" s="16"/>
      <c r="GT78" s="18">
        <v>0</v>
      </c>
      <c r="GU78" s="18">
        <v>0</v>
      </c>
      <c r="GV78" s="18">
        <v>0</v>
      </c>
      <c r="GW78" s="18">
        <v>0</v>
      </c>
      <c r="GX78" s="25">
        <f t="shared" si="238"/>
        <v>0</v>
      </c>
      <c r="GY78" s="25">
        <f t="shared" si="239"/>
        <v>0</v>
      </c>
      <c r="GZ78" s="25">
        <f t="shared" si="384"/>
        <v>0</v>
      </c>
      <c r="HA78" s="1" t="e" cm="1">
        <f t="array" ref="HA78">INDEX(#REF!,MATCH(EJ78&amp;EK78&amp;HD78&amp;HE78&amp;HF78,#REF!&amp;#REF!&amp;#REF!&amp;#REF!&amp;#REF!,0))</f>
        <v>#REF!</v>
      </c>
      <c r="HB78" s="16"/>
      <c r="HC78" s="25">
        <f t="shared" si="385"/>
        <v>0</v>
      </c>
      <c r="HD78" s="18">
        <v>0</v>
      </c>
      <c r="HE78" s="18">
        <v>0</v>
      </c>
      <c r="HF78" s="18">
        <v>0</v>
      </c>
      <c r="HG78" s="1" t="e" cm="1">
        <f t="array" ref="HG78">INDEX(#REF!,MATCH(EJ78&amp;EK78&amp;HJ78&amp;HK78&amp;HL78,#REF!&amp;#REF!&amp;#REF!&amp;#REF!&amp;#REF!,0))</f>
        <v>#REF!</v>
      </c>
      <c r="HH78" s="16"/>
      <c r="HI78" s="25">
        <f t="shared" si="386"/>
        <v>0</v>
      </c>
      <c r="HJ78" s="25">
        <f t="shared" si="387"/>
        <v>0</v>
      </c>
      <c r="HK78" s="19">
        <v>0</v>
      </c>
      <c r="HL78" s="19">
        <v>0</v>
      </c>
      <c r="HM78" s="18">
        <v>0.01</v>
      </c>
      <c r="HN78" s="18">
        <v>1</v>
      </c>
      <c r="HO78" s="25">
        <f t="shared" si="388"/>
        <v>0</v>
      </c>
      <c r="HP78" s="25">
        <f t="shared" si="389"/>
        <v>0</v>
      </c>
      <c r="HQ78" s="25">
        <f t="shared" si="390"/>
        <v>0</v>
      </c>
      <c r="HR78" s="25">
        <f t="shared" si="391"/>
        <v>0</v>
      </c>
      <c r="HS78" s="25">
        <f t="shared" si="392"/>
        <v>0</v>
      </c>
      <c r="HT78" s="19">
        <v>0</v>
      </c>
      <c r="HU78" s="19">
        <v>0</v>
      </c>
      <c r="HV78" s="19">
        <v>0</v>
      </c>
      <c r="HW78" s="25">
        <f t="shared" si="393"/>
        <v>0</v>
      </c>
      <c r="HX78" s="19">
        <v>0</v>
      </c>
      <c r="HY78" s="19">
        <v>0</v>
      </c>
      <c r="HZ78" s="18">
        <v>28.58</v>
      </c>
      <c r="IA78" s="20">
        <f>ROUND(IF(EN78="Cống tròn",IF(EN78="Cống tròn",IF(EU78="Không có móng",IQ78-FF78,IF(EU78="Đế",IP78-FN78,IF(OR(EU78="Móng bê tông",EU78="Móng bê tông kết hợp đế"),II78-FJ78,0))),0),IF(EN78="Cống hộp",IF(AND(EN78="Cống hộp",EU78="Không có móng"),IQ78-GF78,IF(AND(EN78="Cống hộp",EU78="Móng bê tông"),IJ78-GB78,0)),IF(OR(EN78="Rãnh xây",EN78="Rãnh bê tông"),IF(OR(EN78="Rãnh xây",EN78="Rãnh bê tông"),IK78-GB78,0),IF(EN78="Ống nhựa",IF(AND(EN78="Ống nhựa",EU78="Không đắp cát"),IQ78-HT78,IF(AND(EN78="Ống nhựa",EU78="Đắp cát"),IH78-HX78,0)),IF(EN78="Rãnh thang",IF(EN78="Rãnh thang",IF(EU78="Móng bê tông",#REF!-#REF!,IQ78),0),0))))),2)</f>
        <v>26.18</v>
      </c>
      <c r="IB78" s="20">
        <f t="shared" si="394"/>
        <v>2.3999999999999986</v>
      </c>
      <c r="IC78" s="20">
        <f t="shared" si="240"/>
        <v>26.18</v>
      </c>
      <c r="ID78" s="20">
        <f t="shared" si="241"/>
        <v>0</v>
      </c>
      <c r="IE78" s="20">
        <f t="shared" si="242"/>
        <v>0</v>
      </c>
      <c r="IF78" s="20">
        <f t="shared" si="243"/>
        <v>0</v>
      </c>
      <c r="IG78" s="20">
        <f>IF(EN78="Rãnh thang",IF(AND(EN78="Rãnh thang",EU78="Móng bê tông"),IQ78-#REF!,0),IF(EN78="Ống nhựa",IF(AND(EN78="Ống nhựa",EU78="Đắp cát"),IQ78-HT78,0),IF(EN78="Cống tròn",IF(EN78="Cống tròn",IF(OR(EU78="Móng bê tông",EU78="Móng bê tông kết hợp đế"),IM78-FL78,0),0),IF(EN78="Cống hộp",IF(AND(EN78="Cống hộp",EU78="Móng bê tông"),IN78-GD78,0),IF(OR(EN78="Rãnh xây",EN78="Rãnh bê tông"),IF(AND(EN78="Rãnh xây",EU78="Móng bê tông"),IO78-GD78,IF(AND(EN78="Rãnh bê tông",EU78="Móng bê tông"),IO78-GD78,0)),0)))))</f>
        <v>26.18</v>
      </c>
      <c r="IH78" s="20">
        <f t="shared" si="244"/>
        <v>0</v>
      </c>
      <c r="II78" s="20">
        <f t="shared" si="245"/>
        <v>26.18</v>
      </c>
      <c r="IJ78" s="20">
        <f t="shared" si="246"/>
        <v>0</v>
      </c>
      <c r="IK78" s="20">
        <f t="shared" si="247"/>
        <v>0</v>
      </c>
      <c r="IL78" s="20">
        <f t="shared" si="248"/>
        <v>26.38</v>
      </c>
      <c r="IM78" s="20">
        <f t="shared" si="249"/>
        <v>26.38</v>
      </c>
      <c r="IN78" s="20">
        <f t="shared" si="250"/>
        <v>0</v>
      </c>
      <c r="IO78" s="20">
        <f t="shared" si="251"/>
        <v>0</v>
      </c>
      <c r="IP78" s="20">
        <f t="shared" si="252"/>
        <v>0</v>
      </c>
      <c r="IQ78" s="18">
        <v>26.48</v>
      </c>
      <c r="IR78" s="25">
        <f t="shared" si="395"/>
        <v>0</v>
      </c>
      <c r="IS78" s="25">
        <f t="shared" si="253"/>
        <v>0</v>
      </c>
      <c r="IT78" s="25">
        <f t="shared" si="254"/>
        <v>0</v>
      </c>
      <c r="IU78" s="25">
        <f>ROUND(IF(EN78="Cống tròn",IF(EN78="Cống tròn",IV78+FF78,0),IF(EN78="Cống hộp",IF(EN78="Cống hộp",IV78+GP78,0),IF(OR(EN78="Rãnh xây",EN78="Rãnh bê tông"),IF(OR(EN78="Rãnh xây",EN78="Rãnh bê tông"),IV78+GP78,0),IF(EN78="ống nhựa",IF(EN78="Ống nhựa",IV78+HT78,0),IF(EN78="Rãnh thang",IF(EN78="Rãnh thang",IQ78+#REF!,0),0))))),2)</f>
        <v>27.41</v>
      </c>
      <c r="IV78" s="18">
        <v>27.31</v>
      </c>
      <c r="IW78" s="25">
        <f t="shared" si="255"/>
        <v>27.41</v>
      </c>
      <c r="IX78" s="25">
        <f t="shared" si="256"/>
        <v>0</v>
      </c>
      <c r="IY78" s="25">
        <f t="shared" si="257"/>
        <v>0</v>
      </c>
      <c r="IZ78" s="25">
        <f t="shared" si="258"/>
        <v>0</v>
      </c>
      <c r="JA78" s="25">
        <f t="shared" si="259"/>
        <v>0</v>
      </c>
      <c r="JB78" s="18">
        <v>28.41</v>
      </c>
      <c r="JC78" s="20">
        <f>ROUND(IF(EN78="Cống tròn",IF(EN78="Cống tròn",IF(EU78="Không có móng",JS78-FF78,IF(EU78="Đế",JR78-FN78,IF(OR(EU78="Móng bê tông",EU78="Móng bê tông kết hợp đế"),JK78-FJ78,0))),0),IF(EN78="Cống hộp",IF(AND(EN78="Cống hộp",EU78="Không có móng"),JS78-GF78,IF(AND(EN78="Cống hộp",EU78="Móng bê tông"),JL78-GB78,0)),IF(OR(EN78="Rãnh xây",EN78="Rãnh bê tông"),IF(OR(EN78="Rãnh xây",EN78="Rãnh bê tông"),JM78-GB78,0),IF(EN78="Ống nhựa",IF(AND(EN78="Ống nhựa",EU78="Không đắp cát"),JS78-HT78,IF(AND(EN78="Ống nhựa",EU78="Đắp cát"),JJ78-HX78,0)),IF(EN78="Rãnh thang",IF(EN78="Rãnh thang",IF(EU78="Móng bê tông",#REF!-#REF!,JS78),0),0))))),2)</f>
        <v>26.01</v>
      </c>
      <c r="JD78" s="20">
        <f t="shared" si="396"/>
        <v>2.3999999999999986</v>
      </c>
      <c r="JE78" s="20">
        <f t="shared" si="260"/>
        <v>26.009999999999998</v>
      </c>
      <c r="JF78" s="20">
        <f t="shared" si="261"/>
        <v>0</v>
      </c>
      <c r="JG78" s="20">
        <f t="shared" si="262"/>
        <v>0</v>
      </c>
      <c r="JH78" s="20">
        <f t="shared" si="263"/>
        <v>0</v>
      </c>
      <c r="JI78" s="20">
        <f>IF(EN78="Rãnh thang",IF(AND(EN78="Rãnh thang",EU78="Móng bê tông"),JS78-#REF!,0),IF(EN78="Ống nhựa",IF(AND(EN78="Ống nhựa",EU78="Đắp cát"),JS78-HT78,0),IF(EN78="Cống tròn",IF(EN78="Cống tròn",IF(OR(EU78="Móng bê tông",EU78="Móng bê tông kết hợp đế"),JO78-FL78,0),0),IF(EN78="Cống hộp",IF(AND(EN78="Cống hộp",EU78="Móng bê tông"),JP78-GD78,0),IF(OR(EN78="Rãnh xây",EN78="Rãnh bê tông"),IF(AND(EN78="Rãnh xây",EU78="Móng bê tông"),JQ78-GD78,IF(AND(EN78="Rãnh bê tông",EU78="Móng bê tông"),JQ78-GD78,0)),0)))))</f>
        <v>26.009999999999998</v>
      </c>
      <c r="JJ78" s="20">
        <f t="shared" si="264"/>
        <v>0</v>
      </c>
      <c r="JK78" s="20">
        <f t="shared" si="265"/>
        <v>26.009999999999998</v>
      </c>
      <c r="JL78" s="20">
        <f t="shared" si="266"/>
        <v>0</v>
      </c>
      <c r="JM78" s="20">
        <f t="shared" si="267"/>
        <v>0</v>
      </c>
      <c r="JN78" s="20">
        <f t="shared" si="268"/>
        <v>26.209999999999997</v>
      </c>
      <c r="JO78" s="20">
        <f t="shared" si="269"/>
        <v>26.209999999999997</v>
      </c>
      <c r="JP78" s="20">
        <f t="shared" si="270"/>
        <v>0</v>
      </c>
      <c r="JQ78" s="20">
        <f t="shared" si="271"/>
        <v>0</v>
      </c>
      <c r="JR78" s="20">
        <f t="shared" si="272"/>
        <v>0</v>
      </c>
      <c r="JS78" s="26">
        <v>26.31</v>
      </c>
      <c r="JT78" s="25">
        <f t="shared" si="397"/>
        <v>0</v>
      </c>
      <c r="JU78" s="25">
        <f t="shared" si="273"/>
        <v>0</v>
      </c>
      <c r="JV78" s="25">
        <f t="shared" si="274"/>
        <v>0</v>
      </c>
      <c r="JW78" s="25">
        <f>ROUND(IF(EN78="Cống tròn",IF(EN78="Cống tròn",JX78+FF78,0),IF(EN78="Cống hộp",IF(EN78="Cống hộp",JX78+GP78,0),IF(OR(EN78="Rãnh xây",EN78="Rãnh bê tông"),IF(OR(EN78="Rãnh xây",EN78="Rãnh bê tông"),JX78+GP78,0),IF(EN78="ống nhựa",IF(EN78="Ống nhựa",JX78+HT78,0),IF(EN78="Rãnh thang",IF(EN78="Rãnh thang",JS78+#REF!,0),0))))),2)</f>
        <v>27.41</v>
      </c>
      <c r="JX78" s="27">
        <v>27.31</v>
      </c>
      <c r="JY78" s="25">
        <f t="shared" si="275"/>
        <v>27.41</v>
      </c>
      <c r="JZ78" s="25">
        <f t="shared" si="276"/>
        <v>0</v>
      </c>
      <c r="KA78" s="25">
        <f t="shared" si="277"/>
        <v>0</v>
      </c>
      <c r="KB78" s="25">
        <f t="shared" si="278"/>
        <v>0</v>
      </c>
      <c r="KC78" s="25">
        <f t="shared" si="279"/>
        <v>0</v>
      </c>
      <c r="KD78" s="28" t="s">
        <v>98</v>
      </c>
      <c r="KE78" s="27">
        <v>0</v>
      </c>
      <c r="KF78" s="25">
        <f t="shared" si="280"/>
        <v>2.3999999999999986</v>
      </c>
      <c r="KG78" s="25">
        <f t="shared" si="398"/>
        <v>2.3999999999999986</v>
      </c>
      <c r="KH78" s="27">
        <v>0</v>
      </c>
      <c r="KI78" s="25">
        <f t="shared" si="281"/>
        <v>2.3999999999999986</v>
      </c>
      <c r="KJ78" s="25">
        <f t="shared" si="399"/>
        <v>2.3999999999999986</v>
      </c>
      <c r="KK78" s="25">
        <f t="shared" si="282"/>
        <v>0</v>
      </c>
      <c r="KL78" s="25">
        <f t="shared" si="283"/>
        <v>0</v>
      </c>
      <c r="KM78" s="25">
        <f t="shared" si="400"/>
        <v>0</v>
      </c>
      <c r="KN78" s="25">
        <f t="shared" si="284"/>
        <v>0</v>
      </c>
      <c r="KO78" s="25">
        <f t="shared" si="285"/>
        <v>0</v>
      </c>
      <c r="KP78" s="25">
        <f t="shared" si="401"/>
        <v>0</v>
      </c>
      <c r="KQ78" s="25">
        <f t="shared" si="286"/>
        <v>0.2</v>
      </c>
      <c r="KR78" s="25">
        <f t="shared" si="287"/>
        <v>0.2</v>
      </c>
      <c r="KS78" s="25">
        <f t="shared" si="402"/>
        <v>0.2</v>
      </c>
      <c r="KT78" s="25">
        <f t="shared" si="288"/>
        <v>0</v>
      </c>
      <c r="KU78" s="25">
        <f t="shared" si="289"/>
        <v>0</v>
      </c>
      <c r="KV78" s="25">
        <f t="shared" si="403"/>
        <v>0</v>
      </c>
      <c r="KW78" s="25">
        <f t="shared" si="290"/>
        <v>0</v>
      </c>
      <c r="KX78" s="25">
        <f t="shared" si="291"/>
        <v>0</v>
      </c>
      <c r="KY78" s="25">
        <f t="shared" si="404"/>
        <v>0</v>
      </c>
      <c r="KZ78" s="25">
        <f t="shared" si="292"/>
        <v>0</v>
      </c>
      <c r="LA78" s="25">
        <f t="shared" si="293"/>
        <v>0</v>
      </c>
      <c r="LB78" s="25">
        <f t="shared" si="405"/>
        <v>0</v>
      </c>
      <c r="LC78" s="25">
        <f t="shared" si="294"/>
        <v>1.4</v>
      </c>
      <c r="LD78" s="25">
        <f t="shared" si="295"/>
        <v>1.4</v>
      </c>
      <c r="LE78" s="25">
        <f t="shared" si="406"/>
        <v>1.4</v>
      </c>
      <c r="LF78" s="25">
        <f t="shared" si="296"/>
        <v>0</v>
      </c>
      <c r="LG78" s="25">
        <f t="shared" si="297"/>
        <v>0</v>
      </c>
      <c r="LH78" s="25">
        <f t="shared" si="407"/>
        <v>0</v>
      </c>
      <c r="LI78" s="25">
        <f t="shared" si="298"/>
        <v>0</v>
      </c>
      <c r="LJ78" s="25">
        <f t="shared" si="299"/>
        <v>0</v>
      </c>
      <c r="LK78" s="25">
        <f t="shared" si="408"/>
        <v>0</v>
      </c>
      <c r="LL78" s="25">
        <f t="shared" si="300"/>
        <v>0</v>
      </c>
      <c r="LM78" s="25">
        <f t="shared" si="301"/>
        <v>0</v>
      </c>
      <c r="LN78" s="25">
        <f t="shared" si="409"/>
        <v>0</v>
      </c>
      <c r="LO78" s="25">
        <f t="shared" si="302"/>
        <v>0</v>
      </c>
      <c r="LP78" s="25">
        <f t="shared" si="303"/>
        <v>0</v>
      </c>
      <c r="LQ78" s="25">
        <f t="shared" si="410"/>
        <v>0</v>
      </c>
      <c r="LR78" s="25">
        <f t="shared" si="304"/>
        <v>0</v>
      </c>
      <c r="LS78" s="25">
        <f t="shared" si="305"/>
        <v>0</v>
      </c>
      <c r="LT78" s="25">
        <f t="shared" si="411"/>
        <v>0</v>
      </c>
      <c r="LU78" s="25">
        <f t="shared" si="306"/>
        <v>0</v>
      </c>
      <c r="LV78" s="25">
        <f t="shared" si="307"/>
        <v>0</v>
      </c>
      <c r="LW78" s="25">
        <f t="shared" si="412"/>
        <v>0</v>
      </c>
      <c r="LX78" s="25">
        <f t="shared" si="308"/>
        <v>0</v>
      </c>
      <c r="LY78" s="25">
        <f t="shared" si="309"/>
        <v>0</v>
      </c>
      <c r="LZ78" s="25">
        <f t="shared" si="413"/>
        <v>0</v>
      </c>
      <c r="MA78" s="25">
        <f t="shared" si="310"/>
        <v>0</v>
      </c>
      <c r="MB78" s="25">
        <f t="shared" si="311"/>
        <v>0</v>
      </c>
      <c r="MC78" s="25">
        <f t="shared" si="414"/>
        <v>0</v>
      </c>
      <c r="MD78" s="25">
        <f t="shared" si="312"/>
        <v>0</v>
      </c>
      <c r="ME78" s="25">
        <f t="shared" si="313"/>
        <v>0</v>
      </c>
      <c r="MF78" s="25">
        <f t="shared" si="415"/>
        <v>0</v>
      </c>
      <c r="MG78" s="25">
        <f t="shared" si="314"/>
        <v>0</v>
      </c>
      <c r="MH78" s="25">
        <f t="shared" si="315"/>
        <v>0</v>
      </c>
      <c r="MI78" s="25">
        <f t="shared" si="416"/>
        <v>0</v>
      </c>
      <c r="MJ78" s="25">
        <f t="shared" si="316"/>
        <v>0</v>
      </c>
      <c r="MK78" s="25">
        <f t="shared" si="317"/>
        <v>0</v>
      </c>
      <c r="ML78" s="25">
        <f t="shared" si="417"/>
        <v>0</v>
      </c>
      <c r="MM78" s="25">
        <f t="shared" si="318"/>
        <v>0</v>
      </c>
      <c r="MN78" s="25">
        <f t="shared" si="319"/>
        <v>0</v>
      </c>
      <c r="MO78" s="25">
        <f t="shared" si="418"/>
        <v>0</v>
      </c>
      <c r="MP78" s="25">
        <f t="shared" si="320"/>
        <v>0</v>
      </c>
      <c r="MQ78" s="25">
        <f t="shared" si="321"/>
        <v>0</v>
      </c>
      <c r="MR78" s="25">
        <f t="shared" si="419"/>
        <v>0</v>
      </c>
      <c r="MS78" s="29">
        <v>1.4</v>
      </c>
      <c r="MT78" s="29">
        <v>0</v>
      </c>
      <c r="MU78" s="29">
        <v>1</v>
      </c>
      <c r="MV78" s="29">
        <v>1</v>
      </c>
      <c r="MW78" s="25">
        <f t="shared" si="322"/>
        <v>1.4</v>
      </c>
      <c r="MX78" s="25">
        <f t="shared" si="323"/>
        <v>3.36</v>
      </c>
      <c r="MY78" s="25">
        <f t="shared" si="324"/>
        <v>0</v>
      </c>
      <c r="MZ78" s="25">
        <f t="shared" si="325"/>
        <v>0</v>
      </c>
      <c r="NA78" s="25">
        <f t="shared" si="326"/>
        <v>1.4</v>
      </c>
      <c r="NB78" s="25">
        <f t="shared" si="327"/>
        <v>3.36</v>
      </c>
      <c r="NC78" s="25">
        <f t="shared" si="328"/>
        <v>0</v>
      </c>
      <c r="ND78" s="25">
        <f t="shared" si="329"/>
        <v>0</v>
      </c>
      <c r="NE78" s="25">
        <f t="shared" si="420"/>
        <v>1.4</v>
      </c>
      <c r="NF78" s="25">
        <f t="shared" si="420"/>
        <v>3.36</v>
      </c>
      <c r="NG78" s="25">
        <f t="shared" si="420"/>
        <v>0</v>
      </c>
      <c r="NH78" s="25">
        <f t="shared" si="420"/>
        <v>0</v>
      </c>
      <c r="NI78" s="25">
        <f t="shared" si="330"/>
        <v>126</v>
      </c>
      <c r="NJ78" s="25">
        <f t="shared" si="331"/>
        <v>0</v>
      </c>
      <c r="NK78" s="25">
        <f t="shared" si="332"/>
        <v>126</v>
      </c>
      <c r="NL78" s="25">
        <f t="shared" si="333"/>
        <v>68.2</v>
      </c>
      <c r="NM78" s="25">
        <f t="shared" si="334"/>
        <v>0</v>
      </c>
      <c r="NN78" s="25">
        <f t="shared" si="421"/>
        <v>68.2</v>
      </c>
      <c r="NO78" s="25">
        <f t="shared" si="335"/>
        <v>0</v>
      </c>
      <c r="NP78" s="25">
        <f t="shared" si="336"/>
        <v>0</v>
      </c>
      <c r="NQ78" s="25">
        <f t="shared" si="422"/>
        <v>0</v>
      </c>
      <c r="NR78" s="25">
        <f t="shared" si="337"/>
        <v>0</v>
      </c>
      <c r="NS78" s="25">
        <f t="shared" si="338"/>
        <v>0</v>
      </c>
      <c r="NT78" s="25">
        <f t="shared" si="423"/>
        <v>0</v>
      </c>
      <c r="NU78" s="25">
        <f t="shared" si="339"/>
        <v>0</v>
      </c>
      <c r="NV78" s="25">
        <f t="shared" si="340"/>
        <v>0</v>
      </c>
      <c r="NW78" s="25">
        <f t="shared" si="424"/>
        <v>0</v>
      </c>
      <c r="NX78" s="25">
        <f t="shared" si="425"/>
        <v>68.2</v>
      </c>
      <c r="NY78" s="25">
        <f t="shared" si="425"/>
        <v>0</v>
      </c>
      <c r="NZ78" s="25">
        <f t="shared" si="426"/>
        <v>68.2</v>
      </c>
      <c r="OA78" s="25">
        <f t="shared" si="427"/>
        <v>57.8</v>
      </c>
      <c r="OB78" s="25">
        <f t="shared" si="427"/>
        <v>0</v>
      </c>
      <c r="OC78" s="25">
        <f t="shared" si="428"/>
        <v>57.8</v>
      </c>
      <c r="OD78" s="25">
        <f t="shared" si="429"/>
        <v>68.2</v>
      </c>
      <c r="OE78" s="25">
        <f t="shared" si="429"/>
        <v>0</v>
      </c>
      <c r="OF78" s="25">
        <f t="shared" si="429"/>
        <v>68.2</v>
      </c>
      <c r="OG78" s="25">
        <f t="shared" si="341"/>
        <v>0</v>
      </c>
      <c r="OH78" s="25">
        <f t="shared" si="342"/>
        <v>0</v>
      </c>
      <c r="OI78" s="25">
        <f t="shared" si="343"/>
        <v>0</v>
      </c>
      <c r="OJ78" s="25">
        <f t="shared" si="344"/>
        <v>0</v>
      </c>
      <c r="OK78" s="25">
        <f t="shared" si="345"/>
        <v>0</v>
      </c>
      <c r="OL78" s="25">
        <f t="shared" si="346"/>
        <v>0</v>
      </c>
      <c r="OM78" s="25">
        <f t="shared" si="430"/>
        <v>0</v>
      </c>
      <c r="ON78" s="25">
        <f t="shared" si="430"/>
        <v>0</v>
      </c>
      <c r="OO78" s="25">
        <f t="shared" si="430"/>
        <v>0</v>
      </c>
      <c r="OP78" s="25">
        <f t="shared" si="347"/>
        <v>0</v>
      </c>
      <c r="OQ78" s="25">
        <f t="shared" si="348"/>
        <v>0</v>
      </c>
      <c r="OR78" s="25">
        <f t="shared" si="431"/>
        <v>0</v>
      </c>
      <c r="OS78" s="19">
        <v>536490.93000000005</v>
      </c>
      <c r="OT78" s="19">
        <v>2370663.2999999998</v>
      </c>
    </row>
    <row r="79" spans="1:410" ht="33" customHeight="1" x14ac:dyDescent="0.25">
      <c r="A79" s="18"/>
      <c r="B79" s="18" t="s">
        <v>850</v>
      </c>
      <c r="C79" s="18">
        <v>2517.7399999999998</v>
      </c>
      <c r="D79" s="16" t="e">
        <f>_xlfn.IFNA(INDEX(#REF!,MATCH(E79,#REF!,0)),0)</f>
        <v>#REF!</v>
      </c>
      <c r="E79" s="18" t="s">
        <v>858</v>
      </c>
      <c r="F79" s="16" t="s">
        <v>765</v>
      </c>
      <c r="G79" s="16" t="s">
        <v>766</v>
      </c>
      <c r="H79" s="16" t="s">
        <v>767</v>
      </c>
      <c r="I79" s="16" t="s">
        <v>768</v>
      </c>
      <c r="J79" s="16" t="s">
        <v>769</v>
      </c>
      <c r="K79" s="16" t="s">
        <v>770</v>
      </c>
      <c r="L79" s="16" t="s">
        <v>771</v>
      </c>
      <c r="M79" s="18">
        <v>1.64</v>
      </c>
      <c r="N79" s="18">
        <v>1.94</v>
      </c>
      <c r="O79" s="18">
        <v>2.04</v>
      </c>
      <c r="P79" s="18">
        <v>2.34</v>
      </c>
      <c r="Q79" s="18">
        <v>0.1</v>
      </c>
      <c r="R79" s="18">
        <v>1.8399999999999999</v>
      </c>
      <c r="S79" s="18">
        <v>2.14</v>
      </c>
      <c r="T79" s="18">
        <v>0.2</v>
      </c>
      <c r="U79" s="18">
        <v>0</v>
      </c>
      <c r="V79" s="18">
        <v>0</v>
      </c>
      <c r="W79" s="18">
        <v>0</v>
      </c>
      <c r="X79" s="18">
        <v>1.64</v>
      </c>
      <c r="Y79" s="18">
        <v>1.9</v>
      </c>
      <c r="Z79" s="20">
        <f t="shared" si="349"/>
        <v>2.1</v>
      </c>
      <c r="AA79" s="18">
        <v>0.22</v>
      </c>
      <c r="AB79" s="18">
        <v>0</v>
      </c>
      <c r="AC79" s="18">
        <v>0</v>
      </c>
      <c r="AD79" s="18">
        <v>0</v>
      </c>
      <c r="AE79" s="18">
        <v>0</v>
      </c>
      <c r="AF79" s="18">
        <v>0</v>
      </c>
      <c r="AG79" s="18">
        <v>1.2</v>
      </c>
      <c r="AH79" s="18">
        <v>1.5</v>
      </c>
      <c r="AI79" s="20">
        <f t="shared" si="350"/>
        <v>2.25</v>
      </c>
      <c r="AJ79" s="18">
        <v>0</v>
      </c>
      <c r="AK79" s="18">
        <v>0</v>
      </c>
      <c r="AL79" s="20">
        <f t="shared" si="351"/>
        <v>0</v>
      </c>
      <c r="AM79" s="18">
        <v>1.64</v>
      </c>
      <c r="AN79" s="18">
        <v>1.5</v>
      </c>
      <c r="AO79" s="18">
        <v>0.15</v>
      </c>
      <c r="AP79" s="18">
        <v>0.22</v>
      </c>
      <c r="AQ79" s="18">
        <v>1.64</v>
      </c>
      <c r="AR79" s="18">
        <v>1.72</v>
      </c>
      <c r="AS79" s="18">
        <v>0.12</v>
      </c>
      <c r="AT79" s="18">
        <v>0.11</v>
      </c>
      <c r="AU79" s="18">
        <v>0</v>
      </c>
      <c r="AV79" s="18">
        <v>1</v>
      </c>
      <c r="AW79" s="18">
        <v>0</v>
      </c>
      <c r="AX79" s="18">
        <v>0</v>
      </c>
      <c r="AY79" s="18">
        <v>0</v>
      </c>
      <c r="AZ79" s="18">
        <v>0</v>
      </c>
      <c r="BA79" s="18">
        <v>0</v>
      </c>
      <c r="BB79" s="18">
        <v>0</v>
      </c>
      <c r="BC79" s="18">
        <v>0</v>
      </c>
      <c r="BD79" s="18">
        <v>0</v>
      </c>
      <c r="BE79" s="18">
        <v>2</v>
      </c>
      <c r="BF79" s="18">
        <v>0</v>
      </c>
      <c r="BG79" s="18">
        <v>0</v>
      </c>
      <c r="BH79" s="18">
        <v>0</v>
      </c>
      <c r="BI79" s="18">
        <v>0</v>
      </c>
      <c r="BJ79" s="18">
        <v>0</v>
      </c>
      <c r="BK79" s="18">
        <v>0</v>
      </c>
      <c r="BL79" s="18">
        <v>0</v>
      </c>
      <c r="BM79" s="18">
        <v>0</v>
      </c>
      <c r="BN79" s="18">
        <v>0</v>
      </c>
      <c r="BO79" s="18">
        <v>0</v>
      </c>
      <c r="BP79" s="18">
        <v>0</v>
      </c>
      <c r="BQ79" s="18">
        <v>0</v>
      </c>
      <c r="BR79" s="18">
        <v>0</v>
      </c>
      <c r="BS79" s="18">
        <v>0</v>
      </c>
      <c r="BT79" s="18">
        <v>0</v>
      </c>
      <c r="BU79" s="18">
        <v>0</v>
      </c>
      <c r="BV79" s="18">
        <v>0</v>
      </c>
      <c r="BW79" s="18">
        <v>0</v>
      </c>
      <c r="BX79" s="18">
        <v>0</v>
      </c>
      <c r="BY79" s="18">
        <v>0</v>
      </c>
      <c r="BZ79" s="18">
        <v>0</v>
      </c>
      <c r="CA79" s="16" t="e">
        <f>_xlfn.IFNA(IF(RIGHT(D79,2)="=G",0,INDEX(#REF!,MATCH(E79,#REF!,0))),0)</f>
        <v>#REF!</v>
      </c>
      <c r="CB79" s="16" t="s">
        <v>776</v>
      </c>
      <c r="CC79" s="18">
        <v>0</v>
      </c>
      <c r="CD79" s="18">
        <v>0</v>
      </c>
      <c r="CE79" s="18">
        <v>1.4</v>
      </c>
      <c r="CF79" s="18">
        <v>0.85</v>
      </c>
      <c r="CG79" s="18">
        <v>0.12</v>
      </c>
      <c r="CH79" s="18">
        <v>2</v>
      </c>
      <c r="CI79" s="16" t="s">
        <v>98</v>
      </c>
      <c r="CJ79" s="18">
        <v>0</v>
      </c>
      <c r="CK79" s="20">
        <f t="shared" si="217"/>
        <v>2.7</v>
      </c>
      <c r="CL79" s="20">
        <f t="shared" si="352"/>
        <v>2.7</v>
      </c>
      <c r="CM79" s="18">
        <v>46.95</v>
      </c>
      <c r="CN79" s="18">
        <v>28.41</v>
      </c>
      <c r="CO79" s="18">
        <v>27.571000000000002</v>
      </c>
      <c r="CP79" s="22">
        <f t="shared" si="218"/>
        <v>28.41</v>
      </c>
      <c r="CQ79" s="22">
        <f t="shared" si="219"/>
        <v>25.71</v>
      </c>
      <c r="CR79" s="22">
        <f t="shared" si="353"/>
        <v>2.7</v>
      </c>
      <c r="CS79" s="22">
        <f t="shared" si="220"/>
        <v>25.810000000000002</v>
      </c>
      <c r="CT79" s="22">
        <f t="shared" si="221"/>
        <v>26.01</v>
      </c>
      <c r="CU79" s="18">
        <v>26.01</v>
      </c>
      <c r="CV79" s="22">
        <f t="shared" si="354"/>
        <v>2.1</v>
      </c>
      <c r="CW79" s="22">
        <f t="shared" si="222"/>
        <v>0</v>
      </c>
      <c r="CX79" s="22">
        <f t="shared" si="223"/>
        <v>0</v>
      </c>
      <c r="CY79" s="22">
        <f t="shared" si="224"/>
        <v>28.14</v>
      </c>
      <c r="CZ79" s="22">
        <f t="shared" si="225"/>
        <v>28.29</v>
      </c>
      <c r="DA79" s="18">
        <v>28.41</v>
      </c>
      <c r="DB79" s="20">
        <f t="shared" si="355"/>
        <v>2.7</v>
      </c>
      <c r="DC79" s="20">
        <f t="shared" si="356"/>
        <v>0</v>
      </c>
      <c r="DD79" s="20">
        <f t="shared" si="357"/>
        <v>2.7</v>
      </c>
      <c r="DE79" s="20">
        <f t="shared" si="226"/>
        <v>0.1</v>
      </c>
      <c r="DF79" s="20">
        <f t="shared" si="227"/>
        <v>0.2</v>
      </c>
      <c r="DG79" s="20">
        <f t="shared" si="228"/>
        <v>2.37</v>
      </c>
      <c r="DH79" s="20">
        <f t="shared" si="229"/>
        <v>0</v>
      </c>
      <c r="DI79" s="20">
        <f t="shared" si="230"/>
        <v>0</v>
      </c>
      <c r="DJ79" s="20">
        <f t="shared" si="231"/>
        <v>0</v>
      </c>
      <c r="DK79" s="20">
        <f t="shared" si="358"/>
        <v>2.67</v>
      </c>
      <c r="DL79" s="20">
        <f t="shared" si="359"/>
        <v>0</v>
      </c>
      <c r="DM79" s="20">
        <f t="shared" si="360"/>
        <v>3.0000000000000249E-2</v>
      </c>
      <c r="DN79" s="20">
        <f t="shared" si="361"/>
        <v>0</v>
      </c>
      <c r="DO79" s="18">
        <v>2.54</v>
      </c>
      <c r="DP79" s="18">
        <v>0</v>
      </c>
      <c r="DQ79" s="18">
        <v>1</v>
      </c>
      <c r="DR79" s="18">
        <v>1</v>
      </c>
      <c r="DS79" s="25">
        <f t="shared" si="362"/>
        <v>2.54</v>
      </c>
      <c r="DT79" s="25">
        <f t="shared" si="363"/>
        <v>0</v>
      </c>
      <c r="DU79" s="25">
        <f t="shared" si="364"/>
        <v>6.86</v>
      </c>
      <c r="DV79" s="25">
        <f t="shared" si="365"/>
        <v>0</v>
      </c>
      <c r="DW79" s="25">
        <f t="shared" si="366"/>
        <v>6.86</v>
      </c>
      <c r="DX79" s="25">
        <f t="shared" si="367"/>
        <v>13.99</v>
      </c>
      <c r="DY79" s="25">
        <f t="shared" si="368"/>
        <v>0</v>
      </c>
      <c r="DZ79" s="25">
        <f t="shared" si="369"/>
        <v>13.99</v>
      </c>
      <c r="EA79" s="25">
        <f t="shared" si="370"/>
        <v>8.81</v>
      </c>
      <c r="EB79" s="25">
        <f t="shared" si="371"/>
        <v>0</v>
      </c>
      <c r="EC79" s="25">
        <f t="shared" si="372"/>
        <v>8.81</v>
      </c>
      <c r="ED79" s="25">
        <f t="shared" si="373"/>
        <v>5.18</v>
      </c>
      <c r="EE79" s="25">
        <f t="shared" si="373"/>
        <v>0</v>
      </c>
      <c r="EF79" s="25">
        <f t="shared" si="374"/>
        <v>5.18</v>
      </c>
      <c r="EG79" s="25">
        <f t="shared" si="375"/>
        <v>8.81</v>
      </c>
      <c r="EH79" s="25">
        <f t="shared" si="375"/>
        <v>0</v>
      </c>
      <c r="EI79" s="25">
        <f t="shared" si="376"/>
        <v>8.81</v>
      </c>
      <c r="EJ79" s="18">
        <v>2517.7399999999998</v>
      </c>
      <c r="EK79" s="18">
        <v>2479.0500000000002</v>
      </c>
      <c r="EL79" s="18" t="s">
        <v>858</v>
      </c>
      <c r="EM79" s="18" t="s">
        <v>859</v>
      </c>
      <c r="EN79" s="16" t="s">
        <v>774</v>
      </c>
      <c r="EO79" s="16" t="s">
        <v>132</v>
      </c>
      <c r="EP79" s="16" t="e">
        <f>IF(OR(EN79="Cống tròn",EN79="Cống hộp",EN79="Ống nhựa"),INDEX(#REF!,MATCH(E79,#REF!,0)),IF(OR(EN79="Rãnh xây",EN79="Rãnh bê tông"),INDEX(#REF!,MATCH(E79,#REF!,0)),0))</f>
        <v>#REF!</v>
      </c>
      <c r="EQ79" s="18">
        <v>37.489999999999597</v>
      </c>
      <c r="ER79" s="18">
        <v>1</v>
      </c>
      <c r="ES79" s="25">
        <f t="shared" si="377"/>
        <v>37</v>
      </c>
      <c r="ET79" s="1" t="e">
        <f>_xlfn.IFNA(IF(EN79="Cống tròn",INDEX(#REF!,MATCH(E79,#REF!,0)),IF(EN79="Cống hộp",INDEX(#REF!,MATCH(E79,#REF!,0)),EU79&amp;" ,"&amp;EV79)),0)</f>
        <v>#REF!</v>
      </c>
      <c r="EU79" s="16" t="s">
        <v>769</v>
      </c>
      <c r="EV79" s="16" t="s">
        <v>775</v>
      </c>
      <c r="EW79" s="16" t="e">
        <f>_xlfn.IFNA(INDEX(#REF!,MATCH(E79,#REF!,0)),0)</f>
        <v>#REF!</v>
      </c>
      <c r="EX79" s="16"/>
      <c r="EY79" s="18">
        <v>0</v>
      </c>
      <c r="EZ79" s="18">
        <v>0</v>
      </c>
      <c r="FA79" s="18">
        <v>0</v>
      </c>
      <c r="FB79" s="19">
        <v>0</v>
      </c>
      <c r="FC79" s="19">
        <v>0</v>
      </c>
      <c r="FD79" s="25">
        <f t="shared" si="232"/>
        <v>0</v>
      </c>
      <c r="FE79" s="25">
        <f t="shared" si="378"/>
        <v>0</v>
      </c>
      <c r="FF79" s="18">
        <v>0.1</v>
      </c>
      <c r="FG79" s="18">
        <v>2</v>
      </c>
      <c r="FH79" s="18">
        <v>1</v>
      </c>
      <c r="FI79" s="25">
        <f t="shared" si="379"/>
        <v>1.2</v>
      </c>
      <c r="FJ79" s="18">
        <v>0</v>
      </c>
      <c r="FK79" s="18">
        <v>0</v>
      </c>
      <c r="FL79" s="18">
        <v>0.2</v>
      </c>
      <c r="FM79" s="18">
        <v>1.4</v>
      </c>
      <c r="FN79" s="18">
        <v>0</v>
      </c>
      <c r="FO79" s="25">
        <f t="shared" si="380"/>
        <v>1.4</v>
      </c>
      <c r="FP79" s="18">
        <v>1.4999999999999999E-2</v>
      </c>
      <c r="FQ79" s="18">
        <v>1</v>
      </c>
      <c r="FR79" s="25">
        <f t="shared" si="233"/>
        <v>36</v>
      </c>
      <c r="FS79" s="25">
        <f t="shared" si="234"/>
        <v>0.52500000000000002</v>
      </c>
      <c r="FT79" s="25">
        <f t="shared" si="235"/>
        <v>36.524999999999999</v>
      </c>
      <c r="FU79" s="25">
        <f t="shared" si="236"/>
        <v>-0.9649999999995984</v>
      </c>
      <c r="FV79" s="25" t="str">
        <f t="shared" si="381"/>
        <v>Thêm 01</v>
      </c>
      <c r="FW79" s="25">
        <f t="shared" si="382"/>
        <v>0.05</v>
      </c>
      <c r="FX79" s="16"/>
      <c r="FY79" s="16"/>
      <c r="FZ79" s="16"/>
      <c r="GA79" s="16"/>
      <c r="GB79" s="19">
        <v>0</v>
      </c>
      <c r="GC79" s="19">
        <v>0</v>
      </c>
      <c r="GD79" s="19">
        <v>0</v>
      </c>
      <c r="GE79" s="19">
        <v>0</v>
      </c>
      <c r="GF79" s="19">
        <v>0</v>
      </c>
      <c r="GG79" s="19">
        <v>0</v>
      </c>
      <c r="GH79" s="19">
        <v>0</v>
      </c>
      <c r="GI79" s="19">
        <v>0</v>
      </c>
      <c r="GJ79" s="19">
        <v>0</v>
      </c>
      <c r="GK79" s="19">
        <v>0</v>
      </c>
      <c r="GL79" s="25">
        <f t="shared" si="237"/>
        <v>0</v>
      </c>
      <c r="GM79" s="25">
        <f t="shared" si="383"/>
        <v>0</v>
      </c>
      <c r="GN79" s="19">
        <v>0</v>
      </c>
      <c r="GO79" s="19">
        <v>0</v>
      </c>
      <c r="GP79" s="19">
        <v>0</v>
      </c>
      <c r="GQ79" s="19">
        <v>0</v>
      </c>
      <c r="GR79" s="1" t="e">
        <f>_xlfn.IFNA(INDEX(#REF!,MATCH(E79,#REF!,0)),0)</f>
        <v>#REF!</v>
      </c>
      <c r="GS79" s="16"/>
      <c r="GT79" s="18">
        <v>0</v>
      </c>
      <c r="GU79" s="18">
        <v>0</v>
      </c>
      <c r="GV79" s="18">
        <v>0</v>
      </c>
      <c r="GW79" s="18">
        <v>0</v>
      </c>
      <c r="GX79" s="25">
        <f t="shared" si="238"/>
        <v>0</v>
      </c>
      <c r="GY79" s="25">
        <f t="shared" si="239"/>
        <v>0</v>
      </c>
      <c r="GZ79" s="25">
        <f t="shared" si="384"/>
        <v>0</v>
      </c>
      <c r="HA79" s="1" t="e" cm="1">
        <f t="array" ref="HA79">INDEX(#REF!,MATCH(EJ79&amp;EK79&amp;HD79&amp;HE79&amp;HF79,#REF!&amp;#REF!&amp;#REF!&amp;#REF!&amp;#REF!,0))</f>
        <v>#REF!</v>
      </c>
      <c r="HB79" s="16"/>
      <c r="HC79" s="25">
        <f t="shared" si="385"/>
        <v>0</v>
      </c>
      <c r="HD79" s="18">
        <v>0</v>
      </c>
      <c r="HE79" s="18">
        <v>0</v>
      </c>
      <c r="HF79" s="18">
        <v>0</v>
      </c>
      <c r="HG79" s="1" t="e" cm="1">
        <f t="array" ref="HG79">INDEX(#REF!,MATCH(EJ79&amp;EK79&amp;HJ79&amp;HK79&amp;HL79,#REF!&amp;#REF!&amp;#REF!&amp;#REF!&amp;#REF!,0))</f>
        <v>#REF!</v>
      </c>
      <c r="HH79" s="16"/>
      <c r="HI79" s="25">
        <f t="shared" si="386"/>
        <v>0</v>
      </c>
      <c r="HJ79" s="25">
        <f t="shared" si="387"/>
        <v>0</v>
      </c>
      <c r="HK79" s="19">
        <v>0</v>
      </c>
      <c r="HL79" s="19">
        <v>0</v>
      </c>
      <c r="HM79" s="18">
        <v>0.01</v>
      </c>
      <c r="HN79" s="18">
        <v>1</v>
      </c>
      <c r="HO79" s="25">
        <f t="shared" si="388"/>
        <v>0</v>
      </c>
      <c r="HP79" s="25">
        <f t="shared" si="389"/>
        <v>0</v>
      </c>
      <c r="HQ79" s="25">
        <f t="shared" si="390"/>
        <v>0</v>
      </c>
      <c r="HR79" s="25">
        <f t="shared" si="391"/>
        <v>0</v>
      </c>
      <c r="HS79" s="25">
        <f t="shared" si="392"/>
        <v>0</v>
      </c>
      <c r="HT79" s="19">
        <v>0</v>
      </c>
      <c r="HU79" s="19">
        <v>0</v>
      </c>
      <c r="HV79" s="19">
        <v>0</v>
      </c>
      <c r="HW79" s="25">
        <f t="shared" si="393"/>
        <v>0</v>
      </c>
      <c r="HX79" s="19">
        <v>0</v>
      </c>
      <c r="HY79" s="19">
        <v>0</v>
      </c>
      <c r="HZ79" s="18">
        <v>28.41</v>
      </c>
      <c r="IA79" s="20">
        <f>ROUND(IF(EN79="Cống tròn",IF(EN79="Cống tròn",IF(EU79="Không có móng",IQ79-FF79,IF(EU79="Đế",IP79-FN79,IF(OR(EU79="Móng bê tông",EU79="Móng bê tông kết hợp đế"),II79-FJ79,0))),0),IF(EN79="Cống hộp",IF(AND(EN79="Cống hộp",EU79="Không có móng"),IQ79-GF79,IF(AND(EN79="Cống hộp",EU79="Móng bê tông"),IJ79-GB79,0)),IF(OR(EN79="Rãnh xây",EN79="Rãnh bê tông"),IF(OR(EN79="Rãnh xây",EN79="Rãnh bê tông"),IK79-GB79,0),IF(EN79="Ống nhựa",IF(AND(EN79="Ống nhựa",EU79="Không đắp cát"),IQ79-HT79,IF(AND(EN79="Ống nhựa",EU79="Đắp cát"),IH79-HX79,0)),IF(EN79="Rãnh thang",IF(EN79="Rãnh thang",IF(EU79="Móng bê tông",#REF!-#REF!,IQ79),0),0))))),2)</f>
        <v>26.01</v>
      </c>
      <c r="IB79" s="20">
        <f t="shared" si="394"/>
        <v>2.3999999999999986</v>
      </c>
      <c r="IC79" s="20">
        <f t="shared" si="240"/>
        <v>26.009999999999998</v>
      </c>
      <c r="ID79" s="20">
        <f t="shared" si="241"/>
        <v>0</v>
      </c>
      <c r="IE79" s="20">
        <f t="shared" si="242"/>
        <v>0</v>
      </c>
      <c r="IF79" s="20">
        <f t="shared" si="243"/>
        <v>0</v>
      </c>
      <c r="IG79" s="20">
        <f>IF(EN79="Rãnh thang",IF(AND(EN79="Rãnh thang",EU79="Móng bê tông"),IQ79-#REF!,0),IF(EN79="Ống nhựa",IF(AND(EN79="Ống nhựa",EU79="Đắp cát"),IQ79-HT79,0),IF(EN79="Cống tròn",IF(EN79="Cống tròn",IF(OR(EU79="Móng bê tông",EU79="Móng bê tông kết hợp đế"),IM79-FL79,0),0),IF(EN79="Cống hộp",IF(AND(EN79="Cống hộp",EU79="Móng bê tông"),IN79-GD79,0),IF(OR(EN79="Rãnh xây",EN79="Rãnh bê tông"),IF(AND(EN79="Rãnh xây",EU79="Móng bê tông"),IO79-GD79,IF(AND(EN79="Rãnh bê tông",EU79="Móng bê tông"),IO79-GD79,0)),0)))))</f>
        <v>26.009999999999998</v>
      </c>
      <c r="IH79" s="20">
        <f t="shared" si="244"/>
        <v>0</v>
      </c>
      <c r="II79" s="20">
        <f t="shared" si="245"/>
        <v>26.009999999999998</v>
      </c>
      <c r="IJ79" s="20">
        <f t="shared" si="246"/>
        <v>0</v>
      </c>
      <c r="IK79" s="20">
        <f t="shared" si="247"/>
        <v>0</v>
      </c>
      <c r="IL79" s="20">
        <f t="shared" si="248"/>
        <v>26.209999999999997</v>
      </c>
      <c r="IM79" s="20">
        <f t="shared" si="249"/>
        <v>26.209999999999997</v>
      </c>
      <c r="IN79" s="20">
        <f t="shared" si="250"/>
        <v>0</v>
      </c>
      <c r="IO79" s="20">
        <f t="shared" si="251"/>
        <v>0</v>
      </c>
      <c r="IP79" s="20">
        <f t="shared" si="252"/>
        <v>0</v>
      </c>
      <c r="IQ79" s="18">
        <v>26.31</v>
      </c>
      <c r="IR79" s="25">
        <f t="shared" si="395"/>
        <v>0</v>
      </c>
      <c r="IS79" s="25">
        <f t="shared" si="253"/>
        <v>0</v>
      </c>
      <c r="IT79" s="25">
        <f t="shared" si="254"/>
        <v>0</v>
      </c>
      <c r="IU79" s="25">
        <f>ROUND(IF(EN79="Cống tròn",IF(EN79="Cống tròn",IV79+FF79,0),IF(EN79="Cống hộp",IF(EN79="Cống hộp",IV79+GP79,0),IF(OR(EN79="Rãnh xây",EN79="Rãnh bê tông"),IF(OR(EN79="Rãnh xây",EN79="Rãnh bê tông"),IV79+GP79,0),IF(EN79="ống nhựa",IF(EN79="Ống nhựa",IV79+HT79,0),IF(EN79="Rãnh thang",IF(EN79="Rãnh thang",IQ79+#REF!,0),0))))),2)</f>
        <v>27.27</v>
      </c>
      <c r="IV79" s="18">
        <v>27.17</v>
      </c>
      <c r="IW79" s="25">
        <f t="shared" si="255"/>
        <v>27.27</v>
      </c>
      <c r="IX79" s="25">
        <f t="shared" si="256"/>
        <v>0</v>
      </c>
      <c r="IY79" s="25">
        <f t="shared" si="257"/>
        <v>0</v>
      </c>
      <c r="IZ79" s="25">
        <f t="shared" si="258"/>
        <v>0</v>
      </c>
      <c r="JA79" s="25">
        <f t="shared" si="259"/>
        <v>0</v>
      </c>
      <c r="JB79" s="18">
        <v>28.27</v>
      </c>
      <c r="JC79" s="20">
        <f>ROUND(IF(EN79="Cống tròn",IF(EN79="Cống tròn",IF(EU79="Không có móng",JS79-FF79,IF(EU79="Đế",JR79-FN79,IF(OR(EU79="Móng bê tông",EU79="Móng bê tông kết hợp đế"),JK79-FJ79,0))),0),IF(EN79="Cống hộp",IF(AND(EN79="Cống hộp",EU79="Không có móng"),JS79-GF79,IF(AND(EN79="Cống hộp",EU79="Móng bê tông"),JL79-GB79,0)),IF(OR(EN79="Rãnh xây",EN79="Rãnh bê tông"),IF(OR(EN79="Rãnh xây",EN79="Rãnh bê tông"),JM79-GB79,0),IF(EN79="Ống nhựa",IF(AND(EN79="Ống nhựa",EU79="Không đắp cát"),JS79-HT79,IF(AND(EN79="Ống nhựa",EU79="Đắp cát"),JJ79-HX79,0)),IF(EN79="Rãnh thang",IF(EN79="Rãnh thang",IF(EU79="Móng bê tông",#REF!-#REF!,JS79),0),0))))),2)</f>
        <v>25.87</v>
      </c>
      <c r="JD79" s="20">
        <f t="shared" si="396"/>
        <v>2.3999999999999986</v>
      </c>
      <c r="JE79" s="20">
        <f t="shared" si="260"/>
        <v>25.87</v>
      </c>
      <c r="JF79" s="20">
        <f t="shared" si="261"/>
        <v>0</v>
      </c>
      <c r="JG79" s="20">
        <f t="shared" si="262"/>
        <v>0</v>
      </c>
      <c r="JH79" s="20">
        <f t="shared" si="263"/>
        <v>0</v>
      </c>
      <c r="JI79" s="20">
        <f>IF(EN79="Rãnh thang",IF(AND(EN79="Rãnh thang",EU79="Móng bê tông"),JS79-#REF!,0),IF(EN79="Ống nhựa",IF(AND(EN79="Ống nhựa",EU79="Đắp cát"),JS79-HT79,0),IF(EN79="Cống tròn",IF(EN79="Cống tròn",IF(OR(EU79="Móng bê tông",EU79="Móng bê tông kết hợp đế"),JO79-FL79,0),0),IF(EN79="Cống hộp",IF(AND(EN79="Cống hộp",EU79="Móng bê tông"),JP79-GD79,0),IF(OR(EN79="Rãnh xây",EN79="Rãnh bê tông"),IF(AND(EN79="Rãnh xây",EU79="Móng bê tông"),JQ79-GD79,IF(AND(EN79="Rãnh bê tông",EU79="Móng bê tông"),JQ79-GD79,0)),0)))))</f>
        <v>25.87</v>
      </c>
      <c r="JJ79" s="20">
        <f t="shared" si="264"/>
        <v>0</v>
      </c>
      <c r="JK79" s="20">
        <f t="shared" si="265"/>
        <v>25.87</v>
      </c>
      <c r="JL79" s="20">
        <f t="shared" si="266"/>
        <v>0</v>
      </c>
      <c r="JM79" s="20">
        <f t="shared" si="267"/>
        <v>0</v>
      </c>
      <c r="JN79" s="20">
        <f t="shared" si="268"/>
        <v>26.07</v>
      </c>
      <c r="JO79" s="20">
        <f t="shared" si="269"/>
        <v>26.07</v>
      </c>
      <c r="JP79" s="20">
        <f t="shared" si="270"/>
        <v>0</v>
      </c>
      <c r="JQ79" s="20">
        <f t="shared" si="271"/>
        <v>0</v>
      </c>
      <c r="JR79" s="20">
        <f t="shared" si="272"/>
        <v>0</v>
      </c>
      <c r="JS79" s="26">
        <v>26.17</v>
      </c>
      <c r="JT79" s="25">
        <f t="shared" si="397"/>
        <v>0</v>
      </c>
      <c r="JU79" s="25">
        <f t="shared" si="273"/>
        <v>0</v>
      </c>
      <c r="JV79" s="25">
        <f t="shared" si="274"/>
        <v>0</v>
      </c>
      <c r="JW79" s="25">
        <f>ROUND(IF(EN79="Cống tròn",IF(EN79="Cống tròn",JX79+FF79,0),IF(EN79="Cống hộp",IF(EN79="Cống hộp",JX79+GP79,0),IF(OR(EN79="Rãnh xây",EN79="Rãnh bê tông"),IF(OR(EN79="Rãnh xây",EN79="Rãnh bê tông"),JX79+GP79,0),IF(EN79="ống nhựa",IF(EN79="Ống nhựa",JX79+HT79,0),IF(EN79="Rãnh thang",IF(EN79="Rãnh thang",JS79+#REF!,0),0))))),2)</f>
        <v>27.27</v>
      </c>
      <c r="JX79" s="27">
        <v>27.17</v>
      </c>
      <c r="JY79" s="25">
        <f t="shared" si="275"/>
        <v>27.27</v>
      </c>
      <c r="JZ79" s="25">
        <f t="shared" si="276"/>
        <v>0</v>
      </c>
      <c r="KA79" s="25">
        <f t="shared" si="277"/>
        <v>0</v>
      </c>
      <c r="KB79" s="25">
        <f t="shared" si="278"/>
        <v>0</v>
      </c>
      <c r="KC79" s="25">
        <f t="shared" si="279"/>
        <v>0</v>
      </c>
      <c r="KD79" s="28" t="s">
        <v>98</v>
      </c>
      <c r="KE79" s="27">
        <v>0</v>
      </c>
      <c r="KF79" s="25">
        <f t="shared" si="280"/>
        <v>2.3999999999999986</v>
      </c>
      <c r="KG79" s="25">
        <f t="shared" si="398"/>
        <v>2.3999999999999986</v>
      </c>
      <c r="KH79" s="27">
        <v>0</v>
      </c>
      <c r="KI79" s="25">
        <f t="shared" si="281"/>
        <v>2.3999999999999986</v>
      </c>
      <c r="KJ79" s="25">
        <f t="shared" si="399"/>
        <v>2.3999999999999986</v>
      </c>
      <c r="KK79" s="25">
        <f t="shared" si="282"/>
        <v>0</v>
      </c>
      <c r="KL79" s="25">
        <f t="shared" si="283"/>
        <v>0</v>
      </c>
      <c r="KM79" s="25">
        <f t="shared" si="400"/>
        <v>0</v>
      </c>
      <c r="KN79" s="25">
        <f t="shared" si="284"/>
        <v>0</v>
      </c>
      <c r="KO79" s="25">
        <f t="shared" si="285"/>
        <v>0</v>
      </c>
      <c r="KP79" s="25">
        <f t="shared" si="401"/>
        <v>0</v>
      </c>
      <c r="KQ79" s="25">
        <f t="shared" si="286"/>
        <v>0.2</v>
      </c>
      <c r="KR79" s="25">
        <f t="shared" si="287"/>
        <v>0.2</v>
      </c>
      <c r="KS79" s="25">
        <f t="shared" si="402"/>
        <v>0.2</v>
      </c>
      <c r="KT79" s="25">
        <f t="shared" si="288"/>
        <v>0</v>
      </c>
      <c r="KU79" s="25">
        <f t="shared" si="289"/>
        <v>0</v>
      </c>
      <c r="KV79" s="25">
        <f t="shared" si="403"/>
        <v>0</v>
      </c>
      <c r="KW79" s="25">
        <f t="shared" si="290"/>
        <v>0</v>
      </c>
      <c r="KX79" s="25">
        <f t="shared" si="291"/>
        <v>0</v>
      </c>
      <c r="KY79" s="25">
        <f t="shared" si="404"/>
        <v>0</v>
      </c>
      <c r="KZ79" s="25">
        <f t="shared" si="292"/>
        <v>0</v>
      </c>
      <c r="LA79" s="25">
        <f t="shared" si="293"/>
        <v>0</v>
      </c>
      <c r="LB79" s="25">
        <f t="shared" si="405"/>
        <v>0</v>
      </c>
      <c r="LC79" s="25">
        <f t="shared" si="294"/>
        <v>1.4</v>
      </c>
      <c r="LD79" s="25">
        <f t="shared" si="295"/>
        <v>1.4</v>
      </c>
      <c r="LE79" s="25">
        <f t="shared" si="406"/>
        <v>1.4</v>
      </c>
      <c r="LF79" s="25">
        <f t="shared" si="296"/>
        <v>0</v>
      </c>
      <c r="LG79" s="25">
        <f t="shared" si="297"/>
        <v>0</v>
      </c>
      <c r="LH79" s="25">
        <f t="shared" si="407"/>
        <v>0</v>
      </c>
      <c r="LI79" s="25">
        <f t="shared" si="298"/>
        <v>0</v>
      </c>
      <c r="LJ79" s="25">
        <f t="shared" si="299"/>
        <v>0</v>
      </c>
      <c r="LK79" s="25">
        <f t="shared" si="408"/>
        <v>0</v>
      </c>
      <c r="LL79" s="25">
        <f t="shared" si="300"/>
        <v>0</v>
      </c>
      <c r="LM79" s="25">
        <f t="shared" si="301"/>
        <v>0</v>
      </c>
      <c r="LN79" s="25">
        <f t="shared" si="409"/>
        <v>0</v>
      </c>
      <c r="LO79" s="25">
        <f t="shared" si="302"/>
        <v>0</v>
      </c>
      <c r="LP79" s="25">
        <f t="shared" si="303"/>
        <v>0</v>
      </c>
      <c r="LQ79" s="25">
        <f t="shared" si="410"/>
        <v>0</v>
      </c>
      <c r="LR79" s="25">
        <f t="shared" si="304"/>
        <v>0</v>
      </c>
      <c r="LS79" s="25">
        <f t="shared" si="305"/>
        <v>0</v>
      </c>
      <c r="LT79" s="25">
        <f t="shared" si="411"/>
        <v>0</v>
      </c>
      <c r="LU79" s="25">
        <f t="shared" si="306"/>
        <v>0</v>
      </c>
      <c r="LV79" s="25">
        <f t="shared" si="307"/>
        <v>0</v>
      </c>
      <c r="LW79" s="25">
        <f t="shared" si="412"/>
        <v>0</v>
      </c>
      <c r="LX79" s="25">
        <f t="shared" si="308"/>
        <v>0</v>
      </c>
      <c r="LY79" s="25">
        <f t="shared" si="309"/>
        <v>0</v>
      </c>
      <c r="LZ79" s="25">
        <f t="shared" si="413"/>
        <v>0</v>
      </c>
      <c r="MA79" s="25">
        <f t="shared" si="310"/>
        <v>0</v>
      </c>
      <c r="MB79" s="25">
        <f t="shared" si="311"/>
        <v>0</v>
      </c>
      <c r="MC79" s="25">
        <f t="shared" si="414"/>
        <v>0</v>
      </c>
      <c r="MD79" s="25">
        <f t="shared" si="312"/>
        <v>0</v>
      </c>
      <c r="ME79" s="25">
        <f t="shared" si="313"/>
        <v>0</v>
      </c>
      <c r="MF79" s="25">
        <f t="shared" si="415"/>
        <v>0</v>
      </c>
      <c r="MG79" s="25">
        <f t="shared" si="314"/>
        <v>0</v>
      </c>
      <c r="MH79" s="25">
        <f t="shared" si="315"/>
        <v>0</v>
      </c>
      <c r="MI79" s="25">
        <f t="shared" si="416"/>
        <v>0</v>
      </c>
      <c r="MJ79" s="25">
        <f t="shared" si="316"/>
        <v>0</v>
      </c>
      <c r="MK79" s="25">
        <f t="shared" si="317"/>
        <v>0</v>
      </c>
      <c r="ML79" s="25">
        <f t="shared" si="417"/>
        <v>0</v>
      </c>
      <c r="MM79" s="25">
        <f t="shared" si="318"/>
        <v>0</v>
      </c>
      <c r="MN79" s="25">
        <f t="shared" si="319"/>
        <v>0</v>
      </c>
      <c r="MO79" s="25">
        <f t="shared" si="418"/>
        <v>0</v>
      </c>
      <c r="MP79" s="25">
        <f t="shared" si="320"/>
        <v>0</v>
      </c>
      <c r="MQ79" s="25">
        <f t="shared" si="321"/>
        <v>0</v>
      </c>
      <c r="MR79" s="25">
        <f t="shared" si="419"/>
        <v>0</v>
      </c>
      <c r="MS79" s="29">
        <v>1.4</v>
      </c>
      <c r="MT79" s="29">
        <v>0</v>
      </c>
      <c r="MU79" s="29">
        <v>1</v>
      </c>
      <c r="MV79" s="29">
        <v>1</v>
      </c>
      <c r="MW79" s="25">
        <f t="shared" si="322"/>
        <v>1.4</v>
      </c>
      <c r="MX79" s="25">
        <f t="shared" si="323"/>
        <v>3.36</v>
      </c>
      <c r="MY79" s="25">
        <f t="shared" si="324"/>
        <v>0</v>
      </c>
      <c r="MZ79" s="25">
        <f t="shared" si="325"/>
        <v>0</v>
      </c>
      <c r="NA79" s="25">
        <f t="shared" si="326"/>
        <v>1.4</v>
      </c>
      <c r="NB79" s="25">
        <f t="shared" si="327"/>
        <v>3.36</v>
      </c>
      <c r="NC79" s="25">
        <f t="shared" si="328"/>
        <v>0</v>
      </c>
      <c r="ND79" s="25">
        <f t="shared" si="329"/>
        <v>0</v>
      </c>
      <c r="NE79" s="25">
        <f t="shared" si="420"/>
        <v>1.4</v>
      </c>
      <c r="NF79" s="25">
        <f t="shared" si="420"/>
        <v>3.36</v>
      </c>
      <c r="NG79" s="25">
        <f t="shared" si="420"/>
        <v>0</v>
      </c>
      <c r="NH79" s="25">
        <f t="shared" si="420"/>
        <v>0</v>
      </c>
      <c r="NI79" s="25">
        <f t="shared" si="330"/>
        <v>125.97</v>
      </c>
      <c r="NJ79" s="25">
        <f t="shared" si="331"/>
        <v>0</v>
      </c>
      <c r="NK79" s="25">
        <f t="shared" si="332"/>
        <v>125.97</v>
      </c>
      <c r="NL79" s="25">
        <f t="shared" si="333"/>
        <v>68.180000000000007</v>
      </c>
      <c r="NM79" s="25">
        <f t="shared" si="334"/>
        <v>0</v>
      </c>
      <c r="NN79" s="25">
        <f t="shared" si="421"/>
        <v>68.180000000000007</v>
      </c>
      <c r="NO79" s="25">
        <f t="shared" si="335"/>
        <v>0</v>
      </c>
      <c r="NP79" s="25">
        <f t="shared" si="336"/>
        <v>0</v>
      </c>
      <c r="NQ79" s="25">
        <f t="shared" si="422"/>
        <v>0</v>
      </c>
      <c r="NR79" s="25">
        <f t="shared" si="337"/>
        <v>0</v>
      </c>
      <c r="NS79" s="25">
        <f t="shared" si="338"/>
        <v>0</v>
      </c>
      <c r="NT79" s="25">
        <f t="shared" si="423"/>
        <v>0</v>
      </c>
      <c r="NU79" s="25">
        <f t="shared" si="339"/>
        <v>0</v>
      </c>
      <c r="NV79" s="25">
        <f t="shared" si="340"/>
        <v>0</v>
      </c>
      <c r="NW79" s="25">
        <f t="shared" si="424"/>
        <v>0</v>
      </c>
      <c r="NX79" s="25">
        <f t="shared" si="425"/>
        <v>68.180000000000007</v>
      </c>
      <c r="NY79" s="25">
        <f t="shared" si="425"/>
        <v>0</v>
      </c>
      <c r="NZ79" s="25">
        <f t="shared" si="426"/>
        <v>68.180000000000007</v>
      </c>
      <c r="OA79" s="25">
        <f t="shared" si="427"/>
        <v>57.79</v>
      </c>
      <c r="OB79" s="25">
        <f t="shared" si="427"/>
        <v>0</v>
      </c>
      <c r="OC79" s="25">
        <f t="shared" si="428"/>
        <v>57.79</v>
      </c>
      <c r="OD79" s="25">
        <f t="shared" si="429"/>
        <v>68.180000000000007</v>
      </c>
      <c r="OE79" s="25">
        <f t="shared" si="429"/>
        <v>0</v>
      </c>
      <c r="OF79" s="25">
        <f t="shared" si="429"/>
        <v>68.180000000000007</v>
      </c>
      <c r="OG79" s="25">
        <f t="shared" si="341"/>
        <v>0</v>
      </c>
      <c r="OH79" s="25">
        <f t="shared" si="342"/>
        <v>0</v>
      </c>
      <c r="OI79" s="25">
        <f t="shared" si="343"/>
        <v>0</v>
      </c>
      <c r="OJ79" s="25">
        <f t="shared" si="344"/>
        <v>0</v>
      </c>
      <c r="OK79" s="25">
        <f t="shared" si="345"/>
        <v>0</v>
      </c>
      <c r="OL79" s="25">
        <f t="shared" si="346"/>
        <v>0</v>
      </c>
      <c r="OM79" s="25">
        <f t="shared" si="430"/>
        <v>0</v>
      </c>
      <c r="ON79" s="25">
        <f t="shared" si="430"/>
        <v>0</v>
      </c>
      <c r="OO79" s="25">
        <f t="shared" si="430"/>
        <v>0</v>
      </c>
      <c r="OP79" s="25">
        <f t="shared" si="347"/>
        <v>0</v>
      </c>
      <c r="OQ79" s="25">
        <f t="shared" si="348"/>
        <v>0</v>
      </c>
      <c r="OR79" s="25">
        <f t="shared" si="431"/>
        <v>0</v>
      </c>
      <c r="OS79" s="19">
        <v>536529.63</v>
      </c>
      <c r="OT79" s="19">
        <v>2370663.29</v>
      </c>
    </row>
    <row r="80" spans="1:410" ht="33" customHeight="1" x14ac:dyDescent="0.25">
      <c r="A80" s="18"/>
      <c r="B80" s="18" t="s">
        <v>850</v>
      </c>
      <c r="C80" s="18">
        <v>2479.0500000000002</v>
      </c>
      <c r="D80" s="16" t="e">
        <f>_xlfn.IFNA(INDEX(#REF!,MATCH(E80,#REF!,0)),0)</f>
        <v>#REF!</v>
      </c>
      <c r="E80" s="18" t="s">
        <v>859</v>
      </c>
      <c r="F80" s="16" t="s">
        <v>765</v>
      </c>
      <c r="G80" s="16" t="s">
        <v>766</v>
      </c>
      <c r="H80" s="16" t="s">
        <v>767</v>
      </c>
      <c r="I80" s="16" t="s">
        <v>768</v>
      </c>
      <c r="J80" s="16" t="s">
        <v>769</v>
      </c>
      <c r="K80" s="16" t="s">
        <v>770</v>
      </c>
      <c r="L80" s="16" t="s">
        <v>771</v>
      </c>
      <c r="M80" s="18">
        <v>1.64</v>
      </c>
      <c r="N80" s="18">
        <v>1.94</v>
      </c>
      <c r="O80" s="18">
        <v>2.04</v>
      </c>
      <c r="P80" s="18">
        <v>2.34</v>
      </c>
      <c r="Q80" s="18">
        <v>0.1</v>
      </c>
      <c r="R80" s="18">
        <v>1.8399999999999999</v>
      </c>
      <c r="S80" s="18">
        <v>2.14</v>
      </c>
      <c r="T80" s="18">
        <v>0.2</v>
      </c>
      <c r="U80" s="18">
        <v>0</v>
      </c>
      <c r="V80" s="18">
        <v>0</v>
      </c>
      <c r="W80" s="18">
        <v>0</v>
      </c>
      <c r="X80" s="18">
        <v>1.64</v>
      </c>
      <c r="Y80" s="18">
        <v>1.9</v>
      </c>
      <c r="Z80" s="20">
        <f t="shared" si="349"/>
        <v>2.1</v>
      </c>
      <c r="AA80" s="18">
        <v>0.22</v>
      </c>
      <c r="AB80" s="18">
        <v>0</v>
      </c>
      <c r="AC80" s="18">
        <v>0</v>
      </c>
      <c r="AD80" s="18">
        <v>0</v>
      </c>
      <c r="AE80" s="18">
        <v>0</v>
      </c>
      <c r="AF80" s="18">
        <v>0</v>
      </c>
      <c r="AG80" s="18">
        <v>1.2</v>
      </c>
      <c r="AH80" s="18">
        <v>1.5</v>
      </c>
      <c r="AI80" s="20">
        <f t="shared" si="350"/>
        <v>2.25</v>
      </c>
      <c r="AJ80" s="18">
        <v>0</v>
      </c>
      <c r="AK80" s="18">
        <v>0</v>
      </c>
      <c r="AL80" s="20">
        <f t="shared" si="351"/>
        <v>0</v>
      </c>
      <c r="AM80" s="18">
        <v>1.64</v>
      </c>
      <c r="AN80" s="18">
        <v>1.5</v>
      </c>
      <c r="AO80" s="18">
        <v>0.15</v>
      </c>
      <c r="AP80" s="18">
        <v>0.22</v>
      </c>
      <c r="AQ80" s="18">
        <v>1.64</v>
      </c>
      <c r="AR80" s="18">
        <v>1.72</v>
      </c>
      <c r="AS80" s="18">
        <v>0.12</v>
      </c>
      <c r="AT80" s="18">
        <v>0.11</v>
      </c>
      <c r="AU80" s="18">
        <v>0</v>
      </c>
      <c r="AV80" s="18">
        <v>1</v>
      </c>
      <c r="AW80" s="18">
        <v>0</v>
      </c>
      <c r="AX80" s="18">
        <v>0</v>
      </c>
      <c r="AY80" s="18">
        <v>0</v>
      </c>
      <c r="AZ80" s="18">
        <v>0</v>
      </c>
      <c r="BA80" s="18">
        <v>0</v>
      </c>
      <c r="BB80" s="18">
        <v>0</v>
      </c>
      <c r="BC80" s="18">
        <v>0</v>
      </c>
      <c r="BD80" s="18">
        <v>0</v>
      </c>
      <c r="BE80" s="18">
        <v>2</v>
      </c>
      <c r="BF80" s="18">
        <v>0</v>
      </c>
      <c r="BG80" s="18">
        <v>0</v>
      </c>
      <c r="BH80" s="18">
        <v>0</v>
      </c>
      <c r="BI80" s="18">
        <v>0</v>
      </c>
      <c r="BJ80" s="18">
        <v>0</v>
      </c>
      <c r="BK80" s="18">
        <v>0</v>
      </c>
      <c r="BL80" s="18">
        <v>0</v>
      </c>
      <c r="BM80" s="18">
        <v>0</v>
      </c>
      <c r="BN80" s="18">
        <v>0</v>
      </c>
      <c r="BO80" s="18">
        <v>0</v>
      </c>
      <c r="BP80" s="18">
        <v>0</v>
      </c>
      <c r="BQ80" s="18">
        <v>0</v>
      </c>
      <c r="BR80" s="18">
        <v>0</v>
      </c>
      <c r="BS80" s="18">
        <v>0</v>
      </c>
      <c r="BT80" s="18">
        <v>0</v>
      </c>
      <c r="BU80" s="18">
        <v>0</v>
      </c>
      <c r="BV80" s="18">
        <v>0</v>
      </c>
      <c r="BW80" s="18">
        <v>0</v>
      </c>
      <c r="BX80" s="18">
        <v>0</v>
      </c>
      <c r="BY80" s="18">
        <v>0</v>
      </c>
      <c r="BZ80" s="18">
        <v>0</v>
      </c>
      <c r="CA80" s="16" t="e">
        <f>_xlfn.IFNA(IF(RIGHT(D80,2)="=G",0,INDEX(#REF!,MATCH(E80,#REF!,0))),0)</f>
        <v>#REF!</v>
      </c>
      <c r="CB80" s="16" t="s">
        <v>776</v>
      </c>
      <c r="CC80" s="18">
        <v>0</v>
      </c>
      <c r="CD80" s="18">
        <v>0</v>
      </c>
      <c r="CE80" s="18">
        <v>1.4</v>
      </c>
      <c r="CF80" s="18">
        <v>0.85</v>
      </c>
      <c r="CG80" s="18">
        <v>0.12</v>
      </c>
      <c r="CH80" s="18">
        <v>2</v>
      </c>
      <c r="CI80" s="16" t="s">
        <v>98</v>
      </c>
      <c r="CJ80" s="18">
        <v>0</v>
      </c>
      <c r="CK80" s="20">
        <f t="shared" si="217"/>
        <v>2.7</v>
      </c>
      <c r="CL80" s="20">
        <f t="shared" si="352"/>
        <v>2.7</v>
      </c>
      <c r="CM80" s="18">
        <v>39.57</v>
      </c>
      <c r="CN80" s="18">
        <v>28.27</v>
      </c>
      <c r="CO80" s="18">
        <v>27.431000000000001</v>
      </c>
      <c r="CP80" s="22">
        <f t="shared" si="218"/>
        <v>28.27</v>
      </c>
      <c r="CQ80" s="22">
        <f t="shared" si="219"/>
        <v>25.57</v>
      </c>
      <c r="CR80" s="22">
        <f t="shared" si="353"/>
        <v>2.7</v>
      </c>
      <c r="CS80" s="22">
        <f t="shared" si="220"/>
        <v>25.67</v>
      </c>
      <c r="CT80" s="22">
        <f t="shared" si="221"/>
        <v>25.87</v>
      </c>
      <c r="CU80" s="18">
        <v>25.87</v>
      </c>
      <c r="CV80" s="22">
        <f t="shared" si="354"/>
        <v>2.1</v>
      </c>
      <c r="CW80" s="22">
        <f t="shared" si="222"/>
        <v>0</v>
      </c>
      <c r="CX80" s="22">
        <f t="shared" si="223"/>
        <v>0</v>
      </c>
      <c r="CY80" s="22">
        <f t="shared" si="224"/>
        <v>28</v>
      </c>
      <c r="CZ80" s="22">
        <f t="shared" si="225"/>
        <v>28.15</v>
      </c>
      <c r="DA80" s="18">
        <v>28.27</v>
      </c>
      <c r="DB80" s="20">
        <f t="shared" si="355"/>
        <v>2.7</v>
      </c>
      <c r="DC80" s="20">
        <f t="shared" si="356"/>
        <v>0</v>
      </c>
      <c r="DD80" s="20">
        <f t="shared" si="357"/>
        <v>2.7</v>
      </c>
      <c r="DE80" s="20">
        <f t="shared" si="226"/>
        <v>0.1</v>
      </c>
      <c r="DF80" s="20">
        <f t="shared" si="227"/>
        <v>0.2</v>
      </c>
      <c r="DG80" s="20">
        <f t="shared" si="228"/>
        <v>2.37</v>
      </c>
      <c r="DH80" s="20">
        <f t="shared" si="229"/>
        <v>0</v>
      </c>
      <c r="DI80" s="20">
        <f t="shared" si="230"/>
        <v>0</v>
      </c>
      <c r="DJ80" s="20">
        <f t="shared" si="231"/>
        <v>0</v>
      </c>
      <c r="DK80" s="20">
        <f t="shared" si="358"/>
        <v>2.67</v>
      </c>
      <c r="DL80" s="20">
        <f t="shared" si="359"/>
        <v>0</v>
      </c>
      <c r="DM80" s="20">
        <f t="shared" si="360"/>
        <v>3.0000000000000249E-2</v>
      </c>
      <c r="DN80" s="20">
        <f t="shared" si="361"/>
        <v>0</v>
      </c>
      <c r="DO80" s="18">
        <v>2.54</v>
      </c>
      <c r="DP80" s="18">
        <v>0</v>
      </c>
      <c r="DQ80" s="18">
        <v>1</v>
      </c>
      <c r="DR80" s="18">
        <v>1</v>
      </c>
      <c r="DS80" s="25">
        <f t="shared" si="362"/>
        <v>2.54</v>
      </c>
      <c r="DT80" s="25">
        <f t="shared" si="363"/>
        <v>0</v>
      </c>
      <c r="DU80" s="25">
        <f t="shared" si="364"/>
        <v>6.86</v>
      </c>
      <c r="DV80" s="25">
        <f t="shared" si="365"/>
        <v>0</v>
      </c>
      <c r="DW80" s="25">
        <f t="shared" si="366"/>
        <v>6.86</v>
      </c>
      <c r="DX80" s="25">
        <f t="shared" si="367"/>
        <v>13.99</v>
      </c>
      <c r="DY80" s="25">
        <f t="shared" si="368"/>
        <v>0</v>
      </c>
      <c r="DZ80" s="25">
        <f t="shared" si="369"/>
        <v>13.99</v>
      </c>
      <c r="EA80" s="25">
        <f t="shared" si="370"/>
        <v>8.81</v>
      </c>
      <c r="EB80" s="25">
        <f t="shared" si="371"/>
        <v>0</v>
      </c>
      <c r="EC80" s="25">
        <f t="shared" si="372"/>
        <v>8.81</v>
      </c>
      <c r="ED80" s="25">
        <f t="shared" si="373"/>
        <v>5.18</v>
      </c>
      <c r="EE80" s="25">
        <f t="shared" si="373"/>
        <v>0</v>
      </c>
      <c r="EF80" s="25">
        <f t="shared" si="374"/>
        <v>5.18</v>
      </c>
      <c r="EG80" s="25">
        <f t="shared" si="375"/>
        <v>8.81</v>
      </c>
      <c r="EH80" s="25">
        <f t="shared" si="375"/>
        <v>0</v>
      </c>
      <c r="EI80" s="25">
        <f t="shared" si="376"/>
        <v>8.81</v>
      </c>
      <c r="EJ80" s="18">
        <v>2479.0500000000002</v>
      </c>
      <c r="EK80" s="18">
        <v>2440.34</v>
      </c>
      <c r="EL80" s="18" t="s">
        <v>859</v>
      </c>
      <c r="EM80" s="18" t="s">
        <v>860</v>
      </c>
      <c r="EN80" s="16" t="s">
        <v>774</v>
      </c>
      <c r="EO80" s="16" t="s">
        <v>132</v>
      </c>
      <c r="EP80" s="16" t="e">
        <f>IF(OR(EN80="Cống tròn",EN80="Cống hộp",EN80="Ống nhựa"),INDEX(#REF!,MATCH(E80,#REF!,0)),IF(OR(EN80="Rãnh xây",EN80="Rãnh bê tông"),INDEX(#REF!,MATCH(E80,#REF!,0)),0))</f>
        <v>#REF!</v>
      </c>
      <c r="EQ80" s="18">
        <v>37.510000000000034</v>
      </c>
      <c r="ER80" s="18">
        <v>1</v>
      </c>
      <c r="ES80" s="25">
        <f t="shared" si="377"/>
        <v>37</v>
      </c>
      <c r="ET80" s="1" t="e">
        <f>_xlfn.IFNA(IF(EN80="Cống tròn",INDEX(#REF!,MATCH(E80,#REF!,0)),IF(EN80="Cống hộp",INDEX(#REF!,MATCH(E80,#REF!,0)),EU80&amp;" ,"&amp;EV80)),0)</f>
        <v>#REF!</v>
      </c>
      <c r="EU80" s="16" t="s">
        <v>769</v>
      </c>
      <c r="EV80" s="16" t="s">
        <v>775</v>
      </c>
      <c r="EW80" s="16" t="e">
        <f>_xlfn.IFNA(INDEX(#REF!,MATCH(E80,#REF!,0)),0)</f>
        <v>#REF!</v>
      </c>
      <c r="EX80" s="16"/>
      <c r="EY80" s="18">
        <v>0</v>
      </c>
      <c r="EZ80" s="18">
        <v>0</v>
      </c>
      <c r="FA80" s="18">
        <v>0</v>
      </c>
      <c r="FB80" s="19">
        <v>0</v>
      </c>
      <c r="FC80" s="19">
        <v>0</v>
      </c>
      <c r="FD80" s="25">
        <f t="shared" si="232"/>
        <v>0</v>
      </c>
      <c r="FE80" s="25">
        <f t="shared" si="378"/>
        <v>0</v>
      </c>
      <c r="FF80" s="18">
        <v>0.1</v>
      </c>
      <c r="FG80" s="18">
        <v>2</v>
      </c>
      <c r="FH80" s="18">
        <v>1</v>
      </c>
      <c r="FI80" s="25">
        <f t="shared" si="379"/>
        <v>1.2</v>
      </c>
      <c r="FJ80" s="18">
        <v>0</v>
      </c>
      <c r="FK80" s="18">
        <v>0</v>
      </c>
      <c r="FL80" s="18">
        <v>0.2</v>
      </c>
      <c r="FM80" s="18">
        <v>1.4</v>
      </c>
      <c r="FN80" s="18">
        <v>0</v>
      </c>
      <c r="FO80" s="25">
        <f t="shared" si="380"/>
        <v>1.4</v>
      </c>
      <c r="FP80" s="18">
        <v>1.4999999999999999E-2</v>
      </c>
      <c r="FQ80" s="18">
        <v>1</v>
      </c>
      <c r="FR80" s="25">
        <f t="shared" si="233"/>
        <v>36</v>
      </c>
      <c r="FS80" s="25">
        <f t="shared" si="234"/>
        <v>0.52500000000000002</v>
      </c>
      <c r="FT80" s="25">
        <f t="shared" si="235"/>
        <v>36.524999999999999</v>
      </c>
      <c r="FU80" s="25">
        <f t="shared" si="236"/>
        <v>-0.98500000000003496</v>
      </c>
      <c r="FV80" s="25" t="str">
        <f t="shared" si="381"/>
        <v>Thêm 01</v>
      </c>
      <c r="FW80" s="25">
        <f t="shared" si="382"/>
        <v>0.03</v>
      </c>
      <c r="FX80" s="16"/>
      <c r="FY80" s="16"/>
      <c r="FZ80" s="16"/>
      <c r="GA80" s="16"/>
      <c r="GB80" s="19">
        <v>0</v>
      </c>
      <c r="GC80" s="19">
        <v>0</v>
      </c>
      <c r="GD80" s="19">
        <v>0</v>
      </c>
      <c r="GE80" s="19">
        <v>0</v>
      </c>
      <c r="GF80" s="19">
        <v>0</v>
      </c>
      <c r="GG80" s="19">
        <v>0</v>
      </c>
      <c r="GH80" s="19">
        <v>0</v>
      </c>
      <c r="GI80" s="19">
        <v>0</v>
      </c>
      <c r="GJ80" s="19">
        <v>0</v>
      </c>
      <c r="GK80" s="19">
        <v>0</v>
      </c>
      <c r="GL80" s="25">
        <f t="shared" si="237"/>
        <v>0</v>
      </c>
      <c r="GM80" s="25">
        <f t="shared" si="383"/>
        <v>0</v>
      </c>
      <c r="GN80" s="19">
        <v>0</v>
      </c>
      <c r="GO80" s="19">
        <v>0</v>
      </c>
      <c r="GP80" s="19">
        <v>0</v>
      </c>
      <c r="GQ80" s="19">
        <v>0</v>
      </c>
      <c r="GR80" s="1" t="e">
        <f>_xlfn.IFNA(INDEX(#REF!,MATCH(E80,#REF!,0)),0)</f>
        <v>#REF!</v>
      </c>
      <c r="GS80" s="16"/>
      <c r="GT80" s="18">
        <v>0</v>
      </c>
      <c r="GU80" s="18">
        <v>0</v>
      </c>
      <c r="GV80" s="18">
        <v>0</v>
      </c>
      <c r="GW80" s="18">
        <v>0</v>
      </c>
      <c r="GX80" s="25">
        <f t="shared" si="238"/>
        <v>0</v>
      </c>
      <c r="GY80" s="25">
        <f t="shared" si="239"/>
        <v>0</v>
      </c>
      <c r="GZ80" s="25">
        <f t="shared" si="384"/>
        <v>0</v>
      </c>
      <c r="HA80" s="1" t="e" cm="1">
        <f t="array" ref="HA80">INDEX(#REF!,MATCH(EJ80&amp;EK80&amp;HD80&amp;HE80&amp;HF80,#REF!&amp;#REF!&amp;#REF!&amp;#REF!&amp;#REF!,0))</f>
        <v>#REF!</v>
      </c>
      <c r="HB80" s="16"/>
      <c r="HC80" s="25">
        <f t="shared" si="385"/>
        <v>0</v>
      </c>
      <c r="HD80" s="18">
        <v>0</v>
      </c>
      <c r="HE80" s="18">
        <v>0</v>
      </c>
      <c r="HF80" s="18">
        <v>0</v>
      </c>
      <c r="HG80" s="1" t="e" cm="1">
        <f t="array" ref="HG80">INDEX(#REF!,MATCH(EJ80&amp;EK80&amp;HJ80&amp;HK80&amp;HL80,#REF!&amp;#REF!&amp;#REF!&amp;#REF!&amp;#REF!,0))</f>
        <v>#REF!</v>
      </c>
      <c r="HH80" s="16"/>
      <c r="HI80" s="25">
        <f t="shared" si="386"/>
        <v>0</v>
      </c>
      <c r="HJ80" s="25">
        <f t="shared" si="387"/>
        <v>0</v>
      </c>
      <c r="HK80" s="19">
        <v>0</v>
      </c>
      <c r="HL80" s="19">
        <v>0</v>
      </c>
      <c r="HM80" s="18">
        <v>0.01</v>
      </c>
      <c r="HN80" s="18">
        <v>1</v>
      </c>
      <c r="HO80" s="25">
        <f t="shared" si="388"/>
        <v>0</v>
      </c>
      <c r="HP80" s="25">
        <f t="shared" si="389"/>
        <v>0</v>
      </c>
      <c r="HQ80" s="25">
        <f t="shared" si="390"/>
        <v>0</v>
      </c>
      <c r="HR80" s="25">
        <f t="shared" si="391"/>
        <v>0</v>
      </c>
      <c r="HS80" s="25">
        <f t="shared" si="392"/>
        <v>0</v>
      </c>
      <c r="HT80" s="19">
        <v>0</v>
      </c>
      <c r="HU80" s="19">
        <v>0</v>
      </c>
      <c r="HV80" s="19">
        <v>0</v>
      </c>
      <c r="HW80" s="25">
        <f t="shared" si="393"/>
        <v>0</v>
      </c>
      <c r="HX80" s="19">
        <v>0</v>
      </c>
      <c r="HY80" s="19">
        <v>0</v>
      </c>
      <c r="HZ80" s="18">
        <v>28.27</v>
      </c>
      <c r="IA80" s="20">
        <f>ROUND(IF(EN80="Cống tròn",IF(EN80="Cống tròn",IF(EU80="Không có móng",IQ80-FF80,IF(EU80="Đế",IP80-FN80,IF(OR(EU80="Móng bê tông",EU80="Móng bê tông kết hợp đế"),II80-FJ80,0))),0),IF(EN80="Cống hộp",IF(AND(EN80="Cống hộp",EU80="Không có móng"),IQ80-GF80,IF(AND(EN80="Cống hộp",EU80="Móng bê tông"),IJ80-GB80,0)),IF(OR(EN80="Rãnh xây",EN80="Rãnh bê tông"),IF(OR(EN80="Rãnh xây",EN80="Rãnh bê tông"),IK80-GB80,0),IF(EN80="Ống nhựa",IF(AND(EN80="Ống nhựa",EU80="Không đắp cát"),IQ80-HT80,IF(AND(EN80="Ống nhựa",EU80="Đắp cát"),IH80-HX80,0)),IF(EN80="Rãnh thang",IF(EN80="Rãnh thang",IF(EU80="Móng bê tông",#REF!-#REF!,IQ80),0),0))))),2)</f>
        <v>25.87</v>
      </c>
      <c r="IB80" s="20">
        <f t="shared" si="394"/>
        <v>2.3999999999999986</v>
      </c>
      <c r="IC80" s="20">
        <f t="shared" si="240"/>
        <v>25.87</v>
      </c>
      <c r="ID80" s="20">
        <f t="shared" si="241"/>
        <v>0</v>
      </c>
      <c r="IE80" s="20">
        <f t="shared" si="242"/>
        <v>0</v>
      </c>
      <c r="IF80" s="20">
        <f t="shared" si="243"/>
        <v>0</v>
      </c>
      <c r="IG80" s="20">
        <f>IF(EN80="Rãnh thang",IF(AND(EN80="Rãnh thang",EU80="Móng bê tông"),IQ80-#REF!,0),IF(EN80="Ống nhựa",IF(AND(EN80="Ống nhựa",EU80="Đắp cát"),IQ80-HT80,0),IF(EN80="Cống tròn",IF(EN80="Cống tròn",IF(OR(EU80="Móng bê tông",EU80="Móng bê tông kết hợp đế"),IM80-FL80,0),0),IF(EN80="Cống hộp",IF(AND(EN80="Cống hộp",EU80="Móng bê tông"),IN80-GD80,0),IF(OR(EN80="Rãnh xây",EN80="Rãnh bê tông"),IF(AND(EN80="Rãnh xây",EU80="Móng bê tông"),IO80-GD80,IF(AND(EN80="Rãnh bê tông",EU80="Móng bê tông"),IO80-GD80,0)),0)))))</f>
        <v>25.87</v>
      </c>
      <c r="IH80" s="20">
        <f t="shared" si="244"/>
        <v>0</v>
      </c>
      <c r="II80" s="20">
        <f t="shared" si="245"/>
        <v>25.87</v>
      </c>
      <c r="IJ80" s="20">
        <f t="shared" si="246"/>
        <v>0</v>
      </c>
      <c r="IK80" s="20">
        <f t="shared" si="247"/>
        <v>0</v>
      </c>
      <c r="IL80" s="20">
        <f t="shared" si="248"/>
        <v>26.07</v>
      </c>
      <c r="IM80" s="20">
        <f t="shared" si="249"/>
        <v>26.07</v>
      </c>
      <c r="IN80" s="20">
        <f t="shared" si="250"/>
        <v>0</v>
      </c>
      <c r="IO80" s="20">
        <f t="shared" si="251"/>
        <v>0</v>
      </c>
      <c r="IP80" s="20">
        <f t="shared" si="252"/>
        <v>0</v>
      </c>
      <c r="IQ80" s="18">
        <v>26.17</v>
      </c>
      <c r="IR80" s="25">
        <f t="shared" si="395"/>
        <v>0</v>
      </c>
      <c r="IS80" s="25">
        <f t="shared" si="253"/>
        <v>0</v>
      </c>
      <c r="IT80" s="25">
        <f t="shared" si="254"/>
        <v>0</v>
      </c>
      <c r="IU80" s="25">
        <f>ROUND(IF(EN80="Cống tròn",IF(EN80="Cống tròn",IV80+FF80,0),IF(EN80="Cống hộp",IF(EN80="Cống hộp",IV80+GP80,0),IF(OR(EN80="Rãnh xây",EN80="Rãnh bê tông"),IF(OR(EN80="Rãnh xây",EN80="Rãnh bê tông"),IV80+GP80,0),IF(EN80="ống nhựa",IF(EN80="Ống nhựa",IV80+HT80,0),IF(EN80="Rãnh thang",IF(EN80="Rãnh thang",IQ80+#REF!,0),0))))),2)</f>
        <v>27.13</v>
      </c>
      <c r="IV80" s="18">
        <v>27.03</v>
      </c>
      <c r="IW80" s="25">
        <f t="shared" si="255"/>
        <v>27.13</v>
      </c>
      <c r="IX80" s="25">
        <f t="shared" si="256"/>
        <v>0</v>
      </c>
      <c r="IY80" s="25">
        <f t="shared" si="257"/>
        <v>0</v>
      </c>
      <c r="IZ80" s="25">
        <f t="shared" si="258"/>
        <v>0</v>
      </c>
      <c r="JA80" s="25">
        <f t="shared" si="259"/>
        <v>0</v>
      </c>
      <c r="JB80" s="18">
        <v>28.13</v>
      </c>
      <c r="JC80" s="20">
        <f>ROUND(IF(EN80="Cống tròn",IF(EN80="Cống tròn",IF(EU80="Không có móng",JS80-FF80,IF(EU80="Đế",JR80-FN80,IF(OR(EU80="Móng bê tông",EU80="Móng bê tông kết hợp đế"),JK80-FJ80,0))),0),IF(EN80="Cống hộp",IF(AND(EN80="Cống hộp",EU80="Không có móng"),JS80-GF80,IF(AND(EN80="Cống hộp",EU80="Móng bê tông"),JL80-GB80,0)),IF(OR(EN80="Rãnh xây",EN80="Rãnh bê tông"),IF(OR(EN80="Rãnh xây",EN80="Rãnh bê tông"),JM80-GB80,0),IF(EN80="Ống nhựa",IF(AND(EN80="Ống nhựa",EU80="Không đắp cát"),JS80-HT80,IF(AND(EN80="Ống nhựa",EU80="Đắp cát"),JJ80-HX80,0)),IF(EN80="Rãnh thang",IF(EN80="Rãnh thang",IF(EU80="Móng bê tông",#REF!-#REF!,JS80),0),0))))),2)</f>
        <v>25.73</v>
      </c>
      <c r="JD80" s="20">
        <f t="shared" si="396"/>
        <v>2.3999999999999986</v>
      </c>
      <c r="JE80" s="20">
        <f t="shared" si="260"/>
        <v>25.73</v>
      </c>
      <c r="JF80" s="20">
        <f t="shared" si="261"/>
        <v>0</v>
      </c>
      <c r="JG80" s="20">
        <f t="shared" si="262"/>
        <v>0</v>
      </c>
      <c r="JH80" s="20">
        <f t="shared" si="263"/>
        <v>0</v>
      </c>
      <c r="JI80" s="20">
        <f>IF(EN80="Rãnh thang",IF(AND(EN80="Rãnh thang",EU80="Móng bê tông"),JS80-#REF!,0),IF(EN80="Ống nhựa",IF(AND(EN80="Ống nhựa",EU80="Đắp cát"),JS80-HT80,0),IF(EN80="Cống tròn",IF(EN80="Cống tròn",IF(OR(EU80="Móng bê tông",EU80="Móng bê tông kết hợp đế"),JO80-FL80,0),0),IF(EN80="Cống hộp",IF(AND(EN80="Cống hộp",EU80="Móng bê tông"),JP80-GD80,0),IF(OR(EN80="Rãnh xây",EN80="Rãnh bê tông"),IF(AND(EN80="Rãnh xây",EU80="Móng bê tông"),JQ80-GD80,IF(AND(EN80="Rãnh bê tông",EU80="Móng bê tông"),JQ80-GD80,0)),0)))))</f>
        <v>25.73</v>
      </c>
      <c r="JJ80" s="20">
        <f t="shared" si="264"/>
        <v>0</v>
      </c>
      <c r="JK80" s="20">
        <f t="shared" si="265"/>
        <v>25.73</v>
      </c>
      <c r="JL80" s="20">
        <f t="shared" si="266"/>
        <v>0</v>
      </c>
      <c r="JM80" s="20">
        <f t="shared" si="267"/>
        <v>0</v>
      </c>
      <c r="JN80" s="20">
        <f t="shared" si="268"/>
        <v>25.93</v>
      </c>
      <c r="JO80" s="20">
        <f t="shared" si="269"/>
        <v>25.93</v>
      </c>
      <c r="JP80" s="20">
        <f t="shared" si="270"/>
        <v>0</v>
      </c>
      <c r="JQ80" s="20">
        <f t="shared" si="271"/>
        <v>0</v>
      </c>
      <c r="JR80" s="20">
        <f t="shared" si="272"/>
        <v>0</v>
      </c>
      <c r="JS80" s="26">
        <v>26.03</v>
      </c>
      <c r="JT80" s="25">
        <f t="shared" si="397"/>
        <v>0</v>
      </c>
      <c r="JU80" s="25">
        <f t="shared" si="273"/>
        <v>0</v>
      </c>
      <c r="JV80" s="25">
        <f t="shared" si="274"/>
        <v>0</v>
      </c>
      <c r="JW80" s="25">
        <f>ROUND(IF(EN80="Cống tròn",IF(EN80="Cống tròn",JX80+FF80,0),IF(EN80="Cống hộp",IF(EN80="Cống hộp",JX80+GP80,0),IF(OR(EN80="Rãnh xây",EN80="Rãnh bê tông"),IF(OR(EN80="Rãnh xây",EN80="Rãnh bê tông"),JX80+GP80,0),IF(EN80="ống nhựa",IF(EN80="Ống nhựa",JX80+HT80,0),IF(EN80="Rãnh thang",IF(EN80="Rãnh thang",JS80+#REF!,0),0))))),2)</f>
        <v>27.13</v>
      </c>
      <c r="JX80" s="27">
        <v>27.03</v>
      </c>
      <c r="JY80" s="25">
        <f t="shared" si="275"/>
        <v>27.13</v>
      </c>
      <c r="JZ80" s="25">
        <f t="shared" si="276"/>
        <v>0</v>
      </c>
      <c r="KA80" s="25">
        <f t="shared" si="277"/>
        <v>0</v>
      </c>
      <c r="KB80" s="25">
        <f t="shared" si="278"/>
        <v>0</v>
      </c>
      <c r="KC80" s="25">
        <f t="shared" si="279"/>
        <v>0</v>
      </c>
      <c r="KD80" s="28" t="s">
        <v>98</v>
      </c>
      <c r="KE80" s="27">
        <v>0</v>
      </c>
      <c r="KF80" s="25">
        <f t="shared" si="280"/>
        <v>2.3999999999999986</v>
      </c>
      <c r="KG80" s="25">
        <f t="shared" si="398"/>
        <v>2.3999999999999986</v>
      </c>
      <c r="KH80" s="27">
        <v>0</v>
      </c>
      <c r="KI80" s="25">
        <f t="shared" si="281"/>
        <v>2.3999999999999986</v>
      </c>
      <c r="KJ80" s="25">
        <f t="shared" si="399"/>
        <v>2.3999999999999986</v>
      </c>
      <c r="KK80" s="25">
        <f t="shared" si="282"/>
        <v>0</v>
      </c>
      <c r="KL80" s="25">
        <f t="shared" si="283"/>
        <v>0</v>
      </c>
      <c r="KM80" s="25">
        <f t="shared" si="400"/>
        <v>0</v>
      </c>
      <c r="KN80" s="25">
        <f t="shared" si="284"/>
        <v>0</v>
      </c>
      <c r="KO80" s="25">
        <f t="shared" si="285"/>
        <v>0</v>
      </c>
      <c r="KP80" s="25">
        <f t="shared" si="401"/>
        <v>0</v>
      </c>
      <c r="KQ80" s="25">
        <f t="shared" si="286"/>
        <v>0.2</v>
      </c>
      <c r="KR80" s="25">
        <f t="shared" si="287"/>
        <v>0.2</v>
      </c>
      <c r="KS80" s="25">
        <f t="shared" si="402"/>
        <v>0.2</v>
      </c>
      <c r="KT80" s="25">
        <f t="shared" si="288"/>
        <v>0</v>
      </c>
      <c r="KU80" s="25">
        <f t="shared" si="289"/>
        <v>0</v>
      </c>
      <c r="KV80" s="25">
        <f t="shared" si="403"/>
        <v>0</v>
      </c>
      <c r="KW80" s="25">
        <f t="shared" si="290"/>
        <v>0</v>
      </c>
      <c r="KX80" s="25">
        <f t="shared" si="291"/>
        <v>0</v>
      </c>
      <c r="KY80" s="25">
        <f t="shared" si="404"/>
        <v>0</v>
      </c>
      <c r="KZ80" s="25">
        <f t="shared" si="292"/>
        <v>0</v>
      </c>
      <c r="LA80" s="25">
        <f t="shared" si="293"/>
        <v>0</v>
      </c>
      <c r="LB80" s="25">
        <f t="shared" si="405"/>
        <v>0</v>
      </c>
      <c r="LC80" s="25">
        <f t="shared" si="294"/>
        <v>1.4</v>
      </c>
      <c r="LD80" s="25">
        <f t="shared" si="295"/>
        <v>1.4</v>
      </c>
      <c r="LE80" s="25">
        <f t="shared" si="406"/>
        <v>1.4</v>
      </c>
      <c r="LF80" s="25">
        <f t="shared" si="296"/>
        <v>0</v>
      </c>
      <c r="LG80" s="25">
        <f t="shared" si="297"/>
        <v>0</v>
      </c>
      <c r="LH80" s="25">
        <f t="shared" si="407"/>
        <v>0</v>
      </c>
      <c r="LI80" s="25">
        <f t="shared" si="298"/>
        <v>0</v>
      </c>
      <c r="LJ80" s="25">
        <f t="shared" si="299"/>
        <v>0</v>
      </c>
      <c r="LK80" s="25">
        <f t="shared" si="408"/>
        <v>0</v>
      </c>
      <c r="LL80" s="25">
        <f t="shared" si="300"/>
        <v>0</v>
      </c>
      <c r="LM80" s="25">
        <f t="shared" si="301"/>
        <v>0</v>
      </c>
      <c r="LN80" s="25">
        <f t="shared" si="409"/>
        <v>0</v>
      </c>
      <c r="LO80" s="25">
        <f t="shared" si="302"/>
        <v>0</v>
      </c>
      <c r="LP80" s="25">
        <f t="shared" si="303"/>
        <v>0</v>
      </c>
      <c r="LQ80" s="25">
        <f t="shared" si="410"/>
        <v>0</v>
      </c>
      <c r="LR80" s="25">
        <f t="shared" si="304"/>
        <v>0</v>
      </c>
      <c r="LS80" s="25">
        <f t="shared" si="305"/>
        <v>0</v>
      </c>
      <c r="LT80" s="25">
        <f t="shared" si="411"/>
        <v>0</v>
      </c>
      <c r="LU80" s="25">
        <f t="shared" si="306"/>
        <v>0</v>
      </c>
      <c r="LV80" s="25">
        <f t="shared" si="307"/>
        <v>0</v>
      </c>
      <c r="LW80" s="25">
        <f t="shared" si="412"/>
        <v>0</v>
      </c>
      <c r="LX80" s="25">
        <f t="shared" si="308"/>
        <v>0</v>
      </c>
      <c r="LY80" s="25">
        <f t="shared" si="309"/>
        <v>0</v>
      </c>
      <c r="LZ80" s="25">
        <f t="shared" si="413"/>
        <v>0</v>
      </c>
      <c r="MA80" s="25">
        <f t="shared" si="310"/>
        <v>0</v>
      </c>
      <c r="MB80" s="25">
        <f t="shared" si="311"/>
        <v>0</v>
      </c>
      <c r="MC80" s="25">
        <f t="shared" si="414"/>
        <v>0</v>
      </c>
      <c r="MD80" s="25">
        <f t="shared" si="312"/>
        <v>0</v>
      </c>
      <c r="ME80" s="25">
        <f t="shared" si="313"/>
        <v>0</v>
      </c>
      <c r="MF80" s="25">
        <f t="shared" si="415"/>
        <v>0</v>
      </c>
      <c r="MG80" s="25">
        <f t="shared" si="314"/>
        <v>0</v>
      </c>
      <c r="MH80" s="25">
        <f t="shared" si="315"/>
        <v>0</v>
      </c>
      <c r="MI80" s="25">
        <f t="shared" si="416"/>
        <v>0</v>
      </c>
      <c r="MJ80" s="25">
        <f t="shared" si="316"/>
        <v>0</v>
      </c>
      <c r="MK80" s="25">
        <f t="shared" si="317"/>
        <v>0</v>
      </c>
      <c r="ML80" s="25">
        <f t="shared" si="417"/>
        <v>0</v>
      </c>
      <c r="MM80" s="25">
        <f t="shared" si="318"/>
        <v>0</v>
      </c>
      <c r="MN80" s="25">
        <f t="shared" si="319"/>
        <v>0</v>
      </c>
      <c r="MO80" s="25">
        <f t="shared" si="418"/>
        <v>0</v>
      </c>
      <c r="MP80" s="25">
        <f t="shared" si="320"/>
        <v>0</v>
      </c>
      <c r="MQ80" s="25">
        <f t="shared" si="321"/>
        <v>0</v>
      </c>
      <c r="MR80" s="25">
        <f t="shared" si="419"/>
        <v>0</v>
      </c>
      <c r="MS80" s="29">
        <v>1.4</v>
      </c>
      <c r="MT80" s="29">
        <v>0</v>
      </c>
      <c r="MU80" s="29">
        <v>1</v>
      </c>
      <c r="MV80" s="29">
        <v>1</v>
      </c>
      <c r="MW80" s="25">
        <f t="shared" si="322"/>
        <v>1.4</v>
      </c>
      <c r="MX80" s="25">
        <f t="shared" si="323"/>
        <v>3.36</v>
      </c>
      <c r="MY80" s="25">
        <f t="shared" si="324"/>
        <v>0</v>
      </c>
      <c r="MZ80" s="25">
        <f t="shared" si="325"/>
        <v>0</v>
      </c>
      <c r="NA80" s="25">
        <f t="shared" si="326"/>
        <v>1.4</v>
      </c>
      <c r="NB80" s="25">
        <f t="shared" si="327"/>
        <v>3.36</v>
      </c>
      <c r="NC80" s="25">
        <f t="shared" si="328"/>
        <v>0</v>
      </c>
      <c r="ND80" s="25">
        <f t="shared" si="329"/>
        <v>0</v>
      </c>
      <c r="NE80" s="25">
        <f t="shared" si="420"/>
        <v>1.4</v>
      </c>
      <c r="NF80" s="25">
        <f t="shared" si="420"/>
        <v>3.36</v>
      </c>
      <c r="NG80" s="25">
        <f t="shared" si="420"/>
        <v>0</v>
      </c>
      <c r="NH80" s="25">
        <f t="shared" si="420"/>
        <v>0</v>
      </c>
      <c r="NI80" s="25">
        <f t="shared" si="330"/>
        <v>126.03</v>
      </c>
      <c r="NJ80" s="25">
        <f t="shared" si="331"/>
        <v>0</v>
      </c>
      <c r="NK80" s="25">
        <f t="shared" si="332"/>
        <v>126.03</v>
      </c>
      <c r="NL80" s="25">
        <f t="shared" si="333"/>
        <v>68.22</v>
      </c>
      <c r="NM80" s="25">
        <f t="shared" si="334"/>
        <v>0</v>
      </c>
      <c r="NN80" s="25">
        <f t="shared" si="421"/>
        <v>68.22</v>
      </c>
      <c r="NO80" s="25">
        <f t="shared" si="335"/>
        <v>0</v>
      </c>
      <c r="NP80" s="25">
        <f t="shared" si="336"/>
        <v>0</v>
      </c>
      <c r="NQ80" s="25">
        <f t="shared" si="422"/>
        <v>0</v>
      </c>
      <c r="NR80" s="25">
        <f t="shared" si="337"/>
        <v>0</v>
      </c>
      <c r="NS80" s="25">
        <f t="shared" si="338"/>
        <v>0</v>
      </c>
      <c r="NT80" s="25">
        <f t="shared" si="423"/>
        <v>0</v>
      </c>
      <c r="NU80" s="25">
        <f t="shared" si="339"/>
        <v>0</v>
      </c>
      <c r="NV80" s="25">
        <f t="shared" si="340"/>
        <v>0</v>
      </c>
      <c r="NW80" s="25">
        <f t="shared" si="424"/>
        <v>0</v>
      </c>
      <c r="NX80" s="25">
        <f t="shared" si="425"/>
        <v>68.22</v>
      </c>
      <c r="NY80" s="25">
        <f t="shared" si="425"/>
        <v>0</v>
      </c>
      <c r="NZ80" s="25">
        <f t="shared" si="426"/>
        <v>68.22</v>
      </c>
      <c r="OA80" s="25">
        <f t="shared" si="427"/>
        <v>57.81</v>
      </c>
      <c r="OB80" s="25">
        <f t="shared" si="427"/>
        <v>0</v>
      </c>
      <c r="OC80" s="25">
        <f t="shared" si="428"/>
        <v>57.81</v>
      </c>
      <c r="OD80" s="25">
        <f t="shared" si="429"/>
        <v>68.22</v>
      </c>
      <c r="OE80" s="25">
        <f t="shared" si="429"/>
        <v>0</v>
      </c>
      <c r="OF80" s="25">
        <f t="shared" si="429"/>
        <v>68.22</v>
      </c>
      <c r="OG80" s="25">
        <f t="shared" si="341"/>
        <v>0</v>
      </c>
      <c r="OH80" s="25">
        <f t="shared" si="342"/>
        <v>0</v>
      </c>
      <c r="OI80" s="25">
        <f t="shared" si="343"/>
        <v>0</v>
      </c>
      <c r="OJ80" s="25">
        <f t="shared" si="344"/>
        <v>0</v>
      </c>
      <c r="OK80" s="25">
        <f t="shared" si="345"/>
        <v>0</v>
      </c>
      <c r="OL80" s="25">
        <f t="shared" si="346"/>
        <v>0</v>
      </c>
      <c r="OM80" s="25">
        <f t="shared" si="430"/>
        <v>0</v>
      </c>
      <c r="ON80" s="25">
        <f t="shared" si="430"/>
        <v>0</v>
      </c>
      <c r="OO80" s="25">
        <f t="shared" si="430"/>
        <v>0</v>
      </c>
      <c r="OP80" s="25">
        <f t="shared" si="347"/>
        <v>0</v>
      </c>
      <c r="OQ80" s="25">
        <f t="shared" si="348"/>
        <v>0</v>
      </c>
      <c r="OR80" s="25">
        <f t="shared" si="431"/>
        <v>0</v>
      </c>
      <c r="OS80" s="19">
        <v>536568.31000000006</v>
      </c>
      <c r="OT80" s="19">
        <v>2370663.2799999998</v>
      </c>
    </row>
    <row r="81" spans="1:410" ht="33" customHeight="1" x14ac:dyDescent="0.25">
      <c r="A81" s="18"/>
      <c r="B81" s="18" t="s">
        <v>850</v>
      </c>
      <c r="C81" s="18">
        <v>2440.34</v>
      </c>
      <c r="D81" s="16" t="e">
        <f>_xlfn.IFNA(INDEX(#REF!,MATCH(E81,#REF!,0)),0)</f>
        <v>#REF!</v>
      </c>
      <c r="E81" s="18" t="s">
        <v>860</v>
      </c>
      <c r="F81" s="16" t="s">
        <v>765</v>
      </c>
      <c r="G81" s="16" t="s">
        <v>766</v>
      </c>
      <c r="H81" s="16" t="s">
        <v>767</v>
      </c>
      <c r="I81" s="16" t="s">
        <v>768</v>
      </c>
      <c r="J81" s="16" t="s">
        <v>769</v>
      </c>
      <c r="K81" s="16" t="s">
        <v>770</v>
      </c>
      <c r="L81" s="16" t="s">
        <v>771</v>
      </c>
      <c r="M81" s="18">
        <v>1.64</v>
      </c>
      <c r="N81" s="18">
        <v>1.94</v>
      </c>
      <c r="O81" s="18">
        <v>2.04</v>
      </c>
      <c r="P81" s="18">
        <v>2.34</v>
      </c>
      <c r="Q81" s="18">
        <v>0.1</v>
      </c>
      <c r="R81" s="18">
        <v>1.8399999999999999</v>
      </c>
      <c r="S81" s="18">
        <v>2.14</v>
      </c>
      <c r="T81" s="18">
        <v>0.2</v>
      </c>
      <c r="U81" s="18">
        <v>0</v>
      </c>
      <c r="V81" s="18">
        <v>0</v>
      </c>
      <c r="W81" s="18">
        <v>0</v>
      </c>
      <c r="X81" s="18">
        <v>1.64</v>
      </c>
      <c r="Y81" s="18">
        <v>1.9</v>
      </c>
      <c r="Z81" s="20">
        <f t="shared" si="349"/>
        <v>2.1</v>
      </c>
      <c r="AA81" s="18">
        <v>0.22</v>
      </c>
      <c r="AB81" s="18">
        <v>0</v>
      </c>
      <c r="AC81" s="18">
        <v>0</v>
      </c>
      <c r="AD81" s="18">
        <v>0</v>
      </c>
      <c r="AE81" s="18">
        <v>0</v>
      </c>
      <c r="AF81" s="18">
        <v>0</v>
      </c>
      <c r="AG81" s="18">
        <v>1.2</v>
      </c>
      <c r="AH81" s="18">
        <v>1.5</v>
      </c>
      <c r="AI81" s="20">
        <f t="shared" si="350"/>
        <v>2.25</v>
      </c>
      <c r="AJ81" s="18">
        <v>0</v>
      </c>
      <c r="AK81" s="18">
        <v>0</v>
      </c>
      <c r="AL81" s="20">
        <f t="shared" si="351"/>
        <v>0</v>
      </c>
      <c r="AM81" s="18">
        <v>1.64</v>
      </c>
      <c r="AN81" s="18">
        <v>1.5</v>
      </c>
      <c r="AO81" s="18">
        <v>0.15</v>
      </c>
      <c r="AP81" s="18">
        <v>0.22</v>
      </c>
      <c r="AQ81" s="18">
        <v>1.64</v>
      </c>
      <c r="AR81" s="18">
        <v>1.72</v>
      </c>
      <c r="AS81" s="18">
        <v>0.12</v>
      </c>
      <c r="AT81" s="18">
        <v>0.11</v>
      </c>
      <c r="AU81" s="18">
        <v>0</v>
      </c>
      <c r="AV81" s="18">
        <v>1</v>
      </c>
      <c r="AW81" s="18">
        <v>0</v>
      </c>
      <c r="AX81" s="18">
        <v>0</v>
      </c>
      <c r="AY81" s="18">
        <v>0</v>
      </c>
      <c r="AZ81" s="18">
        <v>0</v>
      </c>
      <c r="BA81" s="18">
        <v>0</v>
      </c>
      <c r="BB81" s="18">
        <v>0</v>
      </c>
      <c r="BC81" s="18">
        <v>0</v>
      </c>
      <c r="BD81" s="18">
        <v>0</v>
      </c>
      <c r="BE81" s="18">
        <v>2</v>
      </c>
      <c r="BF81" s="18">
        <v>0</v>
      </c>
      <c r="BG81" s="18">
        <v>0</v>
      </c>
      <c r="BH81" s="18">
        <v>0</v>
      </c>
      <c r="BI81" s="18">
        <v>0</v>
      </c>
      <c r="BJ81" s="18">
        <v>0</v>
      </c>
      <c r="BK81" s="18">
        <v>0</v>
      </c>
      <c r="BL81" s="18">
        <v>0</v>
      </c>
      <c r="BM81" s="18">
        <v>0</v>
      </c>
      <c r="BN81" s="18">
        <v>0</v>
      </c>
      <c r="BO81" s="18">
        <v>0</v>
      </c>
      <c r="BP81" s="18">
        <v>0</v>
      </c>
      <c r="BQ81" s="18">
        <v>0</v>
      </c>
      <c r="BR81" s="18">
        <v>0</v>
      </c>
      <c r="BS81" s="18">
        <v>0</v>
      </c>
      <c r="BT81" s="18">
        <v>0</v>
      </c>
      <c r="BU81" s="18">
        <v>0</v>
      </c>
      <c r="BV81" s="18">
        <v>0</v>
      </c>
      <c r="BW81" s="18">
        <v>0</v>
      </c>
      <c r="BX81" s="18">
        <v>0</v>
      </c>
      <c r="BY81" s="18">
        <v>0</v>
      </c>
      <c r="BZ81" s="18">
        <v>0</v>
      </c>
      <c r="CA81" s="16" t="e">
        <f>_xlfn.IFNA(IF(RIGHT(D81,2)="=G",0,INDEX(#REF!,MATCH(E81,#REF!,0))),0)</f>
        <v>#REF!</v>
      </c>
      <c r="CB81" s="16" t="s">
        <v>776</v>
      </c>
      <c r="CC81" s="18">
        <v>0</v>
      </c>
      <c r="CD81" s="18">
        <v>0</v>
      </c>
      <c r="CE81" s="18">
        <v>1.4</v>
      </c>
      <c r="CF81" s="18">
        <v>0.85</v>
      </c>
      <c r="CG81" s="18">
        <v>0.12</v>
      </c>
      <c r="CH81" s="18">
        <v>2</v>
      </c>
      <c r="CI81" s="16" t="s">
        <v>98</v>
      </c>
      <c r="CJ81" s="18">
        <v>0</v>
      </c>
      <c r="CK81" s="20">
        <f t="shared" si="217"/>
        <v>2.7</v>
      </c>
      <c r="CL81" s="20">
        <f t="shared" si="352"/>
        <v>2.7</v>
      </c>
      <c r="CM81" s="18">
        <v>32.15</v>
      </c>
      <c r="CN81" s="18">
        <v>28.13</v>
      </c>
      <c r="CO81" s="18">
        <v>27.291</v>
      </c>
      <c r="CP81" s="22">
        <f t="shared" si="218"/>
        <v>28.13</v>
      </c>
      <c r="CQ81" s="22">
        <f t="shared" si="219"/>
        <v>25.43</v>
      </c>
      <c r="CR81" s="22">
        <f t="shared" si="353"/>
        <v>2.7</v>
      </c>
      <c r="CS81" s="22">
        <f t="shared" si="220"/>
        <v>25.53</v>
      </c>
      <c r="CT81" s="22">
        <f t="shared" si="221"/>
        <v>25.73</v>
      </c>
      <c r="CU81" s="18">
        <v>25.73</v>
      </c>
      <c r="CV81" s="22">
        <f t="shared" si="354"/>
        <v>2.1</v>
      </c>
      <c r="CW81" s="22">
        <f t="shared" si="222"/>
        <v>0</v>
      </c>
      <c r="CX81" s="22">
        <f t="shared" si="223"/>
        <v>0</v>
      </c>
      <c r="CY81" s="22">
        <f t="shared" si="224"/>
        <v>27.86</v>
      </c>
      <c r="CZ81" s="22">
        <f t="shared" si="225"/>
        <v>28.01</v>
      </c>
      <c r="DA81" s="18">
        <v>28.13</v>
      </c>
      <c r="DB81" s="20">
        <f t="shared" si="355"/>
        <v>2.7</v>
      </c>
      <c r="DC81" s="20">
        <f t="shared" si="356"/>
        <v>0</v>
      </c>
      <c r="DD81" s="20">
        <f t="shared" si="357"/>
        <v>2.7</v>
      </c>
      <c r="DE81" s="20">
        <f t="shared" si="226"/>
        <v>0.1</v>
      </c>
      <c r="DF81" s="20">
        <f t="shared" si="227"/>
        <v>0.2</v>
      </c>
      <c r="DG81" s="20">
        <f t="shared" si="228"/>
        <v>2.37</v>
      </c>
      <c r="DH81" s="20">
        <f t="shared" si="229"/>
        <v>0</v>
      </c>
      <c r="DI81" s="20">
        <f t="shared" si="230"/>
        <v>0</v>
      </c>
      <c r="DJ81" s="20">
        <f t="shared" si="231"/>
        <v>0</v>
      </c>
      <c r="DK81" s="20">
        <f t="shared" si="358"/>
        <v>2.67</v>
      </c>
      <c r="DL81" s="20">
        <f t="shared" si="359"/>
        <v>0</v>
      </c>
      <c r="DM81" s="20">
        <f t="shared" si="360"/>
        <v>3.0000000000000249E-2</v>
      </c>
      <c r="DN81" s="20">
        <f t="shared" si="361"/>
        <v>0</v>
      </c>
      <c r="DO81" s="18">
        <v>2.54</v>
      </c>
      <c r="DP81" s="18">
        <v>0</v>
      </c>
      <c r="DQ81" s="18">
        <v>1</v>
      </c>
      <c r="DR81" s="18">
        <v>1</v>
      </c>
      <c r="DS81" s="25">
        <f t="shared" si="362"/>
        <v>2.54</v>
      </c>
      <c r="DT81" s="25">
        <f t="shared" si="363"/>
        <v>0</v>
      </c>
      <c r="DU81" s="25">
        <f t="shared" si="364"/>
        <v>6.86</v>
      </c>
      <c r="DV81" s="25">
        <f t="shared" si="365"/>
        <v>0</v>
      </c>
      <c r="DW81" s="25">
        <f t="shared" si="366"/>
        <v>6.86</v>
      </c>
      <c r="DX81" s="25">
        <f t="shared" si="367"/>
        <v>13.99</v>
      </c>
      <c r="DY81" s="25">
        <f t="shared" si="368"/>
        <v>0</v>
      </c>
      <c r="DZ81" s="25">
        <f t="shared" si="369"/>
        <v>13.99</v>
      </c>
      <c r="EA81" s="25">
        <f t="shared" si="370"/>
        <v>8.81</v>
      </c>
      <c r="EB81" s="25">
        <f t="shared" si="371"/>
        <v>0</v>
      </c>
      <c r="EC81" s="25">
        <f t="shared" si="372"/>
        <v>8.81</v>
      </c>
      <c r="ED81" s="25">
        <f t="shared" si="373"/>
        <v>5.18</v>
      </c>
      <c r="EE81" s="25">
        <f t="shared" si="373"/>
        <v>0</v>
      </c>
      <c r="EF81" s="25">
        <f t="shared" si="374"/>
        <v>5.18</v>
      </c>
      <c r="EG81" s="25">
        <f t="shared" si="375"/>
        <v>8.81</v>
      </c>
      <c r="EH81" s="25">
        <f t="shared" si="375"/>
        <v>0</v>
      </c>
      <c r="EI81" s="25">
        <f t="shared" si="376"/>
        <v>8.81</v>
      </c>
      <c r="EJ81" s="18">
        <v>2440.34</v>
      </c>
      <c r="EK81" s="18">
        <v>2399.9699999999998</v>
      </c>
      <c r="EL81" s="18" t="s">
        <v>860</v>
      </c>
      <c r="EM81" s="18" t="s">
        <v>861</v>
      </c>
      <c r="EN81" s="16" t="s">
        <v>774</v>
      </c>
      <c r="EO81" s="16" t="s">
        <v>132</v>
      </c>
      <c r="EP81" s="16" t="e">
        <f>IF(OR(EN81="Cống tròn",EN81="Cống hộp",EN81="Ống nhựa"),INDEX(#REF!,MATCH(E81,#REF!,0)),IF(OR(EN81="Rãnh xây",EN81="Rãnh bê tông"),INDEX(#REF!,MATCH(E81,#REF!,0)),0))</f>
        <v>#REF!</v>
      </c>
      <c r="EQ81" s="18">
        <v>38.520000000000344</v>
      </c>
      <c r="ER81" s="18">
        <v>1</v>
      </c>
      <c r="ES81" s="25">
        <f t="shared" si="377"/>
        <v>38</v>
      </c>
      <c r="ET81" s="1" t="e">
        <f>_xlfn.IFNA(IF(EN81="Cống tròn",INDEX(#REF!,MATCH(E81,#REF!,0)),IF(EN81="Cống hộp",INDEX(#REF!,MATCH(E81,#REF!,0)),EU81&amp;" ,"&amp;EV81)),0)</f>
        <v>#REF!</v>
      </c>
      <c r="EU81" s="16" t="s">
        <v>769</v>
      </c>
      <c r="EV81" s="16" t="s">
        <v>775</v>
      </c>
      <c r="EW81" s="16" t="e">
        <f>_xlfn.IFNA(INDEX(#REF!,MATCH(E81,#REF!,0)),0)</f>
        <v>#REF!</v>
      </c>
      <c r="EX81" s="16"/>
      <c r="EY81" s="18">
        <v>0</v>
      </c>
      <c r="EZ81" s="18">
        <v>0</v>
      </c>
      <c r="FA81" s="18">
        <v>0</v>
      </c>
      <c r="FB81" s="19">
        <v>0</v>
      </c>
      <c r="FC81" s="19">
        <v>0</v>
      </c>
      <c r="FD81" s="25">
        <f t="shared" si="232"/>
        <v>0</v>
      </c>
      <c r="FE81" s="25">
        <f t="shared" si="378"/>
        <v>0</v>
      </c>
      <c r="FF81" s="18">
        <v>0.1</v>
      </c>
      <c r="FG81" s="18">
        <v>2</v>
      </c>
      <c r="FH81" s="18">
        <v>1</v>
      </c>
      <c r="FI81" s="25">
        <f t="shared" si="379"/>
        <v>1.2</v>
      </c>
      <c r="FJ81" s="18">
        <v>0</v>
      </c>
      <c r="FK81" s="18">
        <v>0</v>
      </c>
      <c r="FL81" s="18">
        <v>0.2</v>
      </c>
      <c r="FM81" s="18">
        <v>1.4</v>
      </c>
      <c r="FN81" s="18">
        <v>0</v>
      </c>
      <c r="FO81" s="25">
        <f t="shared" si="380"/>
        <v>1.4</v>
      </c>
      <c r="FP81" s="18">
        <v>1.4999999999999999E-2</v>
      </c>
      <c r="FQ81" s="18">
        <v>1</v>
      </c>
      <c r="FR81" s="25">
        <f t="shared" si="233"/>
        <v>37</v>
      </c>
      <c r="FS81" s="25">
        <f t="shared" si="234"/>
        <v>0.54</v>
      </c>
      <c r="FT81" s="25">
        <f t="shared" si="235"/>
        <v>37.54</v>
      </c>
      <c r="FU81" s="25">
        <f t="shared" si="236"/>
        <v>-0.98000000000034504</v>
      </c>
      <c r="FV81" s="25" t="str">
        <f t="shared" si="381"/>
        <v>Thêm 01</v>
      </c>
      <c r="FW81" s="25">
        <f t="shared" si="382"/>
        <v>0.03</v>
      </c>
      <c r="FX81" s="16"/>
      <c r="FY81" s="16"/>
      <c r="FZ81" s="16"/>
      <c r="GA81" s="16"/>
      <c r="GB81" s="19">
        <v>0</v>
      </c>
      <c r="GC81" s="19">
        <v>0</v>
      </c>
      <c r="GD81" s="19">
        <v>0</v>
      </c>
      <c r="GE81" s="19">
        <v>0</v>
      </c>
      <c r="GF81" s="19">
        <v>0</v>
      </c>
      <c r="GG81" s="19">
        <v>0</v>
      </c>
      <c r="GH81" s="19">
        <v>0</v>
      </c>
      <c r="GI81" s="19">
        <v>0</v>
      </c>
      <c r="GJ81" s="19">
        <v>0</v>
      </c>
      <c r="GK81" s="19">
        <v>0</v>
      </c>
      <c r="GL81" s="25">
        <f t="shared" si="237"/>
        <v>0</v>
      </c>
      <c r="GM81" s="25">
        <f t="shared" si="383"/>
        <v>0</v>
      </c>
      <c r="GN81" s="19">
        <v>0</v>
      </c>
      <c r="GO81" s="19">
        <v>0</v>
      </c>
      <c r="GP81" s="19">
        <v>0</v>
      </c>
      <c r="GQ81" s="19">
        <v>0</v>
      </c>
      <c r="GR81" s="1" t="e">
        <f>_xlfn.IFNA(INDEX(#REF!,MATCH(E81,#REF!,0)),0)</f>
        <v>#REF!</v>
      </c>
      <c r="GS81" s="16"/>
      <c r="GT81" s="18">
        <v>0</v>
      </c>
      <c r="GU81" s="18">
        <v>0</v>
      </c>
      <c r="GV81" s="18">
        <v>0</v>
      </c>
      <c r="GW81" s="18">
        <v>0</v>
      </c>
      <c r="GX81" s="25">
        <f t="shared" si="238"/>
        <v>0</v>
      </c>
      <c r="GY81" s="25">
        <f t="shared" si="239"/>
        <v>0</v>
      </c>
      <c r="GZ81" s="25">
        <f t="shared" si="384"/>
        <v>0</v>
      </c>
      <c r="HA81" s="1" t="e" cm="1">
        <f t="array" ref="HA81">INDEX(#REF!,MATCH(EJ81&amp;EK81&amp;HD81&amp;HE81&amp;HF81,#REF!&amp;#REF!&amp;#REF!&amp;#REF!&amp;#REF!,0))</f>
        <v>#REF!</v>
      </c>
      <c r="HB81" s="16"/>
      <c r="HC81" s="25">
        <f t="shared" si="385"/>
        <v>0</v>
      </c>
      <c r="HD81" s="18">
        <v>0</v>
      </c>
      <c r="HE81" s="18">
        <v>0</v>
      </c>
      <c r="HF81" s="18">
        <v>0</v>
      </c>
      <c r="HG81" s="1" t="e" cm="1">
        <f t="array" ref="HG81">INDEX(#REF!,MATCH(EJ81&amp;EK81&amp;HJ81&amp;HK81&amp;HL81,#REF!&amp;#REF!&amp;#REF!&amp;#REF!&amp;#REF!,0))</f>
        <v>#REF!</v>
      </c>
      <c r="HH81" s="16"/>
      <c r="HI81" s="25">
        <f t="shared" si="386"/>
        <v>0</v>
      </c>
      <c r="HJ81" s="25">
        <f t="shared" si="387"/>
        <v>0</v>
      </c>
      <c r="HK81" s="19">
        <v>0</v>
      </c>
      <c r="HL81" s="19">
        <v>0</v>
      </c>
      <c r="HM81" s="18">
        <v>0.01</v>
      </c>
      <c r="HN81" s="18">
        <v>1</v>
      </c>
      <c r="HO81" s="25">
        <f t="shared" si="388"/>
        <v>0</v>
      </c>
      <c r="HP81" s="25">
        <f t="shared" si="389"/>
        <v>0</v>
      </c>
      <c r="HQ81" s="25">
        <f t="shared" si="390"/>
        <v>0</v>
      </c>
      <c r="HR81" s="25">
        <f t="shared" si="391"/>
        <v>0</v>
      </c>
      <c r="HS81" s="25">
        <f t="shared" si="392"/>
        <v>0</v>
      </c>
      <c r="HT81" s="19">
        <v>0</v>
      </c>
      <c r="HU81" s="19">
        <v>0</v>
      </c>
      <c r="HV81" s="19">
        <v>0</v>
      </c>
      <c r="HW81" s="25">
        <f t="shared" si="393"/>
        <v>0</v>
      </c>
      <c r="HX81" s="19">
        <v>0</v>
      </c>
      <c r="HY81" s="19">
        <v>0</v>
      </c>
      <c r="HZ81" s="18">
        <v>28.13</v>
      </c>
      <c r="IA81" s="20">
        <f>ROUND(IF(EN81="Cống tròn",IF(EN81="Cống tròn",IF(EU81="Không có móng",IQ81-FF81,IF(EU81="Đế",IP81-FN81,IF(OR(EU81="Móng bê tông",EU81="Móng bê tông kết hợp đế"),II81-FJ81,0))),0),IF(EN81="Cống hộp",IF(AND(EN81="Cống hộp",EU81="Không có móng"),IQ81-GF81,IF(AND(EN81="Cống hộp",EU81="Móng bê tông"),IJ81-GB81,0)),IF(OR(EN81="Rãnh xây",EN81="Rãnh bê tông"),IF(OR(EN81="Rãnh xây",EN81="Rãnh bê tông"),IK81-GB81,0),IF(EN81="Ống nhựa",IF(AND(EN81="Ống nhựa",EU81="Không đắp cát"),IQ81-HT81,IF(AND(EN81="Ống nhựa",EU81="Đắp cát"),IH81-HX81,0)),IF(EN81="Rãnh thang",IF(EN81="Rãnh thang",IF(EU81="Móng bê tông",#REF!-#REF!,IQ81),0),0))))),2)</f>
        <v>25.73</v>
      </c>
      <c r="IB81" s="20">
        <f t="shared" si="394"/>
        <v>2.3999999999999986</v>
      </c>
      <c r="IC81" s="20">
        <f t="shared" si="240"/>
        <v>25.73</v>
      </c>
      <c r="ID81" s="20">
        <f t="shared" si="241"/>
        <v>0</v>
      </c>
      <c r="IE81" s="20">
        <f t="shared" si="242"/>
        <v>0</v>
      </c>
      <c r="IF81" s="20">
        <f t="shared" si="243"/>
        <v>0</v>
      </c>
      <c r="IG81" s="20">
        <f>IF(EN81="Rãnh thang",IF(AND(EN81="Rãnh thang",EU81="Móng bê tông"),IQ81-#REF!,0),IF(EN81="Ống nhựa",IF(AND(EN81="Ống nhựa",EU81="Đắp cát"),IQ81-HT81,0),IF(EN81="Cống tròn",IF(EN81="Cống tròn",IF(OR(EU81="Móng bê tông",EU81="Móng bê tông kết hợp đế"),IM81-FL81,0),0),IF(EN81="Cống hộp",IF(AND(EN81="Cống hộp",EU81="Móng bê tông"),IN81-GD81,0),IF(OR(EN81="Rãnh xây",EN81="Rãnh bê tông"),IF(AND(EN81="Rãnh xây",EU81="Móng bê tông"),IO81-GD81,IF(AND(EN81="Rãnh bê tông",EU81="Móng bê tông"),IO81-GD81,0)),0)))))</f>
        <v>25.73</v>
      </c>
      <c r="IH81" s="20">
        <f t="shared" si="244"/>
        <v>0</v>
      </c>
      <c r="II81" s="20">
        <f t="shared" si="245"/>
        <v>25.73</v>
      </c>
      <c r="IJ81" s="20">
        <f t="shared" si="246"/>
        <v>0</v>
      </c>
      <c r="IK81" s="20">
        <f t="shared" si="247"/>
        <v>0</v>
      </c>
      <c r="IL81" s="20">
        <f t="shared" si="248"/>
        <v>25.93</v>
      </c>
      <c r="IM81" s="20">
        <f t="shared" si="249"/>
        <v>25.93</v>
      </c>
      <c r="IN81" s="20">
        <f t="shared" si="250"/>
        <v>0</v>
      </c>
      <c r="IO81" s="20">
        <f t="shared" si="251"/>
        <v>0</v>
      </c>
      <c r="IP81" s="20">
        <f t="shared" si="252"/>
        <v>0</v>
      </c>
      <c r="IQ81" s="18">
        <v>26.03</v>
      </c>
      <c r="IR81" s="25">
        <f t="shared" si="395"/>
        <v>0</v>
      </c>
      <c r="IS81" s="25">
        <f t="shared" si="253"/>
        <v>0</v>
      </c>
      <c r="IT81" s="25">
        <f t="shared" si="254"/>
        <v>0</v>
      </c>
      <c r="IU81" s="25">
        <f>ROUND(IF(EN81="Cống tròn",IF(EN81="Cống tròn",IV81+FF81,0),IF(EN81="Cống hộp",IF(EN81="Cống hộp",IV81+GP81,0),IF(OR(EN81="Rãnh xây",EN81="Rãnh bê tông"),IF(OR(EN81="Rãnh xây",EN81="Rãnh bê tông"),IV81+GP81,0),IF(EN81="ống nhựa",IF(EN81="Ống nhựa",IV81+HT81,0),IF(EN81="Rãnh thang",IF(EN81="Rãnh thang",IQ81+#REF!,0),0))))),2)</f>
        <v>26.98</v>
      </c>
      <c r="IV81" s="18">
        <v>26.88</v>
      </c>
      <c r="IW81" s="25">
        <f t="shared" si="255"/>
        <v>26.98</v>
      </c>
      <c r="IX81" s="25">
        <f t="shared" si="256"/>
        <v>0</v>
      </c>
      <c r="IY81" s="25">
        <f t="shared" si="257"/>
        <v>0</v>
      </c>
      <c r="IZ81" s="25">
        <f t="shared" si="258"/>
        <v>0</v>
      </c>
      <c r="JA81" s="25">
        <f t="shared" si="259"/>
        <v>0</v>
      </c>
      <c r="JB81" s="18">
        <v>27.98</v>
      </c>
      <c r="JC81" s="20">
        <f>ROUND(IF(EN81="Cống tròn",IF(EN81="Cống tròn",IF(EU81="Không có móng",JS81-FF81,IF(EU81="Đế",JR81-FN81,IF(OR(EU81="Móng bê tông",EU81="Móng bê tông kết hợp đế"),JK81-FJ81,0))),0),IF(EN81="Cống hộp",IF(AND(EN81="Cống hộp",EU81="Không có móng"),JS81-GF81,IF(AND(EN81="Cống hộp",EU81="Móng bê tông"),JL81-GB81,0)),IF(OR(EN81="Rãnh xây",EN81="Rãnh bê tông"),IF(OR(EN81="Rãnh xây",EN81="Rãnh bê tông"),JM81-GB81,0),IF(EN81="Ống nhựa",IF(AND(EN81="Ống nhựa",EU81="Không đắp cát"),JS81-HT81,IF(AND(EN81="Ống nhựa",EU81="Đắp cát"),JJ81-HX81,0)),IF(EN81="Rãnh thang",IF(EN81="Rãnh thang",IF(EU81="Móng bê tông",#REF!-#REF!,JS81),0),0))))),2)</f>
        <v>25.58</v>
      </c>
      <c r="JD81" s="20">
        <f t="shared" si="396"/>
        <v>2.4000000000000021</v>
      </c>
      <c r="JE81" s="20">
        <f t="shared" si="260"/>
        <v>25.58</v>
      </c>
      <c r="JF81" s="20">
        <f t="shared" si="261"/>
        <v>0</v>
      </c>
      <c r="JG81" s="20">
        <f t="shared" si="262"/>
        <v>0</v>
      </c>
      <c r="JH81" s="20">
        <f t="shared" si="263"/>
        <v>0</v>
      </c>
      <c r="JI81" s="20">
        <f>IF(EN81="Rãnh thang",IF(AND(EN81="Rãnh thang",EU81="Móng bê tông"),JS81-#REF!,0),IF(EN81="Ống nhựa",IF(AND(EN81="Ống nhựa",EU81="Đắp cát"),JS81-HT81,0),IF(EN81="Cống tròn",IF(EN81="Cống tròn",IF(OR(EU81="Móng bê tông",EU81="Móng bê tông kết hợp đế"),JO81-FL81,0),0),IF(EN81="Cống hộp",IF(AND(EN81="Cống hộp",EU81="Móng bê tông"),JP81-GD81,0),IF(OR(EN81="Rãnh xây",EN81="Rãnh bê tông"),IF(AND(EN81="Rãnh xây",EU81="Móng bê tông"),JQ81-GD81,IF(AND(EN81="Rãnh bê tông",EU81="Móng bê tông"),JQ81-GD81,0)),0)))))</f>
        <v>25.58</v>
      </c>
      <c r="JJ81" s="20">
        <f t="shared" si="264"/>
        <v>0</v>
      </c>
      <c r="JK81" s="20">
        <f t="shared" si="265"/>
        <v>25.58</v>
      </c>
      <c r="JL81" s="20">
        <f t="shared" si="266"/>
        <v>0</v>
      </c>
      <c r="JM81" s="20">
        <f t="shared" si="267"/>
        <v>0</v>
      </c>
      <c r="JN81" s="20">
        <f t="shared" si="268"/>
        <v>25.779999999999998</v>
      </c>
      <c r="JO81" s="20">
        <f t="shared" si="269"/>
        <v>25.779999999999998</v>
      </c>
      <c r="JP81" s="20">
        <f t="shared" si="270"/>
        <v>0</v>
      </c>
      <c r="JQ81" s="20">
        <f t="shared" si="271"/>
        <v>0</v>
      </c>
      <c r="JR81" s="20">
        <f t="shared" si="272"/>
        <v>0</v>
      </c>
      <c r="JS81" s="26">
        <v>25.88</v>
      </c>
      <c r="JT81" s="25">
        <f t="shared" si="397"/>
        <v>0</v>
      </c>
      <c r="JU81" s="25">
        <f t="shared" si="273"/>
        <v>0</v>
      </c>
      <c r="JV81" s="25">
        <f t="shared" si="274"/>
        <v>0</v>
      </c>
      <c r="JW81" s="25">
        <f>ROUND(IF(EN81="Cống tròn",IF(EN81="Cống tròn",JX81+FF81,0),IF(EN81="Cống hộp",IF(EN81="Cống hộp",JX81+GP81,0),IF(OR(EN81="Rãnh xây",EN81="Rãnh bê tông"),IF(OR(EN81="Rãnh xây",EN81="Rãnh bê tông"),JX81+GP81,0),IF(EN81="ống nhựa",IF(EN81="Ống nhựa",JX81+HT81,0),IF(EN81="Rãnh thang",IF(EN81="Rãnh thang",JS81+#REF!,0),0))))),2)</f>
        <v>26.98</v>
      </c>
      <c r="JX81" s="27">
        <v>26.88</v>
      </c>
      <c r="JY81" s="25">
        <f t="shared" si="275"/>
        <v>26.98</v>
      </c>
      <c r="JZ81" s="25">
        <f t="shared" si="276"/>
        <v>0</v>
      </c>
      <c r="KA81" s="25">
        <f t="shared" si="277"/>
        <v>0</v>
      </c>
      <c r="KB81" s="25">
        <f t="shared" si="278"/>
        <v>0</v>
      </c>
      <c r="KC81" s="25">
        <f t="shared" si="279"/>
        <v>0</v>
      </c>
      <c r="KD81" s="28" t="s">
        <v>98</v>
      </c>
      <c r="KE81" s="27">
        <v>0</v>
      </c>
      <c r="KF81" s="25">
        <f t="shared" si="280"/>
        <v>2.3999999999999986</v>
      </c>
      <c r="KG81" s="25">
        <f t="shared" si="398"/>
        <v>2.3999999999999986</v>
      </c>
      <c r="KH81" s="27">
        <v>0</v>
      </c>
      <c r="KI81" s="25">
        <f t="shared" si="281"/>
        <v>2.4000000000000021</v>
      </c>
      <c r="KJ81" s="25">
        <f t="shared" si="399"/>
        <v>2.4000000000000021</v>
      </c>
      <c r="KK81" s="25">
        <f t="shared" si="282"/>
        <v>0</v>
      </c>
      <c r="KL81" s="25">
        <f t="shared" si="283"/>
        <v>0</v>
      </c>
      <c r="KM81" s="25">
        <f t="shared" si="400"/>
        <v>0</v>
      </c>
      <c r="KN81" s="25">
        <f t="shared" si="284"/>
        <v>0</v>
      </c>
      <c r="KO81" s="25">
        <f t="shared" si="285"/>
        <v>0</v>
      </c>
      <c r="KP81" s="25">
        <f t="shared" si="401"/>
        <v>0</v>
      </c>
      <c r="KQ81" s="25">
        <f t="shared" si="286"/>
        <v>0.2</v>
      </c>
      <c r="KR81" s="25">
        <f t="shared" si="287"/>
        <v>0.2</v>
      </c>
      <c r="KS81" s="25">
        <f t="shared" si="402"/>
        <v>0.2</v>
      </c>
      <c r="KT81" s="25">
        <f t="shared" si="288"/>
        <v>0</v>
      </c>
      <c r="KU81" s="25">
        <f t="shared" si="289"/>
        <v>0</v>
      </c>
      <c r="KV81" s="25">
        <f t="shared" si="403"/>
        <v>0</v>
      </c>
      <c r="KW81" s="25">
        <f t="shared" si="290"/>
        <v>0</v>
      </c>
      <c r="KX81" s="25">
        <f t="shared" si="291"/>
        <v>0</v>
      </c>
      <c r="KY81" s="25">
        <f t="shared" si="404"/>
        <v>0</v>
      </c>
      <c r="KZ81" s="25">
        <f t="shared" si="292"/>
        <v>0</v>
      </c>
      <c r="LA81" s="25">
        <f t="shared" si="293"/>
        <v>0</v>
      </c>
      <c r="LB81" s="25">
        <f t="shared" si="405"/>
        <v>0</v>
      </c>
      <c r="LC81" s="25">
        <f t="shared" si="294"/>
        <v>1.4</v>
      </c>
      <c r="LD81" s="25">
        <f t="shared" si="295"/>
        <v>1.4</v>
      </c>
      <c r="LE81" s="25">
        <f t="shared" si="406"/>
        <v>1.4</v>
      </c>
      <c r="LF81" s="25">
        <f t="shared" si="296"/>
        <v>0</v>
      </c>
      <c r="LG81" s="25">
        <f t="shared" si="297"/>
        <v>0</v>
      </c>
      <c r="LH81" s="25">
        <f t="shared" si="407"/>
        <v>0</v>
      </c>
      <c r="LI81" s="25">
        <f t="shared" si="298"/>
        <v>0</v>
      </c>
      <c r="LJ81" s="25">
        <f t="shared" si="299"/>
        <v>0</v>
      </c>
      <c r="LK81" s="25">
        <f t="shared" si="408"/>
        <v>0</v>
      </c>
      <c r="LL81" s="25">
        <f t="shared" si="300"/>
        <v>0</v>
      </c>
      <c r="LM81" s="25">
        <f t="shared" si="301"/>
        <v>0</v>
      </c>
      <c r="LN81" s="25">
        <f t="shared" si="409"/>
        <v>0</v>
      </c>
      <c r="LO81" s="25">
        <f t="shared" si="302"/>
        <v>0</v>
      </c>
      <c r="LP81" s="25">
        <f t="shared" si="303"/>
        <v>0</v>
      </c>
      <c r="LQ81" s="25">
        <f t="shared" si="410"/>
        <v>0</v>
      </c>
      <c r="LR81" s="25">
        <f t="shared" si="304"/>
        <v>0</v>
      </c>
      <c r="LS81" s="25">
        <f t="shared" si="305"/>
        <v>0</v>
      </c>
      <c r="LT81" s="25">
        <f t="shared" si="411"/>
        <v>0</v>
      </c>
      <c r="LU81" s="25">
        <f t="shared" si="306"/>
        <v>0</v>
      </c>
      <c r="LV81" s="25">
        <f t="shared" si="307"/>
        <v>0</v>
      </c>
      <c r="LW81" s="25">
        <f t="shared" si="412"/>
        <v>0</v>
      </c>
      <c r="LX81" s="25">
        <f t="shared" si="308"/>
        <v>0</v>
      </c>
      <c r="LY81" s="25">
        <f t="shared" si="309"/>
        <v>0</v>
      </c>
      <c r="LZ81" s="25">
        <f t="shared" si="413"/>
        <v>0</v>
      </c>
      <c r="MA81" s="25">
        <f t="shared" si="310"/>
        <v>0</v>
      </c>
      <c r="MB81" s="25">
        <f t="shared" si="311"/>
        <v>0</v>
      </c>
      <c r="MC81" s="25">
        <f t="shared" si="414"/>
        <v>0</v>
      </c>
      <c r="MD81" s="25">
        <f t="shared" si="312"/>
        <v>0</v>
      </c>
      <c r="ME81" s="25">
        <f t="shared" si="313"/>
        <v>0</v>
      </c>
      <c r="MF81" s="25">
        <f t="shared" si="415"/>
        <v>0</v>
      </c>
      <c r="MG81" s="25">
        <f t="shared" si="314"/>
        <v>0</v>
      </c>
      <c r="MH81" s="25">
        <f t="shared" si="315"/>
        <v>0</v>
      </c>
      <c r="MI81" s="25">
        <f t="shared" si="416"/>
        <v>0</v>
      </c>
      <c r="MJ81" s="25">
        <f t="shared" si="316"/>
        <v>0</v>
      </c>
      <c r="MK81" s="25">
        <f t="shared" si="317"/>
        <v>0</v>
      </c>
      <c r="ML81" s="25">
        <f t="shared" si="417"/>
        <v>0</v>
      </c>
      <c r="MM81" s="25">
        <f t="shared" si="318"/>
        <v>0</v>
      </c>
      <c r="MN81" s="25">
        <f t="shared" si="319"/>
        <v>0</v>
      </c>
      <c r="MO81" s="25">
        <f t="shared" si="418"/>
        <v>0</v>
      </c>
      <c r="MP81" s="25">
        <f t="shared" si="320"/>
        <v>0</v>
      </c>
      <c r="MQ81" s="25">
        <f t="shared" si="321"/>
        <v>0</v>
      </c>
      <c r="MR81" s="25">
        <f t="shared" si="419"/>
        <v>0</v>
      </c>
      <c r="MS81" s="29">
        <v>1.4</v>
      </c>
      <c r="MT81" s="29">
        <v>0</v>
      </c>
      <c r="MU81" s="29">
        <v>1</v>
      </c>
      <c r="MV81" s="29">
        <v>1</v>
      </c>
      <c r="MW81" s="25">
        <f t="shared" si="322"/>
        <v>1.4</v>
      </c>
      <c r="MX81" s="25">
        <f t="shared" si="323"/>
        <v>3.36</v>
      </c>
      <c r="MY81" s="25">
        <f t="shared" si="324"/>
        <v>0</v>
      </c>
      <c r="MZ81" s="25">
        <f t="shared" si="325"/>
        <v>0</v>
      </c>
      <c r="NA81" s="25">
        <f t="shared" si="326"/>
        <v>1.4</v>
      </c>
      <c r="NB81" s="25">
        <f t="shared" si="327"/>
        <v>3.36</v>
      </c>
      <c r="NC81" s="25">
        <f t="shared" si="328"/>
        <v>0</v>
      </c>
      <c r="ND81" s="25">
        <f t="shared" si="329"/>
        <v>0</v>
      </c>
      <c r="NE81" s="25">
        <f t="shared" si="420"/>
        <v>1.4</v>
      </c>
      <c r="NF81" s="25">
        <f t="shared" si="420"/>
        <v>3.36</v>
      </c>
      <c r="NG81" s="25">
        <f t="shared" si="420"/>
        <v>0</v>
      </c>
      <c r="NH81" s="25">
        <f t="shared" si="420"/>
        <v>0</v>
      </c>
      <c r="NI81" s="25">
        <f t="shared" si="330"/>
        <v>129.43</v>
      </c>
      <c r="NJ81" s="25">
        <f t="shared" si="331"/>
        <v>0</v>
      </c>
      <c r="NK81" s="25">
        <f t="shared" si="332"/>
        <v>129.43</v>
      </c>
      <c r="NL81" s="25">
        <f t="shared" si="333"/>
        <v>70.05</v>
      </c>
      <c r="NM81" s="25">
        <f t="shared" si="334"/>
        <v>0</v>
      </c>
      <c r="NN81" s="25">
        <f t="shared" si="421"/>
        <v>70.05</v>
      </c>
      <c r="NO81" s="25">
        <f t="shared" si="335"/>
        <v>0</v>
      </c>
      <c r="NP81" s="25">
        <f t="shared" si="336"/>
        <v>0</v>
      </c>
      <c r="NQ81" s="25">
        <f t="shared" si="422"/>
        <v>0</v>
      </c>
      <c r="NR81" s="25">
        <f t="shared" si="337"/>
        <v>0</v>
      </c>
      <c r="NS81" s="25">
        <f t="shared" si="338"/>
        <v>0</v>
      </c>
      <c r="NT81" s="25">
        <f t="shared" si="423"/>
        <v>0</v>
      </c>
      <c r="NU81" s="25">
        <f t="shared" si="339"/>
        <v>0</v>
      </c>
      <c r="NV81" s="25">
        <f t="shared" si="340"/>
        <v>0</v>
      </c>
      <c r="NW81" s="25">
        <f t="shared" si="424"/>
        <v>0</v>
      </c>
      <c r="NX81" s="25">
        <f t="shared" si="425"/>
        <v>70.05</v>
      </c>
      <c r="NY81" s="25">
        <f t="shared" si="425"/>
        <v>0</v>
      </c>
      <c r="NZ81" s="25">
        <f t="shared" si="426"/>
        <v>70.05</v>
      </c>
      <c r="OA81" s="25">
        <f t="shared" si="427"/>
        <v>59.38</v>
      </c>
      <c r="OB81" s="25">
        <f t="shared" si="427"/>
        <v>0</v>
      </c>
      <c r="OC81" s="25">
        <f t="shared" si="428"/>
        <v>59.38</v>
      </c>
      <c r="OD81" s="25">
        <f t="shared" si="429"/>
        <v>70.05</v>
      </c>
      <c r="OE81" s="25">
        <f t="shared" si="429"/>
        <v>0</v>
      </c>
      <c r="OF81" s="25">
        <f t="shared" si="429"/>
        <v>70.05</v>
      </c>
      <c r="OG81" s="25">
        <f t="shared" si="341"/>
        <v>0</v>
      </c>
      <c r="OH81" s="25">
        <f t="shared" si="342"/>
        <v>0</v>
      </c>
      <c r="OI81" s="25">
        <f t="shared" si="343"/>
        <v>0</v>
      </c>
      <c r="OJ81" s="25">
        <f t="shared" si="344"/>
        <v>0</v>
      </c>
      <c r="OK81" s="25">
        <f t="shared" si="345"/>
        <v>0</v>
      </c>
      <c r="OL81" s="25">
        <f t="shared" si="346"/>
        <v>0</v>
      </c>
      <c r="OM81" s="25">
        <f t="shared" si="430"/>
        <v>0</v>
      </c>
      <c r="ON81" s="25">
        <f t="shared" si="430"/>
        <v>0</v>
      </c>
      <c r="OO81" s="25">
        <f t="shared" si="430"/>
        <v>0</v>
      </c>
      <c r="OP81" s="25">
        <f t="shared" si="347"/>
        <v>0</v>
      </c>
      <c r="OQ81" s="25">
        <f t="shared" si="348"/>
        <v>0</v>
      </c>
      <c r="OR81" s="25">
        <f t="shared" si="431"/>
        <v>0</v>
      </c>
      <c r="OS81" s="19">
        <v>536607.02</v>
      </c>
      <c r="OT81" s="19">
        <v>2370663.27</v>
      </c>
    </row>
    <row r="82" spans="1:410" ht="33" customHeight="1" x14ac:dyDescent="0.25">
      <c r="A82" s="18"/>
      <c r="B82" s="18" t="s">
        <v>850</v>
      </c>
      <c r="C82" s="18">
        <v>2399.9699999999998</v>
      </c>
      <c r="D82" s="16" t="e">
        <f>_xlfn.IFNA(INDEX(#REF!,MATCH(E82,#REF!,0)),0)</f>
        <v>#REF!</v>
      </c>
      <c r="E82" s="18" t="s">
        <v>861</v>
      </c>
      <c r="F82" s="16" t="s">
        <v>765</v>
      </c>
      <c r="G82" s="16" t="s">
        <v>766</v>
      </c>
      <c r="H82" s="16" t="s">
        <v>767</v>
      </c>
      <c r="I82" s="16" t="s">
        <v>768</v>
      </c>
      <c r="J82" s="16" t="s">
        <v>769</v>
      </c>
      <c r="K82" s="16" t="s">
        <v>770</v>
      </c>
      <c r="L82" s="16" t="s">
        <v>771</v>
      </c>
      <c r="M82" s="18">
        <v>2.94</v>
      </c>
      <c r="N82" s="18">
        <v>1.94</v>
      </c>
      <c r="O82" s="18">
        <v>3.34</v>
      </c>
      <c r="P82" s="18">
        <v>2.34</v>
      </c>
      <c r="Q82" s="18">
        <v>0.1</v>
      </c>
      <c r="R82" s="18">
        <v>3.14</v>
      </c>
      <c r="S82" s="18">
        <v>2.14</v>
      </c>
      <c r="T82" s="18">
        <v>0.2</v>
      </c>
      <c r="U82" s="18">
        <v>0</v>
      </c>
      <c r="V82" s="18">
        <v>0</v>
      </c>
      <c r="W82" s="18">
        <v>0</v>
      </c>
      <c r="X82" s="18">
        <v>2.94</v>
      </c>
      <c r="Y82" s="18">
        <v>1.9</v>
      </c>
      <c r="Z82" s="20">
        <f t="shared" si="349"/>
        <v>2.1</v>
      </c>
      <c r="AA82" s="18">
        <v>0.22</v>
      </c>
      <c r="AB82" s="18">
        <v>0</v>
      </c>
      <c r="AC82" s="18">
        <v>0</v>
      </c>
      <c r="AD82" s="18">
        <v>0</v>
      </c>
      <c r="AE82" s="18">
        <v>0</v>
      </c>
      <c r="AF82" s="18">
        <v>0</v>
      </c>
      <c r="AG82" s="18">
        <v>2.5</v>
      </c>
      <c r="AH82" s="18">
        <v>1.5</v>
      </c>
      <c r="AI82" s="20">
        <f t="shared" si="350"/>
        <v>2.25</v>
      </c>
      <c r="AJ82" s="18">
        <v>0</v>
      </c>
      <c r="AK82" s="18">
        <v>0</v>
      </c>
      <c r="AL82" s="20">
        <f t="shared" si="351"/>
        <v>0</v>
      </c>
      <c r="AM82" s="18">
        <v>2.94</v>
      </c>
      <c r="AN82" s="18">
        <v>1.5</v>
      </c>
      <c r="AO82" s="18">
        <v>0.15</v>
      </c>
      <c r="AP82" s="18">
        <v>0.22</v>
      </c>
      <c r="AQ82" s="18">
        <v>2.94</v>
      </c>
      <c r="AR82" s="18">
        <v>1.72</v>
      </c>
      <c r="AS82" s="18">
        <v>0.12</v>
      </c>
      <c r="AT82" s="18">
        <v>0.11</v>
      </c>
      <c r="AU82" s="18">
        <v>0</v>
      </c>
      <c r="AV82" s="18">
        <v>1</v>
      </c>
      <c r="AW82" s="18">
        <v>0</v>
      </c>
      <c r="AX82" s="18">
        <v>0</v>
      </c>
      <c r="AY82" s="18">
        <v>0</v>
      </c>
      <c r="AZ82" s="18">
        <v>0</v>
      </c>
      <c r="BA82" s="18">
        <v>0</v>
      </c>
      <c r="BB82" s="18">
        <v>0</v>
      </c>
      <c r="BC82" s="18">
        <v>0</v>
      </c>
      <c r="BD82" s="18">
        <v>0</v>
      </c>
      <c r="BE82" s="18">
        <v>2</v>
      </c>
      <c r="BF82" s="18">
        <v>0</v>
      </c>
      <c r="BG82" s="18">
        <v>0</v>
      </c>
      <c r="BH82" s="18">
        <v>0</v>
      </c>
      <c r="BI82" s="18">
        <v>0</v>
      </c>
      <c r="BJ82" s="18">
        <v>0</v>
      </c>
      <c r="BK82" s="18">
        <v>0</v>
      </c>
      <c r="BL82" s="18">
        <v>0</v>
      </c>
      <c r="BM82" s="18">
        <v>0</v>
      </c>
      <c r="BN82" s="18">
        <v>0</v>
      </c>
      <c r="BO82" s="18">
        <v>0</v>
      </c>
      <c r="BP82" s="18">
        <v>2</v>
      </c>
      <c r="BQ82" s="18">
        <v>0</v>
      </c>
      <c r="BR82" s="18">
        <v>0</v>
      </c>
      <c r="BS82" s="18">
        <v>0</v>
      </c>
      <c r="BT82" s="18">
        <v>0</v>
      </c>
      <c r="BU82" s="18">
        <v>0</v>
      </c>
      <c r="BV82" s="18">
        <v>0</v>
      </c>
      <c r="BW82" s="18">
        <v>0</v>
      </c>
      <c r="BX82" s="18">
        <v>0</v>
      </c>
      <c r="BY82" s="18">
        <v>0</v>
      </c>
      <c r="BZ82" s="18">
        <v>0</v>
      </c>
      <c r="CA82" s="16" t="e">
        <f>_xlfn.IFNA(IF(RIGHT(D82,2)="=G",0,INDEX(#REF!,MATCH(E82,#REF!,0))),0)</f>
        <v>#REF!</v>
      </c>
      <c r="CB82" s="16" t="s">
        <v>776</v>
      </c>
      <c r="CC82" s="18">
        <v>0</v>
      </c>
      <c r="CD82" s="18">
        <v>0</v>
      </c>
      <c r="CE82" s="18">
        <v>1.7</v>
      </c>
      <c r="CF82" s="18">
        <v>0.89</v>
      </c>
      <c r="CG82" s="18">
        <v>0.12</v>
      </c>
      <c r="CH82" s="18">
        <v>3</v>
      </c>
      <c r="CI82" s="16" t="s">
        <v>98</v>
      </c>
      <c r="CJ82" s="18">
        <v>0</v>
      </c>
      <c r="CK82" s="20">
        <f t="shared" si="217"/>
        <v>2.7</v>
      </c>
      <c r="CL82" s="20">
        <f t="shared" si="352"/>
        <v>2.7</v>
      </c>
      <c r="CM82" s="18">
        <v>29.34</v>
      </c>
      <c r="CN82" s="18">
        <v>27.98</v>
      </c>
      <c r="CO82" s="18">
        <v>27.141000000000002</v>
      </c>
      <c r="CP82" s="22">
        <f t="shared" si="218"/>
        <v>27.98</v>
      </c>
      <c r="CQ82" s="22">
        <f t="shared" si="219"/>
        <v>25.28</v>
      </c>
      <c r="CR82" s="22">
        <f t="shared" si="353"/>
        <v>2.7</v>
      </c>
      <c r="CS82" s="22">
        <f t="shared" si="220"/>
        <v>25.38</v>
      </c>
      <c r="CT82" s="22">
        <f t="shared" si="221"/>
        <v>25.58</v>
      </c>
      <c r="CU82" s="18">
        <v>25.58</v>
      </c>
      <c r="CV82" s="22">
        <f t="shared" si="354"/>
        <v>2.1</v>
      </c>
      <c r="CW82" s="22">
        <f t="shared" si="222"/>
        <v>0</v>
      </c>
      <c r="CX82" s="22">
        <f t="shared" si="223"/>
        <v>0</v>
      </c>
      <c r="CY82" s="22">
        <f t="shared" si="224"/>
        <v>27.71</v>
      </c>
      <c r="CZ82" s="22">
        <f t="shared" si="225"/>
        <v>27.86</v>
      </c>
      <c r="DA82" s="18">
        <v>27.98</v>
      </c>
      <c r="DB82" s="20">
        <f t="shared" si="355"/>
        <v>2.7</v>
      </c>
      <c r="DC82" s="20">
        <f t="shared" si="356"/>
        <v>0</v>
      </c>
      <c r="DD82" s="20">
        <f t="shared" si="357"/>
        <v>2.7</v>
      </c>
      <c r="DE82" s="20">
        <f t="shared" si="226"/>
        <v>0.1</v>
      </c>
      <c r="DF82" s="20">
        <f t="shared" si="227"/>
        <v>0.2</v>
      </c>
      <c r="DG82" s="20">
        <f t="shared" si="228"/>
        <v>2.37</v>
      </c>
      <c r="DH82" s="20">
        <f t="shared" si="229"/>
        <v>0</v>
      </c>
      <c r="DI82" s="20">
        <f t="shared" si="230"/>
        <v>0</v>
      </c>
      <c r="DJ82" s="20">
        <f t="shared" si="231"/>
        <v>0</v>
      </c>
      <c r="DK82" s="20">
        <f t="shared" si="358"/>
        <v>2.67</v>
      </c>
      <c r="DL82" s="20">
        <f t="shared" si="359"/>
        <v>0</v>
      </c>
      <c r="DM82" s="20">
        <f t="shared" si="360"/>
        <v>3.0000000000000249E-2</v>
      </c>
      <c r="DN82" s="20">
        <f t="shared" si="361"/>
        <v>0</v>
      </c>
      <c r="DO82" s="18">
        <v>2.54</v>
      </c>
      <c r="DP82" s="18">
        <v>0</v>
      </c>
      <c r="DQ82" s="18">
        <v>1</v>
      </c>
      <c r="DR82" s="18">
        <v>1</v>
      </c>
      <c r="DS82" s="25">
        <f t="shared" si="362"/>
        <v>2.54</v>
      </c>
      <c r="DT82" s="25">
        <f t="shared" si="363"/>
        <v>0</v>
      </c>
      <c r="DU82" s="25">
        <f t="shared" si="364"/>
        <v>6.86</v>
      </c>
      <c r="DV82" s="25">
        <f t="shared" si="365"/>
        <v>0</v>
      </c>
      <c r="DW82" s="25">
        <f t="shared" si="366"/>
        <v>6.86</v>
      </c>
      <c r="DX82" s="25">
        <f t="shared" si="367"/>
        <v>22.91</v>
      </c>
      <c r="DY82" s="25">
        <f t="shared" si="368"/>
        <v>0</v>
      </c>
      <c r="DZ82" s="25">
        <f t="shared" si="369"/>
        <v>22.91</v>
      </c>
      <c r="EA82" s="25">
        <f t="shared" si="370"/>
        <v>15.64</v>
      </c>
      <c r="EB82" s="25">
        <f t="shared" si="371"/>
        <v>0</v>
      </c>
      <c r="EC82" s="25">
        <f t="shared" si="372"/>
        <v>15.64</v>
      </c>
      <c r="ED82" s="25">
        <f t="shared" si="373"/>
        <v>7.27</v>
      </c>
      <c r="EE82" s="25">
        <f t="shared" si="373"/>
        <v>0</v>
      </c>
      <c r="EF82" s="25">
        <f t="shared" si="374"/>
        <v>7.27</v>
      </c>
      <c r="EG82" s="25">
        <f t="shared" si="375"/>
        <v>15.64</v>
      </c>
      <c r="EH82" s="25">
        <f t="shared" si="375"/>
        <v>0</v>
      </c>
      <c r="EI82" s="25">
        <f t="shared" si="376"/>
        <v>15.64</v>
      </c>
      <c r="EJ82" s="18">
        <v>2399.9699999999998</v>
      </c>
      <c r="EK82" s="18">
        <v>2358.5500000000002</v>
      </c>
      <c r="EL82" s="18" t="s">
        <v>861</v>
      </c>
      <c r="EM82" s="18" t="s">
        <v>862</v>
      </c>
      <c r="EN82" s="16" t="s">
        <v>774</v>
      </c>
      <c r="EO82" s="16" t="s">
        <v>132</v>
      </c>
      <c r="EP82" s="16" t="e">
        <f>IF(OR(EN82="Cống tròn",EN82="Cống hộp",EN82="Ống nhựa"),INDEX(#REF!,MATCH(E82,#REF!,0)),IF(OR(EN82="Rãnh xây",EN82="Rãnh bê tông"),INDEX(#REF!,MATCH(E82,#REF!,0)),0))</f>
        <v>#REF!</v>
      </c>
      <c r="EQ82" s="18">
        <v>39.569999999999617</v>
      </c>
      <c r="ER82" s="18">
        <v>1</v>
      </c>
      <c r="ES82" s="25">
        <f t="shared" si="377"/>
        <v>39</v>
      </c>
      <c r="ET82" s="1" t="e">
        <f>_xlfn.IFNA(IF(EN82="Cống tròn",INDEX(#REF!,MATCH(E82,#REF!,0)),IF(EN82="Cống hộp",INDEX(#REF!,MATCH(E82,#REF!,0)),EU82&amp;" ,"&amp;EV82)),0)</f>
        <v>#REF!</v>
      </c>
      <c r="EU82" s="16" t="s">
        <v>769</v>
      </c>
      <c r="EV82" s="16" t="s">
        <v>775</v>
      </c>
      <c r="EW82" s="16" t="e">
        <f>_xlfn.IFNA(INDEX(#REF!,MATCH(E82,#REF!,0)),0)</f>
        <v>#REF!</v>
      </c>
      <c r="EX82" s="16"/>
      <c r="EY82" s="18">
        <v>0</v>
      </c>
      <c r="EZ82" s="18">
        <v>0</v>
      </c>
      <c r="FA82" s="18">
        <v>0</v>
      </c>
      <c r="FB82" s="19">
        <v>0</v>
      </c>
      <c r="FC82" s="19">
        <v>0</v>
      </c>
      <c r="FD82" s="25">
        <f t="shared" si="232"/>
        <v>0</v>
      </c>
      <c r="FE82" s="25">
        <f t="shared" si="378"/>
        <v>0</v>
      </c>
      <c r="FF82" s="18">
        <v>0.1</v>
      </c>
      <c r="FG82" s="18">
        <v>2</v>
      </c>
      <c r="FH82" s="18">
        <v>1</v>
      </c>
      <c r="FI82" s="25">
        <f t="shared" si="379"/>
        <v>1.2</v>
      </c>
      <c r="FJ82" s="18">
        <v>0</v>
      </c>
      <c r="FK82" s="18">
        <v>0</v>
      </c>
      <c r="FL82" s="18">
        <v>0.2</v>
      </c>
      <c r="FM82" s="18">
        <v>1.4</v>
      </c>
      <c r="FN82" s="18">
        <v>0</v>
      </c>
      <c r="FO82" s="25">
        <f t="shared" si="380"/>
        <v>1.4</v>
      </c>
      <c r="FP82" s="18">
        <v>1.4999999999999999E-2</v>
      </c>
      <c r="FQ82" s="18">
        <v>1</v>
      </c>
      <c r="FR82" s="25">
        <f t="shared" si="233"/>
        <v>38</v>
      </c>
      <c r="FS82" s="25">
        <f t="shared" si="234"/>
        <v>0.55499999999999994</v>
      </c>
      <c r="FT82" s="25">
        <f t="shared" si="235"/>
        <v>38.555</v>
      </c>
      <c r="FU82" s="25">
        <f t="shared" si="236"/>
        <v>-1.0149999999996169</v>
      </c>
      <c r="FV82" s="25" t="str">
        <f t="shared" si="381"/>
        <v>Thêm 01</v>
      </c>
      <c r="FW82" s="25">
        <f t="shared" si="382"/>
        <v>0</v>
      </c>
      <c r="FX82" s="16"/>
      <c r="FY82" s="16"/>
      <c r="FZ82" s="16"/>
      <c r="GA82" s="16"/>
      <c r="GB82" s="19">
        <v>0</v>
      </c>
      <c r="GC82" s="19">
        <v>0</v>
      </c>
      <c r="GD82" s="19">
        <v>0</v>
      </c>
      <c r="GE82" s="19">
        <v>0</v>
      </c>
      <c r="GF82" s="19">
        <v>0</v>
      </c>
      <c r="GG82" s="19">
        <v>0</v>
      </c>
      <c r="GH82" s="19">
        <v>0</v>
      </c>
      <c r="GI82" s="19">
        <v>0</v>
      </c>
      <c r="GJ82" s="19">
        <v>0</v>
      </c>
      <c r="GK82" s="19">
        <v>0</v>
      </c>
      <c r="GL82" s="25">
        <f t="shared" si="237"/>
        <v>0</v>
      </c>
      <c r="GM82" s="25">
        <f t="shared" si="383"/>
        <v>0</v>
      </c>
      <c r="GN82" s="19">
        <v>0</v>
      </c>
      <c r="GO82" s="19">
        <v>0</v>
      </c>
      <c r="GP82" s="19">
        <v>0</v>
      </c>
      <c r="GQ82" s="19">
        <v>0</v>
      </c>
      <c r="GR82" s="1" t="e">
        <f>_xlfn.IFNA(INDEX(#REF!,MATCH(E82,#REF!,0)),0)</f>
        <v>#REF!</v>
      </c>
      <c r="GS82" s="16"/>
      <c r="GT82" s="18">
        <v>0</v>
      </c>
      <c r="GU82" s="18">
        <v>0</v>
      </c>
      <c r="GV82" s="18">
        <v>0</v>
      </c>
      <c r="GW82" s="18">
        <v>0</v>
      </c>
      <c r="GX82" s="25">
        <f t="shared" si="238"/>
        <v>0</v>
      </c>
      <c r="GY82" s="25">
        <f t="shared" si="239"/>
        <v>0</v>
      </c>
      <c r="GZ82" s="25">
        <f t="shared" si="384"/>
        <v>0</v>
      </c>
      <c r="HA82" s="1" t="e" cm="1">
        <f t="array" ref="HA82">INDEX(#REF!,MATCH(EJ82&amp;EK82&amp;HD82&amp;HE82&amp;HF82,#REF!&amp;#REF!&amp;#REF!&amp;#REF!&amp;#REF!,0))</f>
        <v>#REF!</v>
      </c>
      <c r="HB82" s="16"/>
      <c r="HC82" s="25">
        <f t="shared" si="385"/>
        <v>0</v>
      </c>
      <c r="HD82" s="18">
        <v>0</v>
      </c>
      <c r="HE82" s="18">
        <v>0</v>
      </c>
      <c r="HF82" s="18">
        <v>0</v>
      </c>
      <c r="HG82" s="1" t="e" cm="1">
        <f t="array" ref="HG82">INDEX(#REF!,MATCH(EJ82&amp;EK82&amp;HJ82&amp;HK82&amp;HL82,#REF!&amp;#REF!&amp;#REF!&amp;#REF!&amp;#REF!,0))</f>
        <v>#REF!</v>
      </c>
      <c r="HH82" s="16"/>
      <c r="HI82" s="25">
        <f t="shared" si="386"/>
        <v>0</v>
      </c>
      <c r="HJ82" s="25">
        <f t="shared" si="387"/>
        <v>0</v>
      </c>
      <c r="HK82" s="19">
        <v>0</v>
      </c>
      <c r="HL82" s="19">
        <v>0</v>
      </c>
      <c r="HM82" s="18">
        <v>0.01</v>
      </c>
      <c r="HN82" s="18">
        <v>1</v>
      </c>
      <c r="HO82" s="25">
        <f t="shared" si="388"/>
        <v>0</v>
      </c>
      <c r="HP82" s="25">
        <f t="shared" si="389"/>
        <v>0</v>
      </c>
      <c r="HQ82" s="25">
        <f t="shared" si="390"/>
        <v>0</v>
      </c>
      <c r="HR82" s="25">
        <f t="shared" si="391"/>
        <v>0</v>
      </c>
      <c r="HS82" s="25">
        <f t="shared" si="392"/>
        <v>0</v>
      </c>
      <c r="HT82" s="19">
        <v>0</v>
      </c>
      <c r="HU82" s="19">
        <v>0</v>
      </c>
      <c r="HV82" s="19">
        <v>0</v>
      </c>
      <c r="HW82" s="25">
        <f t="shared" si="393"/>
        <v>0</v>
      </c>
      <c r="HX82" s="19">
        <v>0</v>
      </c>
      <c r="HY82" s="19">
        <v>0</v>
      </c>
      <c r="HZ82" s="18">
        <v>27.98</v>
      </c>
      <c r="IA82" s="20">
        <f>ROUND(IF(EN82="Cống tròn",IF(EN82="Cống tròn",IF(EU82="Không có móng",IQ82-FF82,IF(EU82="Đế",IP82-FN82,IF(OR(EU82="Móng bê tông",EU82="Móng bê tông kết hợp đế"),II82-FJ82,0))),0),IF(EN82="Cống hộp",IF(AND(EN82="Cống hộp",EU82="Không có móng"),IQ82-GF82,IF(AND(EN82="Cống hộp",EU82="Móng bê tông"),IJ82-GB82,0)),IF(OR(EN82="Rãnh xây",EN82="Rãnh bê tông"),IF(OR(EN82="Rãnh xây",EN82="Rãnh bê tông"),IK82-GB82,0),IF(EN82="Ống nhựa",IF(AND(EN82="Ống nhựa",EU82="Không đắp cát"),IQ82-HT82,IF(AND(EN82="Ống nhựa",EU82="Đắp cát"),IH82-HX82,0)),IF(EN82="Rãnh thang",IF(EN82="Rãnh thang",IF(EU82="Móng bê tông",#REF!-#REF!,IQ82),0),0))))),2)</f>
        <v>25.58</v>
      </c>
      <c r="IB82" s="20">
        <f t="shared" si="394"/>
        <v>2.4000000000000021</v>
      </c>
      <c r="IC82" s="20">
        <f t="shared" si="240"/>
        <v>25.58</v>
      </c>
      <c r="ID82" s="20">
        <f t="shared" si="241"/>
        <v>0</v>
      </c>
      <c r="IE82" s="20">
        <f t="shared" si="242"/>
        <v>0</v>
      </c>
      <c r="IF82" s="20">
        <f t="shared" si="243"/>
        <v>0</v>
      </c>
      <c r="IG82" s="20">
        <f>IF(EN82="Rãnh thang",IF(AND(EN82="Rãnh thang",EU82="Móng bê tông"),IQ82-#REF!,0),IF(EN82="Ống nhựa",IF(AND(EN82="Ống nhựa",EU82="Đắp cát"),IQ82-HT82,0),IF(EN82="Cống tròn",IF(EN82="Cống tròn",IF(OR(EU82="Móng bê tông",EU82="Móng bê tông kết hợp đế"),IM82-FL82,0),0),IF(EN82="Cống hộp",IF(AND(EN82="Cống hộp",EU82="Móng bê tông"),IN82-GD82,0),IF(OR(EN82="Rãnh xây",EN82="Rãnh bê tông"),IF(AND(EN82="Rãnh xây",EU82="Móng bê tông"),IO82-GD82,IF(AND(EN82="Rãnh bê tông",EU82="Móng bê tông"),IO82-GD82,0)),0)))))</f>
        <v>25.58</v>
      </c>
      <c r="IH82" s="20">
        <f t="shared" si="244"/>
        <v>0</v>
      </c>
      <c r="II82" s="20">
        <f t="shared" si="245"/>
        <v>25.58</v>
      </c>
      <c r="IJ82" s="20">
        <f t="shared" si="246"/>
        <v>0</v>
      </c>
      <c r="IK82" s="20">
        <f t="shared" si="247"/>
        <v>0</v>
      </c>
      <c r="IL82" s="20">
        <f t="shared" si="248"/>
        <v>25.779999999999998</v>
      </c>
      <c r="IM82" s="20">
        <f t="shared" si="249"/>
        <v>25.779999999999998</v>
      </c>
      <c r="IN82" s="20">
        <f t="shared" si="250"/>
        <v>0</v>
      </c>
      <c r="IO82" s="20">
        <f t="shared" si="251"/>
        <v>0</v>
      </c>
      <c r="IP82" s="20">
        <f t="shared" si="252"/>
        <v>0</v>
      </c>
      <c r="IQ82" s="18">
        <v>25.88</v>
      </c>
      <c r="IR82" s="25">
        <f t="shared" si="395"/>
        <v>0</v>
      </c>
      <c r="IS82" s="25">
        <f t="shared" si="253"/>
        <v>0</v>
      </c>
      <c r="IT82" s="25">
        <f t="shared" si="254"/>
        <v>0</v>
      </c>
      <c r="IU82" s="25">
        <f>ROUND(IF(EN82="Cống tròn",IF(EN82="Cống tròn",IV82+FF82,0),IF(EN82="Cống hộp",IF(EN82="Cống hộp",IV82+GP82,0),IF(OR(EN82="Rãnh xây",EN82="Rãnh bê tông"),IF(OR(EN82="Rãnh xây",EN82="Rãnh bê tông"),IV82+GP82,0),IF(EN82="ống nhựa",IF(EN82="Ống nhựa",IV82+HT82,0),IF(EN82="Rãnh thang",IF(EN82="Rãnh thang",IQ82+#REF!,0),0))))),2)</f>
        <v>26.83</v>
      </c>
      <c r="IV82" s="18">
        <v>26.73</v>
      </c>
      <c r="IW82" s="25">
        <f t="shared" si="255"/>
        <v>26.83</v>
      </c>
      <c r="IX82" s="25">
        <f t="shared" si="256"/>
        <v>0</v>
      </c>
      <c r="IY82" s="25">
        <f t="shared" si="257"/>
        <v>0</v>
      </c>
      <c r="IZ82" s="25">
        <f t="shared" si="258"/>
        <v>0</v>
      </c>
      <c r="JA82" s="25">
        <f t="shared" si="259"/>
        <v>0</v>
      </c>
      <c r="JB82" s="18">
        <v>27.75</v>
      </c>
      <c r="JC82" s="20">
        <f>ROUND(IF(EN82="Cống tròn",IF(EN82="Cống tròn",IF(EU82="Không có móng",JS82-FF82,IF(EU82="Đế",JR82-FN82,IF(OR(EU82="Móng bê tông",EU82="Móng bê tông kết hợp đế"),JK82-FJ82,0))),0),IF(EN82="Cống hộp",IF(AND(EN82="Cống hộp",EU82="Không có móng"),JS82-GF82,IF(AND(EN82="Cống hộp",EU82="Móng bê tông"),JL82-GB82,0)),IF(OR(EN82="Rãnh xây",EN82="Rãnh bê tông"),IF(OR(EN82="Rãnh xây",EN82="Rãnh bê tông"),JM82-GB82,0),IF(EN82="Ống nhựa",IF(AND(EN82="Ống nhựa",EU82="Không đắp cát"),JS82-HT82,IF(AND(EN82="Ống nhựa",EU82="Đắp cát"),JJ82-HX82,0)),IF(EN82="Rãnh thang",IF(EN82="Rãnh thang",IF(EU82="Móng bê tông",#REF!-#REF!,JS82),0),0))))),2)</f>
        <v>25.43</v>
      </c>
      <c r="JD82" s="20">
        <f t="shared" si="396"/>
        <v>2.3200000000000003</v>
      </c>
      <c r="JE82" s="20">
        <f t="shared" si="260"/>
        <v>25.43</v>
      </c>
      <c r="JF82" s="20">
        <f t="shared" si="261"/>
        <v>0</v>
      </c>
      <c r="JG82" s="20">
        <f t="shared" si="262"/>
        <v>0</v>
      </c>
      <c r="JH82" s="20">
        <f t="shared" si="263"/>
        <v>0</v>
      </c>
      <c r="JI82" s="20">
        <f>IF(EN82="Rãnh thang",IF(AND(EN82="Rãnh thang",EU82="Móng bê tông"),JS82-#REF!,0),IF(EN82="Ống nhựa",IF(AND(EN82="Ống nhựa",EU82="Đắp cát"),JS82-HT82,0),IF(EN82="Cống tròn",IF(EN82="Cống tròn",IF(OR(EU82="Móng bê tông",EU82="Móng bê tông kết hợp đế"),JO82-FL82,0),0),IF(EN82="Cống hộp",IF(AND(EN82="Cống hộp",EU82="Móng bê tông"),JP82-GD82,0),IF(OR(EN82="Rãnh xây",EN82="Rãnh bê tông"),IF(AND(EN82="Rãnh xây",EU82="Móng bê tông"),JQ82-GD82,IF(AND(EN82="Rãnh bê tông",EU82="Móng bê tông"),JQ82-GD82,0)),0)))))</f>
        <v>25.43</v>
      </c>
      <c r="JJ82" s="20">
        <f t="shared" si="264"/>
        <v>0</v>
      </c>
      <c r="JK82" s="20">
        <f t="shared" si="265"/>
        <v>25.43</v>
      </c>
      <c r="JL82" s="20">
        <f t="shared" si="266"/>
        <v>0</v>
      </c>
      <c r="JM82" s="20">
        <f t="shared" si="267"/>
        <v>0</v>
      </c>
      <c r="JN82" s="20">
        <f t="shared" si="268"/>
        <v>25.63</v>
      </c>
      <c r="JO82" s="20">
        <f t="shared" si="269"/>
        <v>25.63</v>
      </c>
      <c r="JP82" s="20">
        <f t="shared" si="270"/>
        <v>0</v>
      </c>
      <c r="JQ82" s="20">
        <f t="shared" si="271"/>
        <v>0</v>
      </c>
      <c r="JR82" s="20">
        <f t="shared" si="272"/>
        <v>0</v>
      </c>
      <c r="JS82" s="26">
        <v>25.73</v>
      </c>
      <c r="JT82" s="25">
        <f t="shared" si="397"/>
        <v>0</v>
      </c>
      <c r="JU82" s="25">
        <f t="shared" si="273"/>
        <v>0</v>
      </c>
      <c r="JV82" s="25">
        <f t="shared" si="274"/>
        <v>0</v>
      </c>
      <c r="JW82" s="25">
        <f>ROUND(IF(EN82="Cống tròn",IF(EN82="Cống tròn",JX82+FF82,0),IF(EN82="Cống hộp",IF(EN82="Cống hộp",JX82+GP82,0),IF(OR(EN82="Rãnh xây",EN82="Rãnh bê tông"),IF(OR(EN82="Rãnh xây",EN82="Rãnh bê tông"),JX82+GP82,0),IF(EN82="ống nhựa",IF(EN82="Ống nhựa",JX82+HT82,0),IF(EN82="Rãnh thang",IF(EN82="Rãnh thang",JS82+#REF!,0),0))))),2)</f>
        <v>26.83</v>
      </c>
      <c r="JX82" s="27">
        <v>26.73</v>
      </c>
      <c r="JY82" s="25">
        <f t="shared" si="275"/>
        <v>26.83</v>
      </c>
      <c r="JZ82" s="25">
        <f t="shared" si="276"/>
        <v>0</v>
      </c>
      <c r="KA82" s="25">
        <f t="shared" si="277"/>
        <v>0</v>
      </c>
      <c r="KB82" s="25">
        <f t="shared" si="278"/>
        <v>0</v>
      </c>
      <c r="KC82" s="25">
        <f t="shared" si="279"/>
        <v>0</v>
      </c>
      <c r="KD82" s="28" t="s">
        <v>98</v>
      </c>
      <c r="KE82" s="27">
        <v>0</v>
      </c>
      <c r="KF82" s="25">
        <f t="shared" si="280"/>
        <v>2.4000000000000021</v>
      </c>
      <c r="KG82" s="25">
        <f t="shared" si="398"/>
        <v>2.4000000000000021</v>
      </c>
      <c r="KH82" s="27">
        <v>0</v>
      </c>
      <c r="KI82" s="25">
        <f t="shared" si="281"/>
        <v>2.3200000000000003</v>
      </c>
      <c r="KJ82" s="25">
        <f t="shared" si="399"/>
        <v>2.3200000000000003</v>
      </c>
      <c r="KK82" s="25">
        <f t="shared" si="282"/>
        <v>0</v>
      </c>
      <c r="KL82" s="25">
        <f t="shared" si="283"/>
        <v>0</v>
      </c>
      <c r="KM82" s="25">
        <f t="shared" si="400"/>
        <v>0</v>
      </c>
      <c r="KN82" s="25">
        <f t="shared" si="284"/>
        <v>0</v>
      </c>
      <c r="KO82" s="25">
        <f t="shared" si="285"/>
        <v>0</v>
      </c>
      <c r="KP82" s="25">
        <f t="shared" si="401"/>
        <v>0</v>
      </c>
      <c r="KQ82" s="25">
        <f t="shared" si="286"/>
        <v>0.2</v>
      </c>
      <c r="KR82" s="25">
        <f t="shared" si="287"/>
        <v>0.2</v>
      </c>
      <c r="KS82" s="25">
        <f t="shared" si="402"/>
        <v>0.2</v>
      </c>
      <c r="KT82" s="25">
        <f t="shared" si="288"/>
        <v>0</v>
      </c>
      <c r="KU82" s="25">
        <f t="shared" si="289"/>
        <v>0</v>
      </c>
      <c r="KV82" s="25">
        <f t="shared" si="403"/>
        <v>0</v>
      </c>
      <c r="KW82" s="25">
        <f t="shared" si="290"/>
        <v>0</v>
      </c>
      <c r="KX82" s="25">
        <f t="shared" si="291"/>
        <v>0</v>
      </c>
      <c r="KY82" s="25">
        <f t="shared" si="404"/>
        <v>0</v>
      </c>
      <c r="KZ82" s="25">
        <f t="shared" si="292"/>
        <v>0</v>
      </c>
      <c r="LA82" s="25">
        <f t="shared" si="293"/>
        <v>0</v>
      </c>
      <c r="LB82" s="25">
        <f t="shared" si="405"/>
        <v>0</v>
      </c>
      <c r="LC82" s="25">
        <f t="shared" si="294"/>
        <v>1.4</v>
      </c>
      <c r="LD82" s="25">
        <f t="shared" si="295"/>
        <v>1.4</v>
      </c>
      <c r="LE82" s="25">
        <f t="shared" si="406"/>
        <v>1.4</v>
      </c>
      <c r="LF82" s="25">
        <f t="shared" si="296"/>
        <v>0</v>
      </c>
      <c r="LG82" s="25">
        <f t="shared" si="297"/>
        <v>0</v>
      </c>
      <c r="LH82" s="25">
        <f t="shared" si="407"/>
        <v>0</v>
      </c>
      <c r="LI82" s="25">
        <f t="shared" si="298"/>
        <v>0</v>
      </c>
      <c r="LJ82" s="25">
        <f t="shared" si="299"/>
        <v>0</v>
      </c>
      <c r="LK82" s="25">
        <f t="shared" si="408"/>
        <v>0</v>
      </c>
      <c r="LL82" s="25">
        <f t="shared" si="300"/>
        <v>0</v>
      </c>
      <c r="LM82" s="25">
        <f t="shared" si="301"/>
        <v>0</v>
      </c>
      <c r="LN82" s="25">
        <f t="shared" si="409"/>
        <v>0</v>
      </c>
      <c r="LO82" s="25">
        <f t="shared" si="302"/>
        <v>0</v>
      </c>
      <c r="LP82" s="25">
        <f t="shared" si="303"/>
        <v>0</v>
      </c>
      <c r="LQ82" s="25">
        <f t="shared" si="410"/>
        <v>0</v>
      </c>
      <c r="LR82" s="25">
        <f t="shared" si="304"/>
        <v>0</v>
      </c>
      <c r="LS82" s="25">
        <f t="shared" si="305"/>
        <v>0</v>
      </c>
      <c r="LT82" s="25">
        <f t="shared" si="411"/>
        <v>0</v>
      </c>
      <c r="LU82" s="25">
        <f t="shared" si="306"/>
        <v>0</v>
      </c>
      <c r="LV82" s="25">
        <f t="shared" si="307"/>
        <v>0</v>
      </c>
      <c r="LW82" s="25">
        <f t="shared" si="412"/>
        <v>0</v>
      </c>
      <c r="LX82" s="25">
        <f t="shared" si="308"/>
        <v>0</v>
      </c>
      <c r="LY82" s="25">
        <f t="shared" si="309"/>
        <v>0</v>
      </c>
      <c r="LZ82" s="25">
        <f t="shared" si="413"/>
        <v>0</v>
      </c>
      <c r="MA82" s="25">
        <f t="shared" si="310"/>
        <v>0</v>
      </c>
      <c r="MB82" s="25">
        <f t="shared" si="311"/>
        <v>0</v>
      </c>
      <c r="MC82" s="25">
        <f t="shared" si="414"/>
        <v>0</v>
      </c>
      <c r="MD82" s="25">
        <f t="shared" si="312"/>
        <v>0</v>
      </c>
      <c r="ME82" s="25">
        <f t="shared" si="313"/>
        <v>0</v>
      </c>
      <c r="MF82" s="25">
        <f t="shared" si="415"/>
        <v>0</v>
      </c>
      <c r="MG82" s="25">
        <f t="shared" si="314"/>
        <v>0</v>
      </c>
      <c r="MH82" s="25">
        <f t="shared" si="315"/>
        <v>0</v>
      </c>
      <c r="MI82" s="25">
        <f t="shared" si="416"/>
        <v>0</v>
      </c>
      <c r="MJ82" s="25">
        <f t="shared" si="316"/>
        <v>0</v>
      </c>
      <c r="MK82" s="25">
        <f t="shared" si="317"/>
        <v>0</v>
      </c>
      <c r="ML82" s="25">
        <f t="shared" si="417"/>
        <v>0</v>
      </c>
      <c r="MM82" s="25">
        <f t="shared" si="318"/>
        <v>0</v>
      </c>
      <c r="MN82" s="25">
        <f t="shared" si="319"/>
        <v>0</v>
      </c>
      <c r="MO82" s="25">
        <f t="shared" si="418"/>
        <v>0</v>
      </c>
      <c r="MP82" s="25">
        <f t="shared" si="320"/>
        <v>0</v>
      </c>
      <c r="MQ82" s="25">
        <f t="shared" si="321"/>
        <v>0</v>
      </c>
      <c r="MR82" s="25">
        <f t="shared" si="419"/>
        <v>0</v>
      </c>
      <c r="MS82" s="29">
        <v>1.4</v>
      </c>
      <c r="MT82" s="29">
        <v>0</v>
      </c>
      <c r="MU82" s="29">
        <v>1</v>
      </c>
      <c r="MV82" s="29">
        <v>1</v>
      </c>
      <c r="MW82" s="25">
        <f t="shared" si="322"/>
        <v>1.4</v>
      </c>
      <c r="MX82" s="25">
        <f t="shared" si="323"/>
        <v>3.36</v>
      </c>
      <c r="MY82" s="25">
        <f t="shared" si="324"/>
        <v>0</v>
      </c>
      <c r="MZ82" s="25">
        <f t="shared" si="325"/>
        <v>0</v>
      </c>
      <c r="NA82" s="25">
        <f t="shared" si="326"/>
        <v>1.4</v>
      </c>
      <c r="NB82" s="25">
        <f t="shared" si="327"/>
        <v>3.25</v>
      </c>
      <c r="NC82" s="25">
        <f t="shared" si="328"/>
        <v>0</v>
      </c>
      <c r="ND82" s="25">
        <f t="shared" si="329"/>
        <v>0</v>
      </c>
      <c r="NE82" s="25">
        <f t="shared" si="420"/>
        <v>1.4</v>
      </c>
      <c r="NF82" s="25">
        <f t="shared" si="420"/>
        <v>3.3049999999999997</v>
      </c>
      <c r="NG82" s="25">
        <f t="shared" si="420"/>
        <v>0</v>
      </c>
      <c r="NH82" s="25">
        <f t="shared" si="420"/>
        <v>0</v>
      </c>
      <c r="NI82" s="25">
        <f t="shared" si="330"/>
        <v>130.78</v>
      </c>
      <c r="NJ82" s="25">
        <f t="shared" si="331"/>
        <v>0</v>
      </c>
      <c r="NK82" s="25">
        <f t="shared" si="332"/>
        <v>130.78</v>
      </c>
      <c r="NL82" s="25">
        <f t="shared" si="333"/>
        <v>71.959999999999994</v>
      </c>
      <c r="NM82" s="25">
        <f t="shared" si="334"/>
        <v>0</v>
      </c>
      <c r="NN82" s="25">
        <f t="shared" si="421"/>
        <v>71.959999999999994</v>
      </c>
      <c r="NO82" s="25">
        <f t="shared" si="335"/>
        <v>0</v>
      </c>
      <c r="NP82" s="25">
        <f t="shared" si="336"/>
        <v>0</v>
      </c>
      <c r="NQ82" s="25">
        <f t="shared" si="422"/>
        <v>0</v>
      </c>
      <c r="NR82" s="25">
        <f t="shared" si="337"/>
        <v>0</v>
      </c>
      <c r="NS82" s="25">
        <f t="shared" si="338"/>
        <v>0</v>
      </c>
      <c r="NT82" s="25">
        <f t="shared" si="423"/>
        <v>0</v>
      </c>
      <c r="NU82" s="25">
        <f t="shared" si="339"/>
        <v>0</v>
      </c>
      <c r="NV82" s="25">
        <f t="shared" si="340"/>
        <v>0</v>
      </c>
      <c r="NW82" s="25">
        <f t="shared" si="424"/>
        <v>0</v>
      </c>
      <c r="NX82" s="25">
        <f t="shared" si="425"/>
        <v>71.959999999999994</v>
      </c>
      <c r="NY82" s="25">
        <f t="shared" si="425"/>
        <v>0</v>
      </c>
      <c r="NZ82" s="25">
        <f t="shared" si="426"/>
        <v>71.959999999999994</v>
      </c>
      <c r="OA82" s="25">
        <f t="shared" si="427"/>
        <v>58.82</v>
      </c>
      <c r="OB82" s="25">
        <f t="shared" si="427"/>
        <v>0</v>
      </c>
      <c r="OC82" s="25">
        <f t="shared" si="428"/>
        <v>58.82</v>
      </c>
      <c r="OD82" s="25">
        <f t="shared" si="429"/>
        <v>71.959999999999994</v>
      </c>
      <c r="OE82" s="25">
        <f t="shared" si="429"/>
        <v>0</v>
      </c>
      <c r="OF82" s="25">
        <f t="shared" si="429"/>
        <v>71.959999999999994</v>
      </c>
      <c r="OG82" s="25">
        <f t="shared" si="341"/>
        <v>0</v>
      </c>
      <c r="OH82" s="25">
        <f t="shared" si="342"/>
        <v>0</v>
      </c>
      <c r="OI82" s="25">
        <f t="shared" si="343"/>
        <v>0</v>
      </c>
      <c r="OJ82" s="25">
        <f t="shared" si="344"/>
        <v>0</v>
      </c>
      <c r="OK82" s="25">
        <f t="shared" si="345"/>
        <v>0</v>
      </c>
      <c r="OL82" s="25">
        <f t="shared" si="346"/>
        <v>0</v>
      </c>
      <c r="OM82" s="25">
        <f t="shared" si="430"/>
        <v>0</v>
      </c>
      <c r="ON82" s="25">
        <f t="shared" si="430"/>
        <v>0</v>
      </c>
      <c r="OO82" s="25">
        <f t="shared" si="430"/>
        <v>0</v>
      </c>
      <c r="OP82" s="25">
        <f t="shared" si="347"/>
        <v>0</v>
      </c>
      <c r="OQ82" s="25">
        <f t="shared" si="348"/>
        <v>0</v>
      </c>
      <c r="OR82" s="25">
        <f t="shared" si="431"/>
        <v>0</v>
      </c>
      <c r="OS82" s="19">
        <v>536647.40700000001</v>
      </c>
      <c r="OT82" s="19">
        <v>2370663.2889999999</v>
      </c>
    </row>
    <row r="83" spans="1:410" ht="33" customHeight="1" x14ac:dyDescent="0.25">
      <c r="A83" s="18"/>
      <c r="B83" s="18" t="s">
        <v>850</v>
      </c>
      <c r="C83" s="18">
        <v>2358.5500000000002</v>
      </c>
      <c r="D83" s="16" t="e">
        <f>_xlfn.IFNA(INDEX(#REF!,MATCH(E83,#REF!,0)),0)</f>
        <v>#REF!</v>
      </c>
      <c r="E83" s="18" t="s">
        <v>862</v>
      </c>
      <c r="F83" s="16" t="s">
        <v>765</v>
      </c>
      <c r="G83" s="16" t="s">
        <v>766</v>
      </c>
      <c r="H83" s="16" t="s">
        <v>767</v>
      </c>
      <c r="I83" s="16" t="s">
        <v>768</v>
      </c>
      <c r="J83" s="16" t="s">
        <v>769</v>
      </c>
      <c r="K83" s="16" t="s">
        <v>770</v>
      </c>
      <c r="L83" s="16" t="s">
        <v>771</v>
      </c>
      <c r="M83" s="18">
        <v>1.64</v>
      </c>
      <c r="N83" s="18">
        <v>1.94</v>
      </c>
      <c r="O83" s="18">
        <v>2.04</v>
      </c>
      <c r="P83" s="18">
        <v>2.34</v>
      </c>
      <c r="Q83" s="18">
        <v>0.1</v>
      </c>
      <c r="R83" s="18">
        <v>1.8399999999999999</v>
      </c>
      <c r="S83" s="18">
        <v>2.14</v>
      </c>
      <c r="T83" s="18">
        <v>0.2</v>
      </c>
      <c r="U83" s="18">
        <v>0</v>
      </c>
      <c r="V83" s="18">
        <v>0</v>
      </c>
      <c r="W83" s="18">
        <v>0</v>
      </c>
      <c r="X83" s="18">
        <v>1.64</v>
      </c>
      <c r="Y83" s="18">
        <v>1.9</v>
      </c>
      <c r="Z83" s="20">
        <f t="shared" si="349"/>
        <v>2.1</v>
      </c>
      <c r="AA83" s="18">
        <v>0.22</v>
      </c>
      <c r="AB83" s="18">
        <v>0</v>
      </c>
      <c r="AC83" s="18">
        <v>0</v>
      </c>
      <c r="AD83" s="18">
        <v>0</v>
      </c>
      <c r="AE83" s="18">
        <v>0</v>
      </c>
      <c r="AF83" s="18">
        <v>0</v>
      </c>
      <c r="AG83" s="18">
        <v>1.2</v>
      </c>
      <c r="AH83" s="18">
        <v>1.5</v>
      </c>
      <c r="AI83" s="20">
        <f t="shared" si="350"/>
        <v>2.25</v>
      </c>
      <c r="AJ83" s="18">
        <v>0</v>
      </c>
      <c r="AK83" s="18">
        <v>0</v>
      </c>
      <c r="AL83" s="20">
        <f t="shared" si="351"/>
        <v>0</v>
      </c>
      <c r="AM83" s="18">
        <v>1.64</v>
      </c>
      <c r="AN83" s="18">
        <v>1.5</v>
      </c>
      <c r="AO83" s="18">
        <v>0.15</v>
      </c>
      <c r="AP83" s="18">
        <v>0.22</v>
      </c>
      <c r="AQ83" s="18">
        <v>1.64</v>
      </c>
      <c r="AR83" s="18">
        <v>1.72</v>
      </c>
      <c r="AS83" s="18">
        <v>0.12</v>
      </c>
      <c r="AT83" s="18">
        <v>0.11</v>
      </c>
      <c r="AU83" s="18">
        <v>0</v>
      </c>
      <c r="AV83" s="18">
        <v>1</v>
      </c>
      <c r="AW83" s="18">
        <v>0</v>
      </c>
      <c r="AX83" s="18">
        <v>0</v>
      </c>
      <c r="AY83" s="18">
        <v>0</v>
      </c>
      <c r="AZ83" s="18">
        <v>0</v>
      </c>
      <c r="BA83" s="18">
        <v>0</v>
      </c>
      <c r="BB83" s="18">
        <v>0</v>
      </c>
      <c r="BC83" s="18">
        <v>0</v>
      </c>
      <c r="BD83" s="18">
        <v>0</v>
      </c>
      <c r="BE83" s="18">
        <v>2</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6" t="e">
        <f>_xlfn.IFNA(IF(RIGHT(D83,2)="=G",0,INDEX(#REF!,MATCH(E83,#REF!,0))),0)</f>
        <v>#REF!</v>
      </c>
      <c r="CB83" s="16" t="s">
        <v>776</v>
      </c>
      <c r="CC83" s="18">
        <v>0</v>
      </c>
      <c r="CD83" s="18">
        <v>0</v>
      </c>
      <c r="CE83" s="18">
        <v>1.4</v>
      </c>
      <c r="CF83" s="18">
        <v>0.85</v>
      </c>
      <c r="CG83" s="18">
        <v>0.12</v>
      </c>
      <c r="CH83" s="18">
        <v>2</v>
      </c>
      <c r="CI83" s="16" t="s">
        <v>98</v>
      </c>
      <c r="CJ83" s="18">
        <v>0</v>
      </c>
      <c r="CK83" s="20">
        <f t="shared" si="217"/>
        <v>2.62</v>
      </c>
      <c r="CL83" s="20">
        <f t="shared" si="352"/>
        <v>2.62</v>
      </c>
      <c r="CM83" s="18">
        <v>27.75</v>
      </c>
      <c r="CN83" s="18">
        <v>27.83</v>
      </c>
      <c r="CO83" s="18">
        <v>26.991</v>
      </c>
      <c r="CP83" s="22">
        <f t="shared" si="218"/>
        <v>27.75</v>
      </c>
      <c r="CQ83" s="22">
        <f t="shared" si="219"/>
        <v>25.13</v>
      </c>
      <c r="CR83" s="22">
        <f t="shared" si="353"/>
        <v>2.62</v>
      </c>
      <c r="CS83" s="22">
        <f t="shared" si="220"/>
        <v>25.23</v>
      </c>
      <c r="CT83" s="22">
        <f t="shared" si="221"/>
        <v>25.43</v>
      </c>
      <c r="CU83" s="18">
        <v>25.43</v>
      </c>
      <c r="CV83" s="22">
        <f t="shared" si="354"/>
        <v>2.1</v>
      </c>
      <c r="CW83" s="22">
        <f t="shared" si="222"/>
        <v>0</v>
      </c>
      <c r="CX83" s="22">
        <f t="shared" si="223"/>
        <v>0</v>
      </c>
      <c r="CY83" s="22">
        <f t="shared" si="224"/>
        <v>27.56</v>
      </c>
      <c r="CZ83" s="22">
        <f t="shared" si="225"/>
        <v>27.71</v>
      </c>
      <c r="DA83" s="18">
        <v>27.83</v>
      </c>
      <c r="DB83" s="20">
        <f t="shared" si="355"/>
        <v>2.7</v>
      </c>
      <c r="DC83" s="20">
        <f t="shared" si="356"/>
        <v>0.08</v>
      </c>
      <c r="DD83" s="20">
        <f t="shared" si="357"/>
        <v>2.62</v>
      </c>
      <c r="DE83" s="20">
        <f t="shared" si="226"/>
        <v>0.1</v>
      </c>
      <c r="DF83" s="20">
        <f t="shared" si="227"/>
        <v>0.2</v>
      </c>
      <c r="DG83" s="20">
        <f t="shared" si="228"/>
        <v>2.3199999999999998</v>
      </c>
      <c r="DH83" s="20">
        <f t="shared" si="229"/>
        <v>0</v>
      </c>
      <c r="DI83" s="20">
        <f t="shared" si="230"/>
        <v>0</v>
      </c>
      <c r="DJ83" s="20">
        <f t="shared" si="231"/>
        <v>0</v>
      </c>
      <c r="DK83" s="20">
        <f t="shared" si="358"/>
        <v>2.62</v>
      </c>
      <c r="DL83" s="20">
        <f t="shared" si="359"/>
        <v>0</v>
      </c>
      <c r="DM83" s="20">
        <f t="shared" si="360"/>
        <v>0</v>
      </c>
      <c r="DN83" s="20">
        <f t="shared" si="361"/>
        <v>0</v>
      </c>
      <c r="DO83" s="18">
        <v>2.54</v>
      </c>
      <c r="DP83" s="18">
        <v>0</v>
      </c>
      <c r="DQ83" s="18">
        <v>1</v>
      </c>
      <c r="DR83" s="18">
        <v>1</v>
      </c>
      <c r="DS83" s="25">
        <f t="shared" si="362"/>
        <v>2.54</v>
      </c>
      <c r="DT83" s="25">
        <f t="shared" si="363"/>
        <v>0</v>
      </c>
      <c r="DU83" s="25">
        <f t="shared" si="364"/>
        <v>6.65</v>
      </c>
      <c r="DV83" s="25">
        <f t="shared" si="365"/>
        <v>0</v>
      </c>
      <c r="DW83" s="25">
        <f t="shared" si="366"/>
        <v>6.65</v>
      </c>
      <c r="DX83" s="25">
        <f t="shared" si="367"/>
        <v>13.57</v>
      </c>
      <c r="DY83" s="25">
        <f t="shared" si="368"/>
        <v>0</v>
      </c>
      <c r="DZ83" s="25">
        <f t="shared" si="369"/>
        <v>13.57</v>
      </c>
      <c r="EA83" s="25">
        <f t="shared" si="370"/>
        <v>8.65</v>
      </c>
      <c r="EB83" s="25">
        <f t="shared" si="371"/>
        <v>0</v>
      </c>
      <c r="EC83" s="25">
        <f t="shared" si="372"/>
        <v>8.65</v>
      </c>
      <c r="ED83" s="25">
        <f t="shared" si="373"/>
        <v>4.92</v>
      </c>
      <c r="EE83" s="25">
        <f t="shared" si="373"/>
        <v>0</v>
      </c>
      <c r="EF83" s="25">
        <f t="shared" si="374"/>
        <v>4.92</v>
      </c>
      <c r="EG83" s="25">
        <f t="shared" si="375"/>
        <v>8.65</v>
      </c>
      <c r="EH83" s="25">
        <f t="shared" si="375"/>
        <v>0</v>
      </c>
      <c r="EI83" s="25">
        <f t="shared" si="376"/>
        <v>8.65</v>
      </c>
      <c r="EJ83" s="18">
        <v>2358.5500000000002</v>
      </c>
      <c r="EK83" s="18">
        <v>2319.85</v>
      </c>
      <c r="EL83" s="18" t="s">
        <v>862</v>
      </c>
      <c r="EM83" s="18" t="s">
        <v>863</v>
      </c>
      <c r="EN83" s="16" t="s">
        <v>774</v>
      </c>
      <c r="EO83" s="16" t="s">
        <v>132</v>
      </c>
      <c r="EP83" s="16" t="e">
        <f>IF(OR(EN83="Cống tròn",EN83="Cống hộp",EN83="Ống nhựa"),INDEX(#REF!,MATCH(E83,#REF!,0)),IF(OR(EN83="Rãnh xây",EN83="Rãnh bê tông"),INDEX(#REF!,MATCH(E83,#REF!,0)),0))</f>
        <v>#REF!</v>
      </c>
      <c r="EQ83" s="18">
        <v>37.50000000000027</v>
      </c>
      <c r="ER83" s="18">
        <v>1</v>
      </c>
      <c r="ES83" s="25">
        <f t="shared" si="377"/>
        <v>37</v>
      </c>
      <c r="ET83" s="1" t="e">
        <f>_xlfn.IFNA(IF(EN83="Cống tròn",INDEX(#REF!,MATCH(E83,#REF!,0)),IF(EN83="Cống hộp",INDEX(#REF!,MATCH(E83,#REF!,0)),EU83&amp;" ,"&amp;EV83)),0)</f>
        <v>#REF!</v>
      </c>
      <c r="EU83" s="16" t="s">
        <v>769</v>
      </c>
      <c r="EV83" s="16" t="s">
        <v>775</v>
      </c>
      <c r="EW83" s="16" t="e">
        <f>_xlfn.IFNA(INDEX(#REF!,MATCH(E83,#REF!,0)),0)</f>
        <v>#REF!</v>
      </c>
      <c r="EX83" s="16"/>
      <c r="EY83" s="18">
        <v>0</v>
      </c>
      <c r="EZ83" s="18">
        <v>0</v>
      </c>
      <c r="FA83" s="18">
        <v>0</v>
      </c>
      <c r="FB83" s="19">
        <v>0</v>
      </c>
      <c r="FC83" s="19">
        <v>0</v>
      </c>
      <c r="FD83" s="25">
        <f t="shared" si="232"/>
        <v>0</v>
      </c>
      <c r="FE83" s="25">
        <f t="shared" si="378"/>
        <v>0</v>
      </c>
      <c r="FF83" s="18">
        <v>0.1</v>
      </c>
      <c r="FG83" s="18">
        <v>2</v>
      </c>
      <c r="FH83" s="18">
        <v>1</v>
      </c>
      <c r="FI83" s="25">
        <f t="shared" si="379"/>
        <v>1.2</v>
      </c>
      <c r="FJ83" s="18">
        <v>0</v>
      </c>
      <c r="FK83" s="18">
        <v>0</v>
      </c>
      <c r="FL83" s="18">
        <v>0.2</v>
      </c>
      <c r="FM83" s="18">
        <v>1.4</v>
      </c>
      <c r="FN83" s="18">
        <v>0</v>
      </c>
      <c r="FO83" s="25">
        <f t="shared" si="380"/>
        <v>1.4</v>
      </c>
      <c r="FP83" s="18">
        <v>1.4999999999999999E-2</v>
      </c>
      <c r="FQ83" s="18">
        <v>1</v>
      </c>
      <c r="FR83" s="25">
        <f t="shared" si="233"/>
        <v>36</v>
      </c>
      <c r="FS83" s="25">
        <f t="shared" si="234"/>
        <v>0.52500000000000002</v>
      </c>
      <c r="FT83" s="25">
        <f t="shared" si="235"/>
        <v>36.524999999999999</v>
      </c>
      <c r="FU83" s="25">
        <f t="shared" si="236"/>
        <v>-0.97500000000027143</v>
      </c>
      <c r="FV83" s="25" t="str">
        <f t="shared" si="381"/>
        <v>Thêm 01</v>
      </c>
      <c r="FW83" s="25">
        <f t="shared" si="382"/>
        <v>0.04</v>
      </c>
      <c r="FX83" s="16"/>
      <c r="FY83" s="16"/>
      <c r="FZ83" s="16"/>
      <c r="GA83" s="16"/>
      <c r="GB83" s="19">
        <v>0</v>
      </c>
      <c r="GC83" s="19">
        <v>0</v>
      </c>
      <c r="GD83" s="19">
        <v>0</v>
      </c>
      <c r="GE83" s="19">
        <v>0</v>
      </c>
      <c r="GF83" s="19">
        <v>0</v>
      </c>
      <c r="GG83" s="19">
        <v>0</v>
      </c>
      <c r="GH83" s="19">
        <v>0</v>
      </c>
      <c r="GI83" s="19">
        <v>0</v>
      </c>
      <c r="GJ83" s="19">
        <v>0</v>
      </c>
      <c r="GK83" s="19">
        <v>0</v>
      </c>
      <c r="GL83" s="25">
        <f t="shared" si="237"/>
        <v>0</v>
      </c>
      <c r="GM83" s="25">
        <f t="shared" si="383"/>
        <v>0</v>
      </c>
      <c r="GN83" s="19">
        <v>0</v>
      </c>
      <c r="GO83" s="19">
        <v>0</v>
      </c>
      <c r="GP83" s="19">
        <v>0</v>
      </c>
      <c r="GQ83" s="19">
        <v>0</v>
      </c>
      <c r="GR83" s="1" t="e">
        <f>_xlfn.IFNA(INDEX(#REF!,MATCH(E83,#REF!,0)),0)</f>
        <v>#REF!</v>
      </c>
      <c r="GS83" s="16"/>
      <c r="GT83" s="18">
        <v>0</v>
      </c>
      <c r="GU83" s="18">
        <v>0</v>
      </c>
      <c r="GV83" s="18">
        <v>0</v>
      </c>
      <c r="GW83" s="18">
        <v>0</v>
      </c>
      <c r="GX83" s="25">
        <f t="shared" si="238"/>
        <v>0</v>
      </c>
      <c r="GY83" s="25">
        <f t="shared" si="239"/>
        <v>0</v>
      </c>
      <c r="GZ83" s="25">
        <f t="shared" si="384"/>
        <v>0</v>
      </c>
      <c r="HA83" s="1" t="e" cm="1">
        <f t="array" ref="HA83">INDEX(#REF!,MATCH(EJ83&amp;EK83&amp;HD83&amp;HE83&amp;HF83,#REF!&amp;#REF!&amp;#REF!&amp;#REF!&amp;#REF!,0))</f>
        <v>#REF!</v>
      </c>
      <c r="HB83" s="16"/>
      <c r="HC83" s="25">
        <f t="shared" si="385"/>
        <v>0</v>
      </c>
      <c r="HD83" s="18">
        <v>0</v>
      </c>
      <c r="HE83" s="18">
        <v>0</v>
      </c>
      <c r="HF83" s="18">
        <v>0</v>
      </c>
      <c r="HG83" s="1" t="e" cm="1">
        <f t="array" ref="HG83">INDEX(#REF!,MATCH(EJ83&amp;EK83&amp;HJ83&amp;HK83&amp;HL83,#REF!&amp;#REF!&amp;#REF!&amp;#REF!&amp;#REF!,0))</f>
        <v>#REF!</v>
      </c>
      <c r="HH83" s="16"/>
      <c r="HI83" s="25">
        <f t="shared" si="386"/>
        <v>0</v>
      </c>
      <c r="HJ83" s="25">
        <f t="shared" si="387"/>
        <v>0</v>
      </c>
      <c r="HK83" s="19">
        <v>0</v>
      </c>
      <c r="HL83" s="19">
        <v>0</v>
      </c>
      <c r="HM83" s="18">
        <v>0.01</v>
      </c>
      <c r="HN83" s="18">
        <v>1</v>
      </c>
      <c r="HO83" s="25">
        <f t="shared" si="388"/>
        <v>0</v>
      </c>
      <c r="HP83" s="25">
        <f t="shared" si="389"/>
        <v>0</v>
      </c>
      <c r="HQ83" s="25">
        <f t="shared" si="390"/>
        <v>0</v>
      </c>
      <c r="HR83" s="25">
        <f t="shared" si="391"/>
        <v>0</v>
      </c>
      <c r="HS83" s="25">
        <f t="shared" si="392"/>
        <v>0</v>
      </c>
      <c r="HT83" s="19">
        <v>0</v>
      </c>
      <c r="HU83" s="19">
        <v>0</v>
      </c>
      <c r="HV83" s="19">
        <v>0</v>
      </c>
      <c r="HW83" s="25">
        <f t="shared" si="393"/>
        <v>0</v>
      </c>
      <c r="HX83" s="19">
        <v>0</v>
      </c>
      <c r="HY83" s="19">
        <v>0</v>
      </c>
      <c r="HZ83" s="18">
        <v>27.75</v>
      </c>
      <c r="IA83" s="20">
        <f>ROUND(IF(EN83="Cống tròn",IF(EN83="Cống tròn",IF(EU83="Không có móng",IQ83-FF83,IF(EU83="Đế",IP83-FN83,IF(OR(EU83="Móng bê tông",EU83="Móng bê tông kết hợp đế"),II83-FJ83,0))),0),IF(EN83="Cống hộp",IF(AND(EN83="Cống hộp",EU83="Không có móng"),IQ83-GF83,IF(AND(EN83="Cống hộp",EU83="Móng bê tông"),IJ83-GB83,0)),IF(OR(EN83="Rãnh xây",EN83="Rãnh bê tông"),IF(OR(EN83="Rãnh xây",EN83="Rãnh bê tông"),IK83-GB83,0),IF(EN83="Ống nhựa",IF(AND(EN83="Ống nhựa",EU83="Không đắp cát"),IQ83-HT83,IF(AND(EN83="Ống nhựa",EU83="Đắp cát"),IH83-HX83,0)),IF(EN83="Rãnh thang",IF(EN83="Rãnh thang",IF(EU83="Móng bê tông",#REF!-#REF!,IQ83),0),0))))),2)</f>
        <v>25.43</v>
      </c>
      <c r="IB83" s="20">
        <f t="shared" si="394"/>
        <v>2.3200000000000003</v>
      </c>
      <c r="IC83" s="20">
        <f t="shared" si="240"/>
        <v>25.43</v>
      </c>
      <c r="ID83" s="20">
        <f t="shared" si="241"/>
        <v>0</v>
      </c>
      <c r="IE83" s="20">
        <f t="shared" si="242"/>
        <v>0</v>
      </c>
      <c r="IF83" s="20">
        <f t="shared" si="243"/>
        <v>0</v>
      </c>
      <c r="IG83" s="20">
        <f>IF(EN83="Rãnh thang",IF(AND(EN83="Rãnh thang",EU83="Móng bê tông"),IQ83-#REF!,0),IF(EN83="Ống nhựa",IF(AND(EN83="Ống nhựa",EU83="Đắp cát"),IQ83-HT83,0),IF(EN83="Cống tròn",IF(EN83="Cống tròn",IF(OR(EU83="Móng bê tông",EU83="Móng bê tông kết hợp đế"),IM83-FL83,0),0),IF(EN83="Cống hộp",IF(AND(EN83="Cống hộp",EU83="Móng bê tông"),IN83-GD83,0),IF(OR(EN83="Rãnh xây",EN83="Rãnh bê tông"),IF(AND(EN83="Rãnh xây",EU83="Móng bê tông"),IO83-GD83,IF(AND(EN83="Rãnh bê tông",EU83="Móng bê tông"),IO83-GD83,0)),0)))))</f>
        <v>25.43</v>
      </c>
      <c r="IH83" s="20">
        <f t="shared" si="244"/>
        <v>0</v>
      </c>
      <c r="II83" s="20">
        <f t="shared" si="245"/>
        <v>25.43</v>
      </c>
      <c r="IJ83" s="20">
        <f t="shared" si="246"/>
        <v>0</v>
      </c>
      <c r="IK83" s="20">
        <f t="shared" si="247"/>
        <v>0</v>
      </c>
      <c r="IL83" s="20">
        <f t="shared" si="248"/>
        <v>25.63</v>
      </c>
      <c r="IM83" s="20">
        <f t="shared" si="249"/>
        <v>25.63</v>
      </c>
      <c r="IN83" s="20">
        <f t="shared" si="250"/>
        <v>0</v>
      </c>
      <c r="IO83" s="20">
        <f t="shared" si="251"/>
        <v>0</v>
      </c>
      <c r="IP83" s="20">
        <f t="shared" si="252"/>
        <v>0</v>
      </c>
      <c r="IQ83" s="18">
        <v>25.73</v>
      </c>
      <c r="IR83" s="25">
        <f t="shared" si="395"/>
        <v>0</v>
      </c>
      <c r="IS83" s="25">
        <f t="shared" si="253"/>
        <v>0</v>
      </c>
      <c r="IT83" s="25">
        <f t="shared" si="254"/>
        <v>0</v>
      </c>
      <c r="IU83" s="25">
        <f>ROUND(IF(EN83="Cống tròn",IF(EN83="Cống tròn",IV83+FF83,0),IF(EN83="Cống hộp",IF(EN83="Cống hộp",IV83+GP83,0),IF(OR(EN83="Rãnh xây",EN83="Rãnh bê tông"),IF(OR(EN83="Rãnh xây",EN83="Rãnh bê tông"),IV83+GP83,0),IF(EN83="ống nhựa",IF(EN83="Ống nhựa",IV83+HT83,0),IF(EN83="Rãnh thang",IF(EN83="Rãnh thang",IQ83+#REF!,0),0))))),2)</f>
        <v>26.69</v>
      </c>
      <c r="IV83" s="18">
        <v>26.59</v>
      </c>
      <c r="IW83" s="25">
        <f t="shared" si="255"/>
        <v>26.69</v>
      </c>
      <c r="IX83" s="25">
        <f t="shared" si="256"/>
        <v>0</v>
      </c>
      <c r="IY83" s="25">
        <f t="shared" si="257"/>
        <v>0</v>
      </c>
      <c r="IZ83" s="25">
        <f t="shared" si="258"/>
        <v>0</v>
      </c>
      <c r="JA83" s="25">
        <f t="shared" si="259"/>
        <v>0</v>
      </c>
      <c r="JB83" s="18">
        <v>26.85</v>
      </c>
      <c r="JC83" s="20">
        <f>ROUND(IF(EN83="Cống tròn",IF(EN83="Cống tròn",IF(EU83="Không có móng",JS83-FF83,IF(EU83="Đế",JR83-FN83,IF(OR(EU83="Móng bê tông",EU83="Móng bê tông kết hợp đế"),JK83-FJ83,0))),0),IF(EN83="Cống hộp",IF(AND(EN83="Cống hộp",EU83="Không có móng"),JS83-GF83,IF(AND(EN83="Cống hộp",EU83="Móng bê tông"),JL83-GB83,0)),IF(OR(EN83="Rãnh xây",EN83="Rãnh bê tông"),IF(OR(EN83="Rãnh xây",EN83="Rãnh bê tông"),JM83-GB83,0),IF(EN83="Ống nhựa",IF(AND(EN83="Ống nhựa",EU83="Không đắp cát"),JS83-HT83,IF(AND(EN83="Ống nhựa",EU83="Đắp cát"),JJ83-HX83,0)),IF(EN83="Rãnh thang",IF(EN83="Rãnh thang",IF(EU83="Móng bê tông",#REF!-#REF!,JS83),0),0))))),2)</f>
        <v>25.29</v>
      </c>
      <c r="JD83" s="20">
        <f t="shared" si="396"/>
        <v>1.5600000000000023</v>
      </c>
      <c r="JE83" s="20">
        <f t="shared" si="260"/>
        <v>25.29</v>
      </c>
      <c r="JF83" s="20">
        <f t="shared" si="261"/>
        <v>0</v>
      </c>
      <c r="JG83" s="20">
        <f t="shared" si="262"/>
        <v>0</v>
      </c>
      <c r="JH83" s="20">
        <f t="shared" si="263"/>
        <v>0</v>
      </c>
      <c r="JI83" s="20">
        <f>IF(EN83="Rãnh thang",IF(AND(EN83="Rãnh thang",EU83="Móng bê tông"),JS83-#REF!,0),IF(EN83="Ống nhựa",IF(AND(EN83="Ống nhựa",EU83="Đắp cát"),JS83-HT83,0),IF(EN83="Cống tròn",IF(EN83="Cống tròn",IF(OR(EU83="Móng bê tông",EU83="Móng bê tông kết hợp đế"),JO83-FL83,0),0),IF(EN83="Cống hộp",IF(AND(EN83="Cống hộp",EU83="Móng bê tông"),JP83-GD83,0),IF(OR(EN83="Rãnh xây",EN83="Rãnh bê tông"),IF(AND(EN83="Rãnh xây",EU83="Móng bê tông"),JQ83-GD83,IF(AND(EN83="Rãnh bê tông",EU83="Móng bê tông"),JQ83-GD83,0)),0)))))</f>
        <v>25.29</v>
      </c>
      <c r="JJ83" s="20">
        <f t="shared" si="264"/>
        <v>0</v>
      </c>
      <c r="JK83" s="20">
        <f t="shared" si="265"/>
        <v>25.29</v>
      </c>
      <c r="JL83" s="20">
        <f t="shared" si="266"/>
        <v>0</v>
      </c>
      <c r="JM83" s="20">
        <f t="shared" si="267"/>
        <v>0</v>
      </c>
      <c r="JN83" s="20">
        <f t="shared" si="268"/>
        <v>25.49</v>
      </c>
      <c r="JO83" s="20">
        <f t="shared" si="269"/>
        <v>25.49</v>
      </c>
      <c r="JP83" s="20">
        <f t="shared" si="270"/>
        <v>0</v>
      </c>
      <c r="JQ83" s="20">
        <f t="shared" si="271"/>
        <v>0</v>
      </c>
      <c r="JR83" s="20">
        <f t="shared" si="272"/>
        <v>0</v>
      </c>
      <c r="JS83" s="26">
        <v>25.59</v>
      </c>
      <c r="JT83" s="25">
        <f t="shared" si="397"/>
        <v>0</v>
      </c>
      <c r="JU83" s="25">
        <f t="shared" si="273"/>
        <v>0</v>
      </c>
      <c r="JV83" s="25">
        <f t="shared" si="274"/>
        <v>0</v>
      </c>
      <c r="JW83" s="25">
        <f>ROUND(IF(EN83="Cống tròn",IF(EN83="Cống tròn",JX83+FF83,0),IF(EN83="Cống hộp",IF(EN83="Cống hộp",JX83+GP83,0),IF(OR(EN83="Rãnh xây",EN83="Rãnh bê tông"),IF(OR(EN83="Rãnh xây",EN83="Rãnh bê tông"),JX83+GP83,0),IF(EN83="ống nhựa",IF(EN83="Ống nhựa",JX83+HT83,0),IF(EN83="Rãnh thang",IF(EN83="Rãnh thang",JS83+#REF!,0),0))))),2)</f>
        <v>26.69</v>
      </c>
      <c r="JX83" s="27">
        <v>26.59</v>
      </c>
      <c r="JY83" s="25">
        <f t="shared" si="275"/>
        <v>26.69</v>
      </c>
      <c r="JZ83" s="25">
        <f t="shared" si="276"/>
        <v>0</v>
      </c>
      <c r="KA83" s="25">
        <f t="shared" si="277"/>
        <v>0</v>
      </c>
      <c r="KB83" s="25">
        <f t="shared" si="278"/>
        <v>0</v>
      </c>
      <c r="KC83" s="25">
        <f t="shared" si="279"/>
        <v>0</v>
      </c>
      <c r="KD83" s="28" t="s">
        <v>98</v>
      </c>
      <c r="KE83" s="27">
        <v>0</v>
      </c>
      <c r="KF83" s="25">
        <f t="shared" si="280"/>
        <v>2.3200000000000003</v>
      </c>
      <c r="KG83" s="25">
        <f t="shared" si="398"/>
        <v>2.3200000000000003</v>
      </c>
      <c r="KH83" s="27">
        <v>0</v>
      </c>
      <c r="KI83" s="25">
        <f t="shared" si="281"/>
        <v>1.5600000000000023</v>
      </c>
      <c r="KJ83" s="25">
        <f t="shared" si="399"/>
        <v>1.5600000000000023</v>
      </c>
      <c r="KK83" s="25">
        <f t="shared" si="282"/>
        <v>0</v>
      </c>
      <c r="KL83" s="25">
        <f t="shared" si="283"/>
        <v>0</v>
      </c>
      <c r="KM83" s="25">
        <f t="shared" si="400"/>
        <v>0</v>
      </c>
      <c r="KN83" s="25">
        <f t="shared" si="284"/>
        <v>0</v>
      </c>
      <c r="KO83" s="25">
        <f t="shared" si="285"/>
        <v>0</v>
      </c>
      <c r="KP83" s="25">
        <f t="shared" si="401"/>
        <v>0</v>
      </c>
      <c r="KQ83" s="25">
        <f t="shared" si="286"/>
        <v>0.2</v>
      </c>
      <c r="KR83" s="25">
        <f t="shared" si="287"/>
        <v>0.2</v>
      </c>
      <c r="KS83" s="25">
        <f t="shared" si="402"/>
        <v>0.2</v>
      </c>
      <c r="KT83" s="25">
        <f t="shared" si="288"/>
        <v>0</v>
      </c>
      <c r="KU83" s="25">
        <f t="shared" si="289"/>
        <v>0</v>
      </c>
      <c r="KV83" s="25">
        <f t="shared" si="403"/>
        <v>0</v>
      </c>
      <c r="KW83" s="25">
        <f t="shared" si="290"/>
        <v>0</v>
      </c>
      <c r="KX83" s="25">
        <f t="shared" si="291"/>
        <v>0</v>
      </c>
      <c r="KY83" s="25">
        <f t="shared" si="404"/>
        <v>0</v>
      </c>
      <c r="KZ83" s="25">
        <f t="shared" si="292"/>
        <v>0</v>
      </c>
      <c r="LA83" s="25">
        <f t="shared" si="293"/>
        <v>0</v>
      </c>
      <c r="LB83" s="25">
        <f t="shared" si="405"/>
        <v>0</v>
      </c>
      <c r="LC83" s="25">
        <f t="shared" si="294"/>
        <v>1.4</v>
      </c>
      <c r="LD83" s="25">
        <f t="shared" si="295"/>
        <v>1.4</v>
      </c>
      <c r="LE83" s="25">
        <f t="shared" si="406"/>
        <v>1.4</v>
      </c>
      <c r="LF83" s="25">
        <f t="shared" si="296"/>
        <v>0</v>
      </c>
      <c r="LG83" s="25">
        <f t="shared" si="297"/>
        <v>0</v>
      </c>
      <c r="LH83" s="25">
        <f t="shared" si="407"/>
        <v>0</v>
      </c>
      <c r="LI83" s="25">
        <f t="shared" si="298"/>
        <v>0</v>
      </c>
      <c r="LJ83" s="25">
        <f t="shared" si="299"/>
        <v>0</v>
      </c>
      <c r="LK83" s="25">
        <f t="shared" si="408"/>
        <v>0</v>
      </c>
      <c r="LL83" s="25">
        <f t="shared" si="300"/>
        <v>0</v>
      </c>
      <c r="LM83" s="25">
        <f t="shared" si="301"/>
        <v>0</v>
      </c>
      <c r="LN83" s="25">
        <f t="shared" si="409"/>
        <v>0</v>
      </c>
      <c r="LO83" s="25">
        <f t="shared" si="302"/>
        <v>0</v>
      </c>
      <c r="LP83" s="25">
        <f t="shared" si="303"/>
        <v>0</v>
      </c>
      <c r="LQ83" s="25">
        <f t="shared" si="410"/>
        <v>0</v>
      </c>
      <c r="LR83" s="25">
        <f t="shared" si="304"/>
        <v>0</v>
      </c>
      <c r="LS83" s="25">
        <f t="shared" si="305"/>
        <v>0</v>
      </c>
      <c r="LT83" s="25">
        <f t="shared" si="411"/>
        <v>0</v>
      </c>
      <c r="LU83" s="25">
        <f t="shared" si="306"/>
        <v>0</v>
      </c>
      <c r="LV83" s="25">
        <f t="shared" si="307"/>
        <v>0</v>
      </c>
      <c r="LW83" s="25">
        <f t="shared" si="412"/>
        <v>0</v>
      </c>
      <c r="LX83" s="25">
        <f t="shared" si="308"/>
        <v>0</v>
      </c>
      <c r="LY83" s="25">
        <f t="shared" si="309"/>
        <v>0</v>
      </c>
      <c r="LZ83" s="25">
        <f t="shared" si="413"/>
        <v>0</v>
      </c>
      <c r="MA83" s="25">
        <f t="shared" si="310"/>
        <v>0</v>
      </c>
      <c r="MB83" s="25">
        <f t="shared" si="311"/>
        <v>0</v>
      </c>
      <c r="MC83" s="25">
        <f t="shared" si="414"/>
        <v>0</v>
      </c>
      <c r="MD83" s="25">
        <f t="shared" si="312"/>
        <v>0</v>
      </c>
      <c r="ME83" s="25">
        <f t="shared" si="313"/>
        <v>0</v>
      </c>
      <c r="MF83" s="25">
        <f t="shared" si="415"/>
        <v>0</v>
      </c>
      <c r="MG83" s="25">
        <f t="shared" si="314"/>
        <v>0</v>
      </c>
      <c r="MH83" s="25">
        <f t="shared" si="315"/>
        <v>0</v>
      </c>
      <c r="MI83" s="25">
        <f t="shared" si="416"/>
        <v>0</v>
      </c>
      <c r="MJ83" s="25">
        <f t="shared" si="316"/>
        <v>0</v>
      </c>
      <c r="MK83" s="25">
        <f t="shared" si="317"/>
        <v>0</v>
      </c>
      <c r="ML83" s="25">
        <f t="shared" si="417"/>
        <v>0</v>
      </c>
      <c r="MM83" s="25">
        <f t="shared" si="318"/>
        <v>0</v>
      </c>
      <c r="MN83" s="25">
        <f t="shared" si="319"/>
        <v>0</v>
      </c>
      <c r="MO83" s="25">
        <f t="shared" si="418"/>
        <v>0</v>
      </c>
      <c r="MP83" s="25">
        <f t="shared" si="320"/>
        <v>0</v>
      </c>
      <c r="MQ83" s="25">
        <f t="shared" si="321"/>
        <v>0</v>
      </c>
      <c r="MR83" s="25">
        <f t="shared" si="419"/>
        <v>0</v>
      </c>
      <c r="MS83" s="29">
        <v>1.4</v>
      </c>
      <c r="MT83" s="29">
        <v>0</v>
      </c>
      <c r="MU83" s="29">
        <v>1</v>
      </c>
      <c r="MV83" s="29">
        <v>1</v>
      </c>
      <c r="MW83" s="25">
        <f t="shared" si="322"/>
        <v>1.4</v>
      </c>
      <c r="MX83" s="25">
        <f t="shared" si="323"/>
        <v>3.25</v>
      </c>
      <c r="MY83" s="25">
        <f t="shared" si="324"/>
        <v>0</v>
      </c>
      <c r="MZ83" s="25">
        <f t="shared" si="325"/>
        <v>0</v>
      </c>
      <c r="NA83" s="25">
        <f t="shared" si="326"/>
        <v>1.4</v>
      </c>
      <c r="NB83" s="25">
        <f t="shared" si="327"/>
        <v>2.1800000000000002</v>
      </c>
      <c r="NC83" s="25">
        <f t="shared" si="328"/>
        <v>0</v>
      </c>
      <c r="ND83" s="25">
        <f t="shared" si="329"/>
        <v>0</v>
      </c>
      <c r="NE83" s="25">
        <f t="shared" si="420"/>
        <v>1.4</v>
      </c>
      <c r="NF83" s="25">
        <f t="shared" si="420"/>
        <v>2.7149999999999999</v>
      </c>
      <c r="NG83" s="25">
        <f t="shared" si="420"/>
        <v>0</v>
      </c>
      <c r="NH83" s="25">
        <f t="shared" si="420"/>
        <v>0</v>
      </c>
      <c r="NI83" s="25">
        <f t="shared" si="330"/>
        <v>101.81</v>
      </c>
      <c r="NJ83" s="25">
        <f t="shared" si="331"/>
        <v>0</v>
      </c>
      <c r="NK83" s="25">
        <f t="shared" si="332"/>
        <v>101.81</v>
      </c>
      <c r="NL83" s="25">
        <f t="shared" si="333"/>
        <v>68.2</v>
      </c>
      <c r="NM83" s="25">
        <f t="shared" si="334"/>
        <v>0</v>
      </c>
      <c r="NN83" s="25">
        <f t="shared" si="421"/>
        <v>68.2</v>
      </c>
      <c r="NO83" s="25">
        <f t="shared" si="335"/>
        <v>0</v>
      </c>
      <c r="NP83" s="25">
        <f t="shared" si="336"/>
        <v>0</v>
      </c>
      <c r="NQ83" s="25">
        <f t="shared" si="422"/>
        <v>0</v>
      </c>
      <c r="NR83" s="25">
        <f t="shared" si="337"/>
        <v>0</v>
      </c>
      <c r="NS83" s="25">
        <f t="shared" si="338"/>
        <v>0</v>
      </c>
      <c r="NT83" s="25">
        <f t="shared" si="423"/>
        <v>0</v>
      </c>
      <c r="NU83" s="25">
        <f t="shared" si="339"/>
        <v>0</v>
      </c>
      <c r="NV83" s="25">
        <f t="shared" si="340"/>
        <v>0</v>
      </c>
      <c r="NW83" s="25">
        <f t="shared" si="424"/>
        <v>0</v>
      </c>
      <c r="NX83" s="25">
        <f t="shared" si="425"/>
        <v>68.2</v>
      </c>
      <c r="NY83" s="25">
        <f t="shared" si="425"/>
        <v>0</v>
      </c>
      <c r="NZ83" s="25">
        <f t="shared" si="426"/>
        <v>68.2</v>
      </c>
      <c r="OA83" s="25">
        <f t="shared" si="427"/>
        <v>33.61</v>
      </c>
      <c r="OB83" s="25">
        <f t="shared" si="427"/>
        <v>0</v>
      </c>
      <c r="OC83" s="25">
        <f t="shared" si="428"/>
        <v>33.61</v>
      </c>
      <c r="OD83" s="25">
        <f t="shared" si="429"/>
        <v>68.2</v>
      </c>
      <c r="OE83" s="25">
        <f t="shared" si="429"/>
        <v>0</v>
      </c>
      <c r="OF83" s="25">
        <f t="shared" si="429"/>
        <v>68.2</v>
      </c>
      <c r="OG83" s="25">
        <f t="shared" si="341"/>
        <v>0</v>
      </c>
      <c r="OH83" s="25">
        <f t="shared" si="342"/>
        <v>0</v>
      </c>
      <c r="OI83" s="25">
        <f t="shared" si="343"/>
        <v>0</v>
      </c>
      <c r="OJ83" s="25">
        <f t="shared" si="344"/>
        <v>0</v>
      </c>
      <c r="OK83" s="25">
        <f t="shared" si="345"/>
        <v>0</v>
      </c>
      <c r="OL83" s="25">
        <f t="shared" si="346"/>
        <v>0</v>
      </c>
      <c r="OM83" s="25">
        <f t="shared" si="430"/>
        <v>0</v>
      </c>
      <c r="ON83" s="25">
        <f t="shared" si="430"/>
        <v>0</v>
      </c>
      <c r="OO83" s="25">
        <f t="shared" si="430"/>
        <v>0</v>
      </c>
      <c r="OP83" s="25">
        <f t="shared" si="347"/>
        <v>0</v>
      </c>
      <c r="OQ83" s="25">
        <f t="shared" si="348"/>
        <v>0</v>
      </c>
      <c r="OR83" s="25">
        <f t="shared" si="431"/>
        <v>0</v>
      </c>
      <c r="OS83" s="19">
        <v>536688.81000000006</v>
      </c>
      <c r="OT83" s="19">
        <v>2370663.2599999998</v>
      </c>
    </row>
    <row r="84" spans="1:410" ht="33" customHeight="1" x14ac:dyDescent="0.25">
      <c r="A84" s="18"/>
      <c r="B84" s="18" t="s">
        <v>850</v>
      </c>
      <c r="C84" s="18">
        <v>2319.85</v>
      </c>
      <c r="D84" s="16" t="e">
        <f>_xlfn.IFNA(INDEX(#REF!,MATCH(E84,#REF!,0)),0)</f>
        <v>#REF!</v>
      </c>
      <c r="E84" s="18" t="s">
        <v>863</v>
      </c>
      <c r="F84" s="16" t="s">
        <v>765</v>
      </c>
      <c r="G84" s="16" t="s">
        <v>766</v>
      </c>
      <c r="H84" s="16" t="s">
        <v>767</v>
      </c>
      <c r="I84" s="16" t="s">
        <v>768</v>
      </c>
      <c r="J84" s="16" t="s">
        <v>769</v>
      </c>
      <c r="K84" s="16" t="s">
        <v>770</v>
      </c>
      <c r="L84" s="16" t="s">
        <v>771</v>
      </c>
      <c r="M84" s="18">
        <v>1.64</v>
      </c>
      <c r="N84" s="18">
        <v>1.94</v>
      </c>
      <c r="O84" s="18">
        <v>2.04</v>
      </c>
      <c r="P84" s="18">
        <v>2.34</v>
      </c>
      <c r="Q84" s="18">
        <v>0.1</v>
      </c>
      <c r="R84" s="18">
        <v>1.8399999999999999</v>
      </c>
      <c r="S84" s="18">
        <v>2.14</v>
      </c>
      <c r="T84" s="18">
        <v>0.2</v>
      </c>
      <c r="U84" s="18">
        <v>0</v>
      </c>
      <c r="V84" s="18">
        <v>0</v>
      </c>
      <c r="W84" s="18">
        <v>0</v>
      </c>
      <c r="X84" s="18">
        <v>1.64</v>
      </c>
      <c r="Y84" s="18">
        <v>1.9</v>
      </c>
      <c r="Z84" s="20">
        <f t="shared" si="349"/>
        <v>2.1</v>
      </c>
      <c r="AA84" s="18">
        <v>0.22</v>
      </c>
      <c r="AB84" s="18">
        <v>0</v>
      </c>
      <c r="AC84" s="18">
        <v>0</v>
      </c>
      <c r="AD84" s="18">
        <v>0</v>
      </c>
      <c r="AE84" s="18">
        <v>0</v>
      </c>
      <c r="AF84" s="18">
        <v>0</v>
      </c>
      <c r="AG84" s="18">
        <v>1.2</v>
      </c>
      <c r="AH84" s="18">
        <v>1.5</v>
      </c>
      <c r="AI84" s="20">
        <f t="shared" si="350"/>
        <v>2.25</v>
      </c>
      <c r="AJ84" s="18">
        <v>0</v>
      </c>
      <c r="AK84" s="18">
        <v>0</v>
      </c>
      <c r="AL84" s="20">
        <f t="shared" si="351"/>
        <v>0</v>
      </c>
      <c r="AM84" s="18">
        <v>1.64</v>
      </c>
      <c r="AN84" s="18">
        <v>1.5</v>
      </c>
      <c r="AO84" s="18">
        <v>0.15</v>
      </c>
      <c r="AP84" s="18">
        <v>0.22</v>
      </c>
      <c r="AQ84" s="18">
        <v>1.64</v>
      </c>
      <c r="AR84" s="18">
        <v>1.72</v>
      </c>
      <c r="AS84" s="18">
        <v>0.12</v>
      </c>
      <c r="AT84" s="18">
        <v>0.11</v>
      </c>
      <c r="AU84" s="18">
        <v>0</v>
      </c>
      <c r="AV84" s="18">
        <v>1</v>
      </c>
      <c r="AW84" s="18">
        <v>0</v>
      </c>
      <c r="AX84" s="18">
        <v>0</v>
      </c>
      <c r="AY84" s="18">
        <v>0</v>
      </c>
      <c r="AZ84" s="18">
        <v>0</v>
      </c>
      <c r="BA84" s="18">
        <v>0</v>
      </c>
      <c r="BB84" s="18">
        <v>0</v>
      </c>
      <c r="BC84" s="18">
        <v>0</v>
      </c>
      <c r="BD84" s="18">
        <v>0</v>
      </c>
      <c r="BE84" s="18">
        <v>2</v>
      </c>
      <c r="BF84" s="18">
        <v>0</v>
      </c>
      <c r="BG84" s="18">
        <v>0</v>
      </c>
      <c r="BH84" s="18">
        <v>0</v>
      </c>
      <c r="BI84" s="18">
        <v>0</v>
      </c>
      <c r="BJ84" s="18">
        <v>0</v>
      </c>
      <c r="BK84" s="18">
        <v>0</v>
      </c>
      <c r="BL84" s="18">
        <v>0</v>
      </c>
      <c r="BM84" s="18">
        <v>0</v>
      </c>
      <c r="BN84" s="18">
        <v>0</v>
      </c>
      <c r="BO84" s="18">
        <v>0</v>
      </c>
      <c r="BP84" s="18">
        <v>0</v>
      </c>
      <c r="BQ84" s="18">
        <v>0</v>
      </c>
      <c r="BR84" s="18">
        <v>0</v>
      </c>
      <c r="BS84" s="18">
        <v>0</v>
      </c>
      <c r="BT84" s="18">
        <v>0</v>
      </c>
      <c r="BU84" s="18">
        <v>0</v>
      </c>
      <c r="BV84" s="18">
        <v>0</v>
      </c>
      <c r="BW84" s="18">
        <v>0</v>
      </c>
      <c r="BX84" s="18">
        <v>0</v>
      </c>
      <c r="BY84" s="18">
        <v>0</v>
      </c>
      <c r="BZ84" s="18">
        <v>0</v>
      </c>
      <c r="CA84" s="16" t="e">
        <f>_xlfn.IFNA(IF(RIGHT(D84,2)="=G",0,INDEX(#REF!,MATCH(E84,#REF!,0))),0)</f>
        <v>#REF!</v>
      </c>
      <c r="CB84" s="16" t="s">
        <v>776</v>
      </c>
      <c r="CC84" s="18">
        <v>0</v>
      </c>
      <c r="CD84" s="18">
        <v>0</v>
      </c>
      <c r="CE84" s="18">
        <v>1.4</v>
      </c>
      <c r="CF84" s="18">
        <v>0.85</v>
      </c>
      <c r="CG84" s="18">
        <v>0.12</v>
      </c>
      <c r="CH84" s="18">
        <v>2</v>
      </c>
      <c r="CI84" s="16" t="s">
        <v>98</v>
      </c>
      <c r="CJ84" s="18">
        <v>0</v>
      </c>
      <c r="CK84" s="20">
        <f t="shared" si="217"/>
        <v>1.86</v>
      </c>
      <c r="CL84" s="20">
        <f t="shared" si="352"/>
        <v>1.86</v>
      </c>
      <c r="CM84" s="18">
        <v>24.53</v>
      </c>
      <c r="CN84" s="18">
        <v>27.69</v>
      </c>
      <c r="CO84" s="18">
        <v>26.851000000000003</v>
      </c>
      <c r="CP84" s="22">
        <f t="shared" si="218"/>
        <v>26.85</v>
      </c>
      <c r="CQ84" s="22">
        <f t="shared" si="219"/>
        <v>24.99</v>
      </c>
      <c r="CR84" s="22">
        <f t="shared" si="353"/>
        <v>1.86</v>
      </c>
      <c r="CS84" s="22">
        <f t="shared" si="220"/>
        <v>25.09</v>
      </c>
      <c r="CT84" s="22">
        <f t="shared" si="221"/>
        <v>25.29</v>
      </c>
      <c r="CU84" s="18">
        <v>25.29</v>
      </c>
      <c r="CV84" s="22">
        <f t="shared" si="354"/>
        <v>2.1</v>
      </c>
      <c r="CW84" s="22">
        <f t="shared" si="222"/>
        <v>0</v>
      </c>
      <c r="CX84" s="22">
        <f t="shared" si="223"/>
        <v>0</v>
      </c>
      <c r="CY84" s="22">
        <f t="shared" si="224"/>
        <v>27.42</v>
      </c>
      <c r="CZ84" s="22">
        <f t="shared" si="225"/>
        <v>27.57</v>
      </c>
      <c r="DA84" s="18">
        <v>27.69</v>
      </c>
      <c r="DB84" s="20">
        <f t="shared" si="355"/>
        <v>2.7</v>
      </c>
      <c r="DC84" s="20">
        <f t="shared" si="356"/>
        <v>0.84</v>
      </c>
      <c r="DD84" s="20">
        <f t="shared" si="357"/>
        <v>1.8600000000000003</v>
      </c>
      <c r="DE84" s="20">
        <f t="shared" si="226"/>
        <v>0.1</v>
      </c>
      <c r="DF84" s="20">
        <f t="shared" si="227"/>
        <v>0.2</v>
      </c>
      <c r="DG84" s="20">
        <f t="shared" si="228"/>
        <v>1.56</v>
      </c>
      <c r="DH84" s="20">
        <f t="shared" si="229"/>
        <v>0</v>
      </c>
      <c r="DI84" s="20">
        <f t="shared" si="230"/>
        <v>0</v>
      </c>
      <c r="DJ84" s="20">
        <f t="shared" si="231"/>
        <v>0</v>
      </c>
      <c r="DK84" s="20">
        <f t="shared" si="358"/>
        <v>1.86</v>
      </c>
      <c r="DL84" s="20">
        <f t="shared" si="359"/>
        <v>0</v>
      </c>
      <c r="DM84" s="20">
        <f t="shared" si="360"/>
        <v>0</v>
      </c>
      <c r="DN84" s="20">
        <f t="shared" si="361"/>
        <v>0</v>
      </c>
      <c r="DO84" s="18">
        <v>2.54</v>
      </c>
      <c r="DP84" s="18">
        <v>0</v>
      </c>
      <c r="DQ84" s="18">
        <v>1</v>
      </c>
      <c r="DR84" s="18">
        <v>1</v>
      </c>
      <c r="DS84" s="25">
        <f t="shared" si="362"/>
        <v>2.54</v>
      </c>
      <c r="DT84" s="25">
        <f t="shared" si="363"/>
        <v>0</v>
      </c>
      <c r="DU84" s="25">
        <f t="shared" si="364"/>
        <v>4.72</v>
      </c>
      <c r="DV84" s="25">
        <f t="shared" si="365"/>
        <v>0</v>
      </c>
      <c r="DW84" s="25">
        <f t="shared" si="366"/>
        <v>4.72</v>
      </c>
      <c r="DX84" s="25">
        <f t="shared" si="367"/>
        <v>9.6300000000000008</v>
      </c>
      <c r="DY84" s="25">
        <f t="shared" si="368"/>
        <v>0</v>
      </c>
      <c r="DZ84" s="25">
        <f t="shared" si="369"/>
        <v>9.6300000000000008</v>
      </c>
      <c r="EA84" s="25">
        <f t="shared" si="370"/>
        <v>6.23</v>
      </c>
      <c r="EB84" s="25">
        <f t="shared" si="371"/>
        <v>0</v>
      </c>
      <c r="EC84" s="25">
        <f t="shared" si="372"/>
        <v>6.23</v>
      </c>
      <c r="ED84" s="25">
        <f t="shared" si="373"/>
        <v>3.4</v>
      </c>
      <c r="EE84" s="25">
        <f t="shared" si="373"/>
        <v>0</v>
      </c>
      <c r="EF84" s="25">
        <f t="shared" si="374"/>
        <v>3.4</v>
      </c>
      <c r="EG84" s="25">
        <f t="shared" si="375"/>
        <v>6.23</v>
      </c>
      <c r="EH84" s="25">
        <f t="shared" si="375"/>
        <v>0</v>
      </c>
      <c r="EI84" s="25">
        <f t="shared" si="376"/>
        <v>6.23</v>
      </c>
      <c r="EJ84" s="18">
        <v>2319.85</v>
      </c>
      <c r="EK84" s="18">
        <v>2281.15</v>
      </c>
      <c r="EL84" s="18" t="s">
        <v>863</v>
      </c>
      <c r="EM84" s="18" t="s">
        <v>864</v>
      </c>
      <c r="EN84" s="16" t="s">
        <v>774</v>
      </c>
      <c r="EO84" s="16" t="s">
        <v>132</v>
      </c>
      <c r="EP84" s="16" t="e">
        <f>IF(OR(EN84="Cống tròn",EN84="Cống hộp",EN84="Ống nhựa"),INDEX(#REF!,MATCH(E84,#REF!,0)),IF(OR(EN84="Rãnh xây",EN84="Rãnh bê tông"),INDEX(#REF!,MATCH(E84,#REF!,0)),0))</f>
        <v>#REF!</v>
      </c>
      <c r="EQ84" s="18">
        <v>37.499999999999815</v>
      </c>
      <c r="ER84" s="18">
        <v>1</v>
      </c>
      <c r="ES84" s="25">
        <f t="shared" si="377"/>
        <v>37</v>
      </c>
      <c r="ET84" s="1" t="e">
        <f>_xlfn.IFNA(IF(EN84="Cống tròn",INDEX(#REF!,MATCH(E84,#REF!,0)),IF(EN84="Cống hộp",INDEX(#REF!,MATCH(E84,#REF!,0)),EU84&amp;" ,"&amp;EV84)),0)</f>
        <v>#REF!</v>
      </c>
      <c r="EU84" s="16" t="s">
        <v>769</v>
      </c>
      <c r="EV84" s="16" t="s">
        <v>775</v>
      </c>
      <c r="EW84" s="16" t="e">
        <f>_xlfn.IFNA(INDEX(#REF!,MATCH(E84,#REF!,0)),0)</f>
        <v>#REF!</v>
      </c>
      <c r="EX84" s="16"/>
      <c r="EY84" s="18">
        <v>0</v>
      </c>
      <c r="EZ84" s="18">
        <v>0</v>
      </c>
      <c r="FA84" s="18">
        <v>0</v>
      </c>
      <c r="FB84" s="19">
        <v>0</v>
      </c>
      <c r="FC84" s="19">
        <v>0</v>
      </c>
      <c r="FD84" s="25">
        <f t="shared" si="232"/>
        <v>0</v>
      </c>
      <c r="FE84" s="25">
        <f t="shared" si="378"/>
        <v>0</v>
      </c>
      <c r="FF84" s="18">
        <v>0.1</v>
      </c>
      <c r="FG84" s="18">
        <v>2</v>
      </c>
      <c r="FH84" s="18">
        <v>1</v>
      </c>
      <c r="FI84" s="25">
        <f t="shared" si="379"/>
        <v>1.2</v>
      </c>
      <c r="FJ84" s="18">
        <v>0</v>
      </c>
      <c r="FK84" s="18">
        <v>0</v>
      </c>
      <c r="FL84" s="18">
        <v>0.2</v>
      </c>
      <c r="FM84" s="18">
        <v>1.4</v>
      </c>
      <c r="FN84" s="18">
        <v>0</v>
      </c>
      <c r="FO84" s="25">
        <f t="shared" si="380"/>
        <v>1.4</v>
      </c>
      <c r="FP84" s="18">
        <v>1.4999999999999999E-2</v>
      </c>
      <c r="FQ84" s="18">
        <v>1</v>
      </c>
      <c r="FR84" s="25">
        <f t="shared" si="233"/>
        <v>36</v>
      </c>
      <c r="FS84" s="25">
        <f t="shared" si="234"/>
        <v>0.52500000000000002</v>
      </c>
      <c r="FT84" s="25">
        <f t="shared" si="235"/>
        <v>36.524999999999999</v>
      </c>
      <c r="FU84" s="25">
        <f t="shared" si="236"/>
        <v>-0.97499999999981668</v>
      </c>
      <c r="FV84" s="25" t="str">
        <f t="shared" si="381"/>
        <v>Thêm 01</v>
      </c>
      <c r="FW84" s="25">
        <f t="shared" si="382"/>
        <v>0.04</v>
      </c>
      <c r="FX84" s="16"/>
      <c r="FY84" s="16"/>
      <c r="FZ84" s="16"/>
      <c r="GA84" s="16"/>
      <c r="GB84" s="19">
        <v>0</v>
      </c>
      <c r="GC84" s="19">
        <v>0</v>
      </c>
      <c r="GD84" s="19">
        <v>0</v>
      </c>
      <c r="GE84" s="19">
        <v>0</v>
      </c>
      <c r="GF84" s="19">
        <v>0</v>
      </c>
      <c r="GG84" s="19">
        <v>0</v>
      </c>
      <c r="GH84" s="19">
        <v>0</v>
      </c>
      <c r="GI84" s="19">
        <v>0</v>
      </c>
      <c r="GJ84" s="19">
        <v>0</v>
      </c>
      <c r="GK84" s="19">
        <v>0</v>
      </c>
      <c r="GL84" s="25">
        <f t="shared" si="237"/>
        <v>0</v>
      </c>
      <c r="GM84" s="25">
        <f t="shared" si="383"/>
        <v>0</v>
      </c>
      <c r="GN84" s="19">
        <v>0</v>
      </c>
      <c r="GO84" s="19">
        <v>0</v>
      </c>
      <c r="GP84" s="19">
        <v>0</v>
      </c>
      <c r="GQ84" s="19">
        <v>0</v>
      </c>
      <c r="GR84" s="1" t="e">
        <f>_xlfn.IFNA(INDEX(#REF!,MATCH(E84,#REF!,0)),0)</f>
        <v>#REF!</v>
      </c>
      <c r="GS84" s="16"/>
      <c r="GT84" s="18">
        <v>0</v>
      </c>
      <c r="GU84" s="18">
        <v>0</v>
      </c>
      <c r="GV84" s="18">
        <v>0</v>
      </c>
      <c r="GW84" s="18">
        <v>0</v>
      </c>
      <c r="GX84" s="25">
        <f t="shared" si="238"/>
        <v>0</v>
      </c>
      <c r="GY84" s="25">
        <f t="shared" si="239"/>
        <v>0</v>
      </c>
      <c r="GZ84" s="25">
        <f t="shared" si="384"/>
        <v>0</v>
      </c>
      <c r="HA84" s="1" t="e" cm="1">
        <f t="array" ref="HA84">INDEX(#REF!,MATCH(EJ84&amp;EK84&amp;HD84&amp;HE84&amp;HF84,#REF!&amp;#REF!&amp;#REF!&amp;#REF!&amp;#REF!,0))</f>
        <v>#REF!</v>
      </c>
      <c r="HB84" s="16"/>
      <c r="HC84" s="25">
        <f t="shared" si="385"/>
        <v>0</v>
      </c>
      <c r="HD84" s="18">
        <v>0</v>
      </c>
      <c r="HE84" s="18">
        <v>0</v>
      </c>
      <c r="HF84" s="18">
        <v>0</v>
      </c>
      <c r="HG84" s="1" t="e" cm="1">
        <f t="array" ref="HG84">INDEX(#REF!,MATCH(EJ84&amp;EK84&amp;HJ84&amp;HK84&amp;HL84,#REF!&amp;#REF!&amp;#REF!&amp;#REF!&amp;#REF!,0))</f>
        <v>#REF!</v>
      </c>
      <c r="HH84" s="16"/>
      <c r="HI84" s="25">
        <f t="shared" si="386"/>
        <v>0</v>
      </c>
      <c r="HJ84" s="25">
        <f t="shared" si="387"/>
        <v>0</v>
      </c>
      <c r="HK84" s="19">
        <v>0</v>
      </c>
      <c r="HL84" s="19">
        <v>0</v>
      </c>
      <c r="HM84" s="18">
        <v>0.01</v>
      </c>
      <c r="HN84" s="18">
        <v>1</v>
      </c>
      <c r="HO84" s="25">
        <f t="shared" si="388"/>
        <v>0</v>
      </c>
      <c r="HP84" s="25">
        <f t="shared" si="389"/>
        <v>0</v>
      </c>
      <c r="HQ84" s="25">
        <f t="shared" si="390"/>
        <v>0</v>
      </c>
      <c r="HR84" s="25">
        <f t="shared" si="391"/>
        <v>0</v>
      </c>
      <c r="HS84" s="25">
        <f t="shared" si="392"/>
        <v>0</v>
      </c>
      <c r="HT84" s="19">
        <v>0</v>
      </c>
      <c r="HU84" s="19">
        <v>0</v>
      </c>
      <c r="HV84" s="19">
        <v>0</v>
      </c>
      <c r="HW84" s="25">
        <f t="shared" si="393"/>
        <v>0</v>
      </c>
      <c r="HX84" s="19">
        <v>0</v>
      </c>
      <c r="HY84" s="19">
        <v>0</v>
      </c>
      <c r="HZ84" s="18">
        <v>26.85</v>
      </c>
      <c r="IA84" s="20">
        <f>ROUND(IF(EN84="Cống tròn",IF(EN84="Cống tròn",IF(EU84="Không có móng",IQ84-FF84,IF(EU84="Đế",IP84-FN84,IF(OR(EU84="Móng bê tông",EU84="Móng bê tông kết hợp đế"),II84-FJ84,0))),0),IF(EN84="Cống hộp",IF(AND(EN84="Cống hộp",EU84="Không có móng"),IQ84-GF84,IF(AND(EN84="Cống hộp",EU84="Móng bê tông"),IJ84-GB84,0)),IF(OR(EN84="Rãnh xây",EN84="Rãnh bê tông"),IF(OR(EN84="Rãnh xây",EN84="Rãnh bê tông"),IK84-GB84,0),IF(EN84="Ống nhựa",IF(AND(EN84="Ống nhựa",EU84="Không đắp cát"),IQ84-HT84,IF(AND(EN84="Ống nhựa",EU84="Đắp cát"),IH84-HX84,0)),IF(EN84="Rãnh thang",IF(EN84="Rãnh thang",IF(EU84="Móng bê tông",#REF!-#REF!,IQ84),0),0))))),2)</f>
        <v>25.29</v>
      </c>
      <c r="IB84" s="20">
        <f t="shared" si="394"/>
        <v>1.5600000000000023</v>
      </c>
      <c r="IC84" s="20">
        <f t="shared" si="240"/>
        <v>25.29</v>
      </c>
      <c r="ID84" s="20">
        <f t="shared" si="241"/>
        <v>0</v>
      </c>
      <c r="IE84" s="20">
        <f t="shared" si="242"/>
        <v>0</v>
      </c>
      <c r="IF84" s="20">
        <f t="shared" si="243"/>
        <v>0</v>
      </c>
      <c r="IG84" s="20">
        <f>IF(EN84="Rãnh thang",IF(AND(EN84="Rãnh thang",EU84="Móng bê tông"),IQ84-#REF!,0),IF(EN84="Ống nhựa",IF(AND(EN84="Ống nhựa",EU84="Đắp cát"),IQ84-HT84,0),IF(EN84="Cống tròn",IF(EN84="Cống tròn",IF(OR(EU84="Móng bê tông",EU84="Móng bê tông kết hợp đế"),IM84-FL84,0),0),IF(EN84="Cống hộp",IF(AND(EN84="Cống hộp",EU84="Móng bê tông"),IN84-GD84,0),IF(OR(EN84="Rãnh xây",EN84="Rãnh bê tông"),IF(AND(EN84="Rãnh xây",EU84="Móng bê tông"),IO84-GD84,IF(AND(EN84="Rãnh bê tông",EU84="Móng bê tông"),IO84-GD84,0)),0)))))</f>
        <v>25.29</v>
      </c>
      <c r="IH84" s="20">
        <f t="shared" si="244"/>
        <v>0</v>
      </c>
      <c r="II84" s="20">
        <f t="shared" si="245"/>
        <v>25.29</v>
      </c>
      <c r="IJ84" s="20">
        <f t="shared" si="246"/>
        <v>0</v>
      </c>
      <c r="IK84" s="20">
        <f t="shared" si="247"/>
        <v>0</v>
      </c>
      <c r="IL84" s="20">
        <f t="shared" si="248"/>
        <v>25.49</v>
      </c>
      <c r="IM84" s="20">
        <f t="shared" si="249"/>
        <v>25.49</v>
      </c>
      <c r="IN84" s="20">
        <f t="shared" si="250"/>
        <v>0</v>
      </c>
      <c r="IO84" s="20">
        <f t="shared" si="251"/>
        <v>0</v>
      </c>
      <c r="IP84" s="20">
        <f t="shared" si="252"/>
        <v>0</v>
      </c>
      <c r="IQ84" s="18">
        <v>25.59</v>
      </c>
      <c r="IR84" s="25">
        <f t="shared" si="395"/>
        <v>0</v>
      </c>
      <c r="IS84" s="25">
        <f t="shared" si="253"/>
        <v>0</v>
      </c>
      <c r="IT84" s="25">
        <f t="shared" si="254"/>
        <v>0</v>
      </c>
      <c r="IU84" s="25">
        <f>ROUND(IF(EN84="Cống tròn",IF(EN84="Cống tròn",IV84+FF84,0),IF(EN84="Cống hộp",IF(EN84="Cống hộp",IV84+GP84,0),IF(OR(EN84="Rãnh xây",EN84="Rãnh bê tông"),IF(OR(EN84="Rãnh xây",EN84="Rãnh bê tông"),IV84+GP84,0),IF(EN84="ống nhựa",IF(EN84="Ống nhựa",IV84+HT84,0),IF(EN84="Rãnh thang",IF(EN84="Rãnh thang",IQ84+#REF!,0),0))))),2)</f>
        <v>26.55</v>
      </c>
      <c r="IV84" s="18">
        <v>26.45</v>
      </c>
      <c r="IW84" s="25">
        <f t="shared" si="255"/>
        <v>26.55</v>
      </c>
      <c r="IX84" s="25">
        <f t="shared" si="256"/>
        <v>0</v>
      </c>
      <c r="IY84" s="25">
        <f t="shared" si="257"/>
        <v>0</v>
      </c>
      <c r="IZ84" s="25">
        <f t="shared" si="258"/>
        <v>0</v>
      </c>
      <c r="JA84" s="25">
        <f t="shared" si="259"/>
        <v>0</v>
      </c>
      <c r="JB84" s="18">
        <v>26.71</v>
      </c>
      <c r="JC84" s="20">
        <f>ROUND(IF(EN84="Cống tròn",IF(EN84="Cống tròn",IF(EU84="Không có móng",JS84-FF84,IF(EU84="Đế",JR84-FN84,IF(OR(EU84="Móng bê tông",EU84="Móng bê tông kết hợp đế"),JK84-FJ84,0))),0),IF(EN84="Cống hộp",IF(AND(EN84="Cống hộp",EU84="Không có móng"),JS84-GF84,IF(AND(EN84="Cống hộp",EU84="Móng bê tông"),JL84-GB84,0)),IF(OR(EN84="Rãnh xây",EN84="Rãnh bê tông"),IF(OR(EN84="Rãnh xây",EN84="Rãnh bê tông"),JM84-GB84,0),IF(EN84="Ống nhựa",IF(AND(EN84="Ống nhựa",EU84="Không đắp cát"),JS84-HT84,IF(AND(EN84="Ống nhựa",EU84="Đắp cát"),JJ84-HX84,0)),IF(EN84="Rãnh thang",IF(EN84="Rãnh thang",IF(EU84="Móng bê tông",#REF!-#REF!,JS84),0),0))))),2)</f>
        <v>25.15</v>
      </c>
      <c r="JD84" s="20">
        <f t="shared" si="396"/>
        <v>1.5600000000000023</v>
      </c>
      <c r="JE84" s="20">
        <f t="shared" si="260"/>
        <v>25.15</v>
      </c>
      <c r="JF84" s="20">
        <f t="shared" si="261"/>
        <v>0</v>
      </c>
      <c r="JG84" s="20">
        <f t="shared" si="262"/>
        <v>0</v>
      </c>
      <c r="JH84" s="20">
        <f t="shared" si="263"/>
        <v>0</v>
      </c>
      <c r="JI84" s="20">
        <f>IF(EN84="Rãnh thang",IF(AND(EN84="Rãnh thang",EU84="Móng bê tông"),JS84-#REF!,0),IF(EN84="Ống nhựa",IF(AND(EN84="Ống nhựa",EU84="Đắp cát"),JS84-HT84,0),IF(EN84="Cống tròn",IF(EN84="Cống tròn",IF(OR(EU84="Móng bê tông",EU84="Móng bê tông kết hợp đế"),JO84-FL84,0),0),IF(EN84="Cống hộp",IF(AND(EN84="Cống hộp",EU84="Móng bê tông"),JP84-GD84,0),IF(OR(EN84="Rãnh xây",EN84="Rãnh bê tông"),IF(AND(EN84="Rãnh xây",EU84="Móng bê tông"),JQ84-GD84,IF(AND(EN84="Rãnh bê tông",EU84="Móng bê tông"),JQ84-GD84,0)),0)))))</f>
        <v>25.15</v>
      </c>
      <c r="JJ84" s="20">
        <f t="shared" si="264"/>
        <v>0</v>
      </c>
      <c r="JK84" s="20">
        <f t="shared" si="265"/>
        <v>25.15</v>
      </c>
      <c r="JL84" s="20">
        <f t="shared" si="266"/>
        <v>0</v>
      </c>
      <c r="JM84" s="20">
        <f t="shared" si="267"/>
        <v>0</v>
      </c>
      <c r="JN84" s="20">
        <f t="shared" si="268"/>
        <v>25.349999999999998</v>
      </c>
      <c r="JO84" s="20">
        <f t="shared" si="269"/>
        <v>25.349999999999998</v>
      </c>
      <c r="JP84" s="20">
        <f t="shared" si="270"/>
        <v>0</v>
      </c>
      <c r="JQ84" s="20">
        <f t="shared" si="271"/>
        <v>0</v>
      </c>
      <c r="JR84" s="20">
        <f t="shared" si="272"/>
        <v>0</v>
      </c>
      <c r="JS84" s="26">
        <v>25.45</v>
      </c>
      <c r="JT84" s="25">
        <f t="shared" si="397"/>
        <v>0</v>
      </c>
      <c r="JU84" s="25">
        <f t="shared" si="273"/>
        <v>0</v>
      </c>
      <c r="JV84" s="25">
        <f t="shared" si="274"/>
        <v>0</v>
      </c>
      <c r="JW84" s="25">
        <f>ROUND(IF(EN84="Cống tròn",IF(EN84="Cống tròn",JX84+FF84,0),IF(EN84="Cống hộp",IF(EN84="Cống hộp",JX84+GP84,0),IF(OR(EN84="Rãnh xây",EN84="Rãnh bê tông"),IF(OR(EN84="Rãnh xây",EN84="Rãnh bê tông"),JX84+GP84,0),IF(EN84="ống nhựa",IF(EN84="Ống nhựa",JX84+HT84,0),IF(EN84="Rãnh thang",IF(EN84="Rãnh thang",JS84+#REF!,0),0))))),2)</f>
        <v>26.55</v>
      </c>
      <c r="JX84" s="27">
        <v>26.45</v>
      </c>
      <c r="JY84" s="25">
        <f t="shared" si="275"/>
        <v>26.55</v>
      </c>
      <c r="JZ84" s="25">
        <f t="shared" si="276"/>
        <v>0</v>
      </c>
      <c r="KA84" s="25">
        <f t="shared" si="277"/>
        <v>0</v>
      </c>
      <c r="KB84" s="25">
        <f t="shared" si="278"/>
        <v>0</v>
      </c>
      <c r="KC84" s="25">
        <f t="shared" si="279"/>
        <v>0</v>
      </c>
      <c r="KD84" s="28" t="s">
        <v>98</v>
      </c>
      <c r="KE84" s="27">
        <v>0</v>
      </c>
      <c r="KF84" s="25">
        <f t="shared" si="280"/>
        <v>1.5600000000000023</v>
      </c>
      <c r="KG84" s="25">
        <f t="shared" si="398"/>
        <v>1.5600000000000023</v>
      </c>
      <c r="KH84" s="27">
        <v>0</v>
      </c>
      <c r="KI84" s="25">
        <f t="shared" si="281"/>
        <v>1.5600000000000023</v>
      </c>
      <c r="KJ84" s="25">
        <f t="shared" si="399"/>
        <v>1.5600000000000023</v>
      </c>
      <c r="KK84" s="25">
        <f t="shared" si="282"/>
        <v>0</v>
      </c>
      <c r="KL84" s="25">
        <f t="shared" si="283"/>
        <v>0</v>
      </c>
      <c r="KM84" s="25">
        <f t="shared" si="400"/>
        <v>0</v>
      </c>
      <c r="KN84" s="25">
        <f t="shared" si="284"/>
        <v>0</v>
      </c>
      <c r="KO84" s="25">
        <f t="shared" si="285"/>
        <v>0</v>
      </c>
      <c r="KP84" s="25">
        <f t="shared" si="401"/>
        <v>0</v>
      </c>
      <c r="KQ84" s="25">
        <f t="shared" si="286"/>
        <v>0.2</v>
      </c>
      <c r="KR84" s="25">
        <f t="shared" si="287"/>
        <v>0.2</v>
      </c>
      <c r="KS84" s="25">
        <f t="shared" si="402"/>
        <v>0.2</v>
      </c>
      <c r="KT84" s="25">
        <f t="shared" si="288"/>
        <v>0</v>
      </c>
      <c r="KU84" s="25">
        <f t="shared" si="289"/>
        <v>0</v>
      </c>
      <c r="KV84" s="25">
        <f t="shared" si="403"/>
        <v>0</v>
      </c>
      <c r="KW84" s="25">
        <f t="shared" si="290"/>
        <v>0</v>
      </c>
      <c r="KX84" s="25">
        <f t="shared" si="291"/>
        <v>0</v>
      </c>
      <c r="KY84" s="25">
        <f t="shared" si="404"/>
        <v>0</v>
      </c>
      <c r="KZ84" s="25">
        <f t="shared" si="292"/>
        <v>0</v>
      </c>
      <c r="LA84" s="25">
        <f t="shared" si="293"/>
        <v>0</v>
      </c>
      <c r="LB84" s="25">
        <f t="shared" si="405"/>
        <v>0</v>
      </c>
      <c r="LC84" s="25">
        <f t="shared" si="294"/>
        <v>1.4</v>
      </c>
      <c r="LD84" s="25">
        <f t="shared" si="295"/>
        <v>1.4</v>
      </c>
      <c r="LE84" s="25">
        <f t="shared" si="406"/>
        <v>1.4</v>
      </c>
      <c r="LF84" s="25">
        <f t="shared" si="296"/>
        <v>0</v>
      </c>
      <c r="LG84" s="25">
        <f t="shared" si="297"/>
        <v>0</v>
      </c>
      <c r="LH84" s="25">
        <f t="shared" si="407"/>
        <v>0</v>
      </c>
      <c r="LI84" s="25">
        <f t="shared" si="298"/>
        <v>0</v>
      </c>
      <c r="LJ84" s="25">
        <f t="shared" si="299"/>
        <v>0</v>
      </c>
      <c r="LK84" s="25">
        <f t="shared" si="408"/>
        <v>0</v>
      </c>
      <c r="LL84" s="25">
        <f t="shared" si="300"/>
        <v>0</v>
      </c>
      <c r="LM84" s="25">
        <f t="shared" si="301"/>
        <v>0</v>
      </c>
      <c r="LN84" s="25">
        <f t="shared" si="409"/>
        <v>0</v>
      </c>
      <c r="LO84" s="25">
        <f t="shared" si="302"/>
        <v>0</v>
      </c>
      <c r="LP84" s="25">
        <f t="shared" si="303"/>
        <v>0</v>
      </c>
      <c r="LQ84" s="25">
        <f t="shared" si="410"/>
        <v>0</v>
      </c>
      <c r="LR84" s="25">
        <f t="shared" si="304"/>
        <v>0</v>
      </c>
      <c r="LS84" s="25">
        <f t="shared" si="305"/>
        <v>0</v>
      </c>
      <c r="LT84" s="25">
        <f t="shared" si="411"/>
        <v>0</v>
      </c>
      <c r="LU84" s="25">
        <f t="shared" si="306"/>
        <v>0</v>
      </c>
      <c r="LV84" s="25">
        <f t="shared" si="307"/>
        <v>0</v>
      </c>
      <c r="LW84" s="25">
        <f t="shared" si="412"/>
        <v>0</v>
      </c>
      <c r="LX84" s="25">
        <f t="shared" si="308"/>
        <v>0</v>
      </c>
      <c r="LY84" s="25">
        <f t="shared" si="309"/>
        <v>0</v>
      </c>
      <c r="LZ84" s="25">
        <f t="shared" si="413"/>
        <v>0</v>
      </c>
      <c r="MA84" s="25">
        <f t="shared" si="310"/>
        <v>0</v>
      </c>
      <c r="MB84" s="25">
        <f t="shared" si="311"/>
        <v>0</v>
      </c>
      <c r="MC84" s="25">
        <f t="shared" si="414"/>
        <v>0</v>
      </c>
      <c r="MD84" s="25">
        <f t="shared" si="312"/>
        <v>0</v>
      </c>
      <c r="ME84" s="25">
        <f t="shared" si="313"/>
        <v>0</v>
      </c>
      <c r="MF84" s="25">
        <f t="shared" si="415"/>
        <v>0</v>
      </c>
      <c r="MG84" s="25">
        <f t="shared" si="314"/>
        <v>0</v>
      </c>
      <c r="MH84" s="25">
        <f t="shared" si="315"/>
        <v>0</v>
      </c>
      <c r="MI84" s="25">
        <f t="shared" si="416"/>
        <v>0</v>
      </c>
      <c r="MJ84" s="25">
        <f t="shared" si="316"/>
        <v>0</v>
      </c>
      <c r="MK84" s="25">
        <f t="shared" si="317"/>
        <v>0</v>
      </c>
      <c r="ML84" s="25">
        <f t="shared" si="417"/>
        <v>0</v>
      </c>
      <c r="MM84" s="25">
        <f t="shared" si="318"/>
        <v>0</v>
      </c>
      <c r="MN84" s="25">
        <f t="shared" si="319"/>
        <v>0</v>
      </c>
      <c r="MO84" s="25">
        <f t="shared" si="418"/>
        <v>0</v>
      </c>
      <c r="MP84" s="25">
        <f t="shared" si="320"/>
        <v>0</v>
      </c>
      <c r="MQ84" s="25">
        <f t="shared" si="321"/>
        <v>0</v>
      </c>
      <c r="MR84" s="25">
        <f t="shared" si="419"/>
        <v>0</v>
      </c>
      <c r="MS84" s="29">
        <v>1.4</v>
      </c>
      <c r="MT84" s="29">
        <v>0</v>
      </c>
      <c r="MU84" s="29">
        <v>1</v>
      </c>
      <c r="MV84" s="29">
        <v>1</v>
      </c>
      <c r="MW84" s="25">
        <f t="shared" si="322"/>
        <v>1.4</v>
      </c>
      <c r="MX84" s="25">
        <f t="shared" si="323"/>
        <v>2.1800000000000002</v>
      </c>
      <c r="MY84" s="25">
        <f t="shared" si="324"/>
        <v>0</v>
      </c>
      <c r="MZ84" s="25">
        <f t="shared" si="325"/>
        <v>0</v>
      </c>
      <c r="NA84" s="25">
        <f t="shared" si="326"/>
        <v>1.4</v>
      </c>
      <c r="NB84" s="25">
        <f t="shared" si="327"/>
        <v>2.1800000000000002</v>
      </c>
      <c r="NC84" s="25">
        <f t="shared" si="328"/>
        <v>0</v>
      </c>
      <c r="ND84" s="25">
        <f t="shared" si="329"/>
        <v>0</v>
      </c>
      <c r="NE84" s="25">
        <f t="shared" si="420"/>
        <v>1.4</v>
      </c>
      <c r="NF84" s="25">
        <f t="shared" si="420"/>
        <v>2.1800000000000002</v>
      </c>
      <c r="NG84" s="25">
        <f t="shared" si="420"/>
        <v>0</v>
      </c>
      <c r="NH84" s="25">
        <f t="shared" si="420"/>
        <v>0</v>
      </c>
      <c r="NI84" s="25">
        <f t="shared" si="330"/>
        <v>81.75</v>
      </c>
      <c r="NJ84" s="25">
        <f t="shared" si="331"/>
        <v>0</v>
      </c>
      <c r="NK84" s="25">
        <f t="shared" si="332"/>
        <v>81.75</v>
      </c>
      <c r="NL84" s="25">
        <f t="shared" si="333"/>
        <v>68.2</v>
      </c>
      <c r="NM84" s="25">
        <f t="shared" si="334"/>
        <v>0</v>
      </c>
      <c r="NN84" s="25">
        <f t="shared" si="421"/>
        <v>68.2</v>
      </c>
      <c r="NO84" s="25">
        <f t="shared" si="335"/>
        <v>0</v>
      </c>
      <c r="NP84" s="25">
        <f t="shared" si="336"/>
        <v>0</v>
      </c>
      <c r="NQ84" s="25">
        <f t="shared" si="422"/>
        <v>0</v>
      </c>
      <c r="NR84" s="25">
        <f t="shared" si="337"/>
        <v>0</v>
      </c>
      <c r="NS84" s="25">
        <f t="shared" si="338"/>
        <v>0</v>
      </c>
      <c r="NT84" s="25">
        <f t="shared" si="423"/>
        <v>0</v>
      </c>
      <c r="NU84" s="25">
        <f t="shared" si="339"/>
        <v>0</v>
      </c>
      <c r="NV84" s="25">
        <f t="shared" si="340"/>
        <v>0</v>
      </c>
      <c r="NW84" s="25">
        <f t="shared" si="424"/>
        <v>0</v>
      </c>
      <c r="NX84" s="25">
        <f t="shared" si="425"/>
        <v>68.2</v>
      </c>
      <c r="NY84" s="25">
        <f t="shared" si="425"/>
        <v>0</v>
      </c>
      <c r="NZ84" s="25">
        <f t="shared" si="426"/>
        <v>68.2</v>
      </c>
      <c r="OA84" s="25">
        <f t="shared" si="427"/>
        <v>13.55</v>
      </c>
      <c r="OB84" s="25">
        <f t="shared" si="427"/>
        <v>0</v>
      </c>
      <c r="OC84" s="25">
        <f t="shared" si="428"/>
        <v>13.55</v>
      </c>
      <c r="OD84" s="25">
        <f t="shared" si="429"/>
        <v>68.2</v>
      </c>
      <c r="OE84" s="25">
        <f t="shared" si="429"/>
        <v>0</v>
      </c>
      <c r="OF84" s="25">
        <f t="shared" si="429"/>
        <v>68.2</v>
      </c>
      <c r="OG84" s="25">
        <f t="shared" si="341"/>
        <v>0</v>
      </c>
      <c r="OH84" s="25">
        <f t="shared" si="342"/>
        <v>0</v>
      </c>
      <c r="OI84" s="25">
        <f t="shared" si="343"/>
        <v>0</v>
      </c>
      <c r="OJ84" s="25">
        <f t="shared" si="344"/>
        <v>0</v>
      </c>
      <c r="OK84" s="25">
        <f t="shared" si="345"/>
        <v>0</v>
      </c>
      <c r="OL84" s="25">
        <f t="shared" si="346"/>
        <v>0</v>
      </c>
      <c r="OM84" s="25">
        <f t="shared" si="430"/>
        <v>0</v>
      </c>
      <c r="ON84" s="25">
        <f t="shared" si="430"/>
        <v>0</v>
      </c>
      <c r="OO84" s="25">
        <f t="shared" si="430"/>
        <v>0</v>
      </c>
      <c r="OP84" s="25">
        <f t="shared" si="347"/>
        <v>0</v>
      </c>
      <c r="OQ84" s="25">
        <f t="shared" si="348"/>
        <v>0</v>
      </c>
      <c r="OR84" s="25">
        <f t="shared" si="431"/>
        <v>0</v>
      </c>
      <c r="OS84" s="19">
        <v>536727.52</v>
      </c>
      <c r="OT84" s="19">
        <v>2370663.25</v>
      </c>
    </row>
    <row r="85" spans="1:410" ht="33" customHeight="1" x14ac:dyDescent="0.25">
      <c r="A85" s="18"/>
      <c r="B85" s="18" t="s">
        <v>850</v>
      </c>
      <c r="C85" s="18">
        <v>2281.15</v>
      </c>
      <c r="D85" s="16" t="e">
        <f>_xlfn.IFNA(INDEX(#REF!,MATCH(E85,#REF!,0)),0)</f>
        <v>#REF!</v>
      </c>
      <c r="E85" s="18" t="s">
        <v>864</v>
      </c>
      <c r="F85" s="16" t="s">
        <v>765</v>
      </c>
      <c r="G85" s="16" t="s">
        <v>766</v>
      </c>
      <c r="H85" s="16" t="s">
        <v>767</v>
      </c>
      <c r="I85" s="16" t="s">
        <v>768</v>
      </c>
      <c r="J85" s="16" t="s">
        <v>769</v>
      </c>
      <c r="K85" s="16" t="s">
        <v>770</v>
      </c>
      <c r="L85" s="16" t="s">
        <v>771</v>
      </c>
      <c r="M85" s="18">
        <v>1.64</v>
      </c>
      <c r="N85" s="18">
        <v>1.94</v>
      </c>
      <c r="O85" s="18">
        <v>2.04</v>
      </c>
      <c r="P85" s="18">
        <v>2.34</v>
      </c>
      <c r="Q85" s="18">
        <v>0.1</v>
      </c>
      <c r="R85" s="18">
        <v>1.8399999999999999</v>
      </c>
      <c r="S85" s="18">
        <v>2.14</v>
      </c>
      <c r="T85" s="18">
        <v>0.2</v>
      </c>
      <c r="U85" s="18">
        <v>0</v>
      </c>
      <c r="V85" s="18">
        <v>0</v>
      </c>
      <c r="W85" s="18">
        <v>0</v>
      </c>
      <c r="X85" s="18">
        <v>1.64</v>
      </c>
      <c r="Y85" s="18">
        <v>1.9</v>
      </c>
      <c r="Z85" s="20">
        <f t="shared" si="349"/>
        <v>2.1</v>
      </c>
      <c r="AA85" s="18">
        <v>0.22</v>
      </c>
      <c r="AB85" s="18">
        <v>0</v>
      </c>
      <c r="AC85" s="18">
        <v>0</v>
      </c>
      <c r="AD85" s="18">
        <v>0</v>
      </c>
      <c r="AE85" s="18">
        <v>0</v>
      </c>
      <c r="AF85" s="18">
        <v>0</v>
      </c>
      <c r="AG85" s="18">
        <v>1.2</v>
      </c>
      <c r="AH85" s="18">
        <v>1.5</v>
      </c>
      <c r="AI85" s="20">
        <f t="shared" si="350"/>
        <v>2.25</v>
      </c>
      <c r="AJ85" s="18">
        <v>0</v>
      </c>
      <c r="AK85" s="18">
        <v>0</v>
      </c>
      <c r="AL85" s="20">
        <f t="shared" si="351"/>
        <v>0</v>
      </c>
      <c r="AM85" s="18">
        <v>1.64</v>
      </c>
      <c r="AN85" s="18">
        <v>1.5</v>
      </c>
      <c r="AO85" s="18">
        <v>0.15</v>
      </c>
      <c r="AP85" s="18">
        <v>0.22</v>
      </c>
      <c r="AQ85" s="18">
        <v>1.64</v>
      </c>
      <c r="AR85" s="18">
        <v>1.72</v>
      </c>
      <c r="AS85" s="18">
        <v>0.12</v>
      </c>
      <c r="AT85" s="18">
        <v>0.11</v>
      </c>
      <c r="AU85" s="18">
        <v>0</v>
      </c>
      <c r="AV85" s="18">
        <v>1</v>
      </c>
      <c r="AW85" s="18">
        <v>0</v>
      </c>
      <c r="AX85" s="18">
        <v>0</v>
      </c>
      <c r="AY85" s="18">
        <v>0</v>
      </c>
      <c r="AZ85" s="18">
        <v>0</v>
      </c>
      <c r="BA85" s="18">
        <v>0</v>
      </c>
      <c r="BB85" s="18">
        <v>0</v>
      </c>
      <c r="BC85" s="18">
        <v>0</v>
      </c>
      <c r="BD85" s="18">
        <v>0</v>
      </c>
      <c r="BE85" s="18">
        <v>2</v>
      </c>
      <c r="BF85" s="18">
        <v>0</v>
      </c>
      <c r="BG85" s="18">
        <v>0</v>
      </c>
      <c r="BH85" s="18">
        <v>0</v>
      </c>
      <c r="BI85" s="18">
        <v>0</v>
      </c>
      <c r="BJ85" s="18">
        <v>0</v>
      </c>
      <c r="BK85" s="18">
        <v>0</v>
      </c>
      <c r="BL85" s="18">
        <v>0</v>
      </c>
      <c r="BM85" s="18">
        <v>0</v>
      </c>
      <c r="BN85" s="18">
        <v>0</v>
      </c>
      <c r="BO85" s="18">
        <v>0</v>
      </c>
      <c r="BP85" s="18">
        <v>0</v>
      </c>
      <c r="BQ85" s="18">
        <v>0</v>
      </c>
      <c r="BR85" s="18">
        <v>0</v>
      </c>
      <c r="BS85" s="18">
        <v>0</v>
      </c>
      <c r="BT85" s="18">
        <v>0</v>
      </c>
      <c r="BU85" s="18">
        <v>0</v>
      </c>
      <c r="BV85" s="18">
        <v>0</v>
      </c>
      <c r="BW85" s="18">
        <v>0</v>
      </c>
      <c r="BX85" s="18">
        <v>0</v>
      </c>
      <c r="BY85" s="18">
        <v>0</v>
      </c>
      <c r="BZ85" s="18">
        <v>0</v>
      </c>
      <c r="CA85" s="16" t="e">
        <f>_xlfn.IFNA(IF(RIGHT(D85,2)="=G",0,INDEX(#REF!,MATCH(E85,#REF!,0))),0)</f>
        <v>#REF!</v>
      </c>
      <c r="CB85" s="16" t="s">
        <v>776</v>
      </c>
      <c r="CC85" s="18">
        <v>0</v>
      </c>
      <c r="CD85" s="18">
        <v>0</v>
      </c>
      <c r="CE85" s="18">
        <v>1.4</v>
      </c>
      <c r="CF85" s="18">
        <v>0.85</v>
      </c>
      <c r="CG85" s="18">
        <v>0.12</v>
      </c>
      <c r="CH85" s="18">
        <v>2</v>
      </c>
      <c r="CI85" s="16" t="s">
        <v>98</v>
      </c>
      <c r="CJ85" s="18">
        <v>0</v>
      </c>
      <c r="CK85" s="20">
        <f t="shared" si="217"/>
        <v>1.86</v>
      </c>
      <c r="CL85" s="20">
        <f t="shared" si="352"/>
        <v>1.86</v>
      </c>
      <c r="CM85" s="18">
        <v>24.19</v>
      </c>
      <c r="CN85" s="18">
        <v>27.55</v>
      </c>
      <c r="CO85" s="18">
        <v>26.711000000000002</v>
      </c>
      <c r="CP85" s="22">
        <f t="shared" si="218"/>
        <v>26.71</v>
      </c>
      <c r="CQ85" s="22">
        <f t="shared" si="219"/>
        <v>24.85</v>
      </c>
      <c r="CR85" s="22">
        <f t="shared" si="353"/>
        <v>1.86</v>
      </c>
      <c r="CS85" s="22">
        <f t="shared" si="220"/>
        <v>24.95</v>
      </c>
      <c r="CT85" s="22">
        <f t="shared" si="221"/>
        <v>25.15</v>
      </c>
      <c r="CU85" s="18">
        <v>25.15</v>
      </c>
      <c r="CV85" s="22">
        <f t="shared" si="354"/>
        <v>2.1</v>
      </c>
      <c r="CW85" s="22">
        <f t="shared" si="222"/>
        <v>0</v>
      </c>
      <c r="CX85" s="22">
        <f t="shared" si="223"/>
        <v>0</v>
      </c>
      <c r="CY85" s="22">
        <f t="shared" si="224"/>
        <v>27.28</v>
      </c>
      <c r="CZ85" s="22">
        <f t="shared" si="225"/>
        <v>27.43</v>
      </c>
      <c r="DA85" s="18">
        <v>27.55</v>
      </c>
      <c r="DB85" s="20">
        <f t="shared" si="355"/>
        <v>2.7</v>
      </c>
      <c r="DC85" s="20">
        <f t="shared" si="356"/>
        <v>0.84</v>
      </c>
      <c r="DD85" s="20">
        <f t="shared" si="357"/>
        <v>1.8600000000000003</v>
      </c>
      <c r="DE85" s="20">
        <f t="shared" si="226"/>
        <v>0.1</v>
      </c>
      <c r="DF85" s="20">
        <f t="shared" si="227"/>
        <v>0.2</v>
      </c>
      <c r="DG85" s="20">
        <f t="shared" si="228"/>
        <v>1.56</v>
      </c>
      <c r="DH85" s="20">
        <f t="shared" si="229"/>
        <v>0</v>
      </c>
      <c r="DI85" s="20">
        <f t="shared" si="230"/>
        <v>0</v>
      </c>
      <c r="DJ85" s="20">
        <f t="shared" si="231"/>
        <v>0</v>
      </c>
      <c r="DK85" s="20">
        <f t="shared" si="358"/>
        <v>1.86</v>
      </c>
      <c r="DL85" s="20">
        <f t="shared" si="359"/>
        <v>0</v>
      </c>
      <c r="DM85" s="20">
        <f t="shared" si="360"/>
        <v>0</v>
      </c>
      <c r="DN85" s="20">
        <f t="shared" si="361"/>
        <v>0</v>
      </c>
      <c r="DO85" s="18">
        <v>2.54</v>
      </c>
      <c r="DP85" s="18">
        <v>0</v>
      </c>
      <c r="DQ85" s="18">
        <v>1</v>
      </c>
      <c r="DR85" s="18">
        <v>1</v>
      </c>
      <c r="DS85" s="25">
        <f t="shared" si="362"/>
        <v>2.54</v>
      </c>
      <c r="DT85" s="25">
        <f t="shared" si="363"/>
        <v>0</v>
      </c>
      <c r="DU85" s="25">
        <f t="shared" si="364"/>
        <v>4.72</v>
      </c>
      <c r="DV85" s="25">
        <f t="shared" si="365"/>
        <v>0</v>
      </c>
      <c r="DW85" s="25">
        <f t="shared" si="366"/>
        <v>4.72</v>
      </c>
      <c r="DX85" s="25">
        <f t="shared" si="367"/>
        <v>9.6300000000000008</v>
      </c>
      <c r="DY85" s="25">
        <f t="shared" si="368"/>
        <v>0</v>
      </c>
      <c r="DZ85" s="25">
        <f t="shared" si="369"/>
        <v>9.6300000000000008</v>
      </c>
      <c r="EA85" s="25">
        <f t="shared" si="370"/>
        <v>6.23</v>
      </c>
      <c r="EB85" s="25">
        <f t="shared" si="371"/>
        <v>0</v>
      </c>
      <c r="EC85" s="25">
        <f t="shared" si="372"/>
        <v>6.23</v>
      </c>
      <c r="ED85" s="25">
        <f t="shared" si="373"/>
        <v>3.4</v>
      </c>
      <c r="EE85" s="25">
        <f t="shared" si="373"/>
        <v>0</v>
      </c>
      <c r="EF85" s="25">
        <f t="shared" si="374"/>
        <v>3.4</v>
      </c>
      <c r="EG85" s="25">
        <f t="shared" si="375"/>
        <v>6.23</v>
      </c>
      <c r="EH85" s="25">
        <f t="shared" si="375"/>
        <v>0</v>
      </c>
      <c r="EI85" s="25">
        <f t="shared" si="376"/>
        <v>6.23</v>
      </c>
      <c r="EJ85" s="18">
        <v>2281.15</v>
      </c>
      <c r="EK85" s="18">
        <v>2242.4499999999998</v>
      </c>
      <c r="EL85" s="18" t="s">
        <v>864</v>
      </c>
      <c r="EM85" s="18" t="s">
        <v>865</v>
      </c>
      <c r="EN85" s="16" t="s">
        <v>774</v>
      </c>
      <c r="EO85" s="16" t="s">
        <v>132</v>
      </c>
      <c r="EP85" s="16" t="e">
        <f>IF(OR(EN85="Cống tròn",EN85="Cống hộp",EN85="Ống nhựa"),INDEX(#REF!,MATCH(E85,#REF!,0)),IF(OR(EN85="Rãnh xây",EN85="Rãnh bê tông"),INDEX(#REF!,MATCH(E85,#REF!,0)),0))</f>
        <v>#REF!</v>
      </c>
      <c r="EQ85" s="18">
        <v>37.50000000000027</v>
      </c>
      <c r="ER85" s="18">
        <v>1</v>
      </c>
      <c r="ES85" s="25">
        <f t="shared" si="377"/>
        <v>37</v>
      </c>
      <c r="ET85" s="1" t="e">
        <f>_xlfn.IFNA(IF(EN85="Cống tròn",INDEX(#REF!,MATCH(E85,#REF!,0)),IF(EN85="Cống hộp",INDEX(#REF!,MATCH(E85,#REF!,0)),EU85&amp;" ,"&amp;EV85)),0)</f>
        <v>#REF!</v>
      </c>
      <c r="EU85" s="16" t="s">
        <v>769</v>
      </c>
      <c r="EV85" s="16" t="s">
        <v>775</v>
      </c>
      <c r="EW85" s="16" t="e">
        <f>_xlfn.IFNA(INDEX(#REF!,MATCH(E85,#REF!,0)),0)</f>
        <v>#REF!</v>
      </c>
      <c r="EX85" s="16"/>
      <c r="EY85" s="18">
        <v>0</v>
      </c>
      <c r="EZ85" s="18">
        <v>0</v>
      </c>
      <c r="FA85" s="18">
        <v>0</v>
      </c>
      <c r="FB85" s="19">
        <v>0</v>
      </c>
      <c r="FC85" s="19">
        <v>0</v>
      </c>
      <c r="FD85" s="25">
        <f t="shared" si="232"/>
        <v>0</v>
      </c>
      <c r="FE85" s="25">
        <f t="shared" si="378"/>
        <v>0</v>
      </c>
      <c r="FF85" s="18">
        <v>0.1</v>
      </c>
      <c r="FG85" s="18">
        <v>2</v>
      </c>
      <c r="FH85" s="18">
        <v>1</v>
      </c>
      <c r="FI85" s="25">
        <f t="shared" si="379"/>
        <v>1.2</v>
      </c>
      <c r="FJ85" s="18">
        <v>0</v>
      </c>
      <c r="FK85" s="18">
        <v>0</v>
      </c>
      <c r="FL85" s="18">
        <v>0.2</v>
      </c>
      <c r="FM85" s="18">
        <v>1.4</v>
      </c>
      <c r="FN85" s="18">
        <v>0</v>
      </c>
      <c r="FO85" s="25">
        <f t="shared" si="380"/>
        <v>1.4</v>
      </c>
      <c r="FP85" s="18">
        <v>1.4999999999999999E-2</v>
      </c>
      <c r="FQ85" s="18">
        <v>1</v>
      </c>
      <c r="FR85" s="25">
        <f t="shared" si="233"/>
        <v>36</v>
      </c>
      <c r="FS85" s="25">
        <f t="shared" si="234"/>
        <v>0.52500000000000002</v>
      </c>
      <c r="FT85" s="25">
        <f t="shared" si="235"/>
        <v>36.524999999999999</v>
      </c>
      <c r="FU85" s="25">
        <f t="shared" si="236"/>
        <v>-0.97500000000027143</v>
      </c>
      <c r="FV85" s="25" t="str">
        <f t="shared" si="381"/>
        <v>Thêm 01</v>
      </c>
      <c r="FW85" s="25">
        <f t="shared" si="382"/>
        <v>0.04</v>
      </c>
      <c r="FX85" s="16"/>
      <c r="FY85" s="16"/>
      <c r="FZ85" s="16"/>
      <c r="GA85" s="16"/>
      <c r="GB85" s="19">
        <v>0</v>
      </c>
      <c r="GC85" s="19">
        <v>0</v>
      </c>
      <c r="GD85" s="19">
        <v>0</v>
      </c>
      <c r="GE85" s="19">
        <v>0</v>
      </c>
      <c r="GF85" s="19">
        <v>0</v>
      </c>
      <c r="GG85" s="19">
        <v>0</v>
      </c>
      <c r="GH85" s="19">
        <v>0</v>
      </c>
      <c r="GI85" s="19">
        <v>0</v>
      </c>
      <c r="GJ85" s="19">
        <v>0</v>
      </c>
      <c r="GK85" s="19">
        <v>0</v>
      </c>
      <c r="GL85" s="25">
        <f t="shared" si="237"/>
        <v>0</v>
      </c>
      <c r="GM85" s="25">
        <f t="shared" si="383"/>
        <v>0</v>
      </c>
      <c r="GN85" s="19">
        <v>0</v>
      </c>
      <c r="GO85" s="19">
        <v>0</v>
      </c>
      <c r="GP85" s="19">
        <v>0</v>
      </c>
      <c r="GQ85" s="19">
        <v>0</v>
      </c>
      <c r="GR85" s="1" t="e">
        <f>_xlfn.IFNA(INDEX(#REF!,MATCH(E85,#REF!,0)),0)</f>
        <v>#REF!</v>
      </c>
      <c r="GS85" s="16"/>
      <c r="GT85" s="18">
        <v>0</v>
      </c>
      <c r="GU85" s="18">
        <v>0</v>
      </c>
      <c r="GV85" s="18">
        <v>0</v>
      </c>
      <c r="GW85" s="18">
        <v>0</v>
      </c>
      <c r="GX85" s="25">
        <f t="shared" si="238"/>
        <v>0</v>
      </c>
      <c r="GY85" s="25">
        <f t="shared" si="239"/>
        <v>0</v>
      </c>
      <c r="GZ85" s="25">
        <f t="shared" si="384"/>
        <v>0</v>
      </c>
      <c r="HA85" s="1" t="e" cm="1">
        <f t="array" ref="HA85">INDEX(#REF!,MATCH(EJ85&amp;EK85&amp;HD85&amp;HE85&amp;HF85,#REF!&amp;#REF!&amp;#REF!&amp;#REF!&amp;#REF!,0))</f>
        <v>#REF!</v>
      </c>
      <c r="HB85" s="16"/>
      <c r="HC85" s="25">
        <f t="shared" si="385"/>
        <v>0</v>
      </c>
      <c r="HD85" s="18">
        <v>0</v>
      </c>
      <c r="HE85" s="18">
        <v>0</v>
      </c>
      <c r="HF85" s="18">
        <v>0</v>
      </c>
      <c r="HG85" s="1" t="e" cm="1">
        <f t="array" ref="HG85">INDEX(#REF!,MATCH(EJ85&amp;EK85&amp;HJ85&amp;HK85&amp;HL85,#REF!&amp;#REF!&amp;#REF!&amp;#REF!&amp;#REF!,0))</f>
        <v>#REF!</v>
      </c>
      <c r="HH85" s="16"/>
      <c r="HI85" s="25">
        <f t="shared" si="386"/>
        <v>0</v>
      </c>
      <c r="HJ85" s="25">
        <f t="shared" si="387"/>
        <v>0</v>
      </c>
      <c r="HK85" s="19">
        <v>0</v>
      </c>
      <c r="HL85" s="19">
        <v>0</v>
      </c>
      <c r="HM85" s="18">
        <v>0.01</v>
      </c>
      <c r="HN85" s="18">
        <v>1</v>
      </c>
      <c r="HO85" s="25">
        <f t="shared" si="388"/>
        <v>0</v>
      </c>
      <c r="HP85" s="25">
        <f t="shared" si="389"/>
        <v>0</v>
      </c>
      <c r="HQ85" s="25">
        <f t="shared" si="390"/>
        <v>0</v>
      </c>
      <c r="HR85" s="25">
        <f t="shared" si="391"/>
        <v>0</v>
      </c>
      <c r="HS85" s="25">
        <f t="shared" si="392"/>
        <v>0</v>
      </c>
      <c r="HT85" s="19">
        <v>0</v>
      </c>
      <c r="HU85" s="19">
        <v>0</v>
      </c>
      <c r="HV85" s="19">
        <v>0</v>
      </c>
      <c r="HW85" s="25">
        <f t="shared" si="393"/>
        <v>0</v>
      </c>
      <c r="HX85" s="19">
        <v>0</v>
      </c>
      <c r="HY85" s="19">
        <v>0</v>
      </c>
      <c r="HZ85" s="18">
        <v>26.71</v>
      </c>
      <c r="IA85" s="20">
        <f>ROUND(IF(EN85="Cống tròn",IF(EN85="Cống tròn",IF(EU85="Không có móng",IQ85-FF85,IF(EU85="Đế",IP85-FN85,IF(OR(EU85="Móng bê tông",EU85="Móng bê tông kết hợp đế"),II85-FJ85,0))),0),IF(EN85="Cống hộp",IF(AND(EN85="Cống hộp",EU85="Không có móng"),IQ85-GF85,IF(AND(EN85="Cống hộp",EU85="Móng bê tông"),IJ85-GB85,0)),IF(OR(EN85="Rãnh xây",EN85="Rãnh bê tông"),IF(OR(EN85="Rãnh xây",EN85="Rãnh bê tông"),IK85-GB85,0),IF(EN85="Ống nhựa",IF(AND(EN85="Ống nhựa",EU85="Không đắp cát"),IQ85-HT85,IF(AND(EN85="Ống nhựa",EU85="Đắp cát"),IH85-HX85,0)),IF(EN85="Rãnh thang",IF(EN85="Rãnh thang",IF(EU85="Móng bê tông",#REF!-#REF!,IQ85),0),0))))),2)</f>
        <v>25.15</v>
      </c>
      <c r="IB85" s="20">
        <f t="shared" si="394"/>
        <v>1.5600000000000023</v>
      </c>
      <c r="IC85" s="20">
        <f t="shared" si="240"/>
        <v>25.15</v>
      </c>
      <c r="ID85" s="20">
        <f t="shared" si="241"/>
        <v>0</v>
      </c>
      <c r="IE85" s="20">
        <f t="shared" si="242"/>
        <v>0</v>
      </c>
      <c r="IF85" s="20">
        <f t="shared" si="243"/>
        <v>0</v>
      </c>
      <c r="IG85" s="20">
        <f>IF(EN85="Rãnh thang",IF(AND(EN85="Rãnh thang",EU85="Móng bê tông"),IQ85-#REF!,0),IF(EN85="Ống nhựa",IF(AND(EN85="Ống nhựa",EU85="Đắp cát"),IQ85-HT85,0),IF(EN85="Cống tròn",IF(EN85="Cống tròn",IF(OR(EU85="Móng bê tông",EU85="Móng bê tông kết hợp đế"),IM85-FL85,0),0),IF(EN85="Cống hộp",IF(AND(EN85="Cống hộp",EU85="Móng bê tông"),IN85-GD85,0),IF(OR(EN85="Rãnh xây",EN85="Rãnh bê tông"),IF(AND(EN85="Rãnh xây",EU85="Móng bê tông"),IO85-GD85,IF(AND(EN85="Rãnh bê tông",EU85="Móng bê tông"),IO85-GD85,0)),0)))))</f>
        <v>25.15</v>
      </c>
      <c r="IH85" s="20">
        <f t="shared" si="244"/>
        <v>0</v>
      </c>
      <c r="II85" s="20">
        <f t="shared" si="245"/>
        <v>25.15</v>
      </c>
      <c r="IJ85" s="20">
        <f t="shared" si="246"/>
        <v>0</v>
      </c>
      <c r="IK85" s="20">
        <f t="shared" si="247"/>
        <v>0</v>
      </c>
      <c r="IL85" s="20">
        <f t="shared" si="248"/>
        <v>25.349999999999998</v>
      </c>
      <c r="IM85" s="20">
        <f t="shared" si="249"/>
        <v>25.349999999999998</v>
      </c>
      <c r="IN85" s="20">
        <f t="shared" si="250"/>
        <v>0</v>
      </c>
      <c r="IO85" s="20">
        <f t="shared" si="251"/>
        <v>0</v>
      </c>
      <c r="IP85" s="20">
        <f t="shared" si="252"/>
        <v>0</v>
      </c>
      <c r="IQ85" s="18">
        <v>25.45</v>
      </c>
      <c r="IR85" s="25">
        <f t="shared" si="395"/>
        <v>0</v>
      </c>
      <c r="IS85" s="25">
        <f t="shared" si="253"/>
        <v>0</v>
      </c>
      <c r="IT85" s="25">
        <f t="shared" si="254"/>
        <v>0</v>
      </c>
      <c r="IU85" s="25">
        <f>ROUND(IF(EN85="Cống tròn",IF(EN85="Cống tròn",IV85+FF85,0),IF(EN85="Cống hộp",IF(EN85="Cống hộp",IV85+GP85,0),IF(OR(EN85="Rãnh xây",EN85="Rãnh bê tông"),IF(OR(EN85="Rãnh xây",EN85="Rãnh bê tông"),IV85+GP85,0),IF(EN85="ống nhựa",IF(EN85="Ống nhựa",IV85+HT85,0),IF(EN85="Rãnh thang",IF(EN85="Rãnh thang",IQ85+#REF!,0),0))))),2)</f>
        <v>26.41</v>
      </c>
      <c r="IV85" s="18">
        <v>26.31</v>
      </c>
      <c r="IW85" s="25">
        <f t="shared" si="255"/>
        <v>26.41</v>
      </c>
      <c r="IX85" s="25">
        <f t="shared" si="256"/>
        <v>0</v>
      </c>
      <c r="IY85" s="25">
        <f t="shared" si="257"/>
        <v>0</v>
      </c>
      <c r="IZ85" s="25">
        <f t="shared" si="258"/>
        <v>0</v>
      </c>
      <c r="JA85" s="25">
        <f t="shared" si="259"/>
        <v>0</v>
      </c>
      <c r="JB85" s="18">
        <v>26.57</v>
      </c>
      <c r="JC85" s="20">
        <f>ROUND(IF(EN85="Cống tròn",IF(EN85="Cống tròn",IF(EU85="Không có móng",JS85-FF85,IF(EU85="Đế",JR85-FN85,IF(OR(EU85="Móng bê tông",EU85="Móng bê tông kết hợp đế"),JK85-FJ85,0))),0),IF(EN85="Cống hộp",IF(AND(EN85="Cống hộp",EU85="Không có móng"),JS85-GF85,IF(AND(EN85="Cống hộp",EU85="Móng bê tông"),JL85-GB85,0)),IF(OR(EN85="Rãnh xây",EN85="Rãnh bê tông"),IF(OR(EN85="Rãnh xây",EN85="Rãnh bê tông"),JM85-GB85,0),IF(EN85="Ống nhựa",IF(AND(EN85="Ống nhựa",EU85="Không đắp cát"),JS85-HT85,IF(AND(EN85="Ống nhựa",EU85="Đắp cát"),JJ85-HX85,0)),IF(EN85="Rãnh thang",IF(EN85="Rãnh thang",IF(EU85="Móng bê tông",#REF!-#REF!,JS85),0),0))))),2)</f>
        <v>25.01</v>
      </c>
      <c r="JD85" s="20">
        <f t="shared" si="396"/>
        <v>1.5599999999999987</v>
      </c>
      <c r="JE85" s="20">
        <f t="shared" si="260"/>
        <v>25.009999999999998</v>
      </c>
      <c r="JF85" s="20">
        <f t="shared" si="261"/>
        <v>0</v>
      </c>
      <c r="JG85" s="20">
        <f t="shared" si="262"/>
        <v>0</v>
      </c>
      <c r="JH85" s="20">
        <f t="shared" si="263"/>
        <v>0</v>
      </c>
      <c r="JI85" s="20">
        <f>IF(EN85="Rãnh thang",IF(AND(EN85="Rãnh thang",EU85="Móng bê tông"),JS85-#REF!,0),IF(EN85="Ống nhựa",IF(AND(EN85="Ống nhựa",EU85="Đắp cát"),JS85-HT85,0),IF(EN85="Cống tròn",IF(EN85="Cống tròn",IF(OR(EU85="Móng bê tông",EU85="Móng bê tông kết hợp đế"),JO85-FL85,0),0),IF(EN85="Cống hộp",IF(AND(EN85="Cống hộp",EU85="Móng bê tông"),JP85-GD85,0),IF(OR(EN85="Rãnh xây",EN85="Rãnh bê tông"),IF(AND(EN85="Rãnh xây",EU85="Móng bê tông"),JQ85-GD85,IF(AND(EN85="Rãnh bê tông",EU85="Móng bê tông"),JQ85-GD85,0)),0)))))</f>
        <v>25.009999999999998</v>
      </c>
      <c r="JJ85" s="20">
        <f t="shared" si="264"/>
        <v>0</v>
      </c>
      <c r="JK85" s="20">
        <f t="shared" si="265"/>
        <v>25.009999999999998</v>
      </c>
      <c r="JL85" s="20">
        <f t="shared" si="266"/>
        <v>0</v>
      </c>
      <c r="JM85" s="20">
        <f t="shared" si="267"/>
        <v>0</v>
      </c>
      <c r="JN85" s="20">
        <f t="shared" si="268"/>
        <v>25.209999999999997</v>
      </c>
      <c r="JO85" s="20">
        <f t="shared" si="269"/>
        <v>25.209999999999997</v>
      </c>
      <c r="JP85" s="20">
        <f t="shared" si="270"/>
        <v>0</v>
      </c>
      <c r="JQ85" s="20">
        <f t="shared" si="271"/>
        <v>0</v>
      </c>
      <c r="JR85" s="20">
        <f t="shared" si="272"/>
        <v>0</v>
      </c>
      <c r="JS85" s="26">
        <v>25.31</v>
      </c>
      <c r="JT85" s="25">
        <f t="shared" si="397"/>
        <v>0</v>
      </c>
      <c r="JU85" s="25">
        <f t="shared" si="273"/>
        <v>0</v>
      </c>
      <c r="JV85" s="25">
        <f t="shared" si="274"/>
        <v>0</v>
      </c>
      <c r="JW85" s="25">
        <f>ROUND(IF(EN85="Cống tròn",IF(EN85="Cống tròn",JX85+FF85,0),IF(EN85="Cống hộp",IF(EN85="Cống hộp",JX85+GP85,0),IF(OR(EN85="Rãnh xây",EN85="Rãnh bê tông"),IF(OR(EN85="Rãnh xây",EN85="Rãnh bê tông"),JX85+GP85,0),IF(EN85="ống nhựa",IF(EN85="Ống nhựa",JX85+HT85,0),IF(EN85="Rãnh thang",IF(EN85="Rãnh thang",JS85+#REF!,0),0))))),2)</f>
        <v>26.41</v>
      </c>
      <c r="JX85" s="27">
        <v>26.31</v>
      </c>
      <c r="JY85" s="25">
        <f t="shared" si="275"/>
        <v>26.41</v>
      </c>
      <c r="JZ85" s="25">
        <f t="shared" si="276"/>
        <v>0</v>
      </c>
      <c r="KA85" s="25">
        <f t="shared" si="277"/>
        <v>0</v>
      </c>
      <c r="KB85" s="25">
        <f t="shared" si="278"/>
        <v>0</v>
      </c>
      <c r="KC85" s="25">
        <f t="shared" si="279"/>
        <v>0</v>
      </c>
      <c r="KD85" s="28" t="s">
        <v>98</v>
      </c>
      <c r="KE85" s="27">
        <v>0</v>
      </c>
      <c r="KF85" s="25">
        <f t="shared" si="280"/>
        <v>1.5600000000000023</v>
      </c>
      <c r="KG85" s="25">
        <f t="shared" si="398"/>
        <v>1.5600000000000023</v>
      </c>
      <c r="KH85" s="27">
        <v>0</v>
      </c>
      <c r="KI85" s="25">
        <f t="shared" si="281"/>
        <v>1.5599999999999987</v>
      </c>
      <c r="KJ85" s="25">
        <f t="shared" si="399"/>
        <v>1.5599999999999987</v>
      </c>
      <c r="KK85" s="25">
        <f t="shared" si="282"/>
        <v>0</v>
      </c>
      <c r="KL85" s="25">
        <f t="shared" si="283"/>
        <v>0</v>
      </c>
      <c r="KM85" s="25">
        <f t="shared" si="400"/>
        <v>0</v>
      </c>
      <c r="KN85" s="25">
        <f t="shared" si="284"/>
        <v>0</v>
      </c>
      <c r="KO85" s="25">
        <f t="shared" si="285"/>
        <v>0</v>
      </c>
      <c r="KP85" s="25">
        <f t="shared" si="401"/>
        <v>0</v>
      </c>
      <c r="KQ85" s="25">
        <f t="shared" si="286"/>
        <v>0.2</v>
      </c>
      <c r="KR85" s="25">
        <f t="shared" si="287"/>
        <v>0.2</v>
      </c>
      <c r="KS85" s="25">
        <f t="shared" si="402"/>
        <v>0.2</v>
      </c>
      <c r="KT85" s="25">
        <f t="shared" si="288"/>
        <v>0</v>
      </c>
      <c r="KU85" s="25">
        <f t="shared" si="289"/>
        <v>0</v>
      </c>
      <c r="KV85" s="25">
        <f t="shared" si="403"/>
        <v>0</v>
      </c>
      <c r="KW85" s="25">
        <f t="shared" si="290"/>
        <v>0</v>
      </c>
      <c r="KX85" s="25">
        <f t="shared" si="291"/>
        <v>0</v>
      </c>
      <c r="KY85" s="25">
        <f t="shared" si="404"/>
        <v>0</v>
      </c>
      <c r="KZ85" s="25">
        <f t="shared" si="292"/>
        <v>0</v>
      </c>
      <c r="LA85" s="25">
        <f t="shared" si="293"/>
        <v>0</v>
      </c>
      <c r="LB85" s="25">
        <f t="shared" si="405"/>
        <v>0</v>
      </c>
      <c r="LC85" s="25">
        <f t="shared" si="294"/>
        <v>1.4</v>
      </c>
      <c r="LD85" s="25">
        <f t="shared" si="295"/>
        <v>1.4</v>
      </c>
      <c r="LE85" s="25">
        <f t="shared" si="406"/>
        <v>1.4</v>
      </c>
      <c r="LF85" s="25">
        <f t="shared" si="296"/>
        <v>0</v>
      </c>
      <c r="LG85" s="25">
        <f t="shared" si="297"/>
        <v>0</v>
      </c>
      <c r="LH85" s="25">
        <f t="shared" si="407"/>
        <v>0</v>
      </c>
      <c r="LI85" s="25">
        <f t="shared" si="298"/>
        <v>0</v>
      </c>
      <c r="LJ85" s="25">
        <f t="shared" si="299"/>
        <v>0</v>
      </c>
      <c r="LK85" s="25">
        <f t="shared" si="408"/>
        <v>0</v>
      </c>
      <c r="LL85" s="25">
        <f t="shared" si="300"/>
        <v>0</v>
      </c>
      <c r="LM85" s="25">
        <f t="shared" si="301"/>
        <v>0</v>
      </c>
      <c r="LN85" s="25">
        <f t="shared" si="409"/>
        <v>0</v>
      </c>
      <c r="LO85" s="25">
        <f t="shared" si="302"/>
        <v>0</v>
      </c>
      <c r="LP85" s="25">
        <f t="shared" si="303"/>
        <v>0</v>
      </c>
      <c r="LQ85" s="25">
        <f t="shared" si="410"/>
        <v>0</v>
      </c>
      <c r="LR85" s="25">
        <f t="shared" si="304"/>
        <v>0</v>
      </c>
      <c r="LS85" s="25">
        <f t="shared" si="305"/>
        <v>0</v>
      </c>
      <c r="LT85" s="25">
        <f t="shared" si="411"/>
        <v>0</v>
      </c>
      <c r="LU85" s="25">
        <f t="shared" si="306"/>
        <v>0</v>
      </c>
      <c r="LV85" s="25">
        <f t="shared" si="307"/>
        <v>0</v>
      </c>
      <c r="LW85" s="25">
        <f t="shared" si="412"/>
        <v>0</v>
      </c>
      <c r="LX85" s="25">
        <f t="shared" si="308"/>
        <v>0</v>
      </c>
      <c r="LY85" s="25">
        <f t="shared" si="309"/>
        <v>0</v>
      </c>
      <c r="LZ85" s="25">
        <f t="shared" si="413"/>
        <v>0</v>
      </c>
      <c r="MA85" s="25">
        <f t="shared" si="310"/>
        <v>0</v>
      </c>
      <c r="MB85" s="25">
        <f t="shared" si="311"/>
        <v>0</v>
      </c>
      <c r="MC85" s="25">
        <f t="shared" si="414"/>
        <v>0</v>
      </c>
      <c r="MD85" s="25">
        <f t="shared" si="312"/>
        <v>0</v>
      </c>
      <c r="ME85" s="25">
        <f t="shared" si="313"/>
        <v>0</v>
      </c>
      <c r="MF85" s="25">
        <f t="shared" si="415"/>
        <v>0</v>
      </c>
      <c r="MG85" s="25">
        <f t="shared" si="314"/>
        <v>0</v>
      </c>
      <c r="MH85" s="25">
        <f t="shared" si="315"/>
        <v>0</v>
      </c>
      <c r="MI85" s="25">
        <f t="shared" si="416"/>
        <v>0</v>
      </c>
      <c r="MJ85" s="25">
        <f t="shared" si="316"/>
        <v>0</v>
      </c>
      <c r="MK85" s="25">
        <f t="shared" si="317"/>
        <v>0</v>
      </c>
      <c r="ML85" s="25">
        <f t="shared" si="417"/>
        <v>0</v>
      </c>
      <c r="MM85" s="25">
        <f t="shared" si="318"/>
        <v>0</v>
      </c>
      <c r="MN85" s="25">
        <f t="shared" si="319"/>
        <v>0</v>
      </c>
      <c r="MO85" s="25">
        <f t="shared" si="418"/>
        <v>0</v>
      </c>
      <c r="MP85" s="25">
        <f t="shared" si="320"/>
        <v>0</v>
      </c>
      <c r="MQ85" s="25">
        <f t="shared" si="321"/>
        <v>0</v>
      </c>
      <c r="MR85" s="25">
        <f t="shared" si="419"/>
        <v>0</v>
      </c>
      <c r="MS85" s="29">
        <v>1.4</v>
      </c>
      <c r="MT85" s="29">
        <v>0</v>
      </c>
      <c r="MU85" s="29">
        <v>1</v>
      </c>
      <c r="MV85" s="29">
        <v>1</v>
      </c>
      <c r="MW85" s="25">
        <f t="shared" si="322"/>
        <v>1.4</v>
      </c>
      <c r="MX85" s="25">
        <f t="shared" si="323"/>
        <v>2.1800000000000002</v>
      </c>
      <c r="MY85" s="25">
        <f t="shared" si="324"/>
        <v>0</v>
      </c>
      <c r="MZ85" s="25">
        <f t="shared" si="325"/>
        <v>0</v>
      </c>
      <c r="NA85" s="25">
        <f t="shared" si="326"/>
        <v>1.4</v>
      </c>
      <c r="NB85" s="25">
        <f t="shared" si="327"/>
        <v>2.1800000000000002</v>
      </c>
      <c r="NC85" s="25">
        <f t="shared" si="328"/>
        <v>0</v>
      </c>
      <c r="ND85" s="25">
        <f t="shared" si="329"/>
        <v>0</v>
      </c>
      <c r="NE85" s="25">
        <f t="shared" si="420"/>
        <v>1.4</v>
      </c>
      <c r="NF85" s="25">
        <f t="shared" si="420"/>
        <v>2.1800000000000002</v>
      </c>
      <c r="NG85" s="25">
        <f t="shared" si="420"/>
        <v>0</v>
      </c>
      <c r="NH85" s="25">
        <f t="shared" si="420"/>
        <v>0</v>
      </c>
      <c r="NI85" s="25">
        <f t="shared" si="330"/>
        <v>81.75</v>
      </c>
      <c r="NJ85" s="25">
        <f t="shared" si="331"/>
        <v>0</v>
      </c>
      <c r="NK85" s="25">
        <f t="shared" si="332"/>
        <v>81.75</v>
      </c>
      <c r="NL85" s="25">
        <f t="shared" si="333"/>
        <v>68.2</v>
      </c>
      <c r="NM85" s="25">
        <f t="shared" si="334"/>
        <v>0</v>
      </c>
      <c r="NN85" s="25">
        <f t="shared" si="421"/>
        <v>68.2</v>
      </c>
      <c r="NO85" s="25">
        <f t="shared" si="335"/>
        <v>0</v>
      </c>
      <c r="NP85" s="25">
        <f t="shared" si="336"/>
        <v>0</v>
      </c>
      <c r="NQ85" s="25">
        <f t="shared" si="422"/>
        <v>0</v>
      </c>
      <c r="NR85" s="25">
        <f t="shared" si="337"/>
        <v>0</v>
      </c>
      <c r="NS85" s="25">
        <f t="shared" si="338"/>
        <v>0</v>
      </c>
      <c r="NT85" s="25">
        <f t="shared" si="423"/>
        <v>0</v>
      </c>
      <c r="NU85" s="25">
        <f t="shared" si="339"/>
        <v>0</v>
      </c>
      <c r="NV85" s="25">
        <f t="shared" si="340"/>
        <v>0</v>
      </c>
      <c r="NW85" s="25">
        <f t="shared" si="424"/>
        <v>0</v>
      </c>
      <c r="NX85" s="25">
        <f t="shared" si="425"/>
        <v>68.2</v>
      </c>
      <c r="NY85" s="25">
        <f t="shared" si="425"/>
        <v>0</v>
      </c>
      <c r="NZ85" s="25">
        <f t="shared" si="426"/>
        <v>68.2</v>
      </c>
      <c r="OA85" s="25">
        <f t="shared" si="427"/>
        <v>13.55</v>
      </c>
      <c r="OB85" s="25">
        <f t="shared" si="427"/>
        <v>0</v>
      </c>
      <c r="OC85" s="25">
        <f t="shared" si="428"/>
        <v>13.55</v>
      </c>
      <c r="OD85" s="25">
        <f t="shared" si="429"/>
        <v>68.2</v>
      </c>
      <c r="OE85" s="25">
        <f t="shared" si="429"/>
        <v>0</v>
      </c>
      <c r="OF85" s="25">
        <f t="shared" si="429"/>
        <v>68.2</v>
      </c>
      <c r="OG85" s="25">
        <f t="shared" si="341"/>
        <v>0</v>
      </c>
      <c r="OH85" s="25">
        <f t="shared" si="342"/>
        <v>0</v>
      </c>
      <c r="OI85" s="25">
        <f t="shared" si="343"/>
        <v>0</v>
      </c>
      <c r="OJ85" s="25">
        <f t="shared" si="344"/>
        <v>0</v>
      </c>
      <c r="OK85" s="25">
        <f t="shared" si="345"/>
        <v>0</v>
      </c>
      <c r="OL85" s="25">
        <f t="shared" si="346"/>
        <v>0</v>
      </c>
      <c r="OM85" s="25">
        <f t="shared" si="430"/>
        <v>0</v>
      </c>
      <c r="ON85" s="25">
        <f t="shared" si="430"/>
        <v>0</v>
      </c>
      <c r="OO85" s="25">
        <f t="shared" si="430"/>
        <v>0</v>
      </c>
      <c r="OP85" s="25">
        <f t="shared" si="347"/>
        <v>0</v>
      </c>
      <c r="OQ85" s="25">
        <f t="shared" si="348"/>
        <v>0</v>
      </c>
      <c r="OR85" s="25">
        <f t="shared" si="431"/>
        <v>0</v>
      </c>
      <c r="OS85" s="19">
        <v>536766.21</v>
      </c>
      <c r="OT85" s="19">
        <v>2370663.2400000002</v>
      </c>
    </row>
    <row r="86" spans="1:410" ht="33" customHeight="1" x14ac:dyDescent="0.25">
      <c r="A86" s="18"/>
      <c r="B86" s="18" t="s">
        <v>850</v>
      </c>
      <c r="C86" s="18">
        <v>2242.4499999999998</v>
      </c>
      <c r="D86" s="16" t="e">
        <f>_xlfn.IFNA(INDEX(#REF!,MATCH(E86,#REF!,0)),0)</f>
        <v>#REF!</v>
      </c>
      <c r="E86" s="18" t="s">
        <v>865</v>
      </c>
      <c r="F86" s="16" t="s">
        <v>765</v>
      </c>
      <c r="G86" s="16" t="s">
        <v>766</v>
      </c>
      <c r="H86" s="16" t="s">
        <v>767</v>
      </c>
      <c r="I86" s="16" t="s">
        <v>768</v>
      </c>
      <c r="J86" s="16" t="s">
        <v>769</v>
      </c>
      <c r="K86" s="16" t="s">
        <v>770</v>
      </c>
      <c r="L86" s="16" t="s">
        <v>771</v>
      </c>
      <c r="M86" s="18">
        <v>1.64</v>
      </c>
      <c r="N86" s="18">
        <v>1.94</v>
      </c>
      <c r="O86" s="18">
        <v>2.04</v>
      </c>
      <c r="P86" s="18">
        <v>2.34</v>
      </c>
      <c r="Q86" s="18">
        <v>0.1</v>
      </c>
      <c r="R86" s="18">
        <v>1.8399999999999999</v>
      </c>
      <c r="S86" s="18">
        <v>2.14</v>
      </c>
      <c r="T86" s="18">
        <v>0.2</v>
      </c>
      <c r="U86" s="18">
        <v>0</v>
      </c>
      <c r="V86" s="18">
        <v>0</v>
      </c>
      <c r="W86" s="18">
        <v>0</v>
      </c>
      <c r="X86" s="18">
        <v>1.64</v>
      </c>
      <c r="Y86" s="18">
        <v>1.9</v>
      </c>
      <c r="Z86" s="20">
        <f t="shared" si="349"/>
        <v>2.1</v>
      </c>
      <c r="AA86" s="18">
        <v>0.22</v>
      </c>
      <c r="AB86" s="18">
        <v>0</v>
      </c>
      <c r="AC86" s="18">
        <v>0</v>
      </c>
      <c r="AD86" s="18">
        <v>0</v>
      </c>
      <c r="AE86" s="18">
        <v>0</v>
      </c>
      <c r="AF86" s="18">
        <v>0</v>
      </c>
      <c r="AG86" s="18">
        <v>1.2</v>
      </c>
      <c r="AH86" s="18">
        <v>1.5</v>
      </c>
      <c r="AI86" s="20">
        <f t="shared" si="350"/>
        <v>2.25</v>
      </c>
      <c r="AJ86" s="18">
        <v>0</v>
      </c>
      <c r="AK86" s="18">
        <v>0</v>
      </c>
      <c r="AL86" s="20">
        <f t="shared" si="351"/>
        <v>0</v>
      </c>
      <c r="AM86" s="18">
        <v>1.64</v>
      </c>
      <c r="AN86" s="18">
        <v>1.5</v>
      </c>
      <c r="AO86" s="18">
        <v>0.15</v>
      </c>
      <c r="AP86" s="18">
        <v>0.22</v>
      </c>
      <c r="AQ86" s="18">
        <v>1.64</v>
      </c>
      <c r="AR86" s="18">
        <v>1.72</v>
      </c>
      <c r="AS86" s="18">
        <v>0.12</v>
      </c>
      <c r="AT86" s="18">
        <v>0.11</v>
      </c>
      <c r="AU86" s="18">
        <v>0</v>
      </c>
      <c r="AV86" s="18">
        <v>1</v>
      </c>
      <c r="AW86" s="18">
        <v>0</v>
      </c>
      <c r="AX86" s="18">
        <v>0</v>
      </c>
      <c r="AY86" s="18">
        <v>0</v>
      </c>
      <c r="AZ86" s="18">
        <v>0</v>
      </c>
      <c r="BA86" s="18">
        <v>0</v>
      </c>
      <c r="BB86" s="18">
        <v>0</v>
      </c>
      <c r="BC86" s="18">
        <v>0</v>
      </c>
      <c r="BD86" s="18">
        <v>0</v>
      </c>
      <c r="BE86" s="18">
        <v>2</v>
      </c>
      <c r="BF86" s="18">
        <v>0</v>
      </c>
      <c r="BG86" s="18">
        <v>0</v>
      </c>
      <c r="BH86" s="18">
        <v>0</v>
      </c>
      <c r="BI86" s="18">
        <v>0</v>
      </c>
      <c r="BJ86" s="18">
        <v>0</v>
      </c>
      <c r="BK86" s="18">
        <v>0</v>
      </c>
      <c r="BL86" s="18">
        <v>0</v>
      </c>
      <c r="BM86" s="18">
        <v>0</v>
      </c>
      <c r="BN86" s="18">
        <v>0</v>
      </c>
      <c r="BO86" s="18">
        <v>0</v>
      </c>
      <c r="BP86" s="18">
        <v>0</v>
      </c>
      <c r="BQ86" s="18">
        <v>0</v>
      </c>
      <c r="BR86" s="18">
        <v>0</v>
      </c>
      <c r="BS86" s="18">
        <v>0</v>
      </c>
      <c r="BT86" s="18">
        <v>0</v>
      </c>
      <c r="BU86" s="18">
        <v>0</v>
      </c>
      <c r="BV86" s="18">
        <v>0</v>
      </c>
      <c r="BW86" s="18">
        <v>0</v>
      </c>
      <c r="BX86" s="18">
        <v>0</v>
      </c>
      <c r="BY86" s="18">
        <v>0</v>
      </c>
      <c r="BZ86" s="18">
        <v>0</v>
      </c>
      <c r="CA86" s="16" t="e">
        <f>_xlfn.IFNA(IF(RIGHT(D86,2)="=G",0,INDEX(#REF!,MATCH(E86,#REF!,0))),0)</f>
        <v>#REF!</v>
      </c>
      <c r="CB86" s="16" t="s">
        <v>776</v>
      </c>
      <c r="CC86" s="18">
        <v>0</v>
      </c>
      <c r="CD86" s="18">
        <v>0</v>
      </c>
      <c r="CE86" s="18">
        <v>1.4</v>
      </c>
      <c r="CF86" s="18">
        <v>0.85</v>
      </c>
      <c r="CG86" s="18">
        <v>0.12</v>
      </c>
      <c r="CH86" s="18">
        <v>2</v>
      </c>
      <c r="CI86" s="16" t="s">
        <v>98</v>
      </c>
      <c r="CJ86" s="18">
        <v>0</v>
      </c>
      <c r="CK86" s="20">
        <f t="shared" si="217"/>
        <v>1.86</v>
      </c>
      <c r="CL86" s="20">
        <f t="shared" si="352"/>
        <v>1.86</v>
      </c>
      <c r="CM86" s="18">
        <v>23.57</v>
      </c>
      <c r="CN86" s="18">
        <v>27.41</v>
      </c>
      <c r="CO86" s="18">
        <v>26.571000000000002</v>
      </c>
      <c r="CP86" s="22">
        <f t="shared" si="218"/>
        <v>26.57</v>
      </c>
      <c r="CQ86" s="22">
        <f t="shared" si="219"/>
        <v>24.71</v>
      </c>
      <c r="CR86" s="22">
        <f t="shared" si="353"/>
        <v>1.86</v>
      </c>
      <c r="CS86" s="22">
        <f t="shared" si="220"/>
        <v>24.810000000000002</v>
      </c>
      <c r="CT86" s="22">
        <f t="shared" si="221"/>
        <v>25.01</v>
      </c>
      <c r="CU86" s="18">
        <v>25.01</v>
      </c>
      <c r="CV86" s="22">
        <f t="shared" si="354"/>
        <v>2.1</v>
      </c>
      <c r="CW86" s="22">
        <f t="shared" si="222"/>
        <v>0</v>
      </c>
      <c r="CX86" s="22">
        <f t="shared" si="223"/>
        <v>0</v>
      </c>
      <c r="CY86" s="22">
        <f t="shared" si="224"/>
        <v>27.14</v>
      </c>
      <c r="CZ86" s="22">
        <f t="shared" si="225"/>
        <v>27.29</v>
      </c>
      <c r="DA86" s="18">
        <v>27.41</v>
      </c>
      <c r="DB86" s="20">
        <f t="shared" si="355"/>
        <v>2.7</v>
      </c>
      <c r="DC86" s="20">
        <f t="shared" si="356"/>
        <v>0.84</v>
      </c>
      <c r="DD86" s="20">
        <f t="shared" si="357"/>
        <v>1.8600000000000003</v>
      </c>
      <c r="DE86" s="20">
        <f t="shared" si="226"/>
        <v>0.1</v>
      </c>
      <c r="DF86" s="20">
        <f t="shared" si="227"/>
        <v>0.2</v>
      </c>
      <c r="DG86" s="20">
        <f t="shared" si="228"/>
        <v>1.56</v>
      </c>
      <c r="DH86" s="20">
        <f t="shared" si="229"/>
        <v>0</v>
      </c>
      <c r="DI86" s="20">
        <f t="shared" si="230"/>
        <v>0</v>
      </c>
      <c r="DJ86" s="20">
        <f t="shared" si="231"/>
        <v>0</v>
      </c>
      <c r="DK86" s="20">
        <f t="shared" si="358"/>
        <v>1.86</v>
      </c>
      <c r="DL86" s="20">
        <f t="shared" si="359"/>
        <v>0</v>
      </c>
      <c r="DM86" s="20">
        <f t="shared" si="360"/>
        <v>0</v>
      </c>
      <c r="DN86" s="20">
        <f t="shared" si="361"/>
        <v>0</v>
      </c>
      <c r="DO86" s="18">
        <v>2.54</v>
      </c>
      <c r="DP86" s="18">
        <v>0</v>
      </c>
      <c r="DQ86" s="18">
        <v>1</v>
      </c>
      <c r="DR86" s="18">
        <v>1</v>
      </c>
      <c r="DS86" s="25">
        <f t="shared" si="362"/>
        <v>2.54</v>
      </c>
      <c r="DT86" s="25">
        <f t="shared" si="363"/>
        <v>0</v>
      </c>
      <c r="DU86" s="25">
        <f t="shared" si="364"/>
        <v>4.72</v>
      </c>
      <c r="DV86" s="25">
        <f t="shared" si="365"/>
        <v>0</v>
      </c>
      <c r="DW86" s="25">
        <f t="shared" si="366"/>
        <v>4.72</v>
      </c>
      <c r="DX86" s="25">
        <f t="shared" si="367"/>
        <v>9.6300000000000008</v>
      </c>
      <c r="DY86" s="25">
        <f t="shared" si="368"/>
        <v>0</v>
      </c>
      <c r="DZ86" s="25">
        <f t="shared" si="369"/>
        <v>9.6300000000000008</v>
      </c>
      <c r="EA86" s="25">
        <f t="shared" si="370"/>
        <v>6.23</v>
      </c>
      <c r="EB86" s="25">
        <f t="shared" si="371"/>
        <v>0</v>
      </c>
      <c r="EC86" s="25">
        <f t="shared" si="372"/>
        <v>6.23</v>
      </c>
      <c r="ED86" s="25">
        <f t="shared" si="373"/>
        <v>3.4</v>
      </c>
      <c r="EE86" s="25">
        <f t="shared" si="373"/>
        <v>0</v>
      </c>
      <c r="EF86" s="25">
        <f t="shared" si="374"/>
        <v>3.4</v>
      </c>
      <c r="EG86" s="25">
        <f t="shared" si="375"/>
        <v>6.23</v>
      </c>
      <c r="EH86" s="25">
        <f t="shared" si="375"/>
        <v>0</v>
      </c>
      <c r="EI86" s="25">
        <f t="shared" si="376"/>
        <v>6.23</v>
      </c>
      <c r="EJ86" s="18">
        <v>2242.4499999999998</v>
      </c>
      <c r="EK86" s="18">
        <v>2203.75</v>
      </c>
      <c r="EL86" s="18" t="s">
        <v>865</v>
      </c>
      <c r="EM86" s="18" t="s">
        <v>866</v>
      </c>
      <c r="EN86" s="16" t="s">
        <v>774</v>
      </c>
      <c r="EO86" s="16" t="s">
        <v>132</v>
      </c>
      <c r="EP86" s="16" t="e">
        <f>IF(OR(EN86="Cống tròn",EN86="Cống hộp",EN86="Ống nhựa"),INDEX(#REF!,MATCH(E86,#REF!,0)),IF(OR(EN86="Rãnh xây",EN86="Rãnh bê tông"),INDEX(#REF!,MATCH(E86,#REF!,0)),0))</f>
        <v>#REF!</v>
      </c>
      <c r="EQ86" s="18">
        <v>37.499999999999815</v>
      </c>
      <c r="ER86" s="18">
        <v>1</v>
      </c>
      <c r="ES86" s="25">
        <f t="shared" si="377"/>
        <v>37</v>
      </c>
      <c r="ET86" s="1" t="e">
        <f>_xlfn.IFNA(IF(EN86="Cống tròn",INDEX(#REF!,MATCH(E86,#REF!,0)),IF(EN86="Cống hộp",INDEX(#REF!,MATCH(E86,#REF!,0)),EU86&amp;" ,"&amp;EV86)),0)</f>
        <v>#REF!</v>
      </c>
      <c r="EU86" s="16" t="s">
        <v>769</v>
      </c>
      <c r="EV86" s="16" t="s">
        <v>775</v>
      </c>
      <c r="EW86" s="16" t="e">
        <f>_xlfn.IFNA(INDEX(#REF!,MATCH(E86,#REF!,0)),0)</f>
        <v>#REF!</v>
      </c>
      <c r="EX86" s="16"/>
      <c r="EY86" s="18">
        <v>0</v>
      </c>
      <c r="EZ86" s="18">
        <v>0</v>
      </c>
      <c r="FA86" s="18">
        <v>0</v>
      </c>
      <c r="FB86" s="19">
        <v>0</v>
      </c>
      <c r="FC86" s="19">
        <v>0</v>
      </c>
      <c r="FD86" s="25">
        <f t="shared" si="232"/>
        <v>0</v>
      </c>
      <c r="FE86" s="25">
        <f t="shared" si="378"/>
        <v>0</v>
      </c>
      <c r="FF86" s="18">
        <v>0.1</v>
      </c>
      <c r="FG86" s="18">
        <v>2</v>
      </c>
      <c r="FH86" s="18">
        <v>1</v>
      </c>
      <c r="FI86" s="25">
        <f t="shared" si="379"/>
        <v>1.2</v>
      </c>
      <c r="FJ86" s="18">
        <v>0</v>
      </c>
      <c r="FK86" s="18">
        <v>0</v>
      </c>
      <c r="FL86" s="18">
        <v>0.2</v>
      </c>
      <c r="FM86" s="18">
        <v>1.4</v>
      </c>
      <c r="FN86" s="18">
        <v>0</v>
      </c>
      <c r="FO86" s="25">
        <f t="shared" si="380"/>
        <v>1.4</v>
      </c>
      <c r="FP86" s="18">
        <v>1.4999999999999999E-2</v>
      </c>
      <c r="FQ86" s="18">
        <v>1</v>
      </c>
      <c r="FR86" s="25">
        <f t="shared" si="233"/>
        <v>36</v>
      </c>
      <c r="FS86" s="25">
        <f t="shared" si="234"/>
        <v>0.52500000000000002</v>
      </c>
      <c r="FT86" s="25">
        <f t="shared" si="235"/>
        <v>36.524999999999999</v>
      </c>
      <c r="FU86" s="25">
        <f t="shared" si="236"/>
        <v>-0.97499999999981668</v>
      </c>
      <c r="FV86" s="25" t="str">
        <f t="shared" si="381"/>
        <v>Thêm 01</v>
      </c>
      <c r="FW86" s="25">
        <f t="shared" si="382"/>
        <v>0.04</v>
      </c>
      <c r="FX86" s="16"/>
      <c r="FY86" s="16"/>
      <c r="FZ86" s="16"/>
      <c r="GA86" s="16"/>
      <c r="GB86" s="19">
        <v>0</v>
      </c>
      <c r="GC86" s="19">
        <v>0</v>
      </c>
      <c r="GD86" s="19">
        <v>0</v>
      </c>
      <c r="GE86" s="19">
        <v>0</v>
      </c>
      <c r="GF86" s="19">
        <v>0</v>
      </c>
      <c r="GG86" s="19">
        <v>0</v>
      </c>
      <c r="GH86" s="19">
        <v>0</v>
      </c>
      <c r="GI86" s="19">
        <v>0</v>
      </c>
      <c r="GJ86" s="19">
        <v>0</v>
      </c>
      <c r="GK86" s="19">
        <v>0</v>
      </c>
      <c r="GL86" s="25">
        <f t="shared" si="237"/>
        <v>0</v>
      </c>
      <c r="GM86" s="25">
        <f t="shared" si="383"/>
        <v>0</v>
      </c>
      <c r="GN86" s="19">
        <v>0</v>
      </c>
      <c r="GO86" s="19">
        <v>0</v>
      </c>
      <c r="GP86" s="19">
        <v>0</v>
      </c>
      <c r="GQ86" s="19">
        <v>0</v>
      </c>
      <c r="GR86" s="1" t="e">
        <f>_xlfn.IFNA(INDEX(#REF!,MATCH(E86,#REF!,0)),0)</f>
        <v>#REF!</v>
      </c>
      <c r="GS86" s="16"/>
      <c r="GT86" s="18">
        <v>0</v>
      </c>
      <c r="GU86" s="18">
        <v>0</v>
      </c>
      <c r="GV86" s="18">
        <v>0</v>
      </c>
      <c r="GW86" s="18">
        <v>0</v>
      </c>
      <c r="GX86" s="25">
        <f t="shared" si="238"/>
        <v>0</v>
      </c>
      <c r="GY86" s="25">
        <f t="shared" si="239"/>
        <v>0</v>
      </c>
      <c r="GZ86" s="25">
        <f t="shared" si="384"/>
        <v>0</v>
      </c>
      <c r="HA86" s="1" t="e" cm="1">
        <f t="array" ref="HA86">INDEX(#REF!,MATCH(EJ86&amp;EK86&amp;HD86&amp;HE86&amp;HF86,#REF!&amp;#REF!&amp;#REF!&amp;#REF!&amp;#REF!,0))</f>
        <v>#REF!</v>
      </c>
      <c r="HB86" s="16"/>
      <c r="HC86" s="25">
        <f t="shared" si="385"/>
        <v>0</v>
      </c>
      <c r="HD86" s="18">
        <v>0</v>
      </c>
      <c r="HE86" s="18">
        <v>0</v>
      </c>
      <c r="HF86" s="18">
        <v>0</v>
      </c>
      <c r="HG86" s="1" t="e" cm="1">
        <f t="array" ref="HG86">INDEX(#REF!,MATCH(EJ86&amp;EK86&amp;HJ86&amp;HK86&amp;HL86,#REF!&amp;#REF!&amp;#REF!&amp;#REF!&amp;#REF!,0))</f>
        <v>#REF!</v>
      </c>
      <c r="HH86" s="16"/>
      <c r="HI86" s="25">
        <f t="shared" si="386"/>
        <v>0</v>
      </c>
      <c r="HJ86" s="25">
        <f t="shared" si="387"/>
        <v>0</v>
      </c>
      <c r="HK86" s="19">
        <v>0</v>
      </c>
      <c r="HL86" s="19">
        <v>0</v>
      </c>
      <c r="HM86" s="18">
        <v>0.01</v>
      </c>
      <c r="HN86" s="18">
        <v>1</v>
      </c>
      <c r="HO86" s="25">
        <f t="shared" si="388"/>
        <v>0</v>
      </c>
      <c r="HP86" s="25">
        <f t="shared" si="389"/>
        <v>0</v>
      </c>
      <c r="HQ86" s="25">
        <f t="shared" si="390"/>
        <v>0</v>
      </c>
      <c r="HR86" s="25">
        <f t="shared" si="391"/>
        <v>0</v>
      </c>
      <c r="HS86" s="25">
        <f t="shared" si="392"/>
        <v>0</v>
      </c>
      <c r="HT86" s="19">
        <v>0</v>
      </c>
      <c r="HU86" s="19">
        <v>0</v>
      </c>
      <c r="HV86" s="19">
        <v>0</v>
      </c>
      <c r="HW86" s="25">
        <f t="shared" si="393"/>
        <v>0</v>
      </c>
      <c r="HX86" s="19">
        <v>0</v>
      </c>
      <c r="HY86" s="19">
        <v>0</v>
      </c>
      <c r="HZ86" s="18">
        <v>26.57</v>
      </c>
      <c r="IA86" s="20">
        <f>ROUND(IF(EN86="Cống tròn",IF(EN86="Cống tròn",IF(EU86="Không có móng",IQ86-FF86,IF(EU86="Đế",IP86-FN86,IF(OR(EU86="Móng bê tông",EU86="Móng bê tông kết hợp đế"),II86-FJ86,0))),0),IF(EN86="Cống hộp",IF(AND(EN86="Cống hộp",EU86="Không có móng"),IQ86-GF86,IF(AND(EN86="Cống hộp",EU86="Móng bê tông"),IJ86-GB86,0)),IF(OR(EN86="Rãnh xây",EN86="Rãnh bê tông"),IF(OR(EN86="Rãnh xây",EN86="Rãnh bê tông"),IK86-GB86,0),IF(EN86="Ống nhựa",IF(AND(EN86="Ống nhựa",EU86="Không đắp cát"),IQ86-HT86,IF(AND(EN86="Ống nhựa",EU86="Đắp cát"),IH86-HX86,0)),IF(EN86="Rãnh thang",IF(EN86="Rãnh thang",IF(EU86="Móng bê tông",#REF!-#REF!,IQ86),0),0))))),2)</f>
        <v>25.01</v>
      </c>
      <c r="IB86" s="20">
        <f t="shared" si="394"/>
        <v>1.5599999999999987</v>
      </c>
      <c r="IC86" s="20">
        <f t="shared" si="240"/>
        <v>25.009999999999998</v>
      </c>
      <c r="ID86" s="20">
        <f t="shared" si="241"/>
        <v>0</v>
      </c>
      <c r="IE86" s="20">
        <f t="shared" si="242"/>
        <v>0</v>
      </c>
      <c r="IF86" s="20">
        <f t="shared" si="243"/>
        <v>0</v>
      </c>
      <c r="IG86" s="20">
        <f>IF(EN86="Rãnh thang",IF(AND(EN86="Rãnh thang",EU86="Móng bê tông"),IQ86-#REF!,0),IF(EN86="Ống nhựa",IF(AND(EN86="Ống nhựa",EU86="Đắp cát"),IQ86-HT86,0),IF(EN86="Cống tròn",IF(EN86="Cống tròn",IF(OR(EU86="Móng bê tông",EU86="Móng bê tông kết hợp đế"),IM86-FL86,0),0),IF(EN86="Cống hộp",IF(AND(EN86="Cống hộp",EU86="Móng bê tông"),IN86-GD86,0),IF(OR(EN86="Rãnh xây",EN86="Rãnh bê tông"),IF(AND(EN86="Rãnh xây",EU86="Móng bê tông"),IO86-GD86,IF(AND(EN86="Rãnh bê tông",EU86="Móng bê tông"),IO86-GD86,0)),0)))))</f>
        <v>25.009999999999998</v>
      </c>
      <c r="IH86" s="20">
        <f t="shared" si="244"/>
        <v>0</v>
      </c>
      <c r="II86" s="20">
        <f t="shared" si="245"/>
        <v>25.009999999999998</v>
      </c>
      <c r="IJ86" s="20">
        <f t="shared" si="246"/>
        <v>0</v>
      </c>
      <c r="IK86" s="20">
        <f t="shared" si="247"/>
        <v>0</v>
      </c>
      <c r="IL86" s="20">
        <f t="shared" si="248"/>
        <v>25.209999999999997</v>
      </c>
      <c r="IM86" s="20">
        <f t="shared" si="249"/>
        <v>25.209999999999997</v>
      </c>
      <c r="IN86" s="20">
        <f t="shared" si="250"/>
        <v>0</v>
      </c>
      <c r="IO86" s="20">
        <f t="shared" si="251"/>
        <v>0</v>
      </c>
      <c r="IP86" s="20">
        <f t="shared" si="252"/>
        <v>0</v>
      </c>
      <c r="IQ86" s="18">
        <v>25.31</v>
      </c>
      <c r="IR86" s="25">
        <f t="shared" si="395"/>
        <v>0</v>
      </c>
      <c r="IS86" s="25">
        <f t="shared" si="253"/>
        <v>0</v>
      </c>
      <c r="IT86" s="25">
        <f t="shared" si="254"/>
        <v>0</v>
      </c>
      <c r="IU86" s="25">
        <f>ROUND(IF(EN86="Cống tròn",IF(EN86="Cống tròn",IV86+FF86,0),IF(EN86="Cống hộp",IF(EN86="Cống hộp",IV86+GP86,0),IF(OR(EN86="Rãnh xây",EN86="Rãnh bê tông"),IF(OR(EN86="Rãnh xây",EN86="Rãnh bê tông"),IV86+GP86,0),IF(EN86="ống nhựa",IF(EN86="Ống nhựa",IV86+HT86,0),IF(EN86="Rãnh thang",IF(EN86="Rãnh thang",IQ86+#REF!,0),0))))),2)</f>
        <v>26.27</v>
      </c>
      <c r="IV86" s="18">
        <v>26.17</v>
      </c>
      <c r="IW86" s="25">
        <f t="shared" si="255"/>
        <v>26.27</v>
      </c>
      <c r="IX86" s="25">
        <f t="shared" si="256"/>
        <v>0</v>
      </c>
      <c r="IY86" s="25">
        <f t="shared" si="257"/>
        <v>0</v>
      </c>
      <c r="IZ86" s="25">
        <f t="shared" si="258"/>
        <v>0</v>
      </c>
      <c r="JA86" s="25">
        <f t="shared" si="259"/>
        <v>0</v>
      </c>
      <c r="JB86" s="18">
        <v>26.43</v>
      </c>
      <c r="JC86" s="20">
        <f>ROUND(IF(EN86="Cống tròn",IF(EN86="Cống tròn",IF(EU86="Không có móng",JS86-FF86,IF(EU86="Đế",JR86-FN86,IF(OR(EU86="Móng bê tông",EU86="Móng bê tông kết hợp đế"),JK86-FJ86,0))),0),IF(EN86="Cống hộp",IF(AND(EN86="Cống hộp",EU86="Không có móng"),JS86-GF86,IF(AND(EN86="Cống hộp",EU86="Móng bê tông"),JL86-GB86,0)),IF(OR(EN86="Rãnh xây",EN86="Rãnh bê tông"),IF(OR(EN86="Rãnh xây",EN86="Rãnh bê tông"),JM86-GB86,0),IF(EN86="Ống nhựa",IF(AND(EN86="Ống nhựa",EU86="Không đắp cát"),JS86-HT86,IF(AND(EN86="Ống nhựa",EU86="Đắp cát"),JJ86-HX86,0)),IF(EN86="Rãnh thang",IF(EN86="Rãnh thang",IF(EU86="Móng bê tông",#REF!-#REF!,JS86),0),0))))),2)</f>
        <v>24.87</v>
      </c>
      <c r="JD86" s="20">
        <f t="shared" si="396"/>
        <v>1.5599999999999987</v>
      </c>
      <c r="JE86" s="20">
        <f t="shared" si="260"/>
        <v>24.87</v>
      </c>
      <c r="JF86" s="20">
        <f t="shared" si="261"/>
        <v>0</v>
      </c>
      <c r="JG86" s="20">
        <f t="shared" si="262"/>
        <v>0</v>
      </c>
      <c r="JH86" s="20">
        <f t="shared" si="263"/>
        <v>0</v>
      </c>
      <c r="JI86" s="20">
        <f>IF(EN86="Rãnh thang",IF(AND(EN86="Rãnh thang",EU86="Móng bê tông"),JS86-#REF!,0),IF(EN86="Ống nhựa",IF(AND(EN86="Ống nhựa",EU86="Đắp cát"),JS86-HT86,0),IF(EN86="Cống tròn",IF(EN86="Cống tròn",IF(OR(EU86="Móng bê tông",EU86="Móng bê tông kết hợp đế"),JO86-FL86,0),0),IF(EN86="Cống hộp",IF(AND(EN86="Cống hộp",EU86="Móng bê tông"),JP86-GD86,0),IF(OR(EN86="Rãnh xây",EN86="Rãnh bê tông"),IF(AND(EN86="Rãnh xây",EU86="Móng bê tông"),JQ86-GD86,IF(AND(EN86="Rãnh bê tông",EU86="Móng bê tông"),JQ86-GD86,0)),0)))))</f>
        <v>24.87</v>
      </c>
      <c r="JJ86" s="20">
        <f t="shared" si="264"/>
        <v>0</v>
      </c>
      <c r="JK86" s="20">
        <f t="shared" si="265"/>
        <v>24.87</v>
      </c>
      <c r="JL86" s="20">
        <f t="shared" si="266"/>
        <v>0</v>
      </c>
      <c r="JM86" s="20">
        <f t="shared" si="267"/>
        <v>0</v>
      </c>
      <c r="JN86" s="20">
        <f t="shared" si="268"/>
        <v>25.07</v>
      </c>
      <c r="JO86" s="20">
        <f t="shared" si="269"/>
        <v>25.07</v>
      </c>
      <c r="JP86" s="20">
        <f t="shared" si="270"/>
        <v>0</v>
      </c>
      <c r="JQ86" s="20">
        <f t="shared" si="271"/>
        <v>0</v>
      </c>
      <c r="JR86" s="20">
        <f t="shared" si="272"/>
        <v>0</v>
      </c>
      <c r="JS86" s="26">
        <v>25.17</v>
      </c>
      <c r="JT86" s="25">
        <f t="shared" si="397"/>
        <v>0</v>
      </c>
      <c r="JU86" s="25">
        <f t="shared" si="273"/>
        <v>0</v>
      </c>
      <c r="JV86" s="25">
        <f t="shared" si="274"/>
        <v>0</v>
      </c>
      <c r="JW86" s="25">
        <f>ROUND(IF(EN86="Cống tròn",IF(EN86="Cống tròn",JX86+FF86,0),IF(EN86="Cống hộp",IF(EN86="Cống hộp",JX86+GP86,0),IF(OR(EN86="Rãnh xây",EN86="Rãnh bê tông"),IF(OR(EN86="Rãnh xây",EN86="Rãnh bê tông"),JX86+GP86,0),IF(EN86="ống nhựa",IF(EN86="Ống nhựa",JX86+HT86,0),IF(EN86="Rãnh thang",IF(EN86="Rãnh thang",JS86+#REF!,0),0))))),2)</f>
        <v>26.27</v>
      </c>
      <c r="JX86" s="27">
        <v>26.17</v>
      </c>
      <c r="JY86" s="25">
        <f t="shared" si="275"/>
        <v>26.27</v>
      </c>
      <c r="JZ86" s="25">
        <f t="shared" si="276"/>
        <v>0</v>
      </c>
      <c r="KA86" s="25">
        <f t="shared" si="277"/>
        <v>0</v>
      </c>
      <c r="KB86" s="25">
        <f t="shared" si="278"/>
        <v>0</v>
      </c>
      <c r="KC86" s="25">
        <f t="shared" si="279"/>
        <v>0</v>
      </c>
      <c r="KD86" s="28" t="s">
        <v>98</v>
      </c>
      <c r="KE86" s="27">
        <v>0</v>
      </c>
      <c r="KF86" s="25">
        <f t="shared" si="280"/>
        <v>1.5599999999999987</v>
      </c>
      <c r="KG86" s="25">
        <f t="shared" si="398"/>
        <v>1.5599999999999987</v>
      </c>
      <c r="KH86" s="27">
        <v>0</v>
      </c>
      <c r="KI86" s="25">
        <f t="shared" si="281"/>
        <v>1.5599999999999987</v>
      </c>
      <c r="KJ86" s="25">
        <f t="shared" si="399"/>
        <v>1.5599999999999987</v>
      </c>
      <c r="KK86" s="25">
        <f t="shared" si="282"/>
        <v>0</v>
      </c>
      <c r="KL86" s="25">
        <f t="shared" si="283"/>
        <v>0</v>
      </c>
      <c r="KM86" s="25">
        <f t="shared" si="400"/>
        <v>0</v>
      </c>
      <c r="KN86" s="25">
        <f t="shared" si="284"/>
        <v>0</v>
      </c>
      <c r="KO86" s="25">
        <f t="shared" si="285"/>
        <v>0</v>
      </c>
      <c r="KP86" s="25">
        <f t="shared" si="401"/>
        <v>0</v>
      </c>
      <c r="KQ86" s="25">
        <f t="shared" si="286"/>
        <v>0.2</v>
      </c>
      <c r="KR86" s="25">
        <f t="shared" si="287"/>
        <v>0.2</v>
      </c>
      <c r="KS86" s="25">
        <f t="shared" si="402"/>
        <v>0.2</v>
      </c>
      <c r="KT86" s="25">
        <f t="shared" si="288"/>
        <v>0</v>
      </c>
      <c r="KU86" s="25">
        <f t="shared" si="289"/>
        <v>0</v>
      </c>
      <c r="KV86" s="25">
        <f t="shared" si="403"/>
        <v>0</v>
      </c>
      <c r="KW86" s="25">
        <f t="shared" si="290"/>
        <v>0</v>
      </c>
      <c r="KX86" s="25">
        <f t="shared" si="291"/>
        <v>0</v>
      </c>
      <c r="KY86" s="25">
        <f t="shared" si="404"/>
        <v>0</v>
      </c>
      <c r="KZ86" s="25">
        <f t="shared" si="292"/>
        <v>0</v>
      </c>
      <c r="LA86" s="25">
        <f t="shared" si="293"/>
        <v>0</v>
      </c>
      <c r="LB86" s="25">
        <f t="shared" si="405"/>
        <v>0</v>
      </c>
      <c r="LC86" s="25">
        <f t="shared" si="294"/>
        <v>1.4</v>
      </c>
      <c r="LD86" s="25">
        <f t="shared" si="295"/>
        <v>1.4</v>
      </c>
      <c r="LE86" s="25">
        <f t="shared" si="406"/>
        <v>1.4</v>
      </c>
      <c r="LF86" s="25">
        <f t="shared" si="296"/>
        <v>0</v>
      </c>
      <c r="LG86" s="25">
        <f t="shared" si="297"/>
        <v>0</v>
      </c>
      <c r="LH86" s="25">
        <f t="shared" si="407"/>
        <v>0</v>
      </c>
      <c r="LI86" s="25">
        <f t="shared" si="298"/>
        <v>0</v>
      </c>
      <c r="LJ86" s="25">
        <f t="shared" si="299"/>
        <v>0</v>
      </c>
      <c r="LK86" s="25">
        <f t="shared" si="408"/>
        <v>0</v>
      </c>
      <c r="LL86" s="25">
        <f t="shared" si="300"/>
        <v>0</v>
      </c>
      <c r="LM86" s="25">
        <f t="shared" si="301"/>
        <v>0</v>
      </c>
      <c r="LN86" s="25">
        <f t="shared" si="409"/>
        <v>0</v>
      </c>
      <c r="LO86" s="25">
        <f t="shared" si="302"/>
        <v>0</v>
      </c>
      <c r="LP86" s="25">
        <f t="shared" si="303"/>
        <v>0</v>
      </c>
      <c r="LQ86" s="25">
        <f t="shared" si="410"/>
        <v>0</v>
      </c>
      <c r="LR86" s="25">
        <f t="shared" si="304"/>
        <v>0</v>
      </c>
      <c r="LS86" s="25">
        <f t="shared" si="305"/>
        <v>0</v>
      </c>
      <c r="LT86" s="25">
        <f t="shared" si="411"/>
        <v>0</v>
      </c>
      <c r="LU86" s="25">
        <f t="shared" si="306"/>
        <v>0</v>
      </c>
      <c r="LV86" s="25">
        <f t="shared" si="307"/>
        <v>0</v>
      </c>
      <c r="LW86" s="25">
        <f t="shared" si="412"/>
        <v>0</v>
      </c>
      <c r="LX86" s="25">
        <f t="shared" si="308"/>
        <v>0</v>
      </c>
      <c r="LY86" s="25">
        <f t="shared" si="309"/>
        <v>0</v>
      </c>
      <c r="LZ86" s="25">
        <f t="shared" si="413"/>
        <v>0</v>
      </c>
      <c r="MA86" s="25">
        <f t="shared" si="310"/>
        <v>0</v>
      </c>
      <c r="MB86" s="25">
        <f t="shared" si="311"/>
        <v>0</v>
      </c>
      <c r="MC86" s="25">
        <f t="shared" si="414"/>
        <v>0</v>
      </c>
      <c r="MD86" s="25">
        <f t="shared" si="312"/>
        <v>0</v>
      </c>
      <c r="ME86" s="25">
        <f t="shared" si="313"/>
        <v>0</v>
      </c>
      <c r="MF86" s="25">
        <f t="shared" si="415"/>
        <v>0</v>
      </c>
      <c r="MG86" s="25">
        <f t="shared" si="314"/>
        <v>0</v>
      </c>
      <c r="MH86" s="25">
        <f t="shared" si="315"/>
        <v>0</v>
      </c>
      <c r="MI86" s="25">
        <f t="shared" si="416"/>
        <v>0</v>
      </c>
      <c r="MJ86" s="25">
        <f t="shared" si="316"/>
        <v>0</v>
      </c>
      <c r="MK86" s="25">
        <f t="shared" si="317"/>
        <v>0</v>
      </c>
      <c r="ML86" s="25">
        <f t="shared" si="417"/>
        <v>0</v>
      </c>
      <c r="MM86" s="25">
        <f t="shared" si="318"/>
        <v>0</v>
      </c>
      <c r="MN86" s="25">
        <f t="shared" si="319"/>
        <v>0</v>
      </c>
      <c r="MO86" s="25">
        <f t="shared" si="418"/>
        <v>0</v>
      </c>
      <c r="MP86" s="25">
        <f t="shared" si="320"/>
        <v>0</v>
      </c>
      <c r="MQ86" s="25">
        <f t="shared" si="321"/>
        <v>0</v>
      </c>
      <c r="MR86" s="25">
        <f t="shared" si="419"/>
        <v>0</v>
      </c>
      <c r="MS86" s="29">
        <v>1.4</v>
      </c>
      <c r="MT86" s="29">
        <v>0</v>
      </c>
      <c r="MU86" s="29">
        <v>1</v>
      </c>
      <c r="MV86" s="29">
        <v>1</v>
      </c>
      <c r="MW86" s="25">
        <f t="shared" si="322"/>
        <v>1.4</v>
      </c>
      <c r="MX86" s="25">
        <f t="shared" si="323"/>
        <v>2.1800000000000002</v>
      </c>
      <c r="MY86" s="25">
        <f t="shared" si="324"/>
        <v>0</v>
      </c>
      <c r="MZ86" s="25">
        <f t="shared" si="325"/>
        <v>0</v>
      </c>
      <c r="NA86" s="25">
        <f t="shared" si="326"/>
        <v>1.4</v>
      </c>
      <c r="NB86" s="25">
        <f t="shared" si="327"/>
        <v>2.1800000000000002</v>
      </c>
      <c r="NC86" s="25">
        <f t="shared" si="328"/>
        <v>0</v>
      </c>
      <c r="ND86" s="25">
        <f t="shared" si="329"/>
        <v>0</v>
      </c>
      <c r="NE86" s="25">
        <f t="shared" si="420"/>
        <v>1.4</v>
      </c>
      <c r="NF86" s="25">
        <f t="shared" si="420"/>
        <v>2.1800000000000002</v>
      </c>
      <c r="NG86" s="25">
        <f t="shared" si="420"/>
        <v>0</v>
      </c>
      <c r="NH86" s="25">
        <f t="shared" si="420"/>
        <v>0</v>
      </c>
      <c r="NI86" s="25">
        <f t="shared" si="330"/>
        <v>81.75</v>
      </c>
      <c r="NJ86" s="25">
        <f t="shared" si="331"/>
        <v>0</v>
      </c>
      <c r="NK86" s="25">
        <f t="shared" si="332"/>
        <v>81.75</v>
      </c>
      <c r="NL86" s="25">
        <f t="shared" si="333"/>
        <v>68.2</v>
      </c>
      <c r="NM86" s="25">
        <f t="shared" si="334"/>
        <v>0</v>
      </c>
      <c r="NN86" s="25">
        <f t="shared" si="421"/>
        <v>68.2</v>
      </c>
      <c r="NO86" s="25">
        <f t="shared" si="335"/>
        <v>0</v>
      </c>
      <c r="NP86" s="25">
        <f t="shared" si="336"/>
        <v>0</v>
      </c>
      <c r="NQ86" s="25">
        <f t="shared" si="422"/>
        <v>0</v>
      </c>
      <c r="NR86" s="25">
        <f t="shared" si="337"/>
        <v>0</v>
      </c>
      <c r="NS86" s="25">
        <f t="shared" si="338"/>
        <v>0</v>
      </c>
      <c r="NT86" s="25">
        <f t="shared" si="423"/>
        <v>0</v>
      </c>
      <c r="NU86" s="25">
        <f t="shared" si="339"/>
        <v>0</v>
      </c>
      <c r="NV86" s="25">
        <f t="shared" si="340"/>
        <v>0</v>
      </c>
      <c r="NW86" s="25">
        <f t="shared" si="424"/>
        <v>0</v>
      </c>
      <c r="NX86" s="25">
        <f t="shared" si="425"/>
        <v>68.2</v>
      </c>
      <c r="NY86" s="25">
        <f t="shared" si="425"/>
        <v>0</v>
      </c>
      <c r="NZ86" s="25">
        <f t="shared" si="426"/>
        <v>68.2</v>
      </c>
      <c r="OA86" s="25">
        <f t="shared" si="427"/>
        <v>13.55</v>
      </c>
      <c r="OB86" s="25">
        <f t="shared" si="427"/>
        <v>0</v>
      </c>
      <c r="OC86" s="25">
        <f t="shared" si="428"/>
        <v>13.55</v>
      </c>
      <c r="OD86" s="25">
        <f t="shared" si="429"/>
        <v>68.2</v>
      </c>
      <c r="OE86" s="25">
        <f t="shared" si="429"/>
        <v>0</v>
      </c>
      <c r="OF86" s="25">
        <f t="shared" si="429"/>
        <v>68.2</v>
      </c>
      <c r="OG86" s="25">
        <f t="shared" si="341"/>
        <v>0</v>
      </c>
      <c r="OH86" s="25">
        <f t="shared" si="342"/>
        <v>0</v>
      </c>
      <c r="OI86" s="25">
        <f t="shared" si="343"/>
        <v>0</v>
      </c>
      <c r="OJ86" s="25">
        <f t="shared" si="344"/>
        <v>0</v>
      </c>
      <c r="OK86" s="25">
        <f t="shared" si="345"/>
        <v>0</v>
      </c>
      <c r="OL86" s="25">
        <f t="shared" si="346"/>
        <v>0</v>
      </c>
      <c r="OM86" s="25">
        <f t="shared" si="430"/>
        <v>0</v>
      </c>
      <c r="ON86" s="25">
        <f t="shared" si="430"/>
        <v>0</v>
      </c>
      <c r="OO86" s="25">
        <f t="shared" si="430"/>
        <v>0</v>
      </c>
      <c r="OP86" s="25">
        <f t="shared" si="347"/>
        <v>0</v>
      </c>
      <c r="OQ86" s="25">
        <f t="shared" si="348"/>
        <v>0</v>
      </c>
      <c r="OR86" s="25">
        <f t="shared" si="431"/>
        <v>0</v>
      </c>
      <c r="OS86" s="19">
        <v>536804.91</v>
      </c>
      <c r="OT86" s="19">
        <v>2370663.2400000002</v>
      </c>
    </row>
    <row r="87" spans="1:410" ht="33" customHeight="1" x14ac:dyDescent="0.25">
      <c r="A87" s="18"/>
      <c r="B87" s="18" t="s">
        <v>850</v>
      </c>
      <c r="C87" s="18">
        <v>2203.75</v>
      </c>
      <c r="D87" s="16" t="e">
        <f>_xlfn.IFNA(INDEX(#REF!,MATCH(E87,#REF!,0)),0)</f>
        <v>#REF!</v>
      </c>
      <c r="E87" s="18" t="s">
        <v>866</v>
      </c>
      <c r="F87" s="16" t="s">
        <v>765</v>
      </c>
      <c r="G87" s="16" t="s">
        <v>766</v>
      </c>
      <c r="H87" s="16" t="s">
        <v>767</v>
      </c>
      <c r="I87" s="16" t="s">
        <v>768</v>
      </c>
      <c r="J87" s="16" t="s">
        <v>769</v>
      </c>
      <c r="K87" s="16" t="s">
        <v>770</v>
      </c>
      <c r="L87" s="16" t="s">
        <v>771</v>
      </c>
      <c r="M87" s="18">
        <v>1.64</v>
      </c>
      <c r="N87" s="18">
        <v>1.94</v>
      </c>
      <c r="O87" s="18">
        <v>2.04</v>
      </c>
      <c r="P87" s="18">
        <v>2.34</v>
      </c>
      <c r="Q87" s="18">
        <v>0.1</v>
      </c>
      <c r="R87" s="18">
        <v>1.8399999999999999</v>
      </c>
      <c r="S87" s="18">
        <v>2.14</v>
      </c>
      <c r="T87" s="18">
        <v>0.2</v>
      </c>
      <c r="U87" s="18">
        <v>0</v>
      </c>
      <c r="V87" s="18">
        <v>0</v>
      </c>
      <c r="W87" s="18">
        <v>0</v>
      </c>
      <c r="X87" s="18">
        <v>1.64</v>
      </c>
      <c r="Y87" s="18">
        <v>1.9</v>
      </c>
      <c r="Z87" s="20">
        <f t="shared" si="349"/>
        <v>2.1</v>
      </c>
      <c r="AA87" s="18">
        <v>0.22</v>
      </c>
      <c r="AB87" s="18">
        <v>0</v>
      </c>
      <c r="AC87" s="18">
        <v>0</v>
      </c>
      <c r="AD87" s="18">
        <v>0</v>
      </c>
      <c r="AE87" s="18">
        <v>0</v>
      </c>
      <c r="AF87" s="18">
        <v>0</v>
      </c>
      <c r="AG87" s="18">
        <v>1.2</v>
      </c>
      <c r="AH87" s="18">
        <v>1.5</v>
      </c>
      <c r="AI87" s="20">
        <f t="shared" si="350"/>
        <v>2.25</v>
      </c>
      <c r="AJ87" s="18">
        <v>0</v>
      </c>
      <c r="AK87" s="18">
        <v>0</v>
      </c>
      <c r="AL87" s="20">
        <f t="shared" si="351"/>
        <v>0</v>
      </c>
      <c r="AM87" s="18">
        <v>1.64</v>
      </c>
      <c r="AN87" s="18">
        <v>1.5</v>
      </c>
      <c r="AO87" s="18">
        <v>0.15</v>
      </c>
      <c r="AP87" s="18">
        <v>0.22</v>
      </c>
      <c r="AQ87" s="18">
        <v>1.64</v>
      </c>
      <c r="AR87" s="18">
        <v>1.72</v>
      </c>
      <c r="AS87" s="18">
        <v>0.12</v>
      </c>
      <c r="AT87" s="18">
        <v>0.11</v>
      </c>
      <c r="AU87" s="18">
        <v>0</v>
      </c>
      <c r="AV87" s="18">
        <v>1</v>
      </c>
      <c r="AW87" s="18">
        <v>0</v>
      </c>
      <c r="AX87" s="18">
        <v>0</v>
      </c>
      <c r="AY87" s="18">
        <v>0</v>
      </c>
      <c r="AZ87" s="18">
        <v>0</v>
      </c>
      <c r="BA87" s="18">
        <v>0</v>
      </c>
      <c r="BB87" s="18">
        <v>0</v>
      </c>
      <c r="BC87" s="18">
        <v>0</v>
      </c>
      <c r="BD87" s="18">
        <v>0</v>
      </c>
      <c r="BE87" s="18">
        <v>2</v>
      </c>
      <c r="BF87" s="18">
        <v>0</v>
      </c>
      <c r="BG87" s="18">
        <v>0</v>
      </c>
      <c r="BH87" s="18">
        <v>0</v>
      </c>
      <c r="BI87" s="18">
        <v>0</v>
      </c>
      <c r="BJ87" s="18">
        <v>0</v>
      </c>
      <c r="BK87" s="18">
        <v>0</v>
      </c>
      <c r="BL87" s="18">
        <v>0</v>
      </c>
      <c r="BM87" s="18">
        <v>0</v>
      </c>
      <c r="BN87" s="18">
        <v>0</v>
      </c>
      <c r="BO87" s="18">
        <v>0</v>
      </c>
      <c r="BP87" s="18">
        <v>0</v>
      </c>
      <c r="BQ87" s="18">
        <v>0</v>
      </c>
      <c r="BR87" s="18">
        <v>0</v>
      </c>
      <c r="BS87" s="18">
        <v>0</v>
      </c>
      <c r="BT87" s="18">
        <v>0</v>
      </c>
      <c r="BU87" s="18">
        <v>0</v>
      </c>
      <c r="BV87" s="18">
        <v>0</v>
      </c>
      <c r="BW87" s="18">
        <v>0</v>
      </c>
      <c r="BX87" s="18">
        <v>0</v>
      </c>
      <c r="BY87" s="18">
        <v>0</v>
      </c>
      <c r="BZ87" s="18">
        <v>0</v>
      </c>
      <c r="CA87" s="16" t="e">
        <f>_xlfn.IFNA(IF(RIGHT(D87,2)="=G",0,INDEX(#REF!,MATCH(E87,#REF!,0))),0)</f>
        <v>#REF!</v>
      </c>
      <c r="CB87" s="16" t="s">
        <v>776</v>
      </c>
      <c r="CC87" s="18">
        <v>0</v>
      </c>
      <c r="CD87" s="18">
        <v>0</v>
      </c>
      <c r="CE87" s="18">
        <v>1.4</v>
      </c>
      <c r="CF87" s="18">
        <v>0.85</v>
      </c>
      <c r="CG87" s="18">
        <v>0.12</v>
      </c>
      <c r="CH87" s="18">
        <v>2</v>
      </c>
      <c r="CI87" s="16" t="s">
        <v>98</v>
      </c>
      <c r="CJ87" s="18">
        <v>0</v>
      </c>
      <c r="CK87" s="20">
        <f t="shared" si="217"/>
        <v>1.86</v>
      </c>
      <c r="CL87" s="20">
        <f t="shared" si="352"/>
        <v>1.86</v>
      </c>
      <c r="CM87" s="18">
        <v>26.05</v>
      </c>
      <c r="CN87" s="18">
        <v>27.27</v>
      </c>
      <c r="CO87" s="18">
        <v>26.431000000000001</v>
      </c>
      <c r="CP87" s="22">
        <f t="shared" si="218"/>
        <v>26.43</v>
      </c>
      <c r="CQ87" s="22">
        <f t="shared" si="219"/>
        <v>24.57</v>
      </c>
      <c r="CR87" s="22">
        <f t="shared" si="353"/>
        <v>1.86</v>
      </c>
      <c r="CS87" s="22">
        <f t="shared" si="220"/>
        <v>24.67</v>
      </c>
      <c r="CT87" s="22">
        <f t="shared" si="221"/>
        <v>24.87</v>
      </c>
      <c r="CU87" s="18">
        <v>24.87</v>
      </c>
      <c r="CV87" s="22">
        <f t="shared" si="354"/>
        <v>2.1</v>
      </c>
      <c r="CW87" s="22">
        <f t="shared" si="222"/>
        <v>0</v>
      </c>
      <c r="CX87" s="22">
        <f t="shared" si="223"/>
        <v>0</v>
      </c>
      <c r="CY87" s="22">
        <f t="shared" si="224"/>
        <v>27</v>
      </c>
      <c r="CZ87" s="22">
        <f t="shared" si="225"/>
        <v>27.15</v>
      </c>
      <c r="DA87" s="18">
        <v>27.27</v>
      </c>
      <c r="DB87" s="20">
        <f t="shared" si="355"/>
        <v>2.7</v>
      </c>
      <c r="DC87" s="20">
        <f t="shared" si="356"/>
        <v>0.84</v>
      </c>
      <c r="DD87" s="20">
        <f t="shared" si="357"/>
        <v>1.8600000000000003</v>
      </c>
      <c r="DE87" s="20">
        <f t="shared" si="226"/>
        <v>0.1</v>
      </c>
      <c r="DF87" s="20">
        <f t="shared" si="227"/>
        <v>0.2</v>
      </c>
      <c r="DG87" s="20">
        <f t="shared" si="228"/>
        <v>1.56</v>
      </c>
      <c r="DH87" s="20">
        <f t="shared" si="229"/>
        <v>0</v>
      </c>
      <c r="DI87" s="20">
        <f t="shared" si="230"/>
        <v>0</v>
      </c>
      <c r="DJ87" s="20">
        <f t="shared" si="231"/>
        <v>0</v>
      </c>
      <c r="DK87" s="20">
        <f t="shared" si="358"/>
        <v>1.86</v>
      </c>
      <c r="DL87" s="20">
        <f t="shared" si="359"/>
        <v>0</v>
      </c>
      <c r="DM87" s="20">
        <f t="shared" si="360"/>
        <v>0</v>
      </c>
      <c r="DN87" s="20">
        <f t="shared" si="361"/>
        <v>0</v>
      </c>
      <c r="DO87" s="18">
        <v>2.54</v>
      </c>
      <c r="DP87" s="18">
        <v>0</v>
      </c>
      <c r="DQ87" s="18">
        <v>1</v>
      </c>
      <c r="DR87" s="18">
        <v>1</v>
      </c>
      <c r="DS87" s="25">
        <f t="shared" si="362"/>
        <v>2.54</v>
      </c>
      <c r="DT87" s="25">
        <f t="shared" si="363"/>
        <v>0</v>
      </c>
      <c r="DU87" s="25">
        <f t="shared" si="364"/>
        <v>4.72</v>
      </c>
      <c r="DV87" s="25">
        <f t="shared" si="365"/>
        <v>0</v>
      </c>
      <c r="DW87" s="25">
        <f t="shared" si="366"/>
        <v>4.72</v>
      </c>
      <c r="DX87" s="25">
        <f t="shared" si="367"/>
        <v>9.6300000000000008</v>
      </c>
      <c r="DY87" s="25">
        <f t="shared" si="368"/>
        <v>0</v>
      </c>
      <c r="DZ87" s="25">
        <f t="shared" si="369"/>
        <v>9.6300000000000008</v>
      </c>
      <c r="EA87" s="25">
        <f t="shared" si="370"/>
        <v>6.23</v>
      </c>
      <c r="EB87" s="25">
        <f t="shared" si="371"/>
        <v>0</v>
      </c>
      <c r="EC87" s="25">
        <f t="shared" si="372"/>
        <v>6.23</v>
      </c>
      <c r="ED87" s="25">
        <f t="shared" si="373"/>
        <v>3.4</v>
      </c>
      <c r="EE87" s="25">
        <f t="shared" si="373"/>
        <v>0</v>
      </c>
      <c r="EF87" s="25">
        <f t="shared" si="374"/>
        <v>3.4</v>
      </c>
      <c r="EG87" s="25">
        <f t="shared" si="375"/>
        <v>6.23</v>
      </c>
      <c r="EH87" s="25">
        <f t="shared" si="375"/>
        <v>0</v>
      </c>
      <c r="EI87" s="25">
        <f t="shared" si="376"/>
        <v>6.23</v>
      </c>
      <c r="EJ87" s="18">
        <v>2203.75</v>
      </c>
      <c r="EK87" s="18">
        <v>2165.06</v>
      </c>
      <c r="EL87" s="18" t="s">
        <v>866</v>
      </c>
      <c r="EM87" s="18" t="s">
        <v>867</v>
      </c>
      <c r="EN87" s="16" t="s">
        <v>774</v>
      </c>
      <c r="EO87" s="16" t="s">
        <v>132</v>
      </c>
      <c r="EP87" s="16" t="e">
        <f>IF(OR(EN87="Cống tròn",EN87="Cống hộp",EN87="Ống nhựa"),INDEX(#REF!,MATCH(E87,#REF!,0)),IF(OR(EN87="Rãnh xây",EN87="Rãnh bê tông"),INDEX(#REF!,MATCH(E87,#REF!,0)),0))</f>
        <v>#REF!</v>
      </c>
      <c r="EQ87" s="18">
        <v>37.490000000000052</v>
      </c>
      <c r="ER87" s="18">
        <v>1</v>
      </c>
      <c r="ES87" s="25">
        <f t="shared" si="377"/>
        <v>37</v>
      </c>
      <c r="ET87" s="1" t="e">
        <f>_xlfn.IFNA(IF(EN87="Cống tròn",INDEX(#REF!,MATCH(E87,#REF!,0)),IF(EN87="Cống hộp",INDEX(#REF!,MATCH(E87,#REF!,0)),EU87&amp;" ,"&amp;EV87)),0)</f>
        <v>#REF!</v>
      </c>
      <c r="EU87" s="16" t="s">
        <v>769</v>
      </c>
      <c r="EV87" s="16" t="s">
        <v>775</v>
      </c>
      <c r="EW87" s="16" t="e">
        <f>_xlfn.IFNA(INDEX(#REF!,MATCH(E87,#REF!,0)),0)</f>
        <v>#REF!</v>
      </c>
      <c r="EX87" s="16"/>
      <c r="EY87" s="18">
        <v>0</v>
      </c>
      <c r="EZ87" s="18">
        <v>0</v>
      </c>
      <c r="FA87" s="18">
        <v>0</v>
      </c>
      <c r="FB87" s="19">
        <v>0</v>
      </c>
      <c r="FC87" s="19">
        <v>0</v>
      </c>
      <c r="FD87" s="25">
        <f t="shared" si="232"/>
        <v>0</v>
      </c>
      <c r="FE87" s="25">
        <f t="shared" si="378"/>
        <v>0</v>
      </c>
      <c r="FF87" s="18">
        <v>0.1</v>
      </c>
      <c r="FG87" s="18">
        <v>2</v>
      </c>
      <c r="FH87" s="18">
        <v>1</v>
      </c>
      <c r="FI87" s="25">
        <f t="shared" si="379"/>
        <v>1.2</v>
      </c>
      <c r="FJ87" s="18">
        <v>0</v>
      </c>
      <c r="FK87" s="18">
        <v>0</v>
      </c>
      <c r="FL87" s="18">
        <v>0.2</v>
      </c>
      <c r="FM87" s="18">
        <v>1.4</v>
      </c>
      <c r="FN87" s="18">
        <v>0</v>
      </c>
      <c r="FO87" s="25">
        <f t="shared" si="380"/>
        <v>1.4</v>
      </c>
      <c r="FP87" s="18">
        <v>1.4999999999999999E-2</v>
      </c>
      <c r="FQ87" s="18">
        <v>1</v>
      </c>
      <c r="FR87" s="25">
        <f t="shared" si="233"/>
        <v>36</v>
      </c>
      <c r="FS87" s="25">
        <f t="shared" si="234"/>
        <v>0.52500000000000002</v>
      </c>
      <c r="FT87" s="25">
        <f t="shared" si="235"/>
        <v>36.524999999999999</v>
      </c>
      <c r="FU87" s="25">
        <f t="shared" si="236"/>
        <v>-0.96500000000005315</v>
      </c>
      <c r="FV87" s="25" t="str">
        <f t="shared" si="381"/>
        <v>Thêm 01</v>
      </c>
      <c r="FW87" s="25">
        <f t="shared" si="382"/>
        <v>0.05</v>
      </c>
      <c r="FX87" s="16"/>
      <c r="FY87" s="16"/>
      <c r="FZ87" s="16"/>
      <c r="GA87" s="16"/>
      <c r="GB87" s="19">
        <v>0</v>
      </c>
      <c r="GC87" s="19">
        <v>0</v>
      </c>
      <c r="GD87" s="19">
        <v>0</v>
      </c>
      <c r="GE87" s="19">
        <v>0</v>
      </c>
      <c r="GF87" s="19">
        <v>0</v>
      </c>
      <c r="GG87" s="19">
        <v>0</v>
      </c>
      <c r="GH87" s="19">
        <v>0</v>
      </c>
      <c r="GI87" s="19">
        <v>0</v>
      </c>
      <c r="GJ87" s="19">
        <v>0</v>
      </c>
      <c r="GK87" s="19">
        <v>0</v>
      </c>
      <c r="GL87" s="25">
        <f t="shared" si="237"/>
        <v>0</v>
      </c>
      <c r="GM87" s="25">
        <f t="shared" si="383"/>
        <v>0</v>
      </c>
      <c r="GN87" s="19">
        <v>0</v>
      </c>
      <c r="GO87" s="19">
        <v>0</v>
      </c>
      <c r="GP87" s="19">
        <v>0</v>
      </c>
      <c r="GQ87" s="19">
        <v>0</v>
      </c>
      <c r="GR87" s="1" t="e">
        <f>_xlfn.IFNA(INDEX(#REF!,MATCH(E87,#REF!,0)),0)</f>
        <v>#REF!</v>
      </c>
      <c r="GS87" s="16"/>
      <c r="GT87" s="18">
        <v>0</v>
      </c>
      <c r="GU87" s="18">
        <v>0</v>
      </c>
      <c r="GV87" s="18">
        <v>0</v>
      </c>
      <c r="GW87" s="18">
        <v>0</v>
      </c>
      <c r="GX87" s="25">
        <f t="shared" si="238"/>
        <v>0</v>
      </c>
      <c r="GY87" s="25">
        <f t="shared" si="239"/>
        <v>0</v>
      </c>
      <c r="GZ87" s="25">
        <f t="shared" si="384"/>
        <v>0</v>
      </c>
      <c r="HA87" s="1" t="e" cm="1">
        <f t="array" ref="HA87">INDEX(#REF!,MATCH(EJ87&amp;EK87&amp;HD87&amp;HE87&amp;HF87,#REF!&amp;#REF!&amp;#REF!&amp;#REF!&amp;#REF!,0))</f>
        <v>#REF!</v>
      </c>
      <c r="HB87" s="16"/>
      <c r="HC87" s="25">
        <f t="shared" si="385"/>
        <v>0</v>
      </c>
      <c r="HD87" s="18">
        <v>0</v>
      </c>
      <c r="HE87" s="18">
        <v>0</v>
      </c>
      <c r="HF87" s="18">
        <v>0</v>
      </c>
      <c r="HG87" s="1" t="e" cm="1">
        <f t="array" ref="HG87">INDEX(#REF!,MATCH(EJ87&amp;EK87&amp;HJ87&amp;HK87&amp;HL87,#REF!&amp;#REF!&amp;#REF!&amp;#REF!&amp;#REF!,0))</f>
        <v>#REF!</v>
      </c>
      <c r="HH87" s="16"/>
      <c r="HI87" s="25">
        <f t="shared" si="386"/>
        <v>0</v>
      </c>
      <c r="HJ87" s="25">
        <f t="shared" si="387"/>
        <v>0</v>
      </c>
      <c r="HK87" s="19">
        <v>0</v>
      </c>
      <c r="HL87" s="19">
        <v>0</v>
      </c>
      <c r="HM87" s="18">
        <v>0.01</v>
      </c>
      <c r="HN87" s="18">
        <v>1</v>
      </c>
      <c r="HO87" s="25">
        <f t="shared" si="388"/>
        <v>0</v>
      </c>
      <c r="HP87" s="25">
        <f t="shared" si="389"/>
        <v>0</v>
      </c>
      <c r="HQ87" s="25">
        <f t="shared" si="390"/>
        <v>0</v>
      </c>
      <c r="HR87" s="25">
        <f t="shared" si="391"/>
        <v>0</v>
      </c>
      <c r="HS87" s="25">
        <f t="shared" si="392"/>
        <v>0</v>
      </c>
      <c r="HT87" s="19">
        <v>0</v>
      </c>
      <c r="HU87" s="19">
        <v>0</v>
      </c>
      <c r="HV87" s="19">
        <v>0</v>
      </c>
      <c r="HW87" s="25">
        <f t="shared" si="393"/>
        <v>0</v>
      </c>
      <c r="HX87" s="19">
        <v>0</v>
      </c>
      <c r="HY87" s="19">
        <v>0</v>
      </c>
      <c r="HZ87" s="18">
        <v>26.43</v>
      </c>
      <c r="IA87" s="20">
        <f>ROUND(IF(EN87="Cống tròn",IF(EN87="Cống tròn",IF(EU87="Không có móng",IQ87-FF87,IF(EU87="Đế",IP87-FN87,IF(OR(EU87="Móng bê tông",EU87="Móng bê tông kết hợp đế"),II87-FJ87,0))),0),IF(EN87="Cống hộp",IF(AND(EN87="Cống hộp",EU87="Không có móng"),IQ87-GF87,IF(AND(EN87="Cống hộp",EU87="Móng bê tông"),IJ87-GB87,0)),IF(OR(EN87="Rãnh xây",EN87="Rãnh bê tông"),IF(OR(EN87="Rãnh xây",EN87="Rãnh bê tông"),IK87-GB87,0),IF(EN87="Ống nhựa",IF(AND(EN87="Ống nhựa",EU87="Không đắp cát"),IQ87-HT87,IF(AND(EN87="Ống nhựa",EU87="Đắp cát"),IH87-HX87,0)),IF(EN87="Rãnh thang",IF(EN87="Rãnh thang",IF(EU87="Móng bê tông",#REF!-#REF!,IQ87),0),0))))),2)</f>
        <v>24.87</v>
      </c>
      <c r="IB87" s="20">
        <f t="shared" si="394"/>
        <v>1.5599999999999987</v>
      </c>
      <c r="IC87" s="20">
        <f t="shared" si="240"/>
        <v>24.87</v>
      </c>
      <c r="ID87" s="20">
        <f t="shared" si="241"/>
        <v>0</v>
      </c>
      <c r="IE87" s="20">
        <f t="shared" si="242"/>
        <v>0</v>
      </c>
      <c r="IF87" s="20">
        <f t="shared" si="243"/>
        <v>0</v>
      </c>
      <c r="IG87" s="20">
        <f>IF(EN87="Rãnh thang",IF(AND(EN87="Rãnh thang",EU87="Móng bê tông"),IQ87-#REF!,0),IF(EN87="Ống nhựa",IF(AND(EN87="Ống nhựa",EU87="Đắp cát"),IQ87-HT87,0),IF(EN87="Cống tròn",IF(EN87="Cống tròn",IF(OR(EU87="Móng bê tông",EU87="Móng bê tông kết hợp đế"),IM87-FL87,0),0),IF(EN87="Cống hộp",IF(AND(EN87="Cống hộp",EU87="Móng bê tông"),IN87-GD87,0),IF(OR(EN87="Rãnh xây",EN87="Rãnh bê tông"),IF(AND(EN87="Rãnh xây",EU87="Móng bê tông"),IO87-GD87,IF(AND(EN87="Rãnh bê tông",EU87="Móng bê tông"),IO87-GD87,0)),0)))))</f>
        <v>24.87</v>
      </c>
      <c r="IH87" s="20">
        <f t="shared" si="244"/>
        <v>0</v>
      </c>
      <c r="II87" s="20">
        <f t="shared" si="245"/>
        <v>24.87</v>
      </c>
      <c r="IJ87" s="20">
        <f t="shared" si="246"/>
        <v>0</v>
      </c>
      <c r="IK87" s="20">
        <f t="shared" si="247"/>
        <v>0</v>
      </c>
      <c r="IL87" s="20">
        <f t="shared" si="248"/>
        <v>25.07</v>
      </c>
      <c r="IM87" s="20">
        <f t="shared" si="249"/>
        <v>25.07</v>
      </c>
      <c r="IN87" s="20">
        <f t="shared" si="250"/>
        <v>0</v>
      </c>
      <c r="IO87" s="20">
        <f t="shared" si="251"/>
        <v>0</v>
      </c>
      <c r="IP87" s="20">
        <f t="shared" si="252"/>
        <v>0</v>
      </c>
      <c r="IQ87" s="18">
        <v>25.17</v>
      </c>
      <c r="IR87" s="25">
        <f t="shared" si="395"/>
        <v>0</v>
      </c>
      <c r="IS87" s="25">
        <f t="shared" si="253"/>
        <v>0</v>
      </c>
      <c r="IT87" s="25">
        <f t="shared" si="254"/>
        <v>0</v>
      </c>
      <c r="IU87" s="25">
        <f>ROUND(IF(EN87="Cống tròn",IF(EN87="Cống tròn",IV87+FF87,0),IF(EN87="Cống hộp",IF(EN87="Cống hộp",IV87+GP87,0),IF(OR(EN87="Rãnh xây",EN87="Rãnh bê tông"),IF(OR(EN87="Rãnh xây",EN87="Rãnh bê tông"),IV87+GP87,0),IF(EN87="ống nhựa",IF(EN87="Ống nhựa",IV87+HT87,0),IF(EN87="Rãnh thang",IF(EN87="Rãnh thang",IQ87+#REF!,0),0))))),2)</f>
        <v>26.13</v>
      </c>
      <c r="IV87" s="18">
        <v>26.03</v>
      </c>
      <c r="IW87" s="25">
        <f t="shared" si="255"/>
        <v>26.13</v>
      </c>
      <c r="IX87" s="25">
        <f t="shared" si="256"/>
        <v>0</v>
      </c>
      <c r="IY87" s="25">
        <f t="shared" si="257"/>
        <v>0</v>
      </c>
      <c r="IZ87" s="25">
        <f t="shared" si="258"/>
        <v>0</v>
      </c>
      <c r="JA87" s="25">
        <f t="shared" si="259"/>
        <v>0</v>
      </c>
      <c r="JB87" s="18">
        <v>27.13</v>
      </c>
      <c r="JC87" s="20">
        <f>ROUND(IF(EN87="Cống tròn",IF(EN87="Cống tròn",IF(EU87="Không có móng",JS87-FF87,IF(EU87="Đế",JR87-FN87,IF(OR(EU87="Móng bê tông",EU87="Móng bê tông kết hợp đế"),JK87-FJ87,0))),0),IF(EN87="Cống hộp",IF(AND(EN87="Cống hộp",EU87="Không có móng"),JS87-GF87,IF(AND(EN87="Cống hộp",EU87="Móng bê tông"),JL87-GB87,0)),IF(OR(EN87="Rãnh xây",EN87="Rãnh bê tông"),IF(OR(EN87="Rãnh xây",EN87="Rãnh bê tông"),JM87-GB87,0),IF(EN87="Ống nhựa",IF(AND(EN87="Ống nhựa",EU87="Không đắp cát"),JS87-HT87,IF(AND(EN87="Ống nhựa",EU87="Đắp cát"),JJ87-HX87,0)),IF(EN87="Rãnh thang",IF(EN87="Rãnh thang",IF(EU87="Móng bê tông",#REF!-#REF!,JS87),0),0))))),2)</f>
        <v>24.73</v>
      </c>
      <c r="JD87" s="20">
        <f t="shared" si="396"/>
        <v>2.3999999999999986</v>
      </c>
      <c r="JE87" s="20">
        <f t="shared" si="260"/>
        <v>24.73</v>
      </c>
      <c r="JF87" s="20">
        <f t="shared" si="261"/>
        <v>0</v>
      </c>
      <c r="JG87" s="20">
        <f t="shared" si="262"/>
        <v>0</v>
      </c>
      <c r="JH87" s="20">
        <f t="shared" si="263"/>
        <v>0</v>
      </c>
      <c r="JI87" s="20">
        <f>IF(EN87="Rãnh thang",IF(AND(EN87="Rãnh thang",EU87="Móng bê tông"),JS87-#REF!,0),IF(EN87="Ống nhựa",IF(AND(EN87="Ống nhựa",EU87="Đắp cát"),JS87-HT87,0),IF(EN87="Cống tròn",IF(EN87="Cống tròn",IF(OR(EU87="Móng bê tông",EU87="Móng bê tông kết hợp đế"),JO87-FL87,0),0),IF(EN87="Cống hộp",IF(AND(EN87="Cống hộp",EU87="Móng bê tông"),JP87-GD87,0),IF(OR(EN87="Rãnh xây",EN87="Rãnh bê tông"),IF(AND(EN87="Rãnh xây",EU87="Móng bê tông"),JQ87-GD87,IF(AND(EN87="Rãnh bê tông",EU87="Móng bê tông"),JQ87-GD87,0)),0)))))</f>
        <v>24.73</v>
      </c>
      <c r="JJ87" s="20">
        <f t="shared" si="264"/>
        <v>0</v>
      </c>
      <c r="JK87" s="20">
        <f t="shared" si="265"/>
        <v>24.73</v>
      </c>
      <c r="JL87" s="20">
        <f t="shared" si="266"/>
        <v>0</v>
      </c>
      <c r="JM87" s="20">
        <f t="shared" si="267"/>
        <v>0</v>
      </c>
      <c r="JN87" s="20">
        <f t="shared" si="268"/>
        <v>24.93</v>
      </c>
      <c r="JO87" s="20">
        <f t="shared" si="269"/>
        <v>24.93</v>
      </c>
      <c r="JP87" s="20">
        <f t="shared" si="270"/>
        <v>0</v>
      </c>
      <c r="JQ87" s="20">
        <f t="shared" si="271"/>
        <v>0</v>
      </c>
      <c r="JR87" s="20">
        <f t="shared" si="272"/>
        <v>0</v>
      </c>
      <c r="JS87" s="26">
        <v>25.03</v>
      </c>
      <c r="JT87" s="25">
        <f t="shared" si="397"/>
        <v>0</v>
      </c>
      <c r="JU87" s="25">
        <f t="shared" si="273"/>
        <v>0</v>
      </c>
      <c r="JV87" s="25">
        <f t="shared" si="274"/>
        <v>0</v>
      </c>
      <c r="JW87" s="25">
        <f>ROUND(IF(EN87="Cống tròn",IF(EN87="Cống tròn",JX87+FF87,0),IF(EN87="Cống hộp",IF(EN87="Cống hộp",JX87+GP87,0),IF(OR(EN87="Rãnh xây",EN87="Rãnh bê tông"),IF(OR(EN87="Rãnh xây",EN87="Rãnh bê tông"),JX87+GP87,0),IF(EN87="ống nhựa",IF(EN87="Ống nhựa",JX87+HT87,0),IF(EN87="Rãnh thang",IF(EN87="Rãnh thang",JS87+#REF!,0),0))))),2)</f>
        <v>26.13</v>
      </c>
      <c r="JX87" s="27">
        <v>26.03</v>
      </c>
      <c r="JY87" s="25">
        <f t="shared" si="275"/>
        <v>26.13</v>
      </c>
      <c r="JZ87" s="25">
        <f t="shared" si="276"/>
        <v>0</v>
      </c>
      <c r="KA87" s="25">
        <f t="shared" si="277"/>
        <v>0</v>
      </c>
      <c r="KB87" s="25">
        <f t="shared" si="278"/>
        <v>0</v>
      </c>
      <c r="KC87" s="25">
        <f t="shared" si="279"/>
        <v>0</v>
      </c>
      <c r="KD87" s="28" t="s">
        <v>98</v>
      </c>
      <c r="KE87" s="27">
        <v>0</v>
      </c>
      <c r="KF87" s="25">
        <f t="shared" si="280"/>
        <v>1.5599999999999987</v>
      </c>
      <c r="KG87" s="25">
        <f t="shared" si="398"/>
        <v>1.5599999999999987</v>
      </c>
      <c r="KH87" s="27">
        <v>0</v>
      </c>
      <c r="KI87" s="25">
        <f t="shared" si="281"/>
        <v>2.3999999999999986</v>
      </c>
      <c r="KJ87" s="25">
        <f t="shared" si="399"/>
        <v>2.3999999999999986</v>
      </c>
      <c r="KK87" s="25">
        <f t="shared" si="282"/>
        <v>0</v>
      </c>
      <c r="KL87" s="25">
        <f t="shared" si="283"/>
        <v>0</v>
      </c>
      <c r="KM87" s="25">
        <f t="shared" si="400"/>
        <v>0</v>
      </c>
      <c r="KN87" s="25">
        <f t="shared" si="284"/>
        <v>0</v>
      </c>
      <c r="KO87" s="25">
        <f t="shared" si="285"/>
        <v>0</v>
      </c>
      <c r="KP87" s="25">
        <f t="shared" si="401"/>
        <v>0</v>
      </c>
      <c r="KQ87" s="25">
        <f t="shared" si="286"/>
        <v>0.2</v>
      </c>
      <c r="KR87" s="25">
        <f t="shared" si="287"/>
        <v>0.2</v>
      </c>
      <c r="KS87" s="25">
        <f t="shared" si="402"/>
        <v>0.2</v>
      </c>
      <c r="KT87" s="25">
        <f t="shared" si="288"/>
        <v>0</v>
      </c>
      <c r="KU87" s="25">
        <f t="shared" si="289"/>
        <v>0</v>
      </c>
      <c r="KV87" s="25">
        <f t="shared" si="403"/>
        <v>0</v>
      </c>
      <c r="KW87" s="25">
        <f t="shared" si="290"/>
        <v>0</v>
      </c>
      <c r="KX87" s="25">
        <f t="shared" si="291"/>
        <v>0</v>
      </c>
      <c r="KY87" s="25">
        <f t="shared" si="404"/>
        <v>0</v>
      </c>
      <c r="KZ87" s="25">
        <f t="shared" si="292"/>
        <v>0</v>
      </c>
      <c r="LA87" s="25">
        <f t="shared" si="293"/>
        <v>0</v>
      </c>
      <c r="LB87" s="25">
        <f t="shared" si="405"/>
        <v>0</v>
      </c>
      <c r="LC87" s="25">
        <f t="shared" si="294"/>
        <v>1.4</v>
      </c>
      <c r="LD87" s="25">
        <f t="shared" si="295"/>
        <v>1.4</v>
      </c>
      <c r="LE87" s="25">
        <f t="shared" si="406"/>
        <v>1.4</v>
      </c>
      <c r="LF87" s="25">
        <f t="shared" si="296"/>
        <v>0</v>
      </c>
      <c r="LG87" s="25">
        <f t="shared" si="297"/>
        <v>0</v>
      </c>
      <c r="LH87" s="25">
        <f t="shared" si="407"/>
        <v>0</v>
      </c>
      <c r="LI87" s="25">
        <f t="shared" si="298"/>
        <v>0</v>
      </c>
      <c r="LJ87" s="25">
        <f t="shared" si="299"/>
        <v>0</v>
      </c>
      <c r="LK87" s="25">
        <f t="shared" si="408"/>
        <v>0</v>
      </c>
      <c r="LL87" s="25">
        <f t="shared" si="300"/>
        <v>0</v>
      </c>
      <c r="LM87" s="25">
        <f t="shared" si="301"/>
        <v>0</v>
      </c>
      <c r="LN87" s="25">
        <f t="shared" si="409"/>
        <v>0</v>
      </c>
      <c r="LO87" s="25">
        <f t="shared" si="302"/>
        <v>0</v>
      </c>
      <c r="LP87" s="25">
        <f t="shared" si="303"/>
        <v>0</v>
      </c>
      <c r="LQ87" s="25">
        <f t="shared" si="410"/>
        <v>0</v>
      </c>
      <c r="LR87" s="25">
        <f t="shared" si="304"/>
        <v>0</v>
      </c>
      <c r="LS87" s="25">
        <f t="shared" si="305"/>
        <v>0</v>
      </c>
      <c r="LT87" s="25">
        <f t="shared" si="411"/>
        <v>0</v>
      </c>
      <c r="LU87" s="25">
        <f t="shared" si="306"/>
        <v>0</v>
      </c>
      <c r="LV87" s="25">
        <f t="shared" si="307"/>
        <v>0</v>
      </c>
      <c r="LW87" s="25">
        <f t="shared" si="412"/>
        <v>0</v>
      </c>
      <c r="LX87" s="25">
        <f t="shared" si="308"/>
        <v>0</v>
      </c>
      <c r="LY87" s="25">
        <f t="shared" si="309"/>
        <v>0</v>
      </c>
      <c r="LZ87" s="25">
        <f t="shared" si="413"/>
        <v>0</v>
      </c>
      <c r="MA87" s="25">
        <f t="shared" si="310"/>
        <v>0</v>
      </c>
      <c r="MB87" s="25">
        <f t="shared" si="311"/>
        <v>0</v>
      </c>
      <c r="MC87" s="25">
        <f t="shared" si="414"/>
        <v>0</v>
      </c>
      <c r="MD87" s="25">
        <f t="shared" si="312"/>
        <v>0</v>
      </c>
      <c r="ME87" s="25">
        <f t="shared" si="313"/>
        <v>0</v>
      </c>
      <c r="MF87" s="25">
        <f t="shared" si="415"/>
        <v>0</v>
      </c>
      <c r="MG87" s="25">
        <f t="shared" si="314"/>
        <v>0</v>
      </c>
      <c r="MH87" s="25">
        <f t="shared" si="315"/>
        <v>0</v>
      </c>
      <c r="MI87" s="25">
        <f t="shared" si="416"/>
        <v>0</v>
      </c>
      <c r="MJ87" s="25">
        <f t="shared" si="316"/>
        <v>0</v>
      </c>
      <c r="MK87" s="25">
        <f t="shared" si="317"/>
        <v>0</v>
      </c>
      <c r="ML87" s="25">
        <f t="shared" si="417"/>
        <v>0</v>
      </c>
      <c r="MM87" s="25">
        <f t="shared" si="318"/>
        <v>0</v>
      </c>
      <c r="MN87" s="25">
        <f t="shared" si="319"/>
        <v>0</v>
      </c>
      <c r="MO87" s="25">
        <f t="shared" si="418"/>
        <v>0</v>
      </c>
      <c r="MP87" s="25">
        <f t="shared" si="320"/>
        <v>0</v>
      </c>
      <c r="MQ87" s="25">
        <f t="shared" si="321"/>
        <v>0</v>
      </c>
      <c r="MR87" s="25">
        <f t="shared" si="419"/>
        <v>0</v>
      </c>
      <c r="MS87" s="29">
        <v>1.4</v>
      </c>
      <c r="MT87" s="29">
        <v>0</v>
      </c>
      <c r="MU87" s="29">
        <v>1</v>
      </c>
      <c r="MV87" s="29">
        <v>1</v>
      </c>
      <c r="MW87" s="25">
        <f t="shared" si="322"/>
        <v>1.4</v>
      </c>
      <c r="MX87" s="25">
        <f t="shared" si="323"/>
        <v>2.1800000000000002</v>
      </c>
      <c r="MY87" s="25">
        <f t="shared" si="324"/>
        <v>0</v>
      </c>
      <c r="MZ87" s="25">
        <f t="shared" si="325"/>
        <v>0</v>
      </c>
      <c r="NA87" s="25">
        <f t="shared" si="326"/>
        <v>1.4</v>
      </c>
      <c r="NB87" s="25">
        <f t="shared" si="327"/>
        <v>3.36</v>
      </c>
      <c r="NC87" s="25">
        <f t="shared" si="328"/>
        <v>0</v>
      </c>
      <c r="ND87" s="25">
        <f t="shared" si="329"/>
        <v>0</v>
      </c>
      <c r="NE87" s="25">
        <f t="shared" si="420"/>
        <v>1.4</v>
      </c>
      <c r="NF87" s="25">
        <f t="shared" si="420"/>
        <v>2.77</v>
      </c>
      <c r="NG87" s="25">
        <f t="shared" si="420"/>
        <v>0</v>
      </c>
      <c r="NH87" s="25">
        <f t="shared" si="420"/>
        <v>0</v>
      </c>
      <c r="NI87" s="25">
        <f t="shared" si="330"/>
        <v>103.85</v>
      </c>
      <c r="NJ87" s="25">
        <f t="shared" si="331"/>
        <v>0</v>
      </c>
      <c r="NK87" s="25">
        <f t="shared" si="332"/>
        <v>103.85</v>
      </c>
      <c r="NL87" s="25">
        <f t="shared" si="333"/>
        <v>68.180000000000007</v>
      </c>
      <c r="NM87" s="25">
        <f t="shared" si="334"/>
        <v>0</v>
      </c>
      <c r="NN87" s="25">
        <f t="shared" si="421"/>
        <v>68.180000000000007</v>
      </c>
      <c r="NO87" s="25">
        <f t="shared" si="335"/>
        <v>0</v>
      </c>
      <c r="NP87" s="25">
        <f t="shared" si="336"/>
        <v>0</v>
      </c>
      <c r="NQ87" s="25">
        <f t="shared" si="422"/>
        <v>0</v>
      </c>
      <c r="NR87" s="25">
        <f t="shared" si="337"/>
        <v>0</v>
      </c>
      <c r="NS87" s="25">
        <f t="shared" si="338"/>
        <v>0</v>
      </c>
      <c r="NT87" s="25">
        <f t="shared" si="423"/>
        <v>0</v>
      </c>
      <c r="NU87" s="25">
        <f t="shared" si="339"/>
        <v>0</v>
      </c>
      <c r="NV87" s="25">
        <f t="shared" si="340"/>
        <v>0</v>
      </c>
      <c r="NW87" s="25">
        <f t="shared" si="424"/>
        <v>0</v>
      </c>
      <c r="NX87" s="25">
        <f t="shared" si="425"/>
        <v>68.180000000000007</v>
      </c>
      <c r="NY87" s="25">
        <f t="shared" si="425"/>
        <v>0</v>
      </c>
      <c r="NZ87" s="25">
        <f t="shared" si="426"/>
        <v>68.180000000000007</v>
      </c>
      <c r="OA87" s="25">
        <f t="shared" si="427"/>
        <v>35.67</v>
      </c>
      <c r="OB87" s="25">
        <f t="shared" si="427"/>
        <v>0</v>
      </c>
      <c r="OC87" s="25">
        <f t="shared" si="428"/>
        <v>35.67</v>
      </c>
      <c r="OD87" s="25">
        <f t="shared" si="429"/>
        <v>68.180000000000007</v>
      </c>
      <c r="OE87" s="25">
        <f t="shared" si="429"/>
        <v>0</v>
      </c>
      <c r="OF87" s="25">
        <f t="shared" si="429"/>
        <v>68.180000000000007</v>
      </c>
      <c r="OG87" s="25">
        <f t="shared" si="341"/>
        <v>0</v>
      </c>
      <c r="OH87" s="25">
        <f t="shared" si="342"/>
        <v>0</v>
      </c>
      <c r="OI87" s="25">
        <f t="shared" si="343"/>
        <v>0</v>
      </c>
      <c r="OJ87" s="25">
        <f t="shared" si="344"/>
        <v>0</v>
      </c>
      <c r="OK87" s="25">
        <f t="shared" si="345"/>
        <v>0</v>
      </c>
      <c r="OL87" s="25">
        <f t="shared" si="346"/>
        <v>0</v>
      </c>
      <c r="OM87" s="25">
        <f t="shared" si="430"/>
        <v>0</v>
      </c>
      <c r="ON87" s="25">
        <f t="shared" si="430"/>
        <v>0</v>
      </c>
      <c r="OO87" s="25">
        <f t="shared" si="430"/>
        <v>0</v>
      </c>
      <c r="OP87" s="25">
        <f t="shared" si="347"/>
        <v>0</v>
      </c>
      <c r="OQ87" s="25">
        <f t="shared" si="348"/>
        <v>0</v>
      </c>
      <c r="OR87" s="25">
        <f t="shared" si="431"/>
        <v>0</v>
      </c>
      <c r="OS87" s="19">
        <v>536843.61</v>
      </c>
      <c r="OT87" s="19">
        <v>2370663.23</v>
      </c>
    </row>
    <row r="88" spans="1:410" ht="33" customHeight="1" x14ac:dyDescent="0.25">
      <c r="A88" s="18"/>
      <c r="B88" s="18" t="s">
        <v>850</v>
      </c>
      <c r="C88" s="18">
        <v>2165.06</v>
      </c>
      <c r="D88" s="16" t="e">
        <f>_xlfn.IFNA(INDEX(#REF!,MATCH(E88,#REF!,0)),0)</f>
        <v>#REF!</v>
      </c>
      <c r="E88" s="18" t="s">
        <v>867</v>
      </c>
      <c r="F88" s="16" t="s">
        <v>765</v>
      </c>
      <c r="G88" s="16" t="s">
        <v>766</v>
      </c>
      <c r="H88" s="16" t="s">
        <v>767</v>
      </c>
      <c r="I88" s="16" t="s">
        <v>768</v>
      </c>
      <c r="J88" s="16" t="s">
        <v>769</v>
      </c>
      <c r="K88" s="16" t="s">
        <v>770</v>
      </c>
      <c r="L88" s="16" t="s">
        <v>771</v>
      </c>
      <c r="M88" s="18">
        <v>1.64</v>
      </c>
      <c r="N88" s="18">
        <v>1.94</v>
      </c>
      <c r="O88" s="18">
        <v>2.04</v>
      </c>
      <c r="P88" s="18">
        <v>2.34</v>
      </c>
      <c r="Q88" s="18">
        <v>0.1</v>
      </c>
      <c r="R88" s="18">
        <v>1.8399999999999999</v>
      </c>
      <c r="S88" s="18">
        <v>2.14</v>
      </c>
      <c r="T88" s="18">
        <v>0.2</v>
      </c>
      <c r="U88" s="18">
        <v>0</v>
      </c>
      <c r="V88" s="18">
        <v>0</v>
      </c>
      <c r="W88" s="18">
        <v>0</v>
      </c>
      <c r="X88" s="18">
        <v>1.64</v>
      </c>
      <c r="Y88" s="18">
        <v>1.9</v>
      </c>
      <c r="Z88" s="20">
        <f t="shared" si="349"/>
        <v>2.1</v>
      </c>
      <c r="AA88" s="18">
        <v>0.22</v>
      </c>
      <c r="AB88" s="18">
        <v>0</v>
      </c>
      <c r="AC88" s="18">
        <v>0</v>
      </c>
      <c r="AD88" s="18">
        <v>0</v>
      </c>
      <c r="AE88" s="18">
        <v>0</v>
      </c>
      <c r="AF88" s="18">
        <v>0</v>
      </c>
      <c r="AG88" s="18">
        <v>1.2</v>
      </c>
      <c r="AH88" s="18">
        <v>1.5</v>
      </c>
      <c r="AI88" s="20">
        <f t="shared" si="350"/>
        <v>2.25</v>
      </c>
      <c r="AJ88" s="18">
        <v>0</v>
      </c>
      <c r="AK88" s="18">
        <v>0</v>
      </c>
      <c r="AL88" s="20">
        <f t="shared" si="351"/>
        <v>0</v>
      </c>
      <c r="AM88" s="18">
        <v>1.64</v>
      </c>
      <c r="AN88" s="18">
        <v>1.5</v>
      </c>
      <c r="AO88" s="18">
        <v>0.15</v>
      </c>
      <c r="AP88" s="18">
        <v>0.22</v>
      </c>
      <c r="AQ88" s="18">
        <v>1.64</v>
      </c>
      <c r="AR88" s="18">
        <v>1.72</v>
      </c>
      <c r="AS88" s="18">
        <v>0.12</v>
      </c>
      <c r="AT88" s="18">
        <v>0.11</v>
      </c>
      <c r="AU88" s="18">
        <v>0</v>
      </c>
      <c r="AV88" s="18">
        <v>1</v>
      </c>
      <c r="AW88" s="18">
        <v>0</v>
      </c>
      <c r="AX88" s="18">
        <v>0</v>
      </c>
      <c r="AY88" s="18">
        <v>0</v>
      </c>
      <c r="AZ88" s="18">
        <v>0</v>
      </c>
      <c r="BA88" s="18">
        <v>0</v>
      </c>
      <c r="BB88" s="18">
        <v>0</v>
      </c>
      <c r="BC88" s="18">
        <v>0</v>
      </c>
      <c r="BD88" s="18">
        <v>0</v>
      </c>
      <c r="BE88" s="18">
        <v>2</v>
      </c>
      <c r="BF88" s="18">
        <v>0</v>
      </c>
      <c r="BG88" s="18">
        <v>0</v>
      </c>
      <c r="BH88" s="18">
        <v>0</v>
      </c>
      <c r="BI88" s="18">
        <v>0</v>
      </c>
      <c r="BJ88" s="18">
        <v>0</v>
      </c>
      <c r="BK88" s="18">
        <v>0</v>
      </c>
      <c r="BL88" s="18">
        <v>0</v>
      </c>
      <c r="BM88" s="18">
        <v>0</v>
      </c>
      <c r="BN88" s="18">
        <v>0</v>
      </c>
      <c r="BO88" s="18">
        <v>0</v>
      </c>
      <c r="BP88" s="18">
        <v>0</v>
      </c>
      <c r="BQ88" s="18">
        <v>0</v>
      </c>
      <c r="BR88" s="18">
        <v>0</v>
      </c>
      <c r="BS88" s="18">
        <v>0</v>
      </c>
      <c r="BT88" s="18">
        <v>0</v>
      </c>
      <c r="BU88" s="18">
        <v>0</v>
      </c>
      <c r="BV88" s="18">
        <v>0</v>
      </c>
      <c r="BW88" s="18">
        <v>0</v>
      </c>
      <c r="BX88" s="18">
        <v>0</v>
      </c>
      <c r="BY88" s="18">
        <v>0</v>
      </c>
      <c r="BZ88" s="18">
        <v>0</v>
      </c>
      <c r="CA88" s="16" t="e">
        <f>_xlfn.IFNA(IF(RIGHT(D88,2)="=G",0,INDEX(#REF!,MATCH(E88,#REF!,0))),0)</f>
        <v>#REF!</v>
      </c>
      <c r="CB88" s="16" t="s">
        <v>776</v>
      </c>
      <c r="CC88" s="18">
        <v>0</v>
      </c>
      <c r="CD88" s="18">
        <v>0</v>
      </c>
      <c r="CE88" s="18">
        <v>1.4</v>
      </c>
      <c r="CF88" s="18">
        <v>0.85</v>
      </c>
      <c r="CG88" s="18">
        <v>0.12</v>
      </c>
      <c r="CH88" s="18">
        <v>2</v>
      </c>
      <c r="CI88" s="16" t="s">
        <v>98</v>
      </c>
      <c r="CJ88" s="18">
        <v>0</v>
      </c>
      <c r="CK88" s="20">
        <f t="shared" si="217"/>
        <v>2.7</v>
      </c>
      <c r="CL88" s="20">
        <f t="shared" si="352"/>
        <v>2.7</v>
      </c>
      <c r="CM88" s="18">
        <v>30.79</v>
      </c>
      <c r="CN88" s="18">
        <v>27.13</v>
      </c>
      <c r="CO88" s="18">
        <v>26.291</v>
      </c>
      <c r="CP88" s="22">
        <f t="shared" si="218"/>
        <v>27.13</v>
      </c>
      <c r="CQ88" s="22">
        <f t="shared" si="219"/>
        <v>24.43</v>
      </c>
      <c r="CR88" s="22">
        <f t="shared" si="353"/>
        <v>2.7</v>
      </c>
      <c r="CS88" s="22">
        <f t="shared" si="220"/>
        <v>24.53</v>
      </c>
      <c r="CT88" s="22">
        <f t="shared" si="221"/>
        <v>24.73</v>
      </c>
      <c r="CU88" s="18">
        <v>24.73</v>
      </c>
      <c r="CV88" s="22">
        <f t="shared" si="354"/>
        <v>2.1</v>
      </c>
      <c r="CW88" s="22">
        <f t="shared" si="222"/>
        <v>0</v>
      </c>
      <c r="CX88" s="22">
        <f t="shared" si="223"/>
        <v>0</v>
      </c>
      <c r="CY88" s="22">
        <f t="shared" si="224"/>
        <v>26.86</v>
      </c>
      <c r="CZ88" s="22">
        <f t="shared" si="225"/>
        <v>27.01</v>
      </c>
      <c r="DA88" s="18">
        <v>27.13</v>
      </c>
      <c r="DB88" s="20">
        <f t="shared" si="355"/>
        <v>2.7</v>
      </c>
      <c r="DC88" s="20">
        <f t="shared" si="356"/>
        <v>0</v>
      </c>
      <c r="DD88" s="20">
        <f t="shared" si="357"/>
        <v>2.7</v>
      </c>
      <c r="DE88" s="20">
        <f t="shared" si="226"/>
        <v>0.1</v>
      </c>
      <c r="DF88" s="20">
        <f t="shared" si="227"/>
        <v>0.2</v>
      </c>
      <c r="DG88" s="20">
        <f t="shared" si="228"/>
        <v>2.37</v>
      </c>
      <c r="DH88" s="20">
        <f t="shared" si="229"/>
        <v>0</v>
      </c>
      <c r="DI88" s="20">
        <f t="shared" si="230"/>
        <v>0</v>
      </c>
      <c r="DJ88" s="20">
        <f t="shared" si="231"/>
        <v>0</v>
      </c>
      <c r="DK88" s="20">
        <f t="shared" si="358"/>
        <v>2.67</v>
      </c>
      <c r="DL88" s="20">
        <f t="shared" si="359"/>
        <v>0</v>
      </c>
      <c r="DM88" s="20">
        <f t="shared" si="360"/>
        <v>3.0000000000000249E-2</v>
      </c>
      <c r="DN88" s="20">
        <f t="shared" si="361"/>
        <v>0</v>
      </c>
      <c r="DO88" s="18">
        <v>2.54</v>
      </c>
      <c r="DP88" s="18">
        <v>0</v>
      </c>
      <c r="DQ88" s="18">
        <v>1</v>
      </c>
      <c r="DR88" s="18">
        <v>1</v>
      </c>
      <c r="DS88" s="25">
        <f t="shared" si="362"/>
        <v>2.54</v>
      </c>
      <c r="DT88" s="25">
        <f t="shared" si="363"/>
        <v>0</v>
      </c>
      <c r="DU88" s="25">
        <f t="shared" si="364"/>
        <v>6.86</v>
      </c>
      <c r="DV88" s="25">
        <f t="shared" si="365"/>
        <v>0</v>
      </c>
      <c r="DW88" s="25">
        <f t="shared" si="366"/>
        <v>6.86</v>
      </c>
      <c r="DX88" s="25">
        <f t="shared" si="367"/>
        <v>13.99</v>
      </c>
      <c r="DY88" s="25">
        <f t="shared" si="368"/>
        <v>0</v>
      </c>
      <c r="DZ88" s="25">
        <f t="shared" si="369"/>
        <v>13.99</v>
      </c>
      <c r="EA88" s="25">
        <f t="shared" si="370"/>
        <v>8.81</v>
      </c>
      <c r="EB88" s="25">
        <f t="shared" si="371"/>
        <v>0</v>
      </c>
      <c r="EC88" s="25">
        <f t="shared" si="372"/>
        <v>8.81</v>
      </c>
      <c r="ED88" s="25">
        <f t="shared" si="373"/>
        <v>5.18</v>
      </c>
      <c r="EE88" s="25">
        <f t="shared" si="373"/>
        <v>0</v>
      </c>
      <c r="EF88" s="25">
        <f t="shared" si="374"/>
        <v>5.18</v>
      </c>
      <c r="EG88" s="25">
        <f t="shared" si="375"/>
        <v>8.81</v>
      </c>
      <c r="EH88" s="25">
        <f t="shared" si="375"/>
        <v>0</v>
      </c>
      <c r="EI88" s="25">
        <f t="shared" si="376"/>
        <v>8.81</v>
      </c>
      <c r="EJ88" s="18">
        <v>2165.06</v>
      </c>
      <c r="EK88" s="18">
        <v>2126.35</v>
      </c>
      <c r="EL88" s="18" t="s">
        <v>867</v>
      </c>
      <c r="EM88" s="18" t="s">
        <v>868</v>
      </c>
      <c r="EN88" s="16" t="s">
        <v>774</v>
      </c>
      <c r="EO88" s="16" t="s">
        <v>132</v>
      </c>
      <c r="EP88" s="16" t="e">
        <f>IF(OR(EN88="Cống tròn",EN88="Cống hộp",EN88="Ống nhựa"),INDEX(#REF!,MATCH(E88,#REF!,0)),IF(OR(EN88="Rãnh xây",EN88="Rãnh bê tông"),INDEX(#REF!,MATCH(E88,#REF!,0)),0))</f>
        <v>#REF!</v>
      </c>
      <c r="EQ88" s="18">
        <v>37.510000000000034</v>
      </c>
      <c r="ER88" s="18">
        <v>1</v>
      </c>
      <c r="ES88" s="25">
        <f t="shared" si="377"/>
        <v>37</v>
      </c>
      <c r="ET88" s="1" t="e">
        <f>_xlfn.IFNA(IF(EN88="Cống tròn",INDEX(#REF!,MATCH(E88,#REF!,0)),IF(EN88="Cống hộp",INDEX(#REF!,MATCH(E88,#REF!,0)),EU88&amp;" ,"&amp;EV88)),0)</f>
        <v>#REF!</v>
      </c>
      <c r="EU88" s="16" t="s">
        <v>769</v>
      </c>
      <c r="EV88" s="16" t="s">
        <v>775</v>
      </c>
      <c r="EW88" s="16" t="e">
        <f>_xlfn.IFNA(INDEX(#REF!,MATCH(E88,#REF!,0)),0)</f>
        <v>#REF!</v>
      </c>
      <c r="EX88" s="16"/>
      <c r="EY88" s="18">
        <v>0</v>
      </c>
      <c r="EZ88" s="18">
        <v>0</v>
      </c>
      <c r="FA88" s="18">
        <v>0</v>
      </c>
      <c r="FB88" s="19">
        <v>0</v>
      </c>
      <c r="FC88" s="19">
        <v>0</v>
      </c>
      <c r="FD88" s="25">
        <f t="shared" si="232"/>
        <v>0</v>
      </c>
      <c r="FE88" s="25">
        <f t="shared" si="378"/>
        <v>0</v>
      </c>
      <c r="FF88" s="18">
        <v>0.1</v>
      </c>
      <c r="FG88" s="18">
        <v>2</v>
      </c>
      <c r="FH88" s="18">
        <v>1</v>
      </c>
      <c r="FI88" s="25">
        <f t="shared" si="379"/>
        <v>1.2</v>
      </c>
      <c r="FJ88" s="18">
        <v>0</v>
      </c>
      <c r="FK88" s="18">
        <v>0</v>
      </c>
      <c r="FL88" s="18">
        <v>0.2</v>
      </c>
      <c r="FM88" s="18">
        <v>1.4</v>
      </c>
      <c r="FN88" s="18">
        <v>0</v>
      </c>
      <c r="FO88" s="25">
        <f t="shared" si="380"/>
        <v>1.4</v>
      </c>
      <c r="FP88" s="18">
        <v>1.4999999999999999E-2</v>
      </c>
      <c r="FQ88" s="18">
        <v>1</v>
      </c>
      <c r="FR88" s="25">
        <f t="shared" si="233"/>
        <v>36</v>
      </c>
      <c r="FS88" s="25">
        <f t="shared" si="234"/>
        <v>0.52500000000000002</v>
      </c>
      <c r="FT88" s="25">
        <f t="shared" si="235"/>
        <v>36.524999999999999</v>
      </c>
      <c r="FU88" s="25">
        <f t="shared" si="236"/>
        <v>-0.98500000000003496</v>
      </c>
      <c r="FV88" s="25" t="str">
        <f t="shared" si="381"/>
        <v>Thêm 01</v>
      </c>
      <c r="FW88" s="25">
        <f t="shared" si="382"/>
        <v>0.03</v>
      </c>
      <c r="FX88" s="16"/>
      <c r="FY88" s="16"/>
      <c r="FZ88" s="16"/>
      <c r="GA88" s="16"/>
      <c r="GB88" s="19">
        <v>0</v>
      </c>
      <c r="GC88" s="19">
        <v>0</v>
      </c>
      <c r="GD88" s="19">
        <v>0</v>
      </c>
      <c r="GE88" s="19">
        <v>0</v>
      </c>
      <c r="GF88" s="19">
        <v>0</v>
      </c>
      <c r="GG88" s="19">
        <v>0</v>
      </c>
      <c r="GH88" s="19">
        <v>0</v>
      </c>
      <c r="GI88" s="19">
        <v>0</v>
      </c>
      <c r="GJ88" s="19">
        <v>0</v>
      </c>
      <c r="GK88" s="19">
        <v>0</v>
      </c>
      <c r="GL88" s="25">
        <f t="shared" si="237"/>
        <v>0</v>
      </c>
      <c r="GM88" s="25">
        <f t="shared" si="383"/>
        <v>0</v>
      </c>
      <c r="GN88" s="19">
        <v>0</v>
      </c>
      <c r="GO88" s="19">
        <v>0</v>
      </c>
      <c r="GP88" s="19">
        <v>0</v>
      </c>
      <c r="GQ88" s="19">
        <v>0</v>
      </c>
      <c r="GR88" s="1" t="e">
        <f>_xlfn.IFNA(INDEX(#REF!,MATCH(E88,#REF!,0)),0)</f>
        <v>#REF!</v>
      </c>
      <c r="GS88" s="16"/>
      <c r="GT88" s="18">
        <v>0</v>
      </c>
      <c r="GU88" s="18">
        <v>0</v>
      </c>
      <c r="GV88" s="18">
        <v>0</v>
      </c>
      <c r="GW88" s="18">
        <v>0</v>
      </c>
      <c r="GX88" s="25">
        <f t="shared" si="238"/>
        <v>0</v>
      </c>
      <c r="GY88" s="25">
        <f t="shared" si="239"/>
        <v>0</v>
      </c>
      <c r="GZ88" s="25">
        <f t="shared" si="384"/>
        <v>0</v>
      </c>
      <c r="HA88" s="1" t="e" cm="1">
        <f t="array" ref="HA88">INDEX(#REF!,MATCH(EJ88&amp;EK88&amp;HD88&amp;HE88&amp;HF88,#REF!&amp;#REF!&amp;#REF!&amp;#REF!&amp;#REF!,0))</f>
        <v>#REF!</v>
      </c>
      <c r="HB88" s="16"/>
      <c r="HC88" s="25">
        <f t="shared" si="385"/>
        <v>0</v>
      </c>
      <c r="HD88" s="18">
        <v>0</v>
      </c>
      <c r="HE88" s="18">
        <v>0</v>
      </c>
      <c r="HF88" s="18">
        <v>0</v>
      </c>
      <c r="HG88" s="1" t="e" cm="1">
        <f t="array" ref="HG88">INDEX(#REF!,MATCH(EJ88&amp;EK88&amp;HJ88&amp;HK88&amp;HL88,#REF!&amp;#REF!&amp;#REF!&amp;#REF!&amp;#REF!,0))</f>
        <v>#REF!</v>
      </c>
      <c r="HH88" s="16"/>
      <c r="HI88" s="25">
        <f t="shared" si="386"/>
        <v>0</v>
      </c>
      <c r="HJ88" s="25">
        <f t="shared" si="387"/>
        <v>0</v>
      </c>
      <c r="HK88" s="19">
        <v>0</v>
      </c>
      <c r="HL88" s="19">
        <v>0</v>
      </c>
      <c r="HM88" s="18">
        <v>0.01</v>
      </c>
      <c r="HN88" s="18">
        <v>1</v>
      </c>
      <c r="HO88" s="25">
        <f t="shared" si="388"/>
        <v>0</v>
      </c>
      <c r="HP88" s="25">
        <f t="shared" si="389"/>
        <v>0</v>
      </c>
      <c r="HQ88" s="25">
        <f t="shared" si="390"/>
        <v>0</v>
      </c>
      <c r="HR88" s="25">
        <f t="shared" si="391"/>
        <v>0</v>
      </c>
      <c r="HS88" s="25">
        <f t="shared" si="392"/>
        <v>0</v>
      </c>
      <c r="HT88" s="19">
        <v>0</v>
      </c>
      <c r="HU88" s="19">
        <v>0</v>
      </c>
      <c r="HV88" s="19">
        <v>0</v>
      </c>
      <c r="HW88" s="25">
        <f t="shared" si="393"/>
        <v>0</v>
      </c>
      <c r="HX88" s="19">
        <v>0</v>
      </c>
      <c r="HY88" s="19">
        <v>0</v>
      </c>
      <c r="HZ88" s="18">
        <v>27.13</v>
      </c>
      <c r="IA88" s="20">
        <f>ROUND(IF(EN88="Cống tròn",IF(EN88="Cống tròn",IF(EU88="Không có móng",IQ88-FF88,IF(EU88="Đế",IP88-FN88,IF(OR(EU88="Móng bê tông",EU88="Móng bê tông kết hợp đế"),II88-FJ88,0))),0),IF(EN88="Cống hộp",IF(AND(EN88="Cống hộp",EU88="Không có móng"),IQ88-GF88,IF(AND(EN88="Cống hộp",EU88="Móng bê tông"),IJ88-GB88,0)),IF(OR(EN88="Rãnh xây",EN88="Rãnh bê tông"),IF(OR(EN88="Rãnh xây",EN88="Rãnh bê tông"),IK88-GB88,0),IF(EN88="Ống nhựa",IF(AND(EN88="Ống nhựa",EU88="Không đắp cát"),IQ88-HT88,IF(AND(EN88="Ống nhựa",EU88="Đắp cát"),IH88-HX88,0)),IF(EN88="Rãnh thang",IF(EN88="Rãnh thang",IF(EU88="Móng bê tông",#REF!-#REF!,IQ88),0),0))))),2)</f>
        <v>24.73</v>
      </c>
      <c r="IB88" s="20">
        <f t="shared" si="394"/>
        <v>2.3999999999999986</v>
      </c>
      <c r="IC88" s="20">
        <f t="shared" si="240"/>
        <v>24.73</v>
      </c>
      <c r="ID88" s="20">
        <f t="shared" si="241"/>
        <v>0</v>
      </c>
      <c r="IE88" s="20">
        <f t="shared" si="242"/>
        <v>0</v>
      </c>
      <c r="IF88" s="20">
        <f t="shared" si="243"/>
        <v>0</v>
      </c>
      <c r="IG88" s="20">
        <f>IF(EN88="Rãnh thang",IF(AND(EN88="Rãnh thang",EU88="Móng bê tông"),IQ88-#REF!,0),IF(EN88="Ống nhựa",IF(AND(EN88="Ống nhựa",EU88="Đắp cát"),IQ88-HT88,0),IF(EN88="Cống tròn",IF(EN88="Cống tròn",IF(OR(EU88="Móng bê tông",EU88="Móng bê tông kết hợp đế"),IM88-FL88,0),0),IF(EN88="Cống hộp",IF(AND(EN88="Cống hộp",EU88="Móng bê tông"),IN88-GD88,0),IF(OR(EN88="Rãnh xây",EN88="Rãnh bê tông"),IF(AND(EN88="Rãnh xây",EU88="Móng bê tông"),IO88-GD88,IF(AND(EN88="Rãnh bê tông",EU88="Móng bê tông"),IO88-GD88,0)),0)))))</f>
        <v>24.73</v>
      </c>
      <c r="IH88" s="20">
        <f t="shared" si="244"/>
        <v>0</v>
      </c>
      <c r="II88" s="20">
        <f t="shared" si="245"/>
        <v>24.73</v>
      </c>
      <c r="IJ88" s="20">
        <f t="shared" si="246"/>
        <v>0</v>
      </c>
      <c r="IK88" s="20">
        <f t="shared" si="247"/>
        <v>0</v>
      </c>
      <c r="IL88" s="20">
        <f t="shared" si="248"/>
        <v>24.93</v>
      </c>
      <c r="IM88" s="20">
        <f t="shared" si="249"/>
        <v>24.93</v>
      </c>
      <c r="IN88" s="20">
        <f t="shared" si="250"/>
        <v>0</v>
      </c>
      <c r="IO88" s="20">
        <f t="shared" si="251"/>
        <v>0</v>
      </c>
      <c r="IP88" s="20">
        <f t="shared" si="252"/>
        <v>0</v>
      </c>
      <c r="IQ88" s="18">
        <v>25.03</v>
      </c>
      <c r="IR88" s="25">
        <f t="shared" si="395"/>
        <v>0</v>
      </c>
      <c r="IS88" s="25">
        <f t="shared" si="253"/>
        <v>0</v>
      </c>
      <c r="IT88" s="25">
        <f t="shared" si="254"/>
        <v>0</v>
      </c>
      <c r="IU88" s="25">
        <f>ROUND(IF(EN88="Cống tròn",IF(EN88="Cống tròn",IV88+FF88,0),IF(EN88="Cống hộp",IF(EN88="Cống hộp",IV88+GP88,0),IF(OR(EN88="Rãnh xây",EN88="Rãnh bê tông"),IF(OR(EN88="Rãnh xây",EN88="Rãnh bê tông"),IV88+GP88,0),IF(EN88="ống nhựa",IF(EN88="Ống nhựa",IV88+HT88,0),IF(EN88="Rãnh thang",IF(EN88="Rãnh thang",IQ88+#REF!,0),0))))),2)</f>
        <v>25.99</v>
      </c>
      <c r="IV88" s="18">
        <v>25.89</v>
      </c>
      <c r="IW88" s="25">
        <f t="shared" si="255"/>
        <v>25.99</v>
      </c>
      <c r="IX88" s="25">
        <f t="shared" si="256"/>
        <v>0</v>
      </c>
      <c r="IY88" s="25">
        <f t="shared" si="257"/>
        <v>0</v>
      </c>
      <c r="IZ88" s="25">
        <f t="shared" si="258"/>
        <v>0</v>
      </c>
      <c r="JA88" s="25">
        <f t="shared" si="259"/>
        <v>0</v>
      </c>
      <c r="JB88" s="18">
        <v>26.99</v>
      </c>
      <c r="JC88" s="20">
        <f>ROUND(IF(EN88="Cống tròn",IF(EN88="Cống tròn",IF(EU88="Không có móng",JS88-FF88,IF(EU88="Đế",JR88-FN88,IF(OR(EU88="Móng bê tông",EU88="Móng bê tông kết hợp đế"),JK88-FJ88,0))),0),IF(EN88="Cống hộp",IF(AND(EN88="Cống hộp",EU88="Không có móng"),JS88-GF88,IF(AND(EN88="Cống hộp",EU88="Móng bê tông"),JL88-GB88,0)),IF(OR(EN88="Rãnh xây",EN88="Rãnh bê tông"),IF(OR(EN88="Rãnh xây",EN88="Rãnh bê tông"),JM88-GB88,0),IF(EN88="Ống nhựa",IF(AND(EN88="Ống nhựa",EU88="Không đắp cát"),JS88-HT88,IF(AND(EN88="Ống nhựa",EU88="Đắp cát"),JJ88-HX88,0)),IF(EN88="Rãnh thang",IF(EN88="Rãnh thang",IF(EU88="Móng bê tông",#REF!-#REF!,JS88),0),0))))),2)</f>
        <v>24.59</v>
      </c>
      <c r="JD88" s="20">
        <f t="shared" si="396"/>
        <v>2.3999999999999986</v>
      </c>
      <c r="JE88" s="20">
        <f t="shared" si="260"/>
        <v>24.59</v>
      </c>
      <c r="JF88" s="20">
        <f t="shared" si="261"/>
        <v>0</v>
      </c>
      <c r="JG88" s="20">
        <f t="shared" si="262"/>
        <v>0</v>
      </c>
      <c r="JH88" s="20">
        <f t="shared" si="263"/>
        <v>0</v>
      </c>
      <c r="JI88" s="20">
        <f>IF(EN88="Rãnh thang",IF(AND(EN88="Rãnh thang",EU88="Móng bê tông"),JS88-#REF!,0),IF(EN88="Ống nhựa",IF(AND(EN88="Ống nhựa",EU88="Đắp cát"),JS88-HT88,0),IF(EN88="Cống tròn",IF(EN88="Cống tròn",IF(OR(EU88="Móng bê tông",EU88="Móng bê tông kết hợp đế"),JO88-FL88,0),0),IF(EN88="Cống hộp",IF(AND(EN88="Cống hộp",EU88="Móng bê tông"),JP88-GD88,0),IF(OR(EN88="Rãnh xây",EN88="Rãnh bê tông"),IF(AND(EN88="Rãnh xây",EU88="Móng bê tông"),JQ88-GD88,IF(AND(EN88="Rãnh bê tông",EU88="Móng bê tông"),JQ88-GD88,0)),0)))))</f>
        <v>24.59</v>
      </c>
      <c r="JJ88" s="20">
        <f t="shared" si="264"/>
        <v>0</v>
      </c>
      <c r="JK88" s="20">
        <f t="shared" si="265"/>
        <v>24.59</v>
      </c>
      <c r="JL88" s="20">
        <f t="shared" si="266"/>
        <v>0</v>
      </c>
      <c r="JM88" s="20">
        <f t="shared" si="267"/>
        <v>0</v>
      </c>
      <c r="JN88" s="20">
        <f t="shared" si="268"/>
        <v>24.79</v>
      </c>
      <c r="JO88" s="20">
        <f t="shared" si="269"/>
        <v>24.79</v>
      </c>
      <c r="JP88" s="20">
        <f t="shared" si="270"/>
        <v>0</v>
      </c>
      <c r="JQ88" s="20">
        <f t="shared" si="271"/>
        <v>0</v>
      </c>
      <c r="JR88" s="20">
        <f t="shared" si="272"/>
        <v>0</v>
      </c>
      <c r="JS88" s="26">
        <v>24.89</v>
      </c>
      <c r="JT88" s="25">
        <f t="shared" si="397"/>
        <v>0</v>
      </c>
      <c r="JU88" s="25">
        <f t="shared" si="273"/>
        <v>0</v>
      </c>
      <c r="JV88" s="25">
        <f t="shared" si="274"/>
        <v>0</v>
      </c>
      <c r="JW88" s="25">
        <f>ROUND(IF(EN88="Cống tròn",IF(EN88="Cống tròn",JX88+FF88,0),IF(EN88="Cống hộp",IF(EN88="Cống hộp",JX88+GP88,0),IF(OR(EN88="Rãnh xây",EN88="Rãnh bê tông"),IF(OR(EN88="Rãnh xây",EN88="Rãnh bê tông"),JX88+GP88,0),IF(EN88="ống nhựa",IF(EN88="Ống nhựa",JX88+HT88,0),IF(EN88="Rãnh thang",IF(EN88="Rãnh thang",JS88+#REF!,0),0))))),2)</f>
        <v>25.99</v>
      </c>
      <c r="JX88" s="27">
        <v>25.89</v>
      </c>
      <c r="JY88" s="25">
        <f t="shared" si="275"/>
        <v>25.99</v>
      </c>
      <c r="JZ88" s="25">
        <f t="shared" si="276"/>
        <v>0</v>
      </c>
      <c r="KA88" s="25">
        <f t="shared" si="277"/>
        <v>0</v>
      </c>
      <c r="KB88" s="25">
        <f t="shared" si="278"/>
        <v>0</v>
      </c>
      <c r="KC88" s="25">
        <f t="shared" si="279"/>
        <v>0</v>
      </c>
      <c r="KD88" s="28" t="s">
        <v>98</v>
      </c>
      <c r="KE88" s="27">
        <v>0</v>
      </c>
      <c r="KF88" s="25">
        <f t="shared" si="280"/>
        <v>2.3999999999999986</v>
      </c>
      <c r="KG88" s="25">
        <f t="shared" si="398"/>
        <v>2.3999999999999986</v>
      </c>
      <c r="KH88" s="27">
        <v>0</v>
      </c>
      <c r="KI88" s="25">
        <f t="shared" si="281"/>
        <v>2.3999999999999986</v>
      </c>
      <c r="KJ88" s="25">
        <f t="shared" si="399"/>
        <v>2.3999999999999986</v>
      </c>
      <c r="KK88" s="25">
        <f t="shared" si="282"/>
        <v>0</v>
      </c>
      <c r="KL88" s="25">
        <f t="shared" si="283"/>
        <v>0</v>
      </c>
      <c r="KM88" s="25">
        <f t="shared" si="400"/>
        <v>0</v>
      </c>
      <c r="KN88" s="25">
        <f t="shared" si="284"/>
        <v>0</v>
      </c>
      <c r="KO88" s="25">
        <f t="shared" si="285"/>
        <v>0</v>
      </c>
      <c r="KP88" s="25">
        <f t="shared" si="401"/>
        <v>0</v>
      </c>
      <c r="KQ88" s="25">
        <f t="shared" si="286"/>
        <v>0.2</v>
      </c>
      <c r="KR88" s="25">
        <f t="shared" si="287"/>
        <v>0.2</v>
      </c>
      <c r="KS88" s="25">
        <f t="shared" si="402"/>
        <v>0.2</v>
      </c>
      <c r="KT88" s="25">
        <f t="shared" si="288"/>
        <v>0</v>
      </c>
      <c r="KU88" s="25">
        <f t="shared" si="289"/>
        <v>0</v>
      </c>
      <c r="KV88" s="25">
        <f t="shared" si="403"/>
        <v>0</v>
      </c>
      <c r="KW88" s="25">
        <f t="shared" si="290"/>
        <v>0</v>
      </c>
      <c r="KX88" s="25">
        <f t="shared" si="291"/>
        <v>0</v>
      </c>
      <c r="KY88" s="25">
        <f t="shared" si="404"/>
        <v>0</v>
      </c>
      <c r="KZ88" s="25">
        <f t="shared" si="292"/>
        <v>0</v>
      </c>
      <c r="LA88" s="25">
        <f t="shared" si="293"/>
        <v>0</v>
      </c>
      <c r="LB88" s="25">
        <f t="shared" si="405"/>
        <v>0</v>
      </c>
      <c r="LC88" s="25">
        <f t="shared" si="294"/>
        <v>1.4</v>
      </c>
      <c r="LD88" s="25">
        <f t="shared" si="295"/>
        <v>1.4</v>
      </c>
      <c r="LE88" s="25">
        <f t="shared" si="406"/>
        <v>1.4</v>
      </c>
      <c r="LF88" s="25">
        <f t="shared" si="296"/>
        <v>0</v>
      </c>
      <c r="LG88" s="25">
        <f t="shared" si="297"/>
        <v>0</v>
      </c>
      <c r="LH88" s="25">
        <f t="shared" si="407"/>
        <v>0</v>
      </c>
      <c r="LI88" s="25">
        <f t="shared" si="298"/>
        <v>0</v>
      </c>
      <c r="LJ88" s="25">
        <f t="shared" si="299"/>
        <v>0</v>
      </c>
      <c r="LK88" s="25">
        <f t="shared" si="408"/>
        <v>0</v>
      </c>
      <c r="LL88" s="25">
        <f t="shared" si="300"/>
        <v>0</v>
      </c>
      <c r="LM88" s="25">
        <f t="shared" si="301"/>
        <v>0</v>
      </c>
      <c r="LN88" s="25">
        <f t="shared" si="409"/>
        <v>0</v>
      </c>
      <c r="LO88" s="25">
        <f t="shared" si="302"/>
        <v>0</v>
      </c>
      <c r="LP88" s="25">
        <f t="shared" si="303"/>
        <v>0</v>
      </c>
      <c r="LQ88" s="25">
        <f t="shared" si="410"/>
        <v>0</v>
      </c>
      <c r="LR88" s="25">
        <f t="shared" si="304"/>
        <v>0</v>
      </c>
      <c r="LS88" s="25">
        <f t="shared" si="305"/>
        <v>0</v>
      </c>
      <c r="LT88" s="25">
        <f t="shared" si="411"/>
        <v>0</v>
      </c>
      <c r="LU88" s="25">
        <f t="shared" si="306"/>
        <v>0</v>
      </c>
      <c r="LV88" s="25">
        <f t="shared" si="307"/>
        <v>0</v>
      </c>
      <c r="LW88" s="25">
        <f t="shared" si="412"/>
        <v>0</v>
      </c>
      <c r="LX88" s="25">
        <f t="shared" si="308"/>
        <v>0</v>
      </c>
      <c r="LY88" s="25">
        <f t="shared" si="309"/>
        <v>0</v>
      </c>
      <c r="LZ88" s="25">
        <f t="shared" si="413"/>
        <v>0</v>
      </c>
      <c r="MA88" s="25">
        <f t="shared" si="310"/>
        <v>0</v>
      </c>
      <c r="MB88" s="25">
        <f t="shared" si="311"/>
        <v>0</v>
      </c>
      <c r="MC88" s="25">
        <f t="shared" si="414"/>
        <v>0</v>
      </c>
      <c r="MD88" s="25">
        <f t="shared" si="312"/>
        <v>0</v>
      </c>
      <c r="ME88" s="25">
        <f t="shared" si="313"/>
        <v>0</v>
      </c>
      <c r="MF88" s="25">
        <f t="shared" si="415"/>
        <v>0</v>
      </c>
      <c r="MG88" s="25">
        <f t="shared" si="314"/>
        <v>0</v>
      </c>
      <c r="MH88" s="25">
        <f t="shared" si="315"/>
        <v>0</v>
      </c>
      <c r="MI88" s="25">
        <f t="shared" si="416"/>
        <v>0</v>
      </c>
      <c r="MJ88" s="25">
        <f t="shared" si="316"/>
        <v>0</v>
      </c>
      <c r="MK88" s="25">
        <f t="shared" si="317"/>
        <v>0</v>
      </c>
      <c r="ML88" s="25">
        <f t="shared" si="417"/>
        <v>0</v>
      </c>
      <c r="MM88" s="25">
        <f t="shared" si="318"/>
        <v>0</v>
      </c>
      <c r="MN88" s="25">
        <f t="shared" si="319"/>
        <v>0</v>
      </c>
      <c r="MO88" s="25">
        <f t="shared" si="418"/>
        <v>0</v>
      </c>
      <c r="MP88" s="25">
        <f t="shared" si="320"/>
        <v>0</v>
      </c>
      <c r="MQ88" s="25">
        <f t="shared" si="321"/>
        <v>0</v>
      </c>
      <c r="MR88" s="25">
        <f t="shared" si="419"/>
        <v>0</v>
      </c>
      <c r="MS88" s="29">
        <v>1.4</v>
      </c>
      <c r="MT88" s="29">
        <v>0</v>
      </c>
      <c r="MU88" s="29">
        <v>1</v>
      </c>
      <c r="MV88" s="29">
        <v>1</v>
      </c>
      <c r="MW88" s="25">
        <f t="shared" si="322"/>
        <v>1.4</v>
      </c>
      <c r="MX88" s="25">
        <f t="shared" si="323"/>
        <v>3.36</v>
      </c>
      <c r="MY88" s="25">
        <f t="shared" si="324"/>
        <v>0</v>
      </c>
      <c r="MZ88" s="25">
        <f t="shared" si="325"/>
        <v>0</v>
      </c>
      <c r="NA88" s="25">
        <f t="shared" si="326"/>
        <v>1.4</v>
      </c>
      <c r="NB88" s="25">
        <f t="shared" si="327"/>
        <v>3.36</v>
      </c>
      <c r="NC88" s="25">
        <f t="shared" si="328"/>
        <v>0</v>
      </c>
      <c r="ND88" s="25">
        <f t="shared" si="329"/>
        <v>0</v>
      </c>
      <c r="NE88" s="25">
        <f t="shared" si="420"/>
        <v>1.4</v>
      </c>
      <c r="NF88" s="25">
        <f t="shared" si="420"/>
        <v>3.36</v>
      </c>
      <c r="NG88" s="25">
        <f t="shared" si="420"/>
        <v>0</v>
      </c>
      <c r="NH88" s="25">
        <f t="shared" si="420"/>
        <v>0</v>
      </c>
      <c r="NI88" s="25">
        <f t="shared" si="330"/>
        <v>126.03</v>
      </c>
      <c r="NJ88" s="25">
        <f t="shared" si="331"/>
        <v>0</v>
      </c>
      <c r="NK88" s="25">
        <f t="shared" si="332"/>
        <v>126.03</v>
      </c>
      <c r="NL88" s="25">
        <f t="shared" si="333"/>
        <v>68.22</v>
      </c>
      <c r="NM88" s="25">
        <f t="shared" si="334"/>
        <v>0</v>
      </c>
      <c r="NN88" s="25">
        <f t="shared" si="421"/>
        <v>68.22</v>
      </c>
      <c r="NO88" s="25">
        <f t="shared" si="335"/>
        <v>0</v>
      </c>
      <c r="NP88" s="25">
        <f t="shared" si="336"/>
        <v>0</v>
      </c>
      <c r="NQ88" s="25">
        <f t="shared" si="422"/>
        <v>0</v>
      </c>
      <c r="NR88" s="25">
        <f t="shared" si="337"/>
        <v>0</v>
      </c>
      <c r="NS88" s="25">
        <f t="shared" si="338"/>
        <v>0</v>
      </c>
      <c r="NT88" s="25">
        <f t="shared" si="423"/>
        <v>0</v>
      </c>
      <c r="NU88" s="25">
        <f t="shared" si="339"/>
        <v>0</v>
      </c>
      <c r="NV88" s="25">
        <f t="shared" si="340"/>
        <v>0</v>
      </c>
      <c r="NW88" s="25">
        <f t="shared" si="424"/>
        <v>0</v>
      </c>
      <c r="NX88" s="25">
        <f t="shared" si="425"/>
        <v>68.22</v>
      </c>
      <c r="NY88" s="25">
        <f t="shared" si="425"/>
        <v>0</v>
      </c>
      <c r="NZ88" s="25">
        <f t="shared" si="426"/>
        <v>68.22</v>
      </c>
      <c r="OA88" s="25">
        <f t="shared" si="427"/>
        <v>57.81</v>
      </c>
      <c r="OB88" s="25">
        <f t="shared" si="427"/>
        <v>0</v>
      </c>
      <c r="OC88" s="25">
        <f t="shared" si="428"/>
        <v>57.81</v>
      </c>
      <c r="OD88" s="25">
        <f t="shared" si="429"/>
        <v>68.22</v>
      </c>
      <c r="OE88" s="25">
        <f t="shared" si="429"/>
        <v>0</v>
      </c>
      <c r="OF88" s="25">
        <f t="shared" si="429"/>
        <v>68.22</v>
      </c>
      <c r="OG88" s="25">
        <f t="shared" si="341"/>
        <v>0</v>
      </c>
      <c r="OH88" s="25">
        <f t="shared" si="342"/>
        <v>0</v>
      </c>
      <c r="OI88" s="25">
        <f t="shared" si="343"/>
        <v>0</v>
      </c>
      <c r="OJ88" s="25">
        <f t="shared" si="344"/>
        <v>0</v>
      </c>
      <c r="OK88" s="25">
        <f t="shared" si="345"/>
        <v>0</v>
      </c>
      <c r="OL88" s="25">
        <f t="shared" si="346"/>
        <v>0</v>
      </c>
      <c r="OM88" s="25">
        <f t="shared" si="430"/>
        <v>0</v>
      </c>
      <c r="ON88" s="25">
        <f t="shared" si="430"/>
        <v>0</v>
      </c>
      <c r="OO88" s="25">
        <f t="shared" si="430"/>
        <v>0</v>
      </c>
      <c r="OP88" s="25">
        <f t="shared" si="347"/>
        <v>0</v>
      </c>
      <c r="OQ88" s="25">
        <f t="shared" si="348"/>
        <v>0</v>
      </c>
      <c r="OR88" s="25">
        <f t="shared" si="431"/>
        <v>0</v>
      </c>
      <c r="OS88" s="19">
        <v>536882.31000000006</v>
      </c>
      <c r="OT88" s="19">
        <v>2370663.2200000002</v>
      </c>
    </row>
    <row r="89" spans="1:410" ht="33" customHeight="1" x14ac:dyDescent="0.25">
      <c r="A89" s="18"/>
      <c r="B89" s="18" t="s">
        <v>850</v>
      </c>
      <c r="C89" s="18">
        <v>2126.35</v>
      </c>
      <c r="D89" s="16" t="e">
        <f>_xlfn.IFNA(INDEX(#REF!,MATCH(E89,#REF!,0)),0)</f>
        <v>#REF!</v>
      </c>
      <c r="E89" s="18" t="s">
        <v>868</v>
      </c>
      <c r="F89" s="16" t="s">
        <v>765</v>
      </c>
      <c r="G89" s="16" t="s">
        <v>766</v>
      </c>
      <c r="H89" s="16" t="s">
        <v>767</v>
      </c>
      <c r="I89" s="16" t="s">
        <v>768</v>
      </c>
      <c r="J89" s="16" t="s">
        <v>769</v>
      </c>
      <c r="K89" s="16" t="s">
        <v>770</v>
      </c>
      <c r="L89" s="16" t="s">
        <v>771</v>
      </c>
      <c r="M89" s="18">
        <v>1.64</v>
      </c>
      <c r="N89" s="18">
        <v>1.94</v>
      </c>
      <c r="O89" s="18">
        <v>2.04</v>
      </c>
      <c r="P89" s="18">
        <v>2.34</v>
      </c>
      <c r="Q89" s="18">
        <v>0.1</v>
      </c>
      <c r="R89" s="18">
        <v>1.8399999999999999</v>
      </c>
      <c r="S89" s="18">
        <v>2.14</v>
      </c>
      <c r="T89" s="18">
        <v>0.2</v>
      </c>
      <c r="U89" s="18">
        <v>0</v>
      </c>
      <c r="V89" s="18">
        <v>0</v>
      </c>
      <c r="W89" s="18">
        <v>0</v>
      </c>
      <c r="X89" s="18">
        <v>1.64</v>
      </c>
      <c r="Y89" s="18">
        <v>1.9</v>
      </c>
      <c r="Z89" s="20">
        <f t="shared" si="349"/>
        <v>2.1</v>
      </c>
      <c r="AA89" s="18">
        <v>0.22</v>
      </c>
      <c r="AB89" s="18">
        <v>0</v>
      </c>
      <c r="AC89" s="18">
        <v>0</v>
      </c>
      <c r="AD89" s="18">
        <v>0</v>
      </c>
      <c r="AE89" s="18">
        <v>0</v>
      </c>
      <c r="AF89" s="18">
        <v>0</v>
      </c>
      <c r="AG89" s="18">
        <v>1.2</v>
      </c>
      <c r="AH89" s="18">
        <v>1.5</v>
      </c>
      <c r="AI89" s="20">
        <f t="shared" si="350"/>
        <v>2.25</v>
      </c>
      <c r="AJ89" s="18">
        <v>0</v>
      </c>
      <c r="AK89" s="18">
        <v>0</v>
      </c>
      <c r="AL89" s="20">
        <f t="shared" si="351"/>
        <v>0</v>
      </c>
      <c r="AM89" s="18">
        <v>1.64</v>
      </c>
      <c r="AN89" s="18">
        <v>1.5</v>
      </c>
      <c r="AO89" s="18">
        <v>0.15</v>
      </c>
      <c r="AP89" s="18">
        <v>0.22</v>
      </c>
      <c r="AQ89" s="18">
        <v>1.64</v>
      </c>
      <c r="AR89" s="18">
        <v>1.72</v>
      </c>
      <c r="AS89" s="18">
        <v>0.12</v>
      </c>
      <c r="AT89" s="18">
        <v>0.11</v>
      </c>
      <c r="AU89" s="18">
        <v>0</v>
      </c>
      <c r="AV89" s="18">
        <v>1</v>
      </c>
      <c r="AW89" s="18">
        <v>0</v>
      </c>
      <c r="AX89" s="18">
        <v>0</v>
      </c>
      <c r="AY89" s="18">
        <v>0</v>
      </c>
      <c r="AZ89" s="18">
        <v>0</v>
      </c>
      <c r="BA89" s="18">
        <v>0</v>
      </c>
      <c r="BB89" s="18">
        <v>0</v>
      </c>
      <c r="BC89" s="18">
        <v>0</v>
      </c>
      <c r="BD89" s="18">
        <v>0</v>
      </c>
      <c r="BE89" s="18">
        <v>1</v>
      </c>
      <c r="BF89" s="18">
        <v>0</v>
      </c>
      <c r="BG89" s="18">
        <v>0</v>
      </c>
      <c r="BH89" s="18">
        <v>0</v>
      </c>
      <c r="BI89" s="18">
        <v>1</v>
      </c>
      <c r="BJ89" s="18">
        <v>0</v>
      </c>
      <c r="BK89" s="18">
        <v>0</v>
      </c>
      <c r="BL89" s="18">
        <v>0</v>
      </c>
      <c r="BM89" s="18">
        <v>0</v>
      </c>
      <c r="BN89" s="18">
        <v>0</v>
      </c>
      <c r="BO89" s="18">
        <v>0</v>
      </c>
      <c r="BP89" s="18">
        <v>0</v>
      </c>
      <c r="BQ89" s="18">
        <v>0</v>
      </c>
      <c r="BR89" s="18">
        <v>0</v>
      </c>
      <c r="BS89" s="18">
        <v>0</v>
      </c>
      <c r="BT89" s="18">
        <v>0</v>
      </c>
      <c r="BU89" s="18">
        <v>0</v>
      </c>
      <c r="BV89" s="18">
        <v>0</v>
      </c>
      <c r="BW89" s="18">
        <v>0</v>
      </c>
      <c r="BX89" s="18">
        <v>0</v>
      </c>
      <c r="BY89" s="18">
        <v>0</v>
      </c>
      <c r="BZ89" s="18">
        <v>0</v>
      </c>
      <c r="CA89" s="16" t="e">
        <f>_xlfn.IFNA(IF(RIGHT(D89,2)="=G",0,INDEX(#REF!,MATCH(E89,#REF!,0))),0)</f>
        <v>#REF!</v>
      </c>
      <c r="CB89" s="16" t="s">
        <v>776</v>
      </c>
      <c r="CC89" s="18">
        <v>0</v>
      </c>
      <c r="CD89" s="18">
        <v>0</v>
      </c>
      <c r="CE89" s="18">
        <v>1.4</v>
      </c>
      <c r="CF89" s="18">
        <v>0.85</v>
      </c>
      <c r="CG89" s="18">
        <v>0.12</v>
      </c>
      <c r="CH89" s="18">
        <v>2</v>
      </c>
      <c r="CI89" s="16" t="s">
        <v>98</v>
      </c>
      <c r="CJ89" s="18">
        <v>0</v>
      </c>
      <c r="CK89" s="20">
        <f t="shared" si="217"/>
        <v>2.7</v>
      </c>
      <c r="CL89" s="20">
        <f t="shared" si="352"/>
        <v>2.7</v>
      </c>
      <c r="CM89" s="18">
        <v>40.86</v>
      </c>
      <c r="CN89" s="18">
        <v>26.99</v>
      </c>
      <c r="CO89" s="18">
        <v>26.151</v>
      </c>
      <c r="CP89" s="22">
        <f t="shared" si="218"/>
        <v>26.99</v>
      </c>
      <c r="CQ89" s="22">
        <f t="shared" si="219"/>
        <v>24.29</v>
      </c>
      <c r="CR89" s="22">
        <f t="shared" si="353"/>
        <v>2.7</v>
      </c>
      <c r="CS89" s="22">
        <f t="shared" si="220"/>
        <v>24.39</v>
      </c>
      <c r="CT89" s="22">
        <f t="shared" si="221"/>
        <v>24.59</v>
      </c>
      <c r="CU89" s="18">
        <v>24.59</v>
      </c>
      <c r="CV89" s="22">
        <f t="shared" si="354"/>
        <v>2.1</v>
      </c>
      <c r="CW89" s="22">
        <f t="shared" si="222"/>
        <v>0</v>
      </c>
      <c r="CX89" s="22">
        <f t="shared" si="223"/>
        <v>0</v>
      </c>
      <c r="CY89" s="22">
        <f t="shared" si="224"/>
        <v>26.72</v>
      </c>
      <c r="CZ89" s="22">
        <f t="shared" si="225"/>
        <v>26.87</v>
      </c>
      <c r="DA89" s="18">
        <v>26.99</v>
      </c>
      <c r="DB89" s="20">
        <f t="shared" si="355"/>
        <v>2.7</v>
      </c>
      <c r="DC89" s="20">
        <f t="shared" si="356"/>
        <v>0</v>
      </c>
      <c r="DD89" s="20">
        <f t="shared" si="357"/>
        <v>2.7</v>
      </c>
      <c r="DE89" s="20">
        <f t="shared" si="226"/>
        <v>0.1</v>
      </c>
      <c r="DF89" s="20">
        <f t="shared" si="227"/>
        <v>0.2</v>
      </c>
      <c r="DG89" s="20">
        <f t="shared" si="228"/>
        <v>2.37</v>
      </c>
      <c r="DH89" s="20">
        <f t="shared" si="229"/>
        <v>0</v>
      </c>
      <c r="DI89" s="20">
        <f t="shared" si="230"/>
        <v>0</v>
      </c>
      <c r="DJ89" s="20">
        <f t="shared" si="231"/>
        <v>0</v>
      </c>
      <c r="DK89" s="20">
        <f t="shared" si="358"/>
        <v>2.67</v>
      </c>
      <c r="DL89" s="20">
        <f t="shared" si="359"/>
        <v>0</v>
      </c>
      <c r="DM89" s="20">
        <f t="shared" si="360"/>
        <v>3.0000000000000249E-2</v>
      </c>
      <c r="DN89" s="20">
        <f t="shared" si="361"/>
        <v>0</v>
      </c>
      <c r="DO89" s="18">
        <v>2.54</v>
      </c>
      <c r="DP89" s="18">
        <v>0</v>
      </c>
      <c r="DQ89" s="18">
        <v>1</v>
      </c>
      <c r="DR89" s="18">
        <v>1</v>
      </c>
      <c r="DS89" s="25">
        <f t="shared" si="362"/>
        <v>2.54</v>
      </c>
      <c r="DT89" s="25">
        <f t="shared" si="363"/>
        <v>0</v>
      </c>
      <c r="DU89" s="25">
        <f t="shared" si="364"/>
        <v>6.86</v>
      </c>
      <c r="DV89" s="25">
        <f t="shared" si="365"/>
        <v>0</v>
      </c>
      <c r="DW89" s="25">
        <f t="shared" si="366"/>
        <v>6.86</v>
      </c>
      <c r="DX89" s="25">
        <f t="shared" si="367"/>
        <v>13.99</v>
      </c>
      <c r="DY89" s="25">
        <f t="shared" si="368"/>
        <v>0</v>
      </c>
      <c r="DZ89" s="25">
        <f t="shared" si="369"/>
        <v>13.99</v>
      </c>
      <c r="EA89" s="25">
        <f t="shared" si="370"/>
        <v>8.81</v>
      </c>
      <c r="EB89" s="25">
        <f t="shared" si="371"/>
        <v>0</v>
      </c>
      <c r="EC89" s="25">
        <f t="shared" si="372"/>
        <v>8.81</v>
      </c>
      <c r="ED89" s="25">
        <f t="shared" si="373"/>
        <v>5.18</v>
      </c>
      <c r="EE89" s="25">
        <f t="shared" si="373"/>
        <v>0</v>
      </c>
      <c r="EF89" s="25">
        <f t="shared" si="374"/>
        <v>5.18</v>
      </c>
      <c r="EG89" s="25">
        <f t="shared" si="375"/>
        <v>8.81</v>
      </c>
      <c r="EH89" s="25">
        <f t="shared" si="375"/>
        <v>0</v>
      </c>
      <c r="EI89" s="25">
        <f t="shared" si="376"/>
        <v>8.81</v>
      </c>
      <c r="EJ89" s="18">
        <v>2126.35</v>
      </c>
      <c r="EK89" s="18">
        <v>2089.2399999999998</v>
      </c>
      <c r="EL89" s="18" t="s">
        <v>868</v>
      </c>
      <c r="EM89" s="18" t="s">
        <v>869</v>
      </c>
      <c r="EN89" s="16" t="s">
        <v>870</v>
      </c>
      <c r="EO89" s="16" t="s">
        <v>871</v>
      </c>
      <c r="EP89" s="16" t="e">
        <f>IF(OR(EN89="Cống tròn",EN89="Cống hộp",EN89="Ống nhựa"),INDEX(#REF!,MATCH(E89,#REF!,0)),IF(OR(EN89="Rãnh xây",EN89="Rãnh bê tông"),INDEX(#REF!,MATCH(E89,#REF!,0)),0))</f>
        <v>#REF!</v>
      </c>
      <c r="EQ89" s="18">
        <v>35.510000000000126</v>
      </c>
      <c r="ER89" s="18"/>
      <c r="ES89" s="25">
        <f t="shared" si="377"/>
        <v>0</v>
      </c>
      <c r="ET89" s="1" t="str">
        <f>_xlfn.IFNA(IF(EN89="Cống tròn",INDEX(#REF!,MATCH(E89,#REF!,0)),IF(EN89="Cống hộp",INDEX(#REF!,MATCH(E89,#REF!,0)),EU89&amp;" ,"&amp;EV89)),0)</f>
        <v>Móng bê tông ,Có cốt thép</v>
      </c>
      <c r="EU89" s="16" t="s">
        <v>769</v>
      </c>
      <c r="EV89" s="16" t="s">
        <v>872</v>
      </c>
      <c r="EW89" s="16" t="e">
        <f>_xlfn.IFNA(INDEX(#REF!,MATCH(E89,#REF!,0)),0)</f>
        <v>#REF!</v>
      </c>
      <c r="EX89" s="16"/>
      <c r="EY89" s="18">
        <v>0</v>
      </c>
      <c r="EZ89" s="18">
        <v>0</v>
      </c>
      <c r="FA89" s="18">
        <v>0</v>
      </c>
      <c r="FB89" s="19">
        <v>0</v>
      </c>
      <c r="FC89" s="19">
        <v>0</v>
      </c>
      <c r="FD89" s="25">
        <f t="shared" si="232"/>
        <v>0</v>
      </c>
      <c r="FE89" s="25">
        <f t="shared" si="378"/>
        <v>0</v>
      </c>
      <c r="FF89" s="18">
        <v>0</v>
      </c>
      <c r="FG89" s="18">
        <v>0</v>
      </c>
      <c r="FH89" s="18">
        <v>0</v>
      </c>
      <c r="FI89" s="25">
        <f t="shared" si="379"/>
        <v>0</v>
      </c>
      <c r="FJ89" s="18">
        <v>0</v>
      </c>
      <c r="FK89" s="18">
        <v>0</v>
      </c>
      <c r="FL89" s="18">
        <v>0</v>
      </c>
      <c r="FM89" s="18">
        <v>0</v>
      </c>
      <c r="FN89" s="18">
        <v>0</v>
      </c>
      <c r="FO89" s="25">
        <f t="shared" si="380"/>
        <v>0</v>
      </c>
      <c r="FP89" s="18">
        <v>0</v>
      </c>
      <c r="FQ89" s="18">
        <v>0</v>
      </c>
      <c r="FR89" s="25">
        <f t="shared" si="233"/>
        <v>0</v>
      </c>
      <c r="FS89" s="25">
        <f t="shared" si="234"/>
        <v>0</v>
      </c>
      <c r="FT89" s="25">
        <f t="shared" si="235"/>
        <v>0</v>
      </c>
      <c r="FU89" s="25">
        <f t="shared" si="236"/>
        <v>0</v>
      </c>
      <c r="FV89" s="25" t="str">
        <f t="shared" si="381"/>
        <v>Đủ</v>
      </c>
      <c r="FW89" s="25">
        <f t="shared" si="382"/>
        <v>0</v>
      </c>
      <c r="FX89" s="16" t="s">
        <v>820</v>
      </c>
      <c r="FY89" s="16" t="s">
        <v>766</v>
      </c>
      <c r="FZ89" s="16" t="s">
        <v>771</v>
      </c>
      <c r="GA89" s="16" t="s">
        <v>771</v>
      </c>
      <c r="GB89" s="18">
        <v>0.1</v>
      </c>
      <c r="GC89" s="18">
        <v>1.6</v>
      </c>
      <c r="GD89" s="18">
        <v>0.2</v>
      </c>
      <c r="GE89" s="18">
        <v>1.4</v>
      </c>
      <c r="GF89" s="18">
        <v>0</v>
      </c>
      <c r="GG89" s="18">
        <v>0</v>
      </c>
      <c r="GH89" s="18">
        <v>0.2</v>
      </c>
      <c r="GI89" s="18">
        <v>2</v>
      </c>
      <c r="GJ89" s="18">
        <v>1</v>
      </c>
      <c r="GK89" s="18">
        <v>0</v>
      </c>
      <c r="GL89" s="25">
        <f t="shared" si="237"/>
        <v>1</v>
      </c>
      <c r="GM89" s="25">
        <f t="shared" si="383"/>
        <v>1</v>
      </c>
      <c r="GN89" s="18">
        <v>0</v>
      </c>
      <c r="GO89" s="18">
        <v>0</v>
      </c>
      <c r="GP89" s="18">
        <v>0.15</v>
      </c>
      <c r="GQ89" s="18">
        <v>0.11</v>
      </c>
      <c r="GR89" s="1" t="e">
        <f>_xlfn.IFNA(INDEX(#REF!,MATCH(E89,#REF!,0)),0)</f>
        <v>#REF!</v>
      </c>
      <c r="GS89" s="16"/>
      <c r="GT89" s="18">
        <v>0</v>
      </c>
      <c r="GU89" s="18">
        <v>0</v>
      </c>
      <c r="GV89" s="18">
        <v>0</v>
      </c>
      <c r="GW89" s="18">
        <v>0</v>
      </c>
      <c r="GX89" s="25">
        <f t="shared" si="238"/>
        <v>0</v>
      </c>
      <c r="GY89" s="25">
        <f t="shared" si="239"/>
        <v>0</v>
      </c>
      <c r="GZ89" s="25">
        <f t="shared" si="384"/>
        <v>1.45</v>
      </c>
      <c r="HA89" s="1" t="e" cm="1">
        <f t="array" ref="HA89">INDEX(#REF!,MATCH(EJ89&amp;EK89&amp;HD89&amp;HE89&amp;HF89,#REF!&amp;#REF!&amp;#REF!&amp;#REF!&amp;#REF!,0))</f>
        <v>#REF!</v>
      </c>
      <c r="HB89" s="16" t="s">
        <v>872</v>
      </c>
      <c r="HC89" s="25">
        <f t="shared" si="385"/>
        <v>35</v>
      </c>
      <c r="HD89" s="18">
        <v>1</v>
      </c>
      <c r="HE89" s="18">
        <v>1.2</v>
      </c>
      <c r="HF89" s="18">
        <v>0.15</v>
      </c>
      <c r="HG89" s="1" t="e" cm="1">
        <f t="array" ref="HG89">INDEX(#REF!,MATCH(EJ89&amp;EK89&amp;HJ89&amp;HK89&amp;HL89,#REF!&amp;#REF!&amp;#REF!&amp;#REF!&amp;#REF!,0))</f>
        <v>#REF!</v>
      </c>
      <c r="HH89" s="16" t="s">
        <v>872</v>
      </c>
      <c r="HI89" s="25">
        <f t="shared" si="386"/>
        <v>1</v>
      </c>
      <c r="HJ89" s="25">
        <f t="shared" si="387"/>
        <v>0.54</v>
      </c>
      <c r="HK89" s="19">
        <v>1.2</v>
      </c>
      <c r="HL89" s="19">
        <v>0.15</v>
      </c>
      <c r="HM89" s="18">
        <v>0.01</v>
      </c>
      <c r="HN89" s="18">
        <v>1</v>
      </c>
      <c r="HO89" s="25">
        <f t="shared" si="388"/>
        <v>35</v>
      </c>
      <c r="HP89" s="25">
        <f t="shared" si="389"/>
        <v>0.35000000000000003</v>
      </c>
      <c r="HQ89" s="25">
        <f t="shared" si="390"/>
        <v>35.35</v>
      </c>
      <c r="HR89" s="25">
        <f t="shared" si="391"/>
        <v>-0.16000000000012449</v>
      </c>
      <c r="HS89" s="25" t="str">
        <f t="shared" si="392"/>
        <v>Thêm 01</v>
      </c>
      <c r="HT89" s="19">
        <v>0</v>
      </c>
      <c r="HU89" s="19">
        <v>0</v>
      </c>
      <c r="HV89" s="19">
        <v>0</v>
      </c>
      <c r="HW89" s="25">
        <f t="shared" si="393"/>
        <v>0</v>
      </c>
      <c r="HX89" s="19">
        <v>0</v>
      </c>
      <c r="HY89" s="19">
        <v>0</v>
      </c>
      <c r="HZ89" s="18">
        <v>26.99</v>
      </c>
      <c r="IA89" s="20">
        <f>ROUND(IF(EN89="Cống tròn",IF(EN89="Cống tròn",IF(EU89="Không có móng",IQ89-FF89,IF(EU89="Đế",IP89-FN89,IF(OR(EU89="Móng bê tông",EU89="Móng bê tông kết hợp đế"),II89-FJ89,0))),0),IF(EN89="Cống hộp",IF(AND(EN89="Cống hộp",EU89="Không có móng"),IQ89-GF89,IF(AND(EN89="Cống hộp",EU89="Móng bê tông"),IJ89-GB89,0)),IF(OR(EN89="Rãnh xây",EN89="Rãnh bê tông"),IF(OR(EN89="Rãnh xây",EN89="Rãnh bê tông"),IK89-GB89,0),IF(EN89="Ống nhựa",IF(AND(EN89="Ống nhựa",EU89="Không đắp cát"),IQ89-HT89,IF(AND(EN89="Ống nhựa",EU89="Đắp cát"),IH89-HX89,0)),IF(EN89="Rãnh thang",IF(EN89="Rãnh thang",IF(EU89="Móng bê tông",#REF!-#REF!,IQ89),0),0))))),2)</f>
        <v>24.59</v>
      </c>
      <c r="IB89" s="20">
        <f t="shared" si="394"/>
        <v>2.3999999999999986</v>
      </c>
      <c r="IC89" s="20">
        <f t="shared" si="240"/>
        <v>0</v>
      </c>
      <c r="ID89" s="20">
        <f t="shared" si="241"/>
        <v>0</v>
      </c>
      <c r="IE89" s="20">
        <f t="shared" si="242"/>
        <v>24.59</v>
      </c>
      <c r="IF89" s="20">
        <f t="shared" si="243"/>
        <v>0</v>
      </c>
      <c r="IG89" s="20">
        <f>IF(EN89="Rãnh thang",IF(AND(EN89="Rãnh thang",EU89="Móng bê tông"),IQ89-#REF!,0),IF(EN89="Ống nhựa",IF(AND(EN89="Ống nhựa",EU89="Đắp cát"),IQ89-HT89,0),IF(EN89="Cống tròn",IF(EN89="Cống tròn",IF(OR(EU89="Móng bê tông",EU89="Móng bê tông kết hợp đế"),IM89-FL89,0),0),IF(EN89="Cống hộp",IF(AND(EN89="Cống hộp",EU89="Móng bê tông"),IN89-GD89,0),IF(OR(EN89="Rãnh xây",EN89="Rãnh bê tông"),IF(AND(EN89="Rãnh xây",EU89="Móng bê tông"),IO89-GD89,IF(AND(EN89="Rãnh bê tông",EU89="Móng bê tông"),IO89-GD89,0)),0)))))</f>
        <v>24.69</v>
      </c>
      <c r="IH89" s="20">
        <f t="shared" si="244"/>
        <v>0</v>
      </c>
      <c r="II89" s="20">
        <f t="shared" si="245"/>
        <v>0</v>
      </c>
      <c r="IJ89" s="20">
        <f t="shared" si="246"/>
        <v>0</v>
      </c>
      <c r="IK89" s="20">
        <f t="shared" si="247"/>
        <v>24.69</v>
      </c>
      <c r="IL89" s="20">
        <f t="shared" si="248"/>
        <v>24.89</v>
      </c>
      <c r="IM89" s="20">
        <f t="shared" si="249"/>
        <v>0</v>
      </c>
      <c r="IN89" s="20">
        <f t="shared" si="250"/>
        <v>0</v>
      </c>
      <c r="IO89" s="20">
        <f t="shared" si="251"/>
        <v>24.89</v>
      </c>
      <c r="IP89" s="20">
        <f t="shared" si="252"/>
        <v>0</v>
      </c>
      <c r="IQ89" s="18">
        <v>24.89</v>
      </c>
      <c r="IR89" s="25">
        <f t="shared" si="395"/>
        <v>1</v>
      </c>
      <c r="IS89" s="25">
        <f t="shared" si="253"/>
        <v>25.89</v>
      </c>
      <c r="IT89" s="25">
        <f t="shared" si="254"/>
        <v>25.89</v>
      </c>
      <c r="IU89" s="25">
        <f>ROUND(IF(EN89="Cống tròn",IF(EN89="Cống tròn",IV89+FF89,0),IF(EN89="Cống hộp",IF(EN89="Cống hộp",IV89+GP89,0),IF(OR(EN89="Rãnh xây",EN89="Rãnh bê tông"),IF(OR(EN89="Rãnh xây",EN89="Rãnh bê tông"),IV89+GP89,0),IF(EN89="ống nhựa",IF(EN89="Ống nhựa",IV89+HT89,0),IF(EN89="Rãnh thang",IF(EN89="Rãnh thang",IQ89+#REF!,0),0))))),2)</f>
        <v>26.04</v>
      </c>
      <c r="IV89" s="18">
        <v>25.89</v>
      </c>
      <c r="IW89" s="25">
        <f t="shared" si="255"/>
        <v>0</v>
      </c>
      <c r="IX89" s="25">
        <f t="shared" si="256"/>
        <v>0</v>
      </c>
      <c r="IY89" s="25">
        <f t="shared" si="257"/>
        <v>26.04</v>
      </c>
      <c r="IZ89" s="25">
        <f t="shared" si="258"/>
        <v>0</v>
      </c>
      <c r="JA89" s="25">
        <f t="shared" si="259"/>
        <v>0</v>
      </c>
      <c r="JB89" s="18">
        <v>26.85</v>
      </c>
      <c r="JC89" s="20">
        <f>ROUND(IF(EN89="Cống tròn",IF(EN89="Cống tròn",IF(EU89="Không có móng",JS89-FF89,IF(EU89="Đế",JR89-FN89,IF(OR(EU89="Móng bê tông",EU89="Móng bê tông kết hợp đế"),JK89-FJ89,0))),0),IF(EN89="Cống hộp",IF(AND(EN89="Cống hộp",EU89="Không có móng"),JS89-GF89,IF(AND(EN89="Cống hộp",EU89="Móng bê tông"),JL89-GB89,0)),IF(OR(EN89="Rãnh xây",EN89="Rãnh bê tông"),IF(OR(EN89="Rãnh xây",EN89="Rãnh bê tông"),JM89-GB89,0),IF(EN89="Ống nhựa",IF(AND(EN89="Ống nhựa",EU89="Không đắp cát"),JS89-HT89,IF(AND(EN89="Ống nhựa",EU89="Đắp cát"),JJ89-HX89,0)),IF(EN89="Rãnh thang",IF(EN89="Rãnh thang",IF(EU89="Móng bê tông",#REF!-#REF!,JS89),0),0))))),2)</f>
        <v>24.46</v>
      </c>
      <c r="JD89" s="20">
        <f t="shared" si="396"/>
        <v>2.3900000000000006</v>
      </c>
      <c r="JE89" s="20">
        <f t="shared" si="260"/>
        <v>0</v>
      </c>
      <c r="JF89" s="20">
        <f t="shared" si="261"/>
        <v>0</v>
      </c>
      <c r="JG89" s="20">
        <f t="shared" si="262"/>
        <v>24.46</v>
      </c>
      <c r="JH89" s="20">
        <f t="shared" si="263"/>
        <v>0</v>
      </c>
      <c r="JI89" s="20">
        <f>IF(EN89="Rãnh thang",IF(AND(EN89="Rãnh thang",EU89="Móng bê tông"),JS89-#REF!,0),IF(EN89="Ống nhựa",IF(AND(EN89="Ống nhựa",EU89="Đắp cát"),JS89-HT89,0),IF(EN89="Cống tròn",IF(EN89="Cống tròn",IF(OR(EU89="Móng bê tông",EU89="Móng bê tông kết hợp đế"),JO89-FL89,0),0),IF(EN89="Cống hộp",IF(AND(EN89="Cống hộp",EU89="Móng bê tông"),JP89-GD89,0),IF(OR(EN89="Rãnh xây",EN89="Rãnh bê tông"),IF(AND(EN89="Rãnh xây",EU89="Móng bê tông"),JQ89-GD89,IF(AND(EN89="Rãnh bê tông",EU89="Móng bê tông"),JQ89-GD89,0)),0)))))</f>
        <v>24.560000000000002</v>
      </c>
      <c r="JJ89" s="20">
        <f t="shared" si="264"/>
        <v>0</v>
      </c>
      <c r="JK89" s="20">
        <f t="shared" si="265"/>
        <v>0</v>
      </c>
      <c r="JL89" s="20">
        <f t="shared" si="266"/>
        <v>0</v>
      </c>
      <c r="JM89" s="20">
        <f t="shared" si="267"/>
        <v>24.560000000000002</v>
      </c>
      <c r="JN89" s="20">
        <f t="shared" si="268"/>
        <v>24.76</v>
      </c>
      <c r="JO89" s="20">
        <f t="shared" si="269"/>
        <v>0</v>
      </c>
      <c r="JP89" s="20">
        <f t="shared" si="270"/>
        <v>0</v>
      </c>
      <c r="JQ89" s="20">
        <f t="shared" si="271"/>
        <v>24.76</v>
      </c>
      <c r="JR89" s="20">
        <f t="shared" si="272"/>
        <v>0</v>
      </c>
      <c r="JS89" s="26">
        <v>24.76</v>
      </c>
      <c r="JT89" s="25">
        <f t="shared" si="397"/>
        <v>1</v>
      </c>
      <c r="JU89" s="25">
        <f t="shared" si="273"/>
        <v>25.76</v>
      </c>
      <c r="JV89" s="25">
        <f t="shared" si="274"/>
        <v>25.76</v>
      </c>
      <c r="JW89" s="25">
        <f>ROUND(IF(EN89="Cống tròn",IF(EN89="Cống tròn",JX89+FF89,0),IF(EN89="Cống hộp",IF(EN89="Cống hộp",JX89+GP89,0),IF(OR(EN89="Rãnh xây",EN89="Rãnh bê tông"),IF(OR(EN89="Rãnh xây",EN89="Rãnh bê tông"),JX89+GP89,0),IF(EN89="ống nhựa",IF(EN89="Ống nhựa",JX89+HT89,0),IF(EN89="Rãnh thang",IF(EN89="Rãnh thang",JS89+#REF!,0),0))))),2)</f>
        <v>25.91</v>
      </c>
      <c r="JX89" s="27">
        <v>25.76</v>
      </c>
      <c r="JY89" s="25">
        <f t="shared" si="275"/>
        <v>0</v>
      </c>
      <c r="JZ89" s="25">
        <f t="shared" si="276"/>
        <v>0</v>
      </c>
      <c r="KA89" s="25">
        <f t="shared" si="277"/>
        <v>25.91</v>
      </c>
      <c r="KB89" s="25">
        <f t="shared" si="278"/>
        <v>0</v>
      </c>
      <c r="KC89" s="25">
        <f t="shared" si="279"/>
        <v>0</v>
      </c>
      <c r="KD89" s="28" t="s">
        <v>98</v>
      </c>
      <c r="KE89" s="27">
        <v>0</v>
      </c>
      <c r="KF89" s="25">
        <f t="shared" si="280"/>
        <v>2.3999999999999986</v>
      </c>
      <c r="KG89" s="25">
        <f t="shared" si="398"/>
        <v>2.3999999999999986</v>
      </c>
      <c r="KH89" s="27">
        <v>0</v>
      </c>
      <c r="KI89" s="25">
        <f t="shared" si="281"/>
        <v>2.3900000000000006</v>
      </c>
      <c r="KJ89" s="25">
        <f t="shared" si="399"/>
        <v>2.3900000000000006</v>
      </c>
      <c r="KK89" s="25">
        <f t="shared" si="282"/>
        <v>0</v>
      </c>
      <c r="KL89" s="25">
        <f t="shared" si="283"/>
        <v>0</v>
      </c>
      <c r="KM89" s="25">
        <f t="shared" si="400"/>
        <v>0</v>
      </c>
      <c r="KN89" s="25">
        <f t="shared" si="284"/>
        <v>0</v>
      </c>
      <c r="KO89" s="25">
        <f t="shared" si="285"/>
        <v>0</v>
      </c>
      <c r="KP89" s="25">
        <f t="shared" si="401"/>
        <v>0</v>
      </c>
      <c r="KQ89" s="25">
        <f t="shared" si="286"/>
        <v>0</v>
      </c>
      <c r="KR89" s="25">
        <f t="shared" si="287"/>
        <v>0</v>
      </c>
      <c r="KS89" s="25">
        <f t="shared" si="402"/>
        <v>0</v>
      </c>
      <c r="KT89" s="25">
        <f t="shared" si="288"/>
        <v>0</v>
      </c>
      <c r="KU89" s="25">
        <f t="shared" si="289"/>
        <v>0</v>
      </c>
      <c r="KV89" s="25">
        <f t="shared" si="403"/>
        <v>0</v>
      </c>
      <c r="KW89" s="25">
        <f t="shared" si="290"/>
        <v>0</v>
      </c>
      <c r="KX89" s="25">
        <f t="shared" si="291"/>
        <v>0</v>
      </c>
      <c r="KY89" s="25">
        <f t="shared" si="404"/>
        <v>0</v>
      </c>
      <c r="KZ89" s="25">
        <f t="shared" si="292"/>
        <v>0</v>
      </c>
      <c r="LA89" s="25">
        <f t="shared" si="293"/>
        <v>0</v>
      </c>
      <c r="LB89" s="25">
        <f t="shared" si="405"/>
        <v>0</v>
      </c>
      <c r="LC89" s="25">
        <f t="shared" si="294"/>
        <v>0</v>
      </c>
      <c r="LD89" s="25">
        <f t="shared" si="295"/>
        <v>0</v>
      </c>
      <c r="LE89" s="25">
        <f t="shared" si="406"/>
        <v>0</v>
      </c>
      <c r="LF89" s="25">
        <f t="shared" si="296"/>
        <v>0</v>
      </c>
      <c r="LG89" s="25">
        <f t="shared" si="297"/>
        <v>0</v>
      </c>
      <c r="LH89" s="25">
        <f t="shared" si="407"/>
        <v>0</v>
      </c>
      <c r="LI89" s="25">
        <f t="shared" si="298"/>
        <v>0.1</v>
      </c>
      <c r="LJ89" s="25">
        <f t="shared" si="299"/>
        <v>0.1</v>
      </c>
      <c r="LK89" s="25">
        <f t="shared" si="408"/>
        <v>0.1</v>
      </c>
      <c r="LL89" s="25">
        <f t="shared" si="300"/>
        <v>0</v>
      </c>
      <c r="LM89" s="25">
        <f t="shared" si="301"/>
        <v>0</v>
      </c>
      <c r="LN89" s="25">
        <f t="shared" si="409"/>
        <v>0</v>
      </c>
      <c r="LO89" s="25">
        <f t="shared" si="302"/>
        <v>0.2</v>
      </c>
      <c r="LP89" s="25">
        <f t="shared" si="303"/>
        <v>0.2</v>
      </c>
      <c r="LQ89" s="25">
        <f t="shared" si="410"/>
        <v>0.2</v>
      </c>
      <c r="LR89" s="25">
        <f t="shared" si="304"/>
        <v>0</v>
      </c>
      <c r="LS89" s="25">
        <f t="shared" si="305"/>
        <v>0</v>
      </c>
      <c r="LT89" s="25">
        <f t="shared" si="411"/>
        <v>0</v>
      </c>
      <c r="LU89" s="25">
        <f t="shared" si="306"/>
        <v>1.1499999999999999</v>
      </c>
      <c r="LV89" s="25">
        <f t="shared" si="307"/>
        <v>1.1499999999999999</v>
      </c>
      <c r="LW89" s="25">
        <f t="shared" si="412"/>
        <v>1.1499999999999999</v>
      </c>
      <c r="LX89" s="25">
        <f t="shared" si="308"/>
        <v>0</v>
      </c>
      <c r="LY89" s="25">
        <f t="shared" si="309"/>
        <v>0</v>
      </c>
      <c r="LZ89" s="25">
        <f t="shared" si="413"/>
        <v>0</v>
      </c>
      <c r="MA89" s="25">
        <f t="shared" si="310"/>
        <v>0</v>
      </c>
      <c r="MB89" s="25">
        <f t="shared" si="311"/>
        <v>0</v>
      </c>
      <c r="MC89" s="25">
        <f t="shared" si="414"/>
        <v>0</v>
      </c>
      <c r="MD89" s="25">
        <f t="shared" si="312"/>
        <v>0</v>
      </c>
      <c r="ME89" s="25">
        <f t="shared" si="313"/>
        <v>0</v>
      </c>
      <c r="MF89" s="25">
        <f t="shared" si="415"/>
        <v>0</v>
      </c>
      <c r="MG89" s="25">
        <f t="shared" si="314"/>
        <v>0</v>
      </c>
      <c r="MH89" s="25">
        <f t="shared" si="315"/>
        <v>0</v>
      </c>
      <c r="MI89" s="25">
        <f t="shared" si="416"/>
        <v>0</v>
      </c>
      <c r="MJ89" s="25">
        <f t="shared" si="316"/>
        <v>0</v>
      </c>
      <c r="MK89" s="25">
        <f t="shared" si="317"/>
        <v>0</v>
      </c>
      <c r="ML89" s="25">
        <f t="shared" si="417"/>
        <v>0</v>
      </c>
      <c r="MM89" s="25">
        <f t="shared" si="318"/>
        <v>0</v>
      </c>
      <c r="MN89" s="25">
        <f t="shared" si="319"/>
        <v>0</v>
      </c>
      <c r="MO89" s="25">
        <f t="shared" si="418"/>
        <v>0</v>
      </c>
      <c r="MP89" s="25">
        <f t="shared" si="320"/>
        <v>0</v>
      </c>
      <c r="MQ89" s="25">
        <f t="shared" si="321"/>
        <v>0</v>
      </c>
      <c r="MR89" s="25">
        <f t="shared" si="419"/>
        <v>0</v>
      </c>
      <c r="MS89" s="29">
        <v>1.5999999999999999</v>
      </c>
      <c r="MT89" s="29">
        <v>0</v>
      </c>
      <c r="MU89" s="29">
        <v>1</v>
      </c>
      <c r="MV89" s="29">
        <v>1</v>
      </c>
      <c r="MW89" s="25">
        <f t="shared" si="322"/>
        <v>1.6</v>
      </c>
      <c r="MX89" s="25">
        <f t="shared" si="323"/>
        <v>3.84</v>
      </c>
      <c r="MY89" s="25">
        <f t="shared" si="324"/>
        <v>0</v>
      </c>
      <c r="MZ89" s="25">
        <f t="shared" si="325"/>
        <v>0</v>
      </c>
      <c r="NA89" s="25">
        <f t="shared" si="326"/>
        <v>1.6</v>
      </c>
      <c r="NB89" s="25">
        <f t="shared" si="327"/>
        <v>3.82</v>
      </c>
      <c r="NC89" s="25">
        <f t="shared" si="328"/>
        <v>0</v>
      </c>
      <c r="ND89" s="25">
        <f t="shared" si="329"/>
        <v>0</v>
      </c>
      <c r="NE89" s="25">
        <f t="shared" si="420"/>
        <v>1.6</v>
      </c>
      <c r="NF89" s="25">
        <f t="shared" si="420"/>
        <v>3.83</v>
      </c>
      <c r="NG89" s="25">
        <f t="shared" si="420"/>
        <v>0</v>
      </c>
      <c r="NH89" s="25">
        <f t="shared" si="420"/>
        <v>0</v>
      </c>
      <c r="NI89" s="25">
        <f t="shared" si="330"/>
        <v>136</v>
      </c>
      <c r="NJ89" s="25">
        <f t="shared" si="331"/>
        <v>0</v>
      </c>
      <c r="NK89" s="25">
        <f t="shared" si="332"/>
        <v>136</v>
      </c>
      <c r="NL89" s="25">
        <f t="shared" si="333"/>
        <v>0</v>
      </c>
      <c r="NM89" s="25">
        <f t="shared" si="334"/>
        <v>0</v>
      </c>
      <c r="NN89" s="25">
        <f t="shared" si="421"/>
        <v>0</v>
      </c>
      <c r="NO89" s="25">
        <f t="shared" si="335"/>
        <v>0</v>
      </c>
      <c r="NP89" s="25">
        <f t="shared" si="336"/>
        <v>0</v>
      </c>
      <c r="NQ89" s="25">
        <f t="shared" si="422"/>
        <v>0</v>
      </c>
      <c r="NR89" s="25">
        <f t="shared" si="337"/>
        <v>72.8</v>
      </c>
      <c r="NS89" s="25">
        <f t="shared" si="338"/>
        <v>0</v>
      </c>
      <c r="NT89" s="25">
        <f t="shared" si="423"/>
        <v>72.8</v>
      </c>
      <c r="NU89" s="25">
        <f t="shared" si="339"/>
        <v>0</v>
      </c>
      <c r="NV89" s="25">
        <f t="shared" si="340"/>
        <v>0</v>
      </c>
      <c r="NW89" s="25">
        <f t="shared" si="424"/>
        <v>0</v>
      </c>
      <c r="NX89" s="25">
        <f t="shared" si="425"/>
        <v>72.8</v>
      </c>
      <c r="NY89" s="25">
        <f t="shared" si="425"/>
        <v>0</v>
      </c>
      <c r="NZ89" s="25">
        <f t="shared" si="426"/>
        <v>72.8</v>
      </c>
      <c r="OA89" s="25">
        <f t="shared" si="427"/>
        <v>63.2</v>
      </c>
      <c r="OB89" s="25">
        <f t="shared" si="427"/>
        <v>0</v>
      </c>
      <c r="OC89" s="25">
        <f t="shared" si="428"/>
        <v>63.2</v>
      </c>
      <c r="OD89" s="25">
        <f t="shared" si="429"/>
        <v>72.8</v>
      </c>
      <c r="OE89" s="25">
        <f t="shared" si="429"/>
        <v>0</v>
      </c>
      <c r="OF89" s="25">
        <f t="shared" si="429"/>
        <v>72.8</v>
      </c>
      <c r="OG89" s="25">
        <f t="shared" si="341"/>
        <v>0</v>
      </c>
      <c r="OH89" s="25">
        <f t="shared" si="342"/>
        <v>0</v>
      </c>
      <c r="OI89" s="25">
        <f t="shared" si="343"/>
        <v>0</v>
      </c>
      <c r="OJ89" s="25">
        <f t="shared" si="344"/>
        <v>0</v>
      </c>
      <c r="OK89" s="25">
        <f t="shared" si="345"/>
        <v>0</v>
      </c>
      <c r="OL89" s="25">
        <f t="shared" si="346"/>
        <v>0</v>
      </c>
      <c r="OM89" s="25">
        <f t="shared" si="430"/>
        <v>0</v>
      </c>
      <c r="ON89" s="25">
        <f t="shared" si="430"/>
        <v>0</v>
      </c>
      <c r="OO89" s="25">
        <f t="shared" si="430"/>
        <v>0</v>
      </c>
      <c r="OP89" s="25">
        <f t="shared" si="347"/>
        <v>0</v>
      </c>
      <c r="OQ89" s="25">
        <f t="shared" si="348"/>
        <v>0</v>
      </c>
      <c r="OR89" s="25">
        <f t="shared" si="431"/>
        <v>0</v>
      </c>
      <c r="OS89" s="19">
        <v>536921.02</v>
      </c>
      <c r="OT89" s="19">
        <v>2370663.21</v>
      </c>
    </row>
    <row r="90" spans="1:410" ht="33" customHeight="1" x14ac:dyDescent="0.25">
      <c r="A90" s="18"/>
      <c r="B90" s="18" t="s">
        <v>850</v>
      </c>
      <c r="C90" s="18">
        <v>2089.2399999999998</v>
      </c>
      <c r="D90" s="16" t="e">
        <f>_xlfn.IFNA(INDEX(#REF!,MATCH(E90,#REF!,0)),0)</f>
        <v>#REF!</v>
      </c>
      <c r="E90" s="18" t="s">
        <v>869</v>
      </c>
      <c r="F90" s="16" t="s">
        <v>765</v>
      </c>
      <c r="G90" s="16" t="s">
        <v>766</v>
      </c>
      <c r="H90" s="16" t="s">
        <v>767</v>
      </c>
      <c r="I90" s="16" t="s">
        <v>768</v>
      </c>
      <c r="J90" s="16" t="s">
        <v>769</v>
      </c>
      <c r="K90" s="16" t="s">
        <v>770</v>
      </c>
      <c r="L90" s="16" t="s">
        <v>771</v>
      </c>
      <c r="M90" s="18">
        <v>2.44</v>
      </c>
      <c r="N90" s="18">
        <v>2.44</v>
      </c>
      <c r="O90" s="18">
        <v>2.84</v>
      </c>
      <c r="P90" s="18">
        <v>2.84</v>
      </c>
      <c r="Q90" s="18">
        <v>0.1</v>
      </c>
      <c r="R90" s="18">
        <v>2.64</v>
      </c>
      <c r="S90" s="18">
        <v>2.64</v>
      </c>
      <c r="T90" s="18">
        <v>0.2</v>
      </c>
      <c r="U90" s="18">
        <v>0</v>
      </c>
      <c r="V90" s="18">
        <v>0</v>
      </c>
      <c r="W90" s="18">
        <v>0</v>
      </c>
      <c r="X90" s="18">
        <v>2.44</v>
      </c>
      <c r="Y90" s="18">
        <v>2.4</v>
      </c>
      <c r="Z90" s="20">
        <f t="shared" si="349"/>
        <v>2.1</v>
      </c>
      <c r="AA90" s="18">
        <v>0.22</v>
      </c>
      <c r="AB90" s="18">
        <v>0</v>
      </c>
      <c r="AC90" s="18">
        <v>0</v>
      </c>
      <c r="AD90" s="18">
        <v>0</v>
      </c>
      <c r="AE90" s="18">
        <v>0</v>
      </c>
      <c r="AF90" s="18">
        <v>0</v>
      </c>
      <c r="AG90" s="18">
        <v>2</v>
      </c>
      <c r="AH90" s="18">
        <v>2</v>
      </c>
      <c r="AI90" s="20">
        <f t="shared" si="350"/>
        <v>2.25</v>
      </c>
      <c r="AJ90" s="18">
        <v>0</v>
      </c>
      <c r="AK90" s="18">
        <v>0</v>
      </c>
      <c r="AL90" s="20">
        <f t="shared" si="351"/>
        <v>0</v>
      </c>
      <c r="AM90" s="18">
        <v>2.44</v>
      </c>
      <c r="AN90" s="18">
        <v>2</v>
      </c>
      <c r="AO90" s="18">
        <v>0.15</v>
      </c>
      <c r="AP90" s="18">
        <v>0.22</v>
      </c>
      <c r="AQ90" s="18">
        <v>2.44</v>
      </c>
      <c r="AR90" s="18">
        <v>2.2200000000000002</v>
      </c>
      <c r="AS90" s="18">
        <v>0.12</v>
      </c>
      <c r="AT90" s="18">
        <v>0.11</v>
      </c>
      <c r="AU90" s="18">
        <v>0</v>
      </c>
      <c r="AV90" s="18">
        <v>1</v>
      </c>
      <c r="AW90" s="18">
        <v>0</v>
      </c>
      <c r="AX90" s="18">
        <v>0</v>
      </c>
      <c r="AY90" s="18">
        <v>0</v>
      </c>
      <c r="AZ90" s="18">
        <v>0</v>
      </c>
      <c r="BA90" s="18">
        <v>0</v>
      </c>
      <c r="BB90" s="18">
        <v>0</v>
      </c>
      <c r="BC90" s="18">
        <v>0</v>
      </c>
      <c r="BD90" s="18">
        <v>0</v>
      </c>
      <c r="BE90" s="18">
        <v>0</v>
      </c>
      <c r="BF90" s="18">
        <v>0</v>
      </c>
      <c r="BG90" s="18">
        <v>0</v>
      </c>
      <c r="BH90" s="18">
        <v>0</v>
      </c>
      <c r="BI90" s="18">
        <v>1</v>
      </c>
      <c r="BJ90" s="18">
        <v>0</v>
      </c>
      <c r="BK90" s="18">
        <v>0</v>
      </c>
      <c r="BL90" s="18">
        <v>1</v>
      </c>
      <c r="BM90" s="18">
        <v>0</v>
      </c>
      <c r="BN90" s="18">
        <v>0</v>
      </c>
      <c r="BO90" s="18">
        <v>0</v>
      </c>
      <c r="BP90" s="18">
        <v>0</v>
      </c>
      <c r="BQ90" s="18">
        <v>0</v>
      </c>
      <c r="BR90" s="18">
        <v>0</v>
      </c>
      <c r="BS90" s="18">
        <v>0</v>
      </c>
      <c r="BT90" s="18">
        <v>0</v>
      </c>
      <c r="BU90" s="18">
        <v>0</v>
      </c>
      <c r="BV90" s="18">
        <v>0</v>
      </c>
      <c r="BW90" s="18">
        <v>0</v>
      </c>
      <c r="BX90" s="18">
        <v>0</v>
      </c>
      <c r="BY90" s="18">
        <v>0</v>
      </c>
      <c r="BZ90" s="18">
        <v>0</v>
      </c>
      <c r="CA90" s="16" t="e">
        <f>_xlfn.IFNA(IF(RIGHT(D90,2)="=G",0,INDEX(#REF!,MATCH(E90,#REF!,0))),0)</f>
        <v>#REF!</v>
      </c>
      <c r="CB90" s="16" t="s">
        <v>776</v>
      </c>
      <c r="CC90" s="18">
        <v>0</v>
      </c>
      <c r="CD90" s="18">
        <v>0</v>
      </c>
      <c r="CE90" s="18">
        <v>2.2000000000000002</v>
      </c>
      <c r="CF90" s="18">
        <v>0.73</v>
      </c>
      <c r="CG90" s="18">
        <v>0.12</v>
      </c>
      <c r="CH90" s="18">
        <v>3</v>
      </c>
      <c r="CI90" s="16" t="s">
        <v>98</v>
      </c>
      <c r="CJ90" s="18">
        <v>0</v>
      </c>
      <c r="CK90" s="20">
        <f t="shared" si="217"/>
        <v>2.69</v>
      </c>
      <c r="CL90" s="20">
        <f t="shared" si="352"/>
        <v>2.69</v>
      </c>
      <c r="CM90" s="18">
        <v>28.52</v>
      </c>
      <c r="CN90" s="18">
        <v>26.85</v>
      </c>
      <c r="CO90" s="18">
        <v>26.011000000000003</v>
      </c>
      <c r="CP90" s="22">
        <f t="shared" si="218"/>
        <v>26.85</v>
      </c>
      <c r="CQ90" s="22">
        <f t="shared" si="219"/>
        <v>24.16</v>
      </c>
      <c r="CR90" s="22">
        <f t="shared" si="353"/>
        <v>2.69</v>
      </c>
      <c r="CS90" s="22">
        <f t="shared" si="220"/>
        <v>24.26</v>
      </c>
      <c r="CT90" s="22">
        <f t="shared" si="221"/>
        <v>24.46</v>
      </c>
      <c r="CU90" s="18">
        <v>24.46</v>
      </c>
      <c r="CV90" s="22">
        <f t="shared" si="354"/>
        <v>2.1</v>
      </c>
      <c r="CW90" s="22">
        <f t="shared" si="222"/>
        <v>0</v>
      </c>
      <c r="CX90" s="22">
        <f t="shared" si="223"/>
        <v>0</v>
      </c>
      <c r="CY90" s="22">
        <f t="shared" si="224"/>
        <v>26.58</v>
      </c>
      <c r="CZ90" s="22">
        <f t="shared" si="225"/>
        <v>26.73</v>
      </c>
      <c r="DA90" s="18">
        <v>26.85</v>
      </c>
      <c r="DB90" s="20">
        <f t="shared" si="355"/>
        <v>2.69</v>
      </c>
      <c r="DC90" s="20">
        <f t="shared" si="356"/>
        <v>0</v>
      </c>
      <c r="DD90" s="20">
        <f t="shared" si="357"/>
        <v>2.69</v>
      </c>
      <c r="DE90" s="20">
        <f t="shared" si="226"/>
        <v>0.1</v>
      </c>
      <c r="DF90" s="20">
        <f t="shared" si="227"/>
        <v>0.2</v>
      </c>
      <c r="DG90" s="20">
        <f t="shared" si="228"/>
        <v>2.37</v>
      </c>
      <c r="DH90" s="20">
        <f t="shared" si="229"/>
        <v>0</v>
      </c>
      <c r="DI90" s="20">
        <f t="shared" si="230"/>
        <v>0</v>
      </c>
      <c r="DJ90" s="20">
        <f t="shared" si="231"/>
        <v>0</v>
      </c>
      <c r="DK90" s="20">
        <f t="shared" si="358"/>
        <v>2.67</v>
      </c>
      <c r="DL90" s="20">
        <f t="shared" si="359"/>
        <v>0</v>
      </c>
      <c r="DM90" s="20">
        <f t="shared" si="360"/>
        <v>2.0000000000000018E-2</v>
      </c>
      <c r="DN90" s="20">
        <f t="shared" si="361"/>
        <v>0</v>
      </c>
      <c r="DO90" s="18">
        <v>3.04</v>
      </c>
      <c r="DP90" s="18">
        <v>0</v>
      </c>
      <c r="DQ90" s="18">
        <v>1</v>
      </c>
      <c r="DR90" s="18">
        <v>1</v>
      </c>
      <c r="DS90" s="25">
        <f t="shared" si="362"/>
        <v>3.04</v>
      </c>
      <c r="DT90" s="25">
        <f t="shared" si="363"/>
        <v>0</v>
      </c>
      <c r="DU90" s="25">
        <f t="shared" si="364"/>
        <v>8.18</v>
      </c>
      <c r="DV90" s="25">
        <f t="shared" si="365"/>
        <v>0</v>
      </c>
      <c r="DW90" s="25">
        <f t="shared" si="366"/>
        <v>8.18</v>
      </c>
      <c r="DX90" s="25">
        <f t="shared" si="367"/>
        <v>23.23</v>
      </c>
      <c r="DY90" s="25">
        <f t="shared" si="368"/>
        <v>0</v>
      </c>
      <c r="DZ90" s="25">
        <f t="shared" si="369"/>
        <v>23.23</v>
      </c>
      <c r="EA90" s="25">
        <f t="shared" si="370"/>
        <v>16.309999999999999</v>
      </c>
      <c r="EB90" s="25">
        <f t="shared" si="371"/>
        <v>0</v>
      </c>
      <c r="EC90" s="25">
        <f t="shared" si="372"/>
        <v>16.309999999999999</v>
      </c>
      <c r="ED90" s="25">
        <f t="shared" si="373"/>
        <v>6.92</v>
      </c>
      <c r="EE90" s="25">
        <f t="shared" si="373"/>
        <v>0</v>
      </c>
      <c r="EF90" s="25">
        <f t="shared" si="374"/>
        <v>6.92</v>
      </c>
      <c r="EG90" s="25">
        <f t="shared" si="375"/>
        <v>16.309999999999999</v>
      </c>
      <c r="EH90" s="25">
        <f t="shared" si="375"/>
        <v>0</v>
      </c>
      <c r="EI90" s="25">
        <f t="shared" si="376"/>
        <v>16.309999999999999</v>
      </c>
      <c r="EJ90" s="18">
        <v>2089.2399999999998</v>
      </c>
      <c r="EK90" s="18">
        <v>2089.2399999999998</v>
      </c>
      <c r="EL90" s="18" t="s">
        <v>869</v>
      </c>
      <c r="EM90" s="18" t="s">
        <v>873</v>
      </c>
      <c r="EN90" s="16" t="s">
        <v>870</v>
      </c>
      <c r="EO90" s="16" t="s">
        <v>134</v>
      </c>
      <c r="EP90" s="16" t="e">
        <f>IF(OR(EN90="Cống tròn",EN90="Cống hộp",EN90="Ống nhựa"),INDEX(#REF!,MATCH(E90,#REF!,0)),IF(OR(EN90="Rãnh xây",EN90="Rãnh bê tông"),INDEX(#REF!,MATCH(E90,#REF!,0)),0))</f>
        <v>#REF!</v>
      </c>
      <c r="EQ90" s="18">
        <v>17.170000000000002</v>
      </c>
      <c r="ER90" s="18"/>
      <c r="ES90" s="25">
        <f t="shared" si="377"/>
        <v>0</v>
      </c>
      <c r="ET90" s="1" t="str">
        <f>_xlfn.IFNA(IF(EN90="Cống tròn",INDEX(#REF!,MATCH(E90,#REF!,0)),IF(EN90="Cống hộp",INDEX(#REF!,MATCH(E90,#REF!,0)),EU90&amp;" ,"&amp;EV90)),0)</f>
        <v>Móng bê tông ,Có cốt thép</v>
      </c>
      <c r="EU90" s="16" t="s">
        <v>769</v>
      </c>
      <c r="EV90" s="16" t="s">
        <v>872</v>
      </c>
      <c r="EW90" s="16" t="e">
        <f>_xlfn.IFNA(INDEX(#REF!,MATCH(E90,#REF!,0)),0)</f>
        <v>#REF!</v>
      </c>
      <c r="EX90" s="16"/>
      <c r="EY90" s="18">
        <v>0</v>
      </c>
      <c r="EZ90" s="18">
        <v>0</v>
      </c>
      <c r="FA90" s="18">
        <v>0</v>
      </c>
      <c r="FB90" s="19">
        <v>0</v>
      </c>
      <c r="FC90" s="19">
        <v>0</v>
      </c>
      <c r="FD90" s="25">
        <f t="shared" si="232"/>
        <v>0</v>
      </c>
      <c r="FE90" s="25">
        <f t="shared" si="378"/>
        <v>0</v>
      </c>
      <c r="FF90" s="18">
        <v>0</v>
      </c>
      <c r="FG90" s="18">
        <v>0</v>
      </c>
      <c r="FH90" s="18">
        <v>0</v>
      </c>
      <c r="FI90" s="25">
        <f t="shared" si="379"/>
        <v>0</v>
      </c>
      <c r="FJ90" s="18">
        <v>0</v>
      </c>
      <c r="FK90" s="18">
        <v>0</v>
      </c>
      <c r="FL90" s="18">
        <v>0</v>
      </c>
      <c r="FM90" s="18">
        <v>0</v>
      </c>
      <c r="FN90" s="18">
        <v>0</v>
      </c>
      <c r="FO90" s="25">
        <f t="shared" si="380"/>
        <v>0</v>
      </c>
      <c r="FP90" s="18">
        <v>0</v>
      </c>
      <c r="FQ90" s="18">
        <v>0</v>
      </c>
      <c r="FR90" s="25">
        <f t="shared" si="233"/>
        <v>0</v>
      </c>
      <c r="FS90" s="25">
        <f t="shared" si="234"/>
        <v>0</v>
      </c>
      <c r="FT90" s="25">
        <f t="shared" si="235"/>
        <v>0</v>
      </c>
      <c r="FU90" s="25">
        <f t="shared" si="236"/>
        <v>0</v>
      </c>
      <c r="FV90" s="25" t="str">
        <f t="shared" si="381"/>
        <v>Đủ</v>
      </c>
      <c r="FW90" s="25">
        <f t="shared" si="382"/>
        <v>0</v>
      </c>
      <c r="FX90" s="16" t="s">
        <v>820</v>
      </c>
      <c r="FY90" s="16" t="s">
        <v>766</v>
      </c>
      <c r="FZ90" s="16" t="s">
        <v>771</v>
      </c>
      <c r="GA90" s="16" t="s">
        <v>771</v>
      </c>
      <c r="GB90" s="18">
        <v>0.1</v>
      </c>
      <c r="GC90" s="18">
        <v>1.6</v>
      </c>
      <c r="GD90" s="18">
        <v>0.2</v>
      </c>
      <c r="GE90" s="18">
        <v>1.4</v>
      </c>
      <c r="GF90" s="18">
        <v>0</v>
      </c>
      <c r="GG90" s="18">
        <v>0</v>
      </c>
      <c r="GH90" s="18">
        <v>0.2</v>
      </c>
      <c r="GI90" s="18">
        <v>2</v>
      </c>
      <c r="GJ90" s="18">
        <v>1</v>
      </c>
      <c r="GK90" s="18">
        <v>0</v>
      </c>
      <c r="GL90" s="25">
        <f t="shared" si="237"/>
        <v>1</v>
      </c>
      <c r="GM90" s="25">
        <f t="shared" si="383"/>
        <v>1</v>
      </c>
      <c r="GN90" s="18">
        <v>0</v>
      </c>
      <c r="GO90" s="18">
        <v>0</v>
      </c>
      <c r="GP90" s="18">
        <v>0.2</v>
      </c>
      <c r="GQ90" s="18">
        <v>0.11</v>
      </c>
      <c r="GR90" s="1" t="e">
        <f>_xlfn.IFNA(INDEX(#REF!,MATCH(E90,#REF!,0)),0)</f>
        <v>#REF!</v>
      </c>
      <c r="GS90" s="16"/>
      <c r="GT90" s="18">
        <v>0</v>
      </c>
      <c r="GU90" s="18">
        <v>0</v>
      </c>
      <c r="GV90" s="18">
        <v>0</v>
      </c>
      <c r="GW90" s="18">
        <v>0</v>
      </c>
      <c r="GX90" s="25">
        <f t="shared" si="238"/>
        <v>0</v>
      </c>
      <c r="GY90" s="25">
        <f t="shared" si="239"/>
        <v>0</v>
      </c>
      <c r="GZ90" s="25">
        <f t="shared" si="384"/>
        <v>1.5</v>
      </c>
      <c r="HA90" s="1" t="e" cm="1">
        <f t="array" ref="HA90">INDEX(#REF!,MATCH(EJ90&amp;EK90&amp;HD90&amp;HE90&amp;HF90,#REF!&amp;#REF!&amp;#REF!&amp;#REF!&amp;#REF!,0))</f>
        <v>#REF!</v>
      </c>
      <c r="HB90" s="16" t="s">
        <v>872</v>
      </c>
      <c r="HC90" s="25">
        <f t="shared" si="385"/>
        <v>17</v>
      </c>
      <c r="HD90" s="18">
        <v>1</v>
      </c>
      <c r="HE90" s="18">
        <v>1.2</v>
      </c>
      <c r="HF90" s="18">
        <v>0.2</v>
      </c>
      <c r="HG90" s="1" t="e" cm="1">
        <f t="array" ref="HG90">INDEX(#REF!,MATCH(EJ90&amp;EK90&amp;HJ90&amp;HK90&amp;HL90,#REF!&amp;#REF!&amp;#REF!&amp;#REF!&amp;#REF!,0))</f>
        <v>#REF!</v>
      </c>
      <c r="HH90" s="16" t="s">
        <v>872</v>
      </c>
      <c r="HI90" s="25">
        <f t="shared" si="386"/>
        <v>0</v>
      </c>
      <c r="HJ90" s="25">
        <f t="shared" si="387"/>
        <v>0</v>
      </c>
      <c r="HK90" s="19">
        <v>1.2</v>
      </c>
      <c r="HL90" s="19">
        <v>0.2</v>
      </c>
      <c r="HM90" s="18">
        <v>0.01</v>
      </c>
      <c r="HN90" s="18">
        <v>1</v>
      </c>
      <c r="HO90" s="25">
        <f t="shared" si="388"/>
        <v>17</v>
      </c>
      <c r="HP90" s="25">
        <f t="shared" si="389"/>
        <v>0.17</v>
      </c>
      <c r="HQ90" s="25">
        <f t="shared" si="390"/>
        <v>17.170000000000002</v>
      </c>
      <c r="HR90" s="25">
        <f t="shared" si="391"/>
        <v>0</v>
      </c>
      <c r="HS90" s="25" t="str">
        <f t="shared" si="392"/>
        <v>Đủ</v>
      </c>
      <c r="HT90" s="19">
        <v>0</v>
      </c>
      <c r="HU90" s="19">
        <v>0</v>
      </c>
      <c r="HV90" s="19">
        <v>0</v>
      </c>
      <c r="HW90" s="25">
        <f t="shared" si="393"/>
        <v>0</v>
      </c>
      <c r="HX90" s="19">
        <v>0</v>
      </c>
      <c r="HY90" s="19">
        <v>0</v>
      </c>
      <c r="HZ90" s="18">
        <v>26.85</v>
      </c>
      <c r="IA90" s="20">
        <f>ROUND(IF(EN90="Cống tròn",IF(EN90="Cống tròn",IF(EU90="Không có móng",IQ90-FF90,IF(EU90="Đế",IP90-FN90,IF(OR(EU90="Móng bê tông",EU90="Móng bê tông kết hợp đế"),II90-FJ90,0))),0),IF(EN90="Cống hộp",IF(AND(EN90="Cống hộp",EU90="Không có móng"),IQ90-GF90,IF(AND(EN90="Cống hộp",EU90="Móng bê tông"),IJ90-GB90,0)),IF(OR(EN90="Rãnh xây",EN90="Rãnh bê tông"),IF(OR(EN90="Rãnh xây",EN90="Rãnh bê tông"),IK90-GB90,0),IF(EN90="Ống nhựa",IF(AND(EN90="Ống nhựa",EU90="Không đắp cát"),IQ90-HT90,IF(AND(EN90="Ống nhựa",EU90="Đắp cát"),IH90-HX90,0)),IF(EN90="Rãnh thang",IF(EN90="Rãnh thang",IF(EU90="Móng bê tông",#REF!-#REF!,IQ90),0),0))))),2)</f>
        <v>24.46</v>
      </c>
      <c r="IB90" s="20">
        <f t="shared" si="394"/>
        <v>2.3900000000000006</v>
      </c>
      <c r="IC90" s="20">
        <f t="shared" si="240"/>
        <v>0</v>
      </c>
      <c r="ID90" s="20">
        <f t="shared" si="241"/>
        <v>0</v>
      </c>
      <c r="IE90" s="20">
        <f t="shared" si="242"/>
        <v>24.46</v>
      </c>
      <c r="IF90" s="20">
        <f t="shared" si="243"/>
        <v>0</v>
      </c>
      <c r="IG90" s="20">
        <f>IF(EN90="Rãnh thang",IF(AND(EN90="Rãnh thang",EU90="Móng bê tông"),IQ90-#REF!,0),IF(EN90="Ống nhựa",IF(AND(EN90="Ống nhựa",EU90="Đắp cát"),IQ90-HT90,0),IF(EN90="Cống tròn",IF(EN90="Cống tròn",IF(OR(EU90="Móng bê tông",EU90="Móng bê tông kết hợp đế"),IM90-FL90,0),0),IF(EN90="Cống hộp",IF(AND(EN90="Cống hộp",EU90="Móng bê tông"),IN90-GD90,0),IF(OR(EN90="Rãnh xây",EN90="Rãnh bê tông"),IF(AND(EN90="Rãnh xây",EU90="Móng bê tông"),IO90-GD90,IF(AND(EN90="Rãnh bê tông",EU90="Móng bê tông"),IO90-GD90,0)),0)))))</f>
        <v>24.560000000000002</v>
      </c>
      <c r="IH90" s="20">
        <f t="shared" si="244"/>
        <v>0</v>
      </c>
      <c r="II90" s="20">
        <f t="shared" si="245"/>
        <v>0</v>
      </c>
      <c r="IJ90" s="20">
        <f t="shared" si="246"/>
        <v>0</v>
      </c>
      <c r="IK90" s="20">
        <f t="shared" si="247"/>
        <v>24.560000000000002</v>
      </c>
      <c r="IL90" s="20">
        <f t="shared" si="248"/>
        <v>24.76</v>
      </c>
      <c r="IM90" s="20">
        <f t="shared" si="249"/>
        <v>0</v>
      </c>
      <c r="IN90" s="20">
        <f t="shared" si="250"/>
        <v>0</v>
      </c>
      <c r="IO90" s="20">
        <f t="shared" si="251"/>
        <v>24.76</v>
      </c>
      <c r="IP90" s="20">
        <f t="shared" si="252"/>
        <v>0</v>
      </c>
      <c r="IQ90" s="18">
        <v>24.76</v>
      </c>
      <c r="IR90" s="25">
        <f t="shared" si="395"/>
        <v>1</v>
      </c>
      <c r="IS90" s="25">
        <f t="shared" si="253"/>
        <v>25.76</v>
      </c>
      <c r="IT90" s="25">
        <f t="shared" si="254"/>
        <v>25.76</v>
      </c>
      <c r="IU90" s="25">
        <f>ROUND(IF(EN90="Cống tròn",IF(EN90="Cống tròn",IV90+FF90,0),IF(EN90="Cống hộp",IF(EN90="Cống hộp",IV90+GP90,0),IF(OR(EN90="Rãnh xây",EN90="Rãnh bê tông"),IF(OR(EN90="Rãnh xây",EN90="Rãnh bê tông"),IV90+GP90,0),IF(EN90="ống nhựa",IF(EN90="Ống nhựa",IV90+HT90,0),IF(EN90="Rãnh thang",IF(EN90="Rãnh thang",IQ90+#REF!,0),0))))),2)</f>
        <v>25.96</v>
      </c>
      <c r="IV90" s="18">
        <v>25.76</v>
      </c>
      <c r="IW90" s="25">
        <f t="shared" si="255"/>
        <v>0</v>
      </c>
      <c r="IX90" s="25">
        <f t="shared" si="256"/>
        <v>0</v>
      </c>
      <c r="IY90" s="25">
        <f t="shared" si="257"/>
        <v>25.96</v>
      </c>
      <c r="IZ90" s="25">
        <f t="shared" si="258"/>
        <v>0</v>
      </c>
      <c r="JA90" s="25">
        <f t="shared" si="259"/>
        <v>0</v>
      </c>
      <c r="JB90" s="18">
        <v>26.84</v>
      </c>
      <c r="JC90" s="20">
        <f>ROUND(IF(EN90="Cống tròn",IF(EN90="Cống tròn",IF(EU90="Không có móng",JS90-FF90,IF(EU90="Đế",JR90-FN90,IF(OR(EU90="Móng bê tông",EU90="Móng bê tông kết hợp đế"),JK90-FJ90,0))),0),IF(EN90="Cống hộp",IF(AND(EN90="Cống hộp",EU90="Không có móng"),JS90-GF90,IF(AND(EN90="Cống hộp",EU90="Móng bê tông"),JL90-GB90,0)),IF(OR(EN90="Rãnh xây",EN90="Rãnh bê tông"),IF(OR(EN90="Rãnh xây",EN90="Rãnh bê tông"),JM90-GB90,0),IF(EN90="Ống nhựa",IF(AND(EN90="Ống nhựa",EU90="Không đắp cát"),JS90-HT90,IF(AND(EN90="Ống nhựa",EU90="Đắp cát"),JJ90-HX90,0)),IF(EN90="Rãnh thang",IF(EN90="Rãnh thang",IF(EU90="Móng bê tông",#REF!-#REF!,JS90),0),0))))),2)</f>
        <v>24.46</v>
      </c>
      <c r="JD90" s="20">
        <f t="shared" si="396"/>
        <v>2.379999999999999</v>
      </c>
      <c r="JE90" s="20">
        <f t="shared" si="260"/>
        <v>0</v>
      </c>
      <c r="JF90" s="20">
        <f t="shared" si="261"/>
        <v>0</v>
      </c>
      <c r="JG90" s="20">
        <f t="shared" si="262"/>
        <v>24.46</v>
      </c>
      <c r="JH90" s="20">
        <f t="shared" si="263"/>
        <v>0</v>
      </c>
      <c r="JI90" s="20">
        <f>IF(EN90="Rãnh thang",IF(AND(EN90="Rãnh thang",EU90="Móng bê tông"),JS90-#REF!,0),IF(EN90="Ống nhựa",IF(AND(EN90="Ống nhựa",EU90="Đắp cát"),JS90-HT90,0),IF(EN90="Cống tròn",IF(EN90="Cống tròn",IF(OR(EU90="Móng bê tông",EU90="Móng bê tông kết hợp đế"),JO90-FL90,0),0),IF(EN90="Cống hộp",IF(AND(EN90="Cống hộp",EU90="Móng bê tông"),JP90-GD90,0),IF(OR(EN90="Rãnh xây",EN90="Rãnh bê tông"),IF(AND(EN90="Rãnh xây",EU90="Móng bê tông"),JQ90-GD90,IF(AND(EN90="Rãnh bê tông",EU90="Móng bê tông"),JQ90-GD90,0)),0)))))</f>
        <v>24.560000000000002</v>
      </c>
      <c r="JJ90" s="20">
        <f t="shared" si="264"/>
        <v>0</v>
      </c>
      <c r="JK90" s="20">
        <f t="shared" si="265"/>
        <v>0</v>
      </c>
      <c r="JL90" s="20">
        <f t="shared" si="266"/>
        <v>0</v>
      </c>
      <c r="JM90" s="20">
        <f t="shared" si="267"/>
        <v>24.560000000000002</v>
      </c>
      <c r="JN90" s="20">
        <f t="shared" si="268"/>
        <v>24.76</v>
      </c>
      <c r="JO90" s="20">
        <f t="shared" si="269"/>
        <v>0</v>
      </c>
      <c r="JP90" s="20">
        <f t="shared" si="270"/>
        <v>0</v>
      </c>
      <c r="JQ90" s="20">
        <f t="shared" si="271"/>
        <v>24.76</v>
      </c>
      <c r="JR90" s="20">
        <f t="shared" si="272"/>
        <v>0</v>
      </c>
      <c r="JS90" s="26">
        <v>24.76</v>
      </c>
      <c r="JT90" s="25">
        <f t="shared" si="397"/>
        <v>1</v>
      </c>
      <c r="JU90" s="25">
        <f t="shared" si="273"/>
        <v>25.76</v>
      </c>
      <c r="JV90" s="25">
        <f t="shared" si="274"/>
        <v>25.76</v>
      </c>
      <c r="JW90" s="25">
        <f>ROUND(IF(EN90="Cống tròn",IF(EN90="Cống tròn",JX90+FF90,0),IF(EN90="Cống hộp",IF(EN90="Cống hộp",JX90+GP90,0),IF(OR(EN90="Rãnh xây",EN90="Rãnh bê tông"),IF(OR(EN90="Rãnh xây",EN90="Rãnh bê tông"),JX90+GP90,0),IF(EN90="ống nhựa",IF(EN90="Ống nhựa",JX90+HT90,0),IF(EN90="Rãnh thang",IF(EN90="Rãnh thang",JS90+#REF!,0),0))))),2)</f>
        <v>25.96</v>
      </c>
      <c r="JX90" s="27">
        <v>25.76</v>
      </c>
      <c r="JY90" s="25">
        <f t="shared" si="275"/>
        <v>0</v>
      </c>
      <c r="JZ90" s="25">
        <f t="shared" si="276"/>
        <v>0</v>
      </c>
      <c r="KA90" s="25">
        <f t="shared" si="277"/>
        <v>25.96</v>
      </c>
      <c r="KB90" s="25">
        <f t="shared" si="278"/>
        <v>0</v>
      </c>
      <c r="KC90" s="25">
        <f t="shared" si="279"/>
        <v>0</v>
      </c>
      <c r="KD90" s="28" t="s">
        <v>98</v>
      </c>
      <c r="KE90" s="27">
        <v>0</v>
      </c>
      <c r="KF90" s="25">
        <f t="shared" si="280"/>
        <v>2.3900000000000006</v>
      </c>
      <c r="KG90" s="25">
        <f t="shared" si="398"/>
        <v>2.3900000000000006</v>
      </c>
      <c r="KH90" s="27">
        <v>0</v>
      </c>
      <c r="KI90" s="25">
        <f t="shared" si="281"/>
        <v>2.379999999999999</v>
      </c>
      <c r="KJ90" s="25">
        <f t="shared" si="399"/>
        <v>2.379999999999999</v>
      </c>
      <c r="KK90" s="25">
        <f t="shared" si="282"/>
        <v>0</v>
      </c>
      <c r="KL90" s="25">
        <f t="shared" si="283"/>
        <v>0</v>
      </c>
      <c r="KM90" s="25">
        <f t="shared" si="400"/>
        <v>0</v>
      </c>
      <c r="KN90" s="25">
        <f t="shared" si="284"/>
        <v>0</v>
      </c>
      <c r="KO90" s="25">
        <f t="shared" si="285"/>
        <v>0</v>
      </c>
      <c r="KP90" s="25">
        <f t="shared" si="401"/>
        <v>0</v>
      </c>
      <c r="KQ90" s="25">
        <f t="shared" si="286"/>
        <v>0</v>
      </c>
      <c r="KR90" s="25">
        <f t="shared" si="287"/>
        <v>0</v>
      </c>
      <c r="KS90" s="25">
        <f t="shared" si="402"/>
        <v>0</v>
      </c>
      <c r="KT90" s="25">
        <f t="shared" si="288"/>
        <v>0</v>
      </c>
      <c r="KU90" s="25">
        <f t="shared" si="289"/>
        <v>0</v>
      </c>
      <c r="KV90" s="25">
        <f t="shared" si="403"/>
        <v>0</v>
      </c>
      <c r="KW90" s="25">
        <f t="shared" si="290"/>
        <v>0</v>
      </c>
      <c r="KX90" s="25">
        <f t="shared" si="291"/>
        <v>0</v>
      </c>
      <c r="KY90" s="25">
        <f t="shared" si="404"/>
        <v>0</v>
      </c>
      <c r="KZ90" s="25">
        <f t="shared" si="292"/>
        <v>0</v>
      </c>
      <c r="LA90" s="25">
        <f t="shared" si="293"/>
        <v>0</v>
      </c>
      <c r="LB90" s="25">
        <f t="shared" si="405"/>
        <v>0</v>
      </c>
      <c r="LC90" s="25">
        <f t="shared" si="294"/>
        <v>0</v>
      </c>
      <c r="LD90" s="25">
        <f t="shared" si="295"/>
        <v>0</v>
      </c>
      <c r="LE90" s="25">
        <f t="shared" si="406"/>
        <v>0</v>
      </c>
      <c r="LF90" s="25">
        <f t="shared" si="296"/>
        <v>0</v>
      </c>
      <c r="LG90" s="25">
        <f t="shared" si="297"/>
        <v>0</v>
      </c>
      <c r="LH90" s="25">
        <f t="shared" si="407"/>
        <v>0</v>
      </c>
      <c r="LI90" s="25">
        <f t="shared" si="298"/>
        <v>0.1</v>
      </c>
      <c r="LJ90" s="25">
        <f t="shared" si="299"/>
        <v>0.1</v>
      </c>
      <c r="LK90" s="25">
        <f t="shared" si="408"/>
        <v>0.1</v>
      </c>
      <c r="LL90" s="25">
        <f t="shared" si="300"/>
        <v>0</v>
      </c>
      <c r="LM90" s="25">
        <f t="shared" si="301"/>
        <v>0</v>
      </c>
      <c r="LN90" s="25">
        <f t="shared" si="409"/>
        <v>0</v>
      </c>
      <c r="LO90" s="25">
        <f t="shared" si="302"/>
        <v>0.2</v>
      </c>
      <c r="LP90" s="25">
        <f t="shared" si="303"/>
        <v>0.2</v>
      </c>
      <c r="LQ90" s="25">
        <f t="shared" si="410"/>
        <v>0.2</v>
      </c>
      <c r="LR90" s="25">
        <f t="shared" si="304"/>
        <v>0</v>
      </c>
      <c r="LS90" s="25">
        <f t="shared" si="305"/>
        <v>0</v>
      </c>
      <c r="LT90" s="25">
        <f t="shared" si="411"/>
        <v>0</v>
      </c>
      <c r="LU90" s="25">
        <f t="shared" si="306"/>
        <v>1.2</v>
      </c>
      <c r="LV90" s="25">
        <f t="shared" si="307"/>
        <v>1.2</v>
      </c>
      <c r="LW90" s="25">
        <f t="shared" si="412"/>
        <v>1.2</v>
      </c>
      <c r="LX90" s="25">
        <f t="shared" si="308"/>
        <v>0</v>
      </c>
      <c r="LY90" s="25">
        <f t="shared" si="309"/>
        <v>0</v>
      </c>
      <c r="LZ90" s="25">
        <f t="shared" si="413"/>
        <v>0</v>
      </c>
      <c r="MA90" s="25">
        <f t="shared" si="310"/>
        <v>0</v>
      </c>
      <c r="MB90" s="25">
        <f t="shared" si="311"/>
        <v>0</v>
      </c>
      <c r="MC90" s="25">
        <f t="shared" si="414"/>
        <v>0</v>
      </c>
      <c r="MD90" s="25">
        <f t="shared" si="312"/>
        <v>0</v>
      </c>
      <c r="ME90" s="25">
        <f t="shared" si="313"/>
        <v>0</v>
      </c>
      <c r="MF90" s="25">
        <f t="shared" si="415"/>
        <v>0</v>
      </c>
      <c r="MG90" s="25">
        <f t="shared" si="314"/>
        <v>0</v>
      </c>
      <c r="MH90" s="25">
        <f t="shared" si="315"/>
        <v>0</v>
      </c>
      <c r="MI90" s="25">
        <f t="shared" si="416"/>
        <v>0</v>
      </c>
      <c r="MJ90" s="25">
        <f t="shared" si="316"/>
        <v>0</v>
      </c>
      <c r="MK90" s="25">
        <f t="shared" si="317"/>
        <v>0</v>
      </c>
      <c r="ML90" s="25">
        <f t="shared" si="417"/>
        <v>0</v>
      </c>
      <c r="MM90" s="25">
        <f t="shared" si="318"/>
        <v>0</v>
      </c>
      <c r="MN90" s="25">
        <f t="shared" si="319"/>
        <v>0</v>
      </c>
      <c r="MO90" s="25">
        <f t="shared" si="418"/>
        <v>0</v>
      </c>
      <c r="MP90" s="25">
        <f t="shared" si="320"/>
        <v>0</v>
      </c>
      <c r="MQ90" s="25">
        <f t="shared" si="321"/>
        <v>0</v>
      </c>
      <c r="MR90" s="25">
        <f t="shared" si="419"/>
        <v>0</v>
      </c>
      <c r="MS90" s="29">
        <v>1.5999999999999999</v>
      </c>
      <c r="MT90" s="29">
        <v>0</v>
      </c>
      <c r="MU90" s="29">
        <v>1</v>
      </c>
      <c r="MV90" s="29">
        <v>1</v>
      </c>
      <c r="MW90" s="25">
        <f t="shared" si="322"/>
        <v>1.6</v>
      </c>
      <c r="MX90" s="25">
        <f t="shared" si="323"/>
        <v>3.82</v>
      </c>
      <c r="MY90" s="25">
        <f t="shared" si="324"/>
        <v>0</v>
      </c>
      <c r="MZ90" s="25">
        <f t="shared" si="325"/>
        <v>0</v>
      </c>
      <c r="NA90" s="25">
        <f t="shared" si="326"/>
        <v>1.6</v>
      </c>
      <c r="NB90" s="25">
        <f t="shared" si="327"/>
        <v>3.81</v>
      </c>
      <c r="NC90" s="25">
        <f t="shared" si="328"/>
        <v>0</v>
      </c>
      <c r="ND90" s="25">
        <f t="shared" si="329"/>
        <v>0</v>
      </c>
      <c r="NE90" s="25">
        <f t="shared" si="420"/>
        <v>1.6</v>
      </c>
      <c r="NF90" s="25">
        <f t="shared" si="420"/>
        <v>3.8149999999999999</v>
      </c>
      <c r="NG90" s="25">
        <f t="shared" si="420"/>
        <v>0</v>
      </c>
      <c r="NH90" s="25">
        <f t="shared" si="420"/>
        <v>0</v>
      </c>
      <c r="NI90" s="25">
        <f t="shared" si="330"/>
        <v>65.5</v>
      </c>
      <c r="NJ90" s="25">
        <f t="shared" si="331"/>
        <v>0</v>
      </c>
      <c r="NK90" s="25">
        <f t="shared" si="332"/>
        <v>65.5</v>
      </c>
      <c r="NL90" s="25">
        <f t="shared" si="333"/>
        <v>0</v>
      </c>
      <c r="NM90" s="25">
        <f t="shared" si="334"/>
        <v>0</v>
      </c>
      <c r="NN90" s="25">
        <f t="shared" si="421"/>
        <v>0</v>
      </c>
      <c r="NO90" s="25">
        <f t="shared" si="335"/>
        <v>0</v>
      </c>
      <c r="NP90" s="25">
        <f t="shared" si="336"/>
        <v>0</v>
      </c>
      <c r="NQ90" s="25">
        <f t="shared" si="422"/>
        <v>0</v>
      </c>
      <c r="NR90" s="25">
        <f t="shared" si="337"/>
        <v>36.4</v>
      </c>
      <c r="NS90" s="25">
        <f t="shared" si="338"/>
        <v>0</v>
      </c>
      <c r="NT90" s="25">
        <f t="shared" si="423"/>
        <v>36.4</v>
      </c>
      <c r="NU90" s="25">
        <f t="shared" si="339"/>
        <v>0</v>
      </c>
      <c r="NV90" s="25">
        <f t="shared" si="340"/>
        <v>0</v>
      </c>
      <c r="NW90" s="25">
        <f t="shared" si="424"/>
        <v>0</v>
      </c>
      <c r="NX90" s="25">
        <f t="shared" si="425"/>
        <v>36.4</v>
      </c>
      <c r="NY90" s="25">
        <f t="shared" si="425"/>
        <v>0</v>
      </c>
      <c r="NZ90" s="25">
        <f t="shared" si="426"/>
        <v>36.4</v>
      </c>
      <c r="OA90" s="25">
        <f t="shared" si="427"/>
        <v>29.1</v>
      </c>
      <c r="OB90" s="25">
        <f t="shared" si="427"/>
        <v>0</v>
      </c>
      <c r="OC90" s="25">
        <f t="shared" si="428"/>
        <v>29.1</v>
      </c>
      <c r="OD90" s="25">
        <f t="shared" si="429"/>
        <v>36.4</v>
      </c>
      <c r="OE90" s="25">
        <f t="shared" si="429"/>
        <v>0</v>
      </c>
      <c r="OF90" s="25">
        <f t="shared" si="429"/>
        <v>36.4</v>
      </c>
      <c r="OG90" s="25">
        <f t="shared" si="341"/>
        <v>0</v>
      </c>
      <c r="OH90" s="25">
        <f t="shared" si="342"/>
        <v>0</v>
      </c>
      <c r="OI90" s="25">
        <f t="shared" si="343"/>
        <v>0</v>
      </c>
      <c r="OJ90" s="25">
        <f t="shared" si="344"/>
        <v>0</v>
      </c>
      <c r="OK90" s="25">
        <f t="shared" si="345"/>
        <v>0</v>
      </c>
      <c r="OL90" s="25">
        <f t="shared" si="346"/>
        <v>0</v>
      </c>
      <c r="OM90" s="25">
        <f t="shared" si="430"/>
        <v>0</v>
      </c>
      <c r="ON90" s="25">
        <f t="shared" si="430"/>
        <v>0</v>
      </c>
      <c r="OO90" s="25">
        <f t="shared" si="430"/>
        <v>0</v>
      </c>
      <c r="OP90" s="25">
        <f t="shared" si="347"/>
        <v>0</v>
      </c>
      <c r="OQ90" s="25">
        <f t="shared" si="348"/>
        <v>0</v>
      </c>
      <c r="OR90" s="25">
        <f t="shared" si="431"/>
        <v>0</v>
      </c>
      <c r="OS90" s="19">
        <v>536958.12</v>
      </c>
      <c r="OT90" s="19">
        <v>2370663.21</v>
      </c>
    </row>
    <row r="91" spans="1:410" ht="33" customHeight="1" x14ac:dyDescent="0.25">
      <c r="A91" s="18"/>
      <c r="B91" s="18" t="s">
        <v>850</v>
      </c>
      <c r="C91" s="18">
        <v>2089.2399999999998</v>
      </c>
      <c r="D91" s="16" t="e">
        <f>_xlfn.IFNA(INDEX(#REF!,MATCH(E91,#REF!,0)),0)</f>
        <v>#REF!</v>
      </c>
      <c r="E91" s="18" t="s">
        <v>874</v>
      </c>
      <c r="F91" s="16" t="s">
        <v>765</v>
      </c>
      <c r="G91" s="16" t="s">
        <v>766</v>
      </c>
      <c r="H91" s="16" t="s">
        <v>767</v>
      </c>
      <c r="I91" s="16" t="s">
        <v>768</v>
      </c>
      <c r="J91" s="16" t="s">
        <v>769</v>
      </c>
      <c r="K91" s="16" t="s">
        <v>770</v>
      </c>
      <c r="L91" s="16" t="s">
        <v>771</v>
      </c>
      <c r="M91" s="18">
        <v>2.44</v>
      </c>
      <c r="N91" s="18">
        <v>2.44</v>
      </c>
      <c r="O91" s="18">
        <v>2.84</v>
      </c>
      <c r="P91" s="18">
        <v>2.84</v>
      </c>
      <c r="Q91" s="18">
        <v>0.1</v>
      </c>
      <c r="R91" s="18">
        <v>2.64</v>
      </c>
      <c r="S91" s="18">
        <v>2.64</v>
      </c>
      <c r="T91" s="18">
        <v>0.2</v>
      </c>
      <c r="U91" s="18">
        <v>0</v>
      </c>
      <c r="V91" s="18">
        <v>0</v>
      </c>
      <c r="W91" s="18">
        <v>0</v>
      </c>
      <c r="X91" s="18">
        <v>2.44</v>
      </c>
      <c r="Y91" s="18">
        <v>2.4</v>
      </c>
      <c r="Z91" s="20">
        <f t="shared" si="349"/>
        <v>2.1</v>
      </c>
      <c r="AA91" s="18">
        <v>0.22</v>
      </c>
      <c r="AB91" s="18">
        <v>0</v>
      </c>
      <c r="AC91" s="18">
        <v>0</v>
      </c>
      <c r="AD91" s="18">
        <v>0</v>
      </c>
      <c r="AE91" s="18">
        <v>0</v>
      </c>
      <c r="AF91" s="18">
        <v>0</v>
      </c>
      <c r="AG91" s="18">
        <v>2</v>
      </c>
      <c r="AH91" s="18">
        <v>2</v>
      </c>
      <c r="AI91" s="20">
        <f t="shared" si="350"/>
        <v>2.25</v>
      </c>
      <c r="AJ91" s="18">
        <v>0</v>
      </c>
      <c r="AK91" s="18">
        <v>0</v>
      </c>
      <c r="AL91" s="20">
        <f t="shared" si="351"/>
        <v>0</v>
      </c>
      <c r="AM91" s="18">
        <v>2.44</v>
      </c>
      <c r="AN91" s="18">
        <v>2</v>
      </c>
      <c r="AO91" s="18">
        <v>0.15</v>
      </c>
      <c r="AP91" s="18">
        <v>0.22</v>
      </c>
      <c r="AQ91" s="18">
        <v>2.44</v>
      </c>
      <c r="AR91" s="18">
        <v>2.2200000000000002</v>
      </c>
      <c r="AS91" s="18">
        <v>0.12</v>
      </c>
      <c r="AT91" s="18">
        <v>0.11</v>
      </c>
      <c r="AU91" s="18">
        <v>0</v>
      </c>
      <c r="AV91" s="18">
        <v>1</v>
      </c>
      <c r="AW91" s="18">
        <v>0</v>
      </c>
      <c r="AX91" s="18">
        <v>0</v>
      </c>
      <c r="AY91" s="18">
        <v>0</v>
      </c>
      <c r="AZ91" s="18">
        <v>0</v>
      </c>
      <c r="BA91" s="18">
        <v>0</v>
      </c>
      <c r="BB91" s="18">
        <v>0</v>
      </c>
      <c r="BC91" s="18">
        <v>0</v>
      </c>
      <c r="BD91" s="18">
        <v>0</v>
      </c>
      <c r="BE91" s="18">
        <v>0</v>
      </c>
      <c r="BF91" s="18">
        <v>0</v>
      </c>
      <c r="BG91" s="18">
        <v>0</v>
      </c>
      <c r="BH91" s="18">
        <v>0</v>
      </c>
      <c r="BI91" s="18">
        <v>1</v>
      </c>
      <c r="BJ91" s="18">
        <v>0</v>
      </c>
      <c r="BK91" s="18">
        <v>0</v>
      </c>
      <c r="BL91" s="18">
        <v>1</v>
      </c>
      <c r="BM91" s="18">
        <v>1</v>
      </c>
      <c r="BN91" s="18">
        <v>0</v>
      </c>
      <c r="BO91" s="18">
        <v>0</v>
      </c>
      <c r="BP91" s="18">
        <v>0</v>
      </c>
      <c r="BQ91" s="18">
        <v>0</v>
      </c>
      <c r="BR91" s="18">
        <v>0</v>
      </c>
      <c r="BS91" s="18">
        <v>0</v>
      </c>
      <c r="BT91" s="18">
        <v>0</v>
      </c>
      <c r="BU91" s="18">
        <v>0</v>
      </c>
      <c r="BV91" s="18">
        <v>0</v>
      </c>
      <c r="BW91" s="18">
        <v>0</v>
      </c>
      <c r="BX91" s="18">
        <v>0</v>
      </c>
      <c r="BY91" s="18">
        <v>0</v>
      </c>
      <c r="BZ91" s="18">
        <v>0</v>
      </c>
      <c r="CA91" s="16" t="e">
        <f>_xlfn.IFNA(IF(RIGHT(D91,2)="=G",0,INDEX(#REF!,MATCH(E91,#REF!,0))),0)</f>
        <v>#REF!</v>
      </c>
      <c r="CB91" s="16"/>
      <c r="CC91" s="18"/>
      <c r="CD91" s="18"/>
      <c r="CE91" s="18"/>
      <c r="CF91" s="18"/>
      <c r="CG91" s="18"/>
      <c r="CH91" s="18"/>
      <c r="CI91" s="16" t="s">
        <v>98</v>
      </c>
      <c r="CJ91" s="18">
        <v>0</v>
      </c>
      <c r="CK91" s="20">
        <f t="shared" si="217"/>
        <v>2.68</v>
      </c>
      <c r="CL91" s="20">
        <f t="shared" si="352"/>
        <v>2.68</v>
      </c>
      <c r="CM91" s="18">
        <v>30.81</v>
      </c>
      <c r="CN91" s="18">
        <v>26.84</v>
      </c>
      <c r="CO91" s="18">
        <v>26.001000000000001</v>
      </c>
      <c r="CP91" s="22">
        <f t="shared" si="218"/>
        <v>26.84</v>
      </c>
      <c r="CQ91" s="22">
        <f t="shared" si="219"/>
        <v>24.16</v>
      </c>
      <c r="CR91" s="22">
        <f t="shared" si="353"/>
        <v>2.68</v>
      </c>
      <c r="CS91" s="22">
        <f t="shared" si="220"/>
        <v>24.26</v>
      </c>
      <c r="CT91" s="22">
        <f t="shared" si="221"/>
        <v>24.46</v>
      </c>
      <c r="CU91" s="18">
        <v>24.46</v>
      </c>
      <c r="CV91" s="22">
        <f t="shared" si="354"/>
        <v>2.1</v>
      </c>
      <c r="CW91" s="22">
        <f t="shared" si="222"/>
        <v>0</v>
      </c>
      <c r="CX91" s="22">
        <f t="shared" si="223"/>
        <v>0</v>
      </c>
      <c r="CY91" s="22">
        <f t="shared" si="224"/>
        <v>26.57</v>
      </c>
      <c r="CZ91" s="22">
        <f t="shared" si="225"/>
        <v>26.72</v>
      </c>
      <c r="DA91" s="18">
        <v>26.84</v>
      </c>
      <c r="DB91" s="20">
        <f t="shared" si="355"/>
        <v>2.68</v>
      </c>
      <c r="DC91" s="20">
        <f t="shared" si="356"/>
        <v>0</v>
      </c>
      <c r="DD91" s="20">
        <f t="shared" si="357"/>
        <v>2.68</v>
      </c>
      <c r="DE91" s="20">
        <f t="shared" si="226"/>
        <v>0.1</v>
      </c>
      <c r="DF91" s="20">
        <f t="shared" si="227"/>
        <v>0.2</v>
      </c>
      <c r="DG91" s="20">
        <f t="shared" si="228"/>
        <v>2.37</v>
      </c>
      <c r="DH91" s="20">
        <f t="shared" si="229"/>
        <v>0</v>
      </c>
      <c r="DI91" s="20">
        <f t="shared" si="230"/>
        <v>0</v>
      </c>
      <c r="DJ91" s="20">
        <f t="shared" si="231"/>
        <v>0</v>
      </c>
      <c r="DK91" s="20">
        <f t="shared" si="358"/>
        <v>2.67</v>
      </c>
      <c r="DL91" s="20">
        <f t="shared" si="359"/>
        <v>0</v>
      </c>
      <c r="DM91" s="20">
        <f t="shared" si="360"/>
        <v>1.0000000000000231E-2</v>
      </c>
      <c r="DN91" s="20">
        <f t="shared" si="361"/>
        <v>0</v>
      </c>
      <c r="DO91" s="18">
        <v>3.04</v>
      </c>
      <c r="DP91" s="18">
        <v>0</v>
      </c>
      <c r="DQ91" s="18">
        <v>1</v>
      </c>
      <c r="DR91" s="18">
        <v>1</v>
      </c>
      <c r="DS91" s="25">
        <f t="shared" si="362"/>
        <v>3.04</v>
      </c>
      <c r="DT91" s="25">
        <f t="shared" si="363"/>
        <v>0</v>
      </c>
      <c r="DU91" s="25">
        <f t="shared" si="364"/>
        <v>8.15</v>
      </c>
      <c r="DV91" s="25">
        <f t="shared" si="365"/>
        <v>0</v>
      </c>
      <c r="DW91" s="25">
        <f t="shared" si="366"/>
        <v>8.15</v>
      </c>
      <c r="DX91" s="25">
        <f t="shared" si="367"/>
        <v>0</v>
      </c>
      <c r="DY91" s="25">
        <f t="shared" si="368"/>
        <v>0</v>
      </c>
      <c r="DZ91" s="25">
        <f t="shared" si="369"/>
        <v>0</v>
      </c>
      <c r="EA91" s="25">
        <f t="shared" si="370"/>
        <v>0</v>
      </c>
      <c r="EB91" s="25">
        <f t="shared" si="371"/>
        <v>0</v>
      </c>
      <c r="EC91" s="25">
        <f t="shared" si="372"/>
        <v>0</v>
      </c>
      <c r="ED91" s="25">
        <f t="shared" si="373"/>
        <v>0</v>
      </c>
      <c r="EE91" s="25">
        <f t="shared" si="373"/>
        <v>0</v>
      </c>
      <c r="EF91" s="25">
        <f t="shared" si="374"/>
        <v>0</v>
      </c>
      <c r="EG91" s="25">
        <f t="shared" si="375"/>
        <v>0</v>
      </c>
      <c r="EH91" s="25">
        <f t="shared" si="375"/>
        <v>0</v>
      </c>
      <c r="EI91" s="25">
        <f t="shared" si="376"/>
        <v>0</v>
      </c>
      <c r="EJ91" s="18"/>
      <c r="EK91" s="18"/>
      <c r="EL91" s="18"/>
      <c r="EM91" s="18"/>
      <c r="EN91" s="16"/>
      <c r="EO91" s="16"/>
      <c r="EP91" s="16">
        <f>IF(OR(EN91="Cống tròn",EN91="Cống hộp",EN91="Ống nhựa"),INDEX(#REF!,MATCH(E91,#REF!,0)),IF(OR(EN91="Rãnh xây",EN91="Rãnh bê tông"),INDEX(#REF!,MATCH(E91,#REF!,0)),0))</f>
        <v>0</v>
      </c>
      <c r="EQ91" s="18"/>
      <c r="ER91" s="18"/>
      <c r="ES91" s="25">
        <f t="shared" si="377"/>
        <v>0</v>
      </c>
      <c r="ET91" s="1" t="str">
        <f>_xlfn.IFNA(IF(EN91="Cống tròn",INDEX(#REF!,MATCH(E91,#REF!,0)),IF(EN91="Cống hộp",INDEX(#REF!,MATCH(E91,#REF!,0)),EU91&amp;" ,"&amp;EV91)),0)</f>
        <v xml:space="preserve"> ,</v>
      </c>
      <c r="EU91" s="16"/>
      <c r="EV91" s="16"/>
      <c r="EW91" s="16" t="e">
        <f>_xlfn.IFNA(INDEX(#REF!,MATCH(E91,#REF!,0)),0)</f>
        <v>#REF!</v>
      </c>
      <c r="EX91" s="16"/>
      <c r="EY91" s="18">
        <v>0</v>
      </c>
      <c r="EZ91" s="18">
        <v>0</v>
      </c>
      <c r="FA91" s="18">
        <v>0</v>
      </c>
      <c r="FB91" s="19">
        <v>0</v>
      </c>
      <c r="FC91" s="19">
        <v>0</v>
      </c>
      <c r="FD91" s="25">
        <f t="shared" si="232"/>
        <v>0</v>
      </c>
      <c r="FE91" s="25">
        <f t="shared" si="378"/>
        <v>0</v>
      </c>
      <c r="FF91" s="18">
        <v>0</v>
      </c>
      <c r="FG91" s="18">
        <v>0</v>
      </c>
      <c r="FH91" s="18">
        <v>0</v>
      </c>
      <c r="FI91" s="25">
        <f t="shared" si="379"/>
        <v>0</v>
      </c>
      <c r="FJ91" s="18">
        <v>0</v>
      </c>
      <c r="FK91" s="18">
        <v>0</v>
      </c>
      <c r="FL91" s="18">
        <v>0</v>
      </c>
      <c r="FM91" s="18">
        <v>0</v>
      </c>
      <c r="FN91" s="18">
        <v>0</v>
      </c>
      <c r="FO91" s="25">
        <f t="shared" si="380"/>
        <v>0</v>
      </c>
      <c r="FP91" s="18">
        <v>0</v>
      </c>
      <c r="FQ91" s="18">
        <v>0</v>
      </c>
      <c r="FR91" s="25">
        <f t="shared" si="233"/>
        <v>0</v>
      </c>
      <c r="FS91" s="25">
        <f t="shared" si="234"/>
        <v>0</v>
      </c>
      <c r="FT91" s="25">
        <f t="shared" si="235"/>
        <v>0</v>
      </c>
      <c r="FU91" s="25">
        <f t="shared" si="236"/>
        <v>0</v>
      </c>
      <c r="FV91" s="25" t="str">
        <f t="shared" si="381"/>
        <v>Đủ</v>
      </c>
      <c r="FW91" s="25">
        <f t="shared" si="382"/>
        <v>0</v>
      </c>
      <c r="FX91" s="16"/>
      <c r="FY91" s="16"/>
      <c r="FZ91" s="16"/>
      <c r="GA91" s="16"/>
      <c r="GB91" s="19">
        <v>0</v>
      </c>
      <c r="GC91" s="19">
        <v>0</v>
      </c>
      <c r="GD91" s="19">
        <v>0</v>
      </c>
      <c r="GE91" s="19">
        <v>0</v>
      </c>
      <c r="GF91" s="19">
        <v>0</v>
      </c>
      <c r="GG91" s="19">
        <v>0</v>
      </c>
      <c r="GH91" s="19">
        <v>0</v>
      </c>
      <c r="GI91" s="19">
        <v>0</v>
      </c>
      <c r="GJ91" s="19">
        <v>0</v>
      </c>
      <c r="GK91" s="19">
        <v>0</v>
      </c>
      <c r="GL91" s="25">
        <f t="shared" si="237"/>
        <v>0</v>
      </c>
      <c r="GM91" s="25">
        <f t="shared" si="383"/>
        <v>0</v>
      </c>
      <c r="GN91" s="19">
        <v>0</v>
      </c>
      <c r="GO91" s="19">
        <v>0</v>
      </c>
      <c r="GP91" s="19">
        <v>0</v>
      </c>
      <c r="GQ91" s="19">
        <v>0</v>
      </c>
      <c r="GR91" s="1" t="e">
        <f>_xlfn.IFNA(INDEX(#REF!,MATCH(E91,#REF!,0)),0)</f>
        <v>#REF!</v>
      </c>
      <c r="GS91" s="16"/>
      <c r="GT91" s="18">
        <v>0</v>
      </c>
      <c r="GU91" s="18">
        <v>0</v>
      </c>
      <c r="GV91" s="18">
        <v>0</v>
      </c>
      <c r="GW91" s="18">
        <v>0</v>
      </c>
      <c r="GX91" s="25">
        <f t="shared" si="238"/>
        <v>0</v>
      </c>
      <c r="GY91" s="25">
        <f t="shared" si="239"/>
        <v>0</v>
      </c>
      <c r="GZ91" s="25">
        <f t="shared" si="384"/>
        <v>0</v>
      </c>
      <c r="HA91" s="1" t="e" cm="1">
        <f t="array" ref="HA91">INDEX(#REF!,MATCH(EJ91&amp;EK91&amp;HD91&amp;HE91&amp;HF91,#REF!&amp;#REF!&amp;#REF!&amp;#REF!&amp;#REF!,0))</f>
        <v>#REF!</v>
      </c>
      <c r="HB91" s="16"/>
      <c r="HC91" s="25">
        <f t="shared" si="385"/>
        <v>0</v>
      </c>
      <c r="HD91" s="18">
        <v>0</v>
      </c>
      <c r="HE91" s="18">
        <v>0</v>
      </c>
      <c r="HF91" s="18">
        <v>0</v>
      </c>
      <c r="HG91" s="1" t="e" cm="1">
        <f t="array" ref="HG91">INDEX(#REF!,MATCH(EJ91&amp;EK91&amp;HJ91&amp;HK91&amp;HL91,#REF!&amp;#REF!&amp;#REF!&amp;#REF!&amp;#REF!,0))</f>
        <v>#REF!</v>
      </c>
      <c r="HH91" s="16"/>
      <c r="HI91" s="25">
        <f t="shared" si="386"/>
        <v>0</v>
      </c>
      <c r="HJ91" s="25">
        <f t="shared" si="387"/>
        <v>0</v>
      </c>
      <c r="HK91" s="19">
        <v>0</v>
      </c>
      <c r="HL91" s="19">
        <v>0</v>
      </c>
      <c r="HM91" s="18">
        <v>0.01</v>
      </c>
      <c r="HN91" s="18">
        <v>1</v>
      </c>
      <c r="HO91" s="25">
        <f t="shared" si="388"/>
        <v>0</v>
      </c>
      <c r="HP91" s="25">
        <f t="shared" si="389"/>
        <v>0</v>
      </c>
      <c r="HQ91" s="25">
        <f t="shared" si="390"/>
        <v>0</v>
      </c>
      <c r="HR91" s="25">
        <f t="shared" si="391"/>
        <v>0</v>
      </c>
      <c r="HS91" s="25">
        <f t="shared" si="392"/>
        <v>0</v>
      </c>
      <c r="HT91" s="19">
        <v>0</v>
      </c>
      <c r="HU91" s="19">
        <v>0</v>
      </c>
      <c r="HV91" s="19">
        <v>0</v>
      </c>
      <c r="HW91" s="25">
        <f t="shared" si="393"/>
        <v>0</v>
      </c>
      <c r="HX91" s="19">
        <v>0</v>
      </c>
      <c r="HY91" s="19">
        <v>0</v>
      </c>
      <c r="HZ91" s="18">
        <v>0</v>
      </c>
      <c r="IA91" s="20">
        <f>ROUND(IF(EN91="Cống tròn",IF(EN91="Cống tròn",IF(EU91="Không có móng",IQ91-FF91,IF(EU91="Đế",IP91-FN91,IF(OR(EU91="Móng bê tông",EU91="Móng bê tông kết hợp đế"),II91-FJ91,0))),0),IF(EN91="Cống hộp",IF(AND(EN91="Cống hộp",EU91="Không có móng"),IQ91-GF91,IF(AND(EN91="Cống hộp",EU91="Móng bê tông"),IJ91-GB91,0)),IF(OR(EN91="Rãnh xây",EN91="Rãnh bê tông"),IF(OR(EN91="Rãnh xây",EN91="Rãnh bê tông"),IK91-GB91,0),IF(EN91="Ống nhựa",IF(AND(EN91="Ống nhựa",EU91="Không đắp cát"),IQ91-HT91,IF(AND(EN91="Ống nhựa",EU91="Đắp cát"),IH91-HX91,0)),IF(EN91="Rãnh thang",IF(EN91="Rãnh thang",IF(EU91="Móng bê tông",#REF!-#REF!,IQ91),0),0))))),2)</f>
        <v>0</v>
      </c>
      <c r="IB91" s="20">
        <f t="shared" si="394"/>
        <v>0</v>
      </c>
      <c r="IC91" s="20">
        <f t="shared" si="240"/>
        <v>0</v>
      </c>
      <c r="ID91" s="20">
        <f t="shared" si="241"/>
        <v>0</v>
      </c>
      <c r="IE91" s="20">
        <f t="shared" si="242"/>
        <v>0</v>
      </c>
      <c r="IF91" s="20">
        <f t="shared" si="243"/>
        <v>0</v>
      </c>
      <c r="IG91" s="20">
        <f>IF(EN91="Rãnh thang",IF(AND(EN91="Rãnh thang",EU91="Móng bê tông"),IQ91-#REF!,0),IF(EN91="Ống nhựa",IF(AND(EN91="Ống nhựa",EU91="Đắp cát"),IQ91-HT91,0),IF(EN91="Cống tròn",IF(EN91="Cống tròn",IF(OR(EU91="Móng bê tông",EU91="Móng bê tông kết hợp đế"),IM91-FL91,0),0),IF(EN91="Cống hộp",IF(AND(EN91="Cống hộp",EU91="Móng bê tông"),IN91-GD91,0),IF(OR(EN91="Rãnh xây",EN91="Rãnh bê tông"),IF(AND(EN91="Rãnh xây",EU91="Móng bê tông"),IO91-GD91,IF(AND(EN91="Rãnh bê tông",EU91="Móng bê tông"),IO91-GD91,0)),0)))))</f>
        <v>0</v>
      </c>
      <c r="IH91" s="20">
        <f t="shared" si="244"/>
        <v>0</v>
      </c>
      <c r="II91" s="20">
        <f t="shared" si="245"/>
        <v>0</v>
      </c>
      <c r="IJ91" s="20">
        <f t="shared" si="246"/>
        <v>0</v>
      </c>
      <c r="IK91" s="20">
        <f t="shared" si="247"/>
        <v>0</v>
      </c>
      <c r="IL91" s="20">
        <f t="shared" si="248"/>
        <v>0</v>
      </c>
      <c r="IM91" s="20">
        <f t="shared" si="249"/>
        <v>0</v>
      </c>
      <c r="IN91" s="20">
        <f t="shared" si="250"/>
        <v>0</v>
      </c>
      <c r="IO91" s="20">
        <f t="shared" si="251"/>
        <v>0</v>
      </c>
      <c r="IP91" s="20">
        <f t="shared" si="252"/>
        <v>0</v>
      </c>
      <c r="IQ91" s="18">
        <v>0</v>
      </c>
      <c r="IR91" s="25">
        <f t="shared" si="395"/>
        <v>0</v>
      </c>
      <c r="IS91" s="25">
        <f t="shared" si="253"/>
        <v>0</v>
      </c>
      <c r="IT91" s="25">
        <f t="shared" si="254"/>
        <v>0</v>
      </c>
      <c r="IU91" s="25">
        <f>ROUND(IF(EN91="Cống tròn",IF(EN91="Cống tròn",IV91+FF91,0),IF(EN91="Cống hộp",IF(EN91="Cống hộp",IV91+GP91,0),IF(OR(EN91="Rãnh xây",EN91="Rãnh bê tông"),IF(OR(EN91="Rãnh xây",EN91="Rãnh bê tông"),IV91+GP91,0),IF(EN91="ống nhựa",IF(EN91="Ống nhựa",IV91+HT91,0),IF(EN91="Rãnh thang",IF(EN91="Rãnh thang",IQ91+#REF!,0),0))))),2)</f>
        <v>0</v>
      </c>
      <c r="IV91" s="18">
        <v>0</v>
      </c>
      <c r="IW91" s="25">
        <f t="shared" si="255"/>
        <v>0</v>
      </c>
      <c r="IX91" s="25">
        <f t="shared" si="256"/>
        <v>0</v>
      </c>
      <c r="IY91" s="25">
        <f t="shared" si="257"/>
        <v>0</v>
      </c>
      <c r="IZ91" s="25">
        <f t="shared" si="258"/>
        <v>0</v>
      </c>
      <c r="JA91" s="25">
        <f t="shared" si="259"/>
        <v>0</v>
      </c>
      <c r="JB91" s="18">
        <v>0</v>
      </c>
      <c r="JC91" s="20">
        <f>ROUND(IF(EN91="Cống tròn",IF(EN91="Cống tròn",IF(EU91="Không có móng",JS91-FF91,IF(EU91="Đế",JR91-FN91,IF(OR(EU91="Móng bê tông",EU91="Móng bê tông kết hợp đế"),JK91-FJ91,0))),0),IF(EN91="Cống hộp",IF(AND(EN91="Cống hộp",EU91="Không có móng"),JS91-GF91,IF(AND(EN91="Cống hộp",EU91="Móng bê tông"),JL91-GB91,0)),IF(OR(EN91="Rãnh xây",EN91="Rãnh bê tông"),IF(OR(EN91="Rãnh xây",EN91="Rãnh bê tông"),JM91-GB91,0),IF(EN91="Ống nhựa",IF(AND(EN91="Ống nhựa",EU91="Không đắp cát"),JS91-HT91,IF(AND(EN91="Ống nhựa",EU91="Đắp cát"),JJ91-HX91,0)),IF(EN91="Rãnh thang",IF(EN91="Rãnh thang",IF(EU91="Móng bê tông",#REF!-#REF!,JS91),0),0))))),2)</f>
        <v>0</v>
      </c>
      <c r="JD91" s="20">
        <f t="shared" si="396"/>
        <v>0</v>
      </c>
      <c r="JE91" s="20">
        <f t="shared" si="260"/>
        <v>0</v>
      </c>
      <c r="JF91" s="20">
        <f t="shared" si="261"/>
        <v>0</v>
      </c>
      <c r="JG91" s="20">
        <f t="shared" si="262"/>
        <v>0</v>
      </c>
      <c r="JH91" s="20">
        <f t="shared" si="263"/>
        <v>0</v>
      </c>
      <c r="JI91" s="20">
        <f>IF(EN91="Rãnh thang",IF(AND(EN91="Rãnh thang",EU91="Móng bê tông"),JS91-#REF!,0),IF(EN91="Ống nhựa",IF(AND(EN91="Ống nhựa",EU91="Đắp cát"),JS91-HT91,0),IF(EN91="Cống tròn",IF(EN91="Cống tròn",IF(OR(EU91="Móng bê tông",EU91="Móng bê tông kết hợp đế"),JO91-FL91,0),0),IF(EN91="Cống hộp",IF(AND(EN91="Cống hộp",EU91="Móng bê tông"),JP91-GD91,0),IF(OR(EN91="Rãnh xây",EN91="Rãnh bê tông"),IF(AND(EN91="Rãnh xây",EU91="Móng bê tông"),JQ91-GD91,IF(AND(EN91="Rãnh bê tông",EU91="Móng bê tông"),JQ91-GD91,0)),0)))))</f>
        <v>0</v>
      </c>
      <c r="JJ91" s="20">
        <f t="shared" si="264"/>
        <v>0</v>
      </c>
      <c r="JK91" s="20">
        <f t="shared" si="265"/>
        <v>0</v>
      </c>
      <c r="JL91" s="20">
        <f t="shared" si="266"/>
        <v>0</v>
      </c>
      <c r="JM91" s="20">
        <f t="shared" si="267"/>
        <v>0</v>
      </c>
      <c r="JN91" s="20">
        <f t="shared" si="268"/>
        <v>0</v>
      </c>
      <c r="JO91" s="20">
        <f t="shared" si="269"/>
        <v>0</v>
      </c>
      <c r="JP91" s="20">
        <f t="shared" si="270"/>
        <v>0</v>
      </c>
      <c r="JQ91" s="20">
        <f t="shared" si="271"/>
        <v>0</v>
      </c>
      <c r="JR91" s="20">
        <f t="shared" si="272"/>
        <v>0</v>
      </c>
      <c r="JS91" s="26">
        <v>0</v>
      </c>
      <c r="JT91" s="25">
        <f t="shared" si="397"/>
        <v>0</v>
      </c>
      <c r="JU91" s="25">
        <f t="shared" si="273"/>
        <v>0</v>
      </c>
      <c r="JV91" s="25">
        <f t="shared" si="274"/>
        <v>0</v>
      </c>
      <c r="JW91" s="25">
        <f>ROUND(IF(EN91="Cống tròn",IF(EN91="Cống tròn",JX91+FF91,0),IF(EN91="Cống hộp",IF(EN91="Cống hộp",JX91+GP91,0),IF(OR(EN91="Rãnh xây",EN91="Rãnh bê tông"),IF(OR(EN91="Rãnh xây",EN91="Rãnh bê tông"),JX91+GP91,0),IF(EN91="ống nhựa",IF(EN91="Ống nhựa",JX91+HT91,0),IF(EN91="Rãnh thang",IF(EN91="Rãnh thang",JS91+#REF!,0),0))))),2)</f>
        <v>0</v>
      </c>
      <c r="JX91" s="27">
        <v>0</v>
      </c>
      <c r="JY91" s="25">
        <f t="shared" si="275"/>
        <v>0</v>
      </c>
      <c r="JZ91" s="25">
        <f t="shared" si="276"/>
        <v>0</v>
      </c>
      <c r="KA91" s="25">
        <f t="shared" si="277"/>
        <v>0</v>
      </c>
      <c r="KB91" s="25">
        <f t="shared" si="278"/>
        <v>0</v>
      </c>
      <c r="KC91" s="25">
        <f t="shared" si="279"/>
        <v>0</v>
      </c>
      <c r="KD91" s="28" t="s">
        <v>98</v>
      </c>
      <c r="KE91" s="27">
        <v>0</v>
      </c>
      <c r="KF91" s="25">
        <f t="shared" si="280"/>
        <v>0</v>
      </c>
      <c r="KG91" s="25">
        <f t="shared" si="398"/>
        <v>0</v>
      </c>
      <c r="KH91" s="27">
        <v>0</v>
      </c>
      <c r="KI91" s="25">
        <f t="shared" si="281"/>
        <v>0</v>
      </c>
      <c r="KJ91" s="25">
        <f t="shared" si="399"/>
        <v>0</v>
      </c>
      <c r="KK91" s="25">
        <f t="shared" si="282"/>
        <v>0</v>
      </c>
      <c r="KL91" s="25">
        <f t="shared" si="283"/>
        <v>0</v>
      </c>
      <c r="KM91" s="25">
        <f t="shared" si="400"/>
        <v>0</v>
      </c>
      <c r="KN91" s="25">
        <f t="shared" si="284"/>
        <v>0</v>
      </c>
      <c r="KO91" s="25">
        <f t="shared" si="285"/>
        <v>0</v>
      </c>
      <c r="KP91" s="25">
        <f t="shared" si="401"/>
        <v>0</v>
      </c>
      <c r="KQ91" s="25">
        <f t="shared" si="286"/>
        <v>0</v>
      </c>
      <c r="KR91" s="25">
        <f t="shared" si="287"/>
        <v>0</v>
      </c>
      <c r="KS91" s="25">
        <f t="shared" si="402"/>
        <v>0</v>
      </c>
      <c r="KT91" s="25">
        <f t="shared" si="288"/>
        <v>0</v>
      </c>
      <c r="KU91" s="25">
        <f t="shared" si="289"/>
        <v>0</v>
      </c>
      <c r="KV91" s="25">
        <f t="shared" si="403"/>
        <v>0</v>
      </c>
      <c r="KW91" s="25">
        <f t="shared" si="290"/>
        <v>0</v>
      </c>
      <c r="KX91" s="25">
        <f t="shared" si="291"/>
        <v>0</v>
      </c>
      <c r="KY91" s="25">
        <f t="shared" si="404"/>
        <v>0</v>
      </c>
      <c r="KZ91" s="25">
        <f t="shared" si="292"/>
        <v>0</v>
      </c>
      <c r="LA91" s="25">
        <f t="shared" si="293"/>
        <v>0</v>
      </c>
      <c r="LB91" s="25">
        <f t="shared" si="405"/>
        <v>0</v>
      </c>
      <c r="LC91" s="25">
        <f t="shared" si="294"/>
        <v>0</v>
      </c>
      <c r="LD91" s="25">
        <f t="shared" si="295"/>
        <v>0</v>
      </c>
      <c r="LE91" s="25">
        <f t="shared" si="406"/>
        <v>0</v>
      </c>
      <c r="LF91" s="25">
        <f t="shared" si="296"/>
        <v>0</v>
      </c>
      <c r="LG91" s="25">
        <f t="shared" si="297"/>
        <v>0</v>
      </c>
      <c r="LH91" s="25">
        <f t="shared" si="407"/>
        <v>0</v>
      </c>
      <c r="LI91" s="25">
        <f t="shared" si="298"/>
        <v>0</v>
      </c>
      <c r="LJ91" s="25">
        <f t="shared" si="299"/>
        <v>0</v>
      </c>
      <c r="LK91" s="25">
        <f t="shared" si="408"/>
        <v>0</v>
      </c>
      <c r="LL91" s="25">
        <f t="shared" si="300"/>
        <v>0</v>
      </c>
      <c r="LM91" s="25">
        <f t="shared" si="301"/>
        <v>0</v>
      </c>
      <c r="LN91" s="25">
        <f t="shared" si="409"/>
        <v>0</v>
      </c>
      <c r="LO91" s="25">
        <f t="shared" si="302"/>
        <v>0</v>
      </c>
      <c r="LP91" s="25">
        <f t="shared" si="303"/>
        <v>0</v>
      </c>
      <c r="LQ91" s="25">
        <f t="shared" si="410"/>
        <v>0</v>
      </c>
      <c r="LR91" s="25">
        <f t="shared" si="304"/>
        <v>0</v>
      </c>
      <c r="LS91" s="25">
        <f t="shared" si="305"/>
        <v>0</v>
      </c>
      <c r="LT91" s="25">
        <f t="shared" si="411"/>
        <v>0</v>
      </c>
      <c r="LU91" s="25">
        <f t="shared" si="306"/>
        <v>0</v>
      </c>
      <c r="LV91" s="25">
        <f t="shared" si="307"/>
        <v>0</v>
      </c>
      <c r="LW91" s="25">
        <f t="shared" si="412"/>
        <v>0</v>
      </c>
      <c r="LX91" s="25">
        <f t="shared" si="308"/>
        <v>0</v>
      </c>
      <c r="LY91" s="25">
        <f t="shared" si="309"/>
        <v>0</v>
      </c>
      <c r="LZ91" s="25">
        <f t="shared" si="413"/>
        <v>0</v>
      </c>
      <c r="MA91" s="25">
        <f t="shared" si="310"/>
        <v>0</v>
      </c>
      <c r="MB91" s="25">
        <f t="shared" si="311"/>
        <v>0</v>
      </c>
      <c r="MC91" s="25">
        <f t="shared" si="414"/>
        <v>0</v>
      </c>
      <c r="MD91" s="25">
        <f t="shared" si="312"/>
        <v>0</v>
      </c>
      <c r="ME91" s="25">
        <f t="shared" si="313"/>
        <v>0</v>
      </c>
      <c r="MF91" s="25">
        <f t="shared" si="415"/>
        <v>0</v>
      </c>
      <c r="MG91" s="25">
        <f t="shared" si="314"/>
        <v>0</v>
      </c>
      <c r="MH91" s="25">
        <f t="shared" si="315"/>
        <v>0</v>
      </c>
      <c r="MI91" s="25">
        <f t="shared" si="416"/>
        <v>0</v>
      </c>
      <c r="MJ91" s="25">
        <f t="shared" si="316"/>
        <v>0</v>
      </c>
      <c r="MK91" s="25">
        <f t="shared" si="317"/>
        <v>0</v>
      </c>
      <c r="ML91" s="25">
        <f t="shared" si="417"/>
        <v>0</v>
      </c>
      <c r="MM91" s="25">
        <f t="shared" si="318"/>
        <v>0</v>
      </c>
      <c r="MN91" s="25">
        <f t="shared" si="319"/>
        <v>0</v>
      </c>
      <c r="MO91" s="25">
        <f t="shared" si="418"/>
        <v>0</v>
      </c>
      <c r="MP91" s="25">
        <f t="shared" si="320"/>
        <v>0</v>
      </c>
      <c r="MQ91" s="25">
        <f t="shared" si="321"/>
        <v>0</v>
      </c>
      <c r="MR91" s="25">
        <f t="shared" si="419"/>
        <v>0</v>
      </c>
      <c r="MS91" s="29">
        <v>0</v>
      </c>
      <c r="MT91" s="29">
        <v>0</v>
      </c>
      <c r="MU91" s="29">
        <v>1</v>
      </c>
      <c r="MV91" s="29">
        <v>1</v>
      </c>
      <c r="MW91" s="25">
        <f t="shared" si="322"/>
        <v>0</v>
      </c>
      <c r="MX91" s="25">
        <f t="shared" si="323"/>
        <v>0</v>
      </c>
      <c r="MY91" s="25">
        <f t="shared" si="324"/>
        <v>0</v>
      </c>
      <c r="MZ91" s="25">
        <f t="shared" si="325"/>
        <v>0</v>
      </c>
      <c r="NA91" s="25">
        <f t="shared" si="326"/>
        <v>0</v>
      </c>
      <c r="NB91" s="25">
        <f t="shared" si="327"/>
        <v>0</v>
      </c>
      <c r="NC91" s="25">
        <f t="shared" si="328"/>
        <v>0</v>
      </c>
      <c r="ND91" s="25">
        <f t="shared" si="329"/>
        <v>0</v>
      </c>
      <c r="NE91" s="25">
        <f t="shared" si="420"/>
        <v>0</v>
      </c>
      <c r="NF91" s="25">
        <f t="shared" si="420"/>
        <v>0</v>
      </c>
      <c r="NG91" s="25">
        <f t="shared" si="420"/>
        <v>0</v>
      </c>
      <c r="NH91" s="25">
        <f t="shared" si="420"/>
        <v>0</v>
      </c>
      <c r="NI91" s="25">
        <f t="shared" si="330"/>
        <v>0</v>
      </c>
      <c r="NJ91" s="25">
        <f t="shared" si="331"/>
        <v>0</v>
      </c>
      <c r="NK91" s="25">
        <f t="shared" si="332"/>
        <v>0</v>
      </c>
      <c r="NL91" s="25">
        <f t="shared" si="333"/>
        <v>0</v>
      </c>
      <c r="NM91" s="25">
        <f t="shared" si="334"/>
        <v>0</v>
      </c>
      <c r="NN91" s="25">
        <f t="shared" si="421"/>
        <v>0</v>
      </c>
      <c r="NO91" s="25">
        <f t="shared" si="335"/>
        <v>0</v>
      </c>
      <c r="NP91" s="25">
        <f t="shared" si="336"/>
        <v>0</v>
      </c>
      <c r="NQ91" s="25">
        <f t="shared" si="422"/>
        <v>0</v>
      </c>
      <c r="NR91" s="25">
        <f t="shared" si="337"/>
        <v>0</v>
      </c>
      <c r="NS91" s="25">
        <f t="shared" si="338"/>
        <v>0</v>
      </c>
      <c r="NT91" s="25">
        <f t="shared" si="423"/>
        <v>0</v>
      </c>
      <c r="NU91" s="25">
        <f t="shared" si="339"/>
        <v>0</v>
      </c>
      <c r="NV91" s="25">
        <f t="shared" si="340"/>
        <v>0</v>
      </c>
      <c r="NW91" s="25">
        <f t="shared" si="424"/>
        <v>0</v>
      </c>
      <c r="NX91" s="25">
        <f t="shared" si="425"/>
        <v>0</v>
      </c>
      <c r="NY91" s="25">
        <f t="shared" si="425"/>
        <v>0</v>
      </c>
      <c r="NZ91" s="25">
        <f t="shared" si="426"/>
        <v>0</v>
      </c>
      <c r="OA91" s="25">
        <f t="shared" si="427"/>
        <v>0</v>
      </c>
      <c r="OB91" s="25">
        <f t="shared" si="427"/>
        <v>0</v>
      </c>
      <c r="OC91" s="25">
        <f t="shared" si="428"/>
        <v>0</v>
      </c>
      <c r="OD91" s="25">
        <f t="shared" si="429"/>
        <v>0</v>
      </c>
      <c r="OE91" s="25">
        <f t="shared" si="429"/>
        <v>0</v>
      </c>
      <c r="OF91" s="25">
        <f t="shared" si="429"/>
        <v>0</v>
      </c>
      <c r="OG91" s="25">
        <f t="shared" si="341"/>
        <v>0</v>
      </c>
      <c r="OH91" s="25">
        <f t="shared" si="342"/>
        <v>0</v>
      </c>
      <c r="OI91" s="25">
        <f t="shared" si="343"/>
        <v>0</v>
      </c>
      <c r="OJ91" s="25">
        <f t="shared" si="344"/>
        <v>0</v>
      </c>
      <c r="OK91" s="25">
        <f t="shared" si="345"/>
        <v>0</v>
      </c>
      <c r="OL91" s="25">
        <f t="shared" si="346"/>
        <v>0</v>
      </c>
      <c r="OM91" s="25">
        <f t="shared" si="430"/>
        <v>0</v>
      </c>
      <c r="ON91" s="25">
        <f t="shared" si="430"/>
        <v>0</v>
      </c>
      <c r="OO91" s="25">
        <f t="shared" si="430"/>
        <v>0</v>
      </c>
      <c r="OP91" s="25">
        <f t="shared" si="347"/>
        <v>0</v>
      </c>
      <c r="OQ91" s="25">
        <f t="shared" si="348"/>
        <v>0</v>
      </c>
      <c r="OR91" s="25">
        <f t="shared" si="431"/>
        <v>0</v>
      </c>
      <c r="OS91" s="19">
        <v>536958.12</v>
      </c>
      <c r="OT91" s="19">
        <v>2370682.39</v>
      </c>
    </row>
    <row r="92" spans="1:410" ht="33" customHeight="1" x14ac:dyDescent="0.25">
      <c r="A92" s="18"/>
      <c r="B92" s="18" t="s">
        <v>850</v>
      </c>
      <c r="C92" s="18">
        <v>2036.89</v>
      </c>
      <c r="D92" s="16" t="e">
        <f>_xlfn.IFNA(INDEX(#REF!,MATCH(E92,#REF!,0)),0)</f>
        <v>#REF!</v>
      </c>
      <c r="E92" s="18" t="s">
        <v>875</v>
      </c>
      <c r="F92" s="16" t="s">
        <v>765</v>
      </c>
      <c r="G92" s="16" t="s">
        <v>766</v>
      </c>
      <c r="H92" s="16" t="s">
        <v>767</v>
      </c>
      <c r="I92" s="16" t="s">
        <v>768</v>
      </c>
      <c r="J92" s="16" t="s">
        <v>769</v>
      </c>
      <c r="K92" s="16" t="s">
        <v>770</v>
      </c>
      <c r="L92" s="16" t="s">
        <v>771</v>
      </c>
      <c r="M92" s="18">
        <v>1.64</v>
      </c>
      <c r="N92" s="18">
        <v>1.94</v>
      </c>
      <c r="O92" s="18">
        <v>2.04</v>
      </c>
      <c r="P92" s="18">
        <v>2.34</v>
      </c>
      <c r="Q92" s="18">
        <v>0.1</v>
      </c>
      <c r="R92" s="18">
        <v>1.8399999999999999</v>
      </c>
      <c r="S92" s="18">
        <v>2.14</v>
      </c>
      <c r="T92" s="18">
        <v>0.2</v>
      </c>
      <c r="U92" s="18">
        <v>0</v>
      </c>
      <c r="V92" s="18">
        <v>0</v>
      </c>
      <c r="W92" s="18">
        <v>0</v>
      </c>
      <c r="X92" s="18">
        <v>1.64</v>
      </c>
      <c r="Y92" s="18">
        <v>1.9</v>
      </c>
      <c r="Z92" s="20">
        <f t="shared" si="349"/>
        <v>2.1</v>
      </c>
      <c r="AA92" s="18">
        <v>0.22</v>
      </c>
      <c r="AB92" s="18">
        <v>0</v>
      </c>
      <c r="AC92" s="18">
        <v>0</v>
      </c>
      <c r="AD92" s="18">
        <v>0</v>
      </c>
      <c r="AE92" s="18">
        <v>0</v>
      </c>
      <c r="AF92" s="18">
        <v>0</v>
      </c>
      <c r="AG92" s="18">
        <v>1.2</v>
      </c>
      <c r="AH92" s="18">
        <v>1.5</v>
      </c>
      <c r="AI92" s="20">
        <f t="shared" si="350"/>
        <v>2.25</v>
      </c>
      <c r="AJ92" s="18">
        <v>0</v>
      </c>
      <c r="AK92" s="18">
        <v>0</v>
      </c>
      <c r="AL92" s="20">
        <f t="shared" si="351"/>
        <v>0</v>
      </c>
      <c r="AM92" s="18">
        <v>1.64</v>
      </c>
      <c r="AN92" s="18">
        <v>1.5</v>
      </c>
      <c r="AO92" s="18">
        <v>0.15</v>
      </c>
      <c r="AP92" s="18">
        <v>0.22</v>
      </c>
      <c r="AQ92" s="18">
        <v>1.64</v>
      </c>
      <c r="AR92" s="18">
        <v>1.72</v>
      </c>
      <c r="AS92" s="18">
        <v>0.12</v>
      </c>
      <c r="AT92" s="18">
        <v>0.11</v>
      </c>
      <c r="AU92" s="18">
        <v>0</v>
      </c>
      <c r="AV92" s="18">
        <v>1</v>
      </c>
      <c r="AW92" s="18">
        <v>0</v>
      </c>
      <c r="AX92" s="18">
        <v>0</v>
      </c>
      <c r="AY92" s="18">
        <v>0</v>
      </c>
      <c r="AZ92" s="18">
        <v>0</v>
      </c>
      <c r="BA92" s="18">
        <v>0</v>
      </c>
      <c r="BB92" s="18">
        <v>0</v>
      </c>
      <c r="BC92" s="18">
        <v>0</v>
      </c>
      <c r="BD92" s="18">
        <v>0</v>
      </c>
      <c r="BE92" s="18">
        <v>1</v>
      </c>
      <c r="BF92" s="18">
        <v>0</v>
      </c>
      <c r="BG92" s="18">
        <v>0</v>
      </c>
      <c r="BH92" s="18">
        <v>0</v>
      </c>
      <c r="BI92" s="18">
        <v>0</v>
      </c>
      <c r="BJ92" s="18">
        <v>0</v>
      </c>
      <c r="BK92" s="18">
        <v>0</v>
      </c>
      <c r="BL92" s="18">
        <v>0</v>
      </c>
      <c r="BM92" s="18">
        <v>0</v>
      </c>
      <c r="BN92" s="18">
        <v>0</v>
      </c>
      <c r="BO92" s="18">
        <v>0</v>
      </c>
      <c r="BP92" s="18">
        <v>0</v>
      </c>
      <c r="BQ92" s="18">
        <v>0</v>
      </c>
      <c r="BR92" s="18">
        <v>0</v>
      </c>
      <c r="BS92" s="18">
        <v>0</v>
      </c>
      <c r="BT92" s="18">
        <v>0</v>
      </c>
      <c r="BU92" s="18">
        <v>0</v>
      </c>
      <c r="BV92" s="18">
        <v>0</v>
      </c>
      <c r="BW92" s="18">
        <v>0</v>
      </c>
      <c r="BX92" s="18">
        <v>0</v>
      </c>
      <c r="BY92" s="18">
        <v>0</v>
      </c>
      <c r="BZ92" s="18">
        <v>0</v>
      </c>
      <c r="CA92" s="16" t="e">
        <f>_xlfn.IFNA(IF(RIGHT(D92,2)="=G",0,INDEX(#REF!,MATCH(E92,#REF!,0))),0)</f>
        <v>#REF!</v>
      </c>
      <c r="CB92" s="16" t="s">
        <v>776</v>
      </c>
      <c r="CC92" s="18">
        <v>0</v>
      </c>
      <c r="CD92" s="18">
        <v>0</v>
      </c>
      <c r="CE92" s="18">
        <v>1.4</v>
      </c>
      <c r="CF92" s="18">
        <v>0.85</v>
      </c>
      <c r="CG92" s="18">
        <v>0.12</v>
      </c>
      <c r="CH92" s="18">
        <v>2</v>
      </c>
      <c r="CI92" s="16" t="s">
        <v>98</v>
      </c>
      <c r="CJ92" s="18">
        <v>0</v>
      </c>
      <c r="CK92" s="20">
        <f t="shared" si="217"/>
        <v>2.7</v>
      </c>
      <c r="CL92" s="20">
        <f t="shared" si="352"/>
        <v>2.7</v>
      </c>
      <c r="CM92" s="18">
        <v>37.47</v>
      </c>
      <c r="CN92" s="18">
        <v>26.73</v>
      </c>
      <c r="CO92" s="18">
        <v>25.891000000000002</v>
      </c>
      <c r="CP92" s="22">
        <f t="shared" si="218"/>
        <v>26.73</v>
      </c>
      <c r="CQ92" s="22">
        <f t="shared" si="219"/>
        <v>24.03</v>
      </c>
      <c r="CR92" s="22">
        <f t="shared" si="353"/>
        <v>2.7</v>
      </c>
      <c r="CS92" s="22">
        <f t="shared" si="220"/>
        <v>24.13</v>
      </c>
      <c r="CT92" s="22">
        <f t="shared" si="221"/>
        <v>24.33</v>
      </c>
      <c r="CU92" s="18">
        <v>24.33</v>
      </c>
      <c r="CV92" s="22">
        <f t="shared" si="354"/>
        <v>2.1</v>
      </c>
      <c r="CW92" s="22">
        <f t="shared" si="222"/>
        <v>0</v>
      </c>
      <c r="CX92" s="22">
        <f t="shared" si="223"/>
        <v>0</v>
      </c>
      <c r="CY92" s="22">
        <f t="shared" si="224"/>
        <v>26.46</v>
      </c>
      <c r="CZ92" s="22">
        <f t="shared" si="225"/>
        <v>26.61</v>
      </c>
      <c r="DA92" s="18">
        <v>26.73</v>
      </c>
      <c r="DB92" s="20">
        <f t="shared" si="355"/>
        <v>2.7</v>
      </c>
      <c r="DC92" s="20">
        <f t="shared" si="356"/>
        <v>0</v>
      </c>
      <c r="DD92" s="20">
        <f t="shared" si="357"/>
        <v>2.7</v>
      </c>
      <c r="DE92" s="20">
        <f t="shared" si="226"/>
        <v>0.1</v>
      </c>
      <c r="DF92" s="20">
        <f t="shared" si="227"/>
        <v>0.2</v>
      </c>
      <c r="DG92" s="20">
        <f t="shared" si="228"/>
        <v>2.37</v>
      </c>
      <c r="DH92" s="20">
        <f t="shared" si="229"/>
        <v>0</v>
      </c>
      <c r="DI92" s="20">
        <f t="shared" si="230"/>
        <v>0</v>
      </c>
      <c r="DJ92" s="20">
        <f t="shared" si="231"/>
        <v>0</v>
      </c>
      <c r="DK92" s="20">
        <f t="shared" si="358"/>
        <v>2.67</v>
      </c>
      <c r="DL92" s="20">
        <f t="shared" si="359"/>
        <v>0</v>
      </c>
      <c r="DM92" s="20">
        <f t="shared" si="360"/>
        <v>3.0000000000000249E-2</v>
      </c>
      <c r="DN92" s="20">
        <f t="shared" si="361"/>
        <v>0</v>
      </c>
      <c r="DO92" s="18">
        <v>2.54</v>
      </c>
      <c r="DP92" s="18">
        <v>0</v>
      </c>
      <c r="DQ92" s="18">
        <v>1</v>
      </c>
      <c r="DR92" s="18">
        <v>1</v>
      </c>
      <c r="DS92" s="25">
        <f t="shared" si="362"/>
        <v>2.54</v>
      </c>
      <c r="DT92" s="25">
        <f t="shared" si="363"/>
        <v>0</v>
      </c>
      <c r="DU92" s="25">
        <f t="shared" si="364"/>
        <v>6.86</v>
      </c>
      <c r="DV92" s="25">
        <f t="shared" si="365"/>
        <v>0</v>
      </c>
      <c r="DW92" s="25">
        <f t="shared" si="366"/>
        <v>6.86</v>
      </c>
      <c r="DX92" s="25">
        <f t="shared" si="367"/>
        <v>13.99</v>
      </c>
      <c r="DY92" s="25">
        <f t="shared" si="368"/>
        <v>0</v>
      </c>
      <c r="DZ92" s="25">
        <f t="shared" si="369"/>
        <v>13.99</v>
      </c>
      <c r="EA92" s="25">
        <f t="shared" si="370"/>
        <v>8.81</v>
      </c>
      <c r="EB92" s="25">
        <f t="shared" si="371"/>
        <v>0</v>
      </c>
      <c r="EC92" s="25">
        <f t="shared" si="372"/>
        <v>8.81</v>
      </c>
      <c r="ED92" s="25">
        <f t="shared" si="373"/>
        <v>5.18</v>
      </c>
      <c r="EE92" s="25">
        <f t="shared" si="373"/>
        <v>0</v>
      </c>
      <c r="EF92" s="25">
        <f t="shared" si="374"/>
        <v>5.18</v>
      </c>
      <c r="EG92" s="25">
        <f t="shared" si="375"/>
        <v>8.81</v>
      </c>
      <c r="EH92" s="25">
        <f t="shared" si="375"/>
        <v>0</v>
      </c>
      <c r="EI92" s="25">
        <f t="shared" si="376"/>
        <v>8.81</v>
      </c>
      <c r="EJ92" s="18">
        <v>2036.89</v>
      </c>
      <c r="EK92" s="18">
        <v>1998.19</v>
      </c>
      <c r="EL92" s="18" t="s">
        <v>875</v>
      </c>
      <c r="EM92" s="18" t="s">
        <v>876</v>
      </c>
      <c r="EN92" s="16" t="s">
        <v>774</v>
      </c>
      <c r="EO92" s="16" t="s">
        <v>132</v>
      </c>
      <c r="EP92" s="16" t="e">
        <f>IF(OR(EN92="Cống tròn",EN92="Cống hộp",EN92="Ống nhựa"),INDEX(#REF!,MATCH(E92,#REF!,0)),IF(OR(EN92="Rãnh xây",EN92="Rãnh bê tông"),INDEX(#REF!,MATCH(E92,#REF!,0)),0))</f>
        <v>#REF!</v>
      </c>
      <c r="EQ92" s="18">
        <v>37.500000000000043</v>
      </c>
      <c r="ER92" s="18">
        <v>1</v>
      </c>
      <c r="ES92" s="25">
        <f t="shared" si="377"/>
        <v>37</v>
      </c>
      <c r="ET92" s="1" t="e">
        <f>_xlfn.IFNA(IF(EN92="Cống tròn",INDEX(#REF!,MATCH(E92,#REF!,0)),IF(EN92="Cống hộp",INDEX(#REF!,MATCH(E92,#REF!,0)),EU92&amp;" ,"&amp;EV92)),0)</f>
        <v>#REF!</v>
      </c>
      <c r="EU92" s="16" t="s">
        <v>769</v>
      </c>
      <c r="EV92" s="16" t="s">
        <v>775</v>
      </c>
      <c r="EW92" s="16" t="e">
        <f>_xlfn.IFNA(INDEX(#REF!,MATCH(E92,#REF!,0)),0)</f>
        <v>#REF!</v>
      </c>
      <c r="EX92" s="16"/>
      <c r="EY92" s="18">
        <v>0</v>
      </c>
      <c r="EZ92" s="18">
        <v>0</v>
      </c>
      <c r="FA92" s="18">
        <v>0</v>
      </c>
      <c r="FB92" s="19">
        <v>0</v>
      </c>
      <c r="FC92" s="19">
        <v>0</v>
      </c>
      <c r="FD92" s="25">
        <f t="shared" si="232"/>
        <v>0</v>
      </c>
      <c r="FE92" s="25">
        <f t="shared" si="378"/>
        <v>0</v>
      </c>
      <c r="FF92" s="18">
        <v>0.1</v>
      </c>
      <c r="FG92" s="18">
        <v>2</v>
      </c>
      <c r="FH92" s="18">
        <v>1</v>
      </c>
      <c r="FI92" s="25">
        <f t="shared" si="379"/>
        <v>1.2</v>
      </c>
      <c r="FJ92" s="18">
        <v>0</v>
      </c>
      <c r="FK92" s="18">
        <v>0</v>
      </c>
      <c r="FL92" s="18">
        <v>0.2</v>
      </c>
      <c r="FM92" s="18">
        <v>1.4</v>
      </c>
      <c r="FN92" s="18">
        <v>0</v>
      </c>
      <c r="FO92" s="25">
        <f t="shared" si="380"/>
        <v>1.4</v>
      </c>
      <c r="FP92" s="18">
        <v>1.4999999999999999E-2</v>
      </c>
      <c r="FQ92" s="18">
        <v>1</v>
      </c>
      <c r="FR92" s="25">
        <f t="shared" si="233"/>
        <v>36</v>
      </c>
      <c r="FS92" s="25">
        <f t="shared" si="234"/>
        <v>0.52500000000000002</v>
      </c>
      <c r="FT92" s="25">
        <f t="shared" si="235"/>
        <v>36.524999999999999</v>
      </c>
      <c r="FU92" s="25">
        <f t="shared" si="236"/>
        <v>-0.97500000000004405</v>
      </c>
      <c r="FV92" s="25" t="str">
        <f t="shared" si="381"/>
        <v>Thêm 01</v>
      </c>
      <c r="FW92" s="25">
        <f t="shared" si="382"/>
        <v>0.04</v>
      </c>
      <c r="FX92" s="16"/>
      <c r="FY92" s="16"/>
      <c r="FZ92" s="16"/>
      <c r="GA92" s="16"/>
      <c r="GB92" s="19">
        <v>0</v>
      </c>
      <c r="GC92" s="19">
        <v>0</v>
      </c>
      <c r="GD92" s="19">
        <v>0</v>
      </c>
      <c r="GE92" s="19">
        <v>0</v>
      </c>
      <c r="GF92" s="19">
        <v>0</v>
      </c>
      <c r="GG92" s="19">
        <v>0</v>
      </c>
      <c r="GH92" s="19">
        <v>0</v>
      </c>
      <c r="GI92" s="19">
        <v>0</v>
      </c>
      <c r="GJ92" s="19">
        <v>0</v>
      </c>
      <c r="GK92" s="19">
        <v>0</v>
      </c>
      <c r="GL92" s="25">
        <f t="shared" si="237"/>
        <v>0</v>
      </c>
      <c r="GM92" s="25">
        <f t="shared" si="383"/>
        <v>0</v>
      </c>
      <c r="GN92" s="19">
        <v>0</v>
      </c>
      <c r="GO92" s="19">
        <v>0</v>
      </c>
      <c r="GP92" s="19">
        <v>0</v>
      </c>
      <c r="GQ92" s="19">
        <v>0</v>
      </c>
      <c r="GR92" s="1" t="e">
        <f>_xlfn.IFNA(INDEX(#REF!,MATCH(E92,#REF!,0)),0)</f>
        <v>#REF!</v>
      </c>
      <c r="GS92" s="16"/>
      <c r="GT92" s="18">
        <v>0</v>
      </c>
      <c r="GU92" s="18">
        <v>0</v>
      </c>
      <c r="GV92" s="18">
        <v>0</v>
      </c>
      <c r="GW92" s="18">
        <v>0</v>
      </c>
      <c r="GX92" s="25">
        <f t="shared" si="238"/>
        <v>0</v>
      </c>
      <c r="GY92" s="25">
        <f t="shared" si="239"/>
        <v>0</v>
      </c>
      <c r="GZ92" s="25">
        <f t="shared" si="384"/>
        <v>0</v>
      </c>
      <c r="HA92" s="1" t="e" cm="1">
        <f t="array" ref="HA92">INDEX(#REF!,MATCH(EJ92&amp;EK92&amp;HD92&amp;HE92&amp;HF92,#REF!&amp;#REF!&amp;#REF!&amp;#REF!&amp;#REF!,0))</f>
        <v>#REF!</v>
      </c>
      <c r="HB92" s="16"/>
      <c r="HC92" s="25">
        <f t="shared" si="385"/>
        <v>0</v>
      </c>
      <c r="HD92" s="18">
        <v>0</v>
      </c>
      <c r="HE92" s="18">
        <v>0</v>
      </c>
      <c r="HF92" s="18">
        <v>0</v>
      </c>
      <c r="HG92" s="1" t="e" cm="1">
        <f t="array" ref="HG92">INDEX(#REF!,MATCH(EJ92&amp;EK92&amp;HJ92&amp;HK92&amp;HL92,#REF!&amp;#REF!&amp;#REF!&amp;#REF!&amp;#REF!,0))</f>
        <v>#REF!</v>
      </c>
      <c r="HH92" s="16"/>
      <c r="HI92" s="25">
        <f t="shared" si="386"/>
        <v>0</v>
      </c>
      <c r="HJ92" s="25">
        <f t="shared" si="387"/>
        <v>0</v>
      </c>
      <c r="HK92" s="19">
        <v>0</v>
      </c>
      <c r="HL92" s="19">
        <v>0</v>
      </c>
      <c r="HM92" s="18">
        <v>0.01</v>
      </c>
      <c r="HN92" s="18">
        <v>1</v>
      </c>
      <c r="HO92" s="25">
        <f t="shared" si="388"/>
        <v>0</v>
      </c>
      <c r="HP92" s="25">
        <f t="shared" si="389"/>
        <v>0</v>
      </c>
      <c r="HQ92" s="25">
        <f t="shared" si="390"/>
        <v>0</v>
      </c>
      <c r="HR92" s="25">
        <f t="shared" si="391"/>
        <v>0</v>
      </c>
      <c r="HS92" s="25">
        <f t="shared" si="392"/>
        <v>0</v>
      </c>
      <c r="HT92" s="19">
        <v>0</v>
      </c>
      <c r="HU92" s="19">
        <v>0</v>
      </c>
      <c r="HV92" s="19">
        <v>0</v>
      </c>
      <c r="HW92" s="25">
        <f t="shared" si="393"/>
        <v>0</v>
      </c>
      <c r="HX92" s="19">
        <v>0</v>
      </c>
      <c r="HY92" s="19">
        <v>0</v>
      </c>
      <c r="HZ92" s="18">
        <v>26.73</v>
      </c>
      <c r="IA92" s="20">
        <f>ROUND(IF(EN92="Cống tròn",IF(EN92="Cống tròn",IF(EU92="Không có móng",IQ92-FF92,IF(EU92="Đế",IP92-FN92,IF(OR(EU92="Móng bê tông",EU92="Móng bê tông kết hợp đế"),II92-FJ92,0))),0),IF(EN92="Cống hộp",IF(AND(EN92="Cống hộp",EU92="Không có móng"),IQ92-GF92,IF(AND(EN92="Cống hộp",EU92="Móng bê tông"),IJ92-GB92,0)),IF(OR(EN92="Rãnh xây",EN92="Rãnh bê tông"),IF(OR(EN92="Rãnh xây",EN92="Rãnh bê tông"),IK92-GB92,0),IF(EN92="Ống nhựa",IF(AND(EN92="Ống nhựa",EU92="Không đắp cát"),IQ92-HT92,IF(AND(EN92="Ống nhựa",EU92="Đắp cát"),IH92-HX92,0)),IF(EN92="Rãnh thang",IF(EN92="Rãnh thang",IF(EU92="Móng bê tông",#REF!-#REF!,IQ92),0),0))))),2)</f>
        <v>24.33</v>
      </c>
      <c r="IB92" s="20">
        <f t="shared" si="394"/>
        <v>2.4000000000000021</v>
      </c>
      <c r="IC92" s="20">
        <f t="shared" si="240"/>
        <v>24.33</v>
      </c>
      <c r="ID92" s="20">
        <f t="shared" si="241"/>
        <v>0</v>
      </c>
      <c r="IE92" s="20">
        <f t="shared" si="242"/>
        <v>0</v>
      </c>
      <c r="IF92" s="20">
        <f t="shared" si="243"/>
        <v>0</v>
      </c>
      <c r="IG92" s="20">
        <f>IF(EN92="Rãnh thang",IF(AND(EN92="Rãnh thang",EU92="Móng bê tông"),IQ92-#REF!,0),IF(EN92="Ống nhựa",IF(AND(EN92="Ống nhựa",EU92="Đắp cát"),IQ92-HT92,0),IF(EN92="Cống tròn",IF(EN92="Cống tròn",IF(OR(EU92="Móng bê tông",EU92="Móng bê tông kết hợp đế"),IM92-FL92,0),0),IF(EN92="Cống hộp",IF(AND(EN92="Cống hộp",EU92="Móng bê tông"),IN92-GD92,0),IF(OR(EN92="Rãnh xây",EN92="Rãnh bê tông"),IF(AND(EN92="Rãnh xây",EU92="Móng bê tông"),IO92-GD92,IF(AND(EN92="Rãnh bê tông",EU92="Móng bê tông"),IO92-GD92,0)),0)))))</f>
        <v>24.33</v>
      </c>
      <c r="IH92" s="20">
        <f t="shared" si="244"/>
        <v>0</v>
      </c>
      <c r="II92" s="20">
        <f t="shared" si="245"/>
        <v>24.33</v>
      </c>
      <c r="IJ92" s="20">
        <f t="shared" si="246"/>
        <v>0</v>
      </c>
      <c r="IK92" s="20">
        <f t="shared" si="247"/>
        <v>0</v>
      </c>
      <c r="IL92" s="20">
        <f t="shared" si="248"/>
        <v>24.529999999999998</v>
      </c>
      <c r="IM92" s="20">
        <f t="shared" si="249"/>
        <v>24.529999999999998</v>
      </c>
      <c r="IN92" s="20">
        <f t="shared" si="250"/>
        <v>0</v>
      </c>
      <c r="IO92" s="20">
        <f t="shared" si="251"/>
        <v>0</v>
      </c>
      <c r="IP92" s="20">
        <f t="shared" si="252"/>
        <v>0</v>
      </c>
      <c r="IQ92" s="18">
        <v>24.63</v>
      </c>
      <c r="IR92" s="25">
        <f t="shared" si="395"/>
        <v>0</v>
      </c>
      <c r="IS92" s="25">
        <f t="shared" si="253"/>
        <v>0</v>
      </c>
      <c r="IT92" s="25">
        <f t="shared" si="254"/>
        <v>0</v>
      </c>
      <c r="IU92" s="25">
        <f>ROUND(IF(EN92="Cống tròn",IF(EN92="Cống tròn",IV92+FF92,0),IF(EN92="Cống hộp",IF(EN92="Cống hộp",IV92+GP92,0),IF(OR(EN92="Rãnh xây",EN92="Rãnh bê tông"),IF(OR(EN92="Rãnh xây",EN92="Rãnh bê tông"),IV92+GP92,0),IF(EN92="ống nhựa",IF(EN92="Ống nhựa",IV92+HT92,0),IF(EN92="Rãnh thang",IF(EN92="Rãnh thang",IQ92+#REF!,0),0))))),2)</f>
        <v>25.67</v>
      </c>
      <c r="IV92" s="18">
        <v>25.57</v>
      </c>
      <c r="IW92" s="25">
        <f t="shared" si="255"/>
        <v>25.67</v>
      </c>
      <c r="IX92" s="25">
        <f t="shared" si="256"/>
        <v>0</v>
      </c>
      <c r="IY92" s="25">
        <f t="shared" si="257"/>
        <v>0</v>
      </c>
      <c r="IZ92" s="25">
        <f t="shared" si="258"/>
        <v>0</v>
      </c>
      <c r="JA92" s="25">
        <f t="shared" si="259"/>
        <v>0</v>
      </c>
      <c r="JB92" s="18">
        <v>26.67</v>
      </c>
      <c r="JC92" s="20">
        <f>ROUND(IF(EN92="Cống tròn",IF(EN92="Cống tròn",IF(EU92="Không có móng",JS92-FF92,IF(EU92="Đế",JR92-FN92,IF(OR(EU92="Móng bê tông",EU92="Móng bê tông kết hợp đế"),JK92-FJ92,0))),0),IF(EN92="Cống hộp",IF(AND(EN92="Cống hộp",EU92="Không có móng"),JS92-GF92,IF(AND(EN92="Cống hộp",EU92="Móng bê tông"),JL92-GB92,0)),IF(OR(EN92="Rãnh xây",EN92="Rãnh bê tông"),IF(OR(EN92="Rãnh xây",EN92="Rãnh bê tông"),JM92-GB92,0),IF(EN92="Ống nhựa",IF(AND(EN92="Ống nhựa",EU92="Không đắp cát"),JS92-HT92,IF(AND(EN92="Ống nhựa",EU92="Đắp cát"),JJ92-HX92,0)),IF(EN92="Rãnh thang",IF(EN92="Rãnh thang",IF(EU92="Móng bê tông",#REF!-#REF!,JS92),0),0))))),2)</f>
        <v>24.27</v>
      </c>
      <c r="JD92" s="20">
        <f t="shared" si="396"/>
        <v>2.4000000000000021</v>
      </c>
      <c r="JE92" s="20">
        <f t="shared" si="260"/>
        <v>24.27</v>
      </c>
      <c r="JF92" s="20">
        <f t="shared" si="261"/>
        <v>0</v>
      </c>
      <c r="JG92" s="20">
        <f t="shared" si="262"/>
        <v>0</v>
      </c>
      <c r="JH92" s="20">
        <f t="shared" si="263"/>
        <v>0</v>
      </c>
      <c r="JI92" s="20">
        <f>IF(EN92="Rãnh thang",IF(AND(EN92="Rãnh thang",EU92="Móng bê tông"),JS92-#REF!,0),IF(EN92="Ống nhựa",IF(AND(EN92="Ống nhựa",EU92="Đắp cát"),JS92-HT92,0),IF(EN92="Cống tròn",IF(EN92="Cống tròn",IF(OR(EU92="Móng bê tông",EU92="Móng bê tông kết hợp đế"),JO92-FL92,0),0),IF(EN92="Cống hộp",IF(AND(EN92="Cống hộp",EU92="Móng bê tông"),JP92-GD92,0),IF(OR(EN92="Rãnh xây",EN92="Rãnh bê tông"),IF(AND(EN92="Rãnh xây",EU92="Móng bê tông"),JQ92-GD92,IF(AND(EN92="Rãnh bê tông",EU92="Móng bê tông"),JQ92-GD92,0)),0)))))</f>
        <v>24.27</v>
      </c>
      <c r="JJ92" s="20">
        <f t="shared" si="264"/>
        <v>0</v>
      </c>
      <c r="JK92" s="20">
        <f t="shared" si="265"/>
        <v>24.27</v>
      </c>
      <c r="JL92" s="20">
        <f t="shared" si="266"/>
        <v>0</v>
      </c>
      <c r="JM92" s="20">
        <f t="shared" si="267"/>
        <v>0</v>
      </c>
      <c r="JN92" s="20">
        <f t="shared" si="268"/>
        <v>24.47</v>
      </c>
      <c r="JO92" s="20">
        <f t="shared" si="269"/>
        <v>24.47</v>
      </c>
      <c r="JP92" s="20">
        <f t="shared" si="270"/>
        <v>0</v>
      </c>
      <c r="JQ92" s="20">
        <f t="shared" si="271"/>
        <v>0</v>
      </c>
      <c r="JR92" s="20">
        <f t="shared" si="272"/>
        <v>0</v>
      </c>
      <c r="JS92" s="26">
        <v>24.57</v>
      </c>
      <c r="JT92" s="25">
        <f t="shared" si="397"/>
        <v>0</v>
      </c>
      <c r="JU92" s="25">
        <f t="shared" si="273"/>
        <v>0</v>
      </c>
      <c r="JV92" s="25">
        <f t="shared" si="274"/>
        <v>0</v>
      </c>
      <c r="JW92" s="25">
        <f>ROUND(IF(EN92="Cống tròn",IF(EN92="Cống tròn",JX92+FF92,0),IF(EN92="Cống hộp",IF(EN92="Cống hộp",JX92+GP92,0),IF(OR(EN92="Rãnh xây",EN92="Rãnh bê tông"),IF(OR(EN92="Rãnh xây",EN92="Rãnh bê tông"),JX92+GP92,0),IF(EN92="ống nhựa",IF(EN92="Ống nhựa",JX92+HT92,0),IF(EN92="Rãnh thang",IF(EN92="Rãnh thang",JS92+#REF!,0),0))))),2)</f>
        <v>25.67</v>
      </c>
      <c r="JX92" s="27">
        <v>25.57</v>
      </c>
      <c r="JY92" s="25">
        <f t="shared" si="275"/>
        <v>25.67</v>
      </c>
      <c r="JZ92" s="25">
        <f t="shared" si="276"/>
        <v>0</v>
      </c>
      <c r="KA92" s="25">
        <f t="shared" si="277"/>
        <v>0</v>
      </c>
      <c r="KB92" s="25">
        <f t="shared" si="278"/>
        <v>0</v>
      </c>
      <c r="KC92" s="25">
        <f t="shared" si="279"/>
        <v>0</v>
      </c>
      <c r="KD92" s="28" t="s">
        <v>98</v>
      </c>
      <c r="KE92" s="27">
        <v>0</v>
      </c>
      <c r="KF92" s="25">
        <f t="shared" si="280"/>
        <v>2.4000000000000021</v>
      </c>
      <c r="KG92" s="25">
        <f t="shared" si="398"/>
        <v>2.4000000000000021</v>
      </c>
      <c r="KH92" s="27">
        <v>0</v>
      </c>
      <c r="KI92" s="25">
        <f t="shared" si="281"/>
        <v>2.4000000000000021</v>
      </c>
      <c r="KJ92" s="25">
        <f t="shared" si="399"/>
        <v>2.4000000000000021</v>
      </c>
      <c r="KK92" s="25">
        <f t="shared" si="282"/>
        <v>0</v>
      </c>
      <c r="KL92" s="25">
        <f t="shared" si="283"/>
        <v>0</v>
      </c>
      <c r="KM92" s="25">
        <f t="shared" si="400"/>
        <v>0</v>
      </c>
      <c r="KN92" s="25">
        <f t="shared" si="284"/>
        <v>0</v>
      </c>
      <c r="KO92" s="25">
        <f t="shared" si="285"/>
        <v>0</v>
      </c>
      <c r="KP92" s="25">
        <f t="shared" si="401"/>
        <v>0</v>
      </c>
      <c r="KQ92" s="25">
        <f t="shared" si="286"/>
        <v>0.2</v>
      </c>
      <c r="KR92" s="25">
        <f t="shared" si="287"/>
        <v>0.2</v>
      </c>
      <c r="KS92" s="25">
        <f t="shared" si="402"/>
        <v>0.2</v>
      </c>
      <c r="KT92" s="25">
        <f t="shared" si="288"/>
        <v>0</v>
      </c>
      <c r="KU92" s="25">
        <f t="shared" si="289"/>
        <v>0</v>
      </c>
      <c r="KV92" s="25">
        <f t="shared" si="403"/>
        <v>0</v>
      </c>
      <c r="KW92" s="25">
        <f t="shared" si="290"/>
        <v>0</v>
      </c>
      <c r="KX92" s="25">
        <f t="shared" si="291"/>
        <v>0</v>
      </c>
      <c r="KY92" s="25">
        <f t="shared" si="404"/>
        <v>0</v>
      </c>
      <c r="KZ92" s="25">
        <f t="shared" si="292"/>
        <v>0</v>
      </c>
      <c r="LA92" s="25">
        <f t="shared" si="293"/>
        <v>0</v>
      </c>
      <c r="LB92" s="25">
        <f t="shared" si="405"/>
        <v>0</v>
      </c>
      <c r="LC92" s="25">
        <f t="shared" si="294"/>
        <v>1.4</v>
      </c>
      <c r="LD92" s="25">
        <f t="shared" si="295"/>
        <v>1.4</v>
      </c>
      <c r="LE92" s="25">
        <f t="shared" si="406"/>
        <v>1.4</v>
      </c>
      <c r="LF92" s="25">
        <f t="shared" si="296"/>
        <v>0</v>
      </c>
      <c r="LG92" s="25">
        <f t="shared" si="297"/>
        <v>0</v>
      </c>
      <c r="LH92" s="25">
        <f t="shared" si="407"/>
        <v>0</v>
      </c>
      <c r="LI92" s="25">
        <f t="shared" si="298"/>
        <v>0</v>
      </c>
      <c r="LJ92" s="25">
        <f t="shared" si="299"/>
        <v>0</v>
      </c>
      <c r="LK92" s="25">
        <f t="shared" si="408"/>
        <v>0</v>
      </c>
      <c r="LL92" s="25">
        <f t="shared" si="300"/>
        <v>0</v>
      </c>
      <c r="LM92" s="25">
        <f t="shared" si="301"/>
        <v>0</v>
      </c>
      <c r="LN92" s="25">
        <f t="shared" si="409"/>
        <v>0</v>
      </c>
      <c r="LO92" s="25">
        <f t="shared" si="302"/>
        <v>0</v>
      </c>
      <c r="LP92" s="25">
        <f t="shared" si="303"/>
        <v>0</v>
      </c>
      <c r="LQ92" s="25">
        <f t="shared" si="410"/>
        <v>0</v>
      </c>
      <c r="LR92" s="25">
        <f t="shared" si="304"/>
        <v>0</v>
      </c>
      <c r="LS92" s="25">
        <f t="shared" si="305"/>
        <v>0</v>
      </c>
      <c r="LT92" s="25">
        <f t="shared" si="411"/>
        <v>0</v>
      </c>
      <c r="LU92" s="25">
        <f t="shared" si="306"/>
        <v>0</v>
      </c>
      <c r="LV92" s="25">
        <f t="shared" si="307"/>
        <v>0</v>
      </c>
      <c r="LW92" s="25">
        <f t="shared" si="412"/>
        <v>0</v>
      </c>
      <c r="LX92" s="25">
        <f t="shared" si="308"/>
        <v>0</v>
      </c>
      <c r="LY92" s="25">
        <f t="shared" si="309"/>
        <v>0</v>
      </c>
      <c r="LZ92" s="25">
        <f t="shared" si="413"/>
        <v>0</v>
      </c>
      <c r="MA92" s="25">
        <f t="shared" si="310"/>
        <v>0</v>
      </c>
      <c r="MB92" s="25">
        <f t="shared" si="311"/>
        <v>0</v>
      </c>
      <c r="MC92" s="25">
        <f t="shared" si="414"/>
        <v>0</v>
      </c>
      <c r="MD92" s="25">
        <f t="shared" si="312"/>
        <v>0</v>
      </c>
      <c r="ME92" s="25">
        <f t="shared" si="313"/>
        <v>0</v>
      </c>
      <c r="MF92" s="25">
        <f t="shared" si="415"/>
        <v>0</v>
      </c>
      <c r="MG92" s="25">
        <f t="shared" si="314"/>
        <v>0</v>
      </c>
      <c r="MH92" s="25">
        <f t="shared" si="315"/>
        <v>0</v>
      </c>
      <c r="MI92" s="25">
        <f t="shared" si="416"/>
        <v>0</v>
      </c>
      <c r="MJ92" s="25">
        <f t="shared" si="316"/>
        <v>0</v>
      </c>
      <c r="MK92" s="25">
        <f t="shared" si="317"/>
        <v>0</v>
      </c>
      <c r="ML92" s="25">
        <f t="shared" si="417"/>
        <v>0</v>
      </c>
      <c r="MM92" s="25">
        <f t="shared" si="318"/>
        <v>0</v>
      </c>
      <c r="MN92" s="25">
        <f t="shared" si="319"/>
        <v>0</v>
      </c>
      <c r="MO92" s="25">
        <f t="shared" si="418"/>
        <v>0</v>
      </c>
      <c r="MP92" s="25">
        <f t="shared" si="320"/>
        <v>0</v>
      </c>
      <c r="MQ92" s="25">
        <f t="shared" si="321"/>
        <v>0</v>
      </c>
      <c r="MR92" s="25">
        <f t="shared" si="419"/>
        <v>0</v>
      </c>
      <c r="MS92" s="29">
        <v>1.4</v>
      </c>
      <c r="MT92" s="29">
        <v>0</v>
      </c>
      <c r="MU92" s="29">
        <v>1</v>
      </c>
      <c r="MV92" s="29">
        <v>1</v>
      </c>
      <c r="MW92" s="25">
        <f t="shared" si="322"/>
        <v>1.4</v>
      </c>
      <c r="MX92" s="25">
        <f t="shared" si="323"/>
        <v>3.36</v>
      </c>
      <c r="MY92" s="25">
        <f t="shared" si="324"/>
        <v>0</v>
      </c>
      <c r="MZ92" s="25">
        <f t="shared" si="325"/>
        <v>0</v>
      </c>
      <c r="NA92" s="25">
        <f t="shared" si="326"/>
        <v>1.4</v>
      </c>
      <c r="NB92" s="25">
        <f t="shared" si="327"/>
        <v>3.36</v>
      </c>
      <c r="NC92" s="25">
        <f t="shared" si="328"/>
        <v>0</v>
      </c>
      <c r="ND92" s="25">
        <f t="shared" si="329"/>
        <v>0</v>
      </c>
      <c r="NE92" s="25">
        <f t="shared" si="420"/>
        <v>1.4</v>
      </c>
      <c r="NF92" s="25">
        <f t="shared" si="420"/>
        <v>3.36</v>
      </c>
      <c r="NG92" s="25">
        <f t="shared" si="420"/>
        <v>0</v>
      </c>
      <c r="NH92" s="25">
        <f t="shared" si="420"/>
        <v>0</v>
      </c>
      <c r="NI92" s="25">
        <f t="shared" si="330"/>
        <v>126</v>
      </c>
      <c r="NJ92" s="25">
        <f t="shared" si="331"/>
        <v>0</v>
      </c>
      <c r="NK92" s="25">
        <f t="shared" si="332"/>
        <v>126</v>
      </c>
      <c r="NL92" s="25">
        <f t="shared" si="333"/>
        <v>68.2</v>
      </c>
      <c r="NM92" s="25">
        <f t="shared" si="334"/>
        <v>0</v>
      </c>
      <c r="NN92" s="25">
        <f t="shared" si="421"/>
        <v>68.2</v>
      </c>
      <c r="NO92" s="25">
        <f t="shared" si="335"/>
        <v>0</v>
      </c>
      <c r="NP92" s="25">
        <f t="shared" si="336"/>
        <v>0</v>
      </c>
      <c r="NQ92" s="25">
        <f t="shared" si="422"/>
        <v>0</v>
      </c>
      <c r="NR92" s="25">
        <f t="shared" si="337"/>
        <v>0</v>
      </c>
      <c r="NS92" s="25">
        <f t="shared" si="338"/>
        <v>0</v>
      </c>
      <c r="NT92" s="25">
        <f t="shared" si="423"/>
        <v>0</v>
      </c>
      <c r="NU92" s="25">
        <f t="shared" si="339"/>
        <v>0</v>
      </c>
      <c r="NV92" s="25">
        <f t="shared" si="340"/>
        <v>0</v>
      </c>
      <c r="NW92" s="25">
        <f t="shared" si="424"/>
        <v>0</v>
      </c>
      <c r="NX92" s="25">
        <f t="shared" si="425"/>
        <v>68.2</v>
      </c>
      <c r="NY92" s="25">
        <f t="shared" si="425"/>
        <v>0</v>
      </c>
      <c r="NZ92" s="25">
        <f t="shared" si="426"/>
        <v>68.2</v>
      </c>
      <c r="OA92" s="25">
        <f t="shared" si="427"/>
        <v>57.8</v>
      </c>
      <c r="OB92" s="25">
        <f t="shared" si="427"/>
        <v>0</v>
      </c>
      <c r="OC92" s="25">
        <f t="shared" si="428"/>
        <v>57.8</v>
      </c>
      <c r="OD92" s="25">
        <f t="shared" si="429"/>
        <v>68.2</v>
      </c>
      <c r="OE92" s="25">
        <f t="shared" si="429"/>
        <v>0</v>
      </c>
      <c r="OF92" s="25">
        <f t="shared" si="429"/>
        <v>68.2</v>
      </c>
      <c r="OG92" s="25">
        <f t="shared" si="341"/>
        <v>0</v>
      </c>
      <c r="OH92" s="25">
        <f t="shared" si="342"/>
        <v>0</v>
      </c>
      <c r="OI92" s="25">
        <f t="shared" si="343"/>
        <v>0</v>
      </c>
      <c r="OJ92" s="25">
        <f t="shared" si="344"/>
        <v>0</v>
      </c>
      <c r="OK92" s="25">
        <f t="shared" si="345"/>
        <v>0</v>
      </c>
      <c r="OL92" s="25">
        <f t="shared" si="346"/>
        <v>0</v>
      </c>
      <c r="OM92" s="25">
        <f t="shared" si="430"/>
        <v>0</v>
      </c>
      <c r="ON92" s="25">
        <f t="shared" si="430"/>
        <v>0</v>
      </c>
      <c r="OO92" s="25">
        <f t="shared" si="430"/>
        <v>0</v>
      </c>
      <c r="OP92" s="25">
        <f t="shared" si="347"/>
        <v>0</v>
      </c>
      <c r="OQ92" s="25">
        <f t="shared" si="348"/>
        <v>0</v>
      </c>
      <c r="OR92" s="25">
        <f t="shared" si="431"/>
        <v>0</v>
      </c>
      <c r="OS92" s="19">
        <v>537010.47</v>
      </c>
      <c r="OT92" s="19">
        <v>2370663.34</v>
      </c>
    </row>
    <row r="93" spans="1:410" ht="33" customHeight="1" x14ac:dyDescent="0.25">
      <c r="A93" s="18"/>
      <c r="B93" s="18" t="s">
        <v>850</v>
      </c>
      <c r="C93" s="18">
        <v>1998.19</v>
      </c>
      <c r="D93" s="16" t="e">
        <f>_xlfn.IFNA(INDEX(#REF!,MATCH(E93,#REF!,0)),0)</f>
        <v>#REF!</v>
      </c>
      <c r="E93" s="18" t="s">
        <v>876</v>
      </c>
      <c r="F93" s="16" t="s">
        <v>765</v>
      </c>
      <c r="G93" s="16" t="s">
        <v>766</v>
      </c>
      <c r="H93" s="16" t="s">
        <v>767</v>
      </c>
      <c r="I93" s="16" t="s">
        <v>768</v>
      </c>
      <c r="J93" s="16" t="s">
        <v>769</v>
      </c>
      <c r="K93" s="16" t="s">
        <v>770</v>
      </c>
      <c r="L93" s="16" t="s">
        <v>771</v>
      </c>
      <c r="M93" s="18">
        <v>1.64</v>
      </c>
      <c r="N93" s="18">
        <v>1.94</v>
      </c>
      <c r="O93" s="18">
        <v>2.04</v>
      </c>
      <c r="P93" s="18">
        <v>2.34</v>
      </c>
      <c r="Q93" s="18">
        <v>0.1</v>
      </c>
      <c r="R93" s="18">
        <v>1.8399999999999999</v>
      </c>
      <c r="S93" s="18">
        <v>2.14</v>
      </c>
      <c r="T93" s="18">
        <v>0.2</v>
      </c>
      <c r="U93" s="18">
        <v>0</v>
      </c>
      <c r="V93" s="18">
        <v>0</v>
      </c>
      <c r="W93" s="18">
        <v>0</v>
      </c>
      <c r="X93" s="18">
        <v>1.64</v>
      </c>
      <c r="Y93" s="18">
        <v>1.9</v>
      </c>
      <c r="Z93" s="20">
        <f t="shared" si="349"/>
        <v>2.1</v>
      </c>
      <c r="AA93" s="18">
        <v>0.22</v>
      </c>
      <c r="AB93" s="18">
        <v>0</v>
      </c>
      <c r="AC93" s="18">
        <v>0</v>
      </c>
      <c r="AD93" s="18">
        <v>0</v>
      </c>
      <c r="AE93" s="18">
        <v>0</v>
      </c>
      <c r="AF93" s="18">
        <v>0</v>
      </c>
      <c r="AG93" s="18">
        <v>1.2</v>
      </c>
      <c r="AH93" s="18">
        <v>1.5</v>
      </c>
      <c r="AI93" s="20">
        <f t="shared" si="350"/>
        <v>2.25</v>
      </c>
      <c r="AJ93" s="18">
        <v>0</v>
      </c>
      <c r="AK93" s="18">
        <v>0</v>
      </c>
      <c r="AL93" s="20">
        <f t="shared" si="351"/>
        <v>0</v>
      </c>
      <c r="AM93" s="18">
        <v>1.64</v>
      </c>
      <c r="AN93" s="18">
        <v>1.5</v>
      </c>
      <c r="AO93" s="18">
        <v>0.15</v>
      </c>
      <c r="AP93" s="18">
        <v>0.22</v>
      </c>
      <c r="AQ93" s="18">
        <v>1.64</v>
      </c>
      <c r="AR93" s="18">
        <v>1.72</v>
      </c>
      <c r="AS93" s="18">
        <v>0.12</v>
      </c>
      <c r="AT93" s="18">
        <v>0.11</v>
      </c>
      <c r="AU93" s="18">
        <v>0</v>
      </c>
      <c r="AV93" s="18">
        <v>1</v>
      </c>
      <c r="AW93" s="18">
        <v>0</v>
      </c>
      <c r="AX93" s="18">
        <v>0</v>
      </c>
      <c r="AY93" s="18">
        <v>0</v>
      </c>
      <c r="AZ93" s="18">
        <v>0</v>
      </c>
      <c r="BA93" s="18">
        <v>0</v>
      </c>
      <c r="BB93" s="18">
        <v>0</v>
      </c>
      <c r="BC93" s="18">
        <v>0</v>
      </c>
      <c r="BD93" s="18">
        <v>0</v>
      </c>
      <c r="BE93" s="18">
        <v>2</v>
      </c>
      <c r="BF93" s="18">
        <v>0</v>
      </c>
      <c r="BG93" s="18">
        <v>0</v>
      </c>
      <c r="BH93" s="18">
        <v>0</v>
      </c>
      <c r="BI93" s="18">
        <v>0</v>
      </c>
      <c r="BJ93" s="18">
        <v>0</v>
      </c>
      <c r="BK93" s="18">
        <v>0</v>
      </c>
      <c r="BL93" s="18">
        <v>0</v>
      </c>
      <c r="BM93" s="18">
        <v>0</v>
      </c>
      <c r="BN93" s="18">
        <v>0</v>
      </c>
      <c r="BO93" s="18">
        <v>0</v>
      </c>
      <c r="BP93" s="18">
        <v>0</v>
      </c>
      <c r="BQ93" s="18">
        <v>0</v>
      </c>
      <c r="BR93" s="18">
        <v>0</v>
      </c>
      <c r="BS93" s="18">
        <v>0</v>
      </c>
      <c r="BT93" s="18">
        <v>0</v>
      </c>
      <c r="BU93" s="18">
        <v>0</v>
      </c>
      <c r="BV93" s="18">
        <v>0</v>
      </c>
      <c r="BW93" s="18">
        <v>0</v>
      </c>
      <c r="BX93" s="18">
        <v>0</v>
      </c>
      <c r="BY93" s="18">
        <v>0</v>
      </c>
      <c r="BZ93" s="18">
        <v>0</v>
      </c>
      <c r="CA93" s="16" t="e">
        <f>_xlfn.IFNA(IF(RIGHT(D93,2)="=G",0,INDEX(#REF!,MATCH(E93,#REF!,0))),0)</f>
        <v>#REF!</v>
      </c>
      <c r="CB93" s="16" t="s">
        <v>776</v>
      </c>
      <c r="CC93" s="18">
        <v>0</v>
      </c>
      <c r="CD93" s="18">
        <v>0</v>
      </c>
      <c r="CE93" s="18">
        <v>1.4</v>
      </c>
      <c r="CF93" s="18">
        <v>0.85</v>
      </c>
      <c r="CG93" s="18">
        <v>0.12</v>
      </c>
      <c r="CH93" s="18">
        <v>2</v>
      </c>
      <c r="CI93" s="16" t="s">
        <v>98</v>
      </c>
      <c r="CJ93" s="18">
        <v>0</v>
      </c>
      <c r="CK93" s="20">
        <f t="shared" si="217"/>
        <v>2.7</v>
      </c>
      <c r="CL93" s="20">
        <f t="shared" si="352"/>
        <v>2.7</v>
      </c>
      <c r="CM93" s="18">
        <v>41.35</v>
      </c>
      <c r="CN93" s="18">
        <v>26.67</v>
      </c>
      <c r="CO93" s="18">
        <v>25.831000000000003</v>
      </c>
      <c r="CP93" s="22">
        <f t="shared" si="218"/>
        <v>26.67</v>
      </c>
      <c r="CQ93" s="22">
        <f t="shared" si="219"/>
        <v>23.97</v>
      </c>
      <c r="CR93" s="22">
        <f t="shared" si="353"/>
        <v>2.7</v>
      </c>
      <c r="CS93" s="22">
        <f t="shared" si="220"/>
        <v>24.07</v>
      </c>
      <c r="CT93" s="22">
        <f t="shared" si="221"/>
        <v>24.27</v>
      </c>
      <c r="CU93" s="18">
        <v>24.27</v>
      </c>
      <c r="CV93" s="22">
        <f t="shared" si="354"/>
        <v>2.1</v>
      </c>
      <c r="CW93" s="22">
        <f t="shared" si="222"/>
        <v>0</v>
      </c>
      <c r="CX93" s="22">
        <f t="shared" si="223"/>
        <v>0</v>
      </c>
      <c r="CY93" s="22">
        <f t="shared" si="224"/>
        <v>26.4</v>
      </c>
      <c r="CZ93" s="22">
        <f t="shared" si="225"/>
        <v>26.55</v>
      </c>
      <c r="DA93" s="18">
        <v>26.67</v>
      </c>
      <c r="DB93" s="20">
        <f t="shared" si="355"/>
        <v>2.7</v>
      </c>
      <c r="DC93" s="20">
        <f t="shared" si="356"/>
        <v>0</v>
      </c>
      <c r="DD93" s="20">
        <f t="shared" si="357"/>
        <v>2.7</v>
      </c>
      <c r="DE93" s="20">
        <f t="shared" si="226"/>
        <v>0.1</v>
      </c>
      <c r="DF93" s="20">
        <f t="shared" si="227"/>
        <v>0.2</v>
      </c>
      <c r="DG93" s="20">
        <f t="shared" si="228"/>
        <v>2.37</v>
      </c>
      <c r="DH93" s="20">
        <f t="shared" si="229"/>
        <v>0</v>
      </c>
      <c r="DI93" s="20">
        <f t="shared" si="230"/>
        <v>0</v>
      </c>
      <c r="DJ93" s="20">
        <f t="shared" si="231"/>
        <v>0</v>
      </c>
      <c r="DK93" s="20">
        <f t="shared" si="358"/>
        <v>2.67</v>
      </c>
      <c r="DL93" s="20">
        <f t="shared" si="359"/>
        <v>0</v>
      </c>
      <c r="DM93" s="20">
        <f t="shared" si="360"/>
        <v>3.0000000000000249E-2</v>
      </c>
      <c r="DN93" s="20">
        <f t="shared" si="361"/>
        <v>0</v>
      </c>
      <c r="DO93" s="18">
        <v>2.54</v>
      </c>
      <c r="DP93" s="18">
        <v>0</v>
      </c>
      <c r="DQ93" s="18">
        <v>1</v>
      </c>
      <c r="DR93" s="18">
        <v>1</v>
      </c>
      <c r="DS93" s="25">
        <f t="shared" si="362"/>
        <v>2.54</v>
      </c>
      <c r="DT93" s="25">
        <f t="shared" si="363"/>
        <v>0</v>
      </c>
      <c r="DU93" s="25">
        <f t="shared" si="364"/>
        <v>6.86</v>
      </c>
      <c r="DV93" s="25">
        <f t="shared" si="365"/>
        <v>0</v>
      </c>
      <c r="DW93" s="25">
        <f t="shared" si="366"/>
        <v>6.86</v>
      </c>
      <c r="DX93" s="25">
        <f t="shared" si="367"/>
        <v>13.99</v>
      </c>
      <c r="DY93" s="25">
        <f t="shared" si="368"/>
        <v>0</v>
      </c>
      <c r="DZ93" s="25">
        <f t="shared" si="369"/>
        <v>13.99</v>
      </c>
      <c r="EA93" s="25">
        <f t="shared" si="370"/>
        <v>8.81</v>
      </c>
      <c r="EB93" s="25">
        <f t="shared" si="371"/>
        <v>0</v>
      </c>
      <c r="EC93" s="25">
        <f t="shared" si="372"/>
        <v>8.81</v>
      </c>
      <c r="ED93" s="25">
        <f t="shared" si="373"/>
        <v>5.18</v>
      </c>
      <c r="EE93" s="25">
        <f t="shared" si="373"/>
        <v>0</v>
      </c>
      <c r="EF93" s="25">
        <f t="shared" si="374"/>
        <v>5.18</v>
      </c>
      <c r="EG93" s="25">
        <f t="shared" si="375"/>
        <v>8.81</v>
      </c>
      <c r="EH93" s="25">
        <f t="shared" si="375"/>
        <v>0</v>
      </c>
      <c r="EI93" s="25">
        <f t="shared" si="376"/>
        <v>8.81</v>
      </c>
      <c r="EJ93" s="18">
        <v>1998.19</v>
      </c>
      <c r="EK93" s="18">
        <v>1959.49</v>
      </c>
      <c r="EL93" s="18" t="s">
        <v>876</v>
      </c>
      <c r="EM93" s="18" t="s">
        <v>877</v>
      </c>
      <c r="EN93" s="16" t="s">
        <v>774</v>
      </c>
      <c r="EO93" s="16" t="s">
        <v>132</v>
      </c>
      <c r="EP93" s="16" t="e">
        <f>IF(OR(EN93="Cống tròn",EN93="Cống hộp",EN93="Ống nhựa"),INDEX(#REF!,MATCH(E93,#REF!,0)),IF(OR(EN93="Rãnh xây",EN93="Rãnh bê tông"),INDEX(#REF!,MATCH(E93,#REF!,0)),0))</f>
        <v>#REF!</v>
      </c>
      <c r="EQ93" s="18">
        <v>37.500000000000043</v>
      </c>
      <c r="ER93" s="18">
        <v>1</v>
      </c>
      <c r="ES93" s="25">
        <f t="shared" si="377"/>
        <v>37</v>
      </c>
      <c r="ET93" s="1" t="e">
        <f>_xlfn.IFNA(IF(EN93="Cống tròn",INDEX(#REF!,MATCH(E93,#REF!,0)),IF(EN93="Cống hộp",INDEX(#REF!,MATCH(E93,#REF!,0)),EU93&amp;" ,"&amp;EV93)),0)</f>
        <v>#REF!</v>
      </c>
      <c r="EU93" s="16" t="s">
        <v>769</v>
      </c>
      <c r="EV93" s="16" t="s">
        <v>775</v>
      </c>
      <c r="EW93" s="16" t="e">
        <f>_xlfn.IFNA(INDEX(#REF!,MATCH(E93,#REF!,0)),0)</f>
        <v>#REF!</v>
      </c>
      <c r="EX93" s="16"/>
      <c r="EY93" s="18">
        <v>0</v>
      </c>
      <c r="EZ93" s="18">
        <v>0</v>
      </c>
      <c r="FA93" s="18">
        <v>0</v>
      </c>
      <c r="FB93" s="19">
        <v>0</v>
      </c>
      <c r="FC93" s="19">
        <v>0</v>
      </c>
      <c r="FD93" s="25">
        <f t="shared" si="232"/>
        <v>0</v>
      </c>
      <c r="FE93" s="25">
        <f t="shared" si="378"/>
        <v>0</v>
      </c>
      <c r="FF93" s="18">
        <v>0.1</v>
      </c>
      <c r="FG93" s="18">
        <v>2</v>
      </c>
      <c r="FH93" s="18">
        <v>1</v>
      </c>
      <c r="FI93" s="25">
        <f t="shared" si="379"/>
        <v>1.2</v>
      </c>
      <c r="FJ93" s="18">
        <v>0</v>
      </c>
      <c r="FK93" s="18">
        <v>0</v>
      </c>
      <c r="FL93" s="18">
        <v>0.2</v>
      </c>
      <c r="FM93" s="18">
        <v>1.4</v>
      </c>
      <c r="FN93" s="18">
        <v>0</v>
      </c>
      <c r="FO93" s="25">
        <f t="shared" si="380"/>
        <v>1.4</v>
      </c>
      <c r="FP93" s="18">
        <v>1.4999999999999999E-2</v>
      </c>
      <c r="FQ93" s="18">
        <v>1</v>
      </c>
      <c r="FR93" s="25">
        <f t="shared" si="233"/>
        <v>36</v>
      </c>
      <c r="FS93" s="25">
        <f t="shared" si="234"/>
        <v>0.52500000000000002</v>
      </c>
      <c r="FT93" s="25">
        <f t="shared" si="235"/>
        <v>36.524999999999999</v>
      </c>
      <c r="FU93" s="25">
        <f t="shared" si="236"/>
        <v>-0.97500000000004405</v>
      </c>
      <c r="FV93" s="25" t="str">
        <f t="shared" si="381"/>
        <v>Thêm 01</v>
      </c>
      <c r="FW93" s="25">
        <f t="shared" si="382"/>
        <v>0.04</v>
      </c>
      <c r="FX93" s="16"/>
      <c r="FY93" s="16"/>
      <c r="FZ93" s="16"/>
      <c r="GA93" s="16"/>
      <c r="GB93" s="19">
        <v>0</v>
      </c>
      <c r="GC93" s="19">
        <v>0</v>
      </c>
      <c r="GD93" s="19">
        <v>0</v>
      </c>
      <c r="GE93" s="19">
        <v>0</v>
      </c>
      <c r="GF93" s="19">
        <v>0</v>
      </c>
      <c r="GG93" s="19">
        <v>0</v>
      </c>
      <c r="GH93" s="19">
        <v>0</v>
      </c>
      <c r="GI93" s="19">
        <v>0</v>
      </c>
      <c r="GJ93" s="19">
        <v>0</v>
      </c>
      <c r="GK93" s="19">
        <v>0</v>
      </c>
      <c r="GL93" s="25">
        <f t="shared" si="237"/>
        <v>0</v>
      </c>
      <c r="GM93" s="25">
        <f t="shared" si="383"/>
        <v>0</v>
      </c>
      <c r="GN93" s="19">
        <v>0</v>
      </c>
      <c r="GO93" s="19">
        <v>0</v>
      </c>
      <c r="GP93" s="19">
        <v>0</v>
      </c>
      <c r="GQ93" s="19">
        <v>0</v>
      </c>
      <c r="GR93" s="1" t="e">
        <f>_xlfn.IFNA(INDEX(#REF!,MATCH(E93,#REF!,0)),0)</f>
        <v>#REF!</v>
      </c>
      <c r="GS93" s="16"/>
      <c r="GT93" s="18">
        <v>0</v>
      </c>
      <c r="GU93" s="18">
        <v>0</v>
      </c>
      <c r="GV93" s="18">
        <v>0</v>
      </c>
      <c r="GW93" s="18">
        <v>0</v>
      </c>
      <c r="GX93" s="25">
        <f t="shared" si="238"/>
        <v>0</v>
      </c>
      <c r="GY93" s="25">
        <f t="shared" si="239"/>
        <v>0</v>
      </c>
      <c r="GZ93" s="25">
        <f t="shared" si="384"/>
        <v>0</v>
      </c>
      <c r="HA93" s="1" t="e" cm="1">
        <f t="array" ref="HA93">INDEX(#REF!,MATCH(EJ93&amp;EK93&amp;HD93&amp;HE93&amp;HF93,#REF!&amp;#REF!&amp;#REF!&amp;#REF!&amp;#REF!,0))</f>
        <v>#REF!</v>
      </c>
      <c r="HB93" s="16"/>
      <c r="HC93" s="25">
        <f t="shared" si="385"/>
        <v>0</v>
      </c>
      <c r="HD93" s="18">
        <v>0</v>
      </c>
      <c r="HE93" s="18">
        <v>0</v>
      </c>
      <c r="HF93" s="18">
        <v>0</v>
      </c>
      <c r="HG93" s="1" t="e" cm="1">
        <f t="array" ref="HG93">INDEX(#REF!,MATCH(EJ93&amp;EK93&amp;HJ93&amp;HK93&amp;HL93,#REF!&amp;#REF!&amp;#REF!&amp;#REF!&amp;#REF!,0))</f>
        <v>#REF!</v>
      </c>
      <c r="HH93" s="16"/>
      <c r="HI93" s="25">
        <f t="shared" si="386"/>
        <v>0</v>
      </c>
      <c r="HJ93" s="25">
        <f t="shared" si="387"/>
        <v>0</v>
      </c>
      <c r="HK93" s="19">
        <v>0</v>
      </c>
      <c r="HL93" s="19">
        <v>0</v>
      </c>
      <c r="HM93" s="18">
        <v>0.01</v>
      </c>
      <c r="HN93" s="18">
        <v>1</v>
      </c>
      <c r="HO93" s="25">
        <f t="shared" si="388"/>
        <v>0</v>
      </c>
      <c r="HP93" s="25">
        <f t="shared" si="389"/>
        <v>0</v>
      </c>
      <c r="HQ93" s="25">
        <f t="shared" si="390"/>
        <v>0</v>
      </c>
      <c r="HR93" s="25">
        <f t="shared" si="391"/>
        <v>0</v>
      </c>
      <c r="HS93" s="25">
        <f t="shared" si="392"/>
        <v>0</v>
      </c>
      <c r="HT93" s="19">
        <v>0</v>
      </c>
      <c r="HU93" s="19">
        <v>0</v>
      </c>
      <c r="HV93" s="19">
        <v>0</v>
      </c>
      <c r="HW93" s="25">
        <f t="shared" si="393"/>
        <v>0</v>
      </c>
      <c r="HX93" s="19">
        <v>0</v>
      </c>
      <c r="HY93" s="19">
        <v>0</v>
      </c>
      <c r="HZ93" s="18">
        <v>26.67</v>
      </c>
      <c r="IA93" s="20">
        <f>ROUND(IF(EN93="Cống tròn",IF(EN93="Cống tròn",IF(EU93="Không có móng",IQ93-FF93,IF(EU93="Đế",IP93-FN93,IF(OR(EU93="Móng bê tông",EU93="Móng bê tông kết hợp đế"),II93-FJ93,0))),0),IF(EN93="Cống hộp",IF(AND(EN93="Cống hộp",EU93="Không có móng"),IQ93-GF93,IF(AND(EN93="Cống hộp",EU93="Móng bê tông"),IJ93-GB93,0)),IF(OR(EN93="Rãnh xây",EN93="Rãnh bê tông"),IF(OR(EN93="Rãnh xây",EN93="Rãnh bê tông"),IK93-GB93,0),IF(EN93="Ống nhựa",IF(AND(EN93="Ống nhựa",EU93="Không đắp cát"),IQ93-HT93,IF(AND(EN93="Ống nhựa",EU93="Đắp cát"),IH93-HX93,0)),IF(EN93="Rãnh thang",IF(EN93="Rãnh thang",IF(EU93="Móng bê tông",#REF!-#REF!,IQ93),0),0))))),2)</f>
        <v>24.27</v>
      </c>
      <c r="IB93" s="20">
        <f t="shared" si="394"/>
        <v>2.4000000000000021</v>
      </c>
      <c r="IC93" s="20">
        <f t="shared" si="240"/>
        <v>24.27</v>
      </c>
      <c r="ID93" s="20">
        <f t="shared" si="241"/>
        <v>0</v>
      </c>
      <c r="IE93" s="20">
        <f t="shared" si="242"/>
        <v>0</v>
      </c>
      <c r="IF93" s="20">
        <f t="shared" si="243"/>
        <v>0</v>
      </c>
      <c r="IG93" s="20">
        <f>IF(EN93="Rãnh thang",IF(AND(EN93="Rãnh thang",EU93="Móng bê tông"),IQ93-#REF!,0),IF(EN93="Ống nhựa",IF(AND(EN93="Ống nhựa",EU93="Đắp cát"),IQ93-HT93,0),IF(EN93="Cống tròn",IF(EN93="Cống tròn",IF(OR(EU93="Móng bê tông",EU93="Móng bê tông kết hợp đế"),IM93-FL93,0),0),IF(EN93="Cống hộp",IF(AND(EN93="Cống hộp",EU93="Móng bê tông"),IN93-GD93,0),IF(OR(EN93="Rãnh xây",EN93="Rãnh bê tông"),IF(AND(EN93="Rãnh xây",EU93="Móng bê tông"),IO93-GD93,IF(AND(EN93="Rãnh bê tông",EU93="Móng bê tông"),IO93-GD93,0)),0)))))</f>
        <v>24.27</v>
      </c>
      <c r="IH93" s="20">
        <f t="shared" si="244"/>
        <v>0</v>
      </c>
      <c r="II93" s="20">
        <f t="shared" si="245"/>
        <v>24.27</v>
      </c>
      <c r="IJ93" s="20">
        <f t="shared" si="246"/>
        <v>0</v>
      </c>
      <c r="IK93" s="20">
        <f t="shared" si="247"/>
        <v>0</v>
      </c>
      <c r="IL93" s="20">
        <f t="shared" si="248"/>
        <v>24.47</v>
      </c>
      <c r="IM93" s="20">
        <f t="shared" si="249"/>
        <v>24.47</v>
      </c>
      <c r="IN93" s="20">
        <f t="shared" si="250"/>
        <v>0</v>
      </c>
      <c r="IO93" s="20">
        <f t="shared" si="251"/>
        <v>0</v>
      </c>
      <c r="IP93" s="20">
        <f t="shared" si="252"/>
        <v>0</v>
      </c>
      <c r="IQ93" s="18">
        <v>24.57</v>
      </c>
      <c r="IR93" s="25">
        <f t="shared" si="395"/>
        <v>0</v>
      </c>
      <c r="IS93" s="25">
        <f t="shared" si="253"/>
        <v>0</v>
      </c>
      <c r="IT93" s="25">
        <f t="shared" si="254"/>
        <v>0</v>
      </c>
      <c r="IU93" s="25">
        <f>ROUND(IF(EN93="Cống tròn",IF(EN93="Cống tròn",IV93+FF93,0),IF(EN93="Cống hộp",IF(EN93="Cống hộp",IV93+GP93,0),IF(OR(EN93="Rãnh xây",EN93="Rãnh bê tông"),IF(OR(EN93="Rãnh xây",EN93="Rãnh bê tông"),IV93+GP93,0),IF(EN93="ống nhựa",IF(EN93="Ống nhựa",IV93+HT93,0),IF(EN93="Rãnh thang",IF(EN93="Rãnh thang",IQ93+#REF!,0),0))))),2)</f>
        <v>25.6</v>
      </c>
      <c r="IV93" s="18">
        <v>25.5</v>
      </c>
      <c r="IW93" s="25">
        <f t="shared" si="255"/>
        <v>25.6</v>
      </c>
      <c r="IX93" s="25">
        <f t="shared" si="256"/>
        <v>0</v>
      </c>
      <c r="IY93" s="25">
        <f t="shared" si="257"/>
        <v>0</v>
      </c>
      <c r="IZ93" s="25">
        <f t="shared" si="258"/>
        <v>0</v>
      </c>
      <c r="JA93" s="25">
        <f t="shared" si="259"/>
        <v>0</v>
      </c>
      <c r="JB93" s="18">
        <v>26.6</v>
      </c>
      <c r="JC93" s="20">
        <f>ROUND(IF(EN93="Cống tròn",IF(EN93="Cống tròn",IF(EU93="Không có móng",JS93-FF93,IF(EU93="Đế",JR93-FN93,IF(OR(EU93="Móng bê tông",EU93="Móng bê tông kết hợp đế"),JK93-FJ93,0))),0),IF(EN93="Cống hộp",IF(AND(EN93="Cống hộp",EU93="Không có móng"),JS93-GF93,IF(AND(EN93="Cống hộp",EU93="Móng bê tông"),JL93-GB93,0)),IF(OR(EN93="Rãnh xây",EN93="Rãnh bê tông"),IF(OR(EN93="Rãnh xây",EN93="Rãnh bê tông"),JM93-GB93,0),IF(EN93="Ống nhựa",IF(AND(EN93="Ống nhựa",EU93="Không đắp cát"),JS93-HT93,IF(AND(EN93="Ống nhựa",EU93="Đắp cát"),JJ93-HX93,0)),IF(EN93="Rãnh thang",IF(EN93="Rãnh thang",IF(EU93="Móng bê tông",#REF!-#REF!,JS93),0),0))))),2)</f>
        <v>24.2</v>
      </c>
      <c r="JD93" s="20">
        <f t="shared" si="396"/>
        <v>2.4000000000000021</v>
      </c>
      <c r="JE93" s="20">
        <f t="shared" si="260"/>
        <v>24.2</v>
      </c>
      <c r="JF93" s="20">
        <f t="shared" si="261"/>
        <v>0</v>
      </c>
      <c r="JG93" s="20">
        <f t="shared" si="262"/>
        <v>0</v>
      </c>
      <c r="JH93" s="20">
        <f t="shared" si="263"/>
        <v>0</v>
      </c>
      <c r="JI93" s="20">
        <f>IF(EN93="Rãnh thang",IF(AND(EN93="Rãnh thang",EU93="Móng bê tông"),JS93-#REF!,0),IF(EN93="Ống nhựa",IF(AND(EN93="Ống nhựa",EU93="Đắp cát"),JS93-HT93,0),IF(EN93="Cống tròn",IF(EN93="Cống tròn",IF(OR(EU93="Móng bê tông",EU93="Móng bê tông kết hợp đế"),JO93-FL93,0),0),IF(EN93="Cống hộp",IF(AND(EN93="Cống hộp",EU93="Móng bê tông"),JP93-GD93,0),IF(OR(EN93="Rãnh xây",EN93="Rãnh bê tông"),IF(AND(EN93="Rãnh xây",EU93="Móng bê tông"),JQ93-GD93,IF(AND(EN93="Rãnh bê tông",EU93="Móng bê tông"),JQ93-GD93,0)),0)))))</f>
        <v>24.2</v>
      </c>
      <c r="JJ93" s="20">
        <f t="shared" si="264"/>
        <v>0</v>
      </c>
      <c r="JK93" s="20">
        <f t="shared" si="265"/>
        <v>24.2</v>
      </c>
      <c r="JL93" s="20">
        <f t="shared" si="266"/>
        <v>0</v>
      </c>
      <c r="JM93" s="20">
        <f t="shared" si="267"/>
        <v>0</v>
      </c>
      <c r="JN93" s="20">
        <f t="shared" si="268"/>
        <v>24.4</v>
      </c>
      <c r="JO93" s="20">
        <f t="shared" si="269"/>
        <v>24.4</v>
      </c>
      <c r="JP93" s="20">
        <f t="shared" si="270"/>
        <v>0</v>
      </c>
      <c r="JQ93" s="20">
        <f t="shared" si="271"/>
        <v>0</v>
      </c>
      <c r="JR93" s="20">
        <f t="shared" si="272"/>
        <v>0</v>
      </c>
      <c r="JS93" s="26">
        <v>24.5</v>
      </c>
      <c r="JT93" s="25">
        <f t="shared" si="397"/>
        <v>0</v>
      </c>
      <c r="JU93" s="25">
        <f t="shared" si="273"/>
        <v>0</v>
      </c>
      <c r="JV93" s="25">
        <f t="shared" si="274"/>
        <v>0</v>
      </c>
      <c r="JW93" s="25">
        <f>ROUND(IF(EN93="Cống tròn",IF(EN93="Cống tròn",JX93+FF93,0),IF(EN93="Cống hộp",IF(EN93="Cống hộp",JX93+GP93,0),IF(OR(EN93="Rãnh xây",EN93="Rãnh bê tông"),IF(OR(EN93="Rãnh xây",EN93="Rãnh bê tông"),JX93+GP93,0),IF(EN93="ống nhựa",IF(EN93="Ống nhựa",JX93+HT93,0),IF(EN93="Rãnh thang",IF(EN93="Rãnh thang",JS93+#REF!,0),0))))),2)</f>
        <v>25.6</v>
      </c>
      <c r="JX93" s="27">
        <v>25.5</v>
      </c>
      <c r="JY93" s="25">
        <f t="shared" si="275"/>
        <v>25.6</v>
      </c>
      <c r="JZ93" s="25">
        <f t="shared" si="276"/>
        <v>0</v>
      </c>
      <c r="KA93" s="25">
        <f t="shared" si="277"/>
        <v>0</v>
      </c>
      <c r="KB93" s="25">
        <f t="shared" si="278"/>
        <v>0</v>
      </c>
      <c r="KC93" s="25">
        <f t="shared" si="279"/>
        <v>0</v>
      </c>
      <c r="KD93" s="28" t="s">
        <v>98</v>
      </c>
      <c r="KE93" s="27">
        <v>0</v>
      </c>
      <c r="KF93" s="25">
        <f t="shared" si="280"/>
        <v>2.4000000000000021</v>
      </c>
      <c r="KG93" s="25">
        <f t="shared" si="398"/>
        <v>2.4000000000000021</v>
      </c>
      <c r="KH93" s="27">
        <v>0</v>
      </c>
      <c r="KI93" s="25">
        <f t="shared" si="281"/>
        <v>2.4000000000000021</v>
      </c>
      <c r="KJ93" s="25">
        <f t="shared" si="399"/>
        <v>2.4000000000000021</v>
      </c>
      <c r="KK93" s="25">
        <f t="shared" si="282"/>
        <v>0</v>
      </c>
      <c r="KL93" s="25">
        <f t="shared" si="283"/>
        <v>0</v>
      </c>
      <c r="KM93" s="25">
        <f t="shared" si="400"/>
        <v>0</v>
      </c>
      <c r="KN93" s="25">
        <f t="shared" si="284"/>
        <v>0</v>
      </c>
      <c r="KO93" s="25">
        <f t="shared" si="285"/>
        <v>0</v>
      </c>
      <c r="KP93" s="25">
        <f t="shared" si="401"/>
        <v>0</v>
      </c>
      <c r="KQ93" s="25">
        <f t="shared" si="286"/>
        <v>0.2</v>
      </c>
      <c r="KR93" s="25">
        <f t="shared" si="287"/>
        <v>0.2</v>
      </c>
      <c r="KS93" s="25">
        <f t="shared" si="402"/>
        <v>0.2</v>
      </c>
      <c r="KT93" s="25">
        <f t="shared" si="288"/>
        <v>0</v>
      </c>
      <c r="KU93" s="25">
        <f t="shared" si="289"/>
        <v>0</v>
      </c>
      <c r="KV93" s="25">
        <f t="shared" si="403"/>
        <v>0</v>
      </c>
      <c r="KW93" s="25">
        <f t="shared" si="290"/>
        <v>0</v>
      </c>
      <c r="KX93" s="25">
        <f t="shared" si="291"/>
        <v>0</v>
      </c>
      <c r="KY93" s="25">
        <f t="shared" si="404"/>
        <v>0</v>
      </c>
      <c r="KZ93" s="25">
        <f t="shared" si="292"/>
        <v>0</v>
      </c>
      <c r="LA93" s="25">
        <f t="shared" si="293"/>
        <v>0</v>
      </c>
      <c r="LB93" s="25">
        <f t="shared" si="405"/>
        <v>0</v>
      </c>
      <c r="LC93" s="25">
        <f t="shared" si="294"/>
        <v>1.4</v>
      </c>
      <c r="LD93" s="25">
        <f t="shared" si="295"/>
        <v>1.4</v>
      </c>
      <c r="LE93" s="25">
        <f t="shared" si="406"/>
        <v>1.4</v>
      </c>
      <c r="LF93" s="25">
        <f t="shared" si="296"/>
        <v>0</v>
      </c>
      <c r="LG93" s="25">
        <f t="shared" si="297"/>
        <v>0</v>
      </c>
      <c r="LH93" s="25">
        <f t="shared" si="407"/>
        <v>0</v>
      </c>
      <c r="LI93" s="25">
        <f t="shared" si="298"/>
        <v>0</v>
      </c>
      <c r="LJ93" s="25">
        <f t="shared" si="299"/>
        <v>0</v>
      </c>
      <c r="LK93" s="25">
        <f t="shared" si="408"/>
        <v>0</v>
      </c>
      <c r="LL93" s="25">
        <f t="shared" si="300"/>
        <v>0</v>
      </c>
      <c r="LM93" s="25">
        <f t="shared" si="301"/>
        <v>0</v>
      </c>
      <c r="LN93" s="25">
        <f t="shared" si="409"/>
        <v>0</v>
      </c>
      <c r="LO93" s="25">
        <f t="shared" si="302"/>
        <v>0</v>
      </c>
      <c r="LP93" s="25">
        <f t="shared" si="303"/>
        <v>0</v>
      </c>
      <c r="LQ93" s="25">
        <f t="shared" si="410"/>
        <v>0</v>
      </c>
      <c r="LR93" s="25">
        <f t="shared" si="304"/>
        <v>0</v>
      </c>
      <c r="LS93" s="25">
        <f t="shared" si="305"/>
        <v>0</v>
      </c>
      <c r="LT93" s="25">
        <f t="shared" si="411"/>
        <v>0</v>
      </c>
      <c r="LU93" s="25">
        <f t="shared" si="306"/>
        <v>0</v>
      </c>
      <c r="LV93" s="25">
        <f t="shared" si="307"/>
        <v>0</v>
      </c>
      <c r="LW93" s="25">
        <f t="shared" si="412"/>
        <v>0</v>
      </c>
      <c r="LX93" s="25">
        <f t="shared" si="308"/>
        <v>0</v>
      </c>
      <c r="LY93" s="25">
        <f t="shared" si="309"/>
        <v>0</v>
      </c>
      <c r="LZ93" s="25">
        <f t="shared" si="413"/>
        <v>0</v>
      </c>
      <c r="MA93" s="25">
        <f t="shared" si="310"/>
        <v>0</v>
      </c>
      <c r="MB93" s="25">
        <f t="shared" si="311"/>
        <v>0</v>
      </c>
      <c r="MC93" s="25">
        <f t="shared" si="414"/>
        <v>0</v>
      </c>
      <c r="MD93" s="25">
        <f t="shared" si="312"/>
        <v>0</v>
      </c>
      <c r="ME93" s="25">
        <f t="shared" si="313"/>
        <v>0</v>
      </c>
      <c r="MF93" s="25">
        <f t="shared" si="415"/>
        <v>0</v>
      </c>
      <c r="MG93" s="25">
        <f t="shared" si="314"/>
        <v>0</v>
      </c>
      <c r="MH93" s="25">
        <f t="shared" si="315"/>
        <v>0</v>
      </c>
      <c r="MI93" s="25">
        <f t="shared" si="416"/>
        <v>0</v>
      </c>
      <c r="MJ93" s="25">
        <f t="shared" si="316"/>
        <v>0</v>
      </c>
      <c r="MK93" s="25">
        <f t="shared" si="317"/>
        <v>0</v>
      </c>
      <c r="ML93" s="25">
        <f t="shared" si="417"/>
        <v>0</v>
      </c>
      <c r="MM93" s="25">
        <f t="shared" si="318"/>
        <v>0</v>
      </c>
      <c r="MN93" s="25">
        <f t="shared" si="319"/>
        <v>0</v>
      </c>
      <c r="MO93" s="25">
        <f t="shared" si="418"/>
        <v>0</v>
      </c>
      <c r="MP93" s="25">
        <f t="shared" si="320"/>
        <v>0</v>
      </c>
      <c r="MQ93" s="25">
        <f t="shared" si="321"/>
        <v>0</v>
      </c>
      <c r="MR93" s="25">
        <f t="shared" si="419"/>
        <v>0</v>
      </c>
      <c r="MS93" s="29">
        <v>1.4</v>
      </c>
      <c r="MT93" s="29">
        <v>0</v>
      </c>
      <c r="MU93" s="29">
        <v>1</v>
      </c>
      <c r="MV93" s="29">
        <v>1</v>
      </c>
      <c r="MW93" s="25">
        <f t="shared" si="322"/>
        <v>1.4</v>
      </c>
      <c r="MX93" s="25">
        <f t="shared" si="323"/>
        <v>3.36</v>
      </c>
      <c r="MY93" s="25">
        <f t="shared" si="324"/>
        <v>0</v>
      </c>
      <c r="MZ93" s="25">
        <f t="shared" si="325"/>
        <v>0</v>
      </c>
      <c r="NA93" s="25">
        <f t="shared" si="326"/>
        <v>1.4</v>
      </c>
      <c r="NB93" s="25">
        <f t="shared" si="327"/>
        <v>3.36</v>
      </c>
      <c r="NC93" s="25">
        <f t="shared" si="328"/>
        <v>0</v>
      </c>
      <c r="ND93" s="25">
        <f t="shared" si="329"/>
        <v>0</v>
      </c>
      <c r="NE93" s="25">
        <f t="shared" si="420"/>
        <v>1.4</v>
      </c>
      <c r="NF93" s="25">
        <f t="shared" si="420"/>
        <v>3.36</v>
      </c>
      <c r="NG93" s="25">
        <f t="shared" si="420"/>
        <v>0</v>
      </c>
      <c r="NH93" s="25">
        <f t="shared" si="420"/>
        <v>0</v>
      </c>
      <c r="NI93" s="25">
        <f t="shared" si="330"/>
        <v>126</v>
      </c>
      <c r="NJ93" s="25">
        <f t="shared" si="331"/>
        <v>0</v>
      </c>
      <c r="NK93" s="25">
        <f t="shared" si="332"/>
        <v>126</v>
      </c>
      <c r="NL93" s="25">
        <f t="shared" si="333"/>
        <v>68.2</v>
      </c>
      <c r="NM93" s="25">
        <f t="shared" si="334"/>
        <v>0</v>
      </c>
      <c r="NN93" s="25">
        <f t="shared" si="421"/>
        <v>68.2</v>
      </c>
      <c r="NO93" s="25">
        <f t="shared" si="335"/>
        <v>0</v>
      </c>
      <c r="NP93" s="25">
        <f t="shared" si="336"/>
        <v>0</v>
      </c>
      <c r="NQ93" s="25">
        <f t="shared" si="422"/>
        <v>0</v>
      </c>
      <c r="NR93" s="25">
        <f t="shared" si="337"/>
        <v>0</v>
      </c>
      <c r="NS93" s="25">
        <f t="shared" si="338"/>
        <v>0</v>
      </c>
      <c r="NT93" s="25">
        <f t="shared" si="423"/>
        <v>0</v>
      </c>
      <c r="NU93" s="25">
        <f t="shared" si="339"/>
        <v>0</v>
      </c>
      <c r="NV93" s="25">
        <f t="shared" si="340"/>
        <v>0</v>
      </c>
      <c r="NW93" s="25">
        <f t="shared" si="424"/>
        <v>0</v>
      </c>
      <c r="NX93" s="25">
        <f t="shared" si="425"/>
        <v>68.2</v>
      </c>
      <c r="NY93" s="25">
        <f t="shared" si="425"/>
        <v>0</v>
      </c>
      <c r="NZ93" s="25">
        <f t="shared" si="426"/>
        <v>68.2</v>
      </c>
      <c r="OA93" s="25">
        <f t="shared" si="427"/>
        <v>57.8</v>
      </c>
      <c r="OB93" s="25">
        <f t="shared" si="427"/>
        <v>0</v>
      </c>
      <c r="OC93" s="25">
        <f t="shared" si="428"/>
        <v>57.8</v>
      </c>
      <c r="OD93" s="25">
        <f t="shared" si="429"/>
        <v>68.2</v>
      </c>
      <c r="OE93" s="25">
        <f t="shared" si="429"/>
        <v>0</v>
      </c>
      <c r="OF93" s="25">
        <f t="shared" si="429"/>
        <v>68.2</v>
      </c>
      <c r="OG93" s="25">
        <f t="shared" si="341"/>
        <v>0</v>
      </c>
      <c r="OH93" s="25">
        <f t="shared" si="342"/>
        <v>0</v>
      </c>
      <c r="OI93" s="25">
        <f t="shared" si="343"/>
        <v>0</v>
      </c>
      <c r="OJ93" s="25">
        <f t="shared" si="344"/>
        <v>0</v>
      </c>
      <c r="OK93" s="25">
        <f t="shared" si="345"/>
        <v>0</v>
      </c>
      <c r="OL93" s="25">
        <f t="shared" si="346"/>
        <v>0</v>
      </c>
      <c r="OM93" s="25">
        <f t="shared" si="430"/>
        <v>0</v>
      </c>
      <c r="ON93" s="25">
        <f t="shared" si="430"/>
        <v>0</v>
      </c>
      <c r="OO93" s="25">
        <f t="shared" si="430"/>
        <v>0</v>
      </c>
      <c r="OP93" s="25">
        <f t="shared" si="347"/>
        <v>0</v>
      </c>
      <c r="OQ93" s="25">
        <f t="shared" si="348"/>
        <v>0</v>
      </c>
      <c r="OR93" s="25">
        <f t="shared" si="431"/>
        <v>0</v>
      </c>
      <c r="OS93" s="19">
        <v>537049.17000000004</v>
      </c>
      <c r="OT93" s="19">
        <v>2370663.34</v>
      </c>
    </row>
    <row r="94" spans="1:410" ht="33" customHeight="1" x14ac:dyDescent="0.25">
      <c r="A94" s="18"/>
      <c r="B94" s="18" t="s">
        <v>850</v>
      </c>
      <c r="C94" s="18">
        <v>1959.49</v>
      </c>
      <c r="D94" s="16" t="e">
        <f>_xlfn.IFNA(INDEX(#REF!,MATCH(E94,#REF!,0)),0)</f>
        <v>#REF!</v>
      </c>
      <c r="E94" s="18" t="s">
        <v>877</v>
      </c>
      <c r="F94" s="16" t="s">
        <v>765</v>
      </c>
      <c r="G94" s="16" t="s">
        <v>766</v>
      </c>
      <c r="H94" s="16" t="s">
        <v>767</v>
      </c>
      <c r="I94" s="16" t="s">
        <v>768</v>
      </c>
      <c r="J94" s="16" t="s">
        <v>769</v>
      </c>
      <c r="K94" s="16" t="s">
        <v>770</v>
      </c>
      <c r="L94" s="16" t="s">
        <v>771</v>
      </c>
      <c r="M94" s="18">
        <v>1.64</v>
      </c>
      <c r="N94" s="18">
        <v>1.94</v>
      </c>
      <c r="O94" s="18">
        <v>2.04</v>
      </c>
      <c r="P94" s="18">
        <v>2.34</v>
      </c>
      <c r="Q94" s="18">
        <v>0.1</v>
      </c>
      <c r="R94" s="18">
        <v>1.8399999999999999</v>
      </c>
      <c r="S94" s="18">
        <v>2.14</v>
      </c>
      <c r="T94" s="18">
        <v>0.2</v>
      </c>
      <c r="U94" s="18">
        <v>0</v>
      </c>
      <c r="V94" s="18">
        <v>0</v>
      </c>
      <c r="W94" s="18">
        <v>0</v>
      </c>
      <c r="X94" s="18">
        <v>1.64</v>
      </c>
      <c r="Y94" s="18">
        <v>1.9</v>
      </c>
      <c r="Z94" s="20">
        <f t="shared" si="349"/>
        <v>2.1</v>
      </c>
      <c r="AA94" s="18">
        <v>0.22</v>
      </c>
      <c r="AB94" s="18">
        <v>0</v>
      </c>
      <c r="AC94" s="18">
        <v>0</v>
      </c>
      <c r="AD94" s="18">
        <v>0</v>
      </c>
      <c r="AE94" s="18">
        <v>0</v>
      </c>
      <c r="AF94" s="18">
        <v>0</v>
      </c>
      <c r="AG94" s="18">
        <v>1.2</v>
      </c>
      <c r="AH94" s="18">
        <v>1.5</v>
      </c>
      <c r="AI94" s="20">
        <f t="shared" si="350"/>
        <v>2.25</v>
      </c>
      <c r="AJ94" s="18">
        <v>0</v>
      </c>
      <c r="AK94" s="18">
        <v>0</v>
      </c>
      <c r="AL94" s="20">
        <f t="shared" si="351"/>
        <v>0</v>
      </c>
      <c r="AM94" s="18">
        <v>1.64</v>
      </c>
      <c r="AN94" s="18">
        <v>1.5</v>
      </c>
      <c r="AO94" s="18">
        <v>0.15</v>
      </c>
      <c r="AP94" s="18">
        <v>0.22</v>
      </c>
      <c r="AQ94" s="18">
        <v>1.64</v>
      </c>
      <c r="AR94" s="18">
        <v>1.72</v>
      </c>
      <c r="AS94" s="18">
        <v>0.12</v>
      </c>
      <c r="AT94" s="18">
        <v>0.11</v>
      </c>
      <c r="AU94" s="18">
        <v>0</v>
      </c>
      <c r="AV94" s="18">
        <v>1</v>
      </c>
      <c r="AW94" s="18">
        <v>0</v>
      </c>
      <c r="AX94" s="18">
        <v>0</v>
      </c>
      <c r="AY94" s="18">
        <v>0</v>
      </c>
      <c r="AZ94" s="18">
        <v>0</v>
      </c>
      <c r="BA94" s="18">
        <v>0</v>
      </c>
      <c r="BB94" s="18">
        <v>0</v>
      </c>
      <c r="BC94" s="18">
        <v>0</v>
      </c>
      <c r="BD94" s="18">
        <v>0</v>
      </c>
      <c r="BE94" s="18">
        <v>2</v>
      </c>
      <c r="BF94" s="18">
        <v>0</v>
      </c>
      <c r="BG94" s="18">
        <v>0</v>
      </c>
      <c r="BH94" s="18">
        <v>0</v>
      </c>
      <c r="BI94" s="18">
        <v>0</v>
      </c>
      <c r="BJ94" s="18">
        <v>0</v>
      </c>
      <c r="BK94" s="18">
        <v>0</v>
      </c>
      <c r="BL94" s="18">
        <v>0</v>
      </c>
      <c r="BM94" s="18">
        <v>0</v>
      </c>
      <c r="BN94" s="18">
        <v>0</v>
      </c>
      <c r="BO94" s="18">
        <v>0</v>
      </c>
      <c r="BP94" s="18">
        <v>0</v>
      </c>
      <c r="BQ94" s="18">
        <v>0</v>
      </c>
      <c r="BR94" s="18">
        <v>0</v>
      </c>
      <c r="BS94" s="18">
        <v>0</v>
      </c>
      <c r="BT94" s="18">
        <v>0</v>
      </c>
      <c r="BU94" s="18">
        <v>0</v>
      </c>
      <c r="BV94" s="18">
        <v>0</v>
      </c>
      <c r="BW94" s="18">
        <v>0</v>
      </c>
      <c r="BX94" s="18">
        <v>0</v>
      </c>
      <c r="BY94" s="18">
        <v>0</v>
      </c>
      <c r="BZ94" s="18">
        <v>0</v>
      </c>
      <c r="CA94" s="16" t="e">
        <f>_xlfn.IFNA(IF(RIGHT(D94,2)="=G",0,INDEX(#REF!,MATCH(E94,#REF!,0))),0)</f>
        <v>#REF!</v>
      </c>
      <c r="CB94" s="16" t="s">
        <v>776</v>
      </c>
      <c r="CC94" s="18">
        <v>0</v>
      </c>
      <c r="CD94" s="18">
        <v>0</v>
      </c>
      <c r="CE94" s="18">
        <v>1.4</v>
      </c>
      <c r="CF94" s="18">
        <v>0.85</v>
      </c>
      <c r="CG94" s="18">
        <v>0.12</v>
      </c>
      <c r="CH94" s="18">
        <v>2</v>
      </c>
      <c r="CI94" s="16" t="s">
        <v>98</v>
      </c>
      <c r="CJ94" s="18">
        <v>0</v>
      </c>
      <c r="CK94" s="20">
        <f t="shared" si="217"/>
        <v>2.7</v>
      </c>
      <c r="CL94" s="20">
        <f t="shared" si="352"/>
        <v>2.7</v>
      </c>
      <c r="CM94" s="18">
        <v>37.17</v>
      </c>
      <c r="CN94" s="18">
        <v>26.6</v>
      </c>
      <c r="CO94" s="18">
        <v>25.761000000000003</v>
      </c>
      <c r="CP94" s="22">
        <f t="shared" si="218"/>
        <v>26.6</v>
      </c>
      <c r="CQ94" s="22">
        <f t="shared" si="219"/>
        <v>23.9</v>
      </c>
      <c r="CR94" s="22">
        <f t="shared" si="353"/>
        <v>2.7</v>
      </c>
      <c r="CS94" s="22">
        <f t="shared" si="220"/>
        <v>24</v>
      </c>
      <c r="CT94" s="22">
        <f t="shared" si="221"/>
        <v>24.2</v>
      </c>
      <c r="CU94" s="18">
        <v>24.2</v>
      </c>
      <c r="CV94" s="22">
        <f t="shared" si="354"/>
        <v>2.1</v>
      </c>
      <c r="CW94" s="22">
        <f t="shared" si="222"/>
        <v>0</v>
      </c>
      <c r="CX94" s="22">
        <f t="shared" si="223"/>
        <v>0</v>
      </c>
      <c r="CY94" s="22">
        <f t="shared" si="224"/>
        <v>26.33</v>
      </c>
      <c r="CZ94" s="22">
        <f t="shared" si="225"/>
        <v>26.48</v>
      </c>
      <c r="DA94" s="18">
        <v>26.6</v>
      </c>
      <c r="DB94" s="20">
        <f t="shared" si="355"/>
        <v>2.7</v>
      </c>
      <c r="DC94" s="20">
        <f t="shared" si="356"/>
        <v>0</v>
      </c>
      <c r="DD94" s="20">
        <f t="shared" si="357"/>
        <v>2.7</v>
      </c>
      <c r="DE94" s="20">
        <f t="shared" si="226"/>
        <v>0.1</v>
      </c>
      <c r="DF94" s="20">
        <f t="shared" si="227"/>
        <v>0.2</v>
      </c>
      <c r="DG94" s="20">
        <f t="shared" si="228"/>
        <v>2.37</v>
      </c>
      <c r="DH94" s="20">
        <f t="shared" si="229"/>
        <v>0</v>
      </c>
      <c r="DI94" s="20">
        <f t="shared" si="230"/>
        <v>0</v>
      </c>
      <c r="DJ94" s="20">
        <f t="shared" si="231"/>
        <v>0</v>
      </c>
      <c r="DK94" s="20">
        <f t="shared" si="358"/>
        <v>2.67</v>
      </c>
      <c r="DL94" s="20">
        <f t="shared" si="359"/>
        <v>0</v>
      </c>
      <c r="DM94" s="20">
        <f t="shared" si="360"/>
        <v>3.0000000000000249E-2</v>
      </c>
      <c r="DN94" s="20">
        <f t="shared" si="361"/>
        <v>0</v>
      </c>
      <c r="DO94" s="18">
        <v>2.54</v>
      </c>
      <c r="DP94" s="18">
        <v>0</v>
      </c>
      <c r="DQ94" s="18">
        <v>1</v>
      </c>
      <c r="DR94" s="18">
        <v>1</v>
      </c>
      <c r="DS94" s="25">
        <f t="shared" si="362"/>
        <v>2.54</v>
      </c>
      <c r="DT94" s="25">
        <f t="shared" si="363"/>
        <v>0</v>
      </c>
      <c r="DU94" s="25">
        <f t="shared" si="364"/>
        <v>6.86</v>
      </c>
      <c r="DV94" s="25">
        <f t="shared" si="365"/>
        <v>0</v>
      </c>
      <c r="DW94" s="25">
        <f t="shared" si="366"/>
        <v>6.86</v>
      </c>
      <c r="DX94" s="25">
        <f t="shared" si="367"/>
        <v>13.99</v>
      </c>
      <c r="DY94" s="25">
        <f t="shared" si="368"/>
        <v>0</v>
      </c>
      <c r="DZ94" s="25">
        <f t="shared" si="369"/>
        <v>13.99</v>
      </c>
      <c r="EA94" s="25">
        <f t="shared" si="370"/>
        <v>8.81</v>
      </c>
      <c r="EB94" s="25">
        <f t="shared" si="371"/>
        <v>0</v>
      </c>
      <c r="EC94" s="25">
        <f t="shared" si="372"/>
        <v>8.81</v>
      </c>
      <c r="ED94" s="25">
        <f t="shared" si="373"/>
        <v>5.18</v>
      </c>
      <c r="EE94" s="25">
        <f t="shared" si="373"/>
        <v>0</v>
      </c>
      <c r="EF94" s="25">
        <f t="shared" si="374"/>
        <v>5.18</v>
      </c>
      <c r="EG94" s="25">
        <f t="shared" si="375"/>
        <v>8.81</v>
      </c>
      <c r="EH94" s="25">
        <f t="shared" si="375"/>
        <v>0</v>
      </c>
      <c r="EI94" s="25">
        <f t="shared" si="376"/>
        <v>8.81</v>
      </c>
      <c r="EJ94" s="18">
        <v>1959.49</v>
      </c>
      <c r="EK94" s="18">
        <v>1920.79</v>
      </c>
      <c r="EL94" s="18" t="s">
        <v>877</v>
      </c>
      <c r="EM94" s="18" t="s">
        <v>878</v>
      </c>
      <c r="EN94" s="16" t="s">
        <v>774</v>
      </c>
      <c r="EO94" s="16" t="s">
        <v>132</v>
      </c>
      <c r="EP94" s="16" t="e">
        <f>IF(OR(EN94="Cống tròn",EN94="Cống hộp",EN94="Ống nhựa"),INDEX(#REF!,MATCH(E94,#REF!,0)),IF(OR(EN94="Rãnh xây",EN94="Rãnh bê tông"),INDEX(#REF!,MATCH(E94,#REF!,0)),0))</f>
        <v>#REF!</v>
      </c>
      <c r="EQ94" s="18">
        <v>37.500000000000043</v>
      </c>
      <c r="ER94" s="18">
        <v>1</v>
      </c>
      <c r="ES94" s="25">
        <f t="shared" si="377"/>
        <v>37</v>
      </c>
      <c r="ET94" s="1" t="e">
        <f>_xlfn.IFNA(IF(EN94="Cống tròn",INDEX(#REF!,MATCH(E94,#REF!,0)),IF(EN94="Cống hộp",INDEX(#REF!,MATCH(E94,#REF!,0)),EU94&amp;" ,"&amp;EV94)),0)</f>
        <v>#REF!</v>
      </c>
      <c r="EU94" s="16" t="s">
        <v>769</v>
      </c>
      <c r="EV94" s="16" t="s">
        <v>775</v>
      </c>
      <c r="EW94" s="16" t="e">
        <f>_xlfn.IFNA(INDEX(#REF!,MATCH(E94,#REF!,0)),0)</f>
        <v>#REF!</v>
      </c>
      <c r="EX94" s="16"/>
      <c r="EY94" s="18">
        <v>0</v>
      </c>
      <c r="EZ94" s="18">
        <v>0</v>
      </c>
      <c r="FA94" s="18">
        <v>0</v>
      </c>
      <c r="FB94" s="19">
        <v>0</v>
      </c>
      <c r="FC94" s="19">
        <v>0</v>
      </c>
      <c r="FD94" s="25">
        <f t="shared" si="232"/>
        <v>0</v>
      </c>
      <c r="FE94" s="25">
        <f t="shared" si="378"/>
        <v>0</v>
      </c>
      <c r="FF94" s="18">
        <v>0.1</v>
      </c>
      <c r="FG94" s="18">
        <v>2</v>
      </c>
      <c r="FH94" s="18">
        <v>1</v>
      </c>
      <c r="FI94" s="25">
        <f t="shared" si="379"/>
        <v>1.2</v>
      </c>
      <c r="FJ94" s="18">
        <v>0</v>
      </c>
      <c r="FK94" s="18">
        <v>0</v>
      </c>
      <c r="FL94" s="18">
        <v>0.2</v>
      </c>
      <c r="FM94" s="18">
        <v>1.4</v>
      </c>
      <c r="FN94" s="18">
        <v>0</v>
      </c>
      <c r="FO94" s="25">
        <f t="shared" si="380"/>
        <v>1.4</v>
      </c>
      <c r="FP94" s="18">
        <v>1.4999999999999999E-2</v>
      </c>
      <c r="FQ94" s="18">
        <v>1</v>
      </c>
      <c r="FR94" s="25">
        <f t="shared" si="233"/>
        <v>36</v>
      </c>
      <c r="FS94" s="25">
        <f t="shared" si="234"/>
        <v>0.52500000000000002</v>
      </c>
      <c r="FT94" s="25">
        <f t="shared" si="235"/>
        <v>36.524999999999999</v>
      </c>
      <c r="FU94" s="25">
        <f t="shared" si="236"/>
        <v>-0.97500000000004405</v>
      </c>
      <c r="FV94" s="25" t="str">
        <f t="shared" si="381"/>
        <v>Thêm 01</v>
      </c>
      <c r="FW94" s="25">
        <f t="shared" si="382"/>
        <v>0.04</v>
      </c>
      <c r="FX94" s="16"/>
      <c r="FY94" s="16"/>
      <c r="FZ94" s="16"/>
      <c r="GA94" s="16"/>
      <c r="GB94" s="19">
        <v>0</v>
      </c>
      <c r="GC94" s="19">
        <v>0</v>
      </c>
      <c r="GD94" s="19">
        <v>0</v>
      </c>
      <c r="GE94" s="19">
        <v>0</v>
      </c>
      <c r="GF94" s="19">
        <v>0</v>
      </c>
      <c r="GG94" s="19">
        <v>0</v>
      </c>
      <c r="GH94" s="19">
        <v>0</v>
      </c>
      <c r="GI94" s="19">
        <v>0</v>
      </c>
      <c r="GJ94" s="19">
        <v>0</v>
      </c>
      <c r="GK94" s="19">
        <v>0</v>
      </c>
      <c r="GL94" s="25">
        <f t="shared" si="237"/>
        <v>0</v>
      </c>
      <c r="GM94" s="25">
        <f t="shared" si="383"/>
        <v>0</v>
      </c>
      <c r="GN94" s="19">
        <v>0</v>
      </c>
      <c r="GO94" s="19">
        <v>0</v>
      </c>
      <c r="GP94" s="19">
        <v>0</v>
      </c>
      <c r="GQ94" s="19">
        <v>0</v>
      </c>
      <c r="GR94" s="1" t="e">
        <f>_xlfn.IFNA(INDEX(#REF!,MATCH(E94,#REF!,0)),0)</f>
        <v>#REF!</v>
      </c>
      <c r="GS94" s="16"/>
      <c r="GT94" s="18">
        <v>0</v>
      </c>
      <c r="GU94" s="18">
        <v>0</v>
      </c>
      <c r="GV94" s="18">
        <v>0</v>
      </c>
      <c r="GW94" s="18">
        <v>0</v>
      </c>
      <c r="GX94" s="25">
        <f t="shared" si="238"/>
        <v>0</v>
      </c>
      <c r="GY94" s="25">
        <f t="shared" si="239"/>
        <v>0</v>
      </c>
      <c r="GZ94" s="25">
        <f t="shared" si="384"/>
        <v>0</v>
      </c>
      <c r="HA94" s="1" t="e" cm="1">
        <f t="array" ref="HA94">INDEX(#REF!,MATCH(EJ94&amp;EK94&amp;HD94&amp;HE94&amp;HF94,#REF!&amp;#REF!&amp;#REF!&amp;#REF!&amp;#REF!,0))</f>
        <v>#REF!</v>
      </c>
      <c r="HB94" s="16"/>
      <c r="HC94" s="25">
        <f t="shared" si="385"/>
        <v>0</v>
      </c>
      <c r="HD94" s="18">
        <v>0</v>
      </c>
      <c r="HE94" s="18">
        <v>0</v>
      </c>
      <c r="HF94" s="18">
        <v>0</v>
      </c>
      <c r="HG94" s="1" t="e" cm="1">
        <f t="array" ref="HG94">INDEX(#REF!,MATCH(EJ94&amp;EK94&amp;HJ94&amp;HK94&amp;HL94,#REF!&amp;#REF!&amp;#REF!&amp;#REF!&amp;#REF!,0))</f>
        <v>#REF!</v>
      </c>
      <c r="HH94" s="16"/>
      <c r="HI94" s="25">
        <f t="shared" si="386"/>
        <v>0</v>
      </c>
      <c r="HJ94" s="25">
        <f t="shared" si="387"/>
        <v>0</v>
      </c>
      <c r="HK94" s="19">
        <v>0</v>
      </c>
      <c r="HL94" s="19">
        <v>0</v>
      </c>
      <c r="HM94" s="18">
        <v>0.01</v>
      </c>
      <c r="HN94" s="18">
        <v>1</v>
      </c>
      <c r="HO94" s="25">
        <f t="shared" si="388"/>
        <v>0</v>
      </c>
      <c r="HP94" s="25">
        <f t="shared" si="389"/>
        <v>0</v>
      </c>
      <c r="HQ94" s="25">
        <f t="shared" si="390"/>
        <v>0</v>
      </c>
      <c r="HR94" s="25">
        <f t="shared" si="391"/>
        <v>0</v>
      </c>
      <c r="HS94" s="25">
        <f t="shared" si="392"/>
        <v>0</v>
      </c>
      <c r="HT94" s="19">
        <v>0</v>
      </c>
      <c r="HU94" s="19">
        <v>0</v>
      </c>
      <c r="HV94" s="19">
        <v>0</v>
      </c>
      <c r="HW94" s="25">
        <f t="shared" si="393"/>
        <v>0</v>
      </c>
      <c r="HX94" s="19">
        <v>0</v>
      </c>
      <c r="HY94" s="19">
        <v>0</v>
      </c>
      <c r="HZ94" s="18">
        <v>26.6</v>
      </c>
      <c r="IA94" s="20">
        <f>ROUND(IF(EN94="Cống tròn",IF(EN94="Cống tròn",IF(EU94="Không có móng",IQ94-FF94,IF(EU94="Đế",IP94-FN94,IF(OR(EU94="Móng bê tông",EU94="Móng bê tông kết hợp đế"),II94-FJ94,0))),0),IF(EN94="Cống hộp",IF(AND(EN94="Cống hộp",EU94="Không có móng"),IQ94-GF94,IF(AND(EN94="Cống hộp",EU94="Móng bê tông"),IJ94-GB94,0)),IF(OR(EN94="Rãnh xây",EN94="Rãnh bê tông"),IF(OR(EN94="Rãnh xây",EN94="Rãnh bê tông"),IK94-GB94,0),IF(EN94="Ống nhựa",IF(AND(EN94="Ống nhựa",EU94="Không đắp cát"),IQ94-HT94,IF(AND(EN94="Ống nhựa",EU94="Đắp cát"),IH94-HX94,0)),IF(EN94="Rãnh thang",IF(EN94="Rãnh thang",IF(EU94="Móng bê tông",#REF!-#REF!,IQ94),0),0))))),2)</f>
        <v>24.2</v>
      </c>
      <c r="IB94" s="20">
        <f t="shared" si="394"/>
        <v>2.4000000000000021</v>
      </c>
      <c r="IC94" s="20">
        <f t="shared" si="240"/>
        <v>24.2</v>
      </c>
      <c r="ID94" s="20">
        <f t="shared" si="241"/>
        <v>0</v>
      </c>
      <c r="IE94" s="20">
        <f t="shared" si="242"/>
        <v>0</v>
      </c>
      <c r="IF94" s="20">
        <f t="shared" si="243"/>
        <v>0</v>
      </c>
      <c r="IG94" s="20">
        <f>IF(EN94="Rãnh thang",IF(AND(EN94="Rãnh thang",EU94="Móng bê tông"),IQ94-#REF!,0),IF(EN94="Ống nhựa",IF(AND(EN94="Ống nhựa",EU94="Đắp cát"),IQ94-HT94,0),IF(EN94="Cống tròn",IF(EN94="Cống tròn",IF(OR(EU94="Móng bê tông",EU94="Móng bê tông kết hợp đế"),IM94-FL94,0),0),IF(EN94="Cống hộp",IF(AND(EN94="Cống hộp",EU94="Móng bê tông"),IN94-GD94,0),IF(OR(EN94="Rãnh xây",EN94="Rãnh bê tông"),IF(AND(EN94="Rãnh xây",EU94="Móng bê tông"),IO94-GD94,IF(AND(EN94="Rãnh bê tông",EU94="Móng bê tông"),IO94-GD94,0)),0)))))</f>
        <v>24.2</v>
      </c>
      <c r="IH94" s="20">
        <f t="shared" si="244"/>
        <v>0</v>
      </c>
      <c r="II94" s="20">
        <f t="shared" si="245"/>
        <v>24.2</v>
      </c>
      <c r="IJ94" s="20">
        <f t="shared" si="246"/>
        <v>0</v>
      </c>
      <c r="IK94" s="20">
        <f t="shared" si="247"/>
        <v>0</v>
      </c>
      <c r="IL94" s="20">
        <f t="shared" si="248"/>
        <v>24.4</v>
      </c>
      <c r="IM94" s="20">
        <f t="shared" si="249"/>
        <v>24.4</v>
      </c>
      <c r="IN94" s="20">
        <f t="shared" si="250"/>
        <v>0</v>
      </c>
      <c r="IO94" s="20">
        <f t="shared" si="251"/>
        <v>0</v>
      </c>
      <c r="IP94" s="20">
        <f t="shared" si="252"/>
        <v>0</v>
      </c>
      <c r="IQ94" s="18">
        <v>24.5</v>
      </c>
      <c r="IR94" s="25">
        <f t="shared" si="395"/>
        <v>0</v>
      </c>
      <c r="IS94" s="25">
        <f t="shared" si="253"/>
        <v>0</v>
      </c>
      <c r="IT94" s="25">
        <f t="shared" si="254"/>
        <v>0</v>
      </c>
      <c r="IU94" s="25">
        <f>ROUND(IF(EN94="Cống tròn",IF(EN94="Cống tròn",IV94+FF94,0),IF(EN94="Cống hộp",IF(EN94="Cống hộp",IV94+GP94,0),IF(OR(EN94="Rãnh xây",EN94="Rãnh bê tông"),IF(OR(EN94="Rãnh xây",EN94="Rãnh bê tông"),IV94+GP94,0),IF(EN94="ống nhựa",IF(EN94="Ống nhựa",IV94+HT94,0),IF(EN94="Rãnh thang",IF(EN94="Rãnh thang",IQ94+#REF!,0),0))))),2)</f>
        <v>25.54</v>
      </c>
      <c r="IV94" s="18">
        <v>25.44</v>
      </c>
      <c r="IW94" s="25">
        <f t="shared" si="255"/>
        <v>25.54</v>
      </c>
      <c r="IX94" s="25">
        <f t="shared" si="256"/>
        <v>0</v>
      </c>
      <c r="IY94" s="25">
        <f t="shared" si="257"/>
        <v>0</v>
      </c>
      <c r="IZ94" s="25">
        <f t="shared" si="258"/>
        <v>0</v>
      </c>
      <c r="JA94" s="25">
        <f t="shared" si="259"/>
        <v>0</v>
      </c>
      <c r="JB94" s="18">
        <v>26.54</v>
      </c>
      <c r="JC94" s="20">
        <f>ROUND(IF(EN94="Cống tròn",IF(EN94="Cống tròn",IF(EU94="Không có móng",JS94-FF94,IF(EU94="Đế",JR94-FN94,IF(OR(EU94="Móng bê tông",EU94="Móng bê tông kết hợp đế"),JK94-FJ94,0))),0),IF(EN94="Cống hộp",IF(AND(EN94="Cống hộp",EU94="Không có móng"),JS94-GF94,IF(AND(EN94="Cống hộp",EU94="Móng bê tông"),JL94-GB94,0)),IF(OR(EN94="Rãnh xây",EN94="Rãnh bê tông"),IF(OR(EN94="Rãnh xây",EN94="Rãnh bê tông"),JM94-GB94,0),IF(EN94="Ống nhựa",IF(AND(EN94="Ống nhựa",EU94="Không đắp cát"),JS94-HT94,IF(AND(EN94="Ống nhựa",EU94="Đắp cát"),JJ94-HX94,0)),IF(EN94="Rãnh thang",IF(EN94="Rãnh thang",IF(EU94="Móng bê tông",#REF!-#REF!,JS94),0),0))))),2)</f>
        <v>24.14</v>
      </c>
      <c r="JD94" s="20">
        <f t="shared" si="396"/>
        <v>2.3999999999999986</v>
      </c>
      <c r="JE94" s="20">
        <f t="shared" si="260"/>
        <v>24.14</v>
      </c>
      <c r="JF94" s="20">
        <f t="shared" si="261"/>
        <v>0</v>
      </c>
      <c r="JG94" s="20">
        <f t="shared" si="262"/>
        <v>0</v>
      </c>
      <c r="JH94" s="20">
        <f t="shared" si="263"/>
        <v>0</v>
      </c>
      <c r="JI94" s="20">
        <f>IF(EN94="Rãnh thang",IF(AND(EN94="Rãnh thang",EU94="Móng bê tông"),JS94-#REF!,0),IF(EN94="Ống nhựa",IF(AND(EN94="Ống nhựa",EU94="Đắp cát"),JS94-HT94,0),IF(EN94="Cống tròn",IF(EN94="Cống tròn",IF(OR(EU94="Móng bê tông",EU94="Móng bê tông kết hợp đế"),JO94-FL94,0),0),IF(EN94="Cống hộp",IF(AND(EN94="Cống hộp",EU94="Móng bê tông"),JP94-GD94,0),IF(OR(EN94="Rãnh xây",EN94="Rãnh bê tông"),IF(AND(EN94="Rãnh xây",EU94="Móng bê tông"),JQ94-GD94,IF(AND(EN94="Rãnh bê tông",EU94="Móng bê tông"),JQ94-GD94,0)),0)))))</f>
        <v>24.14</v>
      </c>
      <c r="JJ94" s="20">
        <f t="shared" si="264"/>
        <v>0</v>
      </c>
      <c r="JK94" s="20">
        <f t="shared" si="265"/>
        <v>24.14</v>
      </c>
      <c r="JL94" s="20">
        <f t="shared" si="266"/>
        <v>0</v>
      </c>
      <c r="JM94" s="20">
        <f t="shared" si="267"/>
        <v>0</v>
      </c>
      <c r="JN94" s="20">
        <f t="shared" si="268"/>
        <v>24.34</v>
      </c>
      <c r="JO94" s="20">
        <f t="shared" si="269"/>
        <v>24.34</v>
      </c>
      <c r="JP94" s="20">
        <f t="shared" si="270"/>
        <v>0</v>
      </c>
      <c r="JQ94" s="20">
        <f t="shared" si="271"/>
        <v>0</v>
      </c>
      <c r="JR94" s="20">
        <f t="shared" si="272"/>
        <v>0</v>
      </c>
      <c r="JS94" s="26">
        <v>24.44</v>
      </c>
      <c r="JT94" s="25">
        <f t="shared" si="397"/>
        <v>0</v>
      </c>
      <c r="JU94" s="25">
        <f t="shared" si="273"/>
        <v>0</v>
      </c>
      <c r="JV94" s="25">
        <f t="shared" si="274"/>
        <v>0</v>
      </c>
      <c r="JW94" s="25">
        <f>ROUND(IF(EN94="Cống tròn",IF(EN94="Cống tròn",JX94+FF94,0),IF(EN94="Cống hộp",IF(EN94="Cống hộp",JX94+GP94,0),IF(OR(EN94="Rãnh xây",EN94="Rãnh bê tông"),IF(OR(EN94="Rãnh xây",EN94="Rãnh bê tông"),JX94+GP94,0),IF(EN94="ống nhựa",IF(EN94="Ống nhựa",JX94+HT94,0),IF(EN94="Rãnh thang",IF(EN94="Rãnh thang",JS94+#REF!,0),0))))),2)</f>
        <v>25.54</v>
      </c>
      <c r="JX94" s="27">
        <v>25.44</v>
      </c>
      <c r="JY94" s="25">
        <f t="shared" si="275"/>
        <v>25.54</v>
      </c>
      <c r="JZ94" s="25">
        <f t="shared" si="276"/>
        <v>0</v>
      </c>
      <c r="KA94" s="25">
        <f t="shared" si="277"/>
        <v>0</v>
      </c>
      <c r="KB94" s="25">
        <f t="shared" si="278"/>
        <v>0</v>
      </c>
      <c r="KC94" s="25">
        <f t="shared" si="279"/>
        <v>0</v>
      </c>
      <c r="KD94" s="28" t="s">
        <v>98</v>
      </c>
      <c r="KE94" s="27">
        <v>0</v>
      </c>
      <c r="KF94" s="25">
        <f t="shared" si="280"/>
        <v>2.4000000000000021</v>
      </c>
      <c r="KG94" s="25">
        <f t="shared" si="398"/>
        <v>2.4000000000000021</v>
      </c>
      <c r="KH94" s="27">
        <v>0</v>
      </c>
      <c r="KI94" s="25">
        <f t="shared" si="281"/>
        <v>2.3999999999999986</v>
      </c>
      <c r="KJ94" s="25">
        <f t="shared" si="399"/>
        <v>2.3999999999999986</v>
      </c>
      <c r="KK94" s="25">
        <f t="shared" si="282"/>
        <v>0</v>
      </c>
      <c r="KL94" s="25">
        <f t="shared" si="283"/>
        <v>0</v>
      </c>
      <c r="KM94" s="25">
        <f t="shared" si="400"/>
        <v>0</v>
      </c>
      <c r="KN94" s="25">
        <f t="shared" si="284"/>
        <v>0</v>
      </c>
      <c r="KO94" s="25">
        <f t="shared" si="285"/>
        <v>0</v>
      </c>
      <c r="KP94" s="25">
        <f t="shared" si="401"/>
        <v>0</v>
      </c>
      <c r="KQ94" s="25">
        <f t="shared" si="286"/>
        <v>0.2</v>
      </c>
      <c r="KR94" s="25">
        <f t="shared" si="287"/>
        <v>0.2</v>
      </c>
      <c r="KS94" s="25">
        <f t="shared" si="402"/>
        <v>0.2</v>
      </c>
      <c r="KT94" s="25">
        <f t="shared" si="288"/>
        <v>0</v>
      </c>
      <c r="KU94" s="25">
        <f t="shared" si="289"/>
        <v>0</v>
      </c>
      <c r="KV94" s="25">
        <f t="shared" si="403"/>
        <v>0</v>
      </c>
      <c r="KW94" s="25">
        <f t="shared" si="290"/>
        <v>0</v>
      </c>
      <c r="KX94" s="25">
        <f t="shared" si="291"/>
        <v>0</v>
      </c>
      <c r="KY94" s="25">
        <f t="shared" si="404"/>
        <v>0</v>
      </c>
      <c r="KZ94" s="25">
        <f t="shared" si="292"/>
        <v>0</v>
      </c>
      <c r="LA94" s="25">
        <f t="shared" si="293"/>
        <v>0</v>
      </c>
      <c r="LB94" s="25">
        <f t="shared" si="405"/>
        <v>0</v>
      </c>
      <c r="LC94" s="25">
        <f t="shared" si="294"/>
        <v>1.4</v>
      </c>
      <c r="LD94" s="25">
        <f t="shared" si="295"/>
        <v>1.4</v>
      </c>
      <c r="LE94" s="25">
        <f t="shared" si="406"/>
        <v>1.4</v>
      </c>
      <c r="LF94" s="25">
        <f t="shared" si="296"/>
        <v>0</v>
      </c>
      <c r="LG94" s="25">
        <f t="shared" si="297"/>
        <v>0</v>
      </c>
      <c r="LH94" s="25">
        <f t="shared" si="407"/>
        <v>0</v>
      </c>
      <c r="LI94" s="25">
        <f t="shared" si="298"/>
        <v>0</v>
      </c>
      <c r="LJ94" s="25">
        <f t="shared" si="299"/>
        <v>0</v>
      </c>
      <c r="LK94" s="25">
        <f t="shared" si="408"/>
        <v>0</v>
      </c>
      <c r="LL94" s="25">
        <f t="shared" si="300"/>
        <v>0</v>
      </c>
      <c r="LM94" s="25">
        <f t="shared" si="301"/>
        <v>0</v>
      </c>
      <c r="LN94" s="25">
        <f t="shared" si="409"/>
        <v>0</v>
      </c>
      <c r="LO94" s="25">
        <f t="shared" si="302"/>
        <v>0</v>
      </c>
      <c r="LP94" s="25">
        <f t="shared" si="303"/>
        <v>0</v>
      </c>
      <c r="LQ94" s="25">
        <f t="shared" si="410"/>
        <v>0</v>
      </c>
      <c r="LR94" s="25">
        <f t="shared" si="304"/>
        <v>0</v>
      </c>
      <c r="LS94" s="25">
        <f t="shared" si="305"/>
        <v>0</v>
      </c>
      <c r="LT94" s="25">
        <f t="shared" si="411"/>
        <v>0</v>
      </c>
      <c r="LU94" s="25">
        <f t="shared" si="306"/>
        <v>0</v>
      </c>
      <c r="LV94" s="25">
        <f t="shared" si="307"/>
        <v>0</v>
      </c>
      <c r="LW94" s="25">
        <f t="shared" si="412"/>
        <v>0</v>
      </c>
      <c r="LX94" s="25">
        <f t="shared" si="308"/>
        <v>0</v>
      </c>
      <c r="LY94" s="25">
        <f t="shared" si="309"/>
        <v>0</v>
      </c>
      <c r="LZ94" s="25">
        <f t="shared" si="413"/>
        <v>0</v>
      </c>
      <c r="MA94" s="25">
        <f t="shared" si="310"/>
        <v>0</v>
      </c>
      <c r="MB94" s="25">
        <f t="shared" si="311"/>
        <v>0</v>
      </c>
      <c r="MC94" s="25">
        <f t="shared" si="414"/>
        <v>0</v>
      </c>
      <c r="MD94" s="25">
        <f t="shared" si="312"/>
        <v>0</v>
      </c>
      <c r="ME94" s="25">
        <f t="shared" si="313"/>
        <v>0</v>
      </c>
      <c r="MF94" s="25">
        <f t="shared" si="415"/>
        <v>0</v>
      </c>
      <c r="MG94" s="25">
        <f t="shared" si="314"/>
        <v>0</v>
      </c>
      <c r="MH94" s="25">
        <f t="shared" si="315"/>
        <v>0</v>
      </c>
      <c r="MI94" s="25">
        <f t="shared" si="416"/>
        <v>0</v>
      </c>
      <c r="MJ94" s="25">
        <f t="shared" si="316"/>
        <v>0</v>
      </c>
      <c r="MK94" s="25">
        <f t="shared" si="317"/>
        <v>0</v>
      </c>
      <c r="ML94" s="25">
        <f t="shared" si="417"/>
        <v>0</v>
      </c>
      <c r="MM94" s="25">
        <f t="shared" si="318"/>
        <v>0</v>
      </c>
      <c r="MN94" s="25">
        <f t="shared" si="319"/>
        <v>0</v>
      </c>
      <c r="MO94" s="25">
        <f t="shared" si="418"/>
        <v>0</v>
      </c>
      <c r="MP94" s="25">
        <f t="shared" si="320"/>
        <v>0</v>
      </c>
      <c r="MQ94" s="25">
        <f t="shared" si="321"/>
        <v>0</v>
      </c>
      <c r="MR94" s="25">
        <f t="shared" si="419"/>
        <v>0</v>
      </c>
      <c r="MS94" s="29">
        <v>1.4</v>
      </c>
      <c r="MT94" s="29">
        <v>0</v>
      </c>
      <c r="MU94" s="29">
        <v>1</v>
      </c>
      <c r="MV94" s="29">
        <v>1</v>
      </c>
      <c r="MW94" s="25">
        <f t="shared" si="322"/>
        <v>1.4</v>
      </c>
      <c r="MX94" s="25">
        <f t="shared" si="323"/>
        <v>3.36</v>
      </c>
      <c r="MY94" s="25">
        <f t="shared" si="324"/>
        <v>0</v>
      </c>
      <c r="MZ94" s="25">
        <f t="shared" si="325"/>
        <v>0</v>
      </c>
      <c r="NA94" s="25">
        <f t="shared" si="326"/>
        <v>1.4</v>
      </c>
      <c r="NB94" s="25">
        <f t="shared" si="327"/>
        <v>3.36</v>
      </c>
      <c r="NC94" s="25">
        <f t="shared" si="328"/>
        <v>0</v>
      </c>
      <c r="ND94" s="25">
        <f t="shared" si="329"/>
        <v>0</v>
      </c>
      <c r="NE94" s="25">
        <f t="shared" si="420"/>
        <v>1.4</v>
      </c>
      <c r="NF94" s="25">
        <f t="shared" si="420"/>
        <v>3.36</v>
      </c>
      <c r="NG94" s="25">
        <f t="shared" si="420"/>
        <v>0</v>
      </c>
      <c r="NH94" s="25">
        <f t="shared" si="420"/>
        <v>0</v>
      </c>
      <c r="NI94" s="25">
        <f t="shared" si="330"/>
        <v>126</v>
      </c>
      <c r="NJ94" s="25">
        <f t="shared" si="331"/>
        <v>0</v>
      </c>
      <c r="NK94" s="25">
        <f t="shared" si="332"/>
        <v>126</v>
      </c>
      <c r="NL94" s="25">
        <f t="shared" si="333"/>
        <v>68.2</v>
      </c>
      <c r="NM94" s="25">
        <f t="shared" si="334"/>
        <v>0</v>
      </c>
      <c r="NN94" s="25">
        <f t="shared" si="421"/>
        <v>68.2</v>
      </c>
      <c r="NO94" s="25">
        <f t="shared" si="335"/>
        <v>0</v>
      </c>
      <c r="NP94" s="25">
        <f t="shared" si="336"/>
        <v>0</v>
      </c>
      <c r="NQ94" s="25">
        <f t="shared" si="422"/>
        <v>0</v>
      </c>
      <c r="NR94" s="25">
        <f t="shared" si="337"/>
        <v>0</v>
      </c>
      <c r="NS94" s="25">
        <f t="shared" si="338"/>
        <v>0</v>
      </c>
      <c r="NT94" s="25">
        <f t="shared" si="423"/>
        <v>0</v>
      </c>
      <c r="NU94" s="25">
        <f t="shared" si="339"/>
        <v>0</v>
      </c>
      <c r="NV94" s="25">
        <f t="shared" si="340"/>
        <v>0</v>
      </c>
      <c r="NW94" s="25">
        <f t="shared" si="424"/>
        <v>0</v>
      </c>
      <c r="NX94" s="25">
        <f t="shared" si="425"/>
        <v>68.2</v>
      </c>
      <c r="NY94" s="25">
        <f t="shared" si="425"/>
        <v>0</v>
      </c>
      <c r="NZ94" s="25">
        <f t="shared" si="426"/>
        <v>68.2</v>
      </c>
      <c r="OA94" s="25">
        <f t="shared" si="427"/>
        <v>57.8</v>
      </c>
      <c r="OB94" s="25">
        <f t="shared" si="427"/>
        <v>0</v>
      </c>
      <c r="OC94" s="25">
        <f t="shared" si="428"/>
        <v>57.8</v>
      </c>
      <c r="OD94" s="25">
        <f t="shared" si="429"/>
        <v>68.2</v>
      </c>
      <c r="OE94" s="25">
        <f t="shared" si="429"/>
        <v>0</v>
      </c>
      <c r="OF94" s="25">
        <f t="shared" si="429"/>
        <v>68.2</v>
      </c>
      <c r="OG94" s="25">
        <f t="shared" si="341"/>
        <v>0</v>
      </c>
      <c r="OH94" s="25">
        <f t="shared" si="342"/>
        <v>0</v>
      </c>
      <c r="OI94" s="25">
        <f t="shared" si="343"/>
        <v>0</v>
      </c>
      <c r="OJ94" s="25">
        <f t="shared" si="344"/>
        <v>0</v>
      </c>
      <c r="OK94" s="25">
        <f t="shared" si="345"/>
        <v>0</v>
      </c>
      <c r="OL94" s="25">
        <f t="shared" si="346"/>
        <v>0</v>
      </c>
      <c r="OM94" s="25">
        <f t="shared" si="430"/>
        <v>0</v>
      </c>
      <c r="ON94" s="25">
        <f t="shared" si="430"/>
        <v>0</v>
      </c>
      <c r="OO94" s="25">
        <f t="shared" si="430"/>
        <v>0</v>
      </c>
      <c r="OP94" s="25">
        <f t="shared" si="347"/>
        <v>0</v>
      </c>
      <c r="OQ94" s="25">
        <f t="shared" si="348"/>
        <v>0</v>
      </c>
      <c r="OR94" s="25">
        <f t="shared" si="431"/>
        <v>0</v>
      </c>
      <c r="OS94" s="19">
        <v>537087.87</v>
      </c>
      <c r="OT94" s="19">
        <v>2370663.34</v>
      </c>
    </row>
    <row r="95" spans="1:410" ht="33" customHeight="1" x14ac:dyDescent="0.25">
      <c r="A95" s="18"/>
      <c r="B95" s="18" t="s">
        <v>850</v>
      </c>
      <c r="C95" s="18">
        <v>1920.79</v>
      </c>
      <c r="D95" s="16" t="e">
        <f>_xlfn.IFNA(INDEX(#REF!,MATCH(E95,#REF!,0)),0)</f>
        <v>#REF!</v>
      </c>
      <c r="E95" s="18" t="s">
        <v>878</v>
      </c>
      <c r="F95" s="16" t="s">
        <v>765</v>
      </c>
      <c r="G95" s="16" t="s">
        <v>766</v>
      </c>
      <c r="H95" s="16" t="s">
        <v>767</v>
      </c>
      <c r="I95" s="16" t="s">
        <v>768</v>
      </c>
      <c r="J95" s="16" t="s">
        <v>769</v>
      </c>
      <c r="K95" s="16" t="s">
        <v>770</v>
      </c>
      <c r="L95" s="16" t="s">
        <v>771</v>
      </c>
      <c r="M95" s="18">
        <v>1.64</v>
      </c>
      <c r="N95" s="18">
        <v>1.94</v>
      </c>
      <c r="O95" s="18">
        <v>2.04</v>
      </c>
      <c r="P95" s="18">
        <v>2.34</v>
      </c>
      <c r="Q95" s="18">
        <v>0.1</v>
      </c>
      <c r="R95" s="18">
        <v>1.8399999999999999</v>
      </c>
      <c r="S95" s="18">
        <v>2.14</v>
      </c>
      <c r="T95" s="18">
        <v>0.2</v>
      </c>
      <c r="U95" s="18">
        <v>0</v>
      </c>
      <c r="V95" s="18">
        <v>0</v>
      </c>
      <c r="W95" s="18">
        <v>0</v>
      </c>
      <c r="X95" s="18">
        <v>1.64</v>
      </c>
      <c r="Y95" s="18">
        <v>1.9</v>
      </c>
      <c r="Z95" s="20">
        <f t="shared" si="349"/>
        <v>2.1</v>
      </c>
      <c r="AA95" s="18">
        <v>0.22</v>
      </c>
      <c r="AB95" s="18">
        <v>0</v>
      </c>
      <c r="AC95" s="18">
        <v>0</v>
      </c>
      <c r="AD95" s="18">
        <v>0</v>
      </c>
      <c r="AE95" s="18">
        <v>0</v>
      </c>
      <c r="AF95" s="18">
        <v>0</v>
      </c>
      <c r="AG95" s="18">
        <v>1.2</v>
      </c>
      <c r="AH95" s="18">
        <v>1.5</v>
      </c>
      <c r="AI95" s="20">
        <f t="shared" si="350"/>
        <v>2.25</v>
      </c>
      <c r="AJ95" s="18">
        <v>0</v>
      </c>
      <c r="AK95" s="18">
        <v>0</v>
      </c>
      <c r="AL95" s="20">
        <f t="shared" si="351"/>
        <v>0</v>
      </c>
      <c r="AM95" s="18">
        <v>1.64</v>
      </c>
      <c r="AN95" s="18">
        <v>1.5</v>
      </c>
      <c r="AO95" s="18">
        <v>0.15</v>
      </c>
      <c r="AP95" s="18">
        <v>0.22</v>
      </c>
      <c r="AQ95" s="18">
        <v>1.64</v>
      </c>
      <c r="AR95" s="18">
        <v>1.72</v>
      </c>
      <c r="AS95" s="18">
        <v>0.12</v>
      </c>
      <c r="AT95" s="18">
        <v>0.11</v>
      </c>
      <c r="AU95" s="18">
        <v>0</v>
      </c>
      <c r="AV95" s="18">
        <v>1</v>
      </c>
      <c r="AW95" s="18">
        <v>0</v>
      </c>
      <c r="AX95" s="18">
        <v>0</v>
      </c>
      <c r="AY95" s="18">
        <v>0</v>
      </c>
      <c r="AZ95" s="18">
        <v>0</v>
      </c>
      <c r="BA95" s="18">
        <v>0</v>
      </c>
      <c r="BB95" s="18">
        <v>0</v>
      </c>
      <c r="BC95" s="18">
        <v>0</v>
      </c>
      <c r="BD95" s="18">
        <v>0</v>
      </c>
      <c r="BE95" s="18">
        <v>2</v>
      </c>
      <c r="BF95" s="18">
        <v>0</v>
      </c>
      <c r="BG95" s="18">
        <v>0</v>
      </c>
      <c r="BH95" s="18">
        <v>0</v>
      </c>
      <c r="BI95" s="18">
        <v>0</v>
      </c>
      <c r="BJ95" s="18">
        <v>0</v>
      </c>
      <c r="BK95" s="18">
        <v>0</v>
      </c>
      <c r="BL95" s="18">
        <v>0</v>
      </c>
      <c r="BM95" s="18">
        <v>0</v>
      </c>
      <c r="BN95" s="18">
        <v>0</v>
      </c>
      <c r="BO95" s="18">
        <v>0</v>
      </c>
      <c r="BP95" s="18">
        <v>0</v>
      </c>
      <c r="BQ95" s="18">
        <v>0</v>
      </c>
      <c r="BR95" s="18">
        <v>0</v>
      </c>
      <c r="BS95" s="18">
        <v>0</v>
      </c>
      <c r="BT95" s="18">
        <v>0</v>
      </c>
      <c r="BU95" s="18">
        <v>0</v>
      </c>
      <c r="BV95" s="18">
        <v>0</v>
      </c>
      <c r="BW95" s="18">
        <v>0</v>
      </c>
      <c r="BX95" s="18">
        <v>0</v>
      </c>
      <c r="BY95" s="18">
        <v>0</v>
      </c>
      <c r="BZ95" s="18">
        <v>0</v>
      </c>
      <c r="CA95" s="16" t="e">
        <f>_xlfn.IFNA(IF(RIGHT(D95,2)="=G",0,INDEX(#REF!,MATCH(E95,#REF!,0))),0)</f>
        <v>#REF!</v>
      </c>
      <c r="CB95" s="16" t="s">
        <v>776</v>
      </c>
      <c r="CC95" s="18">
        <v>0</v>
      </c>
      <c r="CD95" s="18">
        <v>0</v>
      </c>
      <c r="CE95" s="18">
        <v>1.4</v>
      </c>
      <c r="CF95" s="18">
        <v>0.85</v>
      </c>
      <c r="CG95" s="18">
        <v>0.12</v>
      </c>
      <c r="CH95" s="18">
        <v>2</v>
      </c>
      <c r="CI95" s="16" t="s">
        <v>98</v>
      </c>
      <c r="CJ95" s="18">
        <v>0</v>
      </c>
      <c r="CK95" s="20">
        <f t="shared" si="217"/>
        <v>2.7</v>
      </c>
      <c r="CL95" s="20">
        <f t="shared" si="352"/>
        <v>2.7</v>
      </c>
      <c r="CM95" s="18">
        <v>28.07</v>
      </c>
      <c r="CN95" s="18">
        <v>26.54</v>
      </c>
      <c r="CO95" s="18">
        <v>25.701000000000001</v>
      </c>
      <c r="CP95" s="22">
        <f t="shared" si="218"/>
        <v>26.54</v>
      </c>
      <c r="CQ95" s="22">
        <f t="shared" si="219"/>
        <v>23.84</v>
      </c>
      <c r="CR95" s="22">
        <f t="shared" si="353"/>
        <v>2.7</v>
      </c>
      <c r="CS95" s="22">
        <f t="shared" si="220"/>
        <v>23.94</v>
      </c>
      <c r="CT95" s="22">
        <f t="shared" si="221"/>
        <v>24.14</v>
      </c>
      <c r="CU95" s="18">
        <v>24.14</v>
      </c>
      <c r="CV95" s="22">
        <f t="shared" si="354"/>
        <v>2.1</v>
      </c>
      <c r="CW95" s="22">
        <f t="shared" si="222"/>
        <v>0</v>
      </c>
      <c r="CX95" s="22">
        <f t="shared" si="223"/>
        <v>0</v>
      </c>
      <c r="CY95" s="22">
        <f t="shared" si="224"/>
        <v>26.27</v>
      </c>
      <c r="CZ95" s="22">
        <f t="shared" si="225"/>
        <v>26.42</v>
      </c>
      <c r="DA95" s="18">
        <v>26.54</v>
      </c>
      <c r="DB95" s="20">
        <f t="shared" si="355"/>
        <v>2.7</v>
      </c>
      <c r="DC95" s="20">
        <f t="shared" si="356"/>
        <v>0</v>
      </c>
      <c r="DD95" s="20">
        <f t="shared" si="357"/>
        <v>2.7</v>
      </c>
      <c r="DE95" s="20">
        <f t="shared" si="226"/>
        <v>0.1</v>
      </c>
      <c r="DF95" s="20">
        <f t="shared" si="227"/>
        <v>0.2</v>
      </c>
      <c r="DG95" s="20">
        <f t="shared" si="228"/>
        <v>2.37</v>
      </c>
      <c r="DH95" s="20">
        <f t="shared" si="229"/>
        <v>0</v>
      </c>
      <c r="DI95" s="20">
        <f t="shared" si="230"/>
        <v>0</v>
      </c>
      <c r="DJ95" s="20">
        <f t="shared" si="231"/>
        <v>0</v>
      </c>
      <c r="DK95" s="20">
        <f t="shared" si="358"/>
        <v>2.67</v>
      </c>
      <c r="DL95" s="20">
        <f t="shared" si="359"/>
        <v>0</v>
      </c>
      <c r="DM95" s="20">
        <f t="shared" si="360"/>
        <v>3.0000000000000249E-2</v>
      </c>
      <c r="DN95" s="20">
        <f t="shared" si="361"/>
        <v>0</v>
      </c>
      <c r="DO95" s="18">
        <v>2.54</v>
      </c>
      <c r="DP95" s="18">
        <v>0</v>
      </c>
      <c r="DQ95" s="18">
        <v>1</v>
      </c>
      <c r="DR95" s="18">
        <v>1</v>
      </c>
      <c r="DS95" s="25">
        <f t="shared" si="362"/>
        <v>2.54</v>
      </c>
      <c r="DT95" s="25">
        <f t="shared" si="363"/>
        <v>0</v>
      </c>
      <c r="DU95" s="25">
        <f t="shared" si="364"/>
        <v>6.86</v>
      </c>
      <c r="DV95" s="25">
        <f t="shared" si="365"/>
        <v>0</v>
      </c>
      <c r="DW95" s="25">
        <f t="shared" si="366"/>
        <v>6.86</v>
      </c>
      <c r="DX95" s="25">
        <f t="shared" si="367"/>
        <v>13.99</v>
      </c>
      <c r="DY95" s="25">
        <f t="shared" si="368"/>
        <v>0</v>
      </c>
      <c r="DZ95" s="25">
        <f t="shared" si="369"/>
        <v>13.99</v>
      </c>
      <c r="EA95" s="25">
        <f t="shared" si="370"/>
        <v>8.81</v>
      </c>
      <c r="EB95" s="25">
        <f t="shared" si="371"/>
        <v>0</v>
      </c>
      <c r="EC95" s="25">
        <f t="shared" si="372"/>
        <v>8.81</v>
      </c>
      <c r="ED95" s="25">
        <f t="shared" si="373"/>
        <v>5.18</v>
      </c>
      <c r="EE95" s="25">
        <f t="shared" si="373"/>
        <v>0</v>
      </c>
      <c r="EF95" s="25">
        <f t="shared" si="374"/>
        <v>5.18</v>
      </c>
      <c r="EG95" s="25">
        <f t="shared" si="375"/>
        <v>8.81</v>
      </c>
      <c r="EH95" s="25">
        <f t="shared" si="375"/>
        <v>0</v>
      </c>
      <c r="EI95" s="25">
        <f t="shared" si="376"/>
        <v>8.81</v>
      </c>
      <c r="EJ95" s="18">
        <v>1920.79</v>
      </c>
      <c r="EK95" s="18">
        <v>1882.09</v>
      </c>
      <c r="EL95" s="18" t="s">
        <v>878</v>
      </c>
      <c r="EM95" s="18" t="s">
        <v>879</v>
      </c>
      <c r="EN95" s="16" t="s">
        <v>774</v>
      </c>
      <c r="EO95" s="16" t="s">
        <v>132</v>
      </c>
      <c r="EP95" s="16" t="e">
        <f>IF(OR(EN95="Cống tròn",EN95="Cống hộp",EN95="Ống nhựa"),INDEX(#REF!,MATCH(E95,#REF!,0)),IF(OR(EN95="Rãnh xây",EN95="Rãnh bê tông"),INDEX(#REF!,MATCH(E95,#REF!,0)),0))</f>
        <v>#REF!</v>
      </c>
      <c r="EQ95" s="18">
        <v>37.500000000000043</v>
      </c>
      <c r="ER95" s="18">
        <v>1</v>
      </c>
      <c r="ES95" s="25">
        <f t="shared" si="377"/>
        <v>37</v>
      </c>
      <c r="ET95" s="1" t="e">
        <f>_xlfn.IFNA(IF(EN95="Cống tròn",INDEX(#REF!,MATCH(E95,#REF!,0)),IF(EN95="Cống hộp",INDEX(#REF!,MATCH(E95,#REF!,0)),EU95&amp;" ,"&amp;EV95)),0)</f>
        <v>#REF!</v>
      </c>
      <c r="EU95" s="16" t="s">
        <v>769</v>
      </c>
      <c r="EV95" s="16" t="s">
        <v>775</v>
      </c>
      <c r="EW95" s="16" t="e">
        <f>_xlfn.IFNA(INDEX(#REF!,MATCH(E95,#REF!,0)),0)</f>
        <v>#REF!</v>
      </c>
      <c r="EX95" s="16"/>
      <c r="EY95" s="18">
        <v>0</v>
      </c>
      <c r="EZ95" s="18">
        <v>0</v>
      </c>
      <c r="FA95" s="18">
        <v>0</v>
      </c>
      <c r="FB95" s="19">
        <v>0</v>
      </c>
      <c r="FC95" s="19">
        <v>0</v>
      </c>
      <c r="FD95" s="25">
        <f t="shared" si="232"/>
        <v>0</v>
      </c>
      <c r="FE95" s="25">
        <f t="shared" si="378"/>
        <v>0</v>
      </c>
      <c r="FF95" s="18">
        <v>0.1</v>
      </c>
      <c r="FG95" s="18">
        <v>2</v>
      </c>
      <c r="FH95" s="18">
        <v>1</v>
      </c>
      <c r="FI95" s="25">
        <f t="shared" si="379"/>
        <v>1.2</v>
      </c>
      <c r="FJ95" s="18">
        <v>0</v>
      </c>
      <c r="FK95" s="18">
        <v>0</v>
      </c>
      <c r="FL95" s="18">
        <v>0.2</v>
      </c>
      <c r="FM95" s="18">
        <v>1.4</v>
      </c>
      <c r="FN95" s="18">
        <v>0</v>
      </c>
      <c r="FO95" s="25">
        <f t="shared" si="380"/>
        <v>1.4</v>
      </c>
      <c r="FP95" s="18">
        <v>1.4999999999999999E-2</v>
      </c>
      <c r="FQ95" s="18">
        <v>1</v>
      </c>
      <c r="FR95" s="25">
        <f t="shared" si="233"/>
        <v>36</v>
      </c>
      <c r="FS95" s="25">
        <f t="shared" si="234"/>
        <v>0.52500000000000002</v>
      </c>
      <c r="FT95" s="25">
        <f t="shared" si="235"/>
        <v>36.524999999999999</v>
      </c>
      <c r="FU95" s="25">
        <f t="shared" si="236"/>
        <v>-0.97500000000004405</v>
      </c>
      <c r="FV95" s="25" t="str">
        <f t="shared" si="381"/>
        <v>Thêm 01</v>
      </c>
      <c r="FW95" s="25">
        <f t="shared" si="382"/>
        <v>0.04</v>
      </c>
      <c r="FX95" s="16"/>
      <c r="FY95" s="16"/>
      <c r="FZ95" s="16"/>
      <c r="GA95" s="16"/>
      <c r="GB95" s="19">
        <v>0</v>
      </c>
      <c r="GC95" s="19">
        <v>0</v>
      </c>
      <c r="GD95" s="19">
        <v>0</v>
      </c>
      <c r="GE95" s="19">
        <v>0</v>
      </c>
      <c r="GF95" s="19">
        <v>0</v>
      </c>
      <c r="GG95" s="19">
        <v>0</v>
      </c>
      <c r="GH95" s="19">
        <v>0</v>
      </c>
      <c r="GI95" s="19">
        <v>0</v>
      </c>
      <c r="GJ95" s="19">
        <v>0</v>
      </c>
      <c r="GK95" s="19">
        <v>0</v>
      </c>
      <c r="GL95" s="25">
        <f t="shared" si="237"/>
        <v>0</v>
      </c>
      <c r="GM95" s="25">
        <f t="shared" si="383"/>
        <v>0</v>
      </c>
      <c r="GN95" s="19">
        <v>0</v>
      </c>
      <c r="GO95" s="19">
        <v>0</v>
      </c>
      <c r="GP95" s="19">
        <v>0</v>
      </c>
      <c r="GQ95" s="19">
        <v>0</v>
      </c>
      <c r="GR95" s="1" t="e">
        <f>_xlfn.IFNA(INDEX(#REF!,MATCH(E95,#REF!,0)),0)</f>
        <v>#REF!</v>
      </c>
      <c r="GS95" s="16"/>
      <c r="GT95" s="18">
        <v>0</v>
      </c>
      <c r="GU95" s="18">
        <v>0</v>
      </c>
      <c r="GV95" s="18">
        <v>0</v>
      </c>
      <c r="GW95" s="18">
        <v>0</v>
      </c>
      <c r="GX95" s="25">
        <f t="shared" si="238"/>
        <v>0</v>
      </c>
      <c r="GY95" s="25">
        <f t="shared" si="239"/>
        <v>0</v>
      </c>
      <c r="GZ95" s="25">
        <f t="shared" si="384"/>
        <v>0</v>
      </c>
      <c r="HA95" s="1" t="e" cm="1">
        <f t="array" ref="HA95">INDEX(#REF!,MATCH(EJ95&amp;EK95&amp;HD95&amp;HE95&amp;HF95,#REF!&amp;#REF!&amp;#REF!&amp;#REF!&amp;#REF!,0))</f>
        <v>#REF!</v>
      </c>
      <c r="HB95" s="16"/>
      <c r="HC95" s="25">
        <f t="shared" si="385"/>
        <v>0</v>
      </c>
      <c r="HD95" s="18">
        <v>0</v>
      </c>
      <c r="HE95" s="18">
        <v>0</v>
      </c>
      <c r="HF95" s="18">
        <v>0</v>
      </c>
      <c r="HG95" s="1" t="e" cm="1">
        <f t="array" ref="HG95">INDEX(#REF!,MATCH(EJ95&amp;EK95&amp;HJ95&amp;HK95&amp;HL95,#REF!&amp;#REF!&amp;#REF!&amp;#REF!&amp;#REF!,0))</f>
        <v>#REF!</v>
      </c>
      <c r="HH95" s="16"/>
      <c r="HI95" s="25">
        <f t="shared" si="386"/>
        <v>0</v>
      </c>
      <c r="HJ95" s="25">
        <f t="shared" si="387"/>
        <v>0</v>
      </c>
      <c r="HK95" s="19">
        <v>0</v>
      </c>
      <c r="HL95" s="19">
        <v>0</v>
      </c>
      <c r="HM95" s="18">
        <v>0.01</v>
      </c>
      <c r="HN95" s="18">
        <v>1</v>
      </c>
      <c r="HO95" s="25">
        <f t="shared" si="388"/>
        <v>0</v>
      </c>
      <c r="HP95" s="25">
        <f t="shared" si="389"/>
        <v>0</v>
      </c>
      <c r="HQ95" s="25">
        <f t="shared" si="390"/>
        <v>0</v>
      </c>
      <c r="HR95" s="25">
        <f t="shared" si="391"/>
        <v>0</v>
      </c>
      <c r="HS95" s="25">
        <f t="shared" si="392"/>
        <v>0</v>
      </c>
      <c r="HT95" s="19">
        <v>0</v>
      </c>
      <c r="HU95" s="19">
        <v>0</v>
      </c>
      <c r="HV95" s="19">
        <v>0</v>
      </c>
      <c r="HW95" s="25">
        <f t="shared" si="393"/>
        <v>0</v>
      </c>
      <c r="HX95" s="19">
        <v>0</v>
      </c>
      <c r="HY95" s="19">
        <v>0</v>
      </c>
      <c r="HZ95" s="18">
        <v>26.54</v>
      </c>
      <c r="IA95" s="20">
        <f>ROUND(IF(EN95="Cống tròn",IF(EN95="Cống tròn",IF(EU95="Không có móng",IQ95-FF95,IF(EU95="Đế",IP95-FN95,IF(OR(EU95="Móng bê tông",EU95="Móng bê tông kết hợp đế"),II95-FJ95,0))),0),IF(EN95="Cống hộp",IF(AND(EN95="Cống hộp",EU95="Không có móng"),IQ95-GF95,IF(AND(EN95="Cống hộp",EU95="Móng bê tông"),IJ95-GB95,0)),IF(OR(EN95="Rãnh xây",EN95="Rãnh bê tông"),IF(OR(EN95="Rãnh xây",EN95="Rãnh bê tông"),IK95-GB95,0),IF(EN95="Ống nhựa",IF(AND(EN95="Ống nhựa",EU95="Không đắp cát"),IQ95-HT95,IF(AND(EN95="Ống nhựa",EU95="Đắp cát"),IH95-HX95,0)),IF(EN95="Rãnh thang",IF(EN95="Rãnh thang",IF(EU95="Móng bê tông",#REF!-#REF!,IQ95),0),0))))),2)</f>
        <v>24.14</v>
      </c>
      <c r="IB95" s="20">
        <f t="shared" si="394"/>
        <v>2.3999999999999986</v>
      </c>
      <c r="IC95" s="20">
        <f t="shared" si="240"/>
        <v>24.14</v>
      </c>
      <c r="ID95" s="20">
        <f t="shared" si="241"/>
        <v>0</v>
      </c>
      <c r="IE95" s="20">
        <f t="shared" si="242"/>
        <v>0</v>
      </c>
      <c r="IF95" s="20">
        <f t="shared" si="243"/>
        <v>0</v>
      </c>
      <c r="IG95" s="20">
        <f>IF(EN95="Rãnh thang",IF(AND(EN95="Rãnh thang",EU95="Móng bê tông"),IQ95-#REF!,0),IF(EN95="Ống nhựa",IF(AND(EN95="Ống nhựa",EU95="Đắp cát"),IQ95-HT95,0),IF(EN95="Cống tròn",IF(EN95="Cống tròn",IF(OR(EU95="Móng bê tông",EU95="Móng bê tông kết hợp đế"),IM95-FL95,0),0),IF(EN95="Cống hộp",IF(AND(EN95="Cống hộp",EU95="Móng bê tông"),IN95-GD95,0),IF(OR(EN95="Rãnh xây",EN95="Rãnh bê tông"),IF(AND(EN95="Rãnh xây",EU95="Móng bê tông"),IO95-GD95,IF(AND(EN95="Rãnh bê tông",EU95="Móng bê tông"),IO95-GD95,0)),0)))))</f>
        <v>24.14</v>
      </c>
      <c r="IH95" s="20">
        <f t="shared" si="244"/>
        <v>0</v>
      </c>
      <c r="II95" s="20">
        <f t="shared" si="245"/>
        <v>24.14</v>
      </c>
      <c r="IJ95" s="20">
        <f t="shared" si="246"/>
        <v>0</v>
      </c>
      <c r="IK95" s="20">
        <f t="shared" si="247"/>
        <v>0</v>
      </c>
      <c r="IL95" s="20">
        <f t="shared" si="248"/>
        <v>24.34</v>
      </c>
      <c r="IM95" s="20">
        <f t="shared" si="249"/>
        <v>24.34</v>
      </c>
      <c r="IN95" s="20">
        <f t="shared" si="250"/>
        <v>0</v>
      </c>
      <c r="IO95" s="20">
        <f t="shared" si="251"/>
        <v>0</v>
      </c>
      <c r="IP95" s="20">
        <f t="shared" si="252"/>
        <v>0</v>
      </c>
      <c r="IQ95" s="18">
        <v>24.44</v>
      </c>
      <c r="IR95" s="25">
        <f t="shared" si="395"/>
        <v>0</v>
      </c>
      <c r="IS95" s="25">
        <f t="shared" si="253"/>
        <v>0</v>
      </c>
      <c r="IT95" s="25">
        <f t="shared" si="254"/>
        <v>0</v>
      </c>
      <c r="IU95" s="25">
        <f>ROUND(IF(EN95="Cống tròn",IF(EN95="Cống tròn",IV95+FF95,0),IF(EN95="Cống hộp",IF(EN95="Cống hộp",IV95+GP95,0),IF(OR(EN95="Rãnh xây",EN95="Rãnh bê tông"),IF(OR(EN95="Rãnh xây",EN95="Rãnh bê tông"),IV95+GP95,0),IF(EN95="ống nhựa",IF(EN95="Ống nhựa",IV95+HT95,0),IF(EN95="Rãnh thang",IF(EN95="Rãnh thang",IQ95+#REF!,0),0))))),2)</f>
        <v>25.47</v>
      </c>
      <c r="IV95" s="18">
        <v>25.37</v>
      </c>
      <c r="IW95" s="25">
        <f t="shared" si="255"/>
        <v>25.47</v>
      </c>
      <c r="IX95" s="25">
        <f t="shared" si="256"/>
        <v>0</v>
      </c>
      <c r="IY95" s="25">
        <f t="shared" si="257"/>
        <v>0</v>
      </c>
      <c r="IZ95" s="25">
        <f t="shared" si="258"/>
        <v>0</v>
      </c>
      <c r="JA95" s="25">
        <f t="shared" si="259"/>
        <v>0</v>
      </c>
      <c r="JB95" s="18">
        <v>25.64</v>
      </c>
      <c r="JC95" s="20">
        <f>ROUND(IF(EN95="Cống tròn",IF(EN95="Cống tròn",IF(EU95="Không có móng",JS95-FF95,IF(EU95="Đế",JR95-FN95,IF(OR(EU95="Móng bê tông",EU95="Móng bê tông kết hợp đế"),JK95-FJ95,0))),0),IF(EN95="Cống hộp",IF(AND(EN95="Cống hộp",EU95="Không có móng"),JS95-GF95,IF(AND(EN95="Cống hộp",EU95="Móng bê tông"),JL95-GB95,0)),IF(OR(EN95="Rãnh xây",EN95="Rãnh bê tông"),IF(OR(EN95="Rãnh xây",EN95="Rãnh bê tông"),JM95-GB95,0),IF(EN95="Ống nhựa",IF(AND(EN95="Ống nhựa",EU95="Không đắp cát"),JS95-HT95,IF(AND(EN95="Ống nhựa",EU95="Đắp cát"),JJ95-HX95,0)),IF(EN95="Rãnh thang",IF(EN95="Rãnh thang",IF(EU95="Móng bê tông",#REF!-#REF!,JS95),0),0))))),2)</f>
        <v>24.07</v>
      </c>
      <c r="JD95" s="20">
        <f t="shared" si="396"/>
        <v>1.5700000000000003</v>
      </c>
      <c r="JE95" s="20">
        <f t="shared" si="260"/>
        <v>24.07</v>
      </c>
      <c r="JF95" s="20">
        <f t="shared" si="261"/>
        <v>0</v>
      </c>
      <c r="JG95" s="20">
        <f t="shared" si="262"/>
        <v>0</v>
      </c>
      <c r="JH95" s="20">
        <f t="shared" si="263"/>
        <v>0</v>
      </c>
      <c r="JI95" s="20">
        <f>IF(EN95="Rãnh thang",IF(AND(EN95="Rãnh thang",EU95="Móng bê tông"),JS95-#REF!,0),IF(EN95="Ống nhựa",IF(AND(EN95="Ống nhựa",EU95="Đắp cát"),JS95-HT95,0),IF(EN95="Cống tròn",IF(EN95="Cống tròn",IF(OR(EU95="Móng bê tông",EU95="Móng bê tông kết hợp đế"),JO95-FL95,0),0),IF(EN95="Cống hộp",IF(AND(EN95="Cống hộp",EU95="Móng bê tông"),JP95-GD95,0),IF(OR(EN95="Rãnh xây",EN95="Rãnh bê tông"),IF(AND(EN95="Rãnh xây",EU95="Móng bê tông"),JQ95-GD95,IF(AND(EN95="Rãnh bê tông",EU95="Móng bê tông"),JQ95-GD95,0)),0)))))</f>
        <v>24.07</v>
      </c>
      <c r="JJ95" s="20">
        <f t="shared" si="264"/>
        <v>0</v>
      </c>
      <c r="JK95" s="20">
        <f t="shared" si="265"/>
        <v>24.07</v>
      </c>
      <c r="JL95" s="20">
        <f t="shared" si="266"/>
        <v>0</v>
      </c>
      <c r="JM95" s="20">
        <f t="shared" si="267"/>
        <v>0</v>
      </c>
      <c r="JN95" s="20">
        <f t="shared" si="268"/>
        <v>24.27</v>
      </c>
      <c r="JO95" s="20">
        <f t="shared" si="269"/>
        <v>24.27</v>
      </c>
      <c r="JP95" s="20">
        <f t="shared" si="270"/>
        <v>0</v>
      </c>
      <c r="JQ95" s="20">
        <f t="shared" si="271"/>
        <v>0</v>
      </c>
      <c r="JR95" s="20">
        <f t="shared" si="272"/>
        <v>0</v>
      </c>
      <c r="JS95" s="26">
        <v>24.37</v>
      </c>
      <c r="JT95" s="25">
        <f t="shared" si="397"/>
        <v>0</v>
      </c>
      <c r="JU95" s="25">
        <f t="shared" si="273"/>
        <v>0</v>
      </c>
      <c r="JV95" s="25">
        <f t="shared" si="274"/>
        <v>0</v>
      </c>
      <c r="JW95" s="25">
        <f>ROUND(IF(EN95="Cống tròn",IF(EN95="Cống tròn",JX95+FF95,0),IF(EN95="Cống hộp",IF(EN95="Cống hộp",JX95+GP95,0),IF(OR(EN95="Rãnh xây",EN95="Rãnh bê tông"),IF(OR(EN95="Rãnh xây",EN95="Rãnh bê tông"),JX95+GP95,0),IF(EN95="ống nhựa",IF(EN95="Ống nhựa",JX95+HT95,0),IF(EN95="Rãnh thang",IF(EN95="Rãnh thang",JS95+#REF!,0),0))))),2)</f>
        <v>25.47</v>
      </c>
      <c r="JX95" s="27">
        <v>25.37</v>
      </c>
      <c r="JY95" s="25">
        <f t="shared" si="275"/>
        <v>25.47</v>
      </c>
      <c r="JZ95" s="25">
        <f t="shared" si="276"/>
        <v>0</v>
      </c>
      <c r="KA95" s="25">
        <f t="shared" si="277"/>
        <v>0</v>
      </c>
      <c r="KB95" s="25">
        <f t="shared" si="278"/>
        <v>0</v>
      </c>
      <c r="KC95" s="25">
        <f t="shared" si="279"/>
        <v>0</v>
      </c>
      <c r="KD95" s="28" t="s">
        <v>98</v>
      </c>
      <c r="KE95" s="27">
        <v>0</v>
      </c>
      <c r="KF95" s="25">
        <f t="shared" si="280"/>
        <v>2.3999999999999986</v>
      </c>
      <c r="KG95" s="25">
        <f t="shared" si="398"/>
        <v>2.3999999999999986</v>
      </c>
      <c r="KH95" s="27">
        <v>0</v>
      </c>
      <c r="KI95" s="25">
        <f t="shared" si="281"/>
        <v>1.5700000000000003</v>
      </c>
      <c r="KJ95" s="25">
        <f t="shared" si="399"/>
        <v>1.5700000000000003</v>
      </c>
      <c r="KK95" s="25">
        <f t="shared" si="282"/>
        <v>0</v>
      </c>
      <c r="KL95" s="25">
        <f t="shared" si="283"/>
        <v>0</v>
      </c>
      <c r="KM95" s="25">
        <f t="shared" si="400"/>
        <v>0</v>
      </c>
      <c r="KN95" s="25">
        <f t="shared" si="284"/>
        <v>0</v>
      </c>
      <c r="KO95" s="25">
        <f t="shared" si="285"/>
        <v>0</v>
      </c>
      <c r="KP95" s="25">
        <f t="shared" si="401"/>
        <v>0</v>
      </c>
      <c r="KQ95" s="25">
        <f t="shared" si="286"/>
        <v>0.2</v>
      </c>
      <c r="KR95" s="25">
        <f t="shared" si="287"/>
        <v>0.2</v>
      </c>
      <c r="KS95" s="25">
        <f t="shared" si="402"/>
        <v>0.2</v>
      </c>
      <c r="KT95" s="25">
        <f t="shared" si="288"/>
        <v>0</v>
      </c>
      <c r="KU95" s="25">
        <f t="shared" si="289"/>
        <v>0</v>
      </c>
      <c r="KV95" s="25">
        <f t="shared" si="403"/>
        <v>0</v>
      </c>
      <c r="KW95" s="25">
        <f t="shared" si="290"/>
        <v>0</v>
      </c>
      <c r="KX95" s="25">
        <f t="shared" si="291"/>
        <v>0</v>
      </c>
      <c r="KY95" s="25">
        <f t="shared" si="404"/>
        <v>0</v>
      </c>
      <c r="KZ95" s="25">
        <f t="shared" si="292"/>
        <v>0</v>
      </c>
      <c r="LA95" s="25">
        <f t="shared" si="293"/>
        <v>0</v>
      </c>
      <c r="LB95" s="25">
        <f t="shared" si="405"/>
        <v>0</v>
      </c>
      <c r="LC95" s="25">
        <f t="shared" si="294"/>
        <v>1.4</v>
      </c>
      <c r="LD95" s="25">
        <f t="shared" si="295"/>
        <v>1.4</v>
      </c>
      <c r="LE95" s="25">
        <f t="shared" si="406"/>
        <v>1.4</v>
      </c>
      <c r="LF95" s="25">
        <f t="shared" si="296"/>
        <v>0</v>
      </c>
      <c r="LG95" s="25">
        <f t="shared" si="297"/>
        <v>0</v>
      </c>
      <c r="LH95" s="25">
        <f t="shared" si="407"/>
        <v>0</v>
      </c>
      <c r="LI95" s="25">
        <f t="shared" si="298"/>
        <v>0</v>
      </c>
      <c r="LJ95" s="25">
        <f t="shared" si="299"/>
        <v>0</v>
      </c>
      <c r="LK95" s="25">
        <f t="shared" si="408"/>
        <v>0</v>
      </c>
      <c r="LL95" s="25">
        <f t="shared" si="300"/>
        <v>0</v>
      </c>
      <c r="LM95" s="25">
        <f t="shared" si="301"/>
        <v>0</v>
      </c>
      <c r="LN95" s="25">
        <f t="shared" si="409"/>
        <v>0</v>
      </c>
      <c r="LO95" s="25">
        <f t="shared" si="302"/>
        <v>0</v>
      </c>
      <c r="LP95" s="25">
        <f t="shared" si="303"/>
        <v>0</v>
      </c>
      <c r="LQ95" s="25">
        <f t="shared" si="410"/>
        <v>0</v>
      </c>
      <c r="LR95" s="25">
        <f t="shared" si="304"/>
        <v>0</v>
      </c>
      <c r="LS95" s="25">
        <f t="shared" si="305"/>
        <v>0</v>
      </c>
      <c r="LT95" s="25">
        <f t="shared" si="411"/>
        <v>0</v>
      </c>
      <c r="LU95" s="25">
        <f t="shared" si="306"/>
        <v>0</v>
      </c>
      <c r="LV95" s="25">
        <f t="shared" si="307"/>
        <v>0</v>
      </c>
      <c r="LW95" s="25">
        <f t="shared" si="412"/>
        <v>0</v>
      </c>
      <c r="LX95" s="25">
        <f t="shared" si="308"/>
        <v>0</v>
      </c>
      <c r="LY95" s="25">
        <f t="shared" si="309"/>
        <v>0</v>
      </c>
      <c r="LZ95" s="25">
        <f t="shared" si="413"/>
        <v>0</v>
      </c>
      <c r="MA95" s="25">
        <f t="shared" si="310"/>
        <v>0</v>
      </c>
      <c r="MB95" s="25">
        <f t="shared" si="311"/>
        <v>0</v>
      </c>
      <c r="MC95" s="25">
        <f t="shared" si="414"/>
        <v>0</v>
      </c>
      <c r="MD95" s="25">
        <f t="shared" si="312"/>
        <v>0</v>
      </c>
      <c r="ME95" s="25">
        <f t="shared" si="313"/>
        <v>0</v>
      </c>
      <c r="MF95" s="25">
        <f t="shared" si="415"/>
        <v>0</v>
      </c>
      <c r="MG95" s="25">
        <f t="shared" si="314"/>
        <v>0</v>
      </c>
      <c r="MH95" s="25">
        <f t="shared" si="315"/>
        <v>0</v>
      </c>
      <c r="MI95" s="25">
        <f t="shared" si="416"/>
        <v>0</v>
      </c>
      <c r="MJ95" s="25">
        <f t="shared" si="316"/>
        <v>0</v>
      </c>
      <c r="MK95" s="25">
        <f t="shared" si="317"/>
        <v>0</v>
      </c>
      <c r="ML95" s="25">
        <f t="shared" si="417"/>
        <v>0</v>
      </c>
      <c r="MM95" s="25">
        <f t="shared" si="318"/>
        <v>0</v>
      </c>
      <c r="MN95" s="25">
        <f t="shared" si="319"/>
        <v>0</v>
      </c>
      <c r="MO95" s="25">
        <f t="shared" si="418"/>
        <v>0</v>
      </c>
      <c r="MP95" s="25">
        <f t="shared" si="320"/>
        <v>0</v>
      </c>
      <c r="MQ95" s="25">
        <f t="shared" si="321"/>
        <v>0</v>
      </c>
      <c r="MR95" s="25">
        <f t="shared" si="419"/>
        <v>0</v>
      </c>
      <c r="MS95" s="29">
        <v>1.4</v>
      </c>
      <c r="MT95" s="29">
        <v>0</v>
      </c>
      <c r="MU95" s="29">
        <v>1</v>
      </c>
      <c r="MV95" s="29">
        <v>1</v>
      </c>
      <c r="MW95" s="25">
        <f t="shared" si="322"/>
        <v>1.4</v>
      </c>
      <c r="MX95" s="25">
        <f t="shared" si="323"/>
        <v>3.36</v>
      </c>
      <c r="MY95" s="25">
        <f t="shared" si="324"/>
        <v>0</v>
      </c>
      <c r="MZ95" s="25">
        <f t="shared" si="325"/>
        <v>0</v>
      </c>
      <c r="NA95" s="25">
        <f t="shared" si="326"/>
        <v>1.4</v>
      </c>
      <c r="NB95" s="25">
        <f t="shared" si="327"/>
        <v>2.2000000000000002</v>
      </c>
      <c r="NC95" s="25">
        <f t="shared" si="328"/>
        <v>0</v>
      </c>
      <c r="ND95" s="25">
        <f t="shared" si="329"/>
        <v>0</v>
      </c>
      <c r="NE95" s="25">
        <f t="shared" si="420"/>
        <v>1.4</v>
      </c>
      <c r="NF95" s="25">
        <f t="shared" si="420"/>
        <v>2.7800000000000002</v>
      </c>
      <c r="NG95" s="25">
        <f t="shared" si="420"/>
        <v>0</v>
      </c>
      <c r="NH95" s="25">
        <f t="shared" si="420"/>
        <v>0</v>
      </c>
      <c r="NI95" s="25">
        <f t="shared" si="330"/>
        <v>104.25</v>
      </c>
      <c r="NJ95" s="25">
        <f t="shared" si="331"/>
        <v>0</v>
      </c>
      <c r="NK95" s="25">
        <f t="shared" si="332"/>
        <v>104.25</v>
      </c>
      <c r="NL95" s="25">
        <f t="shared" si="333"/>
        <v>68.2</v>
      </c>
      <c r="NM95" s="25">
        <f t="shared" si="334"/>
        <v>0</v>
      </c>
      <c r="NN95" s="25">
        <f t="shared" si="421"/>
        <v>68.2</v>
      </c>
      <c r="NO95" s="25">
        <f t="shared" si="335"/>
        <v>0</v>
      </c>
      <c r="NP95" s="25">
        <f t="shared" si="336"/>
        <v>0</v>
      </c>
      <c r="NQ95" s="25">
        <f t="shared" si="422"/>
        <v>0</v>
      </c>
      <c r="NR95" s="25">
        <f t="shared" si="337"/>
        <v>0</v>
      </c>
      <c r="NS95" s="25">
        <f t="shared" si="338"/>
        <v>0</v>
      </c>
      <c r="NT95" s="25">
        <f t="shared" si="423"/>
        <v>0</v>
      </c>
      <c r="NU95" s="25">
        <f t="shared" si="339"/>
        <v>0</v>
      </c>
      <c r="NV95" s="25">
        <f t="shared" si="340"/>
        <v>0</v>
      </c>
      <c r="NW95" s="25">
        <f t="shared" si="424"/>
        <v>0</v>
      </c>
      <c r="NX95" s="25">
        <f t="shared" si="425"/>
        <v>68.2</v>
      </c>
      <c r="NY95" s="25">
        <f t="shared" si="425"/>
        <v>0</v>
      </c>
      <c r="NZ95" s="25">
        <f t="shared" si="426"/>
        <v>68.2</v>
      </c>
      <c r="OA95" s="25">
        <f t="shared" si="427"/>
        <v>36.049999999999997</v>
      </c>
      <c r="OB95" s="25">
        <f t="shared" si="427"/>
        <v>0</v>
      </c>
      <c r="OC95" s="25">
        <f t="shared" si="428"/>
        <v>36.049999999999997</v>
      </c>
      <c r="OD95" s="25">
        <f t="shared" si="429"/>
        <v>68.2</v>
      </c>
      <c r="OE95" s="25">
        <f t="shared" si="429"/>
        <v>0</v>
      </c>
      <c r="OF95" s="25">
        <f t="shared" si="429"/>
        <v>68.2</v>
      </c>
      <c r="OG95" s="25">
        <f t="shared" si="341"/>
        <v>0</v>
      </c>
      <c r="OH95" s="25">
        <f t="shared" si="342"/>
        <v>0</v>
      </c>
      <c r="OI95" s="25">
        <f t="shared" si="343"/>
        <v>0</v>
      </c>
      <c r="OJ95" s="25">
        <f t="shared" si="344"/>
        <v>0</v>
      </c>
      <c r="OK95" s="25">
        <f t="shared" si="345"/>
        <v>0</v>
      </c>
      <c r="OL95" s="25">
        <f t="shared" si="346"/>
        <v>0</v>
      </c>
      <c r="OM95" s="25">
        <f t="shared" si="430"/>
        <v>0</v>
      </c>
      <c r="ON95" s="25">
        <f t="shared" si="430"/>
        <v>0</v>
      </c>
      <c r="OO95" s="25">
        <f t="shared" si="430"/>
        <v>0</v>
      </c>
      <c r="OP95" s="25">
        <f t="shared" si="347"/>
        <v>0</v>
      </c>
      <c r="OQ95" s="25">
        <f t="shared" si="348"/>
        <v>0</v>
      </c>
      <c r="OR95" s="25">
        <f t="shared" si="431"/>
        <v>0</v>
      </c>
      <c r="OS95" s="19">
        <v>537126.56999999995</v>
      </c>
      <c r="OT95" s="19">
        <v>2370663.34</v>
      </c>
    </row>
    <row r="96" spans="1:410" ht="33" customHeight="1" x14ac:dyDescent="0.25">
      <c r="A96" s="18"/>
      <c r="B96" s="18" t="s">
        <v>850</v>
      </c>
      <c r="C96" s="18">
        <v>1882.09</v>
      </c>
      <c r="D96" s="16" t="e">
        <f>_xlfn.IFNA(INDEX(#REF!,MATCH(E96,#REF!,0)),0)</f>
        <v>#REF!</v>
      </c>
      <c r="E96" s="18" t="s">
        <v>879</v>
      </c>
      <c r="F96" s="16" t="s">
        <v>765</v>
      </c>
      <c r="G96" s="16" t="s">
        <v>766</v>
      </c>
      <c r="H96" s="16" t="s">
        <v>767</v>
      </c>
      <c r="I96" s="16" t="s">
        <v>768</v>
      </c>
      <c r="J96" s="16" t="s">
        <v>769</v>
      </c>
      <c r="K96" s="16" t="s">
        <v>770</v>
      </c>
      <c r="L96" s="16" t="s">
        <v>771</v>
      </c>
      <c r="M96" s="18">
        <v>1.64</v>
      </c>
      <c r="N96" s="18">
        <v>1.94</v>
      </c>
      <c r="O96" s="18">
        <v>2.04</v>
      </c>
      <c r="P96" s="18">
        <v>2.34</v>
      </c>
      <c r="Q96" s="18">
        <v>0.1</v>
      </c>
      <c r="R96" s="18">
        <v>1.8399999999999999</v>
      </c>
      <c r="S96" s="18">
        <v>2.14</v>
      </c>
      <c r="T96" s="18">
        <v>0.2</v>
      </c>
      <c r="U96" s="18">
        <v>0</v>
      </c>
      <c r="V96" s="18">
        <v>0</v>
      </c>
      <c r="W96" s="18">
        <v>0</v>
      </c>
      <c r="X96" s="18">
        <v>1.64</v>
      </c>
      <c r="Y96" s="18">
        <v>1.9</v>
      </c>
      <c r="Z96" s="20">
        <f t="shared" si="349"/>
        <v>2.1</v>
      </c>
      <c r="AA96" s="18">
        <v>0.22</v>
      </c>
      <c r="AB96" s="18">
        <v>0</v>
      </c>
      <c r="AC96" s="18">
        <v>0</v>
      </c>
      <c r="AD96" s="18">
        <v>0</v>
      </c>
      <c r="AE96" s="18">
        <v>0</v>
      </c>
      <c r="AF96" s="18">
        <v>0</v>
      </c>
      <c r="AG96" s="18">
        <v>1.2</v>
      </c>
      <c r="AH96" s="18">
        <v>1.5</v>
      </c>
      <c r="AI96" s="20">
        <f t="shared" si="350"/>
        <v>2.25</v>
      </c>
      <c r="AJ96" s="18">
        <v>0</v>
      </c>
      <c r="AK96" s="18">
        <v>0</v>
      </c>
      <c r="AL96" s="20">
        <f t="shared" si="351"/>
        <v>0</v>
      </c>
      <c r="AM96" s="18">
        <v>1.64</v>
      </c>
      <c r="AN96" s="18">
        <v>1.5</v>
      </c>
      <c r="AO96" s="18">
        <v>0.15</v>
      </c>
      <c r="AP96" s="18">
        <v>0.22</v>
      </c>
      <c r="AQ96" s="18">
        <v>1.64</v>
      </c>
      <c r="AR96" s="18">
        <v>1.72</v>
      </c>
      <c r="AS96" s="18">
        <v>0.12</v>
      </c>
      <c r="AT96" s="18">
        <v>0.11</v>
      </c>
      <c r="AU96" s="18">
        <v>0</v>
      </c>
      <c r="AV96" s="18">
        <v>1</v>
      </c>
      <c r="AW96" s="18">
        <v>0</v>
      </c>
      <c r="AX96" s="18">
        <v>0</v>
      </c>
      <c r="AY96" s="18">
        <v>0</v>
      </c>
      <c r="AZ96" s="18">
        <v>0</v>
      </c>
      <c r="BA96" s="18">
        <v>0</v>
      </c>
      <c r="BB96" s="18">
        <v>0</v>
      </c>
      <c r="BC96" s="18">
        <v>0</v>
      </c>
      <c r="BD96" s="18">
        <v>0</v>
      </c>
      <c r="BE96" s="18">
        <v>2</v>
      </c>
      <c r="BF96" s="18">
        <v>0</v>
      </c>
      <c r="BG96" s="18">
        <v>0</v>
      </c>
      <c r="BH96" s="18">
        <v>0</v>
      </c>
      <c r="BI96" s="18">
        <v>0</v>
      </c>
      <c r="BJ96" s="18">
        <v>0</v>
      </c>
      <c r="BK96" s="18">
        <v>0</v>
      </c>
      <c r="BL96" s="18">
        <v>0</v>
      </c>
      <c r="BM96" s="18">
        <v>0</v>
      </c>
      <c r="BN96" s="18">
        <v>0</v>
      </c>
      <c r="BO96" s="18">
        <v>0</v>
      </c>
      <c r="BP96" s="18">
        <v>0</v>
      </c>
      <c r="BQ96" s="18">
        <v>0</v>
      </c>
      <c r="BR96" s="18">
        <v>0</v>
      </c>
      <c r="BS96" s="18">
        <v>0</v>
      </c>
      <c r="BT96" s="18">
        <v>0</v>
      </c>
      <c r="BU96" s="18">
        <v>0</v>
      </c>
      <c r="BV96" s="18">
        <v>0</v>
      </c>
      <c r="BW96" s="18">
        <v>0</v>
      </c>
      <c r="BX96" s="18">
        <v>0</v>
      </c>
      <c r="BY96" s="18">
        <v>0</v>
      </c>
      <c r="BZ96" s="18">
        <v>0</v>
      </c>
      <c r="CA96" s="16" t="e">
        <f>_xlfn.IFNA(IF(RIGHT(D96,2)="=G",0,INDEX(#REF!,MATCH(E96,#REF!,0))),0)</f>
        <v>#REF!</v>
      </c>
      <c r="CB96" s="16" t="s">
        <v>776</v>
      </c>
      <c r="CC96" s="18">
        <v>0</v>
      </c>
      <c r="CD96" s="18">
        <v>0</v>
      </c>
      <c r="CE96" s="18">
        <v>1.4</v>
      </c>
      <c r="CF96" s="18">
        <v>0.85</v>
      </c>
      <c r="CG96" s="18">
        <v>0.12</v>
      </c>
      <c r="CH96" s="18">
        <v>2</v>
      </c>
      <c r="CI96" s="16" t="s">
        <v>98</v>
      </c>
      <c r="CJ96" s="18">
        <v>0</v>
      </c>
      <c r="CK96" s="20">
        <f t="shared" si="217"/>
        <v>1.87</v>
      </c>
      <c r="CL96" s="20">
        <f t="shared" si="352"/>
        <v>1.87</v>
      </c>
      <c r="CM96" s="18">
        <v>23.1</v>
      </c>
      <c r="CN96" s="18">
        <v>26.48</v>
      </c>
      <c r="CO96" s="18">
        <v>25.641000000000002</v>
      </c>
      <c r="CP96" s="22">
        <f t="shared" si="218"/>
        <v>25.64</v>
      </c>
      <c r="CQ96" s="22">
        <f t="shared" si="219"/>
        <v>23.77</v>
      </c>
      <c r="CR96" s="22">
        <f t="shared" si="353"/>
        <v>1.87</v>
      </c>
      <c r="CS96" s="22">
        <f t="shared" si="220"/>
        <v>23.87</v>
      </c>
      <c r="CT96" s="22">
        <f t="shared" si="221"/>
        <v>24.07</v>
      </c>
      <c r="CU96" s="18">
        <v>24.07</v>
      </c>
      <c r="CV96" s="22">
        <f t="shared" si="354"/>
        <v>2.1</v>
      </c>
      <c r="CW96" s="22">
        <f t="shared" si="222"/>
        <v>0</v>
      </c>
      <c r="CX96" s="22">
        <f t="shared" si="223"/>
        <v>0</v>
      </c>
      <c r="CY96" s="22">
        <f t="shared" si="224"/>
        <v>26.21</v>
      </c>
      <c r="CZ96" s="22">
        <f t="shared" si="225"/>
        <v>26.36</v>
      </c>
      <c r="DA96" s="18">
        <v>26.48</v>
      </c>
      <c r="DB96" s="20">
        <f t="shared" si="355"/>
        <v>2.71</v>
      </c>
      <c r="DC96" s="20">
        <f t="shared" si="356"/>
        <v>0.84</v>
      </c>
      <c r="DD96" s="20">
        <f t="shared" si="357"/>
        <v>1.87</v>
      </c>
      <c r="DE96" s="20">
        <f t="shared" si="226"/>
        <v>0.1</v>
      </c>
      <c r="DF96" s="20">
        <f t="shared" si="227"/>
        <v>0.2</v>
      </c>
      <c r="DG96" s="20">
        <f t="shared" si="228"/>
        <v>1.57</v>
      </c>
      <c r="DH96" s="20">
        <f t="shared" si="229"/>
        <v>0</v>
      </c>
      <c r="DI96" s="20">
        <f t="shared" si="230"/>
        <v>0</v>
      </c>
      <c r="DJ96" s="20">
        <f t="shared" si="231"/>
        <v>0</v>
      </c>
      <c r="DK96" s="20">
        <f t="shared" si="358"/>
        <v>1.87</v>
      </c>
      <c r="DL96" s="20">
        <f t="shared" si="359"/>
        <v>0</v>
      </c>
      <c r="DM96" s="20">
        <f t="shared" si="360"/>
        <v>0</v>
      </c>
      <c r="DN96" s="20">
        <f t="shared" si="361"/>
        <v>0</v>
      </c>
      <c r="DO96" s="18">
        <v>2.54</v>
      </c>
      <c r="DP96" s="18">
        <v>0</v>
      </c>
      <c r="DQ96" s="18">
        <v>1</v>
      </c>
      <c r="DR96" s="18">
        <v>1</v>
      </c>
      <c r="DS96" s="25">
        <f t="shared" si="362"/>
        <v>2.54</v>
      </c>
      <c r="DT96" s="25">
        <f t="shared" si="363"/>
        <v>0</v>
      </c>
      <c r="DU96" s="25">
        <f t="shared" si="364"/>
        <v>4.75</v>
      </c>
      <c r="DV96" s="25">
        <f t="shared" si="365"/>
        <v>0</v>
      </c>
      <c r="DW96" s="25">
        <f t="shared" si="366"/>
        <v>4.75</v>
      </c>
      <c r="DX96" s="25">
        <f t="shared" si="367"/>
        <v>9.69</v>
      </c>
      <c r="DY96" s="25">
        <f t="shared" si="368"/>
        <v>0</v>
      </c>
      <c r="DZ96" s="25">
        <f t="shared" si="369"/>
        <v>9.69</v>
      </c>
      <c r="EA96" s="25">
        <f t="shared" si="370"/>
        <v>6.26</v>
      </c>
      <c r="EB96" s="25">
        <f t="shared" si="371"/>
        <v>0</v>
      </c>
      <c r="EC96" s="25">
        <f t="shared" si="372"/>
        <v>6.26</v>
      </c>
      <c r="ED96" s="25">
        <f t="shared" si="373"/>
        <v>3.43</v>
      </c>
      <c r="EE96" s="25">
        <f t="shared" si="373"/>
        <v>0</v>
      </c>
      <c r="EF96" s="25">
        <f t="shared" si="374"/>
        <v>3.43</v>
      </c>
      <c r="EG96" s="25">
        <f t="shared" si="375"/>
        <v>6.26</v>
      </c>
      <c r="EH96" s="25">
        <f t="shared" si="375"/>
        <v>0</v>
      </c>
      <c r="EI96" s="25">
        <f t="shared" si="376"/>
        <v>6.26</v>
      </c>
      <c r="EJ96" s="18">
        <v>1882.09</v>
      </c>
      <c r="EK96" s="18">
        <v>1843.37</v>
      </c>
      <c r="EL96" s="18" t="s">
        <v>879</v>
      </c>
      <c r="EM96" s="18" t="s">
        <v>880</v>
      </c>
      <c r="EN96" s="16" t="s">
        <v>774</v>
      </c>
      <c r="EO96" s="16" t="s">
        <v>132</v>
      </c>
      <c r="EP96" s="16" t="e">
        <f>IF(OR(EN96="Cống tròn",EN96="Cống hộp",EN96="Ống nhựa"),INDEX(#REF!,MATCH(E96,#REF!,0)),IF(OR(EN96="Rãnh xây",EN96="Rãnh bê tông"),INDEX(#REF!,MATCH(E96,#REF!,0)),0))</f>
        <v>#REF!</v>
      </c>
      <c r="EQ96" s="18">
        <v>37.520000000000024</v>
      </c>
      <c r="ER96" s="18">
        <v>1</v>
      </c>
      <c r="ES96" s="25">
        <f t="shared" si="377"/>
        <v>37</v>
      </c>
      <c r="ET96" s="1" t="e">
        <f>_xlfn.IFNA(IF(EN96="Cống tròn",INDEX(#REF!,MATCH(E96,#REF!,0)),IF(EN96="Cống hộp",INDEX(#REF!,MATCH(E96,#REF!,0)),EU96&amp;" ,"&amp;EV96)),0)</f>
        <v>#REF!</v>
      </c>
      <c r="EU96" s="16" t="s">
        <v>769</v>
      </c>
      <c r="EV96" s="16" t="s">
        <v>775</v>
      </c>
      <c r="EW96" s="16" t="e">
        <f>_xlfn.IFNA(INDEX(#REF!,MATCH(E96,#REF!,0)),0)</f>
        <v>#REF!</v>
      </c>
      <c r="EX96" s="16"/>
      <c r="EY96" s="18">
        <v>0</v>
      </c>
      <c r="EZ96" s="18">
        <v>0</v>
      </c>
      <c r="FA96" s="18">
        <v>0</v>
      </c>
      <c r="FB96" s="19">
        <v>0</v>
      </c>
      <c r="FC96" s="19">
        <v>0</v>
      </c>
      <c r="FD96" s="25">
        <f t="shared" si="232"/>
        <v>0</v>
      </c>
      <c r="FE96" s="25">
        <f t="shared" si="378"/>
        <v>0</v>
      </c>
      <c r="FF96" s="18">
        <v>0.1</v>
      </c>
      <c r="FG96" s="18">
        <v>2</v>
      </c>
      <c r="FH96" s="18">
        <v>1</v>
      </c>
      <c r="FI96" s="25">
        <f t="shared" si="379"/>
        <v>1.2</v>
      </c>
      <c r="FJ96" s="18">
        <v>0</v>
      </c>
      <c r="FK96" s="18">
        <v>0</v>
      </c>
      <c r="FL96" s="18">
        <v>0.2</v>
      </c>
      <c r="FM96" s="18">
        <v>1.4</v>
      </c>
      <c r="FN96" s="18">
        <v>0</v>
      </c>
      <c r="FO96" s="25">
        <f t="shared" si="380"/>
        <v>1.4</v>
      </c>
      <c r="FP96" s="18">
        <v>1.4999999999999999E-2</v>
      </c>
      <c r="FQ96" s="18">
        <v>1</v>
      </c>
      <c r="FR96" s="25">
        <f t="shared" si="233"/>
        <v>36</v>
      </c>
      <c r="FS96" s="25">
        <f t="shared" si="234"/>
        <v>0.52500000000000002</v>
      </c>
      <c r="FT96" s="25">
        <f t="shared" si="235"/>
        <v>36.524999999999999</v>
      </c>
      <c r="FU96" s="25">
        <f t="shared" si="236"/>
        <v>-0.99500000000002586</v>
      </c>
      <c r="FV96" s="25" t="str">
        <f t="shared" si="381"/>
        <v>Thêm 01</v>
      </c>
      <c r="FW96" s="25">
        <f t="shared" si="382"/>
        <v>0.02</v>
      </c>
      <c r="FX96" s="16"/>
      <c r="FY96" s="16"/>
      <c r="FZ96" s="16"/>
      <c r="GA96" s="16"/>
      <c r="GB96" s="19">
        <v>0</v>
      </c>
      <c r="GC96" s="19">
        <v>0</v>
      </c>
      <c r="GD96" s="19">
        <v>0</v>
      </c>
      <c r="GE96" s="19">
        <v>0</v>
      </c>
      <c r="GF96" s="19">
        <v>0</v>
      </c>
      <c r="GG96" s="19">
        <v>0</v>
      </c>
      <c r="GH96" s="19">
        <v>0</v>
      </c>
      <c r="GI96" s="19">
        <v>0</v>
      </c>
      <c r="GJ96" s="19">
        <v>0</v>
      </c>
      <c r="GK96" s="19">
        <v>0</v>
      </c>
      <c r="GL96" s="25">
        <f t="shared" si="237"/>
        <v>0</v>
      </c>
      <c r="GM96" s="25">
        <f t="shared" si="383"/>
        <v>0</v>
      </c>
      <c r="GN96" s="19">
        <v>0</v>
      </c>
      <c r="GO96" s="19">
        <v>0</v>
      </c>
      <c r="GP96" s="19">
        <v>0</v>
      </c>
      <c r="GQ96" s="19">
        <v>0</v>
      </c>
      <c r="GR96" s="1" t="e">
        <f>_xlfn.IFNA(INDEX(#REF!,MATCH(E96,#REF!,0)),0)</f>
        <v>#REF!</v>
      </c>
      <c r="GS96" s="16"/>
      <c r="GT96" s="18">
        <v>0</v>
      </c>
      <c r="GU96" s="18">
        <v>0</v>
      </c>
      <c r="GV96" s="18">
        <v>0</v>
      </c>
      <c r="GW96" s="18">
        <v>0</v>
      </c>
      <c r="GX96" s="25">
        <f t="shared" si="238"/>
        <v>0</v>
      </c>
      <c r="GY96" s="25">
        <f t="shared" si="239"/>
        <v>0</v>
      </c>
      <c r="GZ96" s="25">
        <f t="shared" si="384"/>
        <v>0</v>
      </c>
      <c r="HA96" s="1" t="e" cm="1">
        <f t="array" ref="HA96">INDEX(#REF!,MATCH(EJ96&amp;EK96&amp;HD96&amp;HE96&amp;HF96,#REF!&amp;#REF!&amp;#REF!&amp;#REF!&amp;#REF!,0))</f>
        <v>#REF!</v>
      </c>
      <c r="HB96" s="16"/>
      <c r="HC96" s="25">
        <f t="shared" si="385"/>
        <v>0</v>
      </c>
      <c r="HD96" s="18">
        <v>0</v>
      </c>
      <c r="HE96" s="18">
        <v>0</v>
      </c>
      <c r="HF96" s="18">
        <v>0</v>
      </c>
      <c r="HG96" s="1" t="e" cm="1">
        <f t="array" ref="HG96">INDEX(#REF!,MATCH(EJ96&amp;EK96&amp;HJ96&amp;HK96&amp;HL96,#REF!&amp;#REF!&amp;#REF!&amp;#REF!&amp;#REF!,0))</f>
        <v>#REF!</v>
      </c>
      <c r="HH96" s="16"/>
      <c r="HI96" s="25">
        <f t="shared" si="386"/>
        <v>0</v>
      </c>
      <c r="HJ96" s="25">
        <f t="shared" si="387"/>
        <v>0</v>
      </c>
      <c r="HK96" s="19">
        <v>0</v>
      </c>
      <c r="HL96" s="19">
        <v>0</v>
      </c>
      <c r="HM96" s="18">
        <v>0.01</v>
      </c>
      <c r="HN96" s="18">
        <v>1</v>
      </c>
      <c r="HO96" s="25">
        <f t="shared" si="388"/>
        <v>0</v>
      </c>
      <c r="HP96" s="25">
        <f t="shared" si="389"/>
        <v>0</v>
      </c>
      <c r="HQ96" s="25">
        <f t="shared" si="390"/>
        <v>0</v>
      </c>
      <c r="HR96" s="25">
        <f t="shared" si="391"/>
        <v>0</v>
      </c>
      <c r="HS96" s="25">
        <f t="shared" si="392"/>
        <v>0</v>
      </c>
      <c r="HT96" s="19">
        <v>0</v>
      </c>
      <c r="HU96" s="19">
        <v>0</v>
      </c>
      <c r="HV96" s="19">
        <v>0</v>
      </c>
      <c r="HW96" s="25">
        <f t="shared" si="393"/>
        <v>0</v>
      </c>
      <c r="HX96" s="19">
        <v>0</v>
      </c>
      <c r="HY96" s="19">
        <v>0</v>
      </c>
      <c r="HZ96" s="18">
        <v>25.64</v>
      </c>
      <c r="IA96" s="20">
        <f>ROUND(IF(EN96="Cống tròn",IF(EN96="Cống tròn",IF(EU96="Không có móng",IQ96-FF96,IF(EU96="Đế",IP96-FN96,IF(OR(EU96="Móng bê tông",EU96="Móng bê tông kết hợp đế"),II96-FJ96,0))),0),IF(EN96="Cống hộp",IF(AND(EN96="Cống hộp",EU96="Không có móng"),IQ96-GF96,IF(AND(EN96="Cống hộp",EU96="Móng bê tông"),IJ96-GB96,0)),IF(OR(EN96="Rãnh xây",EN96="Rãnh bê tông"),IF(OR(EN96="Rãnh xây",EN96="Rãnh bê tông"),IK96-GB96,0),IF(EN96="Ống nhựa",IF(AND(EN96="Ống nhựa",EU96="Không đắp cát"),IQ96-HT96,IF(AND(EN96="Ống nhựa",EU96="Đắp cát"),IH96-HX96,0)),IF(EN96="Rãnh thang",IF(EN96="Rãnh thang",IF(EU96="Móng bê tông",#REF!-#REF!,IQ96),0),0))))),2)</f>
        <v>24.07</v>
      </c>
      <c r="IB96" s="20">
        <f t="shared" si="394"/>
        <v>1.5700000000000003</v>
      </c>
      <c r="IC96" s="20">
        <f t="shared" si="240"/>
        <v>24.07</v>
      </c>
      <c r="ID96" s="20">
        <f t="shared" si="241"/>
        <v>0</v>
      </c>
      <c r="IE96" s="20">
        <f t="shared" si="242"/>
        <v>0</v>
      </c>
      <c r="IF96" s="20">
        <f t="shared" si="243"/>
        <v>0</v>
      </c>
      <c r="IG96" s="20">
        <f>IF(EN96="Rãnh thang",IF(AND(EN96="Rãnh thang",EU96="Móng bê tông"),IQ96-#REF!,0),IF(EN96="Ống nhựa",IF(AND(EN96="Ống nhựa",EU96="Đắp cát"),IQ96-HT96,0),IF(EN96="Cống tròn",IF(EN96="Cống tròn",IF(OR(EU96="Móng bê tông",EU96="Móng bê tông kết hợp đế"),IM96-FL96,0),0),IF(EN96="Cống hộp",IF(AND(EN96="Cống hộp",EU96="Móng bê tông"),IN96-GD96,0),IF(OR(EN96="Rãnh xây",EN96="Rãnh bê tông"),IF(AND(EN96="Rãnh xây",EU96="Móng bê tông"),IO96-GD96,IF(AND(EN96="Rãnh bê tông",EU96="Móng bê tông"),IO96-GD96,0)),0)))))</f>
        <v>24.07</v>
      </c>
      <c r="IH96" s="20">
        <f t="shared" si="244"/>
        <v>0</v>
      </c>
      <c r="II96" s="20">
        <f t="shared" si="245"/>
        <v>24.07</v>
      </c>
      <c r="IJ96" s="20">
        <f t="shared" si="246"/>
        <v>0</v>
      </c>
      <c r="IK96" s="20">
        <f t="shared" si="247"/>
        <v>0</v>
      </c>
      <c r="IL96" s="20">
        <f t="shared" si="248"/>
        <v>24.27</v>
      </c>
      <c r="IM96" s="20">
        <f t="shared" si="249"/>
        <v>24.27</v>
      </c>
      <c r="IN96" s="20">
        <f t="shared" si="250"/>
        <v>0</v>
      </c>
      <c r="IO96" s="20">
        <f t="shared" si="251"/>
        <v>0</v>
      </c>
      <c r="IP96" s="20">
        <f t="shared" si="252"/>
        <v>0</v>
      </c>
      <c r="IQ96" s="18">
        <v>24.37</v>
      </c>
      <c r="IR96" s="25">
        <f t="shared" si="395"/>
        <v>0</v>
      </c>
      <c r="IS96" s="25">
        <f t="shared" si="253"/>
        <v>0</v>
      </c>
      <c r="IT96" s="25">
        <f t="shared" si="254"/>
        <v>0</v>
      </c>
      <c r="IU96" s="25">
        <f>ROUND(IF(EN96="Cống tròn",IF(EN96="Cống tròn",IV96+FF96,0),IF(EN96="Cống hộp",IF(EN96="Cống hộp",IV96+GP96,0),IF(OR(EN96="Rãnh xây",EN96="Rãnh bê tông"),IF(OR(EN96="Rãnh xây",EN96="Rãnh bê tông"),IV96+GP96,0),IF(EN96="ống nhựa",IF(EN96="Ống nhựa",IV96+HT96,0),IF(EN96="Rãnh thang",IF(EN96="Rãnh thang",IQ96+#REF!,0),0))))),2)</f>
        <v>25.41</v>
      </c>
      <c r="IV96" s="18">
        <v>25.31</v>
      </c>
      <c r="IW96" s="25">
        <f t="shared" si="255"/>
        <v>25.41</v>
      </c>
      <c r="IX96" s="25">
        <f t="shared" si="256"/>
        <v>0</v>
      </c>
      <c r="IY96" s="25">
        <f t="shared" si="257"/>
        <v>0</v>
      </c>
      <c r="IZ96" s="25">
        <f t="shared" si="258"/>
        <v>0</v>
      </c>
      <c r="JA96" s="25">
        <f t="shared" si="259"/>
        <v>0</v>
      </c>
      <c r="JB96" s="18">
        <v>25.58</v>
      </c>
      <c r="JC96" s="20">
        <f>ROUND(IF(EN96="Cống tròn",IF(EN96="Cống tròn",IF(EU96="Không có móng",JS96-FF96,IF(EU96="Đế",JR96-FN96,IF(OR(EU96="Móng bê tông",EU96="Móng bê tông kết hợp đế"),JK96-FJ96,0))),0),IF(EN96="Cống hộp",IF(AND(EN96="Cống hộp",EU96="Không có móng"),JS96-GF96,IF(AND(EN96="Cống hộp",EU96="Móng bê tông"),JL96-GB96,0)),IF(OR(EN96="Rãnh xây",EN96="Rãnh bê tông"),IF(OR(EN96="Rãnh xây",EN96="Rãnh bê tông"),JM96-GB96,0),IF(EN96="Ống nhựa",IF(AND(EN96="Ống nhựa",EU96="Không đắp cát"),JS96-HT96,IF(AND(EN96="Ống nhựa",EU96="Đắp cát"),JJ96-HX96,0)),IF(EN96="Rãnh thang",IF(EN96="Rãnh thang",IF(EU96="Móng bê tông",#REF!-#REF!,JS96),0),0))))),2)</f>
        <v>24.01</v>
      </c>
      <c r="JD96" s="20">
        <f t="shared" si="396"/>
        <v>1.5699999999999967</v>
      </c>
      <c r="JE96" s="20">
        <f t="shared" si="260"/>
        <v>24.009999999999998</v>
      </c>
      <c r="JF96" s="20">
        <f t="shared" si="261"/>
        <v>0</v>
      </c>
      <c r="JG96" s="20">
        <f t="shared" si="262"/>
        <v>0</v>
      </c>
      <c r="JH96" s="20">
        <f t="shared" si="263"/>
        <v>0</v>
      </c>
      <c r="JI96" s="20">
        <f>IF(EN96="Rãnh thang",IF(AND(EN96="Rãnh thang",EU96="Móng bê tông"),JS96-#REF!,0),IF(EN96="Ống nhựa",IF(AND(EN96="Ống nhựa",EU96="Đắp cát"),JS96-HT96,0),IF(EN96="Cống tròn",IF(EN96="Cống tròn",IF(OR(EU96="Móng bê tông",EU96="Móng bê tông kết hợp đế"),JO96-FL96,0),0),IF(EN96="Cống hộp",IF(AND(EN96="Cống hộp",EU96="Móng bê tông"),JP96-GD96,0),IF(OR(EN96="Rãnh xây",EN96="Rãnh bê tông"),IF(AND(EN96="Rãnh xây",EU96="Móng bê tông"),JQ96-GD96,IF(AND(EN96="Rãnh bê tông",EU96="Móng bê tông"),JQ96-GD96,0)),0)))))</f>
        <v>24.009999999999998</v>
      </c>
      <c r="JJ96" s="20">
        <f t="shared" si="264"/>
        <v>0</v>
      </c>
      <c r="JK96" s="20">
        <f t="shared" si="265"/>
        <v>24.009999999999998</v>
      </c>
      <c r="JL96" s="20">
        <f t="shared" si="266"/>
        <v>0</v>
      </c>
      <c r="JM96" s="20">
        <f t="shared" si="267"/>
        <v>0</v>
      </c>
      <c r="JN96" s="20">
        <f t="shared" si="268"/>
        <v>24.209999999999997</v>
      </c>
      <c r="JO96" s="20">
        <f t="shared" si="269"/>
        <v>24.209999999999997</v>
      </c>
      <c r="JP96" s="20">
        <f t="shared" si="270"/>
        <v>0</v>
      </c>
      <c r="JQ96" s="20">
        <f t="shared" si="271"/>
        <v>0</v>
      </c>
      <c r="JR96" s="20">
        <f t="shared" si="272"/>
        <v>0</v>
      </c>
      <c r="JS96" s="26">
        <v>24.31</v>
      </c>
      <c r="JT96" s="25">
        <f t="shared" si="397"/>
        <v>0</v>
      </c>
      <c r="JU96" s="25">
        <f t="shared" si="273"/>
        <v>0</v>
      </c>
      <c r="JV96" s="25">
        <f t="shared" si="274"/>
        <v>0</v>
      </c>
      <c r="JW96" s="25">
        <f>ROUND(IF(EN96="Cống tròn",IF(EN96="Cống tròn",JX96+FF96,0),IF(EN96="Cống hộp",IF(EN96="Cống hộp",JX96+GP96,0),IF(OR(EN96="Rãnh xây",EN96="Rãnh bê tông"),IF(OR(EN96="Rãnh xây",EN96="Rãnh bê tông"),JX96+GP96,0),IF(EN96="ống nhựa",IF(EN96="Ống nhựa",JX96+HT96,0),IF(EN96="Rãnh thang",IF(EN96="Rãnh thang",JS96+#REF!,0),0))))),2)</f>
        <v>25.41</v>
      </c>
      <c r="JX96" s="27">
        <v>25.31</v>
      </c>
      <c r="JY96" s="25">
        <f t="shared" si="275"/>
        <v>25.41</v>
      </c>
      <c r="JZ96" s="25">
        <f t="shared" si="276"/>
        <v>0</v>
      </c>
      <c r="KA96" s="25">
        <f t="shared" si="277"/>
        <v>0</v>
      </c>
      <c r="KB96" s="25">
        <f t="shared" si="278"/>
        <v>0</v>
      </c>
      <c r="KC96" s="25">
        <f t="shared" si="279"/>
        <v>0</v>
      </c>
      <c r="KD96" s="28" t="s">
        <v>98</v>
      </c>
      <c r="KE96" s="27">
        <v>0</v>
      </c>
      <c r="KF96" s="25">
        <f t="shared" si="280"/>
        <v>1.5700000000000003</v>
      </c>
      <c r="KG96" s="25">
        <f t="shared" si="398"/>
        <v>1.5700000000000003</v>
      </c>
      <c r="KH96" s="27">
        <v>0</v>
      </c>
      <c r="KI96" s="25">
        <f t="shared" si="281"/>
        <v>1.5699999999999967</v>
      </c>
      <c r="KJ96" s="25">
        <f t="shared" si="399"/>
        <v>1.5699999999999967</v>
      </c>
      <c r="KK96" s="25">
        <f t="shared" si="282"/>
        <v>0</v>
      </c>
      <c r="KL96" s="25">
        <f t="shared" si="283"/>
        <v>0</v>
      </c>
      <c r="KM96" s="25">
        <f t="shared" si="400"/>
        <v>0</v>
      </c>
      <c r="KN96" s="25">
        <f t="shared" si="284"/>
        <v>0</v>
      </c>
      <c r="KO96" s="25">
        <f t="shared" si="285"/>
        <v>0</v>
      </c>
      <c r="KP96" s="25">
        <f t="shared" si="401"/>
        <v>0</v>
      </c>
      <c r="KQ96" s="25">
        <f t="shared" si="286"/>
        <v>0.2</v>
      </c>
      <c r="KR96" s="25">
        <f t="shared" si="287"/>
        <v>0.2</v>
      </c>
      <c r="KS96" s="25">
        <f t="shared" si="402"/>
        <v>0.2</v>
      </c>
      <c r="KT96" s="25">
        <f t="shared" si="288"/>
        <v>0</v>
      </c>
      <c r="KU96" s="25">
        <f t="shared" si="289"/>
        <v>0</v>
      </c>
      <c r="KV96" s="25">
        <f t="shared" si="403"/>
        <v>0</v>
      </c>
      <c r="KW96" s="25">
        <f t="shared" si="290"/>
        <v>0</v>
      </c>
      <c r="KX96" s="25">
        <f t="shared" si="291"/>
        <v>0</v>
      </c>
      <c r="KY96" s="25">
        <f t="shared" si="404"/>
        <v>0</v>
      </c>
      <c r="KZ96" s="25">
        <f t="shared" si="292"/>
        <v>0</v>
      </c>
      <c r="LA96" s="25">
        <f t="shared" si="293"/>
        <v>0</v>
      </c>
      <c r="LB96" s="25">
        <f t="shared" si="405"/>
        <v>0</v>
      </c>
      <c r="LC96" s="25">
        <f t="shared" si="294"/>
        <v>1.4</v>
      </c>
      <c r="LD96" s="25">
        <f t="shared" si="295"/>
        <v>1.4</v>
      </c>
      <c r="LE96" s="25">
        <f t="shared" si="406"/>
        <v>1.4</v>
      </c>
      <c r="LF96" s="25">
        <f t="shared" si="296"/>
        <v>0</v>
      </c>
      <c r="LG96" s="25">
        <f t="shared" si="297"/>
        <v>0</v>
      </c>
      <c r="LH96" s="25">
        <f t="shared" si="407"/>
        <v>0</v>
      </c>
      <c r="LI96" s="25">
        <f t="shared" si="298"/>
        <v>0</v>
      </c>
      <c r="LJ96" s="25">
        <f t="shared" si="299"/>
        <v>0</v>
      </c>
      <c r="LK96" s="25">
        <f t="shared" si="408"/>
        <v>0</v>
      </c>
      <c r="LL96" s="25">
        <f t="shared" si="300"/>
        <v>0</v>
      </c>
      <c r="LM96" s="25">
        <f t="shared" si="301"/>
        <v>0</v>
      </c>
      <c r="LN96" s="25">
        <f t="shared" si="409"/>
        <v>0</v>
      </c>
      <c r="LO96" s="25">
        <f t="shared" si="302"/>
        <v>0</v>
      </c>
      <c r="LP96" s="25">
        <f t="shared" si="303"/>
        <v>0</v>
      </c>
      <c r="LQ96" s="25">
        <f t="shared" si="410"/>
        <v>0</v>
      </c>
      <c r="LR96" s="25">
        <f t="shared" si="304"/>
        <v>0</v>
      </c>
      <c r="LS96" s="25">
        <f t="shared" si="305"/>
        <v>0</v>
      </c>
      <c r="LT96" s="25">
        <f t="shared" si="411"/>
        <v>0</v>
      </c>
      <c r="LU96" s="25">
        <f t="shared" si="306"/>
        <v>0</v>
      </c>
      <c r="LV96" s="25">
        <f t="shared" si="307"/>
        <v>0</v>
      </c>
      <c r="LW96" s="25">
        <f t="shared" si="412"/>
        <v>0</v>
      </c>
      <c r="LX96" s="25">
        <f t="shared" si="308"/>
        <v>0</v>
      </c>
      <c r="LY96" s="25">
        <f t="shared" si="309"/>
        <v>0</v>
      </c>
      <c r="LZ96" s="25">
        <f t="shared" si="413"/>
        <v>0</v>
      </c>
      <c r="MA96" s="25">
        <f t="shared" si="310"/>
        <v>0</v>
      </c>
      <c r="MB96" s="25">
        <f t="shared" si="311"/>
        <v>0</v>
      </c>
      <c r="MC96" s="25">
        <f t="shared" si="414"/>
        <v>0</v>
      </c>
      <c r="MD96" s="25">
        <f t="shared" si="312"/>
        <v>0</v>
      </c>
      <c r="ME96" s="25">
        <f t="shared" si="313"/>
        <v>0</v>
      </c>
      <c r="MF96" s="25">
        <f t="shared" si="415"/>
        <v>0</v>
      </c>
      <c r="MG96" s="25">
        <f t="shared" si="314"/>
        <v>0</v>
      </c>
      <c r="MH96" s="25">
        <f t="shared" si="315"/>
        <v>0</v>
      </c>
      <c r="MI96" s="25">
        <f t="shared" si="416"/>
        <v>0</v>
      </c>
      <c r="MJ96" s="25">
        <f t="shared" si="316"/>
        <v>0</v>
      </c>
      <c r="MK96" s="25">
        <f t="shared" si="317"/>
        <v>0</v>
      </c>
      <c r="ML96" s="25">
        <f t="shared" si="417"/>
        <v>0</v>
      </c>
      <c r="MM96" s="25">
        <f t="shared" si="318"/>
        <v>0</v>
      </c>
      <c r="MN96" s="25">
        <f t="shared" si="319"/>
        <v>0</v>
      </c>
      <c r="MO96" s="25">
        <f t="shared" si="418"/>
        <v>0</v>
      </c>
      <c r="MP96" s="25">
        <f t="shared" si="320"/>
        <v>0</v>
      </c>
      <c r="MQ96" s="25">
        <f t="shared" si="321"/>
        <v>0</v>
      </c>
      <c r="MR96" s="25">
        <f t="shared" si="419"/>
        <v>0</v>
      </c>
      <c r="MS96" s="29">
        <v>1.4</v>
      </c>
      <c r="MT96" s="29">
        <v>0</v>
      </c>
      <c r="MU96" s="29">
        <v>1</v>
      </c>
      <c r="MV96" s="29">
        <v>1</v>
      </c>
      <c r="MW96" s="25">
        <f t="shared" si="322"/>
        <v>1.4</v>
      </c>
      <c r="MX96" s="25">
        <f t="shared" si="323"/>
        <v>2.2000000000000002</v>
      </c>
      <c r="MY96" s="25">
        <f t="shared" si="324"/>
        <v>0</v>
      </c>
      <c r="MZ96" s="25">
        <f t="shared" si="325"/>
        <v>0</v>
      </c>
      <c r="NA96" s="25">
        <f t="shared" si="326"/>
        <v>1.4</v>
      </c>
      <c r="NB96" s="25">
        <f t="shared" si="327"/>
        <v>2.2000000000000002</v>
      </c>
      <c r="NC96" s="25">
        <f t="shared" si="328"/>
        <v>0</v>
      </c>
      <c r="ND96" s="25">
        <f t="shared" si="329"/>
        <v>0</v>
      </c>
      <c r="NE96" s="25">
        <f t="shared" si="420"/>
        <v>1.4</v>
      </c>
      <c r="NF96" s="25">
        <f t="shared" si="420"/>
        <v>2.2000000000000002</v>
      </c>
      <c r="NG96" s="25">
        <f t="shared" si="420"/>
        <v>0</v>
      </c>
      <c r="NH96" s="25">
        <f t="shared" si="420"/>
        <v>0</v>
      </c>
      <c r="NI96" s="25">
        <f t="shared" si="330"/>
        <v>82.54</v>
      </c>
      <c r="NJ96" s="25">
        <f t="shared" si="331"/>
        <v>0</v>
      </c>
      <c r="NK96" s="25">
        <f t="shared" si="332"/>
        <v>82.54</v>
      </c>
      <c r="NL96" s="25">
        <f t="shared" si="333"/>
        <v>68.23</v>
      </c>
      <c r="NM96" s="25">
        <f t="shared" si="334"/>
        <v>0</v>
      </c>
      <c r="NN96" s="25">
        <f t="shared" si="421"/>
        <v>68.23</v>
      </c>
      <c r="NO96" s="25">
        <f t="shared" si="335"/>
        <v>0</v>
      </c>
      <c r="NP96" s="25">
        <f t="shared" si="336"/>
        <v>0</v>
      </c>
      <c r="NQ96" s="25">
        <f t="shared" si="422"/>
        <v>0</v>
      </c>
      <c r="NR96" s="25">
        <f t="shared" si="337"/>
        <v>0</v>
      </c>
      <c r="NS96" s="25">
        <f t="shared" si="338"/>
        <v>0</v>
      </c>
      <c r="NT96" s="25">
        <f t="shared" si="423"/>
        <v>0</v>
      </c>
      <c r="NU96" s="25">
        <f t="shared" si="339"/>
        <v>0</v>
      </c>
      <c r="NV96" s="25">
        <f t="shared" si="340"/>
        <v>0</v>
      </c>
      <c r="NW96" s="25">
        <f t="shared" si="424"/>
        <v>0</v>
      </c>
      <c r="NX96" s="25">
        <f t="shared" si="425"/>
        <v>68.23</v>
      </c>
      <c r="NY96" s="25">
        <f t="shared" si="425"/>
        <v>0</v>
      </c>
      <c r="NZ96" s="25">
        <f t="shared" si="426"/>
        <v>68.23</v>
      </c>
      <c r="OA96" s="25">
        <f t="shared" si="427"/>
        <v>14.31</v>
      </c>
      <c r="OB96" s="25">
        <f t="shared" si="427"/>
        <v>0</v>
      </c>
      <c r="OC96" s="25">
        <f t="shared" si="428"/>
        <v>14.31</v>
      </c>
      <c r="OD96" s="25">
        <f t="shared" si="429"/>
        <v>68.23</v>
      </c>
      <c r="OE96" s="25">
        <f t="shared" si="429"/>
        <v>0</v>
      </c>
      <c r="OF96" s="25">
        <f t="shared" si="429"/>
        <v>68.23</v>
      </c>
      <c r="OG96" s="25">
        <f t="shared" si="341"/>
        <v>0</v>
      </c>
      <c r="OH96" s="25">
        <f t="shared" si="342"/>
        <v>0</v>
      </c>
      <c r="OI96" s="25">
        <f t="shared" si="343"/>
        <v>0</v>
      </c>
      <c r="OJ96" s="25">
        <f t="shared" si="344"/>
        <v>0</v>
      </c>
      <c r="OK96" s="25">
        <f t="shared" si="345"/>
        <v>0</v>
      </c>
      <c r="OL96" s="25">
        <f t="shared" si="346"/>
        <v>0</v>
      </c>
      <c r="OM96" s="25">
        <f t="shared" si="430"/>
        <v>0</v>
      </c>
      <c r="ON96" s="25">
        <f t="shared" si="430"/>
        <v>0</v>
      </c>
      <c r="OO96" s="25">
        <f t="shared" si="430"/>
        <v>0</v>
      </c>
      <c r="OP96" s="25">
        <f t="shared" si="347"/>
        <v>0</v>
      </c>
      <c r="OQ96" s="25">
        <f t="shared" si="348"/>
        <v>0</v>
      </c>
      <c r="OR96" s="25">
        <f t="shared" si="431"/>
        <v>0</v>
      </c>
      <c r="OS96" s="19">
        <v>537165.27</v>
      </c>
      <c r="OT96" s="19">
        <v>2370663.34</v>
      </c>
    </row>
    <row r="97" spans="1:410" ht="33" customHeight="1" x14ac:dyDescent="0.25">
      <c r="A97" s="18"/>
      <c r="B97" s="18" t="s">
        <v>850</v>
      </c>
      <c r="C97" s="18">
        <v>1843.37</v>
      </c>
      <c r="D97" s="16" t="e">
        <f>_xlfn.IFNA(INDEX(#REF!,MATCH(E97,#REF!,0)),0)</f>
        <v>#REF!</v>
      </c>
      <c r="E97" s="18" t="s">
        <v>880</v>
      </c>
      <c r="F97" s="16" t="s">
        <v>765</v>
      </c>
      <c r="G97" s="16" t="s">
        <v>766</v>
      </c>
      <c r="H97" s="16" t="s">
        <v>767</v>
      </c>
      <c r="I97" s="16" t="s">
        <v>768</v>
      </c>
      <c r="J97" s="16" t="s">
        <v>769</v>
      </c>
      <c r="K97" s="16" t="s">
        <v>770</v>
      </c>
      <c r="L97" s="16" t="s">
        <v>771</v>
      </c>
      <c r="M97" s="18">
        <v>1.64</v>
      </c>
      <c r="N97" s="18">
        <v>1.94</v>
      </c>
      <c r="O97" s="18">
        <v>2.04</v>
      </c>
      <c r="P97" s="18">
        <v>2.34</v>
      </c>
      <c r="Q97" s="18">
        <v>0.1</v>
      </c>
      <c r="R97" s="18">
        <v>1.8399999999999999</v>
      </c>
      <c r="S97" s="18">
        <v>2.14</v>
      </c>
      <c r="T97" s="18">
        <v>0.2</v>
      </c>
      <c r="U97" s="18">
        <v>0</v>
      </c>
      <c r="V97" s="18">
        <v>0</v>
      </c>
      <c r="W97" s="18">
        <v>0</v>
      </c>
      <c r="X97" s="18">
        <v>1.64</v>
      </c>
      <c r="Y97" s="18">
        <v>1.9</v>
      </c>
      <c r="Z97" s="20">
        <f t="shared" si="349"/>
        <v>2.1</v>
      </c>
      <c r="AA97" s="18">
        <v>0.22</v>
      </c>
      <c r="AB97" s="18">
        <v>0</v>
      </c>
      <c r="AC97" s="18">
        <v>0</v>
      </c>
      <c r="AD97" s="18">
        <v>0</v>
      </c>
      <c r="AE97" s="18">
        <v>0</v>
      </c>
      <c r="AF97" s="18">
        <v>0</v>
      </c>
      <c r="AG97" s="18">
        <v>1.2</v>
      </c>
      <c r="AH97" s="18">
        <v>1.5</v>
      </c>
      <c r="AI97" s="20">
        <f t="shared" si="350"/>
        <v>2.25</v>
      </c>
      <c r="AJ97" s="18">
        <v>0</v>
      </c>
      <c r="AK97" s="18">
        <v>0</v>
      </c>
      <c r="AL97" s="20">
        <f t="shared" si="351"/>
        <v>0</v>
      </c>
      <c r="AM97" s="18">
        <v>1.64</v>
      </c>
      <c r="AN97" s="18">
        <v>1.5</v>
      </c>
      <c r="AO97" s="18">
        <v>0.15</v>
      </c>
      <c r="AP97" s="18">
        <v>0.22</v>
      </c>
      <c r="AQ97" s="18">
        <v>1.64</v>
      </c>
      <c r="AR97" s="18">
        <v>1.72</v>
      </c>
      <c r="AS97" s="18">
        <v>0.12</v>
      </c>
      <c r="AT97" s="18">
        <v>0.11</v>
      </c>
      <c r="AU97" s="18">
        <v>0</v>
      </c>
      <c r="AV97" s="18">
        <v>1</v>
      </c>
      <c r="AW97" s="18">
        <v>0</v>
      </c>
      <c r="AX97" s="18">
        <v>0</v>
      </c>
      <c r="AY97" s="18">
        <v>0</v>
      </c>
      <c r="AZ97" s="18">
        <v>0</v>
      </c>
      <c r="BA97" s="18">
        <v>0</v>
      </c>
      <c r="BB97" s="18">
        <v>0</v>
      </c>
      <c r="BC97" s="18">
        <v>0</v>
      </c>
      <c r="BD97" s="18">
        <v>0</v>
      </c>
      <c r="BE97" s="18">
        <v>2</v>
      </c>
      <c r="BF97" s="18">
        <v>0</v>
      </c>
      <c r="BG97" s="18">
        <v>0</v>
      </c>
      <c r="BH97" s="18">
        <v>0</v>
      </c>
      <c r="BI97" s="18">
        <v>0</v>
      </c>
      <c r="BJ97" s="18">
        <v>0</v>
      </c>
      <c r="BK97" s="18">
        <v>0</v>
      </c>
      <c r="BL97" s="18">
        <v>0</v>
      </c>
      <c r="BM97" s="18">
        <v>0</v>
      </c>
      <c r="BN97" s="18">
        <v>0</v>
      </c>
      <c r="BO97" s="18">
        <v>0</v>
      </c>
      <c r="BP97" s="18">
        <v>0</v>
      </c>
      <c r="BQ97" s="18">
        <v>0</v>
      </c>
      <c r="BR97" s="18">
        <v>0</v>
      </c>
      <c r="BS97" s="18">
        <v>0</v>
      </c>
      <c r="BT97" s="18">
        <v>0</v>
      </c>
      <c r="BU97" s="18">
        <v>0</v>
      </c>
      <c r="BV97" s="18">
        <v>0</v>
      </c>
      <c r="BW97" s="18">
        <v>0</v>
      </c>
      <c r="BX97" s="18">
        <v>0</v>
      </c>
      <c r="BY97" s="18">
        <v>0</v>
      </c>
      <c r="BZ97" s="18">
        <v>0</v>
      </c>
      <c r="CA97" s="16" t="e">
        <f>_xlfn.IFNA(IF(RIGHT(D97,2)="=G",0,INDEX(#REF!,MATCH(E97,#REF!,0))),0)</f>
        <v>#REF!</v>
      </c>
      <c r="CB97" s="16" t="s">
        <v>776</v>
      </c>
      <c r="CC97" s="18">
        <v>0</v>
      </c>
      <c r="CD97" s="18">
        <v>0</v>
      </c>
      <c r="CE97" s="18">
        <v>1.4</v>
      </c>
      <c r="CF97" s="18">
        <v>0.85</v>
      </c>
      <c r="CG97" s="18">
        <v>0.12</v>
      </c>
      <c r="CH97" s="18">
        <v>2</v>
      </c>
      <c r="CI97" s="16" t="s">
        <v>98</v>
      </c>
      <c r="CJ97" s="18">
        <v>0</v>
      </c>
      <c r="CK97" s="20">
        <f t="shared" si="217"/>
        <v>1.87</v>
      </c>
      <c r="CL97" s="20">
        <f t="shared" si="352"/>
        <v>1.87</v>
      </c>
      <c r="CM97" s="18">
        <v>22.29</v>
      </c>
      <c r="CN97" s="18">
        <v>26.42</v>
      </c>
      <c r="CO97" s="18">
        <v>25.581000000000003</v>
      </c>
      <c r="CP97" s="22">
        <f t="shared" si="218"/>
        <v>25.58</v>
      </c>
      <c r="CQ97" s="22">
        <f t="shared" si="219"/>
        <v>23.71</v>
      </c>
      <c r="CR97" s="22">
        <f t="shared" si="353"/>
        <v>1.87</v>
      </c>
      <c r="CS97" s="22">
        <f t="shared" si="220"/>
        <v>23.810000000000002</v>
      </c>
      <c r="CT97" s="22">
        <f t="shared" si="221"/>
        <v>24.01</v>
      </c>
      <c r="CU97" s="18">
        <v>24.01</v>
      </c>
      <c r="CV97" s="22">
        <f t="shared" si="354"/>
        <v>2.1</v>
      </c>
      <c r="CW97" s="22">
        <f t="shared" si="222"/>
        <v>0</v>
      </c>
      <c r="CX97" s="22">
        <f t="shared" si="223"/>
        <v>0</v>
      </c>
      <c r="CY97" s="22">
        <f t="shared" si="224"/>
        <v>26.15</v>
      </c>
      <c r="CZ97" s="22">
        <f t="shared" si="225"/>
        <v>26.3</v>
      </c>
      <c r="DA97" s="18">
        <v>26.42</v>
      </c>
      <c r="DB97" s="20">
        <f t="shared" si="355"/>
        <v>2.71</v>
      </c>
      <c r="DC97" s="20">
        <f t="shared" si="356"/>
        <v>0.84</v>
      </c>
      <c r="DD97" s="20">
        <f t="shared" si="357"/>
        <v>1.87</v>
      </c>
      <c r="DE97" s="20">
        <f t="shared" si="226"/>
        <v>0.1</v>
      </c>
      <c r="DF97" s="20">
        <f t="shared" si="227"/>
        <v>0.2</v>
      </c>
      <c r="DG97" s="20">
        <f t="shared" si="228"/>
        <v>1.57</v>
      </c>
      <c r="DH97" s="20">
        <f t="shared" si="229"/>
        <v>0</v>
      </c>
      <c r="DI97" s="20">
        <f t="shared" si="230"/>
        <v>0</v>
      </c>
      <c r="DJ97" s="20">
        <f t="shared" si="231"/>
        <v>0</v>
      </c>
      <c r="DK97" s="20">
        <f t="shared" si="358"/>
        <v>1.87</v>
      </c>
      <c r="DL97" s="20">
        <f t="shared" si="359"/>
        <v>0</v>
      </c>
      <c r="DM97" s="20">
        <f t="shared" si="360"/>
        <v>0</v>
      </c>
      <c r="DN97" s="20">
        <f t="shared" si="361"/>
        <v>0</v>
      </c>
      <c r="DO97" s="18">
        <v>2.54</v>
      </c>
      <c r="DP97" s="18">
        <v>0</v>
      </c>
      <c r="DQ97" s="18">
        <v>1</v>
      </c>
      <c r="DR97" s="18">
        <v>1</v>
      </c>
      <c r="DS97" s="25">
        <f t="shared" si="362"/>
        <v>2.54</v>
      </c>
      <c r="DT97" s="25">
        <f t="shared" si="363"/>
        <v>0</v>
      </c>
      <c r="DU97" s="25">
        <f t="shared" si="364"/>
        <v>4.75</v>
      </c>
      <c r="DV97" s="25">
        <f t="shared" si="365"/>
        <v>0</v>
      </c>
      <c r="DW97" s="25">
        <f t="shared" si="366"/>
        <v>4.75</v>
      </c>
      <c r="DX97" s="25">
        <f t="shared" si="367"/>
        <v>9.69</v>
      </c>
      <c r="DY97" s="25">
        <f t="shared" si="368"/>
        <v>0</v>
      </c>
      <c r="DZ97" s="25">
        <f t="shared" si="369"/>
        <v>9.69</v>
      </c>
      <c r="EA97" s="25">
        <f t="shared" si="370"/>
        <v>6.26</v>
      </c>
      <c r="EB97" s="25">
        <f t="shared" si="371"/>
        <v>0</v>
      </c>
      <c r="EC97" s="25">
        <f t="shared" si="372"/>
        <v>6.26</v>
      </c>
      <c r="ED97" s="25">
        <f t="shared" si="373"/>
        <v>3.43</v>
      </c>
      <c r="EE97" s="25">
        <f t="shared" si="373"/>
        <v>0</v>
      </c>
      <c r="EF97" s="25">
        <f t="shared" si="374"/>
        <v>3.43</v>
      </c>
      <c r="EG97" s="25">
        <f t="shared" si="375"/>
        <v>6.26</v>
      </c>
      <c r="EH97" s="25">
        <f t="shared" si="375"/>
        <v>0</v>
      </c>
      <c r="EI97" s="25">
        <f t="shared" si="376"/>
        <v>6.26</v>
      </c>
      <c r="EJ97" s="18">
        <v>1843.37</v>
      </c>
      <c r="EK97" s="18">
        <v>1804.69</v>
      </c>
      <c r="EL97" s="18" t="s">
        <v>880</v>
      </c>
      <c r="EM97" s="18" t="s">
        <v>881</v>
      </c>
      <c r="EN97" s="16" t="s">
        <v>774</v>
      </c>
      <c r="EO97" s="16" t="s">
        <v>132</v>
      </c>
      <c r="EP97" s="16" t="e">
        <f>IF(OR(EN97="Cống tròn",EN97="Cống hộp",EN97="Ống nhựa"),INDEX(#REF!,MATCH(E97,#REF!,0)),IF(OR(EN97="Rãnh xây",EN97="Rãnh bê tông"),INDEX(#REF!,MATCH(E97,#REF!,0)),0))</f>
        <v>#REF!</v>
      </c>
      <c r="EQ97" s="18">
        <v>37.479999999999833</v>
      </c>
      <c r="ER97" s="18">
        <v>1</v>
      </c>
      <c r="ES97" s="25">
        <f t="shared" si="377"/>
        <v>37</v>
      </c>
      <c r="ET97" s="1" t="e">
        <f>_xlfn.IFNA(IF(EN97="Cống tròn",INDEX(#REF!,MATCH(E97,#REF!,0)),IF(EN97="Cống hộp",INDEX(#REF!,MATCH(E97,#REF!,0)),EU97&amp;" ,"&amp;EV97)),0)</f>
        <v>#REF!</v>
      </c>
      <c r="EU97" s="16" t="s">
        <v>769</v>
      </c>
      <c r="EV97" s="16" t="s">
        <v>775</v>
      </c>
      <c r="EW97" s="16" t="e">
        <f>_xlfn.IFNA(INDEX(#REF!,MATCH(E97,#REF!,0)),0)</f>
        <v>#REF!</v>
      </c>
      <c r="EX97" s="16"/>
      <c r="EY97" s="18">
        <v>0</v>
      </c>
      <c r="EZ97" s="18">
        <v>0</v>
      </c>
      <c r="FA97" s="18">
        <v>0</v>
      </c>
      <c r="FB97" s="19">
        <v>0</v>
      </c>
      <c r="FC97" s="19">
        <v>0</v>
      </c>
      <c r="FD97" s="25">
        <f t="shared" si="232"/>
        <v>0</v>
      </c>
      <c r="FE97" s="25">
        <f t="shared" si="378"/>
        <v>0</v>
      </c>
      <c r="FF97" s="18">
        <v>0.1</v>
      </c>
      <c r="FG97" s="18">
        <v>2</v>
      </c>
      <c r="FH97" s="18">
        <v>1</v>
      </c>
      <c r="FI97" s="25">
        <f t="shared" si="379"/>
        <v>1.2</v>
      </c>
      <c r="FJ97" s="18">
        <v>0</v>
      </c>
      <c r="FK97" s="18">
        <v>0</v>
      </c>
      <c r="FL97" s="18">
        <v>0.2</v>
      </c>
      <c r="FM97" s="18">
        <v>1.4</v>
      </c>
      <c r="FN97" s="18">
        <v>0</v>
      </c>
      <c r="FO97" s="25">
        <f t="shared" si="380"/>
        <v>1.4</v>
      </c>
      <c r="FP97" s="18">
        <v>1.4999999999999999E-2</v>
      </c>
      <c r="FQ97" s="18">
        <v>1</v>
      </c>
      <c r="FR97" s="25">
        <f t="shared" si="233"/>
        <v>36</v>
      </c>
      <c r="FS97" s="25">
        <f t="shared" si="234"/>
        <v>0.52500000000000002</v>
      </c>
      <c r="FT97" s="25">
        <f t="shared" si="235"/>
        <v>36.524999999999999</v>
      </c>
      <c r="FU97" s="25">
        <f t="shared" si="236"/>
        <v>-0.95499999999983487</v>
      </c>
      <c r="FV97" s="25" t="str">
        <f t="shared" si="381"/>
        <v>Thêm 01</v>
      </c>
      <c r="FW97" s="25">
        <f t="shared" si="382"/>
        <v>0.06</v>
      </c>
      <c r="FX97" s="16"/>
      <c r="FY97" s="16"/>
      <c r="FZ97" s="16"/>
      <c r="GA97" s="16"/>
      <c r="GB97" s="19">
        <v>0</v>
      </c>
      <c r="GC97" s="19">
        <v>0</v>
      </c>
      <c r="GD97" s="19">
        <v>0</v>
      </c>
      <c r="GE97" s="19">
        <v>0</v>
      </c>
      <c r="GF97" s="19">
        <v>0</v>
      </c>
      <c r="GG97" s="19">
        <v>0</v>
      </c>
      <c r="GH97" s="19">
        <v>0</v>
      </c>
      <c r="GI97" s="19">
        <v>0</v>
      </c>
      <c r="GJ97" s="19">
        <v>0</v>
      </c>
      <c r="GK97" s="19">
        <v>0</v>
      </c>
      <c r="GL97" s="25">
        <f t="shared" si="237"/>
        <v>0</v>
      </c>
      <c r="GM97" s="25">
        <f t="shared" si="383"/>
        <v>0</v>
      </c>
      <c r="GN97" s="19">
        <v>0</v>
      </c>
      <c r="GO97" s="19">
        <v>0</v>
      </c>
      <c r="GP97" s="19">
        <v>0</v>
      </c>
      <c r="GQ97" s="19">
        <v>0</v>
      </c>
      <c r="GR97" s="1" t="e">
        <f>_xlfn.IFNA(INDEX(#REF!,MATCH(E97,#REF!,0)),0)</f>
        <v>#REF!</v>
      </c>
      <c r="GS97" s="16"/>
      <c r="GT97" s="18">
        <v>0</v>
      </c>
      <c r="GU97" s="18">
        <v>0</v>
      </c>
      <c r="GV97" s="18">
        <v>0</v>
      </c>
      <c r="GW97" s="18">
        <v>0</v>
      </c>
      <c r="GX97" s="25">
        <f t="shared" si="238"/>
        <v>0</v>
      </c>
      <c r="GY97" s="25">
        <f t="shared" si="239"/>
        <v>0</v>
      </c>
      <c r="GZ97" s="25">
        <f t="shared" si="384"/>
        <v>0</v>
      </c>
      <c r="HA97" s="1" t="e" cm="1">
        <f t="array" ref="HA97">INDEX(#REF!,MATCH(EJ97&amp;EK97&amp;HD97&amp;HE97&amp;HF97,#REF!&amp;#REF!&amp;#REF!&amp;#REF!&amp;#REF!,0))</f>
        <v>#REF!</v>
      </c>
      <c r="HB97" s="16"/>
      <c r="HC97" s="25">
        <f t="shared" si="385"/>
        <v>0</v>
      </c>
      <c r="HD97" s="18">
        <v>0</v>
      </c>
      <c r="HE97" s="18">
        <v>0</v>
      </c>
      <c r="HF97" s="18">
        <v>0</v>
      </c>
      <c r="HG97" s="1" t="e" cm="1">
        <f t="array" ref="HG97">INDEX(#REF!,MATCH(EJ97&amp;EK97&amp;HJ97&amp;HK97&amp;HL97,#REF!&amp;#REF!&amp;#REF!&amp;#REF!&amp;#REF!,0))</f>
        <v>#REF!</v>
      </c>
      <c r="HH97" s="16"/>
      <c r="HI97" s="25">
        <f t="shared" si="386"/>
        <v>0</v>
      </c>
      <c r="HJ97" s="25">
        <f t="shared" si="387"/>
        <v>0</v>
      </c>
      <c r="HK97" s="19">
        <v>0</v>
      </c>
      <c r="HL97" s="19">
        <v>0</v>
      </c>
      <c r="HM97" s="18">
        <v>0.01</v>
      </c>
      <c r="HN97" s="18">
        <v>1</v>
      </c>
      <c r="HO97" s="25">
        <f t="shared" si="388"/>
        <v>0</v>
      </c>
      <c r="HP97" s="25">
        <f t="shared" si="389"/>
        <v>0</v>
      </c>
      <c r="HQ97" s="25">
        <f t="shared" si="390"/>
        <v>0</v>
      </c>
      <c r="HR97" s="25">
        <f t="shared" si="391"/>
        <v>0</v>
      </c>
      <c r="HS97" s="25">
        <f t="shared" si="392"/>
        <v>0</v>
      </c>
      <c r="HT97" s="19">
        <v>0</v>
      </c>
      <c r="HU97" s="19">
        <v>0</v>
      </c>
      <c r="HV97" s="19">
        <v>0</v>
      </c>
      <c r="HW97" s="25">
        <f t="shared" si="393"/>
        <v>0</v>
      </c>
      <c r="HX97" s="19">
        <v>0</v>
      </c>
      <c r="HY97" s="19">
        <v>0</v>
      </c>
      <c r="HZ97" s="18">
        <v>25.58</v>
      </c>
      <c r="IA97" s="20">
        <f>ROUND(IF(EN97="Cống tròn",IF(EN97="Cống tròn",IF(EU97="Không có móng",IQ97-FF97,IF(EU97="Đế",IP97-FN97,IF(OR(EU97="Móng bê tông",EU97="Móng bê tông kết hợp đế"),II97-FJ97,0))),0),IF(EN97="Cống hộp",IF(AND(EN97="Cống hộp",EU97="Không có móng"),IQ97-GF97,IF(AND(EN97="Cống hộp",EU97="Móng bê tông"),IJ97-GB97,0)),IF(OR(EN97="Rãnh xây",EN97="Rãnh bê tông"),IF(OR(EN97="Rãnh xây",EN97="Rãnh bê tông"),IK97-GB97,0),IF(EN97="Ống nhựa",IF(AND(EN97="Ống nhựa",EU97="Không đắp cát"),IQ97-HT97,IF(AND(EN97="Ống nhựa",EU97="Đắp cát"),IH97-HX97,0)),IF(EN97="Rãnh thang",IF(EN97="Rãnh thang",IF(EU97="Móng bê tông",#REF!-#REF!,IQ97),0),0))))),2)</f>
        <v>24.01</v>
      </c>
      <c r="IB97" s="20">
        <f t="shared" si="394"/>
        <v>1.5699999999999967</v>
      </c>
      <c r="IC97" s="20">
        <f t="shared" si="240"/>
        <v>24.009999999999998</v>
      </c>
      <c r="ID97" s="20">
        <f t="shared" si="241"/>
        <v>0</v>
      </c>
      <c r="IE97" s="20">
        <f t="shared" si="242"/>
        <v>0</v>
      </c>
      <c r="IF97" s="20">
        <f t="shared" si="243"/>
        <v>0</v>
      </c>
      <c r="IG97" s="20">
        <f>IF(EN97="Rãnh thang",IF(AND(EN97="Rãnh thang",EU97="Móng bê tông"),IQ97-#REF!,0),IF(EN97="Ống nhựa",IF(AND(EN97="Ống nhựa",EU97="Đắp cát"),IQ97-HT97,0),IF(EN97="Cống tròn",IF(EN97="Cống tròn",IF(OR(EU97="Móng bê tông",EU97="Móng bê tông kết hợp đế"),IM97-FL97,0),0),IF(EN97="Cống hộp",IF(AND(EN97="Cống hộp",EU97="Móng bê tông"),IN97-GD97,0),IF(OR(EN97="Rãnh xây",EN97="Rãnh bê tông"),IF(AND(EN97="Rãnh xây",EU97="Móng bê tông"),IO97-GD97,IF(AND(EN97="Rãnh bê tông",EU97="Móng bê tông"),IO97-GD97,0)),0)))))</f>
        <v>24.009999999999998</v>
      </c>
      <c r="IH97" s="20">
        <f t="shared" si="244"/>
        <v>0</v>
      </c>
      <c r="II97" s="20">
        <f t="shared" si="245"/>
        <v>24.009999999999998</v>
      </c>
      <c r="IJ97" s="20">
        <f t="shared" si="246"/>
        <v>0</v>
      </c>
      <c r="IK97" s="20">
        <f t="shared" si="247"/>
        <v>0</v>
      </c>
      <c r="IL97" s="20">
        <f t="shared" si="248"/>
        <v>24.209999999999997</v>
      </c>
      <c r="IM97" s="20">
        <f t="shared" si="249"/>
        <v>24.209999999999997</v>
      </c>
      <c r="IN97" s="20">
        <f t="shared" si="250"/>
        <v>0</v>
      </c>
      <c r="IO97" s="20">
        <f t="shared" si="251"/>
        <v>0</v>
      </c>
      <c r="IP97" s="20">
        <f t="shared" si="252"/>
        <v>0</v>
      </c>
      <c r="IQ97" s="18">
        <v>24.31</v>
      </c>
      <c r="IR97" s="25">
        <f t="shared" si="395"/>
        <v>0</v>
      </c>
      <c r="IS97" s="25">
        <f t="shared" si="253"/>
        <v>0</v>
      </c>
      <c r="IT97" s="25">
        <f t="shared" si="254"/>
        <v>0</v>
      </c>
      <c r="IU97" s="25">
        <f>ROUND(IF(EN97="Cống tròn",IF(EN97="Cống tròn",IV97+FF97,0),IF(EN97="Cống hộp",IF(EN97="Cống hộp",IV97+GP97,0),IF(OR(EN97="Rãnh xây",EN97="Rãnh bê tông"),IF(OR(EN97="Rãnh xây",EN97="Rãnh bê tông"),IV97+GP97,0),IF(EN97="ống nhựa",IF(EN97="Ống nhựa",IV97+HT97,0),IF(EN97="Rãnh thang",IF(EN97="Rãnh thang",IQ97+#REF!,0),0))))),2)</f>
        <v>25.34</v>
      </c>
      <c r="IV97" s="18">
        <v>25.24</v>
      </c>
      <c r="IW97" s="25">
        <f t="shared" si="255"/>
        <v>25.34</v>
      </c>
      <c r="IX97" s="25">
        <f t="shared" si="256"/>
        <v>0</v>
      </c>
      <c r="IY97" s="25">
        <f t="shared" si="257"/>
        <v>0</v>
      </c>
      <c r="IZ97" s="25">
        <f t="shared" si="258"/>
        <v>0</v>
      </c>
      <c r="JA97" s="25">
        <f t="shared" si="259"/>
        <v>0</v>
      </c>
      <c r="JB97" s="18">
        <v>25.52</v>
      </c>
      <c r="JC97" s="20">
        <f>ROUND(IF(EN97="Cống tròn",IF(EN97="Cống tròn",IF(EU97="Không có móng",JS97-FF97,IF(EU97="Đế",JR97-FN97,IF(OR(EU97="Móng bê tông",EU97="Móng bê tông kết hợp đế"),JK97-FJ97,0))),0),IF(EN97="Cống hộp",IF(AND(EN97="Cống hộp",EU97="Không có móng"),JS97-GF97,IF(AND(EN97="Cống hộp",EU97="Móng bê tông"),JL97-GB97,0)),IF(OR(EN97="Rãnh xây",EN97="Rãnh bê tông"),IF(OR(EN97="Rãnh xây",EN97="Rãnh bê tông"),JM97-GB97,0),IF(EN97="Ống nhựa",IF(AND(EN97="Ống nhựa",EU97="Không đắp cát"),JS97-HT97,IF(AND(EN97="Ống nhựa",EU97="Đắp cát"),JJ97-HX97,0)),IF(EN97="Rãnh thang",IF(EN97="Rãnh thang",IF(EU97="Móng bê tông",#REF!-#REF!,JS97),0),0))))),2)</f>
        <v>23.94</v>
      </c>
      <c r="JD97" s="20">
        <f t="shared" si="396"/>
        <v>1.5799999999999983</v>
      </c>
      <c r="JE97" s="20">
        <f t="shared" si="260"/>
        <v>23.939999999999998</v>
      </c>
      <c r="JF97" s="20">
        <f t="shared" si="261"/>
        <v>0</v>
      </c>
      <c r="JG97" s="20">
        <f t="shared" si="262"/>
        <v>0</v>
      </c>
      <c r="JH97" s="20">
        <f t="shared" si="263"/>
        <v>0</v>
      </c>
      <c r="JI97" s="20">
        <f>IF(EN97="Rãnh thang",IF(AND(EN97="Rãnh thang",EU97="Móng bê tông"),JS97-#REF!,0),IF(EN97="Ống nhựa",IF(AND(EN97="Ống nhựa",EU97="Đắp cát"),JS97-HT97,0),IF(EN97="Cống tròn",IF(EN97="Cống tròn",IF(OR(EU97="Móng bê tông",EU97="Móng bê tông kết hợp đế"),JO97-FL97,0),0),IF(EN97="Cống hộp",IF(AND(EN97="Cống hộp",EU97="Móng bê tông"),JP97-GD97,0),IF(OR(EN97="Rãnh xây",EN97="Rãnh bê tông"),IF(AND(EN97="Rãnh xây",EU97="Móng bê tông"),JQ97-GD97,IF(AND(EN97="Rãnh bê tông",EU97="Móng bê tông"),JQ97-GD97,0)),0)))))</f>
        <v>23.939999999999998</v>
      </c>
      <c r="JJ97" s="20">
        <f t="shared" si="264"/>
        <v>0</v>
      </c>
      <c r="JK97" s="20">
        <f t="shared" si="265"/>
        <v>23.939999999999998</v>
      </c>
      <c r="JL97" s="20">
        <f t="shared" si="266"/>
        <v>0</v>
      </c>
      <c r="JM97" s="20">
        <f t="shared" si="267"/>
        <v>0</v>
      </c>
      <c r="JN97" s="20">
        <f t="shared" si="268"/>
        <v>24.139999999999997</v>
      </c>
      <c r="JO97" s="20">
        <f t="shared" si="269"/>
        <v>24.139999999999997</v>
      </c>
      <c r="JP97" s="20">
        <f t="shared" si="270"/>
        <v>0</v>
      </c>
      <c r="JQ97" s="20">
        <f t="shared" si="271"/>
        <v>0</v>
      </c>
      <c r="JR97" s="20">
        <f t="shared" si="272"/>
        <v>0</v>
      </c>
      <c r="JS97" s="26">
        <v>24.24</v>
      </c>
      <c r="JT97" s="25">
        <f t="shared" si="397"/>
        <v>0</v>
      </c>
      <c r="JU97" s="25">
        <f t="shared" si="273"/>
        <v>0</v>
      </c>
      <c r="JV97" s="25">
        <f t="shared" si="274"/>
        <v>0</v>
      </c>
      <c r="JW97" s="25">
        <f>ROUND(IF(EN97="Cống tròn",IF(EN97="Cống tròn",JX97+FF97,0),IF(EN97="Cống hộp",IF(EN97="Cống hộp",JX97+GP97,0),IF(OR(EN97="Rãnh xây",EN97="Rãnh bê tông"),IF(OR(EN97="Rãnh xây",EN97="Rãnh bê tông"),JX97+GP97,0),IF(EN97="ống nhựa",IF(EN97="Ống nhựa",JX97+HT97,0),IF(EN97="Rãnh thang",IF(EN97="Rãnh thang",JS97+#REF!,0),0))))),2)</f>
        <v>25.34</v>
      </c>
      <c r="JX97" s="27">
        <v>25.24</v>
      </c>
      <c r="JY97" s="25">
        <f t="shared" si="275"/>
        <v>25.34</v>
      </c>
      <c r="JZ97" s="25">
        <f t="shared" si="276"/>
        <v>0</v>
      </c>
      <c r="KA97" s="25">
        <f t="shared" si="277"/>
        <v>0</v>
      </c>
      <c r="KB97" s="25">
        <f t="shared" si="278"/>
        <v>0</v>
      </c>
      <c r="KC97" s="25">
        <f t="shared" si="279"/>
        <v>0</v>
      </c>
      <c r="KD97" s="28" t="s">
        <v>98</v>
      </c>
      <c r="KE97" s="27">
        <v>0</v>
      </c>
      <c r="KF97" s="25">
        <f t="shared" si="280"/>
        <v>1.5699999999999967</v>
      </c>
      <c r="KG97" s="25">
        <f t="shared" si="398"/>
        <v>1.5699999999999967</v>
      </c>
      <c r="KH97" s="27">
        <v>0</v>
      </c>
      <c r="KI97" s="25">
        <f t="shared" si="281"/>
        <v>1.5799999999999983</v>
      </c>
      <c r="KJ97" s="25">
        <f t="shared" si="399"/>
        <v>1.5799999999999983</v>
      </c>
      <c r="KK97" s="25">
        <f t="shared" si="282"/>
        <v>0</v>
      </c>
      <c r="KL97" s="25">
        <f t="shared" si="283"/>
        <v>0</v>
      </c>
      <c r="KM97" s="25">
        <f t="shared" si="400"/>
        <v>0</v>
      </c>
      <c r="KN97" s="25">
        <f t="shared" si="284"/>
        <v>0</v>
      </c>
      <c r="KO97" s="25">
        <f t="shared" si="285"/>
        <v>0</v>
      </c>
      <c r="KP97" s="25">
        <f t="shared" si="401"/>
        <v>0</v>
      </c>
      <c r="KQ97" s="25">
        <f t="shared" si="286"/>
        <v>0.2</v>
      </c>
      <c r="KR97" s="25">
        <f t="shared" si="287"/>
        <v>0.2</v>
      </c>
      <c r="KS97" s="25">
        <f t="shared" si="402"/>
        <v>0.2</v>
      </c>
      <c r="KT97" s="25">
        <f t="shared" si="288"/>
        <v>0</v>
      </c>
      <c r="KU97" s="25">
        <f t="shared" si="289"/>
        <v>0</v>
      </c>
      <c r="KV97" s="25">
        <f t="shared" si="403"/>
        <v>0</v>
      </c>
      <c r="KW97" s="25">
        <f t="shared" si="290"/>
        <v>0</v>
      </c>
      <c r="KX97" s="25">
        <f t="shared" si="291"/>
        <v>0</v>
      </c>
      <c r="KY97" s="25">
        <f t="shared" si="404"/>
        <v>0</v>
      </c>
      <c r="KZ97" s="25">
        <f t="shared" si="292"/>
        <v>0</v>
      </c>
      <c r="LA97" s="25">
        <f t="shared" si="293"/>
        <v>0</v>
      </c>
      <c r="LB97" s="25">
        <f t="shared" si="405"/>
        <v>0</v>
      </c>
      <c r="LC97" s="25">
        <f t="shared" si="294"/>
        <v>1.4</v>
      </c>
      <c r="LD97" s="25">
        <f t="shared" si="295"/>
        <v>1.4</v>
      </c>
      <c r="LE97" s="25">
        <f t="shared" si="406"/>
        <v>1.4</v>
      </c>
      <c r="LF97" s="25">
        <f t="shared" si="296"/>
        <v>0</v>
      </c>
      <c r="LG97" s="25">
        <f t="shared" si="297"/>
        <v>0</v>
      </c>
      <c r="LH97" s="25">
        <f t="shared" si="407"/>
        <v>0</v>
      </c>
      <c r="LI97" s="25">
        <f t="shared" si="298"/>
        <v>0</v>
      </c>
      <c r="LJ97" s="25">
        <f t="shared" si="299"/>
        <v>0</v>
      </c>
      <c r="LK97" s="25">
        <f t="shared" si="408"/>
        <v>0</v>
      </c>
      <c r="LL97" s="25">
        <f t="shared" si="300"/>
        <v>0</v>
      </c>
      <c r="LM97" s="25">
        <f t="shared" si="301"/>
        <v>0</v>
      </c>
      <c r="LN97" s="25">
        <f t="shared" si="409"/>
        <v>0</v>
      </c>
      <c r="LO97" s="25">
        <f t="shared" si="302"/>
        <v>0</v>
      </c>
      <c r="LP97" s="25">
        <f t="shared" si="303"/>
        <v>0</v>
      </c>
      <c r="LQ97" s="25">
        <f t="shared" si="410"/>
        <v>0</v>
      </c>
      <c r="LR97" s="25">
        <f t="shared" si="304"/>
        <v>0</v>
      </c>
      <c r="LS97" s="25">
        <f t="shared" si="305"/>
        <v>0</v>
      </c>
      <c r="LT97" s="25">
        <f t="shared" si="411"/>
        <v>0</v>
      </c>
      <c r="LU97" s="25">
        <f t="shared" si="306"/>
        <v>0</v>
      </c>
      <c r="LV97" s="25">
        <f t="shared" si="307"/>
        <v>0</v>
      </c>
      <c r="LW97" s="25">
        <f t="shared" si="412"/>
        <v>0</v>
      </c>
      <c r="LX97" s="25">
        <f t="shared" si="308"/>
        <v>0</v>
      </c>
      <c r="LY97" s="25">
        <f t="shared" si="309"/>
        <v>0</v>
      </c>
      <c r="LZ97" s="25">
        <f t="shared" si="413"/>
        <v>0</v>
      </c>
      <c r="MA97" s="25">
        <f t="shared" si="310"/>
        <v>0</v>
      </c>
      <c r="MB97" s="25">
        <f t="shared" si="311"/>
        <v>0</v>
      </c>
      <c r="MC97" s="25">
        <f t="shared" si="414"/>
        <v>0</v>
      </c>
      <c r="MD97" s="25">
        <f t="shared" si="312"/>
        <v>0</v>
      </c>
      <c r="ME97" s="25">
        <f t="shared" si="313"/>
        <v>0</v>
      </c>
      <c r="MF97" s="25">
        <f t="shared" si="415"/>
        <v>0</v>
      </c>
      <c r="MG97" s="25">
        <f t="shared" si="314"/>
        <v>0</v>
      </c>
      <c r="MH97" s="25">
        <f t="shared" si="315"/>
        <v>0</v>
      </c>
      <c r="MI97" s="25">
        <f t="shared" si="416"/>
        <v>0</v>
      </c>
      <c r="MJ97" s="25">
        <f t="shared" si="316"/>
        <v>0</v>
      </c>
      <c r="MK97" s="25">
        <f t="shared" si="317"/>
        <v>0</v>
      </c>
      <c r="ML97" s="25">
        <f t="shared" si="417"/>
        <v>0</v>
      </c>
      <c r="MM97" s="25">
        <f t="shared" si="318"/>
        <v>0</v>
      </c>
      <c r="MN97" s="25">
        <f t="shared" si="319"/>
        <v>0</v>
      </c>
      <c r="MO97" s="25">
        <f t="shared" si="418"/>
        <v>0</v>
      </c>
      <c r="MP97" s="25">
        <f t="shared" si="320"/>
        <v>0</v>
      </c>
      <c r="MQ97" s="25">
        <f t="shared" si="321"/>
        <v>0</v>
      </c>
      <c r="MR97" s="25">
        <f t="shared" si="419"/>
        <v>0</v>
      </c>
      <c r="MS97" s="29">
        <v>1.4</v>
      </c>
      <c r="MT97" s="29">
        <v>0</v>
      </c>
      <c r="MU97" s="29">
        <v>1</v>
      </c>
      <c r="MV97" s="29">
        <v>1</v>
      </c>
      <c r="MW97" s="25">
        <f t="shared" si="322"/>
        <v>1.4</v>
      </c>
      <c r="MX97" s="25">
        <f t="shared" si="323"/>
        <v>2.2000000000000002</v>
      </c>
      <c r="MY97" s="25">
        <f t="shared" si="324"/>
        <v>0</v>
      </c>
      <c r="MZ97" s="25">
        <f t="shared" si="325"/>
        <v>0</v>
      </c>
      <c r="NA97" s="25">
        <f t="shared" si="326"/>
        <v>1.4</v>
      </c>
      <c r="NB97" s="25">
        <f t="shared" si="327"/>
        <v>2.21</v>
      </c>
      <c r="NC97" s="25">
        <f t="shared" si="328"/>
        <v>0</v>
      </c>
      <c r="ND97" s="25">
        <f t="shared" si="329"/>
        <v>0</v>
      </c>
      <c r="NE97" s="25">
        <f t="shared" si="420"/>
        <v>1.4</v>
      </c>
      <c r="NF97" s="25">
        <f t="shared" si="420"/>
        <v>2.2050000000000001</v>
      </c>
      <c r="NG97" s="25">
        <f t="shared" si="420"/>
        <v>0</v>
      </c>
      <c r="NH97" s="25">
        <f t="shared" si="420"/>
        <v>0</v>
      </c>
      <c r="NI97" s="25">
        <f t="shared" si="330"/>
        <v>82.64</v>
      </c>
      <c r="NJ97" s="25">
        <f t="shared" si="331"/>
        <v>0</v>
      </c>
      <c r="NK97" s="25">
        <f t="shared" si="332"/>
        <v>82.64</v>
      </c>
      <c r="NL97" s="25">
        <f t="shared" si="333"/>
        <v>68.16</v>
      </c>
      <c r="NM97" s="25">
        <f t="shared" si="334"/>
        <v>0</v>
      </c>
      <c r="NN97" s="25">
        <f t="shared" si="421"/>
        <v>68.16</v>
      </c>
      <c r="NO97" s="25">
        <f t="shared" si="335"/>
        <v>0</v>
      </c>
      <c r="NP97" s="25">
        <f t="shared" si="336"/>
        <v>0</v>
      </c>
      <c r="NQ97" s="25">
        <f t="shared" si="422"/>
        <v>0</v>
      </c>
      <c r="NR97" s="25">
        <f t="shared" si="337"/>
        <v>0</v>
      </c>
      <c r="NS97" s="25">
        <f t="shared" si="338"/>
        <v>0</v>
      </c>
      <c r="NT97" s="25">
        <f t="shared" si="423"/>
        <v>0</v>
      </c>
      <c r="NU97" s="25">
        <f t="shared" si="339"/>
        <v>0</v>
      </c>
      <c r="NV97" s="25">
        <f t="shared" si="340"/>
        <v>0</v>
      </c>
      <c r="NW97" s="25">
        <f t="shared" si="424"/>
        <v>0</v>
      </c>
      <c r="NX97" s="25">
        <f t="shared" si="425"/>
        <v>68.16</v>
      </c>
      <c r="NY97" s="25">
        <f t="shared" si="425"/>
        <v>0</v>
      </c>
      <c r="NZ97" s="25">
        <f t="shared" si="426"/>
        <v>68.16</v>
      </c>
      <c r="OA97" s="25">
        <f t="shared" si="427"/>
        <v>14.48</v>
      </c>
      <c r="OB97" s="25">
        <f t="shared" si="427"/>
        <v>0</v>
      </c>
      <c r="OC97" s="25">
        <f t="shared" si="428"/>
        <v>14.48</v>
      </c>
      <c r="OD97" s="25">
        <f t="shared" si="429"/>
        <v>68.16</v>
      </c>
      <c r="OE97" s="25">
        <f t="shared" si="429"/>
        <v>0</v>
      </c>
      <c r="OF97" s="25">
        <f t="shared" si="429"/>
        <v>68.16</v>
      </c>
      <c r="OG97" s="25">
        <f t="shared" si="341"/>
        <v>0</v>
      </c>
      <c r="OH97" s="25">
        <f t="shared" si="342"/>
        <v>0</v>
      </c>
      <c r="OI97" s="25">
        <f t="shared" si="343"/>
        <v>0</v>
      </c>
      <c r="OJ97" s="25">
        <f t="shared" si="344"/>
        <v>0</v>
      </c>
      <c r="OK97" s="25">
        <f t="shared" si="345"/>
        <v>0</v>
      </c>
      <c r="OL97" s="25">
        <f t="shared" si="346"/>
        <v>0</v>
      </c>
      <c r="OM97" s="25">
        <f t="shared" si="430"/>
        <v>0</v>
      </c>
      <c r="ON97" s="25">
        <f t="shared" si="430"/>
        <v>0</v>
      </c>
      <c r="OO97" s="25">
        <f t="shared" si="430"/>
        <v>0</v>
      </c>
      <c r="OP97" s="25">
        <f t="shared" si="347"/>
        <v>0</v>
      </c>
      <c r="OQ97" s="25">
        <f t="shared" si="348"/>
        <v>0</v>
      </c>
      <c r="OR97" s="25">
        <f t="shared" si="431"/>
        <v>0</v>
      </c>
      <c r="OS97" s="19">
        <v>537203.99</v>
      </c>
      <c r="OT97" s="19">
        <v>2370663.34</v>
      </c>
    </row>
    <row r="98" spans="1:410" ht="33" customHeight="1" x14ac:dyDescent="0.25">
      <c r="A98" s="18"/>
      <c r="B98" s="18" t="s">
        <v>850</v>
      </c>
      <c r="C98" s="18">
        <v>1804.69</v>
      </c>
      <c r="D98" s="16" t="e">
        <f>_xlfn.IFNA(INDEX(#REF!,MATCH(E98,#REF!,0)),0)</f>
        <v>#REF!</v>
      </c>
      <c r="E98" s="18" t="s">
        <v>881</v>
      </c>
      <c r="F98" s="16" t="s">
        <v>765</v>
      </c>
      <c r="G98" s="16" t="s">
        <v>766</v>
      </c>
      <c r="H98" s="16" t="s">
        <v>767</v>
      </c>
      <c r="I98" s="16" t="s">
        <v>768</v>
      </c>
      <c r="J98" s="16" t="s">
        <v>769</v>
      </c>
      <c r="K98" s="16" t="s">
        <v>770</v>
      </c>
      <c r="L98" s="16" t="s">
        <v>771</v>
      </c>
      <c r="M98" s="18">
        <v>1.64</v>
      </c>
      <c r="N98" s="18">
        <v>1.94</v>
      </c>
      <c r="O98" s="18">
        <v>2.04</v>
      </c>
      <c r="P98" s="18">
        <v>2.34</v>
      </c>
      <c r="Q98" s="18">
        <v>0.1</v>
      </c>
      <c r="R98" s="18">
        <v>1.8399999999999999</v>
      </c>
      <c r="S98" s="18">
        <v>2.14</v>
      </c>
      <c r="T98" s="18">
        <v>0.2</v>
      </c>
      <c r="U98" s="18">
        <v>0</v>
      </c>
      <c r="V98" s="18">
        <v>0</v>
      </c>
      <c r="W98" s="18">
        <v>0</v>
      </c>
      <c r="X98" s="18">
        <v>1.64</v>
      </c>
      <c r="Y98" s="18">
        <v>1.9</v>
      </c>
      <c r="Z98" s="20">
        <f t="shared" si="349"/>
        <v>2.2000000000000002</v>
      </c>
      <c r="AA98" s="18">
        <v>0.22</v>
      </c>
      <c r="AB98" s="18">
        <v>0</v>
      </c>
      <c r="AC98" s="18">
        <v>0</v>
      </c>
      <c r="AD98" s="18">
        <v>0</v>
      </c>
      <c r="AE98" s="18">
        <v>0</v>
      </c>
      <c r="AF98" s="18">
        <v>0</v>
      </c>
      <c r="AG98" s="18">
        <v>1.2</v>
      </c>
      <c r="AH98" s="18">
        <v>1.5</v>
      </c>
      <c r="AI98" s="20">
        <f t="shared" si="350"/>
        <v>2.35</v>
      </c>
      <c r="AJ98" s="18">
        <v>0</v>
      </c>
      <c r="AK98" s="18">
        <v>0</v>
      </c>
      <c r="AL98" s="20">
        <f t="shared" si="351"/>
        <v>0</v>
      </c>
      <c r="AM98" s="18">
        <v>1.64</v>
      </c>
      <c r="AN98" s="18">
        <v>1.5</v>
      </c>
      <c r="AO98" s="18">
        <v>0.15</v>
      </c>
      <c r="AP98" s="18">
        <v>0.22</v>
      </c>
      <c r="AQ98" s="18">
        <v>1.64</v>
      </c>
      <c r="AR98" s="18">
        <v>1.72</v>
      </c>
      <c r="AS98" s="18">
        <v>0.12</v>
      </c>
      <c r="AT98" s="18">
        <v>0.11</v>
      </c>
      <c r="AU98" s="18">
        <v>0</v>
      </c>
      <c r="AV98" s="18">
        <v>1</v>
      </c>
      <c r="AW98" s="18">
        <v>0</v>
      </c>
      <c r="AX98" s="18">
        <v>0</v>
      </c>
      <c r="AY98" s="18">
        <v>0</v>
      </c>
      <c r="AZ98" s="18">
        <v>0</v>
      </c>
      <c r="BA98" s="18">
        <v>0</v>
      </c>
      <c r="BB98" s="18">
        <v>0</v>
      </c>
      <c r="BC98" s="18">
        <v>0</v>
      </c>
      <c r="BD98" s="18">
        <v>0</v>
      </c>
      <c r="BE98" s="18">
        <v>2</v>
      </c>
      <c r="BF98" s="18">
        <v>0</v>
      </c>
      <c r="BG98" s="18">
        <v>0</v>
      </c>
      <c r="BH98" s="18">
        <v>0</v>
      </c>
      <c r="BI98" s="18">
        <v>0</v>
      </c>
      <c r="BJ98" s="18">
        <v>0</v>
      </c>
      <c r="BK98" s="18">
        <v>0</v>
      </c>
      <c r="BL98" s="18">
        <v>0</v>
      </c>
      <c r="BM98" s="18">
        <v>0</v>
      </c>
      <c r="BN98" s="18">
        <v>0</v>
      </c>
      <c r="BO98" s="18">
        <v>0</v>
      </c>
      <c r="BP98" s="18">
        <v>0</v>
      </c>
      <c r="BQ98" s="18">
        <v>0</v>
      </c>
      <c r="BR98" s="18">
        <v>0</v>
      </c>
      <c r="BS98" s="18">
        <v>0</v>
      </c>
      <c r="BT98" s="18">
        <v>0</v>
      </c>
      <c r="BU98" s="18">
        <v>0</v>
      </c>
      <c r="BV98" s="18">
        <v>0</v>
      </c>
      <c r="BW98" s="18">
        <v>0</v>
      </c>
      <c r="BX98" s="18">
        <v>0</v>
      </c>
      <c r="BY98" s="18">
        <v>0</v>
      </c>
      <c r="BZ98" s="18">
        <v>0</v>
      </c>
      <c r="CA98" s="16" t="e">
        <f>_xlfn.IFNA(IF(RIGHT(D98,2)="=G",0,INDEX(#REF!,MATCH(E98,#REF!,0))),0)</f>
        <v>#REF!</v>
      </c>
      <c r="CB98" s="16" t="s">
        <v>776</v>
      </c>
      <c r="CC98" s="18">
        <v>0</v>
      </c>
      <c r="CD98" s="18">
        <v>0</v>
      </c>
      <c r="CE98" s="18">
        <v>1.4</v>
      </c>
      <c r="CF98" s="18">
        <v>0.85</v>
      </c>
      <c r="CG98" s="18">
        <v>0.12</v>
      </c>
      <c r="CH98" s="18">
        <v>2</v>
      </c>
      <c r="CI98" s="16" t="s">
        <v>98</v>
      </c>
      <c r="CJ98" s="18">
        <v>0</v>
      </c>
      <c r="CK98" s="20">
        <f t="shared" si="217"/>
        <v>1.88</v>
      </c>
      <c r="CL98" s="20">
        <f t="shared" si="352"/>
        <v>1.88</v>
      </c>
      <c r="CM98" s="18">
        <v>22.49</v>
      </c>
      <c r="CN98" s="18">
        <v>26.36</v>
      </c>
      <c r="CO98" s="18">
        <v>25.521000000000001</v>
      </c>
      <c r="CP98" s="22">
        <f t="shared" si="218"/>
        <v>25.52</v>
      </c>
      <c r="CQ98" s="22">
        <f t="shared" si="219"/>
        <v>23.64</v>
      </c>
      <c r="CR98" s="22">
        <f t="shared" si="353"/>
        <v>1.88</v>
      </c>
      <c r="CS98" s="22">
        <f t="shared" si="220"/>
        <v>23.740000000000002</v>
      </c>
      <c r="CT98" s="22">
        <f t="shared" si="221"/>
        <v>23.94</v>
      </c>
      <c r="CU98" s="18">
        <v>23.94</v>
      </c>
      <c r="CV98" s="22">
        <f t="shared" si="354"/>
        <v>2.2000000000000002</v>
      </c>
      <c r="CW98" s="22">
        <f t="shared" si="222"/>
        <v>0</v>
      </c>
      <c r="CX98" s="22">
        <f t="shared" si="223"/>
        <v>0</v>
      </c>
      <c r="CY98" s="22">
        <f t="shared" si="224"/>
        <v>26.09</v>
      </c>
      <c r="CZ98" s="22">
        <f t="shared" si="225"/>
        <v>26.24</v>
      </c>
      <c r="DA98" s="18">
        <v>26.36</v>
      </c>
      <c r="DB98" s="20">
        <f t="shared" si="355"/>
        <v>2.72</v>
      </c>
      <c r="DC98" s="20">
        <f t="shared" si="356"/>
        <v>0.84</v>
      </c>
      <c r="DD98" s="20">
        <f t="shared" si="357"/>
        <v>1.8800000000000003</v>
      </c>
      <c r="DE98" s="20">
        <f t="shared" si="226"/>
        <v>0.1</v>
      </c>
      <c r="DF98" s="20">
        <f t="shared" si="227"/>
        <v>0.2</v>
      </c>
      <c r="DG98" s="20">
        <f t="shared" si="228"/>
        <v>1.58</v>
      </c>
      <c r="DH98" s="20">
        <f t="shared" si="229"/>
        <v>0</v>
      </c>
      <c r="DI98" s="20">
        <f t="shared" si="230"/>
        <v>0</v>
      </c>
      <c r="DJ98" s="20">
        <f t="shared" si="231"/>
        <v>0</v>
      </c>
      <c r="DK98" s="20">
        <f t="shared" si="358"/>
        <v>1.8800000000000001</v>
      </c>
      <c r="DL98" s="20">
        <f t="shared" si="359"/>
        <v>0</v>
      </c>
      <c r="DM98" s="20">
        <f t="shared" si="360"/>
        <v>0</v>
      </c>
      <c r="DN98" s="20">
        <f t="shared" si="361"/>
        <v>0</v>
      </c>
      <c r="DO98" s="18">
        <v>2.54</v>
      </c>
      <c r="DP98" s="18">
        <v>0</v>
      </c>
      <c r="DQ98" s="18">
        <v>1</v>
      </c>
      <c r="DR98" s="18">
        <v>1</v>
      </c>
      <c r="DS98" s="25">
        <f t="shared" si="362"/>
        <v>2.54</v>
      </c>
      <c r="DT98" s="25">
        <f t="shared" si="363"/>
        <v>0</v>
      </c>
      <c r="DU98" s="25">
        <f t="shared" si="364"/>
        <v>4.78</v>
      </c>
      <c r="DV98" s="25">
        <f t="shared" si="365"/>
        <v>0</v>
      </c>
      <c r="DW98" s="25">
        <f t="shared" si="366"/>
        <v>4.78</v>
      </c>
      <c r="DX98" s="25">
        <f t="shared" si="367"/>
        <v>9.75</v>
      </c>
      <c r="DY98" s="25">
        <f t="shared" si="368"/>
        <v>0</v>
      </c>
      <c r="DZ98" s="25">
        <f t="shared" si="369"/>
        <v>9.75</v>
      </c>
      <c r="EA98" s="25">
        <f t="shared" si="370"/>
        <v>6.29</v>
      </c>
      <c r="EB98" s="25">
        <f t="shared" si="371"/>
        <v>0</v>
      </c>
      <c r="EC98" s="25">
        <f t="shared" si="372"/>
        <v>6.29</v>
      </c>
      <c r="ED98" s="25">
        <f t="shared" si="373"/>
        <v>3.46</v>
      </c>
      <c r="EE98" s="25">
        <f t="shared" si="373"/>
        <v>0</v>
      </c>
      <c r="EF98" s="25">
        <f t="shared" si="374"/>
        <v>3.46</v>
      </c>
      <c r="EG98" s="25">
        <f t="shared" si="375"/>
        <v>6.29</v>
      </c>
      <c r="EH98" s="25">
        <f t="shared" si="375"/>
        <v>0</v>
      </c>
      <c r="EI98" s="25">
        <f t="shared" si="376"/>
        <v>6.29</v>
      </c>
      <c r="EJ98" s="18">
        <v>1804.69</v>
      </c>
      <c r="EK98" s="18">
        <v>1765.99</v>
      </c>
      <c r="EL98" s="18" t="s">
        <v>881</v>
      </c>
      <c r="EM98" s="18" t="s">
        <v>882</v>
      </c>
      <c r="EN98" s="16" t="s">
        <v>774</v>
      </c>
      <c r="EO98" s="16" t="s">
        <v>132</v>
      </c>
      <c r="EP98" s="16" t="e">
        <f>IF(OR(EN98="Cống tròn",EN98="Cống hộp",EN98="Ống nhựa"),INDEX(#REF!,MATCH(E98,#REF!,0)),IF(OR(EN98="Rãnh xây",EN98="Rãnh bê tông"),INDEX(#REF!,MATCH(E98,#REF!,0)),0))</f>
        <v>#REF!</v>
      </c>
      <c r="EQ98" s="18">
        <v>37.500000000000043</v>
      </c>
      <c r="ER98" s="18">
        <v>1</v>
      </c>
      <c r="ES98" s="25">
        <f t="shared" si="377"/>
        <v>37</v>
      </c>
      <c r="ET98" s="1" t="e">
        <f>_xlfn.IFNA(IF(EN98="Cống tròn",INDEX(#REF!,MATCH(E98,#REF!,0)),IF(EN98="Cống hộp",INDEX(#REF!,MATCH(E98,#REF!,0)),EU98&amp;" ,"&amp;EV98)),0)</f>
        <v>#REF!</v>
      </c>
      <c r="EU98" s="16" t="s">
        <v>769</v>
      </c>
      <c r="EV98" s="16" t="s">
        <v>775</v>
      </c>
      <c r="EW98" s="16" t="e">
        <f>_xlfn.IFNA(INDEX(#REF!,MATCH(E98,#REF!,0)),0)</f>
        <v>#REF!</v>
      </c>
      <c r="EX98" s="16"/>
      <c r="EY98" s="18">
        <v>0</v>
      </c>
      <c r="EZ98" s="18">
        <v>0</v>
      </c>
      <c r="FA98" s="18">
        <v>0</v>
      </c>
      <c r="FB98" s="19">
        <v>0</v>
      </c>
      <c r="FC98" s="19">
        <v>0</v>
      </c>
      <c r="FD98" s="25">
        <f t="shared" si="232"/>
        <v>0</v>
      </c>
      <c r="FE98" s="25">
        <f t="shared" si="378"/>
        <v>0</v>
      </c>
      <c r="FF98" s="18">
        <v>0.1</v>
      </c>
      <c r="FG98" s="18">
        <v>2</v>
      </c>
      <c r="FH98" s="18">
        <v>1</v>
      </c>
      <c r="FI98" s="25">
        <f t="shared" si="379"/>
        <v>1.2</v>
      </c>
      <c r="FJ98" s="18">
        <v>0</v>
      </c>
      <c r="FK98" s="18">
        <v>0</v>
      </c>
      <c r="FL98" s="18">
        <v>0.2</v>
      </c>
      <c r="FM98" s="18">
        <v>1.4</v>
      </c>
      <c r="FN98" s="18">
        <v>0</v>
      </c>
      <c r="FO98" s="25">
        <f t="shared" si="380"/>
        <v>1.4</v>
      </c>
      <c r="FP98" s="18">
        <v>1.4999999999999999E-2</v>
      </c>
      <c r="FQ98" s="18">
        <v>1</v>
      </c>
      <c r="FR98" s="25">
        <f t="shared" si="233"/>
        <v>36</v>
      </c>
      <c r="FS98" s="25">
        <f t="shared" si="234"/>
        <v>0.52500000000000002</v>
      </c>
      <c r="FT98" s="25">
        <f t="shared" si="235"/>
        <v>36.524999999999999</v>
      </c>
      <c r="FU98" s="25">
        <f t="shared" si="236"/>
        <v>-0.97500000000004405</v>
      </c>
      <c r="FV98" s="25" t="str">
        <f t="shared" si="381"/>
        <v>Thêm 01</v>
      </c>
      <c r="FW98" s="25">
        <f t="shared" si="382"/>
        <v>0.04</v>
      </c>
      <c r="FX98" s="16"/>
      <c r="FY98" s="16"/>
      <c r="FZ98" s="16"/>
      <c r="GA98" s="16"/>
      <c r="GB98" s="19">
        <v>0</v>
      </c>
      <c r="GC98" s="19">
        <v>0</v>
      </c>
      <c r="GD98" s="19">
        <v>0</v>
      </c>
      <c r="GE98" s="19">
        <v>0</v>
      </c>
      <c r="GF98" s="19">
        <v>0</v>
      </c>
      <c r="GG98" s="19">
        <v>0</v>
      </c>
      <c r="GH98" s="19">
        <v>0</v>
      </c>
      <c r="GI98" s="19">
        <v>0</v>
      </c>
      <c r="GJ98" s="19">
        <v>0</v>
      </c>
      <c r="GK98" s="19">
        <v>0</v>
      </c>
      <c r="GL98" s="25">
        <f t="shared" si="237"/>
        <v>0</v>
      </c>
      <c r="GM98" s="25">
        <f t="shared" si="383"/>
        <v>0</v>
      </c>
      <c r="GN98" s="19">
        <v>0</v>
      </c>
      <c r="GO98" s="19">
        <v>0</v>
      </c>
      <c r="GP98" s="19">
        <v>0</v>
      </c>
      <c r="GQ98" s="19">
        <v>0</v>
      </c>
      <c r="GR98" s="1" t="e">
        <f>_xlfn.IFNA(INDEX(#REF!,MATCH(E98,#REF!,0)),0)</f>
        <v>#REF!</v>
      </c>
      <c r="GS98" s="16"/>
      <c r="GT98" s="18">
        <v>0</v>
      </c>
      <c r="GU98" s="18">
        <v>0</v>
      </c>
      <c r="GV98" s="18">
        <v>0</v>
      </c>
      <c r="GW98" s="18">
        <v>0</v>
      </c>
      <c r="GX98" s="25">
        <f t="shared" si="238"/>
        <v>0</v>
      </c>
      <c r="GY98" s="25">
        <f t="shared" si="239"/>
        <v>0</v>
      </c>
      <c r="GZ98" s="25">
        <f t="shared" si="384"/>
        <v>0</v>
      </c>
      <c r="HA98" s="1" t="e" cm="1">
        <f t="array" ref="HA98">INDEX(#REF!,MATCH(EJ98&amp;EK98&amp;HD98&amp;HE98&amp;HF98,#REF!&amp;#REF!&amp;#REF!&amp;#REF!&amp;#REF!,0))</f>
        <v>#REF!</v>
      </c>
      <c r="HB98" s="16"/>
      <c r="HC98" s="25">
        <f t="shared" si="385"/>
        <v>0</v>
      </c>
      <c r="HD98" s="18">
        <v>0</v>
      </c>
      <c r="HE98" s="18">
        <v>0</v>
      </c>
      <c r="HF98" s="18">
        <v>0</v>
      </c>
      <c r="HG98" s="1" t="e" cm="1">
        <f t="array" ref="HG98">INDEX(#REF!,MATCH(EJ98&amp;EK98&amp;HJ98&amp;HK98&amp;HL98,#REF!&amp;#REF!&amp;#REF!&amp;#REF!&amp;#REF!,0))</f>
        <v>#REF!</v>
      </c>
      <c r="HH98" s="16"/>
      <c r="HI98" s="25">
        <f t="shared" si="386"/>
        <v>0</v>
      </c>
      <c r="HJ98" s="25">
        <f t="shared" si="387"/>
        <v>0</v>
      </c>
      <c r="HK98" s="19">
        <v>0</v>
      </c>
      <c r="HL98" s="19">
        <v>0</v>
      </c>
      <c r="HM98" s="18">
        <v>0.01</v>
      </c>
      <c r="HN98" s="18">
        <v>1</v>
      </c>
      <c r="HO98" s="25">
        <f t="shared" si="388"/>
        <v>0</v>
      </c>
      <c r="HP98" s="25">
        <f t="shared" si="389"/>
        <v>0</v>
      </c>
      <c r="HQ98" s="25">
        <f t="shared" si="390"/>
        <v>0</v>
      </c>
      <c r="HR98" s="25">
        <f t="shared" si="391"/>
        <v>0</v>
      </c>
      <c r="HS98" s="25">
        <f t="shared" si="392"/>
        <v>0</v>
      </c>
      <c r="HT98" s="19">
        <v>0</v>
      </c>
      <c r="HU98" s="19">
        <v>0</v>
      </c>
      <c r="HV98" s="19">
        <v>0</v>
      </c>
      <c r="HW98" s="25">
        <f t="shared" si="393"/>
        <v>0</v>
      </c>
      <c r="HX98" s="19">
        <v>0</v>
      </c>
      <c r="HY98" s="19">
        <v>0</v>
      </c>
      <c r="HZ98" s="18">
        <v>25.52</v>
      </c>
      <c r="IA98" s="20">
        <f>ROUND(IF(EN98="Cống tròn",IF(EN98="Cống tròn",IF(EU98="Không có móng",IQ98-FF98,IF(EU98="Đế",IP98-FN98,IF(OR(EU98="Móng bê tông",EU98="Móng bê tông kết hợp đế"),II98-FJ98,0))),0),IF(EN98="Cống hộp",IF(AND(EN98="Cống hộp",EU98="Không có móng"),IQ98-GF98,IF(AND(EN98="Cống hộp",EU98="Móng bê tông"),IJ98-GB98,0)),IF(OR(EN98="Rãnh xây",EN98="Rãnh bê tông"),IF(OR(EN98="Rãnh xây",EN98="Rãnh bê tông"),IK98-GB98,0),IF(EN98="Ống nhựa",IF(AND(EN98="Ống nhựa",EU98="Không đắp cát"),IQ98-HT98,IF(AND(EN98="Ống nhựa",EU98="Đắp cát"),IH98-HX98,0)),IF(EN98="Rãnh thang",IF(EN98="Rãnh thang",IF(EU98="Móng bê tông",#REF!-#REF!,IQ98),0),0))))),2)</f>
        <v>23.94</v>
      </c>
      <c r="IB98" s="20">
        <f t="shared" si="394"/>
        <v>1.5799999999999983</v>
      </c>
      <c r="IC98" s="20">
        <f t="shared" si="240"/>
        <v>23.939999999999998</v>
      </c>
      <c r="ID98" s="20">
        <f t="shared" si="241"/>
        <v>0</v>
      </c>
      <c r="IE98" s="20">
        <f t="shared" si="242"/>
        <v>0</v>
      </c>
      <c r="IF98" s="20">
        <f t="shared" si="243"/>
        <v>0</v>
      </c>
      <c r="IG98" s="20">
        <f>IF(EN98="Rãnh thang",IF(AND(EN98="Rãnh thang",EU98="Móng bê tông"),IQ98-#REF!,0),IF(EN98="Ống nhựa",IF(AND(EN98="Ống nhựa",EU98="Đắp cát"),IQ98-HT98,0),IF(EN98="Cống tròn",IF(EN98="Cống tròn",IF(OR(EU98="Móng bê tông",EU98="Móng bê tông kết hợp đế"),IM98-FL98,0),0),IF(EN98="Cống hộp",IF(AND(EN98="Cống hộp",EU98="Móng bê tông"),IN98-GD98,0),IF(OR(EN98="Rãnh xây",EN98="Rãnh bê tông"),IF(AND(EN98="Rãnh xây",EU98="Móng bê tông"),IO98-GD98,IF(AND(EN98="Rãnh bê tông",EU98="Móng bê tông"),IO98-GD98,0)),0)))))</f>
        <v>23.939999999999998</v>
      </c>
      <c r="IH98" s="20">
        <f t="shared" si="244"/>
        <v>0</v>
      </c>
      <c r="II98" s="20">
        <f t="shared" si="245"/>
        <v>23.939999999999998</v>
      </c>
      <c r="IJ98" s="20">
        <f t="shared" si="246"/>
        <v>0</v>
      </c>
      <c r="IK98" s="20">
        <f t="shared" si="247"/>
        <v>0</v>
      </c>
      <c r="IL98" s="20">
        <f t="shared" si="248"/>
        <v>24.139999999999997</v>
      </c>
      <c r="IM98" s="20">
        <f t="shared" si="249"/>
        <v>24.139999999999997</v>
      </c>
      <c r="IN98" s="20">
        <f t="shared" si="250"/>
        <v>0</v>
      </c>
      <c r="IO98" s="20">
        <f t="shared" si="251"/>
        <v>0</v>
      </c>
      <c r="IP98" s="20">
        <f t="shared" si="252"/>
        <v>0</v>
      </c>
      <c r="IQ98" s="18">
        <v>24.24</v>
      </c>
      <c r="IR98" s="25">
        <f t="shared" si="395"/>
        <v>0</v>
      </c>
      <c r="IS98" s="25">
        <f t="shared" si="253"/>
        <v>0</v>
      </c>
      <c r="IT98" s="25">
        <f t="shared" si="254"/>
        <v>0</v>
      </c>
      <c r="IU98" s="25">
        <f>ROUND(IF(EN98="Cống tròn",IF(EN98="Cống tròn",IV98+FF98,0),IF(EN98="Cống hộp",IF(EN98="Cống hộp",IV98+GP98,0),IF(OR(EN98="Rãnh xây",EN98="Rãnh bê tông"),IF(OR(EN98="Rãnh xây",EN98="Rãnh bê tông"),IV98+GP98,0),IF(EN98="ống nhựa",IF(EN98="Ống nhựa",IV98+HT98,0),IF(EN98="Rãnh thang",IF(EN98="Rãnh thang",IQ98+#REF!,0),0))))),2)</f>
        <v>25.28</v>
      </c>
      <c r="IV98" s="18">
        <v>25.18</v>
      </c>
      <c r="IW98" s="25">
        <f t="shared" si="255"/>
        <v>25.28</v>
      </c>
      <c r="IX98" s="25">
        <f t="shared" si="256"/>
        <v>0</v>
      </c>
      <c r="IY98" s="25">
        <f t="shared" si="257"/>
        <v>0</v>
      </c>
      <c r="IZ98" s="25">
        <f t="shared" si="258"/>
        <v>0</v>
      </c>
      <c r="JA98" s="25">
        <f t="shared" si="259"/>
        <v>0</v>
      </c>
      <c r="JB98" s="18">
        <v>25.89</v>
      </c>
      <c r="JC98" s="20">
        <f>ROUND(IF(EN98="Cống tròn",IF(EN98="Cống tròn",IF(EU98="Không có móng",JS98-FF98,IF(EU98="Đế",JR98-FN98,IF(OR(EU98="Móng bê tông",EU98="Móng bê tông kết hợp đế"),JK98-FJ98,0))),0),IF(EN98="Cống hộp",IF(AND(EN98="Cống hộp",EU98="Không có móng"),JS98-GF98,IF(AND(EN98="Cống hộp",EU98="Móng bê tông"),JL98-GB98,0)),IF(OR(EN98="Rãnh xây",EN98="Rãnh bê tông"),IF(OR(EN98="Rãnh xây",EN98="Rãnh bê tông"),JM98-GB98,0),IF(EN98="Ống nhựa",IF(AND(EN98="Ống nhựa",EU98="Không đắp cát"),JS98-HT98,IF(AND(EN98="Ống nhựa",EU98="Đắp cát"),JJ98-HX98,0)),IF(EN98="Rãnh thang",IF(EN98="Rãnh thang",IF(EU98="Móng bê tông",#REF!-#REF!,JS98),0),0))))),2)</f>
        <v>23.88</v>
      </c>
      <c r="JD98" s="20">
        <f t="shared" si="396"/>
        <v>2.0100000000000016</v>
      </c>
      <c r="JE98" s="20">
        <f t="shared" si="260"/>
        <v>23.88</v>
      </c>
      <c r="JF98" s="20">
        <f t="shared" si="261"/>
        <v>0</v>
      </c>
      <c r="JG98" s="20">
        <f t="shared" si="262"/>
        <v>0</v>
      </c>
      <c r="JH98" s="20">
        <f t="shared" si="263"/>
        <v>0</v>
      </c>
      <c r="JI98" s="20">
        <f>IF(EN98="Rãnh thang",IF(AND(EN98="Rãnh thang",EU98="Móng bê tông"),JS98-#REF!,0),IF(EN98="Ống nhựa",IF(AND(EN98="Ống nhựa",EU98="Đắp cát"),JS98-HT98,0),IF(EN98="Cống tròn",IF(EN98="Cống tròn",IF(OR(EU98="Móng bê tông",EU98="Móng bê tông kết hợp đế"),JO98-FL98,0),0),IF(EN98="Cống hộp",IF(AND(EN98="Cống hộp",EU98="Móng bê tông"),JP98-GD98,0),IF(OR(EN98="Rãnh xây",EN98="Rãnh bê tông"),IF(AND(EN98="Rãnh xây",EU98="Móng bê tông"),JQ98-GD98,IF(AND(EN98="Rãnh bê tông",EU98="Móng bê tông"),JQ98-GD98,0)),0)))))</f>
        <v>23.88</v>
      </c>
      <c r="JJ98" s="20">
        <f t="shared" si="264"/>
        <v>0</v>
      </c>
      <c r="JK98" s="20">
        <f t="shared" si="265"/>
        <v>23.88</v>
      </c>
      <c r="JL98" s="20">
        <f t="shared" si="266"/>
        <v>0</v>
      </c>
      <c r="JM98" s="20">
        <f t="shared" si="267"/>
        <v>0</v>
      </c>
      <c r="JN98" s="20">
        <f t="shared" si="268"/>
        <v>24.08</v>
      </c>
      <c r="JO98" s="20">
        <f t="shared" si="269"/>
        <v>24.08</v>
      </c>
      <c r="JP98" s="20">
        <f t="shared" si="270"/>
        <v>0</v>
      </c>
      <c r="JQ98" s="20">
        <f t="shared" si="271"/>
        <v>0</v>
      </c>
      <c r="JR98" s="20">
        <f t="shared" si="272"/>
        <v>0</v>
      </c>
      <c r="JS98" s="26">
        <v>24.18</v>
      </c>
      <c r="JT98" s="25">
        <f t="shared" si="397"/>
        <v>0</v>
      </c>
      <c r="JU98" s="25">
        <f t="shared" si="273"/>
        <v>0</v>
      </c>
      <c r="JV98" s="25">
        <f t="shared" si="274"/>
        <v>0</v>
      </c>
      <c r="JW98" s="25">
        <f>ROUND(IF(EN98="Cống tròn",IF(EN98="Cống tròn",JX98+FF98,0),IF(EN98="Cống hộp",IF(EN98="Cống hộp",JX98+GP98,0),IF(OR(EN98="Rãnh xây",EN98="Rãnh bê tông"),IF(OR(EN98="Rãnh xây",EN98="Rãnh bê tông"),JX98+GP98,0),IF(EN98="ống nhựa",IF(EN98="Ống nhựa",JX98+HT98,0),IF(EN98="Rãnh thang",IF(EN98="Rãnh thang",JS98+#REF!,0),0))))),2)</f>
        <v>25.28</v>
      </c>
      <c r="JX98" s="27">
        <v>25.18</v>
      </c>
      <c r="JY98" s="25">
        <f t="shared" si="275"/>
        <v>25.28</v>
      </c>
      <c r="JZ98" s="25">
        <f t="shared" si="276"/>
        <v>0</v>
      </c>
      <c r="KA98" s="25">
        <f t="shared" si="277"/>
        <v>0</v>
      </c>
      <c r="KB98" s="25">
        <f t="shared" si="278"/>
        <v>0</v>
      </c>
      <c r="KC98" s="25">
        <f t="shared" si="279"/>
        <v>0</v>
      </c>
      <c r="KD98" s="28" t="s">
        <v>98</v>
      </c>
      <c r="KE98" s="27">
        <v>0</v>
      </c>
      <c r="KF98" s="25">
        <f t="shared" si="280"/>
        <v>1.5799999999999983</v>
      </c>
      <c r="KG98" s="25">
        <f t="shared" si="398"/>
        <v>1.5799999999999983</v>
      </c>
      <c r="KH98" s="27">
        <v>0</v>
      </c>
      <c r="KI98" s="25">
        <f t="shared" si="281"/>
        <v>2.0100000000000016</v>
      </c>
      <c r="KJ98" s="25">
        <f t="shared" si="399"/>
        <v>2.0100000000000016</v>
      </c>
      <c r="KK98" s="25">
        <f t="shared" si="282"/>
        <v>0</v>
      </c>
      <c r="KL98" s="25">
        <f t="shared" si="283"/>
        <v>0</v>
      </c>
      <c r="KM98" s="25">
        <f t="shared" si="400"/>
        <v>0</v>
      </c>
      <c r="KN98" s="25">
        <f t="shared" si="284"/>
        <v>0</v>
      </c>
      <c r="KO98" s="25">
        <f t="shared" si="285"/>
        <v>0</v>
      </c>
      <c r="KP98" s="25">
        <f t="shared" si="401"/>
        <v>0</v>
      </c>
      <c r="KQ98" s="25">
        <f t="shared" si="286"/>
        <v>0.2</v>
      </c>
      <c r="KR98" s="25">
        <f t="shared" si="287"/>
        <v>0.2</v>
      </c>
      <c r="KS98" s="25">
        <f t="shared" si="402"/>
        <v>0.2</v>
      </c>
      <c r="KT98" s="25">
        <f t="shared" si="288"/>
        <v>0</v>
      </c>
      <c r="KU98" s="25">
        <f t="shared" si="289"/>
        <v>0</v>
      </c>
      <c r="KV98" s="25">
        <f t="shared" si="403"/>
        <v>0</v>
      </c>
      <c r="KW98" s="25">
        <f t="shared" si="290"/>
        <v>0</v>
      </c>
      <c r="KX98" s="25">
        <f t="shared" si="291"/>
        <v>0</v>
      </c>
      <c r="KY98" s="25">
        <f t="shared" si="404"/>
        <v>0</v>
      </c>
      <c r="KZ98" s="25">
        <f t="shared" si="292"/>
        <v>0</v>
      </c>
      <c r="LA98" s="25">
        <f t="shared" si="293"/>
        <v>0</v>
      </c>
      <c r="LB98" s="25">
        <f t="shared" si="405"/>
        <v>0</v>
      </c>
      <c r="LC98" s="25">
        <f t="shared" si="294"/>
        <v>1.4</v>
      </c>
      <c r="LD98" s="25">
        <f t="shared" si="295"/>
        <v>1.4</v>
      </c>
      <c r="LE98" s="25">
        <f t="shared" si="406"/>
        <v>1.4</v>
      </c>
      <c r="LF98" s="25">
        <f t="shared" si="296"/>
        <v>0</v>
      </c>
      <c r="LG98" s="25">
        <f t="shared" si="297"/>
        <v>0</v>
      </c>
      <c r="LH98" s="25">
        <f t="shared" si="407"/>
        <v>0</v>
      </c>
      <c r="LI98" s="25">
        <f t="shared" si="298"/>
        <v>0</v>
      </c>
      <c r="LJ98" s="25">
        <f t="shared" si="299"/>
        <v>0</v>
      </c>
      <c r="LK98" s="25">
        <f t="shared" si="408"/>
        <v>0</v>
      </c>
      <c r="LL98" s="25">
        <f t="shared" si="300"/>
        <v>0</v>
      </c>
      <c r="LM98" s="25">
        <f t="shared" si="301"/>
        <v>0</v>
      </c>
      <c r="LN98" s="25">
        <f t="shared" si="409"/>
        <v>0</v>
      </c>
      <c r="LO98" s="25">
        <f t="shared" si="302"/>
        <v>0</v>
      </c>
      <c r="LP98" s="25">
        <f t="shared" si="303"/>
        <v>0</v>
      </c>
      <c r="LQ98" s="25">
        <f t="shared" si="410"/>
        <v>0</v>
      </c>
      <c r="LR98" s="25">
        <f t="shared" si="304"/>
        <v>0</v>
      </c>
      <c r="LS98" s="25">
        <f t="shared" si="305"/>
        <v>0</v>
      </c>
      <c r="LT98" s="25">
        <f t="shared" si="411"/>
        <v>0</v>
      </c>
      <c r="LU98" s="25">
        <f t="shared" si="306"/>
        <v>0</v>
      </c>
      <c r="LV98" s="25">
        <f t="shared" si="307"/>
        <v>0</v>
      </c>
      <c r="LW98" s="25">
        <f t="shared" si="412"/>
        <v>0</v>
      </c>
      <c r="LX98" s="25">
        <f t="shared" si="308"/>
        <v>0</v>
      </c>
      <c r="LY98" s="25">
        <f t="shared" si="309"/>
        <v>0</v>
      </c>
      <c r="LZ98" s="25">
        <f t="shared" si="413"/>
        <v>0</v>
      </c>
      <c r="MA98" s="25">
        <f t="shared" si="310"/>
        <v>0</v>
      </c>
      <c r="MB98" s="25">
        <f t="shared" si="311"/>
        <v>0</v>
      </c>
      <c r="MC98" s="25">
        <f t="shared" si="414"/>
        <v>0</v>
      </c>
      <c r="MD98" s="25">
        <f t="shared" si="312"/>
        <v>0</v>
      </c>
      <c r="ME98" s="25">
        <f t="shared" si="313"/>
        <v>0</v>
      </c>
      <c r="MF98" s="25">
        <f t="shared" si="415"/>
        <v>0</v>
      </c>
      <c r="MG98" s="25">
        <f t="shared" si="314"/>
        <v>0</v>
      </c>
      <c r="MH98" s="25">
        <f t="shared" si="315"/>
        <v>0</v>
      </c>
      <c r="MI98" s="25">
        <f t="shared" si="416"/>
        <v>0</v>
      </c>
      <c r="MJ98" s="25">
        <f t="shared" si="316"/>
        <v>0</v>
      </c>
      <c r="MK98" s="25">
        <f t="shared" si="317"/>
        <v>0</v>
      </c>
      <c r="ML98" s="25">
        <f t="shared" si="417"/>
        <v>0</v>
      </c>
      <c r="MM98" s="25">
        <f t="shared" si="318"/>
        <v>0</v>
      </c>
      <c r="MN98" s="25">
        <f t="shared" si="319"/>
        <v>0</v>
      </c>
      <c r="MO98" s="25">
        <f t="shared" si="418"/>
        <v>0</v>
      </c>
      <c r="MP98" s="25">
        <f t="shared" si="320"/>
        <v>0</v>
      </c>
      <c r="MQ98" s="25">
        <f t="shared" si="321"/>
        <v>0</v>
      </c>
      <c r="MR98" s="25">
        <f t="shared" si="419"/>
        <v>0</v>
      </c>
      <c r="MS98" s="29">
        <v>1.4</v>
      </c>
      <c r="MT98" s="29">
        <v>0</v>
      </c>
      <c r="MU98" s="29">
        <v>1</v>
      </c>
      <c r="MV98" s="29">
        <v>1</v>
      </c>
      <c r="MW98" s="25">
        <f t="shared" si="322"/>
        <v>1.4</v>
      </c>
      <c r="MX98" s="25">
        <f t="shared" si="323"/>
        <v>2.21</v>
      </c>
      <c r="MY98" s="25">
        <f t="shared" si="324"/>
        <v>0</v>
      </c>
      <c r="MZ98" s="25">
        <f t="shared" si="325"/>
        <v>0</v>
      </c>
      <c r="NA98" s="25">
        <f t="shared" si="326"/>
        <v>1.4</v>
      </c>
      <c r="NB98" s="25">
        <f t="shared" si="327"/>
        <v>2.81</v>
      </c>
      <c r="NC98" s="25">
        <f t="shared" si="328"/>
        <v>0</v>
      </c>
      <c r="ND98" s="25">
        <f t="shared" si="329"/>
        <v>0</v>
      </c>
      <c r="NE98" s="25">
        <f t="shared" si="420"/>
        <v>1.4</v>
      </c>
      <c r="NF98" s="25">
        <f t="shared" si="420"/>
        <v>2.5099999999999998</v>
      </c>
      <c r="NG98" s="25">
        <f t="shared" si="420"/>
        <v>0</v>
      </c>
      <c r="NH98" s="25">
        <f t="shared" si="420"/>
        <v>0</v>
      </c>
      <c r="NI98" s="25">
        <f t="shared" si="330"/>
        <v>94.13</v>
      </c>
      <c r="NJ98" s="25">
        <f t="shared" si="331"/>
        <v>0</v>
      </c>
      <c r="NK98" s="25">
        <f t="shared" si="332"/>
        <v>94.13</v>
      </c>
      <c r="NL98" s="25">
        <f t="shared" si="333"/>
        <v>68.2</v>
      </c>
      <c r="NM98" s="25">
        <f t="shared" si="334"/>
        <v>0</v>
      </c>
      <c r="NN98" s="25">
        <f t="shared" si="421"/>
        <v>68.2</v>
      </c>
      <c r="NO98" s="25">
        <f t="shared" si="335"/>
        <v>0</v>
      </c>
      <c r="NP98" s="25">
        <f t="shared" si="336"/>
        <v>0</v>
      </c>
      <c r="NQ98" s="25">
        <f t="shared" si="422"/>
        <v>0</v>
      </c>
      <c r="NR98" s="25">
        <f t="shared" si="337"/>
        <v>0</v>
      </c>
      <c r="NS98" s="25">
        <f t="shared" si="338"/>
        <v>0</v>
      </c>
      <c r="NT98" s="25">
        <f t="shared" si="423"/>
        <v>0</v>
      </c>
      <c r="NU98" s="25">
        <f t="shared" si="339"/>
        <v>0</v>
      </c>
      <c r="NV98" s="25">
        <f t="shared" si="340"/>
        <v>0</v>
      </c>
      <c r="NW98" s="25">
        <f t="shared" si="424"/>
        <v>0</v>
      </c>
      <c r="NX98" s="25">
        <f t="shared" si="425"/>
        <v>68.2</v>
      </c>
      <c r="NY98" s="25">
        <f t="shared" si="425"/>
        <v>0</v>
      </c>
      <c r="NZ98" s="25">
        <f t="shared" si="426"/>
        <v>68.2</v>
      </c>
      <c r="OA98" s="25">
        <f t="shared" si="427"/>
        <v>25.93</v>
      </c>
      <c r="OB98" s="25">
        <f t="shared" si="427"/>
        <v>0</v>
      </c>
      <c r="OC98" s="25">
        <f t="shared" si="428"/>
        <v>25.93</v>
      </c>
      <c r="OD98" s="25">
        <f t="shared" si="429"/>
        <v>68.2</v>
      </c>
      <c r="OE98" s="25">
        <f t="shared" si="429"/>
        <v>0</v>
      </c>
      <c r="OF98" s="25">
        <f t="shared" si="429"/>
        <v>68.2</v>
      </c>
      <c r="OG98" s="25">
        <f t="shared" si="341"/>
        <v>0</v>
      </c>
      <c r="OH98" s="25">
        <f t="shared" si="342"/>
        <v>0</v>
      </c>
      <c r="OI98" s="25">
        <f t="shared" si="343"/>
        <v>0</v>
      </c>
      <c r="OJ98" s="25">
        <f t="shared" si="344"/>
        <v>0</v>
      </c>
      <c r="OK98" s="25">
        <f t="shared" si="345"/>
        <v>0</v>
      </c>
      <c r="OL98" s="25">
        <f t="shared" si="346"/>
        <v>0</v>
      </c>
      <c r="OM98" s="25">
        <f t="shared" si="430"/>
        <v>0</v>
      </c>
      <c r="ON98" s="25">
        <f t="shared" si="430"/>
        <v>0</v>
      </c>
      <c r="OO98" s="25">
        <f t="shared" si="430"/>
        <v>0</v>
      </c>
      <c r="OP98" s="25">
        <f t="shared" si="347"/>
        <v>0</v>
      </c>
      <c r="OQ98" s="25">
        <f t="shared" si="348"/>
        <v>0</v>
      </c>
      <c r="OR98" s="25">
        <f t="shared" si="431"/>
        <v>0</v>
      </c>
      <c r="OS98" s="19">
        <v>537242.67000000004</v>
      </c>
      <c r="OT98" s="19">
        <v>2370663.34</v>
      </c>
    </row>
    <row r="99" spans="1:410" ht="33" customHeight="1" x14ac:dyDescent="0.25">
      <c r="A99" s="18"/>
      <c r="B99" s="18" t="s">
        <v>850</v>
      </c>
      <c r="C99" s="18">
        <v>1765.99</v>
      </c>
      <c r="D99" s="16" t="e">
        <f>_xlfn.IFNA(INDEX(#REF!,MATCH(E99,#REF!,0)),0)</f>
        <v>#REF!</v>
      </c>
      <c r="E99" s="18" t="s">
        <v>882</v>
      </c>
      <c r="F99" s="16" t="s">
        <v>765</v>
      </c>
      <c r="G99" s="16" t="s">
        <v>766</v>
      </c>
      <c r="H99" s="16" t="s">
        <v>767</v>
      </c>
      <c r="I99" s="16" t="s">
        <v>768</v>
      </c>
      <c r="J99" s="16" t="s">
        <v>769</v>
      </c>
      <c r="K99" s="16" t="s">
        <v>770</v>
      </c>
      <c r="L99" s="16" t="s">
        <v>771</v>
      </c>
      <c r="M99" s="18">
        <v>1.64</v>
      </c>
      <c r="N99" s="18">
        <v>1.94</v>
      </c>
      <c r="O99" s="18">
        <v>2.04</v>
      </c>
      <c r="P99" s="18">
        <v>2.34</v>
      </c>
      <c r="Q99" s="18">
        <v>0.1</v>
      </c>
      <c r="R99" s="18">
        <v>1.8399999999999999</v>
      </c>
      <c r="S99" s="18">
        <v>2.14</v>
      </c>
      <c r="T99" s="18">
        <v>0.2</v>
      </c>
      <c r="U99" s="18">
        <v>0</v>
      </c>
      <c r="V99" s="18">
        <v>0</v>
      </c>
      <c r="W99" s="18">
        <v>0</v>
      </c>
      <c r="X99" s="18">
        <v>1.64</v>
      </c>
      <c r="Y99" s="18">
        <v>1.9</v>
      </c>
      <c r="Z99" s="20">
        <f t="shared" si="349"/>
        <v>2.1</v>
      </c>
      <c r="AA99" s="18">
        <v>0.22</v>
      </c>
      <c r="AB99" s="18">
        <v>0</v>
      </c>
      <c r="AC99" s="18">
        <v>0</v>
      </c>
      <c r="AD99" s="18">
        <v>0</v>
      </c>
      <c r="AE99" s="18">
        <v>0</v>
      </c>
      <c r="AF99" s="18">
        <v>0</v>
      </c>
      <c r="AG99" s="18">
        <v>1.2</v>
      </c>
      <c r="AH99" s="18">
        <v>1.5</v>
      </c>
      <c r="AI99" s="20">
        <f t="shared" si="350"/>
        <v>2.25</v>
      </c>
      <c r="AJ99" s="18">
        <v>0</v>
      </c>
      <c r="AK99" s="18">
        <v>0</v>
      </c>
      <c r="AL99" s="20">
        <f t="shared" si="351"/>
        <v>0</v>
      </c>
      <c r="AM99" s="18">
        <v>1.64</v>
      </c>
      <c r="AN99" s="18">
        <v>1.5</v>
      </c>
      <c r="AO99" s="18">
        <v>0.15</v>
      </c>
      <c r="AP99" s="18">
        <v>0.22</v>
      </c>
      <c r="AQ99" s="18">
        <v>1.64</v>
      </c>
      <c r="AR99" s="18">
        <v>1.72</v>
      </c>
      <c r="AS99" s="18">
        <v>0.12</v>
      </c>
      <c r="AT99" s="18">
        <v>0.11</v>
      </c>
      <c r="AU99" s="18">
        <v>0</v>
      </c>
      <c r="AV99" s="18">
        <v>1</v>
      </c>
      <c r="AW99" s="18">
        <v>0</v>
      </c>
      <c r="AX99" s="18">
        <v>0</v>
      </c>
      <c r="AY99" s="18">
        <v>0</v>
      </c>
      <c r="AZ99" s="18">
        <v>0</v>
      </c>
      <c r="BA99" s="18">
        <v>0</v>
      </c>
      <c r="BB99" s="18">
        <v>0</v>
      </c>
      <c r="BC99" s="18">
        <v>0</v>
      </c>
      <c r="BD99" s="18">
        <v>0</v>
      </c>
      <c r="BE99" s="18">
        <v>2</v>
      </c>
      <c r="BF99" s="18">
        <v>0</v>
      </c>
      <c r="BG99" s="18">
        <v>0</v>
      </c>
      <c r="BH99" s="18">
        <v>0</v>
      </c>
      <c r="BI99" s="18">
        <v>0</v>
      </c>
      <c r="BJ99" s="18">
        <v>0</v>
      </c>
      <c r="BK99" s="18">
        <v>0</v>
      </c>
      <c r="BL99" s="18">
        <v>0</v>
      </c>
      <c r="BM99" s="18">
        <v>0</v>
      </c>
      <c r="BN99" s="18">
        <v>0</v>
      </c>
      <c r="BO99" s="18">
        <v>0</v>
      </c>
      <c r="BP99" s="18">
        <v>0</v>
      </c>
      <c r="BQ99" s="18">
        <v>0</v>
      </c>
      <c r="BR99" s="18">
        <v>0</v>
      </c>
      <c r="BS99" s="18">
        <v>0</v>
      </c>
      <c r="BT99" s="18">
        <v>0</v>
      </c>
      <c r="BU99" s="18">
        <v>0</v>
      </c>
      <c r="BV99" s="18">
        <v>0</v>
      </c>
      <c r="BW99" s="18">
        <v>0</v>
      </c>
      <c r="BX99" s="18">
        <v>0</v>
      </c>
      <c r="BY99" s="18">
        <v>0</v>
      </c>
      <c r="BZ99" s="18">
        <v>0</v>
      </c>
      <c r="CA99" s="16" t="e">
        <f>_xlfn.IFNA(IF(RIGHT(D99,2)="=G",0,INDEX(#REF!,MATCH(E99,#REF!,0))),0)</f>
        <v>#REF!</v>
      </c>
      <c r="CB99" s="16" t="s">
        <v>776</v>
      </c>
      <c r="CC99" s="18">
        <v>0</v>
      </c>
      <c r="CD99" s="18">
        <v>0</v>
      </c>
      <c r="CE99" s="18">
        <v>1.4</v>
      </c>
      <c r="CF99" s="18">
        <v>0.85</v>
      </c>
      <c r="CG99" s="18">
        <v>0.12</v>
      </c>
      <c r="CH99" s="18">
        <v>2</v>
      </c>
      <c r="CI99" s="16" t="s">
        <v>98</v>
      </c>
      <c r="CJ99" s="18">
        <v>0</v>
      </c>
      <c r="CK99" s="20">
        <f t="shared" si="217"/>
        <v>2.31</v>
      </c>
      <c r="CL99" s="20">
        <f t="shared" si="352"/>
        <v>2.31</v>
      </c>
      <c r="CM99" s="18">
        <v>25.89</v>
      </c>
      <c r="CN99" s="18">
        <v>26.29</v>
      </c>
      <c r="CO99" s="18">
        <v>25.451000000000001</v>
      </c>
      <c r="CP99" s="22">
        <f t="shared" si="218"/>
        <v>25.89</v>
      </c>
      <c r="CQ99" s="22">
        <f t="shared" si="219"/>
        <v>23.58</v>
      </c>
      <c r="CR99" s="22">
        <f t="shared" si="353"/>
        <v>2.31</v>
      </c>
      <c r="CS99" s="22">
        <f t="shared" si="220"/>
        <v>23.68</v>
      </c>
      <c r="CT99" s="22">
        <f t="shared" si="221"/>
        <v>23.88</v>
      </c>
      <c r="CU99" s="18">
        <v>23.88</v>
      </c>
      <c r="CV99" s="22">
        <f t="shared" si="354"/>
        <v>2.1</v>
      </c>
      <c r="CW99" s="22">
        <f t="shared" si="222"/>
        <v>0</v>
      </c>
      <c r="CX99" s="22">
        <f t="shared" si="223"/>
        <v>0</v>
      </c>
      <c r="CY99" s="22">
        <f t="shared" si="224"/>
        <v>26.02</v>
      </c>
      <c r="CZ99" s="22">
        <f t="shared" si="225"/>
        <v>26.17</v>
      </c>
      <c r="DA99" s="18">
        <v>26.29</v>
      </c>
      <c r="DB99" s="20">
        <f t="shared" si="355"/>
        <v>2.71</v>
      </c>
      <c r="DC99" s="20">
        <f t="shared" si="356"/>
        <v>0.4</v>
      </c>
      <c r="DD99" s="20">
        <f t="shared" si="357"/>
        <v>2.31</v>
      </c>
      <c r="DE99" s="20">
        <f t="shared" si="226"/>
        <v>0.1</v>
      </c>
      <c r="DF99" s="20">
        <f t="shared" si="227"/>
        <v>0.2</v>
      </c>
      <c r="DG99" s="20">
        <f t="shared" si="228"/>
        <v>2.0099999999999998</v>
      </c>
      <c r="DH99" s="20">
        <f t="shared" si="229"/>
        <v>0</v>
      </c>
      <c r="DI99" s="20">
        <f t="shared" si="230"/>
        <v>0</v>
      </c>
      <c r="DJ99" s="20">
        <f t="shared" si="231"/>
        <v>0</v>
      </c>
      <c r="DK99" s="20">
        <f t="shared" si="358"/>
        <v>2.3099999999999996</v>
      </c>
      <c r="DL99" s="20">
        <f t="shared" si="359"/>
        <v>0</v>
      </c>
      <c r="DM99" s="20">
        <f t="shared" si="360"/>
        <v>0</v>
      </c>
      <c r="DN99" s="20">
        <f t="shared" si="361"/>
        <v>0</v>
      </c>
      <c r="DO99" s="18">
        <v>2.54</v>
      </c>
      <c r="DP99" s="18">
        <v>0</v>
      </c>
      <c r="DQ99" s="18">
        <v>1</v>
      </c>
      <c r="DR99" s="18">
        <v>1</v>
      </c>
      <c r="DS99" s="25">
        <f t="shared" si="362"/>
        <v>2.54</v>
      </c>
      <c r="DT99" s="25">
        <f t="shared" si="363"/>
        <v>0</v>
      </c>
      <c r="DU99" s="25">
        <f t="shared" si="364"/>
        <v>5.87</v>
      </c>
      <c r="DV99" s="25">
        <f t="shared" si="365"/>
        <v>0</v>
      </c>
      <c r="DW99" s="25">
        <f t="shared" si="366"/>
        <v>5.87</v>
      </c>
      <c r="DX99" s="25">
        <f t="shared" si="367"/>
        <v>11.97</v>
      </c>
      <c r="DY99" s="25">
        <f t="shared" si="368"/>
        <v>0</v>
      </c>
      <c r="DZ99" s="25">
        <f t="shared" si="369"/>
        <v>11.97</v>
      </c>
      <c r="EA99" s="25">
        <f t="shared" si="370"/>
        <v>7.66</v>
      </c>
      <c r="EB99" s="25">
        <f t="shared" si="371"/>
        <v>0</v>
      </c>
      <c r="EC99" s="25">
        <f t="shared" si="372"/>
        <v>7.66</v>
      </c>
      <c r="ED99" s="25">
        <f t="shared" si="373"/>
        <v>4.3099999999999996</v>
      </c>
      <c r="EE99" s="25">
        <f t="shared" si="373"/>
        <v>0</v>
      </c>
      <c r="EF99" s="25">
        <f t="shared" si="374"/>
        <v>4.3099999999999996</v>
      </c>
      <c r="EG99" s="25">
        <f t="shared" si="375"/>
        <v>7.66</v>
      </c>
      <c r="EH99" s="25">
        <f t="shared" si="375"/>
        <v>0</v>
      </c>
      <c r="EI99" s="25">
        <f t="shared" si="376"/>
        <v>7.66</v>
      </c>
      <c r="EJ99" s="18">
        <v>1765.99</v>
      </c>
      <c r="EK99" s="18">
        <v>1727.29</v>
      </c>
      <c r="EL99" s="18" t="s">
        <v>882</v>
      </c>
      <c r="EM99" s="18" t="s">
        <v>883</v>
      </c>
      <c r="EN99" s="16" t="s">
        <v>774</v>
      </c>
      <c r="EO99" s="16" t="s">
        <v>132</v>
      </c>
      <c r="EP99" s="16" t="e">
        <f>IF(OR(EN99="Cống tròn",EN99="Cống hộp",EN99="Ống nhựa"),INDEX(#REF!,MATCH(E99,#REF!,0)),IF(OR(EN99="Rãnh xây",EN99="Rãnh bê tông"),INDEX(#REF!,MATCH(E99,#REF!,0)),0))</f>
        <v>#REF!</v>
      </c>
      <c r="EQ99" s="18">
        <v>37.500000000000043</v>
      </c>
      <c r="ER99" s="18">
        <v>1</v>
      </c>
      <c r="ES99" s="25">
        <f t="shared" si="377"/>
        <v>37</v>
      </c>
      <c r="ET99" s="1" t="e">
        <f>_xlfn.IFNA(IF(EN99="Cống tròn",INDEX(#REF!,MATCH(E99,#REF!,0)),IF(EN99="Cống hộp",INDEX(#REF!,MATCH(E99,#REF!,0)),EU99&amp;" ,"&amp;EV99)),0)</f>
        <v>#REF!</v>
      </c>
      <c r="EU99" s="16" t="s">
        <v>769</v>
      </c>
      <c r="EV99" s="16" t="s">
        <v>775</v>
      </c>
      <c r="EW99" s="16" t="e">
        <f>_xlfn.IFNA(INDEX(#REF!,MATCH(E99,#REF!,0)),0)</f>
        <v>#REF!</v>
      </c>
      <c r="EX99" s="16"/>
      <c r="EY99" s="18">
        <v>0</v>
      </c>
      <c r="EZ99" s="18">
        <v>0</v>
      </c>
      <c r="FA99" s="18">
        <v>0</v>
      </c>
      <c r="FB99" s="19">
        <v>0</v>
      </c>
      <c r="FC99" s="19">
        <v>0</v>
      </c>
      <c r="FD99" s="25">
        <f t="shared" si="232"/>
        <v>0</v>
      </c>
      <c r="FE99" s="25">
        <f t="shared" si="378"/>
        <v>0</v>
      </c>
      <c r="FF99" s="18">
        <v>0.1</v>
      </c>
      <c r="FG99" s="18">
        <v>2</v>
      </c>
      <c r="FH99" s="18">
        <v>1</v>
      </c>
      <c r="FI99" s="25">
        <f t="shared" si="379"/>
        <v>1.2</v>
      </c>
      <c r="FJ99" s="18">
        <v>0</v>
      </c>
      <c r="FK99" s="18">
        <v>0</v>
      </c>
      <c r="FL99" s="18">
        <v>0.2</v>
      </c>
      <c r="FM99" s="18">
        <v>1.4</v>
      </c>
      <c r="FN99" s="18">
        <v>0</v>
      </c>
      <c r="FO99" s="25">
        <f t="shared" si="380"/>
        <v>1.4</v>
      </c>
      <c r="FP99" s="18">
        <v>1.4999999999999999E-2</v>
      </c>
      <c r="FQ99" s="18">
        <v>1</v>
      </c>
      <c r="FR99" s="25">
        <f t="shared" si="233"/>
        <v>36</v>
      </c>
      <c r="FS99" s="25">
        <f t="shared" si="234"/>
        <v>0.52500000000000002</v>
      </c>
      <c r="FT99" s="25">
        <f t="shared" si="235"/>
        <v>36.524999999999999</v>
      </c>
      <c r="FU99" s="25">
        <f t="shared" si="236"/>
        <v>-0.97500000000004405</v>
      </c>
      <c r="FV99" s="25" t="str">
        <f t="shared" si="381"/>
        <v>Thêm 01</v>
      </c>
      <c r="FW99" s="25">
        <f t="shared" si="382"/>
        <v>0.04</v>
      </c>
      <c r="FX99" s="16"/>
      <c r="FY99" s="16"/>
      <c r="FZ99" s="16"/>
      <c r="GA99" s="16"/>
      <c r="GB99" s="19">
        <v>0</v>
      </c>
      <c r="GC99" s="19">
        <v>0</v>
      </c>
      <c r="GD99" s="19">
        <v>0</v>
      </c>
      <c r="GE99" s="19">
        <v>0</v>
      </c>
      <c r="GF99" s="19">
        <v>0</v>
      </c>
      <c r="GG99" s="19">
        <v>0</v>
      </c>
      <c r="GH99" s="19">
        <v>0</v>
      </c>
      <c r="GI99" s="19">
        <v>0</v>
      </c>
      <c r="GJ99" s="19">
        <v>0</v>
      </c>
      <c r="GK99" s="19">
        <v>0</v>
      </c>
      <c r="GL99" s="25">
        <f t="shared" si="237"/>
        <v>0</v>
      </c>
      <c r="GM99" s="25">
        <f t="shared" si="383"/>
        <v>0</v>
      </c>
      <c r="GN99" s="19">
        <v>0</v>
      </c>
      <c r="GO99" s="19">
        <v>0</v>
      </c>
      <c r="GP99" s="19">
        <v>0</v>
      </c>
      <c r="GQ99" s="19">
        <v>0</v>
      </c>
      <c r="GR99" s="1" t="e">
        <f>_xlfn.IFNA(INDEX(#REF!,MATCH(E99,#REF!,0)),0)</f>
        <v>#REF!</v>
      </c>
      <c r="GS99" s="16"/>
      <c r="GT99" s="18">
        <v>0</v>
      </c>
      <c r="GU99" s="18">
        <v>0</v>
      </c>
      <c r="GV99" s="18">
        <v>0</v>
      </c>
      <c r="GW99" s="18">
        <v>0</v>
      </c>
      <c r="GX99" s="25">
        <f t="shared" si="238"/>
        <v>0</v>
      </c>
      <c r="GY99" s="25">
        <f t="shared" si="239"/>
        <v>0</v>
      </c>
      <c r="GZ99" s="25">
        <f t="shared" si="384"/>
        <v>0</v>
      </c>
      <c r="HA99" s="1" t="e" cm="1">
        <f t="array" ref="HA99">INDEX(#REF!,MATCH(EJ99&amp;EK99&amp;HD99&amp;HE99&amp;HF99,#REF!&amp;#REF!&amp;#REF!&amp;#REF!&amp;#REF!,0))</f>
        <v>#REF!</v>
      </c>
      <c r="HB99" s="16"/>
      <c r="HC99" s="25">
        <f t="shared" si="385"/>
        <v>0</v>
      </c>
      <c r="HD99" s="18">
        <v>0</v>
      </c>
      <c r="HE99" s="18">
        <v>0</v>
      </c>
      <c r="HF99" s="18">
        <v>0</v>
      </c>
      <c r="HG99" s="1" t="e" cm="1">
        <f t="array" ref="HG99">INDEX(#REF!,MATCH(EJ99&amp;EK99&amp;HJ99&amp;HK99&amp;HL99,#REF!&amp;#REF!&amp;#REF!&amp;#REF!&amp;#REF!,0))</f>
        <v>#REF!</v>
      </c>
      <c r="HH99" s="16"/>
      <c r="HI99" s="25">
        <f t="shared" si="386"/>
        <v>0</v>
      </c>
      <c r="HJ99" s="25">
        <f t="shared" si="387"/>
        <v>0</v>
      </c>
      <c r="HK99" s="19">
        <v>0</v>
      </c>
      <c r="HL99" s="19">
        <v>0</v>
      </c>
      <c r="HM99" s="18">
        <v>0.01</v>
      </c>
      <c r="HN99" s="18">
        <v>1</v>
      </c>
      <c r="HO99" s="25">
        <f t="shared" si="388"/>
        <v>0</v>
      </c>
      <c r="HP99" s="25">
        <f t="shared" si="389"/>
        <v>0</v>
      </c>
      <c r="HQ99" s="25">
        <f t="shared" si="390"/>
        <v>0</v>
      </c>
      <c r="HR99" s="25">
        <f t="shared" si="391"/>
        <v>0</v>
      </c>
      <c r="HS99" s="25">
        <f t="shared" si="392"/>
        <v>0</v>
      </c>
      <c r="HT99" s="19">
        <v>0</v>
      </c>
      <c r="HU99" s="19">
        <v>0</v>
      </c>
      <c r="HV99" s="19">
        <v>0</v>
      </c>
      <c r="HW99" s="25">
        <f t="shared" si="393"/>
        <v>0</v>
      </c>
      <c r="HX99" s="19">
        <v>0</v>
      </c>
      <c r="HY99" s="19">
        <v>0</v>
      </c>
      <c r="HZ99" s="18">
        <v>25.89</v>
      </c>
      <c r="IA99" s="20">
        <f>ROUND(IF(EN99="Cống tròn",IF(EN99="Cống tròn",IF(EU99="Không có móng",IQ99-FF99,IF(EU99="Đế",IP99-FN99,IF(OR(EU99="Móng bê tông",EU99="Móng bê tông kết hợp đế"),II99-FJ99,0))),0),IF(EN99="Cống hộp",IF(AND(EN99="Cống hộp",EU99="Không có móng"),IQ99-GF99,IF(AND(EN99="Cống hộp",EU99="Móng bê tông"),IJ99-GB99,0)),IF(OR(EN99="Rãnh xây",EN99="Rãnh bê tông"),IF(OR(EN99="Rãnh xây",EN99="Rãnh bê tông"),IK99-GB99,0),IF(EN99="Ống nhựa",IF(AND(EN99="Ống nhựa",EU99="Không đắp cát"),IQ99-HT99,IF(AND(EN99="Ống nhựa",EU99="Đắp cát"),IH99-HX99,0)),IF(EN99="Rãnh thang",IF(EN99="Rãnh thang",IF(EU99="Móng bê tông",#REF!-#REF!,IQ99),0),0))))),2)</f>
        <v>23.88</v>
      </c>
      <c r="IB99" s="20">
        <f t="shared" si="394"/>
        <v>2.0100000000000016</v>
      </c>
      <c r="IC99" s="20">
        <f t="shared" si="240"/>
        <v>23.88</v>
      </c>
      <c r="ID99" s="20">
        <f t="shared" si="241"/>
        <v>0</v>
      </c>
      <c r="IE99" s="20">
        <f t="shared" si="242"/>
        <v>0</v>
      </c>
      <c r="IF99" s="20">
        <f t="shared" si="243"/>
        <v>0</v>
      </c>
      <c r="IG99" s="20">
        <f>IF(EN99="Rãnh thang",IF(AND(EN99="Rãnh thang",EU99="Móng bê tông"),IQ99-#REF!,0),IF(EN99="Ống nhựa",IF(AND(EN99="Ống nhựa",EU99="Đắp cát"),IQ99-HT99,0),IF(EN99="Cống tròn",IF(EN99="Cống tròn",IF(OR(EU99="Móng bê tông",EU99="Móng bê tông kết hợp đế"),IM99-FL99,0),0),IF(EN99="Cống hộp",IF(AND(EN99="Cống hộp",EU99="Móng bê tông"),IN99-GD99,0),IF(OR(EN99="Rãnh xây",EN99="Rãnh bê tông"),IF(AND(EN99="Rãnh xây",EU99="Móng bê tông"),IO99-GD99,IF(AND(EN99="Rãnh bê tông",EU99="Móng bê tông"),IO99-GD99,0)),0)))))</f>
        <v>23.88</v>
      </c>
      <c r="IH99" s="20">
        <f t="shared" si="244"/>
        <v>0</v>
      </c>
      <c r="II99" s="20">
        <f t="shared" si="245"/>
        <v>23.88</v>
      </c>
      <c r="IJ99" s="20">
        <f t="shared" si="246"/>
        <v>0</v>
      </c>
      <c r="IK99" s="20">
        <f t="shared" si="247"/>
        <v>0</v>
      </c>
      <c r="IL99" s="20">
        <f t="shared" si="248"/>
        <v>24.08</v>
      </c>
      <c r="IM99" s="20">
        <f t="shared" si="249"/>
        <v>24.08</v>
      </c>
      <c r="IN99" s="20">
        <f t="shared" si="250"/>
        <v>0</v>
      </c>
      <c r="IO99" s="20">
        <f t="shared" si="251"/>
        <v>0</v>
      </c>
      <c r="IP99" s="20">
        <f t="shared" si="252"/>
        <v>0</v>
      </c>
      <c r="IQ99" s="18">
        <v>24.18</v>
      </c>
      <c r="IR99" s="25">
        <f t="shared" si="395"/>
        <v>0</v>
      </c>
      <c r="IS99" s="25">
        <f t="shared" si="253"/>
        <v>0</v>
      </c>
      <c r="IT99" s="25">
        <f t="shared" si="254"/>
        <v>0</v>
      </c>
      <c r="IU99" s="25">
        <f>ROUND(IF(EN99="Cống tròn",IF(EN99="Cống tròn",IV99+FF99,0),IF(EN99="Cống hộp",IF(EN99="Cống hộp",IV99+GP99,0),IF(OR(EN99="Rãnh xây",EN99="Rãnh bê tông"),IF(OR(EN99="Rãnh xây",EN99="Rãnh bê tông"),IV99+GP99,0),IF(EN99="ống nhựa",IF(EN99="Ống nhựa",IV99+HT99,0),IF(EN99="Rãnh thang",IF(EN99="Rãnh thang",IQ99+#REF!,0),0))))),2)</f>
        <v>25.21</v>
      </c>
      <c r="IV99" s="18">
        <v>25.11</v>
      </c>
      <c r="IW99" s="25">
        <f t="shared" si="255"/>
        <v>25.21</v>
      </c>
      <c r="IX99" s="25">
        <f t="shared" si="256"/>
        <v>0</v>
      </c>
      <c r="IY99" s="25">
        <f t="shared" si="257"/>
        <v>0</v>
      </c>
      <c r="IZ99" s="25">
        <f t="shared" si="258"/>
        <v>0</v>
      </c>
      <c r="JA99" s="25">
        <f t="shared" si="259"/>
        <v>0</v>
      </c>
      <c r="JB99" s="18">
        <v>25.52</v>
      </c>
      <c r="JC99" s="20">
        <f>ROUND(IF(EN99="Cống tròn",IF(EN99="Cống tròn",IF(EU99="Không có móng",JS99-FF99,IF(EU99="Đế",JR99-FN99,IF(OR(EU99="Móng bê tông",EU99="Móng bê tông kết hợp đế"),JK99-FJ99,0))),0),IF(EN99="Cống hộp",IF(AND(EN99="Cống hộp",EU99="Không có móng"),JS99-GF99,IF(AND(EN99="Cống hộp",EU99="Móng bê tông"),JL99-GB99,0)),IF(OR(EN99="Rãnh xây",EN99="Rãnh bê tông"),IF(OR(EN99="Rãnh xây",EN99="Rãnh bê tông"),JM99-GB99,0),IF(EN99="Ống nhựa",IF(AND(EN99="Ống nhựa",EU99="Không đắp cát"),JS99-HT99,IF(AND(EN99="Ống nhựa",EU99="Đắp cát"),JJ99-HX99,0)),IF(EN99="Rãnh thang",IF(EN99="Rãnh thang",IF(EU99="Móng bê tông",#REF!-#REF!,JS99),0),0))))),2)</f>
        <v>23.81</v>
      </c>
      <c r="JD99" s="20">
        <f t="shared" si="396"/>
        <v>1.7100000000000009</v>
      </c>
      <c r="JE99" s="20">
        <f t="shared" si="260"/>
        <v>23.81</v>
      </c>
      <c r="JF99" s="20">
        <f t="shared" si="261"/>
        <v>0</v>
      </c>
      <c r="JG99" s="20">
        <f t="shared" si="262"/>
        <v>0</v>
      </c>
      <c r="JH99" s="20">
        <f t="shared" si="263"/>
        <v>0</v>
      </c>
      <c r="JI99" s="20">
        <f>IF(EN99="Rãnh thang",IF(AND(EN99="Rãnh thang",EU99="Móng bê tông"),JS99-#REF!,0),IF(EN99="Ống nhựa",IF(AND(EN99="Ống nhựa",EU99="Đắp cát"),JS99-HT99,0),IF(EN99="Cống tròn",IF(EN99="Cống tròn",IF(OR(EU99="Móng bê tông",EU99="Móng bê tông kết hợp đế"),JO99-FL99,0),0),IF(EN99="Cống hộp",IF(AND(EN99="Cống hộp",EU99="Móng bê tông"),JP99-GD99,0),IF(OR(EN99="Rãnh xây",EN99="Rãnh bê tông"),IF(AND(EN99="Rãnh xây",EU99="Móng bê tông"),JQ99-GD99,IF(AND(EN99="Rãnh bê tông",EU99="Móng bê tông"),JQ99-GD99,0)),0)))))</f>
        <v>23.81</v>
      </c>
      <c r="JJ99" s="20">
        <f t="shared" si="264"/>
        <v>0</v>
      </c>
      <c r="JK99" s="20">
        <f t="shared" si="265"/>
        <v>23.81</v>
      </c>
      <c r="JL99" s="20">
        <f t="shared" si="266"/>
        <v>0</v>
      </c>
      <c r="JM99" s="20">
        <f t="shared" si="267"/>
        <v>0</v>
      </c>
      <c r="JN99" s="20">
        <f t="shared" si="268"/>
        <v>24.009999999999998</v>
      </c>
      <c r="JO99" s="20">
        <f t="shared" si="269"/>
        <v>24.009999999999998</v>
      </c>
      <c r="JP99" s="20">
        <f t="shared" si="270"/>
        <v>0</v>
      </c>
      <c r="JQ99" s="20">
        <f t="shared" si="271"/>
        <v>0</v>
      </c>
      <c r="JR99" s="20">
        <f t="shared" si="272"/>
        <v>0</v>
      </c>
      <c r="JS99" s="26">
        <v>24.11</v>
      </c>
      <c r="JT99" s="25">
        <f t="shared" si="397"/>
        <v>0</v>
      </c>
      <c r="JU99" s="25">
        <f t="shared" si="273"/>
        <v>0</v>
      </c>
      <c r="JV99" s="25">
        <f t="shared" si="274"/>
        <v>0</v>
      </c>
      <c r="JW99" s="25">
        <f>ROUND(IF(EN99="Cống tròn",IF(EN99="Cống tròn",JX99+FF99,0),IF(EN99="Cống hộp",IF(EN99="Cống hộp",JX99+GP99,0),IF(OR(EN99="Rãnh xây",EN99="Rãnh bê tông"),IF(OR(EN99="Rãnh xây",EN99="Rãnh bê tông"),JX99+GP99,0),IF(EN99="ống nhựa",IF(EN99="Ống nhựa",JX99+HT99,0),IF(EN99="Rãnh thang",IF(EN99="Rãnh thang",JS99+#REF!,0),0))))),2)</f>
        <v>25.21</v>
      </c>
      <c r="JX99" s="27">
        <v>25.11</v>
      </c>
      <c r="JY99" s="25">
        <f t="shared" si="275"/>
        <v>25.21</v>
      </c>
      <c r="JZ99" s="25">
        <f t="shared" si="276"/>
        <v>0</v>
      </c>
      <c r="KA99" s="25">
        <f t="shared" si="277"/>
        <v>0</v>
      </c>
      <c r="KB99" s="25">
        <f t="shared" si="278"/>
        <v>0</v>
      </c>
      <c r="KC99" s="25">
        <f t="shared" si="279"/>
        <v>0</v>
      </c>
      <c r="KD99" s="28" t="s">
        <v>98</v>
      </c>
      <c r="KE99" s="27">
        <v>0</v>
      </c>
      <c r="KF99" s="25">
        <f t="shared" si="280"/>
        <v>2.0100000000000016</v>
      </c>
      <c r="KG99" s="25">
        <f t="shared" si="398"/>
        <v>2.0100000000000016</v>
      </c>
      <c r="KH99" s="27">
        <v>0</v>
      </c>
      <c r="KI99" s="25">
        <f t="shared" si="281"/>
        <v>1.7100000000000009</v>
      </c>
      <c r="KJ99" s="25">
        <f t="shared" si="399"/>
        <v>1.7100000000000009</v>
      </c>
      <c r="KK99" s="25">
        <f t="shared" si="282"/>
        <v>0</v>
      </c>
      <c r="KL99" s="25">
        <f t="shared" si="283"/>
        <v>0</v>
      </c>
      <c r="KM99" s="25">
        <f t="shared" si="400"/>
        <v>0</v>
      </c>
      <c r="KN99" s="25">
        <f t="shared" si="284"/>
        <v>0</v>
      </c>
      <c r="KO99" s="25">
        <f t="shared" si="285"/>
        <v>0</v>
      </c>
      <c r="KP99" s="25">
        <f t="shared" si="401"/>
        <v>0</v>
      </c>
      <c r="KQ99" s="25">
        <f t="shared" si="286"/>
        <v>0.2</v>
      </c>
      <c r="KR99" s="25">
        <f t="shared" si="287"/>
        <v>0.2</v>
      </c>
      <c r="KS99" s="25">
        <f t="shared" si="402"/>
        <v>0.2</v>
      </c>
      <c r="KT99" s="25">
        <f t="shared" si="288"/>
        <v>0</v>
      </c>
      <c r="KU99" s="25">
        <f t="shared" si="289"/>
        <v>0</v>
      </c>
      <c r="KV99" s="25">
        <f t="shared" si="403"/>
        <v>0</v>
      </c>
      <c r="KW99" s="25">
        <f t="shared" si="290"/>
        <v>0</v>
      </c>
      <c r="KX99" s="25">
        <f t="shared" si="291"/>
        <v>0</v>
      </c>
      <c r="KY99" s="25">
        <f t="shared" si="404"/>
        <v>0</v>
      </c>
      <c r="KZ99" s="25">
        <f t="shared" si="292"/>
        <v>0</v>
      </c>
      <c r="LA99" s="25">
        <f t="shared" si="293"/>
        <v>0</v>
      </c>
      <c r="LB99" s="25">
        <f t="shared" si="405"/>
        <v>0</v>
      </c>
      <c r="LC99" s="25">
        <f t="shared" si="294"/>
        <v>1.4</v>
      </c>
      <c r="LD99" s="25">
        <f t="shared" si="295"/>
        <v>1.4</v>
      </c>
      <c r="LE99" s="25">
        <f t="shared" si="406"/>
        <v>1.4</v>
      </c>
      <c r="LF99" s="25">
        <f t="shared" si="296"/>
        <v>0</v>
      </c>
      <c r="LG99" s="25">
        <f t="shared" si="297"/>
        <v>0</v>
      </c>
      <c r="LH99" s="25">
        <f t="shared" si="407"/>
        <v>0</v>
      </c>
      <c r="LI99" s="25">
        <f t="shared" si="298"/>
        <v>0</v>
      </c>
      <c r="LJ99" s="25">
        <f t="shared" si="299"/>
        <v>0</v>
      </c>
      <c r="LK99" s="25">
        <f t="shared" si="408"/>
        <v>0</v>
      </c>
      <c r="LL99" s="25">
        <f t="shared" si="300"/>
        <v>0</v>
      </c>
      <c r="LM99" s="25">
        <f t="shared" si="301"/>
        <v>0</v>
      </c>
      <c r="LN99" s="25">
        <f t="shared" si="409"/>
        <v>0</v>
      </c>
      <c r="LO99" s="25">
        <f t="shared" si="302"/>
        <v>0</v>
      </c>
      <c r="LP99" s="25">
        <f t="shared" si="303"/>
        <v>0</v>
      </c>
      <c r="LQ99" s="25">
        <f t="shared" si="410"/>
        <v>0</v>
      </c>
      <c r="LR99" s="25">
        <f t="shared" si="304"/>
        <v>0</v>
      </c>
      <c r="LS99" s="25">
        <f t="shared" si="305"/>
        <v>0</v>
      </c>
      <c r="LT99" s="25">
        <f t="shared" si="411"/>
        <v>0</v>
      </c>
      <c r="LU99" s="25">
        <f t="shared" si="306"/>
        <v>0</v>
      </c>
      <c r="LV99" s="25">
        <f t="shared" si="307"/>
        <v>0</v>
      </c>
      <c r="LW99" s="25">
        <f t="shared" si="412"/>
        <v>0</v>
      </c>
      <c r="LX99" s="25">
        <f t="shared" si="308"/>
        <v>0</v>
      </c>
      <c r="LY99" s="25">
        <f t="shared" si="309"/>
        <v>0</v>
      </c>
      <c r="LZ99" s="25">
        <f t="shared" si="413"/>
        <v>0</v>
      </c>
      <c r="MA99" s="25">
        <f t="shared" si="310"/>
        <v>0</v>
      </c>
      <c r="MB99" s="25">
        <f t="shared" si="311"/>
        <v>0</v>
      </c>
      <c r="MC99" s="25">
        <f t="shared" si="414"/>
        <v>0</v>
      </c>
      <c r="MD99" s="25">
        <f t="shared" si="312"/>
        <v>0</v>
      </c>
      <c r="ME99" s="25">
        <f t="shared" si="313"/>
        <v>0</v>
      </c>
      <c r="MF99" s="25">
        <f t="shared" si="415"/>
        <v>0</v>
      </c>
      <c r="MG99" s="25">
        <f t="shared" si="314"/>
        <v>0</v>
      </c>
      <c r="MH99" s="25">
        <f t="shared" si="315"/>
        <v>0</v>
      </c>
      <c r="MI99" s="25">
        <f t="shared" si="416"/>
        <v>0</v>
      </c>
      <c r="MJ99" s="25">
        <f t="shared" si="316"/>
        <v>0</v>
      </c>
      <c r="MK99" s="25">
        <f t="shared" si="317"/>
        <v>0</v>
      </c>
      <c r="ML99" s="25">
        <f t="shared" si="417"/>
        <v>0</v>
      </c>
      <c r="MM99" s="25">
        <f t="shared" si="318"/>
        <v>0</v>
      </c>
      <c r="MN99" s="25">
        <f t="shared" si="319"/>
        <v>0</v>
      </c>
      <c r="MO99" s="25">
        <f t="shared" si="418"/>
        <v>0</v>
      </c>
      <c r="MP99" s="25">
        <f t="shared" si="320"/>
        <v>0</v>
      </c>
      <c r="MQ99" s="25">
        <f t="shared" si="321"/>
        <v>0</v>
      </c>
      <c r="MR99" s="25">
        <f t="shared" si="419"/>
        <v>0</v>
      </c>
      <c r="MS99" s="29">
        <v>1.4</v>
      </c>
      <c r="MT99" s="29">
        <v>0</v>
      </c>
      <c r="MU99" s="29">
        <v>1</v>
      </c>
      <c r="MV99" s="29">
        <v>1</v>
      </c>
      <c r="MW99" s="25">
        <f t="shared" si="322"/>
        <v>1.4</v>
      </c>
      <c r="MX99" s="25">
        <f t="shared" si="323"/>
        <v>2.81</v>
      </c>
      <c r="MY99" s="25">
        <f t="shared" si="324"/>
        <v>0</v>
      </c>
      <c r="MZ99" s="25">
        <f t="shared" si="325"/>
        <v>0</v>
      </c>
      <c r="NA99" s="25">
        <f t="shared" si="326"/>
        <v>1.4</v>
      </c>
      <c r="NB99" s="25">
        <f t="shared" si="327"/>
        <v>2.39</v>
      </c>
      <c r="NC99" s="25">
        <f t="shared" si="328"/>
        <v>0</v>
      </c>
      <c r="ND99" s="25">
        <f t="shared" si="329"/>
        <v>0</v>
      </c>
      <c r="NE99" s="25">
        <f t="shared" si="420"/>
        <v>1.4</v>
      </c>
      <c r="NF99" s="25">
        <f t="shared" si="420"/>
        <v>2.6</v>
      </c>
      <c r="NG99" s="25">
        <f t="shared" si="420"/>
        <v>0</v>
      </c>
      <c r="NH99" s="25">
        <f t="shared" si="420"/>
        <v>0</v>
      </c>
      <c r="NI99" s="25">
        <f t="shared" si="330"/>
        <v>97.5</v>
      </c>
      <c r="NJ99" s="25">
        <f t="shared" si="331"/>
        <v>0</v>
      </c>
      <c r="NK99" s="25">
        <f t="shared" si="332"/>
        <v>97.5</v>
      </c>
      <c r="NL99" s="25">
        <f t="shared" si="333"/>
        <v>68.2</v>
      </c>
      <c r="NM99" s="25">
        <f t="shared" si="334"/>
        <v>0</v>
      </c>
      <c r="NN99" s="25">
        <f t="shared" si="421"/>
        <v>68.2</v>
      </c>
      <c r="NO99" s="25">
        <f t="shared" si="335"/>
        <v>0</v>
      </c>
      <c r="NP99" s="25">
        <f t="shared" si="336"/>
        <v>0</v>
      </c>
      <c r="NQ99" s="25">
        <f t="shared" si="422"/>
        <v>0</v>
      </c>
      <c r="NR99" s="25">
        <f t="shared" si="337"/>
        <v>0</v>
      </c>
      <c r="NS99" s="25">
        <f t="shared" si="338"/>
        <v>0</v>
      </c>
      <c r="NT99" s="25">
        <f t="shared" si="423"/>
        <v>0</v>
      </c>
      <c r="NU99" s="25">
        <f t="shared" si="339"/>
        <v>0</v>
      </c>
      <c r="NV99" s="25">
        <f t="shared" si="340"/>
        <v>0</v>
      </c>
      <c r="NW99" s="25">
        <f t="shared" si="424"/>
        <v>0</v>
      </c>
      <c r="NX99" s="25">
        <f t="shared" si="425"/>
        <v>68.2</v>
      </c>
      <c r="NY99" s="25">
        <f t="shared" si="425"/>
        <v>0</v>
      </c>
      <c r="NZ99" s="25">
        <f t="shared" si="426"/>
        <v>68.2</v>
      </c>
      <c r="OA99" s="25">
        <f t="shared" si="427"/>
        <v>29.3</v>
      </c>
      <c r="OB99" s="25">
        <f t="shared" si="427"/>
        <v>0</v>
      </c>
      <c r="OC99" s="25">
        <f t="shared" si="428"/>
        <v>29.3</v>
      </c>
      <c r="OD99" s="25">
        <f t="shared" si="429"/>
        <v>68.2</v>
      </c>
      <c r="OE99" s="25">
        <f t="shared" si="429"/>
        <v>0</v>
      </c>
      <c r="OF99" s="25">
        <f t="shared" si="429"/>
        <v>68.2</v>
      </c>
      <c r="OG99" s="25">
        <f t="shared" si="341"/>
        <v>0</v>
      </c>
      <c r="OH99" s="25">
        <f t="shared" si="342"/>
        <v>0</v>
      </c>
      <c r="OI99" s="25">
        <f t="shared" si="343"/>
        <v>0</v>
      </c>
      <c r="OJ99" s="25">
        <f t="shared" si="344"/>
        <v>0</v>
      </c>
      <c r="OK99" s="25">
        <f t="shared" si="345"/>
        <v>0</v>
      </c>
      <c r="OL99" s="25">
        <f t="shared" si="346"/>
        <v>0</v>
      </c>
      <c r="OM99" s="25">
        <f t="shared" si="430"/>
        <v>0</v>
      </c>
      <c r="ON99" s="25">
        <f t="shared" si="430"/>
        <v>0</v>
      </c>
      <c r="OO99" s="25">
        <f t="shared" si="430"/>
        <v>0</v>
      </c>
      <c r="OP99" s="25">
        <f t="shared" si="347"/>
        <v>0</v>
      </c>
      <c r="OQ99" s="25">
        <f t="shared" si="348"/>
        <v>0</v>
      </c>
      <c r="OR99" s="25">
        <f t="shared" si="431"/>
        <v>0</v>
      </c>
      <c r="OS99" s="19">
        <v>537281.37</v>
      </c>
      <c r="OT99" s="19">
        <v>2370663.34</v>
      </c>
    </row>
    <row r="100" spans="1:410" ht="33" customHeight="1" x14ac:dyDescent="0.25">
      <c r="A100" s="18"/>
      <c r="B100" s="18" t="s">
        <v>850</v>
      </c>
      <c r="C100" s="18">
        <v>1727.29</v>
      </c>
      <c r="D100" s="16" t="e">
        <f>_xlfn.IFNA(INDEX(#REF!,MATCH(E100,#REF!,0)),0)</f>
        <v>#REF!</v>
      </c>
      <c r="E100" s="18" t="s">
        <v>883</v>
      </c>
      <c r="F100" s="16" t="s">
        <v>765</v>
      </c>
      <c r="G100" s="16" t="s">
        <v>766</v>
      </c>
      <c r="H100" s="16" t="s">
        <v>767</v>
      </c>
      <c r="I100" s="16" t="s">
        <v>768</v>
      </c>
      <c r="J100" s="16" t="s">
        <v>769</v>
      </c>
      <c r="K100" s="16" t="s">
        <v>770</v>
      </c>
      <c r="L100" s="16" t="s">
        <v>771</v>
      </c>
      <c r="M100" s="18">
        <v>1.64</v>
      </c>
      <c r="N100" s="18">
        <v>1.94</v>
      </c>
      <c r="O100" s="18">
        <v>2.04</v>
      </c>
      <c r="P100" s="18">
        <v>2.34</v>
      </c>
      <c r="Q100" s="18">
        <v>0.1</v>
      </c>
      <c r="R100" s="18">
        <v>1.8399999999999999</v>
      </c>
      <c r="S100" s="18">
        <v>2.14</v>
      </c>
      <c r="T100" s="18">
        <v>0.2</v>
      </c>
      <c r="U100" s="18">
        <v>0</v>
      </c>
      <c r="V100" s="18">
        <v>0</v>
      </c>
      <c r="W100" s="18">
        <v>0</v>
      </c>
      <c r="X100" s="18">
        <v>1.64</v>
      </c>
      <c r="Y100" s="18">
        <v>1.9</v>
      </c>
      <c r="Z100" s="20">
        <f t="shared" si="349"/>
        <v>2.2000000000000002</v>
      </c>
      <c r="AA100" s="18">
        <v>0.22</v>
      </c>
      <c r="AB100" s="18">
        <v>0</v>
      </c>
      <c r="AC100" s="18">
        <v>0</v>
      </c>
      <c r="AD100" s="18">
        <v>0</v>
      </c>
      <c r="AE100" s="18">
        <v>0</v>
      </c>
      <c r="AF100" s="18">
        <v>0</v>
      </c>
      <c r="AG100" s="18">
        <v>1.2</v>
      </c>
      <c r="AH100" s="18">
        <v>1.5</v>
      </c>
      <c r="AI100" s="20">
        <f t="shared" si="350"/>
        <v>2.35</v>
      </c>
      <c r="AJ100" s="18">
        <v>0</v>
      </c>
      <c r="AK100" s="18">
        <v>0</v>
      </c>
      <c r="AL100" s="20">
        <f t="shared" si="351"/>
        <v>0</v>
      </c>
      <c r="AM100" s="18">
        <v>1.64</v>
      </c>
      <c r="AN100" s="18">
        <v>1.5</v>
      </c>
      <c r="AO100" s="18">
        <v>0.15</v>
      </c>
      <c r="AP100" s="18">
        <v>0.22</v>
      </c>
      <c r="AQ100" s="18">
        <v>1.64</v>
      </c>
      <c r="AR100" s="18">
        <v>1.72</v>
      </c>
      <c r="AS100" s="18">
        <v>0.12</v>
      </c>
      <c r="AT100" s="18">
        <v>0.11</v>
      </c>
      <c r="AU100" s="18">
        <v>0</v>
      </c>
      <c r="AV100" s="18">
        <v>1</v>
      </c>
      <c r="AW100" s="18">
        <v>0</v>
      </c>
      <c r="AX100" s="18">
        <v>0</v>
      </c>
      <c r="AY100" s="18">
        <v>0</v>
      </c>
      <c r="AZ100" s="18">
        <v>0</v>
      </c>
      <c r="BA100" s="18">
        <v>0</v>
      </c>
      <c r="BB100" s="18">
        <v>0</v>
      </c>
      <c r="BC100" s="18">
        <v>0</v>
      </c>
      <c r="BD100" s="18">
        <v>0</v>
      </c>
      <c r="BE100" s="18">
        <v>2</v>
      </c>
      <c r="BF100" s="18">
        <v>0</v>
      </c>
      <c r="BG100" s="18">
        <v>0</v>
      </c>
      <c r="BH100" s="18">
        <v>0</v>
      </c>
      <c r="BI100" s="18">
        <v>0</v>
      </c>
      <c r="BJ100" s="18">
        <v>0</v>
      </c>
      <c r="BK100" s="18">
        <v>0</v>
      </c>
      <c r="BL100" s="18">
        <v>0</v>
      </c>
      <c r="BM100" s="18">
        <v>0</v>
      </c>
      <c r="BN100" s="18">
        <v>0</v>
      </c>
      <c r="BO100" s="18">
        <v>0</v>
      </c>
      <c r="BP100" s="18">
        <v>0</v>
      </c>
      <c r="BQ100" s="18">
        <v>0</v>
      </c>
      <c r="BR100" s="18">
        <v>0</v>
      </c>
      <c r="BS100" s="18">
        <v>0</v>
      </c>
      <c r="BT100" s="18">
        <v>0</v>
      </c>
      <c r="BU100" s="18">
        <v>0</v>
      </c>
      <c r="BV100" s="18">
        <v>0</v>
      </c>
      <c r="BW100" s="18">
        <v>0</v>
      </c>
      <c r="BX100" s="18">
        <v>0</v>
      </c>
      <c r="BY100" s="18">
        <v>0</v>
      </c>
      <c r="BZ100" s="18">
        <v>0</v>
      </c>
      <c r="CA100" s="16" t="e">
        <f>_xlfn.IFNA(IF(RIGHT(D100,2)="=G",0,INDEX(#REF!,MATCH(E100,#REF!,0))),0)</f>
        <v>#REF!</v>
      </c>
      <c r="CB100" s="16" t="s">
        <v>776</v>
      </c>
      <c r="CC100" s="18">
        <v>0</v>
      </c>
      <c r="CD100" s="18">
        <v>0</v>
      </c>
      <c r="CE100" s="18">
        <v>1.4</v>
      </c>
      <c r="CF100" s="18">
        <v>0.85</v>
      </c>
      <c r="CG100" s="18">
        <v>0.12</v>
      </c>
      <c r="CH100" s="18">
        <v>2</v>
      </c>
      <c r="CI100" s="16" t="s">
        <v>98</v>
      </c>
      <c r="CJ100" s="18">
        <v>0</v>
      </c>
      <c r="CK100" s="20">
        <f t="shared" si="217"/>
        <v>2.0099999999999998</v>
      </c>
      <c r="CL100" s="20">
        <f t="shared" si="352"/>
        <v>2.0099999999999998</v>
      </c>
      <c r="CM100" s="18">
        <v>25.52</v>
      </c>
      <c r="CN100" s="18">
        <v>26.23</v>
      </c>
      <c r="CO100" s="18">
        <v>25.391000000000002</v>
      </c>
      <c r="CP100" s="22">
        <f t="shared" si="218"/>
        <v>25.52</v>
      </c>
      <c r="CQ100" s="22">
        <f t="shared" si="219"/>
        <v>23.51</v>
      </c>
      <c r="CR100" s="22">
        <f t="shared" si="353"/>
        <v>2.0099999999999998</v>
      </c>
      <c r="CS100" s="22">
        <f t="shared" si="220"/>
        <v>23.61</v>
      </c>
      <c r="CT100" s="22">
        <f t="shared" si="221"/>
        <v>23.81</v>
      </c>
      <c r="CU100" s="18">
        <v>23.81</v>
      </c>
      <c r="CV100" s="22">
        <f t="shared" si="354"/>
        <v>2.2000000000000002</v>
      </c>
      <c r="CW100" s="22">
        <f t="shared" si="222"/>
        <v>0</v>
      </c>
      <c r="CX100" s="22">
        <f t="shared" si="223"/>
        <v>0</v>
      </c>
      <c r="CY100" s="22">
        <f t="shared" si="224"/>
        <v>25.96</v>
      </c>
      <c r="CZ100" s="22">
        <f t="shared" si="225"/>
        <v>26.11</v>
      </c>
      <c r="DA100" s="18">
        <v>26.23</v>
      </c>
      <c r="DB100" s="20">
        <f t="shared" si="355"/>
        <v>2.72</v>
      </c>
      <c r="DC100" s="20">
        <f t="shared" si="356"/>
        <v>0.71</v>
      </c>
      <c r="DD100" s="20">
        <f t="shared" si="357"/>
        <v>2.0100000000000002</v>
      </c>
      <c r="DE100" s="20">
        <f t="shared" si="226"/>
        <v>0.1</v>
      </c>
      <c r="DF100" s="20">
        <f t="shared" si="227"/>
        <v>0.2</v>
      </c>
      <c r="DG100" s="20">
        <f t="shared" si="228"/>
        <v>1.71</v>
      </c>
      <c r="DH100" s="20">
        <f t="shared" si="229"/>
        <v>0</v>
      </c>
      <c r="DI100" s="20">
        <f t="shared" si="230"/>
        <v>0</v>
      </c>
      <c r="DJ100" s="20">
        <f t="shared" si="231"/>
        <v>0</v>
      </c>
      <c r="DK100" s="20">
        <f t="shared" si="358"/>
        <v>2.0099999999999998</v>
      </c>
      <c r="DL100" s="20">
        <f t="shared" si="359"/>
        <v>0</v>
      </c>
      <c r="DM100" s="20">
        <f t="shared" si="360"/>
        <v>0</v>
      </c>
      <c r="DN100" s="20">
        <f t="shared" si="361"/>
        <v>0</v>
      </c>
      <c r="DO100" s="18">
        <v>2.54</v>
      </c>
      <c r="DP100" s="18">
        <v>0</v>
      </c>
      <c r="DQ100" s="18">
        <v>1</v>
      </c>
      <c r="DR100" s="18">
        <v>1</v>
      </c>
      <c r="DS100" s="25">
        <f t="shared" si="362"/>
        <v>2.54</v>
      </c>
      <c r="DT100" s="25">
        <f t="shared" si="363"/>
        <v>0</v>
      </c>
      <c r="DU100" s="25">
        <f t="shared" si="364"/>
        <v>5.1100000000000003</v>
      </c>
      <c r="DV100" s="25">
        <f t="shared" si="365"/>
        <v>0</v>
      </c>
      <c r="DW100" s="25">
        <f t="shared" si="366"/>
        <v>5.1100000000000003</v>
      </c>
      <c r="DX100" s="25">
        <f t="shared" si="367"/>
        <v>10.42</v>
      </c>
      <c r="DY100" s="25">
        <f t="shared" si="368"/>
        <v>0</v>
      </c>
      <c r="DZ100" s="25">
        <f t="shared" si="369"/>
        <v>10.42</v>
      </c>
      <c r="EA100" s="25">
        <f t="shared" si="370"/>
        <v>6.71</v>
      </c>
      <c r="EB100" s="25">
        <f t="shared" si="371"/>
        <v>0</v>
      </c>
      <c r="EC100" s="25">
        <f t="shared" si="372"/>
        <v>6.71</v>
      </c>
      <c r="ED100" s="25">
        <f t="shared" si="373"/>
        <v>3.71</v>
      </c>
      <c r="EE100" s="25">
        <f t="shared" si="373"/>
        <v>0</v>
      </c>
      <c r="EF100" s="25">
        <f t="shared" si="374"/>
        <v>3.71</v>
      </c>
      <c r="EG100" s="25">
        <f t="shared" si="375"/>
        <v>6.71</v>
      </c>
      <c r="EH100" s="25">
        <f t="shared" si="375"/>
        <v>0</v>
      </c>
      <c r="EI100" s="25">
        <f t="shared" si="376"/>
        <v>6.71</v>
      </c>
      <c r="EJ100" s="18">
        <v>1727.29</v>
      </c>
      <c r="EK100" s="18">
        <v>1688.57</v>
      </c>
      <c r="EL100" s="18" t="s">
        <v>883</v>
      </c>
      <c r="EM100" s="18" t="s">
        <v>884</v>
      </c>
      <c r="EN100" s="16" t="s">
        <v>774</v>
      </c>
      <c r="EO100" s="16" t="s">
        <v>132</v>
      </c>
      <c r="EP100" s="16" t="e">
        <f>IF(OR(EN100="Cống tròn",EN100="Cống hộp",EN100="Ống nhựa"),INDEX(#REF!,MATCH(E100,#REF!,0)),IF(OR(EN100="Rãnh xây",EN100="Rãnh bê tông"),INDEX(#REF!,MATCH(E100,#REF!,0)),0))</f>
        <v>#REF!</v>
      </c>
      <c r="EQ100" s="18">
        <v>37.520000000000024</v>
      </c>
      <c r="ER100" s="18">
        <v>1</v>
      </c>
      <c r="ES100" s="25">
        <f t="shared" si="377"/>
        <v>37</v>
      </c>
      <c r="ET100" s="1" t="e">
        <f>_xlfn.IFNA(IF(EN100="Cống tròn",INDEX(#REF!,MATCH(E100,#REF!,0)),IF(EN100="Cống hộp",INDEX(#REF!,MATCH(E100,#REF!,0)),EU100&amp;" ,"&amp;EV100)),0)</f>
        <v>#REF!</v>
      </c>
      <c r="EU100" s="16" t="s">
        <v>769</v>
      </c>
      <c r="EV100" s="16" t="s">
        <v>775</v>
      </c>
      <c r="EW100" s="16" t="e">
        <f>_xlfn.IFNA(INDEX(#REF!,MATCH(E100,#REF!,0)),0)</f>
        <v>#REF!</v>
      </c>
      <c r="EX100" s="16"/>
      <c r="EY100" s="18">
        <v>0</v>
      </c>
      <c r="EZ100" s="18">
        <v>0</v>
      </c>
      <c r="FA100" s="18">
        <v>0</v>
      </c>
      <c r="FB100" s="19">
        <v>0</v>
      </c>
      <c r="FC100" s="19">
        <v>0</v>
      </c>
      <c r="FD100" s="25">
        <f t="shared" si="232"/>
        <v>0</v>
      </c>
      <c r="FE100" s="25">
        <f t="shared" si="378"/>
        <v>0</v>
      </c>
      <c r="FF100" s="18">
        <v>0.1</v>
      </c>
      <c r="FG100" s="18">
        <v>2</v>
      </c>
      <c r="FH100" s="18">
        <v>1</v>
      </c>
      <c r="FI100" s="25">
        <f t="shared" si="379"/>
        <v>1.2</v>
      </c>
      <c r="FJ100" s="18">
        <v>0</v>
      </c>
      <c r="FK100" s="18">
        <v>0</v>
      </c>
      <c r="FL100" s="18">
        <v>0.2</v>
      </c>
      <c r="FM100" s="18">
        <v>1.4</v>
      </c>
      <c r="FN100" s="18">
        <v>0</v>
      </c>
      <c r="FO100" s="25">
        <f t="shared" si="380"/>
        <v>1.4</v>
      </c>
      <c r="FP100" s="18">
        <v>1.4999999999999999E-2</v>
      </c>
      <c r="FQ100" s="18">
        <v>1</v>
      </c>
      <c r="FR100" s="25">
        <f t="shared" si="233"/>
        <v>36</v>
      </c>
      <c r="FS100" s="25">
        <f t="shared" si="234"/>
        <v>0.52500000000000002</v>
      </c>
      <c r="FT100" s="25">
        <f t="shared" si="235"/>
        <v>36.524999999999999</v>
      </c>
      <c r="FU100" s="25">
        <f t="shared" si="236"/>
        <v>-0.99500000000002586</v>
      </c>
      <c r="FV100" s="25" t="str">
        <f t="shared" si="381"/>
        <v>Thêm 01</v>
      </c>
      <c r="FW100" s="25">
        <f t="shared" si="382"/>
        <v>0.02</v>
      </c>
      <c r="FX100" s="16"/>
      <c r="FY100" s="16"/>
      <c r="FZ100" s="16"/>
      <c r="GA100" s="16"/>
      <c r="GB100" s="19">
        <v>0</v>
      </c>
      <c r="GC100" s="19">
        <v>0</v>
      </c>
      <c r="GD100" s="19">
        <v>0</v>
      </c>
      <c r="GE100" s="19">
        <v>0</v>
      </c>
      <c r="GF100" s="19">
        <v>0</v>
      </c>
      <c r="GG100" s="19">
        <v>0</v>
      </c>
      <c r="GH100" s="19">
        <v>0</v>
      </c>
      <c r="GI100" s="19">
        <v>0</v>
      </c>
      <c r="GJ100" s="19">
        <v>0</v>
      </c>
      <c r="GK100" s="19">
        <v>0</v>
      </c>
      <c r="GL100" s="25">
        <f t="shared" si="237"/>
        <v>0</v>
      </c>
      <c r="GM100" s="25">
        <f t="shared" si="383"/>
        <v>0</v>
      </c>
      <c r="GN100" s="19">
        <v>0</v>
      </c>
      <c r="GO100" s="19">
        <v>0</v>
      </c>
      <c r="GP100" s="19">
        <v>0</v>
      </c>
      <c r="GQ100" s="19">
        <v>0</v>
      </c>
      <c r="GR100" s="1" t="e">
        <f>_xlfn.IFNA(INDEX(#REF!,MATCH(E100,#REF!,0)),0)</f>
        <v>#REF!</v>
      </c>
      <c r="GS100" s="16"/>
      <c r="GT100" s="18">
        <v>0</v>
      </c>
      <c r="GU100" s="18">
        <v>0</v>
      </c>
      <c r="GV100" s="18">
        <v>0</v>
      </c>
      <c r="GW100" s="18">
        <v>0</v>
      </c>
      <c r="GX100" s="25">
        <f t="shared" si="238"/>
        <v>0</v>
      </c>
      <c r="GY100" s="25">
        <f t="shared" si="239"/>
        <v>0</v>
      </c>
      <c r="GZ100" s="25">
        <f t="shared" si="384"/>
        <v>0</v>
      </c>
      <c r="HA100" s="1" t="e" cm="1">
        <f t="array" ref="HA100">INDEX(#REF!,MATCH(EJ100&amp;EK100&amp;HD100&amp;HE100&amp;HF100,#REF!&amp;#REF!&amp;#REF!&amp;#REF!&amp;#REF!,0))</f>
        <v>#REF!</v>
      </c>
      <c r="HB100" s="16"/>
      <c r="HC100" s="25">
        <f t="shared" si="385"/>
        <v>0</v>
      </c>
      <c r="HD100" s="18">
        <v>0</v>
      </c>
      <c r="HE100" s="18">
        <v>0</v>
      </c>
      <c r="HF100" s="18">
        <v>0</v>
      </c>
      <c r="HG100" s="1" t="e" cm="1">
        <f t="array" ref="HG100">INDEX(#REF!,MATCH(EJ100&amp;EK100&amp;HJ100&amp;HK100&amp;HL100,#REF!&amp;#REF!&amp;#REF!&amp;#REF!&amp;#REF!,0))</f>
        <v>#REF!</v>
      </c>
      <c r="HH100" s="16"/>
      <c r="HI100" s="25">
        <f t="shared" si="386"/>
        <v>0</v>
      </c>
      <c r="HJ100" s="25">
        <f t="shared" si="387"/>
        <v>0</v>
      </c>
      <c r="HK100" s="19">
        <v>0</v>
      </c>
      <c r="HL100" s="19">
        <v>0</v>
      </c>
      <c r="HM100" s="18">
        <v>0.01</v>
      </c>
      <c r="HN100" s="18">
        <v>1</v>
      </c>
      <c r="HO100" s="25">
        <f t="shared" si="388"/>
        <v>0</v>
      </c>
      <c r="HP100" s="25">
        <f t="shared" si="389"/>
        <v>0</v>
      </c>
      <c r="HQ100" s="25">
        <f t="shared" si="390"/>
        <v>0</v>
      </c>
      <c r="HR100" s="25">
        <f t="shared" si="391"/>
        <v>0</v>
      </c>
      <c r="HS100" s="25">
        <f t="shared" si="392"/>
        <v>0</v>
      </c>
      <c r="HT100" s="19">
        <v>0</v>
      </c>
      <c r="HU100" s="19">
        <v>0</v>
      </c>
      <c r="HV100" s="19">
        <v>0</v>
      </c>
      <c r="HW100" s="25">
        <f t="shared" si="393"/>
        <v>0</v>
      </c>
      <c r="HX100" s="19">
        <v>0</v>
      </c>
      <c r="HY100" s="19">
        <v>0</v>
      </c>
      <c r="HZ100" s="18">
        <v>25.52</v>
      </c>
      <c r="IA100" s="20">
        <f>ROUND(IF(EN100="Cống tròn",IF(EN100="Cống tròn",IF(EU100="Không có móng",IQ100-FF100,IF(EU100="Đế",IP100-FN100,IF(OR(EU100="Móng bê tông",EU100="Móng bê tông kết hợp đế"),II100-FJ100,0))),0),IF(EN100="Cống hộp",IF(AND(EN100="Cống hộp",EU100="Không có móng"),IQ100-GF100,IF(AND(EN100="Cống hộp",EU100="Móng bê tông"),IJ100-GB100,0)),IF(OR(EN100="Rãnh xây",EN100="Rãnh bê tông"),IF(OR(EN100="Rãnh xây",EN100="Rãnh bê tông"),IK100-GB100,0),IF(EN100="Ống nhựa",IF(AND(EN100="Ống nhựa",EU100="Không đắp cát"),IQ100-HT100,IF(AND(EN100="Ống nhựa",EU100="Đắp cát"),IH100-HX100,0)),IF(EN100="Rãnh thang",IF(EN100="Rãnh thang",IF(EU100="Móng bê tông",#REF!-#REF!,IQ100),0),0))))),2)</f>
        <v>23.81</v>
      </c>
      <c r="IB100" s="20">
        <f t="shared" si="394"/>
        <v>1.7100000000000009</v>
      </c>
      <c r="IC100" s="20">
        <f t="shared" si="240"/>
        <v>23.81</v>
      </c>
      <c r="ID100" s="20">
        <f t="shared" si="241"/>
        <v>0</v>
      </c>
      <c r="IE100" s="20">
        <f t="shared" si="242"/>
        <v>0</v>
      </c>
      <c r="IF100" s="20">
        <f t="shared" si="243"/>
        <v>0</v>
      </c>
      <c r="IG100" s="20">
        <f>IF(EN100="Rãnh thang",IF(AND(EN100="Rãnh thang",EU100="Móng bê tông"),IQ100-#REF!,0),IF(EN100="Ống nhựa",IF(AND(EN100="Ống nhựa",EU100="Đắp cát"),IQ100-HT100,0),IF(EN100="Cống tròn",IF(EN100="Cống tròn",IF(OR(EU100="Móng bê tông",EU100="Móng bê tông kết hợp đế"),IM100-FL100,0),0),IF(EN100="Cống hộp",IF(AND(EN100="Cống hộp",EU100="Móng bê tông"),IN100-GD100,0),IF(OR(EN100="Rãnh xây",EN100="Rãnh bê tông"),IF(AND(EN100="Rãnh xây",EU100="Móng bê tông"),IO100-GD100,IF(AND(EN100="Rãnh bê tông",EU100="Móng bê tông"),IO100-GD100,0)),0)))))</f>
        <v>23.81</v>
      </c>
      <c r="IH100" s="20">
        <f t="shared" si="244"/>
        <v>0</v>
      </c>
      <c r="II100" s="20">
        <f t="shared" si="245"/>
        <v>23.81</v>
      </c>
      <c r="IJ100" s="20">
        <f t="shared" si="246"/>
        <v>0</v>
      </c>
      <c r="IK100" s="20">
        <f t="shared" si="247"/>
        <v>0</v>
      </c>
      <c r="IL100" s="20">
        <f t="shared" si="248"/>
        <v>24.009999999999998</v>
      </c>
      <c r="IM100" s="20">
        <f t="shared" si="249"/>
        <v>24.009999999999998</v>
      </c>
      <c r="IN100" s="20">
        <f t="shared" si="250"/>
        <v>0</v>
      </c>
      <c r="IO100" s="20">
        <f t="shared" si="251"/>
        <v>0</v>
      </c>
      <c r="IP100" s="20">
        <f t="shared" si="252"/>
        <v>0</v>
      </c>
      <c r="IQ100" s="18">
        <v>24.11</v>
      </c>
      <c r="IR100" s="25">
        <f t="shared" si="395"/>
        <v>0</v>
      </c>
      <c r="IS100" s="25">
        <f t="shared" si="253"/>
        <v>0</v>
      </c>
      <c r="IT100" s="25">
        <f t="shared" si="254"/>
        <v>0</v>
      </c>
      <c r="IU100" s="25">
        <f>ROUND(IF(EN100="Cống tròn",IF(EN100="Cống tròn",IV100+FF100,0),IF(EN100="Cống hộp",IF(EN100="Cống hộp",IV100+GP100,0),IF(OR(EN100="Rãnh xây",EN100="Rãnh bê tông"),IF(OR(EN100="Rãnh xây",EN100="Rãnh bê tông"),IV100+GP100,0),IF(EN100="ống nhựa",IF(EN100="Ống nhựa",IV100+HT100,0),IF(EN100="Rãnh thang",IF(EN100="Rãnh thang",IQ100+#REF!,0),0))))),2)</f>
        <v>25.15</v>
      </c>
      <c r="IV100" s="18">
        <v>25.05</v>
      </c>
      <c r="IW100" s="25">
        <f t="shared" si="255"/>
        <v>25.15</v>
      </c>
      <c r="IX100" s="25">
        <f t="shared" si="256"/>
        <v>0</v>
      </c>
      <c r="IY100" s="25">
        <f t="shared" si="257"/>
        <v>0</v>
      </c>
      <c r="IZ100" s="25">
        <f t="shared" si="258"/>
        <v>0</v>
      </c>
      <c r="JA100" s="25">
        <f t="shared" si="259"/>
        <v>0</v>
      </c>
      <c r="JB100" s="18">
        <v>26.06</v>
      </c>
      <c r="JC100" s="20">
        <f>ROUND(IF(EN100="Cống tròn",IF(EN100="Cống tròn",IF(EU100="Không có móng",JS100-FF100,IF(EU100="Đế",JR100-FN100,IF(OR(EU100="Móng bê tông",EU100="Móng bê tông kết hợp đế"),JK100-FJ100,0))),0),IF(EN100="Cống hộp",IF(AND(EN100="Cống hộp",EU100="Không có móng"),JS100-GF100,IF(AND(EN100="Cống hộp",EU100="Móng bê tông"),JL100-GB100,0)),IF(OR(EN100="Rãnh xây",EN100="Rãnh bê tông"),IF(OR(EN100="Rãnh xây",EN100="Rãnh bê tông"),JM100-GB100,0),IF(EN100="Ống nhựa",IF(AND(EN100="Ống nhựa",EU100="Không đắp cát"),JS100-HT100,IF(AND(EN100="Ống nhựa",EU100="Đắp cát"),JJ100-HX100,0)),IF(EN100="Rãnh thang",IF(EN100="Rãnh thang",IF(EU100="Móng bê tông",#REF!-#REF!,JS100),0),0))))),2)</f>
        <v>23.75</v>
      </c>
      <c r="JD100" s="20">
        <f t="shared" si="396"/>
        <v>2.3099999999999987</v>
      </c>
      <c r="JE100" s="20">
        <f t="shared" si="260"/>
        <v>23.75</v>
      </c>
      <c r="JF100" s="20">
        <f t="shared" si="261"/>
        <v>0</v>
      </c>
      <c r="JG100" s="20">
        <f t="shared" si="262"/>
        <v>0</v>
      </c>
      <c r="JH100" s="20">
        <f t="shared" si="263"/>
        <v>0</v>
      </c>
      <c r="JI100" s="20">
        <f>IF(EN100="Rãnh thang",IF(AND(EN100="Rãnh thang",EU100="Móng bê tông"),JS100-#REF!,0),IF(EN100="Ống nhựa",IF(AND(EN100="Ống nhựa",EU100="Đắp cát"),JS100-HT100,0),IF(EN100="Cống tròn",IF(EN100="Cống tròn",IF(OR(EU100="Móng bê tông",EU100="Móng bê tông kết hợp đế"),JO100-FL100,0),0),IF(EN100="Cống hộp",IF(AND(EN100="Cống hộp",EU100="Móng bê tông"),JP100-GD100,0),IF(OR(EN100="Rãnh xây",EN100="Rãnh bê tông"),IF(AND(EN100="Rãnh xây",EU100="Móng bê tông"),JQ100-GD100,IF(AND(EN100="Rãnh bê tông",EU100="Móng bê tông"),JQ100-GD100,0)),0)))))</f>
        <v>23.75</v>
      </c>
      <c r="JJ100" s="20">
        <f t="shared" si="264"/>
        <v>0</v>
      </c>
      <c r="JK100" s="20">
        <f t="shared" si="265"/>
        <v>23.75</v>
      </c>
      <c r="JL100" s="20">
        <f t="shared" si="266"/>
        <v>0</v>
      </c>
      <c r="JM100" s="20">
        <f t="shared" si="267"/>
        <v>0</v>
      </c>
      <c r="JN100" s="20">
        <f t="shared" si="268"/>
        <v>23.95</v>
      </c>
      <c r="JO100" s="20">
        <f t="shared" si="269"/>
        <v>23.95</v>
      </c>
      <c r="JP100" s="20">
        <f t="shared" si="270"/>
        <v>0</v>
      </c>
      <c r="JQ100" s="20">
        <f t="shared" si="271"/>
        <v>0</v>
      </c>
      <c r="JR100" s="20">
        <f t="shared" si="272"/>
        <v>0</v>
      </c>
      <c r="JS100" s="26">
        <v>24.05</v>
      </c>
      <c r="JT100" s="25">
        <f t="shared" si="397"/>
        <v>0</v>
      </c>
      <c r="JU100" s="25">
        <f t="shared" si="273"/>
        <v>0</v>
      </c>
      <c r="JV100" s="25">
        <f t="shared" si="274"/>
        <v>0</v>
      </c>
      <c r="JW100" s="25">
        <f>ROUND(IF(EN100="Cống tròn",IF(EN100="Cống tròn",JX100+FF100,0),IF(EN100="Cống hộp",IF(EN100="Cống hộp",JX100+GP100,0),IF(OR(EN100="Rãnh xây",EN100="Rãnh bê tông"),IF(OR(EN100="Rãnh xây",EN100="Rãnh bê tông"),JX100+GP100,0),IF(EN100="ống nhựa",IF(EN100="Ống nhựa",JX100+HT100,0),IF(EN100="Rãnh thang",IF(EN100="Rãnh thang",JS100+#REF!,0),0))))),2)</f>
        <v>25.15</v>
      </c>
      <c r="JX100" s="27">
        <v>25.05</v>
      </c>
      <c r="JY100" s="25">
        <f t="shared" si="275"/>
        <v>25.15</v>
      </c>
      <c r="JZ100" s="25">
        <f t="shared" si="276"/>
        <v>0</v>
      </c>
      <c r="KA100" s="25">
        <f t="shared" si="277"/>
        <v>0</v>
      </c>
      <c r="KB100" s="25">
        <f t="shared" si="278"/>
        <v>0</v>
      </c>
      <c r="KC100" s="25">
        <f t="shared" si="279"/>
        <v>0</v>
      </c>
      <c r="KD100" s="28" t="s">
        <v>98</v>
      </c>
      <c r="KE100" s="27">
        <v>0</v>
      </c>
      <c r="KF100" s="25">
        <f t="shared" si="280"/>
        <v>1.7100000000000009</v>
      </c>
      <c r="KG100" s="25">
        <f t="shared" si="398"/>
        <v>1.7100000000000009</v>
      </c>
      <c r="KH100" s="27">
        <v>0</v>
      </c>
      <c r="KI100" s="25">
        <f t="shared" si="281"/>
        <v>2.3099999999999987</v>
      </c>
      <c r="KJ100" s="25">
        <f t="shared" si="399"/>
        <v>2.3099999999999987</v>
      </c>
      <c r="KK100" s="25">
        <f t="shared" si="282"/>
        <v>0</v>
      </c>
      <c r="KL100" s="25">
        <f t="shared" si="283"/>
        <v>0</v>
      </c>
      <c r="KM100" s="25">
        <f t="shared" si="400"/>
        <v>0</v>
      </c>
      <c r="KN100" s="25">
        <f t="shared" si="284"/>
        <v>0</v>
      </c>
      <c r="KO100" s="25">
        <f t="shared" si="285"/>
        <v>0</v>
      </c>
      <c r="KP100" s="25">
        <f t="shared" si="401"/>
        <v>0</v>
      </c>
      <c r="KQ100" s="25">
        <f t="shared" si="286"/>
        <v>0.2</v>
      </c>
      <c r="KR100" s="25">
        <f t="shared" si="287"/>
        <v>0.2</v>
      </c>
      <c r="KS100" s="25">
        <f t="shared" si="402"/>
        <v>0.2</v>
      </c>
      <c r="KT100" s="25">
        <f t="shared" si="288"/>
        <v>0</v>
      </c>
      <c r="KU100" s="25">
        <f t="shared" si="289"/>
        <v>0</v>
      </c>
      <c r="KV100" s="25">
        <f t="shared" si="403"/>
        <v>0</v>
      </c>
      <c r="KW100" s="25">
        <f t="shared" si="290"/>
        <v>0</v>
      </c>
      <c r="KX100" s="25">
        <f t="shared" si="291"/>
        <v>0</v>
      </c>
      <c r="KY100" s="25">
        <f t="shared" si="404"/>
        <v>0</v>
      </c>
      <c r="KZ100" s="25">
        <f t="shared" si="292"/>
        <v>0</v>
      </c>
      <c r="LA100" s="25">
        <f t="shared" si="293"/>
        <v>0</v>
      </c>
      <c r="LB100" s="25">
        <f t="shared" si="405"/>
        <v>0</v>
      </c>
      <c r="LC100" s="25">
        <f t="shared" si="294"/>
        <v>1.4</v>
      </c>
      <c r="LD100" s="25">
        <f t="shared" si="295"/>
        <v>1.4</v>
      </c>
      <c r="LE100" s="25">
        <f t="shared" si="406"/>
        <v>1.4</v>
      </c>
      <c r="LF100" s="25">
        <f t="shared" si="296"/>
        <v>0</v>
      </c>
      <c r="LG100" s="25">
        <f t="shared" si="297"/>
        <v>0</v>
      </c>
      <c r="LH100" s="25">
        <f t="shared" si="407"/>
        <v>0</v>
      </c>
      <c r="LI100" s="25">
        <f t="shared" si="298"/>
        <v>0</v>
      </c>
      <c r="LJ100" s="25">
        <f t="shared" si="299"/>
        <v>0</v>
      </c>
      <c r="LK100" s="25">
        <f t="shared" si="408"/>
        <v>0</v>
      </c>
      <c r="LL100" s="25">
        <f t="shared" si="300"/>
        <v>0</v>
      </c>
      <c r="LM100" s="25">
        <f t="shared" si="301"/>
        <v>0</v>
      </c>
      <c r="LN100" s="25">
        <f t="shared" si="409"/>
        <v>0</v>
      </c>
      <c r="LO100" s="25">
        <f t="shared" si="302"/>
        <v>0</v>
      </c>
      <c r="LP100" s="25">
        <f t="shared" si="303"/>
        <v>0</v>
      </c>
      <c r="LQ100" s="25">
        <f t="shared" si="410"/>
        <v>0</v>
      </c>
      <c r="LR100" s="25">
        <f t="shared" si="304"/>
        <v>0</v>
      </c>
      <c r="LS100" s="25">
        <f t="shared" si="305"/>
        <v>0</v>
      </c>
      <c r="LT100" s="25">
        <f t="shared" si="411"/>
        <v>0</v>
      </c>
      <c r="LU100" s="25">
        <f t="shared" si="306"/>
        <v>0</v>
      </c>
      <c r="LV100" s="25">
        <f t="shared" si="307"/>
        <v>0</v>
      </c>
      <c r="LW100" s="25">
        <f t="shared" si="412"/>
        <v>0</v>
      </c>
      <c r="LX100" s="25">
        <f t="shared" si="308"/>
        <v>0</v>
      </c>
      <c r="LY100" s="25">
        <f t="shared" si="309"/>
        <v>0</v>
      </c>
      <c r="LZ100" s="25">
        <f t="shared" si="413"/>
        <v>0</v>
      </c>
      <c r="MA100" s="25">
        <f t="shared" si="310"/>
        <v>0</v>
      </c>
      <c r="MB100" s="25">
        <f t="shared" si="311"/>
        <v>0</v>
      </c>
      <c r="MC100" s="25">
        <f t="shared" si="414"/>
        <v>0</v>
      </c>
      <c r="MD100" s="25">
        <f t="shared" si="312"/>
        <v>0</v>
      </c>
      <c r="ME100" s="25">
        <f t="shared" si="313"/>
        <v>0</v>
      </c>
      <c r="MF100" s="25">
        <f t="shared" si="415"/>
        <v>0</v>
      </c>
      <c r="MG100" s="25">
        <f t="shared" si="314"/>
        <v>0</v>
      </c>
      <c r="MH100" s="25">
        <f t="shared" si="315"/>
        <v>0</v>
      </c>
      <c r="MI100" s="25">
        <f t="shared" si="416"/>
        <v>0</v>
      </c>
      <c r="MJ100" s="25">
        <f t="shared" si="316"/>
        <v>0</v>
      </c>
      <c r="MK100" s="25">
        <f t="shared" si="317"/>
        <v>0</v>
      </c>
      <c r="ML100" s="25">
        <f t="shared" si="417"/>
        <v>0</v>
      </c>
      <c r="MM100" s="25">
        <f t="shared" si="318"/>
        <v>0</v>
      </c>
      <c r="MN100" s="25">
        <f t="shared" si="319"/>
        <v>0</v>
      </c>
      <c r="MO100" s="25">
        <f t="shared" si="418"/>
        <v>0</v>
      </c>
      <c r="MP100" s="25">
        <f t="shared" si="320"/>
        <v>0</v>
      </c>
      <c r="MQ100" s="25">
        <f t="shared" si="321"/>
        <v>0</v>
      </c>
      <c r="MR100" s="25">
        <f t="shared" si="419"/>
        <v>0</v>
      </c>
      <c r="MS100" s="29">
        <v>1.4</v>
      </c>
      <c r="MT100" s="29">
        <v>0</v>
      </c>
      <c r="MU100" s="29">
        <v>1</v>
      </c>
      <c r="MV100" s="29">
        <v>1</v>
      </c>
      <c r="MW100" s="25">
        <f t="shared" si="322"/>
        <v>1.4</v>
      </c>
      <c r="MX100" s="25">
        <f t="shared" si="323"/>
        <v>2.39</v>
      </c>
      <c r="MY100" s="25">
        <f t="shared" si="324"/>
        <v>0</v>
      </c>
      <c r="MZ100" s="25">
        <f t="shared" si="325"/>
        <v>0</v>
      </c>
      <c r="NA100" s="25">
        <f t="shared" si="326"/>
        <v>1.4</v>
      </c>
      <c r="NB100" s="25">
        <f t="shared" si="327"/>
        <v>3.23</v>
      </c>
      <c r="NC100" s="25">
        <f t="shared" si="328"/>
        <v>0</v>
      </c>
      <c r="ND100" s="25">
        <f t="shared" si="329"/>
        <v>0</v>
      </c>
      <c r="NE100" s="25">
        <f t="shared" si="420"/>
        <v>1.4</v>
      </c>
      <c r="NF100" s="25">
        <f t="shared" si="420"/>
        <v>2.81</v>
      </c>
      <c r="NG100" s="25">
        <f t="shared" si="420"/>
        <v>0</v>
      </c>
      <c r="NH100" s="25">
        <f t="shared" si="420"/>
        <v>0</v>
      </c>
      <c r="NI100" s="25">
        <f t="shared" si="330"/>
        <v>105.43</v>
      </c>
      <c r="NJ100" s="25">
        <f t="shared" si="331"/>
        <v>0</v>
      </c>
      <c r="NK100" s="25">
        <f t="shared" si="332"/>
        <v>105.43</v>
      </c>
      <c r="NL100" s="25">
        <f t="shared" si="333"/>
        <v>68.23</v>
      </c>
      <c r="NM100" s="25">
        <f t="shared" si="334"/>
        <v>0</v>
      </c>
      <c r="NN100" s="25">
        <f t="shared" si="421"/>
        <v>68.23</v>
      </c>
      <c r="NO100" s="25">
        <f t="shared" si="335"/>
        <v>0</v>
      </c>
      <c r="NP100" s="25">
        <f t="shared" si="336"/>
        <v>0</v>
      </c>
      <c r="NQ100" s="25">
        <f t="shared" si="422"/>
        <v>0</v>
      </c>
      <c r="NR100" s="25">
        <f t="shared" si="337"/>
        <v>0</v>
      </c>
      <c r="NS100" s="25">
        <f t="shared" si="338"/>
        <v>0</v>
      </c>
      <c r="NT100" s="25">
        <f t="shared" si="423"/>
        <v>0</v>
      </c>
      <c r="NU100" s="25">
        <f t="shared" si="339"/>
        <v>0</v>
      </c>
      <c r="NV100" s="25">
        <f t="shared" si="340"/>
        <v>0</v>
      </c>
      <c r="NW100" s="25">
        <f t="shared" si="424"/>
        <v>0</v>
      </c>
      <c r="NX100" s="25">
        <f t="shared" si="425"/>
        <v>68.23</v>
      </c>
      <c r="NY100" s="25">
        <f t="shared" si="425"/>
        <v>0</v>
      </c>
      <c r="NZ100" s="25">
        <f t="shared" si="426"/>
        <v>68.23</v>
      </c>
      <c r="OA100" s="25">
        <f t="shared" si="427"/>
        <v>37.200000000000003</v>
      </c>
      <c r="OB100" s="25">
        <f t="shared" si="427"/>
        <v>0</v>
      </c>
      <c r="OC100" s="25">
        <f t="shared" si="428"/>
        <v>37.200000000000003</v>
      </c>
      <c r="OD100" s="25">
        <f t="shared" si="429"/>
        <v>68.23</v>
      </c>
      <c r="OE100" s="25">
        <f t="shared" si="429"/>
        <v>0</v>
      </c>
      <c r="OF100" s="25">
        <f t="shared" si="429"/>
        <v>68.23</v>
      </c>
      <c r="OG100" s="25">
        <f t="shared" si="341"/>
        <v>0</v>
      </c>
      <c r="OH100" s="25">
        <f t="shared" si="342"/>
        <v>0</v>
      </c>
      <c r="OI100" s="25">
        <f t="shared" si="343"/>
        <v>0</v>
      </c>
      <c r="OJ100" s="25">
        <f t="shared" si="344"/>
        <v>0</v>
      </c>
      <c r="OK100" s="25">
        <f t="shared" si="345"/>
        <v>0</v>
      </c>
      <c r="OL100" s="25">
        <f t="shared" si="346"/>
        <v>0</v>
      </c>
      <c r="OM100" s="25">
        <f t="shared" si="430"/>
        <v>0</v>
      </c>
      <c r="ON100" s="25">
        <f t="shared" si="430"/>
        <v>0</v>
      </c>
      <c r="OO100" s="25">
        <f t="shared" si="430"/>
        <v>0</v>
      </c>
      <c r="OP100" s="25">
        <f t="shared" si="347"/>
        <v>0</v>
      </c>
      <c r="OQ100" s="25">
        <f t="shared" si="348"/>
        <v>0</v>
      </c>
      <c r="OR100" s="25">
        <f t="shared" si="431"/>
        <v>0</v>
      </c>
      <c r="OS100" s="19">
        <v>537320.06999999995</v>
      </c>
      <c r="OT100" s="19">
        <v>2370663.34</v>
      </c>
    </row>
    <row r="101" spans="1:410" ht="33" customHeight="1" x14ac:dyDescent="0.25">
      <c r="A101" s="18"/>
      <c r="B101" s="18" t="s">
        <v>850</v>
      </c>
      <c r="C101" s="18">
        <v>1688.57</v>
      </c>
      <c r="D101" s="16" t="e">
        <f>_xlfn.IFNA(INDEX(#REF!,MATCH(E101,#REF!,0)),0)</f>
        <v>#REF!</v>
      </c>
      <c r="E101" s="18" t="s">
        <v>884</v>
      </c>
      <c r="F101" s="16" t="s">
        <v>765</v>
      </c>
      <c r="G101" s="16" t="s">
        <v>766</v>
      </c>
      <c r="H101" s="16" t="s">
        <v>767</v>
      </c>
      <c r="I101" s="16" t="s">
        <v>768</v>
      </c>
      <c r="J101" s="16" t="s">
        <v>769</v>
      </c>
      <c r="K101" s="16" t="s">
        <v>770</v>
      </c>
      <c r="L101" s="16" t="s">
        <v>771</v>
      </c>
      <c r="M101" s="18">
        <v>1.64</v>
      </c>
      <c r="N101" s="18">
        <v>1.94</v>
      </c>
      <c r="O101" s="18">
        <v>2.04</v>
      </c>
      <c r="P101" s="18">
        <v>2.34</v>
      </c>
      <c r="Q101" s="18">
        <v>0.1</v>
      </c>
      <c r="R101" s="18">
        <v>1.8399999999999999</v>
      </c>
      <c r="S101" s="18">
        <v>2.14</v>
      </c>
      <c r="T101" s="18">
        <v>0.2</v>
      </c>
      <c r="U101" s="18">
        <v>0</v>
      </c>
      <c r="V101" s="18">
        <v>0</v>
      </c>
      <c r="W101" s="18">
        <v>0</v>
      </c>
      <c r="X101" s="18">
        <v>1.64</v>
      </c>
      <c r="Y101" s="18">
        <v>1.9</v>
      </c>
      <c r="Z101" s="20">
        <f t="shared" si="349"/>
        <v>2.2000000000000002</v>
      </c>
      <c r="AA101" s="18">
        <v>0.22</v>
      </c>
      <c r="AB101" s="18">
        <v>0</v>
      </c>
      <c r="AC101" s="18">
        <v>0</v>
      </c>
      <c r="AD101" s="18">
        <v>0</v>
      </c>
      <c r="AE101" s="18">
        <v>0</v>
      </c>
      <c r="AF101" s="18">
        <v>0</v>
      </c>
      <c r="AG101" s="18">
        <v>1.2</v>
      </c>
      <c r="AH101" s="18">
        <v>1.5</v>
      </c>
      <c r="AI101" s="20">
        <f t="shared" si="350"/>
        <v>2.35</v>
      </c>
      <c r="AJ101" s="18">
        <v>0</v>
      </c>
      <c r="AK101" s="18">
        <v>0</v>
      </c>
      <c r="AL101" s="20">
        <f t="shared" si="351"/>
        <v>0</v>
      </c>
      <c r="AM101" s="18">
        <v>1.64</v>
      </c>
      <c r="AN101" s="18">
        <v>1.5</v>
      </c>
      <c r="AO101" s="18">
        <v>0.15</v>
      </c>
      <c r="AP101" s="18">
        <v>0.22</v>
      </c>
      <c r="AQ101" s="18">
        <v>1.64</v>
      </c>
      <c r="AR101" s="18">
        <v>1.72</v>
      </c>
      <c r="AS101" s="18">
        <v>0.12</v>
      </c>
      <c r="AT101" s="18">
        <v>0.11</v>
      </c>
      <c r="AU101" s="18">
        <v>0</v>
      </c>
      <c r="AV101" s="18">
        <v>1</v>
      </c>
      <c r="AW101" s="18">
        <v>0</v>
      </c>
      <c r="AX101" s="18">
        <v>0</v>
      </c>
      <c r="AY101" s="18">
        <v>0</v>
      </c>
      <c r="AZ101" s="18">
        <v>0</v>
      </c>
      <c r="BA101" s="18">
        <v>0</v>
      </c>
      <c r="BB101" s="18">
        <v>0</v>
      </c>
      <c r="BC101" s="18">
        <v>0</v>
      </c>
      <c r="BD101" s="18">
        <v>0</v>
      </c>
      <c r="BE101" s="18">
        <v>2</v>
      </c>
      <c r="BF101" s="18">
        <v>0</v>
      </c>
      <c r="BG101" s="18">
        <v>0</v>
      </c>
      <c r="BH101" s="18">
        <v>0</v>
      </c>
      <c r="BI101" s="18">
        <v>0</v>
      </c>
      <c r="BJ101" s="18">
        <v>0</v>
      </c>
      <c r="BK101" s="18">
        <v>0</v>
      </c>
      <c r="BL101" s="18">
        <v>0</v>
      </c>
      <c r="BM101" s="18">
        <v>0</v>
      </c>
      <c r="BN101" s="18">
        <v>0</v>
      </c>
      <c r="BO101" s="18">
        <v>0</v>
      </c>
      <c r="BP101" s="18">
        <v>0</v>
      </c>
      <c r="BQ101" s="18">
        <v>0</v>
      </c>
      <c r="BR101" s="18">
        <v>0</v>
      </c>
      <c r="BS101" s="18">
        <v>0</v>
      </c>
      <c r="BT101" s="18">
        <v>0</v>
      </c>
      <c r="BU101" s="18">
        <v>0</v>
      </c>
      <c r="BV101" s="18">
        <v>0</v>
      </c>
      <c r="BW101" s="18">
        <v>0</v>
      </c>
      <c r="BX101" s="18">
        <v>0</v>
      </c>
      <c r="BY101" s="18">
        <v>0</v>
      </c>
      <c r="BZ101" s="18">
        <v>0</v>
      </c>
      <c r="CA101" s="16" t="e">
        <f>_xlfn.IFNA(IF(RIGHT(D101,2)="=G",0,INDEX(#REF!,MATCH(E101,#REF!,0))),0)</f>
        <v>#REF!</v>
      </c>
      <c r="CB101" s="16" t="s">
        <v>776</v>
      </c>
      <c r="CC101" s="18">
        <v>0</v>
      </c>
      <c r="CD101" s="18">
        <v>0</v>
      </c>
      <c r="CE101" s="18">
        <v>1.4</v>
      </c>
      <c r="CF101" s="18">
        <v>0.85</v>
      </c>
      <c r="CG101" s="18">
        <v>0.12</v>
      </c>
      <c r="CH101" s="18">
        <v>2</v>
      </c>
      <c r="CI101" s="16" t="s">
        <v>98</v>
      </c>
      <c r="CJ101" s="18">
        <v>0</v>
      </c>
      <c r="CK101" s="20">
        <f t="shared" si="217"/>
        <v>2.61</v>
      </c>
      <c r="CL101" s="20">
        <f t="shared" si="352"/>
        <v>2.61</v>
      </c>
      <c r="CM101" s="18">
        <v>26.06</v>
      </c>
      <c r="CN101" s="18">
        <v>26.17</v>
      </c>
      <c r="CO101" s="18">
        <v>25.331000000000003</v>
      </c>
      <c r="CP101" s="22">
        <f t="shared" si="218"/>
        <v>26.06</v>
      </c>
      <c r="CQ101" s="22">
        <f t="shared" si="219"/>
        <v>23.45</v>
      </c>
      <c r="CR101" s="22">
        <f t="shared" si="353"/>
        <v>2.61</v>
      </c>
      <c r="CS101" s="22">
        <f t="shared" si="220"/>
        <v>23.55</v>
      </c>
      <c r="CT101" s="22">
        <f t="shared" si="221"/>
        <v>23.75</v>
      </c>
      <c r="CU101" s="18">
        <v>23.75</v>
      </c>
      <c r="CV101" s="22">
        <f t="shared" si="354"/>
        <v>2.2000000000000002</v>
      </c>
      <c r="CW101" s="22">
        <f t="shared" si="222"/>
        <v>0</v>
      </c>
      <c r="CX101" s="22">
        <f t="shared" si="223"/>
        <v>0</v>
      </c>
      <c r="CY101" s="22">
        <f t="shared" si="224"/>
        <v>25.9</v>
      </c>
      <c r="CZ101" s="22">
        <f t="shared" si="225"/>
        <v>26.05</v>
      </c>
      <c r="DA101" s="18">
        <v>26.17</v>
      </c>
      <c r="DB101" s="20">
        <f t="shared" si="355"/>
        <v>2.72</v>
      </c>
      <c r="DC101" s="20">
        <f t="shared" si="356"/>
        <v>0.11</v>
      </c>
      <c r="DD101" s="20">
        <f t="shared" si="357"/>
        <v>2.6100000000000003</v>
      </c>
      <c r="DE101" s="20">
        <f t="shared" si="226"/>
        <v>0.1</v>
      </c>
      <c r="DF101" s="20">
        <f t="shared" si="227"/>
        <v>0.2</v>
      </c>
      <c r="DG101" s="20">
        <f t="shared" si="228"/>
        <v>2.31</v>
      </c>
      <c r="DH101" s="20">
        <f t="shared" si="229"/>
        <v>0</v>
      </c>
      <c r="DI101" s="20">
        <f t="shared" si="230"/>
        <v>0</v>
      </c>
      <c r="DJ101" s="20">
        <f t="shared" si="231"/>
        <v>0</v>
      </c>
      <c r="DK101" s="20">
        <f t="shared" si="358"/>
        <v>2.6100000000000003</v>
      </c>
      <c r="DL101" s="20">
        <f t="shared" si="359"/>
        <v>0</v>
      </c>
      <c r="DM101" s="20">
        <f t="shared" si="360"/>
        <v>0</v>
      </c>
      <c r="DN101" s="20">
        <f t="shared" si="361"/>
        <v>0</v>
      </c>
      <c r="DO101" s="18">
        <v>2.54</v>
      </c>
      <c r="DP101" s="18">
        <v>0</v>
      </c>
      <c r="DQ101" s="18">
        <v>1</v>
      </c>
      <c r="DR101" s="18">
        <v>1</v>
      </c>
      <c r="DS101" s="25">
        <f t="shared" si="362"/>
        <v>2.54</v>
      </c>
      <c r="DT101" s="25">
        <f t="shared" si="363"/>
        <v>0</v>
      </c>
      <c r="DU101" s="25">
        <f t="shared" si="364"/>
        <v>6.63</v>
      </c>
      <c r="DV101" s="25">
        <f t="shared" si="365"/>
        <v>0</v>
      </c>
      <c r="DW101" s="25">
        <f t="shared" si="366"/>
        <v>6.63</v>
      </c>
      <c r="DX101" s="25">
        <f t="shared" si="367"/>
        <v>13.53</v>
      </c>
      <c r="DY101" s="25">
        <f t="shared" si="368"/>
        <v>0</v>
      </c>
      <c r="DZ101" s="25">
        <f t="shared" si="369"/>
        <v>13.53</v>
      </c>
      <c r="EA101" s="25">
        <f t="shared" si="370"/>
        <v>8.61</v>
      </c>
      <c r="EB101" s="25">
        <f t="shared" si="371"/>
        <v>0</v>
      </c>
      <c r="EC101" s="25">
        <f t="shared" si="372"/>
        <v>8.61</v>
      </c>
      <c r="ED101" s="25">
        <f t="shared" si="373"/>
        <v>4.92</v>
      </c>
      <c r="EE101" s="25">
        <f t="shared" si="373"/>
        <v>0</v>
      </c>
      <c r="EF101" s="25">
        <f t="shared" si="374"/>
        <v>4.92</v>
      </c>
      <c r="EG101" s="25">
        <f t="shared" si="375"/>
        <v>8.61</v>
      </c>
      <c r="EH101" s="25">
        <f t="shared" si="375"/>
        <v>0</v>
      </c>
      <c r="EI101" s="25">
        <f t="shared" si="376"/>
        <v>8.61</v>
      </c>
      <c r="EJ101" s="18">
        <v>1688.57</v>
      </c>
      <c r="EK101" s="18">
        <v>1649.89</v>
      </c>
      <c r="EL101" s="18" t="s">
        <v>884</v>
      </c>
      <c r="EM101" s="18" t="s">
        <v>885</v>
      </c>
      <c r="EN101" s="16" t="s">
        <v>774</v>
      </c>
      <c r="EO101" s="16" t="s">
        <v>132</v>
      </c>
      <c r="EP101" s="16" t="e">
        <f>IF(OR(EN101="Cống tròn",EN101="Cống hộp",EN101="Ống nhựa"),INDEX(#REF!,MATCH(E101,#REF!,0)),IF(OR(EN101="Rãnh xây",EN101="Rãnh bê tông"),INDEX(#REF!,MATCH(E101,#REF!,0)),0))</f>
        <v>#REF!</v>
      </c>
      <c r="EQ101" s="18">
        <v>37.479999999999833</v>
      </c>
      <c r="ER101" s="18">
        <v>1</v>
      </c>
      <c r="ES101" s="25">
        <f t="shared" si="377"/>
        <v>37</v>
      </c>
      <c r="ET101" s="1" t="e">
        <f>_xlfn.IFNA(IF(EN101="Cống tròn",INDEX(#REF!,MATCH(E101,#REF!,0)),IF(EN101="Cống hộp",INDEX(#REF!,MATCH(E101,#REF!,0)),EU101&amp;" ,"&amp;EV101)),0)</f>
        <v>#REF!</v>
      </c>
      <c r="EU101" s="16" t="s">
        <v>769</v>
      </c>
      <c r="EV101" s="16" t="s">
        <v>775</v>
      </c>
      <c r="EW101" s="16" t="e">
        <f>_xlfn.IFNA(INDEX(#REF!,MATCH(E101,#REF!,0)),0)</f>
        <v>#REF!</v>
      </c>
      <c r="EX101" s="16"/>
      <c r="EY101" s="18">
        <v>0</v>
      </c>
      <c r="EZ101" s="18">
        <v>0</v>
      </c>
      <c r="FA101" s="18">
        <v>0</v>
      </c>
      <c r="FB101" s="19">
        <v>0</v>
      </c>
      <c r="FC101" s="19">
        <v>0</v>
      </c>
      <c r="FD101" s="25">
        <f t="shared" si="232"/>
        <v>0</v>
      </c>
      <c r="FE101" s="25">
        <f t="shared" si="378"/>
        <v>0</v>
      </c>
      <c r="FF101" s="18">
        <v>0.1</v>
      </c>
      <c r="FG101" s="18">
        <v>2</v>
      </c>
      <c r="FH101" s="18">
        <v>1</v>
      </c>
      <c r="FI101" s="25">
        <f t="shared" si="379"/>
        <v>1.2</v>
      </c>
      <c r="FJ101" s="18">
        <v>0</v>
      </c>
      <c r="FK101" s="18">
        <v>0</v>
      </c>
      <c r="FL101" s="18">
        <v>0.2</v>
      </c>
      <c r="FM101" s="18">
        <v>1.4</v>
      </c>
      <c r="FN101" s="18">
        <v>0</v>
      </c>
      <c r="FO101" s="25">
        <f t="shared" si="380"/>
        <v>1.4</v>
      </c>
      <c r="FP101" s="18">
        <v>1.4999999999999999E-2</v>
      </c>
      <c r="FQ101" s="18">
        <v>1</v>
      </c>
      <c r="FR101" s="25">
        <f t="shared" si="233"/>
        <v>36</v>
      </c>
      <c r="FS101" s="25">
        <f t="shared" si="234"/>
        <v>0.52500000000000002</v>
      </c>
      <c r="FT101" s="25">
        <f t="shared" si="235"/>
        <v>36.524999999999999</v>
      </c>
      <c r="FU101" s="25">
        <f t="shared" si="236"/>
        <v>-0.95499999999983487</v>
      </c>
      <c r="FV101" s="25" t="str">
        <f t="shared" si="381"/>
        <v>Thêm 01</v>
      </c>
      <c r="FW101" s="25">
        <f t="shared" si="382"/>
        <v>0.06</v>
      </c>
      <c r="FX101" s="16"/>
      <c r="FY101" s="16"/>
      <c r="FZ101" s="16"/>
      <c r="GA101" s="16"/>
      <c r="GB101" s="19">
        <v>0</v>
      </c>
      <c r="GC101" s="19">
        <v>0</v>
      </c>
      <c r="GD101" s="19">
        <v>0</v>
      </c>
      <c r="GE101" s="19">
        <v>0</v>
      </c>
      <c r="GF101" s="19">
        <v>0</v>
      </c>
      <c r="GG101" s="19">
        <v>0</v>
      </c>
      <c r="GH101" s="19">
        <v>0</v>
      </c>
      <c r="GI101" s="19">
        <v>0</v>
      </c>
      <c r="GJ101" s="19">
        <v>0</v>
      </c>
      <c r="GK101" s="19">
        <v>0</v>
      </c>
      <c r="GL101" s="25">
        <f t="shared" si="237"/>
        <v>0</v>
      </c>
      <c r="GM101" s="25">
        <f t="shared" si="383"/>
        <v>0</v>
      </c>
      <c r="GN101" s="19">
        <v>0</v>
      </c>
      <c r="GO101" s="19">
        <v>0</v>
      </c>
      <c r="GP101" s="19">
        <v>0</v>
      </c>
      <c r="GQ101" s="19">
        <v>0</v>
      </c>
      <c r="GR101" s="1" t="e">
        <f>_xlfn.IFNA(INDEX(#REF!,MATCH(E101,#REF!,0)),0)</f>
        <v>#REF!</v>
      </c>
      <c r="GS101" s="16"/>
      <c r="GT101" s="18">
        <v>0</v>
      </c>
      <c r="GU101" s="18">
        <v>0</v>
      </c>
      <c r="GV101" s="18">
        <v>0</v>
      </c>
      <c r="GW101" s="18">
        <v>0</v>
      </c>
      <c r="GX101" s="25">
        <f t="shared" si="238"/>
        <v>0</v>
      </c>
      <c r="GY101" s="25">
        <f t="shared" si="239"/>
        <v>0</v>
      </c>
      <c r="GZ101" s="25">
        <f t="shared" si="384"/>
        <v>0</v>
      </c>
      <c r="HA101" s="1" t="e" cm="1">
        <f t="array" ref="HA101">INDEX(#REF!,MATCH(EJ101&amp;EK101&amp;HD101&amp;HE101&amp;HF101,#REF!&amp;#REF!&amp;#REF!&amp;#REF!&amp;#REF!,0))</f>
        <v>#REF!</v>
      </c>
      <c r="HB101" s="16"/>
      <c r="HC101" s="25">
        <f t="shared" si="385"/>
        <v>0</v>
      </c>
      <c r="HD101" s="18">
        <v>0</v>
      </c>
      <c r="HE101" s="18">
        <v>0</v>
      </c>
      <c r="HF101" s="18">
        <v>0</v>
      </c>
      <c r="HG101" s="1" t="e" cm="1">
        <f t="array" ref="HG101">INDEX(#REF!,MATCH(EJ101&amp;EK101&amp;HJ101&amp;HK101&amp;HL101,#REF!&amp;#REF!&amp;#REF!&amp;#REF!&amp;#REF!,0))</f>
        <v>#REF!</v>
      </c>
      <c r="HH101" s="16"/>
      <c r="HI101" s="25">
        <f t="shared" si="386"/>
        <v>0</v>
      </c>
      <c r="HJ101" s="25">
        <f t="shared" si="387"/>
        <v>0</v>
      </c>
      <c r="HK101" s="19">
        <v>0</v>
      </c>
      <c r="HL101" s="19">
        <v>0</v>
      </c>
      <c r="HM101" s="18">
        <v>0.01</v>
      </c>
      <c r="HN101" s="18">
        <v>1</v>
      </c>
      <c r="HO101" s="25">
        <f t="shared" si="388"/>
        <v>0</v>
      </c>
      <c r="HP101" s="25">
        <f t="shared" si="389"/>
        <v>0</v>
      </c>
      <c r="HQ101" s="25">
        <f t="shared" si="390"/>
        <v>0</v>
      </c>
      <c r="HR101" s="25">
        <f t="shared" si="391"/>
        <v>0</v>
      </c>
      <c r="HS101" s="25">
        <f t="shared" si="392"/>
        <v>0</v>
      </c>
      <c r="HT101" s="19">
        <v>0</v>
      </c>
      <c r="HU101" s="19">
        <v>0</v>
      </c>
      <c r="HV101" s="19">
        <v>0</v>
      </c>
      <c r="HW101" s="25">
        <f t="shared" si="393"/>
        <v>0</v>
      </c>
      <c r="HX101" s="19">
        <v>0</v>
      </c>
      <c r="HY101" s="19">
        <v>0</v>
      </c>
      <c r="HZ101" s="18">
        <v>26.06</v>
      </c>
      <c r="IA101" s="20">
        <f>ROUND(IF(EN101="Cống tròn",IF(EN101="Cống tròn",IF(EU101="Không có móng",IQ101-FF101,IF(EU101="Đế",IP101-FN101,IF(OR(EU101="Móng bê tông",EU101="Móng bê tông kết hợp đế"),II101-FJ101,0))),0),IF(EN101="Cống hộp",IF(AND(EN101="Cống hộp",EU101="Không có móng"),IQ101-GF101,IF(AND(EN101="Cống hộp",EU101="Móng bê tông"),IJ101-GB101,0)),IF(OR(EN101="Rãnh xây",EN101="Rãnh bê tông"),IF(OR(EN101="Rãnh xây",EN101="Rãnh bê tông"),IK101-GB101,0),IF(EN101="Ống nhựa",IF(AND(EN101="Ống nhựa",EU101="Không đắp cát"),IQ101-HT101,IF(AND(EN101="Ống nhựa",EU101="Đắp cát"),IH101-HX101,0)),IF(EN101="Rãnh thang",IF(EN101="Rãnh thang",IF(EU101="Móng bê tông",#REF!-#REF!,IQ101),0),0))))),2)</f>
        <v>23.75</v>
      </c>
      <c r="IB101" s="20">
        <f t="shared" si="394"/>
        <v>2.3099999999999987</v>
      </c>
      <c r="IC101" s="20">
        <f t="shared" si="240"/>
        <v>23.75</v>
      </c>
      <c r="ID101" s="20">
        <f t="shared" si="241"/>
        <v>0</v>
      </c>
      <c r="IE101" s="20">
        <f t="shared" si="242"/>
        <v>0</v>
      </c>
      <c r="IF101" s="20">
        <f t="shared" si="243"/>
        <v>0</v>
      </c>
      <c r="IG101" s="20">
        <f>IF(EN101="Rãnh thang",IF(AND(EN101="Rãnh thang",EU101="Móng bê tông"),IQ101-#REF!,0),IF(EN101="Ống nhựa",IF(AND(EN101="Ống nhựa",EU101="Đắp cát"),IQ101-HT101,0),IF(EN101="Cống tròn",IF(EN101="Cống tròn",IF(OR(EU101="Móng bê tông",EU101="Móng bê tông kết hợp đế"),IM101-FL101,0),0),IF(EN101="Cống hộp",IF(AND(EN101="Cống hộp",EU101="Móng bê tông"),IN101-GD101,0),IF(OR(EN101="Rãnh xây",EN101="Rãnh bê tông"),IF(AND(EN101="Rãnh xây",EU101="Móng bê tông"),IO101-GD101,IF(AND(EN101="Rãnh bê tông",EU101="Móng bê tông"),IO101-GD101,0)),0)))))</f>
        <v>23.75</v>
      </c>
      <c r="IH101" s="20">
        <f t="shared" si="244"/>
        <v>0</v>
      </c>
      <c r="II101" s="20">
        <f t="shared" si="245"/>
        <v>23.75</v>
      </c>
      <c r="IJ101" s="20">
        <f t="shared" si="246"/>
        <v>0</v>
      </c>
      <c r="IK101" s="20">
        <f t="shared" si="247"/>
        <v>0</v>
      </c>
      <c r="IL101" s="20">
        <f t="shared" si="248"/>
        <v>23.95</v>
      </c>
      <c r="IM101" s="20">
        <f t="shared" si="249"/>
        <v>23.95</v>
      </c>
      <c r="IN101" s="20">
        <f t="shared" si="250"/>
        <v>0</v>
      </c>
      <c r="IO101" s="20">
        <f t="shared" si="251"/>
        <v>0</v>
      </c>
      <c r="IP101" s="20">
        <f t="shared" si="252"/>
        <v>0</v>
      </c>
      <c r="IQ101" s="18">
        <v>24.05</v>
      </c>
      <c r="IR101" s="25">
        <f t="shared" si="395"/>
        <v>0</v>
      </c>
      <c r="IS101" s="25">
        <f t="shared" si="253"/>
        <v>0</v>
      </c>
      <c r="IT101" s="25">
        <f t="shared" si="254"/>
        <v>0</v>
      </c>
      <c r="IU101" s="25">
        <f>ROUND(IF(EN101="Cống tròn",IF(EN101="Cống tròn",IV101+FF101,0),IF(EN101="Cống hộp",IF(EN101="Cống hộp",IV101+GP101,0),IF(OR(EN101="Rãnh xây",EN101="Rãnh bê tông"),IF(OR(EN101="Rãnh xây",EN101="Rãnh bê tông"),IV101+GP101,0),IF(EN101="ống nhựa",IF(EN101="Ống nhựa",IV101+HT101,0),IF(EN101="Rãnh thang",IF(EN101="Rãnh thang",IQ101+#REF!,0),0))))),2)</f>
        <v>25.08</v>
      </c>
      <c r="IV101" s="18">
        <v>24.98</v>
      </c>
      <c r="IW101" s="25">
        <f t="shared" si="255"/>
        <v>25.08</v>
      </c>
      <c r="IX101" s="25">
        <f t="shared" si="256"/>
        <v>0</v>
      </c>
      <c r="IY101" s="25">
        <f t="shared" si="257"/>
        <v>0</v>
      </c>
      <c r="IZ101" s="25">
        <f t="shared" si="258"/>
        <v>0</v>
      </c>
      <c r="JA101" s="25">
        <f t="shared" si="259"/>
        <v>0</v>
      </c>
      <c r="JB101" s="18">
        <v>25.55</v>
      </c>
      <c r="JC101" s="20">
        <f>ROUND(IF(EN101="Cống tròn",IF(EN101="Cống tròn",IF(EU101="Không có móng",JS101-FF101,IF(EU101="Đế",JR101-FN101,IF(OR(EU101="Móng bê tông",EU101="Móng bê tông kết hợp đế"),JK101-FJ101,0))),0),IF(EN101="Cống hộp",IF(AND(EN101="Cống hộp",EU101="Không có móng"),JS101-GF101,IF(AND(EN101="Cống hộp",EU101="Móng bê tông"),JL101-GB101,0)),IF(OR(EN101="Rãnh xây",EN101="Rãnh bê tông"),IF(OR(EN101="Rãnh xây",EN101="Rãnh bê tông"),JM101-GB101,0),IF(EN101="Ống nhựa",IF(AND(EN101="Ống nhựa",EU101="Không đắp cát"),JS101-HT101,IF(AND(EN101="Ống nhựa",EU101="Đắp cát"),JJ101-HX101,0)),IF(EN101="Rãnh thang",IF(EN101="Rãnh thang",IF(EU101="Móng bê tông",#REF!-#REF!,JS101),0),0))))),2)</f>
        <v>23.68</v>
      </c>
      <c r="JD101" s="20">
        <f t="shared" si="396"/>
        <v>1.870000000000001</v>
      </c>
      <c r="JE101" s="20">
        <f t="shared" si="260"/>
        <v>23.68</v>
      </c>
      <c r="JF101" s="20">
        <f t="shared" si="261"/>
        <v>0</v>
      </c>
      <c r="JG101" s="20">
        <f t="shared" si="262"/>
        <v>0</v>
      </c>
      <c r="JH101" s="20">
        <f t="shared" si="263"/>
        <v>0</v>
      </c>
      <c r="JI101" s="20">
        <f>IF(EN101="Rãnh thang",IF(AND(EN101="Rãnh thang",EU101="Móng bê tông"),JS101-#REF!,0),IF(EN101="Ống nhựa",IF(AND(EN101="Ống nhựa",EU101="Đắp cát"),JS101-HT101,0),IF(EN101="Cống tròn",IF(EN101="Cống tròn",IF(OR(EU101="Móng bê tông",EU101="Móng bê tông kết hợp đế"),JO101-FL101,0),0),IF(EN101="Cống hộp",IF(AND(EN101="Cống hộp",EU101="Móng bê tông"),JP101-GD101,0),IF(OR(EN101="Rãnh xây",EN101="Rãnh bê tông"),IF(AND(EN101="Rãnh xây",EU101="Móng bê tông"),JQ101-GD101,IF(AND(EN101="Rãnh bê tông",EU101="Móng bê tông"),JQ101-GD101,0)),0)))))</f>
        <v>23.68</v>
      </c>
      <c r="JJ101" s="20">
        <f t="shared" si="264"/>
        <v>0</v>
      </c>
      <c r="JK101" s="20">
        <f t="shared" si="265"/>
        <v>23.68</v>
      </c>
      <c r="JL101" s="20">
        <f t="shared" si="266"/>
        <v>0</v>
      </c>
      <c r="JM101" s="20">
        <f t="shared" si="267"/>
        <v>0</v>
      </c>
      <c r="JN101" s="20">
        <f t="shared" si="268"/>
        <v>23.88</v>
      </c>
      <c r="JO101" s="20">
        <f t="shared" si="269"/>
        <v>23.88</v>
      </c>
      <c r="JP101" s="20">
        <f t="shared" si="270"/>
        <v>0</v>
      </c>
      <c r="JQ101" s="20">
        <f t="shared" si="271"/>
        <v>0</v>
      </c>
      <c r="JR101" s="20">
        <f t="shared" si="272"/>
        <v>0</v>
      </c>
      <c r="JS101" s="26">
        <v>23.98</v>
      </c>
      <c r="JT101" s="25">
        <f t="shared" si="397"/>
        <v>0</v>
      </c>
      <c r="JU101" s="25">
        <f t="shared" si="273"/>
        <v>0</v>
      </c>
      <c r="JV101" s="25">
        <f t="shared" si="274"/>
        <v>0</v>
      </c>
      <c r="JW101" s="25">
        <f>ROUND(IF(EN101="Cống tròn",IF(EN101="Cống tròn",JX101+FF101,0),IF(EN101="Cống hộp",IF(EN101="Cống hộp",JX101+GP101,0),IF(OR(EN101="Rãnh xây",EN101="Rãnh bê tông"),IF(OR(EN101="Rãnh xây",EN101="Rãnh bê tông"),JX101+GP101,0),IF(EN101="ống nhựa",IF(EN101="Ống nhựa",JX101+HT101,0),IF(EN101="Rãnh thang",IF(EN101="Rãnh thang",JS101+#REF!,0),0))))),2)</f>
        <v>25.08</v>
      </c>
      <c r="JX101" s="27">
        <v>24.98</v>
      </c>
      <c r="JY101" s="25">
        <f t="shared" si="275"/>
        <v>25.08</v>
      </c>
      <c r="JZ101" s="25">
        <f t="shared" si="276"/>
        <v>0</v>
      </c>
      <c r="KA101" s="25">
        <f t="shared" si="277"/>
        <v>0</v>
      </c>
      <c r="KB101" s="25">
        <f t="shared" si="278"/>
        <v>0</v>
      </c>
      <c r="KC101" s="25">
        <f t="shared" si="279"/>
        <v>0</v>
      </c>
      <c r="KD101" s="28" t="s">
        <v>98</v>
      </c>
      <c r="KE101" s="27">
        <v>0</v>
      </c>
      <c r="KF101" s="25">
        <f t="shared" si="280"/>
        <v>2.3099999999999987</v>
      </c>
      <c r="KG101" s="25">
        <f t="shared" si="398"/>
        <v>2.3099999999999987</v>
      </c>
      <c r="KH101" s="27">
        <v>0</v>
      </c>
      <c r="KI101" s="25">
        <f t="shared" si="281"/>
        <v>1.870000000000001</v>
      </c>
      <c r="KJ101" s="25">
        <f t="shared" si="399"/>
        <v>1.870000000000001</v>
      </c>
      <c r="KK101" s="25">
        <f t="shared" si="282"/>
        <v>0</v>
      </c>
      <c r="KL101" s="25">
        <f t="shared" si="283"/>
        <v>0</v>
      </c>
      <c r="KM101" s="25">
        <f t="shared" si="400"/>
        <v>0</v>
      </c>
      <c r="KN101" s="25">
        <f t="shared" si="284"/>
        <v>0</v>
      </c>
      <c r="KO101" s="25">
        <f t="shared" si="285"/>
        <v>0</v>
      </c>
      <c r="KP101" s="25">
        <f t="shared" si="401"/>
        <v>0</v>
      </c>
      <c r="KQ101" s="25">
        <f t="shared" si="286"/>
        <v>0.2</v>
      </c>
      <c r="KR101" s="25">
        <f t="shared" si="287"/>
        <v>0.2</v>
      </c>
      <c r="KS101" s="25">
        <f t="shared" si="402"/>
        <v>0.2</v>
      </c>
      <c r="KT101" s="25">
        <f t="shared" si="288"/>
        <v>0</v>
      </c>
      <c r="KU101" s="25">
        <f t="shared" si="289"/>
        <v>0</v>
      </c>
      <c r="KV101" s="25">
        <f t="shared" si="403"/>
        <v>0</v>
      </c>
      <c r="KW101" s="25">
        <f t="shared" si="290"/>
        <v>0</v>
      </c>
      <c r="KX101" s="25">
        <f t="shared" si="291"/>
        <v>0</v>
      </c>
      <c r="KY101" s="25">
        <f t="shared" si="404"/>
        <v>0</v>
      </c>
      <c r="KZ101" s="25">
        <f t="shared" si="292"/>
        <v>0</v>
      </c>
      <c r="LA101" s="25">
        <f t="shared" si="293"/>
        <v>0</v>
      </c>
      <c r="LB101" s="25">
        <f t="shared" si="405"/>
        <v>0</v>
      </c>
      <c r="LC101" s="25">
        <f t="shared" si="294"/>
        <v>1.4</v>
      </c>
      <c r="LD101" s="25">
        <f t="shared" si="295"/>
        <v>1.4</v>
      </c>
      <c r="LE101" s="25">
        <f t="shared" si="406"/>
        <v>1.4</v>
      </c>
      <c r="LF101" s="25">
        <f t="shared" si="296"/>
        <v>0</v>
      </c>
      <c r="LG101" s="25">
        <f t="shared" si="297"/>
        <v>0</v>
      </c>
      <c r="LH101" s="25">
        <f t="shared" si="407"/>
        <v>0</v>
      </c>
      <c r="LI101" s="25">
        <f t="shared" si="298"/>
        <v>0</v>
      </c>
      <c r="LJ101" s="25">
        <f t="shared" si="299"/>
        <v>0</v>
      </c>
      <c r="LK101" s="25">
        <f t="shared" si="408"/>
        <v>0</v>
      </c>
      <c r="LL101" s="25">
        <f t="shared" si="300"/>
        <v>0</v>
      </c>
      <c r="LM101" s="25">
        <f t="shared" si="301"/>
        <v>0</v>
      </c>
      <c r="LN101" s="25">
        <f t="shared" si="409"/>
        <v>0</v>
      </c>
      <c r="LO101" s="25">
        <f t="shared" si="302"/>
        <v>0</v>
      </c>
      <c r="LP101" s="25">
        <f t="shared" si="303"/>
        <v>0</v>
      </c>
      <c r="LQ101" s="25">
        <f t="shared" si="410"/>
        <v>0</v>
      </c>
      <c r="LR101" s="25">
        <f t="shared" si="304"/>
        <v>0</v>
      </c>
      <c r="LS101" s="25">
        <f t="shared" si="305"/>
        <v>0</v>
      </c>
      <c r="LT101" s="25">
        <f t="shared" si="411"/>
        <v>0</v>
      </c>
      <c r="LU101" s="25">
        <f t="shared" si="306"/>
        <v>0</v>
      </c>
      <c r="LV101" s="25">
        <f t="shared" si="307"/>
        <v>0</v>
      </c>
      <c r="LW101" s="25">
        <f t="shared" si="412"/>
        <v>0</v>
      </c>
      <c r="LX101" s="25">
        <f t="shared" si="308"/>
        <v>0</v>
      </c>
      <c r="LY101" s="25">
        <f t="shared" si="309"/>
        <v>0</v>
      </c>
      <c r="LZ101" s="25">
        <f t="shared" si="413"/>
        <v>0</v>
      </c>
      <c r="MA101" s="25">
        <f t="shared" si="310"/>
        <v>0</v>
      </c>
      <c r="MB101" s="25">
        <f t="shared" si="311"/>
        <v>0</v>
      </c>
      <c r="MC101" s="25">
        <f t="shared" si="414"/>
        <v>0</v>
      </c>
      <c r="MD101" s="25">
        <f t="shared" si="312"/>
        <v>0</v>
      </c>
      <c r="ME101" s="25">
        <f t="shared" si="313"/>
        <v>0</v>
      </c>
      <c r="MF101" s="25">
        <f t="shared" si="415"/>
        <v>0</v>
      </c>
      <c r="MG101" s="25">
        <f t="shared" si="314"/>
        <v>0</v>
      </c>
      <c r="MH101" s="25">
        <f t="shared" si="315"/>
        <v>0</v>
      </c>
      <c r="MI101" s="25">
        <f t="shared" si="416"/>
        <v>0</v>
      </c>
      <c r="MJ101" s="25">
        <f t="shared" si="316"/>
        <v>0</v>
      </c>
      <c r="MK101" s="25">
        <f t="shared" si="317"/>
        <v>0</v>
      </c>
      <c r="ML101" s="25">
        <f t="shared" si="417"/>
        <v>0</v>
      </c>
      <c r="MM101" s="25">
        <f t="shared" si="318"/>
        <v>0</v>
      </c>
      <c r="MN101" s="25">
        <f t="shared" si="319"/>
        <v>0</v>
      </c>
      <c r="MO101" s="25">
        <f t="shared" si="418"/>
        <v>0</v>
      </c>
      <c r="MP101" s="25">
        <f t="shared" si="320"/>
        <v>0</v>
      </c>
      <c r="MQ101" s="25">
        <f t="shared" si="321"/>
        <v>0</v>
      </c>
      <c r="MR101" s="25">
        <f t="shared" si="419"/>
        <v>0</v>
      </c>
      <c r="MS101" s="29">
        <v>1.4</v>
      </c>
      <c r="MT101" s="29">
        <v>0</v>
      </c>
      <c r="MU101" s="29">
        <v>1</v>
      </c>
      <c r="MV101" s="29">
        <v>1</v>
      </c>
      <c r="MW101" s="25">
        <f t="shared" si="322"/>
        <v>1.4</v>
      </c>
      <c r="MX101" s="25">
        <f t="shared" si="323"/>
        <v>3.23</v>
      </c>
      <c r="MY101" s="25">
        <f t="shared" si="324"/>
        <v>0</v>
      </c>
      <c r="MZ101" s="25">
        <f t="shared" si="325"/>
        <v>0</v>
      </c>
      <c r="NA101" s="25">
        <f t="shared" si="326"/>
        <v>1.4</v>
      </c>
      <c r="NB101" s="25">
        <f t="shared" si="327"/>
        <v>2.62</v>
      </c>
      <c r="NC101" s="25">
        <f t="shared" si="328"/>
        <v>0</v>
      </c>
      <c r="ND101" s="25">
        <f t="shared" si="329"/>
        <v>0</v>
      </c>
      <c r="NE101" s="25">
        <f t="shared" si="420"/>
        <v>1.4</v>
      </c>
      <c r="NF101" s="25">
        <f t="shared" si="420"/>
        <v>2.9249999999999998</v>
      </c>
      <c r="NG101" s="25">
        <f t="shared" si="420"/>
        <v>0</v>
      </c>
      <c r="NH101" s="25">
        <f t="shared" si="420"/>
        <v>0</v>
      </c>
      <c r="NI101" s="25">
        <f t="shared" si="330"/>
        <v>109.63</v>
      </c>
      <c r="NJ101" s="25">
        <f t="shared" si="331"/>
        <v>0</v>
      </c>
      <c r="NK101" s="25">
        <f t="shared" si="332"/>
        <v>109.63</v>
      </c>
      <c r="NL101" s="25">
        <f t="shared" si="333"/>
        <v>68.16</v>
      </c>
      <c r="NM101" s="25">
        <f t="shared" si="334"/>
        <v>0</v>
      </c>
      <c r="NN101" s="25">
        <f t="shared" si="421"/>
        <v>68.16</v>
      </c>
      <c r="NO101" s="25">
        <f t="shared" si="335"/>
        <v>0</v>
      </c>
      <c r="NP101" s="25">
        <f t="shared" si="336"/>
        <v>0</v>
      </c>
      <c r="NQ101" s="25">
        <f t="shared" si="422"/>
        <v>0</v>
      </c>
      <c r="NR101" s="25">
        <f t="shared" si="337"/>
        <v>0</v>
      </c>
      <c r="NS101" s="25">
        <f t="shared" si="338"/>
        <v>0</v>
      </c>
      <c r="NT101" s="25">
        <f t="shared" si="423"/>
        <v>0</v>
      </c>
      <c r="NU101" s="25">
        <f t="shared" si="339"/>
        <v>0</v>
      </c>
      <c r="NV101" s="25">
        <f t="shared" si="340"/>
        <v>0</v>
      </c>
      <c r="NW101" s="25">
        <f t="shared" si="424"/>
        <v>0</v>
      </c>
      <c r="NX101" s="25">
        <f t="shared" si="425"/>
        <v>68.16</v>
      </c>
      <c r="NY101" s="25">
        <f t="shared" si="425"/>
        <v>0</v>
      </c>
      <c r="NZ101" s="25">
        <f t="shared" si="426"/>
        <v>68.16</v>
      </c>
      <c r="OA101" s="25">
        <f t="shared" si="427"/>
        <v>41.47</v>
      </c>
      <c r="OB101" s="25">
        <f t="shared" si="427"/>
        <v>0</v>
      </c>
      <c r="OC101" s="25">
        <f t="shared" si="428"/>
        <v>41.47</v>
      </c>
      <c r="OD101" s="25">
        <f t="shared" si="429"/>
        <v>68.16</v>
      </c>
      <c r="OE101" s="25">
        <f t="shared" si="429"/>
        <v>0</v>
      </c>
      <c r="OF101" s="25">
        <f t="shared" si="429"/>
        <v>68.16</v>
      </c>
      <c r="OG101" s="25">
        <f t="shared" si="341"/>
        <v>0</v>
      </c>
      <c r="OH101" s="25">
        <f t="shared" si="342"/>
        <v>0</v>
      </c>
      <c r="OI101" s="25">
        <f t="shared" si="343"/>
        <v>0</v>
      </c>
      <c r="OJ101" s="25">
        <f t="shared" si="344"/>
        <v>0</v>
      </c>
      <c r="OK101" s="25">
        <f t="shared" si="345"/>
        <v>0</v>
      </c>
      <c r="OL101" s="25">
        <f t="shared" si="346"/>
        <v>0</v>
      </c>
      <c r="OM101" s="25">
        <f t="shared" si="430"/>
        <v>0</v>
      </c>
      <c r="ON101" s="25">
        <f t="shared" si="430"/>
        <v>0</v>
      </c>
      <c r="OO101" s="25">
        <f t="shared" si="430"/>
        <v>0</v>
      </c>
      <c r="OP101" s="25">
        <f t="shared" si="347"/>
        <v>0</v>
      </c>
      <c r="OQ101" s="25">
        <f t="shared" si="348"/>
        <v>0</v>
      </c>
      <c r="OR101" s="25">
        <f t="shared" si="431"/>
        <v>0</v>
      </c>
      <c r="OS101" s="19">
        <v>537358.79</v>
      </c>
      <c r="OT101" s="19">
        <v>2370663.34</v>
      </c>
    </row>
    <row r="102" spans="1:410" ht="33" customHeight="1" x14ac:dyDescent="0.25">
      <c r="A102" s="18"/>
      <c r="B102" s="18" t="s">
        <v>850</v>
      </c>
      <c r="C102" s="18">
        <v>1649.89</v>
      </c>
      <c r="D102" s="16" t="e">
        <f>_xlfn.IFNA(INDEX(#REF!,MATCH(E102,#REF!,0)),0)</f>
        <v>#REF!</v>
      </c>
      <c r="E102" s="18" t="s">
        <v>885</v>
      </c>
      <c r="F102" s="16" t="s">
        <v>765</v>
      </c>
      <c r="G102" s="16" t="s">
        <v>766</v>
      </c>
      <c r="H102" s="16" t="s">
        <v>767</v>
      </c>
      <c r="I102" s="16" t="s">
        <v>768</v>
      </c>
      <c r="J102" s="16" t="s">
        <v>769</v>
      </c>
      <c r="K102" s="16" t="s">
        <v>770</v>
      </c>
      <c r="L102" s="16" t="s">
        <v>771</v>
      </c>
      <c r="M102" s="18">
        <v>1.64</v>
      </c>
      <c r="N102" s="18">
        <v>1.94</v>
      </c>
      <c r="O102" s="18">
        <v>2.04</v>
      </c>
      <c r="P102" s="18">
        <v>2.34</v>
      </c>
      <c r="Q102" s="18">
        <v>0.1</v>
      </c>
      <c r="R102" s="18">
        <v>1.8399999999999999</v>
      </c>
      <c r="S102" s="18">
        <v>2.14</v>
      </c>
      <c r="T102" s="18">
        <v>0.2</v>
      </c>
      <c r="U102" s="18">
        <v>0</v>
      </c>
      <c r="V102" s="18">
        <v>0</v>
      </c>
      <c r="W102" s="18">
        <v>0</v>
      </c>
      <c r="X102" s="18">
        <v>1.64</v>
      </c>
      <c r="Y102" s="18">
        <v>1.9</v>
      </c>
      <c r="Z102" s="20">
        <f t="shared" si="349"/>
        <v>2.2000000000000002</v>
      </c>
      <c r="AA102" s="18">
        <v>0.22</v>
      </c>
      <c r="AB102" s="18">
        <v>0</v>
      </c>
      <c r="AC102" s="18">
        <v>0</v>
      </c>
      <c r="AD102" s="18">
        <v>0</v>
      </c>
      <c r="AE102" s="18">
        <v>0</v>
      </c>
      <c r="AF102" s="18">
        <v>0</v>
      </c>
      <c r="AG102" s="18">
        <v>1.2</v>
      </c>
      <c r="AH102" s="18">
        <v>1.5</v>
      </c>
      <c r="AI102" s="20">
        <f t="shared" si="350"/>
        <v>2.35</v>
      </c>
      <c r="AJ102" s="18">
        <v>0</v>
      </c>
      <c r="AK102" s="18">
        <v>0</v>
      </c>
      <c r="AL102" s="20">
        <f t="shared" si="351"/>
        <v>0</v>
      </c>
      <c r="AM102" s="18">
        <v>1.64</v>
      </c>
      <c r="AN102" s="18">
        <v>1.5</v>
      </c>
      <c r="AO102" s="18">
        <v>0.15</v>
      </c>
      <c r="AP102" s="18">
        <v>0.22</v>
      </c>
      <c r="AQ102" s="18">
        <v>1.64</v>
      </c>
      <c r="AR102" s="18">
        <v>1.72</v>
      </c>
      <c r="AS102" s="18">
        <v>0.12</v>
      </c>
      <c r="AT102" s="18">
        <v>0.11</v>
      </c>
      <c r="AU102" s="18">
        <v>0</v>
      </c>
      <c r="AV102" s="18">
        <v>1</v>
      </c>
      <c r="AW102" s="18">
        <v>0</v>
      </c>
      <c r="AX102" s="18">
        <v>0</v>
      </c>
      <c r="AY102" s="18">
        <v>0</v>
      </c>
      <c r="AZ102" s="18">
        <v>0</v>
      </c>
      <c r="BA102" s="18">
        <v>0</v>
      </c>
      <c r="BB102" s="18">
        <v>0</v>
      </c>
      <c r="BC102" s="18">
        <v>0</v>
      </c>
      <c r="BD102" s="18">
        <v>0</v>
      </c>
      <c r="BE102" s="18">
        <v>2</v>
      </c>
      <c r="BF102" s="18">
        <v>0</v>
      </c>
      <c r="BG102" s="18">
        <v>0</v>
      </c>
      <c r="BH102" s="18">
        <v>0</v>
      </c>
      <c r="BI102" s="18">
        <v>0</v>
      </c>
      <c r="BJ102" s="18">
        <v>0</v>
      </c>
      <c r="BK102" s="18">
        <v>0</v>
      </c>
      <c r="BL102" s="18">
        <v>0</v>
      </c>
      <c r="BM102" s="18">
        <v>0</v>
      </c>
      <c r="BN102" s="18">
        <v>0</v>
      </c>
      <c r="BO102" s="18">
        <v>0</v>
      </c>
      <c r="BP102" s="18">
        <v>0</v>
      </c>
      <c r="BQ102" s="18">
        <v>0</v>
      </c>
      <c r="BR102" s="18">
        <v>0</v>
      </c>
      <c r="BS102" s="18">
        <v>0</v>
      </c>
      <c r="BT102" s="18">
        <v>0</v>
      </c>
      <c r="BU102" s="18">
        <v>0</v>
      </c>
      <c r="BV102" s="18">
        <v>0</v>
      </c>
      <c r="BW102" s="18">
        <v>0</v>
      </c>
      <c r="BX102" s="18">
        <v>0</v>
      </c>
      <c r="BY102" s="18">
        <v>0</v>
      </c>
      <c r="BZ102" s="18">
        <v>0</v>
      </c>
      <c r="CA102" s="16" t="e">
        <f>_xlfn.IFNA(IF(RIGHT(D102,2)="=G",0,INDEX(#REF!,MATCH(E102,#REF!,0))),0)</f>
        <v>#REF!</v>
      </c>
      <c r="CB102" s="16" t="s">
        <v>776</v>
      </c>
      <c r="CC102" s="18">
        <v>0</v>
      </c>
      <c r="CD102" s="18">
        <v>0</v>
      </c>
      <c r="CE102" s="18">
        <v>1.4</v>
      </c>
      <c r="CF102" s="18">
        <v>0.85</v>
      </c>
      <c r="CG102" s="18">
        <v>0.12</v>
      </c>
      <c r="CH102" s="18">
        <v>2</v>
      </c>
      <c r="CI102" s="16" t="s">
        <v>98</v>
      </c>
      <c r="CJ102" s="18">
        <v>0</v>
      </c>
      <c r="CK102" s="20">
        <f t="shared" si="217"/>
        <v>2.17</v>
      </c>
      <c r="CL102" s="20">
        <f t="shared" si="352"/>
        <v>2.17</v>
      </c>
      <c r="CM102" s="18">
        <v>25.55</v>
      </c>
      <c r="CN102" s="18">
        <v>26.11</v>
      </c>
      <c r="CO102" s="18">
        <v>25.271000000000001</v>
      </c>
      <c r="CP102" s="22">
        <f t="shared" si="218"/>
        <v>25.55</v>
      </c>
      <c r="CQ102" s="22">
        <f t="shared" si="219"/>
        <v>23.38</v>
      </c>
      <c r="CR102" s="22">
        <f t="shared" si="353"/>
        <v>2.17</v>
      </c>
      <c r="CS102" s="22">
        <f t="shared" si="220"/>
        <v>23.48</v>
      </c>
      <c r="CT102" s="22">
        <f t="shared" si="221"/>
        <v>23.68</v>
      </c>
      <c r="CU102" s="18">
        <v>23.68</v>
      </c>
      <c r="CV102" s="22">
        <f t="shared" si="354"/>
        <v>2.2000000000000002</v>
      </c>
      <c r="CW102" s="22">
        <f t="shared" si="222"/>
        <v>0</v>
      </c>
      <c r="CX102" s="22">
        <f t="shared" si="223"/>
        <v>0</v>
      </c>
      <c r="CY102" s="22">
        <f t="shared" si="224"/>
        <v>25.84</v>
      </c>
      <c r="CZ102" s="22">
        <f t="shared" si="225"/>
        <v>25.99</v>
      </c>
      <c r="DA102" s="18">
        <v>26.11</v>
      </c>
      <c r="DB102" s="20">
        <f t="shared" si="355"/>
        <v>2.73</v>
      </c>
      <c r="DC102" s="20">
        <f t="shared" si="356"/>
        <v>0.56000000000000005</v>
      </c>
      <c r="DD102" s="20">
        <f t="shared" si="357"/>
        <v>2.17</v>
      </c>
      <c r="DE102" s="20">
        <f t="shared" si="226"/>
        <v>0.1</v>
      </c>
      <c r="DF102" s="20">
        <f t="shared" si="227"/>
        <v>0.2</v>
      </c>
      <c r="DG102" s="20">
        <f t="shared" si="228"/>
        <v>1.87</v>
      </c>
      <c r="DH102" s="20">
        <f t="shared" si="229"/>
        <v>0</v>
      </c>
      <c r="DI102" s="20">
        <f t="shared" si="230"/>
        <v>0</v>
      </c>
      <c r="DJ102" s="20">
        <f t="shared" si="231"/>
        <v>0</v>
      </c>
      <c r="DK102" s="20">
        <f t="shared" si="358"/>
        <v>2.17</v>
      </c>
      <c r="DL102" s="20">
        <f t="shared" si="359"/>
        <v>0</v>
      </c>
      <c r="DM102" s="20">
        <f t="shared" si="360"/>
        <v>0</v>
      </c>
      <c r="DN102" s="20">
        <f t="shared" si="361"/>
        <v>0</v>
      </c>
      <c r="DO102" s="18">
        <v>2.54</v>
      </c>
      <c r="DP102" s="18">
        <v>0</v>
      </c>
      <c r="DQ102" s="18">
        <v>1</v>
      </c>
      <c r="DR102" s="18">
        <v>1</v>
      </c>
      <c r="DS102" s="25">
        <f t="shared" si="362"/>
        <v>2.54</v>
      </c>
      <c r="DT102" s="25">
        <f t="shared" si="363"/>
        <v>0</v>
      </c>
      <c r="DU102" s="25">
        <f t="shared" si="364"/>
        <v>5.51</v>
      </c>
      <c r="DV102" s="25">
        <f t="shared" si="365"/>
        <v>0</v>
      </c>
      <c r="DW102" s="25">
        <f t="shared" si="366"/>
        <v>5.51</v>
      </c>
      <c r="DX102" s="25">
        <f t="shared" si="367"/>
        <v>11.24</v>
      </c>
      <c r="DY102" s="25">
        <f t="shared" si="368"/>
        <v>0</v>
      </c>
      <c r="DZ102" s="25">
        <f t="shared" si="369"/>
        <v>11.24</v>
      </c>
      <c r="EA102" s="25">
        <f t="shared" si="370"/>
        <v>7.21</v>
      </c>
      <c r="EB102" s="25">
        <f t="shared" si="371"/>
        <v>0</v>
      </c>
      <c r="EC102" s="25">
        <f t="shared" si="372"/>
        <v>7.21</v>
      </c>
      <c r="ED102" s="25">
        <f t="shared" si="373"/>
        <v>4.03</v>
      </c>
      <c r="EE102" s="25">
        <f t="shared" si="373"/>
        <v>0</v>
      </c>
      <c r="EF102" s="25">
        <f t="shared" si="374"/>
        <v>4.03</v>
      </c>
      <c r="EG102" s="25">
        <f t="shared" si="375"/>
        <v>7.21</v>
      </c>
      <c r="EH102" s="25">
        <f t="shared" si="375"/>
        <v>0</v>
      </c>
      <c r="EI102" s="25">
        <f t="shared" si="376"/>
        <v>7.21</v>
      </c>
      <c r="EJ102" s="18">
        <v>1649.89</v>
      </c>
      <c r="EK102" s="18">
        <v>1611.19</v>
      </c>
      <c r="EL102" s="18" t="s">
        <v>885</v>
      </c>
      <c r="EM102" s="18" t="s">
        <v>886</v>
      </c>
      <c r="EN102" s="16" t="s">
        <v>774</v>
      </c>
      <c r="EO102" s="16" t="s">
        <v>132</v>
      </c>
      <c r="EP102" s="16" t="e">
        <f>IF(OR(EN102="Cống tròn",EN102="Cống hộp",EN102="Ống nhựa"),INDEX(#REF!,MATCH(E102,#REF!,0)),IF(OR(EN102="Rãnh xây",EN102="Rãnh bê tông"),INDEX(#REF!,MATCH(E102,#REF!,0)),0))</f>
        <v>#REF!</v>
      </c>
      <c r="EQ102" s="18">
        <v>37.500000000000043</v>
      </c>
      <c r="ER102" s="18">
        <v>1</v>
      </c>
      <c r="ES102" s="25">
        <f t="shared" si="377"/>
        <v>37</v>
      </c>
      <c r="ET102" s="1" t="e">
        <f>_xlfn.IFNA(IF(EN102="Cống tròn",INDEX(#REF!,MATCH(E102,#REF!,0)),IF(EN102="Cống hộp",INDEX(#REF!,MATCH(E102,#REF!,0)),EU102&amp;" ,"&amp;EV102)),0)</f>
        <v>#REF!</v>
      </c>
      <c r="EU102" s="16" t="s">
        <v>769</v>
      </c>
      <c r="EV102" s="16" t="s">
        <v>775</v>
      </c>
      <c r="EW102" s="16" t="e">
        <f>_xlfn.IFNA(INDEX(#REF!,MATCH(E102,#REF!,0)),0)</f>
        <v>#REF!</v>
      </c>
      <c r="EX102" s="16"/>
      <c r="EY102" s="18">
        <v>0</v>
      </c>
      <c r="EZ102" s="18">
        <v>0</v>
      </c>
      <c r="FA102" s="18">
        <v>0</v>
      </c>
      <c r="FB102" s="19">
        <v>0</v>
      </c>
      <c r="FC102" s="19">
        <v>0</v>
      </c>
      <c r="FD102" s="25">
        <f t="shared" si="232"/>
        <v>0</v>
      </c>
      <c r="FE102" s="25">
        <f t="shared" si="378"/>
        <v>0</v>
      </c>
      <c r="FF102" s="18">
        <v>0.1</v>
      </c>
      <c r="FG102" s="18">
        <v>2</v>
      </c>
      <c r="FH102" s="18">
        <v>1</v>
      </c>
      <c r="FI102" s="25">
        <f t="shared" si="379"/>
        <v>1.2</v>
      </c>
      <c r="FJ102" s="18">
        <v>0</v>
      </c>
      <c r="FK102" s="18">
        <v>0</v>
      </c>
      <c r="FL102" s="18">
        <v>0.2</v>
      </c>
      <c r="FM102" s="18">
        <v>1.4</v>
      </c>
      <c r="FN102" s="18">
        <v>0</v>
      </c>
      <c r="FO102" s="25">
        <f t="shared" si="380"/>
        <v>1.4</v>
      </c>
      <c r="FP102" s="18">
        <v>1.4999999999999999E-2</v>
      </c>
      <c r="FQ102" s="18">
        <v>1</v>
      </c>
      <c r="FR102" s="25">
        <f t="shared" si="233"/>
        <v>36</v>
      </c>
      <c r="FS102" s="25">
        <f t="shared" si="234"/>
        <v>0.52500000000000002</v>
      </c>
      <c r="FT102" s="25">
        <f t="shared" si="235"/>
        <v>36.524999999999999</v>
      </c>
      <c r="FU102" s="25">
        <f t="shared" si="236"/>
        <v>-0.97500000000004405</v>
      </c>
      <c r="FV102" s="25" t="str">
        <f t="shared" si="381"/>
        <v>Thêm 01</v>
      </c>
      <c r="FW102" s="25">
        <f t="shared" si="382"/>
        <v>0.04</v>
      </c>
      <c r="FX102" s="16"/>
      <c r="FY102" s="16"/>
      <c r="FZ102" s="16"/>
      <c r="GA102" s="16"/>
      <c r="GB102" s="19">
        <v>0</v>
      </c>
      <c r="GC102" s="19">
        <v>0</v>
      </c>
      <c r="GD102" s="19">
        <v>0</v>
      </c>
      <c r="GE102" s="19">
        <v>0</v>
      </c>
      <c r="GF102" s="19">
        <v>0</v>
      </c>
      <c r="GG102" s="19">
        <v>0</v>
      </c>
      <c r="GH102" s="19">
        <v>0</v>
      </c>
      <c r="GI102" s="19">
        <v>0</v>
      </c>
      <c r="GJ102" s="19">
        <v>0</v>
      </c>
      <c r="GK102" s="19">
        <v>0</v>
      </c>
      <c r="GL102" s="25">
        <f t="shared" si="237"/>
        <v>0</v>
      </c>
      <c r="GM102" s="25">
        <f t="shared" si="383"/>
        <v>0</v>
      </c>
      <c r="GN102" s="19">
        <v>0</v>
      </c>
      <c r="GO102" s="19">
        <v>0</v>
      </c>
      <c r="GP102" s="19">
        <v>0</v>
      </c>
      <c r="GQ102" s="19">
        <v>0</v>
      </c>
      <c r="GR102" s="1" t="e">
        <f>_xlfn.IFNA(INDEX(#REF!,MATCH(E102,#REF!,0)),0)</f>
        <v>#REF!</v>
      </c>
      <c r="GS102" s="16"/>
      <c r="GT102" s="18">
        <v>0</v>
      </c>
      <c r="GU102" s="18">
        <v>0</v>
      </c>
      <c r="GV102" s="18">
        <v>0</v>
      </c>
      <c r="GW102" s="18">
        <v>0</v>
      </c>
      <c r="GX102" s="25">
        <f t="shared" si="238"/>
        <v>0</v>
      </c>
      <c r="GY102" s="25">
        <f t="shared" si="239"/>
        <v>0</v>
      </c>
      <c r="GZ102" s="25">
        <f t="shared" si="384"/>
        <v>0</v>
      </c>
      <c r="HA102" s="1" t="e" cm="1">
        <f t="array" ref="HA102">INDEX(#REF!,MATCH(EJ102&amp;EK102&amp;HD102&amp;HE102&amp;HF102,#REF!&amp;#REF!&amp;#REF!&amp;#REF!&amp;#REF!,0))</f>
        <v>#REF!</v>
      </c>
      <c r="HB102" s="16"/>
      <c r="HC102" s="25">
        <f t="shared" si="385"/>
        <v>0</v>
      </c>
      <c r="HD102" s="18">
        <v>0</v>
      </c>
      <c r="HE102" s="18">
        <v>0</v>
      </c>
      <c r="HF102" s="18">
        <v>0</v>
      </c>
      <c r="HG102" s="1" t="e" cm="1">
        <f t="array" ref="HG102">INDEX(#REF!,MATCH(EJ102&amp;EK102&amp;HJ102&amp;HK102&amp;HL102,#REF!&amp;#REF!&amp;#REF!&amp;#REF!&amp;#REF!,0))</f>
        <v>#REF!</v>
      </c>
      <c r="HH102" s="16"/>
      <c r="HI102" s="25">
        <f t="shared" si="386"/>
        <v>0</v>
      </c>
      <c r="HJ102" s="25">
        <f t="shared" si="387"/>
        <v>0</v>
      </c>
      <c r="HK102" s="19">
        <v>0</v>
      </c>
      <c r="HL102" s="19">
        <v>0</v>
      </c>
      <c r="HM102" s="18">
        <v>0.01</v>
      </c>
      <c r="HN102" s="18">
        <v>1</v>
      </c>
      <c r="HO102" s="25">
        <f t="shared" si="388"/>
        <v>0</v>
      </c>
      <c r="HP102" s="25">
        <f t="shared" si="389"/>
        <v>0</v>
      </c>
      <c r="HQ102" s="25">
        <f t="shared" si="390"/>
        <v>0</v>
      </c>
      <c r="HR102" s="25">
        <f t="shared" si="391"/>
        <v>0</v>
      </c>
      <c r="HS102" s="25">
        <f t="shared" si="392"/>
        <v>0</v>
      </c>
      <c r="HT102" s="19">
        <v>0</v>
      </c>
      <c r="HU102" s="19">
        <v>0</v>
      </c>
      <c r="HV102" s="19">
        <v>0</v>
      </c>
      <c r="HW102" s="25">
        <f t="shared" si="393"/>
        <v>0</v>
      </c>
      <c r="HX102" s="19">
        <v>0</v>
      </c>
      <c r="HY102" s="19">
        <v>0</v>
      </c>
      <c r="HZ102" s="18">
        <v>25.55</v>
      </c>
      <c r="IA102" s="20">
        <f>ROUND(IF(EN102="Cống tròn",IF(EN102="Cống tròn",IF(EU102="Không có móng",IQ102-FF102,IF(EU102="Đế",IP102-FN102,IF(OR(EU102="Móng bê tông",EU102="Móng bê tông kết hợp đế"),II102-FJ102,0))),0),IF(EN102="Cống hộp",IF(AND(EN102="Cống hộp",EU102="Không có móng"),IQ102-GF102,IF(AND(EN102="Cống hộp",EU102="Móng bê tông"),IJ102-GB102,0)),IF(OR(EN102="Rãnh xây",EN102="Rãnh bê tông"),IF(OR(EN102="Rãnh xây",EN102="Rãnh bê tông"),IK102-GB102,0),IF(EN102="Ống nhựa",IF(AND(EN102="Ống nhựa",EU102="Không đắp cát"),IQ102-HT102,IF(AND(EN102="Ống nhựa",EU102="Đắp cát"),IH102-HX102,0)),IF(EN102="Rãnh thang",IF(EN102="Rãnh thang",IF(EU102="Móng bê tông",#REF!-#REF!,IQ102),0),0))))),2)</f>
        <v>23.68</v>
      </c>
      <c r="IB102" s="20">
        <f t="shared" si="394"/>
        <v>1.870000000000001</v>
      </c>
      <c r="IC102" s="20">
        <f t="shared" si="240"/>
        <v>23.68</v>
      </c>
      <c r="ID102" s="20">
        <f t="shared" si="241"/>
        <v>0</v>
      </c>
      <c r="IE102" s="20">
        <f t="shared" si="242"/>
        <v>0</v>
      </c>
      <c r="IF102" s="20">
        <f t="shared" si="243"/>
        <v>0</v>
      </c>
      <c r="IG102" s="20">
        <f>IF(EN102="Rãnh thang",IF(AND(EN102="Rãnh thang",EU102="Móng bê tông"),IQ102-#REF!,0),IF(EN102="Ống nhựa",IF(AND(EN102="Ống nhựa",EU102="Đắp cát"),IQ102-HT102,0),IF(EN102="Cống tròn",IF(EN102="Cống tròn",IF(OR(EU102="Móng bê tông",EU102="Móng bê tông kết hợp đế"),IM102-FL102,0),0),IF(EN102="Cống hộp",IF(AND(EN102="Cống hộp",EU102="Móng bê tông"),IN102-GD102,0),IF(OR(EN102="Rãnh xây",EN102="Rãnh bê tông"),IF(AND(EN102="Rãnh xây",EU102="Móng bê tông"),IO102-GD102,IF(AND(EN102="Rãnh bê tông",EU102="Móng bê tông"),IO102-GD102,0)),0)))))</f>
        <v>23.68</v>
      </c>
      <c r="IH102" s="20">
        <f t="shared" si="244"/>
        <v>0</v>
      </c>
      <c r="II102" s="20">
        <f t="shared" si="245"/>
        <v>23.68</v>
      </c>
      <c r="IJ102" s="20">
        <f t="shared" si="246"/>
        <v>0</v>
      </c>
      <c r="IK102" s="20">
        <f t="shared" si="247"/>
        <v>0</v>
      </c>
      <c r="IL102" s="20">
        <f t="shared" si="248"/>
        <v>23.88</v>
      </c>
      <c r="IM102" s="20">
        <f t="shared" si="249"/>
        <v>23.88</v>
      </c>
      <c r="IN102" s="20">
        <f t="shared" si="250"/>
        <v>0</v>
      </c>
      <c r="IO102" s="20">
        <f t="shared" si="251"/>
        <v>0</v>
      </c>
      <c r="IP102" s="20">
        <f t="shared" si="252"/>
        <v>0</v>
      </c>
      <c r="IQ102" s="18">
        <v>23.98</v>
      </c>
      <c r="IR102" s="25">
        <f t="shared" si="395"/>
        <v>0</v>
      </c>
      <c r="IS102" s="25">
        <f t="shared" si="253"/>
        <v>0</v>
      </c>
      <c r="IT102" s="25">
        <f t="shared" si="254"/>
        <v>0</v>
      </c>
      <c r="IU102" s="25">
        <f>ROUND(IF(EN102="Cống tròn",IF(EN102="Cống tròn",IV102+FF102,0),IF(EN102="Cống hộp",IF(EN102="Cống hộp",IV102+GP102,0),IF(OR(EN102="Rãnh xây",EN102="Rãnh bê tông"),IF(OR(EN102="Rãnh xây",EN102="Rãnh bê tông"),IV102+GP102,0),IF(EN102="ống nhựa",IF(EN102="Ống nhựa",IV102+HT102,0),IF(EN102="Rãnh thang",IF(EN102="Rãnh thang",IQ102+#REF!,0),0))))),2)</f>
        <v>25.02</v>
      </c>
      <c r="IV102" s="18">
        <v>24.92</v>
      </c>
      <c r="IW102" s="25">
        <f t="shared" si="255"/>
        <v>25.02</v>
      </c>
      <c r="IX102" s="25">
        <f t="shared" si="256"/>
        <v>0</v>
      </c>
      <c r="IY102" s="25">
        <f t="shared" si="257"/>
        <v>0</v>
      </c>
      <c r="IZ102" s="25">
        <f t="shared" si="258"/>
        <v>0</v>
      </c>
      <c r="JA102" s="25">
        <f t="shared" si="259"/>
        <v>0</v>
      </c>
      <c r="JB102" s="18">
        <v>26.04</v>
      </c>
      <c r="JC102" s="20">
        <f>ROUND(IF(EN102="Cống tròn",IF(EN102="Cống tròn",IF(EU102="Không có móng",JS102-FF102,IF(EU102="Đế",JR102-FN102,IF(OR(EU102="Móng bê tông",EU102="Móng bê tông kết hợp đế"),JK102-FJ102,0))),0),IF(EN102="Cống hộp",IF(AND(EN102="Cống hộp",EU102="Không có móng"),JS102-GF102,IF(AND(EN102="Cống hộp",EU102="Móng bê tông"),JL102-GB102,0)),IF(OR(EN102="Rãnh xây",EN102="Rãnh bê tông"),IF(OR(EN102="Rãnh xây",EN102="Rãnh bê tông"),JM102-GB102,0),IF(EN102="Ống nhựa",IF(AND(EN102="Ống nhựa",EU102="Không đắp cát"),JS102-HT102,IF(AND(EN102="Ống nhựa",EU102="Đắp cát"),JJ102-HX102,0)),IF(EN102="Rãnh thang",IF(EN102="Rãnh thang",IF(EU102="Móng bê tông",#REF!-#REF!,JS102),0),0))))),2)</f>
        <v>23.62</v>
      </c>
      <c r="JD102" s="20">
        <f t="shared" si="396"/>
        <v>2.4199999999999982</v>
      </c>
      <c r="JE102" s="20">
        <f t="shared" si="260"/>
        <v>23.62</v>
      </c>
      <c r="JF102" s="20">
        <f t="shared" si="261"/>
        <v>0</v>
      </c>
      <c r="JG102" s="20">
        <f t="shared" si="262"/>
        <v>0</v>
      </c>
      <c r="JH102" s="20">
        <f t="shared" si="263"/>
        <v>0</v>
      </c>
      <c r="JI102" s="20">
        <f>IF(EN102="Rãnh thang",IF(AND(EN102="Rãnh thang",EU102="Móng bê tông"),JS102-#REF!,0),IF(EN102="Ống nhựa",IF(AND(EN102="Ống nhựa",EU102="Đắp cát"),JS102-HT102,0),IF(EN102="Cống tròn",IF(EN102="Cống tròn",IF(OR(EU102="Móng bê tông",EU102="Móng bê tông kết hợp đế"),JO102-FL102,0),0),IF(EN102="Cống hộp",IF(AND(EN102="Cống hộp",EU102="Móng bê tông"),JP102-GD102,0),IF(OR(EN102="Rãnh xây",EN102="Rãnh bê tông"),IF(AND(EN102="Rãnh xây",EU102="Móng bê tông"),JQ102-GD102,IF(AND(EN102="Rãnh bê tông",EU102="Móng bê tông"),JQ102-GD102,0)),0)))))</f>
        <v>23.62</v>
      </c>
      <c r="JJ102" s="20">
        <f t="shared" si="264"/>
        <v>0</v>
      </c>
      <c r="JK102" s="20">
        <f t="shared" si="265"/>
        <v>23.62</v>
      </c>
      <c r="JL102" s="20">
        <f t="shared" si="266"/>
        <v>0</v>
      </c>
      <c r="JM102" s="20">
        <f t="shared" si="267"/>
        <v>0</v>
      </c>
      <c r="JN102" s="20">
        <f t="shared" si="268"/>
        <v>23.82</v>
      </c>
      <c r="JO102" s="20">
        <f t="shared" si="269"/>
        <v>23.82</v>
      </c>
      <c r="JP102" s="20">
        <f t="shared" si="270"/>
        <v>0</v>
      </c>
      <c r="JQ102" s="20">
        <f t="shared" si="271"/>
        <v>0</v>
      </c>
      <c r="JR102" s="20">
        <f t="shared" si="272"/>
        <v>0</v>
      </c>
      <c r="JS102" s="26">
        <v>23.92</v>
      </c>
      <c r="JT102" s="25">
        <f t="shared" si="397"/>
        <v>0</v>
      </c>
      <c r="JU102" s="25">
        <f t="shared" si="273"/>
        <v>0</v>
      </c>
      <c r="JV102" s="25">
        <f t="shared" si="274"/>
        <v>0</v>
      </c>
      <c r="JW102" s="25">
        <f>ROUND(IF(EN102="Cống tròn",IF(EN102="Cống tròn",JX102+FF102,0),IF(EN102="Cống hộp",IF(EN102="Cống hộp",JX102+GP102,0),IF(OR(EN102="Rãnh xây",EN102="Rãnh bê tông"),IF(OR(EN102="Rãnh xây",EN102="Rãnh bê tông"),JX102+GP102,0),IF(EN102="ống nhựa",IF(EN102="Ống nhựa",JX102+HT102,0),IF(EN102="Rãnh thang",IF(EN102="Rãnh thang",JS102+#REF!,0),0))))),2)</f>
        <v>25.02</v>
      </c>
      <c r="JX102" s="27">
        <v>24.92</v>
      </c>
      <c r="JY102" s="25">
        <f t="shared" si="275"/>
        <v>25.02</v>
      </c>
      <c r="JZ102" s="25">
        <f t="shared" si="276"/>
        <v>0</v>
      </c>
      <c r="KA102" s="25">
        <f t="shared" si="277"/>
        <v>0</v>
      </c>
      <c r="KB102" s="25">
        <f t="shared" si="278"/>
        <v>0</v>
      </c>
      <c r="KC102" s="25">
        <f t="shared" si="279"/>
        <v>0</v>
      </c>
      <c r="KD102" s="28" t="s">
        <v>98</v>
      </c>
      <c r="KE102" s="27">
        <v>0</v>
      </c>
      <c r="KF102" s="25">
        <f t="shared" si="280"/>
        <v>1.870000000000001</v>
      </c>
      <c r="KG102" s="25">
        <f t="shared" si="398"/>
        <v>1.870000000000001</v>
      </c>
      <c r="KH102" s="27">
        <v>0</v>
      </c>
      <c r="KI102" s="25">
        <f t="shared" si="281"/>
        <v>2.4199999999999982</v>
      </c>
      <c r="KJ102" s="25">
        <f t="shared" si="399"/>
        <v>2.4199999999999982</v>
      </c>
      <c r="KK102" s="25">
        <f t="shared" si="282"/>
        <v>0</v>
      </c>
      <c r="KL102" s="25">
        <f t="shared" si="283"/>
        <v>0</v>
      </c>
      <c r="KM102" s="25">
        <f t="shared" si="400"/>
        <v>0</v>
      </c>
      <c r="KN102" s="25">
        <f t="shared" si="284"/>
        <v>0</v>
      </c>
      <c r="KO102" s="25">
        <f t="shared" si="285"/>
        <v>0</v>
      </c>
      <c r="KP102" s="25">
        <f t="shared" si="401"/>
        <v>0</v>
      </c>
      <c r="KQ102" s="25">
        <f t="shared" si="286"/>
        <v>0.2</v>
      </c>
      <c r="KR102" s="25">
        <f t="shared" si="287"/>
        <v>0.2</v>
      </c>
      <c r="KS102" s="25">
        <f t="shared" si="402"/>
        <v>0.2</v>
      </c>
      <c r="KT102" s="25">
        <f t="shared" si="288"/>
        <v>0</v>
      </c>
      <c r="KU102" s="25">
        <f t="shared" si="289"/>
        <v>0</v>
      </c>
      <c r="KV102" s="25">
        <f t="shared" si="403"/>
        <v>0</v>
      </c>
      <c r="KW102" s="25">
        <f t="shared" si="290"/>
        <v>0</v>
      </c>
      <c r="KX102" s="25">
        <f t="shared" si="291"/>
        <v>0</v>
      </c>
      <c r="KY102" s="25">
        <f t="shared" si="404"/>
        <v>0</v>
      </c>
      <c r="KZ102" s="25">
        <f t="shared" si="292"/>
        <v>0</v>
      </c>
      <c r="LA102" s="25">
        <f t="shared" si="293"/>
        <v>0</v>
      </c>
      <c r="LB102" s="25">
        <f t="shared" si="405"/>
        <v>0</v>
      </c>
      <c r="LC102" s="25">
        <f t="shared" si="294"/>
        <v>1.4</v>
      </c>
      <c r="LD102" s="25">
        <f t="shared" si="295"/>
        <v>1.4</v>
      </c>
      <c r="LE102" s="25">
        <f t="shared" si="406"/>
        <v>1.4</v>
      </c>
      <c r="LF102" s="25">
        <f t="shared" si="296"/>
        <v>0</v>
      </c>
      <c r="LG102" s="25">
        <f t="shared" si="297"/>
        <v>0</v>
      </c>
      <c r="LH102" s="25">
        <f t="shared" si="407"/>
        <v>0</v>
      </c>
      <c r="LI102" s="25">
        <f t="shared" si="298"/>
        <v>0</v>
      </c>
      <c r="LJ102" s="25">
        <f t="shared" si="299"/>
        <v>0</v>
      </c>
      <c r="LK102" s="25">
        <f t="shared" si="408"/>
        <v>0</v>
      </c>
      <c r="LL102" s="25">
        <f t="shared" si="300"/>
        <v>0</v>
      </c>
      <c r="LM102" s="25">
        <f t="shared" si="301"/>
        <v>0</v>
      </c>
      <c r="LN102" s="25">
        <f t="shared" si="409"/>
        <v>0</v>
      </c>
      <c r="LO102" s="25">
        <f t="shared" si="302"/>
        <v>0</v>
      </c>
      <c r="LP102" s="25">
        <f t="shared" si="303"/>
        <v>0</v>
      </c>
      <c r="LQ102" s="25">
        <f t="shared" si="410"/>
        <v>0</v>
      </c>
      <c r="LR102" s="25">
        <f t="shared" si="304"/>
        <v>0</v>
      </c>
      <c r="LS102" s="25">
        <f t="shared" si="305"/>
        <v>0</v>
      </c>
      <c r="LT102" s="25">
        <f t="shared" si="411"/>
        <v>0</v>
      </c>
      <c r="LU102" s="25">
        <f t="shared" si="306"/>
        <v>0</v>
      </c>
      <c r="LV102" s="25">
        <f t="shared" si="307"/>
        <v>0</v>
      </c>
      <c r="LW102" s="25">
        <f t="shared" si="412"/>
        <v>0</v>
      </c>
      <c r="LX102" s="25">
        <f t="shared" si="308"/>
        <v>0</v>
      </c>
      <c r="LY102" s="25">
        <f t="shared" si="309"/>
        <v>0</v>
      </c>
      <c r="LZ102" s="25">
        <f t="shared" si="413"/>
        <v>0</v>
      </c>
      <c r="MA102" s="25">
        <f t="shared" si="310"/>
        <v>0</v>
      </c>
      <c r="MB102" s="25">
        <f t="shared" si="311"/>
        <v>0</v>
      </c>
      <c r="MC102" s="25">
        <f t="shared" si="414"/>
        <v>0</v>
      </c>
      <c r="MD102" s="25">
        <f t="shared" si="312"/>
        <v>0</v>
      </c>
      <c r="ME102" s="25">
        <f t="shared" si="313"/>
        <v>0</v>
      </c>
      <c r="MF102" s="25">
        <f t="shared" si="415"/>
        <v>0</v>
      </c>
      <c r="MG102" s="25">
        <f t="shared" si="314"/>
        <v>0</v>
      </c>
      <c r="MH102" s="25">
        <f t="shared" si="315"/>
        <v>0</v>
      </c>
      <c r="MI102" s="25">
        <f t="shared" si="416"/>
        <v>0</v>
      </c>
      <c r="MJ102" s="25">
        <f t="shared" si="316"/>
        <v>0</v>
      </c>
      <c r="MK102" s="25">
        <f t="shared" si="317"/>
        <v>0</v>
      </c>
      <c r="ML102" s="25">
        <f t="shared" si="417"/>
        <v>0</v>
      </c>
      <c r="MM102" s="25">
        <f t="shared" si="318"/>
        <v>0</v>
      </c>
      <c r="MN102" s="25">
        <f t="shared" si="319"/>
        <v>0</v>
      </c>
      <c r="MO102" s="25">
        <f t="shared" si="418"/>
        <v>0</v>
      </c>
      <c r="MP102" s="25">
        <f t="shared" si="320"/>
        <v>0</v>
      </c>
      <c r="MQ102" s="25">
        <f t="shared" si="321"/>
        <v>0</v>
      </c>
      <c r="MR102" s="25">
        <f t="shared" si="419"/>
        <v>0</v>
      </c>
      <c r="MS102" s="29">
        <v>1.4</v>
      </c>
      <c r="MT102" s="29">
        <v>0</v>
      </c>
      <c r="MU102" s="29">
        <v>1</v>
      </c>
      <c r="MV102" s="29">
        <v>1</v>
      </c>
      <c r="MW102" s="25">
        <f t="shared" si="322"/>
        <v>1.4</v>
      </c>
      <c r="MX102" s="25">
        <f t="shared" si="323"/>
        <v>2.62</v>
      </c>
      <c r="MY102" s="25">
        <f t="shared" si="324"/>
        <v>0</v>
      </c>
      <c r="MZ102" s="25">
        <f t="shared" si="325"/>
        <v>0</v>
      </c>
      <c r="NA102" s="25">
        <f t="shared" si="326"/>
        <v>1.4</v>
      </c>
      <c r="NB102" s="25">
        <f t="shared" si="327"/>
        <v>3.39</v>
      </c>
      <c r="NC102" s="25">
        <f t="shared" si="328"/>
        <v>0</v>
      </c>
      <c r="ND102" s="25">
        <f t="shared" si="329"/>
        <v>0</v>
      </c>
      <c r="NE102" s="25">
        <f t="shared" si="420"/>
        <v>1.4</v>
      </c>
      <c r="NF102" s="25">
        <f t="shared" si="420"/>
        <v>3.0049999999999999</v>
      </c>
      <c r="NG102" s="25">
        <f t="shared" si="420"/>
        <v>0</v>
      </c>
      <c r="NH102" s="25">
        <f t="shared" si="420"/>
        <v>0</v>
      </c>
      <c r="NI102" s="25">
        <f t="shared" si="330"/>
        <v>112.69</v>
      </c>
      <c r="NJ102" s="25">
        <f t="shared" si="331"/>
        <v>0</v>
      </c>
      <c r="NK102" s="25">
        <f t="shared" si="332"/>
        <v>112.69</v>
      </c>
      <c r="NL102" s="25">
        <f t="shared" si="333"/>
        <v>68.2</v>
      </c>
      <c r="NM102" s="25">
        <f t="shared" si="334"/>
        <v>0</v>
      </c>
      <c r="NN102" s="25">
        <f t="shared" si="421"/>
        <v>68.2</v>
      </c>
      <c r="NO102" s="25">
        <f t="shared" si="335"/>
        <v>0</v>
      </c>
      <c r="NP102" s="25">
        <f t="shared" si="336"/>
        <v>0</v>
      </c>
      <c r="NQ102" s="25">
        <f t="shared" si="422"/>
        <v>0</v>
      </c>
      <c r="NR102" s="25">
        <f t="shared" si="337"/>
        <v>0</v>
      </c>
      <c r="NS102" s="25">
        <f t="shared" si="338"/>
        <v>0</v>
      </c>
      <c r="NT102" s="25">
        <f t="shared" si="423"/>
        <v>0</v>
      </c>
      <c r="NU102" s="25">
        <f t="shared" si="339"/>
        <v>0</v>
      </c>
      <c r="NV102" s="25">
        <f t="shared" si="340"/>
        <v>0</v>
      </c>
      <c r="NW102" s="25">
        <f t="shared" si="424"/>
        <v>0</v>
      </c>
      <c r="NX102" s="25">
        <f t="shared" si="425"/>
        <v>68.2</v>
      </c>
      <c r="NY102" s="25">
        <f t="shared" si="425"/>
        <v>0</v>
      </c>
      <c r="NZ102" s="25">
        <f t="shared" si="426"/>
        <v>68.2</v>
      </c>
      <c r="OA102" s="25">
        <f t="shared" si="427"/>
        <v>44.49</v>
      </c>
      <c r="OB102" s="25">
        <f t="shared" si="427"/>
        <v>0</v>
      </c>
      <c r="OC102" s="25">
        <f t="shared" si="428"/>
        <v>44.49</v>
      </c>
      <c r="OD102" s="25">
        <f t="shared" si="429"/>
        <v>68.2</v>
      </c>
      <c r="OE102" s="25">
        <f t="shared" si="429"/>
        <v>0</v>
      </c>
      <c r="OF102" s="25">
        <f t="shared" si="429"/>
        <v>68.2</v>
      </c>
      <c r="OG102" s="25">
        <f t="shared" si="341"/>
        <v>0</v>
      </c>
      <c r="OH102" s="25">
        <f t="shared" si="342"/>
        <v>0</v>
      </c>
      <c r="OI102" s="25">
        <f t="shared" si="343"/>
        <v>0</v>
      </c>
      <c r="OJ102" s="25">
        <f t="shared" si="344"/>
        <v>0</v>
      </c>
      <c r="OK102" s="25">
        <f t="shared" si="345"/>
        <v>0</v>
      </c>
      <c r="OL102" s="25">
        <f t="shared" si="346"/>
        <v>0</v>
      </c>
      <c r="OM102" s="25">
        <f t="shared" si="430"/>
        <v>0</v>
      </c>
      <c r="ON102" s="25">
        <f t="shared" si="430"/>
        <v>0</v>
      </c>
      <c r="OO102" s="25">
        <f t="shared" si="430"/>
        <v>0</v>
      </c>
      <c r="OP102" s="25">
        <f t="shared" si="347"/>
        <v>0</v>
      </c>
      <c r="OQ102" s="25">
        <f t="shared" si="348"/>
        <v>0</v>
      </c>
      <c r="OR102" s="25">
        <f t="shared" si="431"/>
        <v>0</v>
      </c>
      <c r="OS102" s="19">
        <v>537397.47</v>
      </c>
      <c r="OT102" s="19">
        <v>2370663.34</v>
      </c>
    </row>
    <row r="103" spans="1:410" ht="33" customHeight="1" x14ac:dyDescent="0.25">
      <c r="A103" s="18"/>
      <c r="B103" s="18" t="s">
        <v>850</v>
      </c>
      <c r="C103" s="18">
        <v>1611.19</v>
      </c>
      <c r="D103" s="16" t="e">
        <f>_xlfn.IFNA(INDEX(#REF!,MATCH(E103,#REF!,0)),0)</f>
        <v>#REF!</v>
      </c>
      <c r="E103" s="18" t="s">
        <v>886</v>
      </c>
      <c r="F103" s="16" t="s">
        <v>765</v>
      </c>
      <c r="G103" s="16" t="s">
        <v>766</v>
      </c>
      <c r="H103" s="16" t="s">
        <v>767</v>
      </c>
      <c r="I103" s="16" t="s">
        <v>768</v>
      </c>
      <c r="J103" s="16" t="s">
        <v>769</v>
      </c>
      <c r="K103" s="16" t="s">
        <v>770</v>
      </c>
      <c r="L103" s="16" t="s">
        <v>771</v>
      </c>
      <c r="M103" s="18">
        <v>1.64</v>
      </c>
      <c r="N103" s="18">
        <v>1.94</v>
      </c>
      <c r="O103" s="18">
        <v>2.04</v>
      </c>
      <c r="P103" s="18">
        <v>2.34</v>
      </c>
      <c r="Q103" s="18">
        <v>0.1</v>
      </c>
      <c r="R103" s="18">
        <v>1.8399999999999999</v>
      </c>
      <c r="S103" s="18">
        <v>2.14</v>
      </c>
      <c r="T103" s="18">
        <v>0.2</v>
      </c>
      <c r="U103" s="18">
        <v>0</v>
      </c>
      <c r="V103" s="18">
        <v>0</v>
      </c>
      <c r="W103" s="18">
        <v>0</v>
      </c>
      <c r="X103" s="18">
        <v>1.64</v>
      </c>
      <c r="Y103" s="18">
        <v>1.9</v>
      </c>
      <c r="Z103" s="20">
        <f t="shared" si="349"/>
        <v>2.2000000000000002</v>
      </c>
      <c r="AA103" s="18">
        <v>0.22</v>
      </c>
      <c r="AB103" s="18">
        <v>0</v>
      </c>
      <c r="AC103" s="18">
        <v>0</v>
      </c>
      <c r="AD103" s="18">
        <v>0</v>
      </c>
      <c r="AE103" s="18">
        <v>0</v>
      </c>
      <c r="AF103" s="18">
        <v>0</v>
      </c>
      <c r="AG103" s="18">
        <v>1.2</v>
      </c>
      <c r="AH103" s="18">
        <v>1.5</v>
      </c>
      <c r="AI103" s="20">
        <f t="shared" si="350"/>
        <v>2.35</v>
      </c>
      <c r="AJ103" s="18">
        <v>0</v>
      </c>
      <c r="AK103" s="18">
        <v>0</v>
      </c>
      <c r="AL103" s="20">
        <f t="shared" si="351"/>
        <v>0</v>
      </c>
      <c r="AM103" s="18">
        <v>1.64</v>
      </c>
      <c r="AN103" s="18">
        <v>1.5</v>
      </c>
      <c r="AO103" s="18">
        <v>0.15</v>
      </c>
      <c r="AP103" s="18">
        <v>0.22</v>
      </c>
      <c r="AQ103" s="18">
        <v>1.64</v>
      </c>
      <c r="AR103" s="18">
        <v>1.72</v>
      </c>
      <c r="AS103" s="18">
        <v>0.12</v>
      </c>
      <c r="AT103" s="18">
        <v>0.11</v>
      </c>
      <c r="AU103" s="18">
        <v>0</v>
      </c>
      <c r="AV103" s="18">
        <v>1</v>
      </c>
      <c r="AW103" s="18">
        <v>0</v>
      </c>
      <c r="AX103" s="18">
        <v>0</v>
      </c>
      <c r="AY103" s="18">
        <v>0</v>
      </c>
      <c r="AZ103" s="18">
        <v>0</v>
      </c>
      <c r="BA103" s="18">
        <v>0</v>
      </c>
      <c r="BB103" s="18">
        <v>0</v>
      </c>
      <c r="BC103" s="18">
        <v>0</v>
      </c>
      <c r="BD103" s="18">
        <v>0</v>
      </c>
      <c r="BE103" s="18">
        <v>2</v>
      </c>
      <c r="BF103" s="18">
        <v>0</v>
      </c>
      <c r="BG103" s="18">
        <v>0</v>
      </c>
      <c r="BH103" s="18">
        <v>0</v>
      </c>
      <c r="BI103" s="18">
        <v>0</v>
      </c>
      <c r="BJ103" s="18">
        <v>0</v>
      </c>
      <c r="BK103" s="18">
        <v>0</v>
      </c>
      <c r="BL103" s="18">
        <v>0</v>
      </c>
      <c r="BM103" s="18">
        <v>0</v>
      </c>
      <c r="BN103" s="18">
        <v>0</v>
      </c>
      <c r="BO103" s="18">
        <v>0</v>
      </c>
      <c r="BP103" s="18">
        <v>0</v>
      </c>
      <c r="BQ103" s="18">
        <v>0</v>
      </c>
      <c r="BR103" s="18">
        <v>0</v>
      </c>
      <c r="BS103" s="18">
        <v>0</v>
      </c>
      <c r="BT103" s="18">
        <v>0</v>
      </c>
      <c r="BU103" s="18">
        <v>0</v>
      </c>
      <c r="BV103" s="18">
        <v>0</v>
      </c>
      <c r="BW103" s="18">
        <v>0</v>
      </c>
      <c r="BX103" s="18">
        <v>0</v>
      </c>
      <c r="BY103" s="18">
        <v>0</v>
      </c>
      <c r="BZ103" s="18">
        <v>0</v>
      </c>
      <c r="CA103" s="16" t="e">
        <f>_xlfn.IFNA(IF(RIGHT(D103,2)="=G",0,INDEX(#REF!,MATCH(E103,#REF!,0))),0)</f>
        <v>#REF!</v>
      </c>
      <c r="CB103" s="16" t="s">
        <v>776</v>
      </c>
      <c r="CC103" s="18">
        <v>0</v>
      </c>
      <c r="CD103" s="18">
        <v>0</v>
      </c>
      <c r="CE103" s="18">
        <v>1.4</v>
      </c>
      <c r="CF103" s="18">
        <v>0.85</v>
      </c>
      <c r="CG103" s="18">
        <v>0.12</v>
      </c>
      <c r="CH103" s="18">
        <v>2</v>
      </c>
      <c r="CI103" s="16" t="s">
        <v>98</v>
      </c>
      <c r="CJ103" s="18">
        <v>0</v>
      </c>
      <c r="CK103" s="20">
        <f t="shared" si="217"/>
        <v>2.72</v>
      </c>
      <c r="CL103" s="20">
        <f t="shared" si="352"/>
        <v>2.72</v>
      </c>
      <c r="CM103" s="18">
        <v>27.61</v>
      </c>
      <c r="CN103" s="18">
        <v>26.04</v>
      </c>
      <c r="CO103" s="18">
        <v>25.201000000000001</v>
      </c>
      <c r="CP103" s="22">
        <f t="shared" si="218"/>
        <v>26.04</v>
      </c>
      <c r="CQ103" s="22">
        <f t="shared" si="219"/>
        <v>23.32</v>
      </c>
      <c r="CR103" s="22">
        <f t="shared" si="353"/>
        <v>2.72</v>
      </c>
      <c r="CS103" s="22">
        <f t="shared" si="220"/>
        <v>23.42</v>
      </c>
      <c r="CT103" s="22">
        <f t="shared" si="221"/>
        <v>23.62</v>
      </c>
      <c r="CU103" s="18">
        <v>23.62</v>
      </c>
      <c r="CV103" s="22">
        <f t="shared" si="354"/>
        <v>2.2000000000000002</v>
      </c>
      <c r="CW103" s="22">
        <f t="shared" si="222"/>
        <v>0</v>
      </c>
      <c r="CX103" s="22">
        <f t="shared" si="223"/>
        <v>0</v>
      </c>
      <c r="CY103" s="22">
        <f t="shared" si="224"/>
        <v>25.77</v>
      </c>
      <c r="CZ103" s="22">
        <f t="shared" si="225"/>
        <v>25.92</v>
      </c>
      <c r="DA103" s="18">
        <v>26.04</v>
      </c>
      <c r="DB103" s="20">
        <f t="shared" si="355"/>
        <v>2.72</v>
      </c>
      <c r="DC103" s="20">
        <f t="shared" si="356"/>
        <v>0</v>
      </c>
      <c r="DD103" s="20">
        <f t="shared" si="357"/>
        <v>2.72</v>
      </c>
      <c r="DE103" s="20">
        <f t="shared" si="226"/>
        <v>0.1</v>
      </c>
      <c r="DF103" s="20">
        <f t="shared" si="227"/>
        <v>0.2</v>
      </c>
      <c r="DG103" s="20">
        <f t="shared" si="228"/>
        <v>2.42</v>
      </c>
      <c r="DH103" s="20">
        <f t="shared" si="229"/>
        <v>0</v>
      </c>
      <c r="DI103" s="20">
        <f t="shared" si="230"/>
        <v>0</v>
      </c>
      <c r="DJ103" s="20">
        <f t="shared" si="231"/>
        <v>0</v>
      </c>
      <c r="DK103" s="20">
        <f t="shared" si="358"/>
        <v>2.7199999999999998</v>
      </c>
      <c r="DL103" s="20">
        <f t="shared" si="359"/>
        <v>0</v>
      </c>
      <c r="DM103" s="20">
        <f t="shared" si="360"/>
        <v>0</v>
      </c>
      <c r="DN103" s="20">
        <f t="shared" si="361"/>
        <v>0</v>
      </c>
      <c r="DO103" s="18">
        <v>2.54</v>
      </c>
      <c r="DP103" s="18">
        <v>0</v>
      </c>
      <c r="DQ103" s="18">
        <v>1</v>
      </c>
      <c r="DR103" s="18">
        <v>1</v>
      </c>
      <c r="DS103" s="25">
        <f t="shared" si="362"/>
        <v>2.54</v>
      </c>
      <c r="DT103" s="25">
        <f t="shared" si="363"/>
        <v>0</v>
      </c>
      <c r="DU103" s="25">
        <f t="shared" si="364"/>
        <v>6.91</v>
      </c>
      <c r="DV103" s="25">
        <f t="shared" si="365"/>
        <v>0</v>
      </c>
      <c r="DW103" s="25">
        <f t="shared" si="366"/>
        <v>6.91</v>
      </c>
      <c r="DX103" s="25">
        <f t="shared" si="367"/>
        <v>14.1</v>
      </c>
      <c r="DY103" s="25">
        <f t="shared" si="368"/>
        <v>0</v>
      </c>
      <c r="DZ103" s="25">
        <f t="shared" si="369"/>
        <v>14.1</v>
      </c>
      <c r="EA103" s="25">
        <f t="shared" si="370"/>
        <v>8.9600000000000009</v>
      </c>
      <c r="EB103" s="25">
        <f t="shared" si="371"/>
        <v>0</v>
      </c>
      <c r="EC103" s="25">
        <f t="shared" si="372"/>
        <v>8.9600000000000009</v>
      </c>
      <c r="ED103" s="25">
        <f t="shared" si="373"/>
        <v>5.14</v>
      </c>
      <c r="EE103" s="25">
        <f t="shared" si="373"/>
        <v>0</v>
      </c>
      <c r="EF103" s="25">
        <f t="shared" si="374"/>
        <v>5.14</v>
      </c>
      <c r="EG103" s="25">
        <f t="shared" si="375"/>
        <v>8.9600000000000009</v>
      </c>
      <c r="EH103" s="25">
        <f t="shared" si="375"/>
        <v>0</v>
      </c>
      <c r="EI103" s="25">
        <f t="shared" si="376"/>
        <v>8.9600000000000009</v>
      </c>
      <c r="EJ103" s="18">
        <v>1611.19</v>
      </c>
      <c r="EK103" s="18">
        <v>1572.48</v>
      </c>
      <c r="EL103" s="18" t="s">
        <v>886</v>
      </c>
      <c r="EM103" s="18" t="s">
        <v>887</v>
      </c>
      <c r="EN103" s="16" t="s">
        <v>774</v>
      </c>
      <c r="EO103" s="16" t="s">
        <v>132</v>
      </c>
      <c r="EP103" s="16" t="e">
        <f>IF(OR(EN103="Cống tròn",EN103="Cống hộp",EN103="Ống nhựa"),INDEX(#REF!,MATCH(E103,#REF!,0)),IF(OR(EN103="Rãnh xây",EN103="Rãnh bê tông"),INDEX(#REF!,MATCH(E103,#REF!,0)),0))</f>
        <v>#REF!</v>
      </c>
      <c r="EQ103" s="18">
        <v>37.510000000000034</v>
      </c>
      <c r="ER103" s="18">
        <v>1</v>
      </c>
      <c r="ES103" s="25">
        <f t="shared" si="377"/>
        <v>37</v>
      </c>
      <c r="ET103" s="1" t="e">
        <f>_xlfn.IFNA(IF(EN103="Cống tròn",INDEX(#REF!,MATCH(E103,#REF!,0)),IF(EN103="Cống hộp",INDEX(#REF!,MATCH(E103,#REF!,0)),EU103&amp;" ,"&amp;EV103)),0)</f>
        <v>#REF!</v>
      </c>
      <c r="EU103" s="16" t="s">
        <v>769</v>
      </c>
      <c r="EV103" s="16" t="s">
        <v>775</v>
      </c>
      <c r="EW103" s="16" t="e">
        <f>_xlfn.IFNA(INDEX(#REF!,MATCH(E103,#REF!,0)),0)</f>
        <v>#REF!</v>
      </c>
      <c r="EX103" s="16"/>
      <c r="EY103" s="18">
        <v>0</v>
      </c>
      <c r="EZ103" s="18">
        <v>0</v>
      </c>
      <c r="FA103" s="18">
        <v>0</v>
      </c>
      <c r="FB103" s="19">
        <v>0</v>
      </c>
      <c r="FC103" s="19">
        <v>0</v>
      </c>
      <c r="FD103" s="25">
        <f t="shared" si="232"/>
        <v>0</v>
      </c>
      <c r="FE103" s="25">
        <f t="shared" si="378"/>
        <v>0</v>
      </c>
      <c r="FF103" s="18">
        <v>0.1</v>
      </c>
      <c r="FG103" s="18">
        <v>2</v>
      </c>
      <c r="FH103" s="18">
        <v>1</v>
      </c>
      <c r="FI103" s="25">
        <f t="shared" si="379"/>
        <v>1.2</v>
      </c>
      <c r="FJ103" s="18">
        <v>0</v>
      </c>
      <c r="FK103" s="18">
        <v>0</v>
      </c>
      <c r="FL103" s="18">
        <v>0.2</v>
      </c>
      <c r="FM103" s="18">
        <v>1.4</v>
      </c>
      <c r="FN103" s="18">
        <v>0</v>
      </c>
      <c r="FO103" s="25">
        <f t="shared" si="380"/>
        <v>1.4</v>
      </c>
      <c r="FP103" s="18">
        <v>1.4999999999999999E-2</v>
      </c>
      <c r="FQ103" s="18">
        <v>1</v>
      </c>
      <c r="FR103" s="25">
        <f t="shared" si="233"/>
        <v>36</v>
      </c>
      <c r="FS103" s="25">
        <f t="shared" si="234"/>
        <v>0.52500000000000002</v>
      </c>
      <c r="FT103" s="25">
        <f t="shared" si="235"/>
        <v>36.524999999999999</v>
      </c>
      <c r="FU103" s="25">
        <f t="shared" si="236"/>
        <v>-0.98500000000003496</v>
      </c>
      <c r="FV103" s="25" t="str">
        <f t="shared" si="381"/>
        <v>Thêm 01</v>
      </c>
      <c r="FW103" s="25">
        <f t="shared" si="382"/>
        <v>0.03</v>
      </c>
      <c r="FX103" s="16"/>
      <c r="FY103" s="16"/>
      <c r="FZ103" s="16"/>
      <c r="GA103" s="16"/>
      <c r="GB103" s="19">
        <v>0</v>
      </c>
      <c r="GC103" s="19">
        <v>0</v>
      </c>
      <c r="GD103" s="19">
        <v>0</v>
      </c>
      <c r="GE103" s="19">
        <v>0</v>
      </c>
      <c r="GF103" s="19">
        <v>0</v>
      </c>
      <c r="GG103" s="19">
        <v>0</v>
      </c>
      <c r="GH103" s="19">
        <v>0</v>
      </c>
      <c r="GI103" s="19">
        <v>0</v>
      </c>
      <c r="GJ103" s="19">
        <v>0</v>
      </c>
      <c r="GK103" s="19">
        <v>0</v>
      </c>
      <c r="GL103" s="25">
        <f t="shared" si="237"/>
        <v>0</v>
      </c>
      <c r="GM103" s="25">
        <f t="shared" si="383"/>
        <v>0</v>
      </c>
      <c r="GN103" s="19">
        <v>0</v>
      </c>
      <c r="GO103" s="19">
        <v>0</v>
      </c>
      <c r="GP103" s="19">
        <v>0</v>
      </c>
      <c r="GQ103" s="19">
        <v>0</v>
      </c>
      <c r="GR103" s="1" t="e">
        <f>_xlfn.IFNA(INDEX(#REF!,MATCH(E103,#REF!,0)),0)</f>
        <v>#REF!</v>
      </c>
      <c r="GS103" s="16"/>
      <c r="GT103" s="18">
        <v>0</v>
      </c>
      <c r="GU103" s="18">
        <v>0</v>
      </c>
      <c r="GV103" s="18">
        <v>0</v>
      </c>
      <c r="GW103" s="18">
        <v>0</v>
      </c>
      <c r="GX103" s="25">
        <f t="shared" si="238"/>
        <v>0</v>
      </c>
      <c r="GY103" s="25">
        <f t="shared" si="239"/>
        <v>0</v>
      </c>
      <c r="GZ103" s="25">
        <f t="shared" si="384"/>
        <v>0</v>
      </c>
      <c r="HA103" s="1" t="e" cm="1">
        <f t="array" ref="HA103">INDEX(#REF!,MATCH(EJ103&amp;EK103&amp;HD103&amp;HE103&amp;HF103,#REF!&amp;#REF!&amp;#REF!&amp;#REF!&amp;#REF!,0))</f>
        <v>#REF!</v>
      </c>
      <c r="HB103" s="16"/>
      <c r="HC103" s="25">
        <f t="shared" si="385"/>
        <v>0</v>
      </c>
      <c r="HD103" s="18">
        <v>0</v>
      </c>
      <c r="HE103" s="18">
        <v>0</v>
      </c>
      <c r="HF103" s="18">
        <v>0</v>
      </c>
      <c r="HG103" s="1" t="e" cm="1">
        <f t="array" ref="HG103">INDEX(#REF!,MATCH(EJ103&amp;EK103&amp;HJ103&amp;HK103&amp;HL103,#REF!&amp;#REF!&amp;#REF!&amp;#REF!&amp;#REF!,0))</f>
        <v>#REF!</v>
      </c>
      <c r="HH103" s="16"/>
      <c r="HI103" s="25">
        <f t="shared" si="386"/>
        <v>0</v>
      </c>
      <c r="HJ103" s="25">
        <f t="shared" si="387"/>
        <v>0</v>
      </c>
      <c r="HK103" s="19">
        <v>0</v>
      </c>
      <c r="HL103" s="19">
        <v>0</v>
      </c>
      <c r="HM103" s="18">
        <v>0.01</v>
      </c>
      <c r="HN103" s="18">
        <v>1</v>
      </c>
      <c r="HO103" s="25">
        <f t="shared" si="388"/>
        <v>0</v>
      </c>
      <c r="HP103" s="25">
        <f t="shared" si="389"/>
        <v>0</v>
      </c>
      <c r="HQ103" s="25">
        <f t="shared" si="390"/>
        <v>0</v>
      </c>
      <c r="HR103" s="25">
        <f t="shared" si="391"/>
        <v>0</v>
      </c>
      <c r="HS103" s="25">
        <f t="shared" si="392"/>
        <v>0</v>
      </c>
      <c r="HT103" s="19">
        <v>0</v>
      </c>
      <c r="HU103" s="19">
        <v>0</v>
      </c>
      <c r="HV103" s="19">
        <v>0</v>
      </c>
      <c r="HW103" s="25">
        <f t="shared" si="393"/>
        <v>0</v>
      </c>
      <c r="HX103" s="19">
        <v>0</v>
      </c>
      <c r="HY103" s="19">
        <v>0</v>
      </c>
      <c r="HZ103" s="18">
        <v>26.04</v>
      </c>
      <c r="IA103" s="20">
        <f>ROUND(IF(EN103="Cống tròn",IF(EN103="Cống tròn",IF(EU103="Không có móng",IQ103-FF103,IF(EU103="Đế",IP103-FN103,IF(OR(EU103="Móng bê tông",EU103="Móng bê tông kết hợp đế"),II103-FJ103,0))),0),IF(EN103="Cống hộp",IF(AND(EN103="Cống hộp",EU103="Không có móng"),IQ103-GF103,IF(AND(EN103="Cống hộp",EU103="Móng bê tông"),IJ103-GB103,0)),IF(OR(EN103="Rãnh xây",EN103="Rãnh bê tông"),IF(OR(EN103="Rãnh xây",EN103="Rãnh bê tông"),IK103-GB103,0),IF(EN103="Ống nhựa",IF(AND(EN103="Ống nhựa",EU103="Không đắp cát"),IQ103-HT103,IF(AND(EN103="Ống nhựa",EU103="Đắp cát"),IH103-HX103,0)),IF(EN103="Rãnh thang",IF(EN103="Rãnh thang",IF(EU103="Móng bê tông",#REF!-#REF!,IQ103),0),0))))),2)</f>
        <v>23.62</v>
      </c>
      <c r="IB103" s="20">
        <f t="shared" si="394"/>
        <v>2.4199999999999982</v>
      </c>
      <c r="IC103" s="20">
        <f t="shared" si="240"/>
        <v>23.62</v>
      </c>
      <c r="ID103" s="20">
        <f t="shared" si="241"/>
        <v>0</v>
      </c>
      <c r="IE103" s="20">
        <f t="shared" si="242"/>
        <v>0</v>
      </c>
      <c r="IF103" s="20">
        <f t="shared" si="243"/>
        <v>0</v>
      </c>
      <c r="IG103" s="20">
        <f>IF(EN103="Rãnh thang",IF(AND(EN103="Rãnh thang",EU103="Móng bê tông"),IQ103-#REF!,0),IF(EN103="Ống nhựa",IF(AND(EN103="Ống nhựa",EU103="Đắp cát"),IQ103-HT103,0),IF(EN103="Cống tròn",IF(EN103="Cống tròn",IF(OR(EU103="Móng bê tông",EU103="Móng bê tông kết hợp đế"),IM103-FL103,0),0),IF(EN103="Cống hộp",IF(AND(EN103="Cống hộp",EU103="Móng bê tông"),IN103-GD103,0),IF(OR(EN103="Rãnh xây",EN103="Rãnh bê tông"),IF(AND(EN103="Rãnh xây",EU103="Móng bê tông"),IO103-GD103,IF(AND(EN103="Rãnh bê tông",EU103="Móng bê tông"),IO103-GD103,0)),0)))))</f>
        <v>23.62</v>
      </c>
      <c r="IH103" s="20">
        <f t="shared" si="244"/>
        <v>0</v>
      </c>
      <c r="II103" s="20">
        <f t="shared" si="245"/>
        <v>23.62</v>
      </c>
      <c r="IJ103" s="20">
        <f t="shared" si="246"/>
        <v>0</v>
      </c>
      <c r="IK103" s="20">
        <f t="shared" si="247"/>
        <v>0</v>
      </c>
      <c r="IL103" s="20">
        <f t="shared" si="248"/>
        <v>23.82</v>
      </c>
      <c r="IM103" s="20">
        <f t="shared" si="249"/>
        <v>23.82</v>
      </c>
      <c r="IN103" s="20">
        <f t="shared" si="250"/>
        <v>0</v>
      </c>
      <c r="IO103" s="20">
        <f t="shared" si="251"/>
        <v>0</v>
      </c>
      <c r="IP103" s="20">
        <f t="shared" si="252"/>
        <v>0</v>
      </c>
      <c r="IQ103" s="18">
        <v>23.92</v>
      </c>
      <c r="IR103" s="25">
        <f t="shared" si="395"/>
        <v>0</v>
      </c>
      <c r="IS103" s="25">
        <f t="shared" si="253"/>
        <v>0</v>
      </c>
      <c r="IT103" s="25">
        <f t="shared" si="254"/>
        <v>0</v>
      </c>
      <c r="IU103" s="25">
        <f>ROUND(IF(EN103="Cống tròn",IF(EN103="Cống tròn",IV103+FF103,0),IF(EN103="Cống hộp",IF(EN103="Cống hộp",IV103+GP103,0),IF(OR(EN103="Rãnh xây",EN103="Rãnh bê tông"),IF(OR(EN103="Rãnh xây",EN103="Rãnh bê tông"),IV103+GP103,0),IF(EN103="ống nhựa",IF(EN103="Ống nhựa",IV103+HT103,0),IF(EN103="Rãnh thang",IF(EN103="Rãnh thang",IQ103+#REF!,0),0))))),2)</f>
        <v>24.95</v>
      </c>
      <c r="IV103" s="18">
        <v>24.85</v>
      </c>
      <c r="IW103" s="25">
        <f t="shared" si="255"/>
        <v>24.95</v>
      </c>
      <c r="IX103" s="25">
        <f t="shared" si="256"/>
        <v>0</v>
      </c>
      <c r="IY103" s="25">
        <f t="shared" si="257"/>
        <v>0</v>
      </c>
      <c r="IZ103" s="25">
        <f t="shared" si="258"/>
        <v>0</v>
      </c>
      <c r="JA103" s="25">
        <f t="shared" si="259"/>
        <v>0</v>
      </c>
      <c r="JB103" s="18">
        <v>25.7</v>
      </c>
      <c r="JC103" s="20">
        <f>ROUND(IF(EN103="Cống tròn",IF(EN103="Cống tròn",IF(EU103="Không có móng",JS103-FF103,IF(EU103="Đế",JR103-FN103,IF(OR(EU103="Móng bê tông",EU103="Móng bê tông kết hợp đế"),JK103-FJ103,0))),0),IF(EN103="Cống hộp",IF(AND(EN103="Cống hộp",EU103="Không có móng"),JS103-GF103,IF(AND(EN103="Cống hộp",EU103="Móng bê tông"),JL103-GB103,0)),IF(OR(EN103="Rãnh xây",EN103="Rãnh bê tông"),IF(OR(EN103="Rãnh xây",EN103="Rãnh bê tông"),JM103-GB103,0),IF(EN103="Ống nhựa",IF(AND(EN103="Ống nhựa",EU103="Không đắp cát"),JS103-HT103,IF(AND(EN103="Ống nhựa",EU103="Đắp cát"),JJ103-HX103,0)),IF(EN103="Rãnh thang",IF(EN103="Rãnh thang",IF(EU103="Móng bê tông",#REF!-#REF!,JS103),0),0))))),2)</f>
        <v>23.55</v>
      </c>
      <c r="JD103" s="20">
        <f t="shared" si="396"/>
        <v>2.1499999999999986</v>
      </c>
      <c r="JE103" s="20">
        <f t="shared" si="260"/>
        <v>23.55</v>
      </c>
      <c r="JF103" s="20">
        <f t="shared" si="261"/>
        <v>0</v>
      </c>
      <c r="JG103" s="20">
        <f t="shared" si="262"/>
        <v>0</v>
      </c>
      <c r="JH103" s="20">
        <f t="shared" si="263"/>
        <v>0</v>
      </c>
      <c r="JI103" s="20">
        <f>IF(EN103="Rãnh thang",IF(AND(EN103="Rãnh thang",EU103="Móng bê tông"),JS103-#REF!,0),IF(EN103="Ống nhựa",IF(AND(EN103="Ống nhựa",EU103="Đắp cát"),JS103-HT103,0),IF(EN103="Cống tròn",IF(EN103="Cống tròn",IF(OR(EU103="Móng bê tông",EU103="Móng bê tông kết hợp đế"),JO103-FL103,0),0),IF(EN103="Cống hộp",IF(AND(EN103="Cống hộp",EU103="Móng bê tông"),JP103-GD103,0),IF(OR(EN103="Rãnh xây",EN103="Rãnh bê tông"),IF(AND(EN103="Rãnh xây",EU103="Móng bê tông"),JQ103-GD103,IF(AND(EN103="Rãnh bê tông",EU103="Móng bê tông"),JQ103-GD103,0)),0)))))</f>
        <v>23.55</v>
      </c>
      <c r="JJ103" s="20">
        <f t="shared" si="264"/>
        <v>0</v>
      </c>
      <c r="JK103" s="20">
        <f t="shared" si="265"/>
        <v>23.55</v>
      </c>
      <c r="JL103" s="20">
        <f t="shared" si="266"/>
        <v>0</v>
      </c>
      <c r="JM103" s="20">
        <f t="shared" si="267"/>
        <v>0</v>
      </c>
      <c r="JN103" s="20">
        <f t="shared" si="268"/>
        <v>23.75</v>
      </c>
      <c r="JO103" s="20">
        <f t="shared" si="269"/>
        <v>23.75</v>
      </c>
      <c r="JP103" s="20">
        <f t="shared" si="270"/>
        <v>0</v>
      </c>
      <c r="JQ103" s="20">
        <f t="shared" si="271"/>
        <v>0</v>
      </c>
      <c r="JR103" s="20">
        <f t="shared" si="272"/>
        <v>0</v>
      </c>
      <c r="JS103" s="26">
        <v>23.85</v>
      </c>
      <c r="JT103" s="25">
        <f t="shared" si="397"/>
        <v>0</v>
      </c>
      <c r="JU103" s="25">
        <f t="shared" si="273"/>
        <v>0</v>
      </c>
      <c r="JV103" s="25">
        <f t="shared" si="274"/>
        <v>0</v>
      </c>
      <c r="JW103" s="25">
        <f>ROUND(IF(EN103="Cống tròn",IF(EN103="Cống tròn",JX103+FF103,0),IF(EN103="Cống hộp",IF(EN103="Cống hộp",JX103+GP103,0),IF(OR(EN103="Rãnh xây",EN103="Rãnh bê tông"),IF(OR(EN103="Rãnh xây",EN103="Rãnh bê tông"),JX103+GP103,0),IF(EN103="ống nhựa",IF(EN103="Ống nhựa",JX103+HT103,0),IF(EN103="Rãnh thang",IF(EN103="Rãnh thang",JS103+#REF!,0),0))))),2)</f>
        <v>24.95</v>
      </c>
      <c r="JX103" s="27">
        <v>24.85</v>
      </c>
      <c r="JY103" s="25">
        <f t="shared" si="275"/>
        <v>24.95</v>
      </c>
      <c r="JZ103" s="25">
        <f t="shared" si="276"/>
        <v>0</v>
      </c>
      <c r="KA103" s="25">
        <f t="shared" si="277"/>
        <v>0</v>
      </c>
      <c r="KB103" s="25">
        <f t="shared" si="278"/>
        <v>0</v>
      </c>
      <c r="KC103" s="25">
        <f t="shared" si="279"/>
        <v>0</v>
      </c>
      <c r="KD103" s="28" t="s">
        <v>98</v>
      </c>
      <c r="KE103" s="27">
        <v>0</v>
      </c>
      <c r="KF103" s="25">
        <f t="shared" si="280"/>
        <v>2.4199999999999982</v>
      </c>
      <c r="KG103" s="25">
        <f t="shared" si="398"/>
        <v>2.4199999999999982</v>
      </c>
      <c r="KH103" s="27">
        <v>0</v>
      </c>
      <c r="KI103" s="25">
        <f t="shared" si="281"/>
        <v>2.1499999999999986</v>
      </c>
      <c r="KJ103" s="25">
        <f t="shared" si="399"/>
        <v>2.1499999999999986</v>
      </c>
      <c r="KK103" s="25">
        <f t="shared" si="282"/>
        <v>0</v>
      </c>
      <c r="KL103" s="25">
        <f t="shared" si="283"/>
        <v>0</v>
      </c>
      <c r="KM103" s="25">
        <f t="shared" si="400"/>
        <v>0</v>
      </c>
      <c r="KN103" s="25">
        <f t="shared" si="284"/>
        <v>0</v>
      </c>
      <c r="KO103" s="25">
        <f t="shared" si="285"/>
        <v>0</v>
      </c>
      <c r="KP103" s="25">
        <f t="shared" si="401"/>
        <v>0</v>
      </c>
      <c r="KQ103" s="25">
        <f t="shared" si="286"/>
        <v>0.2</v>
      </c>
      <c r="KR103" s="25">
        <f t="shared" si="287"/>
        <v>0.2</v>
      </c>
      <c r="KS103" s="25">
        <f t="shared" si="402"/>
        <v>0.2</v>
      </c>
      <c r="KT103" s="25">
        <f t="shared" si="288"/>
        <v>0</v>
      </c>
      <c r="KU103" s="25">
        <f t="shared" si="289"/>
        <v>0</v>
      </c>
      <c r="KV103" s="25">
        <f t="shared" si="403"/>
        <v>0</v>
      </c>
      <c r="KW103" s="25">
        <f t="shared" si="290"/>
        <v>0</v>
      </c>
      <c r="KX103" s="25">
        <f t="shared" si="291"/>
        <v>0</v>
      </c>
      <c r="KY103" s="25">
        <f t="shared" si="404"/>
        <v>0</v>
      </c>
      <c r="KZ103" s="25">
        <f t="shared" si="292"/>
        <v>0</v>
      </c>
      <c r="LA103" s="25">
        <f t="shared" si="293"/>
        <v>0</v>
      </c>
      <c r="LB103" s="25">
        <f t="shared" si="405"/>
        <v>0</v>
      </c>
      <c r="LC103" s="25">
        <f t="shared" si="294"/>
        <v>1.4</v>
      </c>
      <c r="LD103" s="25">
        <f t="shared" si="295"/>
        <v>1.4</v>
      </c>
      <c r="LE103" s="25">
        <f t="shared" si="406"/>
        <v>1.4</v>
      </c>
      <c r="LF103" s="25">
        <f t="shared" si="296"/>
        <v>0</v>
      </c>
      <c r="LG103" s="25">
        <f t="shared" si="297"/>
        <v>0</v>
      </c>
      <c r="LH103" s="25">
        <f t="shared" si="407"/>
        <v>0</v>
      </c>
      <c r="LI103" s="25">
        <f t="shared" si="298"/>
        <v>0</v>
      </c>
      <c r="LJ103" s="25">
        <f t="shared" si="299"/>
        <v>0</v>
      </c>
      <c r="LK103" s="25">
        <f t="shared" si="408"/>
        <v>0</v>
      </c>
      <c r="LL103" s="25">
        <f t="shared" si="300"/>
        <v>0</v>
      </c>
      <c r="LM103" s="25">
        <f t="shared" si="301"/>
        <v>0</v>
      </c>
      <c r="LN103" s="25">
        <f t="shared" si="409"/>
        <v>0</v>
      </c>
      <c r="LO103" s="25">
        <f t="shared" si="302"/>
        <v>0</v>
      </c>
      <c r="LP103" s="25">
        <f t="shared" si="303"/>
        <v>0</v>
      </c>
      <c r="LQ103" s="25">
        <f t="shared" si="410"/>
        <v>0</v>
      </c>
      <c r="LR103" s="25">
        <f t="shared" si="304"/>
        <v>0</v>
      </c>
      <c r="LS103" s="25">
        <f t="shared" si="305"/>
        <v>0</v>
      </c>
      <c r="LT103" s="25">
        <f t="shared" si="411"/>
        <v>0</v>
      </c>
      <c r="LU103" s="25">
        <f t="shared" si="306"/>
        <v>0</v>
      </c>
      <c r="LV103" s="25">
        <f t="shared" si="307"/>
        <v>0</v>
      </c>
      <c r="LW103" s="25">
        <f t="shared" si="412"/>
        <v>0</v>
      </c>
      <c r="LX103" s="25">
        <f t="shared" si="308"/>
        <v>0</v>
      </c>
      <c r="LY103" s="25">
        <f t="shared" si="309"/>
        <v>0</v>
      </c>
      <c r="LZ103" s="25">
        <f t="shared" si="413"/>
        <v>0</v>
      </c>
      <c r="MA103" s="25">
        <f t="shared" si="310"/>
        <v>0</v>
      </c>
      <c r="MB103" s="25">
        <f t="shared" si="311"/>
        <v>0</v>
      </c>
      <c r="MC103" s="25">
        <f t="shared" si="414"/>
        <v>0</v>
      </c>
      <c r="MD103" s="25">
        <f t="shared" si="312"/>
        <v>0</v>
      </c>
      <c r="ME103" s="25">
        <f t="shared" si="313"/>
        <v>0</v>
      </c>
      <c r="MF103" s="25">
        <f t="shared" si="415"/>
        <v>0</v>
      </c>
      <c r="MG103" s="25">
        <f t="shared" si="314"/>
        <v>0</v>
      </c>
      <c r="MH103" s="25">
        <f t="shared" si="315"/>
        <v>0</v>
      </c>
      <c r="MI103" s="25">
        <f t="shared" si="416"/>
        <v>0</v>
      </c>
      <c r="MJ103" s="25">
        <f t="shared" si="316"/>
        <v>0</v>
      </c>
      <c r="MK103" s="25">
        <f t="shared" si="317"/>
        <v>0</v>
      </c>
      <c r="ML103" s="25">
        <f t="shared" si="417"/>
        <v>0</v>
      </c>
      <c r="MM103" s="25">
        <f t="shared" si="318"/>
        <v>0</v>
      </c>
      <c r="MN103" s="25">
        <f t="shared" si="319"/>
        <v>0</v>
      </c>
      <c r="MO103" s="25">
        <f t="shared" si="418"/>
        <v>0</v>
      </c>
      <c r="MP103" s="25">
        <f t="shared" si="320"/>
        <v>0</v>
      </c>
      <c r="MQ103" s="25">
        <f t="shared" si="321"/>
        <v>0</v>
      </c>
      <c r="MR103" s="25">
        <f t="shared" si="419"/>
        <v>0</v>
      </c>
      <c r="MS103" s="29">
        <v>1.4</v>
      </c>
      <c r="MT103" s="29">
        <v>0</v>
      </c>
      <c r="MU103" s="29">
        <v>1</v>
      </c>
      <c r="MV103" s="29">
        <v>1</v>
      </c>
      <c r="MW103" s="25">
        <f t="shared" si="322"/>
        <v>1.4</v>
      </c>
      <c r="MX103" s="25">
        <f t="shared" si="323"/>
        <v>3.39</v>
      </c>
      <c r="MY103" s="25">
        <f t="shared" si="324"/>
        <v>0</v>
      </c>
      <c r="MZ103" s="25">
        <f t="shared" si="325"/>
        <v>0</v>
      </c>
      <c r="NA103" s="25">
        <f t="shared" si="326"/>
        <v>1.4</v>
      </c>
      <c r="NB103" s="25">
        <f t="shared" si="327"/>
        <v>3.01</v>
      </c>
      <c r="NC103" s="25">
        <f t="shared" si="328"/>
        <v>0</v>
      </c>
      <c r="ND103" s="25">
        <f t="shared" si="329"/>
        <v>0</v>
      </c>
      <c r="NE103" s="25">
        <f t="shared" si="420"/>
        <v>1.4</v>
      </c>
      <c r="NF103" s="25">
        <f t="shared" si="420"/>
        <v>3.2</v>
      </c>
      <c r="NG103" s="25">
        <f t="shared" si="420"/>
        <v>0</v>
      </c>
      <c r="NH103" s="25">
        <f t="shared" si="420"/>
        <v>0</v>
      </c>
      <c r="NI103" s="25">
        <f t="shared" si="330"/>
        <v>120.03</v>
      </c>
      <c r="NJ103" s="25">
        <f t="shared" si="331"/>
        <v>0</v>
      </c>
      <c r="NK103" s="25">
        <f t="shared" si="332"/>
        <v>120.03</v>
      </c>
      <c r="NL103" s="25">
        <f t="shared" si="333"/>
        <v>68.22</v>
      </c>
      <c r="NM103" s="25">
        <f t="shared" si="334"/>
        <v>0</v>
      </c>
      <c r="NN103" s="25">
        <f t="shared" si="421"/>
        <v>68.22</v>
      </c>
      <c r="NO103" s="25">
        <f t="shared" si="335"/>
        <v>0</v>
      </c>
      <c r="NP103" s="25">
        <f t="shared" si="336"/>
        <v>0</v>
      </c>
      <c r="NQ103" s="25">
        <f t="shared" si="422"/>
        <v>0</v>
      </c>
      <c r="NR103" s="25">
        <f t="shared" si="337"/>
        <v>0</v>
      </c>
      <c r="NS103" s="25">
        <f t="shared" si="338"/>
        <v>0</v>
      </c>
      <c r="NT103" s="25">
        <f t="shared" si="423"/>
        <v>0</v>
      </c>
      <c r="NU103" s="25">
        <f t="shared" si="339"/>
        <v>0</v>
      </c>
      <c r="NV103" s="25">
        <f t="shared" si="340"/>
        <v>0</v>
      </c>
      <c r="NW103" s="25">
        <f t="shared" si="424"/>
        <v>0</v>
      </c>
      <c r="NX103" s="25">
        <f t="shared" si="425"/>
        <v>68.22</v>
      </c>
      <c r="NY103" s="25">
        <f t="shared" si="425"/>
        <v>0</v>
      </c>
      <c r="NZ103" s="25">
        <f t="shared" si="426"/>
        <v>68.22</v>
      </c>
      <c r="OA103" s="25">
        <f t="shared" si="427"/>
        <v>51.81</v>
      </c>
      <c r="OB103" s="25">
        <f t="shared" si="427"/>
        <v>0</v>
      </c>
      <c r="OC103" s="25">
        <f t="shared" si="428"/>
        <v>51.81</v>
      </c>
      <c r="OD103" s="25">
        <f t="shared" si="429"/>
        <v>68.22</v>
      </c>
      <c r="OE103" s="25">
        <f t="shared" si="429"/>
        <v>0</v>
      </c>
      <c r="OF103" s="25">
        <f t="shared" si="429"/>
        <v>68.22</v>
      </c>
      <c r="OG103" s="25">
        <f t="shared" si="341"/>
        <v>0</v>
      </c>
      <c r="OH103" s="25">
        <f t="shared" si="342"/>
        <v>0</v>
      </c>
      <c r="OI103" s="25">
        <f t="shared" si="343"/>
        <v>0</v>
      </c>
      <c r="OJ103" s="25">
        <f t="shared" si="344"/>
        <v>0</v>
      </c>
      <c r="OK103" s="25">
        <f t="shared" si="345"/>
        <v>0</v>
      </c>
      <c r="OL103" s="25">
        <f t="shared" si="346"/>
        <v>0</v>
      </c>
      <c r="OM103" s="25">
        <f t="shared" si="430"/>
        <v>0</v>
      </c>
      <c r="ON103" s="25">
        <f t="shared" si="430"/>
        <v>0</v>
      </c>
      <c r="OO103" s="25">
        <f t="shared" si="430"/>
        <v>0</v>
      </c>
      <c r="OP103" s="25">
        <f t="shared" si="347"/>
        <v>0</v>
      </c>
      <c r="OQ103" s="25">
        <f t="shared" si="348"/>
        <v>0</v>
      </c>
      <c r="OR103" s="25">
        <f t="shared" si="431"/>
        <v>0</v>
      </c>
      <c r="OS103" s="19">
        <v>537436.17000000004</v>
      </c>
      <c r="OT103" s="19">
        <v>2370663.34</v>
      </c>
    </row>
    <row r="104" spans="1:410" ht="33" customHeight="1" x14ac:dyDescent="0.25">
      <c r="A104" s="18"/>
      <c r="B104" s="18" t="s">
        <v>850</v>
      </c>
      <c r="C104" s="18">
        <v>1572.48</v>
      </c>
      <c r="D104" s="16" t="e">
        <f>_xlfn.IFNA(INDEX(#REF!,MATCH(E104,#REF!,0)),0)</f>
        <v>#REF!</v>
      </c>
      <c r="E104" s="18" t="s">
        <v>887</v>
      </c>
      <c r="F104" s="16" t="s">
        <v>765</v>
      </c>
      <c r="G104" s="16" t="s">
        <v>766</v>
      </c>
      <c r="H104" s="16" t="s">
        <v>767</v>
      </c>
      <c r="I104" s="16" t="s">
        <v>768</v>
      </c>
      <c r="J104" s="16" t="s">
        <v>769</v>
      </c>
      <c r="K104" s="16" t="s">
        <v>770</v>
      </c>
      <c r="L104" s="16" t="s">
        <v>771</v>
      </c>
      <c r="M104" s="18">
        <v>1.64</v>
      </c>
      <c r="N104" s="18">
        <v>1.94</v>
      </c>
      <c r="O104" s="18">
        <v>2.04</v>
      </c>
      <c r="P104" s="18">
        <v>2.34</v>
      </c>
      <c r="Q104" s="18">
        <v>0.1</v>
      </c>
      <c r="R104" s="18">
        <v>1.8399999999999999</v>
      </c>
      <c r="S104" s="18">
        <v>2.14</v>
      </c>
      <c r="T104" s="18">
        <v>0.2</v>
      </c>
      <c r="U104" s="18">
        <v>0</v>
      </c>
      <c r="V104" s="18">
        <v>0</v>
      </c>
      <c r="W104" s="18">
        <v>0</v>
      </c>
      <c r="X104" s="18">
        <v>1.64</v>
      </c>
      <c r="Y104" s="18">
        <v>1.9</v>
      </c>
      <c r="Z104" s="20">
        <f t="shared" si="349"/>
        <v>2.2000000000000002</v>
      </c>
      <c r="AA104" s="18">
        <v>0.22</v>
      </c>
      <c r="AB104" s="18">
        <v>0</v>
      </c>
      <c r="AC104" s="18">
        <v>0</v>
      </c>
      <c r="AD104" s="18">
        <v>0</v>
      </c>
      <c r="AE104" s="18">
        <v>0</v>
      </c>
      <c r="AF104" s="18">
        <v>0</v>
      </c>
      <c r="AG104" s="18">
        <v>1.2</v>
      </c>
      <c r="AH104" s="18">
        <v>1.5</v>
      </c>
      <c r="AI104" s="20">
        <f t="shared" si="350"/>
        <v>2.35</v>
      </c>
      <c r="AJ104" s="18">
        <v>0</v>
      </c>
      <c r="AK104" s="18">
        <v>0</v>
      </c>
      <c r="AL104" s="20">
        <f t="shared" si="351"/>
        <v>0</v>
      </c>
      <c r="AM104" s="18">
        <v>1.64</v>
      </c>
      <c r="AN104" s="18">
        <v>1.5</v>
      </c>
      <c r="AO104" s="18">
        <v>0.15</v>
      </c>
      <c r="AP104" s="18">
        <v>0.22</v>
      </c>
      <c r="AQ104" s="18">
        <v>1.64</v>
      </c>
      <c r="AR104" s="18">
        <v>1.72</v>
      </c>
      <c r="AS104" s="18">
        <v>0.12</v>
      </c>
      <c r="AT104" s="18">
        <v>0.11</v>
      </c>
      <c r="AU104" s="18">
        <v>0</v>
      </c>
      <c r="AV104" s="18">
        <v>1</v>
      </c>
      <c r="AW104" s="18">
        <v>0</v>
      </c>
      <c r="AX104" s="18">
        <v>0</v>
      </c>
      <c r="AY104" s="18">
        <v>0</v>
      </c>
      <c r="AZ104" s="18">
        <v>0</v>
      </c>
      <c r="BA104" s="18">
        <v>0</v>
      </c>
      <c r="BB104" s="18">
        <v>0</v>
      </c>
      <c r="BC104" s="18">
        <v>0</v>
      </c>
      <c r="BD104" s="18">
        <v>0</v>
      </c>
      <c r="BE104" s="18">
        <v>2</v>
      </c>
      <c r="BF104" s="18">
        <v>0</v>
      </c>
      <c r="BG104" s="18">
        <v>0</v>
      </c>
      <c r="BH104" s="18">
        <v>0</v>
      </c>
      <c r="BI104" s="18">
        <v>0</v>
      </c>
      <c r="BJ104" s="18">
        <v>0</v>
      </c>
      <c r="BK104" s="18">
        <v>0</v>
      </c>
      <c r="BL104" s="18">
        <v>0</v>
      </c>
      <c r="BM104" s="18">
        <v>0</v>
      </c>
      <c r="BN104" s="18">
        <v>0</v>
      </c>
      <c r="BO104" s="18">
        <v>0</v>
      </c>
      <c r="BP104" s="18">
        <v>0</v>
      </c>
      <c r="BQ104" s="18">
        <v>0</v>
      </c>
      <c r="BR104" s="18">
        <v>0</v>
      </c>
      <c r="BS104" s="18">
        <v>0</v>
      </c>
      <c r="BT104" s="18">
        <v>0</v>
      </c>
      <c r="BU104" s="18">
        <v>0</v>
      </c>
      <c r="BV104" s="18">
        <v>0</v>
      </c>
      <c r="BW104" s="18">
        <v>0</v>
      </c>
      <c r="BX104" s="18">
        <v>0</v>
      </c>
      <c r="BY104" s="18">
        <v>0</v>
      </c>
      <c r="BZ104" s="18">
        <v>0</v>
      </c>
      <c r="CA104" s="16" t="e">
        <f>_xlfn.IFNA(IF(RIGHT(D104,2)="=G",0,INDEX(#REF!,MATCH(E104,#REF!,0))),0)</f>
        <v>#REF!</v>
      </c>
      <c r="CB104" s="16" t="s">
        <v>776</v>
      </c>
      <c r="CC104" s="18">
        <v>0</v>
      </c>
      <c r="CD104" s="18">
        <v>0</v>
      </c>
      <c r="CE104" s="18">
        <v>1.4</v>
      </c>
      <c r="CF104" s="18">
        <v>0.85</v>
      </c>
      <c r="CG104" s="18">
        <v>0.12</v>
      </c>
      <c r="CH104" s="18">
        <v>2</v>
      </c>
      <c r="CI104" s="16" t="s">
        <v>98</v>
      </c>
      <c r="CJ104" s="18">
        <v>0</v>
      </c>
      <c r="CK104" s="20">
        <f t="shared" si="217"/>
        <v>2.4500000000000002</v>
      </c>
      <c r="CL104" s="20">
        <f t="shared" si="352"/>
        <v>2.4500000000000002</v>
      </c>
      <c r="CM104" s="18">
        <v>25.7</v>
      </c>
      <c r="CN104" s="18">
        <v>25.98</v>
      </c>
      <c r="CO104" s="18">
        <v>25.141000000000002</v>
      </c>
      <c r="CP104" s="22">
        <f t="shared" si="218"/>
        <v>25.7</v>
      </c>
      <c r="CQ104" s="22">
        <f t="shared" si="219"/>
        <v>23.25</v>
      </c>
      <c r="CR104" s="22">
        <f t="shared" si="353"/>
        <v>2.4500000000000002</v>
      </c>
      <c r="CS104" s="22">
        <f t="shared" si="220"/>
        <v>23.35</v>
      </c>
      <c r="CT104" s="22">
        <f t="shared" si="221"/>
        <v>23.55</v>
      </c>
      <c r="CU104" s="18">
        <v>23.55</v>
      </c>
      <c r="CV104" s="22">
        <f t="shared" si="354"/>
        <v>2.2000000000000002</v>
      </c>
      <c r="CW104" s="22">
        <f t="shared" si="222"/>
        <v>0</v>
      </c>
      <c r="CX104" s="22">
        <f t="shared" si="223"/>
        <v>0</v>
      </c>
      <c r="CY104" s="22">
        <f t="shared" si="224"/>
        <v>25.71</v>
      </c>
      <c r="CZ104" s="22">
        <f t="shared" si="225"/>
        <v>25.86</v>
      </c>
      <c r="DA104" s="18">
        <v>25.98</v>
      </c>
      <c r="DB104" s="20">
        <f t="shared" si="355"/>
        <v>2.73</v>
      </c>
      <c r="DC104" s="20">
        <f t="shared" si="356"/>
        <v>0.28000000000000003</v>
      </c>
      <c r="DD104" s="20">
        <f t="shared" si="357"/>
        <v>2.4500000000000002</v>
      </c>
      <c r="DE104" s="20">
        <f t="shared" si="226"/>
        <v>0.1</v>
      </c>
      <c r="DF104" s="20">
        <f t="shared" si="227"/>
        <v>0.2</v>
      </c>
      <c r="DG104" s="20">
        <f t="shared" si="228"/>
        <v>2.15</v>
      </c>
      <c r="DH104" s="20">
        <f t="shared" si="229"/>
        <v>0</v>
      </c>
      <c r="DI104" s="20">
        <f t="shared" si="230"/>
        <v>0</v>
      </c>
      <c r="DJ104" s="20">
        <f t="shared" si="231"/>
        <v>0</v>
      </c>
      <c r="DK104" s="20">
        <f t="shared" si="358"/>
        <v>2.4500000000000002</v>
      </c>
      <c r="DL104" s="20">
        <f t="shared" si="359"/>
        <v>0</v>
      </c>
      <c r="DM104" s="20">
        <f t="shared" si="360"/>
        <v>0</v>
      </c>
      <c r="DN104" s="20">
        <f t="shared" si="361"/>
        <v>0</v>
      </c>
      <c r="DO104" s="18">
        <v>2.54</v>
      </c>
      <c r="DP104" s="18">
        <v>0</v>
      </c>
      <c r="DQ104" s="18">
        <v>1</v>
      </c>
      <c r="DR104" s="18">
        <v>1</v>
      </c>
      <c r="DS104" s="25">
        <f t="shared" si="362"/>
        <v>2.54</v>
      </c>
      <c r="DT104" s="25">
        <f t="shared" si="363"/>
        <v>0</v>
      </c>
      <c r="DU104" s="25">
        <f t="shared" si="364"/>
        <v>6.22</v>
      </c>
      <c r="DV104" s="25">
        <f t="shared" si="365"/>
        <v>0</v>
      </c>
      <c r="DW104" s="25">
        <f t="shared" si="366"/>
        <v>6.22</v>
      </c>
      <c r="DX104" s="25">
        <f t="shared" si="367"/>
        <v>12.69</v>
      </c>
      <c r="DY104" s="25">
        <f t="shared" si="368"/>
        <v>0</v>
      </c>
      <c r="DZ104" s="25">
        <f t="shared" si="369"/>
        <v>12.69</v>
      </c>
      <c r="EA104" s="25">
        <f t="shared" si="370"/>
        <v>8.11</v>
      </c>
      <c r="EB104" s="25">
        <f t="shared" si="371"/>
        <v>0</v>
      </c>
      <c r="EC104" s="25">
        <f t="shared" si="372"/>
        <v>8.11</v>
      </c>
      <c r="ED104" s="25">
        <f t="shared" si="373"/>
        <v>4.58</v>
      </c>
      <c r="EE104" s="25">
        <f t="shared" si="373"/>
        <v>0</v>
      </c>
      <c r="EF104" s="25">
        <f t="shared" si="374"/>
        <v>4.58</v>
      </c>
      <c r="EG104" s="25">
        <f t="shared" si="375"/>
        <v>8.11</v>
      </c>
      <c r="EH104" s="25">
        <f t="shared" si="375"/>
        <v>0</v>
      </c>
      <c r="EI104" s="25">
        <f t="shared" si="376"/>
        <v>8.11</v>
      </c>
      <c r="EJ104" s="18">
        <v>1572.48</v>
      </c>
      <c r="EK104" s="18">
        <v>1533.79</v>
      </c>
      <c r="EL104" s="18" t="s">
        <v>887</v>
      </c>
      <c r="EM104" s="18" t="s">
        <v>888</v>
      </c>
      <c r="EN104" s="16" t="s">
        <v>774</v>
      </c>
      <c r="EO104" s="16" t="s">
        <v>132</v>
      </c>
      <c r="EP104" s="16" t="e">
        <f>IF(OR(EN104="Cống tròn",EN104="Cống hộp",EN104="Ống nhựa"),INDEX(#REF!,MATCH(E104,#REF!,0)),IF(OR(EN104="Rãnh xây",EN104="Rãnh bê tông"),INDEX(#REF!,MATCH(E104,#REF!,0)),0))</f>
        <v>#REF!</v>
      </c>
      <c r="EQ104" s="18">
        <v>37.490000000000052</v>
      </c>
      <c r="ER104" s="18">
        <v>1</v>
      </c>
      <c r="ES104" s="25">
        <f t="shared" si="377"/>
        <v>37</v>
      </c>
      <c r="ET104" s="1" t="e">
        <f>_xlfn.IFNA(IF(EN104="Cống tròn",INDEX(#REF!,MATCH(E104,#REF!,0)),IF(EN104="Cống hộp",INDEX(#REF!,MATCH(E104,#REF!,0)),EU104&amp;" ,"&amp;EV104)),0)</f>
        <v>#REF!</v>
      </c>
      <c r="EU104" s="16" t="s">
        <v>769</v>
      </c>
      <c r="EV104" s="16" t="s">
        <v>775</v>
      </c>
      <c r="EW104" s="16" t="e">
        <f>_xlfn.IFNA(INDEX(#REF!,MATCH(E104,#REF!,0)),0)</f>
        <v>#REF!</v>
      </c>
      <c r="EX104" s="16"/>
      <c r="EY104" s="18">
        <v>0</v>
      </c>
      <c r="EZ104" s="18">
        <v>0</v>
      </c>
      <c r="FA104" s="18">
        <v>0</v>
      </c>
      <c r="FB104" s="19">
        <v>0</v>
      </c>
      <c r="FC104" s="19">
        <v>0</v>
      </c>
      <c r="FD104" s="25">
        <f t="shared" si="232"/>
        <v>0</v>
      </c>
      <c r="FE104" s="25">
        <f t="shared" si="378"/>
        <v>0</v>
      </c>
      <c r="FF104" s="18">
        <v>0.1</v>
      </c>
      <c r="FG104" s="18">
        <v>2</v>
      </c>
      <c r="FH104" s="18">
        <v>1</v>
      </c>
      <c r="FI104" s="25">
        <f t="shared" si="379"/>
        <v>1.2</v>
      </c>
      <c r="FJ104" s="18">
        <v>0</v>
      </c>
      <c r="FK104" s="18">
        <v>0</v>
      </c>
      <c r="FL104" s="18">
        <v>0.2</v>
      </c>
      <c r="FM104" s="18">
        <v>1.4</v>
      </c>
      <c r="FN104" s="18">
        <v>0</v>
      </c>
      <c r="FO104" s="25">
        <f t="shared" si="380"/>
        <v>1.4</v>
      </c>
      <c r="FP104" s="18">
        <v>1.4999999999999999E-2</v>
      </c>
      <c r="FQ104" s="18">
        <v>1</v>
      </c>
      <c r="FR104" s="25">
        <f t="shared" si="233"/>
        <v>36</v>
      </c>
      <c r="FS104" s="25">
        <f t="shared" si="234"/>
        <v>0.52500000000000002</v>
      </c>
      <c r="FT104" s="25">
        <f t="shared" si="235"/>
        <v>36.524999999999999</v>
      </c>
      <c r="FU104" s="25">
        <f t="shared" si="236"/>
        <v>-0.96500000000005315</v>
      </c>
      <c r="FV104" s="25" t="str">
        <f t="shared" si="381"/>
        <v>Thêm 01</v>
      </c>
      <c r="FW104" s="25">
        <f t="shared" si="382"/>
        <v>0.05</v>
      </c>
      <c r="FX104" s="16"/>
      <c r="FY104" s="16"/>
      <c r="FZ104" s="16"/>
      <c r="GA104" s="16"/>
      <c r="GB104" s="19">
        <v>0</v>
      </c>
      <c r="GC104" s="19">
        <v>0</v>
      </c>
      <c r="GD104" s="19">
        <v>0</v>
      </c>
      <c r="GE104" s="19">
        <v>0</v>
      </c>
      <c r="GF104" s="19">
        <v>0</v>
      </c>
      <c r="GG104" s="19">
        <v>0</v>
      </c>
      <c r="GH104" s="19">
        <v>0</v>
      </c>
      <c r="GI104" s="19">
        <v>0</v>
      </c>
      <c r="GJ104" s="19">
        <v>0</v>
      </c>
      <c r="GK104" s="19">
        <v>0</v>
      </c>
      <c r="GL104" s="25">
        <f t="shared" si="237"/>
        <v>0</v>
      </c>
      <c r="GM104" s="25">
        <f t="shared" si="383"/>
        <v>0</v>
      </c>
      <c r="GN104" s="19">
        <v>0</v>
      </c>
      <c r="GO104" s="19">
        <v>0</v>
      </c>
      <c r="GP104" s="19">
        <v>0</v>
      </c>
      <c r="GQ104" s="19">
        <v>0</v>
      </c>
      <c r="GR104" s="1" t="e">
        <f>_xlfn.IFNA(INDEX(#REF!,MATCH(E104,#REF!,0)),0)</f>
        <v>#REF!</v>
      </c>
      <c r="GS104" s="16"/>
      <c r="GT104" s="18">
        <v>0</v>
      </c>
      <c r="GU104" s="18">
        <v>0</v>
      </c>
      <c r="GV104" s="18">
        <v>0</v>
      </c>
      <c r="GW104" s="18">
        <v>0</v>
      </c>
      <c r="GX104" s="25">
        <f t="shared" si="238"/>
        <v>0</v>
      </c>
      <c r="GY104" s="25">
        <f t="shared" si="239"/>
        <v>0</v>
      </c>
      <c r="GZ104" s="25">
        <f t="shared" si="384"/>
        <v>0</v>
      </c>
      <c r="HA104" s="1" t="e" cm="1">
        <f t="array" ref="HA104">INDEX(#REF!,MATCH(EJ104&amp;EK104&amp;HD104&amp;HE104&amp;HF104,#REF!&amp;#REF!&amp;#REF!&amp;#REF!&amp;#REF!,0))</f>
        <v>#REF!</v>
      </c>
      <c r="HB104" s="16"/>
      <c r="HC104" s="25">
        <f t="shared" si="385"/>
        <v>0</v>
      </c>
      <c r="HD104" s="18">
        <v>0</v>
      </c>
      <c r="HE104" s="18">
        <v>0</v>
      </c>
      <c r="HF104" s="18">
        <v>0</v>
      </c>
      <c r="HG104" s="1" t="e" cm="1">
        <f t="array" ref="HG104">INDEX(#REF!,MATCH(EJ104&amp;EK104&amp;HJ104&amp;HK104&amp;HL104,#REF!&amp;#REF!&amp;#REF!&amp;#REF!&amp;#REF!,0))</f>
        <v>#REF!</v>
      </c>
      <c r="HH104" s="16"/>
      <c r="HI104" s="25">
        <f t="shared" si="386"/>
        <v>0</v>
      </c>
      <c r="HJ104" s="25">
        <f t="shared" si="387"/>
        <v>0</v>
      </c>
      <c r="HK104" s="19">
        <v>0</v>
      </c>
      <c r="HL104" s="19">
        <v>0</v>
      </c>
      <c r="HM104" s="18">
        <v>0.01</v>
      </c>
      <c r="HN104" s="18">
        <v>1</v>
      </c>
      <c r="HO104" s="25">
        <f t="shared" si="388"/>
        <v>0</v>
      </c>
      <c r="HP104" s="25">
        <f t="shared" si="389"/>
        <v>0</v>
      </c>
      <c r="HQ104" s="25">
        <f t="shared" si="390"/>
        <v>0</v>
      </c>
      <c r="HR104" s="25">
        <f t="shared" si="391"/>
        <v>0</v>
      </c>
      <c r="HS104" s="25">
        <f t="shared" si="392"/>
        <v>0</v>
      </c>
      <c r="HT104" s="19">
        <v>0</v>
      </c>
      <c r="HU104" s="19">
        <v>0</v>
      </c>
      <c r="HV104" s="19">
        <v>0</v>
      </c>
      <c r="HW104" s="25">
        <f t="shared" si="393"/>
        <v>0</v>
      </c>
      <c r="HX104" s="19">
        <v>0</v>
      </c>
      <c r="HY104" s="19">
        <v>0</v>
      </c>
      <c r="HZ104" s="18">
        <v>25.7</v>
      </c>
      <c r="IA104" s="20">
        <f>ROUND(IF(EN104="Cống tròn",IF(EN104="Cống tròn",IF(EU104="Không có móng",IQ104-FF104,IF(EU104="Đế",IP104-FN104,IF(OR(EU104="Móng bê tông",EU104="Móng bê tông kết hợp đế"),II104-FJ104,0))),0),IF(EN104="Cống hộp",IF(AND(EN104="Cống hộp",EU104="Không có móng"),IQ104-GF104,IF(AND(EN104="Cống hộp",EU104="Móng bê tông"),IJ104-GB104,0)),IF(OR(EN104="Rãnh xây",EN104="Rãnh bê tông"),IF(OR(EN104="Rãnh xây",EN104="Rãnh bê tông"),IK104-GB104,0),IF(EN104="Ống nhựa",IF(AND(EN104="Ống nhựa",EU104="Không đắp cát"),IQ104-HT104,IF(AND(EN104="Ống nhựa",EU104="Đắp cát"),IH104-HX104,0)),IF(EN104="Rãnh thang",IF(EN104="Rãnh thang",IF(EU104="Móng bê tông",#REF!-#REF!,IQ104),0),0))))),2)</f>
        <v>23.55</v>
      </c>
      <c r="IB104" s="20">
        <f t="shared" si="394"/>
        <v>2.1499999999999986</v>
      </c>
      <c r="IC104" s="20">
        <f t="shared" si="240"/>
        <v>23.55</v>
      </c>
      <c r="ID104" s="20">
        <f t="shared" si="241"/>
        <v>0</v>
      </c>
      <c r="IE104" s="20">
        <f t="shared" si="242"/>
        <v>0</v>
      </c>
      <c r="IF104" s="20">
        <f t="shared" si="243"/>
        <v>0</v>
      </c>
      <c r="IG104" s="20">
        <f>IF(EN104="Rãnh thang",IF(AND(EN104="Rãnh thang",EU104="Móng bê tông"),IQ104-#REF!,0),IF(EN104="Ống nhựa",IF(AND(EN104="Ống nhựa",EU104="Đắp cát"),IQ104-HT104,0),IF(EN104="Cống tròn",IF(EN104="Cống tròn",IF(OR(EU104="Móng bê tông",EU104="Móng bê tông kết hợp đế"),IM104-FL104,0),0),IF(EN104="Cống hộp",IF(AND(EN104="Cống hộp",EU104="Móng bê tông"),IN104-GD104,0),IF(OR(EN104="Rãnh xây",EN104="Rãnh bê tông"),IF(AND(EN104="Rãnh xây",EU104="Móng bê tông"),IO104-GD104,IF(AND(EN104="Rãnh bê tông",EU104="Móng bê tông"),IO104-GD104,0)),0)))))</f>
        <v>23.55</v>
      </c>
      <c r="IH104" s="20">
        <f t="shared" si="244"/>
        <v>0</v>
      </c>
      <c r="II104" s="20">
        <f t="shared" si="245"/>
        <v>23.55</v>
      </c>
      <c r="IJ104" s="20">
        <f t="shared" si="246"/>
        <v>0</v>
      </c>
      <c r="IK104" s="20">
        <f t="shared" si="247"/>
        <v>0</v>
      </c>
      <c r="IL104" s="20">
        <f t="shared" si="248"/>
        <v>23.75</v>
      </c>
      <c r="IM104" s="20">
        <f t="shared" si="249"/>
        <v>23.75</v>
      </c>
      <c r="IN104" s="20">
        <f t="shared" si="250"/>
        <v>0</v>
      </c>
      <c r="IO104" s="20">
        <f t="shared" si="251"/>
        <v>0</v>
      </c>
      <c r="IP104" s="20">
        <f t="shared" si="252"/>
        <v>0</v>
      </c>
      <c r="IQ104" s="18">
        <v>23.85</v>
      </c>
      <c r="IR104" s="25">
        <f t="shared" si="395"/>
        <v>0</v>
      </c>
      <c r="IS104" s="25">
        <f t="shared" si="253"/>
        <v>0</v>
      </c>
      <c r="IT104" s="25">
        <f t="shared" si="254"/>
        <v>0</v>
      </c>
      <c r="IU104" s="25">
        <f>ROUND(IF(EN104="Cống tròn",IF(EN104="Cống tròn",IV104+FF104,0),IF(EN104="Cống hộp",IF(EN104="Cống hộp",IV104+GP104,0),IF(OR(EN104="Rãnh xây",EN104="Rãnh bê tông"),IF(OR(EN104="Rãnh xây",EN104="Rãnh bê tông"),IV104+GP104,0),IF(EN104="ống nhựa",IF(EN104="Ống nhựa",IV104+HT104,0),IF(EN104="Rãnh thang",IF(EN104="Rãnh thang",IQ104+#REF!,0),0))))),2)</f>
        <v>24.89</v>
      </c>
      <c r="IV104" s="18">
        <v>24.79</v>
      </c>
      <c r="IW104" s="25">
        <f t="shared" si="255"/>
        <v>24.89</v>
      </c>
      <c r="IX104" s="25">
        <f t="shared" si="256"/>
        <v>0</v>
      </c>
      <c r="IY104" s="25">
        <f t="shared" si="257"/>
        <v>0</v>
      </c>
      <c r="IZ104" s="25">
        <f t="shared" si="258"/>
        <v>0</v>
      </c>
      <c r="JA104" s="25">
        <f t="shared" si="259"/>
        <v>0</v>
      </c>
      <c r="JB104" s="18">
        <v>25.08</v>
      </c>
      <c r="JC104" s="20">
        <f>ROUND(IF(EN104="Cống tròn",IF(EN104="Cống tròn",IF(EU104="Không có móng",JS104-FF104,IF(EU104="Đế",JR104-FN104,IF(OR(EU104="Móng bê tông",EU104="Móng bê tông kết hợp đế"),JK104-FJ104,0))),0),IF(EN104="Cống hộp",IF(AND(EN104="Cống hộp",EU104="Không có móng"),JS104-GF104,IF(AND(EN104="Cống hộp",EU104="Móng bê tông"),JL104-GB104,0)),IF(OR(EN104="Rãnh xây",EN104="Rãnh bê tông"),IF(OR(EN104="Rãnh xây",EN104="Rãnh bê tông"),JM104-GB104,0),IF(EN104="Ống nhựa",IF(AND(EN104="Ống nhựa",EU104="Không đắp cát"),JS104-HT104,IF(AND(EN104="Ống nhựa",EU104="Đắp cát"),JJ104-HX104,0)),IF(EN104="Rãnh thang",IF(EN104="Rãnh thang",IF(EU104="Móng bê tông",#REF!-#REF!,JS104),0),0))))),2)</f>
        <v>23.49</v>
      </c>
      <c r="JD104" s="20">
        <f t="shared" si="396"/>
        <v>1.5899999999999999</v>
      </c>
      <c r="JE104" s="20">
        <f t="shared" si="260"/>
        <v>23.49</v>
      </c>
      <c r="JF104" s="20">
        <f t="shared" si="261"/>
        <v>0</v>
      </c>
      <c r="JG104" s="20">
        <f t="shared" si="262"/>
        <v>0</v>
      </c>
      <c r="JH104" s="20">
        <f t="shared" si="263"/>
        <v>0</v>
      </c>
      <c r="JI104" s="20">
        <f>IF(EN104="Rãnh thang",IF(AND(EN104="Rãnh thang",EU104="Móng bê tông"),JS104-#REF!,0),IF(EN104="Ống nhựa",IF(AND(EN104="Ống nhựa",EU104="Đắp cát"),JS104-HT104,0),IF(EN104="Cống tròn",IF(EN104="Cống tròn",IF(OR(EU104="Móng bê tông",EU104="Móng bê tông kết hợp đế"),JO104-FL104,0),0),IF(EN104="Cống hộp",IF(AND(EN104="Cống hộp",EU104="Móng bê tông"),JP104-GD104,0),IF(OR(EN104="Rãnh xây",EN104="Rãnh bê tông"),IF(AND(EN104="Rãnh xây",EU104="Móng bê tông"),JQ104-GD104,IF(AND(EN104="Rãnh bê tông",EU104="Móng bê tông"),JQ104-GD104,0)),0)))))</f>
        <v>23.49</v>
      </c>
      <c r="JJ104" s="20">
        <f t="shared" si="264"/>
        <v>0</v>
      </c>
      <c r="JK104" s="20">
        <f t="shared" si="265"/>
        <v>23.49</v>
      </c>
      <c r="JL104" s="20">
        <f t="shared" si="266"/>
        <v>0</v>
      </c>
      <c r="JM104" s="20">
        <f t="shared" si="267"/>
        <v>0</v>
      </c>
      <c r="JN104" s="20">
        <f t="shared" si="268"/>
        <v>23.689999999999998</v>
      </c>
      <c r="JO104" s="20">
        <f t="shared" si="269"/>
        <v>23.689999999999998</v>
      </c>
      <c r="JP104" s="20">
        <f t="shared" si="270"/>
        <v>0</v>
      </c>
      <c r="JQ104" s="20">
        <f t="shared" si="271"/>
        <v>0</v>
      </c>
      <c r="JR104" s="20">
        <f t="shared" si="272"/>
        <v>0</v>
      </c>
      <c r="JS104" s="26">
        <v>23.79</v>
      </c>
      <c r="JT104" s="25">
        <f t="shared" si="397"/>
        <v>0</v>
      </c>
      <c r="JU104" s="25">
        <f t="shared" si="273"/>
        <v>0</v>
      </c>
      <c r="JV104" s="25">
        <f t="shared" si="274"/>
        <v>0</v>
      </c>
      <c r="JW104" s="25">
        <f>ROUND(IF(EN104="Cống tròn",IF(EN104="Cống tròn",JX104+FF104,0),IF(EN104="Cống hộp",IF(EN104="Cống hộp",JX104+GP104,0),IF(OR(EN104="Rãnh xây",EN104="Rãnh bê tông"),IF(OR(EN104="Rãnh xây",EN104="Rãnh bê tông"),JX104+GP104,0),IF(EN104="ống nhựa",IF(EN104="Ống nhựa",JX104+HT104,0),IF(EN104="Rãnh thang",IF(EN104="Rãnh thang",JS104+#REF!,0),0))))),2)</f>
        <v>24.89</v>
      </c>
      <c r="JX104" s="27">
        <v>24.79</v>
      </c>
      <c r="JY104" s="25">
        <f t="shared" si="275"/>
        <v>24.89</v>
      </c>
      <c r="JZ104" s="25">
        <f t="shared" si="276"/>
        <v>0</v>
      </c>
      <c r="KA104" s="25">
        <f t="shared" si="277"/>
        <v>0</v>
      </c>
      <c r="KB104" s="25">
        <f t="shared" si="278"/>
        <v>0</v>
      </c>
      <c r="KC104" s="25">
        <f t="shared" si="279"/>
        <v>0</v>
      </c>
      <c r="KD104" s="28" t="s">
        <v>98</v>
      </c>
      <c r="KE104" s="27">
        <v>0</v>
      </c>
      <c r="KF104" s="25">
        <f t="shared" si="280"/>
        <v>2.1499999999999986</v>
      </c>
      <c r="KG104" s="25">
        <f t="shared" si="398"/>
        <v>2.1499999999999986</v>
      </c>
      <c r="KH104" s="27">
        <v>0</v>
      </c>
      <c r="KI104" s="25">
        <f t="shared" si="281"/>
        <v>1.5899999999999999</v>
      </c>
      <c r="KJ104" s="25">
        <f t="shared" si="399"/>
        <v>1.5899999999999999</v>
      </c>
      <c r="KK104" s="25">
        <f t="shared" si="282"/>
        <v>0</v>
      </c>
      <c r="KL104" s="25">
        <f t="shared" si="283"/>
        <v>0</v>
      </c>
      <c r="KM104" s="25">
        <f t="shared" si="400"/>
        <v>0</v>
      </c>
      <c r="KN104" s="25">
        <f t="shared" si="284"/>
        <v>0</v>
      </c>
      <c r="KO104" s="25">
        <f t="shared" si="285"/>
        <v>0</v>
      </c>
      <c r="KP104" s="25">
        <f t="shared" si="401"/>
        <v>0</v>
      </c>
      <c r="KQ104" s="25">
        <f t="shared" si="286"/>
        <v>0.2</v>
      </c>
      <c r="KR104" s="25">
        <f t="shared" si="287"/>
        <v>0.2</v>
      </c>
      <c r="KS104" s="25">
        <f t="shared" si="402"/>
        <v>0.2</v>
      </c>
      <c r="KT104" s="25">
        <f t="shared" si="288"/>
        <v>0</v>
      </c>
      <c r="KU104" s="25">
        <f t="shared" si="289"/>
        <v>0</v>
      </c>
      <c r="KV104" s="25">
        <f t="shared" si="403"/>
        <v>0</v>
      </c>
      <c r="KW104" s="25">
        <f t="shared" si="290"/>
        <v>0</v>
      </c>
      <c r="KX104" s="25">
        <f t="shared" si="291"/>
        <v>0</v>
      </c>
      <c r="KY104" s="25">
        <f t="shared" si="404"/>
        <v>0</v>
      </c>
      <c r="KZ104" s="25">
        <f t="shared" si="292"/>
        <v>0</v>
      </c>
      <c r="LA104" s="25">
        <f t="shared" si="293"/>
        <v>0</v>
      </c>
      <c r="LB104" s="25">
        <f t="shared" si="405"/>
        <v>0</v>
      </c>
      <c r="LC104" s="25">
        <f t="shared" si="294"/>
        <v>1.4</v>
      </c>
      <c r="LD104" s="25">
        <f t="shared" si="295"/>
        <v>1.4</v>
      </c>
      <c r="LE104" s="25">
        <f t="shared" si="406"/>
        <v>1.4</v>
      </c>
      <c r="LF104" s="25">
        <f t="shared" si="296"/>
        <v>0</v>
      </c>
      <c r="LG104" s="25">
        <f t="shared" si="297"/>
        <v>0</v>
      </c>
      <c r="LH104" s="25">
        <f t="shared" si="407"/>
        <v>0</v>
      </c>
      <c r="LI104" s="25">
        <f t="shared" si="298"/>
        <v>0</v>
      </c>
      <c r="LJ104" s="25">
        <f t="shared" si="299"/>
        <v>0</v>
      </c>
      <c r="LK104" s="25">
        <f t="shared" si="408"/>
        <v>0</v>
      </c>
      <c r="LL104" s="25">
        <f t="shared" si="300"/>
        <v>0</v>
      </c>
      <c r="LM104" s="25">
        <f t="shared" si="301"/>
        <v>0</v>
      </c>
      <c r="LN104" s="25">
        <f t="shared" si="409"/>
        <v>0</v>
      </c>
      <c r="LO104" s="25">
        <f t="shared" si="302"/>
        <v>0</v>
      </c>
      <c r="LP104" s="25">
        <f t="shared" si="303"/>
        <v>0</v>
      </c>
      <c r="LQ104" s="25">
        <f t="shared" si="410"/>
        <v>0</v>
      </c>
      <c r="LR104" s="25">
        <f t="shared" si="304"/>
        <v>0</v>
      </c>
      <c r="LS104" s="25">
        <f t="shared" si="305"/>
        <v>0</v>
      </c>
      <c r="LT104" s="25">
        <f t="shared" si="411"/>
        <v>0</v>
      </c>
      <c r="LU104" s="25">
        <f t="shared" si="306"/>
        <v>0</v>
      </c>
      <c r="LV104" s="25">
        <f t="shared" si="307"/>
        <v>0</v>
      </c>
      <c r="LW104" s="25">
        <f t="shared" si="412"/>
        <v>0</v>
      </c>
      <c r="LX104" s="25">
        <f t="shared" si="308"/>
        <v>0</v>
      </c>
      <c r="LY104" s="25">
        <f t="shared" si="309"/>
        <v>0</v>
      </c>
      <c r="LZ104" s="25">
        <f t="shared" si="413"/>
        <v>0</v>
      </c>
      <c r="MA104" s="25">
        <f t="shared" si="310"/>
        <v>0</v>
      </c>
      <c r="MB104" s="25">
        <f t="shared" si="311"/>
        <v>0</v>
      </c>
      <c r="MC104" s="25">
        <f t="shared" si="414"/>
        <v>0</v>
      </c>
      <c r="MD104" s="25">
        <f t="shared" si="312"/>
        <v>0</v>
      </c>
      <c r="ME104" s="25">
        <f t="shared" si="313"/>
        <v>0</v>
      </c>
      <c r="MF104" s="25">
        <f t="shared" si="415"/>
        <v>0</v>
      </c>
      <c r="MG104" s="25">
        <f t="shared" si="314"/>
        <v>0</v>
      </c>
      <c r="MH104" s="25">
        <f t="shared" si="315"/>
        <v>0</v>
      </c>
      <c r="MI104" s="25">
        <f t="shared" si="416"/>
        <v>0</v>
      </c>
      <c r="MJ104" s="25">
        <f t="shared" si="316"/>
        <v>0</v>
      </c>
      <c r="MK104" s="25">
        <f t="shared" si="317"/>
        <v>0</v>
      </c>
      <c r="ML104" s="25">
        <f t="shared" si="417"/>
        <v>0</v>
      </c>
      <c r="MM104" s="25">
        <f t="shared" si="318"/>
        <v>0</v>
      </c>
      <c r="MN104" s="25">
        <f t="shared" si="319"/>
        <v>0</v>
      </c>
      <c r="MO104" s="25">
        <f t="shared" si="418"/>
        <v>0</v>
      </c>
      <c r="MP104" s="25">
        <f t="shared" si="320"/>
        <v>0</v>
      </c>
      <c r="MQ104" s="25">
        <f t="shared" si="321"/>
        <v>0</v>
      </c>
      <c r="MR104" s="25">
        <f t="shared" si="419"/>
        <v>0</v>
      </c>
      <c r="MS104" s="29">
        <v>1.4</v>
      </c>
      <c r="MT104" s="29">
        <v>0</v>
      </c>
      <c r="MU104" s="29">
        <v>1</v>
      </c>
      <c r="MV104" s="29">
        <v>1</v>
      </c>
      <c r="MW104" s="25">
        <f t="shared" si="322"/>
        <v>1.4</v>
      </c>
      <c r="MX104" s="25">
        <f t="shared" si="323"/>
        <v>3.01</v>
      </c>
      <c r="MY104" s="25">
        <f t="shared" si="324"/>
        <v>0</v>
      </c>
      <c r="MZ104" s="25">
        <f t="shared" si="325"/>
        <v>0</v>
      </c>
      <c r="NA104" s="25">
        <f t="shared" si="326"/>
        <v>1.4</v>
      </c>
      <c r="NB104" s="25">
        <f t="shared" si="327"/>
        <v>2.23</v>
      </c>
      <c r="NC104" s="25">
        <f t="shared" si="328"/>
        <v>0</v>
      </c>
      <c r="ND104" s="25">
        <f t="shared" si="329"/>
        <v>0</v>
      </c>
      <c r="NE104" s="25">
        <f t="shared" si="420"/>
        <v>1.4</v>
      </c>
      <c r="NF104" s="25">
        <f t="shared" si="420"/>
        <v>2.62</v>
      </c>
      <c r="NG104" s="25">
        <f t="shared" si="420"/>
        <v>0</v>
      </c>
      <c r="NH104" s="25">
        <f t="shared" si="420"/>
        <v>0</v>
      </c>
      <c r="NI104" s="25">
        <f t="shared" si="330"/>
        <v>98.22</v>
      </c>
      <c r="NJ104" s="25">
        <f t="shared" si="331"/>
        <v>0</v>
      </c>
      <c r="NK104" s="25">
        <f t="shared" si="332"/>
        <v>98.22</v>
      </c>
      <c r="NL104" s="25">
        <f t="shared" si="333"/>
        <v>68.180000000000007</v>
      </c>
      <c r="NM104" s="25">
        <f t="shared" si="334"/>
        <v>0</v>
      </c>
      <c r="NN104" s="25">
        <f t="shared" si="421"/>
        <v>68.180000000000007</v>
      </c>
      <c r="NO104" s="25">
        <f t="shared" si="335"/>
        <v>0</v>
      </c>
      <c r="NP104" s="25">
        <f t="shared" si="336"/>
        <v>0</v>
      </c>
      <c r="NQ104" s="25">
        <f t="shared" si="422"/>
        <v>0</v>
      </c>
      <c r="NR104" s="25">
        <f t="shared" si="337"/>
        <v>0</v>
      </c>
      <c r="NS104" s="25">
        <f t="shared" si="338"/>
        <v>0</v>
      </c>
      <c r="NT104" s="25">
        <f t="shared" si="423"/>
        <v>0</v>
      </c>
      <c r="NU104" s="25">
        <f t="shared" si="339"/>
        <v>0</v>
      </c>
      <c r="NV104" s="25">
        <f t="shared" si="340"/>
        <v>0</v>
      </c>
      <c r="NW104" s="25">
        <f t="shared" si="424"/>
        <v>0</v>
      </c>
      <c r="NX104" s="25">
        <f t="shared" si="425"/>
        <v>68.180000000000007</v>
      </c>
      <c r="NY104" s="25">
        <f t="shared" si="425"/>
        <v>0</v>
      </c>
      <c r="NZ104" s="25">
        <f t="shared" si="426"/>
        <v>68.180000000000007</v>
      </c>
      <c r="OA104" s="25">
        <f t="shared" si="427"/>
        <v>30.04</v>
      </c>
      <c r="OB104" s="25">
        <f t="shared" si="427"/>
        <v>0</v>
      </c>
      <c r="OC104" s="25">
        <f t="shared" si="428"/>
        <v>30.04</v>
      </c>
      <c r="OD104" s="25">
        <f t="shared" si="429"/>
        <v>68.180000000000007</v>
      </c>
      <c r="OE104" s="25">
        <f t="shared" si="429"/>
        <v>0</v>
      </c>
      <c r="OF104" s="25">
        <f t="shared" si="429"/>
        <v>68.180000000000007</v>
      </c>
      <c r="OG104" s="25">
        <f t="shared" si="341"/>
        <v>0</v>
      </c>
      <c r="OH104" s="25">
        <f t="shared" si="342"/>
        <v>0</v>
      </c>
      <c r="OI104" s="25">
        <f t="shared" si="343"/>
        <v>0</v>
      </c>
      <c r="OJ104" s="25">
        <f t="shared" si="344"/>
        <v>0</v>
      </c>
      <c r="OK104" s="25">
        <f t="shared" si="345"/>
        <v>0</v>
      </c>
      <c r="OL104" s="25">
        <f t="shared" si="346"/>
        <v>0</v>
      </c>
      <c r="OM104" s="25">
        <f t="shared" si="430"/>
        <v>0</v>
      </c>
      <c r="ON104" s="25">
        <f t="shared" si="430"/>
        <v>0</v>
      </c>
      <c r="OO104" s="25">
        <f t="shared" si="430"/>
        <v>0</v>
      </c>
      <c r="OP104" s="25">
        <f t="shared" si="347"/>
        <v>0</v>
      </c>
      <c r="OQ104" s="25">
        <f t="shared" si="348"/>
        <v>0</v>
      </c>
      <c r="OR104" s="25">
        <f t="shared" si="431"/>
        <v>0</v>
      </c>
      <c r="OS104" s="19">
        <v>537474.89</v>
      </c>
      <c r="OT104" s="19">
        <v>2370663.34</v>
      </c>
    </row>
    <row r="105" spans="1:410" ht="33" customHeight="1" x14ac:dyDescent="0.25">
      <c r="A105" s="18"/>
      <c r="B105" s="18" t="s">
        <v>850</v>
      </c>
      <c r="C105" s="18">
        <v>1533.79</v>
      </c>
      <c r="D105" s="16" t="e">
        <f>_xlfn.IFNA(INDEX(#REF!,MATCH(E105,#REF!,0)),0)</f>
        <v>#REF!</v>
      </c>
      <c r="E105" s="18" t="s">
        <v>888</v>
      </c>
      <c r="F105" s="16" t="s">
        <v>765</v>
      </c>
      <c r="G105" s="16" t="s">
        <v>766</v>
      </c>
      <c r="H105" s="16" t="s">
        <v>767</v>
      </c>
      <c r="I105" s="16" t="s">
        <v>768</v>
      </c>
      <c r="J105" s="16" t="s">
        <v>769</v>
      </c>
      <c r="K105" s="16" t="s">
        <v>770</v>
      </c>
      <c r="L105" s="16" t="s">
        <v>771</v>
      </c>
      <c r="M105" s="18">
        <v>1.64</v>
      </c>
      <c r="N105" s="18">
        <v>1.94</v>
      </c>
      <c r="O105" s="18">
        <v>2.04</v>
      </c>
      <c r="P105" s="18">
        <v>2.34</v>
      </c>
      <c r="Q105" s="18">
        <v>0.1</v>
      </c>
      <c r="R105" s="18">
        <v>1.8399999999999999</v>
      </c>
      <c r="S105" s="18">
        <v>2.14</v>
      </c>
      <c r="T105" s="18">
        <v>0.2</v>
      </c>
      <c r="U105" s="18">
        <v>0</v>
      </c>
      <c r="V105" s="18">
        <v>0</v>
      </c>
      <c r="W105" s="18">
        <v>0</v>
      </c>
      <c r="X105" s="18">
        <v>1.64</v>
      </c>
      <c r="Y105" s="18">
        <v>1.9</v>
      </c>
      <c r="Z105" s="20">
        <f t="shared" si="349"/>
        <v>2.2000000000000002</v>
      </c>
      <c r="AA105" s="18">
        <v>0.22</v>
      </c>
      <c r="AB105" s="18">
        <v>0</v>
      </c>
      <c r="AC105" s="18">
        <v>0</v>
      </c>
      <c r="AD105" s="18">
        <v>0</v>
      </c>
      <c r="AE105" s="18">
        <v>0</v>
      </c>
      <c r="AF105" s="18">
        <v>0</v>
      </c>
      <c r="AG105" s="18">
        <v>1.2</v>
      </c>
      <c r="AH105" s="18">
        <v>1.5</v>
      </c>
      <c r="AI105" s="20">
        <f t="shared" si="350"/>
        <v>2.35</v>
      </c>
      <c r="AJ105" s="18">
        <v>0</v>
      </c>
      <c r="AK105" s="18">
        <v>0</v>
      </c>
      <c r="AL105" s="20">
        <f t="shared" si="351"/>
        <v>0</v>
      </c>
      <c r="AM105" s="18">
        <v>1.64</v>
      </c>
      <c r="AN105" s="18">
        <v>1.5</v>
      </c>
      <c r="AO105" s="18">
        <v>0.15</v>
      </c>
      <c r="AP105" s="18">
        <v>0.22</v>
      </c>
      <c r="AQ105" s="18">
        <v>1.64</v>
      </c>
      <c r="AR105" s="18">
        <v>1.72</v>
      </c>
      <c r="AS105" s="18">
        <v>0.12</v>
      </c>
      <c r="AT105" s="18">
        <v>0.11</v>
      </c>
      <c r="AU105" s="18">
        <v>0</v>
      </c>
      <c r="AV105" s="18">
        <v>1</v>
      </c>
      <c r="AW105" s="18">
        <v>0</v>
      </c>
      <c r="AX105" s="18">
        <v>0</v>
      </c>
      <c r="AY105" s="18">
        <v>0</v>
      </c>
      <c r="AZ105" s="18">
        <v>0</v>
      </c>
      <c r="BA105" s="18">
        <v>0</v>
      </c>
      <c r="BB105" s="18">
        <v>0</v>
      </c>
      <c r="BC105" s="18">
        <v>0</v>
      </c>
      <c r="BD105" s="18">
        <v>0</v>
      </c>
      <c r="BE105" s="18">
        <v>2</v>
      </c>
      <c r="BF105" s="18">
        <v>0</v>
      </c>
      <c r="BG105" s="18">
        <v>0</v>
      </c>
      <c r="BH105" s="18">
        <v>0</v>
      </c>
      <c r="BI105" s="18">
        <v>0</v>
      </c>
      <c r="BJ105" s="18">
        <v>0</v>
      </c>
      <c r="BK105" s="18">
        <v>0</v>
      </c>
      <c r="BL105" s="18">
        <v>0</v>
      </c>
      <c r="BM105" s="18">
        <v>0</v>
      </c>
      <c r="BN105" s="18">
        <v>0</v>
      </c>
      <c r="BO105" s="18">
        <v>0</v>
      </c>
      <c r="BP105" s="18">
        <v>0</v>
      </c>
      <c r="BQ105" s="18">
        <v>0</v>
      </c>
      <c r="BR105" s="18">
        <v>0</v>
      </c>
      <c r="BS105" s="18">
        <v>0</v>
      </c>
      <c r="BT105" s="18">
        <v>0</v>
      </c>
      <c r="BU105" s="18">
        <v>0</v>
      </c>
      <c r="BV105" s="18">
        <v>0</v>
      </c>
      <c r="BW105" s="18">
        <v>0</v>
      </c>
      <c r="BX105" s="18">
        <v>0</v>
      </c>
      <c r="BY105" s="18">
        <v>0</v>
      </c>
      <c r="BZ105" s="18">
        <v>0</v>
      </c>
      <c r="CA105" s="16" t="e">
        <f>_xlfn.IFNA(IF(RIGHT(D105,2)="=G",0,INDEX(#REF!,MATCH(E105,#REF!,0))),0)</f>
        <v>#REF!</v>
      </c>
      <c r="CB105" s="16" t="s">
        <v>776</v>
      </c>
      <c r="CC105" s="18">
        <v>0</v>
      </c>
      <c r="CD105" s="18">
        <v>0</v>
      </c>
      <c r="CE105" s="18">
        <v>1.4</v>
      </c>
      <c r="CF105" s="18">
        <v>0.85</v>
      </c>
      <c r="CG105" s="18">
        <v>0.12</v>
      </c>
      <c r="CH105" s="18">
        <v>2</v>
      </c>
      <c r="CI105" s="16" t="s">
        <v>98</v>
      </c>
      <c r="CJ105" s="18">
        <v>0</v>
      </c>
      <c r="CK105" s="20">
        <f t="shared" si="217"/>
        <v>1.89</v>
      </c>
      <c r="CL105" s="20">
        <f t="shared" si="352"/>
        <v>1.89</v>
      </c>
      <c r="CM105" s="18">
        <v>20.350000000000001</v>
      </c>
      <c r="CN105" s="18">
        <v>25.92</v>
      </c>
      <c r="CO105" s="18">
        <v>25.081000000000003</v>
      </c>
      <c r="CP105" s="22">
        <f t="shared" si="218"/>
        <v>25.08</v>
      </c>
      <c r="CQ105" s="22">
        <f t="shared" si="219"/>
        <v>23.19</v>
      </c>
      <c r="CR105" s="22">
        <f t="shared" si="353"/>
        <v>1.89</v>
      </c>
      <c r="CS105" s="22">
        <f t="shared" si="220"/>
        <v>23.29</v>
      </c>
      <c r="CT105" s="22">
        <f t="shared" si="221"/>
        <v>23.49</v>
      </c>
      <c r="CU105" s="18">
        <v>23.49</v>
      </c>
      <c r="CV105" s="22">
        <f t="shared" si="354"/>
        <v>2.2000000000000002</v>
      </c>
      <c r="CW105" s="22">
        <f t="shared" si="222"/>
        <v>0</v>
      </c>
      <c r="CX105" s="22">
        <f t="shared" si="223"/>
        <v>0</v>
      </c>
      <c r="CY105" s="22">
        <f t="shared" si="224"/>
        <v>25.65</v>
      </c>
      <c r="CZ105" s="22">
        <f t="shared" si="225"/>
        <v>25.8</v>
      </c>
      <c r="DA105" s="18">
        <v>25.92</v>
      </c>
      <c r="DB105" s="20">
        <f t="shared" si="355"/>
        <v>2.73</v>
      </c>
      <c r="DC105" s="20">
        <f t="shared" si="356"/>
        <v>0.84</v>
      </c>
      <c r="DD105" s="20">
        <f t="shared" si="357"/>
        <v>1.8900000000000001</v>
      </c>
      <c r="DE105" s="20">
        <f t="shared" si="226"/>
        <v>0.1</v>
      </c>
      <c r="DF105" s="20">
        <f t="shared" si="227"/>
        <v>0.2</v>
      </c>
      <c r="DG105" s="20">
        <f t="shared" si="228"/>
        <v>1.59</v>
      </c>
      <c r="DH105" s="20">
        <f t="shared" si="229"/>
        <v>0</v>
      </c>
      <c r="DI105" s="20">
        <f t="shared" si="230"/>
        <v>0</v>
      </c>
      <c r="DJ105" s="20">
        <f t="shared" si="231"/>
        <v>0</v>
      </c>
      <c r="DK105" s="20">
        <f t="shared" si="358"/>
        <v>1.8900000000000001</v>
      </c>
      <c r="DL105" s="20">
        <f t="shared" si="359"/>
        <v>0</v>
      </c>
      <c r="DM105" s="20">
        <f t="shared" si="360"/>
        <v>0</v>
      </c>
      <c r="DN105" s="20">
        <f t="shared" si="361"/>
        <v>0</v>
      </c>
      <c r="DO105" s="18">
        <v>2.54</v>
      </c>
      <c r="DP105" s="18">
        <v>0</v>
      </c>
      <c r="DQ105" s="18">
        <v>1</v>
      </c>
      <c r="DR105" s="18">
        <v>1</v>
      </c>
      <c r="DS105" s="25">
        <f t="shared" si="362"/>
        <v>2.54</v>
      </c>
      <c r="DT105" s="25">
        <f t="shared" si="363"/>
        <v>0</v>
      </c>
      <c r="DU105" s="25">
        <f t="shared" si="364"/>
        <v>4.8</v>
      </c>
      <c r="DV105" s="25">
        <f t="shared" si="365"/>
        <v>0</v>
      </c>
      <c r="DW105" s="25">
        <f t="shared" si="366"/>
        <v>4.8</v>
      </c>
      <c r="DX105" s="25">
        <f t="shared" si="367"/>
        <v>9.7899999999999991</v>
      </c>
      <c r="DY105" s="25">
        <f t="shared" si="368"/>
        <v>0</v>
      </c>
      <c r="DZ105" s="25">
        <f t="shared" si="369"/>
        <v>9.7899999999999991</v>
      </c>
      <c r="EA105" s="25">
        <f t="shared" si="370"/>
        <v>6.32</v>
      </c>
      <c r="EB105" s="25">
        <f t="shared" si="371"/>
        <v>0</v>
      </c>
      <c r="EC105" s="25">
        <f t="shared" si="372"/>
        <v>6.32</v>
      </c>
      <c r="ED105" s="25">
        <f t="shared" si="373"/>
        <v>3.47</v>
      </c>
      <c r="EE105" s="25">
        <f t="shared" si="373"/>
        <v>0</v>
      </c>
      <c r="EF105" s="25">
        <f t="shared" si="374"/>
        <v>3.47</v>
      </c>
      <c r="EG105" s="25">
        <f t="shared" si="375"/>
        <v>6.32</v>
      </c>
      <c r="EH105" s="25">
        <f t="shared" si="375"/>
        <v>0</v>
      </c>
      <c r="EI105" s="25">
        <f t="shared" si="376"/>
        <v>6.32</v>
      </c>
      <c r="EJ105" s="18">
        <v>1533.79</v>
      </c>
      <c r="EK105" s="18">
        <v>1495.09</v>
      </c>
      <c r="EL105" s="18" t="s">
        <v>888</v>
      </c>
      <c r="EM105" s="18" t="s">
        <v>889</v>
      </c>
      <c r="EN105" s="16" t="s">
        <v>774</v>
      </c>
      <c r="EO105" s="16" t="s">
        <v>132</v>
      </c>
      <c r="EP105" s="16" t="e">
        <f>IF(OR(EN105="Cống tròn",EN105="Cống hộp",EN105="Ống nhựa"),INDEX(#REF!,MATCH(E105,#REF!,0)),IF(OR(EN105="Rãnh xây",EN105="Rãnh bê tông"),INDEX(#REF!,MATCH(E105,#REF!,0)),0))</f>
        <v>#REF!</v>
      </c>
      <c r="EQ105" s="18">
        <v>37.500000000000043</v>
      </c>
      <c r="ER105" s="18">
        <v>1</v>
      </c>
      <c r="ES105" s="25">
        <f t="shared" si="377"/>
        <v>37</v>
      </c>
      <c r="ET105" s="1" t="e">
        <f>_xlfn.IFNA(IF(EN105="Cống tròn",INDEX(#REF!,MATCH(E105,#REF!,0)),IF(EN105="Cống hộp",INDEX(#REF!,MATCH(E105,#REF!,0)),EU105&amp;" ,"&amp;EV105)),0)</f>
        <v>#REF!</v>
      </c>
      <c r="EU105" s="16" t="s">
        <v>769</v>
      </c>
      <c r="EV105" s="16" t="s">
        <v>775</v>
      </c>
      <c r="EW105" s="16" t="e">
        <f>_xlfn.IFNA(INDEX(#REF!,MATCH(E105,#REF!,0)),0)</f>
        <v>#REF!</v>
      </c>
      <c r="EX105" s="16"/>
      <c r="EY105" s="18">
        <v>0</v>
      </c>
      <c r="EZ105" s="18">
        <v>0</v>
      </c>
      <c r="FA105" s="18">
        <v>0</v>
      </c>
      <c r="FB105" s="19">
        <v>0</v>
      </c>
      <c r="FC105" s="19">
        <v>0</v>
      </c>
      <c r="FD105" s="25">
        <f t="shared" si="232"/>
        <v>0</v>
      </c>
      <c r="FE105" s="25">
        <f t="shared" si="378"/>
        <v>0</v>
      </c>
      <c r="FF105" s="18">
        <v>0.1</v>
      </c>
      <c r="FG105" s="18">
        <v>2</v>
      </c>
      <c r="FH105" s="18">
        <v>1</v>
      </c>
      <c r="FI105" s="25">
        <f t="shared" si="379"/>
        <v>1.2</v>
      </c>
      <c r="FJ105" s="18">
        <v>0</v>
      </c>
      <c r="FK105" s="18">
        <v>0</v>
      </c>
      <c r="FL105" s="18">
        <v>0.2</v>
      </c>
      <c r="FM105" s="18">
        <v>1.4</v>
      </c>
      <c r="FN105" s="18">
        <v>0</v>
      </c>
      <c r="FO105" s="25">
        <f t="shared" si="380"/>
        <v>1.4</v>
      </c>
      <c r="FP105" s="18">
        <v>1.4999999999999999E-2</v>
      </c>
      <c r="FQ105" s="18">
        <v>1</v>
      </c>
      <c r="FR105" s="25">
        <f t="shared" si="233"/>
        <v>36</v>
      </c>
      <c r="FS105" s="25">
        <f t="shared" si="234"/>
        <v>0.52500000000000002</v>
      </c>
      <c r="FT105" s="25">
        <f t="shared" si="235"/>
        <v>36.524999999999999</v>
      </c>
      <c r="FU105" s="25">
        <f t="shared" si="236"/>
        <v>-0.97500000000004405</v>
      </c>
      <c r="FV105" s="25" t="str">
        <f t="shared" si="381"/>
        <v>Thêm 01</v>
      </c>
      <c r="FW105" s="25">
        <f t="shared" si="382"/>
        <v>0.04</v>
      </c>
      <c r="FX105" s="16"/>
      <c r="FY105" s="16"/>
      <c r="FZ105" s="16"/>
      <c r="GA105" s="16"/>
      <c r="GB105" s="19">
        <v>0</v>
      </c>
      <c r="GC105" s="19">
        <v>0</v>
      </c>
      <c r="GD105" s="19">
        <v>0</v>
      </c>
      <c r="GE105" s="19">
        <v>0</v>
      </c>
      <c r="GF105" s="19">
        <v>0</v>
      </c>
      <c r="GG105" s="19">
        <v>0</v>
      </c>
      <c r="GH105" s="19">
        <v>0</v>
      </c>
      <c r="GI105" s="19">
        <v>0</v>
      </c>
      <c r="GJ105" s="19">
        <v>0</v>
      </c>
      <c r="GK105" s="19">
        <v>0</v>
      </c>
      <c r="GL105" s="25">
        <f t="shared" si="237"/>
        <v>0</v>
      </c>
      <c r="GM105" s="25">
        <f t="shared" si="383"/>
        <v>0</v>
      </c>
      <c r="GN105" s="19">
        <v>0</v>
      </c>
      <c r="GO105" s="19">
        <v>0</v>
      </c>
      <c r="GP105" s="19">
        <v>0</v>
      </c>
      <c r="GQ105" s="19">
        <v>0</v>
      </c>
      <c r="GR105" s="1" t="e">
        <f>_xlfn.IFNA(INDEX(#REF!,MATCH(E105,#REF!,0)),0)</f>
        <v>#REF!</v>
      </c>
      <c r="GS105" s="16"/>
      <c r="GT105" s="18">
        <v>0</v>
      </c>
      <c r="GU105" s="18">
        <v>0</v>
      </c>
      <c r="GV105" s="18">
        <v>0</v>
      </c>
      <c r="GW105" s="18">
        <v>0</v>
      </c>
      <c r="GX105" s="25">
        <f t="shared" si="238"/>
        <v>0</v>
      </c>
      <c r="GY105" s="25">
        <f t="shared" si="239"/>
        <v>0</v>
      </c>
      <c r="GZ105" s="25">
        <f t="shared" si="384"/>
        <v>0</v>
      </c>
      <c r="HA105" s="1" t="e" cm="1">
        <f t="array" ref="HA105">INDEX(#REF!,MATCH(EJ105&amp;EK105&amp;HD105&amp;HE105&amp;HF105,#REF!&amp;#REF!&amp;#REF!&amp;#REF!&amp;#REF!,0))</f>
        <v>#REF!</v>
      </c>
      <c r="HB105" s="16"/>
      <c r="HC105" s="25">
        <f t="shared" si="385"/>
        <v>0</v>
      </c>
      <c r="HD105" s="18">
        <v>0</v>
      </c>
      <c r="HE105" s="18">
        <v>0</v>
      </c>
      <c r="HF105" s="18">
        <v>0</v>
      </c>
      <c r="HG105" s="1" t="e" cm="1">
        <f t="array" ref="HG105">INDEX(#REF!,MATCH(EJ105&amp;EK105&amp;HJ105&amp;HK105&amp;HL105,#REF!&amp;#REF!&amp;#REF!&amp;#REF!&amp;#REF!,0))</f>
        <v>#REF!</v>
      </c>
      <c r="HH105" s="16"/>
      <c r="HI105" s="25">
        <f t="shared" si="386"/>
        <v>0</v>
      </c>
      <c r="HJ105" s="25">
        <f t="shared" si="387"/>
        <v>0</v>
      </c>
      <c r="HK105" s="19">
        <v>0</v>
      </c>
      <c r="HL105" s="19">
        <v>0</v>
      </c>
      <c r="HM105" s="18">
        <v>0.01</v>
      </c>
      <c r="HN105" s="18">
        <v>1</v>
      </c>
      <c r="HO105" s="25">
        <f t="shared" si="388"/>
        <v>0</v>
      </c>
      <c r="HP105" s="25">
        <f t="shared" si="389"/>
        <v>0</v>
      </c>
      <c r="HQ105" s="25">
        <f t="shared" si="390"/>
        <v>0</v>
      </c>
      <c r="HR105" s="25">
        <f t="shared" si="391"/>
        <v>0</v>
      </c>
      <c r="HS105" s="25">
        <f t="shared" si="392"/>
        <v>0</v>
      </c>
      <c r="HT105" s="19">
        <v>0</v>
      </c>
      <c r="HU105" s="19">
        <v>0</v>
      </c>
      <c r="HV105" s="19">
        <v>0</v>
      </c>
      <c r="HW105" s="25">
        <f t="shared" si="393"/>
        <v>0</v>
      </c>
      <c r="HX105" s="19">
        <v>0</v>
      </c>
      <c r="HY105" s="19">
        <v>0</v>
      </c>
      <c r="HZ105" s="18">
        <v>25.08</v>
      </c>
      <c r="IA105" s="20">
        <f>ROUND(IF(EN105="Cống tròn",IF(EN105="Cống tròn",IF(EU105="Không có móng",IQ105-FF105,IF(EU105="Đế",IP105-FN105,IF(OR(EU105="Móng bê tông",EU105="Móng bê tông kết hợp đế"),II105-FJ105,0))),0),IF(EN105="Cống hộp",IF(AND(EN105="Cống hộp",EU105="Không có móng"),IQ105-GF105,IF(AND(EN105="Cống hộp",EU105="Móng bê tông"),IJ105-GB105,0)),IF(OR(EN105="Rãnh xây",EN105="Rãnh bê tông"),IF(OR(EN105="Rãnh xây",EN105="Rãnh bê tông"),IK105-GB105,0),IF(EN105="Ống nhựa",IF(AND(EN105="Ống nhựa",EU105="Không đắp cát"),IQ105-HT105,IF(AND(EN105="Ống nhựa",EU105="Đắp cát"),IH105-HX105,0)),IF(EN105="Rãnh thang",IF(EN105="Rãnh thang",IF(EU105="Móng bê tông",#REF!-#REF!,IQ105),0),0))))),2)</f>
        <v>23.49</v>
      </c>
      <c r="IB105" s="20">
        <f t="shared" si="394"/>
        <v>1.5899999999999999</v>
      </c>
      <c r="IC105" s="20">
        <f t="shared" si="240"/>
        <v>23.49</v>
      </c>
      <c r="ID105" s="20">
        <f t="shared" si="241"/>
        <v>0</v>
      </c>
      <c r="IE105" s="20">
        <f t="shared" si="242"/>
        <v>0</v>
      </c>
      <c r="IF105" s="20">
        <f t="shared" si="243"/>
        <v>0</v>
      </c>
      <c r="IG105" s="20">
        <f>IF(EN105="Rãnh thang",IF(AND(EN105="Rãnh thang",EU105="Móng bê tông"),IQ105-#REF!,0),IF(EN105="Ống nhựa",IF(AND(EN105="Ống nhựa",EU105="Đắp cát"),IQ105-HT105,0),IF(EN105="Cống tròn",IF(EN105="Cống tròn",IF(OR(EU105="Móng bê tông",EU105="Móng bê tông kết hợp đế"),IM105-FL105,0),0),IF(EN105="Cống hộp",IF(AND(EN105="Cống hộp",EU105="Móng bê tông"),IN105-GD105,0),IF(OR(EN105="Rãnh xây",EN105="Rãnh bê tông"),IF(AND(EN105="Rãnh xây",EU105="Móng bê tông"),IO105-GD105,IF(AND(EN105="Rãnh bê tông",EU105="Móng bê tông"),IO105-GD105,0)),0)))))</f>
        <v>23.49</v>
      </c>
      <c r="IH105" s="20">
        <f t="shared" si="244"/>
        <v>0</v>
      </c>
      <c r="II105" s="20">
        <f t="shared" si="245"/>
        <v>23.49</v>
      </c>
      <c r="IJ105" s="20">
        <f t="shared" si="246"/>
        <v>0</v>
      </c>
      <c r="IK105" s="20">
        <f t="shared" si="247"/>
        <v>0</v>
      </c>
      <c r="IL105" s="20">
        <f t="shared" si="248"/>
        <v>23.689999999999998</v>
      </c>
      <c r="IM105" s="20">
        <f t="shared" si="249"/>
        <v>23.689999999999998</v>
      </c>
      <c r="IN105" s="20">
        <f t="shared" si="250"/>
        <v>0</v>
      </c>
      <c r="IO105" s="20">
        <f t="shared" si="251"/>
        <v>0</v>
      </c>
      <c r="IP105" s="20">
        <f t="shared" si="252"/>
        <v>0</v>
      </c>
      <c r="IQ105" s="18">
        <v>23.79</v>
      </c>
      <c r="IR105" s="25">
        <f t="shared" si="395"/>
        <v>0</v>
      </c>
      <c r="IS105" s="25">
        <f t="shared" si="253"/>
        <v>0</v>
      </c>
      <c r="IT105" s="25">
        <f t="shared" si="254"/>
        <v>0</v>
      </c>
      <c r="IU105" s="25">
        <f>ROUND(IF(EN105="Cống tròn",IF(EN105="Cống tròn",IV105+FF105,0),IF(EN105="Cống hộp",IF(EN105="Cống hộp",IV105+GP105,0),IF(OR(EN105="Rãnh xây",EN105="Rãnh bê tông"),IF(OR(EN105="Rãnh xây",EN105="Rãnh bê tông"),IV105+GP105,0),IF(EN105="ống nhựa",IF(EN105="Ống nhựa",IV105+HT105,0),IF(EN105="Rãnh thang",IF(EN105="Rãnh thang",IQ105+#REF!,0),0))))),2)</f>
        <v>24.82</v>
      </c>
      <c r="IV105" s="18">
        <v>24.72</v>
      </c>
      <c r="IW105" s="25">
        <f t="shared" si="255"/>
        <v>24.82</v>
      </c>
      <c r="IX105" s="25">
        <f t="shared" si="256"/>
        <v>0</v>
      </c>
      <c r="IY105" s="25">
        <f t="shared" si="257"/>
        <v>0</v>
      </c>
      <c r="IZ105" s="25">
        <f t="shared" si="258"/>
        <v>0</v>
      </c>
      <c r="JA105" s="25">
        <f t="shared" si="259"/>
        <v>0</v>
      </c>
      <c r="JB105" s="18">
        <v>25.02</v>
      </c>
      <c r="JC105" s="20">
        <f>ROUND(IF(EN105="Cống tròn",IF(EN105="Cống tròn",IF(EU105="Không có móng",JS105-FF105,IF(EU105="Đế",JR105-FN105,IF(OR(EU105="Móng bê tông",EU105="Móng bê tông kết hợp đế"),JK105-FJ105,0))),0),IF(EN105="Cống hộp",IF(AND(EN105="Cống hộp",EU105="Không có móng"),JS105-GF105,IF(AND(EN105="Cống hộp",EU105="Móng bê tông"),JL105-GB105,0)),IF(OR(EN105="Rãnh xây",EN105="Rãnh bê tông"),IF(OR(EN105="Rãnh xây",EN105="Rãnh bê tông"),JM105-GB105,0),IF(EN105="Ống nhựa",IF(AND(EN105="Ống nhựa",EU105="Không đắp cát"),JS105-HT105,IF(AND(EN105="Ống nhựa",EU105="Đắp cát"),JJ105-HX105,0)),IF(EN105="Rãnh thang",IF(EN105="Rãnh thang",IF(EU105="Móng bê tông",#REF!-#REF!,JS105),0),0))))),2)</f>
        <v>23.42</v>
      </c>
      <c r="JD105" s="20">
        <f t="shared" si="396"/>
        <v>1.5999999999999979</v>
      </c>
      <c r="JE105" s="20">
        <f t="shared" si="260"/>
        <v>23.419999999999998</v>
      </c>
      <c r="JF105" s="20">
        <f t="shared" si="261"/>
        <v>0</v>
      </c>
      <c r="JG105" s="20">
        <f t="shared" si="262"/>
        <v>0</v>
      </c>
      <c r="JH105" s="20">
        <f t="shared" si="263"/>
        <v>0</v>
      </c>
      <c r="JI105" s="20">
        <f>IF(EN105="Rãnh thang",IF(AND(EN105="Rãnh thang",EU105="Móng bê tông"),JS105-#REF!,0),IF(EN105="Ống nhựa",IF(AND(EN105="Ống nhựa",EU105="Đắp cát"),JS105-HT105,0),IF(EN105="Cống tròn",IF(EN105="Cống tròn",IF(OR(EU105="Móng bê tông",EU105="Móng bê tông kết hợp đế"),JO105-FL105,0),0),IF(EN105="Cống hộp",IF(AND(EN105="Cống hộp",EU105="Móng bê tông"),JP105-GD105,0),IF(OR(EN105="Rãnh xây",EN105="Rãnh bê tông"),IF(AND(EN105="Rãnh xây",EU105="Móng bê tông"),JQ105-GD105,IF(AND(EN105="Rãnh bê tông",EU105="Móng bê tông"),JQ105-GD105,0)),0)))))</f>
        <v>23.419999999999998</v>
      </c>
      <c r="JJ105" s="20">
        <f t="shared" si="264"/>
        <v>0</v>
      </c>
      <c r="JK105" s="20">
        <f t="shared" si="265"/>
        <v>23.419999999999998</v>
      </c>
      <c r="JL105" s="20">
        <f t="shared" si="266"/>
        <v>0</v>
      </c>
      <c r="JM105" s="20">
        <f t="shared" si="267"/>
        <v>0</v>
      </c>
      <c r="JN105" s="20">
        <f t="shared" si="268"/>
        <v>23.619999999999997</v>
      </c>
      <c r="JO105" s="20">
        <f t="shared" si="269"/>
        <v>23.619999999999997</v>
      </c>
      <c r="JP105" s="20">
        <f t="shared" si="270"/>
        <v>0</v>
      </c>
      <c r="JQ105" s="20">
        <f t="shared" si="271"/>
        <v>0</v>
      </c>
      <c r="JR105" s="20">
        <f t="shared" si="272"/>
        <v>0</v>
      </c>
      <c r="JS105" s="26">
        <v>23.72</v>
      </c>
      <c r="JT105" s="25">
        <f t="shared" si="397"/>
        <v>0</v>
      </c>
      <c r="JU105" s="25">
        <f t="shared" si="273"/>
        <v>0</v>
      </c>
      <c r="JV105" s="25">
        <f t="shared" si="274"/>
        <v>0</v>
      </c>
      <c r="JW105" s="25">
        <f>ROUND(IF(EN105="Cống tròn",IF(EN105="Cống tròn",JX105+FF105,0),IF(EN105="Cống hộp",IF(EN105="Cống hộp",JX105+GP105,0),IF(OR(EN105="Rãnh xây",EN105="Rãnh bê tông"),IF(OR(EN105="Rãnh xây",EN105="Rãnh bê tông"),JX105+GP105,0),IF(EN105="ống nhựa",IF(EN105="Ống nhựa",JX105+HT105,0),IF(EN105="Rãnh thang",IF(EN105="Rãnh thang",JS105+#REF!,0),0))))),2)</f>
        <v>24.82</v>
      </c>
      <c r="JX105" s="27">
        <v>24.72</v>
      </c>
      <c r="JY105" s="25">
        <f t="shared" si="275"/>
        <v>24.82</v>
      </c>
      <c r="JZ105" s="25">
        <f t="shared" si="276"/>
        <v>0</v>
      </c>
      <c r="KA105" s="25">
        <f t="shared" si="277"/>
        <v>0</v>
      </c>
      <c r="KB105" s="25">
        <f t="shared" si="278"/>
        <v>0</v>
      </c>
      <c r="KC105" s="25">
        <f t="shared" si="279"/>
        <v>0</v>
      </c>
      <c r="KD105" s="28" t="s">
        <v>98</v>
      </c>
      <c r="KE105" s="27">
        <v>0</v>
      </c>
      <c r="KF105" s="25">
        <f t="shared" si="280"/>
        <v>1.5899999999999999</v>
      </c>
      <c r="KG105" s="25">
        <f t="shared" si="398"/>
        <v>1.5899999999999999</v>
      </c>
      <c r="KH105" s="27">
        <v>0</v>
      </c>
      <c r="KI105" s="25">
        <f t="shared" si="281"/>
        <v>1.5999999999999979</v>
      </c>
      <c r="KJ105" s="25">
        <f t="shared" si="399"/>
        <v>1.5999999999999979</v>
      </c>
      <c r="KK105" s="25">
        <f t="shared" si="282"/>
        <v>0</v>
      </c>
      <c r="KL105" s="25">
        <f t="shared" si="283"/>
        <v>0</v>
      </c>
      <c r="KM105" s="25">
        <f t="shared" si="400"/>
        <v>0</v>
      </c>
      <c r="KN105" s="25">
        <f t="shared" si="284"/>
        <v>0</v>
      </c>
      <c r="KO105" s="25">
        <f t="shared" si="285"/>
        <v>0</v>
      </c>
      <c r="KP105" s="25">
        <f t="shared" si="401"/>
        <v>0</v>
      </c>
      <c r="KQ105" s="25">
        <f t="shared" si="286"/>
        <v>0.2</v>
      </c>
      <c r="KR105" s="25">
        <f t="shared" si="287"/>
        <v>0.2</v>
      </c>
      <c r="KS105" s="25">
        <f t="shared" si="402"/>
        <v>0.2</v>
      </c>
      <c r="KT105" s="25">
        <f t="shared" si="288"/>
        <v>0</v>
      </c>
      <c r="KU105" s="25">
        <f t="shared" si="289"/>
        <v>0</v>
      </c>
      <c r="KV105" s="25">
        <f t="shared" si="403"/>
        <v>0</v>
      </c>
      <c r="KW105" s="25">
        <f t="shared" si="290"/>
        <v>0</v>
      </c>
      <c r="KX105" s="25">
        <f t="shared" si="291"/>
        <v>0</v>
      </c>
      <c r="KY105" s="25">
        <f t="shared" si="404"/>
        <v>0</v>
      </c>
      <c r="KZ105" s="25">
        <f t="shared" si="292"/>
        <v>0</v>
      </c>
      <c r="LA105" s="25">
        <f t="shared" si="293"/>
        <v>0</v>
      </c>
      <c r="LB105" s="25">
        <f t="shared" si="405"/>
        <v>0</v>
      </c>
      <c r="LC105" s="25">
        <f t="shared" si="294"/>
        <v>1.4</v>
      </c>
      <c r="LD105" s="25">
        <f t="shared" si="295"/>
        <v>1.4</v>
      </c>
      <c r="LE105" s="25">
        <f t="shared" si="406"/>
        <v>1.4</v>
      </c>
      <c r="LF105" s="25">
        <f t="shared" si="296"/>
        <v>0</v>
      </c>
      <c r="LG105" s="25">
        <f t="shared" si="297"/>
        <v>0</v>
      </c>
      <c r="LH105" s="25">
        <f t="shared" si="407"/>
        <v>0</v>
      </c>
      <c r="LI105" s="25">
        <f t="shared" si="298"/>
        <v>0</v>
      </c>
      <c r="LJ105" s="25">
        <f t="shared" si="299"/>
        <v>0</v>
      </c>
      <c r="LK105" s="25">
        <f t="shared" si="408"/>
        <v>0</v>
      </c>
      <c r="LL105" s="25">
        <f t="shared" si="300"/>
        <v>0</v>
      </c>
      <c r="LM105" s="25">
        <f t="shared" si="301"/>
        <v>0</v>
      </c>
      <c r="LN105" s="25">
        <f t="shared" si="409"/>
        <v>0</v>
      </c>
      <c r="LO105" s="25">
        <f t="shared" si="302"/>
        <v>0</v>
      </c>
      <c r="LP105" s="25">
        <f t="shared" si="303"/>
        <v>0</v>
      </c>
      <c r="LQ105" s="25">
        <f t="shared" si="410"/>
        <v>0</v>
      </c>
      <c r="LR105" s="25">
        <f t="shared" si="304"/>
        <v>0</v>
      </c>
      <c r="LS105" s="25">
        <f t="shared" si="305"/>
        <v>0</v>
      </c>
      <c r="LT105" s="25">
        <f t="shared" si="411"/>
        <v>0</v>
      </c>
      <c r="LU105" s="25">
        <f t="shared" si="306"/>
        <v>0</v>
      </c>
      <c r="LV105" s="25">
        <f t="shared" si="307"/>
        <v>0</v>
      </c>
      <c r="LW105" s="25">
        <f t="shared" si="412"/>
        <v>0</v>
      </c>
      <c r="LX105" s="25">
        <f t="shared" si="308"/>
        <v>0</v>
      </c>
      <c r="LY105" s="25">
        <f t="shared" si="309"/>
        <v>0</v>
      </c>
      <c r="LZ105" s="25">
        <f t="shared" si="413"/>
        <v>0</v>
      </c>
      <c r="MA105" s="25">
        <f t="shared" si="310"/>
        <v>0</v>
      </c>
      <c r="MB105" s="25">
        <f t="shared" si="311"/>
        <v>0</v>
      </c>
      <c r="MC105" s="25">
        <f t="shared" si="414"/>
        <v>0</v>
      </c>
      <c r="MD105" s="25">
        <f t="shared" si="312"/>
        <v>0</v>
      </c>
      <c r="ME105" s="25">
        <f t="shared" si="313"/>
        <v>0</v>
      </c>
      <c r="MF105" s="25">
        <f t="shared" si="415"/>
        <v>0</v>
      </c>
      <c r="MG105" s="25">
        <f t="shared" si="314"/>
        <v>0</v>
      </c>
      <c r="MH105" s="25">
        <f t="shared" si="315"/>
        <v>0</v>
      </c>
      <c r="MI105" s="25">
        <f t="shared" si="416"/>
        <v>0</v>
      </c>
      <c r="MJ105" s="25">
        <f t="shared" si="316"/>
        <v>0</v>
      </c>
      <c r="MK105" s="25">
        <f t="shared" si="317"/>
        <v>0</v>
      </c>
      <c r="ML105" s="25">
        <f t="shared" si="417"/>
        <v>0</v>
      </c>
      <c r="MM105" s="25">
        <f t="shared" si="318"/>
        <v>0</v>
      </c>
      <c r="MN105" s="25">
        <f t="shared" si="319"/>
        <v>0</v>
      </c>
      <c r="MO105" s="25">
        <f t="shared" si="418"/>
        <v>0</v>
      </c>
      <c r="MP105" s="25">
        <f t="shared" si="320"/>
        <v>0</v>
      </c>
      <c r="MQ105" s="25">
        <f t="shared" si="321"/>
        <v>0</v>
      </c>
      <c r="MR105" s="25">
        <f t="shared" si="419"/>
        <v>0</v>
      </c>
      <c r="MS105" s="29">
        <v>1.4</v>
      </c>
      <c r="MT105" s="29">
        <v>0</v>
      </c>
      <c r="MU105" s="29">
        <v>1</v>
      </c>
      <c r="MV105" s="29">
        <v>1</v>
      </c>
      <c r="MW105" s="25">
        <f t="shared" si="322"/>
        <v>1.4</v>
      </c>
      <c r="MX105" s="25">
        <f t="shared" si="323"/>
        <v>2.23</v>
      </c>
      <c r="MY105" s="25">
        <f t="shared" si="324"/>
        <v>0</v>
      </c>
      <c r="MZ105" s="25">
        <f t="shared" si="325"/>
        <v>0</v>
      </c>
      <c r="NA105" s="25">
        <f t="shared" si="326"/>
        <v>1.4</v>
      </c>
      <c r="NB105" s="25">
        <f t="shared" si="327"/>
        <v>2.2400000000000002</v>
      </c>
      <c r="NC105" s="25">
        <f t="shared" si="328"/>
        <v>0</v>
      </c>
      <c r="ND105" s="25">
        <f t="shared" si="329"/>
        <v>0</v>
      </c>
      <c r="NE105" s="25">
        <f t="shared" si="420"/>
        <v>1.4</v>
      </c>
      <c r="NF105" s="25">
        <f t="shared" si="420"/>
        <v>2.2350000000000003</v>
      </c>
      <c r="NG105" s="25">
        <f t="shared" si="420"/>
        <v>0</v>
      </c>
      <c r="NH105" s="25">
        <f t="shared" si="420"/>
        <v>0</v>
      </c>
      <c r="NI105" s="25">
        <f t="shared" si="330"/>
        <v>83.81</v>
      </c>
      <c r="NJ105" s="25">
        <f t="shared" si="331"/>
        <v>0</v>
      </c>
      <c r="NK105" s="25">
        <f t="shared" si="332"/>
        <v>83.81</v>
      </c>
      <c r="NL105" s="25">
        <f t="shared" si="333"/>
        <v>68.2</v>
      </c>
      <c r="NM105" s="25">
        <f t="shared" si="334"/>
        <v>0</v>
      </c>
      <c r="NN105" s="25">
        <f t="shared" si="421"/>
        <v>68.2</v>
      </c>
      <c r="NO105" s="25">
        <f t="shared" si="335"/>
        <v>0</v>
      </c>
      <c r="NP105" s="25">
        <f t="shared" si="336"/>
        <v>0</v>
      </c>
      <c r="NQ105" s="25">
        <f t="shared" si="422"/>
        <v>0</v>
      </c>
      <c r="NR105" s="25">
        <f t="shared" si="337"/>
        <v>0</v>
      </c>
      <c r="NS105" s="25">
        <f t="shared" si="338"/>
        <v>0</v>
      </c>
      <c r="NT105" s="25">
        <f t="shared" si="423"/>
        <v>0</v>
      </c>
      <c r="NU105" s="25">
        <f t="shared" si="339"/>
        <v>0</v>
      </c>
      <c r="NV105" s="25">
        <f t="shared" si="340"/>
        <v>0</v>
      </c>
      <c r="NW105" s="25">
        <f t="shared" si="424"/>
        <v>0</v>
      </c>
      <c r="NX105" s="25">
        <f t="shared" si="425"/>
        <v>68.2</v>
      </c>
      <c r="NY105" s="25">
        <f t="shared" si="425"/>
        <v>0</v>
      </c>
      <c r="NZ105" s="25">
        <f t="shared" si="426"/>
        <v>68.2</v>
      </c>
      <c r="OA105" s="25">
        <f t="shared" si="427"/>
        <v>15.61</v>
      </c>
      <c r="OB105" s="25">
        <f t="shared" si="427"/>
        <v>0</v>
      </c>
      <c r="OC105" s="25">
        <f t="shared" si="428"/>
        <v>15.61</v>
      </c>
      <c r="OD105" s="25">
        <f t="shared" si="429"/>
        <v>68.2</v>
      </c>
      <c r="OE105" s="25">
        <f t="shared" si="429"/>
        <v>0</v>
      </c>
      <c r="OF105" s="25">
        <f t="shared" si="429"/>
        <v>68.2</v>
      </c>
      <c r="OG105" s="25">
        <f t="shared" si="341"/>
        <v>0</v>
      </c>
      <c r="OH105" s="25">
        <f t="shared" si="342"/>
        <v>0</v>
      </c>
      <c r="OI105" s="25">
        <f t="shared" si="343"/>
        <v>0</v>
      </c>
      <c r="OJ105" s="25">
        <f t="shared" si="344"/>
        <v>0</v>
      </c>
      <c r="OK105" s="25">
        <f t="shared" si="345"/>
        <v>0</v>
      </c>
      <c r="OL105" s="25">
        <f t="shared" si="346"/>
        <v>0</v>
      </c>
      <c r="OM105" s="25">
        <f t="shared" si="430"/>
        <v>0</v>
      </c>
      <c r="ON105" s="25">
        <f t="shared" si="430"/>
        <v>0</v>
      </c>
      <c r="OO105" s="25">
        <f t="shared" si="430"/>
        <v>0</v>
      </c>
      <c r="OP105" s="25">
        <f t="shared" si="347"/>
        <v>0</v>
      </c>
      <c r="OQ105" s="25">
        <f t="shared" si="348"/>
        <v>0</v>
      </c>
      <c r="OR105" s="25">
        <f t="shared" si="431"/>
        <v>0</v>
      </c>
      <c r="OS105" s="19">
        <v>537513.56999999995</v>
      </c>
      <c r="OT105" s="19">
        <v>2370663.34</v>
      </c>
    </row>
    <row r="106" spans="1:410" ht="33" customHeight="1" x14ac:dyDescent="0.25">
      <c r="A106" s="18"/>
      <c r="B106" s="18" t="s">
        <v>850</v>
      </c>
      <c r="C106" s="18">
        <v>1495.09</v>
      </c>
      <c r="D106" s="16" t="e">
        <f>_xlfn.IFNA(INDEX(#REF!,MATCH(E106,#REF!,0)),0)</f>
        <v>#REF!</v>
      </c>
      <c r="E106" s="18" t="s">
        <v>889</v>
      </c>
      <c r="F106" s="16" t="s">
        <v>765</v>
      </c>
      <c r="G106" s="16" t="s">
        <v>766</v>
      </c>
      <c r="H106" s="16" t="s">
        <v>767</v>
      </c>
      <c r="I106" s="16" t="s">
        <v>768</v>
      </c>
      <c r="J106" s="16" t="s">
        <v>769</v>
      </c>
      <c r="K106" s="16" t="s">
        <v>770</v>
      </c>
      <c r="L106" s="16" t="s">
        <v>771</v>
      </c>
      <c r="M106" s="18">
        <v>1.64</v>
      </c>
      <c r="N106" s="18">
        <v>1.94</v>
      </c>
      <c r="O106" s="18">
        <v>2.04</v>
      </c>
      <c r="P106" s="18">
        <v>2.34</v>
      </c>
      <c r="Q106" s="18">
        <v>0.1</v>
      </c>
      <c r="R106" s="18">
        <v>1.8399999999999999</v>
      </c>
      <c r="S106" s="18">
        <v>2.14</v>
      </c>
      <c r="T106" s="18">
        <v>0.2</v>
      </c>
      <c r="U106" s="18">
        <v>0</v>
      </c>
      <c r="V106" s="18">
        <v>0</v>
      </c>
      <c r="W106" s="18">
        <v>0</v>
      </c>
      <c r="X106" s="18">
        <v>1.64</v>
      </c>
      <c r="Y106" s="18">
        <v>1.9</v>
      </c>
      <c r="Z106" s="20">
        <f t="shared" si="349"/>
        <v>2.2000000000000002</v>
      </c>
      <c r="AA106" s="18">
        <v>0.22</v>
      </c>
      <c r="AB106" s="18">
        <v>0</v>
      </c>
      <c r="AC106" s="18">
        <v>0</v>
      </c>
      <c r="AD106" s="18">
        <v>0</v>
      </c>
      <c r="AE106" s="18">
        <v>0</v>
      </c>
      <c r="AF106" s="18">
        <v>0</v>
      </c>
      <c r="AG106" s="18">
        <v>1.2</v>
      </c>
      <c r="AH106" s="18">
        <v>1.5</v>
      </c>
      <c r="AI106" s="20">
        <f t="shared" si="350"/>
        <v>2.35</v>
      </c>
      <c r="AJ106" s="18">
        <v>0</v>
      </c>
      <c r="AK106" s="18">
        <v>0</v>
      </c>
      <c r="AL106" s="20">
        <f t="shared" si="351"/>
        <v>0</v>
      </c>
      <c r="AM106" s="18">
        <v>1.64</v>
      </c>
      <c r="AN106" s="18">
        <v>1.5</v>
      </c>
      <c r="AO106" s="18">
        <v>0.15</v>
      </c>
      <c r="AP106" s="18">
        <v>0.22</v>
      </c>
      <c r="AQ106" s="18">
        <v>1.64</v>
      </c>
      <c r="AR106" s="18">
        <v>1.72</v>
      </c>
      <c r="AS106" s="18">
        <v>0.12</v>
      </c>
      <c r="AT106" s="18">
        <v>0.11</v>
      </c>
      <c r="AU106" s="18">
        <v>0</v>
      </c>
      <c r="AV106" s="18">
        <v>1</v>
      </c>
      <c r="AW106" s="18">
        <v>0</v>
      </c>
      <c r="AX106" s="18">
        <v>0</v>
      </c>
      <c r="AY106" s="18">
        <v>0</v>
      </c>
      <c r="AZ106" s="18">
        <v>0</v>
      </c>
      <c r="BA106" s="18">
        <v>0</v>
      </c>
      <c r="BB106" s="18">
        <v>0</v>
      </c>
      <c r="BC106" s="18">
        <v>0</v>
      </c>
      <c r="BD106" s="18">
        <v>0</v>
      </c>
      <c r="BE106" s="18">
        <v>2</v>
      </c>
      <c r="BF106" s="18">
        <v>0</v>
      </c>
      <c r="BG106" s="18">
        <v>0</v>
      </c>
      <c r="BH106" s="18">
        <v>0</v>
      </c>
      <c r="BI106" s="18">
        <v>0</v>
      </c>
      <c r="BJ106" s="18">
        <v>0</v>
      </c>
      <c r="BK106" s="18">
        <v>0</v>
      </c>
      <c r="BL106" s="18">
        <v>0</v>
      </c>
      <c r="BM106" s="18">
        <v>0</v>
      </c>
      <c r="BN106" s="18">
        <v>0</v>
      </c>
      <c r="BO106" s="18">
        <v>0</v>
      </c>
      <c r="BP106" s="18">
        <v>0</v>
      </c>
      <c r="BQ106" s="18">
        <v>0</v>
      </c>
      <c r="BR106" s="18">
        <v>0</v>
      </c>
      <c r="BS106" s="18">
        <v>0</v>
      </c>
      <c r="BT106" s="18">
        <v>0</v>
      </c>
      <c r="BU106" s="18">
        <v>0</v>
      </c>
      <c r="BV106" s="18">
        <v>0</v>
      </c>
      <c r="BW106" s="18">
        <v>0</v>
      </c>
      <c r="BX106" s="18">
        <v>0</v>
      </c>
      <c r="BY106" s="18">
        <v>0</v>
      </c>
      <c r="BZ106" s="18">
        <v>0</v>
      </c>
      <c r="CA106" s="16" t="e">
        <f>_xlfn.IFNA(IF(RIGHT(D106,2)="=G",0,INDEX(#REF!,MATCH(E106,#REF!,0))),0)</f>
        <v>#REF!</v>
      </c>
      <c r="CB106" s="16" t="s">
        <v>776</v>
      </c>
      <c r="CC106" s="18">
        <v>0</v>
      </c>
      <c r="CD106" s="18">
        <v>0</v>
      </c>
      <c r="CE106" s="18">
        <v>1.4</v>
      </c>
      <c r="CF106" s="18">
        <v>0.85</v>
      </c>
      <c r="CG106" s="18">
        <v>0.12</v>
      </c>
      <c r="CH106" s="18">
        <v>2</v>
      </c>
      <c r="CI106" s="16" t="s">
        <v>98</v>
      </c>
      <c r="CJ106" s="18">
        <v>0</v>
      </c>
      <c r="CK106" s="20">
        <f t="shared" si="217"/>
        <v>1.9</v>
      </c>
      <c r="CL106" s="20">
        <f t="shared" si="352"/>
        <v>1.9</v>
      </c>
      <c r="CM106" s="18">
        <v>20.239999999999998</v>
      </c>
      <c r="CN106" s="18">
        <v>25.86</v>
      </c>
      <c r="CO106" s="18">
        <v>25.021000000000001</v>
      </c>
      <c r="CP106" s="22">
        <f t="shared" si="218"/>
        <v>25.02</v>
      </c>
      <c r="CQ106" s="22">
        <f t="shared" si="219"/>
        <v>23.12</v>
      </c>
      <c r="CR106" s="22">
        <f t="shared" si="353"/>
        <v>1.9</v>
      </c>
      <c r="CS106" s="22">
        <f t="shared" si="220"/>
        <v>23.220000000000002</v>
      </c>
      <c r="CT106" s="22">
        <f t="shared" si="221"/>
        <v>23.42</v>
      </c>
      <c r="CU106" s="18">
        <v>23.42</v>
      </c>
      <c r="CV106" s="22">
        <f t="shared" si="354"/>
        <v>2.2000000000000002</v>
      </c>
      <c r="CW106" s="22">
        <f t="shared" si="222"/>
        <v>0</v>
      </c>
      <c r="CX106" s="22">
        <f t="shared" si="223"/>
        <v>0</v>
      </c>
      <c r="CY106" s="22">
        <f t="shared" si="224"/>
        <v>25.59</v>
      </c>
      <c r="CZ106" s="22">
        <f t="shared" si="225"/>
        <v>25.74</v>
      </c>
      <c r="DA106" s="18">
        <v>25.86</v>
      </c>
      <c r="DB106" s="20">
        <f t="shared" si="355"/>
        <v>2.74</v>
      </c>
      <c r="DC106" s="20">
        <f t="shared" si="356"/>
        <v>0.84</v>
      </c>
      <c r="DD106" s="20">
        <f t="shared" si="357"/>
        <v>1.9000000000000004</v>
      </c>
      <c r="DE106" s="20">
        <f t="shared" si="226"/>
        <v>0.1</v>
      </c>
      <c r="DF106" s="20">
        <f t="shared" si="227"/>
        <v>0.2</v>
      </c>
      <c r="DG106" s="20">
        <f t="shared" si="228"/>
        <v>1.6</v>
      </c>
      <c r="DH106" s="20">
        <f t="shared" si="229"/>
        <v>0</v>
      </c>
      <c r="DI106" s="20">
        <f t="shared" si="230"/>
        <v>0</v>
      </c>
      <c r="DJ106" s="20">
        <f t="shared" si="231"/>
        <v>0</v>
      </c>
      <c r="DK106" s="20">
        <f t="shared" si="358"/>
        <v>1.9000000000000001</v>
      </c>
      <c r="DL106" s="20">
        <f t="shared" si="359"/>
        <v>0</v>
      </c>
      <c r="DM106" s="20">
        <f t="shared" si="360"/>
        <v>0</v>
      </c>
      <c r="DN106" s="20">
        <f t="shared" si="361"/>
        <v>0</v>
      </c>
      <c r="DO106" s="18">
        <v>2.54</v>
      </c>
      <c r="DP106" s="18">
        <v>0</v>
      </c>
      <c r="DQ106" s="18">
        <v>1</v>
      </c>
      <c r="DR106" s="18">
        <v>1</v>
      </c>
      <c r="DS106" s="25">
        <f t="shared" si="362"/>
        <v>2.54</v>
      </c>
      <c r="DT106" s="25">
        <f t="shared" si="363"/>
        <v>0</v>
      </c>
      <c r="DU106" s="25">
        <f t="shared" si="364"/>
        <v>4.83</v>
      </c>
      <c r="DV106" s="25">
        <f t="shared" si="365"/>
        <v>0</v>
      </c>
      <c r="DW106" s="25">
        <f t="shared" si="366"/>
        <v>4.83</v>
      </c>
      <c r="DX106" s="25">
        <f t="shared" si="367"/>
        <v>9.85</v>
      </c>
      <c r="DY106" s="25">
        <f t="shared" si="368"/>
        <v>0</v>
      </c>
      <c r="DZ106" s="25">
        <f t="shared" si="369"/>
        <v>9.85</v>
      </c>
      <c r="EA106" s="25">
        <f t="shared" si="370"/>
        <v>6.36</v>
      </c>
      <c r="EB106" s="25">
        <f t="shared" si="371"/>
        <v>0</v>
      </c>
      <c r="EC106" s="25">
        <f t="shared" si="372"/>
        <v>6.36</v>
      </c>
      <c r="ED106" s="25">
        <f t="shared" si="373"/>
        <v>3.49</v>
      </c>
      <c r="EE106" s="25">
        <f t="shared" si="373"/>
        <v>0</v>
      </c>
      <c r="EF106" s="25">
        <f t="shared" si="374"/>
        <v>3.49</v>
      </c>
      <c r="EG106" s="25">
        <f t="shared" si="375"/>
        <v>6.36</v>
      </c>
      <c r="EH106" s="25">
        <f t="shared" si="375"/>
        <v>0</v>
      </c>
      <c r="EI106" s="25">
        <f t="shared" si="376"/>
        <v>6.36</v>
      </c>
      <c r="EJ106" s="18">
        <v>1495.09</v>
      </c>
      <c r="EK106" s="18">
        <v>1456.39</v>
      </c>
      <c r="EL106" s="18" t="s">
        <v>889</v>
      </c>
      <c r="EM106" s="18" t="s">
        <v>890</v>
      </c>
      <c r="EN106" s="16" t="s">
        <v>774</v>
      </c>
      <c r="EO106" s="16" t="s">
        <v>132</v>
      </c>
      <c r="EP106" s="16" t="e">
        <f>IF(OR(EN106="Cống tròn",EN106="Cống hộp",EN106="Ống nhựa"),INDEX(#REF!,MATCH(E106,#REF!,0)),IF(OR(EN106="Rãnh xây",EN106="Rãnh bê tông"),INDEX(#REF!,MATCH(E106,#REF!,0)),0))</f>
        <v>#REF!</v>
      </c>
      <c r="EQ106" s="18">
        <v>37.499999999999815</v>
      </c>
      <c r="ER106" s="18">
        <v>1</v>
      </c>
      <c r="ES106" s="25">
        <f t="shared" si="377"/>
        <v>37</v>
      </c>
      <c r="ET106" s="1" t="e">
        <f>_xlfn.IFNA(IF(EN106="Cống tròn",INDEX(#REF!,MATCH(E106,#REF!,0)),IF(EN106="Cống hộp",INDEX(#REF!,MATCH(E106,#REF!,0)),EU106&amp;" ,"&amp;EV106)),0)</f>
        <v>#REF!</v>
      </c>
      <c r="EU106" s="16" t="s">
        <v>769</v>
      </c>
      <c r="EV106" s="16" t="s">
        <v>775</v>
      </c>
      <c r="EW106" s="16" t="e">
        <f>_xlfn.IFNA(INDEX(#REF!,MATCH(E106,#REF!,0)),0)</f>
        <v>#REF!</v>
      </c>
      <c r="EX106" s="16"/>
      <c r="EY106" s="18">
        <v>0</v>
      </c>
      <c r="EZ106" s="18">
        <v>0</v>
      </c>
      <c r="FA106" s="18">
        <v>0</v>
      </c>
      <c r="FB106" s="19">
        <v>0</v>
      </c>
      <c r="FC106" s="19">
        <v>0</v>
      </c>
      <c r="FD106" s="25">
        <f t="shared" si="232"/>
        <v>0</v>
      </c>
      <c r="FE106" s="25">
        <f t="shared" si="378"/>
        <v>0</v>
      </c>
      <c r="FF106" s="18">
        <v>0.1</v>
      </c>
      <c r="FG106" s="18">
        <v>2</v>
      </c>
      <c r="FH106" s="18">
        <v>1</v>
      </c>
      <c r="FI106" s="25">
        <f t="shared" si="379"/>
        <v>1.2</v>
      </c>
      <c r="FJ106" s="18">
        <v>0</v>
      </c>
      <c r="FK106" s="18">
        <v>0</v>
      </c>
      <c r="FL106" s="18">
        <v>0.2</v>
      </c>
      <c r="FM106" s="18">
        <v>1.4</v>
      </c>
      <c r="FN106" s="18">
        <v>0</v>
      </c>
      <c r="FO106" s="25">
        <f t="shared" si="380"/>
        <v>1.4</v>
      </c>
      <c r="FP106" s="18">
        <v>1.4999999999999999E-2</v>
      </c>
      <c r="FQ106" s="18">
        <v>1</v>
      </c>
      <c r="FR106" s="25">
        <f t="shared" si="233"/>
        <v>36</v>
      </c>
      <c r="FS106" s="25">
        <f t="shared" si="234"/>
        <v>0.52500000000000002</v>
      </c>
      <c r="FT106" s="25">
        <f t="shared" si="235"/>
        <v>36.524999999999999</v>
      </c>
      <c r="FU106" s="25">
        <f t="shared" si="236"/>
        <v>-0.97499999999981668</v>
      </c>
      <c r="FV106" s="25" t="str">
        <f t="shared" si="381"/>
        <v>Thêm 01</v>
      </c>
      <c r="FW106" s="25">
        <f t="shared" si="382"/>
        <v>0.04</v>
      </c>
      <c r="FX106" s="16"/>
      <c r="FY106" s="16"/>
      <c r="FZ106" s="16"/>
      <c r="GA106" s="16"/>
      <c r="GB106" s="19">
        <v>0</v>
      </c>
      <c r="GC106" s="19">
        <v>0</v>
      </c>
      <c r="GD106" s="19">
        <v>0</v>
      </c>
      <c r="GE106" s="19">
        <v>0</v>
      </c>
      <c r="GF106" s="19">
        <v>0</v>
      </c>
      <c r="GG106" s="19">
        <v>0</v>
      </c>
      <c r="GH106" s="19">
        <v>0</v>
      </c>
      <c r="GI106" s="19">
        <v>0</v>
      </c>
      <c r="GJ106" s="19">
        <v>0</v>
      </c>
      <c r="GK106" s="19">
        <v>0</v>
      </c>
      <c r="GL106" s="25">
        <f t="shared" si="237"/>
        <v>0</v>
      </c>
      <c r="GM106" s="25">
        <f t="shared" si="383"/>
        <v>0</v>
      </c>
      <c r="GN106" s="19">
        <v>0</v>
      </c>
      <c r="GO106" s="19">
        <v>0</v>
      </c>
      <c r="GP106" s="19">
        <v>0</v>
      </c>
      <c r="GQ106" s="19">
        <v>0</v>
      </c>
      <c r="GR106" s="1" t="e">
        <f>_xlfn.IFNA(INDEX(#REF!,MATCH(E106,#REF!,0)),0)</f>
        <v>#REF!</v>
      </c>
      <c r="GS106" s="16"/>
      <c r="GT106" s="18">
        <v>0</v>
      </c>
      <c r="GU106" s="18">
        <v>0</v>
      </c>
      <c r="GV106" s="18">
        <v>0</v>
      </c>
      <c r="GW106" s="18">
        <v>0</v>
      </c>
      <c r="GX106" s="25">
        <f t="shared" si="238"/>
        <v>0</v>
      </c>
      <c r="GY106" s="25">
        <f t="shared" si="239"/>
        <v>0</v>
      </c>
      <c r="GZ106" s="25">
        <f t="shared" si="384"/>
        <v>0</v>
      </c>
      <c r="HA106" s="1" t="e" cm="1">
        <f t="array" ref="HA106">INDEX(#REF!,MATCH(EJ106&amp;EK106&amp;HD106&amp;HE106&amp;HF106,#REF!&amp;#REF!&amp;#REF!&amp;#REF!&amp;#REF!,0))</f>
        <v>#REF!</v>
      </c>
      <c r="HB106" s="16"/>
      <c r="HC106" s="25">
        <f t="shared" si="385"/>
        <v>0</v>
      </c>
      <c r="HD106" s="18">
        <v>0</v>
      </c>
      <c r="HE106" s="18">
        <v>0</v>
      </c>
      <c r="HF106" s="18">
        <v>0</v>
      </c>
      <c r="HG106" s="1" t="e" cm="1">
        <f t="array" ref="HG106">INDEX(#REF!,MATCH(EJ106&amp;EK106&amp;HJ106&amp;HK106&amp;HL106,#REF!&amp;#REF!&amp;#REF!&amp;#REF!&amp;#REF!,0))</f>
        <v>#REF!</v>
      </c>
      <c r="HH106" s="16"/>
      <c r="HI106" s="25">
        <f t="shared" si="386"/>
        <v>0</v>
      </c>
      <c r="HJ106" s="25">
        <f t="shared" si="387"/>
        <v>0</v>
      </c>
      <c r="HK106" s="19">
        <v>0</v>
      </c>
      <c r="HL106" s="19">
        <v>0</v>
      </c>
      <c r="HM106" s="18">
        <v>0.01</v>
      </c>
      <c r="HN106" s="18">
        <v>1</v>
      </c>
      <c r="HO106" s="25">
        <f t="shared" si="388"/>
        <v>0</v>
      </c>
      <c r="HP106" s="25">
        <f t="shared" si="389"/>
        <v>0</v>
      </c>
      <c r="HQ106" s="25">
        <f t="shared" si="390"/>
        <v>0</v>
      </c>
      <c r="HR106" s="25">
        <f t="shared" si="391"/>
        <v>0</v>
      </c>
      <c r="HS106" s="25">
        <f t="shared" si="392"/>
        <v>0</v>
      </c>
      <c r="HT106" s="19">
        <v>0</v>
      </c>
      <c r="HU106" s="19">
        <v>0</v>
      </c>
      <c r="HV106" s="19">
        <v>0</v>
      </c>
      <c r="HW106" s="25">
        <f t="shared" si="393"/>
        <v>0</v>
      </c>
      <c r="HX106" s="19">
        <v>0</v>
      </c>
      <c r="HY106" s="19">
        <v>0</v>
      </c>
      <c r="HZ106" s="18">
        <v>25.02</v>
      </c>
      <c r="IA106" s="20">
        <f>ROUND(IF(EN106="Cống tròn",IF(EN106="Cống tròn",IF(EU106="Không có móng",IQ106-FF106,IF(EU106="Đế",IP106-FN106,IF(OR(EU106="Móng bê tông",EU106="Móng bê tông kết hợp đế"),II106-FJ106,0))),0),IF(EN106="Cống hộp",IF(AND(EN106="Cống hộp",EU106="Không có móng"),IQ106-GF106,IF(AND(EN106="Cống hộp",EU106="Móng bê tông"),IJ106-GB106,0)),IF(OR(EN106="Rãnh xây",EN106="Rãnh bê tông"),IF(OR(EN106="Rãnh xây",EN106="Rãnh bê tông"),IK106-GB106,0),IF(EN106="Ống nhựa",IF(AND(EN106="Ống nhựa",EU106="Không đắp cát"),IQ106-HT106,IF(AND(EN106="Ống nhựa",EU106="Đắp cát"),IH106-HX106,0)),IF(EN106="Rãnh thang",IF(EN106="Rãnh thang",IF(EU106="Móng bê tông",#REF!-#REF!,IQ106),0),0))))),2)</f>
        <v>23.42</v>
      </c>
      <c r="IB106" s="20">
        <f t="shared" si="394"/>
        <v>1.5999999999999979</v>
      </c>
      <c r="IC106" s="20">
        <f t="shared" si="240"/>
        <v>23.419999999999998</v>
      </c>
      <c r="ID106" s="20">
        <f t="shared" si="241"/>
        <v>0</v>
      </c>
      <c r="IE106" s="20">
        <f t="shared" si="242"/>
        <v>0</v>
      </c>
      <c r="IF106" s="20">
        <f t="shared" si="243"/>
        <v>0</v>
      </c>
      <c r="IG106" s="20">
        <f>IF(EN106="Rãnh thang",IF(AND(EN106="Rãnh thang",EU106="Móng bê tông"),IQ106-#REF!,0),IF(EN106="Ống nhựa",IF(AND(EN106="Ống nhựa",EU106="Đắp cát"),IQ106-HT106,0),IF(EN106="Cống tròn",IF(EN106="Cống tròn",IF(OR(EU106="Móng bê tông",EU106="Móng bê tông kết hợp đế"),IM106-FL106,0),0),IF(EN106="Cống hộp",IF(AND(EN106="Cống hộp",EU106="Móng bê tông"),IN106-GD106,0),IF(OR(EN106="Rãnh xây",EN106="Rãnh bê tông"),IF(AND(EN106="Rãnh xây",EU106="Móng bê tông"),IO106-GD106,IF(AND(EN106="Rãnh bê tông",EU106="Móng bê tông"),IO106-GD106,0)),0)))))</f>
        <v>23.419999999999998</v>
      </c>
      <c r="IH106" s="20">
        <f t="shared" si="244"/>
        <v>0</v>
      </c>
      <c r="II106" s="20">
        <f t="shared" si="245"/>
        <v>23.419999999999998</v>
      </c>
      <c r="IJ106" s="20">
        <f t="shared" si="246"/>
        <v>0</v>
      </c>
      <c r="IK106" s="20">
        <f t="shared" si="247"/>
        <v>0</v>
      </c>
      <c r="IL106" s="20">
        <f t="shared" si="248"/>
        <v>23.619999999999997</v>
      </c>
      <c r="IM106" s="20">
        <f t="shared" si="249"/>
        <v>23.619999999999997</v>
      </c>
      <c r="IN106" s="20">
        <f t="shared" si="250"/>
        <v>0</v>
      </c>
      <c r="IO106" s="20">
        <f t="shared" si="251"/>
        <v>0</v>
      </c>
      <c r="IP106" s="20">
        <f t="shared" si="252"/>
        <v>0</v>
      </c>
      <c r="IQ106" s="18">
        <v>23.72</v>
      </c>
      <c r="IR106" s="25">
        <f t="shared" si="395"/>
        <v>0</v>
      </c>
      <c r="IS106" s="25">
        <f t="shared" si="253"/>
        <v>0</v>
      </c>
      <c r="IT106" s="25">
        <f t="shared" si="254"/>
        <v>0</v>
      </c>
      <c r="IU106" s="25">
        <f>ROUND(IF(EN106="Cống tròn",IF(EN106="Cống tròn",IV106+FF106,0),IF(EN106="Cống hộp",IF(EN106="Cống hộp",IV106+GP106,0),IF(OR(EN106="Rãnh xây",EN106="Rãnh bê tông"),IF(OR(EN106="Rãnh xây",EN106="Rãnh bê tông"),IV106+GP106,0),IF(EN106="ống nhựa",IF(EN106="Ống nhựa",IV106+HT106,0),IF(EN106="Rãnh thang",IF(EN106="Rãnh thang",IQ106+#REF!,0),0))))),2)</f>
        <v>24.76</v>
      </c>
      <c r="IV106" s="18">
        <v>24.66</v>
      </c>
      <c r="IW106" s="25">
        <f t="shared" si="255"/>
        <v>24.76</v>
      </c>
      <c r="IX106" s="25">
        <f t="shared" si="256"/>
        <v>0</v>
      </c>
      <c r="IY106" s="25">
        <f t="shared" si="257"/>
        <v>0</v>
      </c>
      <c r="IZ106" s="25">
        <f t="shared" si="258"/>
        <v>0</v>
      </c>
      <c r="JA106" s="25">
        <f t="shared" si="259"/>
        <v>0</v>
      </c>
      <c r="JB106" s="18">
        <v>24.96</v>
      </c>
      <c r="JC106" s="20">
        <f>ROUND(IF(EN106="Cống tròn",IF(EN106="Cống tròn",IF(EU106="Không có móng",JS106-FF106,IF(EU106="Đế",JR106-FN106,IF(OR(EU106="Móng bê tông",EU106="Móng bê tông kết hợp đế"),JK106-FJ106,0))),0),IF(EN106="Cống hộp",IF(AND(EN106="Cống hộp",EU106="Không có móng"),JS106-GF106,IF(AND(EN106="Cống hộp",EU106="Móng bê tông"),JL106-GB106,0)),IF(OR(EN106="Rãnh xây",EN106="Rãnh bê tông"),IF(OR(EN106="Rãnh xây",EN106="Rãnh bê tông"),JM106-GB106,0),IF(EN106="Ống nhựa",IF(AND(EN106="Ống nhựa",EU106="Không đắp cát"),JS106-HT106,IF(AND(EN106="Ống nhựa",EU106="Đắp cát"),JJ106-HX106,0)),IF(EN106="Rãnh thang",IF(EN106="Rãnh thang",IF(EU106="Móng bê tông",#REF!-#REF!,JS106),0),0))))),2)</f>
        <v>23.36</v>
      </c>
      <c r="JD106" s="20">
        <f t="shared" si="396"/>
        <v>1.6000000000000014</v>
      </c>
      <c r="JE106" s="20">
        <f t="shared" si="260"/>
        <v>23.36</v>
      </c>
      <c r="JF106" s="20">
        <f t="shared" si="261"/>
        <v>0</v>
      </c>
      <c r="JG106" s="20">
        <f t="shared" si="262"/>
        <v>0</v>
      </c>
      <c r="JH106" s="20">
        <f t="shared" si="263"/>
        <v>0</v>
      </c>
      <c r="JI106" s="20">
        <f>IF(EN106="Rãnh thang",IF(AND(EN106="Rãnh thang",EU106="Móng bê tông"),JS106-#REF!,0),IF(EN106="Ống nhựa",IF(AND(EN106="Ống nhựa",EU106="Đắp cát"),JS106-HT106,0),IF(EN106="Cống tròn",IF(EN106="Cống tròn",IF(OR(EU106="Móng bê tông",EU106="Móng bê tông kết hợp đế"),JO106-FL106,0),0),IF(EN106="Cống hộp",IF(AND(EN106="Cống hộp",EU106="Móng bê tông"),JP106-GD106,0),IF(OR(EN106="Rãnh xây",EN106="Rãnh bê tông"),IF(AND(EN106="Rãnh xây",EU106="Móng bê tông"),JQ106-GD106,IF(AND(EN106="Rãnh bê tông",EU106="Móng bê tông"),JQ106-GD106,0)),0)))))</f>
        <v>23.36</v>
      </c>
      <c r="JJ106" s="20">
        <f t="shared" si="264"/>
        <v>0</v>
      </c>
      <c r="JK106" s="20">
        <f t="shared" si="265"/>
        <v>23.36</v>
      </c>
      <c r="JL106" s="20">
        <f t="shared" si="266"/>
        <v>0</v>
      </c>
      <c r="JM106" s="20">
        <f t="shared" si="267"/>
        <v>0</v>
      </c>
      <c r="JN106" s="20">
        <f t="shared" si="268"/>
        <v>23.56</v>
      </c>
      <c r="JO106" s="20">
        <f t="shared" si="269"/>
        <v>23.56</v>
      </c>
      <c r="JP106" s="20">
        <f t="shared" si="270"/>
        <v>0</v>
      </c>
      <c r="JQ106" s="20">
        <f t="shared" si="271"/>
        <v>0</v>
      </c>
      <c r="JR106" s="20">
        <f t="shared" si="272"/>
        <v>0</v>
      </c>
      <c r="JS106" s="26">
        <v>23.66</v>
      </c>
      <c r="JT106" s="25">
        <f t="shared" si="397"/>
        <v>0</v>
      </c>
      <c r="JU106" s="25">
        <f t="shared" si="273"/>
        <v>0</v>
      </c>
      <c r="JV106" s="25">
        <f t="shared" si="274"/>
        <v>0</v>
      </c>
      <c r="JW106" s="25">
        <f>ROUND(IF(EN106="Cống tròn",IF(EN106="Cống tròn",JX106+FF106,0),IF(EN106="Cống hộp",IF(EN106="Cống hộp",JX106+GP106,0),IF(OR(EN106="Rãnh xây",EN106="Rãnh bê tông"),IF(OR(EN106="Rãnh xây",EN106="Rãnh bê tông"),JX106+GP106,0),IF(EN106="ống nhựa",IF(EN106="Ống nhựa",JX106+HT106,0),IF(EN106="Rãnh thang",IF(EN106="Rãnh thang",JS106+#REF!,0),0))))),2)</f>
        <v>24.76</v>
      </c>
      <c r="JX106" s="27">
        <v>24.66</v>
      </c>
      <c r="JY106" s="25">
        <f t="shared" si="275"/>
        <v>24.76</v>
      </c>
      <c r="JZ106" s="25">
        <f t="shared" si="276"/>
        <v>0</v>
      </c>
      <c r="KA106" s="25">
        <f t="shared" si="277"/>
        <v>0</v>
      </c>
      <c r="KB106" s="25">
        <f t="shared" si="278"/>
        <v>0</v>
      </c>
      <c r="KC106" s="25">
        <f t="shared" si="279"/>
        <v>0</v>
      </c>
      <c r="KD106" s="28" t="s">
        <v>98</v>
      </c>
      <c r="KE106" s="27">
        <v>0</v>
      </c>
      <c r="KF106" s="25">
        <f t="shared" si="280"/>
        <v>1.5999999999999979</v>
      </c>
      <c r="KG106" s="25">
        <f t="shared" si="398"/>
        <v>1.5999999999999979</v>
      </c>
      <c r="KH106" s="27">
        <v>0</v>
      </c>
      <c r="KI106" s="25">
        <f t="shared" si="281"/>
        <v>1.6000000000000014</v>
      </c>
      <c r="KJ106" s="25">
        <f t="shared" si="399"/>
        <v>1.6000000000000014</v>
      </c>
      <c r="KK106" s="25">
        <f t="shared" si="282"/>
        <v>0</v>
      </c>
      <c r="KL106" s="25">
        <f t="shared" si="283"/>
        <v>0</v>
      </c>
      <c r="KM106" s="25">
        <f t="shared" si="400"/>
        <v>0</v>
      </c>
      <c r="KN106" s="25">
        <f t="shared" si="284"/>
        <v>0</v>
      </c>
      <c r="KO106" s="25">
        <f t="shared" si="285"/>
        <v>0</v>
      </c>
      <c r="KP106" s="25">
        <f t="shared" si="401"/>
        <v>0</v>
      </c>
      <c r="KQ106" s="25">
        <f t="shared" si="286"/>
        <v>0.2</v>
      </c>
      <c r="KR106" s="25">
        <f t="shared" si="287"/>
        <v>0.2</v>
      </c>
      <c r="KS106" s="25">
        <f t="shared" si="402"/>
        <v>0.2</v>
      </c>
      <c r="KT106" s="25">
        <f t="shared" si="288"/>
        <v>0</v>
      </c>
      <c r="KU106" s="25">
        <f t="shared" si="289"/>
        <v>0</v>
      </c>
      <c r="KV106" s="25">
        <f t="shared" si="403"/>
        <v>0</v>
      </c>
      <c r="KW106" s="25">
        <f t="shared" si="290"/>
        <v>0</v>
      </c>
      <c r="KX106" s="25">
        <f t="shared" si="291"/>
        <v>0</v>
      </c>
      <c r="KY106" s="25">
        <f t="shared" si="404"/>
        <v>0</v>
      </c>
      <c r="KZ106" s="25">
        <f t="shared" si="292"/>
        <v>0</v>
      </c>
      <c r="LA106" s="25">
        <f t="shared" si="293"/>
        <v>0</v>
      </c>
      <c r="LB106" s="25">
        <f t="shared" si="405"/>
        <v>0</v>
      </c>
      <c r="LC106" s="25">
        <f t="shared" si="294"/>
        <v>1.4</v>
      </c>
      <c r="LD106" s="25">
        <f t="shared" si="295"/>
        <v>1.4</v>
      </c>
      <c r="LE106" s="25">
        <f t="shared" si="406"/>
        <v>1.4</v>
      </c>
      <c r="LF106" s="25">
        <f t="shared" si="296"/>
        <v>0</v>
      </c>
      <c r="LG106" s="25">
        <f t="shared" si="297"/>
        <v>0</v>
      </c>
      <c r="LH106" s="25">
        <f t="shared" si="407"/>
        <v>0</v>
      </c>
      <c r="LI106" s="25">
        <f t="shared" si="298"/>
        <v>0</v>
      </c>
      <c r="LJ106" s="25">
        <f t="shared" si="299"/>
        <v>0</v>
      </c>
      <c r="LK106" s="25">
        <f t="shared" si="408"/>
        <v>0</v>
      </c>
      <c r="LL106" s="25">
        <f t="shared" si="300"/>
        <v>0</v>
      </c>
      <c r="LM106" s="25">
        <f t="shared" si="301"/>
        <v>0</v>
      </c>
      <c r="LN106" s="25">
        <f t="shared" si="409"/>
        <v>0</v>
      </c>
      <c r="LO106" s="25">
        <f t="shared" si="302"/>
        <v>0</v>
      </c>
      <c r="LP106" s="25">
        <f t="shared" si="303"/>
        <v>0</v>
      </c>
      <c r="LQ106" s="25">
        <f t="shared" si="410"/>
        <v>0</v>
      </c>
      <c r="LR106" s="25">
        <f t="shared" si="304"/>
        <v>0</v>
      </c>
      <c r="LS106" s="25">
        <f t="shared" si="305"/>
        <v>0</v>
      </c>
      <c r="LT106" s="25">
        <f t="shared" si="411"/>
        <v>0</v>
      </c>
      <c r="LU106" s="25">
        <f t="shared" si="306"/>
        <v>0</v>
      </c>
      <c r="LV106" s="25">
        <f t="shared" si="307"/>
        <v>0</v>
      </c>
      <c r="LW106" s="25">
        <f t="shared" si="412"/>
        <v>0</v>
      </c>
      <c r="LX106" s="25">
        <f t="shared" si="308"/>
        <v>0</v>
      </c>
      <c r="LY106" s="25">
        <f t="shared" si="309"/>
        <v>0</v>
      </c>
      <c r="LZ106" s="25">
        <f t="shared" si="413"/>
        <v>0</v>
      </c>
      <c r="MA106" s="25">
        <f t="shared" si="310"/>
        <v>0</v>
      </c>
      <c r="MB106" s="25">
        <f t="shared" si="311"/>
        <v>0</v>
      </c>
      <c r="MC106" s="25">
        <f t="shared" si="414"/>
        <v>0</v>
      </c>
      <c r="MD106" s="25">
        <f t="shared" si="312"/>
        <v>0</v>
      </c>
      <c r="ME106" s="25">
        <f t="shared" si="313"/>
        <v>0</v>
      </c>
      <c r="MF106" s="25">
        <f t="shared" si="415"/>
        <v>0</v>
      </c>
      <c r="MG106" s="25">
        <f t="shared" si="314"/>
        <v>0</v>
      </c>
      <c r="MH106" s="25">
        <f t="shared" si="315"/>
        <v>0</v>
      </c>
      <c r="MI106" s="25">
        <f t="shared" si="416"/>
        <v>0</v>
      </c>
      <c r="MJ106" s="25">
        <f t="shared" si="316"/>
        <v>0</v>
      </c>
      <c r="MK106" s="25">
        <f t="shared" si="317"/>
        <v>0</v>
      </c>
      <c r="ML106" s="25">
        <f t="shared" si="417"/>
        <v>0</v>
      </c>
      <c r="MM106" s="25">
        <f t="shared" si="318"/>
        <v>0</v>
      </c>
      <c r="MN106" s="25">
        <f t="shared" si="319"/>
        <v>0</v>
      </c>
      <c r="MO106" s="25">
        <f t="shared" si="418"/>
        <v>0</v>
      </c>
      <c r="MP106" s="25">
        <f t="shared" si="320"/>
        <v>0</v>
      </c>
      <c r="MQ106" s="25">
        <f t="shared" si="321"/>
        <v>0</v>
      </c>
      <c r="MR106" s="25">
        <f t="shared" si="419"/>
        <v>0</v>
      </c>
      <c r="MS106" s="29">
        <v>1.4</v>
      </c>
      <c r="MT106" s="29">
        <v>0</v>
      </c>
      <c r="MU106" s="29">
        <v>1</v>
      </c>
      <c r="MV106" s="29">
        <v>1</v>
      </c>
      <c r="MW106" s="25">
        <f t="shared" si="322"/>
        <v>1.4</v>
      </c>
      <c r="MX106" s="25">
        <f t="shared" si="323"/>
        <v>2.2400000000000002</v>
      </c>
      <c r="MY106" s="25">
        <f t="shared" si="324"/>
        <v>0</v>
      </c>
      <c r="MZ106" s="25">
        <f t="shared" si="325"/>
        <v>0</v>
      </c>
      <c r="NA106" s="25">
        <f t="shared" si="326"/>
        <v>1.4</v>
      </c>
      <c r="NB106" s="25">
        <f t="shared" si="327"/>
        <v>2.2400000000000002</v>
      </c>
      <c r="NC106" s="25">
        <f t="shared" si="328"/>
        <v>0</v>
      </c>
      <c r="ND106" s="25">
        <f t="shared" si="329"/>
        <v>0</v>
      </c>
      <c r="NE106" s="25">
        <f t="shared" si="420"/>
        <v>1.4</v>
      </c>
      <c r="NF106" s="25">
        <f t="shared" si="420"/>
        <v>2.2400000000000002</v>
      </c>
      <c r="NG106" s="25">
        <f t="shared" si="420"/>
        <v>0</v>
      </c>
      <c r="NH106" s="25">
        <f t="shared" si="420"/>
        <v>0</v>
      </c>
      <c r="NI106" s="25">
        <f t="shared" si="330"/>
        <v>84</v>
      </c>
      <c r="NJ106" s="25">
        <f t="shared" si="331"/>
        <v>0</v>
      </c>
      <c r="NK106" s="25">
        <f t="shared" si="332"/>
        <v>84</v>
      </c>
      <c r="NL106" s="25">
        <f t="shared" si="333"/>
        <v>68.2</v>
      </c>
      <c r="NM106" s="25">
        <f t="shared" si="334"/>
        <v>0</v>
      </c>
      <c r="NN106" s="25">
        <f t="shared" si="421"/>
        <v>68.2</v>
      </c>
      <c r="NO106" s="25">
        <f t="shared" si="335"/>
        <v>0</v>
      </c>
      <c r="NP106" s="25">
        <f t="shared" si="336"/>
        <v>0</v>
      </c>
      <c r="NQ106" s="25">
        <f t="shared" si="422"/>
        <v>0</v>
      </c>
      <c r="NR106" s="25">
        <f t="shared" si="337"/>
        <v>0</v>
      </c>
      <c r="NS106" s="25">
        <f t="shared" si="338"/>
        <v>0</v>
      </c>
      <c r="NT106" s="25">
        <f t="shared" si="423"/>
        <v>0</v>
      </c>
      <c r="NU106" s="25">
        <f t="shared" si="339"/>
        <v>0</v>
      </c>
      <c r="NV106" s="25">
        <f t="shared" si="340"/>
        <v>0</v>
      </c>
      <c r="NW106" s="25">
        <f t="shared" si="424"/>
        <v>0</v>
      </c>
      <c r="NX106" s="25">
        <f t="shared" si="425"/>
        <v>68.2</v>
      </c>
      <c r="NY106" s="25">
        <f t="shared" si="425"/>
        <v>0</v>
      </c>
      <c r="NZ106" s="25">
        <f t="shared" si="426"/>
        <v>68.2</v>
      </c>
      <c r="OA106" s="25">
        <f t="shared" si="427"/>
        <v>15.8</v>
      </c>
      <c r="OB106" s="25">
        <f t="shared" si="427"/>
        <v>0</v>
      </c>
      <c r="OC106" s="25">
        <f t="shared" si="428"/>
        <v>15.8</v>
      </c>
      <c r="OD106" s="25">
        <f t="shared" si="429"/>
        <v>68.2</v>
      </c>
      <c r="OE106" s="25">
        <f t="shared" si="429"/>
        <v>0</v>
      </c>
      <c r="OF106" s="25">
        <f t="shared" si="429"/>
        <v>68.2</v>
      </c>
      <c r="OG106" s="25">
        <f t="shared" si="341"/>
        <v>0</v>
      </c>
      <c r="OH106" s="25">
        <f t="shared" si="342"/>
        <v>0</v>
      </c>
      <c r="OI106" s="25">
        <f t="shared" si="343"/>
        <v>0</v>
      </c>
      <c r="OJ106" s="25">
        <f t="shared" si="344"/>
        <v>0</v>
      </c>
      <c r="OK106" s="25">
        <f t="shared" si="345"/>
        <v>0</v>
      </c>
      <c r="OL106" s="25">
        <f t="shared" si="346"/>
        <v>0</v>
      </c>
      <c r="OM106" s="25">
        <f t="shared" si="430"/>
        <v>0</v>
      </c>
      <c r="ON106" s="25">
        <f t="shared" si="430"/>
        <v>0</v>
      </c>
      <c r="OO106" s="25">
        <f t="shared" si="430"/>
        <v>0</v>
      </c>
      <c r="OP106" s="25">
        <f t="shared" si="347"/>
        <v>0</v>
      </c>
      <c r="OQ106" s="25">
        <f t="shared" si="348"/>
        <v>0</v>
      </c>
      <c r="OR106" s="25">
        <f t="shared" si="431"/>
        <v>0</v>
      </c>
      <c r="OS106" s="19">
        <v>537552.27</v>
      </c>
      <c r="OT106" s="19">
        <v>2370663.34</v>
      </c>
    </row>
    <row r="107" spans="1:410" ht="33" customHeight="1" x14ac:dyDescent="0.25">
      <c r="A107" s="18"/>
      <c r="B107" s="18" t="s">
        <v>850</v>
      </c>
      <c r="C107" s="18">
        <v>1456.39</v>
      </c>
      <c r="D107" s="16" t="e">
        <f>_xlfn.IFNA(INDEX(#REF!,MATCH(E107,#REF!,0)),0)</f>
        <v>#REF!</v>
      </c>
      <c r="E107" s="18" t="s">
        <v>890</v>
      </c>
      <c r="F107" s="16" t="s">
        <v>765</v>
      </c>
      <c r="G107" s="16" t="s">
        <v>766</v>
      </c>
      <c r="H107" s="16" t="s">
        <v>767</v>
      </c>
      <c r="I107" s="16" t="s">
        <v>768</v>
      </c>
      <c r="J107" s="16" t="s">
        <v>769</v>
      </c>
      <c r="K107" s="16" t="s">
        <v>770</v>
      </c>
      <c r="L107" s="16" t="s">
        <v>771</v>
      </c>
      <c r="M107" s="18">
        <v>1.64</v>
      </c>
      <c r="N107" s="18">
        <v>1.94</v>
      </c>
      <c r="O107" s="18">
        <v>2.04</v>
      </c>
      <c r="P107" s="18">
        <v>2.34</v>
      </c>
      <c r="Q107" s="18">
        <v>0.1</v>
      </c>
      <c r="R107" s="18">
        <v>1.8399999999999999</v>
      </c>
      <c r="S107" s="18">
        <v>2.14</v>
      </c>
      <c r="T107" s="18">
        <v>0.2</v>
      </c>
      <c r="U107" s="18">
        <v>0</v>
      </c>
      <c r="V107" s="18">
        <v>0</v>
      </c>
      <c r="W107" s="18">
        <v>0</v>
      </c>
      <c r="X107" s="18">
        <v>1.64</v>
      </c>
      <c r="Y107" s="18">
        <v>1.9</v>
      </c>
      <c r="Z107" s="20">
        <f t="shared" si="349"/>
        <v>2.2000000000000002</v>
      </c>
      <c r="AA107" s="18">
        <v>0.22</v>
      </c>
      <c r="AB107" s="18">
        <v>0</v>
      </c>
      <c r="AC107" s="18">
        <v>0</v>
      </c>
      <c r="AD107" s="18">
        <v>0</v>
      </c>
      <c r="AE107" s="18">
        <v>0</v>
      </c>
      <c r="AF107" s="18">
        <v>0</v>
      </c>
      <c r="AG107" s="18">
        <v>1.2</v>
      </c>
      <c r="AH107" s="18">
        <v>1.5</v>
      </c>
      <c r="AI107" s="20">
        <f t="shared" si="350"/>
        <v>2.35</v>
      </c>
      <c r="AJ107" s="18">
        <v>0</v>
      </c>
      <c r="AK107" s="18">
        <v>0</v>
      </c>
      <c r="AL107" s="20">
        <f t="shared" si="351"/>
        <v>0</v>
      </c>
      <c r="AM107" s="18">
        <v>1.64</v>
      </c>
      <c r="AN107" s="18">
        <v>1.5</v>
      </c>
      <c r="AO107" s="18">
        <v>0.15</v>
      </c>
      <c r="AP107" s="18">
        <v>0.22</v>
      </c>
      <c r="AQ107" s="18">
        <v>1.64</v>
      </c>
      <c r="AR107" s="18">
        <v>1.72</v>
      </c>
      <c r="AS107" s="18">
        <v>0.12</v>
      </c>
      <c r="AT107" s="18">
        <v>0.11</v>
      </c>
      <c r="AU107" s="18">
        <v>0</v>
      </c>
      <c r="AV107" s="18">
        <v>1</v>
      </c>
      <c r="AW107" s="18">
        <v>0</v>
      </c>
      <c r="AX107" s="18">
        <v>0</v>
      </c>
      <c r="AY107" s="18">
        <v>0</v>
      </c>
      <c r="AZ107" s="18">
        <v>0</v>
      </c>
      <c r="BA107" s="18">
        <v>0</v>
      </c>
      <c r="BB107" s="18">
        <v>0</v>
      </c>
      <c r="BC107" s="18">
        <v>0</v>
      </c>
      <c r="BD107" s="18">
        <v>0</v>
      </c>
      <c r="BE107" s="18">
        <v>2</v>
      </c>
      <c r="BF107" s="18">
        <v>0</v>
      </c>
      <c r="BG107" s="18">
        <v>0</v>
      </c>
      <c r="BH107" s="18">
        <v>0</v>
      </c>
      <c r="BI107" s="18">
        <v>0</v>
      </c>
      <c r="BJ107" s="18">
        <v>0</v>
      </c>
      <c r="BK107" s="18">
        <v>0</v>
      </c>
      <c r="BL107" s="18">
        <v>0</v>
      </c>
      <c r="BM107" s="18">
        <v>0</v>
      </c>
      <c r="BN107" s="18">
        <v>0</v>
      </c>
      <c r="BO107" s="18">
        <v>0</v>
      </c>
      <c r="BP107" s="18">
        <v>0</v>
      </c>
      <c r="BQ107" s="18">
        <v>0</v>
      </c>
      <c r="BR107" s="18">
        <v>0</v>
      </c>
      <c r="BS107" s="18">
        <v>0</v>
      </c>
      <c r="BT107" s="18">
        <v>0</v>
      </c>
      <c r="BU107" s="18">
        <v>0</v>
      </c>
      <c r="BV107" s="18">
        <v>0</v>
      </c>
      <c r="BW107" s="18">
        <v>0</v>
      </c>
      <c r="BX107" s="18">
        <v>0</v>
      </c>
      <c r="BY107" s="18">
        <v>0</v>
      </c>
      <c r="BZ107" s="18">
        <v>0</v>
      </c>
      <c r="CA107" s="16" t="e">
        <f>_xlfn.IFNA(IF(RIGHT(D107,2)="=G",0,INDEX(#REF!,MATCH(E107,#REF!,0))),0)</f>
        <v>#REF!</v>
      </c>
      <c r="CB107" s="16" t="s">
        <v>776</v>
      </c>
      <c r="CC107" s="18">
        <v>0</v>
      </c>
      <c r="CD107" s="18">
        <v>0</v>
      </c>
      <c r="CE107" s="18">
        <v>1.4</v>
      </c>
      <c r="CF107" s="18">
        <v>0.85</v>
      </c>
      <c r="CG107" s="18">
        <v>0.12</v>
      </c>
      <c r="CH107" s="18">
        <v>2</v>
      </c>
      <c r="CI107" s="16" t="s">
        <v>98</v>
      </c>
      <c r="CJ107" s="18">
        <v>0</v>
      </c>
      <c r="CK107" s="20">
        <f t="shared" si="217"/>
        <v>1.9</v>
      </c>
      <c r="CL107" s="20">
        <f t="shared" si="352"/>
        <v>1.9</v>
      </c>
      <c r="CM107" s="18">
        <v>23.23</v>
      </c>
      <c r="CN107" s="18">
        <v>25.8</v>
      </c>
      <c r="CO107" s="18">
        <v>24.961000000000002</v>
      </c>
      <c r="CP107" s="22">
        <f t="shared" si="218"/>
        <v>24.96</v>
      </c>
      <c r="CQ107" s="22">
        <f t="shared" si="219"/>
        <v>23.06</v>
      </c>
      <c r="CR107" s="22">
        <f t="shared" si="353"/>
        <v>1.9</v>
      </c>
      <c r="CS107" s="22">
        <f t="shared" si="220"/>
        <v>23.16</v>
      </c>
      <c r="CT107" s="22">
        <f t="shared" si="221"/>
        <v>23.36</v>
      </c>
      <c r="CU107" s="18">
        <v>23.36</v>
      </c>
      <c r="CV107" s="22">
        <f t="shared" si="354"/>
        <v>2.2000000000000002</v>
      </c>
      <c r="CW107" s="22">
        <f t="shared" si="222"/>
        <v>0</v>
      </c>
      <c r="CX107" s="22">
        <f t="shared" si="223"/>
        <v>0</v>
      </c>
      <c r="CY107" s="22">
        <f t="shared" si="224"/>
        <v>25.53</v>
      </c>
      <c r="CZ107" s="22">
        <f t="shared" si="225"/>
        <v>25.68</v>
      </c>
      <c r="DA107" s="18">
        <v>25.8</v>
      </c>
      <c r="DB107" s="20">
        <f t="shared" si="355"/>
        <v>2.74</v>
      </c>
      <c r="DC107" s="20">
        <f t="shared" si="356"/>
        <v>0.84</v>
      </c>
      <c r="DD107" s="20">
        <f t="shared" si="357"/>
        <v>1.9000000000000004</v>
      </c>
      <c r="DE107" s="20">
        <f t="shared" si="226"/>
        <v>0.1</v>
      </c>
      <c r="DF107" s="20">
        <f t="shared" si="227"/>
        <v>0.2</v>
      </c>
      <c r="DG107" s="20">
        <f t="shared" si="228"/>
        <v>1.6</v>
      </c>
      <c r="DH107" s="20">
        <f t="shared" si="229"/>
        <v>0</v>
      </c>
      <c r="DI107" s="20">
        <f t="shared" si="230"/>
        <v>0</v>
      </c>
      <c r="DJ107" s="20">
        <f t="shared" si="231"/>
        <v>0</v>
      </c>
      <c r="DK107" s="20">
        <f t="shared" si="358"/>
        <v>1.9000000000000001</v>
      </c>
      <c r="DL107" s="20">
        <f t="shared" si="359"/>
        <v>0</v>
      </c>
      <c r="DM107" s="20">
        <f t="shared" si="360"/>
        <v>0</v>
      </c>
      <c r="DN107" s="20">
        <f t="shared" si="361"/>
        <v>0</v>
      </c>
      <c r="DO107" s="18">
        <v>2.54</v>
      </c>
      <c r="DP107" s="18">
        <v>0</v>
      </c>
      <c r="DQ107" s="18">
        <v>1</v>
      </c>
      <c r="DR107" s="18">
        <v>1</v>
      </c>
      <c r="DS107" s="25">
        <f t="shared" si="362"/>
        <v>2.54</v>
      </c>
      <c r="DT107" s="25">
        <f t="shared" si="363"/>
        <v>0</v>
      </c>
      <c r="DU107" s="25">
        <f t="shared" si="364"/>
        <v>4.83</v>
      </c>
      <c r="DV107" s="25">
        <f t="shared" si="365"/>
        <v>0</v>
      </c>
      <c r="DW107" s="25">
        <f t="shared" si="366"/>
        <v>4.83</v>
      </c>
      <c r="DX107" s="25">
        <f t="shared" si="367"/>
        <v>9.85</v>
      </c>
      <c r="DY107" s="25">
        <f t="shared" si="368"/>
        <v>0</v>
      </c>
      <c r="DZ107" s="25">
        <f t="shared" si="369"/>
        <v>9.85</v>
      </c>
      <c r="EA107" s="25">
        <f t="shared" si="370"/>
        <v>6.36</v>
      </c>
      <c r="EB107" s="25">
        <f t="shared" si="371"/>
        <v>0</v>
      </c>
      <c r="EC107" s="25">
        <f t="shared" si="372"/>
        <v>6.36</v>
      </c>
      <c r="ED107" s="25">
        <f t="shared" si="373"/>
        <v>3.49</v>
      </c>
      <c r="EE107" s="25">
        <f t="shared" si="373"/>
        <v>0</v>
      </c>
      <c r="EF107" s="25">
        <f t="shared" si="374"/>
        <v>3.49</v>
      </c>
      <c r="EG107" s="25">
        <f t="shared" si="375"/>
        <v>6.36</v>
      </c>
      <c r="EH107" s="25">
        <f t="shared" si="375"/>
        <v>0</v>
      </c>
      <c r="EI107" s="25">
        <f t="shared" si="376"/>
        <v>6.36</v>
      </c>
      <c r="EJ107" s="18">
        <v>1456.39</v>
      </c>
      <c r="EK107" s="18">
        <v>1417.69</v>
      </c>
      <c r="EL107" s="18" t="s">
        <v>890</v>
      </c>
      <c r="EM107" s="18" t="s">
        <v>891</v>
      </c>
      <c r="EN107" s="16" t="s">
        <v>774</v>
      </c>
      <c r="EO107" s="16" t="s">
        <v>132</v>
      </c>
      <c r="EP107" s="16" t="e">
        <f>IF(OR(EN107="Cống tròn",EN107="Cống hộp",EN107="Ống nhựa"),INDEX(#REF!,MATCH(E107,#REF!,0)),IF(OR(EN107="Rãnh xây",EN107="Rãnh bê tông"),INDEX(#REF!,MATCH(E107,#REF!,0)),0))</f>
        <v>#REF!</v>
      </c>
      <c r="EQ107" s="18">
        <v>37.500000000000043</v>
      </c>
      <c r="ER107" s="18">
        <v>1</v>
      </c>
      <c r="ES107" s="25">
        <f t="shared" si="377"/>
        <v>37</v>
      </c>
      <c r="ET107" s="1" t="e">
        <f>_xlfn.IFNA(IF(EN107="Cống tròn",INDEX(#REF!,MATCH(E107,#REF!,0)),IF(EN107="Cống hộp",INDEX(#REF!,MATCH(E107,#REF!,0)),EU107&amp;" ,"&amp;EV107)),0)</f>
        <v>#REF!</v>
      </c>
      <c r="EU107" s="16" t="s">
        <v>769</v>
      </c>
      <c r="EV107" s="16" t="s">
        <v>775</v>
      </c>
      <c r="EW107" s="16" t="e">
        <f>_xlfn.IFNA(INDEX(#REF!,MATCH(E107,#REF!,0)),0)</f>
        <v>#REF!</v>
      </c>
      <c r="EX107" s="16"/>
      <c r="EY107" s="18">
        <v>0</v>
      </c>
      <c r="EZ107" s="18">
        <v>0</v>
      </c>
      <c r="FA107" s="18">
        <v>0</v>
      </c>
      <c r="FB107" s="19">
        <v>0</v>
      </c>
      <c r="FC107" s="19">
        <v>0</v>
      </c>
      <c r="FD107" s="25">
        <f t="shared" si="232"/>
        <v>0</v>
      </c>
      <c r="FE107" s="25">
        <f t="shared" si="378"/>
        <v>0</v>
      </c>
      <c r="FF107" s="18">
        <v>0.1</v>
      </c>
      <c r="FG107" s="18">
        <v>2</v>
      </c>
      <c r="FH107" s="18">
        <v>1</v>
      </c>
      <c r="FI107" s="25">
        <f t="shared" si="379"/>
        <v>1.2</v>
      </c>
      <c r="FJ107" s="18">
        <v>0</v>
      </c>
      <c r="FK107" s="18">
        <v>0</v>
      </c>
      <c r="FL107" s="18">
        <v>0.2</v>
      </c>
      <c r="FM107" s="18">
        <v>1.4</v>
      </c>
      <c r="FN107" s="18">
        <v>0</v>
      </c>
      <c r="FO107" s="25">
        <f t="shared" si="380"/>
        <v>1.4</v>
      </c>
      <c r="FP107" s="18">
        <v>1.4999999999999999E-2</v>
      </c>
      <c r="FQ107" s="18">
        <v>1</v>
      </c>
      <c r="FR107" s="25">
        <f t="shared" si="233"/>
        <v>36</v>
      </c>
      <c r="FS107" s="25">
        <f t="shared" si="234"/>
        <v>0.52500000000000002</v>
      </c>
      <c r="FT107" s="25">
        <f t="shared" si="235"/>
        <v>36.524999999999999</v>
      </c>
      <c r="FU107" s="25">
        <f t="shared" si="236"/>
        <v>-0.97500000000004405</v>
      </c>
      <c r="FV107" s="25" t="str">
        <f t="shared" si="381"/>
        <v>Thêm 01</v>
      </c>
      <c r="FW107" s="25">
        <f t="shared" si="382"/>
        <v>0.04</v>
      </c>
      <c r="FX107" s="16"/>
      <c r="FY107" s="16"/>
      <c r="FZ107" s="16"/>
      <c r="GA107" s="16"/>
      <c r="GB107" s="19">
        <v>0</v>
      </c>
      <c r="GC107" s="19">
        <v>0</v>
      </c>
      <c r="GD107" s="19">
        <v>0</v>
      </c>
      <c r="GE107" s="19">
        <v>0</v>
      </c>
      <c r="GF107" s="19">
        <v>0</v>
      </c>
      <c r="GG107" s="19">
        <v>0</v>
      </c>
      <c r="GH107" s="19">
        <v>0</v>
      </c>
      <c r="GI107" s="19">
        <v>0</v>
      </c>
      <c r="GJ107" s="19">
        <v>0</v>
      </c>
      <c r="GK107" s="19">
        <v>0</v>
      </c>
      <c r="GL107" s="25">
        <f t="shared" si="237"/>
        <v>0</v>
      </c>
      <c r="GM107" s="25">
        <f t="shared" si="383"/>
        <v>0</v>
      </c>
      <c r="GN107" s="19">
        <v>0</v>
      </c>
      <c r="GO107" s="19">
        <v>0</v>
      </c>
      <c r="GP107" s="19">
        <v>0</v>
      </c>
      <c r="GQ107" s="19">
        <v>0</v>
      </c>
      <c r="GR107" s="1" t="e">
        <f>_xlfn.IFNA(INDEX(#REF!,MATCH(E107,#REF!,0)),0)</f>
        <v>#REF!</v>
      </c>
      <c r="GS107" s="16"/>
      <c r="GT107" s="18">
        <v>0</v>
      </c>
      <c r="GU107" s="18">
        <v>0</v>
      </c>
      <c r="GV107" s="18">
        <v>0</v>
      </c>
      <c r="GW107" s="18">
        <v>0</v>
      </c>
      <c r="GX107" s="25">
        <f t="shared" si="238"/>
        <v>0</v>
      </c>
      <c r="GY107" s="25">
        <f t="shared" si="239"/>
        <v>0</v>
      </c>
      <c r="GZ107" s="25">
        <f t="shared" si="384"/>
        <v>0</v>
      </c>
      <c r="HA107" s="1" t="e" cm="1">
        <f t="array" ref="HA107">INDEX(#REF!,MATCH(EJ107&amp;EK107&amp;HD107&amp;HE107&amp;HF107,#REF!&amp;#REF!&amp;#REF!&amp;#REF!&amp;#REF!,0))</f>
        <v>#REF!</v>
      </c>
      <c r="HB107" s="16"/>
      <c r="HC107" s="25">
        <f t="shared" si="385"/>
        <v>0</v>
      </c>
      <c r="HD107" s="18">
        <v>0</v>
      </c>
      <c r="HE107" s="18">
        <v>0</v>
      </c>
      <c r="HF107" s="18">
        <v>0</v>
      </c>
      <c r="HG107" s="1" t="e" cm="1">
        <f t="array" ref="HG107">INDEX(#REF!,MATCH(EJ107&amp;EK107&amp;HJ107&amp;HK107&amp;HL107,#REF!&amp;#REF!&amp;#REF!&amp;#REF!&amp;#REF!,0))</f>
        <v>#REF!</v>
      </c>
      <c r="HH107" s="16"/>
      <c r="HI107" s="25">
        <f t="shared" si="386"/>
        <v>0</v>
      </c>
      <c r="HJ107" s="25">
        <f t="shared" si="387"/>
        <v>0</v>
      </c>
      <c r="HK107" s="19">
        <v>0</v>
      </c>
      <c r="HL107" s="19">
        <v>0</v>
      </c>
      <c r="HM107" s="18">
        <v>0.01</v>
      </c>
      <c r="HN107" s="18">
        <v>1</v>
      </c>
      <c r="HO107" s="25">
        <f t="shared" si="388"/>
        <v>0</v>
      </c>
      <c r="HP107" s="25">
        <f t="shared" si="389"/>
        <v>0</v>
      </c>
      <c r="HQ107" s="25">
        <f t="shared" si="390"/>
        <v>0</v>
      </c>
      <c r="HR107" s="25">
        <f t="shared" si="391"/>
        <v>0</v>
      </c>
      <c r="HS107" s="25">
        <f t="shared" si="392"/>
        <v>0</v>
      </c>
      <c r="HT107" s="19">
        <v>0</v>
      </c>
      <c r="HU107" s="19">
        <v>0</v>
      </c>
      <c r="HV107" s="19">
        <v>0</v>
      </c>
      <c r="HW107" s="25">
        <f t="shared" si="393"/>
        <v>0</v>
      </c>
      <c r="HX107" s="19">
        <v>0</v>
      </c>
      <c r="HY107" s="19">
        <v>0</v>
      </c>
      <c r="HZ107" s="18">
        <v>24.96</v>
      </c>
      <c r="IA107" s="20">
        <f>ROUND(IF(EN107="Cống tròn",IF(EN107="Cống tròn",IF(EU107="Không có móng",IQ107-FF107,IF(EU107="Đế",IP107-FN107,IF(OR(EU107="Móng bê tông",EU107="Móng bê tông kết hợp đế"),II107-FJ107,0))),0),IF(EN107="Cống hộp",IF(AND(EN107="Cống hộp",EU107="Không có móng"),IQ107-GF107,IF(AND(EN107="Cống hộp",EU107="Móng bê tông"),IJ107-GB107,0)),IF(OR(EN107="Rãnh xây",EN107="Rãnh bê tông"),IF(OR(EN107="Rãnh xây",EN107="Rãnh bê tông"),IK107-GB107,0),IF(EN107="Ống nhựa",IF(AND(EN107="Ống nhựa",EU107="Không đắp cát"),IQ107-HT107,IF(AND(EN107="Ống nhựa",EU107="Đắp cát"),IH107-HX107,0)),IF(EN107="Rãnh thang",IF(EN107="Rãnh thang",IF(EU107="Móng bê tông",#REF!-#REF!,IQ107),0),0))))),2)</f>
        <v>23.36</v>
      </c>
      <c r="IB107" s="20">
        <f t="shared" si="394"/>
        <v>1.6000000000000014</v>
      </c>
      <c r="IC107" s="20">
        <f t="shared" si="240"/>
        <v>23.36</v>
      </c>
      <c r="ID107" s="20">
        <f t="shared" si="241"/>
        <v>0</v>
      </c>
      <c r="IE107" s="20">
        <f t="shared" si="242"/>
        <v>0</v>
      </c>
      <c r="IF107" s="20">
        <f t="shared" si="243"/>
        <v>0</v>
      </c>
      <c r="IG107" s="20">
        <f>IF(EN107="Rãnh thang",IF(AND(EN107="Rãnh thang",EU107="Móng bê tông"),IQ107-#REF!,0),IF(EN107="Ống nhựa",IF(AND(EN107="Ống nhựa",EU107="Đắp cát"),IQ107-HT107,0),IF(EN107="Cống tròn",IF(EN107="Cống tròn",IF(OR(EU107="Móng bê tông",EU107="Móng bê tông kết hợp đế"),IM107-FL107,0),0),IF(EN107="Cống hộp",IF(AND(EN107="Cống hộp",EU107="Móng bê tông"),IN107-GD107,0),IF(OR(EN107="Rãnh xây",EN107="Rãnh bê tông"),IF(AND(EN107="Rãnh xây",EU107="Móng bê tông"),IO107-GD107,IF(AND(EN107="Rãnh bê tông",EU107="Móng bê tông"),IO107-GD107,0)),0)))))</f>
        <v>23.36</v>
      </c>
      <c r="IH107" s="20">
        <f t="shared" si="244"/>
        <v>0</v>
      </c>
      <c r="II107" s="20">
        <f t="shared" si="245"/>
        <v>23.36</v>
      </c>
      <c r="IJ107" s="20">
        <f t="shared" si="246"/>
        <v>0</v>
      </c>
      <c r="IK107" s="20">
        <f t="shared" si="247"/>
        <v>0</v>
      </c>
      <c r="IL107" s="20">
        <f t="shared" si="248"/>
        <v>23.56</v>
      </c>
      <c r="IM107" s="20">
        <f t="shared" si="249"/>
        <v>23.56</v>
      </c>
      <c r="IN107" s="20">
        <f t="shared" si="250"/>
        <v>0</v>
      </c>
      <c r="IO107" s="20">
        <f t="shared" si="251"/>
        <v>0</v>
      </c>
      <c r="IP107" s="20">
        <f t="shared" si="252"/>
        <v>0</v>
      </c>
      <c r="IQ107" s="18">
        <v>23.66</v>
      </c>
      <c r="IR107" s="25">
        <f t="shared" si="395"/>
        <v>0</v>
      </c>
      <c r="IS107" s="25">
        <f t="shared" si="253"/>
        <v>0</v>
      </c>
      <c r="IT107" s="25">
        <f t="shared" si="254"/>
        <v>0</v>
      </c>
      <c r="IU107" s="25">
        <f>ROUND(IF(EN107="Cống tròn",IF(EN107="Cống tròn",IV107+FF107,0),IF(EN107="Cống hộp",IF(EN107="Cống hộp",IV107+GP107,0),IF(OR(EN107="Rãnh xây",EN107="Rãnh bê tông"),IF(OR(EN107="Rãnh xây",EN107="Rãnh bê tông"),IV107+GP107,0),IF(EN107="ống nhựa",IF(EN107="Ống nhựa",IV107+HT107,0),IF(EN107="Rãnh thang",IF(EN107="Rãnh thang",IQ107+#REF!,0),0))))),2)</f>
        <v>24.69</v>
      </c>
      <c r="IV107" s="18">
        <v>24.59</v>
      </c>
      <c r="IW107" s="25">
        <f t="shared" si="255"/>
        <v>24.69</v>
      </c>
      <c r="IX107" s="25">
        <f t="shared" si="256"/>
        <v>0</v>
      </c>
      <c r="IY107" s="25">
        <f t="shared" si="257"/>
        <v>0</v>
      </c>
      <c r="IZ107" s="25">
        <f t="shared" si="258"/>
        <v>0</v>
      </c>
      <c r="JA107" s="25">
        <f t="shared" si="259"/>
        <v>0</v>
      </c>
      <c r="JB107" s="18">
        <v>24.89</v>
      </c>
      <c r="JC107" s="20">
        <f>ROUND(IF(EN107="Cống tròn",IF(EN107="Cống tròn",IF(EU107="Không có móng",JS107-FF107,IF(EU107="Đế",JR107-FN107,IF(OR(EU107="Móng bê tông",EU107="Móng bê tông kết hợp đế"),JK107-FJ107,0))),0),IF(EN107="Cống hộp",IF(AND(EN107="Cống hộp",EU107="Không có móng"),JS107-GF107,IF(AND(EN107="Cống hộp",EU107="Móng bê tông"),JL107-GB107,0)),IF(OR(EN107="Rãnh xây",EN107="Rãnh bê tông"),IF(OR(EN107="Rãnh xây",EN107="Rãnh bê tông"),JM107-GB107,0),IF(EN107="Ống nhựa",IF(AND(EN107="Ống nhựa",EU107="Không đắp cát"),JS107-HT107,IF(AND(EN107="Ống nhựa",EU107="Đắp cát"),JJ107-HX107,0)),IF(EN107="Rãnh thang",IF(EN107="Rãnh thang",IF(EU107="Móng bê tông",#REF!-#REF!,JS107),0),0))))),2)</f>
        <v>23.29</v>
      </c>
      <c r="JD107" s="20">
        <f t="shared" si="396"/>
        <v>1.6000000000000014</v>
      </c>
      <c r="JE107" s="20">
        <f t="shared" si="260"/>
        <v>23.29</v>
      </c>
      <c r="JF107" s="20">
        <f t="shared" si="261"/>
        <v>0</v>
      </c>
      <c r="JG107" s="20">
        <f t="shared" si="262"/>
        <v>0</v>
      </c>
      <c r="JH107" s="20">
        <f t="shared" si="263"/>
        <v>0</v>
      </c>
      <c r="JI107" s="20">
        <f>IF(EN107="Rãnh thang",IF(AND(EN107="Rãnh thang",EU107="Móng bê tông"),JS107-#REF!,0),IF(EN107="Ống nhựa",IF(AND(EN107="Ống nhựa",EU107="Đắp cát"),JS107-HT107,0),IF(EN107="Cống tròn",IF(EN107="Cống tròn",IF(OR(EU107="Móng bê tông",EU107="Móng bê tông kết hợp đế"),JO107-FL107,0),0),IF(EN107="Cống hộp",IF(AND(EN107="Cống hộp",EU107="Móng bê tông"),JP107-GD107,0),IF(OR(EN107="Rãnh xây",EN107="Rãnh bê tông"),IF(AND(EN107="Rãnh xây",EU107="Móng bê tông"),JQ107-GD107,IF(AND(EN107="Rãnh bê tông",EU107="Móng bê tông"),JQ107-GD107,0)),0)))))</f>
        <v>23.29</v>
      </c>
      <c r="JJ107" s="20">
        <f t="shared" si="264"/>
        <v>0</v>
      </c>
      <c r="JK107" s="20">
        <f t="shared" si="265"/>
        <v>23.29</v>
      </c>
      <c r="JL107" s="20">
        <f t="shared" si="266"/>
        <v>0</v>
      </c>
      <c r="JM107" s="20">
        <f t="shared" si="267"/>
        <v>0</v>
      </c>
      <c r="JN107" s="20">
        <f t="shared" si="268"/>
        <v>23.49</v>
      </c>
      <c r="JO107" s="20">
        <f t="shared" si="269"/>
        <v>23.49</v>
      </c>
      <c r="JP107" s="20">
        <f t="shared" si="270"/>
        <v>0</v>
      </c>
      <c r="JQ107" s="20">
        <f t="shared" si="271"/>
        <v>0</v>
      </c>
      <c r="JR107" s="20">
        <f t="shared" si="272"/>
        <v>0</v>
      </c>
      <c r="JS107" s="26">
        <v>23.59</v>
      </c>
      <c r="JT107" s="25">
        <f t="shared" si="397"/>
        <v>0</v>
      </c>
      <c r="JU107" s="25">
        <f t="shared" si="273"/>
        <v>0</v>
      </c>
      <c r="JV107" s="25">
        <f t="shared" si="274"/>
        <v>0</v>
      </c>
      <c r="JW107" s="25">
        <f>ROUND(IF(EN107="Cống tròn",IF(EN107="Cống tròn",JX107+FF107,0),IF(EN107="Cống hộp",IF(EN107="Cống hộp",JX107+GP107,0),IF(OR(EN107="Rãnh xây",EN107="Rãnh bê tông"),IF(OR(EN107="Rãnh xây",EN107="Rãnh bê tông"),JX107+GP107,0),IF(EN107="ống nhựa",IF(EN107="Ống nhựa",JX107+HT107,0),IF(EN107="Rãnh thang",IF(EN107="Rãnh thang",JS107+#REF!,0),0))))),2)</f>
        <v>24.69</v>
      </c>
      <c r="JX107" s="27">
        <v>24.59</v>
      </c>
      <c r="JY107" s="25">
        <f t="shared" si="275"/>
        <v>24.69</v>
      </c>
      <c r="JZ107" s="25">
        <f t="shared" si="276"/>
        <v>0</v>
      </c>
      <c r="KA107" s="25">
        <f t="shared" si="277"/>
        <v>0</v>
      </c>
      <c r="KB107" s="25">
        <f t="shared" si="278"/>
        <v>0</v>
      </c>
      <c r="KC107" s="25">
        <f t="shared" si="279"/>
        <v>0</v>
      </c>
      <c r="KD107" s="28" t="s">
        <v>98</v>
      </c>
      <c r="KE107" s="27">
        <v>0</v>
      </c>
      <c r="KF107" s="25">
        <f t="shared" si="280"/>
        <v>1.6000000000000014</v>
      </c>
      <c r="KG107" s="25">
        <f t="shared" si="398"/>
        <v>1.6000000000000014</v>
      </c>
      <c r="KH107" s="27">
        <v>0</v>
      </c>
      <c r="KI107" s="25">
        <f t="shared" si="281"/>
        <v>1.6000000000000014</v>
      </c>
      <c r="KJ107" s="25">
        <f t="shared" si="399"/>
        <v>1.6000000000000014</v>
      </c>
      <c r="KK107" s="25">
        <f t="shared" si="282"/>
        <v>0</v>
      </c>
      <c r="KL107" s="25">
        <f t="shared" si="283"/>
        <v>0</v>
      </c>
      <c r="KM107" s="25">
        <f t="shared" si="400"/>
        <v>0</v>
      </c>
      <c r="KN107" s="25">
        <f t="shared" si="284"/>
        <v>0</v>
      </c>
      <c r="KO107" s="25">
        <f t="shared" si="285"/>
        <v>0</v>
      </c>
      <c r="KP107" s="25">
        <f t="shared" si="401"/>
        <v>0</v>
      </c>
      <c r="KQ107" s="25">
        <f t="shared" si="286"/>
        <v>0.2</v>
      </c>
      <c r="KR107" s="25">
        <f t="shared" si="287"/>
        <v>0.2</v>
      </c>
      <c r="KS107" s="25">
        <f t="shared" si="402"/>
        <v>0.2</v>
      </c>
      <c r="KT107" s="25">
        <f t="shared" si="288"/>
        <v>0</v>
      </c>
      <c r="KU107" s="25">
        <f t="shared" si="289"/>
        <v>0</v>
      </c>
      <c r="KV107" s="25">
        <f t="shared" si="403"/>
        <v>0</v>
      </c>
      <c r="KW107" s="25">
        <f t="shared" si="290"/>
        <v>0</v>
      </c>
      <c r="KX107" s="25">
        <f t="shared" si="291"/>
        <v>0</v>
      </c>
      <c r="KY107" s="25">
        <f t="shared" si="404"/>
        <v>0</v>
      </c>
      <c r="KZ107" s="25">
        <f t="shared" si="292"/>
        <v>0</v>
      </c>
      <c r="LA107" s="25">
        <f t="shared" si="293"/>
        <v>0</v>
      </c>
      <c r="LB107" s="25">
        <f t="shared" si="405"/>
        <v>0</v>
      </c>
      <c r="LC107" s="25">
        <f t="shared" si="294"/>
        <v>1.4</v>
      </c>
      <c r="LD107" s="25">
        <f t="shared" si="295"/>
        <v>1.4</v>
      </c>
      <c r="LE107" s="25">
        <f t="shared" si="406"/>
        <v>1.4</v>
      </c>
      <c r="LF107" s="25">
        <f t="shared" si="296"/>
        <v>0</v>
      </c>
      <c r="LG107" s="25">
        <f t="shared" si="297"/>
        <v>0</v>
      </c>
      <c r="LH107" s="25">
        <f t="shared" si="407"/>
        <v>0</v>
      </c>
      <c r="LI107" s="25">
        <f t="shared" si="298"/>
        <v>0</v>
      </c>
      <c r="LJ107" s="25">
        <f t="shared" si="299"/>
        <v>0</v>
      </c>
      <c r="LK107" s="25">
        <f t="shared" si="408"/>
        <v>0</v>
      </c>
      <c r="LL107" s="25">
        <f t="shared" si="300"/>
        <v>0</v>
      </c>
      <c r="LM107" s="25">
        <f t="shared" si="301"/>
        <v>0</v>
      </c>
      <c r="LN107" s="25">
        <f t="shared" si="409"/>
        <v>0</v>
      </c>
      <c r="LO107" s="25">
        <f t="shared" si="302"/>
        <v>0</v>
      </c>
      <c r="LP107" s="25">
        <f t="shared" si="303"/>
        <v>0</v>
      </c>
      <c r="LQ107" s="25">
        <f t="shared" si="410"/>
        <v>0</v>
      </c>
      <c r="LR107" s="25">
        <f t="shared" si="304"/>
        <v>0</v>
      </c>
      <c r="LS107" s="25">
        <f t="shared" si="305"/>
        <v>0</v>
      </c>
      <c r="LT107" s="25">
        <f t="shared" si="411"/>
        <v>0</v>
      </c>
      <c r="LU107" s="25">
        <f t="shared" si="306"/>
        <v>0</v>
      </c>
      <c r="LV107" s="25">
        <f t="shared" si="307"/>
        <v>0</v>
      </c>
      <c r="LW107" s="25">
        <f t="shared" si="412"/>
        <v>0</v>
      </c>
      <c r="LX107" s="25">
        <f t="shared" si="308"/>
        <v>0</v>
      </c>
      <c r="LY107" s="25">
        <f t="shared" si="309"/>
        <v>0</v>
      </c>
      <c r="LZ107" s="25">
        <f t="shared" si="413"/>
        <v>0</v>
      </c>
      <c r="MA107" s="25">
        <f t="shared" si="310"/>
        <v>0</v>
      </c>
      <c r="MB107" s="25">
        <f t="shared" si="311"/>
        <v>0</v>
      </c>
      <c r="MC107" s="25">
        <f t="shared" si="414"/>
        <v>0</v>
      </c>
      <c r="MD107" s="25">
        <f t="shared" si="312"/>
        <v>0</v>
      </c>
      <c r="ME107" s="25">
        <f t="shared" si="313"/>
        <v>0</v>
      </c>
      <c r="MF107" s="25">
        <f t="shared" si="415"/>
        <v>0</v>
      </c>
      <c r="MG107" s="25">
        <f t="shared" si="314"/>
        <v>0</v>
      </c>
      <c r="MH107" s="25">
        <f t="shared" si="315"/>
        <v>0</v>
      </c>
      <c r="MI107" s="25">
        <f t="shared" si="416"/>
        <v>0</v>
      </c>
      <c r="MJ107" s="25">
        <f t="shared" si="316"/>
        <v>0</v>
      </c>
      <c r="MK107" s="25">
        <f t="shared" si="317"/>
        <v>0</v>
      </c>
      <c r="ML107" s="25">
        <f t="shared" si="417"/>
        <v>0</v>
      </c>
      <c r="MM107" s="25">
        <f t="shared" si="318"/>
        <v>0</v>
      </c>
      <c r="MN107" s="25">
        <f t="shared" si="319"/>
        <v>0</v>
      </c>
      <c r="MO107" s="25">
        <f t="shared" si="418"/>
        <v>0</v>
      </c>
      <c r="MP107" s="25">
        <f t="shared" si="320"/>
        <v>0</v>
      </c>
      <c r="MQ107" s="25">
        <f t="shared" si="321"/>
        <v>0</v>
      </c>
      <c r="MR107" s="25">
        <f t="shared" si="419"/>
        <v>0</v>
      </c>
      <c r="MS107" s="29">
        <v>1.4</v>
      </c>
      <c r="MT107" s="29">
        <v>0</v>
      </c>
      <c r="MU107" s="29">
        <v>1</v>
      </c>
      <c r="MV107" s="29">
        <v>1</v>
      </c>
      <c r="MW107" s="25">
        <f t="shared" si="322"/>
        <v>1.4</v>
      </c>
      <c r="MX107" s="25">
        <f t="shared" si="323"/>
        <v>2.2400000000000002</v>
      </c>
      <c r="MY107" s="25">
        <f t="shared" si="324"/>
        <v>0</v>
      </c>
      <c r="MZ107" s="25">
        <f t="shared" si="325"/>
        <v>0</v>
      </c>
      <c r="NA107" s="25">
        <f t="shared" si="326"/>
        <v>1.4</v>
      </c>
      <c r="NB107" s="25">
        <f t="shared" si="327"/>
        <v>2.2400000000000002</v>
      </c>
      <c r="NC107" s="25">
        <f t="shared" si="328"/>
        <v>0</v>
      </c>
      <c r="ND107" s="25">
        <f t="shared" si="329"/>
        <v>0</v>
      </c>
      <c r="NE107" s="25">
        <f t="shared" si="420"/>
        <v>1.4</v>
      </c>
      <c r="NF107" s="25">
        <f t="shared" si="420"/>
        <v>2.2400000000000002</v>
      </c>
      <c r="NG107" s="25">
        <f t="shared" si="420"/>
        <v>0</v>
      </c>
      <c r="NH107" s="25">
        <f t="shared" si="420"/>
        <v>0</v>
      </c>
      <c r="NI107" s="25">
        <f t="shared" si="330"/>
        <v>84</v>
      </c>
      <c r="NJ107" s="25">
        <f t="shared" si="331"/>
        <v>0</v>
      </c>
      <c r="NK107" s="25">
        <f t="shared" si="332"/>
        <v>84</v>
      </c>
      <c r="NL107" s="25">
        <f t="shared" si="333"/>
        <v>68.2</v>
      </c>
      <c r="NM107" s="25">
        <f t="shared" si="334"/>
        <v>0</v>
      </c>
      <c r="NN107" s="25">
        <f t="shared" si="421"/>
        <v>68.2</v>
      </c>
      <c r="NO107" s="25">
        <f t="shared" si="335"/>
        <v>0</v>
      </c>
      <c r="NP107" s="25">
        <f t="shared" si="336"/>
        <v>0</v>
      </c>
      <c r="NQ107" s="25">
        <f t="shared" si="422"/>
        <v>0</v>
      </c>
      <c r="NR107" s="25">
        <f t="shared" si="337"/>
        <v>0</v>
      </c>
      <c r="NS107" s="25">
        <f t="shared" si="338"/>
        <v>0</v>
      </c>
      <c r="NT107" s="25">
        <f t="shared" si="423"/>
        <v>0</v>
      </c>
      <c r="NU107" s="25">
        <f t="shared" si="339"/>
        <v>0</v>
      </c>
      <c r="NV107" s="25">
        <f t="shared" si="340"/>
        <v>0</v>
      </c>
      <c r="NW107" s="25">
        <f t="shared" si="424"/>
        <v>0</v>
      </c>
      <c r="NX107" s="25">
        <f t="shared" si="425"/>
        <v>68.2</v>
      </c>
      <c r="NY107" s="25">
        <f t="shared" si="425"/>
        <v>0</v>
      </c>
      <c r="NZ107" s="25">
        <f t="shared" si="426"/>
        <v>68.2</v>
      </c>
      <c r="OA107" s="25">
        <f t="shared" si="427"/>
        <v>15.8</v>
      </c>
      <c r="OB107" s="25">
        <f t="shared" si="427"/>
        <v>0</v>
      </c>
      <c r="OC107" s="25">
        <f t="shared" si="428"/>
        <v>15.8</v>
      </c>
      <c r="OD107" s="25">
        <f t="shared" si="429"/>
        <v>68.2</v>
      </c>
      <c r="OE107" s="25">
        <f t="shared" si="429"/>
        <v>0</v>
      </c>
      <c r="OF107" s="25">
        <f t="shared" si="429"/>
        <v>68.2</v>
      </c>
      <c r="OG107" s="25">
        <f t="shared" si="341"/>
        <v>0</v>
      </c>
      <c r="OH107" s="25">
        <f t="shared" si="342"/>
        <v>0</v>
      </c>
      <c r="OI107" s="25">
        <f t="shared" si="343"/>
        <v>0</v>
      </c>
      <c r="OJ107" s="25">
        <f t="shared" si="344"/>
        <v>0</v>
      </c>
      <c r="OK107" s="25">
        <f t="shared" si="345"/>
        <v>0</v>
      </c>
      <c r="OL107" s="25">
        <f t="shared" si="346"/>
        <v>0</v>
      </c>
      <c r="OM107" s="25">
        <f t="shared" si="430"/>
        <v>0</v>
      </c>
      <c r="ON107" s="25">
        <f t="shared" si="430"/>
        <v>0</v>
      </c>
      <c r="OO107" s="25">
        <f t="shared" si="430"/>
        <v>0</v>
      </c>
      <c r="OP107" s="25">
        <f t="shared" si="347"/>
        <v>0</v>
      </c>
      <c r="OQ107" s="25">
        <f t="shared" si="348"/>
        <v>0</v>
      </c>
      <c r="OR107" s="25">
        <f t="shared" si="431"/>
        <v>0</v>
      </c>
      <c r="OS107" s="19">
        <v>537590.97</v>
      </c>
      <c r="OT107" s="19">
        <v>2370663.34</v>
      </c>
    </row>
    <row r="108" spans="1:410" ht="33" customHeight="1" x14ac:dyDescent="0.25">
      <c r="A108" s="18"/>
      <c r="B108" s="18" t="s">
        <v>850</v>
      </c>
      <c r="C108" s="18">
        <v>1417.69</v>
      </c>
      <c r="D108" s="16" t="e">
        <f>_xlfn.IFNA(INDEX(#REF!,MATCH(E108,#REF!,0)),0)</f>
        <v>#REF!</v>
      </c>
      <c r="E108" s="18" t="s">
        <v>891</v>
      </c>
      <c r="F108" s="16" t="s">
        <v>765</v>
      </c>
      <c r="G108" s="16" t="s">
        <v>766</v>
      </c>
      <c r="H108" s="16" t="s">
        <v>767</v>
      </c>
      <c r="I108" s="16" t="s">
        <v>768</v>
      </c>
      <c r="J108" s="16" t="s">
        <v>769</v>
      </c>
      <c r="K108" s="16" t="s">
        <v>770</v>
      </c>
      <c r="L108" s="16" t="s">
        <v>771</v>
      </c>
      <c r="M108" s="18">
        <v>1.64</v>
      </c>
      <c r="N108" s="18">
        <v>1.94</v>
      </c>
      <c r="O108" s="18">
        <v>2.04</v>
      </c>
      <c r="P108" s="18">
        <v>2.34</v>
      </c>
      <c r="Q108" s="18">
        <v>0.1</v>
      </c>
      <c r="R108" s="18">
        <v>1.8399999999999999</v>
      </c>
      <c r="S108" s="18">
        <v>2.14</v>
      </c>
      <c r="T108" s="18">
        <v>0.2</v>
      </c>
      <c r="U108" s="18">
        <v>0</v>
      </c>
      <c r="V108" s="18">
        <v>0</v>
      </c>
      <c r="W108" s="18">
        <v>0</v>
      </c>
      <c r="X108" s="18">
        <v>1.64</v>
      </c>
      <c r="Y108" s="18">
        <v>1.9</v>
      </c>
      <c r="Z108" s="20">
        <f t="shared" si="349"/>
        <v>2.2000000000000002</v>
      </c>
      <c r="AA108" s="18">
        <v>0.22</v>
      </c>
      <c r="AB108" s="18">
        <v>0</v>
      </c>
      <c r="AC108" s="18">
        <v>0</v>
      </c>
      <c r="AD108" s="18">
        <v>0</v>
      </c>
      <c r="AE108" s="18">
        <v>0</v>
      </c>
      <c r="AF108" s="18">
        <v>0</v>
      </c>
      <c r="AG108" s="18">
        <v>1.2</v>
      </c>
      <c r="AH108" s="18">
        <v>1.5</v>
      </c>
      <c r="AI108" s="20">
        <f t="shared" si="350"/>
        <v>2.35</v>
      </c>
      <c r="AJ108" s="18">
        <v>0</v>
      </c>
      <c r="AK108" s="18">
        <v>0</v>
      </c>
      <c r="AL108" s="20">
        <f t="shared" si="351"/>
        <v>0</v>
      </c>
      <c r="AM108" s="18">
        <v>1.64</v>
      </c>
      <c r="AN108" s="18">
        <v>1.5</v>
      </c>
      <c r="AO108" s="18">
        <v>0.15</v>
      </c>
      <c r="AP108" s="18">
        <v>0.22</v>
      </c>
      <c r="AQ108" s="18">
        <v>1.64</v>
      </c>
      <c r="AR108" s="18">
        <v>1.72</v>
      </c>
      <c r="AS108" s="18">
        <v>0.12</v>
      </c>
      <c r="AT108" s="18">
        <v>0.11</v>
      </c>
      <c r="AU108" s="18">
        <v>0</v>
      </c>
      <c r="AV108" s="18">
        <v>1</v>
      </c>
      <c r="AW108" s="18">
        <v>0</v>
      </c>
      <c r="AX108" s="18">
        <v>0</v>
      </c>
      <c r="AY108" s="18">
        <v>0</v>
      </c>
      <c r="AZ108" s="18">
        <v>0</v>
      </c>
      <c r="BA108" s="18">
        <v>0</v>
      </c>
      <c r="BB108" s="18">
        <v>0</v>
      </c>
      <c r="BC108" s="18">
        <v>0</v>
      </c>
      <c r="BD108" s="18">
        <v>0</v>
      </c>
      <c r="BE108" s="18">
        <v>2</v>
      </c>
      <c r="BF108" s="18">
        <v>0</v>
      </c>
      <c r="BG108" s="18">
        <v>0</v>
      </c>
      <c r="BH108" s="18">
        <v>0</v>
      </c>
      <c r="BI108" s="18">
        <v>0</v>
      </c>
      <c r="BJ108" s="18">
        <v>0</v>
      </c>
      <c r="BK108" s="18">
        <v>0</v>
      </c>
      <c r="BL108" s="18">
        <v>0</v>
      </c>
      <c r="BM108" s="18">
        <v>0</v>
      </c>
      <c r="BN108" s="18">
        <v>0</v>
      </c>
      <c r="BO108" s="18">
        <v>0</v>
      </c>
      <c r="BP108" s="18">
        <v>0</v>
      </c>
      <c r="BQ108" s="18">
        <v>0</v>
      </c>
      <c r="BR108" s="18">
        <v>0</v>
      </c>
      <c r="BS108" s="18">
        <v>0</v>
      </c>
      <c r="BT108" s="18">
        <v>0</v>
      </c>
      <c r="BU108" s="18">
        <v>0</v>
      </c>
      <c r="BV108" s="18">
        <v>0</v>
      </c>
      <c r="BW108" s="18">
        <v>0</v>
      </c>
      <c r="BX108" s="18">
        <v>0</v>
      </c>
      <c r="BY108" s="18">
        <v>0</v>
      </c>
      <c r="BZ108" s="18">
        <v>0</v>
      </c>
      <c r="CA108" s="16" t="e">
        <f>_xlfn.IFNA(IF(RIGHT(D108,2)="=G",0,INDEX(#REF!,MATCH(E108,#REF!,0))),0)</f>
        <v>#REF!</v>
      </c>
      <c r="CB108" s="16" t="s">
        <v>776</v>
      </c>
      <c r="CC108" s="18">
        <v>0</v>
      </c>
      <c r="CD108" s="18">
        <v>0</v>
      </c>
      <c r="CE108" s="18">
        <v>1.4</v>
      </c>
      <c r="CF108" s="18">
        <v>0.85</v>
      </c>
      <c r="CG108" s="18">
        <v>0.12</v>
      </c>
      <c r="CH108" s="18">
        <v>2</v>
      </c>
      <c r="CI108" s="16" t="s">
        <v>98</v>
      </c>
      <c r="CJ108" s="18">
        <v>0</v>
      </c>
      <c r="CK108" s="20">
        <f t="shared" si="217"/>
        <v>1.9</v>
      </c>
      <c r="CL108" s="20">
        <f t="shared" si="352"/>
        <v>1.9</v>
      </c>
      <c r="CM108" s="18">
        <v>22.76</v>
      </c>
      <c r="CN108" s="18">
        <v>25.73</v>
      </c>
      <c r="CO108" s="18">
        <v>24.891000000000002</v>
      </c>
      <c r="CP108" s="22">
        <f t="shared" si="218"/>
        <v>24.89</v>
      </c>
      <c r="CQ108" s="22">
        <f t="shared" si="219"/>
        <v>22.99</v>
      </c>
      <c r="CR108" s="22">
        <f t="shared" si="353"/>
        <v>1.9</v>
      </c>
      <c r="CS108" s="22">
        <f t="shared" si="220"/>
        <v>23.09</v>
      </c>
      <c r="CT108" s="22">
        <f t="shared" si="221"/>
        <v>23.29</v>
      </c>
      <c r="CU108" s="18">
        <v>23.29</v>
      </c>
      <c r="CV108" s="22">
        <f t="shared" si="354"/>
        <v>2.2000000000000002</v>
      </c>
      <c r="CW108" s="22">
        <f t="shared" si="222"/>
        <v>0</v>
      </c>
      <c r="CX108" s="22">
        <f t="shared" si="223"/>
        <v>0</v>
      </c>
      <c r="CY108" s="22">
        <f t="shared" si="224"/>
        <v>25.46</v>
      </c>
      <c r="CZ108" s="22">
        <f t="shared" si="225"/>
        <v>25.61</v>
      </c>
      <c r="DA108" s="18">
        <v>25.73</v>
      </c>
      <c r="DB108" s="20">
        <f t="shared" si="355"/>
        <v>2.74</v>
      </c>
      <c r="DC108" s="20">
        <f t="shared" si="356"/>
        <v>0.84</v>
      </c>
      <c r="DD108" s="20">
        <f t="shared" si="357"/>
        <v>1.9000000000000004</v>
      </c>
      <c r="DE108" s="20">
        <f t="shared" si="226"/>
        <v>0.1</v>
      </c>
      <c r="DF108" s="20">
        <f t="shared" si="227"/>
        <v>0.2</v>
      </c>
      <c r="DG108" s="20">
        <f t="shared" si="228"/>
        <v>1.6</v>
      </c>
      <c r="DH108" s="20">
        <f t="shared" si="229"/>
        <v>0</v>
      </c>
      <c r="DI108" s="20">
        <f t="shared" si="230"/>
        <v>0</v>
      </c>
      <c r="DJ108" s="20">
        <f t="shared" si="231"/>
        <v>0</v>
      </c>
      <c r="DK108" s="20">
        <f t="shared" si="358"/>
        <v>1.9000000000000001</v>
      </c>
      <c r="DL108" s="20">
        <f t="shared" si="359"/>
        <v>0</v>
      </c>
      <c r="DM108" s="20">
        <f t="shared" si="360"/>
        <v>0</v>
      </c>
      <c r="DN108" s="20">
        <f t="shared" si="361"/>
        <v>0</v>
      </c>
      <c r="DO108" s="18">
        <v>2.54</v>
      </c>
      <c r="DP108" s="18">
        <v>0</v>
      </c>
      <c r="DQ108" s="18">
        <v>1</v>
      </c>
      <c r="DR108" s="18">
        <v>1</v>
      </c>
      <c r="DS108" s="25">
        <f t="shared" si="362"/>
        <v>2.54</v>
      </c>
      <c r="DT108" s="25">
        <f t="shared" si="363"/>
        <v>0</v>
      </c>
      <c r="DU108" s="25">
        <f t="shared" si="364"/>
        <v>4.83</v>
      </c>
      <c r="DV108" s="25">
        <f t="shared" si="365"/>
        <v>0</v>
      </c>
      <c r="DW108" s="25">
        <f t="shared" si="366"/>
        <v>4.83</v>
      </c>
      <c r="DX108" s="25">
        <f t="shared" si="367"/>
        <v>9.85</v>
      </c>
      <c r="DY108" s="25">
        <f t="shared" si="368"/>
        <v>0</v>
      </c>
      <c r="DZ108" s="25">
        <f t="shared" si="369"/>
        <v>9.85</v>
      </c>
      <c r="EA108" s="25">
        <f t="shared" si="370"/>
        <v>6.36</v>
      </c>
      <c r="EB108" s="25">
        <f t="shared" si="371"/>
        <v>0</v>
      </c>
      <c r="EC108" s="25">
        <f t="shared" si="372"/>
        <v>6.36</v>
      </c>
      <c r="ED108" s="25">
        <f t="shared" si="373"/>
        <v>3.49</v>
      </c>
      <c r="EE108" s="25">
        <f t="shared" si="373"/>
        <v>0</v>
      </c>
      <c r="EF108" s="25">
        <f t="shared" si="374"/>
        <v>3.49</v>
      </c>
      <c r="EG108" s="25">
        <f t="shared" si="375"/>
        <v>6.36</v>
      </c>
      <c r="EH108" s="25">
        <f t="shared" si="375"/>
        <v>0</v>
      </c>
      <c r="EI108" s="25">
        <f t="shared" si="376"/>
        <v>6.36</v>
      </c>
      <c r="EJ108" s="18">
        <v>1417.69</v>
      </c>
      <c r="EK108" s="18">
        <v>1378.99</v>
      </c>
      <c r="EL108" s="18" t="s">
        <v>891</v>
      </c>
      <c r="EM108" s="18" t="s">
        <v>892</v>
      </c>
      <c r="EN108" s="16" t="s">
        <v>774</v>
      </c>
      <c r="EO108" s="16" t="s">
        <v>132</v>
      </c>
      <c r="EP108" s="16" t="e">
        <f>IF(OR(EN108="Cống tròn",EN108="Cống hộp",EN108="Ống nhựa"),INDEX(#REF!,MATCH(E108,#REF!,0)),IF(OR(EN108="Rãnh xây",EN108="Rãnh bê tông"),INDEX(#REF!,MATCH(E108,#REF!,0)),0))</f>
        <v>#REF!</v>
      </c>
      <c r="EQ108" s="18">
        <v>37.500000000000043</v>
      </c>
      <c r="ER108" s="18">
        <v>1</v>
      </c>
      <c r="ES108" s="25">
        <f t="shared" si="377"/>
        <v>37</v>
      </c>
      <c r="ET108" s="1" t="e">
        <f>_xlfn.IFNA(IF(EN108="Cống tròn",INDEX(#REF!,MATCH(E108,#REF!,0)),IF(EN108="Cống hộp",INDEX(#REF!,MATCH(E108,#REF!,0)),EU108&amp;" ,"&amp;EV108)),0)</f>
        <v>#REF!</v>
      </c>
      <c r="EU108" s="16" t="s">
        <v>769</v>
      </c>
      <c r="EV108" s="16" t="s">
        <v>775</v>
      </c>
      <c r="EW108" s="16" t="e">
        <f>_xlfn.IFNA(INDEX(#REF!,MATCH(E108,#REF!,0)),0)</f>
        <v>#REF!</v>
      </c>
      <c r="EX108" s="16"/>
      <c r="EY108" s="18">
        <v>0</v>
      </c>
      <c r="EZ108" s="18">
        <v>0</v>
      </c>
      <c r="FA108" s="18">
        <v>0</v>
      </c>
      <c r="FB108" s="19">
        <v>0</v>
      </c>
      <c r="FC108" s="19">
        <v>0</v>
      </c>
      <c r="FD108" s="25">
        <f t="shared" si="232"/>
        <v>0</v>
      </c>
      <c r="FE108" s="25">
        <f t="shared" si="378"/>
        <v>0</v>
      </c>
      <c r="FF108" s="18">
        <v>0.1</v>
      </c>
      <c r="FG108" s="18">
        <v>2</v>
      </c>
      <c r="FH108" s="18">
        <v>1</v>
      </c>
      <c r="FI108" s="25">
        <f t="shared" si="379"/>
        <v>1.2</v>
      </c>
      <c r="FJ108" s="18">
        <v>0</v>
      </c>
      <c r="FK108" s="18">
        <v>0</v>
      </c>
      <c r="FL108" s="18">
        <v>0.2</v>
      </c>
      <c r="FM108" s="18">
        <v>1.4</v>
      </c>
      <c r="FN108" s="18">
        <v>0</v>
      </c>
      <c r="FO108" s="25">
        <f t="shared" si="380"/>
        <v>1.4</v>
      </c>
      <c r="FP108" s="18">
        <v>1.4999999999999999E-2</v>
      </c>
      <c r="FQ108" s="18">
        <v>1</v>
      </c>
      <c r="FR108" s="25">
        <f t="shared" si="233"/>
        <v>36</v>
      </c>
      <c r="FS108" s="25">
        <f t="shared" si="234"/>
        <v>0.52500000000000002</v>
      </c>
      <c r="FT108" s="25">
        <f t="shared" si="235"/>
        <v>36.524999999999999</v>
      </c>
      <c r="FU108" s="25">
        <f t="shared" si="236"/>
        <v>-0.97500000000004405</v>
      </c>
      <c r="FV108" s="25" t="str">
        <f t="shared" si="381"/>
        <v>Thêm 01</v>
      </c>
      <c r="FW108" s="25">
        <f t="shared" si="382"/>
        <v>0.04</v>
      </c>
      <c r="FX108" s="16"/>
      <c r="FY108" s="16"/>
      <c r="FZ108" s="16"/>
      <c r="GA108" s="16"/>
      <c r="GB108" s="19">
        <v>0</v>
      </c>
      <c r="GC108" s="19">
        <v>0</v>
      </c>
      <c r="GD108" s="19">
        <v>0</v>
      </c>
      <c r="GE108" s="19">
        <v>0</v>
      </c>
      <c r="GF108" s="19">
        <v>0</v>
      </c>
      <c r="GG108" s="19">
        <v>0</v>
      </c>
      <c r="GH108" s="19">
        <v>0</v>
      </c>
      <c r="GI108" s="19">
        <v>0</v>
      </c>
      <c r="GJ108" s="19">
        <v>0</v>
      </c>
      <c r="GK108" s="19">
        <v>0</v>
      </c>
      <c r="GL108" s="25">
        <f t="shared" si="237"/>
        <v>0</v>
      </c>
      <c r="GM108" s="25">
        <f t="shared" si="383"/>
        <v>0</v>
      </c>
      <c r="GN108" s="19">
        <v>0</v>
      </c>
      <c r="GO108" s="19">
        <v>0</v>
      </c>
      <c r="GP108" s="19">
        <v>0</v>
      </c>
      <c r="GQ108" s="19">
        <v>0</v>
      </c>
      <c r="GR108" s="1" t="e">
        <f>_xlfn.IFNA(INDEX(#REF!,MATCH(E108,#REF!,0)),0)</f>
        <v>#REF!</v>
      </c>
      <c r="GS108" s="16"/>
      <c r="GT108" s="18">
        <v>0</v>
      </c>
      <c r="GU108" s="18">
        <v>0</v>
      </c>
      <c r="GV108" s="18">
        <v>0</v>
      </c>
      <c r="GW108" s="18">
        <v>0</v>
      </c>
      <c r="GX108" s="25">
        <f t="shared" si="238"/>
        <v>0</v>
      </c>
      <c r="GY108" s="25">
        <f t="shared" si="239"/>
        <v>0</v>
      </c>
      <c r="GZ108" s="25">
        <f t="shared" si="384"/>
        <v>0</v>
      </c>
      <c r="HA108" s="1" t="e" cm="1">
        <f t="array" ref="HA108">INDEX(#REF!,MATCH(EJ108&amp;EK108&amp;HD108&amp;HE108&amp;HF108,#REF!&amp;#REF!&amp;#REF!&amp;#REF!&amp;#REF!,0))</f>
        <v>#REF!</v>
      </c>
      <c r="HB108" s="16"/>
      <c r="HC108" s="25">
        <f t="shared" si="385"/>
        <v>0</v>
      </c>
      <c r="HD108" s="18">
        <v>0</v>
      </c>
      <c r="HE108" s="18">
        <v>0</v>
      </c>
      <c r="HF108" s="18">
        <v>0</v>
      </c>
      <c r="HG108" s="1" t="e" cm="1">
        <f t="array" ref="HG108">INDEX(#REF!,MATCH(EJ108&amp;EK108&amp;HJ108&amp;HK108&amp;HL108,#REF!&amp;#REF!&amp;#REF!&amp;#REF!&amp;#REF!,0))</f>
        <v>#REF!</v>
      </c>
      <c r="HH108" s="16"/>
      <c r="HI108" s="25">
        <f t="shared" si="386"/>
        <v>0</v>
      </c>
      <c r="HJ108" s="25">
        <f t="shared" si="387"/>
        <v>0</v>
      </c>
      <c r="HK108" s="19">
        <v>0</v>
      </c>
      <c r="HL108" s="19">
        <v>0</v>
      </c>
      <c r="HM108" s="18">
        <v>0.01</v>
      </c>
      <c r="HN108" s="18">
        <v>1</v>
      </c>
      <c r="HO108" s="25">
        <f t="shared" si="388"/>
        <v>0</v>
      </c>
      <c r="HP108" s="25">
        <f t="shared" si="389"/>
        <v>0</v>
      </c>
      <c r="HQ108" s="25">
        <f t="shared" si="390"/>
        <v>0</v>
      </c>
      <c r="HR108" s="25">
        <f t="shared" si="391"/>
        <v>0</v>
      </c>
      <c r="HS108" s="25">
        <f t="shared" si="392"/>
        <v>0</v>
      </c>
      <c r="HT108" s="19">
        <v>0</v>
      </c>
      <c r="HU108" s="19">
        <v>0</v>
      </c>
      <c r="HV108" s="19">
        <v>0</v>
      </c>
      <c r="HW108" s="25">
        <f t="shared" si="393"/>
        <v>0</v>
      </c>
      <c r="HX108" s="19">
        <v>0</v>
      </c>
      <c r="HY108" s="19">
        <v>0</v>
      </c>
      <c r="HZ108" s="18">
        <v>24.89</v>
      </c>
      <c r="IA108" s="20">
        <f>ROUND(IF(EN108="Cống tròn",IF(EN108="Cống tròn",IF(EU108="Không có móng",IQ108-FF108,IF(EU108="Đế",IP108-FN108,IF(OR(EU108="Móng bê tông",EU108="Móng bê tông kết hợp đế"),II108-FJ108,0))),0),IF(EN108="Cống hộp",IF(AND(EN108="Cống hộp",EU108="Không có móng"),IQ108-GF108,IF(AND(EN108="Cống hộp",EU108="Móng bê tông"),IJ108-GB108,0)),IF(OR(EN108="Rãnh xây",EN108="Rãnh bê tông"),IF(OR(EN108="Rãnh xây",EN108="Rãnh bê tông"),IK108-GB108,0),IF(EN108="Ống nhựa",IF(AND(EN108="Ống nhựa",EU108="Không đắp cát"),IQ108-HT108,IF(AND(EN108="Ống nhựa",EU108="Đắp cát"),IH108-HX108,0)),IF(EN108="Rãnh thang",IF(EN108="Rãnh thang",IF(EU108="Móng bê tông",#REF!-#REF!,IQ108),0),0))))),2)</f>
        <v>23.29</v>
      </c>
      <c r="IB108" s="20">
        <f t="shared" si="394"/>
        <v>1.6000000000000014</v>
      </c>
      <c r="IC108" s="20">
        <f t="shared" si="240"/>
        <v>23.29</v>
      </c>
      <c r="ID108" s="20">
        <f t="shared" si="241"/>
        <v>0</v>
      </c>
      <c r="IE108" s="20">
        <f t="shared" si="242"/>
        <v>0</v>
      </c>
      <c r="IF108" s="20">
        <f t="shared" si="243"/>
        <v>0</v>
      </c>
      <c r="IG108" s="20">
        <f>IF(EN108="Rãnh thang",IF(AND(EN108="Rãnh thang",EU108="Móng bê tông"),IQ108-#REF!,0),IF(EN108="Ống nhựa",IF(AND(EN108="Ống nhựa",EU108="Đắp cát"),IQ108-HT108,0),IF(EN108="Cống tròn",IF(EN108="Cống tròn",IF(OR(EU108="Móng bê tông",EU108="Móng bê tông kết hợp đế"),IM108-FL108,0),0),IF(EN108="Cống hộp",IF(AND(EN108="Cống hộp",EU108="Móng bê tông"),IN108-GD108,0),IF(OR(EN108="Rãnh xây",EN108="Rãnh bê tông"),IF(AND(EN108="Rãnh xây",EU108="Móng bê tông"),IO108-GD108,IF(AND(EN108="Rãnh bê tông",EU108="Móng bê tông"),IO108-GD108,0)),0)))))</f>
        <v>23.29</v>
      </c>
      <c r="IH108" s="20">
        <f t="shared" si="244"/>
        <v>0</v>
      </c>
      <c r="II108" s="20">
        <f t="shared" si="245"/>
        <v>23.29</v>
      </c>
      <c r="IJ108" s="20">
        <f t="shared" si="246"/>
        <v>0</v>
      </c>
      <c r="IK108" s="20">
        <f t="shared" si="247"/>
        <v>0</v>
      </c>
      <c r="IL108" s="20">
        <f t="shared" si="248"/>
        <v>23.49</v>
      </c>
      <c r="IM108" s="20">
        <f t="shared" si="249"/>
        <v>23.49</v>
      </c>
      <c r="IN108" s="20">
        <f t="shared" si="250"/>
        <v>0</v>
      </c>
      <c r="IO108" s="20">
        <f t="shared" si="251"/>
        <v>0</v>
      </c>
      <c r="IP108" s="20">
        <f t="shared" si="252"/>
        <v>0</v>
      </c>
      <c r="IQ108" s="18">
        <v>23.59</v>
      </c>
      <c r="IR108" s="25">
        <f t="shared" si="395"/>
        <v>0</v>
      </c>
      <c r="IS108" s="25">
        <f t="shared" si="253"/>
        <v>0</v>
      </c>
      <c r="IT108" s="25">
        <f t="shared" si="254"/>
        <v>0</v>
      </c>
      <c r="IU108" s="25">
        <f>ROUND(IF(EN108="Cống tròn",IF(EN108="Cống tròn",IV108+FF108,0),IF(EN108="Cống hộp",IF(EN108="Cống hộp",IV108+GP108,0),IF(OR(EN108="Rãnh xây",EN108="Rãnh bê tông"),IF(OR(EN108="Rãnh xây",EN108="Rãnh bê tông"),IV108+GP108,0),IF(EN108="ống nhựa",IF(EN108="Ống nhựa",IV108+HT108,0),IF(EN108="Rãnh thang",IF(EN108="Rãnh thang",IQ108+#REF!,0),0))))),2)</f>
        <v>24.63</v>
      </c>
      <c r="IV108" s="18">
        <v>24.53</v>
      </c>
      <c r="IW108" s="25">
        <f t="shared" si="255"/>
        <v>24.63</v>
      </c>
      <c r="IX108" s="25">
        <f t="shared" si="256"/>
        <v>0</v>
      </c>
      <c r="IY108" s="25">
        <f t="shared" si="257"/>
        <v>0</v>
      </c>
      <c r="IZ108" s="25">
        <f t="shared" si="258"/>
        <v>0</v>
      </c>
      <c r="JA108" s="25">
        <f t="shared" si="259"/>
        <v>0</v>
      </c>
      <c r="JB108" s="18">
        <v>25.67</v>
      </c>
      <c r="JC108" s="20">
        <f>ROUND(IF(EN108="Cống tròn",IF(EN108="Cống tròn",IF(EU108="Không có móng",JS108-FF108,IF(EU108="Đế",JR108-FN108,IF(OR(EU108="Móng bê tông",EU108="Móng bê tông kết hợp đế"),JK108-FJ108,0))),0),IF(EN108="Cống hộp",IF(AND(EN108="Cống hộp",EU108="Không có móng"),JS108-GF108,IF(AND(EN108="Cống hộp",EU108="Móng bê tông"),JL108-GB108,0)),IF(OR(EN108="Rãnh xây",EN108="Rãnh bê tông"),IF(OR(EN108="Rãnh xây",EN108="Rãnh bê tông"),JM108-GB108,0),IF(EN108="Ống nhựa",IF(AND(EN108="Ống nhựa",EU108="Không đắp cát"),JS108-HT108,IF(AND(EN108="Ống nhựa",EU108="Đắp cát"),JJ108-HX108,0)),IF(EN108="Rãnh thang",IF(EN108="Rãnh thang",IF(EU108="Móng bê tông",#REF!-#REF!,JS108),0),0))))),2)</f>
        <v>23.23</v>
      </c>
      <c r="JD108" s="20">
        <f t="shared" si="396"/>
        <v>2.4400000000000013</v>
      </c>
      <c r="JE108" s="20">
        <f t="shared" si="260"/>
        <v>23.23</v>
      </c>
      <c r="JF108" s="20">
        <f t="shared" si="261"/>
        <v>0</v>
      </c>
      <c r="JG108" s="20">
        <f t="shared" si="262"/>
        <v>0</v>
      </c>
      <c r="JH108" s="20">
        <f t="shared" si="263"/>
        <v>0</v>
      </c>
      <c r="JI108" s="20">
        <f>IF(EN108="Rãnh thang",IF(AND(EN108="Rãnh thang",EU108="Móng bê tông"),JS108-#REF!,0),IF(EN108="Ống nhựa",IF(AND(EN108="Ống nhựa",EU108="Đắp cát"),JS108-HT108,0),IF(EN108="Cống tròn",IF(EN108="Cống tròn",IF(OR(EU108="Móng bê tông",EU108="Móng bê tông kết hợp đế"),JO108-FL108,0),0),IF(EN108="Cống hộp",IF(AND(EN108="Cống hộp",EU108="Móng bê tông"),JP108-GD108,0),IF(OR(EN108="Rãnh xây",EN108="Rãnh bê tông"),IF(AND(EN108="Rãnh xây",EU108="Móng bê tông"),JQ108-GD108,IF(AND(EN108="Rãnh bê tông",EU108="Móng bê tông"),JQ108-GD108,0)),0)))))</f>
        <v>23.23</v>
      </c>
      <c r="JJ108" s="20">
        <f t="shared" si="264"/>
        <v>0</v>
      </c>
      <c r="JK108" s="20">
        <f t="shared" si="265"/>
        <v>23.23</v>
      </c>
      <c r="JL108" s="20">
        <f t="shared" si="266"/>
        <v>0</v>
      </c>
      <c r="JM108" s="20">
        <f t="shared" si="267"/>
        <v>0</v>
      </c>
      <c r="JN108" s="20">
        <f t="shared" si="268"/>
        <v>23.43</v>
      </c>
      <c r="JO108" s="20">
        <f t="shared" si="269"/>
        <v>23.43</v>
      </c>
      <c r="JP108" s="20">
        <f t="shared" si="270"/>
        <v>0</v>
      </c>
      <c r="JQ108" s="20">
        <f t="shared" si="271"/>
        <v>0</v>
      </c>
      <c r="JR108" s="20">
        <f t="shared" si="272"/>
        <v>0</v>
      </c>
      <c r="JS108" s="26">
        <v>23.53</v>
      </c>
      <c r="JT108" s="25">
        <f t="shared" si="397"/>
        <v>0</v>
      </c>
      <c r="JU108" s="25">
        <f t="shared" si="273"/>
        <v>0</v>
      </c>
      <c r="JV108" s="25">
        <f t="shared" si="274"/>
        <v>0</v>
      </c>
      <c r="JW108" s="25">
        <f>ROUND(IF(EN108="Cống tròn",IF(EN108="Cống tròn",JX108+FF108,0),IF(EN108="Cống hộp",IF(EN108="Cống hộp",JX108+GP108,0),IF(OR(EN108="Rãnh xây",EN108="Rãnh bê tông"),IF(OR(EN108="Rãnh xây",EN108="Rãnh bê tông"),JX108+GP108,0),IF(EN108="ống nhựa",IF(EN108="Ống nhựa",JX108+HT108,0),IF(EN108="Rãnh thang",IF(EN108="Rãnh thang",JS108+#REF!,0),0))))),2)</f>
        <v>24.63</v>
      </c>
      <c r="JX108" s="27">
        <v>24.53</v>
      </c>
      <c r="JY108" s="25">
        <f t="shared" si="275"/>
        <v>24.63</v>
      </c>
      <c r="JZ108" s="25">
        <f t="shared" si="276"/>
        <v>0</v>
      </c>
      <c r="KA108" s="25">
        <f t="shared" si="277"/>
        <v>0</v>
      </c>
      <c r="KB108" s="25">
        <f t="shared" si="278"/>
        <v>0</v>
      </c>
      <c r="KC108" s="25">
        <f t="shared" si="279"/>
        <v>0</v>
      </c>
      <c r="KD108" s="28" t="s">
        <v>98</v>
      </c>
      <c r="KE108" s="27">
        <v>0</v>
      </c>
      <c r="KF108" s="25">
        <f t="shared" si="280"/>
        <v>1.6000000000000014</v>
      </c>
      <c r="KG108" s="25">
        <f t="shared" si="398"/>
        <v>1.6000000000000014</v>
      </c>
      <c r="KH108" s="27">
        <v>0</v>
      </c>
      <c r="KI108" s="25">
        <f t="shared" si="281"/>
        <v>2.4400000000000013</v>
      </c>
      <c r="KJ108" s="25">
        <f t="shared" si="399"/>
        <v>2.4400000000000013</v>
      </c>
      <c r="KK108" s="25">
        <f t="shared" si="282"/>
        <v>0</v>
      </c>
      <c r="KL108" s="25">
        <f t="shared" si="283"/>
        <v>0</v>
      </c>
      <c r="KM108" s="25">
        <f t="shared" si="400"/>
        <v>0</v>
      </c>
      <c r="KN108" s="25">
        <f t="shared" si="284"/>
        <v>0</v>
      </c>
      <c r="KO108" s="25">
        <f t="shared" si="285"/>
        <v>0</v>
      </c>
      <c r="KP108" s="25">
        <f t="shared" si="401"/>
        <v>0</v>
      </c>
      <c r="KQ108" s="25">
        <f t="shared" si="286"/>
        <v>0.2</v>
      </c>
      <c r="KR108" s="25">
        <f t="shared" si="287"/>
        <v>0.2</v>
      </c>
      <c r="KS108" s="25">
        <f t="shared" si="402"/>
        <v>0.2</v>
      </c>
      <c r="KT108" s="25">
        <f t="shared" si="288"/>
        <v>0</v>
      </c>
      <c r="KU108" s="25">
        <f t="shared" si="289"/>
        <v>0</v>
      </c>
      <c r="KV108" s="25">
        <f t="shared" si="403"/>
        <v>0</v>
      </c>
      <c r="KW108" s="25">
        <f t="shared" si="290"/>
        <v>0</v>
      </c>
      <c r="KX108" s="25">
        <f t="shared" si="291"/>
        <v>0</v>
      </c>
      <c r="KY108" s="25">
        <f t="shared" si="404"/>
        <v>0</v>
      </c>
      <c r="KZ108" s="25">
        <f t="shared" si="292"/>
        <v>0</v>
      </c>
      <c r="LA108" s="25">
        <f t="shared" si="293"/>
        <v>0</v>
      </c>
      <c r="LB108" s="25">
        <f t="shared" si="405"/>
        <v>0</v>
      </c>
      <c r="LC108" s="25">
        <f t="shared" si="294"/>
        <v>1.4</v>
      </c>
      <c r="LD108" s="25">
        <f t="shared" si="295"/>
        <v>1.4</v>
      </c>
      <c r="LE108" s="25">
        <f t="shared" si="406"/>
        <v>1.4</v>
      </c>
      <c r="LF108" s="25">
        <f t="shared" si="296"/>
        <v>0</v>
      </c>
      <c r="LG108" s="25">
        <f t="shared" si="297"/>
        <v>0</v>
      </c>
      <c r="LH108" s="25">
        <f t="shared" si="407"/>
        <v>0</v>
      </c>
      <c r="LI108" s="25">
        <f t="shared" si="298"/>
        <v>0</v>
      </c>
      <c r="LJ108" s="25">
        <f t="shared" si="299"/>
        <v>0</v>
      </c>
      <c r="LK108" s="25">
        <f t="shared" si="408"/>
        <v>0</v>
      </c>
      <c r="LL108" s="25">
        <f t="shared" si="300"/>
        <v>0</v>
      </c>
      <c r="LM108" s="25">
        <f t="shared" si="301"/>
        <v>0</v>
      </c>
      <c r="LN108" s="25">
        <f t="shared" si="409"/>
        <v>0</v>
      </c>
      <c r="LO108" s="25">
        <f t="shared" si="302"/>
        <v>0</v>
      </c>
      <c r="LP108" s="25">
        <f t="shared" si="303"/>
        <v>0</v>
      </c>
      <c r="LQ108" s="25">
        <f t="shared" si="410"/>
        <v>0</v>
      </c>
      <c r="LR108" s="25">
        <f t="shared" si="304"/>
        <v>0</v>
      </c>
      <c r="LS108" s="25">
        <f t="shared" si="305"/>
        <v>0</v>
      </c>
      <c r="LT108" s="25">
        <f t="shared" si="411"/>
        <v>0</v>
      </c>
      <c r="LU108" s="25">
        <f t="shared" si="306"/>
        <v>0</v>
      </c>
      <c r="LV108" s="25">
        <f t="shared" si="307"/>
        <v>0</v>
      </c>
      <c r="LW108" s="25">
        <f t="shared" si="412"/>
        <v>0</v>
      </c>
      <c r="LX108" s="25">
        <f t="shared" si="308"/>
        <v>0</v>
      </c>
      <c r="LY108" s="25">
        <f t="shared" si="309"/>
        <v>0</v>
      </c>
      <c r="LZ108" s="25">
        <f t="shared" si="413"/>
        <v>0</v>
      </c>
      <c r="MA108" s="25">
        <f t="shared" si="310"/>
        <v>0</v>
      </c>
      <c r="MB108" s="25">
        <f t="shared" si="311"/>
        <v>0</v>
      </c>
      <c r="MC108" s="25">
        <f t="shared" si="414"/>
        <v>0</v>
      </c>
      <c r="MD108" s="25">
        <f t="shared" si="312"/>
        <v>0</v>
      </c>
      <c r="ME108" s="25">
        <f t="shared" si="313"/>
        <v>0</v>
      </c>
      <c r="MF108" s="25">
        <f t="shared" si="415"/>
        <v>0</v>
      </c>
      <c r="MG108" s="25">
        <f t="shared" si="314"/>
        <v>0</v>
      </c>
      <c r="MH108" s="25">
        <f t="shared" si="315"/>
        <v>0</v>
      </c>
      <c r="MI108" s="25">
        <f t="shared" si="416"/>
        <v>0</v>
      </c>
      <c r="MJ108" s="25">
        <f t="shared" si="316"/>
        <v>0</v>
      </c>
      <c r="MK108" s="25">
        <f t="shared" si="317"/>
        <v>0</v>
      </c>
      <c r="ML108" s="25">
        <f t="shared" si="417"/>
        <v>0</v>
      </c>
      <c r="MM108" s="25">
        <f t="shared" si="318"/>
        <v>0</v>
      </c>
      <c r="MN108" s="25">
        <f t="shared" si="319"/>
        <v>0</v>
      </c>
      <c r="MO108" s="25">
        <f t="shared" si="418"/>
        <v>0</v>
      </c>
      <c r="MP108" s="25">
        <f t="shared" si="320"/>
        <v>0</v>
      </c>
      <c r="MQ108" s="25">
        <f t="shared" si="321"/>
        <v>0</v>
      </c>
      <c r="MR108" s="25">
        <f t="shared" si="419"/>
        <v>0</v>
      </c>
      <c r="MS108" s="29">
        <v>1.4</v>
      </c>
      <c r="MT108" s="29">
        <v>0</v>
      </c>
      <c r="MU108" s="29">
        <v>1</v>
      </c>
      <c r="MV108" s="29">
        <v>1</v>
      </c>
      <c r="MW108" s="25">
        <f t="shared" si="322"/>
        <v>1.4</v>
      </c>
      <c r="MX108" s="25">
        <f t="shared" si="323"/>
        <v>2.2400000000000002</v>
      </c>
      <c r="MY108" s="25">
        <f t="shared" si="324"/>
        <v>0</v>
      </c>
      <c r="MZ108" s="25">
        <f t="shared" si="325"/>
        <v>0</v>
      </c>
      <c r="NA108" s="25">
        <f t="shared" si="326"/>
        <v>1.4</v>
      </c>
      <c r="NB108" s="25">
        <f t="shared" si="327"/>
        <v>3.42</v>
      </c>
      <c r="NC108" s="25">
        <f t="shared" si="328"/>
        <v>0</v>
      </c>
      <c r="ND108" s="25">
        <f t="shared" si="329"/>
        <v>0</v>
      </c>
      <c r="NE108" s="25">
        <f t="shared" si="420"/>
        <v>1.4</v>
      </c>
      <c r="NF108" s="25">
        <f t="shared" si="420"/>
        <v>2.83</v>
      </c>
      <c r="NG108" s="25">
        <f t="shared" si="420"/>
        <v>0</v>
      </c>
      <c r="NH108" s="25">
        <f t="shared" si="420"/>
        <v>0</v>
      </c>
      <c r="NI108" s="25">
        <f t="shared" si="330"/>
        <v>106.13</v>
      </c>
      <c r="NJ108" s="25">
        <f t="shared" si="331"/>
        <v>0</v>
      </c>
      <c r="NK108" s="25">
        <f t="shared" si="332"/>
        <v>106.13</v>
      </c>
      <c r="NL108" s="25">
        <f t="shared" si="333"/>
        <v>68.2</v>
      </c>
      <c r="NM108" s="25">
        <f t="shared" si="334"/>
        <v>0</v>
      </c>
      <c r="NN108" s="25">
        <f t="shared" si="421"/>
        <v>68.2</v>
      </c>
      <c r="NO108" s="25">
        <f t="shared" si="335"/>
        <v>0</v>
      </c>
      <c r="NP108" s="25">
        <f t="shared" si="336"/>
        <v>0</v>
      </c>
      <c r="NQ108" s="25">
        <f t="shared" si="422"/>
        <v>0</v>
      </c>
      <c r="NR108" s="25">
        <f t="shared" si="337"/>
        <v>0</v>
      </c>
      <c r="NS108" s="25">
        <f t="shared" si="338"/>
        <v>0</v>
      </c>
      <c r="NT108" s="25">
        <f t="shared" si="423"/>
        <v>0</v>
      </c>
      <c r="NU108" s="25">
        <f t="shared" si="339"/>
        <v>0</v>
      </c>
      <c r="NV108" s="25">
        <f t="shared" si="340"/>
        <v>0</v>
      </c>
      <c r="NW108" s="25">
        <f t="shared" si="424"/>
        <v>0</v>
      </c>
      <c r="NX108" s="25">
        <f t="shared" si="425"/>
        <v>68.2</v>
      </c>
      <c r="NY108" s="25">
        <f t="shared" si="425"/>
        <v>0</v>
      </c>
      <c r="NZ108" s="25">
        <f t="shared" si="426"/>
        <v>68.2</v>
      </c>
      <c r="OA108" s="25">
        <f t="shared" si="427"/>
        <v>37.93</v>
      </c>
      <c r="OB108" s="25">
        <f t="shared" si="427"/>
        <v>0</v>
      </c>
      <c r="OC108" s="25">
        <f t="shared" si="428"/>
        <v>37.93</v>
      </c>
      <c r="OD108" s="25">
        <f t="shared" si="429"/>
        <v>68.2</v>
      </c>
      <c r="OE108" s="25">
        <f t="shared" si="429"/>
        <v>0</v>
      </c>
      <c r="OF108" s="25">
        <f t="shared" si="429"/>
        <v>68.2</v>
      </c>
      <c r="OG108" s="25">
        <f t="shared" si="341"/>
        <v>0</v>
      </c>
      <c r="OH108" s="25">
        <f t="shared" si="342"/>
        <v>0</v>
      </c>
      <c r="OI108" s="25">
        <f t="shared" si="343"/>
        <v>0</v>
      </c>
      <c r="OJ108" s="25">
        <f t="shared" si="344"/>
        <v>0</v>
      </c>
      <c r="OK108" s="25">
        <f t="shared" si="345"/>
        <v>0</v>
      </c>
      <c r="OL108" s="25">
        <f t="shared" si="346"/>
        <v>0</v>
      </c>
      <c r="OM108" s="25">
        <f t="shared" si="430"/>
        <v>0</v>
      </c>
      <c r="ON108" s="25">
        <f t="shared" si="430"/>
        <v>0</v>
      </c>
      <c r="OO108" s="25">
        <f t="shared" si="430"/>
        <v>0</v>
      </c>
      <c r="OP108" s="25">
        <f t="shared" si="347"/>
        <v>0</v>
      </c>
      <c r="OQ108" s="25">
        <f t="shared" si="348"/>
        <v>0</v>
      </c>
      <c r="OR108" s="25">
        <f t="shared" si="431"/>
        <v>0</v>
      </c>
      <c r="OS108" s="19">
        <v>537629.67000000004</v>
      </c>
      <c r="OT108" s="19">
        <v>2370663.34</v>
      </c>
    </row>
    <row r="109" spans="1:410" ht="33" customHeight="1" x14ac:dyDescent="0.25">
      <c r="A109" s="18"/>
      <c r="B109" s="18" t="s">
        <v>850</v>
      </c>
      <c r="C109" s="18">
        <v>1378.99</v>
      </c>
      <c r="D109" s="16" t="e">
        <f>_xlfn.IFNA(INDEX(#REF!,MATCH(E109,#REF!,0)),0)</f>
        <v>#REF!</v>
      </c>
      <c r="E109" s="18" t="s">
        <v>892</v>
      </c>
      <c r="F109" s="16" t="s">
        <v>765</v>
      </c>
      <c r="G109" s="16" t="s">
        <v>766</v>
      </c>
      <c r="H109" s="16" t="s">
        <v>767</v>
      </c>
      <c r="I109" s="16" t="s">
        <v>768</v>
      </c>
      <c r="J109" s="16" t="s">
        <v>769</v>
      </c>
      <c r="K109" s="16" t="s">
        <v>770</v>
      </c>
      <c r="L109" s="16" t="s">
        <v>771</v>
      </c>
      <c r="M109" s="18">
        <v>1.64</v>
      </c>
      <c r="N109" s="18">
        <v>1.94</v>
      </c>
      <c r="O109" s="18">
        <v>2.04</v>
      </c>
      <c r="P109" s="18">
        <v>2.34</v>
      </c>
      <c r="Q109" s="18">
        <v>0.1</v>
      </c>
      <c r="R109" s="18">
        <v>1.8399999999999999</v>
      </c>
      <c r="S109" s="18">
        <v>2.14</v>
      </c>
      <c r="T109" s="18">
        <v>0.2</v>
      </c>
      <c r="U109" s="18">
        <v>0</v>
      </c>
      <c r="V109" s="18">
        <v>0</v>
      </c>
      <c r="W109" s="18">
        <v>0</v>
      </c>
      <c r="X109" s="18">
        <v>1.64</v>
      </c>
      <c r="Y109" s="18">
        <v>1.9</v>
      </c>
      <c r="Z109" s="20">
        <f t="shared" si="349"/>
        <v>2.2000000000000002</v>
      </c>
      <c r="AA109" s="18">
        <v>0.22</v>
      </c>
      <c r="AB109" s="18">
        <v>0</v>
      </c>
      <c r="AC109" s="18">
        <v>0</v>
      </c>
      <c r="AD109" s="18">
        <v>0</v>
      </c>
      <c r="AE109" s="18">
        <v>0</v>
      </c>
      <c r="AF109" s="18">
        <v>0</v>
      </c>
      <c r="AG109" s="18">
        <v>1.2</v>
      </c>
      <c r="AH109" s="18">
        <v>1.5</v>
      </c>
      <c r="AI109" s="20">
        <f t="shared" si="350"/>
        <v>2.35</v>
      </c>
      <c r="AJ109" s="18">
        <v>0</v>
      </c>
      <c r="AK109" s="18">
        <v>0</v>
      </c>
      <c r="AL109" s="20">
        <f t="shared" si="351"/>
        <v>0</v>
      </c>
      <c r="AM109" s="18">
        <v>1.64</v>
      </c>
      <c r="AN109" s="18">
        <v>1.5</v>
      </c>
      <c r="AO109" s="18">
        <v>0.15</v>
      </c>
      <c r="AP109" s="18">
        <v>0.22</v>
      </c>
      <c r="AQ109" s="18">
        <v>1.64</v>
      </c>
      <c r="AR109" s="18">
        <v>1.72</v>
      </c>
      <c r="AS109" s="18">
        <v>0.12</v>
      </c>
      <c r="AT109" s="18">
        <v>0.11</v>
      </c>
      <c r="AU109" s="18">
        <v>0</v>
      </c>
      <c r="AV109" s="18">
        <v>1</v>
      </c>
      <c r="AW109" s="18">
        <v>0</v>
      </c>
      <c r="AX109" s="18">
        <v>0</v>
      </c>
      <c r="AY109" s="18">
        <v>0</v>
      </c>
      <c r="AZ109" s="18">
        <v>0</v>
      </c>
      <c r="BA109" s="18">
        <v>0</v>
      </c>
      <c r="BB109" s="18">
        <v>0</v>
      </c>
      <c r="BC109" s="18">
        <v>0</v>
      </c>
      <c r="BD109" s="18">
        <v>0</v>
      </c>
      <c r="BE109" s="18">
        <v>2</v>
      </c>
      <c r="BF109" s="18">
        <v>0</v>
      </c>
      <c r="BG109" s="18">
        <v>0</v>
      </c>
      <c r="BH109" s="18">
        <v>0</v>
      </c>
      <c r="BI109" s="18">
        <v>0</v>
      </c>
      <c r="BJ109" s="18">
        <v>0</v>
      </c>
      <c r="BK109" s="18">
        <v>0</v>
      </c>
      <c r="BL109" s="18">
        <v>0</v>
      </c>
      <c r="BM109" s="18">
        <v>0</v>
      </c>
      <c r="BN109" s="18">
        <v>0</v>
      </c>
      <c r="BO109" s="18">
        <v>0</v>
      </c>
      <c r="BP109" s="18">
        <v>0</v>
      </c>
      <c r="BQ109" s="18">
        <v>0</v>
      </c>
      <c r="BR109" s="18">
        <v>0</v>
      </c>
      <c r="BS109" s="18">
        <v>0</v>
      </c>
      <c r="BT109" s="18">
        <v>0</v>
      </c>
      <c r="BU109" s="18">
        <v>0</v>
      </c>
      <c r="BV109" s="18">
        <v>0</v>
      </c>
      <c r="BW109" s="18">
        <v>0</v>
      </c>
      <c r="BX109" s="18">
        <v>0</v>
      </c>
      <c r="BY109" s="18">
        <v>0</v>
      </c>
      <c r="BZ109" s="18">
        <v>0</v>
      </c>
      <c r="CA109" s="16" t="e">
        <f>_xlfn.IFNA(IF(RIGHT(D109,2)="=G",0,INDEX(#REF!,MATCH(E109,#REF!,0))),0)</f>
        <v>#REF!</v>
      </c>
      <c r="CB109" s="16" t="s">
        <v>776</v>
      </c>
      <c r="CC109" s="18">
        <v>0</v>
      </c>
      <c r="CD109" s="18">
        <v>0</v>
      </c>
      <c r="CE109" s="18">
        <v>1.4</v>
      </c>
      <c r="CF109" s="18">
        <v>0.85</v>
      </c>
      <c r="CG109" s="18">
        <v>0.12</v>
      </c>
      <c r="CH109" s="18">
        <v>2</v>
      </c>
      <c r="CI109" s="16" t="s">
        <v>98</v>
      </c>
      <c r="CJ109" s="18">
        <v>0</v>
      </c>
      <c r="CK109" s="20">
        <f t="shared" si="217"/>
        <v>2.74</v>
      </c>
      <c r="CL109" s="20">
        <f t="shared" si="352"/>
        <v>2.74</v>
      </c>
      <c r="CM109" s="18">
        <v>36.340000000000003</v>
      </c>
      <c r="CN109" s="18">
        <v>25.67</v>
      </c>
      <c r="CO109" s="18">
        <v>24.831000000000003</v>
      </c>
      <c r="CP109" s="22">
        <f t="shared" si="218"/>
        <v>25.67</v>
      </c>
      <c r="CQ109" s="22">
        <f t="shared" si="219"/>
        <v>22.93</v>
      </c>
      <c r="CR109" s="22">
        <f t="shared" si="353"/>
        <v>2.74</v>
      </c>
      <c r="CS109" s="22">
        <f t="shared" si="220"/>
        <v>23.03</v>
      </c>
      <c r="CT109" s="22">
        <f t="shared" si="221"/>
        <v>23.23</v>
      </c>
      <c r="CU109" s="18">
        <v>23.23</v>
      </c>
      <c r="CV109" s="22">
        <f t="shared" si="354"/>
        <v>2.2000000000000002</v>
      </c>
      <c r="CW109" s="22">
        <f t="shared" si="222"/>
        <v>0</v>
      </c>
      <c r="CX109" s="22">
        <f t="shared" si="223"/>
        <v>0</v>
      </c>
      <c r="CY109" s="22">
        <f t="shared" si="224"/>
        <v>25.4</v>
      </c>
      <c r="CZ109" s="22">
        <f t="shared" si="225"/>
        <v>25.55</v>
      </c>
      <c r="DA109" s="18">
        <v>25.67</v>
      </c>
      <c r="DB109" s="20">
        <f t="shared" si="355"/>
        <v>2.74</v>
      </c>
      <c r="DC109" s="20">
        <f t="shared" si="356"/>
        <v>0</v>
      </c>
      <c r="DD109" s="20">
        <f t="shared" si="357"/>
        <v>2.74</v>
      </c>
      <c r="DE109" s="20">
        <f t="shared" si="226"/>
        <v>0.1</v>
      </c>
      <c r="DF109" s="20">
        <f t="shared" si="227"/>
        <v>0.2</v>
      </c>
      <c r="DG109" s="20">
        <f t="shared" si="228"/>
        <v>2.44</v>
      </c>
      <c r="DH109" s="20">
        <f t="shared" si="229"/>
        <v>0</v>
      </c>
      <c r="DI109" s="20">
        <f t="shared" si="230"/>
        <v>0</v>
      </c>
      <c r="DJ109" s="20">
        <f t="shared" si="231"/>
        <v>0</v>
      </c>
      <c r="DK109" s="20">
        <f t="shared" si="358"/>
        <v>2.74</v>
      </c>
      <c r="DL109" s="20">
        <f t="shared" si="359"/>
        <v>0</v>
      </c>
      <c r="DM109" s="20">
        <f t="shared" si="360"/>
        <v>0</v>
      </c>
      <c r="DN109" s="20">
        <f t="shared" si="361"/>
        <v>0</v>
      </c>
      <c r="DO109" s="18">
        <v>2.54</v>
      </c>
      <c r="DP109" s="18">
        <v>0</v>
      </c>
      <c r="DQ109" s="18">
        <v>1</v>
      </c>
      <c r="DR109" s="18">
        <v>1</v>
      </c>
      <c r="DS109" s="25">
        <f t="shared" si="362"/>
        <v>2.54</v>
      </c>
      <c r="DT109" s="25">
        <f t="shared" si="363"/>
        <v>0</v>
      </c>
      <c r="DU109" s="25">
        <f t="shared" si="364"/>
        <v>6.96</v>
      </c>
      <c r="DV109" s="25">
        <f t="shared" si="365"/>
        <v>0</v>
      </c>
      <c r="DW109" s="25">
        <f t="shared" si="366"/>
        <v>6.96</v>
      </c>
      <c r="DX109" s="25">
        <f t="shared" si="367"/>
        <v>14.2</v>
      </c>
      <c r="DY109" s="25">
        <f t="shared" si="368"/>
        <v>0</v>
      </c>
      <c r="DZ109" s="25">
        <f t="shared" si="369"/>
        <v>14.2</v>
      </c>
      <c r="EA109" s="25">
        <f t="shared" si="370"/>
        <v>9.0299999999999994</v>
      </c>
      <c r="EB109" s="25">
        <f t="shared" si="371"/>
        <v>0</v>
      </c>
      <c r="EC109" s="25">
        <f t="shared" si="372"/>
        <v>9.0299999999999994</v>
      </c>
      <c r="ED109" s="25">
        <f t="shared" si="373"/>
        <v>5.17</v>
      </c>
      <c r="EE109" s="25">
        <f t="shared" si="373"/>
        <v>0</v>
      </c>
      <c r="EF109" s="25">
        <f t="shared" si="374"/>
        <v>5.17</v>
      </c>
      <c r="EG109" s="25">
        <f t="shared" si="375"/>
        <v>9.0299999999999994</v>
      </c>
      <c r="EH109" s="25">
        <f t="shared" si="375"/>
        <v>0</v>
      </c>
      <c r="EI109" s="25">
        <f t="shared" si="376"/>
        <v>9.0299999999999994</v>
      </c>
      <c r="EJ109" s="18">
        <v>1378.99</v>
      </c>
      <c r="EK109" s="18">
        <v>1340.29</v>
      </c>
      <c r="EL109" s="18" t="s">
        <v>892</v>
      </c>
      <c r="EM109" s="18" t="s">
        <v>893</v>
      </c>
      <c r="EN109" s="16" t="s">
        <v>774</v>
      </c>
      <c r="EO109" s="16" t="s">
        <v>132</v>
      </c>
      <c r="EP109" s="16" t="e">
        <f>IF(OR(EN109="Cống tròn",EN109="Cống hộp",EN109="Ống nhựa"),INDEX(#REF!,MATCH(E109,#REF!,0)),IF(OR(EN109="Rãnh xây",EN109="Rãnh bê tông"),INDEX(#REF!,MATCH(E109,#REF!,0)),0))</f>
        <v>#REF!</v>
      </c>
      <c r="EQ109" s="18">
        <v>37.500000000000043</v>
      </c>
      <c r="ER109" s="18">
        <v>1</v>
      </c>
      <c r="ES109" s="25">
        <f t="shared" si="377"/>
        <v>37</v>
      </c>
      <c r="ET109" s="1" t="e">
        <f>_xlfn.IFNA(IF(EN109="Cống tròn",INDEX(#REF!,MATCH(E109,#REF!,0)),IF(EN109="Cống hộp",INDEX(#REF!,MATCH(E109,#REF!,0)),EU109&amp;" ,"&amp;EV109)),0)</f>
        <v>#REF!</v>
      </c>
      <c r="EU109" s="16" t="s">
        <v>769</v>
      </c>
      <c r="EV109" s="16" t="s">
        <v>775</v>
      </c>
      <c r="EW109" s="16" t="e">
        <f>_xlfn.IFNA(INDEX(#REF!,MATCH(E109,#REF!,0)),0)</f>
        <v>#REF!</v>
      </c>
      <c r="EX109" s="16"/>
      <c r="EY109" s="18">
        <v>0</v>
      </c>
      <c r="EZ109" s="18">
        <v>0</v>
      </c>
      <c r="FA109" s="18">
        <v>0</v>
      </c>
      <c r="FB109" s="19">
        <v>0</v>
      </c>
      <c r="FC109" s="19">
        <v>0</v>
      </c>
      <c r="FD109" s="25">
        <f t="shared" si="232"/>
        <v>0</v>
      </c>
      <c r="FE109" s="25">
        <f t="shared" si="378"/>
        <v>0</v>
      </c>
      <c r="FF109" s="18">
        <v>0.1</v>
      </c>
      <c r="FG109" s="18">
        <v>2</v>
      </c>
      <c r="FH109" s="18">
        <v>1</v>
      </c>
      <c r="FI109" s="25">
        <f t="shared" si="379"/>
        <v>1.2</v>
      </c>
      <c r="FJ109" s="18">
        <v>0</v>
      </c>
      <c r="FK109" s="18">
        <v>0</v>
      </c>
      <c r="FL109" s="18">
        <v>0.2</v>
      </c>
      <c r="FM109" s="18">
        <v>1.4</v>
      </c>
      <c r="FN109" s="18">
        <v>0</v>
      </c>
      <c r="FO109" s="25">
        <f t="shared" si="380"/>
        <v>1.4</v>
      </c>
      <c r="FP109" s="18">
        <v>1.4999999999999999E-2</v>
      </c>
      <c r="FQ109" s="18">
        <v>1</v>
      </c>
      <c r="FR109" s="25">
        <f t="shared" si="233"/>
        <v>36</v>
      </c>
      <c r="FS109" s="25">
        <f t="shared" si="234"/>
        <v>0.52500000000000002</v>
      </c>
      <c r="FT109" s="25">
        <f t="shared" si="235"/>
        <v>36.524999999999999</v>
      </c>
      <c r="FU109" s="25">
        <f t="shared" si="236"/>
        <v>-0.97500000000004405</v>
      </c>
      <c r="FV109" s="25" t="str">
        <f t="shared" si="381"/>
        <v>Thêm 01</v>
      </c>
      <c r="FW109" s="25">
        <f t="shared" si="382"/>
        <v>0.04</v>
      </c>
      <c r="FX109" s="16"/>
      <c r="FY109" s="16"/>
      <c r="FZ109" s="16"/>
      <c r="GA109" s="16"/>
      <c r="GB109" s="19">
        <v>0</v>
      </c>
      <c r="GC109" s="19">
        <v>0</v>
      </c>
      <c r="GD109" s="19">
        <v>0</v>
      </c>
      <c r="GE109" s="19">
        <v>0</v>
      </c>
      <c r="GF109" s="19">
        <v>0</v>
      </c>
      <c r="GG109" s="19">
        <v>0</v>
      </c>
      <c r="GH109" s="19">
        <v>0</v>
      </c>
      <c r="GI109" s="19">
        <v>0</v>
      </c>
      <c r="GJ109" s="19">
        <v>0</v>
      </c>
      <c r="GK109" s="19">
        <v>0</v>
      </c>
      <c r="GL109" s="25">
        <f t="shared" si="237"/>
        <v>0</v>
      </c>
      <c r="GM109" s="25">
        <f t="shared" si="383"/>
        <v>0</v>
      </c>
      <c r="GN109" s="19">
        <v>0</v>
      </c>
      <c r="GO109" s="19">
        <v>0</v>
      </c>
      <c r="GP109" s="19">
        <v>0</v>
      </c>
      <c r="GQ109" s="19">
        <v>0</v>
      </c>
      <c r="GR109" s="1" t="e">
        <f>_xlfn.IFNA(INDEX(#REF!,MATCH(E109,#REF!,0)),0)</f>
        <v>#REF!</v>
      </c>
      <c r="GS109" s="16"/>
      <c r="GT109" s="18">
        <v>0</v>
      </c>
      <c r="GU109" s="18">
        <v>0</v>
      </c>
      <c r="GV109" s="18">
        <v>0</v>
      </c>
      <c r="GW109" s="18">
        <v>0</v>
      </c>
      <c r="GX109" s="25">
        <f t="shared" si="238"/>
        <v>0</v>
      </c>
      <c r="GY109" s="25">
        <f t="shared" si="239"/>
        <v>0</v>
      </c>
      <c r="GZ109" s="25">
        <f t="shared" si="384"/>
        <v>0</v>
      </c>
      <c r="HA109" s="1" t="e" cm="1">
        <f t="array" ref="HA109">INDEX(#REF!,MATCH(EJ109&amp;EK109&amp;HD109&amp;HE109&amp;HF109,#REF!&amp;#REF!&amp;#REF!&amp;#REF!&amp;#REF!,0))</f>
        <v>#REF!</v>
      </c>
      <c r="HB109" s="16"/>
      <c r="HC109" s="25">
        <f t="shared" si="385"/>
        <v>0</v>
      </c>
      <c r="HD109" s="18">
        <v>0</v>
      </c>
      <c r="HE109" s="18">
        <v>0</v>
      </c>
      <c r="HF109" s="18">
        <v>0</v>
      </c>
      <c r="HG109" s="1" t="e" cm="1">
        <f t="array" ref="HG109">INDEX(#REF!,MATCH(EJ109&amp;EK109&amp;HJ109&amp;HK109&amp;HL109,#REF!&amp;#REF!&amp;#REF!&amp;#REF!&amp;#REF!,0))</f>
        <v>#REF!</v>
      </c>
      <c r="HH109" s="16"/>
      <c r="HI109" s="25">
        <f t="shared" si="386"/>
        <v>0</v>
      </c>
      <c r="HJ109" s="25">
        <f t="shared" si="387"/>
        <v>0</v>
      </c>
      <c r="HK109" s="19">
        <v>0</v>
      </c>
      <c r="HL109" s="19">
        <v>0</v>
      </c>
      <c r="HM109" s="18">
        <v>0.01</v>
      </c>
      <c r="HN109" s="18">
        <v>1</v>
      </c>
      <c r="HO109" s="25">
        <f t="shared" si="388"/>
        <v>0</v>
      </c>
      <c r="HP109" s="25">
        <f t="shared" si="389"/>
        <v>0</v>
      </c>
      <c r="HQ109" s="25">
        <f t="shared" si="390"/>
        <v>0</v>
      </c>
      <c r="HR109" s="25">
        <f t="shared" si="391"/>
        <v>0</v>
      </c>
      <c r="HS109" s="25">
        <f t="shared" si="392"/>
        <v>0</v>
      </c>
      <c r="HT109" s="19">
        <v>0</v>
      </c>
      <c r="HU109" s="19">
        <v>0</v>
      </c>
      <c r="HV109" s="19">
        <v>0</v>
      </c>
      <c r="HW109" s="25">
        <f t="shared" si="393"/>
        <v>0</v>
      </c>
      <c r="HX109" s="19">
        <v>0</v>
      </c>
      <c r="HY109" s="19">
        <v>0</v>
      </c>
      <c r="HZ109" s="18">
        <v>25.67</v>
      </c>
      <c r="IA109" s="20">
        <f>ROUND(IF(EN109="Cống tròn",IF(EN109="Cống tròn",IF(EU109="Không có móng",IQ109-FF109,IF(EU109="Đế",IP109-FN109,IF(OR(EU109="Móng bê tông",EU109="Móng bê tông kết hợp đế"),II109-FJ109,0))),0),IF(EN109="Cống hộp",IF(AND(EN109="Cống hộp",EU109="Không có móng"),IQ109-GF109,IF(AND(EN109="Cống hộp",EU109="Móng bê tông"),IJ109-GB109,0)),IF(OR(EN109="Rãnh xây",EN109="Rãnh bê tông"),IF(OR(EN109="Rãnh xây",EN109="Rãnh bê tông"),IK109-GB109,0),IF(EN109="Ống nhựa",IF(AND(EN109="Ống nhựa",EU109="Không đắp cát"),IQ109-HT109,IF(AND(EN109="Ống nhựa",EU109="Đắp cát"),IH109-HX109,0)),IF(EN109="Rãnh thang",IF(EN109="Rãnh thang",IF(EU109="Móng bê tông",#REF!-#REF!,IQ109),0),0))))),2)</f>
        <v>23.23</v>
      </c>
      <c r="IB109" s="20">
        <f t="shared" si="394"/>
        <v>2.4400000000000013</v>
      </c>
      <c r="IC109" s="20">
        <f t="shared" si="240"/>
        <v>23.23</v>
      </c>
      <c r="ID109" s="20">
        <f t="shared" si="241"/>
        <v>0</v>
      </c>
      <c r="IE109" s="20">
        <f t="shared" si="242"/>
        <v>0</v>
      </c>
      <c r="IF109" s="20">
        <f t="shared" si="243"/>
        <v>0</v>
      </c>
      <c r="IG109" s="20">
        <f>IF(EN109="Rãnh thang",IF(AND(EN109="Rãnh thang",EU109="Móng bê tông"),IQ109-#REF!,0),IF(EN109="Ống nhựa",IF(AND(EN109="Ống nhựa",EU109="Đắp cát"),IQ109-HT109,0),IF(EN109="Cống tròn",IF(EN109="Cống tròn",IF(OR(EU109="Móng bê tông",EU109="Móng bê tông kết hợp đế"),IM109-FL109,0),0),IF(EN109="Cống hộp",IF(AND(EN109="Cống hộp",EU109="Móng bê tông"),IN109-GD109,0),IF(OR(EN109="Rãnh xây",EN109="Rãnh bê tông"),IF(AND(EN109="Rãnh xây",EU109="Móng bê tông"),IO109-GD109,IF(AND(EN109="Rãnh bê tông",EU109="Móng bê tông"),IO109-GD109,0)),0)))))</f>
        <v>23.23</v>
      </c>
      <c r="IH109" s="20">
        <f t="shared" si="244"/>
        <v>0</v>
      </c>
      <c r="II109" s="20">
        <f t="shared" si="245"/>
        <v>23.23</v>
      </c>
      <c r="IJ109" s="20">
        <f t="shared" si="246"/>
        <v>0</v>
      </c>
      <c r="IK109" s="20">
        <f t="shared" si="247"/>
        <v>0</v>
      </c>
      <c r="IL109" s="20">
        <f t="shared" si="248"/>
        <v>23.43</v>
      </c>
      <c r="IM109" s="20">
        <f t="shared" si="249"/>
        <v>23.43</v>
      </c>
      <c r="IN109" s="20">
        <f t="shared" si="250"/>
        <v>0</v>
      </c>
      <c r="IO109" s="20">
        <f t="shared" si="251"/>
        <v>0</v>
      </c>
      <c r="IP109" s="20">
        <f t="shared" si="252"/>
        <v>0</v>
      </c>
      <c r="IQ109" s="18">
        <v>23.53</v>
      </c>
      <c r="IR109" s="25">
        <f t="shared" si="395"/>
        <v>0</v>
      </c>
      <c r="IS109" s="25">
        <f t="shared" si="253"/>
        <v>0</v>
      </c>
      <c r="IT109" s="25">
        <f t="shared" si="254"/>
        <v>0</v>
      </c>
      <c r="IU109" s="25">
        <f>ROUND(IF(EN109="Cống tròn",IF(EN109="Cống tròn",IV109+FF109,0),IF(EN109="Cống hộp",IF(EN109="Cống hộp",IV109+GP109,0),IF(OR(EN109="Rãnh xây",EN109="Rãnh bê tông"),IF(OR(EN109="Rãnh xây",EN109="Rãnh bê tông"),IV109+GP109,0),IF(EN109="ống nhựa",IF(EN109="Ống nhựa",IV109+HT109,0),IF(EN109="Rãnh thang",IF(EN109="Rãnh thang",IQ109+#REF!,0),0))))),2)</f>
        <v>24.56</v>
      </c>
      <c r="IV109" s="18">
        <v>24.46</v>
      </c>
      <c r="IW109" s="25">
        <f t="shared" si="255"/>
        <v>24.56</v>
      </c>
      <c r="IX109" s="25">
        <f t="shared" si="256"/>
        <v>0</v>
      </c>
      <c r="IY109" s="25">
        <f t="shared" si="257"/>
        <v>0</v>
      </c>
      <c r="IZ109" s="25">
        <f t="shared" si="258"/>
        <v>0</v>
      </c>
      <c r="JA109" s="25">
        <f t="shared" si="259"/>
        <v>0</v>
      </c>
      <c r="JB109" s="18">
        <v>25.61</v>
      </c>
      <c r="JC109" s="20">
        <f>ROUND(IF(EN109="Cống tròn",IF(EN109="Cống tròn",IF(EU109="Không có móng",JS109-FF109,IF(EU109="Đế",JR109-FN109,IF(OR(EU109="Móng bê tông",EU109="Móng bê tông kết hợp đế"),JK109-FJ109,0))),0),IF(EN109="Cống hộp",IF(AND(EN109="Cống hộp",EU109="Không có móng"),JS109-GF109,IF(AND(EN109="Cống hộp",EU109="Móng bê tông"),JL109-GB109,0)),IF(OR(EN109="Rãnh xây",EN109="Rãnh bê tông"),IF(OR(EN109="Rãnh xây",EN109="Rãnh bê tông"),JM109-GB109,0),IF(EN109="Ống nhựa",IF(AND(EN109="Ống nhựa",EU109="Không đắp cát"),JS109-HT109,IF(AND(EN109="Ống nhựa",EU109="Đắp cát"),JJ109-HX109,0)),IF(EN109="Rãnh thang",IF(EN109="Rãnh thang",IF(EU109="Móng bê tông",#REF!-#REF!,JS109),0),0))))),2)</f>
        <v>23.16</v>
      </c>
      <c r="JD109" s="20">
        <f t="shared" si="396"/>
        <v>2.4499999999999993</v>
      </c>
      <c r="JE109" s="20">
        <f t="shared" si="260"/>
        <v>23.16</v>
      </c>
      <c r="JF109" s="20">
        <f t="shared" si="261"/>
        <v>0</v>
      </c>
      <c r="JG109" s="20">
        <f t="shared" si="262"/>
        <v>0</v>
      </c>
      <c r="JH109" s="20">
        <f t="shared" si="263"/>
        <v>0</v>
      </c>
      <c r="JI109" s="20">
        <f>IF(EN109="Rãnh thang",IF(AND(EN109="Rãnh thang",EU109="Móng bê tông"),JS109-#REF!,0),IF(EN109="Ống nhựa",IF(AND(EN109="Ống nhựa",EU109="Đắp cát"),JS109-HT109,0),IF(EN109="Cống tròn",IF(EN109="Cống tròn",IF(OR(EU109="Móng bê tông",EU109="Móng bê tông kết hợp đế"),JO109-FL109,0),0),IF(EN109="Cống hộp",IF(AND(EN109="Cống hộp",EU109="Móng bê tông"),JP109-GD109,0),IF(OR(EN109="Rãnh xây",EN109="Rãnh bê tông"),IF(AND(EN109="Rãnh xây",EU109="Móng bê tông"),JQ109-GD109,IF(AND(EN109="Rãnh bê tông",EU109="Móng bê tông"),JQ109-GD109,0)),0)))))</f>
        <v>23.16</v>
      </c>
      <c r="JJ109" s="20">
        <f t="shared" si="264"/>
        <v>0</v>
      </c>
      <c r="JK109" s="20">
        <f t="shared" si="265"/>
        <v>23.16</v>
      </c>
      <c r="JL109" s="20">
        <f t="shared" si="266"/>
        <v>0</v>
      </c>
      <c r="JM109" s="20">
        <f t="shared" si="267"/>
        <v>0</v>
      </c>
      <c r="JN109" s="20">
        <f t="shared" si="268"/>
        <v>23.36</v>
      </c>
      <c r="JO109" s="20">
        <f t="shared" si="269"/>
        <v>23.36</v>
      </c>
      <c r="JP109" s="20">
        <f t="shared" si="270"/>
        <v>0</v>
      </c>
      <c r="JQ109" s="20">
        <f t="shared" si="271"/>
        <v>0</v>
      </c>
      <c r="JR109" s="20">
        <f t="shared" si="272"/>
        <v>0</v>
      </c>
      <c r="JS109" s="26">
        <v>23.46</v>
      </c>
      <c r="JT109" s="25">
        <f t="shared" si="397"/>
        <v>0</v>
      </c>
      <c r="JU109" s="25">
        <f t="shared" si="273"/>
        <v>0</v>
      </c>
      <c r="JV109" s="25">
        <f t="shared" si="274"/>
        <v>0</v>
      </c>
      <c r="JW109" s="25">
        <f>ROUND(IF(EN109="Cống tròn",IF(EN109="Cống tròn",JX109+FF109,0),IF(EN109="Cống hộp",IF(EN109="Cống hộp",JX109+GP109,0),IF(OR(EN109="Rãnh xây",EN109="Rãnh bê tông"),IF(OR(EN109="Rãnh xây",EN109="Rãnh bê tông"),JX109+GP109,0),IF(EN109="ống nhựa",IF(EN109="Ống nhựa",JX109+HT109,0),IF(EN109="Rãnh thang",IF(EN109="Rãnh thang",JS109+#REF!,0),0))))),2)</f>
        <v>24.56</v>
      </c>
      <c r="JX109" s="27">
        <v>24.46</v>
      </c>
      <c r="JY109" s="25">
        <f t="shared" si="275"/>
        <v>24.56</v>
      </c>
      <c r="JZ109" s="25">
        <f t="shared" si="276"/>
        <v>0</v>
      </c>
      <c r="KA109" s="25">
        <f t="shared" si="277"/>
        <v>0</v>
      </c>
      <c r="KB109" s="25">
        <f t="shared" si="278"/>
        <v>0</v>
      </c>
      <c r="KC109" s="25">
        <f t="shared" si="279"/>
        <v>0</v>
      </c>
      <c r="KD109" s="28" t="s">
        <v>98</v>
      </c>
      <c r="KE109" s="27">
        <v>0</v>
      </c>
      <c r="KF109" s="25">
        <f t="shared" si="280"/>
        <v>2.4400000000000013</v>
      </c>
      <c r="KG109" s="25">
        <f t="shared" si="398"/>
        <v>2.4400000000000013</v>
      </c>
      <c r="KH109" s="27">
        <v>0</v>
      </c>
      <c r="KI109" s="25">
        <f t="shared" si="281"/>
        <v>2.4499999999999993</v>
      </c>
      <c r="KJ109" s="25">
        <f t="shared" si="399"/>
        <v>2.4499999999999993</v>
      </c>
      <c r="KK109" s="25">
        <f t="shared" si="282"/>
        <v>0</v>
      </c>
      <c r="KL109" s="25">
        <f t="shared" si="283"/>
        <v>0</v>
      </c>
      <c r="KM109" s="25">
        <f t="shared" si="400"/>
        <v>0</v>
      </c>
      <c r="KN109" s="25">
        <f t="shared" si="284"/>
        <v>0</v>
      </c>
      <c r="KO109" s="25">
        <f t="shared" si="285"/>
        <v>0</v>
      </c>
      <c r="KP109" s="25">
        <f t="shared" si="401"/>
        <v>0</v>
      </c>
      <c r="KQ109" s="25">
        <f t="shared" si="286"/>
        <v>0.2</v>
      </c>
      <c r="KR109" s="25">
        <f t="shared" si="287"/>
        <v>0.2</v>
      </c>
      <c r="KS109" s="25">
        <f t="shared" si="402"/>
        <v>0.2</v>
      </c>
      <c r="KT109" s="25">
        <f t="shared" si="288"/>
        <v>0</v>
      </c>
      <c r="KU109" s="25">
        <f t="shared" si="289"/>
        <v>0</v>
      </c>
      <c r="KV109" s="25">
        <f t="shared" si="403"/>
        <v>0</v>
      </c>
      <c r="KW109" s="25">
        <f t="shared" si="290"/>
        <v>0</v>
      </c>
      <c r="KX109" s="25">
        <f t="shared" si="291"/>
        <v>0</v>
      </c>
      <c r="KY109" s="25">
        <f t="shared" si="404"/>
        <v>0</v>
      </c>
      <c r="KZ109" s="25">
        <f t="shared" si="292"/>
        <v>0</v>
      </c>
      <c r="LA109" s="25">
        <f t="shared" si="293"/>
        <v>0</v>
      </c>
      <c r="LB109" s="25">
        <f t="shared" si="405"/>
        <v>0</v>
      </c>
      <c r="LC109" s="25">
        <f t="shared" si="294"/>
        <v>1.4</v>
      </c>
      <c r="LD109" s="25">
        <f t="shared" si="295"/>
        <v>1.4</v>
      </c>
      <c r="LE109" s="25">
        <f t="shared" si="406"/>
        <v>1.4</v>
      </c>
      <c r="LF109" s="25">
        <f t="shared" si="296"/>
        <v>0</v>
      </c>
      <c r="LG109" s="25">
        <f t="shared" si="297"/>
        <v>0</v>
      </c>
      <c r="LH109" s="25">
        <f t="shared" si="407"/>
        <v>0</v>
      </c>
      <c r="LI109" s="25">
        <f t="shared" si="298"/>
        <v>0</v>
      </c>
      <c r="LJ109" s="25">
        <f t="shared" si="299"/>
        <v>0</v>
      </c>
      <c r="LK109" s="25">
        <f t="shared" si="408"/>
        <v>0</v>
      </c>
      <c r="LL109" s="25">
        <f t="shared" si="300"/>
        <v>0</v>
      </c>
      <c r="LM109" s="25">
        <f t="shared" si="301"/>
        <v>0</v>
      </c>
      <c r="LN109" s="25">
        <f t="shared" si="409"/>
        <v>0</v>
      </c>
      <c r="LO109" s="25">
        <f t="shared" si="302"/>
        <v>0</v>
      </c>
      <c r="LP109" s="25">
        <f t="shared" si="303"/>
        <v>0</v>
      </c>
      <c r="LQ109" s="25">
        <f t="shared" si="410"/>
        <v>0</v>
      </c>
      <c r="LR109" s="25">
        <f t="shared" si="304"/>
        <v>0</v>
      </c>
      <c r="LS109" s="25">
        <f t="shared" si="305"/>
        <v>0</v>
      </c>
      <c r="LT109" s="25">
        <f t="shared" si="411"/>
        <v>0</v>
      </c>
      <c r="LU109" s="25">
        <f t="shared" si="306"/>
        <v>0</v>
      </c>
      <c r="LV109" s="25">
        <f t="shared" si="307"/>
        <v>0</v>
      </c>
      <c r="LW109" s="25">
        <f t="shared" si="412"/>
        <v>0</v>
      </c>
      <c r="LX109" s="25">
        <f t="shared" si="308"/>
        <v>0</v>
      </c>
      <c r="LY109" s="25">
        <f t="shared" si="309"/>
        <v>0</v>
      </c>
      <c r="LZ109" s="25">
        <f t="shared" si="413"/>
        <v>0</v>
      </c>
      <c r="MA109" s="25">
        <f t="shared" si="310"/>
        <v>0</v>
      </c>
      <c r="MB109" s="25">
        <f t="shared" si="311"/>
        <v>0</v>
      </c>
      <c r="MC109" s="25">
        <f t="shared" si="414"/>
        <v>0</v>
      </c>
      <c r="MD109" s="25">
        <f t="shared" si="312"/>
        <v>0</v>
      </c>
      <c r="ME109" s="25">
        <f t="shared" si="313"/>
        <v>0</v>
      </c>
      <c r="MF109" s="25">
        <f t="shared" si="415"/>
        <v>0</v>
      </c>
      <c r="MG109" s="25">
        <f t="shared" si="314"/>
        <v>0</v>
      </c>
      <c r="MH109" s="25">
        <f t="shared" si="315"/>
        <v>0</v>
      </c>
      <c r="MI109" s="25">
        <f t="shared" si="416"/>
        <v>0</v>
      </c>
      <c r="MJ109" s="25">
        <f t="shared" si="316"/>
        <v>0</v>
      </c>
      <c r="MK109" s="25">
        <f t="shared" si="317"/>
        <v>0</v>
      </c>
      <c r="ML109" s="25">
        <f t="shared" si="417"/>
        <v>0</v>
      </c>
      <c r="MM109" s="25">
        <f t="shared" si="318"/>
        <v>0</v>
      </c>
      <c r="MN109" s="25">
        <f t="shared" si="319"/>
        <v>0</v>
      </c>
      <c r="MO109" s="25">
        <f t="shared" si="418"/>
        <v>0</v>
      </c>
      <c r="MP109" s="25">
        <f t="shared" si="320"/>
        <v>0</v>
      </c>
      <c r="MQ109" s="25">
        <f t="shared" si="321"/>
        <v>0</v>
      </c>
      <c r="MR109" s="25">
        <f t="shared" si="419"/>
        <v>0</v>
      </c>
      <c r="MS109" s="29">
        <v>1.4</v>
      </c>
      <c r="MT109" s="29">
        <v>0</v>
      </c>
      <c r="MU109" s="29">
        <v>1</v>
      </c>
      <c r="MV109" s="29">
        <v>1</v>
      </c>
      <c r="MW109" s="25">
        <f t="shared" si="322"/>
        <v>1.4</v>
      </c>
      <c r="MX109" s="25">
        <f t="shared" si="323"/>
        <v>3.42</v>
      </c>
      <c r="MY109" s="25">
        <f t="shared" si="324"/>
        <v>0</v>
      </c>
      <c r="MZ109" s="25">
        <f t="shared" si="325"/>
        <v>0</v>
      </c>
      <c r="NA109" s="25">
        <f t="shared" si="326"/>
        <v>1.4</v>
      </c>
      <c r="NB109" s="25">
        <f t="shared" si="327"/>
        <v>3.43</v>
      </c>
      <c r="NC109" s="25">
        <f t="shared" si="328"/>
        <v>0</v>
      </c>
      <c r="ND109" s="25">
        <f t="shared" si="329"/>
        <v>0</v>
      </c>
      <c r="NE109" s="25">
        <f t="shared" si="420"/>
        <v>1.4</v>
      </c>
      <c r="NF109" s="25">
        <f t="shared" si="420"/>
        <v>3.4249999999999998</v>
      </c>
      <c r="NG109" s="25">
        <f t="shared" si="420"/>
        <v>0</v>
      </c>
      <c r="NH109" s="25">
        <f t="shared" si="420"/>
        <v>0</v>
      </c>
      <c r="NI109" s="25">
        <f t="shared" si="330"/>
        <v>128.44</v>
      </c>
      <c r="NJ109" s="25">
        <f t="shared" si="331"/>
        <v>0</v>
      </c>
      <c r="NK109" s="25">
        <f t="shared" si="332"/>
        <v>128.44</v>
      </c>
      <c r="NL109" s="25">
        <f t="shared" si="333"/>
        <v>68.2</v>
      </c>
      <c r="NM109" s="25">
        <f t="shared" si="334"/>
        <v>0</v>
      </c>
      <c r="NN109" s="25">
        <f t="shared" si="421"/>
        <v>68.2</v>
      </c>
      <c r="NO109" s="25">
        <f t="shared" si="335"/>
        <v>0</v>
      </c>
      <c r="NP109" s="25">
        <f t="shared" si="336"/>
        <v>0</v>
      </c>
      <c r="NQ109" s="25">
        <f t="shared" si="422"/>
        <v>0</v>
      </c>
      <c r="NR109" s="25">
        <f t="shared" si="337"/>
        <v>0</v>
      </c>
      <c r="NS109" s="25">
        <f t="shared" si="338"/>
        <v>0</v>
      </c>
      <c r="NT109" s="25">
        <f t="shared" si="423"/>
        <v>0</v>
      </c>
      <c r="NU109" s="25">
        <f t="shared" si="339"/>
        <v>0</v>
      </c>
      <c r="NV109" s="25">
        <f t="shared" si="340"/>
        <v>0</v>
      </c>
      <c r="NW109" s="25">
        <f t="shared" si="424"/>
        <v>0</v>
      </c>
      <c r="NX109" s="25">
        <f t="shared" si="425"/>
        <v>68.2</v>
      </c>
      <c r="NY109" s="25">
        <f t="shared" si="425"/>
        <v>0</v>
      </c>
      <c r="NZ109" s="25">
        <f t="shared" si="426"/>
        <v>68.2</v>
      </c>
      <c r="OA109" s="25">
        <f t="shared" si="427"/>
        <v>60.24</v>
      </c>
      <c r="OB109" s="25">
        <f t="shared" si="427"/>
        <v>0</v>
      </c>
      <c r="OC109" s="25">
        <f t="shared" si="428"/>
        <v>60.24</v>
      </c>
      <c r="OD109" s="25">
        <f t="shared" si="429"/>
        <v>68.2</v>
      </c>
      <c r="OE109" s="25">
        <f t="shared" si="429"/>
        <v>0</v>
      </c>
      <c r="OF109" s="25">
        <f t="shared" si="429"/>
        <v>68.2</v>
      </c>
      <c r="OG109" s="25">
        <f t="shared" si="341"/>
        <v>0</v>
      </c>
      <c r="OH109" s="25">
        <f t="shared" si="342"/>
        <v>0</v>
      </c>
      <c r="OI109" s="25">
        <f t="shared" si="343"/>
        <v>0</v>
      </c>
      <c r="OJ109" s="25">
        <f t="shared" si="344"/>
        <v>0</v>
      </c>
      <c r="OK109" s="25">
        <f t="shared" si="345"/>
        <v>0</v>
      </c>
      <c r="OL109" s="25">
        <f t="shared" si="346"/>
        <v>0</v>
      </c>
      <c r="OM109" s="25">
        <f t="shared" si="430"/>
        <v>0</v>
      </c>
      <c r="ON109" s="25">
        <f t="shared" si="430"/>
        <v>0</v>
      </c>
      <c r="OO109" s="25">
        <f t="shared" si="430"/>
        <v>0</v>
      </c>
      <c r="OP109" s="25">
        <f t="shared" si="347"/>
        <v>0</v>
      </c>
      <c r="OQ109" s="25">
        <f t="shared" si="348"/>
        <v>0</v>
      </c>
      <c r="OR109" s="25">
        <f t="shared" si="431"/>
        <v>0</v>
      </c>
      <c r="OS109" s="19">
        <v>537668.37</v>
      </c>
      <c r="OT109" s="19">
        <v>2370663.34</v>
      </c>
    </row>
    <row r="110" spans="1:410" ht="33" customHeight="1" x14ac:dyDescent="0.25">
      <c r="A110" s="18"/>
      <c r="B110" s="18" t="s">
        <v>850</v>
      </c>
      <c r="C110" s="18">
        <v>1340.29</v>
      </c>
      <c r="D110" s="16" t="e">
        <f>_xlfn.IFNA(INDEX(#REF!,MATCH(E110,#REF!,0)),0)</f>
        <v>#REF!</v>
      </c>
      <c r="E110" s="18" t="s">
        <v>893</v>
      </c>
      <c r="F110" s="16" t="s">
        <v>765</v>
      </c>
      <c r="G110" s="16" t="s">
        <v>766</v>
      </c>
      <c r="H110" s="16" t="s">
        <v>767</v>
      </c>
      <c r="I110" s="16" t="s">
        <v>768</v>
      </c>
      <c r="J110" s="16" t="s">
        <v>769</v>
      </c>
      <c r="K110" s="16" t="s">
        <v>770</v>
      </c>
      <c r="L110" s="16" t="s">
        <v>771</v>
      </c>
      <c r="M110" s="18">
        <v>1.64</v>
      </c>
      <c r="N110" s="18">
        <v>1.94</v>
      </c>
      <c r="O110" s="18">
        <v>2.04</v>
      </c>
      <c r="P110" s="18">
        <v>2.34</v>
      </c>
      <c r="Q110" s="18">
        <v>0.1</v>
      </c>
      <c r="R110" s="18">
        <v>1.8399999999999999</v>
      </c>
      <c r="S110" s="18">
        <v>2.14</v>
      </c>
      <c r="T110" s="18">
        <v>0.2</v>
      </c>
      <c r="U110" s="18">
        <v>0</v>
      </c>
      <c r="V110" s="18">
        <v>0</v>
      </c>
      <c r="W110" s="18">
        <v>0</v>
      </c>
      <c r="X110" s="18">
        <v>1.64</v>
      </c>
      <c r="Y110" s="18">
        <v>1.9</v>
      </c>
      <c r="Z110" s="20">
        <f t="shared" si="349"/>
        <v>2.2000000000000002</v>
      </c>
      <c r="AA110" s="18">
        <v>0.22</v>
      </c>
      <c r="AB110" s="18">
        <v>0</v>
      </c>
      <c r="AC110" s="18">
        <v>0</v>
      </c>
      <c r="AD110" s="18">
        <v>0</v>
      </c>
      <c r="AE110" s="18">
        <v>0</v>
      </c>
      <c r="AF110" s="18">
        <v>0</v>
      </c>
      <c r="AG110" s="18">
        <v>1.2</v>
      </c>
      <c r="AH110" s="18">
        <v>1.5</v>
      </c>
      <c r="AI110" s="20">
        <f t="shared" si="350"/>
        <v>2.35</v>
      </c>
      <c r="AJ110" s="18">
        <v>0</v>
      </c>
      <c r="AK110" s="18">
        <v>0</v>
      </c>
      <c r="AL110" s="20">
        <f t="shared" si="351"/>
        <v>0</v>
      </c>
      <c r="AM110" s="18">
        <v>1.64</v>
      </c>
      <c r="AN110" s="18">
        <v>1.5</v>
      </c>
      <c r="AO110" s="18">
        <v>0.15</v>
      </c>
      <c r="AP110" s="18">
        <v>0.22</v>
      </c>
      <c r="AQ110" s="18">
        <v>1.64</v>
      </c>
      <c r="AR110" s="18">
        <v>1.72</v>
      </c>
      <c r="AS110" s="18">
        <v>0.12</v>
      </c>
      <c r="AT110" s="18">
        <v>0.11</v>
      </c>
      <c r="AU110" s="18">
        <v>0</v>
      </c>
      <c r="AV110" s="18">
        <v>1</v>
      </c>
      <c r="AW110" s="18">
        <v>0</v>
      </c>
      <c r="AX110" s="18">
        <v>0</v>
      </c>
      <c r="AY110" s="18">
        <v>0</v>
      </c>
      <c r="AZ110" s="18">
        <v>0</v>
      </c>
      <c r="BA110" s="18">
        <v>0</v>
      </c>
      <c r="BB110" s="18">
        <v>0</v>
      </c>
      <c r="BC110" s="18">
        <v>0</v>
      </c>
      <c r="BD110" s="18">
        <v>0</v>
      </c>
      <c r="BE110" s="18">
        <v>2</v>
      </c>
      <c r="BF110" s="18">
        <v>0</v>
      </c>
      <c r="BG110" s="18">
        <v>0</v>
      </c>
      <c r="BH110" s="18">
        <v>0</v>
      </c>
      <c r="BI110" s="18">
        <v>0</v>
      </c>
      <c r="BJ110" s="18">
        <v>0</v>
      </c>
      <c r="BK110" s="18">
        <v>0</v>
      </c>
      <c r="BL110" s="18">
        <v>0</v>
      </c>
      <c r="BM110" s="18">
        <v>0</v>
      </c>
      <c r="BN110" s="18">
        <v>0</v>
      </c>
      <c r="BO110" s="18">
        <v>0</v>
      </c>
      <c r="BP110" s="18">
        <v>0</v>
      </c>
      <c r="BQ110" s="18">
        <v>0</v>
      </c>
      <c r="BR110" s="18">
        <v>0</v>
      </c>
      <c r="BS110" s="18">
        <v>0</v>
      </c>
      <c r="BT110" s="18">
        <v>0</v>
      </c>
      <c r="BU110" s="18">
        <v>0</v>
      </c>
      <c r="BV110" s="18">
        <v>0</v>
      </c>
      <c r="BW110" s="18">
        <v>0</v>
      </c>
      <c r="BX110" s="18">
        <v>0</v>
      </c>
      <c r="BY110" s="18">
        <v>0</v>
      </c>
      <c r="BZ110" s="18">
        <v>0</v>
      </c>
      <c r="CA110" s="16" t="e">
        <f>_xlfn.IFNA(IF(RIGHT(D110,2)="=G",0,INDEX(#REF!,MATCH(E110,#REF!,0))),0)</f>
        <v>#REF!</v>
      </c>
      <c r="CB110" s="16" t="s">
        <v>776</v>
      </c>
      <c r="CC110" s="18">
        <v>0</v>
      </c>
      <c r="CD110" s="18">
        <v>0</v>
      </c>
      <c r="CE110" s="18">
        <v>1.4</v>
      </c>
      <c r="CF110" s="18">
        <v>0.85</v>
      </c>
      <c r="CG110" s="18">
        <v>0.12</v>
      </c>
      <c r="CH110" s="18">
        <v>2</v>
      </c>
      <c r="CI110" s="16" t="s">
        <v>98</v>
      </c>
      <c r="CJ110" s="18">
        <v>0</v>
      </c>
      <c r="CK110" s="20">
        <f t="shared" si="217"/>
        <v>2.75</v>
      </c>
      <c r="CL110" s="20">
        <f t="shared" si="352"/>
        <v>2.75</v>
      </c>
      <c r="CM110" s="18">
        <v>37.479999999999997</v>
      </c>
      <c r="CN110" s="18">
        <v>25.61</v>
      </c>
      <c r="CO110" s="18">
        <v>24.771000000000001</v>
      </c>
      <c r="CP110" s="22">
        <f t="shared" si="218"/>
        <v>25.61</v>
      </c>
      <c r="CQ110" s="22">
        <f t="shared" si="219"/>
        <v>22.86</v>
      </c>
      <c r="CR110" s="22">
        <f t="shared" si="353"/>
        <v>2.75</v>
      </c>
      <c r="CS110" s="22">
        <f t="shared" si="220"/>
        <v>22.96</v>
      </c>
      <c r="CT110" s="22">
        <f t="shared" si="221"/>
        <v>23.16</v>
      </c>
      <c r="CU110" s="18">
        <v>23.16</v>
      </c>
      <c r="CV110" s="22">
        <f t="shared" si="354"/>
        <v>2.2000000000000002</v>
      </c>
      <c r="CW110" s="22">
        <f t="shared" si="222"/>
        <v>0</v>
      </c>
      <c r="CX110" s="22">
        <f t="shared" si="223"/>
        <v>0</v>
      </c>
      <c r="CY110" s="22">
        <f t="shared" si="224"/>
        <v>25.34</v>
      </c>
      <c r="CZ110" s="22">
        <f t="shared" si="225"/>
        <v>25.49</v>
      </c>
      <c r="DA110" s="18">
        <v>25.61</v>
      </c>
      <c r="DB110" s="20">
        <f t="shared" si="355"/>
        <v>2.75</v>
      </c>
      <c r="DC110" s="20">
        <f t="shared" si="356"/>
        <v>0</v>
      </c>
      <c r="DD110" s="20">
        <f t="shared" si="357"/>
        <v>2.75</v>
      </c>
      <c r="DE110" s="20">
        <f t="shared" si="226"/>
        <v>0.1</v>
      </c>
      <c r="DF110" s="20">
        <f t="shared" si="227"/>
        <v>0.2</v>
      </c>
      <c r="DG110" s="20">
        <f t="shared" si="228"/>
        <v>2.4500000000000002</v>
      </c>
      <c r="DH110" s="20">
        <f t="shared" si="229"/>
        <v>0</v>
      </c>
      <c r="DI110" s="20">
        <f t="shared" si="230"/>
        <v>0</v>
      </c>
      <c r="DJ110" s="20">
        <f t="shared" si="231"/>
        <v>0</v>
      </c>
      <c r="DK110" s="20">
        <f t="shared" si="358"/>
        <v>2.75</v>
      </c>
      <c r="DL110" s="20">
        <f t="shared" si="359"/>
        <v>0</v>
      </c>
      <c r="DM110" s="20">
        <f t="shared" si="360"/>
        <v>0</v>
      </c>
      <c r="DN110" s="20">
        <f t="shared" si="361"/>
        <v>0</v>
      </c>
      <c r="DO110" s="18">
        <v>2.54</v>
      </c>
      <c r="DP110" s="18">
        <v>0</v>
      </c>
      <c r="DQ110" s="18">
        <v>1</v>
      </c>
      <c r="DR110" s="18">
        <v>1</v>
      </c>
      <c r="DS110" s="25">
        <f t="shared" si="362"/>
        <v>2.54</v>
      </c>
      <c r="DT110" s="25">
        <f t="shared" si="363"/>
        <v>0</v>
      </c>
      <c r="DU110" s="25">
        <f t="shared" si="364"/>
        <v>6.99</v>
      </c>
      <c r="DV110" s="25">
        <f t="shared" si="365"/>
        <v>0</v>
      </c>
      <c r="DW110" s="25">
        <f t="shared" si="366"/>
        <v>6.99</v>
      </c>
      <c r="DX110" s="25">
        <f t="shared" si="367"/>
        <v>14.26</v>
      </c>
      <c r="DY110" s="25">
        <f t="shared" si="368"/>
        <v>0</v>
      </c>
      <c r="DZ110" s="25">
        <f t="shared" si="369"/>
        <v>14.26</v>
      </c>
      <c r="EA110" s="25">
        <f t="shared" si="370"/>
        <v>9.06</v>
      </c>
      <c r="EB110" s="25">
        <f t="shared" si="371"/>
        <v>0</v>
      </c>
      <c r="EC110" s="25">
        <f t="shared" si="372"/>
        <v>9.06</v>
      </c>
      <c r="ED110" s="25">
        <f t="shared" si="373"/>
        <v>5.2</v>
      </c>
      <c r="EE110" s="25">
        <f t="shared" si="373"/>
        <v>0</v>
      </c>
      <c r="EF110" s="25">
        <f t="shared" si="374"/>
        <v>5.2</v>
      </c>
      <c r="EG110" s="25">
        <f t="shared" si="375"/>
        <v>9.06</v>
      </c>
      <c r="EH110" s="25">
        <f t="shared" si="375"/>
        <v>0</v>
      </c>
      <c r="EI110" s="25">
        <f t="shared" si="376"/>
        <v>9.06</v>
      </c>
      <c r="EJ110" s="18">
        <v>1340.29</v>
      </c>
      <c r="EK110" s="18">
        <v>1301.5899999999999</v>
      </c>
      <c r="EL110" s="18" t="s">
        <v>893</v>
      </c>
      <c r="EM110" s="18" t="s">
        <v>894</v>
      </c>
      <c r="EN110" s="16" t="s">
        <v>774</v>
      </c>
      <c r="EO110" s="16" t="s">
        <v>132</v>
      </c>
      <c r="EP110" s="16" t="e">
        <f>IF(OR(EN110="Cống tròn",EN110="Cống hộp",EN110="Ống nhựa"),INDEX(#REF!,MATCH(E110,#REF!,0)),IF(OR(EN110="Rãnh xây",EN110="Rãnh bê tông"),INDEX(#REF!,MATCH(E110,#REF!,0)),0))</f>
        <v>#REF!</v>
      </c>
      <c r="EQ110" s="18">
        <v>37.500000000000043</v>
      </c>
      <c r="ER110" s="18">
        <v>1</v>
      </c>
      <c r="ES110" s="25">
        <f t="shared" si="377"/>
        <v>37</v>
      </c>
      <c r="ET110" s="1" t="e">
        <f>_xlfn.IFNA(IF(EN110="Cống tròn",INDEX(#REF!,MATCH(E110,#REF!,0)),IF(EN110="Cống hộp",INDEX(#REF!,MATCH(E110,#REF!,0)),EU110&amp;" ,"&amp;EV110)),0)</f>
        <v>#REF!</v>
      </c>
      <c r="EU110" s="16" t="s">
        <v>769</v>
      </c>
      <c r="EV110" s="16" t="s">
        <v>775</v>
      </c>
      <c r="EW110" s="16" t="e">
        <f>_xlfn.IFNA(INDEX(#REF!,MATCH(E110,#REF!,0)),0)</f>
        <v>#REF!</v>
      </c>
      <c r="EX110" s="16"/>
      <c r="EY110" s="18">
        <v>0</v>
      </c>
      <c r="EZ110" s="18">
        <v>0</v>
      </c>
      <c r="FA110" s="18">
        <v>0</v>
      </c>
      <c r="FB110" s="19">
        <v>0</v>
      </c>
      <c r="FC110" s="19">
        <v>0</v>
      </c>
      <c r="FD110" s="25">
        <f t="shared" si="232"/>
        <v>0</v>
      </c>
      <c r="FE110" s="25">
        <f t="shared" si="378"/>
        <v>0</v>
      </c>
      <c r="FF110" s="18">
        <v>0.1</v>
      </c>
      <c r="FG110" s="18">
        <v>2</v>
      </c>
      <c r="FH110" s="18">
        <v>1</v>
      </c>
      <c r="FI110" s="25">
        <f t="shared" si="379"/>
        <v>1.2</v>
      </c>
      <c r="FJ110" s="18">
        <v>0</v>
      </c>
      <c r="FK110" s="18">
        <v>0</v>
      </c>
      <c r="FL110" s="18">
        <v>0.2</v>
      </c>
      <c r="FM110" s="18">
        <v>1.4</v>
      </c>
      <c r="FN110" s="18">
        <v>0</v>
      </c>
      <c r="FO110" s="25">
        <f t="shared" si="380"/>
        <v>1.4</v>
      </c>
      <c r="FP110" s="18">
        <v>1.4999999999999999E-2</v>
      </c>
      <c r="FQ110" s="18">
        <v>1</v>
      </c>
      <c r="FR110" s="25">
        <f t="shared" si="233"/>
        <v>36</v>
      </c>
      <c r="FS110" s="25">
        <f t="shared" si="234"/>
        <v>0.52500000000000002</v>
      </c>
      <c r="FT110" s="25">
        <f t="shared" si="235"/>
        <v>36.524999999999999</v>
      </c>
      <c r="FU110" s="25">
        <f t="shared" si="236"/>
        <v>-0.97500000000004405</v>
      </c>
      <c r="FV110" s="25" t="str">
        <f t="shared" si="381"/>
        <v>Thêm 01</v>
      </c>
      <c r="FW110" s="25">
        <f t="shared" si="382"/>
        <v>0.04</v>
      </c>
      <c r="FX110" s="16"/>
      <c r="FY110" s="16"/>
      <c r="FZ110" s="16"/>
      <c r="GA110" s="16"/>
      <c r="GB110" s="19">
        <v>0</v>
      </c>
      <c r="GC110" s="19">
        <v>0</v>
      </c>
      <c r="GD110" s="19">
        <v>0</v>
      </c>
      <c r="GE110" s="19">
        <v>0</v>
      </c>
      <c r="GF110" s="19">
        <v>0</v>
      </c>
      <c r="GG110" s="19">
        <v>0</v>
      </c>
      <c r="GH110" s="19">
        <v>0</v>
      </c>
      <c r="GI110" s="19">
        <v>0</v>
      </c>
      <c r="GJ110" s="19">
        <v>0</v>
      </c>
      <c r="GK110" s="19">
        <v>0</v>
      </c>
      <c r="GL110" s="25">
        <f t="shared" si="237"/>
        <v>0</v>
      </c>
      <c r="GM110" s="25">
        <f t="shared" si="383"/>
        <v>0</v>
      </c>
      <c r="GN110" s="19">
        <v>0</v>
      </c>
      <c r="GO110" s="19">
        <v>0</v>
      </c>
      <c r="GP110" s="19">
        <v>0</v>
      </c>
      <c r="GQ110" s="19">
        <v>0</v>
      </c>
      <c r="GR110" s="1" t="e">
        <f>_xlfn.IFNA(INDEX(#REF!,MATCH(E110,#REF!,0)),0)</f>
        <v>#REF!</v>
      </c>
      <c r="GS110" s="16"/>
      <c r="GT110" s="18">
        <v>0</v>
      </c>
      <c r="GU110" s="18">
        <v>0</v>
      </c>
      <c r="GV110" s="18">
        <v>0</v>
      </c>
      <c r="GW110" s="18">
        <v>0</v>
      </c>
      <c r="GX110" s="25">
        <f t="shared" si="238"/>
        <v>0</v>
      </c>
      <c r="GY110" s="25">
        <f t="shared" si="239"/>
        <v>0</v>
      </c>
      <c r="GZ110" s="25">
        <f t="shared" si="384"/>
        <v>0</v>
      </c>
      <c r="HA110" s="1" t="e" cm="1">
        <f t="array" ref="HA110">INDEX(#REF!,MATCH(EJ110&amp;EK110&amp;HD110&amp;HE110&amp;HF110,#REF!&amp;#REF!&amp;#REF!&amp;#REF!&amp;#REF!,0))</f>
        <v>#REF!</v>
      </c>
      <c r="HB110" s="16"/>
      <c r="HC110" s="25">
        <f t="shared" si="385"/>
        <v>0</v>
      </c>
      <c r="HD110" s="18">
        <v>0</v>
      </c>
      <c r="HE110" s="18">
        <v>0</v>
      </c>
      <c r="HF110" s="18">
        <v>0</v>
      </c>
      <c r="HG110" s="1" t="e" cm="1">
        <f t="array" ref="HG110">INDEX(#REF!,MATCH(EJ110&amp;EK110&amp;HJ110&amp;HK110&amp;HL110,#REF!&amp;#REF!&amp;#REF!&amp;#REF!&amp;#REF!,0))</f>
        <v>#REF!</v>
      </c>
      <c r="HH110" s="16"/>
      <c r="HI110" s="25">
        <f t="shared" si="386"/>
        <v>0</v>
      </c>
      <c r="HJ110" s="25">
        <f t="shared" si="387"/>
        <v>0</v>
      </c>
      <c r="HK110" s="19">
        <v>0</v>
      </c>
      <c r="HL110" s="19">
        <v>0</v>
      </c>
      <c r="HM110" s="18">
        <v>0.01</v>
      </c>
      <c r="HN110" s="18">
        <v>1</v>
      </c>
      <c r="HO110" s="25">
        <f t="shared" si="388"/>
        <v>0</v>
      </c>
      <c r="HP110" s="25">
        <f t="shared" si="389"/>
        <v>0</v>
      </c>
      <c r="HQ110" s="25">
        <f t="shared" si="390"/>
        <v>0</v>
      </c>
      <c r="HR110" s="25">
        <f t="shared" si="391"/>
        <v>0</v>
      </c>
      <c r="HS110" s="25">
        <f t="shared" si="392"/>
        <v>0</v>
      </c>
      <c r="HT110" s="19">
        <v>0</v>
      </c>
      <c r="HU110" s="19">
        <v>0</v>
      </c>
      <c r="HV110" s="19">
        <v>0</v>
      </c>
      <c r="HW110" s="25">
        <f t="shared" si="393"/>
        <v>0</v>
      </c>
      <c r="HX110" s="19">
        <v>0</v>
      </c>
      <c r="HY110" s="19">
        <v>0</v>
      </c>
      <c r="HZ110" s="18">
        <v>25.61</v>
      </c>
      <c r="IA110" s="20">
        <f>ROUND(IF(EN110="Cống tròn",IF(EN110="Cống tròn",IF(EU110="Không có móng",IQ110-FF110,IF(EU110="Đế",IP110-FN110,IF(OR(EU110="Móng bê tông",EU110="Móng bê tông kết hợp đế"),II110-FJ110,0))),0),IF(EN110="Cống hộp",IF(AND(EN110="Cống hộp",EU110="Không có móng"),IQ110-GF110,IF(AND(EN110="Cống hộp",EU110="Móng bê tông"),IJ110-GB110,0)),IF(OR(EN110="Rãnh xây",EN110="Rãnh bê tông"),IF(OR(EN110="Rãnh xây",EN110="Rãnh bê tông"),IK110-GB110,0),IF(EN110="Ống nhựa",IF(AND(EN110="Ống nhựa",EU110="Không đắp cát"),IQ110-HT110,IF(AND(EN110="Ống nhựa",EU110="Đắp cát"),IH110-HX110,0)),IF(EN110="Rãnh thang",IF(EN110="Rãnh thang",IF(EU110="Móng bê tông",#REF!-#REF!,IQ110),0),0))))),2)</f>
        <v>23.16</v>
      </c>
      <c r="IB110" s="20">
        <f t="shared" si="394"/>
        <v>2.4499999999999993</v>
      </c>
      <c r="IC110" s="20">
        <f t="shared" si="240"/>
        <v>23.16</v>
      </c>
      <c r="ID110" s="20">
        <f t="shared" si="241"/>
        <v>0</v>
      </c>
      <c r="IE110" s="20">
        <f t="shared" si="242"/>
        <v>0</v>
      </c>
      <c r="IF110" s="20">
        <f t="shared" si="243"/>
        <v>0</v>
      </c>
      <c r="IG110" s="20">
        <f>IF(EN110="Rãnh thang",IF(AND(EN110="Rãnh thang",EU110="Móng bê tông"),IQ110-#REF!,0),IF(EN110="Ống nhựa",IF(AND(EN110="Ống nhựa",EU110="Đắp cát"),IQ110-HT110,0),IF(EN110="Cống tròn",IF(EN110="Cống tròn",IF(OR(EU110="Móng bê tông",EU110="Móng bê tông kết hợp đế"),IM110-FL110,0),0),IF(EN110="Cống hộp",IF(AND(EN110="Cống hộp",EU110="Móng bê tông"),IN110-GD110,0),IF(OR(EN110="Rãnh xây",EN110="Rãnh bê tông"),IF(AND(EN110="Rãnh xây",EU110="Móng bê tông"),IO110-GD110,IF(AND(EN110="Rãnh bê tông",EU110="Móng bê tông"),IO110-GD110,0)),0)))))</f>
        <v>23.16</v>
      </c>
      <c r="IH110" s="20">
        <f t="shared" si="244"/>
        <v>0</v>
      </c>
      <c r="II110" s="20">
        <f t="shared" si="245"/>
        <v>23.16</v>
      </c>
      <c r="IJ110" s="20">
        <f t="shared" si="246"/>
        <v>0</v>
      </c>
      <c r="IK110" s="20">
        <f t="shared" si="247"/>
        <v>0</v>
      </c>
      <c r="IL110" s="20">
        <f t="shared" si="248"/>
        <v>23.36</v>
      </c>
      <c r="IM110" s="20">
        <f t="shared" si="249"/>
        <v>23.36</v>
      </c>
      <c r="IN110" s="20">
        <f t="shared" si="250"/>
        <v>0</v>
      </c>
      <c r="IO110" s="20">
        <f t="shared" si="251"/>
        <v>0</v>
      </c>
      <c r="IP110" s="20">
        <f t="shared" si="252"/>
        <v>0</v>
      </c>
      <c r="IQ110" s="18">
        <v>23.46</v>
      </c>
      <c r="IR110" s="25">
        <f t="shared" si="395"/>
        <v>0</v>
      </c>
      <c r="IS110" s="25">
        <f t="shared" si="253"/>
        <v>0</v>
      </c>
      <c r="IT110" s="25">
        <f t="shared" si="254"/>
        <v>0</v>
      </c>
      <c r="IU110" s="25">
        <f>ROUND(IF(EN110="Cống tròn",IF(EN110="Cống tròn",IV110+FF110,0),IF(EN110="Cống hộp",IF(EN110="Cống hộp",IV110+GP110,0),IF(OR(EN110="Rãnh xây",EN110="Rãnh bê tông"),IF(OR(EN110="Rãnh xây",EN110="Rãnh bê tông"),IV110+GP110,0),IF(EN110="ống nhựa",IF(EN110="Ống nhựa",IV110+HT110,0),IF(EN110="Rãnh thang",IF(EN110="Rãnh thang",IQ110+#REF!,0),0))))),2)</f>
        <v>24.5</v>
      </c>
      <c r="IV110" s="18">
        <v>24.4</v>
      </c>
      <c r="IW110" s="25">
        <f t="shared" si="255"/>
        <v>24.5</v>
      </c>
      <c r="IX110" s="25">
        <f t="shared" si="256"/>
        <v>0</v>
      </c>
      <c r="IY110" s="25">
        <f t="shared" si="257"/>
        <v>0</v>
      </c>
      <c r="IZ110" s="25">
        <f t="shared" si="258"/>
        <v>0</v>
      </c>
      <c r="JA110" s="25">
        <f t="shared" si="259"/>
        <v>0</v>
      </c>
      <c r="JB110" s="18">
        <v>24.71</v>
      </c>
      <c r="JC110" s="20">
        <f>ROUND(IF(EN110="Cống tròn",IF(EN110="Cống tròn",IF(EU110="Không có móng",JS110-FF110,IF(EU110="Đế",JR110-FN110,IF(OR(EU110="Móng bê tông",EU110="Móng bê tông kết hợp đế"),JK110-FJ110,0))),0),IF(EN110="Cống hộp",IF(AND(EN110="Cống hộp",EU110="Không có móng"),JS110-GF110,IF(AND(EN110="Cống hộp",EU110="Móng bê tông"),JL110-GB110,0)),IF(OR(EN110="Rãnh xây",EN110="Rãnh bê tông"),IF(OR(EN110="Rãnh xây",EN110="Rãnh bê tông"),JM110-GB110,0),IF(EN110="Ống nhựa",IF(AND(EN110="Ống nhựa",EU110="Không đắp cát"),JS110-HT110,IF(AND(EN110="Ống nhựa",EU110="Đắp cát"),JJ110-HX110,0)),IF(EN110="Rãnh thang",IF(EN110="Rãnh thang",IF(EU110="Móng bê tông",#REF!-#REF!,JS110),0),0))))),2)</f>
        <v>23.1</v>
      </c>
      <c r="JD110" s="20">
        <f t="shared" si="396"/>
        <v>1.6099999999999994</v>
      </c>
      <c r="JE110" s="20">
        <f t="shared" si="260"/>
        <v>23.099999999999998</v>
      </c>
      <c r="JF110" s="20">
        <f t="shared" si="261"/>
        <v>0</v>
      </c>
      <c r="JG110" s="20">
        <f t="shared" si="262"/>
        <v>0</v>
      </c>
      <c r="JH110" s="20">
        <f t="shared" si="263"/>
        <v>0</v>
      </c>
      <c r="JI110" s="20">
        <f>IF(EN110="Rãnh thang",IF(AND(EN110="Rãnh thang",EU110="Móng bê tông"),JS110-#REF!,0),IF(EN110="Ống nhựa",IF(AND(EN110="Ống nhựa",EU110="Đắp cát"),JS110-HT110,0),IF(EN110="Cống tròn",IF(EN110="Cống tròn",IF(OR(EU110="Móng bê tông",EU110="Móng bê tông kết hợp đế"),JO110-FL110,0),0),IF(EN110="Cống hộp",IF(AND(EN110="Cống hộp",EU110="Móng bê tông"),JP110-GD110,0),IF(OR(EN110="Rãnh xây",EN110="Rãnh bê tông"),IF(AND(EN110="Rãnh xây",EU110="Móng bê tông"),JQ110-GD110,IF(AND(EN110="Rãnh bê tông",EU110="Móng bê tông"),JQ110-GD110,0)),0)))))</f>
        <v>23.099999999999998</v>
      </c>
      <c r="JJ110" s="20">
        <f t="shared" si="264"/>
        <v>0</v>
      </c>
      <c r="JK110" s="20">
        <f t="shared" si="265"/>
        <v>23.099999999999998</v>
      </c>
      <c r="JL110" s="20">
        <f t="shared" si="266"/>
        <v>0</v>
      </c>
      <c r="JM110" s="20">
        <f t="shared" si="267"/>
        <v>0</v>
      </c>
      <c r="JN110" s="20">
        <f t="shared" si="268"/>
        <v>23.299999999999997</v>
      </c>
      <c r="JO110" s="20">
        <f t="shared" si="269"/>
        <v>23.299999999999997</v>
      </c>
      <c r="JP110" s="20">
        <f t="shared" si="270"/>
        <v>0</v>
      </c>
      <c r="JQ110" s="20">
        <f t="shared" si="271"/>
        <v>0</v>
      </c>
      <c r="JR110" s="20">
        <f t="shared" si="272"/>
        <v>0</v>
      </c>
      <c r="JS110" s="26">
        <v>23.4</v>
      </c>
      <c r="JT110" s="25">
        <f t="shared" si="397"/>
        <v>0</v>
      </c>
      <c r="JU110" s="25">
        <f t="shared" si="273"/>
        <v>0</v>
      </c>
      <c r="JV110" s="25">
        <f t="shared" si="274"/>
        <v>0</v>
      </c>
      <c r="JW110" s="25">
        <f>ROUND(IF(EN110="Cống tròn",IF(EN110="Cống tròn",JX110+FF110,0),IF(EN110="Cống hộp",IF(EN110="Cống hộp",JX110+GP110,0),IF(OR(EN110="Rãnh xây",EN110="Rãnh bê tông"),IF(OR(EN110="Rãnh xây",EN110="Rãnh bê tông"),JX110+GP110,0),IF(EN110="ống nhựa",IF(EN110="Ống nhựa",JX110+HT110,0),IF(EN110="Rãnh thang",IF(EN110="Rãnh thang",JS110+#REF!,0),0))))),2)</f>
        <v>24.5</v>
      </c>
      <c r="JX110" s="27">
        <v>24.4</v>
      </c>
      <c r="JY110" s="25">
        <f t="shared" si="275"/>
        <v>24.5</v>
      </c>
      <c r="JZ110" s="25">
        <f t="shared" si="276"/>
        <v>0</v>
      </c>
      <c r="KA110" s="25">
        <f t="shared" si="277"/>
        <v>0</v>
      </c>
      <c r="KB110" s="25">
        <f t="shared" si="278"/>
        <v>0</v>
      </c>
      <c r="KC110" s="25">
        <f t="shared" si="279"/>
        <v>0</v>
      </c>
      <c r="KD110" s="28" t="s">
        <v>98</v>
      </c>
      <c r="KE110" s="27">
        <v>0</v>
      </c>
      <c r="KF110" s="25">
        <f t="shared" si="280"/>
        <v>2.4499999999999993</v>
      </c>
      <c r="KG110" s="25">
        <f t="shared" si="398"/>
        <v>2.4499999999999993</v>
      </c>
      <c r="KH110" s="27">
        <v>0</v>
      </c>
      <c r="KI110" s="25">
        <f t="shared" si="281"/>
        <v>1.6099999999999994</v>
      </c>
      <c r="KJ110" s="25">
        <f t="shared" si="399"/>
        <v>1.6099999999999994</v>
      </c>
      <c r="KK110" s="25">
        <f t="shared" si="282"/>
        <v>0</v>
      </c>
      <c r="KL110" s="25">
        <f t="shared" si="283"/>
        <v>0</v>
      </c>
      <c r="KM110" s="25">
        <f t="shared" si="400"/>
        <v>0</v>
      </c>
      <c r="KN110" s="25">
        <f t="shared" si="284"/>
        <v>0</v>
      </c>
      <c r="KO110" s="25">
        <f t="shared" si="285"/>
        <v>0</v>
      </c>
      <c r="KP110" s="25">
        <f t="shared" si="401"/>
        <v>0</v>
      </c>
      <c r="KQ110" s="25">
        <f t="shared" si="286"/>
        <v>0.2</v>
      </c>
      <c r="KR110" s="25">
        <f t="shared" si="287"/>
        <v>0.2</v>
      </c>
      <c r="KS110" s="25">
        <f t="shared" si="402"/>
        <v>0.2</v>
      </c>
      <c r="KT110" s="25">
        <f t="shared" si="288"/>
        <v>0</v>
      </c>
      <c r="KU110" s="25">
        <f t="shared" si="289"/>
        <v>0</v>
      </c>
      <c r="KV110" s="25">
        <f t="shared" si="403"/>
        <v>0</v>
      </c>
      <c r="KW110" s="25">
        <f t="shared" si="290"/>
        <v>0</v>
      </c>
      <c r="KX110" s="25">
        <f t="shared" si="291"/>
        <v>0</v>
      </c>
      <c r="KY110" s="25">
        <f t="shared" si="404"/>
        <v>0</v>
      </c>
      <c r="KZ110" s="25">
        <f t="shared" si="292"/>
        <v>0</v>
      </c>
      <c r="LA110" s="25">
        <f t="shared" si="293"/>
        <v>0</v>
      </c>
      <c r="LB110" s="25">
        <f t="shared" si="405"/>
        <v>0</v>
      </c>
      <c r="LC110" s="25">
        <f t="shared" si="294"/>
        <v>1.4</v>
      </c>
      <c r="LD110" s="25">
        <f t="shared" si="295"/>
        <v>1.4</v>
      </c>
      <c r="LE110" s="25">
        <f t="shared" si="406"/>
        <v>1.4</v>
      </c>
      <c r="LF110" s="25">
        <f t="shared" si="296"/>
        <v>0</v>
      </c>
      <c r="LG110" s="25">
        <f t="shared" si="297"/>
        <v>0</v>
      </c>
      <c r="LH110" s="25">
        <f t="shared" si="407"/>
        <v>0</v>
      </c>
      <c r="LI110" s="25">
        <f t="shared" si="298"/>
        <v>0</v>
      </c>
      <c r="LJ110" s="25">
        <f t="shared" si="299"/>
        <v>0</v>
      </c>
      <c r="LK110" s="25">
        <f t="shared" si="408"/>
        <v>0</v>
      </c>
      <c r="LL110" s="25">
        <f t="shared" si="300"/>
        <v>0</v>
      </c>
      <c r="LM110" s="25">
        <f t="shared" si="301"/>
        <v>0</v>
      </c>
      <c r="LN110" s="25">
        <f t="shared" si="409"/>
        <v>0</v>
      </c>
      <c r="LO110" s="25">
        <f t="shared" si="302"/>
        <v>0</v>
      </c>
      <c r="LP110" s="25">
        <f t="shared" si="303"/>
        <v>0</v>
      </c>
      <c r="LQ110" s="25">
        <f t="shared" si="410"/>
        <v>0</v>
      </c>
      <c r="LR110" s="25">
        <f t="shared" si="304"/>
        <v>0</v>
      </c>
      <c r="LS110" s="25">
        <f t="shared" si="305"/>
        <v>0</v>
      </c>
      <c r="LT110" s="25">
        <f t="shared" si="411"/>
        <v>0</v>
      </c>
      <c r="LU110" s="25">
        <f t="shared" si="306"/>
        <v>0</v>
      </c>
      <c r="LV110" s="25">
        <f t="shared" si="307"/>
        <v>0</v>
      </c>
      <c r="LW110" s="25">
        <f t="shared" si="412"/>
        <v>0</v>
      </c>
      <c r="LX110" s="25">
        <f t="shared" si="308"/>
        <v>0</v>
      </c>
      <c r="LY110" s="25">
        <f t="shared" si="309"/>
        <v>0</v>
      </c>
      <c r="LZ110" s="25">
        <f t="shared" si="413"/>
        <v>0</v>
      </c>
      <c r="MA110" s="25">
        <f t="shared" si="310"/>
        <v>0</v>
      </c>
      <c r="MB110" s="25">
        <f t="shared" si="311"/>
        <v>0</v>
      </c>
      <c r="MC110" s="25">
        <f t="shared" si="414"/>
        <v>0</v>
      </c>
      <c r="MD110" s="25">
        <f t="shared" si="312"/>
        <v>0</v>
      </c>
      <c r="ME110" s="25">
        <f t="shared" si="313"/>
        <v>0</v>
      </c>
      <c r="MF110" s="25">
        <f t="shared" si="415"/>
        <v>0</v>
      </c>
      <c r="MG110" s="25">
        <f t="shared" si="314"/>
        <v>0</v>
      </c>
      <c r="MH110" s="25">
        <f t="shared" si="315"/>
        <v>0</v>
      </c>
      <c r="MI110" s="25">
        <f t="shared" si="416"/>
        <v>0</v>
      </c>
      <c r="MJ110" s="25">
        <f t="shared" si="316"/>
        <v>0</v>
      </c>
      <c r="MK110" s="25">
        <f t="shared" si="317"/>
        <v>0</v>
      </c>
      <c r="ML110" s="25">
        <f t="shared" si="417"/>
        <v>0</v>
      </c>
      <c r="MM110" s="25">
        <f t="shared" si="318"/>
        <v>0</v>
      </c>
      <c r="MN110" s="25">
        <f t="shared" si="319"/>
        <v>0</v>
      </c>
      <c r="MO110" s="25">
        <f t="shared" si="418"/>
        <v>0</v>
      </c>
      <c r="MP110" s="25">
        <f t="shared" si="320"/>
        <v>0</v>
      </c>
      <c r="MQ110" s="25">
        <f t="shared" si="321"/>
        <v>0</v>
      </c>
      <c r="MR110" s="25">
        <f t="shared" si="419"/>
        <v>0</v>
      </c>
      <c r="MS110" s="29">
        <v>1.4</v>
      </c>
      <c r="MT110" s="29">
        <v>0</v>
      </c>
      <c r="MU110" s="29">
        <v>1</v>
      </c>
      <c r="MV110" s="29">
        <v>1</v>
      </c>
      <c r="MW110" s="25">
        <f t="shared" si="322"/>
        <v>1.4</v>
      </c>
      <c r="MX110" s="25">
        <f t="shared" si="323"/>
        <v>3.43</v>
      </c>
      <c r="MY110" s="25">
        <f t="shared" si="324"/>
        <v>0</v>
      </c>
      <c r="MZ110" s="25">
        <f t="shared" si="325"/>
        <v>0</v>
      </c>
      <c r="NA110" s="25">
        <f t="shared" si="326"/>
        <v>1.4</v>
      </c>
      <c r="NB110" s="25">
        <f t="shared" si="327"/>
        <v>2.25</v>
      </c>
      <c r="NC110" s="25">
        <f t="shared" si="328"/>
        <v>0</v>
      </c>
      <c r="ND110" s="25">
        <f t="shared" si="329"/>
        <v>0</v>
      </c>
      <c r="NE110" s="25">
        <f t="shared" si="420"/>
        <v>1.4</v>
      </c>
      <c r="NF110" s="25">
        <f t="shared" si="420"/>
        <v>2.84</v>
      </c>
      <c r="NG110" s="25">
        <f t="shared" si="420"/>
        <v>0</v>
      </c>
      <c r="NH110" s="25">
        <f t="shared" si="420"/>
        <v>0</v>
      </c>
      <c r="NI110" s="25">
        <f t="shared" si="330"/>
        <v>106.5</v>
      </c>
      <c r="NJ110" s="25">
        <f t="shared" si="331"/>
        <v>0</v>
      </c>
      <c r="NK110" s="25">
        <f t="shared" si="332"/>
        <v>106.5</v>
      </c>
      <c r="NL110" s="25">
        <f t="shared" si="333"/>
        <v>68.2</v>
      </c>
      <c r="NM110" s="25">
        <f t="shared" si="334"/>
        <v>0</v>
      </c>
      <c r="NN110" s="25">
        <f t="shared" si="421"/>
        <v>68.2</v>
      </c>
      <c r="NO110" s="25">
        <f t="shared" si="335"/>
        <v>0</v>
      </c>
      <c r="NP110" s="25">
        <f t="shared" si="336"/>
        <v>0</v>
      </c>
      <c r="NQ110" s="25">
        <f t="shared" si="422"/>
        <v>0</v>
      </c>
      <c r="NR110" s="25">
        <f t="shared" si="337"/>
        <v>0</v>
      </c>
      <c r="NS110" s="25">
        <f t="shared" si="338"/>
        <v>0</v>
      </c>
      <c r="NT110" s="25">
        <f t="shared" si="423"/>
        <v>0</v>
      </c>
      <c r="NU110" s="25">
        <f t="shared" si="339"/>
        <v>0</v>
      </c>
      <c r="NV110" s="25">
        <f t="shared" si="340"/>
        <v>0</v>
      </c>
      <c r="NW110" s="25">
        <f t="shared" si="424"/>
        <v>0</v>
      </c>
      <c r="NX110" s="25">
        <f t="shared" si="425"/>
        <v>68.2</v>
      </c>
      <c r="NY110" s="25">
        <f t="shared" si="425"/>
        <v>0</v>
      </c>
      <c r="NZ110" s="25">
        <f t="shared" si="426"/>
        <v>68.2</v>
      </c>
      <c r="OA110" s="25">
        <f t="shared" si="427"/>
        <v>38.299999999999997</v>
      </c>
      <c r="OB110" s="25">
        <f t="shared" si="427"/>
        <v>0</v>
      </c>
      <c r="OC110" s="25">
        <f t="shared" si="428"/>
        <v>38.299999999999997</v>
      </c>
      <c r="OD110" s="25">
        <f t="shared" si="429"/>
        <v>68.2</v>
      </c>
      <c r="OE110" s="25">
        <f t="shared" si="429"/>
        <v>0</v>
      </c>
      <c r="OF110" s="25">
        <f t="shared" si="429"/>
        <v>68.2</v>
      </c>
      <c r="OG110" s="25">
        <f t="shared" si="341"/>
        <v>0</v>
      </c>
      <c r="OH110" s="25">
        <f t="shared" si="342"/>
        <v>0</v>
      </c>
      <c r="OI110" s="25">
        <f t="shared" si="343"/>
        <v>0</v>
      </c>
      <c r="OJ110" s="25">
        <f t="shared" si="344"/>
        <v>0</v>
      </c>
      <c r="OK110" s="25">
        <f t="shared" si="345"/>
        <v>0</v>
      </c>
      <c r="OL110" s="25">
        <f t="shared" si="346"/>
        <v>0</v>
      </c>
      <c r="OM110" s="25">
        <f t="shared" si="430"/>
        <v>0</v>
      </c>
      <c r="ON110" s="25">
        <f t="shared" si="430"/>
        <v>0</v>
      </c>
      <c r="OO110" s="25">
        <f t="shared" si="430"/>
        <v>0</v>
      </c>
      <c r="OP110" s="25">
        <f t="shared" si="347"/>
        <v>0</v>
      </c>
      <c r="OQ110" s="25">
        <f t="shared" si="348"/>
        <v>0</v>
      </c>
      <c r="OR110" s="25">
        <f t="shared" si="431"/>
        <v>0</v>
      </c>
      <c r="OS110" s="19">
        <v>537707.06999999995</v>
      </c>
      <c r="OT110" s="19">
        <v>2370663.34</v>
      </c>
    </row>
    <row r="111" spans="1:410" ht="33" customHeight="1" x14ac:dyDescent="0.25">
      <c r="A111" s="18"/>
      <c r="B111" s="18" t="s">
        <v>850</v>
      </c>
      <c r="C111" s="18">
        <v>1301.5899999999999</v>
      </c>
      <c r="D111" s="16" t="e">
        <f>_xlfn.IFNA(INDEX(#REF!,MATCH(E111,#REF!,0)),0)</f>
        <v>#REF!</v>
      </c>
      <c r="E111" s="18" t="s">
        <v>894</v>
      </c>
      <c r="F111" s="16" t="s">
        <v>765</v>
      </c>
      <c r="G111" s="16" t="s">
        <v>766</v>
      </c>
      <c r="H111" s="16" t="s">
        <v>767</v>
      </c>
      <c r="I111" s="16" t="s">
        <v>768</v>
      </c>
      <c r="J111" s="16" t="s">
        <v>769</v>
      </c>
      <c r="K111" s="16" t="s">
        <v>770</v>
      </c>
      <c r="L111" s="16" t="s">
        <v>771</v>
      </c>
      <c r="M111" s="18">
        <v>1.64</v>
      </c>
      <c r="N111" s="18">
        <v>1.94</v>
      </c>
      <c r="O111" s="18">
        <v>2.04</v>
      </c>
      <c r="P111" s="18">
        <v>2.34</v>
      </c>
      <c r="Q111" s="18">
        <v>0.1</v>
      </c>
      <c r="R111" s="18">
        <v>1.8399999999999999</v>
      </c>
      <c r="S111" s="18">
        <v>2.14</v>
      </c>
      <c r="T111" s="18">
        <v>0.2</v>
      </c>
      <c r="U111" s="18">
        <v>0</v>
      </c>
      <c r="V111" s="18">
        <v>0</v>
      </c>
      <c r="W111" s="18">
        <v>0</v>
      </c>
      <c r="X111" s="18">
        <v>1.64</v>
      </c>
      <c r="Y111" s="18">
        <v>1.9</v>
      </c>
      <c r="Z111" s="20">
        <f t="shared" si="349"/>
        <v>2.2000000000000002</v>
      </c>
      <c r="AA111" s="18">
        <v>0.22</v>
      </c>
      <c r="AB111" s="18">
        <v>0</v>
      </c>
      <c r="AC111" s="18">
        <v>0</v>
      </c>
      <c r="AD111" s="18">
        <v>0</v>
      </c>
      <c r="AE111" s="18">
        <v>0</v>
      </c>
      <c r="AF111" s="18">
        <v>0</v>
      </c>
      <c r="AG111" s="18">
        <v>1.2</v>
      </c>
      <c r="AH111" s="18">
        <v>1.5</v>
      </c>
      <c r="AI111" s="20">
        <f t="shared" si="350"/>
        <v>2.35</v>
      </c>
      <c r="AJ111" s="18">
        <v>0</v>
      </c>
      <c r="AK111" s="18">
        <v>0</v>
      </c>
      <c r="AL111" s="20">
        <f t="shared" si="351"/>
        <v>0</v>
      </c>
      <c r="AM111" s="18">
        <v>1.64</v>
      </c>
      <c r="AN111" s="18">
        <v>1.5</v>
      </c>
      <c r="AO111" s="18">
        <v>0.15</v>
      </c>
      <c r="AP111" s="18">
        <v>0.22</v>
      </c>
      <c r="AQ111" s="18">
        <v>1.64</v>
      </c>
      <c r="AR111" s="18">
        <v>1.72</v>
      </c>
      <c r="AS111" s="18">
        <v>0.12</v>
      </c>
      <c r="AT111" s="18">
        <v>0.11</v>
      </c>
      <c r="AU111" s="18">
        <v>0</v>
      </c>
      <c r="AV111" s="18">
        <v>1</v>
      </c>
      <c r="AW111" s="18">
        <v>0</v>
      </c>
      <c r="AX111" s="18">
        <v>0</v>
      </c>
      <c r="AY111" s="18">
        <v>0</v>
      </c>
      <c r="AZ111" s="18">
        <v>0</v>
      </c>
      <c r="BA111" s="18">
        <v>0</v>
      </c>
      <c r="BB111" s="18">
        <v>0</v>
      </c>
      <c r="BC111" s="18">
        <v>0</v>
      </c>
      <c r="BD111" s="18">
        <v>0</v>
      </c>
      <c r="BE111" s="18">
        <v>2</v>
      </c>
      <c r="BF111" s="18">
        <v>0</v>
      </c>
      <c r="BG111" s="18">
        <v>0</v>
      </c>
      <c r="BH111" s="18">
        <v>0</v>
      </c>
      <c r="BI111" s="18">
        <v>0</v>
      </c>
      <c r="BJ111" s="18">
        <v>0</v>
      </c>
      <c r="BK111" s="18">
        <v>0</v>
      </c>
      <c r="BL111" s="18">
        <v>0</v>
      </c>
      <c r="BM111" s="18">
        <v>0</v>
      </c>
      <c r="BN111" s="18">
        <v>0</v>
      </c>
      <c r="BO111" s="18">
        <v>0</v>
      </c>
      <c r="BP111" s="18">
        <v>0</v>
      </c>
      <c r="BQ111" s="18">
        <v>0</v>
      </c>
      <c r="BR111" s="18">
        <v>0</v>
      </c>
      <c r="BS111" s="18">
        <v>0</v>
      </c>
      <c r="BT111" s="18">
        <v>0</v>
      </c>
      <c r="BU111" s="18">
        <v>0</v>
      </c>
      <c r="BV111" s="18">
        <v>0</v>
      </c>
      <c r="BW111" s="18">
        <v>0</v>
      </c>
      <c r="BX111" s="18">
        <v>0</v>
      </c>
      <c r="BY111" s="18">
        <v>0</v>
      </c>
      <c r="BZ111" s="18">
        <v>0</v>
      </c>
      <c r="CA111" s="16" t="e">
        <f>_xlfn.IFNA(IF(RIGHT(D111,2)="=G",0,INDEX(#REF!,MATCH(E111,#REF!,0))),0)</f>
        <v>#REF!</v>
      </c>
      <c r="CB111" s="16" t="s">
        <v>776</v>
      </c>
      <c r="CC111" s="18">
        <v>0</v>
      </c>
      <c r="CD111" s="18">
        <v>0</v>
      </c>
      <c r="CE111" s="18">
        <v>1.4</v>
      </c>
      <c r="CF111" s="18">
        <v>0.85</v>
      </c>
      <c r="CG111" s="18">
        <v>0.12</v>
      </c>
      <c r="CH111" s="18">
        <v>2</v>
      </c>
      <c r="CI111" s="16" t="s">
        <v>98</v>
      </c>
      <c r="CJ111" s="18">
        <v>0</v>
      </c>
      <c r="CK111" s="20">
        <f t="shared" si="217"/>
        <v>1.91</v>
      </c>
      <c r="CL111" s="20">
        <f t="shared" si="352"/>
        <v>1.91</v>
      </c>
      <c r="CM111" s="18">
        <v>24.3</v>
      </c>
      <c r="CN111" s="18">
        <v>25.55</v>
      </c>
      <c r="CO111" s="18">
        <v>24.711000000000002</v>
      </c>
      <c r="CP111" s="22">
        <f t="shared" si="218"/>
        <v>24.71</v>
      </c>
      <c r="CQ111" s="22">
        <f t="shared" si="219"/>
        <v>22.8</v>
      </c>
      <c r="CR111" s="22">
        <f t="shared" si="353"/>
        <v>1.91</v>
      </c>
      <c r="CS111" s="22">
        <f t="shared" si="220"/>
        <v>22.900000000000002</v>
      </c>
      <c r="CT111" s="22">
        <f t="shared" si="221"/>
        <v>23.1</v>
      </c>
      <c r="CU111" s="18">
        <v>23.1</v>
      </c>
      <c r="CV111" s="22">
        <f t="shared" si="354"/>
        <v>2.2000000000000002</v>
      </c>
      <c r="CW111" s="22">
        <f t="shared" si="222"/>
        <v>0</v>
      </c>
      <c r="CX111" s="22">
        <f t="shared" si="223"/>
        <v>0</v>
      </c>
      <c r="CY111" s="22">
        <f t="shared" si="224"/>
        <v>25.28</v>
      </c>
      <c r="CZ111" s="22">
        <f t="shared" si="225"/>
        <v>25.43</v>
      </c>
      <c r="DA111" s="18">
        <v>25.55</v>
      </c>
      <c r="DB111" s="20">
        <f t="shared" si="355"/>
        <v>2.75</v>
      </c>
      <c r="DC111" s="20">
        <f t="shared" si="356"/>
        <v>0.84</v>
      </c>
      <c r="DD111" s="20">
        <f t="shared" si="357"/>
        <v>1.9100000000000001</v>
      </c>
      <c r="DE111" s="20">
        <f t="shared" si="226"/>
        <v>0.1</v>
      </c>
      <c r="DF111" s="20">
        <f t="shared" si="227"/>
        <v>0.2</v>
      </c>
      <c r="DG111" s="20">
        <f t="shared" si="228"/>
        <v>1.61</v>
      </c>
      <c r="DH111" s="20">
        <f t="shared" si="229"/>
        <v>0</v>
      </c>
      <c r="DI111" s="20">
        <f t="shared" si="230"/>
        <v>0</v>
      </c>
      <c r="DJ111" s="20">
        <f t="shared" si="231"/>
        <v>0</v>
      </c>
      <c r="DK111" s="20">
        <f t="shared" si="358"/>
        <v>1.9100000000000001</v>
      </c>
      <c r="DL111" s="20">
        <f t="shared" si="359"/>
        <v>0</v>
      </c>
      <c r="DM111" s="20">
        <f t="shared" si="360"/>
        <v>0</v>
      </c>
      <c r="DN111" s="20">
        <f t="shared" si="361"/>
        <v>0</v>
      </c>
      <c r="DO111" s="18">
        <v>2.54</v>
      </c>
      <c r="DP111" s="18">
        <v>0</v>
      </c>
      <c r="DQ111" s="18">
        <v>1</v>
      </c>
      <c r="DR111" s="18">
        <v>1</v>
      </c>
      <c r="DS111" s="25">
        <f t="shared" si="362"/>
        <v>2.54</v>
      </c>
      <c r="DT111" s="25">
        <f t="shared" si="363"/>
        <v>0</v>
      </c>
      <c r="DU111" s="25">
        <f t="shared" si="364"/>
        <v>4.8499999999999996</v>
      </c>
      <c r="DV111" s="25">
        <f t="shared" si="365"/>
        <v>0</v>
      </c>
      <c r="DW111" s="25">
        <f t="shared" si="366"/>
        <v>4.8499999999999996</v>
      </c>
      <c r="DX111" s="25">
        <f t="shared" si="367"/>
        <v>9.89</v>
      </c>
      <c r="DY111" s="25">
        <f t="shared" si="368"/>
        <v>0</v>
      </c>
      <c r="DZ111" s="25">
        <f t="shared" si="369"/>
        <v>9.89</v>
      </c>
      <c r="EA111" s="25">
        <f t="shared" si="370"/>
        <v>6.39</v>
      </c>
      <c r="EB111" s="25">
        <f t="shared" si="371"/>
        <v>0</v>
      </c>
      <c r="EC111" s="25">
        <f t="shared" si="372"/>
        <v>6.39</v>
      </c>
      <c r="ED111" s="25">
        <f t="shared" si="373"/>
        <v>3.5</v>
      </c>
      <c r="EE111" s="25">
        <f t="shared" si="373"/>
        <v>0</v>
      </c>
      <c r="EF111" s="25">
        <f t="shared" si="374"/>
        <v>3.5</v>
      </c>
      <c r="EG111" s="25">
        <f t="shared" si="375"/>
        <v>6.39</v>
      </c>
      <c r="EH111" s="25">
        <f t="shared" si="375"/>
        <v>0</v>
      </c>
      <c r="EI111" s="25">
        <f t="shared" si="376"/>
        <v>6.39</v>
      </c>
      <c r="EJ111" s="18">
        <v>1301.5899999999999</v>
      </c>
      <c r="EK111" s="18">
        <v>1262.8900000000001</v>
      </c>
      <c r="EL111" s="18" t="s">
        <v>894</v>
      </c>
      <c r="EM111" s="18" t="s">
        <v>895</v>
      </c>
      <c r="EN111" s="16" t="s">
        <v>774</v>
      </c>
      <c r="EO111" s="16" t="s">
        <v>132</v>
      </c>
      <c r="EP111" s="16" t="e">
        <f>IF(OR(EN111="Cống tròn",EN111="Cống hộp",EN111="Ống nhựa"),INDEX(#REF!,MATCH(E111,#REF!,0)),IF(OR(EN111="Rãnh xây",EN111="Rãnh bê tông"),INDEX(#REF!,MATCH(E111,#REF!,0)),0))</f>
        <v>#REF!</v>
      </c>
      <c r="EQ111" s="18">
        <v>37.499999999999815</v>
      </c>
      <c r="ER111" s="18">
        <v>1</v>
      </c>
      <c r="ES111" s="25">
        <f t="shared" si="377"/>
        <v>37</v>
      </c>
      <c r="ET111" s="1" t="e">
        <f>_xlfn.IFNA(IF(EN111="Cống tròn",INDEX(#REF!,MATCH(E111,#REF!,0)),IF(EN111="Cống hộp",INDEX(#REF!,MATCH(E111,#REF!,0)),EU111&amp;" ,"&amp;EV111)),0)</f>
        <v>#REF!</v>
      </c>
      <c r="EU111" s="16" t="s">
        <v>769</v>
      </c>
      <c r="EV111" s="16" t="s">
        <v>775</v>
      </c>
      <c r="EW111" s="16" t="e">
        <f>_xlfn.IFNA(INDEX(#REF!,MATCH(E111,#REF!,0)),0)</f>
        <v>#REF!</v>
      </c>
      <c r="EX111" s="16"/>
      <c r="EY111" s="18">
        <v>0</v>
      </c>
      <c r="EZ111" s="18">
        <v>0</v>
      </c>
      <c r="FA111" s="18">
        <v>0</v>
      </c>
      <c r="FB111" s="19">
        <v>0</v>
      </c>
      <c r="FC111" s="19">
        <v>0</v>
      </c>
      <c r="FD111" s="25">
        <f t="shared" si="232"/>
        <v>0</v>
      </c>
      <c r="FE111" s="25">
        <f t="shared" si="378"/>
        <v>0</v>
      </c>
      <c r="FF111" s="18">
        <v>0.1</v>
      </c>
      <c r="FG111" s="18">
        <v>2</v>
      </c>
      <c r="FH111" s="18">
        <v>1</v>
      </c>
      <c r="FI111" s="25">
        <f t="shared" si="379"/>
        <v>1.2</v>
      </c>
      <c r="FJ111" s="18">
        <v>0</v>
      </c>
      <c r="FK111" s="18">
        <v>0</v>
      </c>
      <c r="FL111" s="18">
        <v>0.2</v>
      </c>
      <c r="FM111" s="18">
        <v>1.4</v>
      </c>
      <c r="FN111" s="18">
        <v>0</v>
      </c>
      <c r="FO111" s="25">
        <f t="shared" si="380"/>
        <v>1.4</v>
      </c>
      <c r="FP111" s="18">
        <v>1.4999999999999999E-2</v>
      </c>
      <c r="FQ111" s="18">
        <v>1</v>
      </c>
      <c r="FR111" s="25">
        <f t="shared" si="233"/>
        <v>36</v>
      </c>
      <c r="FS111" s="25">
        <f t="shared" si="234"/>
        <v>0.52500000000000002</v>
      </c>
      <c r="FT111" s="25">
        <f t="shared" si="235"/>
        <v>36.524999999999999</v>
      </c>
      <c r="FU111" s="25">
        <f t="shared" si="236"/>
        <v>-0.97499999999981668</v>
      </c>
      <c r="FV111" s="25" t="str">
        <f t="shared" si="381"/>
        <v>Thêm 01</v>
      </c>
      <c r="FW111" s="25">
        <f t="shared" si="382"/>
        <v>0.04</v>
      </c>
      <c r="FX111" s="16"/>
      <c r="FY111" s="16"/>
      <c r="FZ111" s="16"/>
      <c r="GA111" s="16"/>
      <c r="GB111" s="19">
        <v>0</v>
      </c>
      <c r="GC111" s="19">
        <v>0</v>
      </c>
      <c r="GD111" s="19">
        <v>0</v>
      </c>
      <c r="GE111" s="19">
        <v>0</v>
      </c>
      <c r="GF111" s="19">
        <v>0</v>
      </c>
      <c r="GG111" s="19">
        <v>0</v>
      </c>
      <c r="GH111" s="19">
        <v>0</v>
      </c>
      <c r="GI111" s="19">
        <v>0</v>
      </c>
      <c r="GJ111" s="19">
        <v>0</v>
      </c>
      <c r="GK111" s="19">
        <v>0</v>
      </c>
      <c r="GL111" s="25">
        <f t="shared" si="237"/>
        <v>0</v>
      </c>
      <c r="GM111" s="25">
        <f t="shared" si="383"/>
        <v>0</v>
      </c>
      <c r="GN111" s="19">
        <v>0</v>
      </c>
      <c r="GO111" s="19">
        <v>0</v>
      </c>
      <c r="GP111" s="19">
        <v>0</v>
      </c>
      <c r="GQ111" s="19">
        <v>0</v>
      </c>
      <c r="GR111" s="1" t="e">
        <f>_xlfn.IFNA(INDEX(#REF!,MATCH(E111,#REF!,0)),0)</f>
        <v>#REF!</v>
      </c>
      <c r="GS111" s="16"/>
      <c r="GT111" s="18">
        <v>0</v>
      </c>
      <c r="GU111" s="18">
        <v>0</v>
      </c>
      <c r="GV111" s="18">
        <v>0</v>
      </c>
      <c r="GW111" s="18">
        <v>0</v>
      </c>
      <c r="GX111" s="25">
        <f t="shared" si="238"/>
        <v>0</v>
      </c>
      <c r="GY111" s="25">
        <f t="shared" si="239"/>
        <v>0</v>
      </c>
      <c r="GZ111" s="25">
        <f t="shared" si="384"/>
        <v>0</v>
      </c>
      <c r="HA111" s="1" t="e" cm="1">
        <f t="array" ref="HA111">INDEX(#REF!,MATCH(EJ111&amp;EK111&amp;HD111&amp;HE111&amp;HF111,#REF!&amp;#REF!&amp;#REF!&amp;#REF!&amp;#REF!,0))</f>
        <v>#REF!</v>
      </c>
      <c r="HB111" s="16"/>
      <c r="HC111" s="25">
        <f t="shared" si="385"/>
        <v>0</v>
      </c>
      <c r="HD111" s="18">
        <v>0</v>
      </c>
      <c r="HE111" s="18">
        <v>0</v>
      </c>
      <c r="HF111" s="18">
        <v>0</v>
      </c>
      <c r="HG111" s="1" t="e" cm="1">
        <f t="array" ref="HG111">INDEX(#REF!,MATCH(EJ111&amp;EK111&amp;HJ111&amp;HK111&amp;HL111,#REF!&amp;#REF!&amp;#REF!&amp;#REF!&amp;#REF!,0))</f>
        <v>#REF!</v>
      </c>
      <c r="HH111" s="16"/>
      <c r="HI111" s="25">
        <f t="shared" si="386"/>
        <v>0</v>
      </c>
      <c r="HJ111" s="25">
        <f t="shared" si="387"/>
        <v>0</v>
      </c>
      <c r="HK111" s="19">
        <v>0</v>
      </c>
      <c r="HL111" s="19">
        <v>0</v>
      </c>
      <c r="HM111" s="18">
        <v>0.01</v>
      </c>
      <c r="HN111" s="18">
        <v>1</v>
      </c>
      <c r="HO111" s="25">
        <f t="shared" si="388"/>
        <v>0</v>
      </c>
      <c r="HP111" s="25">
        <f t="shared" si="389"/>
        <v>0</v>
      </c>
      <c r="HQ111" s="25">
        <f t="shared" si="390"/>
        <v>0</v>
      </c>
      <c r="HR111" s="25">
        <f t="shared" si="391"/>
        <v>0</v>
      </c>
      <c r="HS111" s="25">
        <f t="shared" si="392"/>
        <v>0</v>
      </c>
      <c r="HT111" s="19">
        <v>0</v>
      </c>
      <c r="HU111" s="19">
        <v>0</v>
      </c>
      <c r="HV111" s="19">
        <v>0</v>
      </c>
      <c r="HW111" s="25">
        <f t="shared" si="393"/>
        <v>0</v>
      </c>
      <c r="HX111" s="19">
        <v>0</v>
      </c>
      <c r="HY111" s="19">
        <v>0</v>
      </c>
      <c r="HZ111" s="18">
        <v>24.71</v>
      </c>
      <c r="IA111" s="20">
        <f>ROUND(IF(EN111="Cống tròn",IF(EN111="Cống tròn",IF(EU111="Không có móng",IQ111-FF111,IF(EU111="Đế",IP111-FN111,IF(OR(EU111="Móng bê tông",EU111="Móng bê tông kết hợp đế"),II111-FJ111,0))),0),IF(EN111="Cống hộp",IF(AND(EN111="Cống hộp",EU111="Không có móng"),IQ111-GF111,IF(AND(EN111="Cống hộp",EU111="Móng bê tông"),IJ111-GB111,0)),IF(OR(EN111="Rãnh xây",EN111="Rãnh bê tông"),IF(OR(EN111="Rãnh xây",EN111="Rãnh bê tông"),IK111-GB111,0),IF(EN111="Ống nhựa",IF(AND(EN111="Ống nhựa",EU111="Không đắp cát"),IQ111-HT111,IF(AND(EN111="Ống nhựa",EU111="Đắp cát"),IH111-HX111,0)),IF(EN111="Rãnh thang",IF(EN111="Rãnh thang",IF(EU111="Móng bê tông",#REF!-#REF!,IQ111),0),0))))),2)</f>
        <v>23.1</v>
      </c>
      <c r="IB111" s="20">
        <f t="shared" si="394"/>
        <v>1.6099999999999994</v>
      </c>
      <c r="IC111" s="20">
        <f t="shared" si="240"/>
        <v>23.099999999999998</v>
      </c>
      <c r="ID111" s="20">
        <f t="shared" si="241"/>
        <v>0</v>
      </c>
      <c r="IE111" s="20">
        <f t="shared" si="242"/>
        <v>0</v>
      </c>
      <c r="IF111" s="20">
        <f t="shared" si="243"/>
        <v>0</v>
      </c>
      <c r="IG111" s="20">
        <f>IF(EN111="Rãnh thang",IF(AND(EN111="Rãnh thang",EU111="Móng bê tông"),IQ111-#REF!,0),IF(EN111="Ống nhựa",IF(AND(EN111="Ống nhựa",EU111="Đắp cát"),IQ111-HT111,0),IF(EN111="Cống tròn",IF(EN111="Cống tròn",IF(OR(EU111="Móng bê tông",EU111="Móng bê tông kết hợp đế"),IM111-FL111,0),0),IF(EN111="Cống hộp",IF(AND(EN111="Cống hộp",EU111="Móng bê tông"),IN111-GD111,0),IF(OR(EN111="Rãnh xây",EN111="Rãnh bê tông"),IF(AND(EN111="Rãnh xây",EU111="Móng bê tông"),IO111-GD111,IF(AND(EN111="Rãnh bê tông",EU111="Móng bê tông"),IO111-GD111,0)),0)))))</f>
        <v>23.099999999999998</v>
      </c>
      <c r="IH111" s="20">
        <f t="shared" si="244"/>
        <v>0</v>
      </c>
      <c r="II111" s="20">
        <f t="shared" si="245"/>
        <v>23.099999999999998</v>
      </c>
      <c r="IJ111" s="20">
        <f t="shared" si="246"/>
        <v>0</v>
      </c>
      <c r="IK111" s="20">
        <f t="shared" si="247"/>
        <v>0</v>
      </c>
      <c r="IL111" s="20">
        <f t="shared" si="248"/>
        <v>23.299999999999997</v>
      </c>
      <c r="IM111" s="20">
        <f t="shared" si="249"/>
        <v>23.299999999999997</v>
      </c>
      <c r="IN111" s="20">
        <f t="shared" si="250"/>
        <v>0</v>
      </c>
      <c r="IO111" s="20">
        <f t="shared" si="251"/>
        <v>0</v>
      </c>
      <c r="IP111" s="20">
        <f t="shared" si="252"/>
        <v>0</v>
      </c>
      <c r="IQ111" s="18">
        <v>23.4</v>
      </c>
      <c r="IR111" s="25">
        <f t="shared" si="395"/>
        <v>0</v>
      </c>
      <c r="IS111" s="25">
        <f t="shared" si="253"/>
        <v>0</v>
      </c>
      <c r="IT111" s="25">
        <f t="shared" si="254"/>
        <v>0</v>
      </c>
      <c r="IU111" s="25">
        <f>ROUND(IF(EN111="Cống tròn",IF(EN111="Cống tròn",IV111+FF111,0),IF(EN111="Cống hộp",IF(EN111="Cống hộp",IV111+GP111,0),IF(OR(EN111="Rãnh xây",EN111="Rãnh bê tông"),IF(OR(EN111="Rãnh xây",EN111="Rãnh bê tông"),IV111+GP111,0),IF(EN111="ống nhựa",IF(EN111="Ống nhựa",IV111+HT111,0),IF(EN111="Rãnh thang",IF(EN111="Rãnh thang",IQ111+#REF!,0),0))))),2)</f>
        <v>24.43</v>
      </c>
      <c r="IV111" s="18">
        <v>24.33</v>
      </c>
      <c r="IW111" s="25">
        <f t="shared" si="255"/>
        <v>24.43</v>
      </c>
      <c r="IX111" s="25">
        <f t="shared" si="256"/>
        <v>0</v>
      </c>
      <c r="IY111" s="25">
        <f t="shared" si="257"/>
        <v>0</v>
      </c>
      <c r="IZ111" s="25">
        <f t="shared" si="258"/>
        <v>0</v>
      </c>
      <c r="JA111" s="25">
        <f t="shared" si="259"/>
        <v>0</v>
      </c>
      <c r="JB111" s="18">
        <v>24.64</v>
      </c>
      <c r="JC111" s="20">
        <f>ROUND(IF(EN111="Cống tròn",IF(EN111="Cống tròn",IF(EU111="Không có móng",JS111-FF111,IF(EU111="Đế",JR111-FN111,IF(OR(EU111="Móng bê tông",EU111="Móng bê tông kết hợp đế"),JK111-FJ111,0))),0),IF(EN111="Cống hộp",IF(AND(EN111="Cống hộp",EU111="Không có móng"),JS111-GF111,IF(AND(EN111="Cống hộp",EU111="Móng bê tông"),JL111-GB111,0)),IF(OR(EN111="Rãnh xây",EN111="Rãnh bê tông"),IF(OR(EN111="Rãnh xây",EN111="Rãnh bê tông"),JM111-GB111,0),IF(EN111="Ống nhựa",IF(AND(EN111="Ống nhựa",EU111="Không đắp cát"),JS111-HT111,IF(AND(EN111="Ống nhựa",EU111="Đắp cát"),JJ111-HX111,0)),IF(EN111="Rãnh thang",IF(EN111="Rãnh thang",IF(EU111="Móng bê tông",#REF!-#REF!,JS111),0),0))))),2)</f>
        <v>23.03</v>
      </c>
      <c r="JD111" s="20">
        <f t="shared" si="396"/>
        <v>1.6099999999999994</v>
      </c>
      <c r="JE111" s="20">
        <f t="shared" si="260"/>
        <v>23.029999999999998</v>
      </c>
      <c r="JF111" s="20">
        <f t="shared" si="261"/>
        <v>0</v>
      </c>
      <c r="JG111" s="20">
        <f t="shared" si="262"/>
        <v>0</v>
      </c>
      <c r="JH111" s="20">
        <f t="shared" si="263"/>
        <v>0</v>
      </c>
      <c r="JI111" s="20">
        <f>IF(EN111="Rãnh thang",IF(AND(EN111="Rãnh thang",EU111="Móng bê tông"),JS111-#REF!,0),IF(EN111="Ống nhựa",IF(AND(EN111="Ống nhựa",EU111="Đắp cát"),JS111-HT111,0),IF(EN111="Cống tròn",IF(EN111="Cống tròn",IF(OR(EU111="Móng bê tông",EU111="Móng bê tông kết hợp đế"),JO111-FL111,0),0),IF(EN111="Cống hộp",IF(AND(EN111="Cống hộp",EU111="Móng bê tông"),JP111-GD111,0),IF(OR(EN111="Rãnh xây",EN111="Rãnh bê tông"),IF(AND(EN111="Rãnh xây",EU111="Móng bê tông"),JQ111-GD111,IF(AND(EN111="Rãnh bê tông",EU111="Móng bê tông"),JQ111-GD111,0)),0)))))</f>
        <v>23.029999999999998</v>
      </c>
      <c r="JJ111" s="20">
        <f t="shared" si="264"/>
        <v>0</v>
      </c>
      <c r="JK111" s="20">
        <f t="shared" si="265"/>
        <v>23.029999999999998</v>
      </c>
      <c r="JL111" s="20">
        <f t="shared" si="266"/>
        <v>0</v>
      </c>
      <c r="JM111" s="20">
        <f t="shared" si="267"/>
        <v>0</v>
      </c>
      <c r="JN111" s="20">
        <f t="shared" si="268"/>
        <v>23.229999999999997</v>
      </c>
      <c r="JO111" s="20">
        <f t="shared" si="269"/>
        <v>23.229999999999997</v>
      </c>
      <c r="JP111" s="20">
        <f t="shared" si="270"/>
        <v>0</v>
      </c>
      <c r="JQ111" s="20">
        <f t="shared" si="271"/>
        <v>0</v>
      </c>
      <c r="JR111" s="20">
        <f t="shared" si="272"/>
        <v>0</v>
      </c>
      <c r="JS111" s="26">
        <v>23.33</v>
      </c>
      <c r="JT111" s="25">
        <f t="shared" si="397"/>
        <v>0</v>
      </c>
      <c r="JU111" s="25">
        <f t="shared" si="273"/>
        <v>0</v>
      </c>
      <c r="JV111" s="25">
        <f t="shared" si="274"/>
        <v>0</v>
      </c>
      <c r="JW111" s="25">
        <f>ROUND(IF(EN111="Cống tròn",IF(EN111="Cống tròn",JX111+FF111,0),IF(EN111="Cống hộp",IF(EN111="Cống hộp",JX111+GP111,0),IF(OR(EN111="Rãnh xây",EN111="Rãnh bê tông"),IF(OR(EN111="Rãnh xây",EN111="Rãnh bê tông"),JX111+GP111,0),IF(EN111="ống nhựa",IF(EN111="Ống nhựa",JX111+HT111,0),IF(EN111="Rãnh thang",IF(EN111="Rãnh thang",JS111+#REF!,0),0))))),2)</f>
        <v>24.43</v>
      </c>
      <c r="JX111" s="27">
        <v>24.33</v>
      </c>
      <c r="JY111" s="25">
        <f t="shared" si="275"/>
        <v>24.43</v>
      </c>
      <c r="JZ111" s="25">
        <f t="shared" si="276"/>
        <v>0</v>
      </c>
      <c r="KA111" s="25">
        <f t="shared" si="277"/>
        <v>0</v>
      </c>
      <c r="KB111" s="25">
        <f t="shared" si="278"/>
        <v>0</v>
      </c>
      <c r="KC111" s="25">
        <f t="shared" si="279"/>
        <v>0</v>
      </c>
      <c r="KD111" s="28" t="s">
        <v>98</v>
      </c>
      <c r="KE111" s="27">
        <v>0</v>
      </c>
      <c r="KF111" s="25">
        <f t="shared" si="280"/>
        <v>1.6099999999999994</v>
      </c>
      <c r="KG111" s="25">
        <f t="shared" si="398"/>
        <v>1.6099999999999994</v>
      </c>
      <c r="KH111" s="27">
        <v>0</v>
      </c>
      <c r="KI111" s="25">
        <f t="shared" si="281"/>
        <v>1.6099999999999994</v>
      </c>
      <c r="KJ111" s="25">
        <f t="shared" si="399"/>
        <v>1.6099999999999994</v>
      </c>
      <c r="KK111" s="25">
        <f t="shared" si="282"/>
        <v>0</v>
      </c>
      <c r="KL111" s="25">
        <f t="shared" si="283"/>
        <v>0</v>
      </c>
      <c r="KM111" s="25">
        <f t="shared" si="400"/>
        <v>0</v>
      </c>
      <c r="KN111" s="25">
        <f t="shared" si="284"/>
        <v>0</v>
      </c>
      <c r="KO111" s="25">
        <f t="shared" si="285"/>
        <v>0</v>
      </c>
      <c r="KP111" s="25">
        <f t="shared" si="401"/>
        <v>0</v>
      </c>
      <c r="KQ111" s="25">
        <f t="shared" si="286"/>
        <v>0.2</v>
      </c>
      <c r="KR111" s="25">
        <f t="shared" si="287"/>
        <v>0.2</v>
      </c>
      <c r="KS111" s="25">
        <f t="shared" si="402"/>
        <v>0.2</v>
      </c>
      <c r="KT111" s="25">
        <f t="shared" si="288"/>
        <v>0</v>
      </c>
      <c r="KU111" s="25">
        <f t="shared" si="289"/>
        <v>0</v>
      </c>
      <c r="KV111" s="25">
        <f t="shared" si="403"/>
        <v>0</v>
      </c>
      <c r="KW111" s="25">
        <f t="shared" si="290"/>
        <v>0</v>
      </c>
      <c r="KX111" s="25">
        <f t="shared" si="291"/>
        <v>0</v>
      </c>
      <c r="KY111" s="25">
        <f t="shared" si="404"/>
        <v>0</v>
      </c>
      <c r="KZ111" s="25">
        <f t="shared" si="292"/>
        <v>0</v>
      </c>
      <c r="LA111" s="25">
        <f t="shared" si="293"/>
        <v>0</v>
      </c>
      <c r="LB111" s="25">
        <f t="shared" si="405"/>
        <v>0</v>
      </c>
      <c r="LC111" s="25">
        <f t="shared" si="294"/>
        <v>1.4</v>
      </c>
      <c r="LD111" s="25">
        <f t="shared" si="295"/>
        <v>1.4</v>
      </c>
      <c r="LE111" s="25">
        <f t="shared" si="406"/>
        <v>1.4</v>
      </c>
      <c r="LF111" s="25">
        <f t="shared" si="296"/>
        <v>0</v>
      </c>
      <c r="LG111" s="25">
        <f t="shared" si="297"/>
        <v>0</v>
      </c>
      <c r="LH111" s="25">
        <f t="shared" si="407"/>
        <v>0</v>
      </c>
      <c r="LI111" s="25">
        <f t="shared" si="298"/>
        <v>0</v>
      </c>
      <c r="LJ111" s="25">
        <f t="shared" si="299"/>
        <v>0</v>
      </c>
      <c r="LK111" s="25">
        <f t="shared" si="408"/>
        <v>0</v>
      </c>
      <c r="LL111" s="25">
        <f t="shared" si="300"/>
        <v>0</v>
      </c>
      <c r="LM111" s="25">
        <f t="shared" si="301"/>
        <v>0</v>
      </c>
      <c r="LN111" s="25">
        <f t="shared" si="409"/>
        <v>0</v>
      </c>
      <c r="LO111" s="25">
        <f t="shared" si="302"/>
        <v>0</v>
      </c>
      <c r="LP111" s="25">
        <f t="shared" si="303"/>
        <v>0</v>
      </c>
      <c r="LQ111" s="25">
        <f t="shared" si="410"/>
        <v>0</v>
      </c>
      <c r="LR111" s="25">
        <f t="shared" si="304"/>
        <v>0</v>
      </c>
      <c r="LS111" s="25">
        <f t="shared" si="305"/>
        <v>0</v>
      </c>
      <c r="LT111" s="25">
        <f t="shared" si="411"/>
        <v>0</v>
      </c>
      <c r="LU111" s="25">
        <f t="shared" si="306"/>
        <v>0</v>
      </c>
      <c r="LV111" s="25">
        <f t="shared" si="307"/>
        <v>0</v>
      </c>
      <c r="LW111" s="25">
        <f t="shared" si="412"/>
        <v>0</v>
      </c>
      <c r="LX111" s="25">
        <f t="shared" si="308"/>
        <v>0</v>
      </c>
      <c r="LY111" s="25">
        <f t="shared" si="309"/>
        <v>0</v>
      </c>
      <c r="LZ111" s="25">
        <f t="shared" si="413"/>
        <v>0</v>
      </c>
      <c r="MA111" s="25">
        <f t="shared" si="310"/>
        <v>0</v>
      </c>
      <c r="MB111" s="25">
        <f t="shared" si="311"/>
        <v>0</v>
      </c>
      <c r="MC111" s="25">
        <f t="shared" si="414"/>
        <v>0</v>
      </c>
      <c r="MD111" s="25">
        <f t="shared" si="312"/>
        <v>0</v>
      </c>
      <c r="ME111" s="25">
        <f t="shared" si="313"/>
        <v>0</v>
      </c>
      <c r="MF111" s="25">
        <f t="shared" si="415"/>
        <v>0</v>
      </c>
      <c r="MG111" s="25">
        <f t="shared" si="314"/>
        <v>0</v>
      </c>
      <c r="MH111" s="25">
        <f t="shared" si="315"/>
        <v>0</v>
      </c>
      <c r="MI111" s="25">
        <f t="shared" si="416"/>
        <v>0</v>
      </c>
      <c r="MJ111" s="25">
        <f t="shared" si="316"/>
        <v>0</v>
      </c>
      <c r="MK111" s="25">
        <f t="shared" si="317"/>
        <v>0</v>
      </c>
      <c r="ML111" s="25">
        <f t="shared" si="417"/>
        <v>0</v>
      </c>
      <c r="MM111" s="25">
        <f t="shared" si="318"/>
        <v>0</v>
      </c>
      <c r="MN111" s="25">
        <f t="shared" si="319"/>
        <v>0</v>
      </c>
      <c r="MO111" s="25">
        <f t="shared" si="418"/>
        <v>0</v>
      </c>
      <c r="MP111" s="25">
        <f t="shared" si="320"/>
        <v>0</v>
      </c>
      <c r="MQ111" s="25">
        <f t="shared" si="321"/>
        <v>0</v>
      </c>
      <c r="MR111" s="25">
        <f t="shared" si="419"/>
        <v>0</v>
      </c>
      <c r="MS111" s="29">
        <v>1.4</v>
      </c>
      <c r="MT111" s="29">
        <v>0</v>
      </c>
      <c r="MU111" s="29">
        <v>1</v>
      </c>
      <c r="MV111" s="29">
        <v>1</v>
      </c>
      <c r="MW111" s="25">
        <f t="shared" si="322"/>
        <v>1.4</v>
      </c>
      <c r="MX111" s="25">
        <f t="shared" si="323"/>
        <v>2.25</v>
      </c>
      <c r="MY111" s="25">
        <f t="shared" si="324"/>
        <v>0</v>
      </c>
      <c r="MZ111" s="25">
        <f t="shared" si="325"/>
        <v>0</v>
      </c>
      <c r="NA111" s="25">
        <f t="shared" si="326"/>
        <v>1.4</v>
      </c>
      <c r="NB111" s="25">
        <f t="shared" si="327"/>
        <v>2.25</v>
      </c>
      <c r="NC111" s="25">
        <f t="shared" si="328"/>
        <v>0</v>
      </c>
      <c r="ND111" s="25">
        <f t="shared" si="329"/>
        <v>0</v>
      </c>
      <c r="NE111" s="25">
        <f t="shared" si="420"/>
        <v>1.4</v>
      </c>
      <c r="NF111" s="25">
        <f t="shared" si="420"/>
        <v>2.25</v>
      </c>
      <c r="NG111" s="25">
        <f t="shared" si="420"/>
        <v>0</v>
      </c>
      <c r="NH111" s="25">
        <f t="shared" si="420"/>
        <v>0</v>
      </c>
      <c r="NI111" s="25">
        <f t="shared" si="330"/>
        <v>84.37</v>
      </c>
      <c r="NJ111" s="25">
        <f t="shared" si="331"/>
        <v>0</v>
      </c>
      <c r="NK111" s="25">
        <f t="shared" si="332"/>
        <v>84.37</v>
      </c>
      <c r="NL111" s="25">
        <f t="shared" si="333"/>
        <v>68.2</v>
      </c>
      <c r="NM111" s="25">
        <f t="shared" si="334"/>
        <v>0</v>
      </c>
      <c r="NN111" s="25">
        <f t="shared" si="421"/>
        <v>68.2</v>
      </c>
      <c r="NO111" s="25">
        <f t="shared" si="335"/>
        <v>0</v>
      </c>
      <c r="NP111" s="25">
        <f t="shared" si="336"/>
        <v>0</v>
      </c>
      <c r="NQ111" s="25">
        <f t="shared" si="422"/>
        <v>0</v>
      </c>
      <c r="NR111" s="25">
        <f t="shared" si="337"/>
        <v>0</v>
      </c>
      <c r="NS111" s="25">
        <f t="shared" si="338"/>
        <v>0</v>
      </c>
      <c r="NT111" s="25">
        <f t="shared" si="423"/>
        <v>0</v>
      </c>
      <c r="NU111" s="25">
        <f t="shared" si="339"/>
        <v>0</v>
      </c>
      <c r="NV111" s="25">
        <f t="shared" si="340"/>
        <v>0</v>
      </c>
      <c r="NW111" s="25">
        <f t="shared" si="424"/>
        <v>0</v>
      </c>
      <c r="NX111" s="25">
        <f t="shared" si="425"/>
        <v>68.2</v>
      </c>
      <c r="NY111" s="25">
        <f t="shared" si="425"/>
        <v>0</v>
      </c>
      <c r="NZ111" s="25">
        <f t="shared" si="426"/>
        <v>68.2</v>
      </c>
      <c r="OA111" s="25">
        <f t="shared" si="427"/>
        <v>16.170000000000002</v>
      </c>
      <c r="OB111" s="25">
        <f t="shared" si="427"/>
        <v>0</v>
      </c>
      <c r="OC111" s="25">
        <f t="shared" si="428"/>
        <v>16.170000000000002</v>
      </c>
      <c r="OD111" s="25">
        <f t="shared" si="429"/>
        <v>68.2</v>
      </c>
      <c r="OE111" s="25">
        <f t="shared" si="429"/>
        <v>0</v>
      </c>
      <c r="OF111" s="25">
        <f t="shared" si="429"/>
        <v>68.2</v>
      </c>
      <c r="OG111" s="25">
        <f t="shared" si="341"/>
        <v>0</v>
      </c>
      <c r="OH111" s="25">
        <f t="shared" si="342"/>
        <v>0</v>
      </c>
      <c r="OI111" s="25">
        <f t="shared" si="343"/>
        <v>0</v>
      </c>
      <c r="OJ111" s="25">
        <f t="shared" si="344"/>
        <v>0</v>
      </c>
      <c r="OK111" s="25">
        <f t="shared" si="345"/>
        <v>0</v>
      </c>
      <c r="OL111" s="25">
        <f t="shared" si="346"/>
        <v>0</v>
      </c>
      <c r="OM111" s="25">
        <f t="shared" si="430"/>
        <v>0</v>
      </c>
      <c r="ON111" s="25">
        <f t="shared" si="430"/>
        <v>0</v>
      </c>
      <c r="OO111" s="25">
        <f t="shared" si="430"/>
        <v>0</v>
      </c>
      <c r="OP111" s="25">
        <f t="shared" si="347"/>
        <v>0</v>
      </c>
      <c r="OQ111" s="25">
        <f t="shared" si="348"/>
        <v>0</v>
      </c>
      <c r="OR111" s="25">
        <f t="shared" si="431"/>
        <v>0</v>
      </c>
      <c r="OS111" s="19">
        <v>537745.77</v>
      </c>
      <c r="OT111" s="19">
        <v>2370663.34</v>
      </c>
    </row>
    <row r="112" spans="1:410" ht="33" customHeight="1" x14ac:dyDescent="0.25">
      <c r="A112" s="18"/>
      <c r="B112" s="18" t="s">
        <v>850</v>
      </c>
      <c r="C112" s="18">
        <v>1262.8900000000001</v>
      </c>
      <c r="D112" s="16" t="e">
        <f>_xlfn.IFNA(INDEX(#REF!,MATCH(E112,#REF!,0)),0)</f>
        <v>#REF!</v>
      </c>
      <c r="E112" s="18" t="s">
        <v>895</v>
      </c>
      <c r="F112" s="16" t="s">
        <v>765</v>
      </c>
      <c r="G112" s="16" t="s">
        <v>766</v>
      </c>
      <c r="H112" s="16" t="s">
        <v>767</v>
      </c>
      <c r="I112" s="16" t="s">
        <v>768</v>
      </c>
      <c r="J112" s="16" t="s">
        <v>769</v>
      </c>
      <c r="K112" s="16" t="s">
        <v>770</v>
      </c>
      <c r="L112" s="16" t="s">
        <v>771</v>
      </c>
      <c r="M112" s="18">
        <v>1.64</v>
      </c>
      <c r="N112" s="18">
        <v>1.94</v>
      </c>
      <c r="O112" s="18">
        <v>2.04</v>
      </c>
      <c r="P112" s="18">
        <v>2.34</v>
      </c>
      <c r="Q112" s="18">
        <v>0.1</v>
      </c>
      <c r="R112" s="18">
        <v>1.8399999999999999</v>
      </c>
      <c r="S112" s="18">
        <v>2.14</v>
      </c>
      <c r="T112" s="18">
        <v>0.2</v>
      </c>
      <c r="U112" s="18">
        <v>0</v>
      </c>
      <c r="V112" s="18">
        <v>0</v>
      </c>
      <c r="W112" s="18">
        <v>0</v>
      </c>
      <c r="X112" s="18">
        <v>1.64</v>
      </c>
      <c r="Y112" s="18">
        <v>1.9</v>
      </c>
      <c r="Z112" s="20">
        <f t="shared" si="349"/>
        <v>2.2000000000000002</v>
      </c>
      <c r="AA112" s="18">
        <v>0.22</v>
      </c>
      <c r="AB112" s="18">
        <v>0</v>
      </c>
      <c r="AC112" s="18">
        <v>0</v>
      </c>
      <c r="AD112" s="18">
        <v>0</v>
      </c>
      <c r="AE112" s="18">
        <v>0</v>
      </c>
      <c r="AF112" s="18">
        <v>0</v>
      </c>
      <c r="AG112" s="18">
        <v>1.2</v>
      </c>
      <c r="AH112" s="18">
        <v>1.5</v>
      </c>
      <c r="AI112" s="20">
        <f t="shared" si="350"/>
        <v>2.35</v>
      </c>
      <c r="AJ112" s="18">
        <v>0</v>
      </c>
      <c r="AK112" s="18">
        <v>0</v>
      </c>
      <c r="AL112" s="20">
        <f t="shared" si="351"/>
        <v>0</v>
      </c>
      <c r="AM112" s="18">
        <v>1.64</v>
      </c>
      <c r="AN112" s="18">
        <v>1.5</v>
      </c>
      <c r="AO112" s="18">
        <v>0.15</v>
      </c>
      <c r="AP112" s="18">
        <v>0.22</v>
      </c>
      <c r="AQ112" s="18">
        <v>1.64</v>
      </c>
      <c r="AR112" s="18">
        <v>1.72</v>
      </c>
      <c r="AS112" s="18">
        <v>0.12</v>
      </c>
      <c r="AT112" s="18">
        <v>0.11</v>
      </c>
      <c r="AU112" s="18">
        <v>0</v>
      </c>
      <c r="AV112" s="18">
        <v>1</v>
      </c>
      <c r="AW112" s="18">
        <v>0</v>
      </c>
      <c r="AX112" s="18">
        <v>0</v>
      </c>
      <c r="AY112" s="18">
        <v>0</v>
      </c>
      <c r="AZ112" s="18">
        <v>0</v>
      </c>
      <c r="BA112" s="18">
        <v>0</v>
      </c>
      <c r="BB112" s="18">
        <v>0</v>
      </c>
      <c r="BC112" s="18">
        <v>0</v>
      </c>
      <c r="BD112" s="18">
        <v>0</v>
      </c>
      <c r="BE112" s="18">
        <v>2</v>
      </c>
      <c r="BF112" s="18">
        <v>0</v>
      </c>
      <c r="BG112" s="18">
        <v>0</v>
      </c>
      <c r="BH112" s="18">
        <v>0</v>
      </c>
      <c r="BI112" s="18">
        <v>0</v>
      </c>
      <c r="BJ112" s="18">
        <v>0</v>
      </c>
      <c r="BK112" s="18">
        <v>0</v>
      </c>
      <c r="BL112" s="18">
        <v>0</v>
      </c>
      <c r="BM112" s="18">
        <v>0</v>
      </c>
      <c r="BN112" s="18">
        <v>0</v>
      </c>
      <c r="BO112" s="18">
        <v>0</v>
      </c>
      <c r="BP112" s="18">
        <v>0</v>
      </c>
      <c r="BQ112" s="18">
        <v>0</v>
      </c>
      <c r="BR112" s="18">
        <v>0</v>
      </c>
      <c r="BS112" s="18">
        <v>0</v>
      </c>
      <c r="BT112" s="18">
        <v>0</v>
      </c>
      <c r="BU112" s="18">
        <v>0</v>
      </c>
      <c r="BV112" s="18">
        <v>0</v>
      </c>
      <c r="BW112" s="18">
        <v>0</v>
      </c>
      <c r="BX112" s="18">
        <v>0</v>
      </c>
      <c r="BY112" s="18">
        <v>0</v>
      </c>
      <c r="BZ112" s="18">
        <v>0</v>
      </c>
      <c r="CA112" s="16" t="e">
        <f>_xlfn.IFNA(IF(RIGHT(D112,2)="=G",0,INDEX(#REF!,MATCH(E112,#REF!,0))),0)</f>
        <v>#REF!</v>
      </c>
      <c r="CB112" s="16" t="s">
        <v>776</v>
      </c>
      <c r="CC112" s="18">
        <v>0</v>
      </c>
      <c r="CD112" s="18">
        <v>0</v>
      </c>
      <c r="CE112" s="18">
        <v>1.4</v>
      </c>
      <c r="CF112" s="18">
        <v>0.85</v>
      </c>
      <c r="CG112" s="18">
        <v>0.12</v>
      </c>
      <c r="CH112" s="18">
        <v>2</v>
      </c>
      <c r="CI112" s="16" t="s">
        <v>98</v>
      </c>
      <c r="CJ112" s="18">
        <v>0</v>
      </c>
      <c r="CK112" s="20">
        <f t="shared" si="217"/>
        <v>1.91</v>
      </c>
      <c r="CL112" s="20">
        <f t="shared" si="352"/>
        <v>1.91</v>
      </c>
      <c r="CM112" s="18">
        <v>19.5</v>
      </c>
      <c r="CN112" s="18">
        <v>25.48</v>
      </c>
      <c r="CO112" s="18">
        <v>24.641000000000002</v>
      </c>
      <c r="CP112" s="22">
        <f t="shared" si="218"/>
        <v>24.64</v>
      </c>
      <c r="CQ112" s="22">
        <f t="shared" si="219"/>
        <v>22.73</v>
      </c>
      <c r="CR112" s="22">
        <f t="shared" si="353"/>
        <v>1.91</v>
      </c>
      <c r="CS112" s="22">
        <f t="shared" si="220"/>
        <v>22.830000000000002</v>
      </c>
      <c r="CT112" s="22">
        <f t="shared" si="221"/>
        <v>23.03</v>
      </c>
      <c r="CU112" s="18">
        <v>23.03</v>
      </c>
      <c r="CV112" s="22">
        <f t="shared" si="354"/>
        <v>2.2000000000000002</v>
      </c>
      <c r="CW112" s="22">
        <f t="shared" si="222"/>
        <v>0</v>
      </c>
      <c r="CX112" s="22">
        <f t="shared" si="223"/>
        <v>0</v>
      </c>
      <c r="CY112" s="22">
        <f t="shared" si="224"/>
        <v>25.21</v>
      </c>
      <c r="CZ112" s="22">
        <f t="shared" si="225"/>
        <v>25.36</v>
      </c>
      <c r="DA112" s="18">
        <v>25.48</v>
      </c>
      <c r="DB112" s="20">
        <f t="shared" si="355"/>
        <v>2.75</v>
      </c>
      <c r="DC112" s="20">
        <f t="shared" si="356"/>
        <v>0.84</v>
      </c>
      <c r="DD112" s="20">
        <f t="shared" si="357"/>
        <v>1.9100000000000001</v>
      </c>
      <c r="DE112" s="20">
        <f t="shared" si="226"/>
        <v>0.1</v>
      </c>
      <c r="DF112" s="20">
        <f t="shared" si="227"/>
        <v>0.2</v>
      </c>
      <c r="DG112" s="20">
        <f t="shared" si="228"/>
        <v>1.61</v>
      </c>
      <c r="DH112" s="20">
        <f t="shared" si="229"/>
        <v>0</v>
      </c>
      <c r="DI112" s="20">
        <f t="shared" si="230"/>
        <v>0</v>
      </c>
      <c r="DJ112" s="20">
        <f t="shared" si="231"/>
        <v>0</v>
      </c>
      <c r="DK112" s="20">
        <f t="shared" si="358"/>
        <v>1.9100000000000001</v>
      </c>
      <c r="DL112" s="20">
        <f t="shared" si="359"/>
        <v>0</v>
      </c>
      <c r="DM112" s="20">
        <f t="shared" si="360"/>
        <v>0</v>
      </c>
      <c r="DN112" s="20">
        <f t="shared" si="361"/>
        <v>0</v>
      </c>
      <c r="DO112" s="18">
        <v>2.54</v>
      </c>
      <c r="DP112" s="18">
        <v>0</v>
      </c>
      <c r="DQ112" s="18">
        <v>1</v>
      </c>
      <c r="DR112" s="18">
        <v>1</v>
      </c>
      <c r="DS112" s="25">
        <f t="shared" si="362"/>
        <v>2.54</v>
      </c>
      <c r="DT112" s="25">
        <f t="shared" si="363"/>
        <v>0</v>
      </c>
      <c r="DU112" s="25">
        <f t="shared" si="364"/>
        <v>4.8499999999999996</v>
      </c>
      <c r="DV112" s="25">
        <f t="shared" si="365"/>
        <v>0</v>
      </c>
      <c r="DW112" s="25">
        <f t="shared" si="366"/>
        <v>4.8499999999999996</v>
      </c>
      <c r="DX112" s="25">
        <f t="shared" si="367"/>
        <v>9.89</v>
      </c>
      <c r="DY112" s="25">
        <f t="shared" si="368"/>
        <v>0</v>
      </c>
      <c r="DZ112" s="25">
        <f t="shared" si="369"/>
        <v>9.89</v>
      </c>
      <c r="EA112" s="25">
        <f t="shared" si="370"/>
        <v>6.39</v>
      </c>
      <c r="EB112" s="25">
        <f t="shared" si="371"/>
        <v>0</v>
      </c>
      <c r="EC112" s="25">
        <f t="shared" si="372"/>
        <v>6.39</v>
      </c>
      <c r="ED112" s="25">
        <f t="shared" si="373"/>
        <v>3.5</v>
      </c>
      <c r="EE112" s="25">
        <f t="shared" si="373"/>
        <v>0</v>
      </c>
      <c r="EF112" s="25">
        <f t="shared" si="374"/>
        <v>3.5</v>
      </c>
      <c r="EG112" s="25">
        <f t="shared" si="375"/>
        <v>6.39</v>
      </c>
      <c r="EH112" s="25">
        <f t="shared" si="375"/>
        <v>0</v>
      </c>
      <c r="EI112" s="25">
        <f t="shared" si="376"/>
        <v>6.39</v>
      </c>
      <c r="EJ112" s="18">
        <v>1262.8900000000001</v>
      </c>
      <c r="EK112" s="18">
        <v>1224.19</v>
      </c>
      <c r="EL112" s="18" t="s">
        <v>895</v>
      </c>
      <c r="EM112" s="18" t="s">
        <v>896</v>
      </c>
      <c r="EN112" s="16" t="s">
        <v>774</v>
      </c>
      <c r="EO112" s="16" t="s">
        <v>132</v>
      </c>
      <c r="EP112" s="16" t="e">
        <f>IF(OR(EN112="Cống tròn",EN112="Cống hộp",EN112="Ống nhựa"),INDEX(#REF!,MATCH(E112,#REF!,0)),IF(OR(EN112="Rãnh xây",EN112="Rãnh bê tông"),INDEX(#REF!,MATCH(E112,#REF!,0)),0))</f>
        <v>#REF!</v>
      </c>
      <c r="EQ112" s="18">
        <v>37.500000000000043</v>
      </c>
      <c r="ER112" s="18">
        <v>1</v>
      </c>
      <c r="ES112" s="25">
        <f t="shared" si="377"/>
        <v>37</v>
      </c>
      <c r="ET112" s="1" t="e">
        <f>_xlfn.IFNA(IF(EN112="Cống tròn",INDEX(#REF!,MATCH(E112,#REF!,0)),IF(EN112="Cống hộp",INDEX(#REF!,MATCH(E112,#REF!,0)),EU112&amp;" ,"&amp;EV112)),0)</f>
        <v>#REF!</v>
      </c>
      <c r="EU112" s="16" t="s">
        <v>769</v>
      </c>
      <c r="EV112" s="16" t="s">
        <v>775</v>
      </c>
      <c r="EW112" s="16" t="e">
        <f>_xlfn.IFNA(INDEX(#REF!,MATCH(E112,#REF!,0)),0)</f>
        <v>#REF!</v>
      </c>
      <c r="EX112" s="16"/>
      <c r="EY112" s="18">
        <v>0</v>
      </c>
      <c r="EZ112" s="18">
        <v>0</v>
      </c>
      <c r="FA112" s="18">
        <v>0</v>
      </c>
      <c r="FB112" s="19">
        <v>0</v>
      </c>
      <c r="FC112" s="19">
        <v>0</v>
      </c>
      <c r="FD112" s="25">
        <f t="shared" si="232"/>
        <v>0</v>
      </c>
      <c r="FE112" s="25">
        <f t="shared" si="378"/>
        <v>0</v>
      </c>
      <c r="FF112" s="18">
        <v>0.1</v>
      </c>
      <c r="FG112" s="18">
        <v>2</v>
      </c>
      <c r="FH112" s="18">
        <v>1</v>
      </c>
      <c r="FI112" s="25">
        <f t="shared" si="379"/>
        <v>1.2</v>
      </c>
      <c r="FJ112" s="18">
        <v>0</v>
      </c>
      <c r="FK112" s="18">
        <v>0</v>
      </c>
      <c r="FL112" s="18">
        <v>0.2</v>
      </c>
      <c r="FM112" s="18">
        <v>1.4</v>
      </c>
      <c r="FN112" s="18">
        <v>0</v>
      </c>
      <c r="FO112" s="25">
        <f t="shared" si="380"/>
        <v>1.4</v>
      </c>
      <c r="FP112" s="18">
        <v>1.4999999999999999E-2</v>
      </c>
      <c r="FQ112" s="18">
        <v>1</v>
      </c>
      <c r="FR112" s="25">
        <f t="shared" si="233"/>
        <v>36</v>
      </c>
      <c r="FS112" s="25">
        <f t="shared" si="234"/>
        <v>0.52500000000000002</v>
      </c>
      <c r="FT112" s="25">
        <f t="shared" si="235"/>
        <v>36.524999999999999</v>
      </c>
      <c r="FU112" s="25">
        <f t="shared" si="236"/>
        <v>-0.97500000000004405</v>
      </c>
      <c r="FV112" s="25" t="str">
        <f t="shared" si="381"/>
        <v>Thêm 01</v>
      </c>
      <c r="FW112" s="25">
        <f t="shared" si="382"/>
        <v>0.04</v>
      </c>
      <c r="FX112" s="16"/>
      <c r="FY112" s="16"/>
      <c r="FZ112" s="16"/>
      <c r="GA112" s="16"/>
      <c r="GB112" s="19">
        <v>0</v>
      </c>
      <c r="GC112" s="19">
        <v>0</v>
      </c>
      <c r="GD112" s="19">
        <v>0</v>
      </c>
      <c r="GE112" s="19">
        <v>0</v>
      </c>
      <c r="GF112" s="19">
        <v>0</v>
      </c>
      <c r="GG112" s="19">
        <v>0</v>
      </c>
      <c r="GH112" s="19">
        <v>0</v>
      </c>
      <c r="GI112" s="19">
        <v>0</v>
      </c>
      <c r="GJ112" s="19">
        <v>0</v>
      </c>
      <c r="GK112" s="19">
        <v>0</v>
      </c>
      <c r="GL112" s="25">
        <f t="shared" si="237"/>
        <v>0</v>
      </c>
      <c r="GM112" s="25">
        <f t="shared" si="383"/>
        <v>0</v>
      </c>
      <c r="GN112" s="19">
        <v>0</v>
      </c>
      <c r="GO112" s="19">
        <v>0</v>
      </c>
      <c r="GP112" s="19">
        <v>0</v>
      </c>
      <c r="GQ112" s="19">
        <v>0</v>
      </c>
      <c r="GR112" s="1" t="e">
        <f>_xlfn.IFNA(INDEX(#REF!,MATCH(E112,#REF!,0)),0)</f>
        <v>#REF!</v>
      </c>
      <c r="GS112" s="16"/>
      <c r="GT112" s="18">
        <v>0</v>
      </c>
      <c r="GU112" s="18">
        <v>0</v>
      </c>
      <c r="GV112" s="18">
        <v>0</v>
      </c>
      <c r="GW112" s="18">
        <v>0</v>
      </c>
      <c r="GX112" s="25">
        <f t="shared" si="238"/>
        <v>0</v>
      </c>
      <c r="GY112" s="25">
        <f t="shared" si="239"/>
        <v>0</v>
      </c>
      <c r="GZ112" s="25">
        <f t="shared" si="384"/>
        <v>0</v>
      </c>
      <c r="HA112" s="1" t="e" cm="1">
        <f t="array" ref="HA112">INDEX(#REF!,MATCH(EJ112&amp;EK112&amp;HD112&amp;HE112&amp;HF112,#REF!&amp;#REF!&amp;#REF!&amp;#REF!&amp;#REF!,0))</f>
        <v>#REF!</v>
      </c>
      <c r="HB112" s="16"/>
      <c r="HC112" s="25">
        <f t="shared" si="385"/>
        <v>0</v>
      </c>
      <c r="HD112" s="18">
        <v>0</v>
      </c>
      <c r="HE112" s="18">
        <v>0</v>
      </c>
      <c r="HF112" s="18">
        <v>0</v>
      </c>
      <c r="HG112" s="1" t="e" cm="1">
        <f t="array" ref="HG112">INDEX(#REF!,MATCH(EJ112&amp;EK112&amp;HJ112&amp;HK112&amp;HL112,#REF!&amp;#REF!&amp;#REF!&amp;#REF!&amp;#REF!,0))</f>
        <v>#REF!</v>
      </c>
      <c r="HH112" s="16"/>
      <c r="HI112" s="25">
        <f t="shared" si="386"/>
        <v>0</v>
      </c>
      <c r="HJ112" s="25">
        <f t="shared" si="387"/>
        <v>0</v>
      </c>
      <c r="HK112" s="19">
        <v>0</v>
      </c>
      <c r="HL112" s="19">
        <v>0</v>
      </c>
      <c r="HM112" s="18">
        <v>0.01</v>
      </c>
      <c r="HN112" s="18">
        <v>1</v>
      </c>
      <c r="HO112" s="25">
        <f t="shared" si="388"/>
        <v>0</v>
      </c>
      <c r="HP112" s="25">
        <f t="shared" si="389"/>
        <v>0</v>
      </c>
      <c r="HQ112" s="25">
        <f t="shared" si="390"/>
        <v>0</v>
      </c>
      <c r="HR112" s="25">
        <f t="shared" si="391"/>
        <v>0</v>
      </c>
      <c r="HS112" s="25">
        <f t="shared" si="392"/>
        <v>0</v>
      </c>
      <c r="HT112" s="19">
        <v>0</v>
      </c>
      <c r="HU112" s="19">
        <v>0</v>
      </c>
      <c r="HV112" s="19">
        <v>0</v>
      </c>
      <c r="HW112" s="25">
        <f t="shared" si="393"/>
        <v>0</v>
      </c>
      <c r="HX112" s="19">
        <v>0</v>
      </c>
      <c r="HY112" s="19">
        <v>0</v>
      </c>
      <c r="HZ112" s="18">
        <v>24.64</v>
      </c>
      <c r="IA112" s="20">
        <f>ROUND(IF(EN112="Cống tròn",IF(EN112="Cống tròn",IF(EU112="Không có móng",IQ112-FF112,IF(EU112="Đế",IP112-FN112,IF(OR(EU112="Móng bê tông",EU112="Móng bê tông kết hợp đế"),II112-FJ112,0))),0),IF(EN112="Cống hộp",IF(AND(EN112="Cống hộp",EU112="Không có móng"),IQ112-GF112,IF(AND(EN112="Cống hộp",EU112="Móng bê tông"),IJ112-GB112,0)),IF(OR(EN112="Rãnh xây",EN112="Rãnh bê tông"),IF(OR(EN112="Rãnh xây",EN112="Rãnh bê tông"),IK112-GB112,0),IF(EN112="Ống nhựa",IF(AND(EN112="Ống nhựa",EU112="Không đắp cát"),IQ112-HT112,IF(AND(EN112="Ống nhựa",EU112="Đắp cát"),IH112-HX112,0)),IF(EN112="Rãnh thang",IF(EN112="Rãnh thang",IF(EU112="Móng bê tông",#REF!-#REF!,IQ112),0),0))))),2)</f>
        <v>23.03</v>
      </c>
      <c r="IB112" s="20">
        <f t="shared" si="394"/>
        <v>1.6099999999999994</v>
      </c>
      <c r="IC112" s="20">
        <f t="shared" si="240"/>
        <v>23.029999999999998</v>
      </c>
      <c r="ID112" s="20">
        <f t="shared" si="241"/>
        <v>0</v>
      </c>
      <c r="IE112" s="20">
        <f t="shared" si="242"/>
        <v>0</v>
      </c>
      <c r="IF112" s="20">
        <f t="shared" si="243"/>
        <v>0</v>
      </c>
      <c r="IG112" s="20">
        <f>IF(EN112="Rãnh thang",IF(AND(EN112="Rãnh thang",EU112="Móng bê tông"),IQ112-#REF!,0),IF(EN112="Ống nhựa",IF(AND(EN112="Ống nhựa",EU112="Đắp cát"),IQ112-HT112,0),IF(EN112="Cống tròn",IF(EN112="Cống tròn",IF(OR(EU112="Móng bê tông",EU112="Móng bê tông kết hợp đế"),IM112-FL112,0),0),IF(EN112="Cống hộp",IF(AND(EN112="Cống hộp",EU112="Móng bê tông"),IN112-GD112,0),IF(OR(EN112="Rãnh xây",EN112="Rãnh bê tông"),IF(AND(EN112="Rãnh xây",EU112="Móng bê tông"),IO112-GD112,IF(AND(EN112="Rãnh bê tông",EU112="Móng bê tông"),IO112-GD112,0)),0)))))</f>
        <v>23.029999999999998</v>
      </c>
      <c r="IH112" s="20">
        <f t="shared" si="244"/>
        <v>0</v>
      </c>
      <c r="II112" s="20">
        <f t="shared" si="245"/>
        <v>23.029999999999998</v>
      </c>
      <c r="IJ112" s="20">
        <f t="shared" si="246"/>
        <v>0</v>
      </c>
      <c r="IK112" s="20">
        <f t="shared" si="247"/>
        <v>0</v>
      </c>
      <c r="IL112" s="20">
        <f t="shared" si="248"/>
        <v>23.229999999999997</v>
      </c>
      <c r="IM112" s="20">
        <f t="shared" si="249"/>
        <v>23.229999999999997</v>
      </c>
      <c r="IN112" s="20">
        <f t="shared" si="250"/>
        <v>0</v>
      </c>
      <c r="IO112" s="20">
        <f t="shared" si="251"/>
        <v>0</v>
      </c>
      <c r="IP112" s="20">
        <f t="shared" si="252"/>
        <v>0</v>
      </c>
      <c r="IQ112" s="18">
        <v>23.33</v>
      </c>
      <c r="IR112" s="25">
        <f t="shared" si="395"/>
        <v>0</v>
      </c>
      <c r="IS112" s="25">
        <f t="shared" si="253"/>
        <v>0</v>
      </c>
      <c r="IT112" s="25">
        <f t="shared" si="254"/>
        <v>0</v>
      </c>
      <c r="IU112" s="25">
        <f>ROUND(IF(EN112="Cống tròn",IF(EN112="Cống tròn",IV112+FF112,0),IF(EN112="Cống hộp",IF(EN112="Cống hộp",IV112+GP112,0),IF(OR(EN112="Rãnh xây",EN112="Rãnh bê tông"),IF(OR(EN112="Rãnh xây",EN112="Rãnh bê tông"),IV112+GP112,0),IF(EN112="ống nhựa",IF(EN112="Ống nhựa",IV112+HT112,0),IF(EN112="Rãnh thang",IF(EN112="Rãnh thang",IQ112+#REF!,0),0))))),2)</f>
        <v>24.37</v>
      </c>
      <c r="IV112" s="18">
        <v>24.27</v>
      </c>
      <c r="IW112" s="25">
        <f t="shared" si="255"/>
        <v>24.37</v>
      </c>
      <c r="IX112" s="25">
        <f t="shared" si="256"/>
        <v>0</v>
      </c>
      <c r="IY112" s="25">
        <f t="shared" si="257"/>
        <v>0</v>
      </c>
      <c r="IZ112" s="25">
        <f t="shared" si="258"/>
        <v>0</v>
      </c>
      <c r="JA112" s="25">
        <f t="shared" si="259"/>
        <v>0</v>
      </c>
      <c r="JB112" s="18">
        <v>25.42</v>
      </c>
      <c r="JC112" s="20">
        <f>ROUND(IF(EN112="Cống tròn",IF(EN112="Cống tròn",IF(EU112="Không có móng",JS112-FF112,IF(EU112="Đế",JR112-FN112,IF(OR(EU112="Móng bê tông",EU112="Móng bê tông kết hợp đế"),JK112-FJ112,0))),0),IF(EN112="Cống hộp",IF(AND(EN112="Cống hộp",EU112="Không có móng"),JS112-GF112,IF(AND(EN112="Cống hộp",EU112="Móng bê tông"),JL112-GB112,0)),IF(OR(EN112="Rãnh xây",EN112="Rãnh bê tông"),IF(OR(EN112="Rãnh xây",EN112="Rãnh bê tông"),JM112-GB112,0),IF(EN112="Ống nhựa",IF(AND(EN112="Ống nhựa",EU112="Không đắp cát"),JS112-HT112,IF(AND(EN112="Ống nhựa",EU112="Đắp cát"),JJ112-HX112,0)),IF(EN112="Rãnh thang",IF(EN112="Rãnh thang",IF(EU112="Móng bê tông",#REF!-#REF!,JS112),0),0))))),2)</f>
        <v>22.97</v>
      </c>
      <c r="JD112" s="20">
        <f t="shared" si="396"/>
        <v>2.4500000000000028</v>
      </c>
      <c r="JE112" s="20">
        <f t="shared" si="260"/>
        <v>22.97</v>
      </c>
      <c r="JF112" s="20">
        <f t="shared" si="261"/>
        <v>0</v>
      </c>
      <c r="JG112" s="20">
        <f t="shared" si="262"/>
        <v>0</v>
      </c>
      <c r="JH112" s="20">
        <f t="shared" si="263"/>
        <v>0</v>
      </c>
      <c r="JI112" s="20">
        <f>IF(EN112="Rãnh thang",IF(AND(EN112="Rãnh thang",EU112="Móng bê tông"),JS112-#REF!,0),IF(EN112="Ống nhựa",IF(AND(EN112="Ống nhựa",EU112="Đắp cát"),JS112-HT112,0),IF(EN112="Cống tròn",IF(EN112="Cống tròn",IF(OR(EU112="Móng bê tông",EU112="Móng bê tông kết hợp đế"),JO112-FL112,0),0),IF(EN112="Cống hộp",IF(AND(EN112="Cống hộp",EU112="Móng bê tông"),JP112-GD112,0),IF(OR(EN112="Rãnh xây",EN112="Rãnh bê tông"),IF(AND(EN112="Rãnh xây",EU112="Móng bê tông"),JQ112-GD112,IF(AND(EN112="Rãnh bê tông",EU112="Móng bê tông"),JQ112-GD112,0)),0)))))</f>
        <v>22.97</v>
      </c>
      <c r="JJ112" s="20">
        <f t="shared" si="264"/>
        <v>0</v>
      </c>
      <c r="JK112" s="20">
        <f t="shared" si="265"/>
        <v>22.97</v>
      </c>
      <c r="JL112" s="20">
        <f t="shared" si="266"/>
        <v>0</v>
      </c>
      <c r="JM112" s="20">
        <f t="shared" si="267"/>
        <v>0</v>
      </c>
      <c r="JN112" s="20">
        <f t="shared" si="268"/>
        <v>23.169999999999998</v>
      </c>
      <c r="JO112" s="20">
        <f t="shared" si="269"/>
        <v>23.169999999999998</v>
      </c>
      <c r="JP112" s="20">
        <f t="shared" si="270"/>
        <v>0</v>
      </c>
      <c r="JQ112" s="20">
        <f t="shared" si="271"/>
        <v>0</v>
      </c>
      <c r="JR112" s="20">
        <f t="shared" si="272"/>
        <v>0</v>
      </c>
      <c r="JS112" s="26">
        <v>23.27</v>
      </c>
      <c r="JT112" s="25">
        <f t="shared" si="397"/>
        <v>0</v>
      </c>
      <c r="JU112" s="25">
        <f t="shared" si="273"/>
        <v>0</v>
      </c>
      <c r="JV112" s="25">
        <f t="shared" si="274"/>
        <v>0</v>
      </c>
      <c r="JW112" s="25">
        <f>ROUND(IF(EN112="Cống tròn",IF(EN112="Cống tròn",JX112+FF112,0),IF(EN112="Cống hộp",IF(EN112="Cống hộp",JX112+GP112,0),IF(OR(EN112="Rãnh xây",EN112="Rãnh bê tông"),IF(OR(EN112="Rãnh xây",EN112="Rãnh bê tông"),JX112+GP112,0),IF(EN112="ống nhựa",IF(EN112="Ống nhựa",JX112+HT112,0),IF(EN112="Rãnh thang",IF(EN112="Rãnh thang",JS112+#REF!,0),0))))),2)</f>
        <v>24.37</v>
      </c>
      <c r="JX112" s="27">
        <v>24.27</v>
      </c>
      <c r="JY112" s="25">
        <f t="shared" si="275"/>
        <v>24.37</v>
      </c>
      <c r="JZ112" s="25">
        <f t="shared" si="276"/>
        <v>0</v>
      </c>
      <c r="KA112" s="25">
        <f t="shared" si="277"/>
        <v>0</v>
      </c>
      <c r="KB112" s="25">
        <f t="shared" si="278"/>
        <v>0</v>
      </c>
      <c r="KC112" s="25">
        <f t="shared" si="279"/>
        <v>0</v>
      </c>
      <c r="KD112" s="28" t="s">
        <v>98</v>
      </c>
      <c r="KE112" s="27">
        <v>0</v>
      </c>
      <c r="KF112" s="25">
        <f t="shared" si="280"/>
        <v>1.6099999999999994</v>
      </c>
      <c r="KG112" s="25">
        <f t="shared" si="398"/>
        <v>1.6099999999999994</v>
      </c>
      <c r="KH112" s="27">
        <v>0</v>
      </c>
      <c r="KI112" s="25">
        <f t="shared" si="281"/>
        <v>2.4500000000000028</v>
      </c>
      <c r="KJ112" s="25">
        <f t="shared" si="399"/>
        <v>2.4500000000000028</v>
      </c>
      <c r="KK112" s="25">
        <f t="shared" si="282"/>
        <v>0</v>
      </c>
      <c r="KL112" s="25">
        <f t="shared" si="283"/>
        <v>0</v>
      </c>
      <c r="KM112" s="25">
        <f t="shared" si="400"/>
        <v>0</v>
      </c>
      <c r="KN112" s="25">
        <f t="shared" si="284"/>
        <v>0</v>
      </c>
      <c r="KO112" s="25">
        <f t="shared" si="285"/>
        <v>0</v>
      </c>
      <c r="KP112" s="25">
        <f t="shared" si="401"/>
        <v>0</v>
      </c>
      <c r="KQ112" s="25">
        <f t="shared" si="286"/>
        <v>0.2</v>
      </c>
      <c r="KR112" s="25">
        <f t="shared" si="287"/>
        <v>0.2</v>
      </c>
      <c r="KS112" s="25">
        <f t="shared" si="402"/>
        <v>0.2</v>
      </c>
      <c r="KT112" s="25">
        <f t="shared" si="288"/>
        <v>0</v>
      </c>
      <c r="KU112" s="25">
        <f t="shared" si="289"/>
        <v>0</v>
      </c>
      <c r="KV112" s="25">
        <f t="shared" si="403"/>
        <v>0</v>
      </c>
      <c r="KW112" s="25">
        <f t="shared" si="290"/>
        <v>0</v>
      </c>
      <c r="KX112" s="25">
        <f t="shared" si="291"/>
        <v>0</v>
      </c>
      <c r="KY112" s="25">
        <f t="shared" si="404"/>
        <v>0</v>
      </c>
      <c r="KZ112" s="25">
        <f t="shared" si="292"/>
        <v>0</v>
      </c>
      <c r="LA112" s="25">
        <f t="shared" si="293"/>
        <v>0</v>
      </c>
      <c r="LB112" s="25">
        <f t="shared" si="405"/>
        <v>0</v>
      </c>
      <c r="LC112" s="25">
        <f t="shared" si="294"/>
        <v>1.4</v>
      </c>
      <c r="LD112" s="25">
        <f t="shared" si="295"/>
        <v>1.4</v>
      </c>
      <c r="LE112" s="25">
        <f t="shared" si="406"/>
        <v>1.4</v>
      </c>
      <c r="LF112" s="25">
        <f t="shared" si="296"/>
        <v>0</v>
      </c>
      <c r="LG112" s="25">
        <f t="shared" si="297"/>
        <v>0</v>
      </c>
      <c r="LH112" s="25">
        <f t="shared" si="407"/>
        <v>0</v>
      </c>
      <c r="LI112" s="25">
        <f t="shared" si="298"/>
        <v>0</v>
      </c>
      <c r="LJ112" s="25">
        <f t="shared" si="299"/>
        <v>0</v>
      </c>
      <c r="LK112" s="25">
        <f t="shared" si="408"/>
        <v>0</v>
      </c>
      <c r="LL112" s="25">
        <f t="shared" si="300"/>
        <v>0</v>
      </c>
      <c r="LM112" s="25">
        <f t="shared" si="301"/>
        <v>0</v>
      </c>
      <c r="LN112" s="25">
        <f t="shared" si="409"/>
        <v>0</v>
      </c>
      <c r="LO112" s="25">
        <f t="shared" si="302"/>
        <v>0</v>
      </c>
      <c r="LP112" s="25">
        <f t="shared" si="303"/>
        <v>0</v>
      </c>
      <c r="LQ112" s="25">
        <f t="shared" si="410"/>
        <v>0</v>
      </c>
      <c r="LR112" s="25">
        <f t="shared" si="304"/>
        <v>0</v>
      </c>
      <c r="LS112" s="25">
        <f t="shared" si="305"/>
        <v>0</v>
      </c>
      <c r="LT112" s="25">
        <f t="shared" si="411"/>
        <v>0</v>
      </c>
      <c r="LU112" s="25">
        <f t="shared" si="306"/>
        <v>0</v>
      </c>
      <c r="LV112" s="25">
        <f t="shared" si="307"/>
        <v>0</v>
      </c>
      <c r="LW112" s="25">
        <f t="shared" si="412"/>
        <v>0</v>
      </c>
      <c r="LX112" s="25">
        <f t="shared" si="308"/>
        <v>0</v>
      </c>
      <c r="LY112" s="25">
        <f t="shared" si="309"/>
        <v>0</v>
      </c>
      <c r="LZ112" s="25">
        <f t="shared" si="413"/>
        <v>0</v>
      </c>
      <c r="MA112" s="25">
        <f t="shared" si="310"/>
        <v>0</v>
      </c>
      <c r="MB112" s="25">
        <f t="shared" si="311"/>
        <v>0</v>
      </c>
      <c r="MC112" s="25">
        <f t="shared" si="414"/>
        <v>0</v>
      </c>
      <c r="MD112" s="25">
        <f t="shared" si="312"/>
        <v>0</v>
      </c>
      <c r="ME112" s="25">
        <f t="shared" si="313"/>
        <v>0</v>
      </c>
      <c r="MF112" s="25">
        <f t="shared" si="415"/>
        <v>0</v>
      </c>
      <c r="MG112" s="25">
        <f t="shared" si="314"/>
        <v>0</v>
      </c>
      <c r="MH112" s="25">
        <f t="shared" si="315"/>
        <v>0</v>
      </c>
      <c r="MI112" s="25">
        <f t="shared" si="416"/>
        <v>0</v>
      </c>
      <c r="MJ112" s="25">
        <f t="shared" si="316"/>
        <v>0</v>
      </c>
      <c r="MK112" s="25">
        <f t="shared" si="317"/>
        <v>0</v>
      </c>
      <c r="ML112" s="25">
        <f t="shared" si="417"/>
        <v>0</v>
      </c>
      <c r="MM112" s="25">
        <f t="shared" si="318"/>
        <v>0</v>
      </c>
      <c r="MN112" s="25">
        <f t="shared" si="319"/>
        <v>0</v>
      </c>
      <c r="MO112" s="25">
        <f t="shared" si="418"/>
        <v>0</v>
      </c>
      <c r="MP112" s="25">
        <f t="shared" si="320"/>
        <v>0</v>
      </c>
      <c r="MQ112" s="25">
        <f t="shared" si="321"/>
        <v>0</v>
      </c>
      <c r="MR112" s="25">
        <f t="shared" si="419"/>
        <v>0</v>
      </c>
      <c r="MS112" s="29">
        <v>1.4</v>
      </c>
      <c r="MT112" s="29">
        <v>0</v>
      </c>
      <c r="MU112" s="29">
        <v>1</v>
      </c>
      <c r="MV112" s="29">
        <v>1</v>
      </c>
      <c r="MW112" s="25">
        <f t="shared" si="322"/>
        <v>1.4</v>
      </c>
      <c r="MX112" s="25">
        <f t="shared" si="323"/>
        <v>2.25</v>
      </c>
      <c r="MY112" s="25">
        <f t="shared" si="324"/>
        <v>0</v>
      </c>
      <c r="MZ112" s="25">
        <f t="shared" si="325"/>
        <v>0</v>
      </c>
      <c r="NA112" s="25">
        <f t="shared" si="326"/>
        <v>1.4</v>
      </c>
      <c r="NB112" s="25">
        <f t="shared" si="327"/>
        <v>3.43</v>
      </c>
      <c r="NC112" s="25">
        <f t="shared" si="328"/>
        <v>0</v>
      </c>
      <c r="ND112" s="25">
        <f t="shared" si="329"/>
        <v>0</v>
      </c>
      <c r="NE112" s="25">
        <f t="shared" si="420"/>
        <v>1.4</v>
      </c>
      <c r="NF112" s="25">
        <f t="shared" si="420"/>
        <v>2.84</v>
      </c>
      <c r="NG112" s="25">
        <f t="shared" si="420"/>
        <v>0</v>
      </c>
      <c r="NH112" s="25">
        <f t="shared" si="420"/>
        <v>0</v>
      </c>
      <c r="NI112" s="25">
        <f t="shared" si="330"/>
        <v>106.5</v>
      </c>
      <c r="NJ112" s="25">
        <f t="shared" si="331"/>
        <v>0</v>
      </c>
      <c r="NK112" s="25">
        <f t="shared" si="332"/>
        <v>106.5</v>
      </c>
      <c r="NL112" s="25">
        <f t="shared" si="333"/>
        <v>68.2</v>
      </c>
      <c r="NM112" s="25">
        <f t="shared" si="334"/>
        <v>0</v>
      </c>
      <c r="NN112" s="25">
        <f t="shared" si="421"/>
        <v>68.2</v>
      </c>
      <c r="NO112" s="25">
        <f t="shared" si="335"/>
        <v>0</v>
      </c>
      <c r="NP112" s="25">
        <f t="shared" si="336"/>
        <v>0</v>
      </c>
      <c r="NQ112" s="25">
        <f t="shared" si="422"/>
        <v>0</v>
      </c>
      <c r="NR112" s="25">
        <f t="shared" si="337"/>
        <v>0</v>
      </c>
      <c r="NS112" s="25">
        <f t="shared" si="338"/>
        <v>0</v>
      </c>
      <c r="NT112" s="25">
        <f t="shared" si="423"/>
        <v>0</v>
      </c>
      <c r="NU112" s="25">
        <f t="shared" si="339"/>
        <v>0</v>
      </c>
      <c r="NV112" s="25">
        <f t="shared" si="340"/>
        <v>0</v>
      </c>
      <c r="NW112" s="25">
        <f t="shared" si="424"/>
        <v>0</v>
      </c>
      <c r="NX112" s="25">
        <f t="shared" si="425"/>
        <v>68.2</v>
      </c>
      <c r="NY112" s="25">
        <f t="shared" si="425"/>
        <v>0</v>
      </c>
      <c r="NZ112" s="25">
        <f t="shared" si="426"/>
        <v>68.2</v>
      </c>
      <c r="OA112" s="25">
        <f t="shared" si="427"/>
        <v>38.299999999999997</v>
      </c>
      <c r="OB112" s="25">
        <f t="shared" si="427"/>
        <v>0</v>
      </c>
      <c r="OC112" s="25">
        <f t="shared" si="428"/>
        <v>38.299999999999997</v>
      </c>
      <c r="OD112" s="25">
        <f t="shared" si="429"/>
        <v>68.2</v>
      </c>
      <c r="OE112" s="25">
        <f t="shared" si="429"/>
        <v>0</v>
      </c>
      <c r="OF112" s="25">
        <f t="shared" si="429"/>
        <v>68.2</v>
      </c>
      <c r="OG112" s="25">
        <f t="shared" si="341"/>
        <v>0</v>
      </c>
      <c r="OH112" s="25">
        <f t="shared" si="342"/>
        <v>0</v>
      </c>
      <c r="OI112" s="25">
        <f t="shared" si="343"/>
        <v>0</v>
      </c>
      <c r="OJ112" s="25">
        <f t="shared" si="344"/>
        <v>0</v>
      </c>
      <c r="OK112" s="25">
        <f t="shared" si="345"/>
        <v>0</v>
      </c>
      <c r="OL112" s="25">
        <f t="shared" si="346"/>
        <v>0</v>
      </c>
      <c r="OM112" s="25">
        <f t="shared" si="430"/>
        <v>0</v>
      </c>
      <c r="ON112" s="25">
        <f t="shared" si="430"/>
        <v>0</v>
      </c>
      <c r="OO112" s="25">
        <f t="shared" si="430"/>
        <v>0</v>
      </c>
      <c r="OP112" s="25">
        <f t="shared" si="347"/>
        <v>0</v>
      </c>
      <c r="OQ112" s="25">
        <f t="shared" si="348"/>
        <v>0</v>
      </c>
      <c r="OR112" s="25">
        <f t="shared" si="431"/>
        <v>0</v>
      </c>
      <c r="OS112" s="19">
        <v>537784.47</v>
      </c>
      <c r="OT112" s="19">
        <v>2370663.34</v>
      </c>
    </row>
    <row r="113" spans="1:410" ht="33" customHeight="1" x14ac:dyDescent="0.25">
      <c r="A113" s="18"/>
      <c r="B113" s="18" t="s">
        <v>850</v>
      </c>
      <c r="C113" s="18">
        <v>1224.19</v>
      </c>
      <c r="D113" s="16" t="e">
        <f>_xlfn.IFNA(INDEX(#REF!,MATCH(E113,#REF!,0)),0)</f>
        <v>#REF!</v>
      </c>
      <c r="E113" s="18" t="s">
        <v>896</v>
      </c>
      <c r="F113" s="16" t="s">
        <v>765</v>
      </c>
      <c r="G113" s="16" t="s">
        <v>766</v>
      </c>
      <c r="H113" s="16" t="s">
        <v>767</v>
      </c>
      <c r="I113" s="16" t="s">
        <v>768</v>
      </c>
      <c r="J113" s="16" t="s">
        <v>769</v>
      </c>
      <c r="K113" s="16" t="s">
        <v>770</v>
      </c>
      <c r="L113" s="16" t="s">
        <v>771</v>
      </c>
      <c r="M113" s="18">
        <v>1.64</v>
      </c>
      <c r="N113" s="18">
        <v>1.94</v>
      </c>
      <c r="O113" s="18">
        <v>2.04</v>
      </c>
      <c r="P113" s="18">
        <v>2.34</v>
      </c>
      <c r="Q113" s="18">
        <v>0.1</v>
      </c>
      <c r="R113" s="18">
        <v>1.8399999999999999</v>
      </c>
      <c r="S113" s="18">
        <v>2.14</v>
      </c>
      <c r="T113" s="18">
        <v>0.2</v>
      </c>
      <c r="U113" s="18">
        <v>0</v>
      </c>
      <c r="V113" s="18">
        <v>0</v>
      </c>
      <c r="W113" s="18">
        <v>0</v>
      </c>
      <c r="X113" s="18">
        <v>1.64</v>
      </c>
      <c r="Y113" s="18">
        <v>1.9</v>
      </c>
      <c r="Z113" s="20">
        <f t="shared" si="349"/>
        <v>2.2000000000000002</v>
      </c>
      <c r="AA113" s="18">
        <v>0.22</v>
      </c>
      <c r="AB113" s="18">
        <v>0</v>
      </c>
      <c r="AC113" s="18">
        <v>0</v>
      </c>
      <c r="AD113" s="18">
        <v>0</v>
      </c>
      <c r="AE113" s="18">
        <v>0</v>
      </c>
      <c r="AF113" s="18">
        <v>0</v>
      </c>
      <c r="AG113" s="18">
        <v>1.2</v>
      </c>
      <c r="AH113" s="18">
        <v>1.5</v>
      </c>
      <c r="AI113" s="20">
        <f t="shared" si="350"/>
        <v>2.35</v>
      </c>
      <c r="AJ113" s="18">
        <v>0</v>
      </c>
      <c r="AK113" s="18">
        <v>0</v>
      </c>
      <c r="AL113" s="20">
        <f t="shared" si="351"/>
        <v>0</v>
      </c>
      <c r="AM113" s="18">
        <v>1.64</v>
      </c>
      <c r="AN113" s="18">
        <v>1.5</v>
      </c>
      <c r="AO113" s="18">
        <v>0.15</v>
      </c>
      <c r="AP113" s="18">
        <v>0.22</v>
      </c>
      <c r="AQ113" s="18">
        <v>1.64</v>
      </c>
      <c r="AR113" s="18">
        <v>1.72</v>
      </c>
      <c r="AS113" s="18">
        <v>0.12</v>
      </c>
      <c r="AT113" s="18">
        <v>0.11</v>
      </c>
      <c r="AU113" s="18">
        <v>0</v>
      </c>
      <c r="AV113" s="18">
        <v>1</v>
      </c>
      <c r="AW113" s="18">
        <v>0</v>
      </c>
      <c r="AX113" s="18">
        <v>0</v>
      </c>
      <c r="AY113" s="18">
        <v>0</v>
      </c>
      <c r="AZ113" s="18">
        <v>0</v>
      </c>
      <c r="BA113" s="18">
        <v>0</v>
      </c>
      <c r="BB113" s="18">
        <v>0</v>
      </c>
      <c r="BC113" s="18">
        <v>0</v>
      </c>
      <c r="BD113" s="18">
        <v>0</v>
      </c>
      <c r="BE113" s="18">
        <v>2</v>
      </c>
      <c r="BF113" s="18">
        <v>0</v>
      </c>
      <c r="BG113" s="18">
        <v>0</v>
      </c>
      <c r="BH113" s="18">
        <v>0</v>
      </c>
      <c r="BI113" s="18">
        <v>0</v>
      </c>
      <c r="BJ113" s="18">
        <v>0</v>
      </c>
      <c r="BK113" s="18">
        <v>0</v>
      </c>
      <c r="BL113" s="18">
        <v>0</v>
      </c>
      <c r="BM113" s="18">
        <v>0</v>
      </c>
      <c r="BN113" s="18">
        <v>0</v>
      </c>
      <c r="BO113" s="18">
        <v>0</v>
      </c>
      <c r="BP113" s="18">
        <v>0</v>
      </c>
      <c r="BQ113" s="18">
        <v>0</v>
      </c>
      <c r="BR113" s="18">
        <v>0</v>
      </c>
      <c r="BS113" s="18">
        <v>0</v>
      </c>
      <c r="BT113" s="18">
        <v>0</v>
      </c>
      <c r="BU113" s="18">
        <v>0</v>
      </c>
      <c r="BV113" s="18">
        <v>0</v>
      </c>
      <c r="BW113" s="18">
        <v>0</v>
      </c>
      <c r="BX113" s="18">
        <v>0</v>
      </c>
      <c r="BY113" s="18">
        <v>0</v>
      </c>
      <c r="BZ113" s="18">
        <v>0</v>
      </c>
      <c r="CA113" s="16" t="e">
        <f>_xlfn.IFNA(IF(RIGHT(D113,2)="=G",0,INDEX(#REF!,MATCH(E113,#REF!,0))),0)</f>
        <v>#REF!</v>
      </c>
      <c r="CB113" s="16" t="s">
        <v>776</v>
      </c>
      <c r="CC113" s="18">
        <v>0</v>
      </c>
      <c r="CD113" s="18">
        <v>0</v>
      </c>
      <c r="CE113" s="18">
        <v>1.4</v>
      </c>
      <c r="CF113" s="18">
        <v>0.85</v>
      </c>
      <c r="CG113" s="18">
        <v>0.12</v>
      </c>
      <c r="CH113" s="18">
        <v>2</v>
      </c>
      <c r="CI113" s="16" t="s">
        <v>98</v>
      </c>
      <c r="CJ113" s="18">
        <v>0</v>
      </c>
      <c r="CK113" s="20">
        <f t="shared" si="217"/>
        <v>2.75</v>
      </c>
      <c r="CL113" s="20">
        <f t="shared" si="352"/>
        <v>2.75</v>
      </c>
      <c r="CM113" s="18">
        <v>25.73</v>
      </c>
      <c r="CN113" s="18">
        <v>25.42</v>
      </c>
      <c r="CO113" s="18">
        <v>24.581000000000003</v>
      </c>
      <c r="CP113" s="22">
        <f t="shared" si="218"/>
        <v>25.42</v>
      </c>
      <c r="CQ113" s="22">
        <f t="shared" si="219"/>
        <v>22.67</v>
      </c>
      <c r="CR113" s="22">
        <f t="shared" si="353"/>
        <v>2.75</v>
      </c>
      <c r="CS113" s="22">
        <f t="shared" si="220"/>
        <v>22.77</v>
      </c>
      <c r="CT113" s="22">
        <f t="shared" si="221"/>
        <v>22.97</v>
      </c>
      <c r="CU113" s="18">
        <v>22.97</v>
      </c>
      <c r="CV113" s="22">
        <f t="shared" si="354"/>
        <v>2.2000000000000002</v>
      </c>
      <c r="CW113" s="22">
        <f t="shared" si="222"/>
        <v>0</v>
      </c>
      <c r="CX113" s="22">
        <f t="shared" si="223"/>
        <v>0</v>
      </c>
      <c r="CY113" s="22">
        <f t="shared" si="224"/>
        <v>25.15</v>
      </c>
      <c r="CZ113" s="22">
        <f t="shared" si="225"/>
        <v>25.3</v>
      </c>
      <c r="DA113" s="18">
        <v>25.42</v>
      </c>
      <c r="DB113" s="20">
        <f t="shared" si="355"/>
        <v>2.75</v>
      </c>
      <c r="DC113" s="20">
        <f t="shared" si="356"/>
        <v>0</v>
      </c>
      <c r="DD113" s="20">
        <f t="shared" si="357"/>
        <v>2.75</v>
      </c>
      <c r="DE113" s="20">
        <f t="shared" si="226"/>
        <v>0.1</v>
      </c>
      <c r="DF113" s="20">
        <f t="shared" si="227"/>
        <v>0.2</v>
      </c>
      <c r="DG113" s="20">
        <f t="shared" si="228"/>
        <v>2.4500000000000002</v>
      </c>
      <c r="DH113" s="20">
        <f t="shared" si="229"/>
        <v>0</v>
      </c>
      <c r="DI113" s="20">
        <f t="shared" si="230"/>
        <v>0</v>
      </c>
      <c r="DJ113" s="20">
        <f t="shared" si="231"/>
        <v>0</v>
      </c>
      <c r="DK113" s="20">
        <f t="shared" si="358"/>
        <v>2.75</v>
      </c>
      <c r="DL113" s="20">
        <f t="shared" si="359"/>
        <v>0</v>
      </c>
      <c r="DM113" s="20">
        <f t="shared" si="360"/>
        <v>0</v>
      </c>
      <c r="DN113" s="20">
        <f t="shared" si="361"/>
        <v>0</v>
      </c>
      <c r="DO113" s="18">
        <v>2.54</v>
      </c>
      <c r="DP113" s="18">
        <v>0</v>
      </c>
      <c r="DQ113" s="18">
        <v>1</v>
      </c>
      <c r="DR113" s="18">
        <v>1</v>
      </c>
      <c r="DS113" s="25">
        <f t="shared" si="362"/>
        <v>2.54</v>
      </c>
      <c r="DT113" s="25">
        <f t="shared" si="363"/>
        <v>0</v>
      </c>
      <c r="DU113" s="25">
        <f t="shared" si="364"/>
        <v>6.99</v>
      </c>
      <c r="DV113" s="25">
        <f t="shared" si="365"/>
        <v>0</v>
      </c>
      <c r="DW113" s="25">
        <f t="shared" si="366"/>
        <v>6.99</v>
      </c>
      <c r="DX113" s="25">
        <f t="shared" si="367"/>
        <v>14.26</v>
      </c>
      <c r="DY113" s="25">
        <f t="shared" si="368"/>
        <v>0</v>
      </c>
      <c r="DZ113" s="25">
        <f t="shared" si="369"/>
        <v>14.26</v>
      </c>
      <c r="EA113" s="25">
        <f t="shared" si="370"/>
        <v>9.06</v>
      </c>
      <c r="EB113" s="25">
        <f t="shared" si="371"/>
        <v>0</v>
      </c>
      <c r="EC113" s="25">
        <f t="shared" si="372"/>
        <v>9.06</v>
      </c>
      <c r="ED113" s="25">
        <f t="shared" si="373"/>
        <v>5.2</v>
      </c>
      <c r="EE113" s="25">
        <f t="shared" si="373"/>
        <v>0</v>
      </c>
      <c r="EF113" s="25">
        <f t="shared" si="374"/>
        <v>5.2</v>
      </c>
      <c r="EG113" s="25">
        <f t="shared" si="375"/>
        <v>9.06</v>
      </c>
      <c r="EH113" s="25">
        <f t="shared" si="375"/>
        <v>0</v>
      </c>
      <c r="EI113" s="25">
        <f t="shared" si="376"/>
        <v>9.06</v>
      </c>
      <c r="EJ113" s="18">
        <v>1224.19</v>
      </c>
      <c r="EK113" s="18">
        <v>1185.47</v>
      </c>
      <c r="EL113" s="18" t="s">
        <v>896</v>
      </c>
      <c r="EM113" s="18" t="s">
        <v>897</v>
      </c>
      <c r="EN113" s="16" t="s">
        <v>774</v>
      </c>
      <c r="EO113" s="16" t="s">
        <v>132</v>
      </c>
      <c r="EP113" s="16" t="e">
        <f>IF(OR(EN113="Cống tròn",EN113="Cống hộp",EN113="Ống nhựa"),INDEX(#REF!,MATCH(E113,#REF!,0)),IF(OR(EN113="Rãnh xây",EN113="Rãnh bê tông"),INDEX(#REF!,MATCH(E113,#REF!,0)),0))</f>
        <v>#REF!</v>
      </c>
      <c r="EQ113" s="18">
        <v>37.520000000000024</v>
      </c>
      <c r="ER113" s="18">
        <v>1</v>
      </c>
      <c r="ES113" s="25">
        <f t="shared" si="377"/>
        <v>37</v>
      </c>
      <c r="ET113" s="1" t="e">
        <f>_xlfn.IFNA(IF(EN113="Cống tròn",INDEX(#REF!,MATCH(E113,#REF!,0)),IF(EN113="Cống hộp",INDEX(#REF!,MATCH(E113,#REF!,0)),EU113&amp;" ,"&amp;EV113)),0)</f>
        <v>#REF!</v>
      </c>
      <c r="EU113" s="16" t="s">
        <v>769</v>
      </c>
      <c r="EV113" s="16" t="s">
        <v>775</v>
      </c>
      <c r="EW113" s="16" t="e">
        <f>_xlfn.IFNA(INDEX(#REF!,MATCH(E113,#REF!,0)),0)</f>
        <v>#REF!</v>
      </c>
      <c r="EX113" s="16"/>
      <c r="EY113" s="18">
        <v>0</v>
      </c>
      <c r="EZ113" s="18">
        <v>0</v>
      </c>
      <c r="FA113" s="18">
        <v>0</v>
      </c>
      <c r="FB113" s="19">
        <v>0</v>
      </c>
      <c r="FC113" s="19">
        <v>0</v>
      </c>
      <c r="FD113" s="25">
        <f t="shared" si="232"/>
        <v>0</v>
      </c>
      <c r="FE113" s="25">
        <f t="shared" si="378"/>
        <v>0</v>
      </c>
      <c r="FF113" s="18">
        <v>0.1</v>
      </c>
      <c r="FG113" s="18">
        <v>2</v>
      </c>
      <c r="FH113" s="18">
        <v>1</v>
      </c>
      <c r="FI113" s="25">
        <f t="shared" si="379"/>
        <v>1.2</v>
      </c>
      <c r="FJ113" s="18">
        <v>0</v>
      </c>
      <c r="FK113" s="18">
        <v>0</v>
      </c>
      <c r="FL113" s="18">
        <v>0.2</v>
      </c>
      <c r="FM113" s="18">
        <v>1.4</v>
      </c>
      <c r="FN113" s="18">
        <v>0</v>
      </c>
      <c r="FO113" s="25">
        <f t="shared" si="380"/>
        <v>1.4</v>
      </c>
      <c r="FP113" s="18">
        <v>1.4999999999999999E-2</v>
      </c>
      <c r="FQ113" s="18">
        <v>1</v>
      </c>
      <c r="FR113" s="25">
        <f t="shared" si="233"/>
        <v>36</v>
      </c>
      <c r="FS113" s="25">
        <f t="shared" si="234"/>
        <v>0.52500000000000002</v>
      </c>
      <c r="FT113" s="25">
        <f t="shared" si="235"/>
        <v>36.524999999999999</v>
      </c>
      <c r="FU113" s="25">
        <f t="shared" si="236"/>
        <v>-0.99500000000002586</v>
      </c>
      <c r="FV113" s="25" t="str">
        <f t="shared" si="381"/>
        <v>Thêm 01</v>
      </c>
      <c r="FW113" s="25">
        <f t="shared" si="382"/>
        <v>0.02</v>
      </c>
      <c r="FX113" s="16"/>
      <c r="FY113" s="16"/>
      <c r="FZ113" s="16"/>
      <c r="GA113" s="16"/>
      <c r="GB113" s="19">
        <v>0</v>
      </c>
      <c r="GC113" s="19">
        <v>0</v>
      </c>
      <c r="GD113" s="19">
        <v>0</v>
      </c>
      <c r="GE113" s="19">
        <v>0</v>
      </c>
      <c r="GF113" s="19">
        <v>0</v>
      </c>
      <c r="GG113" s="19">
        <v>0</v>
      </c>
      <c r="GH113" s="19">
        <v>0</v>
      </c>
      <c r="GI113" s="19">
        <v>0</v>
      </c>
      <c r="GJ113" s="19">
        <v>0</v>
      </c>
      <c r="GK113" s="19">
        <v>0</v>
      </c>
      <c r="GL113" s="25">
        <f t="shared" si="237"/>
        <v>0</v>
      </c>
      <c r="GM113" s="25">
        <f t="shared" si="383"/>
        <v>0</v>
      </c>
      <c r="GN113" s="19">
        <v>0</v>
      </c>
      <c r="GO113" s="19">
        <v>0</v>
      </c>
      <c r="GP113" s="19">
        <v>0</v>
      </c>
      <c r="GQ113" s="19">
        <v>0</v>
      </c>
      <c r="GR113" s="1" t="e">
        <f>_xlfn.IFNA(INDEX(#REF!,MATCH(E113,#REF!,0)),0)</f>
        <v>#REF!</v>
      </c>
      <c r="GS113" s="16"/>
      <c r="GT113" s="18">
        <v>0</v>
      </c>
      <c r="GU113" s="18">
        <v>0</v>
      </c>
      <c r="GV113" s="18">
        <v>0</v>
      </c>
      <c r="GW113" s="18">
        <v>0</v>
      </c>
      <c r="GX113" s="25">
        <f t="shared" si="238"/>
        <v>0</v>
      </c>
      <c r="GY113" s="25">
        <f t="shared" si="239"/>
        <v>0</v>
      </c>
      <c r="GZ113" s="25">
        <f t="shared" si="384"/>
        <v>0</v>
      </c>
      <c r="HA113" s="1" t="e" cm="1">
        <f t="array" ref="HA113">INDEX(#REF!,MATCH(EJ113&amp;EK113&amp;HD113&amp;HE113&amp;HF113,#REF!&amp;#REF!&amp;#REF!&amp;#REF!&amp;#REF!,0))</f>
        <v>#REF!</v>
      </c>
      <c r="HB113" s="16"/>
      <c r="HC113" s="25">
        <f t="shared" si="385"/>
        <v>0</v>
      </c>
      <c r="HD113" s="18">
        <v>0</v>
      </c>
      <c r="HE113" s="18">
        <v>0</v>
      </c>
      <c r="HF113" s="18">
        <v>0</v>
      </c>
      <c r="HG113" s="1" t="e" cm="1">
        <f t="array" ref="HG113">INDEX(#REF!,MATCH(EJ113&amp;EK113&amp;HJ113&amp;HK113&amp;HL113,#REF!&amp;#REF!&amp;#REF!&amp;#REF!&amp;#REF!,0))</f>
        <v>#REF!</v>
      </c>
      <c r="HH113" s="16"/>
      <c r="HI113" s="25">
        <f t="shared" si="386"/>
        <v>0</v>
      </c>
      <c r="HJ113" s="25">
        <f t="shared" si="387"/>
        <v>0</v>
      </c>
      <c r="HK113" s="19">
        <v>0</v>
      </c>
      <c r="HL113" s="19">
        <v>0</v>
      </c>
      <c r="HM113" s="18">
        <v>0.01</v>
      </c>
      <c r="HN113" s="18">
        <v>1</v>
      </c>
      <c r="HO113" s="25">
        <f t="shared" si="388"/>
        <v>0</v>
      </c>
      <c r="HP113" s="25">
        <f t="shared" si="389"/>
        <v>0</v>
      </c>
      <c r="HQ113" s="25">
        <f t="shared" si="390"/>
        <v>0</v>
      </c>
      <c r="HR113" s="25">
        <f t="shared" si="391"/>
        <v>0</v>
      </c>
      <c r="HS113" s="25">
        <f t="shared" si="392"/>
        <v>0</v>
      </c>
      <c r="HT113" s="19">
        <v>0</v>
      </c>
      <c r="HU113" s="19">
        <v>0</v>
      </c>
      <c r="HV113" s="19">
        <v>0</v>
      </c>
      <c r="HW113" s="25">
        <f t="shared" si="393"/>
        <v>0</v>
      </c>
      <c r="HX113" s="19">
        <v>0</v>
      </c>
      <c r="HY113" s="19">
        <v>0</v>
      </c>
      <c r="HZ113" s="18">
        <v>25.42</v>
      </c>
      <c r="IA113" s="20">
        <f>ROUND(IF(EN113="Cống tròn",IF(EN113="Cống tròn",IF(EU113="Không có móng",IQ113-FF113,IF(EU113="Đế",IP113-FN113,IF(OR(EU113="Móng bê tông",EU113="Móng bê tông kết hợp đế"),II113-FJ113,0))),0),IF(EN113="Cống hộp",IF(AND(EN113="Cống hộp",EU113="Không có móng"),IQ113-GF113,IF(AND(EN113="Cống hộp",EU113="Móng bê tông"),IJ113-GB113,0)),IF(OR(EN113="Rãnh xây",EN113="Rãnh bê tông"),IF(OR(EN113="Rãnh xây",EN113="Rãnh bê tông"),IK113-GB113,0),IF(EN113="Ống nhựa",IF(AND(EN113="Ống nhựa",EU113="Không đắp cát"),IQ113-HT113,IF(AND(EN113="Ống nhựa",EU113="Đắp cát"),IH113-HX113,0)),IF(EN113="Rãnh thang",IF(EN113="Rãnh thang",IF(EU113="Móng bê tông",#REF!-#REF!,IQ113),0),0))))),2)</f>
        <v>22.97</v>
      </c>
      <c r="IB113" s="20">
        <f t="shared" si="394"/>
        <v>2.4500000000000028</v>
      </c>
      <c r="IC113" s="20">
        <f t="shared" si="240"/>
        <v>22.97</v>
      </c>
      <c r="ID113" s="20">
        <f t="shared" si="241"/>
        <v>0</v>
      </c>
      <c r="IE113" s="20">
        <f t="shared" si="242"/>
        <v>0</v>
      </c>
      <c r="IF113" s="20">
        <f t="shared" si="243"/>
        <v>0</v>
      </c>
      <c r="IG113" s="20">
        <f>IF(EN113="Rãnh thang",IF(AND(EN113="Rãnh thang",EU113="Móng bê tông"),IQ113-#REF!,0),IF(EN113="Ống nhựa",IF(AND(EN113="Ống nhựa",EU113="Đắp cát"),IQ113-HT113,0),IF(EN113="Cống tròn",IF(EN113="Cống tròn",IF(OR(EU113="Móng bê tông",EU113="Móng bê tông kết hợp đế"),IM113-FL113,0),0),IF(EN113="Cống hộp",IF(AND(EN113="Cống hộp",EU113="Móng bê tông"),IN113-GD113,0),IF(OR(EN113="Rãnh xây",EN113="Rãnh bê tông"),IF(AND(EN113="Rãnh xây",EU113="Móng bê tông"),IO113-GD113,IF(AND(EN113="Rãnh bê tông",EU113="Móng bê tông"),IO113-GD113,0)),0)))))</f>
        <v>22.97</v>
      </c>
      <c r="IH113" s="20">
        <f t="shared" si="244"/>
        <v>0</v>
      </c>
      <c r="II113" s="20">
        <f t="shared" si="245"/>
        <v>22.97</v>
      </c>
      <c r="IJ113" s="20">
        <f t="shared" si="246"/>
        <v>0</v>
      </c>
      <c r="IK113" s="20">
        <f t="shared" si="247"/>
        <v>0</v>
      </c>
      <c r="IL113" s="20">
        <f t="shared" si="248"/>
        <v>23.169999999999998</v>
      </c>
      <c r="IM113" s="20">
        <f t="shared" si="249"/>
        <v>23.169999999999998</v>
      </c>
      <c r="IN113" s="20">
        <f t="shared" si="250"/>
        <v>0</v>
      </c>
      <c r="IO113" s="20">
        <f t="shared" si="251"/>
        <v>0</v>
      </c>
      <c r="IP113" s="20">
        <f t="shared" si="252"/>
        <v>0</v>
      </c>
      <c r="IQ113" s="18">
        <v>23.27</v>
      </c>
      <c r="IR113" s="25">
        <f t="shared" si="395"/>
        <v>0</v>
      </c>
      <c r="IS113" s="25">
        <f t="shared" si="253"/>
        <v>0</v>
      </c>
      <c r="IT113" s="25">
        <f t="shared" si="254"/>
        <v>0</v>
      </c>
      <c r="IU113" s="25">
        <f>ROUND(IF(EN113="Cống tròn",IF(EN113="Cống tròn",IV113+FF113,0),IF(EN113="Cống hộp",IF(EN113="Cống hộp",IV113+GP113,0),IF(OR(EN113="Rãnh xây",EN113="Rãnh bê tông"),IF(OR(EN113="Rãnh xây",EN113="Rãnh bê tông"),IV113+GP113,0),IF(EN113="ống nhựa",IF(EN113="Ống nhựa",IV113+HT113,0),IF(EN113="Rãnh thang",IF(EN113="Rãnh thang",IQ113+#REF!,0),0))))),2)</f>
        <v>24.3</v>
      </c>
      <c r="IV113" s="18">
        <v>24.2</v>
      </c>
      <c r="IW113" s="25">
        <f t="shared" si="255"/>
        <v>24.3</v>
      </c>
      <c r="IX113" s="25">
        <f t="shared" si="256"/>
        <v>0</v>
      </c>
      <c r="IY113" s="25">
        <f t="shared" si="257"/>
        <v>0</v>
      </c>
      <c r="IZ113" s="25">
        <f t="shared" si="258"/>
        <v>0</v>
      </c>
      <c r="JA113" s="25">
        <f t="shared" si="259"/>
        <v>0</v>
      </c>
      <c r="JB113" s="18">
        <v>25.36</v>
      </c>
      <c r="JC113" s="20">
        <f>ROUND(IF(EN113="Cống tròn",IF(EN113="Cống tròn",IF(EU113="Không có móng",JS113-FF113,IF(EU113="Đế",JR113-FN113,IF(OR(EU113="Móng bê tông",EU113="Móng bê tông kết hợp đế"),JK113-FJ113,0))),0),IF(EN113="Cống hộp",IF(AND(EN113="Cống hộp",EU113="Không có móng"),JS113-GF113,IF(AND(EN113="Cống hộp",EU113="Móng bê tông"),JL113-GB113,0)),IF(OR(EN113="Rãnh xây",EN113="Rãnh bê tông"),IF(OR(EN113="Rãnh xây",EN113="Rãnh bê tông"),JM113-GB113,0),IF(EN113="Ống nhựa",IF(AND(EN113="Ống nhựa",EU113="Không đắp cát"),JS113-HT113,IF(AND(EN113="Ống nhựa",EU113="Đắp cát"),JJ113-HX113,0)),IF(EN113="Rãnh thang",IF(EN113="Rãnh thang",IF(EU113="Móng bê tông",#REF!-#REF!,JS113),0),0))))),2)</f>
        <v>22.9</v>
      </c>
      <c r="JD113" s="20">
        <f t="shared" si="396"/>
        <v>2.4600000000000009</v>
      </c>
      <c r="JE113" s="20">
        <f t="shared" si="260"/>
        <v>22.9</v>
      </c>
      <c r="JF113" s="20">
        <f t="shared" si="261"/>
        <v>0</v>
      </c>
      <c r="JG113" s="20">
        <f t="shared" si="262"/>
        <v>0</v>
      </c>
      <c r="JH113" s="20">
        <f t="shared" si="263"/>
        <v>0</v>
      </c>
      <c r="JI113" s="20">
        <f>IF(EN113="Rãnh thang",IF(AND(EN113="Rãnh thang",EU113="Móng bê tông"),JS113-#REF!,0),IF(EN113="Ống nhựa",IF(AND(EN113="Ống nhựa",EU113="Đắp cát"),JS113-HT113,0),IF(EN113="Cống tròn",IF(EN113="Cống tròn",IF(OR(EU113="Móng bê tông",EU113="Móng bê tông kết hợp đế"),JO113-FL113,0),0),IF(EN113="Cống hộp",IF(AND(EN113="Cống hộp",EU113="Móng bê tông"),JP113-GD113,0),IF(OR(EN113="Rãnh xây",EN113="Rãnh bê tông"),IF(AND(EN113="Rãnh xây",EU113="Móng bê tông"),JQ113-GD113,IF(AND(EN113="Rãnh bê tông",EU113="Móng bê tông"),JQ113-GD113,0)),0)))))</f>
        <v>22.9</v>
      </c>
      <c r="JJ113" s="20">
        <f t="shared" si="264"/>
        <v>0</v>
      </c>
      <c r="JK113" s="20">
        <f t="shared" si="265"/>
        <v>22.9</v>
      </c>
      <c r="JL113" s="20">
        <f t="shared" si="266"/>
        <v>0</v>
      </c>
      <c r="JM113" s="20">
        <f t="shared" si="267"/>
        <v>0</v>
      </c>
      <c r="JN113" s="20">
        <f t="shared" si="268"/>
        <v>23.099999999999998</v>
      </c>
      <c r="JO113" s="20">
        <f t="shared" si="269"/>
        <v>23.099999999999998</v>
      </c>
      <c r="JP113" s="20">
        <f t="shared" si="270"/>
        <v>0</v>
      </c>
      <c r="JQ113" s="20">
        <f t="shared" si="271"/>
        <v>0</v>
      </c>
      <c r="JR113" s="20">
        <f t="shared" si="272"/>
        <v>0</v>
      </c>
      <c r="JS113" s="26">
        <v>23.2</v>
      </c>
      <c r="JT113" s="25">
        <f t="shared" si="397"/>
        <v>0</v>
      </c>
      <c r="JU113" s="25">
        <f t="shared" si="273"/>
        <v>0</v>
      </c>
      <c r="JV113" s="25">
        <f t="shared" si="274"/>
        <v>0</v>
      </c>
      <c r="JW113" s="25">
        <f>ROUND(IF(EN113="Cống tròn",IF(EN113="Cống tròn",JX113+FF113,0),IF(EN113="Cống hộp",IF(EN113="Cống hộp",JX113+GP113,0),IF(OR(EN113="Rãnh xây",EN113="Rãnh bê tông"),IF(OR(EN113="Rãnh xây",EN113="Rãnh bê tông"),JX113+GP113,0),IF(EN113="ống nhựa",IF(EN113="Ống nhựa",JX113+HT113,0),IF(EN113="Rãnh thang",IF(EN113="Rãnh thang",JS113+#REF!,0),0))))),2)</f>
        <v>24.3</v>
      </c>
      <c r="JX113" s="27">
        <v>24.2</v>
      </c>
      <c r="JY113" s="25">
        <f t="shared" si="275"/>
        <v>24.3</v>
      </c>
      <c r="JZ113" s="25">
        <f t="shared" si="276"/>
        <v>0</v>
      </c>
      <c r="KA113" s="25">
        <f t="shared" si="277"/>
        <v>0</v>
      </c>
      <c r="KB113" s="25">
        <f t="shared" si="278"/>
        <v>0</v>
      </c>
      <c r="KC113" s="25">
        <f t="shared" si="279"/>
        <v>0</v>
      </c>
      <c r="KD113" s="28" t="s">
        <v>98</v>
      </c>
      <c r="KE113" s="27">
        <v>0</v>
      </c>
      <c r="KF113" s="25">
        <f t="shared" si="280"/>
        <v>2.4500000000000028</v>
      </c>
      <c r="KG113" s="25">
        <f t="shared" si="398"/>
        <v>2.4500000000000028</v>
      </c>
      <c r="KH113" s="27">
        <v>0</v>
      </c>
      <c r="KI113" s="25">
        <f t="shared" si="281"/>
        <v>2.4600000000000009</v>
      </c>
      <c r="KJ113" s="25">
        <f t="shared" si="399"/>
        <v>2.4600000000000009</v>
      </c>
      <c r="KK113" s="25">
        <f t="shared" si="282"/>
        <v>0</v>
      </c>
      <c r="KL113" s="25">
        <f t="shared" si="283"/>
        <v>0</v>
      </c>
      <c r="KM113" s="25">
        <f t="shared" si="400"/>
        <v>0</v>
      </c>
      <c r="KN113" s="25">
        <f t="shared" si="284"/>
        <v>0</v>
      </c>
      <c r="KO113" s="25">
        <f t="shared" si="285"/>
        <v>0</v>
      </c>
      <c r="KP113" s="25">
        <f t="shared" si="401"/>
        <v>0</v>
      </c>
      <c r="KQ113" s="25">
        <f t="shared" si="286"/>
        <v>0.2</v>
      </c>
      <c r="KR113" s="25">
        <f t="shared" si="287"/>
        <v>0.2</v>
      </c>
      <c r="KS113" s="25">
        <f t="shared" si="402"/>
        <v>0.2</v>
      </c>
      <c r="KT113" s="25">
        <f t="shared" si="288"/>
        <v>0</v>
      </c>
      <c r="KU113" s="25">
        <f t="shared" si="289"/>
        <v>0</v>
      </c>
      <c r="KV113" s="25">
        <f t="shared" si="403"/>
        <v>0</v>
      </c>
      <c r="KW113" s="25">
        <f t="shared" si="290"/>
        <v>0</v>
      </c>
      <c r="KX113" s="25">
        <f t="shared" si="291"/>
        <v>0</v>
      </c>
      <c r="KY113" s="25">
        <f t="shared" si="404"/>
        <v>0</v>
      </c>
      <c r="KZ113" s="25">
        <f t="shared" si="292"/>
        <v>0</v>
      </c>
      <c r="LA113" s="25">
        <f t="shared" si="293"/>
        <v>0</v>
      </c>
      <c r="LB113" s="25">
        <f t="shared" si="405"/>
        <v>0</v>
      </c>
      <c r="LC113" s="25">
        <f t="shared" si="294"/>
        <v>1.4</v>
      </c>
      <c r="LD113" s="25">
        <f t="shared" si="295"/>
        <v>1.4</v>
      </c>
      <c r="LE113" s="25">
        <f t="shared" si="406"/>
        <v>1.4</v>
      </c>
      <c r="LF113" s="25">
        <f t="shared" si="296"/>
        <v>0</v>
      </c>
      <c r="LG113" s="25">
        <f t="shared" si="297"/>
        <v>0</v>
      </c>
      <c r="LH113" s="25">
        <f t="shared" si="407"/>
        <v>0</v>
      </c>
      <c r="LI113" s="25">
        <f t="shared" si="298"/>
        <v>0</v>
      </c>
      <c r="LJ113" s="25">
        <f t="shared" si="299"/>
        <v>0</v>
      </c>
      <c r="LK113" s="25">
        <f t="shared" si="408"/>
        <v>0</v>
      </c>
      <c r="LL113" s="25">
        <f t="shared" si="300"/>
        <v>0</v>
      </c>
      <c r="LM113" s="25">
        <f t="shared" si="301"/>
        <v>0</v>
      </c>
      <c r="LN113" s="25">
        <f t="shared" si="409"/>
        <v>0</v>
      </c>
      <c r="LO113" s="25">
        <f t="shared" si="302"/>
        <v>0</v>
      </c>
      <c r="LP113" s="25">
        <f t="shared" si="303"/>
        <v>0</v>
      </c>
      <c r="LQ113" s="25">
        <f t="shared" si="410"/>
        <v>0</v>
      </c>
      <c r="LR113" s="25">
        <f t="shared" si="304"/>
        <v>0</v>
      </c>
      <c r="LS113" s="25">
        <f t="shared" si="305"/>
        <v>0</v>
      </c>
      <c r="LT113" s="25">
        <f t="shared" si="411"/>
        <v>0</v>
      </c>
      <c r="LU113" s="25">
        <f t="shared" si="306"/>
        <v>0</v>
      </c>
      <c r="LV113" s="25">
        <f t="shared" si="307"/>
        <v>0</v>
      </c>
      <c r="LW113" s="25">
        <f t="shared" si="412"/>
        <v>0</v>
      </c>
      <c r="LX113" s="25">
        <f t="shared" si="308"/>
        <v>0</v>
      </c>
      <c r="LY113" s="25">
        <f t="shared" si="309"/>
        <v>0</v>
      </c>
      <c r="LZ113" s="25">
        <f t="shared" si="413"/>
        <v>0</v>
      </c>
      <c r="MA113" s="25">
        <f t="shared" si="310"/>
        <v>0</v>
      </c>
      <c r="MB113" s="25">
        <f t="shared" si="311"/>
        <v>0</v>
      </c>
      <c r="MC113" s="25">
        <f t="shared" si="414"/>
        <v>0</v>
      </c>
      <c r="MD113" s="25">
        <f t="shared" si="312"/>
        <v>0</v>
      </c>
      <c r="ME113" s="25">
        <f t="shared" si="313"/>
        <v>0</v>
      </c>
      <c r="MF113" s="25">
        <f t="shared" si="415"/>
        <v>0</v>
      </c>
      <c r="MG113" s="25">
        <f t="shared" si="314"/>
        <v>0</v>
      </c>
      <c r="MH113" s="25">
        <f t="shared" si="315"/>
        <v>0</v>
      </c>
      <c r="MI113" s="25">
        <f t="shared" si="416"/>
        <v>0</v>
      </c>
      <c r="MJ113" s="25">
        <f t="shared" si="316"/>
        <v>0</v>
      </c>
      <c r="MK113" s="25">
        <f t="shared" si="317"/>
        <v>0</v>
      </c>
      <c r="ML113" s="25">
        <f t="shared" si="417"/>
        <v>0</v>
      </c>
      <c r="MM113" s="25">
        <f t="shared" si="318"/>
        <v>0</v>
      </c>
      <c r="MN113" s="25">
        <f t="shared" si="319"/>
        <v>0</v>
      </c>
      <c r="MO113" s="25">
        <f t="shared" si="418"/>
        <v>0</v>
      </c>
      <c r="MP113" s="25">
        <f t="shared" si="320"/>
        <v>0</v>
      </c>
      <c r="MQ113" s="25">
        <f t="shared" si="321"/>
        <v>0</v>
      </c>
      <c r="MR113" s="25">
        <f t="shared" si="419"/>
        <v>0</v>
      </c>
      <c r="MS113" s="29">
        <v>1.4</v>
      </c>
      <c r="MT113" s="29">
        <v>0</v>
      </c>
      <c r="MU113" s="29">
        <v>1</v>
      </c>
      <c r="MV113" s="29">
        <v>1</v>
      </c>
      <c r="MW113" s="25">
        <f t="shared" si="322"/>
        <v>1.4</v>
      </c>
      <c r="MX113" s="25">
        <f t="shared" si="323"/>
        <v>3.43</v>
      </c>
      <c r="MY113" s="25">
        <f t="shared" si="324"/>
        <v>0</v>
      </c>
      <c r="MZ113" s="25">
        <f t="shared" si="325"/>
        <v>0</v>
      </c>
      <c r="NA113" s="25">
        <f t="shared" si="326"/>
        <v>1.4</v>
      </c>
      <c r="NB113" s="25">
        <f t="shared" si="327"/>
        <v>3.44</v>
      </c>
      <c r="NC113" s="25">
        <f t="shared" si="328"/>
        <v>0</v>
      </c>
      <c r="ND113" s="25">
        <f t="shared" si="329"/>
        <v>0</v>
      </c>
      <c r="NE113" s="25">
        <f t="shared" si="420"/>
        <v>1.4</v>
      </c>
      <c r="NF113" s="25">
        <f t="shared" si="420"/>
        <v>3.4350000000000001</v>
      </c>
      <c r="NG113" s="25">
        <f t="shared" si="420"/>
        <v>0</v>
      </c>
      <c r="NH113" s="25">
        <f t="shared" si="420"/>
        <v>0</v>
      </c>
      <c r="NI113" s="25">
        <f t="shared" si="330"/>
        <v>128.88</v>
      </c>
      <c r="NJ113" s="25">
        <f t="shared" si="331"/>
        <v>0</v>
      </c>
      <c r="NK113" s="25">
        <f t="shared" si="332"/>
        <v>128.88</v>
      </c>
      <c r="NL113" s="25">
        <f t="shared" si="333"/>
        <v>68.23</v>
      </c>
      <c r="NM113" s="25">
        <f t="shared" si="334"/>
        <v>0</v>
      </c>
      <c r="NN113" s="25">
        <f t="shared" si="421"/>
        <v>68.23</v>
      </c>
      <c r="NO113" s="25">
        <f t="shared" si="335"/>
        <v>0</v>
      </c>
      <c r="NP113" s="25">
        <f t="shared" si="336"/>
        <v>0</v>
      </c>
      <c r="NQ113" s="25">
        <f t="shared" si="422"/>
        <v>0</v>
      </c>
      <c r="NR113" s="25">
        <f t="shared" si="337"/>
        <v>0</v>
      </c>
      <c r="NS113" s="25">
        <f t="shared" si="338"/>
        <v>0</v>
      </c>
      <c r="NT113" s="25">
        <f t="shared" si="423"/>
        <v>0</v>
      </c>
      <c r="NU113" s="25">
        <f t="shared" si="339"/>
        <v>0</v>
      </c>
      <c r="NV113" s="25">
        <f t="shared" si="340"/>
        <v>0</v>
      </c>
      <c r="NW113" s="25">
        <f t="shared" si="424"/>
        <v>0</v>
      </c>
      <c r="NX113" s="25">
        <f t="shared" si="425"/>
        <v>68.23</v>
      </c>
      <c r="NY113" s="25">
        <f t="shared" si="425"/>
        <v>0</v>
      </c>
      <c r="NZ113" s="25">
        <f t="shared" si="426"/>
        <v>68.23</v>
      </c>
      <c r="OA113" s="25">
        <f t="shared" si="427"/>
        <v>60.65</v>
      </c>
      <c r="OB113" s="25">
        <f t="shared" si="427"/>
        <v>0</v>
      </c>
      <c r="OC113" s="25">
        <f t="shared" si="428"/>
        <v>60.65</v>
      </c>
      <c r="OD113" s="25">
        <f t="shared" si="429"/>
        <v>68.23</v>
      </c>
      <c r="OE113" s="25">
        <f t="shared" si="429"/>
        <v>0</v>
      </c>
      <c r="OF113" s="25">
        <f t="shared" si="429"/>
        <v>68.23</v>
      </c>
      <c r="OG113" s="25">
        <f t="shared" si="341"/>
        <v>0</v>
      </c>
      <c r="OH113" s="25">
        <f t="shared" si="342"/>
        <v>0</v>
      </c>
      <c r="OI113" s="25">
        <f t="shared" si="343"/>
        <v>0</v>
      </c>
      <c r="OJ113" s="25">
        <f t="shared" si="344"/>
        <v>0</v>
      </c>
      <c r="OK113" s="25">
        <f t="shared" si="345"/>
        <v>0</v>
      </c>
      <c r="OL113" s="25">
        <f t="shared" si="346"/>
        <v>0</v>
      </c>
      <c r="OM113" s="25">
        <f t="shared" si="430"/>
        <v>0</v>
      </c>
      <c r="ON113" s="25">
        <f t="shared" si="430"/>
        <v>0</v>
      </c>
      <c r="OO113" s="25">
        <f t="shared" si="430"/>
        <v>0</v>
      </c>
      <c r="OP113" s="25">
        <f t="shared" si="347"/>
        <v>0</v>
      </c>
      <c r="OQ113" s="25">
        <f t="shared" si="348"/>
        <v>0</v>
      </c>
      <c r="OR113" s="25">
        <f t="shared" si="431"/>
        <v>0</v>
      </c>
      <c r="OS113" s="19">
        <v>537823.17000000004</v>
      </c>
      <c r="OT113" s="19">
        <v>2370663.34</v>
      </c>
    </row>
    <row r="114" spans="1:410" ht="33" customHeight="1" x14ac:dyDescent="0.25">
      <c r="A114" s="18"/>
      <c r="B114" s="18" t="s">
        <v>850</v>
      </c>
      <c r="C114" s="18">
        <v>1185.47</v>
      </c>
      <c r="D114" s="16" t="e">
        <f>_xlfn.IFNA(INDEX(#REF!,MATCH(E114,#REF!,0)),0)</f>
        <v>#REF!</v>
      </c>
      <c r="E114" s="18" t="s">
        <v>897</v>
      </c>
      <c r="F114" s="16" t="s">
        <v>765</v>
      </c>
      <c r="G114" s="16" t="s">
        <v>766</v>
      </c>
      <c r="H114" s="16" t="s">
        <v>767</v>
      </c>
      <c r="I114" s="16" t="s">
        <v>768</v>
      </c>
      <c r="J114" s="16" t="s">
        <v>769</v>
      </c>
      <c r="K114" s="16" t="s">
        <v>770</v>
      </c>
      <c r="L114" s="16" t="s">
        <v>771</v>
      </c>
      <c r="M114" s="18">
        <v>1.64</v>
      </c>
      <c r="N114" s="18">
        <v>1.94</v>
      </c>
      <c r="O114" s="18">
        <v>2.04</v>
      </c>
      <c r="P114" s="18">
        <v>2.34</v>
      </c>
      <c r="Q114" s="18">
        <v>0.1</v>
      </c>
      <c r="R114" s="18">
        <v>1.8399999999999999</v>
      </c>
      <c r="S114" s="18">
        <v>2.14</v>
      </c>
      <c r="T114" s="18">
        <v>0.2</v>
      </c>
      <c r="U114" s="18">
        <v>0</v>
      </c>
      <c r="V114" s="18">
        <v>0</v>
      </c>
      <c r="W114" s="18">
        <v>0</v>
      </c>
      <c r="X114" s="18">
        <v>1.64</v>
      </c>
      <c r="Y114" s="18">
        <v>1.9</v>
      </c>
      <c r="Z114" s="20">
        <f t="shared" si="349"/>
        <v>2.2000000000000002</v>
      </c>
      <c r="AA114" s="18">
        <v>0.22</v>
      </c>
      <c r="AB114" s="18">
        <v>0</v>
      </c>
      <c r="AC114" s="18">
        <v>0</v>
      </c>
      <c r="AD114" s="18">
        <v>0</v>
      </c>
      <c r="AE114" s="18">
        <v>0</v>
      </c>
      <c r="AF114" s="18">
        <v>0</v>
      </c>
      <c r="AG114" s="18">
        <v>1.2</v>
      </c>
      <c r="AH114" s="18">
        <v>1.5</v>
      </c>
      <c r="AI114" s="20">
        <f t="shared" si="350"/>
        <v>2.35</v>
      </c>
      <c r="AJ114" s="18">
        <v>0</v>
      </c>
      <c r="AK114" s="18">
        <v>0</v>
      </c>
      <c r="AL114" s="20">
        <f t="shared" si="351"/>
        <v>0</v>
      </c>
      <c r="AM114" s="18">
        <v>1.64</v>
      </c>
      <c r="AN114" s="18">
        <v>1.5</v>
      </c>
      <c r="AO114" s="18">
        <v>0.15</v>
      </c>
      <c r="AP114" s="18">
        <v>0.22</v>
      </c>
      <c r="AQ114" s="18">
        <v>1.64</v>
      </c>
      <c r="AR114" s="18">
        <v>1.72</v>
      </c>
      <c r="AS114" s="18">
        <v>0.12</v>
      </c>
      <c r="AT114" s="18">
        <v>0.11</v>
      </c>
      <c r="AU114" s="18">
        <v>0</v>
      </c>
      <c r="AV114" s="18">
        <v>1</v>
      </c>
      <c r="AW114" s="18">
        <v>0</v>
      </c>
      <c r="AX114" s="18">
        <v>0</v>
      </c>
      <c r="AY114" s="18">
        <v>0</v>
      </c>
      <c r="AZ114" s="18">
        <v>0</v>
      </c>
      <c r="BA114" s="18">
        <v>0</v>
      </c>
      <c r="BB114" s="18">
        <v>0</v>
      </c>
      <c r="BC114" s="18">
        <v>0</v>
      </c>
      <c r="BD114" s="18">
        <v>0</v>
      </c>
      <c r="BE114" s="18">
        <v>2</v>
      </c>
      <c r="BF114" s="18">
        <v>0</v>
      </c>
      <c r="BG114" s="18">
        <v>0</v>
      </c>
      <c r="BH114" s="18">
        <v>0</v>
      </c>
      <c r="BI114" s="18">
        <v>0</v>
      </c>
      <c r="BJ114" s="18">
        <v>0</v>
      </c>
      <c r="BK114" s="18">
        <v>0</v>
      </c>
      <c r="BL114" s="18">
        <v>0</v>
      </c>
      <c r="BM114" s="18">
        <v>0</v>
      </c>
      <c r="BN114" s="18">
        <v>0</v>
      </c>
      <c r="BO114" s="18">
        <v>0</v>
      </c>
      <c r="BP114" s="18">
        <v>0</v>
      </c>
      <c r="BQ114" s="18">
        <v>0</v>
      </c>
      <c r="BR114" s="18">
        <v>0</v>
      </c>
      <c r="BS114" s="18">
        <v>0</v>
      </c>
      <c r="BT114" s="18">
        <v>0</v>
      </c>
      <c r="BU114" s="18">
        <v>0</v>
      </c>
      <c r="BV114" s="18">
        <v>0</v>
      </c>
      <c r="BW114" s="18">
        <v>0</v>
      </c>
      <c r="BX114" s="18">
        <v>0</v>
      </c>
      <c r="BY114" s="18">
        <v>0</v>
      </c>
      <c r="BZ114" s="18">
        <v>0</v>
      </c>
      <c r="CA114" s="16" t="e">
        <f>_xlfn.IFNA(IF(RIGHT(D114,2)="=G",0,INDEX(#REF!,MATCH(E114,#REF!,0))),0)</f>
        <v>#REF!</v>
      </c>
      <c r="CB114" s="16" t="s">
        <v>776</v>
      </c>
      <c r="CC114" s="18">
        <v>0</v>
      </c>
      <c r="CD114" s="18">
        <v>0</v>
      </c>
      <c r="CE114" s="18">
        <v>1.4</v>
      </c>
      <c r="CF114" s="18">
        <v>0.85</v>
      </c>
      <c r="CG114" s="18">
        <v>0.12</v>
      </c>
      <c r="CH114" s="18">
        <v>2</v>
      </c>
      <c r="CI114" s="16" t="s">
        <v>98</v>
      </c>
      <c r="CJ114" s="18">
        <v>0</v>
      </c>
      <c r="CK114" s="20">
        <f t="shared" si="217"/>
        <v>2.76</v>
      </c>
      <c r="CL114" s="20">
        <f t="shared" si="352"/>
        <v>2.76</v>
      </c>
      <c r="CM114" s="18">
        <v>25.67</v>
      </c>
      <c r="CN114" s="18">
        <v>25.36</v>
      </c>
      <c r="CO114" s="18">
        <v>24.521000000000001</v>
      </c>
      <c r="CP114" s="22">
        <f t="shared" si="218"/>
        <v>25.36</v>
      </c>
      <c r="CQ114" s="22">
        <f t="shared" si="219"/>
        <v>22.6</v>
      </c>
      <c r="CR114" s="22">
        <f t="shared" si="353"/>
        <v>2.76</v>
      </c>
      <c r="CS114" s="22">
        <f t="shared" si="220"/>
        <v>22.7</v>
      </c>
      <c r="CT114" s="22">
        <f t="shared" si="221"/>
        <v>22.9</v>
      </c>
      <c r="CU114" s="18">
        <v>22.9</v>
      </c>
      <c r="CV114" s="22">
        <f t="shared" si="354"/>
        <v>2.2000000000000002</v>
      </c>
      <c r="CW114" s="22">
        <f t="shared" si="222"/>
        <v>0</v>
      </c>
      <c r="CX114" s="22">
        <f t="shared" si="223"/>
        <v>0</v>
      </c>
      <c r="CY114" s="22">
        <f t="shared" si="224"/>
        <v>25.09</v>
      </c>
      <c r="CZ114" s="22">
        <f t="shared" si="225"/>
        <v>25.24</v>
      </c>
      <c r="DA114" s="18">
        <v>25.36</v>
      </c>
      <c r="DB114" s="20">
        <f t="shared" si="355"/>
        <v>2.76</v>
      </c>
      <c r="DC114" s="20">
        <f t="shared" si="356"/>
        <v>0</v>
      </c>
      <c r="DD114" s="20">
        <f t="shared" si="357"/>
        <v>2.76</v>
      </c>
      <c r="DE114" s="20">
        <f t="shared" si="226"/>
        <v>0.1</v>
      </c>
      <c r="DF114" s="20">
        <f t="shared" si="227"/>
        <v>0.2</v>
      </c>
      <c r="DG114" s="20">
        <f t="shared" si="228"/>
        <v>2.46</v>
      </c>
      <c r="DH114" s="20">
        <f t="shared" si="229"/>
        <v>0</v>
      </c>
      <c r="DI114" s="20">
        <f t="shared" si="230"/>
        <v>0</v>
      </c>
      <c r="DJ114" s="20">
        <f t="shared" si="231"/>
        <v>0</v>
      </c>
      <c r="DK114" s="20">
        <f t="shared" si="358"/>
        <v>2.76</v>
      </c>
      <c r="DL114" s="20">
        <f t="shared" si="359"/>
        <v>0</v>
      </c>
      <c r="DM114" s="20">
        <f t="shared" si="360"/>
        <v>0</v>
      </c>
      <c r="DN114" s="20">
        <f t="shared" si="361"/>
        <v>0</v>
      </c>
      <c r="DO114" s="18">
        <v>2.54</v>
      </c>
      <c r="DP114" s="18">
        <v>0</v>
      </c>
      <c r="DQ114" s="18">
        <v>1</v>
      </c>
      <c r="DR114" s="18">
        <v>1</v>
      </c>
      <c r="DS114" s="25">
        <f t="shared" si="362"/>
        <v>2.54</v>
      </c>
      <c r="DT114" s="25">
        <f t="shared" si="363"/>
        <v>0</v>
      </c>
      <c r="DU114" s="25">
        <f t="shared" si="364"/>
        <v>7.01</v>
      </c>
      <c r="DV114" s="25">
        <f t="shared" si="365"/>
        <v>0</v>
      </c>
      <c r="DW114" s="25">
        <f t="shared" si="366"/>
        <v>7.01</v>
      </c>
      <c r="DX114" s="25">
        <f t="shared" si="367"/>
        <v>14.3</v>
      </c>
      <c r="DY114" s="25">
        <f t="shared" si="368"/>
        <v>0</v>
      </c>
      <c r="DZ114" s="25">
        <f t="shared" si="369"/>
        <v>14.3</v>
      </c>
      <c r="EA114" s="25">
        <f t="shared" si="370"/>
        <v>9.09</v>
      </c>
      <c r="EB114" s="25">
        <f t="shared" si="371"/>
        <v>0</v>
      </c>
      <c r="EC114" s="25">
        <f t="shared" si="372"/>
        <v>9.09</v>
      </c>
      <c r="ED114" s="25">
        <f t="shared" si="373"/>
        <v>5.21</v>
      </c>
      <c r="EE114" s="25">
        <f t="shared" si="373"/>
        <v>0</v>
      </c>
      <c r="EF114" s="25">
        <f t="shared" si="374"/>
        <v>5.21</v>
      </c>
      <c r="EG114" s="25">
        <f t="shared" si="375"/>
        <v>9.09</v>
      </c>
      <c r="EH114" s="25">
        <f t="shared" si="375"/>
        <v>0</v>
      </c>
      <c r="EI114" s="25">
        <f t="shared" si="376"/>
        <v>9.09</v>
      </c>
      <c r="EJ114" s="18">
        <v>1185.47</v>
      </c>
      <c r="EK114" s="18">
        <v>1149.3699999999999</v>
      </c>
      <c r="EL114" s="18" t="s">
        <v>897</v>
      </c>
      <c r="EM114" s="18" t="s">
        <v>898</v>
      </c>
      <c r="EN114" s="16" t="s">
        <v>774</v>
      </c>
      <c r="EO114" s="16" t="s">
        <v>132</v>
      </c>
      <c r="EP114" s="16" t="e">
        <f>IF(OR(EN114="Cống tròn",EN114="Cống hộp",EN114="Ống nhựa"),INDEX(#REF!,MATCH(E114,#REF!,0)),IF(OR(EN114="Rãnh xây",EN114="Rãnh bê tông"),INDEX(#REF!,MATCH(E114,#REF!,0)),0))</f>
        <v>#REF!</v>
      </c>
      <c r="EQ114" s="18">
        <v>34.500000000000135</v>
      </c>
      <c r="ER114" s="18">
        <v>1</v>
      </c>
      <c r="ES114" s="25">
        <f t="shared" si="377"/>
        <v>34</v>
      </c>
      <c r="ET114" s="1" t="e">
        <f>_xlfn.IFNA(IF(EN114="Cống tròn",INDEX(#REF!,MATCH(E114,#REF!,0)),IF(EN114="Cống hộp",INDEX(#REF!,MATCH(E114,#REF!,0)),EU114&amp;" ,"&amp;EV114)),0)</f>
        <v>#REF!</v>
      </c>
      <c r="EU114" s="16" t="s">
        <v>769</v>
      </c>
      <c r="EV114" s="16" t="s">
        <v>775</v>
      </c>
      <c r="EW114" s="16" t="e">
        <f>_xlfn.IFNA(INDEX(#REF!,MATCH(E114,#REF!,0)),0)</f>
        <v>#REF!</v>
      </c>
      <c r="EX114" s="16"/>
      <c r="EY114" s="18">
        <v>0</v>
      </c>
      <c r="EZ114" s="18">
        <v>0</v>
      </c>
      <c r="FA114" s="18">
        <v>0</v>
      </c>
      <c r="FB114" s="19">
        <v>0</v>
      </c>
      <c r="FC114" s="19">
        <v>0</v>
      </c>
      <c r="FD114" s="25">
        <f t="shared" si="232"/>
        <v>0</v>
      </c>
      <c r="FE114" s="25">
        <f t="shared" si="378"/>
        <v>0</v>
      </c>
      <c r="FF114" s="18">
        <v>0.1</v>
      </c>
      <c r="FG114" s="18">
        <v>2</v>
      </c>
      <c r="FH114" s="18">
        <v>1</v>
      </c>
      <c r="FI114" s="25">
        <f t="shared" si="379"/>
        <v>1.2</v>
      </c>
      <c r="FJ114" s="18">
        <v>0</v>
      </c>
      <c r="FK114" s="18">
        <v>0</v>
      </c>
      <c r="FL114" s="18">
        <v>0.2</v>
      </c>
      <c r="FM114" s="18">
        <v>1.4</v>
      </c>
      <c r="FN114" s="18">
        <v>0</v>
      </c>
      <c r="FO114" s="25">
        <f t="shared" si="380"/>
        <v>1.4</v>
      </c>
      <c r="FP114" s="18">
        <v>1.4999999999999999E-2</v>
      </c>
      <c r="FQ114" s="18">
        <v>1</v>
      </c>
      <c r="FR114" s="25">
        <f t="shared" si="233"/>
        <v>33</v>
      </c>
      <c r="FS114" s="25">
        <f t="shared" si="234"/>
        <v>0.48</v>
      </c>
      <c r="FT114" s="25">
        <f t="shared" si="235"/>
        <v>33.479999999999997</v>
      </c>
      <c r="FU114" s="25">
        <f t="shared" si="236"/>
        <v>-1.0200000000001381</v>
      </c>
      <c r="FV114" s="25" t="str">
        <f t="shared" si="381"/>
        <v>Thêm 01</v>
      </c>
      <c r="FW114" s="25">
        <f t="shared" si="382"/>
        <v>-0.01</v>
      </c>
      <c r="FX114" s="16"/>
      <c r="FY114" s="16"/>
      <c r="FZ114" s="16"/>
      <c r="GA114" s="16"/>
      <c r="GB114" s="19">
        <v>0</v>
      </c>
      <c r="GC114" s="19">
        <v>0</v>
      </c>
      <c r="GD114" s="19">
        <v>0</v>
      </c>
      <c r="GE114" s="19">
        <v>0</v>
      </c>
      <c r="GF114" s="19">
        <v>0</v>
      </c>
      <c r="GG114" s="19">
        <v>0</v>
      </c>
      <c r="GH114" s="19">
        <v>0</v>
      </c>
      <c r="GI114" s="19">
        <v>0</v>
      </c>
      <c r="GJ114" s="19">
        <v>0</v>
      </c>
      <c r="GK114" s="19">
        <v>0</v>
      </c>
      <c r="GL114" s="25">
        <f t="shared" si="237"/>
        <v>0</v>
      </c>
      <c r="GM114" s="25">
        <f t="shared" si="383"/>
        <v>0</v>
      </c>
      <c r="GN114" s="19">
        <v>0</v>
      </c>
      <c r="GO114" s="19">
        <v>0</v>
      </c>
      <c r="GP114" s="19">
        <v>0</v>
      </c>
      <c r="GQ114" s="19">
        <v>0</v>
      </c>
      <c r="GR114" s="1" t="e">
        <f>_xlfn.IFNA(INDEX(#REF!,MATCH(E114,#REF!,0)),0)</f>
        <v>#REF!</v>
      </c>
      <c r="GS114" s="16"/>
      <c r="GT114" s="18">
        <v>0</v>
      </c>
      <c r="GU114" s="18">
        <v>0</v>
      </c>
      <c r="GV114" s="18">
        <v>0</v>
      </c>
      <c r="GW114" s="18">
        <v>0</v>
      </c>
      <c r="GX114" s="25">
        <f t="shared" si="238"/>
        <v>0</v>
      </c>
      <c r="GY114" s="25">
        <f t="shared" si="239"/>
        <v>0</v>
      </c>
      <c r="GZ114" s="25">
        <f t="shared" si="384"/>
        <v>0</v>
      </c>
      <c r="HA114" s="1" t="e" cm="1">
        <f t="array" ref="HA114">INDEX(#REF!,MATCH(EJ114&amp;EK114&amp;HD114&amp;HE114&amp;HF114,#REF!&amp;#REF!&amp;#REF!&amp;#REF!&amp;#REF!,0))</f>
        <v>#REF!</v>
      </c>
      <c r="HB114" s="16"/>
      <c r="HC114" s="25">
        <f t="shared" si="385"/>
        <v>0</v>
      </c>
      <c r="HD114" s="18">
        <v>0</v>
      </c>
      <c r="HE114" s="18">
        <v>0</v>
      </c>
      <c r="HF114" s="18">
        <v>0</v>
      </c>
      <c r="HG114" s="1" t="e" cm="1">
        <f t="array" ref="HG114">INDEX(#REF!,MATCH(EJ114&amp;EK114&amp;HJ114&amp;HK114&amp;HL114,#REF!&amp;#REF!&amp;#REF!&amp;#REF!&amp;#REF!,0))</f>
        <v>#REF!</v>
      </c>
      <c r="HH114" s="16"/>
      <c r="HI114" s="25">
        <f t="shared" si="386"/>
        <v>0</v>
      </c>
      <c r="HJ114" s="25">
        <f t="shared" si="387"/>
        <v>0</v>
      </c>
      <c r="HK114" s="19">
        <v>0</v>
      </c>
      <c r="HL114" s="19">
        <v>0</v>
      </c>
      <c r="HM114" s="18">
        <v>0.01</v>
      </c>
      <c r="HN114" s="18">
        <v>1</v>
      </c>
      <c r="HO114" s="25">
        <f t="shared" si="388"/>
        <v>0</v>
      </c>
      <c r="HP114" s="25">
        <f t="shared" si="389"/>
        <v>0</v>
      </c>
      <c r="HQ114" s="25">
        <f t="shared" si="390"/>
        <v>0</v>
      </c>
      <c r="HR114" s="25">
        <f t="shared" si="391"/>
        <v>0</v>
      </c>
      <c r="HS114" s="25">
        <f t="shared" si="392"/>
        <v>0</v>
      </c>
      <c r="HT114" s="19">
        <v>0</v>
      </c>
      <c r="HU114" s="19">
        <v>0</v>
      </c>
      <c r="HV114" s="19">
        <v>0</v>
      </c>
      <c r="HW114" s="25">
        <f t="shared" si="393"/>
        <v>0</v>
      </c>
      <c r="HX114" s="19">
        <v>0</v>
      </c>
      <c r="HY114" s="19">
        <v>0</v>
      </c>
      <c r="HZ114" s="18">
        <v>25.36</v>
      </c>
      <c r="IA114" s="20">
        <f>ROUND(IF(EN114="Cống tròn",IF(EN114="Cống tròn",IF(EU114="Không có móng",IQ114-FF114,IF(EU114="Đế",IP114-FN114,IF(OR(EU114="Móng bê tông",EU114="Móng bê tông kết hợp đế"),II114-FJ114,0))),0),IF(EN114="Cống hộp",IF(AND(EN114="Cống hộp",EU114="Không có móng"),IQ114-GF114,IF(AND(EN114="Cống hộp",EU114="Móng bê tông"),IJ114-GB114,0)),IF(OR(EN114="Rãnh xây",EN114="Rãnh bê tông"),IF(OR(EN114="Rãnh xây",EN114="Rãnh bê tông"),IK114-GB114,0),IF(EN114="Ống nhựa",IF(AND(EN114="Ống nhựa",EU114="Không đắp cát"),IQ114-HT114,IF(AND(EN114="Ống nhựa",EU114="Đắp cát"),IH114-HX114,0)),IF(EN114="Rãnh thang",IF(EN114="Rãnh thang",IF(EU114="Móng bê tông",#REF!-#REF!,IQ114),0),0))))),2)</f>
        <v>22.9</v>
      </c>
      <c r="IB114" s="20">
        <f t="shared" si="394"/>
        <v>2.4600000000000009</v>
      </c>
      <c r="IC114" s="20">
        <f t="shared" si="240"/>
        <v>22.9</v>
      </c>
      <c r="ID114" s="20">
        <f t="shared" si="241"/>
        <v>0</v>
      </c>
      <c r="IE114" s="20">
        <f t="shared" si="242"/>
        <v>0</v>
      </c>
      <c r="IF114" s="20">
        <f t="shared" si="243"/>
        <v>0</v>
      </c>
      <c r="IG114" s="20">
        <f>IF(EN114="Rãnh thang",IF(AND(EN114="Rãnh thang",EU114="Móng bê tông"),IQ114-#REF!,0),IF(EN114="Ống nhựa",IF(AND(EN114="Ống nhựa",EU114="Đắp cát"),IQ114-HT114,0),IF(EN114="Cống tròn",IF(EN114="Cống tròn",IF(OR(EU114="Móng bê tông",EU114="Móng bê tông kết hợp đế"),IM114-FL114,0),0),IF(EN114="Cống hộp",IF(AND(EN114="Cống hộp",EU114="Móng bê tông"),IN114-GD114,0),IF(OR(EN114="Rãnh xây",EN114="Rãnh bê tông"),IF(AND(EN114="Rãnh xây",EU114="Móng bê tông"),IO114-GD114,IF(AND(EN114="Rãnh bê tông",EU114="Móng bê tông"),IO114-GD114,0)),0)))))</f>
        <v>22.9</v>
      </c>
      <c r="IH114" s="20">
        <f t="shared" si="244"/>
        <v>0</v>
      </c>
      <c r="II114" s="20">
        <f t="shared" si="245"/>
        <v>22.9</v>
      </c>
      <c r="IJ114" s="20">
        <f t="shared" si="246"/>
        <v>0</v>
      </c>
      <c r="IK114" s="20">
        <f t="shared" si="247"/>
        <v>0</v>
      </c>
      <c r="IL114" s="20">
        <f t="shared" si="248"/>
        <v>23.099999999999998</v>
      </c>
      <c r="IM114" s="20">
        <f t="shared" si="249"/>
        <v>23.099999999999998</v>
      </c>
      <c r="IN114" s="20">
        <f t="shared" si="250"/>
        <v>0</v>
      </c>
      <c r="IO114" s="20">
        <f t="shared" si="251"/>
        <v>0</v>
      </c>
      <c r="IP114" s="20">
        <f t="shared" si="252"/>
        <v>0</v>
      </c>
      <c r="IQ114" s="18">
        <v>23.2</v>
      </c>
      <c r="IR114" s="25">
        <f t="shared" si="395"/>
        <v>0</v>
      </c>
      <c r="IS114" s="25">
        <f t="shared" si="253"/>
        <v>0</v>
      </c>
      <c r="IT114" s="25">
        <f t="shared" si="254"/>
        <v>0</v>
      </c>
      <c r="IU114" s="25">
        <f>ROUND(IF(EN114="Cống tròn",IF(EN114="Cống tròn",IV114+FF114,0),IF(EN114="Cống hộp",IF(EN114="Cống hộp",IV114+GP114,0),IF(OR(EN114="Rãnh xây",EN114="Rãnh bê tông"),IF(OR(EN114="Rãnh xây",EN114="Rãnh bê tông"),IV114+GP114,0),IF(EN114="ống nhựa",IF(EN114="Ống nhựa",IV114+HT114,0),IF(EN114="Rãnh thang",IF(EN114="Rãnh thang",IQ114+#REF!,0),0))))),2)</f>
        <v>24.24</v>
      </c>
      <c r="IV114" s="18">
        <v>24.14</v>
      </c>
      <c r="IW114" s="25">
        <f t="shared" si="255"/>
        <v>24.24</v>
      </c>
      <c r="IX114" s="25">
        <f t="shared" si="256"/>
        <v>0</v>
      </c>
      <c r="IY114" s="25">
        <f t="shared" si="257"/>
        <v>0</v>
      </c>
      <c r="IZ114" s="25">
        <f t="shared" si="258"/>
        <v>0</v>
      </c>
      <c r="JA114" s="25">
        <f t="shared" si="259"/>
        <v>0</v>
      </c>
      <c r="JB114" s="18">
        <v>24.4</v>
      </c>
      <c r="JC114" s="20">
        <f>ROUND(IF(EN114="Cống tròn",IF(EN114="Cống tròn",IF(EU114="Không có móng",JS114-FF114,IF(EU114="Đế",JR114-FN114,IF(OR(EU114="Móng bê tông",EU114="Móng bê tông kết hợp đế"),JK114-FJ114,0))),0),IF(EN114="Cống hộp",IF(AND(EN114="Cống hộp",EU114="Không có móng"),JS114-GF114,IF(AND(EN114="Cống hộp",EU114="Móng bê tông"),JL114-GB114,0)),IF(OR(EN114="Rãnh xây",EN114="Rãnh bê tông"),IF(OR(EN114="Rãnh xây",EN114="Rãnh bê tông"),JM114-GB114,0),IF(EN114="Ống nhựa",IF(AND(EN114="Ống nhựa",EU114="Không đắp cát"),JS114-HT114,IF(AND(EN114="Ống nhựa",EU114="Đắp cát"),JJ114-HX114,0)),IF(EN114="Rãnh thang",IF(EN114="Rãnh thang",IF(EU114="Móng bê tông",#REF!-#REF!,JS114),0),0))))),2)</f>
        <v>22.84</v>
      </c>
      <c r="JD114" s="20">
        <f t="shared" si="396"/>
        <v>1.5599999999999987</v>
      </c>
      <c r="JE114" s="20">
        <f t="shared" si="260"/>
        <v>22.84</v>
      </c>
      <c r="JF114" s="20">
        <f t="shared" si="261"/>
        <v>0</v>
      </c>
      <c r="JG114" s="20">
        <f t="shared" si="262"/>
        <v>0</v>
      </c>
      <c r="JH114" s="20">
        <f t="shared" si="263"/>
        <v>0</v>
      </c>
      <c r="JI114" s="20">
        <f>IF(EN114="Rãnh thang",IF(AND(EN114="Rãnh thang",EU114="Móng bê tông"),JS114-#REF!,0),IF(EN114="Ống nhựa",IF(AND(EN114="Ống nhựa",EU114="Đắp cát"),JS114-HT114,0),IF(EN114="Cống tròn",IF(EN114="Cống tròn",IF(OR(EU114="Móng bê tông",EU114="Móng bê tông kết hợp đế"),JO114-FL114,0),0),IF(EN114="Cống hộp",IF(AND(EN114="Cống hộp",EU114="Móng bê tông"),JP114-GD114,0),IF(OR(EN114="Rãnh xây",EN114="Rãnh bê tông"),IF(AND(EN114="Rãnh xây",EU114="Móng bê tông"),JQ114-GD114,IF(AND(EN114="Rãnh bê tông",EU114="Móng bê tông"),JQ114-GD114,0)),0)))))</f>
        <v>22.84</v>
      </c>
      <c r="JJ114" s="20">
        <f t="shared" si="264"/>
        <v>0</v>
      </c>
      <c r="JK114" s="20">
        <f t="shared" si="265"/>
        <v>22.84</v>
      </c>
      <c r="JL114" s="20">
        <f t="shared" si="266"/>
        <v>0</v>
      </c>
      <c r="JM114" s="20">
        <f t="shared" si="267"/>
        <v>0</v>
      </c>
      <c r="JN114" s="20">
        <f t="shared" si="268"/>
        <v>23.04</v>
      </c>
      <c r="JO114" s="20">
        <f t="shared" si="269"/>
        <v>23.04</v>
      </c>
      <c r="JP114" s="20">
        <f t="shared" si="270"/>
        <v>0</v>
      </c>
      <c r="JQ114" s="20">
        <f t="shared" si="271"/>
        <v>0</v>
      </c>
      <c r="JR114" s="20">
        <f t="shared" si="272"/>
        <v>0</v>
      </c>
      <c r="JS114" s="26">
        <v>23.14</v>
      </c>
      <c r="JT114" s="25">
        <f t="shared" si="397"/>
        <v>0</v>
      </c>
      <c r="JU114" s="25">
        <f t="shared" si="273"/>
        <v>0</v>
      </c>
      <c r="JV114" s="25">
        <f t="shared" si="274"/>
        <v>0</v>
      </c>
      <c r="JW114" s="25">
        <f>ROUND(IF(EN114="Cống tròn",IF(EN114="Cống tròn",JX114+FF114,0),IF(EN114="Cống hộp",IF(EN114="Cống hộp",JX114+GP114,0),IF(OR(EN114="Rãnh xây",EN114="Rãnh bê tông"),IF(OR(EN114="Rãnh xây",EN114="Rãnh bê tông"),JX114+GP114,0),IF(EN114="ống nhựa",IF(EN114="Ống nhựa",JX114+HT114,0),IF(EN114="Rãnh thang",IF(EN114="Rãnh thang",JS114+#REF!,0),0))))),2)</f>
        <v>24.24</v>
      </c>
      <c r="JX114" s="27">
        <v>24.14</v>
      </c>
      <c r="JY114" s="25">
        <f t="shared" si="275"/>
        <v>24.24</v>
      </c>
      <c r="JZ114" s="25">
        <f t="shared" si="276"/>
        <v>0</v>
      </c>
      <c r="KA114" s="25">
        <f t="shared" si="277"/>
        <v>0</v>
      </c>
      <c r="KB114" s="25">
        <f t="shared" si="278"/>
        <v>0</v>
      </c>
      <c r="KC114" s="25">
        <f t="shared" si="279"/>
        <v>0</v>
      </c>
      <c r="KD114" s="28" t="s">
        <v>98</v>
      </c>
      <c r="KE114" s="27">
        <v>0</v>
      </c>
      <c r="KF114" s="25">
        <f t="shared" si="280"/>
        <v>2.4600000000000009</v>
      </c>
      <c r="KG114" s="25">
        <f t="shared" si="398"/>
        <v>2.4600000000000009</v>
      </c>
      <c r="KH114" s="27">
        <v>0</v>
      </c>
      <c r="KI114" s="25">
        <f t="shared" si="281"/>
        <v>1.5599999999999987</v>
      </c>
      <c r="KJ114" s="25">
        <f t="shared" si="399"/>
        <v>1.5599999999999987</v>
      </c>
      <c r="KK114" s="25">
        <f t="shared" si="282"/>
        <v>0</v>
      </c>
      <c r="KL114" s="25">
        <f t="shared" si="283"/>
        <v>0</v>
      </c>
      <c r="KM114" s="25">
        <f t="shared" si="400"/>
        <v>0</v>
      </c>
      <c r="KN114" s="25">
        <f t="shared" si="284"/>
        <v>0</v>
      </c>
      <c r="KO114" s="25">
        <f t="shared" si="285"/>
        <v>0</v>
      </c>
      <c r="KP114" s="25">
        <f t="shared" si="401"/>
        <v>0</v>
      </c>
      <c r="KQ114" s="25">
        <f t="shared" si="286"/>
        <v>0.2</v>
      </c>
      <c r="KR114" s="25">
        <f t="shared" si="287"/>
        <v>0.2</v>
      </c>
      <c r="KS114" s="25">
        <f t="shared" si="402"/>
        <v>0.2</v>
      </c>
      <c r="KT114" s="25">
        <f t="shared" si="288"/>
        <v>0</v>
      </c>
      <c r="KU114" s="25">
        <f t="shared" si="289"/>
        <v>0</v>
      </c>
      <c r="KV114" s="25">
        <f t="shared" si="403"/>
        <v>0</v>
      </c>
      <c r="KW114" s="25">
        <f t="shared" si="290"/>
        <v>0</v>
      </c>
      <c r="KX114" s="25">
        <f t="shared" si="291"/>
        <v>0</v>
      </c>
      <c r="KY114" s="25">
        <f t="shared" si="404"/>
        <v>0</v>
      </c>
      <c r="KZ114" s="25">
        <f t="shared" si="292"/>
        <v>0</v>
      </c>
      <c r="LA114" s="25">
        <f t="shared" si="293"/>
        <v>0</v>
      </c>
      <c r="LB114" s="25">
        <f t="shared" si="405"/>
        <v>0</v>
      </c>
      <c r="LC114" s="25">
        <f t="shared" si="294"/>
        <v>1.4</v>
      </c>
      <c r="LD114" s="25">
        <f t="shared" si="295"/>
        <v>1.4</v>
      </c>
      <c r="LE114" s="25">
        <f t="shared" si="406"/>
        <v>1.4</v>
      </c>
      <c r="LF114" s="25">
        <f t="shared" si="296"/>
        <v>0</v>
      </c>
      <c r="LG114" s="25">
        <f t="shared" si="297"/>
        <v>0</v>
      </c>
      <c r="LH114" s="25">
        <f t="shared" si="407"/>
        <v>0</v>
      </c>
      <c r="LI114" s="25">
        <f t="shared" si="298"/>
        <v>0</v>
      </c>
      <c r="LJ114" s="25">
        <f t="shared" si="299"/>
        <v>0</v>
      </c>
      <c r="LK114" s="25">
        <f t="shared" si="408"/>
        <v>0</v>
      </c>
      <c r="LL114" s="25">
        <f t="shared" si="300"/>
        <v>0</v>
      </c>
      <c r="LM114" s="25">
        <f t="shared" si="301"/>
        <v>0</v>
      </c>
      <c r="LN114" s="25">
        <f t="shared" si="409"/>
        <v>0</v>
      </c>
      <c r="LO114" s="25">
        <f t="shared" si="302"/>
        <v>0</v>
      </c>
      <c r="LP114" s="25">
        <f t="shared" si="303"/>
        <v>0</v>
      </c>
      <c r="LQ114" s="25">
        <f t="shared" si="410"/>
        <v>0</v>
      </c>
      <c r="LR114" s="25">
        <f t="shared" si="304"/>
        <v>0</v>
      </c>
      <c r="LS114" s="25">
        <f t="shared" si="305"/>
        <v>0</v>
      </c>
      <c r="LT114" s="25">
        <f t="shared" si="411"/>
        <v>0</v>
      </c>
      <c r="LU114" s="25">
        <f t="shared" si="306"/>
        <v>0</v>
      </c>
      <c r="LV114" s="25">
        <f t="shared" si="307"/>
        <v>0</v>
      </c>
      <c r="LW114" s="25">
        <f t="shared" si="412"/>
        <v>0</v>
      </c>
      <c r="LX114" s="25">
        <f t="shared" si="308"/>
        <v>0</v>
      </c>
      <c r="LY114" s="25">
        <f t="shared" si="309"/>
        <v>0</v>
      </c>
      <c r="LZ114" s="25">
        <f t="shared" si="413"/>
        <v>0</v>
      </c>
      <c r="MA114" s="25">
        <f t="shared" si="310"/>
        <v>0</v>
      </c>
      <c r="MB114" s="25">
        <f t="shared" si="311"/>
        <v>0</v>
      </c>
      <c r="MC114" s="25">
        <f t="shared" si="414"/>
        <v>0</v>
      </c>
      <c r="MD114" s="25">
        <f t="shared" si="312"/>
        <v>0</v>
      </c>
      <c r="ME114" s="25">
        <f t="shared" si="313"/>
        <v>0</v>
      </c>
      <c r="MF114" s="25">
        <f t="shared" si="415"/>
        <v>0</v>
      </c>
      <c r="MG114" s="25">
        <f t="shared" si="314"/>
        <v>0</v>
      </c>
      <c r="MH114" s="25">
        <f t="shared" si="315"/>
        <v>0</v>
      </c>
      <c r="MI114" s="25">
        <f t="shared" si="416"/>
        <v>0</v>
      </c>
      <c r="MJ114" s="25">
        <f t="shared" si="316"/>
        <v>0</v>
      </c>
      <c r="MK114" s="25">
        <f t="shared" si="317"/>
        <v>0</v>
      </c>
      <c r="ML114" s="25">
        <f t="shared" si="417"/>
        <v>0</v>
      </c>
      <c r="MM114" s="25">
        <f t="shared" si="318"/>
        <v>0</v>
      </c>
      <c r="MN114" s="25">
        <f t="shared" si="319"/>
        <v>0</v>
      </c>
      <c r="MO114" s="25">
        <f t="shared" si="418"/>
        <v>0</v>
      </c>
      <c r="MP114" s="25">
        <f t="shared" si="320"/>
        <v>0</v>
      </c>
      <c r="MQ114" s="25">
        <f t="shared" si="321"/>
        <v>0</v>
      </c>
      <c r="MR114" s="25">
        <f t="shared" si="419"/>
        <v>0</v>
      </c>
      <c r="MS114" s="29">
        <v>1.4</v>
      </c>
      <c r="MT114" s="29">
        <v>0</v>
      </c>
      <c r="MU114" s="29">
        <v>1</v>
      </c>
      <c r="MV114" s="29">
        <v>1</v>
      </c>
      <c r="MW114" s="25">
        <f t="shared" si="322"/>
        <v>1.4</v>
      </c>
      <c r="MX114" s="25">
        <f t="shared" si="323"/>
        <v>3.44</v>
      </c>
      <c r="MY114" s="25">
        <f t="shared" si="324"/>
        <v>0</v>
      </c>
      <c r="MZ114" s="25">
        <f t="shared" si="325"/>
        <v>0</v>
      </c>
      <c r="NA114" s="25">
        <f t="shared" si="326"/>
        <v>1.4</v>
      </c>
      <c r="NB114" s="25">
        <f t="shared" si="327"/>
        <v>2.1800000000000002</v>
      </c>
      <c r="NC114" s="25">
        <f t="shared" si="328"/>
        <v>0</v>
      </c>
      <c r="ND114" s="25">
        <f t="shared" si="329"/>
        <v>0</v>
      </c>
      <c r="NE114" s="25">
        <f t="shared" si="420"/>
        <v>1.4</v>
      </c>
      <c r="NF114" s="25">
        <f t="shared" si="420"/>
        <v>2.81</v>
      </c>
      <c r="NG114" s="25">
        <f t="shared" si="420"/>
        <v>0</v>
      </c>
      <c r="NH114" s="25">
        <f t="shared" si="420"/>
        <v>0</v>
      </c>
      <c r="NI114" s="25">
        <f t="shared" si="330"/>
        <v>96.95</v>
      </c>
      <c r="NJ114" s="25">
        <f t="shared" si="331"/>
        <v>0</v>
      </c>
      <c r="NK114" s="25">
        <f t="shared" si="332"/>
        <v>96.95</v>
      </c>
      <c r="NL114" s="25">
        <f t="shared" si="333"/>
        <v>62.74</v>
      </c>
      <c r="NM114" s="25">
        <f t="shared" si="334"/>
        <v>0</v>
      </c>
      <c r="NN114" s="25">
        <f t="shared" si="421"/>
        <v>62.74</v>
      </c>
      <c r="NO114" s="25">
        <f t="shared" si="335"/>
        <v>0</v>
      </c>
      <c r="NP114" s="25">
        <f t="shared" si="336"/>
        <v>0</v>
      </c>
      <c r="NQ114" s="25">
        <f t="shared" si="422"/>
        <v>0</v>
      </c>
      <c r="NR114" s="25">
        <f t="shared" si="337"/>
        <v>0</v>
      </c>
      <c r="NS114" s="25">
        <f t="shared" si="338"/>
        <v>0</v>
      </c>
      <c r="NT114" s="25">
        <f t="shared" si="423"/>
        <v>0</v>
      </c>
      <c r="NU114" s="25">
        <f t="shared" si="339"/>
        <v>0</v>
      </c>
      <c r="NV114" s="25">
        <f t="shared" si="340"/>
        <v>0</v>
      </c>
      <c r="NW114" s="25">
        <f t="shared" si="424"/>
        <v>0</v>
      </c>
      <c r="NX114" s="25">
        <f t="shared" si="425"/>
        <v>62.74</v>
      </c>
      <c r="NY114" s="25">
        <f t="shared" si="425"/>
        <v>0</v>
      </c>
      <c r="NZ114" s="25">
        <f t="shared" si="426"/>
        <v>62.74</v>
      </c>
      <c r="OA114" s="25">
        <f t="shared" si="427"/>
        <v>34.21</v>
      </c>
      <c r="OB114" s="25">
        <f t="shared" si="427"/>
        <v>0</v>
      </c>
      <c r="OC114" s="25">
        <f t="shared" si="428"/>
        <v>34.21</v>
      </c>
      <c r="OD114" s="25">
        <f t="shared" si="429"/>
        <v>62.74</v>
      </c>
      <c r="OE114" s="25">
        <f t="shared" si="429"/>
        <v>0</v>
      </c>
      <c r="OF114" s="25">
        <f t="shared" si="429"/>
        <v>62.74</v>
      </c>
      <c r="OG114" s="25">
        <f t="shared" si="341"/>
        <v>0</v>
      </c>
      <c r="OH114" s="25">
        <f t="shared" si="342"/>
        <v>0</v>
      </c>
      <c r="OI114" s="25">
        <f t="shared" si="343"/>
        <v>0</v>
      </c>
      <c r="OJ114" s="25">
        <f t="shared" si="344"/>
        <v>0</v>
      </c>
      <c r="OK114" s="25">
        <f t="shared" si="345"/>
        <v>0</v>
      </c>
      <c r="OL114" s="25">
        <f t="shared" si="346"/>
        <v>0</v>
      </c>
      <c r="OM114" s="25">
        <f t="shared" si="430"/>
        <v>0</v>
      </c>
      <c r="ON114" s="25">
        <f t="shared" si="430"/>
        <v>0</v>
      </c>
      <c r="OO114" s="25">
        <f t="shared" si="430"/>
        <v>0</v>
      </c>
      <c r="OP114" s="25">
        <f t="shared" si="347"/>
        <v>0</v>
      </c>
      <c r="OQ114" s="25">
        <f t="shared" si="348"/>
        <v>0</v>
      </c>
      <c r="OR114" s="25">
        <f t="shared" si="431"/>
        <v>0</v>
      </c>
      <c r="OS114" s="19">
        <v>537861.89</v>
      </c>
      <c r="OT114" s="19">
        <v>2370663.34</v>
      </c>
    </row>
    <row r="115" spans="1:410" ht="33" customHeight="1" x14ac:dyDescent="0.25">
      <c r="A115" s="18"/>
      <c r="B115" s="18" t="s">
        <v>850</v>
      </c>
      <c r="C115" s="18">
        <v>1149.3699999999999</v>
      </c>
      <c r="D115" s="16" t="e">
        <f>_xlfn.IFNA(INDEX(#REF!,MATCH(E115,#REF!,0)),0)</f>
        <v>#REF!</v>
      </c>
      <c r="E115" s="18" t="s">
        <v>898</v>
      </c>
      <c r="F115" s="16" t="s">
        <v>765</v>
      </c>
      <c r="G115" s="16" t="s">
        <v>766</v>
      </c>
      <c r="H115" s="16" t="s">
        <v>767</v>
      </c>
      <c r="I115" s="16" t="s">
        <v>768</v>
      </c>
      <c r="J115" s="16" t="s">
        <v>769</v>
      </c>
      <c r="K115" s="16" t="s">
        <v>770</v>
      </c>
      <c r="L115" s="16" t="s">
        <v>771</v>
      </c>
      <c r="M115" s="18">
        <v>2.44</v>
      </c>
      <c r="N115" s="18">
        <v>2.44</v>
      </c>
      <c r="O115" s="18">
        <v>2.84</v>
      </c>
      <c r="P115" s="18">
        <v>2.84</v>
      </c>
      <c r="Q115" s="18">
        <v>0.1</v>
      </c>
      <c r="R115" s="18">
        <v>2.64</v>
      </c>
      <c r="S115" s="18">
        <v>2.64</v>
      </c>
      <c r="T115" s="18">
        <v>0.2</v>
      </c>
      <c r="U115" s="18">
        <v>0</v>
      </c>
      <c r="V115" s="18">
        <v>0</v>
      </c>
      <c r="W115" s="18">
        <v>0</v>
      </c>
      <c r="X115" s="18">
        <v>2.44</v>
      </c>
      <c r="Y115" s="18">
        <v>2.4</v>
      </c>
      <c r="Z115" s="20">
        <f t="shared" si="349"/>
        <v>2.1</v>
      </c>
      <c r="AA115" s="18">
        <v>0.22</v>
      </c>
      <c r="AB115" s="18">
        <v>0</v>
      </c>
      <c r="AC115" s="18">
        <v>0</v>
      </c>
      <c r="AD115" s="18">
        <v>0</v>
      </c>
      <c r="AE115" s="18">
        <v>0</v>
      </c>
      <c r="AF115" s="18">
        <v>0</v>
      </c>
      <c r="AG115" s="18">
        <v>2</v>
      </c>
      <c r="AH115" s="18">
        <v>2</v>
      </c>
      <c r="AI115" s="20">
        <f t="shared" si="350"/>
        <v>2.25</v>
      </c>
      <c r="AJ115" s="18">
        <v>0</v>
      </c>
      <c r="AK115" s="18">
        <v>0</v>
      </c>
      <c r="AL115" s="20">
        <f t="shared" si="351"/>
        <v>0</v>
      </c>
      <c r="AM115" s="18">
        <v>2.44</v>
      </c>
      <c r="AN115" s="18">
        <v>2</v>
      </c>
      <c r="AO115" s="18">
        <v>0.15</v>
      </c>
      <c r="AP115" s="18">
        <v>0.22</v>
      </c>
      <c r="AQ115" s="18">
        <v>2.44</v>
      </c>
      <c r="AR115" s="18">
        <v>2.2200000000000002</v>
      </c>
      <c r="AS115" s="18">
        <v>0.12</v>
      </c>
      <c r="AT115" s="18">
        <v>0.11</v>
      </c>
      <c r="AU115" s="18">
        <v>0</v>
      </c>
      <c r="AV115" s="18">
        <v>1</v>
      </c>
      <c r="AW115" s="18">
        <v>0</v>
      </c>
      <c r="AX115" s="18">
        <v>0</v>
      </c>
      <c r="AY115" s="18">
        <v>0</v>
      </c>
      <c r="AZ115" s="18">
        <v>0</v>
      </c>
      <c r="BA115" s="18">
        <v>0</v>
      </c>
      <c r="BB115" s="18">
        <v>0</v>
      </c>
      <c r="BC115" s="18">
        <v>0</v>
      </c>
      <c r="BD115" s="18">
        <v>1</v>
      </c>
      <c r="BE115" s="18">
        <v>2</v>
      </c>
      <c r="BF115" s="18">
        <v>0</v>
      </c>
      <c r="BG115" s="18">
        <v>0</v>
      </c>
      <c r="BH115" s="18">
        <v>0</v>
      </c>
      <c r="BI115" s="18">
        <v>0</v>
      </c>
      <c r="BJ115" s="18">
        <v>0</v>
      </c>
      <c r="BK115" s="18">
        <v>0</v>
      </c>
      <c r="BL115" s="18">
        <v>0</v>
      </c>
      <c r="BM115" s="18">
        <v>0</v>
      </c>
      <c r="BN115" s="18">
        <v>0</v>
      </c>
      <c r="BO115" s="18">
        <v>0</v>
      </c>
      <c r="BP115" s="18">
        <v>0</v>
      </c>
      <c r="BQ115" s="18">
        <v>0</v>
      </c>
      <c r="BR115" s="18">
        <v>0</v>
      </c>
      <c r="BS115" s="18">
        <v>0</v>
      </c>
      <c r="BT115" s="18">
        <v>0</v>
      </c>
      <c r="BU115" s="18">
        <v>0</v>
      </c>
      <c r="BV115" s="18">
        <v>0</v>
      </c>
      <c r="BW115" s="18">
        <v>0</v>
      </c>
      <c r="BX115" s="18">
        <v>0</v>
      </c>
      <c r="BY115" s="18">
        <v>0</v>
      </c>
      <c r="BZ115" s="18">
        <v>0</v>
      </c>
      <c r="CA115" s="16" t="e">
        <f>_xlfn.IFNA(IF(RIGHT(D115,2)="=G",0,INDEX(#REF!,MATCH(E115,#REF!,0))),0)</f>
        <v>#REF!</v>
      </c>
      <c r="CB115" s="16" t="s">
        <v>776</v>
      </c>
      <c r="CC115" s="18">
        <v>0</v>
      </c>
      <c r="CD115" s="18">
        <v>0</v>
      </c>
      <c r="CE115" s="18">
        <v>2.2000000000000002</v>
      </c>
      <c r="CF115" s="18">
        <v>0.73</v>
      </c>
      <c r="CG115" s="18">
        <v>0.12</v>
      </c>
      <c r="CH115" s="18">
        <v>3</v>
      </c>
      <c r="CI115" s="16" t="s">
        <v>98</v>
      </c>
      <c r="CJ115" s="18">
        <v>0</v>
      </c>
      <c r="CK115" s="20">
        <f t="shared" si="217"/>
        <v>1.86</v>
      </c>
      <c r="CL115" s="20">
        <f t="shared" si="352"/>
        <v>1.86</v>
      </c>
      <c r="CM115" s="18">
        <v>24.33</v>
      </c>
      <c r="CN115" s="18">
        <v>25.24</v>
      </c>
      <c r="CO115" s="18">
        <v>24.401</v>
      </c>
      <c r="CP115" s="22">
        <f t="shared" si="218"/>
        <v>24.4</v>
      </c>
      <c r="CQ115" s="22">
        <f t="shared" si="219"/>
        <v>22.54</v>
      </c>
      <c r="CR115" s="22">
        <f t="shared" si="353"/>
        <v>1.86</v>
      </c>
      <c r="CS115" s="22">
        <f t="shared" si="220"/>
        <v>22.64</v>
      </c>
      <c r="CT115" s="22">
        <f t="shared" si="221"/>
        <v>22.84</v>
      </c>
      <c r="CU115" s="18">
        <v>22.84</v>
      </c>
      <c r="CV115" s="22">
        <f t="shared" si="354"/>
        <v>2.1</v>
      </c>
      <c r="CW115" s="22">
        <f t="shared" si="222"/>
        <v>0</v>
      </c>
      <c r="CX115" s="22">
        <f t="shared" si="223"/>
        <v>0</v>
      </c>
      <c r="CY115" s="22">
        <f t="shared" si="224"/>
        <v>24.97</v>
      </c>
      <c r="CZ115" s="22">
        <f t="shared" si="225"/>
        <v>25.12</v>
      </c>
      <c r="DA115" s="18">
        <v>25.24</v>
      </c>
      <c r="DB115" s="20">
        <f t="shared" si="355"/>
        <v>2.7</v>
      </c>
      <c r="DC115" s="20">
        <f t="shared" si="356"/>
        <v>0.84</v>
      </c>
      <c r="DD115" s="20">
        <f t="shared" si="357"/>
        <v>1.8600000000000003</v>
      </c>
      <c r="DE115" s="20">
        <f t="shared" si="226"/>
        <v>0.1</v>
      </c>
      <c r="DF115" s="20">
        <f t="shared" si="227"/>
        <v>0.2</v>
      </c>
      <c r="DG115" s="20">
        <f t="shared" si="228"/>
        <v>1.56</v>
      </c>
      <c r="DH115" s="20">
        <f t="shared" si="229"/>
        <v>0</v>
      </c>
      <c r="DI115" s="20">
        <f t="shared" si="230"/>
        <v>0</v>
      </c>
      <c r="DJ115" s="20">
        <f t="shared" si="231"/>
        <v>0</v>
      </c>
      <c r="DK115" s="20">
        <f t="shared" si="358"/>
        <v>1.86</v>
      </c>
      <c r="DL115" s="20">
        <f t="shared" si="359"/>
        <v>0</v>
      </c>
      <c r="DM115" s="20">
        <f t="shared" si="360"/>
        <v>0</v>
      </c>
      <c r="DN115" s="20">
        <f t="shared" si="361"/>
        <v>0</v>
      </c>
      <c r="DO115" s="18">
        <v>3.04</v>
      </c>
      <c r="DP115" s="18">
        <v>0</v>
      </c>
      <c r="DQ115" s="18">
        <v>1</v>
      </c>
      <c r="DR115" s="18">
        <v>1</v>
      </c>
      <c r="DS115" s="25">
        <f t="shared" si="362"/>
        <v>3.04</v>
      </c>
      <c r="DT115" s="25">
        <f t="shared" si="363"/>
        <v>0</v>
      </c>
      <c r="DU115" s="25">
        <f t="shared" si="364"/>
        <v>5.65</v>
      </c>
      <c r="DV115" s="25">
        <f t="shared" si="365"/>
        <v>0</v>
      </c>
      <c r="DW115" s="25">
        <f t="shared" si="366"/>
        <v>5.65</v>
      </c>
      <c r="DX115" s="25">
        <f t="shared" si="367"/>
        <v>16.05</v>
      </c>
      <c r="DY115" s="25">
        <f t="shared" si="368"/>
        <v>0</v>
      </c>
      <c r="DZ115" s="25">
        <f t="shared" si="369"/>
        <v>16.05</v>
      </c>
      <c r="EA115" s="25">
        <f t="shared" si="370"/>
        <v>11.49</v>
      </c>
      <c r="EB115" s="25">
        <f t="shared" si="371"/>
        <v>0</v>
      </c>
      <c r="EC115" s="25">
        <f t="shared" si="372"/>
        <v>11.49</v>
      </c>
      <c r="ED115" s="25">
        <f t="shared" si="373"/>
        <v>4.5599999999999996</v>
      </c>
      <c r="EE115" s="25">
        <f t="shared" si="373"/>
        <v>0</v>
      </c>
      <c r="EF115" s="25">
        <f t="shared" si="374"/>
        <v>4.5599999999999996</v>
      </c>
      <c r="EG115" s="25">
        <f t="shared" si="375"/>
        <v>11.49</v>
      </c>
      <c r="EH115" s="25">
        <f t="shared" si="375"/>
        <v>0</v>
      </c>
      <c r="EI115" s="25">
        <f t="shared" si="376"/>
        <v>11.49</v>
      </c>
      <c r="EJ115" s="18">
        <v>1149.3699999999999</v>
      </c>
      <c r="EK115" s="18">
        <v>1107.27</v>
      </c>
      <c r="EL115" s="18" t="s">
        <v>898</v>
      </c>
      <c r="EM115" s="18" t="s">
        <v>899</v>
      </c>
      <c r="EN115" s="16" t="s">
        <v>774</v>
      </c>
      <c r="EO115" s="16" t="s">
        <v>132</v>
      </c>
      <c r="EP115" s="16" t="e">
        <f>IF(OR(EN115="Cống tròn",EN115="Cống hộp",EN115="Ống nhựa"),INDEX(#REF!,MATCH(E115,#REF!,0)),IF(OR(EN115="Rãnh xây",EN115="Rãnh bê tông"),INDEX(#REF!,MATCH(E115,#REF!,0)),0))</f>
        <v>#REF!</v>
      </c>
      <c r="EQ115" s="18">
        <v>40.499999999999908</v>
      </c>
      <c r="ER115" s="18">
        <v>1</v>
      </c>
      <c r="ES115" s="25">
        <f t="shared" si="377"/>
        <v>40</v>
      </c>
      <c r="ET115" s="1" t="e">
        <f>_xlfn.IFNA(IF(EN115="Cống tròn",INDEX(#REF!,MATCH(E115,#REF!,0)),IF(EN115="Cống hộp",INDEX(#REF!,MATCH(E115,#REF!,0)),EU115&amp;" ,"&amp;EV115)),0)</f>
        <v>#REF!</v>
      </c>
      <c r="EU115" s="16" t="s">
        <v>769</v>
      </c>
      <c r="EV115" s="16" t="s">
        <v>775</v>
      </c>
      <c r="EW115" s="16" t="e">
        <f>_xlfn.IFNA(INDEX(#REF!,MATCH(E115,#REF!,0)),0)</f>
        <v>#REF!</v>
      </c>
      <c r="EX115" s="16"/>
      <c r="EY115" s="18">
        <v>0</v>
      </c>
      <c r="EZ115" s="18">
        <v>0</v>
      </c>
      <c r="FA115" s="18">
        <v>0</v>
      </c>
      <c r="FB115" s="19">
        <v>0</v>
      </c>
      <c r="FC115" s="19">
        <v>0</v>
      </c>
      <c r="FD115" s="25">
        <f t="shared" si="232"/>
        <v>0</v>
      </c>
      <c r="FE115" s="25">
        <f t="shared" si="378"/>
        <v>0</v>
      </c>
      <c r="FF115" s="18">
        <v>0.1</v>
      </c>
      <c r="FG115" s="18">
        <v>2</v>
      </c>
      <c r="FH115" s="18">
        <v>1</v>
      </c>
      <c r="FI115" s="25">
        <f t="shared" si="379"/>
        <v>1.2</v>
      </c>
      <c r="FJ115" s="18">
        <v>0</v>
      </c>
      <c r="FK115" s="18">
        <v>0</v>
      </c>
      <c r="FL115" s="18">
        <v>0.2</v>
      </c>
      <c r="FM115" s="18">
        <v>1.4</v>
      </c>
      <c r="FN115" s="18">
        <v>0</v>
      </c>
      <c r="FO115" s="25">
        <f t="shared" si="380"/>
        <v>1.4</v>
      </c>
      <c r="FP115" s="18">
        <v>1.4999999999999999E-2</v>
      </c>
      <c r="FQ115" s="18">
        <v>1</v>
      </c>
      <c r="FR115" s="25">
        <f t="shared" si="233"/>
        <v>39</v>
      </c>
      <c r="FS115" s="25">
        <f t="shared" si="234"/>
        <v>0.56999999999999995</v>
      </c>
      <c r="FT115" s="25">
        <f t="shared" si="235"/>
        <v>39.57</v>
      </c>
      <c r="FU115" s="25">
        <f t="shared" si="236"/>
        <v>-0.92999999999990735</v>
      </c>
      <c r="FV115" s="25" t="str">
        <f t="shared" si="381"/>
        <v>Thêm 01</v>
      </c>
      <c r="FW115" s="25">
        <f t="shared" si="382"/>
        <v>0.09</v>
      </c>
      <c r="FX115" s="16"/>
      <c r="FY115" s="16"/>
      <c r="FZ115" s="16"/>
      <c r="GA115" s="16"/>
      <c r="GB115" s="19">
        <v>0</v>
      </c>
      <c r="GC115" s="19">
        <v>0</v>
      </c>
      <c r="GD115" s="19">
        <v>0</v>
      </c>
      <c r="GE115" s="19">
        <v>0</v>
      </c>
      <c r="GF115" s="19">
        <v>0</v>
      </c>
      <c r="GG115" s="19">
        <v>0</v>
      </c>
      <c r="GH115" s="19">
        <v>0</v>
      </c>
      <c r="GI115" s="19">
        <v>0</v>
      </c>
      <c r="GJ115" s="19">
        <v>0</v>
      </c>
      <c r="GK115" s="19">
        <v>0</v>
      </c>
      <c r="GL115" s="25">
        <f t="shared" si="237"/>
        <v>0</v>
      </c>
      <c r="GM115" s="25">
        <f t="shared" si="383"/>
        <v>0</v>
      </c>
      <c r="GN115" s="19">
        <v>0</v>
      </c>
      <c r="GO115" s="19">
        <v>0</v>
      </c>
      <c r="GP115" s="19">
        <v>0</v>
      </c>
      <c r="GQ115" s="19">
        <v>0</v>
      </c>
      <c r="GR115" s="1" t="e">
        <f>_xlfn.IFNA(INDEX(#REF!,MATCH(E115,#REF!,0)),0)</f>
        <v>#REF!</v>
      </c>
      <c r="GS115" s="16"/>
      <c r="GT115" s="18">
        <v>0</v>
      </c>
      <c r="GU115" s="18">
        <v>0</v>
      </c>
      <c r="GV115" s="18">
        <v>0</v>
      </c>
      <c r="GW115" s="18">
        <v>0</v>
      </c>
      <c r="GX115" s="25">
        <f t="shared" si="238"/>
        <v>0</v>
      </c>
      <c r="GY115" s="25">
        <f t="shared" si="239"/>
        <v>0</v>
      </c>
      <c r="GZ115" s="25">
        <f t="shared" si="384"/>
        <v>0</v>
      </c>
      <c r="HA115" s="1" t="e" cm="1">
        <f t="array" ref="HA115">INDEX(#REF!,MATCH(EJ115&amp;EK115&amp;HD115&amp;HE115&amp;HF115,#REF!&amp;#REF!&amp;#REF!&amp;#REF!&amp;#REF!,0))</f>
        <v>#REF!</v>
      </c>
      <c r="HB115" s="16"/>
      <c r="HC115" s="25">
        <f t="shared" si="385"/>
        <v>0</v>
      </c>
      <c r="HD115" s="18">
        <v>0</v>
      </c>
      <c r="HE115" s="18">
        <v>0</v>
      </c>
      <c r="HF115" s="18">
        <v>0</v>
      </c>
      <c r="HG115" s="1" t="e" cm="1">
        <f t="array" ref="HG115">INDEX(#REF!,MATCH(EJ115&amp;EK115&amp;HJ115&amp;HK115&amp;HL115,#REF!&amp;#REF!&amp;#REF!&amp;#REF!&amp;#REF!,0))</f>
        <v>#REF!</v>
      </c>
      <c r="HH115" s="16"/>
      <c r="HI115" s="25">
        <f t="shared" si="386"/>
        <v>0</v>
      </c>
      <c r="HJ115" s="25">
        <f t="shared" si="387"/>
        <v>0</v>
      </c>
      <c r="HK115" s="19">
        <v>0</v>
      </c>
      <c r="HL115" s="19">
        <v>0</v>
      </c>
      <c r="HM115" s="18">
        <v>0.01</v>
      </c>
      <c r="HN115" s="18">
        <v>1</v>
      </c>
      <c r="HO115" s="25">
        <f t="shared" si="388"/>
        <v>0</v>
      </c>
      <c r="HP115" s="25">
        <f t="shared" si="389"/>
        <v>0</v>
      </c>
      <c r="HQ115" s="25">
        <f t="shared" si="390"/>
        <v>0</v>
      </c>
      <c r="HR115" s="25">
        <f t="shared" si="391"/>
        <v>0</v>
      </c>
      <c r="HS115" s="25">
        <f t="shared" si="392"/>
        <v>0</v>
      </c>
      <c r="HT115" s="19">
        <v>0</v>
      </c>
      <c r="HU115" s="19">
        <v>0</v>
      </c>
      <c r="HV115" s="19">
        <v>0</v>
      </c>
      <c r="HW115" s="25">
        <f t="shared" si="393"/>
        <v>0</v>
      </c>
      <c r="HX115" s="19">
        <v>0</v>
      </c>
      <c r="HY115" s="19">
        <v>0</v>
      </c>
      <c r="HZ115" s="18">
        <v>24.4</v>
      </c>
      <c r="IA115" s="20">
        <f>ROUND(IF(EN115="Cống tròn",IF(EN115="Cống tròn",IF(EU115="Không có móng",IQ115-FF115,IF(EU115="Đế",IP115-FN115,IF(OR(EU115="Móng bê tông",EU115="Móng bê tông kết hợp đế"),II115-FJ115,0))),0),IF(EN115="Cống hộp",IF(AND(EN115="Cống hộp",EU115="Không có móng"),IQ115-GF115,IF(AND(EN115="Cống hộp",EU115="Móng bê tông"),IJ115-GB115,0)),IF(OR(EN115="Rãnh xây",EN115="Rãnh bê tông"),IF(OR(EN115="Rãnh xây",EN115="Rãnh bê tông"),IK115-GB115,0),IF(EN115="Ống nhựa",IF(AND(EN115="Ống nhựa",EU115="Không đắp cát"),IQ115-HT115,IF(AND(EN115="Ống nhựa",EU115="Đắp cát"),IH115-HX115,0)),IF(EN115="Rãnh thang",IF(EN115="Rãnh thang",IF(EU115="Móng bê tông",#REF!-#REF!,IQ115),0),0))))),2)</f>
        <v>22.84</v>
      </c>
      <c r="IB115" s="20">
        <f t="shared" si="394"/>
        <v>1.5599999999999987</v>
      </c>
      <c r="IC115" s="20">
        <f t="shared" si="240"/>
        <v>22.84</v>
      </c>
      <c r="ID115" s="20">
        <f t="shared" si="241"/>
        <v>0</v>
      </c>
      <c r="IE115" s="20">
        <f t="shared" si="242"/>
        <v>0</v>
      </c>
      <c r="IF115" s="20">
        <f t="shared" si="243"/>
        <v>0</v>
      </c>
      <c r="IG115" s="20">
        <f>IF(EN115="Rãnh thang",IF(AND(EN115="Rãnh thang",EU115="Móng bê tông"),IQ115-#REF!,0),IF(EN115="Ống nhựa",IF(AND(EN115="Ống nhựa",EU115="Đắp cát"),IQ115-HT115,0),IF(EN115="Cống tròn",IF(EN115="Cống tròn",IF(OR(EU115="Móng bê tông",EU115="Móng bê tông kết hợp đế"),IM115-FL115,0),0),IF(EN115="Cống hộp",IF(AND(EN115="Cống hộp",EU115="Móng bê tông"),IN115-GD115,0),IF(OR(EN115="Rãnh xây",EN115="Rãnh bê tông"),IF(AND(EN115="Rãnh xây",EU115="Móng bê tông"),IO115-GD115,IF(AND(EN115="Rãnh bê tông",EU115="Móng bê tông"),IO115-GD115,0)),0)))))</f>
        <v>22.84</v>
      </c>
      <c r="IH115" s="20">
        <f t="shared" si="244"/>
        <v>0</v>
      </c>
      <c r="II115" s="20">
        <f t="shared" si="245"/>
        <v>22.84</v>
      </c>
      <c r="IJ115" s="20">
        <f t="shared" si="246"/>
        <v>0</v>
      </c>
      <c r="IK115" s="20">
        <f t="shared" si="247"/>
        <v>0</v>
      </c>
      <c r="IL115" s="20">
        <f t="shared" si="248"/>
        <v>23.04</v>
      </c>
      <c r="IM115" s="20">
        <f t="shared" si="249"/>
        <v>23.04</v>
      </c>
      <c r="IN115" s="20">
        <f t="shared" si="250"/>
        <v>0</v>
      </c>
      <c r="IO115" s="20">
        <f t="shared" si="251"/>
        <v>0</v>
      </c>
      <c r="IP115" s="20">
        <f t="shared" si="252"/>
        <v>0</v>
      </c>
      <c r="IQ115" s="18">
        <v>23.14</v>
      </c>
      <c r="IR115" s="25">
        <f t="shared" si="395"/>
        <v>0</v>
      </c>
      <c r="IS115" s="25">
        <f t="shared" si="253"/>
        <v>0</v>
      </c>
      <c r="IT115" s="25">
        <f t="shared" si="254"/>
        <v>0</v>
      </c>
      <c r="IU115" s="25">
        <f>ROUND(IF(EN115="Cống tròn",IF(EN115="Cống tròn",IV115+FF115,0),IF(EN115="Cống hộp",IF(EN115="Cống hộp",IV115+GP115,0),IF(OR(EN115="Rãnh xây",EN115="Rãnh bê tông"),IF(OR(EN115="Rãnh xây",EN115="Rãnh bê tông"),IV115+GP115,0),IF(EN115="ống nhựa",IF(EN115="Ống nhựa",IV115+HT115,0),IF(EN115="Rãnh thang",IF(EN115="Rãnh thang",IQ115+#REF!,0),0))))),2)</f>
        <v>24.17</v>
      </c>
      <c r="IV115" s="18">
        <v>24.07</v>
      </c>
      <c r="IW115" s="25">
        <f t="shared" si="255"/>
        <v>24.17</v>
      </c>
      <c r="IX115" s="25">
        <f t="shared" si="256"/>
        <v>0</v>
      </c>
      <c r="IY115" s="25">
        <f t="shared" si="257"/>
        <v>0</v>
      </c>
      <c r="IZ115" s="25">
        <f t="shared" si="258"/>
        <v>0</v>
      </c>
      <c r="JA115" s="25">
        <f t="shared" si="259"/>
        <v>0</v>
      </c>
      <c r="JB115" s="18">
        <v>24.33</v>
      </c>
      <c r="JC115" s="20">
        <f>ROUND(IF(EN115="Cống tròn",IF(EN115="Cống tròn",IF(EU115="Không có móng",JS115-FF115,IF(EU115="Đế",JR115-FN115,IF(OR(EU115="Móng bê tông",EU115="Móng bê tông kết hợp đế"),JK115-FJ115,0))),0),IF(EN115="Cống hộp",IF(AND(EN115="Cống hộp",EU115="Không có móng"),JS115-GF115,IF(AND(EN115="Cống hộp",EU115="Móng bê tông"),JL115-GB115,0)),IF(OR(EN115="Rãnh xây",EN115="Rãnh bê tông"),IF(OR(EN115="Rãnh xây",EN115="Rãnh bê tông"),JM115-GB115,0),IF(EN115="Ống nhựa",IF(AND(EN115="Ống nhựa",EU115="Không đắp cát"),JS115-HT115,IF(AND(EN115="Ống nhựa",EU115="Đắp cát"),JJ115-HX115,0)),IF(EN115="Rãnh thang",IF(EN115="Rãnh thang",IF(EU115="Móng bê tông",#REF!-#REF!,JS115),0),0))))),2)</f>
        <v>22.77</v>
      </c>
      <c r="JD115" s="20">
        <f t="shared" si="396"/>
        <v>1.5599999999999987</v>
      </c>
      <c r="JE115" s="20">
        <f t="shared" si="260"/>
        <v>22.77</v>
      </c>
      <c r="JF115" s="20">
        <f t="shared" si="261"/>
        <v>0</v>
      </c>
      <c r="JG115" s="20">
        <f t="shared" si="262"/>
        <v>0</v>
      </c>
      <c r="JH115" s="20">
        <f t="shared" si="263"/>
        <v>0</v>
      </c>
      <c r="JI115" s="20">
        <f>IF(EN115="Rãnh thang",IF(AND(EN115="Rãnh thang",EU115="Móng bê tông"),JS115-#REF!,0),IF(EN115="Ống nhựa",IF(AND(EN115="Ống nhựa",EU115="Đắp cát"),JS115-HT115,0),IF(EN115="Cống tròn",IF(EN115="Cống tròn",IF(OR(EU115="Móng bê tông",EU115="Móng bê tông kết hợp đế"),JO115-FL115,0),0),IF(EN115="Cống hộp",IF(AND(EN115="Cống hộp",EU115="Móng bê tông"),JP115-GD115,0),IF(OR(EN115="Rãnh xây",EN115="Rãnh bê tông"),IF(AND(EN115="Rãnh xây",EU115="Móng bê tông"),JQ115-GD115,IF(AND(EN115="Rãnh bê tông",EU115="Móng bê tông"),JQ115-GD115,0)),0)))))</f>
        <v>22.77</v>
      </c>
      <c r="JJ115" s="20">
        <f t="shared" si="264"/>
        <v>0</v>
      </c>
      <c r="JK115" s="20">
        <f t="shared" si="265"/>
        <v>22.77</v>
      </c>
      <c r="JL115" s="20">
        <f t="shared" si="266"/>
        <v>0</v>
      </c>
      <c r="JM115" s="20">
        <f t="shared" si="267"/>
        <v>0</v>
      </c>
      <c r="JN115" s="20">
        <f t="shared" si="268"/>
        <v>22.97</v>
      </c>
      <c r="JO115" s="20">
        <f t="shared" si="269"/>
        <v>22.97</v>
      </c>
      <c r="JP115" s="20">
        <f t="shared" si="270"/>
        <v>0</v>
      </c>
      <c r="JQ115" s="20">
        <f t="shared" si="271"/>
        <v>0</v>
      </c>
      <c r="JR115" s="20">
        <f t="shared" si="272"/>
        <v>0</v>
      </c>
      <c r="JS115" s="26">
        <v>23.07</v>
      </c>
      <c r="JT115" s="25">
        <f t="shared" si="397"/>
        <v>0</v>
      </c>
      <c r="JU115" s="25">
        <f t="shared" si="273"/>
        <v>0</v>
      </c>
      <c r="JV115" s="25">
        <f t="shared" si="274"/>
        <v>0</v>
      </c>
      <c r="JW115" s="25">
        <f>ROUND(IF(EN115="Cống tròn",IF(EN115="Cống tròn",JX115+FF115,0),IF(EN115="Cống hộp",IF(EN115="Cống hộp",JX115+GP115,0),IF(OR(EN115="Rãnh xây",EN115="Rãnh bê tông"),IF(OR(EN115="Rãnh xây",EN115="Rãnh bê tông"),JX115+GP115,0),IF(EN115="ống nhựa",IF(EN115="Ống nhựa",JX115+HT115,0),IF(EN115="Rãnh thang",IF(EN115="Rãnh thang",JS115+#REF!,0),0))))),2)</f>
        <v>24.17</v>
      </c>
      <c r="JX115" s="27">
        <v>24.07</v>
      </c>
      <c r="JY115" s="25">
        <f t="shared" si="275"/>
        <v>24.17</v>
      </c>
      <c r="JZ115" s="25">
        <f t="shared" si="276"/>
        <v>0</v>
      </c>
      <c r="KA115" s="25">
        <f t="shared" si="277"/>
        <v>0</v>
      </c>
      <c r="KB115" s="25">
        <f t="shared" si="278"/>
        <v>0</v>
      </c>
      <c r="KC115" s="25">
        <f t="shared" si="279"/>
        <v>0</v>
      </c>
      <c r="KD115" s="28" t="s">
        <v>98</v>
      </c>
      <c r="KE115" s="27">
        <v>0</v>
      </c>
      <c r="KF115" s="25">
        <f t="shared" si="280"/>
        <v>1.5599999999999987</v>
      </c>
      <c r="KG115" s="25">
        <f t="shared" si="398"/>
        <v>1.5599999999999987</v>
      </c>
      <c r="KH115" s="27">
        <v>0</v>
      </c>
      <c r="KI115" s="25">
        <f t="shared" si="281"/>
        <v>1.5599999999999987</v>
      </c>
      <c r="KJ115" s="25">
        <f t="shared" si="399"/>
        <v>1.5599999999999987</v>
      </c>
      <c r="KK115" s="25">
        <f t="shared" si="282"/>
        <v>0</v>
      </c>
      <c r="KL115" s="25">
        <f t="shared" si="283"/>
        <v>0</v>
      </c>
      <c r="KM115" s="25">
        <f t="shared" si="400"/>
        <v>0</v>
      </c>
      <c r="KN115" s="25">
        <f t="shared" si="284"/>
        <v>0</v>
      </c>
      <c r="KO115" s="25">
        <f t="shared" si="285"/>
        <v>0</v>
      </c>
      <c r="KP115" s="25">
        <f t="shared" si="401"/>
        <v>0</v>
      </c>
      <c r="KQ115" s="25">
        <f t="shared" si="286"/>
        <v>0.2</v>
      </c>
      <c r="KR115" s="25">
        <f t="shared" si="287"/>
        <v>0.2</v>
      </c>
      <c r="KS115" s="25">
        <f t="shared" si="402"/>
        <v>0.2</v>
      </c>
      <c r="KT115" s="25">
        <f t="shared" si="288"/>
        <v>0</v>
      </c>
      <c r="KU115" s="25">
        <f t="shared" si="289"/>
        <v>0</v>
      </c>
      <c r="KV115" s="25">
        <f t="shared" si="403"/>
        <v>0</v>
      </c>
      <c r="KW115" s="25">
        <f t="shared" si="290"/>
        <v>0</v>
      </c>
      <c r="KX115" s="25">
        <f t="shared" si="291"/>
        <v>0</v>
      </c>
      <c r="KY115" s="25">
        <f t="shared" si="404"/>
        <v>0</v>
      </c>
      <c r="KZ115" s="25">
        <f t="shared" si="292"/>
        <v>0</v>
      </c>
      <c r="LA115" s="25">
        <f t="shared" si="293"/>
        <v>0</v>
      </c>
      <c r="LB115" s="25">
        <f t="shared" si="405"/>
        <v>0</v>
      </c>
      <c r="LC115" s="25">
        <f t="shared" si="294"/>
        <v>1.4</v>
      </c>
      <c r="LD115" s="25">
        <f t="shared" si="295"/>
        <v>1.4</v>
      </c>
      <c r="LE115" s="25">
        <f t="shared" si="406"/>
        <v>1.4</v>
      </c>
      <c r="LF115" s="25">
        <f t="shared" si="296"/>
        <v>0</v>
      </c>
      <c r="LG115" s="25">
        <f t="shared" si="297"/>
        <v>0</v>
      </c>
      <c r="LH115" s="25">
        <f t="shared" si="407"/>
        <v>0</v>
      </c>
      <c r="LI115" s="25">
        <f t="shared" si="298"/>
        <v>0</v>
      </c>
      <c r="LJ115" s="25">
        <f t="shared" si="299"/>
        <v>0</v>
      </c>
      <c r="LK115" s="25">
        <f t="shared" si="408"/>
        <v>0</v>
      </c>
      <c r="LL115" s="25">
        <f t="shared" si="300"/>
        <v>0</v>
      </c>
      <c r="LM115" s="25">
        <f t="shared" si="301"/>
        <v>0</v>
      </c>
      <c r="LN115" s="25">
        <f t="shared" si="409"/>
        <v>0</v>
      </c>
      <c r="LO115" s="25">
        <f t="shared" si="302"/>
        <v>0</v>
      </c>
      <c r="LP115" s="25">
        <f t="shared" si="303"/>
        <v>0</v>
      </c>
      <c r="LQ115" s="25">
        <f t="shared" si="410"/>
        <v>0</v>
      </c>
      <c r="LR115" s="25">
        <f t="shared" si="304"/>
        <v>0</v>
      </c>
      <c r="LS115" s="25">
        <f t="shared" si="305"/>
        <v>0</v>
      </c>
      <c r="LT115" s="25">
        <f t="shared" si="411"/>
        <v>0</v>
      </c>
      <c r="LU115" s="25">
        <f t="shared" si="306"/>
        <v>0</v>
      </c>
      <c r="LV115" s="25">
        <f t="shared" si="307"/>
        <v>0</v>
      </c>
      <c r="LW115" s="25">
        <f t="shared" si="412"/>
        <v>0</v>
      </c>
      <c r="LX115" s="25">
        <f t="shared" si="308"/>
        <v>0</v>
      </c>
      <c r="LY115" s="25">
        <f t="shared" si="309"/>
        <v>0</v>
      </c>
      <c r="LZ115" s="25">
        <f t="shared" si="413"/>
        <v>0</v>
      </c>
      <c r="MA115" s="25">
        <f t="shared" si="310"/>
        <v>0</v>
      </c>
      <c r="MB115" s="25">
        <f t="shared" si="311"/>
        <v>0</v>
      </c>
      <c r="MC115" s="25">
        <f t="shared" si="414"/>
        <v>0</v>
      </c>
      <c r="MD115" s="25">
        <f t="shared" si="312"/>
        <v>0</v>
      </c>
      <c r="ME115" s="25">
        <f t="shared" si="313"/>
        <v>0</v>
      </c>
      <c r="MF115" s="25">
        <f t="shared" si="415"/>
        <v>0</v>
      </c>
      <c r="MG115" s="25">
        <f t="shared" si="314"/>
        <v>0</v>
      </c>
      <c r="MH115" s="25">
        <f t="shared" si="315"/>
        <v>0</v>
      </c>
      <c r="MI115" s="25">
        <f t="shared" si="416"/>
        <v>0</v>
      </c>
      <c r="MJ115" s="25">
        <f t="shared" si="316"/>
        <v>0</v>
      </c>
      <c r="MK115" s="25">
        <f t="shared" si="317"/>
        <v>0</v>
      </c>
      <c r="ML115" s="25">
        <f t="shared" si="417"/>
        <v>0</v>
      </c>
      <c r="MM115" s="25">
        <f t="shared" si="318"/>
        <v>0</v>
      </c>
      <c r="MN115" s="25">
        <f t="shared" si="319"/>
        <v>0</v>
      </c>
      <c r="MO115" s="25">
        <f t="shared" si="418"/>
        <v>0</v>
      </c>
      <c r="MP115" s="25">
        <f t="shared" si="320"/>
        <v>0</v>
      </c>
      <c r="MQ115" s="25">
        <f t="shared" si="321"/>
        <v>0</v>
      </c>
      <c r="MR115" s="25">
        <f t="shared" si="419"/>
        <v>0</v>
      </c>
      <c r="MS115" s="29">
        <v>1.4</v>
      </c>
      <c r="MT115" s="29">
        <v>0</v>
      </c>
      <c r="MU115" s="29">
        <v>1</v>
      </c>
      <c r="MV115" s="29">
        <v>1</v>
      </c>
      <c r="MW115" s="25">
        <f t="shared" si="322"/>
        <v>1.4</v>
      </c>
      <c r="MX115" s="25">
        <f t="shared" si="323"/>
        <v>2.1800000000000002</v>
      </c>
      <c r="MY115" s="25">
        <f t="shared" si="324"/>
        <v>0</v>
      </c>
      <c r="MZ115" s="25">
        <f t="shared" si="325"/>
        <v>0</v>
      </c>
      <c r="NA115" s="25">
        <f t="shared" si="326"/>
        <v>1.4</v>
      </c>
      <c r="NB115" s="25">
        <f t="shared" si="327"/>
        <v>2.1800000000000002</v>
      </c>
      <c r="NC115" s="25">
        <f t="shared" si="328"/>
        <v>0</v>
      </c>
      <c r="ND115" s="25">
        <f t="shared" si="329"/>
        <v>0</v>
      </c>
      <c r="NE115" s="25">
        <f t="shared" si="420"/>
        <v>1.4</v>
      </c>
      <c r="NF115" s="25">
        <f t="shared" si="420"/>
        <v>2.1800000000000002</v>
      </c>
      <c r="NG115" s="25">
        <f t="shared" si="420"/>
        <v>0</v>
      </c>
      <c r="NH115" s="25">
        <f t="shared" si="420"/>
        <v>0</v>
      </c>
      <c r="NI115" s="25">
        <f t="shared" si="330"/>
        <v>88.29</v>
      </c>
      <c r="NJ115" s="25">
        <f t="shared" si="331"/>
        <v>0</v>
      </c>
      <c r="NK115" s="25">
        <f t="shared" si="332"/>
        <v>88.29</v>
      </c>
      <c r="NL115" s="25">
        <f t="shared" si="333"/>
        <v>73.650000000000006</v>
      </c>
      <c r="NM115" s="25">
        <f t="shared" si="334"/>
        <v>0</v>
      </c>
      <c r="NN115" s="25">
        <f t="shared" si="421"/>
        <v>73.650000000000006</v>
      </c>
      <c r="NO115" s="25">
        <f t="shared" si="335"/>
        <v>0</v>
      </c>
      <c r="NP115" s="25">
        <f t="shared" si="336"/>
        <v>0</v>
      </c>
      <c r="NQ115" s="25">
        <f t="shared" si="422"/>
        <v>0</v>
      </c>
      <c r="NR115" s="25">
        <f t="shared" si="337"/>
        <v>0</v>
      </c>
      <c r="NS115" s="25">
        <f t="shared" si="338"/>
        <v>0</v>
      </c>
      <c r="NT115" s="25">
        <f t="shared" si="423"/>
        <v>0</v>
      </c>
      <c r="NU115" s="25">
        <f t="shared" si="339"/>
        <v>0</v>
      </c>
      <c r="NV115" s="25">
        <f t="shared" si="340"/>
        <v>0</v>
      </c>
      <c r="NW115" s="25">
        <f t="shared" si="424"/>
        <v>0</v>
      </c>
      <c r="NX115" s="25">
        <f t="shared" si="425"/>
        <v>73.650000000000006</v>
      </c>
      <c r="NY115" s="25">
        <f t="shared" si="425"/>
        <v>0</v>
      </c>
      <c r="NZ115" s="25">
        <f t="shared" si="426"/>
        <v>73.650000000000006</v>
      </c>
      <c r="OA115" s="25">
        <f t="shared" si="427"/>
        <v>14.64</v>
      </c>
      <c r="OB115" s="25">
        <f t="shared" si="427"/>
        <v>0</v>
      </c>
      <c r="OC115" s="25">
        <f t="shared" si="428"/>
        <v>14.64</v>
      </c>
      <c r="OD115" s="25">
        <f t="shared" si="429"/>
        <v>73.650000000000006</v>
      </c>
      <c r="OE115" s="25">
        <f t="shared" si="429"/>
        <v>0</v>
      </c>
      <c r="OF115" s="25">
        <f t="shared" si="429"/>
        <v>73.650000000000006</v>
      </c>
      <c r="OG115" s="25">
        <f t="shared" si="341"/>
        <v>0</v>
      </c>
      <c r="OH115" s="25">
        <f t="shared" si="342"/>
        <v>0</v>
      </c>
      <c r="OI115" s="25">
        <f t="shared" si="343"/>
        <v>0</v>
      </c>
      <c r="OJ115" s="25">
        <f t="shared" si="344"/>
        <v>0</v>
      </c>
      <c r="OK115" s="25">
        <f t="shared" si="345"/>
        <v>0</v>
      </c>
      <c r="OL115" s="25">
        <f t="shared" si="346"/>
        <v>0</v>
      </c>
      <c r="OM115" s="25">
        <f t="shared" si="430"/>
        <v>0</v>
      </c>
      <c r="ON115" s="25">
        <f t="shared" si="430"/>
        <v>0</v>
      </c>
      <c r="OO115" s="25">
        <f t="shared" si="430"/>
        <v>0</v>
      </c>
      <c r="OP115" s="25">
        <f t="shared" si="347"/>
        <v>0</v>
      </c>
      <c r="OQ115" s="25">
        <f t="shared" si="348"/>
        <v>0</v>
      </c>
      <c r="OR115" s="25">
        <f t="shared" si="431"/>
        <v>0</v>
      </c>
      <c r="OS115" s="19">
        <v>537897.99</v>
      </c>
      <c r="OT115" s="19">
        <v>2370663.34</v>
      </c>
    </row>
    <row r="116" spans="1:410" ht="33" customHeight="1" x14ac:dyDescent="0.25">
      <c r="A116" s="18"/>
      <c r="B116" s="18" t="s">
        <v>850</v>
      </c>
      <c r="C116" s="18">
        <v>1107.27</v>
      </c>
      <c r="D116" s="16" t="e">
        <f>_xlfn.IFNA(INDEX(#REF!,MATCH(E116,#REF!,0)),0)</f>
        <v>#REF!</v>
      </c>
      <c r="E116" s="18" t="s">
        <v>899</v>
      </c>
      <c r="F116" s="16" t="s">
        <v>765</v>
      </c>
      <c r="G116" s="16" t="s">
        <v>766</v>
      </c>
      <c r="H116" s="16" t="s">
        <v>767</v>
      </c>
      <c r="I116" s="16" t="s">
        <v>768</v>
      </c>
      <c r="J116" s="16" t="s">
        <v>769</v>
      </c>
      <c r="K116" s="16" t="s">
        <v>770</v>
      </c>
      <c r="L116" s="16" t="s">
        <v>771</v>
      </c>
      <c r="M116" s="18">
        <v>1.64</v>
      </c>
      <c r="N116" s="18">
        <v>1.94</v>
      </c>
      <c r="O116" s="18">
        <v>2.04</v>
      </c>
      <c r="P116" s="18">
        <v>2.34</v>
      </c>
      <c r="Q116" s="18">
        <v>0.1</v>
      </c>
      <c r="R116" s="18">
        <v>1.8399999999999999</v>
      </c>
      <c r="S116" s="18">
        <v>2.14</v>
      </c>
      <c r="T116" s="18">
        <v>0.2</v>
      </c>
      <c r="U116" s="18">
        <v>0</v>
      </c>
      <c r="V116" s="18">
        <v>0</v>
      </c>
      <c r="W116" s="18">
        <v>0</v>
      </c>
      <c r="X116" s="18">
        <v>1.64</v>
      </c>
      <c r="Y116" s="18">
        <v>1.9</v>
      </c>
      <c r="Z116" s="20">
        <f t="shared" si="349"/>
        <v>2.1</v>
      </c>
      <c r="AA116" s="18">
        <v>0.22</v>
      </c>
      <c r="AB116" s="18">
        <v>0</v>
      </c>
      <c r="AC116" s="18">
        <v>0</v>
      </c>
      <c r="AD116" s="18">
        <v>0</v>
      </c>
      <c r="AE116" s="18">
        <v>0</v>
      </c>
      <c r="AF116" s="18">
        <v>0</v>
      </c>
      <c r="AG116" s="18">
        <v>1.2</v>
      </c>
      <c r="AH116" s="18">
        <v>1.5</v>
      </c>
      <c r="AI116" s="20">
        <f t="shared" si="350"/>
        <v>2.25</v>
      </c>
      <c r="AJ116" s="18">
        <v>0</v>
      </c>
      <c r="AK116" s="18">
        <v>0</v>
      </c>
      <c r="AL116" s="20">
        <f t="shared" si="351"/>
        <v>0</v>
      </c>
      <c r="AM116" s="18">
        <v>1.64</v>
      </c>
      <c r="AN116" s="18">
        <v>1.5</v>
      </c>
      <c r="AO116" s="18">
        <v>0.15</v>
      </c>
      <c r="AP116" s="18">
        <v>0.22</v>
      </c>
      <c r="AQ116" s="18">
        <v>1.64</v>
      </c>
      <c r="AR116" s="18">
        <v>1.72</v>
      </c>
      <c r="AS116" s="18">
        <v>0.12</v>
      </c>
      <c r="AT116" s="18">
        <v>0.11</v>
      </c>
      <c r="AU116" s="18">
        <v>0</v>
      </c>
      <c r="AV116" s="18">
        <v>1</v>
      </c>
      <c r="AW116" s="18">
        <v>0</v>
      </c>
      <c r="AX116" s="18">
        <v>0</v>
      </c>
      <c r="AY116" s="18">
        <v>0</v>
      </c>
      <c r="AZ116" s="18">
        <v>0</v>
      </c>
      <c r="BA116" s="18">
        <v>0</v>
      </c>
      <c r="BB116" s="18">
        <v>0</v>
      </c>
      <c r="BC116" s="18">
        <v>0</v>
      </c>
      <c r="BD116" s="18">
        <v>0</v>
      </c>
      <c r="BE116" s="18">
        <v>2</v>
      </c>
      <c r="BF116" s="18">
        <v>0</v>
      </c>
      <c r="BG116" s="18">
        <v>0</v>
      </c>
      <c r="BH116" s="18">
        <v>0</v>
      </c>
      <c r="BI116" s="18">
        <v>0</v>
      </c>
      <c r="BJ116" s="18">
        <v>0</v>
      </c>
      <c r="BK116" s="18">
        <v>0</v>
      </c>
      <c r="BL116" s="18">
        <v>0</v>
      </c>
      <c r="BM116" s="18">
        <v>0</v>
      </c>
      <c r="BN116" s="18">
        <v>0</v>
      </c>
      <c r="BO116" s="18">
        <v>0</v>
      </c>
      <c r="BP116" s="18">
        <v>0</v>
      </c>
      <c r="BQ116" s="18">
        <v>0</v>
      </c>
      <c r="BR116" s="18">
        <v>0</v>
      </c>
      <c r="BS116" s="18">
        <v>0</v>
      </c>
      <c r="BT116" s="18">
        <v>0</v>
      </c>
      <c r="BU116" s="18">
        <v>0</v>
      </c>
      <c r="BV116" s="18">
        <v>0</v>
      </c>
      <c r="BW116" s="18">
        <v>0</v>
      </c>
      <c r="BX116" s="18">
        <v>0</v>
      </c>
      <c r="BY116" s="18">
        <v>0</v>
      </c>
      <c r="BZ116" s="18">
        <v>0</v>
      </c>
      <c r="CA116" s="16" t="e">
        <f>_xlfn.IFNA(IF(RIGHT(D116,2)="=G",0,INDEX(#REF!,MATCH(E116,#REF!,0))),0)</f>
        <v>#REF!</v>
      </c>
      <c r="CB116" s="16" t="s">
        <v>776</v>
      </c>
      <c r="CC116" s="18">
        <v>0</v>
      </c>
      <c r="CD116" s="18">
        <v>0</v>
      </c>
      <c r="CE116" s="18">
        <v>1.4</v>
      </c>
      <c r="CF116" s="18">
        <v>0.85</v>
      </c>
      <c r="CG116" s="18">
        <v>0.12</v>
      </c>
      <c r="CH116" s="18">
        <v>2</v>
      </c>
      <c r="CI116" s="16" t="s">
        <v>98</v>
      </c>
      <c r="CJ116" s="18">
        <v>0</v>
      </c>
      <c r="CK116" s="20">
        <f t="shared" si="217"/>
        <v>1.86</v>
      </c>
      <c r="CL116" s="20">
        <f t="shared" si="352"/>
        <v>1.86</v>
      </c>
      <c r="CM116" s="18">
        <v>24.05</v>
      </c>
      <c r="CN116" s="18">
        <v>25.17</v>
      </c>
      <c r="CO116" s="18">
        <v>24.331000000000003</v>
      </c>
      <c r="CP116" s="22">
        <f t="shared" si="218"/>
        <v>24.33</v>
      </c>
      <c r="CQ116" s="22">
        <f t="shared" si="219"/>
        <v>22.47</v>
      </c>
      <c r="CR116" s="22">
        <f t="shared" si="353"/>
        <v>1.86</v>
      </c>
      <c r="CS116" s="22">
        <f t="shared" si="220"/>
        <v>22.57</v>
      </c>
      <c r="CT116" s="22">
        <f t="shared" si="221"/>
        <v>22.77</v>
      </c>
      <c r="CU116" s="18">
        <v>22.77</v>
      </c>
      <c r="CV116" s="22">
        <f t="shared" si="354"/>
        <v>2.1</v>
      </c>
      <c r="CW116" s="22">
        <f t="shared" si="222"/>
        <v>0</v>
      </c>
      <c r="CX116" s="22">
        <f t="shared" si="223"/>
        <v>0</v>
      </c>
      <c r="CY116" s="22">
        <f t="shared" si="224"/>
        <v>24.9</v>
      </c>
      <c r="CZ116" s="22">
        <f t="shared" si="225"/>
        <v>25.05</v>
      </c>
      <c r="DA116" s="18">
        <v>25.17</v>
      </c>
      <c r="DB116" s="20">
        <f t="shared" si="355"/>
        <v>2.7</v>
      </c>
      <c r="DC116" s="20">
        <f t="shared" si="356"/>
        <v>0.84</v>
      </c>
      <c r="DD116" s="20">
        <f t="shared" si="357"/>
        <v>1.8600000000000003</v>
      </c>
      <c r="DE116" s="20">
        <f t="shared" si="226"/>
        <v>0.1</v>
      </c>
      <c r="DF116" s="20">
        <f t="shared" si="227"/>
        <v>0.2</v>
      </c>
      <c r="DG116" s="20">
        <f t="shared" si="228"/>
        <v>1.56</v>
      </c>
      <c r="DH116" s="20">
        <f t="shared" si="229"/>
        <v>0</v>
      </c>
      <c r="DI116" s="20">
        <f t="shared" si="230"/>
        <v>0</v>
      </c>
      <c r="DJ116" s="20">
        <f t="shared" si="231"/>
        <v>0</v>
      </c>
      <c r="DK116" s="20">
        <f t="shared" si="358"/>
        <v>1.86</v>
      </c>
      <c r="DL116" s="20">
        <f t="shared" si="359"/>
        <v>0</v>
      </c>
      <c r="DM116" s="20">
        <f t="shared" si="360"/>
        <v>0</v>
      </c>
      <c r="DN116" s="20">
        <f t="shared" si="361"/>
        <v>0</v>
      </c>
      <c r="DO116" s="18">
        <v>2.54</v>
      </c>
      <c r="DP116" s="18">
        <v>0</v>
      </c>
      <c r="DQ116" s="18">
        <v>1</v>
      </c>
      <c r="DR116" s="18">
        <v>1</v>
      </c>
      <c r="DS116" s="25">
        <f t="shared" si="362"/>
        <v>2.54</v>
      </c>
      <c r="DT116" s="25">
        <f t="shared" si="363"/>
        <v>0</v>
      </c>
      <c r="DU116" s="25">
        <f t="shared" si="364"/>
        <v>4.72</v>
      </c>
      <c r="DV116" s="25">
        <f t="shared" si="365"/>
        <v>0</v>
      </c>
      <c r="DW116" s="25">
        <f t="shared" si="366"/>
        <v>4.72</v>
      </c>
      <c r="DX116" s="25">
        <f t="shared" si="367"/>
        <v>9.6300000000000008</v>
      </c>
      <c r="DY116" s="25">
        <f t="shared" si="368"/>
        <v>0</v>
      </c>
      <c r="DZ116" s="25">
        <f t="shared" si="369"/>
        <v>9.6300000000000008</v>
      </c>
      <c r="EA116" s="25">
        <f t="shared" si="370"/>
        <v>6.23</v>
      </c>
      <c r="EB116" s="25">
        <f t="shared" si="371"/>
        <v>0</v>
      </c>
      <c r="EC116" s="25">
        <f t="shared" si="372"/>
        <v>6.23</v>
      </c>
      <c r="ED116" s="25">
        <f t="shared" si="373"/>
        <v>3.4</v>
      </c>
      <c r="EE116" s="25">
        <f t="shared" si="373"/>
        <v>0</v>
      </c>
      <c r="EF116" s="25">
        <f t="shared" si="374"/>
        <v>3.4</v>
      </c>
      <c r="EG116" s="25">
        <f t="shared" si="375"/>
        <v>6.23</v>
      </c>
      <c r="EH116" s="25">
        <f t="shared" si="375"/>
        <v>0</v>
      </c>
      <c r="EI116" s="25">
        <f t="shared" si="376"/>
        <v>6.23</v>
      </c>
      <c r="EJ116" s="18">
        <v>1107.27</v>
      </c>
      <c r="EK116" s="18">
        <v>1068.57</v>
      </c>
      <c r="EL116" s="18" t="s">
        <v>899</v>
      </c>
      <c r="EM116" s="18" t="s">
        <v>900</v>
      </c>
      <c r="EN116" s="16" t="s">
        <v>774</v>
      </c>
      <c r="EO116" s="16" t="s">
        <v>132</v>
      </c>
      <c r="EP116" s="16" t="e">
        <f>IF(OR(EN116="Cống tròn",EN116="Cống hộp",EN116="Ống nhựa"),INDEX(#REF!,MATCH(E116,#REF!,0)),IF(OR(EN116="Rãnh xây",EN116="Rãnh bê tông"),INDEX(#REF!,MATCH(E116,#REF!,0)),0))</f>
        <v>#REF!</v>
      </c>
      <c r="EQ116" s="18">
        <v>37.500000000000043</v>
      </c>
      <c r="ER116" s="18">
        <v>1</v>
      </c>
      <c r="ES116" s="25">
        <f t="shared" si="377"/>
        <v>37</v>
      </c>
      <c r="ET116" s="1" t="e">
        <f>_xlfn.IFNA(IF(EN116="Cống tròn",INDEX(#REF!,MATCH(E116,#REF!,0)),IF(EN116="Cống hộp",INDEX(#REF!,MATCH(E116,#REF!,0)),EU116&amp;" ,"&amp;EV116)),0)</f>
        <v>#REF!</v>
      </c>
      <c r="EU116" s="16" t="s">
        <v>769</v>
      </c>
      <c r="EV116" s="16" t="s">
        <v>775</v>
      </c>
      <c r="EW116" s="16" t="e">
        <f>_xlfn.IFNA(INDEX(#REF!,MATCH(E116,#REF!,0)),0)</f>
        <v>#REF!</v>
      </c>
      <c r="EX116" s="16"/>
      <c r="EY116" s="18">
        <v>0</v>
      </c>
      <c r="EZ116" s="18">
        <v>0</v>
      </c>
      <c r="FA116" s="18">
        <v>0</v>
      </c>
      <c r="FB116" s="19">
        <v>0</v>
      </c>
      <c r="FC116" s="19">
        <v>0</v>
      </c>
      <c r="FD116" s="25">
        <f t="shared" si="232"/>
        <v>0</v>
      </c>
      <c r="FE116" s="25">
        <f t="shared" si="378"/>
        <v>0</v>
      </c>
      <c r="FF116" s="18">
        <v>0.1</v>
      </c>
      <c r="FG116" s="18">
        <v>2</v>
      </c>
      <c r="FH116" s="18">
        <v>1</v>
      </c>
      <c r="FI116" s="25">
        <f t="shared" si="379"/>
        <v>1.2</v>
      </c>
      <c r="FJ116" s="18">
        <v>0</v>
      </c>
      <c r="FK116" s="18">
        <v>0</v>
      </c>
      <c r="FL116" s="18">
        <v>0.2</v>
      </c>
      <c r="FM116" s="18">
        <v>1.4</v>
      </c>
      <c r="FN116" s="18">
        <v>0</v>
      </c>
      <c r="FO116" s="25">
        <f t="shared" si="380"/>
        <v>1.4</v>
      </c>
      <c r="FP116" s="18">
        <v>1.4999999999999999E-2</v>
      </c>
      <c r="FQ116" s="18">
        <v>1</v>
      </c>
      <c r="FR116" s="25">
        <f t="shared" si="233"/>
        <v>36</v>
      </c>
      <c r="FS116" s="25">
        <f t="shared" si="234"/>
        <v>0.52500000000000002</v>
      </c>
      <c r="FT116" s="25">
        <f t="shared" si="235"/>
        <v>36.524999999999999</v>
      </c>
      <c r="FU116" s="25">
        <f t="shared" si="236"/>
        <v>-0.97500000000004405</v>
      </c>
      <c r="FV116" s="25" t="str">
        <f t="shared" si="381"/>
        <v>Thêm 01</v>
      </c>
      <c r="FW116" s="25">
        <f t="shared" si="382"/>
        <v>0.04</v>
      </c>
      <c r="FX116" s="16"/>
      <c r="FY116" s="16"/>
      <c r="FZ116" s="16"/>
      <c r="GA116" s="16"/>
      <c r="GB116" s="19">
        <v>0</v>
      </c>
      <c r="GC116" s="19">
        <v>0</v>
      </c>
      <c r="GD116" s="19">
        <v>0</v>
      </c>
      <c r="GE116" s="19">
        <v>0</v>
      </c>
      <c r="GF116" s="19">
        <v>0</v>
      </c>
      <c r="GG116" s="19">
        <v>0</v>
      </c>
      <c r="GH116" s="19">
        <v>0</v>
      </c>
      <c r="GI116" s="19">
        <v>0</v>
      </c>
      <c r="GJ116" s="19">
        <v>0</v>
      </c>
      <c r="GK116" s="19">
        <v>0</v>
      </c>
      <c r="GL116" s="25">
        <f t="shared" si="237"/>
        <v>0</v>
      </c>
      <c r="GM116" s="25">
        <f t="shared" si="383"/>
        <v>0</v>
      </c>
      <c r="GN116" s="19">
        <v>0</v>
      </c>
      <c r="GO116" s="19">
        <v>0</v>
      </c>
      <c r="GP116" s="19">
        <v>0</v>
      </c>
      <c r="GQ116" s="19">
        <v>0</v>
      </c>
      <c r="GR116" s="1" t="e">
        <f>_xlfn.IFNA(INDEX(#REF!,MATCH(E116,#REF!,0)),0)</f>
        <v>#REF!</v>
      </c>
      <c r="GS116" s="16"/>
      <c r="GT116" s="18">
        <v>0</v>
      </c>
      <c r="GU116" s="18">
        <v>0</v>
      </c>
      <c r="GV116" s="18">
        <v>0</v>
      </c>
      <c r="GW116" s="18">
        <v>0</v>
      </c>
      <c r="GX116" s="25">
        <f t="shared" si="238"/>
        <v>0</v>
      </c>
      <c r="GY116" s="25">
        <f t="shared" si="239"/>
        <v>0</v>
      </c>
      <c r="GZ116" s="25">
        <f t="shared" si="384"/>
        <v>0</v>
      </c>
      <c r="HA116" s="1" t="e" cm="1">
        <f t="array" ref="HA116">INDEX(#REF!,MATCH(EJ116&amp;EK116&amp;HD116&amp;HE116&amp;HF116,#REF!&amp;#REF!&amp;#REF!&amp;#REF!&amp;#REF!,0))</f>
        <v>#REF!</v>
      </c>
      <c r="HB116" s="16"/>
      <c r="HC116" s="25">
        <f t="shared" si="385"/>
        <v>0</v>
      </c>
      <c r="HD116" s="18">
        <v>0</v>
      </c>
      <c r="HE116" s="18">
        <v>0</v>
      </c>
      <c r="HF116" s="18">
        <v>0</v>
      </c>
      <c r="HG116" s="1" t="e" cm="1">
        <f t="array" ref="HG116">INDEX(#REF!,MATCH(EJ116&amp;EK116&amp;HJ116&amp;HK116&amp;HL116,#REF!&amp;#REF!&amp;#REF!&amp;#REF!&amp;#REF!,0))</f>
        <v>#REF!</v>
      </c>
      <c r="HH116" s="16"/>
      <c r="HI116" s="25">
        <f t="shared" si="386"/>
        <v>0</v>
      </c>
      <c r="HJ116" s="25">
        <f t="shared" si="387"/>
        <v>0</v>
      </c>
      <c r="HK116" s="19">
        <v>0</v>
      </c>
      <c r="HL116" s="19">
        <v>0</v>
      </c>
      <c r="HM116" s="18">
        <v>0.01</v>
      </c>
      <c r="HN116" s="18">
        <v>1</v>
      </c>
      <c r="HO116" s="25">
        <f t="shared" si="388"/>
        <v>0</v>
      </c>
      <c r="HP116" s="25">
        <f t="shared" si="389"/>
        <v>0</v>
      </c>
      <c r="HQ116" s="25">
        <f t="shared" si="390"/>
        <v>0</v>
      </c>
      <c r="HR116" s="25">
        <f t="shared" si="391"/>
        <v>0</v>
      </c>
      <c r="HS116" s="25">
        <f t="shared" si="392"/>
        <v>0</v>
      </c>
      <c r="HT116" s="19">
        <v>0</v>
      </c>
      <c r="HU116" s="19">
        <v>0</v>
      </c>
      <c r="HV116" s="19">
        <v>0</v>
      </c>
      <c r="HW116" s="25">
        <f t="shared" si="393"/>
        <v>0</v>
      </c>
      <c r="HX116" s="19">
        <v>0</v>
      </c>
      <c r="HY116" s="19">
        <v>0</v>
      </c>
      <c r="HZ116" s="18">
        <v>24.33</v>
      </c>
      <c r="IA116" s="20">
        <f>ROUND(IF(EN116="Cống tròn",IF(EN116="Cống tròn",IF(EU116="Không có móng",IQ116-FF116,IF(EU116="Đế",IP116-FN116,IF(OR(EU116="Móng bê tông",EU116="Móng bê tông kết hợp đế"),II116-FJ116,0))),0),IF(EN116="Cống hộp",IF(AND(EN116="Cống hộp",EU116="Không có móng"),IQ116-GF116,IF(AND(EN116="Cống hộp",EU116="Móng bê tông"),IJ116-GB116,0)),IF(OR(EN116="Rãnh xây",EN116="Rãnh bê tông"),IF(OR(EN116="Rãnh xây",EN116="Rãnh bê tông"),IK116-GB116,0),IF(EN116="Ống nhựa",IF(AND(EN116="Ống nhựa",EU116="Không đắp cát"),IQ116-HT116,IF(AND(EN116="Ống nhựa",EU116="Đắp cát"),IH116-HX116,0)),IF(EN116="Rãnh thang",IF(EN116="Rãnh thang",IF(EU116="Móng bê tông",#REF!-#REF!,IQ116),0),0))))),2)</f>
        <v>22.77</v>
      </c>
      <c r="IB116" s="20">
        <f t="shared" si="394"/>
        <v>1.5599999999999987</v>
      </c>
      <c r="IC116" s="20">
        <f t="shared" si="240"/>
        <v>22.77</v>
      </c>
      <c r="ID116" s="20">
        <f t="shared" si="241"/>
        <v>0</v>
      </c>
      <c r="IE116" s="20">
        <f t="shared" si="242"/>
        <v>0</v>
      </c>
      <c r="IF116" s="20">
        <f t="shared" si="243"/>
        <v>0</v>
      </c>
      <c r="IG116" s="20">
        <f>IF(EN116="Rãnh thang",IF(AND(EN116="Rãnh thang",EU116="Móng bê tông"),IQ116-#REF!,0),IF(EN116="Ống nhựa",IF(AND(EN116="Ống nhựa",EU116="Đắp cát"),IQ116-HT116,0),IF(EN116="Cống tròn",IF(EN116="Cống tròn",IF(OR(EU116="Móng bê tông",EU116="Móng bê tông kết hợp đế"),IM116-FL116,0),0),IF(EN116="Cống hộp",IF(AND(EN116="Cống hộp",EU116="Móng bê tông"),IN116-GD116,0),IF(OR(EN116="Rãnh xây",EN116="Rãnh bê tông"),IF(AND(EN116="Rãnh xây",EU116="Móng bê tông"),IO116-GD116,IF(AND(EN116="Rãnh bê tông",EU116="Móng bê tông"),IO116-GD116,0)),0)))))</f>
        <v>22.77</v>
      </c>
      <c r="IH116" s="20">
        <f t="shared" si="244"/>
        <v>0</v>
      </c>
      <c r="II116" s="20">
        <f t="shared" si="245"/>
        <v>22.77</v>
      </c>
      <c r="IJ116" s="20">
        <f t="shared" si="246"/>
        <v>0</v>
      </c>
      <c r="IK116" s="20">
        <f t="shared" si="247"/>
        <v>0</v>
      </c>
      <c r="IL116" s="20">
        <f t="shared" si="248"/>
        <v>22.97</v>
      </c>
      <c r="IM116" s="20">
        <f t="shared" si="249"/>
        <v>22.97</v>
      </c>
      <c r="IN116" s="20">
        <f t="shared" si="250"/>
        <v>0</v>
      </c>
      <c r="IO116" s="20">
        <f t="shared" si="251"/>
        <v>0</v>
      </c>
      <c r="IP116" s="20">
        <f t="shared" si="252"/>
        <v>0</v>
      </c>
      <c r="IQ116" s="18">
        <v>23.07</v>
      </c>
      <c r="IR116" s="25">
        <f t="shared" si="395"/>
        <v>0</v>
      </c>
      <c r="IS116" s="25">
        <f t="shared" si="253"/>
        <v>0</v>
      </c>
      <c r="IT116" s="25">
        <f t="shared" si="254"/>
        <v>0</v>
      </c>
      <c r="IU116" s="25">
        <f>ROUND(IF(EN116="Cống tròn",IF(EN116="Cống tròn",IV116+FF116,0),IF(EN116="Cống hộp",IF(EN116="Cống hộp",IV116+GP116,0),IF(OR(EN116="Rãnh xây",EN116="Rãnh bê tông"),IF(OR(EN116="Rãnh xây",EN116="Rãnh bê tông"),IV116+GP116,0),IF(EN116="ống nhựa",IF(EN116="Ống nhựa",IV116+HT116,0),IF(EN116="Rãnh thang",IF(EN116="Rãnh thang",IQ116+#REF!,0),0))))),2)</f>
        <v>24.07</v>
      </c>
      <c r="IV116" s="18">
        <v>23.97</v>
      </c>
      <c r="IW116" s="25">
        <f t="shared" si="255"/>
        <v>24.07</v>
      </c>
      <c r="IX116" s="25">
        <f t="shared" si="256"/>
        <v>0</v>
      </c>
      <c r="IY116" s="25">
        <f t="shared" si="257"/>
        <v>0</v>
      </c>
      <c r="IZ116" s="25">
        <f t="shared" si="258"/>
        <v>0</v>
      </c>
      <c r="JA116" s="25">
        <f t="shared" si="259"/>
        <v>0</v>
      </c>
      <c r="JB116" s="18">
        <v>24.26</v>
      </c>
      <c r="JC116" s="20">
        <f>ROUND(IF(EN116="Cống tròn",IF(EN116="Cống tròn",IF(EU116="Không có móng",JS116-FF116,IF(EU116="Đế",JR116-FN116,IF(OR(EU116="Móng bê tông",EU116="Móng bê tông kết hợp đế"),JK116-FJ116,0))),0),IF(EN116="Cống hộp",IF(AND(EN116="Cống hộp",EU116="Không có móng"),JS116-GF116,IF(AND(EN116="Cống hộp",EU116="Móng bê tông"),JL116-GB116,0)),IF(OR(EN116="Rãnh xây",EN116="Rãnh bê tông"),IF(OR(EN116="Rãnh xây",EN116="Rãnh bê tông"),JM116-GB116,0),IF(EN116="Ống nhựa",IF(AND(EN116="Ống nhựa",EU116="Không đắp cát"),JS116-HT116,IF(AND(EN116="Ống nhựa",EU116="Đắp cát"),JJ116-HX116,0)),IF(EN116="Rãnh thang",IF(EN116="Rãnh thang",IF(EU116="Móng bê tông",#REF!-#REF!,JS116),0),0))))),2)</f>
        <v>22.67</v>
      </c>
      <c r="JD116" s="20">
        <f t="shared" si="396"/>
        <v>1.5899999999999999</v>
      </c>
      <c r="JE116" s="20">
        <f t="shared" si="260"/>
        <v>22.669999999999998</v>
      </c>
      <c r="JF116" s="20">
        <f t="shared" si="261"/>
        <v>0</v>
      </c>
      <c r="JG116" s="20">
        <f t="shared" si="262"/>
        <v>0</v>
      </c>
      <c r="JH116" s="20">
        <f t="shared" si="263"/>
        <v>0</v>
      </c>
      <c r="JI116" s="20">
        <f>IF(EN116="Rãnh thang",IF(AND(EN116="Rãnh thang",EU116="Móng bê tông"),JS116-#REF!,0),IF(EN116="Ống nhựa",IF(AND(EN116="Ống nhựa",EU116="Đắp cát"),JS116-HT116,0),IF(EN116="Cống tròn",IF(EN116="Cống tròn",IF(OR(EU116="Móng bê tông",EU116="Móng bê tông kết hợp đế"),JO116-FL116,0),0),IF(EN116="Cống hộp",IF(AND(EN116="Cống hộp",EU116="Móng bê tông"),JP116-GD116,0),IF(OR(EN116="Rãnh xây",EN116="Rãnh bê tông"),IF(AND(EN116="Rãnh xây",EU116="Móng bê tông"),JQ116-GD116,IF(AND(EN116="Rãnh bê tông",EU116="Móng bê tông"),JQ116-GD116,0)),0)))))</f>
        <v>22.669999999999998</v>
      </c>
      <c r="JJ116" s="20">
        <f t="shared" si="264"/>
        <v>0</v>
      </c>
      <c r="JK116" s="20">
        <f t="shared" si="265"/>
        <v>22.669999999999998</v>
      </c>
      <c r="JL116" s="20">
        <f t="shared" si="266"/>
        <v>0</v>
      </c>
      <c r="JM116" s="20">
        <f t="shared" si="267"/>
        <v>0</v>
      </c>
      <c r="JN116" s="20">
        <f t="shared" si="268"/>
        <v>22.869999999999997</v>
      </c>
      <c r="JO116" s="20">
        <f t="shared" si="269"/>
        <v>22.869999999999997</v>
      </c>
      <c r="JP116" s="20">
        <f t="shared" si="270"/>
        <v>0</v>
      </c>
      <c r="JQ116" s="20">
        <f t="shared" si="271"/>
        <v>0</v>
      </c>
      <c r="JR116" s="20">
        <f t="shared" si="272"/>
        <v>0</v>
      </c>
      <c r="JS116" s="26">
        <v>22.97</v>
      </c>
      <c r="JT116" s="25">
        <f t="shared" si="397"/>
        <v>0</v>
      </c>
      <c r="JU116" s="25">
        <f t="shared" si="273"/>
        <v>0</v>
      </c>
      <c r="JV116" s="25">
        <f t="shared" si="274"/>
        <v>0</v>
      </c>
      <c r="JW116" s="25">
        <f>ROUND(IF(EN116="Cống tròn",IF(EN116="Cống tròn",JX116+FF116,0),IF(EN116="Cống hộp",IF(EN116="Cống hộp",JX116+GP116,0),IF(OR(EN116="Rãnh xây",EN116="Rãnh bê tông"),IF(OR(EN116="Rãnh xây",EN116="Rãnh bê tông"),JX116+GP116,0),IF(EN116="ống nhựa",IF(EN116="Ống nhựa",JX116+HT116,0),IF(EN116="Rãnh thang",IF(EN116="Rãnh thang",JS116+#REF!,0),0))))),2)</f>
        <v>24.07</v>
      </c>
      <c r="JX116" s="27">
        <v>23.97</v>
      </c>
      <c r="JY116" s="25">
        <f t="shared" si="275"/>
        <v>24.07</v>
      </c>
      <c r="JZ116" s="25">
        <f t="shared" si="276"/>
        <v>0</v>
      </c>
      <c r="KA116" s="25">
        <f t="shared" si="277"/>
        <v>0</v>
      </c>
      <c r="KB116" s="25">
        <f t="shared" si="278"/>
        <v>0</v>
      </c>
      <c r="KC116" s="25">
        <f t="shared" si="279"/>
        <v>0</v>
      </c>
      <c r="KD116" s="28" t="s">
        <v>98</v>
      </c>
      <c r="KE116" s="27">
        <v>0</v>
      </c>
      <c r="KF116" s="25">
        <f t="shared" si="280"/>
        <v>1.5599999999999987</v>
      </c>
      <c r="KG116" s="25">
        <f t="shared" si="398"/>
        <v>1.5599999999999987</v>
      </c>
      <c r="KH116" s="27">
        <v>0</v>
      </c>
      <c r="KI116" s="25">
        <f t="shared" si="281"/>
        <v>1.5899999999999999</v>
      </c>
      <c r="KJ116" s="25">
        <f t="shared" si="399"/>
        <v>1.5899999999999999</v>
      </c>
      <c r="KK116" s="25">
        <f t="shared" si="282"/>
        <v>0</v>
      </c>
      <c r="KL116" s="25">
        <f t="shared" si="283"/>
        <v>0</v>
      </c>
      <c r="KM116" s="25">
        <f t="shared" si="400"/>
        <v>0</v>
      </c>
      <c r="KN116" s="25">
        <f t="shared" si="284"/>
        <v>0</v>
      </c>
      <c r="KO116" s="25">
        <f t="shared" si="285"/>
        <v>0</v>
      </c>
      <c r="KP116" s="25">
        <f t="shared" si="401"/>
        <v>0</v>
      </c>
      <c r="KQ116" s="25">
        <f t="shared" si="286"/>
        <v>0.2</v>
      </c>
      <c r="KR116" s="25">
        <f t="shared" si="287"/>
        <v>0.2</v>
      </c>
      <c r="KS116" s="25">
        <f t="shared" si="402"/>
        <v>0.2</v>
      </c>
      <c r="KT116" s="25">
        <f t="shared" si="288"/>
        <v>0</v>
      </c>
      <c r="KU116" s="25">
        <f t="shared" si="289"/>
        <v>0</v>
      </c>
      <c r="KV116" s="25">
        <f t="shared" si="403"/>
        <v>0</v>
      </c>
      <c r="KW116" s="25">
        <f t="shared" si="290"/>
        <v>0</v>
      </c>
      <c r="KX116" s="25">
        <f t="shared" si="291"/>
        <v>0</v>
      </c>
      <c r="KY116" s="25">
        <f t="shared" si="404"/>
        <v>0</v>
      </c>
      <c r="KZ116" s="25">
        <f t="shared" si="292"/>
        <v>0</v>
      </c>
      <c r="LA116" s="25">
        <f t="shared" si="293"/>
        <v>0</v>
      </c>
      <c r="LB116" s="25">
        <f t="shared" si="405"/>
        <v>0</v>
      </c>
      <c r="LC116" s="25">
        <f t="shared" si="294"/>
        <v>1.4</v>
      </c>
      <c r="LD116" s="25">
        <f t="shared" si="295"/>
        <v>1.4</v>
      </c>
      <c r="LE116" s="25">
        <f t="shared" si="406"/>
        <v>1.4</v>
      </c>
      <c r="LF116" s="25">
        <f t="shared" si="296"/>
        <v>0</v>
      </c>
      <c r="LG116" s="25">
        <f t="shared" si="297"/>
        <v>0</v>
      </c>
      <c r="LH116" s="25">
        <f t="shared" si="407"/>
        <v>0</v>
      </c>
      <c r="LI116" s="25">
        <f t="shared" si="298"/>
        <v>0</v>
      </c>
      <c r="LJ116" s="25">
        <f t="shared" si="299"/>
        <v>0</v>
      </c>
      <c r="LK116" s="25">
        <f t="shared" si="408"/>
        <v>0</v>
      </c>
      <c r="LL116" s="25">
        <f t="shared" si="300"/>
        <v>0</v>
      </c>
      <c r="LM116" s="25">
        <f t="shared" si="301"/>
        <v>0</v>
      </c>
      <c r="LN116" s="25">
        <f t="shared" si="409"/>
        <v>0</v>
      </c>
      <c r="LO116" s="25">
        <f t="shared" si="302"/>
        <v>0</v>
      </c>
      <c r="LP116" s="25">
        <f t="shared" si="303"/>
        <v>0</v>
      </c>
      <c r="LQ116" s="25">
        <f t="shared" si="410"/>
        <v>0</v>
      </c>
      <c r="LR116" s="25">
        <f t="shared" si="304"/>
        <v>0</v>
      </c>
      <c r="LS116" s="25">
        <f t="shared" si="305"/>
        <v>0</v>
      </c>
      <c r="LT116" s="25">
        <f t="shared" si="411"/>
        <v>0</v>
      </c>
      <c r="LU116" s="25">
        <f t="shared" si="306"/>
        <v>0</v>
      </c>
      <c r="LV116" s="25">
        <f t="shared" si="307"/>
        <v>0</v>
      </c>
      <c r="LW116" s="25">
        <f t="shared" si="412"/>
        <v>0</v>
      </c>
      <c r="LX116" s="25">
        <f t="shared" si="308"/>
        <v>0</v>
      </c>
      <c r="LY116" s="25">
        <f t="shared" si="309"/>
        <v>0</v>
      </c>
      <c r="LZ116" s="25">
        <f t="shared" si="413"/>
        <v>0</v>
      </c>
      <c r="MA116" s="25">
        <f t="shared" si="310"/>
        <v>0</v>
      </c>
      <c r="MB116" s="25">
        <f t="shared" si="311"/>
        <v>0</v>
      </c>
      <c r="MC116" s="25">
        <f t="shared" si="414"/>
        <v>0</v>
      </c>
      <c r="MD116" s="25">
        <f t="shared" si="312"/>
        <v>0</v>
      </c>
      <c r="ME116" s="25">
        <f t="shared" si="313"/>
        <v>0</v>
      </c>
      <c r="MF116" s="25">
        <f t="shared" si="415"/>
        <v>0</v>
      </c>
      <c r="MG116" s="25">
        <f t="shared" si="314"/>
        <v>0</v>
      </c>
      <c r="MH116" s="25">
        <f t="shared" si="315"/>
        <v>0</v>
      </c>
      <c r="MI116" s="25">
        <f t="shared" si="416"/>
        <v>0</v>
      </c>
      <c r="MJ116" s="25">
        <f t="shared" si="316"/>
        <v>0</v>
      </c>
      <c r="MK116" s="25">
        <f t="shared" si="317"/>
        <v>0</v>
      </c>
      <c r="ML116" s="25">
        <f t="shared" si="417"/>
        <v>0</v>
      </c>
      <c r="MM116" s="25">
        <f t="shared" si="318"/>
        <v>0</v>
      </c>
      <c r="MN116" s="25">
        <f t="shared" si="319"/>
        <v>0</v>
      </c>
      <c r="MO116" s="25">
        <f t="shared" si="418"/>
        <v>0</v>
      </c>
      <c r="MP116" s="25">
        <f t="shared" si="320"/>
        <v>0</v>
      </c>
      <c r="MQ116" s="25">
        <f t="shared" si="321"/>
        <v>0</v>
      </c>
      <c r="MR116" s="25">
        <f t="shared" si="419"/>
        <v>0</v>
      </c>
      <c r="MS116" s="29">
        <v>1.4</v>
      </c>
      <c r="MT116" s="29">
        <v>0</v>
      </c>
      <c r="MU116" s="29">
        <v>1</v>
      </c>
      <c r="MV116" s="29">
        <v>1</v>
      </c>
      <c r="MW116" s="25">
        <f t="shared" si="322"/>
        <v>1.4</v>
      </c>
      <c r="MX116" s="25">
        <f t="shared" si="323"/>
        <v>2.1800000000000002</v>
      </c>
      <c r="MY116" s="25">
        <f t="shared" si="324"/>
        <v>0</v>
      </c>
      <c r="MZ116" s="25">
        <f t="shared" si="325"/>
        <v>0</v>
      </c>
      <c r="NA116" s="25">
        <f t="shared" si="326"/>
        <v>1.4</v>
      </c>
      <c r="NB116" s="25">
        <f t="shared" si="327"/>
        <v>2.23</v>
      </c>
      <c r="NC116" s="25">
        <f t="shared" si="328"/>
        <v>0</v>
      </c>
      <c r="ND116" s="25">
        <f t="shared" si="329"/>
        <v>0</v>
      </c>
      <c r="NE116" s="25">
        <f t="shared" si="420"/>
        <v>1.4</v>
      </c>
      <c r="NF116" s="25">
        <f t="shared" si="420"/>
        <v>2.2050000000000001</v>
      </c>
      <c r="NG116" s="25">
        <f t="shared" si="420"/>
        <v>0</v>
      </c>
      <c r="NH116" s="25">
        <f t="shared" si="420"/>
        <v>0</v>
      </c>
      <c r="NI116" s="25">
        <f t="shared" si="330"/>
        <v>82.69</v>
      </c>
      <c r="NJ116" s="25">
        <f t="shared" si="331"/>
        <v>0</v>
      </c>
      <c r="NK116" s="25">
        <f t="shared" si="332"/>
        <v>82.69</v>
      </c>
      <c r="NL116" s="25">
        <f t="shared" si="333"/>
        <v>68.2</v>
      </c>
      <c r="NM116" s="25">
        <f t="shared" si="334"/>
        <v>0</v>
      </c>
      <c r="NN116" s="25">
        <f t="shared" si="421"/>
        <v>68.2</v>
      </c>
      <c r="NO116" s="25">
        <f t="shared" si="335"/>
        <v>0</v>
      </c>
      <c r="NP116" s="25">
        <f t="shared" si="336"/>
        <v>0</v>
      </c>
      <c r="NQ116" s="25">
        <f t="shared" si="422"/>
        <v>0</v>
      </c>
      <c r="NR116" s="25">
        <f t="shared" si="337"/>
        <v>0</v>
      </c>
      <c r="NS116" s="25">
        <f t="shared" si="338"/>
        <v>0</v>
      </c>
      <c r="NT116" s="25">
        <f t="shared" si="423"/>
        <v>0</v>
      </c>
      <c r="NU116" s="25">
        <f t="shared" si="339"/>
        <v>0</v>
      </c>
      <c r="NV116" s="25">
        <f t="shared" si="340"/>
        <v>0</v>
      </c>
      <c r="NW116" s="25">
        <f t="shared" si="424"/>
        <v>0</v>
      </c>
      <c r="NX116" s="25">
        <f t="shared" si="425"/>
        <v>68.2</v>
      </c>
      <c r="NY116" s="25">
        <f t="shared" si="425"/>
        <v>0</v>
      </c>
      <c r="NZ116" s="25">
        <f t="shared" si="426"/>
        <v>68.2</v>
      </c>
      <c r="OA116" s="25">
        <f t="shared" si="427"/>
        <v>14.49</v>
      </c>
      <c r="OB116" s="25">
        <f t="shared" si="427"/>
        <v>0</v>
      </c>
      <c r="OC116" s="25">
        <f t="shared" si="428"/>
        <v>14.49</v>
      </c>
      <c r="OD116" s="25">
        <f t="shared" si="429"/>
        <v>68.2</v>
      </c>
      <c r="OE116" s="25">
        <f t="shared" si="429"/>
        <v>0</v>
      </c>
      <c r="OF116" s="25">
        <f t="shared" si="429"/>
        <v>68.2</v>
      </c>
      <c r="OG116" s="25">
        <f t="shared" si="341"/>
        <v>0</v>
      </c>
      <c r="OH116" s="25">
        <f t="shared" si="342"/>
        <v>0</v>
      </c>
      <c r="OI116" s="25">
        <f t="shared" si="343"/>
        <v>0</v>
      </c>
      <c r="OJ116" s="25">
        <f t="shared" si="344"/>
        <v>0</v>
      </c>
      <c r="OK116" s="25">
        <f t="shared" si="345"/>
        <v>0</v>
      </c>
      <c r="OL116" s="25">
        <f t="shared" si="346"/>
        <v>0</v>
      </c>
      <c r="OM116" s="25">
        <f t="shared" si="430"/>
        <v>0</v>
      </c>
      <c r="ON116" s="25">
        <f t="shared" si="430"/>
        <v>0</v>
      </c>
      <c r="OO116" s="25">
        <f t="shared" si="430"/>
        <v>0</v>
      </c>
      <c r="OP116" s="25">
        <f t="shared" si="347"/>
        <v>0</v>
      </c>
      <c r="OQ116" s="25">
        <f t="shared" si="348"/>
        <v>0</v>
      </c>
      <c r="OR116" s="25">
        <f t="shared" si="431"/>
        <v>0</v>
      </c>
      <c r="OS116" s="19">
        <v>537940.09</v>
      </c>
      <c r="OT116" s="19">
        <v>2370663.31</v>
      </c>
    </row>
    <row r="117" spans="1:410" ht="33" customHeight="1" x14ac:dyDescent="0.25">
      <c r="A117" s="18"/>
      <c r="B117" s="18" t="s">
        <v>850</v>
      </c>
      <c r="C117" s="18">
        <v>1068.57</v>
      </c>
      <c r="D117" s="16" t="e">
        <f>_xlfn.IFNA(INDEX(#REF!,MATCH(E117,#REF!,0)),0)</f>
        <v>#REF!</v>
      </c>
      <c r="E117" s="18" t="s">
        <v>900</v>
      </c>
      <c r="F117" s="16" t="s">
        <v>765</v>
      </c>
      <c r="G117" s="16" t="s">
        <v>766</v>
      </c>
      <c r="H117" s="16" t="s">
        <v>767</v>
      </c>
      <c r="I117" s="16" t="s">
        <v>768</v>
      </c>
      <c r="J117" s="16" t="s">
        <v>769</v>
      </c>
      <c r="K117" s="16" t="s">
        <v>770</v>
      </c>
      <c r="L117" s="16" t="s">
        <v>771</v>
      </c>
      <c r="M117" s="18">
        <v>1.64</v>
      </c>
      <c r="N117" s="18">
        <v>1.94</v>
      </c>
      <c r="O117" s="18">
        <v>2.04</v>
      </c>
      <c r="P117" s="18">
        <v>2.34</v>
      </c>
      <c r="Q117" s="18">
        <v>0.1</v>
      </c>
      <c r="R117" s="18">
        <v>1.8399999999999999</v>
      </c>
      <c r="S117" s="18">
        <v>2.14</v>
      </c>
      <c r="T117" s="18">
        <v>0.2</v>
      </c>
      <c r="U117" s="18">
        <v>0</v>
      </c>
      <c r="V117" s="18">
        <v>0</v>
      </c>
      <c r="W117" s="18">
        <v>0</v>
      </c>
      <c r="X117" s="18">
        <v>1.64</v>
      </c>
      <c r="Y117" s="18">
        <v>1.9</v>
      </c>
      <c r="Z117" s="20">
        <f t="shared" si="349"/>
        <v>2.2000000000000002</v>
      </c>
      <c r="AA117" s="18">
        <v>0.22</v>
      </c>
      <c r="AB117" s="18">
        <v>0</v>
      </c>
      <c r="AC117" s="18">
        <v>0</v>
      </c>
      <c r="AD117" s="18">
        <v>0</v>
      </c>
      <c r="AE117" s="18">
        <v>0</v>
      </c>
      <c r="AF117" s="18">
        <v>0</v>
      </c>
      <c r="AG117" s="18">
        <v>1.2</v>
      </c>
      <c r="AH117" s="18">
        <v>1.5</v>
      </c>
      <c r="AI117" s="20">
        <f t="shared" si="350"/>
        <v>2.35</v>
      </c>
      <c r="AJ117" s="18">
        <v>0</v>
      </c>
      <c r="AK117" s="18">
        <v>0</v>
      </c>
      <c r="AL117" s="20">
        <f t="shared" si="351"/>
        <v>0</v>
      </c>
      <c r="AM117" s="18">
        <v>1.64</v>
      </c>
      <c r="AN117" s="18">
        <v>1.5</v>
      </c>
      <c r="AO117" s="18">
        <v>0.15</v>
      </c>
      <c r="AP117" s="18">
        <v>0.22</v>
      </c>
      <c r="AQ117" s="18">
        <v>1.64</v>
      </c>
      <c r="AR117" s="18">
        <v>1.72</v>
      </c>
      <c r="AS117" s="18">
        <v>0.12</v>
      </c>
      <c r="AT117" s="18">
        <v>0.11</v>
      </c>
      <c r="AU117" s="18">
        <v>0</v>
      </c>
      <c r="AV117" s="18">
        <v>1</v>
      </c>
      <c r="AW117" s="18">
        <v>0</v>
      </c>
      <c r="AX117" s="18">
        <v>0</v>
      </c>
      <c r="AY117" s="18">
        <v>0</v>
      </c>
      <c r="AZ117" s="18">
        <v>0</v>
      </c>
      <c r="BA117" s="18">
        <v>0</v>
      </c>
      <c r="BB117" s="18">
        <v>0</v>
      </c>
      <c r="BC117" s="18">
        <v>0</v>
      </c>
      <c r="BD117" s="18">
        <v>0</v>
      </c>
      <c r="BE117" s="18">
        <v>2</v>
      </c>
      <c r="BF117" s="18">
        <v>0</v>
      </c>
      <c r="BG117" s="18">
        <v>0</v>
      </c>
      <c r="BH117" s="18">
        <v>0</v>
      </c>
      <c r="BI117" s="18">
        <v>0</v>
      </c>
      <c r="BJ117" s="18">
        <v>0</v>
      </c>
      <c r="BK117" s="18">
        <v>0</v>
      </c>
      <c r="BL117" s="18">
        <v>0</v>
      </c>
      <c r="BM117" s="18">
        <v>0</v>
      </c>
      <c r="BN117" s="18">
        <v>0</v>
      </c>
      <c r="BO117" s="18">
        <v>0</v>
      </c>
      <c r="BP117" s="18">
        <v>0</v>
      </c>
      <c r="BQ117" s="18">
        <v>0</v>
      </c>
      <c r="BR117" s="18">
        <v>0</v>
      </c>
      <c r="BS117" s="18">
        <v>0</v>
      </c>
      <c r="BT117" s="18">
        <v>0</v>
      </c>
      <c r="BU117" s="18">
        <v>0</v>
      </c>
      <c r="BV117" s="18">
        <v>0</v>
      </c>
      <c r="BW117" s="18">
        <v>0</v>
      </c>
      <c r="BX117" s="18">
        <v>0</v>
      </c>
      <c r="BY117" s="18">
        <v>0</v>
      </c>
      <c r="BZ117" s="18">
        <v>0</v>
      </c>
      <c r="CA117" s="16" t="e">
        <f>_xlfn.IFNA(IF(RIGHT(D117,2)="=G",0,INDEX(#REF!,MATCH(E117,#REF!,0))),0)</f>
        <v>#REF!</v>
      </c>
      <c r="CB117" s="16" t="s">
        <v>776</v>
      </c>
      <c r="CC117" s="18">
        <v>0</v>
      </c>
      <c r="CD117" s="18">
        <v>0</v>
      </c>
      <c r="CE117" s="18">
        <v>1.4</v>
      </c>
      <c r="CF117" s="18">
        <v>0.85</v>
      </c>
      <c r="CG117" s="18">
        <v>0.12</v>
      </c>
      <c r="CH117" s="18">
        <v>2</v>
      </c>
      <c r="CI117" s="16" t="s">
        <v>98</v>
      </c>
      <c r="CJ117" s="18">
        <v>0</v>
      </c>
      <c r="CK117" s="20">
        <f t="shared" si="217"/>
        <v>1.89</v>
      </c>
      <c r="CL117" s="20">
        <f t="shared" si="352"/>
        <v>1.89</v>
      </c>
      <c r="CM117" s="18">
        <v>22.19</v>
      </c>
      <c r="CN117" s="18">
        <v>25.1</v>
      </c>
      <c r="CO117" s="18">
        <v>24.261000000000003</v>
      </c>
      <c r="CP117" s="22">
        <f t="shared" si="218"/>
        <v>24.26</v>
      </c>
      <c r="CQ117" s="22">
        <f t="shared" si="219"/>
        <v>22.37</v>
      </c>
      <c r="CR117" s="22">
        <f t="shared" si="353"/>
        <v>1.89</v>
      </c>
      <c r="CS117" s="22">
        <f t="shared" si="220"/>
        <v>22.470000000000002</v>
      </c>
      <c r="CT117" s="22">
        <f t="shared" si="221"/>
        <v>22.67</v>
      </c>
      <c r="CU117" s="18">
        <v>22.67</v>
      </c>
      <c r="CV117" s="22">
        <f t="shared" si="354"/>
        <v>2.2000000000000002</v>
      </c>
      <c r="CW117" s="22">
        <f t="shared" si="222"/>
        <v>0</v>
      </c>
      <c r="CX117" s="22">
        <f t="shared" si="223"/>
        <v>0</v>
      </c>
      <c r="CY117" s="22">
        <f t="shared" si="224"/>
        <v>24.83</v>
      </c>
      <c r="CZ117" s="22">
        <f t="shared" si="225"/>
        <v>24.98</v>
      </c>
      <c r="DA117" s="18">
        <v>25.1</v>
      </c>
      <c r="DB117" s="20">
        <f t="shared" si="355"/>
        <v>2.73</v>
      </c>
      <c r="DC117" s="20">
        <f t="shared" si="356"/>
        <v>0.84</v>
      </c>
      <c r="DD117" s="20">
        <f t="shared" si="357"/>
        <v>1.8900000000000001</v>
      </c>
      <c r="DE117" s="20">
        <f t="shared" si="226"/>
        <v>0.1</v>
      </c>
      <c r="DF117" s="20">
        <f t="shared" si="227"/>
        <v>0.2</v>
      </c>
      <c r="DG117" s="20">
        <f t="shared" si="228"/>
        <v>1.59</v>
      </c>
      <c r="DH117" s="20">
        <f t="shared" si="229"/>
        <v>0</v>
      </c>
      <c r="DI117" s="20">
        <f t="shared" si="230"/>
        <v>0</v>
      </c>
      <c r="DJ117" s="20">
        <f t="shared" si="231"/>
        <v>0</v>
      </c>
      <c r="DK117" s="20">
        <f t="shared" si="358"/>
        <v>1.8900000000000001</v>
      </c>
      <c r="DL117" s="20">
        <f t="shared" si="359"/>
        <v>0</v>
      </c>
      <c r="DM117" s="20">
        <f t="shared" si="360"/>
        <v>0</v>
      </c>
      <c r="DN117" s="20">
        <f t="shared" si="361"/>
        <v>0</v>
      </c>
      <c r="DO117" s="18">
        <v>2.54</v>
      </c>
      <c r="DP117" s="18">
        <v>0</v>
      </c>
      <c r="DQ117" s="18">
        <v>1</v>
      </c>
      <c r="DR117" s="18">
        <v>1</v>
      </c>
      <c r="DS117" s="25">
        <f t="shared" si="362"/>
        <v>2.54</v>
      </c>
      <c r="DT117" s="25">
        <f t="shared" si="363"/>
        <v>0</v>
      </c>
      <c r="DU117" s="25">
        <f t="shared" si="364"/>
        <v>4.8</v>
      </c>
      <c r="DV117" s="25">
        <f t="shared" si="365"/>
        <v>0</v>
      </c>
      <c r="DW117" s="25">
        <f t="shared" si="366"/>
        <v>4.8</v>
      </c>
      <c r="DX117" s="25">
        <f t="shared" si="367"/>
        <v>9.7899999999999991</v>
      </c>
      <c r="DY117" s="25">
        <f t="shared" si="368"/>
        <v>0</v>
      </c>
      <c r="DZ117" s="25">
        <f t="shared" si="369"/>
        <v>9.7899999999999991</v>
      </c>
      <c r="EA117" s="25">
        <f t="shared" si="370"/>
        <v>6.32</v>
      </c>
      <c r="EB117" s="25">
        <f t="shared" si="371"/>
        <v>0</v>
      </c>
      <c r="EC117" s="25">
        <f t="shared" si="372"/>
        <v>6.32</v>
      </c>
      <c r="ED117" s="25">
        <f t="shared" si="373"/>
        <v>3.47</v>
      </c>
      <c r="EE117" s="25">
        <f t="shared" si="373"/>
        <v>0</v>
      </c>
      <c r="EF117" s="25">
        <f t="shared" si="374"/>
        <v>3.47</v>
      </c>
      <c r="EG117" s="25">
        <f t="shared" si="375"/>
        <v>6.32</v>
      </c>
      <c r="EH117" s="25">
        <f t="shared" si="375"/>
        <v>0</v>
      </c>
      <c r="EI117" s="25">
        <f t="shared" si="376"/>
        <v>6.32</v>
      </c>
      <c r="EJ117" s="18">
        <v>1068.57</v>
      </c>
      <c r="EK117" s="18">
        <v>1029.8699999999999</v>
      </c>
      <c r="EL117" s="18" t="s">
        <v>900</v>
      </c>
      <c r="EM117" s="18" t="s">
        <v>901</v>
      </c>
      <c r="EN117" s="16" t="s">
        <v>774</v>
      </c>
      <c r="EO117" s="16" t="s">
        <v>132</v>
      </c>
      <c r="EP117" s="16" t="e">
        <f>IF(OR(EN117="Cống tròn",EN117="Cống hộp",EN117="Ống nhựa"),INDEX(#REF!,MATCH(E117,#REF!,0)),IF(OR(EN117="Rãnh xây",EN117="Rãnh bê tông"),INDEX(#REF!,MATCH(E117,#REF!,0)),0))</f>
        <v>#REF!</v>
      </c>
      <c r="EQ117" s="18">
        <v>37.500000000000043</v>
      </c>
      <c r="ER117" s="18">
        <v>1</v>
      </c>
      <c r="ES117" s="25">
        <f t="shared" si="377"/>
        <v>37</v>
      </c>
      <c r="ET117" s="1" t="e">
        <f>_xlfn.IFNA(IF(EN117="Cống tròn",INDEX(#REF!,MATCH(E117,#REF!,0)),IF(EN117="Cống hộp",INDEX(#REF!,MATCH(E117,#REF!,0)),EU117&amp;" ,"&amp;EV117)),0)</f>
        <v>#REF!</v>
      </c>
      <c r="EU117" s="16" t="s">
        <v>769</v>
      </c>
      <c r="EV117" s="16" t="s">
        <v>775</v>
      </c>
      <c r="EW117" s="16" t="e">
        <f>_xlfn.IFNA(INDEX(#REF!,MATCH(E117,#REF!,0)),0)</f>
        <v>#REF!</v>
      </c>
      <c r="EX117" s="16"/>
      <c r="EY117" s="18">
        <v>0</v>
      </c>
      <c r="EZ117" s="18">
        <v>0</v>
      </c>
      <c r="FA117" s="18">
        <v>0</v>
      </c>
      <c r="FB117" s="19">
        <v>0</v>
      </c>
      <c r="FC117" s="19">
        <v>0</v>
      </c>
      <c r="FD117" s="25">
        <f t="shared" si="232"/>
        <v>0</v>
      </c>
      <c r="FE117" s="25">
        <f t="shared" si="378"/>
        <v>0</v>
      </c>
      <c r="FF117" s="18">
        <v>0.1</v>
      </c>
      <c r="FG117" s="18">
        <v>2</v>
      </c>
      <c r="FH117" s="18">
        <v>1</v>
      </c>
      <c r="FI117" s="25">
        <f t="shared" si="379"/>
        <v>1.2</v>
      </c>
      <c r="FJ117" s="18">
        <v>0</v>
      </c>
      <c r="FK117" s="18">
        <v>0</v>
      </c>
      <c r="FL117" s="18">
        <v>0.2</v>
      </c>
      <c r="FM117" s="18">
        <v>1.4</v>
      </c>
      <c r="FN117" s="18">
        <v>0</v>
      </c>
      <c r="FO117" s="25">
        <f t="shared" si="380"/>
        <v>1.4</v>
      </c>
      <c r="FP117" s="18">
        <v>1.4999999999999999E-2</v>
      </c>
      <c r="FQ117" s="18">
        <v>1</v>
      </c>
      <c r="FR117" s="25">
        <f t="shared" si="233"/>
        <v>36</v>
      </c>
      <c r="FS117" s="25">
        <f t="shared" si="234"/>
        <v>0.52500000000000002</v>
      </c>
      <c r="FT117" s="25">
        <f t="shared" si="235"/>
        <v>36.524999999999999</v>
      </c>
      <c r="FU117" s="25">
        <f t="shared" si="236"/>
        <v>-0.97500000000004405</v>
      </c>
      <c r="FV117" s="25" t="str">
        <f t="shared" si="381"/>
        <v>Thêm 01</v>
      </c>
      <c r="FW117" s="25">
        <f t="shared" si="382"/>
        <v>0.04</v>
      </c>
      <c r="FX117" s="16"/>
      <c r="FY117" s="16"/>
      <c r="FZ117" s="16"/>
      <c r="GA117" s="16"/>
      <c r="GB117" s="19">
        <v>0</v>
      </c>
      <c r="GC117" s="19">
        <v>0</v>
      </c>
      <c r="GD117" s="19">
        <v>0</v>
      </c>
      <c r="GE117" s="19">
        <v>0</v>
      </c>
      <c r="GF117" s="19">
        <v>0</v>
      </c>
      <c r="GG117" s="19">
        <v>0</v>
      </c>
      <c r="GH117" s="19">
        <v>0</v>
      </c>
      <c r="GI117" s="19">
        <v>0</v>
      </c>
      <c r="GJ117" s="19">
        <v>0</v>
      </c>
      <c r="GK117" s="19">
        <v>0</v>
      </c>
      <c r="GL117" s="25">
        <f t="shared" si="237"/>
        <v>0</v>
      </c>
      <c r="GM117" s="25">
        <f t="shared" si="383"/>
        <v>0</v>
      </c>
      <c r="GN117" s="19">
        <v>0</v>
      </c>
      <c r="GO117" s="19">
        <v>0</v>
      </c>
      <c r="GP117" s="19">
        <v>0</v>
      </c>
      <c r="GQ117" s="19">
        <v>0</v>
      </c>
      <c r="GR117" s="1" t="e">
        <f>_xlfn.IFNA(INDEX(#REF!,MATCH(E117,#REF!,0)),0)</f>
        <v>#REF!</v>
      </c>
      <c r="GS117" s="16"/>
      <c r="GT117" s="18">
        <v>0</v>
      </c>
      <c r="GU117" s="18">
        <v>0</v>
      </c>
      <c r="GV117" s="18">
        <v>0</v>
      </c>
      <c r="GW117" s="18">
        <v>0</v>
      </c>
      <c r="GX117" s="25">
        <f t="shared" si="238"/>
        <v>0</v>
      </c>
      <c r="GY117" s="25">
        <f t="shared" si="239"/>
        <v>0</v>
      </c>
      <c r="GZ117" s="25">
        <f t="shared" si="384"/>
        <v>0</v>
      </c>
      <c r="HA117" s="1" t="e" cm="1">
        <f t="array" ref="HA117">INDEX(#REF!,MATCH(EJ117&amp;EK117&amp;HD117&amp;HE117&amp;HF117,#REF!&amp;#REF!&amp;#REF!&amp;#REF!&amp;#REF!,0))</f>
        <v>#REF!</v>
      </c>
      <c r="HB117" s="16"/>
      <c r="HC117" s="25">
        <f t="shared" si="385"/>
        <v>0</v>
      </c>
      <c r="HD117" s="18">
        <v>0</v>
      </c>
      <c r="HE117" s="18">
        <v>0</v>
      </c>
      <c r="HF117" s="18">
        <v>0</v>
      </c>
      <c r="HG117" s="1" t="e" cm="1">
        <f t="array" ref="HG117">INDEX(#REF!,MATCH(EJ117&amp;EK117&amp;HJ117&amp;HK117&amp;HL117,#REF!&amp;#REF!&amp;#REF!&amp;#REF!&amp;#REF!,0))</f>
        <v>#REF!</v>
      </c>
      <c r="HH117" s="16"/>
      <c r="HI117" s="25">
        <f t="shared" si="386"/>
        <v>0</v>
      </c>
      <c r="HJ117" s="25">
        <f t="shared" si="387"/>
        <v>0</v>
      </c>
      <c r="HK117" s="19">
        <v>0</v>
      </c>
      <c r="HL117" s="19">
        <v>0</v>
      </c>
      <c r="HM117" s="18">
        <v>0.01</v>
      </c>
      <c r="HN117" s="18">
        <v>1</v>
      </c>
      <c r="HO117" s="25">
        <f t="shared" si="388"/>
        <v>0</v>
      </c>
      <c r="HP117" s="25">
        <f t="shared" si="389"/>
        <v>0</v>
      </c>
      <c r="HQ117" s="25">
        <f t="shared" si="390"/>
        <v>0</v>
      </c>
      <c r="HR117" s="25">
        <f t="shared" si="391"/>
        <v>0</v>
      </c>
      <c r="HS117" s="25">
        <f t="shared" si="392"/>
        <v>0</v>
      </c>
      <c r="HT117" s="19">
        <v>0</v>
      </c>
      <c r="HU117" s="19">
        <v>0</v>
      </c>
      <c r="HV117" s="19">
        <v>0</v>
      </c>
      <c r="HW117" s="25">
        <f t="shared" si="393"/>
        <v>0</v>
      </c>
      <c r="HX117" s="19">
        <v>0</v>
      </c>
      <c r="HY117" s="19">
        <v>0</v>
      </c>
      <c r="HZ117" s="18">
        <v>24.26</v>
      </c>
      <c r="IA117" s="20">
        <f>ROUND(IF(EN117="Cống tròn",IF(EN117="Cống tròn",IF(EU117="Không có móng",IQ117-FF117,IF(EU117="Đế",IP117-FN117,IF(OR(EU117="Móng bê tông",EU117="Móng bê tông kết hợp đế"),II117-FJ117,0))),0),IF(EN117="Cống hộp",IF(AND(EN117="Cống hộp",EU117="Không có móng"),IQ117-GF117,IF(AND(EN117="Cống hộp",EU117="Móng bê tông"),IJ117-GB117,0)),IF(OR(EN117="Rãnh xây",EN117="Rãnh bê tông"),IF(OR(EN117="Rãnh xây",EN117="Rãnh bê tông"),IK117-GB117,0),IF(EN117="Ống nhựa",IF(AND(EN117="Ống nhựa",EU117="Không đắp cát"),IQ117-HT117,IF(AND(EN117="Ống nhựa",EU117="Đắp cát"),IH117-HX117,0)),IF(EN117="Rãnh thang",IF(EN117="Rãnh thang",IF(EU117="Móng bê tông",#REF!-#REF!,IQ117),0),0))))),2)</f>
        <v>22.67</v>
      </c>
      <c r="IB117" s="20">
        <f t="shared" si="394"/>
        <v>1.5899999999999999</v>
      </c>
      <c r="IC117" s="20">
        <f t="shared" si="240"/>
        <v>22.669999999999998</v>
      </c>
      <c r="ID117" s="20">
        <f t="shared" si="241"/>
        <v>0</v>
      </c>
      <c r="IE117" s="20">
        <f t="shared" si="242"/>
        <v>0</v>
      </c>
      <c r="IF117" s="20">
        <f t="shared" si="243"/>
        <v>0</v>
      </c>
      <c r="IG117" s="20">
        <f>IF(EN117="Rãnh thang",IF(AND(EN117="Rãnh thang",EU117="Móng bê tông"),IQ117-#REF!,0),IF(EN117="Ống nhựa",IF(AND(EN117="Ống nhựa",EU117="Đắp cát"),IQ117-HT117,0),IF(EN117="Cống tròn",IF(EN117="Cống tròn",IF(OR(EU117="Móng bê tông",EU117="Móng bê tông kết hợp đế"),IM117-FL117,0),0),IF(EN117="Cống hộp",IF(AND(EN117="Cống hộp",EU117="Móng bê tông"),IN117-GD117,0),IF(OR(EN117="Rãnh xây",EN117="Rãnh bê tông"),IF(AND(EN117="Rãnh xây",EU117="Móng bê tông"),IO117-GD117,IF(AND(EN117="Rãnh bê tông",EU117="Móng bê tông"),IO117-GD117,0)),0)))))</f>
        <v>22.669999999999998</v>
      </c>
      <c r="IH117" s="20">
        <f t="shared" si="244"/>
        <v>0</v>
      </c>
      <c r="II117" s="20">
        <f t="shared" si="245"/>
        <v>22.669999999999998</v>
      </c>
      <c r="IJ117" s="20">
        <f t="shared" si="246"/>
        <v>0</v>
      </c>
      <c r="IK117" s="20">
        <f t="shared" si="247"/>
        <v>0</v>
      </c>
      <c r="IL117" s="20">
        <f t="shared" si="248"/>
        <v>22.869999999999997</v>
      </c>
      <c r="IM117" s="20">
        <f t="shared" si="249"/>
        <v>22.869999999999997</v>
      </c>
      <c r="IN117" s="20">
        <f t="shared" si="250"/>
        <v>0</v>
      </c>
      <c r="IO117" s="20">
        <f t="shared" si="251"/>
        <v>0</v>
      </c>
      <c r="IP117" s="20">
        <f t="shared" si="252"/>
        <v>0</v>
      </c>
      <c r="IQ117" s="18">
        <v>22.97</v>
      </c>
      <c r="IR117" s="25">
        <f t="shared" si="395"/>
        <v>0</v>
      </c>
      <c r="IS117" s="25">
        <f t="shared" si="253"/>
        <v>0</v>
      </c>
      <c r="IT117" s="25">
        <f t="shared" si="254"/>
        <v>0</v>
      </c>
      <c r="IU117" s="25">
        <f>ROUND(IF(EN117="Cống tròn",IF(EN117="Cống tròn",IV117+FF117,0),IF(EN117="Cống hộp",IF(EN117="Cống hộp",IV117+GP117,0),IF(OR(EN117="Rãnh xây",EN117="Rãnh bê tông"),IF(OR(EN117="Rãnh xây",EN117="Rãnh bê tông"),IV117+GP117,0),IF(EN117="ống nhựa",IF(EN117="Ống nhựa",IV117+HT117,0),IF(EN117="Rãnh thang",IF(EN117="Rãnh thang",IQ117+#REF!,0),0))))),2)</f>
        <v>23.97</v>
      </c>
      <c r="IV117" s="18">
        <v>23.87</v>
      </c>
      <c r="IW117" s="25">
        <f t="shared" si="255"/>
        <v>23.97</v>
      </c>
      <c r="IX117" s="25">
        <f t="shared" si="256"/>
        <v>0</v>
      </c>
      <c r="IY117" s="25">
        <f t="shared" si="257"/>
        <v>0</v>
      </c>
      <c r="IZ117" s="25">
        <f t="shared" si="258"/>
        <v>0</v>
      </c>
      <c r="JA117" s="25">
        <f t="shared" si="259"/>
        <v>0</v>
      </c>
      <c r="JB117" s="18">
        <v>24.15</v>
      </c>
      <c r="JC117" s="20">
        <f>ROUND(IF(EN117="Cống tròn",IF(EN117="Cống tròn",IF(EU117="Không có móng",JS117-FF117,IF(EU117="Đế",JR117-FN117,IF(OR(EU117="Móng bê tông",EU117="Móng bê tông kết hợp đế"),JK117-FJ117,0))),0),IF(EN117="Cống hộp",IF(AND(EN117="Cống hộp",EU117="Không có móng"),JS117-GF117,IF(AND(EN117="Cống hộp",EU117="Móng bê tông"),JL117-GB117,0)),IF(OR(EN117="Rãnh xây",EN117="Rãnh bê tông"),IF(OR(EN117="Rãnh xây",EN117="Rãnh bê tông"),JM117-GB117,0),IF(EN117="Ống nhựa",IF(AND(EN117="Ống nhựa",EU117="Không đắp cát"),JS117-HT117,IF(AND(EN117="Ống nhựa",EU117="Đắp cát"),JJ117-HX117,0)),IF(EN117="Rãnh thang",IF(EN117="Rãnh thang",IF(EU117="Móng bê tông",#REF!-#REF!,JS117),0),0))))),2)</f>
        <v>22.57</v>
      </c>
      <c r="JD117" s="20">
        <f t="shared" si="396"/>
        <v>1.5799999999999983</v>
      </c>
      <c r="JE117" s="20">
        <f t="shared" si="260"/>
        <v>22.57</v>
      </c>
      <c r="JF117" s="20">
        <f t="shared" si="261"/>
        <v>0</v>
      </c>
      <c r="JG117" s="20">
        <f t="shared" si="262"/>
        <v>0</v>
      </c>
      <c r="JH117" s="20">
        <f t="shared" si="263"/>
        <v>0</v>
      </c>
      <c r="JI117" s="20">
        <f>IF(EN117="Rãnh thang",IF(AND(EN117="Rãnh thang",EU117="Móng bê tông"),JS117-#REF!,0),IF(EN117="Ống nhựa",IF(AND(EN117="Ống nhựa",EU117="Đắp cát"),JS117-HT117,0),IF(EN117="Cống tròn",IF(EN117="Cống tròn",IF(OR(EU117="Móng bê tông",EU117="Móng bê tông kết hợp đế"),JO117-FL117,0),0),IF(EN117="Cống hộp",IF(AND(EN117="Cống hộp",EU117="Móng bê tông"),JP117-GD117,0),IF(OR(EN117="Rãnh xây",EN117="Rãnh bê tông"),IF(AND(EN117="Rãnh xây",EU117="Móng bê tông"),JQ117-GD117,IF(AND(EN117="Rãnh bê tông",EU117="Móng bê tông"),JQ117-GD117,0)),0)))))</f>
        <v>22.57</v>
      </c>
      <c r="JJ117" s="20">
        <f t="shared" si="264"/>
        <v>0</v>
      </c>
      <c r="JK117" s="20">
        <f t="shared" si="265"/>
        <v>22.57</v>
      </c>
      <c r="JL117" s="20">
        <f t="shared" si="266"/>
        <v>0</v>
      </c>
      <c r="JM117" s="20">
        <f t="shared" si="267"/>
        <v>0</v>
      </c>
      <c r="JN117" s="20">
        <f t="shared" si="268"/>
        <v>22.77</v>
      </c>
      <c r="JO117" s="20">
        <f t="shared" si="269"/>
        <v>22.77</v>
      </c>
      <c r="JP117" s="20">
        <f t="shared" si="270"/>
        <v>0</v>
      </c>
      <c r="JQ117" s="20">
        <f t="shared" si="271"/>
        <v>0</v>
      </c>
      <c r="JR117" s="20">
        <f t="shared" si="272"/>
        <v>0</v>
      </c>
      <c r="JS117" s="26">
        <v>22.87</v>
      </c>
      <c r="JT117" s="25">
        <f t="shared" si="397"/>
        <v>0</v>
      </c>
      <c r="JU117" s="25">
        <f t="shared" si="273"/>
        <v>0</v>
      </c>
      <c r="JV117" s="25">
        <f t="shared" si="274"/>
        <v>0</v>
      </c>
      <c r="JW117" s="25">
        <f>ROUND(IF(EN117="Cống tròn",IF(EN117="Cống tròn",JX117+FF117,0),IF(EN117="Cống hộp",IF(EN117="Cống hộp",JX117+GP117,0),IF(OR(EN117="Rãnh xây",EN117="Rãnh bê tông"),IF(OR(EN117="Rãnh xây",EN117="Rãnh bê tông"),JX117+GP117,0),IF(EN117="ống nhựa",IF(EN117="Ống nhựa",JX117+HT117,0),IF(EN117="Rãnh thang",IF(EN117="Rãnh thang",JS117+#REF!,0),0))))),2)</f>
        <v>23.97</v>
      </c>
      <c r="JX117" s="27">
        <v>23.87</v>
      </c>
      <c r="JY117" s="25">
        <f t="shared" si="275"/>
        <v>23.97</v>
      </c>
      <c r="JZ117" s="25">
        <f t="shared" si="276"/>
        <v>0</v>
      </c>
      <c r="KA117" s="25">
        <f t="shared" si="277"/>
        <v>0</v>
      </c>
      <c r="KB117" s="25">
        <f t="shared" si="278"/>
        <v>0</v>
      </c>
      <c r="KC117" s="25">
        <f t="shared" si="279"/>
        <v>0</v>
      </c>
      <c r="KD117" s="28" t="s">
        <v>98</v>
      </c>
      <c r="KE117" s="27">
        <v>0</v>
      </c>
      <c r="KF117" s="25">
        <f t="shared" si="280"/>
        <v>1.5899999999999999</v>
      </c>
      <c r="KG117" s="25">
        <f t="shared" si="398"/>
        <v>1.5899999999999999</v>
      </c>
      <c r="KH117" s="27">
        <v>0</v>
      </c>
      <c r="KI117" s="25">
        <f t="shared" si="281"/>
        <v>1.5799999999999983</v>
      </c>
      <c r="KJ117" s="25">
        <f t="shared" si="399"/>
        <v>1.5799999999999983</v>
      </c>
      <c r="KK117" s="25">
        <f t="shared" si="282"/>
        <v>0</v>
      </c>
      <c r="KL117" s="25">
        <f t="shared" si="283"/>
        <v>0</v>
      </c>
      <c r="KM117" s="25">
        <f t="shared" si="400"/>
        <v>0</v>
      </c>
      <c r="KN117" s="25">
        <f t="shared" si="284"/>
        <v>0</v>
      </c>
      <c r="KO117" s="25">
        <f t="shared" si="285"/>
        <v>0</v>
      </c>
      <c r="KP117" s="25">
        <f t="shared" si="401"/>
        <v>0</v>
      </c>
      <c r="KQ117" s="25">
        <f t="shared" si="286"/>
        <v>0.2</v>
      </c>
      <c r="KR117" s="25">
        <f t="shared" si="287"/>
        <v>0.2</v>
      </c>
      <c r="KS117" s="25">
        <f t="shared" si="402"/>
        <v>0.2</v>
      </c>
      <c r="KT117" s="25">
        <f t="shared" si="288"/>
        <v>0</v>
      </c>
      <c r="KU117" s="25">
        <f t="shared" si="289"/>
        <v>0</v>
      </c>
      <c r="KV117" s="25">
        <f t="shared" si="403"/>
        <v>0</v>
      </c>
      <c r="KW117" s="25">
        <f t="shared" si="290"/>
        <v>0</v>
      </c>
      <c r="KX117" s="25">
        <f t="shared" si="291"/>
        <v>0</v>
      </c>
      <c r="KY117" s="25">
        <f t="shared" si="404"/>
        <v>0</v>
      </c>
      <c r="KZ117" s="25">
        <f t="shared" si="292"/>
        <v>0</v>
      </c>
      <c r="LA117" s="25">
        <f t="shared" si="293"/>
        <v>0</v>
      </c>
      <c r="LB117" s="25">
        <f t="shared" si="405"/>
        <v>0</v>
      </c>
      <c r="LC117" s="25">
        <f t="shared" si="294"/>
        <v>1.4</v>
      </c>
      <c r="LD117" s="25">
        <f t="shared" si="295"/>
        <v>1.4</v>
      </c>
      <c r="LE117" s="25">
        <f t="shared" si="406"/>
        <v>1.4</v>
      </c>
      <c r="LF117" s="25">
        <f t="shared" si="296"/>
        <v>0</v>
      </c>
      <c r="LG117" s="25">
        <f t="shared" si="297"/>
        <v>0</v>
      </c>
      <c r="LH117" s="25">
        <f t="shared" si="407"/>
        <v>0</v>
      </c>
      <c r="LI117" s="25">
        <f t="shared" si="298"/>
        <v>0</v>
      </c>
      <c r="LJ117" s="25">
        <f t="shared" si="299"/>
        <v>0</v>
      </c>
      <c r="LK117" s="25">
        <f t="shared" si="408"/>
        <v>0</v>
      </c>
      <c r="LL117" s="25">
        <f t="shared" si="300"/>
        <v>0</v>
      </c>
      <c r="LM117" s="25">
        <f t="shared" si="301"/>
        <v>0</v>
      </c>
      <c r="LN117" s="25">
        <f t="shared" si="409"/>
        <v>0</v>
      </c>
      <c r="LO117" s="25">
        <f t="shared" si="302"/>
        <v>0</v>
      </c>
      <c r="LP117" s="25">
        <f t="shared" si="303"/>
        <v>0</v>
      </c>
      <c r="LQ117" s="25">
        <f t="shared" si="410"/>
        <v>0</v>
      </c>
      <c r="LR117" s="25">
        <f t="shared" si="304"/>
        <v>0</v>
      </c>
      <c r="LS117" s="25">
        <f t="shared" si="305"/>
        <v>0</v>
      </c>
      <c r="LT117" s="25">
        <f t="shared" si="411"/>
        <v>0</v>
      </c>
      <c r="LU117" s="25">
        <f t="shared" si="306"/>
        <v>0</v>
      </c>
      <c r="LV117" s="25">
        <f t="shared" si="307"/>
        <v>0</v>
      </c>
      <c r="LW117" s="25">
        <f t="shared" si="412"/>
        <v>0</v>
      </c>
      <c r="LX117" s="25">
        <f t="shared" si="308"/>
        <v>0</v>
      </c>
      <c r="LY117" s="25">
        <f t="shared" si="309"/>
        <v>0</v>
      </c>
      <c r="LZ117" s="25">
        <f t="shared" si="413"/>
        <v>0</v>
      </c>
      <c r="MA117" s="25">
        <f t="shared" si="310"/>
        <v>0</v>
      </c>
      <c r="MB117" s="25">
        <f t="shared" si="311"/>
        <v>0</v>
      </c>
      <c r="MC117" s="25">
        <f t="shared" si="414"/>
        <v>0</v>
      </c>
      <c r="MD117" s="25">
        <f t="shared" si="312"/>
        <v>0</v>
      </c>
      <c r="ME117" s="25">
        <f t="shared" si="313"/>
        <v>0</v>
      </c>
      <c r="MF117" s="25">
        <f t="shared" si="415"/>
        <v>0</v>
      </c>
      <c r="MG117" s="25">
        <f t="shared" si="314"/>
        <v>0</v>
      </c>
      <c r="MH117" s="25">
        <f t="shared" si="315"/>
        <v>0</v>
      </c>
      <c r="MI117" s="25">
        <f t="shared" si="416"/>
        <v>0</v>
      </c>
      <c r="MJ117" s="25">
        <f t="shared" si="316"/>
        <v>0</v>
      </c>
      <c r="MK117" s="25">
        <f t="shared" si="317"/>
        <v>0</v>
      </c>
      <c r="ML117" s="25">
        <f t="shared" si="417"/>
        <v>0</v>
      </c>
      <c r="MM117" s="25">
        <f t="shared" si="318"/>
        <v>0</v>
      </c>
      <c r="MN117" s="25">
        <f t="shared" si="319"/>
        <v>0</v>
      </c>
      <c r="MO117" s="25">
        <f t="shared" si="418"/>
        <v>0</v>
      </c>
      <c r="MP117" s="25">
        <f t="shared" si="320"/>
        <v>0</v>
      </c>
      <c r="MQ117" s="25">
        <f t="shared" si="321"/>
        <v>0</v>
      </c>
      <c r="MR117" s="25">
        <f t="shared" si="419"/>
        <v>0</v>
      </c>
      <c r="MS117" s="29">
        <v>1.4</v>
      </c>
      <c r="MT117" s="29">
        <v>0</v>
      </c>
      <c r="MU117" s="29">
        <v>1</v>
      </c>
      <c r="MV117" s="29">
        <v>1</v>
      </c>
      <c r="MW117" s="25">
        <f t="shared" si="322"/>
        <v>1.4</v>
      </c>
      <c r="MX117" s="25">
        <f t="shared" si="323"/>
        <v>2.23</v>
      </c>
      <c r="MY117" s="25">
        <f t="shared" si="324"/>
        <v>0</v>
      </c>
      <c r="MZ117" s="25">
        <f t="shared" si="325"/>
        <v>0</v>
      </c>
      <c r="NA117" s="25">
        <f t="shared" si="326"/>
        <v>1.4</v>
      </c>
      <c r="NB117" s="25">
        <f t="shared" si="327"/>
        <v>2.21</v>
      </c>
      <c r="NC117" s="25">
        <f t="shared" si="328"/>
        <v>0</v>
      </c>
      <c r="ND117" s="25">
        <f t="shared" si="329"/>
        <v>0</v>
      </c>
      <c r="NE117" s="25">
        <f t="shared" si="420"/>
        <v>1.4</v>
      </c>
      <c r="NF117" s="25">
        <f t="shared" si="420"/>
        <v>2.2199999999999998</v>
      </c>
      <c r="NG117" s="25">
        <f t="shared" si="420"/>
        <v>0</v>
      </c>
      <c r="NH117" s="25">
        <f t="shared" si="420"/>
        <v>0</v>
      </c>
      <c r="NI117" s="25">
        <f t="shared" si="330"/>
        <v>83.25</v>
      </c>
      <c r="NJ117" s="25">
        <f t="shared" si="331"/>
        <v>0</v>
      </c>
      <c r="NK117" s="25">
        <f t="shared" si="332"/>
        <v>83.25</v>
      </c>
      <c r="NL117" s="25">
        <f t="shared" si="333"/>
        <v>68.2</v>
      </c>
      <c r="NM117" s="25">
        <f t="shared" si="334"/>
        <v>0</v>
      </c>
      <c r="NN117" s="25">
        <f t="shared" si="421"/>
        <v>68.2</v>
      </c>
      <c r="NO117" s="25">
        <f t="shared" si="335"/>
        <v>0</v>
      </c>
      <c r="NP117" s="25">
        <f t="shared" si="336"/>
        <v>0</v>
      </c>
      <c r="NQ117" s="25">
        <f t="shared" si="422"/>
        <v>0</v>
      </c>
      <c r="NR117" s="25">
        <f t="shared" si="337"/>
        <v>0</v>
      </c>
      <c r="NS117" s="25">
        <f t="shared" si="338"/>
        <v>0</v>
      </c>
      <c r="NT117" s="25">
        <f t="shared" si="423"/>
        <v>0</v>
      </c>
      <c r="NU117" s="25">
        <f t="shared" si="339"/>
        <v>0</v>
      </c>
      <c r="NV117" s="25">
        <f t="shared" si="340"/>
        <v>0</v>
      </c>
      <c r="NW117" s="25">
        <f t="shared" si="424"/>
        <v>0</v>
      </c>
      <c r="NX117" s="25">
        <f t="shared" si="425"/>
        <v>68.2</v>
      </c>
      <c r="NY117" s="25">
        <f t="shared" si="425"/>
        <v>0</v>
      </c>
      <c r="NZ117" s="25">
        <f t="shared" si="426"/>
        <v>68.2</v>
      </c>
      <c r="OA117" s="25">
        <f t="shared" si="427"/>
        <v>15.05</v>
      </c>
      <c r="OB117" s="25">
        <f t="shared" si="427"/>
        <v>0</v>
      </c>
      <c r="OC117" s="25">
        <f t="shared" si="428"/>
        <v>15.05</v>
      </c>
      <c r="OD117" s="25">
        <f t="shared" si="429"/>
        <v>68.2</v>
      </c>
      <c r="OE117" s="25">
        <f t="shared" si="429"/>
        <v>0</v>
      </c>
      <c r="OF117" s="25">
        <f t="shared" si="429"/>
        <v>68.2</v>
      </c>
      <c r="OG117" s="25">
        <f t="shared" si="341"/>
        <v>0</v>
      </c>
      <c r="OH117" s="25">
        <f t="shared" si="342"/>
        <v>0</v>
      </c>
      <c r="OI117" s="25">
        <f t="shared" si="343"/>
        <v>0</v>
      </c>
      <c r="OJ117" s="25">
        <f t="shared" si="344"/>
        <v>0</v>
      </c>
      <c r="OK117" s="25">
        <f t="shared" si="345"/>
        <v>0</v>
      </c>
      <c r="OL117" s="25">
        <f t="shared" si="346"/>
        <v>0</v>
      </c>
      <c r="OM117" s="25">
        <f t="shared" si="430"/>
        <v>0</v>
      </c>
      <c r="ON117" s="25">
        <f t="shared" si="430"/>
        <v>0</v>
      </c>
      <c r="OO117" s="25">
        <f t="shared" si="430"/>
        <v>0</v>
      </c>
      <c r="OP117" s="25">
        <f t="shared" si="347"/>
        <v>0</v>
      </c>
      <c r="OQ117" s="25">
        <f t="shared" si="348"/>
        <v>0</v>
      </c>
      <c r="OR117" s="25">
        <f t="shared" si="431"/>
        <v>0</v>
      </c>
      <c r="OS117" s="19">
        <v>537978.79</v>
      </c>
      <c r="OT117" s="19">
        <v>2370663.3199999998</v>
      </c>
    </row>
    <row r="118" spans="1:410" ht="33" customHeight="1" x14ac:dyDescent="0.25">
      <c r="A118" s="18"/>
      <c r="B118" s="18" t="s">
        <v>850</v>
      </c>
      <c r="C118" s="18">
        <v>1029.8699999999999</v>
      </c>
      <c r="D118" s="16" t="e">
        <f>_xlfn.IFNA(INDEX(#REF!,MATCH(E118,#REF!,0)),0)</f>
        <v>#REF!</v>
      </c>
      <c r="E118" s="18" t="s">
        <v>901</v>
      </c>
      <c r="F118" s="16" t="s">
        <v>765</v>
      </c>
      <c r="G118" s="16" t="s">
        <v>766</v>
      </c>
      <c r="H118" s="16" t="s">
        <v>767</v>
      </c>
      <c r="I118" s="16" t="s">
        <v>768</v>
      </c>
      <c r="J118" s="16" t="s">
        <v>769</v>
      </c>
      <c r="K118" s="16" t="s">
        <v>770</v>
      </c>
      <c r="L118" s="16" t="s">
        <v>771</v>
      </c>
      <c r="M118" s="18">
        <v>1.64</v>
      </c>
      <c r="N118" s="18">
        <v>1.94</v>
      </c>
      <c r="O118" s="18">
        <v>2.04</v>
      </c>
      <c r="P118" s="18">
        <v>2.34</v>
      </c>
      <c r="Q118" s="18">
        <v>0.1</v>
      </c>
      <c r="R118" s="18">
        <v>1.8399999999999999</v>
      </c>
      <c r="S118" s="18">
        <v>2.14</v>
      </c>
      <c r="T118" s="18">
        <v>0.2</v>
      </c>
      <c r="U118" s="18">
        <v>0</v>
      </c>
      <c r="V118" s="18">
        <v>0</v>
      </c>
      <c r="W118" s="18">
        <v>0</v>
      </c>
      <c r="X118" s="18">
        <v>1.64</v>
      </c>
      <c r="Y118" s="18">
        <v>1.9</v>
      </c>
      <c r="Z118" s="20">
        <f t="shared" si="349"/>
        <v>2.2000000000000002</v>
      </c>
      <c r="AA118" s="18">
        <v>0.22</v>
      </c>
      <c r="AB118" s="18">
        <v>0</v>
      </c>
      <c r="AC118" s="18">
        <v>0</v>
      </c>
      <c r="AD118" s="18">
        <v>0</v>
      </c>
      <c r="AE118" s="18">
        <v>0</v>
      </c>
      <c r="AF118" s="18">
        <v>0</v>
      </c>
      <c r="AG118" s="18">
        <v>1.2</v>
      </c>
      <c r="AH118" s="18">
        <v>1.5</v>
      </c>
      <c r="AI118" s="20">
        <f t="shared" si="350"/>
        <v>2.35</v>
      </c>
      <c r="AJ118" s="18">
        <v>0</v>
      </c>
      <c r="AK118" s="18">
        <v>0</v>
      </c>
      <c r="AL118" s="20">
        <f t="shared" si="351"/>
        <v>0</v>
      </c>
      <c r="AM118" s="18">
        <v>1.64</v>
      </c>
      <c r="AN118" s="18">
        <v>1.5</v>
      </c>
      <c r="AO118" s="18">
        <v>0.15</v>
      </c>
      <c r="AP118" s="18">
        <v>0.22</v>
      </c>
      <c r="AQ118" s="18">
        <v>1.64</v>
      </c>
      <c r="AR118" s="18">
        <v>1.72</v>
      </c>
      <c r="AS118" s="18">
        <v>0.12</v>
      </c>
      <c r="AT118" s="18">
        <v>0.11</v>
      </c>
      <c r="AU118" s="18">
        <v>0</v>
      </c>
      <c r="AV118" s="18">
        <v>1</v>
      </c>
      <c r="AW118" s="18">
        <v>0</v>
      </c>
      <c r="AX118" s="18">
        <v>0</v>
      </c>
      <c r="AY118" s="18">
        <v>0</v>
      </c>
      <c r="AZ118" s="18">
        <v>0</v>
      </c>
      <c r="BA118" s="18">
        <v>0</v>
      </c>
      <c r="BB118" s="18">
        <v>0</v>
      </c>
      <c r="BC118" s="18">
        <v>0</v>
      </c>
      <c r="BD118" s="18">
        <v>0</v>
      </c>
      <c r="BE118" s="18">
        <v>2</v>
      </c>
      <c r="BF118" s="18">
        <v>0</v>
      </c>
      <c r="BG118" s="18">
        <v>0</v>
      </c>
      <c r="BH118" s="18">
        <v>0</v>
      </c>
      <c r="BI118" s="18">
        <v>0</v>
      </c>
      <c r="BJ118" s="18">
        <v>0</v>
      </c>
      <c r="BK118" s="18">
        <v>0</v>
      </c>
      <c r="BL118" s="18">
        <v>0</v>
      </c>
      <c r="BM118" s="18">
        <v>0</v>
      </c>
      <c r="BN118" s="18">
        <v>0</v>
      </c>
      <c r="BO118" s="18">
        <v>0</v>
      </c>
      <c r="BP118" s="18">
        <v>0</v>
      </c>
      <c r="BQ118" s="18">
        <v>0</v>
      </c>
      <c r="BR118" s="18">
        <v>0</v>
      </c>
      <c r="BS118" s="18">
        <v>0</v>
      </c>
      <c r="BT118" s="18">
        <v>0</v>
      </c>
      <c r="BU118" s="18">
        <v>0</v>
      </c>
      <c r="BV118" s="18">
        <v>0</v>
      </c>
      <c r="BW118" s="18">
        <v>0</v>
      </c>
      <c r="BX118" s="18">
        <v>0</v>
      </c>
      <c r="BY118" s="18">
        <v>0</v>
      </c>
      <c r="BZ118" s="18">
        <v>0</v>
      </c>
      <c r="CA118" s="16" t="e">
        <f>_xlfn.IFNA(IF(RIGHT(D118,2)="=G",0,INDEX(#REF!,MATCH(E118,#REF!,0))),0)</f>
        <v>#REF!</v>
      </c>
      <c r="CB118" s="16" t="s">
        <v>776</v>
      </c>
      <c r="CC118" s="18">
        <v>0</v>
      </c>
      <c r="CD118" s="18">
        <v>0</v>
      </c>
      <c r="CE118" s="18">
        <v>1.4</v>
      </c>
      <c r="CF118" s="18">
        <v>0.85</v>
      </c>
      <c r="CG118" s="18">
        <v>0.12</v>
      </c>
      <c r="CH118" s="18">
        <v>2</v>
      </c>
      <c r="CI118" s="16" t="s">
        <v>98</v>
      </c>
      <c r="CJ118" s="18">
        <v>0</v>
      </c>
      <c r="CK118" s="20">
        <f t="shared" si="217"/>
        <v>1.88</v>
      </c>
      <c r="CL118" s="20">
        <f t="shared" si="352"/>
        <v>1.88</v>
      </c>
      <c r="CM118" s="18">
        <v>19.8</v>
      </c>
      <c r="CN118" s="18">
        <v>24.99</v>
      </c>
      <c r="CO118" s="18">
        <v>24.151</v>
      </c>
      <c r="CP118" s="22">
        <f t="shared" si="218"/>
        <v>24.15</v>
      </c>
      <c r="CQ118" s="22">
        <f t="shared" si="219"/>
        <v>22.27</v>
      </c>
      <c r="CR118" s="22">
        <f t="shared" si="353"/>
        <v>1.88</v>
      </c>
      <c r="CS118" s="22">
        <f t="shared" si="220"/>
        <v>22.37</v>
      </c>
      <c r="CT118" s="22">
        <f t="shared" si="221"/>
        <v>22.57</v>
      </c>
      <c r="CU118" s="18">
        <v>22.57</v>
      </c>
      <c r="CV118" s="22">
        <f t="shared" si="354"/>
        <v>2.2000000000000002</v>
      </c>
      <c r="CW118" s="22">
        <f t="shared" si="222"/>
        <v>0</v>
      </c>
      <c r="CX118" s="22">
        <f t="shared" si="223"/>
        <v>0</v>
      </c>
      <c r="CY118" s="22">
        <f t="shared" si="224"/>
        <v>24.72</v>
      </c>
      <c r="CZ118" s="22">
        <f t="shared" si="225"/>
        <v>24.87</v>
      </c>
      <c r="DA118" s="18">
        <v>24.99</v>
      </c>
      <c r="DB118" s="20">
        <f t="shared" si="355"/>
        <v>2.72</v>
      </c>
      <c r="DC118" s="20">
        <f t="shared" si="356"/>
        <v>0.84</v>
      </c>
      <c r="DD118" s="20">
        <f t="shared" si="357"/>
        <v>1.8800000000000003</v>
      </c>
      <c r="DE118" s="20">
        <f t="shared" si="226"/>
        <v>0.1</v>
      </c>
      <c r="DF118" s="20">
        <f t="shared" si="227"/>
        <v>0.2</v>
      </c>
      <c r="DG118" s="20">
        <f t="shared" si="228"/>
        <v>1.58</v>
      </c>
      <c r="DH118" s="20">
        <f t="shared" si="229"/>
        <v>0</v>
      </c>
      <c r="DI118" s="20">
        <f t="shared" si="230"/>
        <v>0</v>
      </c>
      <c r="DJ118" s="20">
        <f t="shared" si="231"/>
        <v>0</v>
      </c>
      <c r="DK118" s="20">
        <f t="shared" si="358"/>
        <v>1.8800000000000001</v>
      </c>
      <c r="DL118" s="20">
        <f t="shared" si="359"/>
        <v>0</v>
      </c>
      <c r="DM118" s="20">
        <f t="shared" si="360"/>
        <v>0</v>
      </c>
      <c r="DN118" s="20">
        <f t="shared" si="361"/>
        <v>0</v>
      </c>
      <c r="DO118" s="18">
        <v>2.54</v>
      </c>
      <c r="DP118" s="18">
        <v>0</v>
      </c>
      <c r="DQ118" s="18">
        <v>1</v>
      </c>
      <c r="DR118" s="18">
        <v>1</v>
      </c>
      <c r="DS118" s="25">
        <f t="shared" si="362"/>
        <v>2.54</v>
      </c>
      <c r="DT118" s="25">
        <f t="shared" si="363"/>
        <v>0</v>
      </c>
      <c r="DU118" s="25">
        <f t="shared" si="364"/>
        <v>4.78</v>
      </c>
      <c r="DV118" s="25">
        <f t="shared" si="365"/>
        <v>0</v>
      </c>
      <c r="DW118" s="25">
        <f t="shared" si="366"/>
        <v>4.78</v>
      </c>
      <c r="DX118" s="25">
        <f t="shared" si="367"/>
        <v>9.75</v>
      </c>
      <c r="DY118" s="25">
        <f t="shared" si="368"/>
        <v>0</v>
      </c>
      <c r="DZ118" s="25">
        <f t="shared" si="369"/>
        <v>9.75</v>
      </c>
      <c r="EA118" s="25">
        <f t="shared" si="370"/>
        <v>6.29</v>
      </c>
      <c r="EB118" s="25">
        <f t="shared" si="371"/>
        <v>0</v>
      </c>
      <c r="EC118" s="25">
        <f t="shared" si="372"/>
        <v>6.29</v>
      </c>
      <c r="ED118" s="25">
        <f t="shared" si="373"/>
        <v>3.46</v>
      </c>
      <c r="EE118" s="25">
        <f t="shared" si="373"/>
        <v>0</v>
      </c>
      <c r="EF118" s="25">
        <f t="shared" si="374"/>
        <v>3.46</v>
      </c>
      <c r="EG118" s="25">
        <f t="shared" si="375"/>
        <v>6.29</v>
      </c>
      <c r="EH118" s="25">
        <f t="shared" si="375"/>
        <v>0</v>
      </c>
      <c r="EI118" s="25">
        <f t="shared" si="376"/>
        <v>6.29</v>
      </c>
      <c r="EJ118" s="18">
        <v>1029.8699999999999</v>
      </c>
      <c r="EK118" s="18">
        <v>991.17</v>
      </c>
      <c r="EL118" s="18" t="s">
        <v>901</v>
      </c>
      <c r="EM118" s="18" t="s">
        <v>902</v>
      </c>
      <c r="EN118" s="16" t="s">
        <v>774</v>
      </c>
      <c r="EO118" s="16" t="s">
        <v>132</v>
      </c>
      <c r="EP118" s="16" t="e">
        <f>IF(OR(EN118="Cống tròn",EN118="Cống hộp",EN118="Ống nhựa"),INDEX(#REF!,MATCH(E118,#REF!,0)),IF(OR(EN118="Rãnh xây",EN118="Rãnh bê tông"),INDEX(#REF!,MATCH(E118,#REF!,0)),0))</f>
        <v>#REF!</v>
      </c>
      <c r="EQ118" s="18">
        <v>37.499999999999929</v>
      </c>
      <c r="ER118" s="18">
        <v>1</v>
      </c>
      <c r="ES118" s="25">
        <f t="shared" si="377"/>
        <v>37</v>
      </c>
      <c r="ET118" s="1" t="e">
        <f>_xlfn.IFNA(IF(EN118="Cống tròn",INDEX(#REF!,MATCH(E118,#REF!,0)),IF(EN118="Cống hộp",INDEX(#REF!,MATCH(E118,#REF!,0)),EU118&amp;" ,"&amp;EV118)),0)</f>
        <v>#REF!</v>
      </c>
      <c r="EU118" s="16" t="s">
        <v>769</v>
      </c>
      <c r="EV118" s="16" t="s">
        <v>775</v>
      </c>
      <c r="EW118" s="16" t="e">
        <f>_xlfn.IFNA(INDEX(#REF!,MATCH(E118,#REF!,0)),0)</f>
        <v>#REF!</v>
      </c>
      <c r="EX118" s="16"/>
      <c r="EY118" s="18">
        <v>0</v>
      </c>
      <c r="EZ118" s="18">
        <v>0</v>
      </c>
      <c r="FA118" s="18">
        <v>0</v>
      </c>
      <c r="FB118" s="19">
        <v>0</v>
      </c>
      <c r="FC118" s="19">
        <v>0</v>
      </c>
      <c r="FD118" s="25">
        <f t="shared" si="232"/>
        <v>0</v>
      </c>
      <c r="FE118" s="25">
        <f t="shared" si="378"/>
        <v>0</v>
      </c>
      <c r="FF118" s="18">
        <v>0.1</v>
      </c>
      <c r="FG118" s="18">
        <v>2</v>
      </c>
      <c r="FH118" s="18">
        <v>1</v>
      </c>
      <c r="FI118" s="25">
        <f t="shared" si="379"/>
        <v>1.2</v>
      </c>
      <c r="FJ118" s="18">
        <v>0</v>
      </c>
      <c r="FK118" s="18">
        <v>0</v>
      </c>
      <c r="FL118" s="18">
        <v>0.2</v>
      </c>
      <c r="FM118" s="18">
        <v>1.4</v>
      </c>
      <c r="FN118" s="18">
        <v>0</v>
      </c>
      <c r="FO118" s="25">
        <f t="shared" si="380"/>
        <v>1.4</v>
      </c>
      <c r="FP118" s="18">
        <v>1.4999999999999999E-2</v>
      </c>
      <c r="FQ118" s="18">
        <v>1</v>
      </c>
      <c r="FR118" s="25">
        <f t="shared" si="233"/>
        <v>36</v>
      </c>
      <c r="FS118" s="25">
        <f t="shared" si="234"/>
        <v>0.52500000000000002</v>
      </c>
      <c r="FT118" s="25">
        <f t="shared" si="235"/>
        <v>36.524999999999999</v>
      </c>
      <c r="FU118" s="25">
        <f t="shared" si="236"/>
        <v>-0.97499999999993037</v>
      </c>
      <c r="FV118" s="25" t="str">
        <f t="shared" si="381"/>
        <v>Thêm 01</v>
      </c>
      <c r="FW118" s="25">
        <f t="shared" si="382"/>
        <v>0.04</v>
      </c>
      <c r="FX118" s="16"/>
      <c r="FY118" s="16"/>
      <c r="FZ118" s="16"/>
      <c r="GA118" s="16"/>
      <c r="GB118" s="19">
        <v>0</v>
      </c>
      <c r="GC118" s="19">
        <v>0</v>
      </c>
      <c r="GD118" s="19">
        <v>0</v>
      </c>
      <c r="GE118" s="19">
        <v>0</v>
      </c>
      <c r="GF118" s="19">
        <v>0</v>
      </c>
      <c r="GG118" s="19">
        <v>0</v>
      </c>
      <c r="GH118" s="19">
        <v>0</v>
      </c>
      <c r="GI118" s="19">
        <v>0</v>
      </c>
      <c r="GJ118" s="19">
        <v>0</v>
      </c>
      <c r="GK118" s="19">
        <v>0</v>
      </c>
      <c r="GL118" s="25">
        <f t="shared" si="237"/>
        <v>0</v>
      </c>
      <c r="GM118" s="25">
        <f t="shared" si="383"/>
        <v>0</v>
      </c>
      <c r="GN118" s="19">
        <v>0</v>
      </c>
      <c r="GO118" s="19">
        <v>0</v>
      </c>
      <c r="GP118" s="19">
        <v>0</v>
      </c>
      <c r="GQ118" s="19">
        <v>0</v>
      </c>
      <c r="GR118" s="1" t="e">
        <f>_xlfn.IFNA(INDEX(#REF!,MATCH(E118,#REF!,0)),0)</f>
        <v>#REF!</v>
      </c>
      <c r="GS118" s="16"/>
      <c r="GT118" s="18">
        <v>0</v>
      </c>
      <c r="GU118" s="18">
        <v>0</v>
      </c>
      <c r="GV118" s="18">
        <v>0</v>
      </c>
      <c r="GW118" s="18">
        <v>0</v>
      </c>
      <c r="GX118" s="25">
        <f t="shared" si="238"/>
        <v>0</v>
      </c>
      <c r="GY118" s="25">
        <f t="shared" si="239"/>
        <v>0</v>
      </c>
      <c r="GZ118" s="25">
        <f t="shared" si="384"/>
        <v>0</v>
      </c>
      <c r="HA118" s="1" t="e" cm="1">
        <f t="array" ref="HA118">INDEX(#REF!,MATCH(EJ118&amp;EK118&amp;HD118&amp;HE118&amp;HF118,#REF!&amp;#REF!&amp;#REF!&amp;#REF!&amp;#REF!,0))</f>
        <v>#REF!</v>
      </c>
      <c r="HB118" s="16"/>
      <c r="HC118" s="25">
        <f t="shared" si="385"/>
        <v>0</v>
      </c>
      <c r="HD118" s="18">
        <v>0</v>
      </c>
      <c r="HE118" s="18">
        <v>0</v>
      </c>
      <c r="HF118" s="18">
        <v>0</v>
      </c>
      <c r="HG118" s="1" t="e" cm="1">
        <f t="array" ref="HG118">INDEX(#REF!,MATCH(EJ118&amp;EK118&amp;HJ118&amp;HK118&amp;HL118,#REF!&amp;#REF!&amp;#REF!&amp;#REF!&amp;#REF!,0))</f>
        <v>#REF!</v>
      </c>
      <c r="HH118" s="16"/>
      <c r="HI118" s="25">
        <f t="shared" si="386"/>
        <v>0</v>
      </c>
      <c r="HJ118" s="25">
        <f t="shared" si="387"/>
        <v>0</v>
      </c>
      <c r="HK118" s="19">
        <v>0</v>
      </c>
      <c r="HL118" s="19">
        <v>0</v>
      </c>
      <c r="HM118" s="18">
        <v>0.01</v>
      </c>
      <c r="HN118" s="18">
        <v>1</v>
      </c>
      <c r="HO118" s="25">
        <f t="shared" si="388"/>
        <v>0</v>
      </c>
      <c r="HP118" s="25">
        <f t="shared" si="389"/>
        <v>0</v>
      </c>
      <c r="HQ118" s="25">
        <f t="shared" si="390"/>
        <v>0</v>
      </c>
      <c r="HR118" s="25">
        <f t="shared" si="391"/>
        <v>0</v>
      </c>
      <c r="HS118" s="25">
        <f t="shared" si="392"/>
        <v>0</v>
      </c>
      <c r="HT118" s="19">
        <v>0</v>
      </c>
      <c r="HU118" s="19">
        <v>0</v>
      </c>
      <c r="HV118" s="19">
        <v>0</v>
      </c>
      <c r="HW118" s="25">
        <f t="shared" si="393"/>
        <v>0</v>
      </c>
      <c r="HX118" s="19">
        <v>0</v>
      </c>
      <c r="HY118" s="19">
        <v>0</v>
      </c>
      <c r="HZ118" s="18">
        <v>24.15</v>
      </c>
      <c r="IA118" s="20">
        <f>ROUND(IF(EN118="Cống tròn",IF(EN118="Cống tròn",IF(EU118="Không có móng",IQ118-FF118,IF(EU118="Đế",IP118-FN118,IF(OR(EU118="Móng bê tông",EU118="Móng bê tông kết hợp đế"),II118-FJ118,0))),0),IF(EN118="Cống hộp",IF(AND(EN118="Cống hộp",EU118="Không có móng"),IQ118-GF118,IF(AND(EN118="Cống hộp",EU118="Móng bê tông"),IJ118-GB118,0)),IF(OR(EN118="Rãnh xây",EN118="Rãnh bê tông"),IF(OR(EN118="Rãnh xây",EN118="Rãnh bê tông"),IK118-GB118,0),IF(EN118="Ống nhựa",IF(AND(EN118="Ống nhựa",EU118="Không đắp cát"),IQ118-HT118,IF(AND(EN118="Ống nhựa",EU118="Đắp cát"),IH118-HX118,0)),IF(EN118="Rãnh thang",IF(EN118="Rãnh thang",IF(EU118="Móng bê tông",#REF!-#REF!,IQ118),0),0))))),2)</f>
        <v>22.57</v>
      </c>
      <c r="IB118" s="20">
        <f t="shared" si="394"/>
        <v>1.5799999999999983</v>
      </c>
      <c r="IC118" s="20">
        <f t="shared" si="240"/>
        <v>22.57</v>
      </c>
      <c r="ID118" s="20">
        <f t="shared" si="241"/>
        <v>0</v>
      </c>
      <c r="IE118" s="20">
        <f t="shared" si="242"/>
        <v>0</v>
      </c>
      <c r="IF118" s="20">
        <f t="shared" si="243"/>
        <v>0</v>
      </c>
      <c r="IG118" s="20">
        <f>IF(EN118="Rãnh thang",IF(AND(EN118="Rãnh thang",EU118="Móng bê tông"),IQ118-#REF!,0),IF(EN118="Ống nhựa",IF(AND(EN118="Ống nhựa",EU118="Đắp cát"),IQ118-HT118,0),IF(EN118="Cống tròn",IF(EN118="Cống tròn",IF(OR(EU118="Móng bê tông",EU118="Móng bê tông kết hợp đế"),IM118-FL118,0),0),IF(EN118="Cống hộp",IF(AND(EN118="Cống hộp",EU118="Móng bê tông"),IN118-GD118,0),IF(OR(EN118="Rãnh xây",EN118="Rãnh bê tông"),IF(AND(EN118="Rãnh xây",EU118="Móng bê tông"),IO118-GD118,IF(AND(EN118="Rãnh bê tông",EU118="Móng bê tông"),IO118-GD118,0)),0)))))</f>
        <v>22.57</v>
      </c>
      <c r="IH118" s="20">
        <f t="shared" si="244"/>
        <v>0</v>
      </c>
      <c r="II118" s="20">
        <f t="shared" si="245"/>
        <v>22.57</v>
      </c>
      <c r="IJ118" s="20">
        <f t="shared" si="246"/>
        <v>0</v>
      </c>
      <c r="IK118" s="20">
        <f t="shared" si="247"/>
        <v>0</v>
      </c>
      <c r="IL118" s="20">
        <f t="shared" si="248"/>
        <v>22.77</v>
      </c>
      <c r="IM118" s="20">
        <f t="shared" si="249"/>
        <v>22.77</v>
      </c>
      <c r="IN118" s="20">
        <f t="shared" si="250"/>
        <v>0</v>
      </c>
      <c r="IO118" s="20">
        <f t="shared" si="251"/>
        <v>0</v>
      </c>
      <c r="IP118" s="20">
        <f t="shared" si="252"/>
        <v>0</v>
      </c>
      <c r="IQ118" s="18">
        <v>22.87</v>
      </c>
      <c r="IR118" s="25">
        <f t="shared" si="395"/>
        <v>0</v>
      </c>
      <c r="IS118" s="25">
        <f t="shared" si="253"/>
        <v>0</v>
      </c>
      <c r="IT118" s="25">
        <f t="shared" si="254"/>
        <v>0</v>
      </c>
      <c r="IU118" s="25">
        <f>ROUND(IF(EN118="Cống tròn",IF(EN118="Cống tròn",IV118+FF118,0),IF(EN118="Cống hộp",IF(EN118="Cống hộp",IV118+GP118,0),IF(OR(EN118="Rãnh xây",EN118="Rãnh bê tông"),IF(OR(EN118="Rãnh xây",EN118="Rãnh bê tông"),IV118+GP118,0),IF(EN118="ống nhựa",IF(EN118="Ống nhựa",IV118+HT118,0),IF(EN118="Rãnh thang",IF(EN118="Rãnh thang",IQ118+#REF!,0),0))))),2)</f>
        <v>23.88</v>
      </c>
      <c r="IV118" s="18">
        <v>23.78</v>
      </c>
      <c r="IW118" s="25">
        <f t="shared" si="255"/>
        <v>23.88</v>
      </c>
      <c r="IX118" s="25">
        <f t="shared" si="256"/>
        <v>0</v>
      </c>
      <c r="IY118" s="25">
        <f t="shared" si="257"/>
        <v>0</v>
      </c>
      <c r="IZ118" s="25">
        <f t="shared" si="258"/>
        <v>0</v>
      </c>
      <c r="JA118" s="25">
        <f t="shared" si="259"/>
        <v>0</v>
      </c>
      <c r="JB118" s="18">
        <v>24.05</v>
      </c>
      <c r="JC118" s="20">
        <f>ROUND(IF(EN118="Cống tròn",IF(EN118="Cống tròn",IF(EU118="Không có móng",JS118-FF118,IF(EU118="Đế",JR118-FN118,IF(OR(EU118="Móng bê tông",EU118="Móng bê tông kết hợp đế"),JK118-FJ118,0))),0),IF(EN118="Cống hộp",IF(AND(EN118="Cống hộp",EU118="Không có móng"),JS118-GF118,IF(AND(EN118="Cống hộp",EU118="Móng bê tông"),JL118-GB118,0)),IF(OR(EN118="Rãnh xây",EN118="Rãnh bê tông"),IF(OR(EN118="Rãnh xây",EN118="Rãnh bê tông"),JM118-GB118,0),IF(EN118="Ống nhựa",IF(AND(EN118="Ống nhựa",EU118="Không đắp cát"),JS118-HT118,IF(AND(EN118="Ống nhựa",EU118="Đắp cát"),JJ118-HX118,0)),IF(EN118="Rãnh thang",IF(EN118="Rãnh thang",IF(EU118="Móng bê tông",#REF!-#REF!,JS118),0),0))))),2)</f>
        <v>22.48</v>
      </c>
      <c r="JD118" s="20">
        <f t="shared" si="396"/>
        <v>1.5700000000000003</v>
      </c>
      <c r="JE118" s="20">
        <f t="shared" si="260"/>
        <v>22.48</v>
      </c>
      <c r="JF118" s="20">
        <f t="shared" si="261"/>
        <v>0</v>
      </c>
      <c r="JG118" s="20">
        <f t="shared" si="262"/>
        <v>0</v>
      </c>
      <c r="JH118" s="20">
        <f t="shared" si="263"/>
        <v>0</v>
      </c>
      <c r="JI118" s="20">
        <f>IF(EN118="Rãnh thang",IF(AND(EN118="Rãnh thang",EU118="Móng bê tông"),JS118-#REF!,0),IF(EN118="Ống nhựa",IF(AND(EN118="Ống nhựa",EU118="Đắp cát"),JS118-HT118,0),IF(EN118="Cống tròn",IF(EN118="Cống tròn",IF(OR(EU118="Móng bê tông",EU118="Móng bê tông kết hợp đế"),JO118-FL118,0),0),IF(EN118="Cống hộp",IF(AND(EN118="Cống hộp",EU118="Móng bê tông"),JP118-GD118,0),IF(OR(EN118="Rãnh xây",EN118="Rãnh bê tông"),IF(AND(EN118="Rãnh xây",EU118="Móng bê tông"),JQ118-GD118,IF(AND(EN118="Rãnh bê tông",EU118="Móng bê tông"),JQ118-GD118,0)),0)))))</f>
        <v>22.48</v>
      </c>
      <c r="JJ118" s="20">
        <f t="shared" si="264"/>
        <v>0</v>
      </c>
      <c r="JK118" s="20">
        <f t="shared" si="265"/>
        <v>22.48</v>
      </c>
      <c r="JL118" s="20">
        <f t="shared" si="266"/>
        <v>0</v>
      </c>
      <c r="JM118" s="20">
        <f t="shared" si="267"/>
        <v>0</v>
      </c>
      <c r="JN118" s="20">
        <f t="shared" si="268"/>
        <v>22.68</v>
      </c>
      <c r="JO118" s="20">
        <f t="shared" si="269"/>
        <v>22.68</v>
      </c>
      <c r="JP118" s="20">
        <f t="shared" si="270"/>
        <v>0</v>
      </c>
      <c r="JQ118" s="20">
        <f t="shared" si="271"/>
        <v>0</v>
      </c>
      <c r="JR118" s="20">
        <f t="shared" si="272"/>
        <v>0</v>
      </c>
      <c r="JS118" s="26">
        <v>22.78</v>
      </c>
      <c r="JT118" s="25">
        <f t="shared" si="397"/>
        <v>0</v>
      </c>
      <c r="JU118" s="25">
        <f t="shared" si="273"/>
        <v>0</v>
      </c>
      <c r="JV118" s="25">
        <f t="shared" si="274"/>
        <v>0</v>
      </c>
      <c r="JW118" s="25">
        <f>ROUND(IF(EN118="Cống tròn",IF(EN118="Cống tròn",JX118+FF118,0),IF(EN118="Cống hộp",IF(EN118="Cống hộp",JX118+GP118,0),IF(OR(EN118="Rãnh xây",EN118="Rãnh bê tông"),IF(OR(EN118="Rãnh xây",EN118="Rãnh bê tông"),JX118+GP118,0),IF(EN118="ống nhựa",IF(EN118="Ống nhựa",JX118+HT118,0),IF(EN118="Rãnh thang",IF(EN118="Rãnh thang",JS118+#REF!,0),0))))),2)</f>
        <v>23.88</v>
      </c>
      <c r="JX118" s="27">
        <v>23.78</v>
      </c>
      <c r="JY118" s="25">
        <f t="shared" si="275"/>
        <v>23.88</v>
      </c>
      <c r="JZ118" s="25">
        <f t="shared" si="276"/>
        <v>0</v>
      </c>
      <c r="KA118" s="25">
        <f t="shared" si="277"/>
        <v>0</v>
      </c>
      <c r="KB118" s="25">
        <f t="shared" si="278"/>
        <v>0</v>
      </c>
      <c r="KC118" s="25">
        <f t="shared" si="279"/>
        <v>0</v>
      </c>
      <c r="KD118" s="28" t="s">
        <v>98</v>
      </c>
      <c r="KE118" s="27">
        <v>0</v>
      </c>
      <c r="KF118" s="25">
        <f t="shared" si="280"/>
        <v>1.5799999999999983</v>
      </c>
      <c r="KG118" s="25">
        <f t="shared" si="398"/>
        <v>1.5799999999999983</v>
      </c>
      <c r="KH118" s="27">
        <v>0</v>
      </c>
      <c r="KI118" s="25">
        <f t="shared" si="281"/>
        <v>1.5700000000000003</v>
      </c>
      <c r="KJ118" s="25">
        <f t="shared" si="399"/>
        <v>1.5700000000000003</v>
      </c>
      <c r="KK118" s="25">
        <f t="shared" si="282"/>
        <v>0</v>
      </c>
      <c r="KL118" s="25">
        <f t="shared" si="283"/>
        <v>0</v>
      </c>
      <c r="KM118" s="25">
        <f t="shared" si="400"/>
        <v>0</v>
      </c>
      <c r="KN118" s="25">
        <f t="shared" si="284"/>
        <v>0</v>
      </c>
      <c r="KO118" s="25">
        <f t="shared" si="285"/>
        <v>0</v>
      </c>
      <c r="KP118" s="25">
        <f t="shared" si="401"/>
        <v>0</v>
      </c>
      <c r="KQ118" s="25">
        <f t="shared" si="286"/>
        <v>0.2</v>
      </c>
      <c r="KR118" s="25">
        <f t="shared" si="287"/>
        <v>0.2</v>
      </c>
      <c r="KS118" s="25">
        <f t="shared" si="402"/>
        <v>0.2</v>
      </c>
      <c r="KT118" s="25">
        <f t="shared" si="288"/>
        <v>0</v>
      </c>
      <c r="KU118" s="25">
        <f t="shared" si="289"/>
        <v>0</v>
      </c>
      <c r="KV118" s="25">
        <f t="shared" si="403"/>
        <v>0</v>
      </c>
      <c r="KW118" s="25">
        <f t="shared" si="290"/>
        <v>0</v>
      </c>
      <c r="KX118" s="25">
        <f t="shared" si="291"/>
        <v>0</v>
      </c>
      <c r="KY118" s="25">
        <f t="shared" si="404"/>
        <v>0</v>
      </c>
      <c r="KZ118" s="25">
        <f t="shared" si="292"/>
        <v>0</v>
      </c>
      <c r="LA118" s="25">
        <f t="shared" si="293"/>
        <v>0</v>
      </c>
      <c r="LB118" s="25">
        <f t="shared" si="405"/>
        <v>0</v>
      </c>
      <c r="LC118" s="25">
        <f t="shared" si="294"/>
        <v>1.4</v>
      </c>
      <c r="LD118" s="25">
        <f t="shared" si="295"/>
        <v>1.4</v>
      </c>
      <c r="LE118" s="25">
        <f t="shared" si="406"/>
        <v>1.4</v>
      </c>
      <c r="LF118" s="25">
        <f t="shared" si="296"/>
        <v>0</v>
      </c>
      <c r="LG118" s="25">
        <f t="shared" si="297"/>
        <v>0</v>
      </c>
      <c r="LH118" s="25">
        <f t="shared" si="407"/>
        <v>0</v>
      </c>
      <c r="LI118" s="25">
        <f t="shared" si="298"/>
        <v>0</v>
      </c>
      <c r="LJ118" s="25">
        <f t="shared" si="299"/>
        <v>0</v>
      </c>
      <c r="LK118" s="25">
        <f t="shared" si="408"/>
        <v>0</v>
      </c>
      <c r="LL118" s="25">
        <f t="shared" si="300"/>
        <v>0</v>
      </c>
      <c r="LM118" s="25">
        <f t="shared" si="301"/>
        <v>0</v>
      </c>
      <c r="LN118" s="25">
        <f t="shared" si="409"/>
        <v>0</v>
      </c>
      <c r="LO118" s="25">
        <f t="shared" si="302"/>
        <v>0</v>
      </c>
      <c r="LP118" s="25">
        <f t="shared" si="303"/>
        <v>0</v>
      </c>
      <c r="LQ118" s="25">
        <f t="shared" si="410"/>
        <v>0</v>
      </c>
      <c r="LR118" s="25">
        <f t="shared" si="304"/>
        <v>0</v>
      </c>
      <c r="LS118" s="25">
        <f t="shared" si="305"/>
        <v>0</v>
      </c>
      <c r="LT118" s="25">
        <f t="shared" si="411"/>
        <v>0</v>
      </c>
      <c r="LU118" s="25">
        <f t="shared" si="306"/>
        <v>0</v>
      </c>
      <c r="LV118" s="25">
        <f t="shared" si="307"/>
        <v>0</v>
      </c>
      <c r="LW118" s="25">
        <f t="shared" si="412"/>
        <v>0</v>
      </c>
      <c r="LX118" s="25">
        <f t="shared" si="308"/>
        <v>0</v>
      </c>
      <c r="LY118" s="25">
        <f t="shared" si="309"/>
        <v>0</v>
      </c>
      <c r="LZ118" s="25">
        <f t="shared" si="413"/>
        <v>0</v>
      </c>
      <c r="MA118" s="25">
        <f t="shared" si="310"/>
        <v>0</v>
      </c>
      <c r="MB118" s="25">
        <f t="shared" si="311"/>
        <v>0</v>
      </c>
      <c r="MC118" s="25">
        <f t="shared" si="414"/>
        <v>0</v>
      </c>
      <c r="MD118" s="25">
        <f t="shared" si="312"/>
        <v>0</v>
      </c>
      <c r="ME118" s="25">
        <f t="shared" si="313"/>
        <v>0</v>
      </c>
      <c r="MF118" s="25">
        <f t="shared" si="415"/>
        <v>0</v>
      </c>
      <c r="MG118" s="25">
        <f t="shared" si="314"/>
        <v>0</v>
      </c>
      <c r="MH118" s="25">
        <f t="shared" si="315"/>
        <v>0</v>
      </c>
      <c r="MI118" s="25">
        <f t="shared" si="416"/>
        <v>0</v>
      </c>
      <c r="MJ118" s="25">
        <f t="shared" si="316"/>
        <v>0</v>
      </c>
      <c r="MK118" s="25">
        <f t="shared" si="317"/>
        <v>0</v>
      </c>
      <c r="ML118" s="25">
        <f t="shared" si="417"/>
        <v>0</v>
      </c>
      <c r="MM118" s="25">
        <f t="shared" si="318"/>
        <v>0</v>
      </c>
      <c r="MN118" s="25">
        <f t="shared" si="319"/>
        <v>0</v>
      </c>
      <c r="MO118" s="25">
        <f t="shared" si="418"/>
        <v>0</v>
      </c>
      <c r="MP118" s="25">
        <f t="shared" si="320"/>
        <v>0</v>
      </c>
      <c r="MQ118" s="25">
        <f t="shared" si="321"/>
        <v>0</v>
      </c>
      <c r="MR118" s="25">
        <f t="shared" si="419"/>
        <v>0</v>
      </c>
      <c r="MS118" s="29">
        <v>1.4</v>
      </c>
      <c r="MT118" s="29">
        <v>0</v>
      </c>
      <c r="MU118" s="29">
        <v>1</v>
      </c>
      <c r="MV118" s="29">
        <v>1</v>
      </c>
      <c r="MW118" s="25">
        <f t="shared" si="322"/>
        <v>1.4</v>
      </c>
      <c r="MX118" s="25">
        <f t="shared" si="323"/>
        <v>2.21</v>
      </c>
      <c r="MY118" s="25">
        <f t="shared" si="324"/>
        <v>0</v>
      </c>
      <c r="MZ118" s="25">
        <f t="shared" si="325"/>
        <v>0</v>
      </c>
      <c r="NA118" s="25">
        <f t="shared" si="326"/>
        <v>1.4</v>
      </c>
      <c r="NB118" s="25">
        <f t="shared" si="327"/>
        <v>2.2000000000000002</v>
      </c>
      <c r="NC118" s="25">
        <f t="shared" si="328"/>
        <v>0</v>
      </c>
      <c r="ND118" s="25">
        <f t="shared" si="329"/>
        <v>0</v>
      </c>
      <c r="NE118" s="25">
        <f t="shared" si="420"/>
        <v>1.4</v>
      </c>
      <c r="NF118" s="25">
        <f t="shared" si="420"/>
        <v>2.2050000000000001</v>
      </c>
      <c r="NG118" s="25">
        <f t="shared" si="420"/>
        <v>0</v>
      </c>
      <c r="NH118" s="25">
        <f t="shared" si="420"/>
        <v>0</v>
      </c>
      <c r="NI118" s="25">
        <f t="shared" si="330"/>
        <v>82.69</v>
      </c>
      <c r="NJ118" s="25">
        <f t="shared" si="331"/>
        <v>0</v>
      </c>
      <c r="NK118" s="25">
        <f t="shared" si="332"/>
        <v>82.69</v>
      </c>
      <c r="NL118" s="25">
        <f t="shared" si="333"/>
        <v>68.2</v>
      </c>
      <c r="NM118" s="25">
        <f t="shared" si="334"/>
        <v>0</v>
      </c>
      <c r="NN118" s="25">
        <f t="shared" si="421"/>
        <v>68.2</v>
      </c>
      <c r="NO118" s="25">
        <f t="shared" si="335"/>
        <v>0</v>
      </c>
      <c r="NP118" s="25">
        <f t="shared" si="336"/>
        <v>0</v>
      </c>
      <c r="NQ118" s="25">
        <f t="shared" si="422"/>
        <v>0</v>
      </c>
      <c r="NR118" s="25">
        <f t="shared" si="337"/>
        <v>0</v>
      </c>
      <c r="NS118" s="25">
        <f t="shared" si="338"/>
        <v>0</v>
      </c>
      <c r="NT118" s="25">
        <f t="shared" si="423"/>
        <v>0</v>
      </c>
      <c r="NU118" s="25">
        <f t="shared" si="339"/>
        <v>0</v>
      </c>
      <c r="NV118" s="25">
        <f t="shared" si="340"/>
        <v>0</v>
      </c>
      <c r="NW118" s="25">
        <f t="shared" si="424"/>
        <v>0</v>
      </c>
      <c r="NX118" s="25">
        <f t="shared" si="425"/>
        <v>68.2</v>
      </c>
      <c r="NY118" s="25">
        <f t="shared" si="425"/>
        <v>0</v>
      </c>
      <c r="NZ118" s="25">
        <f t="shared" si="426"/>
        <v>68.2</v>
      </c>
      <c r="OA118" s="25">
        <f t="shared" si="427"/>
        <v>14.49</v>
      </c>
      <c r="OB118" s="25">
        <f t="shared" si="427"/>
        <v>0</v>
      </c>
      <c r="OC118" s="25">
        <f t="shared" si="428"/>
        <v>14.49</v>
      </c>
      <c r="OD118" s="25">
        <f t="shared" si="429"/>
        <v>68.2</v>
      </c>
      <c r="OE118" s="25">
        <f t="shared" si="429"/>
        <v>0</v>
      </c>
      <c r="OF118" s="25">
        <f t="shared" si="429"/>
        <v>68.2</v>
      </c>
      <c r="OG118" s="25">
        <f t="shared" si="341"/>
        <v>0</v>
      </c>
      <c r="OH118" s="25">
        <f t="shared" si="342"/>
        <v>0</v>
      </c>
      <c r="OI118" s="25">
        <f t="shared" si="343"/>
        <v>0</v>
      </c>
      <c r="OJ118" s="25">
        <f t="shared" si="344"/>
        <v>0</v>
      </c>
      <c r="OK118" s="25">
        <f t="shared" si="345"/>
        <v>0</v>
      </c>
      <c r="OL118" s="25">
        <f t="shared" si="346"/>
        <v>0</v>
      </c>
      <c r="OM118" s="25">
        <f t="shared" si="430"/>
        <v>0</v>
      </c>
      <c r="ON118" s="25">
        <f t="shared" si="430"/>
        <v>0</v>
      </c>
      <c r="OO118" s="25">
        <f t="shared" si="430"/>
        <v>0</v>
      </c>
      <c r="OP118" s="25">
        <f t="shared" si="347"/>
        <v>0</v>
      </c>
      <c r="OQ118" s="25">
        <f t="shared" si="348"/>
        <v>0</v>
      </c>
      <c r="OR118" s="25">
        <f t="shared" si="431"/>
        <v>0</v>
      </c>
      <c r="OS118" s="19">
        <v>538017.49</v>
      </c>
      <c r="OT118" s="19">
        <v>2370663.3199999998</v>
      </c>
    </row>
    <row r="119" spans="1:410" ht="33" customHeight="1" x14ac:dyDescent="0.25">
      <c r="A119" s="18"/>
      <c r="B119" s="18" t="s">
        <v>850</v>
      </c>
      <c r="C119" s="18">
        <v>991.17</v>
      </c>
      <c r="D119" s="16" t="e">
        <f>_xlfn.IFNA(INDEX(#REF!,MATCH(E119,#REF!,0)),0)</f>
        <v>#REF!</v>
      </c>
      <c r="E119" s="18" t="s">
        <v>902</v>
      </c>
      <c r="F119" s="16" t="s">
        <v>765</v>
      </c>
      <c r="G119" s="16" t="s">
        <v>766</v>
      </c>
      <c r="H119" s="16" t="s">
        <v>767</v>
      </c>
      <c r="I119" s="16" t="s">
        <v>768</v>
      </c>
      <c r="J119" s="16" t="s">
        <v>769</v>
      </c>
      <c r="K119" s="16" t="s">
        <v>770</v>
      </c>
      <c r="L119" s="16" t="s">
        <v>771</v>
      </c>
      <c r="M119" s="18">
        <v>1.64</v>
      </c>
      <c r="N119" s="18">
        <v>1.94</v>
      </c>
      <c r="O119" s="18">
        <v>2.04</v>
      </c>
      <c r="P119" s="18">
        <v>2.34</v>
      </c>
      <c r="Q119" s="18">
        <v>0.1</v>
      </c>
      <c r="R119" s="18">
        <v>1.8399999999999999</v>
      </c>
      <c r="S119" s="18">
        <v>2.14</v>
      </c>
      <c r="T119" s="18">
        <v>0.2</v>
      </c>
      <c r="U119" s="18">
        <v>0</v>
      </c>
      <c r="V119" s="18">
        <v>0</v>
      </c>
      <c r="W119" s="18">
        <v>0</v>
      </c>
      <c r="X119" s="18">
        <v>1.64</v>
      </c>
      <c r="Y119" s="18">
        <v>1.9</v>
      </c>
      <c r="Z119" s="20">
        <f t="shared" si="349"/>
        <v>2.1</v>
      </c>
      <c r="AA119" s="18">
        <v>0.22</v>
      </c>
      <c r="AB119" s="18">
        <v>0</v>
      </c>
      <c r="AC119" s="18">
        <v>0</v>
      </c>
      <c r="AD119" s="18">
        <v>0</v>
      </c>
      <c r="AE119" s="18">
        <v>0</v>
      </c>
      <c r="AF119" s="18">
        <v>0</v>
      </c>
      <c r="AG119" s="18">
        <v>1.2</v>
      </c>
      <c r="AH119" s="18">
        <v>1.5</v>
      </c>
      <c r="AI119" s="20">
        <f t="shared" si="350"/>
        <v>2.25</v>
      </c>
      <c r="AJ119" s="18">
        <v>0</v>
      </c>
      <c r="AK119" s="18">
        <v>0</v>
      </c>
      <c r="AL119" s="20">
        <f t="shared" si="351"/>
        <v>0</v>
      </c>
      <c r="AM119" s="18">
        <v>1.64</v>
      </c>
      <c r="AN119" s="18">
        <v>1.5</v>
      </c>
      <c r="AO119" s="18">
        <v>0.15</v>
      </c>
      <c r="AP119" s="18">
        <v>0.22</v>
      </c>
      <c r="AQ119" s="18">
        <v>1.64</v>
      </c>
      <c r="AR119" s="18">
        <v>1.72</v>
      </c>
      <c r="AS119" s="18">
        <v>0.12</v>
      </c>
      <c r="AT119" s="18">
        <v>0.11</v>
      </c>
      <c r="AU119" s="18">
        <v>0</v>
      </c>
      <c r="AV119" s="18">
        <v>1</v>
      </c>
      <c r="AW119" s="18">
        <v>0</v>
      </c>
      <c r="AX119" s="18">
        <v>0</v>
      </c>
      <c r="AY119" s="18">
        <v>0</v>
      </c>
      <c r="AZ119" s="18">
        <v>0</v>
      </c>
      <c r="BA119" s="18">
        <v>0</v>
      </c>
      <c r="BB119" s="18">
        <v>0</v>
      </c>
      <c r="BC119" s="18">
        <v>0</v>
      </c>
      <c r="BD119" s="18">
        <v>0</v>
      </c>
      <c r="BE119" s="18">
        <v>2</v>
      </c>
      <c r="BF119" s="18">
        <v>0</v>
      </c>
      <c r="BG119" s="18">
        <v>0</v>
      </c>
      <c r="BH119" s="18">
        <v>0</v>
      </c>
      <c r="BI119" s="18">
        <v>0</v>
      </c>
      <c r="BJ119" s="18">
        <v>0</v>
      </c>
      <c r="BK119" s="18">
        <v>0</v>
      </c>
      <c r="BL119" s="18">
        <v>0</v>
      </c>
      <c r="BM119" s="18">
        <v>0</v>
      </c>
      <c r="BN119" s="18">
        <v>0</v>
      </c>
      <c r="BO119" s="18">
        <v>0</v>
      </c>
      <c r="BP119" s="18">
        <v>0</v>
      </c>
      <c r="BQ119" s="18">
        <v>0</v>
      </c>
      <c r="BR119" s="18">
        <v>0</v>
      </c>
      <c r="BS119" s="18">
        <v>0</v>
      </c>
      <c r="BT119" s="18">
        <v>0</v>
      </c>
      <c r="BU119" s="18">
        <v>0</v>
      </c>
      <c r="BV119" s="18">
        <v>0</v>
      </c>
      <c r="BW119" s="18">
        <v>0</v>
      </c>
      <c r="BX119" s="18">
        <v>0</v>
      </c>
      <c r="BY119" s="18">
        <v>0</v>
      </c>
      <c r="BZ119" s="18">
        <v>0</v>
      </c>
      <c r="CA119" s="16" t="e">
        <f>_xlfn.IFNA(IF(RIGHT(D119,2)="=G",0,INDEX(#REF!,MATCH(E119,#REF!,0))),0)</f>
        <v>#REF!</v>
      </c>
      <c r="CB119" s="16" t="s">
        <v>776</v>
      </c>
      <c r="CC119" s="18">
        <v>0</v>
      </c>
      <c r="CD119" s="18">
        <v>0</v>
      </c>
      <c r="CE119" s="18">
        <v>1.4</v>
      </c>
      <c r="CF119" s="18">
        <v>0.85</v>
      </c>
      <c r="CG119" s="18">
        <v>0.12</v>
      </c>
      <c r="CH119" s="18">
        <v>2</v>
      </c>
      <c r="CI119" s="16" t="s">
        <v>98</v>
      </c>
      <c r="CJ119" s="18">
        <v>0</v>
      </c>
      <c r="CK119" s="20">
        <f t="shared" si="217"/>
        <v>1.87</v>
      </c>
      <c r="CL119" s="20">
        <f t="shared" si="352"/>
        <v>1.87</v>
      </c>
      <c r="CM119" s="18">
        <v>18.93</v>
      </c>
      <c r="CN119" s="18">
        <v>24.89</v>
      </c>
      <c r="CO119" s="18">
        <v>24.051000000000002</v>
      </c>
      <c r="CP119" s="22">
        <f t="shared" si="218"/>
        <v>24.05</v>
      </c>
      <c r="CQ119" s="22">
        <f t="shared" si="219"/>
        <v>22.18</v>
      </c>
      <c r="CR119" s="22">
        <f t="shared" si="353"/>
        <v>1.87</v>
      </c>
      <c r="CS119" s="22">
        <f t="shared" si="220"/>
        <v>22.28</v>
      </c>
      <c r="CT119" s="22">
        <f t="shared" si="221"/>
        <v>22.48</v>
      </c>
      <c r="CU119" s="18">
        <v>22.48</v>
      </c>
      <c r="CV119" s="22">
        <f t="shared" si="354"/>
        <v>2.1</v>
      </c>
      <c r="CW119" s="22">
        <f t="shared" si="222"/>
        <v>0</v>
      </c>
      <c r="CX119" s="22">
        <f t="shared" si="223"/>
        <v>0</v>
      </c>
      <c r="CY119" s="22">
        <f t="shared" si="224"/>
        <v>24.62</v>
      </c>
      <c r="CZ119" s="22">
        <f t="shared" si="225"/>
        <v>24.77</v>
      </c>
      <c r="DA119" s="18">
        <v>24.89</v>
      </c>
      <c r="DB119" s="20">
        <f t="shared" si="355"/>
        <v>2.71</v>
      </c>
      <c r="DC119" s="20">
        <f t="shared" si="356"/>
        <v>0.84</v>
      </c>
      <c r="DD119" s="20">
        <f t="shared" si="357"/>
        <v>1.87</v>
      </c>
      <c r="DE119" s="20">
        <f t="shared" si="226"/>
        <v>0.1</v>
      </c>
      <c r="DF119" s="20">
        <f t="shared" si="227"/>
        <v>0.2</v>
      </c>
      <c r="DG119" s="20">
        <f t="shared" si="228"/>
        <v>1.57</v>
      </c>
      <c r="DH119" s="20">
        <f t="shared" si="229"/>
        <v>0</v>
      </c>
      <c r="DI119" s="20">
        <f t="shared" si="230"/>
        <v>0</v>
      </c>
      <c r="DJ119" s="20">
        <f t="shared" si="231"/>
        <v>0</v>
      </c>
      <c r="DK119" s="20">
        <f t="shared" si="358"/>
        <v>1.87</v>
      </c>
      <c r="DL119" s="20">
        <f t="shared" si="359"/>
        <v>0</v>
      </c>
      <c r="DM119" s="20">
        <f t="shared" si="360"/>
        <v>0</v>
      </c>
      <c r="DN119" s="20">
        <f t="shared" si="361"/>
        <v>0</v>
      </c>
      <c r="DO119" s="18">
        <v>2.54</v>
      </c>
      <c r="DP119" s="18">
        <v>0</v>
      </c>
      <c r="DQ119" s="18">
        <v>1</v>
      </c>
      <c r="DR119" s="18">
        <v>1</v>
      </c>
      <c r="DS119" s="25">
        <f t="shared" si="362"/>
        <v>2.54</v>
      </c>
      <c r="DT119" s="25">
        <f t="shared" si="363"/>
        <v>0</v>
      </c>
      <c r="DU119" s="25">
        <f t="shared" si="364"/>
        <v>4.75</v>
      </c>
      <c r="DV119" s="25">
        <f t="shared" si="365"/>
        <v>0</v>
      </c>
      <c r="DW119" s="25">
        <f t="shared" si="366"/>
        <v>4.75</v>
      </c>
      <c r="DX119" s="25">
        <f t="shared" si="367"/>
        <v>9.69</v>
      </c>
      <c r="DY119" s="25">
        <f t="shared" si="368"/>
        <v>0</v>
      </c>
      <c r="DZ119" s="25">
        <f t="shared" si="369"/>
        <v>9.69</v>
      </c>
      <c r="EA119" s="25">
        <f t="shared" si="370"/>
        <v>6.26</v>
      </c>
      <c r="EB119" s="25">
        <f t="shared" si="371"/>
        <v>0</v>
      </c>
      <c r="EC119" s="25">
        <f t="shared" si="372"/>
        <v>6.26</v>
      </c>
      <c r="ED119" s="25">
        <f t="shared" si="373"/>
        <v>3.43</v>
      </c>
      <c r="EE119" s="25">
        <f t="shared" si="373"/>
        <v>0</v>
      </c>
      <c r="EF119" s="25">
        <f t="shared" si="374"/>
        <v>3.43</v>
      </c>
      <c r="EG119" s="25">
        <f t="shared" si="375"/>
        <v>6.26</v>
      </c>
      <c r="EH119" s="25">
        <f t="shared" si="375"/>
        <v>0</v>
      </c>
      <c r="EI119" s="25">
        <f t="shared" si="376"/>
        <v>6.26</v>
      </c>
      <c r="EJ119" s="18">
        <v>991.17</v>
      </c>
      <c r="EK119" s="18">
        <v>952.47</v>
      </c>
      <c r="EL119" s="18" t="s">
        <v>902</v>
      </c>
      <c r="EM119" s="18" t="s">
        <v>903</v>
      </c>
      <c r="EN119" s="16" t="s">
        <v>774</v>
      </c>
      <c r="EO119" s="16" t="s">
        <v>132</v>
      </c>
      <c r="EP119" s="16" t="e">
        <f>IF(OR(EN119="Cống tròn",EN119="Cống hộp",EN119="Ống nhựa"),INDEX(#REF!,MATCH(E119,#REF!,0)),IF(OR(EN119="Rãnh xây",EN119="Rãnh bê tông"),INDEX(#REF!,MATCH(E119,#REF!,0)),0))</f>
        <v>#REF!</v>
      </c>
      <c r="EQ119" s="18">
        <v>37.499999999999929</v>
      </c>
      <c r="ER119" s="18">
        <v>1</v>
      </c>
      <c r="ES119" s="25">
        <f t="shared" si="377"/>
        <v>37</v>
      </c>
      <c r="ET119" s="1" t="e">
        <f>_xlfn.IFNA(IF(EN119="Cống tròn",INDEX(#REF!,MATCH(E119,#REF!,0)),IF(EN119="Cống hộp",INDEX(#REF!,MATCH(E119,#REF!,0)),EU119&amp;" ,"&amp;EV119)),0)</f>
        <v>#REF!</v>
      </c>
      <c r="EU119" s="16" t="s">
        <v>769</v>
      </c>
      <c r="EV119" s="16" t="s">
        <v>775</v>
      </c>
      <c r="EW119" s="16" t="e">
        <f>_xlfn.IFNA(INDEX(#REF!,MATCH(E119,#REF!,0)),0)</f>
        <v>#REF!</v>
      </c>
      <c r="EX119" s="16"/>
      <c r="EY119" s="18">
        <v>0</v>
      </c>
      <c r="EZ119" s="18">
        <v>0</v>
      </c>
      <c r="FA119" s="18">
        <v>0</v>
      </c>
      <c r="FB119" s="19">
        <v>0</v>
      </c>
      <c r="FC119" s="19">
        <v>0</v>
      </c>
      <c r="FD119" s="25">
        <f t="shared" si="232"/>
        <v>0</v>
      </c>
      <c r="FE119" s="25">
        <f t="shared" si="378"/>
        <v>0</v>
      </c>
      <c r="FF119" s="18">
        <v>0.1</v>
      </c>
      <c r="FG119" s="18">
        <v>2</v>
      </c>
      <c r="FH119" s="18">
        <v>1</v>
      </c>
      <c r="FI119" s="25">
        <f t="shared" si="379"/>
        <v>1.2</v>
      </c>
      <c r="FJ119" s="18">
        <v>0</v>
      </c>
      <c r="FK119" s="18">
        <v>0</v>
      </c>
      <c r="FL119" s="18">
        <v>0.2</v>
      </c>
      <c r="FM119" s="18">
        <v>1.4</v>
      </c>
      <c r="FN119" s="18">
        <v>0</v>
      </c>
      <c r="FO119" s="25">
        <f t="shared" si="380"/>
        <v>1.4</v>
      </c>
      <c r="FP119" s="18">
        <v>1.4999999999999999E-2</v>
      </c>
      <c r="FQ119" s="18">
        <v>1</v>
      </c>
      <c r="FR119" s="25">
        <f t="shared" si="233"/>
        <v>36</v>
      </c>
      <c r="FS119" s="25">
        <f t="shared" si="234"/>
        <v>0.52500000000000002</v>
      </c>
      <c r="FT119" s="25">
        <f t="shared" si="235"/>
        <v>36.524999999999999</v>
      </c>
      <c r="FU119" s="25">
        <f t="shared" si="236"/>
        <v>-0.97499999999993037</v>
      </c>
      <c r="FV119" s="25" t="str">
        <f t="shared" si="381"/>
        <v>Thêm 01</v>
      </c>
      <c r="FW119" s="25">
        <f t="shared" si="382"/>
        <v>0.04</v>
      </c>
      <c r="FX119" s="16"/>
      <c r="FY119" s="16"/>
      <c r="FZ119" s="16"/>
      <c r="GA119" s="16"/>
      <c r="GB119" s="19">
        <v>0</v>
      </c>
      <c r="GC119" s="19">
        <v>0</v>
      </c>
      <c r="GD119" s="19">
        <v>0</v>
      </c>
      <c r="GE119" s="19">
        <v>0</v>
      </c>
      <c r="GF119" s="19">
        <v>0</v>
      </c>
      <c r="GG119" s="19">
        <v>0</v>
      </c>
      <c r="GH119" s="19">
        <v>0</v>
      </c>
      <c r="GI119" s="19">
        <v>0</v>
      </c>
      <c r="GJ119" s="19">
        <v>0</v>
      </c>
      <c r="GK119" s="19">
        <v>0</v>
      </c>
      <c r="GL119" s="25">
        <f t="shared" si="237"/>
        <v>0</v>
      </c>
      <c r="GM119" s="25">
        <f t="shared" si="383"/>
        <v>0</v>
      </c>
      <c r="GN119" s="19">
        <v>0</v>
      </c>
      <c r="GO119" s="19">
        <v>0</v>
      </c>
      <c r="GP119" s="19">
        <v>0</v>
      </c>
      <c r="GQ119" s="19">
        <v>0</v>
      </c>
      <c r="GR119" s="1" t="e">
        <f>_xlfn.IFNA(INDEX(#REF!,MATCH(E119,#REF!,0)),0)</f>
        <v>#REF!</v>
      </c>
      <c r="GS119" s="16"/>
      <c r="GT119" s="18">
        <v>0</v>
      </c>
      <c r="GU119" s="18">
        <v>0</v>
      </c>
      <c r="GV119" s="18">
        <v>0</v>
      </c>
      <c r="GW119" s="18">
        <v>0</v>
      </c>
      <c r="GX119" s="25">
        <f t="shared" si="238"/>
        <v>0</v>
      </c>
      <c r="GY119" s="25">
        <f t="shared" si="239"/>
        <v>0</v>
      </c>
      <c r="GZ119" s="25">
        <f t="shared" si="384"/>
        <v>0</v>
      </c>
      <c r="HA119" s="1" t="e" cm="1">
        <f t="array" ref="HA119">INDEX(#REF!,MATCH(EJ119&amp;EK119&amp;HD119&amp;HE119&amp;HF119,#REF!&amp;#REF!&amp;#REF!&amp;#REF!&amp;#REF!,0))</f>
        <v>#REF!</v>
      </c>
      <c r="HB119" s="16"/>
      <c r="HC119" s="25">
        <f t="shared" si="385"/>
        <v>0</v>
      </c>
      <c r="HD119" s="18">
        <v>0</v>
      </c>
      <c r="HE119" s="18">
        <v>0</v>
      </c>
      <c r="HF119" s="18">
        <v>0</v>
      </c>
      <c r="HG119" s="1" t="e" cm="1">
        <f t="array" ref="HG119">INDEX(#REF!,MATCH(EJ119&amp;EK119&amp;HJ119&amp;HK119&amp;HL119,#REF!&amp;#REF!&amp;#REF!&amp;#REF!&amp;#REF!,0))</f>
        <v>#REF!</v>
      </c>
      <c r="HH119" s="16"/>
      <c r="HI119" s="25">
        <f t="shared" si="386"/>
        <v>0</v>
      </c>
      <c r="HJ119" s="25">
        <f t="shared" si="387"/>
        <v>0</v>
      </c>
      <c r="HK119" s="19">
        <v>0</v>
      </c>
      <c r="HL119" s="19">
        <v>0</v>
      </c>
      <c r="HM119" s="18">
        <v>0.01</v>
      </c>
      <c r="HN119" s="18">
        <v>1</v>
      </c>
      <c r="HO119" s="25">
        <f t="shared" si="388"/>
        <v>0</v>
      </c>
      <c r="HP119" s="25">
        <f t="shared" si="389"/>
        <v>0</v>
      </c>
      <c r="HQ119" s="25">
        <f t="shared" si="390"/>
        <v>0</v>
      </c>
      <c r="HR119" s="25">
        <f t="shared" si="391"/>
        <v>0</v>
      </c>
      <c r="HS119" s="25">
        <f t="shared" si="392"/>
        <v>0</v>
      </c>
      <c r="HT119" s="19">
        <v>0</v>
      </c>
      <c r="HU119" s="19">
        <v>0</v>
      </c>
      <c r="HV119" s="19">
        <v>0</v>
      </c>
      <c r="HW119" s="25">
        <f t="shared" si="393"/>
        <v>0</v>
      </c>
      <c r="HX119" s="19">
        <v>0</v>
      </c>
      <c r="HY119" s="19">
        <v>0</v>
      </c>
      <c r="HZ119" s="18">
        <v>24.05</v>
      </c>
      <c r="IA119" s="20">
        <f>ROUND(IF(EN119="Cống tròn",IF(EN119="Cống tròn",IF(EU119="Không có móng",IQ119-FF119,IF(EU119="Đế",IP119-FN119,IF(OR(EU119="Móng bê tông",EU119="Móng bê tông kết hợp đế"),II119-FJ119,0))),0),IF(EN119="Cống hộp",IF(AND(EN119="Cống hộp",EU119="Không có móng"),IQ119-GF119,IF(AND(EN119="Cống hộp",EU119="Móng bê tông"),IJ119-GB119,0)),IF(OR(EN119="Rãnh xây",EN119="Rãnh bê tông"),IF(OR(EN119="Rãnh xây",EN119="Rãnh bê tông"),IK119-GB119,0),IF(EN119="Ống nhựa",IF(AND(EN119="Ống nhựa",EU119="Không đắp cát"),IQ119-HT119,IF(AND(EN119="Ống nhựa",EU119="Đắp cát"),IH119-HX119,0)),IF(EN119="Rãnh thang",IF(EN119="Rãnh thang",IF(EU119="Móng bê tông",#REF!-#REF!,IQ119),0),0))))),2)</f>
        <v>22.48</v>
      </c>
      <c r="IB119" s="20">
        <f t="shared" si="394"/>
        <v>1.5700000000000003</v>
      </c>
      <c r="IC119" s="20">
        <f t="shared" si="240"/>
        <v>22.48</v>
      </c>
      <c r="ID119" s="20">
        <f t="shared" si="241"/>
        <v>0</v>
      </c>
      <c r="IE119" s="20">
        <f t="shared" si="242"/>
        <v>0</v>
      </c>
      <c r="IF119" s="20">
        <f t="shared" si="243"/>
        <v>0</v>
      </c>
      <c r="IG119" s="20">
        <f>IF(EN119="Rãnh thang",IF(AND(EN119="Rãnh thang",EU119="Móng bê tông"),IQ119-#REF!,0),IF(EN119="Ống nhựa",IF(AND(EN119="Ống nhựa",EU119="Đắp cát"),IQ119-HT119,0),IF(EN119="Cống tròn",IF(EN119="Cống tròn",IF(OR(EU119="Móng bê tông",EU119="Móng bê tông kết hợp đế"),IM119-FL119,0),0),IF(EN119="Cống hộp",IF(AND(EN119="Cống hộp",EU119="Móng bê tông"),IN119-GD119,0),IF(OR(EN119="Rãnh xây",EN119="Rãnh bê tông"),IF(AND(EN119="Rãnh xây",EU119="Móng bê tông"),IO119-GD119,IF(AND(EN119="Rãnh bê tông",EU119="Móng bê tông"),IO119-GD119,0)),0)))))</f>
        <v>22.48</v>
      </c>
      <c r="IH119" s="20">
        <f t="shared" si="244"/>
        <v>0</v>
      </c>
      <c r="II119" s="20">
        <f t="shared" si="245"/>
        <v>22.48</v>
      </c>
      <c r="IJ119" s="20">
        <f t="shared" si="246"/>
        <v>0</v>
      </c>
      <c r="IK119" s="20">
        <f t="shared" si="247"/>
        <v>0</v>
      </c>
      <c r="IL119" s="20">
        <f t="shared" si="248"/>
        <v>22.68</v>
      </c>
      <c r="IM119" s="20">
        <f t="shared" si="249"/>
        <v>22.68</v>
      </c>
      <c r="IN119" s="20">
        <f t="shared" si="250"/>
        <v>0</v>
      </c>
      <c r="IO119" s="20">
        <f t="shared" si="251"/>
        <v>0</v>
      </c>
      <c r="IP119" s="20">
        <f t="shared" si="252"/>
        <v>0</v>
      </c>
      <c r="IQ119" s="18">
        <v>22.78</v>
      </c>
      <c r="IR119" s="25">
        <f t="shared" si="395"/>
        <v>0</v>
      </c>
      <c r="IS119" s="25">
        <f t="shared" si="253"/>
        <v>0</v>
      </c>
      <c r="IT119" s="25">
        <f t="shared" si="254"/>
        <v>0</v>
      </c>
      <c r="IU119" s="25">
        <f>ROUND(IF(EN119="Cống tròn",IF(EN119="Cống tròn",IV119+FF119,0),IF(EN119="Cống hộp",IF(EN119="Cống hộp",IV119+GP119,0),IF(OR(EN119="Rãnh xây",EN119="Rãnh bê tông"),IF(OR(EN119="Rãnh xây",EN119="Rãnh bê tông"),IV119+GP119,0),IF(EN119="ống nhựa",IF(EN119="Ống nhựa",IV119+HT119,0),IF(EN119="Rãnh thang",IF(EN119="Rãnh thang",IQ119+#REF!,0),0))))),2)</f>
        <v>23.78</v>
      </c>
      <c r="IV119" s="18">
        <v>23.68</v>
      </c>
      <c r="IW119" s="25">
        <f t="shared" si="255"/>
        <v>23.78</v>
      </c>
      <c r="IX119" s="25">
        <f t="shared" si="256"/>
        <v>0</v>
      </c>
      <c r="IY119" s="25">
        <f t="shared" si="257"/>
        <v>0</v>
      </c>
      <c r="IZ119" s="25">
        <f t="shared" si="258"/>
        <v>0</v>
      </c>
      <c r="JA119" s="25">
        <f t="shared" si="259"/>
        <v>0</v>
      </c>
      <c r="JB119" s="18">
        <v>23.94</v>
      </c>
      <c r="JC119" s="20">
        <f>ROUND(IF(EN119="Cống tròn",IF(EN119="Cống tròn",IF(EU119="Không có móng",JS119-FF119,IF(EU119="Đế",JR119-FN119,IF(OR(EU119="Móng bê tông",EU119="Móng bê tông kết hợp đế"),JK119-FJ119,0))),0),IF(EN119="Cống hộp",IF(AND(EN119="Cống hộp",EU119="Không có móng"),JS119-GF119,IF(AND(EN119="Cống hộp",EU119="Móng bê tông"),JL119-GB119,0)),IF(OR(EN119="Rãnh xây",EN119="Rãnh bê tông"),IF(OR(EN119="Rãnh xây",EN119="Rãnh bê tông"),JM119-GB119,0),IF(EN119="Ống nhựa",IF(AND(EN119="Ống nhựa",EU119="Không đắp cát"),JS119-HT119,IF(AND(EN119="Ống nhựa",EU119="Đắp cát"),JJ119-HX119,0)),IF(EN119="Rãnh thang",IF(EN119="Rãnh thang",IF(EU119="Móng bê tông",#REF!-#REF!,JS119),0),0))))),2)</f>
        <v>22.38</v>
      </c>
      <c r="JD119" s="20">
        <f t="shared" si="396"/>
        <v>1.5600000000000023</v>
      </c>
      <c r="JE119" s="20">
        <f t="shared" si="260"/>
        <v>22.38</v>
      </c>
      <c r="JF119" s="20">
        <f t="shared" si="261"/>
        <v>0</v>
      </c>
      <c r="JG119" s="20">
        <f t="shared" si="262"/>
        <v>0</v>
      </c>
      <c r="JH119" s="20">
        <f t="shared" si="263"/>
        <v>0</v>
      </c>
      <c r="JI119" s="20">
        <f>IF(EN119="Rãnh thang",IF(AND(EN119="Rãnh thang",EU119="Móng bê tông"),JS119-#REF!,0),IF(EN119="Ống nhựa",IF(AND(EN119="Ống nhựa",EU119="Đắp cát"),JS119-HT119,0),IF(EN119="Cống tròn",IF(EN119="Cống tròn",IF(OR(EU119="Móng bê tông",EU119="Móng bê tông kết hợp đế"),JO119-FL119,0),0),IF(EN119="Cống hộp",IF(AND(EN119="Cống hộp",EU119="Móng bê tông"),JP119-GD119,0),IF(OR(EN119="Rãnh xây",EN119="Rãnh bê tông"),IF(AND(EN119="Rãnh xây",EU119="Móng bê tông"),JQ119-GD119,IF(AND(EN119="Rãnh bê tông",EU119="Móng bê tông"),JQ119-GD119,0)),0)))))</f>
        <v>22.38</v>
      </c>
      <c r="JJ119" s="20">
        <f t="shared" si="264"/>
        <v>0</v>
      </c>
      <c r="JK119" s="20">
        <f t="shared" si="265"/>
        <v>22.38</v>
      </c>
      <c r="JL119" s="20">
        <f t="shared" si="266"/>
        <v>0</v>
      </c>
      <c r="JM119" s="20">
        <f t="shared" si="267"/>
        <v>0</v>
      </c>
      <c r="JN119" s="20">
        <f t="shared" si="268"/>
        <v>22.58</v>
      </c>
      <c r="JO119" s="20">
        <f t="shared" si="269"/>
        <v>22.58</v>
      </c>
      <c r="JP119" s="20">
        <f t="shared" si="270"/>
        <v>0</v>
      </c>
      <c r="JQ119" s="20">
        <f t="shared" si="271"/>
        <v>0</v>
      </c>
      <c r="JR119" s="20">
        <f t="shared" si="272"/>
        <v>0</v>
      </c>
      <c r="JS119" s="26">
        <v>22.68</v>
      </c>
      <c r="JT119" s="25">
        <f t="shared" si="397"/>
        <v>0</v>
      </c>
      <c r="JU119" s="25">
        <f t="shared" si="273"/>
        <v>0</v>
      </c>
      <c r="JV119" s="25">
        <f t="shared" si="274"/>
        <v>0</v>
      </c>
      <c r="JW119" s="25">
        <f>ROUND(IF(EN119="Cống tròn",IF(EN119="Cống tròn",JX119+FF119,0),IF(EN119="Cống hộp",IF(EN119="Cống hộp",JX119+GP119,0),IF(OR(EN119="Rãnh xây",EN119="Rãnh bê tông"),IF(OR(EN119="Rãnh xây",EN119="Rãnh bê tông"),JX119+GP119,0),IF(EN119="ống nhựa",IF(EN119="Ống nhựa",JX119+HT119,0),IF(EN119="Rãnh thang",IF(EN119="Rãnh thang",JS119+#REF!,0),0))))),2)</f>
        <v>23.78</v>
      </c>
      <c r="JX119" s="27">
        <v>23.68</v>
      </c>
      <c r="JY119" s="25">
        <f t="shared" si="275"/>
        <v>23.78</v>
      </c>
      <c r="JZ119" s="25">
        <f t="shared" si="276"/>
        <v>0</v>
      </c>
      <c r="KA119" s="25">
        <f t="shared" si="277"/>
        <v>0</v>
      </c>
      <c r="KB119" s="25">
        <f t="shared" si="278"/>
        <v>0</v>
      </c>
      <c r="KC119" s="25">
        <f t="shared" si="279"/>
        <v>0</v>
      </c>
      <c r="KD119" s="28" t="s">
        <v>98</v>
      </c>
      <c r="KE119" s="27">
        <v>0</v>
      </c>
      <c r="KF119" s="25">
        <f t="shared" si="280"/>
        <v>1.5700000000000003</v>
      </c>
      <c r="KG119" s="25">
        <f t="shared" si="398"/>
        <v>1.5700000000000003</v>
      </c>
      <c r="KH119" s="27">
        <v>0</v>
      </c>
      <c r="KI119" s="25">
        <f t="shared" si="281"/>
        <v>1.5600000000000023</v>
      </c>
      <c r="KJ119" s="25">
        <f t="shared" si="399"/>
        <v>1.5600000000000023</v>
      </c>
      <c r="KK119" s="25">
        <f t="shared" si="282"/>
        <v>0</v>
      </c>
      <c r="KL119" s="25">
        <f t="shared" si="283"/>
        <v>0</v>
      </c>
      <c r="KM119" s="25">
        <f t="shared" si="400"/>
        <v>0</v>
      </c>
      <c r="KN119" s="25">
        <f t="shared" si="284"/>
        <v>0</v>
      </c>
      <c r="KO119" s="25">
        <f t="shared" si="285"/>
        <v>0</v>
      </c>
      <c r="KP119" s="25">
        <f t="shared" si="401"/>
        <v>0</v>
      </c>
      <c r="KQ119" s="25">
        <f t="shared" si="286"/>
        <v>0.2</v>
      </c>
      <c r="KR119" s="25">
        <f t="shared" si="287"/>
        <v>0.2</v>
      </c>
      <c r="KS119" s="25">
        <f t="shared" si="402"/>
        <v>0.2</v>
      </c>
      <c r="KT119" s="25">
        <f t="shared" si="288"/>
        <v>0</v>
      </c>
      <c r="KU119" s="25">
        <f t="shared" si="289"/>
        <v>0</v>
      </c>
      <c r="KV119" s="25">
        <f t="shared" si="403"/>
        <v>0</v>
      </c>
      <c r="KW119" s="25">
        <f t="shared" si="290"/>
        <v>0</v>
      </c>
      <c r="KX119" s="25">
        <f t="shared" si="291"/>
        <v>0</v>
      </c>
      <c r="KY119" s="25">
        <f t="shared" si="404"/>
        <v>0</v>
      </c>
      <c r="KZ119" s="25">
        <f t="shared" si="292"/>
        <v>0</v>
      </c>
      <c r="LA119" s="25">
        <f t="shared" si="293"/>
        <v>0</v>
      </c>
      <c r="LB119" s="25">
        <f t="shared" si="405"/>
        <v>0</v>
      </c>
      <c r="LC119" s="25">
        <f t="shared" si="294"/>
        <v>1.4</v>
      </c>
      <c r="LD119" s="25">
        <f t="shared" si="295"/>
        <v>1.4</v>
      </c>
      <c r="LE119" s="25">
        <f t="shared" si="406"/>
        <v>1.4</v>
      </c>
      <c r="LF119" s="25">
        <f t="shared" si="296"/>
        <v>0</v>
      </c>
      <c r="LG119" s="25">
        <f t="shared" si="297"/>
        <v>0</v>
      </c>
      <c r="LH119" s="25">
        <f t="shared" si="407"/>
        <v>0</v>
      </c>
      <c r="LI119" s="25">
        <f t="shared" si="298"/>
        <v>0</v>
      </c>
      <c r="LJ119" s="25">
        <f t="shared" si="299"/>
        <v>0</v>
      </c>
      <c r="LK119" s="25">
        <f t="shared" si="408"/>
        <v>0</v>
      </c>
      <c r="LL119" s="25">
        <f t="shared" si="300"/>
        <v>0</v>
      </c>
      <c r="LM119" s="25">
        <f t="shared" si="301"/>
        <v>0</v>
      </c>
      <c r="LN119" s="25">
        <f t="shared" si="409"/>
        <v>0</v>
      </c>
      <c r="LO119" s="25">
        <f t="shared" si="302"/>
        <v>0</v>
      </c>
      <c r="LP119" s="25">
        <f t="shared" si="303"/>
        <v>0</v>
      </c>
      <c r="LQ119" s="25">
        <f t="shared" si="410"/>
        <v>0</v>
      </c>
      <c r="LR119" s="25">
        <f t="shared" si="304"/>
        <v>0</v>
      </c>
      <c r="LS119" s="25">
        <f t="shared" si="305"/>
        <v>0</v>
      </c>
      <c r="LT119" s="25">
        <f t="shared" si="411"/>
        <v>0</v>
      </c>
      <c r="LU119" s="25">
        <f t="shared" si="306"/>
        <v>0</v>
      </c>
      <c r="LV119" s="25">
        <f t="shared" si="307"/>
        <v>0</v>
      </c>
      <c r="LW119" s="25">
        <f t="shared" si="412"/>
        <v>0</v>
      </c>
      <c r="LX119" s="25">
        <f t="shared" si="308"/>
        <v>0</v>
      </c>
      <c r="LY119" s="25">
        <f t="shared" si="309"/>
        <v>0</v>
      </c>
      <c r="LZ119" s="25">
        <f t="shared" si="413"/>
        <v>0</v>
      </c>
      <c r="MA119" s="25">
        <f t="shared" si="310"/>
        <v>0</v>
      </c>
      <c r="MB119" s="25">
        <f t="shared" si="311"/>
        <v>0</v>
      </c>
      <c r="MC119" s="25">
        <f t="shared" si="414"/>
        <v>0</v>
      </c>
      <c r="MD119" s="25">
        <f t="shared" si="312"/>
        <v>0</v>
      </c>
      <c r="ME119" s="25">
        <f t="shared" si="313"/>
        <v>0</v>
      </c>
      <c r="MF119" s="25">
        <f t="shared" si="415"/>
        <v>0</v>
      </c>
      <c r="MG119" s="25">
        <f t="shared" si="314"/>
        <v>0</v>
      </c>
      <c r="MH119" s="25">
        <f t="shared" si="315"/>
        <v>0</v>
      </c>
      <c r="MI119" s="25">
        <f t="shared" si="416"/>
        <v>0</v>
      </c>
      <c r="MJ119" s="25">
        <f t="shared" si="316"/>
        <v>0</v>
      </c>
      <c r="MK119" s="25">
        <f t="shared" si="317"/>
        <v>0</v>
      </c>
      <c r="ML119" s="25">
        <f t="shared" si="417"/>
        <v>0</v>
      </c>
      <c r="MM119" s="25">
        <f t="shared" si="318"/>
        <v>0</v>
      </c>
      <c r="MN119" s="25">
        <f t="shared" si="319"/>
        <v>0</v>
      </c>
      <c r="MO119" s="25">
        <f t="shared" si="418"/>
        <v>0</v>
      </c>
      <c r="MP119" s="25">
        <f t="shared" si="320"/>
        <v>0</v>
      </c>
      <c r="MQ119" s="25">
        <f t="shared" si="321"/>
        <v>0</v>
      </c>
      <c r="MR119" s="25">
        <f t="shared" si="419"/>
        <v>0</v>
      </c>
      <c r="MS119" s="29">
        <v>1.4</v>
      </c>
      <c r="MT119" s="29">
        <v>0</v>
      </c>
      <c r="MU119" s="29">
        <v>1</v>
      </c>
      <c r="MV119" s="29">
        <v>1</v>
      </c>
      <c r="MW119" s="25">
        <f t="shared" si="322"/>
        <v>1.4</v>
      </c>
      <c r="MX119" s="25">
        <f t="shared" si="323"/>
        <v>2.2000000000000002</v>
      </c>
      <c r="MY119" s="25">
        <f t="shared" si="324"/>
        <v>0</v>
      </c>
      <c r="MZ119" s="25">
        <f t="shared" si="325"/>
        <v>0</v>
      </c>
      <c r="NA119" s="25">
        <f t="shared" si="326"/>
        <v>1.4</v>
      </c>
      <c r="NB119" s="25">
        <f t="shared" si="327"/>
        <v>2.1800000000000002</v>
      </c>
      <c r="NC119" s="25">
        <f t="shared" si="328"/>
        <v>0</v>
      </c>
      <c r="ND119" s="25">
        <f t="shared" si="329"/>
        <v>0</v>
      </c>
      <c r="NE119" s="25">
        <f t="shared" si="420"/>
        <v>1.4</v>
      </c>
      <c r="NF119" s="25">
        <f t="shared" si="420"/>
        <v>2.1900000000000004</v>
      </c>
      <c r="NG119" s="25">
        <f t="shared" si="420"/>
        <v>0</v>
      </c>
      <c r="NH119" s="25">
        <f t="shared" si="420"/>
        <v>0</v>
      </c>
      <c r="NI119" s="25">
        <f t="shared" si="330"/>
        <v>82.12</v>
      </c>
      <c r="NJ119" s="25">
        <f t="shared" si="331"/>
        <v>0</v>
      </c>
      <c r="NK119" s="25">
        <f t="shared" si="332"/>
        <v>82.12</v>
      </c>
      <c r="NL119" s="25">
        <f t="shared" si="333"/>
        <v>68.2</v>
      </c>
      <c r="NM119" s="25">
        <f t="shared" si="334"/>
        <v>0</v>
      </c>
      <c r="NN119" s="25">
        <f t="shared" si="421"/>
        <v>68.2</v>
      </c>
      <c r="NO119" s="25">
        <f t="shared" si="335"/>
        <v>0</v>
      </c>
      <c r="NP119" s="25">
        <f t="shared" si="336"/>
        <v>0</v>
      </c>
      <c r="NQ119" s="25">
        <f t="shared" si="422"/>
        <v>0</v>
      </c>
      <c r="NR119" s="25">
        <f t="shared" si="337"/>
        <v>0</v>
      </c>
      <c r="NS119" s="25">
        <f t="shared" si="338"/>
        <v>0</v>
      </c>
      <c r="NT119" s="25">
        <f t="shared" si="423"/>
        <v>0</v>
      </c>
      <c r="NU119" s="25">
        <f t="shared" si="339"/>
        <v>0</v>
      </c>
      <c r="NV119" s="25">
        <f t="shared" si="340"/>
        <v>0</v>
      </c>
      <c r="NW119" s="25">
        <f t="shared" si="424"/>
        <v>0</v>
      </c>
      <c r="NX119" s="25">
        <f t="shared" si="425"/>
        <v>68.2</v>
      </c>
      <c r="NY119" s="25">
        <f t="shared" si="425"/>
        <v>0</v>
      </c>
      <c r="NZ119" s="25">
        <f t="shared" si="426"/>
        <v>68.2</v>
      </c>
      <c r="OA119" s="25">
        <f t="shared" si="427"/>
        <v>13.92</v>
      </c>
      <c r="OB119" s="25">
        <f t="shared" si="427"/>
        <v>0</v>
      </c>
      <c r="OC119" s="25">
        <f t="shared" si="428"/>
        <v>13.92</v>
      </c>
      <c r="OD119" s="25">
        <f t="shared" si="429"/>
        <v>68.2</v>
      </c>
      <c r="OE119" s="25">
        <f t="shared" si="429"/>
        <v>0</v>
      </c>
      <c r="OF119" s="25">
        <f t="shared" si="429"/>
        <v>68.2</v>
      </c>
      <c r="OG119" s="25">
        <f t="shared" si="341"/>
        <v>0</v>
      </c>
      <c r="OH119" s="25">
        <f t="shared" si="342"/>
        <v>0</v>
      </c>
      <c r="OI119" s="25">
        <f t="shared" si="343"/>
        <v>0</v>
      </c>
      <c r="OJ119" s="25">
        <f t="shared" si="344"/>
        <v>0</v>
      </c>
      <c r="OK119" s="25">
        <f t="shared" si="345"/>
        <v>0</v>
      </c>
      <c r="OL119" s="25">
        <f t="shared" si="346"/>
        <v>0</v>
      </c>
      <c r="OM119" s="25">
        <f t="shared" si="430"/>
        <v>0</v>
      </c>
      <c r="ON119" s="25">
        <f t="shared" si="430"/>
        <v>0</v>
      </c>
      <c r="OO119" s="25">
        <f t="shared" si="430"/>
        <v>0</v>
      </c>
      <c r="OP119" s="25">
        <f t="shared" si="347"/>
        <v>0</v>
      </c>
      <c r="OQ119" s="25">
        <f t="shared" si="348"/>
        <v>0</v>
      </c>
      <c r="OR119" s="25">
        <f t="shared" si="431"/>
        <v>0</v>
      </c>
      <c r="OS119" s="19">
        <v>538056.18999999994</v>
      </c>
      <c r="OT119" s="19">
        <v>2370663.3199999998</v>
      </c>
    </row>
    <row r="120" spans="1:410" ht="33" customHeight="1" x14ac:dyDescent="0.25">
      <c r="A120" s="18"/>
      <c r="B120" s="18" t="s">
        <v>850</v>
      </c>
      <c r="C120" s="18">
        <v>952.47</v>
      </c>
      <c r="D120" s="16" t="e">
        <f>_xlfn.IFNA(INDEX(#REF!,MATCH(E120,#REF!,0)),0)</f>
        <v>#REF!</v>
      </c>
      <c r="E120" s="18" t="s">
        <v>903</v>
      </c>
      <c r="F120" s="16" t="s">
        <v>765</v>
      </c>
      <c r="G120" s="16" t="s">
        <v>766</v>
      </c>
      <c r="H120" s="16" t="s">
        <v>767</v>
      </c>
      <c r="I120" s="16" t="s">
        <v>768</v>
      </c>
      <c r="J120" s="16" t="s">
        <v>769</v>
      </c>
      <c r="K120" s="16" t="s">
        <v>770</v>
      </c>
      <c r="L120" s="16" t="s">
        <v>771</v>
      </c>
      <c r="M120" s="18">
        <v>1.64</v>
      </c>
      <c r="N120" s="18">
        <v>1.94</v>
      </c>
      <c r="O120" s="18">
        <v>2.04</v>
      </c>
      <c r="P120" s="18">
        <v>2.34</v>
      </c>
      <c r="Q120" s="18">
        <v>0.1</v>
      </c>
      <c r="R120" s="18">
        <v>1.8399999999999999</v>
      </c>
      <c r="S120" s="18">
        <v>2.14</v>
      </c>
      <c r="T120" s="18">
        <v>0.2</v>
      </c>
      <c r="U120" s="18">
        <v>0</v>
      </c>
      <c r="V120" s="18">
        <v>0</v>
      </c>
      <c r="W120" s="18">
        <v>0</v>
      </c>
      <c r="X120" s="18">
        <v>1.64</v>
      </c>
      <c r="Y120" s="18">
        <v>1.9</v>
      </c>
      <c r="Z120" s="20">
        <f t="shared" si="349"/>
        <v>2.1</v>
      </c>
      <c r="AA120" s="18">
        <v>0.22</v>
      </c>
      <c r="AB120" s="18">
        <v>0</v>
      </c>
      <c r="AC120" s="18">
        <v>0</v>
      </c>
      <c r="AD120" s="18">
        <v>0</v>
      </c>
      <c r="AE120" s="18">
        <v>0</v>
      </c>
      <c r="AF120" s="18">
        <v>0</v>
      </c>
      <c r="AG120" s="18">
        <v>1.2</v>
      </c>
      <c r="AH120" s="18">
        <v>1.5</v>
      </c>
      <c r="AI120" s="20">
        <f t="shared" si="350"/>
        <v>2.25</v>
      </c>
      <c r="AJ120" s="18">
        <v>0</v>
      </c>
      <c r="AK120" s="18">
        <v>0</v>
      </c>
      <c r="AL120" s="20">
        <f t="shared" si="351"/>
        <v>0</v>
      </c>
      <c r="AM120" s="18">
        <v>1.64</v>
      </c>
      <c r="AN120" s="18">
        <v>1.5</v>
      </c>
      <c r="AO120" s="18">
        <v>0.15</v>
      </c>
      <c r="AP120" s="18">
        <v>0.22</v>
      </c>
      <c r="AQ120" s="18">
        <v>1.64</v>
      </c>
      <c r="AR120" s="18">
        <v>1.72</v>
      </c>
      <c r="AS120" s="18">
        <v>0.12</v>
      </c>
      <c r="AT120" s="18">
        <v>0.11</v>
      </c>
      <c r="AU120" s="18">
        <v>0</v>
      </c>
      <c r="AV120" s="18">
        <v>1</v>
      </c>
      <c r="AW120" s="18">
        <v>0</v>
      </c>
      <c r="AX120" s="18">
        <v>0</v>
      </c>
      <c r="AY120" s="18">
        <v>0</v>
      </c>
      <c r="AZ120" s="18">
        <v>0</v>
      </c>
      <c r="BA120" s="18">
        <v>0</v>
      </c>
      <c r="BB120" s="18">
        <v>0</v>
      </c>
      <c r="BC120" s="18">
        <v>0</v>
      </c>
      <c r="BD120" s="18">
        <v>0</v>
      </c>
      <c r="BE120" s="18">
        <v>2</v>
      </c>
      <c r="BF120" s="18">
        <v>0</v>
      </c>
      <c r="BG120" s="18">
        <v>0</v>
      </c>
      <c r="BH120" s="18">
        <v>0</v>
      </c>
      <c r="BI120" s="18">
        <v>0</v>
      </c>
      <c r="BJ120" s="18">
        <v>0</v>
      </c>
      <c r="BK120" s="18">
        <v>0</v>
      </c>
      <c r="BL120" s="18">
        <v>0</v>
      </c>
      <c r="BM120" s="18">
        <v>0</v>
      </c>
      <c r="BN120" s="18">
        <v>0</v>
      </c>
      <c r="BO120" s="18">
        <v>0</v>
      </c>
      <c r="BP120" s="18">
        <v>0</v>
      </c>
      <c r="BQ120" s="18">
        <v>0</v>
      </c>
      <c r="BR120" s="18">
        <v>0</v>
      </c>
      <c r="BS120" s="18">
        <v>0</v>
      </c>
      <c r="BT120" s="18">
        <v>0</v>
      </c>
      <c r="BU120" s="18">
        <v>0</v>
      </c>
      <c r="BV120" s="18">
        <v>0</v>
      </c>
      <c r="BW120" s="18">
        <v>0</v>
      </c>
      <c r="BX120" s="18">
        <v>0</v>
      </c>
      <c r="BY120" s="18">
        <v>0</v>
      </c>
      <c r="BZ120" s="18">
        <v>0</v>
      </c>
      <c r="CA120" s="16" t="e">
        <f>_xlfn.IFNA(IF(RIGHT(D120,2)="=G",0,INDEX(#REF!,MATCH(E120,#REF!,0))),0)</f>
        <v>#REF!</v>
      </c>
      <c r="CB120" s="16" t="s">
        <v>776</v>
      </c>
      <c r="CC120" s="18">
        <v>0</v>
      </c>
      <c r="CD120" s="18">
        <v>0</v>
      </c>
      <c r="CE120" s="18">
        <v>1.4</v>
      </c>
      <c r="CF120" s="18">
        <v>0.85</v>
      </c>
      <c r="CG120" s="18">
        <v>0.12</v>
      </c>
      <c r="CH120" s="18">
        <v>2</v>
      </c>
      <c r="CI120" s="16" t="s">
        <v>98</v>
      </c>
      <c r="CJ120" s="18">
        <v>0</v>
      </c>
      <c r="CK120" s="20">
        <f t="shared" si="217"/>
        <v>1.86</v>
      </c>
      <c r="CL120" s="20">
        <f t="shared" si="352"/>
        <v>1.86</v>
      </c>
      <c r="CM120" s="18">
        <v>19.53</v>
      </c>
      <c r="CN120" s="18">
        <v>24.78</v>
      </c>
      <c r="CO120" s="18">
        <v>23.941000000000003</v>
      </c>
      <c r="CP120" s="22">
        <f t="shared" si="218"/>
        <v>23.94</v>
      </c>
      <c r="CQ120" s="22">
        <f t="shared" si="219"/>
        <v>22.08</v>
      </c>
      <c r="CR120" s="22">
        <f t="shared" si="353"/>
        <v>1.86</v>
      </c>
      <c r="CS120" s="22">
        <f t="shared" si="220"/>
        <v>22.18</v>
      </c>
      <c r="CT120" s="22">
        <f t="shared" si="221"/>
        <v>22.38</v>
      </c>
      <c r="CU120" s="18">
        <v>22.38</v>
      </c>
      <c r="CV120" s="22">
        <f t="shared" si="354"/>
        <v>2.1</v>
      </c>
      <c r="CW120" s="22">
        <f t="shared" si="222"/>
        <v>0</v>
      </c>
      <c r="CX120" s="22">
        <f t="shared" si="223"/>
        <v>0</v>
      </c>
      <c r="CY120" s="22">
        <f t="shared" si="224"/>
        <v>24.51</v>
      </c>
      <c r="CZ120" s="22">
        <f t="shared" si="225"/>
        <v>24.66</v>
      </c>
      <c r="DA120" s="18">
        <v>24.78</v>
      </c>
      <c r="DB120" s="20">
        <f t="shared" si="355"/>
        <v>2.7</v>
      </c>
      <c r="DC120" s="20">
        <f t="shared" si="356"/>
        <v>0.84</v>
      </c>
      <c r="DD120" s="20">
        <f t="shared" si="357"/>
        <v>1.8600000000000003</v>
      </c>
      <c r="DE120" s="20">
        <f t="shared" si="226"/>
        <v>0.1</v>
      </c>
      <c r="DF120" s="20">
        <f t="shared" si="227"/>
        <v>0.2</v>
      </c>
      <c r="DG120" s="20">
        <f t="shared" si="228"/>
        <v>1.56</v>
      </c>
      <c r="DH120" s="20">
        <f t="shared" si="229"/>
        <v>0</v>
      </c>
      <c r="DI120" s="20">
        <f t="shared" si="230"/>
        <v>0</v>
      </c>
      <c r="DJ120" s="20">
        <f t="shared" si="231"/>
        <v>0</v>
      </c>
      <c r="DK120" s="20">
        <f t="shared" si="358"/>
        <v>1.86</v>
      </c>
      <c r="DL120" s="20">
        <f t="shared" si="359"/>
        <v>0</v>
      </c>
      <c r="DM120" s="20">
        <f t="shared" si="360"/>
        <v>0</v>
      </c>
      <c r="DN120" s="20">
        <f t="shared" si="361"/>
        <v>0</v>
      </c>
      <c r="DO120" s="18">
        <v>2.54</v>
      </c>
      <c r="DP120" s="18">
        <v>0</v>
      </c>
      <c r="DQ120" s="18">
        <v>1</v>
      </c>
      <c r="DR120" s="18">
        <v>1</v>
      </c>
      <c r="DS120" s="25">
        <f t="shared" si="362"/>
        <v>2.54</v>
      </c>
      <c r="DT120" s="25">
        <f t="shared" si="363"/>
        <v>0</v>
      </c>
      <c r="DU120" s="25">
        <f t="shared" si="364"/>
        <v>4.72</v>
      </c>
      <c r="DV120" s="25">
        <f t="shared" si="365"/>
        <v>0</v>
      </c>
      <c r="DW120" s="25">
        <f t="shared" si="366"/>
        <v>4.72</v>
      </c>
      <c r="DX120" s="25">
        <f t="shared" si="367"/>
        <v>9.6300000000000008</v>
      </c>
      <c r="DY120" s="25">
        <f t="shared" si="368"/>
        <v>0</v>
      </c>
      <c r="DZ120" s="25">
        <f t="shared" si="369"/>
        <v>9.6300000000000008</v>
      </c>
      <c r="EA120" s="25">
        <f t="shared" si="370"/>
        <v>6.23</v>
      </c>
      <c r="EB120" s="25">
        <f t="shared" si="371"/>
        <v>0</v>
      </c>
      <c r="EC120" s="25">
        <f t="shared" si="372"/>
        <v>6.23</v>
      </c>
      <c r="ED120" s="25">
        <f t="shared" si="373"/>
        <v>3.4</v>
      </c>
      <c r="EE120" s="25">
        <f t="shared" si="373"/>
        <v>0</v>
      </c>
      <c r="EF120" s="25">
        <f t="shared" si="374"/>
        <v>3.4</v>
      </c>
      <c r="EG120" s="25">
        <f t="shared" si="375"/>
        <v>6.23</v>
      </c>
      <c r="EH120" s="25">
        <f t="shared" si="375"/>
        <v>0</v>
      </c>
      <c r="EI120" s="25">
        <f t="shared" si="376"/>
        <v>6.23</v>
      </c>
      <c r="EJ120" s="18">
        <v>952.47</v>
      </c>
      <c r="EK120" s="18">
        <v>913.77</v>
      </c>
      <c r="EL120" s="18" t="s">
        <v>903</v>
      </c>
      <c r="EM120" s="18" t="s">
        <v>904</v>
      </c>
      <c r="EN120" s="16" t="s">
        <v>774</v>
      </c>
      <c r="EO120" s="16" t="s">
        <v>132</v>
      </c>
      <c r="EP120" s="16" t="e">
        <f>IF(OR(EN120="Cống tròn",EN120="Cống hộp",EN120="Ống nhựa"),INDEX(#REF!,MATCH(E120,#REF!,0)),IF(OR(EN120="Rãnh xây",EN120="Rãnh bê tông"),INDEX(#REF!,MATCH(E120,#REF!,0)),0))</f>
        <v>#REF!</v>
      </c>
      <c r="EQ120" s="18">
        <v>37.500000000000043</v>
      </c>
      <c r="ER120" s="18">
        <v>1</v>
      </c>
      <c r="ES120" s="25">
        <f t="shared" si="377"/>
        <v>37</v>
      </c>
      <c r="ET120" s="1" t="e">
        <f>_xlfn.IFNA(IF(EN120="Cống tròn",INDEX(#REF!,MATCH(E120,#REF!,0)),IF(EN120="Cống hộp",INDEX(#REF!,MATCH(E120,#REF!,0)),EU120&amp;" ,"&amp;EV120)),0)</f>
        <v>#REF!</v>
      </c>
      <c r="EU120" s="16" t="s">
        <v>769</v>
      </c>
      <c r="EV120" s="16" t="s">
        <v>775</v>
      </c>
      <c r="EW120" s="16" t="e">
        <f>_xlfn.IFNA(INDEX(#REF!,MATCH(E120,#REF!,0)),0)</f>
        <v>#REF!</v>
      </c>
      <c r="EX120" s="16"/>
      <c r="EY120" s="18">
        <v>0</v>
      </c>
      <c r="EZ120" s="18">
        <v>0</v>
      </c>
      <c r="FA120" s="18">
        <v>0</v>
      </c>
      <c r="FB120" s="19">
        <v>0</v>
      </c>
      <c r="FC120" s="19">
        <v>0</v>
      </c>
      <c r="FD120" s="25">
        <f t="shared" si="232"/>
        <v>0</v>
      </c>
      <c r="FE120" s="25">
        <f t="shared" si="378"/>
        <v>0</v>
      </c>
      <c r="FF120" s="18">
        <v>0.1</v>
      </c>
      <c r="FG120" s="18">
        <v>2</v>
      </c>
      <c r="FH120" s="18">
        <v>1</v>
      </c>
      <c r="FI120" s="25">
        <f t="shared" si="379"/>
        <v>1.2</v>
      </c>
      <c r="FJ120" s="18">
        <v>0</v>
      </c>
      <c r="FK120" s="18">
        <v>0</v>
      </c>
      <c r="FL120" s="18">
        <v>0.2</v>
      </c>
      <c r="FM120" s="18">
        <v>1.4</v>
      </c>
      <c r="FN120" s="18">
        <v>0</v>
      </c>
      <c r="FO120" s="25">
        <f t="shared" si="380"/>
        <v>1.4</v>
      </c>
      <c r="FP120" s="18">
        <v>1.4999999999999999E-2</v>
      </c>
      <c r="FQ120" s="18">
        <v>1</v>
      </c>
      <c r="FR120" s="25">
        <f t="shared" si="233"/>
        <v>36</v>
      </c>
      <c r="FS120" s="25">
        <f t="shared" si="234"/>
        <v>0.52500000000000002</v>
      </c>
      <c r="FT120" s="25">
        <f t="shared" si="235"/>
        <v>36.524999999999999</v>
      </c>
      <c r="FU120" s="25">
        <f t="shared" si="236"/>
        <v>-0.97500000000004405</v>
      </c>
      <c r="FV120" s="25" t="str">
        <f t="shared" si="381"/>
        <v>Thêm 01</v>
      </c>
      <c r="FW120" s="25">
        <f t="shared" si="382"/>
        <v>0.04</v>
      </c>
      <c r="FX120" s="16"/>
      <c r="FY120" s="16"/>
      <c r="FZ120" s="16"/>
      <c r="GA120" s="16"/>
      <c r="GB120" s="19">
        <v>0</v>
      </c>
      <c r="GC120" s="19">
        <v>0</v>
      </c>
      <c r="GD120" s="19">
        <v>0</v>
      </c>
      <c r="GE120" s="19">
        <v>0</v>
      </c>
      <c r="GF120" s="19">
        <v>0</v>
      </c>
      <c r="GG120" s="19">
        <v>0</v>
      </c>
      <c r="GH120" s="19">
        <v>0</v>
      </c>
      <c r="GI120" s="19">
        <v>0</v>
      </c>
      <c r="GJ120" s="19">
        <v>0</v>
      </c>
      <c r="GK120" s="19">
        <v>0</v>
      </c>
      <c r="GL120" s="25">
        <f t="shared" si="237"/>
        <v>0</v>
      </c>
      <c r="GM120" s="25">
        <f t="shared" si="383"/>
        <v>0</v>
      </c>
      <c r="GN120" s="19">
        <v>0</v>
      </c>
      <c r="GO120" s="19">
        <v>0</v>
      </c>
      <c r="GP120" s="19">
        <v>0</v>
      </c>
      <c r="GQ120" s="19">
        <v>0</v>
      </c>
      <c r="GR120" s="1" t="e">
        <f>_xlfn.IFNA(INDEX(#REF!,MATCH(E120,#REF!,0)),0)</f>
        <v>#REF!</v>
      </c>
      <c r="GS120" s="16"/>
      <c r="GT120" s="18">
        <v>0</v>
      </c>
      <c r="GU120" s="18">
        <v>0</v>
      </c>
      <c r="GV120" s="18">
        <v>0</v>
      </c>
      <c r="GW120" s="18">
        <v>0</v>
      </c>
      <c r="GX120" s="25">
        <f t="shared" si="238"/>
        <v>0</v>
      </c>
      <c r="GY120" s="25">
        <f t="shared" si="239"/>
        <v>0</v>
      </c>
      <c r="GZ120" s="25">
        <f t="shared" si="384"/>
        <v>0</v>
      </c>
      <c r="HA120" s="1" t="e" cm="1">
        <f t="array" ref="HA120">INDEX(#REF!,MATCH(EJ120&amp;EK120&amp;HD120&amp;HE120&amp;HF120,#REF!&amp;#REF!&amp;#REF!&amp;#REF!&amp;#REF!,0))</f>
        <v>#REF!</v>
      </c>
      <c r="HB120" s="16"/>
      <c r="HC120" s="25">
        <f t="shared" si="385"/>
        <v>0</v>
      </c>
      <c r="HD120" s="18">
        <v>0</v>
      </c>
      <c r="HE120" s="18">
        <v>0</v>
      </c>
      <c r="HF120" s="18">
        <v>0</v>
      </c>
      <c r="HG120" s="1" t="e" cm="1">
        <f t="array" ref="HG120">INDEX(#REF!,MATCH(EJ120&amp;EK120&amp;HJ120&amp;HK120&amp;HL120,#REF!&amp;#REF!&amp;#REF!&amp;#REF!&amp;#REF!,0))</f>
        <v>#REF!</v>
      </c>
      <c r="HH120" s="16"/>
      <c r="HI120" s="25">
        <f t="shared" si="386"/>
        <v>0</v>
      </c>
      <c r="HJ120" s="25">
        <f t="shared" si="387"/>
        <v>0</v>
      </c>
      <c r="HK120" s="19">
        <v>0</v>
      </c>
      <c r="HL120" s="19">
        <v>0</v>
      </c>
      <c r="HM120" s="18">
        <v>0.01</v>
      </c>
      <c r="HN120" s="18">
        <v>1</v>
      </c>
      <c r="HO120" s="25">
        <f t="shared" si="388"/>
        <v>0</v>
      </c>
      <c r="HP120" s="25">
        <f t="shared" si="389"/>
        <v>0</v>
      </c>
      <c r="HQ120" s="25">
        <f t="shared" si="390"/>
        <v>0</v>
      </c>
      <c r="HR120" s="25">
        <f t="shared" si="391"/>
        <v>0</v>
      </c>
      <c r="HS120" s="25">
        <f t="shared" si="392"/>
        <v>0</v>
      </c>
      <c r="HT120" s="19">
        <v>0</v>
      </c>
      <c r="HU120" s="19">
        <v>0</v>
      </c>
      <c r="HV120" s="19">
        <v>0</v>
      </c>
      <c r="HW120" s="25">
        <f t="shared" si="393"/>
        <v>0</v>
      </c>
      <c r="HX120" s="19">
        <v>0</v>
      </c>
      <c r="HY120" s="19">
        <v>0</v>
      </c>
      <c r="HZ120" s="18">
        <v>23.94</v>
      </c>
      <c r="IA120" s="20">
        <f>ROUND(IF(EN120="Cống tròn",IF(EN120="Cống tròn",IF(EU120="Không có móng",IQ120-FF120,IF(EU120="Đế",IP120-FN120,IF(OR(EU120="Móng bê tông",EU120="Móng bê tông kết hợp đế"),II120-FJ120,0))),0),IF(EN120="Cống hộp",IF(AND(EN120="Cống hộp",EU120="Không có móng"),IQ120-GF120,IF(AND(EN120="Cống hộp",EU120="Móng bê tông"),IJ120-GB120,0)),IF(OR(EN120="Rãnh xây",EN120="Rãnh bê tông"),IF(OR(EN120="Rãnh xây",EN120="Rãnh bê tông"),IK120-GB120,0),IF(EN120="Ống nhựa",IF(AND(EN120="Ống nhựa",EU120="Không đắp cát"),IQ120-HT120,IF(AND(EN120="Ống nhựa",EU120="Đắp cát"),IH120-HX120,0)),IF(EN120="Rãnh thang",IF(EN120="Rãnh thang",IF(EU120="Móng bê tông",#REF!-#REF!,IQ120),0),0))))),2)</f>
        <v>22.38</v>
      </c>
      <c r="IB120" s="20">
        <f t="shared" si="394"/>
        <v>1.5600000000000023</v>
      </c>
      <c r="IC120" s="20">
        <f t="shared" si="240"/>
        <v>22.38</v>
      </c>
      <c r="ID120" s="20">
        <f t="shared" si="241"/>
        <v>0</v>
      </c>
      <c r="IE120" s="20">
        <f t="shared" si="242"/>
        <v>0</v>
      </c>
      <c r="IF120" s="20">
        <f t="shared" si="243"/>
        <v>0</v>
      </c>
      <c r="IG120" s="20">
        <f>IF(EN120="Rãnh thang",IF(AND(EN120="Rãnh thang",EU120="Móng bê tông"),IQ120-#REF!,0),IF(EN120="Ống nhựa",IF(AND(EN120="Ống nhựa",EU120="Đắp cát"),IQ120-HT120,0),IF(EN120="Cống tròn",IF(EN120="Cống tròn",IF(OR(EU120="Móng bê tông",EU120="Móng bê tông kết hợp đế"),IM120-FL120,0),0),IF(EN120="Cống hộp",IF(AND(EN120="Cống hộp",EU120="Móng bê tông"),IN120-GD120,0),IF(OR(EN120="Rãnh xây",EN120="Rãnh bê tông"),IF(AND(EN120="Rãnh xây",EU120="Móng bê tông"),IO120-GD120,IF(AND(EN120="Rãnh bê tông",EU120="Móng bê tông"),IO120-GD120,0)),0)))))</f>
        <v>22.38</v>
      </c>
      <c r="IH120" s="20">
        <f t="shared" si="244"/>
        <v>0</v>
      </c>
      <c r="II120" s="20">
        <f t="shared" si="245"/>
        <v>22.38</v>
      </c>
      <c r="IJ120" s="20">
        <f t="shared" si="246"/>
        <v>0</v>
      </c>
      <c r="IK120" s="20">
        <f t="shared" si="247"/>
        <v>0</v>
      </c>
      <c r="IL120" s="20">
        <f t="shared" si="248"/>
        <v>22.58</v>
      </c>
      <c r="IM120" s="20">
        <f t="shared" si="249"/>
        <v>22.58</v>
      </c>
      <c r="IN120" s="20">
        <f t="shared" si="250"/>
        <v>0</v>
      </c>
      <c r="IO120" s="20">
        <f t="shared" si="251"/>
        <v>0</v>
      </c>
      <c r="IP120" s="20">
        <f t="shared" si="252"/>
        <v>0</v>
      </c>
      <c r="IQ120" s="18">
        <v>22.68</v>
      </c>
      <c r="IR120" s="25">
        <f t="shared" si="395"/>
        <v>0</v>
      </c>
      <c r="IS120" s="25">
        <f t="shared" si="253"/>
        <v>0</v>
      </c>
      <c r="IT120" s="25">
        <f t="shared" si="254"/>
        <v>0</v>
      </c>
      <c r="IU120" s="25">
        <f>ROUND(IF(EN120="Cống tròn",IF(EN120="Cống tròn",IV120+FF120,0),IF(EN120="Cống hộp",IF(EN120="Cống hộp",IV120+GP120,0),IF(OR(EN120="Rãnh xây",EN120="Rãnh bê tông"),IF(OR(EN120="Rãnh xây",EN120="Rãnh bê tông"),IV120+GP120,0),IF(EN120="ống nhựa",IF(EN120="Ống nhựa",IV120+HT120,0),IF(EN120="Rãnh thang",IF(EN120="Rãnh thang",IQ120+#REF!,0),0))))),2)</f>
        <v>23.74</v>
      </c>
      <c r="IV120" s="18">
        <v>23.64</v>
      </c>
      <c r="IW120" s="25">
        <f t="shared" si="255"/>
        <v>23.74</v>
      </c>
      <c r="IX120" s="25">
        <f t="shared" si="256"/>
        <v>0</v>
      </c>
      <c r="IY120" s="25">
        <f t="shared" si="257"/>
        <v>0</v>
      </c>
      <c r="IZ120" s="25">
        <f t="shared" si="258"/>
        <v>0</v>
      </c>
      <c r="JA120" s="25">
        <f t="shared" si="259"/>
        <v>0</v>
      </c>
      <c r="JB120" s="18">
        <v>24.68</v>
      </c>
      <c r="JC120" s="20">
        <f>ROUND(IF(EN120="Cống tròn",IF(EN120="Cống tròn",IF(EU120="Không có móng",JS120-FF120,IF(EU120="Đế",JR120-FN120,IF(OR(EU120="Móng bê tông",EU120="Móng bê tông kết hợp đế"),JK120-FJ120,0))),0),IF(EN120="Cống hộp",IF(AND(EN120="Cống hộp",EU120="Không có móng"),JS120-GF120,IF(AND(EN120="Cống hộp",EU120="Móng bê tông"),JL120-GB120,0)),IF(OR(EN120="Rãnh xây",EN120="Rãnh bê tông"),IF(OR(EN120="Rãnh xây",EN120="Rãnh bê tông"),JM120-GB120,0),IF(EN120="Ống nhựa",IF(AND(EN120="Ống nhựa",EU120="Không đắp cát"),JS120-HT120,IF(AND(EN120="Ống nhựa",EU120="Đắp cát"),JJ120-HX120,0)),IF(EN120="Rãnh thang",IF(EN120="Rãnh thang",IF(EU120="Móng bê tông",#REF!-#REF!,JS120),0),0))))),2)</f>
        <v>22.34</v>
      </c>
      <c r="JD120" s="20">
        <f t="shared" si="396"/>
        <v>2.34</v>
      </c>
      <c r="JE120" s="20">
        <f t="shared" si="260"/>
        <v>22.34</v>
      </c>
      <c r="JF120" s="20">
        <f t="shared" si="261"/>
        <v>0</v>
      </c>
      <c r="JG120" s="20">
        <f t="shared" si="262"/>
        <v>0</v>
      </c>
      <c r="JH120" s="20">
        <f t="shared" si="263"/>
        <v>0</v>
      </c>
      <c r="JI120" s="20">
        <f>IF(EN120="Rãnh thang",IF(AND(EN120="Rãnh thang",EU120="Móng bê tông"),JS120-#REF!,0),IF(EN120="Ống nhựa",IF(AND(EN120="Ống nhựa",EU120="Đắp cát"),JS120-HT120,0),IF(EN120="Cống tròn",IF(EN120="Cống tròn",IF(OR(EU120="Móng bê tông",EU120="Móng bê tông kết hợp đế"),JO120-FL120,0),0),IF(EN120="Cống hộp",IF(AND(EN120="Cống hộp",EU120="Móng bê tông"),JP120-GD120,0),IF(OR(EN120="Rãnh xây",EN120="Rãnh bê tông"),IF(AND(EN120="Rãnh xây",EU120="Móng bê tông"),JQ120-GD120,IF(AND(EN120="Rãnh bê tông",EU120="Móng bê tông"),JQ120-GD120,0)),0)))))</f>
        <v>22.34</v>
      </c>
      <c r="JJ120" s="20">
        <f t="shared" si="264"/>
        <v>0</v>
      </c>
      <c r="JK120" s="20">
        <f t="shared" si="265"/>
        <v>22.34</v>
      </c>
      <c r="JL120" s="20">
        <f t="shared" si="266"/>
        <v>0</v>
      </c>
      <c r="JM120" s="20">
        <f t="shared" si="267"/>
        <v>0</v>
      </c>
      <c r="JN120" s="20">
        <f t="shared" si="268"/>
        <v>22.54</v>
      </c>
      <c r="JO120" s="20">
        <f t="shared" si="269"/>
        <v>22.54</v>
      </c>
      <c r="JP120" s="20">
        <f t="shared" si="270"/>
        <v>0</v>
      </c>
      <c r="JQ120" s="20">
        <f t="shared" si="271"/>
        <v>0</v>
      </c>
      <c r="JR120" s="20">
        <f t="shared" si="272"/>
        <v>0</v>
      </c>
      <c r="JS120" s="26">
        <v>22.64</v>
      </c>
      <c r="JT120" s="25">
        <f t="shared" si="397"/>
        <v>0</v>
      </c>
      <c r="JU120" s="25">
        <f t="shared" si="273"/>
        <v>0</v>
      </c>
      <c r="JV120" s="25">
        <f t="shared" si="274"/>
        <v>0</v>
      </c>
      <c r="JW120" s="25">
        <f>ROUND(IF(EN120="Cống tròn",IF(EN120="Cống tròn",JX120+FF120,0),IF(EN120="Cống hộp",IF(EN120="Cống hộp",JX120+GP120,0),IF(OR(EN120="Rãnh xây",EN120="Rãnh bê tông"),IF(OR(EN120="Rãnh xây",EN120="Rãnh bê tông"),JX120+GP120,0),IF(EN120="ống nhựa",IF(EN120="Ống nhựa",JX120+HT120,0),IF(EN120="Rãnh thang",IF(EN120="Rãnh thang",JS120+#REF!,0),0))))),2)</f>
        <v>23.74</v>
      </c>
      <c r="JX120" s="27">
        <v>23.64</v>
      </c>
      <c r="JY120" s="25">
        <f t="shared" si="275"/>
        <v>23.74</v>
      </c>
      <c r="JZ120" s="25">
        <f t="shared" si="276"/>
        <v>0</v>
      </c>
      <c r="KA120" s="25">
        <f t="shared" si="277"/>
        <v>0</v>
      </c>
      <c r="KB120" s="25">
        <f t="shared" si="278"/>
        <v>0</v>
      </c>
      <c r="KC120" s="25">
        <f t="shared" si="279"/>
        <v>0</v>
      </c>
      <c r="KD120" s="28" t="s">
        <v>98</v>
      </c>
      <c r="KE120" s="27">
        <v>0</v>
      </c>
      <c r="KF120" s="25">
        <f t="shared" si="280"/>
        <v>1.5600000000000023</v>
      </c>
      <c r="KG120" s="25">
        <f t="shared" si="398"/>
        <v>1.5600000000000023</v>
      </c>
      <c r="KH120" s="27">
        <v>0</v>
      </c>
      <c r="KI120" s="25">
        <f t="shared" si="281"/>
        <v>2.34</v>
      </c>
      <c r="KJ120" s="25">
        <f t="shared" si="399"/>
        <v>2.34</v>
      </c>
      <c r="KK120" s="25">
        <f t="shared" si="282"/>
        <v>0</v>
      </c>
      <c r="KL120" s="25">
        <f t="shared" si="283"/>
        <v>0</v>
      </c>
      <c r="KM120" s="25">
        <f t="shared" si="400"/>
        <v>0</v>
      </c>
      <c r="KN120" s="25">
        <f t="shared" si="284"/>
        <v>0</v>
      </c>
      <c r="KO120" s="25">
        <f t="shared" si="285"/>
        <v>0</v>
      </c>
      <c r="KP120" s="25">
        <f t="shared" si="401"/>
        <v>0</v>
      </c>
      <c r="KQ120" s="25">
        <f t="shared" si="286"/>
        <v>0.2</v>
      </c>
      <c r="KR120" s="25">
        <f t="shared" si="287"/>
        <v>0.2</v>
      </c>
      <c r="KS120" s="25">
        <f t="shared" si="402"/>
        <v>0.2</v>
      </c>
      <c r="KT120" s="25">
        <f t="shared" si="288"/>
        <v>0</v>
      </c>
      <c r="KU120" s="25">
        <f t="shared" si="289"/>
        <v>0</v>
      </c>
      <c r="KV120" s="25">
        <f t="shared" si="403"/>
        <v>0</v>
      </c>
      <c r="KW120" s="25">
        <f t="shared" si="290"/>
        <v>0</v>
      </c>
      <c r="KX120" s="25">
        <f t="shared" si="291"/>
        <v>0</v>
      </c>
      <c r="KY120" s="25">
        <f t="shared" si="404"/>
        <v>0</v>
      </c>
      <c r="KZ120" s="25">
        <f t="shared" si="292"/>
        <v>0</v>
      </c>
      <c r="LA120" s="25">
        <f t="shared" si="293"/>
        <v>0</v>
      </c>
      <c r="LB120" s="25">
        <f t="shared" si="405"/>
        <v>0</v>
      </c>
      <c r="LC120" s="25">
        <f t="shared" si="294"/>
        <v>1.4</v>
      </c>
      <c r="LD120" s="25">
        <f t="shared" si="295"/>
        <v>1.4</v>
      </c>
      <c r="LE120" s="25">
        <f t="shared" si="406"/>
        <v>1.4</v>
      </c>
      <c r="LF120" s="25">
        <f t="shared" si="296"/>
        <v>0</v>
      </c>
      <c r="LG120" s="25">
        <f t="shared" si="297"/>
        <v>0</v>
      </c>
      <c r="LH120" s="25">
        <f t="shared" si="407"/>
        <v>0</v>
      </c>
      <c r="LI120" s="25">
        <f t="shared" si="298"/>
        <v>0</v>
      </c>
      <c r="LJ120" s="25">
        <f t="shared" si="299"/>
        <v>0</v>
      </c>
      <c r="LK120" s="25">
        <f t="shared" si="408"/>
        <v>0</v>
      </c>
      <c r="LL120" s="25">
        <f t="shared" si="300"/>
        <v>0</v>
      </c>
      <c r="LM120" s="25">
        <f t="shared" si="301"/>
        <v>0</v>
      </c>
      <c r="LN120" s="25">
        <f t="shared" si="409"/>
        <v>0</v>
      </c>
      <c r="LO120" s="25">
        <f t="shared" si="302"/>
        <v>0</v>
      </c>
      <c r="LP120" s="25">
        <f t="shared" si="303"/>
        <v>0</v>
      </c>
      <c r="LQ120" s="25">
        <f t="shared" si="410"/>
        <v>0</v>
      </c>
      <c r="LR120" s="25">
        <f t="shared" si="304"/>
        <v>0</v>
      </c>
      <c r="LS120" s="25">
        <f t="shared" si="305"/>
        <v>0</v>
      </c>
      <c r="LT120" s="25">
        <f t="shared" si="411"/>
        <v>0</v>
      </c>
      <c r="LU120" s="25">
        <f t="shared" si="306"/>
        <v>0</v>
      </c>
      <c r="LV120" s="25">
        <f t="shared" si="307"/>
        <v>0</v>
      </c>
      <c r="LW120" s="25">
        <f t="shared" si="412"/>
        <v>0</v>
      </c>
      <c r="LX120" s="25">
        <f t="shared" si="308"/>
        <v>0</v>
      </c>
      <c r="LY120" s="25">
        <f t="shared" si="309"/>
        <v>0</v>
      </c>
      <c r="LZ120" s="25">
        <f t="shared" si="413"/>
        <v>0</v>
      </c>
      <c r="MA120" s="25">
        <f t="shared" si="310"/>
        <v>0</v>
      </c>
      <c r="MB120" s="25">
        <f t="shared" si="311"/>
        <v>0</v>
      </c>
      <c r="MC120" s="25">
        <f t="shared" si="414"/>
        <v>0</v>
      </c>
      <c r="MD120" s="25">
        <f t="shared" si="312"/>
        <v>0</v>
      </c>
      <c r="ME120" s="25">
        <f t="shared" si="313"/>
        <v>0</v>
      </c>
      <c r="MF120" s="25">
        <f t="shared" si="415"/>
        <v>0</v>
      </c>
      <c r="MG120" s="25">
        <f t="shared" si="314"/>
        <v>0</v>
      </c>
      <c r="MH120" s="25">
        <f t="shared" si="315"/>
        <v>0</v>
      </c>
      <c r="MI120" s="25">
        <f t="shared" si="416"/>
        <v>0</v>
      </c>
      <c r="MJ120" s="25">
        <f t="shared" si="316"/>
        <v>0</v>
      </c>
      <c r="MK120" s="25">
        <f t="shared" si="317"/>
        <v>0</v>
      </c>
      <c r="ML120" s="25">
        <f t="shared" si="417"/>
        <v>0</v>
      </c>
      <c r="MM120" s="25">
        <f t="shared" si="318"/>
        <v>0</v>
      </c>
      <c r="MN120" s="25">
        <f t="shared" si="319"/>
        <v>0</v>
      </c>
      <c r="MO120" s="25">
        <f t="shared" si="418"/>
        <v>0</v>
      </c>
      <c r="MP120" s="25">
        <f t="shared" si="320"/>
        <v>0</v>
      </c>
      <c r="MQ120" s="25">
        <f t="shared" si="321"/>
        <v>0</v>
      </c>
      <c r="MR120" s="25">
        <f t="shared" si="419"/>
        <v>0</v>
      </c>
      <c r="MS120" s="29">
        <v>1.4</v>
      </c>
      <c r="MT120" s="29">
        <v>0</v>
      </c>
      <c r="MU120" s="29">
        <v>1</v>
      </c>
      <c r="MV120" s="29">
        <v>1</v>
      </c>
      <c r="MW120" s="25">
        <f t="shared" si="322"/>
        <v>1.4</v>
      </c>
      <c r="MX120" s="25">
        <f t="shared" si="323"/>
        <v>2.1800000000000002</v>
      </c>
      <c r="MY120" s="25">
        <f t="shared" si="324"/>
        <v>0</v>
      </c>
      <c r="MZ120" s="25">
        <f t="shared" si="325"/>
        <v>0</v>
      </c>
      <c r="NA120" s="25">
        <f t="shared" si="326"/>
        <v>1.4</v>
      </c>
      <c r="NB120" s="25">
        <f t="shared" si="327"/>
        <v>3.28</v>
      </c>
      <c r="NC120" s="25">
        <f t="shared" si="328"/>
        <v>0</v>
      </c>
      <c r="ND120" s="25">
        <f t="shared" si="329"/>
        <v>0</v>
      </c>
      <c r="NE120" s="25">
        <f t="shared" si="420"/>
        <v>1.4</v>
      </c>
      <c r="NF120" s="25">
        <f t="shared" si="420"/>
        <v>2.73</v>
      </c>
      <c r="NG120" s="25">
        <f t="shared" si="420"/>
        <v>0</v>
      </c>
      <c r="NH120" s="25">
        <f t="shared" si="420"/>
        <v>0</v>
      </c>
      <c r="NI120" s="25">
        <f t="shared" si="330"/>
        <v>102.38</v>
      </c>
      <c r="NJ120" s="25">
        <f t="shared" si="331"/>
        <v>0</v>
      </c>
      <c r="NK120" s="25">
        <f t="shared" si="332"/>
        <v>102.38</v>
      </c>
      <c r="NL120" s="25">
        <f t="shared" si="333"/>
        <v>68.2</v>
      </c>
      <c r="NM120" s="25">
        <f t="shared" si="334"/>
        <v>0</v>
      </c>
      <c r="NN120" s="25">
        <f t="shared" si="421"/>
        <v>68.2</v>
      </c>
      <c r="NO120" s="25">
        <f t="shared" si="335"/>
        <v>0</v>
      </c>
      <c r="NP120" s="25">
        <f t="shared" si="336"/>
        <v>0</v>
      </c>
      <c r="NQ120" s="25">
        <f t="shared" si="422"/>
        <v>0</v>
      </c>
      <c r="NR120" s="25">
        <f t="shared" si="337"/>
        <v>0</v>
      </c>
      <c r="NS120" s="25">
        <f t="shared" si="338"/>
        <v>0</v>
      </c>
      <c r="NT120" s="25">
        <f t="shared" si="423"/>
        <v>0</v>
      </c>
      <c r="NU120" s="25">
        <f t="shared" si="339"/>
        <v>0</v>
      </c>
      <c r="NV120" s="25">
        <f t="shared" si="340"/>
        <v>0</v>
      </c>
      <c r="NW120" s="25">
        <f t="shared" si="424"/>
        <v>0</v>
      </c>
      <c r="NX120" s="25">
        <f t="shared" si="425"/>
        <v>68.2</v>
      </c>
      <c r="NY120" s="25">
        <f t="shared" si="425"/>
        <v>0</v>
      </c>
      <c r="NZ120" s="25">
        <f t="shared" si="426"/>
        <v>68.2</v>
      </c>
      <c r="OA120" s="25">
        <f t="shared" si="427"/>
        <v>34.18</v>
      </c>
      <c r="OB120" s="25">
        <f t="shared" si="427"/>
        <v>0</v>
      </c>
      <c r="OC120" s="25">
        <f t="shared" si="428"/>
        <v>34.18</v>
      </c>
      <c r="OD120" s="25">
        <f t="shared" si="429"/>
        <v>68.2</v>
      </c>
      <c r="OE120" s="25">
        <f t="shared" si="429"/>
        <v>0</v>
      </c>
      <c r="OF120" s="25">
        <f t="shared" si="429"/>
        <v>68.2</v>
      </c>
      <c r="OG120" s="25">
        <f t="shared" si="341"/>
        <v>0</v>
      </c>
      <c r="OH120" s="25">
        <f t="shared" si="342"/>
        <v>0</v>
      </c>
      <c r="OI120" s="25">
        <f t="shared" si="343"/>
        <v>0</v>
      </c>
      <c r="OJ120" s="25">
        <f t="shared" si="344"/>
        <v>0</v>
      </c>
      <c r="OK120" s="25">
        <f t="shared" si="345"/>
        <v>0</v>
      </c>
      <c r="OL120" s="25">
        <f t="shared" si="346"/>
        <v>0</v>
      </c>
      <c r="OM120" s="25">
        <f t="shared" si="430"/>
        <v>0</v>
      </c>
      <c r="ON120" s="25">
        <f t="shared" si="430"/>
        <v>0</v>
      </c>
      <c r="OO120" s="25">
        <f t="shared" si="430"/>
        <v>0</v>
      </c>
      <c r="OP120" s="25">
        <f t="shared" si="347"/>
        <v>0</v>
      </c>
      <c r="OQ120" s="25">
        <f t="shared" si="348"/>
        <v>0</v>
      </c>
      <c r="OR120" s="25">
        <f t="shared" si="431"/>
        <v>0</v>
      </c>
      <c r="OS120" s="19">
        <v>538094.89</v>
      </c>
      <c r="OT120" s="19">
        <v>2370663.3199999998</v>
      </c>
    </row>
    <row r="121" spans="1:410" ht="33" customHeight="1" x14ac:dyDescent="0.25">
      <c r="A121" s="18"/>
      <c r="B121" s="18" t="s">
        <v>850</v>
      </c>
      <c r="C121" s="18">
        <v>913.77</v>
      </c>
      <c r="D121" s="16" t="e">
        <f>_xlfn.IFNA(INDEX(#REF!,MATCH(E121,#REF!,0)),0)</f>
        <v>#REF!</v>
      </c>
      <c r="E121" s="18" t="s">
        <v>904</v>
      </c>
      <c r="F121" s="16" t="s">
        <v>765</v>
      </c>
      <c r="G121" s="16" t="s">
        <v>766</v>
      </c>
      <c r="H121" s="16" t="s">
        <v>767</v>
      </c>
      <c r="I121" s="16" t="s">
        <v>768</v>
      </c>
      <c r="J121" s="16" t="s">
        <v>769</v>
      </c>
      <c r="K121" s="16" t="s">
        <v>770</v>
      </c>
      <c r="L121" s="16" t="s">
        <v>771</v>
      </c>
      <c r="M121" s="18">
        <v>1.64</v>
      </c>
      <c r="N121" s="18">
        <v>1.94</v>
      </c>
      <c r="O121" s="18">
        <v>2.04</v>
      </c>
      <c r="P121" s="18">
        <v>2.34</v>
      </c>
      <c r="Q121" s="18">
        <v>0.1</v>
      </c>
      <c r="R121" s="18">
        <v>1.8399999999999999</v>
      </c>
      <c r="S121" s="18">
        <v>2.14</v>
      </c>
      <c r="T121" s="18">
        <v>0.2</v>
      </c>
      <c r="U121" s="18">
        <v>0</v>
      </c>
      <c r="V121" s="18">
        <v>0</v>
      </c>
      <c r="W121" s="18">
        <v>0</v>
      </c>
      <c r="X121" s="18">
        <v>1.64</v>
      </c>
      <c r="Y121" s="18">
        <v>1.9</v>
      </c>
      <c r="Z121" s="20">
        <f t="shared" si="349"/>
        <v>2.1</v>
      </c>
      <c r="AA121" s="18">
        <v>0.22</v>
      </c>
      <c r="AB121" s="18">
        <v>0</v>
      </c>
      <c r="AC121" s="18">
        <v>0</v>
      </c>
      <c r="AD121" s="18">
        <v>0</v>
      </c>
      <c r="AE121" s="18">
        <v>0</v>
      </c>
      <c r="AF121" s="18">
        <v>0</v>
      </c>
      <c r="AG121" s="18">
        <v>1.2</v>
      </c>
      <c r="AH121" s="18">
        <v>1.5</v>
      </c>
      <c r="AI121" s="20">
        <f t="shared" si="350"/>
        <v>2.25</v>
      </c>
      <c r="AJ121" s="18">
        <v>0</v>
      </c>
      <c r="AK121" s="18">
        <v>0</v>
      </c>
      <c r="AL121" s="20">
        <f t="shared" si="351"/>
        <v>0</v>
      </c>
      <c r="AM121" s="18">
        <v>1.64</v>
      </c>
      <c r="AN121" s="18">
        <v>1.5</v>
      </c>
      <c r="AO121" s="18">
        <v>0.15</v>
      </c>
      <c r="AP121" s="18">
        <v>0.22</v>
      </c>
      <c r="AQ121" s="18">
        <v>1.64</v>
      </c>
      <c r="AR121" s="18">
        <v>1.72</v>
      </c>
      <c r="AS121" s="18">
        <v>0.12</v>
      </c>
      <c r="AT121" s="18">
        <v>0.11</v>
      </c>
      <c r="AU121" s="18">
        <v>0</v>
      </c>
      <c r="AV121" s="18">
        <v>1</v>
      </c>
      <c r="AW121" s="18">
        <v>0</v>
      </c>
      <c r="AX121" s="18">
        <v>0</v>
      </c>
      <c r="AY121" s="18">
        <v>0</v>
      </c>
      <c r="AZ121" s="18">
        <v>0</v>
      </c>
      <c r="BA121" s="18">
        <v>0</v>
      </c>
      <c r="BB121" s="18">
        <v>0</v>
      </c>
      <c r="BC121" s="18">
        <v>0</v>
      </c>
      <c r="BD121" s="18">
        <v>0</v>
      </c>
      <c r="BE121" s="18">
        <v>2</v>
      </c>
      <c r="BF121" s="18">
        <v>0</v>
      </c>
      <c r="BG121" s="18">
        <v>0</v>
      </c>
      <c r="BH121" s="18">
        <v>0</v>
      </c>
      <c r="BI121" s="18">
        <v>0</v>
      </c>
      <c r="BJ121" s="18">
        <v>0</v>
      </c>
      <c r="BK121" s="18">
        <v>0</v>
      </c>
      <c r="BL121" s="18">
        <v>0</v>
      </c>
      <c r="BM121" s="18">
        <v>0</v>
      </c>
      <c r="BN121" s="18">
        <v>0</v>
      </c>
      <c r="BO121" s="18">
        <v>0</v>
      </c>
      <c r="BP121" s="18">
        <v>0</v>
      </c>
      <c r="BQ121" s="18">
        <v>0</v>
      </c>
      <c r="BR121" s="18">
        <v>0</v>
      </c>
      <c r="BS121" s="18">
        <v>0</v>
      </c>
      <c r="BT121" s="18">
        <v>0</v>
      </c>
      <c r="BU121" s="18">
        <v>0</v>
      </c>
      <c r="BV121" s="18">
        <v>0</v>
      </c>
      <c r="BW121" s="18">
        <v>0</v>
      </c>
      <c r="BX121" s="18">
        <v>0</v>
      </c>
      <c r="BY121" s="18">
        <v>0</v>
      </c>
      <c r="BZ121" s="18">
        <v>0</v>
      </c>
      <c r="CA121" s="16" t="e">
        <f>_xlfn.IFNA(IF(RIGHT(D121,2)="=G",0,INDEX(#REF!,MATCH(E121,#REF!,0))),0)</f>
        <v>#REF!</v>
      </c>
      <c r="CB121" s="16" t="s">
        <v>776</v>
      </c>
      <c r="CC121" s="18">
        <v>0</v>
      </c>
      <c r="CD121" s="18">
        <v>0</v>
      </c>
      <c r="CE121" s="18">
        <v>1.4</v>
      </c>
      <c r="CF121" s="18">
        <v>0.85</v>
      </c>
      <c r="CG121" s="18">
        <v>0.12</v>
      </c>
      <c r="CH121" s="18">
        <v>2</v>
      </c>
      <c r="CI121" s="16" t="s">
        <v>98</v>
      </c>
      <c r="CJ121" s="18">
        <v>0</v>
      </c>
      <c r="CK121" s="20">
        <f t="shared" si="217"/>
        <v>2.64</v>
      </c>
      <c r="CL121" s="20">
        <f t="shared" si="352"/>
        <v>2.64</v>
      </c>
      <c r="CM121" s="18">
        <v>28.36</v>
      </c>
      <c r="CN121" s="18">
        <v>24.68</v>
      </c>
      <c r="CO121" s="18">
        <v>23.841000000000001</v>
      </c>
      <c r="CP121" s="22">
        <f t="shared" si="218"/>
        <v>24.68</v>
      </c>
      <c r="CQ121" s="22">
        <f t="shared" si="219"/>
        <v>22.04</v>
      </c>
      <c r="CR121" s="22">
        <f t="shared" si="353"/>
        <v>2.64</v>
      </c>
      <c r="CS121" s="22">
        <f t="shared" si="220"/>
        <v>22.14</v>
      </c>
      <c r="CT121" s="22">
        <f t="shared" si="221"/>
        <v>22.34</v>
      </c>
      <c r="CU121" s="18">
        <v>22.34</v>
      </c>
      <c r="CV121" s="22">
        <f t="shared" si="354"/>
        <v>2.1</v>
      </c>
      <c r="CW121" s="22">
        <f t="shared" si="222"/>
        <v>0</v>
      </c>
      <c r="CX121" s="22">
        <f t="shared" si="223"/>
        <v>0</v>
      </c>
      <c r="CY121" s="22">
        <f t="shared" si="224"/>
        <v>24.41</v>
      </c>
      <c r="CZ121" s="22">
        <f t="shared" si="225"/>
        <v>24.56</v>
      </c>
      <c r="DA121" s="18">
        <v>24.68</v>
      </c>
      <c r="DB121" s="20">
        <f t="shared" si="355"/>
        <v>2.64</v>
      </c>
      <c r="DC121" s="20">
        <f t="shared" si="356"/>
        <v>0</v>
      </c>
      <c r="DD121" s="20">
        <f t="shared" si="357"/>
        <v>2.64</v>
      </c>
      <c r="DE121" s="20">
        <f t="shared" si="226"/>
        <v>0.1</v>
      </c>
      <c r="DF121" s="20">
        <f t="shared" si="227"/>
        <v>0.2</v>
      </c>
      <c r="DG121" s="20">
        <f t="shared" si="228"/>
        <v>2.34</v>
      </c>
      <c r="DH121" s="20">
        <f t="shared" si="229"/>
        <v>0</v>
      </c>
      <c r="DI121" s="20">
        <f t="shared" si="230"/>
        <v>0</v>
      </c>
      <c r="DJ121" s="20">
        <f t="shared" si="231"/>
        <v>0</v>
      </c>
      <c r="DK121" s="20">
        <f t="shared" si="358"/>
        <v>2.6399999999999997</v>
      </c>
      <c r="DL121" s="20">
        <f t="shared" si="359"/>
        <v>0</v>
      </c>
      <c r="DM121" s="20">
        <f t="shared" si="360"/>
        <v>0</v>
      </c>
      <c r="DN121" s="20">
        <f t="shared" si="361"/>
        <v>0</v>
      </c>
      <c r="DO121" s="18">
        <v>2.54</v>
      </c>
      <c r="DP121" s="18">
        <v>0</v>
      </c>
      <c r="DQ121" s="18">
        <v>1</v>
      </c>
      <c r="DR121" s="18">
        <v>1</v>
      </c>
      <c r="DS121" s="25">
        <f t="shared" si="362"/>
        <v>2.54</v>
      </c>
      <c r="DT121" s="25">
        <f t="shared" si="363"/>
        <v>0</v>
      </c>
      <c r="DU121" s="25">
        <f t="shared" si="364"/>
        <v>6.71</v>
      </c>
      <c r="DV121" s="25">
        <f t="shared" si="365"/>
        <v>0</v>
      </c>
      <c r="DW121" s="25">
        <f t="shared" si="366"/>
        <v>6.71</v>
      </c>
      <c r="DX121" s="25">
        <f t="shared" si="367"/>
        <v>13.69</v>
      </c>
      <c r="DY121" s="25">
        <f t="shared" si="368"/>
        <v>0</v>
      </c>
      <c r="DZ121" s="25">
        <f t="shared" si="369"/>
        <v>13.69</v>
      </c>
      <c r="EA121" s="25">
        <f t="shared" si="370"/>
        <v>8.7100000000000009</v>
      </c>
      <c r="EB121" s="25">
        <f t="shared" si="371"/>
        <v>0</v>
      </c>
      <c r="EC121" s="25">
        <f t="shared" si="372"/>
        <v>8.7100000000000009</v>
      </c>
      <c r="ED121" s="25">
        <f t="shared" si="373"/>
        <v>4.9800000000000004</v>
      </c>
      <c r="EE121" s="25">
        <f t="shared" si="373"/>
        <v>0</v>
      </c>
      <c r="EF121" s="25">
        <f t="shared" si="374"/>
        <v>4.9800000000000004</v>
      </c>
      <c r="EG121" s="25">
        <f t="shared" si="375"/>
        <v>8.7100000000000009</v>
      </c>
      <c r="EH121" s="25">
        <f t="shared" si="375"/>
        <v>0</v>
      </c>
      <c r="EI121" s="25">
        <f t="shared" si="376"/>
        <v>8.7100000000000009</v>
      </c>
      <c r="EJ121" s="18">
        <v>913.77</v>
      </c>
      <c r="EK121" s="18">
        <v>875.07</v>
      </c>
      <c r="EL121" s="18" t="s">
        <v>904</v>
      </c>
      <c r="EM121" s="18" t="s">
        <v>905</v>
      </c>
      <c r="EN121" s="16" t="s">
        <v>774</v>
      </c>
      <c r="EO121" s="16" t="s">
        <v>132</v>
      </c>
      <c r="EP121" s="16" t="e">
        <f>IF(OR(EN121="Cống tròn",EN121="Cống hộp",EN121="Ống nhựa"),INDEX(#REF!,MATCH(E121,#REF!,0)),IF(OR(EN121="Rãnh xây",EN121="Rãnh bê tông"),INDEX(#REF!,MATCH(E121,#REF!,0)),0))</f>
        <v>#REF!</v>
      </c>
      <c r="EQ121" s="18">
        <v>37.499999999999929</v>
      </c>
      <c r="ER121" s="18">
        <v>1</v>
      </c>
      <c r="ES121" s="25">
        <f t="shared" si="377"/>
        <v>37</v>
      </c>
      <c r="ET121" s="1" t="e">
        <f>_xlfn.IFNA(IF(EN121="Cống tròn",INDEX(#REF!,MATCH(E121,#REF!,0)),IF(EN121="Cống hộp",INDEX(#REF!,MATCH(E121,#REF!,0)),EU121&amp;" ,"&amp;EV121)),0)</f>
        <v>#REF!</v>
      </c>
      <c r="EU121" s="16" t="s">
        <v>769</v>
      </c>
      <c r="EV121" s="16" t="s">
        <v>775</v>
      </c>
      <c r="EW121" s="16" t="e">
        <f>_xlfn.IFNA(INDEX(#REF!,MATCH(E121,#REF!,0)),0)</f>
        <v>#REF!</v>
      </c>
      <c r="EX121" s="16"/>
      <c r="EY121" s="18">
        <v>0</v>
      </c>
      <c r="EZ121" s="18">
        <v>0</v>
      </c>
      <c r="FA121" s="18">
        <v>0</v>
      </c>
      <c r="FB121" s="19">
        <v>0</v>
      </c>
      <c r="FC121" s="19">
        <v>0</v>
      </c>
      <c r="FD121" s="25">
        <f t="shared" si="232"/>
        <v>0</v>
      </c>
      <c r="FE121" s="25">
        <f t="shared" si="378"/>
        <v>0</v>
      </c>
      <c r="FF121" s="18">
        <v>0.1</v>
      </c>
      <c r="FG121" s="18">
        <v>2</v>
      </c>
      <c r="FH121" s="18">
        <v>1</v>
      </c>
      <c r="FI121" s="25">
        <f t="shared" si="379"/>
        <v>1.2</v>
      </c>
      <c r="FJ121" s="18">
        <v>0</v>
      </c>
      <c r="FK121" s="18">
        <v>0</v>
      </c>
      <c r="FL121" s="18">
        <v>0.2</v>
      </c>
      <c r="FM121" s="18">
        <v>1.4</v>
      </c>
      <c r="FN121" s="18">
        <v>0</v>
      </c>
      <c r="FO121" s="25">
        <f t="shared" si="380"/>
        <v>1.4</v>
      </c>
      <c r="FP121" s="18">
        <v>1.4999999999999999E-2</v>
      </c>
      <c r="FQ121" s="18">
        <v>1</v>
      </c>
      <c r="FR121" s="25">
        <f t="shared" si="233"/>
        <v>36</v>
      </c>
      <c r="FS121" s="25">
        <f t="shared" si="234"/>
        <v>0.52500000000000002</v>
      </c>
      <c r="FT121" s="25">
        <f t="shared" si="235"/>
        <v>36.524999999999999</v>
      </c>
      <c r="FU121" s="25">
        <f t="shared" si="236"/>
        <v>-0.97499999999993037</v>
      </c>
      <c r="FV121" s="25" t="str">
        <f t="shared" si="381"/>
        <v>Thêm 01</v>
      </c>
      <c r="FW121" s="25">
        <f t="shared" si="382"/>
        <v>0.04</v>
      </c>
      <c r="FX121" s="16"/>
      <c r="FY121" s="16"/>
      <c r="FZ121" s="16"/>
      <c r="GA121" s="16"/>
      <c r="GB121" s="19">
        <v>0</v>
      </c>
      <c r="GC121" s="19">
        <v>0</v>
      </c>
      <c r="GD121" s="19">
        <v>0</v>
      </c>
      <c r="GE121" s="19">
        <v>0</v>
      </c>
      <c r="GF121" s="19">
        <v>0</v>
      </c>
      <c r="GG121" s="19">
        <v>0</v>
      </c>
      <c r="GH121" s="19">
        <v>0</v>
      </c>
      <c r="GI121" s="19">
        <v>0</v>
      </c>
      <c r="GJ121" s="19">
        <v>0</v>
      </c>
      <c r="GK121" s="19">
        <v>0</v>
      </c>
      <c r="GL121" s="25">
        <f t="shared" si="237"/>
        <v>0</v>
      </c>
      <c r="GM121" s="25">
        <f t="shared" si="383"/>
        <v>0</v>
      </c>
      <c r="GN121" s="19">
        <v>0</v>
      </c>
      <c r="GO121" s="19">
        <v>0</v>
      </c>
      <c r="GP121" s="19">
        <v>0</v>
      </c>
      <c r="GQ121" s="19">
        <v>0</v>
      </c>
      <c r="GR121" s="1" t="e">
        <f>_xlfn.IFNA(INDEX(#REF!,MATCH(E121,#REF!,0)),0)</f>
        <v>#REF!</v>
      </c>
      <c r="GS121" s="16"/>
      <c r="GT121" s="18">
        <v>0</v>
      </c>
      <c r="GU121" s="18">
        <v>0</v>
      </c>
      <c r="GV121" s="18">
        <v>0</v>
      </c>
      <c r="GW121" s="18">
        <v>0</v>
      </c>
      <c r="GX121" s="25">
        <f t="shared" si="238"/>
        <v>0</v>
      </c>
      <c r="GY121" s="25">
        <f t="shared" si="239"/>
        <v>0</v>
      </c>
      <c r="GZ121" s="25">
        <f t="shared" si="384"/>
        <v>0</v>
      </c>
      <c r="HA121" s="1" t="e" cm="1">
        <f t="array" ref="HA121">INDEX(#REF!,MATCH(EJ121&amp;EK121&amp;HD121&amp;HE121&amp;HF121,#REF!&amp;#REF!&amp;#REF!&amp;#REF!&amp;#REF!,0))</f>
        <v>#REF!</v>
      </c>
      <c r="HB121" s="16"/>
      <c r="HC121" s="25">
        <f t="shared" si="385"/>
        <v>0</v>
      </c>
      <c r="HD121" s="18">
        <v>0</v>
      </c>
      <c r="HE121" s="18">
        <v>0</v>
      </c>
      <c r="HF121" s="18">
        <v>0</v>
      </c>
      <c r="HG121" s="1" t="e" cm="1">
        <f t="array" ref="HG121">INDEX(#REF!,MATCH(EJ121&amp;EK121&amp;HJ121&amp;HK121&amp;HL121,#REF!&amp;#REF!&amp;#REF!&amp;#REF!&amp;#REF!,0))</f>
        <v>#REF!</v>
      </c>
      <c r="HH121" s="16"/>
      <c r="HI121" s="25">
        <f t="shared" si="386"/>
        <v>0</v>
      </c>
      <c r="HJ121" s="25">
        <f t="shared" si="387"/>
        <v>0</v>
      </c>
      <c r="HK121" s="19">
        <v>0</v>
      </c>
      <c r="HL121" s="19">
        <v>0</v>
      </c>
      <c r="HM121" s="18">
        <v>0.01</v>
      </c>
      <c r="HN121" s="18">
        <v>1</v>
      </c>
      <c r="HO121" s="25">
        <f t="shared" si="388"/>
        <v>0</v>
      </c>
      <c r="HP121" s="25">
        <f t="shared" si="389"/>
        <v>0</v>
      </c>
      <c r="HQ121" s="25">
        <f t="shared" si="390"/>
        <v>0</v>
      </c>
      <c r="HR121" s="25">
        <f t="shared" si="391"/>
        <v>0</v>
      </c>
      <c r="HS121" s="25">
        <f t="shared" si="392"/>
        <v>0</v>
      </c>
      <c r="HT121" s="19">
        <v>0</v>
      </c>
      <c r="HU121" s="19">
        <v>0</v>
      </c>
      <c r="HV121" s="19">
        <v>0</v>
      </c>
      <c r="HW121" s="25">
        <f t="shared" si="393"/>
        <v>0</v>
      </c>
      <c r="HX121" s="19">
        <v>0</v>
      </c>
      <c r="HY121" s="19">
        <v>0</v>
      </c>
      <c r="HZ121" s="18">
        <v>24.68</v>
      </c>
      <c r="IA121" s="20">
        <f>ROUND(IF(EN121="Cống tròn",IF(EN121="Cống tròn",IF(EU121="Không có móng",IQ121-FF121,IF(EU121="Đế",IP121-FN121,IF(OR(EU121="Móng bê tông",EU121="Móng bê tông kết hợp đế"),II121-FJ121,0))),0),IF(EN121="Cống hộp",IF(AND(EN121="Cống hộp",EU121="Không có móng"),IQ121-GF121,IF(AND(EN121="Cống hộp",EU121="Móng bê tông"),IJ121-GB121,0)),IF(OR(EN121="Rãnh xây",EN121="Rãnh bê tông"),IF(OR(EN121="Rãnh xây",EN121="Rãnh bê tông"),IK121-GB121,0),IF(EN121="Ống nhựa",IF(AND(EN121="Ống nhựa",EU121="Không đắp cát"),IQ121-HT121,IF(AND(EN121="Ống nhựa",EU121="Đắp cát"),IH121-HX121,0)),IF(EN121="Rãnh thang",IF(EN121="Rãnh thang",IF(EU121="Móng bê tông",#REF!-#REF!,IQ121),0),0))))),2)</f>
        <v>22.34</v>
      </c>
      <c r="IB121" s="20">
        <f t="shared" si="394"/>
        <v>2.34</v>
      </c>
      <c r="IC121" s="20">
        <f t="shared" si="240"/>
        <v>22.34</v>
      </c>
      <c r="ID121" s="20">
        <f t="shared" si="241"/>
        <v>0</v>
      </c>
      <c r="IE121" s="20">
        <f t="shared" si="242"/>
        <v>0</v>
      </c>
      <c r="IF121" s="20">
        <f t="shared" si="243"/>
        <v>0</v>
      </c>
      <c r="IG121" s="20">
        <f>IF(EN121="Rãnh thang",IF(AND(EN121="Rãnh thang",EU121="Móng bê tông"),IQ121-#REF!,0),IF(EN121="Ống nhựa",IF(AND(EN121="Ống nhựa",EU121="Đắp cát"),IQ121-HT121,0),IF(EN121="Cống tròn",IF(EN121="Cống tròn",IF(OR(EU121="Móng bê tông",EU121="Móng bê tông kết hợp đế"),IM121-FL121,0),0),IF(EN121="Cống hộp",IF(AND(EN121="Cống hộp",EU121="Móng bê tông"),IN121-GD121,0),IF(OR(EN121="Rãnh xây",EN121="Rãnh bê tông"),IF(AND(EN121="Rãnh xây",EU121="Móng bê tông"),IO121-GD121,IF(AND(EN121="Rãnh bê tông",EU121="Móng bê tông"),IO121-GD121,0)),0)))))</f>
        <v>22.34</v>
      </c>
      <c r="IH121" s="20">
        <f t="shared" si="244"/>
        <v>0</v>
      </c>
      <c r="II121" s="20">
        <f t="shared" si="245"/>
        <v>22.34</v>
      </c>
      <c r="IJ121" s="20">
        <f t="shared" si="246"/>
        <v>0</v>
      </c>
      <c r="IK121" s="20">
        <f t="shared" si="247"/>
        <v>0</v>
      </c>
      <c r="IL121" s="20">
        <f t="shared" si="248"/>
        <v>22.54</v>
      </c>
      <c r="IM121" s="20">
        <f t="shared" si="249"/>
        <v>22.54</v>
      </c>
      <c r="IN121" s="20">
        <f t="shared" si="250"/>
        <v>0</v>
      </c>
      <c r="IO121" s="20">
        <f t="shared" si="251"/>
        <v>0</v>
      </c>
      <c r="IP121" s="20">
        <f t="shared" si="252"/>
        <v>0</v>
      </c>
      <c r="IQ121" s="18">
        <v>22.64</v>
      </c>
      <c r="IR121" s="25">
        <f t="shared" si="395"/>
        <v>0</v>
      </c>
      <c r="IS121" s="25">
        <f t="shared" si="253"/>
        <v>0</v>
      </c>
      <c r="IT121" s="25">
        <f t="shared" si="254"/>
        <v>0</v>
      </c>
      <c r="IU121" s="25">
        <f>ROUND(IF(EN121="Cống tròn",IF(EN121="Cống tròn",IV121+FF121,0),IF(EN121="Cống hộp",IF(EN121="Cống hộp",IV121+GP121,0),IF(OR(EN121="Rãnh xây",EN121="Rãnh bê tông"),IF(OR(EN121="Rãnh xây",EN121="Rãnh bê tông"),IV121+GP121,0),IF(EN121="ống nhựa",IF(EN121="Ống nhựa",IV121+HT121,0),IF(EN121="Rãnh thang",IF(EN121="Rãnh thang",IQ121+#REF!,0),0))))),2)</f>
        <v>23.69</v>
      </c>
      <c r="IV121" s="18">
        <v>23.59</v>
      </c>
      <c r="IW121" s="25">
        <f t="shared" si="255"/>
        <v>23.69</v>
      </c>
      <c r="IX121" s="25">
        <f t="shared" si="256"/>
        <v>0</v>
      </c>
      <c r="IY121" s="25">
        <f t="shared" si="257"/>
        <v>0</v>
      </c>
      <c r="IZ121" s="25">
        <f t="shared" si="258"/>
        <v>0</v>
      </c>
      <c r="JA121" s="25">
        <f t="shared" si="259"/>
        <v>0</v>
      </c>
      <c r="JB121" s="18">
        <v>24.57</v>
      </c>
      <c r="JC121" s="20">
        <f>ROUND(IF(EN121="Cống tròn",IF(EN121="Cống tròn",IF(EU121="Không có móng",JS121-FF121,IF(EU121="Đế",JR121-FN121,IF(OR(EU121="Móng bê tông",EU121="Móng bê tông kết hợp đế"),JK121-FJ121,0))),0),IF(EN121="Cống hộp",IF(AND(EN121="Cống hộp",EU121="Không có móng"),JS121-GF121,IF(AND(EN121="Cống hộp",EU121="Móng bê tông"),JL121-GB121,0)),IF(OR(EN121="Rãnh xây",EN121="Rãnh bê tông"),IF(OR(EN121="Rãnh xây",EN121="Rãnh bê tông"),JM121-GB121,0),IF(EN121="Ống nhựa",IF(AND(EN121="Ống nhựa",EU121="Không đắp cát"),JS121-HT121,IF(AND(EN121="Ống nhựa",EU121="Đắp cát"),JJ121-HX121,0)),IF(EN121="Rãnh thang",IF(EN121="Rãnh thang",IF(EU121="Móng bê tông",#REF!-#REF!,JS121),0),0))))),2)</f>
        <v>22.29</v>
      </c>
      <c r="JD121" s="20">
        <f t="shared" si="396"/>
        <v>2.2800000000000011</v>
      </c>
      <c r="JE121" s="20">
        <f t="shared" si="260"/>
        <v>22.29</v>
      </c>
      <c r="JF121" s="20">
        <f t="shared" si="261"/>
        <v>0</v>
      </c>
      <c r="JG121" s="20">
        <f t="shared" si="262"/>
        <v>0</v>
      </c>
      <c r="JH121" s="20">
        <f t="shared" si="263"/>
        <v>0</v>
      </c>
      <c r="JI121" s="20">
        <f>IF(EN121="Rãnh thang",IF(AND(EN121="Rãnh thang",EU121="Móng bê tông"),JS121-#REF!,0),IF(EN121="Ống nhựa",IF(AND(EN121="Ống nhựa",EU121="Đắp cát"),JS121-HT121,0),IF(EN121="Cống tròn",IF(EN121="Cống tròn",IF(OR(EU121="Móng bê tông",EU121="Móng bê tông kết hợp đế"),JO121-FL121,0),0),IF(EN121="Cống hộp",IF(AND(EN121="Cống hộp",EU121="Móng bê tông"),JP121-GD121,0),IF(OR(EN121="Rãnh xây",EN121="Rãnh bê tông"),IF(AND(EN121="Rãnh xây",EU121="Móng bê tông"),JQ121-GD121,IF(AND(EN121="Rãnh bê tông",EU121="Móng bê tông"),JQ121-GD121,0)),0)))))</f>
        <v>22.29</v>
      </c>
      <c r="JJ121" s="20">
        <f t="shared" si="264"/>
        <v>0</v>
      </c>
      <c r="JK121" s="20">
        <f t="shared" si="265"/>
        <v>22.29</v>
      </c>
      <c r="JL121" s="20">
        <f t="shared" si="266"/>
        <v>0</v>
      </c>
      <c r="JM121" s="20">
        <f t="shared" si="267"/>
        <v>0</v>
      </c>
      <c r="JN121" s="20">
        <f t="shared" si="268"/>
        <v>22.49</v>
      </c>
      <c r="JO121" s="20">
        <f t="shared" si="269"/>
        <v>22.49</v>
      </c>
      <c r="JP121" s="20">
        <f t="shared" si="270"/>
        <v>0</v>
      </c>
      <c r="JQ121" s="20">
        <f t="shared" si="271"/>
        <v>0</v>
      </c>
      <c r="JR121" s="20">
        <f t="shared" si="272"/>
        <v>0</v>
      </c>
      <c r="JS121" s="26">
        <v>22.59</v>
      </c>
      <c r="JT121" s="25">
        <f t="shared" si="397"/>
        <v>0</v>
      </c>
      <c r="JU121" s="25">
        <f t="shared" si="273"/>
        <v>0</v>
      </c>
      <c r="JV121" s="25">
        <f t="shared" si="274"/>
        <v>0</v>
      </c>
      <c r="JW121" s="25">
        <f>ROUND(IF(EN121="Cống tròn",IF(EN121="Cống tròn",JX121+FF121,0),IF(EN121="Cống hộp",IF(EN121="Cống hộp",JX121+GP121,0),IF(OR(EN121="Rãnh xây",EN121="Rãnh bê tông"),IF(OR(EN121="Rãnh xây",EN121="Rãnh bê tông"),JX121+GP121,0),IF(EN121="ống nhựa",IF(EN121="Ống nhựa",JX121+HT121,0),IF(EN121="Rãnh thang",IF(EN121="Rãnh thang",JS121+#REF!,0),0))))),2)</f>
        <v>23.69</v>
      </c>
      <c r="JX121" s="27">
        <v>23.59</v>
      </c>
      <c r="JY121" s="25">
        <f t="shared" si="275"/>
        <v>23.69</v>
      </c>
      <c r="JZ121" s="25">
        <f t="shared" si="276"/>
        <v>0</v>
      </c>
      <c r="KA121" s="25">
        <f t="shared" si="277"/>
        <v>0</v>
      </c>
      <c r="KB121" s="25">
        <f t="shared" si="278"/>
        <v>0</v>
      </c>
      <c r="KC121" s="25">
        <f t="shared" si="279"/>
        <v>0</v>
      </c>
      <c r="KD121" s="28" t="s">
        <v>98</v>
      </c>
      <c r="KE121" s="27">
        <v>0</v>
      </c>
      <c r="KF121" s="25">
        <f t="shared" si="280"/>
        <v>2.34</v>
      </c>
      <c r="KG121" s="25">
        <f t="shared" si="398"/>
        <v>2.34</v>
      </c>
      <c r="KH121" s="27">
        <v>0</v>
      </c>
      <c r="KI121" s="25">
        <f t="shared" si="281"/>
        <v>2.2800000000000011</v>
      </c>
      <c r="KJ121" s="25">
        <f t="shared" si="399"/>
        <v>2.2800000000000011</v>
      </c>
      <c r="KK121" s="25">
        <f t="shared" si="282"/>
        <v>0</v>
      </c>
      <c r="KL121" s="25">
        <f t="shared" si="283"/>
        <v>0</v>
      </c>
      <c r="KM121" s="25">
        <f t="shared" si="400"/>
        <v>0</v>
      </c>
      <c r="KN121" s="25">
        <f t="shared" si="284"/>
        <v>0</v>
      </c>
      <c r="KO121" s="25">
        <f t="shared" si="285"/>
        <v>0</v>
      </c>
      <c r="KP121" s="25">
        <f t="shared" si="401"/>
        <v>0</v>
      </c>
      <c r="KQ121" s="25">
        <f t="shared" si="286"/>
        <v>0.2</v>
      </c>
      <c r="KR121" s="25">
        <f t="shared" si="287"/>
        <v>0.2</v>
      </c>
      <c r="KS121" s="25">
        <f t="shared" si="402"/>
        <v>0.2</v>
      </c>
      <c r="KT121" s="25">
        <f t="shared" si="288"/>
        <v>0</v>
      </c>
      <c r="KU121" s="25">
        <f t="shared" si="289"/>
        <v>0</v>
      </c>
      <c r="KV121" s="25">
        <f t="shared" si="403"/>
        <v>0</v>
      </c>
      <c r="KW121" s="25">
        <f t="shared" si="290"/>
        <v>0</v>
      </c>
      <c r="KX121" s="25">
        <f t="shared" si="291"/>
        <v>0</v>
      </c>
      <c r="KY121" s="25">
        <f t="shared" si="404"/>
        <v>0</v>
      </c>
      <c r="KZ121" s="25">
        <f t="shared" si="292"/>
        <v>0</v>
      </c>
      <c r="LA121" s="25">
        <f t="shared" si="293"/>
        <v>0</v>
      </c>
      <c r="LB121" s="25">
        <f t="shared" si="405"/>
        <v>0</v>
      </c>
      <c r="LC121" s="25">
        <f t="shared" si="294"/>
        <v>1.4</v>
      </c>
      <c r="LD121" s="25">
        <f t="shared" si="295"/>
        <v>1.4</v>
      </c>
      <c r="LE121" s="25">
        <f t="shared" si="406"/>
        <v>1.4</v>
      </c>
      <c r="LF121" s="25">
        <f t="shared" si="296"/>
        <v>0</v>
      </c>
      <c r="LG121" s="25">
        <f t="shared" si="297"/>
        <v>0</v>
      </c>
      <c r="LH121" s="25">
        <f t="shared" si="407"/>
        <v>0</v>
      </c>
      <c r="LI121" s="25">
        <f t="shared" si="298"/>
        <v>0</v>
      </c>
      <c r="LJ121" s="25">
        <f t="shared" si="299"/>
        <v>0</v>
      </c>
      <c r="LK121" s="25">
        <f t="shared" si="408"/>
        <v>0</v>
      </c>
      <c r="LL121" s="25">
        <f t="shared" si="300"/>
        <v>0</v>
      </c>
      <c r="LM121" s="25">
        <f t="shared" si="301"/>
        <v>0</v>
      </c>
      <c r="LN121" s="25">
        <f t="shared" si="409"/>
        <v>0</v>
      </c>
      <c r="LO121" s="25">
        <f t="shared" si="302"/>
        <v>0</v>
      </c>
      <c r="LP121" s="25">
        <f t="shared" si="303"/>
        <v>0</v>
      </c>
      <c r="LQ121" s="25">
        <f t="shared" si="410"/>
        <v>0</v>
      </c>
      <c r="LR121" s="25">
        <f t="shared" si="304"/>
        <v>0</v>
      </c>
      <c r="LS121" s="25">
        <f t="shared" si="305"/>
        <v>0</v>
      </c>
      <c r="LT121" s="25">
        <f t="shared" si="411"/>
        <v>0</v>
      </c>
      <c r="LU121" s="25">
        <f t="shared" si="306"/>
        <v>0</v>
      </c>
      <c r="LV121" s="25">
        <f t="shared" si="307"/>
        <v>0</v>
      </c>
      <c r="LW121" s="25">
        <f t="shared" si="412"/>
        <v>0</v>
      </c>
      <c r="LX121" s="25">
        <f t="shared" si="308"/>
        <v>0</v>
      </c>
      <c r="LY121" s="25">
        <f t="shared" si="309"/>
        <v>0</v>
      </c>
      <c r="LZ121" s="25">
        <f t="shared" si="413"/>
        <v>0</v>
      </c>
      <c r="MA121" s="25">
        <f t="shared" si="310"/>
        <v>0</v>
      </c>
      <c r="MB121" s="25">
        <f t="shared" si="311"/>
        <v>0</v>
      </c>
      <c r="MC121" s="25">
        <f t="shared" si="414"/>
        <v>0</v>
      </c>
      <c r="MD121" s="25">
        <f t="shared" si="312"/>
        <v>0</v>
      </c>
      <c r="ME121" s="25">
        <f t="shared" si="313"/>
        <v>0</v>
      </c>
      <c r="MF121" s="25">
        <f t="shared" si="415"/>
        <v>0</v>
      </c>
      <c r="MG121" s="25">
        <f t="shared" si="314"/>
        <v>0</v>
      </c>
      <c r="MH121" s="25">
        <f t="shared" si="315"/>
        <v>0</v>
      </c>
      <c r="MI121" s="25">
        <f t="shared" si="416"/>
        <v>0</v>
      </c>
      <c r="MJ121" s="25">
        <f t="shared" si="316"/>
        <v>0</v>
      </c>
      <c r="MK121" s="25">
        <f t="shared" si="317"/>
        <v>0</v>
      </c>
      <c r="ML121" s="25">
        <f t="shared" si="417"/>
        <v>0</v>
      </c>
      <c r="MM121" s="25">
        <f t="shared" si="318"/>
        <v>0</v>
      </c>
      <c r="MN121" s="25">
        <f t="shared" si="319"/>
        <v>0</v>
      </c>
      <c r="MO121" s="25">
        <f t="shared" si="418"/>
        <v>0</v>
      </c>
      <c r="MP121" s="25">
        <f t="shared" si="320"/>
        <v>0</v>
      </c>
      <c r="MQ121" s="25">
        <f t="shared" si="321"/>
        <v>0</v>
      </c>
      <c r="MR121" s="25">
        <f t="shared" si="419"/>
        <v>0</v>
      </c>
      <c r="MS121" s="29">
        <v>1.4</v>
      </c>
      <c r="MT121" s="29">
        <v>0</v>
      </c>
      <c r="MU121" s="29">
        <v>1</v>
      </c>
      <c r="MV121" s="29">
        <v>1</v>
      </c>
      <c r="MW121" s="25">
        <f t="shared" si="322"/>
        <v>1.4</v>
      </c>
      <c r="MX121" s="25">
        <f t="shared" si="323"/>
        <v>3.28</v>
      </c>
      <c r="MY121" s="25">
        <f t="shared" si="324"/>
        <v>0</v>
      </c>
      <c r="MZ121" s="25">
        <f t="shared" si="325"/>
        <v>0</v>
      </c>
      <c r="NA121" s="25">
        <f t="shared" si="326"/>
        <v>1.4</v>
      </c>
      <c r="NB121" s="25">
        <f t="shared" si="327"/>
        <v>3.19</v>
      </c>
      <c r="NC121" s="25">
        <f t="shared" si="328"/>
        <v>0</v>
      </c>
      <c r="ND121" s="25">
        <f t="shared" si="329"/>
        <v>0</v>
      </c>
      <c r="NE121" s="25">
        <f t="shared" si="420"/>
        <v>1.4</v>
      </c>
      <c r="NF121" s="25">
        <f t="shared" si="420"/>
        <v>3.2349999999999999</v>
      </c>
      <c r="NG121" s="25">
        <f t="shared" si="420"/>
        <v>0</v>
      </c>
      <c r="NH121" s="25">
        <f t="shared" si="420"/>
        <v>0</v>
      </c>
      <c r="NI121" s="25">
        <f t="shared" si="330"/>
        <v>121.31</v>
      </c>
      <c r="NJ121" s="25">
        <f t="shared" si="331"/>
        <v>0</v>
      </c>
      <c r="NK121" s="25">
        <f t="shared" si="332"/>
        <v>121.31</v>
      </c>
      <c r="NL121" s="25">
        <f t="shared" si="333"/>
        <v>68.2</v>
      </c>
      <c r="NM121" s="25">
        <f t="shared" si="334"/>
        <v>0</v>
      </c>
      <c r="NN121" s="25">
        <f t="shared" si="421"/>
        <v>68.2</v>
      </c>
      <c r="NO121" s="25">
        <f t="shared" si="335"/>
        <v>0</v>
      </c>
      <c r="NP121" s="25">
        <f t="shared" si="336"/>
        <v>0</v>
      </c>
      <c r="NQ121" s="25">
        <f t="shared" si="422"/>
        <v>0</v>
      </c>
      <c r="NR121" s="25">
        <f t="shared" si="337"/>
        <v>0</v>
      </c>
      <c r="NS121" s="25">
        <f t="shared" si="338"/>
        <v>0</v>
      </c>
      <c r="NT121" s="25">
        <f t="shared" si="423"/>
        <v>0</v>
      </c>
      <c r="NU121" s="25">
        <f t="shared" si="339"/>
        <v>0</v>
      </c>
      <c r="NV121" s="25">
        <f t="shared" si="340"/>
        <v>0</v>
      </c>
      <c r="NW121" s="25">
        <f t="shared" si="424"/>
        <v>0</v>
      </c>
      <c r="NX121" s="25">
        <f t="shared" si="425"/>
        <v>68.2</v>
      </c>
      <c r="NY121" s="25">
        <f t="shared" si="425"/>
        <v>0</v>
      </c>
      <c r="NZ121" s="25">
        <f t="shared" si="426"/>
        <v>68.2</v>
      </c>
      <c r="OA121" s="25">
        <f t="shared" si="427"/>
        <v>53.11</v>
      </c>
      <c r="OB121" s="25">
        <f t="shared" si="427"/>
        <v>0</v>
      </c>
      <c r="OC121" s="25">
        <f t="shared" si="428"/>
        <v>53.11</v>
      </c>
      <c r="OD121" s="25">
        <f t="shared" si="429"/>
        <v>68.2</v>
      </c>
      <c r="OE121" s="25">
        <f t="shared" si="429"/>
        <v>0</v>
      </c>
      <c r="OF121" s="25">
        <f t="shared" si="429"/>
        <v>68.2</v>
      </c>
      <c r="OG121" s="25">
        <f t="shared" si="341"/>
        <v>0</v>
      </c>
      <c r="OH121" s="25">
        <f t="shared" si="342"/>
        <v>0</v>
      </c>
      <c r="OI121" s="25">
        <f t="shared" si="343"/>
        <v>0</v>
      </c>
      <c r="OJ121" s="25">
        <f t="shared" si="344"/>
        <v>0</v>
      </c>
      <c r="OK121" s="25">
        <f t="shared" si="345"/>
        <v>0</v>
      </c>
      <c r="OL121" s="25">
        <f t="shared" si="346"/>
        <v>0</v>
      </c>
      <c r="OM121" s="25">
        <f t="shared" si="430"/>
        <v>0</v>
      </c>
      <c r="ON121" s="25">
        <f t="shared" si="430"/>
        <v>0</v>
      </c>
      <c r="OO121" s="25">
        <f t="shared" si="430"/>
        <v>0</v>
      </c>
      <c r="OP121" s="25">
        <f t="shared" si="347"/>
        <v>0</v>
      </c>
      <c r="OQ121" s="25">
        <f t="shared" si="348"/>
        <v>0</v>
      </c>
      <c r="OR121" s="25">
        <f t="shared" si="431"/>
        <v>0</v>
      </c>
      <c r="OS121" s="19">
        <v>538133.59</v>
      </c>
      <c r="OT121" s="19">
        <v>2370663.3199999998</v>
      </c>
    </row>
    <row r="122" spans="1:410" ht="33" customHeight="1" x14ac:dyDescent="0.25">
      <c r="A122" s="18"/>
      <c r="B122" s="18" t="s">
        <v>850</v>
      </c>
      <c r="C122" s="18">
        <v>875.07</v>
      </c>
      <c r="D122" s="16" t="e">
        <f>_xlfn.IFNA(INDEX(#REF!,MATCH(E122,#REF!,0)),0)</f>
        <v>#REF!</v>
      </c>
      <c r="E122" s="18" t="s">
        <v>905</v>
      </c>
      <c r="F122" s="16" t="s">
        <v>765</v>
      </c>
      <c r="G122" s="16" t="s">
        <v>766</v>
      </c>
      <c r="H122" s="16" t="s">
        <v>767</v>
      </c>
      <c r="I122" s="16" t="s">
        <v>768</v>
      </c>
      <c r="J122" s="16" t="s">
        <v>769</v>
      </c>
      <c r="K122" s="16" t="s">
        <v>770</v>
      </c>
      <c r="L122" s="16" t="s">
        <v>771</v>
      </c>
      <c r="M122" s="18">
        <v>1.64</v>
      </c>
      <c r="N122" s="18">
        <v>1.94</v>
      </c>
      <c r="O122" s="18">
        <v>2.04</v>
      </c>
      <c r="P122" s="18">
        <v>2.34</v>
      </c>
      <c r="Q122" s="18">
        <v>0.1</v>
      </c>
      <c r="R122" s="18">
        <v>1.8399999999999999</v>
      </c>
      <c r="S122" s="18">
        <v>2.14</v>
      </c>
      <c r="T122" s="18">
        <v>0.2</v>
      </c>
      <c r="U122" s="18">
        <v>0</v>
      </c>
      <c r="V122" s="18">
        <v>0</v>
      </c>
      <c r="W122" s="18">
        <v>0</v>
      </c>
      <c r="X122" s="18">
        <v>1.64</v>
      </c>
      <c r="Y122" s="18">
        <v>1.9</v>
      </c>
      <c r="Z122" s="20">
        <f t="shared" si="349"/>
        <v>2</v>
      </c>
      <c r="AA122" s="18">
        <v>0.22</v>
      </c>
      <c r="AB122" s="18">
        <v>0</v>
      </c>
      <c r="AC122" s="18">
        <v>0</v>
      </c>
      <c r="AD122" s="18">
        <v>0</v>
      </c>
      <c r="AE122" s="18">
        <v>0</v>
      </c>
      <c r="AF122" s="18">
        <v>0</v>
      </c>
      <c r="AG122" s="18">
        <v>1.2</v>
      </c>
      <c r="AH122" s="18">
        <v>1.5</v>
      </c>
      <c r="AI122" s="20">
        <f t="shared" si="350"/>
        <v>2.15</v>
      </c>
      <c r="AJ122" s="18">
        <v>0</v>
      </c>
      <c r="AK122" s="18">
        <v>0</v>
      </c>
      <c r="AL122" s="20">
        <f t="shared" si="351"/>
        <v>0</v>
      </c>
      <c r="AM122" s="18">
        <v>1.64</v>
      </c>
      <c r="AN122" s="18">
        <v>1.5</v>
      </c>
      <c r="AO122" s="18">
        <v>0.15</v>
      </c>
      <c r="AP122" s="18">
        <v>0.22</v>
      </c>
      <c r="AQ122" s="18">
        <v>1.64</v>
      </c>
      <c r="AR122" s="18">
        <v>1.72</v>
      </c>
      <c r="AS122" s="18">
        <v>0.12</v>
      </c>
      <c r="AT122" s="18">
        <v>0.11</v>
      </c>
      <c r="AU122" s="18">
        <v>0</v>
      </c>
      <c r="AV122" s="18">
        <v>1</v>
      </c>
      <c r="AW122" s="18">
        <v>0</v>
      </c>
      <c r="AX122" s="18">
        <v>0</v>
      </c>
      <c r="AY122" s="18">
        <v>0</v>
      </c>
      <c r="AZ122" s="18">
        <v>0</v>
      </c>
      <c r="BA122" s="18">
        <v>0</v>
      </c>
      <c r="BB122" s="18">
        <v>0</v>
      </c>
      <c r="BC122" s="18">
        <v>0</v>
      </c>
      <c r="BD122" s="18">
        <v>0</v>
      </c>
      <c r="BE122" s="18">
        <v>2</v>
      </c>
      <c r="BF122" s="18">
        <v>0</v>
      </c>
      <c r="BG122" s="18">
        <v>0</v>
      </c>
      <c r="BH122" s="18">
        <v>0</v>
      </c>
      <c r="BI122" s="18">
        <v>0</v>
      </c>
      <c r="BJ122" s="18">
        <v>0</v>
      </c>
      <c r="BK122" s="18">
        <v>0</v>
      </c>
      <c r="BL122" s="18">
        <v>0</v>
      </c>
      <c r="BM122" s="18">
        <v>0</v>
      </c>
      <c r="BN122" s="18">
        <v>0</v>
      </c>
      <c r="BO122" s="18">
        <v>0</v>
      </c>
      <c r="BP122" s="18">
        <v>0</v>
      </c>
      <c r="BQ122" s="18">
        <v>0</v>
      </c>
      <c r="BR122" s="18">
        <v>0</v>
      </c>
      <c r="BS122" s="18">
        <v>0</v>
      </c>
      <c r="BT122" s="18">
        <v>0</v>
      </c>
      <c r="BU122" s="18">
        <v>0</v>
      </c>
      <c r="BV122" s="18">
        <v>0</v>
      </c>
      <c r="BW122" s="18">
        <v>0</v>
      </c>
      <c r="BX122" s="18">
        <v>0</v>
      </c>
      <c r="BY122" s="18">
        <v>0</v>
      </c>
      <c r="BZ122" s="18">
        <v>0</v>
      </c>
      <c r="CA122" s="16" t="e">
        <f>_xlfn.IFNA(IF(RIGHT(D122,2)="=G",0,INDEX(#REF!,MATCH(E122,#REF!,0))),0)</f>
        <v>#REF!</v>
      </c>
      <c r="CB122" s="16" t="s">
        <v>776</v>
      </c>
      <c r="CC122" s="18">
        <v>0</v>
      </c>
      <c r="CD122" s="18">
        <v>0</v>
      </c>
      <c r="CE122" s="18">
        <v>1.4</v>
      </c>
      <c r="CF122" s="18">
        <v>0.85</v>
      </c>
      <c r="CG122" s="18">
        <v>0.12</v>
      </c>
      <c r="CH122" s="18">
        <v>2</v>
      </c>
      <c r="CI122" s="16" t="s">
        <v>98</v>
      </c>
      <c r="CJ122" s="18">
        <v>0</v>
      </c>
      <c r="CK122" s="20">
        <f t="shared" si="217"/>
        <v>2.58</v>
      </c>
      <c r="CL122" s="20">
        <f t="shared" si="352"/>
        <v>2.58</v>
      </c>
      <c r="CM122" s="18">
        <v>28.43</v>
      </c>
      <c r="CN122" s="18">
        <v>24.57</v>
      </c>
      <c r="CO122" s="18">
        <v>23.731000000000002</v>
      </c>
      <c r="CP122" s="22">
        <f t="shared" si="218"/>
        <v>24.57</v>
      </c>
      <c r="CQ122" s="22">
        <f t="shared" si="219"/>
        <v>21.99</v>
      </c>
      <c r="CR122" s="22">
        <f t="shared" si="353"/>
        <v>2.58</v>
      </c>
      <c r="CS122" s="22">
        <f t="shared" si="220"/>
        <v>22.09</v>
      </c>
      <c r="CT122" s="22">
        <f t="shared" si="221"/>
        <v>22.29</v>
      </c>
      <c r="CU122" s="18">
        <v>22.29</v>
      </c>
      <c r="CV122" s="22">
        <f t="shared" si="354"/>
        <v>2</v>
      </c>
      <c r="CW122" s="22">
        <f t="shared" si="222"/>
        <v>0</v>
      </c>
      <c r="CX122" s="22">
        <f t="shared" si="223"/>
        <v>0</v>
      </c>
      <c r="CY122" s="22">
        <f t="shared" si="224"/>
        <v>24.3</v>
      </c>
      <c r="CZ122" s="22">
        <f t="shared" si="225"/>
        <v>24.45</v>
      </c>
      <c r="DA122" s="18">
        <v>24.57</v>
      </c>
      <c r="DB122" s="20">
        <f t="shared" si="355"/>
        <v>2.58</v>
      </c>
      <c r="DC122" s="20">
        <f t="shared" si="356"/>
        <v>0</v>
      </c>
      <c r="DD122" s="20">
        <f t="shared" si="357"/>
        <v>2.58</v>
      </c>
      <c r="DE122" s="20">
        <f t="shared" si="226"/>
        <v>0.1</v>
      </c>
      <c r="DF122" s="20">
        <f t="shared" si="227"/>
        <v>0.2</v>
      </c>
      <c r="DG122" s="20">
        <f t="shared" si="228"/>
        <v>2.27</v>
      </c>
      <c r="DH122" s="20">
        <f t="shared" si="229"/>
        <v>0</v>
      </c>
      <c r="DI122" s="20">
        <f t="shared" si="230"/>
        <v>0</v>
      </c>
      <c r="DJ122" s="20">
        <f t="shared" si="231"/>
        <v>0</v>
      </c>
      <c r="DK122" s="20">
        <f t="shared" si="358"/>
        <v>2.5700000000000003</v>
      </c>
      <c r="DL122" s="20">
        <f t="shared" si="359"/>
        <v>0</v>
      </c>
      <c r="DM122" s="20">
        <f t="shared" si="360"/>
        <v>9.9999999999997868E-3</v>
      </c>
      <c r="DN122" s="20">
        <f t="shared" si="361"/>
        <v>0</v>
      </c>
      <c r="DO122" s="18">
        <v>2.54</v>
      </c>
      <c r="DP122" s="18">
        <v>0</v>
      </c>
      <c r="DQ122" s="18">
        <v>1</v>
      </c>
      <c r="DR122" s="18">
        <v>1</v>
      </c>
      <c r="DS122" s="25">
        <f t="shared" si="362"/>
        <v>2.54</v>
      </c>
      <c r="DT122" s="25">
        <f t="shared" si="363"/>
        <v>0</v>
      </c>
      <c r="DU122" s="25">
        <f t="shared" si="364"/>
        <v>6.55</v>
      </c>
      <c r="DV122" s="25">
        <f t="shared" si="365"/>
        <v>0</v>
      </c>
      <c r="DW122" s="25">
        <f t="shared" si="366"/>
        <v>6.55</v>
      </c>
      <c r="DX122" s="25">
        <f t="shared" si="367"/>
        <v>13.36</v>
      </c>
      <c r="DY122" s="25">
        <f t="shared" si="368"/>
        <v>0</v>
      </c>
      <c r="DZ122" s="25">
        <f t="shared" si="369"/>
        <v>13.36</v>
      </c>
      <c r="EA122" s="25">
        <f t="shared" si="370"/>
        <v>8.49</v>
      </c>
      <c r="EB122" s="25">
        <f t="shared" si="371"/>
        <v>0</v>
      </c>
      <c r="EC122" s="25">
        <f t="shared" si="372"/>
        <v>8.49</v>
      </c>
      <c r="ED122" s="25">
        <f t="shared" si="373"/>
        <v>4.87</v>
      </c>
      <c r="EE122" s="25">
        <f t="shared" si="373"/>
        <v>0</v>
      </c>
      <c r="EF122" s="25">
        <f t="shared" si="374"/>
        <v>4.87</v>
      </c>
      <c r="EG122" s="25">
        <f t="shared" si="375"/>
        <v>8.49</v>
      </c>
      <c r="EH122" s="25">
        <f t="shared" si="375"/>
        <v>0</v>
      </c>
      <c r="EI122" s="25">
        <f t="shared" si="376"/>
        <v>8.49</v>
      </c>
      <c r="EJ122" s="18">
        <v>875.07</v>
      </c>
      <c r="EK122" s="18">
        <v>836.37</v>
      </c>
      <c r="EL122" s="18" t="s">
        <v>905</v>
      </c>
      <c r="EM122" s="18" t="s">
        <v>906</v>
      </c>
      <c r="EN122" s="16" t="s">
        <v>774</v>
      </c>
      <c r="EO122" s="16" t="s">
        <v>132</v>
      </c>
      <c r="EP122" s="16" t="e">
        <f>IF(OR(EN122="Cống tròn",EN122="Cống hộp",EN122="Ống nhựa"),INDEX(#REF!,MATCH(E122,#REF!,0)),IF(OR(EN122="Rãnh xây",EN122="Rãnh bê tông"),INDEX(#REF!,MATCH(E122,#REF!,0)),0))</f>
        <v>#REF!</v>
      </c>
      <c r="EQ122" s="18">
        <v>37.500000000000043</v>
      </c>
      <c r="ER122" s="18">
        <v>1</v>
      </c>
      <c r="ES122" s="25">
        <f t="shared" si="377"/>
        <v>37</v>
      </c>
      <c r="ET122" s="1" t="e">
        <f>_xlfn.IFNA(IF(EN122="Cống tròn",INDEX(#REF!,MATCH(E122,#REF!,0)),IF(EN122="Cống hộp",INDEX(#REF!,MATCH(E122,#REF!,0)),EU122&amp;" ,"&amp;EV122)),0)</f>
        <v>#REF!</v>
      </c>
      <c r="EU122" s="16" t="s">
        <v>769</v>
      </c>
      <c r="EV122" s="16" t="s">
        <v>775</v>
      </c>
      <c r="EW122" s="16" t="e">
        <f>_xlfn.IFNA(INDEX(#REF!,MATCH(E122,#REF!,0)),0)</f>
        <v>#REF!</v>
      </c>
      <c r="EX122" s="16"/>
      <c r="EY122" s="18">
        <v>0</v>
      </c>
      <c r="EZ122" s="18">
        <v>0</v>
      </c>
      <c r="FA122" s="18">
        <v>0</v>
      </c>
      <c r="FB122" s="19">
        <v>0</v>
      </c>
      <c r="FC122" s="19">
        <v>0</v>
      </c>
      <c r="FD122" s="25">
        <f t="shared" si="232"/>
        <v>0</v>
      </c>
      <c r="FE122" s="25">
        <f t="shared" si="378"/>
        <v>0</v>
      </c>
      <c r="FF122" s="18">
        <v>0.1</v>
      </c>
      <c r="FG122" s="18">
        <v>2</v>
      </c>
      <c r="FH122" s="18">
        <v>1</v>
      </c>
      <c r="FI122" s="25">
        <f t="shared" si="379"/>
        <v>1.2</v>
      </c>
      <c r="FJ122" s="18">
        <v>0</v>
      </c>
      <c r="FK122" s="18">
        <v>0</v>
      </c>
      <c r="FL122" s="18">
        <v>0.2</v>
      </c>
      <c r="FM122" s="18">
        <v>1.4</v>
      </c>
      <c r="FN122" s="18">
        <v>0</v>
      </c>
      <c r="FO122" s="25">
        <f t="shared" si="380"/>
        <v>1.4</v>
      </c>
      <c r="FP122" s="18">
        <v>1.4999999999999999E-2</v>
      </c>
      <c r="FQ122" s="18">
        <v>1</v>
      </c>
      <c r="FR122" s="25">
        <f t="shared" si="233"/>
        <v>36</v>
      </c>
      <c r="FS122" s="25">
        <f t="shared" si="234"/>
        <v>0.52500000000000002</v>
      </c>
      <c r="FT122" s="25">
        <f t="shared" si="235"/>
        <v>36.524999999999999</v>
      </c>
      <c r="FU122" s="25">
        <f t="shared" si="236"/>
        <v>-0.97500000000004405</v>
      </c>
      <c r="FV122" s="25" t="str">
        <f t="shared" si="381"/>
        <v>Thêm 01</v>
      </c>
      <c r="FW122" s="25">
        <f t="shared" si="382"/>
        <v>0.04</v>
      </c>
      <c r="FX122" s="16"/>
      <c r="FY122" s="16"/>
      <c r="FZ122" s="16"/>
      <c r="GA122" s="16"/>
      <c r="GB122" s="19">
        <v>0</v>
      </c>
      <c r="GC122" s="19">
        <v>0</v>
      </c>
      <c r="GD122" s="19">
        <v>0</v>
      </c>
      <c r="GE122" s="19">
        <v>0</v>
      </c>
      <c r="GF122" s="19">
        <v>0</v>
      </c>
      <c r="GG122" s="19">
        <v>0</v>
      </c>
      <c r="GH122" s="19">
        <v>0</v>
      </c>
      <c r="GI122" s="19">
        <v>0</v>
      </c>
      <c r="GJ122" s="19">
        <v>0</v>
      </c>
      <c r="GK122" s="19">
        <v>0</v>
      </c>
      <c r="GL122" s="25">
        <f t="shared" si="237"/>
        <v>0</v>
      </c>
      <c r="GM122" s="25">
        <f t="shared" si="383"/>
        <v>0</v>
      </c>
      <c r="GN122" s="19">
        <v>0</v>
      </c>
      <c r="GO122" s="19">
        <v>0</v>
      </c>
      <c r="GP122" s="19">
        <v>0</v>
      </c>
      <c r="GQ122" s="19">
        <v>0</v>
      </c>
      <c r="GR122" s="1" t="e">
        <f>_xlfn.IFNA(INDEX(#REF!,MATCH(E122,#REF!,0)),0)</f>
        <v>#REF!</v>
      </c>
      <c r="GS122" s="16"/>
      <c r="GT122" s="18">
        <v>0</v>
      </c>
      <c r="GU122" s="18">
        <v>0</v>
      </c>
      <c r="GV122" s="18">
        <v>0</v>
      </c>
      <c r="GW122" s="18">
        <v>0</v>
      </c>
      <c r="GX122" s="25">
        <f t="shared" si="238"/>
        <v>0</v>
      </c>
      <c r="GY122" s="25">
        <f t="shared" si="239"/>
        <v>0</v>
      </c>
      <c r="GZ122" s="25">
        <f t="shared" si="384"/>
        <v>0</v>
      </c>
      <c r="HA122" s="1" t="e" cm="1">
        <f t="array" ref="HA122">INDEX(#REF!,MATCH(EJ122&amp;EK122&amp;HD122&amp;HE122&amp;HF122,#REF!&amp;#REF!&amp;#REF!&amp;#REF!&amp;#REF!,0))</f>
        <v>#REF!</v>
      </c>
      <c r="HB122" s="16"/>
      <c r="HC122" s="25">
        <f t="shared" si="385"/>
        <v>0</v>
      </c>
      <c r="HD122" s="18">
        <v>0</v>
      </c>
      <c r="HE122" s="18">
        <v>0</v>
      </c>
      <c r="HF122" s="18">
        <v>0</v>
      </c>
      <c r="HG122" s="1" t="e" cm="1">
        <f t="array" ref="HG122">INDEX(#REF!,MATCH(EJ122&amp;EK122&amp;HJ122&amp;HK122&amp;HL122,#REF!&amp;#REF!&amp;#REF!&amp;#REF!&amp;#REF!,0))</f>
        <v>#REF!</v>
      </c>
      <c r="HH122" s="16"/>
      <c r="HI122" s="25">
        <f t="shared" si="386"/>
        <v>0</v>
      </c>
      <c r="HJ122" s="25">
        <f t="shared" si="387"/>
        <v>0</v>
      </c>
      <c r="HK122" s="19">
        <v>0</v>
      </c>
      <c r="HL122" s="19">
        <v>0</v>
      </c>
      <c r="HM122" s="18">
        <v>0.01</v>
      </c>
      <c r="HN122" s="18">
        <v>1</v>
      </c>
      <c r="HO122" s="25">
        <f t="shared" si="388"/>
        <v>0</v>
      </c>
      <c r="HP122" s="25">
        <f t="shared" si="389"/>
        <v>0</v>
      </c>
      <c r="HQ122" s="25">
        <f t="shared" si="390"/>
        <v>0</v>
      </c>
      <c r="HR122" s="25">
        <f t="shared" si="391"/>
        <v>0</v>
      </c>
      <c r="HS122" s="25">
        <f t="shared" si="392"/>
        <v>0</v>
      </c>
      <c r="HT122" s="19">
        <v>0</v>
      </c>
      <c r="HU122" s="19">
        <v>0</v>
      </c>
      <c r="HV122" s="19">
        <v>0</v>
      </c>
      <c r="HW122" s="25">
        <f t="shared" si="393"/>
        <v>0</v>
      </c>
      <c r="HX122" s="19">
        <v>0</v>
      </c>
      <c r="HY122" s="19">
        <v>0</v>
      </c>
      <c r="HZ122" s="18">
        <v>24.57</v>
      </c>
      <c r="IA122" s="20">
        <f>ROUND(IF(EN122="Cống tròn",IF(EN122="Cống tròn",IF(EU122="Không có móng",IQ122-FF122,IF(EU122="Đế",IP122-FN122,IF(OR(EU122="Móng bê tông",EU122="Móng bê tông kết hợp đế"),II122-FJ122,0))),0),IF(EN122="Cống hộp",IF(AND(EN122="Cống hộp",EU122="Không có móng"),IQ122-GF122,IF(AND(EN122="Cống hộp",EU122="Móng bê tông"),IJ122-GB122,0)),IF(OR(EN122="Rãnh xây",EN122="Rãnh bê tông"),IF(OR(EN122="Rãnh xây",EN122="Rãnh bê tông"),IK122-GB122,0),IF(EN122="Ống nhựa",IF(AND(EN122="Ống nhựa",EU122="Không đắp cát"),IQ122-HT122,IF(AND(EN122="Ống nhựa",EU122="Đắp cát"),IH122-HX122,0)),IF(EN122="Rãnh thang",IF(EN122="Rãnh thang",IF(EU122="Móng bê tông",#REF!-#REF!,IQ122),0),0))))),2)</f>
        <v>22.29</v>
      </c>
      <c r="IB122" s="20">
        <f t="shared" si="394"/>
        <v>2.2800000000000011</v>
      </c>
      <c r="IC122" s="20">
        <f t="shared" si="240"/>
        <v>22.29</v>
      </c>
      <c r="ID122" s="20">
        <f t="shared" si="241"/>
        <v>0</v>
      </c>
      <c r="IE122" s="20">
        <f t="shared" si="242"/>
        <v>0</v>
      </c>
      <c r="IF122" s="20">
        <f t="shared" si="243"/>
        <v>0</v>
      </c>
      <c r="IG122" s="20">
        <f>IF(EN122="Rãnh thang",IF(AND(EN122="Rãnh thang",EU122="Móng bê tông"),IQ122-#REF!,0),IF(EN122="Ống nhựa",IF(AND(EN122="Ống nhựa",EU122="Đắp cát"),IQ122-HT122,0),IF(EN122="Cống tròn",IF(EN122="Cống tròn",IF(OR(EU122="Móng bê tông",EU122="Móng bê tông kết hợp đế"),IM122-FL122,0),0),IF(EN122="Cống hộp",IF(AND(EN122="Cống hộp",EU122="Móng bê tông"),IN122-GD122,0),IF(OR(EN122="Rãnh xây",EN122="Rãnh bê tông"),IF(AND(EN122="Rãnh xây",EU122="Móng bê tông"),IO122-GD122,IF(AND(EN122="Rãnh bê tông",EU122="Móng bê tông"),IO122-GD122,0)),0)))))</f>
        <v>22.29</v>
      </c>
      <c r="IH122" s="20">
        <f t="shared" si="244"/>
        <v>0</v>
      </c>
      <c r="II122" s="20">
        <f t="shared" si="245"/>
        <v>22.29</v>
      </c>
      <c r="IJ122" s="20">
        <f t="shared" si="246"/>
        <v>0</v>
      </c>
      <c r="IK122" s="20">
        <f t="shared" si="247"/>
        <v>0</v>
      </c>
      <c r="IL122" s="20">
        <f t="shared" si="248"/>
        <v>22.49</v>
      </c>
      <c r="IM122" s="20">
        <f t="shared" si="249"/>
        <v>22.49</v>
      </c>
      <c r="IN122" s="20">
        <f t="shared" si="250"/>
        <v>0</v>
      </c>
      <c r="IO122" s="20">
        <f t="shared" si="251"/>
        <v>0</v>
      </c>
      <c r="IP122" s="20">
        <f t="shared" si="252"/>
        <v>0</v>
      </c>
      <c r="IQ122" s="18">
        <v>22.59</v>
      </c>
      <c r="IR122" s="25">
        <f t="shared" si="395"/>
        <v>0</v>
      </c>
      <c r="IS122" s="25">
        <f t="shared" si="253"/>
        <v>0</v>
      </c>
      <c r="IT122" s="25">
        <f t="shared" si="254"/>
        <v>0</v>
      </c>
      <c r="IU122" s="25">
        <f>ROUND(IF(EN122="Cống tròn",IF(EN122="Cống tròn",IV122+FF122,0),IF(EN122="Cống hộp",IF(EN122="Cống hộp",IV122+GP122,0),IF(OR(EN122="Rãnh xây",EN122="Rãnh bê tông"),IF(OR(EN122="Rãnh xây",EN122="Rãnh bê tông"),IV122+GP122,0),IF(EN122="ống nhựa",IF(EN122="Ống nhựa",IV122+HT122,0),IF(EN122="Rãnh thang",IF(EN122="Rãnh thang",IQ122+#REF!,0),0))))),2)</f>
        <v>23.65</v>
      </c>
      <c r="IV122" s="18">
        <v>23.55</v>
      </c>
      <c r="IW122" s="25">
        <f t="shared" si="255"/>
        <v>23.65</v>
      </c>
      <c r="IX122" s="25">
        <f t="shared" si="256"/>
        <v>0</v>
      </c>
      <c r="IY122" s="25">
        <f t="shared" si="257"/>
        <v>0</v>
      </c>
      <c r="IZ122" s="25">
        <f t="shared" si="258"/>
        <v>0</v>
      </c>
      <c r="JA122" s="25">
        <f t="shared" si="259"/>
        <v>0</v>
      </c>
      <c r="JB122" s="18">
        <v>24.47</v>
      </c>
      <c r="JC122" s="20">
        <f>ROUND(IF(EN122="Cống tròn",IF(EN122="Cống tròn",IF(EU122="Không có móng",JS122-FF122,IF(EU122="Đế",JR122-FN122,IF(OR(EU122="Móng bê tông",EU122="Móng bê tông kết hợp đế"),JK122-FJ122,0))),0),IF(EN122="Cống hộp",IF(AND(EN122="Cống hộp",EU122="Không có móng"),JS122-GF122,IF(AND(EN122="Cống hộp",EU122="Móng bê tông"),JL122-GB122,0)),IF(OR(EN122="Rãnh xây",EN122="Rãnh bê tông"),IF(OR(EN122="Rãnh xây",EN122="Rãnh bê tông"),JM122-GB122,0),IF(EN122="Ống nhựa",IF(AND(EN122="Ống nhựa",EU122="Không đắp cát"),JS122-HT122,IF(AND(EN122="Ống nhựa",EU122="Đắp cát"),JJ122-HX122,0)),IF(EN122="Rãnh thang",IF(EN122="Rãnh thang",IF(EU122="Móng bê tông",#REF!-#REF!,JS122),0),0))))),2)</f>
        <v>22.25</v>
      </c>
      <c r="JD122" s="20">
        <f t="shared" si="396"/>
        <v>2.2199999999999989</v>
      </c>
      <c r="JE122" s="20">
        <f t="shared" si="260"/>
        <v>22.25</v>
      </c>
      <c r="JF122" s="20">
        <f t="shared" si="261"/>
        <v>0</v>
      </c>
      <c r="JG122" s="20">
        <f t="shared" si="262"/>
        <v>0</v>
      </c>
      <c r="JH122" s="20">
        <f t="shared" si="263"/>
        <v>0</v>
      </c>
      <c r="JI122" s="20">
        <f>IF(EN122="Rãnh thang",IF(AND(EN122="Rãnh thang",EU122="Móng bê tông"),JS122-#REF!,0),IF(EN122="Ống nhựa",IF(AND(EN122="Ống nhựa",EU122="Đắp cát"),JS122-HT122,0),IF(EN122="Cống tròn",IF(EN122="Cống tròn",IF(OR(EU122="Móng bê tông",EU122="Móng bê tông kết hợp đế"),JO122-FL122,0),0),IF(EN122="Cống hộp",IF(AND(EN122="Cống hộp",EU122="Móng bê tông"),JP122-GD122,0),IF(OR(EN122="Rãnh xây",EN122="Rãnh bê tông"),IF(AND(EN122="Rãnh xây",EU122="Móng bê tông"),JQ122-GD122,IF(AND(EN122="Rãnh bê tông",EU122="Móng bê tông"),JQ122-GD122,0)),0)))))</f>
        <v>22.25</v>
      </c>
      <c r="JJ122" s="20">
        <f t="shared" si="264"/>
        <v>0</v>
      </c>
      <c r="JK122" s="20">
        <f t="shared" si="265"/>
        <v>22.25</v>
      </c>
      <c r="JL122" s="20">
        <f t="shared" si="266"/>
        <v>0</v>
      </c>
      <c r="JM122" s="20">
        <f t="shared" si="267"/>
        <v>0</v>
      </c>
      <c r="JN122" s="20">
        <f t="shared" si="268"/>
        <v>22.45</v>
      </c>
      <c r="JO122" s="20">
        <f t="shared" si="269"/>
        <v>22.45</v>
      </c>
      <c r="JP122" s="20">
        <f t="shared" si="270"/>
        <v>0</v>
      </c>
      <c r="JQ122" s="20">
        <f t="shared" si="271"/>
        <v>0</v>
      </c>
      <c r="JR122" s="20">
        <f t="shared" si="272"/>
        <v>0</v>
      </c>
      <c r="JS122" s="26">
        <v>22.55</v>
      </c>
      <c r="JT122" s="25">
        <f t="shared" si="397"/>
        <v>0</v>
      </c>
      <c r="JU122" s="25">
        <f t="shared" si="273"/>
        <v>0</v>
      </c>
      <c r="JV122" s="25">
        <f t="shared" si="274"/>
        <v>0</v>
      </c>
      <c r="JW122" s="25">
        <f>ROUND(IF(EN122="Cống tròn",IF(EN122="Cống tròn",JX122+FF122,0),IF(EN122="Cống hộp",IF(EN122="Cống hộp",JX122+GP122,0),IF(OR(EN122="Rãnh xây",EN122="Rãnh bê tông"),IF(OR(EN122="Rãnh xây",EN122="Rãnh bê tông"),JX122+GP122,0),IF(EN122="ống nhựa",IF(EN122="Ống nhựa",JX122+HT122,0),IF(EN122="Rãnh thang",IF(EN122="Rãnh thang",JS122+#REF!,0),0))))),2)</f>
        <v>23.65</v>
      </c>
      <c r="JX122" s="27">
        <v>23.55</v>
      </c>
      <c r="JY122" s="25">
        <f t="shared" si="275"/>
        <v>23.65</v>
      </c>
      <c r="JZ122" s="25">
        <f t="shared" si="276"/>
        <v>0</v>
      </c>
      <c r="KA122" s="25">
        <f t="shared" si="277"/>
        <v>0</v>
      </c>
      <c r="KB122" s="25">
        <f t="shared" si="278"/>
        <v>0</v>
      </c>
      <c r="KC122" s="25">
        <f t="shared" si="279"/>
        <v>0</v>
      </c>
      <c r="KD122" s="28" t="s">
        <v>98</v>
      </c>
      <c r="KE122" s="27">
        <v>0</v>
      </c>
      <c r="KF122" s="25">
        <f t="shared" si="280"/>
        <v>2.2800000000000011</v>
      </c>
      <c r="KG122" s="25">
        <f t="shared" si="398"/>
        <v>2.2800000000000011</v>
      </c>
      <c r="KH122" s="27">
        <v>0</v>
      </c>
      <c r="KI122" s="25">
        <f t="shared" si="281"/>
        <v>2.2199999999999989</v>
      </c>
      <c r="KJ122" s="25">
        <f t="shared" si="399"/>
        <v>2.2199999999999989</v>
      </c>
      <c r="KK122" s="25">
        <f t="shared" si="282"/>
        <v>0</v>
      </c>
      <c r="KL122" s="25">
        <f t="shared" si="283"/>
        <v>0</v>
      </c>
      <c r="KM122" s="25">
        <f t="shared" si="400"/>
        <v>0</v>
      </c>
      <c r="KN122" s="25">
        <f t="shared" si="284"/>
        <v>0</v>
      </c>
      <c r="KO122" s="25">
        <f t="shared" si="285"/>
        <v>0</v>
      </c>
      <c r="KP122" s="25">
        <f t="shared" si="401"/>
        <v>0</v>
      </c>
      <c r="KQ122" s="25">
        <f t="shared" si="286"/>
        <v>0.2</v>
      </c>
      <c r="KR122" s="25">
        <f t="shared" si="287"/>
        <v>0.2</v>
      </c>
      <c r="KS122" s="25">
        <f t="shared" si="402"/>
        <v>0.2</v>
      </c>
      <c r="KT122" s="25">
        <f t="shared" si="288"/>
        <v>0</v>
      </c>
      <c r="KU122" s="25">
        <f t="shared" si="289"/>
        <v>0</v>
      </c>
      <c r="KV122" s="25">
        <f t="shared" si="403"/>
        <v>0</v>
      </c>
      <c r="KW122" s="25">
        <f t="shared" si="290"/>
        <v>0</v>
      </c>
      <c r="KX122" s="25">
        <f t="shared" si="291"/>
        <v>0</v>
      </c>
      <c r="KY122" s="25">
        <f t="shared" si="404"/>
        <v>0</v>
      </c>
      <c r="KZ122" s="25">
        <f t="shared" si="292"/>
        <v>0</v>
      </c>
      <c r="LA122" s="25">
        <f t="shared" si="293"/>
        <v>0</v>
      </c>
      <c r="LB122" s="25">
        <f t="shared" si="405"/>
        <v>0</v>
      </c>
      <c r="LC122" s="25">
        <f t="shared" si="294"/>
        <v>1.4</v>
      </c>
      <c r="LD122" s="25">
        <f t="shared" si="295"/>
        <v>1.4</v>
      </c>
      <c r="LE122" s="25">
        <f t="shared" si="406"/>
        <v>1.4</v>
      </c>
      <c r="LF122" s="25">
        <f t="shared" si="296"/>
        <v>0</v>
      </c>
      <c r="LG122" s="25">
        <f t="shared" si="297"/>
        <v>0</v>
      </c>
      <c r="LH122" s="25">
        <f t="shared" si="407"/>
        <v>0</v>
      </c>
      <c r="LI122" s="25">
        <f t="shared" si="298"/>
        <v>0</v>
      </c>
      <c r="LJ122" s="25">
        <f t="shared" si="299"/>
        <v>0</v>
      </c>
      <c r="LK122" s="25">
        <f t="shared" si="408"/>
        <v>0</v>
      </c>
      <c r="LL122" s="25">
        <f t="shared" si="300"/>
        <v>0</v>
      </c>
      <c r="LM122" s="25">
        <f t="shared" si="301"/>
        <v>0</v>
      </c>
      <c r="LN122" s="25">
        <f t="shared" si="409"/>
        <v>0</v>
      </c>
      <c r="LO122" s="25">
        <f t="shared" si="302"/>
        <v>0</v>
      </c>
      <c r="LP122" s="25">
        <f t="shared" si="303"/>
        <v>0</v>
      </c>
      <c r="LQ122" s="25">
        <f t="shared" si="410"/>
        <v>0</v>
      </c>
      <c r="LR122" s="25">
        <f t="shared" si="304"/>
        <v>0</v>
      </c>
      <c r="LS122" s="25">
        <f t="shared" si="305"/>
        <v>0</v>
      </c>
      <c r="LT122" s="25">
        <f t="shared" si="411"/>
        <v>0</v>
      </c>
      <c r="LU122" s="25">
        <f t="shared" si="306"/>
        <v>0</v>
      </c>
      <c r="LV122" s="25">
        <f t="shared" si="307"/>
        <v>0</v>
      </c>
      <c r="LW122" s="25">
        <f t="shared" si="412"/>
        <v>0</v>
      </c>
      <c r="LX122" s="25">
        <f t="shared" si="308"/>
        <v>0</v>
      </c>
      <c r="LY122" s="25">
        <f t="shared" si="309"/>
        <v>0</v>
      </c>
      <c r="LZ122" s="25">
        <f t="shared" si="413"/>
        <v>0</v>
      </c>
      <c r="MA122" s="25">
        <f t="shared" si="310"/>
        <v>0</v>
      </c>
      <c r="MB122" s="25">
        <f t="shared" si="311"/>
        <v>0</v>
      </c>
      <c r="MC122" s="25">
        <f t="shared" si="414"/>
        <v>0</v>
      </c>
      <c r="MD122" s="25">
        <f t="shared" si="312"/>
        <v>0</v>
      </c>
      <c r="ME122" s="25">
        <f t="shared" si="313"/>
        <v>0</v>
      </c>
      <c r="MF122" s="25">
        <f t="shared" si="415"/>
        <v>0</v>
      </c>
      <c r="MG122" s="25">
        <f t="shared" si="314"/>
        <v>0</v>
      </c>
      <c r="MH122" s="25">
        <f t="shared" si="315"/>
        <v>0</v>
      </c>
      <c r="MI122" s="25">
        <f t="shared" si="416"/>
        <v>0</v>
      </c>
      <c r="MJ122" s="25">
        <f t="shared" si="316"/>
        <v>0</v>
      </c>
      <c r="MK122" s="25">
        <f t="shared" si="317"/>
        <v>0</v>
      </c>
      <c r="ML122" s="25">
        <f t="shared" si="417"/>
        <v>0</v>
      </c>
      <c r="MM122" s="25">
        <f t="shared" si="318"/>
        <v>0</v>
      </c>
      <c r="MN122" s="25">
        <f t="shared" si="319"/>
        <v>0</v>
      </c>
      <c r="MO122" s="25">
        <f t="shared" si="418"/>
        <v>0</v>
      </c>
      <c r="MP122" s="25">
        <f t="shared" si="320"/>
        <v>0</v>
      </c>
      <c r="MQ122" s="25">
        <f t="shared" si="321"/>
        <v>0</v>
      </c>
      <c r="MR122" s="25">
        <f t="shared" si="419"/>
        <v>0</v>
      </c>
      <c r="MS122" s="29">
        <v>1.4</v>
      </c>
      <c r="MT122" s="29">
        <v>0</v>
      </c>
      <c r="MU122" s="29">
        <v>1</v>
      </c>
      <c r="MV122" s="29">
        <v>1</v>
      </c>
      <c r="MW122" s="25">
        <f t="shared" si="322"/>
        <v>1.4</v>
      </c>
      <c r="MX122" s="25">
        <f t="shared" si="323"/>
        <v>3.19</v>
      </c>
      <c r="MY122" s="25">
        <f t="shared" si="324"/>
        <v>0</v>
      </c>
      <c r="MZ122" s="25">
        <f t="shared" si="325"/>
        <v>0</v>
      </c>
      <c r="NA122" s="25">
        <f t="shared" si="326"/>
        <v>1.4</v>
      </c>
      <c r="NB122" s="25">
        <f t="shared" si="327"/>
        <v>3.11</v>
      </c>
      <c r="NC122" s="25">
        <f t="shared" si="328"/>
        <v>0</v>
      </c>
      <c r="ND122" s="25">
        <f t="shared" si="329"/>
        <v>0</v>
      </c>
      <c r="NE122" s="25">
        <f t="shared" si="420"/>
        <v>1.4</v>
      </c>
      <c r="NF122" s="25">
        <f t="shared" si="420"/>
        <v>3.15</v>
      </c>
      <c r="NG122" s="25">
        <f t="shared" si="420"/>
        <v>0</v>
      </c>
      <c r="NH122" s="25">
        <f t="shared" si="420"/>
        <v>0</v>
      </c>
      <c r="NI122" s="25">
        <f t="shared" si="330"/>
        <v>118.13</v>
      </c>
      <c r="NJ122" s="25">
        <f t="shared" si="331"/>
        <v>0</v>
      </c>
      <c r="NK122" s="25">
        <f t="shared" si="332"/>
        <v>118.13</v>
      </c>
      <c r="NL122" s="25">
        <f t="shared" si="333"/>
        <v>68.2</v>
      </c>
      <c r="NM122" s="25">
        <f t="shared" si="334"/>
        <v>0</v>
      </c>
      <c r="NN122" s="25">
        <f t="shared" si="421"/>
        <v>68.2</v>
      </c>
      <c r="NO122" s="25">
        <f t="shared" si="335"/>
        <v>0</v>
      </c>
      <c r="NP122" s="25">
        <f t="shared" si="336"/>
        <v>0</v>
      </c>
      <c r="NQ122" s="25">
        <f t="shared" si="422"/>
        <v>0</v>
      </c>
      <c r="NR122" s="25">
        <f t="shared" si="337"/>
        <v>0</v>
      </c>
      <c r="NS122" s="25">
        <f t="shared" si="338"/>
        <v>0</v>
      </c>
      <c r="NT122" s="25">
        <f t="shared" si="423"/>
        <v>0</v>
      </c>
      <c r="NU122" s="25">
        <f t="shared" si="339"/>
        <v>0</v>
      </c>
      <c r="NV122" s="25">
        <f t="shared" si="340"/>
        <v>0</v>
      </c>
      <c r="NW122" s="25">
        <f t="shared" si="424"/>
        <v>0</v>
      </c>
      <c r="NX122" s="25">
        <f t="shared" si="425"/>
        <v>68.2</v>
      </c>
      <c r="NY122" s="25">
        <f t="shared" si="425"/>
        <v>0</v>
      </c>
      <c r="NZ122" s="25">
        <f t="shared" si="426"/>
        <v>68.2</v>
      </c>
      <c r="OA122" s="25">
        <f t="shared" si="427"/>
        <v>49.93</v>
      </c>
      <c r="OB122" s="25">
        <f t="shared" si="427"/>
        <v>0</v>
      </c>
      <c r="OC122" s="25">
        <f t="shared" si="428"/>
        <v>49.93</v>
      </c>
      <c r="OD122" s="25">
        <f t="shared" si="429"/>
        <v>68.2</v>
      </c>
      <c r="OE122" s="25">
        <f t="shared" si="429"/>
        <v>0</v>
      </c>
      <c r="OF122" s="25">
        <f t="shared" si="429"/>
        <v>68.2</v>
      </c>
      <c r="OG122" s="25">
        <f t="shared" si="341"/>
        <v>0</v>
      </c>
      <c r="OH122" s="25">
        <f t="shared" si="342"/>
        <v>0</v>
      </c>
      <c r="OI122" s="25">
        <f t="shared" si="343"/>
        <v>0</v>
      </c>
      <c r="OJ122" s="25">
        <f t="shared" si="344"/>
        <v>0</v>
      </c>
      <c r="OK122" s="25">
        <f t="shared" si="345"/>
        <v>0</v>
      </c>
      <c r="OL122" s="25">
        <f t="shared" si="346"/>
        <v>0</v>
      </c>
      <c r="OM122" s="25">
        <f t="shared" si="430"/>
        <v>0</v>
      </c>
      <c r="ON122" s="25">
        <f t="shared" si="430"/>
        <v>0</v>
      </c>
      <c r="OO122" s="25">
        <f t="shared" si="430"/>
        <v>0</v>
      </c>
      <c r="OP122" s="25">
        <f t="shared" si="347"/>
        <v>0</v>
      </c>
      <c r="OQ122" s="25">
        <f t="shared" si="348"/>
        <v>0</v>
      </c>
      <c r="OR122" s="25">
        <f t="shared" si="431"/>
        <v>0</v>
      </c>
      <c r="OS122" s="19">
        <v>538172.29</v>
      </c>
      <c r="OT122" s="19">
        <v>2370663.3199999998</v>
      </c>
    </row>
    <row r="123" spans="1:410" ht="33" customHeight="1" x14ac:dyDescent="0.25">
      <c r="A123" s="18"/>
      <c r="B123" s="18" t="s">
        <v>850</v>
      </c>
      <c r="C123" s="18">
        <v>836.37</v>
      </c>
      <c r="D123" s="16" t="e">
        <f>_xlfn.IFNA(INDEX(#REF!,MATCH(E123,#REF!,0)),0)</f>
        <v>#REF!</v>
      </c>
      <c r="E123" s="18" t="s">
        <v>906</v>
      </c>
      <c r="F123" s="16" t="s">
        <v>765</v>
      </c>
      <c r="G123" s="16" t="s">
        <v>766</v>
      </c>
      <c r="H123" s="16" t="s">
        <v>767</v>
      </c>
      <c r="I123" s="16" t="s">
        <v>768</v>
      </c>
      <c r="J123" s="16" t="s">
        <v>769</v>
      </c>
      <c r="K123" s="16" t="s">
        <v>770</v>
      </c>
      <c r="L123" s="16" t="s">
        <v>771</v>
      </c>
      <c r="M123" s="18">
        <v>1.64</v>
      </c>
      <c r="N123" s="18">
        <v>1.94</v>
      </c>
      <c r="O123" s="18">
        <v>2.04</v>
      </c>
      <c r="P123" s="18">
        <v>2.34</v>
      </c>
      <c r="Q123" s="18">
        <v>0.1</v>
      </c>
      <c r="R123" s="18">
        <v>1.8399999999999999</v>
      </c>
      <c r="S123" s="18">
        <v>2.14</v>
      </c>
      <c r="T123" s="18">
        <v>0.2</v>
      </c>
      <c r="U123" s="18">
        <v>0</v>
      </c>
      <c r="V123" s="18">
        <v>0</v>
      </c>
      <c r="W123" s="18">
        <v>0</v>
      </c>
      <c r="X123" s="18">
        <v>1.64</v>
      </c>
      <c r="Y123" s="18">
        <v>1.9</v>
      </c>
      <c r="Z123" s="20">
        <f t="shared" si="349"/>
        <v>2</v>
      </c>
      <c r="AA123" s="18">
        <v>0.22</v>
      </c>
      <c r="AB123" s="18">
        <v>0</v>
      </c>
      <c r="AC123" s="18">
        <v>0</v>
      </c>
      <c r="AD123" s="18">
        <v>0</v>
      </c>
      <c r="AE123" s="18">
        <v>0</v>
      </c>
      <c r="AF123" s="18">
        <v>0</v>
      </c>
      <c r="AG123" s="18">
        <v>1.2</v>
      </c>
      <c r="AH123" s="18">
        <v>1.5</v>
      </c>
      <c r="AI123" s="20">
        <f t="shared" si="350"/>
        <v>2.15</v>
      </c>
      <c r="AJ123" s="18">
        <v>0</v>
      </c>
      <c r="AK123" s="18">
        <v>0</v>
      </c>
      <c r="AL123" s="20">
        <f t="shared" si="351"/>
        <v>0</v>
      </c>
      <c r="AM123" s="18">
        <v>1.64</v>
      </c>
      <c r="AN123" s="18">
        <v>1.5</v>
      </c>
      <c r="AO123" s="18">
        <v>0.15</v>
      </c>
      <c r="AP123" s="18">
        <v>0.22</v>
      </c>
      <c r="AQ123" s="18">
        <v>1.64</v>
      </c>
      <c r="AR123" s="18">
        <v>1.72</v>
      </c>
      <c r="AS123" s="18">
        <v>0.12</v>
      </c>
      <c r="AT123" s="18">
        <v>0.11</v>
      </c>
      <c r="AU123" s="18">
        <v>0</v>
      </c>
      <c r="AV123" s="18">
        <v>1</v>
      </c>
      <c r="AW123" s="18">
        <v>0</v>
      </c>
      <c r="AX123" s="18">
        <v>0</v>
      </c>
      <c r="AY123" s="18">
        <v>0</v>
      </c>
      <c r="AZ123" s="18">
        <v>0</v>
      </c>
      <c r="BA123" s="18">
        <v>0</v>
      </c>
      <c r="BB123" s="18">
        <v>0</v>
      </c>
      <c r="BC123" s="18">
        <v>0</v>
      </c>
      <c r="BD123" s="18">
        <v>0</v>
      </c>
      <c r="BE123" s="18">
        <v>2</v>
      </c>
      <c r="BF123" s="18">
        <v>0</v>
      </c>
      <c r="BG123" s="18">
        <v>0</v>
      </c>
      <c r="BH123" s="18">
        <v>0</v>
      </c>
      <c r="BI123" s="18">
        <v>0</v>
      </c>
      <c r="BJ123" s="18">
        <v>0</v>
      </c>
      <c r="BK123" s="18">
        <v>0</v>
      </c>
      <c r="BL123" s="18">
        <v>0</v>
      </c>
      <c r="BM123" s="18">
        <v>0</v>
      </c>
      <c r="BN123" s="18">
        <v>0</v>
      </c>
      <c r="BO123" s="18">
        <v>0</v>
      </c>
      <c r="BP123" s="18">
        <v>0</v>
      </c>
      <c r="BQ123" s="18">
        <v>0</v>
      </c>
      <c r="BR123" s="18">
        <v>0</v>
      </c>
      <c r="BS123" s="18">
        <v>0</v>
      </c>
      <c r="BT123" s="18">
        <v>0</v>
      </c>
      <c r="BU123" s="18">
        <v>0</v>
      </c>
      <c r="BV123" s="18">
        <v>0</v>
      </c>
      <c r="BW123" s="18">
        <v>0</v>
      </c>
      <c r="BX123" s="18">
        <v>0</v>
      </c>
      <c r="BY123" s="18">
        <v>0</v>
      </c>
      <c r="BZ123" s="18">
        <v>0</v>
      </c>
      <c r="CA123" s="16" t="e">
        <f>_xlfn.IFNA(IF(RIGHT(D123,2)="=G",0,INDEX(#REF!,MATCH(E123,#REF!,0))),0)</f>
        <v>#REF!</v>
      </c>
      <c r="CB123" s="16" t="s">
        <v>776</v>
      </c>
      <c r="CC123" s="18">
        <v>0</v>
      </c>
      <c r="CD123" s="18">
        <v>0</v>
      </c>
      <c r="CE123" s="18">
        <v>1.4</v>
      </c>
      <c r="CF123" s="18">
        <v>0.85</v>
      </c>
      <c r="CG123" s="18">
        <v>0.12</v>
      </c>
      <c r="CH123" s="18">
        <v>2</v>
      </c>
      <c r="CI123" s="16" t="s">
        <v>98</v>
      </c>
      <c r="CJ123" s="18">
        <v>0</v>
      </c>
      <c r="CK123" s="20">
        <f t="shared" si="217"/>
        <v>2.52</v>
      </c>
      <c r="CL123" s="20">
        <f t="shared" si="352"/>
        <v>2.52</v>
      </c>
      <c r="CM123" s="18">
        <v>28.7</v>
      </c>
      <c r="CN123" s="18">
        <v>24.47</v>
      </c>
      <c r="CO123" s="18">
        <v>23.631</v>
      </c>
      <c r="CP123" s="22">
        <f t="shared" si="218"/>
        <v>24.47</v>
      </c>
      <c r="CQ123" s="22">
        <f t="shared" si="219"/>
        <v>21.95</v>
      </c>
      <c r="CR123" s="22">
        <f t="shared" si="353"/>
        <v>2.52</v>
      </c>
      <c r="CS123" s="22">
        <f t="shared" si="220"/>
        <v>22.05</v>
      </c>
      <c r="CT123" s="22">
        <f t="shared" si="221"/>
        <v>22.25</v>
      </c>
      <c r="CU123" s="18">
        <v>22.25</v>
      </c>
      <c r="CV123" s="22">
        <f t="shared" si="354"/>
        <v>2</v>
      </c>
      <c r="CW123" s="22">
        <f t="shared" si="222"/>
        <v>0</v>
      </c>
      <c r="CX123" s="22">
        <f t="shared" si="223"/>
        <v>0</v>
      </c>
      <c r="CY123" s="22">
        <f t="shared" si="224"/>
        <v>24.2</v>
      </c>
      <c r="CZ123" s="22">
        <f t="shared" si="225"/>
        <v>24.35</v>
      </c>
      <c r="DA123" s="18">
        <v>24.47</v>
      </c>
      <c r="DB123" s="20">
        <f t="shared" si="355"/>
        <v>2.52</v>
      </c>
      <c r="DC123" s="20">
        <f t="shared" si="356"/>
        <v>0</v>
      </c>
      <c r="DD123" s="20">
        <f t="shared" si="357"/>
        <v>2.52</v>
      </c>
      <c r="DE123" s="20">
        <f t="shared" si="226"/>
        <v>0.1</v>
      </c>
      <c r="DF123" s="20">
        <f t="shared" si="227"/>
        <v>0.2</v>
      </c>
      <c r="DG123" s="20">
        <f t="shared" si="228"/>
        <v>2.2200000000000002</v>
      </c>
      <c r="DH123" s="20">
        <f t="shared" si="229"/>
        <v>0</v>
      </c>
      <c r="DI123" s="20">
        <f t="shared" si="230"/>
        <v>0</v>
      </c>
      <c r="DJ123" s="20">
        <f t="shared" si="231"/>
        <v>0</v>
      </c>
      <c r="DK123" s="20">
        <f t="shared" si="358"/>
        <v>2.5200000000000005</v>
      </c>
      <c r="DL123" s="20">
        <f t="shared" si="359"/>
        <v>0</v>
      </c>
      <c r="DM123" s="20">
        <f t="shared" si="360"/>
        <v>0</v>
      </c>
      <c r="DN123" s="20">
        <f t="shared" si="361"/>
        <v>0</v>
      </c>
      <c r="DO123" s="18">
        <v>2.54</v>
      </c>
      <c r="DP123" s="18">
        <v>0</v>
      </c>
      <c r="DQ123" s="18">
        <v>1</v>
      </c>
      <c r="DR123" s="18">
        <v>1</v>
      </c>
      <c r="DS123" s="25">
        <f t="shared" si="362"/>
        <v>2.54</v>
      </c>
      <c r="DT123" s="25">
        <f t="shared" si="363"/>
        <v>0</v>
      </c>
      <c r="DU123" s="25">
        <f t="shared" si="364"/>
        <v>6.4</v>
      </c>
      <c r="DV123" s="25">
        <f t="shared" si="365"/>
        <v>0</v>
      </c>
      <c r="DW123" s="25">
        <f t="shared" si="366"/>
        <v>6.4</v>
      </c>
      <c r="DX123" s="25">
        <f t="shared" si="367"/>
        <v>13.06</v>
      </c>
      <c r="DY123" s="25">
        <f t="shared" si="368"/>
        <v>0</v>
      </c>
      <c r="DZ123" s="25">
        <f t="shared" si="369"/>
        <v>13.06</v>
      </c>
      <c r="EA123" s="25">
        <f t="shared" si="370"/>
        <v>8.33</v>
      </c>
      <c r="EB123" s="25">
        <f t="shared" si="371"/>
        <v>0</v>
      </c>
      <c r="EC123" s="25">
        <f t="shared" si="372"/>
        <v>8.33</v>
      </c>
      <c r="ED123" s="25">
        <f t="shared" si="373"/>
        <v>4.7300000000000004</v>
      </c>
      <c r="EE123" s="25">
        <f t="shared" si="373"/>
        <v>0</v>
      </c>
      <c r="EF123" s="25">
        <f t="shared" si="374"/>
        <v>4.7300000000000004</v>
      </c>
      <c r="EG123" s="25">
        <f t="shared" si="375"/>
        <v>8.33</v>
      </c>
      <c r="EH123" s="25">
        <f t="shared" si="375"/>
        <v>0</v>
      </c>
      <c r="EI123" s="25">
        <f t="shared" si="376"/>
        <v>8.33</v>
      </c>
      <c r="EJ123" s="18">
        <v>836.37</v>
      </c>
      <c r="EK123" s="18">
        <v>797.67</v>
      </c>
      <c r="EL123" s="18" t="s">
        <v>906</v>
      </c>
      <c r="EM123" s="18" t="s">
        <v>907</v>
      </c>
      <c r="EN123" s="16" t="s">
        <v>774</v>
      </c>
      <c r="EO123" s="16" t="s">
        <v>132</v>
      </c>
      <c r="EP123" s="16" t="e">
        <f>IF(OR(EN123="Cống tròn",EN123="Cống hộp",EN123="Ống nhựa"),INDEX(#REF!,MATCH(E123,#REF!,0)),IF(OR(EN123="Rãnh xây",EN123="Rãnh bê tông"),INDEX(#REF!,MATCH(E123,#REF!,0)),0))</f>
        <v>#REF!</v>
      </c>
      <c r="EQ123" s="18">
        <v>37.500000000000043</v>
      </c>
      <c r="ER123" s="18">
        <v>1</v>
      </c>
      <c r="ES123" s="25">
        <f t="shared" si="377"/>
        <v>37</v>
      </c>
      <c r="ET123" s="1" t="e">
        <f>_xlfn.IFNA(IF(EN123="Cống tròn",INDEX(#REF!,MATCH(E123,#REF!,0)),IF(EN123="Cống hộp",INDEX(#REF!,MATCH(E123,#REF!,0)),EU123&amp;" ,"&amp;EV123)),0)</f>
        <v>#REF!</v>
      </c>
      <c r="EU123" s="16" t="s">
        <v>769</v>
      </c>
      <c r="EV123" s="16" t="s">
        <v>775</v>
      </c>
      <c r="EW123" s="16" t="e">
        <f>_xlfn.IFNA(INDEX(#REF!,MATCH(E123,#REF!,0)),0)</f>
        <v>#REF!</v>
      </c>
      <c r="EX123" s="16"/>
      <c r="EY123" s="18">
        <v>0</v>
      </c>
      <c r="EZ123" s="18">
        <v>0</v>
      </c>
      <c r="FA123" s="18">
        <v>0</v>
      </c>
      <c r="FB123" s="19">
        <v>0</v>
      </c>
      <c r="FC123" s="19">
        <v>0</v>
      </c>
      <c r="FD123" s="25">
        <f t="shared" si="232"/>
        <v>0</v>
      </c>
      <c r="FE123" s="25">
        <f t="shared" si="378"/>
        <v>0</v>
      </c>
      <c r="FF123" s="18">
        <v>0.1</v>
      </c>
      <c r="FG123" s="18">
        <v>2</v>
      </c>
      <c r="FH123" s="18">
        <v>1</v>
      </c>
      <c r="FI123" s="25">
        <f t="shared" si="379"/>
        <v>1.2</v>
      </c>
      <c r="FJ123" s="18">
        <v>0</v>
      </c>
      <c r="FK123" s="18">
        <v>0</v>
      </c>
      <c r="FL123" s="18">
        <v>0.2</v>
      </c>
      <c r="FM123" s="18">
        <v>1.4</v>
      </c>
      <c r="FN123" s="18">
        <v>0</v>
      </c>
      <c r="FO123" s="25">
        <f t="shared" si="380"/>
        <v>1.4</v>
      </c>
      <c r="FP123" s="18">
        <v>1.4999999999999999E-2</v>
      </c>
      <c r="FQ123" s="18">
        <v>1</v>
      </c>
      <c r="FR123" s="25">
        <f t="shared" si="233"/>
        <v>36</v>
      </c>
      <c r="FS123" s="25">
        <f t="shared" si="234"/>
        <v>0.52500000000000002</v>
      </c>
      <c r="FT123" s="25">
        <f t="shared" si="235"/>
        <v>36.524999999999999</v>
      </c>
      <c r="FU123" s="25">
        <f t="shared" si="236"/>
        <v>-0.97500000000004405</v>
      </c>
      <c r="FV123" s="25" t="str">
        <f t="shared" si="381"/>
        <v>Thêm 01</v>
      </c>
      <c r="FW123" s="25">
        <f t="shared" si="382"/>
        <v>0.04</v>
      </c>
      <c r="FX123" s="16"/>
      <c r="FY123" s="16"/>
      <c r="FZ123" s="16"/>
      <c r="GA123" s="16"/>
      <c r="GB123" s="19">
        <v>0</v>
      </c>
      <c r="GC123" s="19">
        <v>0</v>
      </c>
      <c r="GD123" s="19">
        <v>0</v>
      </c>
      <c r="GE123" s="19">
        <v>0</v>
      </c>
      <c r="GF123" s="19">
        <v>0</v>
      </c>
      <c r="GG123" s="19">
        <v>0</v>
      </c>
      <c r="GH123" s="19">
        <v>0</v>
      </c>
      <c r="GI123" s="19">
        <v>0</v>
      </c>
      <c r="GJ123" s="19">
        <v>0</v>
      </c>
      <c r="GK123" s="19">
        <v>0</v>
      </c>
      <c r="GL123" s="25">
        <f t="shared" si="237"/>
        <v>0</v>
      </c>
      <c r="GM123" s="25">
        <f t="shared" si="383"/>
        <v>0</v>
      </c>
      <c r="GN123" s="19">
        <v>0</v>
      </c>
      <c r="GO123" s="19">
        <v>0</v>
      </c>
      <c r="GP123" s="19">
        <v>0</v>
      </c>
      <c r="GQ123" s="19">
        <v>0</v>
      </c>
      <c r="GR123" s="1" t="e">
        <f>_xlfn.IFNA(INDEX(#REF!,MATCH(E123,#REF!,0)),0)</f>
        <v>#REF!</v>
      </c>
      <c r="GS123" s="16"/>
      <c r="GT123" s="18">
        <v>0</v>
      </c>
      <c r="GU123" s="18">
        <v>0</v>
      </c>
      <c r="GV123" s="18">
        <v>0</v>
      </c>
      <c r="GW123" s="18">
        <v>0</v>
      </c>
      <c r="GX123" s="25">
        <f t="shared" si="238"/>
        <v>0</v>
      </c>
      <c r="GY123" s="25">
        <f t="shared" si="239"/>
        <v>0</v>
      </c>
      <c r="GZ123" s="25">
        <f t="shared" si="384"/>
        <v>0</v>
      </c>
      <c r="HA123" s="1" t="e" cm="1">
        <f t="array" ref="HA123">INDEX(#REF!,MATCH(EJ123&amp;EK123&amp;HD123&amp;HE123&amp;HF123,#REF!&amp;#REF!&amp;#REF!&amp;#REF!&amp;#REF!,0))</f>
        <v>#REF!</v>
      </c>
      <c r="HB123" s="16"/>
      <c r="HC123" s="25">
        <f t="shared" si="385"/>
        <v>0</v>
      </c>
      <c r="HD123" s="18">
        <v>0</v>
      </c>
      <c r="HE123" s="18">
        <v>0</v>
      </c>
      <c r="HF123" s="18">
        <v>0</v>
      </c>
      <c r="HG123" s="1" t="e" cm="1">
        <f t="array" ref="HG123">INDEX(#REF!,MATCH(EJ123&amp;EK123&amp;HJ123&amp;HK123&amp;HL123,#REF!&amp;#REF!&amp;#REF!&amp;#REF!&amp;#REF!,0))</f>
        <v>#REF!</v>
      </c>
      <c r="HH123" s="16"/>
      <c r="HI123" s="25">
        <f t="shared" si="386"/>
        <v>0</v>
      </c>
      <c r="HJ123" s="25">
        <f t="shared" si="387"/>
        <v>0</v>
      </c>
      <c r="HK123" s="19">
        <v>0</v>
      </c>
      <c r="HL123" s="19">
        <v>0</v>
      </c>
      <c r="HM123" s="18">
        <v>0.01</v>
      </c>
      <c r="HN123" s="18">
        <v>1</v>
      </c>
      <c r="HO123" s="25">
        <f t="shared" si="388"/>
        <v>0</v>
      </c>
      <c r="HP123" s="25">
        <f t="shared" si="389"/>
        <v>0</v>
      </c>
      <c r="HQ123" s="25">
        <f t="shared" si="390"/>
        <v>0</v>
      </c>
      <c r="HR123" s="25">
        <f t="shared" si="391"/>
        <v>0</v>
      </c>
      <c r="HS123" s="25">
        <f t="shared" si="392"/>
        <v>0</v>
      </c>
      <c r="HT123" s="19">
        <v>0</v>
      </c>
      <c r="HU123" s="19">
        <v>0</v>
      </c>
      <c r="HV123" s="19">
        <v>0</v>
      </c>
      <c r="HW123" s="25">
        <f t="shared" si="393"/>
        <v>0</v>
      </c>
      <c r="HX123" s="19">
        <v>0</v>
      </c>
      <c r="HY123" s="19">
        <v>0</v>
      </c>
      <c r="HZ123" s="18">
        <v>24.47</v>
      </c>
      <c r="IA123" s="20">
        <f>ROUND(IF(EN123="Cống tròn",IF(EN123="Cống tròn",IF(EU123="Không có móng",IQ123-FF123,IF(EU123="Đế",IP123-FN123,IF(OR(EU123="Móng bê tông",EU123="Móng bê tông kết hợp đế"),II123-FJ123,0))),0),IF(EN123="Cống hộp",IF(AND(EN123="Cống hộp",EU123="Không có móng"),IQ123-GF123,IF(AND(EN123="Cống hộp",EU123="Móng bê tông"),IJ123-GB123,0)),IF(OR(EN123="Rãnh xây",EN123="Rãnh bê tông"),IF(OR(EN123="Rãnh xây",EN123="Rãnh bê tông"),IK123-GB123,0),IF(EN123="Ống nhựa",IF(AND(EN123="Ống nhựa",EU123="Không đắp cát"),IQ123-HT123,IF(AND(EN123="Ống nhựa",EU123="Đắp cát"),IH123-HX123,0)),IF(EN123="Rãnh thang",IF(EN123="Rãnh thang",IF(EU123="Móng bê tông",#REF!-#REF!,IQ123),0),0))))),2)</f>
        <v>22.25</v>
      </c>
      <c r="IB123" s="20">
        <f t="shared" si="394"/>
        <v>2.2199999999999989</v>
      </c>
      <c r="IC123" s="20">
        <f t="shared" si="240"/>
        <v>22.25</v>
      </c>
      <c r="ID123" s="20">
        <f t="shared" si="241"/>
        <v>0</v>
      </c>
      <c r="IE123" s="20">
        <f t="shared" si="242"/>
        <v>0</v>
      </c>
      <c r="IF123" s="20">
        <f t="shared" si="243"/>
        <v>0</v>
      </c>
      <c r="IG123" s="20">
        <f>IF(EN123="Rãnh thang",IF(AND(EN123="Rãnh thang",EU123="Móng bê tông"),IQ123-#REF!,0),IF(EN123="Ống nhựa",IF(AND(EN123="Ống nhựa",EU123="Đắp cát"),IQ123-HT123,0),IF(EN123="Cống tròn",IF(EN123="Cống tròn",IF(OR(EU123="Móng bê tông",EU123="Móng bê tông kết hợp đế"),IM123-FL123,0),0),IF(EN123="Cống hộp",IF(AND(EN123="Cống hộp",EU123="Móng bê tông"),IN123-GD123,0),IF(OR(EN123="Rãnh xây",EN123="Rãnh bê tông"),IF(AND(EN123="Rãnh xây",EU123="Móng bê tông"),IO123-GD123,IF(AND(EN123="Rãnh bê tông",EU123="Móng bê tông"),IO123-GD123,0)),0)))))</f>
        <v>22.25</v>
      </c>
      <c r="IH123" s="20">
        <f t="shared" si="244"/>
        <v>0</v>
      </c>
      <c r="II123" s="20">
        <f t="shared" si="245"/>
        <v>22.25</v>
      </c>
      <c r="IJ123" s="20">
        <f t="shared" si="246"/>
        <v>0</v>
      </c>
      <c r="IK123" s="20">
        <f t="shared" si="247"/>
        <v>0</v>
      </c>
      <c r="IL123" s="20">
        <f t="shared" si="248"/>
        <v>22.45</v>
      </c>
      <c r="IM123" s="20">
        <f t="shared" si="249"/>
        <v>22.45</v>
      </c>
      <c r="IN123" s="20">
        <f t="shared" si="250"/>
        <v>0</v>
      </c>
      <c r="IO123" s="20">
        <f t="shared" si="251"/>
        <v>0</v>
      </c>
      <c r="IP123" s="20">
        <f t="shared" si="252"/>
        <v>0</v>
      </c>
      <c r="IQ123" s="18">
        <v>22.55</v>
      </c>
      <c r="IR123" s="25">
        <f t="shared" si="395"/>
        <v>0</v>
      </c>
      <c r="IS123" s="25">
        <f t="shared" si="253"/>
        <v>0</v>
      </c>
      <c r="IT123" s="25">
        <f t="shared" si="254"/>
        <v>0</v>
      </c>
      <c r="IU123" s="25">
        <f>ROUND(IF(EN123="Cống tròn",IF(EN123="Cống tròn",IV123+FF123,0),IF(EN123="Cống hộp",IF(EN123="Cống hộp",IV123+GP123,0),IF(OR(EN123="Rãnh xây",EN123="Rãnh bê tông"),IF(OR(EN123="Rãnh xây",EN123="Rãnh bê tông"),IV123+GP123,0),IF(EN123="ống nhựa",IF(EN123="Ống nhựa",IV123+HT123,0),IF(EN123="Rãnh thang",IF(EN123="Rãnh thang",IQ123+#REF!,0),0))))),2)</f>
        <v>23.61</v>
      </c>
      <c r="IV123" s="18">
        <v>23.51</v>
      </c>
      <c r="IW123" s="25">
        <f t="shared" si="255"/>
        <v>23.61</v>
      </c>
      <c r="IX123" s="25">
        <f t="shared" si="256"/>
        <v>0</v>
      </c>
      <c r="IY123" s="25">
        <f t="shared" si="257"/>
        <v>0</v>
      </c>
      <c r="IZ123" s="25">
        <f t="shared" si="258"/>
        <v>0</v>
      </c>
      <c r="JA123" s="25">
        <f t="shared" si="259"/>
        <v>0</v>
      </c>
      <c r="JB123" s="18">
        <v>23.52</v>
      </c>
      <c r="JC123" s="20">
        <f>ROUND(IF(EN123="Cống tròn",IF(EN123="Cống tròn",IF(EU123="Không có móng",JS123-FF123,IF(EU123="Đế",JR123-FN123,IF(OR(EU123="Móng bê tông",EU123="Móng bê tông kết hợp đế"),JK123-FJ123,0))),0),IF(EN123="Cống hộp",IF(AND(EN123="Cống hộp",EU123="Không có móng"),JS123-GF123,IF(AND(EN123="Cống hộp",EU123="Móng bê tông"),JL123-GB123,0)),IF(OR(EN123="Rãnh xây",EN123="Rãnh bê tông"),IF(OR(EN123="Rãnh xây",EN123="Rãnh bê tông"),JM123-GB123,0),IF(EN123="Ống nhựa",IF(AND(EN123="Ống nhựa",EU123="Không đắp cát"),JS123-HT123,IF(AND(EN123="Ống nhựa",EU123="Đắp cát"),JJ123-HX123,0)),IF(EN123="Rãnh thang",IF(EN123="Rãnh thang",IF(EU123="Móng bê tông",#REF!-#REF!,JS123),0),0))))),2)</f>
        <v>22.21</v>
      </c>
      <c r="JD123" s="20">
        <f t="shared" si="396"/>
        <v>1.3099999999999987</v>
      </c>
      <c r="JE123" s="20">
        <f t="shared" si="260"/>
        <v>22.21</v>
      </c>
      <c r="JF123" s="20">
        <f t="shared" si="261"/>
        <v>0</v>
      </c>
      <c r="JG123" s="20">
        <f t="shared" si="262"/>
        <v>0</v>
      </c>
      <c r="JH123" s="20">
        <f t="shared" si="263"/>
        <v>0</v>
      </c>
      <c r="JI123" s="20">
        <f>IF(EN123="Rãnh thang",IF(AND(EN123="Rãnh thang",EU123="Móng bê tông"),JS123-#REF!,0),IF(EN123="Ống nhựa",IF(AND(EN123="Ống nhựa",EU123="Đắp cát"),JS123-HT123,0),IF(EN123="Cống tròn",IF(EN123="Cống tròn",IF(OR(EU123="Móng bê tông",EU123="Móng bê tông kết hợp đế"),JO123-FL123,0),0),IF(EN123="Cống hộp",IF(AND(EN123="Cống hộp",EU123="Móng bê tông"),JP123-GD123,0),IF(OR(EN123="Rãnh xây",EN123="Rãnh bê tông"),IF(AND(EN123="Rãnh xây",EU123="Móng bê tông"),JQ123-GD123,IF(AND(EN123="Rãnh bê tông",EU123="Móng bê tông"),JQ123-GD123,0)),0)))))</f>
        <v>22.21</v>
      </c>
      <c r="JJ123" s="20">
        <f t="shared" si="264"/>
        <v>0</v>
      </c>
      <c r="JK123" s="20">
        <f t="shared" si="265"/>
        <v>22.21</v>
      </c>
      <c r="JL123" s="20">
        <f t="shared" si="266"/>
        <v>0</v>
      </c>
      <c r="JM123" s="20">
        <f t="shared" si="267"/>
        <v>0</v>
      </c>
      <c r="JN123" s="20">
        <f t="shared" si="268"/>
        <v>22.41</v>
      </c>
      <c r="JO123" s="20">
        <f t="shared" si="269"/>
        <v>22.41</v>
      </c>
      <c r="JP123" s="20">
        <f t="shared" si="270"/>
        <v>0</v>
      </c>
      <c r="JQ123" s="20">
        <f t="shared" si="271"/>
        <v>0</v>
      </c>
      <c r="JR123" s="20">
        <f t="shared" si="272"/>
        <v>0</v>
      </c>
      <c r="JS123" s="26">
        <v>22.51</v>
      </c>
      <c r="JT123" s="25">
        <f t="shared" si="397"/>
        <v>0</v>
      </c>
      <c r="JU123" s="25">
        <f t="shared" si="273"/>
        <v>0</v>
      </c>
      <c r="JV123" s="25">
        <f t="shared" si="274"/>
        <v>0</v>
      </c>
      <c r="JW123" s="25">
        <f>ROUND(IF(EN123="Cống tròn",IF(EN123="Cống tròn",JX123+FF123,0),IF(EN123="Cống hộp",IF(EN123="Cống hộp",JX123+GP123,0),IF(OR(EN123="Rãnh xây",EN123="Rãnh bê tông"),IF(OR(EN123="Rãnh xây",EN123="Rãnh bê tông"),JX123+GP123,0),IF(EN123="ống nhựa",IF(EN123="Ống nhựa",JX123+HT123,0),IF(EN123="Rãnh thang",IF(EN123="Rãnh thang",JS123+#REF!,0),0))))),2)</f>
        <v>23.61</v>
      </c>
      <c r="JX123" s="27">
        <v>23.51</v>
      </c>
      <c r="JY123" s="25">
        <f t="shared" si="275"/>
        <v>23.61</v>
      </c>
      <c r="JZ123" s="25">
        <f t="shared" si="276"/>
        <v>0</v>
      </c>
      <c r="KA123" s="25">
        <f t="shared" si="277"/>
        <v>0</v>
      </c>
      <c r="KB123" s="25">
        <f t="shared" si="278"/>
        <v>0</v>
      </c>
      <c r="KC123" s="25">
        <f t="shared" si="279"/>
        <v>0</v>
      </c>
      <c r="KD123" s="28" t="s">
        <v>98</v>
      </c>
      <c r="KE123" s="27">
        <v>0</v>
      </c>
      <c r="KF123" s="25">
        <f t="shared" si="280"/>
        <v>2.2199999999999989</v>
      </c>
      <c r="KG123" s="25">
        <f t="shared" si="398"/>
        <v>2.2199999999999989</v>
      </c>
      <c r="KH123" s="27">
        <v>0</v>
      </c>
      <c r="KI123" s="25">
        <f t="shared" si="281"/>
        <v>1.3099999999999987</v>
      </c>
      <c r="KJ123" s="25">
        <f t="shared" si="399"/>
        <v>1.3099999999999987</v>
      </c>
      <c r="KK123" s="25">
        <f t="shared" si="282"/>
        <v>0</v>
      </c>
      <c r="KL123" s="25">
        <f t="shared" si="283"/>
        <v>0</v>
      </c>
      <c r="KM123" s="25">
        <f t="shared" si="400"/>
        <v>0</v>
      </c>
      <c r="KN123" s="25">
        <f t="shared" si="284"/>
        <v>0</v>
      </c>
      <c r="KO123" s="25">
        <f t="shared" si="285"/>
        <v>0</v>
      </c>
      <c r="KP123" s="25">
        <f t="shared" si="401"/>
        <v>0</v>
      </c>
      <c r="KQ123" s="25">
        <f t="shared" si="286"/>
        <v>0.2</v>
      </c>
      <c r="KR123" s="25">
        <f t="shared" si="287"/>
        <v>0.2</v>
      </c>
      <c r="KS123" s="25">
        <f t="shared" si="402"/>
        <v>0.2</v>
      </c>
      <c r="KT123" s="25">
        <f t="shared" si="288"/>
        <v>0</v>
      </c>
      <c r="KU123" s="25">
        <f t="shared" si="289"/>
        <v>0</v>
      </c>
      <c r="KV123" s="25">
        <f t="shared" si="403"/>
        <v>0</v>
      </c>
      <c r="KW123" s="25">
        <f t="shared" si="290"/>
        <v>0</v>
      </c>
      <c r="KX123" s="25">
        <f t="shared" si="291"/>
        <v>0</v>
      </c>
      <c r="KY123" s="25">
        <f t="shared" si="404"/>
        <v>0</v>
      </c>
      <c r="KZ123" s="25">
        <f t="shared" si="292"/>
        <v>0</v>
      </c>
      <c r="LA123" s="25">
        <f t="shared" si="293"/>
        <v>0</v>
      </c>
      <c r="LB123" s="25">
        <f t="shared" si="405"/>
        <v>0</v>
      </c>
      <c r="LC123" s="25">
        <f t="shared" si="294"/>
        <v>1.4</v>
      </c>
      <c r="LD123" s="25">
        <f t="shared" si="295"/>
        <v>1.1099999999999988</v>
      </c>
      <c r="LE123" s="25">
        <f t="shared" si="406"/>
        <v>1.2549999999999994</v>
      </c>
      <c r="LF123" s="25">
        <f t="shared" si="296"/>
        <v>0</v>
      </c>
      <c r="LG123" s="25">
        <f t="shared" si="297"/>
        <v>0</v>
      </c>
      <c r="LH123" s="25">
        <f t="shared" si="407"/>
        <v>0</v>
      </c>
      <c r="LI123" s="25">
        <f t="shared" si="298"/>
        <v>0</v>
      </c>
      <c r="LJ123" s="25">
        <f t="shared" si="299"/>
        <v>0</v>
      </c>
      <c r="LK123" s="25">
        <f t="shared" si="408"/>
        <v>0</v>
      </c>
      <c r="LL123" s="25">
        <f t="shared" si="300"/>
        <v>0</v>
      </c>
      <c r="LM123" s="25">
        <f t="shared" si="301"/>
        <v>0</v>
      </c>
      <c r="LN123" s="25">
        <f t="shared" si="409"/>
        <v>0</v>
      </c>
      <c r="LO123" s="25">
        <f t="shared" si="302"/>
        <v>0</v>
      </c>
      <c r="LP123" s="25">
        <f t="shared" si="303"/>
        <v>0</v>
      </c>
      <c r="LQ123" s="25">
        <f t="shared" si="410"/>
        <v>0</v>
      </c>
      <c r="LR123" s="25">
        <f t="shared" si="304"/>
        <v>0</v>
      </c>
      <c r="LS123" s="25">
        <f t="shared" si="305"/>
        <v>0</v>
      </c>
      <c r="LT123" s="25">
        <f t="shared" si="411"/>
        <v>0</v>
      </c>
      <c r="LU123" s="25">
        <f t="shared" si="306"/>
        <v>0</v>
      </c>
      <c r="LV123" s="25">
        <f t="shared" si="307"/>
        <v>0</v>
      </c>
      <c r="LW123" s="25">
        <f t="shared" si="412"/>
        <v>0</v>
      </c>
      <c r="LX123" s="25">
        <f t="shared" si="308"/>
        <v>0</v>
      </c>
      <c r="LY123" s="25">
        <f t="shared" si="309"/>
        <v>0</v>
      </c>
      <c r="LZ123" s="25">
        <f t="shared" si="413"/>
        <v>0</v>
      </c>
      <c r="MA123" s="25">
        <f t="shared" si="310"/>
        <v>0</v>
      </c>
      <c r="MB123" s="25">
        <f t="shared" si="311"/>
        <v>0</v>
      </c>
      <c r="MC123" s="25">
        <f t="shared" si="414"/>
        <v>0</v>
      </c>
      <c r="MD123" s="25">
        <f t="shared" si="312"/>
        <v>0</v>
      </c>
      <c r="ME123" s="25">
        <f t="shared" si="313"/>
        <v>0</v>
      </c>
      <c r="MF123" s="25">
        <f t="shared" si="415"/>
        <v>0</v>
      </c>
      <c r="MG123" s="25">
        <f t="shared" si="314"/>
        <v>0</v>
      </c>
      <c r="MH123" s="25">
        <f t="shared" si="315"/>
        <v>0</v>
      </c>
      <c r="MI123" s="25">
        <f t="shared" si="416"/>
        <v>0</v>
      </c>
      <c r="MJ123" s="25">
        <f t="shared" si="316"/>
        <v>0</v>
      </c>
      <c r="MK123" s="25">
        <f t="shared" si="317"/>
        <v>0</v>
      </c>
      <c r="ML123" s="25">
        <f t="shared" si="417"/>
        <v>0</v>
      </c>
      <c r="MM123" s="25">
        <f t="shared" si="318"/>
        <v>0</v>
      </c>
      <c r="MN123" s="25">
        <f t="shared" si="319"/>
        <v>0</v>
      </c>
      <c r="MO123" s="25">
        <f t="shared" si="418"/>
        <v>0</v>
      </c>
      <c r="MP123" s="25">
        <f t="shared" si="320"/>
        <v>0</v>
      </c>
      <c r="MQ123" s="25">
        <f t="shared" si="321"/>
        <v>0</v>
      </c>
      <c r="MR123" s="25">
        <f t="shared" si="419"/>
        <v>0</v>
      </c>
      <c r="MS123" s="29">
        <v>1.4</v>
      </c>
      <c r="MT123" s="29">
        <v>0</v>
      </c>
      <c r="MU123" s="29">
        <v>1</v>
      </c>
      <c r="MV123" s="29">
        <v>1</v>
      </c>
      <c r="MW123" s="25">
        <f t="shared" si="322"/>
        <v>1.4</v>
      </c>
      <c r="MX123" s="25">
        <f t="shared" si="323"/>
        <v>3.11</v>
      </c>
      <c r="MY123" s="25">
        <f t="shared" si="324"/>
        <v>0</v>
      </c>
      <c r="MZ123" s="25">
        <f t="shared" si="325"/>
        <v>0</v>
      </c>
      <c r="NA123" s="25">
        <f t="shared" si="326"/>
        <v>1.4</v>
      </c>
      <c r="NB123" s="25">
        <f t="shared" si="327"/>
        <v>1.83</v>
      </c>
      <c r="NC123" s="25">
        <f t="shared" si="328"/>
        <v>0</v>
      </c>
      <c r="ND123" s="25">
        <f t="shared" si="329"/>
        <v>0</v>
      </c>
      <c r="NE123" s="25">
        <f t="shared" si="420"/>
        <v>1.4</v>
      </c>
      <c r="NF123" s="25">
        <f t="shared" si="420"/>
        <v>2.4699999999999998</v>
      </c>
      <c r="NG123" s="25">
        <f t="shared" si="420"/>
        <v>0</v>
      </c>
      <c r="NH123" s="25">
        <f t="shared" si="420"/>
        <v>0</v>
      </c>
      <c r="NI123" s="25">
        <f t="shared" si="330"/>
        <v>92.63</v>
      </c>
      <c r="NJ123" s="25">
        <f t="shared" si="331"/>
        <v>0</v>
      </c>
      <c r="NK123" s="25">
        <f t="shared" si="332"/>
        <v>92.63</v>
      </c>
      <c r="NL123" s="25">
        <f t="shared" si="333"/>
        <v>56.86</v>
      </c>
      <c r="NM123" s="25">
        <f t="shared" si="334"/>
        <v>0</v>
      </c>
      <c r="NN123" s="25">
        <f t="shared" si="421"/>
        <v>56.86</v>
      </c>
      <c r="NO123" s="25">
        <f t="shared" si="335"/>
        <v>0</v>
      </c>
      <c r="NP123" s="25">
        <f t="shared" si="336"/>
        <v>0</v>
      </c>
      <c r="NQ123" s="25">
        <f t="shared" si="422"/>
        <v>0</v>
      </c>
      <c r="NR123" s="25">
        <f t="shared" si="337"/>
        <v>0</v>
      </c>
      <c r="NS123" s="25">
        <f t="shared" si="338"/>
        <v>0</v>
      </c>
      <c r="NT123" s="25">
        <f t="shared" si="423"/>
        <v>0</v>
      </c>
      <c r="NU123" s="25">
        <f t="shared" si="339"/>
        <v>0</v>
      </c>
      <c r="NV123" s="25">
        <f t="shared" si="340"/>
        <v>0</v>
      </c>
      <c r="NW123" s="25">
        <f t="shared" si="424"/>
        <v>0</v>
      </c>
      <c r="NX123" s="25">
        <f t="shared" si="425"/>
        <v>56.86</v>
      </c>
      <c r="NY123" s="25">
        <f t="shared" si="425"/>
        <v>0</v>
      </c>
      <c r="NZ123" s="25">
        <f t="shared" si="426"/>
        <v>56.86</v>
      </c>
      <c r="OA123" s="25">
        <f t="shared" si="427"/>
        <v>35.770000000000003</v>
      </c>
      <c r="OB123" s="25">
        <f t="shared" si="427"/>
        <v>0</v>
      </c>
      <c r="OC123" s="25">
        <f t="shared" si="428"/>
        <v>35.770000000000003</v>
      </c>
      <c r="OD123" s="25">
        <f t="shared" si="429"/>
        <v>56.86</v>
      </c>
      <c r="OE123" s="25">
        <f t="shared" si="429"/>
        <v>0</v>
      </c>
      <c r="OF123" s="25">
        <f t="shared" si="429"/>
        <v>56.86</v>
      </c>
      <c r="OG123" s="25">
        <f t="shared" si="341"/>
        <v>0</v>
      </c>
      <c r="OH123" s="25">
        <f t="shared" si="342"/>
        <v>0</v>
      </c>
      <c r="OI123" s="25">
        <f t="shared" si="343"/>
        <v>0</v>
      </c>
      <c r="OJ123" s="25">
        <f t="shared" si="344"/>
        <v>0</v>
      </c>
      <c r="OK123" s="25">
        <f t="shared" si="345"/>
        <v>0</v>
      </c>
      <c r="OL123" s="25">
        <f t="shared" si="346"/>
        <v>0</v>
      </c>
      <c r="OM123" s="25">
        <f t="shared" si="430"/>
        <v>0</v>
      </c>
      <c r="ON123" s="25">
        <f t="shared" si="430"/>
        <v>0</v>
      </c>
      <c r="OO123" s="25">
        <f t="shared" si="430"/>
        <v>0</v>
      </c>
      <c r="OP123" s="25">
        <f t="shared" si="347"/>
        <v>0</v>
      </c>
      <c r="OQ123" s="25">
        <f t="shared" si="348"/>
        <v>0</v>
      </c>
      <c r="OR123" s="25">
        <f t="shared" si="431"/>
        <v>0</v>
      </c>
      <c r="OS123" s="19">
        <v>538210.99</v>
      </c>
      <c r="OT123" s="19">
        <v>2370663.33</v>
      </c>
    </row>
    <row r="124" spans="1:410" ht="33" customHeight="1" x14ac:dyDescent="0.25">
      <c r="A124" s="18"/>
      <c r="B124" s="18" t="s">
        <v>850</v>
      </c>
      <c r="C124" s="18">
        <v>797.67</v>
      </c>
      <c r="D124" s="16" t="e">
        <f>_xlfn.IFNA(INDEX(#REF!,MATCH(E124,#REF!,0)),0)</f>
        <v>#REF!</v>
      </c>
      <c r="E124" s="18" t="s">
        <v>907</v>
      </c>
      <c r="F124" s="16" t="s">
        <v>765</v>
      </c>
      <c r="G124" s="16" t="s">
        <v>766</v>
      </c>
      <c r="H124" s="16" t="s">
        <v>767</v>
      </c>
      <c r="I124" s="16" t="s">
        <v>768</v>
      </c>
      <c r="J124" s="16" t="s">
        <v>769</v>
      </c>
      <c r="K124" s="16" t="s">
        <v>770</v>
      </c>
      <c r="L124" s="16" t="s">
        <v>771</v>
      </c>
      <c r="M124" s="18">
        <v>1.64</v>
      </c>
      <c r="N124" s="18">
        <v>1.94</v>
      </c>
      <c r="O124" s="18">
        <v>2.04</v>
      </c>
      <c r="P124" s="18">
        <v>2.34</v>
      </c>
      <c r="Q124" s="18">
        <v>0.1</v>
      </c>
      <c r="R124" s="18">
        <v>1.8399999999999999</v>
      </c>
      <c r="S124" s="18">
        <v>2.14</v>
      </c>
      <c r="T124" s="18">
        <v>0.2</v>
      </c>
      <c r="U124" s="18">
        <v>0</v>
      </c>
      <c r="V124" s="18">
        <v>0</v>
      </c>
      <c r="W124" s="18">
        <v>0</v>
      </c>
      <c r="X124" s="18">
        <v>1.64</v>
      </c>
      <c r="Y124" s="18">
        <v>1.9</v>
      </c>
      <c r="Z124" s="20">
        <f t="shared" si="349"/>
        <v>1.9</v>
      </c>
      <c r="AA124" s="18">
        <v>0.22</v>
      </c>
      <c r="AB124" s="18">
        <v>0</v>
      </c>
      <c r="AC124" s="18">
        <v>0</v>
      </c>
      <c r="AD124" s="18">
        <v>0</v>
      </c>
      <c r="AE124" s="18">
        <v>0</v>
      </c>
      <c r="AF124" s="18">
        <v>0</v>
      </c>
      <c r="AG124" s="18">
        <v>1.2</v>
      </c>
      <c r="AH124" s="18">
        <v>1.5</v>
      </c>
      <c r="AI124" s="20">
        <f t="shared" si="350"/>
        <v>2.0499999999999998</v>
      </c>
      <c r="AJ124" s="18">
        <v>0</v>
      </c>
      <c r="AK124" s="18">
        <v>0</v>
      </c>
      <c r="AL124" s="20">
        <f t="shared" si="351"/>
        <v>0</v>
      </c>
      <c r="AM124" s="18">
        <v>1.64</v>
      </c>
      <c r="AN124" s="18">
        <v>1.5</v>
      </c>
      <c r="AO124" s="18">
        <v>0.15</v>
      </c>
      <c r="AP124" s="18">
        <v>0.22</v>
      </c>
      <c r="AQ124" s="18">
        <v>1.64</v>
      </c>
      <c r="AR124" s="18">
        <v>1.72</v>
      </c>
      <c r="AS124" s="18">
        <v>0.12</v>
      </c>
      <c r="AT124" s="18">
        <v>0.11</v>
      </c>
      <c r="AU124" s="18">
        <v>0</v>
      </c>
      <c r="AV124" s="18">
        <v>1</v>
      </c>
      <c r="AW124" s="18">
        <v>0</v>
      </c>
      <c r="AX124" s="18">
        <v>0</v>
      </c>
      <c r="AY124" s="18">
        <v>0</v>
      </c>
      <c r="AZ124" s="18">
        <v>0</v>
      </c>
      <c r="BA124" s="18">
        <v>0</v>
      </c>
      <c r="BB124" s="18">
        <v>0</v>
      </c>
      <c r="BC124" s="18">
        <v>0</v>
      </c>
      <c r="BD124" s="18">
        <v>0</v>
      </c>
      <c r="BE124" s="18">
        <v>2</v>
      </c>
      <c r="BF124" s="18">
        <v>0</v>
      </c>
      <c r="BG124" s="18">
        <v>0</v>
      </c>
      <c r="BH124" s="18">
        <v>0</v>
      </c>
      <c r="BI124" s="18">
        <v>0</v>
      </c>
      <c r="BJ124" s="18">
        <v>0</v>
      </c>
      <c r="BK124" s="18">
        <v>0</v>
      </c>
      <c r="BL124" s="18">
        <v>0</v>
      </c>
      <c r="BM124" s="18">
        <v>0</v>
      </c>
      <c r="BN124" s="18">
        <v>0</v>
      </c>
      <c r="BO124" s="18">
        <v>0</v>
      </c>
      <c r="BP124" s="18">
        <v>0</v>
      </c>
      <c r="BQ124" s="18">
        <v>0</v>
      </c>
      <c r="BR124" s="18">
        <v>0</v>
      </c>
      <c r="BS124" s="18">
        <v>0</v>
      </c>
      <c r="BT124" s="18">
        <v>0</v>
      </c>
      <c r="BU124" s="18">
        <v>0</v>
      </c>
      <c r="BV124" s="18">
        <v>0</v>
      </c>
      <c r="BW124" s="18">
        <v>0</v>
      </c>
      <c r="BX124" s="18">
        <v>0</v>
      </c>
      <c r="BY124" s="18">
        <v>0</v>
      </c>
      <c r="BZ124" s="18">
        <v>0</v>
      </c>
      <c r="CA124" s="16" t="e">
        <f>_xlfn.IFNA(IF(RIGHT(D124,2)="=G",0,INDEX(#REF!,MATCH(E124,#REF!,0))),0)</f>
        <v>#REF!</v>
      </c>
      <c r="CB124" s="16" t="s">
        <v>776</v>
      </c>
      <c r="CC124" s="18">
        <v>0</v>
      </c>
      <c r="CD124" s="18">
        <v>0</v>
      </c>
      <c r="CE124" s="18">
        <v>1.4</v>
      </c>
      <c r="CF124" s="18">
        <v>0.85</v>
      </c>
      <c r="CG124" s="18">
        <v>0.12</v>
      </c>
      <c r="CH124" s="18">
        <v>2</v>
      </c>
      <c r="CI124" s="16" t="s">
        <v>98</v>
      </c>
      <c r="CJ124" s="18">
        <v>0</v>
      </c>
      <c r="CK124" s="20">
        <f t="shared" si="217"/>
        <v>1.61</v>
      </c>
      <c r="CL124" s="20">
        <f t="shared" si="352"/>
        <v>1.61</v>
      </c>
      <c r="CM124" s="18">
        <v>23.02</v>
      </c>
      <c r="CN124" s="18">
        <v>24.36</v>
      </c>
      <c r="CO124" s="18">
        <v>23.521000000000001</v>
      </c>
      <c r="CP124" s="22">
        <f t="shared" si="218"/>
        <v>23.52</v>
      </c>
      <c r="CQ124" s="22">
        <f t="shared" si="219"/>
        <v>21.91</v>
      </c>
      <c r="CR124" s="22">
        <f t="shared" si="353"/>
        <v>1.61</v>
      </c>
      <c r="CS124" s="22">
        <f t="shared" si="220"/>
        <v>22.01</v>
      </c>
      <c r="CT124" s="22">
        <f t="shared" si="221"/>
        <v>22.21</v>
      </c>
      <c r="CU124" s="18">
        <v>22.21</v>
      </c>
      <c r="CV124" s="22">
        <f t="shared" si="354"/>
        <v>1.9</v>
      </c>
      <c r="CW124" s="22">
        <f t="shared" si="222"/>
        <v>0</v>
      </c>
      <c r="CX124" s="22">
        <f t="shared" si="223"/>
        <v>0</v>
      </c>
      <c r="CY124" s="22">
        <f t="shared" si="224"/>
        <v>24.09</v>
      </c>
      <c r="CZ124" s="22">
        <f t="shared" si="225"/>
        <v>24.24</v>
      </c>
      <c r="DA124" s="18">
        <v>24.36</v>
      </c>
      <c r="DB124" s="20">
        <f t="shared" si="355"/>
        <v>2.4500000000000002</v>
      </c>
      <c r="DC124" s="20">
        <f t="shared" si="356"/>
        <v>0.84</v>
      </c>
      <c r="DD124" s="20">
        <f t="shared" si="357"/>
        <v>1.6100000000000003</v>
      </c>
      <c r="DE124" s="20">
        <f t="shared" si="226"/>
        <v>0.1</v>
      </c>
      <c r="DF124" s="20">
        <f t="shared" si="227"/>
        <v>0.2</v>
      </c>
      <c r="DG124" s="20">
        <f t="shared" si="228"/>
        <v>1.31</v>
      </c>
      <c r="DH124" s="20">
        <f t="shared" si="229"/>
        <v>0</v>
      </c>
      <c r="DI124" s="20">
        <f t="shared" si="230"/>
        <v>0</v>
      </c>
      <c r="DJ124" s="20">
        <f t="shared" si="231"/>
        <v>0</v>
      </c>
      <c r="DK124" s="20">
        <f t="shared" si="358"/>
        <v>1.61</v>
      </c>
      <c r="DL124" s="20">
        <f t="shared" si="359"/>
        <v>0</v>
      </c>
      <c r="DM124" s="20">
        <f t="shared" si="360"/>
        <v>0</v>
      </c>
      <c r="DN124" s="20">
        <f t="shared" si="361"/>
        <v>0</v>
      </c>
      <c r="DO124" s="18">
        <v>2.54</v>
      </c>
      <c r="DP124" s="18">
        <v>0</v>
      </c>
      <c r="DQ124" s="18">
        <v>1</v>
      </c>
      <c r="DR124" s="18">
        <v>1</v>
      </c>
      <c r="DS124" s="25">
        <f t="shared" si="362"/>
        <v>2.54</v>
      </c>
      <c r="DT124" s="25">
        <f t="shared" si="363"/>
        <v>0</v>
      </c>
      <c r="DU124" s="25">
        <f t="shared" si="364"/>
        <v>4.09</v>
      </c>
      <c r="DV124" s="25">
        <f t="shared" si="365"/>
        <v>0</v>
      </c>
      <c r="DW124" s="25">
        <f t="shared" si="366"/>
        <v>4.09</v>
      </c>
      <c r="DX124" s="25">
        <f t="shared" si="367"/>
        <v>8.34</v>
      </c>
      <c r="DY124" s="25">
        <f t="shared" si="368"/>
        <v>0</v>
      </c>
      <c r="DZ124" s="25">
        <f t="shared" si="369"/>
        <v>8.34</v>
      </c>
      <c r="EA124" s="25">
        <f t="shared" si="370"/>
        <v>5.43</v>
      </c>
      <c r="EB124" s="25">
        <f t="shared" si="371"/>
        <v>0</v>
      </c>
      <c r="EC124" s="25">
        <f t="shared" si="372"/>
        <v>5.43</v>
      </c>
      <c r="ED124" s="25">
        <f t="shared" si="373"/>
        <v>2.91</v>
      </c>
      <c r="EE124" s="25">
        <f t="shared" si="373"/>
        <v>0</v>
      </c>
      <c r="EF124" s="25">
        <f t="shared" si="374"/>
        <v>2.91</v>
      </c>
      <c r="EG124" s="25">
        <f t="shared" si="375"/>
        <v>5.43</v>
      </c>
      <c r="EH124" s="25">
        <f t="shared" si="375"/>
        <v>0</v>
      </c>
      <c r="EI124" s="25">
        <f t="shared" si="376"/>
        <v>5.43</v>
      </c>
      <c r="EJ124" s="18">
        <v>797.67</v>
      </c>
      <c r="EK124" s="18">
        <v>758.97</v>
      </c>
      <c r="EL124" s="18" t="s">
        <v>907</v>
      </c>
      <c r="EM124" s="18" t="s">
        <v>908</v>
      </c>
      <c r="EN124" s="16" t="s">
        <v>774</v>
      </c>
      <c r="EO124" s="16" t="s">
        <v>132</v>
      </c>
      <c r="EP124" s="16" t="e">
        <f>IF(OR(EN124="Cống tròn",EN124="Cống hộp",EN124="Ống nhựa"),INDEX(#REF!,MATCH(E124,#REF!,0)),IF(OR(EN124="Rãnh xây",EN124="Rãnh bê tông"),INDEX(#REF!,MATCH(E124,#REF!,0)),0))</f>
        <v>#REF!</v>
      </c>
      <c r="EQ124" s="18">
        <v>37.499999999999929</v>
      </c>
      <c r="ER124" s="18">
        <v>1</v>
      </c>
      <c r="ES124" s="25">
        <f t="shared" si="377"/>
        <v>37</v>
      </c>
      <c r="ET124" s="1" t="e">
        <f>_xlfn.IFNA(IF(EN124="Cống tròn",INDEX(#REF!,MATCH(E124,#REF!,0)),IF(EN124="Cống hộp",INDEX(#REF!,MATCH(E124,#REF!,0)),EU124&amp;" ,"&amp;EV124)),0)</f>
        <v>#REF!</v>
      </c>
      <c r="EU124" s="16" t="s">
        <v>769</v>
      </c>
      <c r="EV124" s="16" t="s">
        <v>775</v>
      </c>
      <c r="EW124" s="16" t="e">
        <f>_xlfn.IFNA(INDEX(#REF!,MATCH(E124,#REF!,0)),0)</f>
        <v>#REF!</v>
      </c>
      <c r="EX124" s="16"/>
      <c r="EY124" s="18">
        <v>0</v>
      </c>
      <c r="EZ124" s="18">
        <v>0</v>
      </c>
      <c r="FA124" s="18">
        <v>0</v>
      </c>
      <c r="FB124" s="19">
        <v>0</v>
      </c>
      <c r="FC124" s="19">
        <v>0</v>
      </c>
      <c r="FD124" s="25">
        <f t="shared" si="232"/>
        <v>0</v>
      </c>
      <c r="FE124" s="25">
        <f t="shared" si="378"/>
        <v>0</v>
      </c>
      <c r="FF124" s="18">
        <v>0.1</v>
      </c>
      <c r="FG124" s="18">
        <v>2</v>
      </c>
      <c r="FH124" s="18">
        <v>1</v>
      </c>
      <c r="FI124" s="25">
        <f t="shared" si="379"/>
        <v>1.2</v>
      </c>
      <c r="FJ124" s="18">
        <v>0</v>
      </c>
      <c r="FK124" s="18">
        <v>0</v>
      </c>
      <c r="FL124" s="18">
        <v>0.2</v>
      </c>
      <c r="FM124" s="18">
        <v>1.4</v>
      </c>
      <c r="FN124" s="18">
        <v>0</v>
      </c>
      <c r="FO124" s="25">
        <f t="shared" si="380"/>
        <v>1.4</v>
      </c>
      <c r="FP124" s="18">
        <v>1.4999999999999999E-2</v>
      </c>
      <c r="FQ124" s="18">
        <v>1</v>
      </c>
      <c r="FR124" s="25">
        <f t="shared" si="233"/>
        <v>36</v>
      </c>
      <c r="FS124" s="25">
        <f t="shared" si="234"/>
        <v>0.52500000000000002</v>
      </c>
      <c r="FT124" s="25">
        <f t="shared" si="235"/>
        <v>36.524999999999999</v>
      </c>
      <c r="FU124" s="25">
        <f t="shared" si="236"/>
        <v>-0.97499999999993037</v>
      </c>
      <c r="FV124" s="25" t="str">
        <f t="shared" si="381"/>
        <v>Thêm 01</v>
      </c>
      <c r="FW124" s="25">
        <f t="shared" si="382"/>
        <v>0.04</v>
      </c>
      <c r="FX124" s="16"/>
      <c r="FY124" s="16"/>
      <c r="FZ124" s="16"/>
      <c r="GA124" s="16"/>
      <c r="GB124" s="19">
        <v>0</v>
      </c>
      <c r="GC124" s="19">
        <v>0</v>
      </c>
      <c r="GD124" s="19">
        <v>0</v>
      </c>
      <c r="GE124" s="19">
        <v>0</v>
      </c>
      <c r="GF124" s="19">
        <v>0</v>
      </c>
      <c r="GG124" s="19">
        <v>0</v>
      </c>
      <c r="GH124" s="19">
        <v>0</v>
      </c>
      <c r="GI124" s="19">
        <v>0</v>
      </c>
      <c r="GJ124" s="19">
        <v>0</v>
      </c>
      <c r="GK124" s="19">
        <v>0</v>
      </c>
      <c r="GL124" s="25">
        <f t="shared" si="237"/>
        <v>0</v>
      </c>
      <c r="GM124" s="25">
        <f t="shared" si="383"/>
        <v>0</v>
      </c>
      <c r="GN124" s="19">
        <v>0</v>
      </c>
      <c r="GO124" s="19">
        <v>0</v>
      </c>
      <c r="GP124" s="19">
        <v>0</v>
      </c>
      <c r="GQ124" s="19">
        <v>0</v>
      </c>
      <c r="GR124" s="1" t="e">
        <f>_xlfn.IFNA(INDEX(#REF!,MATCH(E124,#REF!,0)),0)</f>
        <v>#REF!</v>
      </c>
      <c r="GS124" s="16"/>
      <c r="GT124" s="18">
        <v>0</v>
      </c>
      <c r="GU124" s="18">
        <v>0</v>
      </c>
      <c r="GV124" s="18">
        <v>0</v>
      </c>
      <c r="GW124" s="18">
        <v>0</v>
      </c>
      <c r="GX124" s="25">
        <f t="shared" si="238"/>
        <v>0</v>
      </c>
      <c r="GY124" s="25">
        <f t="shared" si="239"/>
        <v>0</v>
      </c>
      <c r="GZ124" s="25">
        <f t="shared" si="384"/>
        <v>0</v>
      </c>
      <c r="HA124" s="1" t="e" cm="1">
        <f t="array" ref="HA124">INDEX(#REF!,MATCH(EJ124&amp;EK124&amp;HD124&amp;HE124&amp;HF124,#REF!&amp;#REF!&amp;#REF!&amp;#REF!&amp;#REF!,0))</f>
        <v>#REF!</v>
      </c>
      <c r="HB124" s="16"/>
      <c r="HC124" s="25">
        <f t="shared" si="385"/>
        <v>0</v>
      </c>
      <c r="HD124" s="18">
        <v>0</v>
      </c>
      <c r="HE124" s="18">
        <v>0</v>
      </c>
      <c r="HF124" s="18">
        <v>0</v>
      </c>
      <c r="HG124" s="1" t="e" cm="1">
        <f t="array" ref="HG124">INDEX(#REF!,MATCH(EJ124&amp;EK124&amp;HJ124&amp;HK124&amp;HL124,#REF!&amp;#REF!&amp;#REF!&amp;#REF!&amp;#REF!,0))</f>
        <v>#REF!</v>
      </c>
      <c r="HH124" s="16"/>
      <c r="HI124" s="25">
        <f t="shared" si="386"/>
        <v>0</v>
      </c>
      <c r="HJ124" s="25">
        <f t="shared" si="387"/>
        <v>0</v>
      </c>
      <c r="HK124" s="19">
        <v>0</v>
      </c>
      <c r="HL124" s="19">
        <v>0</v>
      </c>
      <c r="HM124" s="18">
        <v>0.01</v>
      </c>
      <c r="HN124" s="18">
        <v>1</v>
      </c>
      <c r="HO124" s="25">
        <f t="shared" si="388"/>
        <v>0</v>
      </c>
      <c r="HP124" s="25">
        <f t="shared" si="389"/>
        <v>0</v>
      </c>
      <c r="HQ124" s="25">
        <f t="shared" si="390"/>
        <v>0</v>
      </c>
      <c r="HR124" s="25">
        <f t="shared" si="391"/>
        <v>0</v>
      </c>
      <c r="HS124" s="25">
        <f t="shared" si="392"/>
        <v>0</v>
      </c>
      <c r="HT124" s="19">
        <v>0</v>
      </c>
      <c r="HU124" s="19">
        <v>0</v>
      </c>
      <c r="HV124" s="19">
        <v>0</v>
      </c>
      <c r="HW124" s="25">
        <f t="shared" si="393"/>
        <v>0</v>
      </c>
      <c r="HX124" s="19">
        <v>0</v>
      </c>
      <c r="HY124" s="19">
        <v>0</v>
      </c>
      <c r="HZ124" s="18">
        <v>23.52</v>
      </c>
      <c r="IA124" s="20">
        <f>ROUND(IF(EN124="Cống tròn",IF(EN124="Cống tròn",IF(EU124="Không có móng",IQ124-FF124,IF(EU124="Đế",IP124-FN124,IF(OR(EU124="Móng bê tông",EU124="Móng bê tông kết hợp đế"),II124-FJ124,0))),0),IF(EN124="Cống hộp",IF(AND(EN124="Cống hộp",EU124="Không có móng"),IQ124-GF124,IF(AND(EN124="Cống hộp",EU124="Móng bê tông"),IJ124-GB124,0)),IF(OR(EN124="Rãnh xây",EN124="Rãnh bê tông"),IF(OR(EN124="Rãnh xây",EN124="Rãnh bê tông"),IK124-GB124,0),IF(EN124="Ống nhựa",IF(AND(EN124="Ống nhựa",EU124="Không đắp cát"),IQ124-HT124,IF(AND(EN124="Ống nhựa",EU124="Đắp cát"),IH124-HX124,0)),IF(EN124="Rãnh thang",IF(EN124="Rãnh thang",IF(EU124="Móng bê tông",#REF!-#REF!,IQ124),0),0))))),2)</f>
        <v>22.21</v>
      </c>
      <c r="IB124" s="20">
        <f t="shared" si="394"/>
        <v>1.3099999999999987</v>
      </c>
      <c r="IC124" s="20">
        <f t="shared" si="240"/>
        <v>22.21</v>
      </c>
      <c r="ID124" s="20">
        <f t="shared" si="241"/>
        <v>0</v>
      </c>
      <c r="IE124" s="20">
        <f t="shared" si="242"/>
        <v>0</v>
      </c>
      <c r="IF124" s="20">
        <f t="shared" si="243"/>
        <v>0</v>
      </c>
      <c r="IG124" s="20">
        <f>IF(EN124="Rãnh thang",IF(AND(EN124="Rãnh thang",EU124="Móng bê tông"),IQ124-#REF!,0),IF(EN124="Ống nhựa",IF(AND(EN124="Ống nhựa",EU124="Đắp cát"),IQ124-HT124,0),IF(EN124="Cống tròn",IF(EN124="Cống tròn",IF(OR(EU124="Móng bê tông",EU124="Móng bê tông kết hợp đế"),IM124-FL124,0),0),IF(EN124="Cống hộp",IF(AND(EN124="Cống hộp",EU124="Móng bê tông"),IN124-GD124,0),IF(OR(EN124="Rãnh xây",EN124="Rãnh bê tông"),IF(AND(EN124="Rãnh xây",EU124="Móng bê tông"),IO124-GD124,IF(AND(EN124="Rãnh bê tông",EU124="Móng bê tông"),IO124-GD124,0)),0)))))</f>
        <v>22.21</v>
      </c>
      <c r="IH124" s="20">
        <f t="shared" si="244"/>
        <v>0</v>
      </c>
      <c r="II124" s="20">
        <f t="shared" si="245"/>
        <v>22.21</v>
      </c>
      <c r="IJ124" s="20">
        <f t="shared" si="246"/>
        <v>0</v>
      </c>
      <c r="IK124" s="20">
        <f t="shared" si="247"/>
        <v>0</v>
      </c>
      <c r="IL124" s="20">
        <f t="shared" si="248"/>
        <v>22.41</v>
      </c>
      <c r="IM124" s="20">
        <f t="shared" si="249"/>
        <v>22.41</v>
      </c>
      <c r="IN124" s="20">
        <f t="shared" si="250"/>
        <v>0</v>
      </c>
      <c r="IO124" s="20">
        <f t="shared" si="251"/>
        <v>0</v>
      </c>
      <c r="IP124" s="20">
        <f t="shared" si="252"/>
        <v>0</v>
      </c>
      <c r="IQ124" s="18">
        <v>22.51</v>
      </c>
      <c r="IR124" s="25">
        <f t="shared" si="395"/>
        <v>0</v>
      </c>
      <c r="IS124" s="25">
        <f t="shared" si="253"/>
        <v>0</v>
      </c>
      <c r="IT124" s="25">
        <f t="shared" si="254"/>
        <v>0</v>
      </c>
      <c r="IU124" s="25">
        <f>ROUND(IF(EN124="Cống tròn",IF(EN124="Cống tròn",IV124+FF124,0),IF(EN124="Cống hộp",IF(EN124="Cống hộp",IV124+GP124,0),IF(OR(EN124="Rãnh xây",EN124="Rãnh bê tông"),IF(OR(EN124="Rãnh xây",EN124="Rãnh bê tông"),IV124+GP124,0),IF(EN124="ống nhựa",IF(EN124="Ống nhựa",IV124+HT124,0),IF(EN124="Rãnh thang",IF(EN124="Rãnh thang",IQ124+#REF!,0),0))))),2)</f>
        <v>23.56</v>
      </c>
      <c r="IV124" s="18">
        <v>23.46</v>
      </c>
      <c r="IW124" s="25">
        <f t="shared" si="255"/>
        <v>23.56</v>
      </c>
      <c r="IX124" s="25">
        <f t="shared" si="256"/>
        <v>0</v>
      </c>
      <c r="IY124" s="25">
        <f t="shared" si="257"/>
        <v>0</v>
      </c>
      <c r="IZ124" s="25">
        <f t="shared" si="258"/>
        <v>0</v>
      </c>
      <c r="JA124" s="25">
        <f t="shared" si="259"/>
        <v>0</v>
      </c>
      <c r="JB124" s="18">
        <v>23.42</v>
      </c>
      <c r="JC124" s="20">
        <f>ROUND(IF(EN124="Cống tròn",IF(EN124="Cống tròn",IF(EU124="Không có móng",JS124-FF124,IF(EU124="Đế",JR124-FN124,IF(OR(EU124="Móng bê tông",EU124="Móng bê tông kết hợp đế"),JK124-FJ124,0))),0),IF(EN124="Cống hộp",IF(AND(EN124="Cống hộp",EU124="Không có móng"),JS124-GF124,IF(AND(EN124="Cống hộp",EU124="Móng bê tông"),JL124-GB124,0)),IF(OR(EN124="Rãnh xây",EN124="Rãnh bê tông"),IF(OR(EN124="Rãnh xây",EN124="Rãnh bê tông"),JM124-GB124,0),IF(EN124="Ống nhựa",IF(AND(EN124="Ống nhựa",EU124="Không đắp cát"),JS124-HT124,IF(AND(EN124="Ống nhựa",EU124="Đắp cát"),JJ124-HX124,0)),IF(EN124="Rãnh thang",IF(EN124="Rãnh thang",IF(EU124="Móng bê tông",#REF!-#REF!,JS124),0),0))))),2)</f>
        <v>22.16</v>
      </c>
      <c r="JD124" s="20">
        <f t="shared" si="396"/>
        <v>1.2600000000000016</v>
      </c>
      <c r="JE124" s="20">
        <f t="shared" si="260"/>
        <v>22.16</v>
      </c>
      <c r="JF124" s="20">
        <f t="shared" si="261"/>
        <v>0</v>
      </c>
      <c r="JG124" s="20">
        <f t="shared" si="262"/>
        <v>0</v>
      </c>
      <c r="JH124" s="20">
        <f t="shared" si="263"/>
        <v>0</v>
      </c>
      <c r="JI124" s="20">
        <f>IF(EN124="Rãnh thang",IF(AND(EN124="Rãnh thang",EU124="Móng bê tông"),JS124-#REF!,0),IF(EN124="Ống nhựa",IF(AND(EN124="Ống nhựa",EU124="Đắp cát"),JS124-HT124,0),IF(EN124="Cống tròn",IF(EN124="Cống tròn",IF(OR(EU124="Móng bê tông",EU124="Móng bê tông kết hợp đế"),JO124-FL124,0),0),IF(EN124="Cống hộp",IF(AND(EN124="Cống hộp",EU124="Móng bê tông"),JP124-GD124,0),IF(OR(EN124="Rãnh xây",EN124="Rãnh bê tông"),IF(AND(EN124="Rãnh xây",EU124="Móng bê tông"),JQ124-GD124,IF(AND(EN124="Rãnh bê tông",EU124="Móng bê tông"),JQ124-GD124,0)),0)))))</f>
        <v>22.16</v>
      </c>
      <c r="JJ124" s="20">
        <f t="shared" si="264"/>
        <v>0</v>
      </c>
      <c r="JK124" s="20">
        <f t="shared" si="265"/>
        <v>22.16</v>
      </c>
      <c r="JL124" s="20">
        <f t="shared" si="266"/>
        <v>0</v>
      </c>
      <c r="JM124" s="20">
        <f t="shared" si="267"/>
        <v>0</v>
      </c>
      <c r="JN124" s="20">
        <f t="shared" si="268"/>
        <v>22.36</v>
      </c>
      <c r="JO124" s="20">
        <f t="shared" si="269"/>
        <v>22.36</v>
      </c>
      <c r="JP124" s="20">
        <f t="shared" si="270"/>
        <v>0</v>
      </c>
      <c r="JQ124" s="20">
        <f t="shared" si="271"/>
        <v>0</v>
      </c>
      <c r="JR124" s="20">
        <f t="shared" si="272"/>
        <v>0</v>
      </c>
      <c r="JS124" s="26">
        <v>22.46</v>
      </c>
      <c r="JT124" s="25">
        <f t="shared" si="397"/>
        <v>0</v>
      </c>
      <c r="JU124" s="25">
        <f t="shared" si="273"/>
        <v>0</v>
      </c>
      <c r="JV124" s="25">
        <f t="shared" si="274"/>
        <v>0</v>
      </c>
      <c r="JW124" s="25">
        <f>ROUND(IF(EN124="Cống tròn",IF(EN124="Cống tròn",JX124+FF124,0),IF(EN124="Cống hộp",IF(EN124="Cống hộp",JX124+GP124,0),IF(OR(EN124="Rãnh xây",EN124="Rãnh bê tông"),IF(OR(EN124="Rãnh xây",EN124="Rãnh bê tông"),JX124+GP124,0),IF(EN124="ống nhựa",IF(EN124="Ống nhựa",JX124+HT124,0),IF(EN124="Rãnh thang",IF(EN124="Rãnh thang",JS124+#REF!,0),0))))),2)</f>
        <v>23.56</v>
      </c>
      <c r="JX124" s="27">
        <v>23.46</v>
      </c>
      <c r="JY124" s="25">
        <f t="shared" si="275"/>
        <v>23.56</v>
      </c>
      <c r="JZ124" s="25">
        <f t="shared" si="276"/>
        <v>0</v>
      </c>
      <c r="KA124" s="25">
        <f t="shared" si="277"/>
        <v>0</v>
      </c>
      <c r="KB124" s="25">
        <f t="shared" si="278"/>
        <v>0</v>
      </c>
      <c r="KC124" s="25">
        <f t="shared" si="279"/>
        <v>0</v>
      </c>
      <c r="KD124" s="28" t="s">
        <v>98</v>
      </c>
      <c r="KE124" s="27">
        <v>0</v>
      </c>
      <c r="KF124" s="25">
        <f t="shared" si="280"/>
        <v>1.3099999999999987</v>
      </c>
      <c r="KG124" s="25">
        <f t="shared" si="398"/>
        <v>1.3099999999999987</v>
      </c>
      <c r="KH124" s="27">
        <v>0</v>
      </c>
      <c r="KI124" s="25">
        <f t="shared" si="281"/>
        <v>1.2600000000000016</v>
      </c>
      <c r="KJ124" s="25">
        <f t="shared" si="399"/>
        <v>1.2600000000000016</v>
      </c>
      <c r="KK124" s="25">
        <f t="shared" si="282"/>
        <v>0</v>
      </c>
      <c r="KL124" s="25">
        <f t="shared" si="283"/>
        <v>0</v>
      </c>
      <c r="KM124" s="25">
        <f t="shared" si="400"/>
        <v>0</v>
      </c>
      <c r="KN124" s="25">
        <f t="shared" si="284"/>
        <v>0</v>
      </c>
      <c r="KO124" s="25">
        <f t="shared" si="285"/>
        <v>0</v>
      </c>
      <c r="KP124" s="25">
        <f t="shared" si="401"/>
        <v>0</v>
      </c>
      <c r="KQ124" s="25">
        <f t="shared" si="286"/>
        <v>0.2</v>
      </c>
      <c r="KR124" s="25">
        <f t="shared" si="287"/>
        <v>0.2</v>
      </c>
      <c r="KS124" s="25">
        <f t="shared" si="402"/>
        <v>0.2</v>
      </c>
      <c r="KT124" s="25">
        <f t="shared" si="288"/>
        <v>0</v>
      </c>
      <c r="KU124" s="25">
        <f t="shared" si="289"/>
        <v>0</v>
      </c>
      <c r="KV124" s="25">
        <f t="shared" si="403"/>
        <v>0</v>
      </c>
      <c r="KW124" s="25">
        <f t="shared" si="290"/>
        <v>0</v>
      </c>
      <c r="KX124" s="25">
        <f t="shared" si="291"/>
        <v>0</v>
      </c>
      <c r="KY124" s="25">
        <f t="shared" si="404"/>
        <v>0</v>
      </c>
      <c r="KZ124" s="25">
        <f t="shared" si="292"/>
        <v>0</v>
      </c>
      <c r="LA124" s="25">
        <f t="shared" si="293"/>
        <v>0</v>
      </c>
      <c r="LB124" s="25">
        <f t="shared" si="405"/>
        <v>0</v>
      </c>
      <c r="LC124" s="25">
        <f t="shared" si="294"/>
        <v>1.1099999999999988</v>
      </c>
      <c r="LD124" s="25">
        <f t="shared" si="295"/>
        <v>1.0600000000000016</v>
      </c>
      <c r="LE124" s="25">
        <f t="shared" si="406"/>
        <v>1.0850000000000002</v>
      </c>
      <c r="LF124" s="25">
        <f t="shared" si="296"/>
        <v>0</v>
      </c>
      <c r="LG124" s="25">
        <f t="shared" si="297"/>
        <v>0</v>
      </c>
      <c r="LH124" s="25">
        <f t="shared" si="407"/>
        <v>0</v>
      </c>
      <c r="LI124" s="25">
        <f t="shared" si="298"/>
        <v>0</v>
      </c>
      <c r="LJ124" s="25">
        <f t="shared" si="299"/>
        <v>0</v>
      </c>
      <c r="LK124" s="25">
        <f t="shared" si="408"/>
        <v>0</v>
      </c>
      <c r="LL124" s="25">
        <f t="shared" si="300"/>
        <v>0</v>
      </c>
      <c r="LM124" s="25">
        <f t="shared" si="301"/>
        <v>0</v>
      </c>
      <c r="LN124" s="25">
        <f t="shared" si="409"/>
        <v>0</v>
      </c>
      <c r="LO124" s="25">
        <f t="shared" si="302"/>
        <v>0</v>
      </c>
      <c r="LP124" s="25">
        <f t="shared" si="303"/>
        <v>0</v>
      </c>
      <c r="LQ124" s="25">
        <f t="shared" si="410"/>
        <v>0</v>
      </c>
      <c r="LR124" s="25">
        <f t="shared" si="304"/>
        <v>0</v>
      </c>
      <c r="LS124" s="25">
        <f t="shared" si="305"/>
        <v>0</v>
      </c>
      <c r="LT124" s="25">
        <f t="shared" si="411"/>
        <v>0</v>
      </c>
      <c r="LU124" s="25">
        <f t="shared" si="306"/>
        <v>0</v>
      </c>
      <c r="LV124" s="25">
        <f t="shared" si="307"/>
        <v>0</v>
      </c>
      <c r="LW124" s="25">
        <f t="shared" si="412"/>
        <v>0</v>
      </c>
      <c r="LX124" s="25">
        <f t="shared" si="308"/>
        <v>0</v>
      </c>
      <c r="LY124" s="25">
        <f t="shared" si="309"/>
        <v>0</v>
      </c>
      <c r="LZ124" s="25">
        <f t="shared" si="413"/>
        <v>0</v>
      </c>
      <c r="MA124" s="25">
        <f t="shared" si="310"/>
        <v>0</v>
      </c>
      <c r="MB124" s="25">
        <f t="shared" si="311"/>
        <v>0</v>
      </c>
      <c r="MC124" s="25">
        <f t="shared" si="414"/>
        <v>0</v>
      </c>
      <c r="MD124" s="25">
        <f t="shared" si="312"/>
        <v>0</v>
      </c>
      <c r="ME124" s="25">
        <f t="shared" si="313"/>
        <v>0</v>
      </c>
      <c r="MF124" s="25">
        <f t="shared" si="415"/>
        <v>0</v>
      </c>
      <c r="MG124" s="25">
        <f t="shared" si="314"/>
        <v>0</v>
      </c>
      <c r="MH124" s="25">
        <f t="shared" si="315"/>
        <v>0</v>
      </c>
      <c r="MI124" s="25">
        <f t="shared" si="416"/>
        <v>0</v>
      </c>
      <c r="MJ124" s="25">
        <f t="shared" si="316"/>
        <v>0</v>
      </c>
      <c r="MK124" s="25">
        <f t="shared" si="317"/>
        <v>0</v>
      </c>
      <c r="ML124" s="25">
        <f t="shared" si="417"/>
        <v>0</v>
      </c>
      <c r="MM124" s="25">
        <f t="shared" si="318"/>
        <v>0</v>
      </c>
      <c r="MN124" s="25">
        <f t="shared" si="319"/>
        <v>0</v>
      </c>
      <c r="MO124" s="25">
        <f t="shared" si="418"/>
        <v>0</v>
      </c>
      <c r="MP124" s="25">
        <f t="shared" si="320"/>
        <v>0</v>
      </c>
      <c r="MQ124" s="25">
        <f t="shared" si="321"/>
        <v>0</v>
      </c>
      <c r="MR124" s="25">
        <f t="shared" si="419"/>
        <v>0</v>
      </c>
      <c r="MS124" s="29">
        <v>1.4</v>
      </c>
      <c r="MT124" s="29">
        <v>0</v>
      </c>
      <c r="MU124" s="29">
        <v>1</v>
      </c>
      <c r="MV124" s="29">
        <v>1</v>
      </c>
      <c r="MW124" s="25">
        <f t="shared" si="322"/>
        <v>1.4</v>
      </c>
      <c r="MX124" s="25">
        <f t="shared" si="323"/>
        <v>1.83</v>
      </c>
      <c r="MY124" s="25">
        <f t="shared" si="324"/>
        <v>0</v>
      </c>
      <c r="MZ124" s="25">
        <f t="shared" si="325"/>
        <v>0</v>
      </c>
      <c r="NA124" s="25">
        <f t="shared" si="326"/>
        <v>1.4</v>
      </c>
      <c r="NB124" s="25">
        <f t="shared" si="327"/>
        <v>1.76</v>
      </c>
      <c r="NC124" s="25">
        <f t="shared" si="328"/>
        <v>0</v>
      </c>
      <c r="ND124" s="25">
        <f t="shared" si="329"/>
        <v>0</v>
      </c>
      <c r="NE124" s="25">
        <f t="shared" si="420"/>
        <v>1.4</v>
      </c>
      <c r="NF124" s="25">
        <f t="shared" si="420"/>
        <v>1.7949999999999999</v>
      </c>
      <c r="NG124" s="25">
        <f t="shared" si="420"/>
        <v>0</v>
      </c>
      <c r="NH124" s="25">
        <f t="shared" si="420"/>
        <v>0</v>
      </c>
      <c r="NI124" s="25">
        <f t="shared" si="330"/>
        <v>67.31</v>
      </c>
      <c r="NJ124" s="25">
        <f t="shared" si="331"/>
        <v>0</v>
      </c>
      <c r="NK124" s="25">
        <f t="shared" si="332"/>
        <v>67.31</v>
      </c>
      <c r="NL124" s="25">
        <f t="shared" si="333"/>
        <v>45.15</v>
      </c>
      <c r="NM124" s="25">
        <f t="shared" si="334"/>
        <v>0</v>
      </c>
      <c r="NN124" s="25">
        <f t="shared" si="421"/>
        <v>45.15</v>
      </c>
      <c r="NO124" s="25">
        <f t="shared" si="335"/>
        <v>0</v>
      </c>
      <c r="NP124" s="25">
        <f t="shared" si="336"/>
        <v>0</v>
      </c>
      <c r="NQ124" s="25">
        <f t="shared" si="422"/>
        <v>0</v>
      </c>
      <c r="NR124" s="25">
        <f t="shared" si="337"/>
        <v>0</v>
      </c>
      <c r="NS124" s="25">
        <f t="shared" si="338"/>
        <v>0</v>
      </c>
      <c r="NT124" s="25">
        <f t="shared" si="423"/>
        <v>0</v>
      </c>
      <c r="NU124" s="25">
        <f t="shared" si="339"/>
        <v>0</v>
      </c>
      <c r="NV124" s="25">
        <f t="shared" si="340"/>
        <v>0</v>
      </c>
      <c r="NW124" s="25">
        <f t="shared" si="424"/>
        <v>0</v>
      </c>
      <c r="NX124" s="25">
        <f t="shared" si="425"/>
        <v>45.15</v>
      </c>
      <c r="NY124" s="25">
        <f t="shared" si="425"/>
        <v>0</v>
      </c>
      <c r="NZ124" s="25">
        <f t="shared" si="426"/>
        <v>45.15</v>
      </c>
      <c r="OA124" s="25">
        <f t="shared" si="427"/>
        <v>22.16</v>
      </c>
      <c r="OB124" s="25">
        <f t="shared" si="427"/>
        <v>0</v>
      </c>
      <c r="OC124" s="25">
        <f t="shared" si="428"/>
        <v>22.16</v>
      </c>
      <c r="OD124" s="25">
        <f t="shared" si="429"/>
        <v>45.15</v>
      </c>
      <c r="OE124" s="25">
        <f t="shared" si="429"/>
        <v>0</v>
      </c>
      <c r="OF124" s="25">
        <f t="shared" si="429"/>
        <v>45.15</v>
      </c>
      <c r="OG124" s="25">
        <f t="shared" si="341"/>
        <v>0</v>
      </c>
      <c r="OH124" s="25">
        <f t="shared" si="342"/>
        <v>0</v>
      </c>
      <c r="OI124" s="25">
        <f t="shared" si="343"/>
        <v>0</v>
      </c>
      <c r="OJ124" s="25">
        <f t="shared" si="344"/>
        <v>0</v>
      </c>
      <c r="OK124" s="25">
        <f t="shared" si="345"/>
        <v>0</v>
      </c>
      <c r="OL124" s="25">
        <f t="shared" si="346"/>
        <v>0</v>
      </c>
      <c r="OM124" s="25">
        <f t="shared" si="430"/>
        <v>0</v>
      </c>
      <c r="ON124" s="25">
        <f t="shared" si="430"/>
        <v>0</v>
      </c>
      <c r="OO124" s="25">
        <f t="shared" si="430"/>
        <v>0</v>
      </c>
      <c r="OP124" s="25">
        <f t="shared" si="347"/>
        <v>0</v>
      </c>
      <c r="OQ124" s="25">
        <f t="shared" si="348"/>
        <v>0</v>
      </c>
      <c r="OR124" s="25">
        <f t="shared" si="431"/>
        <v>0</v>
      </c>
      <c r="OS124" s="19">
        <v>538249.68999999994</v>
      </c>
      <c r="OT124" s="19">
        <v>2370663.33</v>
      </c>
    </row>
    <row r="125" spans="1:410" ht="33" customHeight="1" x14ac:dyDescent="0.25">
      <c r="A125" s="18"/>
      <c r="B125" s="18" t="s">
        <v>850</v>
      </c>
      <c r="C125" s="18">
        <v>758.97</v>
      </c>
      <c r="D125" s="16" t="e">
        <f>_xlfn.IFNA(INDEX(#REF!,MATCH(E125,#REF!,0)),0)</f>
        <v>#REF!</v>
      </c>
      <c r="E125" s="18" t="s">
        <v>908</v>
      </c>
      <c r="F125" s="16" t="s">
        <v>765</v>
      </c>
      <c r="G125" s="16" t="s">
        <v>766</v>
      </c>
      <c r="H125" s="16" t="s">
        <v>767</v>
      </c>
      <c r="I125" s="16" t="s">
        <v>768</v>
      </c>
      <c r="J125" s="16" t="s">
        <v>769</v>
      </c>
      <c r="K125" s="16" t="s">
        <v>770</v>
      </c>
      <c r="L125" s="16" t="s">
        <v>771</v>
      </c>
      <c r="M125" s="18">
        <v>1.64</v>
      </c>
      <c r="N125" s="18">
        <v>1.94</v>
      </c>
      <c r="O125" s="18">
        <v>2.04</v>
      </c>
      <c r="P125" s="18">
        <v>2.34</v>
      </c>
      <c r="Q125" s="18">
        <v>0.1</v>
      </c>
      <c r="R125" s="18">
        <v>1.8399999999999999</v>
      </c>
      <c r="S125" s="18">
        <v>2.14</v>
      </c>
      <c r="T125" s="18">
        <v>0.2</v>
      </c>
      <c r="U125" s="18">
        <v>0</v>
      </c>
      <c r="V125" s="18">
        <v>0</v>
      </c>
      <c r="W125" s="18">
        <v>0</v>
      </c>
      <c r="X125" s="18">
        <v>1.64</v>
      </c>
      <c r="Y125" s="18">
        <v>1.9</v>
      </c>
      <c r="Z125" s="20">
        <f t="shared" si="349"/>
        <v>1.8</v>
      </c>
      <c r="AA125" s="18">
        <v>0.22</v>
      </c>
      <c r="AB125" s="18">
        <v>0</v>
      </c>
      <c r="AC125" s="18">
        <v>0</v>
      </c>
      <c r="AD125" s="18">
        <v>0</v>
      </c>
      <c r="AE125" s="18">
        <v>0</v>
      </c>
      <c r="AF125" s="18">
        <v>0</v>
      </c>
      <c r="AG125" s="18">
        <v>1.2</v>
      </c>
      <c r="AH125" s="18">
        <v>1.5</v>
      </c>
      <c r="AI125" s="20">
        <f t="shared" si="350"/>
        <v>1.95</v>
      </c>
      <c r="AJ125" s="18">
        <v>0</v>
      </c>
      <c r="AK125" s="18">
        <v>0</v>
      </c>
      <c r="AL125" s="20">
        <f t="shared" si="351"/>
        <v>0</v>
      </c>
      <c r="AM125" s="18">
        <v>1.64</v>
      </c>
      <c r="AN125" s="18">
        <v>1.5</v>
      </c>
      <c r="AO125" s="18">
        <v>0.15</v>
      </c>
      <c r="AP125" s="18">
        <v>0.22</v>
      </c>
      <c r="AQ125" s="18">
        <v>1.64</v>
      </c>
      <c r="AR125" s="18">
        <v>1.72</v>
      </c>
      <c r="AS125" s="18">
        <v>0.12</v>
      </c>
      <c r="AT125" s="18">
        <v>0.11</v>
      </c>
      <c r="AU125" s="18">
        <v>0</v>
      </c>
      <c r="AV125" s="18">
        <v>1</v>
      </c>
      <c r="AW125" s="18">
        <v>0</v>
      </c>
      <c r="AX125" s="18">
        <v>0</v>
      </c>
      <c r="AY125" s="18">
        <v>0</v>
      </c>
      <c r="AZ125" s="18">
        <v>0</v>
      </c>
      <c r="BA125" s="18">
        <v>0</v>
      </c>
      <c r="BB125" s="18">
        <v>0</v>
      </c>
      <c r="BC125" s="18">
        <v>0</v>
      </c>
      <c r="BD125" s="18">
        <v>0</v>
      </c>
      <c r="BE125" s="18">
        <v>2</v>
      </c>
      <c r="BF125" s="18">
        <v>0</v>
      </c>
      <c r="BG125" s="18">
        <v>0</v>
      </c>
      <c r="BH125" s="18">
        <v>0</v>
      </c>
      <c r="BI125" s="18">
        <v>0</v>
      </c>
      <c r="BJ125" s="18">
        <v>0</v>
      </c>
      <c r="BK125" s="18">
        <v>0</v>
      </c>
      <c r="BL125" s="18">
        <v>0</v>
      </c>
      <c r="BM125" s="18">
        <v>0</v>
      </c>
      <c r="BN125" s="18">
        <v>0</v>
      </c>
      <c r="BO125" s="18">
        <v>0</v>
      </c>
      <c r="BP125" s="18">
        <v>0</v>
      </c>
      <c r="BQ125" s="18">
        <v>0</v>
      </c>
      <c r="BR125" s="18">
        <v>0</v>
      </c>
      <c r="BS125" s="18">
        <v>0</v>
      </c>
      <c r="BT125" s="18">
        <v>0</v>
      </c>
      <c r="BU125" s="18">
        <v>0</v>
      </c>
      <c r="BV125" s="18">
        <v>0</v>
      </c>
      <c r="BW125" s="18">
        <v>0</v>
      </c>
      <c r="BX125" s="18">
        <v>0</v>
      </c>
      <c r="BY125" s="18">
        <v>0</v>
      </c>
      <c r="BZ125" s="18">
        <v>0</v>
      </c>
      <c r="CA125" s="16" t="e">
        <f>_xlfn.IFNA(IF(RIGHT(D125,2)="=G",0,INDEX(#REF!,MATCH(E125,#REF!,0))),0)</f>
        <v>#REF!</v>
      </c>
      <c r="CB125" s="16" t="s">
        <v>776</v>
      </c>
      <c r="CC125" s="18">
        <v>0</v>
      </c>
      <c r="CD125" s="18">
        <v>0</v>
      </c>
      <c r="CE125" s="18">
        <v>1.4</v>
      </c>
      <c r="CF125" s="18">
        <v>0.85</v>
      </c>
      <c r="CG125" s="18">
        <v>0.12</v>
      </c>
      <c r="CH125" s="18">
        <v>2</v>
      </c>
      <c r="CI125" s="16" t="s">
        <v>98</v>
      </c>
      <c r="CJ125" s="18">
        <v>0</v>
      </c>
      <c r="CK125" s="20">
        <f t="shared" si="217"/>
        <v>1.56</v>
      </c>
      <c r="CL125" s="20">
        <f t="shared" si="352"/>
        <v>1.56</v>
      </c>
      <c r="CM125" s="18">
        <v>19.63</v>
      </c>
      <c r="CN125" s="18">
        <v>24.26</v>
      </c>
      <c r="CO125" s="18">
        <v>23.421000000000003</v>
      </c>
      <c r="CP125" s="22">
        <f t="shared" si="218"/>
        <v>23.42</v>
      </c>
      <c r="CQ125" s="22">
        <f t="shared" si="219"/>
        <v>21.86</v>
      </c>
      <c r="CR125" s="22">
        <f t="shared" si="353"/>
        <v>1.56</v>
      </c>
      <c r="CS125" s="22">
        <f t="shared" si="220"/>
        <v>21.96</v>
      </c>
      <c r="CT125" s="22">
        <f t="shared" si="221"/>
        <v>22.16</v>
      </c>
      <c r="CU125" s="18">
        <v>22.16</v>
      </c>
      <c r="CV125" s="22">
        <f t="shared" si="354"/>
        <v>1.8</v>
      </c>
      <c r="CW125" s="22">
        <f t="shared" si="222"/>
        <v>0</v>
      </c>
      <c r="CX125" s="22">
        <f t="shared" si="223"/>
        <v>0</v>
      </c>
      <c r="CY125" s="22">
        <f t="shared" si="224"/>
        <v>23.99</v>
      </c>
      <c r="CZ125" s="22">
        <f t="shared" si="225"/>
        <v>24.14</v>
      </c>
      <c r="DA125" s="18">
        <v>24.26</v>
      </c>
      <c r="DB125" s="20">
        <f t="shared" si="355"/>
        <v>2.4</v>
      </c>
      <c r="DC125" s="20">
        <f t="shared" si="356"/>
        <v>0.84</v>
      </c>
      <c r="DD125" s="20">
        <f t="shared" si="357"/>
        <v>1.56</v>
      </c>
      <c r="DE125" s="20">
        <f t="shared" si="226"/>
        <v>0.1</v>
      </c>
      <c r="DF125" s="20">
        <f t="shared" si="227"/>
        <v>0.2</v>
      </c>
      <c r="DG125" s="20">
        <f t="shared" si="228"/>
        <v>1.26</v>
      </c>
      <c r="DH125" s="20">
        <f t="shared" si="229"/>
        <v>0</v>
      </c>
      <c r="DI125" s="20">
        <f t="shared" si="230"/>
        <v>0</v>
      </c>
      <c r="DJ125" s="20">
        <f t="shared" si="231"/>
        <v>0</v>
      </c>
      <c r="DK125" s="20">
        <f t="shared" si="358"/>
        <v>1.56</v>
      </c>
      <c r="DL125" s="20">
        <f t="shared" si="359"/>
        <v>0</v>
      </c>
      <c r="DM125" s="20">
        <f t="shared" si="360"/>
        <v>0</v>
      </c>
      <c r="DN125" s="20">
        <f t="shared" si="361"/>
        <v>0</v>
      </c>
      <c r="DO125" s="18">
        <v>2.54</v>
      </c>
      <c r="DP125" s="18">
        <v>0</v>
      </c>
      <c r="DQ125" s="18">
        <v>1</v>
      </c>
      <c r="DR125" s="18">
        <v>1</v>
      </c>
      <c r="DS125" s="25">
        <f t="shared" si="362"/>
        <v>2.54</v>
      </c>
      <c r="DT125" s="25">
        <f t="shared" si="363"/>
        <v>0</v>
      </c>
      <c r="DU125" s="25">
        <f t="shared" si="364"/>
        <v>3.96</v>
      </c>
      <c r="DV125" s="25">
        <f t="shared" si="365"/>
        <v>0</v>
      </c>
      <c r="DW125" s="25">
        <f t="shared" si="366"/>
        <v>3.96</v>
      </c>
      <c r="DX125" s="25">
        <f t="shared" si="367"/>
        <v>8.08</v>
      </c>
      <c r="DY125" s="25">
        <f t="shared" si="368"/>
        <v>0</v>
      </c>
      <c r="DZ125" s="25">
        <f t="shared" si="369"/>
        <v>8.08</v>
      </c>
      <c r="EA125" s="25">
        <f t="shared" si="370"/>
        <v>5.27</v>
      </c>
      <c r="EB125" s="25">
        <f t="shared" si="371"/>
        <v>0</v>
      </c>
      <c r="EC125" s="25">
        <f t="shared" si="372"/>
        <v>5.27</v>
      </c>
      <c r="ED125" s="25">
        <f t="shared" si="373"/>
        <v>2.81</v>
      </c>
      <c r="EE125" s="25">
        <f t="shared" si="373"/>
        <v>0</v>
      </c>
      <c r="EF125" s="25">
        <f t="shared" si="374"/>
        <v>2.81</v>
      </c>
      <c r="EG125" s="25">
        <f t="shared" si="375"/>
        <v>5.27</v>
      </c>
      <c r="EH125" s="25">
        <f t="shared" si="375"/>
        <v>0</v>
      </c>
      <c r="EI125" s="25">
        <f t="shared" si="376"/>
        <v>5.27</v>
      </c>
      <c r="EJ125" s="18">
        <v>758.97</v>
      </c>
      <c r="EK125" s="18">
        <v>720.27</v>
      </c>
      <c r="EL125" s="18" t="s">
        <v>908</v>
      </c>
      <c r="EM125" s="18" t="s">
        <v>909</v>
      </c>
      <c r="EN125" s="16" t="s">
        <v>774</v>
      </c>
      <c r="EO125" s="16" t="s">
        <v>132</v>
      </c>
      <c r="EP125" s="16" t="e">
        <f>IF(OR(EN125="Cống tròn",EN125="Cống hộp",EN125="Ống nhựa"),INDEX(#REF!,MATCH(E125,#REF!,0)),IF(OR(EN125="Rãnh xây",EN125="Rãnh bê tông"),INDEX(#REF!,MATCH(E125,#REF!,0)),0))</f>
        <v>#REF!</v>
      </c>
      <c r="EQ125" s="18">
        <v>37.500000000000043</v>
      </c>
      <c r="ER125" s="18">
        <v>1</v>
      </c>
      <c r="ES125" s="25">
        <f t="shared" si="377"/>
        <v>37</v>
      </c>
      <c r="ET125" s="1" t="e">
        <f>_xlfn.IFNA(IF(EN125="Cống tròn",INDEX(#REF!,MATCH(E125,#REF!,0)),IF(EN125="Cống hộp",INDEX(#REF!,MATCH(E125,#REF!,0)),EU125&amp;" ,"&amp;EV125)),0)</f>
        <v>#REF!</v>
      </c>
      <c r="EU125" s="16" t="s">
        <v>769</v>
      </c>
      <c r="EV125" s="16" t="s">
        <v>775</v>
      </c>
      <c r="EW125" s="16" t="e">
        <f>_xlfn.IFNA(INDEX(#REF!,MATCH(E125,#REF!,0)),0)</f>
        <v>#REF!</v>
      </c>
      <c r="EX125" s="16"/>
      <c r="EY125" s="18">
        <v>0</v>
      </c>
      <c r="EZ125" s="18">
        <v>0</v>
      </c>
      <c r="FA125" s="18">
        <v>0</v>
      </c>
      <c r="FB125" s="19">
        <v>0</v>
      </c>
      <c r="FC125" s="19">
        <v>0</v>
      </c>
      <c r="FD125" s="25">
        <f t="shared" si="232"/>
        <v>0</v>
      </c>
      <c r="FE125" s="25">
        <f t="shared" si="378"/>
        <v>0</v>
      </c>
      <c r="FF125" s="18">
        <v>0.1</v>
      </c>
      <c r="FG125" s="18">
        <v>2</v>
      </c>
      <c r="FH125" s="18">
        <v>1</v>
      </c>
      <c r="FI125" s="25">
        <f t="shared" si="379"/>
        <v>1.2</v>
      </c>
      <c r="FJ125" s="18">
        <v>0</v>
      </c>
      <c r="FK125" s="18">
        <v>0</v>
      </c>
      <c r="FL125" s="18">
        <v>0.2</v>
      </c>
      <c r="FM125" s="18">
        <v>1.4</v>
      </c>
      <c r="FN125" s="18">
        <v>0</v>
      </c>
      <c r="FO125" s="25">
        <f t="shared" si="380"/>
        <v>1.4</v>
      </c>
      <c r="FP125" s="18">
        <v>1.4999999999999999E-2</v>
      </c>
      <c r="FQ125" s="18">
        <v>1</v>
      </c>
      <c r="FR125" s="25">
        <f t="shared" si="233"/>
        <v>36</v>
      </c>
      <c r="FS125" s="25">
        <f t="shared" si="234"/>
        <v>0.52500000000000002</v>
      </c>
      <c r="FT125" s="25">
        <f t="shared" si="235"/>
        <v>36.524999999999999</v>
      </c>
      <c r="FU125" s="25">
        <f t="shared" si="236"/>
        <v>-0.97500000000004405</v>
      </c>
      <c r="FV125" s="25" t="str">
        <f t="shared" si="381"/>
        <v>Thêm 01</v>
      </c>
      <c r="FW125" s="25">
        <f t="shared" si="382"/>
        <v>0.04</v>
      </c>
      <c r="FX125" s="16"/>
      <c r="FY125" s="16"/>
      <c r="FZ125" s="16"/>
      <c r="GA125" s="16"/>
      <c r="GB125" s="19">
        <v>0</v>
      </c>
      <c r="GC125" s="19">
        <v>0</v>
      </c>
      <c r="GD125" s="19">
        <v>0</v>
      </c>
      <c r="GE125" s="19">
        <v>0</v>
      </c>
      <c r="GF125" s="19">
        <v>0</v>
      </c>
      <c r="GG125" s="19">
        <v>0</v>
      </c>
      <c r="GH125" s="19">
        <v>0</v>
      </c>
      <c r="GI125" s="19">
        <v>0</v>
      </c>
      <c r="GJ125" s="19">
        <v>0</v>
      </c>
      <c r="GK125" s="19">
        <v>0</v>
      </c>
      <c r="GL125" s="25">
        <f t="shared" si="237"/>
        <v>0</v>
      </c>
      <c r="GM125" s="25">
        <f t="shared" si="383"/>
        <v>0</v>
      </c>
      <c r="GN125" s="19">
        <v>0</v>
      </c>
      <c r="GO125" s="19">
        <v>0</v>
      </c>
      <c r="GP125" s="19">
        <v>0</v>
      </c>
      <c r="GQ125" s="19">
        <v>0</v>
      </c>
      <c r="GR125" s="1" t="e">
        <f>_xlfn.IFNA(INDEX(#REF!,MATCH(E125,#REF!,0)),0)</f>
        <v>#REF!</v>
      </c>
      <c r="GS125" s="16"/>
      <c r="GT125" s="18">
        <v>0</v>
      </c>
      <c r="GU125" s="18">
        <v>0</v>
      </c>
      <c r="GV125" s="18">
        <v>0</v>
      </c>
      <c r="GW125" s="18">
        <v>0</v>
      </c>
      <c r="GX125" s="25">
        <f t="shared" si="238"/>
        <v>0</v>
      </c>
      <c r="GY125" s="25">
        <f t="shared" si="239"/>
        <v>0</v>
      </c>
      <c r="GZ125" s="25">
        <f t="shared" si="384"/>
        <v>0</v>
      </c>
      <c r="HA125" s="1" t="e" cm="1">
        <f t="array" ref="HA125">INDEX(#REF!,MATCH(EJ125&amp;EK125&amp;HD125&amp;HE125&amp;HF125,#REF!&amp;#REF!&amp;#REF!&amp;#REF!&amp;#REF!,0))</f>
        <v>#REF!</v>
      </c>
      <c r="HB125" s="16"/>
      <c r="HC125" s="25">
        <f t="shared" si="385"/>
        <v>0</v>
      </c>
      <c r="HD125" s="18">
        <v>0</v>
      </c>
      <c r="HE125" s="18">
        <v>0</v>
      </c>
      <c r="HF125" s="18">
        <v>0</v>
      </c>
      <c r="HG125" s="1" t="e" cm="1">
        <f t="array" ref="HG125">INDEX(#REF!,MATCH(EJ125&amp;EK125&amp;HJ125&amp;HK125&amp;HL125,#REF!&amp;#REF!&amp;#REF!&amp;#REF!&amp;#REF!,0))</f>
        <v>#REF!</v>
      </c>
      <c r="HH125" s="16"/>
      <c r="HI125" s="25">
        <f t="shared" si="386"/>
        <v>0</v>
      </c>
      <c r="HJ125" s="25">
        <f t="shared" si="387"/>
        <v>0</v>
      </c>
      <c r="HK125" s="19">
        <v>0</v>
      </c>
      <c r="HL125" s="19">
        <v>0</v>
      </c>
      <c r="HM125" s="18">
        <v>0.01</v>
      </c>
      <c r="HN125" s="18">
        <v>1</v>
      </c>
      <c r="HO125" s="25">
        <f t="shared" si="388"/>
        <v>0</v>
      </c>
      <c r="HP125" s="25">
        <f t="shared" si="389"/>
        <v>0</v>
      </c>
      <c r="HQ125" s="25">
        <f t="shared" si="390"/>
        <v>0</v>
      </c>
      <c r="HR125" s="25">
        <f t="shared" si="391"/>
        <v>0</v>
      </c>
      <c r="HS125" s="25">
        <f t="shared" si="392"/>
        <v>0</v>
      </c>
      <c r="HT125" s="19">
        <v>0</v>
      </c>
      <c r="HU125" s="19">
        <v>0</v>
      </c>
      <c r="HV125" s="19">
        <v>0</v>
      </c>
      <c r="HW125" s="25">
        <f t="shared" si="393"/>
        <v>0</v>
      </c>
      <c r="HX125" s="19">
        <v>0</v>
      </c>
      <c r="HY125" s="19">
        <v>0</v>
      </c>
      <c r="HZ125" s="18">
        <v>23.42</v>
      </c>
      <c r="IA125" s="20">
        <f>ROUND(IF(EN125="Cống tròn",IF(EN125="Cống tròn",IF(EU125="Không có móng",IQ125-FF125,IF(EU125="Đế",IP125-FN125,IF(OR(EU125="Móng bê tông",EU125="Móng bê tông kết hợp đế"),II125-FJ125,0))),0),IF(EN125="Cống hộp",IF(AND(EN125="Cống hộp",EU125="Không có móng"),IQ125-GF125,IF(AND(EN125="Cống hộp",EU125="Móng bê tông"),IJ125-GB125,0)),IF(OR(EN125="Rãnh xây",EN125="Rãnh bê tông"),IF(OR(EN125="Rãnh xây",EN125="Rãnh bê tông"),IK125-GB125,0),IF(EN125="Ống nhựa",IF(AND(EN125="Ống nhựa",EU125="Không đắp cát"),IQ125-HT125,IF(AND(EN125="Ống nhựa",EU125="Đắp cát"),IH125-HX125,0)),IF(EN125="Rãnh thang",IF(EN125="Rãnh thang",IF(EU125="Móng bê tông",#REF!-#REF!,IQ125),0),0))))),2)</f>
        <v>22.16</v>
      </c>
      <c r="IB125" s="20">
        <f t="shared" si="394"/>
        <v>1.2600000000000016</v>
      </c>
      <c r="IC125" s="20">
        <f t="shared" si="240"/>
        <v>22.16</v>
      </c>
      <c r="ID125" s="20">
        <f t="shared" si="241"/>
        <v>0</v>
      </c>
      <c r="IE125" s="20">
        <f t="shared" si="242"/>
        <v>0</v>
      </c>
      <c r="IF125" s="20">
        <f t="shared" si="243"/>
        <v>0</v>
      </c>
      <c r="IG125" s="20">
        <f>IF(EN125="Rãnh thang",IF(AND(EN125="Rãnh thang",EU125="Móng bê tông"),IQ125-#REF!,0),IF(EN125="Ống nhựa",IF(AND(EN125="Ống nhựa",EU125="Đắp cát"),IQ125-HT125,0),IF(EN125="Cống tròn",IF(EN125="Cống tròn",IF(OR(EU125="Móng bê tông",EU125="Móng bê tông kết hợp đế"),IM125-FL125,0),0),IF(EN125="Cống hộp",IF(AND(EN125="Cống hộp",EU125="Móng bê tông"),IN125-GD125,0),IF(OR(EN125="Rãnh xây",EN125="Rãnh bê tông"),IF(AND(EN125="Rãnh xây",EU125="Móng bê tông"),IO125-GD125,IF(AND(EN125="Rãnh bê tông",EU125="Móng bê tông"),IO125-GD125,0)),0)))))</f>
        <v>22.16</v>
      </c>
      <c r="IH125" s="20">
        <f t="shared" si="244"/>
        <v>0</v>
      </c>
      <c r="II125" s="20">
        <f t="shared" si="245"/>
        <v>22.16</v>
      </c>
      <c r="IJ125" s="20">
        <f t="shared" si="246"/>
        <v>0</v>
      </c>
      <c r="IK125" s="20">
        <f t="shared" si="247"/>
        <v>0</v>
      </c>
      <c r="IL125" s="20">
        <f t="shared" si="248"/>
        <v>22.36</v>
      </c>
      <c r="IM125" s="20">
        <f t="shared" si="249"/>
        <v>22.36</v>
      </c>
      <c r="IN125" s="20">
        <f t="shared" si="250"/>
        <v>0</v>
      </c>
      <c r="IO125" s="20">
        <f t="shared" si="251"/>
        <v>0</v>
      </c>
      <c r="IP125" s="20">
        <f t="shared" si="252"/>
        <v>0</v>
      </c>
      <c r="IQ125" s="18">
        <v>22.46</v>
      </c>
      <c r="IR125" s="25">
        <f t="shared" si="395"/>
        <v>0</v>
      </c>
      <c r="IS125" s="25">
        <f t="shared" si="253"/>
        <v>0</v>
      </c>
      <c r="IT125" s="25">
        <f t="shared" si="254"/>
        <v>0</v>
      </c>
      <c r="IU125" s="25">
        <f>ROUND(IF(EN125="Cống tròn",IF(EN125="Cống tròn",IV125+FF125,0),IF(EN125="Cống hộp",IF(EN125="Cống hộp",IV125+GP125,0),IF(OR(EN125="Rãnh xây",EN125="Rãnh bê tông"),IF(OR(EN125="Rãnh xây",EN125="Rãnh bê tông"),IV125+GP125,0),IF(EN125="ống nhựa",IF(EN125="Ống nhựa",IV125+HT125,0),IF(EN125="Rãnh thang",IF(EN125="Rãnh thang",IQ125+#REF!,0),0))))),2)</f>
        <v>23.52</v>
      </c>
      <c r="IV125" s="18">
        <v>23.42</v>
      </c>
      <c r="IW125" s="25">
        <f t="shared" si="255"/>
        <v>23.52</v>
      </c>
      <c r="IX125" s="25">
        <f t="shared" si="256"/>
        <v>0</v>
      </c>
      <c r="IY125" s="25">
        <f t="shared" si="257"/>
        <v>0</v>
      </c>
      <c r="IZ125" s="25">
        <f t="shared" si="258"/>
        <v>0</v>
      </c>
      <c r="JA125" s="25">
        <f t="shared" si="259"/>
        <v>0</v>
      </c>
      <c r="JB125" s="18">
        <v>23.31</v>
      </c>
      <c r="JC125" s="20">
        <f>ROUND(IF(EN125="Cống tròn",IF(EN125="Cống tròn",IF(EU125="Không có móng",JS125-FF125,IF(EU125="Đế",JR125-FN125,IF(OR(EU125="Móng bê tông",EU125="Móng bê tông kết hợp đế"),JK125-FJ125,0))),0),IF(EN125="Cống hộp",IF(AND(EN125="Cống hộp",EU125="Không có móng"),JS125-GF125,IF(AND(EN125="Cống hộp",EU125="Móng bê tông"),JL125-GB125,0)),IF(OR(EN125="Rãnh xây",EN125="Rãnh bê tông"),IF(OR(EN125="Rãnh xây",EN125="Rãnh bê tông"),JM125-GB125,0),IF(EN125="Ống nhựa",IF(AND(EN125="Ống nhựa",EU125="Không đắp cát"),JS125-HT125,IF(AND(EN125="Ống nhựa",EU125="Đắp cát"),JJ125-HX125,0)),IF(EN125="Rãnh thang",IF(EN125="Rãnh thang",IF(EU125="Móng bê tông",#REF!-#REF!,JS125),0),0))))),2)</f>
        <v>22.12</v>
      </c>
      <c r="JD125" s="20">
        <f t="shared" si="396"/>
        <v>1.1899999999999977</v>
      </c>
      <c r="JE125" s="20">
        <f t="shared" si="260"/>
        <v>22.12</v>
      </c>
      <c r="JF125" s="20">
        <f t="shared" si="261"/>
        <v>0</v>
      </c>
      <c r="JG125" s="20">
        <f t="shared" si="262"/>
        <v>0</v>
      </c>
      <c r="JH125" s="20">
        <f t="shared" si="263"/>
        <v>0</v>
      </c>
      <c r="JI125" s="20">
        <f>IF(EN125="Rãnh thang",IF(AND(EN125="Rãnh thang",EU125="Móng bê tông"),JS125-#REF!,0),IF(EN125="Ống nhựa",IF(AND(EN125="Ống nhựa",EU125="Đắp cát"),JS125-HT125,0),IF(EN125="Cống tròn",IF(EN125="Cống tròn",IF(OR(EU125="Móng bê tông",EU125="Móng bê tông kết hợp đế"),JO125-FL125,0),0),IF(EN125="Cống hộp",IF(AND(EN125="Cống hộp",EU125="Móng bê tông"),JP125-GD125,0),IF(OR(EN125="Rãnh xây",EN125="Rãnh bê tông"),IF(AND(EN125="Rãnh xây",EU125="Móng bê tông"),JQ125-GD125,IF(AND(EN125="Rãnh bê tông",EU125="Móng bê tông"),JQ125-GD125,0)),0)))))</f>
        <v>22.12</v>
      </c>
      <c r="JJ125" s="20">
        <f t="shared" si="264"/>
        <v>0</v>
      </c>
      <c r="JK125" s="20">
        <f t="shared" si="265"/>
        <v>22.12</v>
      </c>
      <c r="JL125" s="20">
        <f t="shared" si="266"/>
        <v>0</v>
      </c>
      <c r="JM125" s="20">
        <f t="shared" si="267"/>
        <v>0</v>
      </c>
      <c r="JN125" s="20">
        <f t="shared" si="268"/>
        <v>22.32</v>
      </c>
      <c r="JO125" s="20">
        <f t="shared" si="269"/>
        <v>22.32</v>
      </c>
      <c r="JP125" s="20">
        <f t="shared" si="270"/>
        <v>0</v>
      </c>
      <c r="JQ125" s="20">
        <f t="shared" si="271"/>
        <v>0</v>
      </c>
      <c r="JR125" s="20">
        <f t="shared" si="272"/>
        <v>0</v>
      </c>
      <c r="JS125" s="26">
        <v>22.42</v>
      </c>
      <c r="JT125" s="25">
        <f t="shared" si="397"/>
        <v>0</v>
      </c>
      <c r="JU125" s="25">
        <f t="shared" si="273"/>
        <v>0</v>
      </c>
      <c r="JV125" s="25">
        <f t="shared" si="274"/>
        <v>0</v>
      </c>
      <c r="JW125" s="25">
        <f>ROUND(IF(EN125="Cống tròn",IF(EN125="Cống tròn",JX125+FF125,0),IF(EN125="Cống hộp",IF(EN125="Cống hộp",JX125+GP125,0),IF(OR(EN125="Rãnh xây",EN125="Rãnh bê tông"),IF(OR(EN125="Rãnh xây",EN125="Rãnh bê tông"),JX125+GP125,0),IF(EN125="ống nhựa",IF(EN125="Ống nhựa",JX125+HT125,0),IF(EN125="Rãnh thang",IF(EN125="Rãnh thang",JS125+#REF!,0),0))))),2)</f>
        <v>23.52</v>
      </c>
      <c r="JX125" s="27">
        <v>23.42</v>
      </c>
      <c r="JY125" s="25">
        <f t="shared" si="275"/>
        <v>23.52</v>
      </c>
      <c r="JZ125" s="25">
        <f t="shared" si="276"/>
        <v>0</v>
      </c>
      <c r="KA125" s="25">
        <f t="shared" si="277"/>
        <v>0</v>
      </c>
      <c r="KB125" s="25">
        <f t="shared" si="278"/>
        <v>0</v>
      </c>
      <c r="KC125" s="25">
        <f t="shared" si="279"/>
        <v>0</v>
      </c>
      <c r="KD125" s="28" t="s">
        <v>98</v>
      </c>
      <c r="KE125" s="27">
        <v>0</v>
      </c>
      <c r="KF125" s="25">
        <f t="shared" si="280"/>
        <v>1.2600000000000016</v>
      </c>
      <c r="KG125" s="25">
        <f t="shared" si="398"/>
        <v>1.2600000000000016</v>
      </c>
      <c r="KH125" s="27">
        <v>0</v>
      </c>
      <c r="KI125" s="25">
        <f t="shared" si="281"/>
        <v>1.1899999999999977</v>
      </c>
      <c r="KJ125" s="25">
        <f t="shared" si="399"/>
        <v>1.1899999999999977</v>
      </c>
      <c r="KK125" s="25">
        <f t="shared" si="282"/>
        <v>0</v>
      </c>
      <c r="KL125" s="25">
        <f t="shared" si="283"/>
        <v>0</v>
      </c>
      <c r="KM125" s="25">
        <f t="shared" si="400"/>
        <v>0</v>
      </c>
      <c r="KN125" s="25">
        <f t="shared" si="284"/>
        <v>0</v>
      </c>
      <c r="KO125" s="25">
        <f t="shared" si="285"/>
        <v>0</v>
      </c>
      <c r="KP125" s="25">
        <f t="shared" si="401"/>
        <v>0</v>
      </c>
      <c r="KQ125" s="25">
        <f t="shared" si="286"/>
        <v>0.2</v>
      </c>
      <c r="KR125" s="25">
        <f t="shared" si="287"/>
        <v>0.2</v>
      </c>
      <c r="KS125" s="25">
        <f t="shared" si="402"/>
        <v>0.2</v>
      </c>
      <c r="KT125" s="25">
        <f t="shared" si="288"/>
        <v>0</v>
      </c>
      <c r="KU125" s="25">
        <f t="shared" si="289"/>
        <v>0</v>
      </c>
      <c r="KV125" s="25">
        <f t="shared" si="403"/>
        <v>0</v>
      </c>
      <c r="KW125" s="25">
        <f t="shared" si="290"/>
        <v>0</v>
      </c>
      <c r="KX125" s="25">
        <f t="shared" si="291"/>
        <v>0</v>
      </c>
      <c r="KY125" s="25">
        <f t="shared" si="404"/>
        <v>0</v>
      </c>
      <c r="KZ125" s="25">
        <f t="shared" si="292"/>
        <v>0</v>
      </c>
      <c r="LA125" s="25">
        <f t="shared" si="293"/>
        <v>0</v>
      </c>
      <c r="LB125" s="25">
        <f t="shared" si="405"/>
        <v>0</v>
      </c>
      <c r="LC125" s="25">
        <f t="shared" si="294"/>
        <v>1.0600000000000016</v>
      </c>
      <c r="LD125" s="25">
        <f t="shared" si="295"/>
        <v>0.98999999999999777</v>
      </c>
      <c r="LE125" s="25">
        <f t="shared" si="406"/>
        <v>1.0249999999999997</v>
      </c>
      <c r="LF125" s="25">
        <f t="shared" si="296"/>
        <v>0</v>
      </c>
      <c r="LG125" s="25">
        <f t="shared" si="297"/>
        <v>0</v>
      </c>
      <c r="LH125" s="25">
        <f t="shared" si="407"/>
        <v>0</v>
      </c>
      <c r="LI125" s="25">
        <f t="shared" si="298"/>
        <v>0</v>
      </c>
      <c r="LJ125" s="25">
        <f t="shared" si="299"/>
        <v>0</v>
      </c>
      <c r="LK125" s="25">
        <f t="shared" si="408"/>
        <v>0</v>
      </c>
      <c r="LL125" s="25">
        <f t="shared" si="300"/>
        <v>0</v>
      </c>
      <c r="LM125" s="25">
        <f t="shared" si="301"/>
        <v>0</v>
      </c>
      <c r="LN125" s="25">
        <f t="shared" si="409"/>
        <v>0</v>
      </c>
      <c r="LO125" s="25">
        <f t="shared" si="302"/>
        <v>0</v>
      </c>
      <c r="LP125" s="25">
        <f t="shared" si="303"/>
        <v>0</v>
      </c>
      <c r="LQ125" s="25">
        <f t="shared" si="410"/>
        <v>0</v>
      </c>
      <c r="LR125" s="25">
        <f t="shared" si="304"/>
        <v>0</v>
      </c>
      <c r="LS125" s="25">
        <f t="shared" si="305"/>
        <v>0</v>
      </c>
      <c r="LT125" s="25">
        <f t="shared" si="411"/>
        <v>0</v>
      </c>
      <c r="LU125" s="25">
        <f t="shared" si="306"/>
        <v>0</v>
      </c>
      <c r="LV125" s="25">
        <f t="shared" si="307"/>
        <v>0</v>
      </c>
      <c r="LW125" s="25">
        <f t="shared" si="412"/>
        <v>0</v>
      </c>
      <c r="LX125" s="25">
        <f t="shared" si="308"/>
        <v>0</v>
      </c>
      <c r="LY125" s="25">
        <f t="shared" si="309"/>
        <v>0</v>
      </c>
      <c r="LZ125" s="25">
        <f t="shared" si="413"/>
        <v>0</v>
      </c>
      <c r="MA125" s="25">
        <f t="shared" si="310"/>
        <v>0</v>
      </c>
      <c r="MB125" s="25">
        <f t="shared" si="311"/>
        <v>0</v>
      </c>
      <c r="MC125" s="25">
        <f t="shared" si="414"/>
        <v>0</v>
      </c>
      <c r="MD125" s="25">
        <f t="shared" si="312"/>
        <v>0</v>
      </c>
      <c r="ME125" s="25">
        <f t="shared" si="313"/>
        <v>0</v>
      </c>
      <c r="MF125" s="25">
        <f t="shared" si="415"/>
        <v>0</v>
      </c>
      <c r="MG125" s="25">
        <f t="shared" si="314"/>
        <v>0</v>
      </c>
      <c r="MH125" s="25">
        <f t="shared" si="315"/>
        <v>0</v>
      </c>
      <c r="MI125" s="25">
        <f t="shared" si="416"/>
        <v>0</v>
      </c>
      <c r="MJ125" s="25">
        <f t="shared" si="316"/>
        <v>0</v>
      </c>
      <c r="MK125" s="25">
        <f t="shared" si="317"/>
        <v>0</v>
      </c>
      <c r="ML125" s="25">
        <f t="shared" si="417"/>
        <v>0</v>
      </c>
      <c r="MM125" s="25">
        <f t="shared" si="318"/>
        <v>0</v>
      </c>
      <c r="MN125" s="25">
        <f t="shared" si="319"/>
        <v>0</v>
      </c>
      <c r="MO125" s="25">
        <f t="shared" si="418"/>
        <v>0</v>
      </c>
      <c r="MP125" s="25">
        <f t="shared" si="320"/>
        <v>0</v>
      </c>
      <c r="MQ125" s="25">
        <f t="shared" si="321"/>
        <v>0</v>
      </c>
      <c r="MR125" s="25">
        <f t="shared" si="419"/>
        <v>0</v>
      </c>
      <c r="MS125" s="29">
        <v>1.4</v>
      </c>
      <c r="MT125" s="29">
        <v>0</v>
      </c>
      <c r="MU125" s="29">
        <v>1</v>
      </c>
      <c r="MV125" s="29">
        <v>1</v>
      </c>
      <c r="MW125" s="25">
        <f t="shared" si="322"/>
        <v>1.4</v>
      </c>
      <c r="MX125" s="25">
        <f t="shared" si="323"/>
        <v>1.76</v>
      </c>
      <c r="MY125" s="25">
        <f t="shared" si="324"/>
        <v>0</v>
      </c>
      <c r="MZ125" s="25">
        <f t="shared" si="325"/>
        <v>0</v>
      </c>
      <c r="NA125" s="25">
        <f t="shared" si="326"/>
        <v>1.4</v>
      </c>
      <c r="NB125" s="25">
        <f t="shared" si="327"/>
        <v>1.67</v>
      </c>
      <c r="NC125" s="25">
        <f t="shared" si="328"/>
        <v>0</v>
      </c>
      <c r="ND125" s="25">
        <f t="shared" si="329"/>
        <v>0</v>
      </c>
      <c r="NE125" s="25">
        <f t="shared" si="420"/>
        <v>1.4</v>
      </c>
      <c r="NF125" s="25">
        <f t="shared" si="420"/>
        <v>1.7149999999999999</v>
      </c>
      <c r="NG125" s="25">
        <f t="shared" si="420"/>
        <v>0</v>
      </c>
      <c r="NH125" s="25">
        <f t="shared" si="420"/>
        <v>0</v>
      </c>
      <c r="NI125" s="25">
        <f t="shared" si="330"/>
        <v>64.31</v>
      </c>
      <c r="NJ125" s="25">
        <f t="shared" si="331"/>
        <v>0</v>
      </c>
      <c r="NK125" s="25">
        <f t="shared" si="332"/>
        <v>64.31</v>
      </c>
      <c r="NL125" s="25">
        <f t="shared" si="333"/>
        <v>41.43</v>
      </c>
      <c r="NM125" s="25">
        <f t="shared" si="334"/>
        <v>0</v>
      </c>
      <c r="NN125" s="25">
        <f t="shared" si="421"/>
        <v>41.43</v>
      </c>
      <c r="NO125" s="25">
        <f t="shared" si="335"/>
        <v>0</v>
      </c>
      <c r="NP125" s="25">
        <f t="shared" si="336"/>
        <v>0</v>
      </c>
      <c r="NQ125" s="25">
        <f t="shared" si="422"/>
        <v>0</v>
      </c>
      <c r="NR125" s="25">
        <f t="shared" si="337"/>
        <v>0</v>
      </c>
      <c r="NS125" s="25">
        <f t="shared" si="338"/>
        <v>0</v>
      </c>
      <c r="NT125" s="25">
        <f t="shared" si="423"/>
        <v>0</v>
      </c>
      <c r="NU125" s="25">
        <f t="shared" si="339"/>
        <v>0</v>
      </c>
      <c r="NV125" s="25">
        <f t="shared" si="340"/>
        <v>0</v>
      </c>
      <c r="NW125" s="25">
        <f t="shared" si="424"/>
        <v>0</v>
      </c>
      <c r="NX125" s="25">
        <f t="shared" si="425"/>
        <v>41.43</v>
      </c>
      <c r="NY125" s="25">
        <f t="shared" si="425"/>
        <v>0</v>
      </c>
      <c r="NZ125" s="25">
        <f t="shared" si="426"/>
        <v>41.43</v>
      </c>
      <c r="OA125" s="25">
        <f t="shared" si="427"/>
        <v>22.88</v>
      </c>
      <c r="OB125" s="25">
        <f t="shared" si="427"/>
        <v>0</v>
      </c>
      <c r="OC125" s="25">
        <f t="shared" si="428"/>
        <v>22.88</v>
      </c>
      <c r="OD125" s="25">
        <f t="shared" si="429"/>
        <v>41.43</v>
      </c>
      <c r="OE125" s="25">
        <f t="shared" si="429"/>
        <v>0</v>
      </c>
      <c r="OF125" s="25">
        <f t="shared" si="429"/>
        <v>41.43</v>
      </c>
      <c r="OG125" s="25">
        <f t="shared" si="341"/>
        <v>0</v>
      </c>
      <c r="OH125" s="25">
        <f t="shared" si="342"/>
        <v>0</v>
      </c>
      <c r="OI125" s="25">
        <f t="shared" si="343"/>
        <v>0</v>
      </c>
      <c r="OJ125" s="25">
        <f t="shared" si="344"/>
        <v>0</v>
      </c>
      <c r="OK125" s="25">
        <f t="shared" si="345"/>
        <v>0</v>
      </c>
      <c r="OL125" s="25">
        <f t="shared" si="346"/>
        <v>0</v>
      </c>
      <c r="OM125" s="25">
        <f t="shared" si="430"/>
        <v>0</v>
      </c>
      <c r="ON125" s="25">
        <f t="shared" si="430"/>
        <v>0</v>
      </c>
      <c r="OO125" s="25">
        <f t="shared" si="430"/>
        <v>0</v>
      </c>
      <c r="OP125" s="25">
        <f t="shared" si="347"/>
        <v>0</v>
      </c>
      <c r="OQ125" s="25">
        <f t="shared" si="348"/>
        <v>0</v>
      </c>
      <c r="OR125" s="25">
        <f t="shared" si="431"/>
        <v>0</v>
      </c>
      <c r="OS125" s="19">
        <v>538288.39</v>
      </c>
      <c r="OT125" s="19">
        <v>2370663.33</v>
      </c>
    </row>
    <row r="126" spans="1:410" ht="33" customHeight="1" x14ac:dyDescent="0.25">
      <c r="A126" s="18"/>
      <c r="B126" s="18" t="s">
        <v>850</v>
      </c>
      <c r="C126" s="18">
        <v>720.27</v>
      </c>
      <c r="D126" s="16" t="e">
        <f>_xlfn.IFNA(INDEX(#REF!,MATCH(E126,#REF!,0)),0)</f>
        <v>#REF!</v>
      </c>
      <c r="E126" s="18" t="s">
        <v>909</v>
      </c>
      <c r="F126" s="16" t="s">
        <v>765</v>
      </c>
      <c r="G126" s="16" t="s">
        <v>766</v>
      </c>
      <c r="H126" s="16" t="s">
        <v>767</v>
      </c>
      <c r="I126" s="16" t="s">
        <v>768</v>
      </c>
      <c r="J126" s="16" t="s">
        <v>769</v>
      </c>
      <c r="K126" s="16" t="s">
        <v>770</v>
      </c>
      <c r="L126" s="16" t="s">
        <v>771</v>
      </c>
      <c r="M126" s="18">
        <v>1.64</v>
      </c>
      <c r="N126" s="18">
        <v>1.94</v>
      </c>
      <c r="O126" s="18">
        <v>2.04</v>
      </c>
      <c r="P126" s="18">
        <v>2.34</v>
      </c>
      <c r="Q126" s="18">
        <v>0.1</v>
      </c>
      <c r="R126" s="18">
        <v>1.8399999999999999</v>
      </c>
      <c r="S126" s="18">
        <v>2.14</v>
      </c>
      <c r="T126" s="18">
        <v>0.2</v>
      </c>
      <c r="U126" s="18">
        <v>0</v>
      </c>
      <c r="V126" s="18">
        <v>0</v>
      </c>
      <c r="W126" s="18">
        <v>0</v>
      </c>
      <c r="X126" s="18">
        <v>1.64</v>
      </c>
      <c r="Y126" s="18">
        <v>1.9</v>
      </c>
      <c r="Z126" s="20">
        <f t="shared" si="349"/>
        <v>1.8</v>
      </c>
      <c r="AA126" s="18">
        <v>0.22</v>
      </c>
      <c r="AB126" s="18">
        <v>0</v>
      </c>
      <c r="AC126" s="18">
        <v>0</v>
      </c>
      <c r="AD126" s="18">
        <v>0</v>
      </c>
      <c r="AE126" s="18">
        <v>0</v>
      </c>
      <c r="AF126" s="18">
        <v>0</v>
      </c>
      <c r="AG126" s="18">
        <v>1.2</v>
      </c>
      <c r="AH126" s="18">
        <v>1.5</v>
      </c>
      <c r="AI126" s="20">
        <f t="shared" si="350"/>
        <v>1.95</v>
      </c>
      <c r="AJ126" s="18">
        <v>0</v>
      </c>
      <c r="AK126" s="18">
        <v>0</v>
      </c>
      <c r="AL126" s="20">
        <f t="shared" si="351"/>
        <v>0</v>
      </c>
      <c r="AM126" s="18">
        <v>1.64</v>
      </c>
      <c r="AN126" s="18">
        <v>1.5</v>
      </c>
      <c r="AO126" s="18">
        <v>0.15</v>
      </c>
      <c r="AP126" s="18">
        <v>0.22</v>
      </c>
      <c r="AQ126" s="18">
        <v>1.64</v>
      </c>
      <c r="AR126" s="18">
        <v>1.72</v>
      </c>
      <c r="AS126" s="18">
        <v>0.12</v>
      </c>
      <c r="AT126" s="18">
        <v>0.11</v>
      </c>
      <c r="AU126" s="18">
        <v>0</v>
      </c>
      <c r="AV126" s="18">
        <v>1</v>
      </c>
      <c r="AW126" s="18">
        <v>0</v>
      </c>
      <c r="AX126" s="18">
        <v>0</v>
      </c>
      <c r="AY126" s="18">
        <v>0</v>
      </c>
      <c r="AZ126" s="18">
        <v>0</v>
      </c>
      <c r="BA126" s="18">
        <v>0</v>
      </c>
      <c r="BB126" s="18">
        <v>0</v>
      </c>
      <c r="BC126" s="18">
        <v>0</v>
      </c>
      <c r="BD126" s="18">
        <v>0</v>
      </c>
      <c r="BE126" s="18">
        <v>2</v>
      </c>
      <c r="BF126" s="18">
        <v>0</v>
      </c>
      <c r="BG126" s="18">
        <v>0</v>
      </c>
      <c r="BH126" s="18">
        <v>0</v>
      </c>
      <c r="BI126" s="18">
        <v>0</v>
      </c>
      <c r="BJ126" s="18">
        <v>0</v>
      </c>
      <c r="BK126" s="18">
        <v>0</v>
      </c>
      <c r="BL126" s="18">
        <v>0</v>
      </c>
      <c r="BM126" s="18">
        <v>0</v>
      </c>
      <c r="BN126" s="18">
        <v>0</v>
      </c>
      <c r="BO126" s="18">
        <v>0</v>
      </c>
      <c r="BP126" s="18">
        <v>0</v>
      </c>
      <c r="BQ126" s="18">
        <v>0</v>
      </c>
      <c r="BR126" s="18">
        <v>0</v>
      </c>
      <c r="BS126" s="18">
        <v>0</v>
      </c>
      <c r="BT126" s="18">
        <v>0</v>
      </c>
      <c r="BU126" s="18">
        <v>0</v>
      </c>
      <c r="BV126" s="18">
        <v>0</v>
      </c>
      <c r="BW126" s="18">
        <v>0</v>
      </c>
      <c r="BX126" s="18">
        <v>0</v>
      </c>
      <c r="BY126" s="18">
        <v>0</v>
      </c>
      <c r="BZ126" s="18">
        <v>0</v>
      </c>
      <c r="CA126" s="16" t="e">
        <f>_xlfn.IFNA(IF(RIGHT(D126,2)="=G",0,INDEX(#REF!,MATCH(E126,#REF!,0))),0)</f>
        <v>#REF!</v>
      </c>
      <c r="CB126" s="16" t="s">
        <v>776</v>
      </c>
      <c r="CC126" s="18">
        <v>0</v>
      </c>
      <c r="CD126" s="18">
        <v>0</v>
      </c>
      <c r="CE126" s="18">
        <v>1.4</v>
      </c>
      <c r="CF126" s="18">
        <v>0.85</v>
      </c>
      <c r="CG126" s="18">
        <v>0.12</v>
      </c>
      <c r="CH126" s="18">
        <v>2</v>
      </c>
      <c r="CI126" s="16" t="s">
        <v>98</v>
      </c>
      <c r="CJ126" s="18">
        <v>0</v>
      </c>
      <c r="CK126" s="20">
        <f t="shared" si="217"/>
        <v>1.49</v>
      </c>
      <c r="CL126" s="20">
        <f t="shared" si="352"/>
        <v>1.49</v>
      </c>
      <c r="CM126" s="18">
        <v>19.22</v>
      </c>
      <c r="CN126" s="18">
        <v>24.15</v>
      </c>
      <c r="CO126" s="18">
        <v>23.311</v>
      </c>
      <c r="CP126" s="22">
        <f t="shared" si="218"/>
        <v>23.31</v>
      </c>
      <c r="CQ126" s="22">
        <f t="shared" si="219"/>
        <v>21.82</v>
      </c>
      <c r="CR126" s="22">
        <f t="shared" si="353"/>
        <v>1.49</v>
      </c>
      <c r="CS126" s="22">
        <f t="shared" si="220"/>
        <v>21.92</v>
      </c>
      <c r="CT126" s="22">
        <f t="shared" si="221"/>
        <v>22.12</v>
      </c>
      <c r="CU126" s="18">
        <v>22.12</v>
      </c>
      <c r="CV126" s="22">
        <f t="shared" si="354"/>
        <v>1.8</v>
      </c>
      <c r="CW126" s="22">
        <f t="shared" si="222"/>
        <v>0</v>
      </c>
      <c r="CX126" s="22">
        <f t="shared" si="223"/>
        <v>0</v>
      </c>
      <c r="CY126" s="22">
        <f t="shared" si="224"/>
        <v>23.88</v>
      </c>
      <c r="CZ126" s="22">
        <f t="shared" si="225"/>
        <v>24.03</v>
      </c>
      <c r="DA126" s="18">
        <v>24.15</v>
      </c>
      <c r="DB126" s="20">
        <f t="shared" si="355"/>
        <v>2.33</v>
      </c>
      <c r="DC126" s="20">
        <f t="shared" si="356"/>
        <v>0.84</v>
      </c>
      <c r="DD126" s="20">
        <f t="shared" si="357"/>
        <v>1.4900000000000002</v>
      </c>
      <c r="DE126" s="20">
        <f t="shared" si="226"/>
        <v>0.1</v>
      </c>
      <c r="DF126" s="20">
        <f t="shared" si="227"/>
        <v>0.2</v>
      </c>
      <c r="DG126" s="20">
        <f t="shared" si="228"/>
        <v>1.19</v>
      </c>
      <c r="DH126" s="20">
        <f t="shared" si="229"/>
        <v>0</v>
      </c>
      <c r="DI126" s="20">
        <f t="shared" si="230"/>
        <v>0</v>
      </c>
      <c r="DJ126" s="20">
        <f t="shared" si="231"/>
        <v>0</v>
      </c>
      <c r="DK126" s="20">
        <f t="shared" si="358"/>
        <v>1.49</v>
      </c>
      <c r="DL126" s="20">
        <f t="shared" si="359"/>
        <v>0</v>
      </c>
      <c r="DM126" s="20">
        <f t="shared" si="360"/>
        <v>0</v>
      </c>
      <c r="DN126" s="20">
        <f t="shared" si="361"/>
        <v>0</v>
      </c>
      <c r="DO126" s="18">
        <v>2.54</v>
      </c>
      <c r="DP126" s="18">
        <v>0</v>
      </c>
      <c r="DQ126" s="18">
        <v>1</v>
      </c>
      <c r="DR126" s="18">
        <v>1</v>
      </c>
      <c r="DS126" s="25">
        <f t="shared" si="362"/>
        <v>2.54</v>
      </c>
      <c r="DT126" s="25">
        <f t="shared" si="363"/>
        <v>0</v>
      </c>
      <c r="DU126" s="25">
        <f t="shared" si="364"/>
        <v>3.78</v>
      </c>
      <c r="DV126" s="25">
        <f t="shared" si="365"/>
        <v>0</v>
      </c>
      <c r="DW126" s="25">
        <f t="shared" si="366"/>
        <v>3.78</v>
      </c>
      <c r="DX126" s="25">
        <f t="shared" si="367"/>
        <v>7.71</v>
      </c>
      <c r="DY126" s="25">
        <f t="shared" si="368"/>
        <v>0</v>
      </c>
      <c r="DZ126" s="25">
        <f t="shared" si="369"/>
        <v>7.71</v>
      </c>
      <c r="EA126" s="25">
        <f t="shared" si="370"/>
        <v>5.05</v>
      </c>
      <c r="EB126" s="25">
        <f t="shared" si="371"/>
        <v>0</v>
      </c>
      <c r="EC126" s="25">
        <f t="shared" si="372"/>
        <v>5.05</v>
      </c>
      <c r="ED126" s="25">
        <f t="shared" si="373"/>
        <v>2.66</v>
      </c>
      <c r="EE126" s="25">
        <f t="shared" si="373"/>
        <v>0</v>
      </c>
      <c r="EF126" s="25">
        <f t="shared" si="374"/>
        <v>2.66</v>
      </c>
      <c r="EG126" s="25">
        <f t="shared" si="375"/>
        <v>5.05</v>
      </c>
      <c r="EH126" s="25">
        <f t="shared" si="375"/>
        <v>0</v>
      </c>
      <c r="EI126" s="25">
        <f t="shared" si="376"/>
        <v>5.05</v>
      </c>
      <c r="EJ126" s="18">
        <v>720.27</v>
      </c>
      <c r="EK126" s="18">
        <v>681.57</v>
      </c>
      <c r="EL126" s="18" t="s">
        <v>909</v>
      </c>
      <c r="EM126" s="18" t="s">
        <v>910</v>
      </c>
      <c r="EN126" s="16" t="s">
        <v>774</v>
      </c>
      <c r="EO126" s="16" t="s">
        <v>132</v>
      </c>
      <c r="EP126" s="16" t="e">
        <f>IF(OR(EN126="Cống tròn",EN126="Cống hộp",EN126="Ống nhựa"),INDEX(#REF!,MATCH(E126,#REF!,0)),IF(OR(EN126="Rãnh xây",EN126="Rãnh bê tông"),INDEX(#REF!,MATCH(E126,#REF!,0)),0))</f>
        <v>#REF!</v>
      </c>
      <c r="EQ126" s="18">
        <v>37.499999999999929</v>
      </c>
      <c r="ER126" s="18">
        <v>1</v>
      </c>
      <c r="ES126" s="25">
        <f t="shared" si="377"/>
        <v>37</v>
      </c>
      <c r="ET126" s="1" t="e">
        <f>_xlfn.IFNA(IF(EN126="Cống tròn",INDEX(#REF!,MATCH(E126,#REF!,0)),IF(EN126="Cống hộp",INDEX(#REF!,MATCH(E126,#REF!,0)),EU126&amp;" ,"&amp;EV126)),0)</f>
        <v>#REF!</v>
      </c>
      <c r="EU126" s="16" t="s">
        <v>769</v>
      </c>
      <c r="EV126" s="16" t="s">
        <v>775</v>
      </c>
      <c r="EW126" s="16" t="e">
        <f>_xlfn.IFNA(INDEX(#REF!,MATCH(E126,#REF!,0)),0)</f>
        <v>#REF!</v>
      </c>
      <c r="EX126" s="16"/>
      <c r="EY126" s="18">
        <v>0</v>
      </c>
      <c r="EZ126" s="18">
        <v>0</v>
      </c>
      <c r="FA126" s="18">
        <v>0</v>
      </c>
      <c r="FB126" s="19">
        <v>0</v>
      </c>
      <c r="FC126" s="19">
        <v>0</v>
      </c>
      <c r="FD126" s="25">
        <f t="shared" si="232"/>
        <v>0</v>
      </c>
      <c r="FE126" s="25">
        <f t="shared" si="378"/>
        <v>0</v>
      </c>
      <c r="FF126" s="18">
        <v>0.1</v>
      </c>
      <c r="FG126" s="18">
        <v>2</v>
      </c>
      <c r="FH126" s="18">
        <v>1</v>
      </c>
      <c r="FI126" s="25">
        <f t="shared" si="379"/>
        <v>1.2</v>
      </c>
      <c r="FJ126" s="18">
        <v>0</v>
      </c>
      <c r="FK126" s="18">
        <v>0</v>
      </c>
      <c r="FL126" s="18">
        <v>0.2</v>
      </c>
      <c r="FM126" s="18">
        <v>1.4</v>
      </c>
      <c r="FN126" s="18">
        <v>0</v>
      </c>
      <c r="FO126" s="25">
        <f t="shared" si="380"/>
        <v>1.4</v>
      </c>
      <c r="FP126" s="18">
        <v>1.4999999999999999E-2</v>
      </c>
      <c r="FQ126" s="18">
        <v>1</v>
      </c>
      <c r="FR126" s="25">
        <f t="shared" si="233"/>
        <v>36</v>
      </c>
      <c r="FS126" s="25">
        <f t="shared" si="234"/>
        <v>0.52500000000000002</v>
      </c>
      <c r="FT126" s="25">
        <f t="shared" si="235"/>
        <v>36.524999999999999</v>
      </c>
      <c r="FU126" s="25">
        <f t="shared" si="236"/>
        <v>-0.97499999999993037</v>
      </c>
      <c r="FV126" s="25" t="str">
        <f t="shared" si="381"/>
        <v>Thêm 01</v>
      </c>
      <c r="FW126" s="25">
        <f t="shared" si="382"/>
        <v>0.04</v>
      </c>
      <c r="FX126" s="16"/>
      <c r="FY126" s="16"/>
      <c r="FZ126" s="16"/>
      <c r="GA126" s="16"/>
      <c r="GB126" s="19">
        <v>0</v>
      </c>
      <c r="GC126" s="19">
        <v>0</v>
      </c>
      <c r="GD126" s="19">
        <v>0</v>
      </c>
      <c r="GE126" s="19">
        <v>0</v>
      </c>
      <c r="GF126" s="19">
        <v>0</v>
      </c>
      <c r="GG126" s="19">
        <v>0</v>
      </c>
      <c r="GH126" s="19">
        <v>0</v>
      </c>
      <c r="GI126" s="19">
        <v>0</v>
      </c>
      <c r="GJ126" s="19">
        <v>0</v>
      </c>
      <c r="GK126" s="19">
        <v>0</v>
      </c>
      <c r="GL126" s="25">
        <f t="shared" si="237"/>
        <v>0</v>
      </c>
      <c r="GM126" s="25">
        <f t="shared" si="383"/>
        <v>0</v>
      </c>
      <c r="GN126" s="19">
        <v>0</v>
      </c>
      <c r="GO126" s="19">
        <v>0</v>
      </c>
      <c r="GP126" s="19">
        <v>0</v>
      </c>
      <c r="GQ126" s="19">
        <v>0</v>
      </c>
      <c r="GR126" s="1" t="e">
        <f>_xlfn.IFNA(INDEX(#REF!,MATCH(E126,#REF!,0)),0)</f>
        <v>#REF!</v>
      </c>
      <c r="GS126" s="16"/>
      <c r="GT126" s="18">
        <v>0</v>
      </c>
      <c r="GU126" s="18">
        <v>0</v>
      </c>
      <c r="GV126" s="18">
        <v>0</v>
      </c>
      <c r="GW126" s="18">
        <v>0</v>
      </c>
      <c r="GX126" s="25">
        <f t="shared" si="238"/>
        <v>0</v>
      </c>
      <c r="GY126" s="25">
        <f t="shared" si="239"/>
        <v>0</v>
      </c>
      <c r="GZ126" s="25">
        <f t="shared" si="384"/>
        <v>0</v>
      </c>
      <c r="HA126" s="1" t="e" cm="1">
        <f t="array" ref="HA126">INDEX(#REF!,MATCH(EJ126&amp;EK126&amp;HD126&amp;HE126&amp;HF126,#REF!&amp;#REF!&amp;#REF!&amp;#REF!&amp;#REF!,0))</f>
        <v>#REF!</v>
      </c>
      <c r="HB126" s="16"/>
      <c r="HC126" s="25">
        <f t="shared" si="385"/>
        <v>0</v>
      </c>
      <c r="HD126" s="18">
        <v>0</v>
      </c>
      <c r="HE126" s="18">
        <v>0</v>
      </c>
      <c r="HF126" s="18">
        <v>0</v>
      </c>
      <c r="HG126" s="1" t="e" cm="1">
        <f t="array" ref="HG126">INDEX(#REF!,MATCH(EJ126&amp;EK126&amp;HJ126&amp;HK126&amp;HL126,#REF!&amp;#REF!&amp;#REF!&amp;#REF!&amp;#REF!,0))</f>
        <v>#REF!</v>
      </c>
      <c r="HH126" s="16"/>
      <c r="HI126" s="25">
        <f t="shared" si="386"/>
        <v>0</v>
      </c>
      <c r="HJ126" s="25">
        <f t="shared" si="387"/>
        <v>0</v>
      </c>
      <c r="HK126" s="19">
        <v>0</v>
      </c>
      <c r="HL126" s="19">
        <v>0</v>
      </c>
      <c r="HM126" s="18">
        <v>0.01</v>
      </c>
      <c r="HN126" s="18">
        <v>1</v>
      </c>
      <c r="HO126" s="25">
        <f t="shared" si="388"/>
        <v>0</v>
      </c>
      <c r="HP126" s="25">
        <f t="shared" si="389"/>
        <v>0</v>
      </c>
      <c r="HQ126" s="25">
        <f t="shared" si="390"/>
        <v>0</v>
      </c>
      <c r="HR126" s="25">
        <f t="shared" si="391"/>
        <v>0</v>
      </c>
      <c r="HS126" s="25">
        <f t="shared" si="392"/>
        <v>0</v>
      </c>
      <c r="HT126" s="19">
        <v>0</v>
      </c>
      <c r="HU126" s="19">
        <v>0</v>
      </c>
      <c r="HV126" s="19">
        <v>0</v>
      </c>
      <c r="HW126" s="25">
        <f t="shared" si="393"/>
        <v>0</v>
      </c>
      <c r="HX126" s="19">
        <v>0</v>
      </c>
      <c r="HY126" s="19">
        <v>0</v>
      </c>
      <c r="HZ126" s="18">
        <v>23.31</v>
      </c>
      <c r="IA126" s="20">
        <f>ROUND(IF(EN126="Cống tròn",IF(EN126="Cống tròn",IF(EU126="Không có móng",IQ126-FF126,IF(EU126="Đế",IP126-FN126,IF(OR(EU126="Móng bê tông",EU126="Móng bê tông kết hợp đế"),II126-FJ126,0))),0),IF(EN126="Cống hộp",IF(AND(EN126="Cống hộp",EU126="Không có móng"),IQ126-GF126,IF(AND(EN126="Cống hộp",EU126="Móng bê tông"),IJ126-GB126,0)),IF(OR(EN126="Rãnh xây",EN126="Rãnh bê tông"),IF(OR(EN126="Rãnh xây",EN126="Rãnh bê tông"),IK126-GB126,0),IF(EN126="Ống nhựa",IF(AND(EN126="Ống nhựa",EU126="Không đắp cát"),IQ126-HT126,IF(AND(EN126="Ống nhựa",EU126="Đắp cát"),IH126-HX126,0)),IF(EN126="Rãnh thang",IF(EN126="Rãnh thang",IF(EU126="Móng bê tông",#REF!-#REF!,IQ126),0),0))))),2)</f>
        <v>22.12</v>
      </c>
      <c r="IB126" s="20">
        <f t="shared" si="394"/>
        <v>1.1899999999999977</v>
      </c>
      <c r="IC126" s="20">
        <f t="shared" si="240"/>
        <v>22.12</v>
      </c>
      <c r="ID126" s="20">
        <f t="shared" si="241"/>
        <v>0</v>
      </c>
      <c r="IE126" s="20">
        <f t="shared" si="242"/>
        <v>0</v>
      </c>
      <c r="IF126" s="20">
        <f t="shared" si="243"/>
        <v>0</v>
      </c>
      <c r="IG126" s="20">
        <f>IF(EN126="Rãnh thang",IF(AND(EN126="Rãnh thang",EU126="Móng bê tông"),IQ126-#REF!,0),IF(EN126="Ống nhựa",IF(AND(EN126="Ống nhựa",EU126="Đắp cát"),IQ126-HT126,0),IF(EN126="Cống tròn",IF(EN126="Cống tròn",IF(OR(EU126="Móng bê tông",EU126="Móng bê tông kết hợp đế"),IM126-FL126,0),0),IF(EN126="Cống hộp",IF(AND(EN126="Cống hộp",EU126="Móng bê tông"),IN126-GD126,0),IF(OR(EN126="Rãnh xây",EN126="Rãnh bê tông"),IF(AND(EN126="Rãnh xây",EU126="Móng bê tông"),IO126-GD126,IF(AND(EN126="Rãnh bê tông",EU126="Móng bê tông"),IO126-GD126,0)),0)))))</f>
        <v>22.12</v>
      </c>
      <c r="IH126" s="20">
        <f t="shared" si="244"/>
        <v>0</v>
      </c>
      <c r="II126" s="20">
        <f t="shared" si="245"/>
        <v>22.12</v>
      </c>
      <c r="IJ126" s="20">
        <f t="shared" si="246"/>
        <v>0</v>
      </c>
      <c r="IK126" s="20">
        <f t="shared" si="247"/>
        <v>0</v>
      </c>
      <c r="IL126" s="20">
        <f t="shared" si="248"/>
        <v>22.32</v>
      </c>
      <c r="IM126" s="20">
        <f t="shared" si="249"/>
        <v>22.32</v>
      </c>
      <c r="IN126" s="20">
        <f t="shared" si="250"/>
        <v>0</v>
      </c>
      <c r="IO126" s="20">
        <f t="shared" si="251"/>
        <v>0</v>
      </c>
      <c r="IP126" s="20">
        <f t="shared" si="252"/>
        <v>0</v>
      </c>
      <c r="IQ126" s="18">
        <v>22.42</v>
      </c>
      <c r="IR126" s="25">
        <f t="shared" si="395"/>
        <v>0</v>
      </c>
      <c r="IS126" s="25">
        <f t="shared" si="253"/>
        <v>0</v>
      </c>
      <c r="IT126" s="25">
        <f t="shared" si="254"/>
        <v>0</v>
      </c>
      <c r="IU126" s="25">
        <f>ROUND(IF(EN126="Cống tròn",IF(EN126="Cống tròn",IV126+FF126,0),IF(EN126="Cống hộp",IF(EN126="Cống hộp",IV126+GP126,0),IF(OR(EN126="Rãnh xây",EN126="Rãnh bê tông"),IF(OR(EN126="Rãnh xây",EN126="Rãnh bê tông"),IV126+GP126,0),IF(EN126="ống nhựa",IF(EN126="Ống nhựa",IV126+HT126,0),IF(EN126="Rãnh thang",IF(EN126="Rãnh thang",IQ126+#REF!,0),0))))),2)</f>
        <v>23.48</v>
      </c>
      <c r="IV126" s="18">
        <v>23.38</v>
      </c>
      <c r="IW126" s="25">
        <f t="shared" si="255"/>
        <v>23.48</v>
      </c>
      <c r="IX126" s="25">
        <f t="shared" si="256"/>
        <v>0</v>
      </c>
      <c r="IY126" s="25">
        <f t="shared" si="257"/>
        <v>0</v>
      </c>
      <c r="IZ126" s="25">
        <f t="shared" si="258"/>
        <v>0</v>
      </c>
      <c r="JA126" s="25">
        <f t="shared" si="259"/>
        <v>0</v>
      </c>
      <c r="JB126" s="18">
        <v>23.21</v>
      </c>
      <c r="JC126" s="20">
        <f>ROUND(IF(EN126="Cống tròn",IF(EN126="Cống tròn",IF(EU126="Không có móng",JS126-FF126,IF(EU126="Đế",JR126-FN126,IF(OR(EU126="Móng bê tông",EU126="Móng bê tông kết hợp đế"),JK126-FJ126,0))),0),IF(EN126="Cống hộp",IF(AND(EN126="Cống hộp",EU126="Không có móng"),JS126-GF126,IF(AND(EN126="Cống hộp",EU126="Móng bê tông"),JL126-GB126,0)),IF(OR(EN126="Rãnh xây",EN126="Rãnh bê tông"),IF(OR(EN126="Rãnh xây",EN126="Rãnh bê tông"),JM126-GB126,0),IF(EN126="Ống nhựa",IF(AND(EN126="Ống nhựa",EU126="Không đắp cát"),JS126-HT126,IF(AND(EN126="Ống nhựa",EU126="Đắp cát"),JJ126-HX126,0)),IF(EN126="Rãnh thang",IF(EN126="Rãnh thang",IF(EU126="Móng bê tông",#REF!-#REF!,JS126),0),0))))),2)</f>
        <v>22.08</v>
      </c>
      <c r="JD126" s="20">
        <f t="shared" si="396"/>
        <v>1.1300000000000026</v>
      </c>
      <c r="JE126" s="20">
        <f t="shared" si="260"/>
        <v>22.08</v>
      </c>
      <c r="JF126" s="20">
        <f t="shared" si="261"/>
        <v>0</v>
      </c>
      <c r="JG126" s="20">
        <f t="shared" si="262"/>
        <v>0</v>
      </c>
      <c r="JH126" s="20">
        <f t="shared" si="263"/>
        <v>0</v>
      </c>
      <c r="JI126" s="20">
        <f>IF(EN126="Rãnh thang",IF(AND(EN126="Rãnh thang",EU126="Móng bê tông"),JS126-#REF!,0),IF(EN126="Ống nhựa",IF(AND(EN126="Ống nhựa",EU126="Đắp cát"),JS126-HT126,0),IF(EN126="Cống tròn",IF(EN126="Cống tròn",IF(OR(EU126="Móng bê tông",EU126="Móng bê tông kết hợp đế"),JO126-FL126,0),0),IF(EN126="Cống hộp",IF(AND(EN126="Cống hộp",EU126="Móng bê tông"),JP126-GD126,0),IF(OR(EN126="Rãnh xây",EN126="Rãnh bê tông"),IF(AND(EN126="Rãnh xây",EU126="Móng bê tông"),JQ126-GD126,IF(AND(EN126="Rãnh bê tông",EU126="Móng bê tông"),JQ126-GD126,0)),0)))))</f>
        <v>22.08</v>
      </c>
      <c r="JJ126" s="20">
        <f t="shared" si="264"/>
        <v>0</v>
      </c>
      <c r="JK126" s="20">
        <f t="shared" si="265"/>
        <v>22.08</v>
      </c>
      <c r="JL126" s="20">
        <f t="shared" si="266"/>
        <v>0</v>
      </c>
      <c r="JM126" s="20">
        <f t="shared" si="267"/>
        <v>0</v>
      </c>
      <c r="JN126" s="20">
        <f t="shared" si="268"/>
        <v>22.279999999999998</v>
      </c>
      <c r="JO126" s="20">
        <f t="shared" si="269"/>
        <v>22.279999999999998</v>
      </c>
      <c r="JP126" s="20">
        <f t="shared" si="270"/>
        <v>0</v>
      </c>
      <c r="JQ126" s="20">
        <f t="shared" si="271"/>
        <v>0</v>
      </c>
      <c r="JR126" s="20">
        <f t="shared" si="272"/>
        <v>0</v>
      </c>
      <c r="JS126" s="26">
        <v>22.38</v>
      </c>
      <c r="JT126" s="25">
        <f t="shared" si="397"/>
        <v>0</v>
      </c>
      <c r="JU126" s="25">
        <f t="shared" si="273"/>
        <v>0</v>
      </c>
      <c r="JV126" s="25">
        <f t="shared" si="274"/>
        <v>0</v>
      </c>
      <c r="JW126" s="25">
        <f>ROUND(IF(EN126="Cống tròn",IF(EN126="Cống tròn",JX126+FF126,0),IF(EN126="Cống hộp",IF(EN126="Cống hộp",JX126+GP126,0),IF(OR(EN126="Rãnh xây",EN126="Rãnh bê tông"),IF(OR(EN126="Rãnh xây",EN126="Rãnh bê tông"),JX126+GP126,0),IF(EN126="ống nhựa",IF(EN126="Ống nhựa",JX126+HT126,0),IF(EN126="Rãnh thang",IF(EN126="Rãnh thang",JS126+#REF!,0),0))))),2)</f>
        <v>23.48</v>
      </c>
      <c r="JX126" s="27">
        <v>23.38</v>
      </c>
      <c r="JY126" s="25">
        <f t="shared" si="275"/>
        <v>23.48</v>
      </c>
      <c r="JZ126" s="25">
        <f t="shared" si="276"/>
        <v>0</v>
      </c>
      <c r="KA126" s="25">
        <f t="shared" si="277"/>
        <v>0</v>
      </c>
      <c r="KB126" s="25">
        <f t="shared" si="278"/>
        <v>0</v>
      </c>
      <c r="KC126" s="25">
        <f t="shared" si="279"/>
        <v>0</v>
      </c>
      <c r="KD126" s="28" t="s">
        <v>98</v>
      </c>
      <c r="KE126" s="27">
        <v>0</v>
      </c>
      <c r="KF126" s="25">
        <f t="shared" si="280"/>
        <v>1.1899999999999977</v>
      </c>
      <c r="KG126" s="25">
        <f t="shared" si="398"/>
        <v>1.1899999999999977</v>
      </c>
      <c r="KH126" s="27">
        <v>0</v>
      </c>
      <c r="KI126" s="25">
        <f t="shared" si="281"/>
        <v>1.1300000000000026</v>
      </c>
      <c r="KJ126" s="25">
        <f t="shared" si="399"/>
        <v>1.1300000000000026</v>
      </c>
      <c r="KK126" s="25">
        <f t="shared" si="282"/>
        <v>0</v>
      </c>
      <c r="KL126" s="25">
        <f t="shared" si="283"/>
        <v>0</v>
      </c>
      <c r="KM126" s="25">
        <f t="shared" si="400"/>
        <v>0</v>
      </c>
      <c r="KN126" s="25">
        <f t="shared" si="284"/>
        <v>0</v>
      </c>
      <c r="KO126" s="25">
        <f t="shared" si="285"/>
        <v>0</v>
      </c>
      <c r="KP126" s="25">
        <f t="shared" si="401"/>
        <v>0</v>
      </c>
      <c r="KQ126" s="25">
        <f t="shared" si="286"/>
        <v>0.2</v>
      </c>
      <c r="KR126" s="25">
        <f t="shared" si="287"/>
        <v>0.2</v>
      </c>
      <c r="KS126" s="25">
        <f t="shared" si="402"/>
        <v>0.2</v>
      </c>
      <c r="KT126" s="25">
        <f t="shared" si="288"/>
        <v>0</v>
      </c>
      <c r="KU126" s="25">
        <f t="shared" si="289"/>
        <v>0</v>
      </c>
      <c r="KV126" s="25">
        <f t="shared" si="403"/>
        <v>0</v>
      </c>
      <c r="KW126" s="25">
        <f t="shared" si="290"/>
        <v>0</v>
      </c>
      <c r="KX126" s="25">
        <f t="shared" si="291"/>
        <v>0</v>
      </c>
      <c r="KY126" s="25">
        <f t="shared" si="404"/>
        <v>0</v>
      </c>
      <c r="KZ126" s="25">
        <f t="shared" si="292"/>
        <v>0</v>
      </c>
      <c r="LA126" s="25">
        <f t="shared" si="293"/>
        <v>0</v>
      </c>
      <c r="LB126" s="25">
        <f t="shared" si="405"/>
        <v>0</v>
      </c>
      <c r="LC126" s="25">
        <f t="shared" si="294"/>
        <v>0.98999999999999777</v>
      </c>
      <c r="LD126" s="25">
        <f t="shared" si="295"/>
        <v>0.9300000000000026</v>
      </c>
      <c r="LE126" s="25">
        <f t="shared" si="406"/>
        <v>0.96000000000000019</v>
      </c>
      <c r="LF126" s="25">
        <f t="shared" si="296"/>
        <v>0</v>
      </c>
      <c r="LG126" s="25">
        <f t="shared" si="297"/>
        <v>0</v>
      </c>
      <c r="LH126" s="25">
        <f t="shared" si="407"/>
        <v>0</v>
      </c>
      <c r="LI126" s="25">
        <f t="shared" si="298"/>
        <v>0</v>
      </c>
      <c r="LJ126" s="25">
        <f t="shared" si="299"/>
        <v>0</v>
      </c>
      <c r="LK126" s="25">
        <f t="shared" si="408"/>
        <v>0</v>
      </c>
      <c r="LL126" s="25">
        <f t="shared" si="300"/>
        <v>0</v>
      </c>
      <c r="LM126" s="25">
        <f t="shared" si="301"/>
        <v>0</v>
      </c>
      <c r="LN126" s="25">
        <f t="shared" si="409"/>
        <v>0</v>
      </c>
      <c r="LO126" s="25">
        <f t="shared" si="302"/>
        <v>0</v>
      </c>
      <c r="LP126" s="25">
        <f t="shared" si="303"/>
        <v>0</v>
      </c>
      <c r="LQ126" s="25">
        <f t="shared" si="410"/>
        <v>0</v>
      </c>
      <c r="LR126" s="25">
        <f t="shared" si="304"/>
        <v>0</v>
      </c>
      <c r="LS126" s="25">
        <f t="shared" si="305"/>
        <v>0</v>
      </c>
      <c r="LT126" s="25">
        <f t="shared" si="411"/>
        <v>0</v>
      </c>
      <c r="LU126" s="25">
        <f t="shared" si="306"/>
        <v>0</v>
      </c>
      <c r="LV126" s="25">
        <f t="shared" si="307"/>
        <v>0</v>
      </c>
      <c r="LW126" s="25">
        <f t="shared" si="412"/>
        <v>0</v>
      </c>
      <c r="LX126" s="25">
        <f t="shared" si="308"/>
        <v>0</v>
      </c>
      <c r="LY126" s="25">
        <f t="shared" si="309"/>
        <v>0</v>
      </c>
      <c r="LZ126" s="25">
        <f t="shared" si="413"/>
        <v>0</v>
      </c>
      <c r="MA126" s="25">
        <f t="shared" si="310"/>
        <v>0</v>
      </c>
      <c r="MB126" s="25">
        <f t="shared" si="311"/>
        <v>0</v>
      </c>
      <c r="MC126" s="25">
        <f t="shared" si="414"/>
        <v>0</v>
      </c>
      <c r="MD126" s="25">
        <f t="shared" si="312"/>
        <v>0</v>
      </c>
      <c r="ME126" s="25">
        <f t="shared" si="313"/>
        <v>0</v>
      </c>
      <c r="MF126" s="25">
        <f t="shared" si="415"/>
        <v>0</v>
      </c>
      <c r="MG126" s="25">
        <f t="shared" si="314"/>
        <v>0</v>
      </c>
      <c r="MH126" s="25">
        <f t="shared" si="315"/>
        <v>0</v>
      </c>
      <c r="MI126" s="25">
        <f t="shared" si="416"/>
        <v>0</v>
      </c>
      <c r="MJ126" s="25">
        <f t="shared" si="316"/>
        <v>0</v>
      </c>
      <c r="MK126" s="25">
        <f t="shared" si="317"/>
        <v>0</v>
      </c>
      <c r="ML126" s="25">
        <f t="shared" si="417"/>
        <v>0</v>
      </c>
      <c r="MM126" s="25">
        <f t="shared" si="318"/>
        <v>0</v>
      </c>
      <c r="MN126" s="25">
        <f t="shared" si="319"/>
        <v>0</v>
      </c>
      <c r="MO126" s="25">
        <f t="shared" si="418"/>
        <v>0</v>
      </c>
      <c r="MP126" s="25">
        <f t="shared" si="320"/>
        <v>0</v>
      </c>
      <c r="MQ126" s="25">
        <f t="shared" si="321"/>
        <v>0</v>
      </c>
      <c r="MR126" s="25">
        <f t="shared" si="419"/>
        <v>0</v>
      </c>
      <c r="MS126" s="29">
        <v>1.4</v>
      </c>
      <c r="MT126" s="29">
        <v>0</v>
      </c>
      <c r="MU126" s="29">
        <v>1</v>
      </c>
      <c r="MV126" s="29">
        <v>1</v>
      </c>
      <c r="MW126" s="25">
        <f t="shared" si="322"/>
        <v>1.4</v>
      </c>
      <c r="MX126" s="25">
        <f t="shared" si="323"/>
        <v>1.67</v>
      </c>
      <c r="MY126" s="25">
        <f t="shared" si="324"/>
        <v>0</v>
      </c>
      <c r="MZ126" s="25">
        <f t="shared" si="325"/>
        <v>0</v>
      </c>
      <c r="NA126" s="25">
        <f t="shared" si="326"/>
        <v>1.4</v>
      </c>
      <c r="NB126" s="25">
        <f t="shared" si="327"/>
        <v>1.58</v>
      </c>
      <c r="NC126" s="25">
        <f t="shared" si="328"/>
        <v>0</v>
      </c>
      <c r="ND126" s="25">
        <f t="shared" si="329"/>
        <v>0</v>
      </c>
      <c r="NE126" s="25">
        <f t="shared" si="420"/>
        <v>1.4</v>
      </c>
      <c r="NF126" s="25">
        <f t="shared" si="420"/>
        <v>1.625</v>
      </c>
      <c r="NG126" s="25">
        <f t="shared" si="420"/>
        <v>0</v>
      </c>
      <c r="NH126" s="25">
        <f t="shared" si="420"/>
        <v>0</v>
      </c>
      <c r="NI126" s="25">
        <f t="shared" si="330"/>
        <v>60.94</v>
      </c>
      <c r="NJ126" s="25">
        <f t="shared" si="331"/>
        <v>0</v>
      </c>
      <c r="NK126" s="25">
        <f t="shared" si="332"/>
        <v>60.94</v>
      </c>
      <c r="NL126" s="25">
        <f t="shared" si="333"/>
        <v>37.630000000000003</v>
      </c>
      <c r="NM126" s="25">
        <f t="shared" si="334"/>
        <v>0</v>
      </c>
      <c r="NN126" s="25">
        <f t="shared" si="421"/>
        <v>37.630000000000003</v>
      </c>
      <c r="NO126" s="25">
        <f t="shared" si="335"/>
        <v>0</v>
      </c>
      <c r="NP126" s="25">
        <f t="shared" si="336"/>
        <v>0</v>
      </c>
      <c r="NQ126" s="25">
        <f t="shared" si="422"/>
        <v>0</v>
      </c>
      <c r="NR126" s="25">
        <f t="shared" si="337"/>
        <v>0</v>
      </c>
      <c r="NS126" s="25">
        <f t="shared" si="338"/>
        <v>0</v>
      </c>
      <c r="NT126" s="25">
        <f t="shared" si="423"/>
        <v>0</v>
      </c>
      <c r="NU126" s="25">
        <f t="shared" si="339"/>
        <v>0</v>
      </c>
      <c r="NV126" s="25">
        <f t="shared" si="340"/>
        <v>0</v>
      </c>
      <c r="NW126" s="25">
        <f t="shared" si="424"/>
        <v>0</v>
      </c>
      <c r="NX126" s="25">
        <f t="shared" si="425"/>
        <v>37.630000000000003</v>
      </c>
      <c r="NY126" s="25">
        <f t="shared" si="425"/>
        <v>0</v>
      </c>
      <c r="NZ126" s="25">
        <f t="shared" si="426"/>
        <v>37.630000000000003</v>
      </c>
      <c r="OA126" s="25">
        <f t="shared" si="427"/>
        <v>23.31</v>
      </c>
      <c r="OB126" s="25">
        <f t="shared" si="427"/>
        <v>0</v>
      </c>
      <c r="OC126" s="25">
        <f t="shared" si="428"/>
        <v>23.31</v>
      </c>
      <c r="OD126" s="25">
        <f t="shared" si="429"/>
        <v>37.630000000000003</v>
      </c>
      <c r="OE126" s="25">
        <f t="shared" si="429"/>
        <v>0</v>
      </c>
      <c r="OF126" s="25">
        <f t="shared" si="429"/>
        <v>37.630000000000003</v>
      </c>
      <c r="OG126" s="25">
        <f t="shared" si="341"/>
        <v>0</v>
      </c>
      <c r="OH126" s="25">
        <f t="shared" si="342"/>
        <v>0</v>
      </c>
      <c r="OI126" s="25">
        <f t="shared" si="343"/>
        <v>0</v>
      </c>
      <c r="OJ126" s="25">
        <f t="shared" si="344"/>
        <v>0</v>
      </c>
      <c r="OK126" s="25">
        <f t="shared" si="345"/>
        <v>0</v>
      </c>
      <c r="OL126" s="25">
        <f t="shared" si="346"/>
        <v>0</v>
      </c>
      <c r="OM126" s="25">
        <f t="shared" si="430"/>
        <v>0</v>
      </c>
      <c r="ON126" s="25">
        <f t="shared" si="430"/>
        <v>0</v>
      </c>
      <c r="OO126" s="25">
        <f t="shared" si="430"/>
        <v>0</v>
      </c>
      <c r="OP126" s="25">
        <f t="shared" si="347"/>
        <v>0</v>
      </c>
      <c r="OQ126" s="25">
        <f t="shared" si="348"/>
        <v>0</v>
      </c>
      <c r="OR126" s="25">
        <f t="shared" si="431"/>
        <v>0</v>
      </c>
      <c r="OS126" s="19">
        <v>538327.09</v>
      </c>
      <c r="OT126" s="19">
        <v>2370663.33</v>
      </c>
    </row>
    <row r="127" spans="1:410" ht="33" customHeight="1" x14ac:dyDescent="0.25">
      <c r="A127" s="18"/>
      <c r="B127" s="18" t="s">
        <v>850</v>
      </c>
      <c r="C127" s="18">
        <v>681.57</v>
      </c>
      <c r="D127" s="16" t="e">
        <f>_xlfn.IFNA(INDEX(#REF!,MATCH(E127,#REF!,0)),0)</f>
        <v>#REF!</v>
      </c>
      <c r="E127" s="18" t="s">
        <v>910</v>
      </c>
      <c r="F127" s="16" t="s">
        <v>765</v>
      </c>
      <c r="G127" s="16" t="s">
        <v>766</v>
      </c>
      <c r="H127" s="16" t="s">
        <v>767</v>
      </c>
      <c r="I127" s="16" t="s">
        <v>768</v>
      </c>
      <c r="J127" s="16" t="s">
        <v>769</v>
      </c>
      <c r="K127" s="16" t="s">
        <v>770</v>
      </c>
      <c r="L127" s="16" t="s">
        <v>771</v>
      </c>
      <c r="M127" s="18">
        <v>1.64</v>
      </c>
      <c r="N127" s="18">
        <v>1.94</v>
      </c>
      <c r="O127" s="18">
        <v>2.04</v>
      </c>
      <c r="P127" s="18">
        <v>2.34</v>
      </c>
      <c r="Q127" s="18">
        <v>0.1</v>
      </c>
      <c r="R127" s="18">
        <v>1.8399999999999999</v>
      </c>
      <c r="S127" s="18">
        <v>2.14</v>
      </c>
      <c r="T127" s="18">
        <v>0.2</v>
      </c>
      <c r="U127" s="18">
        <v>0</v>
      </c>
      <c r="V127" s="18">
        <v>0</v>
      </c>
      <c r="W127" s="18">
        <v>0</v>
      </c>
      <c r="X127" s="18">
        <v>1.64</v>
      </c>
      <c r="Y127" s="18">
        <v>1.9</v>
      </c>
      <c r="Z127" s="20">
        <f t="shared" si="349"/>
        <v>1.7</v>
      </c>
      <c r="AA127" s="18">
        <v>0.22</v>
      </c>
      <c r="AB127" s="18">
        <v>0</v>
      </c>
      <c r="AC127" s="18">
        <v>0</v>
      </c>
      <c r="AD127" s="18">
        <v>0</v>
      </c>
      <c r="AE127" s="18">
        <v>0</v>
      </c>
      <c r="AF127" s="18">
        <v>0</v>
      </c>
      <c r="AG127" s="18">
        <v>1.2</v>
      </c>
      <c r="AH127" s="18">
        <v>1.5</v>
      </c>
      <c r="AI127" s="20">
        <f t="shared" si="350"/>
        <v>1.8499999999999999</v>
      </c>
      <c r="AJ127" s="18">
        <v>0</v>
      </c>
      <c r="AK127" s="18">
        <v>0</v>
      </c>
      <c r="AL127" s="20">
        <f t="shared" si="351"/>
        <v>0</v>
      </c>
      <c r="AM127" s="18">
        <v>1.64</v>
      </c>
      <c r="AN127" s="18">
        <v>1.5</v>
      </c>
      <c r="AO127" s="18">
        <v>0.15</v>
      </c>
      <c r="AP127" s="18">
        <v>0.22</v>
      </c>
      <c r="AQ127" s="18">
        <v>1.64</v>
      </c>
      <c r="AR127" s="18">
        <v>1.72</v>
      </c>
      <c r="AS127" s="18">
        <v>0.12</v>
      </c>
      <c r="AT127" s="18">
        <v>0.11</v>
      </c>
      <c r="AU127" s="18">
        <v>0</v>
      </c>
      <c r="AV127" s="18">
        <v>1</v>
      </c>
      <c r="AW127" s="18">
        <v>0</v>
      </c>
      <c r="AX127" s="18">
        <v>0</v>
      </c>
      <c r="AY127" s="18">
        <v>0</v>
      </c>
      <c r="AZ127" s="18">
        <v>0</v>
      </c>
      <c r="BA127" s="18">
        <v>0</v>
      </c>
      <c r="BB127" s="18">
        <v>0</v>
      </c>
      <c r="BC127" s="18">
        <v>0</v>
      </c>
      <c r="BD127" s="18">
        <v>0</v>
      </c>
      <c r="BE127" s="18">
        <v>2</v>
      </c>
      <c r="BF127" s="18">
        <v>0</v>
      </c>
      <c r="BG127" s="18">
        <v>0</v>
      </c>
      <c r="BH127" s="18">
        <v>0</v>
      </c>
      <c r="BI127" s="18">
        <v>0</v>
      </c>
      <c r="BJ127" s="18">
        <v>0</v>
      </c>
      <c r="BK127" s="18">
        <v>0</v>
      </c>
      <c r="BL127" s="18">
        <v>0</v>
      </c>
      <c r="BM127" s="18">
        <v>0</v>
      </c>
      <c r="BN127" s="18">
        <v>0</v>
      </c>
      <c r="BO127" s="18">
        <v>0</v>
      </c>
      <c r="BP127" s="18">
        <v>0</v>
      </c>
      <c r="BQ127" s="18">
        <v>0</v>
      </c>
      <c r="BR127" s="18">
        <v>0</v>
      </c>
      <c r="BS127" s="18">
        <v>0</v>
      </c>
      <c r="BT127" s="18">
        <v>0</v>
      </c>
      <c r="BU127" s="18">
        <v>0</v>
      </c>
      <c r="BV127" s="18">
        <v>0</v>
      </c>
      <c r="BW127" s="18">
        <v>0</v>
      </c>
      <c r="BX127" s="18">
        <v>0</v>
      </c>
      <c r="BY127" s="18">
        <v>0</v>
      </c>
      <c r="BZ127" s="18">
        <v>0</v>
      </c>
      <c r="CA127" s="16" t="e">
        <f>_xlfn.IFNA(IF(RIGHT(D127,2)="=G",0,INDEX(#REF!,MATCH(E127,#REF!,0))),0)</f>
        <v>#REF!</v>
      </c>
      <c r="CB127" s="16" t="s">
        <v>776</v>
      </c>
      <c r="CC127" s="18">
        <v>0</v>
      </c>
      <c r="CD127" s="18">
        <v>0</v>
      </c>
      <c r="CE127" s="18">
        <v>1.4</v>
      </c>
      <c r="CF127" s="18">
        <v>0.85</v>
      </c>
      <c r="CG127" s="18">
        <v>0.12</v>
      </c>
      <c r="CH127" s="18">
        <v>2</v>
      </c>
      <c r="CI127" s="16" t="s">
        <v>98</v>
      </c>
      <c r="CJ127" s="18">
        <v>0</v>
      </c>
      <c r="CK127" s="20">
        <f t="shared" si="217"/>
        <v>1.43</v>
      </c>
      <c r="CL127" s="20">
        <f t="shared" si="352"/>
        <v>1.43</v>
      </c>
      <c r="CM127" s="18">
        <v>20.18</v>
      </c>
      <c r="CN127" s="18">
        <v>24.05</v>
      </c>
      <c r="CO127" s="18">
        <v>23.211000000000002</v>
      </c>
      <c r="CP127" s="22">
        <f t="shared" si="218"/>
        <v>23.21</v>
      </c>
      <c r="CQ127" s="22">
        <f t="shared" si="219"/>
        <v>21.78</v>
      </c>
      <c r="CR127" s="22">
        <f t="shared" si="353"/>
        <v>1.43</v>
      </c>
      <c r="CS127" s="22">
        <f t="shared" si="220"/>
        <v>21.88</v>
      </c>
      <c r="CT127" s="22">
        <f t="shared" si="221"/>
        <v>22.08</v>
      </c>
      <c r="CU127" s="18">
        <v>22.08</v>
      </c>
      <c r="CV127" s="22">
        <f t="shared" si="354"/>
        <v>1.7</v>
      </c>
      <c r="CW127" s="22">
        <f t="shared" si="222"/>
        <v>0</v>
      </c>
      <c r="CX127" s="22">
        <f t="shared" si="223"/>
        <v>0</v>
      </c>
      <c r="CY127" s="22">
        <f t="shared" si="224"/>
        <v>23.78</v>
      </c>
      <c r="CZ127" s="22">
        <f t="shared" si="225"/>
        <v>23.93</v>
      </c>
      <c r="DA127" s="18">
        <v>24.05</v>
      </c>
      <c r="DB127" s="20">
        <f t="shared" si="355"/>
        <v>2.27</v>
      </c>
      <c r="DC127" s="20">
        <f t="shared" si="356"/>
        <v>0.84</v>
      </c>
      <c r="DD127" s="20">
        <f t="shared" si="357"/>
        <v>1.4300000000000002</v>
      </c>
      <c r="DE127" s="20">
        <f t="shared" si="226"/>
        <v>0.1</v>
      </c>
      <c r="DF127" s="20">
        <f t="shared" si="227"/>
        <v>0.2</v>
      </c>
      <c r="DG127" s="20">
        <f t="shared" si="228"/>
        <v>1.1299999999999999</v>
      </c>
      <c r="DH127" s="20">
        <f t="shared" si="229"/>
        <v>0</v>
      </c>
      <c r="DI127" s="20">
        <f t="shared" si="230"/>
        <v>0</v>
      </c>
      <c r="DJ127" s="20">
        <f t="shared" si="231"/>
        <v>0</v>
      </c>
      <c r="DK127" s="20">
        <f t="shared" si="358"/>
        <v>1.43</v>
      </c>
      <c r="DL127" s="20">
        <f t="shared" si="359"/>
        <v>0</v>
      </c>
      <c r="DM127" s="20">
        <f t="shared" si="360"/>
        <v>0</v>
      </c>
      <c r="DN127" s="20">
        <f t="shared" si="361"/>
        <v>0</v>
      </c>
      <c r="DO127" s="18">
        <v>2.54</v>
      </c>
      <c r="DP127" s="18">
        <v>0</v>
      </c>
      <c r="DQ127" s="18">
        <v>1</v>
      </c>
      <c r="DR127" s="18">
        <v>1</v>
      </c>
      <c r="DS127" s="25">
        <f t="shared" si="362"/>
        <v>2.54</v>
      </c>
      <c r="DT127" s="25">
        <f t="shared" si="363"/>
        <v>0</v>
      </c>
      <c r="DU127" s="25">
        <f t="shared" si="364"/>
        <v>3.63</v>
      </c>
      <c r="DV127" s="25">
        <f t="shared" si="365"/>
        <v>0</v>
      </c>
      <c r="DW127" s="25">
        <f t="shared" si="366"/>
        <v>3.63</v>
      </c>
      <c r="DX127" s="25">
        <f t="shared" si="367"/>
        <v>7.41</v>
      </c>
      <c r="DY127" s="25">
        <f t="shared" si="368"/>
        <v>0</v>
      </c>
      <c r="DZ127" s="25">
        <f t="shared" si="369"/>
        <v>7.41</v>
      </c>
      <c r="EA127" s="25">
        <f t="shared" si="370"/>
        <v>4.8600000000000003</v>
      </c>
      <c r="EB127" s="25">
        <f t="shared" si="371"/>
        <v>0</v>
      </c>
      <c r="EC127" s="25">
        <f t="shared" si="372"/>
        <v>4.8600000000000003</v>
      </c>
      <c r="ED127" s="25">
        <f t="shared" si="373"/>
        <v>2.5499999999999998</v>
      </c>
      <c r="EE127" s="25">
        <f t="shared" si="373"/>
        <v>0</v>
      </c>
      <c r="EF127" s="25">
        <f t="shared" si="374"/>
        <v>2.5499999999999998</v>
      </c>
      <c r="EG127" s="25">
        <f t="shared" si="375"/>
        <v>4.8600000000000003</v>
      </c>
      <c r="EH127" s="25">
        <f t="shared" si="375"/>
        <v>0</v>
      </c>
      <c r="EI127" s="25">
        <f t="shared" si="376"/>
        <v>4.8600000000000003</v>
      </c>
      <c r="EJ127" s="18">
        <v>681.57</v>
      </c>
      <c r="EK127" s="18">
        <v>642.87</v>
      </c>
      <c r="EL127" s="18" t="s">
        <v>910</v>
      </c>
      <c r="EM127" s="18" t="s">
        <v>911</v>
      </c>
      <c r="EN127" s="16" t="s">
        <v>774</v>
      </c>
      <c r="EO127" s="16" t="s">
        <v>132</v>
      </c>
      <c r="EP127" s="16" t="e">
        <f>IF(OR(EN127="Cống tròn",EN127="Cống hộp",EN127="Ống nhựa"),INDEX(#REF!,MATCH(E127,#REF!,0)),IF(OR(EN127="Rãnh xây",EN127="Rãnh bê tông"),INDEX(#REF!,MATCH(E127,#REF!,0)),0))</f>
        <v>#REF!</v>
      </c>
      <c r="EQ127" s="18">
        <v>37.500000000000043</v>
      </c>
      <c r="ER127" s="18">
        <v>1</v>
      </c>
      <c r="ES127" s="25">
        <f t="shared" si="377"/>
        <v>37</v>
      </c>
      <c r="ET127" s="1" t="e">
        <f>_xlfn.IFNA(IF(EN127="Cống tròn",INDEX(#REF!,MATCH(E127,#REF!,0)),IF(EN127="Cống hộp",INDEX(#REF!,MATCH(E127,#REF!,0)),EU127&amp;" ,"&amp;EV127)),0)</f>
        <v>#REF!</v>
      </c>
      <c r="EU127" s="16" t="s">
        <v>769</v>
      </c>
      <c r="EV127" s="16" t="s">
        <v>775</v>
      </c>
      <c r="EW127" s="16" t="e">
        <f>_xlfn.IFNA(INDEX(#REF!,MATCH(E127,#REF!,0)),0)</f>
        <v>#REF!</v>
      </c>
      <c r="EX127" s="16"/>
      <c r="EY127" s="18">
        <v>0</v>
      </c>
      <c r="EZ127" s="18">
        <v>0</v>
      </c>
      <c r="FA127" s="18">
        <v>0</v>
      </c>
      <c r="FB127" s="19">
        <v>0</v>
      </c>
      <c r="FC127" s="19">
        <v>0</v>
      </c>
      <c r="FD127" s="25">
        <f t="shared" si="232"/>
        <v>0</v>
      </c>
      <c r="FE127" s="25">
        <f t="shared" si="378"/>
        <v>0</v>
      </c>
      <c r="FF127" s="18">
        <v>0.1</v>
      </c>
      <c r="FG127" s="18">
        <v>2</v>
      </c>
      <c r="FH127" s="18">
        <v>1</v>
      </c>
      <c r="FI127" s="25">
        <f t="shared" si="379"/>
        <v>1.2</v>
      </c>
      <c r="FJ127" s="18">
        <v>0</v>
      </c>
      <c r="FK127" s="18">
        <v>0</v>
      </c>
      <c r="FL127" s="18">
        <v>0.2</v>
      </c>
      <c r="FM127" s="18">
        <v>1.4</v>
      </c>
      <c r="FN127" s="18">
        <v>0</v>
      </c>
      <c r="FO127" s="25">
        <f t="shared" si="380"/>
        <v>1.4</v>
      </c>
      <c r="FP127" s="18">
        <v>1.4999999999999999E-2</v>
      </c>
      <c r="FQ127" s="18">
        <v>1</v>
      </c>
      <c r="FR127" s="25">
        <f t="shared" si="233"/>
        <v>36</v>
      </c>
      <c r="FS127" s="25">
        <f t="shared" si="234"/>
        <v>0.52500000000000002</v>
      </c>
      <c r="FT127" s="25">
        <f t="shared" si="235"/>
        <v>36.524999999999999</v>
      </c>
      <c r="FU127" s="25">
        <f t="shared" si="236"/>
        <v>-0.97500000000004405</v>
      </c>
      <c r="FV127" s="25" t="str">
        <f t="shared" si="381"/>
        <v>Thêm 01</v>
      </c>
      <c r="FW127" s="25">
        <f t="shared" si="382"/>
        <v>0.04</v>
      </c>
      <c r="FX127" s="16"/>
      <c r="FY127" s="16"/>
      <c r="FZ127" s="16"/>
      <c r="GA127" s="16"/>
      <c r="GB127" s="19">
        <v>0</v>
      </c>
      <c r="GC127" s="19">
        <v>0</v>
      </c>
      <c r="GD127" s="19">
        <v>0</v>
      </c>
      <c r="GE127" s="19">
        <v>0</v>
      </c>
      <c r="GF127" s="19">
        <v>0</v>
      </c>
      <c r="GG127" s="19">
        <v>0</v>
      </c>
      <c r="GH127" s="19">
        <v>0</v>
      </c>
      <c r="GI127" s="19">
        <v>0</v>
      </c>
      <c r="GJ127" s="19">
        <v>0</v>
      </c>
      <c r="GK127" s="19">
        <v>0</v>
      </c>
      <c r="GL127" s="25">
        <f t="shared" si="237"/>
        <v>0</v>
      </c>
      <c r="GM127" s="25">
        <f t="shared" si="383"/>
        <v>0</v>
      </c>
      <c r="GN127" s="19">
        <v>0</v>
      </c>
      <c r="GO127" s="19">
        <v>0</v>
      </c>
      <c r="GP127" s="19">
        <v>0</v>
      </c>
      <c r="GQ127" s="19">
        <v>0</v>
      </c>
      <c r="GR127" s="1" t="e">
        <f>_xlfn.IFNA(INDEX(#REF!,MATCH(E127,#REF!,0)),0)</f>
        <v>#REF!</v>
      </c>
      <c r="GS127" s="16"/>
      <c r="GT127" s="18">
        <v>0</v>
      </c>
      <c r="GU127" s="18">
        <v>0</v>
      </c>
      <c r="GV127" s="18">
        <v>0</v>
      </c>
      <c r="GW127" s="18">
        <v>0</v>
      </c>
      <c r="GX127" s="25">
        <f t="shared" si="238"/>
        <v>0</v>
      </c>
      <c r="GY127" s="25">
        <f t="shared" si="239"/>
        <v>0</v>
      </c>
      <c r="GZ127" s="25">
        <f t="shared" si="384"/>
        <v>0</v>
      </c>
      <c r="HA127" s="1" t="e" cm="1">
        <f t="array" ref="HA127">INDEX(#REF!,MATCH(EJ127&amp;EK127&amp;HD127&amp;HE127&amp;HF127,#REF!&amp;#REF!&amp;#REF!&amp;#REF!&amp;#REF!,0))</f>
        <v>#REF!</v>
      </c>
      <c r="HB127" s="16"/>
      <c r="HC127" s="25">
        <f t="shared" si="385"/>
        <v>0</v>
      </c>
      <c r="HD127" s="18">
        <v>0</v>
      </c>
      <c r="HE127" s="18">
        <v>0</v>
      </c>
      <c r="HF127" s="18">
        <v>0</v>
      </c>
      <c r="HG127" s="1" t="e" cm="1">
        <f t="array" ref="HG127">INDEX(#REF!,MATCH(EJ127&amp;EK127&amp;HJ127&amp;HK127&amp;HL127,#REF!&amp;#REF!&amp;#REF!&amp;#REF!&amp;#REF!,0))</f>
        <v>#REF!</v>
      </c>
      <c r="HH127" s="16"/>
      <c r="HI127" s="25">
        <f t="shared" si="386"/>
        <v>0</v>
      </c>
      <c r="HJ127" s="25">
        <f t="shared" si="387"/>
        <v>0</v>
      </c>
      <c r="HK127" s="19">
        <v>0</v>
      </c>
      <c r="HL127" s="19">
        <v>0</v>
      </c>
      <c r="HM127" s="18">
        <v>0.01</v>
      </c>
      <c r="HN127" s="18">
        <v>1</v>
      </c>
      <c r="HO127" s="25">
        <f t="shared" si="388"/>
        <v>0</v>
      </c>
      <c r="HP127" s="25">
        <f t="shared" si="389"/>
        <v>0</v>
      </c>
      <c r="HQ127" s="25">
        <f t="shared" si="390"/>
        <v>0</v>
      </c>
      <c r="HR127" s="25">
        <f t="shared" si="391"/>
        <v>0</v>
      </c>
      <c r="HS127" s="25">
        <f t="shared" si="392"/>
        <v>0</v>
      </c>
      <c r="HT127" s="19">
        <v>0</v>
      </c>
      <c r="HU127" s="19">
        <v>0</v>
      </c>
      <c r="HV127" s="19">
        <v>0</v>
      </c>
      <c r="HW127" s="25">
        <f t="shared" si="393"/>
        <v>0</v>
      </c>
      <c r="HX127" s="19">
        <v>0</v>
      </c>
      <c r="HY127" s="19">
        <v>0</v>
      </c>
      <c r="HZ127" s="18">
        <v>23.21</v>
      </c>
      <c r="IA127" s="20">
        <f>ROUND(IF(EN127="Cống tròn",IF(EN127="Cống tròn",IF(EU127="Không có móng",IQ127-FF127,IF(EU127="Đế",IP127-FN127,IF(OR(EU127="Móng bê tông",EU127="Móng bê tông kết hợp đế"),II127-FJ127,0))),0),IF(EN127="Cống hộp",IF(AND(EN127="Cống hộp",EU127="Không có móng"),IQ127-GF127,IF(AND(EN127="Cống hộp",EU127="Móng bê tông"),IJ127-GB127,0)),IF(OR(EN127="Rãnh xây",EN127="Rãnh bê tông"),IF(OR(EN127="Rãnh xây",EN127="Rãnh bê tông"),IK127-GB127,0),IF(EN127="Ống nhựa",IF(AND(EN127="Ống nhựa",EU127="Không đắp cát"),IQ127-HT127,IF(AND(EN127="Ống nhựa",EU127="Đắp cát"),IH127-HX127,0)),IF(EN127="Rãnh thang",IF(EN127="Rãnh thang",IF(EU127="Móng bê tông",#REF!-#REF!,IQ127),0),0))))),2)</f>
        <v>22.08</v>
      </c>
      <c r="IB127" s="20">
        <f t="shared" si="394"/>
        <v>1.1300000000000026</v>
      </c>
      <c r="IC127" s="20">
        <f t="shared" si="240"/>
        <v>22.08</v>
      </c>
      <c r="ID127" s="20">
        <f t="shared" si="241"/>
        <v>0</v>
      </c>
      <c r="IE127" s="20">
        <f t="shared" si="242"/>
        <v>0</v>
      </c>
      <c r="IF127" s="20">
        <f t="shared" si="243"/>
        <v>0</v>
      </c>
      <c r="IG127" s="20">
        <f>IF(EN127="Rãnh thang",IF(AND(EN127="Rãnh thang",EU127="Móng bê tông"),IQ127-#REF!,0),IF(EN127="Ống nhựa",IF(AND(EN127="Ống nhựa",EU127="Đắp cát"),IQ127-HT127,0),IF(EN127="Cống tròn",IF(EN127="Cống tròn",IF(OR(EU127="Móng bê tông",EU127="Móng bê tông kết hợp đế"),IM127-FL127,0),0),IF(EN127="Cống hộp",IF(AND(EN127="Cống hộp",EU127="Móng bê tông"),IN127-GD127,0),IF(OR(EN127="Rãnh xây",EN127="Rãnh bê tông"),IF(AND(EN127="Rãnh xây",EU127="Móng bê tông"),IO127-GD127,IF(AND(EN127="Rãnh bê tông",EU127="Móng bê tông"),IO127-GD127,0)),0)))))</f>
        <v>22.08</v>
      </c>
      <c r="IH127" s="20">
        <f t="shared" si="244"/>
        <v>0</v>
      </c>
      <c r="II127" s="20">
        <f t="shared" si="245"/>
        <v>22.08</v>
      </c>
      <c r="IJ127" s="20">
        <f t="shared" si="246"/>
        <v>0</v>
      </c>
      <c r="IK127" s="20">
        <f t="shared" si="247"/>
        <v>0</v>
      </c>
      <c r="IL127" s="20">
        <f t="shared" si="248"/>
        <v>22.279999999999998</v>
      </c>
      <c r="IM127" s="20">
        <f t="shared" si="249"/>
        <v>22.279999999999998</v>
      </c>
      <c r="IN127" s="20">
        <f t="shared" si="250"/>
        <v>0</v>
      </c>
      <c r="IO127" s="20">
        <f t="shared" si="251"/>
        <v>0</v>
      </c>
      <c r="IP127" s="20">
        <f t="shared" si="252"/>
        <v>0</v>
      </c>
      <c r="IQ127" s="18">
        <v>22.38</v>
      </c>
      <c r="IR127" s="25">
        <f t="shared" si="395"/>
        <v>0</v>
      </c>
      <c r="IS127" s="25">
        <f t="shared" si="253"/>
        <v>0</v>
      </c>
      <c r="IT127" s="25">
        <f t="shared" si="254"/>
        <v>0</v>
      </c>
      <c r="IU127" s="25">
        <f>ROUND(IF(EN127="Cống tròn",IF(EN127="Cống tròn",IV127+FF127,0),IF(EN127="Cống hộp",IF(EN127="Cống hộp",IV127+GP127,0),IF(OR(EN127="Rãnh xây",EN127="Rãnh bê tông"),IF(OR(EN127="Rãnh xây",EN127="Rãnh bê tông"),IV127+GP127,0),IF(EN127="ống nhựa",IF(EN127="Ống nhựa",IV127+HT127,0),IF(EN127="Rãnh thang",IF(EN127="Rãnh thang",IQ127+#REF!,0),0))))),2)</f>
        <v>23.44</v>
      </c>
      <c r="IV127" s="18">
        <v>23.34</v>
      </c>
      <c r="IW127" s="25">
        <f t="shared" si="255"/>
        <v>23.44</v>
      </c>
      <c r="IX127" s="25">
        <f t="shared" si="256"/>
        <v>0</v>
      </c>
      <c r="IY127" s="25">
        <f t="shared" si="257"/>
        <v>0</v>
      </c>
      <c r="IZ127" s="25">
        <f t="shared" si="258"/>
        <v>0</v>
      </c>
      <c r="JA127" s="25">
        <f t="shared" si="259"/>
        <v>0</v>
      </c>
      <c r="JB127" s="18">
        <v>23.1</v>
      </c>
      <c r="JC127" s="20">
        <f>ROUND(IF(EN127="Cống tròn",IF(EN127="Cống tròn",IF(EU127="Không có móng",JS127-FF127,IF(EU127="Đế",JR127-FN127,IF(OR(EU127="Móng bê tông",EU127="Móng bê tông kết hợp đế"),JK127-FJ127,0))),0),IF(EN127="Cống hộp",IF(AND(EN127="Cống hộp",EU127="Không có móng"),JS127-GF127,IF(AND(EN127="Cống hộp",EU127="Móng bê tông"),JL127-GB127,0)),IF(OR(EN127="Rãnh xây",EN127="Rãnh bê tông"),IF(OR(EN127="Rãnh xây",EN127="Rãnh bê tông"),JM127-GB127,0),IF(EN127="Ống nhựa",IF(AND(EN127="Ống nhựa",EU127="Không đắp cát"),JS127-HT127,IF(AND(EN127="Ống nhựa",EU127="Đắp cát"),JJ127-HX127,0)),IF(EN127="Rãnh thang",IF(EN127="Rãnh thang",IF(EU127="Móng bê tông",#REF!-#REF!,JS127),0),0))))),2)</f>
        <v>22.04</v>
      </c>
      <c r="JD127" s="20">
        <f t="shared" si="396"/>
        <v>1.0600000000000023</v>
      </c>
      <c r="JE127" s="20">
        <f t="shared" si="260"/>
        <v>22.04</v>
      </c>
      <c r="JF127" s="20">
        <f t="shared" si="261"/>
        <v>0</v>
      </c>
      <c r="JG127" s="20">
        <f t="shared" si="262"/>
        <v>0</v>
      </c>
      <c r="JH127" s="20">
        <f t="shared" si="263"/>
        <v>0</v>
      </c>
      <c r="JI127" s="20">
        <f>IF(EN127="Rãnh thang",IF(AND(EN127="Rãnh thang",EU127="Móng bê tông"),JS127-#REF!,0),IF(EN127="Ống nhựa",IF(AND(EN127="Ống nhựa",EU127="Đắp cát"),JS127-HT127,0),IF(EN127="Cống tròn",IF(EN127="Cống tròn",IF(OR(EU127="Móng bê tông",EU127="Móng bê tông kết hợp đế"),JO127-FL127,0),0),IF(EN127="Cống hộp",IF(AND(EN127="Cống hộp",EU127="Móng bê tông"),JP127-GD127,0),IF(OR(EN127="Rãnh xây",EN127="Rãnh bê tông"),IF(AND(EN127="Rãnh xây",EU127="Móng bê tông"),JQ127-GD127,IF(AND(EN127="Rãnh bê tông",EU127="Móng bê tông"),JQ127-GD127,0)),0)))))</f>
        <v>22.04</v>
      </c>
      <c r="JJ127" s="20">
        <f t="shared" si="264"/>
        <v>0</v>
      </c>
      <c r="JK127" s="20">
        <f t="shared" si="265"/>
        <v>22.04</v>
      </c>
      <c r="JL127" s="20">
        <f t="shared" si="266"/>
        <v>0</v>
      </c>
      <c r="JM127" s="20">
        <f t="shared" si="267"/>
        <v>0</v>
      </c>
      <c r="JN127" s="20">
        <f t="shared" si="268"/>
        <v>22.24</v>
      </c>
      <c r="JO127" s="20">
        <f t="shared" si="269"/>
        <v>22.24</v>
      </c>
      <c r="JP127" s="20">
        <f t="shared" si="270"/>
        <v>0</v>
      </c>
      <c r="JQ127" s="20">
        <f t="shared" si="271"/>
        <v>0</v>
      </c>
      <c r="JR127" s="20">
        <f t="shared" si="272"/>
        <v>0</v>
      </c>
      <c r="JS127" s="26">
        <v>22.34</v>
      </c>
      <c r="JT127" s="25">
        <f t="shared" si="397"/>
        <v>0</v>
      </c>
      <c r="JU127" s="25">
        <f t="shared" si="273"/>
        <v>0</v>
      </c>
      <c r="JV127" s="25">
        <f t="shared" si="274"/>
        <v>0</v>
      </c>
      <c r="JW127" s="25">
        <f>ROUND(IF(EN127="Cống tròn",IF(EN127="Cống tròn",JX127+FF127,0),IF(EN127="Cống hộp",IF(EN127="Cống hộp",JX127+GP127,0),IF(OR(EN127="Rãnh xây",EN127="Rãnh bê tông"),IF(OR(EN127="Rãnh xây",EN127="Rãnh bê tông"),JX127+GP127,0),IF(EN127="ống nhựa",IF(EN127="Ống nhựa",JX127+HT127,0),IF(EN127="Rãnh thang",IF(EN127="Rãnh thang",JS127+#REF!,0),0))))),2)</f>
        <v>23.44</v>
      </c>
      <c r="JX127" s="27">
        <v>23.34</v>
      </c>
      <c r="JY127" s="25">
        <f t="shared" si="275"/>
        <v>23.44</v>
      </c>
      <c r="JZ127" s="25">
        <f t="shared" si="276"/>
        <v>0</v>
      </c>
      <c r="KA127" s="25">
        <f t="shared" si="277"/>
        <v>0</v>
      </c>
      <c r="KB127" s="25">
        <f t="shared" si="278"/>
        <v>0</v>
      </c>
      <c r="KC127" s="25">
        <f t="shared" si="279"/>
        <v>0</v>
      </c>
      <c r="KD127" s="28" t="s">
        <v>98</v>
      </c>
      <c r="KE127" s="27">
        <v>0</v>
      </c>
      <c r="KF127" s="25">
        <f t="shared" si="280"/>
        <v>1.1300000000000026</v>
      </c>
      <c r="KG127" s="25">
        <f t="shared" si="398"/>
        <v>1.1300000000000026</v>
      </c>
      <c r="KH127" s="27">
        <v>0</v>
      </c>
      <c r="KI127" s="25">
        <f t="shared" si="281"/>
        <v>1.0600000000000023</v>
      </c>
      <c r="KJ127" s="25">
        <f t="shared" si="399"/>
        <v>1.0600000000000023</v>
      </c>
      <c r="KK127" s="25">
        <f t="shared" si="282"/>
        <v>0</v>
      </c>
      <c r="KL127" s="25">
        <f t="shared" si="283"/>
        <v>0</v>
      </c>
      <c r="KM127" s="25">
        <f t="shared" si="400"/>
        <v>0</v>
      </c>
      <c r="KN127" s="25">
        <f t="shared" si="284"/>
        <v>0</v>
      </c>
      <c r="KO127" s="25">
        <f t="shared" si="285"/>
        <v>0</v>
      </c>
      <c r="KP127" s="25">
        <f t="shared" si="401"/>
        <v>0</v>
      </c>
      <c r="KQ127" s="25">
        <f t="shared" si="286"/>
        <v>0.2</v>
      </c>
      <c r="KR127" s="25">
        <f t="shared" si="287"/>
        <v>0.2</v>
      </c>
      <c r="KS127" s="25">
        <f t="shared" si="402"/>
        <v>0.2</v>
      </c>
      <c r="KT127" s="25">
        <f t="shared" si="288"/>
        <v>0</v>
      </c>
      <c r="KU127" s="25">
        <f t="shared" si="289"/>
        <v>0</v>
      </c>
      <c r="KV127" s="25">
        <f t="shared" si="403"/>
        <v>0</v>
      </c>
      <c r="KW127" s="25">
        <f t="shared" si="290"/>
        <v>0</v>
      </c>
      <c r="KX127" s="25">
        <f t="shared" si="291"/>
        <v>0</v>
      </c>
      <c r="KY127" s="25">
        <f t="shared" si="404"/>
        <v>0</v>
      </c>
      <c r="KZ127" s="25">
        <f t="shared" si="292"/>
        <v>0</v>
      </c>
      <c r="LA127" s="25">
        <f t="shared" si="293"/>
        <v>0</v>
      </c>
      <c r="LB127" s="25">
        <f t="shared" si="405"/>
        <v>0</v>
      </c>
      <c r="LC127" s="25">
        <f t="shared" si="294"/>
        <v>0.9300000000000026</v>
      </c>
      <c r="LD127" s="25">
        <f t="shared" si="295"/>
        <v>0.86000000000000232</v>
      </c>
      <c r="LE127" s="25">
        <f t="shared" si="406"/>
        <v>0.89500000000000246</v>
      </c>
      <c r="LF127" s="25">
        <f t="shared" si="296"/>
        <v>0</v>
      </c>
      <c r="LG127" s="25">
        <f t="shared" si="297"/>
        <v>0</v>
      </c>
      <c r="LH127" s="25">
        <f t="shared" si="407"/>
        <v>0</v>
      </c>
      <c r="LI127" s="25">
        <f t="shared" si="298"/>
        <v>0</v>
      </c>
      <c r="LJ127" s="25">
        <f t="shared" si="299"/>
        <v>0</v>
      </c>
      <c r="LK127" s="25">
        <f t="shared" si="408"/>
        <v>0</v>
      </c>
      <c r="LL127" s="25">
        <f t="shared" si="300"/>
        <v>0</v>
      </c>
      <c r="LM127" s="25">
        <f t="shared" si="301"/>
        <v>0</v>
      </c>
      <c r="LN127" s="25">
        <f t="shared" si="409"/>
        <v>0</v>
      </c>
      <c r="LO127" s="25">
        <f t="shared" si="302"/>
        <v>0</v>
      </c>
      <c r="LP127" s="25">
        <f t="shared" si="303"/>
        <v>0</v>
      </c>
      <c r="LQ127" s="25">
        <f t="shared" si="410"/>
        <v>0</v>
      </c>
      <c r="LR127" s="25">
        <f t="shared" si="304"/>
        <v>0</v>
      </c>
      <c r="LS127" s="25">
        <f t="shared" si="305"/>
        <v>0</v>
      </c>
      <c r="LT127" s="25">
        <f t="shared" si="411"/>
        <v>0</v>
      </c>
      <c r="LU127" s="25">
        <f t="shared" si="306"/>
        <v>0</v>
      </c>
      <c r="LV127" s="25">
        <f t="shared" si="307"/>
        <v>0</v>
      </c>
      <c r="LW127" s="25">
        <f t="shared" si="412"/>
        <v>0</v>
      </c>
      <c r="LX127" s="25">
        <f t="shared" si="308"/>
        <v>0</v>
      </c>
      <c r="LY127" s="25">
        <f t="shared" si="309"/>
        <v>0</v>
      </c>
      <c r="LZ127" s="25">
        <f t="shared" si="413"/>
        <v>0</v>
      </c>
      <c r="MA127" s="25">
        <f t="shared" si="310"/>
        <v>0</v>
      </c>
      <c r="MB127" s="25">
        <f t="shared" si="311"/>
        <v>0</v>
      </c>
      <c r="MC127" s="25">
        <f t="shared" si="414"/>
        <v>0</v>
      </c>
      <c r="MD127" s="25">
        <f t="shared" si="312"/>
        <v>0</v>
      </c>
      <c r="ME127" s="25">
        <f t="shared" si="313"/>
        <v>0</v>
      </c>
      <c r="MF127" s="25">
        <f t="shared" si="415"/>
        <v>0</v>
      </c>
      <c r="MG127" s="25">
        <f t="shared" si="314"/>
        <v>0</v>
      </c>
      <c r="MH127" s="25">
        <f t="shared" si="315"/>
        <v>0</v>
      </c>
      <c r="MI127" s="25">
        <f t="shared" si="416"/>
        <v>0</v>
      </c>
      <c r="MJ127" s="25">
        <f t="shared" si="316"/>
        <v>0</v>
      </c>
      <c r="MK127" s="25">
        <f t="shared" si="317"/>
        <v>0</v>
      </c>
      <c r="ML127" s="25">
        <f t="shared" si="417"/>
        <v>0</v>
      </c>
      <c r="MM127" s="25">
        <f t="shared" si="318"/>
        <v>0</v>
      </c>
      <c r="MN127" s="25">
        <f t="shared" si="319"/>
        <v>0</v>
      </c>
      <c r="MO127" s="25">
        <f t="shared" si="418"/>
        <v>0</v>
      </c>
      <c r="MP127" s="25">
        <f t="shared" si="320"/>
        <v>0</v>
      </c>
      <c r="MQ127" s="25">
        <f t="shared" si="321"/>
        <v>0</v>
      </c>
      <c r="MR127" s="25">
        <f t="shared" si="419"/>
        <v>0</v>
      </c>
      <c r="MS127" s="29">
        <v>1.4</v>
      </c>
      <c r="MT127" s="29">
        <v>0</v>
      </c>
      <c r="MU127" s="29">
        <v>1</v>
      </c>
      <c r="MV127" s="29">
        <v>1</v>
      </c>
      <c r="MW127" s="25">
        <f t="shared" si="322"/>
        <v>1.4</v>
      </c>
      <c r="MX127" s="25">
        <f t="shared" si="323"/>
        <v>1.58</v>
      </c>
      <c r="MY127" s="25">
        <f t="shared" si="324"/>
        <v>0</v>
      </c>
      <c r="MZ127" s="25">
        <f t="shared" si="325"/>
        <v>0</v>
      </c>
      <c r="NA127" s="25">
        <f t="shared" si="326"/>
        <v>1.4</v>
      </c>
      <c r="NB127" s="25">
        <f t="shared" si="327"/>
        <v>1.48</v>
      </c>
      <c r="NC127" s="25">
        <f t="shared" si="328"/>
        <v>0</v>
      </c>
      <c r="ND127" s="25">
        <f t="shared" si="329"/>
        <v>0</v>
      </c>
      <c r="NE127" s="25">
        <f t="shared" si="420"/>
        <v>1.4</v>
      </c>
      <c r="NF127" s="25">
        <f t="shared" si="420"/>
        <v>1.53</v>
      </c>
      <c r="NG127" s="25">
        <f t="shared" si="420"/>
        <v>0</v>
      </c>
      <c r="NH127" s="25">
        <f t="shared" si="420"/>
        <v>0</v>
      </c>
      <c r="NI127" s="25">
        <f t="shared" si="330"/>
        <v>57.38</v>
      </c>
      <c r="NJ127" s="25">
        <f t="shared" si="331"/>
        <v>0</v>
      </c>
      <c r="NK127" s="25">
        <f t="shared" si="332"/>
        <v>57.38</v>
      </c>
      <c r="NL127" s="25">
        <f t="shared" si="333"/>
        <v>34.08</v>
      </c>
      <c r="NM127" s="25">
        <f t="shared" si="334"/>
        <v>0</v>
      </c>
      <c r="NN127" s="25">
        <f t="shared" si="421"/>
        <v>34.08</v>
      </c>
      <c r="NO127" s="25">
        <f t="shared" si="335"/>
        <v>0</v>
      </c>
      <c r="NP127" s="25">
        <f t="shared" si="336"/>
        <v>0</v>
      </c>
      <c r="NQ127" s="25">
        <f t="shared" si="422"/>
        <v>0</v>
      </c>
      <c r="NR127" s="25">
        <f t="shared" si="337"/>
        <v>0</v>
      </c>
      <c r="NS127" s="25">
        <f t="shared" si="338"/>
        <v>0</v>
      </c>
      <c r="NT127" s="25">
        <f t="shared" si="423"/>
        <v>0</v>
      </c>
      <c r="NU127" s="25">
        <f t="shared" si="339"/>
        <v>0</v>
      </c>
      <c r="NV127" s="25">
        <f t="shared" si="340"/>
        <v>0</v>
      </c>
      <c r="NW127" s="25">
        <f t="shared" si="424"/>
        <v>0</v>
      </c>
      <c r="NX127" s="25">
        <f t="shared" si="425"/>
        <v>34.08</v>
      </c>
      <c r="NY127" s="25">
        <f t="shared" si="425"/>
        <v>0</v>
      </c>
      <c r="NZ127" s="25">
        <f t="shared" si="426"/>
        <v>34.08</v>
      </c>
      <c r="OA127" s="25">
        <f t="shared" si="427"/>
        <v>23.3</v>
      </c>
      <c r="OB127" s="25">
        <f t="shared" si="427"/>
        <v>0</v>
      </c>
      <c r="OC127" s="25">
        <f t="shared" si="428"/>
        <v>23.3</v>
      </c>
      <c r="OD127" s="25">
        <f t="shared" si="429"/>
        <v>34.08</v>
      </c>
      <c r="OE127" s="25">
        <f t="shared" si="429"/>
        <v>0</v>
      </c>
      <c r="OF127" s="25">
        <f t="shared" si="429"/>
        <v>34.08</v>
      </c>
      <c r="OG127" s="25">
        <f t="shared" si="341"/>
        <v>0</v>
      </c>
      <c r="OH127" s="25">
        <f t="shared" si="342"/>
        <v>0</v>
      </c>
      <c r="OI127" s="25">
        <f t="shared" si="343"/>
        <v>0</v>
      </c>
      <c r="OJ127" s="25">
        <f t="shared" si="344"/>
        <v>0</v>
      </c>
      <c r="OK127" s="25">
        <f t="shared" si="345"/>
        <v>0</v>
      </c>
      <c r="OL127" s="25">
        <f t="shared" si="346"/>
        <v>0</v>
      </c>
      <c r="OM127" s="25">
        <f t="shared" si="430"/>
        <v>0</v>
      </c>
      <c r="ON127" s="25">
        <f t="shared" si="430"/>
        <v>0</v>
      </c>
      <c r="OO127" s="25">
        <f t="shared" si="430"/>
        <v>0</v>
      </c>
      <c r="OP127" s="25">
        <f t="shared" si="347"/>
        <v>0</v>
      </c>
      <c r="OQ127" s="25">
        <f t="shared" si="348"/>
        <v>0</v>
      </c>
      <c r="OR127" s="25">
        <f t="shared" si="431"/>
        <v>0</v>
      </c>
      <c r="OS127" s="19">
        <v>538365.79</v>
      </c>
      <c r="OT127" s="19">
        <v>2370663.33</v>
      </c>
    </row>
    <row r="128" spans="1:410" ht="33" customHeight="1" x14ac:dyDescent="0.25">
      <c r="A128" s="18"/>
      <c r="B128" s="18" t="s">
        <v>850</v>
      </c>
      <c r="C128" s="18">
        <v>642.87</v>
      </c>
      <c r="D128" s="16" t="e">
        <f>_xlfn.IFNA(INDEX(#REF!,MATCH(E128,#REF!,0)),0)</f>
        <v>#REF!</v>
      </c>
      <c r="E128" s="18" t="s">
        <v>911</v>
      </c>
      <c r="F128" s="16" t="s">
        <v>765</v>
      </c>
      <c r="G128" s="16" t="s">
        <v>766</v>
      </c>
      <c r="H128" s="16" t="s">
        <v>767</v>
      </c>
      <c r="I128" s="16" t="s">
        <v>768</v>
      </c>
      <c r="J128" s="16" t="s">
        <v>769</v>
      </c>
      <c r="K128" s="16" t="s">
        <v>770</v>
      </c>
      <c r="L128" s="16" t="s">
        <v>771</v>
      </c>
      <c r="M128" s="18">
        <v>1.64</v>
      </c>
      <c r="N128" s="18">
        <v>1.94</v>
      </c>
      <c r="O128" s="18">
        <v>2.04</v>
      </c>
      <c r="P128" s="18">
        <v>2.34</v>
      </c>
      <c r="Q128" s="18">
        <v>0.1</v>
      </c>
      <c r="R128" s="18">
        <v>1.8399999999999999</v>
      </c>
      <c r="S128" s="18">
        <v>2.14</v>
      </c>
      <c r="T128" s="18">
        <v>0.2</v>
      </c>
      <c r="U128" s="18">
        <v>0</v>
      </c>
      <c r="V128" s="18">
        <v>0</v>
      </c>
      <c r="W128" s="18">
        <v>0</v>
      </c>
      <c r="X128" s="18">
        <v>1.64</v>
      </c>
      <c r="Y128" s="18">
        <v>1.9</v>
      </c>
      <c r="Z128" s="20">
        <f t="shared" si="349"/>
        <v>1.6</v>
      </c>
      <c r="AA128" s="18">
        <v>0.22</v>
      </c>
      <c r="AB128" s="18">
        <v>0</v>
      </c>
      <c r="AC128" s="18">
        <v>0</v>
      </c>
      <c r="AD128" s="18">
        <v>0</v>
      </c>
      <c r="AE128" s="18">
        <v>0</v>
      </c>
      <c r="AF128" s="18">
        <v>0</v>
      </c>
      <c r="AG128" s="18">
        <v>1.2</v>
      </c>
      <c r="AH128" s="18">
        <v>1.5</v>
      </c>
      <c r="AI128" s="20">
        <f t="shared" si="350"/>
        <v>1.75</v>
      </c>
      <c r="AJ128" s="18">
        <v>0</v>
      </c>
      <c r="AK128" s="18">
        <v>0</v>
      </c>
      <c r="AL128" s="20">
        <f t="shared" si="351"/>
        <v>0</v>
      </c>
      <c r="AM128" s="18">
        <v>1.64</v>
      </c>
      <c r="AN128" s="18">
        <v>1.5</v>
      </c>
      <c r="AO128" s="18">
        <v>0.15</v>
      </c>
      <c r="AP128" s="18">
        <v>0.22</v>
      </c>
      <c r="AQ128" s="18">
        <v>1.64</v>
      </c>
      <c r="AR128" s="18">
        <v>1.72</v>
      </c>
      <c r="AS128" s="18">
        <v>0.12</v>
      </c>
      <c r="AT128" s="18">
        <v>0.11</v>
      </c>
      <c r="AU128" s="18">
        <v>0</v>
      </c>
      <c r="AV128" s="18">
        <v>1</v>
      </c>
      <c r="AW128" s="18">
        <v>0</v>
      </c>
      <c r="AX128" s="18">
        <v>0</v>
      </c>
      <c r="AY128" s="18">
        <v>0</v>
      </c>
      <c r="AZ128" s="18">
        <v>0</v>
      </c>
      <c r="BA128" s="18">
        <v>0</v>
      </c>
      <c r="BB128" s="18">
        <v>0</v>
      </c>
      <c r="BC128" s="18">
        <v>0</v>
      </c>
      <c r="BD128" s="18">
        <v>0</v>
      </c>
      <c r="BE128" s="18">
        <v>2</v>
      </c>
      <c r="BF128" s="18">
        <v>0</v>
      </c>
      <c r="BG128" s="18">
        <v>0</v>
      </c>
      <c r="BH128" s="18">
        <v>0</v>
      </c>
      <c r="BI128" s="18">
        <v>0</v>
      </c>
      <c r="BJ128" s="18">
        <v>0</v>
      </c>
      <c r="BK128" s="18">
        <v>0</v>
      </c>
      <c r="BL128" s="18">
        <v>0</v>
      </c>
      <c r="BM128" s="18">
        <v>0</v>
      </c>
      <c r="BN128" s="18">
        <v>0</v>
      </c>
      <c r="BO128" s="18">
        <v>0</v>
      </c>
      <c r="BP128" s="18">
        <v>0</v>
      </c>
      <c r="BQ128" s="18">
        <v>0</v>
      </c>
      <c r="BR128" s="18">
        <v>0</v>
      </c>
      <c r="BS128" s="18">
        <v>0</v>
      </c>
      <c r="BT128" s="18">
        <v>0</v>
      </c>
      <c r="BU128" s="18">
        <v>0</v>
      </c>
      <c r="BV128" s="18">
        <v>0</v>
      </c>
      <c r="BW128" s="18">
        <v>0</v>
      </c>
      <c r="BX128" s="18">
        <v>0</v>
      </c>
      <c r="BY128" s="18">
        <v>0</v>
      </c>
      <c r="BZ128" s="18">
        <v>0</v>
      </c>
      <c r="CA128" s="16" t="e">
        <f>_xlfn.IFNA(IF(RIGHT(D128,2)="=G",0,INDEX(#REF!,MATCH(E128,#REF!,0))),0)</f>
        <v>#REF!</v>
      </c>
      <c r="CB128" s="16" t="s">
        <v>776</v>
      </c>
      <c r="CC128" s="18">
        <v>0</v>
      </c>
      <c r="CD128" s="18">
        <v>0</v>
      </c>
      <c r="CE128" s="18">
        <v>1.4</v>
      </c>
      <c r="CF128" s="18">
        <v>0.85</v>
      </c>
      <c r="CG128" s="18">
        <v>0.12</v>
      </c>
      <c r="CH128" s="18">
        <v>2</v>
      </c>
      <c r="CI128" s="16" t="s">
        <v>98</v>
      </c>
      <c r="CJ128" s="18">
        <v>0</v>
      </c>
      <c r="CK128" s="20">
        <f t="shared" si="217"/>
        <v>1.36</v>
      </c>
      <c r="CL128" s="20">
        <f t="shared" si="352"/>
        <v>1.36</v>
      </c>
      <c r="CM128" s="18">
        <v>19.13</v>
      </c>
      <c r="CN128" s="18">
        <v>23.94</v>
      </c>
      <c r="CO128" s="18">
        <v>23.101000000000003</v>
      </c>
      <c r="CP128" s="22">
        <f t="shared" si="218"/>
        <v>23.1</v>
      </c>
      <c r="CQ128" s="22">
        <f t="shared" si="219"/>
        <v>21.74</v>
      </c>
      <c r="CR128" s="22">
        <f t="shared" si="353"/>
        <v>1.36</v>
      </c>
      <c r="CS128" s="22">
        <f t="shared" si="220"/>
        <v>21.84</v>
      </c>
      <c r="CT128" s="22">
        <f t="shared" si="221"/>
        <v>22.04</v>
      </c>
      <c r="CU128" s="18">
        <v>22.04</v>
      </c>
      <c r="CV128" s="22">
        <f t="shared" si="354"/>
        <v>1.6</v>
      </c>
      <c r="CW128" s="22">
        <f t="shared" si="222"/>
        <v>0</v>
      </c>
      <c r="CX128" s="22">
        <f t="shared" si="223"/>
        <v>0</v>
      </c>
      <c r="CY128" s="22">
        <f t="shared" si="224"/>
        <v>23.67</v>
      </c>
      <c r="CZ128" s="22">
        <f t="shared" si="225"/>
        <v>23.82</v>
      </c>
      <c r="DA128" s="18">
        <v>23.94</v>
      </c>
      <c r="DB128" s="20">
        <f t="shared" si="355"/>
        <v>2.2000000000000002</v>
      </c>
      <c r="DC128" s="20">
        <f t="shared" si="356"/>
        <v>0.84</v>
      </c>
      <c r="DD128" s="20">
        <f t="shared" si="357"/>
        <v>1.3600000000000003</v>
      </c>
      <c r="DE128" s="20">
        <f t="shared" si="226"/>
        <v>0.1</v>
      </c>
      <c r="DF128" s="20">
        <f t="shared" si="227"/>
        <v>0.2</v>
      </c>
      <c r="DG128" s="20">
        <f t="shared" si="228"/>
        <v>1.06</v>
      </c>
      <c r="DH128" s="20">
        <f t="shared" si="229"/>
        <v>0</v>
      </c>
      <c r="DI128" s="20">
        <f t="shared" si="230"/>
        <v>0</v>
      </c>
      <c r="DJ128" s="20">
        <f t="shared" si="231"/>
        <v>0</v>
      </c>
      <c r="DK128" s="20">
        <f t="shared" si="358"/>
        <v>1.36</v>
      </c>
      <c r="DL128" s="20">
        <f t="shared" si="359"/>
        <v>0</v>
      </c>
      <c r="DM128" s="20">
        <f t="shared" si="360"/>
        <v>0</v>
      </c>
      <c r="DN128" s="20">
        <f t="shared" si="361"/>
        <v>0</v>
      </c>
      <c r="DO128" s="18">
        <v>2.54</v>
      </c>
      <c r="DP128" s="18">
        <v>0</v>
      </c>
      <c r="DQ128" s="18">
        <v>1</v>
      </c>
      <c r="DR128" s="18">
        <v>1</v>
      </c>
      <c r="DS128" s="25">
        <f t="shared" si="362"/>
        <v>2.54</v>
      </c>
      <c r="DT128" s="25">
        <f t="shared" si="363"/>
        <v>0</v>
      </c>
      <c r="DU128" s="25">
        <f t="shared" si="364"/>
        <v>3.45</v>
      </c>
      <c r="DV128" s="25">
        <f t="shared" si="365"/>
        <v>0</v>
      </c>
      <c r="DW128" s="25">
        <f t="shared" si="366"/>
        <v>3.45</v>
      </c>
      <c r="DX128" s="25">
        <f t="shared" si="367"/>
        <v>7.04</v>
      </c>
      <c r="DY128" s="25">
        <f t="shared" si="368"/>
        <v>0</v>
      </c>
      <c r="DZ128" s="25">
        <f t="shared" si="369"/>
        <v>7.04</v>
      </c>
      <c r="EA128" s="25">
        <f t="shared" si="370"/>
        <v>4.6399999999999997</v>
      </c>
      <c r="EB128" s="25">
        <f t="shared" si="371"/>
        <v>0</v>
      </c>
      <c r="EC128" s="25">
        <f t="shared" si="372"/>
        <v>4.6399999999999997</v>
      </c>
      <c r="ED128" s="25">
        <f t="shared" si="373"/>
        <v>2.4</v>
      </c>
      <c r="EE128" s="25">
        <f t="shared" si="373"/>
        <v>0</v>
      </c>
      <c r="EF128" s="25">
        <f t="shared" si="374"/>
        <v>2.4</v>
      </c>
      <c r="EG128" s="25">
        <f t="shared" si="375"/>
        <v>4.6399999999999997</v>
      </c>
      <c r="EH128" s="25">
        <f t="shared" si="375"/>
        <v>0</v>
      </c>
      <c r="EI128" s="25">
        <f t="shared" si="376"/>
        <v>4.6399999999999997</v>
      </c>
      <c r="EJ128" s="18">
        <v>642.87</v>
      </c>
      <c r="EK128" s="18">
        <v>629.37</v>
      </c>
      <c r="EL128" s="18" t="s">
        <v>911</v>
      </c>
      <c r="EM128" s="18" t="s">
        <v>912</v>
      </c>
      <c r="EN128" s="16" t="s">
        <v>774</v>
      </c>
      <c r="EO128" s="16" t="s">
        <v>132</v>
      </c>
      <c r="EP128" s="16" t="e">
        <f>IF(OR(EN128="Cống tròn",EN128="Cống hộp",EN128="Ống nhựa"),INDEX(#REF!,MATCH(E128,#REF!,0)),IF(OR(EN128="Rãnh xây",EN128="Rãnh bê tông"),INDEX(#REF!,MATCH(E128,#REF!,0)),0))</f>
        <v>#REF!</v>
      </c>
      <c r="EQ128" s="18">
        <v>12.200000000000001</v>
      </c>
      <c r="ER128" s="18">
        <v>1</v>
      </c>
      <c r="ES128" s="25">
        <f t="shared" si="377"/>
        <v>12</v>
      </c>
      <c r="ET128" s="1" t="e">
        <f>_xlfn.IFNA(IF(EN128="Cống tròn",INDEX(#REF!,MATCH(E128,#REF!,0)),IF(EN128="Cống hộp",INDEX(#REF!,MATCH(E128,#REF!,0)),EU128&amp;" ,"&amp;EV128)),0)</f>
        <v>#REF!</v>
      </c>
      <c r="EU128" s="16" t="s">
        <v>769</v>
      </c>
      <c r="EV128" s="16" t="s">
        <v>775</v>
      </c>
      <c r="EW128" s="16" t="e">
        <f>_xlfn.IFNA(INDEX(#REF!,MATCH(E128,#REF!,0)),0)</f>
        <v>#REF!</v>
      </c>
      <c r="EX128" s="16"/>
      <c r="EY128" s="18">
        <v>0</v>
      </c>
      <c r="EZ128" s="18">
        <v>0</v>
      </c>
      <c r="FA128" s="18">
        <v>0</v>
      </c>
      <c r="FB128" s="19">
        <v>0</v>
      </c>
      <c r="FC128" s="19">
        <v>0</v>
      </c>
      <c r="FD128" s="25">
        <f t="shared" si="232"/>
        <v>0</v>
      </c>
      <c r="FE128" s="25">
        <f t="shared" si="378"/>
        <v>0</v>
      </c>
      <c r="FF128" s="18">
        <v>0.1</v>
      </c>
      <c r="FG128" s="18">
        <v>2</v>
      </c>
      <c r="FH128" s="18">
        <v>1</v>
      </c>
      <c r="FI128" s="25">
        <f t="shared" si="379"/>
        <v>1.2</v>
      </c>
      <c r="FJ128" s="18">
        <v>0</v>
      </c>
      <c r="FK128" s="18">
        <v>0</v>
      </c>
      <c r="FL128" s="18">
        <v>0.2</v>
      </c>
      <c r="FM128" s="18">
        <v>1.4</v>
      </c>
      <c r="FN128" s="18">
        <v>0</v>
      </c>
      <c r="FO128" s="25">
        <f t="shared" si="380"/>
        <v>1.4</v>
      </c>
      <c r="FP128" s="18">
        <v>1.4999999999999999E-2</v>
      </c>
      <c r="FQ128" s="18">
        <v>1</v>
      </c>
      <c r="FR128" s="25">
        <f t="shared" si="233"/>
        <v>12</v>
      </c>
      <c r="FS128" s="25">
        <f t="shared" si="234"/>
        <v>0.16499999999999998</v>
      </c>
      <c r="FT128" s="25">
        <f t="shared" si="235"/>
        <v>12.164999999999999</v>
      </c>
      <c r="FU128" s="25">
        <f t="shared" si="236"/>
        <v>-3.5000000000001918E-2</v>
      </c>
      <c r="FV128" s="25" t="str">
        <f t="shared" si="381"/>
        <v>Đủ</v>
      </c>
      <c r="FW128" s="25">
        <f t="shared" si="382"/>
        <v>-0.04</v>
      </c>
      <c r="FX128" s="16"/>
      <c r="FY128" s="16"/>
      <c r="FZ128" s="16"/>
      <c r="GA128" s="16"/>
      <c r="GB128" s="19">
        <v>0</v>
      </c>
      <c r="GC128" s="19">
        <v>0</v>
      </c>
      <c r="GD128" s="19">
        <v>0</v>
      </c>
      <c r="GE128" s="19">
        <v>0</v>
      </c>
      <c r="GF128" s="19">
        <v>0</v>
      </c>
      <c r="GG128" s="19">
        <v>0</v>
      </c>
      <c r="GH128" s="19">
        <v>0</v>
      </c>
      <c r="GI128" s="19">
        <v>0</v>
      </c>
      <c r="GJ128" s="19">
        <v>0</v>
      </c>
      <c r="GK128" s="19">
        <v>0</v>
      </c>
      <c r="GL128" s="25">
        <f t="shared" si="237"/>
        <v>0</v>
      </c>
      <c r="GM128" s="25">
        <f t="shared" si="383"/>
        <v>0</v>
      </c>
      <c r="GN128" s="19">
        <v>0</v>
      </c>
      <c r="GO128" s="19">
        <v>0</v>
      </c>
      <c r="GP128" s="19">
        <v>0</v>
      </c>
      <c r="GQ128" s="19">
        <v>0</v>
      </c>
      <c r="GR128" s="1" t="e">
        <f>_xlfn.IFNA(INDEX(#REF!,MATCH(E128,#REF!,0)),0)</f>
        <v>#REF!</v>
      </c>
      <c r="GS128" s="16"/>
      <c r="GT128" s="18">
        <v>0</v>
      </c>
      <c r="GU128" s="18">
        <v>0</v>
      </c>
      <c r="GV128" s="18">
        <v>0</v>
      </c>
      <c r="GW128" s="18">
        <v>0</v>
      </c>
      <c r="GX128" s="25">
        <f t="shared" si="238"/>
        <v>0</v>
      </c>
      <c r="GY128" s="25">
        <f t="shared" si="239"/>
        <v>0</v>
      </c>
      <c r="GZ128" s="25">
        <f t="shared" si="384"/>
        <v>0</v>
      </c>
      <c r="HA128" s="1" t="e" cm="1">
        <f t="array" ref="HA128">INDEX(#REF!,MATCH(EJ128&amp;EK128&amp;HD128&amp;HE128&amp;HF128,#REF!&amp;#REF!&amp;#REF!&amp;#REF!&amp;#REF!,0))</f>
        <v>#REF!</v>
      </c>
      <c r="HB128" s="16"/>
      <c r="HC128" s="25">
        <f t="shared" si="385"/>
        <v>0</v>
      </c>
      <c r="HD128" s="18">
        <v>0</v>
      </c>
      <c r="HE128" s="18">
        <v>0</v>
      </c>
      <c r="HF128" s="18">
        <v>0</v>
      </c>
      <c r="HG128" s="1" t="e" cm="1">
        <f t="array" ref="HG128">INDEX(#REF!,MATCH(EJ128&amp;EK128&amp;HJ128&amp;HK128&amp;HL128,#REF!&amp;#REF!&amp;#REF!&amp;#REF!&amp;#REF!,0))</f>
        <v>#REF!</v>
      </c>
      <c r="HH128" s="16"/>
      <c r="HI128" s="25">
        <f t="shared" si="386"/>
        <v>0</v>
      </c>
      <c r="HJ128" s="25">
        <f t="shared" si="387"/>
        <v>0</v>
      </c>
      <c r="HK128" s="19">
        <v>0</v>
      </c>
      <c r="HL128" s="19">
        <v>0</v>
      </c>
      <c r="HM128" s="18">
        <v>0.01</v>
      </c>
      <c r="HN128" s="18">
        <v>1</v>
      </c>
      <c r="HO128" s="25">
        <f t="shared" si="388"/>
        <v>0</v>
      </c>
      <c r="HP128" s="25">
        <f t="shared" si="389"/>
        <v>0</v>
      </c>
      <c r="HQ128" s="25">
        <f t="shared" si="390"/>
        <v>0</v>
      </c>
      <c r="HR128" s="25">
        <f t="shared" si="391"/>
        <v>0</v>
      </c>
      <c r="HS128" s="25">
        <f t="shared" si="392"/>
        <v>0</v>
      </c>
      <c r="HT128" s="19">
        <v>0</v>
      </c>
      <c r="HU128" s="19">
        <v>0</v>
      </c>
      <c r="HV128" s="19">
        <v>0</v>
      </c>
      <c r="HW128" s="25">
        <f t="shared" si="393"/>
        <v>0</v>
      </c>
      <c r="HX128" s="19">
        <v>0</v>
      </c>
      <c r="HY128" s="19">
        <v>0</v>
      </c>
      <c r="HZ128" s="18">
        <v>23.1</v>
      </c>
      <c r="IA128" s="20">
        <f>ROUND(IF(EN128="Cống tròn",IF(EN128="Cống tròn",IF(EU128="Không có móng",IQ128-FF128,IF(EU128="Đế",IP128-FN128,IF(OR(EU128="Móng bê tông",EU128="Móng bê tông kết hợp đế"),II128-FJ128,0))),0),IF(EN128="Cống hộp",IF(AND(EN128="Cống hộp",EU128="Không có móng"),IQ128-GF128,IF(AND(EN128="Cống hộp",EU128="Móng bê tông"),IJ128-GB128,0)),IF(OR(EN128="Rãnh xây",EN128="Rãnh bê tông"),IF(OR(EN128="Rãnh xây",EN128="Rãnh bê tông"),IK128-GB128,0),IF(EN128="Ống nhựa",IF(AND(EN128="Ống nhựa",EU128="Không đắp cát"),IQ128-HT128,IF(AND(EN128="Ống nhựa",EU128="Đắp cát"),IH128-HX128,0)),IF(EN128="Rãnh thang",IF(EN128="Rãnh thang",IF(EU128="Móng bê tông",#REF!-#REF!,IQ128),0),0))))),2)</f>
        <v>22.04</v>
      </c>
      <c r="IB128" s="20">
        <f t="shared" si="394"/>
        <v>1.0600000000000023</v>
      </c>
      <c r="IC128" s="20">
        <f t="shared" si="240"/>
        <v>22.04</v>
      </c>
      <c r="ID128" s="20">
        <f t="shared" si="241"/>
        <v>0</v>
      </c>
      <c r="IE128" s="20">
        <f t="shared" si="242"/>
        <v>0</v>
      </c>
      <c r="IF128" s="20">
        <f t="shared" si="243"/>
        <v>0</v>
      </c>
      <c r="IG128" s="20">
        <f>IF(EN128="Rãnh thang",IF(AND(EN128="Rãnh thang",EU128="Móng bê tông"),IQ128-#REF!,0),IF(EN128="Ống nhựa",IF(AND(EN128="Ống nhựa",EU128="Đắp cát"),IQ128-HT128,0),IF(EN128="Cống tròn",IF(EN128="Cống tròn",IF(OR(EU128="Móng bê tông",EU128="Móng bê tông kết hợp đế"),IM128-FL128,0),0),IF(EN128="Cống hộp",IF(AND(EN128="Cống hộp",EU128="Móng bê tông"),IN128-GD128,0),IF(OR(EN128="Rãnh xây",EN128="Rãnh bê tông"),IF(AND(EN128="Rãnh xây",EU128="Móng bê tông"),IO128-GD128,IF(AND(EN128="Rãnh bê tông",EU128="Móng bê tông"),IO128-GD128,0)),0)))))</f>
        <v>22.04</v>
      </c>
      <c r="IH128" s="20">
        <f t="shared" si="244"/>
        <v>0</v>
      </c>
      <c r="II128" s="20">
        <f t="shared" si="245"/>
        <v>22.04</v>
      </c>
      <c r="IJ128" s="20">
        <f t="shared" si="246"/>
        <v>0</v>
      </c>
      <c r="IK128" s="20">
        <f t="shared" si="247"/>
        <v>0</v>
      </c>
      <c r="IL128" s="20">
        <f t="shared" si="248"/>
        <v>22.24</v>
      </c>
      <c r="IM128" s="20">
        <f t="shared" si="249"/>
        <v>22.24</v>
      </c>
      <c r="IN128" s="20">
        <f t="shared" si="250"/>
        <v>0</v>
      </c>
      <c r="IO128" s="20">
        <f t="shared" si="251"/>
        <v>0</v>
      </c>
      <c r="IP128" s="20">
        <f t="shared" si="252"/>
        <v>0</v>
      </c>
      <c r="IQ128" s="18">
        <v>22.34</v>
      </c>
      <c r="IR128" s="25">
        <f t="shared" si="395"/>
        <v>0</v>
      </c>
      <c r="IS128" s="25">
        <f t="shared" si="253"/>
        <v>0</v>
      </c>
      <c r="IT128" s="25">
        <f t="shared" si="254"/>
        <v>0</v>
      </c>
      <c r="IU128" s="25">
        <f>ROUND(IF(EN128="Cống tròn",IF(EN128="Cống tròn",IV128+FF128,0),IF(EN128="Cống hộp",IF(EN128="Cống hộp",IV128+GP128,0),IF(OR(EN128="Rãnh xây",EN128="Rãnh bê tông"),IF(OR(EN128="Rãnh xây",EN128="Rãnh bê tông"),IV128+GP128,0),IF(EN128="ống nhựa",IF(EN128="Ống nhựa",IV128+HT128,0),IF(EN128="Rãnh thang",IF(EN128="Rãnh thang",IQ128+#REF!,0),0))))),2)</f>
        <v>23.42</v>
      </c>
      <c r="IV128" s="18">
        <v>23.32</v>
      </c>
      <c r="IW128" s="25">
        <f t="shared" si="255"/>
        <v>23.42</v>
      </c>
      <c r="IX128" s="25">
        <f t="shared" si="256"/>
        <v>0</v>
      </c>
      <c r="IY128" s="25">
        <f t="shared" si="257"/>
        <v>0</v>
      </c>
      <c r="IZ128" s="25">
        <f t="shared" si="258"/>
        <v>0</v>
      </c>
      <c r="JA128" s="25">
        <f t="shared" si="259"/>
        <v>0</v>
      </c>
      <c r="JB128" s="18">
        <v>23.07</v>
      </c>
      <c r="JC128" s="20">
        <f>ROUND(IF(EN128="Cống tròn",IF(EN128="Cống tròn",IF(EU128="Không có móng",JS128-FF128,IF(EU128="Đế",JR128-FN128,IF(OR(EU128="Móng bê tông",EU128="Móng bê tông kết hợp đế"),JK128-FJ128,0))),0),IF(EN128="Cống hộp",IF(AND(EN128="Cống hộp",EU128="Không có móng"),JS128-GF128,IF(AND(EN128="Cống hộp",EU128="Móng bê tông"),JL128-GB128,0)),IF(OR(EN128="Rãnh xây",EN128="Rãnh bê tông"),IF(OR(EN128="Rãnh xây",EN128="Rãnh bê tông"),JM128-GB128,0),IF(EN128="Ống nhựa",IF(AND(EN128="Ống nhựa",EU128="Không đắp cát"),JS128-HT128,IF(AND(EN128="Ống nhựa",EU128="Đắp cát"),JJ128-HX128,0)),IF(EN128="Rãnh thang",IF(EN128="Rãnh thang",IF(EU128="Móng bê tông",#REF!-#REF!,JS128),0),0))))),2)</f>
        <v>22.02</v>
      </c>
      <c r="JD128" s="20">
        <f t="shared" si="396"/>
        <v>1.0500000000000007</v>
      </c>
      <c r="JE128" s="20">
        <f t="shared" si="260"/>
        <v>22.02</v>
      </c>
      <c r="JF128" s="20">
        <f t="shared" si="261"/>
        <v>0</v>
      </c>
      <c r="JG128" s="20">
        <f t="shared" si="262"/>
        <v>0</v>
      </c>
      <c r="JH128" s="20">
        <f t="shared" si="263"/>
        <v>0</v>
      </c>
      <c r="JI128" s="20">
        <f>IF(EN128="Rãnh thang",IF(AND(EN128="Rãnh thang",EU128="Móng bê tông"),JS128-#REF!,0),IF(EN128="Ống nhựa",IF(AND(EN128="Ống nhựa",EU128="Đắp cát"),JS128-HT128,0),IF(EN128="Cống tròn",IF(EN128="Cống tròn",IF(OR(EU128="Móng bê tông",EU128="Móng bê tông kết hợp đế"),JO128-FL128,0),0),IF(EN128="Cống hộp",IF(AND(EN128="Cống hộp",EU128="Móng bê tông"),JP128-GD128,0),IF(OR(EN128="Rãnh xây",EN128="Rãnh bê tông"),IF(AND(EN128="Rãnh xây",EU128="Móng bê tông"),JQ128-GD128,IF(AND(EN128="Rãnh bê tông",EU128="Móng bê tông"),JQ128-GD128,0)),0)))))</f>
        <v>22.02</v>
      </c>
      <c r="JJ128" s="20">
        <f t="shared" si="264"/>
        <v>0</v>
      </c>
      <c r="JK128" s="20">
        <f t="shared" si="265"/>
        <v>22.02</v>
      </c>
      <c r="JL128" s="20">
        <f t="shared" si="266"/>
        <v>0</v>
      </c>
      <c r="JM128" s="20">
        <f t="shared" si="267"/>
        <v>0</v>
      </c>
      <c r="JN128" s="20">
        <f t="shared" si="268"/>
        <v>22.22</v>
      </c>
      <c r="JO128" s="20">
        <f t="shared" si="269"/>
        <v>22.22</v>
      </c>
      <c r="JP128" s="20">
        <f t="shared" si="270"/>
        <v>0</v>
      </c>
      <c r="JQ128" s="20">
        <f t="shared" si="271"/>
        <v>0</v>
      </c>
      <c r="JR128" s="20">
        <f t="shared" si="272"/>
        <v>0</v>
      </c>
      <c r="JS128" s="26">
        <v>22.32</v>
      </c>
      <c r="JT128" s="25">
        <f t="shared" si="397"/>
        <v>0</v>
      </c>
      <c r="JU128" s="25">
        <f t="shared" si="273"/>
        <v>0</v>
      </c>
      <c r="JV128" s="25">
        <f t="shared" si="274"/>
        <v>0</v>
      </c>
      <c r="JW128" s="25">
        <f>ROUND(IF(EN128="Cống tròn",IF(EN128="Cống tròn",JX128+FF128,0),IF(EN128="Cống hộp",IF(EN128="Cống hộp",JX128+GP128,0),IF(OR(EN128="Rãnh xây",EN128="Rãnh bê tông"),IF(OR(EN128="Rãnh xây",EN128="Rãnh bê tông"),JX128+GP128,0),IF(EN128="ống nhựa",IF(EN128="Ống nhựa",JX128+HT128,0),IF(EN128="Rãnh thang",IF(EN128="Rãnh thang",JS128+#REF!,0),0))))),2)</f>
        <v>23.42</v>
      </c>
      <c r="JX128" s="27">
        <v>23.32</v>
      </c>
      <c r="JY128" s="25">
        <f t="shared" si="275"/>
        <v>23.42</v>
      </c>
      <c r="JZ128" s="25">
        <f t="shared" si="276"/>
        <v>0</v>
      </c>
      <c r="KA128" s="25">
        <f t="shared" si="277"/>
        <v>0</v>
      </c>
      <c r="KB128" s="25">
        <f t="shared" si="278"/>
        <v>0</v>
      </c>
      <c r="KC128" s="25">
        <f t="shared" si="279"/>
        <v>0</v>
      </c>
      <c r="KD128" s="28" t="s">
        <v>98</v>
      </c>
      <c r="KE128" s="27">
        <v>0</v>
      </c>
      <c r="KF128" s="25">
        <f t="shared" si="280"/>
        <v>1.0600000000000023</v>
      </c>
      <c r="KG128" s="25">
        <f t="shared" si="398"/>
        <v>1.0600000000000023</v>
      </c>
      <c r="KH128" s="27">
        <v>0</v>
      </c>
      <c r="KI128" s="25">
        <f t="shared" si="281"/>
        <v>1.0500000000000007</v>
      </c>
      <c r="KJ128" s="25">
        <f t="shared" si="399"/>
        <v>1.0500000000000007</v>
      </c>
      <c r="KK128" s="25">
        <f t="shared" si="282"/>
        <v>0</v>
      </c>
      <c r="KL128" s="25">
        <f t="shared" si="283"/>
        <v>0</v>
      </c>
      <c r="KM128" s="25">
        <f t="shared" si="400"/>
        <v>0</v>
      </c>
      <c r="KN128" s="25">
        <f t="shared" si="284"/>
        <v>0</v>
      </c>
      <c r="KO128" s="25">
        <f t="shared" si="285"/>
        <v>0</v>
      </c>
      <c r="KP128" s="25">
        <f t="shared" si="401"/>
        <v>0</v>
      </c>
      <c r="KQ128" s="25">
        <f t="shared" si="286"/>
        <v>0.2</v>
      </c>
      <c r="KR128" s="25">
        <f t="shared" si="287"/>
        <v>0.2</v>
      </c>
      <c r="KS128" s="25">
        <f t="shared" si="402"/>
        <v>0.2</v>
      </c>
      <c r="KT128" s="25">
        <f t="shared" si="288"/>
        <v>0</v>
      </c>
      <c r="KU128" s="25">
        <f t="shared" si="289"/>
        <v>0</v>
      </c>
      <c r="KV128" s="25">
        <f t="shared" si="403"/>
        <v>0</v>
      </c>
      <c r="KW128" s="25">
        <f t="shared" si="290"/>
        <v>0</v>
      </c>
      <c r="KX128" s="25">
        <f t="shared" si="291"/>
        <v>0</v>
      </c>
      <c r="KY128" s="25">
        <f t="shared" si="404"/>
        <v>0</v>
      </c>
      <c r="KZ128" s="25">
        <f t="shared" si="292"/>
        <v>0</v>
      </c>
      <c r="LA128" s="25">
        <f t="shared" si="293"/>
        <v>0</v>
      </c>
      <c r="LB128" s="25">
        <f t="shared" si="405"/>
        <v>0</v>
      </c>
      <c r="LC128" s="25">
        <f t="shared" si="294"/>
        <v>0.86000000000000232</v>
      </c>
      <c r="LD128" s="25">
        <f t="shared" si="295"/>
        <v>0.85000000000000075</v>
      </c>
      <c r="LE128" s="25">
        <f t="shared" si="406"/>
        <v>0.85500000000000154</v>
      </c>
      <c r="LF128" s="25">
        <f t="shared" si="296"/>
        <v>0</v>
      </c>
      <c r="LG128" s="25">
        <f t="shared" si="297"/>
        <v>0</v>
      </c>
      <c r="LH128" s="25">
        <f t="shared" si="407"/>
        <v>0</v>
      </c>
      <c r="LI128" s="25">
        <f t="shared" si="298"/>
        <v>0</v>
      </c>
      <c r="LJ128" s="25">
        <f t="shared" si="299"/>
        <v>0</v>
      </c>
      <c r="LK128" s="25">
        <f t="shared" si="408"/>
        <v>0</v>
      </c>
      <c r="LL128" s="25">
        <f t="shared" si="300"/>
        <v>0</v>
      </c>
      <c r="LM128" s="25">
        <f t="shared" si="301"/>
        <v>0</v>
      </c>
      <c r="LN128" s="25">
        <f t="shared" si="409"/>
        <v>0</v>
      </c>
      <c r="LO128" s="25">
        <f t="shared" si="302"/>
        <v>0</v>
      </c>
      <c r="LP128" s="25">
        <f t="shared" si="303"/>
        <v>0</v>
      </c>
      <c r="LQ128" s="25">
        <f t="shared" si="410"/>
        <v>0</v>
      </c>
      <c r="LR128" s="25">
        <f t="shared" si="304"/>
        <v>0</v>
      </c>
      <c r="LS128" s="25">
        <f t="shared" si="305"/>
        <v>0</v>
      </c>
      <c r="LT128" s="25">
        <f t="shared" si="411"/>
        <v>0</v>
      </c>
      <c r="LU128" s="25">
        <f t="shared" si="306"/>
        <v>0</v>
      </c>
      <c r="LV128" s="25">
        <f t="shared" si="307"/>
        <v>0</v>
      </c>
      <c r="LW128" s="25">
        <f t="shared" si="412"/>
        <v>0</v>
      </c>
      <c r="LX128" s="25">
        <f t="shared" si="308"/>
        <v>0</v>
      </c>
      <c r="LY128" s="25">
        <f t="shared" si="309"/>
        <v>0</v>
      </c>
      <c r="LZ128" s="25">
        <f t="shared" si="413"/>
        <v>0</v>
      </c>
      <c r="MA128" s="25">
        <f t="shared" si="310"/>
        <v>0</v>
      </c>
      <c r="MB128" s="25">
        <f t="shared" si="311"/>
        <v>0</v>
      </c>
      <c r="MC128" s="25">
        <f t="shared" si="414"/>
        <v>0</v>
      </c>
      <c r="MD128" s="25">
        <f t="shared" si="312"/>
        <v>0</v>
      </c>
      <c r="ME128" s="25">
        <f t="shared" si="313"/>
        <v>0</v>
      </c>
      <c r="MF128" s="25">
        <f t="shared" si="415"/>
        <v>0</v>
      </c>
      <c r="MG128" s="25">
        <f t="shared" si="314"/>
        <v>0</v>
      </c>
      <c r="MH128" s="25">
        <f t="shared" si="315"/>
        <v>0</v>
      </c>
      <c r="MI128" s="25">
        <f t="shared" si="416"/>
        <v>0</v>
      </c>
      <c r="MJ128" s="25">
        <f t="shared" si="316"/>
        <v>0</v>
      </c>
      <c r="MK128" s="25">
        <f t="shared" si="317"/>
        <v>0</v>
      </c>
      <c r="ML128" s="25">
        <f t="shared" si="417"/>
        <v>0</v>
      </c>
      <c r="MM128" s="25">
        <f t="shared" si="318"/>
        <v>0</v>
      </c>
      <c r="MN128" s="25">
        <f t="shared" si="319"/>
        <v>0</v>
      </c>
      <c r="MO128" s="25">
        <f t="shared" si="418"/>
        <v>0</v>
      </c>
      <c r="MP128" s="25">
        <f t="shared" si="320"/>
        <v>0</v>
      </c>
      <c r="MQ128" s="25">
        <f t="shared" si="321"/>
        <v>0</v>
      </c>
      <c r="MR128" s="25">
        <f t="shared" si="419"/>
        <v>0</v>
      </c>
      <c r="MS128" s="29">
        <v>1.4</v>
      </c>
      <c r="MT128" s="29">
        <v>0</v>
      </c>
      <c r="MU128" s="29">
        <v>1</v>
      </c>
      <c r="MV128" s="29">
        <v>1</v>
      </c>
      <c r="MW128" s="25">
        <f t="shared" si="322"/>
        <v>1.4</v>
      </c>
      <c r="MX128" s="25">
        <f t="shared" si="323"/>
        <v>1.48</v>
      </c>
      <c r="MY128" s="25">
        <f t="shared" si="324"/>
        <v>0</v>
      </c>
      <c r="MZ128" s="25">
        <f t="shared" si="325"/>
        <v>0</v>
      </c>
      <c r="NA128" s="25">
        <f t="shared" si="326"/>
        <v>1.4</v>
      </c>
      <c r="NB128" s="25">
        <f t="shared" si="327"/>
        <v>1.47</v>
      </c>
      <c r="NC128" s="25">
        <f t="shared" si="328"/>
        <v>0</v>
      </c>
      <c r="ND128" s="25">
        <f t="shared" si="329"/>
        <v>0</v>
      </c>
      <c r="NE128" s="25">
        <f t="shared" si="420"/>
        <v>1.4</v>
      </c>
      <c r="NF128" s="25">
        <f t="shared" si="420"/>
        <v>1.4750000000000001</v>
      </c>
      <c r="NG128" s="25">
        <f t="shared" si="420"/>
        <v>0</v>
      </c>
      <c r="NH128" s="25">
        <f t="shared" si="420"/>
        <v>0</v>
      </c>
      <c r="NI128" s="25">
        <f t="shared" si="330"/>
        <v>18</v>
      </c>
      <c r="NJ128" s="25">
        <f t="shared" si="331"/>
        <v>0</v>
      </c>
      <c r="NK128" s="25">
        <f t="shared" si="332"/>
        <v>18</v>
      </c>
      <c r="NL128" s="25">
        <f t="shared" si="333"/>
        <v>10.42</v>
      </c>
      <c r="NM128" s="25">
        <f t="shared" si="334"/>
        <v>0</v>
      </c>
      <c r="NN128" s="25">
        <f t="shared" si="421"/>
        <v>10.42</v>
      </c>
      <c r="NO128" s="25">
        <f t="shared" si="335"/>
        <v>0</v>
      </c>
      <c r="NP128" s="25">
        <f t="shared" si="336"/>
        <v>0</v>
      </c>
      <c r="NQ128" s="25">
        <f t="shared" si="422"/>
        <v>0</v>
      </c>
      <c r="NR128" s="25">
        <f t="shared" si="337"/>
        <v>0</v>
      </c>
      <c r="NS128" s="25">
        <f t="shared" si="338"/>
        <v>0</v>
      </c>
      <c r="NT128" s="25">
        <f t="shared" si="423"/>
        <v>0</v>
      </c>
      <c r="NU128" s="25">
        <f t="shared" si="339"/>
        <v>0</v>
      </c>
      <c r="NV128" s="25">
        <f t="shared" si="340"/>
        <v>0</v>
      </c>
      <c r="NW128" s="25">
        <f t="shared" si="424"/>
        <v>0</v>
      </c>
      <c r="NX128" s="25">
        <f t="shared" si="425"/>
        <v>10.42</v>
      </c>
      <c r="NY128" s="25">
        <f t="shared" si="425"/>
        <v>0</v>
      </c>
      <c r="NZ128" s="25">
        <f t="shared" si="426"/>
        <v>10.42</v>
      </c>
      <c r="OA128" s="25">
        <f t="shared" si="427"/>
        <v>7.58</v>
      </c>
      <c r="OB128" s="25">
        <f t="shared" si="427"/>
        <v>0</v>
      </c>
      <c r="OC128" s="25">
        <f t="shared" si="428"/>
        <v>7.58</v>
      </c>
      <c r="OD128" s="25">
        <f t="shared" si="429"/>
        <v>10.42</v>
      </c>
      <c r="OE128" s="25">
        <f t="shared" si="429"/>
        <v>0</v>
      </c>
      <c r="OF128" s="25">
        <f t="shared" si="429"/>
        <v>10.42</v>
      </c>
      <c r="OG128" s="25">
        <f t="shared" si="341"/>
        <v>0</v>
      </c>
      <c r="OH128" s="25">
        <f t="shared" si="342"/>
        <v>0</v>
      </c>
      <c r="OI128" s="25">
        <f t="shared" si="343"/>
        <v>0</v>
      </c>
      <c r="OJ128" s="25">
        <f t="shared" si="344"/>
        <v>0</v>
      </c>
      <c r="OK128" s="25">
        <f t="shared" si="345"/>
        <v>0</v>
      </c>
      <c r="OL128" s="25">
        <f t="shared" si="346"/>
        <v>0</v>
      </c>
      <c r="OM128" s="25">
        <f t="shared" si="430"/>
        <v>0</v>
      </c>
      <c r="ON128" s="25">
        <f t="shared" si="430"/>
        <v>0</v>
      </c>
      <c r="OO128" s="25">
        <f t="shared" si="430"/>
        <v>0</v>
      </c>
      <c r="OP128" s="25">
        <f t="shared" si="347"/>
        <v>0</v>
      </c>
      <c r="OQ128" s="25">
        <f t="shared" si="348"/>
        <v>0</v>
      </c>
      <c r="OR128" s="25">
        <f t="shared" si="431"/>
        <v>0</v>
      </c>
      <c r="OS128" s="19">
        <v>538404.49</v>
      </c>
      <c r="OT128" s="19">
        <v>2370663.33</v>
      </c>
    </row>
    <row r="129" spans="1:410" ht="33" customHeight="1" x14ac:dyDescent="0.25">
      <c r="A129" s="18"/>
      <c r="B129" s="18" t="s">
        <v>850</v>
      </c>
      <c r="C129" s="18">
        <v>629.37</v>
      </c>
      <c r="D129" s="16" t="e">
        <f>_xlfn.IFNA(INDEX(#REF!,MATCH(E129,#REF!,0)),0)</f>
        <v>#REF!</v>
      </c>
      <c r="E129" s="18" t="s">
        <v>912</v>
      </c>
      <c r="F129" s="16" t="s">
        <v>765</v>
      </c>
      <c r="G129" s="16" t="s">
        <v>766</v>
      </c>
      <c r="H129" s="16" t="s">
        <v>767</v>
      </c>
      <c r="I129" s="16" t="s">
        <v>768</v>
      </c>
      <c r="J129" s="16" t="s">
        <v>811</v>
      </c>
      <c r="K129" s="16" t="s">
        <v>770</v>
      </c>
      <c r="L129" s="16" t="s">
        <v>771</v>
      </c>
      <c r="M129" s="18">
        <v>1.8399999999999999</v>
      </c>
      <c r="N129" s="18">
        <v>1.8399999999999999</v>
      </c>
      <c r="O129" s="18">
        <v>2.2399999999999998</v>
      </c>
      <c r="P129" s="18">
        <v>2.2399999999999998</v>
      </c>
      <c r="Q129" s="18">
        <v>0.1</v>
      </c>
      <c r="R129" s="18">
        <v>2.04</v>
      </c>
      <c r="S129" s="18">
        <v>2.04</v>
      </c>
      <c r="T129" s="18">
        <v>0.2</v>
      </c>
      <c r="U129" s="18">
        <v>0</v>
      </c>
      <c r="V129" s="18">
        <v>0</v>
      </c>
      <c r="W129" s="18">
        <v>0</v>
      </c>
      <c r="X129" s="18">
        <v>1.8399999999999999</v>
      </c>
      <c r="Y129" s="18">
        <v>1.7999999999999998</v>
      </c>
      <c r="Z129" s="20">
        <f t="shared" si="349"/>
        <v>1.6</v>
      </c>
      <c r="AA129" s="18">
        <v>0.22</v>
      </c>
      <c r="AB129" s="18">
        <v>0</v>
      </c>
      <c r="AC129" s="18">
        <v>0</v>
      </c>
      <c r="AD129" s="18">
        <v>0</v>
      </c>
      <c r="AE129" s="18">
        <v>0</v>
      </c>
      <c r="AF129" s="18">
        <v>0</v>
      </c>
      <c r="AG129" s="18">
        <v>1.4</v>
      </c>
      <c r="AH129" s="18">
        <v>1.4</v>
      </c>
      <c r="AI129" s="20">
        <f t="shared" si="350"/>
        <v>1.75</v>
      </c>
      <c r="AJ129" s="18">
        <v>0</v>
      </c>
      <c r="AK129" s="18">
        <v>0</v>
      </c>
      <c r="AL129" s="20">
        <f t="shared" si="351"/>
        <v>0</v>
      </c>
      <c r="AM129" s="18">
        <v>1.8399999999999999</v>
      </c>
      <c r="AN129" s="18">
        <v>1.4</v>
      </c>
      <c r="AO129" s="18">
        <v>0.15</v>
      </c>
      <c r="AP129" s="18">
        <v>0.22</v>
      </c>
      <c r="AQ129" s="18">
        <v>1.8399999999999999</v>
      </c>
      <c r="AR129" s="18">
        <v>1.6199999999999999</v>
      </c>
      <c r="AS129" s="18">
        <v>0.12</v>
      </c>
      <c r="AT129" s="18">
        <v>0.11</v>
      </c>
      <c r="AU129" s="18">
        <v>0</v>
      </c>
      <c r="AV129" s="18">
        <v>1</v>
      </c>
      <c r="AW129" s="18">
        <v>0</v>
      </c>
      <c r="AX129" s="18">
        <v>0</v>
      </c>
      <c r="AY129" s="18">
        <v>0</v>
      </c>
      <c r="AZ129" s="18">
        <v>0</v>
      </c>
      <c r="BA129" s="18">
        <v>0</v>
      </c>
      <c r="BB129" s="18">
        <v>0</v>
      </c>
      <c r="BC129" s="18">
        <v>0</v>
      </c>
      <c r="BD129" s="18">
        <v>0</v>
      </c>
      <c r="BE129" s="18">
        <v>2</v>
      </c>
      <c r="BF129" s="18">
        <v>0</v>
      </c>
      <c r="BG129" s="18">
        <v>0</v>
      </c>
      <c r="BH129" s="18">
        <v>0</v>
      </c>
      <c r="BI129" s="18">
        <v>0</v>
      </c>
      <c r="BJ129" s="18">
        <v>0</v>
      </c>
      <c r="BK129" s="18">
        <v>0</v>
      </c>
      <c r="BL129" s="18">
        <v>0</v>
      </c>
      <c r="BM129" s="18">
        <v>0</v>
      </c>
      <c r="BN129" s="18">
        <v>0</v>
      </c>
      <c r="BO129" s="18">
        <v>0</v>
      </c>
      <c r="BP129" s="18">
        <v>0</v>
      </c>
      <c r="BQ129" s="18">
        <v>0</v>
      </c>
      <c r="BR129" s="18">
        <v>0</v>
      </c>
      <c r="BS129" s="18">
        <v>0</v>
      </c>
      <c r="BT129" s="18">
        <v>0</v>
      </c>
      <c r="BU129" s="18">
        <v>0</v>
      </c>
      <c r="BV129" s="18">
        <v>0</v>
      </c>
      <c r="BW129" s="18">
        <v>0</v>
      </c>
      <c r="BX129" s="18">
        <v>0</v>
      </c>
      <c r="BY129" s="18">
        <v>0</v>
      </c>
      <c r="BZ129" s="18">
        <v>0</v>
      </c>
      <c r="CA129" s="16" t="e">
        <f>_xlfn.IFNA(IF(RIGHT(D129,2)="=G",0,INDEX(#REF!,MATCH(E129,#REF!,0))),0)</f>
        <v>#REF!</v>
      </c>
      <c r="CB129" s="16" t="s">
        <v>776</v>
      </c>
      <c r="CC129" s="18">
        <v>0</v>
      </c>
      <c r="CD129" s="18">
        <v>0</v>
      </c>
      <c r="CE129" s="18">
        <v>1.6</v>
      </c>
      <c r="CF129" s="18">
        <v>0.8</v>
      </c>
      <c r="CG129" s="18">
        <v>0.12</v>
      </c>
      <c r="CH129" s="18">
        <v>2</v>
      </c>
      <c r="CI129" s="16" t="s">
        <v>98</v>
      </c>
      <c r="CJ129" s="18">
        <v>0</v>
      </c>
      <c r="CK129" s="20">
        <f t="shared" si="217"/>
        <v>1.35</v>
      </c>
      <c r="CL129" s="20">
        <f t="shared" si="352"/>
        <v>1.35</v>
      </c>
      <c r="CM129" s="18">
        <v>19.09</v>
      </c>
      <c r="CN129" s="18">
        <v>23.91</v>
      </c>
      <c r="CO129" s="18">
        <v>23.071000000000002</v>
      </c>
      <c r="CP129" s="22">
        <f t="shared" si="218"/>
        <v>23.07</v>
      </c>
      <c r="CQ129" s="22">
        <f t="shared" si="219"/>
        <v>21.72</v>
      </c>
      <c r="CR129" s="22">
        <f t="shared" si="353"/>
        <v>1.35</v>
      </c>
      <c r="CS129" s="22">
        <f t="shared" si="220"/>
        <v>21.82</v>
      </c>
      <c r="CT129" s="22">
        <f t="shared" si="221"/>
        <v>22.02</v>
      </c>
      <c r="CU129" s="18">
        <v>22.02</v>
      </c>
      <c r="CV129" s="22">
        <f t="shared" si="354"/>
        <v>1.6</v>
      </c>
      <c r="CW129" s="22">
        <f t="shared" si="222"/>
        <v>0</v>
      </c>
      <c r="CX129" s="22">
        <f t="shared" si="223"/>
        <v>0</v>
      </c>
      <c r="CY129" s="22">
        <f t="shared" si="224"/>
        <v>23.64</v>
      </c>
      <c r="CZ129" s="22">
        <f t="shared" si="225"/>
        <v>23.79</v>
      </c>
      <c r="DA129" s="18">
        <v>23.91</v>
      </c>
      <c r="DB129" s="20">
        <f t="shared" si="355"/>
        <v>2.19</v>
      </c>
      <c r="DC129" s="20">
        <f t="shared" si="356"/>
        <v>0.84</v>
      </c>
      <c r="DD129" s="20">
        <f t="shared" si="357"/>
        <v>1.35</v>
      </c>
      <c r="DE129" s="20">
        <f t="shared" si="226"/>
        <v>0.1</v>
      </c>
      <c r="DF129" s="20">
        <f t="shared" si="227"/>
        <v>0.2</v>
      </c>
      <c r="DG129" s="20">
        <f t="shared" si="228"/>
        <v>1.05</v>
      </c>
      <c r="DH129" s="20">
        <f t="shared" si="229"/>
        <v>0</v>
      </c>
      <c r="DI129" s="20">
        <f t="shared" si="230"/>
        <v>0</v>
      </c>
      <c r="DJ129" s="20">
        <f t="shared" si="231"/>
        <v>0</v>
      </c>
      <c r="DK129" s="20">
        <f t="shared" si="358"/>
        <v>1.35</v>
      </c>
      <c r="DL129" s="20">
        <f t="shared" si="359"/>
        <v>0</v>
      </c>
      <c r="DM129" s="20">
        <f t="shared" si="360"/>
        <v>0</v>
      </c>
      <c r="DN129" s="20">
        <f t="shared" si="361"/>
        <v>0</v>
      </c>
      <c r="DO129" s="18">
        <v>2.44</v>
      </c>
      <c r="DP129" s="18">
        <v>0</v>
      </c>
      <c r="DQ129" s="18">
        <v>1</v>
      </c>
      <c r="DR129" s="18">
        <v>1</v>
      </c>
      <c r="DS129" s="25">
        <f t="shared" si="362"/>
        <v>2.44</v>
      </c>
      <c r="DT129" s="25">
        <f t="shared" si="363"/>
        <v>0</v>
      </c>
      <c r="DU129" s="25">
        <f t="shared" si="364"/>
        <v>3.29</v>
      </c>
      <c r="DV129" s="25">
        <f t="shared" si="365"/>
        <v>0</v>
      </c>
      <c r="DW129" s="25">
        <f t="shared" si="366"/>
        <v>3.29</v>
      </c>
      <c r="DX129" s="25">
        <f t="shared" si="367"/>
        <v>7.37</v>
      </c>
      <c r="DY129" s="25">
        <f t="shared" si="368"/>
        <v>0</v>
      </c>
      <c r="DZ129" s="25">
        <f t="shared" si="369"/>
        <v>7.37</v>
      </c>
      <c r="EA129" s="25">
        <f t="shared" si="370"/>
        <v>4.8899999999999997</v>
      </c>
      <c r="EB129" s="25">
        <f t="shared" si="371"/>
        <v>0</v>
      </c>
      <c r="EC129" s="25">
        <f t="shared" si="372"/>
        <v>4.8899999999999997</v>
      </c>
      <c r="ED129" s="25">
        <f t="shared" si="373"/>
        <v>2.48</v>
      </c>
      <c r="EE129" s="25">
        <f t="shared" si="373"/>
        <v>0</v>
      </c>
      <c r="EF129" s="25">
        <f t="shared" si="374"/>
        <v>2.48</v>
      </c>
      <c r="EG129" s="25">
        <f t="shared" si="375"/>
        <v>4.8899999999999997</v>
      </c>
      <c r="EH129" s="25">
        <f t="shared" si="375"/>
        <v>0</v>
      </c>
      <c r="EI129" s="25">
        <f t="shared" si="376"/>
        <v>4.8899999999999997</v>
      </c>
      <c r="EJ129" s="18">
        <v>629.37</v>
      </c>
      <c r="EK129" s="18">
        <v>567.46</v>
      </c>
      <c r="EL129" s="18" t="s">
        <v>912</v>
      </c>
      <c r="EM129" s="18" t="s">
        <v>913</v>
      </c>
      <c r="EN129" s="16" t="s">
        <v>774</v>
      </c>
      <c r="EO129" s="16" t="s">
        <v>132</v>
      </c>
      <c r="EP129" s="16" t="e">
        <f>IF(OR(EN129="Cống tròn",EN129="Cống hộp",EN129="Ống nhựa"),INDEX(#REF!,MATCH(E129,#REF!,0)),IF(OR(EN129="Rãnh xây",EN129="Rãnh bê tông"),INDEX(#REF!,MATCH(E129,#REF!,0)),0))</f>
        <v>#REF!</v>
      </c>
      <c r="EQ129" s="18">
        <v>60.509999999999962</v>
      </c>
      <c r="ER129" s="18">
        <v>1</v>
      </c>
      <c r="ES129" s="25">
        <f t="shared" si="377"/>
        <v>60</v>
      </c>
      <c r="ET129" s="1" t="e">
        <f>_xlfn.IFNA(IF(EN129="Cống tròn",INDEX(#REF!,MATCH(E129,#REF!,0)),IF(EN129="Cống hộp",INDEX(#REF!,MATCH(E129,#REF!,0)),EU129&amp;" ,"&amp;EV129)),0)</f>
        <v>#REF!</v>
      </c>
      <c r="EU129" s="16" t="s">
        <v>769</v>
      </c>
      <c r="EV129" s="16" t="s">
        <v>775</v>
      </c>
      <c r="EW129" s="16" t="e">
        <f>_xlfn.IFNA(INDEX(#REF!,MATCH(E129,#REF!,0)),0)</f>
        <v>#REF!</v>
      </c>
      <c r="EX129" s="16"/>
      <c r="EY129" s="18">
        <v>0</v>
      </c>
      <c r="EZ129" s="18">
        <v>0</v>
      </c>
      <c r="FA129" s="18">
        <v>0</v>
      </c>
      <c r="FB129" s="19">
        <v>0</v>
      </c>
      <c r="FC129" s="19">
        <v>0</v>
      </c>
      <c r="FD129" s="25">
        <f t="shared" si="232"/>
        <v>0</v>
      </c>
      <c r="FE129" s="25">
        <f t="shared" si="378"/>
        <v>0</v>
      </c>
      <c r="FF129" s="18">
        <v>0.1</v>
      </c>
      <c r="FG129" s="18">
        <v>2</v>
      </c>
      <c r="FH129" s="18">
        <v>1</v>
      </c>
      <c r="FI129" s="25">
        <f t="shared" si="379"/>
        <v>1.2</v>
      </c>
      <c r="FJ129" s="18">
        <v>0</v>
      </c>
      <c r="FK129" s="18">
        <v>0</v>
      </c>
      <c r="FL129" s="18">
        <v>0.2</v>
      </c>
      <c r="FM129" s="18">
        <v>1.4</v>
      </c>
      <c r="FN129" s="18">
        <v>0</v>
      </c>
      <c r="FO129" s="25">
        <f t="shared" si="380"/>
        <v>1.4</v>
      </c>
      <c r="FP129" s="18">
        <v>1.4999999999999999E-2</v>
      </c>
      <c r="FQ129" s="18">
        <v>1</v>
      </c>
      <c r="FR129" s="25">
        <f t="shared" si="233"/>
        <v>59</v>
      </c>
      <c r="FS129" s="25">
        <f t="shared" si="234"/>
        <v>0.87</v>
      </c>
      <c r="FT129" s="25">
        <f t="shared" si="235"/>
        <v>59.87</v>
      </c>
      <c r="FU129" s="25">
        <f t="shared" si="236"/>
        <v>-0.63999999999996504</v>
      </c>
      <c r="FV129" s="25" t="str">
        <f t="shared" si="381"/>
        <v>Thêm 01</v>
      </c>
      <c r="FW129" s="25">
        <f t="shared" si="382"/>
        <v>0.38</v>
      </c>
      <c r="FX129" s="16"/>
      <c r="FY129" s="16"/>
      <c r="FZ129" s="16"/>
      <c r="GA129" s="16"/>
      <c r="GB129" s="19">
        <v>0</v>
      </c>
      <c r="GC129" s="19">
        <v>0</v>
      </c>
      <c r="GD129" s="19">
        <v>0</v>
      </c>
      <c r="GE129" s="19">
        <v>0</v>
      </c>
      <c r="GF129" s="19">
        <v>0</v>
      </c>
      <c r="GG129" s="19">
        <v>0</v>
      </c>
      <c r="GH129" s="19">
        <v>0</v>
      </c>
      <c r="GI129" s="19">
        <v>0</v>
      </c>
      <c r="GJ129" s="19">
        <v>0</v>
      </c>
      <c r="GK129" s="19">
        <v>0</v>
      </c>
      <c r="GL129" s="25">
        <f t="shared" si="237"/>
        <v>0</v>
      </c>
      <c r="GM129" s="25">
        <f t="shared" si="383"/>
        <v>0</v>
      </c>
      <c r="GN129" s="19">
        <v>0</v>
      </c>
      <c r="GO129" s="19">
        <v>0</v>
      </c>
      <c r="GP129" s="19">
        <v>0</v>
      </c>
      <c r="GQ129" s="19">
        <v>0</v>
      </c>
      <c r="GR129" s="1" t="e">
        <f>_xlfn.IFNA(INDEX(#REF!,MATCH(E129,#REF!,0)),0)</f>
        <v>#REF!</v>
      </c>
      <c r="GS129" s="16"/>
      <c r="GT129" s="18">
        <v>0</v>
      </c>
      <c r="GU129" s="18">
        <v>0</v>
      </c>
      <c r="GV129" s="18">
        <v>0</v>
      </c>
      <c r="GW129" s="18">
        <v>0</v>
      </c>
      <c r="GX129" s="25">
        <f t="shared" si="238"/>
        <v>0</v>
      </c>
      <c r="GY129" s="25">
        <f t="shared" si="239"/>
        <v>0</v>
      </c>
      <c r="GZ129" s="25">
        <f t="shared" si="384"/>
        <v>0</v>
      </c>
      <c r="HA129" s="1" t="e" cm="1">
        <f t="array" ref="HA129">INDEX(#REF!,MATCH(EJ129&amp;EK129&amp;HD129&amp;HE129&amp;HF129,#REF!&amp;#REF!&amp;#REF!&amp;#REF!&amp;#REF!,0))</f>
        <v>#REF!</v>
      </c>
      <c r="HB129" s="16"/>
      <c r="HC129" s="25">
        <f t="shared" si="385"/>
        <v>0</v>
      </c>
      <c r="HD129" s="18">
        <v>0</v>
      </c>
      <c r="HE129" s="18">
        <v>0</v>
      </c>
      <c r="HF129" s="18">
        <v>0</v>
      </c>
      <c r="HG129" s="1" t="e" cm="1">
        <f t="array" ref="HG129">INDEX(#REF!,MATCH(EJ129&amp;EK129&amp;HJ129&amp;HK129&amp;HL129,#REF!&amp;#REF!&amp;#REF!&amp;#REF!&amp;#REF!,0))</f>
        <v>#REF!</v>
      </c>
      <c r="HH129" s="16"/>
      <c r="HI129" s="25">
        <f t="shared" si="386"/>
        <v>0</v>
      </c>
      <c r="HJ129" s="25">
        <f t="shared" si="387"/>
        <v>0</v>
      </c>
      <c r="HK129" s="19">
        <v>0</v>
      </c>
      <c r="HL129" s="19">
        <v>0</v>
      </c>
      <c r="HM129" s="18">
        <v>0.01</v>
      </c>
      <c r="HN129" s="18">
        <v>1</v>
      </c>
      <c r="HO129" s="25">
        <f t="shared" si="388"/>
        <v>0</v>
      </c>
      <c r="HP129" s="25">
        <f t="shared" si="389"/>
        <v>0</v>
      </c>
      <c r="HQ129" s="25">
        <f t="shared" si="390"/>
        <v>0</v>
      </c>
      <c r="HR129" s="25">
        <f t="shared" si="391"/>
        <v>0</v>
      </c>
      <c r="HS129" s="25">
        <f t="shared" si="392"/>
        <v>0</v>
      </c>
      <c r="HT129" s="19">
        <v>0</v>
      </c>
      <c r="HU129" s="19">
        <v>0</v>
      </c>
      <c r="HV129" s="19">
        <v>0</v>
      </c>
      <c r="HW129" s="25">
        <f t="shared" si="393"/>
        <v>0</v>
      </c>
      <c r="HX129" s="19">
        <v>0</v>
      </c>
      <c r="HY129" s="19">
        <v>0</v>
      </c>
      <c r="HZ129" s="18">
        <v>23.07</v>
      </c>
      <c r="IA129" s="20">
        <f>ROUND(IF(EN129="Cống tròn",IF(EN129="Cống tròn",IF(EU129="Không có móng",IQ129-FF129,IF(EU129="Đế",IP129-FN129,IF(OR(EU129="Móng bê tông",EU129="Móng bê tông kết hợp đế"),II129-FJ129,0))),0),IF(EN129="Cống hộp",IF(AND(EN129="Cống hộp",EU129="Không có móng"),IQ129-GF129,IF(AND(EN129="Cống hộp",EU129="Móng bê tông"),IJ129-GB129,0)),IF(OR(EN129="Rãnh xây",EN129="Rãnh bê tông"),IF(OR(EN129="Rãnh xây",EN129="Rãnh bê tông"),IK129-GB129,0),IF(EN129="Ống nhựa",IF(AND(EN129="Ống nhựa",EU129="Không đắp cát"),IQ129-HT129,IF(AND(EN129="Ống nhựa",EU129="Đắp cát"),IH129-HX129,0)),IF(EN129="Rãnh thang",IF(EN129="Rãnh thang",IF(EU129="Móng bê tông",#REF!-#REF!,IQ129),0),0))))),2)</f>
        <v>22.02</v>
      </c>
      <c r="IB129" s="20">
        <f t="shared" si="394"/>
        <v>1.0500000000000007</v>
      </c>
      <c r="IC129" s="20">
        <f t="shared" si="240"/>
        <v>22.02</v>
      </c>
      <c r="ID129" s="20">
        <f t="shared" si="241"/>
        <v>0</v>
      </c>
      <c r="IE129" s="20">
        <f t="shared" si="242"/>
        <v>0</v>
      </c>
      <c r="IF129" s="20">
        <f t="shared" si="243"/>
        <v>0</v>
      </c>
      <c r="IG129" s="20">
        <f>IF(EN129="Rãnh thang",IF(AND(EN129="Rãnh thang",EU129="Móng bê tông"),IQ129-#REF!,0),IF(EN129="Ống nhựa",IF(AND(EN129="Ống nhựa",EU129="Đắp cát"),IQ129-HT129,0),IF(EN129="Cống tròn",IF(EN129="Cống tròn",IF(OR(EU129="Móng bê tông",EU129="Móng bê tông kết hợp đế"),IM129-FL129,0),0),IF(EN129="Cống hộp",IF(AND(EN129="Cống hộp",EU129="Móng bê tông"),IN129-GD129,0),IF(OR(EN129="Rãnh xây",EN129="Rãnh bê tông"),IF(AND(EN129="Rãnh xây",EU129="Móng bê tông"),IO129-GD129,IF(AND(EN129="Rãnh bê tông",EU129="Móng bê tông"),IO129-GD129,0)),0)))))</f>
        <v>22.02</v>
      </c>
      <c r="IH129" s="20">
        <f t="shared" si="244"/>
        <v>0</v>
      </c>
      <c r="II129" s="20">
        <f t="shared" si="245"/>
        <v>22.02</v>
      </c>
      <c r="IJ129" s="20">
        <f t="shared" si="246"/>
        <v>0</v>
      </c>
      <c r="IK129" s="20">
        <f t="shared" si="247"/>
        <v>0</v>
      </c>
      <c r="IL129" s="20">
        <f t="shared" si="248"/>
        <v>22.22</v>
      </c>
      <c r="IM129" s="20">
        <f t="shared" si="249"/>
        <v>22.22</v>
      </c>
      <c r="IN129" s="20">
        <f t="shared" si="250"/>
        <v>0</v>
      </c>
      <c r="IO129" s="20">
        <f t="shared" si="251"/>
        <v>0</v>
      </c>
      <c r="IP129" s="20">
        <f t="shared" si="252"/>
        <v>0</v>
      </c>
      <c r="IQ129" s="18">
        <v>22.32</v>
      </c>
      <c r="IR129" s="25">
        <f t="shared" si="395"/>
        <v>0</v>
      </c>
      <c r="IS129" s="25">
        <f t="shared" si="253"/>
        <v>0</v>
      </c>
      <c r="IT129" s="25">
        <f t="shared" si="254"/>
        <v>0</v>
      </c>
      <c r="IU129" s="25">
        <f>ROUND(IF(EN129="Cống tròn",IF(EN129="Cống tròn",IV129+FF129,0),IF(EN129="Cống hộp",IF(EN129="Cống hộp",IV129+GP129,0),IF(OR(EN129="Rãnh xây",EN129="Rãnh bê tông"),IF(OR(EN129="Rãnh xây",EN129="Rãnh bê tông"),IV129+GP129,0),IF(EN129="ống nhựa",IF(EN129="Ống nhựa",IV129+HT129,0),IF(EN129="Rãnh thang",IF(EN129="Rãnh thang",IQ129+#REF!,0),0))))),2)</f>
        <v>23.33</v>
      </c>
      <c r="IV129" s="18">
        <v>23.23</v>
      </c>
      <c r="IW129" s="25">
        <f t="shared" si="255"/>
        <v>23.33</v>
      </c>
      <c r="IX129" s="25">
        <f t="shared" si="256"/>
        <v>0</v>
      </c>
      <c r="IY129" s="25">
        <f t="shared" si="257"/>
        <v>0</v>
      </c>
      <c r="IZ129" s="25">
        <f t="shared" si="258"/>
        <v>0</v>
      </c>
      <c r="JA129" s="25">
        <f t="shared" si="259"/>
        <v>0</v>
      </c>
      <c r="JB129" s="18">
        <v>22.99</v>
      </c>
      <c r="JC129" s="20">
        <f>ROUND(IF(EN129="Cống tròn",IF(EN129="Cống tròn",IF(EU129="Không có móng",JS129-FF129,IF(EU129="Đế",JR129-FN129,IF(OR(EU129="Móng bê tông",EU129="Móng bê tông kết hợp đế"),JK129-FJ129,0))),0),IF(EN129="Cống hộp",IF(AND(EN129="Cống hộp",EU129="Không có móng"),JS129-GF129,IF(AND(EN129="Cống hộp",EU129="Móng bê tông"),JL129-GB129,0)),IF(OR(EN129="Rãnh xây",EN129="Rãnh bê tông"),IF(OR(EN129="Rãnh xây",EN129="Rãnh bê tông"),JM129-GB129,0),IF(EN129="Ống nhựa",IF(AND(EN129="Ống nhựa",EU129="Không đắp cát"),JS129-HT129,IF(AND(EN129="Ống nhựa",EU129="Đắp cát"),JJ129-HX129,0)),IF(EN129="Rãnh thang",IF(EN129="Rãnh thang",IF(EU129="Móng bê tông",#REF!-#REF!,JS129),0),0))))),2)</f>
        <v>21.93</v>
      </c>
      <c r="JD129" s="20">
        <f t="shared" si="396"/>
        <v>1.0599999999999987</v>
      </c>
      <c r="JE129" s="20">
        <f t="shared" si="260"/>
        <v>21.93</v>
      </c>
      <c r="JF129" s="20">
        <f t="shared" si="261"/>
        <v>0</v>
      </c>
      <c r="JG129" s="20">
        <f t="shared" si="262"/>
        <v>0</v>
      </c>
      <c r="JH129" s="20">
        <f t="shared" si="263"/>
        <v>0</v>
      </c>
      <c r="JI129" s="20">
        <f>IF(EN129="Rãnh thang",IF(AND(EN129="Rãnh thang",EU129="Móng bê tông"),JS129-#REF!,0),IF(EN129="Ống nhựa",IF(AND(EN129="Ống nhựa",EU129="Đắp cát"),JS129-HT129,0),IF(EN129="Cống tròn",IF(EN129="Cống tròn",IF(OR(EU129="Móng bê tông",EU129="Móng bê tông kết hợp đế"),JO129-FL129,0),0),IF(EN129="Cống hộp",IF(AND(EN129="Cống hộp",EU129="Móng bê tông"),JP129-GD129,0),IF(OR(EN129="Rãnh xây",EN129="Rãnh bê tông"),IF(AND(EN129="Rãnh xây",EU129="Móng bê tông"),JQ129-GD129,IF(AND(EN129="Rãnh bê tông",EU129="Móng bê tông"),JQ129-GD129,0)),0)))))</f>
        <v>21.93</v>
      </c>
      <c r="JJ129" s="20">
        <f t="shared" si="264"/>
        <v>0</v>
      </c>
      <c r="JK129" s="20">
        <f t="shared" si="265"/>
        <v>21.93</v>
      </c>
      <c r="JL129" s="20">
        <f t="shared" si="266"/>
        <v>0</v>
      </c>
      <c r="JM129" s="20">
        <f t="shared" si="267"/>
        <v>0</v>
      </c>
      <c r="JN129" s="20">
        <f t="shared" si="268"/>
        <v>22.13</v>
      </c>
      <c r="JO129" s="20">
        <f t="shared" si="269"/>
        <v>22.13</v>
      </c>
      <c r="JP129" s="20">
        <f t="shared" si="270"/>
        <v>0</v>
      </c>
      <c r="JQ129" s="20">
        <f t="shared" si="271"/>
        <v>0</v>
      </c>
      <c r="JR129" s="20">
        <f t="shared" si="272"/>
        <v>0</v>
      </c>
      <c r="JS129" s="26">
        <v>22.23</v>
      </c>
      <c r="JT129" s="25">
        <f t="shared" si="397"/>
        <v>0</v>
      </c>
      <c r="JU129" s="25">
        <f t="shared" si="273"/>
        <v>0</v>
      </c>
      <c r="JV129" s="25">
        <f t="shared" si="274"/>
        <v>0</v>
      </c>
      <c r="JW129" s="25">
        <f>ROUND(IF(EN129="Cống tròn",IF(EN129="Cống tròn",JX129+FF129,0),IF(EN129="Cống hộp",IF(EN129="Cống hộp",JX129+GP129,0),IF(OR(EN129="Rãnh xây",EN129="Rãnh bê tông"),IF(OR(EN129="Rãnh xây",EN129="Rãnh bê tông"),JX129+GP129,0),IF(EN129="ống nhựa",IF(EN129="Ống nhựa",JX129+HT129,0),IF(EN129="Rãnh thang",IF(EN129="Rãnh thang",JS129+#REF!,0),0))))),2)</f>
        <v>23.33</v>
      </c>
      <c r="JX129" s="27">
        <v>23.23</v>
      </c>
      <c r="JY129" s="25">
        <f t="shared" si="275"/>
        <v>23.33</v>
      </c>
      <c r="JZ129" s="25">
        <f t="shared" si="276"/>
        <v>0</v>
      </c>
      <c r="KA129" s="25">
        <f t="shared" si="277"/>
        <v>0</v>
      </c>
      <c r="KB129" s="25">
        <f t="shared" si="278"/>
        <v>0</v>
      </c>
      <c r="KC129" s="25">
        <f t="shared" si="279"/>
        <v>0</v>
      </c>
      <c r="KD129" s="28" t="s">
        <v>98</v>
      </c>
      <c r="KE129" s="27">
        <v>0</v>
      </c>
      <c r="KF129" s="25">
        <f t="shared" si="280"/>
        <v>1.0500000000000007</v>
      </c>
      <c r="KG129" s="25">
        <f t="shared" si="398"/>
        <v>1.0500000000000007</v>
      </c>
      <c r="KH129" s="27">
        <v>0</v>
      </c>
      <c r="KI129" s="25">
        <f t="shared" si="281"/>
        <v>1.0599999999999987</v>
      </c>
      <c r="KJ129" s="25">
        <f t="shared" si="399"/>
        <v>1.0599999999999987</v>
      </c>
      <c r="KK129" s="25">
        <f t="shared" si="282"/>
        <v>0</v>
      </c>
      <c r="KL129" s="25">
        <f t="shared" si="283"/>
        <v>0</v>
      </c>
      <c r="KM129" s="25">
        <f t="shared" si="400"/>
        <v>0</v>
      </c>
      <c r="KN129" s="25">
        <f t="shared" si="284"/>
        <v>0</v>
      </c>
      <c r="KO129" s="25">
        <f t="shared" si="285"/>
        <v>0</v>
      </c>
      <c r="KP129" s="25">
        <f t="shared" si="401"/>
        <v>0</v>
      </c>
      <c r="KQ129" s="25">
        <f t="shared" si="286"/>
        <v>0.2</v>
      </c>
      <c r="KR129" s="25">
        <f t="shared" si="287"/>
        <v>0.2</v>
      </c>
      <c r="KS129" s="25">
        <f t="shared" si="402"/>
        <v>0.2</v>
      </c>
      <c r="KT129" s="25">
        <f t="shared" si="288"/>
        <v>0</v>
      </c>
      <c r="KU129" s="25">
        <f t="shared" si="289"/>
        <v>0</v>
      </c>
      <c r="KV129" s="25">
        <f t="shared" si="403"/>
        <v>0</v>
      </c>
      <c r="KW129" s="25">
        <f t="shared" si="290"/>
        <v>0</v>
      </c>
      <c r="KX129" s="25">
        <f t="shared" si="291"/>
        <v>0</v>
      </c>
      <c r="KY129" s="25">
        <f t="shared" si="404"/>
        <v>0</v>
      </c>
      <c r="KZ129" s="25">
        <f t="shared" si="292"/>
        <v>0</v>
      </c>
      <c r="LA129" s="25">
        <f t="shared" si="293"/>
        <v>0</v>
      </c>
      <c r="LB129" s="25">
        <f t="shared" si="405"/>
        <v>0</v>
      </c>
      <c r="LC129" s="25">
        <f t="shared" si="294"/>
        <v>0.85000000000000075</v>
      </c>
      <c r="LD129" s="25">
        <f t="shared" si="295"/>
        <v>0.85999999999999877</v>
      </c>
      <c r="LE129" s="25">
        <f t="shared" si="406"/>
        <v>0.85499999999999976</v>
      </c>
      <c r="LF129" s="25">
        <f t="shared" si="296"/>
        <v>0</v>
      </c>
      <c r="LG129" s="25">
        <f t="shared" si="297"/>
        <v>0</v>
      </c>
      <c r="LH129" s="25">
        <f t="shared" si="407"/>
        <v>0</v>
      </c>
      <c r="LI129" s="25">
        <f t="shared" si="298"/>
        <v>0</v>
      </c>
      <c r="LJ129" s="25">
        <f t="shared" si="299"/>
        <v>0</v>
      </c>
      <c r="LK129" s="25">
        <f t="shared" si="408"/>
        <v>0</v>
      </c>
      <c r="LL129" s="25">
        <f t="shared" si="300"/>
        <v>0</v>
      </c>
      <c r="LM129" s="25">
        <f t="shared" si="301"/>
        <v>0</v>
      </c>
      <c r="LN129" s="25">
        <f t="shared" si="409"/>
        <v>0</v>
      </c>
      <c r="LO129" s="25">
        <f t="shared" si="302"/>
        <v>0</v>
      </c>
      <c r="LP129" s="25">
        <f t="shared" si="303"/>
        <v>0</v>
      </c>
      <c r="LQ129" s="25">
        <f t="shared" si="410"/>
        <v>0</v>
      </c>
      <c r="LR129" s="25">
        <f t="shared" si="304"/>
        <v>0</v>
      </c>
      <c r="LS129" s="25">
        <f t="shared" si="305"/>
        <v>0</v>
      </c>
      <c r="LT129" s="25">
        <f t="shared" si="411"/>
        <v>0</v>
      </c>
      <c r="LU129" s="25">
        <f t="shared" si="306"/>
        <v>0</v>
      </c>
      <c r="LV129" s="25">
        <f t="shared" si="307"/>
        <v>0</v>
      </c>
      <c r="LW129" s="25">
        <f t="shared" si="412"/>
        <v>0</v>
      </c>
      <c r="LX129" s="25">
        <f t="shared" si="308"/>
        <v>0</v>
      </c>
      <c r="LY129" s="25">
        <f t="shared" si="309"/>
        <v>0</v>
      </c>
      <c r="LZ129" s="25">
        <f t="shared" si="413"/>
        <v>0</v>
      </c>
      <c r="MA129" s="25">
        <f t="shared" si="310"/>
        <v>0</v>
      </c>
      <c r="MB129" s="25">
        <f t="shared" si="311"/>
        <v>0</v>
      </c>
      <c r="MC129" s="25">
        <f t="shared" si="414"/>
        <v>0</v>
      </c>
      <c r="MD129" s="25">
        <f t="shared" si="312"/>
        <v>0</v>
      </c>
      <c r="ME129" s="25">
        <f t="shared" si="313"/>
        <v>0</v>
      </c>
      <c r="MF129" s="25">
        <f t="shared" si="415"/>
        <v>0</v>
      </c>
      <c r="MG129" s="25">
        <f t="shared" si="314"/>
        <v>0</v>
      </c>
      <c r="MH129" s="25">
        <f t="shared" si="315"/>
        <v>0</v>
      </c>
      <c r="MI129" s="25">
        <f t="shared" si="416"/>
        <v>0</v>
      </c>
      <c r="MJ129" s="25">
        <f t="shared" si="316"/>
        <v>0</v>
      </c>
      <c r="MK129" s="25">
        <f t="shared" si="317"/>
        <v>0</v>
      </c>
      <c r="ML129" s="25">
        <f t="shared" si="417"/>
        <v>0</v>
      </c>
      <c r="MM129" s="25">
        <f t="shared" si="318"/>
        <v>0</v>
      </c>
      <c r="MN129" s="25">
        <f t="shared" si="319"/>
        <v>0</v>
      </c>
      <c r="MO129" s="25">
        <f t="shared" si="418"/>
        <v>0</v>
      </c>
      <c r="MP129" s="25">
        <f t="shared" si="320"/>
        <v>0</v>
      </c>
      <c r="MQ129" s="25">
        <f t="shared" si="321"/>
        <v>0</v>
      </c>
      <c r="MR129" s="25">
        <f t="shared" si="419"/>
        <v>0</v>
      </c>
      <c r="MS129" s="29">
        <v>1.4</v>
      </c>
      <c r="MT129" s="29">
        <v>0</v>
      </c>
      <c r="MU129" s="29">
        <v>1</v>
      </c>
      <c r="MV129" s="29">
        <v>1</v>
      </c>
      <c r="MW129" s="25">
        <f t="shared" si="322"/>
        <v>1.4</v>
      </c>
      <c r="MX129" s="25">
        <f t="shared" si="323"/>
        <v>1.47</v>
      </c>
      <c r="MY129" s="25">
        <f t="shared" si="324"/>
        <v>0</v>
      </c>
      <c r="MZ129" s="25">
        <f t="shared" si="325"/>
        <v>0</v>
      </c>
      <c r="NA129" s="25">
        <f t="shared" si="326"/>
        <v>1.4</v>
      </c>
      <c r="NB129" s="25">
        <f t="shared" si="327"/>
        <v>1.48</v>
      </c>
      <c r="NC129" s="25">
        <f t="shared" si="328"/>
        <v>0</v>
      </c>
      <c r="ND129" s="25">
        <f t="shared" si="329"/>
        <v>0</v>
      </c>
      <c r="NE129" s="25">
        <f t="shared" si="420"/>
        <v>1.4</v>
      </c>
      <c r="NF129" s="25">
        <f t="shared" si="420"/>
        <v>1.4750000000000001</v>
      </c>
      <c r="NG129" s="25">
        <f t="shared" si="420"/>
        <v>0</v>
      </c>
      <c r="NH129" s="25">
        <f t="shared" si="420"/>
        <v>0</v>
      </c>
      <c r="NI129" s="25">
        <f t="shared" si="330"/>
        <v>89.25</v>
      </c>
      <c r="NJ129" s="25">
        <f t="shared" si="331"/>
        <v>0</v>
      </c>
      <c r="NK129" s="25">
        <f t="shared" si="332"/>
        <v>89.25</v>
      </c>
      <c r="NL129" s="25">
        <f t="shared" si="333"/>
        <v>51.67</v>
      </c>
      <c r="NM129" s="25">
        <f t="shared" si="334"/>
        <v>0</v>
      </c>
      <c r="NN129" s="25">
        <f t="shared" si="421"/>
        <v>51.67</v>
      </c>
      <c r="NO129" s="25">
        <f t="shared" si="335"/>
        <v>0</v>
      </c>
      <c r="NP129" s="25">
        <f t="shared" si="336"/>
        <v>0</v>
      </c>
      <c r="NQ129" s="25">
        <f t="shared" si="422"/>
        <v>0</v>
      </c>
      <c r="NR129" s="25">
        <f t="shared" si="337"/>
        <v>0</v>
      </c>
      <c r="NS129" s="25">
        <f t="shared" si="338"/>
        <v>0</v>
      </c>
      <c r="NT129" s="25">
        <f t="shared" si="423"/>
        <v>0</v>
      </c>
      <c r="NU129" s="25">
        <f t="shared" si="339"/>
        <v>0</v>
      </c>
      <c r="NV129" s="25">
        <f t="shared" si="340"/>
        <v>0</v>
      </c>
      <c r="NW129" s="25">
        <f t="shared" si="424"/>
        <v>0</v>
      </c>
      <c r="NX129" s="25">
        <f t="shared" si="425"/>
        <v>51.67</v>
      </c>
      <c r="NY129" s="25">
        <f t="shared" si="425"/>
        <v>0</v>
      </c>
      <c r="NZ129" s="25">
        <f t="shared" si="426"/>
        <v>51.67</v>
      </c>
      <c r="OA129" s="25">
        <f t="shared" si="427"/>
        <v>37.58</v>
      </c>
      <c r="OB129" s="25">
        <f t="shared" si="427"/>
        <v>0</v>
      </c>
      <c r="OC129" s="25">
        <f t="shared" si="428"/>
        <v>37.58</v>
      </c>
      <c r="OD129" s="25">
        <f t="shared" si="429"/>
        <v>51.67</v>
      </c>
      <c r="OE129" s="25">
        <f t="shared" si="429"/>
        <v>0</v>
      </c>
      <c r="OF129" s="25">
        <f t="shared" si="429"/>
        <v>51.67</v>
      </c>
      <c r="OG129" s="25">
        <f t="shared" si="341"/>
        <v>0</v>
      </c>
      <c r="OH129" s="25">
        <f t="shared" si="342"/>
        <v>0</v>
      </c>
      <c r="OI129" s="25">
        <f t="shared" si="343"/>
        <v>0</v>
      </c>
      <c r="OJ129" s="25">
        <f t="shared" si="344"/>
        <v>0</v>
      </c>
      <c r="OK129" s="25">
        <f t="shared" si="345"/>
        <v>0</v>
      </c>
      <c r="OL129" s="25">
        <f t="shared" si="346"/>
        <v>0</v>
      </c>
      <c r="OM129" s="25">
        <f t="shared" si="430"/>
        <v>0</v>
      </c>
      <c r="ON129" s="25">
        <f t="shared" si="430"/>
        <v>0</v>
      </c>
      <c r="OO129" s="25">
        <f t="shared" si="430"/>
        <v>0</v>
      </c>
      <c r="OP129" s="25">
        <f t="shared" si="347"/>
        <v>0</v>
      </c>
      <c r="OQ129" s="25">
        <f t="shared" si="348"/>
        <v>0</v>
      </c>
      <c r="OR129" s="25">
        <f t="shared" si="431"/>
        <v>0</v>
      </c>
      <c r="OS129" s="19">
        <v>538418</v>
      </c>
      <c r="OT129" s="19">
        <v>2370663.33</v>
      </c>
    </row>
    <row r="130" spans="1:410" ht="33" customHeight="1" x14ac:dyDescent="0.25">
      <c r="A130" s="18"/>
      <c r="B130" s="18" t="s">
        <v>850</v>
      </c>
      <c r="C130" s="18">
        <v>567.46</v>
      </c>
      <c r="D130" s="16" t="e">
        <f>_xlfn.IFNA(INDEX(#REF!,MATCH(E130,#REF!,0)),0)</f>
        <v>#REF!</v>
      </c>
      <c r="E130" s="18" t="s">
        <v>913</v>
      </c>
      <c r="F130" s="16" t="s">
        <v>765</v>
      </c>
      <c r="G130" s="16" t="s">
        <v>766</v>
      </c>
      <c r="H130" s="16" t="s">
        <v>767</v>
      </c>
      <c r="I130" s="16" t="s">
        <v>768</v>
      </c>
      <c r="J130" s="16" t="s">
        <v>811</v>
      </c>
      <c r="K130" s="16" t="s">
        <v>770</v>
      </c>
      <c r="L130" s="16" t="s">
        <v>771</v>
      </c>
      <c r="M130" s="18">
        <v>1.8399999999999999</v>
      </c>
      <c r="N130" s="18">
        <v>1.8399999999999999</v>
      </c>
      <c r="O130" s="18">
        <v>2.2399999999999998</v>
      </c>
      <c r="P130" s="18">
        <v>2.2399999999999998</v>
      </c>
      <c r="Q130" s="18">
        <v>0.1</v>
      </c>
      <c r="R130" s="18">
        <v>2.04</v>
      </c>
      <c r="S130" s="18">
        <v>2.04</v>
      </c>
      <c r="T130" s="18">
        <v>0.2</v>
      </c>
      <c r="U130" s="18">
        <v>0</v>
      </c>
      <c r="V130" s="18">
        <v>0</v>
      </c>
      <c r="W130" s="18">
        <v>0</v>
      </c>
      <c r="X130" s="18">
        <v>1.8399999999999999</v>
      </c>
      <c r="Y130" s="18">
        <v>1.7999999999999998</v>
      </c>
      <c r="Z130" s="20">
        <f t="shared" si="349"/>
        <v>1.6</v>
      </c>
      <c r="AA130" s="18">
        <v>0.22</v>
      </c>
      <c r="AB130" s="18">
        <v>0</v>
      </c>
      <c r="AC130" s="18">
        <v>0</v>
      </c>
      <c r="AD130" s="18">
        <v>0</v>
      </c>
      <c r="AE130" s="18">
        <v>0</v>
      </c>
      <c r="AF130" s="18">
        <v>0</v>
      </c>
      <c r="AG130" s="18">
        <v>1.4</v>
      </c>
      <c r="AH130" s="18">
        <v>1.4</v>
      </c>
      <c r="AI130" s="20">
        <f t="shared" si="350"/>
        <v>1.75</v>
      </c>
      <c r="AJ130" s="18">
        <v>0</v>
      </c>
      <c r="AK130" s="18">
        <v>0</v>
      </c>
      <c r="AL130" s="20">
        <f t="shared" si="351"/>
        <v>0</v>
      </c>
      <c r="AM130" s="18">
        <v>1.8399999999999999</v>
      </c>
      <c r="AN130" s="18">
        <v>1.4</v>
      </c>
      <c r="AO130" s="18">
        <v>0.15</v>
      </c>
      <c r="AP130" s="18">
        <v>0.22</v>
      </c>
      <c r="AQ130" s="18">
        <v>1.8399999999999999</v>
      </c>
      <c r="AR130" s="18">
        <v>1.6199999999999999</v>
      </c>
      <c r="AS130" s="18">
        <v>0.12</v>
      </c>
      <c r="AT130" s="18">
        <v>0.11</v>
      </c>
      <c r="AU130" s="18">
        <v>0</v>
      </c>
      <c r="AV130" s="18">
        <v>1</v>
      </c>
      <c r="AW130" s="18">
        <v>0</v>
      </c>
      <c r="AX130" s="18">
        <v>0</v>
      </c>
      <c r="AY130" s="18">
        <v>0</v>
      </c>
      <c r="AZ130" s="18">
        <v>0</v>
      </c>
      <c r="BA130" s="18">
        <v>0</v>
      </c>
      <c r="BB130" s="18">
        <v>0</v>
      </c>
      <c r="BC130" s="18">
        <v>0</v>
      </c>
      <c r="BD130" s="18">
        <v>0</v>
      </c>
      <c r="BE130" s="18">
        <v>2</v>
      </c>
      <c r="BF130" s="18">
        <v>0</v>
      </c>
      <c r="BG130" s="18">
        <v>0</v>
      </c>
      <c r="BH130" s="18">
        <v>0</v>
      </c>
      <c r="BI130" s="18">
        <v>0</v>
      </c>
      <c r="BJ130" s="18">
        <v>0</v>
      </c>
      <c r="BK130" s="18">
        <v>0</v>
      </c>
      <c r="BL130" s="18">
        <v>0</v>
      </c>
      <c r="BM130" s="18">
        <v>0</v>
      </c>
      <c r="BN130" s="18">
        <v>0</v>
      </c>
      <c r="BO130" s="18">
        <v>0</v>
      </c>
      <c r="BP130" s="18">
        <v>0</v>
      </c>
      <c r="BQ130" s="18">
        <v>0</v>
      </c>
      <c r="BR130" s="18">
        <v>0</v>
      </c>
      <c r="BS130" s="18">
        <v>0</v>
      </c>
      <c r="BT130" s="18">
        <v>0</v>
      </c>
      <c r="BU130" s="18">
        <v>0</v>
      </c>
      <c r="BV130" s="18">
        <v>0</v>
      </c>
      <c r="BW130" s="18">
        <v>0</v>
      </c>
      <c r="BX130" s="18">
        <v>0</v>
      </c>
      <c r="BY130" s="18">
        <v>0</v>
      </c>
      <c r="BZ130" s="18">
        <v>0</v>
      </c>
      <c r="CA130" s="16" t="e">
        <f>_xlfn.IFNA(IF(RIGHT(D130,2)="=G",0,INDEX(#REF!,MATCH(E130,#REF!,0))),0)</f>
        <v>#REF!</v>
      </c>
      <c r="CB130" s="16" t="s">
        <v>776</v>
      </c>
      <c r="CC130" s="18">
        <v>0</v>
      </c>
      <c r="CD130" s="18">
        <v>0</v>
      </c>
      <c r="CE130" s="18">
        <v>1.6</v>
      </c>
      <c r="CF130" s="18">
        <v>0.8</v>
      </c>
      <c r="CG130" s="18">
        <v>0.12</v>
      </c>
      <c r="CH130" s="18">
        <v>2</v>
      </c>
      <c r="CI130" s="16" t="s">
        <v>98</v>
      </c>
      <c r="CJ130" s="18">
        <v>0</v>
      </c>
      <c r="CK130" s="20">
        <f t="shared" si="217"/>
        <v>1.36</v>
      </c>
      <c r="CL130" s="20">
        <f t="shared" si="352"/>
        <v>1.36</v>
      </c>
      <c r="CM130" s="18">
        <v>18.899999999999999</v>
      </c>
      <c r="CN130" s="18">
        <v>23.83</v>
      </c>
      <c r="CO130" s="18">
        <v>22.991</v>
      </c>
      <c r="CP130" s="22">
        <f t="shared" si="218"/>
        <v>22.99</v>
      </c>
      <c r="CQ130" s="22">
        <f t="shared" si="219"/>
        <v>21.63</v>
      </c>
      <c r="CR130" s="22">
        <f t="shared" si="353"/>
        <v>1.36</v>
      </c>
      <c r="CS130" s="22">
        <f t="shared" si="220"/>
        <v>21.73</v>
      </c>
      <c r="CT130" s="22">
        <f t="shared" si="221"/>
        <v>21.93</v>
      </c>
      <c r="CU130" s="18">
        <v>21.93</v>
      </c>
      <c r="CV130" s="22">
        <f t="shared" si="354"/>
        <v>1.6</v>
      </c>
      <c r="CW130" s="22">
        <f t="shared" si="222"/>
        <v>0</v>
      </c>
      <c r="CX130" s="22">
        <f t="shared" si="223"/>
        <v>0</v>
      </c>
      <c r="CY130" s="22">
        <f t="shared" si="224"/>
        <v>23.56</v>
      </c>
      <c r="CZ130" s="22">
        <f t="shared" si="225"/>
        <v>23.71</v>
      </c>
      <c r="DA130" s="18">
        <v>23.83</v>
      </c>
      <c r="DB130" s="20">
        <f t="shared" si="355"/>
        <v>2.2000000000000002</v>
      </c>
      <c r="DC130" s="20">
        <f t="shared" si="356"/>
        <v>0.84</v>
      </c>
      <c r="DD130" s="20">
        <f t="shared" si="357"/>
        <v>1.3600000000000003</v>
      </c>
      <c r="DE130" s="20">
        <f t="shared" si="226"/>
        <v>0.1</v>
      </c>
      <c r="DF130" s="20">
        <f t="shared" si="227"/>
        <v>0.2</v>
      </c>
      <c r="DG130" s="20">
        <f t="shared" si="228"/>
        <v>1.06</v>
      </c>
      <c r="DH130" s="20">
        <f t="shared" si="229"/>
        <v>0</v>
      </c>
      <c r="DI130" s="20">
        <f t="shared" si="230"/>
        <v>0</v>
      </c>
      <c r="DJ130" s="20">
        <f t="shared" si="231"/>
        <v>0</v>
      </c>
      <c r="DK130" s="20">
        <f t="shared" si="358"/>
        <v>1.36</v>
      </c>
      <c r="DL130" s="20">
        <f t="shared" si="359"/>
        <v>0</v>
      </c>
      <c r="DM130" s="20">
        <f t="shared" si="360"/>
        <v>0</v>
      </c>
      <c r="DN130" s="20">
        <f t="shared" si="361"/>
        <v>0</v>
      </c>
      <c r="DO130" s="18">
        <v>2.44</v>
      </c>
      <c r="DP130" s="18">
        <v>0</v>
      </c>
      <c r="DQ130" s="18">
        <v>1</v>
      </c>
      <c r="DR130" s="18">
        <v>1</v>
      </c>
      <c r="DS130" s="25">
        <f t="shared" si="362"/>
        <v>2.44</v>
      </c>
      <c r="DT130" s="25">
        <f t="shared" si="363"/>
        <v>0</v>
      </c>
      <c r="DU130" s="25">
        <f t="shared" si="364"/>
        <v>3.32</v>
      </c>
      <c r="DV130" s="25">
        <f t="shared" si="365"/>
        <v>0</v>
      </c>
      <c r="DW130" s="25">
        <f t="shared" si="366"/>
        <v>3.32</v>
      </c>
      <c r="DX130" s="25">
        <f t="shared" si="367"/>
        <v>7.44</v>
      </c>
      <c r="DY130" s="25">
        <f t="shared" si="368"/>
        <v>0</v>
      </c>
      <c r="DZ130" s="25">
        <f t="shared" si="369"/>
        <v>7.44</v>
      </c>
      <c r="EA130" s="25">
        <f t="shared" si="370"/>
        <v>4.92</v>
      </c>
      <c r="EB130" s="25">
        <f t="shared" si="371"/>
        <v>0</v>
      </c>
      <c r="EC130" s="25">
        <f t="shared" si="372"/>
        <v>4.92</v>
      </c>
      <c r="ED130" s="25">
        <f t="shared" si="373"/>
        <v>2.52</v>
      </c>
      <c r="EE130" s="25">
        <f t="shared" si="373"/>
        <v>0</v>
      </c>
      <c r="EF130" s="25">
        <f t="shared" si="374"/>
        <v>2.52</v>
      </c>
      <c r="EG130" s="25">
        <f t="shared" si="375"/>
        <v>4.92</v>
      </c>
      <c r="EH130" s="25">
        <f t="shared" si="375"/>
        <v>0</v>
      </c>
      <c r="EI130" s="25">
        <f t="shared" si="376"/>
        <v>4.92</v>
      </c>
      <c r="EJ130" s="18">
        <v>567.46</v>
      </c>
      <c r="EK130" s="18">
        <v>517.34</v>
      </c>
      <c r="EL130" s="18" t="s">
        <v>913</v>
      </c>
      <c r="EM130" s="18" t="s">
        <v>914</v>
      </c>
      <c r="EN130" s="16" t="s">
        <v>774</v>
      </c>
      <c r="EO130" s="16" t="s">
        <v>132</v>
      </c>
      <c r="EP130" s="16" t="e">
        <f>IF(OR(EN130="Cống tròn",EN130="Cống hộp",EN130="Ống nhựa"),INDEX(#REF!,MATCH(E130,#REF!,0)),IF(OR(EN130="Rãnh xây",EN130="Rãnh bê tông"),INDEX(#REF!,MATCH(E130,#REF!,0)),0))</f>
        <v>#REF!</v>
      </c>
      <c r="EQ130" s="18">
        <v>48.72</v>
      </c>
      <c r="ER130" s="18">
        <v>1</v>
      </c>
      <c r="ES130" s="25">
        <f t="shared" si="377"/>
        <v>48</v>
      </c>
      <c r="ET130" s="1" t="e">
        <f>_xlfn.IFNA(IF(EN130="Cống tròn",INDEX(#REF!,MATCH(E130,#REF!,0)),IF(EN130="Cống hộp",INDEX(#REF!,MATCH(E130,#REF!,0)),EU130&amp;" ,"&amp;EV130)),0)</f>
        <v>#REF!</v>
      </c>
      <c r="EU130" s="16" t="s">
        <v>769</v>
      </c>
      <c r="EV130" s="16" t="s">
        <v>775</v>
      </c>
      <c r="EW130" s="16" t="e">
        <f>_xlfn.IFNA(INDEX(#REF!,MATCH(E130,#REF!,0)),0)</f>
        <v>#REF!</v>
      </c>
      <c r="EX130" s="16"/>
      <c r="EY130" s="18">
        <v>0</v>
      </c>
      <c r="EZ130" s="18">
        <v>0</v>
      </c>
      <c r="FA130" s="18">
        <v>0</v>
      </c>
      <c r="FB130" s="19">
        <v>0</v>
      </c>
      <c r="FC130" s="19">
        <v>0</v>
      </c>
      <c r="FD130" s="25">
        <f t="shared" si="232"/>
        <v>0</v>
      </c>
      <c r="FE130" s="25">
        <f t="shared" si="378"/>
        <v>0</v>
      </c>
      <c r="FF130" s="18">
        <v>0.1</v>
      </c>
      <c r="FG130" s="18">
        <v>2</v>
      </c>
      <c r="FH130" s="18">
        <v>1</v>
      </c>
      <c r="FI130" s="25">
        <f t="shared" si="379"/>
        <v>1.2</v>
      </c>
      <c r="FJ130" s="18">
        <v>0</v>
      </c>
      <c r="FK130" s="18">
        <v>0</v>
      </c>
      <c r="FL130" s="18">
        <v>0.2</v>
      </c>
      <c r="FM130" s="18">
        <v>1.4</v>
      </c>
      <c r="FN130" s="18">
        <v>0</v>
      </c>
      <c r="FO130" s="25">
        <f t="shared" si="380"/>
        <v>1.4</v>
      </c>
      <c r="FP130" s="18">
        <v>1.4999999999999999E-2</v>
      </c>
      <c r="FQ130" s="18">
        <v>1</v>
      </c>
      <c r="FR130" s="25">
        <f t="shared" si="233"/>
        <v>48</v>
      </c>
      <c r="FS130" s="25">
        <f t="shared" si="234"/>
        <v>0.70499999999999996</v>
      </c>
      <c r="FT130" s="25">
        <f t="shared" si="235"/>
        <v>48.704999999999998</v>
      </c>
      <c r="FU130" s="25">
        <f t="shared" si="236"/>
        <v>-1.5000000000000568E-2</v>
      </c>
      <c r="FV130" s="25" t="str">
        <f t="shared" si="381"/>
        <v>Đủ</v>
      </c>
      <c r="FW130" s="25">
        <f t="shared" si="382"/>
        <v>-0.02</v>
      </c>
      <c r="FX130" s="16"/>
      <c r="FY130" s="16"/>
      <c r="FZ130" s="16"/>
      <c r="GA130" s="16"/>
      <c r="GB130" s="19">
        <v>0</v>
      </c>
      <c r="GC130" s="19">
        <v>0</v>
      </c>
      <c r="GD130" s="19">
        <v>0</v>
      </c>
      <c r="GE130" s="19">
        <v>0</v>
      </c>
      <c r="GF130" s="19">
        <v>0</v>
      </c>
      <c r="GG130" s="19">
        <v>0</v>
      </c>
      <c r="GH130" s="19">
        <v>0</v>
      </c>
      <c r="GI130" s="19">
        <v>0</v>
      </c>
      <c r="GJ130" s="19">
        <v>0</v>
      </c>
      <c r="GK130" s="19">
        <v>0</v>
      </c>
      <c r="GL130" s="25">
        <f t="shared" si="237"/>
        <v>0</v>
      </c>
      <c r="GM130" s="25">
        <f t="shared" si="383"/>
        <v>0</v>
      </c>
      <c r="GN130" s="19">
        <v>0</v>
      </c>
      <c r="GO130" s="19">
        <v>0</v>
      </c>
      <c r="GP130" s="19">
        <v>0</v>
      </c>
      <c r="GQ130" s="19">
        <v>0</v>
      </c>
      <c r="GR130" s="1" t="e">
        <f>_xlfn.IFNA(INDEX(#REF!,MATCH(E130,#REF!,0)),0)</f>
        <v>#REF!</v>
      </c>
      <c r="GS130" s="16"/>
      <c r="GT130" s="18">
        <v>0</v>
      </c>
      <c r="GU130" s="18">
        <v>0</v>
      </c>
      <c r="GV130" s="18">
        <v>0</v>
      </c>
      <c r="GW130" s="18">
        <v>0</v>
      </c>
      <c r="GX130" s="25">
        <f t="shared" si="238"/>
        <v>0</v>
      </c>
      <c r="GY130" s="25">
        <f t="shared" si="239"/>
        <v>0</v>
      </c>
      <c r="GZ130" s="25">
        <f t="shared" si="384"/>
        <v>0</v>
      </c>
      <c r="HA130" s="1" t="e" cm="1">
        <f t="array" ref="HA130">INDEX(#REF!,MATCH(EJ130&amp;EK130&amp;HD130&amp;HE130&amp;HF130,#REF!&amp;#REF!&amp;#REF!&amp;#REF!&amp;#REF!,0))</f>
        <v>#REF!</v>
      </c>
      <c r="HB130" s="16"/>
      <c r="HC130" s="25">
        <f t="shared" si="385"/>
        <v>0</v>
      </c>
      <c r="HD130" s="18">
        <v>0</v>
      </c>
      <c r="HE130" s="18">
        <v>0</v>
      </c>
      <c r="HF130" s="18">
        <v>0</v>
      </c>
      <c r="HG130" s="1" t="e" cm="1">
        <f t="array" ref="HG130">INDEX(#REF!,MATCH(EJ130&amp;EK130&amp;HJ130&amp;HK130&amp;HL130,#REF!&amp;#REF!&amp;#REF!&amp;#REF!&amp;#REF!,0))</f>
        <v>#REF!</v>
      </c>
      <c r="HH130" s="16"/>
      <c r="HI130" s="25">
        <f t="shared" si="386"/>
        <v>0</v>
      </c>
      <c r="HJ130" s="25">
        <f t="shared" si="387"/>
        <v>0</v>
      </c>
      <c r="HK130" s="19">
        <v>0</v>
      </c>
      <c r="HL130" s="19">
        <v>0</v>
      </c>
      <c r="HM130" s="18">
        <v>0.01</v>
      </c>
      <c r="HN130" s="18">
        <v>1</v>
      </c>
      <c r="HO130" s="25">
        <f t="shared" si="388"/>
        <v>0</v>
      </c>
      <c r="HP130" s="25">
        <f t="shared" si="389"/>
        <v>0</v>
      </c>
      <c r="HQ130" s="25">
        <f t="shared" si="390"/>
        <v>0</v>
      </c>
      <c r="HR130" s="25">
        <f t="shared" si="391"/>
        <v>0</v>
      </c>
      <c r="HS130" s="25">
        <f t="shared" si="392"/>
        <v>0</v>
      </c>
      <c r="HT130" s="19">
        <v>0</v>
      </c>
      <c r="HU130" s="19">
        <v>0</v>
      </c>
      <c r="HV130" s="19">
        <v>0</v>
      </c>
      <c r="HW130" s="25">
        <f t="shared" si="393"/>
        <v>0</v>
      </c>
      <c r="HX130" s="19">
        <v>0</v>
      </c>
      <c r="HY130" s="19">
        <v>0</v>
      </c>
      <c r="HZ130" s="18">
        <v>22.99</v>
      </c>
      <c r="IA130" s="20">
        <f>ROUND(IF(EN130="Cống tròn",IF(EN130="Cống tròn",IF(EU130="Không có móng",IQ130-FF130,IF(EU130="Đế",IP130-FN130,IF(OR(EU130="Móng bê tông",EU130="Móng bê tông kết hợp đế"),II130-FJ130,0))),0),IF(EN130="Cống hộp",IF(AND(EN130="Cống hộp",EU130="Không có móng"),IQ130-GF130,IF(AND(EN130="Cống hộp",EU130="Móng bê tông"),IJ130-GB130,0)),IF(OR(EN130="Rãnh xây",EN130="Rãnh bê tông"),IF(OR(EN130="Rãnh xây",EN130="Rãnh bê tông"),IK130-GB130,0),IF(EN130="Ống nhựa",IF(AND(EN130="Ống nhựa",EU130="Không đắp cát"),IQ130-HT130,IF(AND(EN130="Ống nhựa",EU130="Đắp cát"),IH130-HX130,0)),IF(EN130="Rãnh thang",IF(EN130="Rãnh thang",IF(EU130="Móng bê tông",#REF!-#REF!,IQ130),0),0))))),2)</f>
        <v>21.93</v>
      </c>
      <c r="IB130" s="20">
        <f t="shared" si="394"/>
        <v>1.0599999999999987</v>
      </c>
      <c r="IC130" s="20">
        <f t="shared" si="240"/>
        <v>21.93</v>
      </c>
      <c r="ID130" s="20">
        <f t="shared" si="241"/>
        <v>0</v>
      </c>
      <c r="IE130" s="20">
        <f t="shared" si="242"/>
        <v>0</v>
      </c>
      <c r="IF130" s="20">
        <f t="shared" si="243"/>
        <v>0</v>
      </c>
      <c r="IG130" s="20">
        <f>IF(EN130="Rãnh thang",IF(AND(EN130="Rãnh thang",EU130="Móng bê tông"),IQ130-#REF!,0),IF(EN130="Ống nhựa",IF(AND(EN130="Ống nhựa",EU130="Đắp cát"),IQ130-HT130,0),IF(EN130="Cống tròn",IF(EN130="Cống tròn",IF(OR(EU130="Móng bê tông",EU130="Móng bê tông kết hợp đế"),IM130-FL130,0),0),IF(EN130="Cống hộp",IF(AND(EN130="Cống hộp",EU130="Móng bê tông"),IN130-GD130,0),IF(OR(EN130="Rãnh xây",EN130="Rãnh bê tông"),IF(AND(EN130="Rãnh xây",EU130="Móng bê tông"),IO130-GD130,IF(AND(EN130="Rãnh bê tông",EU130="Móng bê tông"),IO130-GD130,0)),0)))))</f>
        <v>21.93</v>
      </c>
      <c r="IH130" s="20">
        <f t="shared" si="244"/>
        <v>0</v>
      </c>
      <c r="II130" s="20">
        <f t="shared" si="245"/>
        <v>21.93</v>
      </c>
      <c r="IJ130" s="20">
        <f t="shared" si="246"/>
        <v>0</v>
      </c>
      <c r="IK130" s="20">
        <f t="shared" si="247"/>
        <v>0</v>
      </c>
      <c r="IL130" s="20">
        <f t="shared" si="248"/>
        <v>22.13</v>
      </c>
      <c r="IM130" s="20">
        <f t="shared" si="249"/>
        <v>22.13</v>
      </c>
      <c r="IN130" s="20">
        <f t="shared" si="250"/>
        <v>0</v>
      </c>
      <c r="IO130" s="20">
        <f t="shared" si="251"/>
        <v>0</v>
      </c>
      <c r="IP130" s="20">
        <f t="shared" si="252"/>
        <v>0</v>
      </c>
      <c r="IQ130" s="18">
        <v>22.23</v>
      </c>
      <c r="IR130" s="25">
        <f t="shared" si="395"/>
        <v>0</v>
      </c>
      <c r="IS130" s="25">
        <f t="shared" si="253"/>
        <v>0</v>
      </c>
      <c r="IT130" s="25">
        <f t="shared" si="254"/>
        <v>0</v>
      </c>
      <c r="IU130" s="25">
        <f>ROUND(IF(EN130="Cống tròn",IF(EN130="Cống tròn",IV130+FF130,0),IF(EN130="Cống hộp",IF(EN130="Cống hộp",IV130+GP130,0),IF(OR(EN130="Rãnh xây",EN130="Rãnh bê tông"),IF(OR(EN130="Rãnh xây",EN130="Rãnh bê tông"),IV130+GP130,0),IF(EN130="ống nhựa",IF(EN130="Ống nhựa",IV130+HT130,0),IF(EN130="Rãnh thang",IF(EN130="Rãnh thang",IQ130+#REF!,0),0))))),2)</f>
        <v>23.28</v>
      </c>
      <c r="IV130" s="18">
        <v>23.18</v>
      </c>
      <c r="IW130" s="25">
        <f t="shared" si="255"/>
        <v>23.28</v>
      </c>
      <c r="IX130" s="25">
        <f t="shared" si="256"/>
        <v>0</v>
      </c>
      <c r="IY130" s="25">
        <f t="shared" si="257"/>
        <v>0</v>
      </c>
      <c r="IZ130" s="25">
        <f t="shared" si="258"/>
        <v>0</v>
      </c>
      <c r="JA130" s="25">
        <f t="shared" si="259"/>
        <v>0</v>
      </c>
      <c r="JB130" s="18">
        <v>22.94</v>
      </c>
      <c r="JC130" s="20">
        <f>ROUND(IF(EN130="Cống tròn",IF(EN130="Cống tròn",IF(EU130="Không có móng",JS130-FF130,IF(EU130="Đế",JR130-FN130,IF(OR(EU130="Móng bê tông",EU130="Móng bê tông kết hợp đế"),JK130-FJ130,0))),0),IF(EN130="Cống hộp",IF(AND(EN130="Cống hộp",EU130="Không có móng"),JS130-GF130,IF(AND(EN130="Cống hộp",EU130="Móng bê tông"),JL130-GB130,0)),IF(OR(EN130="Rãnh xây",EN130="Rãnh bê tông"),IF(OR(EN130="Rãnh xây",EN130="Rãnh bê tông"),JM130-GB130,0),IF(EN130="Ống nhựa",IF(AND(EN130="Ống nhựa",EU130="Không đắp cát"),JS130-HT130,IF(AND(EN130="Ống nhựa",EU130="Đắp cát"),JJ130-HX130,0)),IF(EN130="Rãnh thang",IF(EN130="Rãnh thang",IF(EU130="Móng bê tông",#REF!-#REF!,JS130),0),0))))),2)</f>
        <v>21.88</v>
      </c>
      <c r="JD130" s="20">
        <f t="shared" si="396"/>
        <v>1.0600000000000023</v>
      </c>
      <c r="JE130" s="20">
        <f t="shared" si="260"/>
        <v>21.88</v>
      </c>
      <c r="JF130" s="20">
        <f t="shared" si="261"/>
        <v>0</v>
      </c>
      <c r="JG130" s="20">
        <f t="shared" si="262"/>
        <v>0</v>
      </c>
      <c r="JH130" s="20">
        <f t="shared" si="263"/>
        <v>0</v>
      </c>
      <c r="JI130" s="20">
        <f>IF(EN130="Rãnh thang",IF(AND(EN130="Rãnh thang",EU130="Móng bê tông"),JS130-#REF!,0),IF(EN130="Ống nhựa",IF(AND(EN130="Ống nhựa",EU130="Đắp cát"),JS130-HT130,0),IF(EN130="Cống tròn",IF(EN130="Cống tròn",IF(OR(EU130="Móng bê tông",EU130="Móng bê tông kết hợp đế"),JO130-FL130,0),0),IF(EN130="Cống hộp",IF(AND(EN130="Cống hộp",EU130="Móng bê tông"),JP130-GD130,0),IF(OR(EN130="Rãnh xây",EN130="Rãnh bê tông"),IF(AND(EN130="Rãnh xây",EU130="Móng bê tông"),JQ130-GD130,IF(AND(EN130="Rãnh bê tông",EU130="Móng bê tông"),JQ130-GD130,0)),0)))))</f>
        <v>21.88</v>
      </c>
      <c r="JJ130" s="20">
        <f t="shared" si="264"/>
        <v>0</v>
      </c>
      <c r="JK130" s="20">
        <f t="shared" si="265"/>
        <v>21.88</v>
      </c>
      <c r="JL130" s="20">
        <f t="shared" si="266"/>
        <v>0</v>
      </c>
      <c r="JM130" s="20">
        <f t="shared" si="267"/>
        <v>0</v>
      </c>
      <c r="JN130" s="20">
        <f t="shared" si="268"/>
        <v>22.08</v>
      </c>
      <c r="JO130" s="20">
        <f t="shared" si="269"/>
        <v>22.08</v>
      </c>
      <c r="JP130" s="20">
        <f t="shared" si="270"/>
        <v>0</v>
      </c>
      <c r="JQ130" s="20">
        <f t="shared" si="271"/>
        <v>0</v>
      </c>
      <c r="JR130" s="20">
        <f t="shared" si="272"/>
        <v>0</v>
      </c>
      <c r="JS130" s="26">
        <v>22.18</v>
      </c>
      <c r="JT130" s="25">
        <f t="shared" si="397"/>
        <v>0</v>
      </c>
      <c r="JU130" s="25">
        <f t="shared" si="273"/>
        <v>0</v>
      </c>
      <c r="JV130" s="25">
        <f t="shared" si="274"/>
        <v>0</v>
      </c>
      <c r="JW130" s="25">
        <f>ROUND(IF(EN130="Cống tròn",IF(EN130="Cống tròn",JX130+FF130,0),IF(EN130="Cống hộp",IF(EN130="Cống hộp",JX130+GP130,0),IF(OR(EN130="Rãnh xây",EN130="Rãnh bê tông"),IF(OR(EN130="Rãnh xây",EN130="Rãnh bê tông"),JX130+GP130,0),IF(EN130="ống nhựa",IF(EN130="Ống nhựa",JX130+HT130,0),IF(EN130="Rãnh thang",IF(EN130="Rãnh thang",JS130+#REF!,0),0))))),2)</f>
        <v>23.28</v>
      </c>
      <c r="JX130" s="27">
        <v>23.18</v>
      </c>
      <c r="JY130" s="25">
        <f t="shared" si="275"/>
        <v>23.28</v>
      </c>
      <c r="JZ130" s="25">
        <f t="shared" si="276"/>
        <v>0</v>
      </c>
      <c r="KA130" s="25">
        <f t="shared" si="277"/>
        <v>0</v>
      </c>
      <c r="KB130" s="25">
        <f t="shared" si="278"/>
        <v>0</v>
      </c>
      <c r="KC130" s="25">
        <f t="shared" si="279"/>
        <v>0</v>
      </c>
      <c r="KD130" s="28" t="s">
        <v>98</v>
      </c>
      <c r="KE130" s="27">
        <v>0</v>
      </c>
      <c r="KF130" s="25">
        <f t="shared" si="280"/>
        <v>1.0599999999999987</v>
      </c>
      <c r="KG130" s="25">
        <f t="shared" si="398"/>
        <v>1.0599999999999987</v>
      </c>
      <c r="KH130" s="27">
        <v>0</v>
      </c>
      <c r="KI130" s="25">
        <f t="shared" si="281"/>
        <v>1.0600000000000023</v>
      </c>
      <c r="KJ130" s="25">
        <f t="shared" si="399"/>
        <v>1.0600000000000023</v>
      </c>
      <c r="KK130" s="25">
        <f t="shared" si="282"/>
        <v>0</v>
      </c>
      <c r="KL130" s="25">
        <f t="shared" si="283"/>
        <v>0</v>
      </c>
      <c r="KM130" s="25">
        <f t="shared" si="400"/>
        <v>0</v>
      </c>
      <c r="KN130" s="25">
        <f t="shared" si="284"/>
        <v>0</v>
      </c>
      <c r="KO130" s="25">
        <f t="shared" si="285"/>
        <v>0</v>
      </c>
      <c r="KP130" s="25">
        <f t="shared" si="401"/>
        <v>0</v>
      </c>
      <c r="KQ130" s="25">
        <f t="shared" si="286"/>
        <v>0.2</v>
      </c>
      <c r="KR130" s="25">
        <f t="shared" si="287"/>
        <v>0.2</v>
      </c>
      <c r="KS130" s="25">
        <f t="shared" si="402"/>
        <v>0.2</v>
      </c>
      <c r="KT130" s="25">
        <f t="shared" si="288"/>
        <v>0</v>
      </c>
      <c r="KU130" s="25">
        <f t="shared" si="289"/>
        <v>0</v>
      </c>
      <c r="KV130" s="25">
        <f t="shared" si="403"/>
        <v>0</v>
      </c>
      <c r="KW130" s="25">
        <f t="shared" si="290"/>
        <v>0</v>
      </c>
      <c r="KX130" s="25">
        <f t="shared" si="291"/>
        <v>0</v>
      </c>
      <c r="KY130" s="25">
        <f t="shared" si="404"/>
        <v>0</v>
      </c>
      <c r="KZ130" s="25">
        <f t="shared" si="292"/>
        <v>0</v>
      </c>
      <c r="LA130" s="25">
        <f t="shared" si="293"/>
        <v>0</v>
      </c>
      <c r="LB130" s="25">
        <f t="shared" si="405"/>
        <v>0</v>
      </c>
      <c r="LC130" s="25">
        <f t="shared" si="294"/>
        <v>0.85999999999999877</v>
      </c>
      <c r="LD130" s="25">
        <f t="shared" si="295"/>
        <v>0.86000000000000232</v>
      </c>
      <c r="LE130" s="25">
        <f t="shared" si="406"/>
        <v>0.86000000000000054</v>
      </c>
      <c r="LF130" s="25">
        <f t="shared" si="296"/>
        <v>0</v>
      </c>
      <c r="LG130" s="25">
        <f t="shared" si="297"/>
        <v>0</v>
      </c>
      <c r="LH130" s="25">
        <f t="shared" si="407"/>
        <v>0</v>
      </c>
      <c r="LI130" s="25">
        <f t="shared" si="298"/>
        <v>0</v>
      </c>
      <c r="LJ130" s="25">
        <f t="shared" si="299"/>
        <v>0</v>
      </c>
      <c r="LK130" s="25">
        <f t="shared" si="408"/>
        <v>0</v>
      </c>
      <c r="LL130" s="25">
        <f t="shared" si="300"/>
        <v>0</v>
      </c>
      <c r="LM130" s="25">
        <f t="shared" si="301"/>
        <v>0</v>
      </c>
      <c r="LN130" s="25">
        <f t="shared" si="409"/>
        <v>0</v>
      </c>
      <c r="LO130" s="25">
        <f t="shared" si="302"/>
        <v>0</v>
      </c>
      <c r="LP130" s="25">
        <f t="shared" si="303"/>
        <v>0</v>
      </c>
      <c r="LQ130" s="25">
        <f t="shared" si="410"/>
        <v>0</v>
      </c>
      <c r="LR130" s="25">
        <f t="shared" si="304"/>
        <v>0</v>
      </c>
      <c r="LS130" s="25">
        <f t="shared" si="305"/>
        <v>0</v>
      </c>
      <c r="LT130" s="25">
        <f t="shared" si="411"/>
        <v>0</v>
      </c>
      <c r="LU130" s="25">
        <f t="shared" si="306"/>
        <v>0</v>
      </c>
      <c r="LV130" s="25">
        <f t="shared" si="307"/>
        <v>0</v>
      </c>
      <c r="LW130" s="25">
        <f t="shared" si="412"/>
        <v>0</v>
      </c>
      <c r="LX130" s="25">
        <f t="shared" si="308"/>
        <v>0</v>
      </c>
      <c r="LY130" s="25">
        <f t="shared" si="309"/>
        <v>0</v>
      </c>
      <c r="LZ130" s="25">
        <f t="shared" si="413"/>
        <v>0</v>
      </c>
      <c r="MA130" s="25">
        <f t="shared" si="310"/>
        <v>0</v>
      </c>
      <c r="MB130" s="25">
        <f t="shared" si="311"/>
        <v>0</v>
      </c>
      <c r="MC130" s="25">
        <f t="shared" si="414"/>
        <v>0</v>
      </c>
      <c r="MD130" s="25">
        <f t="shared" si="312"/>
        <v>0</v>
      </c>
      <c r="ME130" s="25">
        <f t="shared" si="313"/>
        <v>0</v>
      </c>
      <c r="MF130" s="25">
        <f t="shared" si="415"/>
        <v>0</v>
      </c>
      <c r="MG130" s="25">
        <f t="shared" si="314"/>
        <v>0</v>
      </c>
      <c r="MH130" s="25">
        <f t="shared" si="315"/>
        <v>0</v>
      </c>
      <c r="MI130" s="25">
        <f t="shared" si="416"/>
        <v>0</v>
      </c>
      <c r="MJ130" s="25">
        <f t="shared" si="316"/>
        <v>0</v>
      </c>
      <c r="MK130" s="25">
        <f t="shared" si="317"/>
        <v>0</v>
      </c>
      <c r="ML130" s="25">
        <f t="shared" si="417"/>
        <v>0</v>
      </c>
      <c r="MM130" s="25">
        <f t="shared" si="318"/>
        <v>0</v>
      </c>
      <c r="MN130" s="25">
        <f t="shared" si="319"/>
        <v>0</v>
      </c>
      <c r="MO130" s="25">
        <f t="shared" si="418"/>
        <v>0</v>
      </c>
      <c r="MP130" s="25">
        <f t="shared" si="320"/>
        <v>0</v>
      </c>
      <c r="MQ130" s="25">
        <f t="shared" si="321"/>
        <v>0</v>
      </c>
      <c r="MR130" s="25">
        <f t="shared" si="419"/>
        <v>0</v>
      </c>
      <c r="MS130" s="29">
        <v>1.4</v>
      </c>
      <c r="MT130" s="29">
        <v>0</v>
      </c>
      <c r="MU130" s="29">
        <v>1</v>
      </c>
      <c r="MV130" s="29">
        <v>1</v>
      </c>
      <c r="MW130" s="25">
        <f t="shared" si="322"/>
        <v>1.4</v>
      </c>
      <c r="MX130" s="25">
        <f t="shared" si="323"/>
        <v>1.48</v>
      </c>
      <c r="MY130" s="25">
        <f t="shared" si="324"/>
        <v>0</v>
      </c>
      <c r="MZ130" s="25">
        <f t="shared" si="325"/>
        <v>0</v>
      </c>
      <c r="NA130" s="25">
        <f t="shared" si="326"/>
        <v>1.4</v>
      </c>
      <c r="NB130" s="25">
        <f t="shared" si="327"/>
        <v>1.48</v>
      </c>
      <c r="NC130" s="25">
        <f t="shared" si="328"/>
        <v>0</v>
      </c>
      <c r="ND130" s="25">
        <f t="shared" si="329"/>
        <v>0</v>
      </c>
      <c r="NE130" s="25">
        <f t="shared" si="420"/>
        <v>1.4</v>
      </c>
      <c r="NF130" s="25">
        <f t="shared" si="420"/>
        <v>1.48</v>
      </c>
      <c r="NG130" s="25">
        <f t="shared" si="420"/>
        <v>0</v>
      </c>
      <c r="NH130" s="25">
        <f t="shared" si="420"/>
        <v>0</v>
      </c>
      <c r="NI130" s="25">
        <f t="shared" si="330"/>
        <v>72.11</v>
      </c>
      <c r="NJ130" s="25">
        <f t="shared" si="331"/>
        <v>0</v>
      </c>
      <c r="NK130" s="25">
        <f t="shared" si="332"/>
        <v>72.11</v>
      </c>
      <c r="NL130" s="25">
        <f t="shared" si="333"/>
        <v>41.93</v>
      </c>
      <c r="NM130" s="25">
        <f t="shared" si="334"/>
        <v>0</v>
      </c>
      <c r="NN130" s="25">
        <f t="shared" si="421"/>
        <v>41.93</v>
      </c>
      <c r="NO130" s="25">
        <f t="shared" si="335"/>
        <v>0</v>
      </c>
      <c r="NP130" s="25">
        <f t="shared" si="336"/>
        <v>0</v>
      </c>
      <c r="NQ130" s="25">
        <f t="shared" si="422"/>
        <v>0</v>
      </c>
      <c r="NR130" s="25">
        <f t="shared" si="337"/>
        <v>0</v>
      </c>
      <c r="NS130" s="25">
        <f t="shared" si="338"/>
        <v>0</v>
      </c>
      <c r="NT130" s="25">
        <f t="shared" si="423"/>
        <v>0</v>
      </c>
      <c r="NU130" s="25">
        <f t="shared" si="339"/>
        <v>0</v>
      </c>
      <c r="NV130" s="25">
        <f t="shared" si="340"/>
        <v>0</v>
      </c>
      <c r="NW130" s="25">
        <f t="shared" si="424"/>
        <v>0</v>
      </c>
      <c r="NX130" s="25">
        <f t="shared" si="425"/>
        <v>41.93</v>
      </c>
      <c r="NY130" s="25">
        <f t="shared" si="425"/>
        <v>0</v>
      </c>
      <c r="NZ130" s="25">
        <f t="shared" si="426"/>
        <v>41.93</v>
      </c>
      <c r="OA130" s="25">
        <f t="shared" si="427"/>
        <v>30.18</v>
      </c>
      <c r="OB130" s="25">
        <f t="shared" si="427"/>
        <v>0</v>
      </c>
      <c r="OC130" s="25">
        <f t="shared" si="428"/>
        <v>30.18</v>
      </c>
      <c r="OD130" s="25">
        <f t="shared" si="429"/>
        <v>41.93</v>
      </c>
      <c r="OE130" s="25">
        <f t="shared" si="429"/>
        <v>0</v>
      </c>
      <c r="OF130" s="25">
        <f t="shared" si="429"/>
        <v>41.93</v>
      </c>
      <c r="OG130" s="25">
        <f t="shared" si="341"/>
        <v>0</v>
      </c>
      <c r="OH130" s="25">
        <f t="shared" si="342"/>
        <v>0</v>
      </c>
      <c r="OI130" s="25">
        <f t="shared" si="343"/>
        <v>0</v>
      </c>
      <c r="OJ130" s="25">
        <f t="shared" si="344"/>
        <v>0</v>
      </c>
      <c r="OK130" s="25">
        <f t="shared" si="345"/>
        <v>0</v>
      </c>
      <c r="OL130" s="25">
        <f t="shared" si="346"/>
        <v>0</v>
      </c>
      <c r="OM130" s="25">
        <f t="shared" si="430"/>
        <v>0</v>
      </c>
      <c r="ON130" s="25">
        <f t="shared" si="430"/>
        <v>0</v>
      </c>
      <c r="OO130" s="25">
        <f t="shared" si="430"/>
        <v>0</v>
      </c>
      <c r="OP130" s="25">
        <f t="shared" si="347"/>
        <v>0</v>
      </c>
      <c r="OQ130" s="25">
        <f t="shared" si="348"/>
        <v>0</v>
      </c>
      <c r="OR130" s="25">
        <f t="shared" si="431"/>
        <v>0</v>
      </c>
      <c r="OS130" s="19">
        <v>538479.91</v>
      </c>
      <c r="OT130" s="19">
        <v>2370663.34</v>
      </c>
    </row>
    <row r="131" spans="1:410" ht="33" customHeight="1" x14ac:dyDescent="0.25">
      <c r="A131" s="18"/>
      <c r="B131" s="18" t="s">
        <v>850</v>
      </c>
      <c r="C131" s="18">
        <v>517.34</v>
      </c>
      <c r="D131" s="16" t="e">
        <f>_xlfn.IFNA(INDEX(#REF!,MATCH(E131,#REF!,0)),0)</f>
        <v>#REF!</v>
      </c>
      <c r="E131" s="18" t="s">
        <v>914</v>
      </c>
      <c r="F131" s="16" t="s">
        <v>765</v>
      </c>
      <c r="G131" s="16" t="s">
        <v>766</v>
      </c>
      <c r="H131" s="16" t="s">
        <v>767</v>
      </c>
      <c r="I131" s="16" t="s">
        <v>768</v>
      </c>
      <c r="J131" s="16" t="s">
        <v>811</v>
      </c>
      <c r="K131" s="16" t="s">
        <v>770</v>
      </c>
      <c r="L131" s="16" t="s">
        <v>771</v>
      </c>
      <c r="M131" s="18">
        <v>1.8399999999999999</v>
      </c>
      <c r="N131" s="18">
        <v>1.8399999999999999</v>
      </c>
      <c r="O131" s="18">
        <v>2.2399999999999998</v>
      </c>
      <c r="P131" s="18">
        <v>2.2399999999999998</v>
      </c>
      <c r="Q131" s="18">
        <v>0.1</v>
      </c>
      <c r="R131" s="18">
        <v>2.04</v>
      </c>
      <c r="S131" s="18">
        <v>2.04</v>
      </c>
      <c r="T131" s="18">
        <v>0.2</v>
      </c>
      <c r="U131" s="18">
        <v>0</v>
      </c>
      <c r="V131" s="18">
        <v>0</v>
      </c>
      <c r="W131" s="18">
        <v>0</v>
      </c>
      <c r="X131" s="18">
        <v>1.8399999999999999</v>
      </c>
      <c r="Y131" s="18">
        <v>1.7999999999999998</v>
      </c>
      <c r="Z131" s="20">
        <f t="shared" si="349"/>
        <v>1.6</v>
      </c>
      <c r="AA131" s="18">
        <v>0.22</v>
      </c>
      <c r="AB131" s="18">
        <v>0</v>
      </c>
      <c r="AC131" s="18">
        <v>0</v>
      </c>
      <c r="AD131" s="18">
        <v>0</v>
      </c>
      <c r="AE131" s="18">
        <v>0</v>
      </c>
      <c r="AF131" s="18">
        <v>0</v>
      </c>
      <c r="AG131" s="18">
        <v>1.4</v>
      </c>
      <c r="AH131" s="18">
        <v>1.4</v>
      </c>
      <c r="AI131" s="20">
        <f t="shared" si="350"/>
        <v>1.75</v>
      </c>
      <c r="AJ131" s="18">
        <v>0</v>
      </c>
      <c r="AK131" s="18">
        <v>0</v>
      </c>
      <c r="AL131" s="20">
        <f t="shared" si="351"/>
        <v>0</v>
      </c>
      <c r="AM131" s="18">
        <v>1.8399999999999999</v>
      </c>
      <c r="AN131" s="18">
        <v>1.4</v>
      </c>
      <c r="AO131" s="18">
        <v>0.15</v>
      </c>
      <c r="AP131" s="18">
        <v>0.22</v>
      </c>
      <c r="AQ131" s="18">
        <v>1.8399999999999999</v>
      </c>
      <c r="AR131" s="18">
        <v>1.6199999999999999</v>
      </c>
      <c r="AS131" s="18">
        <v>0.12</v>
      </c>
      <c r="AT131" s="18">
        <v>0.11</v>
      </c>
      <c r="AU131" s="18">
        <v>0</v>
      </c>
      <c r="AV131" s="18">
        <v>1</v>
      </c>
      <c r="AW131" s="18">
        <v>0</v>
      </c>
      <c r="AX131" s="18">
        <v>0</v>
      </c>
      <c r="AY131" s="18">
        <v>0</v>
      </c>
      <c r="AZ131" s="18">
        <v>0</v>
      </c>
      <c r="BA131" s="18">
        <v>0</v>
      </c>
      <c r="BB131" s="18">
        <v>0</v>
      </c>
      <c r="BC131" s="18">
        <v>0</v>
      </c>
      <c r="BD131" s="18">
        <v>0</v>
      </c>
      <c r="BE131" s="18">
        <v>2</v>
      </c>
      <c r="BF131" s="18">
        <v>0</v>
      </c>
      <c r="BG131" s="18">
        <v>0</v>
      </c>
      <c r="BH131" s="18">
        <v>0</v>
      </c>
      <c r="BI131" s="18">
        <v>0</v>
      </c>
      <c r="BJ131" s="18">
        <v>0</v>
      </c>
      <c r="BK131" s="18">
        <v>0</v>
      </c>
      <c r="BL131" s="18">
        <v>0</v>
      </c>
      <c r="BM131" s="18">
        <v>0</v>
      </c>
      <c r="BN131" s="18">
        <v>0</v>
      </c>
      <c r="BO131" s="18">
        <v>0</v>
      </c>
      <c r="BP131" s="18">
        <v>0</v>
      </c>
      <c r="BQ131" s="18">
        <v>0</v>
      </c>
      <c r="BR131" s="18">
        <v>0</v>
      </c>
      <c r="BS131" s="18">
        <v>0</v>
      </c>
      <c r="BT131" s="18">
        <v>0</v>
      </c>
      <c r="BU131" s="18">
        <v>0</v>
      </c>
      <c r="BV131" s="18">
        <v>0</v>
      </c>
      <c r="BW131" s="18">
        <v>0</v>
      </c>
      <c r="BX131" s="18">
        <v>0</v>
      </c>
      <c r="BY131" s="18">
        <v>0</v>
      </c>
      <c r="BZ131" s="18">
        <v>0</v>
      </c>
      <c r="CA131" s="16" t="e">
        <f>_xlfn.IFNA(IF(RIGHT(D131,2)="=G",0,INDEX(#REF!,MATCH(E131,#REF!,0))),0)</f>
        <v>#REF!</v>
      </c>
      <c r="CB131" s="16" t="s">
        <v>776</v>
      </c>
      <c r="CC131" s="18">
        <v>0</v>
      </c>
      <c r="CD131" s="18">
        <v>0</v>
      </c>
      <c r="CE131" s="18">
        <v>1.6</v>
      </c>
      <c r="CF131" s="18">
        <v>0.8</v>
      </c>
      <c r="CG131" s="18">
        <v>0.12</v>
      </c>
      <c r="CH131" s="18">
        <v>2</v>
      </c>
      <c r="CI131" s="16" t="s">
        <v>98</v>
      </c>
      <c r="CJ131" s="18">
        <v>0</v>
      </c>
      <c r="CK131" s="20">
        <f t="shared" si="217"/>
        <v>1.36</v>
      </c>
      <c r="CL131" s="20">
        <f t="shared" si="352"/>
        <v>1.36</v>
      </c>
      <c r="CM131" s="18">
        <v>18.850000000000001</v>
      </c>
      <c r="CN131" s="18">
        <v>23.78</v>
      </c>
      <c r="CO131" s="18">
        <v>22.941000000000003</v>
      </c>
      <c r="CP131" s="22">
        <f t="shared" si="218"/>
        <v>22.94</v>
      </c>
      <c r="CQ131" s="22">
        <f t="shared" si="219"/>
        <v>21.58</v>
      </c>
      <c r="CR131" s="22">
        <f t="shared" si="353"/>
        <v>1.36</v>
      </c>
      <c r="CS131" s="22">
        <f t="shared" si="220"/>
        <v>21.68</v>
      </c>
      <c r="CT131" s="22">
        <f t="shared" si="221"/>
        <v>21.88</v>
      </c>
      <c r="CU131" s="18">
        <v>21.88</v>
      </c>
      <c r="CV131" s="22">
        <f t="shared" si="354"/>
        <v>1.6</v>
      </c>
      <c r="CW131" s="22">
        <f t="shared" si="222"/>
        <v>0</v>
      </c>
      <c r="CX131" s="22">
        <f t="shared" si="223"/>
        <v>0</v>
      </c>
      <c r="CY131" s="22">
        <f t="shared" si="224"/>
        <v>23.51</v>
      </c>
      <c r="CZ131" s="22">
        <f t="shared" si="225"/>
        <v>23.66</v>
      </c>
      <c r="DA131" s="18">
        <v>23.78</v>
      </c>
      <c r="DB131" s="20">
        <f t="shared" si="355"/>
        <v>2.2000000000000002</v>
      </c>
      <c r="DC131" s="20">
        <f t="shared" si="356"/>
        <v>0.84</v>
      </c>
      <c r="DD131" s="20">
        <f t="shared" si="357"/>
        <v>1.3600000000000003</v>
      </c>
      <c r="DE131" s="20">
        <f t="shared" si="226"/>
        <v>0.1</v>
      </c>
      <c r="DF131" s="20">
        <f t="shared" si="227"/>
        <v>0.2</v>
      </c>
      <c r="DG131" s="20">
        <f t="shared" si="228"/>
        <v>1.06</v>
      </c>
      <c r="DH131" s="20">
        <f t="shared" si="229"/>
        <v>0</v>
      </c>
      <c r="DI131" s="20">
        <f t="shared" si="230"/>
        <v>0</v>
      </c>
      <c r="DJ131" s="20">
        <f t="shared" si="231"/>
        <v>0</v>
      </c>
      <c r="DK131" s="20">
        <f t="shared" si="358"/>
        <v>1.36</v>
      </c>
      <c r="DL131" s="20">
        <f t="shared" si="359"/>
        <v>0</v>
      </c>
      <c r="DM131" s="20">
        <f t="shared" si="360"/>
        <v>0</v>
      </c>
      <c r="DN131" s="20">
        <f t="shared" si="361"/>
        <v>0</v>
      </c>
      <c r="DO131" s="18">
        <v>2.44</v>
      </c>
      <c r="DP131" s="18">
        <v>0</v>
      </c>
      <c r="DQ131" s="18">
        <v>1</v>
      </c>
      <c r="DR131" s="18">
        <v>1</v>
      </c>
      <c r="DS131" s="25">
        <f t="shared" si="362"/>
        <v>2.44</v>
      </c>
      <c r="DT131" s="25">
        <f t="shared" si="363"/>
        <v>0</v>
      </c>
      <c r="DU131" s="25">
        <f t="shared" si="364"/>
        <v>3.32</v>
      </c>
      <c r="DV131" s="25">
        <f t="shared" si="365"/>
        <v>0</v>
      </c>
      <c r="DW131" s="25">
        <f t="shared" si="366"/>
        <v>3.32</v>
      </c>
      <c r="DX131" s="25">
        <f t="shared" si="367"/>
        <v>7.44</v>
      </c>
      <c r="DY131" s="25">
        <f t="shared" si="368"/>
        <v>0</v>
      </c>
      <c r="DZ131" s="25">
        <f t="shared" si="369"/>
        <v>7.44</v>
      </c>
      <c r="EA131" s="25">
        <f t="shared" si="370"/>
        <v>4.92</v>
      </c>
      <c r="EB131" s="25">
        <f t="shared" si="371"/>
        <v>0</v>
      </c>
      <c r="EC131" s="25">
        <f t="shared" si="372"/>
        <v>4.92</v>
      </c>
      <c r="ED131" s="25">
        <f t="shared" si="373"/>
        <v>2.52</v>
      </c>
      <c r="EE131" s="25">
        <f t="shared" si="373"/>
        <v>0</v>
      </c>
      <c r="EF131" s="25">
        <f t="shared" si="374"/>
        <v>2.52</v>
      </c>
      <c r="EG131" s="25">
        <f t="shared" si="375"/>
        <v>4.92</v>
      </c>
      <c r="EH131" s="25">
        <f t="shared" si="375"/>
        <v>0</v>
      </c>
      <c r="EI131" s="25">
        <f t="shared" si="376"/>
        <v>4.92</v>
      </c>
      <c r="EJ131" s="18">
        <v>517.34</v>
      </c>
      <c r="EK131" s="18">
        <v>468.01</v>
      </c>
      <c r="EL131" s="18" t="s">
        <v>914</v>
      </c>
      <c r="EM131" s="18" t="s">
        <v>915</v>
      </c>
      <c r="EN131" s="16" t="s">
        <v>774</v>
      </c>
      <c r="EO131" s="16" t="s">
        <v>132</v>
      </c>
      <c r="EP131" s="16" t="e">
        <f>IF(OR(EN131="Cống tròn",EN131="Cống hộp",EN131="Ống nhựa"),INDEX(#REF!,MATCH(E131,#REF!,0)),IF(OR(EN131="Rãnh xây",EN131="Rãnh bê tông"),INDEX(#REF!,MATCH(E131,#REF!,0)),0))</f>
        <v>#REF!</v>
      </c>
      <c r="EQ131" s="18">
        <v>47.930000000000035</v>
      </c>
      <c r="ER131" s="18">
        <v>1</v>
      </c>
      <c r="ES131" s="25">
        <f t="shared" si="377"/>
        <v>48</v>
      </c>
      <c r="ET131" s="1" t="e">
        <f>_xlfn.IFNA(IF(EN131="Cống tròn",INDEX(#REF!,MATCH(E131,#REF!,0)),IF(EN131="Cống hộp",INDEX(#REF!,MATCH(E131,#REF!,0)),EU131&amp;" ,"&amp;EV131)),0)</f>
        <v>#REF!</v>
      </c>
      <c r="EU131" s="16" t="s">
        <v>769</v>
      </c>
      <c r="EV131" s="16" t="s">
        <v>775</v>
      </c>
      <c r="EW131" s="16" t="e">
        <f>_xlfn.IFNA(INDEX(#REF!,MATCH(E131,#REF!,0)),0)</f>
        <v>#REF!</v>
      </c>
      <c r="EX131" s="16"/>
      <c r="EY131" s="18">
        <v>0</v>
      </c>
      <c r="EZ131" s="18">
        <v>0</v>
      </c>
      <c r="FA131" s="18">
        <v>0</v>
      </c>
      <c r="FB131" s="19">
        <v>0</v>
      </c>
      <c r="FC131" s="19">
        <v>0</v>
      </c>
      <c r="FD131" s="25">
        <f t="shared" si="232"/>
        <v>0</v>
      </c>
      <c r="FE131" s="25">
        <f t="shared" si="378"/>
        <v>0</v>
      </c>
      <c r="FF131" s="18">
        <v>0.1</v>
      </c>
      <c r="FG131" s="18">
        <v>2</v>
      </c>
      <c r="FH131" s="18">
        <v>1</v>
      </c>
      <c r="FI131" s="25">
        <f t="shared" si="379"/>
        <v>1.2</v>
      </c>
      <c r="FJ131" s="18">
        <v>0</v>
      </c>
      <c r="FK131" s="18">
        <v>0</v>
      </c>
      <c r="FL131" s="18">
        <v>0.2</v>
      </c>
      <c r="FM131" s="18">
        <v>1.4</v>
      </c>
      <c r="FN131" s="18">
        <v>0</v>
      </c>
      <c r="FO131" s="25">
        <f t="shared" si="380"/>
        <v>1.4</v>
      </c>
      <c r="FP131" s="18">
        <v>1.4999999999999999E-2</v>
      </c>
      <c r="FQ131" s="18">
        <v>1</v>
      </c>
      <c r="FR131" s="25">
        <f t="shared" si="233"/>
        <v>47</v>
      </c>
      <c r="FS131" s="25">
        <f t="shared" si="234"/>
        <v>0.69</v>
      </c>
      <c r="FT131" s="25">
        <f t="shared" si="235"/>
        <v>47.69</v>
      </c>
      <c r="FU131" s="25">
        <f t="shared" si="236"/>
        <v>-0.24000000000003752</v>
      </c>
      <c r="FV131" s="25" t="str">
        <f t="shared" si="381"/>
        <v>Thêm 01</v>
      </c>
      <c r="FW131" s="25">
        <f t="shared" si="382"/>
        <v>0.77</v>
      </c>
      <c r="FX131" s="16"/>
      <c r="FY131" s="16"/>
      <c r="FZ131" s="16"/>
      <c r="GA131" s="16"/>
      <c r="GB131" s="19">
        <v>0</v>
      </c>
      <c r="GC131" s="19">
        <v>0</v>
      </c>
      <c r="GD131" s="19">
        <v>0</v>
      </c>
      <c r="GE131" s="19">
        <v>0</v>
      </c>
      <c r="GF131" s="19">
        <v>0</v>
      </c>
      <c r="GG131" s="19">
        <v>0</v>
      </c>
      <c r="GH131" s="19">
        <v>0</v>
      </c>
      <c r="GI131" s="19">
        <v>0</v>
      </c>
      <c r="GJ131" s="19">
        <v>0</v>
      </c>
      <c r="GK131" s="19">
        <v>0</v>
      </c>
      <c r="GL131" s="25">
        <f t="shared" si="237"/>
        <v>0</v>
      </c>
      <c r="GM131" s="25">
        <f t="shared" si="383"/>
        <v>0</v>
      </c>
      <c r="GN131" s="19">
        <v>0</v>
      </c>
      <c r="GO131" s="19">
        <v>0</v>
      </c>
      <c r="GP131" s="19">
        <v>0</v>
      </c>
      <c r="GQ131" s="19">
        <v>0</v>
      </c>
      <c r="GR131" s="1" t="e">
        <f>_xlfn.IFNA(INDEX(#REF!,MATCH(E131,#REF!,0)),0)</f>
        <v>#REF!</v>
      </c>
      <c r="GS131" s="16"/>
      <c r="GT131" s="18">
        <v>0</v>
      </c>
      <c r="GU131" s="18">
        <v>0</v>
      </c>
      <c r="GV131" s="18">
        <v>0</v>
      </c>
      <c r="GW131" s="18">
        <v>0</v>
      </c>
      <c r="GX131" s="25">
        <f t="shared" si="238"/>
        <v>0</v>
      </c>
      <c r="GY131" s="25">
        <f t="shared" si="239"/>
        <v>0</v>
      </c>
      <c r="GZ131" s="25">
        <f t="shared" si="384"/>
        <v>0</v>
      </c>
      <c r="HA131" s="1" t="e" cm="1">
        <f t="array" ref="HA131">INDEX(#REF!,MATCH(EJ131&amp;EK131&amp;HD131&amp;HE131&amp;HF131,#REF!&amp;#REF!&amp;#REF!&amp;#REF!&amp;#REF!,0))</f>
        <v>#REF!</v>
      </c>
      <c r="HB131" s="16"/>
      <c r="HC131" s="25">
        <f t="shared" si="385"/>
        <v>0</v>
      </c>
      <c r="HD131" s="18">
        <v>0</v>
      </c>
      <c r="HE131" s="18">
        <v>0</v>
      </c>
      <c r="HF131" s="18">
        <v>0</v>
      </c>
      <c r="HG131" s="1" t="e" cm="1">
        <f t="array" ref="HG131">INDEX(#REF!,MATCH(EJ131&amp;EK131&amp;HJ131&amp;HK131&amp;HL131,#REF!&amp;#REF!&amp;#REF!&amp;#REF!&amp;#REF!,0))</f>
        <v>#REF!</v>
      </c>
      <c r="HH131" s="16"/>
      <c r="HI131" s="25">
        <f t="shared" si="386"/>
        <v>0</v>
      </c>
      <c r="HJ131" s="25">
        <f t="shared" si="387"/>
        <v>0</v>
      </c>
      <c r="HK131" s="19">
        <v>0</v>
      </c>
      <c r="HL131" s="19">
        <v>0</v>
      </c>
      <c r="HM131" s="18">
        <v>0.01</v>
      </c>
      <c r="HN131" s="18">
        <v>1</v>
      </c>
      <c r="HO131" s="25">
        <f t="shared" si="388"/>
        <v>0</v>
      </c>
      <c r="HP131" s="25">
        <f t="shared" si="389"/>
        <v>0</v>
      </c>
      <c r="HQ131" s="25">
        <f t="shared" si="390"/>
        <v>0</v>
      </c>
      <c r="HR131" s="25">
        <f t="shared" si="391"/>
        <v>0</v>
      </c>
      <c r="HS131" s="25">
        <f t="shared" si="392"/>
        <v>0</v>
      </c>
      <c r="HT131" s="19">
        <v>0</v>
      </c>
      <c r="HU131" s="19">
        <v>0</v>
      </c>
      <c r="HV131" s="19">
        <v>0</v>
      </c>
      <c r="HW131" s="25">
        <f t="shared" si="393"/>
        <v>0</v>
      </c>
      <c r="HX131" s="19">
        <v>0</v>
      </c>
      <c r="HY131" s="19">
        <v>0</v>
      </c>
      <c r="HZ131" s="18">
        <v>22.94</v>
      </c>
      <c r="IA131" s="20">
        <f>ROUND(IF(EN131="Cống tròn",IF(EN131="Cống tròn",IF(EU131="Không có móng",IQ131-FF131,IF(EU131="Đế",IP131-FN131,IF(OR(EU131="Móng bê tông",EU131="Móng bê tông kết hợp đế"),II131-FJ131,0))),0),IF(EN131="Cống hộp",IF(AND(EN131="Cống hộp",EU131="Không có móng"),IQ131-GF131,IF(AND(EN131="Cống hộp",EU131="Móng bê tông"),IJ131-GB131,0)),IF(OR(EN131="Rãnh xây",EN131="Rãnh bê tông"),IF(OR(EN131="Rãnh xây",EN131="Rãnh bê tông"),IK131-GB131,0),IF(EN131="Ống nhựa",IF(AND(EN131="Ống nhựa",EU131="Không đắp cát"),IQ131-HT131,IF(AND(EN131="Ống nhựa",EU131="Đắp cát"),IH131-HX131,0)),IF(EN131="Rãnh thang",IF(EN131="Rãnh thang",IF(EU131="Móng bê tông",#REF!-#REF!,IQ131),0),0))))),2)</f>
        <v>21.88</v>
      </c>
      <c r="IB131" s="20">
        <f t="shared" si="394"/>
        <v>1.0600000000000023</v>
      </c>
      <c r="IC131" s="20">
        <f t="shared" si="240"/>
        <v>21.88</v>
      </c>
      <c r="ID131" s="20">
        <f t="shared" si="241"/>
        <v>0</v>
      </c>
      <c r="IE131" s="20">
        <f t="shared" si="242"/>
        <v>0</v>
      </c>
      <c r="IF131" s="20">
        <f t="shared" si="243"/>
        <v>0</v>
      </c>
      <c r="IG131" s="20">
        <f>IF(EN131="Rãnh thang",IF(AND(EN131="Rãnh thang",EU131="Móng bê tông"),IQ131-#REF!,0),IF(EN131="Ống nhựa",IF(AND(EN131="Ống nhựa",EU131="Đắp cát"),IQ131-HT131,0),IF(EN131="Cống tròn",IF(EN131="Cống tròn",IF(OR(EU131="Móng bê tông",EU131="Móng bê tông kết hợp đế"),IM131-FL131,0),0),IF(EN131="Cống hộp",IF(AND(EN131="Cống hộp",EU131="Móng bê tông"),IN131-GD131,0),IF(OR(EN131="Rãnh xây",EN131="Rãnh bê tông"),IF(AND(EN131="Rãnh xây",EU131="Móng bê tông"),IO131-GD131,IF(AND(EN131="Rãnh bê tông",EU131="Móng bê tông"),IO131-GD131,0)),0)))))</f>
        <v>21.88</v>
      </c>
      <c r="IH131" s="20">
        <f t="shared" si="244"/>
        <v>0</v>
      </c>
      <c r="II131" s="20">
        <f t="shared" si="245"/>
        <v>21.88</v>
      </c>
      <c r="IJ131" s="20">
        <f t="shared" si="246"/>
        <v>0</v>
      </c>
      <c r="IK131" s="20">
        <f t="shared" si="247"/>
        <v>0</v>
      </c>
      <c r="IL131" s="20">
        <f t="shared" si="248"/>
        <v>22.08</v>
      </c>
      <c r="IM131" s="20">
        <f t="shared" si="249"/>
        <v>22.08</v>
      </c>
      <c r="IN131" s="20">
        <f t="shared" si="250"/>
        <v>0</v>
      </c>
      <c r="IO131" s="20">
        <f t="shared" si="251"/>
        <v>0</v>
      </c>
      <c r="IP131" s="20">
        <f t="shared" si="252"/>
        <v>0</v>
      </c>
      <c r="IQ131" s="18">
        <v>22.18</v>
      </c>
      <c r="IR131" s="25">
        <f t="shared" si="395"/>
        <v>0</v>
      </c>
      <c r="IS131" s="25">
        <f t="shared" si="253"/>
        <v>0</v>
      </c>
      <c r="IT131" s="25">
        <f t="shared" si="254"/>
        <v>0</v>
      </c>
      <c r="IU131" s="25">
        <f>ROUND(IF(EN131="Cống tròn",IF(EN131="Cống tròn",IV131+FF131,0),IF(EN131="Cống hộp",IF(EN131="Cống hộp",IV131+GP131,0),IF(OR(EN131="Rãnh xây",EN131="Rãnh bê tông"),IF(OR(EN131="Rãnh xây",EN131="Rãnh bê tông"),IV131+GP131,0),IF(EN131="ống nhựa",IF(EN131="Ống nhựa",IV131+HT131,0),IF(EN131="Rãnh thang",IF(EN131="Rãnh thang",IQ131+#REF!,0),0))))),2)</f>
        <v>23.23</v>
      </c>
      <c r="IV131" s="18">
        <v>23.13</v>
      </c>
      <c r="IW131" s="25">
        <f t="shared" si="255"/>
        <v>23.23</v>
      </c>
      <c r="IX131" s="25">
        <f t="shared" si="256"/>
        <v>0</v>
      </c>
      <c r="IY131" s="25">
        <f t="shared" si="257"/>
        <v>0</v>
      </c>
      <c r="IZ131" s="25">
        <f t="shared" si="258"/>
        <v>0</v>
      </c>
      <c r="JA131" s="25">
        <f t="shared" si="259"/>
        <v>0</v>
      </c>
      <c r="JB131" s="18">
        <v>22.89</v>
      </c>
      <c r="JC131" s="20">
        <f>ROUND(IF(EN131="Cống tròn",IF(EN131="Cống tròn",IF(EU131="Không có móng",JS131-FF131,IF(EU131="Đế",JR131-FN131,IF(OR(EU131="Móng bê tông",EU131="Móng bê tông kết hợp đế"),JK131-FJ131,0))),0),IF(EN131="Cống hộp",IF(AND(EN131="Cống hộp",EU131="Không có móng"),JS131-GF131,IF(AND(EN131="Cống hộp",EU131="Móng bê tông"),JL131-GB131,0)),IF(OR(EN131="Rãnh xây",EN131="Rãnh bê tông"),IF(OR(EN131="Rãnh xây",EN131="Rãnh bê tông"),JM131-GB131,0),IF(EN131="Ống nhựa",IF(AND(EN131="Ống nhựa",EU131="Không đắp cát"),JS131-HT131,IF(AND(EN131="Ống nhựa",EU131="Đắp cát"),JJ131-HX131,0)),IF(EN131="Rãnh thang",IF(EN131="Rãnh thang",IF(EU131="Móng bê tông",#REF!-#REF!,JS131),0),0))))),2)</f>
        <v>21.83</v>
      </c>
      <c r="JD131" s="20">
        <f t="shared" si="396"/>
        <v>1.0600000000000023</v>
      </c>
      <c r="JE131" s="20">
        <f t="shared" si="260"/>
        <v>21.83</v>
      </c>
      <c r="JF131" s="20">
        <f t="shared" si="261"/>
        <v>0</v>
      </c>
      <c r="JG131" s="20">
        <f t="shared" si="262"/>
        <v>0</v>
      </c>
      <c r="JH131" s="20">
        <f t="shared" si="263"/>
        <v>0</v>
      </c>
      <c r="JI131" s="20">
        <f>IF(EN131="Rãnh thang",IF(AND(EN131="Rãnh thang",EU131="Móng bê tông"),JS131-#REF!,0),IF(EN131="Ống nhựa",IF(AND(EN131="Ống nhựa",EU131="Đắp cát"),JS131-HT131,0),IF(EN131="Cống tròn",IF(EN131="Cống tròn",IF(OR(EU131="Móng bê tông",EU131="Móng bê tông kết hợp đế"),JO131-FL131,0),0),IF(EN131="Cống hộp",IF(AND(EN131="Cống hộp",EU131="Móng bê tông"),JP131-GD131,0),IF(OR(EN131="Rãnh xây",EN131="Rãnh bê tông"),IF(AND(EN131="Rãnh xây",EU131="Móng bê tông"),JQ131-GD131,IF(AND(EN131="Rãnh bê tông",EU131="Móng bê tông"),JQ131-GD131,0)),0)))))</f>
        <v>21.83</v>
      </c>
      <c r="JJ131" s="20">
        <f t="shared" si="264"/>
        <v>0</v>
      </c>
      <c r="JK131" s="20">
        <f t="shared" si="265"/>
        <v>21.83</v>
      </c>
      <c r="JL131" s="20">
        <f t="shared" si="266"/>
        <v>0</v>
      </c>
      <c r="JM131" s="20">
        <f t="shared" si="267"/>
        <v>0</v>
      </c>
      <c r="JN131" s="20">
        <f t="shared" si="268"/>
        <v>22.029999999999998</v>
      </c>
      <c r="JO131" s="20">
        <f t="shared" si="269"/>
        <v>22.029999999999998</v>
      </c>
      <c r="JP131" s="20">
        <f t="shared" si="270"/>
        <v>0</v>
      </c>
      <c r="JQ131" s="20">
        <f t="shared" si="271"/>
        <v>0</v>
      </c>
      <c r="JR131" s="20">
        <f t="shared" si="272"/>
        <v>0</v>
      </c>
      <c r="JS131" s="26">
        <v>22.13</v>
      </c>
      <c r="JT131" s="25">
        <f t="shared" si="397"/>
        <v>0</v>
      </c>
      <c r="JU131" s="25">
        <f t="shared" si="273"/>
        <v>0</v>
      </c>
      <c r="JV131" s="25">
        <f t="shared" si="274"/>
        <v>0</v>
      </c>
      <c r="JW131" s="25">
        <f>ROUND(IF(EN131="Cống tròn",IF(EN131="Cống tròn",JX131+FF131,0),IF(EN131="Cống hộp",IF(EN131="Cống hộp",JX131+GP131,0),IF(OR(EN131="Rãnh xây",EN131="Rãnh bê tông"),IF(OR(EN131="Rãnh xây",EN131="Rãnh bê tông"),JX131+GP131,0),IF(EN131="ống nhựa",IF(EN131="Ống nhựa",JX131+HT131,0),IF(EN131="Rãnh thang",IF(EN131="Rãnh thang",JS131+#REF!,0),0))))),2)</f>
        <v>23.23</v>
      </c>
      <c r="JX131" s="27">
        <v>23.13</v>
      </c>
      <c r="JY131" s="25">
        <f t="shared" si="275"/>
        <v>23.23</v>
      </c>
      <c r="JZ131" s="25">
        <f t="shared" si="276"/>
        <v>0</v>
      </c>
      <c r="KA131" s="25">
        <f t="shared" si="277"/>
        <v>0</v>
      </c>
      <c r="KB131" s="25">
        <f t="shared" si="278"/>
        <v>0</v>
      </c>
      <c r="KC131" s="25">
        <f t="shared" si="279"/>
        <v>0</v>
      </c>
      <c r="KD131" s="28" t="s">
        <v>98</v>
      </c>
      <c r="KE131" s="27">
        <v>0</v>
      </c>
      <c r="KF131" s="25">
        <f t="shared" si="280"/>
        <v>1.0600000000000023</v>
      </c>
      <c r="KG131" s="25">
        <f t="shared" si="398"/>
        <v>1.0600000000000023</v>
      </c>
      <c r="KH131" s="27">
        <v>0</v>
      </c>
      <c r="KI131" s="25">
        <f t="shared" si="281"/>
        <v>1.0600000000000023</v>
      </c>
      <c r="KJ131" s="25">
        <f t="shared" si="399"/>
        <v>1.0600000000000023</v>
      </c>
      <c r="KK131" s="25">
        <f t="shared" si="282"/>
        <v>0</v>
      </c>
      <c r="KL131" s="25">
        <f t="shared" si="283"/>
        <v>0</v>
      </c>
      <c r="KM131" s="25">
        <f t="shared" si="400"/>
        <v>0</v>
      </c>
      <c r="KN131" s="25">
        <f t="shared" si="284"/>
        <v>0</v>
      </c>
      <c r="KO131" s="25">
        <f t="shared" si="285"/>
        <v>0</v>
      </c>
      <c r="KP131" s="25">
        <f t="shared" si="401"/>
        <v>0</v>
      </c>
      <c r="KQ131" s="25">
        <f t="shared" si="286"/>
        <v>0.2</v>
      </c>
      <c r="KR131" s="25">
        <f t="shared" si="287"/>
        <v>0.2</v>
      </c>
      <c r="KS131" s="25">
        <f t="shared" si="402"/>
        <v>0.2</v>
      </c>
      <c r="KT131" s="25">
        <f t="shared" si="288"/>
        <v>0</v>
      </c>
      <c r="KU131" s="25">
        <f t="shared" si="289"/>
        <v>0</v>
      </c>
      <c r="KV131" s="25">
        <f t="shared" si="403"/>
        <v>0</v>
      </c>
      <c r="KW131" s="25">
        <f t="shared" si="290"/>
        <v>0</v>
      </c>
      <c r="KX131" s="25">
        <f t="shared" si="291"/>
        <v>0</v>
      </c>
      <c r="KY131" s="25">
        <f t="shared" si="404"/>
        <v>0</v>
      </c>
      <c r="KZ131" s="25">
        <f t="shared" si="292"/>
        <v>0</v>
      </c>
      <c r="LA131" s="25">
        <f t="shared" si="293"/>
        <v>0</v>
      </c>
      <c r="LB131" s="25">
        <f t="shared" si="405"/>
        <v>0</v>
      </c>
      <c r="LC131" s="25">
        <f t="shared" si="294"/>
        <v>0.86000000000000232</v>
      </c>
      <c r="LD131" s="25">
        <f t="shared" si="295"/>
        <v>0.86000000000000232</v>
      </c>
      <c r="LE131" s="25">
        <f t="shared" si="406"/>
        <v>0.86000000000000232</v>
      </c>
      <c r="LF131" s="25">
        <f t="shared" si="296"/>
        <v>0</v>
      </c>
      <c r="LG131" s="25">
        <f t="shared" si="297"/>
        <v>0</v>
      </c>
      <c r="LH131" s="25">
        <f t="shared" si="407"/>
        <v>0</v>
      </c>
      <c r="LI131" s="25">
        <f t="shared" si="298"/>
        <v>0</v>
      </c>
      <c r="LJ131" s="25">
        <f t="shared" si="299"/>
        <v>0</v>
      </c>
      <c r="LK131" s="25">
        <f t="shared" si="408"/>
        <v>0</v>
      </c>
      <c r="LL131" s="25">
        <f t="shared" si="300"/>
        <v>0</v>
      </c>
      <c r="LM131" s="25">
        <f t="shared" si="301"/>
        <v>0</v>
      </c>
      <c r="LN131" s="25">
        <f t="shared" si="409"/>
        <v>0</v>
      </c>
      <c r="LO131" s="25">
        <f t="shared" si="302"/>
        <v>0</v>
      </c>
      <c r="LP131" s="25">
        <f t="shared" si="303"/>
        <v>0</v>
      </c>
      <c r="LQ131" s="25">
        <f t="shared" si="410"/>
        <v>0</v>
      </c>
      <c r="LR131" s="25">
        <f t="shared" si="304"/>
        <v>0</v>
      </c>
      <c r="LS131" s="25">
        <f t="shared" si="305"/>
        <v>0</v>
      </c>
      <c r="LT131" s="25">
        <f t="shared" si="411"/>
        <v>0</v>
      </c>
      <c r="LU131" s="25">
        <f t="shared" si="306"/>
        <v>0</v>
      </c>
      <c r="LV131" s="25">
        <f t="shared" si="307"/>
        <v>0</v>
      </c>
      <c r="LW131" s="25">
        <f t="shared" si="412"/>
        <v>0</v>
      </c>
      <c r="LX131" s="25">
        <f t="shared" si="308"/>
        <v>0</v>
      </c>
      <c r="LY131" s="25">
        <f t="shared" si="309"/>
        <v>0</v>
      </c>
      <c r="LZ131" s="25">
        <f t="shared" si="413"/>
        <v>0</v>
      </c>
      <c r="MA131" s="25">
        <f t="shared" si="310"/>
        <v>0</v>
      </c>
      <c r="MB131" s="25">
        <f t="shared" si="311"/>
        <v>0</v>
      </c>
      <c r="MC131" s="25">
        <f t="shared" si="414"/>
        <v>0</v>
      </c>
      <c r="MD131" s="25">
        <f t="shared" si="312"/>
        <v>0</v>
      </c>
      <c r="ME131" s="25">
        <f t="shared" si="313"/>
        <v>0</v>
      </c>
      <c r="MF131" s="25">
        <f t="shared" si="415"/>
        <v>0</v>
      </c>
      <c r="MG131" s="25">
        <f t="shared" si="314"/>
        <v>0</v>
      </c>
      <c r="MH131" s="25">
        <f t="shared" si="315"/>
        <v>0</v>
      </c>
      <c r="MI131" s="25">
        <f t="shared" si="416"/>
        <v>0</v>
      </c>
      <c r="MJ131" s="25">
        <f t="shared" si="316"/>
        <v>0</v>
      </c>
      <c r="MK131" s="25">
        <f t="shared" si="317"/>
        <v>0</v>
      </c>
      <c r="ML131" s="25">
        <f t="shared" si="417"/>
        <v>0</v>
      </c>
      <c r="MM131" s="25">
        <f t="shared" si="318"/>
        <v>0</v>
      </c>
      <c r="MN131" s="25">
        <f t="shared" si="319"/>
        <v>0</v>
      </c>
      <c r="MO131" s="25">
        <f t="shared" si="418"/>
        <v>0</v>
      </c>
      <c r="MP131" s="25">
        <f t="shared" si="320"/>
        <v>0</v>
      </c>
      <c r="MQ131" s="25">
        <f t="shared" si="321"/>
        <v>0</v>
      </c>
      <c r="MR131" s="25">
        <f t="shared" si="419"/>
        <v>0</v>
      </c>
      <c r="MS131" s="29">
        <v>1.4</v>
      </c>
      <c r="MT131" s="29">
        <v>0</v>
      </c>
      <c r="MU131" s="29">
        <v>1</v>
      </c>
      <c r="MV131" s="29">
        <v>1</v>
      </c>
      <c r="MW131" s="25">
        <f t="shared" si="322"/>
        <v>1.4</v>
      </c>
      <c r="MX131" s="25">
        <f t="shared" si="323"/>
        <v>1.48</v>
      </c>
      <c r="MY131" s="25">
        <f t="shared" si="324"/>
        <v>0</v>
      </c>
      <c r="MZ131" s="25">
        <f t="shared" si="325"/>
        <v>0</v>
      </c>
      <c r="NA131" s="25">
        <f t="shared" si="326"/>
        <v>1.4</v>
      </c>
      <c r="NB131" s="25">
        <f t="shared" si="327"/>
        <v>1.48</v>
      </c>
      <c r="NC131" s="25">
        <f t="shared" si="328"/>
        <v>0</v>
      </c>
      <c r="ND131" s="25">
        <f t="shared" si="329"/>
        <v>0</v>
      </c>
      <c r="NE131" s="25">
        <f t="shared" si="420"/>
        <v>1.4</v>
      </c>
      <c r="NF131" s="25">
        <f t="shared" si="420"/>
        <v>1.48</v>
      </c>
      <c r="NG131" s="25">
        <f t="shared" si="420"/>
        <v>0</v>
      </c>
      <c r="NH131" s="25">
        <f t="shared" si="420"/>
        <v>0</v>
      </c>
      <c r="NI131" s="25">
        <f t="shared" si="330"/>
        <v>70.94</v>
      </c>
      <c r="NJ131" s="25">
        <f t="shared" si="331"/>
        <v>0</v>
      </c>
      <c r="NK131" s="25">
        <f t="shared" si="332"/>
        <v>70.94</v>
      </c>
      <c r="NL131" s="25">
        <f t="shared" si="333"/>
        <v>41.25</v>
      </c>
      <c r="NM131" s="25">
        <f t="shared" si="334"/>
        <v>0</v>
      </c>
      <c r="NN131" s="25">
        <f t="shared" si="421"/>
        <v>41.25</v>
      </c>
      <c r="NO131" s="25">
        <f t="shared" si="335"/>
        <v>0</v>
      </c>
      <c r="NP131" s="25">
        <f t="shared" si="336"/>
        <v>0</v>
      </c>
      <c r="NQ131" s="25">
        <f t="shared" si="422"/>
        <v>0</v>
      </c>
      <c r="NR131" s="25">
        <f t="shared" si="337"/>
        <v>0</v>
      </c>
      <c r="NS131" s="25">
        <f t="shared" si="338"/>
        <v>0</v>
      </c>
      <c r="NT131" s="25">
        <f t="shared" si="423"/>
        <v>0</v>
      </c>
      <c r="NU131" s="25">
        <f t="shared" si="339"/>
        <v>0</v>
      </c>
      <c r="NV131" s="25">
        <f t="shared" si="340"/>
        <v>0</v>
      </c>
      <c r="NW131" s="25">
        <f t="shared" si="424"/>
        <v>0</v>
      </c>
      <c r="NX131" s="25">
        <f t="shared" si="425"/>
        <v>41.25</v>
      </c>
      <c r="NY131" s="25">
        <f t="shared" si="425"/>
        <v>0</v>
      </c>
      <c r="NZ131" s="25">
        <f t="shared" si="426"/>
        <v>41.25</v>
      </c>
      <c r="OA131" s="25">
        <f t="shared" si="427"/>
        <v>29.69</v>
      </c>
      <c r="OB131" s="25">
        <f t="shared" si="427"/>
        <v>0</v>
      </c>
      <c r="OC131" s="25">
        <f t="shared" si="428"/>
        <v>29.69</v>
      </c>
      <c r="OD131" s="25">
        <f t="shared" si="429"/>
        <v>41.25</v>
      </c>
      <c r="OE131" s="25">
        <f t="shared" si="429"/>
        <v>0</v>
      </c>
      <c r="OF131" s="25">
        <f t="shared" si="429"/>
        <v>41.25</v>
      </c>
      <c r="OG131" s="25">
        <f t="shared" si="341"/>
        <v>0</v>
      </c>
      <c r="OH131" s="25">
        <f t="shared" si="342"/>
        <v>0</v>
      </c>
      <c r="OI131" s="25">
        <f t="shared" si="343"/>
        <v>0</v>
      </c>
      <c r="OJ131" s="25">
        <f t="shared" si="344"/>
        <v>0</v>
      </c>
      <c r="OK131" s="25">
        <f t="shared" si="345"/>
        <v>0</v>
      </c>
      <c r="OL131" s="25">
        <f t="shared" si="346"/>
        <v>0</v>
      </c>
      <c r="OM131" s="25">
        <f t="shared" si="430"/>
        <v>0</v>
      </c>
      <c r="ON131" s="25">
        <f t="shared" si="430"/>
        <v>0</v>
      </c>
      <c r="OO131" s="25">
        <f t="shared" si="430"/>
        <v>0</v>
      </c>
      <c r="OP131" s="25">
        <f t="shared" si="347"/>
        <v>0</v>
      </c>
      <c r="OQ131" s="25">
        <f t="shared" si="348"/>
        <v>0</v>
      </c>
      <c r="OR131" s="25">
        <f t="shared" si="431"/>
        <v>0</v>
      </c>
      <c r="OS131" s="19">
        <v>538530.03</v>
      </c>
      <c r="OT131" s="19">
        <v>2370663.34</v>
      </c>
    </row>
    <row r="132" spans="1:410" ht="33" customHeight="1" x14ac:dyDescent="0.25">
      <c r="A132" s="18"/>
      <c r="B132" s="18" t="s">
        <v>850</v>
      </c>
      <c r="C132" s="18">
        <v>468.01</v>
      </c>
      <c r="D132" s="16" t="e">
        <f>_xlfn.IFNA(INDEX(#REF!,MATCH(E132,#REF!,0)),0)</f>
        <v>#REF!</v>
      </c>
      <c r="E132" s="18" t="s">
        <v>915</v>
      </c>
      <c r="F132" s="16" t="s">
        <v>765</v>
      </c>
      <c r="G132" s="16" t="s">
        <v>766</v>
      </c>
      <c r="H132" s="16" t="s">
        <v>767</v>
      </c>
      <c r="I132" s="16" t="s">
        <v>768</v>
      </c>
      <c r="J132" s="16" t="s">
        <v>811</v>
      </c>
      <c r="K132" s="16" t="s">
        <v>770</v>
      </c>
      <c r="L132" s="16" t="s">
        <v>771</v>
      </c>
      <c r="M132" s="18">
        <v>1.8399999999999999</v>
      </c>
      <c r="N132" s="18">
        <v>1.8399999999999999</v>
      </c>
      <c r="O132" s="18">
        <v>2.2399999999999998</v>
      </c>
      <c r="P132" s="18">
        <v>2.2399999999999998</v>
      </c>
      <c r="Q132" s="18">
        <v>0.1</v>
      </c>
      <c r="R132" s="18">
        <v>2.04</v>
      </c>
      <c r="S132" s="18">
        <v>2.04</v>
      </c>
      <c r="T132" s="18">
        <v>0.2</v>
      </c>
      <c r="U132" s="18">
        <v>0</v>
      </c>
      <c r="V132" s="18">
        <v>0</v>
      </c>
      <c r="W132" s="18">
        <v>0</v>
      </c>
      <c r="X132" s="18">
        <v>1.8399999999999999</v>
      </c>
      <c r="Y132" s="18">
        <v>1.7999999999999998</v>
      </c>
      <c r="Z132" s="20">
        <f t="shared" si="349"/>
        <v>1.6</v>
      </c>
      <c r="AA132" s="18">
        <v>0.22</v>
      </c>
      <c r="AB132" s="18">
        <v>0</v>
      </c>
      <c r="AC132" s="18">
        <v>0</v>
      </c>
      <c r="AD132" s="18">
        <v>0</v>
      </c>
      <c r="AE132" s="18">
        <v>0</v>
      </c>
      <c r="AF132" s="18">
        <v>0</v>
      </c>
      <c r="AG132" s="18">
        <v>1.4</v>
      </c>
      <c r="AH132" s="18">
        <v>1.4</v>
      </c>
      <c r="AI132" s="20">
        <f t="shared" si="350"/>
        <v>1.75</v>
      </c>
      <c r="AJ132" s="18">
        <v>0</v>
      </c>
      <c r="AK132" s="18">
        <v>0</v>
      </c>
      <c r="AL132" s="20">
        <f t="shared" si="351"/>
        <v>0</v>
      </c>
      <c r="AM132" s="18">
        <v>1.8399999999999999</v>
      </c>
      <c r="AN132" s="18">
        <v>1.4</v>
      </c>
      <c r="AO132" s="18">
        <v>0.15</v>
      </c>
      <c r="AP132" s="18">
        <v>0.22</v>
      </c>
      <c r="AQ132" s="18">
        <v>1.8399999999999999</v>
      </c>
      <c r="AR132" s="18">
        <v>1.6199999999999999</v>
      </c>
      <c r="AS132" s="18">
        <v>0.12</v>
      </c>
      <c r="AT132" s="18">
        <v>0.11</v>
      </c>
      <c r="AU132" s="18">
        <v>0</v>
      </c>
      <c r="AV132" s="18">
        <v>1</v>
      </c>
      <c r="AW132" s="18">
        <v>0</v>
      </c>
      <c r="AX132" s="18">
        <v>0</v>
      </c>
      <c r="AY132" s="18">
        <v>0</v>
      </c>
      <c r="AZ132" s="18">
        <v>0</v>
      </c>
      <c r="BA132" s="18">
        <v>0</v>
      </c>
      <c r="BB132" s="18">
        <v>0</v>
      </c>
      <c r="BC132" s="18">
        <v>0</v>
      </c>
      <c r="BD132" s="18">
        <v>0</v>
      </c>
      <c r="BE132" s="18">
        <v>2</v>
      </c>
      <c r="BF132" s="18">
        <v>0</v>
      </c>
      <c r="BG132" s="18">
        <v>0</v>
      </c>
      <c r="BH132" s="18">
        <v>0</v>
      </c>
      <c r="BI132" s="18">
        <v>0</v>
      </c>
      <c r="BJ132" s="18">
        <v>0</v>
      </c>
      <c r="BK132" s="18">
        <v>0</v>
      </c>
      <c r="BL132" s="18">
        <v>0</v>
      </c>
      <c r="BM132" s="18">
        <v>0</v>
      </c>
      <c r="BN132" s="18">
        <v>0</v>
      </c>
      <c r="BO132" s="18">
        <v>0</v>
      </c>
      <c r="BP132" s="18">
        <v>0</v>
      </c>
      <c r="BQ132" s="18">
        <v>0</v>
      </c>
      <c r="BR132" s="18">
        <v>0</v>
      </c>
      <c r="BS132" s="18">
        <v>0</v>
      </c>
      <c r="BT132" s="18">
        <v>0</v>
      </c>
      <c r="BU132" s="18">
        <v>0</v>
      </c>
      <c r="BV132" s="18">
        <v>0</v>
      </c>
      <c r="BW132" s="18">
        <v>0</v>
      </c>
      <c r="BX132" s="18">
        <v>0</v>
      </c>
      <c r="BY132" s="18">
        <v>0</v>
      </c>
      <c r="BZ132" s="18">
        <v>0</v>
      </c>
      <c r="CA132" s="16" t="e">
        <f>_xlfn.IFNA(IF(RIGHT(D132,2)="=G",0,INDEX(#REF!,MATCH(E132,#REF!,0))),0)</f>
        <v>#REF!</v>
      </c>
      <c r="CB132" s="16" t="s">
        <v>776</v>
      </c>
      <c r="CC132" s="18">
        <v>0</v>
      </c>
      <c r="CD132" s="18">
        <v>0</v>
      </c>
      <c r="CE132" s="18">
        <v>1.6</v>
      </c>
      <c r="CF132" s="18">
        <v>0.8</v>
      </c>
      <c r="CG132" s="18">
        <v>0.12</v>
      </c>
      <c r="CH132" s="18">
        <v>2</v>
      </c>
      <c r="CI132" s="16" t="s">
        <v>98</v>
      </c>
      <c r="CJ132" s="18">
        <v>0</v>
      </c>
      <c r="CK132" s="20">
        <f t="shared" si="217"/>
        <v>1.36</v>
      </c>
      <c r="CL132" s="20">
        <f t="shared" si="352"/>
        <v>1.36</v>
      </c>
      <c r="CM132" s="18">
        <v>18.84</v>
      </c>
      <c r="CN132" s="18">
        <v>23.73</v>
      </c>
      <c r="CO132" s="18">
        <v>22.891000000000002</v>
      </c>
      <c r="CP132" s="22">
        <f t="shared" si="218"/>
        <v>22.89</v>
      </c>
      <c r="CQ132" s="22">
        <f t="shared" si="219"/>
        <v>21.53</v>
      </c>
      <c r="CR132" s="22">
        <f t="shared" si="353"/>
        <v>1.36</v>
      </c>
      <c r="CS132" s="22">
        <f t="shared" si="220"/>
        <v>21.63</v>
      </c>
      <c r="CT132" s="22">
        <f t="shared" si="221"/>
        <v>21.83</v>
      </c>
      <c r="CU132" s="18">
        <v>21.83</v>
      </c>
      <c r="CV132" s="22">
        <f t="shared" si="354"/>
        <v>1.6</v>
      </c>
      <c r="CW132" s="22">
        <f t="shared" si="222"/>
        <v>0</v>
      </c>
      <c r="CX132" s="22">
        <f t="shared" si="223"/>
        <v>0</v>
      </c>
      <c r="CY132" s="22">
        <f t="shared" si="224"/>
        <v>23.46</v>
      </c>
      <c r="CZ132" s="22">
        <f t="shared" si="225"/>
        <v>23.61</v>
      </c>
      <c r="DA132" s="18">
        <v>23.73</v>
      </c>
      <c r="DB132" s="20">
        <f t="shared" si="355"/>
        <v>2.2000000000000002</v>
      </c>
      <c r="DC132" s="20">
        <f t="shared" si="356"/>
        <v>0.84</v>
      </c>
      <c r="DD132" s="20">
        <f t="shared" si="357"/>
        <v>1.3600000000000003</v>
      </c>
      <c r="DE132" s="20">
        <f t="shared" si="226"/>
        <v>0.1</v>
      </c>
      <c r="DF132" s="20">
        <f t="shared" si="227"/>
        <v>0.2</v>
      </c>
      <c r="DG132" s="20">
        <f t="shared" si="228"/>
        <v>1.06</v>
      </c>
      <c r="DH132" s="20">
        <f t="shared" si="229"/>
        <v>0</v>
      </c>
      <c r="DI132" s="20">
        <f t="shared" si="230"/>
        <v>0</v>
      </c>
      <c r="DJ132" s="20">
        <f t="shared" si="231"/>
        <v>0</v>
      </c>
      <c r="DK132" s="20">
        <f t="shared" si="358"/>
        <v>1.36</v>
      </c>
      <c r="DL132" s="20">
        <f t="shared" si="359"/>
        <v>0</v>
      </c>
      <c r="DM132" s="20">
        <f t="shared" si="360"/>
        <v>0</v>
      </c>
      <c r="DN132" s="20">
        <f t="shared" si="361"/>
        <v>0</v>
      </c>
      <c r="DO132" s="18">
        <v>2.44</v>
      </c>
      <c r="DP132" s="18">
        <v>0</v>
      </c>
      <c r="DQ132" s="18">
        <v>1</v>
      </c>
      <c r="DR132" s="18">
        <v>1</v>
      </c>
      <c r="DS132" s="25">
        <f t="shared" si="362"/>
        <v>2.44</v>
      </c>
      <c r="DT132" s="25">
        <f t="shared" si="363"/>
        <v>0</v>
      </c>
      <c r="DU132" s="25">
        <f t="shared" si="364"/>
        <v>3.32</v>
      </c>
      <c r="DV132" s="25">
        <f t="shared" si="365"/>
        <v>0</v>
      </c>
      <c r="DW132" s="25">
        <f t="shared" si="366"/>
        <v>3.32</v>
      </c>
      <c r="DX132" s="25">
        <f t="shared" si="367"/>
        <v>7.44</v>
      </c>
      <c r="DY132" s="25">
        <f t="shared" si="368"/>
        <v>0</v>
      </c>
      <c r="DZ132" s="25">
        <f t="shared" si="369"/>
        <v>7.44</v>
      </c>
      <c r="EA132" s="25">
        <f t="shared" si="370"/>
        <v>4.92</v>
      </c>
      <c r="EB132" s="25">
        <f t="shared" si="371"/>
        <v>0</v>
      </c>
      <c r="EC132" s="25">
        <f t="shared" si="372"/>
        <v>4.92</v>
      </c>
      <c r="ED132" s="25">
        <f t="shared" si="373"/>
        <v>2.52</v>
      </c>
      <c r="EE132" s="25">
        <f t="shared" si="373"/>
        <v>0</v>
      </c>
      <c r="EF132" s="25">
        <f t="shared" si="374"/>
        <v>2.52</v>
      </c>
      <c r="EG132" s="25">
        <f t="shared" si="375"/>
        <v>4.92</v>
      </c>
      <c r="EH132" s="25">
        <f t="shared" si="375"/>
        <v>0</v>
      </c>
      <c r="EI132" s="25">
        <f t="shared" si="376"/>
        <v>4.92</v>
      </c>
      <c r="EJ132" s="18">
        <v>468.01</v>
      </c>
      <c r="EK132" s="18">
        <v>416.82</v>
      </c>
      <c r="EL132" s="18" t="s">
        <v>915</v>
      </c>
      <c r="EM132" s="18" t="s">
        <v>916</v>
      </c>
      <c r="EN132" s="16" t="s">
        <v>774</v>
      </c>
      <c r="EO132" s="16" t="s">
        <v>132</v>
      </c>
      <c r="EP132" s="16" t="e">
        <f>IF(OR(EN132="Cống tròn",EN132="Cống hộp",EN132="Ống nhựa"),INDEX(#REF!,MATCH(E132,#REF!,0)),IF(OR(EN132="Rãnh xây",EN132="Rãnh bê tông"),INDEX(#REF!,MATCH(E132,#REF!,0)),0))</f>
        <v>#REF!</v>
      </c>
      <c r="EQ132" s="18">
        <v>49.789999999999992</v>
      </c>
      <c r="ER132" s="18">
        <v>1</v>
      </c>
      <c r="ES132" s="25">
        <f t="shared" si="377"/>
        <v>49</v>
      </c>
      <c r="ET132" s="1" t="e">
        <f>_xlfn.IFNA(IF(EN132="Cống tròn",INDEX(#REF!,MATCH(E132,#REF!,0)),IF(EN132="Cống hộp",INDEX(#REF!,MATCH(E132,#REF!,0)),EU132&amp;" ,"&amp;EV132)),0)</f>
        <v>#REF!</v>
      </c>
      <c r="EU132" s="16" t="s">
        <v>769</v>
      </c>
      <c r="EV132" s="16" t="s">
        <v>775</v>
      </c>
      <c r="EW132" s="16" t="e">
        <f>_xlfn.IFNA(INDEX(#REF!,MATCH(E132,#REF!,0)),0)</f>
        <v>#REF!</v>
      </c>
      <c r="EX132" s="16"/>
      <c r="EY132" s="18">
        <v>0</v>
      </c>
      <c r="EZ132" s="18">
        <v>0</v>
      </c>
      <c r="FA132" s="18">
        <v>0</v>
      </c>
      <c r="FB132" s="19">
        <v>0</v>
      </c>
      <c r="FC132" s="19">
        <v>0</v>
      </c>
      <c r="FD132" s="25">
        <f t="shared" si="232"/>
        <v>0</v>
      </c>
      <c r="FE132" s="25">
        <f t="shared" si="378"/>
        <v>0</v>
      </c>
      <c r="FF132" s="18">
        <v>0.1</v>
      </c>
      <c r="FG132" s="18">
        <v>2</v>
      </c>
      <c r="FH132" s="18">
        <v>1</v>
      </c>
      <c r="FI132" s="25">
        <f t="shared" si="379"/>
        <v>1.2</v>
      </c>
      <c r="FJ132" s="18">
        <v>0</v>
      </c>
      <c r="FK132" s="18">
        <v>0</v>
      </c>
      <c r="FL132" s="18">
        <v>0.2</v>
      </c>
      <c r="FM132" s="18">
        <v>1.4</v>
      </c>
      <c r="FN132" s="18">
        <v>0</v>
      </c>
      <c r="FO132" s="25">
        <f t="shared" si="380"/>
        <v>1.4</v>
      </c>
      <c r="FP132" s="18">
        <v>1.4999999999999999E-2</v>
      </c>
      <c r="FQ132" s="18">
        <v>1</v>
      </c>
      <c r="FR132" s="25">
        <f t="shared" si="233"/>
        <v>49</v>
      </c>
      <c r="FS132" s="25">
        <f t="shared" si="234"/>
        <v>0.72</v>
      </c>
      <c r="FT132" s="25">
        <f t="shared" si="235"/>
        <v>49.72</v>
      </c>
      <c r="FU132" s="25">
        <f t="shared" si="236"/>
        <v>-6.9999999999993179E-2</v>
      </c>
      <c r="FV132" s="25" t="str">
        <f t="shared" si="381"/>
        <v>Đủ</v>
      </c>
      <c r="FW132" s="25">
        <f t="shared" si="382"/>
        <v>-7.0000000000000007E-2</v>
      </c>
      <c r="FX132" s="16"/>
      <c r="FY132" s="16"/>
      <c r="FZ132" s="16"/>
      <c r="GA132" s="16"/>
      <c r="GB132" s="19">
        <v>0</v>
      </c>
      <c r="GC132" s="19">
        <v>0</v>
      </c>
      <c r="GD132" s="19">
        <v>0</v>
      </c>
      <c r="GE132" s="19">
        <v>0</v>
      </c>
      <c r="GF132" s="19">
        <v>0</v>
      </c>
      <c r="GG132" s="19">
        <v>0</v>
      </c>
      <c r="GH132" s="19">
        <v>0</v>
      </c>
      <c r="GI132" s="19">
        <v>0</v>
      </c>
      <c r="GJ132" s="19">
        <v>0</v>
      </c>
      <c r="GK132" s="19">
        <v>0</v>
      </c>
      <c r="GL132" s="25">
        <f t="shared" si="237"/>
        <v>0</v>
      </c>
      <c r="GM132" s="25">
        <f t="shared" si="383"/>
        <v>0</v>
      </c>
      <c r="GN132" s="19">
        <v>0</v>
      </c>
      <c r="GO132" s="19">
        <v>0</v>
      </c>
      <c r="GP132" s="19">
        <v>0</v>
      </c>
      <c r="GQ132" s="19">
        <v>0</v>
      </c>
      <c r="GR132" s="1" t="e">
        <f>_xlfn.IFNA(INDEX(#REF!,MATCH(E132,#REF!,0)),0)</f>
        <v>#REF!</v>
      </c>
      <c r="GS132" s="16"/>
      <c r="GT132" s="18">
        <v>0</v>
      </c>
      <c r="GU132" s="18">
        <v>0</v>
      </c>
      <c r="GV132" s="18">
        <v>0</v>
      </c>
      <c r="GW132" s="18">
        <v>0</v>
      </c>
      <c r="GX132" s="25">
        <f t="shared" si="238"/>
        <v>0</v>
      </c>
      <c r="GY132" s="25">
        <f t="shared" si="239"/>
        <v>0</v>
      </c>
      <c r="GZ132" s="25">
        <f t="shared" si="384"/>
        <v>0</v>
      </c>
      <c r="HA132" s="1" t="e" cm="1">
        <f t="array" ref="HA132">INDEX(#REF!,MATCH(EJ132&amp;EK132&amp;HD132&amp;HE132&amp;HF132,#REF!&amp;#REF!&amp;#REF!&amp;#REF!&amp;#REF!,0))</f>
        <v>#REF!</v>
      </c>
      <c r="HB132" s="16"/>
      <c r="HC132" s="25">
        <f t="shared" si="385"/>
        <v>0</v>
      </c>
      <c r="HD132" s="18">
        <v>0</v>
      </c>
      <c r="HE132" s="18">
        <v>0</v>
      </c>
      <c r="HF132" s="18">
        <v>0</v>
      </c>
      <c r="HG132" s="1" t="e" cm="1">
        <f t="array" ref="HG132">INDEX(#REF!,MATCH(EJ132&amp;EK132&amp;HJ132&amp;HK132&amp;HL132,#REF!&amp;#REF!&amp;#REF!&amp;#REF!&amp;#REF!,0))</f>
        <v>#REF!</v>
      </c>
      <c r="HH132" s="16"/>
      <c r="HI132" s="25">
        <f t="shared" si="386"/>
        <v>0</v>
      </c>
      <c r="HJ132" s="25">
        <f t="shared" si="387"/>
        <v>0</v>
      </c>
      <c r="HK132" s="19">
        <v>0</v>
      </c>
      <c r="HL132" s="19">
        <v>0</v>
      </c>
      <c r="HM132" s="18">
        <v>0.01</v>
      </c>
      <c r="HN132" s="18">
        <v>1</v>
      </c>
      <c r="HO132" s="25">
        <f t="shared" si="388"/>
        <v>0</v>
      </c>
      <c r="HP132" s="25">
        <f t="shared" si="389"/>
        <v>0</v>
      </c>
      <c r="HQ132" s="25">
        <f t="shared" si="390"/>
        <v>0</v>
      </c>
      <c r="HR132" s="25">
        <f t="shared" si="391"/>
        <v>0</v>
      </c>
      <c r="HS132" s="25">
        <f t="shared" si="392"/>
        <v>0</v>
      </c>
      <c r="HT132" s="19">
        <v>0</v>
      </c>
      <c r="HU132" s="19">
        <v>0</v>
      </c>
      <c r="HV132" s="19">
        <v>0</v>
      </c>
      <c r="HW132" s="25">
        <f t="shared" si="393"/>
        <v>0</v>
      </c>
      <c r="HX132" s="19">
        <v>0</v>
      </c>
      <c r="HY132" s="19">
        <v>0</v>
      </c>
      <c r="HZ132" s="18">
        <v>22.89</v>
      </c>
      <c r="IA132" s="20">
        <f>ROUND(IF(EN132="Cống tròn",IF(EN132="Cống tròn",IF(EU132="Không có móng",IQ132-FF132,IF(EU132="Đế",IP132-FN132,IF(OR(EU132="Móng bê tông",EU132="Móng bê tông kết hợp đế"),II132-FJ132,0))),0),IF(EN132="Cống hộp",IF(AND(EN132="Cống hộp",EU132="Không có móng"),IQ132-GF132,IF(AND(EN132="Cống hộp",EU132="Móng bê tông"),IJ132-GB132,0)),IF(OR(EN132="Rãnh xây",EN132="Rãnh bê tông"),IF(OR(EN132="Rãnh xây",EN132="Rãnh bê tông"),IK132-GB132,0),IF(EN132="Ống nhựa",IF(AND(EN132="Ống nhựa",EU132="Không đắp cát"),IQ132-HT132,IF(AND(EN132="Ống nhựa",EU132="Đắp cát"),IH132-HX132,0)),IF(EN132="Rãnh thang",IF(EN132="Rãnh thang",IF(EU132="Móng bê tông",#REF!-#REF!,IQ132),0),0))))),2)</f>
        <v>21.83</v>
      </c>
      <c r="IB132" s="20">
        <f t="shared" si="394"/>
        <v>1.0600000000000023</v>
      </c>
      <c r="IC132" s="20">
        <f t="shared" si="240"/>
        <v>21.83</v>
      </c>
      <c r="ID132" s="20">
        <f t="shared" si="241"/>
        <v>0</v>
      </c>
      <c r="IE132" s="20">
        <f t="shared" si="242"/>
        <v>0</v>
      </c>
      <c r="IF132" s="20">
        <f t="shared" si="243"/>
        <v>0</v>
      </c>
      <c r="IG132" s="20">
        <f>IF(EN132="Rãnh thang",IF(AND(EN132="Rãnh thang",EU132="Móng bê tông"),IQ132-#REF!,0),IF(EN132="Ống nhựa",IF(AND(EN132="Ống nhựa",EU132="Đắp cát"),IQ132-HT132,0),IF(EN132="Cống tròn",IF(EN132="Cống tròn",IF(OR(EU132="Móng bê tông",EU132="Móng bê tông kết hợp đế"),IM132-FL132,0),0),IF(EN132="Cống hộp",IF(AND(EN132="Cống hộp",EU132="Móng bê tông"),IN132-GD132,0),IF(OR(EN132="Rãnh xây",EN132="Rãnh bê tông"),IF(AND(EN132="Rãnh xây",EU132="Móng bê tông"),IO132-GD132,IF(AND(EN132="Rãnh bê tông",EU132="Móng bê tông"),IO132-GD132,0)),0)))))</f>
        <v>21.83</v>
      </c>
      <c r="IH132" s="20">
        <f t="shared" si="244"/>
        <v>0</v>
      </c>
      <c r="II132" s="20">
        <f t="shared" si="245"/>
        <v>21.83</v>
      </c>
      <c r="IJ132" s="20">
        <f t="shared" si="246"/>
        <v>0</v>
      </c>
      <c r="IK132" s="20">
        <f t="shared" si="247"/>
        <v>0</v>
      </c>
      <c r="IL132" s="20">
        <f t="shared" si="248"/>
        <v>22.029999999999998</v>
      </c>
      <c r="IM132" s="20">
        <f t="shared" si="249"/>
        <v>22.029999999999998</v>
      </c>
      <c r="IN132" s="20">
        <f t="shared" si="250"/>
        <v>0</v>
      </c>
      <c r="IO132" s="20">
        <f t="shared" si="251"/>
        <v>0</v>
      </c>
      <c r="IP132" s="20">
        <f t="shared" si="252"/>
        <v>0</v>
      </c>
      <c r="IQ132" s="18">
        <v>22.13</v>
      </c>
      <c r="IR132" s="25">
        <f t="shared" si="395"/>
        <v>0</v>
      </c>
      <c r="IS132" s="25">
        <f t="shared" si="253"/>
        <v>0</v>
      </c>
      <c r="IT132" s="25">
        <f t="shared" si="254"/>
        <v>0</v>
      </c>
      <c r="IU132" s="25">
        <f>ROUND(IF(EN132="Cống tròn",IF(EN132="Cống tròn",IV132+FF132,0),IF(EN132="Cống hộp",IF(EN132="Cống hộp",IV132+GP132,0),IF(OR(EN132="Rãnh xây",EN132="Rãnh bê tông"),IF(OR(EN132="Rãnh xây",EN132="Rãnh bê tông"),IV132+GP132,0),IF(EN132="ống nhựa",IF(EN132="Ống nhựa",IV132+HT132,0),IF(EN132="Rãnh thang",IF(EN132="Rãnh thang",IQ132+#REF!,0),0))))),2)</f>
        <v>23.18</v>
      </c>
      <c r="IV132" s="18">
        <v>23.08</v>
      </c>
      <c r="IW132" s="25">
        <f t="shared" si="255"/>
        <v>23.18</v>
      </c>
      <c r="IX132" s="25">
        <f t="shared" si="256"/>
        <v>0</v>
      </c>
      <c r="IY132" s="25">
        <f t="shared" si="257"/>
        <v>0</v>
      </c>
      <c r="IZ132" s="25">
        <f t="shared" si="258"/>
        <v>0</v>
      </c>
      <c r="JA132" s="25">
        <f t="shared" si="259"/>
        <v>0</v>
      </c>
      <c r="JB132" s="18">
        <v>22.84</v>
      </c>
      <c r="JC132" s="20">
        <f>ROUND(IF(EN132="Cống tròn",IF(EN132="Cống tròn",IF(EU132="Không có móng",JS132-FF132,IF(EU132="Đế",JR132-FN132,IF(OR(EU132="Móng bê tông",EU132="Móng bê tông kết hợp đế"),JK132-FJ132,0))),0),IF(EN132="Cống hộp",IF(AND(EN132="Cống hộp",EU132="Không có móng"),JS132-GF132,IF(AND(EN132="Cống hộp",EU132="Móng bê tông"),JL132-GB132,0)),IF(OR(EN132="Rãnh xây",EN132="Rãnh bê tông"),IF(OR(EN132="Rãnh xây",EN132="Rãnh bê tông"),JM132-GB132,0),IF(EN132="Ống nhựa",IF(AND(EN132="Ống nhựa",EU132="Không đắp cát"),JS132-HT132,IF(AND(EN132="Ống nhựa",EU132="Đắp cát"),JJ132-HX132,0)),IF(EN132="Rãnh thang",IF(EN132="Rãnh thang",IF(EU132="Móng bê tông",#REF!-#REF!,JS132),0),0))))),2)</f>
        <v>21.78</v>
      </c>
      <c r="JD132" s="20">
        <f t="shared" si="396"/>
        <v>1.0599999999999987</v>
      </c>
      <c r="JE132" s="20">
        <f t="shared" si="260"/>
        <v>21.779999999999998</v>
      </c>
      <c r="JF132" s="20">
        <f t="shared" si="261"/>
        <v>0</v>
      </c>
      <c r="JG132" s="20">
        <f t="shared" si="262"/>
        <v>0</v>
      </c>
      <c r="JH132" s="20">
        <f t="shared" si="263"/>
        <v>0</v>
      </c>
      <c r="JI132" s="20">
        <f>IF(EN132="Rãnh thang",IF(AND(EN132="Rãnh thang",EU132="Móng bê tông"),JS132-#REF!,0),IF(EN132="Ống nhựa",IF(AND(EN132="Ống nhựa",EU132="Đắp cát"),JS132-HT132,0),IF(EN132="Cống tròn",IF(EN132="Cống tròn",IF(OR(EU132="Móng bê tông",EU132="Móng bê tông kết hợp đế"),JO132-FL132,0),0),IF(EN132="Cống hộp",IF(AND(EN132="Cống hộp",EU132="Móng bê tông"),JP132-GD132,0),IF(OR(EN132="Rãnh xây",EN132="Rãnh bê tông"),IF(AND(EN132="Rãnh xây",EU132="Móng bê tông"),JQ132-GD132,IF(AND(EN132="Rãnh bê tông",EU132="Móng bê tông"),JQ132-GD132,0)),0)))))</f>
        <v>21.779999999999998</v>
      </c>
      <c r="JJ132" s="20">
        <f t="shared" si="264"/>
        <v>0</v>
      </c>
      <c r="JK132" s="20">
        <f t="shared" si="265"/>
        <v>21.779999999999998</v>
      </c>
      <c r="JL132" s="20">
        <f t="shared" si="266"/>
        <v>0</v>
      </c>
      <c r="JM132" s="20">
        <f t="shared" si="267"/>
        <v>0</v>
      </c>
      <c r="JN132" s="20">
        <f t="shared" si="268"/>
        <v>21.979999999999997</v>
      </c>
      <c r="JO132" s="20">
        <f t="shared" si="269"/>
        <v>21.979999999999997</v>
      </c>
      <c r="JP132" s="20">
        <f t="shared" si="270"/>
        <v>0</v>
      </c>
      <c r="JQ132" s="20">
        <f t="shared" si="271"/>
        <v>0</v>
      </c>
      <c r="JR132" s="20">
        <f t="shared" si="272"/>
        <v>0</v>
      </c>
      <c r="JS132" s="26">
        <v>22.08</v>
      </c>
      <c r="JT132" s="25">
        <f t="shared" si="397"/>
        <v>0</v>
      </c>
      <c r="JU132" s="25">
        <f t="shared" si="273"/>
        <v>0</v>
      </c>
      <c r="JV132" s="25">
        <f t="shared" si="274"/>
        <v>0</v>
      </c>
      <c r="JW132" s="25">
        <f>ROUND(IF(EN132="Cống tròn",IF(EN132="Cống tròn",JX132+FF132,0),IF(EN132="Cống hộp",IF(EN132="Cống hộp",JX132+GP132,0),IF(OR(EN132="Rãnh xây",EN132="Rãnh bê tông"),IF(OR(EN132="Rãnh xây",EN132="Rãnh bê tông"),JX132+GP132,0),IF(EN132="ống nhựa",IF(EN132="Ống nhựa",JX132+HT132,0),IF(EN132="Rãnh thang",IF(EN132="Rãnh thang",JS132+#REF!,0),0))))),2)</f>
        <v>23.18</v>
      </c>
      <c r="JX132" s="27">
        <v>23.08</v>
      </c>
      <c r="JY132" s="25">
        <f t="shared" si="275"/>
        <v>23.18</v>
      </c>
      <c r="JZ132" s="25">
        <f t="shared" si="276"/>
        <v>0</v>
      </c>
      <c r="KA132" s="25">
        <f t="shared" si="277"/>
        <v>0</v>
      </c>
      <c r="KB132" s="25">
        <f t="shared" si="278"/>
        <v>0</v>
      </c>
      <c r="KC132" s="25">
        <f t="shared" si="279"/>
        <v>0</v>
      </c>
      <c r="KD132" s="28" t="s">
        <v>98</v>
      </c>
      <c r="KE132" s="27">
        <v>0</v>
      </c>
      <c r="KF132" s="25">
        <f t="shared" si="280"/>
        <v>1.0600000000000023</v>
      </c>
      <c r="KG132" s="25">
        <f t="shared" si="398"/>
        <v>1.0600000000000023</v>
      </c>
      <c r="KH132" s="27">
        <v>0</v>
      </c>
      <c r="KI132" s="25">
        <f t="shared" si="281"/>
        <v>1.0599999999999987</v>
      </c>
      <c r="KJ132" s="25">
        <f t="shared" si="399"/>
        <v>1.0599999999999987</v>
      </c>
      <c r="KK132" s="25">
        <f t="shared" si="282"/>
        <v>0</v>
      </c>
      <c r="KL132" s="25">
        <f t="shared" si="283"/>
        <v>0</v>
      </c>
      <c r="KM132" s="25">
        <f t="shared" si="400"/>
        <v>0</v>
      </c>
      <c r="KN132" s="25">
        <f t="shared" si="284"/>
        <v>0</v>
      </c>
      <c r="KO132" s="25">
        <f t="shared" si="285"/>
        <v>0</v>
      </c>
      <c r="KP132" s="25">
        <f t="shared" si="401"/>
        <v>0</v>
      </c>
      <c r="KQ132" s="25">
        <f t="shared" si="286"/>
        <v>0.2</v>
      </c>
      <c r="KR132" s="25">
        <f t="shared" si="287"/>
        <v>0.2</v>
      </c>
      <c r="KS132" s="25">
        <f t="shared" si="402"/>
        <v>0.2</v>
      </c>
      <c r="KT132" s="25">
        <f t="shared" si="288"/>
        <v>0</v>
      </c>
      <c r="KU132" s="25">
        <f t="shared" si="289"/>
        <v>0</v>
      </c>
      <c r="KV132" s="25">
        <f t="shared" si="403"/>
        <v>0</v>
      </c>
      <c r="KW132" s="25">
        <f t="shared" si="290"/>
        <v>0</v>
      </c>
      <c r="KX132" s="25">
        <f t="shared" si="291"/>
        <v>0</v>
      </c>
      <c r="KY132" s="25">
        <f t="shared" si="404"/>
        <v>0</v>
      </c>
      <c r="KZ132" s="25">
        <f t="shared" si="292"/>
        <v>0</v>
      </c>
      <c r="LA132" s="25">
        <f t="shared" si="293"/>
        <v>0</v>
      </c>
      <c r="LB132" s="25">
        <f t="shared" si="405"/>
        <v>0</v>
      </c>
      <c r="LC132" s="25">
        <f t="shared" si="294"/>
        <v>0.86000000000000232</v>
      </c>
      <c r="LD132" s="25">
        <f t="shared" si="295"/>
        <v>0.85999999999999877</v>
      </c>
      <c r="LE132" s="25">
        <f t="shared" si="406"/>
        <v>0.86000000000000054</v>
      </c>
      <c r="LF132" s="25">
        <f t="shared" si="296"/>
        <v>0</v>
      </c>
      <c r="LG132" s="25">
        <f t="shared" si="297"/>
        <v>0</v>
      </c>
      <c r="LH132" s="25">
        <f t="shared" si="407"/>
        <v>0</v>
      </c>
      <c r="LI132" s="25">
        <f t="shared" si="298"/>
        <v>0</v>
      </c>
      <c r="LJ132" s="25">
        <f t="shared" si="299"/>
        <v>0</v>
      </c>
      <c r="LK132" s="25">
        <f t="shared" si="408"/>
        <v>0</v>
      </c>
      <c r="LL132" s="25">
        <f t="shared" si="300"/>
        <v>0</v>
      </c>
      <c r="LM132" s="25">
        <f t="shared" si="301"/>
        <v>0</v>
      </c>
      <c r="LN132" s="25">
        <f t="shared" si="409"/>
        <v>0</v>
      </c>
      <c r="LO132" s="25">
        <f t="shared" si="302"/>
        <v>0</v>
      </c>
      <c r="LP132" s="25">
        <f t="shared" si="303"/>
        <v>0</v>
      </c>
      <c r="LQ132" s="25">
        <f t="shared" si="410"/>
        <v>0</v>
      </c>
      <c r="LR132" s="25">
        <f t="shared" si="304"/>
        <v>0</v>
      </c>
      <c r="LS132" s="25">
        <f t="shared" si="305"/>
        <v>0</v>
      </c>
      <c r="LT132" s="25">
        <f t="shared" si="411"/>
        <v>0</v>
      </c>
      <c r="LU132" s="25">
        <f t="shared" si="306"/>
        <v>0</v>
      </c>
      <c r="LV132" s="25">
        <f t="shared" si="307"/>
        <v>0</v>
      </c>
      <c r="LW132" s="25">
        <f t="shared" si="412"/>
        <v>0</v>
      </c>
      <c r="LX132" s="25">
        <f t="shared" si="308"/>
        <v>0</v>
      </c>
      <c r="LY132" s="25">
        <f t="shared" si="309"/>
        <v>0</v>
      </c>
      <c r="LZ132" s="25">
        <f t="shared" si="413"/>
        <v>0</v>
      </c>
      <c r="MA132" s="25">
        <f t="shared" si="310"/>
        <v>0</v>
      </c>
      <c r="MB132" s="25">
        <f t="shared" si="311"/>
        <v>0</v>
      </c>
      <c r="MC132" s="25">
        <f t="shared" si="414"/>
        <v>0</v>
      </c>
      <c r="MD132" s="25">
        <f t="shared" si="312"/>
        <v>0</v>
      </c>
      <c r="ME132" s="25">
        <f t="shared" si="313"/>
        <v>0</v>
      </c>
      <c r="MF132" s="25">
        <f t="shared" si="415"/>
        <v>0</v>
      </c>
      <c r="MG132" s="25">
        <f t="shared" si="314"/>
        <v>0</v>
      </c>
      <c r="MH132" s="25">
        <f t="shared" si="315"/>
        <v>0</v>
      </c>
      <c r="MI132" s="25">
        <f t="shared" si="416"/>
        <v>0</v>
      </c>
      <c r="MJ132" s="25">
        <f t="shared" si="316"/>
        <v>0</v>
      </c>
      <c r="MK132" s="25">
        <f t="shared" si="317"/>
        <v>0</v>
      </c>
      <c r="ML132" s="25">
        <f t="shared" si="417"/>
        <v>0</v>
      </c>
      <c r="MM132" s="25">
        <f t="shared" si="318"/>
        <v>0</v>
      </c>
      <c r="MN132" s="25">
        <f t="shared" si="319"/>
        <v>0</v>
      </c>
      <c r="MO132" s="25">
        <f t="shared" si="418"/>
        <v>0</v>
      </c>
      <c r="MP132" s="25">
        <f t="shared" si="320"/>
        <v>0</v>
      </c>
      <c r="MQ132" s="25">
        <f t="shared" si="321"/>
        <v>0</v>
      </c>
      <c r="MR132" s="25">
        <f t="shared" si="419"/>
        <v>0</v>
      </c>
      <c r="MS132" s="29">
        <v>1.4</v>
      </c>
      <c r="MT132" s="29">
        <v>0</v>
      </c>
      <c r="MU132" s="29">
        <v>1</v>
      </c>
      <c r="MV132" s="29">
        <v>1</v>
      </c>
      <c r="MW132" s="25">
        <f t="shared" si="322"/>
        <v>1.4</v>
      </c>
      <c r="MX132" s="25">
        <f t="shared" si="323"/>
        <v>1.48</v>
      </c>
      <c r="MY132" s="25">
        <f t="shared" si="324"/>
        <v>0</v>
      </c>
      <c r="MZ132" s="25">
        <f t="shared" si="325"/>
        <v>0</v>
      </c>
      <c r="NA132" s="25">
        <f t="shared" si="326"/>
        <v>1.4</v>
      </c>
      <c r="NB132" s="25">
        <f t="shared" si="327"/>
        <v>1.48</v>
      </c>
      <c r="NC132" s="25">
        <f t="shared" si="328"/>
        <v>0</v>
      </c>
      <c r="ND132" s="25">
        <f t="shared" si="329"/>
        <v>0</v>
      </c>
      <c r="NE132" s="25">
        <f t="shared" si="420"/>
        <v>1.4</v>
      </c>
      <c r="NF132" s="25">
        <f t="shared" si="420"/>
        <v>1.48</v>
      </c>
      <c r="NG132" s="25">
        <f t="shared" si="420"/>
        <v>0</v>
      </c>
      <c r="NH132" s="25">
        <f t="shared" si="420"/>
        <v>0</v>
      </c>
      <c r="NI132" s="25">
        <f t="shared" si="330"/>
        <v>73.69</v>
      </c>
      <c r="NJ132" s="25">
        <f t="shared" si="331"/>
        <v>0</v>
      </c>
      <c r="NK132" s="25">
        <f t="shared" si="332"/>
        <v>73.69</v>
      </c>
      <c r="NL132" s="25">
        <f t="shared" si="333"/>
        <v>42.85</v>
      </c>
      <c r="NM132" s="25">
        <f t="shared" si="334"/>
        <v>0</v>
      </c>
      <c r="NN132" s="25">
        <f t="shared" si="421"/>
        <v>42.85</v>
      </c>
      <c r="NO132" s="25">
        <f t="shared" si="335"/>
        <v>0</v>
      </c>
      <c r="NP132" s="25">
        <f t="shared" si="336"/>
        <v>0</v>
      </c>
      <c r="NQ132" s="25">
        <f t="shared" si="422"/>
        <v>0</v>
      </c>
      <c r="NR132" s="25">
        <f t="shared" si="337"/>
        <v>0</v>
      </c>
      <c r="NS132" s="25">
        <f t="shared" si="338"/>
        <v>0</v>
      </c>
      <c r="NT132" s="25">
        <f t="shared" si="423"/>
        <v>0</v>
      </c>
      <c r="NU132" s="25">
        <f t="shared" si="339"/>
        <v>0</v>
      </c>
      <c r="NV132" s="25">
        <f t="shared" si="340"/>
        <v>0</v>
      </c>
      <c r="NW132" s="25">
        <f t="shared" si="424"/>
        <v>0</v>
      </c>
      <c r="NX132" s="25">
        <f t="shared" si="425"/>
        <v>42.85</v>
      </c>
      <c r="NY132" s="25">
        <f t="shared" si="425"/>
        <v>0</v>
      </c>
      <c r="NZ132" s="25">
        <f t="shared" si="426"/>
        <v>42.85</v>
      </c>
      <c r="OA132" s="25">
        <f t="shared" si="427"/>
        <v>30.84</v>
      </c>
      <c r="OB132" s="25">
        <f t="shared" si="427"/>
        <v>0</v>
      </c>
      <c r="OC132" s="25">
        <f t="shared" si="428"/>
        <v>30.84</v>
      </c>
      <c r="OD132" s="25">
        <f t="shared" si="429"/>
        <v>42.85</v>
      </c>
      <c r="OE132" s="25">
        <f t="shared" si="429"/>
        <v>0</v>
      </c>
      <c r="OF132" s="25">
        <f t="shared" si="429"/>
        <v>42.85</v>
      </c>
      <c r="OG132" s="25">
        <f t="shared" si="341"/>
        <v>0</v>
      </c>
      <c r="OH132" s="25">
        <f t="shared" si="342"/>
        <v>0</v>
      </c>
      <c r="OI132" s="25">
        <f t="shared" si="343"/>
        <v>0</v>
      </c>
      <c r="OJ132" s="25">
        <f t="shared" si="344"/>
        <v>0</v>
      </c>
      <c r="OK132" s="25">
        <f t="shared" si="345"/>
        <v>0</v>
      </c>
      <c r="OL132" s="25">
        <f t="shared" si="346"/>
        <v>0</v>
      </c>
      <c r="OM132" s="25">
        <f t="shared" si="430"/>
        <v>0</v>
      </c>
      <c r="ON132" s="25">
        <f t="shared" si="430"/>
        <v>0</v>
      </c>
      <c r="OO132" s="25">
        <f t="shared" si="430"/>
        <v>0</v>
      </c>
      <c r="OP132" s="25">
        <f t="shared" si="347"/>
        <v>0</v>
      </c>
      <c r="OQ132" s="25">
        <f t="shared" si="348"/>
        <v>0</v>
      </c>
      <c r="OR132" s="25">
        <f t="shared" si="431"/>
        <v>0</v>
      </c>
      <c r="OS132" s="19">
        <v>538579.36</v>
      </c>
      <c r="OT132" s="19">
        <v>2370663.34</v>
      </c>
    </row>
    <row r="133" spans="1:410" ht="33" customHeight="1" x14ac:dyDescent="0.25">
      <c r="A133" s="18"/>
      <c r="B133" s="18" t="s">
        <v>850</v>
      </c>
      <c r="C133" s="18">
        <v>416.82</v>
      </c>
      <c r="D133" s="16" t="e">
        <f>_xlfn.IFNA(INDEX(#REF!,MATCH(E133,#REF!,0)),0)</f>
        <v>#REF!</v>
      </c>
      <c r="E133" s="18" t="s">
        <v>916</v>
      </c>
      <c r="F133" s="16" t="s">
        <v>765</v>
      </c>
      <c r="G133" s="16" t="s">
        <v>766</v>
      </c>
      <c r="H133" s="16" t="s">
        <v>767</v>
      </c>
      <c r="I133" s="16" t="s">
        <v>768</v>
      </c>
      <c r="J133" s="16" t="s">
        <v>811</v>
      </c>
      <c r="K133" s="16" t="s">
        <v>770</v>
      </c>
      <c r="L133" s="16" t="s">
        <v>771</v>
      </c>
      <c r="M133" s="18">
        <v>1.8399999999999999</v>
      </c>
      <c r="N133" s="18">
        <v>1.8399999999999999</v>
      </c>
      <c r="O133" s="18">
        <v>2.2399999999999998</v>
      </c>
      <c r="P133" s="18">
        <v>2.2399999999999998</v>
      </c>
      <c r="Q133" s="18">
        <v>0.1</v>
      </c>
      <c r="R133" s="18">
        <v>2.04</v>
      </c>
      <c r="S133" s="18">
        <v>2.04</v>
      </c>
      <c r="T133" s="18">
        <v>0.2</v>
      </c>
      <c r="U133" s="18">
        <v>0</v>
      </c>
      <c r="V133" s="18">
        <v>0</v>
      </c>
      <c r="W133" s="18">
        <v>0</v>
      </c>
      <c r="X133" s="18">
        <v>1.8399999999999999</v>
      </c>
      <c r="Y133" s="18">
        <v>1.7999999999999998</v>
      </c>
      <c r="Z133" s="20">
        <f t="shared" si="349"/>
        <v>1.6</v>
      </c>
      <c r="AA133" s="18">
        <v>0.22</v>
      </c>
      <c r="AB133" s="18">
        <v>0</v>
      </c>
      <c r="AC133" s="18">
        <v>0</v>
      </c>
      <c r="AD133" s="18">
        <v>0</v>
      </c>
      <c r="AE133" s="18">
        <v>0</v>
      </c>
      <c r="AF133" s="18">
        <v>0</v>
      </c>
      <c r="AG133" s="18">
        <v>1.4</v>
      </c>
      <c r="AH133" s="18">
        <v>1.4</v>
      </c>
      <c r="AI133" s="20">
        <f t="shared" si="350"/>
        <v>1.75</v>
      </c>
      <c r="AJ133" s="18">
        <v>0</v>
      </c>
      <c r="AK133" s="18">
        <v>0</v>
      </c>
      <c r="AL133" s="20">
        <f t="shared" si="351"/>
        <v>0</v>
      </c>
      <c r="AM133" s="18">
        <v>1.8399999999999999</v>
      </c>
      <c r="AN133" s="18">
        <v>1.4</v>
      </c>
      <c r="AO133" s="18">
        <v>0.15</v>
      </c>
      <c r="AP133" s="18">
        <v>0.22</v>
      </c>
      <c r="AQ133" s="18">
        <v>1.8399999999999999</v>
      </c>
      <c r="AR133" s="18">
        <v>1.6199999999999999</v>
      </c>
      <c r="AS133" s="18">
        <v>0.12</v>
      </c>
      <c r="AT133" s="18">
        <v>0.11</v>
      </c>
      <c r="AU133" s="18">
        <v>0</v>
      </c>
      <c r="AV133" s="18">
        <v>1</v>
      </c>
      <c r="AW133" s="18">
        <v>0</v>
      </c>
      <c r="AX133" s="18">
        <v>0</v>
      </c>
      <c r="AY133" s="18">
        <v>0</v>
      </c>
      <c r="AZ133" s="18">
        <v>0</v>
      </c>
      <c r="BA133" s="18">
        <v>0</v>
      </c>
      <c r="BB133" s="18">
        <v>0</v>
      </c>
      <c r="BC133" s="18">
        <v>0</v>
      </c>
      <c r="BD133" s="18">
        <v>0</v>
      </c>
      <c r="BE133" s="18">
        <v>2</v>
      </c>
      <c r="BF133" s="18">
        <v>0</v>
      </c>
      <c r="BG133" s="18">
        <v>0</v>
      </c>
      <c r="BH133" s="18">
        <v>0</v>
      </c>
      <c r="BI133" s="18">
        <v>0</v>
      </c>
      <c r="BJ133" s="18">
        <v>0</v>
      </c>
      <c r="BK133" s="18">
        <v>0</v>
      </c>
      <c r="BL133" s="18">
        <v>0</v>
      </c>
      <c r="BM133" s="18">
        <v>0</v>
      </c>
      <c r="BN133" s="18">
        <v>0</v>
      </c>
      <c r="BO133" s="18">
        <v>0</v>
      </c>
      <c r="BP133" s="18">
        <v>0</v>
      </c>
      <c r="BQ133" s="18">
        <v>0</v>
      </c>
      <c r="BR133" s="18">
        <v>0</v>
      </c>
      <c r="BS133" s="18">
        <v>0</v>
      </c>
      <c r="BT133" s="18">
        <v>0</v>
      </c>
      <c r="BU133" s="18">
        <v>0</v>
      </c>
      <c r="BV133" s="18">
        <v>0</v>
      </c>
      <c r="BW133" s="18">
        <v>0</v>
      </c>
      <c r="BX133" s="18">
        <v>0</v>
      </c>
      <c r="BY133" s="18">
        <v>0</v>
      </c>
      <c r="BZ133" s="18">
        <v>0</v>
      </c>
      <c r="CA133" s="16" t="e">
        <f>_xlfn.IFNA(IF(RIGHT(D133,2)="=G",0,INDEX(#REF!,MATCH(E133,#REF!,0))),0)</f>
        <v>#REF!</v>
      </c>
      <c r="CB133" s="16" t="s">
        <v>776</v>
      </c>
      <c r="CC133" s="18">
        <v>0</v>
      </c>
      <c r="CD133" s="18">
        <v>0</v>
      </c>
      <c r="CE133" s="18">
        <v>1.6</v>
      </c>
      <c r="CF133" s="18">
        <v>0.8</v>
      </c>
      <c r="CG133" s="18">
        <v>0.12</v>
      </c>
      <c r="CH133" s="18">
        <v>2</v>
      </c>
      <c r="CI133" s="16" t="s">
        <v>98</v>
      </c>
      <c r="CJ133" s="18">
        <v>0</v>
      </c>
      <c r="CK133" s="20">
        <f t="shared" si="217"/>
        <v>1.36</v>
      </c>
      <c r="CL133" s="20">
        <f t="shared" si="352"/>
        <v>1.36</v>
      </c>
      <c r="CM133" s="18">
        <v>18.809999999999999</v>
      </c>
      <c r="CN133" s="18">
        <v>23.68</v>
      </c>
      <c r="CO133" s="18">
        <v>22.841000000000001</v>
      </c>
      <c r="CP133" s="22">
        <f t="shared" si="218"/>
        <v>22.84</v>
      </c>
      <c r="CQ133" s="22">
        <f t="shared" si="219"/>
        <v>21.48</v>
      </c>
      <c r="CR133" s="22">
        <f t="shared" si="353"/>
        <v>1.36</v>
      </c>
      <c r="CS133" s="22">
        <f t="shared" si="220"/>
        <v>21.580000000000002</v>
      </c>
      <c r="CT133" s="22">
        <f t="shared" si="221"/>
        <v>21.78</v>
      </c>
      <c r="CU133" s="18">
        <v>21.78</v>
      </c>
      <c r="CV133" s="22">
        <f t="shared" si="354"/>
        <v>1.6</v>
      </c>
      <c r="CW133" s="22">
        <f t="shared" si="222"/>
        <v>0</v>
      </c>
      <c r="CX133" s="22">
        <f t="shared" si="223"/>
        <v>0</v>
      </c>
      <c r="CY133" s="22">
        <f t="shared" si="224"/>
        <v>23.41</v>
      </c>
      <c r="CZ133" s="22">
        <f t="shared" si="225"/>
        <v>23.56</v>
      </c>
      <c r="DA133" s="18">
        <v>23.68</v>
      </c>
      <c r="DB133" s="20">
        <f t="shared" si="355"/>
        <v>2.2000000000000002</v>
      </c>
      <c r="DC133" s="20">
        <f t="shared" si="356"/>
        <v>0.84</v>
      </c>
      <c r="DD133" s="20">
        <f t="shared" si="357"/>
        <v>1.3600000000000003</v>
      </c>
      <c r="DE133" s="20">
        <f t="shared" si="226"/>
        <v>0.1</v>
      </c>
      <c r="DF133" s="20">
        <f t="shared" si="227"/>
        <v>0.2</v>
      </c>
      <c r="DG133" s="20">
        <f t="shared" si="228"/>
        <v>1.06</v>
      </c>
      <c r="DH133" s="20">
        <f t="shared" si="229"/>
        <v>0</v>
      </c>
      <c r="DI133" s="20">
        <f t="shared" si="230"/>
        <v>0</v>
      </c>
      <c r="DJ133" s="20">
        <f t="shared" si="231"/>
        <v>0</v>
      </c>
      <c r="DK133" s="20">
        <f t="shared" si="358"/>
        <v>1.36</v>
      </c>
      <c r="DL133" s="20">
        <f t="shared" si="359"/>
        <v>0</v>
      </c>
      <c r="DM133" s="20">
        <f t="shared" si="360"/>
        <v>0</v>
      </c>
      <c r="DN133" s="20">
        <f t="shared" si="361"/>
        <v>0</v>
      </c>
      <c r="DO133" s="18">
        <v>2.44</v>
      </c>
      <c r="DP133" s="18">
        <v>0</v>
      </c>
      <c r="DQ133" s="18">
        <v>1</v>
      </c>
      <c r="DR133" s="18">
        <v>1</v>
      </c>
      <c r="DS133" s="25">
        <f t="shared" si="362"/>
        <v>2.44</v>
      </c>
      <c r="DT133" s="25">
        <f t="shared" si="363"/>
        <v>0</v>
      </c>
      <c r="DU133" s="25">
        <f t="shared" si="364"/>
        <v>3.32</v>
      </c>
      <c r="DV133" s="25">
        <f t="shared" si="365"/>
        <v>0</v>
      </c>
      <c r="DW133" s="25">
        <f t="shared" si="366"/>
        <v>3.32</v>
      </c>
      <c r="DX133" s="25">
        <f t="shared" si="367"/>
        <v>7.44</v>
      </c>
      <c r="DY133" s="25">
        <f t="shared" si="368"/>
        <v>0</v>
      </c>
      <c r="DZ133" s="25">
        <f t="shared" si="369"/>
        <v>7.44</v>
      </c>
      <c r="EA133" s="25">
        <f t="shared" si="370"/>
        <v>4.92</v>
      </c>
      <c r="EB133" s="25">
        <f t="shared" si="371"/>
        <v>0</v>
      </c>
      <c r="EC133" s="25">
        <f t="shared" si="372"/>
        <v>4.92</v>
      </c>
      <c r="ED133" s="25">
        <f t="shared" si="373"/>
        <v>2.52</v>
      </c>
      <c r="EE133" s="25">
        <f t="shared" si="373"/>
        <v>0</v>
      </c>
      <c r="EF133" s="25">
        <f t="shared" si="374"/>
        <v>2.52</v>
      </c>
      <c r="EG133" s="25">
        <f t="shared" si="375"/>
        <v>4.92</v>
      </c>
      <c r="EH133" s="25">
        <f t="shared" si="375"/>
        <v>0</v>
      </c>
      <c r="EI133" s="25">
        <f t="shared" si="376"/>
        <v>4.92</v>
      </c>
      <c r="EJ133" s="18">
        <v>416.82</v>
      </c>
      <c r="EK133" s="18">
        <v>367.56</v>
      </c>
      <c r="EL133" s="18" t="s">
        <v>916</v>
      </c>
      <c r="EM133" s="18" t="s">
        <v>917</v>
      </c>
      <c r="EN133" s="16" t="s">
        <v>774</v>
      </c>
      <c r="EO133" s="16" t="s">
        <v>132</v>
      </c>
      <c r="EP133" s="16" t="e">
        <f>IF(OR(EN133="Cống tròn",EN133="Cống hộp",EN133="Ống nhựa"),INDEX(#REF!,MATCH(E133,#REF!,0)),IF(OR(EN133="Rãnh xây",EN133="Rãnh bê tông"),INDEX(#REF!,MATCH(E133,#REF!,0)),0))</f>
        <v>#REF!</v>
      </c>
      <c r="EQ133" s="18">
        <v>47.559999999999988</v>
      </c>
      <c r="ER133" s="18">
        <v>1</v>
      </c>
      <c r="ES133" s="25">
        <f t="shared" si="377"/>
        <v>47</v>
      </c>
      <c r="ET133" s="1" t="e">
        <f>_xlfn.IFNA(IF(EN133="Cống tròn",INDEX(#REF!,MATCH(E133,#REF!,0)),IF(EN133="Cống hộp",INDEX(#REF!,MATCH(E133,#REF!,0)),EU133&amp;" ,"&amp;EV133)),0)</f>
        <v>#REF!</v>
      </c>
      <c r="EU133" s="16" t="s">
        <v>769</v>
      </c>
      <c r="EV133" s="16" t="s">
        <v>775</v>
      </c>
      <c r="EW133" s="16" t="e">
        <f>_xlfn.IFNA(INDEX(#REF!,MATCH(E133,#REF!,0)),0)</f>
        <v>#REF!</v>
      </c>
      <c r="EX133" s="16"/>
      <c r="EY133" s="18">
        <v>0</v>
      </c>
      <c r="EZ133" s="18">
        <v>0</v>
      </c>
      <c r="FA133" s="18">
        <v>0</v>
      </c>
      <c r="FB133" s="19">
        <v>0</v>
      </c>
      <c r="FC133" s="19">
        <v>0</v>
      </c>
      <c r="FD133" s="25">
        <f t="shared" si="232"/>
        <v>0</v>
      </c>
      <c r="FE133" s="25">
        <f t="shared" si="378"/>
        <v>0</v>
      </c>
      <c r="FF133" s="18">
        <v>0.1</v>
      </c>
      <c r="FG133" s="18">
        <v>2</v>
      </c>
      <c r="FH133" s="18">
        <v>1</v>
      </c>
      <c r="FI133" s="25">
        <f t="shared" si="379"/>
        <v>1.2</v>
      </c>
      <c r="FJ133" s="18">
        <v>0</v>
      </c>
      <c r="FK133" s="18">
        <v>0</v>
      </c>
      <c r="FL133" s="18">
        <v>0.2</v>
      </c>
      <c r="FM133" s="18">
        <v>1.4</v>
      </c>
      <c r="FN133" s="18">
        <v>0</v>
      </c>
      <c r="FO133" s="25">
        <f t="shared" si="380"/>
        <v>1.4</v>
      </c>
      <c r="FP133" s="18">
        <v>1.4999999999999999E-2</v>
      </c>
      <c r="FQ133" s="18">
        <v>1</v>
      </c>
      <c r="FR133" s="25">
        <f t="shared" si="233"/>
        <v>46</v>
      </c>
      <c r="FS133" s="25">
        <f t="shared" si="234"/>
        <v>0.67499999999999993</v>
      </c>
      <c r="FT133" s="25">
        <f t="shared" si="235"/>
        <v>46.674999999999997</v>
      </c>
      <c r="FU133" s="25">
        <f t="shared" si="236"/>
        <v>-0.88499999999999091</v>
      </c>
      <c r="FV133" s="25" t="str">
        <f t="shared" si="381"/>
        <v>Thêm 01</v>
      </c>
      <c r="FW133" s="25">
        <f t="shared" si="382"/>
        <v>0.13</v>
      </c>
      <c r="FX133" s="16"/>
      <c r="FY133" s="16"/>
      <c r="FZ133" s="16"/>
      <c r="GA133" s="16"/>
      <c r="GB133" s="19">
        <v>0</v>
      </c>
      <c r="GC133" s="19">
        <v>0</v>
      </c>
      <c r="GD133" s="19">
        <v>0</v>
      </c>
      <c r="GE133" s="19">
        <v>0</v>
      </c>
      <c r="GF133" s="19">
        <v>0</v>
      </c>
      <c r="GG133" s="19">
        <v>0</v>
      </c>
      <c r="GH133" s="19">
        <v>0</v>
      </c>
      <c r="GI133" s="19">
        <v>0</v>
      </c>
      <c r="GJ133" s="19">
        <v>0</v>
      </c>
      <c r="GK133" s="19">
        <v>0</v>
      </c>
      <c r="GL133" s="25">
        <f t="shared" si="237"/>
        <v>0</v>
      </c>
      <c r="GM133" s="25">
        <f t="shared" si="383"/>
        <v>0</v>
      </c>
      <c r="GN133" s="19">
        <v>0</v>
      </c>
      <c r="GO133" s="19">
        <v>0</v>
      </c>
      <c r="GP133" s="19">
        <v>0</v>
      </c>
      <c r="GQ133" s="19">
        <v>0</v>
      </c>
      <c r="GR133" s="1" t="e">
        <f>_xlfn.IFNA(INDEX(#REF!,MATCH(E133,#REF!,0)),0)</f>
        <v>#REF!</v>
      </c>
      <c r="GS133" s="16"/>
      <c r="GT133" s="18">
        <v>0</v>
      </c>
      <c r="GU133" s="18">
        <v>0</v>
      </c>
      <c r="GV133" s="18">
        <v>0</v>
      </c>
      <c r="GW133" s="18">
        <v>0</v>
      </c>
      <c r="GX133" s="25">
        <f t="shared" si="238"/>
        <v>0</v>
      </c>
      <c r="GY133" s="25">
        <f t="shared" si="239"/>
        <v>0</v>
      </c>
      <c r="GZ133" s="25">
        <f t="shared" si="384"/>
        <v>0</v>
      </c>
      <c r="HA133" s="1" t="e" cm="1">
        <f t="array" ref="HA133">INDEX(#REF!,MATCH(EJ133&amp;EK133&amp;HD133&amp;HE133&amp;HF133,#REF!&amp;#REF!&amp;#REF!&amp;#REF!&amp;#REF!,0))</f>
        <v>#REF!</v>
      </c>
      <c r="HB133" s="16"/>
      <c r="HC133" s="25">
        <f t="shared" si="385"/>
        <v>0</v>
      </c>
      <c r="HD133" s="18">
        <v>0</v>
      </c>
      <c r="HE133" s="18">
        <v>0</v>
      </c>
      <c r="HF133" s="18">
        <v>0</v>
      </c>
      <c r="HG133" s="1" t="e" cm="1">
        <f t="array" ref="HG133">INDEX(#REF!,MATCH(EJ133&amp;EK133&amp;HJ133&amp;HK133&amp;HL133,#REF!&amp;#REF!&amp;#REF!&amp;#REF!&amp;#REF!,0))</f>
        <v>#REF!</v>
      </c>
      <c r="HH133" s="16"/>
      <c r="HI133" s="25">
        <f t="shared" si="386"/>
        <v>0</v>
      </c>
      <c r="HJ133" s="25">
        <f t="shared" si="387"/>
        <v>0</v>
      </c>
      <c r="HK133" s="19">
        <v>0</v>
      </c>
      <c r="HL133" s="19">
        <v>0</v>
      </c>
      <c r="HM133" s="18">
        <v>0.01</v>
      </c>
      <c r="HN133" s="18">
        <v>1</v>
      </c>
      <c r="HO133" s="25">
        <f t="shared" si="388"/>
        <v>0</v>
      </c>
      <c r="HP133" s="25">
        <f t="shared" si="389"/>
        <v>0</v>
      </c>
      <c r="HQ133" s="25">
        <f t="shared" si="390"/>
        <v>0</v>
      </c>
      <c r="HR133" s="25">
        <f t="shared" si="391"/>
        <v>0</v>
      </c>
      <c r="HS133" s="25">
        <f t="shared" si="392"/>
        <v>0</v>
      </c>
      <c r="HT133" s="19">
        <v>0</v>
      </c>
      <c r="HU133" s="19">
        <v>0</v>
      </c>
      <c r="HV133" s="19">
        <v>0</v>
      </c>
      <c r="HW133" s="25">
        <f t="shared" si="393"/>
        <v>0</v>
      </c>
      <c r="HX133" s="19">
        <v>0</v>
      </c>
      <c r="HY133" s="19">
        <v>0</v>
      </c>
      <c r="HZ133" s="18">
        <v>22.84</v>
      </c>
      <c r="IA133" s="20">
        <f>ROUND(IF(EN133="Cống tròn",IF(EN133="Cống tròn",IF(EU133="Không có móng",IQ133-FF133,IF(EU133="Đế",IP133-FN133,IF(OR(EU133="Móng bê tông",EU133="Móng bê tông kết hợp đế"),II133-FJ133,0))),0),IF(EN133="Cống hộp",IF(AND(EN133="Cống hộp",EU133="Không có móng"),IQ133-GF133,IF(AND(EN133="Cống hộp",EU133="Móng bê tông"),IJ133-GB133,0)),IF(OR(EN133="Rãnh xây",EN133="Rãnh bê tông"),IF(OR(EN133="Rãnh xây",EN133="Rãnh bê tông"),IK133-GB133,0),IF(EN133="Ống nhựa",IF(AND(EN133="Ống nhựa",EU133="Không đắp cát"),IQ133-HT133,IF(AND(EN133="Ống nhựa",EU133="Đắp cát"),IH133-HX133,0)),IF(EN133="Rãnh thang",IF(EN133="Rãnh thang",IF(EU133="Móng bê tông",#REF!-#REF!,IQ133),0),0))))),2)</f>
        <v>21.78</v>
      </c>
      <c r="IB133" s="20">
        <f t="shared" si="394"/>
        <v>1.0599999999999987</v>
      </c>
      <c r="IC133" s="20">
        <f t="shared" si="240"/>
        <v>21.779999999999998</v>
      </c>
      <c r="ID133" s="20">
        <f t="shared" si="241"/>
        <v>0</v>
      </c>
      <c r="IE133" s="20">
        <f t="shared" si="242"/>
        <v>0</v>
      </c>
      <c r="IF133" s="20">
        <f t="shared" si="243"/>
        <v>0</v>
      </c>
      <c r="IG133" s="20">
        <f>IF(EN133="Rãnh thang",IF(AND(EN133="Rãnh thang",EU133="Móng bê tông"),IQ133-#REF!,0),IF(EN133="Ống nhựa",IF(AND(EN133="Ống nhựa",EU133="Đắp cát"),IQ133-HT133,0),IF(EN133="Cống tròn",IF(EN133="Cống tròn",IF(OR(EU133="Móng bê tông",EU133="Móng bê tông kết hợp đế"),IM133-FL133,0),0),IF(EN133="Cống hộp",IF(AND(EN133="Cống hộp",EU133="Móng bê tông"),IN133-GD133,0),IF(OR(EN133="Rãnh xây",EN133="Rãnh bê tông"),IF(AND(EN133="Rãnh xây",EU133="Móng bê tông"),IO133-GD133,IF(AND(EN133="Rãnh bê tông",EU133="Móng bê tông"),IO133-GD133,0)),0)))))</f>
        <v>21.779999999999998</v>
      </c>
      <c r="IH133" s="20">
        <f t="shared" si="244"/>
        <v>0</v>
      </c>
      <c r="II133" s="20">
        <f t="shared" si="245"/>
        <v>21.779999999999998</v>
      </c>
      <c r="IJ133" s="20">
        <f t="shared" si="246"/>
        <v>0</v>
      </c>
      <c r="IK133" s="20">
        <f t="shared" si="247"/>
        <v>0</v>
      </c>
      <c r="IL133" s="20">
        <f t="shared" si="248"/>
        <v>21.979999999999997</v>
      </c>
      <c r="IM133" s="20">
        <f t="shared" si="249"/>
        <v>21.979999999999997</v>
      </c>
      <c r="IN133" s="20">
        <f t="shared" si="250"/>
        <v>0</v>
      </c>
      <c r="IO133" s="20">
        <f t="shared" si="251"/>
        <v>0</v>
      </c>
      <c r="IP133" s="20">
        <f t="shared" si="252"/>
        <v>0</v>
      </c>
      <c r="IQ133" s="18">
        <v>22.08</v>
      </c>
      <c r="IR133" s="25">
        <f t="shared" si="395"/>
        <v>0</v>
      </c>
      <c r="IS133" s="25">
        <f t="shared" si="253"/>
        <v>0</v>
      </c>
      <c r="IT133" s="25">
        <f t="shared" si="254"/>
        <v>0</v>
      </c>
      <c r="IU133" s="25">
        <f>ROUND(IF(EN133="Cống tròn",IF(EN133="Cống tròn",IV133+FF133,0),IF(EN133="Cống hộp",IF(EN133="Cống hộp",IV133+GP133,0),IF(OR(EN133="Rãnh xây",EN133="Rãnh bê tông"),IF(OR(EN133="Rãnh xây",EN133="Rãnh bê tông"),IV133+GP133,0),IF(EN133="ống nhựa",IF(EN133="Ống nhựa",IV133+HT133,0),IF(EN133="Rãnh thang",IF(EN133="Rãnh thang",IQ133+#REF!,0),0))))),2)</f>
        <v>23.13</v>
      </c>
      <c r="IV133" s="18">
        <v>23.03</v>
      </c>
      <c r="IW133" s="25">
        <f t="shared" si="255"/>
        <v>23.13</v>
      </c>
      <c r="IX133" s="25">
        <f t="shared" si="256"/>
        <v>0</v>
      </c>
      <c r="IY133" s="25">
        <f t="shared" si="257"/>
        <v>0</v>
      </c>
      <c r="IZ133" s="25">
        <f t="shared" si="258"/>
        <v>0</v>
      </c>
      <c r="JA133" s="25">
        <f t="shared" si="259"/>
        <v>0</v>
      </c>
      <c r="JB133" s="18">
        <v>22.79</v>
      </c>
      <c r="JC133" s="20">
        <f>ROUND(IF(EN133="Cống tròn",IF(EN133="Cống tròn",IF(EU133="Không có móng",JS133-FF133,IF(EU133="Đế",JR133-FN133,IF(OR(EU133="Móng bê tông",EU133="Móng bê tông kết hợp đế"),JK133-FJ133,0))),0),IF(EN133="Cống hộp",IF(AND(EN133="Cống hộp",EU133="Không có móng"),JS133-GF133,IF(AND(EN133="Cống hộp",EU133="Móng bê tông"),JL133-GB133,0)),IF(OR(EN133="Rãnh xây",EN133="Rãnh bê tông"),IF(OR(EN133="Rãnh xây",EN133="Rãnh bê tông"),JM133-GB133,0),IF(EN133="Ống nhựa",IF(AND(EN133="Ống nhựa",EU133="Không đắp cát"),JS133-HT133,IF(AND(EN133="Ống nhựa",EU133="Đắp cát"),JJ133-HX133,0)),IF(EN133="Rãnh thang",IF(EN133="Rãnh thang",IF(EU133="Móng bê tông",#REF!-#REF!,JS133),0),0))))),2)</f>
        <v>21.73</v>
      </c>
      <c r="JD133" s="20">
        <f t="shared" si="396"/>
        <v>1.0599999999999987</v>
      </c>
      <c r="JE133" s="20">
        <f t="shared" si="260"/>
        <v>21.73</v>
      </c>
      <c r="JF133" s="20">
        <f t="shared" si="261"/>
        <v>0</v>
      </c>
      <c r="JG133" s="20">
        <f t="shared" si="262"/>
        <v>0</v>
      </c>
      <c r="JH133" s="20">
        <f t="shared" si="263"/>
        <v>0</v>
      </c>
      <c r="JI133" s="20">
        <f>IF(EN133="Rãnh thang",IF(AND(EN133="Rãnh thang",EU133="Móng bê tông"),JS133-#REF!,0),IF(EN133="Ống nhựa",IF(AND(EN133="Ống nhựa",EU133="Đắp cát"),JS133-HT133,0),IF(EN133="Cống tròn",IF(EN133="Cống tròn",IF(OR(EU133="Móng bê tông",EU133="Móng bê tông kết hợp đế"),JO133-FL133,0),0),IF(EN133="Cống hộp",IF(AND(EN133="Cống hộp",EU133="Móng bê tông"),JP133-GD133,0),IF(OR(EN133="Rãnh xây",EN133="Rãnh bê tông"),IF(AND(EN133="Rãnh xây",EU133="Móng bê tông"),JQ133-GD133,IF(AND(EN133="Rãnh bê tông",EU133="Móng bê tông"),JQ133-GD133,0)),0)))))</f>
        <v>21.73</v>
      </c>
      <c r="JJ133" s="20">
        <f t="shared" si="264"/>
        <v>0</v>
      </c>
      <c r="JK133" s="20">
        <f t="shared" si="265"/>
        <v>21.73</v>
      </c>
      <c r="JL133" s="20">
        <f t="shared" si="266"/>
        <v>0</v>
      </c>
      <c r="JM133" s="20">
        <f t="shared" si="267"/>
        <v>0</v>
      </c>
      <c r="JN133" s="20">
        <f t="shared" si="268"/>
        <v>21.93</v>
      </c>
      <c r="JO133" s="20">
        <f t="shared" si="269"/>
        <v>21.93</v>
      </c>
      <c r="JP133" s="20">
        <f t="shared" si="270"/>
        <v>0</v>
      </c>
      <c r="JQ133" s="20">
        <f t="shared" si="271"/>
        <v>0</v>
      </c>
      <c r="JR133" s="20">
        <f t="shared" si="272"/>
        <v>0</v>
      </c>
      <c r="JS133" s="26">
        <v>22.03</v>
      </c>
      <c r="JT133" s="25">
        <f t="shared" si="397"/>
        <v>0</v>
      </c>
      <c r="JU133" s="25">
        <f t="shared" si="273"/>
        <v>0</v>
      </c>
      <c r="JV133" s="25">
        <f t="shared" si="274"/>
        <v>0</v>
      </c>
      <c r="JW133" s="25">
        <f>ROUND(IF(EN133="Cống tròn",IF(EN133="Cống tròn",JX133+FF133,0),IF(EN133="Cống hộp",IF(EN133="Cống hộp",JX133+GP133,0),IF(OR(EN133="Rãnh xây",EN133="Rãnh bê tông"),IF(OR(EN133="Rãnh xây",EN133="Rãnh bê tông"),JX133+GP133,0),IF(EN133="ống nhựa",IF(EN133="Ống nhựa",JX133+HT133,0),IF(EN133="Rãnh thang",IF(EN133="Rãnh thang",JS133+#REF!,0),0))))),2)</f>
        <v>23.13</v>
      </c>
      <c r="JX133" s="27">
        <v>23.03</v>
      </c>
      <c r="JY133" s="25">
        <f t="shared" si="275"/>
        <v>23.13</v>
      </c>
      <c r="JZ133" s="25">
        <f t="shared" si="276"/>
        <v>0</v>
      </c>
      <c r="KA133" s="25">
        <f t="shared" si="277"/>
        <v>0</v>
      </c>
      <c r="KB133" s="25">
        <f t="shared" si="278"/>
        <v>0</v>
      </c>
      <c r="KC133" s="25">
        <f t="shared" si="279"/>
        <v>0</v>
      </c>
      <c r="KD133" s="28" t="s">
        <v>98</v>
      </c>
      <c r="KE133" s="27">
        <v>0</v>
      </c>
      <c r="KF133" s="25">
        <f t="shared" si="280"/>
        <v>1.0599999999999987</v>
      </c>
      <c r="KG133" s="25">
        <f t="shared" si="398"/>
        <v>1.0599999999999987</v>
      </c>
      <c r="KH133" s="27">
        <v>0</v>
      </c>
      <c r="KI133" s="25">
        <f t="shared" si="281"/>
        <v>1.0599999999999987</v>
      </c>
      <c r="KJ133" s="25">
        <f t="shared" si="399"/>
        <v>1.0599999999999987</v>
      </c>
      <c r="KK133" s="25">
        <f t="shared" si="282"/>
        <v>0</v>
      </c>
      <c r="KL133" s="25">
        <f t="shared" si="283"/>
        <v>0</v>
      </c>
      <c r="KM133" s="25">
        <f t="shared" si="400"/>
        <v>0</v>
      </c>
      <c r="KN133" s="25">
        <f t="shared" si="284"/>
        <v>0</v>
      </c>
      <c r="KO133" s="25">
        <f t="shared" si="285"/>
        <v>0</v>
      </c>
      <c r="KP133" s="25">
        <f t="shared" si="401"/>
        <v>0</v>
      </c>
      <c r="KQ133" s="25">
        <f t="shared" si="286"/>
        <v>0.2</v>
      </c>
      <c r="KR133" s="25">
        <f t="shared" si="287"/>
        <v>0.2</v>
      </c>
      <c r="KS133" s="25">
        <f t="shared" si="402"/>
        <v>0.2</v>
      </c>
      <c r="KT133" s="25">
        <f t="shared" si="288"/>
        <v>0</v>
      </c>
      <c r="KU133" s="25">
        <f t="shared" si="289"/>
        <v>0</v>
      </c>
      <c r="KV133" s="25">
        <f t="shared" si="403"/>
        <v>0</v>
      </c>
      <c r="KW133" s="25">
        <f t="shared" si="290"/>
        <v>0</v>
      </c>
      <c r="KX133" s="25">
        <f t="shared" si="291"/>
        <v>0</v>
      </c>
      <c r="KY133" s="25">
        <f t="shared" si="404"/>
        <v>0</v>
      </c>
      <c r="KZ133" s="25">
        <f t="shared" si="292"/>
        <v>0</v>
      </c>
      <c r="LA133" s="25">
        <f t="shared" si="293"/>
        <v>0</v>
      </c>
      <c r="LB133" s="25">
        <f t="shared" si="405"/>
        <v>0</v>
      </c>
      <c r="LC133" s="25">
        <f t="shared" si="294"/>
        <v>0.85999999999999877</v>
      </c>
      <c r="LD133" s="25">
        <f t="shared" si="295"/>
        <v>0.85999999999999877</v>
      </c>
      <c r="LE133" s="25">
        <f t="shared" si="406"/>
        <v>0.85999999999999877</v>
      </c>
      <c r="LF133" s="25">
        <f t="shared" si="296"/>
        <v>0</v>
      </c>
      <c r="LG133" s="25">
        <f t="shared" si="297"/>
        <v>0</v>
      </c>
      <c r="LH133" s="25">
        <f t="shared" si="407"/>
        <v>0</v>
      </c>
      <c r="LI133" s="25">
        <f t="shared" si="298"/>
        <v>0</v>
      </c>
      <c r="LJ133" s="25">
        <f t="shared" si="299"/>
        <v>0</v>
      </c>
      <c r="LK133" s="25">
        <f t="shared" si="408"/>
        <v>0</v>
      </c>
      <c r="LL133" s="25">
        <f t="shared" si="300"/>
        <v>0</v>
      </c>
      <c r="LM133" s="25">
        <f t="shared" si="301"/>
        <v>0</v>
      </c>
      <c r="LN133" s="25">
        <f t="shared" si="409"/>
        <v>0</v>
      </c>
      <c r="LO133" s="25">
        <f t="shared" si="302"/>
        <v>0</v>
      </c>
      <c r="LP133" s="25">
        <f t="shared" si="303"/>
        <v>0</v>
      </c>
      <c r="LQ133" s="25">
        <f t="shared" si="410"/>
        <v>0</v>
      </c>
      <c r="LR133" s="25">
        <f t="shared" si="304"/>
        <v>0</v>
      </c>
      <c r="LS133" s="25">
        <f t="shared" si="305"/>
        <v>0</v>
      </c>
      <c r="LT133" s="25">
        <f t="shared" si="411"/>
        <v>0</v>
      </c>
      <c r="LU133" s="25">
        <f t="shared" si="306"/>
        <v>0</v>
      </c>
      <c r="LV133" s="25">
        <f t="shared" si="307"/>
        <v>0</v>
      </c>
      <c r="LW133" s="25">
        <f t="shared" si="412"/>
        <v>0</v>
      </c>
      <c r="LX133" s="25">
        <f t="shared" si="308"/>
        <v>0</v>
      </c>
      <c r="LY133" s="25">
        <f t="shared" si="309"/>
        <v>0</v>
      </c>
      <c r="LZ133" s="25">
        <f t="shared" si="413"/>
        <v>0</v>
      </c>
      <c r="MA133" s="25">
        <f t="shared" si="310"/>
        <v>0</v>
      </c>
      <c r="MB133" s="25">
        <f t="shared" si="311"/>
        <v>0</v>
      </c>
      <c r="MC133" s="25">
        <f t="shared" si="414"/>
        <v>0</v>
      </c>
      <c r="MD133" s="25">
        <f t="shared" si="312"/>
        <v>0</v>
      </c>
      <c r="ME133" s="25">
        <f t="shared" si="313"/>
        <v>0</v>
      </c>
      <c r="MF133" s="25">
        <f t="shared" si="415"/>
        <v>0</v>
      </c>
      <c r="MG133" s="25">
        <f t="shared" si="314"/>
        <v>0</v>
      </c>
      <c r="MH133" s="25">
        <f t="shared" si="315"/>
        <v>0</v>
      </c>
      <c r="MI133" s="25">
        <f t="shared" si="416"/>
        <v>0</v>
      </c>
      <c r="MJ133" s="25">
        <f t="shared" si="316"/>
        <v>0</v>
      </c>
      <c r="MK133" s="25">
        <f t="shared" si="317"/>
        <v>0</v>
      </c>
      <c r="ML133" s="25">
        <f t="shared" si="417"/>
        <v>0</v>
      </c>
      <c r="MM133" s="25">
        <f t="shared" si="318"/>
        <v>0</v>
      </c>
      <c r="MN133" s="25">
        <f t="shared" si="319"/>
        <v>0</v>
      </c>
      <c r="MO133" s="25">
        <f t="shared" si="418"/>
        <v>0</v>
      </c>
      <c r="MP133" s="25">
        <f t="shared" si="320"/>
        <v>0</v>
      </c>
      <c r="MQ133" s="25">
        <f t="shared" si="321"/>
        <v>0</v>
      </c>
      <c r="MR133" s="25">
        <f t="shared" si="419"/>
        <v>0</v>
      </c>
      <c r="MS133" s="29">
        <v>1.4</v>
      </c>
      <c r="MT133" s="29">
        <v>0</v>
      </c>
      <c r="MU133" s="29">
        <v>1</v>
      </c>
      <c r="MV133" s="29">
        <v>1</v>
      </c>
      <c r="MW133" s="25">
        <f t="shared" si="322"/>
        <v>1.4</v>
      </c>
      <c r="MX133" s="25">
        <f t="shared" si="323"/>
        <v>1.48</v>
      </c>
      <c r="MY133" s="25">
        <f t="shared" si="324"/>
        <v>0</v>
      </c>
      <c r="MZ133" s="25">
        <f t="shared" si="325"/>
        <v>0</v>
      </c>
      <c r="NA133" s="25">
        <f t="shared" si="326"/>
        <v>1.4</v>
      </c>
      <c r="NB133" s="25">
        <f t="shared" si="327"/>
        <v>1.48</v>
      </c>
      <c r="NC133" s="25">
        <f t="shared" si="328"/>
        <v>0</v>
      </c>
      <c r="ND133" s="25">
        <f t="shared" si="329"/>
        <v>0</v>
      </c>
      <c r="NE133" s="25">
        <f t="shared" si="420"/>
        <v>1.4</v>
      </c>
      <c r="NF133" s="25">
        <f t="shared" si="420"/>
        <v>1.48</v>
      </c>
      <c r="NG133" s="25">
        <f t="shared" si="420"/>
        <v>0</v>
      </c>
      <c r="NH133" s="25">
        <f t="shared" si="420"/>
        <v>0</v>
      </c>
      <c r="NI133" s="25">
        <f t="shared" si="330"/>
        <v>70.39</v>
      </c>
      <c r="NJ133" s="25">
        <f t="shared" si="331"/>
        <v>0</v>
      </c>
      <c r="NK133" s="25">
        <f t="shared" si="332"/>
        <v>70.39</v>
      </c>
      <c r="NL133" s="25">
        <f t="shared" si="333"/>
        <v>40.93</v>
      </c>
      <c r="NM133" s="25">
        <f t="shared" si="334"/>
        <v>0</v>
      </c>
      <c r="NN133" s="25">
        <f t="shared" si="421"/>
        <v>40.93</v>
      </c>
      <c r="NO133" s="25">
        <f t="shared" si="335"/>
        <v>0</v>
      </c>
      <c r="NP133" s="25">
        <f t="shared" si="336"/>
        <v>0</v>
      </c>
      <c r="NQ133" s="25">
        <f t="shared" si="422"/>
        <v>0</v>
      </c>
      <c r="NR133" s="25">
        <f t="shared" si="337"/>
        <v>0</v>
      </c>
      <c r="NS133" s="25">
        <f t="shared" si="338"/>
        <v>0</v>
      </c>
      <c r="NT133" s="25">
        <f t="shared" si="423"/>
        <v>0</v>
      </c>
      <c r="NU133" s="25">
        <f t="shared" si="339"/>
        <v>0</v>
      </c>
      <c r="NV133" s="25">
        <f t="shared" si="340"/>
        <v>0</v>
      </c>
      <c r="NW133" s="25">
        <f t="shared" si="424"/>
        <v>0</v>
      </c>
      <c r="NX133" s="25">
        <f t="shared" si="425"/>
        <v>40.93</v>
      </c>
      <c r="NY133" s="25">
        <f t="shared" si="425"/>
        <v>0</v>
      </c>
      <c r="NZ133" s="25">
        <f t="shared" si="426"/>
        <v>40.93</v>
      </c>
      <c r="OA133" s="25">
        <f t="shared" si="427"/>
        <v>29.46</v>
      </c>
      <c r="OB133" s="25">
        <f t="shared" si="427"/>
        <v>0</v>
      </c>
      <c r="OC133" s="25">
        <f t="shared" si="428"/>
        <v>29.46</v>
      </c>
      <c r="OD133" s="25">
        <f t="shared" si="429"/>
        <v>40.93</v>
      </c>
      <c r="OE133" s="25">
        <f t="shared" si="429"/>
        <v>0</v>
      </c>
      <c r="OF133" s="25">
        <f t="shared" si="429"/>
        <v>40.93</v>
      </c>
      <c r="OG133" s="25">
        <f t="shared" si="341"/>
        <v>0</v>
      </c>
      <c r="OH133" s="25">
        <f t="shared" si="342"/>
        <v>0</v>
      </c>
      <c r="OI133" s="25">
        <f t="shared" si="343"/>
        <v>0</v>
      </c>
      <c r="OJ133" s="25">
        <f t="shared" si="344"/>
        <v>0</v>
      </c>
      <c r="OK133" s="25">
        <f t="shared" si="345"/>
        <v>0</v>
      </c>
      <c r="OL133" s="25">
        <f t="shared" si="346"/>
        <v>0</v>
      </c>
      <c r="OM133" s="25">
        <f t="shared" si="430"/>
        <v>0</v>
      </c>
      <c r="ON133" s="25">
        <f t="shared" si="430"/>
        <v>0</v>
      </c>
      <c r="OO133" s="25">
        <f t="shared" si="430"/>
        <v>0</v>
      </c>
      <c r="OP133" s="25">
        <f t="shared" si="347"/>
        <v>0</v>
      </c>
      <c r="OQ133" s="25">
        <f t="shared" si="348"/>
        <v>0</v>
      </c>
      <c r="OR133" s="25">
        <f t="shared" si="431"/>
        <v>0</v>
      </c>
      <c r="OS133" s="19">
        <v>538630.54</v>
      </c>
      <c r="OT133" s="19">
        <v>2370663.34</v>
      </c>
    </row>
    <row r="134" spans="1:410" ht="33" customHeight="1" x14ac:dyDescent="0.25">
      <c r="A134" s="18"/>
      <c r="B134" s="18" t="s">
        <v>850</v>
      </c>
      <c r="C134" s="18">
        <v>367.56</v>
      </c>
      <c r="D134" s="16" t="e">
        <f>_xlfn.IFNA(INDEX(#REF!,MATCH(E134,#REF!,0)),0)</f>
        <v>#REF!</v>
      </c>
      <c r="E134" s="18" t="s">
        <v>917</v>
      </c>
      <c r="F134" s="16" t="s">
        <v>765</v>
      </c>
      <c r="G134" s="16" t="s">
        <v>918</v>
      </c>
      <c r="H134" s="16" t="s">
        <v>767</v>
      </c>
      <c r="I134" s="16" t="s">
        <v>768</v>
      </c>
      <c r="J134" s="16" t="s">
        <v>811</v>
      </c>
      <c r="K134" s="16" t="s">
        <v>770</v>
      </c>
      <c r="L134" s="16" t="s">
        <v>771</v>
      </c>
      <c r="M134" s="18">
        <v>2.44</v>
      </c>
      <c r="N134" s="18">
        <v>1.8399999999999999</v>
      </c>
      <c r="O134" s="18">
        <v>2.84</v>
      </c>
      <c r="P134" s="18">
        <v>2.2399999999999998</v>
      </c>
      <c r="Q134" s="18">
        <v>0.1</v>
      </c>
      <c r="R134" s="18">
        <v>2.64</v>
      </c>
      <c r="S134" s="18">
        <v>2.04</v>
      </c>
      <c r="T134" s="18">
        <v>0.2</v>
      </c>
      <c r="U134" s="18">
        <v>0</v>
      </c>
      <c r="V134" s="18">
        <v>0</v>
      </c>
      <c r="W134" s="18">
        <v>0</v>
      </c>
      <c r="X134" s="18">
        <v>2.44</v>
      </c>
      <c r="Y134" s="18">
        <v>1.7999999999999998</v>
      </c>
      <c r="Z134" s="20">
        <f t="shared" si="349"/>
        <v>2</v>
      </c>
      <c r="AA134" s="18">
        <v>0.22</v>
      </c>
      <c r="AB134" s="18">
        <v>0</v>
      </c>
      <c r="AC134" s="18">
        <v>0</v>
      </c>
      <c r="AD134" s="18">
        <v>0</v>
      </c>
      <c r="AE134" s="18">
        <v>0</v>
      </c>
      <c r="AF134" s="18">
        <v>0</v>
      </c>
      <c r="AG134" s="18">
        <v>2</v>
      </c>
      <c r="AH134" s="18">
        <v>1.4</v>
      </c>
      <c r="AI134" s="20">
        <f t="shared" si="350"/>
        <v>2.15</v>
      </c>
      <c r="AJ134" s="18">
        <v>0</v>
      </c>
      <c r="AK134" s="18">
        <v>0</v>
      </c>
      <c r="AL134" s="20">
        <f t="shared" si="351"/>
        <v>0</v>
      </c>
      <c r="AM134" s="18">
        <v>2.44</v>
      </c>
      <c r="AN134" s="18">
        <v>1.4</v>
      </c>
      <c r="AO134" s="18">
        <v>0.15</v>
      </c>
      <c r="AP134" s="18">
        <v>0.22</v>
      </c>
      <c r="AQ134" s="18">
        <v>2.44</v>
      </c>
      <c r="AR134" s="18">
        <v>1.6199999999999999</v>
      </c>
      <c r="AS134" s="18">
        <v>0.12</v>
      </c>
      <c r="AT134" s="18">
        <v>0.11</v>
      </c>
      <c r="AU134" s="18">
        <v>0</v>
      </c>
      <c r="AV134" s="18">
        <v>1</v>
      </c>
      <c r="AW134" s="18">
        <v>0</v>
      </c>
      <c r="AX134" s="18">
        <v>0</v>
      </c>
      <c r="AY134" s="18">
        <v>0</v>
      </c>
      <c r="AZ134" s="18">
        <v>0</v>
      </c>
      <c r="BA134" s="18">
        <v>0</v>
      </c>
      <c r="BB134" s="18">
        <v>0</v>
      </c>
      <c r="BC134" s="18">
        <v>0</v>
      </c>
      <c r="BD134" s="18">
        <v>0</v>
      </c>
      <c r="BE134" s="18">
        <v>2</v>
      </c>
      <c r="BF134" s="18">
        <v>0</v>
      </c>
      <c r="BG134" s="18">
        <v>0</v>
      </c>
      <c r="BH134" s="18">
        <v>0</v>
      </c>
      <c r="BI134" s="18">
        <v>0</v>
      </c>
      <c r="BJ134" s="18">
        <v>0</v>
      </c>
      <c r="BK134" s="18">
        <v>0</v>
      </c>
      <c r="BL134" s="18">
        <v>0</v>
      </c>
      <c r="BM134" s="18">
        <v>0</v>
      </c>
      <c r="BN134" s="18">
        <v>0</v>
      </c>
      <c r="BO134" s="18">
        <v>0</v>
      </c>
      <c r="BP134" s="18">
        <v>2</v>
      </c>
      <c r="BQ134" s="18">
        <v>0</v>
      </c>
      <c r="BR134" s="18">
        <v>0</v>
      </c>
      <c r="BS134" s="18">
        <v>0</v>
      </c>
      <c r="BT134" s="18">
        <v>0</v>
      </c>
      <c r="BU134" s="18">
        <v>0</v>
      </c>
      <c r="BV134" s="18">
        <v>0</v>
      </c>
      <c r="BW134" s="18">
        <v>0</v>
      </c>
      <c r="BX134" s="18">
        <v>0</v>
      </c>
      <c r="BY134" s="18">
        <v>0</v>
      </c>
      <c r="BZ134" s="18">
        <v>0</v>
      </c>
      <c r="CA134" s="16" t="e">
        <f>_xlfn.IFNA(IF(RIGHT(D134,2)="=G",0,INDEX(#REF!,MATCH(E134,#REF!,0))),0)</f>
        <v>#REF!</v>
      </c>
      <c r="CB134" s="16" t="s">
        <v>776</v>
      </c>
      <c r="CC134" s="18">
        <v>0</v>
      </c>
      <c r="CD134" s="18">
        <v>0</v>
      </c>
      <c r="CE134" s="18">
        <v>1.6</v>
      </c>
      <c r="CF134" s="18">
        <v>0.73</v>
      </c>
      <c r="CG134" s="18">
        <v>0.12</v>
      </c>
      <c r="CH134" s="18">
        <v>3</v>
      </c>
      <c r="CI134" s="16" t="s">
        <v>98</v>
      </c>
      <c r="CJ134" s="18">
        <v>0</v>
      </c>
      <c r="CK134" s="20">
        <f t="shared" ref="CK134:CK197" si="432">IF(CI134="",0,IF(CI134="Đào đá",0,CR134-CJ134))</f>
        <v>1.76</v>
      </c>
      <c r="CL134" s="20">
        <f t="shared" si="352"/>
        <v>1.76</v>
      </c>
      <c r="CM134" s="18">
        <v>18.079999999999998</v>
      </c>
      <c r="CN134" s="18">
        <v>23.63</v>
      </c>
      <c r="CO134" s="18">
        <v>22.791</v>
      </c>
      <c r="CP134" s="22">
        <f t="shared" ref="CP134:CP197" si="433">ROUND(IF(CM134&lt;CO134,CO134,IF(CM134&gt;=CN134,CN134,CM134)),2)</f>
        <v>22.79</v>
      </c>
      <c r="CQ134" s="22">
        <f t="shared" ref="CQ134:CQ197" si="434">ROUND(IF(I134="Có móng",CS134-Q134,IF(AND(F134="Lắp đặt",I134="Không có móng"),CU134-W134,CU134)),2)</f>
        <v>21.03</v>
      </c>
      <c r="CR134" s="22">
        <f t="shared" si="353"/>
        <v>1.76</v>
      </c>
      <c r="CS134" s="22">
        <f t="shared" ref="CS134:CS197" si="435">IF(I134="Không có móng",0,CT134-T134)</f>
        <v>21.13</v>
      </c>
      <c r="CT134" s="22">
        <f t="shared" ref="CT134:CT197" si="436">IF(AND(F134="Lắp đặt",I134="Có móng"),CU134-W134,CU134)</f>
        <v>21.33</v>
      </c>
      <c r="CU134" s="18">
        <v>21.33</v>
      </c>
      <c r="CV134" s="22">
        <f t="shared" si="354"/>
        <v>2</v>
      </c>
      <c r="CW134" s="22">
        <f t="shared" ref="CW134:CW197" si="437">ROUND(IF(AF134&gt;0,CU134+AF134,0),2)</f>
        <v>0</v>
      </c>
      <c r="CX134" s="22">
        <f t="shared" ref="CX134:CX197" si="438">ROUND(IF(AF134&gt;0,CW134+AD134,0),2)</f>
        <v>0</v>
      </c>
      <c r="CY134" s="22">
        <f t="shared" ref="CY134:CY197" si="439">ROUND(CZ134-AO134,2)</f>
        <v>23.36</v>
      </c>
      <c r="CZ134" s="22">
        <f t="shared" ref="CZ134:CZ197" si="440">ROUND(DA134-AS134,2)</f>
        <v>23.51</v>
      </c>
      <c r="DA134" s="18">
        <v>23.63</v>
      </c>
      <c r="DB134" s="20">
        <f t="shared" si="355"/>
        <v>2.6</v>
      </c>
      <c r="DC134" s="20">
        <f t="shared" si="356"/>
        <v>0.84</v>
      </c>
      <c r="DD134" s="20">
        <f t="shared" si="357"/>
        <v>1.7600000000000002</v>
      </c>
      <c r="DE134" s="20">
        <f t="shared" ref="DE134:DE197" si="441">ROUND(IF(OR(CI134="Đào đất",CI134="Đào đất + đào đá"),IF(CK134&gt;=Q134,Q134,CK134),0),2)</f>
        <v>0.1</v>
      </c>
      <c r="DF134" s="20">
        <f t="shared" ref="DF134:DF197" si="442">ROUND(IF(OR(CI134="Đào đất",CI134="Đào đất + đào đá"),IF(CK134&lt;=Q134,0,IF(CK134&gt;=Q134+T134,T134,CK134-Q134)),0),2)</f>
        <v>0.2</v>
      </c>
      <c r="DG134" s="20">
        <f t="shared" ref="DG134:DG197" si="443">ROUND(IF(OR(CI134="Đào đất",CI134="Đào đất + đào đá"),IF(CK134&lt;=Q134+T134,0,IF(CK134&gt;=Q134+T134+Z134+AD134+AO134+AS134,Z134+AD134+AO134+AS134,CK134-(Q134+T134))),0),2)</f>
        <v>1.46</v>
      </c>
      <c r="DH134" s="20">
        <f t="shared" ref="DH134:DH197" si="444">IF(CI134="Đào đá",IF(CJ134&gt;=Q134,Q134,CJ134),IF(CI134="Đào đất + Đào đá",IF(CL134&gt;=Q134,IF(DE134&lt;Q134,Q134-DE134,0),CJ134),0))</f>
        <v>0</v>
      </c>
      <c r="DI134" s="20">
        <f t="shared" ref="DI134:DI197" si="445">IF(CI134="Đào đá",IF(CJ134&lt;=Q134,0,IF(CJ134&gt;=Q134+T134,T134,CJ134-Q134)),IF(CI134="Đào đất + Đào đá",IF(CL134&gt;=Q134+T134,IF(DF134&lt;T134,T134-DF134,0),CJ134-DH134),0))</f>
        <v>0</v>
      </c>
      <c r="DJ134" s="20">
        <f t="shared" ref="DJ134:DJ197" si="446">IF(CI134="Đào đá",IF(CJ134&lt;=Q134+T134,0,IF(CJ134&gt;=Q134+T134+Z134+AD134+AO134+AS134,Z134+AD134+AO134+AS134,CJ134-(Q134+T134))),IF(CI134="Đào đất + Đào đá",IF(CL134&gt;=Q134+T134+Z134+AD134+AO134+AS134,IF(DG134&lt;Z134+AD134+AO134+AS134,Z134+AD134+AO134+AS134-DG134,0),CJ134-(DH134+DI134)),0))</f>
        <v>0</v>
      </c>
      <c r="DK134" s="20">
        <f t="shared" si="358"/>
        <v>1.76</v>
      </c>
      <c r="DL134" s="20">
        <f t="shared" si="359"/>
        <v>0</v>
      </c>
      <c r="DM134" s="20">
        <f t="shared" si="360"/>
        <v>0</v>
      </c>
      <c r="DN134" s="20">
        <f t="shared" si="361"/>
        <v>0</v>
      </c>
      <c r="DO134" s="18">
        <v>2.44</v>
      </c>
      <c r="DP134" s="18">
        <v>0</v>
      </c>
      <c r="DQ134" s="18">
        <v>1</v>
      </c>
      <c r="DR134" s="18">
        <v>1</v>
      </c>
      <c r="DS134" s="25">
        <f t="shared" si="362"/>
        <v>2.44</v>
      </c>
      <c r="DT134" s="25">
        <f t="shared" si="363"/>
        <v>0</v>
      </c>
      <c r="DU134" s="25">
        <f t="shared" si="364"/>
        <v>4.29</v>
      </c>
      <c r="DV134" s="25">
        <f t="shared" si="365"/>
        <v>0</v>
      </c>
      <c r="DW134" s="25">
        <f t="shared" si="366"/>
        <v>4.29</v>
      </c>
      <c r="DX134" s="25">
        <f t="shared" si="367"/>
        <v>12.18</v>
      </c>
      <c r="DY134" s="25">
        <f t="shared" si="368"/>
        <v>0</v>
      </c>
      <c r="DZ134" s="25">
        <f t="shared" si="369"/>
        <v>12.18</v>
      </c>
      <c r="EA134" s="25">
        <f t="shared" si="370"/>
        <v>8.27</v>
      </c>
      <c r="EB134" s="25">
        <f t="shared" si="371"/>
        <v>0</v>
      </c>
      <c r="EC134" s="25">
        <f t="shared" si="372"/>
        <v>8.27</v>
      </c>
      <c r="ED134" s="25">
        <f t="shared" si="373"/>
        <v>3.91</v>
      </c>
      <c r="EE134" s="25">
        <f t="shared" si="373"/>
        <v>0</v>
      </c>
      <c r="EF134" s="25">
        <f t="shared" si="374"/>
        <v>3.91</v>
      </c>
      <c r="EG134" s="25">
        <f t="shared" si="375"/>
        <v>8.27</v>
      </c>
      <c r="EH134" s="25">
        <f t="shared" si="375"/>
        <v>0</v>
      </c>
      <c r="EI134" s="25">
        <f t="shared" si="376"/>
        <v>8.27</v>
      </c>
      <c r="EJ134" s="18">
        <v>367.56</v>
      </c>
      <c r="EK134" s="18">
        <v>317.42</v>
      </c>
      <c r="EL134" s="18" t="s">
        <v>917</v>
      </c>
      <c r="EM134" s="18" t="s">
        <v>919</v>
      </c>
      <c r="EN134" s="16" t="s">
        <v>774</v>
      </c>
      <c r="EO134" s="16" t="s">
        <v>132</v>
      </c>
      <c r="EP134" s="16" t="e">
        <f>IF(OR(EN134="Cống tròn",EN134="Cống hộp",EN134="Ống nhựa"),INDEX(#REF!,MATCH(E134,#REF!,0)),IF(OR(EN134="Rãnh xây",EN134="Rãnh bê tông"),INDEX(#REF!,MATCH(E134,#REF!,0)),0))</f>
        <v>#REF!</v>
      </c>
      <c r="EQ134" s="18">
        <v>48.439999999999984</v>
      </c>
      <c r="ER134" s="18">
        <v>1</v>
      </c>
      <c r="ES134" s="25">
        <f t="shared" si="377"/>
        <v>48</v>
      </c>
      <c r="ET134" s="1" t="e">
        <f>_xlfn.IFNA(IF(EN134="Cống tròn",INDEX(#REF!,MATCH(E134,#REF!,0)),IF(EN134="Cống hộp",INDEX(#REF!,MATCH(E134,#REF!,0)),EU134&amp;" ,"&amp;EV134)),0)</f>
        <v>#REF!</v>
      </c>
      <c r="EU134" s="16" t="s">
        <v>769</v>
      </c>
      <c r="EV134" s="16" t="s">
        <v>775</v>
      </c>
      <c r="EW134" s="16" t="e">
        <f>_xlfn.IFNA(INDEX(#REF!,MATCH(E134,#REF!,0)),0)</f>
        <v>#REF!</v>
      </c>
      <c r="EX134" s="16"/>
      <c r="EY134" s="18">
        <v>0</v>
      </c>
      <c r="EZ134" s="18">
        <v>0</v>
      </c>
      <c r="FA134" s="18">
        <v>0</v>
      </c>
      <c r="FB134" s="19">
        <v>0</v>
      </c>
      <c r="FC134" s="19">
        <v>0</v>
      </c>
      <c r="FD134" s="25">
        <f t="shared" ref="FD134:FD197" si="447">FB134*ES134</f>
        <v>0</v>
      </c>
      <c r="FE134" s="25">
        <f t="shared" si="378"/>
        <v>0</v>
      </c>
      <c r="FF134" s="18">
        <v>0.1</v>
      </c>
      <c r="FG134" s="18">
        <v>2</v>
      </c>
      <c r="FH134" s="18">
        <v>1</v>
      </c>
      <c r="FI134" s="25">
        <f t="shared" si="379"/>
        <v>1.2</v>
      </c>
      <c r="FJ134" s="18">
        <v>0</v>
      </c>
      <c r="FK134" s="18">
        <v>0</v>
      </c>
      <c r="FL134" s="18">
        <v>0.2</v>
      </c>
      <c r="FM134" s="18">
        <v>1.4</v>
      </c>
      <c r="FN134" s="18">
        <v>0</v>
      </c>
      <c r="FO134" s="25">
        <f t="shared" si="380"/>
        <v>1.4</v>
      </c>
      <c r="FP134" s="18">
        <v>1.4999999999999999E-2</v>
      </c>
      <c r="FQ134" s="18">
        <v>1</v>
      </c>
      <c r="FR134" s="25">
        <f t="shared" ref="FR134:FR197" si="448">IF(OR(EN134="Cống tròn",EN134="Cống hộp"),INT(EQ134/(ER134+FP134)),0)</f>
        <v>47</v>
      </c>
      <c r="FS134" s="25">
        <f t="shared" ref="FS134:FS197" si="449">IF(OR(EN134="Cống tròn",EN134="Cống hộp"),(FR134-FQ134)*FP134,0)</f>
        <v>0.69</v>
      </c>
      <c r="FT134" s="25">
        <f t="shared" ref="FT134:FT197" si="450">IF(OR(EN134="Cống tròn",EN134="Cống hộp"),(FR134*ER134)+FS134,0)</f>
        <v>47.69</v>
      </c>
      <c r="FU134" s="25">
        <f t="shared" ref="FU134:FU197" si="451">IF(OR(EN134="Cống tròn",EN134="Cống hộp"),FT134-EQ134,0)</f>
        <v>-0.74999999999998579</v>
      </c>
      <c r="FV134" s="25" t="str">
        <f t="shared" si="381"/>
        <v>Thêm 01</v>
      </c>
      <c r="FW134" s="25">
        <f t="shared" si="382"/>
        <v>0.27</v>
      </c>
      <c r="FX134" s="16"/>
      <c r="FY134" s="16"/>
      <c r="FZ134" s="16"/>
      <c r="GA134" s="16"/>
      <c r="GB134" s="19">
        <v>0</v>
      </c>
      <c r="GC134" s="19">
        <v>0</v>
      </c>
      <c r="GD134" s="19">
        <v>0</v>
      </c>
      <c r="GE134" s="19">
        <v>0</v>
      </c>
      <c r="GF134" s="19">
        <v>0</v>
      </c>
      <c r="GG134" s="19">
        <v>0</v>
      </c>
      <c r="GH134" s="19">
        <v>0</v>
      </c>
      <c r="GI134" s="19">
        <v>0</v>
      </c>
      <c r="GJ134" s="19">
        <v>0</v>
      </c>
      <c r="GK134" s="19">
        <v>0</v>
      </c>
      <c r="GL134" s="25">
        <f t="shared" ref="GL134:GL197" si="452">ROUND(IF(OR(EN134="Rãnh xây",EN134="Rãnh bê tông"),(IR134+JT134)/2,0),2)</f>
        <v>0</v>
      </c>
      <c r="GM134" s="25">
        <f t="shared" si="383"/>
        <v>0</v>
      </c>
      <c r="GN134" s="19">
        <v>0</v>
      </c>
      <c r="GO134" s="19">
        <v>0</v>
      </c>
      <c r="GP134" s="19">
        <v>0</v>
      </c>
      <c r="GQ134" s="19">
        <v>0</v>
      </c>
      <c r="GR134" s="1" t="e">
        <f>_xlfn.IFNA(INDEX(#REF!,MATCH(E134,#REF!,0)),0)</f>
        <v>#REF!</v>
      </c>
      <c r="GS134" s="16"/>
      <c r="GT134" s="18">
        <v>0</v>
      </c>
      <c r="GU134" s="18">
        <v>0</v>
      </c>
      <c r="GV134" s="18">
        <v>0</v>
      </c>
      <c r="GW134" s="18">
        <v>0</v>
      </c>
      <c r="GX134" s="25">
        <f t="shared" ref="GX134:GX197" si="453">IF(AND(FZ134="Có",FX134="Tường xây gạch"),IF(FY134="Không mũ mố",GM134,GM134+GN134+GP134),IF(AND(FZ134="Không",FY134="Mũ mố xây gạch"),GP134,0))</f>
        <v>0</v>
      </c>
      <c r="GY134" s="25">
        <f t="shared" ref="GY134:GY197" si="454">IF(AND(GA134="Có",FX134="Tường xây gạch"),IF(FY134="Không mũ mố",GM134,GM134+GN134+GP134),IF(AND(GA134="Không",FY134="Mũ mố xây gạch"),GP134+GQ134,0))</f>
        <v>0</v>
      </c>
      <c r="GZ134" s="25">
        <f t="shared" si="384"/>
        <v>0</v>
      </c>
      <c r="HA134" s="1" t="e" cm="1">
        <f t="array" ref="HA134">INDEX(#REF!,MATCH(EJ134&amp;EK134&amp;HD134&amp;HE134&amp;HF134,#REF!&amp;#REF!&amp;#REF!&amp;#REF!&amp;#REF!,0))</f>
        <v>#REF!</v>
      </c>
      <c r="HB134" s="16"/>
      <c r="HC134" s="25">
        <f t="shared" si="385"/>
        <v>0</v>
      </c>
      <c r="HD134" s="18">
        <v>0</v>
      </c>
      <c r="HE134" s="18">
        <v>0</v>
      </c>
      <c r="HF134" s="18">
        <v>0</v>
      </c>
      <c r="HG134" s="1" t="e" cm="1">
        <f t="array" ref="HG134">INDEX(#REF!,MATCH(EJ134&amp;EK134&amp;HJ134&amp;HK134&amp;HL134,#REF!&amp;#REF!&amp;#REF!&amp;#REF!&amp;#REF!,0))</f>
        <v>#REF!</v>
      </c>
      <c r="HH134" s="16"/>
      <c r="HI134" s="25">
        <f t="shared" si="386"/>
        <v>0</v>
      </c>
      <c r="HJ134" s="25">
        <f t="shared" si="387"/>
        <v>0</v>
      </c>
      <c r="HK134" s="19">
        <v>0</v>
      </c>
      <c r="HL134" s="19">
        <v>0</v>
      </c>
      <c r="HM134" s="18">
        <v>0.01</v>
      </c>
      <c r="HN134" s="18">
        <v>1</v>
      </c>
      <c r="HO134" s="25">
        <f t="shared" si="388"/>
        <v>0</v>
      </c>
      <c r="HP134" s="25">
        <f t="shared" si="389"/>
        <v>0</v>
      </c>
      <c r="HQ134" s="25">
        <f t="shared" si="390"/>
        <v>0</v>
      </c>
      <c r="HR134" s="25">
        <f t="shared" si="391"/>
        <v>0</v>
      </c>
      <c r="HS134" s="25">
        <f t="shared" si="392"/>
        <v>0</v>
      </c>
      <c r="HT134" s="19">
        <v>0</v>
      </c>
      <c r="HU134" s="19">
        <v>0</v>
      </c>
      <c r="HV134" s="19">
        <v>0</v>
      </c>
      <c r="HW134" s="25">
        <f t="shared" si="393"/>
        <v>0</v>
      </c>
      <c r="HX134" s="19">
        <v>0</v>
      </c>
      <c r="HY134" s="19">
        <v>0</v>
      </c>
      <c r="HZ134" s="18">
        <v>22.79</v>
      </c>
      <c r="IA134" s="20">
        <f>ROUND(IF(EN134="Cống tròn",IF(EN134="Cống tròn",IF(EU134="Không có móng",IQ134-FF134,IF(EU134="Đế",IP134-FN134,IF(OR(EU134="Móng bê tông",EU134="Móng bê tông kết hợp đế"),II134-FJ134,0))),0),IF(EN134="Cống hộp",IF(AND(EN134="Cống hộp",EU134="Không có móng"),IQ134-GF134,IF(AND(EN134="Cống hộp",EU134="Móng bê tông"),IJ134-GB134,0)),IF(OR(EN134="Rãnh xây",EN134="Rãnh bê tông"),IF(OR(EN134="Rãnh xây",EN134="Rãnh bê tông"),IK134-GB134,0),IF(EN134="Ống nhựa",IF(AND(EN134="Ống nhựa",EU134="Không đắp cát"),IQ134-HT134,IF(AND(EN134="Ống nhựa",EU134="Đắp cát"),IH134-HX134,0)),IF(EN134="Rãnh thang",IF(EN134="Rãnh thang",IF(EU134="Móng bê tông",#REF!-#REF!,IQ134),0),0))))),2)</f>
        <v>21.73</v>
      </c>
      <c r="IB134" s="20">
        <f t="shared" si="394"/>
        <v>1.0599999999999987</v>
      </c>
      <c r="IC134" s="20">
        <f t="shared" ref="IC134:IC197" si="455">IF(EN134="Cống tròn",IF(EU134="Không có móng",IQ134-FF134,IF(EU134="Đế",IP134-FN134,IF(OR(EU134="Móng bê tông",EU134="Móng bê tông kết hợp đế"),II134-FJ134,0))),0)</f>
        <v>21.73</v>
      </c>
      <c r="ID134" s="20">
        <f t="shared" ref="ID134:ID197" si="456">IF(AND(EN134="Cống hộp",EU134="Không có móng"),IQ134-GF134,IF(AND(EN134="Cống hộp",EU134="Móng bê tông"),IJ134-GB134,0))</f>
        <v>0</v>
      </c>
      <c r="IE134" s="20">
        <f t="shared" ref="IE134:IE197" si="457">IF(OR(EN134="Rãnh xây",EN134="Rãnh bê tông"),IK134-GB134,0)</f>
        <v>0</v>
      </c>
      <c r="IF134" s="20">
        <f t="shared" ref="IF134:IF197" si="458">IF(AND(EN134="Ống nhựa",EU134="Không đắp cát"),IQ134-HT134,IF(AND(EN134="Ống nhựa",EU134="Đắp cát"),IH134-HX134,0))</f>
        <v>0</v>
      </c>
      <c r="IG134" s="20">
        <f>IF(EN134="Rãnh thang",IF(AND(EN134="Rãnh thang",EU134="Móng bê tông"),IQ134-#REF!,0),IF(EN134="Ống nhựa",IF(AND(EN134="Ống nhựa",EU134="Đắp cát"),IQ134-HT134,0),IF(EN134="Cống tròn",IF(EN134="Cống tròn",IF(OR(EU134="Móng bê tông",EU134="Móng bê tông kết hợp đế"),IM134-FL134,0),0),IF(EN134="Cống hộp",IF(AND(EN134="Cống hộp",EU134="Móng bê tông"),IN134-GD134,0),IF(OR(EN134="Rãnh xây",EN134="Rãnh bê tông"),IF(AND(EN134="Rãnh xây",EU134="Móng bê tông"),IO134-GD134,IF(AND(EN134="Rãnh bê tông",EU134="Móng bê tông"),IO134-GD134,0)),0)))))</f>
        <v>21.73</v>
      </c>
      <c r="IH134" s="20">
        <f t="shared" ref="IH134:IH197" si="459">IF(AND(EN134="Ống nhựa",EU134="Đắp cát"),IQ134-HT134,0)</f>
        <v>0</v>
      </c>
      <c r="II134" s="20">
        <f t="shared" ref="II134:II197" si="460">IF(EN134="Cống tròn",IF(OR(EU134="Móng bê tông",EU134="Móng bê tông kết hợp đế"),IM134-FL134,0),0)</f>
        <v>21.73</v>
      </c>
      <c r="IJ134" s="20">
        <f t="shared" ref="IJ134:IJ197" si="461">IF(AND(EN134="Cống hộp",EU134="Móng bê tông"),IN134-GD134,0)</f>
        <v>0</v>
      </c>
      <c r="IK134" s="20">
        <f t="shared" ref="IK134:IK197" si="462">IF(AND(EN134="Rãnh xây",EU134="Móng bê tông"),IO134-GD134,IF(AND(EN134="Rãnh bê tông",EU134="Móng bê tông"),IO134-GD134,0))</f>
        <v>0</v>
      </c>
      <c r="IL134" s="20">
        <f t="shared" ref="IL134:IL197" si="463">IF(EN134="Rãnh thang",IF(AND(EN134="Rãnh thang",EU134="Móng bê tông"),IQ134,0),IF(EN134="Cống tròn",IF(EN134="Cống tròn",IF(EU134="Móng bê tông",IQ134-FF134,IF(EU134="Móng bê tông kết hợp đế",IP134-FN134,0)),0),IF(EN134="Cống hộp",IF(AND(EN134="Cống hộp",EU134="Móng bê tông"),IQ134-GF134,0),IF(OR(EN134="Rãnh xây",EN134="Rãnh bê tông"),IF(AND(EN134="Rãnh xây",EU134="Móng bê tông"),IQ134,IF(AND(EN134="Rãnh bê tông",EU134="Móng bê tông"),IQ134,0)),0))))</f>
        <v>21.93</v>
      </c>
      <c r="IM134" s="20">
        <f t="shared" ref="IM134:IM197" si="464">IF(EN134="Cống tròn",IF(EU134="Móng bê tông",IQ134-FF134,IF(EU134="Móng bê tông kết hợp đế",IP134-FN134,0)),0)</f>
        <v>21.93</v>
      </c>
      <c r="IN134" s="20">
        <f t="shared" ref="IN134:IN197" si="465">IF(AND(EN134="Cống hộp",EU134="Móng bê tông"),IQ134-GF134,0)</f>
        <v>0</v>
      </c>
      <c r="IO134" s="20">
        <f t="shared" ref="IO134:IO197" si="466">IF(AND(EN134="Rãnh xây",EU134="Móng bê tông"),IQ134,IF(AND(EN134="Rãnh bê tông",EU134="Móng bê tông"),IQ134,0))</f>
        <v>0</v>
      </c>
      <c r="IP134" s="20">
        <f t="shared" ref="IP134:IP197" si="467">IF(OR(EU134="Móng bê tông kết hợp đế",EU134="Đế"),IQ134-FF134,0)</f>
        <v>0</v>
      </c>
      <c r="IQ134" s="18">
        <v>22.03</v>
      </c>
      <c r="IR134" s="25">
        <f t="shared" si="395"/>
        <v>0</v>
      </c>
      <c r="IS134" s="25">
        <f t="shared" ref="IS134:IS197" si="468">ROUND(IF(OR(EN134="Rãnh xây",EN134="Rãnh bê tông",EN134="Cống hộp"),IT134-GN134,0),2)</f>
        <v>0</v>
      </c>
      <c r="IT134" s="25">
        <f t="shared" ref="IT134:IT197" si="469">ROUND(IF(EN134="Cống hộp",IX134-GP134,IF(OR(EN134="Rãnh xây",EN134="Rãnh bê tông"),IY134-GP134,0)),2)</f>
        <v>0</v>
      </c>
      <c r="IU134" s="25">
        <f>ROUND(IF(EN134="Cống tròn",IF(EN134="Cống tròn",IV134+FF134,0),IF(EN134="Cống hộp",IF(EN134="Cống hộp",IV134+GP134,0),IF(OR(EN134="Rãnh xây",EN134="Rãnh bê tông"),IF(OR(EN134="Rãnh xây",EN134="Rãnh bê tông"),IV134+GP134,0),IF(EN134="ống nhựa",IF(EN134="Ống nhựa",IV134+HT134,0),IF(EN134="Rãnh thang",IF(EN134="Rãnh thang",IQ134+#REF!,0),0))))),2)</f>
        <v>23.08</v>
      </c>
      <c r="IV134" s="18">
        <v>22.98</v>
      </c>
      <c r="IW134" s="25">
        <f t="shared" ref="IW134:IW197" si="470">ROUND(IF(EN134="Cống tròn",IV134+FF134,0),2)</f>
        <v>23.08</v>
      </c>
      <c r="IX134" s="25">
        <f t="shared" ref="IX134:IX197" si="471">ROUND(IF(EN134="Cống hộp",IV134+GP134,0),2)</f>
        <v>0</v>
      </c>
      <c r="IY134" s="25">
        <f t="shared" ref="IY134:IY197" si="472">ROUND(IF(OR(EN134="Rãnh xây",EN134="Rãnh bê tông"),IV134+GP134,0),2)</f>
        <v>0</v>
      </c>
      <c r="IZ134" s="25">
        <f t="shared" ref="IZ134:IZ197" si="473">ROUND(IF(EN134="Ống nhựa",IV134+HT134,0),2)</f>
        <v>0</v>
      </c>
      <c r="JA134" s="25">
        <f t="shared" ref="JA134:JA197" si="474">ROUND(IF(EN134="Ống nhựa",IZ134+HY134,0),2)</f>
        <v>0</v>
      </c>
      <c r="JB134" s="18">
        <v>22.76</v>
      </c>
      <c r="JC134" s="20">
        <f>ROUND(IF(EN134="Cống tròn",IF(EN134="Cống tròn",IF(EU134="Không có móng",JS134-FF134,IF(EU134="Đế",JR134-FN134,IF(OR(EU134="Móng bê tông",EU134="Móng bê tông kết hợp đế"),JK134-FJ134,0))),0),IF(EN134="Cống hộp",IF(AND(EN134="Cống hộp",EU134="Không có móng"),JS134-GF134,IF(AND(EN134="Cống hộp",EU134="Móng bê tông"),JL134-GB134,0)),IF(OR(EN134="Rãnh xây",EN134="Rãnh bê tông"),IF(OR(EN134="Rãnh xây",EN134="Rãnh bê tông"),JM134-GB134,0),IF(EN134="Ống nhựa",IF(AND(EN134="Ống nhựa",EU134="Không đắp cát"),JS134-HT134,IF(AND(EN134="Ống nhựa",EU134="Đắp cát"),JJ134-HX134,0)),IF(EN134="Rãnh thang",IF(EN134="Rãnh thang",IF(EU134="Móng bê tông",#REF!-#REF!,JS134),0),0))))),2)</f>
        <v>21.68</v>
      </c>
      <c r="JD134" s="20">
        <f t="shared" si="396"/>
        <v>1.0800000000000018</v>
      </c>
      <c r="JE134" s="20">
        <f t="shared" ref="JE134:JE197" si="475">IF(EN134="Cống tròn",IF(EU134="Không có móng",JS134-FF134,IF(EU134="Đế",JR134-FN134,IF(OR(EU134="Móng bê tông",EU134="Móng bê tông kết hợp đế"),JK134-FJ134,0))),0)</f>
        <v>21.68</v>
      </c>
      <c r="JF134" s="20">
        <f t="shared" ref="JF134:JF197" si="476">IF(AND(EN134="Cống hộp",EU134="Không có móng"),JS134-GF134,IF(AND(EN134="Cống hộp",EU134="Móng bê tông"),JL134-GB134,0))</f>
        <v>0</v>
      </c>
      <c r="JG134" s="20">
        <f t="shared" ref="JG134:JG197" si="477">IF(OR(EN134="Rãnh xây",EN134="Rãnh bê tông"),JM134-GB134,0)</f>
        <v>0</v>
      </c>
      <c r="JH134" s="20">
        <f t="shared" ref="JH134:JH197" si="478">IF(AND(EN134="Ống nhựa",EU134="Không đắp cát"),JS134-HT134,IF(AND(EN134="Ống nhựa",EU134="Đắp cát"),JJ134-HX134,0))</f>
        <v>0</v>
      </c>
      <c r="JI134" s="20">
        <f>IF(EN134="Rãnh thang",IF(AND(EN134="Rãnh thang",EU134="Móng bê tông"),JS134-#REF!,0),IF(EN134="Ống nhựa",IF(AND(EN134="Ống nhựa",EU134="Đắp cát"),JS134-HT134,0),IF(EN134="Cống tròn",IF(EN134="Cống tròn",IF(OR(EU134="Móng bê tông",EU134="Móng bê tông kết hợp đế"),JO134-FL134,0),0),IF(EN134="Cống hộp",IF(AND(EN134="Cống hộp",EU134="Móng bê tông"),JP134-GD134,0),IF(OR(EN134="Rãnh xây",EN134="Rãnh bê tông"),IF(AND(EN134="Rãnh xây",EU134="Móng bê tông"),JQ134-GD134,IF(AND(EN134="Rãnh bê tông",EU134="Móng bê tông"),JQ134-GD134,0)),0)))))</f>
        <v>21.68</v>
      </c>
      <c r="JJ134" s="20">
        <f t="shared" ref="JJ134:JJ197" si="479">IF(AND(EN134="Ống nhựa",EU134="Đắp cát"),JS134-HT134,0)</f>
        <v>0</v>
      </c>
      <c r="JK134" s="20">
        <f t="shared" ref="JK134:JK197" si="480">IF(EN134="Cống tròn",IF(OR(EU134="Móng bê tông",EU134="Móng bê tông kết hợp đế"),JO134-FL134,0),0)</f>
        <v>21.68</v>
      </c>
      <c r="JL134" s="20">
        <f t="shared" ref="JL134:JL197" si="481">IF(AND(EN134="Cống hộp",EU134="Móng bê tông"),JP134-GD134,0)</f>
        <v>0</v>
      </c>
      <c r="JM134" s="20">
        <f t="shared" ref="JM134:JM197" si="482">IF(AND(EN134="Rãnh xây",EU134="Móng bê tông"),JQ134-GD134,IF(AND(EN134="Rãnh bê tông",EU134="Móng bê tông"),JQ134-GD134,0))</f>
        <v>0</v>
      </c>
      <c r="JN134" s="20">
        <f t="shared" ref="JN134:JN197" si="483">IF(EN134="Rãnh thang",IF(AND(EN134="Rãnh thang",EU134="Móng bê tông"),JS134,0),IF(EN134="Cống tròn",IF(EN134="Cống tròn",IF(EU134="Móng bê tông",JS134-FF134,IF(EU134="Móng bê tông kết hợp đế",JR134-FN134,0)),0),IF(EN134="Cống hộp",IF(AND(EN134="Cống hộp",EU134="Móng bê tông"),JS134-GF134,0),IF(OR(EN134="Rãnh xây",EN134="Rãnh bê tông"),IF(AND(EN134="Rãnh xây",EU134="Móng bê tông"),JS134,IF(AND(EN134="Rãnh bê tông",EU134="Móng bê tông"),JS134,0)),0))))</f>
        <v>21.88</v>
      </c>
      <c r="JO134" s="20">
        <f t="shared" ref="JO134:JO197" si="484">IF(EN134="Cống tròn",IF(EU134="Móng bê tông",JS134-FF134,IF(EU134="Móng bê tông kết hợp đế",JR134-FN134,0)),0)</f>
        <v>21.88</v>
      </c>
      <c r="JP134" s="20">
        <f t="shared" ref="JP134:JP197" si="485">IF(AND(EN134="Cống hộp",EU134="Móng bê tông"),JS134-GF134,0)</f>
        <v>0</v>
      </c>
      <c r="JQ134" s="20">
        <f t="shared" ref="JQ134:JQ197" si="486">IF(AND(EN134="Rãnh xây",EU134="Móng bê tông"),JS134,IF(AND(EN134="Rãnh bê tông",EU134="Móng bê tông"),JS134,0))</f>
        <v>0</v>
      </c>
      <c r="JR134" s="20">
        <f t="shared" ref="JR134:JR197" si="487">IF(OR(EU134="Móng bê tông kết hợp đế",EU134="Đế"),JS134-FF134,0)</f>
        <v>0</v>
      </c>
      <c r="JS134" s="26">
        <v>21.98</v>
      </c>
      <c r="JT134" s="25">
        <f t="shared" si="397"/>
        <v>0</v>
      </c>
      <c r="JU134" s="25">
        <f t="shared" ref="JU134:JU197" si="488">ROUND(IF(OR(EN134="Rãnh xây",EN134="Rãnh bê tông",EN134="Cống hộp"),JV134-GN134,0),2)</f>
        <v>0</v>
      </c>
      <c r="JV134" s="25">
        <f t="shared" ref="JV134:JV197" si="489">ROUND(IF(EN134="Cống hộp",JZ134-GP134,IF(OR(EN134="Rãnh xây",EN134="Rãnh bê tông"),KA134-GP134,0)),2)</f>
        <v>0</v>
      </c>
      <c r="JW134" s="25">
        <f>ROUND(IF(EN134="Cống tròn",IF(EN134="Cống tròn",JX134+FF134,0),IF(EN134="Cống hộp",IF(EN134="Cống hộp",JX134+GP134,0),IF(OR(EN134="Rãnh xây",EN134="Rãnh bê tông"),IF(OR(EN134="Rãnh xây",EN134="Rãnh bê tông"),JX134+GP134,0),IF(EN134="ống nhựa",IF(EN134="Ống nhựa",JX134+HT134,0),IF(EN134="Rãnh thang",IF(EN134="Rãnh thang",JS134+#REF!,0),0))))),2)</f>
        <v>23.08</v>
      </c>
      <c r="JX134" s="27">
        <v>22.98</v>
      </c>
      <c r="JY134" s="25">
        <f t="shared" ref="JY134:JY197" si="490">ROUND(IF(EN134="Cống tròn",JX134+FF134,0),2)</f>
        <v>23.08</v>
      </c>
      <c r="JZ134" s="25">
        <f t="shared" ref="JZ134:JZ197" si="491">ROUND(IF(EN134="Cống hộp",JX134+GP134,0),2)</f>
        <v>0</v>
      </c>
      <c r="KA134" s="25">
        <f t="shared" ref="KA134:KA197" si="492">ROUND(IF(OR(EN134="Rãnh xây",EN134="Rãnh bê tông"),JX134+GP134,0),2)</f>
        <v>0</v>
      </c>
      <c r="KB134" s="25">
        <f t="shared" ref="KB134:KB197" si="493">ROUND(IF(EN134="Ống nhựa",JX134+HT134,0),2)</f>
        <v>0</v>
      </c>
      <c r="KC134" s="25">
        <f t="shared" ref="KC134:KC197" si="494">ROUND(IF(EN134="Ống nhựa",KB134+HY134,0),2)</f>
        <v>0</v>
      </c>
      <c r="KD134" s="28" t="s">
        <v>98</v>
      </c>
      <c r="KE134" s="27">
        <v>0</v>
      </c>
      <c r="KF134" s="25">
        <f t="shared" ref="KF134:KF197" si="495">IF(KD134="",0,IF(KD134="Đào đá",0,IB134-KE134))</f>
        <v>1.0599999999999987</v>
      </c>
      <c r="KG134" s="25">
        <f t="shared" si="398"/>
        <v>1.0599999999999987</v>
      </c>
      <c r="KH134" s="27">
        <v>0</v>
      </c>
      <c r="KI134" s="25">
        <f t="shared" ref="KI134:KI197" si="496">IF(KD134="",0,IF(KD134="Đào đá",0,JD134-KH134))</f>
        <v>1.0800000000000018</v>
      </c>
      <c r="KJ134" s="25">
        <f t="shared" si="399"/>
        <v>1.0800000000000018</v>
      </c>
      <c r="KK134" s="25">
        <f t="shared" ref="KK134:KK197" si="497">IF(OR(KD134="Đào đất",KD134="Đào đất + đào đá"),IF(KF134&gt;=FJ134,FJ134,KF134),0)</f>
        <v>0</v>
      </c>
      <c r="KL134" s="25">
        <f t="shared" ref="KL134:KL197" si="498">IF(OR(KD134="Đào đất",KD134="Đào đất + đào đá"),IF(KI134&gt;=FJ134,FJ134,KI134),0)</f>
        <v>0</v>
      </c>
      <c r="KM134" s="25">
        <f t="shared" si="400"/>
        <v>0</v>
      </c>
      <c r="KN134" s="25">
        <f t="shared" ref="KN134:KN197" si="499">IF(KD134="Đào đá",IF(KE134&gt;=FJ134,FJ134,KE134),IF(KD134="Đào đất + Đào đá",IF(KG134&gt;=FJ134,IF(KK134&lt;FJ134,FJ134-KK134,0),KE134),0))</f>
        <v>0</v>
      </c>
      <c r="KO134" s="25">
        <f t="shared" ref="KO134:KO197" si="500">IF(KD134="Đào đá",IF(KH134&gt;=FJ134,FJ134,KH134),IF(KD134="Đào đất + Đào đá",IF(KJ134&gt;=FJ134,IF(KL134&lt;FJ134,FJ134-KL134,0),KH134),0))</f>
        <v>0</v>
      </c>
      <c r="KP134" s="25">
        <f t="shared" si="401"/>
        <v>0</v>
      </c>
      <c r="KQ134" s="25">
        <f t="shared" ref="KQ134:KQ197" si="501">IF(OR(KD134="Đào đất",KD134="Đào đất + đào đá"),IF(KF134&lt;=FJ134,0,IF(KF134&gt;=FJ134+FL134,FL134,KF134-FJ134)),0)</f>
        <v>0.2</v>
      </c>
      <c r="KR134" s="25">
        <f t="shared" ref="KR134:KR197" si="502">IF(OR(KD134="Đào đất",KD134="Đào đất + đào đá"),IF(KI134&lt;=FJ134,0,IF(KI134&gt;=FJ134+FL134,FL134,KI134-FJ134)),0)</f>
        <v>0.2</v>
      </c>
      <c r="KS134" s="25">
        <f t="shared" si="402"/>
        <v>0.2</v>
      </c>
      <c r="KT134" s="25">
        <f t="shared" ref="KT134:KT197" si="503">IF(KD134="Đào đá",IF(KE134&lt;=FJ134,0,IF(KE134&gt;=FJ134+FL134,FL134,KE134-FJ134)),IF(KD134="Đào đất + Đào đá",IF(KG134&gt;=FJ134+FL134,IF(KQ134&lt;FL134,FL134-KQ134,0),KE134-KN134),0))</f>
        <v>0</v>
      </c>
      <c r="KU134" s="25">
        <f t="shared" ref="KU134:KU197" si="504">IF(KD134="Đào đá",IF(KH134&lt;=FJ134,0,IF(KH134&gt;=FJ134+FL134,FL134,KH134-FJ134)),IF(KD134="Đào đất + Đào đá",IF(KJ134&gt;=FJ134+FL134,IF(KR134&lt;FL134,FL134-KR134,0),KH134-KO134),0))</f>
        <v>0</v>
      </c>
      <c r="KV134" s="25">
        <f t="shared" si="403"/>
        <v>0</v>
      </c>
      <c r="KW134" s="25">
        <f t="shared" ref="KW134:KW197" si="505">IF(OR(KD134="Đào đất",KD134="Đào đất + đào đá"),IF(KF134&lt;=FJ134+FL134,0,IF(KF134&gt;=FJ134+FL134+FN134,FN134,KF134-(FJ134+FL134))),0)</f>
        <v>0</v>
      </c>
      <c r="KX134" s="25">
        <f t="shared" ref="KX134:KX197" si="506">IF(OR(KD134="Đào đất",KD134="Đào đất + đào đá"),IF(KI134&lt;=FJ134+FL134,0,IF(KI134&gt;=FJ134+FL134+FN134,FN134,KI134-(FJ134+FL134))),0)</f>
        <v>0</v>
      </c>
      <c r="KY134" s="25">
        <f t="shared" si="404"/>
        <v>0</v>
      </c>
      <c r="KZ134" s="25">
        <f t="shared" ref="KZ134:KZ197" si="507">IF(KD134="Đào đá",IF(KE134&lt;=FJ134+FL134,0,IF(KE134&gt;=FJ134+FL134+FN134,FN134,KE134-(FJ134+FL134))),IF(KD134="Đào đất + Đào đá",IF(KG134&gt;=FJ134+FL134+FN134,IF(KW134&lt;FN134,FN134-KW134,0),KE134-(KN134+KT134)),0))</f>
        <v>0</v>
      </c>
      <c r="LA134" s="25">
        <f t="shared" ref="LA134:LA197" si="508">IF(KD134="Đào đá",IF(KH134&lt;=FJ134+FL134,0,IF(KH134&gt;=FJ134+FL134+FN134,FN134,KH134-(FJ134+FL134))),IF(KD134="Đào đất + Đào đá",IF(KJ134&gt;=FJ134+FL134+FN134,IF(KX134&lt;FN134,FN134-KX134,0),KH134-(KO134+KU134)),0))</f>
        <v>0</v>
      </c>
      <c r="LB134" s="25">
        <f t="shared" si="405"/>
        <v>0</v>
      </c>
      <c r="LC134" s="25">
        <f t="shared" ref="LC134:LC197" si="509">IF(OR(KD134="Đào đất",KD134="Đào đất + đào đá"),IF(KF134&lt;=FJ134+FL134+FN134,0,IF(KF134&gt;=FO134,FO134,KF134-(FJ134+FL134+FN134))),0)</f>
        <v>0.85999999999999877</v>
      </c>
      <c r="LD134" s="25">
        <f t="shared" ref="LD134:LD197" si="510">IF(OR(KD134="Đào đất",KD134="Đào đất + đào đá"),IF(KI134&lt;=FJ134+FL134+FN134,0,IF(KI134&gt;=FO134,FO134,KI134-(FJ134+FL134+FN134))),0)</f>
        <v>0.88000000000000189</v>
      </c>
      <c r="LE134" s="25">
        <f t="shared" si="406"/>
        <v>0.87000000000000033</v>
      </c>
      <c r="LF134" s="25">
        <f t="shared" ref="LF134:LF197" si="511">IF(KD134="Đào đá",IF(KE134&lt;=FJ134+FL134+FN134,0,IF(KE134&gt;=FO134,FO134,KE134-(FJ134+FL134+FN134))),IF(KD134="Đào đất + Đào đá",IF(KG134&gt;=FO134,IF(LC134&lt;FI134,FI134-LC134,0),KE134-(KN134+KT134+KZ134)),0))</f>
        <v>0</v>
      </c>
      <c r="LG134" s="25">
        <f t="shared" ref="LG134:LG197" si="512">IF(KD134="Đào đá",IF(KH134&lt;=FJ134+FL134+FN134,0,IF(KH134&gt;=FO134,FO134,KH134-(FJ134+FL134+FN134))),IF(KD134="Đào đất + Đào đá",IF(KJ134&gt;=FO134,IF(LD134&lt;FI134,FI134-LD134,0),KH134-(KO134+KU134+LA134)),0))</f>
        <v>0</v>
      </c>
      <c r="LH134" s="25">
        <f t="shared" si="407"/>
        <v>0</v>
      </c>
      <c r="LI134" s="25">
        <f t="shared" ref="LI134:LI197" si="513">IF(OR(KD134="Đào đất",KD134="Đào đất + Đào đá"),IF(KF134&gt;=GB134,GB134,KF134),0)</f>
        <v>0</v>
      </c>
      <c r="LJ134" s="25">
        <f t="shared" ref="LJ134:LJ197" si="514">IF(OR(KD134="Đào đất",KD134="Đào đất + Đào đá"),IF(KI134&gt;=GB134,GB134,KI134),0)</f>
        <v>0</v>
      </c>
      <c r="LK134" s="25">
        <f t="shared" si="408"/>
        <v>0</v>
      </c>
      <c r="LL134" s="25">
        <f t="shared" ref="LL134:LL197" si="515">IF(KD134="Đào đá",IF(KE134&gt;=GB134,GB134,KE134),IF(KD134="Đào đất + Đào đá",IF(KG134&gt;=GB134,IF(LI134&lt;GB134,GB134-LI134,0),KE134),0))</f>
        <v>0</v>
      </c>
      <c r="LM134" s="25">
        <f t="shared" ref="LM134:LM197" si="516">IF(KD134="Đào đá",IF(KH134&gt;=GB134,GB134,KH134),IF(KD134="Đào đất + Đào đá",IF(KJ134&gt;=GB134,IF(LJ134&lt;GB134,GB134-LJ134,0),KH134),0))</f>
        <v>0</v>
      </c>
      <c r="LN134" s="25">
        <f t="shared" si="409"/>
        <v>0</v>
      </c>
      <c r="LO134" s="25">
        <f t="shared" ref="LO134:LO197" si="517">IF(OR(KD134="Đào đất",KD134="Đào đất + Đào đá"),IF(KF134&lt;=GB134,0,IF(KF134&gt;=GB134+GD134,GD134,KF134-GB134)),0)</f>
        <v>0</v>
      </c>
      <c r="LP134" s="25">
        <f t="shared" ref="LP134:LP197" si="518">IF(OR(KD134="Đào đất",KD134="Đào đất + Đào đá"),IF(KI134&lt;=GB134,0,IF(KI134&gt;=GB134+GD134,GD134,KI134-GB134)),0)</f>
        <v>0</v>
      </c>
      <c r="LQ134" s="25">
        <f t="shared" si="410"/>
        <v>0</v>
      </c>
      <c r="LR134" s="25">
        <f t="shared" ref="LR134:LR197" si="519">IF(KD134="Đào đá",IF(KE134&lt;=GB134,0,IF(KE134&gt;=GB134+GD134,GD134,KE134-GB134)),IF(KD134="Đào đất + Đào đá",IF(KG134&gt;=GB134+GD134,IF(LO134&lt;GD134,GD134-LO134,0),KE134-LL134),0))</f>
        <v>0</v>
      </c>
      <c r="LS134" s="25">
        <f t="shared" ref="LS134:LS197" si="520">IF(KD134="Đào đá",IF(KH134&lt;=GB134,0,IF(KH134&gt;=GB134+GD134,GD134,KH134-GB134)),IF(KD134="Đào đất + Đào đá",IF(KJ134&gt;=GB134+GD134,IF(LP134&lt;GD134,GD134-LP134,0),KH134-LM134),0))</f>
        <v>0</v>
      </c>
      <c r="LT134" s="25">
        <f t="shared" si="411"/>
        <v>0</v>
      </c>
      <c r="LU134" s="25">
        <f t="shared" ref="LU134:LU197" si="521">IF(OR(KD134="Đào đất",KD134="Đào đất + Đào đá"),IF(KF134&lt;=GB134+GD134,0,IF(KF134&gt;=GZ134-(GB134+GD134),GZ134-(GB134+GD134),KF134-(GB134+GD134))),0)</f>
        <v>0</v>
      </c>
      <c r="LV134" s="25">
        <f t="shared" ref="LV134:LV197" si="522">IF(OR(KD134="Đào đất",KD134="Đào đất + Đào đá"),IF(KI134&lt;=GB134+GD134,0,IF(KI134&gt;=GZ134-(GB134+GD134),GZ134-(GB134+GD134),KI134-(GB134+GD134))),0)</f>
        <v>0</v>
      </c>
      <c r="LW134" s="25">
        <f t="shared" si="412"/>
        <v>0</v>
      </c>
      <c r="LX134" s="25">
        <f t="shared" ref="LX134:LX197" si="523">IF(KD134="Đào đá",IF(KE134&lt;=GB134+GD134,0,IF(KE134&gt;=GZ134,GZ134-(GB134+GD134),KE134-(GB134+GD134))),IF(KD134="Đào đất + Đào đá",IF(KG134&gt;=GZ134,IF(LU134&lt;GZ134-(GB134+GD134),(GZ134-(GB134+GD134))-LU134,0),KE134-(LL134+LR134)),0))</f>
        <v>0</v>
      </c>
      <c r="LY134" s="25">
        <f t="shared" ref="LY134:LY197" si="524">IF(KD134="Đào đá",IF(KH134&lt;=GB134+GD134,0,IF(KH134&gt;=GZ134,GZ134-(GB134+GD134),KH134-(GB134+GD134))),IF(KD134="Đào đất + Đào đá",IF(KJ134&gt;=GZ134,IF(LV134&lt;GZ134-(GB134+GD134),(GZ134-(GB134+GD134))-LV134,0),KH134-(LM134+LS134)),0))</f>
        <v>0</v>
      </c>
      <c r="LZ134" s="25">
        <f t="shared" si="413"/>
        <v>0</v>
      </c>
      <c r="MA134" s="25">
        <f t="shared" ref="MA134:MA197" si="525">IF(OR(KD134="Đào đất",KD134="Đào đất + Đào đá"),IF(KF134&gt;=HX134,HX134,KF134),0)</f>
        <v>0</v>
      </c>
      <c r="MB134" s="25">
        <f t="shared" ref="MB134:MB197" si="526">IF(OR(KD134="Đào đất",KD134="Đào đất + Đào đá"),IF(KI134&gt;=HX134,HX134,KI134),0)</f>
        <v>0</v>
      </c>
      <c r="MC134" s="25">
        <f t="shared" si="414"/>
        <v>0</v>
      </c>
      <c r="MD134" s="25">
        <f t="shared" ref="MD134:MD197" si="527">IF(KD134="Đào đá",IF(KE134&gt;=HX134,HX134,KE134),IF(KD134="Đào đất + Đào đá",IF(KG134&gt;=HX134,IF(MA134&lt;HX134,HX134-MA134,0),KE134),0))</f>
        <v>0</v>
      </c>
      <c r="ME134" s="25">
        <f t="shared" ref="ME134:ME197" si="528">IF(KD134="Đào đá",IF(KH134&gt;=HX134,HX134,KH134),IF(KD134="Đào đất + Đào đá",IF(KJ134&gt;=HX134,IF(MB134&lt;HX134,HX134-MB134,0),KH134),0))</f>
        <v>0</v>
      </c>
      <c r="MF134" s="25">
        <f t="shared" si="415"/>
        <v>0</v>
      </c>
      <c r="MG134" s="25">
        <f t="shared" ref="MG134:MG197" si="529">IF(OR(KD134="Đào đất",KD134="Đào đất + Đào đá"),IF(KF134&lt;=HX134,0,IF(KF134&gt;=HX134+HW134,HW134,KF134-HX134)),0)</f>
        <v>0</v>
      </c>
      <c r="MH134" s="25">
        <f t="shared" ref="MH134:MH197" si="530">IF(OR(KD134="Đào đất",KD134="Đào đất + Đào đá"),IF(KI134&lt;=HX134,0,IF(KI134&gt;=HX134+HW134,HW134,KI134-HX134)),0)</f>
        <v>0</v>
      </c>
      <c r="MI134" s="25">
        <f t="shared" si="416"/>
        <v>0</v>
      </c>
      <c r="MJ134" s="25">
        <f t="shared" ref="MJ134:MJ197" si="531">IF(KD134="Đào đá",IF(KE134&lt;=HX134,0,IF(KE134&gt;=HX134+HW134,HW134,KE134-HX134)),IF(KD134="Đào đất + Đào đá",IF(KG134&gt;=HW134+HX134,IF(MG134&lt;HW134,HW134-MG134,0),KE134-MD134),0))</f>
        <v>0</v>
      </c>
      <c r="MK134" s="25">
        <f t="shared" ref="MK134:MK197" si="532">IF(KD134="Đào đá",IF(KH134&lt;=HX134,0,IF(KH134&gt;=HX134+HW134,HW134,KH134-HX134)),IF(KD134="Đào đất + Đào đá",IF(KJ134&gt;=HW134+HX134,IF(MH134&lt;HW134,HW134-MH134,0),KH134-ME134),0))</f>
        <v>0</v>
      </c>
      <c r="ML134" s="25">
        <f t="shared" si="417"/>
        <v>0</v>
      </c>
      <c r="MM134" s="25">
        <f t="shared" ref="MM134:MM197" si="533">IF(OR(KD134="Đào đất",KD134="Đào đất + Đào đá"),IF(KF134&lt;=HX134+HW134,0,IF(KF134&gt;=HW134+HX134+HY134,HY134,KF134-(HW134+HX134))),0)</f>
        <v>0</v>
      </c>
      <c r="MN134" s="25">
        <f t="shared" ref="MN134:MN197" si="534">IF(OR(KD134="Đào đất",KD134="Đào đất + Đào đá"),IF(KI134&lt;=HX134+HW134,0,IF(KI134&gt;=HW134+HX134+HY134,HY134,KI134-(HW134+HX134))),0)</f>
        <v>0</v>
      </c>
      <c r="MO134" s="25">
        <f t="shared" si="418"/>
        <v>0</v>
      </c>
      <c r="MP134" s="25">
        <f t="shared" ref="MP134:MP197" si="535">IF(KD134="Đào đá",IF(KE134&lt;=HW134+HX134,0,IF(KE134&gt;=HW134+HX134+HY134,HY134,KE134-(HW134+HX134))),IF(KD134="Đào đất + Đào đá",IF(KG134&gt;=HW134+HX134+HY134,IF(MM134&lt;HY134,HY134-MM134,0),KE134-(MD134+MJ134)),0))</f>
        <v>0</v>
      </c>
      <c r="MQ134" s="25">
        <f t="shared" ref="MQ134:MQ197" si="536">IF(KD134="Đào đá",IF(KH134&lt;=HW134+HX134,0,IF(KH134&gt;=HW134+HX134+HY134,HY134,KH134-(HW134+HX134))),IF(KD134="Đào đất + Đào đá",IF(KJ134&gt;=HW134+HX134+HY134,IF(MN134&lt;HY134,HY134-MN134,0),KH134-(MD134+MJ134)),0))</f>
        <v>0</v>
      </c>
      <c r="MR134" s="25">
        <f t="shared" si="419"/>
        <v>0</v>
      </c>
      <c r="MS134" s="29">
        <v>1.4</v>
      </c>
      <c r="MT134" s="29">
        <v>0</v>
      </c>
      <c r="MU134" s="29">
        <v>1</v>
      </c>
      <c r="MV134" s="29">
        <v>1</v>
      </c>
      <c r="MW134" s="25">
        <f t="shared" ref="MW134:MW197" si="537">ROUND(IF(KF134&gt;0,(KF134*MT134*(MU134+MV134))+MS134,0),2)</f>
        <v>1.4</v>
      </c>
      <c r="MX134" s="25">
        <f t="shared" ref="MX134:MX197" si="538">ROUND((MW134+MS134)*(KF134/2),2)</f>
        <v>1.48</v>
      </c>
      <c r="MY134" s="25">
        <f t="shared" ref="MY134:MY197" si="539">ROUND(IF(KE134&gt;0,IF(MW134&gt;0,(KE134*MT134*(MU134+MV134))+MW134,(KE134*MT134*(MU134+MV134))+MS134),0),2)</f>
        <v>0</v>
      </c>
      <c r="MZ134" s="25">
        <f t="shared" ref="MZ134:MZ197" si="540">ROUND(IF(MW134&gt;0,(MY134+MW134)*(KE134/2),(MY134+MS134)*(KE134/2)),2)</f>
        <v>0</v>
      </c>
      <c r="NA134" s="25">
        <f t="shared" ref="NA134:NA197" si="541">ROUND(IF(KI134&gt;0,(KI134*MT134*(MU134+MV134))+MS134,0),2)</f>
        <v>1.4</v>
      </c>
      <c r="NB134" s="25">
        <f t="shared" ref="NB134:NB197" si="542">ROUND((NA134+MS134)*(KI134/2),2)</f>
        <v>1.51</v>
      </c>
      <c r="NC134" s="25">
        <f t="shared" ref="NC134:NC197" si="543">ROUND(IF(KH134&gt;0,IF(NA134&gt;0,(KH134*MT134*(MU134+MV134))+NA134,(KH134*MT134*(MU134+MV134))+MS134),0),2)</f>
        <v>0</v>
      </c>
      <c r="ND134" s="25">
        <f t="shared" ref="ND134:ND197" si="544">ROUND(IF(NA134&gt;0,(NC134+NA134)*(KH134/2),(NC134+MS134)*(KH134/2)),2)</f>
        <v>0</v>
      </c>
      <c r="NE134" s="25">
        <f t="shared" si="420"/>
        <v>1.4</v>
      </c>
      <c r="NF134" s="25">
        <f t="shared" si="420"/>
        <v>1.4950000000000001</v>
      </c>
      <c r="NG134" s="25">
        <f t="shared" si="420"/>
        <v>0</v>
      </c>
      <c r="NH134" s="25">
        <f t="shared" ref="NH134:NH197" si="545">(MZ134+ND134)/2</f>
        <v>0</v>
      </c>
      <c r="NI134" s="25">
        <f t="shared" ref="NI134:NI197" si="546">ROUND(((MX134+NB134)/2)*EQ134,2)</f>
        <v>72.42</v>
      </c>
      <c r="NJ134" s="25">
        <f t="shared" ref="NJ134:NJ197" si="547">ROUND(((MZ134+ND134)/2)*EQ134,2)</f>
        <v>0</v>
      </c>
      <c r="NK134" s="25">
        <f t="shared" ref="NK134:NK197" si="548">ROUND(NI134+NJ134,2)</f>
        <v>72.42</v>
      </c>
      <c r="NL134" s="25">
        <f t="shared" ref="NL134:NL197" si="549">ROUND((((KM134*FK134)+(FM134*KS134)+((3.14*LE134*LE134)/4))*EQ134)+(KY134*FC134*FD134),2)</f>
        <v>42.34</v>
      </c>
      <c r="NM134" s="25">
        <f t="shared" ref="NM134:NM197" si="550">ROUND((((KP134*FK134)+(FM134*KV134)+((3.14*LH134*LH134)/4))*EQ134)+(LB134*FC134*FD134),2)</f>
        <v>0</v>
      </c>
      <c r="NN134" s="25">
        <f t="shared" si="421"/>
        <v>42.34</v>
      </c>
      <c r="NO134" s="25">
        <f t="shared" ref="NO134:NO197" si="551">ROUND(IF(EN134="Cống hộp",((LK134*GC134)+(GE134*LQ134)+(LW134*((GH134*GI134)+GJ134)))*EQ134,0),2)</f>
        <v>0</v>
      </c>
      <c r="NP134" s="25">
        <f t="shared" ref="NP134:NP197" si="552">ROUND(IF(EN134="Cống hộp",((LN134*GC134)+(GE134*LT134)+(LZ134*((GH134*GI134)+GJ134)))*EQ134,0),2)</f>
        <v>0</v>
      </c>
      <c r="NQ134" s="25">
        <f t="shared" si="422"/>
        <v>0</v>
      </c>
      <c r="NR134" s="25">
        <f t="shared" ref="NR134:NR197" si="553">ROUND(IF(OR(EN134="Rãnh xây",EN134="Rãnh bê tông"),((LK134*GC134)+(GE134*LQ134)+(LW134*((GH134*GI134)+GJ134)))*EQ134,0),2)</f>
        <v>0</v>
      </c>
      <c r="NS134" s="25">
        <f t="shared" ref="NS134:NS197" si="554">ROUND(IF(OR(EN134="Rãnh xây",EN134="Rãnh bê tông"),((LN134*GC134)+(GE134*LT134)+(LZ134*((GH134*GI134)+GJ134)))*EQ134,0),2)</f>
        <v>0</v>
      </c>
      <c r="NT134" s="25">
        <f t="shared" si="423"/>
        <v>0</v>
      </c>
      <c r="NU134" s="25">
        <f t="shared" ref="NU134:NU197" si="555">ROUND((((((MC134+MI134+MO134)*MT134*(MU134+MV134))+MS134)+MS134)*((MC134+MI134+MO134)/2))*EQ134,2)</f>
        <v>0</v>
      </c>
      <c r="NV134" s="25">
        <f t="shared" ref="NV134:NV197" si="556">ROUND((((((MF134+ML134+MR134)*MT134*(MU134+MV134))+MS134)+MS134)*((MF134+ML134+MR134)/2))*EQ134,2)</f>
        <v>0</v>
      </c>
      <c r="NW134" s="25">
        <f t="shared" si="424"/>
        <v>0</v>
      </c>
      <c r="NX134" s="25">
        <f t="shared" si="425"/>
        <v>42.34</v>
      </c>
      <c r="NY134" s="25">
        <f t="shared" si="425"/>
        <v>0</v>
      </c>
      <c r="NZ134" s="25">
        <f t="shared" si="426"/>
        <v>42.34</v>
      </c>
      <c r="OA134" s="25">
        <f t="shared" si="427"/>
        <v>30.08</v>
      </c>
      <c r="OB134" s="25">
        <f t="shared" si="427"/>
        <v>0</v>
      </c>
      <c r="OC134" s="25">
        <f t="shared" si="428"/>
        <v>30.08</v>
      </c>
      <c r="OD134" s="25">
        <f t="shared" si="429"/>
        <v>42.34</v>
      </c>
      <c r="OE134" s="25">
        <f t="shared" si="429"/>
        <v>0</v>
      </c>
      <c r="OF134" s="25">
        <f t="shared" si="429"/>
        <v>42.34</v>
      </c>
      <c r="OG134" s="25">
        <f t="shared" ref="OG134:OG197" si="557">ROUND(IF(AND(EN134="Ống nhựa",EU134="Đắp cát"),HW134+HX134+HY134,0),2)</f>
        <v>0</v>
      </c>
      <c r="OH134" s="25">
        <f t="shared" ref="OH134:OH197" si="558">ROUND(IF(AND(EN134="Ống nhựa",EU134="Đắp cát"),(OG134*MT134*(MU134+MV134))+MS134,0),2)</f>
        <v>0</v>
      </c>
      <c r="OI134" s="25">
        <f t="shared" ref="OI134:OI197" si="559">ROUND(IF(AND(EN134="Ống nhựa",EU134="Đắp cát"),(OH134+MS134)*((HW134+HX134+HY134)/2),0),2)</f>
        <v>0</v>
      </c>
      <c r="OJ134" s="25">
        <f t="shared" ref="OJ134:OJ197" si="560">ROUND(IF(AND(EN134="Ống nhựa",EU134="Đắp cát"),HW134+HX134+HY134,0),2)</f>
        <v>0</v>
      </c>
      <c r="OK134" s="25">
        <f t="shared" ref="OK134:OK197" si="561">ROUND(IF(AND(EN134="Ống nhựa",EU134="Đắp cát"),(OJ134*MT134*(MU134+MV134))+MS134,0),2)</f>
        <v>0</v>
      </c>
      <c r="OL134" s="25">
        <f t="shared" ref="OL134:OL197" si="562">ROUND(IF(AND(EN134="Ống nhựa",EU134="Đắp cát"),(OK134+MS134)*((HW134+HX134+HY134)/2),0),2)</f>
        <v>0</v>
      </c>
      <c r="OM134" s="25">
        <f t="shared" si="430"/>
        <v>0</v>
      </c>
      <c r="ON134" s="25">
        <f t="shared" si="430"/>
        <v>0</v>
      </c>
      <c r="OO134" s="25">
        <f t="shared" si="430"/>
        <v>0</v>
      </c>
      <c r="OP134" s="25">
        <f t="shared" ref="OP134:OP197" si="563">ROUND(((OI134+OL134)/2)*EQ134,2)</f>
        <v>0</v>
      </c>
      <c r="OQ134" s="25">
        <f t="shared" ref="OQ134:OQ197" si="564">ROUND(IF(AND(EN134="Ống nhựa",EU134="Đắp cát"),((3.14*HW134*HW134)/4)*EQ134,0),2)</f>
        <v>0</v>
      </c>
      <c r="OR134" s="25">
        <f t="shared" si="431"/>
        <v>0</v>
      </c>
      <c r="OS134" s="19">
        <v>538679.80000000005</v>
      </c>
      <c r="OT134" s="19">
        <v>2370663.34</v>
      </c>
    </row>
    <row r="135" spans="1:410" ht="33" customHeight="1" x14ac:dyDescent="0.25">
      <c r="A135" s="18"/>
      <c r="B135" s="18" t="s">
        <v>850</v>
      </c>
      <c r="C135" s="18">
        <v>317.42</v>
      </c>
      <c r="D135" s="16" t="e">
        <f>_xlfn.IFNA(INDEX(#REF!,MATCH(E135,#REF!,0)),0)</f>
        <v>#REF!</v>
      </c>
      <c r="E135" s="18" t="s">
        <v>919</v>
      </c>
      <c r="F135" s="16" t="s">
        <v>765</v>
      </c>
      <c r="G135" s="16" t="s">
        <v>766</v>
      </c>
      <c r="H135" s="16" t="s">
        <v>767</v>
      </c>
      <c r="I135" s="16" t="s">
        <v>768</v>
      </c>
      <c r="J135" s="16" t="s">
        <v>811</v>
      </c>
      <c r="K135" s="16" t="s">
        <v>770</v>
      </c>
      <c r="L135" s="16" t="s">
        <v>771</v>
      </c>
      <c r="M135" s="18">
        <v>1.8399999999999999</v>
      </c>
      <c r="N135" s="18">
        <v>1.8399999999999999</v>
      </c>
      <c r="O135" s="18">
        <v>2.2399999999999998</v>
      </c>
      <c r="P135" s="18">
        <v>2.2399999999999998</v>
      </c>
      <c r="Q135" s="18">
        <v>0.1</v>
      </c>
      <c r="R135" s="18">
        <v>2.04</v>
      </c>
      <c r="S135" s="18">
        <v>2.04</v>
      </c>
      <c r="T135" s="18">
        <v>0.2</v>
      </c>
      <c r="U135" s="18">
        <v>0</v>
      </c>
      <c r="V135" s="18">
        <v>0</v>
      </c>
      <c r="W135" s="18">
        <v>0</v>
      </c>
      <c r="X135" s="18">
        <v>1.8399999999999999</v>
      </c>
      <c r="Y135" s="18">
        <v>1.7999999999999998</v>
      </c>
      <c r="Z135" s="20">
        <f t="shared" ref="Z135:Z198" si="565">CV135</f>
        <v>1.7</v>
      </c>
      <c r="AA135" s="18">
        <v>0.22</v>
      </c>
      <c r="AB135" s="18">
        <v>0</v>
      </c>
      <c r="AC135" s="18">
        <v>0</v>
      </c>
      <c r="AD135" s="18">
        <v>0</v>
      </c>
      <c r="AE135" s="18">
        <v>0</v>
      </c>
      <c r="AF135" s="18">
        <v>0</v>
      </c>
      <c r="AG135" s="18">
        <v>1.4</v>
      </c>
      <c r="AH135" s="18">
        <v>1.4</v>
      </c>
      <c r="AI135" s="20">
        <f t="shared" ref="AI135:AI198" si="566">IF(AND(K135="Có",H135="Tường xây gạch"),IF(G135="Không có mũ mố",Z135+AD135,Z135+AD135+AO135),0)</f>
        <v>1.8499999999999999</v>
      </c>
      <c r="AJ135" s="18">
        <v>0</v>
      </c>
      <c r="AK135" s="18">
        <v>0</v>
      </c>
      <c r="AL135" s="20">
        <f t="shared" ref="AL135:AL198" si="567">IF(AND(L135="Có",H135="Tường xây gạch"),IF(G135="Mũ mố xây gạch",Z135+AD135+AO135+AS135,IF(OR(G135="Mũ mố bê tông",G135="Mũ mố bê tông cốt thép"),Z135+AD135+AO135+AS135,IF(G135="Không mũ mố trên",Z135+AD135+AO135,Z135+AD135))),0)</f>
        <v>0</v>
      </c>
      <c r="AM135" s="18">
        <v>1.8399999999999999</v>
      </c>
      <c r="AN135" s="18">
        <v>1.4</v>
      </c>
      <c r="AO135" s="18">
        <v>0.15</v>
      </c>
      <c r="AP135" s="18">
        <v>0.22</v>
      </c>
      <c r="AQ135" s="18">
        <v>1.8399999999999999</v>
      </c>
      <c r="AR135" s="18">
        <v>1.6199999999999999</v>
      </c>
      <c r="AS135" s="18">
        <v>0.12</v>
      </c>
      <c r="AT135" s="18">
        <v>0.11</v>
      </c>
      <c r="AU135" s="18">
        <v>0</v>
      </c>
      <c r="AV135" s="18">
        <v>1</v>
      </c>
      <c r="AW135" s="18">
        <v>0</v>
      </c>
      <c r="AX135" s="18">
        <v>0</v>
      </c>
      <c r="AY135" s="18">
        <v>0</v>
      </c>
      <c r="AZ135" s="18">
        <v>0</v>
      </c>
      <c r="BA135" s="18">
        <v>0</v>
      </c>
      <c r="BB135" s="18">
        <v>0</v>
      </c>
      <c r="BC135" s="18">
        <v>0</v>
      </c>
      <c r="BD135" s="18">
        <v>0</v>
      </c>
      <c r="BE135" s="18">
        <v>2</v>
      </c>
      <c r="BF135" s="18">
        <v>0</v>
      </c>
      <c r="BG135" s="18">
        <v>0</v>
      </c>
      <c r="BH135" s="18">
        <v>0</v>
      </c>
      <c r="BI135" s="18">
        <v>0</v>
      </c>
      <c r="BJ135" s="18">
        <v>0</v>
      </c>
      <c r="BK135" s="18">
        <v>0</v>
      </c>
      <c r="BL135" s="18">
        <v>0</v>
      </c>
      <c r="BM135" s="18">
        <v>0</v>
      </c>
      <c r="BN135" s="18">
        <v>0</v>
      </c>
      <c r="BO135" s="18">
        <v>0</v>
      </c>
      <c r="BP135" s="18">
        <v>0</v>
      </c>
      <c r="BQ135" s="18">
        <v>0</v>
      </c>
      <c r="BR135" s="18">
        <v>0</v>
      </c>
      <c r="BS135" s="18">
        <v>0</v>
      </c>
      <c r="BT135" s="18">
        <v>0</v>
      </c>
      <c r="BU135" s="18">
        <v>0</v>
      </c>
      <c r="BV135" s="18">
        <v>0</v>
      </c>
      <c r="BW135" s="18">
        <v>0</v>
      </c>
      <c r="BX135" s="18">
        <v>0</v>
      </c>
      <c r="BY135" s="18">
        <v>0</v>
      </c>
      <c r="BZ135" s="18">
        <v>0</v>
      </c>
      <c r="CA135" s="16" t="e">
        <f>_xlfn.IFNA(IF(RIGHT(D135,2)="=G",0,INDEX(#REF!,MATCH(E135,#REF!,0))),0)</f>
        <v>#REF!</v>
      </c>
      <c r="CB135" s="16" t="s">
        <v>776</v>
      </c>
      <c r="CC135" s="18">
        <v>0</v>
      </c>
      <c r="CD135" s="18">
        <v>0</v>
      </c>
      <c r="CE135" s="18">
        <v>1.6</v>
      </c>
      <c r="CF135" s="18">
        <v>0.8</v>
      </c>
      <c r="CG135" s="18">
        <v>0.12</v>
      </c>
      <c r="CH135" s="18">
        <v>2</v>
      </c>
      <c r="CI135" s="16" t="s">
        <v>98</v>
      </c>
      <c r="CJ135" s="18">
        <v>0</v>
      </c>
      <c r="CK135" s="20">
        <f t="shared" si="432"/>
        <v>1.38</v>
      </c>
      <c r="CL135" s="20">
        <f t="shared" ref="CL135:CL198" si="568">CJ135+CK135</f>
        <v>1.38</v>
      </c>
      <c r="CM135" s="18">
        <v>18.8</v>
      </c>
      <c r="CN135" s="18">
        <v>23.6</v>
      </c>
      <c r="CO135" s="18">
        <v>22.761000000000003</v>
      </c>
      <c r="CP135" s="22">
        <f t="shared" si="433"/>
        <v>22.76</v>
      </c>
      <c r="CQ135" s="22">
        <f t="shared" si="434"/>
        <v>21.38</v>
      </c>
      <c r="CR135" s="22">
        <f t="shared" ref="CR135:CR198" si="569">ROUND(CP135-CQ135,2)</f>
        <v>1.38</v>
      </c>
      <c r="CS135" s="22">
        <f t="shared" si="435"/>
        <v>21.48</v>
      </c>
      <c r="CT135" s="22">
        <f t="shared" si="436"/>
        <v>21.68</v>
      </c>
      <c r="CU135" s="18">
        <v>21.68</v>
      </c>
      <c r="CV135" s="22">
        <f t="shared" ref="CV135:CV198" si="570">ROUND(IF(AF135&gt;0,CY135-CU135-AD135,CY135-CU135),1)</f>
        <v>1.7</v>
      </c>
      <c r="CW135" s="22">
        <f t="shared" si="437"/>
        <v>0</v>
      </c>
      <c r="CX135" s="22">
        <f t="shared" si="438"/>
        <v>0</v>
      </c>
      <c r="CY135" s="22">
        <f t="shared" si="439"/>
        <v>23.33</v>
      </c>
      <c r="CZ135" s="22">
        <f t="shared" si="440"/>
        <v>23.48</v>
      </c>
      <c r="DA135" s="18">
        <v>23.6</v>
      </c>
      <c r="DB135" s="20">
        <f t="shared" ref="DB135:DB198" si="571">ROUND(DA135-CQ135,2)</f>
        <v>2.2200000000000002</v>
      </c>
      <c r="DC135" s="20">
        <f t="shared" ref="DC135:DC198" si="572">ROUND(DA135-CP135,2)</f>
        <v>0.84</v>
      </c>
      <c r="DD135" s="20">
        <f t="shared" ref="DD135:DD198" si="573">DB135-DC135</f>
        <v>1.3800000000000003</v>
      </c>
      <c r="DE135" s="20">
        <f t="shared" si="441"/>
        <v>0.1</v>
      </c>
      <c r="DF135" s="20">
        <f t="shared" si="442"/>
        <v>0.2</v>
      </c>
      <c r="DG135" s="20">
        <f t="shared" si="443"/>
        <v>1.08</v>
      </c>
      <c r="DH135" s="20">
        <f t="shared" si="444"/>
        <v>0</v>
      </c>
      <c r="DI135" s="20">
        <f t="shared" si="445"/>
        <v>0</v>
      </c>
      <c r="DJ135" s="20">
        <f t="shared" si="446"/>
        <v>0</v>
      </c>
      <c r="DK135" s="20">
        <f t="shared" ref="DK135:DK198" si="574">DE135+DF135+DG135</f>
        <v>1.3800000000000001</v>
      </c>
      <c r="DL135" s="20">
        <f t="shared" ref="DL135:DL198" si="575">DH135+DI135+DJ135</f>
        <v>0</v>
      </c>
      <c r="DM135" s="20">
        <f t="shared" ref="DM135:DM198" si="576">CK135-DK135</f>
        <v>0</v>
      </c>
      <c r="DN135" s="20">
        <f t="shared" ref="DN135:DN198" si="577">CJ135-DL135</f>
        <v>0</v>
      </c>
      <c r="DO135" s="18">
        <v>2.44</v>
      </c>
      <c r="DP135" s="18">
        <v>0</v>
      </c>
      <c r="DQ135" s="18">
        <v>1</v>
      </c>
      <c r="DR135" s="18">
        <v>1</v>
      </c>
      <c r="DS135" s="25">
        <f t="shared" ref="DS135:DS198" si="578">ROUND(IF(OR(CI135="Đào đất",CI135="Đào đất + đào đá"),(CK135*DP135*(DQ135+DR135))+DO135,0),2)</f>
        <v>2.44</v>
      </c>
      <c r="DT135" s="25">
        <f t="shared" ref="DT135:DT198" si="579">ROUND(IF(OR(CI135="Đào đá",CI135="Đào đất + đào đá"),IF(DS135&gt;0,(CJ135*DP135*(DQ135+DR135))+DS135,(CJ135*DP135*(DQ135+DR135))+DO135),0),2)</f>
        <v>0</v>
      </c>
      <c r="DU135" s="25">
        <f t="shared" ref="DU135:DU198" si="580">ROUND((DS135+DO135)*(CK135/2),2)</f>
        <v>3.37</v>
      </c>
      <c r="DV135" s="25">
        <f t="shared" ref="DV135:DV198" si="581">ROUND(IF(DS135&gt;0,(DT135+DS135)*(CJ135/2),(DT135+DO135)*(CJ135/2)),2)</f>
        <v>0</v>
      </c>
      <c r="DW135" s="25">
        <f t="shared" ref="DW135:DW198" si="582">ROUND(DU135+DV135,2)</f>
        <v>3.37</v>
      </c>
      <c r="DX135" s="25">
        <f t="shared" ref="DX135:DX198" si="583">ROUND(IF(RIGHT(E135,2)="=G",0,IF(O135&gt;0,DU135*O135,DU135*M135)),2)</f>
        <v>7.55</v>
      </c>
      <c r="DY135" s="25">
        <f t="shared" ref="DY135:DY198" si="584">ROUND(IF(RIGHT(E135,2)="=G",0,IF(O135&gt;0,DV135*O135,DV135*M135)),2)</f>
        <v>0</v>
      </c>
      <c r="DZ135" s="25">
        <f t="shared" ref="DZ135:DZ198" si="585">ROUND(DX135+DY135,2)</f>
        <v>7.55</v>
      </c>
      <c r="EA135" s="25">
        <f t="shared" ref="EA135:EA198" si="586">ROUND(IF(RIGHT(E135,2)="=G",0,IF(O135&gt;0,(DE135*O135*P135)+(R135*S135*DF135)+(DG135*M135*N135),(DE135*M135*N135)+(M135*N135*DF135)+(DG135*M135*N135))),2)</f>
        <v>4.99</v>
      </c>
      <c r="EB135" s="25">
        <f t="shared" ref="EB135:EB198" si="587">ROUND(IF(RIGHT(E135,2)="=G",0,IF(O135&gt;0,(DH135*O135*P135)+(R135*S135*DI135)+(DJ135*M135*N135),(DH135*M135*N135)+(M135*N135*DI135)+(DJ135*M135*N135))),2)</f>
        <v>0</v>
      </c>
      <c r="EC135" s="25">
        <f t="shared" ref="EC135:EC198" si="588">ROUND(EA135+EB135,2)</f>
        <v>4.99</v>
      </c>
      <c r="ED135" s="25">
        <f t="shared" ref="ED135:EE198" si="589">ROUND(DX135-EA135,2)</f>
        <v>2.56</v>
      </c>
      <c r="EE135" s="25">
        <f t="shared" si="589"/>
        <v>0</v>
      </c>
      <c r="EF135" s="25">
        <f t="shared" ref="EF135:EF198" si="590">ROUND(ED135+EE135,2)</f>
        <v>2.56</v>
      </c>
      <c r="EG135" s="25">
        <f t="shared" ref="EG135:EH198" si="591">EA135</f>
        <v>4.99</v>
      </c>
      <c r="EH135" s="25">
        <f t="shared" si="591"/>
        <v>0</v>
      </c>
      <c r="EI135" s="25">
        <f t="shared" ref="EI135:EI198" si="592">EG135+EH135</f>
        <v>4.99</v>
      </c>
      <c r="EJ135" s="18">
        <v>317.42</v>
      </c>
      <c r="EK135" s="18">
        <v>251.42</v>
      </c>
      <c r="EL135" s="18" t="s">
        <v>919</v>
      </c>
      <c r="EM135" s="18" t="s">
        <v>920</v>
      </c>
      <c r="EN135" s="16" t="s">
        <v>774</v>
      </c>
      <c r="EO135" s="16" t="s">
        <v>132</v>
      </c>
      <c r="EP135" s="16" t="e">
        <f>IF(OR(EN135="Cống tròn",EN135="Cống hộp",EN135="Ống nhựa"),INDEX(#REF!,MATCH(E135,#REF!,0)),IF(OR(EN135="Rãnh xây",EN135="Rãnh bê tông"),INDEX(#REF!,MATCH(E135,#REF!,0)),0))</f>
        <v>#REF!</v>
      </c>
      <c r="EQ135" s="18">
        <v>64.600000000000023</v>
      </c>
      <c r="ER135" s="18">
        <v>1</v>
      </c>
      <c r="ES135" s="25">
        <f t="shared" ref="ES135:ES198" si="593">IF(OR(EN135="Cống tròn",EN135="Cống hộp"),IF(FV135="Thêm 01",FR135+FQ135,FR135),0)</f>
        <v>64</v>
      </c>
      <c r="ET135" s="1" t="e">
        <f>_xlfn.IFNA(IF(EN135="Cống tròn",INDEX(#REF!,MATCH(E135,#REF!,0)),IF(EN135="Cống hộp",INDEX(#REF!,MATCH(E135,#REF!,0)),EU135&amp;" ,"&amp;EV135)),0)</f>
        <v>#REF!</v>
      </c>
      <c r="EU135" s="16" t="s">
        <v>769</v>
      </c>
      <c r="EV135" s="16" t="s">
        <v>775</v>
      </c>
      <c r="EW135" s="16" t="e">
        <f>_xlfn.IFNA(INDEX(#REF!,MATCH(E135,#REF!,0)),0)</f>
        <v>#REF!</v>
      </c>
      <c r="EX135" s="16"/>
      <c r="EY135" s="18">
        <v>0</v>
      </c>
      <c r="EZ135" s="18">
        <v>0</v>
      </c>
      <c r="FA135" s="18">
        <v>0</v>
      </c>
      <c r="FB135" s="19">
        <v>0</v>
      </c>
      <c r="FC135" s="19">
        <v>0</v>
      </c>
      <c r="FD135" s="25">
        <f t="shared" si="447"/>
        <v>0</v>
      </c>
      <c r="FE135" s="25">
        <f t="shared" ref="FE135:FE198" si="594">ROUND(FC135*FD135,2)</f>
        <v>0</v>
      </c>
      <c r="FF135" s="18">
        <v>0.1</v>
      </c>
      <c r="FG135" s="18">
        <v>2</v>
      </c>
      <c r="FH135" s="18">
        <v>1</v>
      </c>
      <c r="FI135" s="25">
        <f t="shared" ref="FI135:FI198" si="595">ROUND((FF135*FG135)+FH135,2)</f>
        <v>1.2</v>
      </c>
      <c r="FJ135" s="18">
        <v>0</v>
      </c>
      <c r="FK135" s="18">
        <v>0</v>
      </c>
      <c r="FL135" s="18">
        <v>0.2</v>
      </c>
      <c r="FM135" s="18">
        <v>1.4</v>
      </c>
      <c r="FN135" s="18">
        <v>0</v>
      </c>
      <c r="FO135" s="25">
        <f t="shared" ref="FO135:FO198" si="596">ROUND(FI135+FJ135+FL135+FN135,2)</f>
        <v>1.4</v>
      </c>
      <c r="FP135" s="18">
        <v>1.4999999999999999E-2</v>
      </c>
      <c r="FQ135" s="18">
        <v>1</v>
      </c>
      <c r="FR135" s="25">
        <f t="shared" si="448"/>
        <v>63</v>
      </c>
      <c r="FS135" s="25">
        <f t="shared" si="449"/>
        <v>0.92999999999999994</v>
      </c>
      <c r="FT135" s="25">
        <f t="shared" si="450"/>
        <v>63.93</v>
      </c>
      <c r="FU135" s="25">
        <f t="shared" si="451"/>
        <v>-0.67000000000002302</v>
      </c>
      <c r="FV135" s="25" t="str">
        <f t="shared" ref="FV135:FV198" si="597">IF(FU135&lt;-0.1,"Thêm 01","Đủ")</f>
        <v>Thêm 01</v>
      </c>
      <c r="FW135" s="25">
        <f t="shared" ref="FW135:FW198" si="598">ROUND(IF(OR(EN135="Cống tròn",EN135="Cống hộp"),(((ES135-FQ135)*FP135)+(ES135*ER135))-EQ135,0),2)</f>
        <v>0.34</v>
      </c>
      <c r="FX135" s="16"/>
      <c r="FY135" s="16"/>
      <c r="FZ135" s="16"/>
      <c r="GA135" s="16"/>
      <c r="GB135" s="19">
        <v>0</v>
      </c>
      <c r="GC135" s="19">
        <v>0</v>
      </c>
      <c r="GD135" s="19">
        <v>0</v>
      </c>
      <c r="GE135" s="19">
        <v>0</v>
      </c>
      <c r="GF135" s="19">
        <v>0</v>
      </c>
      <c r="GG135" s="19">
        <v>0</v>
      </c>
      <c r="GH135" s="19">
        <v>0</v>
      </c>
      <c r="GI135" s="19">
        <v>0</v>
      </c>
      <c r="GJ135" s="19">
        <v>0</v>
      </c>
      <c r="GK135" s="19">
        <v>0</v>
      </c>
      <c r="GL135" s="25">
        <f t="shared" si="452"/>
        <v>0</v>
      </c>
      <c r="GM135" s="25">
        <f t="shared" ref="GM135:GM198" si="599">ROUND(GK135+GL135,2)</f>
        <v>0</v>
      </c>
      <c r="GN135" s="19">
        <v>0</v>
      </c>
      <c r="GO135" s="19">
        <v>0</v>
      </c>
      <c r="GP135" s="19">
        <v>0</v>
      </c>
      <c r="GQ135" s="19">
        <v>0</v>
      </c>
      <c r="GR135" s="1" t="e">
        <f>_xlfn.IFNA(INDEX(#REF!,MATCH(E135,#REF!,0)),0)</f>
        <v>#REF!</v>
      </c>
      <c r="GS135" s="16"/>
      <c r="GT135" s="18">
        <v>0</v>
      </c>
      <c r="GU135" s="18">
        <v>0</v>
      </c>
      <c r="GV135" s="18">
        <v>0</v>
      </c>
      <c r="GW135" s="18">
        <v>0</v>
      </c>
      <c r="GX135" s="25">
        <f t="shared" si="453"/>
        <v>0</v>
      </c>
      <c r="GY135" s="25">
        <f t="shared" si="454"/>
        <v>0</v>
      </c>
      <c r="GZ135" s="25">
        <f t="shared" ref="GZ135:GZ198" si="600">ROUND(GB135+GD135+GF135+GM135+GN135+GP135,2)</f>
        <v>0</v>
      </c>
      <c r="HA135" s="1" t="e" cm="1">
        <f t="array" ref="HA135">INDEX(#REF!,MATCH(EJ135&amp;EK135&amp;HD135&amp;HE135&amp;HF135,#REF!&amp;#REF!&amp;#REF!&amp;#REF!&amp;#REF!,0))</f>
        <v>#REF!</v>
      </c>
      <c r="HB135" s="16"/>
      <c r="HC135" s="25">
        <f t="shared" ref="HC135:HC198" si="601">IF(OR(EN135="Rãnh xây",EN135="Rãnh bê tông",EN135="Cống hộp"),HO135,0)</f>
        <v>0</v>
      </c>
      <c r="HD135" s="18">
        <v>0</v>
      </c>
      <c r="HE135" s="18">
        <v>0</v>
      </c>
      <c r="HF135" s="18">
        <v>0</v>
      </c>
      <c r="HG135" s="1" t="e" cm="1">
        <f t="array" ref="HG135">INDEX(#REF!,MATCH(EJ135&amp;EK135&amp;HJ135&amp;HK135&amp;HL135,#REF!&amp;#REF!&amp;#REF!&amp;#REF!&amp;#REF!,0))</f>
        <v>#REF!</v>
      </c>
      <c r="HH135" s="16"/>
      <c r="HI135" s="25">
        <f t="shared" ref="HI135:HI198" si="602">IF(OR(EN135="Cống hộp",EN135="Rãnh xây",EN135="Rãnh bê tông"),IF(HS135="Thêm 01",1,0),0)</f>
        <v>0</v>
      </c>
      <c r="HJ135" s="25">
        <f t="shared" ref="HJ135:HJ198" si="603">ROUND(ABS(IF(HS135="Thêm 01",AVERAGEIFS($HR$9:$HR$994,$EN$9:$EN$994,EN135,$HS$9:$HS$994,"Thêm 01"),0)),2)</f>
        <v>0</v>
      </c>
      <c r="HK135" s="19">
        <v>0</v>
      </c>
      <c r="HL135" s="19">
        <v>0</v>
      </c>
      <c r="HM135" s="18">
        <v>0.01</v>
      </c>
      <c r="HN135" s="18">
        <v>1</v>
      </c>
      <c r="HO135" s="25">
        <f t="shared" ref="HO135:HO198" si="604">IF(OR(EN135="Rãnh xây",EN135="Rãnh bê tông",EN135="Cống hộp"),IF(HD135&gt;0,INT(EQ135/(HD135+HM135)),0),0)</f>
        <v>0</v>
      </c>
      <c r="HP135" s="25">
        <f t="shared" ref="HP135:HP198" si="605">IF(OR(EN135="Rãnh xây",EN135="Rãnh bê tông",EN135="Cống hộp"),IF(HD135&gt;0,HO135*HM135,0),0)</f>
        <v>0</v>
      </c>
      <c r="HQ135" s="25">
        <f t="shared" ref="HQ135:HQ198" si="606">IF(OR(EN135="Rãnh xây",EN135="Rãnh bê tông",EN135="Cống hộp"),IF(HD135&gt;0,(HO135*HD135)+HP135,0),0)</f>
        <v>0</v>
      </c>
      <c r="HR135" s="25">
        <f t="shared" ref="HR135:HR198" si="607">IF(OR(EN135="Rãnh xây",EN135="Rãnh bê tông",EN135="Cống hộp"),IF(HD135&gt;0,HQ135-EQ135,0),0)</f>
        <v>0</v>
      </c>
      <c r="HS135" s="25">
        <f t="shared" ref="HS135:HS198" si="608">IF(OR(EN135="Rãnh xây",EN135="Rãnh bê tông",EN135="Cống hộp"),IF(HR135&gt;=-0.02,"Đủ","Thêm 01"),0)</f>
        <v>0</v>
      </c>
      <c r="HT135" s="19">
        <v>0</v>
      </c>
      <c r="HU135" s="19">
        <v>0</v>
      </c>
      <c r="HV135" s="19">
        <v>0</v>
      </c>
      <c r="HW135" s="25">
        <f t="shared" ref="HW135:HW198" si="609">ROUND((HT135*HU135)+HV135,2)</f>
        <v>0</v>
      </c>
      <c r="HX135" s="19">
        <v>0</v>
      </c>
      <c r="HY135" s="19">
        <v>0</v>
      </c>
      <c r="HZ135" s="18">
        <v>22.76</v>
      </c>
      <c r="IA135" s="20">
        <f>ROUND(IF(EN135="Cống tròn",IF(EN135="Cống tròn",IF(EU135="Không có móng",IQ135-FF135,IF(EU135="Đế",IP135-FN135,IF(OR(EU135="Móng bê tông",EU135="Móng bê tông kết hợp đế"),II135-FJ135,0))),0),IF(EN135="Cống hộp",IF(AND(EN135="Cống hộp",EU135="Không có móng"),IQ135-GF135,IF(AND(EN135="Cống hộp",EU135="Móng bê tông"),IJ135-GB135,0)),IF(OR(EN135="Rãnh xây",EN135="Rãnh bê tông"),IF(OR(EN135="Rãnh xây",EN135="Rãnh bê tông"),IK135-GB135,0),IF(EN135="Ống nhựa",IF(AND(EN135="Ống nhựa",EU135="Không đắp cát"),IQ135-HT135,IF(AND(EN135="Ống nhựa",EU135="Đắp cát"),IH135-HX135,0)),IF(EN135="Rãnh thang",IF(EN135="Rãnh thang",IF(EU135="Móng bê tông",#REF!-#REF!,IQ135),0),0))))),2)</f>
        <v>21.68</v>
      </c>
      <c r="IB135" s="20">
        <f t="shared" ref="IB135:IB198" si="610">IF(IA135&gt;0,HZ135-IA135,0)</f>
        <v>1.0800000000000018</v>
      </c>
      <c r="IC135" s="20">
        <f t="shared" si="455"/>
        <v>21.68</v>
      </c>
      <c r="ID135" s="20">
        <f t="shared" si="456"/>
        <v>0</v>
      </c>
      <c r="IE135" s="20">
        <f t="shared" si="457"/>
        <v>0</v>
      </c>
      <c r="IF135" s="20">
        <f t="shared" si="458"/>
        <v>0</v>
      </c>
      <c r="IG135" s="20">
        <f>IF(EN135="Rãnh thang",IF(AND(EN135="Rãnh thang",EU135="Móng bê tông"),IQ135-#REF!,0),IF(EN135="Ống nhựa",IF(AND(EN135="Ống nhựa",EU135="Đắp cát"),IQ135-HT135,0),IF(EN135="Cống tròn",IF(EN135="Cống tròn",IF(OR(EU135="Móng bê tông",EU135="Móng bê tông kết hợp đế"),IM135-FL135,0),0),IF(EN135="Cống hộp",IF(AND(EN135="Cống hộp",EU135="Móng bê tông"),IN135-GD135,0),IF(OR(EN135="Rãnh xây",EN135="Rãnh bê tông"),IF(AND(EN135="Rãnh xây",EU135="Móng bê tông"),IO135-GD135,IF(AND(EN135="Rãnh bê tông",EU135="Móng bê tông"),IO135-GD135,0)),0)))))</f>
        <v>21.68</v>
      </c>
      <c r="IH135" s="20">
        <f t="shared" si="459"/>
        <v>0</v>
      </c>
      <c r="II135" s="20">
        <f t="shared" si="460"/>
        <v>21.68</v>
      </c>
      <c r="IJ135" s="20">
        <f t="shared" si="461"/>
        <v>0</v>
      </c>
      <c r="IK135" s="20">
        <f t="shared" si="462"/>
        <v>0</v>
      </c>
      <c r="IL135" s="20">
        <f t="shared" si="463"/>
        <v>21.88</v>
      </c>
      <c r="IM135" s="20">
        <f t="shared" si="464"/>
        <v>21.88</v>
      </c>
      <c r="IN135" s="20">
        <f t="shared" si="465"/>
        <v>0</v>
      </c>
      <c r="IO135" s="20">
        <f t="shared" si="466"/>
        <v>0</v>
      </c>
      <c r="IP135" s="20">
        <f t="shared" si="467"/>
        <v>0</v>
      </c>
      <c r="IQ135" s="18">
        <v>21.98</v>
      </c>
      <c r="IR135" s="25">
        <f t="shared" ref="IR135:IR198" si="611">ROUND(IF(OR(EN135="Rãnh xây",EN135="Rãnh bê tông",EN135="Cống hộp"),IS135-IQ135,0),1)</f>
        <v>0</v>
      </c>
      <c r="IS135" s="25">
        <f t="shared" si="468"/>
        <v>0</v>
      </c>
      <c r="IT135" s="25">
        <f t="shared" si="469"/>
        <v>0</v>
      </c>
      <c r="IU135" s="25">
        <f>ROUND(IF(EN135="Cống tròn",IF(EN135="Cống tròn",IV135+FF135,0),IF(EN135="Cống hộp",IF(EN135="Cống hộp",IV135+GP135,0),IF(OR(EN135="Rãnh xây",EN135="Rãnh bê tông"),IF(OR(EN135="Rãnh xây",EN135="Rãnh bê tông"),IV135+GP135,0),IF(EN135="ống nhựa",IF(EN135="Ống nhựa",IV135+HT135,0),IF(EN135="Rãnh thang",IF(EN135="Rãnh thang",IQ135+#REF!,0),0))))),2)</f>
        <v>23.01</v>
      </c>
      <c r="IV135" s="18">
        <v>22.91</v>
      </c>
      <c r="IW135" s="25">
        <f t="shared" si="470"/>
        <v>23.01</v>
      </c>
      <c r="IX135" s="25">
        <f t="shared" si="471"/>
        <v>0</v>
      </c>
      <c r="IY135" s="25">
        <f t="shared" si="472"/>
        <v>0</v>
      </c>
      <c r="IZ135" s="25">
        <f t="shared" si="473"/>
        <v>0</v>
      </c>
      <c r="JA135" s="25">
        <f t="shared" si="474"/>
        <v>0</v>
      </c>
      <c r="JB135" s="18">
        <v>22.71</v>
      </c>
      <c r="JC135" s="20">
        <f>ROUND(IF(EN135="Cống tròn",IF(EN135="Cống tròn",IF(EU135="Không có móng",JS135-FF135,IF(EU135="Đế",JR135-FN135,IF(OR(EU135="Móng bê tông",EU135="Móng bê tông kết hợp đế"),JK135-FJ135,0))),0),IF(EN135="Cống hộp",IF(AND(EN135="Cống hộp",EU135="Không có móng"),JS135-GF135,IF(AND(EN135="Cống hộp",EU135="Móng bê tông"),JL135-GB135,0)),IF(OR(EN135="Rãnh xây",EN135="Rãnh bê tông"),IF(OR(EN135="Rãnh xây",EN135="Rãnh bê tông"),JM135-GB135,0),IF(EN135="Ống nhựa",IF(AND(EN135="Ống nhựa",EU135="Không đắp cát"),JS135-HT135,IF(AND(EN135="Ống nhựa",EU135="Đắp cát"),JJ135-HX135,0)),IF(EN135="Rãnh thang",IF(EN135="Rãnh thang",IF(EU135="Móng bê tông",#REF!-#REF!,JS135),0),0))))),2)</f>
        <v>21.61</v>
      </c>
      <c r="JD135" s="20">
        <f t="shared" ref="JD135:JD198" si="612">IF(JC135&gt;0,JB135-JC135,0)</f>
        <v>1.1000000000000014</v>
      </c>
      <c r="JE135" s="20">
        <f t="shared" si="475"/>
        <v>21.61</v>
      </c>
      <c r="JF135" s="20">
        <f t="shared" si="476"/>
        <v>0</v>
      </c>
      <c r="JG135" s="20">
        <f t="shared" si="477"/>
        <v>0</v>
      </c>
      <c r="JH135" s="20">
        <f t="shared" si="478"/>
        <v>0</v>
      </c>
      <c r="JI135" s="20">
        <f>IF(EN135="Rãnh thang",IF(AND(EN135="Rãnh thang",EU135="Móng bê tông"),JS135-#REF!,0),IF(EN135="Ống nhựa",IF(AND(EN135="Ống nhựa",EU135="Đắp cát"),JS135-HT135,0),IF(EN135="Cống tròn",IF(EN135="Cống tròn",IF(OR(EU135="Móng bê tông",EU135="Móng bê tông kết hợp đế"),JO135-FL135,0),0),IF(EN135="Cống hộp",IF(AND(EN135="Cống hộp",EU135="Móng bê tông"),JP135-GD135,0),IF(OR(EN135="Rãnh xây",EN135="Rãnh bê tông"),IF(AND(EN135="Rãnh xây",EU135="Móng bê tông"),JQ135-GD135,IF(AND(EN135="Rãnh bê tông",EU135="Móng bê tông"),JQ135-GD135,0)),0)))))</f>
        <v>21.61</v>
      </c>
      <c r="JJ135" s="20">
        <f t="shared" si="479"/>
        <v>0</v>
      </c>
      <c r="JK135" s="20">
        <f t="shared" si="480"/>
        <v>21.61</v>
      </c>
      <c r="JL135" s="20">
        <f t="shared" si="481"/>
        <v>0</v>
      </c>
      <c r="JM135" s="20">
        <f t="shared" si="482"/>
        <v>0</v>
      </c>
      <c r="JN135" s="20">
        <f t="shared" si="483"/>
        <v>21.81</v>
      </c>
      <c r="JO135" s="20">
        <f t="shared" si="484"/>
        <v>21.81</v>
      </c>
      <c r="JP135" s="20">
        <f t="shared" si="485"/>
        <v>0</v>
      </c>
      <c r="JQ135" s="20">
        <f t="shared" si="486"/>
        <v>0</v>
      </c>
      <c r="JR135" s="20">
        <f t="shared" si="487"/>
        <v>0</v>
      </c>
      <c r="JS135" s="26">
        <v>21.91</v>
      </c>
      <c r="JT135" s="25">
        <f t="shared" ref="JT135:JT198" si="613">ROUND(IF(OR(EN135="Rãnh xây",EN135="Rãnh bê tông",EN135="Cống hộp"),JU135-JS135,0),1)</f>
        <v>0</v>
      </c>
      <c r="JU135" s="25">
        <f t="shared" si="488"/>
        <v>0</v>
      </c>
      <c r="JV135" s="25">
        <f t="shared" si="489"/>
        <v>0</v>
      </c>
      <c r="JW135" s="25">
        <f>ROUND(IF(EN135="Cống tròn",IF(EN135="Cống tròn",JX135+FF135,0),IF(EN135="Cống hộp",IF(EN135="Cống hộp",JX135+GP135,0),IF(OR(EN135="Rãnh xây",EN135="Rãnh bê tông"),IF(OR(EN135="Rãnh xây",EN135="Rãnh bê tông"),JX135+GP135,0),IF(EN135="ống nhựa",IF(EN135="Ống nhựa",JX135+HT135,0),IF(EN135="Rãnh thang",IF(EN135="Rãnh thang",JS135+#REF!,0),0))))),2)</f>
        <v>23.01</v>
      </c>
      <c r="JX135" s="27">
        <v>22.91</v>
      </c>
      <c r="JY135" s="25">
        <f t="shared" si="490"/>
        <v>23.01</v>
      </c>
      <c r="JZ135" s="25">
        <f t="shared" si="491"/>
        <v>0</v>
      </c>
      <c r="KA135" s="25">
        <f t="shared" si="492"/>
        <v>0</v>
      </c>
      <c r="KB135" s="25">
        <f t="shared" si="493"/>
        <v>0</v>
      </c>
      <c r="KC135" s="25">
        <f t="shared" si="494"/>
        <v>0</v>
      </c>
      <c r="KD135" s="28" t="s">
        <v>98</v>
      </c>
      <c r="KE135" s="27">
        <v>0</v>
      </c>
      <c r="KF135" s="25">
        <f t="shared" si="495"/>
        <v>1.0800000000000018</v>
      </c>
      <c r="KG135" s="25">
        <f t="shared" ref="KG135:KG198" si="614">KE135+KF135</f>
        <v>1.0800000000000018</v>
      </c>
      <c r="KH135" s="27">
        <v>0</v>
      </c>
      <c r="KI135" s="25">
        <f t="shared" si="496"/>
        <v>1.1000000000000014</v>
      </c>
      <c r="KJ135" s="25">
        <f t="shared" ref="KJ135:KJ198" si="615">KH135+KI135</f>
        <v>1.1000000000000014</v>
      </c>
      <c r="KK135" s="25">
        <f t="shared" si="497"/>
        <v>0</v>
      </c>
      <c r="KL135" s="25">
        <f t="shared" si="498"/>
        <v>0</v>
      </c>
      <c r="KM135" s="25">
        <f t="shared" ref="KM135:KM198" si="616">(KK135+KL135)/2</f>
        <v>0</v>
      </c>
      <c r="KN135" s="25">
        <f t="shared" si="499"/>
        <v>0</v>
      </c>
      <c r="KO135" s="25">
        <f t="shared" si="500"/>
        <v>0</v>
      </c>
      <c r="KP135" s="25">
        <f t="shared" ref="KP135:KP198" si="617">(KN135+KO135)/2</f>
        <v>0</v>
      </c>
      <c r="KQ135" s="25">
        <f t="shared" si="501"/>
        <v>0.2</v>
      </c>
      <c r="KR135" s="25">
        <f t="shared" si="502"/>
        <v>0.2</v>
      </c>
      <c r="KS135" s="25">
        <f t="shared" ref="KS135:KS198" si="618">(KQ135+KR135)/2</f>
        <v>0.2</v>
      </c>
      <c r="KT135" s="25">
        <f t="shared" si="503"/>
        <v>0</v>
      </c>
      <c r="KU135" s="25">
        <f t="shared" si="504"/>
        <v>0</v>
      </c>
      <c r="KV135" s="25">
        <f t="shared" ref="KV135:KV198" si="619">(KT135+KU135)/2</f>
        <v>0</v>
      </c>
      <c r="KW135" s="25">
        <f t="shared" si="505"/>
        <v>0</v>
      </c>
      <c r="KX135" s="25">
        <f t="shared" si="506"/>
        <v>0</v>
      </c>
      <c r="KY135" s="25">
        <f t="shared" ref="KY135:KY198" si="620">(KW135+KX135)/2</f>
        <v>0</v>
      </c>
      <c r="KZ135" s="25">
        <f t="shared" si="507"/>
        <v>0</v>
      </c>
      <c r="LA135" s="25">
        <f t="shared" si="508"/>
        <v>0</v>
      </c>
      <c r="LB135" s="25">
        <f t="shared" ref="LB135:LB198" si="621">(KZ135+LA135)/2</f>
        <v>0</v>
      </c>
      <c r="LC135" s="25">
        <f t="shared" si="509"/>
        <v>0.88000000000000189</v>
      </c>
      <c r="LD135" s="25">
        <f t="shared" si="510"/>
        <v>0.90000000000000147</v>
      </c>
      <c r="LE135" s="25">
        <f t="shared" ref="LE135:LE198" si="622">(LC135+LD135)/2</f>
        <v>0.89000000000000168</v>
      </c>
      <c r="LF135" s="25">
        <f t="shared" si="511"/>
        <v>0</v>
      </c>
      <c r="LG135" s="25">
        <f t="shared" si="512"/>
        <v>0</v>
      </c>
      <c r="LH135" s="25">
        <f t="shared" ref="LH135:LH198" si="623">(LF135+LG135)/2</f>
        <v>0</v>
      </c>
      <c r="LI135" s="25">
        <f t="shared" si="513"/>
        <v>0</v>
      </c>
      <c r="LJ135" s="25">
        <f t="shared" si="514"/>
        <v>0</v>
      </c>
      <c r="LK135" s="25">
        <f t="shared" ref="LK135:LK198" si="624">(LI135+LJ135)/2</f>
        <v>0</v>
      </c>
      <c r="LL135" s="25">
        <f t="shared" si="515"/>
        <v>0</v>
      </c>
      <c r="LM135" s="25">
        <f t="shared" si="516"/>
        <v>0</v>
      </c>
      <c r="LN135" s="25">
        <f t="shared" ref="LN135:LN198" si="625">(LL135+LM135)/2</f>
        <v>0</v>
      </c>
      <c r="LO135" s="25">
        <f t="shared" si="517"/>
        <v>0</v>
      </c>
      <c r="LP135" s="25">
        <f t="shared" si="518"/>
        <v>0</v>
      </c>
      <c r="LQ135" s="25">
        <f t="shared" ref="LQ135:LQ198" si="626">(LO135+LP135)/2</f>
        <v>0</v>
      </c>
      <c r="LR135" s="25">
        <f t="shared" si="519"/>
        <v>0</v>
      </c>
      <c r="LS135" s="25">
        <f t="shared" si="520"/>
        <v>0</v>
      </c>
      <c r="LT135" s="25">
        <f t="shared" ref="LT135:LT198" si="627">(LR135+LS135)/2</f>
        <v>0</v>
      </c>
      <c r="LU135" s="25">
        <f t="shared" si="521"/>
        <v>0</v>
      </c>
      <c r="LV135" s="25">
        <f t="shared" si="522"/>
        <v>0</v>
      </c>
      <c r="LW135" s="25">
        <f t="shared" ref="LW135:LW198" si="628">(LU135+LV135)/2</f>
        <v>0</v>
      </c>
      <c r="LX135" s="25">
        <f t="shared" si="523"/>
        <v>0</v>
      </c>
      <c r="LY135" s="25">
        <f t="shared" si="524"/>
        <v>0</v>
      </c>
      <c r="LZ135" s="25">
        <f t="shared" ref="LZ135:LZ198" si="629">(LX135+LY135)/2</f>
        <v>0</v>
      </c>
      <c r="MA135" s="25">
        <f t="shared" si="525"/>
        <v>0</v>
      </c>
      <c r="MB135" s="25">
        <f t="shared" si="526"/>
        <v>0</v>
      </c>
      <c r="MC135" s="25">
        <f t="shared" ref="MC135:MC198" si="630">(MA135+MB135)/2</f>
        <v>0</v>
      </c>
      <c r="MD135" s="25">
        <f t="shared" si="527"/>
        <v>0</v>
      </c>
      <c r="ME135" s="25">
        <f t="shared" si="528"/>
        <v>0</v>
      </c>
      <c r="MF135" s="25">
        <f t="shared" ref="MF135:MF198" si="631">(MD135+ME135)/2</f>
        <v>0</v>
      </c>
      <c r="MG135" s="25">
        <f t="shared" si="529"/>
        <v>0</v>
      </c>
      <c r="MH135" s="25">
        <f t="shared" si="530"/>
        <v>0</v>
      </c>
      <c r="MI135" s="25">
        <f t="shared" ref="MI135:MI198" si="632">(MG135+MH135)/2</f>
        <v>0</v>
      </c>
      <c r="MJ135" s="25">
        <f t="shared" si="531"/>
        <v>0</v>
      </c>
      <c r="MK135" s="25">
        <f t="shared" si="532"/>
        <v>0</v>
      </c>
      <c r="ML135" s="25">
        <f t="shared" ref="ML135:ML198" si="633">(MJ135+MK135)/2</f>
        <v>0</v>
      </c>
      <c r="MM135" s="25">
        <f t="shared" si="533"/>
        <v>0</v>
      </c>
      <c r="MN135" s="25">
        <f t="shared" si="534"/>
        <v>0</v>
      </c>
      <c r="MO135" s="25">
        <f t="shared" ref="MO135:MO198" si="634">(MM135+MN135)/2</f>
        <v>0</v>
      </c>
      <c r="MP135" s="25">
        <f t="shared" si="535"/>
        <v>0</v>
      </c>
      <c r="MQ135" s="25">
        <f t="shared" si="536"/>
        <v>0</v>
      </c>
      <c r="MR135" s="25">
        <f t="shared" ref="MR135:MR198" si="635">(MP135+MQ135)/2</f>
        <v>0</v>
      </c>
      <c r="MS135" s="29">
        <v>1.4</v>
      </c>
      <c r="MT135" s="29">
        <v>0</v>
      </c>
      <c r="MU135" s="29">
        <v>1</v>
      </c>
      <c r="MV135" s="29">
        <v>1</v>
      </c>
      <c r="MW135" s="25">
        <f t="shared" si="537"/>
        <v>1.4</v>
      </c>
      <c r="MX135" s="25">
        <f t="shared" si="538"/>
        <v>1.51</v>
      </c>
      <c r="MY135" s="25">
        <f t="shared" si="539"/>
        <v>0</v>
      </c>
      <c r="MZ135" s="25">
        <f t="shared" si="540"/>
        <v>0</v>
      </c>
      <c r="NA135" s="25">
        <f t="shared" si="541"/>
        <v>1.4</v>
      </c>
      <c r="NB135" s="25">
        <f t="shared" si="542"/>
        <v>1.54</v>
      </c>
      <c r="NC135" s="25">
        <f t="shared" si="543"/>
        <v>0</v>
      </c>
      <c r="ND135" s="25">
        <f t="shared" si="544"/>
        <v>0</v>
      </c>
      <c r="NE135" s="25">
        <f t="shared" ref="NE135:NH198" si="636">(MW135+NA135)/2</f>
        <v>1.4</v>
      </c>
      <c r="NF135" s="25">
        <f t="shared" si="636"/>
        <v>1.5249999999999999</v>
      </c>
      <c r="NG135" s="25">
        <f t="shared" si="636"/>
        <v>0</v>
      </c>
      <c r="NH135" s="25">
        <f t="shared" si="545"/>
        <v>0</v>
      </c>
      <c r="NI135" s="25">
        <f t="shared" si="546"/>
        <v>98.52</v>
      </c>
      <c r="NJ135" s="25">
        <f t="shared" si="547"/>
        <v>0</v>
      </c>
      <c r="NK135" s="25">
        <f t="shared" si="548"/>
        <v>98.52</v>
      </c>
      <c r="NL135" s="25">
        <f t="shared" si="549"/>
        <v>58.26</v>
      </c>
      <c r="NM135" s="25">
        <f t="shared" si="550"/>
        <v>0</v>
      </c>
      <c r="NN135" s="25">
        <f t="shared" ref="NN135:NN198" si="637">ROUND(NL135+NM135,2)</f>
        <v>58.26</v>
      </c>
      <c r="NO135" s="25">
        <f t="shared" si="551"/>
        <v>0</v>
      </c>
      <c r="NP135" s="25">
        <f t="shared" si="552"/>
        <v>0</v>
      </c>
      <c r="NQ135" s="25">
        <f t="shared" ref="NQ135:NQ198" si="638">ROUND(NO135+NP135,2)</f>
        <v>0</v>
      </c>
      <c r="NR135" s="25">
        <f t="shared" si="553"/>
        <v>0</v>
      </c>
      <c r="NS135" s="25">
        <f t="shared" si="554"/>
        <v>0</v>
      </c>
      <c r="NT135" s="25">
        <f t="shared" ref="NT135:NT198" si="639">ROUND(NR135+NS135,2)</f>
        <v>0</v>
      </c>
      <c r="NU135" s="25">
        <f t="shared" si="555"/>
        <v>0</v>
      </c>
      <c r="NV135" s="25">
        <f t="shared" si="556"/>
        <v>0</v>
      </c>
      <c r="NW135" s="25">
        <f t="shared" ref="NW135:NW198" si="640">ROUND(NU135+NV135,2)</f>
        <v>0</v>
      </c>
      <c r="NX135" s="25">
        <f t="shared" ref="NX135:NY198" si="641">ROUND(NL135+NO135+NR135+NU135,2)</f>
        <v>58.26</v>
      </c>
      <c r="NY135" s="25">
        <f t="shared" si="641"/>
        <v>0</v>
      </c>
      <c r="NZ135" s="25">
        <f t="shared" ref="NZ135:NZ198" si="642">ROUND(NX135+NY135,2)</f>
        <v>58.26</v>
      </c>
      <c r="OA135" s="25">
        <f t="shared" ref="OA135:OB198" si="643">ROUND(NI135-NX135,2)</f>
        <v>40.26</v>
      </c>
      <c r="OB135" s="25">
        <f t="shared" si="643"/>
        <v>0</v>
      </c>
      <c r="OC135" s="25">
        <f t="shared" ref="OC135:OC198" si="644">ROUND(OA135+OB135,2)</f>
        <v>40.26</v>
      </c>
      <c r="OD135" s="25">
        <f t="shared" ref="OD135:OF198" si="645">NX135</f>
        <v>58.26</v>
      </c>
      <c r="OE135" s="25">
        <f t="shared" si="645"/>
        <v>0</v>
      </c>
      <c r="OF135" s="25">
        <f t="shared" si="645"/>
        <v>58.26</v>
      </c>
      <c r="OG135" s="25">
        <f t="shared" si="557"/>
        <v>0</v>
      </c>
      <c r="OH135" s="25">
        <f t="shared" si="558"/>
        <v>0</v>
      </c>
      <c r="OI135" s="25">
        <f t="shared" si="559"/>
        <v>0</v>
      </c>
      <c r="OJ135" s="25">
        <f t="shared" si="560"/>
        <v>0</v>
      </c>
      <c r="OK135" s="25">
        <f t="shared" si="561"/>
        <v>0</v>
      </c>
      <c r="OL135" s="25">
        <f t="shared" si="562"/>
        <v>0</v>
      </c>
      <c r="OM135" s="25">
        <f t="shared" ref="OM135:OO198" si="646">(OG135+OJ135)/2</f>
        <v>0</v>
      </c>
      <c r="ON135" s="25">
        <f t="shared" si="646"/>
        <v>0</v>
      </c>
      <c r="OO135" s="25">
        <f t="shared" si="646"/>
        <v>0</v>
      </c>
      <c r="OP135" s="25">
        <f t="shared" si="563"/>
        <v>0</v>
      </c>
      <c r="OQ135" s="25">
        <f t="shared" si="564"/>
        <v>0</v>
      </c>
      <c r="OR135" s="25">
        <f t="shared" ref="OR135:OR198" si="647">OP135-OQ135</f>
        <v>0</v>
      </c>
      <c r="OS135" s="19">
        <v>538729.94999999995</v>
      </c>
      <c r="OT135" s="19">
        <v>2370663.34</v>
      </c>
    </row>
    <row r="136" spans="1:410" ht="33" customHeight="1" x14ac:dyDescent="0.25">
      <c r="A136" s="18"/>
      <c r="B136" s="18" t="s">
        <v>850</v>
      </c>
      <c r="C136" s="18">
        <v>251.42</v>
      </c>
      <c r="D136" s="16" t="e">
        <f>_xlfn.IFNA(INDEX(#REF!,MATCH(E136,#REF!,0)),0)</f>
        <v>#REF!</v>
      </c>
      <c r="E136" s="18" t="s">
        <v>920</v>
      </c>
      <c r="F136" s="16" t="s">
        <v>765</v>
      </c>
      <c r="G136" s="16" t="s">
        <v>766</v>
      </c>
      <c r="H136" s="16" t="s">
        <v>767</v>
      </c>
      <c r="I136" s="16" t="s">
        <v>768</v>
      </c>
      <c r="J136" s="16" t="s">
        <v>811</v>
      </c>
      <c r="K136" s="16" t="s">
        <v>770</v>
      </c>
      <c r="L136" s="16" t="s">
        <v>771</v>
      </c>
      <c r="M136" s="18">
        <v>1.8399999999999999</v>
      </c>
      <c r="N136" s="18">
        <v>1.8399999999999999</v>
      </c>
      <c r="O136" s="18">
        <v>2.2399999999999998</v>
      </c>
      <c r="P136" s="18">
        <v>2.2399999999999998</v>
      </c>
      <c r="Q136" s="18">
        <v>0.1</v>
      </c>
      <c r="R136" s="18">
        <v>2.04</v>
      </c>
      <c r="S136" s="18">
        <v>2.04</v>
      </c>
      <c r="T136" s="18">
        <v>0.2</v>
      </c>
      <c r="U136" s="18">
        <v>0</v>
      </c>
      <c r="V136" s="18">
        <v>0</v>
      </c>
      <c r="W136" s="18">
        <v>0</v>
      </c>
      <c r="X136" s="18">
        <v>1.8399999999999999</v>
      </c>
      <c r="Y136" s="18">
        <v>1.7999999999999998</v>
      </c>
      <c r="Z136" s="20">
        <f t="shared" si="565"/>
        <v>1.7</v>
      </c>
      <c r="AA136" s="18">
        <v>0.22</v>
      </c>
      <c r="AB136" s="18">
        <v>0</v>
      </c>
      <c r="AC136" s="18">
        <v>0</v>
      </c>
      <c r="AD136" s="18">
        <v>0</v>
      </c>
      <c r="AE136" s="18">
        <v>0</v>
      </c>
      <c r="AF136" s="18">
        <v>0</v>
      </c>
      <c r="AG136" s="18">
        <v>1.4</v>
      </c>
      <c r="AH136" s="18">
        <v>1.4</v>
      </c>
      <c r="AI136" s="20">
        <f t="shared" si="566"/>
        <v>1.8499999999999999</v>
      </c>
      <c r="AJ136" s="18">
        <v>0</v>
      </c>
      <c r="AK136" s="18">
        <v>0</v>
      </c>
      <c r="AL136" s="20">
        <f t="shared" si="567"/>
        <v>0</v>
      </c>
      <c r="AM136" s="18">
        <v>1.8399999999999999</v>
      </c>
      <c r="AN136" s="18">
        <v>1.4</v>
      </c>
      <c r="AO136" s="18">
        <v>0.15</v>
      </c>
      <c r="AP136" s="18">
        <v>0.22</v>
      </c>
      <c r="AQ136" s="18">
        <v>1.8399999999999999</v>
      </c>
      <c r="AR136" s="18">
        <v>1.6199999999999999</v>
      </c>
      <c r="AS136" s="18">
        <v>0.12</v>
      </c>
      <c r="AT136" s="18">
        <v>0.11</v>
      </c>
      <c r="AU136" s="18">
        <v>0</v>
      </c>
      <c r="AV136" s="18">
        <v>1</v>
      </c>
      <c r="AW136" s="18">
        <v>0</v>
      </c>
      <c r="AX136" s="18">
        <v>0</v>
      </c>
      <c r="AY136" s="18">
        <v>0</v>
      </c>
      <c r="AZ136" s="18">
        <v>0</v>
      </c>
      <c r="BA136" s="18">
        <v>0</v>
      </c>
      <c r="BB136" s="18">
        <v>0</v>
      </c>
      <c r="BC136" s="18">
        <v>0</v>
      </c>
      <c r="BD136" s="18">
        <v>0</v>
      </c>
      <c r="BE136" s="18">
        <v>2</v>
      </c>
      <c r="BF136" s="18">
        <v>0</v>
      </c>
      <c r="BG136" s="18">
        <v>0</v>
      </c>
      <c r="BH136" s="18">
        <v>0</v>
      </c>
      <c r="BI136" s="18">
        <v>0</v>
      </c>
      <c r="BJ136" s="18">
        <v>0</v>
      </c>
      <c r="BK136" s="18">
        <v>0</v>
      </c>
      <c r="BL136" s="18">
        <v>0</v>
      </c>
      <c r="BM136" s="18">
        <v>0</v>
      </c>
      <c r="BN136" s="18">
        <v>0</v>
      </c>
      <c r="BO136" s="18">
        <v>0</v>
      </c>
      <c r="BP136" s="18">
        <v>0</v>
      </c>
      <c r="BQ136" s="18">
        <v>0</v>
      </c>
      <c r="BR136" s="18">
        <v>0</v>
      </c>
      <c r="BS136" s="18">
        <v>0</v>
      </c>
      <c r="BT136" s="18">
        <v>0</v>
      </c>
      <c r="BU136" s="18">
        <v>0</v>
      </c>
      <c r="BV136" s="18">
        <v>0</v>
      </c>
      <c r="BW136" s="18">
        <v>0</v>
      </c>
      <c r="BX136" s="18">
        <v>0</v>
      </c>
      <c r="BY136" s="18">
        <v>0</v>
      </c>
      <c r="BZ136" s="18">
        <v>0</v>
      </c>
      <c r="CA136" s="16" t="e">
        <f>_xlfn.IFNA(IF(RIGHT(D136,2)="=G",0,INDEX(#REF!,MATCH(E136,#REF!,0))),0)</f>
        <v>#REF!</v>
      </c>
      <c r="CB136" s="16" t="s">
        <v>776</v>
      </c>
      <c r="CC136" s="18">
        <v>0</v>
      </c>
      <c r="CD136" s="18">
        <v>0</v>
      </c>
      <c r="CE136" s="18">
        <v>1.6</v>
      </c>
      <c r="CF136" s="18">
        <v>0.8</v>
      </c>
      <c r="CG136" s="18">
        <v>0.12</v>
      </c>
      <c r="CH136" s="18">
        <v>2</v>
      </c>
      <c r="CI136" s="16" t="s">
        <v>98</v>
      </c>
      <c r="CJ136" s="18">
        <v>0</v>
      </c>
      <c r="CK136" s="20">
        <f t="shared" si="432"/>
        <v>1.4</v>
      </c>
      <c r="CL136" s="20">
        <f t="shared" si="568"/>
        <v>1.4</v>
      </c>
      <c r="CM136" s="18">
        <v>18.87</v>
      </c>
      <c r="CN136" s="18">
        <v>23.55</v>
      </c>
      <c r="CO136" s="18">
        <v>22.711000000000002</v>
      </c>
      <c r="CP136" s="22">
        <f t="shared" si="433"/>
        <v>22.71</v>
      </c>
      <c r="CQ136" s="22">
        <f t="shared" si="434"/>
        <v>21.31</v>
      </c>
      <c r="CR136" s="22">
        <f t="shared" si="569"/>
        <v>1.4</v>
      </c>
      <c r="CS136" s="22">
        <f t="shared" si="435"/>
        <v>21.41</v>
      </c>
      <c r="CT136" s="22">
        <f t="shared" si="436"/>
        <v>21.61</v>
      </c>
      <c r="CU136" s="18">
        <v>21.61</v>
      </c>
      <c r="CV136" s="22">
        <f t="shared" si="570"/>
        <v>1.7</v>
      </c>
      <c r="CW136" s="22">
        <f t="shared" si="437"/>
        <v>0</v>
      </c>
      <c r="CX136" s="22">
        <f t="shared" si="438"/>
        <v>0</v>
      </c>
      <c r="CY136" s="22">
        <f t="shared" si="439"/>
        <v>23.28</v>
      </c>
      <c r="CZ136" s="22">
        <f t="shared" si="440"/>
        <v>23.43</v>
      </c>
      <c r="DA136" s="18">
        <v>23.55</v>
      </c>
      <c r="DB136" s="20">
        <f t="shared" si="571"/>
        <v>2.2400000000000002</v>
      </c>
      <c r="DC136" s="20">
        <f t="shared" si="572"/>
        <v>0.84</v>
      </c>
      <c r="DD136" s="20">
        <f t="shared" si="573"/>
        <v>1.4000000000000004</v>
      </c>
      <c r="DE136" s="20">
        <f t="shared" si="441"/>
        <v>0.1</v>
      </c>
      <c r="DF136" s="20">
        <f t="shared" si="442"/>
        <v>0.2</v>
      </c>
      <c r="DG136" s="20">
        <f t="shared" si="443"/>
        <v>1.1000000000000001</v>
      </c>
      <c r="DH136" s="20">
        <f t="shared" si="444"/>
        <v>0</v>
      </c>
      <c r="DI136" s="20">
        <f t="shared" si="445"/>
        <v>0</v>
      </c>
      <c r="DJ136" s="20">
        <f t="shared" si="446"/>
        <v>0</v>
      </c>
      <c r="DK136" s="20">
        <f t="shared" si="574"/>
        <v>1.4000000000000001</v>
      </c>
      <c r="DL136" s="20">
        <f t="shared" si="575"/>
        <v>0</v>
      </c>
      <c r="DM136" s="20">
        <f t="shared" si="576"/>
        <v>0</v>
      </c>
      <c r="DN136" s="20">
        <f t="shared" si="577"/>
        <v>0</v>
      </c>
      <c r="DO136" s="18">
        <v>2.44</v>
      </c>
      <c r="DP136" s="18">
        <v>0</v>
      </c>
      <c r="DQ136" s="18">
        <v>1</v>
      </c>
      <c r="DR136" s="18">
        <v>1</v>
      </c>
      <c r="DS136" s="25">
        <f t="shared" si="578"/>
        <v>2.44</v>
      </c>
      <c r="DT136" s="25">
        <f t="shared" si="579"/>
        <v>0</v>
      </c>
      <c r="DU136" s="25">
        <f t="shared" si="580"/>
        <v>3.42</v>
      </c>
      <c r="DV136" s="25">
        <f t="shared" si="581"/>
        <v>0</v>
      </c>
      <c r="DW136" s="25">
        <f t="shared" si="582"/>
        <v>3.42</v>
      </c>
      <c r="DX136" s="25">
        <f t="shared" si="583"/>
        <v>7.66</v>
      </c>
      <c r="DY136" s="25">
        <f t="shared" si="584"/>
        <v>0</v>
      </c>
      <c r="DZ136" s="25">
        <f t="shared" si="585"/>
        <v>7.66</v>
      </c>
      <c r="EA136" s="25">
        <f t="shared" si="586"/>
        <v>5.0599999999999996</v>
      </c>
      <c r="EB136" s="25">
        <f t="shared" si="587"/>
        <v>0</v>
      </c>
      <c r="EC136" s="25">
        <f t="shared" si="588"/>
        <v>5.0599999999999996</v>
      </c>
      <c r="ED136" s="25">
        <f t="shared" si="589"/>
        <v>2.6</v>
      </c>
      <c r="EE136" s="25">
        <f t="shared" si="589"/>
        <v>0</v>
      </c>
      <c r="EF136" s="25">
        <f t="shared" si="590"/>
        <v>2.6</v>
      </c>
      <c r="EG136" s="25">
        <f t="shared" si="591"/>
        <v>5.0599999999999996</v>
      </c>
      <c r="EH136" s="25">
        <f t="shared" si="591"/>
        <v>0</v>
      </c>
      <c r="EI136" s="25">
        <f t="shared" si="592"/>
        <v>5.0599999999999996</v>
      </c>
      <c r="EJ136" s="18">
        <v>251.42</v>
      </c>
      <c r="EK136" s="18">
        <v>201.46</v>
      </c>
      <c r="EL136" s="18" t="s">
        <v>920</v>
      </c>
      <c r="EM136" s="18" t="s">
        <v>921</v>
      </c>
      <c r="EN136" s="16" t="s">
        <v>774</v>
      </c>
      <c r="EO136" s="16" t="s">
        <v>132</v>
      </c>
      <c r="EP136" s="16" t="e">
        <f>IF(OR(EN136="Cống tròn",EN136="Cống hộp",EN136="Ống nhựa"),INDEX(#REF!,MATCH(E136,#REF!,0)),IF(OR(EN136="Rãnh xây",EN136="Rãnh bê tông"),INDEX(#REF!,MATCH(E136,#REF!,0)),0))</f>
        <v>#REF!</v>
      </c>
      <c r="EQ136" s="18">
        <v>48.559999999999974</v>
      </c>
      <c r="ER136" s="18">
        <v>1</v>
      </c>
      <c r="ES136" s="25">
        <f t="shared" si="593"/>
        <v>48</v>
      </c>
      <c r="ET136" s="1" t="e">
        <f>_xlfn.IFNA(IF(EN136="Cống tròn",INDEX(#REF!,MATCH(E136,#REF!,0)),IF(EN136="Cống hộp",INDEX(#REF!,MATCH(E136,#REF!,0)),EU136&amp;" ,"&amp;EV136)),0)</f>
        <v>#REF!</v>
      </c>
      <c r="EU136" s="16" t="s">
        <v>769</v>
      </c>
      <c r="EV136" s="16" t="s">
        <v>775</v>
      </c>
      <c r="EW136" s="16" t="e">
        <f>_xlfn.IFNA(INDEX(#REF!,MATCH(E136,#REF!,0)),0)</f>
        <v>#REF!</v>
      </c>
      <c r="EX136" s="16"/>
      <c r="EY136" s="18">
        <v>0</v>
      </c>
      <c r="EZ136" s="18">
        <v>0</v>
      </c>
      <c r="FA136" s="18">
        <v>0</v>
      </c>
      <c r="FB136" s="19">
        <v>0</v>
      </c>
      <c r="FC136" s="19">
        <v>0</v>
      </c>
      <c r="FD136" s="25">
        <f t="shared" si="447"/>
        <v>0</v>
      </c>
      <c r="FE136" s="25">
        <f t="shared" si="594"/>
        <v>0</v>
      </c>
      <c r="FF136" s="18">
        <v>0.1</v>
      </c>
      <c r="FG136" s="18">
        <v>2</v>
      </c>
      <c r="FH136" s="18">
        <v>1</v>
      </c>
      <c r="FI136" s="25">
        <f t="shared" si="595"/>
        <v>1.2</v>
      </c>
      <c r="FJ136" s="18">
        <v>0</v>
      </c>
      <c r="FK136" s="18">
        <v>0</v>
      </c>
      <c r="FL136" s="18">
        <v>0.2</v>
      </c>
      <c r="FM136" s="18">
        <v>1.4</v>
      </c>
      <c r="FN136" s="18">
        <v>0</v>
      </c>
      <c r="FO136" s="25">
        <f t="shared" si="596"/>
        <v>1.4</v>
      </c>
      <c r="FP136" s="18">
        <v>1.4999999999999999E-2</v>
      </c>
      <c r="FQ136" s="18">
        <v>1</v>
      </c>
      <c r="FR136" s="25">
        <f t="shared" si="448"/>
        <v>47</v>
      </c>
      <c r="FS136" s="25">
        <f t="shared" si="449"/>
        <v>0.69</v>
      </c>
      <c r="FT136" s="25">
        <f t="shared" si="450"/>
        <v>47.69</v>
      </c>
      <c r="FU136" s="25">
        <f t="shared" si="451"/>
        <v>-0.86999999999997613</v>
      </c>
      <c r="FV136" s="25" t="str">
        <f t="shared" si="597"/>
        <v>Thêm 01</v>
      </c>
      <c r="FW136" s="25">
        <f t="shared" si="598"/>
        <v>0.15</v>
      </c>
      <c r="FX136" s="16"/>
      <c r="FY136" s="16"/>
      <c r="FZ136" s="16"/>
      <c r="GA136" s="16"/>
      <c r="GB136" s="19">
        <v>0</v>
      </c>
      <c r="GC136" s="19">
        <v>0</v>
      </c>
      <c r="GD136" s="19">
        <v>0</v>
      </c>
      <c r="GE136" s="19">
        <v>0</v>
      </c>
      <c r="GF136" s="19">
        <v>0</v>
      </c>
      <c r="GG136" s="19">
        <v>0</v>
      </c>
      <c r="GH136" s="19">
        <v>0</v>
      </c>
      <c r="GI136" s="19">
        <v>0</v>
      </c>
      <c r="GJ136" s="19">
        <v>0</v>
      </c>
      <c r="GK136" s="19">
        <v>0</v>
      </c>
      <c r="GL136" s="25">
        <f t="shared" si="452"/>
        <v>0</v>
      </c>
      <c r="GM136" s="25">
        <f t="shared" si="599"/>
        <v>0</v>
      </c>
      <c r="GN136" s="19">
        <v>0</v>
      </c>
      <c r="GO136" s="19">
        <v>0</v>
      </c>
      <c r="GP136" s="19">
        <v>0</v>
      </c>
      <c r="GQ136" s="19">
        <v>0</v>
      </c>
      <c r="GR136" s="1" t="e">
        <f>_xlfn.IFNA(INDEX(#REF!,MATCH(E136,#REF!,0)),0)</f>
        <v>#REF!</v>
      </c>
      <c r="GS136" s="16"/>
      <c r="GT136" s="18">
        <v>0</v>
      </c>
      <c r="GU136" s="18">
        <v>0</v>
      </c>
      <c r="GV136" s="18">
        <v>0</v>
      </c>
      <c r="GW136" s="18">
        <v>0</v>
      </c>
      <c r="GX136" s="25">
        <f t="shared" si="453"/>
        <v>0</v>
      </c>
      <c r="GY136" s="25">
        <f t="shared" si="454"/>
        <v>0</v>
      </c>
      <c r="GZ136" s="25">
        <f t="shared" si="600"/>
        <v>0</v>
      </c>
      <c r="HA136" s="1" t="e" cm="1">
        <f t="array" ref="HA136">INDEX(#REF!,MATCH(EJ136&amp;EK136&amp;HD136&amp;HE136&amp;HF136,#REF!&amp;#REF!&amp;#REF!&amp;#REF!&amp;#REF!,0))</f>
        <v>#REF!</v>
      </c>
      <c r="HB136" s="16"/>
      <c r="HC136" s="25">
        <f t="shared" si="601"/>
        <v>0</v>
      </c>
      <c r="HD136" s="18">
        <v>0</v>
      </c>
      <c r="HE136" s="18">
        <v>0</v>
      </c>
      <c r="HF136" s="18">
        <v>0</v>
      </c>
      <c r="HG136" s="1" t="e" cm="1">
        <f t="array" ref="HG136">INDEX(#REF!,MATCH(EJ136&amp;EK136&amp;HJ136&amp;HK136&amp;HL136,#REF!&amp;#REF!&amp;#REF!&amp;#REF!&amp;#REF!,0))</f>
        <v>#REF!</v>
      </c>
      <c r="HH136" s="16"/>
      <c r="HI136" s="25">
        <f t="shared" si="602"/>
        <v>0</v>
      </c>
      <c r="HJ136" s="25">
        <f t="shared" si="603"/>
        <v>0</v>
      </c>
      <c r="HK136" s="19">
        <v>0</v>
      </c>
      <c r="HL136" s="19">
        <v>0</v>
      </c>
      <c r="HM136" s="18">
        <v>0.01</v>
      </c>
      <c r="HN136" s="18">
        <v>1</v>
      </c>
      <c r="HO136" s="25">
        <f t="shared" si="604"/>
        <v>0</v>
      </c>
      <c r="HP136" s="25">
        <f t="shared" si="605"/>
        <v>0</v>
      </c>
      <c r="HQ136" s="25">
        <f t="shared" si="606"/>
        <v>0</v>
      </c>
      <c r="HR136" s="25">
        <f t="shared" si="607"/>
        <v>0</v>
      </c>
      <c r="HS136" s="25">
        <f t="shared" si="608"/>
        <v>0</v>
      </c>
      <c r="HT136" s="19">
        <v>0</v>
      </c>
      <c r="HU136" s="19">
        <v>0</v>
      </c>
      <c r="HV136" s="19">
        <v>0</v>
      </c>
      <c r="HW136" s="25">
        <f t="shared" si="609"/>
        <v>0</v>
      </c>
      <c r="HX136" s="19">
        <v>0</v>
      </c>
      <c r="HY136" s="19">
        <v>0</v>
      </c>
      <c r="HZ136" s="18">
        <v>22.71</v>
      </c>
      <c r="IA136" s="20">
        <f>ROUND(IF(EN136="Cống tròn",IF(EN136="Cống tròn",IF(EU136="Không có móng",IQ136-FF136,IF(EU136="Đế",IP136-FN136,IF(OR(EU136="Móng bê tông",EU136="Móng bê tông kết hợp đế"),II136-FJ136,0))),0),IF(EN136="Cống hộp",IF(AND(EN136="Cống hộp",EU136="Không có móng"),IQ136-GF136,IF(AND(EN136="Cống hộp",EU136="Móng bê tông"),IJ136-GB136,0)),IF(OR(EN136="Rãnh xây",EN136="Rãnh bê tông"),IF(OR(EN136="Rãnh xây",EN136="Rãnh bê tông"),IK136-GB136,0),IF(EN136="Ống nhựa",IF(AND(EN136="Ống nhựa",EU136="Không đắp cát"),IQ136-HT136,IF(AND(EN136="Ống nhựa",EU136="Đắp cát"),IH136-HX136,0)),IF(EN136="Rãnh thang",IF(EN136="Rãnh thang",IF(EU136="Móng bê tông",#REF!-#REF!,IQ136),0),0))))),2)</f>
        <v>21.61</v>
      </c>
      <c r="IB136" s="20">
        <f t="shared" si="610"/>
        <v>1.1000000000000014</v>
      </c>
      <c r="IC136" s="20">
        <f t="shared" si="455"/>
        <v>21.61</v>
      </c>
      <c r="ID136" s="20">
        <f t="shared" si="456"/>
        <v>0</v>
      </c>
      <c r="IE136" s="20">
        <f t="shared" si="457"/>
        <v>0</v>
      </c>
      <c r="IF136" s="20">
        <f t="shared" si="458"/>
        <v>0</v>
      </c>
      <c r="IG136" s="20">
        <f>IF(EN136="Rãnh thang",IF(AND(EN136="Rãnh thang",EU136="Móng bê tông"),IQ136-#REF!,0),IF(EN136="Ống nhựa",IF(AND(EN136="Ống nhựa",EU136="Đắp cát"),IQ136-HT136,0),IF(EN136="Cống tròn",IF(EN136="Cống tròn",IF(OR(EU136="Móng bê tông",EU136="Móng bê tông kết hợp đế"),IM136-FL136,0),0),IF(EN136="Cống hộp",IF(AND(EN136="Cống hộp",EU136="Móng bê tông"),IN136-GD136,0),IF(OR(EN136="Rãnh xây",EN136="Rãnh bê tông"),IF(AND(EN136="Rãnh xây",EU136="Móng bê tông"),IO136-GD136,IF(AND(EN136="Rãnh bê tông",EU136="Móng bê tông"),IO136-GD136,0)),0)))))</f>
        <v>21.61</v>
      </c>
      <c r="IH136" s="20">
        <f t="shared" si="459"/>
        <v>0</v>
      </c>
      <c r="II136" s="20">
        <f t="shared" si="460"/>
        <v>21.61</v>
      </c>
      <c r="IJ136" s="20">
        <f t="shared" si="461"/>
        <v>0</v>
      </c>
      <c r="IK136" s="20">
        <f t="shared" si="462"/>
        <v>0</v>
      </c>
      <c r="IL136" s="20">
        <f t="shared" si="463"/>
        <v>21.81</v>
      </c>
      <c r="IM136" s="20">
        <f t="shared" si="464"/>
        <v>21.81</v>
      </c>
      <c r="IN136" s="20">
        <f t="shared" si="465"/>
        <v>0</v>
      </c>
      <c r="IO136" s="20">
        <f t="shared" si="466"/>
        <v>0</v>
      </c>
      <c r="IP136" s="20">
        <f t="shared" si="467"/>
        <v>0</v>
      </c>
      <c r="IQ136" s="18">
        <v>21.91</v>
      </c>
      <c r="IR136" s="25">
        <f t="shared" si="611"/>
        <v>0</v>
      </c>
      <c r="IS136" s="25">
        <f t="shared" si="468"/>
        <v>0</v>
      </c>
      <c r="IT136" s="25">
        <f t="shared" si="469"/>
        <v>0</v>
      </c>
      <c r="IU136" s="25">
        <f>ROUND(IF(EN136="Cống tròn",IF(EN136="Cống tròn",IV136+FF136,0),IF(EN136="Cống hộp",IF(EN136="Cống hộp",IV136+GP136,0),IF(OR(EN136="Rãnh xây",EN136="Rãnh bê tông"),IF(OR(EN136="Rãnh xây",EN136="Rãnh bê tông"),IV136+GP136,0),IF(EN136="ống nhựa",IF(EN136="Ống nhựa",IV136+HT136,0),IF(EN136="Rãnh thang",IF(EN136="Rãnh thang",IQ136+#REF!,0),0))))),2)</f>
        <v>22.96</v>
      </c>
      <c r="IV136" s="18">
        <v>22.86</v>
      </c>
      <c r="IW136" s="25">
        <f t="shared" si="470"/>
        <v>22.96</v>
      </c>
      <c r="IX136" s="25">
        <f t="shared" si="471"/>
        <v>0</v>
      </c>
      <c r="IY136" s="25">
        <f t="shared" si="472"/>
        <v>0</v>
      </c>
      <c r="IZ136" s="25">
        <f t="shared" si="473"/>
        <v>0</v>
      </c>
      <c r="JA136" s="25">
        <f t="shared" si="474"/>
        <v>0</v>
      </c>
      <c r="JB136" s="18">
        <v>22.62</v>
      </c>
      <c r="JC136" s="20">
        <f>ROUND(IF(EN136="Cống tròn",IF(EN136="Cống tròn",IF(EU136="Không có móng",JS136-FF136,IF(EU136="Đế",JR136-FN136,IF(OR(EU136="Móng bê tông",EU136="Móng bê tông kết hợp đế"),JK136-FJ136,0))),0),IF(EN136="Cống hộp",IF(AND(EN136="Cống hộp",EU136="Không có móng"),JS136-GF136,IF(AND(EN136="Cống hộp",EU136="Móng bê tông"),JL136-GB136,0)),IF(OR(EN136="Rãnh xây",EN136="Rãnh bê tông"),IF(OR(EN136="Rãnh xây",EN136="Rãnh bê tông"),JM136-GB136,0),IF(EN136="Ống nhựa",IF(AND(EN136="Ống nhựa",EU136="Không đắp cát"),JS136-HT136,IF(AND(EN136="Ống nhựa",EU136="Đắp cát"),JJ136-HX136,0)),IF(EN136="Rãnh thang",IF(EN136="Rãnh thang",IF(EU136="Móng bê tông",#REF!-#REF!,JS136),0),0))))),2)</f>
        <v>21.56</v>
      </c>
      <c r="JD136" s="20">
        <f t="shared" si="612"/>
        <v>1.0600000000000023</v>
      </c>
      <c r="JE136" s="20">
        <f t="shared" si="475"/>
        <v>21.56</v>
      </c>
      <c r="JF136" s="20">
        <f t="shared" si="476"/>
        <v>0</v>
      </c>
      <c r="JG136" s="20">
        <f t="shared" si="477"/>
        <v>0</v>
      </c>
      <c r="JH136" s="20">
        <f t="shared" si="478"/>
        <v>0</v>
      </c>
      <c r="JI136" s="20">
        <f>IF(EN136="Rãnh thang",IF(AND(EN136="Rãnh thang",EU136="Móng bê tông"),JS136-#REF!,0),IF(EN136="Ống nhựa",IF(AND(EN136="Ống nhựa",EU136="Đắp cát"),JS136-HT136,0),IF(EN136="Cống tròn",IF(EN136="Cống tròn",IF(OR(EU136="Móng bê tông",EU136="Móng bê tông kết hợp đế"),JO136-FL136,0),0),IF(EN136="Cống hộp",IF(AND(EN136="Cống hộp",EU136="Móng bê tông"),JP136-GD136,0),IF(OR(EN136="Rãnh xây",EN136="Rãnh bê tông"),IF(AND(EN136="Rãnh xây",EU136="Móng bê tông"),JQ136-GD136,IF(AND(EN136="Rãnh bê tông",EU136="Móng bê tông"),JQ136-GD136,0)),0)))))</f>
        <v>21.56</v>
      </c>
      <c r="JJ136" s="20">
        <f t="shared" si="479"/>
        <v>0</v>
      </c>
      <c r="JK136" s="20">
        <f t="shared" si="480"/>
        <v>21.56</v>
      </c>
      <c r="JL136" s="20">
        <f t="shared" si="481"/>
        <v>0</v>
      </c>
      <c r="JM136" s="20">
        <f t="shared" si="482"/>
        <v>0</v>
      </c>
      <c r="JN136" s="20">
        <f t="shared" si="483"/>
        <v>21.759999999999998</v>
      </c>
      <c r="JO136" s="20">
        <f t="shared" si="484"/>
        <v>21.759999999999998</v>
      </c>
      <c r="JP136" s="20">
        <f t="shared" si="485"/>
        <v>0</v>
      </c>
      <c r="JQ136" s="20">
        <f t="shared" si="486"/>
        <v>0</v>
      </c>
      <c r="JR136" s="20">
        <f t="shared" si="487"/>
        <v>0</v>
      </c>
      <c r="JS136" s="26">
        <v>21.86</v>
      </c>
      <c r="JT136" s="25">
        <f t="shared" si="613"/>
        <v>0</v>
      </c>
      <c r="JU136" s="25">
        <f t="shared" si="488"/>
        <v>0</v>
      </c>
      <c r="JV136" s="25">
        <f t="shared" si="489"/>
        <v>0</v>
      </c>
      <c r="JW136" s="25">
        <f>ROUND(IF(EN136="Cống tròn",IF(EN136="Cống tròn",JX136+FF136,0),IF(EN136="Cống hộp",IF(EN136="Cống hộp",JX136+GP136,0),IF(OR(EN136="Rãnh xây",EN136="Rãnh bê tông"),IF(OR(EN136="Rãnh xây",EN136="Rãnh bê tông"),JX136+GP136,0),IF(EN136="ống nhựa",IF(EN136="Ống nhựa",JX136+HT136,0),IF(EN136="Rãnh thang",IF(EN136="Rãnh thang",JS136+#REF!,0),0))))),2)</f>
        <v>22.96</v>
      </c>
      <c r="JX136" s="27">
        <v>22.86</v>
      </c>
      <c r="JY136" s="25">
        <f t="shared" si="490"/>
        <v>22.96</v>
      </c>
      <c r="JZ136" s="25">
        <f t="shared" si="491"/>
        <v>0</v>
      </c>
      <c r="KA136" s="25">
        <f t="shared" si="492"/>
        <v>0</v>
      </c>
      <c r="KB136" s="25">
        <f t="shared" si="493"/>
        <v>0</v>
      </c>
      <c r="KC136" s="25">
        <f t="shared" si="494"/>
        <v>0</v>
      </c>
      <c r="KD136" s="28" t="s">
        <v>98</v>
      </c>
      <c r="KE136" s="27">
        <v>0</v>
      </c>
      <c r="KF136" s="25">
        <f t="shared" si="495"/>
        <v>1.1000000000000014</v>
      </c>
      <c r="KG136" s="25">
        <f t="shared" si="614"/>
        <v>1.1000000000000014</v>
      </c>
      <c r="KH136" s="27">
        <v>0</v>
      </c>
      <c r="KI136" s="25">
        <f t="shared" si="496"/>
        <v>1.0600000000000023</v>
      </c>
      <c r="KJ136" s="25">
        <f t="shared" si="615"/>
        <v>1.0600000000000023</v>
      </c>
      <c r="KK136" s="25">
        <f t="shared" si="497"/>
        <v>0</v>
      </c>
      <c r="KL136" s="25">
        <f t="shared" si="498"/>
        <v>0</v>
      </c>
      <c r="KM136" s="25">
        <f t="shared" si="616"/>
        <v>0</v>
      </c>
      <c r="KN136" s="25">
        <f t="shared" si="499"/>
        <v>0</v>
      </c>
      <c r="KO136" s="25">
        <f t="shared" si="500"/>
        <v>0</v>
      </c>
      <c r="KP136" s="25">
        <f t="shared" si="617"/>
        <v>0</v>
      </c>
      <c r="KQ136" s="25">
        <f t="shared" si="501"/>
        <v>0.2</v>
      </c>
      <c r="KR136" s="25">
        <f t="shared" si="502"/>
        <v>0.2</v>
      </c>
      <c r="KS136" s="25">
        <f t="shared" si="618"/>
        <v>0.2</v>
      </c>
      <c r="KT136" s="25">
        <f t="shared" si="503"/>
        <v>0</v>
      </c>
      <c r="KU136" s="25">
        <f t="shared" si="504"/>
        <v>0</v>
      </c>
      <c r="KV136" s="25">
        <f t="shared" si="619"/>
        <v>0</v>
      </c>
      <c r="KW136" s="25">
        <f t="shared" si="505"/>
        <v>0</v>
      </c>
      <c r="KX136" s="25">
        <f t="shared" si="506"/>
        <v>0</v>
      </c>
      <c r="KY136" s="25">
        <f t="shared" si="620"/>
        <v>0</v>
      </c>
      <c r="KZ136" s="25">
        <f t="shared" si="507"/>
        <v>0</v>
      </c>
      <c r="LA136" s="25">
        <f t="shared" si="508"/>
        <v>0</v>
      </c>
      <c r="LB136" s="25">
        <f t="shared" si="621"/>
        <v>0</v>
      </c>
      <c r="LC136" s="25">
        <f t="shared" si="509"/>
        <v>0.90000000000000147</v>
      </c>
      <c r="LD136" s="25">
        <f t="shared" si="510"/>
        <v>0.86000000000000232</v>
      </c>
      <c r="LE136" s="25">
        <f t="shared" si="622"/>
        <v>0.88000000000000189</v>
      </c>
      <c r="LF136" s="25">
        <f t="shared" si="511"/>
        <v>0</v>
      </c>
      <c r="LG136" s="25">
        <f t="shared" si="512"/>
        <v>0</v>
      </c>
      <c r="LH136" s="25">
        <f t="shared" si="623"/>
        <v>0</v>
      </c>
      <c r="LI136" s="25">
        <f t="shared" si="513"/>
        <v>0</v>
      </c>
      <c r="LJ136" s="25">
        <f t="shared" si="514"/>
        <v>0</v>
      </c>
      <c r="LK136" s="25">
        <f t="shared" si="624"/>
        <v>0</v>
      </c>
      <c r="LL136" s="25">
        <f t="shared" si="515"/>
        <v>0</v>
      </c>
      <c r="LM136" s="25">
        <f t="shared" si="516"/>
        <v>0</v>
      </c>
      <c r="LN136" s="25">
        <f t="shared" si="625"/>
        <v>0</v>
      </c>
      <c r="LO136" s="25">
        <f t="shared" si="517"/>
        <v>0</v>
      </c>
      <c r="LP136" s="25">
        <f t="shared" si="518"/>
        <v>0</v>
      </c>
      <c r="LQ136" s="25">
        <f t="shared" si="626"/>
        <v>0</v>
      </c>
      <c r="LR136" s="25">
        <f t="shared" si="519"/>
        <v>0</v>
      </c>
      <c r="LS136" s="25">
        <f t="shared" si="520"/>
        <v>0</v>
      </c>
      <c r="LT136" s="25">
        <f t="shared" si="627"/>
        <v>0</v>
      </c>
      <c r="LU136" s="25">
        <f t="shared" si="521"/>
        <v>0</v>
      </c>
      <c r="LV136" s="25">
        <f t="shared" si="522"/>
        <v>0</v>
      </c>
      <c r="LW136" s="25">
        <f t="shared" si="628"/>
        <v>0</v>
      </c>
      <c r="LX136" s="25">
        <f t="shared" si="523"/>
        <v>0</v>
      </c>
      <c r="LY136" s="25">
        <f t="shared" si="524"/>
        <v>0</v>
      </c>
      <c r="LZ136" s="25">
        <f t="shared" si="629"/>
        <v>0</v>
      </c>
      <c r="MA136" s="25">
        <f t="shared" si="525"/>
        <v>0</v>
      </c>
      <c r="MB136" s="25">
        <f t="shared" si="526"/>
        <v>0</v>
      </c>
      <c r="MC136" s="25">
        <f t="shared" si="630"/>
        <v>0</v>
      </c>
      <c r="MD136" s="25">
        <f t="shared" si="527"/>
        <v>0</v>
      </c>
      <c r="ME136" s="25">
        <f t="shared" si="528"/>
        <v>0</v>
      </c>
      <c r="MF136" s="25">
        <f t="shared" si="631"/>
        <v>0</v>
      </c>
      <c r="MG136" s="25">
        <f t="shared" si="529"/>
        <v>0</v>
      </c>
      <c r="MH136" s="25">
        <f t="shared" si="530"/>
        <v>0</v>
      </c>
      <c r="MI136" s="25">
        <f t="shared" si="632"/>
        <v>0</v>
      </c>
      <c r="MJ136" s="25">
        <f t="shared" si="531"/>
        <v>0</v>
      </c>
      <c r="MK136" s="25">
        <f t="shared" si="532"/>
        <v>0</v>
      </c>
      <c r="ML136" s="25">
        <f t="shared" si="633"/>
        <v>0</v>
      </c>
      <c r="MM136" s="25">
        <f t="shared" si="533"/>
        <v>0</v>
      </c>
      <c r="MN136" s="25">
        <f t="shared" si="534"/>
        <v>0</v>
      </c>
      <c r="MO136" s="25">
        <f t="shared" si="634"/>
        <v>0</v>
      </c>
      <c r="MP136" s="25">
        <f t="shared" si="535"/>
        <v>0</v>
      </c>
      <c r="MQ136" s="25">
        <f t="shared" si="536"/>
        <v>0</v>
      </c>
      <c r="MR136" s="25">
        <f t="shared" si="635"/>
        <v>0</v>
      </c>
      <c r="MS136" s="29">
        <v>1.4</v>
      </c>
      <c r="MT136" s="29">
        <v>0</v>
      </c>
      <c r="MU136" s="29">
        <v>1</v>
      </c>
      <c r="MV136" s="29">
        <v>1</v>
      </c>
      <c r="MW136" s="25">
        <f t="shared" si="537"/>
        <v>1.4</v>
      </c>
      <c r="MX136" s="25">
        <f t="shared" si="538"/>
        <v>1.54</v>
      </c>
      <c r="MY136" s="25">
        <f t="shared" si="539"/>
        <v>0</v>
      </c>
      <c r="MZ136" s="25">
        <f t="shared" si="540"/>
        <v>0</v>
      </c>
      <c r="NA136" s="25">
        <f t="shared" si="541"/>
        <v>1.4</v>
      </c>
      <c r="NB136" s="25">
        <f t="shared" si="542"/>
        <v>1.48</v>
      </c>
      <c r="NC136" s="25">
        <f t="shared" si="543"/>
        <v>0</v>
      </c>
      <c r="ND136" s="25">
        <f t="shared" si="544"/>
        <v>0</v>
      </c>
      <c r="NE136" s="25">
        <f t="shared" si="636"/>
        <v>1.4</v>
      </c>
      <c r="NF136" s="25">
        <f t="shared" si="636"/>
        <v>1.51</v>
      </c>
      <c r="NG136" s="25">
        <f t="shared" si="636"/>
        <v>0</v>
      </c>
      <c r="NH136" s="25">
        <f t="shared" si="545"/>
        <v>0</v>
      </c>
      <c r="NI136" s="25">
        <f t="shared" si="546"/>
        <v>73.33</v>
      </c>
      <c r="NJ136" s="25">
        <f t="shared" si="547"/>
        <v>0</v>
      </c>
      <c r="NK136" s="25">
        <f t="shared" si="548"/>
        <v>73.33</v>
      </c>
      <c r="NL136" s="25">
        <f t="shared" si="549"/>
        <v>43.12</v>
      </c>
      <c r="NM136" s="25">
        <f t="shared" si="550"/>
        <v>0</v>
      </c>
      <c r="NN136" s="25">
        <f t="shared" si="637"/>
        <v>43.12</v>
      </c>
      <c r="NO136" s="25">
        <f t="shared" si="551"/>
        <v>0</v>
      </c>
      <c r="NP136" s="25">
        <f t="shared" si="552"/>
        <v>0</v>
      </c>
      <c r="NQ136" s="25">
        <f t="shared" si="638"/>
        <v>0</v>
      </c>
      <c r="NR136" s="25">
        <f t="shared" si="553"/>
        <v>0</v>
      </c>
      <c r="NS136" s="25">
        <f t="shared" si="554"/>
        <v>0</v>
      </c>
      <c r="NT136" s="25">
        <f t="shared" si="639"/>
        <v>0</v>
      </c>
      <c r="NU136" s="25">
        <f t="shared" si="555"/>
        <v>0</v>
      </c>
      <c r="NV136" s="25">
        <f t="shared" si="556"/>
        <v>0</v>
      </c>
      <c r="NW136" s="25">
        <f t="shared" si="640"/>
        <v>0</v>
      </c>
      <c r="NX136" s="25">
        <f t="shared" si="641"/>
        <v>43.12</v>
      </c>
      <c r="NY136" s="25">
        <f t="shared" si="641"/>
        <v>0</v>
      </c>
      <c r="NZ136" s="25">
        <f t="shared" si="642"/>
        <v>43.12</v>
      </c>
      <c r="OA136" s="25">
        <f t="shared" si="643"/>
        <v>30.21</v>
      </c>
      <c r="OB136" s="25">
        <f t="shared" si="643"/>
        <v>0</v>
      </c>
      <c r="OC136" s="25">
        <f t="shared" si="644"/>
        <v>30.21</v>
      </c>
      <c r="OD136" s="25">
        <f t="shared" si="645"/>
        <v>43.12</v>
      </c>
      <c r="OE136" s="25">
        <f t="shared" si="645"/>
        <v>0</v>
      </c>
      <c r="OF136" s="25">
        <f t="shared" si="645"/>
        <v>43.12</v>
      </c>
      <c r="OG136" s="25">
        <f t="shared" si="557"/>
        <v>0</v>
      </c>
      <c r="OH136" s="25">
        <f t="shared" si="558"/>
        <v>0</v>
      </c>
      <c r="OI136" s="25">
        <f t="shared" si="559"/>
        <v>0</v>
      </c>
      <c r="OJ136" s="25">
        <f t="shared" si="560"/>
        <v>0</v>
      </c>
      <c r="OK136" s="25">
        <f t="shared" si="561"/>
        <v>0</v>
      </c>
      <c r="OL136" s="25">
        <f t="shared" si="562"/>
        <v>0</v>
      </c>
      <c r="OM136" s="25">
        <f t="shared" si="646"/>
        <v>0</v>
      </c>
      <c r="ON136" s="25">
        <f t="shared" si="646"/>
        <v>0</v>
      </c>
      <c r="OO136" s="25">
        <f t="shared" si="646"/>
        <v>0</v>
      </c>
      <c r="OP136" s="25">
        <f t="shared" si="563"/>
        <v>0</v>
      </c>
      <c r="OQ136" s="25">
        <f t="shared" si="564"/>
        <v>0</v>
      </c>
      <c r="OR136" s="25">
        <f t="shared" si="647"/>
        <v>0</v>
      </c>
      <c r="OS136" s="19">
        <v>538795.68000000005</v>
      </c>
      <c r="OT136" s="19">
        <v>2370687.64</v>
      </c>
    </row>
    <row r="137" spans="1:410" ht="33" customHeight="1" x14ac:dyDescent="0.25">
      <c r="A137" s="18"/>
      <c r="B137" s="18" t="s">
        <v>850</v>
      </c>
      <c r="C137" s="18">
        <v>201.46</v>
      </c>
      <c r="D137" s="16" t="e">
        <f>_xlfn.IFNA(INDEX(#REF!,MATCH(E137,#REF!,0)),0)</f>
        <v>#REF!</v>
      </c>
      <c r="E137" s="18" t="s">
        <v>921</v>
      </c>
      <c r="F137" s="16" t="s">
        <v>765</v>
      </c>
      <c r="G137" s="16" t="s">
        <v>766</v>
      </c>
      <c r="H137" s="16" t="s">
        <v>767</v>
      </c>
      <c r="I137" s="16" t="s">
        <v>768</v>
      </c>
      <c r="J137" s="16" t="s">
        <v>811</v>
      </c>
      <c r="K137" s="16" t="s">
        <v>770</v>
      </c>
      <c r="L137" s="16" t="s">
        <v>771</v>
      </c>
      <c r="M137" s="18">
        <v>1.8399999999999999</v>
      </c>
      <c r="N137" s="18">
        <v>1.8399999999999999</v>
      </c>
      <c r="O137" s="18">
        <v>2.2399999999999998</v>
      </c>
      <c r="P137" s="18">
        <v>2.2399999999999998</v>
      </c>
      <c r="Q137" s="18">
        <v>0.1</v>
      </c>
      <c r="R137" s="18">
        <v>2.04</v>
      </c>
      <c r="S137" s="18">
        <v>2.04</v>
      </c>
      <c r="T137" s="18">
        <v>0.2</v>
      </c>
      <c r="U137" s="18">
        <v>0</v>
      </c>
      <c r="V137" s="18">
        <v>0</v>
      </c>
      <c r="W137" s="18">
        <v>0</v>
      </c>
      <c r="X137" s="18">
        <v>1.8399999999999999</v>
      </c>
      <c r="Y137" s="18">
        <v>1.7999999999999998</v>
      </c>
      <c r="Z137" s="20">
        <f t="shared" si="565"/>
        <v>1.6</v>
      </c>
      <c r="AA137" s="18">
        <v>0.22</v>
      </c>
      <c r="AB137" s="18">
        <v>0</v>
      </c>
      <c r="AC137" s="18">
        <v>0</v>
      </c>
      <c r="AD137" s="18">
        <v>0</v>
      </c>
      <c r="AE137" s="18">
        <v>0</v>
      </c>
      <c r="AF137" s="18">
        <v>0</v>
      </c>
      <c r="AG137" s="18">
        <v>1.4</v>
      </c>
      <c r="AH137" s="18">
        <v>1.4</v>
      </c>
      <c r="AI137" s="20">
        <f t="shared" si="566"/>
        <v>1.75</v>
      </c>
      <c r="AJ137" s="18">
        <v>0</v>
      </c>
      <c r="AK137" s="18">
        <v>0</v>
      </c>
      <c r="AL137" s="20">
        <f t="shared" si="567"/>
        <v>0</v>
      </c>
      <c r="AM137" s="18">
        <v>1.8399999999999999</v>
      </c>
      <c r="AN137" s="18">
        <v>1.4</v>
      </c>
      <c r="AO137" s="18">
        <v>0.15</v>
      </c>
      <c r="AP137" s="18">
        <v>0.22</v>
      </c>
      <c r="AQ137" s="18">
        <v>1.8399999999999999</v>
      </c>
      <c r="AR137" s="18">
        <v>1.6199999999999999</v>
      </c>
      <c r="AS137" s="18">
        <v>0.12</v>
      </c>
      <c r="AT137" s="18">
        <v>0.11</v>
      </c>
      <c r="AU137" s="18">
        <v>0</v>
      </c>
      <c r="AV137" s="18">
        <v>1</v>
      </c>
      <c r="AW137" s="18">
        <v>0</v>
      </c>
      <c r="AX137" s="18">
        <v>0</v>
      </c>
      <c r="AY137" s="18">
        <v>0</v>
      </c>
      <c r="AZ137" s="18">
        <v>0</v>
      </c>
      <c r="BA137" s="18">
        <v>0</v>
      </c>
      <c r="BB137" s="18">
        <v>0</v>
      </c>
      <c r="BC137" s="18">
        <v>0</v>
      </c>
      <c r="BD137" s="18">
        <v>0</v>
      </c>
      <c r="BE137" s="18">
        <v>2</v>
      </c>
      <c r="BF137" s="18">
        <v>0</v>
      </c>
      <c r="BG137" s="18">
        <v>0</v>
      </c>
      <c r="BH137" s="18">
        <v>0</v>
      </c>
      <c r="BI137" s="18">
        <v>0</v>
      </c>
      <c r="BJ137" s="18">
        <v>0</v>
      </c>
      <c r="BK137" s="18">
        <v>0</v>
      </c>
      <c r="BL137" s="18">
        <v>0</v>
      </c>
      <c r="BM137" s="18">
        <v>0</v>
      </c>
      <c r="BN137" s="18">
        <v>0</v>
      </c>
      <c r="BO137" s="18">
        <v>0</v>
      </c>
      <c r="BP137" s="18">
        <v>0</v>
      </c>
      <c r="BQ137" s="18">
        <v>0</v>
      </c>
      <c r="BR137" s="18">
        <v>0</v>
      </c>
      <c r="BS137" s="18">
        <v>0</v>
      </c>
      <c r="BT137" s="18">
        <v>0</v>
      </c>
      <c r="BU137" s="18">
        <v>0</v>
      </c>
      <c r="BV137" s="18">
        <v>0</v>
      </c>
      <c r="BW137" s="18">
        <v>0</v>
      </c>
      <c r="BX137" s="18">
        <v>0</v>
      </c>
      <c r="BY137" s="18">
        <v>0</v>
      </c>
      <c r="BZ137" s="18">
        <v>0</v>
      </c>
      <c r="CA137" s="16" t="e">
        <f>_xlfn.IFNA(IF(RIGHT(D137,2)="=G",0,INDEX(#REF!,MATCH(E137,#REF!,0))),0)</f>
        <v>#REF!</v>
      </c>
      <c r="CB137" s="16" t="s">
        <v>776</v>
      </c>
      <c r="CC137" s="18">
        <v>0</v>
      </c>
      <c r="CD137" s="18">
        <v>0</v>
      </c>
      <c r="CE137" s="18">
        <v>1.6</v>
      </c>
      <c r="CF137" s="18">
        <v>0.8</v>
      </c>
      <c r="CG137" s="18">
        <v>0.12</v>
      </c>
      <c r="CH137" s="18">
        <v>2</v>
      </c>
      <c r="CI137" s="16" t="s">
        <v>98</v>
      </c>
      <c r="CJ137" s="18">
        <v>0</v>
      </c>
      <c r="CK137" s="20">
        <f t="shared" si="432"/>
        <v>1.36</v>
      </c>
      <c r="CL137" s="20">
        <f t="shared" si="568"/>
        <v>1.36</v>
      </c>
      <c r="CM137" s="18">
        <v>18.940000000000001</v>
      </c>
      <c r="CN137" s="18">
        <v>23.46</v>
      </c>
      <c r="CO137" s="18">
        <v>22.621000000000002</v>
      </c>
      <c r="CP137" s="22">
        <f t="shared" si="433"/>
        <v>22.62</v>
      </c>
      <c r="CQ137" s="22">
        <f t="shared" si="434"/>
        <v>21.26</v>
      </c>
      <c r="CR137" s="22">
        <f t="shared" si="569"/>
        <v>1.36</v>
      </c>
      <c r="CS137" s="22">
        <f t="shared" si="435"/>
        <v>21.36</v>
      </c>
      <c r="CT137" s="22">
        <f t="shared" si="436"/>
        <v>21.56</v>
      </c>
      <c r="CU137" s="18">
        <v>21.56</v>
      </c>
      <c r="CV137" s="22">
        <f t="shared" si="570"/>
        <v>1.6</v>
      </c>
      <c r="CW137" s="22">
        <f t="shared" si="437"/>
        <v>0</v>
      </c>
      <c r="CX137" s="22">
        <f t="shared" si="438"/>
        <v>0</v>
      </c>
      <c r="CY137" s="22">
        <f t="shared" si="439"/>
        <v>23.19</v>
      </c>
      <c r="CZ137" s="22">
        <f t="shared" si="440"/>
        <v>23.34</v>
      </c>
      <c r="DA137" s="18">
        <v>23.46</v>
      </c>
      <c r="DB137" s="20">
        <f t="shared" si="571"/>
        <v>2.2000000000000002</v>
      </c>
      <c r="DC137" s="20">
        <f t="shared" si="572"/>
        <v>0.84</v>
      </c>
      <c r="DD137" s="20">
        <f t="shared" si="573"/>
        <v>1.3600000000000003</v>
      </c>
      <c r="DE137" s="20">
        <f t="shared" si="441"/>
        <v>0.1</v>
      </c>
      <c r="DF137" s="20">
        <f t="shared" si="442"/>
        <v>0.2</v>
      </c>
      <c r="DG137" s="20">
        <f t="shared" si="443"/>
        <v>1.06</v>
      </c>
      <c r="DH137" s="20">
        <f t="shared" si="444"/>
        <v>0</v>
      </c>
      <c r="DI137" s="20">
        <f t="shared" si="445"/>
        <v>0</v>
      </c>
      <c r="DJ137" s="20">
        <f t="shared" si="446"/>
        <v>0</v>
      </c>
      <c r="DK137" s="20">
        <f t="shared" si="574"/>
        <v>1.36</v>
      </c>
      <c r="DL137" s="20">
        <f t="shared" si="575"/>
        <v>0</v>
      </c>
      <c r="DM137" s="20">
        <f t="shared" si="576"/>
        <v>0</v>
      </c>
      <c r="DN137" s="20">
        <f t="shared" si="577"/>
        <v>0</v>
      </c>
      <c r="DO137" s="18">
        <v>2.44</v>
      </c>
      <c r="DP137" s="18">
        <v>0</v>
      </c>
      <c r="DQ137" s="18">
        <v>1</v>
      </c>
      <c r="DR137" s="18">
        <v>1</v>
      </c>
      <c r="DS137" s="25">
        <f t="shared" si="578"/>
        <v>2.44</v>
      </c>
      <c r="DT137" s="25">
        <f t="shared" si="579"/>
        <v>0</v>
      </c>
      <c r="DU137" s="25">
        <f t="shared" si="580"/>
        <v>3.32</v>
      </c>
      <c r="DV137" s="25">
        <f t="shared" si="581"/>
        <v>0</v>
      </c>
      <c r="DW137" s="25">
        <f t="shared" si="582"/>
        <v>3.32</v>
      </c>
      <c r="DX137" s="25">
        <f t="shared" si="583"/>
        <v>7.44</v>
      </c>
      <c r="DY137" s="25">
        <f t="shared" si="584"/>
        <v>0</v>
      </c>
      <c r="DZ137" s="25">
        <f t="shared" si="585"/>
        <v>7.44</v>
      </c>
      <c r="EA137" s="25">
        <f t="shared" si="586"/>
        <v>4.92</v>
      </c>
      <c r="EB137" s="25">
        <f t="shared" si="587"/>
        <v>0</v>
      </c>
      <c r="EC137" s="25">
        <f t="shared" si="588"/>
        <v>4.92</v>
      </c>
      <c r="ED137" s="25">
        <f t="shared" si="589"/>
        <v>2.52</v>
      </c>
      <c r="EE137" s="25">
        <f t="shared" si="589"/>
        <v>0</v>
      </c>
      <c r="EF137" s="25">
        <f t="shared" si="590"/>
        <v>2.52</v>
      </c>
      <c r="EG137" s="25">
        <f t="shared" si="591"/>
        <v>4.92</v>
      </c>
      <c r="EH137" s="25">
        <f t="shared" si="591"/>
        <v>0</v>
      </c>
      <c r="EI137" s="25">
        <f t="shared" si="592"/>
        <v>4.92</v>
      </c>
      <c r="EJ137" s="18">
        <v>201.46</v>
      </c>
      <c r="EK137" s="18">
        <v>151.81</v>
      </c>
      <c r="EL137" s="18" t="s">
        <v>921</v>
      </c>
      <c r="EM137" s="18" t="s">
        <v>922</v>
      </c>
      <c r="EN137" s="16" t="s">
        <v>774</v>
      </c>
      <c r="EO137" s="16" t="s">
        <v>132</v>
      </c>
      <c r="EP137" s="16" t="e">
        <f>IF(OR(EN137="Cống tròn",EN137="Cống hộp",EN137="Ống nhựa"),INDEX(#REF!,MATCH(E137,#REF!,0)),IF(OR(EN137="Rãnh xây",EN137="Rãnh bê tông"),INDEX(#REF!,MATCH(E137,#REF!,0)),0))</f>
        <v>#REF!</v>
      </c>
      <c r="EQ137" s="18">
        <v>48.25</v>
      </c>
      <c r="ER137" s="18">
        <v>1</v>
      </c>
      <c r="ES137" s="25">
        <f t="shared" si="593"/>
        <v>48</v>
      </c>
      <c r="ET137" s="1" t="e">
        <f>_xlfn.IFNA(IF(EN137="Cống tròn",INDEX(#REF!,MATCH(E137,#REF!,0)),IF(EN137="Cống hộp",INDEX(#REF!,MATCH(E137,#REF!,0)),EU137&amp;" ,"&amp;EV137)),0)</f>
        <v>#REF!</v>
      </c>
      <c r="EU137" s="16" t="s">
        <v>769</v>
      </c>
      <c r="EV137" s="16" t="s">
        <v>775</v>
      </c>
      <c r="EW137" s="16" t="e">
        <f>_xlfn.IFNA(INDEX(#REF!,MATCH(E137,#REF!,0)),0)</f>
        <v>#REF!</v>
      </c>
      <c r="EX137" s="16"/>
      <c r="EY137" s="18">
        <v>0</v>
      </c>
      <c r="EZ137" s="18">
        <v>0</v>
      </c>
      <c r="FA137" s="18">
        <v>0</v>
      </c>
      <c r="FB137" s="19">
        <v>0</v>
      </c>
      <c r="FC137" s="19">
        <v>0</v>
      </c>
      <c r="FD137" s="25">
        <f t="shared" si="447"/>
        <v>0</v>
      </c>
      <c r="FE137" s="25">
        <f t="shared" si="594"/>
        <v>0</v>
      </c>
      <c r="FF137" s="18">
        <v>0.1</v>
      </c>
      <c r="FG137" s="18">
        <v>2</v>
      </c>
      <c r="FH137" s="18">
        <v>1</v>
      </c>
      <c r="FI137" s="25">
        <f t="shared" si="595"/>
        <v>1.2</v>
      </c>
      <c r="FJ137" s="18">
        <v>0</v>
      </c>
      <c r="FK137" s="18">
        <v>0</v>
      </c>
      <c r="FL137" s="18">
        <v>0.2</v>
      </c>
      <c r="FM137" s="18">
        <v>1.4</v>
      </c>
      <c r="FN137" s="18">
        <v>0</v>
      </c>
      <c r="FO137" s="25">
        <f t="shared" si="596"/>
        <v>1.4</v>
      </c>
      <c r="FP137" s="18">
        <v>1.4999999999999999E-2</v>
      </c>
      <c r="FQ137" s="18">
        <v>1</v>
      </c>
      <c r="FR137" s="25">
        <f t="shared" si="448"/>
        <v>47</v>
      </c>
      <c r="FS137" s="25">
        <f t="shared" si="449"/>
        <v>0.69</v>
      </c>
      <c r="FT137" s="25">
        <f t="shared" si="450"/>
        <v>47.69</v>
      </c>
      <c r="FU137" s="25">
        <f t="shared" si="451"/>
        <v>-0.56000000000000227</v>
      </c>
      <c r="FV137" s="25" t="str">
        <f t="shared" si="597"/>
        <v>Thêm 01</v>
      </c>
      <c r="FW137" s="25">
        <f t="shared" si="598"/>
        <v>0.45</v>
      </c>
      <c r="FX137" s="16"/>
      <c r="FY137" s="16"/>
      <c r="FZ137" s="16"/>
      <c r="GA137" s="16"/>
      <c r="GB137" s="19">
        <v>0</v>
      </c>
      <c r="GC137" s="19">
        <v>0</v>
      </c>
      <c r="GD137" s="19">
        <v>0</v>
      </c>
      <c r="GE137" s="19">
        <v>0</v>
      </c>
      <c r="GF137" s="19">
        <v>0</v>
      </c>
      <c r="GG137" s="19">
        <v>0</v>
      </c>
      <c r="GH137" s="19">
        <v>0</v>
      </c>
      <c r="GI137" s="19">
        <v>0</v>
      </c>
      <c r="GJ137" s="19">
        <v>0</v>
      </c>
      <c r="GK137" s="19">
        <v>0</v>
      </c>
      <c r="GL137" s="25">
        <f t="shared" si="452"/>
        <v>0</v>
      </c>
      <c r="GM137" s="25">
        <f t="shared" si="599"/>
        <v>0</v>
      </c>
      <c r="GN137" s="19">
        <v>0</v>
      </c>
      <c r="GO137" s="19">
        <v>0</v>
      </c>
      <c r="GP137" s="19">
        <v>0</v>
      </c>
      <c r="GQ137" s="19">
        <v>0</v>
      </c>
      <c r="GR137" s="1" t="e">
        <f>_xlfn.IFNA(INDEX(#REF!,MATCH(E137,#REF!,0)),0)</f>
        <v>#REF!</v>
      </c>
      <c r="GS137" s="16"/>
      <c r="GT137" s="18">
        <v>0</v>
      </c>
      <c r="GU137" s="18">
        <v>0</v>
      </c>
      <c r="GV137" s="18">
        <v>0</v>
      </c>
      <c r="GW137" s="18">
        <v>0</v>
      </c>
      <c r="GX137" s="25">
        <f t="shared" si="453"/>
        <v>0</v>
      </c>
      <c r="GY137" s="25">
        <f t="shared" si="454"/>
        <v>0</v>
      </c>
      <c r="GZ137" s="25">
        <f t="shared" si="600"/>
        <v>0</v>
      </c>
      <c r="HA137" s="1" t="e" cm="1">
        <f t="array" ref="HA137">INDEX(#REF!,MATCH(EJ137&amp;EK137&amp;HD137&amp;HE137&amp;HF137,#REF!&amp;#REF!&amp;#REF!&amp;#REF!&amp;#REF!,0))</f>
        <v>#REF!</v>
      </c>
      <c r="HB137" s="16"/>
      <c r="HC137" s="25">
        <f t="shared" si="601"/>
        <v>0</v>
      </c>
      <c r="HD137" s="18">
        <v>0</v>
      </c>
      <c r="HE137" s="18">
        <v>0</v>
      </c>
      <c r="HF137" s="18">
        <v>0</v>
      </c>
      <c r="HG137" s="1" t="e" cm="1">
        <f t="array" ref="HG137">INDEX(#REF!,MATCH(EJ137&amp;EK137&amp;HJ137&amp;HK137&amp;HL137,#REF!&amp;#REF!&amp;#REF!&amp;#REF!&amp;#REF!,0))</f>
        <v>#REF!</v>
      </c>
      <c r="HH137" s="16"/>
      <c r="HI137" s="25">
        <f t="shared" si="602"/>
        <v>0</v>
      </c>
      <c r="HJ137" s="25">
        <f t="shared" si="603"/>
        <v>0</v>
      </c>
      <c r="HK137" s="19">
        <v>0</v>
      </c>
      <c r="HL137" s="19">
        <v>0</v>
      </c>
      <c r="HM137" s="18">
        <v>0.01</v>
      </c>
      <c r="HN137" s="18">
        <v>1</v>
      </c>
      <c r="HO137" s="25">
        <f t="shared" si="604"/>
        <v>0</v>
      </c>
      <c r="HP137" s="25">
        <f t="shared" si="605"/>
        <v>0</v>
      </c>
      <c r="HQ137" s="25">
        <f t="shared" si="606"/>
        <v>0</v>
      </c>
      <c r="HR137" s="25">
        <f t="shared" si="607"/>
        <v>0</v>
      </c>
      <c r="HS137" s="25">
        <f t="shared" si="608"/>
        <v>0</v>
      </c>
      <c r="HT137" s="19">
        <v>0</v>
      </c>
      <c r="HU137" s="19">
        <v>0</v>
      </c>
      <c r="HV137" s="19">
        <v>0</v>
      </c>
      <c r="HW137" s="25">
        <f t="shared" si="609"/>
        <v>0</v>
      </c>
      <c r="HX137" s="19">
        <v>0</v>
      </c>
      <c r="HY137" s="19">
        <v>0</v>
      </c>
      <c r="HZ137" s="18">
        <v>22.62</v>
      </c>
      <c r="IA137" s="20">
        <f>ROUND(IF(EN137="Cống tròn",IF(EN137="Cống tròn",IF(EU137="Không có móng",IQ137-FF137,IF(EU137="Đế",IP137-FN137,IF(OR(EU137="Móng bê tông",EU137="Móng bê tông kết hợp đế"),II137-FJ137,0))),0),IF(EN137="Cống hộp",IF(AND(EN137="Cống hộp",EU137="Không có móng"),IQ137-GF137,IF(AND(EN137="Cống hộp",EU137="Móng bê tông"),IJ137-GB137,0)),IF(OR(EN137="Rãnh xây",EN137="Rãnh bê tông"),IF(OR(EN137="Rãnh xây",EN137="Rãnh bê tông"),IK137-GB137,0),IF(EN137="Ống nhựa",IF(AND(EN137="Ống nhựa",EU137="Không đắp cát"),IQ137-HT137,IF(AND(EN137="Ống nhựa",EU137="Đắp cát"),IH137-HX137,0)),IF(EN137="Rãnh thang",IF(EN137="Rãnh thang",IF(EU137="Móng bê tông",#REF!-#REF!,IQ137),0),0))))),2)</f>
        <v>21.56</v>
      </c>
      <c r="IB137" s="20">
        <f t="shared" si="610"/>
        <v>1.0600000000000023</v>
      </c>
      <c r="IC137" s="20">
        <f t="shared" si="455"/>
        <v>21.56</v>
      </c>
      <c r="ID137" s="20">
        <f t="shared" si="456"/>
        <v>0</v>
      </c>
      <c r="IE137" s="20">
        <f t="shared" si="457"/>
        <v>0</v>
      </c>
      <c r="IF137" s="20">
        <f t="shared" si="458"/>
        <v>0</v>
      </c>
      <c r="IG137" s="20">
        <f>IF(EN137="Rãnh thang",IF(AND(EN137="Rãnh thang",EU137="Móng bê tông"),IQ137-#REF!,0),IF(EN137="Ống nhựa",IF(AND(EN137="Ống nhựa",EU137="Đắp cát"),IQ137-HT137,0),IF(EN137="Cống tròn",IF(EN137="Cống tròn",IF(OR(EU137="Móng bê tông",EU137="Móng bê tông kết hợp đế"),IM137-FL137,0),0),IF(EN137="Cống hộp",IF(AND(EN137="Cống hộp",EU137="Móng bê tông"),IN137-GD137,0),IF(OR(EN137="Rãnh xây",EN137="Rãnh bê tông"),IF(AND(EN137="Rãnh xây",EU137="Móng bê tông"),IO137-GD137,IF(AND(EN137="Rãnh bê tông",EU137="Móng bê tông"),IO137-GD137,0)),0)))))</f>
        <v>21.56</v>
      </c>
      <c r="IH137" s="20">
        <f t="shared" si="459"/>
        <v>0</v>
      </c>
      <c r="II137" s="20">
        <f t="shared" si="460"/>
        <v>21.56</v>
      </c>
      <c r="IJ137" s="20">
        <f t="shared" si="461"/>
        <v>0</v>
      </c>
      <c r="IK137" s="20">
        <f t="shared" si="462"/>
        <v>0</v>
      </c>
      <c r="IL137" s="20">
        <f t="shared" si="463"/>
        <v>21.759999999999998</v>
      </c>
      <c r="IM137" s="20">
        <f t="shared" si="464"/>
        <v>21.759999999999998</v>
      </c>
      <c r="IN137" s="20">
        <f t="shared" si="465"/>
        <v>0</v>
      </c>
      <c r="IO137" s="20">
        <f t="shared" si="466"/>
        <v>0</v>
      </c>
      <c r="IP137" s="20">
        <f t="shared" si="467"/>
        <v>0</v>
      </c>
      <c r="IQ137" s="18">
        <v>21.86</v>
      </c>
      <c r="IR137" s="25">
        <f t="shared" si="611"/>
        <v>0</v>
      </c>
      <c r="IS137" s="25">
        <f t="shared" si="468"/>
        <v>0</v>
      </c>
      <c r="IT137" s="25">
        <f t="shared" si="469"/>
        <v>0</v>
      </c>
      <c r="IU137" s="25">
        <f>ROUND(IF(EN137="Cống tròn",IF(EN137="Cống tròn",IV137+FF137,0),IF(EN137="Cống hộp",IF(EN137="Cống hộp",IV137+GP137,0),IF(OR(EN137="Rãnh xây",EN137="Rãnh bê tông"),IF(OR(EN137="Rãnh xây",EN137="Rãnh bê tông"),IV137+GP137,0),IF(EN137="ống nhựa",IF(EN137="Ống nhựa",IV137+HT137,0),IF(EN137="Rãnh thang",IF(EN137="Rãnh thang",IQ137+#REF!,0),0))))),2)</f>
        <v>22.91</v>
      </c>
      <c r="IV137" s="18">
        <v>22.81</v>
      </c>
      <c r="IW137" s="25">
        <f t="shared" si="470"/>
        <v>22.91</v>
      </c>
      <c r="IX137" s="25">
        <f t="shared" si="471"/>
        <v>0</v>
      </c>
      <c r="IY137" s="25">
        <f t="shared" si="472"/>
        <v>0</v>
      </c>
      <c r="IZ137" s="25">
        <f t="shared" si="473"/>
        <v>0</v>
      </c>
      <c r="JA137" s="25">
        <f t="shared" si="474"/>
        <v>0</v>
      </c>
      <c r="JB137" s="18">
        <v>22.57</v>
      </c>
      <c r="JC137" s="20">
        <f>ROUND(IF(EN137="Cống tròn",IF(EN137="Cống tròn",IF(EU137="Không có móng",JS137-FF137,IF(EU137="Đế",JR137-FN137,IF(OR(EU137="Móng bê tông",EU137="Móng bê tông kết hợp đế"),JK137-FJ137,0))),0),IF(EN137="Cống hộp",IF(AND(EN137="Cống hộp",EU137="Không có móng"),JS137-GF137,IF(AND(EN137="Cống hộp",EU137="Móng bê tông"),JL137-GB137,0)),IF(OR(EN137="Rãnh xây",EN137="Rãnh bê tông"),IF(OR(EN137="Rãnh xây",EN137="Rãnh bê tông"),JM137-GB137,0),IF(EN137="Ống nhựa",IF(AND(EN137="Ống nhựa",EU137="Không đắp cát"),JS137-HT137,IF(AND(EN137="Ống nhựa",EU137="Đắp cát"),JJ137-HX137,0)),IF(EN137="Rãnh thang",IF(EN137="Rãnh thang",IF(EU137="Móng bê tông",#REF!-#REF!,JS137),0),0))))),2)</f>
        <v>21.51</v>
      </c>
      <c r="JD137" s="20">
        <f t="shared" si="612"/>
        <v>1.0599999999999987</v>
      </c>
      <c r="JE137" s="20">
        <f t="shared" si="475"/>
        <v>21.509999999999998</v>
      </c>
      <c r="JF137" s="20">
        <f t="shared" si="476"/>
        <v>0</v>
      </c>
      <c r="JG137" s="20">
        <f t="shared" si="477"/>
        <v>0</v>
      </c>
      <c r="JH137" s="20">
        <f t="shared" si="478"/>
        <v>0</v>
      </c>
      <c r="JI137" s="20">
        <f>IF(EN137="Rãnh thang",IF(AND(EN137="Rãnh thang",EU137="Móng bê tông"),JS137-#REF!,0),IF(EN137="Ống nhựa",IF(AND(EN137="Ống nhựa",EU137="Đắp cát"),JS137-HT137,0),IF(EN137="Cống tròn",IF(EN137="Cống tròn",IF(OR(EU137="Móng bê tông",EU137="Móng bê tông kết hợp đế"),JO137-FL137,0),0),IF(EN137="Cống hộp",IF(AND(EN137="Cống hộp",EU137="Móng bê tông"),JP137-GD137,0),IF(OR(EN137="Rãnh xây",EN137="Rãnh bê tông"),IF(AND(EN137="Rãnh xây",EU137="Móng bê tông"),JQ137-GD137,IF(AND(EN137="Rãnh bê tông",EU137="Móng bê tông"),JQ137-GD137,0)),0)))))</f>
        <v>21.509999999999998</v>
      </c>
      <c r="JJ137" s="20">
        <f t="shared" si="479"/>
        <v>0</v>
      </c>
      <c r="JK137" s="20">
        <f t="shared" si="480"/>
        <v>21.509999999999998</v>
      </c>
      <c r="JL137" s="20">
        <f t="shared" si="481"/>
        <v>0</v>
      </c>
      <c r="JM137" s="20">
        <f t="shared" si="482"/>
        <v>0</v>
      </c>
      <c r="JN137" s="20">
        <f t="shared" si="483"/>
        <v>21.709999999999997</v>
      </c>
      <c r="JO137" s="20">
        <f t="shared" si="484"/>
        <v>21.709999999999997</v>
      </c>
      <c r="JP137" s="20">
        <f t="shared" si="485"/>
        <v>0</v>
      </c>
      <c r="JQ137" s="20">
        <f t="shared" si="486"/>
        <v>0</v>
      </c>
      <c r="JR137" s="20">
        <f t="shared" si="487"/>
        <v>0</v>
      </c>
      <c r="JS137" s="26">
        <v>21.81</v>
      </c>
      <c r="JT137" s="25">
        <f t="shared" si="613"/>
        <v>0</v>
      </c>
      <c r="JU137" s="25">
        <f t="shared" si="488"/>
        <v>0</v>
      </c>
      <c r="JV137" s="25">
        <f t="shared" si="489"/>
        <v>0</v>
      </c>
      <c r="JW137" s="25">
        <f>ROUND(IF(EN137="Cống tròn",IF(EN137="Cống tròn",JX137+FF137,0),IF(EN137="Cống hộp",IF(EN137="Cống hộp",JX137+GP137,0),IF(OR(EN137="Rãnh xây",EN137="Rãnh bê tông"),IF(OR(EN137="Rãnh xây",EN137="Rãnh bê tông"),JX137+GP137,0),IF(EN137="ống nhựa",IF(EN137="Ống nhựa",JX137+HT137,0),IF(EN137="Rãnh thang",IF(EN137="Rãnh thang",JS137+#REF!,0),0))))),2)</f>
        <v>22.91</v>
      </c>
      <c r="JX137" s="27">
        <v>22.81</v>
      </c>
      <c r="JY137" s="25">
        <f t="shared" si="490"/>
        <v>22.91</v>
      </c>
      <c r="JZ137" s="25">
        <f t="shared" si="491"/>
        <v>0</v>
      </c>
      <c r="KA137" s="25">
        <f t="shared" si="492"/>
        <v>0</v>
      </c>
      <c r="KB137" s="25">
        <f t="shared" si="493"/>
        <v>0</v>
      </c>
      <c r="KC137" s="25">
        <f t="shared" si="494"/>
        <v>0</v>
      </c>
      <c r="KD137" s="28" t="s">
        <v>98</v>
      </c>
      <c r="KE137" s="27">
        <v>0</v>
      </c>
      <c r="KF137" s="25">
        <f t="shared" si="495"/>
        <v>1.0600000000000023</v>
      </c>
      <c r="KG137" s="25">
        <f t="shared" si="614"/>
        <v>1.0600000000000023</v>
      </c>
      <c r="KH137" s="27">
        <v>0</v>
      </c>
      <c r="KI137" s="25">
        <f t="shared" si="496"/>
        <v>1.0599999999999987</v>
      </c>
      <c r="KJ137" s="25">
        <f t="shared" si="615"/>
        <v>1.0599999999999987</v>
      </c>
      <c r="KK137" s="25">
        <f t="shared" si="497"/>
        <v>0</v>
      </c>
      <c r="KL137" s="25">
        <f t="shared" si="498"/>
        <v>0</v>
      </c>
      <c r="KM137" s="25">
        <f t="shared" si="616"/>
        <v>0</v>
      </c>
      <c r="KN137" s="25">
        <f t="shared" si="499"/>
        <v>0</v>
      </c>
      <c r="KO137" s="25">
        <f t="shared" si="500"/>
        <v>0</v>
      </c>
      <c r="KP137" s="25">
        <f t="shared" si="617"/>
        <v>0</v>
      </c>
      <c r="KQ137" s="25">
        <f t="shared" si="501"/>
        <v>0.2</v>
      </c>
      <c r="KR137" s="25">
        <f t="shared" si="502"/>
        <v>0.2</v>
      </c>
      <c r="KS137" s="25">
        <f t="shared" si="618"/>
        <v>0.2</v>
      </c>
      <c r="KT137" s="25">
        <f t="shared" si="503"/>
        <v>0</v>
      </c>
      <c r="KU137" s="25">
        <f t="shared" si="504"/>
        <v>0</v>
      </c>
      <c r="KV137" s="25">
        <f t="shared" si="619"/>
        <v>0</v>
      </c>
      <c r="KW137" s="25">
        <f t="shared" si="505"/>
        <v>0</v>
      </c>
      <c r="KX137" s="25">
        <f t="shared" si="506"/>
        <v>0</v>
      </c>
      <c r="KY137" s="25">
        <f t="shared" si="620"/>
        <v>0</v>
      </c>
      <c r="KZ137" s="25">
        <f t="shared" si="507"/>
        <v>0</v>
      </c>
      <c r="LA137" s="25">
        <f t="shared" si="508"/>
        <v>0</v>
      </c>
      <c r="LB137" s="25">
        <f t="shared" si="621"/>
        <v>0</v>
      </c>
      <c r="LC137" s="25">
        <f t="shared" si="509"/>
        <v>0.86000000000000232</v>
      </c>
      <c r="LD137" s="25">
        <f t="shared" si="510"/>
        <v>0.85999999999999877</v>
      </c>
      <c r="LE137" s="25">
        <f t="shared" si="622"/>
        <v>0.86000000000000054</v>
      </c>
      <c r="LF137" s="25">
        <f t="shared" si="511"/>
        <v>0</v>
      </c>
      <c r="LG137" s="25">
        <f t="shared" si="512"/>
        <v>0</v>
      </c>
      <c r="LH137" s="25">
        <f t="shared" si="623"/>
        <v>0</v>
      </c>
      <c r="LI137" s="25">
        <f t="shared" si="513"/>
        <v>0</v>
      </c>
      <c r="LJ137" s="25">
        <f t="shared" si="514"/>
        <v>0</v>
      </c>
      <c r="LK137" s="25">
        <f t="shared" si="624"/>
        <v>0</v>
      </c>
      <c r="LL137" s="25">
        <f t="shared" si="515"/>
        <v>0</v>
      </c>
      <c r="LM137" s="25">
        <f t="shared" si="516"/>
        <v>0</v>
      </c>
      <c r="LN137" s="25">
        <f t="shared" si="625"/>
        <v>0</v>
      </c>
      <c r="LO137" s="25">
        <f t="shared" si="517"/>
        <v>0</v>
      </c>
      <c r="LP137" s="25">
        <f t="shared" si="518"/>
        <v>0</v>
      </c>
      <c r="LQ137" s="25">
        <f t="shared" si="626"/>
        <v>0</v>
      </c>
      <c r="LR137" s="25">
        <f t="shared" si="519"/>
        <v>0</v>
      </c>
      <c r="LS137" s="25">
        <f t="shared" si="520"/>
        <v>0</v>
      </c>
      <c r="LT137" s="25">
        <f t="shared" si="627"/>
        <v>0</v>
      </c>
      <c r="LU137" s="25">
        <f t="shared" si="521"/>
        <v>0</v>
      </c>
      <c r="LV137" s="25">
        <f t="shared" si="522"/>
        <v>0</v>
      </c>
      <c r="LW137" s="25">
        <f t="shared" si="628"/>
        <v>0</v>
      </c>
      <c r="LX137" s="25">
        <f t="shared" si="523"/>
        <v>0</v>
      </c>
      <c r="LY137" s="25">
        <f t="shared" si="524"/>
        <v>0</v>
      </c>
      <c r="LZ137" s="25">
        <f t="shared" si="629"/>
        <v>0</v>
      </c>
      <c r="MA137" s="25">
        <f t="shared" si="525"/>
        <v>0</v>
      </c>
      <c r="MB137" s="25">
        <f t="shared" si="526"/>
        <v>0</v>
      </c>
      <c r="MC137" s="25">
        <f t="shared" si="630"/>
        <v>0</v>
      </c>
      <c r="MD137" s="25">
        <f t="shared" si="527"/>
        <v>0</v>
      </c>
      <c r="ME137" s="25">
        <f t="shared" si="528"/>
        <v>0</v>
      </c>
      <c r="MF137" s="25">
        <f t="shared" si="631"/>
        <v>0</v>
      </c>
      <c r="MG137" s="25">
        <f t="shared" si="529"/>
        <v>0</v>
      </c>
      <c r="MH137" s="25">
        <f t="shared" si="530"/>
        <v>0</v>
      </c>
      <c r="MI137" s="25">
        <f t="shared" si="632"/>
        <v>0</v>
      </c>
      <c r="MJ137" s="25">
        <f t="shared" si="531"/>
        <v>0</v>
      </c>
      <c r="MK137" s="25">
        <f t="shared" si="532"/>
        <v>0</v>
      </c>
      <c r="ML137" s="25">
        <f t="shared" si="633"/>
        <v>0</v>
      </c>
      <c r="MM137" s="25">
        <f t="shared" si="533"/>
        <v>0</v>
      </c>
      <c r="MN137" s="25">
        <f t="shared" si="534"/>
        <v>0</v>
      </c>
      <c r="MO137" s="25">
        <f t="shared" si="634"/>
        <v>0</v>
      </c>
      <c r="MP137" s="25">
        <f t="shared" si="535"/>
        <v>0</v>
      </c>
      <c r="MQ137" s="25">
        <f t="shared" si="536"/>
        <v>0</v>
      </c>
      <c r="MR137" s="25">
        <f t="shared" si="635"/>
        <v>0</v>
      </c>
      <c r="MS137" s="29">
        <v>1.4</v>
      </c>
      <c r="MT137" s="29">
        <v>0</v>
      </c>
      <c r="MU137" s="29">
        <v>1</v>
      </c>
      <c r="MV137" s="29">
        <v>1</v>
      </c>
      <c r="MW137" s="25">
        <f t="shared" si="537"/>
        <v>1.4</v>
      </c>
      <c r="MX137" s="25">
        <f t="shared" si="538"/>
        <v>1.48</v>
      </c>
      <c r="MY137" s="25">
        <f t="shared" si="539"/>
        <v>0</v>
      </c>
      <c r="MZ137" s="25">
        <f t="shared" si="540"/>
        <v>0</v>
      </c>
      <c r="NA137" s="25">
        <f t="shared" si="541"/>
        <v>1.4</v>
      </c>
      <c r="NB137" s="25">
        <f t="shared" si="542"/>
        <v>1.48</v>
      </c>
      <c r="NC137" s="25">
        <f t="shared" si="543"/>
        <v>0</v>
      </c>
      <c r="ND137" s="25">
        <f t="shared" si="544"/>
        <v>0</v>
      </c>
      <c r="NE137" s="25">
        <f t="shared" si="636"/>
        <v>1.4</v>
      </c>
      <c r="NF137" s="25">
        <f t="shared" si="636"/>
        <v>1.48</v>
      </c>
      <c r="NG137" s="25">
        <f t="shared" si="636"/>
        <v>0</v>
      </c>
      <c r="NH137" s="25">
        <f t="shared" si="545"/>
        <v>0</v>
      </c>
      <c r="NI137" s="25">
        <f t="shared" si="546"/>
        <v>71.41</v>
      </c>
      <c r="NJ137" s="25">
        <f t="shared" si="547"/>
        <v>0</v>
      </c>
      <c r="NK137" s="25">
        <f t="shared" si="548"/>
        <v>71.41</v>
      </c>
      <c r="NL137" s="25">
        <f t="shared" si="549"/>
        <v>41.52</v>
      </c>
      <c r="NM137" s="25">
        <f t="shared" si="550"/>
        <v>0</v>
      </c>
      <c r="NN137" s="25">
        <f t="shared" si="637"/>
        <v>41.52</v>
      </c>
      <c r="NO137" s="25">
        <f t="shared" si="551"/>
        <v>0</v>
      </c>
      <c r="NP137" s="25">
        <f t="shared" si="552"/>
        <v>0</v>
      </c>
      <c r="NQ137" s="25">
        <f t="shared" si="638"/>
        <v>0</v>
      </c>
      <c r="NR137" s="25">
        <f t="shared" si="553"/>
        <v>0</v>
      </c>
      <c r="NS137" s="25">
        <f t="shared" si="554"/>
        <v>0</v>
      </c>
      <c r="NT137" s="25">
        <f t="shared" si="639"/>
        <v>0</v>
      </c>
      <c r="NU137" s="25">
        <f t="shared" si="555"/>
        <v>0</v>
      </c>
      <c r="NV137" s="25">
        <f t="shared" si="556"/>
        <v>0</v>
      </c>
      <c r="NW137" s="25">
        <f t="shared" si="640"/>
        <v>0</v>
      </c>
      <c r="NX137" s="25">
        <f t="shared" si="641"/>
        <v>41.52</v>
      </c>
      <c r="NY137" s="25">
        <f t="shared" si="641"/>
        <v>0</v>
      </c>
      <c r="NZ137" s="25">
        <f t="shared" si="642"/>
        <v>41.52</v>
      </c>
      <c r="OA137" s="25">
        <f t="shared" si="643"/>
        <v>29.89</v>
      </c>
      <c r="OB137" s="25">
        <f t="shared" si="643"/>
        <v>0</v>
      </c>
      <c r="OC137" s="25">
        <f t="shared" si="644"/>
        <v>29.89</v>
      </c>
      <c r="OD137" s="25">
        <f t="shared" si="645"/>
        <v>41.52</v>
      </c>
      <c r="OE137" s="25">
        <f t="shared" si="645"/>
        <v>0</v>
      </c>
      <c r="OF137" s="25">
        <f t="shared" si="645"/>
        <v>41.52</v>
      </c>
      <c r="OG137" s="25">
        <f t="shared" si="557"/>
        <v>0</v>
      </c>
      <c r="OH137" s="25">
        <f t="shared" si="558"/>
        <v>0</v>
      </c>
      <c r="OI137" s="25">
        <f t="shared" si="559"/>
        <v>0</v>
      </c>
      <c r="OJ137" s="25">
        <f t="shared" si="560"/>
        <v>0</v>
      </c>
      <c r="OK137" s="25">
        <f t="shared" si="561"/>
        <v>0</v>
      </c>
      <c r="OL137" s="25">
        <f t="shared" si="562"/>
        <v>0</v>
      </c>
      <c r="OM137" s="25">
        <f t="shared" si="646"/>
        <v>0</v>
      </c>
      <c r="ON137" s="25">
        <f t="shared" si="646"/>
        <v>0</v>
      </c>
      <c r="OO137" s="25">
        <f t="shared" si="646"/>
        <v>0</v>
      </c>
      <c r="OP137" s="25">
        <f t="shared" si="563"/>
        <v>0</v>
      </c>
      <c r="OQ137" s="25">
        <f t="shared" si="564"/>
        <v>0</v>
      </c>
      <c r="OR137" s="25">
        <f t="shared" si="647"/>
        <v>0</v>
      </c>
      <c r="OS137" s="19">
        <v>538833.53</v>
      </c>
      <c r="OT137" s="19">
        <v>2370720.2599999998</v>
      </c>
    </row>
    <row r="138" spans="1:410" ht="33" customHeight="1" x14ac:dyDescent="0.25">
      <c r="A138" s="18"/>
      <c r="B138" s="18" t="s">
        <v>850</v>
      </c>
      <c r="C138" s="18">
        <v>151.81</v>
      </c>
      <c r="D138" s="16" t="e">
        <f>_xlfn.IFNA(INDEX(#REF!,MATCH(E138,#REF!,0)),0)</f>
        <v>#REF!</v>
      </c>
      <c r="E138" s="18" t="s">
        <v>922</v>
      </c>
      <c r="F138" s="16" t="s">
        <v>765</v>
      </c>
      <c r="G138" s="16" t="s">
        <v>766</v>
      </c>
      <c r="H138" s="16" t="s">
        <v>767</v>
      </c>
      <c r="I138" s="16" t="s">
        <v>768</v>
      </c>
      <c r="J138" s="16" t="s">
        <v>811</v>
      </c>
      <c r="K138" s="16" t="s">
        <v>770</v>
      </c>
      <c r="L138" s="16" t="s">
        <v>771</v>
      </c>
      <c r="M138" s="18">
        <v>1.8399999999999999</v>
      </c>
      <c r="N138" s="18">
        <v>1.8399999999999999</v>
      </c>
      <c r="O138" s="18">
        <v>2.2399999999999998</v>
      </c>
      <c r="P138" s="18">
        <v>2.2399999999999998</v>
      </c>
      <c r="Q138" s="18">
        <v>0.1</v>
      </c>
      <c r="R138" s="18">
        <v>2.04</v>
      </c>
      <c r="S138" s="18">
        <v>2.04</v>
      </c>
      <c r="T138" s="18">
        <v>0.2</v>
      </c>
      <c r="U138" s="18">
        <v>0</v>
      </c>
      <c r="V138" s="18">
        <v>0</v>
      </c>
      <c r="W138" s="18">
        <v>0</v>
      </c>
      <c r="X138" s="18">
        <v>1.8399999999999999</v>
      </c>
      <c r="Y138" s="18">
        <v>1.7999999999999998</v>
      </c>
      <c r="Z138" s="20">
        <f t="shared" si="565"/>
        <v>1.6</v>
      </c>
      <c r="AA138" s="18">
        <v>0.22</v>
      </c>
      <c r="AB138" s="18">
        <v>0</v>
      </c>
      <c r="AC138" s="18">
        <v>0</v>
      </c>
      <c r="AD138" s="18">
        <v>0</v>
      </c>
      <c r="AE138" s="18">
        <v>0</v>
      </c>
      <c r="AF138" s="18">
        <v>0</v>
      </c>
      <c r="AG138" s="18">
        <v>1.4</v>
      </c>
      <c r="AH138" s="18">
        <v>1.4</v>
      </c>
      <c r="AI138" s="20">
        <f t="shared" si="566"/>
        <v>1.75</v>
      </c>
      <c r="AJ138" s="18">
        <v>0</v>
      </c>
      <c r="AK138" s="18">
        <v>0</v>
      </c>
      <c r="AL138" s="20">
        <f t="shared" si="567"/>
        <v>0</v>
      </c>
      <c r="AM138" s="18">
        <v>1.8399999999999999</v>
      </c>
      <c r="AN138" s="18">
        <v>1.4</v>
      </c>
      <c r="AO138" s="18">
        <v>0.15</v>
      </c>
      <c r="AP138" s="18">
        <v>0.22</v>
      </c>
      <c r="AQ138" s="18">
        <v>1.8399999999999999</v>
      </c>
      <c r="AR138" s="18">
        <v>1.6199999999999999</v>
      </c>
      <c r="AS138" s="18">
        <v>0.12</v>
      </c>
      <c r="AT138" s="18">
        <v>0.11</v>
      </c>
      <c r="AU138" s="18">
        <v>0</v>
      </c>
      <c r="AV138" s="18">
        <v>1</v>
      </c>
      <c r="AW138" s="18">
        <v>0</v>
      </c>
      <c r="AX138" s="18">
        <v>0</v>
      </c>
      <c r="AY138" s="18">
        <v>0</v>
      </c>
      <c r="AZ138" s="18">
        <v>0</v>
      </c>
      <c r="BA138" s="18">
        <v>0</v>
      </c>
      <c r="BB138" s="18">
        <v>0</v>
      </c>
      <c r="BC138" s="18">
        <v>0</v>
      </c>
      <c r="BD138" s="18">
        <v>0</v>
      </c>
      <c r="BE138" s="18">
        <v>2</v>
      </c>
      <c r="BF138" s="18">
        <v>0</v>
      </c>
      <c r="BG138" s="18">
        <v>0</v>
      </c>
      <c r="BH138" s="18">
        <v>0</v>
      </c>
      <c r="BI138" s="18">
        <v>0</v>
      </c>
      <c r="BJ138" s="18">
        <v>0</v>
      </c>
      <c r="BK138" s="18">
        <v>0</v>
      </c>
      <c r="BL138" s="18">
        <v>0</v>
      </c>
      <c r="BM138" s="18">
        <v>0</v>
      </c>
      <c r="BN138" s="18">
        <v>0</v>
      </c>
      <c r="BO138" s="18">
        <v>0</v>
      </c>
      <c r="BP138" s="18">
        <v>0</v>
      </c>
      <c r="BQ138" s="18">
        <v>0</v>
      </c>
      <c r="BR138" s="18">
        <v>0</v>
      </c>
      <c r="BS138" s="18">
        <v>0</v>
      </c>
      <c r="BT138" s="18">
        <v>0</v>
      </c>
      <c r="BU138" s="18">
        <v>0</v>
      </c>
      <c r="BV138" s="18">
        <v>0</v>
      </c>
      <c r="BW138" s="18">
        <v>0</v>
      </c>
      <c r="BX138" s="18">
        <v>0</v>
      </c>
      <c r="BY138" s="18">
        <v>0</v>
      </c>
      <c r="BZ138" s="18">
        <v>0</v>
      </c>
      <c r="CA138" s="16" t="e">
        <f>_xlfn.IFNA(IF(RIGHT(D138,2)="=G",0,INDEX(#REF!,MATCH(E138,#REF!,0))),0)</f>
        <v>#REF!</v>
      </c>
      <c r="CB138" s="16" t="s">
        <v>776</v>
      </c>
      <c r="CC138" s="18">
        <v>0</v>
      </c>
      <c r="CD138" s="18">
        <v>0</v>
      </c>
      <c r="CE138" s="18">
        <v>1.6</v>
      </c>
      <c r="CF138" s="18">
        <v>0.8</v>
      </c>
      <c r="CG138" s="18">
        <v>0.12</v>
      </c>
      <c r="CH138" s="18">
        <v>2</v>
      </c>
      <c r="CI138" s="16" t="s">
        <v>98</v>
      </c>
      <c r="CJ138" s="18">
        <v>0</v>
      </c>
      <c r="CK138" s="20">
        <f t="shared" si="432"/>
        <v>1.36</v>
      </c>
      <c r="CL138" s="20">
        <f t="shared" si="568"/>
        <v>1.36</v>
      </c>
      <c r="CM138" s="18">
        <v>19.079999999999998</v>
      </c>
      <c r="CN138" s="18">
        <v>23.41</v>
      </c>
      <c r="CO138" s="18">
        <v>22.571000000000002</v>
      </c>
      <c r="CP138" s="22">
        <f t="shared" si="433"/>
        <v>22.57</v>
      </c>
      <c r="CQ138" s="22">
        <f t="shared" si="434"/>
        <v>21.21</v>
      </c>
      <c r="CR138" s="22">
        <f t="shared" si="569"/>
        <v>1.36</v>
      </c>
      <c r="CS138" s="22">
        <f t="shared" si="435"/>
        <v>21.310000000000002</v>
      </c>
      <c r="CT138" s="22">
        <f t="shared" si="436"/>
        <v>21.51</v>
      </c>
      <c r="CU138" s="18">
        <v>21.51</v>
      </c>
      <c r="CV138" s="22">
        <f t="shared" si="570"/>
        <v>1.6</v>
      </c>
      <c r="CW138" s="22">
        <f t="shared" si="437"/>
        <v>0</v>
      </c>
      <c r="CX138" s="22">
        <f t="shared" si="438"/>
        <v>0</v>
      </c>
      <c r="CY138" s="22">
        <f t="shared" si="439"/>
        <v>23.14</v>
      </c>
      <c r="CZ138" s="22">
        <f t="shared" si="440"/>
        <v>23.29</v>
      </c>
      <c r="DA138" s="18">
        <v>23.41</v>
      </c>
      <c r="DB138" s="20">
        <f t="shared" si="571"/>
        <v>2.2000000000000002</v>
      </c>
      <c r="DC138" s="20">
        <f t="shared" si="572"/>
        <v>0.84</v>
      </c>
      <c r="DD138" s="20">
        <f t="shared" si="573"/>
        <v>1.3600000000000003</v>
      </c>
      <c r="DE138" s="20">
        <f t="shared" si="441"/>
        <v>0.1</v>
      </c>
      <c r="DF138" s="20">
        <f t="shared" si="442"/>
        <v>0.2</v>
      </c>
      <c r="DG138" s="20">
        <f t="shared" si="443"/>
        <v>1.06</v>
      </c>
      <c r="DH138" s="20">
        <f t="shared" si="444"/>
        <v>0</v>
      </c>
      <c r="DI138" s="20">
        <f t="shared" si="445"/>
        <v>0</v>
      </c>
      <c r="DJ138" s="20">
        <f t="shared" si="446"/>
        <v>0</v>
      </c>
      <c r="DK138" s="20">
        <f t="shared" si="574"/>
        <v>1.36</v>
      </c>
      <c r="DL138" s="20">
        <f t="shared" si="575"/>
        <v>0</v>
      </c>
      <c r="DM138" s="20">
        <f t="shared" si="576"/>
        <v>0</v>
      </c>
      <c r="DN138" s="20">
        <f t="shared" si="577"/>
        <v>0</v>
      </c>
      <c r="DO138" s="18">
        <v>2.44</v>
      </c>
      <c r="DP138" s="18">
        <v>0</v>
      </c>
      <c r="DQ138" s="18">
        <v>1</v>
      </c>
      <c r="DR138" s="18">
        <v>1</v>
      </c>
      <c r="DS138" s="25">
        <f t="shared" si="578"/>
        <v>2.44</v>
      </c>
      <c r="DT138" s="25">
        <f t="shared" si="579"/>
        <v>0</v>
      </c>
      <c r="DU138" s="25">
        <f t="shared" si="580"/>
        <v>3.32</v>
      </c>
      <c r="DV138" s="25">
        <f t="shared" si="581"/>
        <v>0</v>
      </c>
      <c r="DW138" s="25">
        <f t="shared" si="582"/>
        <v>3.32</v>
      </c>
      <c r="DX138" s="25">
        <f t="shared" si="583"/>
        <v>7.44</v>
      </c>
      <c r="DY138" s="25">
        <f t="shared" si="584"/>
        <v>0</v>
      </c>
      <c r="DZ138" s="25">
        <f t="shared" si="585"/>
        <v>7.44</v>
      </c>
      <c r="EA138" s="25">
        <f t="shared" si="586"/>
        <v>4.92</v>
      </c>
      <c r="EB138" s="25">
        <f t="shared" si="587"/>
        <v>0</v>
      </c>
      <c r="EC138" s="25">
        <f t="shared" si="588"/>
        <v>4.92</v>
      </c>
      <c r="ED138" s="25">
        <f t="shared" si="589"/>
        <v>2.52</v>
      </c>
      <c r="EE138" s="25">
        <f t="shared" si="589"/>
        <v>0</v>
      </c>
      <c r="EF138" s="25">
        <f t="shared" si="590"/>
        <v>2.52</v>
      </c>
      <c r="EG138" s="25">
        <f t="shared" si="591"/>
        <v>4.92</v>
      </c>
      <c r="EH138" s="25">
        <f t="shared" si="591"/>
        <v>0</v>
      </c>
      <c r="EI138" s="25">
        <f t="shared" si="592"/>
        <v>4.92</v>
      </c>
      <c r="EJ138" s="18">
        <v>151.81</v>
      </c>
      <c r="EK138" s="18">
        <v>100.68</v>
      </c>
      <c r="EL138" s="18" t="s">
        <v>922</v>
      </c>
      <c r="EM138" s="18" t="s">
        <v>923</v>
      </c>
      <c r="EN138" s="16" t="s">
        <v>774</v>
      </c>
      <c r="EO138" s="16" t="s">
        <v>132</v>
      </c>
      <c r="EP138" s="16" t="e">
        <f>IF(OR(EN138="Cống tròn",EN138="Cống hộp",EN138="Ống nhựa"),INDEX(#REF!,MATCH(E138,#REF!,0)),IF(OR(EN138="Rãnh xây",EN138="Rãnh bê tông"),INDEX(#REF!,MATCH(E138,#REF!,0)),0))</f>
        <v>#REF!</v>
      </c>
      <c r="EQ138" s="18">
        <v>49.72999999999999</v>
      </c>
      <c r="ER138" s="18">
        <v>1</v>
      </c>
      <c r="ES138" s="25">
        <f t="shared" si="593"/>
        <v>49</v>
      </c>
      <c r="ET138" s="1" t="e">
        <f>_xlfn.IFNA(IF(EN138="Cống tròn",INDEX(#REF!,MATCH(E138,#REF!,0)),IF(EN138="Cống hộp",INDEX(#REF!,MATCH(E138,#REF!,0)),EU138&amp;" ,"&amp;EV138)),0)</f>
        <v>#REF!</v>
      </c>
      <c r="EU138" s="16" t="s">
        <v>769</v>
      </c>
      <c r="EV138" s="16" t="s">
        <v>775</v>
      </c>
      <c r="EW138" s="16" t="e">
        <f>_xlfn.IFNA(INDEX(#REF!,MATCH(E138,#REF!,0)),0)</f>
        <v>#REF!</v>
      </c>
      <c r="EX138" s="16"/>
      <c r="EY138" s="18">
        <v>0</v>
      </c>
      <c r="EZ138" s="18">
        <v>0</v>
      </c>
      <c r="FA138" s="18">
        <v>0</v>
      </c>
      <c r="FB138" s="19">
        <v>0</v>
      </c>
      <c r="FC138" s="19">
        <v>0</v>
      </c>
      <c r="FD138" s="25">
        <f t="shared" si="447"/>
        <v>0</v>
      </c>
      <c r="FE138" s="25">
        <f t="shared" si="594"/>
        <v>0</v>
      </c>
      <c r="FF138" s="18">
        <v>0.1</v>
      </c>
      <c r="FG138" s="18">
        <v>2</v>
      </c>
      <c r="FH138" s="18">
        <v>1</v>
      </c>
      <c r="FI138" s="25">
        <f t="shared" si="595"/>
        <v>1.2</v>
      </c>
      <c r="FJ138" s="18">
        <v>0</v>
      </c>
      <c r="FK138" s="18">
        <v>0</v>
      </c>
      <c r="FL138" s="18">
        <v>0.2</v>
      </c>
      <c r="FM138" s="18">
        <v>1.4</v>
      </c>
      <c r="FN138" s="18">
        <v>0</v>
      </c>
      <c r="FO138" s="25">
        <f t="shared" si="596"/>
        <v>1.4</v>
      </c>
      <c r="FP138" s="18">
        <v>1.4999999999999999E-2</v>
      </c>
      <c r="FQ138" s="18">
        <v>1</v>
      </c>
      <c r="FR138" s="25">
        <f t="shared" si="448"/>
        <v>48</v>
      </c>
      <c r="FS138" s="25">
        <f t="shared" si="449"/>
        <v>0.70499999999999996</v>
      </c>
      <c r="FT138" s="25">
        <f t="shared" si="450"/>
        <v>48.704999999999998</v>
      </c>
      <c r="FU138" s="25">
        <f t="shared" si="451"/>
        <v>-1.0249999999999915</v>
      </c>
      <c r="FV138" s="25" t="str">
        <f t="shared" si="597"/>
        <v>Thêm 01</v>
      </c>
      <c r="FW138" s="25">
        <f t="shared" si="598"/>
        <v>-0.01</v>
      </c>
      <c r="FX138" s="16"/>
      <c r="FY138" s="16"/>
      <c r="FZ138" s="16"/>
      <c r="GA138" s="16"/>
      <c r="GB138" s="19">
        <v>0</v>
      </c>
      <c r="GC138" s="19">
        <v>0</v>
      </c>
      <c r="GD138" s="19">
        <v>0</v>
      </c>
      <c r="GE138" s="19">
        <v>0</v>
      </c>
      <c r="GF138" s="19">
        <v>0</v>
      </c>
      <c r="GG138" s="19">
        <v>0</v>
      </c>
      <c r="GH138" s="19">
        <v>0</v>
      </c>
      <c r="GI138" s="19">
        <v>0</v>
      </c>
      <c r="GJ138" s="19">
        <v>0</v>
      </c>
      <c r="GK138" s="19">
        <v>0</v>
      </c>
      <c r="GL138" s="25">
        <f t="shared" si="452"/>
        <v>0</v>
      </c>
      <c r="GM138" s="25">
        <f t="shared" si="599"/>
        <v>0</v>
      </c>
      <c r="GN138" s="19">
        <v>0</v>
      </c>
      <c r="GO138" s="19">
        <v>0</v>
      </c>
      <c r="GP138" s="19">
        <v>0</v>
      </c>
      <c r="GQ138" s="19">
        <v>0</v>
      </c>
      <c r="GR138" s="1" t="e">
        <f>_xlfn.IFNA(INDEX(#REF!,MATCH(E138,#REF!,0)),0)</f>
        <v>#REF!</v>
      </c>
      <c r="GS138" s="16"/>
      <c r="GT138" s="18">
        <v>0</v>
      </c>
      <c r="GU138" s="18">
        <v>0</v>
      </c>
      <c r="GV138" s="18">
        <v>0</v>
      </c>
      <c r="GW138" s="18">
        <v>0</v>
      </c>
      <c r="GX138" s="25">
        <f t="shared" si="453"/>
        <v>0</v>
      </c>
      <c r="GY138" s="25">
        <f t="shared" si="454"/>
        <v>0</v>
      </c>
      <c r="GZ138" s="25">
        <f t="shared" si="600"/>
        <v>0</v>
      </c>
      <c r="HA138" s="1" t="e" cm="1">
        <f t="array" ref="HA138">INDEX(#REF!,MATCH(EJ138&amp;EK138&amp;HD138&amp;HE138&amp;HF138,#REF!&amp;#REF!&amp;#REF!&amp;#REF!&amp;#REF!,0))</f>
        <v>#REF!</v>
      </c>
      <c r="HB138" s="16"/>
      <c r="HC138" s="25">
        <f t="shared" si="601"/>
        <v>0</v>
      </c>
      <c r="HD138" s="18">
        <v>0</v>
      </c>
      <c r="HE138" s="18">
        <v>0</v>
      </c>
      <c r="HF138" s="18">
        <v>0</v>
      </c>
      <c r="HG138" s="1" t="e" cm="1">
        <f t="array" ref="HG138">INDEX(#REF!,MATCH(EJ138&amp;EK138&amp;HJ138&amp;HK138&amp;HL138,#REF!&amp;#REF!&amp;#REF!&amp;#REF!&amp;#REF!,0))</f>
        <v>#REF!</v>
      </c>
      <c r="HH138" s="16"/>
      <c r="HI138" s="25">
        <f t="shared" si="602"/>
        <v>0</v>
      </c>
      <c r="HJ138" s="25">
        <f t="shared" si="603"/>
        <v>0</v>
      </c>
      <c r="HK138" s="19">
        <v>0</v>
      </c>
      <c r="HL138" s="19">
        <v>0</v>
      </c>
      <c r="HM138" s="18">
        <v>0.01</v>
      </c>
      <c r="HN138" s="18">
        <v>1</v>
      </c>
      <c r="HO138" s="25">
        <f t="shared" si="604"/>
        <v>0</v>
      </c>
      <c r="HP138" s="25">
        <f t="shared" si="605"/>
        <v>0</v>
      </c>
      <c r="HQ138" s="25">
        <f t="shared" si="606"/>
        <v>0</v>
      </c>
      <c r="HR138" s="25">
        <f t="shared" si="607"/>
        <v>0</v>
      </c>
      <c r="HS138" s="25">
        <f t="shared" si="608"/>
        <v>0</v>
      </c>
      <c r="HT138" s="19">
        <v>0</v>
      </c>
      <c r="HU138" s="19">
        <v>0</v>
      </c>
      <c r="HV138" s="19">
        <v>0</v>
      </c>
      <c r="HW138" s="25">
        <f t="shared" si="609"/>
        <v>0</v>
      </c>
      <c r="HX138" s="19">
        <v>0</v>
      </c>
      <c r="HY138" s="19">
        <v>0</v>
      </c>
      <c r="HZ138" s="18">
        <v>22.57</v>
      </c>
      <c r="IA138" s="20">
        <f>ROUND(IF(EN138="Cống tròn",IF(EN138="Cống tròn",IF(EU138="Không có móng",IQ138-FF138,IF(EU138="Đế",IP138-FN138,IF(OR(EU138="Móng bê tông",EU138="Móng bê tông kết hợp đế"),II138-FJ138,0))),0),IF(EN138="Cống hộp",IF(AND(EN138="Cống hộp",EU138="Không có móng"),IQ138-GF138,IF(AND(EN138="Cống hộp",EU138="Móng bê tông"),IJ138-GB138,0)),IF(OR(EN138="Rãnh xây",EN138="Rãnh bê tông"),IF(OR(EN138="Rãnh xây",EN138="Rãnh bê tông"),IK138-GB138,0),IF(EN138="Ống nhựa",IF(AND(EN138="Ống nhựa",EU138="Không đắp cát"),IQ138-HT138,IF(AND(EN138="Ống nhựa",EU138="Đắp cát"),IH138-HX138,0)),IF(EN138="Rãnh thang",IF(EN138="Rãnh thang",IF(EU138="Móng bê tông",#REF!-#REF!,IQ138),0),0))))),2)</f>
        <v>21.51</v>
      </c>
      <c r="IB138" s="20">
        <f t="shared" si="610"/>
        <v>1.0599999999999987</v>
      </c>
      <c r="IC138" s="20">
        <f t="shared" si="455"/>
        <v>21.509999999999998</v>
      </c>
      <c r="ID138" s="20">
        <f t="shared" si="456"/>
        <v>0</v>
      </c>
      <c r="IE138" s="20">
        <f t="shared" si="457"/>
        <v>0</v>
      </c>
      <c r="IF138" s="20">
        <f t="shared" si="458"/>
        <v>0</v>
      </c>
      <c r="IG138" s="20">
        <f>IF(EN138="Rãnh thang",IF(AND(EN138="Rãnh thang",EU138="Móng bê tông"),IQ138-#REF!,0),IF(EN138="Ống nhựa",IF(AND(EN138="Ống nhựa",EU138="Đắp cát"),IQ138-HT138,0),IF(EN138="Cống tròn",IF(EN138="Cống tròn",IF(OR(EU138="Móng bê tông",EU138="Móng bê tông kết hợp đế"),IM138-FL138,0),0),IF(EN138="Cống hộp",IF(AND(EN138="Cống hộp",EU138="Móng bê tông"),IN138-GD138,0),IF(OR(EN138="Rãnh xây",EN138="Rãnh bê tông"),IF(AND(EN138="Rãnh xây",EU138="Móng bê tông"),IO138-GD138,IF(AND(EN138="Rãnh bê tông",EU138="Móng bê tông"),IO138-GD138,0)),0)))))</f>
        <v>21.509999999999998</v>
      </c>
      <c r="IH138" s="20">
        <f t="shared" si="459"/>
        <v>0</v>
      </c>
      <c r="II138" s="20">
        <f t="shared" si="460"/>
        <v>21.509999999999998</v>
      </c>
      <c r="IJ138" s="20">
        <f t="shared" si="461"/>
        <v>0</v>
      </c>
      <c r="IK138" s="20">
        <f t="shared" si="462"/>
        <v>0</v>
      </c>
      <c r="IL138" s="20">
        <f t="shared" si="463"/>
        <v>21.709999999999997</v>
      </c>
      <c r="IM138" s="20">
        <f t="shared" si="464"/>
        <v>21.709999999999997</v>
      </c>
      <c r="IN138" s="20">
        <f t="shared" si="465"/>
        <v>0</v>
      </c>
      <c r="IO138" s="20">
        <f t="shared" si="466"/>
        <v>0</v>
      </c>
      <c r="IP138" s="20">
        <f t="shared" si="467"/>
        <v>0</v>
      </c>
      <c r="IQ138" s="18">
        <v>21.81</v>
      </c>
      <c r="IR138" s="25">
        <f t="shared" si="611"/>
        <v>0</v>
      </c>
      <c r="IS138" s="25">
        <f t="shared" si="468"/>
        <v>0</v>
      </c>
      <c r="IT138" s="25">
        <f t="shared" si="469"/>
        <v>0</v>
      </c>
      <c r="IU138" s="25">
        <f>ROUND(IF(EN138="Cống tròn",IF(EN138="Cống tròn",IV138+FF138,0),IF(EN138="Cống hộp",IF(EN138="Cống hộp",IV138+GP138,0),IF(OR(EN138="Rãnh xây",EN138="Rãnh bê tông"),IF(OR(EN138="Rãnh xây",EN138="Rãnh bê tông"),IV138+GP138,0),IF(EN138="ống nhựa",IF(EN138="Ống nhựa",IV138+HT138,0),IF(EN138="Rãnh thang",IF(EN138="Rãnh thang",IQ138+#REF!,0),0))))),2)</f>
        <v>22.86</v>
      </c>
      <c r="IV138" s="18">
        <v>22.76</v>
      </c>
      <c r="IW138" s="25">
        <f t="shared" si="470"/>
        <v>22.86</v>
      </c>
      <c r="IX138" s="25">
        <f t="shared" si="471"/>
        <v>0</v>
      </c>
      <c r="IY138" s="25">
        <f t="shared" si="472"/>
        <v>0</v>
      </c>
      <c r="IZ138" s="25">
        <f t="shared" si="473"/>
        <v>0</v>
      </c>
      <c r="JA138" s="25">
        <f t="shared" si="474"/>
        <v>0</v>
      </c>
      <c r="JB138" s="18">
        <v>22.52</v>
      </c>
      <c r="JC138" s="20">
        <f>ROUND(IF(EN138="Cống tròn",IF(EN138="Cống tròn",IF(EU138="Không có móng",JS138-FF138,IF(EU138="Đế",JR138-FN138,IF(OR(EU138="Móng bê tông",EU138="Móng bê tông kết hợp đế"),JK138-FJ138,0))),0),IF(EN138="Cống hộp",IF(AND(EN138="Cống hộp",EU138="Không có móng"),JS138-GF138,IF(AND(EN138="Cống hộp",EU138="Móng bê tông"),JL138-GB138,0)),IF(OR(EN138="Rãnh xây",EN138="Rãnh bê tông"),IF(OR(EN138="Rãnh xây",EN138="Rãnh bê tông"),JM138-GB138,0),IF(EN138="Ống nhựa",IF(AND(EN138="Ống nhựa",EU138="Không đắp cát"),JS138-HT138,IF(AND(EN138="Ống nhựa",EU138="Đắp cát"),JJ138-HX138,0)),IF(EN138="Rãnh thang",IF(EN138="Rãnh thang",IF(EU138="Móng bê tông",#REF!-#REF!,JS138),0),0))))),2)</f>
        <v>21.46</v>
      </c>
      <c r="JD138" s="20">
        <f t="shared" si="612"/>
        <v>1.0599999999999987</v>
      </c>
      <c r="JE138" s="20">
        <f t="shared" si="475"/>
        <v>21.46</v>
      </c>
      <c r="JF138" s="20">
        <f t="shared" si="476"/>
        <v>0</v>
      </c>
      <c r="JG138" s="20">
        <f t="shared" si="477"/>
        <v>0</v>
      </c>
      <c r="JH138" s="20">
        <f t="shared" si="478"/>
        <v>0</v>
      </c>
      <c r="JI138" s="20">
        <f>IF(EN138="Rãnh thang",IF(AND(EN138="Rãnh thang",EU138="Móng bê tông"),JS138-#REF!,0),IF(EN138="Ống nhựa",IF(AND(EN138="Ống nhựa",EU138="Đắp cát"),JS138-HT138,0),IF(EN138="Cống tròn",IF(EN138="Cống tròn",IF(OR(EU138="Móng bê tông",EU138="Móng bê tông kết hợp đế"),JO138-FL138,0),0),IF(EN138="Cống hộp",IF(AND(EN138="Cống hộp",EU138="Móng bê tông"),JP138-GD138,0),IF(OR(EN138="Rãnh xây",EN138="Rãnh bê tông"),IF(AND(EN138="Rãnh xây",EU138="Móng bê tông"),JQ138-GD138,IF(AND(EN138="Rãnh bê tông",EU138="Móng bê tông"),JQ138-GD138,0)),0)))))</f>
        <v>21.46</v>
      </c>
      <c r="JJ138" s="20">
        <f t="shared" si="479"/>
        <v>0</v>
      </c>
      <c r="JK138" s="20">
        <f t="shared" si="480"/>
        <v>21.46</v>
      </c>
      <c r="JL138" s="20">
        <f t="shared" si="481"/>
        <v>0</v>
      </c>
      <c r="JM138" s="20">
        <f t="shared" si="482"/>
        <v>0</v>
      </c>
      <c r="JN138" s="20">
        <f t="shared" si="483"/>
        <v>21.66</v>
      </c>
      <c r="JO138" s="20">
        <f t="shared" si="484"/>
        <v>21.66</v>
      </c>
      <c r="JP138" s="20">
        <f t="shared" si="485"/>
        <v>0</v>
      </c>
      <c r="JQ138" s="20">
        <f t="shared" si="486"/>
        <v>0</v>
      </c>
      <c r="JR138" s="20">
        <f t="shared" si="487"/>
        <v>0</v>
      </c>
      <c r="JS138" s="26">
        <v>21.76</v>
      </c>
      <c r="JT138" s="25">
        <f t="shared" si="613"/>
        <v>0</v>
      </c>
      <c r="JU138" s="25">
        <f t="shared" si="488"/>
        <v>0</v>
      </c>
      <c r="JV138" s="25">
        <f t="shared" si="489"/>
        <v>0</v>
      </c>
      <c r="JW138" s="25">
        <f>ROUND(IF(EN138="Cống tròn",IF(EN138="Cống tròn",JX138+FF138,0),IF(EN138="Cống hộp",IF(EN138="Cống hộp",JX138+GP138,0),IF(OR(EN138="Rãnh xây",EN138="Rãnh bê tông"),IF(OR(EN138="Rãnh xây",EN138="Rãnh bê tông"),JX138+GP138,0),IF(EN138="ống nhựa",IF(EN138="Ống nhựa",JX138+HT138,0),IF(EN138="Rãnh thang",IF(EN138="Rãnh thang",JS138+#REF!,0),0))))),2)</f>
        <v>22.86</v>
      </c>
      <c r="JX138" s="27">
        <v>22.76</v>
      </c>
      <c r="JY138" s="25">
        <f t="shared" si="490"/>
        <v>22.86</v>
      </c>
      <c r="JZ138" s="25">
        <f t="shared" si="491"/>
        <v>0</v>
      </c>
      <c r="KA138" s="25">
        <f t="shared" si="492"/>
        <v>0</v>
      </c>
      <c r="KB138" s="25">
        <f t="shared" si="493"/>
        <v>0</v>
      </c>
      <c r="KC138" s="25">
        <f t="shared" si="494"/>
        <v>0</v>
      </c>
      <c r="KD138" s="28" t="s">
        <v>98</v>
      </c>
      <c r="KE138" s="27">
        <v>0</v>
      </c>
      <c r="KF138" s="25">
        <f t="shared" si="495"/>
        <v>1.0599999999999987</v>
      </c>
      <c r="KG138" s="25">
        <f t="shared" si="614"/>
        <v>1.0599999999999987</v>
      </c>
      <c r="KH138" s="27">
        <v>0</v>
      </c>
      <c r="KI138" s="25">
        <f t="shared" si="496"/>
        <v>1.0599999999999987</v>
      </c>
      <c r="KJ138" s="25">
        <f t="shared" si="615"/>
        <v>1.0599999999999987</v>
      </c>
      <c r="KK138" s="25">
        <f t="shared" si="497"/>
        <v>0</v>
      </c>
      <c r="KL138" s="25">
        <f t="shared" si="498"/>
        <v>0</v>
      </c>
      <c r="KM138" s="25">
        <f t="shared" si="616"/>
        <v>0</v>
      </c>
      <c r="KN138" s="25">
        <f t="shared" si="499"/>
        <v>0</v>
      </c>
      <c r="KO138" s="25">
        <f t="shared" si="500"/>
        <v>0</v>
      </c>
      <c r="KP138" s="25">
        <f t="shared" si="617"/>
        <v>0</v>
      </c>
      <c r="KQ138" s="25">
        <f t="shared" si="501"/>
        <v>0.2</v>
      </c>
      <c r="KR138" s="25">
        <f t="shared" si="502"/>
        <v>0.2</v>
      </c>
      <c r="KS138" s="25">
        <f t="shared" si="618"/>
        <v>0.2</v>
      </c>
      <c r="KT138" s="25">
        <f t="shared" si="503"/>
        <v>0</v>
      </c>
      <c r="KU138" s="25">
        <f t="shared" si="504"/>
        <v>0</v>
      </c>
      <c r="KV138" s="25">
        <f t="shared" si="619"/>
        <v>0</v>
      </c>
      <c r="KW138" s="25">
        <f t="shared" si="505"/>
        <v>0</v>
      </c>
      <c r="KX138" s="25">
        <f t="shared" si="506"/>
        <v>0</v>
      </c>
      <c r="KY138" s="25">
        <f t="shared" si="620"/>
        <v>0</v>
      </c>
      <c r="KZ138" s="25">
        <f t="shared" si="507"/>
        <v>0</v>
      </c>
      <c r="LA138" s="25">
        <f t="shared" si="508"/>
        <v>0</v>
      </c>
      <c r="LB138" s="25">
        <f t="shared" si="621"/>
        <v>0</v>
      </c>
      <c r="LC138" s="25">
        <f t="shared" si="509"/>
        <v>0.85999999999999877</v>
      </c>
      <c r="LD138" s="25">
        <f t="shared" si="510"/>
        <v>0.85999999999999877</v>
      </c>
      <c r="LE138" s="25">
        <f t="shared" si="622"/>
        <v>0.85999999999999877</v>
      </c>
      <c r="LF138" s="25">
        <f t="shared" si="511"/>
        <v>0</v>
      </c>
      <c r="LG138" s="25">
        <f t="shared" si="512"/>
        <v>0</v>
      </c>
      <c r="LH138" s="25">
        <f t="shared" si="623"/>
        <v>0</v>
      </c>
      <c r="LI138" s="25">
        <f t="shared" si="513"/>
        <v>0</v>
      </c>
      <c r="LJ138" s="25">
        <f t="shared" si="514"/>
        <v>0</v>
      </c>
      <c r="LK138" s="25">
        <f t="shared" si="624"/>
        <v>0</v>
      </c>
      <c r="LL138" s="25">
        <f t="shared" si="515"/>
        <v>0</v>
      </c>
      <c r="LM138" s="25">
        <f t="shared" si="516"/>
        <v>0</v>
      </c>
      <c r="LN138" s="25">
        <f t="shared" si="625"/>
        <v>0</v>
      </c>
      <c r="LO138" s="25">
        <f t="shared" si="517"/>
        <v>0</v>
      </c>
      <c r="LP138" s="25">
        <f t="shared" si="518"/>
        <v>0</v>
      </c>
      <c r="LQ138" s="25">
        <f t="shared" si="626"/>
        <v>0</v>
      </c>
      <c r="LR138" s="25">
        <f t="shared" si="519"/>
        <v>0</v>
      </c>
      <c r="LS138" s="25">
        <f t="shared" si="520"/>
        <v>0</v>
      </c>
      <c r="LT138" s="25">
        <f t="shared" si="627"/>
        <v>0</v>
      </c>
      <c r="LU138" s="25">
        <f t="shared" si="521"/>
        <v>0</v>
      </c>
      <c r="LV138" s="25">
        <f t="shared" si="522"/>
        <v>0</v>
      </c>
      <c r="LW138" s="25">
        <f t="shared" si="628"/>
        <v>0</v>
      </c>
      <c r="LX138" s="25">
        <f t="shared" si="523"/>
        <v>0</v>
      </c>
      <c r="LY138" s="25">
        <f t="shared" si="524"/>
        <v>0</v>
      </c>
      <c r="LZ138" s="25">
        <f t="shared" si="629"/>
        <v>0</v>
      </c>
      <c r="MA138" s="25">
        <f t="shared" si="525"/>
        <v>0</v>
      </c>
      <c r="MB138" s="25">
        <f t="shared" si="526"/>
        <v>0</v>
      </c>
      <c r="MC138" s="25">
        <f t="shared" si="630"/>
        <v>0</v>
      </c>
      <c r="MD138" s="25">
        <f t="shared" si="527"/>
        <v>0</v>
      </c>
      <c r="ME138" s="25">
        <f t="shared" si="528"/>
        <v>0</v>
      </c>
      <c r="MF138" s="25">
        <f t="shared" si="631"/>
        <v>0</v>
      </c>
      <c r="MG138" s="25">
        <f t="shared" si="529"/>
        <v>0</v>
      </c>
      <c r="MH138" s="25">
        <f t="shared" si="530"/>
        <v>0</v>
      </c>
      <c r="MI138" s="25">
        <f t="shared" si="632"/>
        <v>0</v>
      </c>
      <c r="MJ138" s="25">
        <f t="shared" si="531"/>
        <v>0</v>
      </c>
      <c r="MK138" s="25">
        <f t="shared" si="532"/>
        <v>0</v>
      </c>
      <c r="ML138" s="25">
        <f t="shared" si="633"/>
        <v>0</v>
      </c>
      <c r="MM138" s="25">
        <f t="shared" si="533"/>
        <v>0</v>
      </c>
      <c r="MN138" s="25">
        <f t="shared" si="534"/>
        <v>0</v>
      </c>
      <c r="MO138" s="25">
        <f t="shared" si="634"/>
        <v>0</v>
      </c>
      <c r="MP138" s="25">
        <f t="shared" si="535"/>
        <v>0</v>
      </c>
      <c r="MQ138" s="25">
        <f t="shared" si="536"/>
        <v>0</v>
      </c>
      <c r="MR138" s="25">
        <f t="shared" si="635"/>
        <v>0</v>
      </c>
      <c r="MS138" s="29">
        <v>1.4</v>
      </c>
      <c r="MT138" s="29">
        <v>0</v>
      </c>
      <c r="MU138" s="29">
        <v>1</v>
      </c>
      <c r="MV138" s="29">
        <v>1</v>
      </c>
      <c r="MW138" s="25">
        <f t="shared" si="537"/>
        <v>1.4</v>
      </c>
      <c r="MX138" s="25">
        <f t="shared" si="538"/>
        <v>1.48</v>
      </c>
      <c r="MY138" s="25">
        <f t="shared" si="539"/>
        <v>0</v>
      </c>
      <c r="MZ138" s="25">
        <f t="shared" si="540"/>
        <v>0</v>
      </c>
      <c r="NA138" s="25">
        <f t="shared" si="541"/>
        <v>1.4</v>
      </c>
      <c r="NB138" s="25">
        <f t="shared" si="542"/>
        <v>1.48</v>
      </c>
      <c r="NC138" s="25">
        <f t="shared" si="543"/>
        <v>0</v>
      </c>
      <c r="ND138" s="25">
        <f t="shared" si="544"/>
        <v>0</v>
      </c>
      <c r="NE138" s="25">
        <f t="shared" si="636"/>
        <v>1.4</v>
      </c>
      <c r="NF138" s="25">
        <f t="shared" si="636"/>
        <v>1.48</v>
      </c>
      <c r="NG138" s="25">
        <f t="shared" si="636"/>
        <v>0</v>
      </c>
      <c r="NH138" s="25">
        <f t="shared" si="545"/>
        <v>0</v>
      </c>
      <c r="NI138" s="25">
        <f t="shared" si="546"/>
        <v>73.599999999999994</v>
      </c>
      <c r="NJ138" s="25">
        <f t="shared" si="547"/>
        <v>0</v>
      </c>
      <c r="NK138" s="25">
        <f t="shared" si="548"/>
        <v>73.599999999999994</v>
      </c>
      <c r="NL138" s="25">
        <f t="shared" si="549"/>
        <v>42.8</v>
      </c>
      <c r="NM138" s="25">
        <f t="shared" si="550"/>
        <v>0</v>
      </c>
      <c r="NN138" s="25">
        <f t="shared" si="637"/>
        <v>42.8</v>
      </c>
      <c r="NO138" s="25">
        <f t="shared" si="551"/>
        <v>0</v>
      </c>
      <c r="NP138" s="25">
        <f t="shared" si="552"/>
        <v>0</v>
      </c>
      <c r="NQ138" s="25">
        <f t="shared" si="638"/>
        <v>0</v>
      </c>
      <c r="NR138" s="25">
        <f t="shared" si="553"/>
        <v>0</v>
      </c>
      <c r="NS138" s="25">
        <f t="shared" si="554"/>
        <v>0</v>
      </c>
      <c r="NT138" s="25">
        <f t="shared" si="639"/>
        <v>0</v>
      </c>
      <c r="NU138" s="25">
        <f t="shared" si="555"/>
        <v>0</v>
      </c>
      <c r="NV138" s="25">
        <f t="shared" si="556"/>
        <v>0</v>
      </c>
      <c r="NW138" s="25">
        <f t="shared" si="640"/>
        <v>0</v>
      </c>
      <c r="NX138" s="25">
        <f t="shared" si="641"/>
        <v>42.8</v>
      </c>
      <c r="NY138" s="25">
        <f t="shared" si="641"/>
        <v>0</v>
      </c>
      <c r="NZ138" s="25">
        <f t="shared" si="642"/>
        <v>42.8</v>
      </c>
      <c r="OA138" s="25">
        <f t="shared" si="643"/>
        <v>30.8</v>
      </c>
      <c r="OB138" s="25">
        <f t="shared" si="643"/>
        <v>0</v>
      </c>
      <c r="OC138" s="25">
        <f t="shared" si="644"/>
        <v>30.8</v>
      </c>
      <c r="OD138" s="25">
        <f t="shared" si="645"/>
        <v>42.8</v>
      </c>
      <c r="OE138" s="25">
        <f t="shared" si="645"/>
        <v>0</v>
      </c>
      <c r="OF138" s="25">
        <f t="shared" si="645"/>
        <v>42.8</v>
      </c>
      <c r="OG138" s="25">
        <f t="shared" si="557"/>
        <v>0</v>
      </c>
      <c r="OH138" s="25">
        <f t="shared" si="558"/>
        <v>0</v>
      </c>
      <c r="OI138" s="25">
        <f t="shared" si="559"/>
        <v>0</v>
      </c>
      <c r="OJ138" s="25">
        <f t="shared" si="560"/>
        <v>0</v>
      </c>
      <c r="OK138" s="25">
        <f t="shared" si="561"/>
        <v>0</v>
      </c>
      <c r="OL138" s="25">
        <f t="shared" si="562"/>
        <v>0</v>
      </c>
      <c r="OM138" s="25">
        <f t="shared" si="646"/>
        <v>0</v>
      </c>
      <c r="ON138" s="25">
        <f t="shared" si="646"/>
        <v>0</v>
      </c>
      <c r="OO138" s="25">
        <f t="shared" si="646"/>
        <v>0</v>
      </c>
      <c r="OP138" s="25">
        <f t="shared" si="563"/>
        <v>0</v>
      </c>
      <c r="OQ138" s="25">
        <f t="shared" si="564"/>
        <v>0</v>
      </c>
      <c r="OR138" s="25">
        <f t="shared" si="647"/>
        <v>0</v>
      </c>
      <c r="OS138" s="19">
        <v>538871.14</v>
      </c>
      <c r="OT138" s="19">
        <v>2370752.6800000002</v>
      </c>
    </row>
    <row r="139" spans="1:410" ht="33" customHeight="1" x14ac:dyDescent="0.25">
      <c r="A139" s="18"/>
      <c r="B139" s="18" t="s">
        <v>850</v>
      </c>
      <c r="C139" s="18">
        <v>100.68</v>
      </c>
      <c r="D139" s="16" t="e">
        <f>_xlfn.IFNA(INDEX(#REF!,MATCH(E139,#REF!,0)),0)</f>
        <v>#REF!</v>
      </c>
      <c r="E139" s="18" t="s">
        <v>923</v>
      </c>
      <c r="F139" s="16" t="s">
        <v>765</v>
      </c>
      <c r="G139" s="16" t="s">
        <v>766</v>
      </c>
      <c r="H139" s="16" t="s">
        <v>767</v>
      </c>
      <c r="I139" s="16" t="s">
        <v>768</v>
      </c>
      <c r="J139" s="16" t="s">
        <v>811</v>
      </c>
      <c r="K139" s="16" t="s">
        <v>770</v>
      </c>
      <c r="L139" s="16" t="s">
        <v>771</v>
      </c>
      <c r="M139" s="18">
        <v>1.8399999999999999</v>
      </c>
      <c r="N139" s="18">
        <v>1.8399999999999999</v>
      </c>
      <c r="O139" s="18">
        <v>2.2399999999999998</v>
      </c>
      <c r="P139" s="18">
        <v>2.2399999999999998</v>
      </c>
      <c r="Q139" s="18">
        <v>0.1</v>
      </c>
      <c r="R139" s="18">
        <v>2.04</v>
      </c>
      <c r="S139" s="18">
        <v>2.04</v>
      </c>
      <c r="T139" s="18">
        <v>0.2</v>
      </c>
      <c r="U139" s="18">
        <v>0</v>
      </c>
      <c r="V139" s="18">
        <v>0</v>
      </c>
      <c r="W139" s="18">
        <v>0</v>
      </c>
      <c r="X139" s="18">
        <v>1.8399999999999999</v>
      </c>
      <c r="Y139" s="18">
        <v>1.7999999999999998</v>
      </c>
      <c r="Z139" s="20">
        <f t="shared" si="565"/>
        <v>1.6</v>
      </c>
      <c r="AA139" s="18">
        <v>0.22</v>
      </c>
      <c r="AB139" s="18">
        <v>0</v>
      </c>
      <c r="AC139" s="18">
        <v>0</v>
      </c>
      <c r="AD139" s="18">
        <v>0</v>
      </c>
      <c r="AE139" s="18">
        <v>0</v>
      </c>
      <c r="AF139" s="18">
        <v>0</v>
      </c>
      <c r="AG139" s="18">
        <v>1.4</v>
      </c>
      <c r="AH139" s="18">
        <v>1.4</v>
      </c>
      <c r="AI139" s="20">
        <f t="shared" si="566"/>
        <v>1.75</v>
      </c>
      <c r="AJ139" s="18">
        <v>0</v>
      </c>
      <c r="AK139" s="18">
        <v>0</v>
      </c>
      <c r="AL139" s="20">
        <f t="shared" si="567"/>
        <v>0</v>
      </c>
      <c r="AM139" s="18">
        <v>1.8399999999999999</v>
      </c>
      <c r="AN139" s="18">
        <v>1.4</v>
      </c>
      <c r="AO139" s="18">
        <v>0.15</v>
      </c>
      <c r="AP139" s="18">
        <v>0.22</v>
      </c>
      <c r="AQ139" s="18">
        <v>1.8399999999999999</v>
      </c>
      <c r="AR139" s="18">
        <v>1.6199999999999999</v>
      </c>
      <c r="AS139" s="18">
        <v>0.12</v>
      </c>
      <c r="AT139" s="18">
        <v>0.11</v>
      </c>
      <c r="AU139" s="18">
        <v>0</v>
      </c>
      <c r="AV139" s="18">
        <v>1</v>
      </c>
      <c r="AW139" s="18">
        <v>0</v>
      </c>
      <c r="AX139" s="18">
        <v>0</v>
      </c>
      <c r="AY139" s="18">
        <v>0</v>
      </c>
      <c r="AZ139" s="18">
        <v>0</v>
      </c>
      <c r="BA139" s="18">
        <v>0</v>
      </c>
      <c r="BB139" s="18">
        <v>0</v>
      </c>
      <c r="BC139" s="18">
        <v>0</v>
      </c>
      <c r="BD139" s="18">
        <v>0</v>
      </c>
      <c r="BE139" s="18">
        <v>2</v>
      </c>
      <c r="BF139" s="18">
        <v>0</v>
      </c>
      <c r="BG139" s="18">
        <v>0</v>
      </c>
      <c r="BH139" s="18">
        <v>0</v>
      </c>
      <c r="BI139" s="18">
        <v>0</v>
      </c>
      <c r="BJ139" s="18">
        <v>0</v>
      </c>
      <c r="BK139" s="18">
        <v>0</v>
      </c>
      <c r="BL139" s="18">
        <v>0</v>
      </c>
      <c r="BM139" s="18">
        <v>0</v>
      </c>
      <c r="BN139" s="18">
        <v>0</v>
      </c>
      <c r="BO139" s="18">
        <v>0</v>
      </c>
      <c r="BP139" s="18">
        <v>0</v>
      </c>
      <c r="BQ139" s="18">
        <v>0</v>
      </c>
      <c r="BR139" s="18">
        <v>0</v>
      </c>
      <c r="BS139" s="18">
        <v>0</v>
      </c>
      <c r="BT139" s="18">
        <v>0</v>
      </c>
      <c r="BU139" s="18">
        <v>0</v>
      </c>
      <c r="BV139" s="18">
        <v>0</v>
      </c>
      <c r="BW139" s="18">
        <v>0</v>
      </c>
      <c r="BX139" s="18">
        <v>0</v>
      </c>
      <c r="BY139" s="18">
        <v>0</v>
      </c>
      <c r="BZ139" s="18">
        <v>0</v>
      </c>
      <c r="CA139" s="16" t="e">
        <f>_xlfn.IFNA(IF(RIGHT(D139,2)="=G",0,INDEX(#REF!,MATCH(E139,#REF!,0))),0)</f>
        <v>#REF!</v>
      </c>
      <c r="CB139" s="16" t="s">
        <v>776</v>
      </c>
      <c r="CC139" s="18">
        <v>0</v>
      </c>
      <c r="CD139" s="18">
        <v>0</v>
      </c>
      <c r="CE139" s="18">
        <v>1.6</v>
      </c>
      <c r="CF139" s="18">
        <v>0.8</v>
      </c>
      <c r="CG139" s="18">
        <v>0.12</v>
      </c>
      <c r="CH139" s="18">
        <v>2</v>
      </c>
      <c r="CI139" s="16" t="s">
        <v>98</v>
      </c>
      <c r="CJ139" s="18">
        <v>0</v>
      </c>
      <c r="CK139" s="20">
        <f t="shared" si="432"/>
        <v>1.36</v>
      </c>
      <c r="CL139" s="20">
        <f t="shared" si="568"/>
        <v>1.36</v>
      </c>
      <c r="CM139" s="18">
        <v>19.059999999999999</v>
      </c>
      <c r="CN139" s="18">
        <v>23.36</v>
      </c>
      <c r="CO139" s="18">
        <v>22.521000000000001</v>
      </c>
      <c r="CP139" s="22">
        <f t="shared" si="433"/>
        <v>22.52</v>
      </c>
      <c r="CQ139" s="22">
        <f t="shared" si="434"/>
        <v>21.16</v>
      </c>
      <c r="CR139" s="22">
        <f t="shared" si="569"/>
        <v>1.36</v>
      </c>
      <c r="CS139" s="22">
        <f t="shared" si="435"/>
        <v>21.26</v>
      </c>
      <c r="CT139" s="22">
        <f t="shared" si="436"/>
        <v>21.46</v>
      </c>
      <c r="CU139" s="18">
        <v>21.46</v>
      </c>
      <c r="CV139" s="22">
        <f t="shared" si="570"/>
        <v>1.6</v>
      </c>
      <c r="CW139" s="22">
        <f t="shared" si="437"/>
        <v>0</v>
      </c>
      <c r="CX139" s="22">
        <f t="shared" si="438"/>
        <v>0</v>
      </c>
      <c r="CY139" s="22">
        <f t="shared" si="439"/>
        <v>23.09</v>
      </c>
      <c r="CZ139" s="22">
        <f t="shared" si="440"/>
        <v>23.24</v>
      </c>
      <c r="DA139" s="18">
        <v>23.36</v>
      </c>
      <c r="DB139" s="20">
        <f t="shared" si="571"/>
        <v>2.2000000000000002</v>
      </c>
      <c r="DC139" s="20">
        <f t="shared" si="572"/>
        <v>0.84</v>
      </c>
      <c r="DD139" s="20">
        <f t="shared" si="573"/>
        <v>1.3600000000000003</v>
      </c>
      <c r="DE139" s="20">
        <f t="shared" si="441"/>
        <v>0.1</v>
      </c>
      <c r="DF139" s="20">
        <f t="shared" si="442"/>
        <v>0.2</v>
      </c>
      <c r="DG139" s="20">
        <f t="shared" si="443"/>
        <v>1.06</v>
      </c>
      <c r="DH139" s="20">
        <f t="shared" si="444"/>
        <v>0</v>
      </c>
      <c r="DI139" s="20">
        <f t="shared" si="445"/>
        <v>0</v>
      </c>
      <c r="DJ139" s="20">
        <f t="shared" si="446"/>
        <v>0</v>
      </c>
      <c r="DK139" s="20">
        <f t="shared" si="574"/>
        <v>1.36</v>
      </c>
      <c r="DL139" s="20">
        <f t="shared" si="575"/>
        <v>0</v>
      </c>
      <c r="DM139" s="20">
        <f t="shared" si="576"/>
        <v>0</v>
      </c>
      <c r="DN139" s="20">
        <f t="shared" si="577"/>
        <v>0</v>
      </c>
      <c r="DO139" s="18">
        <v>2.44</v>
      </c>
      <c r="DP139" s="18">
        <v>0</v>
      </c>
      <c r="DQ139" s="18">
        <v>1</v>
      </c>
      <c r="DR139" s="18">
        <v>1</v>
      </c>
      <c r="DS139" s="25">
        <f t="shared" si="578"/>
        <v>2.44</v>
      </c>
      <c r="DT139" s="25">
        <f t="shared" si="579"/>
        <v>0</v>
      </c>
      <c r="DU139" s="25">
        <f t="shared" si="580"/>
        <v>3.32</v>
      </c>
      <c r="DV139" s="25">
        <f t="shared" si="581"/>
        <v>0</v>
      </c>
      <c r="DW139" s="25">
        <f t="shared" si="582"/>
        <v>3.32</v>
      </c>
      <c r="DX139" s="25">
        <f t="shared" si="583"/>
        <v>7.44</v>
      </c>
      <c r="DY139" s="25">
        <f t="shared" si="584"/>
        <v>0</v>
      </c>
      <c r="DZ139" s="25">
        <f t="shared" si="585"/>
        <v>7.44</v>
      </c>
      <c r="EA139" s="25">
        <f t="shared" si="586"/>
        <v>4.92</v>
      </c>
      <c r="EB139" s="25">
        <f t="shared" si="587"/>
        <v>0</v>
      </c>
      <c r="EC139" s="25">
        <f t="shared" si="588"/>
        <v>4.92</v>
      </c>
      <c r="ED139" s="25">
        <f t="shared" si="589"/>
        <v>2.52</v>
      </c>
      <c r="EE139" s="25">
        <f t="shared" si="589"/>
        <v>0</v>
      </c>
      <c r="EF139" s="25">
        <f t="shared" si="590"/>
        <v>2.52</v>
      </c>
      <c r="EG139" s="25">
        <f t="shared" si="591"/>
        <v>4.92</v>
      </c>
      <c r="EH139" s="25">
        <f t="shared" si="591"/>
        <v>0</v>
      </c>
      <c r="EI139" s="25">
        <f t="shared" si="592"/>
        <v>4.92</v>
      </c>
      <c r="EJ139" s="18">
        <v>100.68</v>
      </c>
      <c r="EK139" s="18">
        <v>36.93</v>
      </c>
      <c r="EL139" s="18" t="s">
        <v>923</v>
      </c>
      <c r="EM139" s="18" t="s">
        <v>924</v>
      </c>
      <c r="EN139" s="16" t="s">
        <v>774</v>
      </c>
      <c r="EO139" s="16" t="s">
        <v>132</v>
      </c>
      <c r="EP139" s="16" t="e">
        <f>IF(OR(EN139="Cống tròn",EN139="Cống hộp",EN139="Ống nhựa"),INDEX(#REF!,MATCH(E139,#REF!,0)),IF(OR(EN139="Rãnh xây",EN139="Rãnh bê tông"),INDEX(#REF!,MATCH(E139,#REF!,0)),0))</f>
        <v>#REF!</v>
      </c>
      <c r="EQ139" s="18">
        <v>62.050000000000004</v>
      </c>
      <c r="ER139" s="18">
        <v>1</v>
      </c>
      <c r="ES139" s="25">
        <f t="shared" si="593"/>
        <v>62</v>
      </c>
      <c r="ET139" s="1" t="e">
        <f>_xlfn.IFNA(IF(EN139="Cống tròn",INDEX(#REF!,MATCH(E139,#REF!,0)),IF(EN139="Cống hộp",INDEX(#REF!,MATCH(E139,#REF!,0)),EU139&amp;" ,"&amp;EV139)),0)</f>
        <v>#REF!</v>
      </c>
      <c r="EU139" s="16" t="s">
        <v>769</v>
      </c>
      <c r="EV139" s="16" t="s">
        <v>775</v>
      </c>
      <c r="EW139" s="16" t="e">
        <f>_xlfn.IFNA(INDEX(#REF!,MATCH(E139,#REF!,0)),0)</f>
        <v>#REF!</v>
      </c>
      <c r="EX139" s="16"/>
      <c r="EY139" s="18">
        <v>0</v>
      </c>
      <c r="EZ139" s="18">
        <v>0</v>
      </c>
      <c r="FA139" s="18">
        <v>0</v>
      </c>
      <c r="FB139" s="19">
        <v>0</v>
      </c>
      <c r="FC139" s="19">
        <v>0</v>
      </c>
      <c r="FD139" s="25">
        <f t="shared" si="447"/>
        <v>0</v>
      </c>
      <c r="FE139" s="25">
        <f t="shared" si="594"/>
        <v>0</v>
      </c>
      <c r="FF139" s="18">
        <v>0.1</v>
      </c>
      <c r="FG139" s="18">
        <v>2</v>
      </c>
      <c r="FH139" s="18">
        <v>1</v>
      </c>
      <c r="FI139" s="25">
        <f t="shared" si="595"/>
        <v>1.2</v>
      </c>
      <c r="FJ139" s="18">
        <v>0</v>
      </c>
      <c r="FK139" s="18">
        <v>0</v>
      </c>
      <c r="FL139" s="18">
        <v>0.2</v>
      </c>
      <c r="FM139" s="18">
        <v>1.4</v>
      </c>
      <c r="FN139" s="18">
        <v>0</v>
      </c>
      <c r="FO139" s="25">
        <f t="shared" si="596"/>
        <v>1.4</v>
      </c>
      <c r="FP139" s="18">
        <v>1.4999999999999999E-2</v>
      </c>
      <c r="FQ139" s="18">
        <v>1</v>
      </c>
      <c r="FR139" s="25">
        <f t="shared" si="448"/>
        <v>61</v>
      </c>
      <c r="FS139" s="25">
        <f t="shared" si="449"/>
        <v>0.89999999999999991</v>
      </c>
      <c r="FT139" s="25">
        <f t="shared" si="450"/>
        <v>61.9</v>
      </c>
      <c r="FU139" s="25">
        <f t="shared" si="451"/>
        <v>-0.15000000000000568</v>
      </c>
      <c r="FV139" s="25" t="str">
        <f t="shared" si="597"/>
        <v>Thêm 01</v>
      </c>
      <c r="FW139" s="25">
        <f t="shared" si="598"/>
        <v>0.86</v>
      </c>
      <c r="FX139" s="16"/>
      <c r="FY139" s="16"/>
      <c r="FZ139" s="16"/>
      <c r="GA139" s="16"/>
      <c r="GB139" s="19">
        <v>0</v>
      </c>
      <c r="GC139" s="19">
        <v>0</v>
      </c>
      <c r="GD139" s="19">
        <v>0</v>
      </c>
      <c r="GE139" s="19">
        <v>0</v>
      </c>
      <c r="GF139" s="19">
        <v>0</v>
      </c>
      <c r="GG139" s="19">
        <v>0</v>
      </c>
      <c r="GH139" s="19">
        <v>0</v>
      </c>
      <c r="GI139" s="19">
        <v>0</v>
      </c>
      <c r="GJ139" s="19">
        <v>0</v>
      </c>
      <c r="GK139" s="19">
        <v>0</v>
      </c>
      <c r="GL139" s="25">
        <f t="shared" si="452"/>
        <v>0</v>
      </c>
      <c r="GM139" s="25">
        <f t="shared" si="599"/>
        <v>0</v>
      </c>
      <c r="GN139" s="19">
        <v>0</v>
      </c>
      <c r="GO139" s="19">
        <v>0</v>
      </c>
      <c r="GP139" s="19">
        <v>0</v>
      </c>
      <c r="GQ139" s="19">
        <v>0</v>
      </c>
      <c r="GR139" s="1" t="e">
        <f>_xlfn.IFNA(INDEX(#REF!,MATCH(E139,#REF!,0)),0)</f>
        <v>#REF!</v>
      </c>
      <c r="GS139" s="16"/>
      <c r="GT139" s="18">
        <v>0</v>
      </c>
      <c r="GU139" s="18">
        <v>0</v>
      </c>
      <c r="GV139" s="18">
        <v>0</v>
      </c>
      <c r="GW139" s="18">
        <v>0</v>
      </c>
      <c r="GX139" s="25">
        <f t="shared" si="453"/>
        <v>0</v>
      </c>
      <c r="GY139" s="25">
        <f t="shared" si="454"/>
        <v>0</v>
      </c>
      <c r="GZ139" s="25">
        <f t="shared" si="600"/>
        <v>0</v>
      </c>
      <c r="HA139" s="1" t="e" cm="1">
        <f t="array" ref="HA139">INDEX(#REF!,MATCH(EJ139&amp;EK139&amp;HD139&amp;HE139&amp;HF139,#REF!&amp;#REF!&amp;#REF!&amp;#REF!&amp;#REF!,0))</f>
        <v>#REF!</v>
      </c>
      <c r="HB139" s="16"/>
      <c r="HC139" s="25">
        <f t="shared" si="601"/>
        <v>0</v>
      </c>
      <c r="HD139" s="18">
        <v>0</v>
      </c>
      <c r="HE139" s="18">
        <v>0</v>
      </c>
      <c r="HF139" s="18">
        <v>0</v>
      </c>
      <c r="HG139" s="1" t="e" cm="1">
        <f t="array" ref="HG139">INDEX(#REF!,MATCH(EJ139&amp;EK139&amp;HJ139&amp;HK139&amp;HL139,#REF!&amp;#REF!&amp;#REF!&amp;#REF!&amp;#REF!,0))</f>
        <v>#REF!</v>
      </c>
      <c r="HH139" s="16"/>
      <c r="HI139" s="25">
        <f t="shared" si="602"/>
        <v>0</v>
      </c>
      <c r="HJ139" s="25">
        <f t="shared" si="603"/>
        <v>0</v>
      </c>
      <c r="HK139" s="19">
        <v>0</v>
      </c>
      <c r="HL139" s="19">
        <v>0</v>
      </c>
      <c r="HM139" s="18">
        <v>0.01</v>
      </c>
      <c r="HN139" s="18">
        <v>1</v>
      </c>
      <c r="HO139" s="25">
        <f t="shared" si="604"/>
        <v>0</v>
      </c>
      <c r="HP139" s="25">
        <f t="shared" si="605"/>
        <v>0</v>
      </c>
      <c r="HQ139" s="25">
        <f t="shared" si="606"/>
        <v>0</v>
      </c>
      <c r="HR139" s="25">
        <f t="shared" si="607"/>
        <v>0</v>
      </c>
      <c r="HS139" s="25">
        <f t="shared" si="608"/>
        <v>0</v>
      </c>
      <c r="HT139" s="19">
        <v>0</v>
      </c>
      <c r="HU139" s="19">
        <v>0</v>
      </c>
      <c r="HV139" s="19">
        <v>0</v>
      </c>
      <c r="HW139" s="25">
        <f t="shared" si="609"/>
        <v>0</v>
      </c>
      <c r="HX139" s="19">
        <v>0</v>
      </c>
      <c r="HY139" s="19">
        <v>0</v>
      </c>
      <c r="HZ139" s="18">
        <v>22.52</v>
      </c>
      <c r="IA139" s="20">
        <f>ROUND(IF(EN139="Cống tròn",IF(EN139="Cống tròn",IF(EU139="Không có móng",IQ139-FF139,IF(EU139="Đế",IP139-FN139,IF(OR(EU139="Móng bê tông",EU139="Móng bê tông kết hợp đế"),II139-FJ139,0))),0),IF(EN139="Cống hộp",IF(AND(EN139="Cống hộp",EU139="Không có móng"),IQ139-GF139,IF(AND(EN139="Cống hộp",EU139="Móng bê tông"),IJ139-GB139,0)),IF(OR(EN139="Rãnh xây",EN139="Rãnh bê tông"),IF(OR(EN139="Rãnh xây",EN139="Rãnh bê tông"),IK139-GB139,0),IF(EN139="Ống nhựa",IF(AND(EN139="Ống nhựa",EU139="Không đắp cát"),IQ139-HT139,IF(AND(EN139="Ống nhựa",EU139="Đắp cát"),IH139-HX139,0)),IF(EN139="Rãnh thang",IF(EN139="Rãnh thang",IF(EU139="Móng bê tông",#REF!-#REF!,IQ139),0),0))))),2)</f>
        <v>21.46</v>
      </c>
      <c r="IB139" s="20">
        <f t="shared" si="610"/>
        <v>1.0599999999999987</v>
      </c>
      <c r="IC139" s="20">
        <f t="shared" si="455"/>
        <v>21.46</v>
      </c>
      <c r="ID139" s="20">
        <f t="shared" si="456"/>
        <v>0</v>
      </c>
      <c r="IE139" s="20">
        <f t="shared" si="457"/>
        <v>0</v>
      </c>
      <c r="IF139" s="20">
        <f t="shared" si="458"/>
        <v>0</v>
      </c>
      <c r="IG139" s="20">
        <f>IF(EN139="Rãnh thang",IF(AND(EN139="Rãnh thang",EU139="Móng bê tông"),IQ139-#REF!,0),IF(EN139="Ống nhựa",IF(AND(EN139="Ống nhựa",EU139="Đắp cát"),IQ139-HT139,0),IF(EN139="Cống tròn",IF(EN139="Cống tròn",IF(OR(EU139="Móng bê tông",EU139="Móng bê tông kết hợp đế"),IM139-FL139,0),0),IF(EN139="Cống hộp",IF(AND(EN139="Cống hộp",EU139="Móng bê tông"),IN139-GD139,0),IF(OR(EN139="Rãnh xây",EN139="Rãnh bê tông"),IF(AND(EN139="Rãnh xây",EU139="Móng bê tông"),IO139-GD139,IF(AND(EN139="Rãnh bê tông",EU139="Móng bê tông"),IO139-GD139,0)),0)))))</f>
        <v>21.46</v>
      </c>
      <c r="IH139" s="20">
        <f t="shared" si="459"/>
        <v>0</v>
      </c>
      <c r="II139" s="20">
        <f t="shared" si="460"/>
        <v>21.46</v>
      </c>
      <c r="IJ139" s="20">
        <f t="shared" si="461"/>
        <v>0</v>
      </c>
      <c r="IK139" s="20">
        <f t="shared" si="462"/>
        <v>0</v>
      </c>
      <c r="IL139" s="20">
        <f t="shared" si="463"/>
        <v>21.66</v>
      </c>
      <c r="IM139" s="20">
        <f t="shared" si="464"/>
        <v>21.66</v>
      </c>
      <c r="IN139" s="20">
        <f t="shared" si="465"/>
        <v>0</v>
      </c>
      <c r="IO139" s="20">
        <f t="shared" si="466"/>
        <v>0</v>
      </c>
      <c r="IP139" s="20">
        <f t="shared" si="467"/>
        <v>0</v>
      </c>
      <c r="IQ139" s="18">
        <v>21.76</v>
      </c>
      <c r="IR139" s="25">
        <f t="shared" si="611"/>
        <v>0</v>
      </c>
      <c r="IS139" s="25">
        <f t="shared" si="468"/>
        <v>0</v>
      </c>
      <c r="IT139" s="25">
        <f t="shared" si="469"/>
        <v>0</v>
      </c>
      <c r="IU139" s="25">
        <f>ROUND(IF(EN139="Cống tròn",IF(EN139="Cống tròn",IV139+FF139,0),IF(EN139="Cống hộp",IF(EN139="Cống hộp",IV139+GP139,0),IF(OR(EN139="Rãnh xây",EN139="Rãnh bê tông"),IF(OR(EN139="Rãnh xây",EN139="Rãnh bê tông"),IV139+GP139,0),IF(EN139="ống nhựa",IF(EN139="Ống nhựa",IV139+HT139,0),IF(EN139="Rãnh thang",IF(EN139="Rãnh thang",IQ139+#REF!,0),0))))),2)</f>
        <v>22.8</v>
      </c>
      <c r="IV139" s="18">
        <v>22.7</v>
      </c>
      <c r="IW139" s="25">
        <f t="shared" si="470"/>
        <v>22.8</v>
      </c>
      <c r="IX139" s="25">
        <f t="shared" si="471"/>
        <v>0</v>
      </c>
      <c r="IY139" s="25">
        <f t="shared" si="472"/>
        <v>0</v>
      </c>
      <c r="IZ139" s="25">
        <f t="shared" si="473"/>
        <v>0</v>
      </c>
      <c r="JA139" s="25">
        <f t="shared" si="474"/>
        <v>0</v>
      </c>
      <c r="JB139" s="18">
        <v>22.45</v>
      </c>
      <c r="JC139" s="20">
        <f>ROUND(IF(EN139="Cống tròn",IF(EN139="Cống tròn",IF(EU139="Không có móng",JS139-FF139,IF(EU139="Đế",JR139-FN139,IF(OR(EU139="Móng bê tông",EU139="Móng bê tông kết hợp đế"),JK139-FJ139,0))),0),IF(EN139="Cống hộp",IF(AND(EN139="Cống hộp",EU139="Không có móng"),JS139-GF139,IF(AND(EN139="Cống hộp",EU139="Móng bê tông"),JL139-GB139,0)),IF(OR(EN139="Rãnh xây",EN139="Rãnh bê tông"),IF(OR(EN139="Rãnh xây",EN139="Rãnh bê tông"),JM139-GB139,0),IF(EN139="Ống nhựa",IF(AND(EN139="Ống nhựa",EU139="Không đắp cát"),JS139-HT139,IF(AND(EN139="Ống nhựa",EU139="Đắp cát"),JJ139-HX139,0)),IF(EN139="Rãnh thang",IF(EN139="Rãnh thang",IF(EU139="Móng bê tông",#REF!-#REF!,JS139),0),0))))),2)</f>
        <v>21.4</v>
      </c>
      <c r="JD139" s="20">
        <f t="shared" si="612"/>
        <v>1.0500000000000007</v>
      </c>
      <c r="JE139" s="20">
        <f t="shared" si="475"/>
        <v>21.4</v>
      </c>
      <c r="JF139" s="20">
        <f t="shared" si="476"/>
        <v>0</v>
      </c>
      <c r="JG139" s="20">
        <f t="shared" si="477"/>
        <v>0</v>
      </c>
      <c r="JH139" s="20">
        <f t="shared" si="478"/>
        <v>0</v>
      </c>
      <c r="JI139" s="20">
        <f>IF(EN139="Rãnh thang",IF(AND(EN139="Rãnh thang",EU139="Móng bê tông"),JS139-#REF!,0),IF(EN139="Ống nhựa",IF(AND(EN139="Ống nhựa",EU139="Đắp cát"),JS139-HT139,0),IF(EN139="Cống tròn",IF(EN139="Cống tròn",IF(OR(EU139="Móng bê tông",EU139="Móng bê tông kết hợp đế"),JO139-FL139,0),0),IF(EN139="Cống hộp",IF(AND(EN139="Cống hộp",EU139="Móng bê tông"),JP139-GD139,0),IF(OR(EN139="Rãnh xây",EN139="Rãnh bê tông"),IF(AND(EN139="Rãnh xây",EU139="Móng bê tông"),JQ139-GD139,IF(AND(EN139="Rãnh bê tông",EU139="Móng bê tông"),JQ139-GD139,0)),0)))))</f>
        <v>21.4</v>
      </c>
      <c r="JJ139" s="20">
        <f t="shared" si="479"/>
        <v>0</v>
      </c>
      <c r="JK139" s="20">
        <f t="shared" si="480"/>
        <v>21.4</v>
      </c>
      <c r="JL139" s="20">
        <f t="shared" si="481"/>
        <v>0</v>
      </c>
      <c r="JM139" s="20">
        <f t="shared" si="482"/>
        <v>0</v>
      </c>
      <c r="JN139" s="20">
        <f t="shared" si="483"/>
        <v>21.599999999999998</v>
      </c>
      <c r="JO139" s="20">
        <f t="shared" si="484"/>
        <v>21.599999999999998</v>
      </c>
      <c r="JP139" s="20">
        <f t="shared" si="485"/>
        <v>0</v>
      </c>
      <c r="JQ139" s="20">
        <f t="shared" si="486"/>
        <v>0</v>
      </c>
      <c r="JR139" s="20">
        <f t="shared" si="487"/>
        <v>0</v>
      </c>
      <c r="JS139" s="26">
        <v>21.7</v>
      </c>
      <c r="JT139" s="25">
        <f t="shared" si="613"/>
        <v>0</v>
      </c>
      <c r="JU139" s="25">
        <f t="shared" si="488"/>
        <v>0</v>
      </c>
      <c r="JV139" s="25">
        <f t="shared" si="489"/>
        <v>0</v>
      </c>
      <c r="JW139" s="25">
        <f>ROUND(IF(EN139="Cống tròn",IF(EN139="Cống tròn",JX139+FF139,0),IF(EN139="Cống hộp",IF(EN139="Cống hộp",JX139+GP139,0),IF(OR(EN139="Rãnh xây",EN139="Rãnh bê tông"),IF(OR(EN139="Rãnh xây",EN139="Rãnh bê tông"),JX139+GP139,0),IF(EN139="ống nhựa",IF(EN139="Ống nhựa",JX139+HT139,0),IF(EN139="Rãnh thang",IF(EN139="Rãnh thang",JS139+#REF!,0),0))))),2)</f>
        <v>22.8</v>
      </c>
      <c r="JX139" s="27">
        <v>22.7</v>
      </c>
      <c r="JY139" s="25">
        <f t="shared" si="490"/>
        <v>22.8</v>
      </c>
      <c r="JZ139" s="25">
        <f t="shared" si="491"/>
        <v>0</v>
      </c>
      <c r="KA139" s="25">
        <f t="shared" si="492"/>
        <v>0</v>
      </c>
      <c r="KB139" s="25">
        <f t="shared" si="493"/>
        <v>0</v>
      </c>
      <c r="KC139" s="25">
        <f t="shared" si="494"/>
        <v>0</v>
      </c>
      <c r="KD139" s="28" t="s">
        <v>98</v>
      </c>
      <c r="KE139" s="27">
        <v>0</v>
      </c>
      <c r="KF139" s="25">
        <f t="shared" si="495"/>
        <v>1.0599999999999987</v>
      </c>
      <c r="KG139" s="25">
        <f t="shared" si="614"/>
        <v>1.0599999999999987</v>
      </c>
      <c r="KH139" s="27">
        <v>0</v>
      </c>
      <c r="KI139" s="25">
        <f t="shared" si="496"/>
        <v>1.0500000000000007</v>
      </c>
      <c r="KJ139" s="25">
        <f t="shared" si="615"/>
        <v>1.0500000000000007</v>
      </c>
      <c r="KK139" s="25">
        <f t="shared" si="497"/>
        <v>0</v>
      </c>
      <c r="KL139" s="25">
        <f t="shared" si="498"/>
        <v>0</v>
      </c>
      <c r="KM139" s="25">
        <f t="shared" si="616"/>
        <v>0</v>
      </c>
      <c r="KN139" s="25">
        <f t="shared" si="499"/>
        <v>0</v>
      </c>
      <c r="KO139" s="25">
        <f t="shared" si="500"/>
        <v>0</v>
      </c>
      <c r="KP139" s="25">
        <f t="shared" si="617"/>
        <v>0</v>
      </c>
      <c r="KQ139" s="25">
        <f t="shared" si="501"/>
        <v>0.2</v>
      </c>
      <c r="KR139" s="25">
        <f t="shared" si="502"/>
        <v>0.2</v>
      </c>
      <c r="KS139" s="25">
        <f t="shared" si="618"/>
        <v>0.2</v>
      </c>
      <c r="KT139" s="25">
        <f t="shared" si="503"/>
        <v>0</v>
      </c>
      <c r="KU139" s="25">
        <f t="shared" si="504"/>
        <v>0</v>
      </c>
      <c r="KV139" s="25">
        <f t="shared" si="619"/>
        <v>0</v>
      </c>
      <c r="KW139" s="25">
        <f t="shared" si="505"/>
        <v>0</v>
      </c>
      <c r="KX139" s="25">
        <f t="shared" si="506"/>
        <v>0</v>
      </c>
      <c r="KY139" s="25">
        <f t="shared" si="620"/>
        <v>0</v>
      </c>
      <c r="KZ139" s="25">
        <f t="shared" si="507"/>
        <v>0</v>
      </c>
      <c r="LA139" s="25">
        <f t="shared" si="508"/>
        <v>0</v>
      </c>
      <c r="LB139" s="25">
        <f t="shared" si="621"/>
        <v>0</v>
      </c>
      <c r="LC139" s="25">
        <f t="shared" si="509"/>
        <v>0.85999999999999877</v>
      </c>
      <c r="LD139" s="25">
        <f t="shared" si="510"/>
        <v>0.85000000000000075</v>
      </c>
      <c r="LE139" s="25">
        <f t="shared" si="622"/>
        <v>0.85499999999999976</v>
      </c>
      <c r="LF139" s="25">
        <f t="shared" si="511"/>
        <v>0</v>
      </c>
      <c r="LG139" s="25">
        <f t="shared" si="512"/>
        <v>0</v>
      </c>
      <c r="LH139" s="25">
        <f t="shared" si="623"/>
        <v>0</v>
      </c>
      <c r="LI139" s="25">
        <f t="shared" si="513"/>
        <v>0</v>
      </c>
      <c r="LJ139" s="25">
        <f t="shared" si="514"/>
        <v>0</v>
      </c>
      <c r="LK139" s="25">
        <f t="shared" si="624"/>
        <v>0</v>
      </c>
      <c r="LL139" s="25">
        <f t="shared" si="515"/>
        <v>0</v>
      </c>
      <c r="LM139" s="25">
        <f t="shared" si="516"/>
        <v>0</v>
      </c>
      <c r="LN139" s="25">
        <f t="shared" si="625"/>
        <v>0</v>
      </c>
      <c r="LO139" s="25">
        <f t="shared" si="517"/>
        <v>0</v>
      </c>
      <c r="LP139" s="25">
        <f t="shared" si="518"/>
        <v>0</v>
      </c>
      <c r="LQ139" s="25">
        <f t="shared" si="626"/>
        <v>0</v>
      </c>
      <c r="LR139" s="25">
        <f t="shared" si="519"/>
        <v>0</v>
      </c>
      <c r="LS139" s="25">
        <f t="shared" si="520"/>
        <v>0</v>
      </c>
      <c r="LT139" s="25">
        <f t="shared" si="627"/>
        <v>0</v>
      </c>
      <c r="LU139" s="25">
        <f t="shared" si="521"/>
        <v>0</v>
      </c>
      <c r="LV139" s="25">
        <f t="shared" si="522"/>
        <v>0</v>
      </c>
      <c r="LW139" s="25">
        <f t="shared" si="628"/>
        <v>0</v>
      </c>
      <c r="LX139" s="25">
        <f t="shared" si="523"/>
        <v>0</v>
      </c>
      <c r="LY139" s="25">
        <f t="shared" si="524"/>
        <v>0</v>
      </c>
      <c r="LZ139" s="25">
        <f t="shared" si="629"/>
        <v>0</v>
      </c>
      <c r="MA139" s="25">
        <f t="shared" si="525"/>
        <v>0</v>
      </c>
      <c r="MB139" s="25">
        <f t="shared" si="526"/>
        <v>0</v>
      </c>
      <c r="MC139" s="25">
        <f t="shared" si="630"/>
        <v>0</v>
      </c>
      <c r="MD139" s="25">
        <f t="shared" si="527"/>
        <v>0</v>
      </c>
      <c r="ME139" s="25">
        <f t="shared" si="528"/>
        <v>0</v>
      </c>
      <c r="MF139" s="25">
        <f t="shared" si="631"/>
        <v>0</v>
      </c>
      <c r="MG139" s="25">
        <f t="shared" si="529"/>
        <v>0</v>
      </c>
      <c r="MH139" s="25">
        <f t="shared" si="530"/>
        <v>0</v>
      </c>
      <c r="MI139" s="25">
        <f t="shared" si="632"/>
        <v>0</v>
      </c>
      <c r="MJ139" s="25">
        <f t="shared" si="531"/>
        <v>0</v>
      </c>
      <c r="MK139" s="25">
        <f t="shared" si="532"/>
        <v>0</v>
      </c>
      <c r="ML139" s="25">
        <f t="shared" si="633"/>
        <v>0</v>
      </c>
      <c r="MM139" s="25">
        <f t="shared" si="533"/>
        <v>0</v>
      </c>
      <c r="MN139" s="25">
        <f t="shared" si="534"/>
        <v>0</v>
      </c>
      <c r="MO139" s="25">
        <f t="shared" si="634"/>
        <v>0</v>
      </c>
      <c r="MP139" s="25">
        <f t="shared" si="535"/>
        <v>0</v>
      </c>
      <c r="MQ139" s="25">
        <f t="shared" si="536"/>
        <v>0</v>
      </c>
      <c r="MR139" s="25">
        <f t="shared" si="635"/>
        <v>0</v>
      </c>
      <c r="MS139" s="29">
        <v>1.4</v>
      </c>
      <c r="MT139" s="29">
        <v>0</v>
      </c>
      <c r="MU139" s="29">
        <v>1</v>
      </c>
      <c r="MV139" s="29">
        <v>1</v>
      </c>
      <c r="MW139" s="25">
        <f t="shared" si="537"/>
        <v>1.4</v>
      </c>
      <c r="MX139" s="25">
        <f t="shared" si="538"/>
        <v>1.48</v>
      </c>
      <c r="MY139" s="25">
        <f t="shared" si="539"/>
        <v>0</v>
      </c>
      <c r="MZ139" s="25">
        <f t="shared" si="540"/>
        <v>0</v>
      </c>
      <c r="NA139" s="25">
        <f t="shared" si="541"/>
        <v>1.4</v>
      </c>
      <c r="NB139" s="25">
        <f t="shared" si="542"/>
        <v>1.47</v>
      </c>
      <c r="NC139" s="25">
        <f t="shared" si="543"/>
        <v>0</v>
      </c>
      <c r="ND139" s="25">
        <f t="shared" si="544"/>
        <v>0</v>
      </c>
      <c r="NE139" s="25">
        <f t="shared" si="636"/>
        <v>1.4</v>
      </c>
      <c r="NF139" s="25">
        <f t="shared" si="636"/>
        <v>1.4750000000000001</v>
      </c>
      <c r="NG139" s="25">
        <f t="shared" si="636"/>
        <v>0</v>
      </c>
      <c r="NH139" s="25">
        <f t="shared" si="545"/>
        <v>0</v>
      </c>
      <c r="NI139" s="25">
        <f t="shared" si="546"/>
        <v>91.52</v>
      </c>
      <c r="NJ139" s="25">
        <f t="shared" si="547"/>
        <v>0</v>
      </c>
      <c r="NK139" s="25">
        <f t="shared" si="548"/>
        <v>91.52</v>
      </c>
      <c r="NL139" s="25">
        <f t="shared" si="549"/>
        <v>52.98</v>
      </c>
      <c r="NM139" s="25">
        <f t="shared" si="550"/>
        <v>0</v>
      </c>
      <c r="NN139" s="25">
        <f t="shared" si="637"/>
        <v>52.98</v>
      </c>
      <c r="NO139" s="25">
        <f t="shared" si="551"/>
        <v>0</v>
      </c>
      <c r="NP139" s="25">
        <f t="shared" si="552"/>
        <v>0</v>
      </c>
      <c r="NQ139" s="25">
        <f t="shared" si="638"/>
        <v>0</v>
      </c>
      <c r="NR139" s="25">
        <f t="shared" si="553"/>
        <v>0</v>
      </c>
      <c r="NS139" s="25">
        <f t="shared" si="554"/>
        <v>0</v>
      </c>
      <c r="NT139" s="25">
        <f t="shared" si="639"/>
        <v>0</v>
      </c>
      <c r="NU139" s="25">
        <f t="shared" si="555"/>
        <v>0</v>
      </c>
      <c r="NV139" s="25">
        <f t="shared" si="556"/>
        <v>0</v>
      </c>
      <c r="NW139" s="25">
        <f t="shared" si="640"/>
        <v>0</v>
      </c>
      <c r="NX139" s="25">
        <f t="shared" si="641"/>
        <v>52.98</v>
      </c>
      <c r="NY139" s="25">
        <f t="shared" si="641"/>
        <v>0</v>
      </c>
      <c r="NZ139" s="25">
        <f t="shared" si="642"/>
        <v>52.98</v>
      </c>
      <c r="OA139" s="25">
        <f t="shared" si="643"/>
        <v>38.54</v>
      </c>
      <c r="OB139" s="25">
        <f t="shared" si="643"/>
        <v>0</v>
      </c>
      <c r="OC139" s="25">
        <f t="shared" si="644"/>
        <v>38.54</v>
      </c>
      <c r="OD139" s="25">
        <f t="shared" si="645"/>
        <v>52.98</v>
      </c>
      <c r="OE139" s="25">
        <f t="shared" si="645"/>
        <v>0</v>
      </c>
      <c r="OF139" s="25">
        <f t="shared" si="645"/>
        <v>52.98</v>
      </c>
      <c r="OG139" s="25">
        <f t="shared" si="557"/>
        <v>0</v>
      </c>
      <c r="OH139" s="25">
        <f t="shared" si="558"/>
        <v>0</v>
      </c>
      <c r="OI139" s="25">
        <f t="shared" si="559"/>
        <v>0</v>
      </c>
      <c r="OJ139" s="25">
        <f t="shared" si="560"/>
        <v>0</v>
      </c>
      <c r="OK139" s="25">
        <f t="shared" si="561"/>
        <v>0</v>
      </c>
      <c r="OL139" s="25">
        <f t="shared" si="562"/>
        <v>0</v>
      </c>
      <c r="OM139" s="25">
        <f t="shared" si="646"/>
        <v>0</v>
      </c>
      <c r="ON139" s="25">
        <f t="shared" si="646"/>
        <v>0</v>
      </c>
      <c r="OO139" s="25">
        <f t="shared" si="646"/>
        <v>0</v>
      </c>
      <c r="OP139" s="25">
        <f t="shared" si="563"/>
        <v>0</v>
      </c>
      <c r="OQ139" s="25">
        <f t="shared" si="564"/>
        <v>0</v>
      </c>
      <c r="OR139" s="25">
        <f t="shared" si="647"/>
        <v>0</v>
      </c>
      <c r="OS139" s="19">
        <v>538909.74</v>
      </c>
      <c r="OT139" s="19">
        <v>2370785.94</v>
      </c>
    </row>
    <row r="140" spans="1:410" ht="33" customHeight="1" x14ac:dyDescent="0.25">
      <c r="A140" s="18"/>
      <c r="B140" s="18" t="s">
        <v>850</v>
      </c>
      <c r="C140" s="18">
        <v>36.93</v>
      </c>
      <c r="D140" s="16" t="e">
        <f>_xlfn.IFNA(INDEX(#REF!,MATCH(E140,#REF!,0)),0)</f>
        <v>#REF!</v>
      </c>
      <c r="E140" s="18" t="s">
        <v>924</v>
      </c>
      <c r="F140" s="16" t="s">
        <v>765</v>
      </c>
      <c r="G140" s="16" t="s">
        <v>766</v>
      </c>
      <c r="H140" s="16" t="s">
        <v>767</v>
      </c>
      <c r="I140" s="16" t="s">
        <v>768</v>
      </c>
      <c r="J140" s="16" t="s">
        <v>811</v>
      </c>
      <c r="K140" s="16" t="s">
        <v>770</v>
      </c>
      <c r="L140" s="16" t="s">
        <v>771</v>
      </c>
      <c r="M140" s="18">
        <v>2.44</v>
      </c>
      <c r="N140" s="18">
        <v>1.8399999999999999</v>
      </c>
      <c r="O140" s="18">
        <v>2.84</v>
      </c>
      <c r="P140" s="18">
        <v>2.2399999999999998</v>
      </c>
      <c r="Q140" s="18">
        <v>0.1</v>
      </c>
      <c r="R140" s="18">
        <v>2.64</v>
      </c>
      <c r="S140" s="18">
        <v>2.04</v>
      </c>
      <c r="T140" s="18">
        <v>0.2</v>
      </c>
      <c r="U140" s="18">
        <v>0</v>
      </c>
      <c r="V140" s="18">
        <v>0</v>
      </c>
      <c r="W140" s="18">
        <v>0</v>
      </c>
      <c r="X140" s="18">
        <v>2.44</v>
      </c>
      <c r="Y140" s="18">
        <v>1.7999999999999998</v>
      </c>
      <c r="Z140" s="20">
        <f t="shared" si="565"/>
        <v>2</v>
      </c>
      <c r="AA140" s="18">
        <v>0.22</v>
      </c>
      <c r="AB140" s="18">
        <v>0</v>
      </c>
      <c r="AC140" s="18">
        <v>0</v>
      </c>
      <c r="AD140" s="18">
        <v>0</v>
      </c>
      <c r="AE140" s="18">
        <v>0</v>
      </c>
      <c r="AF140" s="18">
        <v>0</v>
      </c>
      <c r="AG140" s="18">
        <v>2</v>
      </c>
      <c r="AH140" s="18">
        <v>1.4</v>
      </c>
      <c r="AI140" s="20">
        <f t="shared" si="566"/>
        <v>2.15</v>
      </c>
      <c r="AJ140" s="18">
        <v>0</v>
      </c>
      <c r="AK140" s="18">
        <v>0</v>
      </c>
      <c r="AL140" s="20">
        <f t="shared" si="567"/>
        <v>0</v>
      </c>
      <c r="AM140" s="18">
        <v>2.44</v>
      </c>
      <c r="AN140" s="18">
        <v>1.4</v>
      </c>
      <c r="AO140" s="18">
        <v>0.15</v>
      </c>
      <c r="AP140" s="18">
        <v>0.22</v>
      </c>
      <c r="AQ140" s="18">
        <v>2.44</v>
      </c>
      <c r="AR140" s="18">
        <v>1.6199999999999999</v>
      </c>
      <c r="AS140" s="18">
        <v>0.12</v>
      </c>
      <c r="AT140" s="18">
        <v>0.11</v>
      </c>
      <c r="AU140" s="18">
        <v>0</v>
      </c>
      <c r="AV140" s="18">
        <v>1</v>
      </c>
      <c r="AW140" s="18">
        <v>0</v>
      </c>
      <c r="AX140" s="18">
        <v>0</v>
      </c>
      <c r="AY140" s="18">
        <v>0</v>
      </c>
      <c r="AZ140" s="18">
        <v>0</v>
      </c>
      <c r="BA140" s="18">
        <v>0</v>
      </c>
      <c r="BB140" s="18">
        <v>0</v>
      </c>
      <c r="BC140" s="18">
        <v>0</v>
      </c>
      <c r="BD140" s="18">
        <v>0</v>
      </c>
      <c r="BE140" s="18">
        <v>2</v>
      </c>
      <c r="BF140" s="18">
        <v>0</v>
      </c>
      <c r="BG140" s="18">
        <v>0</v>
      </c>
      <c r="BH140" s="18">
        <v>0</v>
      </c>
      <c r="BI140" s="18">
        <v>0</v>
      </c>
      <c r="BJ140" s="18">
        <v>0</v>
      </c>
      <c r="BK140" s="18">
        <v>0</v>
      </c>
      <c r="BL140" s="18">
        <v>0</v>
      </c>
      <c r="BM140" s="18">
        <v>0</v>
      </c>
      <c r="BN140" s="18">
        <v>0</v>
      </c>
      <c r="BO140" s="18">
        <v>0</v>
      </c>
      <c r="BP140" s="18">
        <v>2</v>
      </c>
      <c r="BQ140" s="18">
        <v>0</v>
      </c>
      <c r="BR140" s="18">
        <v>0</v>
      </c>
      <c r="BS140" s="18">
        <v>0</v>
      </c>
      <c r="BT140" s="18">
        <v>0</v>
      </c>
      <c r="BU140" s="18">
        <v>0</v>
      </c>
      <c r="BV140" s="18">
        <v>0</v>
      </c>
      <c r="BW140" s="18">
        <v>0</v>
      </c>
      <c r="BX140" s="18">
        <v>0</v>
      </c>
      <c r="BY140" s="18">
        <v>0</v>
      </c>
      <c r="BZ140" s="18">
        <v>0</v>
      </c>
      <c r="CA140" s="16" t="e">
        <f>_xlfn.IFNA(IF(RIGHT(D140,2)="=G",0,INDEX(#REF!,MATCH(E140,#REF!,0))),0)</f>
        <v>#REF!</v>
      </c>
      <c r="CB140" s="16" t="s">
        <v>776</v>
      </c>
      <c r="CC140" s="18">
        <v>0</v>
      </c>
      <c r="CD140" s="18">
        <v>0</v>
      </c>
      <c r="CE140" s="18">
        <v>1.6</v>
      </c>
      <c r="CF140" s="18">
        <v>0.73</v>
      </c>
      <c r="CG140" s="18">
        <v>0.12</v>
      </c>
      <c r="CH140" s="18">
        <v>3</v>
      </c>
      <c r="CI140" s="16" t="s">
        <v>98</v>
      </c>
      <c r="CJ140" s="18">
        <v>0</v>
      </c>
      <c r="CK140" s="20">
        <f t="shared" si="432"/>
        <v>1.75</v>
      </c>
      <c r="CL140" s="20">
        <f t="shared" si="568"/>
        <v>1.75</v>
      </c>
      <c r="CM140" s="18">
        <v>20.010000000000002</v>
      </c>
      <c r="CN140" s="18">
        <v>23.29</v>
      </c>
      <c r="CO140" s="18">
        <v>22.451000000000001</v>
      </c>
      <c r="CP140" s="22">
        <f t="shared" si="433"/>
        <v>22.45</v>
      </c>
      <c r="CQ140" s="22">
        <f t="shared" si="434"/>
        <v>20.7</v>
      </c>
      <c r="CR140" s="22">
        <f t="shared" si="569"/>
        <v>1.75</v>
      </c>
      <c r="CS140" s="22">
        <f t="shared" si="435"/>
        <v>20.8</v>
      </c>
      <c r="CT140" s="22">
        <f t="shared" si="436"/>
        <v>21</v>
      </c>
      <c r="CU140" s="18">
        <v>21</v>
      </c>
      <c r="CV140" s="22">
        <f t="shared" si="570"/>
        <v>2</v>
      </c>
      <c r="CW140" s="22">
        <f t="shared" si="437"/>
        <v>0</v>
      </c>
      <c r="CX140" s="22">
        <f t="shared" si="438"/>
        <v>0</v>
      </c>
      <c r="CY140" s="22">
        <f t="shared" si="439"/>
        <v>23.02</v>
      </c>
      <c r="CZ140" s="22">
        <f t="shared" si="440"/>
        <v>23.17</v>
      </c>
      <c r="DA140" s="18">
        <v>23.29</v>
      </c>
      <c r="DB140" s="20">
        <f t="shared" si="571"/>
        <v>2.59</v>
      </c>
      <c r="DC140" s="20">
        <f t="shared" si="572"/>
        <v>0.84</v>
      </c>
      <c r="DD140" s="20">
        <f t="shared" si="573"/>
        <v>1.75</v>
      </c>
      <c r="DE140" s="20">
        <f t="shared" si="441"/>
        <v>0.1</v>
      </c>
      <c r="DF140" s="20">
        <f t="shared" si="442"/>
        <v>0.2</v>
      </c>
      <c r="DG140" s="20">
        <f t="shared" si="443"/>
        <v>1.45</v>
      </c>
      <c r="DH140" s="20">
        <f t="shared" si="444"/>
        <v>0</v>
      </c>
      <c r="DI140" s="20">
        <f t="shared" si="445"/>
        <v>0</v>
      </c>
      <c r="DJ140" s="20">
        <f t="shared" si="446"/>
        <v>0</v>
      </c>
      <c r="DK140" s="20">
        <f t="shared" si="574"/>
        <v>1.75</v>
      </c>
      <c r="DL140" s="20">
        <f t="shared" si="575"/>
        <v>0</v>
      </c>
      <c r="DM140" s="20">
        <f t="shared" si="576"/>
        <v>0</v>
      </c>
      <c r="DN140" s="20">
        <f t="shared" si="577"/>
        <v>0</v>
      </c>
      <c r="DO140" s="18">
        <v>2.44</v>
      </c>
      <c r="DP140" s="18">
        <v>0</v>
      </c>
      <c r="DQ140" s="18">
        <v>1</v>
      </c>
      <c r="DR140" s="18">
        <v>1</v>
      </c>
      <c r="DS140" s="25">
        <f t="shared" si="578"/>
        <v>2.44</v>
      </c>
      <c r="DT140" s="25">
        <f t="shared" si="579"/>
        <v>0</v>
      </c>
      <c r="DU140" s="25">
        <f t="shared" si="580"/>
        <v>4.2699999999999996</v>
      </c>
      <c r="DV140" s="25">
        <f t="shared" si="581"/>
        <v>0</v>
      </c>
      <c r="DW140" s="25">
        <f t="shared" si="582"/>
        <v>4.2699999999999996</v>
      </c>
      <c r="DX140" s="25">
        <f t="shared" si="583"/>
        <v>12.13</v>
      </c>
      <c r="DY140" s="25">
        <f t="shared" si="584"/>
        <v>0</v>
      </c>
      <c r="DZ140" s="25">
        <f t="shared" si="585"/>
        <v>12.13</v>
      </c>
      <c r="EA140" s="25">
        <f t="shared" si="586"/>
        <v>8.2200000000000006</v>
      </c>
      <c r="EB140" s="25">
        <f t="shared" si="587"/>
        <v>0</v>
      </c>
      <c r="EC140" s="25">
        <f t="shared" si="588"/>
        <v>8.2200000000000006</v>
      </c>
      <c r="ED140" s="25">
        <f t="shared" si="589"/>
        <v>3.91</v>
      </c>
      <c r="EE140" s="25">
        <f t="shared" si="589"/>
        <v>0</v>
      </c>
      <c r="EF140" s="25">
        <f t="shared" si="590"/>
        <v>3.91</v>
      </c>
      <c r="EG140" s="25">
        <f t="shared" si="591"/>
        <v>8.2200000000000006</v>
      </c>
      <c r="EH140" s="25">
        <f t="shared" si="591"/>
        <v>0</v>
      </c>
      <c r="EI140" s="25">
        <f t="shared" si="592"/>
        <v>8.2200000000000006</v>
      </c>
      <c r="EJ140" s="18">
        <v>36.93</v>
      </c>
      <c r="EK140" s="18">
        <v>23.54</v>
      </c>
      <c r="EL140" s="18" t="s">
        <v>924</v>
      </c>
      <c r="EM140" s="18" t="s">
        <v>925</v>
      </c>
      <c r="EN140" s="16" t="s">
        <v>774</v>
      </c>
      <c r="EO140" s="16" t="s">
        <v>132</v>
      </c>
      <c r="EP140" s="16" t="e">
        <f>IF(OR(EN140="Cống tròn",EN140="Cống hộp",EN140="Ống nhựa"),INDEX(#REF!,MATCH(E140,#REF!,0)),IF(OR(EN140="Rãnh xây",EN140="Rãnh bê tông"),INDEX(#REF!,MATCH(E140,#REF!,0)),0))</f>
        <v>#REF!</v>
      </c>
      <c r="EQ140" s="18">
        <v>12.39</v>
      </c>
      <c r="ER140" s="18">
        <v>1</v>
      </c>
      <c r="ES140" s="25">
        <f t="shared" si="593"/>
        <v>13</v>
      </c>
      <c r="ET140" s="1" t="e">
        <f>_xlfn.IFNA(IF(EN140="Cống tròn",INDEX(#REF!,MATCH(E140,#REF!,0)),IF(EN140="Cống hộp",INDEX(#REF!,MATCH(E140,#REF!,0)),EU140&amp;" ,"&amp;EV140)),0)</f>
        <v>#REF!</v>
      </c>
      <c r="EU140" s="16" t="s">
        <v>769</v>
      </c>
      <c r="EV140" s="16" t="s">
        <v>775</v>
      </c>
      <c r="EW140" s="16" t="e">
        <f>_xlfn.IFNA(INDEX(#REF!,MATCH(E140,#REF!,0)),0)</f>
        <v>#REF!</v>
      </c>
      <c r="EX140" s="16"/>
      <c r="EY140" s="18">
        <v>0</v>
      </c>
      <c r="EZ140" s="18">
        <v>0</v>
      </c>
      <c r="FA140" s="18">
        <v>0</v>
      </c>
      <c r="FB140" s="19">
        <v>0</v>
      </c>
      <c r="FC140" s="19">
        <v>0</v>
      </c>
      <c r="FD140" s="25">
        <f t="shared" si="447"/>
        <v>0</v>
      </c>
      <c r="FE140" s="25">
        <f t="shared" si="594"/>
        <v>0</v>
      </c>
      <c r="FF140" s="18">
        <v>0.1</v>
      </c>
      <c r="FG140" s="18">
        <v>2</v>
      </c>
      <c r="FH140" s="18">
        <v>1</v>
      </c>
      <c r="FI140" s="25">
        <f t="shared" si="595"/>
        <v>1.2</v>
      </c>
      <c r="FJ140" s="18">
        <v>0</v>
      </c>
      <c r="FK140" s="18">
        <v>0</v>
      </c>
      <c r="FL140" s="18">
        <v>0.2</v>
      </c>
      <c r="FM140" s="18">
        <v>1.4</v>
      </c>
      <c r="FN140" s="18">
        <v>0</v>
      </c>
      <c r="FO140" s="25">
        <f t="shared" si="596"/>
        <v>1.4</v>
      </c>
      <c r="FP140" s="18">
        <v>1.4999999999999999E-2</v>
      </c>
      <c r="FQ140" s="18">
        <v>1</v>
      </c>
      <c r="FR140" s="25">
        <f t="shared" si="448"/>
        <v>12</v>
      </c>
      <c r="FS140" s="25">
        <f t="shared" si="449"/>
        <v>0.16499999999999998</v>
      </c>
      <c r="FT140" s="25">
        <f t="shared" si="450"/>
        <v>12.164999999999999</v>
      </c>
      <c r="FU140" s="25">
        <f t="shared" si="451"/>
        <v>-0.22500000000000142</v>
      </c>
      <c r="FV140" s="25" t="str">
        <f t="shared" si="597"/>
        <v>Thêm 01</v>
      </c>
      <c r="FW140" s="25">
        <f t="shared" si="598"/>
        <v>0.79</v>
      </c>
      <c r="FX140" s="16"/>
      <c r="FY140" s="16"/>
      <c r="FZ140" s="16"/>
      <c r="GA140" s="16"/>
      <c r="GB140" s="19">
        <v>0</v>
      </c>
      <c r="GC140" s="19">
        <v>0</v>
      </c>
      <c r="GD140" s="19">
        <v>0</v>
      </c>
      <c r="GE140" s="19">
        <v>0</v>
      </c>
      <c r="GF140" s="19">
        <v>0</v>
      </c>
      <c r="GG140" s="19">
        <v>0</v>
      </c>
      <c r="GH140" s="19">
        <v>0</v>
      </c>
      <c r="GI140" s="19">
        <v>0</v>
      </c>
      <c r="GJ140" s="19">
        <v>0</v>
      </c>
      <c r="GK140" s="19">
        <v>0</v>
      </c>
      <c r="GL140" s="25">
        <f t="shared" si="452"/>
        <v>0</v>
      </c>
      <c r="GM140" s="25">
        <f t="shared" si="599"/>
        <v>0</v>
      </c>
      <c r="GN140" s="19">
        <v>0</v>
      </c>
      <c r="GO140" s="19">
        <v>0</v>
      </c>
      <c r="GP140" s="19">
        <v>0</v>
      </c>
      <c r="GQ140" s="19">
        <v>0</v>
      </c>
      <c r="GR140" s="1" t="e">
        <f>_xlfn.IFNA(INDEX(#REF!,MATCH(E140,#REF!,0)),0)</f>
        <v>#REF!</v>
      </c>
      <c r="GS140" s="16"/>
      <c r="GT140" s="18">
        <v>0</v>
      </c>
      <c r="GU140" s="18">
        <v>0</v>
      </c>
      <c r="GV140" s="18">
        <v>0</v>
      </c>
      <c r="GW140" s="18">
        <v>0</v>
      </c>
      <c r="GX140" s="25">
        <f t="shared" si="453"/>
        <v>0</v>
      </c>
      <c r="GY140" s="25">
        <f t="shared" si="454"/>
        <v>0</v>
      </c>
      <c r="GZ140" s="25">
        <f t="shared" si="600"/>
        <v>0</v>
      </c>
      <c r="HA140" s="1" t="e" cm="1">
        <f t="array" ref="HA140">INDEX(#REF!,MATCH(EJ140&amp;EK140&amp;HD140&amp;HE140&amp;HF140,#REF!&amp;#REF!&amp;#REF!&amp;#REF!&amp;#REF!,0))</f>
        <v>#REF!</v>
      </c>
      <c r="HB140" s="16"/>
      <c r="HC140" s="25">
        <f t="shared" si="601"/>
        <v>0</v>
      </c>
      <c r="HD140" s="18">
        <v>0</v>
      </c>
      <c r="HE140" s="18">
        <v>0</v>
      </c>
      <c r="HF140" s="18">
        <v>0</v>
      </c>
      <c r="HG140" s="1" t="e" cm="1">
        <f t="array" ref="HG140">INDEX(#REF!,MATCH(EJ140&amp;EK140&amp;HJ140&amp;HK140&amp;HL140,#REF!&amp;#REF!&amp;#REF!&amp;#REF!&amp;#REF!,0))</f>
        <v>#REF!</v>
      </c>
      <c r="HH140" s="16"/>
      <c r="HI140" s="25">
        <f t="shared" si="602"/>
        <v>0</v>
      </c>
      <c r="HJ140" s="25">
        <f t="shared" si="603"/>
        <v>0</v>
      </c>
      <c r="HK140" s="19">
        <v>0</v>
      </c>
      <c r="HL140" s="19">
        <v>0</v>
      </c>
      <c r="HM140" s="18">
        <v>0.01</v>
      </c>
      <c r="HN140" s="18">
        <v>1</v>
      </c>
      <c r="HO140" s="25">
        <f t="shared" si="604"/>
        <v>0</v>
      </c>
      <c r="HP140" s="25">
        <f t="shared" si="605"/>
        <v>0</v>
      </c>
      <c r="HQ140" s="25">
        <f t="shared" si="606"/>
        <v>0</v>
      </c>
      <c r="HR140" s="25">
        <f t="shared" si="607"/>
        <v>0</v>
      </c>
      <c r="HS140" s="25">
        <f t="shared" si="608"/>
        <v>0</v>
      </c>
      <c r="HT140" s="19">
        <v>0</v>
      </c>
      <c r="HU140" s="19">
        <v>0</v>
      </c>
      <c r="HV140" s="19">
        <v>0</v>
      </c>
      <c r="HW140" s="25">
        <f t="shared" si="609"/>
        <v>0</v>
      </c>
      <c r="HX140" s="19">
        <v>0</v>
      </c>
      <c r="HY140" s="19">
        <v>0</v>
      </c>
      <c r="HZ140" s="18">
        <v>22.45</v>
      </c>
      <c r="IA140" s="20">
        <f>ROUND(IF(EN140="Cống tròn",IF(EN140="Cống tròn",IF(EU140="Không có móng",IQ140-FF140,IF(EU140="Đế",IP140-FN140,IF(OR(EU140="Móng bê tông",EU140="Móng bê tông kết hợp đế"),II140-FJ140,0))),0),IF(EN140="Cống hộp",IF(AND(EN140="Cống hộp",EU140="Không có móng"),IQ140-GF140,IF(AND(EN140="Cống hộp",EU140="Móng bê tông"),IJ140-GB140,0)),IF(OR(EN140="Rãnh xây",EN140="Rãnh bê tông"),IF(OR(EN140="Rãnh xây",EN140="Rãnh bê tông"),IK140-GB140,0),IF(EN140="Ống nhựa",IF(AND(EN140="Ống nhựa",EU140="Không đắp cát"),IQ140-HT140,IF(AND(EN140="Ống nhựa",EU140="Đắp cát"),IH140-HX140,0)),IF(EN140="Rãnh thang",IF(EN140="Rãnh thang",IF(EU140="Móng bê tông",#REF!-#REF!,IQ140),0),0))))),2)</f>
        <v>21.4</v>
      </c>
      <c r="IB140" s="20">
        <f t="shared" si="610"/>
        <v>1.0500000000000007</v>
      </c>
      <c r="IC140" s="20">
        <f t="shared" si="455"/>
        <v>21.4</v>
      </c>
      <c r="ID140" s="20">
        <f t="shared" si="456"/>
        <v>0</v>
      </c>
      <c r="IE140" s="20">
        <f t="shared" si="457"/>
        <v>0</v>
      </c>
      <c r="IF140" s="20">
        <f t="shared" si="458"/>
        <v>0</v>
      </c>
      <c r="IG140" s="20">
        <f>IF(EN140="Rãnh thang",IF(AND(EN140="Rãnh thang",EU140="Móng bê tông"),IQ140-#REF!,0),IF(EN140="Ống nhựa",IF(AND(EN140="Ống nhựa",EU140="Đắp cát"),IQ140-HT140,0),IF(EN140="Cống tròn",IF(EN140="Cống tròn",IF(OR(EU140="Móng bê tông",EU140="Móng bê tông kết hợp đế"),IM140-FL140,0),0),IF(EN140="Cống hộp",IF(AND(EN140="Cống hộp",EU140="Móng bê tông"),IN140-GD140,0),IF(OR(EN140="Rãnh xây",EN140="Rãnh bê tông"),IF(AND(EN140="Rãnh xây",EU140="Móng bê tông"),IO140-GD140,IF(AND(EN140="Rãnh bê tông",EU140="Móng bê tông"),IO140-GD140,0)),0)))))</f>
        <v>21.4</v>
      </c>
      <c r="IH140" s="20">
        <f t="shared" si="459"/>
        <v>0</v>
      </c>
      <c r="II140" s="20">
        <f t="shared" si="460"/>
        <v>21.4</v>
      </c>
      <c r="IJ140" s="20">
        <f t="shared" si="461"/>
        <v>0</v>
      </c>
      <c r="IK140" s="20">
        <f t="shared" si="462"/>
        <v>0</v>
      </c>
      <c r="IL140" s="20">
        <f t="shared" si="463"/>
        <v>21.599999999999998</v>
      </c>
      <c r="IM140" s="20">
        <f t="shared" si="464"/>
        <v>21.599999999999998</v>
      </c>
      <c r="IN140" s="20">
        <f t="shared" si="465"/>
        <v>0</v>
      </c>
      <c r="IO140" s="20">
        <f t="shared" si="466"/>
        <v>0</v>
      </c>
      <c r="IP140" s="20">
        <f t="shared" si="467"/>
        <v>0</v>
      </c>
      <c r="IQ140" s="18">
        <v>21.7</v>
      </c>
      <c r="IR140" s="25">
        <f t="shared" si="611"/>
        <v>0</v>
      </c>
      <c r="IS140" s="25">
        <f t="shared" si="468"/>
        <v>0</v>
      </c>
      <c r="IT140" s="25">
        <f t="shared" si="469"/>
        <v>0</v>
      </c>
      <c r="IU140" s="25">
        <f>ROUND(IF(EN140="Cống tròn",IF(EN140="Cống tròn",IV140+FF140,0),IF(EN140="Cống hộp",IF(EN140="Cống hộp",IV140+GP140,0),IF(OR(EN140="Rãnh xây",EN140="Rãnh bê tông"),IF(OR(EN140="Rãnh xây",EN140="Rãnh bê tông"),IV140+GP140,0),IF(EN140="ống nhựa",IF(EN140="Ống nhựa",IV140+HT140,0),IF(EN140="Rãnh thang",IF(EN140="Rãnh thang",IQ140+#REF!,0),0))))),2)</f>
        <v>22.79</v>
      </c>
      <c r="IV140" s="18">
        <v>22.69</v>
      </c>
      <c r="IW140" s="25">
        <f t="shared" si="470"/>
        <v>22.79</v>
      </c>
      <c r="IX140" s="25">
        <f t="shared" si="471"/>
        <v>0</v>
      </c>
      <c r="IY140" s="25">
        <f t="shared" si="472"/>
        <v>0</v>
      </c>
      <c r="IZ140" s="25">
        <f t="shared" si="473"/>
        <v>0</v>
      </c>
      <c r="JA140" s="25">
        <f t="shared" si="474"/>
        <v>0</v>
      </c>
      <c r="JB140" s="18">
        <v>23</v>
      </c>
      <c r="JC140" s="20">
        <f>ROUND(IF(EN140="Cống tròn",IF(EN140="Cống tròn",IF(EU140="Không có móng",JS140-FF140,IF(EU140="Đế",JR140-FN140,IF(OR(EU140="Móng bê tông",EU140="Móng bê tông kết hợp đế"),JK140-FJ140,0))),0),IF(EN140="Cống hộp",IF(AND(EN140="Cống hộp",EU140="Không có móng"),JS140-GF140,IF(AND(EN140="Cống hộp",EU140="Móng bê tông"),JL140-GB140,0)),IF(OR(EN140="Rãnh xây",EN140="Rãnh bê tông"),IF(OR(EN140="Rãnh xây",EN140="Rãnh bê tông"),JM140-GB140,0),IF(EN140="Ống nhựa",IF(AND(EN140="Ống nhựa",EU140="Không đắp cát"),JS140-HT140,IF(AND(EN140="Ống nhựa",EU140="Đắp cát"),JJ140-HX140,0)),IF(EN140="Rãnh thang",IF(EN140="Rãnh thang",IF(EU140="Móng bê tông",#REF!-#REF!,JS140),0),0))))),2)</f>
        <v>21.39</v>
      </c>
      <c r="JD140" s="20">
        <f t="shared" si="612"/>
        <v>1.6099999999999994</v>
      </c>
      <c r="JE140" s="20">
        <f t="shared" si="475"/>
        <v>21.39</v>
      </c>
      <c r="JF140" s="20">
        <f t="shared" si="476"/>
        <v>0</v>
      </c>
      <c r="JG140" s="20">
        <f t="shared" si="477"/>
        <v>0</v>
      </c>
      <c r="JH140" s="20">
        <f t="shared" si="478"/>
        <v>0</v>
      </c>
      <c r="JI140" s="20">
        <f>IF(EN140="Rãnh thang",IF(AND(EN140="Rãnh thang",EU140="Móng bê tông"),JS140-#REF!,0),IF(EN140="Ống nhựa",IF(AND(EN140="Ống nhựa",EU140="Đắp cát"),JS140-HT140,0),IF(EN140="Cống tròn",IF(EN140="Cống tròn",IF(OR(EU140="Móng bê tông",EU140="Móng bê tông kết hợp đế"),JO140-FL140,0),0),IF(EN140="Cống hộp",IF(AND(EN140="Cống hộp",EU140="Móng bê tông"),JP140-GD140,0),IF(OR(EN140="Rãnh xây",EN140="Rãnh bê tông"),IF(AND(EN140="Rãnh xây",EU140="Móng bê tông"),JQ140-GD140,IF(AND(EN140="Rãnh bê tông",EU140="Móng bê tông"),JQ140-GD140,0)),0)))))</f>
        <v>21.39</v>
      </c>
      <c r="JJ140" s="20">
        <f t="shared" si="479"/>
        <v>0</v>
      </c>
      <c r="JK140" s="20">
        <f t="shared" si="480"/>
        <v>21.39</v>
      </c>
      <c r="JL140" s="20">
        <f t="shared" si="481"/>
        <v>0</v>
      </c>
      <c r="JM140" s="20">
        <f t="shared" si="482"/>
        <v>0</v>
      </c>
      <c r="JN140" s="20">
        <f t="shared" si="483"/>
        <v>21.59</v>
      </c>
      <c r="JO140" s="20">
        <f t="shared" si="484"/>
        <v>21.59</v>
      </c>
      <c r="JP140" s="20">
        <f t="shared" si="485"/>
        <v>0</v>
      </c>
      <c r="JQ140" s="20">
        <f t="shared" si="486"/>
        <v>0</v>
      </c>
      <c r="JR140" s="20">
        <f t="shared" si="487"/>
        <v>0</v>
      </c>
      <c r="JS140" s="26">
        <v>21.69</v>
      </c>
      <c r="JT140" s="25">
        <f t="shared" si="613"/>
        <v>0</v>
      </c>
      <c r="JU140" s="25">
        <f t="shared" si="488"/>
        <v>0</v>
      </c>
      <c r="JV140" s="25">
        <f t="shared" si="489"/>
        <v>0</v>
      </c>
      <c r="JW140" s="25">
        <f>ROUND(IF(EN140="Cống tròn",IF(EN140="Cống tròn",JX140+FF140,0),IF(EN140="Cống hộp",IF(EN140="Cống hộp",JX140+GP140,0),IF(OR(EN140="Rãnh xây",EN140="Rãnh bê tông"),IF(OR(EN140="Rãnh xây",EN140="Rãnh bê tông"),JX140+GP140,0),IF(EN140="ống nhựa",IF(EN140="Ống nhựa",JX140+HT140,0),IF(EN140="Rãnh thang",IF(EN140="Rãnh thang",JS140+#REF!,0),0))))),2)</f>
        <v>22.79</v>
      </c>
      <c r="JX140" s="27">
        <v>22.69</v>
      </c>
      <c r="JY140" s="25">
        <f t="shared" si="490"/>
        <v>22.79</v>
      </c>
      <c r="JZ140" s="25">
        <f t="shared" si="491"/>
        <v>0</v>
      </c>
      <c r="KA140" s="25">
        <f t="shared" si="492"/>
        <v>0</v>
      </c>
      <c r="KB140" s="25">
        <f t="shared" si="493"/>
        <v>0</v>
      </c>
      <c r="KC140" s="25">
        <f t="shared" si="494"/>
        <v>0</v>
      </c>
      <c r="KD140" s="28" t="s">
        <v>98</v>
      </c>
      <c r="KE140" s="27">
        <v>0</v>
      </c>
      <c r="KF140" s="25">
        <f t="shared" si="495"/>
        <v>1.0500000000000007</v>
      </c>
      <c r="KG140" s="25">
        <f t="shared" si="614"/>
        <v>1.0500000000000007</v>
      </c>
      <c r="KH140" s="27">
        <v>0</v>
      </c>
      <c r="KI140" s="25">
        <f t="shared" si="496"/>
        <v>1.6099999999999994</v>
      </c>
      <c r="KJ140" s="25">
        <f t="shared" si="615"/>
        <v>1.6099999999999994</v>
      </c>
      <c r="KK140" s="25">
        <f t="shared" si="497"/>
        <v>0</v>
      </c>
      <c r="KL140" s="25">
        <f t="shared" si="498"/>
        <v>0</v>
      </c>
      <c r="KM140" s="25">
        <f t="shared" si="616"/>
        <v>0</v>
      </c>
      <c r="KN140" s="25">
        <f t="shared" si="499"/>
        <v>0</v>
      </c>
      <c r="KO140" s="25">
        <f t="shared" si="500"/>
        <v>0</v>
      </c>
      <c r="KP140" s="25">
        <f t="shared" si="617"/>
        <v>0</v>
      </c>
      <c r="KQ140" s="25">
        <f t="shared" si="501"/>
        <v>0.2</v>
      </c>
      <c r="KR140" s="25">
        <f t="shared" si="502"/>
        <v>0.2</v>
      </c>
      <c r="KS140" s="25">
        <f t="shared" si="618"/>
        <v>0.2</v>
      </c>
      <c r="KT140" s="25">
        <f t="shared" si="503"/>
        <v>0</v>
      </c>
      <c r="KU140" s="25">
        <f t="shared" si="504"/>
        <v>0</v>
      </c>
      <c r="KV140" s="25">
        <f t="shared" si="619"/>
        <v>0</v>
      </c>
      <c r="KW140" s="25">
        <f t="shared" si="505"/>
        <v>0</v>
      </c>
      <c r="KX140" s="25">
        <f t="shared" si="506"/>
        <v>0</v>
      </c>
      <c r="KY140" s="25">
        <f t="shared" si="620"/>
        <v>0</v>
      </c>
      <c r="KZ140" s="25">
        <f t="shared" si="507"/>
        <v>0</v>
      </c>
      <c r="LA140" s="25">
        <f t="shared" si="508"/>
        <v>0</v>
      </c>
      <c r="LB140" s="25">
        <f t="shared" si="621"/>
        <v>0</v>
      </c>
      <c r="LC140" s="25">
        <f t="shared" si="509"/>
        <v>0.85000000000000075</v>
      </c>
      <c r="LD140" s="25">
        <f t="shared" si="510"/>
        <v>1.4</v>
      </c>
      <c r="LE140" s="25">
        <f t="shared" si="622"/>
        <v>1.1250000000000004</v>
      </c>
      <c r="LF140" s="25">
        <f t="shared" si="511"/>
        <v>0</v>
      </c>
      <c r="LG140" s="25">
        <f t="shared" si="512"/>
        <v>0</v>
      </c>
      <c r="LH140" s="25">
        <f t="shared" si="623"/>
        <v>0</v>
      </c>
      <c r="LI140" s="25">
        <f t="shared" si="513"/>
        <v>0</v>
      </c>
      <c r="LJ140" s="25">
        <f t="shared" si="514"/>
        <v>0</v>
      </c>
      <c r="LK140" s="25">
        <f t="shared" si="624"/>
        <v>0</v>
      </c>
      <c r="LL140" s="25">
        <f t="shared" si="515"/>
        <v>0</v>
      </c>
      <c r="LM140" s="25">
        <f t="shared" si="516"/>
        <v>0</v>
      </c>
      <c r="LN140" s="25">
        <f t="shared" si="625"/>
        <v>0</v>
      </c>
      <c r="LO140" s="25">
        <f t="shared" si="517"/>
        <v>0</v>
      </c>
      <c r="LP140" s="25">
        <f t="shared" si="518"/>
        <v>0</v>
      </c>
      <c r="LQ140" s="25">
        <f t="shared" si="626"/>
        <v>0</v>
      </c>
      <c r="LR140" s="25">
        <f t="shared" si="519"/>
        <v>0</v>
      </c>
      <c r="LS140" s="25">
        <f t="shared" si="520"/>
        <v>0</v>
      </c>
      <c r="LT140" s="25">
        <f t="shared" si="627"/>
        <v>0</v>
      </c>
      <c r="LU140" s="25">
        <f t="shared" si="521"/>
        <v>0</v>
      </c>
      <c r="LV140" s="25">
        <f t="shared" si="522"/>
        <v>0</v>
      </c>
      <c r="LW140" s="25">
        <f t="shared" si="628"/>
        <v>0</v>
      </c>
      <c r="LX140" s="25">
        <f t="shared" si="523"/>
        <v>0</v>
      </c>
      <c r="LY140" s="25">
        <f t="shared" si="524"/>
        <v>0</v>
      </c>
      <c r="LZ140" s="25">
        <f t="shared" si="629"/>
        <v>0</v>
      </c>
      <c r="MA140" s="25">
        <f t="shared" si="525"/>
        <v>0</v>
      </c>
      <c r="MB140" s="25">
        <f t="shared" si="526"/>
        <v>0</v>
      </c>
      <c r="MC140" s="25">
        <f t="shared" si="630"/>
        <v>0</v>
      </c>
      <c r="MD140" s="25">
        <f t="shared" si="527"/>
        <v>0</v>
      </c>
      <c r="ME140" s="25">
        <f t="shared" si="528"/>
        <v>0</v>
      </c>
      <c r="MF140" s="25">
        <f t="shared" si="631"/>
        <v>0</v>
      </c>
      <c r="MG140" s="25">
        <f t="shared" si="529"/>
        <v>0</v>
      </c>
      <c r="MH140" s="25">
        <f t="shared" si="530"/>
        <v>0</v>
      </c>
      <c r="MI140" s="25">
        <f t="shared" si="632"/>
        <v>0</v>
      </c>
      <c r="MJ140" s="25">
        <f t="shared" si="531"/>
        <v>0</v>
      </c>
      <c r="MK140" s="25">
        <f t="shared" si="532"/>
        <v>0</v>
      </c>
      <c r="ML140" s="25">
        <f t="shared" si="633"/>
        <v>0</v>
      </c>
      <c r="MM140" s="25">
        <f t="shared" si="533"/>
        <v>0</v>
      </c>
      <c r="MN140" s="25">
        <f t="shared" si="534"/>
        <v>0</v>
      </c>
      <c r="MO140" s="25">
        <f t="shared" si="634"/>
        <v>0</v>
      </c>
      <c r="MP140" s="25">
        <f t="shared" si="535"/>
        <v>0</v>
      </c>
      <c r="MQ140" s="25">
        <f t="shared" si="536"/>
        <v>0</v>
      </c>
      <c r="MR140" s="25">
        <f t="shared" si="635"/>
        <v>0</v>
      </c>
      <c r="MS140" s="29">
        <v>1.4</v>
      </c>
      <c r="MT140" s="29">
        <v>0</v>
      </c>
      <c r="MU140" s="29">
        <v>1</v>
      </c>
      <c r="MV140" s="29">
        <v>1</v>
      </c>
      <c r="MW140" s="25">
        <f t="shared" si="537"/>
        <v>1.4</v>
      </c>
      <c r="MX140" s="25">
        <f t="shared" si="538"/>
        <v>1.47</v>
      </c>
      <c r="MY140" s="25">
        <f t="shared" si="539"/>
        <v>0</v>
      </c>
      <c r="MZ140" s="25">
        <f t="shared" si="540"/>
        <v>0</v>
      </c>
      <c r="NA140" s="25">
        <f t="shared" si="541"/>
        <v>1.4</v>
      </c>
      <c r="NB140" s="25">
        <f t="shared" si="542"/>
        <v>2.25</v>
      </c>
      <c r="NC140" s="25">
        <f t="shared" si="543"/>
        <v>0</v>
      </c>
      <c r="ND140" s="25">
        <f t="shared" si="544"/>
        <v>0</v>
      </c>
      <c r="NE140" s="25">
        <f t="shared" si="636"/>
        <v>1.4</v>
      </c>
      <c r="NF140" s="25">
        <f t="shared" si="636"/>
        <v>1.8599999999999999</v>
      </c>
      <c r="NG140" s="25">
        <f t="shared" si="636"/>
        <v>0</v>
      </c>
      <c r="NH140" s="25">
        <f t="shared" si="545"/>
        <v>0</v>
      </c>
      <c r="NI140" s="25">
        <f t="shared" si="546"/>
        <v>23.05</v>
      </c>
      <c r="NJ140" s="25">
        <f t="shared" si="547"/>
        <v>0</v>
      </c>
      <c r="NK140" s="25">
        <f t="shared" si="548"/>
        <v>23.05</v>
      </c>
      <c r="NL140" s="25">
        <f t="shared" si="549"/>
        <v>15.78</v>
      </c>
      <c r="NM140" s="25">
        <f t="shared" si="550"/>
        <v>0</v>
      </c>
      <c r="NN140" s="25">
        <f t="shared" si="637"/>
        <v>15.78</v>
      </c>
      <c r="NO140" s="25">
        <f t="shared" si="551"/>
        <v>0</v>
      </c>
      <c r="NP140" s="25">
        <f t="shared" si="552"/>
        <v>0</v>
      </c>
      <c r="NQ140" s="25">
        <f t="shared" si="638"/>
        <v>0</v>
      </c>
      <c r="NR140" s="25">
        <f t="shared" si="553"/>
        <v>0</v>
      </c>
      <c r="NS140" s="25">
        <f t="shared" si="554"/>
        <v>0</v>
      </c>
      <c r="NT140" s="25">
        <f t="shared" si="639"/>
        <v>0</v>
      </c>
      <c r="NU140" s="25">
        <f t="shared" si="555"/>
        <v>0</v>
      </c>
      <c r="NV140" s="25">
        <f t="shared" si="556"/>
        <v>0</v>
      </c>
      <c r="NW140" s="25">
        <f t="shared" si="640"/>
        <v>0</v>
      </c>
      <c r="NX140" s="25">
        <f t="shared" si="641"/>
        <v>15.78</v>
      </c>
      <c r="NY140" s="25">
        <f t="shared" si="641"/>
        <v>0</v>
      </c>
      <c r="NZ140" s="25">
        <f t="shared" si="642"/>
        <v>15.78</v>
      </c>
      <c r="OA140" s="25">
        <f t="shared" si="643"/>
        <v>7.27</v>
      </c>
      <c r="OB140" s="25">
        <f t="shared" si="643"/>
        <v>0</v>
      </c>
      <c r="OC140" s="25">
        <f t="shared" si="644"/>
        <v>7.27</v>
      </c>
      <c r="OD140" s="25">
        <f t="shared" si="645"/>
        <v>15.78</v>
      </c>
      <c r="OE140" s="25">
        <f t="shared" si="645"/>
        <v>0</v>
      </c>
      <c r="OF140" s="25">
        <f t="shared" si="645"/>
        <v>15.78</v>
      </c>
      <c r="OG140" s="25">
        <f t="shared" si="557"/>
        <v>0</v>
      </c>
      <c r="OH140" s="25">
        <f t="shared" si="558"/>
        <v>0</v>
      </c>
      <c r="OI140" s="25">
        <f t="shared" si="559"/>
        <v>0</v>
      </c>
      <c r="OJ140" s="25">
        <f t="shared" si="560"/>
        <v>0</v>
      </c>
      <c r="OK140" s="25">
        <f t="shared" si="561"/>
        <v>0</v>
      </c>
      <c r="OL140" s="25">
        <f t="shared" si="562"/>
        <v>0</v>
      </c>
      <c r="OM140" s="25">
        <f t="shared" si="646"/>
        <v>0</v>
      </c>
      <c r="ON140" s="25">
        <f t="shared" si="646"/>
        <v>0</v>
      </c>
      <c r="OO140" s="25">
        <f t="shared" si="646"/>
        <v>0</v>
      </c>
      <c r="OP140" s="25">
        <f t="shared" si="563"/>
        <v>0</v>
      </c>
      <c r="OQ140" s="25">
        <f t="shared" si="564"/>
        <v>0</v>
      </c>
      <c r="OR140" s="25">
        <f t="shared" si="647"/>
        <v>0</v>
      </c>
      <c r="OS140" s="19">
        <v>538958.16</v>
      </c>
      <c r="OT140" s="19">
        <v>2370827.67</v>
      </c>
    </row>
    <row r="141" spans="1:410" ht="33" customHeight="1" x14ac:dyDescent="0.25">
      <c r="A141" s="18"/>
      <c r="B141" s="18" t="s">
        <v>763</v>
      </c>
      <c r="C141" s="18">
        <v>9.5299999999999994</v>
      </c>
      <c r="D141" s="16" t="e">
        <f>_xlfn.IFNA(INDEX(#REF!,MATCH(E141,#REF!,0)),0)</f>
        <v>#REF!</v>
      </c>
      <c r="E141" s="18" t="s">
        <v>926</v>
      </c>
      <c r="F141" s="16" t="s">
        <v>765</v>
      </c>
      <c r="G141" s="16" t="s">
        <v>766</v>
      </c>
      <c r="H141" s="16" t="s">
        <v>767</v>
      </c>
      <c r="I141" s="16" t="s">
        <v>768</v>
      </c>
      <c r="J141" s="16" t="s">
        <v>769</v>
      </c>
      <c r="K141" s="16" t="s">
        <v>770</v>
      </c>
      <c r="L141" s="16" t="s">
        <v>771</v>
      </c>
      <c r="M141" s="18">
        <v>1.64</v>
      </c>
      <c r="N141" s="18">
        <v>2.44</v>
      </c>
      <c r="O141" s="18">
        <v>2.04</v>
      </c>
      <c r="P141" s="18">
        <v>2.84</v>
      </c>
      <c r="Q141" s="18">
        <v>0.1</v>
      </c>
      <c r="R141" s="18">
        <v>1.8399999999999999</v>
      </c>
      <c r="S141" s="18">
        <v>2.64</v>
      </c>
      <c r="T141" s="18">
        <v>0.2</v>
      </c>
      <c r="U141" s="18">
        <v>0</v>
      </c>
      <c r="V141" s="18">
        <v>0</v>
      </c>
      <c r="W141" s="18">
        <v>0</v>
      </c>
      <c r="X141" s="18">
        <v>1.64</v>
      </c>
      <c r="Y141" s="18">
        <v>2.4</v>
      </c>
      <c r="Z141" s="20">
        <f t="shared" si="565"/>
        <v>2.7</v>
      </c>
      <c r="AA141" s="18">
        <v>0.22</v>
      </c>
      <c r="AB141" s="18">
        <v>0</v>
      </c>
      <c r="AC141" s="18">
        <v>0</v>
      </c>
      <c r="AD141" s="18">
        <v>0</v>
      </c>
      <c r="AE141" s="18">
        <v>0</v>
      </c>
      <c r="AF141" s="18">
        <v>0</v>
      </c>
      <c r="AG141" s="18">
        <v>1.2</v>
      </c>
      <c r="AH141" s="18">
        <v>2</v>
      </c>
      <c r="AI141" s="20">
        <f t="shared" si="566"/>
        <v>2.85</v>
      </c>
      <c r="AJ141" s="18">
        <v>0</v>
      </c>
      <c r="AK141" s="18">
        <v>0</v>
      </c>
      <c r="AL141" s="20">
        <f t="shared" si="567"/>
        <v>0</v>
      </c>
      <c r="AM141" s="18">
        <v>1.64</v>
      </c>
      <c r="AN141" s="18">
        <v>2</v>
      </c>
      <c r="AO141" s="18">
        <v>0.15</v>
      </c>
      <c r="AP141" s="18">
        <v>0.22</v>
      </c>
      <c r="AQ141" s="18">
        <v>1.64</v>
      </c>
      <c r="AR141" s="18">
        <v>2.2200000000000002</v>
      </c>
      <c r="AS141" s="18">
        <v>0.12</v>
      </c>
      <c r="AT141" s="18">
        <v>0.11</v>
      </c>
      <c r="AU141" s="18">
        <v>0</v>
      </c>
      <c r="AV141" s="18">
        <v>1</v>
      </c>
      <c r="AW141" s="18">
        <v>0</v>
      </c>
      <c r="AX141" s="18">
        <v>0</v>
      </c>
      <c r="AY141" s="18">
        <v>0</v>
      </c>
      <c r="AZ141" s="18">
        <v>0</v>
      </c>
      <c r="BA141" s="18">
        <v>2</v>
      </c>
      <c r="BB141" s="18">
        <v>0</v>
      </c>
      <c r="BC141" s="18">
        <v>0</v>
      </c>
      <c r="BD141" s="18">
        <v>0</v>
      </c>
      <c r="BE141" s="18">
        <v>0</v>
      </c>
      <c r="BF141" s="18">
        <v>0</v>
      </c>
      <c r="BG141" s="18">
        <v>0</v>
      </c>
      <c r="BH141" s="18">
        <v>0</v>
      </c>
      <c r="BI141" s="18">
        <v>0</v>
      </c>
      <c r="BJ141" s="18">
        <v>0</v>
      </c>
      <c r="BK141" s="18">
        <v>0</v>
      </c>
      <c r="BL141" s="18">
        <v>0</v>
      </c>
      <c r="BM141" s="18">
        <v>0</v>
      </c>
      <c r="BN141" s="18">
        <v>0</v>
      </c>
      <c r="BO141" s="18">
        <v>0</v>
      </c>
      <c r="BP141" s="18">
        <v>0</v>
      </c>
      <c r="BQ141" s="18">
        <v>0</v>
      </c>
      <c r="BR141" s="18">
        <v>0</v>
      </c>
      <c r="BS141" s="18">
        <v>0</v>
      </c>
      <c r="BT141" s="18">
        <v>0</v>
      </c>
      <c r="BU141" s="18">
        <v>0</v>
      </c>
      <c r="BV141" s="18">
        <v>0</v>
      </c>
      <c r="BW141" s="18">
        <v>0</v>
      </c>
      <c r="BX141" s="18">
        <v>0</v>
      </c>
      <c r="BY141" s="18">
        <v>0</v>
      </c>
      <c r="BZ141" s="18">
        <v>0</v>
      </c>
      <c r="CA141" s="16" t="e">
        <f>_xlfn.IFNA(IF(RIGHT(D141,2)="=G",0,INDEX(#REF!,MATCH(E141,#REF!,0))),0)</f>
        <v>#REF!</v>
      </c>
      <c r="CB141" s="16"/>
      <c r="CC141" s="18"/>
      <c r="CD141" s="18"/>
      <c r="CE141" s="18"/>
      <c r="CF141" s="18"/>
      <c r="CG141" s="18"/>
      <c r="CH141" s="18"/>
      <c r="CI141" s="16" t="s">
        <v>98</v>
      </c>
      <c r="CJ141" s="18">
        <v>0</v>
      </c>
      <c r="CK141" s="20">
        <f t="shared" si="432"/>
        <v>2.42</v>
      </c>
      <c r="CL141" s="20">
        <f t="shared" si="568"/>
        <v>2.42</v>
      </c>
      <c r="CM141" s="18">
        <v>25.83</v>
      </c>
      <c r="CN141" s="18">
        <v>29.71</v>
      </c>
      <c r="CO141" s="18">
        <v>28.871000000000002</v>
      </c>
      <c r="CP141" s="22">
        <f t="shared" si="433"/>
        <v>28.87</v>
      </c>
      <c r="CQ141" s="22">
        <f t="shared" si="434"/>
        <v>26.45</v>
      </c>
      <c r="CR141" s="22">
        <f t="shared" si="569"/>
        <v>2.42</v>
      </c>
      <c r="CS141" s="22">
        <f t="shared" si="435"/>
        <v>26.55</v>
      </c>
      <c r="CT141" s="22">
        <f t="shared" si="436"/>
        <v>26.75</v>
      </c>
      <c r="CU141" s="18">
        <v>26.75</v>
      </c>
      <c r="CV141" s="22">
        <f t="shared" si="570"/>
        <v>2.7</v>
      </c>
      <c r="CW141" s="22">
        <f t="shared" si="437"/>
        <v>0</v>
      </c>
      <c r="CX141" s="22">
        <f t="shared" si="438"/>
        <v>0</v>
      </c>
      <c r="CY141" s="22">
        <f t="shared" si="439"/>
        <v>29.44</v>
      </c>
      <c r="CZ141" s="22">
        <f t="shared" si="440"/>
        <v>29.59</v>
      </c>
      <c r="DA141" s="18">
        <v>29.71</v>
      </c>
      <c r="DB141" s="20">
        <f t="shared" si="571"/>
        <v>3.26</v>
      </c>
      <c r="DC141" s="20">
        <f t="shared" si="572"/>
        <v>0.84</v>
      </c>
      <c r="DD141" s="20">
        <f t="shared" si="573"/>
        <v>2.42</v>
      </c>
      <c r="DE141" s="20">
        <f t="shared" si="441"/>
        <v>0.1</v>
      </c>
      <c r="DF141" s="20">
        <f t="shared" si="442"/>
        <v>0.2</v>
      </c>
      <c r="DG141" s="20">
        <f t="shared" si="443"/>
        <v>2.12</v>
      </c>
      <c r="DH141" s="20">
        <f t="shared" si="444"/>
        <v>0</v>
      </c>
      <c r="DI141" s="20">
        <f t="shared" si="445"/>
        <v>0</v>
      </c>
      <c r="DJ141" s="20">
        <f t="shared" si="446"/>
        <v>0</v>
      </c>
      <c r="DK141" s="20">
        <f t="shared" si="574"/>
        <v>2.42</v>
      </c>
      <c r="DL141" s="20">
        <f t="shared" si="575"/>
        <v>0</v>
      </c>
      <c r="DM141" s="20">
        <f t="shared" si="576"/>
        <v>0</v>
      </c>
      <c r="DN141" s="20">
        <f t="shared" si="577"/>
        <v>0</v>
      </c>
      <c r="DO141" s="18">
        <v>3.04</v>
      </c>
      <c r="DP141" s="18">
        <v>0</v>
      </c>
      <c r="DQ141" s="18">
        <v>1</v>
      </c>
      <c r="DR141" s="18">
        <v>1</v>
      </c>
      <c r="DS141" s="25">
        <f t="shared" si="578"/>
        <v>3.04</v>
      </c>
      <c r="DT141" s="25">
        <f t="shared" si="579"/>
        <v>0</v>
      </c>
      <c r="DU141" s="25">
        <f t="shared" si="580"/>
        <v>7.36</v>
      </c>
      <c r="DV141" s="25">
        <f t="shared" si="581"/>
        <v>0</v>
      </c>
      <c r="DW141" s="25">
        <f t="shared" si="582"/>
        <v>7.36</v>
      </c>
      <c r="DX141" s="25">
        <f t="shared" si="583"/>
        <v>0</v>
      </c>
      <c r="DY141" s="25">
        <f t="shared" si="584"/>
        <v>0</v>
      </c>
      <c r="DZ141" s="25">
        <f t="shared" si="585"/>
        <v>0</v>
      </c>
      <c r="EA141" s="25">
        <f t="shared" si="586"/>
        <v>0</v>
      </c>
      <c r="EB141" s="25">
        <f t="shared" si="587"/>
        <v>0</v>
      </c>
      <c r="EC141" s="25">
        <f t="shared" si="588"/>
        <v>0</v>
      </c>
      <c r="ED141" s="25">
        <f t="shared" si="589"/>
        <v>0</v>
      </c>
      <c r="EE141" s="25">
        <f t="shared" si="589"/>
        <v>0</v>
      </c>
      <c r="EF141" s="25">
        <f t="shared" si="590"/>
        <v>0</v>
      </c>
      <c r="EG141" s="25">
        <f t="shared" si="591"/>
        <v>0</v>
      </c>
      <c r="EH141" s="25">
        <f t="shared" si="591"/>
        <v>0</v>
      </c>
      <c r="EI141" s="25">
        <f t="shared" si="592"/>
        <v>0</v>
      </c>
      <c r="EJ141" s="18">
        <v>9.5299999999999994</v>
      </c>
      <c r="EK141" s="18">
        <v>19.12</v>
      </c>
      <c r="EL141" s="18" t="s">
        <v>927</v>
      </c>
      <c r="EM141" s="18" t="s">
        <v>928</v>
      </c>
      <c r="EN141" s="16" t="s">
        <v>774</v>
      </c>
      <c r="EO141" s="16" t="s">
        <v>131</v>
      </c>
      <c r="EP141" s="16" t="e">
        <f>IF(OR(EN141="Cống tròn",EN141="Cống hộp",EN141="Ống nhựa"),INDEX(#REF!,MATCH(E141,#REF!,0)),IF(OR(EN141="Rãnh xây",EN141="Rãnh bê tông"),INDEX(#REF!,MATCH(E141,#REF!,0)),0))</f>
        <v>#REF!</v>
      </c>
      <c r="EQ141" s="18">
        <v>9.1199999999999992</v>
      </c>
      <c r="ER141" s="18">
        <v>1</v>
      </c>
      <c r="ES141" s="25">
        <f t="shared" si="593"/>
        <v>9</v>
      </c>
      <c r="ET141" s="1" t="e">
        <f>_xlfn.IFNA(IF(EN141="Cống tròn",INDEX(#REF!,MATCH(E141,#REF!,0)),IF(EN141="Cống hộp",INDEX(#REF!,MATCH(E141,#REF!,0)),EU141&amp;" ,"&amp;EV141)),0)</f>
        <v>#REF!</v>
      </c>
      <c r="EU141" s="16" t="s">
        <v>769</v>
      </c>
      <c r="EV141" s="16" t="s">
        <v>775</v>
      </c>
      <c r="EW141" s="16" t="e">
        <f>_xlfn.IFNA(INDEX(#REF!,MATCH(E141,#REF!,0)),0)</f>
        <v>#REF!</v>
      </c>
      <c r="EX141" s="16"/>
      <c r="EY141" s="18">
        <v>0</v>
      </c>
      <c r="EZ141" s="18">
        <v>0</v>
      </c>
      <c r="FA141" s="18">
        <v>0</v>
      </c>
      <c r="FB141" s="19">
        <v>0</v>
      </c>
      <c r="FC141" s="19">
        <v>0</v>
      </c>
      <c r="FD141" s="25">
        <f t="shared" si="447"/>
        <v>0</v>
      </c>
      <c r="FE141" s="25">
        <f t="shared" si="594"/>
        <v>0</v>
      </c>
      <c r="FF141" s="18">
        <v>0.14000000000000001</v>
      </c>
      <c r="FG141" s="18">
        <v>2</v>
      </c>
      <c r="FH141" s="18">
        <v>1.5</v>
      </c>
      <c r="FI141" s="25">
        <f t="shared" si="595"/>
        <v>1.78</v>
      </c>
      <c r="FJ141" s="18">
        <v>0</v>
      </c>
      <c r="FK141" s="18">
        <v>0</v>
      </c>
      <c r="FL141" s="18">
        <v>0.2</v>
      </c>
      <c r="FM141" s="18">
        <v>1.6</v>
      </c>
      <c r="FN141" s="18">
        <v>0</v>
      </c>
      <c r="FO141" s="25">
        <f t="shared" si="596"/>
        <v>1.98</v>
      </c>
      <c r="FP141" s="18">
        <v>1.4999999999999999E-2</v>
      </c>
      <c r="FQ141" s="18">
        <v>1</v>
      </c>
      <c r="FR141" s="25">
        <f t="shared" si="448"/>
        <v>8</v>
      </c>
      <c r="FS141" s="25">
        <f t="shared" si="449"/>
        <v>0.105</v>
      </c>
      <c r="FT141" s="25">
        <f t="shared" si="450"/>
        <v>8.1050000000000004</v>
      </c>
      <c r="FU141" s="25">
        <f t="shared" si="451"/>
        <v>-1.0149999999999988</v>
      </c>
      <c r="FV141" s="25" t="str">
        <f t="shared" si="597"/>
        <v>Thêm 01</v>
      </c>
      <c r="FW141" s="25">
        <f t="shared" si="598"/>
        <v>0</v>
      </c>
      <c r="FX141" s="16"/>
      <c r="FY141" s="16"/>
      <c r="FZ141" s="16"/>
      <c r="GA141" s="16"/>
      <c r="GB141" s="19">
        <v>0</v>
      </c>
      <c r="GC141" s="19">
        <v>0</v>
      </c>
      <c r="GD141" s="19">
        <v>0</v>
      </c>
      <c r="GE141" s="19">
        <v>0</v>
      </c>
      <c r="GF141" s="19">
        <v>0</v>
      </c>
      <c r="GG141" s="19">
        <v>0</v>
      </c>
      <c r="GH141" s="19">
        <v>0</v>
      </c>
      <c r="GI141" s="19">
        <v>0</v>
      </c>
      <c r="GJ141" s="19">
        <v>0</v>
      </c>
      <c r="GK141" s="19">
        <v>0</v>
      </c>
      <c r="GL141" s="25">
        <f t="shared" si="452"/>
        <v>0</v>
      </c>
      <c r="GM141" s="25">
        <f t="shared" si="599"/>
        <v>0</v>
      </c>
      <c r="GN141" s="19">
        <v>0</v>
      </c>
      <c r="GO141" s="19">
        <v>0</v>
      </c>
      <c r="GP141" s="19">
        <v>0</v>
      </c>
      <c r="GQ141" s="19">
        <v>0</v>
      </c>
      <c r="GR141" s="1" t="e">
        <f>_xlfn.IFNA(INDEX(#REF!,MATCH(E141,#REF!,0)),0)</f>
        <v>#REF!</v>
      </c>
      <c r="GS141" s="16"/>
      <c r="GT141" s="18">
        <v>0</v>
      </c>
      <c r="GU141" s="18">
        <v>0</v>
      </c>
      <c r="GV141" s="18">
        <v>0</v>
      </c>
      <c r="GW141" s="18">
        <v>0</v>
      </c>
      <c r="GX141" s="25">
        <f t="shared" si="453"/>
        <v>0</v>
      </c>
      <c r="GY141" s="25">
        <f t="shared" si="454"/>
        <v>0</v>
      </c>
      <c r="GZ141" s="25">
        <f t="shared" si="600"/>
        <v>0</v>
      </c>
      <c r="HA141" s="1" t="e" cm="1">
        <f t="array" ref="HA141">INDEX(#REF!,MATCH(EJ141&amp;EK141&amp;HD141&amp;HE141&amp;HF141,#REF!&amp;#REF!&amp;#REF!&amp;#REF!&amp;#REF!,0))</f>
        <v>#REF!</v>
      </c>
      <c r="HB141" s="16"/>
      <c r="HC141" s="25">
        <f t="shared" si="601"/>
        <v>0</v>
      </c>
      <c r="HD141" s="18">
        <v>0</v>
      </c>
      <c r="HE141" s="18">
        <v>0</v>
      </c>
      <c r="HF141" s="18">
        <v>0</v>
      </c>
      <c r="HG141" s="1" t="e" cm="1">
        <f t="array" ref="HG141">INDEX(#REF!,MATCH(EJ141&amp;EK141&amp;HJ141&amp;HK141&amp;HL141,#REF!&amp;#REF!&amp;#REF!&amp;#REF!&amp;#REF!,0))</f>
        <v>#REF!</v>
      </c>
      <c r="HH141" s="16"/>
      <c r="HI141" s="25">
        <f t="shared" si="602"/>
        <v>0</v>
      </c>
      <c r="HJ141" s="25">
        <f t="shared" si="603"/>
        <v>0</v>
      </c>
      <c r="HK141" s="19">
        <v>0</v>
      </c>
      <c r="HL141" s="19">
        <v>0</v>
      </c>
      <c r="HM141" s="18">
        <v>0.01</v>
      </c>
      <c r="HN141" s="18">
        <v>1</v>
      </c>
      <c r="HO141" s="25">
        <f t="shared" si="604"/>
        <v>0</v>
      </c>
      <c r="HP141" s="25">
        <f t="shared" si="605"/>
        <v>0</v>
      </c>
      <c r="HQ141" s="25">
        <f t="shared" si="606"/>
        <v>0</v>
      </c>
      <c r="HR141" s="25">
        <f t="shared" si="607"/>
        <v>0</v>
      </c>
      <c r="HS141" s="25">
        <f t="shared" si="608"/>
        <v>0</v>
      </c>
      <c r="HT141" s="19">
        <v>0</v>
      </c>
      <c r="HU141" s="19">
        <v>0</v>
      </c>
      <c r="HV141" s="19">
        <v>0</v>
      </c>
      <c r="HW141" s="25">
        <f t="shared" si="609"/>
        <v>0</v>
      </c>
      <c r="HX141" s="19">
        <v>0</v>
      </c>
      <c r="HY141" s="19">
        <v>0</v>
      </c>
      <c r="HZ141" s="18">
        <v>28.87</v>
      </c>
      <c r="IA141" s="20">
        <f>ROUND(IF(EN141="Cống tròn",IF(EN141="Cống tròn",IF(EU141="Không có móng",IQ141-FF141,IF(EU141="Đế",IP141-FN141,IF(OR(EU141="Móng bê tông",EU141="Móng bê tông kết hợp đế"),II141-FJ141,0))),0),IF(EN141="Cống hộp",IF(AND(EN141="Cống hộp",EU141="Không có móng"),IQ141-GF141,IF(AND(EN141="Cống hộp",EU141="Móng bê tông"),IJ141-GB141,0)),IF(OR(EN141="Rãnh xây",EN141="Rãnh bê tông"),IF(OR(EN141="Rãnh xây",EN141="Rãnh bê tông"),IK141-GB141,0),IF(EN141="Ống nhựa",IF(AND(EN141="Ống nhựa",EU141="Không đắp cát"),IQ141-HT141,IF(AND(EN141="Ống nhựa",EU141="Đắp cát"),IH141-HX141,0)),IF(EN141="Rãnh thang",IF(EN141="Rãnh thang",IF(EU141="Móng bê tông",#REF!-#REF!,IQ141),0),0))))),2)</f>
        <v>26.71</v>
      </c>
      <c r="IB141" s="20">
        <f t="shared" si="610"/>
        <v>2.16</v>
      </c>
      <c r="IC141" s="20">
        <f t="shared" si="455"/>
        <v>26.71</v>
      </c>
      <c r="ID141" s="20">
        <f t="shared" si="456"/>
        <v>0</v>
      </c>
      <c r="IE141" s="20">
        <f t="shared" si="457"/>
        <v>0</v>
      </c>
      <c r="IF141" s="20">
        <f t="shared" si="458"/>
        <v>0</v>
      </c>
      <c r="IG141" s="20">
        <f>IF(EN141="Rãnh thang",IF(AND(EN141="Rãnh thang",EU141="Móng bê tông"),IQ141-#REF!,0),IF(EN141="Ống nhựa",IF(AND(EN141="Ống nhựa",EU141="Đắp cát"),IQ141-HT141,0),IF(EN141="Cống tròn",IF(EN141="Cống tròn",IF(OR(EU141="Móng bê tông",EU141="Móng bê tông kết hợp đế"),IM141-FL141,0),0),IF(EN141="Cống hộp",IF(AND(EN141="Cống hộp",EU141="Móng bê tông"),IN141-GD141,0),IF(OR(EN141="Rãnh xây",EN141="Rãnh bê tông"),IF(AND(EN141="Rãnh xây",EU141="Móng bê tông"),IO141-GD141,IF(AND(EN141="Rãnh bê tông",EU141="Móng bê tông"),IO141-GD141,0)),0)))))</f>
        <v>26.71</v>
      </c>
      <c r="IH141" s="20">
        <f t="shared" si="459"/>
        <v>0</v>
      </c>
      <c r="II141" s="20">
        <f t="shared" si="460"/>
        <v>26.71</v>
      </c>
      <c r="IJ141" s="20">
        <f t="shared" si="461"/>
        <v>0</v>
      </c>
      <c r="IK141" s="20">
        <f t="shared" si="462"/>
        <v>0</v>
      </c>
      <c r="IL141" s="20">
        <f t="shared" si="463"/>
        <v>26.91</v>
      </c>
      <c r="IM141" s="20">
        <f t="shared" si="464"/>
        <v>26.91</v>
      </c>
      <c r="IN141" s="20">
        <f t="shared" si="465"/>
        <v>0</v>
      </c>
      <c r="IO141" s="20">
        <f t="shared" si="466"/>
        <v>0</v>
      </c>
      <c r="IP141" s="20">
        <f t="shared" si="467"/>
        <v>0</v>
      </c>
      <c r="IQ141" s="18">
        <v>27.05</v>
      </c>
      <c r="IR141" s="25">
        <f t="shared" si="611"/>
        <v>0</v>
      </c>
      <c r="IS141" s="25">
        <f t="shared" si="468"/>
        <v>0</v>
      </c>
      <c r="IT141" s="25">
        <f t="shared" si="469"/>
        <v>0</v>
      </c>
      <c r="IU141" s="25">
        <f>ROUND(IF(EN141="Cống tròn",IF(EN141="Cống tròn",IV141+FF141,0),IF(EN141="Cống hộp",IF(EN141="Cống hộp",IV141+GP141,0),IF(OR(EN141="Rãnh xây",EN141="Rãnh bê tông"),IF(OR(EN141="Rãnh xây",EN141="Rãnh bê tông"),IV141+GP141,0),IF(EN141="ống nhựa",IF(EN141="Ống nhựa",IV141+HT141,0),IF(EN141="Rãnh thang",IF(EN141="Rãnh thang",IQ141+#REF!,0),0))))),2)</f>
        <v>28.68</v>
      </c>
      <c r="IV141" s="18">
        <v>28.54</v>
      </c>
      <c r="IW141" s="25">
        <f t="shared" si="470"/>
        <v>28.68</v>
      </c>
      <c r="IX141" s="25">
        <f t="shared" si="471"/>
        <v>0</v>
      </c>
      <c r="IY141" s="25">
        <f t="shared" si="472"/>
        <v>0</v>
      </c>
      <c r="IZ141" s="25">
        <f t="shared" si="473"/>
        <v>0</v>
      </c>
      <c r="JA141" s="25">
        <f t="shared" si="474"/>
        <v>0</v>
      </c>
      <c r="JB141" s="18">
        <v>29.36</v>
      </c>
      <c r="JC141" s="20">
        <f>ROUND(IF(EN141="Cống tròn",IF(EN141="Cống tròn",IF(EU141="Không có móng",JS141-FF141,IF(EU141="Đế",JR141-FN141,IF(OR(EU141="Móng bê tông",EU141="Móng bê tông kết hợp đế"),JK141-FJ141,0))),0),IF(EN141="Cống hộp",IF(AND(EN141="Cống hộp",EU141="Không có móng"),JS141-GF141,IF(AND(EN141="Cống hộp",EU141="Móng bê tông"),JL141-GB141,0)),IF(OR(EN141="Rãnh xây",EN141="Rãnh bê tông"),IF(OR(EN141="Rãnh xây",EN141="Rãnh bê tông"),JM141-GB141,0),IF(EN141="Ống nhựa",IF(AND(EN141="Ống nhựa",EU141="Không đắp cát"),JS141-HT141,IF(AND(EN141="Ống nhựa",EU141="Đắp cát"),JJ141-HX141,0)),IF(EN141="Rãnh thang",IF(EN141="Rãnh thang",IF(EU141="Móng bê tông",#REF!-#REF!,JS141),0),0))))),2)</f>
        <v>26.7</v>
      </c>
      <c r="JD141" s="20">
        <f t="shared" si="612"/>
        <v>2.66</v>
      </c>
      <c r="JE141" s="20">
        <f t="shared" si="475"/>
        <v>26.7</v>
      </c>
      <c r="JF141" s="20">
        <f t="shared" si="476"/>
        <v>0</v>
      </c>
      <c r="JG141" s="20">
        <f t="shared" si="477"/>
        <v>0</v>
      </c>
      <c r="JH141" s="20">
        <f t="shared" si="478"/>
        <v>0</v>
      </c>
      <c r="JI141" s="20">
        <f>IF(EN141="Rãnh thang",IF(AND(EN141="Rãnh thang",EU141="Móng bê tông"),JS141-#REF!,0),IF(EN141="Ống nhựa",IF(AND(EN141="Ống nhựa",EU141="Đắp cát"),JS141-HT141,0),IF(EN141="Cống tròn",IF(EN141="Cống tròn",IF(OR(EU141="Móng bê tông",EU141="Móng bê tông kết hợp đế"),JO141-FL141,0),0),IF(EN141="Cống hộp",IF(AND(EN141="Cống hộp",EU141="Móng bê tông"),JP141-GD141,0),IF(OR(EN141="Rãnh xây",EN141="Rãnh bê tông"),IF(AND(EN141="Rãnh xây",EU141="Móng bê tông"),JQ141-GD141,IF(AND(EN141="Rãnh bê tông",EU141="Móng bê tông"),JQ141-GD141,0)),0)))))</f>
        <v>26.7</v>
      </c>
      <c r="JJ141" s="20">
        <f t="shared" si="479"/>
        <v>0</v>
      </c>
      <c r="JK141" s="20">
        <f t="shared" si="480"/>
        <v>26.7</v>
      </c>
      <c r="JL141" s="20">
        <f t="shared" si="481"/>
        <v>0</v>
      </c>
      <c r="JM141" s="20">
        <f t="shared" si="482"/>
        <v>0</v>
      </c>
      <c r="JN141" s="20">
        <f t="shared" si="483"/>
        <v>26.9</v>
      </c>
      <c r="JO141" s="20">
        <f t="shared" si="484"/>
        <v>26.9</v>
      </c>
      <c r="JP141" s="20">
        <f t="shared" si="485"/>
        <v>0</v>
      </c>
      <c r="JQ141" s="20">
        <f t="shared" si="486"/>
        <v>0</v>
      </c>
      <c r="JR141" s="20">
        <f t="shared" si="487"/>
        <v>0</v>
      </c>
      <c r="JS141" s="26">
        <v>27.04</v>
      </c>
      <c r="JT141" s="25">
        <f t="shared" si="613"/>
        <v>0</v>
      </c>
      <c r="JU141" s="25">
        <f t="shared" si="488"/>
        <v>0</v>
      </c>
      <c r="JV141" s="25">
        <f t="shared" si="489"/>
        <v>0</v>
      </c>
      <c r="JW141" s="25">
        <f>ROUND(IF(EN141="Cống tròn",IF(EN141="Cống tròn",JX141+FF141,0),IF(EN141="Cống hộp",IF(EN141="Cống hộp",JX141+GP141,0),IF(OR(EN141="Rãnh xây",EN141="Rãnh bê tông"),IF(OR(EN141="Rãnh xây",EN141="Rãnh bê tông"),JX141+GP141,0),IF(EN141="ống nhựa",IF(EN141="Ống nhựa",JX141+HT141,0),IF(EN141="Rãnh thang",IF(EN141="Rãnh thang",JS141+#REF!,0),0))))),2)</f>
        <v>28.68</v>
      </c>
      <c r="JX141" s="27">
        <v>28.54</v>
      </c>
      <c r="JY141" s="25">
        <f t="shared" si="490"/>
        <v>28.68</v>
      </c>
      <c r="JZ141" s="25">
        <f t="shared" si="491"/>
        <v>0</v>
      </c>
      <c r="KA141" s="25">
        <f t="shared" si="492"/>
        <v>0</v>
      </c>
      <c r="KB141" s="25">
        <f t="shared" si="493"/>
        <v>0</v>
      </c>
      <c r="KC141" s="25">
        <f t="shared" si="494"/>
        <v>0</v>
      </c>
      <c r="KD141" s="28" t="s">
        <v>98</v>
      </c>
      <c r="KE141" s="27">
        <v>0</v>
      </c>
      <c r="KF141" s="25">
        <f t="shared" si="495"/>
        <v>2.16</v>
      </c>
      <c r="KG141" s="25">
        <f t="shared" si="614"/>
        <v>2.16</v>
      </c>
      <c r="KH141" s="27">
        <v>0</v>
      </c>
      <c r="KI141" s="25">
        <f t="shared" si="496"/>
        <v>2.66</v>
      </c>
      <c r="KJ141" s="25">
        <f t="shared" si="615"/>
        <v>2.66</v>
      </c>
      <c r="KK141" s="25">
        <f t="shared" si="497"/>
        <v>0</v>
      </c>
      <c r="KL141" s="25">
        <f t="shared" si="498"/>
        <v>0</v>
      </c>
      <c r="KM141" s="25">
        <f t="shared" si="616"/>
        <v>0</v>
      </c>
      <c r="KN141" s="25">
        <f t="shared" si="499"/>
        <v>0</v>
      </c>
      <c r="KO141" s="25">
        <f t="shared" si="500"/>
        <v>0</v>
      </c>
      <c r="KP141" s="25">
        <f t="shared" si="617"/>
        <v>0</v>
      </c>
      <c r="KQ141" s="25">
        <f t="shared" si="501"/>
        <v>0.2</v>
      </c>
      <c r="KR141" s="25">
        <f t="shared" si="502"/>
        <v>0.2</v>
      </c>
      <c r="KS141" s="25">
        <f t="shared" si="618"/>
        <v>0.2</v>
      </c>
      <c r="KT141" s="25">
        <f t="shared" si="503"/>
        <v>0</v>
      </c>
      <c r="KU141" s="25">
        <f t="shared" si="504"/>
        <v>0</v>
      </c>
      <c r="KV141" s="25">
        <f t="shared" si="619"/>
        <v>0</v>
      </c>
      <c r="KW141" s="25">
        <f t="shared" si="505"/>
        <v>0</v>
      </c>
      <c r="KX141" s="25">
        <f t="shared" si="506"/>
        <v>0</v>
      </c>
      <c r="KY141" s="25">
        <f t="shared" si="620"/>
        <v>0</v>
      </c>
      <c r="KZ141" s="25">
        <f t="shared" si="507"/>
        <v>0</v>
      </c>
      <c r="LA141" s="25">
        <f t="shared" si="508"/>
        <v>0</v>
      </c>
      <c r="LB141" s="25">
        <f t="shared" si="621"/>
        <v>0</v>
      </c>
      <c r="LC141" s="25">
        <f t="shared" si="509"/>
        <v>1.98</v>
      </c>
      <c r="LD141" s="25">
        <f t="shared" si="510"/>
        <v>1.98</v>
      </c>
      <c r="LE141" s="25">
        <f t="shared" si="622"/>
        <v>1.98</v>
      </c>
      <c r="LF141" s="25">
        <f t="shared" si="511"/>
        <v>0</v>
      </c>
      <c r="LG141" s="25">
        <f t="shared" si="512"/>
        <v>0</v>
      </c>
      <c r="LH141" s="25">
        <f t="shared" si="623"/>
        <v>0</v>
      </c>
      <c r="LI141" s="25">
        <f t="shared" si="513"/>
        <v>0</v>
      </c>
      <c r="LJ141" s="25">
        <f t="shared" si="514"/>
        <v>0</v>
      </c>
      <c r="LK141" s="25">
        <f t="shared" si="624"/>
        <v>0</v>
      </c>
      <c r="LL141" s="25">
        <f t="shared" si="515"/>
        <v>0</v>
      </c>
      <c r="LM141" s="25">
        <f t="shared" si="516"/>
        <v>0</v>
      </c>
      <c r="LN141" s="25">
        <f t="shared" si="625"/>
        <v>0</v>
      </c>
      <c r="LO141" s="25">
        <f t="shared" si="517"/>
        <v>0</v>
      </c>
      <c r="LP141" s="25">
        <f t="shared" si="518"/>
        <v>0</v>
      </c>
      <c r="LQ141" s="25">
        <f t="shared" si="626"/>
        <v>0</v>
      </c>
      <c r="LR141" s="25">
        <f t="shared" si="519"/>
        <v>0</v>
      </c>
      <c r="LS141" s="25">
        <f t="shared" si="520"/>
        <v>0</v>
      </c>
      <c r="LT141" s="25">
        <f t="shared" si="627"/>
        <v>0</v>
      </c>
      <c r="LU141" s="25">
        <f t="shared" si="521"/>
        <v>0</v>
      </c>
      <c r="LV141" s="25">
        <f t="shared" si="522"/>
        <v>0</v>
      </c>
      <c r="LW141" s="25">
        <f t="shared" si="628"/>
        <v>0</v>
      </c>
      <c r="LX141" s="25">
        <f t="shared" si="523"/>
        <v>0</v>
      </c>
      <c r="LY141" s="25">
        <f t="shared" si="524"/>
        <v>0</v>
      </c>
      <c r="LZ141" s="25">
        <f t="shared" si="629"/>
        <v>0</v>
      </c>
      <c r="MA141" s="25">
        <f t="shared" si="525"/>
        <v>0</v>
      </c>
      <c r="MB141" s="25">
        <f t="shared" si="526"/>
        <v>0</v>
      </c>
      <c r="MC141" s="25">
        <f t="shared" si="630"/>
        <v>0</v>
      </c>
      <c r="MD141" s="25">
        <f t="shared" si="527"/>
        <v>0</v>
      </c>
      <c r="ME141" s="25">
        <f t="shared" si="528"/>
        <v>0</v>
      </c>
      <c r="MF141" s="25">
        <f t="shared" si="631"/>
        <v>0</v>
      </c>
      <c r="MG141" s="25">
        <f t="shared" si="529"/>
        <v>0</v>
      </c>
      <c r="MH141" s="25">
        <f t="shared" si="530"/>
        <v>0</v>
      </c>
      <c r="MI141" s="25">
        <f t="shared" si="632"/>
        <v>0</v>
      </c>
      <c r="MJ141" s="25">
        <f t="shared" si="531"/>
        <v>0</v>
      </c>
      <c r="MK141" s="25">
        <f t="shared" si="532"/>
        <v>0</v>
      </c>
      <c r="ML141" s="25">
        <f t="shared" si="633"/>
        <v>0</v>
      </c>
      <c r="MM141" s="25">
        <f t="shared" si="533"/>
        <v>0</v>
      </c>
      <c r="MN141" s="25">
        <f t="shared" si="534"/>
        <v>0</v>
      </c>
      <c r="MO141" s="25">
        <f t="shared" si="634"/>
        <v>0</v>
      </c>
      <c r="MP141" s="25">
        <f t="shared" si="535"/>
        <v>0</v>
      </c>
      <c r="MQ141" s="25">
        <f t="shared" si="536"/>
        <v>0</v>
      </c>
      <c r="MR141" s="25">
        <f t="shared" si="635"/>
        <v>0</v>
      </c>
      <c r="MS141" s="29">
        <v>1.98</v>
      </c>
      <c r="MT141" s="29">
        <v>0</v>
      </c>
      <c r="MU141" s="29">
        <v>1</v>
      </c>
      <c r="MV141" s="29">
        <v>1</v>
      </c>
      <c r="MW141" s="25">
        <f t="shared" si="537"/>
        <v>1.98</v>
      </c>
      <c r="MX141" s="25">
        <f t="shared" si="538"/>
        <v>4.28</v>
      </c>
      <c r="MY141" s="25">
        <f t="shared" si="539"/>
        <v>0</v>
      </c>
      <c r="MZ141" s="25">
        <f t="shared" si="540"/>
        <v>0</v>
      </c>
      <c r="NA141" s="25">
        <f t="shared" si="541"/>
        <v>1.98</v>
      </c>
      <c r="NB141" s="25">
        <f t="shared" si="542"/>
        <v>5.27</v>
      </c>
      <c r="NC141" s="25">
        <f t="shared" si="543"/>
        <v>0</v>
      </c>
      <c r="ND141" s="25">
        <f t="shared" si="544"/>
        <v>0</v>
      </c>
      <c r="NE141" s="25">
        <f t="shared" si="636"/>
        <v>1.98</v>
      </c>
      <c r="NF141" s="25">
        <f t="shared" si="636"/>
        <v>4.7750000000000004</v>
      </c>
      <c r="NG141" s="25">
        <f t="shared" si="636"/>
        <v>0</v>
      </c>
      <c r="NH141" s="25">
        <f t="shared" si="545"/>
        <v>0</v>
      </c>
      <c r="NI141" s="25">
        <f t="shared" si="546"/>
        <v>43.55</v>
      </c>
      <c r="NJ141" s="25">
        <f t="shared" si="547"/>
        <v>0</v>
      </c>
      <c r="NK141" s="25">
        <f t="shared" si="548"/>
        <v>43.55</v>
      </c>
      <c r="NL141" s="25">
        <f t="shared" si="549"/>
        <v>30.99</v>
      </c>
      <c r="NM141" s="25">
        <f t="shared" si="550"/>
        <v>0</v>
      </c>
      <c r="NN141" s="25">
        <f t="shared" si="637"/>
        <v>30.99</v>
      </c>
      <c r="NO141" s="25">
        <f t="shared" si="551"/>
        <v>0</v>
      </c>
      <c r="NP141" s="25">
        <f t="shared" si="552"/>
        <v>0</v>
      </c>
      <c r="NQ141" s="25">
        <f t="shared" si="638"/>
        <v>0</v>
      </c>
      <c r="NR141" s="25">
        <f t="shared" si="553"/>
        <v>0</v>
      </c>
      <c r="NS141" s="25">
        <f t="shared" si="554"/>
        <v>0</v>
      </c>
      <c r="NT141" s="25">
        <f t="shared" si="639"/>
        <v>0</v>
      </c>
      <c r="NU141" s="25">
        <f t="shared" si="555"/>
        <v>0</v>
      </c>
      <c r="NV141" s="25">
        <f t="shared" si="556"/>
        <v>0</v>
      </c>
      <c r="NW141" s="25">
        <f t="shared" si="640"/>
        <v>0</v>
      </c>
      <c r="NX141" s="25">
        <f t="shared" si="641"/>
        <v>30.99</v>
      </c>
      <c r="NY141" s="25">
        <f t="shared" si="641"/>
        <v>0</v>
      </c>
      <c r="NZ141" s="25">
        <f t="shared" si="642"/>
        <v>30.99</v>
      </c>
      <c r="OA141" s="25">
        <f t="shared" si="643"/>
        <v>12.56</v>
      </c>
      <c r="OB141" s="25">
        <f t="shared" si="643"/>
        <v>0</v>
      </c>
      <c r="OC141" s="25">
        <f t="shared" si="644"/>
        <v>12.56</v>
      </c>
      <c r="OD141" s="25">
        <f t="shared" si="645"/>
        <v>30.99</v>
      </c>
      <c r="OE141" s="25">
        <f t="shared" si="645"/>
        <v>0</v>
      </c>
      <c r="OF141" s="25">
        <f t="shared" si="645"/>
        <v>30.99</v>
      </c>
      <c r="OG141" s="25">
        <f t="shared" si="557"/>
        <v>0</v>
      </c>
      <c r="OH141" s="25">
        <f t="shared" si="558"/>
        <v>0</v>
      </c>
      <c r="OI141" s="25">
        <f t="shared" si="559"/>
        <v>0</v>
      </c>
      <c r="OJ141" s="25">
        <f t="shared" si="560"/>
        <v>0</v>
      </c>
      <c r="OK141" s="25">
        <f t="shared" si="561"/>
        <v>0</v>
      </c>
      <c r="OL141" s="25">
        <f t="shared" si="562"/>
        <v>0</v>
      </c>
      <c r="OM141" s="25">
        <f t="shared" si="646"/>
        <v>0</v>
      </c>
      <c r="ON141" s="25">
        <f t="shared" si="646"/>
        <v>0</v>
      </c>
      <c r="OO141" s="25">
        <f t="shared" si="646"/>
        <v>0</v>
      </c>
      <c r="OP141" s="25">
        <f t="shared" si="563"/>
        <v>0</v>
      </c>
      <c r="OQ141" s="25">
        <f t="shared" si="564"/>
        <v>0</v>
      </c>
      <c r="OR141" s="25">
        <f t="shared" si="647"/>
        <v>0</v>
      </c>
      <c r="OS141" s="30">
        <v>536474.11</v>
      </c>
      <c r="OT141" s="30">
        <v>2371345.14</v>
      </c>
    </row>
    <row r="142" spans="1:410" ht="33" customHeight="1" x14ac:dyDescent="0.25">
      <c r="A142" s="18"/>
      <c r="B142" s="18" t="s">
        <v>929</v>
      </c>
      <c r="C142" s="18">
        <v>19.12</v>
      </c>
      <c r="D142" s="16" t="e">
        <f>_xlfn.IFNA(INDEX(#REF!,MATCH(E142,#REF!,0)),0)</f>
        <v>#REF!</v>
      </c>
      <c r="E142" s="18" t="s">
        <v>928</v>
      </c>
      <c r="F142" s="16" t="s">
        <v>765</v>
      </c>
      <c r="G142" s="16" t="s">
        <v>766</v>
      </c>
      <c r="H142" s="16" t="s">
        <v>767</v>
      </c>
      <c r="I142" s="16" t="s">
        <v>768</v>
      </c>
      <c r="J142" s="16" t="s">
        <v>769</v>
      </c>
      <c r="K142" s="16" t="s">
        <v>770</v>
      </c>
      <c r="L142" s="16" t="s">
        <v>771</v>
      </c>
      <c r="M142" s="18">
        <v>2.44</v>
      </c>
      <c r="N142" s="18">
        <v>2.44</v>
      </c>
      <c r="O142" s="18">
        <v>2.84</v>
      </c>
      <c r="P142" s="18">
        <v>2.84</v>
      </c>
      <c r="Q142" s="18">
        <v>0.1</v>
      </c>
      <c r="R142" s="18">
        <v>2.64</v>
      </c>
      <c r="S142" s="18">
        <v>2.64</v>
      </c>
      <c r="T142" s="18">
        <v>0.2</v>
      </c>
      <c r="U142" s="18">
        <v>0</v>
      </c>
      <c r="V142" s="18">
        <v>0</v>
      </c>
      <c r="W142" s="18">
        <v>0</v>
      </c>
      <c r="X142" s="18">
        <v>2.44</v>
      </c>
      <c r="Y142" s="18">
        <v>2.4</v>
      </c>
      <c r="Z142" s="20">
        <f t="shared" si="565"/>
        <v>2.4</v>
      </c>
      <c r="AA142" s="18">
        <v>0.22</v>
      </c>
      <c r="AB142" s="18">
        <v>0</v>
      </c>
      <c r="AC142" s="18">
        <v>0</v>
      </c>
      <c r="AD142" s="18">
        <v>0</v>
      </c>
      <c r="AE142" s="18">
        <v>0</v>
      </c>
      <c r="AF142" s="18">
        <v>0</v>
      </c>
      <c r="AG142" s="18">
        <v>2</v>
      </c>
      <c r="AH142" s="18">
        <v>2</v>
      </c>
      <c r="AI142" s="20">
        <f t="shared" si="566"/>
        <v>2.5499999999999998</v>
      </c>
      <c r="AJ142" s="18">
        <v>0</v>
      </c>
      <c r="AK142" s="18">
        <v>0</v>
      </c>
      <c r="AL142" s="20">
        <f t="shared" si="567"/>
        <v>0</v>
      </c>
      <c r="AM142" s="18">
        <v>2.44</v>
      </c>
      <c r="AN142" s="18">
        <v>2</v>
      </c>
      <c r="AO142" s="18">
        <v>0.15</v>
      </c>
      <c r="AP142" s="18">
        <v>0.22</v>
      </c>
      <c r="AQ142" s="18">
        <v>2.44</v>
      </c>
      <c r="AR142" s="18">
        <v>2.2200000000000002</v>
      </c>
      <c r="AS142" s="18">
        <v>0.12</v>
      </c>
      <c r="AT142" s="18">
        <v>0.11</v>
      </c>
      <c r="AU142" s="18">
        <v>0</v>
      </c>
      <c r="AV142" s="18">
        <v>1</v>
      </c>
      <c r="AW142" s="18">
        <v>0</v>
      </c>
      <c r="AX142" s="18">
        <v>0</v>
      </c>
      <c r="AY142" s="18">
        <v>0</v>
      </c>
      <c r="AZ142" s="18">
        <v>0</v>
      </c>
      <c r="BA142" s="18">
        <v>0</v>
      </c>
      <c r="BB142" s="18">
        <v>0</v>
      </c>
      <c r="BC142" s="18">
        <v>0</v>
      </c>
      <c r="BD142" s="18">
        <v>0</v>
      </c>
      <c r="BE142" s="18">
        <v>0</v>
      </c>
      <c r="BF142" s="18">
        <v>0</v>
      </c>
      <c r="BG142" s="18">
        <v>0</v>
      </c>
      <c r="BH142" s="18">
        <v>0</v>
      </c>
      <c r="BI142" s="18">
        <v>0</v>
      </c>
      <c r="BJ142" s="18">
        <v>0</v>
      </c>
      <c r="BK142" s="18">
        <v>0</v>
      </c>
      <c r="BL142" s="18">
        <v>0</v>
      </c>
      <c r="BM142" s="18">
        <v>0</v>
      </c>
      <c r="BN142" s="18">
        <v>0</v>
      </c>
      <c r="BO142" s="18">
        <v>0</v>
      </c>
      <c r="BP142" s="18">
        <v>1</v>
      </c>
      <c r="BQ142" s="18">
        <v>0</v>
      </c>
      <c r="BR142" s="18">
        <v>0</v>
      </c>
      <c r="BS142" s="18">
        <v>0</v>
      </c>
      <c r="BT142" s="18">
        <v>0</v>
      </c>
      <c r="BU142" s="18">
        <v>0</v>
      </c>
      <c r="BV142" s="18">
        <v>0</v>
      </c>
      <c r="BW142" s="18">
        <v>0</v>
      </c>
      <c r="BX142" s="18">
        <v>0</v>
      </c>
      <c r="BY142" s="18">
        <v>0</v>
      </c>
      <c r="BZ142" s="18">
        <v>0</v>
      </c>
      <c r="CA142" s="16" t="e">
        <f>_xlfn.IFNA(IF(RIGHT(D142,2)="=G",0,INDEX(#REF!,MATCH(E142,#REF!,0))),0)</f>
        <v>#REF!</v>
      </c>
      <c r="CB142" s="16" t="s">
        <v>776</v>
      </c>
      <c r="CC142" s="18">
        <v>0</v>
      </c>
      <c r="CD142" s="18">
        <v>0</v>
      </c>
      <c r="CE142" s="18">
        <v>2.2000000000000002</v>
      </c>
      <c r="CF142" s="18">
        <v>0.73</v>
      </c>
      <c r="CG142" s="18">
        <v>0.12</v>
      </c>
      <c r="CH142" s="18">
        <v>3</v>
      </c>
      <c r="CI142" s="16" t="s">
        <v>98</v>
      </c>
      <c r="CJ142" s="18">
        <v>0</v>
      </c>
      <c r="CK142" s="20">
        <f t="shared" si="432"/>
        <v>2.92</v>
      </c>
      <c r="CL142" s="20">
        <f t="shared" si="568"/>
        <v>2.92</v>
      </c>
      <c r="CM142" s="18">
        <v>29.36</v>
      </c>
      <c r="CN142" s="18">
        <v>29.36</v>
      </c>
      <c r="CO142" s="18">
        <v>28.521000000000001</v>
      </c>
      <c r="CP142" s="22">
        <f t="shared" si="433"/>
        <v>29.36</v>
      </c>
      <c r="CQ142" s="22">
        <f t="shared" si="434"/>
        <v>26.44</v>
      </c>
      <c r="CR142" s="22">
        <f t="shared" si="569"/>
        <v>2.92</v>
      </c>
      <c r="CS142" s="22">
        <f t="shared" si="435"/>
        <v>26.54</v>
      </c>
      <c r="CT142" s="22">
        <f t="shared" si="436"/>
        <v>26.74</v>
      </c>
      <c r="CU142" s="18">
        <v>26.74</v>
      </c>
      <c r="CV142" s="22">
        <f t="shared" si="570"/>
        <v>2.4</v>
      </c>
      <c r="CW142" s="22">
        <f t="shared" si="437"/>
        <v>0</v>
      </c>
      <c r="CX142" s="22">
        <f t="shared" si="438"/>
        <v>0</v>
      </c>
      <c r="CY142" s="22">
        <f t="shared" si="439"/>
        <v>29.09</v>
      </c>
      <c r="CZ142" s="22">
        <f t="shared" si="440"/>
        <v>29.24</v>
      </c>
      <c r="DA142" s="18">
        <v>29.36</v>
      </c>
      <c r="DB142" s="20">
        <f t="shared" si="571"/>
        <v>2.92</v>
      </c>
      <c r="DC142" s="20">
        <f t="shared" si="572"/>
        <v>0</v>
      </c>
      <c r="DD142" s="20">
        <f t="shared" si="573"/>
        <v>2.92</v>
      </c>
      <c r="DE142" s="20">
        <f t="shared" si="441"/>
        <v>0.1</v>
      </c>
      <c r="DF142" s="20">
        <f t="shared" si="442"/>
        <v>0.2</v>
      </c>
      <c r="DG142" s="20">
        <f t="shared" si="443"/>
        <v>2.62</v>
      </c>
      <c r="DH142" s="20">
        <f t="shared" si="444"/>
        <v>0</v>
      </c>
      <c r="DI142" s="20">
        <f t="shared" si="445"/>
        <v>0</v>
      </c>
      <c r="DJ142" s="20">
        <f t="shared" si="446"/>
        <v>0</v>
      </c>
      <c r="DK142" s="20">
        <f t="shared" si="574"/>
        <v>2.92</v>
      </c>
      <c r="DL142" s="20">
        <f t="shared" si="575"/>
        <v>0</v>
      </c>
      <c r="DM142" s="20">
        <f t="shared" si="576"/>
        <v>0</v>
      </c>
      <c r="DN142" s="20">
        <f t="shared" si="577"/>
        <v>0</v>
      </c>
      <c r="DO142" s="18">
        <v>3.04</v>
      </c>
      <c r="DP142" s="18">
        <v>0</v>
      </c>
      <c r="DQ142" s="18">
        <v>1</v>
      </c>
      <c r="DR142" s="18">
        <v>1</v>
      </c>
      <c r="DS142" s="25">
        <f t="shared" si="578"/>
        <v>3.04</v>
      </c>
      <c r="DT142" s="25">
        <f t="shared" si="579"/>
        <v>0</v>
      </c>
      <c r="DU142" s="25">
        <f t="shared" si="580"/>
        <v>8.8800000000000008</v>
      </c>
      <c r="DV142" s="25">
        <f t="shared" si="581"/>
        <v>0</v>
      </c>
      <c r="DW142" s="25">
        <f t="shared" si="582"/>
        <v>8.8800000000000008</v>
      </c>
      <c r="DX142" s="25">
        <f t="shared" si="583"/>
        <v>25.22</v>
      </c>
      <c r="DY142" s="25">
        <f t="shared" si="584"/>
        <v>0</v>
      </c>
      <c r="DZ142" s="25">
        <f t="shared" si="585"/>
        <v>25.22</v>
      </c>
      <c r="EA142" s="25">
        <f t="shared" si="586"/>
        <v>17.8</v>
      </c>
      <c r="EB142" s="25">
        <f t="shared" si="587"/>
        <v>0</v>
      </c>
      <c r="EC142" s="25">
        <f t="shared" si="588"/>
        <v>17.8</v>
      </c>
      <c r="ED142" s="25">
        <f t="shared" si="589"/>
        <v>7.42</v>
      </c>
      <c r="EE142" s="25">
        <f t="shared" si="589"/>
        <v>0</v>
      </c>
      <c r="EF142" s="25">
        <f t="shared" si="590"/>
        <v>7.42</v>
      </c>
      <c r="EG142" s="25">
        <f t="shared" si="591"/>
        <v>17.8</v>
      </c>
      <c r="EH142" s="25">
        <f t="shared" si="591"/>
        <v>0</v>
      </c>
      <c r="EI142" s="25">
        <f t="shared" si="592"/>
        <v>17.8</v>
      </c>
      <c r="EJ142" s="18">
        <v>19.12</v>
      </c>
      <c r="EK142" s="18">
        <v>58.22</v>
      </c>
      <c r="EL142" s="18" t="s">
        <v>928</v>
      </c>
      <c r="EM142" s="18" t="s">
        <v>930</v>
      </c>
      <c r="EN142" s="16" t="s">
        <v>774</v>
      </c>
      <c r="EO142" s="16" t="s">
        <v>131</v>
      </c>
      <c r="EP142" s="16" t="e">
        <f>IF(OR(EN142="Cống tròn",EN142="Cống hộp",EN142="Ống nhựa"),INDEX(#REF!,MATCH(E142,#REF!,0)),IF(OR(EN142="Rãnh xây",EN142="Rãnh bê tông"),INDEX(#REF!,MATCH(E142,#REF!,0)),0))</f>
        <v>#REF!</v>
      </c>
      <c r="EQ142" s="18">
        <v>37.5</v>
      </c>
      <c r="ER142" s="18">
        <v>1</v>
      </c>
      <c r="ES142" s="25">
        <f t="shared" si="593"/>
        <v>37</v>
      </c>
      <c r="ET142" s="1" t="e">
        <f>_xlfn.IFNA(IF(EN142="Cống tròn",INDEX(#REF!,MATCH(E142,#REF!,0)),IF(EN142="Cống hộp",INDEX(#REF!,MATCH(E142,#REF!,0)),EU142&amp;" ,"&amp;EV142)),0)</f>
        <v>#REF!</v>
      </c>
      <c r="EU142" s="16" t="s">
        <v>769</v>
      </c>
      <c r="EV142" s="16" t="s">
        <v>775</v>
      </c>
      <c r="EW142" s="16" t="e">
        <f>_xlfn.IFNA(INDEX(#REF!,MATCH(E142,#REF!,0)),0)</f>
        <v>#REF!</v>
      </c>
      <c r="EX142" s="16"/>
      <c r="EY142" s="18">
        <v>0</v>
      </c>
      <c r="EZ142" s="18">
        <v>0</v>
      </c>
      <c r="FA142" s="18">
        <v>0</v>
      </c>
      <c r="FB142" s="19">
        <v>0</v>
      </c>
      <c r="FC142" s="19">
        <v>0</v>
      </c>
      <c r="FD142" s="25">
        <f t="shared" si="447"/>
        <v>0</v>
      </c>
      <c r="FE142" s="25">
        <f t="shared" si="594"/>
        <v>0</v>
      </c>
      <c r="FF142" s="18">
        <v>0.14000000000000001</v>
      </c>
      <c r="FG142" s="18">
        <v>2</v>
      </c>
      <c r="FH142" s="18">
        <v>1.5</v>
      </c>
      <c r="FI142" s="25">
        <f t="shared" si="595"/>
        <v>1.78</v>
      </c>
      <c r="FJ142" s="18">
        <v>0</v>
      </c>
      <c r="FK142" s="18">
        <v>0</v>
      </c>
      <c r="FL142" s="18">
        <v>0.2</v>
      </c>
      <c r="FM142" s="18">
        <v>1.6</v>
      </c>
      <c r="FN142" s="18">
        <v>0</v>
      </c>
      <c r="FO142" s="25">
        <f t="shared" si="596"/>
        <v>1.98</v>
      </c>
      <c r="FP142" s="18">
        <v>1.4999999999999999E-2</v>
      </c>
      <c r="FQ142" s="18">
        <v>1</v>
      </c>
      <c r="FR142" s="25">
        <f t="shared" si="448"/>
        <v>36</v>
      </c>
      <c r="FS142" s="25">
        <f t="shared" si="449"/>
        <v>0.52500000000000002</v>
      </c>
      <c r="FT142" s="25">
        <f t="shared" si="450"/>
        <v>36.524999999999999</v>
      </c>
      <c r="FU142" s="25">
        <f t="shared" si="451"/>
        <v>-0.97500000000000142</v>
      </c>
      <c r="FV142" s="25" t="str">
        <f t="shared" si="597"/>
        <v>Thêm 01</v>
      </c>
      <c r="FW142" s="25">
        <f t="shared" si="598"/>
        <v>0.04</v>
      </c>
      <c r="FX142" s="16"/>
      <c r="FY142" s="16"/>
      <c r="FZ142" s="16"/>
      <c r="GA142" s="16"/>
      <c r="GB142" s="19">
        <v>0</v>
      </c>
      <c r="GC142" s="19">
        <v>0</v>
      </c>
      <c r="GD142" s="19">
        <v>0</v>
      </c>
      <c r="GE142" s="19">
        <v>0</v>
      </c>
      <c r="GF142" s="19">
        <v>0</v>
      </c>
      <c r="GG142" s="19">
        <v>0</v>
      </c>
      <c r="GH142" s="19">
        <v>0</v>
      </c>
      <c r="GI142" s="19">
        <v>0</v>
      </c>
      <c r="GJ142" s="19">
        <v>0</v>
      </c>
      <c r="GK142" s="19">
        <v>0</v>
      </c>
      <c r="GL142" s="25">
        <f t="shared" si="452"/>
        <v>0</v>
      </c>
      <c r="GM142" s="25">
        <f t="shared" si="599"/>
        <v>0</v>
      </c>
      <c r="GN142" s="19">
        <v>0</v>
      </c>
      <c r="GO142" s="19">
        <v>0</v>
      </c>
      <c r="GP142" s="19">
        <v>0</v>
      </c>
      <c r="GQ142" s="19">
        <v>0</v>
      </c>
      <c r="GR142" s="1" t="e">
        <f>_xlfn.IFNA(INDEX(#REF!,MATCH(E142,#REF!,0)),0)</f>
        <v>#REF!</v>
      </c>
      <c r="GS142" s="16"/>
      <c r="GT142" s="18">
        <v>0</v>
      </c>
      <c r="GU142" s="18">
        <v>0</v>
      </c>
      <c r="GV142" s="18">
        <v>0</v>
      </c>
      <c r="GW142" s="18">
        <v>0</v>
      </c>
      <c r="GX142" s="25">
        <f t="shared" si="453"/>
        <v>0</v>
      </c>
      <c r="GY142" s="25">
        <f t="shared" si="454"/>
        <v>0</v>
      </c>
      <c r="GZ142" s="25">
        <f t="shared" si="600"/>
        <v>0</v>
      </c>
      <c r="HA142" s="1" t="e" cm="1">
        <f t="array" ref="HA142">INDEX(#REF!,MATCH(EJ142&amp;EK142&amp;HD142&amp;HE142&amp;HF142,#REF!&amp;#REF!&amp;#REF!&amp;#REF!&amp;#REF!,0))</f>
        <v>#REF!</v>
      </c>
      <c r="HB142" s="16"/>
      <c r="HC142" s="25">
        <f t="shared" si="601"/>
        <v>0</v>
      </c>
      <c r="HD142" s="18">
        <v>0</v>
      </c>
      <c r="HE142" s="18">
        <v>0</v>
      </c>
      <c r="HF142" s="18">
        <v>0</v>
      </c>
      <c r="HG142" s="1" t="e" cm="1">
        <f t="array" ref="HG142">INDEX(#REF!,MATCH(EJ142&amp;EK142&amp;HJ142&amp;HK142&amp;HL142,#REF!&amp;#REF!&amp;#REF!&amp;#REF!&amp;#REF!,0))</f>
        <v>#REF!</v>
      </c>
      <c r="HH142" s="16"/>
      <c r="HI142" s="25">
        <f t="shared" si="602"/>
        <v>0</v>
      </c>
      <c r="HJ142" s="25">
        <f t="shared" si="603"/>
        <v>0</v>
      </c>
      <c r="HK142" s="19">
        <v>0</v>
      </c>
      <c r="HL142" s="19">
        <v>0</v>
      </c>
      <c r="HM142" s="18">
        <v>0.01</v>
      </c>
      <c r="HN142" s="18">
        <v>1</v>
      </c>
      <c r="HO142" s="25">
        <f t="shared" si="604"/>
        <v>0</v>
      </c>
      <c r="HP142" s="25">
        <f t="shared" si="605"/>
        <v>0</v>
      </c>
      <c r="HQ142" s="25">
        <f t="shared" si="606"/>
        <v>0</v>
      </c>
      <c r="HR142" s="25">
        <f t="shared" si="607"/>
        <v>0</v>
      </c>
      <c r="HS142" s="25">
        <f t="shared" si="608"/>
        <v>0</v>
      </c>
      <c r="HT142" s="19">
        <v>0</v>
      </c>
      <c r="HU142" s="19">
        <v>0</v>
      </c>
      <c r="HV142" s="19">
        <v>0</v>
      </c>
      <c r="HW142" s="25">
        <f t="shared" si="609"/>
        <v>0</v>
      </c>
      <c r="HX142" s="19">
        <v>0</v>
      </c>
      <c r="HY142" s="19">
        <v>0</v>
      </c>
      <c r="HZ142" s="18">
        <v>29.36</v>
      </c>
      <c r="IA142" s="20">
        <f>ROUND(IF(EN142="Cống tròn",IF(EN142="Cống tròn",IF(EU142="Không có móng",IQ142-FF142,IF(EU142="Đế",IP142-FN142,IF(OR(EU142="Móng bê tông",EU142="Móng bê tông kết hợp đế"),II142-FJ142,0))),0),IF(EN142="Cống hộp",IF(AND(EN142="Cống hộp",EU142="Không có móng"),IQ142-GF142,IF(AND(EN142="Cống hộp",EU142="Móng bê tông"),IJ142-GB142,0)),IF(OR(EN142="Rãnh xây",EN142="Rãnh bê tông"),IF(OR(EN142="Rãnh xây",EN142="Rãnh bê tông"),IK142-GB142,0),IF(EN142="Ống nhựa",IF(AND(EN142="Ống nhựa",EU142="Không đắp cát"),IQ142-HT142,IF(AND(EN142="Ống nhựa",EU142="Đắp cát"),IH142-HX142,0)),IF(EN142="Rãnh thang",IF(EN142="Rãnh thang",IF(EU142="Móng bê tông",#REF!-#REF!,IQ142),0),0))))),2)</f>
        <v>26.7</v>
      </c>
      <c r="IB142" s="20">
        <f t="shared" si="610"/>
        <v>2.66</v>
      </c>
      <c r="IC142" s="20">
        <f t="shared" si="455"/>
        <v>26.7</v>
      </c>
      <c r="ID142" s="20">
        <f t="shared" si="456"/>
        <v>0</v>
      </c>
      <c r="IE142" s="20">
        <f t="shared" si="457"/>
        <v>0</v>
      </c>
      <c r="IF142" s="20">
        <f t="shared" si="458"/>
        <v>0</v>
      </c>
      <c r="IG142" s="20">
        <f>IF(EN142="Rãnh thang",IF(AND(EN142="Rãnh thang",EU142="Móng bê tông"),IQ142-#REF!,0),IF(EN142="Ống nhựa",IF(AND(EN142="Ống nhựa",EU142="Đắp cát"),IQ142-HT142,0),IF(EN142="Cống tròn",IF(EN142="Cống tròn",IF(OR(EU142="Móng bê tông",EU142="Móng bê tông kết hợp đế"),IM142-FL142,0),0),IF(EN142="Cống hộp",IF(AND(EN142="Cống hộp",EU142="Móng bê tông"),IN142-GD142,0),IF(OR(EN142="Rãnh xây",EN142="Rãnh bê tông"),IF(AND(EN142="Rãnh xây",EU142="Móng bê tông"),IO142-GD142,IF(AND(EN142="Rãnh bê tông",EU142="Móng bê tông"),IO142-GD142,0)),0)))))</f>
        <v>26.7</v>
      </c>
      <c r="IH142" s="20">
        <f t="shared" si="459"/>
        <v>0</v>
      </c>
      <c r="II142" s="20">
        <f t="shared" si="460"/>
        <v>26.7</v>
      </c>
      <c r="IJ142" s="20">
        <f t="shared" si="461"/>
        <v>0</v>
      </c>
      <c r="IK142" s="20">
        <f t="shared" si="462"/>
        <v>0</v>
      </c>
      <c r="IL142" s="20">
        <f t="shared" si="463"/>
        <v>26.9</v>
      </c>
      <c r="IM142" s="20">
        <f t="shared" si="464"/>
        <v>26.9</v>
      </c>
      <c r="IN142" s="20">
        <f t="shared" si="465"/>
        <v>0</v>
      </c>
      <c r="IO142" s="20">
        <f t="shared" si="466"/>
        <v>0</v>
      </c>
      <c r="IP142" s="20">
        <f t="shared" si="467"/>
        <v>0</v>
      </c>
      <c r="IQ142" s="18">
        <v>27.04</v>
      </c>
      <c r="IR142" s="25">
        <f t="shared" si="611"/>
        <v>0</v>
      </c>
      <c r="IS142" s="25">
        <f t="shared" si="468"/>
        <v>0</v>
      </c>
      <c r="IT142" s="25">
        <f t="shared" si="469"/>
        <v>0</v>
      </c>
      <c r="IU142" s="25">
        <f>ROUND(IF(EN142="Cống tròn",IF(EN142="Cống tròn",IV142+FF142,0),IF(EN142="Cống hộp",IF(EN142="Cống hộp",IV142+GP142,0),IF(OR(EN142="Rãnh xây",EN142="Rãnh bê tông"),IF(OR(EN142="Rãnh xây",EN142="Rãnh bê tông"),IV142+GP142,0),IF(EN142="ống nhựa",IF(EN142="Ống nhựa",IV142+HT142,0),IF(EN142="Rãnh thang",IF(EN142="Rãnh thang",IQ142+#REF!,0),0))))),2)</f>
        <v>28.64</v>
      </c>
      <c r="IV142" s="18">
        <v>28.5</v>
      </c>
      <c r="IW142" s="25">
        <f t="shared" si="470"/>
        <v>28.64</v>
      </c>
      <c r="IX142" s="25">
        <f t="shared" si="471"/>
        <v>0</v>
      </c>
      <c r="IY142" s="25">
        <f t="shared" si="472"/>
        <v>0</v>
      </c>
      <c r="IZ142" s="25">
        <f t="shared" si="473"/>
        <v>0</v>
      </c>
      <c r="JA142" s="25">
        <f t="shared" si="474"/>
        <v>0</v>
      </c>
      <c r="JB142" s="18">
        <v>29.35</v>
      </c>
      <c r="JC142" s="20">
        <f>ROUND(IF(EN142="Cống tròn",IF(EN142="Cống tròn",IF(EU142="Không có móng",JS142-FF142,IF(EU142="Đế",JR142-FN142,IF(OR(EU142="Móng bê tông",EU142="Móng bê tông kết hợp đế"),JK142-FJ142,0))),0),IF(EN142="Cống hộp",IF(AND(EN142="Cống hộp",EU142="Không có móng"),JS142-GF142,IF(AND(EN142="Cống hộp",EU142="Móng bê tông"),JL142-GB142,0)),IF(OR(EN142="Rãnh xây",EN142="Rãnh bê tông"),IF(OR(EN142="Rãnh xây",EN142="Rãnh bê tông"),JM142-GB142,0),IF(EN142="Ống nhựa",IF(AND(EN142="Ống nhựa",EU142="Không đắp cát"),JS142-HT142,IF(AND(EN142="Ống nhựa",EU142="Đắp cát"),JJ142-HX142,0)),IF(EN142="Rãnh thang",IF(EN142="Rãnh thang",IF(EU142="Móng bê tông",#REF!-#REF!,JS142),0),0))))),2)</f>
        <v>26.66</v>
      </c>
      <c r="JD142" s="20">
        <f t="shared" si="612"/>
        <v>2.6900000000000013</v>
      </c>
      <c r="JE142" s="20">
        <f t="shared" si="475"/>
        <v>26.66</v>
      </c>
      <c r="JF142" s="20">
        <f t="shared" si="476"/>
        <v>0</v>
      </c>
      <c r="JG142" s="20">
        <f t="shared" si="477"/>
        <v>0</v>
      </c>
      <c r="JH142" s="20">
        <f t="shared" si="478"/>
        <v>0</v>
      </c>
      <c r="JI142" s="20">
        <f>IF(EN142="Rãnh thang",IF(AND(EN142="Rãnh thang",EU142="Móng bê tông"),JS142-#REF!,0),IF(EN142="Ống nhựa",IF(AND(EN142="Ống nhựa",EU142="Đắp cát"),JS142-HT142,0),IF(EN142="Cống tròn",IF(EN142="Cống tròn",IF(OR(EU142="Móng bê tông",EU142="Móng bê tông kết hợp đế"),JO142-FL142,0),0),IF(EN142="Cống hộp",IF(AND(EN142="Cống hộp",EU142="Móng bê tông"),JP142-GD142,0),IF(OR(EN142="Rãnh xây",EN142="Rãnh bê tông"),IF(AND(EN142="Rãnh xây",EU142="Móng bê tông"),JQ142-GD142,IF(AND(EN142="Rãnh bê tông",EU142="Móng bê tông"),JQ142-GD142,0)),0)))))</f>
        <v>26.66</v>
      </c>
      <c r="JJ142" s="20">
        <f t="shared" si="479"/>
        <v>0</v>
      </c>
      <c r="JK142" s="20">
        <f t="shared" si="480"/>
        <v>26.66</v>
      </c>
      <c r="JL142" s="20">
        <f t="shared" si="481"/>
        <v>0</v>
      </c>
      <c r="JM142" s="20">
        <f t="shared" si="482"/>
        <v>0</v>
      </c>
      <c r="JN142" s="20">
        <f t="shared" si="483"/>
        <v>26.86</v>
      </c>
      <c r="JO142" s="20">
        <f t="shared" si="484"/>
        <v>26.86</v>
      </c>
      <c r="JP142" s="20">
        <f t="shared" si="485"/>
        <v>0</v>
      </c>
      <c r="JQ142" s="20">
        <f t="shared" si="486"/>
        <v>0</v>
      </c>
      <c r="JR142" s="20">
        <f t="shared" si="487"/>
        <v>0</v>
      </c>
      <c r="JS142" s="26">
        <v>27</v>
      </c>
      <c r="JT142" s="25">
        <f t="shared" si="613"/>
        <v>0</v>
      </c>
      <c r="JU142" s="25">
        <f t="shared" si="488"/>
        <v>0</v>
      </c>
      <c r="JV142" s="25">
        <f t="shared" si="489"/>
        <v>0</v>
      </c>
      <c r="JW142" s="25">
        <f>ROUND(IF(EN142="Cống tròn",IF(EN142="Cống tròn",JX142+FF142,0),IF(EN142="Cống hộp",IF(EN142="Cống hộp",JX142+GP142,0),IF(OR(EN142="Rãnh xây",EN142="Rãnh bê tông"),IF(OR(EN142="Rãnh xây",EN142="Rãnh bê tông"),JX142+GP142,0),IF(EN142="ống nhựa",IF(EN142="Ống nhựa",JX142+HT142,0),IF(EN142="Rãnh thang",IF(EN142="Rãnh thang",JS142+#REF!,0),0))))),2)</f>
        <v>28.64</v>
      </c>
      <c r="JX142" s="27">
        <v>28.5</v>
      </c>
      <c r="JY142" s="25">
        <f t="shared" si="490"/>
        <v>28.64</v>
      </c>
      <c r="JZ142" s="25">
        <f t="shared" si="491"/>
        <v>0</v>
      </c>
      <c r="KA142" s="25">
        <f t="shared" si="492"/>
        <v>0</v>
      </c>
      <c r="KB142" s="25">
        <f t="shared" si="493"/>
        <v>0</v>
      </c>
      <c r="KC142" s="25">
        <f t="shared" si="494"/>
        <v>0</v>
      </c>
      <c r="KD142" s="28" t="s">
        <v>98</v>
      </c>
      <c r="KE142" s="27">
        <v>0</v>
      </c>
      <c r="KF142" s="25">
        <f t="shared" si="495"/>
        <v>2.66</v>
      </c>
      <c r="KG142" s="25">
        <f t="shared" si="614"/>
        <v>2.66</v>
      </c>
      <c r="KH142" s="27">
        <v>0</v>
      </c>
      <c r="KI142" s="25">
        <f t="shared" si="496"/>
        <v>2.6900000000000013</v>
      </c>
      <c r="KJ142" s="25">
        <f t="shared" si="615"/>
        <v>2.6900000000000013</v>
      </c>
      <c r="KK142" s="25">
        <f t="shared" si="497"/>
        <v>0</v>
      </c>
      <c r="KL142" s="25">
        <f t="shared" si="498"/>
        <v>0</v>
      </c>
      <c r="KM142" s="25">
        <f t="shared" si="616"/>
        <v>0</v>
      </c>
      <c r="KN142" s="25">
        <f t="shared" si="499"/>
        <v>0</v>
      </c>
      <c r="KO142" s="25">
        <f t="shared" si="500"/>
        <v>0</v>
      </c>
      <c r="KP142" s="25">
        <f t="shared" si="617"/>
        <v>0</v>
      </c>
      <c r="KQ142" s="25">
        <f t="shared" si="501"/>
        <v>0.2</v>
      </c>
      <c r="KR142" s="25">
        <f t="shared" si="502"/>
        <v>0.2</v>
      </c>
      <c r="KS142" s="25">
        <f t="shared" si="618"/>
        <v>0.2</v>
      </c>
      <c r="KT142" s="25">
        <f t="shared" si="503"/>
        <v>0</v>
      </c>
      <c r="KU142" s="25">
        <f t="shared" si="504"/>
        <v>0</v>
      </c>
      <c r="KV142" s="25">
        <f t="shared" si="619"/>
        <v>0</v>
      </c>
      <c r="KW142" s="25">
        <f t="shared" si="505"/>
        <v>0</v>
      </c>
      <c r="KX142" s="25">
        <f t="shared" si="506"/>
        <v>0</v>
      </c>
      <c r="KY142" s="25">
        <f t="shared" si="620"/>
        <v>0</v>
      </c>
      <c r="KZ142" s="25">
        <f t="shared" si="507"/>
        <v>0</v>
      </c>
      <c r="LA142" s="25">
        <f t="shared" si="508"/>
        <v>0</v>
      </c>
      <c r="LB142" s="25">
        <f t="shared" si="621"/>
        <v>0</v>
      </c>
      <c r="LC142" s="25">
        <f t="shared" si="509"/>
        <v>1.98</v>
      </c>
      <c r="LD142" s="25">
        <f t="shared" si="510"/>
        <v>1.98</v>
      </c>
      <c r="LE142" s="25">
        <f t="shared" si="622"/>
        <v>1.98</v>
      </c>
      <c r="LF142" s="25">
        <f t="shared" si="511"/>
        <v>0</v>
      </c>
      <c r="LG142" s="25">
        <f t="shared" si="512"/>
        <v>0</v>
      </c>
      <c r="LH142" s="25">
        <f t="shared" si="623"/>
        <v>0</v>
      </c>
      <c r="LI142" s="25">
        <f t="shared" si="513"/>
        <v>0</v>
      </c>
      <c r="LJ142" s="25">
        <f t="shared" si="514"/>
        <v>0</v>
      </c>
      <c r="LK142" s="25">
        <f t="shared" si="624"/>
        <v>0</v>
      </c>
      <c r="LL142" s="25">
        <f t="shared" si="515"/>
        <v>0</v>
      </c>
      <c r="LM142" s="25">
        <f t="shared" si="516"/>
        <v>0</v>
      </c>
      <c r="LN142" s="25">
        <f t="shared" si="625"/>
        <v>0</v>
      </c>
      <c r="LO142" s="25">
        <f t="shared" si="517"/>
        <v>0</v>
      </c>
      <c r="LP142" s="25">
        <f t="shared" si="518"/>
        <v>0</v>
      </c>
      <c r="LQ142" s="25">
        <f t="shared" si="626"/>
        <v>0</v>
      </c>
      <c r="LR142" s="25">
        <f t="shared" si="519"/>
        <v>0</v>
      </c>
      <c r="LS142" s="25">
        <f t="shared" si="520"/>
        <v>0</v>
      </c>
      <c r="LT142" s="25">
        <f t="shared" si="627"/>
        <v>0</v>
      </c>
      <c r="LU142" s="25">
        <f t="shared" si="521"/>
        <v>0</v>
      </c>
      <c r="LV142" s="25">
        <f t="shared" si="522"/>
        <v>0</v>
      </c>
      <c r="LW142" s="25">
        <f t="shared" si="628"/>
        <v>0</v>
      </c>
      <c r="LX142" s="25">
        <f t="shared" si="523"/>
        <v>0</v>
      </c>
      <c r="LY142" s="25">
        <f t="shared" si="524"/>
        <v>0</v>
      </c>
      <c r="LZ142" s="25">
        <f t="shared" si="629"/>
        <v>0</v>
      </c>
      <c r="MA142" s="25">
        <f t="shared" si="525"/>
        <v>0</v>
      </c>
      <c r="MB142" s="25">
        <f t="shared" si="526"/>
        <v>0</v>
      </c>
      <c r="MC142" s="25">
        <f t="shared" si="630"/>
        <v>0</v>
      </c>
      <c r="MD142" s="25">
        <f t="shared" si="527"/>
        <v>0</v>
      </c>
      <c r="ME142" s="25">
        <f t="shared" si="528"/>
        <v>0</v>
      </c>
      <c r="MF142" s="25">
        <f t="shared" si="631"/>
        <v>0</v>
      </c>
      <c r="MG142" s="25">
        <f t="shared" si="529"/>
        <v>0</v>
      </c>
      <c r="MH142" s="25">
        <f t="shared" si="530"/>
        <v>0</v>
      </c>
      <c r="MI142" s="25">
        <f t="shared" si="632"/>
        <v>0</v>
      </c>
      <c r="MJ142" s="25">
        <f t="shared" si="531"/>
        <v>0</v>
      </c>
      <c r="MK142" s="25">
        <f t="shared" si="532"/>
        <v>0</v>
      </c>
      <c r="ML142" s="25">
        <f t="shared" si="633"/>
        <v>0</v>
      </c>
      <c r="MM142" s="25">
        <f t="shared" si="533"/>
        <v>0</v>
      </c>
      <c r="MN142" s="25">
        <f t="shared" si="534"/>
        <v>0</v>
      </c>
      <c r="MO142" s="25">
        <f t="shared" si="634"/>
        <v>0</v>
      </c>
      <c r="MP142" s="25">
        <f t="shared" si="535"/>
        <v>0</v>
      </c>
      <c r="MQ142" s="25">
        <f t="shared" si="536"/>
        <v>0</v>
      </c>
      <c r="MR142" s="25">
        <f t="shared" si="635"/>
        <v>0</v>
      </c>
      <c r="MS142" s="29">
        <v>1.98</v>
      </c>
      <c r="MT142" s="29">
        <v>0</v>
      </c>
      <c r="MU142" s="29">
        <v>1</v>
      </c>
      <c r="MV142" s="29">
        <v>1</v>
      </c>
      <c r="MW142" s="25">
        <f t="shared" si="537"/>
        <v>1.98</v>
      </c>
      <c r="MX142" s="25">
        <f t="shared" si="538"/>
        <v>5.27</v>
      </c>
      <c r="MY142" s="25">
        <f t="shared" si="539"/>
        <v>0</v>
      </c>
      <c r="MZ142" s="25">
        <f t="shared" si="540"/>
        <v>0</v>
      </c>
      <c r="NA142" s="25">
        <f t="shared" si="541"/>
        <v>1.98</v>
      </c>
      <c r="NB142" s="25">
        <f t="shared" si="542"/>
        <v>5.33</v>
      </c>
      <c r="NC142" s="25">
        <f t="shared" si="543"/>
        <v>0</v>
      </c>
      <c r="ND142" s="25">
        <f t="shared" si="544"/>
        <v>0</v>
      </c>
      <c r="NE142" s="25">
        <f t="shared" si="636"/>
        <v>1.98</v>
      </c>
      <c r="NF142" s="25">
        <f t="shared" si="636"/>
        <v>5.3</v>
      </c>
      <c r="NG142" s="25">
        <f t="shared" si="636"/>
        <v>0</v>
      </c>
      <c r="NH142" s="25">
        <f t="shared" si="545"/>
        <v>0</v>
      </c>
      <c r="NI142" s="25">
        <f t="shared" si="546"/>
        <v>198.75</v>
      </c>
      <c r="NJ142" s="25">
        <f t="shared" si="547"/>
        <v>0</v>
      </c>
      <c r="NK142" s="25">
        <f t="shared" si="548"/>
        <v>198.75</v>
      </c>
      <c r="NL142" s="25">
        <f t="shared" si="549"/>
        <v>127.41</v>
      </c>
      <c r="NM142" s="25">
        <f t="shared" si="550"/>
        <v>0</v>
      </c>
      <c r="NN142" s="25">
        <f t="shared" si="637"/>
        <v>127.41</v>
      </c>
      <c r="NO142" s="25">
        <f t="shared" si="551"/>
        <v>0</v>
      </c>
      <c r="NP142" s="25">
        <f t="shared" si="552"/>
        <v>0</v>
      </c>
      <c r="NQ142" s="25">
        <f t="shared" si="638"/>
        <v>0</v>
      </c>
      <c r="NR142" s="25">
        <f t="shared" si="553"/>
        <v>0</v>
      </c>
      <c r="NS142" s="25">
        <f t="shared" si="554"/>
        <v>0</v>
      </c>
      <c r="NT142" s="25">
        <f t="shared" si="639"/>
        <v>0</v>
      </c>
      <c r="NU142" s="25">
        <f t="shared" si="555"/>
        <v>0</v>
      </c>
      <c r="NV142" s="25">
        <f t="shared" si="556"/>
        <v>0</v>
      </c>
      <c r="NW142" s="25">
        <f t="shared" si="640"/>
        <v>0</v>
      </c>
      <c r="NX142" s="25">
        <f t="shared" si="641"/>
        <v>127.41</v>
      </c>
      <c r="NY142" s="25">
        <f t="shared" si="641"/>
        <v>0</v>
      </c>
      <c r="NZ142" s="25">
        <f t="shared" si="642"/>
        <v>127.41</v>
      </c>
      <c r="OA142" s="25">
        <f t="shared" si="643"/>
        <v>71.34</v>
      </c>
      <c r="OB142" s="25">
        <f t="shared" si="643"/>
        <v>0</v>
      </c>
      <c r="OC142" s="25">
        <f t="shared" si="644"/>
        <v>71.34</v>
      </c>
      <c r="OD142" s="25">
        <f t="shared" si="645"/>
        <v>127.41</v>
      </c>
      <c r="OE142" s="25">
        <f t="shared" si="645"/>
        <v>0</v>
      </c>
      <c r="OF142" s="25">
        <f t="shared" si="645"/>
        <v>127.41</v>
      </c>
      <c r="OG142" s="25">
        <f t="shared" si="557"/>
        <v>0</v>
      </c>
      <c r="OH142" s="25">
        <f t="shared" si="558"/>
        <v>0</v>
      </c>
      <c r="OI142" s="25">
        <f t="shared" si="559"/>
        <v>0</v>
      </c>
      <c r="OJ142" s="25">
        <f t="shared" si="560"/>
        <v>0</v>
      </c>
      <c r="OK142" s="25">
        <f t="shared" si="561"/>
        <v>0</v>
      </c>
      <c r="OL142" s="25">
        <f t="shared" si="562"/>
        <v>0</v>
      </c>
      <c r="OM142" s="25">
        <f t="shared" si="646"/>
        <v>0</v>
      </c>
      <c r="ON142" s="25">
        <f t="shared" si="646"/>
        <v>0</v>
      </c>
      <c r="OO142" s="25">
        <f t="shared" si="646"/>
        <v>0</v>
      </c>
      <c r="OP142" s="25">
        <f t="shared" si="563"/>
        <v>0</v>
      </c>
      <c r="OQ142" s="25">
        <f t="shared" si="564"/>
        <v>0</v>
      </c>
      <c r="OR142" s="25">
        <f t="shared" si="647"/>
        <v>0</v>
      </c>
      <c r="OS142" s="30">
        <v>536481.35</v>
      </c>
      <c r="OT142" s="30">
        <v>2371354.73</v>
      </c>
    </row>
    <row r="143" spans="1:410" ht="33" customHeight="1" x14ac:dyDescent="0.25">
      <c r="A143" s="18"/>
      <c r="B143" s="18" t="s">
        <v>929</v>
      </c>
      <c r="C143" s="18">
        <v>58.22</v>
      </c>
      <c r="D143" s="16" t="e">
        <f>_xlfn.IFNA(INDEX(#REF!,MATCH(E143,#REF!,0)),0)</f>
        <v>#REF!</v>
      </c>
      <c r="E143" s="18" t="s">
        <v>930</v>
      </c>
      <c r="F143" s="16" t="s">
        <v>765</v>
      </c>
      <c r="G143" s="16" t="s">
        <v>766</v>
      </c>
      <c r="H143" s="16" t="s">
        <v>767</v>
      </c>
      <c r="I143" s="16" t="s">
        <v>768</v>
      </c>
      <c r="J143" s="16" t="s">
        <v>769</v>
      </c>
      <c r="K143" s="16" t="s">
        <v>770</v>
      </c>
      <c r="L143" s="16" t="s">
        <v>771</v>
      </c>
      <c r="M143" s="18">
        <v>1.64</v>
      </c>
      <c r="N143" s="18">
        <v>2.44</v>
      </c>
      <c r="O143" s="18">
        <v>2.04</v>
      </c>
      <c r="P143" s="18">
        <v>2.84</v>
      </c>
      <c r="Q143" s="18">
        <v>0.1</v>
      </c>
      <c r="R143" s="18">
        <v>1.8399999999999999</v>
      </c>
      <c r="S143" s="18">
        <v>2.64</v>
      </c>
      <c r="T143" s="18">
        <v>0.2</v>
      </c>
      <c r="U143" s="18">
        <v>0</v>
      </c>
      <c r="V143" s="18">
        <v>0</v>
      </c>
      <c r="W143" s="18">
        <v>0</v>
      </c>
      <c r="X143" s="18">
        <v>1.64</v>
      </c>
      <c r="Y143" s="18">
        <v>2.4</v>
      </c>
      <c r="Z143" s="20">
        <f t="shared" si="565"/>
        <v>2.4</v>
      </c>
      <c r="AA143" s="18">
        <v>0.22</v>
      </c>
      <c r="AB143" s="18">
        <v>0</v>
      </c>
      <c r="AC143" s="18">
        <v>0</v>
      </c>
      <c r="AD143" s="18">
        <v>0</v>
      </c>
      <c r="AE143" s="18">
        <v>0</v>
      </c>
      <c r="AF143" s="18">
        <v>0</v>
      </c>
      <c r="AG143" s="18">
        <v>1.2</v>
      </c>
      <c r="AH143" s="18">
        <v>2</v>
      </c>
      <c r="AI143" s="20">
        <f t="shared" si="566"/>
        <v>2.5499999999999998</v>
      </c>
      <c r="AJ143" s="18">
        <v>0</v>
      </c>
      <c r="AK143" s="18">
        <v>0</v>
      </c>
      <c r="AL143" s="20">
        <f t="shared" si="567"/>
        <v>0</v>
      </c>
      <c r="AM143" s="18">
        <v>1.64</v>
      </c>
      <c r="AN143" s="18">
        <v>2</v>
      </c>
      <c r="AO143" s="18">
        <v>0.15</v>
      </c>
      <c r="AP143" s="18">
        <v>0.22</v>
      </c>
      <c r="AQ143" s="18">
        <v>1.64</v>
      </c>
      <c r="AR143" s="18">
        <v>2.2200000000000002</v>
      </c>
      <c r="AS143" s="18">
        <v>0.12</v>
      </c>
      <c r="AT143" s="18">
        <v>0.11</v>
      </c>
      <c r="AU143" s="18">
        <v>0</v>
      </c>
      <c r="AV143" s="18">
        <v>1</v>
      </c>
      <c r="AW143" s="18">
        <v>0</v>
      </c>
      <c r="AX143" s="18">
        <v>0</v>
      </c>
      <c r="AY143" s="18">
        <v>0</v>
      </c>
      <c r="AZ143" s="18">
        <v>0</v>
      </c>
      <c r="BA143" s="18">
        <v>0</v>
      </c>
      <c r="BB143" s="18">
        <v>0</v>
      </c>
      <c r="BC143" s="18">
        <v>0</v>
      </c>
      <c r="BD143" s="18">
        <v>0</v>
      </c>
      <c r="BE143" s="18">
        <v>0</v>
      </c>
      <c r="BF143" s="18">
        <v>0</v>
      </c>
      <c r="BG143" s="18">
        <v>0</v>
      </c>
      <c r="BH143" s="18">
        <v>0</v>
      </c>
      <c r="BI143" s="18">
        <v>0</v>
      </c>
      <c r="BJ143" s="18">
        <v>0</v>
      </c>
      <c r="BK143" s="18">
        <v>0</v>
      </c>
      <c r="BL143" s="18">
        <v>0</v>
      </c>
      <c r="BM143" s="18">
        <v>0</v>
      </c>
      <c r="BN143" s="18">
        <v>0</v>
      </c>
      <c r="BO143" s="18">
        <v>0</v>
      </c>
      <c r="BP143" s="18">
        <v>1</v>
      </c>
      <c r="BQ143" s="18">
        <v>0</v>
      </c>
      <c r="BR143" s="18">
        <v>0</v>
      </c>
      <c r="BS143" s="18">
        <v>0</v>
      </c>
      <c r="BT143" s="18">
        <v>0</v>
      </c>
      <c r="BU143" s="18">
        <v>0</v>
      </c>
      <c r="BV143" s="18">
        <v>0</v>
      </c>
      <c r="BW143" s="18">
        <v>0</v>
      </c>
      <c r="BX143" s="18">
        <v>0</v>
      </c>
      <c r="BY143" s="18">
        <v>0</v>
      </c>
      <c r="BZ143" s="18">
        <v>0</v>
      </c>
      <c r="CA143" s="16" t="e">
        <f>_xlfn.IFNA(IF(RIGHT(D143,2)="=G",0,INDEX(#REF!,MATCH(E143,#REF!,0))),0)</f>
        <v>#REF!</v>
      </c>
      <c r="CB143" s="16" t="s">
        <v>776</v>
      </c>
      <c r="CC143" s="18">
        <v>0</v>
      </c>
      <c r="CD143" s="18">
        <v>0</v>
      </c>
      <c r="CE143" s="18">
        <v>1.4</v>
      </c>
      <c r="CF143" s="18">
        <v>0.73</v>
      </c>
      <c r="CG143" s="18">
        <v>0.12</v>
      </c>
      <c r="CH143" s="18">
        <v>3</v>
      </c>
      <c r="CI143" s="16" t="s">
        <v>98</v>
      </c>
      <c r="CJ143" s="18">
        <v>0</v>
      </c>
      <c r="CK143" s="20">
        <f t="shared" si="432"/>
        <v>2.95</v>
      </c>
      <c r="CL143" s="20">
        <f t="shared" si="568"/>
        <v>2.95</v>
      </c>
      <c r="CM143" s="18">
        <v>29.35</v>
      </c>
      <c r="CN143" s="18">
        <v>29.35</v>
      </c>
      <c r="CO143" s="18">
        <v>28.511000000000003</v>
      </c>
      <c r="CP143" s="22">
        <f t="shared" si="433"/>
        <v>29.35</v>
      </c>
      <c r="CQ143" s="22">
        <f t="shared" si="434"/>
        <v>26.4</v>
      </c>
      <c r="CR143" s="22">
        <f t="shared" si="569"/>
        <v>2.95</v>
      </c>
      <c r="CS143" s="22">
        <f t="shared" si="435"/>
        <v>26.5</v>
      </c>
      <c r="CT143" s="22">
        <f t="shared" si="436"/>
        <v>26.7</v>
      </c>
      <c r="CU143" s="18">
        <v>26.7</v>
      </c>
      <c r="CV143" s="22">
        <f t="shared" si="570"/>
        <v>2.4</v>
      </c>
      <c r="CW143" s="22">
        <f t="shared" si="437"/>
        <v>0</v>
      </c>
      <c r="CX143" s="22">
        <f t="shared" si="438"/>
        <v>0</v>
      </c>
      <c r="CY143" s="22">
        <f t="shared" si="439"/>
        <v>29.08</v>
      </c>
      <c r="CZ143" s="22">
        <f t="shared" si="440"/>
        <v>29.23</v>
      </c>
      <c r="DA143" s="18">
        <v>29.35</v>
      </c>
      <c r="DB143" s="20">
        <f t="shared" si="571"/>
        <v>2.95</v>
      </c>
      <c r="DC143" s="20">
        <f t="shared" si="572"/>
        <v>0</v>
      </c>
      <c r="DD143" s="20">
        <f t="shared" si="573"/>
        <v>2.95</v>
      </c>
      <c r="DE143" s="20">
        <f t="shared" si="441"/>
        <v>0.1</v>
      </c>
      <c r="DF143" s="20">
        <f t="shared" si="442"/>
        <v>0.2</v>
      </c>
      <c r="DG143" s="20">
        <f t="shared" si="443"/>
        <v>2.65</v>
      </c>
      <c r="DH143" s="20">
        <f t="shared" si="444"/>
        <v>0</v>
      </c>
      <c r="DI143" s="20">
        <f t="shared" si="445"/>
        <v>0</v>
      </c>
      <c r="DJ143" s="20">
        <f t="shared" si="446"/>
        <v>0</v>
      </c>
      <c r="DK143" s="20">
        <f t="shared" si="574"/>
        <v>2.95</v>
      </c>
      <c r="DL143" s="20">
        <f t="shared" si="575"/>
        <v>0</v>
      </c>
      <c r="DM143" s="20">
        <f t="shared" si="576"/>
        <v>0</v>
      </c>
      <c r="DN143" s="20">
        <f t="shared" si="577"/>
        <v>0</v>
      </c>
      <c r="DO143" s="18">
        <v>3.04</v>
      </c>
      <c r="DP143" s="18">
        <v>0</v>
      </c>
      <c r="DQ143" s="18">
        <v>1</v>
      </c>
      <c r="DR143" s="18">
        <v>1</v>
      </c>
      <c r="DS143" s="25">
        <f t="shared" si="578"/>
        <v>3.04</v>
      </c>
      <c r="DT143" s="25">
        <f t="shared" si="579"/>
        <v>0</v>
      </c>
      <c r="DU143" s="25">
        <f t="shared" si="580"/>
        <v>8.9700000000000006</v>
      </c>
      <c r="DV143" s="25">
        <f t="shared" si="581"/>
        <v>0</v>
      </c>
      <c r="DW143" s="25">
        <f t="shared" si="582"/>
        <v>8.9700000000000006</v>
      </c>
      <c r="DX143" s="25">
        <f t="shared" si="583"/>
        <v>18.3</v>
      </c>
      <c r="DY143" s="25">
        <f t="shared" si="584"/>
        <v>0</v>
      </c>
      <c r="DZ143" s="25">
        <f t="shared" si="585"/>
        <v>18.3</v>
      </c>
      <c r="EA143" s="25">
        <f t="shared" si="586"/>
        <v>12.16</v>
      </c>
      <c r="EB143" s="25">
        <f t="shared" si="587"/>
        <v>0</v>
      </c>
      <c r="EC143" s="25">
        <f t="shared" si="588"/>
        <v>12.16</v>
      </c>
      <c r="ED143" s="25">
        <f t="shared" si="589"/>
        <v>6.14</v>
      </c>
      <c r="EE143" s="25">
        <f t="shared" si="589"/>
        <v>0</v>
      </c>
      <c r="EF143" s="25">
        <f t="shared" si="590"/>
        <v>6.14</v>
      </c>
      <c r="EG143" s="25">
        <f t="shared" si="591"/>
        <v>12.16</v>
      </c>
      <c r="EH143" s="25">
        <f t="shared" si="591"/>
        <v>0</v>
      </c>
      <c r="EI143" s="25">
        <f t="shared" si="592"/>
        <v>12.16</v>
      </c>
      <c r="EJ143" s="18">
        <v>58.22</v>
      </c>
      <c r="EK143" s="18">
        <v>96.92</v>
      </c>
      <c r="EL143" s="18" t="s">
        <v>930</v>
      </c>
      <c r="EM143" s="18" t="s">
        <v>931</v>
      </c>
      <c r="EN143" s="16" t="s">
        <v>774</v>
      </c>
      <c r="EO143" s="16" t="s">
        <v>131</v>
      </c>
      <c r="EP143" s="16" t="e">
        <f>IF(OR(EN143="Cống tròn",EN143="Cống hộp",EN143="Ống nhựa"),INDEX(#REF!,MATCH(E143,#REF!,0)),IF(OR(EN143="Rãnh xây",EN143="Rãnh bê tông"),INDEX(#REF!,MATCH(E143,#REF!,0)),0))</f>
        <v>#REF!</v>
      </c>
      <c r="EQ143" s="18">
        <v>37.499999999999993</v>
      </c>
      <c r="ER143" s="18">
        <v>1</v>
      </c>
      <c r="ES143" s="25">
        <f t="shared" si="593"/>
        <v>37</v>
      </c>
      <c r="ET143" s="1" t="e">
        <f>_xlfn.IFNA(IF(EN143="Cống tròn",INDEX(#REF!,MATCH(E143,#REF!,0)),IF(EN143="Cống hộp",INDEX(#REF!,MATCH(E143,#REF!,0)),EU143&amp;" ,"&amp;EV143)),0)</f>
        <v>#REF!</v>
      </c>
      <c r="EU143" s="16" t="s">
        <v>769</v>
      </c>
      <c r="EV143" s="16" t="s">
        <v>775</v>
      </c>
      <c r="EW143" s="16" t="e">
        <f>_xlfn.IFNA(INDEX(#REF!,MATCH(E143,#REF!,0)),0)</f>
        <v>#REF!</v>
      </c>
      <c r="EX143" s="16"/>
      <c r="EY143" s="18">
        <v>0</v>
      </c>
      <c r="EZ143" s="18">
        <v>0</v>
      </c>
      <c r="FA143" s="18">
        <v>0</v>
      </c>
      <c r="FB143" s="19">
        <v>0</v>
      </c>
      <c r="FC143" s="19">
        <v>0</v>
      </c>
      <c r="FD143" s="25">
        <f t="shared" si="447"/>
        <v>0</v>
      </c>
      <c r="FE143" s="25">
        <f t="shared" si="594"/>
        <v>0</v>
      </c>
      <c r="FF143" s="18">
        <v>0.14000000000000001</v>
      </c>
      <c r="FG143" s="18">
        <v>2</v>
      </c>
      <c r="FH143" s="18">
        <v>1.5</v>
      </c>
      <c r="FI143" s="25">
        <f t="shared" si="595"/>
        <v>1.78</v>
      </c>
      <c r="FJ143" s="18">
        <v>0</v>
      </c>
      <c r="FK143" s="18">
        <v>0</v>
      </c>
      <c r="FL143" s="18">
        <v>0.2</v>
      </c>
      <c r="FM143" s="18">
        <v>1.6</v>
      </c>
      <c r="FN143" s="18">
        <v>0</v>
      </c>
      <c r="FO143" s="25">
        <f t="shared" si="596"/>
        <v>1.98</v>
      </c>
      <c r="FP143" s="18">
        <v>1.4999999999999999E-2</v>
      </c>
      <c r="FQ143" s="18">
        <v>1</v>
      </c>
      <c r="FR143" s="25">
        <f t="shared" si="448"/>
        <v>36</v>
      </c>
      <c r="FS143" s="25">
        <f t="shared" si="449"/>
        <v>0.52500000000000002</v>
      </c>
      <c r="FT143" s="25">
        <f t="shared" si="450"/>
        <v>36.524999999999999</v>
      </c>
      <c r="FU143" s="25">
        <f t="shared" si="451"/>
        <v>-0.97499999999999432</v>
      </c>
      <c r="FV143" s="25" t="str">
        <f t="shared" si="597"/>
        <v>Thêm 01</v>
      </c>
      <c r="FW143" s="25">
        <f t="shared" si="598"/>
        <v>0.04</v>
      </c>
      <c r="FX143" s="16"/>
      <c r="FY143" s="16"/>
      <c r="FZ143" s="16"/>
      <c r="GA143" s="16"/>
      <c r="GB143" s="19">
        <v>0</v>
      </c>
      <c r="GC143" s="19">
        <v>0</v>
      </c>
      <c r="GD143" s="19">
        <v>0</v>
      </c>
      <c r="GE143" s="19">
        <v>0</v>
      </c>
      <c r="GF143" s="19">
        <v>0</v>
      </c>
      <c r="GG143" s="19">
        <v>0</v>
      </c>
      <c r="GH143" s="19">
        <v>0</v>
      </c>
      <c r="GI143" s="19">
        <v>0</v>
      </c>
      <c r="GJ143" s="19">
        <v>0</v>
      </c>
      <c r="GK143" s="19">
        <v>0</v>
      </c>
      <c r="GL143" s="25">
        <f t="shared" si="452"/>
        <v>0</v>
      </c>
      <c r="GM143" s="25">
        <f t="shared" si="599"/>
        <v>0</v>
      </c>
      <c r="GN143" s="19">
        <v>0</v>
      </c>
      <c r="GO143" s="19">
        <v>0</v>
      </c>
      <c r="GP143" s="19">
        <v>0</v>
      </c>
      <c r="GQ143" s="19">
        <v>0</v>
      </c>
      <c r="GR143" s="1" t="e">
        <f>_xlfn.IFNA(INDEX(#REF!,MATCH(E143,#REF!,0)),0)</f>
        <v>#REF!</v>
      </c>
      <c r="GS143" s="16"/>
      <c r="GT143" s="18">
        <v>0</v>
      </c>
      <c r="GU143" s="18">
        <v>0</v>
      </c>
      <c r="GV143" s="18">
        <v>0</v>
      </c>
      <c r="GW143" s="18">
        <v>0</v>
      </c>
      <c r="GX143" s="25">
        <f t="shared" si="453"/>
        <v>0</v>
      </c>
      <c r="GY143" s="25">
        <f t="shared" si="454"/>
        <v>0</v>
      </c>
      <c r="GZ143" s="25">
        <f t="shared" si="600"/>
        <v>0</v>
      </c>
      <c r="HA143" s="1" t="e" cm="1">
        <f t="array" ref="HA143">INDEX(#REF!,MATCH(EJ143&amp;EK143&amp;HD143&amp;HE143&amp;HF143,#REF!&amp;#REF!&amp;#REF!&amp;#REF!&amp;#REF!,0))</f>
        <v>#REF!</v>
      </c>
      <c r="HB143" s="16"/>
      <c r="HC143" s="25">
        <f t="shared" si="601"/>
        <v>0</v>
      </c>
      <c r="HD143" s="18">
        <v>0</v>
      </c>
      <c r="HE143" s="18">
        <v>0</v>
      </c>
      <c r="HF143" s="18">
        <v>0</v>
      </c>
      <c r="HG143" s="1" t="e" cm="1">
        <f t="array" ref="HG143">INDEX(#REF!,MATCH(EJ143&amp;EK143&amp;HJ143&amp;HK143&amp;HL143,#REF!&amp;#REF!&amp;#REF!&amp;#REF!&amp;#REF!,0))</f>
        <v>#REF!</v>
      </c>
      <c r="HH143" s="16"/>
      <c r="HI143" s="25">
        <f t="shared" si="602"/>
        <v>0</v>
      </c>
      <c r="HJ143" s="25">
        <f t="shared" si="603"/>
        <v>0</v>
      </c>
      <c r="HK143" s="19">
        <v>0</v>
      </c>
      <c r="HL143" s="19">
        <v>0</v>
      </c>
      <c r="HM143" s="18">
        <v>0.01</v>
      </c>
      <c r="HN143" s="18">
        <v>1</v>
      </c>
      <c r="HO143" s="25">
        <f t="shared" si="604"/>
        <v>0</v>
      </c>
      <c r="HP143" s="25">
        <f t="shared" si="605"/>
        <v>0</v>
      </c>
      <c r="HQ143" s="25">
        <f t="shared" si="606"/>
        <v>0</v>
      </c>
      <c r="HR143" s="25">
        <f t="shared" si="607"/>
        <v>0</v>
      </c>
      <c r="HS143" s="25">
        <f t="shared" si="608"/>
        <v>0</v>
      </c>
      <c r="HT143" s="19">
        <v>0</v>
      </c>
      <c r="HU143" s="19">
        <v>0</v>
      </c>
      <c r="HV143" s="19">
        <v>0</v>
      </c>
      <c r="HW143" s="25">
        <f t="shared" si="609"/>
        <v>0</v>
      </c>
      <c r="HX143" s="19">
        <v>0</v>
      </c>
      <c r="HY143" s="19">
        <v>0</v>
      </c>
      <c r="HZ143" s="18">
        <v>29.35</v>
      </c>
      <c r="IA143" s="20">
        <f>ROUND(IF(EN143="Cống tròn",IF(EN143="Cống tròn",IF(EU143="Không có móng",IQ143-FF143,IF(EU143="Đế",IP143-FN143,IF(OR(EU143="Móng bê tông",EU143="Móng bê tông kết hợp đế"),II143-FJ143,0))),0),IF(EN143="Cống hộp",IF(AND(EN143="Cống hộp",EU143="Không có móng"),IQ143-GF143,IF(AND(EN143="Cống hộp",EU143="Móng bê tông"),IJ143-GB143,0)),IF(OR(EN143="Rãnh xây",EN143="Rãnh bê tông"),IF(OR(EN143="Rãnh xây",EN143="Rãnh bê tông"),IK143-GB143,0),IF(EN143="Ống nhựa",IF(AND(EN143="Ống nhựa",EU143="Không đắp cát"),IQ143-HT143,IF(AND(EN143="Ống nhựa",EU143="Đắp cát"),IH143-HX143,0)),IF(EN143="Rãnh thang",IF(EN143="Rãnh thang",IF(EU143="Móng bê tông",#REF!-#REF!,IQ143),0),0))))),2)</f>
        <v>26.66</v>
      </c>
      <c r="IB143" s="20">
        <f t="shared" si="610"/>
        <v>2.6900000000000013</v>
      </c>
      <c r="IC143" s="20">
        <f t="shared" si="455"/>
        <v>26.66</v>
      </c>
      <c r="ID143" s="20">
        <f t="shared" si="456"/>
        <v>0</v>
      </c>
      <c r="IE143" s="20">
        <f t="shared" si="457"/>
        <v>0</v>
      </c>
      <c r="IF143" s="20">
        <f t="shared" si="458"/>
        <v>0</v>
      </c>
      <c r="IG143" s="20">
        <f>IF(EN143="Rãnh thang",IF(AND(EN143="Rãnh thang",EU143="Móng bê tông"),IQ143-#REF!,0),IF(EN143="Ống nhựa",IF(AND(EN143="Ống nhựa",EU143="Đắp cát"),IQ143-HT143,0),IF(EN143="Cống tròn",IF(EN143="Cống tròn",IF(OR(EU143="Móng bê tông",EU143="Móng bê tông kết hợp đế"),IM143-FL143,0),0),IF(EN143="Cống hộp",IF(AND(EN143="Cống hộp",EU143="Móng bê tông"),IN143-GD143,0),IF(OR(EN143="Rãnh xây",EN143="Rãnh bê tông"),IF(AND(EN143="Rãnh xây",EU143="Móng bê tông"),IO143-GD143,IF(AND(EN143="Rãnh bê tông",EU143="Móng bê tông"),IO143-GD143,0)),0)))))</f>
        <v>26.66</v>
      </c>
      <c r="IH143" s="20">
        <f t="shared" si="459"/>
        <v>0</v>
      </c>
      <c r="II143" s="20">
        <f t="shared" si="460"/>
        <v>26.66</v>
      </c>
      <c r="IJ143" s="20">
        <f t="shared" si="461"/>
        <v>0</v>
      </c>
      <c r="IK143" s="20">
        <f t="shared" si="462"/>
        <v>0</v>
      </c>
      <c r="IL143" s="20">
        <f t="shared" si="463"/>
        <v>26.86</v>
      </c>
      <c r="IM143" s="20">
        <f t="shared" si="464"/>
        <v>26.86</v>
      </c>
      <c r="IN143" s="20">
        <f t="shared" si="465"/>
        <v>0</v>
      </c>
      <c r="IO143" s="20">
        <f t="shared" si="466"/>
        <v>0</v>
      </c>
      <c r="IP143" s="20">
        <f t="shared" si="467"/>
        <v>0</v>
      </c>
      <c r="IQ143" s="18">
        <v>27</v>
      </c>
      <c r="IR143" s="25">
        <f t="shared" si="611"/>
        <v>0</v>
      </c>
      <c r="IS143" s="25">
        <f t="shared" si="468"/>
        <v>0</v>
      </c>
      <c r="IT143" s="25">
        <f t="shared" si="469"/>
        <v>0</v>
      </c>
      <c r="IU143" s="25">
        <f>ROUND(IF(EN143="Cống tròn",IF(EN143="Cống tròn",IV143+FF143,0),IF(EN143="Cống hộp",IF(EN143="Cống hộp",IV143+GP143,0),IF(OR(EN143="Rãnh xây",EN143="Rãnh bê tông"),IF(OR(EN143="Rãnh xây",EN143="Rãnh bê tông"),IV143+GP143,0),IF(EN143="ống nhựa",IF(EN143="Ống nhựa",IV143+HT143,0),IF(EN143="Rãnh thang",IF(EN143="Rãnh thang",IQ143+#REF!,0),0))))),2)</f>
        <v>28.6</v>
      </c>
      <c r="IV143" s="18">
        <v>28.46</v>
      </c>
      <c r="IW143" s="25">
        <f t="shared" si="470"/>
        <v>28.6</v>
      </c>
      <c r="IX143" s="25">
        <f t="shared" si="471"/>
        <v>0</v>
      </c>
      <c r="IY143" s="25">
        <f t="shared" si="472"/>
        <v>0</v>
      </c>
      <c r="IZ143" s="25">
        <f t="shared" si="473"/>
        <v>0</v>
      </c>
      <c r="JA143" s="25">
        <f t="shared" si="474"/>
        <v>0</v>
      </c>
      <c r="JB143" s="18">
        <v>29.37</v>
      </c>
      <c r="JC143" s="20">
        <f>ROUND(IF(EN143="Cống tròn",IF(EN143="Cống tròn",IF(EU143="Không có móng",JS143-FF143,IF(EU143="Đế",JR143-FN143,IF(OR(EU143="Móng bê tông",EU143="Móng bê tông kết hợp đế"),JK143-FJ143,0))),0),IF(EN143="Cống hộp",IF(AND(EN143="Cống hộp",EU143="Không có móng"),JS143-GF143,IF(AND(EN143="Cống hộp",EU143="Móng bê tông"),JL143-GB143,0)),IF(OR(EN143="Rãnh xây",EN143="Rãnh bê tông"),IF(OR(EN143="Rãnh xây",EN143="Rãnh bê tông"),JM143-GB143,0),IF(EN143="Ống nhựa",IF(AND(EN143="Ống nhựa",EU143="Không đắp cát"),JS143-HT143,IF(AND(EN143="Ống nhựa",EU143="Đắp cát"),JJ143-HX143,0)),IF(EN143="Rãnh thang",IF(EN143="Rãnh thang",IF(EU143="Móng bê tông",#REF!-#REF!,JS143),0),0))))),2)</f>
        <v>26.62</v>
      </c>
      <c r="JD143" s="20">
        <f t="shared" si="612"/>
        <v>2.75</v>
      </c>
      <c r="JE143" s="20">
        <f t="shared" si="475"/>
        <v>26.62</v>
      </c>
      <c r="JF143" s="20">
        <f t="shared" si="476"/>
        <v>0</v>
      </c>
      <c r="JG143" s="20">
        <f t="shared" si="477"/>
        <v>0</v>
      </c>
      <c r="JH143" s="20">
        <f t="shared" si="478"/>
        <v>0</v>
      </c>
      <c r="JI143" s="20">
        <f>IF(EN143="Rãnh thang",IF(AND(EN143="Rãnh thang",EU143="Móng bê tông"),JS143-#REF!,0),IF(EN143="Ống nhựa",IF(AND(EN143="Ống nhựa",EU143="Đắp cát"),JS143-HT143,0),IF(EN143="Cống tròn",IF(EN143="Cống tròn",IF(OR(EU143="Móng bê tông",EU143="Móng bê tông kết hợp đế"),JO143-FL143,0),0),IF(EN143="Cống hộp",IF(AND(EN143="Cống hộp",EU143="Móng bê tông"),JP143-GD143,0),IF(OR(EN143="Rãnh xây",EN143="Rãnh bê tông"),IF(AND(EN143="Rãnh xây",EU143="Móng bê tông"),JQ143-GD143,IF(AND(EN143="Rãnh bê tông",EU143="Móng bê tông"),JQ143-GD143,0)),0)))))</f>
        <v>26.62</v>
      </c>
      <c r="JJ143" s="20">
        <f t="shared" si="479"/>
        <v>0</v>
      </c>
      <c r="JK143" s="20">
        <f t="shared" si="480"/>
        <v>26.62</v>
      </c>
      <c r="JL143" s="20">
        <f t="shared" si="481"/>
        <v>0</v>
      </c>
      <c r="JM143" s="20">
        <f t="shared" si="482"/>
        <v>0</v>
      </c>
      <c r="JN143" s="20">
        <f t="shared" si="483"/>
        <v>26.82</v>
      </c>
      <c r="JO143" s="20">
        <f t="shared" si="484"/>
        <v>26.82</v>
      </c>
      <c r="JP143" s="20">
        <f t="shared" si="485"/>
        <v>0</v>
      </c>
      <c r="JQ143" s="20">
        <f t="shared" si="486"/>
        <v>0</v>
      </c>
      <c r="JR143" s="20">
        <f t="shared" si="487"/>
        <v>0</v>
      </c>
      <c r="JS143" s="26">
        <v>26.96</v>
      </c>
      <c r="JT143" s="25">
        <f t="shared" si="613"/>
        <v>0</v>
      </c>
      <c r="JU143" s="25">
        <f t="shared" si="488"/>
        <v>0</v>
      </c>
      <c r="JV143" s="25">
        <f t="shared" si="489"/>
        <v>0</v>
      </c>
      <c r="JW143" s="25">
        <f>ROUND(IF(EN143="Cống tròn",IF(EN143="Cống tròn",JX143+FF143,0),IF(EN143="Cống hộp",IF(EN143="Cống hộp",JX143+GP143,0),IF(OR(EN143="Rãnh xây",EN143="Rãnh bê tông"),IF(OR(EN143="Rãnh xây",EN143="Rãnh bê tông"),JX143+GP143,0),IF(EN143="ống nhựa",IF(EN143="Ống nhựa",JX143+HT143,0),IF(EN143="Rãnh thang",IF(EN143="Rãnh thang",JS143+#REF!,0),0))))),2)</f>
        <v>28.6</v>
      </c>
      <c r="JX143" s="27">
        <v>28.46</v>
      </c>
      <c r="JY143" s="25">
        <f t="shared" si="490"/>
        <v>28.6</v>
      </c>
      <c r="JZ143" s="25">
        <f t="shared" si="491"/>
        <v>0</v>
      </c>
      <c r="KA143" s="25">
        <f t="shared" si="492"/>
        <v>0</v>
      </c>
      <c r="KB143" s="25">
        <f t="shared" si="493"/>
        <v>0</v>
      </c>
      <c r="KC143" s="25">
        <f t="shared" si="494"/>
        <v>0</v>
      </c>
      <c r="KD143" s="28" t="s">
        <v>98</v>
      </c>
      <c r="KE143" s="27">
        <v>0</v>
      </c>
      <c r="KF143" s="25">
        <f t="shared" si="495"/>
        <v>2.6900000000000013</v>
      </c>
      <c r="KG143" s="25">
        <f t="shared" si="614"/>
        <v>2.6900000000000013</v>
      </c>
      <c r="KH143" s="27">
        <v>0</v>
      </c>
      <c r="KI143" s="25">
        <f t="shared" si="496"/>
        <v>2.75</v>
      </c>
      <c r="KJ143" s="25">
        <f t="shared" si="615"/>
        <v>2.75</v>
      </c>
      <c r="KK143" s="25">
        <f t="shared" si="497"/>
        <v>0</v>
      </c>
      <c r="KL143" s="25">
        <f t="shared" si="498"/>
        <v>0</v>
      </c>
      <c r="KM143" s="25">
        <f t="shared" si="616"/>
        <v>0</v>
      </c>
      <c r="KN143" s="25">
        <f t="shared" si="499"/>
        <v>0</v>
      </c>
      <c r="KO143" s="25">
        <f t="shared" si="500"/>
        <v>0</v>
      </c>
      <c r="KP143" s="25">
        <f t="shared" si="617"/>
        <v>0</v>
      </c>
      <c r="KQ143" s="25">
        <f t="shared" si="501"/>
        <v>0.2</v>
      </c>
      <c r="KR143" s="25">
        <f t="shared" si="502"/>
        <v>0.2</v>
      </c>
      <c r="KS143" s="25">
        <f t="shared" si="618"/>
        <v>0.2</v>
      </c>
      <c r="KT143" s="25">
        <f t="shared" si="503"/>
        <v>0</v>
      </c>
      <c r="KU143" s="25">
        <f t="shared" si="504"/>
        <v>0</v>
      </c>
      <c r="KV143" s="25">
        <f t="shared" si="619"/>
        <v>0</v>
      </c>
      <c r="KW143" s="25">
        <f t="shared" si="505"/>
        <v>0</v>
      </c>
      <c r="KX143" s="25">
        <f t="shared" si="506"/>
        <v>0</v>
      </c>
      <c r="KY143" s="25">
        <f t="shared" si="620"/>
        <v>0</v>
      </c>
      <c r="KZ143" s="25">
        <f t="shared" si="507"/>
        <v>0</v>
      </c>
      <c r="LA143" s="25">
        <f t="shared" si="508"/>
        <v>0</v>
      </c>
      <c r="LB143" s="25">
        <f t="shared" si="621"/>
        <v>0</v>
      </c>
      <c r="LC143" s="25">
        <f t="shared" si="509"/>
        <v>1.98</v>
      </c>
      <c r="LD143" s="25">
        <f t="shared" si="510"/>
        <v>1.98</v>
      </c>
      <c r="LE143" s="25">
        <f t="shared" si="622"/>
        <v>1.98</v>
      </c>
      <c r="LF143" s="25">
        <f t="shared" si="511"/>
        <v>0</v>
      </c>
      <c r="LG143" s="25">
        <f t="shared" si="512"/>
        <v>0</v>
      </c>
      <c r="LH143" s="25">
        <f t="shared" si="623"/>
        <v>0</v>
      </c>
      <c r="LI143" s="25">
        <f t="shared" si="513"/>
        <v>0</v>
      </c>
      <c r="LJ143" s="25">
        <f t="shared" si="514"/>
        <v>0</v>
      </c>
      <c r="LK143" s="25">
        <f t="shared" si="624"/>
        <v>0</v>
      </c>
      <c r="LL143" s="25">
        <f t="shared" si="515"/>
        <v>0</v>
      </c>
      <c r="LM143" s="25">
        <f t="shared" si="516"/>
        <v>0</v>
      </c>
      <c r="LN143" s="25">
        <f t="shared" si="625"/>
        <v>0</v>
      </c>
      <c r="LO143" s="25">
        <f t="shared" si="517"/>
        <v>0</v>
      </c>
      <c r="LP143" s="25">
        <f t="shared" si="518"/>
        <v>0</v>
      </c>
      <c r="LQ143" s="25">
        <f t="shared" si="626"/>
        <v>0</v>
      </c>
      <c r="LR143" s="25">
        <f t="shared" si="519"/>
        <v>0</v>
      </c>
      <c r="LS143" s="25">
        <f t="shared" si="520"/>
        <v>0</v>
      </c>
      <c r="LT143" s="25">
        <f t="shared" si="627"/>
        <v>0</v>
      </c>
      <c r="LU143" s="25">
        <f t="shared" si="521"/>
        <v>0</v>
      </c>
      <c r="LV143" s="25">
        <f t="shared" si="522"/>
        <v>0</v>
      </c>
      <c r="LW143" s="25">
        <f t="shared" si="628"/>
        <v>0</v>
      </c>
      <c r="LX143" s="25">
        <f t="shared" si="523"/>
        <v>0</v>
      </c>
      <c r="LY143" s="25">
        <f t="shared" si="524"/>
        <v>0</v>
      </c>
      <c r="LZ143" s="25">
        <f t="shared" si="629"/>
        <v>0</v>
      </c>
      <c r="MA143" s="25">
        <f t="shared" si="525"/>
        <v>0</v>
      </c>
      <c r="MB143" s="25">
        <f t="shared" si="526"/>
        <v>0</v>
      </c>
      <c r="MC143" s="25">
        <f t="shared" si="630"/>
        <v>0</v>
      </c>
      <c r="MD143" s="25">
        <f t="shared" si="527"/>
        <v>0</v>
      </c>
      <c r="ME143" s="25">
        <f t="shared" si="528"/>
        <v>0</v>
      </c>
      <c r="MF143" s="25">
        <f t="shared" si="631"/>
        <v>0</v>
      </c>
      <c r="MG143" s="25">
        <f t="shared" si="529"/>
        <v>0</v>
      </c>
      <c r="MH143" s="25">
        <f t="shared" si="530"/>
        <v>0</v>
      </c>
      <c r="MI143" s="25">
        <f t="shared" si="632"/>
        <v>0</v>
      </c>
      <c r="MJ143" s="25">
        <f t="shared" si="531"/>
        <v>0</v>
      </c>
      <c r="MK143" s="25">
        <f t="shared" si="532"/>
        <v>0</v>
      </c>
      <c r="ML143" s="25">
        <f t="shared" si="633"/>
        <v>0</v>
      </c>
      <c r="MM143" s="25">
        <f t="shared" si="533"/>
        <v>0</v>
      </c>
      <c r="MN143" s="25">
        <f t="shared" si="534"/>
        <v>0</v>
      </c>
      <c r="MO143" s="25">
        <f t="shared" si="634"/>
        <v>0</v>
      </c>
      <c r="MP143" s="25">
        <f t="shared" si="535"/>
        <v>0</v>
      </c>
      <c r="MQ143" s="25">
        <f t="shared" si="536"/>
        <v>0</v>
      </c>
      <c r="MR143" s="25">
        <f t="shared" si="635"/>
        <v>0</v>
      </c>
      <c r="MS143" s="29">
        <v>1.98</v>
      </c>
      <c r="MT143" s="29">
        <v>0</v>
      </c>
      <c r="MU143" s="29">
        <v>1</v>
      </c>
      <c r="MV143" s="29">
        <v>1</v>
      </c>
      <c r="MW143" s="25">
        <f t="shared" si="537"/>
        <v>1.98</v>
      </c>
      <c r="MX143" s="25">
        <f t="shared" si="538"/>
        <v>5.33</v>
      </c>
      <c r="MY143" s="25">
        <f t="shared" si="539"/>
        <v>0</v>
      </c>
      <c r="MZ143" s="25">
        <f t="shared" si="540"/>
        <v>0</v>
      </c>
      <c r="NA143" s="25">
        <f t="shared" si="541"/>
        <v>1.98</v>
      </c>
      <c r="NB143" s="25">
        <f t="shared" si="542"/>
        <v>5.45</v>
      </c>
      <c r="NC143" s="25">
        <f t="shared" si="543"/>
        <v>0</v>
      </c>
      <c r="ND143" s="25">
        <f t="shared" si="544"/>
        <v>0</v>
      </c>
      <c r="NE143" s="25">
        <f t="shared" si="636"/>
        <v>1.98</v>
      </c>
      <c r="NF143" s="25">
        <f t="shared" si="636"/>
        <v>5.3900000000000006</v>
      </c>
      <c r="NG143" s="25">
        <f t="shared" si="636"/>
        <v>0</v>
      </c>
      <c r="NH143" s="25">
        <f t="shared" si="545"/>
        <v>0</v>
      </c>
      <c r="NI143" s="25">
        <f t="shared" si="546"/>
        <v>202.13</v>
      </c>
      <c r="NJ143" s="25">
        <f t="shared" si="547"/>
        <v>0</v>
      </c>
      <c r="NK143" s="25">
        <f t="shared" si="548"/>
        <v>202.13</v>
      </c>
      <c r="NL143" s="25">
        <f t="shared" si="549"/>
        <v>127.41</v>
      </c>
      <c r="NM143" s="25">
        <f t="shared" si="550"/>
        <v>0</v>
      </c>
      <c r="NN143" s="25">
        <f t="shared" si="637"/>
        <v>127.41</v>
      </c>
      <c r="NO143" s="25">
        <f t="shared" si="551"/>
        <v>0</v>
      </c>
      <c r="NP143" s="25">
        <f t="shared" si="552"/>
        <v>0</v>
      </c>
      <c r="NQ143" s="25">
        <f t="shared" si="638"/>
        <v>0</v>
      </c>
      <c r="NR143" s="25">
        <f t="shared" si="553"/>
        <v>0</v>
      </c>
      <c r="NS143" s="25">
        <f t="shared" si="554"/>
        <v>0</v>
      </c>
      <c r="NT143" s="25">
        <f t="shared" si="639"/>
        <v>0</v>
      </c>
      <c r="NU143" s="25">
        <f t="shared" si="555"/>
        <v>0</v>
      </c>
      <c r="NV143" s="25">
        <f t="shared" si="556"/>
        <v>0</v>
      </c>
      <c r="NW143" s="25">
        <f t="shared" si="640"/>
        <v>0</v>
      </c>
      <c r="NX143" s="25">
        <f t="shared" si="641"/>
        <v>127.41</v>
      </c>
      <c r="NY143" s="25">
        <f t="shared" si="641"/>
        <v>0</v>
      </c>
      <c r="NZ143" s="25">
        <f t="shared" si="642"/>
        <v>127.41</v>
      </c>
      <c r="OA143" s="25">
        <f t="shared" si="643"/>
        <v>74.72</v>
      </c>
      <c r="OB143" s="25">
        <f t="shared" si="643"/>
        <v>0</v>
      </c>
      <c r="OC143" s="25">
        <f t="shared" si="644"/>
        <v>74.72</v>
      </c>
      <c r="OD143" s="25">
        <f t="shared" si="645"/>
        <v>127.41</v>
      </c>
      <c r="OE143" s="25">
        <f t="shared" si="645"/>
        <v>0</v>
      </c>
      <c r="OF143" s="25">
        <f t="shared" si="645"/>
        <v>127.41</v>
      </c>
      <c r="OG143" s="25">
        <f t="shared" si="557"/>
        <v>0</v>
      </c>
      <c r="OH143" s="25">
        <f t="shared" si="558"/>
        <v>0</v>
      </c>
      <c r="OI143" s="25">
        <f t="shared" si="559"/>
        <v>0</v>
      </c>
      <c r="OJ143" s="25">
        <f t="shared" si="560"/>
        <v>0</v>
      </c>
      <c r="OK143" s="25">
        <f t="shared" si="561"/>
        <v>0</v>
      </c>
      <c r="OL143" s="25">
        <f t="shared" si="562"/>
        <v>0</v>
      </c>
      <c r="OM143" s="25">
        <f t="shared" si="646"/>
        <v>0</v>
      </c>
      <c r="ON143" s="25">
        <f t="shared" si="646"/>
        <v>0</v>
      </c>
      <c r="OO143" s="25">
        <f t="shared" si="646"/>
        <v>0</v>
      </c>
      <c r="OP143" s="25">
        <f t="shared" si="563"/>
        <v>0</v>
      </c>
      <c r="OQ143" s="25">
        <f t="shared" si="564"/>
        <v>0</v>
      </c>
      <c r="OR143" s="25">
        <f t="shared" si="647"/>
        <v>0</v>
      </c>
      <c r="OS143" s="30">
        <v>536481.35</v>
      </c>
      <c r="OT143" s="30">
        <v>2371393.83</v>
      </c>
    </row>
    <row r="144" spans="1:410" ht="33" customHeight="1" x14ac:dyDescent="0.25">
      <c r="A144" s="18"/>
      <c r="B144" s="18" t="s">
        <v>929</v>
      </c>
      <c r="C144" s="18">
        <v>96.92</v>
      </c>
      <c r="D144" s="16" t="e">
        <f>_xlfn.IFNA(INDEX(#REF!,MATCH(E144,#REF!,0)),0)</f>
        <v>#REF!</v>
      </c>
      <c r="E144" s="18" t="s">
        <v>931</v>
      </c>
      <c r="F144" s="16" t="s">
        <v>765</v>
      </c>
      <c r="G144" s="16" t="s">
        <v>766</v>
      </c>
      <c r="H144" s="16" t="s">
        <v>767</v>
      </c>
      <c r="I144" s="16" t="s">
        <v>768</v>
      </c>
      <c r="J144" s="16" t="s">
        <v>769</v>
      </c>
      <c r="K144" s="16" t="s">
        <v>770</v>
      </c>
      <c r="L144" s="16" t="s">
        <v>771</v>
      </c>
      <c r="M144" s="18">
        <v>1.64</v>
      </c>
      <c r="N144" s="18">
        <v>2.44</v>
      </c>
      <c r="O144" s="18">
        <v>2.04</v>
      </c>
      <c r="P144" s="18">
        <v>2.84</v>
      </c>
      <c r="Q144" s="18">
        <v>0.1</v>
      </c>
      <c r="R144" s="18">
        <v>1.8399999999999999</v>
      </c>
      <c r="S144" s="18">
        <v>2.64</v>
      </c>
      <c r="T144" s="18">
        <v>0.2</v>
      </c>
      <c r="U144" s="18">
        <v>0</v>
      </c>
      <c r="V144" s="18">
        <v>0</v>
      </c>
      <c r="W144" s="18">
        <v>0</v>
      </c>
      <c r="X144" s="18">
        <v>1.64</v>
      </c>
      <c r="Y144" s="18">
        <v>2.4</v>
      </c>
      <c r="Z144" s="20">
        <f t="shared" si="565"/>
        <v>2.4</v>
      </c>
      <c r="AA144" s="18">
        <v>0.22</v>
      </c>
      <c r="AB144" s="18">
        <v>0</v>
      </c>
      <c r="AC144" s="18">
        <v>0</v>
      </c>
      <c r="AD144" s="18">
        <v>0</v>
      </c>
      <c r="AE144" s="18">
        <v>0</v>
      </c>
      <c r="AF144" s="18">
        <v>0</v>
      </c>
      <c r="AG144" s="18">
        <v>1.2</v>
      </c>
      <c r="AH144" s="18">
        <v>2</v>
      </c>
      <c r="AI144" s="20">
        <f t="shared" si="566"/>
        <v>2.5499999999999998</v>
      </c>
      <c r="AJ144" s="18">
        <v>0</v>
      </c>
      <c r="AK144" s="18">
        <v>0</v>
      </c>
      <c r="AL144" s="20">
        <f t="shared" si="567"/>
        <v>0</v>
      </c>
      <c r="AM144" s="18">
        <v>1.64</v>
      </c>
      <c r="AN144" s="18">
        <v>2</v>
      </c>
      <c r="AO144" s="18">
        <v>0.15</v>
      </c>
      <c r="AP144" s="18">
        <v>0.22</v>
      </c>
      <c r="AQ144" s="18">
        <v>1.64</v>
      </c>
      <c r="AR144" s="18">
        <v>2.2200000000000002</v>
      </c>
      <c r="AS144" s="18">
        <v>0.12</v>
      </c>
      <c r="AT144" s="18">
        <v>0.11</v>
      </c>
      <c r="AU144" s="18">
        <v>0</v>
      </c>
      <c r="AV144" s="18">
        <v>1</v>
      </c>
      <c r="AW144" s="18">
        <v>0</v>
      </c>
      <c r="AX144" s="18">
        <v>0</v>
      </c>
      <c r="AY144" s="18">
        <v>0</v>
      </c>
      <c r="AZ144" s="18">
        <v>0</v>
      </c>
      <c r="BA144" s="18">
        <v>0</v>
      </c>
      <c r="BB144" s="18">
        <v>0</v>
      </c>
      <c r="BC144" s="18">
        <v>0</v>
      </c>
      <c r="BD144" s="18">
        <v>0</v>
      </c>
      <c r="BE144" s="18">
        <v>0</v>
      </c>
      <c r="BF144" s="18">
        <v>0</v>
      </c>
      <c r="BG144" s="18">
        <v>0</v>
      </c>
      <c r="BH144" s="18">
        <v>0</v>
      </c>
      <c r="BI144" s="18">
        <v>0</v>
      </c>
      <c r="BJ144" s="18">
        <v>0</v>
      </c>
      <c r="BK144" s="18">
        <v>0</v>
      </c>
      <c r="BL144" s="18">
        <v>0</v>
      </c>
      <c r="BM144" s="18">
        <v>0</v>
      </c>
      <c r="BN144" s="18">
        <v>0</v>
      </c>
      <c r="BO144" s="18">
        <v>0</v>
      </c>
      <c r="BP144" s="18">
        <v>1</v>
      </c>
      <c r="BQ144" s="18">
        <v>0</v>
      </c>
      <c r="BR144" s="18">
        <v>0</v>
      </c>
      <c r="BS144" s="18">
        <v>0</v>
      </c>
      <c r="BT144" s="18">
        <v>0</v>
      </c>
      <c r="BU144" s="18">
        <v>0</v>
      </c>
      <c r="BV144" s="18">
        <v>0</v>
      </c>
      <c r="BW144" s="18">
        <v>0</v>
      </c>
      <c r="BX144" s="18">
        <v>0</v>
      </c>
      <c r="BY144" s="18">
        <v>0</v>
      </c>
      <c r="BZ144" s="18">
        <v>0</v>
      </c>
      <c r="CA144" s="16" t="e">
        <f>_xlfn.IFNA(IF(RIGHT(D144,2)="=G",0,INDEX(#REF!,MATCH(E144,#REF!,0))),0)</f>
        <v>#REF!</v>
      </c>
      <c r="CB144" s="16" t="s">
        <v>776</v>
      </c>
      <c r="CC144" s="18">
        <v>0</v>
      </c>
      <c r="CD144" s="18">
        <v>0</v>
      </c>
      <c r="CE144" s="18">
        <v>1.4</v>
      </c>
      <c r="CF144" s="18">
        <v>0.73</v>
      </c>
      <c r="CG144" s="18">
        <v>0.12</v>
      </c>
      <c r="CH144" s="18">
        <v>3</v>
      </c>
      <c r="CI144" s="16" t="s">
        <v>98</v>
      </c>
      <c r="CJ144" s="18">
        <v>0</v>
      </c>
      <c r="CK144" s="20">
        <f t="shared" si="432"/>
        <v>3.01</v>
      </c>
      <c r="CL144" s="20">
        <f t="shared" si="568"/>
        <v>3.01</v>
      </c>
      <c r="CM144" s="18">
        <v>29.37</v>
      </c>
      <c r="CN144" s="18">
        <v>29.37</v>
      </c>
      <c r="CO144" s="18">
        <v>28.531000000000002</v>
      </c>
      <c r="CP144" s="22">
        <f t="shared" si="433"/>
        <v>29.37</v>
      </c>
      <c r="CQ144" s="22">
        <f t="shared" si="434"/>
        <v>26.36</v>
      </c>
      <c r="CR144" s="22">
        <f t="shared" si="569"/>
        <v>3.01</v>
      </c>
      <c r="CS144" s="22">
        <f t="shared" si="435"/>
        <v>26.46</v>
      </c>
      <c r="CT144" s="22">
        <f t="shared" si="436"/>
        <v>26.66</v>
      </c>
      <c r="CU144" s="18">
        <v>26.66</v>
      </c>
      <c r="CV144" s="22">
        <f t="shared" si="570"/>
        <v>2.4</v>
      </c>
      <c r="CW144" s="22">
        <f t="shared" si="437"/>
        <v>0</v>
      </c>
      <c r="CX144" s="22">
        <f t="shared" si="438"/>
        <v>0</v>
      </c>
      <c r="CY144" s="22">
        <f t="shared" si="439"/>
        <v>29.1</v>
      </c>
      <c r="CZ144" s="22">
        <f t="shared" si="440"/>
        <v>29.25</v>
      </c>
      <c r="DA144" s="18">
        <v>29.37</v>
      </c>
      <c r="DB144" s="20">
        <f t="shared" si="571"/>
        <v>3.01</v>
      </c>
      <c r="DC144" s="20">
        <f t="shared" si="572"/>
        <v>0</v>
      </c>
      <c r="DD144" s="20">
        <f t="shared" si="573"/>
        <v>3.01</v>
      </c>
      <c r="DE144" s="20">
        <f t="shared" si="441"/>
        <v>0.1</v>
      </c>
      <c r="DF144" s="20">
        <f t="shared" si="442"/>
        <v>0.2</v>
      </c>
      <c r="DG144" s="20">
        <f t="shared" si="443"/>
        <v>2.67</v>
      </c>
      <c r="DH144" s="20">
        <f t="shared" si="444"/>
        <v>0</v>
      </c>
      <c r="DI144" s="20">
        <f t="shared" si="445"/>
        <v>0</v>
      </c>
      <c r="DJ144" s="20">
        <f t="shared" si="446"/>
        <v>0</v>
      </c>
      <c r="DK144" s="20">
        <f t="shared" si="574"/>
        <v>2.9699999999999998</v>
      </c>
      <c r="DL144" s="20">
        <f t="shared" si="575"/>
        <v>0</v>
      </c>
      <c r="DM144" s="20">
        <f t="shared" si="576"/>
        <v>4.0000000000000036E-2</v>
      </c>
      <c r="DN144" s="20">
        <f t="shared" si="577"/>
        <v>0</v>
      </c>
      <c r="DO144" s="18">
        <v>3.04</v>
      </c>
      <c r="DP144" s="18">
        <v>0</v>
      </c>
      <c r="DQ144" s="18">
        <v>1</v>
      </c>
      <c r="DR144" s="18">
        <v>1</v>
      </c>
      <c r="DS144" s="25">
        <f t="shared" si="578"/>
        <v>3.04</v>
      </c>
      <c r="DT144" s="25">
        <f t="shared" si="579"/>
        <v>0</v>
      </c>
      <c r="DU144" s="25">
        <f t="shared" si="580"/>
        <v>9.15</v>
      </c>
      <c r="DV144" s="25">
        <f t="shared" si="581"/>
        <v>0</v>
      </c>
      <c r="DW144" s="25">
        <f t="shared" si="582"/>
        <v>9.15</v>
      </c>
      <c r="DX144" s="25">
        <f t="shared" si="583"/>
        <v>18.670000000000002</v>
      </c>
      <c r="DY144" s="25">
        <f t="shared" si="584"/>
        <v>0</v>
      </c>
      <c r="DZ144" s="25">
        <f t="shared" si="585"/>
        <v>18.670000000000002</v>
      </c>
      <c r="EA144" s="25">
        <f t="shared" si="586"/>
        <v>12.24</v>
      </c>
      <c r="EB144" s="25">
        <f t="shared" si="587"/>
        <v>0</v>
      </c>
      <c r="EC144" s="25">
        <f t="shared" si="588"/>
        <v>12.24</v>
      </c>
      <c r="ED144" s="25">
        <f t="shared" si="589"/>
        <v>6.43</v>
      </c>
      <c r="EE144" s="25">
        <f t="shared" si="589"/>
        <v>0</v>
      </c>
      <c r="EF144" s="25">
        <f t="shared" si="590"/>
        <v>6.43</v>
      </c>
      <c r="EG144" s="25">
        <f t="shared" si="591"/>
        <v>12.24</v>
      </c>
      <c r="EH144" s="25">
        <f t="shared" si="591"/>
        <v>0</v>
      </c>
      <c r="EI144" s="25">
        <f t="shared" si="592"/>
        <v>12.24</v>
      </c>
      <c r="EJ144" s="18">
        <v>96.92</v>
      </c>
      <c r="EK144" s="18">
        <v>135.62</v>
      </c>
      <c r="EL144" s="18" t="s">
        <v>931</v>
      </c>
      <c r="EM144" s="18" t="s">
        <v>932</v>
      </c>
      <c r="EN144" s="16" t="s">
        <v>774</v>
      </c>
      <c r="EO144" s="16" t="s">
        <v>131</v>
      </c>
      <c r="EP144" s="16" t="e">
        <f>IF(OR(EN144="Cống tròn",EN144="Cống hộp",EN144="Ống nhựa"),INDEX(#REF!,MATCH(E144,#REF!,0)),IF(OR(EN144="Rãnh xây",EN144="Rãnh bê tông"),INDEX(#REF!,MATCH(E144,#REF!,0)),0))</f>
        <v>#REF!</v>
      </c>
      <c r="EQ144" s="18">
        <v>37.5</v>
      </c>
      <c r="ER144" s="18">
        <v>1</v>
      </c>
      <c r="ES144" s="25">
        <f t="shared" si="593"/>
        <v>37</v>
      </c>
      <c r="ET144" s="1" t="e">
        <f>_xlfn.IFNA(IF(EN144="Cống tròn",INDEX(#REF!,MATCH(E144,#REF!,0)),IF(EN144="Cống hộp",INDEX(#REF!,MATCH(E144,#REF!,0)),EU144&amp;" ,"&amp;EV144)),0)</f>
        <v>#REF!</v>
      </c>
      <c r="EU144" s="16" t="s">
        <v>769</v>
      </c>
      <c r="EV144" s="16" t="s">
        <v>775</v>
      </c>
      <c r="EW144" s="16" t="e">
        <f>_xlfn.IFNA(INDEX(#REF!,MATCH(E144,#REF!,0)),0)</f>
        <v>#REF!</v>
      </c>
      <c r="EX144" s="16"/>
      <c r="EY144" s="18">
        <v>0</v>
      </c>
      <c r="EZ144" s="18">
        <v>0</v>
      </c>
      <c r="FA144" s="18">
        <v>0</v>
      </c>
      <c r="FB144" s="19">
        <v>0</v>
      </c>
      <c r="FC144" s="19">
        <v>0</v>
      </c>
      <c r="FD144" s="25">
        <f t="shared" si="447"/>
        <v>0</v>
      </c>
      <c r="FE144" s="25">
        <f t="shared" si="594"/>
        <v>0</v>
      </c>
      <c r="FF144" s="18">
        <v>0.14000000000000001</v>
      </c>
      <c r="FG144" s="18">
        <v>2</v>
      </c>
      <c r="FH144" s="18">
        <v>1.5</v>
      </c>
      <c r="FI144" s="25">
        <f t="shared" si="595"/>
        <v>1.78</v>
      </c>
      <c r="FJ144" s="18">
        <v>0</v>
      </c>
      <c r="FK144" s="18">
        <v>0</v>
      </c>
      <c r="FL144" s="18">
        <v>0.2</v>
      </c>
      <c r="FM144" s="18">
        <v>1.6</v>
      </c>
      <c r="FN144" s="18">
        <v>0</v>
      </c>
      <c r="FO144" s="25">
        <f t="shared" si="596"/>
        <v>1.98</v>
      </c>
      <c r="FP144" s="18">
        <v>1.4999999999999999E-2</v>
      </c>
      <c r="FQ144" s="18">
        <v>1</v>
      </c>
      <c r="FR144" s="25">
        <f t="shared" si="448"/>
        <v>36</v>
      </c>
      <c r="FS144" s="25">
        <f t="shared" si="449"/>
        <v>0.52500000000000002</v>
      </c>
      <c r="FT144" s="25">
        <f t="shared" si="450"/>
        <v>36.524999999999999</v>
      </c>
      <c r="FU144" s="25">
        <f t="shared" si="451"/>
        <v>-0.97500000000000142</v>
      </c>
      <c r="FV144" s="25" t="str">
        <f t="shared" si="597"/>
        <v>Thêm 01</v>
      </c>
      <c r="FW144" s="25">
        <f t="shared" si="598"/>
        <v>0.04</v>
      </c>
      <c r="FX144" s="16"/>
      <c r="FY144" s="16"/>
      <c r="FZ144" s="16"/>
      <c r="GA144" s="16"/>
      <c r="GB144" s="19">
        <v>0</v>
      </c>
      <c r="GC144" s="19">
        <v>0</v>
      </c>
      <c r="GD144" s="19">
        <v>0</v>
      </c>
      <c r="GE144" s="19">
        <v>0</v>
      </c>
      <c r="GF144" s="19">
        <v>0</v>
      </c>
      <c r="GG144" s="19">
        <v>0</v>
      </c>
      <c r="GH144" s="19">
        <v>0</v>
      </c>
      <c r="GI144" s="19">
        <v>0</v>
      </c>
      <c r="GJ144" s="19">
        <v>0</v>
      </c>
      <c r="GK144" s="19">
        <v>0</v>
      </c>
      <c r="GL144" s="25">
        <f t="shared" si="452"/>
        <v>0</v>
      </c>
      <c r="GM144" s="25">
        <f t="shared" si="599"/>
        <v>0</v>
      </c>
      <c r="GN144" s="19">
        <v>0</v>
      </c>
      <c r="GO144" s="19">
        <v>0</v>
      </c>
      <c r="GP144" s="19">
        <v>0</v>
      </c>
      <c r="GQ144" s="19">
        <v>0</v>
      </c>
      <c r="GR144" s="1" t="e">
        <f>_xlfn.IFNA(INDEX(#REF!,MATCH(E144,#REF!,0)),0)</f>
        <v>#REF!</v>
      </c>
      <c r="GS144" s="16"/>
      <c r="GT144" s="18">
        <v>0</v>
      </c>
      <c r="GU144" s="18">
        <v>0</v>
      </c>
      <c r="GV144" s="18">
        <v>0</v>
      </c>
      <c r="GW144" s="18">
        <v>0</v>
      </c>
      <c r="GX144" s="25">
        <f t="shared" si="453"/>
        <v>0</v>
      </c>
      <c r="GY144" s="25">
        <f t="shared" si="454"/>
        <v>0</v>
      </c>
      <c r="GZ144" s="25">
        <f t="shared" si="600"/>
        <v>0</v>
      </c>
      <c r="HA144" s="1" t="e" cm="1">
        <f t="array" ref="HA144">INDEX(#REF!,MATCH(EJ144&amp;EK144&amp;HD144&amp;HE144&amp;HF144,#REF!&amp;#REF!&amp;#REF!&amp;#REF!&amp;#REF!,0))</f>
        <v>#REF!</v>
      </c>
      <c r="HB144" s="16"/>
      <c r="HC144" s="25">
        <f t="shared" si="601"/>
        <v>0</v>
      </c>
      <c r="HD144" s="18">
        <v>0</v>
      </c>
      <c r="HE144" s="18">
        <v>0</v>
      </c>
      <c r="HF144" s="18">
        <v>0</v>
      </c>
      <c r="HG144" s="1" t="e" cm="1">
        <f t="array" ref="HG144">INDEX(#REF!,MATCH(EJ144&amp;EK144&amp;HJ144&amp;HK144&amp;HL144,#REF!&amp;#REF!&amp;#REF!&amp;#REF!&amp;#REF!,0))</f>
        <v>#REF!</v>
      </c>
      <c r="HH144" s="16"/>
      <c r="HI144" s="25">
        <f t="shared" si="602"/>
        <v>0</v>
      </c>
      <c r="HJ144" s="25">
        <f t="shared" si="603"/>
        <v>0</v>
      </c>
      <c r="HK144" s="19">
        <v>0</v>
      </c>
      <c r="HL144" s="19">
        <v>0</v>
      </c>
      <c r="HM144" s="18">
        <v>0.01</v>
      </c>
      <c r="HN144" s="18">
        <v>1</v>
      </c>
      <c r="HO144" s="25">
        <f t="shared" si="604"/>
        <v>0</v>
      </c>
      <c r="HP144" s="25">
        <f t="shared" si="605"/>
        <v>0</v>
      </c>
      <c r="HQ144" s="25">
        <f t="shared" si="606"/>
        <v>0</v>
      </c>
      <c r="HR144" s="25">
        <f t="shared" si="607"/>
        <v>0</v>
      </c>
      <c r="HS144" s="25">
        <f t="shared" si="608"/>
        <v>0</v>
      </c>
      <c r="HT144" s="19">
        <v>0</v>
      </c>
      <c r="HU144" s="19">
        <v>0</v>
      </c>
      <c r="HV144" s="19">
        <v>0</v>
      </c>
      <c r="HW144" s="25">
        <f t="shared" si="609"/>
        <v>0</v>
      </c>
      <c r="HX144" s="19">
        <v>0</v>
      </c>
      <c r="HY144" s="19">
        <v>0</v>
      </c>
      <c r="HZ144" s="18">
        <v>29.37</v>
      </c>
      <c r="IA144" s="20">
        <f>ROUND(IF(EN144="Cống tròn",IF(EN144="Cống tròn",IF(EU144="Không có móng",IQ144-FF144,IF(EU144="Đế",IP144-FN144,IF(OR(EU144="Móng bê tông",EU144="Móng bê tông kết hợp đế"),II144-FJ144,0))),0),IF(EN144="Cống hộp",IF(AND(EN144="Cống hộp",EU144="Không có móng"),IQ144-GF144,IF(AND(EN144="Cống hộp",EU144="Móng bê tông"),IJ144-GB144,0)),IF(OR(EN144="Rãnh xây",EN144="Rãnh bê tông"),IF(OR(EN144="Rãnh xây",EN144="Rãnh bê tông"),IK144-GB144,0),IF(EN144="Ống nhựa",IF(AND(EN144="Ống nhựa",EU144="Không đắp cát"),IQ144-HT144,IF(AND(EN144="Ống nhựa",EU144="Đắp cát"),IH144-HX144,0)),IF(EN144="Rãnh thang",IF(EN144="Rãnh thang",IF(EU144="Móng bê tông",#REF!-#REF!,IQ144),0),0))))),2)</f>
        <v>26.62</v>
      </c>
      <c r="IB144" s="20">
        <f t="shared" si="610"/>
        <v>2.75</v>
      </c>
      <c r="IC144" s="20">
        <f t="shared" si="455"/>
        <v>26.62</v>
      </c>
      <c r="ID144" s="20">
        <f t="shared" si="456"/>
        <v>0</v>
      </c>
      <c r="IE144" s="20">
        <f t="shared" si="457"/>
        <v>0</v>
      </c>
      <c r="IF144" s="20">
        <f t="shared" si="458"/>
        <v>0</v>
      </c>
      <c r="IG144" s="20">
        <f>IF(EN144="Rãnh thang",IF(AND(EN144="Rãnh thang",EU144="Móng bê tông"),IQ144-#REF!,0),IF(EN144="Ống nhựa",IF(AND(EN144="Ống nhựa",EU144="Đắp cát"),IQ144-HT144,0),IF(EN144="Cống tròn",IF(EN144="Cống tròn",IF(OR(EU144="Móng bê tông",EU144="Móng bê tông kết hợp đế"),IM144-FL144,0),0),IF(EN144="Cống hộp",IF(AND(EN144="Cống hộp",EU144="Móng bê tông"),IN144-GD144,0),IF(OR(EN144="Rãnh xây",EN144="Rãnh bê tông"),IF(AND(EN144="Rãnh xây",EU144="Móng bê tông"),IO144-GD144,IF(AND(EN144="Rãnh bê tông",EU144="Móng bê tông"),IO144-GD144,0)),0)))))</f>
        <v>26.62</v>
      </c>
      <c r="IH144" s="20">
        <f t="shared" si="459"/>
        <v>0</v>
      </c>
      <c r="II144" s="20">
        <f t="shared" si="460"/>
        <v>26.62</v>
      </c>
      <c r="IJ144" s="20">
        <f t="shared" si="461"/>
        <v>0</v>
      </c>
      <c r="IK144" s="20">
        <f t="shared" si="462"/>
        <v>0</v>
      </c>
      <c r="IL144" s="20">
        <f t="shared" si="463"/>
        <v>26.82</v>
      </c>
      <c r="IM144" s="20">
        <f t="shared" si="464"/>
        <v>26.82</v>
      </c>
      <c r="IN144" s="20">
        <f t="shared" si="465"/>
        <v>0</v>
      </c>
      <c r="IO144" s="20">
        <f t="shared" si="466"/>
        <v>0</v>
      </c>
      <c r="IP144" s="20">
        <f t="shared" si="467"/>
        <v>0</v>
      </c>
      <c r="IQ144" s="18">
        <v>26.96</v>
      </c>
      <c r="IR144" s="25">
        <f t="shared" si="611"/>
        <v>0</v>
      </c>
      <c r="IS144" s="25">
        <f t="shared" si="468"/>
        <v>0</v>
      </c>
      <c r="IT144" s="25">
        <f t="shared" si="469"/>
        <v>0</v>
      </c>
      <c r="IU144" s="25">
        <f>ROUND(IF(EN144="Cống tròn",IF(EN144="Cống tròn",IV144+FF144,0),IF(EN144="Cống hộp",IF(EN144="Cống hộp",IV144+GP144,0),IF(OR(EN144="Rãnh xây",EN144="Rãnh bê tông"),IF(OR(EN144="Rãnh xây",EN144="Rãnh bê tông"),IV144+GP144,0),IF(EN144="ống nhựa",IF(EN144="Ống nhựa",IV144+HT144,0),IF(EN144="Rãnh thang",IF(EN144="Rãnh thang",IQ144+#REF!,0),0))))),2)</f>
        <v>28.56</v>
      </c>
      <c r="IV144" s="18">
        <v>28.42</v>
      </c>
      <c r="IW144" s="25">
        <f t="shared" si="470"/>
        <v>28.56</v>
      </c>
      <c r="IX144" s="25">
        <f t="shared" si="471"/>
        <v>0</v>
      </c>
      <c r="IY144" s="25">
        <f t="shared" si="472"/>
        <v>0</v>
      </c>
      <c r="IZ144" s="25">
        <f t="shared" si="473"/>
        <v>0</v>
      </c>
      <c r="JA144" s="25">
        <f t="shared" si="474"/>
        <v>0</v>
      </c>
      <c r="JB144" s="18">
        <v>29.39</v>
      </c>
      <c r="JC144" s="20">
        <f>ROUND(IF(EN144="Cống tròn",IF(EN144="Cống tròn",IF(EU144="Không có móng",JS144-FF144,IF(EU144="Đế",JR144-FN144,IF(OR(EU144="Móng bê tông",EU144="Móng bê tông kết hợp đế"),JK144-FJ144,0))),0),IF(EN144="Cống hộp",IF(AND(EN144="Cống hộp",EU144="Không có móng"),JS144-GF144,IF(AND(EN144="Cống hộp",EU144="Móng bê tông"),JL144-GB144,0)),IF(OR(EN144="Rãnh xây",EN144="Rãnh bê tông"),IF(OR(EN144="Rãnh xây",EN144="Rãnh bê tông"),JM144-GB144,0),IF(EN144="Ống nhựa",IF(AND(EN144="Ống nhựa",EU144="Không đắp cát"),JS144-HT144,IF(AND(EN144="Ống nhựa",EU144="Đắp cát"),JJ144-HX144,0)),IF(EN144="Rãnh thang",IF(EN144="Rãnh thang",IF(EU144="Móng bê tông",#REF!-#REF!,JS144),0),0))))),2)</f>
        <v>26.58</v>
      </c>
      <c r="JD144" s="20">
        <f t="shared" si="612"/>
        <v>2.8100000000000023</v>
      </c>
      <c r="JE144" s="20">
        <f t="shared" si="475"/>
        <v>26.580000000000002</v>
      </c>
      <c r="JF144" s="20">
        <f t="shared" si="476"/>
        <v>0</v>
      </c>
      <c r="JG144" s="20">
        <f t="shared" si="477"/>
        <v>0</v>
      </c>
      <c r="JH144" s="20">
        <f t="shared" si="478"/>
        <v>0</v>
      </c>
      <c r="JI144" s="20">
        <f>IF(EN144="Rãnh thang",IF(AND(EN144="Rãnh thang",EU144="Móng bê tông"),JS144-#REF!,0),IF(EN144="Ống nhựa",IF(AND(EN144="Ống nhựa",EU144="Đắp cát"),JS144-HT144,0),IF(EN144="Cống tròn",IF(EN144="Cống tròn",IF(OR(EU144="Móng bê tông",EU144="Móng bê tông kết hợp đế"),JO144-FL144,0),0),IF(EN144="Cống hộp",IF(AND(EN144="Cống hộp",EU144="Móng bê tông"),JP144-GD144,0),IF(OR(EN144="Rãnh xây",EN144="Rãnh bê tông"),IF(AND(EN144="Rãnh xây",EU144="Móng bê tông"),JQ144-GD144,IF(AND(EN144="Rãnh bê tông",EU144="Móng bê tông"),JQ144-GD144,0)),0)))))</f>
        <v>26.580000000000002</v>
      </c>
      <c r="JJ144" s="20">
        <f t="shared" si="479"/>
        <v>0</v>
      </c>
      <c r="JK144" s="20">
        <f t="shared" si="480"/>
        <v>26.580000000000002</v>
      </c>
      <c r="JL144" s="20">
        <f t="shared" si="481"/>
        <v>0</v>
      </c>
      <c r="JM144" s="20">
        <f t="shared" si="482"/>
        <v>0</v>
      </c>
      <c r="JN144" s="20">
        <f t="shared" si="483"/>
        <v>26.78</v>
      </c>
      <c r="JO144" s="20">
        <f t="shared" si="484"/>
        <v>26.78</v>
      </c>
      <c r="JP144" s="20">
        <f t="shared" si="485"/>
        <v>0</v>
      </c>
      <c r="JQ144" s="20">
        <f t="shared" si="486"/>
        <v>0</v>
      </c>
      <c r="JR144" s="20">
        <f t="shared" si="487"/>
        <v>0</v>
      </c>
      <c r="JS144" s="26">
        <v>26.92</v>
      </c>
      <c r="JT144" s="25">
        <f t="shared" si="613"/>
        <v>0</v>
      </c>
      <c r="JU144" s="25">
        <f t="shared" si="488"/>
        <v>0</v>
      </c>
      <c r="JV144" s="25">
        <f t="shared" si="489"/>
        <v>0</v>
      </c>
      <c r="JW144" s="25">
        <f>ROUND(IF(EN144="Cống tròn",IF(EN144="Cống tròn",JX144+FF144,0),IF(EN144="Cống hộp",IF(EN144="Cống hộp",JX144+GP144,0),IF(OR(EN144="Rãnh xây",EN144="Rãnh bê tông"),IF(OR(EN144="Rãnh xây",EN144="Rãnh bê tông"),JX144+GP144,0),IF(EN144="ống nhựa",IF(EN144="Ống nhựa",JX144+HT144,0),IF(EN144="Rãnh thang",IF(EN144="Rãnh thang",JS144+#REF!,0),0))))),2)</f>
        <v>28.56</v>
      </c>
      <c r="JX144" s="27">
        <v>28.42</v>
      </c>
      <c r="JY144" s="25">
        <f t="shared" si="490"/>
        <v>28.56</v>
      </c>
      <c r="JZ144" s="25">
        <f t="shared" si="491"/>
        <v>0</v>
      </c>
      <c r="KA144" s="25">
        <f t="shared" si="492"/>
        <v>0</v>
      </c>
      <c r="KB144" s="25">
        <f t="shared" si="493"/>
        <v>0</v>
      </c>
      <c r="KC144" s="25">
        <f t="shared" si="494"/>
        <v>0</v>
      </c>
      <c r="KD144" s="28" t="s">
        <v>98</v>
      </c>
      <c r="KE144" s="27">
        <v>0</v>
      </c>
      <c r="KF144" s="25">
        <f t="shared" si="495"/>
        <v>2.75</v>
      </c>
      <c r="KG144" s="25">
        <f t="shared" si="614"/>
        <v>2.75</v>
      </c>
      <c r="KH144" s="27">
        <v>0</v>
      </c>
      <c r="KI144" s="25">
        <f t="shared" si="496"/>
        <v>2.8100000000000023</v>
      </c>
      <c r="KJ144" s="25">
        <f t="shared" si="615"/>
        <v>2.8100000000000023</v>
      </c>
      <c r="KK144" s="25">
        <f t="shared" si="497"/>
        <v>0</v>
      </c>
      <c r="KL144" s="25">
        <f t="shared" si="498"/>
        <v>0</v>
      </c>
      <c r="KM144" s="25">
        <f t="shared" si="616"/>
        <v>0</v>
      </c>
      <c r="KN144" s="25">
        <f t="shared" si="499"/>
        <v>0</v>
      </c>
      <c r="KO144" s="25">
        <f t="shared" si="500"/>
        <v>0</v>
      </c>
      <c r="KP144" s="25">
        <f t="shared" si="617"/>
        <v>0</v>
      </c>
      <c r="KQ144" s="25">
        <f t="shared" si="501"/>
        <v>0.2</v>
      </c>
      <c r="KR144" s="25">
        <f t="shared" si="502"/>
        <v>0.2</v>
      </c>
      <c r="KS144" s="25">
        <f t="shared" si="618"/>
        <v>0.2</v>
      </c>
      <c r="KT144" s="25">
        <f t="shared" si="503"/>
        <v>0</v>
      </c>
      <c r="KU144" s="25">
        <f t="shared" si="504"/>
        <v>0</v>
      </c>
      <c r="KV144" s="25">
        <f t="shared" si="619"/>
        <v>0</v>
      </c>
      <c r="KW144" s="25">
        <f t="shared" si="505"/>
        <v>0</v>
      </c>
      <c r="KX144" s="25">
        <f t="shared" si="506"/>
        <v>0</v>
      </c>
      <c r="KY144" s="25">
        <f t="shared" si="620"/>
        <v>0</v>
      </c>
      <c r="KZ144" s="25">
        <f t="shared" si="507"/>
        <v>0</v>
      </c>
      <c r="LA144" s="25">
        <f t="shared" si="508"/>
        <v>0</v>
      </c>
      <c r="LB144" s="25">
        <f t="shared" si="621"/>
        <v>0</v>
      </c>
      <c r="LC144" s="25">
        <f t="shared" si="509"/>
        <v>1.98</v>
      </c>
      <c r="LD144" s="25">
        <f t="shared" si="510"/>
        <v>1.98</v>
      </c>
      <c r="LE144" s="25">
        <f t="shared" si="622"/>
        <v>1.98</v>
      </c>
      <c r="LF144" s="25">
        <f t="shared" si="511"/>
        <v>0</v>
      </c>
      <c r="LG144" s="25">
        <f t="shared" si="512"/>
        <v>0</v>
      </c>
      <c r="LH144" s="25">
        <f t="shared" si="623"/>
        <v>0</v>
      </c>
      <c r="LI144" s="25">
        <f t="shared" si="513"/>
        <v>0</v>
      </c>
      <c r="LJ144" s="25">
        <f t="shared" si="514"/>
        <v>0</v>
      </c>
      <c r="LK144" s="25">
        <f t="shared" si="624"/>
        <v>0</v>
      </c>
      <c r="LL144" s="25">
        <f t="shared" si="515"/>
        <v>0</v>
      </c>
      <c r="LM144" s="25">
        <f t="shared" si="516"/>
        <v>0</v>
      </c>
      <c r="LN144" s="25">
        <f t="shared" si="625"/>
        <v>0</v>
      </c>
      <c r="LO144" s="25">
        <f t="shared" si="517"/>
        <v>0</v>
      </c>
      <c r="LP144" s="25">
        <f t="shared" si="518"/>
        <v>0</v>
      </c>
      <c r="LQ144" s="25">
        <f t="shared" si="626"/>
        <v>0</v>
      </c>
      <c r="LR144" s="25">
        <f t="shared" si="519"/>
        <v>0</v>
      </c>
      <c r="LS144" s="25">
        <f t="shared" si="520"/>
        <v>0</v>
      </c>
      <c r="LT144" s="25">
        <f t="shared" si="627"/>
        <v>0</v>
      </c>
      <c r="LU144" s="25">
        <f t="shared" si="521"/>
        <v>0</v>
      </c>
      <c r="LV144" s="25">
        <f t="shared" si="522"/>
        <v>0</v>
      </c>
      <c r="LW144" s="25">
        <f t="shared" si="628"/>
        <v>0</v>
      </c>
      <c r="LX144" s="25">
        <f t="shared" si="523"/>
        <v>0</v>
      </c>
      <c r="LY144" s="25">
        <f t="shared" si="524"/>
        <v>0</v>
      </c>
      <c r="LZ144" s="25">
        <f t="shared" si="629"/>
        <v>0</v>
      </c>
      <c r="MA144" s="25">
        <f t="shared" si="525"/>
        <v>0</v>
      </c>
      <c r="MB144" s="25">
        <f t="shared" si="526"/>
        <v>0</v>
      </c>
      <c r="MC144" s="25">
        <f t="shared" si="630"/>
        <v>0</v>
      </c>
      <c r="MD144" s="25">
        <f t="shared" si="527"/>
        <v>0</v>
      </c>
      <c r="ME144" s="25">
        <f t="shared" si="528"/>
        <v>0</v>
      </c>
      <c r="MF144" s="25">
        <f t="shared" si="631"/>
        <v>0</v>
      </c>
      <c r="MG144" s="25">
        <f t="shared" si="529"/>
        <v>0</v>
      </c>
      <c r="MH144" s="25">
        <f t="shared" si="530"/>
        <v>0</v>
      </c>
      <c r="MI144" s="25">
        <f t="shared" si="632"/>
        <v>0</v>
      </c>
      <c r="MJ144" s="25">
        <f t="shared" si="531"/>
        <v>0</v>
      </c>
      <c r="MK144" s="25">
        <f t="shared" si="532"/>
        <v>0</v>
      </c>
      <c r="ML144" s="25">
        <f t="shared" si="633"/>
        <v>0</v>
      </c>
      <c r="MM144" s="25">
        <f t="shared" si="533"/>
        <v>0</v>
      </c>
      <c r="MN144" s="25">
        <f t="shared" si="534"/>
        <v>0</v>
      </c>
      <c r="MO144" s="25">
        <f t="shared" si="634"/>
        <v>0</v>
      </c>
      <c r="MP144" s="25">
        <f t="shared" si="535"/>
        <v>0</v>
      </c>
      <c r="MQ144" s="25">
        <f t="shared" si="536"/>
        <v>0</v>
      </c>
      <c r="MR144" s="25">
        <f t="shared" si="635"/>
        <v>0</v>
      </c>
      <c r="MS144" s="29">
        <v>1.98</v>
      </c>
      <c r="MT144" s="29">
        <v>0</v>
      </c>
      <c r="MU144" s="29">
        <v>1</v>
      </c>
      <c r="MV144" s="29">
        <v>1</v>
      </c>
      <c r="MW144" s="25">
        <f t="shared" si="537"/>
        <v>1.98</v>
      </c>
      <c r="MX144" s="25">
        <f t="shared" si="538"/>
        <v>5.45</v>
      </c>
      <c r="MY144" s="25">
        <f t="shared" si="539"/>
        <v>0</v>
      </c>
      <c r="MZ144" s="25">
        <f t="shared" si="540"/>
        <v>0</v>
      </c>
      <c r="NA144" s="25">
        <f t="shared" si="541"/>
        <v>1.98</v>
      </c>
      <c r="NB144" s="25">
        <f t="shared" si="542"/>
        <v>5.56</v>
      </c>
      <c r="NC144" s="25">
        <f t="shared" si="543"/>
        <v>0</v>
      </c>
      <c r="ND144" s="25">
        <f t="shared" si="544"/>
        <v>0</v>
      </c>
      <c r="NE144" s="25">
        <f t="shared" si="636"/>
        <v>1.98</v>
      </c>
      <c r="NF144" s="25">
        <f t="shared" si="636"/>
        <v>5.5049999999999999</v>
      </c>
      <c r="NG144" s="25">
        <f t="shared" si="636"/>
        <v>0</v>
      </c>
      <c r="NH144" s="25">
        <f t="shared" si="545"/>
        <v>0</v>
      </c>
      <c r="NI144" s="25">
        <f t="shared" si="546"/>
        <v>206.44</v>
      </c>
      <c r="NJ144" s="25">
        <f t="shared" si="547"/>
        <v>0</v>
      </c>
      <c r="NK144" s="25">
        <f t="shared" si="548"/>
        <v>206.44</v>
      </c>
      <c r="NL144" s="25">
        <f t="shared" si="549"/>
        <v>127.41</v>
      </c>
      <c r="NM144" s="25">
        <f t="shared" si="550"/>
        <v>0</v>
      </c>
      <c r="NN144" s="25">
        <f t="shared" si="637"/>
        <v>127.41</v>
      </c>
      <c r="NO144" s="25">
        <f t="shared" si="551"/>
        <v>0</v>
      </c>
      <c r="NP144" s="25">
        <f t="shared" si="552"/>
        <v>0</v>
      </c>
      <c r="NQ144" s="25">
        <f t="shared" si="638"/>
        <v>0</v>
      </c>
      <c r="NR144" s="25">
        <f t="shared" si="553"/>
        <v>0</v>
      </c>
      <c r="NS144" s="25">
        <f t="shared" si="554"/>
        <v>0</v>
      </c>
      <c r="NT144" s="25">
        <f t="shared" si="639"/>
        <v>0</v>
      </c>
      <c r="NU144" s="25">
        <f t="shared" si="555"/>
        <v>0</v>
      </c>
      <c r="NV144" s="25">
        <f t="shared" si="556"/>
        <v>0</v>
      </c>
      <c r="NW144" s="25">
        <f t="shared" si="640"/>
        <v>0</v>
      </c>
      <c r="NX144" s="25">
        <f t="shared" si="641"/>
        <v>127.41</v>
      </c>
      <c r="NY144" s="25">
        <f t="shared" si="641"/>
        <v>0</v>
      </c>
      <c r="NZ144" s="25">
        <f t="shared" si="642"/>
        <v>127.41</v>
      </c>
      <c r="OA144" s="25">
        <f t="shared" si="643"/>
        <v>79.03</v>
      </c>
      <c r="OB144" s="25">
        <f t="shared" si="643"/>
        <v>0</v>
      </c>
      <c r="OC144" s="25">
        <f t="shared" si="644"/>
        <v>79.03</v>
      </c>
      <c r="OD144" s="25">
        <f t="shared" si="645"/>
        <v>127.41</v>
      </c>
      <c r="OE144" s="25">
        <f t="shared" si="645"/>
        <v>0</v>
      </c>
      <c r="OF144" s="25">
        <f t="shared" si="645"/>
        <v>127.41</v>
      </c>
      <c r="OG144" s="25">
        <f t="shared" si="557"/>
        <v>0</v>
      </c>
      <c r="OH144" s="25">
        <f t="shared" si="558"/>
        <v>0</v>
      </c>
      <c r="OI144" s="25">
        <f t="shared" si="559"/>
        <v>0</v>
      </c>
      <c r="OJ144" s="25">
        <f t="shared" si="560"/>
        <v>0</v>
      </c>
      <c r="OK144" s="25">
        <f t="shared" si="561"/>
        <v>0</v>
      </c>
      <c r="OL144" s="25">
        <f t="shared" si="562"/>
        <v>0</v>
      </c>
      <c r="OM144" s="25">
        <f t="shared" si="646"/>
        <v>0</v>
      </c>
      <c r="ON144" s="25">
        <f t="shared" si="646"/>
        <v>0</v>
      </c>
      <c r="OO144" s="25">
        <f t="shared" si="646"/>
        <v>0</v>
      </c>
      <c r="OP144" s="25">
        <f t="shared" si="563"/>
        <v>0</v>
      </c>
      <c r="OQ144" s="25">
        <f t="shared" si="564"/>
        <v>0</v>
      </c>
      <c r="OR144" s="25">
        <f t="shared" si="647"/>
        <v>0</v>
      </c>
      <c r="OS144" s="30">
        <v>536481.35</v>
      </c>
      <c r="OT144" s="30">
        <v>2371432.5299999998</v>
      </c>
    </row>
    <row r="145" spans="1:410" ht="33" customHeight="1" x14ac:dyDescent="0.25">
      <c r="A145" s="18"/>
      <c r="B145" s="18" t="s">
        <v>929</v>
      </c>
      <c r="C145" s="18">
        <v>135.62</v>
      </c>
      <c r="D145" s="16" t="e">
        <f>_xlfn.IFNA(INDEX(#REF!,MATCH(E145,#REF!,0)),0)</f>
        <v>#REF!</v>
      </c>
      <c r="E145" s="18" t="s">
        <v>932</v>
      </c>
      <c r="F145" s="16" t="s">
        <v>765</v>
      </c>
      <c r="G145" s="16" t="s">
        <v>766</v>
      </c>
      <c r="H145" s="16" t="s">
        <v>767</v>
      </c>
      <c r="I145" s="16" t="s">
        <v>768</v>
      </c>
      <c r="J145" s="16" t="s">
        <v>769</v>
      </c>
      <c r="K145" s="16" t="s">
        <v>770</v>
      </c>
      <c r="L145" s="16" t="s">
        <v>771</v>
      </c>
      <c r="M145" s="18">
        <v>1.64</v>
      </c>
      <c r="N145" s="18">
        <v>2.44</v>
      </c>
      <c r="O145" s="18">
        <v>2.04</v>
      </c>
      <c r="P145" s="18">
        <v>2.84</v>
      </c>
      <c r="Q145" s="18">
        <v>0.1</v>
      </c>
      <c r="R145" s="18">
        <v>1.8399999999999999</v>
      </c>
      <c r="S145" s="18">
        <v>2.64</v>
      </c>
      <c r="T145" s="18">
        <v>0.2</v>
      </c>
      <c r="U145" s="18">
        <v>0</v>
      </c>
      <c r="V145" s="18">
        <v>0</v>
      </c>
      <c r="W145" s="18">
        <v>0</v>
      </c>
      <c r="X145" s="18">
        <v>1.64</v>
      </c>
      <c r="Y145" s="18">
        <v>2.4</v>
      </c>
      <c r="Z145" s="20">
        <f t="shared" si="565"/>
        <v>2.5</v>
      </c>
      <c r="AA145" s="18">
        <v>0.22</v>
      </c>
      <c r="AB145" s="18">
        <v>0</v>
      </c>
      <c r="AC145" s="18">
        <v>0</v>
      </c>
      <c r="AD145" s="18">
        <v>0</v>
      </c>
      <c r="AE145" s="18">
        <v>0</v>
      </c>
      <c r="AF145" s="18">
        <v>0</v>
      </c>
      <c r="AG145" s="18">
        <v>1.2</v>
      </c>
      <c r="AH145" s="18">
        <v>2</v>
      </c>
      <c r="AI145" s="20">
        <f t="shared" si="566"/>
        <v>2.65</v>
      </c>
      <c r="AJ145" s="18">
        <v>0</v>
      </c>
      <c r="AK145" s="18">
        <v>0</v>
      </c>
      <c r="AL145" s="20">
        <f t="shared" si="567"/>
        <v>0</v>
      </c>
      <c r="AM145" s="18">
        <v>1.64</v>
      </c>
      <c r="AN145" s="18">
        <v>2</v>
      </c>
      <c r="AO145" s="18">
        <v>0.15</v>
      </c>
      <c r="AP145" s="18">
        <v>0.22</v>
      </c>
      <c r="AQ145" s="18">
        <v>1.64</v>
      </c>
      <c r="AR145" s="18">
        <v>2.2200000000000002</v>
      </c>
      <c r="AS145" s="18">
        <v>0.12</v>
      </c>
      <c r="AT145" s="18">
        <v>0.11</v>
      </c>
      <c r="AU145" s="18">
        <v>0</v>
      </c>
      <c r="AV145" s="18">
        <v>1</v>
      </c>
      <c r="AW145" s="18">
        <v>0</v>
      </c>
      <c r="AX145" s="18">
        <v>0</v>
      </c>
      <c r="AY145" s="18">
        <v>0</v>
      </c>
      <c r="AZ145" s="18">
        <v>0</v>
      </c>
      <c r="BA145" s="18">
        <v>0</v>
      </c>
      <c r="BB145" s="18">
        <v>0</v>
      </c>
      <c r="BC145" s="18">
        <v>0</v>
      </c>
      <c r="BD145" s="18">
        <v>0</v>
      </c>
      <c r="BE145" s="18">
        <v>0</v>
      </c>
      <c r="BF145" s="18">
        <v>0</v>
      </c>
      <c r="BG145" s="18">
        <v>0</v>
      </c>
      <c r="BH145" s="18">
        <v>0</v>
      </c>
      <c r="BI145" s="18">
        <v>0</v>
      </c>
      <c r="BJ145" s="18">
        <v>0</v>
      </c>
      <c r="BK145" s="18">
        <v>0</v>
      </c>
      <c r="BL145" s="18">
        <v>0</v>
      </c>
      <c r="BM145" s="18">
        <v>0</v>
      </c>
      <c r="BN145" s="18">
        <v>0</v>
      </c>
      <c r="BO145" s="18">
        <v>0</v>
      </c>
      <c r="BP145" s="18">
        <v>1</v>
      </c>
      <c r="BQ145" s="18">
        <v>0</v>
      </c>
      <c r="BR145" s="18">
        <v>0</v>
      </c>
      <c r="BS145" s="18">
        <v>0</v>
      </c>
      <c r="BT145" s="18">
        <v>0</v>
      </c>
      <c r="BU145" s="18">
        <v>0</v>
      </c>
      <c r="BV145" s="18">
        <v>0</v>
      </c>
      <c r="BW145" s="18">
        <v>0</v>
      </c>
      <c r="BX145" s="18">
        <v>0</v>
      </c>
      <c r="BY145" s="18">
        <v>0</v>
      </c>
      <c r="BZ145" s="18">
        <v>0</v>
      </c>
      <c r="CA145" s="16" t="e">
        <f>_xlfn.IFNA(IF(RIGHT(D145,2)="=G",0,INDEX(#REF!,MATCH(E145,#REF!,0))),0)</f>
        <v>#REF!</v>
      </c>
      <c r="CB145" s="16" t="s">
        <v>776</v>
      </c>
      <c r="CC145" s="18">
        <v>0</v>
      </c>
      <c r="CD145" s="18">
        <v>0</v>
      </c>
      <c r="CE145" s="18">
        <v>1.4</v>
      </c>
      <c r="CF145" s="18">
        <v>0.73</v>
      </c>
      <c r="CG145" s="18">
        <v>0.12</v>
      </c>
      <c r="CH145" s="18">
        <v>3</v>
      </c>
      <c r="CI145" s="16" t="s">
        <v>98</v>
      </c>
      <c r="CJ145" s="18">
        <v>0</v>
      </c>
      <c r="CK145" s="20">
        <f t="shared" si="432"/>
        <v>3.07</v>
      </c>
      <c r="CL145" s="20">
        <f t="shared" si="568"/>
        <v>3.07</v>
      </c>
      <c r="CM145" s="18">
        <v>29.39</v>
      </c>
      <c r="CN145" s="18">
        <v>29.39</v>
      </c>
      <c r="CO145" s="18">
        <v>28.551000000000002</v>
      </c>
      <c r="CP145" s="22">
        <f t="shared" si="433"/>
        <v>29.39</v>
      </c>
      <c r="CQ145" s="22">
        <f t="shared" si="434"/>
        <v>26.32</v>
      </c>
      <c r="CR145" s="22">
        <f t="shared" si="569"/>
        <v>3.07</v>
      </c>
      <c r="CS145" s="22">
        <f t="shared" si="435"/>
        <v>26.42</v>
      </c>
      <c r="CT145" s="22">
        <f t="shared" si="436"/>
        <v>26.62</v>
      </c>
      <c r="CU145" s="18">
        <v>26.62</v>
      </c>
      <c r="CV145" s="22">
        <f t="shared" si="570"/>
        <v>2.5</v>
      </c>
      <c r="CW145" s="22">
        <f t="shared" si="437"/>
        <v>0</v>
      </c>
      <c r="CX145" s="22">
        <f t="shared" si="438"/>
        <v>0</v>
      </c>
      <c r="CY145" s="22">
        <f t="shared" si="439"/>
        <v>29.12</v>
      </c>
      <c r="CZ145" s="22">
        <f t="shared" si="440"/>
        <v>29.27</v>
      </c>
      <c r="DA145" s="18">
        <v>29.39</v>
      </c>
      <c r="DB145" s="20">
        <f t="shared" si="571"/>
        <v>3.07</v>
      </c>
      <c r="DC145" s="20">
        <f t="shared" si="572"/>
        <v>0</v>
      </c>
      <c r="DD145" s="20">
        <f t="shared" si="573"/>
        <v>3.07</v>
      </c>
      <c r="DE145" s="20">
        <f t="shared" si="441"/>
        <v>0.1</v>
      </c>
      <c r="DF145" s="20">
        <f t="shared" si="442"/>
        <v>0.2</v>
      </c>
      <c r="DG145" s="20">
        <f t="shared" si="443"/>
        <v>2.77</v>
      </c>
      <c r="DH145" s="20">
        <f t="shared" si="444"/>
        <v>0</v>
      </c>
      <c r="DI145" s="20">
        <f t="shared" si="445"/>
        <v>0</v>
      </c>
      <c r="DJ145" s="20">
        <f t="shared" si="446"/>
        <v>0</v>
      </c>
      <c r="DK145" s="20">
        <f t="shared" si="574"/>
        <v>3.0700000000000003</v>
      </c>
      <c r="DL145" s="20">
        <f t="shared" si="575"/>
        <v>0</v>
      </c>
      <c r="DM145" s="20">
        <f t="shared" si="576"/>
        <v>0</v>
      </c>
      <c r="DN145" s="20">
        <f t="shared" si="577"/>
        <v>0</v>
      </c>
      <c r="DO145" s="18">
        <v>3.04</v>
      </c>
      <c r="DP145" s="18">
        <v>0</v>
      </c>
      <c r="DQ145" s="18">
        <v>1</v>
      </c>
      <c r="DR145" s="18">
        <v>1</v>
      </c>
      <c r="DS145" s="25">
        <f t="shared" si="578"/>
        <v>3.04</v>
      </c>
      <c r="DT145" s="25">
        <f t="shared" si="579"/>
        <v>0</v>
      </c>
      <c r="DU145" s="25">
        <f t="shared" si="580"/>
        <v>9.33</v>
      </c>
      <c r="DV145" s="25">
        <f t="shared" si="581"/>
        <v>0</v>
      </c>
      <c r="DW145" s="25">
        <f t="shared" si="582"/>
        <v>9.33</v>
      </c>
      <c r="DX145" s="25">
        <f t="shared" si="583"/>
        <v>19.03</v>
      </c>
      <c r="DY145" s="25">
        <f t="shared" si="584"/>
        <v>0</v>
      </c>
      <c r="DZ145" s="25">
        <f t="shared" si="585"/>
        <v>19.03</v>
      </c>
      <c r="EA145" s="25">
        <f t="shared" si="586"/>
        <v>12.64</v>
      </c>
      <c r="EB145" s="25">
        <f t="shared" si="587"/>
        <v>0</v>
      </c>
      <c r="EC145" s="25">
        <f t="shared" si="588"/>
        <v>12.64</v>
      </c>
      <c r="ED145" s="25">
        <f t="shared" si="589"/>
        <v>6.39</v>
      </c>
      <c r="EE145" s="25">
        <f t="shared" si="589"/>
        <v>0</v>
      </c>
      <c r="EF145" s="25">
        <f t="shared" si="590"/>
        <v>6.39</v>
      </c>
      <c r="EG145" s="25">
        <f t="shared" si="591"/>
        <v>12.64</v>
      </c>
      <c r="EH145" s="25">
        <f t="shared" si="591"/>
        <v>0</v>
      </c>
      <c r="EI145" s="25">
        <f t="shared" si="592"/>
        <v>12.64</v>
      </c>
      <c r="EJ145" s="18">
        <v>135.62</v>
      </c>
      <c r="EK145" s="18">
        <v>174.32</v>
      </c>
      <c r="EL145" s="18" t="s">
        <v>932</v>
      </c>
      <c r="EM145" s="18" t="s">
        <v>933</v>
      </c>
      <c r="EN145" s="16" t="s">
        <v>774</v>
      </c>
      <c r="EO145" s="16" t="s">
        <v>131</v>
      </c>
      <c r="EP145" s="16" t="e">
        <f>IF(OR(EN145="Cống tròn",EN145="Cống hộp",EN145="Ống nhựa"),INDEX(#REF!,MATCH(E145,#REF!,0)),IF(OR(EN145="Rãnh xây",EN145="Rãnh bê tông"),INDEX(#REF!,MATCH(E145,#REF!,0)),0))</f>
        <v>#REF!</v>
      </c>
      <c r="EQ145" s="18">
        <v>37.499999999999986</v>
      </c>
      <c r="ER145" s="18">
        <v>1</v>
      </c>
      <c r="ES145" s="25">
        <f t="shared" si="593"/>
        <v>37</v>
      </c>
      <c r="ET145" s="1" t="e">
        <f>_xlfn.IFNA(IF(EN145="Cống tròn",INDEX(#REF!,MATCH(E145,#REF!,0)),IF(EN145="Cống hộp",INDEX(#REF!,MATCH(E145,#REF!,0)),EU145&amp;" ,"&amp;EV145)),0)</f>
        <v>#REF!</v>
      </c>
      <c r="EU145" s="16" t="s">
        <v>769</v>
      </c>
      <c r="EV145" s="16" t="s">
        <v>775</v>
      </c>
      <c r="EW145" s="16" t="e">
        <f>_xlfn.IFNA(INDEX(#REF!,MATCH(E145,#REF!,0)),0)</f>
        <v>#REF!</v>
      </c>
      <c r="EX145" s="16"/>
      <c r="EY145" s="18">
        <v>0</v>
      </c>
      <c r="EZ145" s="18">
        <v>0</v>
      </c>
      <c r="FA145" s="18">
        <v>0</v>
      </c>
      <c r="FB145" s="19">
        <v>0</v>
      </c>
      <c r="FC145" s="19">
        <v>0</v>
      </c>
      <c r="FD145" s="25">
        <f t="shared" si="447"/>
        <v>0</v>
      </c>
      <c r="FE145" s="25">
        <f t="shared" si="594"/>
        <v>0</v>
      </c>
      <c r="FF145" s="18">
        <v>0.14000000000000001</v>
      </c>
      <c r="FG145" s="18">
        <v>2</v>
      </c>
      <c r="FH145" s="18">
        <v>1.5</v>
      </c>
      <c r="FI145" s="25">
        <f t="shared" si="595"/>
        <v>1.78</v>
      </c>
      <c r="FJ145" s="18">
        <v>0</v>
      </c>
      <c r="FK145" s="18">
        <v>0</v>
      </c>
      <c r="FL145" s="18">
        <v>0.2</v>
      </c>
      <c r="FM145" s="18">
        <v>1.6</v>
      </c>
      <c r="FN145" s="18">
        <v>0</v>
      </c>
      <c r="FO145" s="25">
        <f t="shared" si="596"/>
        <v>1.98</v>
      </c>
      <c r="FP145" s="18">
        <v>1.4999999999999999E-2</v>
      </c>
      <c r="FQ145" s="18">
        <v>1</v>
      </c>
      <c r="FR145" s="25">
        <f t="shared" si="448"/>
        <v>36</v>
      </c>
      <c r="FS145" s="25">
        <f t="shared" si="449"/>
        <v>0.52500000000000002</v>
      </c>
      <c r="FT145" s="25">
        <f t="shared" si="450"/>
        <v>36.524999999999999</v>
      </c>
      <c r="FU145" s="25">
        <f t="shared" si="451"/>
        <v>-0.97499999999998721</v>
      </c>
      <c r="FV145" s="25" t="str">
        <f t="shared" si="597"/>
        <v>Thêm 01</v>
      </c>
      <c r="FW145" s="25">
        <f t="shared" si="598"/>
        <v>0.04</v>
      </c>
      <c r="FX145" s="16"/>
      <c r="FY145" s="16"/>
      <c r="FZ145" s="16"/>
      <c r="GA145" s="16"/>
      <c r="GB145" s="19">
        <v>0</v>
      </c>
      <c r="GC145" s="19">
        <v>0</v>
      </c>
      <c r="GD145" s="19">
        <v>0</v>
      </c>
      <c r="GE145" s="19">
        <v>0</v>
      </c>
      <c r="GF145" s="19">
        <v>0</v>
      </c>
      <c r="GG145" s="19">
        <v>0</v>
      </c>
      <c r="GH145" s="19">
        <v>0</v>
      </c>
      <c r="GI145" s="19">
        <v>0</v>
      </c>
      <c r="GJ145" s="19">
        <v>0</v>
      </c>
      <c r="GK145" s="19">
        <v>0</v>
      </c>
      <c r="GL145" s="25">
        <f t="shared" si="452"/>
        <v>0</v>
      </c>
      <c r="GM145" s="25">
        <f t="shared" si="599"/>
        <v>0</v>
      </c>
      <c r="GN145" s="19">
        <v>0</v>
      </c>
      <c r="GO145" s="19">
        <v>0</v>
      </c>
      <c r="GP145" s="19">
        <v>0</v>
      </c>
      <c r="GQ145" s="19">
        <v>0</v>
      </c>
      <c r="GR145" s="1" t="e">
        <f>_xlfn.IFNA(INDEX(#REF!,MATCH(E145,#REF!,0)),0)</f>
        <v>#REF!</v>
      </c>
      <c r="GS145" s="16"/>
      <c r="GT145" s="18">
        <v>0</v>
      </c>
      <c r="GU145" s="18">
        <v>0</v>
      </c>
      <c r="GV145" s="18">
        <v>0</v>
      </c>
      <c r="GW145" s="18">
        <v>0</v>
      </c>
      <c r="GX145" s="25">
        <f t="shared" si="453"/>
        <v>0</v>
      </c>
      <c r="GY145" s="25">
        <f t="shared" si="454"/>
        <v>0</v>
      </c>
      <c r="GZ145" s="25">
        <f t="shared" si="600"/>
        <v>0</v>
      </c>
      <c r="HA145" s="1" t="e" cm="1">
        <f t="array" ref="HA145">INDEX(#REF!,MATCH(EJ145&amp;EK145&amp;HD145&amp;HE145&amp;HF145,#REF!&amp;#REF!&amp;#REF!&amp;#REF!&amp;#REF!,0))</f>
        <v>#REF!</v>
      </c>
      <c r="HB145" s="16"/>
      <c r="HC145" s="25">
        <f t="shared" si="601"/>
        <v>0</v>
      </c>
      <c r="HD145" s="18">
        <v>0</v>
      </c>
      <c r="HE145" s="18">
        <v>0</v>
      </c>
      <c r="HF145" s="18">
        <v>0</v>
      </c>
      <c r="HG145" s="1" t="e" cm="1">
        <f t="array" ref="HG145">INDEX(#REF!,MATCH(EJ145&amp;EK145&amp;HJ145&amp;HK145&amp;HL145,#REF!&amp;#REF!&amp;#REF!&amp;#REF!&amp;#REF!,0))</f>
        <v>#REF!</v>
      </c>
      <c r="HH145" s="16"/>
      <c r="HI145" s="25">
        <f t="shared" si="602"/>
        <v>0</v>
      </c>
      <c r="HJ145" s="25">
        <f t="shared" si="603"/>
        <v>0</v>
      </c>
      <c r="HK145" s="19">
        <v>0</v>
      </c>
      <c r="HL145" s="19">
        <v>0</v>
      </c>
      <c r="HM145" s="18">
        <v>0.01</v>
      </c>
      <c r="HN145" s="18">
        <v>1</v>
      </c>
      <c r="HO145" s="25">
        <f t="shared" si="604"/>
        <v>0</v>
      </c>
      <c r="HP145" s="25">
        <f t="shared" si="605"/>
        <v>0</v>
      </c>
      <c r="HQ145" s="25">
        <f t="shared" si="606"/>
        <v>0</v>
      </c>
      <c r="HR145" s="25">
        <f t="shared" si="607"/>
        <v>0</v>
      </c>
      <c r="HS145" s="25">
        <f t="shared" si="608"/>
        <v>0</v>
      </c>
      <c r="HT145" s="19">
        <v>0</v>
      </c>
      <c r="HU145" s="19">
        <v>0</v>
      </c>
      <c r="HV145" s="19">
        <v>0</v>
      </c>
      <c r="HW145" s="25">
        <f t="shared" si="609"/>
        <v>0</v>
      </c>
      <c r="HX145" s="19">
        <v>0</v>
      </c>
      <c r="HY145" s="19">
        <v>0</v>
      </c>
      <c r="HZ145" s="18">
        <v>29.39</v>
      </c>
      <c r="IA145" s="20">
        <f>ROUND(IF(EN145="Cống tròn",IF(EN145="Cống tròn",IF(EU145="Không có móng",IQ145-FF145,IF(EU145="Đế",IP145-FN145,IF(OR(EU145="Móng bê tông",EU145="Móng bê tông kết hợp đế"),II145-FJ145,0))),0),IF(EN145="Cống hộp",IF(AND(EN145="Cống hộp",EU145="Không có móng"),IQ145-GF145,IF(AND(EN145="Cống hộp",EU145="Móng bê tông"),IJ145-GB145,0)),IF(OR(EN145="Rãnh xây",EN145="Rãnh bê tông"),IF(OR(EN145="Rãnh xây",EN145="Rãnh bê tông"),IK145-GB145,0),IF(EN145="Ống nhựa",IF(AND(EN145="Ống nhựa",EU145="Không đắp cát"),IQ145-HT145,IF(AND(EN145="Ống nhựa",EU145="Đắp cát"),IH145-HX145,0)),IF(EN145="Rãnh thang",IF(EN145="Rãnh thang",IF(EU145="Móng bê tông",#REF!-#REF!,IQ145),0),0))))),2)</f>
        <v>26.58</v>
      </c>
      <c r="IB145" s="20">
        <f t="shared" si="610"/>
        <v>2.8100000000000023</v>
      </c>
      <c r="IC145" s="20">
        <f t="shared" si="455"/>
        <v>26.580000000000002</v>
      </c>
      <c r="ID145" s="20">
        <f t="shared" si="456"/>
        <v>0</v>
      </c>
      <c r="IE145" s="20">
        <f t="shared" si="457"/>
        <v>0</v>
      </c>
      <c r="IF145" s="20">
        <f t="shared" si="458"/>
        <v>0</v>
      </c>
      <c r="IG145" s="20">
        <f>IF(EN145="Rãnh thang",IF(AND(EN145="Rãnh thang",EU145="Móng bê tông"),IQ145-#REF!,0),IF(EN145="Ống nhựa",IF(AND(EN145="Ống nhựa",EU145="Đắp cát"),IQ145-HT145,0),IF(EN145="Cống tròn",IF(EN145="Cống tròn",IF(OR(EU145="Móng bê tông",EU145="Móng bê tông kết hợp đế"),IM145-FL145,0),0),IF(EN145="Cống hộp",IF(AND(EN145="Cống hộp",EU145="Móng bê tông"),IN145-GD145,0),IF(OR(EN145="Rãnh xây",EN145="Rãnh bê tông"),IF(AND(EN145="Rãnh xây",EU145="Móng bê tông"),IO145-GD145,IF(AND(EN145="Rãnh bê tông",EU145="Móng bê tông"),IO145-GD145,0)),0)))))</f>
        <v>26.580000000000002</v>
      </c>
      <c r="IH145" s="20">
        <f t="shared" si="459"/>
        <v>0</v>
      </c>
      <c r="II145" s="20">
        <f t="shared" si="460"/>
        <v>26.580000000000002</v>
      </c>
      <c r="IJ145" s="20">
        <f t="shared" si="461"/>
        <v>0</v>
      </c>
      <c r="IK145" s="20">
        <f t="shared" si="462"/>
        <v>0</v>
      </c>
      <c r="IL145" s="20">
        <f t="shared" si="463"/>
        <v>26.78</v>
      </c>
      <c r="IM145" s="20">
        <f t="shared" si="464"/>
        <v>26.78</v>
      </c>
      <c r="IN145" s="20">
        <f t="shared" si="465"/>
        <v>0</v>
      </c>
      <c r="IO145" s="20">
        <f t="shared" si="466"/>
        <v>0</v>
      </c>
      <c r="IP145" s="20">
        <f t="shared" si="467"/>
        <v>0</v>
      </c>
      <c r="IQ145" s="18">
        <v>26.92</v>
      </c>
      <c r="IR145" s="25">
        <f t="shared" si="611"/>
        <v>0</v>
      </c>
      <c r="IS145" s="25">
        <f t="shared" si="468"/>
        <v>0</v>
      </c>
      <c r="IT145" s="25">
        <f t="shared" si="469"/>
        <v>0</v>
      </c>
      <c r="IU145" s="25">
        <f>ROUND(IF(EN145="Cống tròn",IF(EN145="Cống tròn",IV145+FF145,0),IF(EN145="Cống hộp",IF(EN145="Cống hộp",IV145+GP145,0),IF(OR(EN145="Rãnh xây",EN145="Rãnh bê tông"),IF(OR(EN145="Rãnh xây",EN145="Rãnh bê tông"),IV145+GP145,0),IF(EN145="ống nhựa",IF(EN145="Ống nhựa",IV145+HT145,0),IF(EN145="Rãnh thang",IF(EN145="Rãnh thang",IQ145+#REF!,0),0))))),2)</f>
        <v>28.52</v>
      </c>
      <c r="IV145" s="18">
        <v>28.38</v>
      </c>
      <c r="IW145" s="25">
        <f t="shared" si="470"/>
        <v>28.52</v>
      </c>
      <c r="IX145" s="25">
        <f t="shared" si="471"/>
        <v>0</v>
      </c>
      <c r="IY145" s="25">
        <f t="shared" si="472"/>
        <v>0</v>
      </c>
      <c r="IZ145" s="25">
        <f t="shared" si="473"/>
        <v>0</v>
      </c>
      <c r="JA145" s="25">
        <f t="shared" si="474"/>
        <v>0</v>
      </c>
      <c r="JB145" s="18">
        <v>29.41</v>
      </c>
      <c r="JC145" s="20">
        <f>ROUND(IF(EN145="Cống tròn",IF(EN145="Cống tròn",IF(EU145="Không có móng",JS145-FF145,IF(EU145="Đế",JR145-FN145,IF(OR(EU145="Móng bê tông",EU145="Móng bê tông kết hợp đế"),JK145-FJ145,0))),0),IF(EN145="Cống hộp",IF(AND(EN145="Cống hộp",EU145="Không có móng"),JS145-GF145,IF(AND(EN145="Cống hộp",EU145="Móng bê tông"),JL145-GB145,0)),IF(OR(EN145="Rãnh xây",EN145="Rãnh bê tông"),IF(OR(EN145="Rãnh xây",EN145="Rãnh bê tông"),JM145-GB145,0),IF(EN145="Ống nhựa",IF(AND(EN145="Ống nhựa",EU145="Không đắp cát"),JS145-HT145,IF(AND(EN145="Ống nhựa",EU145="Đắp cát"),JJ145-HX145,0)),IF(EN145="Rãnh thang",IF(EN145="Rãnh thang",IF(EU145="Móng bê tông",#REF!-#REF!,JS145),0),0))))),2)</f>
        <v>26.54</v>
      </c>
      <c r="JD145" s="20">
        <f t="shared" si="612"/>
        <v>2.870000000000001</v>
      </c>
      <c r="JE145" s="20">
        <f t="shared" si="475"/>
        <v>26.54</v>
      </c>
      <c r="JF145" s="20">
        <f t="shared" si="476"/>
        <v>0</v>
      </c>
      <c r="JG145" s="20">
        <f t="shared" si="477"/>
        <v>0</v>
      </c>
      <c r="JH145" s="20">
        <f t="shared" si="478"/>
        <v>0</v>
      </c>
      <c r="JI145" s="20">
        <f>IF(EN145="Rãnh thang",IF(AND(EN145="Rãnh thang",EU145="Móng bê tông"),JS145-#REF!,0),IF(EN145="Ống nhựa",IF(AND(EN145="Ống nhựa",EU145="Đắp cát"),JS145-HT145,0),IF(EN145="Cống tròn",IF(EN145="Cống tròn",IF(OR(EU145="Móng bê tông",EU145="Móng bê tông kết hợp đế"),JO145-FL145,0),0),IF(EN145="Cống hộp",IF(AND(EN145="Cống hộp",EU145="Móng bê tông"),JP145-GD145,0),IF(OR(EN145="Rãnh xây",EN145="Rãnh bê tông"),IF(AND(EN145="Rãnh xây",EU145="Móng bê tông"),JQ145-GD145,IF(AND(EN145="Rãnh bê tông",EU145="Móng bê tông"),JQ145-GD145,0)),0)))))</f>
        <v>26.54</v>
      </c>
      <c r="JJ145" s="20">
        <f t="shared" si="479"/>
        <v>0</v>
      </c>
      <c r="JK145" s="20">
        <f t="shared" si="480"/>
        <v>26.54</v>
      </c>
      <c r="JL145" s="20">
        <f t="shared" si="481"/>
        <v>0</v>
      </c>
      <c r="JM145" s="20">
        <f t="shared" si="482"/>
        <v>0</v>
      </c>
      <c r="JN145" s="20">
        <f t="shared" si="483"/>
        <v>26.74</v>
      </c>
      <c r="JO145" s="20">
        <f t="shared" si="484"/>
        <v>26.74</v>
      </c>
      <c r="JP145" s="20">
        <f t="shared" si="485"/>
        <v>0</v>
      </c>
      <c r="JQ145" s="20">
        <f t="shared" si="486"/>
        <v>0</v>
      </c>
      <c r="JR145" s="20">
        <f t="shared" si="487"/>
        <v>0</v>
      </c>
      <c r="JS145" s="26">
        <v>26.88</v>
      </c>
      <c r="JT145" s="25">
        <f t="shared" si="613"/>
        <v>0</v>
      </c>
      <c r="JU145" s="25">
        <f t="shared" si="488"/>
        <v>0</v>
      </c>
      <c r="JV145" s="25">
        <f t="shared" si="489"/>
        <v>0</v>
      </c>
      <c r="JW145" s="25">
        <f>ROUND(IF(EN145="Cống tròn",IF(EN145="Cống tròn",JX145+FF145,0),IF(EN145="Cống hộp",IF(EN145="Cống hộp",JX145+GP145,0),IF(OR(EN145="Rãnh xây",EN145="Rãnh bê tông"),IF(OR(EN145="Rãnh xây",EN145="Rãnh bê tông"),JX145+GP145,0),IF(EN145="ống nhựa",IF(EN145="Ống nhựa",JX145+HT145,0),IF(EN145="Rãnh thang",IF(EN145="Rãnh thang",JS145+#REF!,0),0))))),2)</f>
        <v>28.52</v>
      </c>
      <c r="JX145" s="27">
        <v>28.38</v>
      </c>
      <c r="JY145" s="25">
        <f t="shared" si="490"/>
        <v>28.52</v>
      </c>
      <c r="JZ145" s="25">
        <f t="shared" si="491"/>
        <v>0</v>
      </c>
      <c r="KA145" s="25">
        <f t="shared" si="492"/>
        <v>0</v>
      </c>
      <c r="KB145" s="25">
        <f t="shared" si="493"/>
        <v>0</v>
      </c>
      <c r="KC145" s="25">
        <f t="shared" si="494"/>
        <v>0</v>
      </c>
      <c r="KD145" s="28" t="s">
        <v>98</v>
      </c>
      <c r="KE145" s="27">
        <v>0</v>
      </c>
      <c r="KF145" s="25">
        <f t="shared" si="495"/>
        <v>2.8100000000000023</v>
      </c>
      <c r="KG145" s="25">
        <f t="shared" si="614"/>
        <v>2.8100000000000023</v>
      </c>
      <c r="KH145" s="27">
        <v>0</v>
      </c>
      <c r="KI145" s="25">
        <f t="shared" si="496"/>
        <v>2.870000000000001</v>
      </c>
      <c r="KJ145" s="25">
        <f t="shared" si="615"/>
        <v>2.870000000000001</v>
      </c>
      <c r="KK145" s="25">
        <f t="shared" si="497"/>
        <v>0</v>
      </c>
      <c r="KL145" s="25">
        <f t="shared" si="498"/>
        <v>0</v>
      </c>
      <c r="KM145" s="25">
        <f t="shared" si="616"/>
        <v>0</v>
      </c>
      <c r="KN145" s="25">
        <f t="shared" si="499"/>
        <v>0</v>
      </c>
      <c r="KO145" s="25">
        <f t="shared" si="500"/>
        <v>0</v>
      </c>
      <c r="KP145" s="25">
        <f t="shared" si="617"/>
        <v>0</v>
      </c>
      <c r="KQ145" s="25">
        <f t="shared" si="501"/>
        <v>0.2</v>
      </c>
      <c r="KR145" s="25">
        <f t="shared" si="502"/>
        <v>0.2</v>
      </c>
      <c r="KS145" s="25">
        <f t="shared" si="618"/>
        <v>0.2</v>
      </c>
      <c r="KT145" s="25">
        <f t="shared" si="503"/>
        <v>0</v>
      </c>
      <c r="KU145" s="25">
        <f t="shared" si="504"/>
        <v>0</v>
      </c>
      <c r="KV145" s="25">
        <f t="shared" si="619"/>
        <v>0</v>
      </c>
      <c r="KW145" s="25">
        <f t="shared" si="505"/>
        <v>0</v>
      </c>
      <c r="KX145" s="25">
        <f t="shared" si="506"/>
        <v>0</v>
      </c>
      <c r="KY145" s="25">
        <f t="shared" si="620"/>
        <v>0</v>
      </c>
      <c r="KZ145" s="25">
        <f t="shared" si="507"/>
        <v>0</v>
      </c>
      <c r="LA145" s="25">
        <f t="shared" si="508"/>
        <v>0</v>
      </c>
      <c r="LB145" s="25">
        <f t="shared" si="621"/>
        <v>0</v>
      </c>
      <c r="LC145" s="25">
        <f t="shared" si="509"/>
        <v>1.98</v>
      </c>
      <c r="LD145" s="25">
        <f t="shared" si="510"/>
        <v>1.98</v>
      </c>
      <c r="LE145" s="25">
        <f t="shared" si="622"/>
        <v>1.98</v>
      </c>
      <c r="LF145" s="25">
        <f t="shared" si="511"/>
        <v>0</v>
      </c>
      <c r="LG145" s="25">
        <f t="shared" si="512"/>
        <v>0</v>
      </c>
      <c r="LH145" s="25">
        <f t="shared" si="623"/>
        <v>0</v>
      </c>
      <c r="LI145" s="25">
        <f t="shared" si="513"/>
        <v>0</v>
      </c>
      <c r="LJ145" s="25">
        <f t="shared" si="514"/>
        <v>0</v>
      </c>
      <c r="LK145" s="25">
        <f t="shared" si="624"/>
        <v>0</v>
      </c>
      <c r="LL145" s="25">
        <f t="shared" si="515"/>
        <v>0</v>
      </c>
      <c r="LM145" s="25">
        <f t="shared" si="516"/>
        <v>0</v>
      </c>
      <c r="LN145" s="25">
        <f t="shared" si="625"/>
        <v>0</v>
      </c>
      <c r="LO145" s="25">
        <f t="shared" si="517"/>
        <v>0</v>
      </c>
      <c r="LP145" s="25">
        <f t="shared" si="518"/>
        <v>0</v>
      </c>
      <c r="LQ145" s="25">
        <f t="shared" si="626"/>
        <v>0</v>
      </c>
      <c r="LR145" s="25">
        <f t="shared" si="519"/>
        <v>0</v>
      </c>
      <c r="LS145" s="25">
        <f t="shared" si="520"/>
        <v>0</v>
      </c>
      <c r="LT145" s="25">
        <f t="shared" si="627"/>
        <v>0</v>
      </c>
      <c r="LU145" s="25">
        <f t="shared" si="521"/>
        <v>0</v>
      </c>
      <c r="LV145" s="25">
        <f t="shared" si="522"/>
        <v>0</v>
      </c>
      <c r="LW145" s="25">
        <f t="shared" si="628"/>
        <v>0</v>
      </c>
      <c r="LX145" s="25">
        <f t="shared" si="523"/>
        <v>0</v>
      </c>
      <c r="LY145" s="25">
        <f t="shared" si="524"/>
        <v>0</v>
      </c>
      <c r="LZ145" s="25">
        <f t="shared" si="629"/>
        <v>0</v>
      </c>
      <c r="MA145" s="25">
        <f t="shared" si="525"/>
        <v>0</v>
      </c>
      <c r="MB145" s="25">
        <f t="shared" si="526"/>
        <v>0</v>
      </c>
      <c r="MC145" s="25">
        <f t="shared" si="630"/>
        <v>0</v>
      </c>
      <c r="MD145" s="25">
        <f t="shared" si="527"/>
        <v>0</v>
      </c>
      <c r="ME145" s="25">
        <f t="shared" si="528"/>
        <v>0</v>
      </c>
      <c r="MF145" s="25">
        <f t="shared" si="631"/>
        <v>0</v>
      </c>
      <c r="MG145" s="25">
        <f t="shared" si="529"/>
        <v>0</v>
      </c>
      <c r="MH145" s="25">
        <f t="shared" si="530"/>
        <v>0</v>
      </c>
      <c r="MI145" s="25">
        <f t="shared" si="632"/>
        <v>0</v>
      </c>
      <c r="MJ145" s="25">
        <f t="shared" si="531"/>
        <v>0</v>
      </c>
      <c r="MK145" s="25">
        <f t="shared" si="532"/>
        <v>0</v>
      </c>
      <c r="ML145" s="25">
        <f t="shared" si="633"/>
        <v>0</v>
      </c>
      <c r="MM145" s="25">
        <f t="shared" si="533"/>
        <v>0</v>
      </c>
      <c r="MN145" s="25">
        <f t="shared" si="534"/>
        <v>0</v>
      </c>
      <c r="MO145" s="25">
        <f t="shared" si="634"/>
        <v>0</v>
      </c>
      <c r="MP145" s="25">
        <f t="shared" si="535"/>
        <v>0</v>
      </c>
      <c r="MQ145" s="25">
        <f t="shared" si="536"/>
        <v>0</v>
      </c>
      <c r="MR145" s="25">
        <f t="shared" si="635"/>
        <v>0</v>
      </c>
      <c r="MS145" s="29">
        <v>1.98</v>
      </c>
      <c r="MT145" s="29">
        <v>0</v>
      </c>
      <c r="MU145" s="29">
        <v>1</v>
      </c>
      <c r="MV145" s="29">
        <v>1</v>
      </c>
      <c r="MW145" s="25">
        <f t="shared" si="537"/>
        <v>1.98</v>
      </c>
      <c r="MX145" s="25">
        <f t="shared" si="538"/>
        <v>5.56</v>
      </c>
      <c r="MY145" s="25">
        <f t="shared" si="539"/>
        <v>0</v>
      </c>
      <c r="MZ145" s="25">
        <f t="shared" si="540"/>
        <v>0</v>
      </c>
      <c r="NA145" s="25">
        <f t="shared" si="541"/>
        <v>1.98</v>
      </c>
      <c r="NB145" s="25">
        <f t="shared" si="542"/>
        <v>5.68</v>
      </c>
      <c r="NC145" s="25">
        <f t="shared" si="543"/>
        <v>0</v>
      </c>
      <c r="ND145" s="25">
        <f t="shared" si="544"/>
        <v>0</v>
      </c>
      <c r="NE145" s="25">
        <f t="shared" si="636"/>
        <v>1.98</v>
      </c>
      <c r="NF145" s="25">
        <f t="shared" si="636"/>
        <v>5.6199999999999992</v>
      </c>
      <c r="NG145" s="25">
        <f t="shared" si="636"/>
        <v>0</v>
      </c>
      <c r="NH145" s="25">
        <f t="shared" si="545"/>
        <v>0</v>
      </c>
      <c r="NI145" s="25">
        <f t="shared" si="546"/>
        <v>210.75</v>
      </c>
      <c r="NJ145" s="25">
        <f t="shared" si="547"/>
        <v>0</v>
      </c>
      <c r="NK145" s="25">
        <f t="shared" si="548"/>
        <v>210.75</v>
      </c>
      <c r="NL145" s="25">
        <f t="shared" si="549"/>
        <v>127.41</v>
      </c>
      <c r="NM145" s="25">
        <f t="shared" si="550"/>
        <v>0</v>
      </c>
      <c r="NN145" s="25">
        <f t="shared" si="637"/>
        <v>127.41</v>
      </c>
      <c r="NO145" s="25">
        <f t="shared" si="551"/>
        <v>0</v>
      </c>
      <c r="NP145" s="25">
        <f t="shared" si="552"/>
        <v>0</v>
      </c>
      <c r="NQ145" s="25">
        <f t="shared" si="638"/>
        <v>0</v>
      </c>
      <c r="NR145" s="25">
        <f t="shared" si="553"/>
        <v>0</v>
      </c>
      <c r="NS145" s="25">
        <f t="shared" si="554"/>
        <v>0</v>
      </c>
      <c r="NT145" s="25">
        <f t="shared" si="639"/>
        <v>0</v>
      </c>
      <c r="NU145" s="25">
        <f t="shared" si="555"/>
        <v>0</v>
      </c>
      <c r="NV145" s="25">
        <f t="shared" si="556"/>
        <v>0</v>
      </c>
      <c r="NW145" s="25">
        <f t="shared" si="640"/>
        <v>0</v>
      </c>
      <c r="NX145" s="25">
        <f t="shared" si="641"/>
        <v>127.41</v>
      </c>
      <c r="NY145" s="25">
        <f t="shared" si="641"/>
        <v>0</v>
      </c>
      <c r="NZ145" s="25">
        <f t="shared" si="642"/>
        <v>127.41</v>
      </c>
      <c r="OA145" s="25">
        <f t="shared" si="643"/>
        <v>83.34</v>
      </c>
      <c r="OB145" s="25">
        <f t="shared" si="643"/>
        <v>0</v>
      </c>
      <c r="OC145" s="25">
        <f t="shared" si="644"/>
        <v>83.34</v>
      </c>
      <c r="OD145" s="25">
        <f t="shared" si="645"/>
        <v>127.41</v>
      </c>
      <c r="OE145" s="25">
        <f t="shared" si="645"/>
        <v>0</v>
      </c>
      <c r="OF145" s="25">
        <f t="shared" si="645"/>
        <v>127.41</v>
      </c>
      <c r="OG145" s="25">
        <f t="shared" si="557"/>
        <v>0</v>
      </c>
      <c r="OH145" s="25">
        <f t="shared" si="558"/>
        <v>0</v>
      </c>
      <c r="OI145" s="25">
        <f t="shared" si="559"/>
        <v>0</v>
      </c>
      <c r="OJ145" s="25">
        <f t="shared" si="560"/>
        <v>0</v>
      </c>
      <c r="OK145" s="25">
        <f t="shared" si="561"/>
        <v>0</v>
      </c>
      <c r="OL145" s="25">
        <f t="shared" si="562"/>
        <v>0</v>
      </c>
      <c r="OM145" s="25">
        <f t="shared" si="646"/>
        <v>0</v>
      </c>
      <c r="ON145" s="25">
        <f t="shared" si="646"/>
        <v>0</v>
      </c>
      <c r="OO145" s="25">
        <f t="shared" si="646"/>
        <v>0</v>
      </c>
      <c r="OP145" s="25">
        <f t="shared" si="563"/>
        <v>0</v>
      </c>
      <c r="OQ145" s="25">
        <f t="shared" si="564"/>
        <v>0</v>
      </c>
      <c r="OR145" s="25">
        <f t="shared" si="647"/>
        <v>0</v>
      </c>
      <c r="OS145" s="30">
        <v>536481.35</v>
      </c>
      <c r="OT145" s="30">
        <v>2371471.23</v>
      </c>
    </row>
    <row r="146" spans="1:410" ht="33" customHeight="1" x14ac:dyDescent="0.25">
      <c r="A146" s="18"/>
      <c r="B146" s="18" t="s">
        <v>929</v>
      </c>
      <c r="C146" s="18">
        <v>174.32</v>
      </c>
      <c r="D146" s="16" t="e">
        <f>_xlfn.IFNA(INDEX(#REF!,MATCH(E146,#REF!,0)),0)</f>
        <v>#REF!</v>
      </c>
      <c r="E146" s="18" t="s">
        <v>933</v>
      </c>
      <c r="F146" s="16" t="s">
        <v>765</v>
      </c>
      <c r="G146" s="16" t="s">
        <v>766</v>
      </c>
      <c r="H146" s="16" t="s">
        <v>767</v>
      </c>
      <c r="I146" s="16" t="s">
        <v>768</v>
      </c>
      <c r="J146" s="16" t="s">
        <v>769</v>
      </c>
      <c r="K146" s="16" t="s">
        <v>770</v>
      </c>
      <c r="L146" s="16" t="s">
        <v>771</v>
      </c>
      <c r="M146" s="18">
        <v>1.64</v>
      </c>
      <c r="N146" s="18">
        <v>2.44</v>
      </c>
      <c r="O146" s="18">
        <v>2.04</v>
      </c>
      <c r="P146" s="18">
        <v>2.84</v>
      </c>
      <c r="Q146" s="18">
        <v>0.1</v>
      </c>
      <c r="R146" s="18">
        <v>1.8399999999999999</v>
      </c>
      <c r="S146" s="18">
        <v>2.64</v>
      </c>
      <c r="T146" s="18">
        <v>0.2</v>
      </c>
      <c r="U146" s="18">
        <v>0</v>
      </c>
      <c r="V146" s="18">
        <v>0</v>
      </c>
      <c r="W146" s="18">
        <v>0</v>
      </c>
      <c r="X146" s="18">
        <v>1.64</v>
      </c>
      <c r="Y146" s="18">
        <v>2.4</v>
      </c>
      <c r="Z146" s="20">
        <f t="shared" si="565"/>
        <v>2.6</v>
      </c>
      <c r="AA146" s="18">
        <v>0.22</v>
      </c>
      <c r="AB146" s="18">
        <v>0</v>
      </c>
      <c r="AC146" s="18">
        <v>0</v>
      </c>
      <c r="AD146" s="18">
        <v>0</v>
      </c>
      <c r="AE146" s="18">
        <v>0</v>
      </c>
      <c r="AF146" s="18">
        <v>0</v>
      </c>
      <c r="AG146" s="18">
        <v>1.2</v>
      </c>
      <c r="AH146" s="18">
        <v>2</v>
      </c>
      <c r="AI146" s="20">
        <f t="shared" si="566"/>
        <v>2.75</v>
      </c>
      <c r="AJ146" s="18">
        <v>0</v>
      </c>
      <c r="AK146" s="18">
        <v>0</v>
      </c>
      <c r="AL146" s="20">
        <f t="shared" si="567"/>
        <v>0</v>
      </c>
      <c r="AM146" s="18">
        <v>1.64</v>
      </c>
      <c r="AN146" s="18">
        <v>2</v>
      </c>
      <c r="AO146" s="18">
        <v>0.15</v>
      </c>
      <c r="AP146" s="18">
        <v>0.22</v>
      </c>
      <c r="AQ146" s="18">
        <v>1.64</v>
      </c>
      <c r="AR146" s="18">
        <v>2.2200000000000002</v>
      </c>
      <c r="AS146" s="18">
        <v>0.12</v>
      </c>
      <c r="AT146" s="18">
        <v>0.11</v>
      </c>
      <c r="AU146" s="18">
        <v>0</v>
      </c>
      <c r="AV146" s="18">
        <v>1</v>
      </c>
      <c r="AW146" s="18">
        <v>0</v>
      </c>
      <c r="AX146" s="18">
        <v>0</v>
      </c>
      <c r="AY146" s="18">
        <v>0</v>
      </c>
      <c r="AZ146" s="18">
        <v>0</v>
      </c>
      <c r="BA146" s="18">
        <v>0</v>
      </c>
      <c r="BB146" s="18">
        <v>0</v>
      </c>
      <c r="BC146" s="18">
        <v>0</v>
      </c>
      <c r="BD146" s="18">
        <v>0</v>
      </c>
      <c r="BE146" s="18">
        <v>0</v>
      </c>
      <c r="BF146" s="18">
        <v>0</v>
      </c>
      <c r="BG146" s="18">
        <v>0</v>
      </c>
      <c r="BH146" s="18">
        <v>0</v>
      </c>
      <c r="BI146" s="18">
        <v>0</v>
      </c>
      <c r="BJ146" s="18">
        <v>0</v>
      </c>
      <c r="BK146" s="18">
        <v>0</v>
      </c>
      <c r="BL146" s="18">
        <v>0</v>
      </c>
      <c r="BM146" s="18">
        <v>0</v>
      </c>
      <c r="BN146" s="18">
        <v>0</v>
      </c>
      <c r="BO146" s="18">
        <v>0</v>
      </c>
      <c r="BP146" s="18">
        <v>1</v>
      </c>
      <c r="BQ146" s="18">
        <v>0</v>
      </c>
      <c r="BR146" s="18">
        <v>0</v>
      </c>
      <c r="BS146" s="18">
        <v>0</v>
      </c>
      <c r="BT146" s="18">
        <v>0</v>
      </c>
      <c r="BU146" s="18">
        <v>0</v>
      </c>
      <c r="BV146" s="18">
        <v>0</v>
      </c>
      <c r="BW146" s="18">
        <v>0</v>
      </c>
      <c r="BX146" s="18">
        <v>0</v>
      </c>
      <c r="BY146" s="18">
        <v>0</v>
      </c>
      <c r="BZ146" s="18">
        <v>0</v>
      </c>
      <c r="CA146" s="16" t="e">
        <f>_xlfn.IFNA(IF(RIGHT(D146,2)="=G",0,INDEX(#REF!,MATCH(E146,#REF!,0))),0)</f>
        <v>#REF!</v>
      </c>
      <c r="CB146" s="16" t="s">
        <v>776</v>
      </c>
      <c r="CC146" s="18">
        <v>0</v>
      </c>
      <c r="CD146" s="18">
        <v>0</v>
      </c>
      <c r="CE146" s="18">
        <v>1.4</v>
      </c>
      <c r="CF146" s="18">
        <v>0.73</v>
      </c>
      <c r="CG146" s="18">
        <v>0.12</v>
      </c>
      <c r="CH146" s="18">
        <v>3</v>
      </c>
      <c r="CI146" s="16" t="s">
        <v>98</v>
      </c>
      <c r="CJ146" s="18">
        <v>0</v>
      </c>
      <c r="CK146" s="20">
        <f t="shared" si="432"/>
        <v>3.13</v>
      </c>
      <c r="CL146" s="20">
        <f t="shared" si="568"/>
        <v>3.13</v>
      </c>
      <c r="CM146" s="18">
        <v>29.41</v>
      </c>
      <c r="CN146" s="18">
        <v>29.41</v>
      </c>
      <c r="CO146" s="18">
        <v>28.571000000000002</v>
      </c>
      <c r="CP146" s="22">
        <f t="shared" si="433"/>
        <v>29.41</v>
      </c>
      <c r="CQ146" s="22">
        <f t="shared" si="434"/>
        <v>26.28</v>
      </c>
      <c r="CR146" s="22">
        <f t="shared" si="569"/>
        <v>3.13</v>
      </c>
      <c r="CS146" s="22">
        <f t="shared" si="435"/>
        <v>26.38</v>
      </c>
      <c r="CT146" s="22">
        <f t="shared" si="436"/>
        <v>26.58</v>
      </c>
      <c r="CU146" s="18">
        <v>26.58</v>
      </c>
      <c r="CV146" s="22">
        <f t="shared" si="570"/>
        <v>2.6</v>
      </c>
      <c r="CW146" s="22">
        <f t="shared" si="437"/>
        <v>0</v>
      </c>
      <c r="CX146" s="22">
        <f t="shared" si="438"/>
        <v>0</v>
      </c>
      <c r="CY146" s="22">
        <f t="shared" si="439"/>
        <v>29.14</v>
      </c>
      <c r="CZ146" s="22">
        <f t="shared" si="440"/>
        <v>29.29</v>
      </c>
      <c r="DA146" s="18">
        <v>29.41</v>
      </c>
      <c r="DB146" s="20">
        <f t="shared" si="571"/>
        <v>3.13</v>
      </c>
      <c r="DC146" s="20">
        <f t="shared" si="572"/>
        <v>0</v>
      </c>
      <c r="DD146" s="20">
        <f t="shared" si="573"/>
        <v>3.13</v>
      </c>
      <c r="DE146" s="20">
        <f t="shared" si="441"/>
        <v>0.1</v>
      </c>
      <c r="DF146" s="20">
        <f t="shared" si="442"/>
        <v>0.2</v>
      </c>
      <c r="DG146" s="20">
        <f t="shared" si="443"/>
        <v>2.83</v>
      </c>
      <c r="DH146" s="20">
        <f t="shared" si="444"/>
        <v>0</v>
      </c>
      <c r="DI146" s="20">
        <f t="shared" si="445"/>
        <v>0</v>
      </c>
      <c r="DJ146" s="20">
        <f t="shared" si="446"/>
        <v>0</v>
      </c>
      <c r="DK146" s="20">
        <f t="shared" si="574"/>
        <v>3.13</v>
      </c>
      <c r="DL146" s="20">
        <f t="shared" si="575"/>
        <v>0</v>
      </c>
      <c r="DM146" s="20">
        <f t="shared" si="576"/>
        <v>0</v>
      </c>
      <c r="DN146" s="20">
        <f t="shared" si="577"/>
        <v>0</v>
      </c>
      <c r="DO146" s="18">
        <v>3.04</v>
      </c>
      <c r="DP146" s="18">
        <v>0</v>
      </c>
      <c r="DQ146" s="18">
        <v>1</v>
      </c>
      <c r="DR146" s="18">
        <v>1</v>
      </c>
      <c r="DS146" s="25">
        <f t="shared" si="578"/>
        <v>3.04</v>
      </c>
      <c r="DT146" s="25">
        <f t="shared" si="579"/>
        <v>0</v>
      </c>
      <c r="DU146" s="25">
        <f t="shared" si="580"/>
        <v>9.52</v>
      </c>
      <c r="DV146" s="25">
        <f t="shared" si="581"/>
        <v>0</v>
      </c>
      <c r="DW146" s="25">
        <f t="shared" si="582"/>
        <v>9.52</v>
      </c>
      <c r="DX146" s="25">
        <f t="shared" si="583"/>
        <v>19.420000000000002</v>
      </c>
      <c r="DY146" s="25">
        <f t="shared" si="584"/>
        <v>0</v>
      </c>
      <c r="DZ146" s="25">
        <f t="shared" si="585"/>
        <v>19.420000000000002</v>
      </c>
      <c r="EA146" s="25">
        <f t="shared" si="586"/>
        <v>12.88</v>
      </c>
      <c r="EB146" s="25">
        <f t="shared" si="587"/>
        <v>0</v>
      </c>
      <c r="EC146" s="25">
        <f t="shared" si="588"/>
        <v>12.88</v>
      </c>
      <c r="ED146" s="25">
        <f t="shared" si="589"/>
        <v>6.54</v>
      </c>
      <c r="EE146" s="25">
        <f t="shared" si="589"/>
        <v>0</v>
      </c>
      <c r="EF146" s="25">
        <f t="shared" si="590"/>
        <v>6.54</v>
      </c>
      <c r="EG146" s="25">
        <f t="shared" si="591"/>
        <v>12.88</v>
      </c>
      <c r="EH146" s="25">
        <f t="shared" si="591"/>
        <v>0</v>
      </c>
      <c r="EI146" s="25">
        <f t="shared" si="592"/>
        <v>12.88</v>
      </c>
      <c r="EJ146" s="18">
        <v>174.32</v>
      </c>
      <c r="EK146" s="18">
        <v>213.02</v>
      </c>
      <c r="EL146" s="18" t="s">
        <v>933</v>
      </c>
      <c r="EM146" s="18" t="s">
        <v>934</v>
      </c>
      <c r="EN146" s="16" t="s">
        <v>774</v>
      </c>
      <c r="EO146" s="16" t="s">
        <v>131</v>
      </c>
      <c r="EP146" s="16" t="e">
        <f>IF(OR(EN146="Cống tròn",EN146="Cống hộp",EN146="Ống nhựa"),INDEX(#REF!,MATCH(E146,#REF!,0)),IF(OR(EN146="Rãnh xây",EN146="Rãnh bê tông"),INDEX(#REF!,MATCH(E146,#REF!,0)),0))</f>
        <v>#REF!</v>
      </c>
      <c r="EQ146" s="18">
        <v>37.500000000000014</v>
      </c>
      <c r="ER146" s="18">
        <v>1</v>
      </c>
      <c r="ES146" s="25">
        <f t="shared" si="593"/>
        <v>37</v>
      </c>
      <c r="ET146" s="1" t="e">
        <f>_xlfn.IFNA(IF(EN146="Cống tròn",INDEX(#REF!,MATCH(E146,#REF!,0)),IF(EN146="Cống hộp",INDEX(#REF!,MATCH(E146,#REF!,0)),EU146&amp;" ,"&amp;EV146)),0)</f>
        <v>#REF!</v>
      </c>
      <c r="EU146" s="16" t="s">
        <v>769</v>
      </c>
      <c r="EV146" s="16" t="s">
        <v>775</v>
      </c>
      <c r="EW146" s="16" t="e">
        <f>_xlfn.IFNA(INDEX(#REF!,MATCH(E146,#REF!,0)),0)</f>
        <v>#REF!</v>
      </c>
      <c r="EX146" s="16"/>
      <c r="EY146" s="18">
        <v>0</v>
      </c>
      <c r="EZ146" s="18">
        <v>0</v>
      </c>
      <c r="FA146" s="18">
        <v>0</v>
      </c>
      <c r="FB146" s="19">
        <v>0</v>
      </c>
      <c r="FC146" s="19">
        <v>0</v>
      </c>
      <c r="FD146" s="25">
        <f t="shared" si="447"/>
        <v>0</v>
      </c>
      <c r="FE146" s="25">
        <f t="shared" si="594"/>
        <v>0</v>
      </c>
      <c r="FF146" s="18">
        <v>0.14000000000000001</v>
      </c>
      <c r="FG146" s="18">
        <v>2</v>
      </c>
      <c r="FH146" s="18">
        <v>1.5</v>
      </c>
      <c r="FI146" s="25">
        <f t="shared" si="595"/>
        <v>1.78</v>
      </c>
      <c r="FJ146" s="18">
        <v>0</v>
      </c>
      <c r="FK146" s="18">
        <v>0</v>
      </c>
      <c r="FL146" s="18">
        <v>0.2</v>
      </c>
      <c r="FM146" s="18">
        <v>1.6</v>
      </c>
      <c r="FN146" s="18">
        <v>0</v>
      </c>
      <c r="FO146" s="25">
        <f t="shared" si="596"/>
        <v>1.98</v>
      </c>
      <c r="FP146" s="18">
        <v>1.4999999999999999E-2</v>
      </c>
      <c r="FQ146" s="18">
        <v>1</v>
      </c>
      <c r="FR146" s="25">
        <f t="shared" si="448"/>
        <v>36</v>
      </c>
      <c r="FS146" s="25">
        <f t="shared" si="449"/>
        <v>0.52500000000000002</v>
      </c>
      <c r="FT146" s="25">
        <f t="shared" si="450"/>
        <v>36.524999999999999</v>
      </c>
      <c r="FU146" s="25">
        <f t="shared" si="451"/>
        <v>-0.97500000000001563</v>
      </c>
      <c r="FV146" s="25" t="str">
        <f t="shared" si="597"/>
        <v>Thêm 01</v>
      </c>
      <c r="FW146" s="25">
        <f t="shared" si="598"/>
        <v>0.04</v>
      </c>
      <c r="FX146" s="16"/>
      <c r="FY146" s="16"/>
      <c r="FZ146" s="16"/>
      <c r="GA146" s="16"/>
      <c r="GB146" s="19">
        <v>0</v>
      </c>
      <c r="GC146" s="19">
        <v>0</v>
      </c>
      <c r="GD146" s="19">
        <v>0</v>
      </c>
      <c r="GE146" s="19">
        <v>0</v>
      </c>
      <c r="GF146" s="19">
        <v>0</v>
      </c>
      <c r="GG146" s="19">
        <v>0</v>
      </c>
      <c r="GH146" s="19">
        <v>0</v>
      </c>
      <c r="GI146" s="19">
        <v>0</v>
      </c>
      <c r="GJ146" s="19">
        <v>0</v>
      </c>
      <c r="GK146" s="19">
        <v>0</v>
      </c>
      <c r="GL146" s="25">
        <f t="shared" si="452"/>
        <v>0</v>
      </c>
      <c r="GM146" s="25">
        <f t="shared" si="599"/>
        <v>0</v>
      </c>
      <c r="GN146" s="19">
        <v>0</v>
      </c>
      <c r="GO146" s="19">
        <v>0</v>
      </c>
      <c r="GP146" s="19">
        <v>0</v>
      </c>
      <c r="GQ146" s="19">
        <v>0</v>
      </c>
      <c r="GR146" s="1" t="e">
        <f>_xlfn.IFNA(INDEX(#REF!,MATCH(E146,#REF!,0)),0)</f>
        <v>#REF!</v>
      </c>
      <c r="GS146" s="16"/>
      <c r="GT146" s="18">
        <v>0</v>
      </c>
      <c r="GU146" s="18">
        <v>0</v>
      </c>
      <c r="GV146" s="18">
        <v>0</v>
      </c>
      <c r="GW146" s="18">
        <v>0</v>
      </c>
      <c r="GX146" s="25">
        <f t="shared" si="453"/>
        <v>0</v>
      </c>
      <c r="GY146" s="25">
        <f t="shared" si="454"/>
        <v>0</v>
      </c>
      <c r="GZ146" s="25">
        <f t="shared" si="600"/>
        <v>0</v>
      </c>
      <c r="HA146" s="1" t="e" cm="1">
        <f t="array" ref="HA146">INDEX(#REF!,MATCH(EJ146&amp;EK146&amp;HD146&amp;HE146&amp;HF146,#REF!&amp;#REF!&amp;#REF!&amp;#REF!&amp;#REF!,0))</f>
        <v>#REF!</v>
      </c>
      <c r="HB146" s="16"/>
      <c r="HC146" s="25">
        <f t="shared" si="601"/>
        <v>0</v>
      </c>
      <c r="HD146" s="18">
        <v>0</v>
      </c>
      <c r="HE146" s="18">
        <v>0</v>
      </c>
      <c r="HF146" s="18">
        <v>0</v>
      </c>
      <c r="HG146" s="1" t="e" cm="1">
        <f t="array" ref="HG146">INDEX(#REF!,MATCH(EJ146&amp;EK146&amp;HJ146&amp;HK146&amp;HL146,#REF!&amp;#REF!&amp;#REF!&amp;#REF!&amp;#REF!,0))</f>
        <v>#REF!</v>
      </c>
      <c r="HH146" s="16"/>
      <c r="HI146" s="25">
        <f t="shared" si="602"/>
        <v>0</v>
      </c>
      <c r="HJ146" s="25">
        <f t="shared" si="603"/>
        <v>0</v>
      </c>
      <c r="HK146" s="19">
        <v>0</v>
      </c>
      <c r="HL146" s="19">
        <v>0</v>
      </c>
      <c r="HM146" s="18">
        <v>0.01</v>
      </c>
      <c r="HN146" s="18">
        <v>1</v>
      </c>
      <c r="HO146" s="25">
        <f t="shared" si="604"/>
        <v>0</v>
      </c>
      <c r="HP146" s="25">
        <f t="shared" si="605"/>
        <v>0</v>
      </c>
      <c r="HQ146" s="25">
        <f t="shared" si="606"/>
        <v>0</v>
      </c>
      <c r="HR146" s="25">
        <f t="shared" si="607"/>
        <v>0</v>
      </c>
      <c r="HS146" s="25">
        <f t="shared" si="608"/>
        <v>0</v>
      </c>
      <c r="HT146" s="19">
        <v>0</v>
      </c>
      <c r="HU146" s="19">
        <v>0</v>
      </c>
      <c r="HV146" s="19">
        <v>0</v>
      </c>
      <c r="HW146" s="25">
        <f t="shared" si="609"/>
        <v>0</v>
      </c>
      <c r="HX146" s="19">
        <v>0</v>
      </c>
      <c r="HY146" s="19">
        <v>0</v>
      </c>
      <c r="HZ146" s="18">
        <v>29.41</v>
      </c>
      <c r="IA146" s="20">
        <f>ROUND(IF(EN146="Cống tròn",IF(EN146="Cống tròn",IF(EU146="Không có móng",IQ146-FF146,IF(EU146="Đế",IP146-FN146,IF(OR(EU146="Móng bê tông",EU146="Móng bê tông kết hợp đế"),II146-FJ146,0))),0),IF(EN146="Cống hộp",IF(AND(EN146="Cống hộp",EU146="Không có móng"),IQ146-GF146,IF(AND(EN146="Cống hộp",EU146="Móng bê tông"),IJ146-GB146,0)),IF(OR(EN146="Rãnh xây",EN146="Rãnh bê tông"),IF(OR(EN146="Rãnh xây",EN146="Rãnh bê tông"),IK146-GB146,0),IF(EN146="Ống nhựa",IF(AND(EN146="Ống nhựa",EU146="Không đắp cát"),IQ146-HT146,IF(AND(EN146="Ống nhựa",EU146="Đắp cát"),IH146-HX146,0)),IF(EN146="Rãnh thang",IF(EN146="Rãnh thang",IF(EU146="Móng bê tông",#REF!-#REF!,IQ146),0),0))))),2)</f>
        <v>26.54</v>
      </c>
      <c r="IB146" s="20">
        <f t="shared" si="610"/>
        <v>2.870000000000001</v>
      </c>
      <c r="IC146" s="20">
        <f t="shared" si="455"/>
        <v>26.54</v>
      </c>
      <c r="ID146" s="20">
        <f t="shared" si="456"/>
        <v>0</v>
      </c>
      <c r="IE146" s="20">
        <f t="shared" si="457"/>
        <v>0</v>
      </c>
      <c r="IF146" s="20">
        <f t="shared" si="458"/>
        <v>0</v>
      </c>
      <c r="IG146" s="20">
        <f>IF(EN146="Rãnh thang",IF(AND(EN146="Rãnh thang",EU146="Móng bê tông"),IQ146-#REF!,0),IF(EN146="Ống nhựa",IF(AND(EN146="Ống nhựa",EU146="Đắp cát"),IQ146-HT146,0),IF(EN146="Cống tròn",IF(EN146="Cống tròn",IF(OR(EU146="Móng bê tông",EU146="Móng bê tông kết hợp đế"),IM146-FL146,0),0),IF(EN146="Cống hộp",IF(AND(EN146="Cống hộp",EU146="Móng bê tông"),IN146-GD146,0),IF(OR(EN146="Rãnh xây",EN146="Rãnh bê tông"),IF(AND(EN146="Rãnh xây",EU146="Móng bê tông"),IO146-GD146,IF(AND(EN146="Rãnh bê tông",EU146="Móng bê tông"),IO146-GD146,0)),0)))))</f>
        <v>26.54</v>
      </c>
      <c r="IH146" s="20">
        <f t="shared" si="459"/>
        <v>0</v>
      </c>
      <c r="II146" s="20">
        <f t="shared" si="460"/>
        <v>26.54</v>
      </c>
      <c r="IJ146" s="20">
        <f t="shared" si="461"/>
        <v>0</v>
      </c>
      <c r="IK146" s="20">
        <f t="shared" si="462"/>
        <v>0</v>
      </c>
      <c r="IL146" s="20">
        <f t="shared" si="463"/>
        <v>26.74</v>
      </c>
      <c r="IM146" s="20">
        <f t="shared" si="464"/>
        <v>26.74</v>
      </c>
      <c r="IN146" s="20">
        <f t="shared" si="465"/>
        <v>0</v>
      </c>
      <c r="IO146" s="20">
        <f t="shared" si="466"/>
        <v>0</v>
      </c>
      <c r="IP146" s="20">
        <f t="shared" si="467"/>
        <v>0</v>
      </c>
      <c r="IQ146" s="18">
        <v>26.88</v>
      </c>
      <c r="IR146" s="25">
        <f t="shared" si="611"/>
        <v>0</v>
      </c>
      <c r="IS146" s="25">
        <f t="shared" si="468"/>
        <v>0</v>
      </c>
      <c r="IT146" s="25">
        <f t="shared" si="469"/>
        <v>0</v>
      </c>
      <c r="IU146" s="25">
        <f>ROUND(IF(EN146="Cống tròn",IF(EN146="Cống tròn",IV146+FF146,0),IF(EN146="Cống hộp",IF(EN146="Cống hộp",IV146+GP146,0),IF(OR(EN146="Rãnh xây",EN146="Rãnh bê tông"),IF(OR(EN146="Rãnh xây",EN146="Rãnh bê tông"),IV146+GP146,0),IF(EN146="ống nhựa",IF(EN146="Ống nhựa",IV146+HT146,0),IF(EN146="Rãnh thang",IF(EN146="Rãnh thang",IQ146+#REF!,0),0))))),2)</f>
        <v>28.48</v>
      </c>
      <c r="IV146" s="18">
        <v>28.34</v>
      </c>
      <c r="IW146" s="25">
        <f t="shared" si="470"/>
        <v>28.48</v>
      </c>
      <c r="IX146" s="25">
        <f t="shared" si="471"/>
        <v>0</v>
      </c>
      <c r="IY146" s="25">
        <f t="shared" si="472"/>
        <v>0</v>
      </c>
      <c r="IZ146" s="25">
        <f t="shared" si="473"/>
        <v>0</v>
      </c>
      <c r="JA146" s="25">
        <f t="shared" si="474"/>
        <v>0</v>
      </c>
      <c r="JB146" s="18">
        <v>29.44</v>
      </c>
      <c r="JC146" s="20">
        <f>ROUND(IF(EN146="Cống tròn",IF(EN146="Cống tròn",IF(EU146="Không có móng",JS146-FF146,IF(EU146="Đế",JR146-FN146,IF(OR(EU146="Móng bê tông",EU146="Móng bê tông kết hợp đế"),JK146-FJ146,0))),0),IF(EN146="Cống hộp",IF(AND(EN146="Cống hộp",EU146="Không có móng"),JS146-GF146,IF(AND(EN146="Cống hộp",EU146="Móng bê tông"),JL146-GB146,0)),IF(OR(EN146="Rãnh xây",EN146="Rãnh bê tông"),IF(OR(EN146="Rãnh xây",EN146="Rãnh bê tông"),JM146-GB146,0),IF(EN146="Ống nhựa",IF(AND(EN146="Ống nhựa",EU146="Không đắp cát"),JS146-HT146,IF(AND(EN146="Ống nhựa",EU146="Đắp cát"),JJ146-HX146,0)),IF(EN146="Rãnh thang",IF(EN146="Rãnh thang",IF(EU146="Móng bê tông",#REF!-#REF!,JS146),0),0))))),2)</f>
        <v>26.5</v>
      </c>
      <c r="JD146" s="20">
        <f t="shared" si="612"/>
        <v>2.9400000000000013</v>
      </c>
      <c r="JE146" s="20">
        <f t="shared" si="475"/>
        <v>26.5</v>
      </c>
      <c r="JF146" s="20">
        <f t="shared" si="476"/>
        <v>0</v>
      </c>
      <c r="JG146" s="20">
        <f t="shared" si="477"/>
        <v>0</v>
      </c>
      <c r="JH146" s="20">
        <f t="shared" si="478"/>
        <v>0</v>
      </c>
      <c r="JI146" s="20">
        <f>IF(EN146="Rãnh thang",IF(AND(EN146="Rãnh thang",EU146="Móng bê tông"),JS146-#REF!,0),IF(EN146="Ống nhựa",IF(AND(EN146="Ống nhựa",EU146="Đắp cát"),JS146-HT146,0),IF(EN146="Cống tròn",IF(EN146="Cống tròn",IF(OR(EU146="Móng bê tông",EU146="Móng bê tông kết hợp đế"),JO146-FL146,0),0),IF(EN146="Cống hộp",IF(AND(EN146="Cống hộp",EU146="Móng bê tông"),JP146-GD146,0),IF(OR(EN146="Rãnh xây",EN146="Rãnh bê tông"),IF(AND(EN146="Rãnh xây",EU146="Móng bê tông"),JQ146-GD146,IF(AND(EN146="Rãnh bê tông",EU146="Móng bê tông"),JQ146-GD146,0)),0)))))</f>
        <v>26.5</v>
      </c>
      <c r="JJ146" s="20">
        <f t="shared" si="479"/>
        <v>0</v>
      </c>
      <c r="JK146" s="20">
        <f t="shared" si="480"/>
        <v>26.5</v>
      </c>
      <c r="JL146" s="20">
        <f t="shared" si="481"/>
        <v>0</v>
      </c>
      <c r="JM146" s="20">
        <f t="shared" si="482"/>
        <v>0</v>
      </c>
      <c r="JN146" s="20">
        <f t="shared" si="483"/>
        <v>26.7</v>
      </c>
      <c r="JO146" s="20">
        <f t="shared" si="484"/>
        <v>26.7</v>
      </c>
      <c r="JP146" s="20">
        <f t="shared" si="485"/>
        <v>0</v>
      </c>
      <c r="JQ146" s="20">
        <f t="shared" si="486"/>
        <v>0</v>
      </c>
      <c r="JR146" s="20">
        <f t="shared" si="487"/>
        <v>0</v>
      </c>
      <c r="JS146" s="26">
        <v>26.84</v>
      </c>
      <c r="JT146" s="25">
        <f t="shared" si="613"/>
        <v>0</v>
      </c>
      <c r="JU146" s="25">
        <f t="shared" si="488"/>
        <v>0</v>
      </c>
      <c r="JV146" s="25">
        <f t="shared" si="489"/>
        <v>0</v>
      </c>
      <c r="JW146" s="25">
        <f>ROUND(IF(EN146="Cống tròn",IF(EN146="Cống tròn",JX146+FF146,0),IF(EN146="Cống hộp",IF(EN146="Cống hộp",JX146+GP146,0),IF(OR(EN146="Rãnh xây",EN146="Rãnh bê tông"),IF(OR(EN146="Rãnh xây",EN146="Rãnh bê tông"),JX146+GP146,0),IF(EN146="ống nhựa",IF(EN146="Ống nhựa",JX146+HT146,0),IF(EN146="Rãnh thang",IF(EN146="Rãnh thang",JS146+#REF!,0),0))))),2)</f>
        <v>28.48</v>
      </c>
      <c r="JX146" s="27">
        <v>28.34</v>
      </c>
      <c r="JY146" s="25">
        <f t="shared" si="490"/>
        <v>28.48</v>
      </c>
      <c r="JZ146" s="25">
        <f t="shared" si="491"/>
        <v>0</v>
      </c>
      <c r="KA146" s="25">
        <f t="shared" si="492"/>
        <v>0</v>
      </c>
      <c r="KB146" s="25">
        <f t="shared" si="493"/>
        <v>0</v>
      </c>
      <c r="KC146" s="25">
        <f t="shared" si="494"/>
        <v>0</v>
      </c>
      <c r="KD146" s="28" t="s">
        <v>98</v>
      </c>
      <c r="KE146" s="27">
        <v>0</v>
      </c>
      <c r="KF146" s="25">
        <f t="shared" si="495"/>
        <v>2.870000000000001</v>
      </c>
      <c r="KG146" s="25">
        <f t="shared" si="614"/>
        <v>2.870000000000001</v>
      </c>
      <c r="KH146" s="27">
        <v>0</v>
      </c>
      <c r="KI146" s="25">
        <f t="shared" si="496"/>
        <v>2.9400000000000013</v>
      </c>
      <c r="KJ146" s="25">
        <f t="shared" si="615"/>
        <v>2.9400000000000013</v>
      </c>
      <c r="KK146" s="25">
        <f t="shared" si="497"/>
        <v>0</v>
      </c>
      <c r="KL146" s="25">
        <f t="shared" si="498"/>
        <v>0</v>
      </c>
      <c r="KM146" s="25">
        <f t="shared" si="616"/>
        <v>0</v>
      </c>
      <c r="KN146" s="25">
        <f t="shared" si="499"/>
        <v>0</v>
      </c>
      <c r="KO146" s="25">
        <f t="shared" si="500"/>
        <v>0</v>
      </c>
      <c r="KP146" s="25">
        <f t="shared" si="617"/>
        <v>0</v>
      </c>
      <c r="KQ146" s="25">
        <f t="shared" si="501"/>
        <v>0.2</v>
      </c>
      <c r="KR146" s="25">
        <f t="shared" si="502"/>
        <v>0.2</v>
      </c>
      <c r="KS146" s="25">
        <f t="shared" si="618"/>
        <v>0.2</v>
      </c>
      <c r="KT146" s="25">
        <f t="shared" si="503"/>
        <v>0</v>
      </c>
      <c r="KU146" s="25">
        <f t="shared" si="504"/>
        <v>0</v>
      </c>
      <c r="KV146" s="25">
        <f t="shared" si="619"/>
        <v>0</v>
      </c>
      <c r="KW146" s="25">
        <f t="shared" si="505"/>
        <v>0</v>
      </c>
      <c r="KX146" s="25">
        <f t="shared" si="506"/>
        <v>0</v>
      </c>
      <c r="KY146" s="25">
        <f t="shared" si="620"/>
        <v>0</v>
      </c>
      <c r="KZ146" s="25">
        <f t="shared" si="507"/>
        <v>0</v>
      </c>
      <c r="LA146" s="25">
        <f t="shared" si="508"/>
        <v>0</v>
      </c>
      <c r="LB146" s="25">
        <f t="shared" si="621"/>
        <v>0</v>
      </c>
      <c r="LC146" s="25">
        <f t="shared" si="509"/>
        <v>1.98</v>
      </c>
      <c r="LD146" s="25">
        <f t="shared" si="510"/>
        <v>1.98</v>
      </c>
      <c r="LE146" s="25">
        <f t="shared" si="622"/>
        <v>1.98</v>
      </c>
      <c r="LF146" s="25">
        <f t="shared" si="511"/>
        <v>0</v>
      </c>
      <c r="LG146" s="25">
        <f t="shared" si="512"/>
        <v>0</v>
      </c>
      <c r="LH146" s="25">
        <f t="shared" si="623"/>
        <v>0</v>
      </c>
      <c r="LI146" s="25">
        <f t="shared" si="513"/>
        <v>0</v>
      </c>
      <c r="LJ146" s="25">
        <f t="shared" si="514"/>
        <v>0</v>
      </c>
      <c r="LK146" s="25">
        <f t="shared" si="624"/>
        <v>0</v>
      </c>
      <c r="LL146" s="25">
        <f t="shared" si="515"/>
        <v>0</v>
      </c>
      <c r="LM146" s="25">
        <f t="shared" si="516"/>
        <v>0</v>
      </c>
      <c r="LN146" s="25">
        <f t="shared" si="625"/>
        <v>0</v>
      </c>
      <c r="LO146" s="25">
        <f t="shared" si="517"/>
        <v>0</v>
      </c>
      <c r="LP146" s="25">
        <f t="shared" si="518"/>
        <v>0</v>
      </c>
      <c r="LQ146" s="25">
        <f t="shared" si="626"/>
        <v>0</v>
      </c>
      <c r="LR146" s="25">
        <f t="shared" si="519"/>
        <v>0</v>
      </c>
      <c r="LS146" s="25">
        <f t="shared" si="520"/>
        <v>0</v>
      </c>
      <c r="LT146" s="25">
        <f t="shared" si="627"/>
        <v>0</v>
      </c>
      <c r="LU146" s="25">
        <f t="shared" si="521"/>
        <v>0</v>
      </c>
      <c r="LV146" s="25">
        <f t="shared" si="522"/>
        <v>0</v>
      </c>
      <c r="LW146" s="25">
        <f t="shared" si="628"/>
        <v>0</v>
      </c>
      <c r="LX146" s="25">
        <f t="shared" si="523"/>
        <v>0</v>
      </c>
      <c r="LY146" s="25">
        <f t="shared" si="524"/>
        <v>0</v>
      </c>
      <c r="LZ146" s="25">
        <f t="shared" si="629"/>
        <v>0</v>
      </c>
      <c r="MA146" s="25">
        <f t="shared" si="525"/>
        <v>0</v>
      </c>
      <c r="MB146" s="25">
        <f t="shared" si="526"/>
        <v>0</v>
      </c>
      <c r="MC146" s="25">
        <f t="shared" si="630"/>
        <v>0</v>
      </c>
      <c r="MD146" s="25">
        <f t="shared" si="527"/>
        <v>0</v>
      </c>
      <c r="ME146" s="25">
        <f t="shared" si="528"/>
        <v>0</v>
      </c>
      <c r="MF146" s="25">
        <f t="shared" si="631"/>
        <v>0</v>
      </c>
      <c r="MG146" s="25">
        <f t="shared" si="529"/>
        <v>0</v>
      </c>
      <c r="MH146" s="25">
        <f t="shared" si="530"/>
        <v>0</v>
      </c>
      <c r="MI146" s="25">
        <f t="shared" si="632"/>
        <v>0</v>
      </c>
      <c r="MJ146" s="25">
        <f t="shared" si="531"/>
        <v>0</v>
      </c>
      <c r="MK146" s="25">
        <f t="shared" si="532"/>
        <v>0</v>
      </c>
      <c r="ML146" s="25">
        <f t="shared" si="633"/>
        <v>0</v>
      </c>
      <c r="MM146" s="25">
        <f t="shared" si="533"/>
        <v>0</v>
      </c>
      <c r="MN146" s="25">
        <f t="shared" si="534"/>
        <v>0</v>
      </c>
      <c r="MO146" s="25">
        <f t="shared" si="634"/>
        <v>0</v>
      </c>
      <c r="MP146" s="25">
        <f t="shared" si="535"/>
        <v>0</v>
      </c>
      <c r="MQ146" s="25">
        <f t="shared" si="536"/>
        <v>0</v>
      </c>
      <c r="MR146" s="25">
        <f t="shared" si="635"/>
        <v>0</v>
      </c>
      <c r="MS146" s="29">
        <v>1.98</v>
      </c>
      <c r="MT146" s="29">
        <v>0</v>
      </c>
      <c r="MU146" s="29">
        <v>1</v>
      </c>
      <c r="MV146" s="29">
        <v>1</v>
      </c>
      <c r="MW146" s="25">
        <f t="shared" si="537"/>
        <v>1.98</v>
      </c>
      <c r="MX146" s="25">
        <f t="shared" si="538"/>
        <v>5.68</v>
      </c>
      <c r="MY146" s="25">
        <f t="shared" si="539"/>
        <v>0</v>
      </c>
      <c r="MZ146" s="25">
        <f t="shared" si="540"/>
        <v>0</v>
      </c>
      <c r="NA146" s="25">
        <f t="shared" si="541"/>
        <v>1.98</v>
      </c>
      <c r="NB146" s="25">
        <f t="shared" si="542"/>
        <v>5.82</v>
      </c>
      <c r="NC146" s="25">
        <f t="shared" si="543"/>
        <v>0</v>
      </c>
      <c r="ND146" s="25">
        <f t="shared" si="544"/>
        <v>0</v>
      </c>
      <c r="NE146" s="25">
        <f t="shared" si="636"/>
        <v>1.98</v>
      </c>
      <c r="NF146" s="25">
        <f t="shared" si="636"/>
        <v>5.75</v>
      </c>
      <c r="NG146" s="25">
        <f t="shared" si="636"/>
        <v>0</v>
      </c>
      <c r="NH146" s="25">
        <f t="shared" si="545"/>
        <v>0</v>
      </c>
      <c r="NI146" s="25">
        <f t="shared" si="546"/>
        <v>215.63</v>
      </c>
      <c r="NJ146" s="25">
        <f t="shared" si="547"/>
        <v>0</v>
      </c>
      <c r="NK146" s="25">
        <f t="shared" si="548"/>
        <v>215.63</v>
      </c>
      <c r="NL146" s="25">
        <f t="shared" si="549"/>
        <v>127.41</v>
      </c>
      <c r="NM146" s="25">
        <f t="shared" si="550"/>
        <v>0</v>
      </c>
      <c r="NN146" s="25">
        <f t="shared" si="637"/>
        <v>127.41</v>
      </c>
      <c r="NO146" s="25">
        <f t="shared" si="551"/>
        <v>0</v>
      </c>
      <c r="NP146" s="25">
        <f t="shared" si="552"/>
        <v>0</v>
      </c>
      <c r="NQ146" s="25">
        <f t="shared" si="638"/>
        <v>0</v>
      </c>
      <c r="NR146" s="25">
        <f t="shared" si="553"/>
        <v>0</v>
      </c>
      <c r="NS146" s="25">
        <f t="shared" si="554"/>
        <v>0</v>
      </c>
      <c r="NT146" s="25">
        <f t="shared" si="639"/>
        <v>0</v>
      </c>
      <c r="NU146" s="25">
        <f t="shared" si="555"/>
        <v>0</v>
      </c>
      <c r="NV146" s="25">
        <f t="shared" si="556"/>
        <v>0</v>
      </c>
      <c r="NW146" s="25">
        <f t="shared" si="640"/>
        <v>0</v>
      </c>
      <c r="NX146" s="25">
        <f t="shared" si="641"/>
        <v>127.41</v>
      </c>
      <c r="NY146" s="25">
        <f t="shared" si="641"/>
        <v>0</v>
      </c>
      <c r="NZ146" s="25">
        <f t="shared" si="642"/>
        <v>127.41</v>
      </c>
      <c r="OA146" s="25">
        <f t="shared" si="643"/>
        <v>88.22</v>
      </c>
      <c r="OB146" s="25">
        <f t="shared" si="643"/>
        <v>0</v>
      </c>
      <c r="OC146" s="25">
        <f t="shared" si="644"/>
        <v>88.22</v>
      </c>
      <c r="OD146" s="25">
        <f t="shared" si="645"/>
        <v>127.41</v>
      </c>
      <c r="OE146" s="25">
        <f t="shared" si="645"/>
        <v>0</v>
      </c>
      <c r="OF146" s="25">
        <f t="shared" si="645"/>
        <v>127.41</v>
      </c>
      <c r="OG146" s="25">
        <f t="shared" si="557"/>
        <v>0</v>
      </c>
      <c r="OH146" s="25">
        <f t="shared" si="558"/>
        <v>0</v>
      </c>
      <c r="OI146" s="25">
        <f t="shared" si="559"/>
        <v>0</v>
      </c>
      <c r="OJ146" s="25">
        <f t="shared" si="560"/>
        <v>0</v>
      </c>
      <c r="OK146" s="25">
        <f t="shared" si="561"/>
        <v>0</v>
      </c>
      <c r="OL146" s="25">
        <f t="shared" si="562"/>
        <v>0</v>
      </c>
      <c r="OM146" s="25">
        <f t="shared" si="646"/>
        <v>0</v>
      </c>
      <c r="ON146" s="25">
        <f t="shared" si="646"/>
        <v>0</v>
      </c>
      <c r="OO146" s="25">
        <f t="shared" si="646"/>
        <v>0</v>
      </c>
      <c r="OP146" s="25">
        <f t="shared" si="563"/>
        <v>0</v>
      </c>
      <c r="OQ146" s="25">
        <f t="shared" si="564"/>
        <v>0</v>
      </c>
      <c r="OR146" s="25">
        <f t="shared" si="647"/>
        <v>0</v>
      </c>
      <c r="OS146" s="30">
        <v>536481.35</v>
      </c>
      <c r="OT146" s="30">
        <v>2371509.9300000002</v>
      </c>
    </row>
    <row r="147" spans="1:410" ht="33" customHeight="1" x14ac:dyDescent="0.25">
      <c r="A147" s="18"/>
      <c r="B147" s="18" t="s">
        <v>929</v>
      </c>
      <c r="C147" s="18">
        <v>213.02</v>
      </c>
      <c r="D147" s="16" t="e">
        <f>_xlfn.IFNA(INDEX(#REF!,MATCH(E147,#REF!,0)),0)</f>
        <v>#REF!</v>
      </c>
      <c r="E147" s="18" t="s">
        <v>934</v>
      </c>
      <c r="F147" s="16" t="s">
        <v>765</v>
      </c>
      <c r="G147" s="16" t="s">
        <v>766</v>
      </c>
      <c r="H147" s="16" t="s">
        <v>767</v>
      </c>
      <c r="I147" s="16" t="s">
        <v>768</v>
      </c>
      <c r="J147" s="16" t="s">
        <v>769</v>
      </c>
      <c r="K147" s="16" t="s">
        <v>770</v>
      </c>
      <c r="L147" s="16" t="s">
        <v>771</v>
      </c>
      <c r="M147" s="18">
        <v>1.64</v>
      </c>
      <c r="N147" s="18">
        <v>2.44</v>
      </c>
      <c r="O147" s="18">
        <v>2.04</v>
      </c>
      <c r="P147" s="18">
        <v>2.84</v>
      </c>
      <c r="Q147" s="18">
        <v>0.1</v>
      </c>
      <c r="R147" s="18">
        <v>1.8399999999999999</v>
      </c>
      <c r="S147" s="18">
        <v>2.64</v>
      </c>
      <c r="T147" s="18">
        <v>0.2</v>
      </c>
      <c r="U147" s="18">
        <v>0</v>
      </c>
      <c r="V147" s="18">
        <v>0</v>
      </c>
      <c r="W147" s="18">
        <v>0</v>
      </c>
      <c r="X147" s="18">
        <v>1.64</v>
      </c>
      <c r="Y147" s="18">
        <v>2.4</v>
      </c>
      <c r="Z147" s="20">
        <f t="shared" si="565"/>
        <v>2.6</v>
      </c>
      <c r="AA147" s="18">
        <v>0.22</v>
      </c>
      <c r="AB147" s="18">
        <v>0</v>
      </c>
      <c r="AC147" s="18">
        <v>0</v>
      </c>
      <c r="AD147" s="18">
        <v>0</v>
      </c>
      <c r="AE147" s="18">
        <v>0</v>
      </c>
      <c r="AF147" s="18">
        <v>0</v>
      </c>
      <c r="AG147" s="18">
        <v>1.2</v>
      </c>
      <c r="AH147" s="18">
        <v>2</v>
      </c>
      <c r="AI147" s="20">
        <f t="shared" si="566"/>
        <v>2.75</v>
      </c>
      <c r="AJ147" s="18">
        <v>0</v>
      </c>
      <c r="AK147" s="18">
        <v>0</v>
      </c>
      <c r="AL147" s="20">
        <f t="shared" si="567"/>
        <v>0</v>
      </c>
      <c r="AM147" s="18">
        <v>1.64</v>
      </c>
      <c r="AN147" s="18">
        <v>2</v>
      </c>
      <c r="AO147" s="18">
        <v>0.15</v>
      </c>
      <c r="AP147" s="18">
        <v>0.22</v>
      </c>
      <c r="AQ147" s="18">
        <v>1.64</v>
      </c>
      <c r="AR147" s="18">
        <v>2.2200000000000002</v>
      </c>
      <c r="AS147" s="18">
        <v>0.12</v>
      </c>
      <c r="AT147" s="18">
        <v>0.11</v>
      </c>
      <c r="AU147" s="18">
        <v>0</v>
      </c>
      <c r="AV147" s="18">
        <v>1</v>
      </c>
      <c r="AW147" s="18">
        <v>0</v>
      </c>
      <c r="AX147" s="18">
        <v>0</v>
      </c>
      <c r="AY147" s="18">
        <v>0</v>
      </c>
      <c r="AZ147" s="18">
        <v>0</v>
      </c>
      <c r="BA147" s="18">
        <v>0</v>
      </c>
      <c r="BB147" s="18">
        <v>0</v>
      </c>
      <c r="BC147" s="18">
        <v>0</v>
      </c>
      <c r="BD147" s="18">
        <v>0</v>
      </c>
      <c r="BE147" s="18">
        <v>0</v>
      </c>
      <c r="BF147" s="18">
        <v>0</v>
      </c>
      <c r="BG147" s="18">
        <v>0</v>
      </c>
      <c r="BH147" s="18">
        <v>0</v>
      </c>
      <c r="BI147" s="18">
        <v>0</v>
      </c>
      <c r="BJ147" s="18">
        <v>0</v>
      </c>
      <c r="BK147" s="18">
        <v>0</v>
      </c>
      <c r="BL147" s="18">
        <v>0</v>
      </c>
      <c r="BM147" s="18">
        <v>0</v>
      </c>
      <c r="BN147" s="18">
        <v>0</v>
      </c>
      <c r="BO147" s="18">
        <v>0</v>
      </c>
      <c r="BP147" s="18">
        <v>1</v>
      </c>
      <c r="BQ147" s="18">
        <v>0</v>
      </c>
      <c r="BR147" s="18">
        <v>0</v>
      </c>
      <c r="BS147" s="18">
        <v>0</v>
      </c>
      <c r="BT147" s="18">
        <v>0</v>
      </c>
      <c r="BU147" s="18">
        <v>0</v>
      </c>
      <c r="BV147" s="18">
        <v>0</v>
      </c>
      <c r="BW147" s="18">
        <v>0</v>
      </c>
      <c r="BX147" s="18">
        <v>0</v>
      </c>
      <c r="BY147" s="18">
        <v>0</v>
      </c>
      <c r="BZ147" s="18">
        <v>0</v>
      </c>
      <c r="CA147" s="16" t="e">
        <f>_xlfn.IFNA(IF(RIGHT(D147,2)="=G",0,INDEX(#REF!,MATCH(E147,#REF!,0))),0)</f>
        <v>#REF!</v>
      </c>
      <c r="CB147" s="16" t="s">
        <v>776</v>
      </c>
      <c r="CC147" s="18">
        <v>0</v>
      </c>
      <c r="CD147" s="18">
        <v>0</v>
      </c>
      <c r="CE147" s="18">
        <v>1.4</v>
      </c>
      <c r="CF147" s="18">
        <v>0.73</v>
      </c>
      <c r="CG147" s="18">
        <v>0.12</v>
      </c>
      <c r="CH147" s="18">
        <v>3</v>
      </c>
      <c r="CI147" s="16" t="s">
        <v>98</v>
      </c>
      <c r="CJ147" s="18">
        <v>0</v>
      </c>
      <c r="CK147" s="20">
        <f t="shared" si="432"/>
        <v>3.2</v>
      </c>
      <c r="CL147" s="20">
        <f t="shared" si="568"/>
        <v>3.2</v>
      </c>
      <c r="CM147" s="18">
        <v>29.44</v>
      </c>
      <c r="CN147" s="18">
        <v>29.44</v>
      </c>
      <c r="CO147" s="18">
        <v>28.601000000000003</v>
      </c>
      <c r="CP147" s="22">
        <f t="shared" si="433"/>
        <v>29.44</v>
      </c>
      <c r="CQ147" s="22">
        <f t="shared" si="434"/>
        <v>26.24</v>
      </c>
      <c r="CR147" s="22">
        <f t="shared" si="569"/>
        <v>3.2</v>
      </c>
      <c r="CS147" s="22">
        <f t="shared" si="435"/>
        <v>26.34</v>
      </c>
      <c r="CT147" s="22">
        <f t="shared" si="436"/>
        <v>26.54</v>
      </c>
      <c r="CU147" s="18">
        <v>26.54</v>
      </c>
      <c r="CV147" s="22">
        <f t="shared" si="570"/>
        <v>2.6</v>
      </c>
      <c r="CW147" s="22">
        <f t="shared" si="437"/>
        <v>0</v>
      </c>
      <c r="CX147" s="22">
        <f t="shared" si="438"/>
        <v>0</v>
      </c>
      <c r="CY147" s="22">
        <f t="shared" si="439"/>
        <v>29.17</v>
      </c>
      <c r="CZ147" s="22">
        <f t="shared" si="440"/>
        <v>29.32</v>
      </c>
      <c r="DA147" s="18">
        <v>29.44</v>
      </c>
      <c r="DB147" s="20">
        <f t="shared" si="571"/>
        <v>3.2</v>
      </c>
      <c r="DC147" s="20">
        <f t="shared" si="572"/>
        <v>0</v>
      </c>
      <c r="DD147" s="20">
        <f t="shared" si="573"/>
        <v>3.2</v>
      </c>
      <c r="DE147" s="20">
        <f t="shared" si="441"/>
        <v>0.1</v>
      </c>
      <c r="DF147" s="20">
        <f t="shared" si="442"/>
        <v>0.2</v>
      </c>
      <c r="DG147" s="20">
        <f t="shared" si="443"/>
        <v>2.87</v>
      </c>
      <c r="DH147" s="20">
        <f t="shared" si="444"/>
        <v>0</v>
      </c>
      <c r="DI147" s="20">
        <f t="shared" si="445"/>
        <v>0</v>
      </c>
      <c r="DJ147" s="20">
        <f t="shared" si="446"/>
        <v>0</v>
      </c>
      <c r="DK147" s="20">
        <f t="shared" si="574"/>
        <v>3.17</v>
      </c>
      <c r="DL147" s="20">
        <f t="shared" si="575"/>
        <v>0</v>
      </c>
      <c r="DM147" s="20">
        <f t="shared" si="576"/>
        <v>3.0000000000000249E-2</v>
      </c>
      <c r="DN147" s="20">
        <f t="shared" si="577"/>
        <v>0</v>
      </c>
      <c r="DO147" s="18">
        <v>3.04</v>
      </c>
      <c r="DP147" s="18">
        <v>0</v>
      </c>
      <c r="DQ147" s="18">
        <v>1</v>
      </c>
      <c r="DR147" s="18">
        <v>1</v>
      </c>
      <c r="DS147" s="25">
        <f t="shared" si="578"/>
        <v>3.04</v>
      </c>
      <c r="DT147" s="25">
        <f t="shared" si="579"/>
        <v>0</v>
      </c>
      <c r="DU147" s="25">
        <f t="shared" si="580"/>
        <v>9.73</v>
      </c>
      <c r="DV147" s="25">
        <f t="shared" si="581"/>
        <v>0</v>
      </c>
      <c r="DW147" s="25">
        <f t="shared" si="582"/>
        <v>9.73</v>
      </c>
      <c r="DX147" s="25">
        <f t="shared" si="583"/>
        <v>19.850000000000001</v>
      </c>
      <c r="DY147" s="25">
        <f t="shared" si="584"/>
        <v>0</v>
      </c>
      <c r="DZ147" s="25">
        <f t="shared" si="585"/>
        <v>19.850000000000001</v>
      </c>
      <c r="EA147" s="25">
        <f t="shared" si="586"/>
        <v>13.04</v>
      </c>
      <c r="EB147" s="25">
        <f t="shared" si="587"/>
        <v>0</v>
      </c>
      <c r="EC147" s="25">
        <f t="shared" si="588"/>
        <v>13.04</v>
      </c>
      <c r="ED147" s="25">
        <f t="shared" si="589"/>
        <v>6.81</v>
      </c>
      <c r="EE147" s="25">
        <f t="shared" si="589"/>
        <v>0</v>
      </c>
      <c r="EF147" s="25">
        <f t="shared" si="590"/>
        <v>6.81</v>
      </c>
      <c r="EG147" s="25">
        <f t="shared" si="591"/>
        <v>13.04</v>
      </c>
      <c r="EH147" s="25">
        <f t="shared" si="591"/>
        <v>0</v>
      </c>
      <c r="EI147" s="25">
        <f t="shared" si="592"/>
        <v>13.04</v>
      </c>
      <c r="EJ147" s="18">
        <v>213.02</v>
      </c>
      <c r="EK147" s="18">
        <v>251.72</v>
      </c>
      <c r="EL147" s="18" t="s">
        <v>934</v>
      </c>
      <c r="EM147" s="18" t="s">
        <v>935</v>
      </c>
      <c r="EN147" s="16" t="s">
        <v>774</v>
      </c>
      <c r="EO147" s="16" t="s">
        <v>131</v>
      </c>
      <c r="EP147" s="16" t="e">
        <f>IF(OR(EN147="Cống tròn",EN147="Cống hộp",EN147="Ống nhựa"),INDEX(#REF!,MATCH(E147,#REF!,0)),IF(OR(EN147="Rãnh xây",EN147="Rãnh bê tông"),INDEX(#REF!,MATCH(E147,#REF!,0)),0))</f>
        <v>#REF!</v>
      </c>
      <c r="EQ147" s="18">
        <v>37.499999999999986</v>
      </c>
      <c r="ER147" s="18">
        <v>1</v>
      </c>
      <c r="ES147" s="25">
        <f t="shared" si="593"/>
        <v>37</v>
      </c>
      <c r="ET147" s="1" t="e">
        <f>_xlfn.IFNA(IF(EN147="Cống tròn",INDEX(#REF!,MATCH(E147,#REF!,0)),IF(EN147="Cống hộp",INDEX(#REF!,MATCH(E147,#REF!,0)),EU147&amp;" ,"&amp;EV147)),0)</f>
        <v>#REF!</v>
      </c>
      <c r="EU147" s="16" t="s">
        <v>769</v>
      </c>
      <c r="EV147" s="16" t="s">
        <v>775</v>
      </c>
      <c r="EW147" s="16" t="e">
        <f>_xlfn.IFNA(INDEX(#REF!,MATCH(E147,#REF!,0)),0)</f>
        <v>#REF!</v>
      </c>
      <c r="EX147" s="16"/>
      <c r="EY147" s="18">
        <v>0</v>
      </c>
      <c r="EZ147" s="18">
        <v>0</v>
      </c>
      <c r="FA147" s="18">
        <v>0</v>
      </c>
      <c r="FB147" s="19">
        <v>0</v>
      </c>
      <c r="FC147" s="19">
        <v>0</v>
      </c>
      <c r="FD147" s="25">
        <f t="shared" si="447"/>
        <v>0</v>
      </c>
      <c r="FE147" s="25">
        <f t="shared" si="594"/>
        <v>0</v>
      </c>
      <c r="FF147" s="18">
        <v>0.14000000000000001</v>
      </c>
      <c r="FG147" s="18">
        <v>2</v>
      </c>
      <c r="FH147" s="18">
        <v>1.5</v>
      </c>
      <c r="FI147" s="25">
        <f t="shared" si="595"/>
        <v>1.78</v>
      </c>
      <c r="FJ147" s="18">
        <v>0</v>
      </c>
      <c r="FK147" s="18">
        <v>0</v>
      </c>
      <c r="FL147" s="18">
        <v>0.2</v>
      </c>
      <c r="FM147" s="18">
        <v>1.6</v>
      </c>
      <c r="FN147" s="18">
        <v>0</v>
      </c>
      <c r="FO147" s="25">
        <f t="shared" si="596"/>
        <v>1.98</v>
      </c>
      <c r="FP147" s="18">
        <v>1.4999999999999999E-2</v>
      </c>
      <c r="FQ147" s="18">
        <v>1</v>
      </c>
      <c r="FR147" s="25">
        <f t="shared" si="448"/>
        <v>36</v>
      </c>
      <c r="FS147" s="25">
        <f t="shared" si="449"/>
        <v>0.52500000000000002</v>
      </c>
      <c r="FT147" s="25">
        <f t="shared" si="450"/>
        <v>36.524999999999999</v>
      </c>
      <c r="FU147" s="25">
        <f t="shared" si="451"/>
        <v>-0.97499999999998721</v>
      </c>
      <c r="FV147" s="25" t="str">
        <f t="shared" si="597"/>
        <v>Thêm 01</v>
      </c>
      <c r="FW147" s="25">
        <f t="shared" si="598"/>
        <v>0.04</v>
      </c>
      <c r="FX147" s="16"/>
      <c r="FY147" s="16"/>
      <c r="FZ147" s="16"/>
      <c r="GA147" s="16"/>
      <c r="GB147" s="19">
        <v>0</v>
      </c>
      <c r="GC147" s="19">
        <v>0</v>
      </c>
      <c r="GD147" s="19">
        <v>0</v>
      </c>
      <c r="GE147" s="19">
        <v>0</v>
      </c>
      <c r="GF147" s="19">
        <v>0</v>
      </c>
      <c r="GG147" s="19">
        <v>0</v>
      </c>
      <c r="GH147" s="19">
        <v>0</v>
      </c>
      <c r="GI147" s="19">
        <v>0</v>
      </c>
      <c r="GJ147" s="19">
        <v>0</v>
      </c>
      <c r="GK147" s="19">
        <v>0</v>
      </c>
      <c r="GL147" s="25">
        <f t="shared" si="452"/>
        <v>0</v>
      </c>
      <c r="GM147" s="25">
        <f t="shared" si="599"/>
        <v>0</v>
      </c>
      <c r="GN147" s="19">
        <v>0</v>
      </c>
      <c r="GO147" s="19">
        <v>0</v>
      </c>
      <c r="GP147" s="19">
        <v>0</v>
      </c>
      <c r="GQ147" s="19">
        <v>0</v>
      </c>
      <c r="GR147" s="1" t="e">
        <f>_xlfn.IFNA(INDEX(#REF!,MATCH(E147,#REF!,0)),0)</f>
        <v>#REF!</v>
      </c>
      <c r="GS147" s="16"/>
      <c r="GT147" s="18">
        <v>0</v>
      </c>
      <c r="GU147" s="18">
        <v>0</v>
      </c>
      <c r="GV147" s="18">
        <v>0</v>
      </c>
      <c r="GW147" s="18">
        <v>0</v>
      </c>
      <c r="GX147" s="25">
        <f t="shared" si="453"/>
        <v>0</v>
      </c>
      <c r="GY147" s="25">
        <f t="shared" si="454"/>
        <v>0</v>
      </c>
      <c r="GZ147" s="25">
        <f t="shared" si="600"/>
        <v>0</v>
      </c>
      <c r="HA147" s="1" t="e" cm="1">
        <f t="array" ref="HA147">INDEX(#REF!,MATCH(EJ147&amp;EK147&amp;HD147&amp;HE147&amp;HF147,#REF!&amp;#REF!&amp;#REF!&amp;#REF!&amp;#REF!,0))</f>
        <v>#REF!</v>
      </c>
      <c r="HB147" s="16"/>
      <c r="HC147" s="25">
        <f t="shared" si="601"/>
        <v>0</v>
      </c>
      <c r="HD147" s="18">
        <v>0</v>
      </c>
      <c r="HE147" s="18">
        <v>0</v>
      </c>
      <c r="HF147" s="18">
        <v>0</v>
      </c>
      <c r="HG147" s="1" t="e" cm="1">
        <f t="array" ref="HG147">INDEX(#REF!,MATCH(EJ147&amp;EK147&amp;HJ147&amp;HK147&amp;HL147,#REF!&amp;#REF!&amp;#REF!&amp;#REF!&amp;#REF!,0))</f>
        <v>#REF!</v>
      </c>
      <c r="HH147" s="16"/>
      <c r="HI147" s="25">
        <f t="shared" si="602"/>
        <v>0</v>
      </c>
      <c r="HJ147" s="25">
        <f t="shared" si="603"/>
        <v>0</v>
      </c>
      <c r="HK147" s="19">
        <v>0</v>
      </c>
      <c r="HL147" s="19">
        <v>0</v>
      </c>
      <c r="HM147" s="18">
        <v>0.01</v>
      </c>
      <c r="HN147" s="18">
        <v>1</v>
      </c>
      <c r="HO147" s="25">
        <f t="shared" si="604"/>
        <v>0</v>
      </c>
      <c r="HP147" s="25">
        <f t="shared" si="605"/>
        <v>0</v>
      </c>
      <c r="HQ147" s="25">
        <f t="shared" si="606"/>
        <v>0</v>
      </c>
      <c r="HR147" s="25">
        <f t="shared" si="607"/>
        <v>0</v>
      </c>
      <c r="HS147" s="25">
        <f t="shared" si="608"/>
        <v>0</v>
      </c>
      <c r="HT147" s="19">
        <v>0</v>
      </c>
      <c r="HU147" s="19">
        <v>0</v>
      </c>
      <c r="HV147" s="19">
        <v>0</v>
      </c>
      <c r="HW147" s="25">
        <f t="shared" si="609"/>
        <v>0</v>
      </c>
      <c r="HX147" s="19">
        <v>0</v>
      </c>
      <c r="HY147" s="19">
        <v>0</v>
      </c>
      <c r="HZ147" s="18">
        <v>29.44</v>
      </c>
      <c r="IA147" s="20">
        <f>ROUND(IF(EN147="Cống tròn",IF(EN147="Cống tròn",IF(EU147="Không có móng",IQ147-FF147,IF(EU147="Đế",IP147-FN147,IF(OR(EU147="Móng bê tông",EU147="Móng bê tông kết hợp đế"),II147-FJ147,0))),0),IF(EN147="Cống hộp",IF(AND(EN147="Cống hộp",EU147="Không có móng"),IQ147-GF147,IF(AND(EN147="Cống hộp",EU147="Móng bê tông"),IJ147-GB147,0)),IF(OR(EN147="Rãnh xây",EN147="Rãnh bê tông"),IF(OR(EN147="Rãnh xây",EN147="Rãnh bê tông"),IK147-GB147,0),IF(EN147="Ống nhựa",IF(AND(EN147="Ống nhựa",EU147="Không đắp cát"),IQ147-HT147,IF(AND(EN147="Ống nhựa",EU147="Đắp cát"),IH147-HX147,0)),IF(EN147="Rãnh thang",IF(EN147="Rãnh thang",IF(EU147="Móng bê tông",#REF!-#REF!,IQ147),0),0))))),2)</f>
        <v>26.5</v>
      </c>
      <c r="IB147" s="20">
        <f t="shared" si="610"/>
        <v>2.9400000000000013</v>
      </c>
      <c r="IC147" s="20">
        <f t="shared" si="455"/>
        <v>26.5</v>
      </c>
      <c r="ID147" s="20">
        <f t="shared" si="456"/>
        <v>0</v>
      </c>
      <c r="IE147" s="20">
        <f t="shared" si="457"/>
        <v>0</v>
      </c>
      <c r="IF147" s="20">
        <f t="shared" si="458"/>
        <v>0</v>
      </c>
      <c r="IG147" s="20">
        <f>IF(EN147="Rãnh thang",IF(AND(EN147="Rãnh thang",EU147="Móng bê tông"),IQ147-#REF!,0),IF(EN147="Ống nhựa",IF(AND(EN147="Ống nhựa",EU147="Đắp cát"),IQ147-HT147,0),IF(EN147="Cống tròn",IF(EN147="Cống tròn",IF(OR(EU147="Móng bê tông",EU147="Móng bê tông kết hợp đế"),IM147-FL147,0),0),IF(EN147="Cống hộp",IF(AND(EN147="Cống hộp",EU147="Móng bê tông"),IN147-GD147,0),IF(OR(EN147="Rãnh xây",EN147="Rãnh bê tông"),IF(AND(EN147="Rãnh xây",EU147="Móng bê tông"),IO147-GD147,IF(AND(EN147="Rãnh bê tông",EU147="Móng bê tông"),IO147-GD147,0)),0)))))</f>
        <v>26.5</v>
      </c>
      <c r="IH147" s="20">
        <f t="shared" si="459"/>
        <v>0</v>
      </c>
      <c r="II147" s="20">
        <f t="shared" si="460"/>
        <v>26.5</v>
      </c>
      <c r="IJ147" s="20">
        <f t="shared" si="461"/>
        <v>0</v>
      </c>
      <c r="IK147" s="20">
        <f t="shared" si="462"/>
        <v>0</v>
      </c>
      <c r="IL147" s="20">
        <f t="shared" si="463"/>
        <v>26.7</v>
      </c>
      <c r="IM147" s="20">
        <f t="shared" si="464"/>
        <v>26.7</v>
      </c>
      <c r="IN147" s="20">
        <f t="shared" si="465"/>
        <v>0</v>
      </c>
      <c r="IO147" s="20">
        <f t="shared" si="466"/>
        <v>0</v>
      </c>
      <c r="IP147" s="20">
        <f t="shared" si="467"/>
        <v>0</v>
      </c>
      <c r="IQ147" s="18">
        <v>26.84</v>
      </c>
      <c r="IR147" s="25">
        <f t="shared" si="611"/>
        <v>0</v>
      </c>
      <c r="IS147" s="25">
        <f t="shared" si="468"/>
        <v>0</v>
      </c>
      <c r="IT147" s="25">
        <f t="shared" si="469"/>
        <v>0</v>
      </c>
      <c r="IU147" s="25">
        <f>ROUND(IF(EN147="Cống tròn",IF(EN147="Cống tròn",IV147+FF147,0),IF(EN147="Cống hộp",IF(EN147="Cống hộp",IV147+GP147,0),IF(OR(EN147="Rãnh xây",EN147="Rãnh bê tông"),IF(OR(EN147="Rãnh xây",EN147="Rãnh bê tông"),IV147+GP147,0),IF(EN147="ống nhựa",IF(EN147="Ống nhựa",IV147+HT147,0),IF(EN147="Rãnh thang",IF(EN147="Rãnh thang",IQ147+#REF!,0),0))))),2)</f>
        <v>28.44</v>
      </c>
      <c r="IV147" s="18">
        <v>28.3</v>
      </c>
      <c r="IW147" s="25">
        <f t="shared" si="470"/>
        <v>28.44</v>
      </c>
      <c r="IX147" s="25">
        <f t="shared" si="471"/>
        <v>0</v>
      </c>
      <c r="IY147" s="25">
        <f t="shared" si="472"/>
        <v>0</v>
      </c>
      <c r="IZ147" s="25">
        <f t="shared" si="473"/>
        <v>0</v>
      </c>
      <c r="JA147" s="25">
        <f t="shared" si="474"/>
        <v>0</v>
      </c>
      <c r="JB147" s="18">
        <v>29.46</v>
      </c>
      <c r="JC147" s="20">
        <f>ROUND(IF(EN147="Cống tròn",IF(EN147="Cống tròn",IF(EU147="Không có móng",JS147-FF147,IF(EU147="Đế",JR147-FN147,IF(OR(EU147="Móng bê tông",EU147="Móng bê tông kết hợp đế"),JK147-FJ147,0))),0),IF(EN147="Cống hộp",IF(AND(EN147="Cống hộp",EU147="Không có móng"),JS147-GF147,IF(AND(EN147="Cống hộp",EU147="Móng bê tông"),JL147-GB147,0)),IF(OR(EN147="Rãnh xây",EN147="Rãnh bê tông"),IF(OR(EN147="Rãnh xây",EN147="Rãnh bê tông"),JM147-GB147,0),IF(EN147="Ống nhựa",IF(AND(EN147="Ống nhựa",EU147="Không đắp cát"),JS147-HT147,IF(AND(EN147="Ống nhựa",EU147="Đắp cát"),JJ147-HX147,0)),IF(EN147="Rãnh thang",IF(EN147="Rãnh thang",IF(EU147="Móng bê tông",#REF!-#REF!,JS147),0),0))))),2)</f>
        <v>26.46</v>
      </c>
      <c r="JD147" s="20">
        <f t="shared" si="612"/>
        <v>3</v>
      </c>
      <c r="JE147" s="20">
        <f t="shared" si="475"/>
        <v>26.46</v>
      </c>
      <c r="JF147" s="20">
        <f t="shared" si="476"/>
        <v>0</v>
      </c>
      <c r="JG147" s="20">
        <f t="shared" si="477"/>
        <v>0</v>
      </c>
      <c r="JH147" s="20">
        <f t="shared" si="478"/>
        <v>0</v>
      </c>
      <c r="JI147" s="20">
        <f>IF(EN147="Rãnh thang",IF(AND(EN147="Rãnh thang",EU147="Móng bê tông"),JS147-#REF!,0),IF(EN147="Ống nhựa",IF(AND(EN147="Ống nhựa",EU147="Đắp cát"),JS147-HT147,0),IF(EN147="Cống tròn",IF(EN147="Cống tròn",IF(OR(EU147="Móng bê tông",EU147="Móng bê tông kết hợp đế"),JO147-FL147,0),0),IF(EN147="Cống hộp",IF(AND(EN147="Cống hộp",EU147="Móng bê tông"),JP147-GD147,0),IF(OR(EN147="Rãnh xây",EN147="Rãnh bê tông"),IF(AND(EN147="Rãnh xây",EU147="Móng bê tông"),JQ147-GD147,IF(AND(EN147="Rãnh bê tông",EU147="Móng bê tông"),JQ147-GD147,0)),0)))))</f>
        <v>26.46</v>
      </c>
      <c r="JJ147" s="20">
        <f t="shared" si="479"/>
        <v>0</v>
      </c>
      <c r="JK147" s="20">
        <f t="shared" si="480"/>
        <v>26.46</v>
      </c>
      <c r="JL147" s="20">
        <f t="shared" si="481"/>
        <v>0</v>
      </c>
      <c r="JM147" s="20">
        <f t="shared" si="482"/>
        <v>0</v>
      </c>
      <c r="JN147" s="20">
        <f t="shared" si="483"/>
        <v>26.66</v>
      </c>
      <c r="JO147" s="20">
        <f t="shared" si="484"/>
        <v>26.66</v>
      </c>
      <c r="JP147" s="20">
        <f t="shared" si="485"/>
        <v>0</v>
      </c>
      <c r="JQ147" s="20">
        <f t="shared" si="486"/>
        <v>0</v>
      </c>
      <c r="JR147" s="20">
        <f t="shared" si="487"/>
        <v>0</v>
      </c>
      <c r="JS147" s="26">
        <v>26.8</v>
      </c>
      <c r="JT147" s="25">
        <f t="shared" si="613"/>
        <v>0</v>
      </c>
      <c r="JU147" s="25">
        <f t="shared" si="488"/>
        <v>0</v>
      </c>
      <c r="JV147" s="25">
        <f t="shared" si="489"/>
        <v>0</v>
      </c>
      <c r="JW147" s="25">
        <f>ROUND(IF(EN147="Cống tròn",IF(EN147="Cống tròn",JX147+FF147,0),IF(EN147="Cống hộp",IF(EN147="Cống hộp",JX147+GP147,0),IF(OR(EN147="Rãnh xây",EN147="Rãnh bê tông"),IF(OR(EN147="Rãnh xây",EN147="Rãnh bê tông"),JX147+GP147,0),IF(EN147="ống nhựa",IF(EN147="Ống nhựa",JX147+HT147,0),IF(EN147="Rãnh thang",IF(EN147="Rãnh thang",JS147+#REF!,0),0))))),2)</f>
        <v>28.44</v>
      </c>
      <c r="JX147" s="27">
        <v>28.3</v>
      </c>
      <c r="JY147" s="25">
        <f t="shared" si="490"/>
        <v>28.44</v>
      </c>
      <c r="JZ147" s="25">
        <f t="shared" si="491"/>
        <v>0</v>
      </c>
      <c r="KA147" s="25">
        <f t="shared" si="492"/>
        <v>0</v>
      </c>
      <c r="KB147" s="25">
        <f t="shared" si="493"/>
        <v>0</v>
      </c>
      <c r="KC147" s="25">
        <f t="shared" si="494"/>
        <v>0</v>
      </c>
      <c r="KD147" s="28" t="s">
        <v>98</v>
      </c>
      <c r="KE147" s="27">
        <v>0</v>
      </c>
      <c r="KF147" s="25">
        <f t="shared" si="495"/>
        <v>2.9400000000000013</v>
      </c>
      <c r="KG147" s="25">
        <f t="shared" si="614"/>
        <v>2.9400000000000013</v>
      </c>
      <c r="KH147" s="27">
        <v>0</v>
      </c>
      <c r="KI147" s="25">
        <f t="shared" si="496"/>
        <v>3</v>
      </c>
      <c r="KJ147" s="25">
        <f t="shared" si="615"/>
        <v>3</v>
      </c>
      <c r="KK147" s="25">
        <f t="shared" si="497"/>
        <v>0</v>
      </c>
      <c r="KL147" s="25">
        <f t="shared" si="498"/>
        <v>0</v>
      </c>
      <c r="KM147" s="25">
        <f t="shared" si="616"/>
        <v>0</v>
      </c>
      <c r="KN147" s="25">
        <f t="shared" si="499"/>
        <v>0</v>
      </c>
      <c r="KO147" s="25">
        <f t="shared" si="500"/>
        <v>0</v>
      </c>
      <c r="KP147" s="25">
        <f t="shared" si="617"/>
        <v>0</v>
      </c>
      <c r="KQ147" s="25">
        <f t="shared" si="501"/>
        <v>0.2</v>
      </c>
      <c r="KR147" s="25">
        <f t="shared" si="502"/>
        <v>0.2</v>
      </c>
      <c r="KS147" s="25">
        <f t="shared" si="618"/>
        <v>0.2</v>
      </c>
      <c r="KT147" s="25">
        <f t="shared" si="503"/>
        <v>0</v>
      </c>
      <c r="KU147" s="25">
        <f t="shared" si="504"/>
        <v>0</v>
      </c>
      <c r="KV147" s="25">
        <f t="shared" si="619"/>
        <v>0</v>
      </c>
      <c r="KW147" s="25">
        <f t="shared" si="505"/>
        <v>0</v>
      </c>
      <c r="KX147" s="25">
        <f t="shared" si="506"/>
        <v>0</v>
      </c>
      <c r="KY147" s="25">
        <f t="shared" si="620"/>
        <v>0</v>
      </c>
      <c r="KZ147" s="25">
        <f t="shared" si="507"/>
        <v>0</v>
      </c>
      <c r="LA147" s="25">
        <f t="shared" si="508"/>
        <v>0</v>
      </c>
      <c r="LB147" s="25">
        <f t="shared" si="621"/>
        <v>0</v>
      </c>
      <c r="LC147" s="25">
        <f t="shared" si="509"/>
        <v>1.98</v>
      </c>
      <c r="LD147" s="25">
        <f t="shared" si="510"/>
        <v>1.98</v>
      </c>
      <c r="LE147" s="25">
        <f t="shared" si="622"/>
        <v>1.98</v>
      </c>
      <c r="LF147" s="25">
        <f t="shared" si="511"/>
        <v>0</v>
      </c>
      <c r="LG147" s="25">
        <f t="shared" si="512"/>
        <v>0</v>
      </c>
      <c r="LH147" s="25">
        <f t="shared" si="623"/>
        <v>0</v>
      </c>
      <c r="LI147" s="25">
        <f t="shared" si="513"/>
        <v>0</v>
      </c>
      <c r="LJ147" s="25">
        <f t="shared" si="514"/>
        <v>0</v>
      </c>
      <c r="LK147" s="25">
        <f t="shared" si="624"/>
        <v>0</v>
      </c>
      <c r="LL147" s="25">
        <f t="shared" si="515"/>
        <v>0</v>
      </c>
      <c r="LM147" s="25">
        <f t="shared" si="516"/>
        <v>0</v>
      </c>
      <c r="LN147" s="25">
        <f t="shared" si="625"/>
        <v>0</v>
      </c>
      <c r="LO147" s="25">
        <f t="shared" si="517"/>
        <v>0</v>
      </c>
      <c r="LP147" s="25">
        <f t="shared" si="518"/>
        <v>0</v>
      </c>
      <c r="LQ147" s="25">
        <f t="shared" si="626"/>
        <v>0</v>
      </c>
      <c r="LR147" s="25">
        <f t="shared" si="519"/>
        <v>0</v>
      </c>
      <c r="LS147" s="25">
        <f t="shared" si="520"/>
        <v>0</v>
      </c>
      <c r="LT147" s="25">
        <f t="shared" si="627"/>
        <v>0</v>
      </c>
      <c r="LU147" s="25">
        <f t="shared" si="521"/>
        <v>0</v>
      </c>
      <c r="LV147" s="25">
        <f t="shared" si="522"/>
        <v>0</v>
      </c>
      <c r="LW147" s="25">
        <f t="shared" si="628"/>
        <v>0</v>
      </c>
      <c r="LX147" s="25">
        <f t="shared" si="523"/>
        <v>0</v>
      </c>
      <c r="LY147" s="25">
        <f t="shared" si="524"/>
        <v>0</v>
      </c>
      <c r="LZ147" s="25">
        <f t="shared" si="629"/>
        <v>0</v>
      </c>
      <c r="MA147" s="25">
        <f t="shared" si="525"/>
        <v>0</v>
      </c>
      <c r="MB147" s="25">
        <f t="shared" si="526"/>
        <v>0</v>
      </c>
      <c r="MC147" s="25">
        <f t="shared" si="630"/>
        <v>0</v>
      </c>
      <c r="MD147" s="25">
        <f t="shared" si="527"/>
        <v>0</v>
      </c>
      <c r="ME147" s="25">
        <f t="shared" si="528"/>
        <v>0</v>
      </c>
      <c r="MF147" s="25">
        <f t="shared" si="631"/>
        <v>0</v>
      </c>
      <c r="MG147" s="25">
        <f t="shared" si="529"/>
        <v>0</v>
      </c>
      <c r="MH147" s="25">
        <f t="shared" si="530"/>
        <v>0</v>
      </c>
      <c r="MI147" s="25">
        <f t="shared" si="632"/>
        <v>0</v>
      </c>
      <c r="MJ147" s="25">
        <f t="shared" si="531"/>
        <v>0</v>
      </c>
      <c r="MK147" s="25">
        <f t="shared" si="532"/>
        <v>0</v>
      </c>
      <c r="ML147" s="25">
        <f t="shared" si="633"/>
        <v>0</v>
      </c>
      <c r="MM147" s="25">
        <f t="shared" si="533"/>
        <v>0</v>
      </c>
      <c r="MN147" s="25">
        <f t="shared" si="534"/>
        <v>0</v>
      </c>
      <c r="MO147" s="25">
        <f t="shared" si="634"/>
        <v>0</v>
      </c>
      <c r="MP147" s="25">
        <f t="shared" si="535"/>
        <v>0</v>
      </c>
      <c r="MQ147" s="25">
        <f t="shared" si="536"/>
        <v>0</v>
      </c>
      <c r="MR147" s="25">
        <f t="shared" si="635"/>
        <v>0</v>
      </c>
      <c r="MS147" s="29">
        <v>1.98</v>
      </c>
      <c r="MT147" s="29">
        <v>0</v>
      </c>
      <c r="MU147" s="29">
        <v>1</v>
      </c>
      <c r="MV147" s="29">
        <v>1</v>
      </c>
      <c r="MW147" s="25">
        <f t="shared" si="537"/>
        <v>1.98</v>
      </c>
      <c r="MX147" s="25">
        <f t="shared" si="538"/>
        <v>5.82</v>
      </c>
      <c r="MY147" s="25">
        <f t="shared" si="539"/>
        <v>0</v>
      </c>
      <c r="MZ147" s="25">
        <f t="shared" si="540"/>
        <v>0</v>
      </c>
      <c r="NA147" s="25">
        <f t="shared" si="541"/>
        <v>1.98</v>
      </c>
      <c r="NB147" s="25">
        <f t="shared" si="542"/>
        <v>5.94</v>
      </c>
      <c r="NC147" s="25">
        <f t="shared" si="543"/>
        <v>0</v>
      </c>
      <c r="ND147" s="25">
        <f t="shared" si="544"/>
        <v>0</v>
      </c>
      <c r="NE147" s="25">
        <f t="shared" si="636"/>
        <v>1.98</v>
      </c>
      <c r="NF147" s="25">
        <f t="shared" si="636"/>
        <v>5.8800000000000008</v>
      </c>
      <c r="NG147" s="25">
        <f t="shared" si="636"/>
        <v>0</v>
      </c>
      <c r="NH147" s="25">
        <f t="shared" si="545"/>
        <v>0</v>
      </c>
      <c r="NI147" s="25">
        <f t="shared" si="546"/>
        <v>220.5</v>
      </c>
      <c r="NJ147" s="25">
        <f t="shared" si="547"/>
        <v>0</v>
      </c>
      <c r="NK147" s="25">
        <f t="shared" si="548"/>
        <v>220.5</v>
      </c>
      <c r="NL147" s="25">
        <f t="shared" si="549"/>
        <v>127.41</v>
      </c>
      <c r="NM147" s="25">
        <f t="shared" si="550"/>
        <v>0</v>
      </c>
      <c r="NN147" s="25">
        <f t="shared" si="637"/>
        <v>127.41</v>
      </c>
      <c r="NO147" s="25">
        <f t="shared" si="551"/>
        <v>0</v>
      </c>
      <c r="NP147" s="25">
        <f t="shared" si="552"/>
        <v>0</v>
      </c>
      <c r="NQ147" s="25">
        <f t="shared" si="638"/>
        <v>0</v>
      </c>
      <c r="NR147" s="25">
        <f t="shared" si="553"/>
        <v>0</v>
      </c>
      <c r="NS147" s="25">
        <f t="shared" si="554"/>
        <v>0</v>
      </c>
      <c r="NT147" s="25">
        <f t="shared" si="639"/>
        <v>0</v>
      </c>
      <c r="NU147" s="25">
        <f t="shared" si="555"/>
        <v>0</v>
      </c>
      <c r="NV147" s="25">
        <f t="shared" si="556"/>
        <v>0</v>
      </c>
      <c r="NW147" s="25">
        <f t="shared" si="640"/>
        <v>0</v>
      </c>
      <c r="NX147" s="25">
        <f t="shared" si="641"/>
        <v>127.41</v>
      </c>
      <c r="NY147" s="25">
        <f t="shared" si="641"/>
        <v>0</v>
      </c>
      <c r="NZ147" s="25">
        <f t="shared" si="642"/>
        <v>127.41</v>
      </c>
      <c r="OA147" s="25">
        <f t="shared" si="643"/>
        <v>93.09</v>
      </c>
      <c r="OB147" s="25">
        <f t="shared" si="643"/>
        <v>0</v>
      </c>
      <c r="OC147" s="25">
        <f t="shared" si="644"/>
        <v>93.09</v>
      </c>
      <c r="OD147" s="25">
        <f t="shared" si="645"/>
        <v>127.41</v>
      </c>
      <c r="OE147" s="25">
        <f t="shared" si="645"/>
        <v>0</v>
      </c>
      <c r="OF147" s="25">
        <f t="shared" si="645"/>
        <v>127.41</v>
      </c>
      <c r="OG147" s="25">
        <f t="shared" si="557"/>
        <v>0</v>
      </c>
      <c r="OH147" s="25">
        <f t="shared" si="558"/>
        <v>0</v>
      </c>
      <c r="OI147" s="25">
        <f t="shared" si="559"/>
        <v>0</v>
      </c>
      <c r="OJ147" s="25">
        <f t="shared" si="560"/>
        <v>0</v>
      </c>
      <c r="OK147" s="25">
        <f t="shared" si="561"/>
        <v>0</v>
      </c>
      <c r="OL147" s="25">
        <f t="shared" si="562"/>
        <v>0</v>
      </c>
      <c r="OM147" s="25">
        <f t="shared" si="646"/>
        <v>0</v>
      </c>
      <c r="ON147" s="25">
        <f t="shared" si="646"/>
        <v>0</v>
      </c>
      <c r="OO147" s="25">
        <f t="shared" si="646"/>
        <v>0</v>
      </c>
      <c r="OP147" s="25">
        <f t="shared" si="563"/>
        <v>0</v>
      </c>
      <c r="OQ147" s="25">
        <f t="shared" si="564"/>
        <v>0</v>
      </c>
      <c r="OR147" s="25">
        <f t="shared" si="647"/>
        <v>0</v>
      </c>
      <c r="OS147" s="30">
        <v>536481.35</v>
      </c>
      <c r="OT147" s="30">
        <v>2371548.63</v>
      </c>
    </row>
    <row r="148" spans="1:410" ht="33" customHeight="1" x14ac:dyDescent="0.25">
      <c r="A148" s="18"/>
      <c r="B148" s="18" t="s">
        <v>929</v>
      </c>
      <c r="C148" s="18">
        <v>251.72</v>
      </c>
      <c r="D148" s="16" t="e">
        <f>_xlfn.IFNA(INDEX(#REF!,MATCH(E148,#REF!,0)),0)</f>
        <v>#REF!</v>
      </c>
      <c r="E148" s="18" t="s">
        <v>935</v>
      </c>
      <c r="F148" s="16" t="s">
        <v>765</v>
      </c>
      <c r="G148" s="16" t="s">
        <v>766</v>
      </c>
      <c r="H148" s="16" t="s">
        <v>767</v>
      </c>
      <c r="I148" s="16" t="s">
        <v>768</v>
      </c>
      <c r="J148" s="16" t="s">
        <v>769</v>
      </c>
      <c r="K148" s="16" t="s">
        <v>770</v>
      </c>
      <c r="L148" s="16" t="s">
        <v>771</v>
      </c>
      <c r="M148" s="18">
        <v>1.64</v>
      </c>
      <c r="N148" s="18">
        <v>2.44</v>
      </c>
      <c r="O148" s="18">
        <v>2.04</v>
      </c>
      <c r="P148" s="18">
        <v>2.84</v>
      </c>
      <c r="Q148" s="18">
        <v>0.1</v>
      </c>
      <c r="R148" s="18">
        <v>1.8399999999999999</v>
      </c>
      <c r="S148" s="18">
        <v>2.64</v>
      </c>
      <c r="T148" s="18">
        <v>0.2</v>
      </c>
      <c r="U148" s="18">
        <v>0</v>
      </c>
      <c r="V148" s="18">
        <v>0</v>
      </c>
      <c r="W148" s="18">
        <v>0</v>
      </c>
      <c r="X148" s="18">
        <v>1.64</v>
      </c>
      <c r="Y148" s="18">
        <v>2.4</v>
      </c>
      <c r="Z148" s="20">
        <f t="shared" si="565"/>
        <v>2.7</v>
      </c>
      <c r="AA148" s="18">
        <v>0.22</v>
      </c>
      <c r="AB148" s="18">
        <v>0</v>
      </c>
      <c r="AC148" s="18">
        <v>0</v>
      </c>
      <c r="AD148" s="18">
        <v>0</v>
      </c>
      <c r="AE148" s="18">
        <v>0</v>
      </c>
      <c r="AF148" s="18">
        <v>0</v>
      </c>
      <c r="AG148" s="18">
        <v>1.2</v>
      </c>
      <c r="AH148" s="18">
        <v>2</v>
      </c>
      <c r="AI148" s="20">
        <f t="shared" si="566"/>
        <v>2.85</v>
      </c>
      <c r="AJ148" s="18">
        <v>0</v>
      </c>
      <c r="AK148" s="18">
        <v>0</v>
      </c>
      <c r="AL148" s="20">
        <f t="shared" si="567"/>
        <v>0</v>
      </c>
      <c r="AM148" s="18">
        <v>1.64</v>
      </c>
      <c r="AN148" s="18">
        <v>2</v>
      </c>
      <c r="AO148" s="18">
        <v>0.15</v>
      </c>
      <c r="AP148" s="18">
        <v>0.22</v>
      </c>
      <c r="AQ148" s="18">
        <v>1.64</v>
      </c>
      <c r="AR148" s="18">
        <v>2.2200000000000002</v>
      </c>
      <c r="AS148" s="18">
        <v>0.12</v>
      </c>
      <c r="AT148" s="18">
        <v>0.11</v>
      </c>
      <c r="AU148" s="18">
        <v>0</v>
      </c>
      <c r="AV148" s="18">
        <v>1</v>
      </c>
      <c r="AW148" s="18">
        <v>0</v>
      </c>
      <c r="AX148" s="18">
        <v>0</v>
      </c>
      <c r="AY148" s="18">
        <v>0</v>
      </c>
      <c r="AZ148" s="18">
        <v>0</v>
      </c>
      <c r="BA148" s="18">
        <v>0</v>
      </c>
      <c r="BB148" s="18">
        <v>0</v>
      </c>
      <c r="BC148" s="18">
        <v>0</v>
      </c>
      <c r="BD148" s="18">
        <v>0</v>
      </c>
      <c r="BE148" s="18">
        <v>0</v>
      </c>
      <c r="BF148" s="18">
        <v>0</v>
      </c>
      <c r="BG148" s="18">
        <v>0</v>
      </c>
      <c r="BH148" s="18">
        <v>0</v>
      </c>
      <c r="BI148" s="18">
        <v>0</v>
      </c>
      <c r="BJ148" s="18">
        <v>0</v>
      </c>
      <c r="BK148" s="18">
        <v>0</v>
      </c>
      <c r="BL148" s="18">
        <v>0</v>
      </c>
      <c r="BM148" s="18">
        <v>0</v>
      </c>
      <c r="BN148" s="18">
        <v>0</v>
      </c>
      <c r="BO148" s="18">
        <v>0</v>
      </c>
      <c r="BP148" s="18">
        <v>1</v>
      </c>
      <c r="BQ148" s="18">
        <v>0</v>
      </c>
      <c r="BR148" s="18">
        <v>0</v>
      </c>
      <c r="BS148" s="18">
        <v>0</v>
      </c>
      <c r="BT148" s="18">
        <v>0</v>
      </c>
      <c r="BU148" s="18">
        <v>0</v>
      </c>
      <c r="BV148" s="18">
        <v>0</v>
      </c>
      <c r="BW148" s="18">
        <v>0</v>
      </c>
      <c r="BX148" s="18">
        <v>0</v>
      </c>
      <c r="BY148" s="18">
        <v>0</v>
      </c>
      <c r="BZ148" s="18">
        <v>0</v>
      </c>
      <c r="CA148" s="16" t="e">
        <f>_xlfn.IFNA(IF(RIGHT(D148,2)="=G",0,INDEX(#REF!,MATCH(E148,#REF!,0))),0)</f>
        <v>#REF!</v>
      </c>
      <c r="CB148" s="16" t="s">
        <v>776</v>
      </c>
      <c r="CC148" s="18">
        <v>0</v>
      </c>
      <c r="CD148" s="18">
        <v>0</v>
      </c>
      <c r="CE148" s="18">
        <v>1.4</v>
      </c>
      <c r="CF148" s="18">
        <v>0.73</v>
      </c>
      <c r="CG148" s="18">
        <v>0.12</v>
      </c>
      <c r="CH148" s="18">
        <v>3</v>
      </c>
      <c r="CI148" s="16" t="s">
        <v>98</v>
      </c>
      <c r="CJ148" s="18">
        <v>0</v>
      </c>
      <c r="CK148" s="20">
        <f t="shared" si="432"/>
        <v>3.26</v>
      </c>
      <c r="CL148" s="20">
        <f t="shared" si="568"/>
        <v>3.26</v>
      </c>
      <c r="CM148" s="18">
        <v>29.46</v>
      </c>
      <c r="CN148" s="18">
        <v>29.46</v>
      </c>
      <c r="CO148" s="18">
        <v>28.621000000000002</v>
      </c>
      <c r="CP148" s="22">
        <f t="shared" si="433"/>
        <v>29.46</v>
      </c>
      <c r="CQ148" s="22">
        <f t="shared" si="434"/>
        <v>26.2</v>
      </c>
      <c r="CR148" s="22">
        <f t="shared" si="569"/>
        <v>3.26</v>
      </c>
      <c r="CS148" s="22">
        <f t="shared" si="435"/>
        <v>26.3</v>
      </c>
      <c r="CT148" s="22">
        <f t="shared" si="436"/>
        <v>26.5</v>
      </c>
      <c r="CU148" s="18">
        <v>26.5</v>
      </c>
      <c r="CV148" s="22">
        <f t="shared" si="570"/>
        <v>2.7</v>
      </c>
      <c r="CW148" s="22">
        <f t="shared" si="437"/>
        <v>0</v>
      </c>
      <c r="CX148" s="22">
        <f t="shared" si="438"/>
        <v>0</v>
      </c>
      <c r="CY148" s="22">
        <f t="shared" si="439"/>
        <v>29.19</v>
      </c>
      <c r="CZ148" s="22">
        <f t="shared" si="440"/>
        <v>29.34</v>
      </c>
      <c r="DA148" s="18">
        <v>29.46</v>
      </c>
      <c r="DB148" s="20">
        <f t="shared" si="571"/>
        <v>3.26</v>
      </c>
      <c r="DC148" s="20">
        <f t="shared" si="572"/>
        <v>0</v>
      </c>
      <c r="DD148" s="20">
        <f t="shared" si="573"/>
        <v>3.26</v>
      </c>
      <c r="DE148" s="20">
        <f t="shared" si="441"/>
        <v>0.1</v>
      </c>
      <c r="DF148" s="20">
        <f t="shared" si="442"/>
        <v>0.2</v>
      </c>
      <c r="DG148" s="20">
        <f t="shared" si="443"/>
        <v>2.96</v>
      </c>
      <c r="DH148" s="20">
        <f t="shared" si="444"/>
        <v>0</v>
      </c>
      <c r="DI148" s="20">
        <f t="shared" si="445"/>
        <v>0</v>
      </c>
      <c r="DJ148" s="20">
        <f t="shared" si="446"/>
        <v>0</v>
      </c>
      <c r="DK148" s="20">
        <f t="shared" si="574"/>
        <v>3.26</v>
      </c>
      <c r="DL148" s="20">
        <f t="shared" si="575"/>
        <v>0</v>
      </c>
      <c r="DM148" s="20">
        <f t="shared" si="576"/>
        <v>0</v>
      </c>
      <c r="DN148" s="20">
        <f t="shared" si="577"/>
        <v>0</v>
      </c>
      <c r="DO148" s="18">
        <v>3.04</v>
      </c>
      <c r="DP148" s="18">
        <v>0</v>
      </c>
      <c r="DQ148" s="18">
        <v>1</v>
      </c>
      <c r="DR148" s="18">
        <v>1</v>
      </c>
      <c r="DS148" s="25">
        <f t="shared" si="578"/>
        <v>3.04</v>
      </c>
      <c r="DT148" s="25">
        <f t="shared" si="579"/>
        <v>0</v>
      </c>
      <c r="DU148" s="25">
        <f t="shared" si="580"/>
        <v>9.91</v>
      </c>
      <c r="DV148" s="25">
        <f t="shared" si="581"/>
        <v>0</v>
      </c>
      <c r="DW148" s="25">
        <f t="shared" si="582"/>
        <v>9.91</v>
      </c>
      <c r="DX148" s="25">
        <f t="shared" si="583"/>
        <v>20.22</v>
      </c>
      <c r="DY148" s="25">
        <f t="shared" si="584"/>
        <v>0</v>
      </c>
      <c r="DZ148" s="25">
        <f t="shared" si="585"/>
        <v>20.22</v>
      </c>
      <c r="EA148" s="25">
        <f t="shared" si="586"/>
        <v>13.4</v>
      </c>
      <c r="EB148" s="25">
        <f t="shared" si="587"/>
        <v>0</v>
      </c>
      <c r="EC148" s="25">
        <f t="shared" si="588"/>
        <v>13.4</v>
      </c>
      <c r="ED148" s="25">
        <f t="shared" si="589"/>
        <v>6.82</v>
      </c>
      <c r="EE148" s="25">
        <f t="shared" si="589"/>
        <v>0</v>
      </c>
      <c r="EF148" s="25">
        <f t="shared" si="590"/>
        <v>6.82</v>
      </c>
      <c r="EG148" s="25">
        <f t="shared" si="591"/>
        <v>13.4</v>
      </c>
      <c r="EH148" s="25">
        <f t="shared" si="591"/>
        <v>0</v>
      </c>
      <c r="EI148" s="25">
        <f t="shared" si="592"/>
        <v>13.4</v>
      </c>
      <c r="EJ148" s="18">
        <v>251.72</v>
      </c>
      <c r="EK148" s="18">
        <v>290.42</v>
      </c>
      <c r="EL148" s="18" t="s">
        <v>935</v>
      </c>
      <c r="EM148" s="18" t="s">
        <v>936</v>
      </c>
      <c r="EN148" s="16" t="s">
        <v>774</v>
      </c>
      <c r="EO148" s="16" t="s">
        <v>131</v>
      </c>
      <c r="EP148" s="16" t="e">
        <f>IF(OR(EN148="Cống tròn",EN148="Cống hộp",EN148="Ống nhựa"),INDEX(#REF!,MATCH(E148,#REF!,0)),IF(OR(EN148="Rãnh xây",EN148="Rãnh bê tông"),INDEX(#REF!,MATCH(E148,#REF!,0)),0))</f>
        <v>#REF!</v>
      </c>
      <c r="EQ148" s="18">
        <v>37.499999999999986</v>
      </c>
      <c r="ER148" s="18">
        <v>1</v>
      </c>
      <c r="ES148" s="25">
        <f t="shared" si="593"/>
        <v>37</v>
      </c>
      <c r="ET148" s="1" t="e">
        <f>_xlfn.IFNA(IF(EN148="Cống tròn",INDEX(#REF!,MATCH(E148,#REF!,0)),IF(EN148="Cống hộp",INDEX(#REF!,MATCH(E148,#REF!,0)),EU148&amp;" ,"&amp;EV148)),0)</f>
        <v>#REF!</v>
      </c>
      <c r="EU148" s="16" t="s">
        <v>769</v>
      </c>
      <c r="EV148" s="16" t="s">
        <v>775</v>
      </c>
      <c r="EW148" s="16" t="e">
        <f>_xlfn.IFNA(INDEX(#REF!,MATCH(E148,#REF!,0)),0)</f>
        <v>#REF!</v>
      </c>
      <c r="EX148" s="16"/>
      <c r="EY148" s="18">
        <v>0</v>
      </c>
      <c r="EZ148" s="18">
        <v>0</v>
      </c>
      <c r="FA148" s="18">
        <v>0</v>
      </c>
      <c r="FB148" s="19">
        <v>0</v>
      </c>
      <c r="FC148" s="19">
        <v>0</v>
      </c>
      <c r="FD148" s="25">
        <f t="shared" si="447"/>
        <v>0</v>
      </c>
      <c r="FE148" s="25">
        <f t="shared" si="594"/>
        <v>0</v>
      </c>
      <c r="FF148" s="18">
        <v>0.14000000000000001</v>
      </c>
      <c r="FG148" s="18">
        <v>2</v>
      </c>
      <c r="FH148" s="18">
        <v>1.5</v>
      </c>
      <c r="FI148" s="25">
        <f t="shared" si="595"/>
        <v>1.78</v>
      </c>
      <c r="FJ148" s="18">
        <v>0</v>
      </c>
      <c r="FK148" s="18">
        <v>0</v>
      </c>
      <c r="FL148" s="18">
        <v>0.2</v>
      </c>
      <c r="FM148" s="18">
        <v>1.6</v>
      </c>
      <c r="FN148" s="18">
        <v>0</v>
      </c>
      <c r="FO148" s="25">
        <f t="shared" si="596"/>
        <v>1.98</v>
      </c>
      <c r="FP148" s="18">
        <v>1.4999999999999999E-2</v>
      </c>
      <c r="FQ148" s="18">
        <v>1</v>
      </c>
      <c r="FR148" s="25">
        <f t="shared" si="448"/>
        <v>36</v>
      </c>
      <c r="FS148" s="25">
        <f t="shared" si="449"/>
        <v>0.52500000000000002</v>
      </c>
      <c r="FT148" s="25">
        <f t="shared" si="450"/>
        <v>36.524999999999999</v>
      </c>
      <c r="FU148" s="25">
        <f t="shared" si="451"/>
        <v>-0.97499999999998721</v>
      </c>
      <c r="FV148" s="25" t="str">
        <f t="shared" si="597"/>
        <v>Thêm 01</v>
      </c>
      <c r="FW148" s="25">
        <f t="shared" si="598"/>
        <v>0.04</v>
      </c>
      <c r="FX148" s="16"/>
      <c r="FY148" s="16"/>
      <c r="FZ148" s="16"/>
      <c r="GA148" s="16"/>
      <c r="GB148" s="19">
        <v>0</v>
      </c>
      <c r="GC148" s="19">
        <v>0</v>
      </c>
      <c r="GD148" s="19">
        <v>0</v>
      </c>
      <c r="GE148" s="19">
        <v>0</v>
      </c>
      <c r="GF148" s="19">
        <v>0</v>
      </c>
      <c r="GG148" s="19">
        <v>0</v>
      </c>
      <c r="GH148" s="19">
        <v>0</v>
      </c>
      <c r="GI148" s="19">
        <v>0</v>
      </c>
      <c r="GJ148" s="19">
        <v>0</v>
      </c>
      <c r="GK148" s="19">
        <v>0</v>
      </c>
      <c r="GL148" s="25">
        <f t="shared" si="452"/>
        <v>0</v>
      </c>
      <c r="GM148" s="25">
        <f t="shared" si="599"/>
        <v>0</v>
      </c>
      <c r="GN148" s="19">
        <v>0</v>
      </c>
      <c r="GO148" s="19">
        <v>0</v>
      </c>
      <c r="GP148" s="19">
        <v>0</v>
      </c>
      <c r="GQ148" s="19">
        <v>0</v>
      </c>
      <c r="GR148" s="1" t="e">
        <f>_xlfn.IFNA(INDEX(#REF!,MATCH(E148,#REF!,0)),0)</f>
        <v>#REF!</v>
      </c>
      <c r="GS148" s="16"/>
      <c r="GT148" s="18">
        <v>0</v>
      </c>
      <c r="GU148" s="18">
        <v>0</v>
      </c>
      <c r="GV148" s="18">
        <v>0</v>
      </c>
      <c r="GW148" s="18">
        <v>0</v>
      </c>
      <c r="GX148" s="25">
        <f t="shared" si="453"/>
        <v>0</v>
      </c>
      <c r="GY148" s="25">
        <f t="shared" si="454"/>
        <v>0</v>
      </c>
      <c r="GZ148" s="25">
        <f t="shared" si="600"/>
        <v>0</v>
      </c>
      <c r="HA148" s="1" t="e" cm="1">
        <f t="array" ref="HA148">INDEX(#REF!,MATCH(EJ148&amp;EK148&amp;HD148&amp;HE148&amp;HF148,#REF!&amp;#REF!&amp;#REF!&amp;#REF!&amp;#REF!,0))</f>
        <v>#REF!</v>
      </c>
      <c r="HB148" s="16"/>
      <c r="HC148" s="25">
        <f t="shared" si="601"/>
        <v>0</v>
      </c>
      <c r="HD148" s="18">
        <v>0</v>
      </c>
      <c r="HE148" s="18">
        <v>0</v>
      </c>
      <c r="HF148" s="18">
        <v>0</v>
      </c>
      <c r="HG148" s="1" t="e" cm="1">
        <f t="array" ref="HG148">INDEX(#REF!,MATCH(EJ148&amp;EK148&amp;HJ148&amp;HK148&amp;HL148,#REF!&amp;#REF!&amp;#REF!&amp;#REF!&amp;#REF!,0))</f>
        <v>#REF!</v>
      </c>
      <c r="HH148" s="16"/>
      <c r="HI148" s="25">
        <f t="shared" si="602"/>
        <v>0</v>
      </c>
      <c r="HJ148" s="25">
        <f t="shared" si="603"/>
        <v>0</v>
      </c>
      <c r="HK148" s="19">
        <v>0</v>
      </c>
      <c r="HL148" s="19">
        <v>0</v>
      </c>
      <c r="HM148" s="18">
        <v>0.01</v>
      </c>
      <c r="HN148" s="18">
        <v>1</v>
      </c>
      <c r="HO148" s="25">
        <f t="shared" si="604"/>
        <v>0</v>
      </c>
      <c r="HP148" s="25">
        <f t="shared" si="605"/>
        <v>0</v>
      </c>
      <c r="HQ148" s="25">
        <f t="shared" si="606"/>
        <v>0</v>
      </c>
      <c r="HR148" s="25">
        <f t="shared" si="607"/>
        <v>0</v>
      </c>
      <c r="HS148" s="25">
        <f t="shared" si="608"/>
        <v>0</v>
      </c>
      <c r="HT148" s="19">
        <v>0</v>
      </c>
      <c r="HU148" s="19">
        <v>0</v>
      </c>
      <c r="HV148" s="19">
        <v>0</v>
      </c>
      <c r="HW148" s="25">
        <f t="shared" si="609"/>
        <v>0</v>
      </c>
      <c r="HX148" s="19">
        <v>0</v>
      </c>
      <c r="HY148" s="19">
        <v>0</v>
      </c>
      <c r="HZ148" s="18">
        <v>29.46</v>
      </c>
      <c r="IA148" s="20">
        <f>ROUND(IF(EN148="Cống tròn",IF(EN148="Cống tròn",IF(EU148="Không có móng",IQ148-FF148,IF(EU148="Đế",IP148-FN148,IF(OR(EU148="Móng bê tông",EU148="Móng bê tông kết hợp đế"),II148-FJ148,0))),0),IF(EN148="Cống hộp",IF(AND(EN148="Cống hộp",EU148="Không có móng"),IQ148-GF148,IF(AND(EN148="Cống hộp",EU148="Móng bê tông"),IJ148-GB148,0)),IF(OR(EN148="Rãnh xây",EN148="Rãnh bê tông"),IF(OR(EN148="Rãnh xây",EN148="Rãnh bê tông"),IK148-GB148,0),IF(EN148="Ống nhựa",IF(AND(EN148="Ống nhựa",EU148="Không đắp cát"),IQ148-HT148,IF(AND(EN148="Ống nhựa",EU148="Đắp cát"),IH148-HX148,0)),IF(EN148="Rãnh thang",IF(EN148="Rãnh thang",IF(EU148="Móng bê tông",#REF!-#REF!,IQ148),0),0))))),2)</f>
        <v>26.46</v>
      </c>
      <c r="IB148" s="20">
        <f t="shared" si="610"/>
        <v>3</v>
      </c>
      <c r="IC148" s="20">
        <f t="shared" si="455"/>
        <v>26.46</v>
      </c>
      <c r="ID148" s="20">
        <f t="shared" si="456"/>
        <v>0</v>
      </c>
      <c r="IE148" s="20">
        <f t="shared" si="457"/>
        <v>0</v>
      </c>
      <c r="IF148" s="20">
        <f t="shared" si="458"/>
        <v>0</v>
      </c>
      <c r="IG148" s="20">
        <f>IF(EN148="Rãnh thang",IF(AND(EN148="Rãnh thang",EU148="Móng bê tông"),IQ148-#REF!,0),IF(EN148="Ống nhựa",IF(AND(EN148="Ống nhựa",EU148="Đắp cát"),IQ148-HT148,0),IF(EN148="Cống tròn",IF(EN148="Cống tròn",IF(OR(EU148="Móng bê tông",EU148="Móng bê tông kết hợp đế"),IM148-FL148,0),0),IF(EN148="Cống hộp",IF(AND(EN148="Cống hộp",EU148="Móng bê tông"),IN148-GD148,0),IF(OR(EN148="Rãnh xây",EN148="Rãnh bê tông"),IF(AND(EN148="Rãnh xây",EU148="Móng bê tông"),IO148-GD148,IF(AND(EN148="Rãnh bê tông",EU148="Móng bê tông"),IO148-GD148,0)),0)))))</f>
        <v>26.46</v>
      </c>
      <c r="IH148" s="20">
        <f t="shared" si="459"/>
        <v>0</v>
      </c>
      <c r="II148" s="20">
        <f t="shared" si="460"/>
        <v>26.46</v>
      </c>
      <c r="IJ148" s="20">
        <f t="shared" si="461"/>
        <v>0</v>
      </c>
      <c r="IK148" s="20">
        <f t="shared" si="462"/>
        <v>0</v>
      </c>
      <c r="IL148" s="20">
        <f t="shared" si="463"/>
        <v>26.66</v>
      </c>
      <c r="IM148" s="20">
        <f t="shared" si="464"/>
        <v>26.66</v>
      </c>
      <c r="IN148" s="20">
        <f t="shared" si="465"/>
        <v>0</v>
      </c>
      <c r="IO148" s="20">
        <f t="shared" si="466"/>
        <v>0</v>
      </c>
      <c r="IP148" s="20">
        <f t="shared" si="467"/>
        <v>0</v>
      </c>
      <c r="IQ148" s="18">
        <v>26.8</v>
      </c>
      <c r="IR148" s="25">
        <f t="shared" si="611"/>
        <v>0</v>
      </c>
      <c r="IS148" s="25">
        <f t="shared" si="468"/>
        <v>0</v>
      </c>
      <c r="IT148" s="25">
        <f t="shared" si="469"/>
        <v>0</v>
      </c>
      <c r="IU148" s="25">
        <f>ROUND(IF(EN148="Cống tròn",IF(EN148="Cống tròn",IV148+FF148,0),IF(EN148="Cống hộp",IF(EN148="Cống hộp",IV148+GP148,0),IF(OR(EN148="Rãnh xây",EN148="Rãnh bê tông"),IF(OR(EN148="Rãnh xây",EN148="Rãnh bê tông"),IV148+GP148,0),IF(EN148="ống nhựa",IF(EN148="Ống nhựa",IV148+HT148,0),IF(EN148="Rãnh thang",IF(EN148="Rãnh thang",IQ148+#REF!,0),0))))),2)</f>
        <v>28.41</v>
      </c>
      <c r="IV148" s="18">
        <v>28.27</v>
      </c>
      <c r="IW148" s="25">
        <f t="shared" si="470"/>
        <v>28.41</v>
      </c>
      <c r="IX148" s="25">
        <f t="shared" si="471"/>
        <v>0</v>
      </c>
      <c r="IY148" s="25">
        <f t="shared" si="472"/>
        <v>0</v>
      </c>
      <c r="IZ148" s="25">
        <f t="shared" si="473"/>
        <v>0</v>
      </c>
      <c r="JA148" s="25">
        <f t="shared" si="474"/>
        <v>0</v>
      </c>
      <c r="JB148" s="18">
        <v>29.48</v>
      </c>
      <c r="JC148" s="20">
        <f>ROUND(IF(EN148="Cống tròn",IF(EN148="Cống tròn",IF(EU148="Không có móng",JS148-FF148,IF(EU148="Đế",JR148-FN148,IF(OR(EU148="Móng bê tông",EU148="Móng bê tông kết hợp đế"),JK148-FJ148,0))),0),IF(EN148="Cống hộp",IF(AND(EN148="Cống hộp",EU148="Không có móng"),JS148-GF148,IF(AND(EN148="Cống hộp",EU148="Móng bê tông"),JL148-GB148,0)),IF(OR(EN148="Rãnh xây",EN148="Rãnh bê tông"),IF(OR(EN148="Rãnh xây",EN148="Rãnh bê tông"),JM148-GB148,0),IF(EN148="Ống nhựa",IF(AND(EN148="Ống nhựa",EU148="Không đắp cát"),JS148-HT148,IF(AND(EN148="Ống nhựa",EU148="Đắp cát"),JJ148-HX148,0)),IF(EN148="Rãnh thang",IF(EN148="Rãnh thang",IF(EU148="Móng bê tông",#REF!-#REF!,JS148),0),0))))),2)</f>
        <v>26.43</v>
      </c>
      <c r="JD148" s="20">
        <f t="shared" si="612"/>
        <v>3.0500000000000007</v>
      </c>
      <c r="JE148" s="20">
        <f t="shared" si="475"/>
        <v>26.43</v>
      </c>
      <c r="JF148" s="20">
        <f t="shared" si="476"/>
        <v>0</v>
      </c>
      <c r="JG148" s="20">
        <f t="shared" si="477"/>
        <v>0</v>
      </c>
      <c r="JH148" s="20">
        <f t="shared" si="478"/>
        <v>0</v>
      </c>
      <c r="JI148" s="20">
        <f>IF(EN148="Rãnh thang",IF(AND(EN148="Rãnh thang",EU148="Móng bê tông"),JS148-#REF!,0),IF(EN148="Ống nhựa",IF(AND(EN148="Ống nhựa",EU148="Đắp cát"),JS148-HT148,0),IF(EN148="Cống tròn",IF(EN148="Cống tròn",IF(OR(EU148="Móng bê tông",EU148="Móng bê tông kết hợp đế"),JO148-FL148,0),0),IF(EN148="Cống hộp",IF(AND(EN148="Cống hộp",EU148="Móng bê tông"),JP148-GD148,0),IF(OR(EN148="Rãnh xây",EN148="Rãnh bê tông"),IF(AND(EN148="Rãnh xây",EU148="Móng bê tông"),JQ148-GD148,IF(AND(EN148="Rãnh bê tông",EU148="Móng bê tông"),JQ148-GD148,0)),0)))))</f>
        <v>26.43</v>
      </c>
      <c r="JJ148" s="20">
        <f t="shared" si="479"/>
        <v>0</v>
      </c>
      <c r="JK148" s="20">
        <f t="shared" si="480"/>
        <v>26.43</v>
      </c>
      <c r="JL148" s="20">
        <f t="shared" si="481"/>
        <v>0</v>
      </c>
      <c r="JM148" s="20">
        <f t="shared" si="482"/>
        <v>0</v>
      </c>
      <c r="JN148" s="20">
        <f t="shared" si="483"/>
        <v>26.63</v>
      </c>
      <c r="JO148" s="20">
        <f t="shared" si="484"/>
        <v>26.63</v>
      </c>
      <c r="JP148" s="20">
        <f t="shared" si="485"/>
        <v>0</v>
      </c>
      <c r="JQ148" s="20">
        <f t="shared" si="486"/>
        <v>0</v>
      </c>
      <c r="JR148" s="20">
        <f t="shared" si="487"/>
        <v>0</v>
      </c>
      <c r="JS148" s="26">
        <v>26.77</v>
      </c>
      <c r="JT148" s="25">
        <f t="shared" si="613"/>
        <v>0</v>
      </c>
      <c r="JU148" s="25">
        <f t="shared" si="488"/>
        <v>0</v>
      </c>
      <c r="JV148" s="25">
        <f t="shared" si="489"/>
        <v>0</v>
      </c>
      <c r="JW148" s="25">
        <f>ROUND(IF(EN148="Cống tròn",IF(EN148="Cống tròn",JX148+FF148,0),IF(EN148="Cống hộp",IF(EN148="Cống hộp",JX148+GP148,0),IF(OR(EN148="Rãnh xây",EN148="Rãnh bê tông"),IF(OR(EN148="Rãnh xây",EN148="Rãnh bê tông"),JX148+GP148,0),IF(EN148="ống nhựa",IF(EN148="Ống nhựa",JX148+HT148,0),IF(EN148="Rãnh thang",IF(EN148="Rãnh thang",JS148+#REF!,0),0))))),2)</f>
        <v>28.41</v>
      </c>
      <c r="JX148" s="27">
        <v>28.27</v>
      </c>
      <c r="JY148" s="25">
        <f t="shared" si="490"/>
        <v>28.41</v>
      </c>
      <c r="JZ148" s="25">
        <f t="shared" si="491"/>
        <v>0</v>
      </c>
      <c r="KA148" s="25">
        <f t="shared" si="492"/>
        <v>0</v>
      </c>
      <c r="KB148" s="25">
        <f t="shared" si="493"/>
        <v>0</v>
      </c>
      <c r="KC148" s="25">
        <f t="shared" si="494"/>
        <v>0</v>
      </c>
      <c r="KD148" s="28" t="s">
        <v>98</v>
      </c>
      <c r="KE148" s="27">
        <v>0</v>
      </c>
      <c r="KF148" s="25">
        <f t="shared" si="495"/>
        <v>3</v>
      </c>
      <c r="KG148" s="25">
        <f t="shared" si="614"/>
        <v>3</v>
      </c>
      <c r="KH148" s="27">
        <v>0</v>
      </c>
      <c r="KI148" s="25">
        <f t="shared" si="496"/>
        <v>3.0500000000000007</v>
      </c>
      <c r="KJ148" s="25">
        <f t="shared" si="615"/>
        <v>3.0500000000000007</v>
      </c>
      <c r="KK148" s="25">
        <f t="shared" si="497"/>
        <v>0</v>
      </c>
      <c r="KL148" s="25">
        <f t="shared" si="498"/>
        <v>0</v>
      </c>
      <c r="KM148" s="25">
        <f t="shared" si="616"/>
        <v>0</v>
      </c>
      <c r="KN148" s="25">
        <f t="shared" si="499"/>
        <v>0</v>
      </c>
      <c r="KO148" s="25">
        <f t="shared" si="500"/>
        <v>0</v>
      </c>
      <c r="KP148" s="25">
        <f t="shared" si="617"/>
        <v>0</v>
      </c>
      <c r="KQ148" s="25">
        <f t="shared" si="501"/>
        <v>0.2</v>
      </c>
      <c r="KR148" s="25">
        <f t="shared" si="502"/>
        <v>0.2</v>
      </c>
      <c r="KS148" s="25">
        <f t="shared" si="618"/>
        <v>0.2</v>
      </c>
      <c r="KT148" s="25">
        <f t="shared" si="503"/>
        <v>0</v>
      </c>
      <c r="KU148" s="25">
        <f t="shared" si="504"/>
        <v>0</v>
      </c>
      <c r="KV148" s="25">
        <f t="shared" si="619"/>
        <v>0</v>
      </c>
      <c r="KW148" s="25">
        <f t="shared" si="505"/>
        <v>0</v>
      </c>
      <c r="KX148" s="25">
        <f t="shared" si="506"/>
        <v>0</v>
      </c>
      <c r="KY148" s="25">
        <f t="shared" si="620"/>
        <v>0</v>
      </c>
      <c r="KZ148" s="25">
        <f t="shared" si="507"/>
        <v>0</v>
      </c>
      <c r="LA148" s="25">
        <f t="shared" si="508"/>
        <v>0</v>
      </c>
      <c r="LB148" s="25">
        <f t="shared" si="621"/>
        <v>0</v>
      </c>
      <c r="LC148" s="25">
        <f t="shared" si="509"/>
        <v>1.98</v>
      </c>
      <c r="LD148" s="25">
        <f t="shared" si="510"/>
        <v>1.98</v>
      </c>
      <c r="LE148" s="25">
        <f t="shared" si="622"/>
        <v>1.98</v>
      </c>
      <c r="LF148" s="25">
        <f t="shared" si="511"/>
        <v>0</v>
      </c>
      <c r="LG148" s="25">
        <f t="shared" si="512"/>
        <v>0</v>
      </c>
      <c r="LH148" s="25">
        <f t="shared" si="623"/>
        <v>0</v>
      </c>
      <c r="LI148" s="25">
        <f t="shared" si="513"/>
        <v>0</v>
      </c>
      <c r="LJ148" s="25">
        <f t="shared" si="514"/>
        <v>0</v>
      </c>
      <c r="LK148" s="25">
        <f t="shared" si="624"/>
        <v>0</v>
      </c>
      <c r="LL148" s="25">
        <f t="shared" si="515"/>
        <v>0</v>
      </c>
      <c r="LM148" s="25">
        <f t="shared" si="516"/>
        <v>0</v>
      </c>
      <c r="LN148" s="25">
        <f t="shared" si="625"/>
        <v>0</v>
      </c>
      <c r="LO148" s="25">
        <f t="shared" si="517"/>
        <v>0</v>
      </c>
      <c r="LP148" s="25">
        <f t="shared" si="518"/>
        <v>0</v>
      </c>
      <c r="LQ148" s="25">
        <f t="shared" si="626"/>
        <v>0</v>
      </c>
      <c r="LR148" s="25">
        <f t="shared" si="519"/>
        <v>0</v>
      </c>
      <c r="LS148" s="25">
        <f t="shared" si="520"/>
        <v>0</v>
      </c>
      <c r="LT148" s="25">
        <f t="shared" si="627"/>
        <v>0</v>
      </c>
      <c r="LU148" s="25">
        <f t="shared" si="521"/>
        <v>0</v>
      </c>
      <c r="LV148" s="25">
        <f t="shared" si="522"/>
        <v>0</v>
      </c>
      <c r="LW148" s="25">
        <f t="shared" si="628"/>
        <v>0</v>
      </c>
      <c r="LX148" s="25">
        <f t="shared" si="523"/>
        <v>0</v>
      </c>
      <c r="LY148" s="25">
        <f t="shared" si="524"/>
        <v>0</v>
      </c>
      <c r="LZ148" s="25">
        <f t="shared" si="629"/>
        <v>0</v>
      </c>
      <c r="MA148" s="25">
        <f t="shared" si="525"/>
        <v>0</v>
      </c>
      <c r="MB148" s="25">
        <f t="shared" si="526"/>
        <v>0</v>
      </c>
      <c r="MC148" s="25">
        <f t="shared" si="630"/>
        <v>0</v>
      </c>
      <c r="MD148" s="25">
        <f t="shared" si="527"/>
        <v>0</v>
      </c>
      <c r="ME148" s="25">
        <f t="shared" si="528"/>
        <v>0</v>
      </c>
      <c r="MF148" s="25">
        <f t="shared" si="631"/>
        <v>0</v>
      </c>
      <c r="MG148" s="25">
        <f t="shared" si="529"/>
        <v>0</v>
      </c>
      <c r="MH148" s="25">
        <f t="shared" si="530"/>
        <v>0</v>
      </c>
      <c r="MI148" s="25">
        <f t="shared" si="632"/>
        <v>0</v>
      </c>
      <c r="MJ148" s="25">
        <f t="shared" si="531"/>
        <v>0</v>
      </c>
      <c r="MK148" s="25">
        <f t="shared" si="532"/>
        <v>0</v>
      </c>
      <c r="ML148" s="25">
        <f t="shared" si="633"/>
        <v>0</v>
      </c>
      <c r="MM148" s="25">
        <f t="shared" si="533"/>
        <v>0</v>
      </c>
      <c r="MN148" s="25">
        <f t="shared" si="534"/>
        <v>0</v>
      </c>
      <c r="MO148" s="25">
        <f t="shared" si="634"/>
        <v>0</v>
      </c>
      <c r="MP148" s="25">
        <f t="shared" si="535"/>
        <v>0</v>
      </c>
      <c r="MQ148" s="25">
        <f t="shared" si="536"/>
        <v>0</v>
      </c>
      <c r="MR148" s="25">
        <f t="shared" si="635"/>
        <v>0</v>
      </c>
      <c r="MS148" s="29">
        <v>1.98</v>
      </c>
      <c r="MT148" s="29">
        <v>0</v>
      </c>
      <c r="MU148" s="29">
        <v>1</v>
      </c>
      <c r="MV148" s="29">
        <v>1</v>
      </c>
      <c r="MW148" s="25">
        <f t="shared" si="537"/>
        <v>1.98</v>
      </c>
      <c r="MX148" s="25">
        <f t="shared" si="538"/>
        <v>5.94</v>
      </c>
      <c r="MY148" s="25">
        <f t="shared" si="539"/>
        <v>0</v>
      </c>
      <c r="MZ148" s="25">
        <f t="shared" si="540"/>
        <v>0</v>
      </c>
      <c r="NA148" s="25">
        <f t="shared" si="541"/>
        <v>1.98</v>
      </c>
      <c r="NB148" s="25">
        <f t="shared" si="542"/>
        <v>6.04</v>
      </c>
      <c r="NC148" s="25">
        <f t="shared" si="543"/>
        <v>0</v>
      </c>
      <c r="ND148" s="25">
        <f t="shared" si="544"/>
        <v>0</v>
      </c>
      <c r="NE148" s="25">
        <f t="shared" si="636"/>
        <v>1.98</v>
      </c>
      <c r="NF148" s="25">
        <f t="shared" si="636"/>
        <v>5.99</v>
      </c>
      <c r="NG148" s="25">
        <f t="shared" si="636"/>
        <v>0</v>
      </c>
      <c r="NH148" s="25">
        <f t="shared" si="545"/>
        <v>0</v>
      </c>
      <c r="NI148" s="25">
        <f t="shared" si="546"/>
        <v>224.63</v>
      </c>
      <c r="NJ148" s="25">
        <f t="shared" si="547"/>
        <v>0</v>
      </c>
      <c r="NK148" s="25">
        <f t="shared" si="548"/>
        <v>224.63</v>
      </c>
      <c r="NL148" s="25">
        <f t="shared" si="549"/>
        <v>127.41</v>
      </c>
      <c r="NM148" s="25">
        <f t="shared" si="550"/>
        <v>0</v>
      </c>
      <c r="NN148" s="25">
        <f t="shared" si="637"/>
        <v>127.41</v>
      </c>
      <c r="NO148" s="25">
        <f t="shared" si="551"/>
        <v>0</v>
      </c>
      <c r="NP148" s="25">
        <f t="shared" si="552"/>
        <v>0</v>
      </c>
      <c r="NQ148" s="25">
        <f t="shared" si="638"/>
        <v>0</v>
      </c>
      <c r="NR148" s="25">
        <f t="shared" si="553"/>
        <v>0</v>
      </c>
      <c r="NS148" s="25">
        <f t="shared" si="554"/>
        <v>0</v>
      </c>
      <c r="NT148" s="25">
        <f t="shared" si="639"/>
        <v>0</v>
      </c>
      <c r="NU148" s="25">
        <f t="shared" si="555"/>
        <v>0</v>
      </c>
      <c r="NV148" s="25">
        <f t="shared" si="556"/>
        <v>0</v>
      </c>
      <c r="NW148" s="25">
        <f t="shared" si="640"/>
        <v>0</v>
      </c>
      <c r="NX148" s="25">
        <f t="shared" si="641"/>
        <v>127.41</v>
      </c>
      <c r="NY148" s="25">
        <f t="shared" si="641"/>
        <v>0</v>
      </c>
      <c r="NZ148" s="25">
        <f t="shared" si="642"/>
        <v>127.41</v>
      </c>
      <c r="OA148" s="25">
        <f t="shared" si="643"/>
        <v>97.22</v>
      </c>
      <c r="OB148" s="25">
        <f t="shared" si="643"/>
        <v>0</v>
      </c>
      <c r="OC148" s="25">
        <f t="shared" si="644"/>
        <v>97.22</v>
      </c>
      <c r="OD148" s="25">
        <f t="shared" si="645"/>
        <v>127.41</v>
      </c>
      <c r="OE148" s="25">
        <f t="shared" si="645"/>
        <v>0</v>
      </c>
      <c r="OF148" s="25">
        <f t="shared" si="645"/>
        <v>127.41</v>
      </c>
      <c r="OG148" s="25">
        <f t="shared" si="557"/>
        <v>0</v>
      </c>
      <c r="OH148" s="25">
        <f t="shared" si="558"/>
        <v>0</v>
      </c>
      <c r="OI148" s="25">
        <f t="shared" si="559"/>
        <v>0</v>
      </c>
      <c r="OJ148" s="25">
        <f t="shared" si="560"/>
        <v>0</v>
      </c>
      <c r="OK148" s="25">
        <f t="shared" si="561"/>
        <v>0</v>
      </c>
      <c r="OL148" s="25">
        <f t="shared" si="562"/>
        <v>0</v>
      </c>
      <c r="OM148" s="25">
        <f t="shared" si="646"/>
        <v>0</v>
      </c>
      <c r="ON148" s="25">
        <f t="shared" si="646"/>
        <v>0</v>
      </c>
      <c r="OO148" s="25">
        <f t="shared" si="646"/>
        <v>0</v>
      </c>
      <c r="OP148" s="25">
        <f t="shared" si="563"/>
        <v>0</v>
      </c>
      <c r="OQ148" s="25">
        <f t="shared" si="564"/>
        <v>0</v>
      </c>
      <c r="OR148" s="25">
        <f t="shared" si="647"/>
        <v>0</v>
      </c>
      <c r="OS148" s="30">
        <v>536481.35</v>
      </c>
      <c r="OT148" s="30">
        <v>2371587.33</v>
      </c>
    </row>
    <row r="149" spans="1:410" ht="33" customHeight="1" x14ac:dyDescent="0.25">
      <c r="A149" s="18"/>
      <c r="B149" s="18" t="s">
        <v>929</v>
      </c>
      <c r="C149" s="18">
        <v>290.42</v>
      </c>
      <c r="D149" s="16" t="e">
        <f>_xlfn.IFNA(INDEX(#REF!,MATCH(E149,#REF!,0)),0)</f>
        <v>#REF!</v>
      </c>
      <c r="E149" s="18" t="s">
        <v>936</v>
      </c>
      <c r="F149" s="16" t="s">
        <v>765</v>
      </c>
      <c r="G149" s="16" t="s">
        <v>766</v>
      </c>
      <c r="H149" s="16" t="s">
        <v>767</v>
      </c>
      <c r="I149" s="16" t="s">
        <v>768</v>
      </c>
      <c r="J149" s="16" t="s">
        <v>769</v>
      </c>
      <c r="K149" s="16" t="s">
        <v>770</v>
      </c>
      <c r="L149" s="16" t="s">
        <v>771</v>
      </c>
      <c r="M149" s="18">
        <v>1.64</v>
      </c>
      <c r="N149" s="18">
        <v>2.44</v>
      </c>
      <c r="O149" s="18">
        <v>2.04</v>
      </c>
      <c r="P149" s="18">
        <v>2.84</v>
      </c>
      <c r="Q149" s="18">
        <v>0.1</v>
      </c>
      <c r="R149" s="18">
        <v>1.8399999999999999</v>
      </c>
      <c r="S149" s="18">
        <v>2.64</v>
      </c>
      <c r="T149" s="18">
        <v>0.2</v>
      </c>
      <c r="U149" s="18">
        <v>0</v>
      </c>
      <c r="V149" s="18">
        <v>0</v>
      </c>
      <c r="W149" s="18">
        <v>0</v>
      </c>
      <c r="X149" s="18">
        <v>1.64</v>
      </c>
      <c r="Y149" s="18">
        <v>2.4</v>
      </c>
      <c r="Z149" s="20">
        <f t="shared" si="565"/>
        <v>2.7</v>
      </c>
      <c r="AA149" s="18">
        <v>0.22</v>
      </c>
      <c r="AB149" s="18">
        <v>0</v>
      </c>
      <c r="AC149" s="18">
        <v>0</v>
      </c>
      <c r="AD149" s="18">
        <v>0</v>
      </c>
      <c r="AE149" s="18">
        <v>0</v>
      </c>
      <c r="AF149" s="18">
        <v>0</v>
      </c>
      <c r="AG149" s="18">
        <v>1.2</v>
      </c>
      <c r="AH149" s="18">
        <v>2</v>
      </c>
      <c r="AI149" s="20">
        <f t="shared" si="566"/>
        <v>2.85</v>
      </c>
      <c r="AJ149" s="18">
        <v>0</v>
      </c>
      <c r="AK149" s="18">
        <v>0</v>
      </c>
      <c r="AL149" s="20">
        <f t="shared" si="567"/>
        <v>0</v>
      </c>
      <c r="AM149" s="18">
        <v>1.64</v>
      </c>
      <c r="AN149" s="18">
        <v>2</v>
      </c>
      <c r="AO149" s="18">
        <v>0.15</v>
      </c>
      <c r="AP149" s="18">
        <v>0.22</v>
      </c>
      <c r="AQ149" s="18">
        <v>1.64</v>
      </c>
      <c r="AR149" s="18">
        <v>2.2200000000000002</v>
      </c>
      <c r="AS149" s="18">
        <v>0.12</v>
      </c>
      <c r="AT149" s="18">
        <v>0.11</v>
      </c>
      <c r="AU149" s="18">
        <v>0</v>
      </c>
      <c r="AV149" s="18">
        <v>1</v>
      </c>
      <c r="AW149" s="18">
        <v>0</v>
      </c>
      <c r="AX149" s="18">
        <v>0</v>
      </c>
      <c r="AY149" s="18">
        <v>0</v>
      </c>
      <c r="AZ149" s="18">
        <v>0</v>
      </c>
      <c r="BA149" s="18">
        <v>0</v>
      </c>
      <c r="BB149" s="18">
        <v>0</v>
      </c>
      <c r="BC149" s="18">
        <v>0</v>
      </c>
      <c r="BD149" s="18">
        <v>0</v>
      </c>
      <c r="BE149" s="18">
        <v>0</v>
      </c>
      <c r="BF149" s="18">
        <v>0</v>
      </c>
      <c r="BG149" s="18">
        <v>0</v>
      </c>
      <c r="BH149" s="18">
        <v>0</v>
      </c>
      <c r="BI149" s="18">
        <v>0</v>
      </c>
      <c r="BJ149" s="18">
        <v>0</v>
      </c>
      <c r="BK149" s="18">
        <v>0</v>
      </c>
      <c r="BL149" s="18">
        <v>0</v>
      </c>
      <c r="BM149" s="18">
        <v>0</v>
      </c>
      <c r="BN149" s="18">
        <v>0</v>
      </c>
      <c r="BO149" s="18">
        <v>0</v>
      </c>
      <c r="BP149" s="18">
        <v>1</v>
      </c>
      <c r="BQ149" s="18">
        <v>0</v>
      </c>
      <c r="BR149" s="18">
        <v>0</v>
      </c>
      <c r="BS149" s="18">
        <v>0</v>
      </c>
      <c r="BT149" s="18">
        <v>0</v>
      </c>
      <c r="BU149" s="18">
        <v>0</v>
      </c>
      <c r="BV149" s="18">
        <v>0</v>
      </c>
      <c r="BW149" s="18">
        <v>0</v>
      </c>
      <c r="BX149" s="18">
        <v>0</v>
      </c>
      <c r="BY149" s="18">
        <v>0</v>
      </c>
      <c r="BZ149" s="18">
        <v>0</v>
      </c>
      <c r="CA149" s="16" t="e">
        <f>_xlfn.IFNA(IF(RIGHT(D149,2)="=G",0,INDEX(#REF!,MATCH(E149,#REF!,0))),0)</f>
        <v>#REF!</v>
      </c>
      <c r="CB149" s="16" t="s">
        <v>776</v>
      </c>
      <c r="CC149" s="18">
        <v>0</v>
      </c>
      <c r="CD149" s="18">
        <v>0</v>
      </c>
      <c r="CE149" s="18">
        <v>1.4</v>
      </c>
      <c r="CF149" s="18">
        <v>0.73</v>
      </c>
      <c r="CG149" s="18">
        <v>0.12</v>
      </c>
      <c r="CH149" s="18">
        <v>3</v>
      </c>
      <c r="CI149" s="16" t="s">
        <v>98</v>
      </c>
      <c r="CJ149" s="18">
        <v>0</v>
      </c>
      <c r="CK149" s="20">
        <f t="shared" si="432"/>
        <v>3.31</v>
      </c>
      <c r="CL149" s="20">
        <f t="shared" si="568"/>
        <v>3.31</v>
      </c>
      <c r="CM149" s="18">
        <v>29.48</v>
      </c>
      <c r="CN149" s="18">
        <v>29.48</v>
      </c>
      <c r="CO149" s="18">
        <v>28.641000000000002</v>
      </c>
      <c r="CP149" s="22">
        <f t="shared" si="433"/>
        <v>29.48</v>
      </c>
      <c r="CQ149" s="22">
        <f t="shared" si="434"/>
        <v>26.17</v>
      </c>
      <c r="CR149" s="22">
        <f t="shared" si="569"/>
        <v>3.31</v>
      </c>
      <c r="CS149" s="22">
        <f t="shared" si="435"/>
        <v>26.27</v>
      </c>
      <c r="CT149" s="22">
        <f t="shared" si="436"/>
        <v>26.47</v>
      </c>
      <c r="CU149" s="18">
        <v>26.47</v>
      </c>
      <c r="CV149" s="22">
        <f t="shared" si="570"/>
        <v>2.7</v>
      </c>
      <c r="CW149" s="22">
        <f t="shared" si="437"/>
        <v>0</v>
      </c>
      <c r="CX149" s="22">
        <f t="shared" si="438"/>
        <v>0</v>
      </c>
      <c r="CY149" s="22">
        <f t="shared" si="439"/>
        <v>29.21</v>
      </c>
      <c r="CZ149" s="22">
        <f t="shared" si="440"/>
        <v>29.36</v>
      </c>
      <c r="DA149" s="18">
        <v>29.48</v>
      </c>
      <c r="DB149" s="20">
        <f t="shared" si="571"/>
        <v>3.31</v>
      </c>
      <c r="DC149" s="20">
        <f t="shared" si="572"/>
        <v>0</v>
      </c>
      <c r="DD149" s="20">
        <f t="shared" si="573"/>
        <v>3.31</v>
      </c>
      <c r="DE149" s="20">
        <f t="shared" si="441"/>
        <v>0.1</v>
      </c>
      <c r="DF149" s="20">
        <f t="shared" si="442"/>
        <v>0.2</v>
      </c>
      <c r="DG149" s="20">
        <f t="shared" si="443"/>
        <v>2.97</v>
      </c>
      <c r="DH149" s="20">
        <f t="shared" si="444"/>
        <v>0</v>
      </c>
      <c r="DI149" s="20">
        <f t="shared" si="445"/>
        <v>0</v>
      </c>
      <c r="DJ149" s="20">
        <f t="shared" si="446"/>
        <v>0</v>
      </c>
      <c r="DK149" s="20">
        <f t="shared" si="574"/>
        <v>3.2700000000000005</v>
      </c>
      <c r="DL149" s="20">
        <f t="shared" si="575"/>
        <v>0</v>
      </c>
      <c r="DM149" s="20">
        <f t="shared" si="576"/>
        <v>3.9999999999999591E-2</v>
      </c>
      <c r="DN149" s="20">
        <f t="shared" si="577"/>
        <v>0</v>
      </c>
      <c r="DO149" s="18">
        <v>3.04</v>
      </c>
      <c r="DP149" s="18">
        <v>0</v>
      </c>
      <c r="DQ149" s="18">
        <v>1</v>
      </c>
      <c r="DR149" s="18">
        <v>1</v>
      </c>
      <c r="DS149" s="25">
        <f t="shared" si="578"/>
        <v>3.04</v>
      </c>
      <c r="DT149" s="25">
        <f t="shared" si="579"/>
        <v>0</v>
      </c>
      <c r="DU149" s="25">
        <f t="shared" si="580"/>
        <v>10.06</v>
      </c>
      <c r="DV149" s="25">
        <f t="shared" si="581"/>
        <v>0</v>
      </c>
      <c r="DW149" s="25">
        <f t="shared" si="582"/>
        <v>10.06</v>
      </c>
      <c r="DX149" s="25">
        <f t="shared" si="583"/>
        <v>20.52</v>
      </c>
      <c r="DY149" s="25">
        <f t="shared" si="584"/>
        <v>0</v>
      </c>
      <c r="DZ149" s="25">
        <f t="shared" si="585"/>
        <v>20.52</v>
      </c>
      <c r="EA149" s="25">
        <f t="shared" si="586"/>
        <v>13.44</v>
      </c>
      <c r="EB149" s="25">
        <f t="shared" si="587"/>
        <v>0</v>
      </c>
      <c r="EC149" s="25">
        <f t="shared" si="588"/>
        <v>13.44</v>
      </c>
      <c r="ED149" s="25">
        <f t="shared" si="589"/>
        <v>7.08</v>
      </c>
      <c r="EE149" s="25">
        <f t="shared" si="589"/>
        <v>0</v>
      </c>
      <c r="EF149" s="25">
        <f t="shared" si="590"/>
        <v>7.08</v>
      </c>
      <c r="EG149" s="25">
        <f t="shared" si="591"/>
        <v>13.44</v>
      </c>
      <c r="EH149" s="25">
        <f t="shared" si="591"/>
        <v>0</v>
      </c>
      <c r="EI149" s="25">
        <f t="shared" si="592"/>
        <v>13.44</v>
      </c>
      <c r="EJ149" s="18">
        <v>290.42</v>
      </c>
      <c r="EK149" s="18">
        <v>337.24</v>
      </c>
      <c r="EL149" s="18" t="s">
        <v>936</v>
      </c>
      <c r="EM149" s="18" t="s">
        <v>937</v>
      </c>
      <c r="EN149" s="16" t="s">
        <v>774</v>
      </c>
      <c r="EO149" s="16" t="s">
        <v>131</v>
      </c>
      <c r="EP149" s="16" t="e">
        <f>IF(OR(EN149="Cống tròn",EN149="Cống hộp",EN149="Ống nhựa"),INDEX(#REF!,MATCH(E149,#REF!,0)),IF(OR(EN149="Rãnh xây",EN149="Rãnh bê tông"),INDEX(#REF!,MATCH(E149,#REF!,0)),0))</f>
        <v>#REF!</v>
      </c>
      <c r="EQ149" s="18">
        <v>45.530000000000015</v>
      </c>
      <c r="ER149" s="18">
        <v>1</v>
      </c>
      <c r="ES149" s="25">
        <f t="shared" si="593"/>
        <v>45</v>
      </c>
      <c r="ET149" s="1" t="e">
        <f>_xlfn.IFNA(IF(EN149="Cống tròn",INDEX(#REF!,MATCH(E149,#REF!,0)),IF(EN149="Cống hộp",INDEX(#REF!,MATCH(E149,#REF!,0)),EU149&amp;" ,"&amp;EV149)),0)</f>
        <v>#REF!</v>
      </c>
      <c r="EU149" s="16" t="s">
        <v>769</v>
      </c>
      <c r="EV149" s="16" t="s">
        <v>775</v>
      </c>
      <c r="EW149" s="16" t="e">
        <f>_xlfn.IFNA(INDEX(#REF!,MATCH(E149,#REF!,0)),0)</f>
        <v>#REF!</v>
      </c>
      <c r="EX149" s="16"/>
      <c r="EY149" s="18">
        <v>0</v>
      </c>
      <c r="EZ149" s="18">
        <v>0</v>
      </c>
      <c r="FA149" s="18">
        <v>0</v>
      </c>
      <c r="FB149" s="19">
        <v>0</v>
      </c>
      <c r="FC149" s="19">
        <v>0</v>
      </c>
      <c r="FD149" s="25">
        <f t="shared" si="447"/>
        <v>0</v>
      </c>
      <c r="FE149" s="25">
        <f t="shared" si="594"/>
        <v>0</v>
      </c>
      <c r="FF149" s="18">
        <v>0.14000000000000001</v>
      </c>
      <c r="FG149" s="18">
        <v>2</v>
      </c>
      <c r="FH149" s="18">
        <v>1.5</v>
      </c>
      <c r="FI149" s="25">
        <f t="shared" si="595"/>
        <v>1.78</v>
      </c>
      <c r="FJ149" s="18">
        <v>0</v>
      </c>
      <c r="FK149" s="18">
        <v>0</v>
      </c>
      <c r="FL149" s="18">
        <v>0.2</v>
      </c>
      <c r="FM149" s="18">
        <v>1.6</v>
      </c>
      <c r="FN149" s="18">
        <v>0</v>
      </c>
      <c r="FO149" s="25">
        <f t="shared" si="596"/>
        <v>1.98</v>
      </c>
      <c r="FP149" s="18">
        <v>1.4999999999999999E-2</v>
      </c>
      <c r="FQ149" s="18">
        <v>1</v>
      </c>
      <c r="FR149" s="25">
        <f t="shared" si="448"/>
        <v>44</v>
      </c>
      <c r="FS149" s="25">
        <f t="shared" si="449"/>
        <v>0.64500000000000002</v>
      </c>
      <c r="FT149" s="25">
        <f t="shared" si="450"/>
        <v>44.645000000000003</v>
      </c>
      <c r="FU149" s="25">
        <f t="shared" si="451"/>
        <v>-0.88500000000001222</v>
      </c>
      <c r="FV149" s="25" t="str">
        <f t="shared" si="597"/>
        <v>Thêm 01</v>
      </c>
      <c r="FW149" s="25">
        <f t="shared" si="598"/>
        <v>0.13</v>
      </c>
      <c r="FX149" s="16"/>
      <c r="FY149" s="16"/>
      <c r="FZ149" s="16"/>
      <c r="GA149" s="16"/>
      <c r="GB149" s="19">
        <v>0</v>
      </c>
      <c r="GC149" s="19">
        <v>0</v>
      </c>
      <c r="GD149" s="19">
        <v>0</v>
      </c>
      <c r="GE149" s="19">
        <v>0</v>
      </c>
      <c r="GF149" s="19">
        <v>0</v>
      </c>
      <c r="GG149" s="19">
        <v>0</v>
      </c>
      <c r="GH149" s="19">
        <v>0</v>
      </c>
      <c r="GI149" s="19">
        <v>0</v>
      </c>
      <c r="GJ149" s="19">
        <v>0</v>
      </c>
      <c r="GK149" s="19">
        <v>0</v>
      </c>
      <c r="GL149" s="25">
        <f t="shared" si="452"/>
        <v>0</v>
      </c>
      <c r="GM149" s="25">
        <f t="shared" si="599"/>
        <v>0</v>
      </c>
      <c r="GN149" s="19">
        <v>0</v>
      </c>
      <c r="GO149" s="19">
        <v>0</v>
      </c>
      <c r="GP149" s="19">
        <v>0</v>
      </c>
      <c r="GQ149" s="19">
        <v>0</v>
      </c>
      <c r="GR149" s="1" t="e">
        <f>_xlfn.IFNA(INDEX(#REF!,MATCH(E149,#REF!,0)),0)</f>
        <v>#REF!</v>
      </c>
      <c r="GS149" s="16"/>
      <c r="GT149" s="18">
        <v>0</v>
      </c>
      <c r="GU149" s="18">
        <v>0</v>
      </c>
      <c r="GV149" s="18">
        <v>0</v>
      </c>
      <c r="GW149" s="18">
        <v>0</v>
      </c>
      <c r="GX149" s="25">
        <f t="shared" si="453"/>
        <v>0</v>
      </c>
      <c r="GY149" s="25">
        <f t="shared" si="454"/>
        <v>0</v>
      </c>
      <c r="GZ149" s="25">
        <f t="shared" si="600"/>
        <v>0</v>
      </c>
      <c r="HA149" s="1" t="e" cm="1">
        <f t="array" ref="HA149">INDEX(#REF!,MATCH(EJ149&amp;EK149&amp;HD149&amp;HE149&amp;HF149,#REF!&amp;#REF!&amp;#REF!&amp;#REF!&amp;#REF!,0))</f>
        <v>#REF!</v>
      </c>
      <c r="HB149" s="16"/>
      <c r="HC149" s="25">
        <f t="shared" si="601"/>
        <v>0</v>
      </c>
      <c r="HD149" s="18">
        <v>0</v>
      </c>
      <c r="HE149" s="18">
        <v>0</v>
      </c>
      <c r="HF149" s="18">
        <v>0</v>
      </c>
      <c r="HG149" s="1" t="e" cm="1">
        <f t="array" ref="HG149">INDEX(#REF!,MATCH(EJ149&amp;EK149&amp;HJ149&amp;HK149&amp;HL149,#REF!&amp;#REF!&amp;#REF!&amp;#REF!&amp;#REF!,0))</f>
        <v>#REF!</v>
      </c>
      <c r="HH149" s="16"/>
      <c r="HI149" s="25">
        <f t="shared" si="602"/>
        <v>0</v>
      </c>
      <c r="HJ149" s="25">
        <f t="shared" si="603"/>
        <v>0</v>
      </c>
      <c r="HK149" s="19">
        <v>0</v>
      </c>
      <c r="HL149" s="19">
        <v>0</v>
      </c>
      <c r="HM149" s="18">
        <v>0.01</v>
      </c>
      <c r="HN149" s="18">
        <v>1</v>
      </c>
      <c r="HO149" s="25">
        <f t="shared" si="604"/>
        <v>0</v>
      </c>
      <c r="HP149" s="25">
        <f t="shared" si="605"/>
        <v>0</v>
      </c>
      <c r="HQ149" s="25">
        <f t="shared" si="606"/>
        <v>0</v>
      </c>
      <c r="HR149" s="25">
        <f t="shared" si="607"/>
        <v>0</v>
      </c>
      <c r="HS149" s="25">
        <f t="shared" si="608"/>
        <v>0</v>
      </c>
      <c r="HT149" s="19">
        <v>0</v>
      </c>
      <c r="HU149" s="19">
        <v>0</v>
      </c>
      <c r="HV149" s="19">
        <v>0</v>
      </c>
      <c r="HW149" s="25">
        <f t="shared" si="609"/>
        <v>0</v>
      </c>
      <c r="HX149" s="19">
        <v>0</v>
      </c>
      <c r="HY149" s="19">
        <v>0</v>
      </c>
      <c r="HZ149" s="18">
        <v>29.48</v>
      </c>
      <c r="IA149" s="20">
        <f>ROUND(IF(EN149="Cống tròn",IF(EN149="Cống tròn",IF(EU149="Không có móng",IQ149-FF149,IF(EU149="Đế",IP149-FN149,IF(OR(EU149="Móng bê tông",EU149="Móng bê tông kết hợp đế"),II149-FJ149,0))),0),IF(EN149="Cống hộp",IF(AND(EN149="Cống hộp",EU149="Không có móng"),IQ149-GF149,IF(AND(EN149="Cống hộp",EU149="Móng bê tông"),IJ149-GB149,0)),IF(OR(EN149="Rãnh xây",EN149="Rãnh bê tông"),IF(OR(EN149="Rãnh xây",EN149="Rãnh bê tông"),IK149-GB149,0),IF(EN149="Ống nhựa",IF(AND(EN149="Ống nhựa",EU149="Không đắp cát"),IQ149-HT149,IF(AND(EN149="Ống nhựa",EU149="Đắp cát"),IH149-HX149,0)),IF(EN149="Rãnh thang",IF(EN149="Rãnh thang",IF(EU149="Móng bê tông",#REF!-#REF!,IQ149),0),0))))),2)</f>
        <v>26.43</v>
      </c>
      <c r="IB149" s="20">
        <f t="shared" si="610"/>
        <v>3.0500000000000007</v>
      </c>
      <c r="IC149" s="20">
        <f t="shared" si="455"/>
        <v>26.43</v>
      </c>
      <c r="ID149" s="20">
        <f t="shared" si="456"/>
        <v>0</v>
      </c>
      <c r="IE149" s="20">
        <f t="shared" si="457"/>
        <v>0</v>
      </c>
      <c r="IF149" s="20">
        <f t="shared" si="458"/>
        <v>0</v>
      </c>
      <c r="IG149" s="20">
        <f>IF(EN149="Rãnh thang",IF(AND(EN149="Rãnh thang",EU149="Móng bê tông"),IQ149-#REF!,0),IF(EN149="Ống nhựa",IF(AND(EN149="Ống nhựa",EU149="Đắp cát"),IQ149-HT149,0),IF(EN149="Cống tròn",IF(EN149="Cống tròn",IF(OR(EU149="Móng bê tông",EU149="Móng bê tông kết hợp đế"),IM149-FL149,0),0),IF(EN149="Cống hộp",IF(AND(EN149="Cống hộp",EU149="Móng bê tông"),IN149-GD149,0),IF(OR(EN149="Rãnh xây",EN149="Rãnh bê tông"),IF(AND(EN149="Rãnh xây",EU149="Móng bê tông"),IO149-GD149,IF(AND(EN149="Rãnh bê tông",EU149="Móng bê tông"),IO149-GD149,0)),0)))))</f>
        <v>26.43</v>
      </c>
      <c r="IH149" s="20">
        <f t="shared" si="459"/>
        <v>0</v>
      </c>
      <c r="II149" s="20">
        <f t="shared" si="460"/>
        <v>26.43</v>
      </c>
      <c r="IJ149" s="20">
        <f t="shared" si="461"/>
        <v>0</v>
      </c>
      <c r="IK149" s="20">
        <f t="shared" si="462"/>
        <v>0</v>
      </c>
      <c r="IL149" s="20">
        <f t="shared" si="463"/>
        <v>26.63</v>
      </c>
      <c r="IM149" s="20">
        <f t="shared" si="464"/>
        <v>26.63</v>
      </c>
      <c r="IN149" s="20">
        <f t="shared" si="465"/>
        <v>0</v>
      </c>
      <c r="IO149" s="20">
        <f t="shared" si="466"/>
        <v>0</v>
      </c>
      <c r="IP149" s="20">
        <f t="shared" si="467"/>
        <v>0</v>
      </c>
      <c r="IQ149" s="18">
        <v>26.77</v>
      </c>
      <c r="IR149" s="25">
        <f t="shared" si="611"/>
        <v>0</v>
      </c>
      <c r="IS149" s="25">
        <f t="shared" si="468"/>
        <v>0</v>
      </c>
      <c r="IT149" s="25">
        <f t="shared" si="469"/>
        <v>0</v>
      </c>
      <c r="IU149" s="25">
        <f>ROUND(IF(EN149="Cống tròn",IF(EN149="Cống tròn",IV149+FF149,0),IF(EN149="Cống hộp",IF(EN149="Cống hộp",IV149+GP149,0),IF(OR(EN149="Rãnh xây",EN149="Rãnh bê tông"),IF(OR(EN149="Rãnh xây",EN149="Rãnh bê tông"),IV149+GP149,0),IF(EN149="ống nhựa",IF(EN149="Ống nhựa",IV149+HT149,0),IF(EN149="Rãnh thang",IF(EN149="Rãnh thang",IQ149+#REF!,0),0))))),2)</f>
        <v>28.36</v>
      </c>
      <c r="IV149" s="18">
        <v>28.22</v>
      </c>
      <c r="IW149" s="25">
        <f t="shared" si="470"/>
        <v>28.36</v>
      </c>
      <c r="IX149" s="25">
        <f t="shared" si="471"/>
        <v>0</v>
      </c>
      <c r="IY149" s="25">
        <f t="shared" si="472"/>
        <v>0</v>
      </c>
      <c r="IZ149" s="25">
        <f t="shared" si="473"/>
        <v>0</v>
      </c>
      <c r="JA149" s="25">
        <f t="shared" si="474"/>
        <v>0</v>
      </c>
      <c r="JB149" s="18">
        <v>29.5</v>
      </c>
      <c r="JC149" s="20">
        <f>ROUND(IF(EN149="Cống tròn",IF(EN149="Cống tròn",IF(EU149="Không có móng",JS149-FF149,IF(EU149="Đế",JR149-FN149,IF(OR(EU149="Móng bê tông",EU149="Móng bê tông kết hợp đế"),JK149-FJ149,0))),0),IF(EN149="Cống hộp",IF(AND(EN149="Cống hộp",EU149="Không có móng"),JS149-GF149,IF(AND(EN149="Cống hộp",EU149="Móng bê tông"),JL149-GB149,0)),IF(OR(EN149="Rãnh xây",EN149="Rãnh bê tông"),IF(OR(EN149="Rãnh xây",EN149="Rãnh bê tông"),JM149-GB149,0),IF(EN149="Ống nhựa",IF(AND(EN149="Ống nhựa",EU149="Không đắp cát"),JS149-HT149,IF(AND(EN149="Ống nhựa",EU149="Đắp cát"),JJ149-HX149,0)),IF(EN149="Rãnh thang",IF(EN149="Rãnh thang",IF(EU149="Móng bê tông",#REF!-#REF!,JS149),0),0))))),2)</f>
        <v>26.38</v>
      </c>
      <c r="JD149" s="20">
        <f t="shared" si="612"/>
        <v>3.120000000000001</v>
      </c>
      <c r="JE149" s="20">
        <f t="shared" si="475"/>
        <v>26.38</v>
      </c>
      <c r="JF149" s="20">
        <f t="shared" si="476"/>
        <v>0</v>
      </c>
      <c r="JG149" s="20">
        <f t="shared" si="477"/>
        <v>0</v>
      </c>
      <c r="JH149" s="20">
        <f t="shared" si="478"/>
        <v>0</v>
      </c>
      <c r="JI149" s="20">
        <f>IF(EN149="Rãnh thang",IF(AND(EN149="Rãnh thang",EU149="Móng bê tông"),JS149-#REF!,0),IF(EN149="Ống nhựa",IF(AND(EN149="Ống nhựa",EU149="Đắp cát"),JS149-HT149,0),IF(EN149="Cống tròn",IF(EN149="Cống tròn",IF(OR(EU149="Móng bê tông",EU149="Móng bê tông kết hợp đế"),JO149-FL149,0),0),IF(EN149="Cống hộp",IF(AND(EN149="Cống hộp",EU149="Móng bê tông"),JP149-GD149,0),IF(OR(EN149="Rãnh xây",EN149="Rãnh bê tông"),IF(AND(EN149="Rãnh xây",EU149="Móng bê tông"),JQ149-GD149,IF(AND(EN149="Rãnh bê tông",EU149="Móng bê tông"),JQ149-GD149,0)),0)))))</f>
        <v>26.38</v>
      </c>
      <c r="JJ149" s="20">
        <f t="shared" si="479"/>
        <v>0</v>
      </c>
      <c r="JK149" s="20">
        <f t="shared" si="480"/>
        <v>26.38</v>
      </c>
      <c r="JL149" s="20">
        <f t="shared" si="481"/>
        <v>0</v>
      </c>
      <c r="JM149" s="20">
        <f t="shared" si="482"/>
        <v>0</v>
      </c>
      <c r="JN149" s="20">
        <f t="shared" si="483"/>
        <v>26.58</v>
      </c>
      <c r="JO149" s="20">
        <f t="shared" si="484"/>
        <v>26.58</v>
      </c>
      <c r="JP149" s="20">
        <f t="shared" si="485"/>
        <v>0</v>
      </c>
      <c r="JQ149" s="20">
        <f t="shared" si="486"/>
        <v>0</v>
      </c>
      <c r="JR149" s="20">
        <f t="shared" si="487"/>
        <v>0</v>
      </c>
      <c r="JS149" s="26">
        <v>26.72</v>
      </c>
      <c r="JT149" s="25">
        <f t="shared" si="613"/>
        <v>0</v>
      </c>
      <c r="JU149" s="25">
        <f t="shared" si="488"/>
        <v>0</v>
      </c>
      <c r="JV149" s="25">
        <f t="shared" si="489"/>
        <v>0</v>
      </c>
      <c r="JW149" s="25">
        <f>ROUND(IF(EN149="Cống tròn",IF(EN149="Cống tròn",JX149+FF149,0),IF(EN149="Cống hộp",IF(EN149="Cống hộp",JX149+GP149,0),IF(OR(EN149="Rãnh xây",EN149="Rãnh bê tông"),IF(OR(EN149="Rãnh xây",EN149="Rãnh bê tông"),JX149+GP149,0),IF(EN149="ống nhựa",IF(EN149="Ống nhựa",JX149+HT149,0),IF(EN149="Rãnh thang",IF(EN149="Rãnh thang",JS149+#REF!,0),0))))),2)</f>
        <v>28.36</v>
      </c>
      <c r="JX149" s="27">
        <v>28.22</v>
      </c>
      <c r="JY149" s="25">
        <f t="shared" si="490"/>
        <v>28.36</v>
      </c>
      <c r="JZ149" s="25">
        <f t="shared" si="491"/>
        <v>0</v>
      </c>
      <c r="KA149" s="25">
        <f t="shared" si="492"/>
        <v>0</v>
      </c>
      <c r="KB149" s="25">
        <f t="shared" si="493"/>
        <v>0</v>
      </c>
      <c r="KC149" s="25">
        <f t="shared" si="494"/>
        <v>0</v>
      </c>
      <c r="KD149" s="28" t="s">
        <v>98</v>
      </c>
      <c r="KE149" s="27">
        <v>0</v>
      </c>
      <c r="KF149" s="25">
        <f t="shared" si="495"/>
        <v>3.0500000000000007</v>
      </c>
      <c r="KG149" s="25">
        <f t="shared" si="614"/>
        <v>3.0500000000000007</v>
      </c>
      <c r="KH149" s="27">
        <v>0</v>
      </c>
      <c r="KI149" s="25">
        <f t="shared" si="496"/>
        <v>3.120000000000001</v>
      </c>
      <c r="KJ149" s="25">
        <f t="shared" si="615"/>
        <v>3.120000000000001</v>
      </c>
      <c r="KK149" s="25">
        <f t="shared" si="497"/>
        <v>0</v>
      </c>
      <c r="KL149" s="25">
        <f t="shared" si="498"/>
        <v>0</v>
      </c>
      <c r="KM149" s="25">
        <f t="shared" si="616"/>
        <v>0</v>
      </c>
      <c r="KN149" s="25">
        <f t="shared" si="499"/>
        <v>0</v>
      </c>
      <c r="KO149" s="25">
        <f t="shared" si="500"/>
        <v>0</v>
      </c>
      <c r="KP149" s="25">
        <f t="shared" si="617"/>
        <v>0</v>
      </c>
      <c r="KQ149" s="25">
        <f t="shared" si="501"/>
        <v>0.2</v>
      </c>
      <c r="KR149" s="25">
        <f t="shared" si="502"/>
        <v>0.2</v>
      </c>
      <c r="KS149" s="25">
        <f t="shared" si="618"/>
        <v>0.2</v>
      </c>
      <c r="KT149" s="25">
        <f t="shared" si="503"/>
        <v>0</v>
      </c>
      <c r="KU149" s="25">
        <f t="shared" si="504"/>
        <v>0</v>
      </c>
      <c r="KV149" s="25">
        <f t="shared" si="619"/>
        <v>0</v>
      </c>
      <c r="KW149" s="25">
        <f t="shared" si="505"/>
        <v>0</v>
      </c>
      <c r="KX149" s="25">
        <f t="shared" si="506"/>
        <v>0</v>
      </c>
      <c r="KY149" s="25">
        <f t="shared" si="620"/>
        <v>0</v>
      </c>
      <c r="KZ149" s="25">
        <f t="shared" si="507"/>
        <v>0</v>
      </c>
      <c r="LA149" s="25">
        <f t="shared" si="508"/>
        <v>0</v>
      </c>
      <c r="LB149" s="25">
        <f t="shared" si="621"/>
        <v>0</v>
      </c>
      <c r="LC149" s="25">
        <f t="shared" si="509"/>
        <v>1.98</v>
      </c>
      <c r="LD149" s="25">
        <f t="shared" si="510"/>
        <v>1.98</v>
      </c>
      <c r="LE149" s="25">
        <f t="shared" si="622"/>
        <v>1.98</v>
      </c>
      <c r="LF149" s="25">
        <f t="shared" si="511"/>
        <v>0</v>
      </c>
      <c r="LG149" s="25">
        <f t="shared" si="512"/>
        <v>0</v>
      </c>
      <c r="LH149" s="25">
        <f t="shared" si="623"/>
        <v>0</v>
      </c>
      <c r="LI149" s="25">
        <f t="shared" si="513"/>
        <v>0</v>
      </c>
      <c r="LJ149" s="25">
        <f t="shared" si="514"/>
        <v>0</v>
      </c>
      <c r="LK149" s="25">
        <f t="shared" si="624"/>
        <v>0</v>
      </c>
      <c r="LL149" s="25">
        <f t="shared" si="515"/>
        <v>0</v>
      </c>
      <c r="LM149" s="25">
        <f t="shared" si="516"/>
        <v>0</v>
      </c>
      <c r="LN149" s="25">
        <f t="shared" si="625"/>
        <v>0</v>
      </c>
      <c r="LO149" s="25">
        <f t="shared" si="517"/>
        <v>0</v>
      </c>
      <c r="LP149" s="25">
        <f t="shared" si="518"/>
        <v>0</v>
      </c>
      <c r="LQ149" s="25">
        <f t="shared" si="626"/>
        <v>0</v>
      </c>
      <c r="LR149" s="25">
        <f t="shared" si="519"/>
        <v>0</v>
      </c>
      <c r="LS149" s="25">
        <f t="shared" si="520"/>
        <v>0</v>
      </c>
      <c r="LT149" s="25">
        <f t="shared" si="627"/>
        <v>0</v>
      </c>
      <c r="LU149" s="25">
        <f t="shared" si="521"/>
        <v>0</v>
      </c>
      <c r="LV149" s="25">
        <f t="shared" si="522"/>
        <v>0</v>
      </c>
      <c r="LW149" s="25">
        <f t="shared" si="628"/>
        <v>0</v>
      </c>
      <c r="LX149" s="25">
        <f t="shared" si="523"/>
        <v>0</v>
      </c>
      <c r="LY149" s="25">
        <f t="shared" si="524"/>
        <v>0</v>
      </c>
      <c r="LZ149" s="25">
        <f t="shared" si="629"/>
        <v>0</v>
      </c>
      <c r="MA149" s="25">
        <f t="shared" si="525"/>
        <v>0</v>
      </c>
      <c r="MB149" s="25">
        <f t="shared" si="526"/>
        <v>0</v>
      </c>
      <c r="MC149" s="25">
        <f t="shared" si="630"/>
        <v>0</v>
      </c>
      <c r="MD149" s="25">
        <f t="shared" si="527"/>
        <v>0</v>
      </c>
      <c r="ME149" s="25">
        <f t="shared" si="528"/>
        <v>0</v>
      </c>
      <c r="MF149" s="25">
        <f t="shared" si="631"/>
        <v>0</v>
      </c>
      <c r="MG149" s="25">
        <f t="shared" si="529"/>
        <v>0</v>
      </c>
      <c r="MH149" s="25">
        <f t="shared" si="530"/>
        <v>0</v>
      </c>
      <c r="MI149" s="25">
        <f t="shared" si="632"/>
        <v>0</v>
      </c>
      <c r="MJ149" s="25">
        <f t="shared" si="531"/>
        <v>0</v>
      </c>
      <c r="MK149" s="25">
        <f t="shared" si="532"/>
        <v>0</v>
      </c>
      <c r="ML149" s="25">
        <f t="shared" si="633"/>
        <v>0</v>
      </c>
      <c r="MM149" s="25">
        <f t="shared" si="533"/>
        <v>0</v>
      </c>
      <c r="MN149" s="25">
        <f t="shared" si="534"/>
        <v>0</v>
      </c>
      <c r="MO149" s="25">
        <f t="shared" si="634"/>
        <v>0</v>
      </c>
      <c r="MP149" s="25">
        <f t="shared" si="535"/>
        <v>0</v>
      </c>
      <c r="MQ149" s="25">
        <f t="shared" si="536"/>
        <v>0</v>
      </c>
      <c r="MR149" s="25">
        <f t="shared" si="635"/>
        <v>0</v>
      </c>
      <c r="MS149" s="29">
        <v>1.98</v>
      </c>
      <c r="MT149" s="29">
        <v>0</v>
      </c>
      <c r="MU149" s="29">
        <v>1</v>
      </c>
      <c r="MV149" s="29">
        <v>1</v>
      </c>
      <c r="MW149" s="25">
        <f t="shared" si="537"/>
        <v>1.98</v>
      </c>
      <c r="MX149" s="25">
        <f t="shared" si="538"/>
        <v>6.04</v>
      </c>
      <c r="MY149" s="25">
        <f t="shared" si="539"/>
        <v>0</v>
      </c>
      <c r="MZ149" s="25">
        <f t="shared" si="540"/>
        <v>0</v>
      </c>
      <c r="NA149" s="25">
        <f t="shared" si="541"/>
        <v>1.98</v>
      </c>
      <c r="NB149" s="25">
        <f t="shared" si="542"/>
        <v>6.18</v>
      </c>
      <c r="NC149" s="25">
        <f t="shared" si="543"/>
        <v>0</v>
      </c>
      <c r="ND149" s="25">
        <f t="shared" si="544"/>
        <v>0</v>
      </c>
      <c r="NE149" s="25">
        <f t="shared" si="636"/>
        <v>1.98</v>
      </c>
      <c r="NF149" s="25">
        <f t="shared" si="636"/>
        <v>6.1099999999999994</v>
      </c>
      <c r="NG149" s="25">
        <f t="shared" si="636"/>
        <v>0</v>
      </c>
      <c r="NH149" s="25">
        <f t="shared" si="545"/>
        <v>0</v>
      </c>
      <c r="NI149" s="25">
        <f t="shared" si="546"/>
        <v>278.19</v>
      </c>
      <c r="NJ149" s="25">
        <f t="shared" si="547"/>
        <v>0</v>
      </c>
      <c r="NK149" s="25">
        <f t="shared" si="548"/>
        <v>278.19</v>
      </c>
      <c r="NL149" s="25">
        <f t="shared" si="549"/>
        <v>154.69</v>
      </c>
      <c r="NM149" s="25">
        <f t="shared" si="550"/>
        <v>0</v>
      </c>
      <c r="NN149" s="25">
        <f t="shared" si="637"/>
        <v>154.69</v>
      </c>
      <c r="NO149" s="25">
        <f t="shared" si="551"/>
        <v>0</v>
      </c>
      <c r="NP149" s="25">
        <f t="shared" si="552"/>
        <v>0</v>
      </c>
      <c r="NQ149" s="25">
        <f t="shared" si="638"/>
        <v>0</v>
      </c>
      <c r="NR149" s="25">
        <f t="shared" si="553"/>
        <v>0</v>
      </c>
      <c r="NS149" s="25">
        <f t="shared" si="554"/>
        <v>0</v>
      </c>
      <c r="NT149" s="25">
        <f t="shared" si="639"/>
        <v>0</v>
      </c>
      <c r="NU149" s="25">
        <f t="shared" si="555"/>
        <v>0</v>
      </c>
      <c r="NV149" s="25">
        <f t="shared" si="556"/>
        <v>0</v>
      </c>
      <c r="NW149" s="25">
        <f t="shared" si="640"/>
        <v>0</v>
      </c>
      <c r="NX149" s="25">
        <f t="shared" si="641"/>
        <v>154.69</v>
      </c>
      <c r="NY149" s="25">
        <f t="shared" si="641"/>
        <v>0</v>
      </c>
      <c r="NZ149" s="25">
        <f t="shared" si="642"/>
        <v>154.69</v>
      </c>
      <c r="OA149" s="25">
        <f t="shared" si="643"/>
        <v>123.5</v>
      </c>
      <c r="OB149" s="25">
        <f t="shared" si="643"/>
        <v>0</v>
      </c>
      <c r="OC149" s="25">
        <f t="shared" si="644"/>
        <v>123.5</v>
      </c>
      <c r="OD149" s="25">
        <f t="shared" si="645"/>
        <v>154.69</v>
      </c>
      <c r="OE149" s="25">
        <f t="shared" si="645"/>
        <v>0</v>
      </c>
      <c r="OF149" s="25">
        <f t="shared" si="645"/>
        <v>154.69</v>
      </c>
      <c r="OG149" s="25">
        <f t="shared" si="557"/>
        <v>0</v>
      </c>
      <c r="OH149" s="25">
        <f t="shared" si="558"/>
        <v>0</v>
      </c>
      <c r="OI149" s="25">
        <f t="shared" si="559"/>
        <v>0</v>
      </c>
      <c r="OJ149" s="25">
        <f t="shared" si="560"/>
        <v>0</v>
      </c>
      <c r="OK149" s="25">
        <f t="shared" si="561"/>
        <v>0</v>
      </c>
      <c r="OL149" s="25">
        <f t="shared" si="562"/>
        <v>0</v>
      </c>
      <c r="OM149" s="25">
        <f t="shared" si="646"/>
        <v>0</v>
      </c>
      <c r="ON149" s="25">
        <f t="shared" si="646"/>
        <v>0</v>
      </c>
      <c r="OO149" s="25">
        <f t="shared" si="646"/>
        <v>0</v>
      </c>
      <c r="OP149" s="25">
        <f t="shared" si="563"/>
        <v>0</v>
      </c>
      <c r="OQ149" s="25">
        <f t="shared" si="564"/>
        <v>0</v>
      </c>
      <c r="OR149" s="25">
        <f t="shared" si="647"/>
        <v>0</v>
      </c>
      <c r="OS149" s="30">
        <v>536481.35</v>
      </c>
      <c r="OT149" s="30">
        <v>2371626.0299999998</v>
      </c>
    </row>
    <row r="150" spans="1:410" ht="33" customHeight="1" x14ac:dyDescent="0.25">
      <c r="A150" s="18"/>
      <c r="B150" s="18" t="s">
        <v>929</v>
      </c>
      <c r="C150" s="18">
        <v>337.24</v>
      </c>
      <c r="D150" s="16" t="e">
        <f>_xlfn.IFNA(INDEX(#REF!,MATCH(E150,#REF!,0)),0)</f>
        <v>#REF!</v>
      </c>
      <c r="E150" s="18" t="s">
        <v>937</v>
      </c>
      <c r="F150" s="16" t="s">
        <v>765</v>
      </c>
      <c r="G150" s="16" t="s">
        <v>766</v>
      </c>
      <c r="H150" s="16" t="s">
        <v>767</v>
      </c>
      <c r="I150" s="16" t="s">
        <v>768</v>
      </c>
      <c r="J150" s="16" t="s">
        <v>769</v>
      </c>
      <c r="K150" s="16" t="s">
        <v>770</v>
      </c>
      <c r="L150" s="16" t="s">
        <v>771</v>
      </c>
      <c r="M150" s="18">
        <v>1.64</v>
      </c>
      <c r="N150" s="18">
        <v>2.44</v>
      </c>
      <c r="O150" s="18">
        <v>2.04</v>
      </c>
      <c r="P150" s="18">
        <v>2.84</v>
      </c>
      <c r="Q150" s="18">
        <v>0.1</v>
      </c>
      <c r="R150" s="18">
        <v>1.8399999999999999</v>
      </c>
      <c r="S150" s="18">
        <v>2.64</v>
      </c>
      <c r="T150" s="18">
        <v>0.2</v>
      </c>
      <c r="U150" s="18">
        <v>0</v>
      </c>
      <c r="V150" s="18">
        <v>0</v>
      </c>
      <c r="W150" s="18">
        <v>0</v>
      </c>
      <c r="X150" s="18">
        <v>1.64</v>
      </c>
      <c r="Y150" s="18">
        <v>2.4</v>
      </c>
      <c r="Z150" s="20">
        <f t="shared" si="565"/>
        <v>2.8</v>
      </c>
      <c r="AA150" s="18">
        <v>0.22</v>
      </c>
      <c r="AB150" s="18">
        <v>0</v>
      </c>
      <c r="AC150" s="18">
        <v>0</v>
      </c>
      <c r="AD150" s="18">
        <v>0</v>
      </c>
      <c r="AE150" s="18">
        <v>0</v>
      </c>
      <c r="AF150" s="18">
        <v>0</v>
      </c>
      <c r="AG150" s="18">
        <v>1.2</v>
      </c>
      <c r="AH150" s="18">
        <v>2</v>
      </c>
      <c r="AI150" s="20">
        <f t="shared" si="566"/>
        <v>2.9499999999999997</v>
      </c>
      <c r="AJ150" s="18">
        <v>0</v>
      </c>
      <c r="AK150" s="18">
        <v>0</v>
      </c>
      <c r="AL150" s="20">
        <f t="shared" si="567"/>
        <v>0</v>
      </c>
      <c r="AM150" s="18">
        <v>1.64</v>
      </c>
      <c r="AN150" s="18">
        <v>2</v>
      </c>
      <c r="AO150" s="18">
        <v>0.15</v>
      </c>
      <c r="AP150" s="18">
        <v>0.22</v>
      </c>
      <c r="AQ150" s="18">
        <v>1.64</v>
      </c>
      <c r="AR150" s="18">
        <v>2.2200000000000002</v>
      </c>
      <c r="AS150" s="18">
        <v>0.12</v>
      </c>
      <c r="AT150" s="18">
        <v>0.11</v>
      </c>
      <c r="AU150" s="18">
        <v>0</v>
      </c>
      <c r="AV150" s="18">
        <v>1</v>
      </c>
      <c r="AW150" s="18">
        <v>0</v>
      </c>
      <c r="AX150" s="18">
        <v>0</v>
      </c>
      <c r="AY150" s="18">
        <v>0</v>
      </c>
      <c r="AZ150" s="18">
        <v>0</v>
      </c>
      <c r="BA150" s="18">
        <v>0</v>
      </c>
      <c r="BB150" s="18">
        <v>0</v>
      </c>
      <c r="BC150" s="18">
        <v>0</v>
      </c>
      <c r="BD150" s="18">
        <v>0</v>
      </c>
      <c r="BE150" s="18">
        <v>0</v>
      </c>
      <c r="BF150" s="18">
        <v>0</v>
      </c>
      <c r="BG150" s="18">
        <v>0</v>
      </c>
      <c r="BH150" s="18">
        <v>0</v>
      </c>
      <c r="BI150" s="18">
        <v>0</v>
      </c>
      <c r="BJ150" s="18">
        <v>0</v>
      </c>
      <c r="BK150" s="18">
        <v>0</v>
      </c>
      <c r="BL150" s="18">
        <v>0</v>
      </c>
      <c r="BM150" s="18">
        <v>0</v>
      </c>
      <c r="BN150" s="18">
        <v>0</v>
      </c>
      <c r="BO150" s="18">
        <v>0</v>
      </c>
      <c r="BP150" s="18">
        <v>1</v>
      </c>
      <c r="BQ150" s="18">
        <v>0</v>
      </c>
      <c r="BR150" s="18">
        <v>0</v>
      </c>
      <c r="BS150" s="18">
        <v>0</v>
      </c>
      <c r="BT150" s="18">
        <v>0</v>
      </c>
      <c r="BU150" s="18">
        <v>0</v>
      </c>
      <c r="BV150" s="18">
        <v>0</v>
      </c>
      <c r="BW150" s="18">
        <v>0</v>
      </c>
      <c r="BX150" s="18">
        <v>0</v>
      </c>
      <c r="BY150" s="18">
        <v>0</v>
      </c>
      <c r="BZ150" s="18">
        <v>0</v>
      </c>
      <c r="CA150" s="16" t="e">
        <f>_xlfn.IFNA(IF(RIGHT(D150,2)="=G",0,INDEX(#REF!,MATCH(E150,#REF!,0))),0)</f>
        <v>#REF!</v>
      </c>
      <c r="CB150" s="16" t="s">
        <v>776</v>
      </c>
      <c r="CC150" s="18">
        <v>0</v>
      </c>
      <c r="CD150" s="18">
        <v>0</v>
      </c>
      <c r="CE150" s="18">
        <v>1.4</v>
      </c>
      <c r="CF150" s="18">
        <v>0.73</v>
      </c>
      <c r="CG150" s="18">
        <v>0.12</v>
      </c>
      <c r="CH150" s="18">
        <v>3</v>
      </c>
      <c r="CI150" s="16" t="s">
        <v>98</v>
      </c>
      <c r="CJ150" s="18">
        <v>0</v>
      </c>
      <c r="CK150" s="20">
        <f t="shared" si="432"/>
        <v>3.38</v>
      </c>
      <c r="CL150" s="20">
        <f t="shared" si="568"/>
        <v>3.38</v>
      </c>
      <c r="CM150" s="18">
        <v>29.5</v>
      </c>
      <c r="CN150" s="18">
        <v>29.5</v>
      </c>
      <c r="CO150" s="18">
        <v>28.661000000000001</v>
      </c>
      <c r="CP150" s="22">
        <f t="shared" si="433"/>
        <v>29.5</v>
      </c>
      <c r="CQ150" s="22">
        <f t="shared" si="434"/>
        <v>26.12</v>
      </c>
      <c r="CR150" s="22">
        <f t="shared" si="569"/>
        <v>3.38</v>
      </c>
      <c r="CS150" s="22">
        <f t="shared" si="435"/>
        <v>26.220000000000002</v>
      </c>
      <c r="CT150" s="22">
        <f t="shared" si="436"/>
        <v>26.42</v>
      </c>
      <c r="CU150" s="18">
        <v>26.42</v>
      </c>
      <c r="CV150" s="22">
        <f t="shared" si="570"/>
        <v>2.8</v>
      </c>
      <c r="CW150" s="22">
        <f t="shared" si="437"/>
        <v>0</v>
      </c>
      <c r="CX150" s="22">
        <f t="shared" si="438"/>
        <v>0</v>
      </c>
      <c r="CY150" s="22">
        <f t="shared" si="439"/>
        <v>29.23</v>
      </c>
      <c r="CZ150" s="22">
        <f t="shared" si="440"/>
        <v>29.38</v>
      </c>
      <c r="DA150" s="18">
        <v>29.5</v>
      </c>
      <c r="DB150" s="20">
        <f t="shared" si="571"/>
        <v>3.38</v>
      </c>
      <c r="DC150" s="20">
        <f t="shared" si="572"/>
        <v>0</v>
      </c>
      <c r="DD150" s="20">
        <f t="shared" si="573"/>
        <v>3.38</v>
      </c>
      <c r="DE150" s="20">
        <f t="shared" si="441"/>
        <v>0.1</v>
      </c>
      <c r="DF150" s="20">
        <f t="shared" si="442"/>
        <v>0.2</v>
      </c>
      <c r="DG150" s="20">
        <f t="shared" si="443"/>
        <v>3.07</v>
      </c>
      <c r="DH150" s="20">
        <f t="shared" si="444"/>
        <v>0</v>
      </c>
      <c r="DI150" s="20">
        <f t="shared" si="445"/>
        <v>0</v>
      </c>
      <c r="DJ150" s="20">
        <f t="shared" si="446"/>
        <v>0</v>
      </c>
      <c r="DK150" s="20">
        <f t="shared" si="574"/>
        <v>3.37</v>
      </c>
      <c r="DL150" s="20">
        <f t="shared" si="575"/>
        <v>0</v>
      </c>
      <c r="DM150" s="20">
        <f t="shared" si="576"/>
        <v>9.9999999999997868E-3</v>
      </c>
      <c r="DN150" s="20">
        <f t="shared" si="577"/>
        <v>0</v>
      </c>
      <c r="DO150" s="18">
        <v>3.04</v>
      </c>
      <c r="DP150" s="18">
        <v>0</v>
      </c>
      <c r="DQ150" s="18">
        <v>1</v>
      </c>
      <c r="DR150" s="18">
        <v>1</v>
      </c>
      <c r="DS150" s="25">
        <f t="shared" si="578"/>
        <v>3.04</v>
      </c>
      <c r="DT150" s="25">
        <f t="shared" si="579"/>
        <v>0</v>
      </c>
      <c r="DU150" s="25">
        <f t="shared" si="580"/>
        <v>10.28</v>
      </c>
      <c r="DV150" s="25">
        <f t="shared" si="581"/>
        <v>0</v>
      </c>
      <c r="DW150" s="25">
        <f t="shared" si="582"/>
        <v>10.28</v>
      </c>
      <c r="DX150" s="25">
        <f t="shared" si="583"/>
        <v>20.97</v>
      </c>
      <c r="DY150" s="25">
        <f t="shared" si="584"/>
        <v>0</v>
      </c>
      <c r="DZ150" s="25">
        <f t="shared" si="585"/>
        <v>20.97</v>
      </c>
      <c r="EA150" s="25">
        <f t="shared" si="586"/>
        <v>13.84</v>
      </c>
      <c r="EB150" s="25">
        <f t="shared" si="587"/>
        <v>0</v>
      </c>
      <c r="EC150" s="25">
        <f t="shared" si="588"/>
        <v>13.84</v>
      </c>
      <c r="ED150" s="25">
        <f t="shared" si="589"/>
        <v>7.13</v>
      </c>
      <c r="EE150" s="25">
        <f t="shared" si="589"/>
        <v>0</v>
      </c>
      <c r="EF150" s="25">
        <f t="shared" si="590"/>
        <v>7.13</v>
      </c>
      <c r="EG150" s="25">
        <f t="shared" si="591"/>
        <v>13.84</v>
      </c>
      <c r="EH150" s="25">
        <f t="shared" si="591"/>
        <v>0</v>
      </c>
      <c r="EI150" s="25">
        <f t="shared" si="592"/>
        <v>13.84</v>
      </c>
      <c r="EJ150" s="18">
        <v>337.24</v>
      </c>
      <c r="EK150" s="18">
        <v>373.05</v>
      </c>
      <c r="EL150" s="18" t="s">
        <v>937</v>
      </c>
      <c r="EM150" s="18" t="s">
        <v>938</v>
      </c>
      <c r="EN150" s="16" t="s">
        <v>774</v>
      </c>
      <c r="EO150" s="16" t="s">
        <v>131</v>
      </c>
      <c r="EP150" s="16" t="e">
        <f>IF(OR(EN150="Cống tròn",EN150="Cống hộp",EN150="Ống nhựa"),INDEX(#REF!,MATCH(E150,#REF!,0)),IF(OR(EN150="Rãnh xây",EN150="Rãnh bê tông"),INDEX(#REF!,MATCH(E150,#REF!,0)),0))</f>
        <v>#REF!</v>
      </c>
      <c r="EQ150" s="18">
        <v>48.72</v>
      </c>
      <c r="ER150" s="18">
        <v>1</v>
      </c>
      <c r="ES150" s="25">
        <f t="shared" si="593"/>
        <v>48</v>
      </c>
      <c r="ET150" s="1" t="e">
        <f>_xlfn.IFNA(IF(EN150="Cống tròn",INDEX(#REF!,MATCH(E150,#REF!,0)),IF(EN150="Cống hộp",INDEX(#REF!,MATCH(E150,#REF!,0)),EU150&amp;" ,"&amp;EV150)),0)</f>
        <v>#REF!</v>
      </c>
      <c r="EU150" s="16" t="s">
        <v>769</v>
      </c>
      <c r="EV150" s="16" t="s">
        <v>775</v>
      </c>
      <c r="EW150" s="16" t="e">
        <f>_xlfn.IFNA(INDEX(#REF!,MATCH(E150,#REF!,0)),0)</f>
        <v>#REF!</v>
      </c>
      <c r="EX150" s="16"/>
      <c r="EY150" s="18">
        <v>0</v>
      </c>
      <c r="EZ150" s="18">
        <v>0</v>
      </c>
      <c r="FA150" s="18">
        <v>0</v>
      </c>
      <c r="FB150" s="19">
        <v>0</v>
      </c>
      <c r="FC150" s="19">
        <v>0</v>
      </c>
      <c r="FD150" s="25">
        <f t="shared" si="447"/>
        <v>0</v>
      </c>
      <c r="FE150" s="25">
        <f t="shared" si="594"/>
        <v>0</v>
      </c>
      <c r="FF150" s="18">
        <v>0.14000000000000001</v>
      </c>
      <c r="FG150" s="18">
        <v>2</v>
      </c>
      <c r="FH150" s="18">
        <v>1.5</v>
      </c>
      <c r="FI150" s="25">
        <f t="shared" si="595"/>
        <v>1.78</v>
      </c>
      <c r="FJ150" s="18">
        <v>0</v>
      </c>
      <c r="FK150" s="18">
        <v>0</v>
      </c>
      <c r="FL150" s="18">
        <v>0.2</v>
      </c>
      <c r="FM150" s="18">
        <v>1.6</v>
      </c>
      <c r="FN150" s="18">
        <v>0</v>
      </c>
      <c r="FO150" s="25">
        <f t="shared" si="596"/>
        <v>1.98</v>
      </c>
      <c r="FP150" s="18">
        <v>1.4999999999999999E-2</v>
      </c>
      <c r="FQ150" s="18">
        <v>1</v>
      </c>
      <c r="FR150" s="25">
        <f t="shared" si="448"/>
        <v>48</v>
      </c>
      <c r="FS150" s="25">
        <f t="shared" si="449"/>
        <v>0.70499999999999996</v>
      </c>
      <c r="FT150" s="25">
        <f t="shared" si="450"/>
        <v>48.704999999999998</v>
      </c>
      <c r="FU150" s="25">
        <f t="shared" si="451"/>
        <v>-1.5000000000000568E-2</v>
      </c>
      <c r="FV150" s="25" t="str">
        <f t="shared" si="597"/>
        <v>Đủ</v>
      </c>
      <c r="FW150" s="25">
        <f t="shared" si="598"/>
        <v>-0.02</v>
      </c>
      <c r="FX150" s="16"/>
      <c r="FY150" s="16"/>
      <c r="FZ150" s="16"/>
      <c r="GA150" s="16"/>
      <c r="GB150" s="19">
        <v>0</v>
      </c>
      <c r="GC150" s="19">
        <v>0</v>
      </c>
      <c r="GD150" s="19">
        <v>0</v>
      </c>
      <c r="GE150" s="19">
        <v>0</v>
      </c>
      <c r="GF150" s="19">
        <v>0</v>
      </c>
      <c r="GG150" s="19">
        <v>0</v>
      </c>
      <c r="GH150" s="19">
        <v>0</v>
      </c>
      <c r="GI150" s="19">
        <v>0</v>
      </c>
      <c r="GJ150" s="19">
        <v>0</v>
      </c>
      <c r="GK150" s="19">
        <v>0</v>
      </c>
      <c r="GL150" s="25">
        <f t="shared" si="452"/>
        <v>0</v>
      </c>
      <c r="GM150" s="25">
        <f t="shared" si="599"/>
        <v>0</v>
      </c>
      <c r="GN150" s="19">
        <v>0</v>
      </c>
      <c r="GO150" s="19">
        <v>0</v>
      </c>
      <c r="GP150" s="19">
        <v>0</v>
      </c>
      <c r="GQ150" s="19">
        <v>0</v>
      </c>
      <c r="GR150" s="1" t="e">
        <f>_xlfn.IFNA(INDEX(#REF!,MATCH(E150,#REF!,0)),0)</f>
        <v>#REF!</v>
      </c>
      <c r="GS150" s="16"/>
      <c r="GT150" s="18">
        <v>0</v>
      </c>
      <c r="GU150" s="18">
        <v>0</v>
      </c>
      <c r="GV150" s="18">
        <v>0</v>
      </c>
      <c r="GW150" s="18">
        <v>0</v>
      </c>
      <c r="GX150" s="25">
        <f t="shared" si="453"/>
        <v>0</v>
      </c>
      <c r="GY150" s="25">
        <f t="shared" si="454"/>
        <v>0</v>
      </c>
      <c r="GZ150" s="25">
        <f t="shared" si="600"/>
        <v>0</v>
      </c>
      <c r="HA150" s="1" t="e" cm="1">
        <f t="array" ref="HA150">INDEX(#REF!,MATCH(EJ150&amp;EK150&amp;HD150&amp;HE150&amp;HF150,#REF!&amp;#REF!&amp;#REF!&amp;#REF!&amp;#REF!,0))</f>
        <v>#REF!</v>
      </c>
      <c r="HB150" s="16"/>
      <c r="HC150" s="25">
        <f t="shared" si="601"/>
        <v>0</v>
      </c>
      <c r="HD150" s="18">
        <v>0</v>
      </c>
      <c r="HE150" s="18">
        <v>0</v>
      </c>
      <c r="HF150" s="18">
        <v>0</v>
      </c>
      <c r="HG150" s="1" t="e" cm="1">
        <f t="array" ref="HG150">INDEX(#REF!,MATCH(EJ150&amp;EK150&amp;HJ150&amp;HK150&amp;HL150,#REF!&amp;#REF!&amp;#REF!&amp;#REF!&amp;#REF!,0))</f>
        <v>#REF!</v>
      </c>
      <c r="HH150" s="16"/>
      <c r="HI150" s="25">
        <f t="shared" si="602"/>
        <v>0</v>
      </c>
      <c r="HJ150" s="25">
        <f t="shared" si="603"/>
        <v>0</v>
      </c>
      <c r="HK150" s="19">
        <v>0</v>
      </c>
      <c r="HL150" s="19">
        <v>0</v>
      </c>
      <c r="HM150" s="18">
        <v>0.01</v>
      </c>
      <c r="HN150" s="18">
        <v>1</v>
      </c>
      <c r="HO150" s="25">
        <f t="shared" si="604"/>
        <v>0</v>
      </c>
      <c r="HP150" s="25">
        <f t="shared" si="605"/>
        <v>0</v>
      </c>
      <c r="HQ150" s="25">
        <f t="shared" si="606"/>
        <v>0</v>
      </c>
      <c r="HR150" s="25">
        <f t="shared" si="607"/>
        <v>0</v>
      </c>
      <c r="HS150" s="25">
        <f t="shared" si="608"/>
        <v>0</v>
      </c>
      <c r="HT150" s="19">
        <v>0</v>
      </c>
      <c r="HU150" s="19">
        <v>0</v>
      </c>
      <c r="HV150" s="19">
        <v>0</v>
      </c>
      <c r="HW150" s="25">
        <f t="shared" si="609"/>
        <v>0</v>
      </c>
      <c r="HX150" s="19">
        <v>0</v>
      </c>
      <c r="HY150" s="19">
        <v>0</v>
      </c>
      <c r="HZ150" s="18">
        <v>29.5</v>
      </c>
      <c r="IA150" s="20">
        <f>ROUND(IF(EN150="Cống tròn",IF(EN150="Cống tròn",IF(EU150="Không có móng",IQ150-FF150,IF(EU150="Đế",IP150-FN150,IF(OR(EU150="Móng bê tông",EU150="Móng bê tông kết hợp đế"),II150-FJ150,0))),0),IF(EN150="Cống hộp",IF(AND(EN150="Cống hộp",EU150="Không có móng"),IQ150-GF150,IF(AND(EN150="Cống hộp",EU150="Móng bê tông"),IJ150-GB150,0)),IF(OR(EN150="Rãnh xây",EN150="Rãnh bê tông"),IF(OR(EN150="Rãnh xây",EN150="Rãnh bê tông"),IK150-GB150,0),IF(EN150="Ống nhựa",IF(AND(EN150="Ống nhựa",EU150="Không đắp cát"),IQ150-HT150,IF(AND(EN150="Ống nhựa",EU150="Đắp cát"),IH150-HX150,0)),IF(EN150="Rãnh thang",IF(EN150="Rãnh thang",IF(EU150="Móng bê tông",#REF!-#REF!,IQ150),0),0))))),2)</f>
        <v>26.38</v>
      </c>
      <c r="IB150" s="20">
        <f t="shared" si="610"/>
        <v>3.120000000000001</v>
      </c>
      <c r="IC150" s="20">
        <f t="shared" si="455"/>
        <v>26.38</v>
      </c>
      <c r="ID150" s="20">
        <f t="shared" si="456"/>
        <v>0</v>
      </c>
      <c r="IE150" s="20">
        <f t="shared" si="457"/>
        <v>0</v>
      </c>
      <c r="IF150" s="20">
        <f t="shared" si="458"/>
        <v>0</v>
      </c>
      <c r="IG150" s="20">
        <f>IF(EN150="Rãnh thang",IF(AND(EN150="Rãnh thang",EU150="Móng bê tông"),IQ150-#REF!,0),IF(EN150="Ống nhựa",IF(AND(EN150="Ống nhựa",EU150="Đắp cát"),IQ150-HT150,0),IF(EN150="Cống tròn",IF(EN150="Cống tròn",IF(OR(EU150="Móng bê tông",EU150="Móng bê tông kết hợp đế"),IM150-FL150,0),0),IF(EN150="Cống hộp",IF(AND(EN150="Cống hộp",EU150="Móng bê tông"),IN150-GD150,0),IF(OR(EN150="Rãnh xây",EN150="Rãnh bê tông"),IF(AND(EN150="Rãnh xây",EU150="Móng bê tông"),IO150-GD150,IF(AND(EN150="Rãnh bê tông",EU150="Móng bê tông"),IO150-GD150,0)),0)))))</f>
        <v>26.38</v>
      </c>
      <c r="IH150" s="20">
        <f t="shared" si="459"/>
        <v>0</v>
      </c>
      <c r="II150" s="20">
        <f t="shared" si="460"/>
        <v>26.38</v>
      </c>
      <c r="IJ150" s="20">
        <f t="shared" si="461"/>
        <v>0</v>
      </c>
      <c r="IK150" s="20">
        <f t="shared" si="462"/>
        <v>0</v>
      </c>
      <c r="IL150" s="20">
        <f t="shared" si="463"/>
        <v>26.58</v>
      </c>
      <c r="IM150" s="20">
        <f t="shared" si="464"/>
        <v>26.58</v>
      </c>
      <c r="IN150" s="20">
        <f t="shared" si="465"/>
        <v>0</v>
      </c>
      <c r="IO150" s="20">
        <f t="shared" si="466"/>
        <v>0</v>
      </c>
      <c r="IP150" s="20">
        <f t="shared" si="467"/>
        <v>0</v>
      </c>
      <c r="IQ150" s="18">
        <v>26.72</v>
      </c>
      <c r="IR150" s="25">
        <f t="shared" si="611"/>
        <v>0</v>
      </c>
      <c r="IS150" s="25">
        <f t="shared" si="468"/>
        <v>0</v>
      </c>
      <c r="IT150" s="25">
        <f t="shared" si="469"/>
        <v>0</v>
      </c>
      <c r="IU150" s="25">
        <f>ROUND(IF(EN150="Cống tròn",IF(EN150="Cống tròn",IV150+FF150,0),IF(EN150="Cống hộp",IF(EN150="Cống hộp",IV150+GP150,0),IF(OR(EN150="Rãnh xây",EN150="Rãnh bê tông"),IF(OR(EN150="Rãnh xây",EN150="Rãnh bê tông"),IV150+GP150,0),IF(EN150="ống nhựa",IF(EN150="Ống nhựa",IV150+HT150,0),IF(EN150="Rãnh thang",IF(EN150="Rãnh thang",IQ150+#REF!,0),0))))),2)</f>
        <v>28.31</v>
      </c>
      <c r="IV150" s="18">
        <v>28.17</v>
      </c>
      <c r="IW150" s="25">
        <f t="shared" si="470"/>
        <v>28.31</v>
      </c>
      <c r="IX150" s="25">
        <f t="shared" si="471"/>
        <v>0</v>
      </c>
      <c r="IY150" s="25">
        <f t="shared" si="472"/>
        <v>0</v>
      </c>
      <c r="IZ150" s="25">
        <f t="shared" si="473"/>
        <v>0</v>
      </c>
      <c r="JA150" s="25">
        <f t="shared" si="474"/>
        <v>0</v>
      </c>
      <c r="JB150" s="18">
        <v>30.11</v>
      </c>
      <c r="JC150" s="20">
        <f>ROUND(IF(EN150="Cống tròn",IF(EN150="Cống tròn",IF(EU150="Không có móng",JS150-FF150,IF(EU150="Đế",JR150-FN150,IF(OR(EU150="Móng bê tông",EU150="Móng bê tông kết hợp đế"),JK150-FJ150,0))),0),IF(EN150="Cống hộp",IF(AND(EN150="Cống hộp",EU150="Không có móng"),JS150-GF150,IF(AND(EN150="Cống hộp",EU150="Móng bê tông"),JL150-GB150,0)),IF(OR(EN150="Rãnh xây",EN150="Rãnh bê tông"),IF(OR(EN150="Rãnh xây",EN150="Rãnh bê tông"),JM150-GB150,0),IF(EN150="Ống nhựa",IF(AND(EN150="Ống nhựa",EU150="Không đắp cát"),JS150-HT150,IF(AND(EN150="Ống nhựa",EU150="Đắp cát"),JJ150-HX150,0)),IF(EN150="Rãnh thang",IF(EN150="Rãnh thang",IF(EU150="Móng bê tông",#REF!-#REF!,JS150),0),0))))),2)</f>
        <v>26.33</v>
      </c>
      <c r="JD150" s="20">
        <f t="shared" si="612"/>
        <v>3.7800000000000011</v>
      </c>
      <c r="JE150" s="20">
        <f t="shared" si="475"/>
        <v>26.330000000000002</v>
      </c>
      <c r="JF150" s="20">
        <f t="shared" si="476"/>
        <v>0</v>
      </c>
      <c r="JG150" s="20">
        <f t="shared" si="477"/>
        <v>0</v>
      </c>
      <c r="JH150" s="20">
        <f t="shared" si="478"/>
        <v>0</v>
      </c>
      <c r="JI150" s="20">
        <f>IF(EN150="Rãnh thang",IF(AND(EN150="Rãnh thang",EU150="Móng bê tông"),JS150-#REF!,0),IF(EN150="Ống nhựa",IF(AND(EN150="Ống nhựa",EU150="Đắp cát"),JS150-HT150,0),IF(EN150="Cống tròn",IF(EN150="Cống tròn",IF(OR(EU150="Móng bê tông",EU150="Móng bê tông kết hợp đế"),JO150-FL150,0),0),IF(EN150="Cống hộp",IF(AND(EN150="Cống hộp",EU150="Móng bê tông"),JP150-GD150,0),IF(OR(EN150="Rãnh xây",EN150="Rãnh bê tông"),IF(AND(EN150="Rãnh xây",EU150="Móng bê tông"),JQ150-GD150,IF(AND(EN150="Rãnh bê tông",EU150="Móng bê tông"),JQ150-GD150,0)),0)))))</f>
        <v>26.330000000000002</v>
      </c>
      <c r="JJ150" s="20">
        <f t="shared" si="479"/>
        <v>0</v>
      </c>
      <c r="JK150" s="20">
        <f t="shared" si="480"/>
        <v>26.330000000000002</v>
      </c>
      <c r="JL150" s="20">
        <f t="shared" si="481"/>
        <v>0</v>
      </c>
      <c r="JM150" s="20">
        <f t="shared" si="482"/>
        <v>0</v>
      </c>
      <c r="JN150" s="20">
        <f t="shared" si="483"/>
        <v>26.53</v>
      </c>
      <c r="JO150" s="20">
        <f t="shared" si="484"/>
        <v>26.53</v>
      </c>
      <c r="JP150" s="20">
        <f t="shared" si="485"/>
        <v>0</v>
      </c>
      <c r="JQ150" s="20">
        <f t="shared" si="486"/>
        <v>0</v>
      </c>
      <c r="JR150" s="20">
        <f t="shared" si="487"/>
        <v>0</v>
      </c>
      <c r="JS150" s="26">
        <v>26.67</v>
      </c>
      <c r="JT150" s="25">
        <f t="shared" si="613"/>
        <v>0</v>
      </c>
      <c r="JU150" s="25">
        <f t="shared" si="488"/>
        <v>0</v>
      </c>
      <c r="JV150" s="25">
        <f t="shared" si="489"/>
        <v>0</v>
      </c>
      <c r="JW150" s="25">
        <f>ROUND(IF(EN150="Cống tròn",IF(EN150="Cống tròn",JX150+FF150,0),IF(EN150="Cống hộp",IF(EN150="Cống hộp",JX150+GP150,0),IF(OR(EN150="Rãnh xây",EN150="Rãnh bê tông"),IF(OR(EN150="Rãnh xây",EN150="Rãnh bê tông"),JX150+GP150,0),IF(EN150="ống nhựa",IF(EN150="Ống nhựa",JX150+HT150,0),IF(EN150="Rãnh thang",IF(EN150="Rãnh thang",JS150+#REF!,0),0))))),2)</f>
        <v>28.31</v>
      </c>
      <c r="JX150" s="27">
        <v>28.17</v>
      </c>
      <c r="JY150" s="25">
        <f t="shared" si="490"/>
        <v>28.31</v>
      </c>
      <c r="JZ150" s="25">
        <f t="shared" si="491"/>
        <v>0</v>
      </c>
      <c r="KA150" s="25">
        <f t="shared" si="492"/>
        <v>0</v>
      </c>
      <c r="KB150" s="25">
        <f t="shared" si="493"/>
        <v>0</v>
      </c>
      <c r="KC150" s="25">
        <f t="shared" si="494"/>
        <v>0</v>
      </c>
      <c r="KD150" s="28" t="s">
        <v>98</v>
      </c>
      <c r="KE150" s="27">
        <v>0</v>
      </c>
      <c r="KF150" s="25">
        <f t="shared" si="495"/>
        <v>3.120000000000001</v>
      </c>
      <c r="KG150" s="25">
        <f t="shared" si="614"/>
        <v>3.120000000000001</v>
      </c>
      <c r="KH150" s="27">
        <v>0</v>
      </c>
      <c r="KI150" s="25">
        <f t="shared" si="496"/>
        <v>3.7800000000000011</v>
      </c>
      <c r="KJ150" s="25">
        <f t="shared" si="615"/>
        <v>3.7800000000000011</v>
      </c>
      <c r="KK150" s="25">
        <f t="shared" si="497"/>
        <v>0</v>
      </c>
      <c r="KL150" s="25">
        <f t="shared" si="498"/>
        <v>0</v>
      </c>
      <c r="KM150" s="25">
        <f t="shared" si="616"/>
        <v>0</v>
      </c>
      <c r="KN150" s="25">
        <f t="shared" si="499"/>
        <v>0</v>
      </c>
      <c r="KO150" s="25">
        <f t="shared" si="500"/>
        <v>0</v>
      </c>
      <c r="KP150" s="25">
        <f t="shared" si="617"/>
        <v>0</v>
      </c>
      <c r="KQ150" s="25">
        <f t="shared" si="501"/>
        <v>0.2</v>
      </c>
      <c r="KR150" s="25">
        <f t="shared" si="502"/>
        <v>0.2</v>
      </c>
      <c r="KS150" s="25">
        <f t="shared" si="618"/>
        <v>0.2</v>
      </c>
      <c r="KT150" s="25">
        <f t="shared" si="503"/>
        <v>0</v>
      </c>
      <c r="KU150" s="25">
        <f t="shared" si="504"/>
        <v>0</v>
      </c>
      <c r="KV150" s="25">
        <f t="shared" si="619"/>
        <v>0</v>
      </c>
      <c r="KW150" s="25">
        <f t="shared" si="505"/>
        <v>0</v>
      </c>
      <c r="KX150" s="25">
        <f t="shared" si="506"/>
        <v>0</v>
      </c>
      <c r="KY150" s="25">
        <f t="shared" si="620"/>
        <v>0</v>
      </c>
      <c r="KZ150" s="25">
        <f t="shared" si="507"/>
        <v>0</v>
      </c>
      <c r="LA150" s="25">
        <f t="shared" si="508"/>
        <v>0</v>
      </c>
      <c r="LB150" s="25">
        <f t="shared" si="621"/>
        <v>0</v>
      </c>
      <c r="LC150" s="25">
        <f t="shared" si="509"/>
        <v>1.98</v>
      </c>
      <c r="LD150" s="25">
        <f t="shared" si="510"/>
        <v>1.98</v>
      </c>
      <c r="LE150" s="25">
        <f t="shared" si="622"/>
        <v>1.98</v>
      </c>
      <c r="LF150" s="25">
        <f t="shared" si="511"/>
        <v>0</v>
      </c>
      <c r="LG150" s="25">
        <f t="shared" si="512"/>
        <v>0</v>
      </c>
      <c r="LH150" s="25">
        <f t="shared" si="623"/>
        <v>0</v>
      </c>
      <c r="LI150" s="25">
        <f t="shared" si="513"/>
        <v>0</v>
      </c>
      <c r="LJ150" s="25">
        <f t="shared" si="514"/>
        <v>0</v>
      </c>
      <c r="LK150" s="25">
        <f t="shared" si="624"/>
        <v>0</v>
      </c>
      <c r="LL150" s="25">
        <f t="shared" si="515"/>
        <v>0</v>
      </c>
      <c r="LM150" s="25">
        <f t="shared" si="516"/>
        <v>0</v>
      </c>
      <c r="LN150" s="25">
        <f t="shared" si="625"/>
        <v>0</v>
      </c>
      <c r="LO150" s="25">
        <f t="shared" si="517"/>
        <v>0</v>
      </c>
      <c r="LP150" s="25">
        <f t="shared" si="518"/>
        <v>0</v>
      </c>
      <c r="LQ150" s="25">
        <f t="shared" si="626"/>
        <v>0</v>
      </c>
      <c r="LR150" s="25">
        <f t="shared" si="519"/>
        <v>0</v>
      </c>
      <c r="LS150" s="25">
        <f t="shared" si="520"/>
        <v>0</v>
      </c>
      <c r="LT150" s="25">
        <f t="shared" si="627"/>
        <v>0</v>
      </c>
      <c r="LU150" s="25">
        <f t="shared" si="521"/>
        <v>0</v>
      </c>
      <c r="LV150" s="25">
        <f t="shared" si="522"/>
        <v>0</v>
      </c>
      <c r="LW150" s="25">
        <f t="shared" si="628"/>
        <v>0</v>
      </c>
      <c r="LX150" s="25">
        <f t="shared" si="523"/>
        <v>0</v>
      </c>
      <c r="LY150" s="25">
        <f t="shared" si="524"/>
        <v>0</v>
      </c>
      <c r="LZ150" s="25">
        <f t="shared" si="629"/>
        <v>0</v>
      </c>
      <c r="MA150" s="25">
        <f t="shared" si="525"/>
        <v>0</v>
      </c>
      <c r="MB150" s="25">
        <f t="shared" si="526"/>
        <v>0</v>
      </c>
      <c r="MC150" s="25">
        <f t="shared" si="630"/>
        <v>0</v>
      </c>
      <c r="MD150" s="25">
        <f t="shared" si="527"/>
        <v>0</v>
      </c>
      <c r="ME150" s="25">
        <f t="shared" si="528"/>
        <v>0</v>
      </c>
      <c r="MF150" s="25">
        <f t="shared" si="631"/>
        <v>0</v>
      </c>
      <c r="MG150" s="25">
        <f t="shared" si="529"/>
        <v>0</v>
      </c>
      <c r="MH150" s="25">
        <f t="shared" si="530"/>
        <v>0</v>
      </c>
      <c r="MI150" s="25">
        <f t="shared" si="632"/>
        <v>0</v>
      </c>
      <c r="MJ150" s="25">
        <f t="shared" si="531"/>
        <v>0</v>
      </c>
      <c r="MK150" s="25">
        <f t="shared" si="532"/>
        <v>0</v>
      </c>
      <c r="ML150" s="25">
        <f t="shared" si="633"/>
        <v>0</v>
      </c>
      <c r="MM150" s="25">
        <f t="shared" si="533"/>
        <v>0</v>
      </c>
      <c r="MN150" s="25">
        <f t="shared" si="534"/>
        <v>0</v>
      </c>
      <c r="MO150" s="25">
        <f t="shared" si="634"/>
        <v>0</v>
      </c>
      <c r="MP150" s="25">
        <f t="shared" si="535"/>
        <v>0</v>
      </c>
      <c r="MQ150" s="25">
        <f t="shared" si="536"/>
        <v>0</v>
      </c>
      <c r="MR150" s="25">
        <f t="shared" si="635"/>
        <v>0</v>
      </c>
      <c r="MS150" s="29">
        <v>1.98</v>
      </c>
      <c r="MT150" s="29">
        <v>0</v>
      </c>
      <c r="MU150" s="29">
        <v>1</v>
      </c>
      <c r="MV150" s="29">
        <v>1</v>
      </c>
      <c r="MW150" s="25">
        <f t="shared" si="537"/>
        <v>1.98</v>
      </c>
      <c r="MX150" s="25">
        <f t="shared" si="538"/>
        <v>6.18</v>
      </c>
      <c r="MY150" s="25">
        <f t="shared" si="539"/>
        <v>0</v>
      </c>
      <c r="MZ150" s="25">
        <f t="shared" si="540"/>
        <v>0</v>
      </c>
      <c r="NA150" s="25">
        <f t="shared" si="541"/>
        <v>1.98</v>
      </c>
      <c r="NB150" s="25">
        <f t="shared" si="542"/>
        <v>7.48</v>
      </c>
      <c r="NC150" s="25">
        <f t="shared" si="543"/>
        <v>0</v>
      </c>
      <c r="ND150" s="25">
        <f t="shared" si="544"/>
        <v>0</v>
      </c>
      <c r="NE150" s="25">
        <f t="shared" si="636"/>
        <v>1.98</v>
      </c>
      <c r="NF150" s="25">
        <f t="shared" si="636"/>
        <v>6.83</v>
      </c>
      <c r="NG150" s="25">
        <f t="shared" si="636"/>
        <v>0</v>
      </c>
      <c r="NH150" s="25">
        <f t="shared" si="545"/>
        <v>0</v>
      </c>
      <c r="NI150" s="25">
        <f t="shared" si="546"/>
        <v>332.76</v>
      </c>
      <c r="NJ150" s="25">
        <f t="shared" si="547"/>
        <v>0</v>
      </c>
      <c r="NK150" s="25">
        <f t="shared" si="548"/>
        <v>332.76</v>
      </c>
      <c r="NL150" s="25">
        <f t="shared" si="549"/>
        <v>165.53</v>
      </c>
      <c r="NM150" s="25">
        <f t="shared" si="550"/>
        <v>0</v>
      </c>
      <c r="NN150" s="25">
        <f t="shared" si="637"/>
        <v>165.53</v>
      </c>
      <c r="NO150" s="25">
        <f t="shared" si="551"/>
        <v>0</v>
      </c>
      <c r="NP150" s="25">
        <f t="shared" si="552"/>
        <v>0</v>
      </c>
      <c r="NQ150" s="25">
        <f t="shared" si="638"/>
        <v>0</v>
      </c>
      <c r="NR150" s="25">
        <f t="shared" si="553"/>
        <v>0</v>
      </c>
      <c r="NS150" s="25">
        <f t="shared" si="554"/>
        <v>0</v>
      </c>
      <c r="NT150" s="25">
        <f t="shared" si="639"/>
        <v>0</v>
      </c>
      <c r="NU150" s="25">
        <f t="shared" si="555"/>
        <v>0</v>
      </c>
      <c r="NV150" s="25">
        <f t="shared" si="556"/>
        <v>0</v>
      </c>
      <c r="NW150" s="25">
        <f t="shared" si="640"/>
        <v>0</v>
      </c>
      <c r="NX150" s="25">
        <f t="shared" si="641"/>
        <v>165.53</v>
      </c>
      <c r="NY150" s="25">
        <f t="shared" si="641"/>
        <v>0</v>
      </c>
      <c r="NZ150" s="25">
        <f t="shared" si="642"/>
        <v>165.53</v>
      </c>
      <c r="OA150" s="25">
        <f t="shared" si="643"/>
        <v>167.23</v>
      </c>
      <c r="OB150" s="25">
        <f t="shared" si="643"/>
        <v>0</v>
      </c>
      <c r="OC150" s="25">
        <f t="shared" si="644"/>
        <v>167.23</v>
      </c>
      <c r="OD150" s="25">
        <f t="shared" si="645"/>
        <v>165.53</v>
      </c>
      <c r="OE150" s="25">
        <f t="shared" si="645"/>
        <v>0</v>
      </c>
      <c r="OF150" s="25">
        <f t="shared" si="645"/>
        <v>165.53</v>
      </c>
      <c r="OG150" s="25">
        <f t="shared" si="557"/>
        <v>0</v>
      </c>
      <c r="OH150" s="25">
        <f t="shared" si="558"/>
        <v>0</v>
      </c>
      <c r="OI150" s="25">
        <f t="shared" si="559"/>
        <v>0</v>
      </c>
      <c r="OJ150" s="25">
        <f t="shared" si="560"/>
        <v>0</v>
      </c>
      <c r="OK150" s="25">
        <f t="shared" si="561"/>
        <v>0</v>
      </c>
      <c r="OL150" s="25">
        <f t="shared" si="562"/>
        <v>0</v>
      </c>
      <c r="OM150" s="25">
        <f t="shared" si="646"/>
        <v>0</v>
      </c>
      <c r="ON150" s="25">
        <f t="shared" si="646"/>
        <v>0</v>
      </c>
      <c r="OO150" s="25">
        <f t="shared" si="646"/>
        <v>0</v>
      </c>
      <c r="OP150" s="25">
        <f t="shared" si="563"/>
        <v>0</v>
      </c>
      <c r="OQ150" s="25">
        <f t="shared" si="564"/>
        <v>0</v>
      </c>
      <c r="OR150" s="25">
        <f t="shared" si="647"/>
        <v>0</v>
      </c>
      <c r="OS150" s="30">
        <v>536481.35</v>
      </c>
      <c r="OT150" s="30">
        <v>2371672.85</v>
      </c>
    </row>
    <row r="151" spans="1:410" ht="33" customHeight="1" x14ac:dyDescent="0.25">
      <c r="A151" s="18"/>
      <c r="B151" s="18" t="s">
        <v>939</v>
      </c>
      <c r="C151" s="18">
        <v>2792.66</v>
      </c>
      <c r="D151" s="16" t="e">
        <f>_xlfn.IFNA(INDEX(#REF!,MATCH(E151,#REF!,0)),0)</f>
        <v>#REF!</v>
      </c>
      <c r="E151" s="18" t="s">
        <v>940</v>
      </c>
      <c r="F151" s="16" t="s">
        <v>765</v>
      </c>
      <c r="G151" s="16" t="s">
        <v>766</v>
      </c>
      <c r="H151" s="16" t="s">
        <v>767</v>
      </c>
      <c r="I151" s="16" t="s">
        <v>768</v>
      </c>
      <c r="J151" s="16" t="s">
        <v>769</v>
      </c>
      <c r="K151" s="16" t="s">
        <v>770</v>
      </c>
      <c r="L151" s="16" t="s">
        <v>771</v>
      </c>
      <c r="M151" s="18">
        <v>1.64</v>
      </c>
      <c r="N151" s="18">
        <v>1.94</v>
      </c>
      <c r="O151" s="18">
        <v>2.04</v>
      </c>
      <c r="P151" s="18">
        <v>2.34</v>
      </c>
      <c r="Q151" s="18">
        <v>0.1</v>
      </c>
      <c r="R151" s="18">
        <v>1.8399999999999999</v>
      </c>
      <c r="S151" s="18">
        <v>2.14</v>
      </c>
      <c r="T151" s="18">
        <v>0.2</v>
      </c>
      <c r="U151" s="18">
        <v>0</v>
      </c>
      <c r="V151" s="18">
        <v>0</v>
      </c>
      <c r="W151" s="18">
        <v>0</v>
      </c>
      <c r="X151" s="18">
        <v>1.64</v>
      </c>
      <c r="Y151" s="18">
        <v>1.9</v>
      </c>
      <c r="Z151" s="20">
        <f t="shared" si="565"/>
        <v>1.7</v>
      </c>
      <c r="AA151" s="18">
        <v>0.22</v>
      </c>
      <c r="AB151" s="18">
        <v>0</v>
      </c>
      <c r="AC151" s="18">
        <v>0</v>
      </c>
      <c r="AD151" s="18">
        <v>0</v>
      </c>
      <c r="AE151" s="18">
        <v>0</v>
      </c>
      <c r="AF151" s="18">
        <v>0</v>
      </c>
      <c r="AG151" s="18">
        <v>1.2</v>
      </c>
      <c r="AH151" s="18">
        <v>1.5</v>
      </c>
      <c r="AI151" s="20">
        <f t="shared" si="566"/>
        <v>1.8499999999999999</v>
      </c>
      <c r="AJ151" s="18">
        <v>0</v>
      </c>
      <c r="AK151" s="18">
        <v>0</v>
      </c>
      <c r="AL151" s="20">
        <f t="shared" si="567"/>
        <v>0</v>
      </c>
      <c r="AM151" s="18">
        <v>1.64</v>
      </c>
      <c r="AN151" s="18">
        <v>1.5</v>
      </c>
      <c r="AO151" s="18">
        <v>0.15</v>
      </c>
      <c r="AP151" s="18">
        <v>0.22</v>
      </c>
      <c r="AQ151" s="18">
        <v>1.64</v>
      </c>
      <c r="AR151" s="18">
        <v>1.72</v>
      </c>
      <c r="AS151" s="18">
        <v>0.12</v>
      </c>
      <c r="AT151" s="18">
        <v>0.11</v>
      </c>
      <c r="AU151" s="18">
        <v>0</v>
      </c>
      <c r="AV151" s="18">
        <v>1</v>
      </c>
      <c r="AW151" s="18">
        <v>0</v>
      </c>
      <c r="AX151" s="18">
        <v>0</v>
      </c>
      <c r="AY151" s="18">
        <v>0</v>
      </c>
      <c r="AZ151" s="18">
        <v>0</v>
      </c>
      <c r="BA151" s="18">
        <v>0</v>
      </c>
      <c r="BB151" s="18">
        <v>0</v>
      </c>
      <c r="BC151" s="18">
        <v>0</v>
      </c>
      <c r="BD151" s="18">
        <v>0</v>
      </c>
      <c r="BE151" s="18">
        <v>1</v>
      </c>
      <c r="BF151" s="18">
        <v>0</v>
      </c>
      <c r="BG151" s="18">
        <v>0</v>
      </c>
      <c r="BH151" s="18">
        <v>0</v>
      </c>
      <c r="BI151" s="18">
        <v>0</v>
      </c>
      <c r="BJ151" s="18">
        <v>0</v>
      </c>
      <c r="BK151" s="18">
        <v>0</v>
      </c>
      <c r="BL151" s="18">
        <v>0</v>
      </c>
      <c r="BM151" s="18">
        <v>0</v>
      </c>
      <c r="BN151" s="18">
        <v>0</v>
      </c>
      <c r="BO151" s="18">
        <v>0</v>
      </c>
      <c r="BP151" s="18">
        <v>0</v>
      </c>
      <c r="BQ151" s="18">
        <v>0</v>
      </c>
      <c r="BR151" s="18">
        <v>0</v>
      </c>
      <c r="BS151" s="18">
        <v>0</v>
      </c>
      <c r="BT151" s="18">
        <v>0</v>
      </c>
      <c r="BU151" s="18">
        <v>0</v>
      </c>
      <c r="BV151" s="18">
        <v>0</v>
      </c>
      <c r="BW151" s="18">
        <v>0</v>
      </c>
      <c r="BX151" s="18">
        <v>0</v>
      </c>
      <c r="BY151" s="18">
        <v>0</v>
      </c>
      <c r="BZ151" s="18">
        <v>0</v>
      </c>
      <c r="CA151" s="16" t="e">
        <f>_xlfn.IFNA(IF(RIGHT(D151,2)="=G",0,INDEX(#REF!,MATCH(E151,#REF!,0))),0)</f>
        <v>#REF!</v>
      </c>
      <c r="CB151" s="16" t="s">
        <v>776</v>
      </c>
      <c r="CC151" s="18">
        <v>0</v>
      </c>
      <c r="CD151" s="18">
        <v>0</v>
      </c>
      <c r="CE151" s="18">
        <v>1.4</v>
      </c>
      <c r="CF151" s="18">
        <v>0.85</v>
      </c>
      <c r="CG151" s="18">
        <v>0.12</v>
      </c>
      <c r="CH151" s="18">
        <v>2</v>
      </c>
      <c r="CI151" s="16" t="s">
        <v>98</v>
      </c>
      <c r="CJ151" s="18">
        <v>0</v>
      </c>
      <c r="CK151" s="20">
        <f t="shared" si="432"/>
        <v>1.41</v>
      </c>
      <c r="CL151" s="20">
        <f t="shared" si="568"/>
        <v>1.41</v>
      </c>
      <c r="CM151" s="18">
        <v>41.69</v>
      </c>
      <c r="CN151" s="18">
        <v>46.4</v>
      </c>
      <c r="CO151" s="18">
        <v>45.561</v>
      </c>
      <c r="CP151" s="22">
        <f t="shared" si="433"/>
        <v>45.56</v>
      </c>
      <c r="CQ151" s="22">
        <f t="shared" si="434"/>
        <v>44.15</v>
      </c>
      <c r="CR151" s="22">
        <f t="shared" si="569"/>
        <v>1.41</v>
      </c>
      <c r="CS151" s="22">
        <f t="shared" si="435"/>
        <v>44.25</v>
      </c>
      <c r="CT151" s="22">
        <f t="shared" si="436"/>
        <v>44.45</v>
      </c>
      <c r="CU151" s="18">
        <v>44.45</v>
      </c>
      <c r="CV151" s="22">
        <f t="shared" si="570"/>
        <v>1.7</v>
      </c>
      <c r="CW151" s="22">
        <f t="shared" si="437"/>
        <v>0</v>
      </c>
      <c r="CX151" s="22">
        <f t="shared" si="438"/>
        <v>0</v>
      </c>
      <c r="CY151" s="22">
        <f t="shared" si="439"/>
        <v>46.13</v>
      </c>
      <c r="CZ151" s="22">
        <f t="shared" si="440"/>
        <v>46.28</v>
      </c>
      <c r="DA151" s="18">
        <v>46.4</v>
      </c>
      <c r="DB151" s="20">
        <f t="shared" si="571"/>
        <v>2.25</v>
      </c>
      <c r="DC151" s="20">
        <f t="shared" si="572"/>
        <v>0.84</v>
      </c>
      <c r="DD151" s="20">
        <f t="shared" si="573"/>
        <v>1.4100000000000001</v>
      </c>
      <c r="DE151" s="20">
        <f t="shared" si="441"/>
        <v>0.1</v>
      </c>
      <c r="DF151" s="20">
        <f t="shared" si="442"/>
        <v>0.2</v>
      </c>
      <c r="DG151" s="20">
        <f t="shared" si="443"/>
        <v>1.1100000000000001</v>
      </c>
      <c r="DH151" s="20">
        <f t="shared" si="444"/>
        <v>0</v>
      </c>
      <c r="DI151" s="20">
        <f t="shared" si="445"/>
        <v>0</v>
      </c>
      <c r="DJ151" s="20">
        <f t="shared" si="446"/>
        <v>0</v>
      </c>
      <c r="DK151" s="20">
        <f t="shared" si="574"/>
        <v>1.4100000000000001</v>
      </c>
      <c r="DL151" s="20">
        <f t="shared" si="575"/>
        <v>0</v>
      </c>
      <c r="DM151" s="20">
        <f t="shared" si="576"/>
        <v>0</v>
      </c>
      <c r="DN151" s="20">
        <f t="shared" si="577"/>
        <v>0</v>
      </c>
      <c r="DO151" s="18">
        <v>2.54</v>
      </c>
      <c r="DP151" s="18">
        <v>0</v>
      </c>
      <c r="DQ151" s="18">
        <v>1</v>
      </c>
      <c r="DR151" s="18">
        <v>1</v>
      </c>
      <c r="DS151" s="25">
        <f t="shared" si="578"/>
        <v>2.54</v>
      </c>
      <c r="DT151" s="25">
        <f t="shared" si="579"/>
        <v>0</v>
      </c>
      <c r="DU151" s="25">
        <f t="shared" si="580"/>
        <v>3.58</v>
      </c>
      <c r="DV151" s="25">
        <f t="shared" si="581"/>
        <v>0</v>
      </c>
      <c r="DW151" s="25">
        <f t="shared" si="582"/>
        <v>3.58</v>
      </c>
      <c r="DX151" s="25">
        <f t="shared" si="583"/>
        <v>7.3</v>
      </c>
      <c r="DY151" s="25">
        <f t="shared" si="584"/>
        <v>0</v>
      </c>
      <c r="DZ151" s="25">
        <f t="shared" si="585"/>
        <v>7.3</v>
      </c>
      <c r="EA151" s="25">
        <f t="shared" si="586"/>
        <v>4.8</v>
      </c>
      <c r="EB151" s="25">
        <f t="shared" si="587"/>
        <v>0</v>
      </c>
      <c r="EC151" s="25">
        <f t="shared" si="588"/>
        <v>4.8</v>
      </c>
      <c r="ED151" s="25">
        <f t="shared" si="589"/>
        <v>2.5</v>
      </c>
      <c r="EE151" s="25">
        <f t="shared" si="589"/>
        <v>0</v>
      </c>
      <c r="EF151" s="25">
        <f t="shared" si="590"/>
        <v>2.5</v>
      </c>
      <c r="EG151" s="25">
        <f t="shared" si="591"/>
        <v>4.8</v>
      </c>
      <c r="EH151" s="25">
        <f t="shared" si="591"/>
        <v>0</v>
      </c>
      <c r="EI151" s="25">
        <f t="shared" si="592"/>
        <v>4.8</v>
      </c>
      <c r="EJ151" s="18">
        <v>2792.66</v>
      </c>
      <c r="EK151" s="18">
        <v>2763</v>
      </c>
      <c r="EL151" s="18" t="s">
        <v>940</v>
      </c>
      <c r="EM151" s="18" t="s">
        <v>941</v>
      </c>
      <c r="EN151" s="16" t="s">
        <v>774</v>
      </c>
      <c r="EO151" s="16" t="s">
        <v>132</v>
      </c>
      <c r="EP151" s="16" t="e">
        <f>IF(OR(EN151="Cống tròn",EN151="Cống hộp",EN151="Ống nhựa"),INDEX(#REF!,MATCH(E151,#REF!,0)),IF(OR(EN151="Rãnh xây",EN151="Rãnh bê tông"),INDEX(#REF!,MATCH(E151,#REF!,0)),0))</f>
        <v>#REF!</v>
      </c>
      <c r="EQ151" s="18">
        <v>28.459999999999852</v>
      </c>
      <c r="ER151" s="18">
        <v>1</v>
      </c>
      <c r="ES151" s="25">
        <f t="shared" si="593"/>
        <v>28</v>
      </c>
      <c r="ET151" s="1" t="e">
        <f>_xlfn.IFNA(IF(EN151="Cống tròn",INDEX(#REF!,MATCH(E151,#REF!,0)),IF(EN151="Cống hộp",INDEX(#REF!,MATCH(E151,#REF!,0)),EU151&amp;" ,"&amp;EV151)),0)</f>
        <v>#REF!</v>
      </c>
      <c r="EU151" s="16" t="s">
        <v>769</v>
      </c>
      <c r="EV151" s="16" t="s">
        <v>775</v>
      </c>
      <c r="EW151" s="16" t="e">
        <f>_xlfn.IFNA(INDEX(#REF!,MATCH(E151,#REF!,0)),0)</f>
        <v>#REF!</v>
      </c>
      <c r="EX151" s="16"/>
      <c r="EY151" s="18">
        <v>0</v>
      </c>
      <c r="EZ151" s="18">
        <v>0</v>
      </c>
      <c r="FA151" s="18">
        <v>0</v>
      </c>
      <c r="FB151" s="19">
        <v>0</v>
      </c>
      <c r="FC151" s="19">
        <v>0</v>
      </c>
      <c r="FD151" s="25">
        <f t="shared" si="447"/>
        <v>0</v>
      </c>
      <c r="FE151" s="25">
        <f t="shared" si="594"/>
        <v>0</v>
      </c>
      <c r="FF151" s="18">
        <v>0.1</v>
      </c>
      <c r="FG151" s="18">
        <v>2</v>
      </c>
      <c r="FH151" s="18">
        <v>1</v>
      </c>
      <c r="FI151" s="25">
        <f t="shared" si="595"/>
        <v>1.2</v>
      </c>
      <c r="FJ151" s="18">
        <v>0</v>
      </c>
      <c r="FK151" s="18">
        <v>0</v>
      </c>
      <c r="FL151" s="18">
        <v>0.2</v>
      </c>
      <c r="FM151" s="18">
        <v>1.4</v>
      </c>
      <c r="FN151" s="18">
        <v>0</v>
      </c>
      <c r="FO151" s="25">
        <f t="shared" si="596"/>
        <v>1.4</v>
      </c>
      <c r="FP151" s="18">
        <v>1.4999999999999999E-2</v>
      </c>
      <c r="FQ151" s="18">
        <v>1</v>
      </c>
      <c r="FR151" s="25">
        <f t="shared" si="448"/>
        <v>28</v>
      </c>
      <c r="FS151" s="25">
        <f t="shared" si="449"/>
        <v>0.40499999999999997</v>
      </c>
      <c r="FT151" s="25">
        <f t="shared" si="450"/>
        <v>28.405000000000001</v>
      </c>
      <c r="FU151" s="25">
        <f t="shared" si="451"/>
        <v>-5.4999999999850502E-2</v>
      </c>
      <c r="FV151" s="25" t="str">
        <f t="shared" si="597"/>
        <v>Đủ</v>
      </c>
      <c r="FW151" s="25">
        <f t="shared" si="598"/>
        <v>-0.05</v>
      </c>
      <c r="FX151" s="16"/>
      <c r="FY151" s="16"/>
      <c r="FZ151" s="16"/>
      <c r="GA151" s="16"/>
      <c r="GB151" s="19">
        <v>0</v>
      </c>
      <c r="GC151" s="19">
        <v>0</v>
      </c>
      <c r="GD151" s="19">
        <v>0</v>
      </c>
      <c r="GE151" s="19">
        <v>0</v>
      </c>
      <c r="GF151" s="19">
        <v>0</v>
      </c>
      <c r="GG151" s="19">
        <v>0</v>
      </c>
      <c r="GH151" s="19">
        <v>0</v>
      </c>
      <c r="GI151" s="19">
        <v>0</v>
      </c>
      <c r="GJ151" s="19">
        <v>0</v>
      </c>
      <c r="GK151" s="19">
        <v>0</v>
      </c>
      <c r="GL151" s="25">
        <f t="shared" si="452"/>
        <v>0</v>
      </c>
      <c r="GM151" s="25">
        <f t="shared" si="599"/>
        <v>0</v>
      </c>
      <c r="GN151" s="19">
        <v>0</v>
      </c>
      <c r="GO151" s="19">
        <v>0</v>
      </c>
      <c r="GP151" s="19">
        <v>0</v>
      </c>
      <c r="GQ151" s="19">
        <v>0</v>
      </c>
      <c r="GR151" s="1" t="e">
        <f>_xlfn.IFNA(INDEX(#REF!,MATCH(E151,#REF!,0)),0)</f>
        <v>#REF!</v>
      </c>
      <c r="GS151" s="16"/>
      <c r="GT151" s="18">
        <v>0</v>
      </c>
      <c r="GU151" s="18">
        <v>0</v>
      </c>
      <c r="GV151" s="18">
        <v>0</v>
      </c>
      <c r="GW151" s="18">
        <v>0</v>
      </c>
      <c r="GX151" s="25">
        <f t="shared" si="453"/>
        <v>0</v>
      </c>
      <c r="GY151" s="25">
        <f t="shared" si="454"/>
        <v>0</v>
      </c>
      <c r="GZ151" s="25">
        <f t="shared" si="600"/>
        <v>0</v>
      </c>
      <c r="HA151" s="1" t="e" cm="1">
        <f t="array" ref="HA151">INDEX(#REF!,MATCH(EJ151&amp;EK151&amp;HD151&amp;HE151&amp;HF151,#REF!&amp;#REF!&amp;#REF!&amp;#REF!&amp;#REF!,0))</f>
        <v>#REF!</v>
      </c>
      <c r="HB151" s="16"/>
      <c r="HC151" s="25">
        <f t="shared" si="601"/>
        <v>0</v>
      </c>
      <c r="HD151" s="18">
        <v>0</v>
      </c>
      <c r="HE151" s="18">
        <v>0</v>
      </c>
      <c r="HF151" s="18">
        <v>0</v>
      </c>
      <c r="HG151" s="1" t="e" cm="1">
        <f t="array" ref="HG151">INDEX(#REF!,MATCH(EJ151&amp;EK151&amp;HJ151&amp;HK151&amp;HL151,#REF!&amp;#REF!&amp;#REF!&amp;#REF!&amp;#REF!,0))</f>
        <v>#REF!</v>
      </c>
      <c r="HH151" s="16"/>
      <c r="HI151" s="25">
        <f t="shared" si="602"/>
        <v>0</v>
      </c>
      <c r="HJ151" s="25">
        <f t="shared" si="603"/>
        <v>0</v>
      </c>
      <c r="HK151" s="19">
        <v>0</v>
      </c>
      <c r="HL151" s="19">
        <v>0</v>
      </c>
      <c r="HM151" s="18">
        <v>0.01</v>
      </c>
      <c r="HN151" s="18">
        <v>1</v>
      </c>
      <c r="HO151" s="25">
        <f t="shared" si="604"/>
        <v>0</v>
      </c>
      <c r="HP151" s="25">
        <f t="shared" si="605"/>
        <v>0</v>
      </c>
      <c r="HQ151" s="25">
        <f t="shared" si="606"/>
        <v>0</v>
      </c>
      <c r="HR151" s="25">
        <f t="shared" si="607"/>
        <v>0</v>
      </c>
      <c r="HS151" s="25">
        <f t="shared" si="608"/>
        <v>0</v>
      </c>
      <c r="HT151" s="19">
        <v>0</v>
      </c>
      <c r="HU151" s="19">
        <v>0</v>
      </c>
      <c r="HV151" s="19">
        <v>0</v>
      </c>
      <c r="HW151" s="25">
        <f t="shared" si="609"/>
        <v>0</v>
      </c>
      <c r="HX151" s="19">
        <v>0</v>
      </c>
      <c r="HY151" s="19">
        <v>0</v>
      </c>
      <c r="HZ151" s="18">
        <v>45.56</v>
      </c>
      <c r="IA151" s="20">
        <f>ROUND(IF(EN151="Cống tròn",IF(EN151="Cống tròn",IF(EU151="Không có móng",IQ151-FF151,IF(EU151="Đế",IP151-FN151,IF(OR(EU151="Móng bê tông",EU151="Móng bê tông kết hợp đế"),II151-FJ151,0))),0),IF(EN151="Cống hộp",IF(AND(EN151="Cống hộp",EU151="Không có móng"),IQ151-GF151,IF(AND(EN151="Cống hộp",EU151="Móng bê tông"),IJ151-GB151,0)),IF(OR(EN151="Rãnh xây",EN151="Rãnh bê tông"),IF(OR(EN151="Rãnh xây",EN151="Rãnh bê tông"),IK151-GB151,0),IF(EN151="Ống nhựa",IF(AND(EN151="Ống nhựa",EU151="Không đắp cát"),IQ151-HT151,IF(AND(EN151="Ống nhựa",EU151="Đắp cát"),IH151-HX151,0)),IF(EN151="Rãnh thang",IF(EN151="Rãnh thang",IF(EU151="Móng bê tông",#REF!-#REF!,IQ151),0),0))))),2)</f>
        <v>44.45</v>
      </c>
      <c r="IB151" s="20">
        <f t="shared" si="610"/>
        <v>1.1099999999999994</v>
      </c>
      <c r="IC151" s="20">
        <f t="shared" si="455"/>
        <v>44.449999999999996</v>
      </c>
      <c r="ID151" s="20">
        <f t="shared" si="456"/>
        <v>0</v>
      </c>
      <c r="IE151" s="20">
        <f t="shared" si="457"/>
        <v>0</v>
      </c>
      <c r="IF151" s="20">
        <f t="shared" si="458"/>
        <v>0</v>
      </c>
      <c r="IG151" s="20">
        <f>IF(EN151="Rãnh thang",IF(AND(EN151="Rãnh thang",EU151="Móng bê tông"),IQ151-#REF!,0),IF(EN151="Ống nhựa",IF(AND(EN151="Ống nhựa",EU151="Đắp cát"),IQ151-HT151,0),IF(EN151="Cống tròn",IF(EN151="Cống tròn",IF(OR(EU151="Móng bê tông",EU151="Móng bê tông kết hợp đế"),IM151-FL151,0),0),IF(EN151="Cống hộp",IF(AND(EN151="Cống hộp",EU151="Móng bê tông"),IN151-GD151,0),IF(OR(EN151="Rãnh xây",EN151="Rãnh bê tông"),IF(AND(EN151="Rãnh xây",EU151="Móng bê tông"),IO151-GD151,IF(AND(EN151="Rãnh bê tông",EU151="Móng bê tông"),IO151-GD151,0)),0)))))</f>
        <v>44.449999999999996</v>
      </c>
      <c r="IH151" s="20">
        <f t="shared" si="459"/>
        <v>0</v>
      </c>
      <c r="II151" s="20">
        <f t="shared" si="460"/>
        <v>44.449999999999996</v>
      </c>
      <c r="IJ151" s="20">
        <f t="shared" si="461"/>
        <v>0</v>
      </c>
      <c r="IK151" s="20">
        <f t="shared" si="462"/>
        <v>0</v>
      </c>
      <c r="IL151" s="20">
        <f t="shared" si="463"/>
        <v>44.65</v>
      </c>
      <c r="IM151" s="20">
        <f t="shared" si="464"/>
        <v>44.65</v>
      </c>
      <c r="IN151" s="20">
        <f t="shared" si="465"/>
        <v>0</v>
      </c>
      <c r="IO151" s="20">
        <f t="shared" si="466"/>
        <v>0</v>
      </c>
      <c r="IP151" s="20">
        <f t="shared" si="467"/>
        <v>0</v>
      </c>
      <c r="IQ151" s="18">
        <v>44.75</v>
      </c>
      <c r="IR151" s="25">
        <f t="shared" si="611"/>
        <v>0</v>
      </c>
      <c r="IS151" s="25">
        <f t="shared" si="468"/>
        <v>0</v>
      </c>
      <c r="IT151" s="25">
        <f t="shared" si="469"/>
        <v>0</v>
      </c>
      <c r="IU151" s="25">
        <f>ROUND(IF(EN151="Cống tròn",IF(EN151="Cống tròn",IV151+FF151,0),IF(EN151="Cống hộp",IF(EN151="Cống hộp",IV151+GP151,0),IF(OR(EN151="Rãnh xây",EN151="Rãnh bê tông"),IF(OR(EN151="Rãnh xây",EN151="Rãnh bê tông"),IV151+GP151,0),IF(EN151="ống nhựa",IF(EN151="Ống nhựa",IV151+HT151,0),IF(EN151="Rãnh thang",IF(EN151="Rãnh thang",IQ151+#REF!,0),0))))),2)</f>
        <v>45.81</v>
      </c>
      <c r="IV151" s="18">
        <v>45.71</v>
      </c>
      <c r="IW151" s="25">
        <f t="shared" si="470"/>
        <v>45.81</v>
      </c>
      <c r="IX151" s="25">
        <f t="shared" si="471"/>
        <v>0</v>
      </c>
      <c r="IY151" s="25">
        <f t="shared" si="472"/>
        <v>0</v>
      </c>
      <c r="IZ151" s="25">
        <f t="shared" si="473"/>
        <v>0</v>
      </c>
      <c r="JA151" s="25">
        <f t="shared" si="474"/>
        <v>0</v>
      </c>
      <c r="JB151" s="18">
        <v>45.47</v>
      </c>
      <c r="JC151" s="20">
        <f>ROUND(IF(EN151="Cống tròn",IF(EN151="Cống tròn",IF(EU151="Không có móng",JS151-FF151,IF(EU151="Đế",JR151-FN151,IF(OR(EU151="Móng bê tông",EU151="Móng bê tông kết hợp đế"),JK151-FJ151,0))),0),IF(EN151="Cống hộp",IF(AND(EN151="Cống hộp",EU151="Không có móng"),JS151-GF151,IF(AND(EN151="Cống hộp",EU151="Móng bê tông"),JL151-GB151,0)),IF(OR(EN151="Rãnh xây",EN151="Rãnh bê tông"),IF(OR(EN151="Rãnh xây",EN151="Rãnh bê tông"),JM151-GB151,0),IF(EN151="Ống nhựa",IF(AND(EN151="Ống nhựa",EU151="Không đắp cát"),JS151-HT151,IF(AND(EN151="Ống nhựa",EU151="Đắp cát"),JJ151-HX151,0)),IF(EN151="Rãnh thang",IF(EN151="Rãnh thang",IF(EU151="Móng bê tông",#REF!-#REF!,JS151),0),0))))),2)</f>
        <v>44.41</v>
      </c>
      <c r="JD151" s="20">
        <f t="shared" si="612"/>
        <v>1.0600000000000023</v>
      </c>
      <c r="JE151" s="20">
        <f t="shared" si="475"/>
        <v>44.41</v>
      </c>
      <c r="JF151" s="20">
        <f t="shared" si="476"/>
        <v>0</v>
      </c>
      <c r="JG151" s="20">
        <f t="shared" si="477"/>
        <v>0</v>
      </c>
      <c r="JH151" s="20">
        <f t="shared" si="478"/>
        <v>0</v>
      </c>
      <c r="JI151" s="20">
        <f>IF(EN151="Rãnh thang",IF(AND(EN151="Rãnh thang",EU151="Móng bê tông"),JS151-#REF!,0),IF(EN151="Ống nhựa",IF(AND(EN151="Ống nhựa",EU151="Đắp cát"),JS151-HT151,0),IF(EN151="Cống tròn",IF(EN151="Cống tròn",IF(OR(EU151="Móng bê tông",EU151="Móng bê tông kết hợp đế"),JO151-FL151,0),0),IF(EN151="Cống hộp",IF(AND(EN151="Cống hộp",EU151="Móng bê tông"),JP151-GD151,0),IF(OR(EN151="Rãnh xây",EN151="Rãnh bê tông"),IF(AND(EN151="Rãnh xây",EU151="Móng bê tông"),JQ151-GD151,IF(AND(EN151="Rãnh bê tông",EU151="Móng bê tông"),JQ151-GD151,0)),0)))))</f>
        <v>44.41</v>
      </c>
      <c r="JJ151" s="20">
        <f t="shared" si="479"/>
        <v>0</v>
      </c>
      <c r="JK151" s="20">
        <f t="shared" si="480"/>
        <v>44.41</v>
      </c>
      <c r="JL151" s="20">
        <f t="shared" si="481"/>
        <v>0</v>
      </c>
      <c r="JM151" s="20">
        <f t="shared" si="482"/>
        <v>0</v>
      </c>
      <c r="JN151" s="20">
        <f t="shared" si="483"/>
        <v>44.61</v>
      </c>
      <c r="JO151" s="20">
        <f t="shared" si="484"/>
        <v>44.61</v>
      </c>
      <c r="JP151" s="20">
        <f t="shared" si="485"/>
        <v>0</v>
      </c>
      <c r="JQ151" s="20">
        <f t="shared" si="486"/>
        <v>0</v>
      </c>
      <c r="JR151" s="20">
        <f t="shared" si="487"/>
        <v>0</v>
      </c>
      <c r="JS151" s="26">
        <v>44.71</v>
      </c>
      <c r="JT151" s="25">
        <f t="shared" si="613"/>
        <v>0</v>
      </c>
      <c r="JU151" s="25">
        <f t="shared" si="488"/>
        <v>0</v>
      </c>
      <c r="JV151" s="25">
        <f t="shared" si="489"/>
        <v>0</v>
      </c>
      <c r="JW151" s="25">
        <f>ROUND(IF(EN151="Cống tròn",IF(EN151="Cống tròn",JX151+FF151,0),IF(EN151="Cống hộp",IF(EN151="Cống hộp",JX151+GP151,0),IF(OR(EN151="Rãnh xây",EN151="Rãnh bê tông"),IF(OR(EN151="Rãnh xây",EN151="Rãnh bê tông"),JX151+GP151,0),IF(EN151="ống nhựa",IF(EN151="Ống nhựa",JX151+HT151,0),IF(EN151="Rãnh thang",IF(EN151="Rãnh thang",JS151+#REF!,0),0))))),2)</f>
        <v>45.81</v>
      </c>
      <c r="JX151" s="27">
        <v>45.71</v>
      </c>
      <c r="JY151" s="25">
        <f t="shared" si="490"/>
        <v>45.81</v>
      </c>
      <c r="JZ151" s="25">
        <f t="shared" si="491"/>
        <v>0</v>
      </c>
      <c r="KA151" s="25">
        <f t="shared" si="492"/>
        <v>0</v>
      </c>
      <c r="KB151" s="25">
        <f t="shared" si="493"/>
        <v>0</v>
      </c>
      <c r="KC151" s="25">
        <f t="shared" si="494"/>
        <v>0</v>
      </c>
      <c r="KD151" s="28" t="s">
        <v>98</v>
      </c>
      <c r="KE151" s="27">
        <v>0</v>
      </c>
      <c r="KF151" s="25">
        <f t="shared" si="495"/>
        <v>1.1099999999999994</v>
      </c>
      <c r="KG151" s="25">
        <f t="shared" si="614"/>
        <v>1.1099999999999994</v>
      </c>
      <c r="KH151" s="27">
        <v>0</v>
      </c>
      <c r="KI151" s="25">
        <f t="shared" si="496"/>
        <v>1.0600000000000023</v>
      </c>
      <c r="KJ151" s="25">
        <f t="shared" si="615"/>
        <v>1.0600000000000023</v>
      </c>
      <c r="KK151" s="25">
        <f t="shared" si="497"/>
        <v>0</v>
      </c>
      <c r="KL151" s="25">
        <f t="shared" si="498"/>
        <v>0</v>
      </c>
      <c r="KM151" s="25">
        <f t="shared" si="616"/>
        <v>0</v>
      </c>
      <c r="KN151" s="25">
        <f t="shared" si="499"/>
        <v>0</v>
      </c>
      <c r="KO151" s="25">
        <f t="shared" si="500"/>
        <v>0</v>
      </c>
      <c r="KP151" s="25">
        <f t="shared" si="617"/>
        <v>0</v>
      </c>
      <c r="KQ151" s="25">
        <f t="shared" si="501"/>
        <v>0.2</v>
      </c>
      <c r="KR151" s="25">
        <f t="shared" si="502"/>
        <v>0.2</v>
      </c>
      <c r="KS151" s="25">
        <f t="shared" si="618"/>
        <v>0.2</v>
      </c>
      <c r="KT151" s="25">
        <f t="shared" si="503"/>
        <v>0</v>
      </c>
      <c r="KU151" s="25">
        <f t="shared" si="504"/>
        <v>0</v>
      </c>
      <c r="KV151" s="25">
        <f t="shared" si="619"/>
        <v>0</v>
      </c>
      <c r="KW151" s="25">
        <f t="shared" si="505"/>
        <v>0</v>
      </c>
      <c r="KX151" s="25">
        <f t="shared" si="506"/>
        <v>0</v>
      </c>
      <c r="KY151" s="25">
        <f t="shared" si="620"/>
        <v>0</v>
      </c>
      <c r="KZ151" s="25">
        <f t="shared" si="507"/>
        <v>0</v>
      </c>
      <c r="LA151" s="25">
        <f t="shared" si="508"/>
        <v>0</v>
      </c>
      <c r="LB151" s="25">
        <f t="shared" si="621"/>
        <v>0</v>
      </c>
      <c r="LC151" s="25">
        <f t="shared" si="509"/>
        <v>0.90999999999999948</v>
      </c>
      <c r="LD151" s="25">
        <f t="shared" si="510"/>
        <v>0.86000000000000232</v>
      </c>
      <c r="LE151" s="25">
        <f t="shared" si="622"/>
        <v>0.8850000000000009</v>
      </c>
      <c r="LF151" s="25">
        <f t="shared" si="511"/>
        <v>0</v>
      </c>
      <c r="LG151" s="25">
        <f t="shared" si="512"/>
        <v>0</v>
      </c>
      <c r="LH151" s="25">
        <f t="shared" si="623"/>
        <v>0</v>
      </c>
      <c r="LI151" s="25">
        <f t="shared" si="513"/>
        <v>0</v>
      </c>
      <c r="LJ151" s="25">
        <f t="shared" si="514"/>
        <v>0</v>
      </c>
      <c r="LK151" s="25">
        <f t="shared" si="624"/>
        <v>0</v>
      </c>
      <c r="LL151" s="25">
        <f t="shared" si="515"/>
        <v>0</v>
      </c>
      <c r="LM151" s="25">
        <f t="shared" si="516"/>
        <v>0</v>
      </c>
      <c r="LN151" s="25">
        <f t="shared" si="625"/>
        <v>0</v>
      </c>
      <c r="LO151" s="25">
        <f t="shared" si="517"/>
        <v>0</v>
      </c>
      <c r="LP151" s="25">
        <f t="shared" si="518"/>
        <v>0</v>
      </c>
      <c r="LQ151" s="25">
        <f t="shared" si="626"/>
        <v>0</v>
      </c>
      <c r="LR151" s="25">
        <f t="shared" si="519"/>
        <v>0</v>
      </c>
      <c r="LS151" s="25">
        <f t="shared" si="520"/>
        <v>0</v>
      </c>
      <c r="LT151" s="25">
        <f t="shared" si="627"/>
        <v>0</v>
      </c>
      <c r="LU151" s="25">
        <f t="shared" si="521"/>
        <v>0</v>
      </c>
      <c r="LV151" s="25">
        <f t="shared" si="522"/>
        <v>0</v>
      </c>
      <c r="LW151" s="25">
        <f t="shared" si="628"/>
        <v>0</v>
      </c>
      <c r="LX151" s="25">
        <f t="shared" si="523"/>
        <v>0</v>
      </c>
      <c r="LY151" s="25">
        <f t="shared" si="524"/>
        <v>0</v>
      </c>
      <c r="LZ151" s="25">
        <f t="shared" si="629"/>
        <v>0</v>
      </c>
      <c r="MA151" s="25">
        <f t="shared" si="525"/>
        <v>0</v>
      </c>
      <c r="MB151" s="25">
        <f t="shared" si="526"/>
        <v>0</v>
      </c>
      <c r="MC151" s="25">
        <f t="shared" si="630"/>
        <v>0</v>
      </c>
      <c r="MD151" s="25">
        <f t="shared" si="527"/>
        <v>0</v>
      </c>
      <c r="ME151" s="25">
        <f t="shared" si="528"/>
        <v>0</v>
      </c>
      <c r="MF151" s="25">
        <f t="shared" si="631"/>
        <v>0</v>
      </c>
      <c r="MG151" s="25">
        <f t="shared" si="529"/>
        <v>0</v>
      </c>
      <c r="MH151" s="25">
        <f t="shared" si="530"/>
        <v>0</v>
      </c>
      <c r="MI151" s="25">
        <f t="shared" si="632"/>
        <v>0</v>
      </c>
      <c r="MJ151" s="25">
        <f t="shared" si="531"/>
        <v>0</v>
      </c>
      <c r="MK151" s="25">
        <f t="shared" si="532"/>
        <v>0</v>
      </c>
      <c r="ML151" s="25">
        <f t="shared" si="633"/>
        <v>0</v>
      </c>
      <c r="MM151" s="25">
        <f t="shared" si="533"/>
        <v>0</v>
      </c>
      <c r="MN151" s="25">
        <f t="shared" si="534"/>
        <v>0</v>
      </c>
      <c r="MO151" s="25">
        <f t="shared" si="634"/>
        <v>0</v>
      </c>
      <c r="MP151" s="25">
        <f t="shared" si="535"/>
        <v>0</v>
      </c>
      <c r="MQ151" s="25">
        <f t="shared" si="536"/>
        <v>0</v>
      </c>
      <c r="MR151" s="25">
        <f t="shared" si="635"/>
        <v>0</v>
      </c>
      <c r="MS151" s="29">
        <v>1.4</v>
      </c>
      <c r="MT151" s="29">
        <v>0</v>
      </c>
      <c r="MU151" s="29">
        <v>1</v>
      </c>
      <c r="MV151" s="29">
        <v>1</v>
      </c>
      <c r="MW151" s="25">
        <f t="shared" si="537"/>
        <v>1.4</v>
      </c>
      <c r="MX151" s="25">
        <f t="shared" si="538"/>
        <v>1.55</v>
      </c>
      <c r="MY151" s="25">
        <f t="shared" si="539"/>
        <v>0</v>
      </c>
      <c r="MZ151" s="25">
        <f t="shared" si="540"/>
        <v>0</v>
      </c>
      <c r="NA151" s="25">
        <f t="shared" si="541"/>
        <v>1.4</v>
      </c>
      <c r="NB151" s="25">
        <f t="shared" si="542"/>
        <v>1.48</v>
      </c>
      <c r="NC151" s="25">
        <f t="shared" si="543"/>
        <v>0</v>
      </c>
      <c r="ND151" s="25">
        <f t="shared" si="544"/>
        <v>0</v>
      </c>
      <c r="NE151" s="25">
        <f t="shared" si="636"/>
        <v>1.4</v>
      </c>
      <c r="NF151" s="25">
        <f t="shared" si="636"/>
        <v>1.5150000000000001</v>
      </c>
      <c r="NG151" s="25">
        <f t="shared" si="636"/>
        <v>0</v>
      </c>
      <c r="NH151" s="25">
        <f t="shared" si="545"/>
        <v>0</v>
      </c>
      <c r="NI151" s="25">
        <f t="shared" si="546"/>
        <v>43.12</v>
      </c>
      <c r="NJ151" s="25">
        <f t="shared" si="547"/>
        <v>0</v>
      </c>
      <c r="NK151" s="25">
        <f t="shared" si="548"/>
        <v>43.12</v>
      </c>
      <c r="NL151" s="25">
        <f t="shared" si="549"/>
        <v>25.47</v>
      </c>
      <c r="NM151" s="25">
        <f t="shared" si="550"/>
        <v>0</v>
      </c>
      <c r="NN151" s="25">
        <f t="shared" si="637"/>
        <v>25.47</v>
      </c>
      <c r="NO151" s="25">
        <f t="shared" si="551"/>
        <v>0</v>
      </c>
      <c r="NP151" s="25">
        <f t="shared" si="552"/>
        <v>0</v>
      </c>
      <c r="NQ151" s="25">
        <f t="shared" si="638"/>
        <v>0</v>
      </c>
      <c r="NR151" s="25">
        <f t="shared" si="553"/>
        <v>0</v>
      </c>
      <c r="NS151" s="25">
        <f t="shared" si="554"/>
        <v>0</v>
      </c>
      <c r="NT151" s="25">
        <f t="shared" si="639"/>
        <v>0</v>
      </c>
      <c r="NU151" s="25">
        <f t="shared" si="555"/>
        <v>0</v>
      </c>
      <c r="NV151" s="25">
        <f t="shared" si="556"/>
        <v>0</v>
      </c>
      <c r="NW151" s="25">
        <f t="shared" si="640"/>
        <v>0</v>
      </c>
      <c r="NX151" s="25">
        <f t="shared" si="641"/>
        <v>25.47</v>
      </c>
      <c r="NY151" s="25">
        <f t="shared" si="641"/>
        <v>0</v>
      </c>
      <c r="NZ151" s="25">
        <f t="shared" si="642"/>
        <v>25.47</v>
      </c>
      <c r="OA151" s="25">
        <f t="shared" si="643"/>
        <v>17.649999999999999</v>
      </c>
      <c r="OB151" s="25">
        <f t="shared" si="643"/>
        <v>0</v>
      </c>
      <c r="OC151" s="25">
        <f t="shared" si="644"/>
        <v>17.649999999999999</v>
      </c>
      <c r="OD151" s="25">
        <f t="shared" si="645"/>
        <v>25.47</v>
      </c>
      <c r="OE151" s="25">
        <f t="shared" si="645"/>
        <v>0</v>
      </c>
      <c r="OF151" s="25">
        <f t="shared" si="645"/>
        <v>25.47</v>
      </c>
      <c r="OG151" s="25">
        <f t="shared" si="557"/>
        <v>0</v>
      </c>
      <c r="OH151" s="25">
        <f t="shared" si="558"/>
        <v>0</v>
      </c>
      <c r="OI151" s="25">
        <f t="shared" si="559"/>
        <v>0</v>
      </c>
      <c r="OJ151" s="25">
        <f t="shared" si="560"/>
        <v>0</v>
      </c>
      <c r="OK151" s="25">
        <f t="shared" si="561"/>
        <v>0</v>
      </c>
      <c r="OL151" s="25">
        <f t="shared" si="562"/>
        <v>0</v>
      </c>
      <c r="OM151" s="25">
        <f t="shared" si="646"/>
        <v>0</v>
      </c>
      <c r="ON151" s="25">
        <f t="shared" si="646"/>
        <v>0</v>
      </c>
      <c r="OO151" s="25">
        <f t="shared" si="646"/>
        <v>0</v>
      </c>
      <c r="OP151" s="25">
        <f t="shared" si="563"/>
        <v>0</v>
      </c>
      <c r="OQ151" s="25">
        <f t="shared" si="564"/>
        <v>0</v>
      </c>
      <c r="OR151" s="25">
        <f t="shared" si="647"/>
        <v>0</v>
      </c>
      <c r="OS151" s="19">
        <v>535686.01</v>
      </c>
      <c r="OT151" s="19">
        <v>2372141.5699999998</v>
      </c>
    </row>
    <row r="152" spans="1:410" ht="33" customHeight="1" x14ac:dyDescent="0.25">
      <c r="A152" s="18"/>
      <c r="B152" s="18" t="s">
        <v>939</v>
      </c>
      <c r="C152" s="18">
        <v>2763</v>
      </c>
      <c r="D152" s="16" t="e">
        <f>_xlfn.IFNA(INDEX(#REF!,MATCH(E152,#REF!,0)),0)</f>
        <v>#REF!</v>
      </c>
      <c r="E152" s="18" t="s">
        <v>941</v>
      </c>
      <c r="F152" s="16" t="s">
        <v>765</v>
      </c>
      <c r="G152" s="16" t="s">
        <v>766</v>
      </c>
      <c r="H152" s="16" t="s">
        <v>767</v>
      </c>
      <c r="I152" s="16" t="s">
        <v>768</v>
      </c>
      <c r="J152" s="16" t="s">
        <v>769</v>
      </c>
      <c r="K152" s="16" t="s">
        <v>770</v>
      </c>
      <c r="L152" s="16" t="s">
        <v>771</v>
      </c>
      <c r="M152" s="18">
        <v>1.64</v>
      </c>
      <c r="N152" s="18">
        <v>1.94</v>
      </c>
      <c r="O152" s="18">
        <v>2.04</v>
      </c>
      <c r="P152" s="18">
        <v>2.34</v>
      </c>
      <c r="Q152" s="18">
        <v>0.1</v>
      </c>
      <c r="R152" s="18">
        <v>1.8399999999999999</v>
      </c>
      <c r="S152" s="18">
        <v>2.14</v>
      </c>
      <c r="T152" s="18">
        <v>0.2</v>
      </c>
      <c r="U152" s="18">
        <v>0</v>
      </c>
      <c r="V152" s="18">
        <v>0</v>
      </c>
      <c r="W152" s="18">
        <v>0</v>
      </c>
      <c r="X152" s="18">
        <v>1.64</v>
      </c>
      <c r="Y152" s="18">
        <v>1.9</v>
      </c>
      <c r="Z152" s="20">
        <f t="shared" si="565"/>
        <v>1.6</v>
      </c>
      <c r="AA152" s="18">
        <v>0.22</v>
      </c>
      <c r="AB152" s="18">
        <v>0</v>
      </c>
      <c r="AC152" s="18">
        <v>0</v>
      </c>
      <c r="AD152" s="18">
        <v>0</v>
      </c>
      <c r="AE152" s="18">
        <v>0</v>
      </c>
      <c r="AF152" s="18">
        <v>0</v>
      </c>
      <c r="AG152" s="18">
        <v>1.2</v>
      </c>
      <c r="AH152" s="18">
        <v>1.5</v>
      </c>
      <c r="AI152" s="20">
        <f t="shared" si="566"/>
        <v>1.75</v>
      </c>
      <c r="AJ152" s="18">
        <v>0</v>
      </c>
      <c r="AK152" s="18">
        <v>0</v>
      </c>
      <c r="AL152" s="20">
        <f t="shared" si="567"/>
        <v>0</v>
      </c>
      <c r="AM152" s="18">
        <v>1.64</v>
      </c>
      <c r="AN152" s="18">
        <v>1.5</v>
      </c>
      <c r="AO152" s="18">
        <v>0.15</v>
      </c>
      <c r="AP152" s="18">
        <v>0.22</v>
      </c>
      <c r="AQ152" s="18">
        <v>1.64</v>
      </c>
      <c r="AR152" s="18">
        <v>1.72</v>
      </c>
      <c r="AS152" s="18">
        <v>0.12</v>
      </c>
      <c r="AT152" s="18">
        <v>0.11</v>
      </c>
      <c r="AU152" s="18">
        <v>0</v>
      </c>
      <c r="AV152" s="18">
        <v>1</v>
      </c>
      <c r="AW152" s="18">
        <v>0</v>
      </c>
      <c r="AX152" s="18">
        <v>0</v>
      </c>
      <c r="AY152" s="18">
        <v>0</v>
      </c>
      <c r="AZ152" s="18">
        <v>0</v>
      </c>
      <c r="BA152" s="18">
        <v>0</v>
      </c>
      <c r="BB152" s="18">
        <v>0</v>
      </c>
      <c r="BC152" s="18">
        <v>0</v>
      </c>
      <c r="BD152" s="18">
        <v>0</v>
      </c>
      <c r="BE152" s="18">
        <v>2</v>
      </c>
      <c r="BF152" s="18">
        <v>0</v>
      </c>
      <c r="BG152" s="18">
        <v>0</v>
      </c>
      <c r="BH152" s="18">
        <v>0</v>
      </c>
      <c r="BI152" s="18">
        <v>0</v>
      </c>
      <c r="BJ152" s="18">
        <v>0</v>
      </c>
      <c r="BK152" s="18">
        <v>0</v>
      </c>
      <c r="BL152" s="18">
        <v>0</v>
      </c>
      <c r="BM152" s="18">
        <v>0</v>
      </c>
      <c r="BN152" s="18">
        <v>0</v>
      </c>
      <c r="BO152" s="18">
        <v>0</v>
      </c>
      <c r="BP152" s="18">
        <v>0</v>
      </c>
      <c r="BQ152" s="18">
        <v>0</v>
      </c>
      <c r="BR152" s="18">
        <v>0</v>
      </c>
      <c r="BS152" s="18">
        <v>0</v>
      </c>
      <c r="BT152" s="18">
        <v>0</v>
      </c>
      <c r="BU152" s="18">
        <v>0</v>
      </c>
      <c r="BV152" s="18">
        <v>0</v>
      </c>
      <c r="BW152" s="18">
        <v>0</v>
      </c>
      <c r="BX152" s="18">
        <v>0</v>
      </c>
      <c r="BY152" s="18">
        <v>0</v>
      </c>
      <c r="BZ152" s="18">
        <v>0</v>
      </c>
      <c r="CA152" s="16" t="e">
        <f>_xlfn.IFNA(IF(RIGHT(D152,2)="=G",0,INDEX(#REF!,MATCH(E152,#REF!,0))),0)</f>
        <v>#REF!</v>
      </c>
      <c r="CB152" s="16" t="s">
        <v>776</v>
      </c>
      <c r="CC152" s="18">
        <v>0</v>
      </c>
      <c r="CD152" s="18">
        <v>0</v>
      </c>
      <c r="CE152" s="18">
        <v>1.4</v>
      </c>
      <c r="CF152" s="18">
        <v>0.85</v>
      </c>
      <c r="CG152" s="18">
        <v>0.12</v>
      </c>
      <c r="CH152" s="18">
        <v>2</v>
      </c>
      <c r="CI152" s="16" t="s">
        <v>98</v>
      </c>
      <c r="CJ152" s="18">
        <v>0</v>
      </c>
      <c r="CK152" s="20">
        <f t="shared" si="432"/>
        <v>1.36</v>
      </c>
      <c r="CL152" s="20">
        <f t="shared" si="568"/>
        <v>1.36</v>
      </c>
      <c r="CM152" s="18">
        <v>36.119999999999997</v>
      </c>
      <c r="CN152" s="18">
        <v>46.31</v>
      </c>
      <c r="CO152" s="18">
        <v>45.471000000000004</v>
      </c>
      <c r="CP152" s="22">
        <f t="shared" si="433"/>
        <v>45.47</v>
      </c>
      <c r="CQ152" s="22">
        <f t="shared" si="434"/>
        <v>44.11</v>
      </c>
      <c r="CR152" s="22">
        <f t="shared" si="569"/>
        <v>1.36</v>
      </c>
      <c r="CS152" s="22">
        <f t="shared" si="435"/>
        <v>44.209999999999994</v>
      </c>
      <c r="CT152" s="22">
        <f t="shared" si="436"/>
        <v>44.41</v>
      </c>
      <c r="CU152" s="18">
        <v>44.41</v>
      </c>
      <c r="CV152" s="22">
        <f t="shared" si="570"/>
        <v>1.6</v>
      </c>
      <c r="CW152" s="22">
        <f t="shared" si="437"/>
        <v>0</v>
      </c>
      <c r="CX152" s="22">
        <f t="shared" si="438"/>
        <v>0</v>
      </c>
      <c r="CY152" s="22">
        <f t="shared" si="439"/>
        <v>46.04</v>
      </c>
      <c r="CZ152" s="22">
        <f t="shared" si="440"/>
        <v>46.19</v>
      </c>
      <c r="DA152" s="18">
        <v>46.31</v>
      </c>
      <c r="DB152" s="20">
        <f t="shared" si="571"/>
        <v>2.2000000000000002</v>
      </c>
      <c r="DC152" s="20">
        <f t="shared" si="572"/>
        <v>0.84</v>
      </c>
      <c r="DD152" s="20">
        <f t="shared" si="573"/>
        <v>1.3600000000000003</v>
      </c>
      <c r="DE152" s="20">
        <f t="shared" si="441"/>
        <v>0.1</v>
      </c>
      <c r="DF152" s="20">
        <f t="shared" si="442"/>
        <v>0.2</v>
      </c>
      <c r="DG152" s="20">
        <f t="shared" si="443"/>
        <v>1.06</v>
      </c>
      <c r="DH152" s="20">
        <f t="shared" si="444"/>
        <v>0</v>
      </c>
      <c r="DI152" s="20">
        <f t="shared" si="445"/>
        <v>0</v>
      </c>
      <c r="DJ152" s="20">
        <f t="shared" si="446"/>
        <v>0</v>
      </c>
      <c r="DK152" s="20">
        <f t="shared" si="574"/>
        <v>1.36</v>
      </c>
      <c r="DL152" s="20">
        <f t="shared" si="575"/>
        <v>0</v>
      </c>
      <c r="DM152" s="20">
        <f t="shared" si="576"/>
        <v>0</v>
      </c>
      <c r="DN152" s="20">
        <f t="shared" si="577"/>
        <v>0</v>
      </c>
      <c r="DO152" s="18">
        <v>2.54</v>
      </c>
      <c r="DP152" s="18">
        <v>0</v>
      </c>
      <c r="DQ152" s="18">
        <v>1</v>
      </c>
      <c r="DR152" s="18">
        <v>1</v>
      </c>
      <c r="DS152" s="25">
        <f t="shared" si="578"/>
        <v>2.54</v>
      </c>
      <c r="DT152" s="25">
        <f t="shared" si="579"/>
        <v>0</v>
      </c>
      <c r="DU152" s="25">
        <f t="shared" si="580"/>
        <v>3.45</v>
      </c>
      <c r="DV152" s="25">
        <f t="shared" si="581"/>
        <v>0</v>
      </c>
      <c r="DW152" s="25">
        <f t="shared" si="582"/>
        <v>3.45</v>
      </c>
      <c r="DX152" s="25">
        <f t="shared" si="583"/>
        <v>7.04</v>
      </c>
      <c r="DY152" s="25">
        <f t="shared" si="584"/>
        <v>0</v>
      </c>
      <c r="DZ152" s="25">
        <f t="shared" si="585"/>
        <v>7.04</v>
      </c>
      <c r="EA152" s="25">
        <f t="shared" si="586"/>
        <v>4.6399999999999997</v>
      </c>
      <c r="EB152" s="25">
        <f t="shared" si="587"/>
        <v>0</v>
      </c>
      <c r="EC152" s="25">
        <f t="shared" si="588"/>
        <v>4.6399999999999997</v>
      </c>
      <c r="ED152" s="25">
        <f t="shared" si="589"/>
        <v>2.4</v>
      </c>
      <c r="EE152" s="25">
        <f t="shared" si="589"/>
        <v>0</v>
      </c>
      <c r="EF152" s="25">
        <f t="shared" si="590"/>
        <v>2.4</v>
      </c>
      <c r="EG152" s="25">
        <f t="shared" si="591"/>
        <v>4.6399999999999997</v>
      </c>
      <c r="EH152" s="25">
        <f t="shared" si="591"/>
        <v>0</v>
      </c>
      <c r="EI152" s="25">
        <f t="shared" si="592"/>
        <v>4.6399999999999997</v>
      </c>
      <c r="EJ152" s="18">
        <v>2763</v>
      </c>
      <c r="EK152" s="18">
        <v>2724.3</v>
      </c>
      <c r="EL152" s="18" t="s">
        <v>941</v>
      </c>
      <c r="EM152" s="18" t="s">
        <v>942</v>
      </c>
      <c r="EN152" s="16" t="s">
        <v>774</v>
      </c>
      <c r="EO152" s="16" t="s">
        <v>132</v>
      </c>
      <c r="EP152" s="16" t="e">
        <f>IF(OR(EN152="Cống tròn",EN152="Cống hộp",EN152="Ống nhựa"),INDEX(#REF!,MATCH(E152,#REF!,0)),IF(OR(EN152="Rãnh xây",EN152="Rãnh bê tông"),INDEX(#REF!,MATCH(E152,#REF!,0)),0))</f>
        <v>#REF!</v>
      </c>
      <c r="EQ152" s="18">
        <v>37.499999999999815</v>
      </c>
      <c r="ER152" s="18">
        <v>1</v>
      </c>
      <c r="ES152" s="25">
        <f t="shared" si="593"/>
        <v>37</v>
      </c>
      <c r="ET152" s="1" t="e">
        <f>_xlfn.IFNA(IF(EN152="Cống tròn",INDEX(#REF!,MATCH(E152,#REF!,0)),IF(EN152="Cống hộp",INDEX(#REF!,MATCH(E152,#REF!,0)),EU152&amp;" ,"&amp;EV152)),0)</f>
        <v>#REF!</v>
      </c>
      <c r="EU152" s="16" t="s">
        <v>769</v>
      </c>
      <c r="EV152" s="16" t="s">
        <v>775</v>
      </c>
      <c r="EW152" s="16" t="e">
        <f>_xlfn.IFNA(INDEX(#REF!,MATCH(E152,#REF!,0)),0)</f>
        <v>#REF!</v>
      </c>
      <c r="EX152" s="16"/>
      <c r="EY152" s="18">
        <v>0</v>
      </c>
      <c r="EZ152" s="18">
        <v>0</v>
      </c>
      <c r="FA152" s="18">
        <v>0</v>
      </c>
      <c r="FB152" s="19">
        <v>0</v>
      </c>
      <c r="FC152" s="19">
        <v>0</v>
      </c>
      <c r="FD152" s="25">
        <f t="shared" si="447"/>
        <v>0</v>
      </c>
      <c r="FE152" s="25">
        <f t="shared" si="594"/>
        <v>0</v>
      </c>
      <c r="FF152" s="18">
        <v>0.1</v>
      </c>
      <c r="FG152" s="18">
        <v>2</v>
      </c>
      <c r="FH152" s="18">
        <v>1</v>
      </c>
      <c r="FI152" s="25">
        <f t="shared" si="595"/>
        <v>1.2</v>
      </c>
      <c r="FJ152" s="18">
        <v>0</v>
      </c>
      <c r="FK152" s="18">
        <v>0</v>
      </c>
      <c r="FL152" s="18">
        <v>0.2</v>
      </c>
      <c r="FM152" s="18">
        <v>1.4</v>
      </c>
      <c r="FN152" s="18">
        <v>0</v>
      </c>
      <c r="FO152" s="25">
        <f t="shared" si="596"/>
        <v>1.4</v>
      </c>
      <c r="FP152" s="18">
        <v>1.4999999999999999E-2</v>
      </c>
      <c r="FQ152" s="18">
        <v>1</v>
      </c>
      <c r="FR152" s="25">
        <f t="shared" si="448"/>
        <v>36</v>
      </c>
      <c r="FS152" s="25">
        <f t="shared" si="449"/>
        <v>0.52500000000000002</v>
      </c>
      <c r="FT152" s="25">
        <f t="shared" si="450"/>
        <v>36.524999999999999</v>
      </c>
      <c r="FU152" s="25">
        <f t="shared" si="451"/>
        <v>-0.97499999999981668</v>
      </c>
      <c r="FV152" s="25" t="str">
        <f t="shared" si="597"/>
        <v>Thêm 01</v>
      </c>
      <c r="FW152" s="25">
        <f t="shared" si="598"/>
        <v>0.04</v>
      </c>
      <c r="FX152" s="16"/>
      <c r="FY152" s="16"/>
      <c r="FZ152" s="16"/>
      <c r="GA152" s="16"/>
      <c r="GB152" s="19">
        <v>0</v>
      </c>
      <c r="GC152" s="19">
        <v>0</v>
      </c>
      <c r="GD152" s="19">
        <v>0</v>
      </c>
      <c r="GE152" s="19">
        <v>0</v>
      </c>
      <c r="GF152" s="19">
        <v>0</v>
      </c>
      <c r="GG152" s="19">
        <v>0</v>
      </c>
      <c r="GH152" s="19">
        <v>0</v>
      </c>
      <c r="GI152" s="19">
        <v>0</v>
      </c>
      <c r="GJ152" s="19">
        <v>0</v>
      </c>
      <c r="GK152" s="19">
        <v>0</v>
      </c>
      <c r="GL152" s="25">
        <f t="shared" si="452"/>
        <v>0</v>
      </c>
      <c r="GM152" s="25">
        <f t="shared" si="599"/>
        <v>0</v>
      </c>
      <c r="GN152" s="19">
        <v>0</v>
      </c>
      <c r="GO152" s="19">
        <v>0</v>
      </c>
      <c r="GP152" s="19">
        <v>0</v>
      </c>
      <c r="GQ152" s="19">
        <v>0</v>
      </c>
      <c r="GR152" s="1" t="e">
        <f>_xlfn.IFNA(INDEX(#REF!,MATCH(E152,#REF!,0)),0)</f>
        <v>#REF!</v>
      </c>
      <c r="GS152" s="16"/>
      <c r="GT152" s="18">
        <v>0</v>
      </c>
      <c r="GU152" s="18">
        <v>0</v>
      </c>
      <c r="GV152" s="18">
        <v>0</v>
      </c>
      <c r="GW152" s="18">
        <v>0</v>
      </c>
      <c r="GX152" s="25">
        <f t="shared" si="453"/>
        <v>0</v>
      </c>
      <c r="GY152" s="25">
        <f t="shared" si="454"/>
        <v>0</v>
      </c>
      <c r="GZ152" s="25">
        <f t="shared" si="600"/>
        <v>0</v>
      </c>
      <c r="HA152" s="1" t="e" cm="1">
        <f t="array" ref="HA152">INDEX(#REF!,MATCH(EJ152&amp;EK152&amp;HD152&amp;HE152&amp;HF152,#REF!&amp;#REF!&amp;#REF!&amp;#REF!&amp;#REF!,0))</f>
        <v>#REF!</v>
      </c>
      <c r="HB152" s="16"/>
      <c r="HC152" s="25">
        <f t="shared" si="601"/>
        <v>0</v>
      </c>
      <c r="HD152" s="18">
        <v>0</v>
      </c>
      <c r="HE152" s="18">
        <v>0</v>
      </c>
      <c r="HF152" s="18">
        <v>0</v>
      </c>
      <c r="HG152" s="1" t="e" cm="1">
        <f t="array" ref="HG152">INDEX(#REF!,MATCH(EJ152&amp;EK152&amp;HJ152&amp;HK152&amp;HL152,#REF!&amp;#REF!&amp;#REF!&amp;#REF!&amp;#REF!,0))</f>
        <v>#REF!</v>
      </c>
      <c r="HH152" s="16"/>
      <c r="HI152" s="25">
        <f t="shared" si="602"/>
        <v>0</v>
      </c>
      <c r="HJ152" s="25">
        <f t="shared" si="603"/>
        <v>0</v>
      </c>
      <c r="HK152" s="19">
        <v>0</v>
      </c>
      <c r="HL152" s="19">
        <v>0</v>
      </c>
      <c r="HM152" s="18">
        <v>0.01</v>
      </c>
      <c r="HN152" s="18">
        <v>1</v>
      </c>
      <c r="HO152" s="25">
        <f t="shared" si="604"/>
        <v>0</v>
      </c>
      <c r="HP152" s="25">
        <f t="shared" si="605"/>
        <v>0</v>
      </c>
      <c r="HQ152" s="25">
        <f t="shared" si="606"/>
        <v>0</v>
      </c>
      <c r="HR152" s="25">
        <f t="shared" si="607"/>
        <v>0</v>
      </c>
      <c r="HS152" s="25">
        <f t="shared" si="608"/>
        <v>0</v>
      </c>
      <c r="HT152" s="19">
        <v>0</v>
      </c>
      <c r="HU152" s="19">
        <v>0</v>
      </c>
      <c r="HV152" s="19">
        <v>0</v>
      </c>
      <c r="HW152" s="25">
        <f t="shared" si="609"/>
        <v>0</v>
      </c>
      <c r="HX152" s="19">
        <v>0</v>
      </c>
      <c r="HY152" s="19">
        <v>0</v>
      </c>
      <c r="HZ152" s="18">
        <v>45.47</v>
      </c>
      <c r="IA152" s="20">
        <f>ROUND(IF(EN152="Cống tròn",IF(EN152="Cống tròn",IF(EU152="Không có móng",IQ152-FF152,IF(EU152="Đế",IP152-FN152,IF(OR(EU152="Móng bê tông",EU152="Móng bê tông kết hợp đế"),II152-FJ152,0))),0),IF(EN152="Cống hộp",IF(AND(EN152="Cống hộp",EU152="Không có móng"),IQ152-GF152,IF(AND(EN152="Cống hộp",EU152="Móng bê tông"),IJ152-GB152,0)),IF(OR(EN152="Rãnh xây",EN152="Rãnh bê tông"),IF(OR(EN152="Rãnh xây",EN152="Rãnh bê tông"),IK152-GB152,0),IF(EN152="Ống nhựa",IF(AND(EN152="Ống nhựa",EU152="Không đắp cát"),IQ152-HT152,IF(AND(EN152="Ống nhựa",EU152="Đắp cát"),IH152-HX152,0)),IF(EN152="Rãnh thang",IF(EN152="Rãnh thang",IF(EU152="Móng bê tông",#REF!-#REF!,IQ152),0),0))))),2)</f>
        <v>44.41</v>
      </c>
      <c r="IB152" s="20">
        <f t="shared" si="610"/>
        <v>1.0600000000000023</v>
      </c>
      <c r="IC152" s="20">
        <f t="shared" si="455"/>
        <v>44.41</v>
      </c>
      <c r="ID152" s="20">
        <f t="shared" si="456"/>
        <v>0</v>
      </c>
      <c r="IE152" s="20">
        <f t="shared" si="457"/>
        <v>0</v>
      </c>
      <c r="IF152" s="20">
        <f t="shared" si="458"/>
        <v>0</v>
      </c>
      <c r="IG152" s="20">
        <f>IF(EN152="Rãnh thang",IF(AND(EN152="Rãnh thang",EU152="Móng bê tông"),IQ152-#REF!,0),IF(EN152="Ống nhựa",IF(AND(EN152="Ống nhựa",EU152="Đắp cát"),IQ152-HT152,0),IF(EN152="Cống tròn",IF(EN152="Cống tròn",IF(OR(EU152="Móng bê tông",EU152="Móng bê tông kết hợp đế"),IM152-FL152,0),0),IF(EN152="Cống hộp",IF(AND(EN152="Cống hộp",EU152="Móng bê tông"),IN152-GD152,0),IF(OR(EN152="Rãnh xây",EN152="Rãnh bê tông"),IF(AND(EN152="Rãnh xây",EU152="Móng bê tông"),IO152-GD152,IF(AND(EN152="Rãnh bê tông",EU152="Móng bê tông"),IO152-GD152,0)),0)))))</f>
        <v>44.41</v>
      </c>
      <c r="IH152" s="20">
        <f t="shared" si="459"/>
        <v>0</v>
      </c>
      <c r="II152" s="20">
        <f t="shared" si="460"/>
        <v>44.41</v>
      </c>
      <c r="IJ152" s="20">
        <f t="shared" si="461"/>
        <v>0</v>
      </c>
      <c r="IK152" s="20">
        <f t="shared" si="462"/>
        <v>0</v>
      </c>
      <c r="IL152" s="20">
        <f t="shared" si="463"/>
        <v>44.61</v>
      </c>
      <c r="IM152" s="20">
        <f t="shared" si="464"/>
        <v>44.61</v>
      </c>
      <c r="IN152" s="20">
        <f t="shared" si="465"/>
        <v>0</v>
      </c>
      <c r="IO152" s="20">
        <f t="shared" si="466"/>
        <v>0</v>
      </c>
      <c r="IP152" s="20">
        <f t="shared" si="467"/>
        <v>0</v>
      </c>
      <c r="IQ152" s="18">
        <v>44.71</v>
      </c>
      <c r="IR152" s="25">
        <f t="shared" si="611"/>
        <v>0</v>
      </c>
      <c r="IS152" s="25">
        <f t="shared" si="468"/>
        <v>0</v>
      </c>
      <c r="IT152" s="25">
        <f t="shared" si="469"/>
        <v>0</v>
      </c>
      <c r="IU152" s="25">
        <f>ROUND(IF(EN152="Cống tròn",IF(EN152="Cống tròn",IV152+FF152,0),IF(EN152="Cống hộp",IF(EN152="Cống hộp",IV152+GP152,0),IF(OR(EN152="Rãnh xây",EN152="Rãnh bê tông"),IF(OR(EN152="Rãnh xây",EN152="Rãnh bê tông"),IV152+GP152,0),IF(EN152="ống nhựa",IF(EN152="Ống nhựa",IV152+HT152,0),IF(EN152="Rãnh thang",IF(EN152="Rãnh thang",IQ152+#REF!,0),0))))),2)</f>
        <v>45.75</v>
      </c>
      <c r="IV152" s="18">
        <v>45.65</v>
      </c>
      <c r="IW152" s="25">
        <f t="shared" si="470"/>
        <v>45.75</v>
      </c>
      <c r="IX152" s="25">
        <f t="shared" si="471"/>
        <v>0</v>
      </c>
      <c r="IY152" s="25">
        <f t="shared" si="472"/>
        <v>0</v>
      </c>
      <c r="IZ152" s="25">
        <f t="shared" si="473"/>
        <v>0</v>
      </c>
      <c r="JA152" s="25">
        <f t="shared" si="474"/>
        <v>0</v>
      </c>
      <c r="JB152" s="18">
        <v>45.43</v>
      </c>
      <c r="JC152" s="20">
        <f>ROUND(IF(EN152="Cống tròn",IF(EN152="Cống tròn",IF(EU152="Không có móng",JS152-FF152,IF(EU152="Đế",JR152-FN152,IF(OR(EU152="Móng bê tông",EU152="Móng bê tông kết hợp đế"),JK152-FJ152,0))),0),IF(EN152="Cống hộp",IF(AND(EN152="Cống hộp",EU152="Không có móng"),JS152-GF152,IF(AND(EN152="Cống hộp",EU152="Móng bê tông"),JL152-GB152,0)),IF(OR(EN152="Rãnh xây",EN152="Rãnh bê tông"),IF(OR(EN152="Rãnh xây",EN152="Rãnh bê tông"),JM152-GB152,0),IF(EN152="Ống nhựa",IF(AND(EN152="Ống nhựa",EU152="Không đắp cát"),JS152-HT152,IF(AND(EN152="Ống nhựa",EU152="Đắp cát"),JJ152-HX152,0)),IF(EN152="Rãnh thang",IF(EN152="Rãnh thang",IF(EU152="Móng bê tông",#REF!-#REF!,JS152),0),0))))),2)</f>
        <v>44.35</v>
      </c>
      <c r="JD152" s="20">
        <f t="shared" si="612"/>
        <v>1.0799999999999983</v>
      </c>
      <c r="JE152" s="20">
        <f t="shared" si="475"/>
        <v>44.349999999999994</v>
      </c>
      <c r="JF152" s="20">
        <f t="shared" si="476"/>
        <v>0</v>
      </c>
      <c r="JG152" s="20">
        <f t="shared" si="477"/>
        <v>0</v>
      </c>
      <c r="JH152" s="20">
        <f t="shared" si="478"/>
        <v>0</v>
      </c>
      <c r="JI152" s="20">
        <f>IF(EN152="Rãnh thang",IF(AND(EN152="Rãnh thang",EU152="Móng bê tông"),JS152-#REF!,0),IF(EN152="Ống nhựa",IF(AND(EN152="Ống nhựa",EU152="Đắp cát"),JS152-HT152,0),IF(EN152="Cống tròn",IF(EN152="Cống tròn",IF(OR(EU152="Móng bê tông",EU152="Móng bê tông kết hợp đế"),JO152-FL152,0),0),IF(EN152="Cống hộp",IF(AND(EN152="Cống hộp",EU152="Móng bê tông"),JP152-GD152,0),IF(OR(EN152="Rãnh xây",EN152="Rãnh bê tông"),IF(AND(EN152="Rãnh xây",EU152="Móng bê tông"),JQ152-GD152,IF(AND(EN152="Rãnh bê tông",EU152="Móng bê tông"),JQ152-GD152,0)),0)))))</f>
        <v>44.349999999999994</v>
      </c>
      <c r="JJ152" s="20">
        <f t="shared" si="479"/>
        <v>0</v>
      </c>
      <c r="JK152" s="20">
        <f t="shared" si="480"/>
        <v>44.349999999999994</v>
      </c>
      <c r="JL152" s="20">
        <f t="shared" si="481"/>
        <v>0</v>
      </c>
      <c r="JM152" s="20">
        <f t="shared" si="482"/>
        <v>0</v>
      </c>
      <c r="JN152" s="20">
        <f t="shared" si="483"/>
        <v>44.55</v>
      </c>
      <c r="JO152" s="20">
        <f t="shared" si="484"/>
        <v>44.55</v>
      </c>
      <c r="JP152" s="20">
        <f t="shared" si="485"/>
        <v>0</v>
      </c>
      <c r="JQ152" s="20">
        <f t="shared" si="486"/>
        <v>0</v>
      </c>
      <c r="JR152" s="20">
        <f t="shared" si="487"/>
        <v>0</v>
      </c>
      <c r="JS152" s="26">
        <v>44.65</v>
      </c>
      <c r="JT152" s="25">
        <f t="shared" si="613"/>
        <v>0</v>
      </c>
      <c r="JU152" s="25">
        <f t="shared" si="488"/>
        <v>0</v>
      </c>
      <c r="JV152" s="25">
        <f t="shared" si="489"/>
        <v>0</v>
      </c>
      <c r="JW152" s="25">
        <f>ROUND(IF(EN152="Cống tròn",IF(EN152="Cống tròn",JX152+FF152,0),IF(EN152="Cống hộp",IF(EN152="Cống hộp",JX152+GP152,0),IF(OR(EN152="Rãnh xây",EN152="Rãnh bê tông"),IF(OR(EN152="Rãnh xây",EN152="Rãnh bê tông"),JX152+GP152,0),IF(EN152="ống nhựa",IF(EN152="Ống nhựa",JX152+HT152,0),IF(EN152="Rãnh thang",IF(EN152="Rãnh thang",JS152+#REF!,0),0))))),2)</f>
        <v>45.75</v>
      </c>
      <c r="JX152" s="27">
        <v>45.65</v>
      </c>
      <c r="JY152" s="25">
        <f t="shared" si="490"/>
        <v>45.75</v>
      </c>
      <c r="JZ152" s="25">
        <f t="shared" si="491"/>
        <v>0</v>
      </c>
      <c r="KA152" s="25">
        <f t="shared" si="492"/>
        <v>0</v>
      </c>
      <c r="KB152" s="25">
        <f t="shared" si="493"/>
        <v>0</v>
      </c>
      <c r="KC152" s="25">
        <f t="shared" si="494"/>
        <v>0</v>
      </c>
      <c r="KD152" s="28" t="s">
        <v>98</v>
      </c>
      <c r="KE152" s="27">
        <v>0</v>
      </c>
      <c r="KF152" s="25">
        <f t="shared" si="495"/>
        <v>1.0600000000000023</v>
      </c>
      <c r="KG152" s="25">
        <f t="shared" si="614"/>
        <v>1.0600000000000023</v>
      </c>
      <c r="KH152" s="27">
        <v>0</v>
      </c>
      <c r="KI152" s="25">
        <f t="shared" si="496"/>
        <v>1.0799999999999983</v>
      </c>
      <c r="KJ152" s="25">
        <f t="shared" si="615"/>
        <v>1.0799999999999983</v>
      </c>
      <c r="KK152" s="25">
        <f t="shared" si="497"/>
        <v>0</v>
      </c>
      <c r="KL152" s="25">
        <f t="shared" si="498"/>
        <v>0</v>
      </c>
      <c r="KM152" s="25">
        <f t="shared" si="616"/>
        <v>0</v>
      </c>
      <c r="KN152" s="25">
        <f t="shared" si="499"/>
        <v>0</v>
      </c>
      <c r="KO152" s="25">
        <f t="shared" si="500"/>
        <v>0</v>
      </c>
      <c r="KP152" s="25">
        <f t="shared" si="617"/>
        <v>0</v>
      </c>
      <c r="KQ152" s="25">
        <f t="shared" si="501"/>
        <v>0.2</v>
      </c>
      <c r="KR152" s="25">
        <f t="shared" si="502"/>
        <v>0.2</v>
      </c>
      <c r="KS152" s="25">
        <f t="shared" si="618"/>
        <v>0.2</v>
      </c>
      <c r="KT152" s="25">
        <f t="shared" si="503"/>
        <v>0</v>
      </c>
      <c r="KU152" s="25">
        <f t="shared" si="504"/>
        <v>0</v>
      </c>
      <c r="KV152" s="25">
        <f t="shared" si="619"/>
        <v>0</v>
      </c>
      <c r="KW152" s="25">
        <f t="shared" si="505"/>
        <v>0</v>
      </c>
      <c r="KX152" s="25">
        <f t="shared" si="506"/>
        <v>0</v>
      </c>
      <c r="KY152" s="25">
        <f t="shared" si="620"/>
        <v>0</v>
      </c>
      <c r="KZ152" s="25">
        <f t="shared" si="507"/>
        <v>0</v>
      </c>
      <c r="LA152" s="25">
        <f t="shared" si="508"/>
        <v>0</v>
      </c>
      <c r="LB152" s="25">
        <f t="shared" si="621"/>
        <v>0</v>
      </c>
      <c r="LC152" s="25">
        <f t="shared" si="509"/>
        <v>0.86000000000000232</v>
      </c>
      <c r="LD152" s="25">
        <f t="shared" si="510"/>
        <v>0.87999999999999834</v>
      </c>
      <c r="LE152" s="25">
        <f t="shared" si="622"/>
        <v>0.87000000000000033</v>
      </c>
      <c r="LF152" s="25">
        <f t="shared" si="511"/>
        <v>0</v>
      </c>
      <c r="LG152" s="25">
        <f t="shared" si="512"/>
        <v>0</v>
      </c>
      <c r="LH152" s="25">
        <f t="shared" si="623"/>
        <v>0</v>
      </c>
      <c r="LI152" s="25">
        <f t="shared" si="513"/>
        <v>0</v>
      </c>
      <c r="LJ152" s="25">
        <f t="shared" si="514"/>
        <v>0</v>
      </c>
      <c r="LK152" s="25">
        <f t="shared" si="624"/>
        <v>0</v>
      </c>
      <c r="LL152" s="25">
        <f t="shared" si="515"/>
        <v>0</v>
      </c>
      <c r="LM152" s="25">
        <f t="shared" si="516"/>
        <v>0</v>
      </c>
      <c r="LN152" s="25">
        <f t="shared" si="625"/>
        <v>0</v>
      </c>
      <c r="LO152" s="25">
        <f t="shared" si="517"/>
        <v>0</v>
      </c>
      <c r="LP152" s="25">
        <f t="shared" si="518"/>
        <v>0</v>
      </c>
      <c r="LQ152" s="25">
        <f t="shared" si="626"/>
        <v>0</v>
      </c>
      <c r="LR152" s="25">
        <f t="shared" si="519"/>
        <v>0</v>
      </c>
      <c r="LS152" s="25">
        <f t="shared" si="520"/>
        <v>0</v>
      </c>
      <c r="LT152" s="25">
        <f t="shared" si="627"/>
        <v>0</v>
      </c>
      <c r="LU152" s="25">
        <f t="shared" si="521"/>
        <v>0</v>
      </c>
      <c r="LV152" s="25">
        <f t="shared" si="522"/>
        <v>0</v>
      </c>
      <c r="LW152" s="25">
        <f t="shared" si="628"/>
        <v>0</v>
      </c>
      <c r="LX152" s="25">
        <f t="shared" si="523"/>
        <v>0</v>
      </c>
      <c r="LY152" s="25">
        <f t="shared" si="524"/>
        <v>0</v>
      </c>
      <c r="LZ152" s="25">
        <f t="shared" si="629"/>
        <v>0</v>
      </c>
      <c r="MA152" s="25">
        <f t="shared" si="525"/>
        <v>0</v>
      </c>
      <c r="MB152" s="25">
        <f t="shared" si="526"/>
        <v>0</v>
      </c>
      <c r="MC152" s="25">
        <f t="shared" si="630"/>
        <v>0</v>
      </c>
      <c r="MD152" s="25">
        <f t="shared" si="527"/>
        <v>0</v>
      </c>
      <c r="ME152" s="25">
        <f t="shared" si="528"/>
        <v>0</v>
      </c>
      <c r="MF152" s="25">
        <f t="shared" si="631"/>
        <v>0</v>
      </c>
      <c r="MG152" s="25">
        <f t="shared" si="529"/>
        <v>0</v>
      </c>
      <c r="MH152" s="25">
        <f t="shared" si="530"/>
        <v>0</v>
      </c>
      <c r="MI152" s="25">
        <f t="shared" si="632"/>
        <v>0</v>
      </c>
      <c r="MJ152" s="25">
        <f t="shared" si="531"/>
        <v>0</v>
      </c>
      <c r="MK152" s="25">
        <f t="shared" si="532"/>
        <v>0</v>
      </c>
      <c r="ML152" s="25">
        <f t="shared" si="633"/>
        <v>0</v>
      </c>
      <c r="MM152" s="25">
        <f t="shared" si="533"/>
        <v>0</v>
      </c>
      <c r="MN152" s="25">
        <f t="shared" si="534"/>
        <v>0</v>
      </c>
      <c r="MO152" s="25">
        <f t="shared" si="634"/>
        <v>0</v>
      </c>
      <c r="MP152" s="25">
        <f t="shared" si="535"/>
        <v>0</v>
      </c>
      <c r="MQ152" s="25">
        <f t="shared" si="536"/>
        <v>0</v>
      </c>
      <c r="MR152" s="25">
        <f t="shared" si="635"/>
        <v>0</v>
      </c>
      <c r="MS152" s="29">
        <v>1.4</v>
      </c>
      <c r="MT152" s="29">
        <v>0</v>
      </c>
      <c r="MU152" s="29">
        <v>1</v>
      </c>
      <c r="MV152" s="29">
        <v>1</v>
      </c>
      <c r="MW152" s="25">
        <f t="shared" si="537"/>
        <v>1.4</v>
      </c>
      <c r="MX152" s="25">
        <f t="shared" si="538"/>
        <v>1.48</v>
      </c>
      <c r="MY152" s="25">
        <f t="shared" si="539"/>
        <v>0</v>
      </c>
      <c r="MZ152" s="25">
        <f t="shared" si="540"/>
        <v>0</v>
      </c>
      <c r="NA152" s="25">
        <f t="shared" si="541"/>
        <v>1.4</v>
      </c>
      <c r="NB152" s="25">
        <f t="shared" si="542"/>
        <v>1.51</v>
      </c>
      <c r="NC152" s="25">
        <f t="shared" si="543"/>
        <v>0</v>
      </c>
      <c r="ND152" s="25">
        <f t="shared" si="544"/>
        <v>0</v>
      </c>
      <c r="NE152" s="25">
        <f t="shared" si="636"/>
        <v>1.4</v>
      </c>
      <c r="NF152" s="25">
        <f t="shared" si="636"/>
        <v>1.4950000000000001</v>
      </c>
      <c r="NG152" s="25">
        <f t="shared" si="636"/>
        <v>0</v>
      </c>
      <c r="NH152" s="25">
        <f t="shared" si="545"/>
        <v>0</v>
      </c>
      <c r="NI152" s="25">
        <f t="shared" si="546"/>
        <v>56.06</v>
      </c>
      <c r="NJ152" s="25">
        <f t="shared" si="547"/>
        <v>0</v>
      </c>
      <c r="NK152" s="25">
        <f t="shared" si="548"/>
        <v>56.06</v>
      </c>
      <c r="NL152" s="25">
        <f t="shared" si="549"/>
        <v>32.78</v>
      </c>
      <c r="NM152" s="25">
        <f t="shared" si="550"/>
        <v>0</v>
      </c>
      <c r="NN152" s="25">
        <f t="shared" si="637"/>
        <v>32.78</v>
      </c>
      <c r="NO152" s="25">
        <f t="shared" si="551"/>
        <v>0</v>
      </c>
      <c r="NP152" s="25">
        <f t="shared" si="552"/>
        <v>0</v>
      </c>
      <c r="NQ152" s="25">
        <f t="shared" si="638"/>
        <v>0</v>
      </c>
      <c r="NR152" s="25">
        <f t="shared" si="553"/>
        <v>0</v>
      </c>
      <c r="NS152" s="25">
        <f t="shared" si="554"/>
        <v>0</v>
      </c>
      <c r="NT152" s="25">
        <f t="shared" si="639"/>
        <v>0</v>
      </c>
      <c r="NU152" s="25">
        <f t="shared" si="555"/>
        <v>0</v>
      </c>
      <c r="NV152" s="25">
        <f t="shared" si="556"/>
        <v>0</v>
      </c>
      <c r="NW152" s="25">
        <f t="shared" si="640"/>
        <v>0</v>
      </c>
      <c r="NX152" s="25">
        <f t="shared" si="641"/>
        <v>32.78</v>
      </c>
      <c r="NY152" s="25">
        <f t="shared" si="641"/>
        <v>0</v>
      </c>
      <c r="NZ152" s="25">
        <f t="shared" si="642"/>
        <v>32.78</v>
      </c>
      <c r="OA152" s="25">
        <f t="shared" si="643"/>
        <v>23.28</v>
      </c>
      <c r="OB152" s="25">
        <f t="shared" si="643"/>
        <v>0</v>
      </c>
      <c r="OC152" s="25">
        <f t="shared" si="644"/>
        <v>23.28</v>
      </c>
      <c r="OD152" s="25">
        <f t="shared" si="645"/>
        <v>32.78</v>
      </c>
      <c r="OE152" s="25">
        <f t="shared" si="645"/>
        <v>0</v>
      </c>
      <c r="OF152" s="25">
        <f t="shared" si="645"/>
        <v>32.78</v>
      </c>
      <c r="OG152" s="25">
        <f t="shared" si="557"/>
        <v>0</v>
      </c>
      <c r="OH152" s="25">
        <f t="shared" si="558"/>
        <v>0</v>
      </c>
      <c r="OI152" s="25">
        <f t="shared" si="559"/>
        <v>0</v>
      </c>
      <c r="OJ152" s="25">
        <f t="shared" si="560"/>
        <v>0</v>
      </c>
      <c r="OK152" s="25">
        <f t="shared" si="561"/>
        <v>0</v>
      </c>
      <c r="OL152" s="25">
        <f t="shared" si="562"/>
        <v>0</v>
      </c>
      <c r="OM152" s="25">
        <f t="shared" si="646"/>
        <v>0</v>
      </c>
      <c r="ON152" s="25">
        <f t="shared" si="646"/>
        <v>0</v>
      </c>
      <c r="OO152" s="25">
        <f t="shared" si="646"/>
        <v>0</v>
      </c>
      <c r="OP152" s="25">
        <f t="shared" si="563"/>
        <v>0</v>
      </c>
      <c r="OQ152" s="25">
        <f t="shared" si="564"/>
        <v>0</v>
      </c>
      <c r="OR152" s="25">
        <f t="shared" si="647"/>
        <v>0</v>
      </c>
      <c r="OS152" s="19">
        <v>535677.4</v>
      </c>
      <c r="OT152" s="19">
        <v>2372113.08</v>
      </c>
    </row>
    <row r="153" spans="1:410" ht="33" customHeight="1" x14ac:dyDescent="0.25">
      <c r="A153" s="18"/>
      <c r="B153" s="18" t="s">
        <v>939</v>
      </c>
      <c r="C153" s="18">
        <v>2724.3</v>
      </c>
      <c r="D153" s="16" t="e">
        <f>_xlfn.IFNA(INDEX(#REF!,MATCH(E153,#REF!,0)),0)</f>
        <v>#REF!</v>
      </c>
      <c r="E153" s="18" t="s">
        <v>942</v>
      </c>
      <c r="F153" s="16" t="s">
        <v>765</v>
      </c>
      <c r="G153" s="16" t="s">
        <v>766</v>
      </c>
      <c r="H153" s="16" t="s">
        <v>767</v>
      </c>
      <c r="I153" s="16" t="s">
        <v>768</v>
      </c>
      <c r="J153" s="16" t="s">
        <v>769</v>
      </c>
      <c r="K153" s="16" t="s">
        <v>770</v>
      </c>
      <c r="L153" s="16" t="s">
        <v>771</v>
      </c>
      <c r="M153" s="18">
        <v>1.64</v>
      </c>
      <c r="N153" s="18">
        <v>1.94</v>
      </c>
      <c r="O153" s="18">
        <v>2.04</v>
      </c>
      <c r="P153" s="18">
        <v>2.34</v>
      </c>
      <c r="Q153" s="18">
        <v>0.1</v>
      </c>
      <c r="R153" s="18">
        <v>1.8399999999999999</v>
      </c>
      <c r="S153" s="18">
        <v>2.14</v>
      </c>
      <c r="T153" s="18">
        <v>0.2</v>
      </c>
      <c r="U153" s="18">
        <v>0</v>
      </c>
      <c r="V153" s="18">
        <v>0</v>
      </c>
      <c r="W153" s="18">
        <v>0</v>
      </c>
      <c r="X153" s="18">
        <v>1.64</v>
      </c>
      <c r="Y153" s="18">
        <v>1.9</v>
      </c>
      <c r="Z153" s="20">
        <f t="shared" si="565"/>
        <v>1.6</v>
      </c>
      <c r="AA153" s="18">
        <v>0.22</v>
      </c>
      <c r="AB153" s="18">
        <v>0</v>
      </c>
      <c r="AC153" s="18">
        <v>0</v>
      </c>
      <c r="AD153" s="18">
        <v>0</v>
      </c>
      <c r="AE153" s="18">
        <v>0</v>
      </c>
      <c r="AF153" s="18">
        <v>0</v>
      </c>
      <c r="AG153" s="18">
        <v>1.2</v>
      </c>
      <c r="AH153" s="18">
        <v>1.5</v>
      </c>
      <c r="AI153" s="20">
        <f t="shared" si="566"/>
        <v>1.75</v>
      </c>
      <c r="AJ153" s="18">
        <v>0</v>
      </c>
      <c r="AK153" s="18">
        <v>0</v>
      </c>
      <c r="AL153" s="20">
        <f t="shared" si="567"/>
        <v>0</v>
      </c>
      <c r="AM153" s="18">
        <v>1.64</v>
      </c>
      <c r="AN153" s="18">
        <v>1.5</v>
      </c>
      <c r="AO153" s="18">
        <v>0.15</v>
      </c>
      <c r="AP153" s="18">
        <v>0.22</v>
      </c>
      <c r="AQ153" s="18">
        <v>1.64</v>
      </c>
      <c r="AR153" s="18">
        <v>1.72</v>
      </c>
      <c r="AS153" s="18">
        <v>0.12</v>
      </c>
      <c r="AT153" s="18">
        <v>0.11</v>
      </c>
      <c r="AU153" s="18">
        <v>0</v>
      </c>
      <c r="AV153" s="18">
        <v>1</v>
      </c>
      <c r="AW153" s="18">
        <v>0</v>
      </c>
      <c r="AX153" s="18">
        <v>0</v>
      </c>
      <c r="AY153" s="18">
        <v>0</v>
      </c>
      <c r="AZ153" s="18">
        <v>0</v>
      </c>
      <c r="BA153" s="18">
        <v>0</v>
      </c>
      <c r="BB153" s="18">
        <v>0</v>
      </c>
      <c r="BC153" s="18">
        <v>0</v>
      </c>
      <c r="BD153" s="18">
        <v>0</v>
      </c>
      <c r="BE153" s="18">
        <v>2</v>
      </c>
      <c r="BF153" s="18">
        <v>0</v>
      </c>
      <c r="BG153" s="18">
        <v>0</v>
      </c>
      <c r="BH153" s="18">
        <v>0</v>
      </c>
      <c r="BI153" s="18">
        <v>0</v>
      </c>
      <c r="BJ153" s="18">
        <v>0</v>
      </c>
      <c r="BK153" s="18">
        <v>0</v>
      </c>
      <c r="BL153" s="18">
        <v>0</v>
      </c>
      <c r="BM153" s="18">
        <v>0</v>
      </c>
      <c r="BN153" s="18">
        <v>0</v>
      </c>
      <c r="BO153" s="18">
        <v>0</v>
      </c>
      <c r="BP153" s="18">
        <v>0</v>
      </c>
      <c r="BQ153" s="18">
        <v>0</v>
      </c>
      <c r="BR153" s="18">
        <v>0</v>
      </c>
      <c r="BS153" s="18">
        <v>0</v>
      </c>
      <c r="BT153" s="18">
        <v>0</v>
      </c>
      <c r="BU153" s="18">
        <v>0</v>
      </c>
      <c r="BV153" s="18">
        <v>0</v>
      </c>
      <c r="BW153" s="18">
        <v>0</v>
      </c>
      <c r="BX153" s="18">
        <v>0</v>
      </c>
      <c r="BY153" s="18">
        <v>0</v>
      </c>
      <c r="BZ153" s="18">
        <v>0</v>
      </c>
      <c r="CA153" s="16" t="e">
        <f>_xlfn.IFNA(IF(RIGHT(D153,2)="=G",0,INDEX(#REF!,MATCH(E153,#REF!,0))),0)</f>
        <v>#REF!</v>
      </c>
      <c r="CB153" s="16" t="s">
        <v>776</v>
      </c>
      <c r="CC153" s="18">
        <v>0</v>
      </c>
      <c r="CD153" s="18">
        <v>0</v>
      </c>
      <c r="CE153" s="18">
        <v>1.4</v>
      </c>
      <c r="CF153" s="18">
        <v>0.85</v>
      </c>
      <c r="CG153" s="18">
        <v>0.12</v>
      </c>
      <c r="CH153" s="18">
        <v>2</v>
      </c>
      <c r="CI153" s="16" t="s">
        <v>98</v>
      </c>
      <c r="CJ153" s="18">
        <v>0</v>
      </c>
      <c r="CK153" s="20">
        <f t="shared" si="432"/>
        <v>1.37</v>
      </c>
      <c r="CL153" s="20">
        <f t="shared" si="568"/>
        <v>1.37</v>
      </c>
      <c r="CM153" s="18">
        <v>28.63</v>
      </c>
      <c r="CN153" s="18">
        <v>46.27</v>
      </c>
      <c r="CO153" s="18">
        <v>45.431000000000004</v>
      </c>
      <c r="CP153" s="22">
        <f t="shared" si="433"/>
        <v>45.43</v>
      </c>
      <c r="CQ153" s="22">
        <f t="shared" si="434"/>
        <v>44.06</v>
      </c>
      <c r="CR153" s="22">
        <f t="shared" si="569"/>
        <v>1.37</v>
      </c>
      <c r="CS153" s="22">
        <f t="shared" si="435"/>
        <v>44.16</v>
      </c>
      <c r="CT153" s="22">
        <f t="shared" si="436"/>
        <v>44.36</v>
      </c>
      <c r="CU153" s="18">
        <v>44.36</v>
      </c>
      <c r="CV153" s="22">
        <f t="shared" si="570"/>
        <v>1.6</v>
      </c>
      <c r="CW153" s="22">
        <f t="shared" si="437"/>
        <v>0</v>
      </c>
      <c r="CX153" s="22">
        <f t="shared" si="438"/>
        <v>0</v>
      </c>
      <c r="CY153" s="22">
        <f t="shared" si="439"/>
        <v>46</v>
      </c>
      <c r="CZ153" s="22">
        <f t="shared" si="440"/>
        <v>46.15</v>
      </c>
      <c r="DA153" s="18">
        <v>46.27</v>
      </c>
      <c r="DB153" s="20">
        <f t="shared" si="571"/>
        <v>2.21</v>
      </c>
      <c r="DC153" s="20">
        <f t="shared" si="572"/>
        <v>0.84</v>
      </c>
      <c r="DD153" s="20">
        <f t="shared" si="573"/>
        <v>1.37</v>
      </c>
      <c r="DE153" s="20">
        <f t="shared" si="441"/>
        <v>0.1</v>
      </c>
      <c r="DF153" s="20">
        <f t="shared" si="442"/>
        <v>0.2</v>
      </c>
      <c r="DG153" s="20">
        <f t="shared" si="443"/>
        <v>1.07</v>
      </c>
      <c r="DH153" s="20">
        <f t="shared" si="444"/>
        <v>0</v>
      </c>
      <c r="DI153" s="20">
        <f t="shared" si="445"/>
        <v>0</v>
      </c>
      <c r="DJ153" s="20">
        <f t="shared" si="446"/>
        <v>0</v>
      </c>
      <c r="DK153" s="20">
        <f t="shared" si="574"/>
        <v>1.37</v>
      </c>
      <c r="DL153" s="20">
        <f t="shared" si="575"/>
        <v>0</v>
      </c>
      <c r="DM153" s="20">
        <f t="shared" si="576"/>
        <v>0</v>
      </c>
      <c r="DN153" s="20">
        <f t="shared" si="577"/>
        <v>0</v>
      </c>
      <c r="DO153" s="18">
        <v>2.54</v>
      </c>
      <c r="DP153" s="18">
        <v>0</v>
      </c>
      <c r="DQ153" s="18">
        <v>1</v>
      </c>
      <c r="DR153" s="18">
        <v>1</v>
      </c>
      <c r="DS153" s="25">
        <f t="shared" si="578"/>
        <v>2.54</v>
      </c>
      <c r="DT153" s="25">
        <f t="shared" si="579"/>
        <v>0</v>
      </c>
      <c r="DU153" s="25">
        <f t="shared" si="580"/>
        <v>3.48</v>
      </c>
      <c r="DV153" s="25">
        <f t="shared" si="581"/>
        <v>0</v>
      </c>
      <c r="DW153" s="25">
        <f t="shared" si="582"/>
        <v>3.48</v>
      </c>
      <c r="DX153" s="25">
        <f t="shared" si="583"/>
        <v>7.1</v>
      </c>
      <c r="DY153" s="25">
        <f t="shared" si="584"/>
        <v>0</v>
      </c>
      <c r="DZ153" s="25">
        <f t="shared" si="585"/>
        <v>7.1</v>
      </c>
      <c r="EA153" s="25">
        <f t="shared" si="586"/>
        <v>4.67</v>
      </c>
      <c r="EB153" s="25">
        <f t="shared" si="587"/>
        <v>0</v>
      </c>
      <c r="EC153" s="25">
        <f t="shared" si="588"/>
        <v>4.67</v>
      </c>
      <c r="ED153" s="25">
        <f t="shared" si="589"/>
        <v>2.4300000000000002</v>
      </c>
      <c r="EE153" s="25">
        <f t="shared" si="589"/>
        <v>0</v>
      </c>
      <c r="EF153" s="25">
        <f t="shared" si="590"/>
        <v>2.4300000000000002</v>
      </c>
      <c r="EG153" s="25">
        <f t="shared" si="591"/>
        <v>4.67</v>
      </c>
      <c r="EH153" s="25">
        <f t="shared" si="591"/>
        <v>0</v>
      </c>
      <c r="EI153" s="25">
        <f t="shared" si="592"/>
        <v>4.67</v>
      </c>
      <c r="EJ153" s="18">
        <v>2724.3</v>
      </c>
      <c r="EK153" s="18">
        <v>2685.6</v>
      </c>
      <c r="EL153" s="18" t="s">
        <v>942</v>
      </c>
      <c r="EM153" s="18" t="s">
        <v>943</v>
      </c>
      <c r="EN153" s="16" t="s">
        <v>774</v>
      </c>
      <c r="EO153" s="16" t="s">
        <v>132</v>
      </c>
      <c r="EP153" s="16" t="e">
        <f>IF(OR(EN153="Cống tròn",EN153="Cống hộp",EN153="Ống nhựa"),INDEX(#REF!,MATCH(E153,#REF!,0)),IF(OR(EN153="Rãnh xây",EN153="Rãnh bê tông"),INDEX(#REF!,MATCH(E153,#REF!,0)),0))</f>
        <v>#REF!</v>
      </c>
      <c r="EQ153" s="18">
        <v>37.50000000000027</v>
      </c>
      <c r="ER153" s="18">
        <v>1</v>
      </c>
      <c r="ES153" s="25">
        <f t="shared" si="593"/>
        <v>37</v>
      </c>
      <c r="ET153" s="1" t="e">
        <f>_xlfn.IFNA(IF(EN153="Cống tròn",INDEX(#REF!,MATCH(E153,#REF!,0)),IF(EN153="Cống hộp",INDEX(#REF!,MATCH(E153,#REF!,0)),EU153&amp;" ,"&amp;EV153)),0)</f>
        <v>#REF!</v>
      </c>
      <c r="EU153" s="16" t="s">
        <v>769</v>
      </c>
      <c r="EV153" s="16" t="s">
        <v>775</v>
      </c>
      <c r="EW153" s="16" t="e">
        <f>_xlfn.IFNA(INDEX(#REF!,MATCH(E153,#REF!,0)),0)</f>
        <v>#REF!</v>
      </c>
      <c r="EX153" s="16"/>
      <c r="EY153" s="18">
        <v>0</v>
      </c>
      <c r="EZ153" s="18">
        <v>0</v>
      </c>
      <c r="FA153" s="18">
        <v>0</v>
      </c>
      <c r="FB153" s="19">
        <v>0</v>
      </c>
      <c r="FC153" s="19">
        <v>0</v>
      </c>
      <c r="FD153" s="25">
        <f t="shared" si="447"/>
        <v>0</v>
      </c>
      <c r="FE153" s="25">
        <f t="shared" si="594"/>
        <v>0</v>
      </c>
      <c r="FF153" s="18">
        <v>0.1</v>
      </c>
      <c r="FG153" s="18">
        <v>2</v>
      </c>
      <c r="FH153" s="18">
        <v>1</v>
      </c>
      <c r="FI153" s="25">
        <f t="shared" si="595"/>
        <v>1.2</v>
      </c>
      <c r="FJ153" s="18">
        <v>0</v>
      </c>
      <c r="FK153" s="18">
        <v>0</v>
      </c>
      <c r="FL153" s="18">
        <v>0.2</v>
      </c>
      <c r="FM153" s="18">
        <v>1.4</v>
      </c>
      <c r="FN153" s="18">
        <v>0</v>
      </c>
      <c r="FO153" s="25">
        <f t="shared" si="596"/>
        <v>1.4</v>
      </c>
      <c r="FP153" s="18">
        <v>1.4999999999999999E-2</v>
      </c>
      <c r="FQ153" s="18">
        <v>1</v>
      </c>
      <c r="FR153" s="25">
        <f t="shared" si="448"/>
        <v>36</v>
      </c>
      <c r="FS153" s="25">
        <f t="shared" si="449"/>
        <v>0.52500000000000002</v>
      </c>
      <c r="FT153" s="25">
        <f t="shared" si="450"/>
        <v>36.524999999999999</v>
      </c>
      <c r="FU153" s="25">
        <f t="shared" si="451"/>
        <v>-0.97500000000027143</v>
      </c>
      <c r="FV153" s="25" t="str">
        <f t="shared" si="597"/>
        <v>Thêm 01</v>
      </c>
      <c r="FW153" s="25">
        <f t="shared" si="598"/>
        <v>0.04</v>
      </c>
      <c r="FX153" s="16"/>
      <c r="FY153" s="16"/>
      <c r="FZ153" s="16"/>
      <c r="GA153" s="16"/>
      <c r="GB153" s="19">
        <v>0</v>
      </c>
      <c r="GC153" s="19">
        <v>0</v>
      </c>
      <c r="GD153" s="19">
        <v>0</v>
      </c>
      <c r="GE153" s="19">
        <v>0</v>
      </c>
      <c r="GF153" s="19">
        <v>0</v>
      </c>
      <c r="GG153" s="19">
        <v>0</v>
      </c>
      <c r="GH153" s="19">
        <v>0</v>
      </c>
      <c r="GI153" s="19">
        <v>0</v>
      </c>
      <c r="GJ153" s="19">
        <v>0</v>
      </c>
      <c r="GK153" s="19">
        <v>0</v>
      </c>
      <c r="GL153" s="25">
        <f t="shared" si="452"/>
        <v>0</v>
      </c>
      <c r="GM153" s="25">
        <f t="shared" si="599"/>
        <v>0</v>
      </c>
      <c r="GN153" s="19">
        <v>0</v>
      </c>
      <c r="GO153" s="19">
        <v>0</v>
      </c>
      <c r="GP153" s="19">
        <v>0</v>
      </c>
      <c r="GQ153" s="19">
        <v>0</v>
      </c>
      <c r="GR153" s="1" t="e">
        <f>_xlfn.IFNA(INDEX(#REF!,MATCH(E153,#REF!,0)),0)</f>
        <v>#REF!</v>
      </c>
      <c r="GS153" s="16"/>
      <c r="GT153" s="18">
        <v>0</v>
      </c>
      <c r="GU153" s="18">
        <v>0</v>
      </c>
      <c r="GV153" s="18">
        <v>0</v>
      </c>
      <c r="GW153" s="18">
        <v>0</v>
      </c>
      <c r="GX153" s="25">
        <f t="shared" si="453"/>
        <v>0</v>
      </c>
      <c r="GY153" s="25">
        <f t="shared" si="454"/>
        <v>0</v>
      </c>
      <c r="GZ153" s="25">
        <f t="shared" si="600"/>
        <v>0</v>
      </c>
      <c r="HA153" s="1" t="e" cm="1">
        <f t="array" ref="HA153">INDEX(#REF!,MATCH(EJ153&amp;EK153&amp;HD153&amp;HE153&amp;HF153,#REF!&amp;#REF!&amp;#REF!&amp;#REF!&amp;#REF!,0))</f>
        <v>#REF!</v>
      </c>
      <c r="HB153" s="16"/>
      <c r="HC153" s="25">
        <f t="shared" si="601"/>
        <v>0</v>
      </c>
      <c r="HD153" s="18">
        <v>0</v>
      </c>
      <c r="HE153" s="18">
        <v>0</v>
      </c>
      <c r="HF153" s="18">
        <v>0</v>
      </c>
      <c r="HG153" s="1" t="e" cm="1">
        <f t="array" ref="HG153">INDEX(#REF!,MATCH(EJ153&amp;EK153&amp;HJ153&amp;HK153&amp;HL153,#REF!&amp;#REF!&amp;#REF!&amp;#REF!&amp;#REF!,0))</f>
        <v>#REF!</v>
      </c>
      <c r="HH153" s="16"/>
      <c r="HI153" s="25">
        <f t="shared" si="602"/>
        <v>0</v>
      </c>
      <c r="HJ153" s="25">
        <f t="shared" si="603"/>
        <v>0</v>
      </c>
      <c r="HK153" s="19">
        <v>0</v>
      </c>
      <c r="HL153" s="19">
        <v>0</v>
      </c>
      <c r="HM153" s="18">
        <v>0.01</v>
      </c>
      <c r="HN153" s="18">
        <v>1</v>
      </c>
      <c r="HO153" s="25">
        <f t="shared" si="604"/>
        <v>0</v>
      </c>
      <c r="HP153" s="25">
        <f t="shared" si="605"/>
        <v>0</v>
      </c>
      <c r="HQ153" s="25">
        <f t="shared" si="606"/>
        <v>0</v>
      </c>
      <c r="HR153" s="25">
        <f t="shared" si="607"/>
        <v>0</v>
      </c>
      <c r="HS153" s="25">
        <f t="shared" si="608"/>
        <v>0</v>
      </c>
      <c r="HT153" s="19">
        <v>0</v>
      </c>
      <c r="HU153" s="19">
        <v>0</v>
      </c>
      <c r="HV153" s="19">
        <v>0</v>
      </c>
      <c r="HW153" s="25">
        <f t="shared" si="609"/>
        <v>0</v>
      </c>
      <c r="HX153" s="19">
        <v>0</v>
      </c>
      <c r="HY153" s="19">
        <v>0</v>
      </c>
      <c r="HZ153" s="18">
        <v>45.43</v>
      </c>
      <c r="IA153" s="20">
        <f>ROUND(IF(EN153="Cống tròn",IF(EN153="Cống tròn",IF(EU153="Không có móng",IQ153-FF153,IF(EU153="Đế",IP153-FN153,IF(OR(EU153="Móng bê tông",EU153="Móng bê tông kết hợp đế"),II153-FJ153,0))),0),IF(EN153="Cống hộp",IF(AND(EN153="Cống hộp",EU153="Không có móng"),IQ153-GF153,IF(AND(EN153="Cống hộp",EU153="Móng bê tông"),IJ153-GB153,0)),IF(OR(EN153="Rãnh xây",EN153="Rãnh bê tông"),IF(OR(EN153="Rãnh xây",EN153="Rãnh bê tông"),IK153-GB153,0),IF(EN153="Ống nhựa",IF(AND(EN153="Ống nhựa",EU153="Không đắp cát"),IQ153-HT153,IF(AND(EN153="Ống nhựa",EU153="Đắp cát"),IH153-HX153,0)),IF(EN153="Rãnh thang",IF(EN153="Rãnh thang",IF(EU153="Móng bê tông",#REF!-#REF!,IQ153),0),0))))),2)</f>
        <v>44.35</v>
      </c>
      <c r="IB153" s="20">
        <f t="shared" si="610"/>
        <v>1.0799999999999983</v>
      </c>
      <c r="IC153" s="20">
        <f t="shared" si="455"/>
        <v>44.349999999999994</v>
      </c>
      <c r="ID153" s="20">
        <f t="shared" si="456"/>
        <v>0</v>
      </c>
      <c r="IE153" s="20">
        <f t="shared" si="457"/>
        <v>0</v>
      </c>
      <c r="IF153" s="20">
        <f t="shared" si="458"/>
        <v>0</v>
      </c>
      <c r="IG153" s="20">
        <f>IF(EN153="Rãnh thang",IF(AND(EN153="Rãnh thang",EU153="Móng bê tông"),IQ153-#REF!,0),IF(EN153="Ống nhựa",IF(AND(EN153="Ống nhựa",EU153="Đắp cát"),IQ153-HT153,0),IF(EN153="Cống tròn",IF(EN153="Cống tròn",IF(OR(EU153="Móng bê tông",EU153="Móng bê tông kết hợp đế"),IM153-FL153,0),0),IF(EN153="Cống hộp",IF(AND(EN153="Cống hộp",EU153="Móng bê tông"),IN153-GD153,0),IF(OR(EN153="Rãnh xây",EN153="Rãnh bê tông"),IF(AND(EN153="Rãnh xây",EU153="Móng bê tông"),IO153-GD153,IF(AND(EN153="Rãnh bê tông",EU153="Móng bê tông"),IO153-GD153,0)),0)))))</f>
        <v>44.349999999999994</v>
      </c>
      <c r="IH153" s="20">
        <f t="shared" si="459"/>
        <v>0</v>
      </c>
      <c r="II153" s="20">
        <f t="shared" si="460"/>
        <v>44.349999999999994</v>
      </c>
      <c r="IJ153" s="20">
        <f t="shared" si="461"/>
        <v>0</v>
      </c>
      <c r="IK153" s="20">
        <f t="shared" si="462"/>
        <v>0</v>
      </c>
      <c r="IL153" s="20">
        <f t="shared" si="463"/>
        <v>44.55</v>
      </c>
      <c r="IM153" s="20">
        <f t="shared" si="464"/>
        <v>44.55</v>
      </c>
      <c r="IN153" s="20">
        <f t="shared" si="465"/>
        <v>0</v>
      </c>
      <c r="IO153" s="20">
        <f t="shared" si="466"/>
        <v>0</v>
      </c>
      <c r="IP153" s="20">
        <f t="shared" si="467"/>
        <v>0</v>
      </c>
      <c r="IQ153" s="18">
        <v>44.65</v>
      </c>
      <c r="IR153" s="25">
        <f t="shared" si="611"/>
        <v>0</v>
      </c>
      <c r="IS153" s="25">
        <f t="shared" si="468"/>
        <v>0</v>
      </c>
      <c r="IT153" s="25">
        <f t="shared" si="469"/>
        <v>0</v>
      </c>
      <c r="IU153" s="25">
        <f>ROUND(IF(EN153="Cống tròn",IF(EN153="Cống tròn",IV153+FF153,0),IF(EN153="Cống hộp",IF(EN153="Cống hộp",IV153+GP153,0),IF(OR(EN153="Rãnh xây",EN153="Rãnh bê tông"),IF(OR(EN153="Rãnh xây",EN153="Rãnh bê tông"),IV153+GP153,0),IF(EN153="ống nhựa",IF(EN153="Ống nhựa",IV153+HT153,0),IF(EN153="Rãnh thang",IF(EN153="Rãnh thang",IQ153+#REF!,0),0))))),2)</f>
        <v>45.7</v>
      </c>
      <c r="IV153" s="18">
        <v>45.6</v>
      </c>
      <c r="IW153" s="25">
        <f t="shared" si="470"/>
        <v>45.7</v>
      </c>
      <c r="IX153" s="25">
        <f t="shared" si="471"/>
        <v>0</v>
      </c>
      <c r="IY153" s="25">
        <f t="shared" si="472"/>
        <v>0</v>
      </c>
      <c r="IZ153" s="25">
        <f t="shared" si="473"/>
        <v>0</v>
      </c>
      <c r="JA153" s="25">
        <f t="shared" si="474"/>
        <v>0</v>
      </c>
      <c r="JB153" s="18">
        <v>45.4</v>
      </c>
      <c r="JC153" s="20">
        <f>ROUND(IF(EN153="Cống tròn",IF(EN153="Cống tròn",IF(EU153="Không có móng",JS153-FF153,IF(EU153="Đế",JR153-FN153,IF(OR(EU153="Móng bê tông",EU153="Móng bê tông kết hợp đế"),JK153-FJ153,0))),0),IF(EN153="Cống hộp",IF(AND(EN153="Cống hộp",EU153="Không có móng"),JS153-GF153,IF(AND(EN153="Cống hộp",EU153="Móng bê tông"),JL153-GB153,0)),IF(OR(EN153="Rãnh xây",EN153="Rãnh bê tông"),IF(OR(EN153="Rãnh xây",EN153="Rãnh bê tông"),JM153-GB153,0),IF(EN153="Ống nhựa",IF(AND(EN153="Ống nhựa",EU153="Không đắp cát"),JS153-HT153,IF(AND(EN153="Ống nhựa",EU153="Đắp cát"),JJ153-HX153,0)),IF(EN153="Rãnh thang",IF(EN153="Rãnh thang",IF(EU153="Móng bê tông",#REF!-#REF!,JS153),0),0))))),2)</f>
        <v>44.3</v>
      </c>
      <c r="JD153" s="20">
        <f t="shared" si="612"/>
        <v>1.1000000000000014</v>
      </c>
      <c r="JE153" s="20">
        <f t="shared" si="475"/>
        <v>44.3</v>
      </c>
      <c r="JF153" s="20">
        <f t="shared" si="476"/>
        <v>0</v>
      </c>
      <c r="JG153" s="20">
        <f t="shared" si="477"/>
        <v>0</v>
      </c>
      <c r="JH153" s="20">
        <f t="shared" si="478"/>
        <v>0</v>
      </c>
      <c r="JI153" s="20">
        <f>IF(EN153="Rãnh thang",IF(AND(EN153="Rãnh thang",EU153="Móng bê tông"),JS153-#REF!,0),IF(EN153="Ống nhựa",IF(AND(EN153="Ống nhựa",EU153="Đắp cát"),JS153-HT153,0),IF(EN153="Cống tròn",IF(EN153="Cống tròn",IF(OR(EU153="Móng bê tông",EU153="Móng bê tông kết hợp đế"),JO153-FL153,0),0),IF(EN153="Cống hộp",IF(AND(EN153="Cống hộp",EU153="Móng bê tông"),JP153-GD153,0),IF(OR(EN153="Rãnh xây",EN153="Rãnh bê tông"),IF(AND(EN153="Rãnh xây",EU153="Móng bê tông"),JQ153-GD153,IF(AND(EN153="Rãnh bê tông",EU153="Móng bê tông"),JQ153-GD153,0)),0)))))</f>
        <v>44.3</v>
      </c>
      <c r="JJ153" s="20">
        <f t="shared" si="479"/>
        <v>0</v>
      </c>
      <c r="JK153" s="20">
        <f t="shared" si="480"/>
        <v>44.3</v>
      </c>
      <c r="JL153" s="20">
        <f t="shared" si="481"/>
        <v>0</v>
      </c>
      <c r="JM153" s="20">
        <f t="shared" si="482"/>
        <v>0</v>
      </c>
      <c r="JN153" s="20">
        <f t="shared" si="483"/>
        <v>44.5</v>
      </c>
      <c r="JO153" s="20">
        <f t="shared" si="484"/>
        <v>44.5</v>
      </c>
      <c r="JP153" s="20">
        <f t="shared" si="485"/>
        <v>0</v>
      </c>
      <c r="JQ153" s="20">
        <f t="shared" si="486"/>
        <v>0</v>
      </c>
      <c r="JR153" s="20">
        <f t="shared" si="487"/>
        <v>0</v>
      </c>
      <c r="JS153" s="26">
        <v>44.6</v>
      </c>
      <c r="JT153" s="25">
        <f t="shared" si="613"/>
        <v>0</v>
      </c>
      <c r="JU153" s="25">
        <f t="shared" si="488"/>
        <v>0</v>
      </c>
      <c r="JV153" s="25">
        <f t="shared" si="489"/>
        <v>0</v>
      </c>
      <c r="JW153" s="25">
        <f>ROUND(IF(EN153="Cống tròn",IF(EN153="Cống tròn",JX153+FF153,0),IF(EN153="Cống hộp",IF(EN153="Cống hộp",JX153+GP153,0),IF(OR(EN153="Rãnh xây",EN153="Rãnh bê tông"),IF(OR(EN153="Rãnh xây",EN153="Rãnh bê tông"),JX153+GP153,0),IF(EN153="ống nhựa",IF(EN153="Ống nhựa",JX153+HT153,0),IF(EN153="Rãnh thang",IF(EN153="Rãnh thang",JS153+#REF!,0),0))))),2)</f>
        <v>45.7</v>
      </c>
      <c r="JX153" s="27">
        <v>45.6</v>
      </c>
      <c r="JY153" s="25">
        <f t="shared" si="490"/>
        <v>45.7</v>
      </c>
      <c r="JZ153" s="25">
        <f t="shared" si="491"/>
        <v>0</v>
      </c>
      <c r="KA153" s="25">
        <f t="shared" si="492"/>
        <v>0</v>
      </c>
      <c r="KB153" s="25">
        <f t="shared" si="493"/>
        <v>0</v>
      </c>
      <c r="KC153" s="25">
        <f t="shared" si="494"/>
        <v>0</v>
      </c>
      <c r="KD153" s="28" t="s">
        <v>98</v>
      </c>
      <c r="KE153" s="27">
        <v>0</v>
      </c>
      <c r="KF153" s="25">
        <f t="shared" si="495"/>
        <v>1.0799999999999983</v>
      </c>
      <c r="KG153" s="25">
        <f t="shared" si="614"/>
        <v>1.0799999999999983</v>
      </c>
      <c r="KH153" s="27">
        <v>0</v>
      </c>
      <c r="KI153" s="25">
        <f t="shared" si="496"/>
        <v>1.1000000000000014</v>
      </c>
      <c r="KJ153" s="25">
        <f t="shared" si="615"/>
        <v>1.1000000000000014</v>
      </c>
      <c r="KK153" s="25">
        <f t="shared" si="497"/>
        <v>0</v>
      </c>
      <c r="KL153" s="25">
        <f t="shared" si="498"/>
        <v>0</v>
      </c>
      <c r="KM153" s="25">
        <f t="shared" si="616"/>
        <v>0</v>
      </c>
      <c r="KN153" s="25">
        <f t="shared" si="499"/>
        <v>0</v>
      </c>
      <c r="KO153" s="25">
        <f t="shared" si="500"/>
        <v>0</v>
      </c>
      <c r="KP153" s="25">
        <f t="shared" si="617"/>
        <v>0</v>
      </c>
      <c r="KQ153" s="25">
        <f t="shared" si="501"/>
        <v>0.2</v>
      </c>
      <c r="KR153" s="25">
        <f t="shared" si="502"/>
        <v>0.2</v>
      </c>
      <c r="KS153" s="25">
        <f t="shared" si="618"/>
        <v>0.2</v>
      </c>
      <c r="KT153" s="25">
        <f t="shared" si="503"/>
        <v>0</v>
      </c>
      <c r="KU153" s="25">
        <f t="shared" si="504"/>
        <v>0</v>
      </c>
      <c r="KV153" s="25">
        <f t="shared" si="619"/>
        <v>0</v>
      </c>
      <c r="KW153" s="25">
        <f t="shared" si="505"/>
        <v>0</v>
      </c>
      <c r="KX153" s="25">
        <f t="shared" si="506"/>
        <v>0</v>
      </c>
      <c r="KY153" s="25">
        <f t="shared" si="620"/>
        <v>0</v>
      </c>
      <c r="KZ153" s="25">
        <f t="shared" si="507"/>
        <v>0</v>
      </c>
      <c r="LA153" s="25">
        <f t="shared" si="508"/>
        <v>0</v>
      </c>
      <c r="LB153" s="25">
        <f t="shared" si="621"/>
        <v>0</v>
      </c>
      <c r="LC153" s="25">
        <f t="shared" si="509"/>
        <v>0.87999999999999834</v>
      </c>
      <c r="LD153" s="25">
        <f t="shared" si="510"/>
        <v>0.90000000000000147</v>
      </c>
      <c r="LE153" s="25">
        <f t="shared" si="622"/>
        <v>0.8899999999999999</v>
      </c>
      <c r="LF153" s="25">
        <f t="shared" si="511"/>
        <v>0</v>
      </c>
      <c r="LG153" s="25">
        <f t="shared" si="512"/>
        <v>0</v>
      </c>
      <c r="LH153" s="25">
        <f t="shared" si="623"/>
        <v>0</v>
      </c>
      <c r="LI153" s="25">
        <f t="shared" si="513"/>
        <v>0</v>
      </c>
      <c r="LJ153" s="25">
        <f t="shared" si="514"/>
        <v>0</v>
      </c>
      <c r="LK153" s="25">
        <f t="shared" si="624"/>
        <v>0</v>
      </c>
      <c r="LL153" s="25">
        <f t="shared" si="515"/>
        <v>0</v>
      </c>
      <c r="LM153" s="25">
        <f t="shared" si="516"/>
        <v>0</v>
      </c>
      <c r="LN153" s="25">
        <f t="shared" si="625"/>
        <v>0</v>
      </c>
      <c r="LO153" s="25">
        <f t="shared" si="517"/>
        <v>0</v>
      </c>
      <c r="LP153" s="25">
        <f t="shared" si="518"/>
        <v>0</v>
      </c>
      <c r="LQ153" s="25">
        <f t="shared" si="626"/>
        <v>0</v>
      </c>
      <c r="LR153" s="25">
        <f t="shared" si="519"/>
        <v>0</v>
      </c>
      <c r="LS153" s="25">
        <f t="shared" si="520"/>
        <v>0</v>
      </c>
      <c r="LT153" s="25">
        <f t="shared" si="627"/>
        <v>0</v>
      </c>
      <c r="LU153" s="25">
        <f t="shared" si="521"/>
        <v>0</v>
      </c>
      <c r="LV153" s="25">
        <f t="shared" si="522"/>
        <v>0</v>
      </c>
      <c r="LW153" s="25">
        <f t="shared" si="628"/>
        <v>0</v>
      </c>
      <c r="LX153" s="25">
        <f t="shared" si="523"/>
        <v>0</v>
      </c>
      <c r="LY153" s="25">
        <f t="shared" si="524"/>
        <v>0</v>
      </c>
      <c r="LZ153" s="25">
        <f t="shared" si="629"/>
        <v>0</v>
      </c>
      <c r="MA153" s="25">
        <f t="shared" si="525"/>
        <v>0</v>
      </c>
      <c r="MB153" s="25">
        <f t="shared" si="526"/>
        <v>0</v>
      </c>
      <c r="MC153" s="25">
        <f t="shared" si="630"/>
        <v>0</v>
      </c>
      <c r="MD153" s="25">
        <f t="shared" si="527"/>
        <v>0</v>
      </c>
      <c r="ME153" s="25">
        <f t="shared" si="528"/>
        <v>0</v>
      </c>
      <c r="MF153" s="25">
        <f t="shared" si="631"/>
        <v>0</v>
      </c>
      <c r="MG153" s="25">
        <f t="shared" si="529"/>
        <v>0</v>
      </c>
      <c r="MH153" s="25">
        <f t="shared" si="530"/>
        <v>0</v>
      </c>
      <c r="MI153" s="25">
        <f t="shared" si="632"/>
        <v>0</v>
      </c>
      <c r="MJ153" s="25">
        <f t="shared" si="531"/>
        <v>0</v>
      </c>
      <c r="MK153" s="25">
        <f t="shared" si="532"/>
        <v>0</v>
      </c>
      <c r="ML153" s="25">
        <f t="shared" si="633"/>
        <v>0</v>
      </c>
      <c r="MM153" s="25">
        <f t="shared" si="533"/>
        <v>0</v>
      </c>
      <c r="MN153" s="25">
        <f t="shared" si="534"/>
        <v>0</v>
      </c>
      <c r="MO153" s="25">
        <f t="shared" si="634"/>
        <v>0</v>
      </c>
      <c r="MP153" s="25">
        <f t="shared" si="535"/>
        <v>0</v>
      </c>
      <c r="MQ153" s="25">
        <f t="shared" si="536"/>
        <v>0</v>
      </c>
      <c r="MR153" s="25">
        <f t="shared" si="635"/>
        <v>0</v>
      </c>
      <c r="MS153" s="29">
        <v>1.4</v>
      </c>
      <c r="MT153" s="29">
        <v>0</v>
      </c>
      <c r="MU153" s="29">
        <v>1</v>
      </c>
      <c r="MV153" s="29">
        <v>1</v>
      </c>
      <c r="MW153" s="25">
        <f t="shared" si="537"/>
        <v>1.4</v>
      </c>
      <c r="MX153" s="25">
        <f t="shared" si="538"/>
        <v>1.51</v>
      </c>
      <c r="MY153" s="25">
        <f t="shared" si="539"/>
        <v>0</v>
      </c>
      <c r="MZ153" s="25">
        <f t="shared" si="540"/>
        <v>0</v>
      </c>
      <c r="NA153" s="25">
        <f t="shared" si="541"/>
        <v>1.4</v>
      </c>
      <c r="NB153" s="25">
        <f t="shared" si="542"/>
        <v>1.54</v>
      </c>
      <c r="NC153" s="25">
        <f t="shared" si="543"/>
        <v>0</v>
      </c>
      <c r="ND153" s="25">
        <f t="shared" si="544"/>
        <v>0</v>
      </c>
      <c r="NE153" s="25">
        <f t="shared" si="636"/>
        <v>1.4</v>
      </c>
      <c r="NF153" s="25">
        <f t="shared" si="636"/>
        <v>1.5249999999999999</v>
      </c>
      <c r="NG153" s="25">
        <f t="shared" si="636"/>
        <v>0</v>
      </c>
      <c r="NH153" s="25">
        <f t="shared" si="545"/>
        <v>0</v>
      </c>
      <c r="NI153" s="25">
        <f t="shared" si="546"/>
        <v>57.19</v>
      </c>
      <c r="NJ153" s="25">
        <f t="shared" si="547"/>
        <v>0</v>
      </c>
      <c r="NK153" s="25">
        <f t="shared" si="548"/>
        <v>57.19</v>
      </c>
      <c r="NL153" s="25">
        <f t="shared" si="549"/>
        <v>33.82</v>
      </c>
      <c r="NM153" s="25">
        <f t="shared" si="550"/>
        <v>0</v>
      </c>
      <c r="NN153" s="25">
        <f t="shared" si="637"/>
        <v>33.82</v>
      </c>
      <c r="NO153" s="25">
        <f t="shared" si="551"/>
        <v>0</v>
      </c>
      <c r="NP153" s="25">
        <f t="shared" si="552"/>
        <v>0</v>
      </c>
      <c r="NQ153" s="25">
        <f t="shared" si="638"/>
        <v>0</v>
      </c>
      <c r="NR153" s="25">
        <f t="shared" si="553"/>
        <v>0</v>
      </c>
      <c r="NS153" s="25">
        <f t="shared" si="554"/>
        <v>0</v>
      </c>
      <c r="NT153" s="25">
        <f t="shared" si="639"/>
        <v>0</v>
      </c>
      <c r="NU153" s="25">
        <f t="shared" si="555"/>
        <v>0</v>
      </c>
      <c r="NV153" s="25">
        <f t="shared" si="556"/>
        <v>0</v>
      </c>
      <c r="NW153" s="25">
        <f t="shared" si="640"/>
        <v>0</v>
      </c>
      <c r="NX153" s="25">
        <f t="shared" si="641"/>
        <v>33.82</v>
      </c>
      <c r="NY153" s="25">
        <f t="shared" si="641"/>
        <v>0</v>
      </c>
      <c r="NZ153" s="25">
        <f t="shared" si="642"/>
        <v>33.82</v>
      </c>
      <c r="OA153" s="25">
        <f t="shared" si="643"/>
        <v>23.37</v>
      </c>
      <c r="OB153" s="25">
        <f t="shared" si="643"/>
        <v>0</v>
      </c>
      <c r="OC153" s="25">
        <f t="shared" si="644"/>
        <v>23.37</v>
      </c>
      <c r="OD153" s="25">
        <f t="shared" si="645"/>
        <v>33.82</v>
      </c>
      <c r="OE153" s="25">
        <f t="shared" si="645"/>
        <v>0</v>
      </c>
      <c r="OF153" s="25">
        <f t="shared" si="645"/>
        <v>33.82</v>
      </c>
      <c r="OG153" s="25">
        <f t="shared" si="557"/>
        <v>0</v>
      </c>
      <c r="OH153" s="25">
        <f t="shared" si="558"/>
        <v>0</v>
      </c>
      <c r="OI153" s="25">
        <f t="shared" si="559"/>
        <v>0</v>
      </c>
      <c r="OJ153" s="25">
        <f t="shared" si="560"/>
        <v>0</v>
      </c>
      <c r="OK153" s="25">
        <f t="shared" si="561"/>
        <v>0</v>
      </c>
      <c r="OL153" s="25">
        <f t="shared" si="562"/>
        <v>0</v>
      </c>
      <c r="OM153" s="25">
        <f t="shared" si="646"/>
        <v>0</v>
      </c>
      <c r="ON153" s="25">
        <f t="shared" si="646"/>
        <v>0</v>
      </c>
      <c r="OO153" s="25">
        <f t="shared" si="646"/>
        <v>0</v>
      </c>
      <c r="OP153" s="25">
        <f t="shared" si="563"/>
        <v>0</v>
      </c>
      <c r="OQ153" s="25">
        <f t="shared" si="564"/>
        <v>0</v>
      </c>
      <c r="OR153" s="25">
        <f t="shared" si="647"/>
        <v>0</v>
      </c>
      <c r="OS153" s="19">
        <v>535663.31999999995</v>
      </c>
      <c r="OT153" s="19">
        <v>2372077.0299999998</v>
      </c>
    </row>
    <row r="154" spans="1:410" ht="33" customHeight="1" x14ac:dyDescent="0.25">
      <c r="A154" s="18"/>
      <c r="B154" s="18" t="s">
        <v>939</v>
      </c>
      <c r="C154" s="18">
        <v>2685.6</v>
      </c>
      <c r="D154" s="16" t="e">
        <f>_xlfn.IFNA(INDEX(#REF!,MATCH(E154,#REF!,0)),0)</f>
        <v>#REF!</v>
      </c>
      <c r="E154" s="18" t="s">
        <v>943</v>
      </c>
      <c r="F154" s="16" t="s">
        <v>765</v>
      </c>
      <c r="G154" s="16" t="s">
        <v>766</v>
      </c>
      <c r="H154" s="16" t="s">
        <v>767</v>
      </c>
      <c r="I154" s="16" t="s">
        <v>768</v>
      </c>
      <c r="J154" s="16" t="s">
        <v>769</v>
      </c>
      <c r="K154" s="16" t="s">
        <v>770</v>
      </c>
      <c r="L154" s="16" t="s">
        <v>771</v>
      </c>
      <c r="M154" s="18">
        <v>1.64</v>
      </c>
      <c r="N154" s="18">
        <v>1.94</v>
      </c>
      <c r="O154" s="18">
        <v>2.04</v>
      </c>
      <c r="P154" s="18">
        <v>2.34</v>
      </c>
      <c r="Q154" s="18">
        <v>0.1</v>
      </c>
      <c r="R154" s="18">
        <v>1.8399999999999999</v>
      </c>
      <c r="S154" s="18">
        <v>2.14</v>
      </c>
      <c r="T154" s="18">
        <v>0.2</v>
      </c>
      <c r="U154" s="18">
        <v>0</v>
      </c>
      <c r="V154" s="18">
        <v>0</v>
      </c>
      <c r="W154" s="18">
        <v>0</v>
      </c>
      <c r="X154" s="18">
        <v>1.64</v>
      </c>
      <c r="Y154" s="18">
        <v>1.9</v>
      </c>
      <c r="Z154" s="20">
        <f t="shared" si="565"/>
        <v>1.7</v>
      </c>
      <c r="AA154" s="18">
        <v>0.22</v>
      </c>
      <c r="AB154" s="18">
        <v>0</v>
      </c>
      <c r="AC154" s="18">
        <v>0</v>
      </c>
      <c r="AD154" s="18">
        <v>0</v>
      </c>
      <c r="AE154" s="18">
        <v>0</v>
      </c>
      <c r="AF154" s="18">
        <v>0</v>
      </c>
      <c r="AG154" s="18">
        <v>1.2</v>
      </c>
      <c r="AH154" s="18">
        <v>1.5</v>
      </c>
      <c r="AI154" s="20">
        <f t="shared" si="566"/>
        <v>1.8499999999999999</v>
      </c>
      <c r="AJ154" s="18">
        <v>0</v>
      </c>
      <c r="AK154" s="18">
        <v>0</v>
      </c>
      <c r="AL154" s="20">
        <f t="shared" si="567"/>
        <v>0</v>
      </c>
      <c r="AM154" s="18">
        <v>1.64</v>
      </c>
      <c r="AN154" s="18">
        <v>1.5</v>
      </c>
      <c r="AO154" s="18">
        <v>0.15</v>
      </c>
      <c r="AP154" s="18">
        <v>0.22</v>
      </c>
      <c r="AQ154" s="18">
        <v>1.64</v>
      </c>
      <c r="AR154" s="18">
        <v>1.72</v>
      </c>
      <c r="AS154" s="18">
        <v>0.12</v>
      </c>
      <c r="AT154" s="18">
        <v>0.11</v>
      </c>
      <c r="AU154" s="18">
        <v>0</v>
      </c>
      <c r="AV154" s="18">
        <v>1</v>
      </c>
      <c r="AW154" s="18">
        <v>0</v>
      </c>
      <c r="AX154" s="18">
        <v>0</v>
      </c>
      <c r="AY154" s="18">
        <v>0</v>
      </c>
      <c r="AZ154" s="18">
        <v>0</v>
      </c>
      <c r="BA154" s="18">
        <v>0</v>
      </c>
      <c r="BB154" s="18">
        <v>0</v>
      </c>
      <c r="BC154" s="18">
        <v>0</v>
      </c>
      <c r="BD154" s="18">
        <v>0</v>
      </c>
      <c r="BE154" s="18">
        <v>2</v>
      </c>
      <c r="BF154" s="18">
        <v>0</v>
      </c>
      <c r="BG154" s="18">
        <v>0</v>
      </c>
      <c r="BH154" s="18">
        <v>0</v>
      </c>
      <c r="BI154" s="18">
        <v>0</v>
      </c>
      <c r="BJ154" s="18">
        <v>0</v>
      </c>
      <c r="BK154" s="18">
        <v>0</v>
      </c>
      <c r="BL154" s="18">
        <v>0</v>
      </c>
      <c r="BM154" s="18">
        <v>0</v>
      </c>
      <c r="BN154" s="18">
        <v>0</v>
      </c>
      <c r="BO154" s="18">
        <v>0</v>
      </c>
      <c r="BP154" s="18">
        <v>0</v>
      </c>
      <c r="BQ154" s="18">
        <v>0</v>
      </c>
      <c r="BR154" s="18">
        <v>0</v>
      </c>
      <c r="BS154" s="18">
        <v>0</v>
      </c>
      <c r="BT154" s="18">
        <v>0</v>
      </c>
      <c r="BU154" s="18">
        <v>0</v>
      </c>
      <c r="BV154" s="18">
        <v>0</v>
      </c>
      <c r="BW154" s="18">
        <v>0</v>
      </c>
      <c r="BX154" s="18">
        <v>0</v>
      </c>
      <c r="BY154" s="18">
        <v>0</v>
      </c>
      <c r="BZ154" s="18">
        <v>0</v>
      </c>
      <c r="CA154" s="16" t="e">
        <f>_xlfn.IFNA(IF(RIGHT(D154,2)="=G",0,INDEX(#REF!,MATCH(E154,#REF!,0))),0)</f>
        <v>#REF!</v>
      </c>
      <c r="CB154" s="16" t="s">
        <v>776</v>
      </c>
      <c r="CC154" s="18">
        <v>0</v>
      </c>
      <c r="CD154" s="18">
        <v>0</v>
      </c>
      <c r="CE154" s="18">
        <v>1.4</v>
      </c>
      <c r="CF154" s="18">
        <v>0.85</v>
      </c>
      <c r="CG154" s="18">
        <v>0.12</v>
      </c>
      <c r="CH154" s="18">
        <v>2</v>
      </c>
      <c r="CI154" s="16" t="s">
        <v>98</v>
      </c>
      <c r="CJ154" s="18">
        <v>0</v>
      </c>
      <c r="CK154" s="20">
        <f t="shared" si="432"/>
        <v>1.4</v>
      </c>
      <c r="CL154" s="20">
        <f t="shared" si="568"/>
        <v>1.4</v>
      </c>
      <c r="CM154" s="18">
        <v>33.49</v>
      </c>
      <c r="CN154" s="18">
        <v>46.24</v>
      </c>
      <c r="CO154" s="18">
        <v>45.401000000000003</v>
      </c>
      <c r="CP154" s="22">
        <f t="shared" si="433"/>
        <v>45.4</v>
      </c>
      <c r="CQ154" s="22">
        <f t="shared" si="434"/>
        <v>44</v>
      </c>
      <c r="CR154" s="22">
        <f t="shared" si="569"/>
        <v>1.4</v>
      </c>
      <c r="CS154" s="22">
        <f t="shared" si="435"/>
        <v>44.099999999999994</v>
      </c>
      <c r="CT154" s="22">
        <f t="shared" si="436"/>
        <v>44.3</v>
      </c>
      <c r="CU154" s="18">
        <v>44.3</v>
      </c>
      <c r="CV154" s="22">
        <f t="shared" si="570"/>
        <v>1.7</v>
      </c>
      <c r="CW154" s="22">
        <f t="shared" si="437"/>
        <v>0</v>
      </c>
      <c r="CX154" s="22">
        <f t="shared" si="438"/>
        <v>0</v>
      </c>
      <c r="CY154" s="22">
        <f t="shared" si="439"/>
        <v>45.97</v>
      </c>
      <c r="CZ154" s="22">
        <f t="shared" si="440"/>
        <v>46.12</v>
      </c>
      <c r="DA154" s="18">
        <v>46.24</v>
      </c>
      <c r="DB154" s="20">
        <f t="shared" si="571"/>
        <v>2.2400000000000002</v>
      </c>
      <c r="DC154" s="20">
        <f t="shared" si="572"/>
        <v>0.84</v>
      </c>
      <c r="DD154" s="20">
        <f t="shared" si="573"/>
        <v>1.4000000000000004</v>
      </c>
      <c r="DE154" s="20">
        <f t="shared" si="441"/>
        <v>0.1</v>
      </c>
      <c r="DF154" s="20">
        <f t="shared" si="442"/>
        <v>0.2</v>
      </c>
      <c r="DG154" s="20">
        <f t="shared" si="443"/>
        <v>1.1000000000000001</v>
      </c>
      <c r="DH154" s="20">
        <f t="shared" si="444"/>
        <v>0</v>
      </c>
      <c r="DI154" s="20">
        <f t="shared" si="445"/>
        <v>0</v>
      </c>
      <c r="DJ154" s="20">
        <f t="shared" si="446"/>
        <v>0</v>
      </c>
      <c r="DK154" s="20">
        <f t="shared" si="574"/>
        <v>1.4000000000000001</v>
      </c>
      <c r="DL154" s="20">
        <f t="shared" si="575"/>
        <v>0</v>
      </c>
      <c r="DM154" s="20">
        <f t="shared" si="576"/>
        <v>0</v>
      </c>
      <c r="DN154" s="20">
        <f t="shared" si="577"/>
        <v>0</v>
      </c>
      <c r="DO154" s="18">
        <v>2.54</v>
      </c>
      <c r="DP154" s="18">
        <v>0</v>
      </c>
      <c r="DQ154" s="18">
        <v>1</v>
      </c>
      <c r="DR154" s="18">
        <v>1</v>
      </c>
      <c r="DS154" s="25">
        <f t="shared" si="578"/>
        <v>2.54</v>
      </c>
      <c r="DT154" s="25">
        <f t="shared" si="579"/>
        <v>0</v>
      </c>
      <c r="DU154" s="25">
        <f t="shared" si="580"/>
        <v>3.56</v>
      </c>
      <c r="DV154" s="25">
        <f t="shared" si="581"/>
        <v>0</v>
      </c>
      <c r="DW154" s="25">
        <f t="shared" si="582"/>
        <v>3.56</v>
      </c>
      <c r="DX154" s="25">
        <f t="shared" si="583"/>
        <v>7.26</v>
      </c>
      <c r="DY154" s="25">
        <f t="shared" si="584"/>
        <v>0</v>
      </c>
      <c r="DZ154" s="25">
        <f t="shared" si="585"/>
        <v>7.26</v>
      </c>
      <c r="EA154" s="25">
        <f t="shared" si="586"/>
        <v>4.76</v>
      </c>
      <c r="EB154" s="25">
        <f t="shared" si="587"/>
        <v>0</v>
      </c>
      <c r="EC154" s="25">
        <f t="shared" si="588"/>
        <v>4.76</v>
      </c>
      <c r="ED154" s="25">
        <f t="shared" si="589"/>
        <v>2.5</v>
      </c>
      <c r="EE154" s="25">
        <f t="shared" si="589"/>
        <v>0</v>
      </c>
      <c r="EF154" s="25">
        <f t="shared" si="590"/>
        <v>2.5</v>
      </c>
      <c r="EG154" s="25">
        <f t="shared" si="591"/>
        <v>4.76</v>
      </c>
      <c r="EH154" s="25">
        <f t="shared" si="591"/>
        <v>0</v>
      </c>
      <c r="EI154" s="25">
        <f t="shared" si="592"/>
        <v>4.76</v>
      </c>
      <c r="EJ154" s="18">
        <v>2685.6</v>
      </c>
      <c r="EK154" s="18">
        <v>2646.9</v>
      </c>
      <c r="EL154" s="18" t="s">
        <v>943</v>
      </c>
      <c r="EM154" s="18" t="s">
        <v>944</v>
      </c>
      <c r="EN154" s="16" t="s">
        <v>774</v>
      </c>
      <c r="EO154" s="16" t="s">
        <v>132</v>
      </c>
      <c r="EP154" s="16" t="e">
        <f>IF(OR(EN154="Cống tròn",EN154="Cống hộp",EN154="Ống nhựa"),INDEX(#REF!,MATCH(E154,#REF!,0)),IF(OR(EN154="Rãnh xây",EN154="Rãnh bê tông"),INDEX(#REF!,MATCH(E154,#REF!,0)),0))</f>
        <v>#REF!</v>
      </c>
      <c r="EQ154" s="18">
        <v>37.499999999999815</v>
      </c>
      <c r="ER154" s="18">
        <v>1</v>
      </c>
      <c r="ES154" s="25">
        <f t="shared" si="593"/>
        <v>37</v>
      </c>
      <c r="ET154" s="1" t="e">
        <f>_xlfn.IFNA(IF(EN154="Cống tròn",INDEX(#REF!,MATCH(E154,#REF!,0)),IF(EN154="Cống hộp",INDEX(#REF!,MATCH(E154,#REF!,0)),EU154&amp;" ,"&amp;EV154)),0)</f>
        <v>#REF!</v>
      </c>
      <c r="EU154" s="16" t="s">
        <v>769</v>
      </c>
      <c r="EV154" s="16" t="s">
        <v>775</v>
      </c>
      <c r="EW154" s="16" t="e">
        <f>_xlfn.IFNA(INDEX(#REF!,MATCH(E154,#REF!,0)),0)</f>
        <v>#REF!</v>
      </c>
      <c r="EX154" s="16"/>
      <c r="EY154" s="18">
        <v>0</v>
      </c>
      <c r="EZ154" s="18">
        <v>0</v>
      </c>
      <c r="FA154" s="18">
        <v>0</v>
      </c>
      <c r="FB154" s="19">
        <v>0</v>
      </c>
      <c r="FC154" s="19">
        <v>0</v>
      </c>
      <c r="FD154" s="25">
        <f t="shared" si="447"/>
        <v>0</v>
      </c>
      <c r="FE154" s="25">
        <f t="shared" si="594"/>
        <v>0</v>
      </c>
      <c r="FF154" s="18">
        <v>0.1</v>
      </c>
      <c r="FG154" s="18">
        <v>2</v>
      </c>
      <c r="FH154" s="18">
        <v>1</v>
      </c>
      <c r="FI154" s="25">
        <f t="shared" si="595"/>
        <v>1.2</v>
      </c>
      <c r="FJ154" s="18">
        <v>0</v>
      </c>
      <c r="FK154" s="18">
        <v>0</v>
      </c>
      <c r="FL154" s="18">
        <v>0.2</v>
      </c>
      <c r="FM154" s="18">
        <v>1.4</v>
      </c>
      <c r="FN154" s="18">
        <v>0</v>
      </c>
      <c r="FO154" s="25">
        <f t="shared" si="596"/>
        <v>1.4</v>
      </c>
      <c r="FP154" s="18">
        <v>1.4999999999999999E-2</v>
      </c>
      <c r="FQ154" s="18">
        <v>1</v>
      </c>
      <c r="FR154" s="25">
        <f t="shared" si="448"/>
        <v>36</v>
      </c>
      <c r="FS154" s="25">
        <f t="shared" si="449"/>
        <v>0.52500000000000002</v>
      </c>
      <c r="FT154" s="25">
        <f t="shared" si="450"/>
        <v>36.524999999999999</v>
      </c>
      <c r="FU154" s="25">
        <f t="shared" si="451"/>
        <v>-0.97499999999981668</v>
      </c>
      <c r="FV154" s="25" t="str">
        <f t="shared" si="597"/>
        <v>Thêm 01</v>
      </c>
      <c r="FW154" s="25">
        <f t="shared" si="598"/>
        <v>0.04</v>
      </c>
      <c r="FX154" s="16"/>
      <c r="FY154" s="16"/>
      <c r="FZ154" s="16"/>
      <c r="GA154" s="16"/>
      <c r="GB154" s="19">
        <v>0</v>
      </c>
      <c r="GC154" s="19">
        <v>0</v>
      </c>
      <c r="GD154" s="19">
        <v>0</v>
      </c>
      <c r="GE154" s="19">
        <v>0</v>
      </c>
      <c r="GF154" s="19">
        <v>0</v>
      </c>
      <c r="GG154" s="19">
        <v>0</v>
      </c>
      <c r="GH154" s="19">
        <v>0</v>
      </c>
      <c r="GI154" s="19">
        <v>0</v>
      </c>
      <c r="GJ154" s="19">
        <v>0</v>
      </c>
      <c r="GK154" s="19">
        <v>0</v>
      </c>
      <c r="GL154" s="25">
        <f t="shared" si="452"/>
        <v>0</v>
      </c>
      <c r="GM154" s="25">
        <f t="shared" si="599"/>
        <v>0</v>
      </c>
      <c r="GN154" s="19">
        <v>0</v>
      </c>
      <c r="GO154" s="19">
        <v>0</v>
      </c>
      <c r="GP154" s="19">
        <v>0</v>
      </c>
      <c r="GQ154" s="19">
        <v>0</v>
      </c>
      <c r="GR154" s="1" t="e">
        <f>_xlfn.IFNA(INDEX(#REF!,MATCH(E154,#REF!,0)),0)</f>
        <v>#REF!</v>
      </c>
      <c r="GS154" s="16"/>
      <c r="GT154" s="18">
        <v>0</v>
      </c>
      <c r="GU154" s="18">
        <v>0</v>
      </c>
      <c r="GV154" s="18">
        <v>0</v>
      </c>
      <c r="GW154" s="18">
        <v>0</v>
      </c>
      <c r="GX154" s="25">
        <f t="shared" si="453"/>
        <v>0</v>
      </c>
      <c r="GY154" s="25">
        <f t="shared" si="454"/>
        <v>0</v>
      </c>
      <c r="GZ154" s="25">
        <f t="shared" si="600"/>
        <v>0</v>
      </c>
      <c r="HA154" s="1" t="e" cm="1">
        <f t="array" ref="HA154">INDEX(#REF!,MATCH(EJ154&amp;EK154&amp;HD154&amp;HE154&amp;HF154,#REF!&amp;#REF!&amp;#REF!&amp;#REF!&amp;#REF!,0))</f>
        <v>#REF!</v>
      </c>
      <c r="HB154" s="16"/>
      <c r="HC154" s="25">
        <f t="shared" si="601"/>
        <v>0</v>
      </c>
      <c r="HD154" s="18">
        <v>0</v>
      </c>
      <c r="HE154" s="18">
        <v>0</v>
      </c>
      <c r="HF154" s="18">
        <v>0</v>
      </c>
      <c r="HG154" s="1" t="e" cm="1">
        <f t="array" ref="HG154">INDEX(#REF!,MATCH(EJ154&amp;EK154&amp;HJ154&amp;HK154&amp;HL154,#REF!&amp;#REF!&amp;#REF!&amp;#REF!&amp;#REF!,0))</f>
        <v>#REF!</v>
      </c>
      <c r="HH154" s="16"/>
      <c r="HI154" s="25">
        <f t="shared" si="602"/>
        <v>0</v>
      </c>
      <c r="HJ154" s="25">
        <f t="shared" si="603"/>
        <v>0</v>
      </c>
      <c r="HK154" s="19">
        <v>0</v>
      </c>
      <c r="HL154" s="19">
        <v>0</v>
      </c>
      <c r="HM154" s="18">
        <v>0.01</v>
      </c>
      <c r="HN154" s="18">
        <v>1</v>
      </c>
      <c r="HO154" s="25">
        <f t="shared" si="604"/>
        <v>0</v>
      </c>
      <c r="HP154" s="25">
        <f t="shared" si="605"/>
        <v>0</v>
      </c>
      <c r="HQ154" s="25">
        <f t="shared" si="606"/>
        <v>0</v>
      </c>
      <c r="HR154" s="25">
        <f t="shared" si="607"/>
        <v>0</v>
      </c>
      <c r="HS154" s="25">
        <f t="shared" si="608"/>
        <v>0</v>
      </c>
      <c r="HT154" s="19">
        <v>0</v>
      </c>
      <c r="HU154" s="19">
        <v>0</v>
      </c>
      <c r="HV154" s="19">
        <v>0</v>
      </c>
      <c r="HW154" s="25">
        <f t="shared" si="609"/>
        <v>0</v>
      </c>
      <c r="HX154" s="19">
        <v>0</v>
      </c>
      <c r="HY154" s="19">
        <v>0</v>
      </c>
      <c r="HZ154" s="18">
        <v>45.4</v>
      </c>
      <c r="IA154" s="20">
        <f>ROUND(IF(EN154="Cống tròn",IF(EN154="Cống tròn",IF(EU154="Không có móng",IQ154-FF154,IF(EU154="Đế",IP154-FN154,IF(OR(EU154="Móng bê tông",EU154="Móng bê tông kết hợp đế"),II154-FJ154,0))),0),IF(EN154="Cống hộp",IF(AND(EN154="Cống hộp",EU154="Không có móng"),IQ154-GF154,IF(AND(EN154="Cống hộp",EU154="Móng bê tông"),IJ154-GB154,0)),IF(OR(EN154="Rãnh xây",EN154="Rãnh bê tông"),IF(OR(EN154="Rãnh xây",EN154="Rãnh bê tông"),IK154-GB154,0),IF(EN154="Ống nhựa",IF(AND(EN154="Ống nhựa",EU154="Không đắp cát"),IQ154-HT154,IF(AND(EN154="Ống nhựa",EU154="Đắp cát"),IH154-HX154,0)),IF(EN154="Rãnh thang",IF(EN154="Rãnh thang",IF(EU154="Móng bê tông",#REF!-#REF!,IQ154),0),0))))),2)</f>
        <v>44.3</v>
      </c>
      <c r="IB154" s="20">
        <f t="shared" si="610"/>
        <v>1.1000000000000014</v>
      </c>
      <c r="IC154" s="20">
        <f t="shared" si="455"/>
        <v>44.3</v>
      </c>
      <c r="ID154" s="20">
        <f t="shared" si="456"/>
        <v>0</v>
      </c>
      <c r="IE154" s="20">
        <f t="shared" si="457"/>
        <v>0</v>
      </c>
      <c r="IF154" s="20">
        <f t="shared" si="458"/>
        <v>0</v>
      </c>
      <c r="IG154" s="20">
        <f>IF(EN154="Rãnh thang",IF(AND(EN154="Rãnh thang",EU154="Móng bê tông"),IQ154-#REF!,0),IF(EN154="Ống nhựa",IF(AND(EN154="Ống nhựa",EU154="Đắp cát"),IQ154-HT154,0),IF(EN154="Cống tròn",IF(EN154="Cống tròn",IF(OR(EU154="Móng bê tông",EU154="Móng bê tông kết hợp đế"),IM154-FL154,0),0),IF(EN154="Cống hộp",IF(AND(EN154="Cống hộp",EU154="Móng bê tông"),IN154-GD154,0),IF(OR(EN154="Rãnh xây",EN154="Rãnh bê tông"),IF(AND(EN154="Rãnh xây",EU154="Móng bê tông"),IO154-GD154,IF(AND(EN154="Rãnh bê tông",EU154="Móng bê tông"),IO154-GD154,0)),0)))))</f>
        <v>44.3</v>
      </c>
      <c r="IH154" s="20">
        <f t="shared" si="459"/>
        <v>0</v>
      </c>
      <c r="II154" s="20">
        <f t="shared" si="460"/>
        <v>44.3</v>
      </c>
      <c r="IJ154" s="20">
        <f t="shared" si="461"/>
        <v>0</v>
      </c>
      <c r="IK154" s="20">
        <f t="shared" si="462"/>
        <v>0</v>
      </c>
      <c r="IL154" s="20">
        <f t="shared" si="463"/>
        <v>44.5</v>
      </c>
      <c r="IM154" s="20">
        <f t="shared" si="464"/>
        <v>44.5</v>
      </c>
      <c r="IN154" s="20">
        <f t="shared" si="465"/>
        <v>0</v>
      </c>
      <c r="IO154" s="20">
        <f t="shared" si="466"/>
        <v>0</v>
      </c>
      <c r="IP154" s="20">
        <f t="shared" si="467"/>
        <v>0</v>
      </c>
      <c r="IQ154" s="18">
        <v>44.6</v>
      </c>
      <c r="IR154" s="25">
        <f t="shared" si="611"/>
        <v>0</v>
      </c>
      <c r="IS154" s="25">
        <f t="shared" si="468"/>
        <v>0</v>
      </c>
      <c r="IT154" s="25">
        <f t="shared" si="469"/>
        <v>0</v>
      </c>
      <c r="IU154" s="25">
        <f>ROUND(IF(EN154="Cống tròn",IF(EN154="Cống tròn",IV154+FF154,0),IF(EN154="Cống hộp",IF(EN154="Cống hộp",IV154+GP154,0),IF(OR(EN154="Rãnh xây",EN154="Rãnh bê tông"),IF(OR(EN154="Rãnh xây",EN154="Rãnh bê tông"),IV154+GP154,0),IF(EN154="ống nhựa",IF(EN154="Ống nhựa",IV154+HT154,0),IF(EN154="Rãnh thang",IF(EN154="Rãnh thang",IQ154+#REF!,0),0))))),2)</f>
        <v>45.64</v>
      </c>
      <c r="IV154" s="18">
        <v>45.54</v>
      </c>
      <c r="IW154" s="25">
        <f t="shared" si="470"/>
        <v>45.64</v>
      </c>
      <c r="IX154" s="25">
        <f t="shared" si="471"/>
        <v>0</v>
      </c>
      <c r="IY154" s="25">
        <f t="shared" si="472"/>
        <v>0</v>
      </c>
      <c r="IZ154" s="25">
        <f t="shared" si="473"/>
        <v>0</v>
      </c>
      <c r="JA154" s="25">
        <f t="shared" si="474"/>
        <v>0</v>
      </c>
      <c r="JB154" s="18">
        <v>46.2</v>
      </c>
      <c r="JC154" s="20">
        <f>ROUND(IF(EN154="Cống tròn",IF(EN154="Cống tròn",IF(EU154="Không có móng",JS154-FF154,IF(EU154="Đế",JR154-FN154,IF(OR(EU154="Móng bê tông",EU154="Móng bê tông kết hợp đế"),JK154-FJ154,0))),0),IF(EN154="Cống hộp",IF(AND(EN154="Cống hộp",EU154="Không có móng"),JS154-GF154,IF(AND(EN154="Cống hộp",EU154="Móng bê tông"),JL154-GB154,0)),IF(OR(EN154="Rãnh xây",EN154="Rãnh bê tông"),IF(OR(EN154="Rãnh xây",EN154="Rãnh bê tông"),JM154-GB154,0),IF(EN154="Ống nhựa",IF(AND(EN154="Ống nhựa",EU154="Không đắp cát"),JS154-HT154,IF(AND(EN154="Ống nhựa",EU154="Đắp cát"),JJ154-HX154,0)),IF(EN154="Rãnh thang",IF(EN154="Rãnh thang",IF(EU154="Móng bê tông",#REF!-#REF!,JS154),0),0))))),2)</f>
        <v>44.24</v>
      </c>
      <c r="JD154" s="20">
        <f t="shared" si="612"/>
        <v>1.9600000000000009</v>
      </c>
      <c r="JE154" s="20">
        <f t="shared" si="475"/>
        <v>44.239999999999995</v>
      </c>
      <c r="JF154" s="20">
        <f t="shared" si="476"/>
        <v>0</v>
      </c>
      <c r="JG154" s="20">
        <f t="shared" si="477"/>
        <v>0</v>
      </c>
      <c r="JH154" s="20">
        <f t="shared" si="478"/>
        <v>0</v>
      </c>
      <c r="JI154" s="20">
        <f>IF(EN154="Rãnh thang",IF(AND(EN154="Rãnh thang",EU154="Móng bê tông"),JS154-#REF!,0),IF(EN154="Ống nhựa",IF(AND(EN154="Ống nhựa",EU154="Đắp cát"),JS154-HT154,0),IF(EN154="Cống tròn",IF(EN154="Cống tròn",IF(OR(EU154="Móng bê tông",EU154="Móng bê tông kết hợp đế"),JO154-FL154,0),0),IF(EN154="Cống hộp",IF(AND(EN154="Cống hộp",EU154="Móng bê tông"),JP154-GD154,0),IF(OR(EN154="Rãnh xây",EN154="Rãnh bê tông"),IF(AND(EN154="Rãnh xây",EU154="Móng bê tông"),JQ154-GD154,IF(AND(EN154="Rãnh bê tông",EU154="Móng bê tông"),JQ154-GD154,0)),0)))))</f>
        <v>44.239999999999995</v>
      </c>
      <c r="JJ154" s="20">
        <f t="shared" si="479"/>
        <v>0</v>
      </c>
      <c r="JK154" s="20">
        <f t="shared" si="480"/>
        <v>44.239999999999995</v>
      </c>
      <c r="JL154" s="20">
        <f t="shared" si="481"/>
        <v>0</v>
      </c>
      <c r="JM154" s="20">
        <f t="shared" si="482"/>
        <v>0</v>
      </c>
      <c r="JN154" s="20">
        <f t="shared" si="483"/>
        <v>44.44</v>
      </c>
      <c r="JO154" s="20">
        <f t="shared" si="484"/>
        <v>44.44</v>
      </c>
      <c r="JP154" s="20">
        <f t="shared" si="485"/>
        <v>0</v>
      </c>
      <c r="JQ154" s="20">
        <f t="shared" si="486"/>
        <v>0</v>
      </c>
      <c r="JR154" s="20">
        <f t="shared" si="487"/>
        <v>0</v>
      </c>
      <c r="JS154" s="26">
        <v>44.54</v>
      </c>
      <c r="JT154" s="25">
        <f t="shared" si="613"/>
        <v>0</v>
      </c>
      <c r="JU154" s="25">
        <f t="shared" si="488"/>
        <v>0</v>
      </c>
      <c r="JV154" s="25">
        <f t="shared" si="489"/>
        <v>0</v>
      </c>
      <c r="JW154" s="25">
        <f>ROUND(IF(EN154="Cống tròn",IF(EN154="Cống tròn",JX154+FF154,0),IF(EN154="Cống hộp",IF(EN154="Cống hộp",JX154+GP154,0),IF(OR(EN154="Rãnh xây",EN154="Rãnh bê tông"),IF(OR(EN154="Rãnh xây",EN154="Rãnh bê tông"),JX154+GP154,0),IF(EN154="ống nhựa",IF(EN154="Ống nhựa",JX154+HT154,0),IF(EN154="Rãnh thang",IF(EN154="Rãnh thang",JS154+#REF!,0),0))))),2)</f>
        <v>45.64</v>
      </c>
      <c r="JX154" s="27">
        <v>45.54</v>
      </c>
      <c r="JY154" s="25">
        <f t="shared" si="490"/>
        <v>45.64</v>
      </c>
      <c r="JZ154" s="25">
        <f t="shared" si="491"/>
        <v>0</v>
      </c>
      <c r="KA154" s="25">
        <f t="shared" si="492"/>
        <v>0</v>
      </c>
      <c r="KB154" s="25">
        <f t="shared" si="493"/>
        <v>0</v>
      </c>
      <c r="KC154" s="25">
        <f t="shared" si="494"/>
        <v>0</v>
      </c>
      <c r="KD154" s="28" t="s">
        <v>98</v>
      </c>
      <c r="KE154" s="27">
        <v>0</v>
      </c>
      <c r="KF154" s="25">
        <f t="shared" si="495"/>
        <v>1.1000000000000014</v>
      </c>
      <c r="KG154" s="25">
        <f t="shared" si="614"/>
        <v>1.1000000000000014</v>
      </c>
      <c r="KH154" s="27">
        <v>0</v>
      </c>
      <c r="KI154" s="25">
        <f t="shared" si="496"/>
        <v>1.9600000000000009</v>
      </c>
      <c r="KJ154" s="25">
        <f t="shared" si="615"/>
        <v>1.9600000000000009</v>
      </c>
      <c r="KK154" s="25">
        <f t="shared" si="497"/>
        <v>0</v>
      </c>
      <c r="KL154" s="25">
        <f t="shared" si="498"/>
        <v>0</v>
      </c>
      <c r="KM154" s="25">
        <f t="shared" si="616"/>
        <v>0</v>
      </c>
      <c r="KN154" s="25">
        <f t="shared" si="499"/>
        <v>0</v>
      </c>
      <c r="KO154" s="25">
        <f t="shared" si="500"/>
        <v>0</v>
      </c>
      <c r="KP154" s="25">
        <f t="shared" si="617"/>
        <v>0</v>
      </c>
      <c r="KQ154" s="25">
        <f t="shared" si="501"/>
        <v>0.2</v>
      </c>
      <c r="KR154" s="25">
        <f t="shared" si="502"/>
        <v>0.2</v>
      </c>
      <c r="KS154" s="25">
        <f t="shared" si="618"/>
        <v>0.2</v>
      </c>
      <c r="KT154" s="25">
        <f t="shared" si="503"/>
        <v>0</v>
      </c>
      <c r="KU154" s="25">
        <f t="shared" si="504"/>
        <v>0</v>
      </c>
      <c r="KV154" s="25">
        <f t="shared" si="619"/>
        <v>0</v>
      </c>
      <c r="KW154" s="25">
        <f t="shared" si="505"/>
        <v>0</v>
      </c>
      <c r="KX154" s="25">
        <f t="shared" si="506"/>
        <v>0</v>
      </c>
      <c r="KY154" s="25">
        <f t="shared" si="620"/>
        <v>0</v>
      </c>
      <c r="KZ154" s="25">
        <f t="shared" si="507"/>
        <v>0</v>
      </c>
      <c r="LA154" s="25">
        <f t="shared" si="508"/>
        <v>0</v>
      </c>
      <c r="LB154" s="25">
        <f t="shared" si="621"/>
        <v>0</v>
      </c>
      <c r="LC154" s="25">
        <f t="shared" si="509"/>
        <v>0.90000000000000147</v>
      </c>
      <c r="LD154" s="25">
        <f t="shared" si="510"/>
        <v>1.4</v>
      </c>
      <c r="LE154" s="25">
        <f t="shared" si="622"/>
        <v>1.1500000000000008</v>
      </c>
      <c r="LF154" s="25">
        <f t="shared" si="511"/>
        <v>0</v>
      </c>
      <c r="LG154" s="25">
        <f t="shared" si="512"/>
        <v>0</v>
      </c>
      <c r="LH154" s="25">
        <f t="shared" si="623"/>
        <v>0</v>
      </c>
      <c r="LI154" s="25">
        <f t="shared" si="513"/>
        <v>0</v>
      </c>
      <c r="LJ154" s="25">
        <f t="shared" si="514"/>
        <v>0</v>
      </c>
      <c r="LK154" s="25">
        <f t="shared" si="624"/>
        <v>0</v>
      </c>
      <c r="LL154" s="25">
        <f t="shared" si="515"/>
        <v>0</v>
      </c>
      <c r="LM154" s="25">
        <f t="shared" si="516"/>
        <v>0</v>
      </c>
      <c r="LN154" s="25">
        <f t="shared" si="625"/>
        <v>0</v>
      </c>
      <c r="LO154" s="25">
        <f t="shared" si="517"/>
        <v>0</v>
      </c>
      <c r="LP154" s="25">
        <f t="shared" si="518"/>
        <v>0</v>
      </c>
      <c r="LQ154" s="25">
        <f t="shared" si="626"/>
        <v>0</v>
      </c>
      <c r="LR154" s="25">
        <f t="shared" si="519"/>
        <v>0</v>
      </c>
      <c r="LS154" s="25">
        <f t="shared" si="520"/>
        <v>0</v>
      </c>
      <c r="LT154" s="25">
        <f t="shared" si="627"/>
        <v>0</v>
      </c>
      <c r="LU154" s="25">
        <f t="shared" si="521"/>
        <v>0</v>
      </c>
      <c r="LV154" s="25">
        <f t="shared" si="522"/>
        <v>0</v>
      </c>
      <c r="LW154" s="25">
        <f t="shared" si="628"/>
        <v>0</v>
      </c>
      <c r="LX154" s="25">
        <f t="shared" si="523"/>
        <v>0</v>
      </c>
      <c r="LY154" s="25">
        <f t="shared" si="524"/>
        <v>0</v>
      </c>
      <c r="LZ154" s="25">
        <f t="shared" si="629"/>
        <v>0</v>
      </c>
      <c r="MA154" s="25">
        <f t="shared" si="525"/>
        <v>0</v>
      </c>
      <c r="MB154" s="25">
        <f t="shared" si="526"/>
        <v>0</v>
      </c>
      <c r="MC154" s="25">
        <f t="shared" si="630"/>
        <v>0</v>
      </c>
      <c r="MD154" s="25">
        <f t="shared" si="527"/>
        <v>0</v>
      </c>
      <c r="ME154" s="25">
        <f t="shared" si="528"/>
        <v>0</v>
      </c>
      <c r="MF154" s="25">
        <f t="shared" si="631"/>
        <v>0</v>
      </c>
      <c r="MG154" s="25">
        <f t="shared" si="529"/>
        <v>0</v>
      </c>
      <c r="MH154" s="25">
        <f t="shared" si="530"/>
        <v>0</v>
      </c>
      <c r="MI154" s="25">
        <f t="shared" si="632"/>
        <v>0</v>
      </c>
      <c r="MJ154" s="25">
        <f t="shared" si="531"/>
        <v>0</v>
      </c>
      <c r="MK154" s="25">
        <f t="shared" si="532"/>
        <v>0</v>
      </c>
      <c r="ML154" s="25">
        <f t="shared" si="633"/>
        <v>0</v>
      </c>
      <c r="MM154" s="25">
        <f t="shared" si="533"/>
        <v>0</v>
      </c>
      <c r="MN154" s="25">
        <f t="shared" si="534"/>
        <v>0</v>
      </c>
      <c r="MO154" s="25">
        <f t="shared" si="634"/>
        <v>0</v>
      </c>
      <c r="MP154" s="25">
        <f t="shared" si="535"/>
        <v>0</v>
      </c>
      <c r="MQ154" s="25">
        <f t="shared" si="536"/>
        <v>0</v>
      </c>
      <c r="MR154" s="25">
        <f t="shared" si="635"/>
        <v>0</v>
      </c>
      <c r="MS154" s="29">
        <v>1.4</v>
      </c>
      <c r="MT154" s="29">
        <v>0</v>
      </c>
      <c r="MU154" s="29">
        <v>1</v>
      </c>
      <c r="MV154" s="29">
        <v>1</v>
      </c>
      <c r="MW154" s="25">
        <f t="shared" si="537"/>
        <v>1.4</v>
      </c>
      <c r="MX154" s="25">
        <f t="shared" si="538"/>
        <v>1.54</v>
      </c>
      <c r="MY154" s="25">
        <f t="shared" si="539"/>
        <v>0</v>
      </c>
      <c r="MZ154" s="25">
        <f t="shared" si="540"/>
        <v>0</v>
      </c>
      <c r="NA154" s="25">
        <f t="shared" si="541"/>
        <v>1.4</v>
      </c>
      <c r="NB154" s="25">
        <f t="shared" si="542"/>
        <v>2.74</v>
      </c>
      <c r="NC154" s="25">
        <f t="shared" si="543"/>
        <v>0</v>
      </c>
      <c r="ND154" s="25">
        <f t="shared" si="544"/>
        <v>0</v>
      </c>
      <c r="NE154" s="25">
        <f t="shared" si="636"/>
        <v>1.4</v>
      </c>
      <c r="NF154" s="25">
        <f t="shared" si="636"/>
        <v>2.14</v>
      </c>
      <c r="NG154" s="25">
        <f t="shared" si="636"/>
        <v>0</v>
      </c>
      <c r="NH154" s="25">
        <f t="shared" si="545"/>
        <v>0</v>
      </c>
      <c r="NI154" s="25">
        <f t="shared" si="546"/>
        <v>80.25</v>
      </c>
      <c r="NJ154" s="25">
        <f t="shared" si="547"/>
        <v>0</v>
      </c>
      <c r="NK154" s="25">
        <f t="shared" si="548"/>
        <v>80.25</v>
      </c>
      <c r="NL154" s="25">
        <f t="shared" si="549"/>
        <v>49.43</v>
      </c>
      <c r="NM154" s="25">
        <f t="shared" si="550"/>
        <v>0</v>
      </c>
      <c r="NN154" s="25">
        <f t="shared" si="637"/>
        <v>49.43</v>
      </c>
      <c r="NO154" s="25">
        <f t="shared" si="551"/>
        <v>0</v>
      </c>
      <c r="NP154" s="25">
        <f t="shared" si="552"/>
        <v>0</v>
      </c>
      <c r="NQ154" s="25">
        <f t="shared" si="638"/>
        <v>0</v>
      </c>
      <c r="NR154" s="25">
        <f t="shared" si="553"/>
        <v>0</v>
      </c>
      <c r="NS154" s="25">
        <f t="shared" si="554"/>
        <v>0</v>
      </c>
      <c r="NT154" s="25">
        <f t="shared" si="639"/>
        <v>0</v>
      </c>
      <c r="NU154" s="25">
        <f t="shared" si="555"/>
        <v>0</v>
      </c>
      <c r="NV154" s="25">
        <f t="shared" si="556"/>
        <v>0</v>
      </c>
      <c r="NW154" s="25">
        <f t="shared" si="640"/>
        <v>0</v>
      </c>
      <c r="NX154" s="25">
        <f t="shared" si="641"/>
        <v>49.43</v>
      </c>
      <c r="NY154" s="25">
        <f t="shared" si="641"/>
        <v>0</v>
      </c>
      <c r="NZ154" s="25">
        <f t="shared" si="642"/>
        <v>49.43</v>
      </c>
      <c r="OA154" s="25">
        <f t="shared" si="643"/>
        <v>30.82</v>
      </c>
      <c r="OB154" s="25">
        <f t="shared" si="643"/>
        <v>0</v>
      </c>
      <c r="OC154" s="25">
        <f t="shared" si="644"/>
        <v>30.82</v>
      </c>
      <c r="OD154" s="25">
        <f t="shared" si="645"/>
        <v>49.43</v>
      </c>
      <c r="OE154" s="25">
        <f t="shared" si="645"/>
        <v>0</v>
      </c>
      <c r="OF154" s="25">
        <f t="shared" si="645"/>
        <v>49.43</v>
      </c>
      <c r="OG154" s="25">
        <f t="shared" si="557"/>
        <v>0</v>
      </c>
      <c r="OH154" s="25">
        <f t="shared" si="558"/>
        <v>0</v>
      </c>
      <c r="OI154" s="25">
        <f t="shared" si="559"/>
        <v>0</v>
      </c>
      <c r="OJ154" s="25">
        <f t="shared" si="560"/>
        <v>0</v>
      </c>
      <c r="OK154" s="25">
        <f t="shared" si="561"/>
        <v>0</v>
      </c>
      <c r="OL154" s="25">
        <f t="shared" si="562"/>
        <v>0</v>
      </c>
      <c r="OM154" s="25">
        <f t="shared" si="646"/>
        <v>0</v>
      </c>
      <c r="ON154" s="25">
        <f t="shared" si="646"/>
        <v>0</v>
      </c>
      <c r="OO154" s="25">
        <f t="shared" si="646"/>
        <v>0</v>
      </c>
      <c r="OP154" s="25">
        <f t="shared" si="563"/>
        <v>0</v>
      </c>
      <c r="OQ154" s="25">
        <f t="shared" si="564"/>
        <v>0</v>
      </c>
      <c r="OR154" s="25">
        <f t="shared" si="647"/>
        <v>0</v>
      </c>
      <c r="OS154" s="19">
        <v>535649.19999999995</v>
      </c>
      <c r="OT154" s="19">
        <v>2372041</v>
      </c>
    </row>
    <row r="155" spans="1:410" ht="33" customHeight="1" x14ac:dyDescent="0.25">
      <c r="A155" s="18"/>
      <c r="B155" s="18" t="s">
        <v>939</v>
      </c>
      <c r="C155" s="18">
        <v>2646.9</v>
      </c>
      <c r="D155" s="16" t="e">
        <f>_xlfn.IFNA(INDEX(#REF!,MATCH(E155,#REF!,0)),0)</f>
        <v>#REF!</v>
      </c>
      <c r="E155" s="18" t="s">
        <v>944</v>
      </c>
      <c r="F155" s="16" t="s">
        <v>765</v>
      </c>
      <c r="G155" s="16" t="s">
        <v>766</v>
      </c>
      <c r="H155" s="16" t="s">
        <v>767</v>
      </c>
      <c r="I155" s="16" t="s">
        <v>768</v>
      </c>
      <c r="J155" s="16" t="s">
        <v>769</v>
      </c>
      <c r="K155" s="16" t="s">
        <v>770</v>
      </c>
      <c r="L155" s="16" t="s">
        <v>771</v>
      </c>
      <c r="M155" s="18">
        <v>1.64</v>
      </c>
      <c r="N155" s="18">
        <v>1.94</v>
      </c>
      <c r="O155" s="18">
        <v>2.04</v>
      </c>
      <c r="P155" s="18">
        <v>2.34</v>
      </c>
      <c r="Q155" s="18">
        <v>0.1</v>
      </c>
      <c r="R155" s="18">
        <v>1.8399999999999999</v>
      </c>
      <c r="S155" s="18">
        <v>2.14</v>
      </c>
      <c r="T155" s="18">
        <v>0.2</v>
      </c>
      <c r="U155" s="18">
        <v>0</v>
      </c>
      <c r="V155" s="18">
        <v>0</v>
      </c>
      <c r="W155" s="18">
        <v>0</v>
      </c>
      <c r="X155" s="18">
        <v>1.64</v>
      </c>
      <c r="Y155" s="18">
        <v>1.9</v>
      </c>
      <c r="Z155" s="20">
        <f t="shared" si="565"/>
        <v>1.7</v>
      </c>
      <c r="AA155" s="18">
        <v>0.22</v>
      </c>
      <c r="AB155" s="18">
        <v>0</v>
      </c>
      <c r="AC155" s="18">
        <v>0</v>
      </c>
      <c r="AD155" s="18">
        <v>0</v>
      </c>
      <c r="AE155" s="18">
        <v>0</v>
      </c>
      <c r="AF155" s="18">
        <v>0</v>
      </c>
      <c r="AG155" s="18">
        <v>1.2</v>
      </c>
      <c r="AH155" s="18">
        <v>1.5</v>
      </c>
      <c r="AI155" s="20">
        <f t="shared" si="566"/>
        <v>1.8499999999999999</v>
      </c>
      <c r="AJ155" s="18">
        <v>0</v>
      </c>
      <c r="AK155" s="18">
        <v>0</v>
      </c>
      <c r="AL155" s="20">
        <f t="shared" si="567"/>
        <v>0</v>
      </c>
      <c r="AM155" s="18">
        <v>1.64</v>
      </c>
      <c r="AN155" s="18">
        <v>1.5</v>
      </c>
      <c r="AO155" s="18">
        <v>0.15</v>
      </c>
      <c r="AP155" s="18">
        <v>0.22</v>
      </c>
      <c r="AQ155" s="18">
        <v>1.64</v>
      </c>
      <c r="AR155" s="18">
        <v>1.72</v>
      </c>
      <c r="AS155" s="18">
        <v>0.12</v>
      </c>
      <c r="AT155" s="18">
        <v>0.11</v>
      </c>
      <c r="AU155" s="18">
        <v>0</v>
      </c>
      <c r="AV155" s="18">
        <v>1</v>
      </c>
      <c r="AW155" s="18">
        <v>0</v>
      </c>
      <c r="AX155" s="18">
        <v>0</v>
      </c>
      <c r="AY155" s="18">
        <v>0</v>
      </c>
      <c r="AZ155" s="18">
        <v>0</v>
      </c>
      <c r="BA155" s="18">
        <v>0</v>
      </c>
      <c r="BB155" s="18">
        <v>0</v>
      </c>
      <c r="BC155" s="18">
        <v>0</v>
      </c>
      <c r="BD155" s="18">
        <v>0</v>
      </c>
      <c r="BE155" s="18">
        <v>2</v>
      </c>
      <c r="BF155" s="18">
        <v>0</v>
      </c>
      <c r="BG155" s="18">
        <v>0</v>
      </c>
      <c r="BH155" s="18">
        <v>0</v>
      </c>
      <c r="BI155" s="18">
        <v>0</v>
      </c>
      <c r="BJ155" s="18">
        <v>0</v>
      </c>
      <c r="BK155" s="18">
        <v>0</v>
      </c>
      <c r="BL155" s="18">
        <v>0</v>
      </c>
      <c r="BM155" s="18">
        <v>0</v>
      </c>
      <c r="BN155" s="18">
        <v>0</v>
      </c>
      <c r="BO155" s="18">
        <v>0</v>
      </c>
      <c r="BP155" s="18">
        <v>0</v>
      </c>
      <c r="BQ155" s="18">
        <v>0</v>
      </c>
      <c r="BR155" s="18">
        <v>0</v>
      </c>
      <c r="BS155" s="18">
        <v>0</v>
      </c>
      <c r="BT155" s="18">
        <v>0</v>
      </c>
      <c r="BU155" s="18">
        <v>0</v>
      </c>
      <c r="BV155" s="18">
        <v>0</v>
      </c>
      <c r="BW155" s="18">
        <v>0</v>
      </c>
      <c r="BX155" s="18">
        <v>0</v>
      </c>
      <c r="BY155" s="18">
        <v>0</v>
      </c>
      <c r="BZ155" s="18">
        <v>0</v>
      </c>
      <c r="CA155" s="16" t="e">
        <f>_xlfn.IFNA(IF(RIGHT(D155,2)="=G",0,INDEX(#REF!,MATCH(E155,#REF!,0))),0)</f>
        <v>#REF!</v>
      </c>
      <c r="CB155" s="16" t="s">
        <v>776</v>
      </c>
      <c r="CC155" s="18">
        <v>0</v>
      </c>
      <c r="CD155" s="18">
        <v>0</v>
      </c>
      <c r="CE155" s="18">
        <v>1.4</v>
      </c>
      <c r="CF155" s="18">
        <v>0.85</v>
      </c>
      <c r="CG155" s="18">
        <v>0.12</v>
      </c>
      <c r="CH155" s="18">
        <v>2</v>
      </c>
      <c r="CI155" s="16" t="s">
        <v>98</v>
      </c>
      <c r="CJ155" s="18">
        <v>0</v>
      </c>
      <c r="CK155" s="20">
        <f t="shared" si="432"/>
        <v>2.2599999999999998</v>
      </c>
      <c r="CL155" s="20">
        <f t="shared" si="568"/>
        <v>2.2599999999999998</v>
      </c>
      <c r="CM155" s="18">
        <v>46.34</v>
      </c>
      <c r="CN155" s="18">
        <v>46.2</v>
      </c>
      <c r="CO155" s="18">
        <v>45.361000000000004</v>
      </c>
      <c r="CP155" s="22">
        <f t="shared" si="433"/>
        <v>46.2</v>
      </c>
      <c r="CQ155" s="22">
        <f t="shared" si="434"/>
        <v>43.94</v>
      </c>
      <c r="CR155" s="22">
        <f t="shared" si="569"/>
        <v>2.2599999999999998</v>
      </c>
      <c r="CS155" s="22">
        <f t="shared" si="435"/>
        <v>44.04</v>
      </c>
      <c r="CT155" s="22">
        <f t="shared" si="436"/>
        <v>44.24</v>
      </c>
      <c r="CU155" s="18">
        <v>44.24</v>
      </c>
      <c r="CV155" s="22">
        <f t="shared" si="570"/>
        <v>1.7</v>
      </c>
      <c r="CW155" s="22">
        <f t="shared" si="437"/>
        <v>0</v>
      </c>
      <c r="CX155" s="22">
        <f t="shared" si="438"/>
        <v>0</v>
      </c>
      <c r="CY155" s="22">
        <f t="shared" si="439"/>
        <v>45.93</v>
      </c>
      <c r="CZ155" s="22">
        <f t="shared" si="440"/>
        <v>46.08</v>
      </c>
      <c r="DA155" s="18">
        <v>46.2</v>
      </c>
      <c r="DB155" s="20">
        <f t="shared" si="571"/>
        <v>2.2599999999999998</v>
      </c>
      <c r="DC155" s="20">
        <f t="shared" si="572"/>
        <v>0</v>
      </c>
      <c r="DD155" s="20">
        <f t="shared" si="573"/>
        <v>2.2599999999999998</v>
      </c>
      <c r="DE155" s="20">
        <f t="shared" si="441"/>
        <v>0.1</v>
      </c>
      <c r="DF155" s="20">
        <f t="shared" si="442"/>
        <v>0.2</v>
      </c>
      <c r="DG155" s="20">
        <f t="shared" si="443"/>
        <v>1.96</v>
      </c>
      <c r="DH155" s="20">
        <f t="shared" si="444"/>
        <v>0</v>
      </c>
      <c r="DI155" s="20">
        <f t="shared" si="445"/>
        <v>0</v>
      </c>
      <c r="DJ155" s="20">
        <f t="shared" si="446"/>
        <v>0</v>
      </c>
      <c r="DK155" s="20">
        <f t="shared" si="574"/>
        <v>2.2599999999999998</v>
      </c>
      <c r="DL155" s="20">
        <f t="shared" si="575"/>
        <v>0</v>
      </c>
      <c r="DM155" s="20">
        <f t="shared" si="576"/>
        <v>0</v>
      </c>
      <c r="DN155" s="20">
        <f t="shared" si="577"/>
        <v>0</v>
      </c>
      <c r="DO155" s="18">
        <v>2.54</v>
      </c>
      <c r="DP155" s="18">
        <v>0</v>
      </c>
      <c r="DQ155" s="18">
        <v>1</v>
      </c>
      <c r="DR155" s="18">
        <v>1</v>
      </c>
      <c r="DS155" s="25">
        <f t="shared" si="578"/>
        <v>2.54</v>
      </c>
      <c r="DT155" s="25">
        <f t="shared" si="579"/>
        <v>0</v>
      </c>
      <c r="DU155" s="25">
        <f t="shared" si="580"/>
        <v>5.74</v>
      </c>
      <c r="DV155" s="25">
        <f t="shared" si="581"/>
        <v>0</v>
      </c>
      <c r="DW155" s="25">
        <f t="shared" si="582"/>
        <v>5.74</v>
      </c>
      <c r="DX155" s="25">
        <f t="shared" si="583"/>
        <v>11.71</v>
      </c>
      <c r="DY155" s="25">
        <f t="shared" si="584"/>
        <v>0</v>
      </c>
      <c r="DZ155" s="25">
        <f t="shared" si="585"/>
        <v>11.71</v>
      </c>
      <c r="EA155" s="25">
        <f t="shared" si="586"/>
        <v>7.5</v>
      </c>
      <c r="EB155" s="25">
        <f t="shared" si="587"/>
        <v>0</v>
      </c>
      <c r="EC155" s="25">
        <f t="shared" si="588"/>
        <v>7.5</v>
      </c>
      <c r="ED155" s="25">
        <f t="shared" si="589"/>
        <v>4.21</v>
      </c>
      <c r="EE155" s="25">
        <f t="shared" si="589"/>
        <v>0</v>
      </c>
      <c r="EF155" s="25">
        <f t="shared" si="590"/>
        <v>4.21</v>
      </c>
      <c r="EG155" s="25">
        <f t="shared" si="591"/>
        <v>7.5</v>
      </c>
      <c r="EH155" s="25">
        <f t="shared" si="591"/>
        <v>0</v>
      </c>
      <c r="EI155" s="25">
        <f t="shared" si="592"/>
        <v>7.5</v>
      </c>
      <c r="EJ155" s="18">
        <v>2646.9</v>
      </c>
      <c r="EK155" s="18">
        <v>2621.35</v>
      </c>
      <c r="EL155" s="18" t="s">
        <v>944</v>
      </c>
      <c r="EM155" s="18" t="s">
        <v>945</v>
      </c>
      <c r="EN155" s="16" t="s">
        <v>774</v>
      </c>
      <c r="EO155" s="16" t="s">
        <v>132</v>
      </c>
      <c r="EP155" s="16" t="e">
        <f>IF(OR(EN155="Cống tròn",EN155="Cống hộp",EN155="Ống nhựa"),INDEX(#REF!,MATCH(E155,#REF!,0)),IF(OR(EN155="Rãnh xây",EN155="Rãnh bê tông"),INDEX(#REF!,MATCH(E155,#REF!,0)),0))</f>
        <v>#REF!</v>
      </c>
      <c r="EQ155" s="18">
        <v>24.350000000000179</v>
      </c>
      <c r="ER155" s="18">
        <v>1</v>
      </c>
      <c r="ES155" s="25">
        <f t="shared" si="593"/>
        <v>24</v>
      </c>
      <c r="ET155" s="1" t="e">
        <f>_xlfn.IFNA(IF(EN155="Cống tròn",INDEX(#REF!,MATCH(E155,#REF!,0)),IF(EN155="Cống hộp",INDEX(#REF!,MATCH(E155,#REF!,0)),EU155&amp;" ,"&amp;EV155)),0)</f>
        <v>#REF!</v>
      </c>
      <c r="EU155" s="16" t="s">
        <v>769</v>
      </c>
      <c r="EV155" s="16" t="s">
        <v>775</v>
      </c>
      <c r="EW155" s="16" t="e">
        <f>_xlfn.IFNA(INDEX(#REF!,MATCH(E155,#REF!,0)),0)</f>
        <v>#REF!</v>
      </c>
      <c r="EX155" s="16"/>
      <c r="EY155" s="18">
        <v>0</v>
      </c>
      <c r="EZ155" s="18">
        <v>0</v>
      </c>
      <c r="FA155" s="18">
        <v>0</v>
      </c>
      <c r="FB155" s="19">
        <v>0</v>
      </c>
      <c r="FC155" s="19">
        <v>0</v>
      </c>
      <c r="FD155" s="25">
        <f t="shared" si="447"/>
        <v>0</v>
      </c>
      <c r="FE155" s="25">
        <f t="shared" si="594"/>
        <v>0</v>
      </c>
      <c r="FF155" s="18">
        <v>0.1</v>
      </c>
      <c r="FG155" s="18">
        <v>2</v>
      </c>
      <c r="FH155" s="18">
        <v>1</v>
      </c>
      <c r="FI155" s="25">
        <f t="shared" si="595"/>
        <v>1.2</v>
      </c>
      <c r="FJ155" s="18">
        <v>0</v>
      </c>
      <c r="FK155" s="18">
        <v>0</v>
      </c>
      <c r="FL155" s="18">
        <v>0.2</v>
      </c>
      <c r="FM155" s="18">
        <v>1.4</v>
      </c>
      <c r="FN155" s="18">
        <v>0</v>
      </c>
      <c r="FO155" s="25">
        <f t="shared" si="596"/>
        <v>1.4</v>
      </c>
      <c r="FP155" s="18">
        <v>1.4999999999999999E-2</v>
      </c>
      <c r="FQ155" s="18">
        <v>1</v>
      </c>
      <c r="FR155" s="25">
        <f t="shared" si="448"/>
        <v>23</v>
      </c>
      <c r="FS155" s="25">
        <f t="shared" si="449"/>
        <v>0.32999999999999996</v>
      </c>
      <c r="FT155" s="25">
        <f t="shared" si="450"/>
        <v>23.33</v>
      </c>
      <c r="FU155" s="25">
        <f t="shared" si="451"/>
        <v>-1.0200000000001808</v>
      </c>
      <c r="FV155" s="25" t="str">
        <f t="shared" si="597"/>
        <v>Thêm 01</v>
      </c>
      <c r="FW155" s="25">
        <f t="shared" si="598"/>
        <v>-0.01</v>
      </c>
      <c r="FX155" s="16"/>
      <c r="FY155" s="16"/>
      <c r="FZ155" s="16"/>
      <c r="GA155" s="16"/>
      <c r="GB155" s="19">
        <v>0</v>
      </c>
      <c r="GC155" s="19">
        <v>0</v>
      </c>
      <c r="GD155" s="19">
        <v>0</v>
      </c>
      <c r="GE155" s="19">
        <v>0</v>
      </c>
      <c r="GF155" s="19">
        <v>0</v>
      </c>
      <c r="GG155" s="19">
        <v>0</v>
      </c>
      <c r="GH155" s="19">
        <v>0</v>
      </c>
      <c r="GI155" s="19">
        <v>0</v>
      </c>
      <c r="GJ155" s="19">
        <v>0</v>
      </c>
      <c r="GK155" s="19">
        <v>0</v>
      </c>
      <c r="GL155" s="25">
        <f t="shared" si="452"/>
        <v>0</v>
      </c>
      <c r="GM155" s="25">
        <f t="shared" si="599"/>
        <v>0</v>
      </c>
      <c r="GN155" s="19">
        <v>0</v>
      </c>
      <c r="GO155" s="19">
        <v>0</v>
      </c>
      <c r="GP155" s="19">
        <v>0</v>
      </c>
      <c r="GQ155" s="19">
        <v>0</v>
      </c>
      <c r="GR155" s="1" t="e">
        <f>_xlfn.IFNA(INDEX(#REF!,MATCH(E155,#REF!,0)),0)</f>
        <v>#REF!</v>
      </c>
      <c r="GS155" s="16"/>
      <c r="GT155" s="18">
        <v>0</v>
      </c>
      <c r="GU155" s="18">
        <v>0</v>
      </c>
      <c r="GV155" s="18">
        <v>0</v>
      </c>
      <c r="GW155" s="18">
        <v>0</v>
      </c>
      <c r="GX155" s="25">
        <f t="shared" si="453"/>
        <v>0</v>
      </c>
      <c r="GY155" s="25">
        <f t="shared" si="454"/>
        <v>0</v>
      </c>
      <c r="GZ155" s="25">
        <f t="shared" si="600"/>
        <v>0</v>
      </c>
      <c r="HA155" s="1" t="e" cm="1">
        <f t="array" ref="HA155">INDEX(#REF!,MATCH(EJ155&amp;EK155&amp;HD155&amp;HE155&amp;HF155,#REF!&amp;#REF!&amp;#REF!&amp;#REF!&amp;#REF!,0))</f>
        <v>#REF!</v>
      </c>
      <c r="HB155" s="16"/>
      <c r="HC155" s="25">
        <f t="shared" si="601"/>
        <v>0</v>
      </c>
      <c r="HD155" s="18">
        <v>0</v>
      </c>
      <c r="HE155" s="18">
        <v>0</v>
      </c>
      <c r="HF155" s="18">
        <v>0</v>
      </c>
      <c r="HG155" s="1" t="e" cm="1">
        <f t="array" ref="HG155">INDEX(#REF!,MATCH(EJ155&amp;EK155&amp;HJ155&amp;HK155&amp;HL155,#REF!&amp;#REF!&amp;#REF!&amp;#REF!&amp;#REF!,0))</f>
        <v>#REF!</v>
      </c>
      <c r="HH155" s="16"/>
      <c r="HI155" s="25">
        <f t="shared" si="602"/>
        <v>0</v>
      </c>
      <c r="HJ155" s="25">
        <f t="shared" si="603"/>
        <v>0</v>
      </c>
      <c r="HK155" s="19">
        <v>0</v>
      </c>
      <c r="HL155" s="19">
        <v>0</v>
      </c>
      <c r="HM155" s="18">
        <v>0.01</v>
      </c>
      <c r="HN155" s="18">
        <v>1</v>
      </c>
      <c r="HO155" s="25">
        <f t="shared" si="604"/>
        <v>0</v>
      </c>
      <c r="HP155" s="25">
        <f t="shared" si="605"/>
        <v>0</v>
      </c>
      <c r="HQ155" s="25">
        <f t="shared" si="606"/>
        <v>0</v>
      </c>
      <c r="HR155" s="25">
        <f t="shared" si="607"/>
        <v>0</v>
      </c>
      <c r="HS155" s="25">
        <f t="shared" si="608"/>
        <v>0</v>
      </c>
      <c r="HT155" s="19">
        <v>0</v>
      </c>
      <c r="HU155" s="19">
        <v>0</v>
      </c>
      <c r="HV155" s="19">
        <v>0</v>
      </c>
      <c r="HW155" s="25">
        <f t="shared" si="609"/>
        <v>0</v>
      </c>
      <c r="HX155" s="19">
        <v>0</v>
      </c>
      <c r="HY155" s="19">
        <v>0</v>
      </c>
      <c r="HZ155" s="18">
        <v>46.2</v>
      </c>
      <c r="IA155" s="20">
        <f>ROUND(IF(EN155="Cống tròn",IF(EN155="Cống tròn",IF(EU155="Không có móng",IQ155-FF155,IF(EU155="Đế",IP155-FN155,IF(OR(EU155="Móng bê tông",EU155="Móng bê tông kết hợp đế"),II155-FJ155,0))),0),IF(EN155="Cống hộp",IF(AND(EN155="Cống hộp",EU155="Không có móng"),IQ155-GF155,IF(AND(EN155="Cống hộp",EU155="Móng bê tông"),IJ155-GB155,0)),IF(OR(EN155="Rãnh xây",EN155="Rãnh bê tông"),IF(OR(EN155="Rãnh xây",EN155="Rãnh bê tông"),IK155-GB155,0),IF(EN155="Ống nhựa",IF(AND(EN155="Ống nhựa",EU155="Không đắp cát"),IQ155-HT155,IF(AND(EN155="Ống nhựa",EU155="Đắp cát"),IH155-HX155,0)),IF(EN155="Rãnh thang",IF(EN155="Rãnh thang",IF(EU155="Móng bê tông",#REF!-#REF!,IQ155),0),0))))),2)</f>
        <v>44.24</v>
      </c>
      <c r="IB155" s="20">
        <f t="shared" si="610"/>
        <v>1.9600000000000009</v>
      </c>
      <c r="IC155" s="20">
        <f t="shared" si="455"/>
        <v>44.239999999999995</v>
      </c>
      <c r="ID155" s="20">
        <f t="shared" si="456"/>
        <v>0</v>
      </c>
      <c r="IE155" s="20">
        <f t="shared" si="457"/>
        <v>0</v>
      </c>
      <c r="IF155" s="20">
        <f t="shared" si="458"/>
        <v>0</v>
      </c>
      <c r="IG155" s="20">
        <f>IF(EN155="Rãnh thang",IF(AND(EN155="Rãnh thang",EU155="Móng bê tông"),IQ155-#REF!,0),IF(EN155="Ống nhựa",IF(AND(EN155="Ống nhựa",EU155="Đắp cát"),IQ155-HT155,0),IF(EN155="Cống tròn",IF(EN155="Cống tròn",IF(OR(EU155="Móng bê tông",EU155="Móng bê tông kết hợp đế"),IM155-FL155,0),0),IF(EN155="Cống hộp",IF(AND(EN155="Cống hộp",EU155="Móng bê tông"),IN155-GD155,0),IF(OR(EN155="Rãnh xây",EN155="Rãnh bê tông"),IF(AND(EN155="Rãnh xây",EU155="Móng bê tông"),IO155-GD155,IF(AND(EN155="Rãnh bê tông",EU155="Móng bê tông"),IO155-GD155,0)),0)))))</f>
        <v>44.239999999999995</v>
      </c>
      <c r="IH155" s="20">
        <f t="shared" si="459"/>
        <v>0</v>
      </c>
      <c r="II155" s="20">
        <f t="shared" si="460"/>
        <v>44.239999999999995</v>
      </c>
      <c r="IJ155" s="20">
        <f t="shared" si="461"/>
        <v>0</v>
      </c>
      <c r="IK155" s="20">
        <f t="shared" si="462"/>
        <v>0</v>
      </c>
      <c r="IL155" s="20">
        <f t="shared" si="463"/>
        <v>44.44</v>
      </c>
      <c r="IM155" s="20">
        <f t="shared" si="464"/>
        <v>44.44</v>
      </c>
      <c r="IN155" s="20">
        <f t="shared" si="465"/>
        <v>0</v>
      </c>
      <c r="IO155" s="20">
        <f t="shared" si="466"/>
        <v>0</v>
      </c>
      <c r="IP155" s="20">
        <f t="shared" si="467"/>
        <v>0</v>
      </c>
      <c r="IQ155" s="18">
        <v>44.54</v>
      </c>
      <c r="IR155" s="25">
        <f t="shared" si="611"/>
        <v>0</v>
      </c>
      <c r="IS155" s="25">
        <f t="shared" si="468"/>
        <v>0</v>
      </c>
      <c r="IT155" s="25">
        <f t="shared" si="469"/>
        <v>0</v>
      </c>
      <c r="IU155" s="25">
        <f>ROUND(IF(EN155="Cống tròn",IF(EN155="Cống tròn",IV155+FF155,0),IF(EN155="Cống hộp",IF(EN155="Cống hộp",IV155+GP155,0),IF(OR(EN155="Rãnh xây",EN155="Rãnh bê tông"),IF(OR(EN155="Rãnh xây",EN155="Rãnh bê tông"),IV155+GP155,0),IF(EN155="ống nhựa",IF(EN155="Ống nhựa",IV155+HT155,0),IF(EN155="Rãnh thang",IF(EN155="Rãnh thang",IQ155+#REF!,0),0))))),2)</f>
        <v>45.61</v>
      </c>
      <c r="IV155" s="18">
        <v>45.51</v>
      </c>
      <c r="IW155" s="25">
        <f t="shared" si="470"/>
        <v>45.61</v>
      </c>
      <c r="IX155" s="25">
        <f t="shared" si="471"/>
        <v>0</v>
      </c>
      <c r="IY155" s="25">
        <f t="shared" si="472"/>
        <v>0</v>
      </c>
      <c r="IZ155" s="25">
        <f t="shared" si="473"/>
        <v>0</v>
      </c>
      <c r="JA155" s="25">
        <f t="shared" si="474"/>
        <v>0</v>
      </c>
      <c r="JB155" s="18">
        <v>46.29</v>
      </c>
      <c r="JC155" s="20">
        <f>ROUND(IF(EN155="Cống tròn",IF(EN155="Cống tròn",IF(EU155="Không có móng",JS155-FF155,IF(EU155="Đế",JR155-FN155,IF(OR(EU155="Móng bê tông",EU155="Móng bê tông kết hợp đế"),JK155-FJ155,0))),0),IF(EN155="Cống hộp",IF(AND(EN155="Cống hộp",EU155="Không có móng"),JS155-GF155,IF(AND(EN155="Cống hộp",EU155="Móng bê tông"),JL155-GB155,0)),IF(OR(EN155="Rãnh xây",EN155="Rãnh bê tông"),IF(OR(EN155="Rãnh xây",EN155="Rãnh bê tông"),JM155-GB155,0),IF(EN155="Ống nhựa",IF(AND(EN155="Ống nhựa",EU155="Không đắp cát"),JS155-HT155,IF(AND(EN155="Ống nhựa",EU155="Đắp cát"),JJ155-HX155,0)),IF(EN155="Rãnh thang",IF(EN155="Rãnh thang",IF(EU155="Móng bê tông",#REF!-#REF!,JS155),0),0))))),2)</f>
        <v>44.21</v>
      </c>
      <c r="JD155" s="20">
        <f t="shared" si="612"/>
        <v>2.0799999999999983</v>
      </c>
      <c r="JE155" s="20">
        <f t="shared" si="475"/>
        <v>44.209999999999994</v>
      </c>
      <c r="JF155" s="20">
        <f t="shared" si="476"/>
        <v>0</v>
      </c>
      <c r="JG155" s="20">
        <f t="shared" si="477"/>
        <v>0</v>
      </c>
      <c r="JH155" s="20">
        <f t="shared" si="478"/>
        <v>0</v>
      </c>
      <c r="JI155" s="20">
        <f>IF(EN155="Rãnh thang",IF(AND(EN155="Rãnh thang",EU155="Móng bê tông"),JS155-#REF!,0),IF(EN155="Ống nhựa",IF(AND(EN155="Ống nhựa",EU155="Đắp cát"),JS155-HT155,0),IF(EN155="Cống tròn",IF(EN155="Cống tròn",IF(OR(EU155="Móng bê tông",EU155="Móng bê tông kết hợp đế"),JO155-FL155,0),0),IF(EN155="Cống hộp",IF(AND(EN155="Cống hộp",EU155="Móng bê tông"),JP155-GD155,0),IF(OR(EN155="Rãnh xây",EN155="Rãnh bê tông"),IF(AND(EN155="Rãnh xây",EU155="Móng bê tông"),JQ155-GD155,IF(AND(EN155="Rãnh bê tông",EU155="Móng bê tông"),JQ155-GD155,0)),0)))))</f>
        <v>44.209999999999994</v>
      </c>
      <c r="JJ155" s="20">
        <f t="shared" si="479"/>
        <v>0</v>
      </c>
      <c r="JK155" s="20">
        <f t="shared" si="480"/>
        <v>44.209999999999994</v>
      </c>
      <c r="JL155" s="20">
        <f t="shared" si="481"/>
        <v>0</v>
      </c>
      <c r="JM155" s="20">
        <f t="shared" si="482"/>
        <v>0</v>
      </c>
      <c r="JN155" s="20">
        <f t="shared" si="483"/>
        <v>44.41</v>
      </c>
      <c r="JO155" s="20">
        <f t="shared" si="484"/>
        <v>44.41</v>
      </c>
      <c r="JP155" s="20">
        <f t="shared" si="485"/>
        <v>0</v>
      </c>
      <c r="JQ155" s="20">
        <f t="shared" si="486"/>
        <v>0</v>
      </c>
      <c r="JR155" s="20">
        <f t="shared" si="487"/>
        <v>0</v>
      </c>
      <c r="JS155" s="26">
        <v>44.51</v>
      </c>
      <c r="JT155" s="25">
        <f t="shared" si="613"/>
        <v>0</v>
      </c>
      <c r="JU155" s="25">
        <f t="shared" si="488"/>
        <v>0</v>
      </c>
      <c r="JV155" s="25">
        <f t="shared" si="489"/>
        <v>0</v>
      </c>
      <c r="JW155" s="25">
        <f>ROUND(IF(EN155="Cống tròn",IF(EN155="Cống tròn",JX155+FF155,0),IF(EN155="Cống hộp",IF(EN155="Cống hộp",JX155+GP155,0),IF(OR(EN155="Rãnh xây",EN155="Rãnh bê tông"),IF(OR(EN155="Rãnh xây",EN155="Rãnh bê tông"),JX155+GP155,0),IF(EN155="ống nhựa",IF(EN155="Ống nhựa",JX155+HT155,0),IF(EN155="Rãnh thang",IF(EN155="Rãnh thang",JS155+#REF!,0),0))))),2)</f>
        <v>45.61</v>
      </c>
      <c r="JX155" s="27">
        <v>45.51</v>
      </c>
      <c r="JY155" s="25">
        <f t="shared" si="490"/>
        <v>45.61</v>
      </c>
      <c r="JZ155" s="25">
        <f t="shared" si="491"/>
        <v>0</v>
      </c>
      <c r="KA155" s="25">
        <f t="shared" si="492"/>
        <v>0</v>
      </c>
      <c r="KB155" s="25">
        <f t="shared" si="493"/>
        <v>0</v>
      </c>
      <c r="KC155" s="25">
        <f t="shared" si="494"/>
        <v>0</v>
      </c>
      <c r="KD155" s="28" t="s">
        <v>98</v>
      </c>
      <c r="KE155" s="27">
        <v>0</v>
      </c>
      <c r="KF155" s="25">
        <f t="shared" si="495"/>
        <v>1.9600000000000009</v>
      </c>
      <c r="KG155" s="25">
        <f t="shared" si="614"/>
        <v>1.9600000000000009</v>
      </c>
      <c r="KH155" s="27">
        <v>0</v>
      </c>
      <c r="KI155" s="25">
        <f t="shared" si="496"/>
        <v>2.0799999999999983</v>
      </c>
      <c r="KJ155" s="25">
        <f t="shared" si="615"/>
        <v>2.0799999999999983</v>
      </c>
      <c r="KK155" s="25">
        <f t="shared" si="497"/>
        <v>0</v>
      </c>
      <c r="KL155" s="25">
        <f t="shared" si="498"/>
        <v>0</v>
      </c>
      <c r="KM155" s="25">
        <f t="shared" si="616"/>
        <v>0</v>
      </c>
      <c r="KN155" s="25">
        <f t="shared" si="499"/>
        <v>0</v>
      </c>
      <c r="KO155" s="25">
        <f t="shared" si="500"/>
        <v>0</v>
      </c>
      <c r="KP155" s="25">
        <f t="shared" si="617"/>
        <v>0</v>
      </c>
      <c r="KQ155" s="25">
        <f t="shared" si="501"/>
        <v>0.2</v>
      </c>
      <c r="KR155" s="25">
        <f t="shared" si="502"/>
        <v>0.2</v>
      </c>
      <c r="KS155" s="25">
        <f t="shared" si="618"/>
        <v>0.2</v>
      </c>
      <c r="KT155" s="25">
        <f t="shared" si="503"/>
        <v>0</v>
      </c>
      <c r="KU155" s="25">
        <f t="shared" si="504"/>
        <v>0</v>
      </c>
      <c r="KV155" s="25">
        <f t="shared" si="619"/>
        <v>0</v>
      </c>
      <c r="KW155" s="25">
        <f t="shared" si="505"/>
        <v>0</v>
      </c>
      <c r="KX155" s="25">
        <f t="shared" si="506"/>
        <v>0</v>
      </c>
      <c r="KY155" s="25">
        <f t="shared" si="620"/>
        <v>0</v>
      </c>
      <c r="KZ155" s="25">
        <f t="shared" si="507"/>
        <v>0</v>
      </c>
      <c r="LA155" s="25">
        <f t="shared" si="508"/>
        <v>0</v>
      </c>
      <c r="LB155" s="25">
        <f t="shared" si="621"/>
        <v>0</v>
      </c>
      <c r="LC155" s="25">
        <f t="shared" si="509"/>
        <v>1.4</v>
      </c>
      <c r="LD155" s="25">
        <f t="shared" si="510"/>
        <v>1.4</v>
      </c>
      <c r="LE155" s="25">
        <f t="shared" si="622"/>
        <v>1.4</v>
      </c>
      <c r="LF155" s="25">
        <f t="shared" si="511"/>
        <v>0</v>
      </c>
      <c r="LG155" s="25">
        <f t="shared" si="512"/>
        <v>0</v>
      </c>
      <c r="LH155" s="25">
        <f t="shared" si="623"/>
        <v>0</v>
      </c>
      <c r="LI155" s="25">
        <f t="shared" si="513"/>
        <v>0</v>
      </c>
      <c r="LJ155" s="25">
        <f t="shared" si="514"/>
        <v>0</v>
      </c>
      <c r="LK155" s="25">
        <f t="shared" si="624"/>
        <v>0</v>
      </c>
      <c r="LL155" s="25">
        <f t="shared" si="515"/>
        <v>0</v>
      </c>
      <c r="LM155" s="25">
        <f t="shared" si="516"/>
        <v>0</v>
      </c>
      <c r="LN155" s="25">
        <f t="shared" si="625"/>
        <v>0</v>
      </c>
      <c r="LO155" s="25">
        <f t="shared" si="517"/>
        <v>0</v>
      </c>
      <c r="LP155" s="25">
        <f t="shared" si="518"/>
        <v>0</v>
      </c>
      <c r="LQ155" s="25">
        <f t="shared" si="626"/>
        <v>0</v>
      </c>
      <c r="LR155" s="25">
        <f t="shared" si="519"/>
        <v>0</v>
      </c>
      <c r="LS155" s="25">
        <f t="shared" si="520"/>
        <v>0</v>
      </c>
      <c r="LT155" s="25">
        <f t="shared" si="627"/>
        <v>0</v>
      </c>
      <c r="LU155" s="25">
        <f t="shared" si="521"/>
        <v>0</v>
      </c>
      <c r="LV155" s="25">
        <f t="shared" si="522"/>
        <v>0</v>
      </c>
      <c r="LW155" s="25">
        <f t="shared" si="628"/>
        <v>0</v>
      </c>
      <c r="LX155" s="25">
        <f t="shared" si="523"/>
        <v>0</v>
      </c>
      <c r="LY155" s="25">
        <f t="shared" si="524"/>
        <v>0</v>
      </c>
      <c r="LZ155" s="25">
        <f t="shared" si="629"/>
        <v>0</v>
      </c>
      <c r="MA155" s="25">
        <f t="shared" si="525"/>
        <v>0</v>
      </c>
      <c r="MB155" s="25">
        <f t="shared" si="526"/>
        <v>0</v>
      </c>
      <c r="MC155" s="25">
        <f t="shared" si="630"/>
        <v>0</v>
      </c>
      <c r="MD155" s="25">
        <f t="shared" si="527"/>
        <v>0</v>
      </c>
      <c r="ME155" s="25">
        <f t="shared" si="528"/>
        <v>0</v>
      </c>
      <c r="MF155" s="25">
        <f t="shared" si="631"/>
        <v>0</v>
      </c>
      <c r="MG155" s="25">
        <f t="shared" si="529"/>
        <v>0</v>
      </c>
      <c r="MH155" s="25">
        <f t="shared" si="530"/>
        <v>0</v>
      </c>
      <c r="MI155" s="25">
        <f t="shared" si="632"/>
        <v>0</v>
      </c>
      <c r="MJ155" s="25">
        <f t="shared" si="531"/>
        <v>0</v>
      </c>
      <c r="MK155" s="25">
        <f t="shared" si="532"/>
        <v>0</v>
      </c>
      <c r="ML155" s="25">
        <f t="shared" si="633"/>
        <v>0</v>
      </c>
      <c r="MM155" s="25">
        <f t="shared" si="533"/>
        <v>0</v>
      </c>
      <c r="MN155" s="25">
        <f t="shared" si="534"/>
        <v>0</v>
      </c>
      <c r="MO155" s="25">
        <f t="shared" si="634"/>
        <v>0</v>
      </c>
      <c r="MP155" s="25">
        <f t="shared" si="535"/>
        <v>0</v>
      </c>
      <c r="MQ155" s="25">
        <f t="shared" si="536"/>
        <v>0</v>
      </c>
      <c r="MR155" s="25">
        <f t="shared" si="635"/>
        <v>0</v>
      </c>
      <c r="MS155" s="29">
        <v>1.4</v>
      </c>
      <c r="MT155" s="29">
        <v>0</v>
      </c>
      <c r="MU155" s="29">
        <v>1</v>
      </c>
      <c r="MV155" s="29">
        <v>1</v>
      </c>
      <c r="MW155" s="25">
        <f t="shared" si="537"/>
        <v>1.4</v>
      </c>
      <c r="MX155" s="25">
        <f t="shared" si="538"/>
        <v>2.74</v>
      </c>
      <c r="MY155" s="25">
        <f t="shared" si="539"/>
        <v>0</v>
      </c>
      <c r="MZ155" s="25">
        <f t="shared" si="540"/>
        <v>0</v>
      </c>
      <c r="NA155" s="25">
        <f t="shared" si="541"/>
        <v>1.4</v>
      </c>
      <c r="NB155" s="25">
        <f t="shared" si="542"/>
        <v>2.91</v>
      </c>
      <c r="NC155" s="25">
        <f t="shared" si="543"/>
        <v>0</v>
      </c>
      <c r="ND155" s="25">
        <f t="shared" si="544"/>
        <v>0</v>
      </c>
      <c r="NE155" s="25">
        <f t="shared" si="636"/>
        <v>1.4</v>
      </c>
      <c r="NF155" s="25">
        <f t="shared" si="636"/>
        <v>2.8250000000000002</v>
      </c>
      <c r="NG155" s="25">
        <f t="shared" si="636"/>
        <v>0</v>
      </c>
      <c r="NH155" s="25">
        <f t="shared" si="545"/>
        <v>0</v>
      </c>
      <c r="NI155" s="25">
        <f t="shared" si="546"/>
        <v>68.790000000000006</v>
      </c>
      <c r="NJ155" s="25">
        <f t="shared" si="547"/>
        <v>0</v>
      </c>
      <c r="NK155" s="25">
        <f t="shared" si="548"/>
        <v>68.790000000000006</v>
      </c>
      <c r="NL155" s="25">
        <f t="shared" si="549"/>
        <v>44.28</v>
      </c>
      <c r="NM155" s="25">
        <f t="shared" si="550"/>
        <v>0</v>
      </c>
      <c r="NN155" s="25">
        <f t="shared" si="637"/>
        <v>44.28</v>
      </c>
      <c r="NO155" s="25">
        <f t="shared" si="551"/>
        <v>0</v>
      </c>
      <c r="NP155" s="25">
        <f t="shared" si="552"/>
        <v>0</v>
      </c>
      <c r="NQ155" s="25">
        <f t="shared" si="638"/>
        <v>0</v>
      </c>
      <c r="NR155" s="25">
        <f t="shared" si="553"/>
        <v>0</v>
      </c>
      <c r="NS155" s="25">
        <f t="shared" si="554"/>
        <v>0</v>
      </c>
      <c r="NT155" s="25">
        <f t="shared" si="639"/>
        <v>0</v>
      </c>
      <c r="NU155" s="25">
        <f t="shared" si="555"/>
        <v>0</v>
      </c>
      <c r="NV155" s="25">
        <f t="shared" si="556"/>
        <v>0</v>
      </c>
      <c r="NW155" s="25">
        <f t="shared" si="640"/>
        <v>0</v>
      </c>
      <c r="NX155" s="25">
        <f t="shared" si="641"/>
        <v>44.28</v>
      </c>
      <c r="NY155" s="25">
        <f t="shared" si="641"/>
        <v>0</v>
      </c>
      <c r="NZ155" s="25">
        <f t="shared" si="642"/>
        <v>44.28</v>
      </c>
      <c r="OA155" s="25">
        <f t="shared" si="643"/>
        <v>24.51</v>
      </c>
      <c r="OB155" s="25">
        <f t="shared" si="643"/>
        <v>0</v>
      </c>
      <c r="OC155" s="25">
        <f t="shared" si="644"/>
        <v>24.51</v>
      </c>
      <c r="OD155" s="25">
        <f t="shared" si="645"/>
        <v>44.28</v>
      </c>
      <c r="OE155" s="25">
        <f t="shared" si="645"/>
        <v>0</v>
      </c>
      <c r="OF155" s="25">
        <f t="shared" si="645"/>
        <v>44.28</v>
      </c>
      <c r="OG155" s="25">
        <f t="shared" si="557"/>
        <v>0</v>
      </c>
      <c r="OH155" s="25">
        <f t="shared" si="558"/>
        <v>0</v>
      </c>
      <c r="OI155" s="25">
        <f t="shared" si="559"/>
        <v>0</v>
      </c>
      <c r="OJ155" s="25">
        <f t="shared" si="560"/>
        <v>0</v>
      </c>
      <c r="OK155" s="25">
        <f t="shared" si="561"/>
        <v>0</v>
      </c>
      <c r="OL155" s="25">
        <f t="shared" si="562"/>
        <v>0</v>
      </c>
      <c r="OM155" s="25">
        <f t="shared" si="646"/>
        <v>0</v>
      </c>
      <c r="ON155" s="25">
        <f t="shared" si="646"/>
        <v>0</v>
      </c>
      <c r="OO155" s="25">
        <f t="shared" si="646"/>
        <v>0</v>
      </c>
      <c r="OP155" s="25">
        <f t="shared" si="563"/>
        <v>0</v>
      </c>
      <c r="OQ155" s="25">
        <f t="shared" si="564"/>
        <v>0</v>
      </c>
      <c r="OR155" s="25">
        <f t="shared" si="647"/>
        <v>0</v>
      </c>
      <c r="OS155" s="19">
        <v>535635.04</v>
      </c>
      <c r="OT155" s="19">
        <v>2372004.9900000002</v>
      </c>
    </row>
    <row r="156" spans="1:410" ht="33" customHeight="1" x14ac:dyDescent="0.25">
      <c r="A156" s="18"/>
      <c r="B156" s="18" t="s">
        <v>939</v>
      </c>
      <c r="C156" s="18">
        <v>2621.35</v>
      </c>
      <c r="D156" s="16" t="e">
        <f>_xlfn.IFNA(INDEX(#REF!,MATCH(E156,#REF!,0)),0)</f>
        <v>#REF!</v>
      </c>
      <c r="E156" s="18" t="s">
        <v>945</v>
      </c>
      <c r="F156" s="16" t="s">
        <v>765</v>
      </c>
      <c r="G156" s="16" t="s">
        <v>766</v>
      </c>
      <c r="H156" s="16" t="s">
        <v>767</v>
      </c>
      <c r="I156" s="16" t="s">
        <v>768</v>
      </c>
      <c r="J156" s="16" t="s">
        <v>769</v>
      </c>
      <c r="K156" s="16" t="s">
        <v>770</v>
      </c>
      <c r="L156" s="16" t="s">
        <v>771</v>
      </c>
      <c r="M156" s="18">
        <v>1.64</v>
      </c>
      <c r="N156" s="18">
        <v>1.94</v>
      </c>
      <c r="O156" s="18">
        <v>2.04</v>
      </c>
      <c r="P156" s="18">
        <v>2.34</v>
      </c>
      <c r="Q156" s="18">
        <v>0.1</v>
      </c>
      <c r="R156" s="18">
        <v>1.8399999999999999</v>
      </c>
      <c r="S156" s="18">
        <v>2.14</v>
      </c>
      <c r="T156" s="18">
        <v>0.2</v>
      </c>
      <c r="U156" s="18">
        <v>0</v>
      </c>
      <c r="V156" s="18">
        <v>0</v>
      </c>
      <c r="W156" s="18">
        <v>0</v>
      </c>
      <c r="X156" s="18">
        <v>1.64</v>
      </c>
      <c r="Y156" s="18">
        <v>1.9</v>
      </c>
      <c r="Z156" s="20">
        <f t="shared" si="565"/>
        <v>1.8</v>
      </c>
      <c r="AA156" s="18">
        <v>0.22</v>
      </c>
      <c r="AB156" s="18">
        <v>0</v>
      </c>
      <c r="AC156" s="18">
        <v>0</v>
      </c>
      <c r="AD156" s="18">
        <v>0</v>
      </c>
      <c r="AE156" s="18">
        <v>0</v>
      </c>
      <c r="AF156" s="18">
        <v>0</v>
      </c>
      <c r="AG156" s="18">
        <v>1.2</v>
      </c>
      <c r="AH156" s="18">
        <v>1.5</v>
      </c>
      <c r="AI156" s="20">
        <f t="shared" si="566"/>
        <v>1.95</v>
      </c>
      <c r="AJ156" s="18">
        <v>0</v>
      </c>
      <c r="AK156" s="18">
        <v>0</v>
      </c>
      <c r="AL156" s="20">
        <f t="shared" si="567"/>
        <v>0</v>
      </c>
      <c r="AM156" s="18">
        <v>1.64</v>
      </c>
      <c r="AN156" s="18">
        <v>1.5</v>
      </c>
      <c r="AO156" s="18">
        <v>0.15</v>
      </c>
      <c r="AP156" s="18">
        <v>0.22</v>
      </c>
      <c r="AQ156" s="18">
        <v>1.64</v>
      </c>
      <c r="AR156" s="18">
        <v>1.72</v>
      </c>
      <c r="AS156" s="18">
        <v>0.12</v>
      </c>
      <c r="AT156" s="18">
        <v>0.11</v>
      </c>
      <c r="AU156" s="18">
        <v>0</v>
      </c>
      <c r="AV156" s="18">
        <v>1</v>
      </c>
      <c r="AW156" s="18">
        <v>0</v>
      </c>
      <c r="AX156" s="18">
        <v>0</v>
      </c>
      <c r="AY156" s="18">
        <v>0</v>
      </c>
      <c r="AZ156" s="18">
        <v>0</v>
      </c>
      <c r="BA156" s="18">
        <v>0</v>
      </c>
      <c r="BB156" s="18">
        <v>0</v>
      </c>
      <c r="BC156" s="18">
        <v>0</v>
      </c>
      <c r="BD156" s="18">
        <v>0</v>
      </c>
      <c r="BE156" s="18">
        <v>2</v>
      </c>
      <c r="BF156" s="18">
        <v>0</v>
      </c>
      <c r="BG156" s="18">
        <v>0</v>
      </c>
      <c r="BH156" s="18">
        <v>0</v>
      </c>
      <c r="BI156" s="18">
        <v>0</v>
      </c>
      <c r="BJ156" s="18">
        <v>0</v>
      </c>
      <c r="BK156" s="18">
        <v>0</v>
      </c>
      <c r="BL156" s="18">
        <v>0</v>
      </c>
      <c r="BM156" s="18">
        <v>0</v>
      </c>
      <c r="BN156" s="18">
        <v>0</v>
      </c>
      <c r="BO156" s="18">
        <v>0</v>
      </c>
      <c r="BP156" s="18">
        <v>0</v>
      </c>
      <c r="BQ156" s="18">
        <v>0</v>
      </c>
      <c r="BR156" s="18">
        <v>0</v>
      </c>
      <c r="BS156" s="18">
        <v>0</v>
      </c>
      <c r="BT156" s="18">
        <v>0</v>
      </c>
      <c r="BU156" s="18">
        <v>0</v>
      </c>
      <c r="BV156" s="18">
        <v>0</v>
      </c>
      <c r="BW156" s="18">
        <v>0</v>
      </c>
      <c r="BX156" s="18">
        <v>0</v>
      </c>
      <c r="BY156" s="18">
        <v>0</v>
      </c>
      <c r="BZ156" s="18">
        <v>0</v>
      </c>
      <c r="CA156" s="16" t="e">
        <f>_xlfn.IFNA(IF(RIGHT(D156,2)="=G",0,INDEX(#REF!,MATCH(E156,#REF!,0))),0)</f>
        <v>#REF!</v>
      </c>
      <c r="CB156" s="16" t="s">
        <v>776</v>
      </c>
      <c r="CC156" s="18">
        <v>0</v>
      </c>
      <c r="CD156" s="18">
        <v>0</v>
      </c>
      <c r="CE156" s="18">
        <v>1.4</v>
      </c>
      <c r="CF156" s="18">
        <v>0.85</v>
      </c>
      <c r="CG156" s="18">
        <v>0.12</v>
      </c>
      <c r="CH156" s="18">
        <v>2</v>
      </c>
      <c r="CI156" s="16" t="s">
        <v>98</v>
      </c>
      <c r="CJ156" s="18">
        <v>0</v>
      </c>
      <c r="CK156" s="20">
        <f t="shared" si="432"/>
        <v>2.38</v>
      </c>
      <c r="CL156" s="20">
        <f t="shared" si="568"/>
        <v>2.38</v>
      </c>
      <c r="CM156" s="18">
        <v>56.82</v>
      </c>
      <c r="CN156" s="18">
        <v>46.29</v>
      </c>
      <c r="CO156" s="18">
        <v>45.451000000000001</v>
      </c>
      <c r="CP156" s="22">
        <f t="shared" si="433"/>
        <v>46.29</v>
      </c>
      <c r="CQ156" s="22">
        <f t="shared" si="434"/>
        <v>43.91</v>
      </c>
      <c r="CR156" s="22">
        <f t="shared" si="569"/>
        <v>2.38</v>
      </c>
      <c r="CS156" s="22">
        <f t="shared" si="435"/>
        <v>44.01</v>
      </c>
      <c r="CT156" s="22">
        <f t="shared" si="436"/>
        <v>44.21</v>
      </c>
      <c r="CU156" s="18">
        <v>44.21</v>
      </c>
      <c r="CV156" s="22">
        <f t="shared" si="570"/>
        <v>1.8</v>
      </c>
      <c r="CW156" s="22">
        <f t="shared" si="437"/>
        <v>0</v>
      </c>
      <c r="CX156" s="22">
        <f t="shared" si="438"/>
        <v>0</v>
      </c>
      <c r="CY156" s="22">
        <f t="shared" si="439"/>
        <v>46.02</v>
      </c>
      <c r="CZ156" s="22">
        <f t="shared" si="440"/>
        <v>46.17</v>
      </c>
      <c r="DA156" s="18">
        <v>46.29</v>
      </c>
      <c r="DB156" s="20">
        <f t="shared" si="571"/>
        <v>2.38</v>
      </c>
      <c r="DC156" s="20">
        <f t="shared" si="572"/>
        <v>0</v>
      </c>
      <c r="DD156" s="20">
        <f t="shared" si="573"/>
        <v>2.38</v>
      </c>
      <c r="DE156" s="20">
        <f t="shared" si="441"/>
        <v>0.1</v>
      </c>
      <c r="DF156" s="20">
        <f t="shared" si="442"/>
        <v>0.2</v>
      </c>
      <c r="DG156" s="20">
        <f t="shared" si="443"/>
        <v>2.0699999999999998</v>
      </c>
      <c r="DH156" s="20">
        <f t="shared" si="444"/>
        <v>0</v>
      </c>
      <c r="DI156" s="20">
        <f t="shared" si="445"/>
        <v>0</v>
      </c>
      <c r="DJ156" s="20">
        <f t="shared" si="446"/>
        <v>0</v>
      </c>
      <c r="DK156" s="20">
        <f t="shared" si="574"/>
        <v>2.37</v>
      </c>
      <c r="DL156" s="20">
        <f t="shared" si="575"/>
        <v>0</v>
      </c>
      <c r="DM156" s="20">
        <f t="shared" si="576"/>
        <v>9.9999999999997868E-3</v>
      </c>
      <c r="DN156" s="20">
        <f t="shared" si="577"/>
        <v>0</v>
      </c>
      <c r="DO156" s="18">
        <v>2.54</v>
      </c>
      <c r="DP156" s="18">
        <v>0</v>
      </c>
      <c r="DQ156" s="18">
        <v>1</v>
      </c>
      <c r="DR156" s="18">
        <v>1</v>
      </c>
      <c r="DS156" s="25">
        <f t="shared" si="578"/>
        <v>2.54</v>
      </c>
      <c r="DT156" s="25">
        <f t="shared" si="579"/>
        <v>0</v>
      </c>
      <c r="DU156" s="25">
        <f t="shared" si="580"/>
        <v>6.05</v>
      </c>
      <c r="DV156" s="25">
        <f t="shared" si="581"/>
        <v>0</v>
      </c>
      <c r="DW156" s="25">
        <f t="shared" si="582"/>
        <v>6.05</v>
      </c>
      <c r="DX156" s="25">
        <f t="shared" si="583"/>
        <v>12.34</v>
      </c>
      <c r="DY156" s="25">
        <f t="shared" si="584"/>
        <v>0</v>
      </c>
      <c r="DZ156" s="25">
        <f t="shared" si="585"/>
        <v>12.34</v>
      </c>
      <c r="EA156" s="25">
        <f t="shared" si="586"/>
        <v>7.85</v>
      </c>
      <c r="EB156" s="25">
        <f t="shared" si="587"/>
        <v>0</v>
      </c>
      <c r="EC156" s="25">
        <f t="shared" si="588"/>
        <v>7.85</v>
      </c>
      <c r="ED156" s="25">
        <f t="shared" si="589"/>
        <v>4.49</v>
      </c>
      <c r="EE156" s="25">
        <f t="shared" si="589"/>
        <v>0</v>
      </c>
      <c r="EF156" s="25">
        <f t="shared" si="590"/>
        <v>4.49</v>
      </c>
      <c r="EG156" s="25">
        <f t="shared" si="591"/>
        <v>7.85</v>
      </c>
      <c r="EH156" s="25">
        <f t="shared" si="591"/>
        <v>0</v>
      </c>
      <c r="EI156" s="25">
        <f t="shared" si="592"/>
        <v>7.85</v>
      </c>
      <c r="EJ156" s="18">
        <v>2621.35</v>
      </c>
      <c r="EK156" s="18">
        <v>2601.0100000000002</v>
      </c>
      <c r="EL156" s="18" t="s">
        <v>945</v>
      </c>
      <c r="EM156" s="18" t="s">
        <v>946</v>
      </c>
      <c r="EN156" s="16" t="s">
        <v>774</v>
      </c>
      <c r="EO156" s="16" t="s">
        <v>132</v>
      </c>
      <c r="EP156" s="16" t="e">
        <f>IF(OR(EN156="Cống tròn",EN156="Cống hộp",EN156="Ống nhựa"),INDEX(#REF!,MATCH(E156,#REF!,0)),IF(OR(EN156="Rãnh xây",EN156="Rãnh bê tông"),INDEX(#REF!,MATCH(E156,#REF!,0)),0))</f>
        <v>#REF!</v>
      </c>
      <c r="EQ156" s="18">
        <v>22.7</v>
      </c>
      <c r="ER156" s="18">
        <v>1</v>
      </c>
      <c r="ES156" s="25">
        <f t="shared" si="593"/>
        <v>23</v>
      </c>
      <c r="ET156" s="1" t="e">
        <f>_xlfn.IFNA(IF(EN156="Cống tròn",INDEX(#REF!,MATCH(E156,#REF!,0)),IF(EN156="Cống hộp",INDEX(#REF!,MATCH(E156,#REF!,0)),EU156&amp;" ,"&amp;EV156)),0)</f>
        <v>#REF!</v>
      </c>
      <c r="EU156" s="16" t="s">
        <v>769</v>
      </c>
      <c r="EV156" s="16" t="s">
        <v>775</v>
      </c>
      <c r="EW156" s="16" t="e">
        <f>_xlfn.IFNA(INDEX(#REF!,MATCH(E156,#REF!,0)),0)</f>
        <v>#REF!</v>
      </c>
      <c r="EX156" s="16"/>
      <c r="EY156" s="18">
        <v>0</v>
      </c>
      <c r="EZ156" s="18">
        <v>0</v>
      </c>
      <c r="FA156" s="18">
        <v>0</v>
      </c>
      <c r="FB156" s="19">
        <v>0</v>
      </c>
      <c r="FC156" s="19">
        <v>0</v>
      </c>
      <c r="FD156" s="25">
        <f t="shared" si="447"/>
        <v>0</v>
      </c>
      <c r="FE156" s="25">
        <f t="shared" si="594"/>
        <v>0</v>
      </c>
      <c r="FF156" s="18">
        <v>0.1</v>
      </c>
      <c r="FG156" s="18">
        <v>2</v>
      </c>
      <c r="FH156" s="18">
        <v>1</v>
      </c>
      <c r="FI156" s="25">
        <f t="shared" si="595"/>
        <v>1.2</v>
      </c>
      <c r="FJ156" s="18">
        <v>0</v>
      </c>
      <c r="FK156" s="18">
        <v>0</v>
      </c>
      <c r="FL156" s="18">
        <v>0.2</v>
      </c>
      <c r="FM156" s="18">
        <v>1.4</v>
      </c>
      <c r="FN156" s="18">
        <v>0</v>
      </c>
      <c r="FO156" s="25">
        <f t="shared" si="596"/>
        <v>1.4</v>
      </c>
      <c r="FP156" s="18">
        <v>1.4999999999999999E-2</v>
      </c>
      <c r="FQ156" s="18">
        <v>1</v>
      </c>
      <c r="FR156" s="25">
        <f t="shared" si="448"/>
        <v>22</v>
      </c>
      <c r="FS156" s="25">
        <f t="shared" si="449"/>
        <v>0.315</v>
      </c>
      <c r="FT156" s="25">
        <f t="shared" si="450"/>
        <v>22.315000000000001</v>
      </c>
      <c r="FU156" s="25">
        <f t="shared" si="451"/>
        <v>-0.38499999999999801</v>
      </c>
      <c r="FV156" s="25" t="str">
        <f t="shared" si="597"/>
        <v>Thêm 01</v>
      </c>
      <c r="FW156" s="25">
        <f t="shared" si="598"/>
        <v>0.63</v>
      </c>
      <c r="FX156" s="16"/>
      <c r="FY156" s="16"/>
      <c r="FZ156" s="16"/>
      <c r="GA156" s="16"/>
      <c r="GB156" s="19">
        <v>0</v>
      </c>
      <c r="GC156" s="19">
        <v>0</v>
      </c>
      <c r="GD156" s="19">
        <v>0</v>
      </c>
      <c r="GE156" s="19">
        <v>0</v>
      </c>
      <c r="GF156" s="19">
        <v>0</v>
      </c>
      <c r="GG156" s="19">
        <v>0</v>
      </c>
      <c r="GH156" s="19">
        <v>0</v>
      </c>
      <c r="GI156" s="19">
        <v>0</v>
      </c>
      <c r="GJ156" s="19">
        <v>0</v>
      </c>
      <c r="GK156" s="19">
        <v>0</v>
      </c>
      <c r="GL156" s="25">
        <f t="shared" si="452"/>
        <v>0</v>
      </c>
      <c r="GM156" s="25">
        <f t="shared" si="599"/>
        <v>0</v>
      </c>
      <c r="GN156" s="19">
        <v>0</v>
      </c>
      <c r="GO156" s="19">
        <v>0</v>
      </c>
      <c r="GP156" s="19">
        <v>0</v>
      </c>
      <c r="GQ156" s="19">
        <v>0</v>
      </c>
      <c r="GR156" s="1" t="e">
        <f>_xlfn.IFNA(INDEX(#REF!,MATCH(E156,#REF!,0)),0)</f>
        <v>#REF!</v>
      </c>
      <c r="GS156" s="16"/>
      <c r="GT156" s="18">
        <v>0</v>
      </c>
      <c r="GU156" s="18">
        <v>0</v>
      </c>
      <c r="GV156" s="18">
        <v>0</v>
      </c>
      <c r="GW156" s="18">
        <v>0</v>
      </c>
      <c r="GX156" s="25">
        <f t="shared" si="453"/>
        <v>0</v>
      </c>
      <c r="GY156" s="25">
        <f t="shared" si="454"/>
        <v>0</v>
      </c>
      <c r="GZ156" s="25">
        <f t="shared" si="600"/>
        <v>0</v>
      </c>
      <c r="HA156" s="1" t="e" cm="1">
        <f t="array" ref="HA156">INDEX(#REF!,MATCH(EJ156&amp;EK156&amp;HD156&amp;HE156&amp;HF156,#REF!&amp;#REF!&amp;#REF!&amp;#REF!&amp;#REF!,0))</f>
        <v>#REF!</v>
      </c>
      <c r="HB156" s="16"/>
      <c r="HC156" s="25">
        <f t="shared" si="601"/>
        <v>0</v>
      </c>
      <c r="HD156" s="18">
        <v>0</v>
      </c>
      <c r="HE156" s="18">
        <v>0</v>
      </c>
      <c r="HF156" s="18">
        <v>0</v>
      </c>
      <c r="HG156" s="1" t="e" cm="1">
        <f t="array" ref="HG156">INDEX(#REF!,MATCH(EJ156&amp;EK156&amp;HJ156&amp;HK156&amp;HL156,#REF!&amp;#REF!&amp;#REF!&amp;#REF!&amp;#REF!,0))</f>
        <v>#REF!</v>
      </c>
      <c r="HH156" s="16"/>
      <c r="HI156" s="25">
        <f t="shared" si="602"/>
        <v>0</v>
      </c>
      <c r="HJ156" s="25">
        <f t="shared" si="603"/>
        <v>0</v>
      </c>
      <c r="HK156" s="19">
        <v>0</v>
      </c>
      <c r="HL156" s="19">
        <v>0</v>
      </c>
      <c r="HM156" s="18">
        <v>0.01</v>
      </c>
      <c r="HN156" s="18">
        <v>1</v>
      </c>
      <c r="HO156" s="25">
        <f t="shared" si="604"/>
        <v>0</v>
      </c>
      <c r="HP156" s="25">
        <f t="shared" si="605"/>
        <v>0</v>
      </c>
      <c r="HQ156" s="25">
        <f t="shared" si="606"/>
        <v>0</v>
      </c>
      <c r="HR156" s="25">
        <f t="shared" si="607"/>
        <v>0</v>
      </c>
      <c r="HS156" s="25">
        <f t="shared" si="608"/>
        <v>0</v>
      </c>
      <c r="HT156" s="19">
        <v>0</v>
      </c>
      <c r="HU156" s="19">
        <v>0</v>
      </c>
      <c r="HV156" s="19">
        <v>0</v>
      </c>
      <c r="HW156" s="25">
        <f t="shared" si="609"/>
        <v>0</v>
      </c>
      <c r="HX156" s="19">
        <v>0</v>
      </c>
      <c r="HY156" s="19">
        <v>0</v>
      </c>
      <c r="HZ156" s="18">
        <v>46.29</v>
      </c>
      <c r="IA156" s="20">
        <f>ROUND(IF(EN156="Cống tròn",IF(EN156="Cống tròn",IF(EU156="Không có móng",IQ156-FF156,IF(EU156="Đế",IP156-FN156,IF(OR(EU156="Móng bê tông",EU156="Móng bê tông kết hợp đế"),II156-FJ156,0))),0),IF(EN156="Cống hộp",IF(AND(EN156="Cống hộp",EU156="Không có móng"),IQ156-GF156,IF(AND(EN156="Cống hộp",EU156="Móng bê tông"),IJ156-GB156,0)),IF(OR(EN156="Rãnh xây",EN156="Rãnh bê tông"),IF(OR(EN156="Rãnh xây",EN156="Rãnh bê tông"),IK156-GB156,0),IF(EN156="Ống nhựa",IF(AND(EN156="Ống nhựa",EU156="Không đắp cát"),IQ156-HT156,IF(AND(EN156="Ống nhựa",EU156="Đắp cát"),IH156-HX156,0)),IF(EN156="Rãnh thang",IF(EN156="Rãnh thang",IF(EU156="Móng bê tông",#REF!-#REF!,IQ156),0),0))))),2)</f>
        <v>44.21</v>
      </c>
      <c r="IB156" s="20">
        <f t="shared" si="610"/>
        <v>2.0799999999999983</v>
      </c>
      <c r="IC156" s="20">
        <f t="shared" si="455"/>
        <v>44.209999999999994</v>
      </c>
      <c r="ID156" s="20">
        <f t="shared" si="456"/>
        <v>0</v>
      </c>
      <c r="IE156" s="20">
        <f t="shared" si="457"/>
        <v>0</v>
      </c>
      <c r="IF156" s="20">
        <f t="shared" si="458"/>
        <v>0</v>
      </c>
      <c r="IG156" s="20">
        <f>IF(EN156="Rãnh thang",IF(AND(EN156="Rãnh thang",EU156="Móng bê tông"),IQ156-#REF!,0),IF(EN156="Ống nhựa",IF(AND(EN156="Ống nhựa",EU156="Đắp cát"),IQ156-HT156,0),IF(EN156="Cống tròn",IF(EN156="Cống tròn",IF(OR(EU156="Móng bê tông",EU156="Móng bê tông kết hợp đế"),IM156-FL156,0),0),IF(EN156="Cống hộp",IF(AND(EN156="Cống hộp",EU156="Móng bê tông"),IN156-GD156,0),IF(OR(EN156="Rãnh xây",EN156="Rãnh bê tông"),IF(AND(EN156="Rãnh xây",EU156="Móng bê tông"),IO156-GD156,IF(AND(EN156="Rãnh bê tông",EU156="Móng bê tông"),IO156-GD156,0)),0)))))</f>
        <v>44.209999999999994</v>
      </c>
      <c r="IH156" s="20">
        <f t="shared" si="459"/>
        <v>0</v>
      </c>
      <c r="II156" s="20">
        <f t="shared" si="460"/>
        <v>44.209999999999994</v>
      </c>
      <c r="IJ156" s="20">
        <f t="shared" si="461"/>
        <v>0</v>
      </c>
      <c r="IK156" s="20">
        <f t="shared" si="462"/>
        <v>0</v>
      </c>
      <c r="IL156" s="20">
        <f t="shared" si="463"/>
        <v>44.41</v>
      </c>
      <c r="IM156" s="20">
        <f t="shared" si="464"/>
        <v>44.41</v>
      </c>
      <c r="IN156" s="20">
        <f t="shared" si="465"/>
        <v>0</v>
      </c>
      <c r="IO156" s="20">
        <f t="shared" si="466"/>
        <v>0</v>
      </c>
      <c r="IP156" s="20">
        <f t="shared" si="467"/>
        <v>0</v>
      </c>
      <c r="IQ156" s="18">
        <v>44.51</v>
      </c>
      <c r="IR156" s="25">
        <f t="shared" si="611"/>
        <v>0</v>
      </c>
      <c r="IS156" s="25">
        <f t="shared" si="468"/>
        <v>0</v>
      </c>
      <c r="IT156" s="25">
        <f t="shared" si="469"/>
        <v>0</v>
      </c>
      <c r="IU156" s="25">
        <f>ROUND(IF(EN156="Cống tròn",IF(EN156="Cống tròn",IV156+FF156,0),IF(EN156="Cống hộp",IF(EN156="Cống hộp",IV156+GP156,0),IF(OR(EN156="Rãnh xây",EN156="Rãnh bê tông"),IF(OR(EN156="Rãnh xây",EN156="Rãnh bê tông"),IV156+GP156,0),IF(EN156="ống nhựa",IF(EN156="Ống nhựa",IV156+HT156,0),IF(EN156="Rãnh thang",IF(EN156="Rãnh thang",IQ156+#REF!,0),0))))),2)</f>
        <v>45.58</v>
      </c>
      <c r="IV156" s="18">
        <v>45.48</v>
      </c>
      <c r="IW156" s="25">
        <f t="shared" si="470"/>
        <v>45.58</v>
      </c>
      <c r="IX156" s="25">
        <f t="shared" si="471"/>
        <v>0</v>
      </c>
      <c r="IY156" s="25">
        <f t="shared" si="472"/>
        <v>0</v>
      </c>
      <c r="IZ156" s="25">
        <f t="shared" si="473"/>
        <v>0</v>
      </c>
      <c r="JA156" s="25">
        <f t="shared" si="474"/>
        <v>0</v>
      </c>
      <c r="JB156" s="18">
        <v>46.27</v>
      </c>
      <c r="JC156" s="20">
        <f>ROUND(IF(EN156="Cống tròn",IF(EN156="Cống tròn",IF(EU156="Không có móng",JS156-FF156,IF(EU156="Đế",JR156-FN156,IF(OR(EU156="Móng bê tông",EU156="Móng bê tông kết hợp đế"),JK156-FJ156,0))),0),IF(EN156="Cống hộp",IF(AND(EN156="Cống hộp",EU156="Không có móng"),JS156-GF156,IF(AND(EN156="Cống hộp",EU156="Móng bê tông"),JL156-GB156,0)),IF(OR(EN156="Rãnh xây",EN156="Rãnh bê tông"),IF(OR(EN156="Rãnh xây",EN156="Rãnh bê tông"),JM156-GB156,0),IF(EN156="Ống nhựa",IF(AND(EN156="Ống nhựa",EU156="Không đắp cát"),JS156-HT156,IF(AND(EN156="Ống nhựa",EU156="Đắp cát"),JJ156-HX156,0)),IF(EN156="Rãnh thang",IF(EN156="Rãnh thang",IF(EU156="Móng bê tông",#REF!-#REF!,JS156),0),0))))),2)</f>
        <v>44.18</v>
      </c>
      <c r="JD156" s="20">
        <f t="shared" si="612"/>
        <v>2.0900000000000034</v>
      </c>
      <c r="JE156" s="20">
        <f t="shared" si="475"/>
        <v>44.179999999999993</v>
      </c>
      <c r="JF156" s="20">
        <f t="shared" si="476"/>
        <v>0</v>
      </c>
      <c r="JG156" s="20">
        <f t="shared" si="477"/>
        <v>0</v>
      </c>
      <c r="JH156" s="20">
        <f t="shared" si="478"/>
        <v>0</v>
      </c>
      <c r="JI156" s="20">
        <f>IF(EN156="Rãnh thang",IF(AND(EN156="Rãnh thang",EU156="Móng bê tông"),JS156-#REF!,0),IF(EN156="Ống nhựa",IF(AND(EN156="Ống nhựa",EU156="Đắp cát"),JS156-HT156,0),IF(EN156="Cống tròn",IF(EN156="Cống tròn",IF(OR(EU156="Móng bê tông",EU156="Móng bê tông kết hợp đế"),JO156-FL156,0),0),IF(EN156="Cống hộp",IF(AND(EN156="Cống hộp",EU156="Móng bê tông"),JP156-GD156,0),IF(OR(EN156="Rãnh xây",EN156="Rãnh bê tông"),IF(AND(EN156="Rãnh xây",EU156="Móng bê tông"),JQ156-GD156,IF(AND(EN156="Rãnh bê tông",EU156="Móng bê tông"),JQ156-GD156,0)),0)))))</f>
        <v>44.179999999999993</v>
      </c>
      <c r="JJ156" s="20">
        <f t="shared" si="479"/>
        <v>0</v>
      </c>
      <c r="JK156" s="20">
        <f t="shared" si="480"/>
        <v>44.179999999999993</v>
      </c>
      <c r="JL156" s="20">
        <f t="shared" si="481"/>
        <v>0</v>
      </c>
      <c r="JM156" s="20">
        <f t="shared" si="482"/>
        <v>0</v>
      </c>
      <c r="JN156" s="20">
        <f t="shared" si="483"/>
        <v>44.379999999999995</v>
      </c>
      <c r="JO156" s="20">
        <f t="shared" si="484"/>
        <v>44.379999999999995</v>
      </c>
      <c r="JP156" s="20">
        <f t="shared" si="485"/>
        <v>0</v>
      </c>
      <c r="JQ156" s="20">
        <f t="shared" si="486"/>
        <v>0</v>
      </c>
      <c r="JR156" s="20">
        <f t="shared" si="487"/>
        <v>0</v>
      </c>
      <c r="JS156" s="26">
        <v>44.48</v>
      </c>
      <c r="JT156" s="25">
        <f t="shared" si="613"/>
        <v>0</v>
      </c>
      <c r="JU156" s="25">
        <f t="shared" si="488"/>
        <v>0</v>
      </c>
      <c r="JV156" s="25">
        <f t="shared" si="489"/>
        <v>0</v>
      </c>
      <c r="JW156" s="25">
        <f>ROUND(IF(EN156="Cống tròn",IF(EN156="Cống tròn",JX156+FF156,0),IF(EN156="Cống hộp",IF(EN156="Cống hộp",JX156+GP156,0),IF(OR(EN156="Rãnh xây",EN156="Rãnh bê tông"),IF(OR(EN156="Rãnh xây",EN156="Rãnh bê tông"),JX156+GP156,0),IF(EN156="ống nhựa",IF(EN156="Ống nhựa",JX156+HT156,0),IF(EN156="Rãnh thang",IF(EN156="Rãnh thang",JS156+#REF!,0),0))))),2)</f>
        <v>45.58</v>
      </c>
      <c r="JX156" s="27">
        <v>45.48</v>
      </c>
      <c r="JY156" s="25">
        <f t="shared" si="490"/>
        <v>45.58</v>
      </c>
      <c r="JZ156" s="25">
        <f t="shared" si="491"/>
        <v>0</v>
      </c>
      <c r="KA156" s="25">
        <f t="shared" si="492"/>
        <v>0</v>
      </c>
      <c r="KB156" s="25">
        <f t="shared" si="493"/>
        <v>0</v>
      </c>
      <c r="KC156" s="25">
        <f t="shared" si="494"/>
        <v>0</v>
      </c>
      <c r="KD156" s="28" t="s">
        <v>98</v>
      </c>
      <c r="KE156" s="27">
        <v>0</v>
      </c>
      <c r="KF156" s="25">
        <f t="shared" si="495"/>
        <v>2.0799999999999983</v>
      </c>
      <c r="KG156" s="25">
        <f t="shared" si="614"/>
        <v>2.0799999999999983</v>
      </c>
      <c r="KH156" s="27">
        <v>0</v>
      </c>
      <c r="KI156" s="25">
        <f t="shared" si="496"/>
        <v>2.0900000000000034</v>
      </c>
      <c r="KJ156" s="25">
        <f t="shared" si="615"/>
        <v>2.0900000000000034</v>
      </c>
      <c r="KK156" s="25">
        <f t="shared" si="497"/>
        <v>0</v>
      </c>
      <c r="KL156" s="25">
        <f t="shared" si="498"/>
        <v>0</v>
      </c>
      <c r="KM156" s="25">
        <f t="shared" si="616"/>
        <v>0</v>
      </c>
      <c r="KN156" s="25">
        <f t="shared" si="499"/>
        <v>0</v>
      </c>
      <c r="KO156" s="25">
        <f t="shared" si="500"/>
        <v>0</v>
      </c>
      <c r="KP156" s="25">
        <f t="shared" si="617"/>
        <v>0</v>
      </c>
      <c r="KQ156" s="25">
        <f t="shared" si="501"/>
        <v>0.2</v>
      </c>
      <c r="KR156" s="25">
        <f t="shared" si="502"/>
        <v>0.2</v>
      </c>
      <c r="KS156" s="25">
        <f t="shared" si="618"/>
        <v>0.2</v>
      </c>
      <c r="KT156" s="25">
        <f t="shared" si="503"/>
        <v>0</v>
      </c>
      <c r="KU156" s="25">
        <f t="shared" si="504"/>
        <v>0</v>
      </c>
      <c r="KV156" s="25">
        <f t="shared" si="619"/>
        <v>0</v>
      </c>
      <c r="KW156" s="25">
        <f t="shared" si="505"/>
        <v>0</v>
      </c>
      <c r="KX156" s="25">
        <f t="shared" si="506"/>
        <v>0</v>
      </c>
      <c r="KY156" s="25">
        <f t="shared" si="620"/>
        <v>0</v>
      </c>
      <c r="KZ156" s="25">
        <f t="shared" si="507"/>
        <v>0</v>
      </c>
      <c r="LA156" s="25">
        <f t="shared" si="508"/>
        <v>0</v>
      </c>
      <c r="LB156" s="25">
        <f t="shared" si="621"/>
        <v>0</v>
      </c>
      <c r="LC156" s="25">
        <f t="shared" si="509"/>
        <v>1.4</v>
      </c>
      <c r="LD156" s="25">
        <f t="shared" si="510"/>
        <v>1.4</v>
      </c>
      <c r="LE156" s="25">
        <f t="shared" si="622"/>
        <v>1.4</v>
      </c>
      <c r="LF156" s="25">
        <f t="shared" si="511"/>
        <v>0</v>
      </c>
      <c r="LG156" s="25">
        <f t="shared" si="512"/>
        <v>0</v>
      </c>
      <c r="LH156" s="25">
        <f t="shared" si="623"/>
        <v>0</v>
      </c>
      <c r="LI156" s="25">
        <f t="shared" si="513"/>
        <v>0</v>
      </c>
      <c r="LJ156" s="25">
        <f t="shared" si="514"/>
        <v>0</v>
      </c>
      <c r="LK156" s="25">
        <f t="shared" si="624"/>
        <v>0</v>
      </c>
      <c r="LL156" s="25">
        <f t="shared" si="515"/>
        <v>0</v>
      </c>
      <c r="LM156" s="25">
        <f t="shared" si="516"/>
        <v>0</v>
      </c>
      <c r="LN156" s="25">
        <f t="shared" si="625"/>
        <v>0</v>
      </c>
      <c r="LO156" s="25">
        <f t="shared" si="517"/>
        <v>0</v>
      </c>
      <c r="LP156" s="25">
        <f t="shared" si="518"/>
        <v>0</v>
      </c>
      <c r="LQ156" s="25">
        <f t="shared" si="626"/>
        <v>0</v>
      </c>
      <c r="LR156" s="25">
        <f t="shared" si="519"/>
        <v>0</v>
      </c>
      <c r="LS156" s="25">
        <f t="shared" si="520"/>
        <v>0</v>
      </c>
      <c r="LT156" s="25">
        <f t="shared" si="627"/>
        <v>0</v>
      </c>
      <c r="LU156" s="25">
        <f t="shared" si="521"/>
        <v>0</v>
      </c>
      <c r="LV156" s="25">
        <f t="shared" si="522"/>
        <v>0</v>
      </c>
      <c r="LW156" s="25">
        <f t="shared" si="628"/>
        <v>0</v>
      </c>
      <c r="LX156" s="25">
        <f t="shared" si="523"/>
        <v>0</v>
      </c>
      <c r="LY156" s="25">
        <f t="shared" si="524"/>
        <v>0</v>
      </c>
      <c r="LZ156" s="25">
        <f t="shared" si="629"/>
        <v>0</v>
      </c>
      <c r="MA156" s="25">
        <f t="shared" si="525"/>
        <v>0</v>
      </c>
      <c r="MB156" s="25">
        <f t="shared" si="526"/>
        <v>0</v>
      </c>
      <c r="MC156" s="25">
        <f t="shared" si="630"/>
        <v>0</v>
      </c>
      <c r="MD156" s="25">
        <f t="shared" si="527"/>
        <v>0</v>
      </c>
      <c r="ME156" s="25">
        <f t="shared" si="528"/>
        <v>0</v>
      </c>
      <c r="MF156" s="25">
        <f t="shared" si="631"/>
        <v>0</v>
      </c>
      <c r="MG156" s="25">
        <f t="shared" si="529"/>
        <v>0</v>
      </c>
      <c r="MH156" s="25">
        <f t="shared" si="530"/>
        <v>0</v>
      </c>
      <c r="MI156" s="25">
        <f t="shared" si="632"/>
        <v>0</v>
      </c>
      <c r="MJ156" s="25">
        <f t="shared" si="531"/>
        <v>0</v>
      </c>
      <c r="MK156" s="25">
        <f t="shared" si="532"/>
        <v>0</v>
      </c>
      <c r="ML156" s="25">
        <f t="shared" si="633"/>
        <v>0</v>
      </c>
      <c r="MM156" s="25">
        <f t="shared" si="533"/>
        <v>0</v>
      </c>
      <c r="MN156" s="25">
        <f t="shared" si="534"/>
        <v>0</v>
      </c>
      <c r="MO156" s="25">
        <f t="shared" si="634"/>
        <v>0</v>
      </c>
      <c r="MP156" s="25">
        <f t="shared" si="535"/>
        <v>0</v>
      </c>
      <c r="MQ156" s="25">
        <f t="shared" si="536"/>
        <v>0</v>
      </c>
      <c r="MR156" s="25">
        <f t="shared" si="635"/>
        <v>0</v>
      </c>
      <c r="MS156" s="29">
        <v>1.4</v>
      </c>
      <c r="MT156" s="29">
        <v>0</v>
      </c>
      <c r="MU156" s="29">
        <v>1</v>
      </c>
      <c r="MV156" s="29">
        <v>1</v>
      </c>
      <c r="MW156" s="25">
        <f t="shared" si="537"/>
        <v>1.4</v>
      </c>
      <c r="MX156" s="25">
        <f t="shared" si="538"/>
        <v>2.91</v>
      </c>
      <c r="MY156" s="25">
        <f t="shared" si="539"/>
        <v>0</v>
      </c>
      <c r="MZ156" s="25">
        <f t="shared" si="540"/>
        <v>0</v>
      </c>
      <c r="NA156" s="25">
        <f t="shared" si="541"/>
        <v>1.4</v>
      </c>
      <c r="NB156" s="25">
        <f t="shared" si="542"/>
        <v>2.93</v>
      </c>
      <c r="NC156" s="25">
        <f t="shared" si="543"/>
        <v>0</v>
      </c>
      <c r="ND156" s="25">
        <f t="shared" si="544"/>
        <v>0</v>
      </c>
      <c r="NE156" s="25">
        <f t="shared" si="636"/>
        <v>1.4</v>
      </c>
      <c r="NF156" s="25">
        <f t="shared" si="636"/>
        <v>2.92</v>
      </c>
      <c r="NG156" s="25">
        <f t="shared" si="636"/>
        <v>0</v>
      </c>
      <c r="NH156" s="25">
        <f t="shared" si="545"/>
        <v>0</v>
      </c>
      <c r="NI156" s="25">
        <f t="shared" si="546"/>
        <v>66.28</v>
      </c>
      <c r="NJ156" s="25">
        <f t="shared" si="547"/>
        <v>0</v>
      </c>
      <c r="NK156" s="25">
        <f t="shared" si="548"/>
        <v>66.28</v>
      </c>
      <c r="NL156" s="25">
        <f t="shared" si="549"/>
        <v>41.28</v>
      </c>
      <c r="NM156" s="25">
        <f t="shared" si="550"/>
        <v>0</v>
      </c>
      <c r="NN156" s="25">
        <f t="shared" si="637"/>
        <v>41.28</v>
      </c>
      <c r="NO156" s="25">
        <f t="shared" si="551"/>
        <v>0</v>
      </c>
      <c r="NP156" s="25">
        <f t="shared" si="552"/>
        <v>0</v>
      </c>
      <c r="NQ156" s="25">
        <f t="shared" si="638"/>
        <v>0</v>
      </c>
      <c r="NR156" s="25">
        <f t="shared" si="553"/>
        <v>0</v>
      </c>
      <c r="NS156" s="25">
        <f t="shared" si="554"/>
        <v>0</v>
      </c>
      <c r="NT156" s="25">
        <f t="shared" si="639"/>
        <v>0</v>
      </c>
      <c r="NU156" s="25">
        <f t="shared" si="555"/>
        <v>0</v>
      </c>
      <c r="NV156" s="25">
        <f t="shared" si="556"/>
        <v>0</v>
      </c>
      <c r="NW156" s="25">
        <f t="shared" si="640"/>
        <v>0</v>
      </c>
      <c r="NX156" s="25">
        <f t="shared" si="641"/>
        <v>41.28</v>
      </c>
      <c r="NY156" s="25">
        <f t="shared" si="641"/>
        <v>0</v>
      </c>
      <c r="NZ156" s="25">
        <f t="shared" si="642"/>
        <v>41.28</v>
      </c>
      <c r="OA156" s="25">
        <f t="shared" si="643"/>
        <v>25</v>
      </c>
      <c r="OB156" s="25">
        <f t="shared" si="643"/>
        <v>0</v>
      </c>
      <c r="OC156" s="25">
        <f t="shared" si="644"/>
        <v>25</v>
      </c>
      <c r="OD156" s="25">
        <f t="shared" si="645"/>
        <v>41.28</v>
      </c>
      <c r="OE156" s="25">
        <f t="shared" si="645"/>
        <v>0</v>
      </c>
      <c r="OF156" s="25">
        <f t="shared" si="645"/>
        <v>41.28</v>
      </c>
      <c r="OG156" s="25">
        <f t="shared" si="557"/>
        <v>0</v>
      </c>
      <c r="OH156" s="25">
        <f t="shared" si="558"/>
        <v>0</v>
      </c>
      <c r="OI156" s="25">
        <f t="shared" si="559"/>
        <v>0</v>
      </c>
      <c r="OJ156" s="25">
        <f t="shared" si="560"/>
        <v>0</v>
      </c>
      <c r="OK156" s="25">
        <f t="shared" si="561"/>
        <v>0</v>
      </c>
      <c r="OL156" s="25">
        <f t="shared" si="562"/>
        <v>0</v>
      </c>
      <c r="OM156" s="25">
        <f t="shared" si="646"/>
        <v>0</v>
      </c>
      <c r="ON156" s="25">
        <f t="shared" si="646"/>
        <v>0</v>
      </c>
      <c r="OO156" s="25">
        <f t="shared" si="646"/>
        <v>0</v>
      </c>
      <c r="OP156" s="25">
        <f t="shared" si="563"/>
        <v>0</v>
      </c>
      <c r="OQ156" s="25">
        <f t="shared" si="564"/>
        <v>0</v>
      </c>
      <c r="OR156" s="25">
        <f t="shared" si="647"/>
        <v>0</v>
      </c>
      <c r="OS156" s="19">
        <v>535625.71</v>
      </c>
      <c r="OT156" s="19">
        <v>2371981.2000000002</v>
      </c>
    </row>
    <row r="157" spans="1:410" ht="33" customHeight="1" x14ac:dyDescent="0.25">
      <c r="A157" s="18"/>
      <c r="B157" s="18" t="s">
        <v>939</v>
      </c>
      <c r="C157" s="18">
        <v>2601.0100000000002</v>
      </c>
      <c r="D157" s="16" t="e">
        <f>_xlfn.IFNA(INDEX(#REF!,MATCH(E157,#REF!,0)),0)</f>
        <v>#REF!</v>
      </c>
      <c r="E157" s="18" t="s">
        <v>946</v>
      </c>
      <c r="F157" s="16" t="s">
        <v>765</v>
      </c>
      <c r="G157" s="16" t="s">
        <v>766</v>
      </c>
      <c r="H157" s="16" t="s">
        <v>767</v>
      </c>
      <c r="I157" s="16" t="s">
        <v>768</v>
      </c>
      <c r="J157" s="16" t="s">
        <v>769</v>
      </c>
      <c r="K157" s="16" t="s">
        <v>770</v>
      </c>
      <c r="L157" s="16" t="s">
        <v>771</v>
      </c>
      <c r="M157" s="18">
        <v>1.64</v>
      </c>
      <c r="N157" s="18">
        <v>1.94</v>
      </c>
      <c r="O157" s="18">
        <v>2.04</v>
      </c>
      <c r="P157" s="18">
        <v>2.34</v>
      </c>
      <c r="Q157" s="18">
        <v>0.1</v>
      </c>
      <c r="R157" s="18">
        <v>1.8399999999999999</v>
      </c>
      <c r="S157" s="18">
        <v>2.14</v>
      </c>
      <c r="T157" s="18">
        <v>0.2</v>
      </c>
      <c r="U157" s="18">
        <v>0</v>
      </c>
      <c r="V157" s="18">
        <v>0</v>
      </c>
      <c r="W157" s="18">
        <v>0</v>
      </c>
      <c r="X157" s="18">
        <v>1.64</v>
      </c>
      <c r="Y157" s="18">
        <v>1.9</v>
      </c>
      <c r="Z157" s="20">
        <f t="shared" si="565"/>
        <v>1.8</v>
      </c>
      <c r="AA157" s="18">
        <v>0.22</v>
      </c>
      <c r="AB157" s="18">
        <v>0</v>
      </c>
      <c r="AC157" s="18">
        <v>0</v>
      </c>
      <c r="AD157" s="18">
        <v>0</v>
      </c>
      <c r="AE157" s="18">
        <v>0</v>
      </c>
      <c r="AF157" s="18">
        <v>0</v>
      </c>
      <c r="AG157" s="18">
        <v>1.2</v>
      </c>
      <c r="AH157" s="18">
        <v>1.5</v>
      </c>
      <c r="AI157" s="20">
        <f t="shared" si="566"/>
        <v>1.95</v>
      </c>
      <c r="AJ157" s="18">
        <v>0</v>
      </c>
      <c r="AK157" s="18">
        <v>0</v>
      </c>
      <c r="AL157" s="20">
        <f t="shared" si="567"/>
        <v>0</v>
      </c>
      <c r="AM157" s="18">
        <v>1.64</v>
      </c>
      <c r="AN157" s="18">
        <v>1.5</v>
      </c>
      <c r="AO157" s="18">
        <v>0.15</v>
      </c>
      <c r="AP157" s="18">
        <v>0.22</v>
      </c>
      <c r="AQ157" s="18">
        <v>1.64</v>
      </c>
      <c r="AR157" s="18">
        <v>1.72</v>
      </c>
      <c r="AS157" s="18">
        <v>0.12</v>
      </c>
      <c r="AT157" s="18">
        <v>0.11</v>
      </c>
      <c r="AU157" s="18">
        <v>0</v>
      </c>
      <c r="AV157" s="18">
        <v>1</v>
      </c>
      <c r="AW157" s="18">
        <v>0</v>
      </c>
      <c r="AX157" s="18">
        <v>0</v>
      </c>
      <c r="AY157" s="18">
        <v>0</v>
      </c>
      <c r="AZ157" s="18">
        <v>0</v>
      </c>
      <c r="BA157" s="18">
        <v>0</v>
      </c>
      <c r="BB157" s="18">
        <v>0</v>
      </c>
      <c r="BC157" s="18">
        <v>0</v>
      </c>
      <c r="BD157" s="18">
        <v>0</v>
      </c>
      <c r="BE157" s="18">
        <v>2</v>
      </c>
      <c r="BF157" s="18">
        <v>0</v>
      </c>
      <c r="BG157" s="18">
        <v>0</v>
      </c>
      <c r="BH157" s="18">
        <v>0</v>
      </c>
      <c r="BI157" s="18">
        <v>0</v>
      </c>
      <c r="BJ157" s="18">
        <v>0</v>
      </c>
      <c r="BK157" s="18">
        <v>0</v>
      </c>
      <c r="BL157" s="18">
        <v>0</v>
      </c>
      <c r="BM157" s="18">
        <v>0</v>
      </c>
      <c r="BN157" s="18">
        <v>0</v>
      </c>
      <c r="BO157" s="18">
        <v>0</v>
      </c>
      <c r="BP157" s="18">
        <v>0</v>
      </c>
      <c r="BQ157" s="18">
        <v>0</v>
      </c>
      <c r="BR157" s="18">
        <v>0</v>
      </c>
      <c r="BS157" s="18">
        <v>0</v>
      </c>
      <c r="BT157" s="18">
        <v>0</v>
      </c>
      <c r="BU157" s="18">
        <v>0</v>
      </c>
      <c r="BV157" s="18">
        <v>0</v>
      </c>
      <c r="BW157" s="18">
        <v>0</v>
      </c>
      <c r="BX157" s="18">
        <v>0</v>
      </c>
      <c r="BY157" s="18">
        <v>0</v>
      </c>
      <c r="BZ157" s="18">
        <v>0</v>
      </c>
      <c r="CA157" s="16" t="e">
        <f>_xlfn.IFNA(IF(RIGHT(D157,2)="=G",0,INDEX(#REF!,MATCH(E157,#REF!,0))),0)</f>
        <v>#REF!</v>
      </c>
      <c r="CB157" s="16" t="s">
        <v>776</v>
      </c>
      <c r="CC157" s="18">
        <v>0</v>
      </c>
      <c r="CD157" s="18">
        <v>0</v>
      </c>
      <c r="CE157" s="18">
        <v>1.4</v>
      </c>
      <c r="CF157" s="18">
        <v>0.85</v>
      </c>
      <c r="CG157" s="18">
        <v>0.12</v>
      </c>
      <c r="CH157" s="18">
        <v>2</v>
      </c>
      <c r="CI157" s="16" t="s">
        <v>98</v>
      </c>
      <c r="CJ157" s="18">
        <v>0</v>
      </c>
      <c r="CK157" s="20">
        <f t="shared" si="432"/>
        <v>2.39</v>
      </c>
      <c r="CL157" s="20">
        <f t="shared" si="568"/>
        <v>2.39</v>
      </c>
      <c r="CM157" s="18">
        <v>58.38</v>
      </c>
      <c r="CN157" s="18">
        <v>46.27</v>
      </c>
      <c r="CO157" s="18">
        <v>45.431000000000004</v>
      </c>
      <c r="CP157" s="22">
        <f t="shared" si="433"/>
        <v>46.27</v>
      </c>
      <c r="CQ157" s="22">
        <f t="shared" si="434"/>
        <v>43.88</v>
      </c>
      <c r="CR157" s="22">
        <f t="shared" si="569"/>
        <v>2.39</v>
      </c>
      <c r="CS157" s="22">
        <f t="shared" si="435"/>
        <v>43.98</v>
      </c>
      <c r="CT157" s="22">
        <f t="shared" si="436"/>
        <v>44.18</v>
      </c>
      <c r="CU157" s="18">
        <v>44.18</v>
      </c>
      <c r="CV157" s="22">
        <f t="shared" si="570"/>
        <v>1.8</v>
      </c>
      <c r="CW157" s="22">
        <f t="shared" si="437"/>
        <v>0</v>
      </c>
      <c r="CX157" s="22">
        <f t="shared" si="438"/>
        <v>0</v>
      </c>
      <c r="CY157" s="22">
        <f t="shared" si="439"/>
        <v>46</v>
      </c>
      <c r="CZ157" s="22">
        <f t="shared" si="440"/>
        <v>46.15</v>
      </c>
      <c r="DA157" s="18">
        <v>46.27</v>
      </c>
      <c r="DB157" s="20">
        <f t="shared" si="571"/>
        <v>2.39</v>
      </c>
      <c r="DC157" s="20">
        <f t="shared" si="572"/>
        <v>0</v>
      </c>
      <c r="DD157" s="20">
        <f t="shared" si="573"/>
        <v>2.39</v>
      </c>
      <c r="DE157" s="20">
        <f t="shared" si="441"/>
        <v>0.1</v>
      </c>
      <c r="DF157" s="20">
        <f t="shared" si="442"/>
        <v>0.2</v>
      </c>
      <c r="DG157" s="20">
        <f t="shared" si="443"/>
        <v>2.0699999999999998</v>
      </c>
      <c r="DH157" s="20">
        <f t="shared" si="444"/>
        <v>0</v>
      </c>
      <c r="DI157" s="20">
        <f t="shared" si="445"/>
        <v>0</v>
      </c>
      <c r="DJ157" s="20">
        <f t="shared" si="446"/>
        <v>0</v>
      </c>
      <c r="DK157" s="20">
        <f t="shared" si="574"/>
        <v>2.37</v>
      </c>
      <c r="DL157" s="20">
        <f t="shared" si="575"/>
        <v>0</v>
      </c>
      <c r="DM157" s="20">
        <f t="shared" si="576"/>
        <v>2.0000000000000018E-2</v>
      </c>
      <c r="DN157" s="20">
        <f t="shared" si="577"/>
        <v>0</v>
      </c>
      <c r="DO157" s="18">
        <v>2.54</v>
      </c>
      <c r="DP157" s="18">
        <v>0</v>
      </c>
      <c r="DQ157" s="18">
        <v>1</v>
      </c>
      <c r="DR157" s="18">
        <v>1</v>
      </c>
      <c r="DS157" s="25">
        <f t="shared" si="578"/>
        <v>2.54</v>
      </c>
      <c r="DT157" s="25">
        <f t="shared" si="579"/>
        <v>0</v>
      </c>
      <c r="DU157" s="25">
        <f t="shared" si="580"/>
        <v>6.07</v>
      </c>
      <c r="DV157" s="25">
        <f t="shared" si="581"/>
        <v>0</v>
      </c>
      <c r="DW157" s="25">
        <f t="shared" si="582"/>
        <v>6.07</v>
      </c>
      <c r="DX157" s="25">
        <f t="shared" si="583"/>
        <v>12.38</v>
      </c>
      <c r="DY157" s="25">
        <f t="shared" si="584"/>
        <v>0</v>
      </c>
      <c r="DZ157" s="25">
        <f t="shared" si="585"/>
        <v>12.38</v>
      </c>
      <c r="EA157" s="25">
        <f t="shared" si="586"/>
        <v>7.85</v>
      </c>
      <c r="EB157" s="25">
        <f t="shared" si="587"/>
        <v>0</v>
      </c>
      <c r="EC157" s="25">
        <f t="shared" si="588"/>
        <v>7.85</v>
      </c>
      <c r="ED157" s="25">
        <f t="shared" si="589"/>
        <v>4.53</v>
      </c>
      <c r="EE157" s="25">
        <f t="shared" si="589"/>
        <v>0</v>
      </c>
      <c r="EF157" s="25">
        <f t="shared" si="590"/>
        <v>4.53</v>
      </c>
      <c r="EG157" s="25">
        <f t="shared" si="591"/>
        <v>7.85</v>
      </c>
      <c r="EH157" s="25">
        <f t="shared" si="591"/>
        <v>0</v>
      </c>
      <c r="EI157" s="25">
        <f t="shared" si="592"/>
        <v>7.85</v>
      </c>
      <c r="EJ157" s="18">
        <v>2601.0100000000002</v>
      </c>
      <c r="EK157" s="18">
        <v>2567.35</v>
      </c>
      <c r="EL157" s="18" t="s">
        <v>946</v>
      </c>
      <c r="EM157" s="18" t="s">
        <v>947</v>
      </c>
      <c r="EN157" s="16" t="s">
        <v>774</v>
      </c>
      <c r="EO157" s="16" t="s">
        <v>132</v>
      </c>
      <c r="EP157" s="16" t="e">
        <f>IF(OR(EN157="Cống tròn",EN157="Cống hộp",EN157="Ống nhựa"),INDEX(#REF!,MATCH(E157,#REF!,0)),IF(OR(EN157="Rãnh xây",EN157="Rãnh bê tông"),INDEX(#REF!,MATCH(E157,#REF!,0)),0))</f>
        <v>#REF!</v>
      </c>
      <c r="EQ157" s="18">
        <v>32.460000000000299</v>
      </c>
      <c r="ER157" s="18">
        <v>1</v>
      </c>
      <c r="ES157" s="25">
        <f t="shared" si="593"/>
        <v>32</v>
      </c>
      <c r="ET157" s="1" t="e">
        <f>_xlfn.IFNA(IF(EN157="Cống tròn",INDEX(#REF!,MATCH(E157,#REF!,0)),IF(EN157="Cống hộp",INDEX(#REF!,MATCH(E157,#REF!,0)),EU157&amp;" ,"&amp;EV157)),0)</f>
        <v>#REF!</v>
      </c>
      <c r="EU157" s="16" t="s">
        <v>769</v>
      </c>
      <c r="EV157" s="16" t="s">
        <v>775</v>
      </c>
      <c r="EW157" s="16" t="e">
        <f>_xlfn.IFNA(INDEX(#REF!,MATCH(E157,#REF!,0)),0)</f>
        <v>#REF!</v>
      </c>
      <c r="EX157" s="16"/>
      <c r="EY157" s="18">
        <v>0</v>
      </c>
      <c r="EZ157" s="18">
        <v>0</v>
      </c>
      <c r="FA157" s="18">
        <v>0</v>
      </c>
      <c r="FB157" s="19">
        <v>0</v>
      </c>
      <c r="FC157" s="19">
        <v>0</v>
      </c>
      <c r="FD157" s="25">
        <f t="shared" si="447"/>
        <v>0</v>
      </c>
      <c r="FE157" s="25">
        <f t="shared" si="594"/>
        <v>0</v>
      </c>
      <c r="FF157" s="18">
        <v>0.1</v>
      </c>
      <c r="FG157" s="18">
        <v>2</v>
      </c>
      <c r="FH157" s="18">
        <v>1</v>
      </c>
      <c r="FI157" s="25">
        <f t="shared" si="595"/>
        <v>1.2</v>
      </c>
      <c r="FJ157" s="18">
        <v>0</v>
      </c>
      <c r="FK157" s="18">
        <v>0</v>
      </c>
      <c r="FL157" s="18">
        <v>0.2</v>
      </c>
      <c r="FM157" s="18">
        <v>1.4</v>
      </c>
      <c r="FN157" s="18">
        <v>0</v>
      </c>
      <c r="FO157" s="25">
        <f t="shared" si="596"/>
        <v>1.4</v>
      </c>
      <c r="FP157" s="18">
        <v>1.4999999999999999E-2</v>
      </c>
      <c r="FQ157" s="18">
        <v>1</v>
      </c>
      <c r="FR157" s="25">
        <f t="shared" si="448"/>
        <v>31</v>
      </c>
      <c r="FS157" s="25">
        <f t="shared" si="449"/>
        <v>0.44999999999999996</v>
      </c>
      <c r="FT157" s="25">
        <f t="shared" si="450"/>
        <v>31.45</v>
      </c>
      <c r="FU157" s="25">
        <f t="shared" si="451"/>
        <v>-1.0100000000003</v>
      </c>
      <c r="FV157" s="25" t="str">
        <f t="shared" si="597"/>
        <v>Thêm 01</v>
      </c>
      <c r="FW157" s="25">
        <f t="shared" si="598"/>
        <v>0</v>
      </c>
      <c r="FX157" s="16"/>
      <c r="FY157" s="16"/>
      <c r="FZ157" s="16"/>
      <c r="GA157" s="16"/>
      <c r="GB157" s="19">
        <v>0</v>
      </c>
      <c r="GC157" s="19">
        <v>0</v>
      </c>
      <c r="GD157" s="19">
        <v>0</v>
      </c>
      <c r="GE157" s="19">
        <v>0</v>
      </c>
      <c r="GF157" s="19">
        <v>0</v>
      </c>
      <c r="GG157" s="19">
        <v>0</v>
      </c>
      <c r="GH157" s="19">
        <v>0</v>
      </c>
      <c r="GI157" s="19">
        <v>0</v>
      </c>
      <c r="GJ157" s="19">
        <v>0</v>
      </c>
      <c r="GK157" s="19">
        <v>0</v>
      </c>
      <c r="GL157" s="25">
        <f t="shared" si="452"/>
        <v>0</v>
      </c>
      <c r="GM157" s="25">
        <f t="shared" si="599"/>
        <v>0</v>
      </c>
      <c r="GN157" s="19">
        <v>0</v>
      </c>
      <c r="GO157" s="19">
        <v>0</v>
      </c>
      <c r="GP157" s="19">
        <v>0</v>
      </c>
      <c r="GQ157" s="19">
        <v>0</v>
      </c>
      <c r="GR157" s="1" t="e">
        <f>_xlfn.IFNA(INDEX(#REF!,MATCH(E157,#REF!,0)),0)</f>
        <v>#REF!</v>
      </c>
      <c r="GS157" s="16"/>
      <c r="GT157" s="18">
        <v>0</v>
      </c>
      <c r="GU157" s="18">
        <v>0</v>
      </c>
      <c r="GV157" s="18">
        <v>0</v>
      </c>
      <c r="GW157" s="18">
        <v>0</v>
      </c>
      <c r="GX157" s="25">
        <f t="shared" si="453"/>
        <v>0</v>
      </c>
      <c r="GY157" s="25">
        <f t="shared" si="454"/>
        <v>0</v>
      </c>
      <c r="GZ157" s="25">
        <f t="shared" si="600"/>
        <v>0</v>
      </c>
      <c r="HA157" s="1" t="e" cm="1">
        <f t="array" ref="HA157">INDEX(#REF!,MATCH(EJ157&amp;EK157&amp;HD157&amp;HE157&amp;HF157,#REF!&amp;#REF!&amp;#REF!&amp;#REF!&amp;#REF!,0))</f>
        <v>#REF!</v>
      </c>
      <c r="HB157" s="16"/>
      <c r="HC157" s="25">
        <f t="shared" si="601"/>
        <v>0</v>
      </c>
      <c r="HD157" s="18">
        <v>0</v>
      </c>
      <c r="HE157" s="18">
        <v>0</v>
      </c>
      <c r="HF157" s="18">
        <v>0</v>
      </c>
      <c r="HG157" s="1" t="e" cm="1">
        <f t="array" ref="HG157">INDEX(#REF!,MATCH(EJ157&amp;EK157&amp;HJ157&amp;HK157&amp;HL157,#REF!&amp;#REF!&amp;#REF!&amp;#REF!&amp;#REF!,0))</f>
        <v>#REF!</v>
      </c>
      <c r="HH157" s="16"/>
      <c r="HI157" s="25">
        <f t="shared" si="602"/>
        <v>0</v>
      </c>
      <c r="HJ157" s="25">
        <f t="shared" si="603"/>
        <v>0</v>
      </c>
      <c r="HK157" s="19">
        <v>0</v>
      </c>
      <c r="HL157" s="19">
        <v>0</v>
      </c>
      <c r="HM157" s="18">
        <v>0.01</v>
      </c>
      <c r="HN157" s="18">
        <v>1</v>
      </c>
      <c r="HO157" s="25">
        <f t="shared" si="604"/>
        <v>0</v>
      </c>
      <c r="HP157" s="25">
        <f t="shared" si="605"/>
        <v>0</v>
      </c>
      <c r="HQ157" s="25">
        <f t="shared" si="606"/>
        <v>0</v>
      </c>
      <c r="HR157" s="25">
        <f t="shared" si="607"/>
        <v>0</v>
      </c>
      <c r="HS157" s="25">
        <f t="shared" si="608"/>
        <v>0</v>
      </c>
      <c r="HT157" s="19">
        <v>0</v>
      </c>
      <c r="HU157" s="19">
        <v>0</v>
      </c>
      <c r="HV157" s="19">
        <v>0</v>
      </c>
      <c r="HW157" s="25">
        <f t="shared" si="609"/>
        <v>0</v>
      </c>
      <c r="HX157" s="19">
        <v>0</v>
      </c>
      <c r="HY157" s="19">
        <v>0</v>
      </c>
      <c r="HZ157" s="18">
        <v>46.27</v>
      </c>
      <c r="IA157" s="20">
        <f>ROUND(IF(EN157="Cống tròn",IF(EN157="Cống tròn",IF(EU157="Không có móng",IQ157-FF157,IF(EU157="Đế",IP157-FN157,IF(OR(EU157="Móng bê tông",EU157="Móng bê tông kết hợp đế"),II157-FJ157,0))),0),IF(EN157="Cống hộp",IF(AND(EN157="Cống hộp",EU157="Không có móng"),IQ157-GF157,IF(AND(EN157="Cống hộp",EU157="Móng bê tông"),IJ157-GB157,0)),IF(OR(EN157="Rãnh xây",EN157="Rãnh bê tông"),IF(OR(EN157="Rãnh xây",EN157="Rãnh bê tông"),IK157-GB157,0),IF(EN157="Ống nhựa",IF(AND(EN157="Ống nhựa",EU157="Không đắp cát"),IQ157-HT157,IF(AND(EN157="Ống nhựa",EU157="Đắp cát"),IH157-HX157,0)),IF(EN157="Rãnh thang",IF(EN157="Rãnh thang",IF(EU157="Móng bê tông",#REF!-#REF!,IQ157),0),0))))),2)</f>
        <v>44.18</v>
      </c>
      <c r="IB157" s="20">
        <f t="shared" si="610"/>
        <v>2.0900000000000034</v>
      </c>
      <c r="IC157" s="20">
        <f t="shared" si="455"/>
        <v>44.179999999999993</v>
      </c>
      <c r="ID157" s="20">
        <f t="shared" si="456"/>
        <v>0</v>
      </c>
      <c r="IE157" s="20">
        <f t="shared" si="457"/>
        <v>0</v>
      </c>
      <c r="IF157" s="20">
        <f t="shared" si="458"/>
        <v>0</v>
      </c>
      <c r="IG157" s="20">
        <f>IF(EN157="Rãnh thang",IF(AND(EN157="Rãnh thang",EU157="Móng bê tông"),IQ157-#REF!,0),IF(EN157="Ống nhựa",IF(AND(EN157="Ống nhựa",EU157="Đắp cát"),IQ157-HT157,0),IF(EN157="Cống tròn",IF(EN157="Cống tròn",IF(OR(EU157="Móng bê tông",EU157="Móng bê tông kết hợp đế"),IM157-FL157,0),0),IF(EN157="Cống hộp",IF(AND(EN157="Cống hộp",EU157="Móng bê tông"),IN157-GD157,0),IF(OR(EN157="Rãnh xây",EN157="Rãnh bê tông"),IF(AND(EN157="Rãnh xây",EU157="Móng bê tông"),IO157-GD157,IF(AND(EN157="Rãnh bê tông",EU157="Móng bê tông"),IO157-GD157,0)),0)))))</f>
        <v>44.179999999999993</v>
      </c>
      <c r="IH157" s="20">
        <f t="shared" si="459"/>
        <v>0</v>
      </c>
      <c r="II157" s="20">
        <f t="shared" si="460"/>
        <v>44.179999999999993</v>
      </c>
      <c r="IJ157" s="20">
        <f t="shared" si="461"/>
        <v>0</v>
      </c>
      <c r="IK157" s="20">
        <f t="shared" si="462"/>
        <v>0</v>
      </c>
      <c r="IL157" s="20">
        <f t="shared" si="463"/>
        <v>44.379999999999995</v>
      </c>
      <c r="IM157" s="20">
        <f t="shared" si="464"/>
        <v>44.379999999999995</v>
      </c>
      <c r="IN157" s="20">
        <f t="shared" si="465"/>
        <v>0</v>
      </c>
      <c r="IO157" s="20">
        <f t="shared" si="466"/>
        <v>0</v>
      </c>
      <c r="IP157" s="20">
        <f t="shared" si="467"/>
        <v>0</v>
      </c>
      <c r="IQ157" s="18">
        <v>44.48</v>
      </c>
      <c r="IR157" s="25">
        <f t="shared" si="611"/>
        <v>0</v>
      </c>
      <c r="IS157" s="25">
        <f t="shared" si="468"/>
        <v>0</v>
      </c>
      <c r="IT157" s="25">
        <f t="shared" si="469"/>
        <v>0</v>
      </c>
      <c r="IU157" s="25">
        <f>ROUND(IF(EN157="Cống tròn",IF(EN157="Cống tròn",IV157+FF157,0),IF(EN157="Cống hộp",IF(EN157="Cống hộp",IV157+GP157,0),IF(OR(EN157="Rãnh xây",EN157="Rãnh bê tông"),IF(OR(EN157="Rãnh xây",EN157="Rãnh bê tông"),IV157+GP157,0),IF(EN157="ống nhựa",IF(EN157="Ống nhựa",IV157+HT157,0),IF(EN157="Rãnh thang",IF(EN157="Rãnh thang",IQ157+#REF!,0),0))))),2)</f>
        <v>45.53</v>
      </c>
      <c r="IV157" s="18">
        <v>45.43</v>
      </c>
      <c r="IW157" s="25">
        <f t="shared" si="470"/>
        <v>45.53</v>
      </c>
      <c r="IX157" s="25">
        <f t="shared" si="471"/>
        <v>0</v>
      </c>
      <c r="IY157" s="25">
        <f t="shared" si="472"/>
        <v>0</v>
      </c>
      <c r="IZ157" s="25">
        <f t="shared" si="473"/>
        <v>0</v>
      </c>
      <c r="JA157" s="25">
        <f t="shared" si="474"/>
        <v>0</v>
      </c>
      <c r="JB157" s="18">
        <v>46.12</v>
      </c>
      <c r="JC157" s="20">
        <f>ROUND(IF(EN157="Cống tròn",IF(EN157="Cống tròn",IF(EU157="Không có móng",JS157-FF157,IF(EU157="Đế",JR157-FN157,IF(OR(EU157="Móng bê tông",EU157="Móng bê tông kết hợp đế"),JK157-FJ157,0))),0),IF(EN157="Cống hộp",IF(AND(EN157="Cống hộp",EU157="Không có móng"),JS157-GF157,IF(AND(EN157="Cống hộp",EU157="Móng bê tông"),JL157-GB157,0)),IF(OR(EN157="Rãnh xây",EN157="Rãnh bê tông"),IF(OR(EN157="Rãnh xây",EN157="Rãnh bê tông"),JM157-GB157,0),IF(EN157="Ống nhựa",IF(AND(EN157="Ống nhựa",EU157="Không đắp cát"),JS157-HT157,IF(AND(EN157="Ống nhựa",EU157="Đắp cát"),JJ157-HX157,0)),IF(EN157="Rãnh thang",IF(EN157="Rãnh thang",IF(EU157="Móng bê tông",#REF!-#REF!,JS157),0),0))))),2)</f>
        <v>44.13</v>
      </c>
      <c r="JD157" s="20">
        <f t="shared" si="612"/>
        <v>1.9899999999999949</v>
      </c>
      <c r="JE157" s="20">
        <f t="shared" si="475"/>
        <v>44.129999999999995</v>
      </c>
      <c r="JF157" s="20">
        <f t="shared" si="476"/>
        <v>0</v>
      </c>
      <c r="JG157" s="20">
        <f t="shared" si="477"/>
        <v>0</v>
      </c>
      <c r="JH157" s="20">
        <f t="shared" si="478"/>
        <v>0</v>
      </c>
      <c r="JI157" s="20">
        <f>IF(EN157="Rãnh thang",IF(AND(EN157="Rãnh thang",EU157="Móng bê tông"),JS157-#REF!,0),IF(EN157="Ống nhựa",IF(AND(EN157="Ống nhựa",EU157="Đắp cát"),JS157-HT157,0),IF(EN157="Cống tròn",IF(EN157="Cống tròn",IF(OR(EU157="Móng bê tông",EU157="Móng bê tông kết hợp đế"),JO157-FL157,0),0),IF(EN157="Cống hộp",IF(AND(EN157="Cống hộp",EU157="Móng bê tông"),JP157-GD157,0),IF(OR(EN157="Rãnh xây",EN157="Rãnh bê tông"),IF(AND(EN157="Rãnh xây",EU157="Móng bê tông"),JQ157-GD157,IF(AND(EN157="Rãnh bê tông",EU157="Móng bê tông"),JQ157-GD157,0)),0)))))</f>
        <v>44.129999999999995</v>
      </c>
      <c r="JJ157" s="20">
        <f t="shared" si="479"/>
        <v>0</v>
      </c>
      <c r="JK157" s="20">
        <f t="shared" si="480"/>
        <v>44.129999999999995</v>
      </c>
      <c r="JL157" s="20">
        <f t="shared" si="481"/>
        <v>0</v>
      </c>
      <c r="JM157" s="20">
        <f t="shared" si="482"/>
        <v>0</v>
      </c>
      <c r="JN157" s="20">
        <f t="shared" si="483"/>
        <v>44.33</v>
      </c>
      <c r="JO157" s="20">
        <f t="shared" si="484"/>
        <v>44.33</v>
      </c>
      <c r="JP157" s="20">
        <f t="shared" si="485"/>
        <v>0</v>
      </c>
      <c r="JQ157" s="20">
        <f t="shared" si="486"/>
        <v>0</v>
      </c>
      <c r="JR157" s="20">
        <f t="shared" si="487"/>
        <v>0</v>
      </c>
      <c r="JS157" s="26">
        <v>44.43</v>
      </c>
      <c r="JT157" s="25">
        <f t="shared" si="613"/>
        <v>0</v>
      </c>
      <c r="JU157" s="25">
        <f t="shared" si="488"/>
        <v>0</v>
      </c>
      <c r="JV157" s="25">
        <f t="shared" si="489"/>
        <v>0</v>
      </c>
      <c r="JW157" s="25">
        <f>ROUND(IF(EN157="Cống tròn",IF(EN157="Cống tròn",JX157+FF157,0),IF(EN157="Cống hộp",IF(EN157="Cống hộp",JX157+GP157,0),IF(OR(EN157="Rãnh xây",EN157="Rãnh bê tông"),IF(OR(EN157="Rãnh xây",EN157="Rãnh bê tông"),JX157+GP157,0),IF(EN157="ống nhựa",IF(EN157="Ống nhựa",JX157+HT157,0),IF(EN157="Rãnh thang",IF(EN157="Rãnh thang",JS157+#REF!,0),0))))),2)</f>
        <v>45.53</v>
      </c>
      <c r="JX157" s="27">
        <v>45.43</v>
      </c>
      <c r="JY157" s="25">
        <f t="shared" si="490"/>
        <v>45.53</v>
      </c>
      <c r="JZ157" s="25">
        <f t="shared" si="491"/>
        <v>0</v>
      </c>
      <c r="KA157" s="25">
        <f t="shared" si="492"/>
        <v>0</v>
      </c>
      <c r="KB157" s="25">
        <f t="shared" si="493"/>
        <v>0</v>
      </c>
      <c r="KC157" s="25">
        <f t="shared" si="494"/>
        <v>0</v>
      </c>
      <c r="KD157" s="28" t="s">
        <v>98</v>
      </c>
      <c r="KE157" s="27">
        <v>0</v>
      </c>
      <c r="KF157" s="25">
        <f t="shared" si="495"/>
        <v>2.0900000000000034</v>
      </c>
      <c r="KG157" s="25">
        <f t="shared" si="614"/>
        <v>2.0900000000000034</v>
      </c>
      <c r="KH157" s="27">
        <v>0</v>
      </c>
      <c r="KI157" s="25">
        <f t="shared" si="496"/>
        <v>1.9899999999999949</v>
      </c>
      <c r="KJ157" s="25">
        <f t="shared" si="615"/>
        <v>1.9899999999999949</v>
      </c>
      <c r="KK157" s="25">
        <f t="shared" si="497"/>
        <v>0</v>
      </c>
      <c r="KL157" s="25">
        <f t="shared" si="498"/>
        <v>0</v>
      </c>
      <c r="KM157" s="25">
        <f t="shared" si="616"/>
        <v>0</v>
      </c>
      <c r="KN157" s="25">
        <f t="shared" si="499"/>
        <v>0</v>
      </c>
      <c r="KO157" s="25">
        <f t="shared" si="500"/>
        <v>0</v>
      </c>
      <c r="KP157" s="25">
        <f t="shared" si="617"/>
        <v>0</v>
      </c>
      <c r="KQ157" s="25">
        <f t="shared" si="501"/>
        <v>0.2</v>
      </c>
      <c r="KR157" s="25">
        <f t="shared" si="502"/>
        <v>0.2</v>
      </c>
      <c r="KS157" s="25">
        <f t="shared" si="618"/>
        <v>0.2</v>
      </c>
      <c r="KT157" s="25">
        <f t="shared" si="503"/>
        <v>0</v>
      </c>
      <c r="KU157" s="25">
        <f t="shared" si="504"/>
        <v>0</v>
      </c>
      <c r="KV157" s="25">
        <f t="shared" si="619"/>
        <v>0</v>
      </c>
      <c r="KW157" s="25">
        <f t="shared" si="505"/>
        <v>0</v>
      </c>
      <c r="KX157" s="25">
        <f t="shared" si="506"/>
        <v>0</v>
      </c>
      <c r="KY157" s="25">
        <f t="shared" si="620"/>
        <v>0</v>
      </c>
      <c r="KZ157" s="25">
        <f t="shared" si="507"/>
        <v>0</v>
      </c>
      <c r="LA157" s="25">
        <f t="shared" si="508"/>
        <v>0</v>
      </c>
      <c r="LB157" s="25">
        <f t="shared" si="621"/>
        <v>0</v>
      </c>
      <c r="LC157" s="25">
        <f t="shared" si="509"/>
        <v>1.4</v>
      </c>
      <c r="LD157" s="25">
        <f t="shared" si="510"/>
        <v>1.4</v>
      </c>
      <c r="LE157" s="25">
        <f t="shared" si="622"/>
        <v>1.4</v>
      </c>
      <c r="LF157" s="25">
        <f t="shared" si="511"/>
        <v>0</v>
      </c>
      <c r="LG157" s="25">
        <f t="shared" si="512"/>
        <v>0</v>
      </c>
      <c r="LH157" s="25">
        <f t="shared" si="623"/>
        <v>0</v>
      </c>
      <c r="LI157" s="25">
        <f t="shared" si="513"/>
        <v>0</v>
      </c>
      <c r="LJ157" s="25">
        <f t="shared" si="514"/>
        <v>0</v>
      </c>
      <c r="LK157" s="25">
        <f t="shared" si="624"/>
        <v>0</v>
      </c>
      <c r="LL157" s="25">
        <f t="shared" si="515"/>
        <v>0</v>
      </c>
      <c r="LM157" s="25">
        <f t="shared" si="516"/>
        <v>0</v>
      </c>
      <c r="LN157" s="25">
        <f t="shared" si="625"/>
        <v>0</v>
      </c>
      <c r="LO157" s="25">
        <f t="shared" si="517"/>
        <v>0</v>
      </c>
      <c r="LP157" s="25">
        <f t="shared" si="518"/>
        <v>0</v>
      </c>
      <c r="LQ157" s="25">
        <f t="shared" si="626"/>
        <v>0</v>
      </c>
      <c r="LR157" s="25">
        <f t="shared" si="519"/>
        <v>0</v>
      </c>
      <c r="LS157" s="25">
        <f t="shared" si="520"/>
        <v>0</v>
      </c>
      <c r="LT157" s="25">
        <f t="shared" si="627"/>
        <v>0</v>
      </c>
      <c r="LU157" s="25">
        <f t="shared" si="521"/>
        <v>0</v>
      </c>
      <c r="LV157" s="25">
        <f t="shared" si="522"/>
        <v>0</v>
      </c>
      <c r="LW157" s="25">
        <f t="shared" si="628"/>
        <v>0</v>
      </c>
      <c r="LX157" s="25">
        <f t="shared" si="523"/>
        <v>0</v>
      </c>
      <c r="LY157" s="25">
        <f t="shared" si="524"/>
        <v>0</v>
      </c>
      <c r="LZ157" s="25">
        <f t="shared" si="629"/>
        <v>0</v>
      </c>
      <c r="MA157" s="25">
        <f t="shared" si="525"/>
        <v>0</v>
      </c>
      <c r="MB157" s="25">
        <f t="shared" si="526"/>
        <v>0</v>
      </c>
      <c r="MC157" s="25">
        <f t="shared" si="630"/>
        <v>0</v>
      </c>
      <c r="MD157" s="25">
        <f t="shared" si="527"/>
        <v>0</v>
      </c>
      <c r="ME157" s="25">
        <f t="shared" si="528"/>
        <v>0</v>
      </c>
      <c r="MF157" s="25">
        <f t="shared" si="631"/>
        <v>0</v>
      </c>
      <c r="MG157" s="25">
        <f t="shared" si="529"/>
        <v>0</v>
      </c>
      <c r="MH157" s="25">
        <f t="shared" si="530"/>
        <v>0</v>
      </c>
      <c r="MI157" s="25">
        <f t="shared" si="632"/>
        <v>0</v>
      </c>
      <c r="MJ157" s="25">
        <f t="shared" si="531"/>
        <v>0</v>
      </c>
      <c r="MK157" s="25">
        <f t="shared" si="532"/>
        <v>0</v>
      </c>
      <c r="ML157" s="25">
        <f t="shared" si="633"/>
        <v>0</v>
      </c>
      <c r="MM157" s="25">
        <f t="shared" si="533"/>
        <v>0</v>
      </c>
      <c r="MN157" s="25">
        <f t="shared" si="534"/>
        <v>0</v>
      </c>
      <c r="MO157" s="25">
        <f t="shared" si="634"/>
        <v>0</v>
      </c>
      <c r="MP157" s="25">
        <f t="shared" si="535"/>
        <v>0</v>
      </c>
      <c r="MQ157" s="25">
        <f t="shared" si="536"/>
        <v>0</v>
      </c>
      <c r="MR157" s="25">
        <f t="shared" si="635"/>
        <v>0</v>
      </c>
      <c r="MS157" s="29">
        <v>1.4</v>
      </c>
      <c r="MT157" s="29">
        <v>0</v>
      </c>
      <c r="MU157" s="29">
        <v>1</v>
      </c>
      <c r="MV157" s="29">
        <v>1</v>
      </c>
      <c r="MW157" s="25">
        <f t="shared" si="537"/>
        <v>1.4</v>
      </c>
      <c r="MX157" s="25">
        <f t="shared" si="538"/>
        <v>2.93</v>
      </c>
      <c r="MY157" s="25">
        <f t="shared" si="539"/>
        <v>0</v>
      </c>
      <c r="MZ157" s="25">
        <f t="shared" si="540"/>
        <v>0</v>
      </c>
      <c r="NA157" s="25">
        <f t="shared" si="541"/>
        <v>1.4</v>
      </c>
      <c r="NB157" s="25">
        <f t="shared" si="542"/>
        <v>2.79</v>
      </c>
      <c r="NC157" s="25">
        <f t="shared" si="543"/>
        <v>0</v>
      </c>
      <c r="ND157" s="25">
        <f t="shared" si="544"/>
        <v>0</v>
      </c>
      <c r="NE157" s="25">
        <f t="shared" si="636"/>
        <v>1.4</v>
      </c>
      <c r="NF157" s="25">
        <f t="shared" si="636"/>
        <v>2.8600000000000003</v>
      </c>
      <c r="NG157" s="25">
        <f t="shared" si="636"/>
        <v>0</v>
      </c>
      <c r="NH157" s="25">
        <f t="shared" si="545"/>
        <v>0</v>
      </c>
      <c r="NI157" s="25">
        <f t="shared" si="546"/>
        <v>92.84</v>
      </c>
      <c r="NJ157" s="25">
        <f t="shared" si="547"/>
        <v>0</v>
      </c>
      <c r="NK157" s="25">
        <f t="shared" si="548"/>
        <v>92.84</v>
      </c>
      <c r="NL157" s="25">
        <f t="shared" si="549"/>
        <v>59.03</v>
      </c>
      <c r="NM157" s="25">
        <f t="shared" si="550"/>
        <v>0</v>
      </c>
      <c r="NN157" s="25">
        <f t="shared" si="637"/>
        <v>59.03</v>
      </c>
      <c r="NO157" s="25">
        <f t="shared" si="551"/>
        <v>0</v>
      </c>
      <c r="NP157" s="25">
        <f t="shared" si="552"/>
        <v>0</v>
      </c>
      <c r="NQ157" s="25">
        <f t="shared" si="638"/>
        <v>0</v>
      </c>
      <c r="NR157" s="25">
        <f t="shared" si="553"/>
        <v>0</v>
      </c>
      <c r="NS157" s="25">
        <f t="shared" si="554"/>
        <v>0</v>
      </c>
      <c r="NT157" s="25">
        <f t="shared" si="639"/>
        <v>0</v>
      </c>
      <c r="NU157" s="25">
        <f t="shared" si="555"/>
        <v>0</v>
      </c>
      <c r="NV157" s="25">
        <f t="shared" si="556"/>
        <v>0</v>
      </c>
      <c r="NW157" s="25">
        <f t="shared" si="640"/>
        <v>0</v>
      </c>
      <c r="NX157" s="25">
        <f t="shared" si="641"/>
        <v>59.03</v>
      </c>
      <c r="NY157" s="25">
        <f t="shared" si="641"/>
        <v>0</v>
      </c>
      <c r="NZ157" s="25">
        <f t="shared" si="642"/>
        <v>59.03</v>
      </c>
      <c r="OA157" s="25">
        <f t="shared" si="643"/>
        <v>33.81</v>
      </c>
      <c r="OB157" s="25">
        <f t="shared" si="643"/>
        <v>0</v>
      </c>
      <c r="OC157" s="25">
        <f t="shared" si="644"/>
        <v>33.81</v>
      </c>
      <c r="OD157" s="25">
        <f t="shared" si="645"/>
        <v>59.03</v>
      </c>
      <c r="OE157" s="25">
        <f t="shared" si="645"/>
        <v>0</v>
      </c>
      <c r="OF157" s="25">
        <f t="shared" si="645"/>
        <v>59.03</v>
      </c>
      <c r="OG157" s="25">
        <f t="shared" si="557"/>
        <v>0</v>
      </c>
      <c r="OH157" s="25">
        <f t="shared" si="558"/>
        <v>0</v>
      </c>
      <c r="OI157" s="25">
        <f t="shared" si="559"/>
        <v>0</v>
      </c>
      <c r="OJ157" s="25">
        <f t="shared" si="560"/>
        <v>0</v>
      </c>
      <c r="OK157" s="25">
        <f t="shared" si="561"/>
        <v>0</v>
      </c>
      <c r="OL157" s="25">
        <f t="shared" si="562"/>
        <v>0</v>
      </c>
      <c r="OM157" s="25">
        <f t="shared" si="646"/>
        <v>0</v>
      </c>
      <c r="ON157" s="25">
        <f t="shared" si="646"/>
        <v>0</v>
      </c>
      <c r="OO157" s="25">
        <f t="shared" si="646"/>
        <v>0</v>
      </c>
      <c r="OP157" s="25">
        <f t="shared" si="563"/>
        <v>0</v>
      </c>
      <c r="OQ157" s="25">
        <f t="shared" si="564"/>
        <v>0</v>
      </c>
      <c r="OR157" s="25">
        <f t="shared" si="647"/>
        <v>0</v>
      </c>
      <c r="OS157" s="19">
        <v>535621.30000000005</v>
      </c>
      <c r="OT157" s="19">
        <v>2371957.86</v>
      </c>
    </row>
    <row r="158" spans="1:410" ht="33" customHeight="1" x14ac:dyDescent="0.25">
      <c r="A158" s="18"/>
      <c r="B158" s="18" t="s">
        <v>939</v>
      </c>
      <c r="C158" s="18">
        <v>2567.35</v>
      </c>
      <c r="D158" s="16" t="e">
        <f>_xlfn.IFNA(INDEX(#REF!,MATCH(E158,#REF!,0)),0)</f>
        <v>#REF!</v>
      </c>
      <c r="E158" s="18" t="s">
        <v>947</v>
      </c>
      <c r="F158" s="16" t="s">
        <v>765</v>
      </c>
      <c r="G158" s="16" t="s">
        <v>766</v>
      </c>
      <c r="H158" s="16" t="s">
        <v>767</v>
      </c>
      <c r="I158" s="16" t="s">
        <v>768</v>
      </c>
      <c r="J158" s="16" t="s">
        <v>769</v>
      </c>
      <c r="K158" s="16" t="s">
        <v>770</v>
      </c>
      <c r="L158" s="16" t="s">
        <v>771</v>
      </c>
      <c r="M158" s="18">
        <v>1.64</v>
      </c>
      <c r="N158" s="18">
        <v>1.94</v>
      </c>
      <c r="O158" s="18">
        <v>2.04</v>
      </c>
      <c r="P158" s="18">
        <v>2.34</v>
      </c>
      <c r="Q158" s="18">
        <v>0.1</v>
      </c>
      <c r="R158" s="18">
        <v>1.8399999999999999</v>
      </c>
      <c r="S158" s="18">
        <v>2.14</v>
      </c>
      <c r="T158" s="18">
        <v>0.2</v>
      </c>
      <c r="U158" s="18">
        <v>0</v>
      </c>
      <c r="V158" s="18">
        <v>0</v>
      </c>
      <c r="W158" s="18">
        <v>0</v>
      </c>
      <c r="X158" s="18">
        <v>1.64</v>
      </c>
      <c r="Y158" s="18">
        <v>1.9</v>
      </c>
      <c r="Z158" s="20">
        <f t="shared" si="565"/>
        <v>1.7</v>
      </c>
      <c r="AA158" s="18">
        <v>0.22</v>
      </c>
      <c r="AB158" s="18">
        <v>0</v>
      </c>
      <c r="AC158" s="18">
        <v>0</v>
      </c>
      <c r="AD158" s="18">
        <v>0</v>
      </c>
      <c r="AE158" s="18">
        <v>0</v>
      </c>
      <c r="AF158" s="18">
        <v>0</v>
      </c>
      <c r="AG158" s="18">
        <v>1.2</v>
      </c>
      <c r="AH158" s="18">
        <v>1.5</v>
      </c>
      <c r="AI158" s="20">
        <f t="shared" si="566"/>
        <v>1.8499999999999999</v>
      </c>
      <c r="AJ158" s="18">
        <v>0</v>
      </c>
      <c r="AK158" s="18">
        <v>0</v>
      </c>
      <c r="AL158" s="20">
        <f t="shared" si="567"/>
        <v>0</v>
      </c>
      <c r="AM158" s="18">
        <v>1.64</v>
      </c>
      <c r="AN158" s="18">
        <v>1.5</v>
      </c>
      <c r="AO158" s="18">
        <v>0.15</v>
      </c>
      <c r="AP158" s="18">
        <v>0.22</v>
      </c>
      <c r="AQ158" s="18">
        <v>1.64</v>
      </c>
      <c r="AR158" s="18">
        <v>1.72</v>
      </c>
      <c r="AS158" s="18">
        <v>0.12</v>
      </c>
      <c r="AT158" s="18">
        <v>0.11</v>
      </c>
      <c r="AU158" s="18">
        <v>0</v>
      </c>
      <c r="AV158" s="18">
        <v>1</v>
      </c>
      <c r="AW158" s="18">
        <v>0</v>
      </c>
      <c r="AX158" s="18">
        <v>0</v>
      </c>
      <c r="AY158" s="18">
        <v>0</v>
      </c>
      <c r="AZ158" s="18">
        <v>0</v>
      </c>
      <c r="BA158" s="18">
        <v>0</v>
      </c>
      <c r="BB158" s="18">
        <v>0</v>
      </c>
      <c r="BC158" s="18">
        <v>0</v>
      </c>
      <c r="BD158" s="18">
        <v>0</v>
      </c>
      <c r="BE158" s="18">
        <v>2</v>
      </c>
      <c r="BF158" s="18">
        <v>0</v>
      </c>
      <c r="BG158" s="18">
        <v>0</v>
      </c>
      <c r="BH158" s="18">
        <v>0</v>
      </c>
      <c r="BI158" s="18">
        <v>0</v>
      </c>
      <c r="BJ158" s="18">
        <v>0</v>
      </c>
      <c r="BK158" s="18">
        <v>0</v>
      </c>
      <c r="BL158" s="18">
        <v>0</v>
      </c>
      <c r="BM158" s="18">
        <v>0</v>
      </c>
      <c r="BN158" s="18">
        <v>0</v>
      </c>
      <c r="BO158" s="18">
        <v>0</v>
      </c>
      <c r="BP158" s="18">
        <v>0</v>
      </c>
      <c r="BQ158" s="18">
        <v>0</v>
      </c>
      <c r="BR158" s="18">
        <v>0</v>
      </c>
      <c r="BS158" s="18">
        <v>0</v>
      </c>
      <c r="BT158" s="18">
        <v>0</v>
      </c>
      <c r="BU158" s="18">
        <v>0</v>
      </c>
      <c r="BV158" s="18">
        <v>0</v>
      </c>
      <c r="BW158" s="18">
        <v>0</v>
      </c>
      <c r="BX158" s="18">
        <v>0</v>
      </c>
      <c r="BY158" s="18">
        <v>0</v>
      </c>
      <c r="BZ158" s="18">
        <v>0</v>
      </c>
      <c r="CA158" s="16" t="e">
        <f>_xlfn.IFNA(IF(RIGHT(D158,2)="=G",0,INDEX(#REF!,MATCH(E158,#REF!,0))),0)</f>
        <v>#REF!</v>
      </c>
      <c r="CB158" s="16" t="s">
        <v>776</v>
      </c>
      <c r="CC158" s="18">
        <v>0</v>
      </c>
      <c r="CD158" s="18">
        <v>0</v>
      </c>
      <c r="CE158" s="18">
        <v>1.4</v>
      </c>
      <c r="CF158" s="18">
        <v>0.85</v>
      </c>
      <c r="CG158" s="18">
        <v>0.12</v>
      </c>
      <c r="CH158" s="18">
        <v>2</v>
      </c>
      <c r="CI158" s="16" t="s">
        <v>98</v>
      </c>
      <c r="CJ158" s="18">
        <v>0</v>
      </c>
      <c r="CK158" s="20">
        <f t="shared" si="432"/>
        <v>2.29</v>
      </c>
      <c r="CL158" s="20">
        <f t="shared" si="568"/>
        <v>2.29</v>
      </c>
      <c r="CM158" s="18">
        <v>52.22</v>
      </c>
      <c r="CN158" s="18">
        <v>46.12</v>
      </c>
      <c r="CO158" s="18">
        <v>45.280999999999999</v>
      </c>
      <c r="CP158" s="22">
        <f t="shared" si="433"/>
        <v>46.12</v>
      </c>
      <c r="CQ158" s="22">
        <f t="shared" si="434"/>
        <v>43.83</v>
      </c>
      <c r="CR158" s="22">
        <f t="shared" si="569"/>
        <v>2.29</v>
      </c>
      <c r="CS158" s="22">
        <f t="shared" si="435"/>
        <v>43.93</v>
      </c>
      <c r="CT158" s="22">
        <f t="shared" si="436"/>
        <v>44.13</v>
      </c>
      <c r="CU158" s="18">
        <v>44.13</v>
      </c>
      <c r="CV158" s="22">
        <f t="shared" si="570"/>
        <v>1.7</v>
      </c>
      <c r="CW158" s="22">
        <f t="shared" si="437"/>
        <v>0</v>
      </c>
      <c r="CX158" s="22">
        <f t="shared" si="438"/>
        <v>0</v>
      </c>
      <c r="CY158" s="22">
        <f t="shared" si="439"/>
        <v>45.85</v>
      </c>
      <c r="CZ158" s="22">
        <f t="shared" si="440"/>
        <v>46</v>
      </c>
      <c r="DA158" s="18">
        <v>46.12</v>
      </c>
      <c r="DB158" s="20">
        <f t="shared" si="571"/>
        <v>2.29</v>
      </c>
      <c r="DC158" s="20">
        <f t="shared" si="572"/>
        <v>0</v>
      </c>
      <c r="DD158" s="20">
        <f t="shared" si="573"/>
        <v>2.29</v>
      </c>
      <c r="DE158" s="20">
        <f t="shared" si="441"/>
        <v>0.1</v>
      </c>
      <c r="DF158" s="20">
        <f t="shared" si="442"/>
        <v>0.2</v>
      </c>
      <c r="DG158" s="20">
        <f t="shared" si="443"/>
        <v>1.97</v>
      </c>
      <c r="DH158" s="20">
        <f t="shared" si="444"/>
        <v>0</v>
      </c>
      <c r="DI158" s="20">
        <f t="shared" si="445"/>
        <v>0</v>
      </c>
      <c r="DJ158" s="20">
        <f t="shared" si="446"/>
        <v>0</v>
      </c>
      <c r="DK158" s="20">
        <f t="shared" si="574"/>
        <v>2.27</v>
      </c>
      <c r="DL158" s="20">
        <f t="shared" si="575"/>
        <v>0</v>
      </c>
      <c r="DM158" s="20">
        <f t="shared" si="576"/>
        <v>2.0000000000000018E-2</v>
      </c>
      <c r="DN158" s="20">
        <f t="shared" si="577"/>
        <v>0</v>
      </c>
      <c r="DO158" s="18">
        <v>2.54</v>
      </c>
      <c r="DP158" s="18">
        <v>0</v>
      </c>
      <c r="DQ158" s="18">
        <v>1</v>
      </c>
      <c r="DR158" s="18">
        <v>1</v>
      </c>
      <c r="DS158" s="25">
        <f t="shared" si="578"/>
        <v>2.54</v>
      </c>
      <c r="DT158" s="25">
        <f t="shared" si="579"/>
        <v>0</v>
      </c>
      <c r="DU158" s="25">
        <f t="shared" si="580"/>
        <v>5.82</v>
      </c>
      <c r="DV158" s="25">
        <f t="shared" si="581"/>
        <v>0</v>
      </c>
      <c r="DW158" s="25">
        <f t="shared" si="582"/>
        <v>5.82</v>
      </c>
      <c r="DX158" s="25">
        <f t="shared" si="583"/>
        <v>11.87</v>
      </c>
      <c r="DY158" s="25">
        <f t="shared" si="584"/>
        <v>0</v>
      </c>
      <c r="DZ158" s="25">
        <f t="shared" si="585"/>
        <v>11.87</v>
      </c>
      <c r="EA158" s="25">
        <f t="shared" si="586"/>
        <v>7.53</v>
      </c>
      <c r="EB158" s="25">
        <f t="shared" si="587"/>
        <v>0</v>
      </c>
      <c r="EC158" s="25">
        <f t="shared" si="588"/>
        <v>7.53</v>
      </c>
      <c r="ED158" s="25">
        <f t="shared" si="589"/>
        <v>4.34</v>
      </c>
      <c r="EE158" s="25">
        <f t="shared" si="589"/>
        <v>0</v>
      </c>
      <c r="EF158" s="25">
        <f t="shared" si="590"/>
        <v>4.34</v>
      </c>
      <c r="EG158" s="25">
        <f t="shared" si="591"/>
        <v>7.53</v>
      </c>
      <c r="EH158" s="25">
        <f t="shared" si="591"/>
        <v>0</v>
      </c>
      <c r="EI158" s="25">
        <f t="shared" si="592"/>
        <v>7.53</v>
      </c>
      <c r="EJ158" s="18">
        <v>2567.35</v>
      </c>
      <c r="EK158" s="18">
        <v>2528.65</v>
      </c>
      <c r="EL158" s="18" t="s">
        <v>947</v>
      </c>
      <c r="EM158" s="18" t="s">
        <v>948</v>
      </c>
      <c r="EN158" s="16" t="s">
        <v>774</v>
      </c>
      <c r="EO158" s="16" t="s">
        <v>132</v>
      </c>
      <c r="EP158" s="16" t="e">
        <f>IF(OR(EN158="Cống tròn",EN158="Cống hộp",EN158="Ống nhựa"),INDEX(#REF!,MATCH(E158,#REF!,0)),IF(OR(EN158="Rãnh xây",EN158="Rãnh bê tông"),INDEX(#REF!,MATCH(E158,#REF!,0)),0))</f>
        <v>#REF!</v>
      </c>
      <c r="EQ158" s="18">
        <v>37.499999999999815</v>
      </c>
      <c r="ER158" s="18">
        <v>1</v>
      </c>
      <c r="ES158" s="25">
        <f t="shared" si="593"/>
        <v>37</v>
      </c>
      <c r="ET158" s="1" t="e">
        <f>_xlfn.IFNA(IF(EN158="Cống tròn",INDEX(#REF!,MATCH(E158,#REF!,0)),IF(EN158="Cống hộp",INDEX(#REF!,MATCH(E158,#REF!,0)),EU158&amp;" ,"&amp;EV158)),0)</f>
        <v>#REF!</v>
      </c>
      <c r="EU158" s="16" t="s">
        <v>769</v>
      </c>
      <c r="EV158" s="16" t="s">
        <v>775</v>
      </c>
      <c r="EW158" s="16" t="e">
        <f>_xlfn.IFNA(INDEX(#REF!,MATCH(E158,#REF!,0)),0)</f>
        <v>#REF!</v>
      </c>
      <c r="EX158" s="16"/>
      <c r="EY158" s="18">
        <v>0</v>
      </c>
      <c r="EZ158" s="18">
        <v>0</v>
      </c>
      <c r="FA158" s="18">
        <v>0</v>
      </c>
      <c r="FB158" s="19">
        <v>0</v>
      </c>
      <c r="FC158" s="19">
        <v>0</v>
      </c>
      <c r="FD158" s="25">
        <f t="shared" si="447"/>
        <v>0</v>
      </c>
      <c r="FE158" s="25">
        <f t="shared" si="594"/>
        <v>0</v>
      </c>
      <c r="FF158" s="18">
        <v>0.1</v>
      </c>
      <c r="FG158" s="18">
        <v>2</v>
      </c>
      <c r="FH158" s="18">
        <v>1</v>
      </c>
      <c r="FI158" s="25">
        <f t="shared" si="595"/>
        <v>1.2</v>
      </c>
      <c r="FJ158" s="18">
        <v>0</v>
      </c>
      <c r="FK158" s="18">
        <v>0</v>
      </c>
      <c r="FL158" s="18">
        <v>0.2</v>
      </c>
      <c r="FM158" s="18">
        <v>1.4</v>
      </c>
      <c r="FN158" s="18">
        <v>0</v>
      </c>
      <c r="FO158" s="25">
        <f t="shared" si="596"/>
        <v>1.4</v>
      </c>
      <c r="FP158" s="18">
        <v>1.4999999999999999E-2</v>
      </c>
      <c r="FQ158" s="18">
        <v>1</v>
      </c>
      <c r="FR158" s="25">
        <f t="shared" si="448"/>
        <v>36</v>
      </c>
      <c r="FS158" s="25">
        <f t="shared" si="449"/>
        <v>0.52500000000000002</v>
      </c>
      <c r="FT158" s="25">
        <f t="shared" si="450"/>
        <v>36.524999999999999</v>
      </c>
      <c r="FU158" s="25">
        <f t="shared" si="451"/>
        <v>-0.97499999999981668</v>
      </c>
      <c r="FV158" s="25" t="str">
        <f t="shared" si="597"/>
        <v>Thêm 01</v>
      </c>
      <c r="FW158" s="25">
        <f t="shared" si="598"/>
        <v>0.04</v>
      </c>
      <c r="FX158" s="16"/>
      <c r="FY158" s="16"/>
      <c r="FZ158" s="16"/>
      <c r="GA158" s="16"/>
      <c r="GB158" s="19">
        <v>0</v>
      </c>
      <c r="GC158" s="19">
        <v>0</v>
      </c>
      <c r="GD158" s="19">
        <v>0</v>
      </c>
      <c r="GE158" s="19">
        <v>0</v>
      </c>
      <c r="GF158" s="19">
        <v>0</v>
      </c>
      <c r="GG158" s="19">
        <v>0</v>
      </c>
      <c r="GH158" s="19">
        <v>0</v>
      </c>
      <c r="GI158" s="19">
        <v>0</v>
      </c>
      <c r="GJ158" s="19">
        <v>0</v>
      </c>
      <c r="GK158" s="19">
        <v>0</v>
      </c>
      <c r="GL158" s="25">
        <f t="shared" si="452"/>
        <v>0</v>
      </c>
      <c r="GM158" s="25">
        <f t="shared" si="599"/>
        <v>0</v>
      </c>
      <c r="GN158" s="19">
        <v>0</v>
      </c>
      <c r="GO158" s="19">
        <v>0</v>
      </c>
      <c r="GP158" s="19">
        <v>0</v>
      </c>
      <c r="GQ158" s="19">
        <v>0</v>
      </c>
      <c r="GR158" s="1" t="e">
        <f>_xlfn.IFNA(INDEX(#REF!,MATCH(E158,#REF!,0)),0)</f>
        <v>#REF!</v>
      </c>
      <c r="GS158" s="16"/>
      <c r="GT158" s="18">
        <v>0</v>
      </c>
      <c r="GU158" s="18">
        <v>0</v>
      </c>
      <c r="GV158" s="18">
        <v>0</v>
      </c>
      <c r="GW158" s="18">
        <v>0</v>
      </c>
      <c r="GX158" s="25">
        <f t="shared" si="453"/>
        <v>0</v>
      </c>
      <c r="GY158" s="25">
        <f t="shared" si="454"/>
        <v>0</v>
      </c>
      <c r="GZ158" s="25">
        <f t="shared" si="600"/>
        <v>0</v>
      </c>
      <c r="HA158" s="1" t="e" cm="1">
        <f t="array" ref="HA158">INDEX(#REF!,MATCH(EJ158&amp;EK158&amp;HD158&amp;HE158&amp;HF158,#REF!&amp;#REF!&amp;#REF!&amp;#REF!&amp;#REF!,0))</f>
        <v>#REF!</v>
      </c>
      <c r="HB158" s="16"/>
      <c r="HC158" s="25">
        <f t="shared" si="601"/>
        <v>0</v>
      </c>
      <c r="HD158" s="18">
        <v>0</v>
      </c>
      <c r="HE158" s="18">
        <v>0</v>
      </c>
      <c r="HF158" s="18">
        <v>0</v>
      </c>
      <c r="HG158" s="1" t="e" cm="1">
        <f t="array" ref="HG158">INDEX(#REF!,MATCH(EJ158&amp;EK158&amp;HJ158&amp;HK158&amp;HL158,#REF!&amp;#REF!&amp;#REF!&amp;#REF!&amp;#REF!,0))</f>
        <v>#REF!</v>
      </c>
      <c r="HH158" s="16"/>
      <c r="HI158" s="25">
        <f t="shared" si="602"/>
        <v>0</v>
      </c>
      <c r="HJ158" s="25">
        <f t="shared" si="603"/>
        <v>0</v>
      </c>
      <c r="HK158" s="19">
        <v>0</v>
      </c>
      <c r="HL158" s="19">
        <v>0</v>
      </c>
      <c r="HM158" s="18">
        <v>0.01</v>
      </c>
      <c r="HN158" s="18">
        <v>1</v>
      </c>
      <c r="HO158" s="25">
        <f t="shared" si="604"/>
        <v>0</v>
      </c>
      <c r="HP158" s="25">
        <f t="shared" si="605"/>
        <v>0</v>
      </c>
      <c r="HQ158" s="25">
        <f t="shared" si="606"/>
        <v>0</v>
      </c>
      <c r="HR158" s="25">
        <f t="shared" si="607"/>
        <v>0</v>
      </c>
      <c r="HS158" s="25">
        <f t="shared" si="608"/>
        <v>0</v>
      </c>
      <c r="HT158" s="19">
        <v>0</v>
      </c>
      <c r="HU158" s="19">
        <v>0</v>
      </c>
      <c r="HV158" s="19">
        <v>0</v>
      </c>
      <c r="HW158" s="25">
        <f t="shared" si="609"/>
        <v>0</v>
      </c>
      <c r="HX158" s="19">
        <v>0</v>
      </c>
      <c r="HY158" s="19">
        <v>0</v>
      </c>
      <c r="HZ158" s="18">
        <v>46.12</v>
      </c>
      <c r="IA158" s="20">
        <f>ROUND(IF(EN158="Cống tròn",IF(EN158="Cống tròn",IF(EU158="Không có móng",IQ158-FF158,IF(EU158="Đế",IP158-FN158,IF(OR(EU158="Móng bê tông",EU158="Móng bê tông kết hợp đế"),II158-FJ158,0))),0),IF(EN158="Cống hộp",IF(AND(EN158="Cống hộp",EU158="Không có móng"),IQ158-GF158,IF(AND(EN158="Cống hộp",EU158="Móng bê tông"),IJ158-GB158,0)),IF(OR(EN158="Rãnh xây",EN158="Rãnh bê tông"),IF(OR(EN158="Rãnh xây",EN158="Rãnh bê tông"),IK158-GB158,0),IF(EN158="Ống nhựa",IF(AND(EN158="Ống nhựa",EU158="Không đắp cát"),IQ158-HT158,IF(AND(EN158="Ống nhựa",EU158="Đắp cát"),IH158-HX158,0)),IF(EN158="Rãnh thang",IF(EN158="Rãnh thang",IF(EU158="Móng bê tông",#REF!-#REF!,IQ158),0),0))))),2)</f>
        <v>44.13</v>
      </c>
      <c r="IB158" s="20">
        <f t="shared" si="610"/>
        <v>1.9899999999999949</v>
      </c>
      <c r="IC158" s="20">
        <f t="shared" si="455"/>
        <v>44.129999999999995</v>
      </c>
      <c r="ID158" s="20">
        <f t="shared" si="456"/>
        <v>0</v>
      </c>
      <c r="IE158" s="20">
        <f t="shared" si="457"/>
        <v>0</v>
      </c>
      <c r="IF158" s="20">
        <f t="shared" si="458"/>
        <v>0</v>
      </c>
      <c r="IG158" s="20">
        <f>IF(EN158="Rãnh thang",IF(AND(EN158="Rãnh thang",EU158="Móng bê tông"),IQ158-#REF!,0),IF(EN158="Ống nhựa",IF(AND(EN158="Ống nhựa",EU158="Đắp cát"),IQ158-HT158,0),IF(EN158="Cống tròn",IF(EN158="Cống tròn",IF(OR(EU158="Móng bê tông",EU158="Móng bê tông kết hợp đế"),IM158-FL158,0),0),IF(EN158="Cống hộp",IF(AND(EN158="Cống hộp",EU158="Móng bê tông"),IN158-GD158,0),IF(OR(EN158="Rãnh xây",EN158="Rãnh bê tông"),IF(AND(EN158="Rãnh xây",EU158="Móng bê tông"),IO158-GD158,IF(AND(EN158="Rãnh bê tông",EU158="Móng bê tông"),IO158-GD158,0)),0)))))</f>
        <v>44.129999999999995</v>
      </c>
      <c r="IH158" s="20">
        <f t="shared" si="459"/>
        <v>0</v>
      </c>
      <c r="II158" s="20">
        <f t="shared" si="460"/>
        <v>44.129999999999995</v>
      </c>
      <c r="IJ158" s="20">
        <f t="shared" si="461"/>
        <v>0</v>
      </c>
      <c r="IK158" s="20">
        <f t="shared" si="462"/>
        <v>0</v>
      </c>
      <c r="IL158" s="20">
        <f t="shared" si="463"/>
        <v>44.33</v>
      </c>
      <c r="IM158" s="20">
        <f t="shared" si="464"/>
        <v>44.33</v>
      </c>
      <c r="IN158" s="20">
        <f t="shared" si="465"/>
        <v>0</v>
      </c>
      <c r="IO158" s="20">
        <f t="shared" si="466"/>
        <v>0</v>
      </c>
      <c r="IP158" s="20">
        <f t="shared" si="467"/>
        <v>0</v>
      </c>
      <c r="IQ158" s="18">
        <v>44.43</v>
      </c>
      <c r="IR158" s="25">
        <f t="shared" si="611"/>
        <v>0</v>
      </c>
      <c r="IS158" s="25">
        <f t="shared" si="468"/>
        <v>0</v>
      </c>
      <c r="IT158" s="25">
        <f t="shared" si="469"/>
        <v>0</v>
      </c>
      <c r="IU158" s="25">
        <f>ROUND(IF(EN158="Cống tròn",IF(EN158="Cống tròn",IV158+FF158,0),IF(EN158="Cống hộp",IF(EN158="Cống hộp",IV158+GP158,0),IF(OR(EN158="Rãnh xây",EN158="Rãnh bê tông"),IF(OR(EN158="Rãnh xây",EN158="Rãnh bê tông"),IV158+GP158,0),IF(EN158="ống nhựa",IF(EN158="Ống nhựa",IV158+HT158,0),IF(EN158="Rãnh thang",IF(EN158="Rãnh thang",IQ158+#REF!,0),0))))),2)</f>
        <v>45.47</v>
      </c>
      <c r="IV158" s="18">
        <v>45.37</v>
      </c>
      <c r="IW158" s="25">
        <f t="shared" si="470"/>
        <v>45.47</v>
      </c>
      <c r="IX158" s="25">
        <f t="shared" si="471"/>
        <v>0</v>
      </c>
      <c r="IY158" s="25">
        <f t="shared" si="472"/>
        <v>0</v>
      </c>
      <c r="IZ158" s="25">
        <f t="shared" si="473"/>
        <v>0</v>
      </c>
      <c r="JA158" s="25">
        <f t="shared" si="474"/>
        <v>0</v>
      </c>
      <c r="JB158" s="18">
        <v>45.24</v>
      </c>
      <c r="JC158" s="20">
        <f>ROUND(IF(EN158="Cống tròn",IF(EN158="Cống tròn",IF(EU158="Không có móng",JS158-FF158,IF(EU158="Đế",JR158-FN158,IF(OR(EU158="Móng bê tông",EU158="Móng bê tông kết hợp đế"),JK158-FJ158,0))),0),IF(EN158="Cống hộp",IF(AND(EN158="Cống hộp",EU158="Không có móng"),JS158-GF158,IF(AND(EN158="Cống hộp",EU158="Móng bê tông"),JL158-GB158,0)),IF(OR(EN158="Rãnh xây",EN158="Rãnh bê tông"),IF(OR(EN158="Rãnh xây",EN158="Rãnh bê tông"),JM158-GB158,0),IF(EN158="Ống nhựa",IF(AND(EN158="Ống nhựa",EU158="Không đắp cát"),JS158-HT158,IF(AND(EN158="Ống nhựa",EU158="Đắp cát"),JJ158-HX158,0)),IF(EN158="Rãnh thang",IF(EN158="Rãnh thang",IF(EU158="Móng bê tông",#REF!-#REF!,JS158),0),0))))),2)</f>
        <v>44.07</v>
      </c>
      <c r="JD158" s="20">
        <f t="shared" si="612"/>
        <v>1.1700000000000017</v>
      </c>
      <c r="JE158" s="20">
        <f t="shared" si="475"/>
        <v>44.069999999999993</v>
      </c>
      <c r="JF158" s="20">
        <f t="shared" si="476"/>
        <v>0</v>
      </c>
      <c r="JG158" s="20">
        <f t="shared" si="477"/>
        <v>0</v>
      </c>
      <c r="JH158" s="20">
        <f t="shared" si="478"/>
        <v>0</v>
      </c>
      <c r="JI158" s="20">
        <f>IF(EN158="Rãnh thang",IF(AND(EN158="Rãnh thang",EU158="Móng bê tông"),JS158-#REF!,0),IF(EN158="Ống nhựa",IF(AND(EN158="Ống nhựa",EU158="Đắp cát"),JS158-HT158,0),IF(EN158="Cống tròn",IF(EN158="Cống tròn",IF(OR(EU158="Móng bê tông",EU158="Móng bê tông kết hợp đế"),JO158-FL158,0),0),IF(EN158="Cống hộp",IF(AND(EN158="Cống hộp",EU158="Móng bê tông"),JP158-GD158,0),IF(OR(EN158="Rãnh xây",EN158="Rãnh bê tông"),IF(AND(EN158="Rãnh xây",EU158="Móng bê tông"),JQ158-GD158,IF(AND(EN158="Rãnh bê tông",EU158="Móng bê tông"),JQ158-GD158,0)),0)))))</f>
        <v>44.069999999999993</v>
      </c>
      <c r="JJ158" s="20">
        <f t="shared" si="479"/>
        <v>0</v>
      </c>
      <c r="JK158" s="20">
        <f t="shared" si="480"/>
        <v>44.069999999999993</v>
      </c>
      <c r="JL158" s="20">
        <f t="shared" si="481"/>
        <v>0</v>
      </c>
      <c r="JM158" s="20">
        <f t="shared" si="482"/>
        <v>0</v>
      </c>
      <c r="JN158" s="20">
        <f t="shared" si="483"/>
        <v>44.269999999999996</v>
      </c>
      <c r="JO158" s="20">
        <f t="shared" si="484"/>
        <v>44.269999999999996</v>
      </c>
      <c r="JP158" s="20">
        <f t="shared" si="485"/>
        <v>0</v>
      </c>
      <c r="JQ158" s="20">
        <f t="shared" si="486"/>
        <v>0</v>
      </c>
      <c r="JR158" s="20">
        <f t="shared" si="487"/>
        <v>0</v>
      </c>
      <c r="JS158" s="26">
        <v>44.37</v>
      </c>
      <c r="JT158" s="25">
        <f t="shared" si="613"/>
        <v>0</v>
      </c>
      <c r="JU158" s="25">
        <f t="shared" si="488"/>
        <v>0</v>
      </c>
      <c r="JV158" s="25">
        <f t="shared" si="489"/>
        <v>0</v>
      </c>
      <c r="JW158" s="25">
        <f>ROUND(IF(EN158="Cống tròn",IF(EN158="Cống tròn",JX158+FF158,0),IF(EN158="Cống hộp",IF(EN158="Cống hộp",JX158+GP158,0),IF(OR(EN158="Rãnh xây",EN158="Rãnh bê tông"),IF(OR(EN158="Rãnh xây",EN158="Rãnh bê tông"),JX158+GP158,0),IF(EN158="ống nhựa",IF(EN158="Ống nhựa",JX158+HT158,0),IF(EN158="Rãnh thang",IF(EN158="Rãnh thang",JS158+#REF!,0),0))))),2)</f>
        <v>45.47</v>
      </c>
      <c r="JX158" s="27">
        <v>45.37</v>
      </c>
      <c r="JY158" s="25">
        <f t="shared" si="490"/>
        <v>45.47</v>
      </c>
      <c r="JZ158" s="25">
        <f t="shared" si="491"/>
        <v>0</v>
      </c>
      <c r="KA158" s="25">
        <f t="shared" si="492"/>
        <v>0</v>
      </c>
      <c r="KB158" s="25">
        <f t="shared" si="493"/>
        <v>0</v>
      </c>
      <c r="KC158" s="25">
        <f t="shared" si="494"/>
        <v>0</v>
      </c>
      <c r="KD158" s="28" t="s">
        <v>98</v>
      </c>
      <c r="KE158" s="27">
        <v>0</v>
      </c>
      <c r="KF158" s="25">
        <f t="shared" si="495"/>
        <v>1.9899999999999949</v>
      </c>
      <c r="KG158" s="25">
        <f t="shared" si="614"/>
        <v>1.9899999999999949</v>
      </c>
      <c r="KH158" s="27">
        <v>0</v>
      </c>
      <c r="KI158" s="25">
        <f t="shared" si="496"/>
        <v>1.1700000000000017</v>
      </c>
      <c r="KJ158" s="25">
        <f t="shared" si="615"/>
        <v>1.1700000000000017</v>
      </c>
      <c r="KK158" s="25">
        <f t="shared" si="497"/>
        <v>0</v>
      </c>
      <c r="KL158" s="25">
        <f t="shared" si="498"/>
        <v>0</v>
      </c>
      <c r="KM158" s="25">
        <f t="shared" si="616"/>
        <v>0</v>
      </c>
      <c r="KN158" s="25">
        <f t="shared" si="499"/>
        <v>0</v>
      </c>
      <c r="KO158" s="25">
        <f t="shared" si="500"/>
        <v>0</v>
      </c>
      <c r="KP158" s="25">
        <f t="shared" si="617"/>
        <v>0</v>
      </c>
      <c r="KQ158" s="25">
        <f t="shared" si="501"/>
        <v>0.2</v>
      </c>
      <c r="KR158" s="25">
        <f t="shared" si="502"/>
        <v>0.2</v>
      </c>
      <c r="KS158" s="25">
        <f t="shared" si="618"/>
        <v>0.2</v>
      </c>
      <c r="KT158" s="25">
        <f t="shared" si="503"/>
        <v>0</v>
      </c>
      <c r="KU158" s="25">
        <f t="shared" si="504"/>
        <v>0</v>
      </c>
      <c r="KV158" s="25">
        <f t="shared" si="619"/>
        <v>0</v>
      </c>
      <c r="KW158" s="25">
        <f t="shared" si="505"/>
        <v>0</v>
      </c>
      <c r="KX158" s="25">
        <f t="shared" si="506"/>
        <v>0</v>
      </c>
      <c r="KY158" s="25">
        <f t="shared" si="620"/>
        <v>0</v>
      </c>
      <c r="KZ158" s="25">
        <f t="shared" si="507"/>
        <v>0</v>
      </c>
      <c r="LA158" s="25">
        <f t="shared" si="508"/>
        <v>0</v>
      </c>
      <c r="LB158" s="25">
        <f t="shared" si="621"/>
        <v>0</v>
      </c>
      <c r="LC158" s="25">
        <f t="shared" si="509"/>
        <v>1.4</v>
      </c>
      <c r="LD158" s="25">
        <f t="shared" si="510"/>
        <v>0.97000000000000175</v>
      </c>
      <c r="LE158" s="25">
        <f t="shared" si="622"/>
        <v>1.1850000000000009</v>
      </c>
      <c r="LF158" s="25">
        <f t="shared" si="511"/>
        <v>0</v>
      </c>
      <c r="LG158" s="25">
        <f t="shared" si="512"/>
        <v>0</v>
      </c>
      <c r="LH158" s="25">
        <f t="shared" si="623"/>
        <v>0</v>
      </c>
      <c r="LI158" s="25">
        <f t="shared" si="513"/>
        <v>0</v>
      </c>
      <c r="LJ158" s="25">
        <f t="shared" si="514"/>
        <v>0</v>
      </c>
      <c r="LK158" s="25">
        <f t="shared" si="624"/>
        <v>0</v>
      </c>
      <c r="LL158" s="25">
        <f t="shared" si="515"/>
        <v>0</v>
      </c>
      <c r="LM158" s="25">
        <f t="shared" si="516"/>
        <v>0</v>
      </c>
      <c r="LN158" s="25">
        <f t="shared" si="625"/>
        <v>0</v>
      </c>
      <c r="LO158" s="25">
        <f t="shared" si="517"/>
        <v>0</v>
      </c>
      <c r="LP158" s="25">
        <f t="shared" si="518"/>
        <v>0</v>
      </c>
      <c r="LQ158" s="25">
        <f t="shared" si="626"/>
        <v>0</v>
      </c>
      <c r="LR158" s="25">
        <f t="shared" si="519"/>
        <v>0</v>
      </c>
      <c r="LS158" s="25">
        <f t="shared" si="520"/>
        <v>0</v>
      </c>
      <c r="LT158" s="25">
        <f t="shared" si="627"/>
        <v>0</v>
      </c>
      <c r="LU158" s="25">
        <f t="shared" si="521"/>
        <v>0</v>
      </c>
      <c r="LV158" s="25">
        <f t="shared" si="522"/>
        <v>0</v>
      </c>
      <c r="LW158" s="25">
        <f t="shared" si="628"/>
        <v>0</v>
      </c>
      <c r="LX158" s="25">
        <f t="shared" si="523"/>
        <v>0</v>
      </c>
      <c r="LY158" s="25">
        <f t="shared" si="524"/>
        <v>0</v>
      </c>
      <c r="LZ158" s="25">
        <f t="shared" si="629"/>
        <v>0</v>
      </c>
      <c r="MA158" s="25">
        <f t="shared" si="525"/>
        <v>0</v>
      </c>
      <c r="MB158" s="25">
        <f t="shared" si="526"/>
        <v>0</v>
      </c>
      <c r="MC158" s="25">
        <f t="shared" si="630"/>
        <v>0</v>
      </c>
      <c r="MD158" s="25">
        <f t="shared" si="527"/>
        <v>0</v>
      </c>
      <c r="ME158" s="25">
        <f t="shared" si="528"/>
        <v>0</v>
      </c>
      <c r="MF158" s="25">
        <f t="shared" si="631"/>
        <v>0</v>
      </c>
      <c r="MG158" s="25">
        <f t="shared" si="529"/>
        <v>0</v>
      </c>
      <c r="MH158" s="25">
        <f t="shared" si="530"/>
        <v>0</v>
      </c>
      <c r="MI158" s="25">
        <f t="shared" si="632"/>
        <v>0</v>
      </c>
      <c r="MJ158" s="25">
        <f t="shared" si="531"/>
        <v>0</v>
      </c>
      <c r="MK158" s="25">
        <f t="shared" si="532"/>
        <v>0</v>
      </c>
      <c r="ML158" s="25">
        <f t="shared" si="633"/>
        <v>0</v>
      </c>
      <c r="MM158" s="25">
        <f t="shared" si="533"/>
        <v>0</v>
      </c>
      <c r="MN158" s="25">
        <f t="shared" si="534"/>
        <v>0</v>
      </c>
      <c r="MO158" s="25">
        <f t="shared" si="634"/>
        <v>0</v>
      </c>
      <c r="MP158" s="25">
        <f t="shared" si="535"/>
        <v>0</v>
      </c>
      <c r="MQ158" s="25">
        <f t="shared" si="536"/>
        <v>0</v>
      </c>
      <c r="MR158" s="25">
        <f t="shared" si="635"/>
        <v>0</v>
      </c>
      <c r="MS158" s="29">
        <v>1.4</v>
      </c>
      <c r="MT158" s="29">
        <v>0</v>
      </c>
      <c r="MU158" s="29">
        <v>1</v>
      </c>
      <c r="MV158" s="29">
        <v>1</v>
      </c>
      <c r="MW158" s="25">
        <f t="shared" si="537"/>
        <v>1.4</v>
      </c>
      <c r="MX158" s="25">
        <f t="shared" si="538"/>
        <v>2.79</v>
      </c>
      <c r="MY158" s="25">
        <f t="shared" si="539"/>
        <v>0</v>
      </c>
      <c r="MZ158" s="25">
        <f t="shared" si="540"/>
        <v>0</v>
      </c>
      <c r="NA158" s="25">
        <f t="shared" si="541"/>
        <v>1.4</v>
      </c>
      <c r="NB158" s="25">
        <f t="shared" si="542"/>
        <v>1.64</v>
      </c>
      <c r="NC158" s="25">
        <f t="shared" si="543"/>
        <v>0</v>
      </c>
      <c r="ND158" s="25">
        <f t="shared" si="544"/>
        <v>0</v>
      </c>
      <c r="NE158" s="25">
        <f t="shared" si="636"/>
        <v>1.4</v>
      </c>
      <c r="NF158" s="25">
        <f t="shared" si="636"/>
        <v>2.2149999999999999</v>
      </c>
      <c r="NG158" s="25">
        <f t="shared" si="636"/>
        <v>0</v>
      </c>
      <c r="NH158" s="25">
        <f t="shared" si="545"/>
        <v>0</v>
      </c>
      <c r="NI158" s="25">
        <f t="shared" si="546"/>
        <v>83.06</v>
      </c>
      <c r="NJ158" s="25">
        <f t="shared" si="547"/>
        <v>0</v>
      </c>
      <c r="NK158" s="25">
        <f t="shared" si="548"/>
        <v>83.06</v>
      </c>
      <c r="NL158" s="25">
        <f t="shared" si="549"/>
        <v>51.84</v>
      </c>
      <c r="NM158" s="25">
        <f t="shared" si="550"/>
        <v>0</v>
      </c>
      <c r="NN158" s="25">
        <f t="shared" si="637"/>
        <v>51.84</v>
      </c>
      <c r="NO158" s="25">
        <f t="shared" si="551"/>
        <v>0</v>
      </c>
      <c r="NP158" s="25">
        <f t="shared" si="552"/>
        <v>0</v>
      </c>
      <c r="NQ158" s="25">
        <f t="shared" si="638"/>
        <v>0</v>
      </c>
      <c r="NR158" s="25">
        <f t="shared" si="553"/>
        <v>0</v>
      </c>
      <c r="NS158" s="25">
        <f t="shared" si="554"/>
        <v>0</v>
      </c>
      <c r="NT158" s="25">
        <f t="shared" si="639"/>
        <v>0</v>
      </c>
      <c r="NU158" s="25">
        <f t="shared" si="555"/>
        <v>0</v>
      </c>
      <c r="NV158" s="25">
        <f t="shared" si="556"/>
        <v>0</v>
      </c>
      <c r="NW158" s="25">
        <f t="shared" si="640"/>
        <v>0</v>
      </c>
      <c r="NX158" s="25">
        <f t="shared" si="641"/>
        <v>51.84</v>
      </c>
      <c r="NY158" s="25">
        <f t="shared" si="641"/>
        <v>0</v>
      </c>
      <c r="NZ158" s="25">
        <f t="shared" si="642"/>
        <v>51.84</v>
      </c>
      <c r="OA158" s="25">
        <f t="shared" si="643"/>
        <v>31.22</v>
      </c>
      <c r="OB158" s="25">
        <f t="shared" si="643"/>
        <v>0</v>
      </c>
      <c r="OC158" s="25">
        <f t="shared" si="644"/>
        <v>31.22</v>
      </c>
      <c r="OD158" s="25">
        <f t="shared" si="645"/>
        <v>51.84</v>
      </c>
      <c r="OE158" s="25">
        <f t="shared" si="645"/>
        <v>0</v>
      </c>
      <c r="OF158" s="25">
        <f t="shared" si="645"/>
        <v>51.84</v>
      </c>
      <c r="OG158" s="25">
        <f t="shared" si="557"/>
        <v>0</v>
      </c>
      <c r="OH158" s="25">
        <f t="shared" si="558"/>
        <v>0</v>
      </c>
      <c r="OI158" s="25">
        <f t="shared" si="559"/>
        <v>0</v>
      </c>
      <c r="OJ158" s="25">
        <f t="shared" si="560"/>
        <v>0</v>
      </c>
      <c r="OK158" s="25">
        <f t="shared" si="561"/>
        <v>0</v>
      </c>
      <c r="OL158" s="25">
        <f t="shared" si="562"/>
        <v>0</v>
      </c>
      <c r="OM158" s="25">
        <f t="shared" si="646"/>
        <v>0</v>
      </c>
      <c r="ON158" s="25">
        <f t="shared" si="646"/>
        <v>0</v>
      </c>
      <c r="OO158" s="25">
        <f t="shared" si="646"/>
        <v>0</v>
      </c>
      <c r="OP158" s="25">
        <f t="shared" si="563"/>
        <v>0</v>
      </c>
      <c r="OQ158" s="25">
        <f t="shared" si="564"/>
        <v>0</v>
      </c>
      <c r="OR158" s="25">
        <f t="shared" si="647"/>
        <v>0</v>
      </c>
      <c r="OS158" s="19">
        <v>535621.30000000005</v>
      </c>
      <c r="OT158" s="19">
        <v>2371924.2000000002</v>
      </c>
    </row>
    <row r="159" spans="1:410" ht="33" customHeight="1" x14ac:dyDescent="0.25">
      <c r="A159" s="18"/>
      <c r="B159" s="18" t="s">
        <v>939</v>
      </c>
      <c r="C159" s="18">
        <v>2528.65</v>
      </c>
      <c r="D159" s="16" t="e">
        <f>_xlfn.IFNA(INDEX(#REF!,MATCH(E159,#REF!,0)),0)</f>
        <v>#REF!</v>
      </c>
      <c r="E159" s="18" t="s">
        <v>948</v>
      </c>
      <c r="F159" s="16" t="s">
        <v>765</v>
      </c>
      <c r="G159" s="16" t="s">
        <v>766</v>
      </c>
      <c r="H159" s="16" t="s">
        <v>767</v>
      </c>
      <c r="I159" s="16" t="s">
        <v>768</v>
      </c>
      <c r="J159" s="16" t="s">
        <v>769</v>
      </c>
      <c r="K159" s="16" t="s">
        <v>770</v>
      </c>
      <c r="L159" s="16" t="s">
        <v>771</v>
      </c>
      <c r="M159" s="18">
        <v>1.64</v>
      </c>
      <c r="N159" s="18">
        <v>1.94</v>
      </c>
      <c r="O159" s="18">
        <v>2.04</v>
      </c>
      <c r="P159" s="18">
        <v>2.34</v>
      </c>
      <c r="Q159" s="18">
        <v>0.1</v>
      </c>
      <c r="R159" s="18">
        <v>1.8399999999999999</v>
      </c>
      <c r="S159" s="18">
        <v>2.14</v>
      </c>
      <c r="T159" s="18">
        <v>0.2</v>
      </c>
      <c r="U159" s="18">
        <v>0</v>
      </c>
      <c r="V159" s="18">
        <v>0</v>
      </c>
      <c r="W159" s="18">
        <v>0</v>
      </c>
      <c r="X159" s="18">
        <v>1.64</v>
      </c>
      <c r="Y159" s="18">
        <v>1.9</v>
      </c>
      <c r="Z159" s="20">
        <f t="shared" si="565"/>
        <v>1.7</v>
      </c>
      <c r="AA159" s="18">
        <v>0.22</v>
      </c>
      <c r="AB159" s="18">
        <v>0</v>
      </c>
      <c r="AC159" s="18">
        <v>0</v>
      </c>
      <c r="AD159" s="18">
        <v>0</v>
      </c>
      <c r="AE159" s="18">
        <v>0</v>
      </c>
      <c r="AF159" s="18">
        <v>0</v>
      </c>
      <c r="AG159" s="18">
        <v>1.2</v>
      </c>
      <c r="AH159" s="18">
        <v>1.5</v>
      </c>
      <c r="AI159" s="20">
        <f t="shared" si="566"/>
        <v>1.8499999999999999</v>
      </c>
      <c r="AJ159" s="18">
        <v>0</v>
      </c>
      <c r="AK159" s="18">
        <v>0</v>
      </c>
      <c r="AL159" s="20">
        <f t="shared" si="567"/>
        <v>0</v>
      </c>
      <c r="AM159" s="18">
        <v>1.64</v>
      </c>
      <c r="AN159" s="18">
        <v>1.5</v>
      </c>
      <c r="AO159" s="18">
        <v>0.15</v>
      </c>
      <c r="AP159" s="18">
        <v>0.22</v>
      </c>
      <c r="AQ159" s="18">
        <v>1.64</v>
      </c>
      <c r="AR159" s="18">
        <v>1.72</v>
      </c>
      <c r="AS159" s="18">
        <v>0.12</v>
      </c>
      <c r="AT159" s="18">
        <v>0.11</v>
      </c>
      <c r="AU159" s="18">
        <v>0</v>
      </c>
      <c r="AV159" s="18">
        <v>1</v>
      </c>
      <c r="AW159" s="18">
        <v>0</v>
      </c>
      <c r="AX159" s="18">
        <v>0</v>
      </c>
      <c r="AY159" s="18">
        <v>0</v>
      </c>
      <c r="AZ159" s="18">
        <v>0</v>
      </c>
      <c r="BA159" s="18">
        <v>0</v>
      </c>
      <c r="BB159" s="18">
        <v>0</v>
      </c>
      <c r="BC159" s="18">
        <v>0</v>
      </c>
      <c r="BD159" s="18">
        <v>0</v>
      </c>
      <c r="BE159" s="18">
        <v>2</v>
      </c>
      <c r="BF159" s="18">
        <v>0</v>
      </c>
      <c r="BG159" s="18">
        <v>0</v>
      </c>
      <c r="BH159" s="18">
        <v>0</v>
      </c>
      <c r="BI159" s="18">
        <v>0</v>
      </c>
      <c r="BJ159" s="18">
        <v>0</v>
      </c>
      <c r="BK159" s="18">
        <v>0</v>
      </c>
      <c r="BL159" s="18">
        <v>0</v>
      </c>
      <c r="BM159" s="18">
        <v>0</v>
      </c>
      <c r="BN159" s="18">
        <v>0</v>
      </c>
      <c r="BO159" s="18">
        <v>0</v>
      </c>
      <c r="BP159" s="18">
        <v>0</v>
      </c>
      <c r="BQ159" s="18">
        <v>0</v>
      </c>
      <c r="BR159" s="18">
        <v>0</v>
      </c>
      <c r="BS159" s="18">
        <v>0</v>
      </c>
      <c r="BT159" s="18">
        <v>0</v>
      </c>
      <c r="BU159" s="18">
        <v>0</v>
      </c>
      <c r="BV159" s="18">
        <v>0</v>
      </c>
      <c r="BW159" s="18">
        <v>0</v>
      </c>
      <c r="BX159" s="18">
        <v>0</v>
      </c>
      <c r="BY159" s="18">
        <v>0</v>
      </c>
      <c r="BZ159" s="18">
        <v>0</v>
      </c>
      <c r="CA159" s="16" t="e">
        <f>_xlfn.IFNA(IF(RIGHT(D159,2)="=G",0,INDEX(#REF!,MATCH(E159,#REF!,0))),0)</f>
        <v>#REF!</v>
      </c>
      <c r="CB159" s="16" t="s">
        <v>776</v>
      </c>
      <c r="CC159" s="18">
        <v>0</v>
      </c>
      <c r="CD159" s="18">
        <v>0</v>
      </c>
      <c r="CE159" s="18">
        <v>1.4</v>
      </c>
      <c r="CF159" s="18">
        <v>0.85</v>
      </c>
      <c r="CG159" s="18">
        <v>0.12</v>
      </c>
      <c r="CH159" s="18">
        <v>2</v>
      </c>
      <c r="CI159" s="16" t="s">
        <v>98</v>
      </c>
      <c r="CJ159" s="18">
        <v>0</v>
      </c>
      <c r="CK159" s="20">
        <f t="shared" si="432"/>
        <v>1.47</v>
      </c>
      <c r="CL159" s="20">
        <f t="shared" si="568"/>
        <v>1.47</v>
      </c>
      <c r="CM159" s="18">
        <v>38.35</v>
      </c>
      <c r="CN159" s="18">
        <v>46.08</v>
      </c>
      <c r="CO159" s="18">
        <v>45.241</v>
      </c>
      <c r="CP159" s="22">
        <f t="shared" si="433"/>
        <v>45.24</v>
      </c>
      <c r="CQ159" s="22">
        <f t="shared" si="434"/>
        <v>43.77</v>
      </c>
      <c r="CR159" s="22">
        <f t="shared" si="569"/>
        <v>1.47</v>
      </c>
      <c r="CS159" s="22">
        <f t="shared" si="435"/>
        <v>43.87</v>
      </c>
      <c r="CT159" s="22">
        <f t="shared" si="436"/>
        <v>44.07</v>
      </c>
      <c r="CU159" s="18">
        <v>44.07</v>
      </c>
      <c r="CV159" s="22">
        <f t="shared" si="570"/>
        <v>1.7</v>
      </c>
      <c r="CW159" s="22">
        <f t="shared" si="437"/>
        <v>0</v>
      </c>
      <c r="CX159" s="22">
        <f t="shared" si="438"/>
        <v>0</v>
      </c>
      <c r="CY159" s="22">
        <f t="shared" si="439"/>
        <v>45.81</v>
      </c>
      <c r="CZ159" s="22">
        <f t="shared" si="440"/>
        <v>45.96</v>
      </c>
      <c r="DA159" s="18">
        <v>46.08</v>
      </c>
      <c r="DB159" s="20">
        <f t="shared" si="571"/>
        <v>2.31</v>
      </c>
      <c r="DC159" s="20">
        <f t="shared" si="572"/>
        <v>0.84</v>
      </c>
      <c r="DD159" s="20">
        <f t="shared" si="573"/>
        <v>1.4700000000000002</v>
      </c>
      <c r="DE159" s="20">
        <f t="shared" si="441"/>
        <v>0.1</v>
      </c>
      <c r="DF159" s="20">
        <f t="shared" si="442"/>
        <v>0.2</v>
      </c>
      <c r="DG159" s="20">
        <f t="shared" si="443"/>
        <v>1.17</v>
      </c>
      <c r="DH159" s="20">
        <f t="shared" si="444"/>
        <v>0</v>
      </c>
      <c r="DI159" s="20">
        <f t="shared" si="445"/>
        <v>0</v>
      </c>
      <c r="DJ159" s="20">
        <f t="shared" si="446"/>
        <v>0</v>
      </c>
      <c r="DK159" s="20">
        <f t="shared" si="574"/>
        <v>1.47</v>
      </c>
      <c r="DL159" s="20">
        <f t="shared" si="575"/>
        <v>0</v>
      </c>
      <c r="DM159" s="20">
        <f t="shared" si="576"/>
        <v>0</v>
      </c>
      <c r="DN159" s="20">
        <f t="shared" si="577"/>
        <v>0</v>
      </c>
      <c r="DO159" s="18">
        <v>2.54</v>
      </c>
      <c r="DP159" s="18">
        <v>0</v>
      </c>
      <c r="DQ159" s="18">
        <v>1</v>
      </c>
      <c r="DR159" s="18">
        <v>1</v>
      </c>
      <c r="DS159" s="25">
        <f t="shared" si="578"/>
        <v>2.54</v>
      </c>
      <c r="DT159" s="25">
        <f t="shared" si="579"/>
        <v>0</v>
      </c>
      <c r="DU159" s="25">
        <f t="shared" si="580"/>
        <v>3.73</v>
      </c>
      <c r="DV159" s="25">
        <f t="shared" si="581"/>
        <v>0</v>
      </c>
      <c r="DW159" s="25">
        <f t="shared" si="582"/>
        <v>3.73</v>
      </c>
      <c r="DX159" s="25">
        <f t="shared" si="583"/>
        <v>7.61</v>
      </c>
      <c r="DY159" s="25">
        <f t="shared" si="584"/>
        <v>0</v>
      </c>
      <c r="DZ159" s="25">
        <f t="shared" si="585"/>
        <v>7.61</v>
      </c>
      <c r="EA159" s="25">
        <f t="shared" si="586"/>
        <v>4.99</v>
      </c>
      <c r="EB159" s="25">
        <f t="shared" si="587"/>
        <v>0</v>
      </c>
      <c r="EC159" s="25">
        <f t="shared" si="588"/>
        <v>4.99</v>
      </c>
      <c r="ED159" s="25">
        <f t="shared" si="589"/>
        <v>2.62</v>
      </c>
      <c r="EE159" s="25">
        <f t="shared" si="589"/>
        <v>0</v>
      </c>
      <c r="EF159" s="25">
        <f t="shared" si="590"/>
        <v>2.62</v>
      </c>
      <c r="EG159" s="25">
        <f t="shared" si="591"/>
        <v>4.99</v>
      </c>
      <c r="EH159" s="25">
        <f t="shared" si="591"/>
        <v>0</v>
      </c>
      <c r="EI159" s="25">
        <f t="shared" si="592"/>
        <v>4.99</v>
      </c>
      <c r="EJ159" s="18">
        <v>2528.65</v>
      </c>
      <c r="EK159" s="18">
        <v>2489.9499999999998</v>
      </c>
      <c r="EL159" s="18" t="s">
        <v>948</v>
      </c>
      <c r="EM159" s="18" t="s">
        <v>949</v>
      </c>
      <c r="EN159" s="16" t="s">
        <v>774</v>
      </c>
      <c r="EO159" s="16" t="s">
        <v>132</v>
      </c>
      <c r="EP159" s="16" t="e">
        <f>IF(OR(EN159="Cống tròn",EN159="Cống hộp",EN159="Ống nhựa"),INDEX(#REF!,MATCH(E159,#REF!,0)),IF(OR(EN159="Rãnh xây",EN159="Rãnh bê tông"),INDEX(#REF!,MATCH(E159,#REF!,0)),0))</f>
        <v>#REF!</v>
      </c>
      <c r="EQ159" s="18">
        <v>37.50000000000027</v>
      </c>
      <c r="ER159" s="18">
        <v>1</v>
      </c>
      <c r="ES159" s="25">
        <f t="shared" si="593"/>
        <v>37</v>
      </c>
      <c r="ET159" s="1" t="e">
        <f>_xlfn.IFNA(IF(EN159="Cống tròn",INDEX(#REF!,MATCH(E159,#REF!,0)),IF(EN159="Cống hộp",INDEX(#REF!,MATCH(E159,#REF!,0)),EU159&amp;" ,"&amp;EV159)),0)</f>
        <v>#REF!</v>
      </c>
      <c r="EU159" s="16" t="s">
        <v>769</v>
      </c>
      <c r="EV159" s="16" t="s">
        <v>775</v>
      </c>
      <c r="EW159" s="16" t="e">
        <f>_xlfn.IFNA(INDEX(#REF!,MATCH(E159,#REF!,0)),0)</f>
        <v>#REF!</v>
      </c>
      <c r="EX159" s="16"/>
      <c r="EY159" s="18">
        <v>0</v>
      </c>
      <c r="EZ159" s="18">
        <v>0</v>
      </c>
      <c r="FA159" s="18">
        <v>0</v>
      </c>
      <c r="FB159" s="19">
        <v>0</v>
      </c>
      <c r="FC159" s="19">
        <v>0</v>
      </c>
      <c r="FD159" s="25">
        <f t="shared" si="447"/>
        <v>0</v>
      </c>
      <c r="FE159" s="25">
        <f t="shared" si="594"/>
        <v>0</v>
      </c>
      <c r="FF159" s="18">
        <v>0.1</v>
      </c>
      <c r="FG159" s="18">
        <v>2</v>
      </c>
      <c r="FH159" s="18">
        <v>1</v>
      </c>
      <c r="FI159" s="25">
        <f t="shared" si="595"/>
        <v>1.2</v>
      </c>
      <c r="FJ159" s="18">
        <v>0</v>
      </c>
      <c r="FK159" s="18">
        <v>0</v>
      </c>
      <c r="FL159" s="18">
        <v>0.2</v>
      </c>
      <c r="FM159" s="18">
        <v>1.4</v>
      </c>
      <c r="FN159" s="18">
        <v>0</v>
      </c>
      <c r="FO159" s="25">
        <f t="shared" si="596"/>
        <v>1.4</v>
      </c>
      <c r="FP159" s="18">
        <v>1.4999999999999999E-2</v>
      </c>
      <c r="FQ159" s="18">
        <v>1</v>
      </c>
      <c r="FR159" s="25">
        <f t="shared" si="448"/>
        <v>36</v>
      </c>
      <c r="FS159" s="25">
        <f t="shared" si="449"/>
        <v>0.52500000000000002</v>
      </c>
      <c r="FT159" s="25">
        <f t="shared" si="450"/>
        <v>36.524999999999999</v>
      </c>
      <c r="FU159" s="25">
        <f t="shared" si="451"/>
        <v>-0.97500000000027143</v>
      </c>
      <c r="FV159" s="25" t="str">
        <f t="shared" si="597"/>
        <v>Thêm 01</v>
      </c>
      <c r="FW159" s="25">
        <f t="shared" si="598"/>
        <v>0.04</v>
      </c>
      <c r="FX159" s="16"/>
      <c r="FY159" s="16"/>
      <c r="FZ159" s="16"/>
      <c r="GA159" s="16"/>
      <c r="GB159" s="19">
        <v>0</v>
      </c>
      <c r="GC159" s="19">
        <v>0</v>
      </c>
      <c r="GD159" s="19">
        <v>0</v>
      </c>
      <c r="GE159" s="19">
        <v>0</v>
      </c>
      <c r="GF159" s="19">
        <v>0</v>
      </c>
      <c r="GG159" s="19">
        <v>0</v>
      </c>
      <c r="GH159" s="19">
        <v>0</v>
      </c>
      <c r="GI159" s="19">
        <v>0</v>
      </c>
      <c r="GJ159" s="19">
        <v>0</v>
      </c>
      <c r="GK159" s="19">
        <v>0</v>
      </c>
      <c r="GL159" s="25">
        <f t="shared" si="452"/>
        <v>0</v>
      </c>
      <c r="GM159" s="25">
        <f t="shared" si="599"/>
        <v>0</v>
      </c>
      <c r="GN159" s="19">
        <v>0</v>
      </c>
      <c r="GO159" s="19">
        <v>0</v>
      </c>
      <c r="GP159" s="19">
        <v>0</v>
      </c>
      <c r="GQ159" s="19">
        <v>0</v>
      </c>
      <c r="GR159" s="1" t="e">
        <f>_xlfn.IFNA(INDEX(#REF!,MATCH(E159,#REF!,0)),0)</f>
        <v>#REF!</v>
      </c>
      <c r="GS159" s="16"/>
      <c r="GT159" s="18">
        <v>0</v>
      </c>
      <c r="GU159" s="18">
        <v>0</v>
      </c>
      <c r="GV159" s="18">
        <v>0</v>
      </c>
      <c r="GW159" s="18">
        <v>0</v>
      </c>
      <c r="GX159" s="25">
        <f t="shared" si="453"/>
        <v>0</v>
      </c>
      <c r="GY159" s="25">
        <f t="shared" si="454"/>
        <v>0</v>
      </c>
      <c r="GZ159" s="25">
        <f t="shared" si="600"/>
        <v>0</v>
      </c>
      <c r="HA159" s="1" t="e" cm="1">
        <f t="array" ref="HA159">INDEX(#REF!,MATCH(EJ159&amp;EK159&amp;HD159&amp;HE159&amp;HF159,#REF!&amp;#REF!&amp;#REF!&amp;#REF!&amp;#REF!,0))</f>
        <v>#REF!</v>
      </c>
      <c r="HB159" s="16"/>
      <c r="HC159" s="25">
        <f t="shared" si="601"/>
        <v>0</v>
      </c>
      <c r="HD159" s="18">
        <v>0</v>
      </c>
      <c r="HE159" s="18">
        <v>0</v>
      </c>
      <c r="HF159" s="18">
        <v>0</v>
      </c>
      <c r="HG159" s="1" t="e" cm="1">
        <f t="array" ref="HG159">INDEX(#REF!,MATCH(EJ159&amp;EK159&amp;HJ159&amp;HK159&amp;HL159,#REF!&amp;#REF!&amp;#REF!&amp;#REF!&amp;#REF!,0))</f>
        <v>#REF!</v>
      </c>
      <c r="HH159" s="16"/>
      <c r="HI159" s="25">
        <f t="shared" si="602"/>
        <v>0</v>
      </c>
      <c r="HJ159" s="25">
        <f t="shared" si="603"/>
        <v>0</v>
      </c>
      <c r="HK159" s="19">
        <v>0</v>
      </c>
      <c r="HL159" s="19">
        <v>0</v>
      </c>
      <c r="HM159" s="18">
        <v>0.01</v>
      </c>
      <c r="HN159" s="18">
        <v>1</v>
      </c>
      <c r="HO159" s="25">
        <f t="shared" si="604"/>
        <v>0</v>
      </c>
      <c r="HP159" s="25">
        <f t="shared" si="605"/>
        <v>0</v>
      </c>
      <c r="HQ159" s="25">
        <f t="shared" si="606"/>
        <v>0</v>
      </c>
      <c r="HR159" s="25">
        <f t="shared" si="607"/>
        <v>0</v>
      </c>
      <c r="HS159" s="25">
        <f t="shared" si="608"/>
        <v>0</v>
      </c>
      <c r="HT159" s="19">
        <v>0</v>
      </c>
      <c r="HU159" s="19">
        <v>0</v>
      </c>
      <c r="HV159" s="19">
        <v>0</v>
      </c>
      <c r="HW159" s="25">
        <f t="shared" si="609"/>
        <v>0</v>
      </c>
      <c r="HX159" s="19">
        <v>0</v>
      </c>
      <c r="HY159" s="19">
        <v>0</v>
      </c>
      <c r="HZ159" s="18">
        <v>45.24</v>
      </c>
      <c r="IA159" s="20">
        <f>ROUND(IF(EN159="Cống tròn",IF(EN159="Cống tròn",IF(EU159="Không có móng",IQ159-FF159,IF(EU159="Đế",IP159-FN159,IF(OR(EU159="Móng bê tông",EU159="Móng bê tông kết hợp đế"),II159-FJ159,0))),0),IF(EN159="Cống hộp",IF(AND(EN159="Cống hộp",EU159="Không có móng"),IQ159-GF159,IF(AND(EN159="Cống hộp",EU159="Móng bê tông"),IJ159-GB159,0)),IF(OR(EN159="Rãnh xây",EN159="Rãnh bê tông"),IF(OR(EN159="Rãnh xây",EN159="Rãnh bê tông"),IK159-GB159,0),IF(EN159="Ống nhựa",IF(AND(EN159="Ống nhựa",EU159="Không đắp cát"),IQ159-HT159,IF(AND(EN159="Ống nhựa",EU159="Đắp cát"),IH159-HX159,0)),IF(EN159="Rãnh thang",IF(EN159="Rãnh thang",IF(EU159="Móng bê tông",#REF!-#REF!,IQ159),0),0))))),2)</f>
        <v>44.07</v>
      </c>
      <c r="IB159" s="20">
        <f t="shared" si="610"/>
        <v>1.1700000000000017</v>
      </c>
      <c r="IC159" s="20">
        <f t="shared" si="455"/>
        <v>44.069999999999993</v>
      </c>
      <c r="ID159" s="20">
        <f t="shared" si="456"/>
        <v>0</v>
      </c>
      <c r="IE159" s="20">
        <f t="shared" si="457"/>
        <v>0</v>
      </c>
      <c r="IF159" s="20">
        <f t="shared" si="458"/>
        <v>0</v>
      </c>
      <c r="IG159" s="20">
        <f>IF(EN159="Rãnh thang",IF(AND(EN159="Rãnh thang",EU159="Móng bê tông"),IQ159-#REF!,0),IF(EN159="Ống nhựa",IF(AND(EN159="Ống nhựa",EU159="Đắp cát"),IQ159-HT159,0),IF(EN159="Cống tròn",IF(EN159="Cống tròn",IF(OR(EU159="Móng bê tông",EU159="Móng bê tông kết hợp đế"),IM159-FL159,0),0),IF(EN159="Cống hộp",IF(AND(EN159="Cống hộp",EU159="Móng bê tông"),IN159-GD159,0),IF(OR(EN159="Rãnh xây",EN159="Rãnh bê tông"),IF(AND(EN159="Rãnh xây",EU159="Móng bê tông"),IO159-GD159,IF(AND(EN159="Rãnh bê tông",EU159="Móng bê tông"),IO159-GD159,0)),0)))))</f>
        <v>44.069999999999993</v>
      </c>
      <c r="IH159" s="20">
        <f t="shared" si="459"/>
        <v>0</v>
      </c>
      <c r="II159" s="20">
        <f t="shared" si="460"/>
        <v>44.069999999999993</v>
      </c>
      <c r="IJ159" s="20">
        <f t="shared" si="461"/>
        <v>0</v>
      </c>
      <c r="IK159" s="20">
        <f t="shared" si="462"/>
        <v>0</v>
      </c>
      <c r="IL159" s="20">
        <f t="shared" si="463"/>
        <v>44.269999999999996</v>
      </c>
      <c r="IM159" s="20">
        <f t="shared" si="464"/>
        <v>44.269999999999996</v>
      </c>
      <c r="IN159" s="20">
        <f t="shared" si="465"/>
        <v>0</v>
      </c>
      <c r="IO159" s="20">
        <f t="shared" si="466"/>
        <v>0</v>
      </c>
      <c r="IP159" s="20">
        <f t="shared" si="467"/>
        <v>0</v>
      </c>
      <c r="IQ159" s="18">
        <v>44.37</v>
      </c>
      <c r="IR159" s="25">
        <f t="shared" si="611"/>
        <v>0</v>
      </c>
      <c r="IS159" s="25">
        <f t="shared" si="468"/>
        <v>0</v>
      </c>
      <c r="IT159" s="25">
        <f t="shared" si="469"/>
        <v>0</v>
      </c>
      <c r="IU159" s="25">
        <f>ROUND(IF(EN159="Cống tròn",IF(EN159="Cống tròn",IV159+FF159,0),IF(EN159="Cống hộp",IF(EN159="Cống hộp",IV159+GP159,0),IF(OR(EN159="Rãnh xây",EN159="Rãnh bê tông"),IF(OR(EN159="Rãnh xây",EN159="Rãnh bê tông"),IV159+GP159,0),IF(EN159="ống nhựa",IF(EN159="Ống nhựa",IV159+HT159,0),IF(EN159="Rãnh thang",IF(EN159="Rãnh thang",IQ159+#REF!,0),0))))),2)</f>
        <v>45.42</v>
      </c>
      <c r="IV159" s="18">
        <v>45.32</v>
      </c>
      <c r="IW159" s="25">
        <f t="shared" si="470"/>
        <v>45.42</v>
      </c>
      <c r="IX159" s="25">
        <f t="shared" si="471"/>
        <v>0</v>
      </c>
      <c r="IY159" s="25">
        <f t="shared" si="472"/>
        <v>0</v>
      </c>
      <c r="IZ159" s="25">
        <f t="shared" si="473"/>
        <v>0</v>
      </c>
      <c r="JA159" s="25">
        <f t="shared" si="474"/>
        <v>0</v>
      </c>
      <c r="JB159" s="18">
        <v>45.2</v>
      </c>
      <c r="JC159" s="20">
        <f>ROUND(IF(EN159="Cống tròn",IF(EN159="Cống tròn",IF(EU159="Không có móng",JS159-FF159,IF(EU159="Đế",JR159-FN159,IF(OR(EU159="Móng bê tông",EU159="Móng bê tông kết hợp đế"),JK159-FJ159,0))),0),IF(EN159="Cống hộp",IF(AND(EN159="Cống hộp",EU159="Không có móng"),JS159-GF159,IF(AND(EN159="Cống hộp",EU159="Móng bê tông"),JL159-GB159,0)),IF(OR(EN159="Rãnh xây",EN159="Rãnh bê tông"),IF(OR(EN159="Rãnh xây",EN159="Rãnh bê tông"),JM159-GB159,0),IF(EN159="Ống nhựa",IF(AND(EN159="Ống nhựa",EU159="Không đắp cát"),JS159-HT159,IF(AND(EN159="Ống nhựa",EU159="Đắp cát"),JJ159-HX159,0)),IF(EN159="Rãnh thang",IF(EN159="Rãnh thang",IF(EU159="Móng bê tông",#REF!-#REF!,JS159),0),0))))),2)</f>
        <v>44.02</v>
      </c>
      <c r="JD159" s="20">
        <f t="shared" si="612"/>
        <v>1.1799999999999997</v>
      </c>
      <c r="JE159" s="20">
        <f t="shared" si="475"/>
        <v>44.019999999999996</v>
      </c>
      <c r="JF159" s="20">
        <f t="shared" si="476"/>
        <v>0</v>
      </c>
      <c r="JG159" s="20">
        <f t="shared" si="477"/>
        <v>0</v>
      </c>
      <c r="JH159" s="20">
        <f t="shared" si="478"/>
        <v>0</v>
      </c>
      <c r="JI159" s="20">
        <f>IF(EN159="Rãnh thang",IF(AND(EN159="Rãnh thang",EU159="Móng bê tông"),JS159-#REF!,0),IF(EN159="Ống nhựa",IF(AND(EN159="Ống nhựa",EU159="Đắp cát"),JS159-HT159,0),IF(EN159="Cống tròn",IF(EN159="Cống tròn",IF(OR(EU159="Móng bê tông",EU159="Móng bê tông kết hợp đế"),JO159-FL159,0),0),IF(EN159="Cống hộp",IF(AND(EN159="Cống hộp",EU159="Móng bê tông"),JP159-GD159,0),IF(OR(EN159="Rãnh xây",EN159="Rãnh bê tông"),IF(AND(EN159="Rãnh xây",EU159="Móng bê tông"),JQ159-GD159,IF(AND(EN159="Rãnh bê tông",EU159="Móng bê tông"),JQ159-GD159,0)),0)))))</f>
        <v>44.019999999999996</v>
      </c>
      <c r="JJ159" s="20">
        <f t="shared" si="479"/>
        <v>0</v>
      </c>
      <c r="JK159" s="20">
        <f t="shared" si="480"/>
        <v>44.019999999999996</v>
      </c>
      <c r="JL159" s="20">
        <f t="shared" si="481"/>
        <v>0</v>
      </c>
      <c r="JM159" s="20">
        <f t="shared" si="482"/>
        <v>0</v>
      </c>
      <c r="JN159" s="20">
        <f t="shared" si="483"/>
        <v>44.22</v>
      </c>
      <c r="JO159" s="20">
        <f t="shared" si="484"/>
        <v>44.22</v>
      </c>
      <c r="JP159" s="20">
        <f t="shared" si="485"/>
        <v>0</v>
      </c>
      <c r="JQ159" s="20">
        <f t="shared" si="486"/>
        <v>0</v>
      </c>
      <c r="JR159" s="20">
        <f t="shared" si="487"/>
        <v>0</v>
      </c>
      <c r="JS159" s="26">
        <v>44.32</v>
      </c>
      <c r="JT159" s="25">
        <f t="shared" si="613"/>
        <v>0</v>
      </c>
      <c r="JU159" s="25">
        <f t="shared" si="488"/>
        <v>0</v>
      </c>
      <c r="JV159" s="25">
        <f t="shared" si="489"/>
        <v>0</v>
      </c>
      <c r="JW159" s="25">
        <f>ROUND(IF(EN159="Cống tròn",IF(EN159="Cống tròn",JX159+FF159,0),IF(EN159="Cống hộp",IF(EN159="Cống hộp",JX159+GP159,0),IF(OR(EN159="Rãnh xây",EN159="Rãnh bê tông"),IF(OR(EN159="Rãnh xây",EN159="Rãnh bê tông"),JX159+GP159,0),IF(EN159="ống nhựa",IF(EN159="Ống nhựa",JX159+HT159,0),IF(EN159="Rãnh thang",IF(EN159="Rãnh thang",JS159+#REF!,0),0))))),2)</f>
        <v>45.42</v>
      </c>
      <c r="JX159" s="27">
        <v>45.32</v>
      </c>
      <c r="JY159" s="25">
        <f t="shared" si="490"/>
        <v>45.42</v>
      </c>
      <c r="JZ159" s="25">
        <f t="shared" si="491"/>
        <v>0</v>
      </c>
      <c r="KA159" s="25">
        <f t="shared" si="492"/>
        <v>0</v>
      </c>
      <c r="KB159" s="25">
        <f t="shared" si="493"/>
        <v>0</v>
      </c>
      <c r="KC159" s="25">
        <f t="shared" si="494"/>
        <v>0</v>
      </c>
      <c r="KD159" s="28" t="s">
        <v>98</v>
      </c>
      <c r="KE159" s="27">
        <v>0</v>
      </c>
      <c r="KF159" s="25">
        <f t="shared" si="495"/>
        <v>1.1700000000000017</v>
      </c>
      <c r="KG159" s="25">
        <f t="shared" si="614"/>
        <v>1.1700000000000017</v>
      </c>
      <c r="KH159" s="27">
        <v>0</v>
      </c>
      <c r="KI159" s="25">
        <f t="shared" si="496"/>
        <v>1.1799999999999997</v>
      </c>
      <c r="KJ159" s="25">
        <f t="shared" si="615"/>
        <v>1.1799999999999997</v>
      </c>
      <c r="KK159" s="25">
        <f t="shared" si="497"/>
        <v>0</v>
      </c>
      <c r="KL159" s="25">
        <f t="shared" si="498"/>
        <v>0</v>
      </c>
      <c r="KM159" s="25">
        <f t="shared" si="616"/>
        <v>0</v>
      </c>
      <c r="KN159" s="25">
        <f t="shared" si="499"/>
        <v>0</v>
      </c>
      <c r="KO159" s="25">
        <f t="shared" si="500"/>
        <v>0</v>
      </c>
      <c r="KP159" s="25">
        <f t="shared" si="617"/>
        <v>0</v>
      </c>
      <c r="KQ159" s="25">
        <f t="shared" si="501"/>
        <v>0.2</v>
      </c>
      <c r="KR159" s="25">
        <f t="shared" si="502"/>
        <v>0.2</v>
      </c>
      <c r="KS159" s="25">
        <f t="shared" si="618"/>
        <v>0.2</v>
      </c>
      <c r="KT159" s="25">
        <f t="shared" si="503"/>
        <v>0</v>
      </c>
      <c r="KU159" s="25">
        <f t="shared" si="504"/>
        <v>0</v>
      </c>
      <c r="KV159" s="25">
        <f t="shared" si="619"/>
        <v>0</v>
      </c>
      <c r="KW159" s="25">
        <f t="shared" si="505"/>
        <v>0</v>
      </c>
      <c r="KX159" s="25">
        <f t="shared" si="506"/>
        <v>0</v>
      </c>
      <c r="KY159" s="25">
        <f t="shared" si="620"/>
        <v>0</v>
      </c>
      <c r="KZ159" s="25">
        <f t="shared" si="507"/>
        <v>0</v>
      </c>
      <c r="LA159" s="25">
        <f t="shared" si="508"/>
        <v>0</v>
      </c>
      <c r="LB159" s="25">
        <f t="shared" si="621"/>
        <v>0</v>
      </c>
      <c r="LC159" s="25">
        <f t="shared" si="509"/>
        <v>0.97000000000000175</v>
      </c>
      <c r="LD159" s="25">
        <f t="shared" si="510"/>
        <v>0.97999999999999976</v>
      </c>
      <c r="LE159" s="25">
        <f t="shared" si="622"/>
        <v>0.97500000000000075</v>
      </c>
      <c r="LF159" s="25">
        <f t="shared" si="511"/>
        <v>0</v>
      </c>
      <c r="LG159" s="25">
        <f t="shared" si="512"/>
        <v>0</v>
      </c>
      <c r="LH159" s="25">
        <f t="shared" si="623"/>
        <v>0</v>
      </c>
      <c r="LI159" s="25">
        <f t="shared" si="513"/>
        <v>0</v>
      </c>
      <c r="LJ159" s="25">
        <f t="shared" si="514"/>
        <v>0</v>
      </c>
      <c r="LK159" s="25">
        <f t="shared" si="624"/>
        <v>0</v>
      </c>
      <c r="LL159" s="25">
        <f t="shared" si="515"/>
        <v>0</v>
      </c>
      <c r="LM159" s="25">
        <f t="shared" si="516"/>
        <v>0</v>
      </c>
      <c r="LN159" s="25">
        <f t="shared" si="625"/>
        <v>0</v>
      </c>
      <c r="LO159" s="25">
        <f t="shared" si="517"/>
        <v>0</v>
      </c>
      <c r="LP159" s="25">
        <f t="shared" si="518"/>
        <v>0</v>
      </c>
      <c r="LQ159" s="25">
        <f t="shared" si="626"/>
        <v>0</v>
      </c>
      <c r="LR159" s="25">
        <f t="shared" si="519"/>
        <v>0</v>
      </c>
      <c r="LS159" s="25">
        <f t="shared" si="520"/>
        <v>0</v>
      </c>
      <c r="LT159" s="25">
        <f t="shared" si="627"/>
        <v>0</v>
      </c>
      <c r="LU159" s="25">
        <f t="shared" si="521"/>
        <v>0</v>
      </c>
      <c r="LV159" s="25">
        <f t="shared" si="522"/>
        <v>0</v>
      </c>
      <c r="LW159" s="25">
        <f t="shared" si="628"/>
        <v>0</v>
      </c>
      <c r="LX159" s="25">
        <f t="shared" si="523"/>
        <v>0</v>
      </c>
      <c r="LY159" s="25">
        <f t="shared" si="524"/>
        <v>0</v>
      </c>
      <c r="LZ159" s="25">
        <f t="shared" si="629"/>
        <v>0</v>
      </c>
      <c r="MA159" s="25">
        <f t="shared" si="525"/>
        <v>0</v>
      </c>
      <c r="MB159" s="25">
        <f t="shared" si="526"/>
        <v>0</v>
      </c>
      <c r="MC159" s="25">
        <f t="shared" si="630"/>
        <v>0</v>
      </c>
      <c r="MD159" s="25">
        <f t="shared" si="527"/>
        <v>0</v>
      </c>
      <c r="ME159" s="25">
        <f t="shared" si="528"/>
        <v>0</v>
      </c>
      <c r="MF159" s="25">
        <f t="shared" si="631"/>
        <v>0</v>
      </c>
      <c r="MG159" s="25">
        <f t="shared" si="529"/>
        <v>0</v>
      </c>
      <c r="MH159" s="25">
        <f t="shared" si="530"/>
        <v>0</v>
      </c>
      <c r="MI159" s="25">
        <f t="shared" si="632"/>
        <v>0</v>
      </c>
      <c r="MJ159" s="25">
        <f t="shared" si="531"/>
        <v>0</v>
      </c>
      <c r="MK159" s="25">
        <f t="shared" si="532"/>
        <v>0</v>
      </c>
      <c r="ML159" s="25">
        <f t="shared" si="633"/>
        <v>0</v>
      </c>
      <c r="MM159" s="25">
        <f t="shared" si="533"/>
        <v>0</v>
      </c>
      <c r="MN159" s="25">
        <f t="shared" si="534"/>
        <v>0</v>
      </c>
      <c r="MO159" s="25">
        <f t="shared" si="634"/>
        <v>0</v>
      </c>
      <c r="MP159" s="25">
        <f t="shared" si="535"/>
        <v>0</v>
      </c>
      <c r="MQ159" s="25">
        <f t="shared" si="536"/>
        <v>0</v>
      </c>
      <c r="MR159" s="25">
        <f t="shared" si="635"/>
        <v>0</v>
      </c>
      <c r="MS159" s="29">
        <v>1.4</v>
      </c>
      <c r="MT159" s="29">
        <v>0</v>
      </c>
      <c r="MU159" s="29">
        <v>1</v>
      </c>
      <c r="MV159" s="29">
        <v>1</v>
      </c>
      <c r="MW159" s="25">
        <f t="shared" si="537"/>
        <v>1.4</v>
      </c>
      <c r="MX159" s="25">
        <f t="shared" si="538"/>
        <v>1.64</v>
      </c>
      <c r="MY159" s="25">
        <f t="shared" si="539"/>
        <v>0</v>
      </c>
      <c r="MZ159" s="25">
        <f t="shared" si="540"/>
        <v>0</v>
      </c>
      <c r="NA159" s="25">
        <f t="shared" si="541"/>
        <v>1.4</v>
      </c>
      <c r="NB159" s="25">
        <f t="shared" si="542"/>
        <v>1.65</v>
      </c>
      <c r="NC159" s="25">
        <f t="shared" si="543"/>
        <v>0</v>
      </c>
      <c r="ND159" s="25">
        <f t="shared" si="544"/>
        <v>0</v>
      </c>
      <c r="NE159" s="25">
        <f t="shared" si="636"/>
        <v>1.4</v>
      </c>
      <c r="NF159" s="25">
        <f t="shared" si="636"/>
        <v>1.645</v>
      </c>
      <c r="NG159" s="25">
        <f t="shared" si="636"/>
        <v>0</v>
      </c>
      <c r="NH159" s="25">
        <f t="shared" si="545"/>
        <v>0</v>
      </c>
      <c r="NI159" s="25">
        <f t="shared" si="546"/>
        <v>61.69</v>
      </c>
      <c r="NJ159" s="25">
        <f t="shared" si="547"/>
        <v>0</v>
      </c>
      <c r="NK159" s="25">
        <f t="shared" si="548"/>
        <v>61.69</v>
      </c>
      <c r="NL159" s="25">
        <f t="shared" si="549"/>
        <v>38.479999999999997</v>
      </c>
      <c r="NM159" s="25">
        <f t="shared" si="550"/>
        <v>0</v>
      </c>
      <c r="NN159" s="25">
        <f t="shared" si="637"/>
        <v>38.479999999999997</v>
      </c>
      <c r="NO159" s="25">
        <f t="shared" si="551"/>
        <v>0</v>
      </c>
      <c r="NP159" s="25">
        <f t="shared" si="552"/>
        <v>0</v>
      </c>
      <c r="NQ159" s="25">
        <f t="shared" si="638"/>
        <v>0</v>
      </c>
      <c r="NR159" s="25">
        <f t="shared" si="553"/>
        <v>0</v>
      </c>
      <c r="NS159" s="25">
        <f t="shared" si="554"/>
        <v>0</v>
      </c>
      <c r="NT159" s="25">
        <f t="shared" si="639"/>
        <v>0</v>
      </c>
      <c r="NU159" s="25">
        <f t="shared" si="555"/>
        <v>0</v>
      </c>
      <c r="NV159" s="25">
        <f t="shared" si="556"/>
        <v>0</v>
      </c>
      <c r="NW159" s="25">
        <f t="shared" si="640"/>
        <v>0</v>
      </c>
      <c r="NX159" s="25">
        <f t="shared" si="641"/>
        <v>38.479999999999997</v>
      </c>
      <c r="NY159" s="25">
        <f t="shared" si="641"/>
        <v>0</v>
      </c>
      <c r="NZ159" s="25">
        <f t="shared" si="642"/>
        <v>38.479999999999997</v>
      </c>
      <c r="OA159" s="25">
        <f t="shared" si="643"/>
        <v>23.21</v>
      </c>
      <c r="OB159" s="25">
        <f t="shared" si="643"/>
        <v>0</v>
      </c>
      <c r="OC159" s="25">
        <f t="shared" si="644"/>
        <v>23.21</v>
      </c>
      <c r="OD159" s="25">
        <f t="shared" si="645"/>
        <v>38.479999999999997</v>
      </c>
      <c r="OE159" s="25">
        <f t="shared" si="645"/>
        <v>0</v>
      </c>
      <c r="OF159" s="25">
        <f t="shared" si="645"/>
        <v>38.479999999999997</v>
      </c>
      <c r="OG159" s="25">
        <f t="shared" si="557"/>
        <v>0</v>
      </c>
      <c r="OH159" s="25">
        <f t="shared" si="558"/>
        <v>0</v>
      </c>
      <c r="OI159" s="25">
        <f t="shared" si="559"/>
        <v>0</v>
      </c>
      <c r="OJ159" s="25">
        <f t="shared" si="560"/>
        <v>0</v>
      </c>
      <c r="OK159" s="25">
        <f t="shared" si="561"/>
        <v>0</v>
      </c>
      <c r="OL159" s="25">
        <f t="shared" si="562"/>
        <v>0</v>
      </c>
      <c r="OM159" s="25">
        <f t="shared" si="646"/>
        <v>0</v>
      </c>
      <c r="ON159" s="25">
        <f t="shared" si="646"/>
        <v>0</v>
      </c>
      <c r="OO159" s="25">
        <f t="shared" si="646"/>
        <v>0</v>
      </c>
      <c r="OP159" s="25">
        <f t="shared" si="563"/>
        <v>0</v>
      </c>
      <c r="OQ159" s="25">
        <f t="shared" si="564"/>
        <v>0</v>
      </c>
      <c r="OR159" s="25">
        <f t="shared" si="647"/>
        <v>0</v>
      </c>
      <c r="OS159" s="19">
        <v>535621.30000000005</v>
      </c>
      <c r="OT159" s="19">
        <v>2371885.5</v>
      </c>
    </row>
    <row r="160" spans="1:410" ht="33" customHeight="1" x14ac:dyDescent="0.25">
      <c r="A160" s="18"/>
      <c r="B160" s="18" t="s">
        <v>939</v>
      </c>
      <c r="C160" s="18">
        <v>2489.9499999999998</v>
      </c>
      <c r="D160" s="16" t="e">
        <f>_xlfn.IFNA(INDEX(#REF!,MATCH(E160,#REF!,0)),0)</f>
        <v>#REF!</v>
      </c>
      <c r="E160" s="18" t="s">
        <v>949</v>
      </c>
      <c r="F160" s="16" t="s">
        <v>765</v>
      </c>
      <c r="G160" s="16" t="s">
        <v>766</v>
      </c>
      <c r="H160" s="16" t="s">
        <v>767</v>
      </c>
      <c r="I160" s="16" t="s">
        <v>768</v>
      </c>
      <c r="J160" s="16" t="s">
        <v>769</v>
      </c>
      <c r="K160" s="16" t="s">
        <v>770</v>
      </c>
      <c r="L160" s="16" t="s">
        <v>771</v>
      </c>
      <c r="M160" s="18">
        <v>1.64</v>
      </c>
      <c r="N160" s="18">
        <v>1.94</v>
      </c>
      <c r="O160" s="18">
        <v>2.04</v>
      </c>
      <c r="P160" s="18">
        <v>2.34</v>
      </c>
      <c r="Q160" s="18">
        <v>0.1</v>
      </c>
      <c r="R160" s="18">
        <v>1.8399999999999999</v>
      </c>
      <c r="S160" s="18">
        <v>2.14</v>
      </c>
      <c r="T160" s="18">
        <v>0.2</v>
      </c>
      <c r="U160" s="18">
        <v>0</v>
      </c>
      <c r="V160" s="18">
        <v>0</v>
      </c>
      <c r="W160" s="18">
        <v>0</v>
      </c>
      <c r="X160" s="18">
        <v>1.64</v>
      </c>
      <c r="Y160" s="18">
        <v>1.9</v>
      </c>
      <c r="Z160" s="20">
        <f t="shared" si="565"/>
        <v>1.8</v>
      </c>
      <c r="AA160" s="18">
        <v>0.22</v>
      </c>
      <c r="AB160" s="18">
        <v>0</v>
      </c>
      <c r="AC160" s="18">
        <v>0</v>
      </c>
      <c r="AD160" s="18">
        <v>0</v>
      </c>
      <c r="AE160" s="18">
        <v>0</v>
      </c>
      <c r="AF160" s="18">
        <v>0</v>
      </c>
      <c r="AG160" s="18">
        <v>1.2</v>
      </c>
      <c r="AH160" s="18">
        <v>1.5</v>
      </c>
      <c r="AI160" s="20">
        <f t="shared" si="566"/>
        <v>1.95</v>
      </c>
      <c r="AJ160" s="18">
        <v>0</v>
      </c>
      <c r="AK160" s="18">
        <v>0</v>
      </c>
      <c r="AL160" s="20">
        <f t="shared" si="567"/>
        <v>0</v>
      </c>
      <c r="AM160" s="18">
        <v>1.64</v>
      </c>
      <c r="AN160" s="18">
        <v>1.5</v>
      </c>
      <c r="AO160" s="18">
        <v>0.15</v>
      </c>
      <c r="AP160" s="18">
        <v>0.22</v>
      </c>
      <c r="AQ160" s="18">
        <v>1.64</v>
      </c>
      <c r="AR160" s="18">
        <v>1.72</v>
      </c>
      <c r="AS160" s="18">
        <v>0.12</v>
      </c>
      <c r="AT160" s="18">
        <v>0.11</v>
      </c>
      <c r="AU160" s="18">
        <v>0</v>
      </c>
      <c r="AV160" s="18">
        <v>1</v>
      </c>
      <c r="AW160" s="18">
        <v>0</v>
      </c>
      <c r="AX160" s="18">
        <v>0</v>
      </c>
      <c r="AY160" s="18">
        <v>0</v>
      </c>
      <c r="AZ160" s="18">
        <v>0</v>
      </c>
      <c r="BA160" s="18">
        <v>0</v>
      </c>
      <c r="BB160" s="18">
        <v>0</v>
      </c>
      <c r="BC160" s="18">
        <v>0</v>
      </c>
      <c r="BD160" s="18">
        <v>0</v>
      </c>
      <c r="BE160" s="18">
        <v>2</v>
      </c>
      <c r="BF160" s="18">
        <v>0</v>
      </c>
      <c r="BG160" s="18">
        <v>0</v>
      </c>
      <c r="BH160" s="18">
        <v>0</v>
      </c>
      <c r="BI160" s="18">
        <v>0</v>
      </c>
      <c r="BJ160" s="18">
        <v>0</v>
      </c>
      <c r="BK160" s="18">
        <v>0</v>
      </c>
      <c r="BL160" s="18">
        <v>0</v>
      </c>
      <c r="BM160" s="18">
        <v>0</v>
      </c>
      <c r="BN160" s="18">
        <v>0</v>
      </c>
      <c r="BO160" s="18">
        <v>0</v>
      </c>
      <c r="BP160" s="18">
        <v>0</v>
      </c>
      <c r="BQ160" s="18">
        <v>0</v>
      </c>
      <c r="BR160" s="18">
        <v>0</v>
      </c>
      <c r="BS160" s="18">
        <v>0</v>
      </c>
      <c r="BT160" s="18">
        <v>0</v>
      </c>
      <c r="BU160" s="18">
        <v>0</v>
      </c>
      <c r="BV160" s="18">
        <v>0</v>
      </c>
      <c r="BW160" s="18">
        <v>0</v>
      </c>
      <c r="BX160" s="18">
        <v>0</v>
      </c>
      <c r="BY160" s="18">
        <v>0</v>
      </c>
      <c r="BZ160" s="18">
        <v>0</v>
      </c>
      <c r="CA160" s="16" t="e">
        <f>_xlfn.IFNA(IF(RIGHT(D160,2)="=G",0,INDEX(#REF!,MATCH(E160,#REF!,0))),0)</f>
        <v>#REF!</v>
      </c>
      <c r="CB160" s="16" t="s">
        <v>776</v>
      </c>
      <c r="CC160" s="18">
        <v>0</v>
      </c>
      <c r="CD160" s="18">
        <v>0</v>
      </c>
      <c r="CE160" s="18">
        <v>1.4</v>
      </c>
      <c r="CF160" s="18">
        <v>0.85</v>
      </c>
      <c r="CG160" s="18">
        <v>0.12</v>
      </c>
      <c r="CH160" s="18">
        <v>2</v>
      </c>
      <c r="CI160" s="16" t="s">
        <v>98</v>
      </c>
      <c r="CJ160" s="18">
        <v>0</v>
      </c>
      <c r="CK160" s="20">
        <f t="shared" si="432"/>
        <v>1.48</v>
      </c>
      <c r="CL160" s="20">
        <f t="shared" si="568"/>
        <v>1.48</v>
      </c>
      <c r="CM160" s="18">
        <v>36.94</v>
      </c>
      <c r="CN160" s="18">
        <v>46.04</v>
      </c>
      <c r="CO160" s="18">
        <v>45.201000000000001</v>
      </c>
      <c r="CP160" s="22">
        <f t="shared" si="433"/>
        <v>45.2</v>
      </c>
      <c r="CQ160" s="22">
        <f t="shared" si="434"/>
        <v>43.72</v>
      </c>
      <c r="CR160" s="22">
        <f t="shared" si="569"/>
        <v>1.48</v>
      </c>
      <c r="CS160" s="22">
        <f t="shared" si="435"/>
        <v>43.82</v>
      </c>
      <c r="CT160" s="22">
        <f t="shared" si="436"/>
        <v>44.02</v>
      </c>
      <c r="CU160" s="18">
        <v>44.02</v>
      </c>
      <c r="CV160" s="22">
        <f t="shared" si="570"/>
        <v>1.8</v>
      </c>
      <c r="CW160" s="22">
        <f t="shared" si="437"/>
        <v>0</v>
      </c>
      <c r="CX160" s="22">
        <f t="shared" si="438"/>
        <v>0</v>
      </c>
      <c r="CY160" s="22">
        <f t="shared" si="439"/>
        <v>45.77</v>
      </c>
      <c r="CZ160" s="22">
        <f t="shared" si="440"/>
        <v>45.92</v>
      </c>
      <c r="DA160" s="18">
        <v>46.04</v>
      </c>
      <c r="DB160" s="20">
        <f t="shared" si="571"/>
        <v>2.3199999999999998</v>
      </c>
      <c r="DC160" s="20">
        <f t="shared" si="572"/>
        <v>0.84</v>
      </c>
      <c r="DD160" s="20">
        <f t="shared" si="573"/>
        <v>1.48</v>
      </c>
      <c r="DE160" s="20">
        <f t="shared" si="441"/>
        <v>0.1</v>
      </c>
      <c r="DF160" s="20">
        <f t="shared" si="442"/>
        <v>0.2</v>
      </c>
      <c r="DG160" s="20">
        <f t="shared" si="443"/>
        <v>1.18</v>
      </c>
      <c r="DH160" s="20">
        <f t="shared" si="444"/>
        <v>0</v>
      </c>
      <c r="DI160" s="20">
        <f t="shared" si="445"/>
        <v>0</v>
      </c>
      <c r="DJ160" s="20">
        <f t="shared" si="446"/>
        <v>0</v>
      </c>
      <c r="DK160" s="20">
        <f t="shared" si="574"/>
        <v>1.48</v>
      </c>
      <c r="DL160" s="20">
        <f t="shared" si="575"/>
        <v>0</v>
      </c>
      <c r="DM160" s="20">
        <f t="shared" si="576"/>
        <v>0</v>
      </c>
      <c r="DN160" s="20">
        <f t="shared" si="577"/>
        <v>0</v>
      </c>
      <c r="DO160" s="18">
        <v>2.54</v>
      </c>
      <c r="DP160" s="18">
        <v>0</v>
      </c>
      <c r="DQ160" s="18">
        <v>1</v>
      </c>
      <c r="DR160" s="18">
        <v>1</v>
      </c>
      <c r="DS160" s="25">
        <f t="shared" si="578"/>
        <v>2.54</v>
      </c>
      <c r="DT160" s="25">
        <f t="shared" si="579"/>
        <v>0</v>
      </c>
      <c r="DU160" s="25">
        <f t="shared" si="580"/>
        <v>3.76</v>
      </c>
      <c r="DV160" s="25">
        <f t="shared" si="581"/>
        <v>0</v>
      </c>
      <c r="DW160" s="25">
        <f t="shared" si="582"/>
        <v>3.76</v>
      </c>
      <c r="DX160" s="25">
        <f t="shared" si="583"/>
        <v>7.67</v>
      </c>
      <c r="DY160" s="25">
        <f t="shared" si="584"/>
        <v>0</v>
      </c>
      <c r="DZ160" s="25">
        <f t="shared" si="585"/>
        <v>7.67</v>
      </c>
      <c r="EA160" s="25">
        <f t="shared" si="586"/>
        <v>5.0199999999999996</v>
      </c>
      <c r="EB160" s="25">
        <f t="shared" si="587"/>
        <v>0</v>
      </c>
      <c r="EC160" s="25">
        <f t="shared" si="588"/>
        <v>5.0199999999999996</v>
      </c>
      <c r="ED160" s="25">
        <f t="shared" si="589"/>
        <v>2.65</v>
      </c>
      <c r="EE160" s="25">
        <f t="shared" si="589"/>
        <v>0</v>
      </c>
      <c r="EF160" s="25">
        <f t="shared" si="590"/>
        <v>2.65</v>
      </c>
      <c r="EG160" s="25">
        <f t="shared" si="591"/>
        <v>5.0199999999999996</v>
      </c>
      <c r="EH160" s="25">
        <f t="shared" si="591"/>
        <v>0</v>
      </c>
      <c r="EI160" s="25">
        <f t="shared" si="592"/>
        <v>5.0199999999999996</v>
      </c>
      <c r="EJ160" s="18">
        <v>2489.9499999999998</v>
      </c>
      <c r="EK160" s="18">
        <v>2451.25</v>
      </c>
      <c r="EL160" s="18" t="s">
        <v>949</v>
      </c>
      <c r="EM160" s="18" t="s">
        <v>950</v>
      </c>
      <c r="EN160" s="16" t="s">
        <v>774</v>
      </c>
      <c r="EO160" s="16" t="s">
        <v>132</v>
      </c>
      <c r="EP160" s="16" t="e">
        <f>IF(OR(EN160="Cống tròn",EN160="Cống hộp",EN160="Ống nhựa"),INDEX(#REF!,MATCH(E160,#REF!,0)),IF(OR(EN160="Rãnh xây",EN160="Rãnh bê tông"),INDEX(#REF!,MATCH(E160,#REF!,0)),0))</f>
        <v>#REF!</v>
      </c>
      <c r="EQ160" s="18">
        <v>37.499999999999815</v>
      </c>
      <c r="ER160" s="18">
        <v>1</v>
      </c>
      <c r="ES160" s="25">
        <f t="shared" si="593"/>
        <v>37</v>
      </c>
      <c r="ET160" s="1" t="e">
        <f>_xlfn.IFNA(IF(EN160="Cống tròn",INDEX(#REF!,MATCH(E160,#REF!,0)),IF(EN160="Cống hộp",INDEX(#REF!,MATCH(E160,#REF!,0)),EU160&amp;" ,"&amp;EV160)),0)</f>
        <v>#REF!</v>
      </c>
      <c r="EU160" s="16" t="s">
        <v>769</v>
      </c>
      <c r="EV160" s="16" t="s">
        <v>775</v>
      </c>
      <c r="EW160" s="16" t="e">
        <f>_xlfn.IFNA(INDEX(#REF!,MATCH(E160,#REF!,0)),0)</f>
        <v>#REF!</v>
      </c>
      <c r="EX160" s="16"/>
      <c r="EY160" s="18">
        <v>0</v>
      </c>
      <c r="EZ160" s="18">
        <v>0</v>
      </c>
      <c r="FA160" s="18">
        <v>0</v>
      </c>
      <c r="FB160" s="19">
        <v>0</v>
      </c>
      <c r="FC160" s="19">
        <v>0</v>
      </c>
      <c r="FD160" s="25">
        <f t="shared" si="447"/>
        <v>0</v>
      </c>
      <c r="FE160" s="25">
        <f t="shared" si="594"/>
        <v>0</v>
      </c>
      <c r="FF160" s="18">
        <v>0.1</v>
      </c>
      <c r="FG160" s="18">
        <v>2</v>
      </c>
      <c r="FH160" s="18">
        <v>1</v>
      </c>
      <c r="FI160" s="25">
        <f t="shared" si="595"/>
        <v>1.2</v>
      </c>
      <c r="FJ160" s="18">
        <v>0</v>
      </c>
      <c r="FK160" s="18">
        <v>0</v>
      </c>
      <c r="FL160" s="18">
        <v>0.2</v>
      </c>
      <c r="FM160" s="18">
        <v>1.4</v>
      </c>
      <c r="FN160" s="18">
        <v>0</v>
      </c>
      <c r="FO160" s="25">
        <f t="shared" si="596"/>
        <v>1.4</v>
      </c>
      <c r="FP160" s="18">
        <v>1.4999999999999999E-2</v>
      </c>
      <c r="FQ160" s="18">
        <v>1</v>
      </c>
      <c r="FR160" s="25">
        <f t="shared" si="448"/>
        <v>36</v>
      </c>
      <c r="FS160" s="25">
        <f t="shared" si="449"/>
        <v>0.52500000000000002</v>
      </c>
      <c r="FT160" s="25">
        <f t="shared" si="450"/>
        <v>36.524999999999999</v>
      </c>
      <c r="FU160" s="25">
        <f t="shared" si="451"/>
        <v>-0.97499999999981668</v>
      </c>
      <c r="FV160" s="25" t="str">
        <f t="shared" si="597"/>
        <v>Thêm 01</v>
      </c>
      <c r="FW160" s="25">
        <f t="shared" si="598"/>
        <v>0.04</v>
      </c>
      <c r="FX160" s="16"/>
      <c r="FY160" s="16"/>
      <c r="FZ160" s="16"/>
      <c r="GA160" s="16"/>
      <c r="GB160" s="19">
        <v>0</v>
      </c>
      <c r="GC160" s="19">
        <v>0</v>
      </c>
      <c r="GD160" s="19">
        <v>0</v>
      </c>
      <c r="GE160" s="19">
        <v>0</v>
      </c>
      <c r="GF160" s="19">
        <v>0</v>
      </c>
      <c r="GG160" s="19">
        <v>0</v>
      </c>
      <c r="GH160" s="19">
        <v>0</v>
      </c>
      <c r="GI160" s="19">
        <v>0</v>
      </c>
      <c r="GJ160" s="19">
        <v>0</v>
      </c>
      <c r="GK160" s="19">
        <v>0</v>
      </c>
      <c r="GL160" s="25">
        <f t="shared" si="452"/>
        <v>0</v>
      </c>
      <c r="GM160" s="25">
        <f t="shared" si="599"/>
        <v>0</v>
      </c>
      <c r="GN160" s="19">
        <v>0</v>
      </c>
      <c r="GO160" s="19">
        <v>0</v>
      </c>
      <c r="GP160" s="19">
        <v>0</v>
      </c>
      <c r="GQ160" s="19">
        <v>0</v>
      </c>
      <c r="GR160" s="1" t="e">
        <f>_xlfn.IFNA(INDEX(#REF!,MATCH(E160,#REF!,0)),0)</f>
        <v>#REF!</v>
      </c>
      <c r="GS160" s="16"/>
      <c r="GT160" s="18">
        <v>0</v>
      </c>
      <c r="GU160" s="18">
        <v>0</v>
      </c>
      <c r="GV160" s="18">
        <v>0</v>
      </c>
      <c r="GW160" s="18">
        <v>0</v>
      </c>
      <c r="GX160" s="25">
        <f t="shared" si="453"/>
        <v>0</v>
      </c>
      <c r="GY160" s="25">
        <f t="shared" si="454"/>
        <v>0</v>
      </c>
      <c r="GZ160" s="25">
        <f t="shared" si="600"/>
        <v>0</v>
      </c>
      <c r="HA160" s="1" t="e" cm="1">
        <f t="array" ref="HA160">INDEX(#REF!,MATCH(EJ160&amp;EK160&amp;HD160&amp;HE160&amp;HF160,#REF!&amp;#REF!&amp;#REF!&amp;#REF!&amp;#REF!,0))</f>
        <v>#REF!</v>
      </c>
      <c r="HB160" s="16"/>
      <c r="HC160" s="25">
        <f t="shared" si="601"/>
        <v>0</v>
      </c>
      <c r="HD160" s="18">
        <v>0</v>
      </c>
      <c r="HE160" s="18">
        <v>0</v>
      </c>
      <c r="HF160" s="18">
        <v>0</v>
      </c>
      <c r="HG160" s="1" t="e" cm="1">
        <f t="array" ref="HG160">INDEX(#REF!,MATCH(EJ160&amp;EK160&amp;HJ160&amp;HK160&amp;HL160,#REF!&amp;#REF!&amp;#REF!&amp;#REF!&amp;#REF!,0))</f>
        <v>#REF!</v>
      </c>
      <c r="HH160" s="16"/>
      <c r="HI160" s="25">
        <f t="shared" si="602"/>
        <v>0</v>
      </c>
      <c r="HJ160" s="25">
        <f t="shared" si="603"/>
        <v>0</v>
      </c>
      <c r="HK160" s="19">
        <v>0</v>
      </c>
      <c r="HL160" s="19">
        <v>0</v>
      </c>
      <c r="HM160" s="18">
        <v>0.01</v>
      </c>
      <c r="HN160" s="18">
        <v>1</v>
      </c>
      <c r="HO160" s="25">
        <f t="shared" si="604"/>
        <v>0</v>
      </c>
      <c r="HP160" s="25">
        <f t="shared" si="605"/>
        <v>0</v>
      </c>
      <c r="HQ160" s="25">
        <f t="shared" si="606"/>
        <v>0</v>
      </c>
      <c r="HR160" s="25">
        <f t="shared" si="607"/>
        <v>0</v>
      </c>
      <c r="HS160" s="25">
        <f t="shared" si="608"/>
        <v>0</v>
      </c>
      <c r="HT160" s="19">
        <v>0</v>
      </c>
      <c r="HU160" s="19">
        <v>0</v>
      </c>
      <c r="HV160" s="19">
        <v>0</v>
      </c>
      <c r="HW160" s="25">
        <f t="shared" si="609"/>
        <v>0</v>
      </c>
      <c r="HX160" s="19">
        <v>0</v>
      </c>
      <c r="HY160" s="19">
        <v>0</v>
      </c>
      <c r="HZ160" s="18">
        <v>45.2</v>
      </c>
      <c r="IA160" s="20">
        <f>ROUND(IF(EN160="Cống tròn",IF(EN160="Cống tròn",IF(EU160="Không có móng",IQ160-FF160,IF(EU160="Đế",IP160-FN160,IF(OR(EU160="Móng bê tông",EU160="Móng bê tông kết hợp đế"),II160-FJ160,0))),0),IF(EN160="Cống hộp",IF(AND(EN160="Cống hộp",EU160="Không có móng"),IQ160-GF160,IF(AND(EN160="Cống hộp",EU160="Móng bê tông"),IJ160-GB160,0)),IF(OR(EN160="Rãnh xây",EN160="Rãnh bê tông"),IF(OR(EN160="Rãnh xây",EN160="Rãnh bê tông"),IK160-GB160,0),IF(EN160="Ống nhựa",IF(AND(EN160="Ống nhựa",EU160="Không đắp cát"),IQ160-HT160,IF(AND(EN160="Ống nhựa",EU160="Đắp cát"),IH160-HX160,0)),IF(EN160="Rãnh thang",IF(EN160="Rãnh thang",IF(EU160="Móng bê tông",#REF!-#REF!,IQ160),0),0))))),2)</f>
        <v>44.02</v>
      </c>
      <c r="IB160" s="20">
        <f t="shared" si="610"/>
        <v>1.1799999999999997</v>
      </c>
      <c r="IC160" s="20">
        <f t="shared" si="455"/>
        <v>44.019999999999996</v>
      </c>
      <c r="ID160" s="20">
        <f t="shared" si="456"/>
        <v>0</v>
      </c>
      <c r="IE160" s="20">
        <f t="shared" si="457"/>
        <v>0</v>
      </c>
      <c r="IF160" s="20">
        <f t="shared" si="458"/>
        <v>0</v>
      </c>
      <c r="IG160" s="20">
        <f>IF(EN160="Rãnh thang",IF(AND(EN160="Rãnh thang",EU160="Móng bê tông"),IQ160-#REF!,0),IF(EN160="Ống nhựa",IF(AND(EN160="Ống nhựa",EU160="Đắp cát"),IQ160-HT160,0),IF(EN160="Cống tròn",IF(EN160="Cống tròn",IF(OR(EU160="Móng bê tông",EU160="Móng bê tông kết hợp đế"),IM160-FL160,0),0),IF(EN160="Cống hộp",IF(AND(EN160="Cống hộp",EU160="Móng bê tông"),IN160-GD160,0),IF(OR(EN160="Rãnh xây",EN160="Rãnh bê tông"),IF(AND(EN160="Rãnh xây",EU160="Móng bê tông"),IO160-GD160,IF(AND(EN160="Rãnh bê tông",EU160="Móng bê tông"),IO160-GD160,0)),0)))))</f>
        <v>44.019999999999996</v>
      </c>
      <c r="IH160" s="20">
        <f t="shared" si="459"/>
        <v>0</v>
      </c>
      <c r="II160" s="20">
        <f t="shared" si="460"/>
        <v>44.019999999999996</v>
      </c>
      <c r="IJ160" s="20">
        <f t="shared" si="461"/>
        <v>0</v>
      </c>
      <c r="IK160" s="20">
        <f t="shared" si="462"/>
        <v>0</v>
      </c>
      <c r="IL160" s="20">
        <f t="shared" si="463"/>
        <v>44.22</v>
      </c>
      <c r="IM160" s="20">
        <f t="shared" si="464"/>
        <v>44.22</v>
      </c>
      <c r="IN160" s="20">
        <f t="shared" si="465"/>
        <v>0</v>
      </c>
      <c r="IO160" s="20">
        <f t="shared" si="466"/>
        <v>0</v>
      </c>
      <c r="IP160" s="20">
        <f t="shared" si="467"/>
        <v>0</v>
      </c>
      <c r="IQ160" s="18">
        <v>44.32</v>
      </c>
      <c r="IR160" s="25">
        <f t="shared" si="611"/>
        <v>0</v>
      </c>
      <c r="IS160" s="25">
        <f t="shared" si="468"/>
        <v>0</v>
      </c>
      <c r="IT160" s="25">
        <f t="shared" si="469"/>
        <v>0</v>
      </c>
      <c r="IU160" s="25">
        <f>ROUND(IF(EN160="Cống tròn",IF(EN160="Cống tròn",IV160+FF160,0),IF(EN160="Cống hộp",IF(EN160="Cống hộp",IV160+GP160,0),IF(OR(EN160="Rãnh xây",EN160="Rãnh bê tông"),IF(OR(EN160="Rãnh xây",EN160="Rãnh bê tông"),IV160+GP160,0),IF(EN160="ống nhựa",IF(EN160="Ống nhựa",IV160+HT160,0),IF(EN160="Rãnh thang",IF(EN160="Rãnh thang",IQ160+#REF!,0),0))))),2)</f>
        <v>45.36</v>
      </c>
      <c r="IV160" s="18">
        <v>45.26</v>
      </c>
      <c r="IW160" s="25">
        <f t="shared" si="470"/>
        <v>45.36</v>
      </c>
      <c r="IX160" s="25">
        <f t="shared" si="471"/>
        <v>0</v>
      </c>
      <c r="IY160" s="25">
        <f t="shared" si="472"/>
        <v>0</v>
      </c>
      <c r="IZ160" s="25">
        <f t="shared" si="473"/>
        <v>0</v>
      </c>
      <c r="JA160" s="25">
        <f t="shared" si="474"/>
        <v>0</v>
      </c>
      <c r="JB160" s="18">
        <v>46</v>
      </c>
      <c r="JC160" s="20">
        <f>ROUND(IF(EN160="Cống tròn",IF(EN160="Cống tròn",IF(EU160="Không có móng",JS160-FF160,IF(EU160="Đế",JR160-FN160,IF(OR(EU160="Móng bê tông",EU160="Móng bê tông kết hợp đế"),JK160-FJ160,0))),0),IF(EN160="Cống hộp",IF(AND(EN160="Cống hộp",EU160="Không có móng"),JS160-GF160,IF(AND(EN160="Cống hộp",EU160="Móng bê tông"),JL160-GB160,0)),IF(OR(EN160="Rãnh xây",EN160="Rãnh bê tông"),IF(OR(EN160="Rãnh xây",EN160="Rãnh bê tông"),JM160-GB160,0),IF(EN160="Ống nhựa",IF(AND(EN160="Ống nhựa",EU160="Không đắp cát"),JS160-HT160,IF(AND(EN160="Ống nhựa",EU160="Đắp cát"),JJ160-HX160,0)),IF(EN160="Rãnh thang",IF(EN160="Rãnh thang",IF(EU160="Móng bê tông",#REF!-#REF!,JS160),0),0))))),2)</f>
        <v>43.96</v>
      </c>
      <c r="JD160" s="20">
        <f t="shared" si="612"/>
        <v>2.0399999999999991</v>
      </c>
      <c r="JE160" s="20">
        <f t="shared" si="475"/>
        <v>43.959999999999994</v>
      </c>
      <c r="JF160" s="20">
        <f t="shared" si="476"/>
        <v>0</v>
      </c>
      <c r="JG160" s="20">
        <f t="shared" si="477"/>
        <v>0</v>
      </c>
      <c r="JH160" s="20">
        <f t="shared" si="478"/>
        <v>0</v>
      </c>
      <c r="JI160" s="20">
        <f>IF(EN160="Rãnh thang",IF(AND(EN160="Rãnh thang",EU160="Móng bê tông"),JS160-#REF!,0),IF(EN160="Ống nhựa",IF(AND(EN160="Ống nhựa",EU160="Đắp cát"),JS160-HT160,0),IF(EN160="Cống tròn",IF(EN160="Cống tròn",IF(OR(EU160="Móng bê tông",EU160="Móng bê tông kết hợp đế"),JO160-FL160,0),0),IF(EN160="Cống hộp",IF(AND(EN160="Cống hộp",EU160="Móng bê tông"),JP160-GD160,0),IF(OR(EN160="Rãnh xây",EN160="Rãnh bê tông"),IF(AND(EN160="Rãnh xây",EU160="Móng bê tông"),JQ160-GD160,IF(AND(EN160="Rãnh bê tông",EU160="Móng bê tông"),JQ160-GD160,0)),0)))))</f>
        <v>43.959999999999994</v>
      </c>
      <c r="JJ160" s="20">
        <f t="shared" si="479"/>
        <v>0</v>
      </c>
      <c r="JK160" s="20">
        <f t="shared" si="480"/>
        <v>43.959999999999994</v>
      </c>
      <c r="JL160" s="20">
        <f t="shared" si="481"/>
        <v>0</v>
      </c>
      <c r="JM160" s="20">
        <f t="shared" si="482"/>
        <v>0</v>
      </c>
      <c r="JN160" s="20">
        <f t="shared" si="483"/>
        <v>44.16</v>
      </c>
      <c r="JO160" s="20">
        <f t="shared" si="484"/>
        <v>44.16</v>
      </c>
      <c r="JP160" s="20">
        <f t="shared" si="485"/>
        <v>0</v>
      </c>
      <c r="JQ160" s="20">
        <f t="shared" si="486"/>
        <v>0</v>
      </c>
      <c r="JR160" s="20">
        <f t="shared" si="487"/>
        <v>0</v>
      </c>
      <c r="JS160" s="26">
        <v>44.26</v>
      </c>
      <c r="JT160" s="25">
        <f t="shared" si="613"/>
        <v>0</v>
      </c>
      <c r="JU160" s="25">
        <f t="shared" si="488"/>
        <v>0</v>
      </c>
      <c r="JV160" s="25">
        <f t="shared" si="489"/>
        <v>0</v>
      </c>
      <c r="JW160" s="25">
        <f>ROUND(IF(EN160="Cống tròn",IF(EN160="Cống tròn",JX160+FF160,0),IF(EN160="Cống hộp",IF(EN160="Cống hộp",JX160+GP160,0),IF(OR(EN160="Rãnh xây",EN160="Rãnh bê tông"),IF(OR(EN160="Rãnh xây",EN160="Rãnh bê tông"),JX160+GP160,0),IF(EN160="ống nhựa",IF(EN160="Ống nhựa",JX160+HT160,0),IF(EN160="Rãnh thang",IF(EN160="Rãnh thang",JS160+#REF!,0),0))))),2)</f>
        <v>45.36</v>
      </c>
      <c r="JX160" s="27">
        <v>45.26</v>
      </c>
      <c r="JY160" s="25">
        <f t="shared" si="490"/>
        <v>45.36</v>
      </c>
      <c r="JZ160" s="25">
        <f t="shared" si="491"/>
        <v>0</v>
      </c>
      <c r="KA160" s="25">
        <f t="shared" si="492"/>
        <v>0</v>
      </c>
      <c r="KB160" s="25">
        <f t="shared" si="493"/>
        <v>0</v>
      </c>
      <c r="KC160" s="25">
        <f t="shared" si="494"/>
        <v>0</v>
      </c>
      <c r="KD160" s="28" t="s">
        <v>98</v>
      </c>
      <c r="KE160" s="27">
        <v>0</v>
      </c>
      <c r="KF160" s="25">
        <f t="shared" si="495"/>
        <v>1.1799999999999997</v>
      </c>
      <c r="KG160" s="25">
        <f t="shared" si="614"/>
        <v>1.1799999999999997</v>
      </c>
      <c r="KH160" s="27">
        <v>0</v>
      </c>
      <c r="KI160" s="25">
        <f t="shared" si="496"/>
        <v>2.0399999999999991</v>
      </c>
      <c r="KJ160" s="25">
        <f t="shared" si="615"/>
        <v>2.0399999999999991</v>
      </c>
      <c r="KK160" s="25">
        <f t="shared" si="497"/>
        <v>0</v>
      </c>
      <c r="KL160" s="25">
        <f t="shared" si="498"/>
        <v>0</v>
      </c>
      <c r="KM160" s="25">
        <f t="shared" si="616"/>
        <v>0</v>
      </c>
      <c r="KN160" s="25">
        <f t="shared" si="499"/>
        <v>0</v>
      </c>
      <c r="KO160" s="25">
        <f t="shared" si="500"/>
        <v>0</v>
      </c>
      <c r="KP160" s="25">
        <f t="shared" si="617"/>
        <v>0</v>
      </c>
      <c r="KQ160" s="25">
        <f t="shared" si="501"/>
        <v>0.2</v>
      </c>
      <c r="KR160" s="25">
        <f t="shared" si="502"/>
        <v>0.2</v>
      </c>
      <c r="KS160" s="25">
        <f t="shared" si="618"/>
        <v>0.2</v>
      </c>
      <c r="KT160" s="25">
        <f t="shared" si="503"/>
        <v>0</v>
      </c>
      <c r="KU160" s="25">
        <f t="shared" si="504"/>
        <v>0</v>
      </c>
      <c r="KV160" s="25">
        <f t="shared" si="619"/>
        <v>0</v>
      </c>
      <c r="KW160" s="25">
        <f t="shared" si="505"/>
        <v>0</v>
      </c>
      <c r="KX160" s="25">
        <f t="shared" si="506"/>
        <v>0</v>
      </c>
      <c r="KY160" s="25">
        <f t="shared" si="620"/>
        <v>0</v>
      </c>
      <c r="KZ160" s="25">
        <f t="shared" si="507"/>
        <v>0</v>
      </c>
      <c r="LA160" s="25">
        <f t="shared" si="508"/>
        <v>0</v>
      </c>
      <c r="LB160" s="25">
        <f t="shared" si="621"/>
        <v>0</v>
      </c>
      <c r="LC160" s="25">
        <f t="shared" si="509"/>
        <v>0.97999999999999976</v>
      </c>
      <c r="LD160" s="25">
        <f t="shared" si="510"/>
        <v>1.4</v>
      </c>
      <c r="LE160" s="25">
        <f t="shared" si="622"/>
        <v>1.19</v>
      </c>
      <c r="LF160" s="25">
        <f t="shared" si="511"/>
        <v>0</v>
      </c>
      <c r="LG160" s="25">
        <f t="shared" si="512"/>
        <v>0</v>
      </c>
      <c r="LH160" s="25">
        <f t="shared" si="623"/>
        <v>0</v>
      </c>
      <c r="LI160" s="25">
        <f t="shared" si="513"/>
        <v>0</v>
      </c>
      <c r="LJ160" s="25">
        <f t="shared" si="514"/>
        <v>0</v>
      </c>
      <c r="LK160" s="25">
        <f t="shared" si="624"/>
        <v>0</v>
      </c>
      <c r="LL160" s="25">
        <f t="shared" si="515"/>
        <v>0</v>
      </c>
      <c r="LM160" s="25">
        <f t="shared" si="516"/>
        <v>0</v>
      </c>
      <c r="LN160" s="25">
        <f t="shared" si="625"/>
        <v>0</v>
      </c>
      <c r="LO160" s="25">
        <f t="shared" si="517"/>
        <v>0</v>
      </c>
      <c r="LP160" s="25">
        <f t="shared" si="518"/>
        <v>0</v>
      </c>
      <c r="LQ160" s="25">
        <f t="shared" si="626"/>
        <v>0</v>
      </c>
      <c r="LR160" s="25">
        <f t="shared" si="519"/>
        <v>0</v>
      </c>
      <c r="LS160" s="25">
        <f t="shared" si="520"/>
        <v>0</v>
      </c>
      <c r="LT160" s="25">
        <f t="shared" si="627"/>
        <v>0</v>
      </c>
      <c r="LU160" s="25">
        <f t="shared" si="521"/>
        <v>0</v>
      </c>
      <c r="LV160" s="25">
        <f t="shared" si="522"/>
        <v>0</v>
      </c>
      <c r="LW160" s="25">
        <f t="shared" si="628"/>
        <v>0</v>
      </c>
      <c r="LX160" s="25">
        <f t="shared" si="523"/>
        <v>0</v>
      </c>
      <c r="LY160" s="25">
        <f t="shared" si="524"/>
        <v>0</v>
      </c>
      <c r="LZ160" s="25">
        <f t="shared" si="629"/>
        <v>0</v>
      </c>
      <c r="MA160" s="25">
        <f t="shared" si="525"/>
        <v>0</v>
      </c>
      <c r="MB160" s="25">
        <f t="shared" si="526"/>
        <v>0</v>
      </c>
      <c r="MC160" s="25">
        <f t="shared" si="630"/>
        <v>0</v>
      </c>
      <c r="MD160" s="25">
        <f t="shared" si="527"/>
        <v>0</v>
      </c>
      <c r="ME160" s="25">
        <f t="shared" si="528"/>
        <v>0</v>
      </c>
      <c r="MF160" s="25">
        <f t="shared" si="631"/>
        <v>0</v>
      </c>
      <c r="MG160" s="25">
        <f t="shared" si="529"/>
        <v>0</v>
      </c>
      <c r="MH160" s="25">
        <f t="shared" si="530"/>
        <v>0</v>
      </c>
      <c r="MI160" s="25">
        <f t="shared" si="632"/>
        <v>0</v>
      </c>
      <c r="MJ160" s="25">
        <f t="shared" si="531"/>
        <v>0</v>
      </c>
      <c r="MK160" s="25">
        <f t="shared" si="532"/>
        <v>0</v>
      </c>
      <c r="ML160" s="25">
        <f t="shared" si="633"/>
        <v>0</v>
      </c>
      <c r="MM160" s="25">
        <f t="shared" si="533"/>
        <v>0</v>
      </c>
      <c r="MN160" s="25">
        <f t="shared" si="534"/>
        <v>0</v>
      </c>
      <c r="MO160" s="25">
        <f t="shared" si="634"/>
        <v>0</v>
      </c>
      <c r="MP160" s="25">
        <f t="shared" si="535"/>
        <v>0</v>
      </c>
      <c r="MQ160" s="25">
        <f t="shared" si="536"/>
        <v>0</v>
      </c>
      <c r="MR160" s="25">
        <f t="shared" si="635"/>
        <v>0</v>
      </c>
      <c r="MS160" s="29">
        <v>1.4</v>
      </c>
      <c r="MT160" s="29">
        <v>0</v>
      </c>
      <c r="MU160" s="29">
        <v>1</v>
      </c>
      <c r="MV160" s="29">
        <v>1</v>
      </c>
      <c r="MW160" s="25">
        <f t="shared" si="537"/>
        <v>1.4</v>
      </c>
      <c r="MX160" s="25">
        <f t="shared" si="538"/>
        <v>1.65</v>
      </c>
      <c r="MY160" s="25">
        <f t="shared" si="539"/>
        <v>0</v>
      </c>
      <c r="MZ160" s="25">
        <f t="shared" si="540"/>
        <v>0</v>
      </c>
      <c r="NA160" s="25">
        <f t="shared" si="541"/>
        <v>1.4</v>
      </c>
      <c r="NB160" s="25">
        <f t="shared" si="542"/>
        <v>2.86</v>
      </c>
      <c r="NC160" s="25">
        <f t="shared" si="543"/>
        <v>0</v>
      </c>
      <c r="ND160" s="25">
        <f t="shared" si="544"/>
        <v>0</v>
      </c>
      <c r="NE160" s="25">
        <f t="shared" si="636"/>
        <v>1.4</v>
      </c>
      <c r="NF160" s="25">
        <f t="shared" si="636"/>
        <v>2.2549999999999999</v>
      </c>
      <c r="NG160" s="25">
        <f t="shared" si="636"/>
        <v>0</v>
      </c>
      <c r="NH160" s="25">
        <f t="shared" si="545"/>
        <v>0</v>
      </c>
      <c r="NI160" s="25">
        <f t="shared" si="546"/>
        <v>84.56</v>
      </c>
      <c r="NJ160" s="25">
        <f t="shared" si="547"/>
        <v>0</v>
      </c>
      <c r="NK160" s="25">
        <f t="shared" si="548"/>
        <v>84.56</v>
      </c>
      <c r="NL160" s="25">
        <f t="shared" si="549"/>
        <v>52.19</v>
      </c>
      <c r="NM160" s="25">
        <f t="shared" si="550"/>
        <v>0</v>
      </c>
      <c r="NN160" s="25">
        <f t="shared" si="637"/>
        <v>52.19</v>
      </c>
      <c r="NO160" s="25">
        <f t="shared" si="551"/>
        <v>0</v>
      </c>
      <c r="NP160" s="25">
        <f t="shared" si="552"/>
        <v>0</v>
      </c>
      <c r="NQ160" s="25">
        <f t="shared" si="638"/>
        <v>0</v>
      </c>
      <c r="NR160" s="25">
        <f t="shared" si="553"/>
        <v>0</v>
      </c>
      <c r="NS160" s="25">
        <f t="shared" si="554"/>
        <v>0</v>
      </c>
      <c r="NT160" s="25">
        <f t="shared" si="639"/>
        <v>0</v>
      </c>
      <c r="NU160" s="25">
        <f t="shared" si="555"/>
        <v>0</v>
      </c>
      <c r="NV160" s="25">
        <f t="shared" si="556"/>
        <v>0</v>
      </c>
      <c r="NW160" s="25">
        <f t="shared" si="640"/>
        <v>0</v>
      </c>
      <c r="NX160" s="25">
        <f t="shared" si="641"/>
        <v>52.19</v>
      </c>
      <c r="NY160" s="25">
        <f t="shared" si="641"/>
        <v>0</v>
      </c>
      <c r="NZ160" s="25">
        <f t="shared" si="642"/>
        <v>52.19</v>
      </c>
      <c r="OA160" s="25">
        <f t="shared" si="643"/>
        <v>32.369999999999997</v>
      </c>
      <c r="OB160" s="25">
        <f t="shared" si="643"/>
        <v>0</v>
      </c>
      <c r="OC160" s="25">
        <f t="shared" si="644"/>
        <v>32.369999999999997</v>
      </c>
      <c r="OD160" s="25">
        <f t="shared" si="645"/>
        <v>52.19</v>
      </c>
      <c r="OE160" s="25">
        <f t="shared" si="645"/>
        <v>0</v>
      </c>
      <c r="OF160" s="25">
        <f t="shared" si="645"/>
        <v>52.19</v>
      </c>
      <c r="OG160" s="25">
        <f t="shared" si="557"/>
        <v>0</v>
      </c>
      <c r="OH160" s="25">
        <f t="shared" si="558"/>
        <v>0</v>
      </c>
      <c r="OI160" s="25">
        <f t="shared" si="559"/>
        <v>0</v>
      </c>
      <c r="OJ160" s="25">
        <f t="shared" si="560"/>
        <v>0</v>
      </c>
      <c r="OK160" s="25">
        <f t="shared" si="561"/>
        <v>0</v>
      </c>
      <c r="OL160" s="25">
        <f t="shared" si="562"/>
        <v>0</v>
      </c>
      <c r="OM160" s="25">
        <f t="shared" si="646"/>
        <v>0</v>
      </c>
      <c r="ON160" s="25">
        <f t="shared" si="646"/>
        <v>0</v>
      </c>
      <c r="OO160" s="25">
        <f t="shared" si="646"/>
        <v>0</v>
      </c>
      <c r="OP160" s="25">
        <f t="shared" si="563"/>
        <v>0</v>
      </c>
      <c r="OQ160" s="25">
        <f t="shared" si="564"/>
        <v>0</v>
      </c>
      <c r="OR160" s="25">
        <f t="shared" si="647"/>
        <v>0</v>
      </c>
      <c r="OS160" s="19">
        <v>535621.30000000005</v>
      </c>
      <c r="OT160" s="19">
        <v>2371846.7999999998</v>
      </c>
    </row>
    <row r="161" spans="1:410" ht="33" customHeight="1" x14ac:dyDescent="0.25">
      <c r="A161" s="18"/>
      <c r="B161" s="18" t="s">
        <v>939</v>
      </c>
      <c r="C161" s="18">
        <v>2451.25</v>
      </c>
      <c r="D161" s="16" t="e">
        <f>_xlfn.IFNA(INDEX(#REF!,MATCH(E161,#REF!,0)),0)</f>
        <v>#REF!</v>
      </c>
      <c r="E161" s="18" t="s">
        <v>950</v>
      </c>
      <c r="F161" s="16" t="s">
        <v>765</v>
      </c>
      <c r="G161" s="16" t="s">
        <v>766</v>
      </c>
      <c r="H161" s="16" t="s">
        <v>767</v>
      </c>
      <c r="I161" s="16" t="s">
        <v>768</v>
      </c>
      <c r="J161" s="16" t="s">
        <v>769</v>
      </c>
      <c r="K161" s="16" t="s">
        <v>770</v>
      </c>
      <c r="L161" s="16" t="s">
        <v>771</v>
      </c>
      <c r="M161" s="18">
        <v>1.64</v>
      </c>
      <c r="N161" s="18">
        <v>1.94</v>
      </c>
      <c r="O161" s="18">
        <v>2.04</v>
      </c>
      <c r="P161" s="18">
        <v>2.34</v>
      </c>
      <c r="Q161" s="18">
        <v>0.1</v>
      </c>
      <c r="R161" s="18">
        <v>1.8399999999999999</v>
      </c>
      <c r="S161" s="18">
        <v>2.14</v>
      </c>
      <c r="T161" s="18">
        <v>0.2</v>
      </c>
      <c r="U161" s="18">
        <v>0</v>
      </c>
      <c r="V161" s="18">
        <v>0</v>
      </c>
      <c r="W161" s="18">
        <v>0</v>
      </c>
      <c r="X161" s="18">
        <v>1.64</v>
      </c>
      <c r="Y161" s="18">
        <v>1.9</v>
      </c>
      <c r="Z161" s="20">
        <f t="shared" si="565"/>
        <v>1.8</v>
      </c>
      <c r="AA161" s="18">
        <v>0.22</v>
      </c>
      <c r="AB161" s="18">
        <v>0</v>
      </c>
      <c r="AC161" s="18">
        <v>0</v>
      </c>
      <c r="AD161" s="18">
        <v>0</v>
      </c>
      <c r="AE161" s="18">
        <v>0</v>
      </c>
      <c r="AF161" s="18">
        <v>0</v>
      </c>
      <c r="AG161" s="18">
        <v>1.2</v>
      </c>
      <c r="AH161" s="18">
        <v>1.5</v>
      </c>
      <c r="AI161" s="20">
        <f t="shared" si="566"/>
        <v>1.95</v>
      </c>
      <c r="AJ161" s="18">
        <v>0</v>
      </c>
      <c r="AK161" s="18">
        <v>0</v>
      </c>
      <c r="AL161" s="20">
        <f t="shared" si="567"/>
        <v>0</v>
      </c>
      <c r="AM161" s="18">
        <v>1.64</v>
      </c>
      <c r="AN161" s="18">
        <v>1.5</v>
      </c>
      <c r="AO161" s="18">
        <v>0.15</v>
      </c>
      <c r="AP161" s="18">
        <v>0.22</v>
      </c>
      <c r="AQ161" s="18">
        <v>1.64</v>
      </c>
      <c r="AR161" s="18">
        <v>1.72</v>
      </c>
      <c r="AS161" s="18">
        <v>0.12</v>
      </c>
      <c r="AT161" s="18">
        <v>0.11</v>
      </c>
      <c r="AU161" s="18">
        <v>0</v>
      </c>
      <c r="AV161" s="18">
        <v>1</v>
      </c>
      <c r="AW161" s="18">
        <v>0</v>
      </c>
      <c r="AX161" s="18">
        <v>0</v>
      </c>
      <c r="AY161" s="18">
        <v>0</v>
      </c>
      <c r="AZ161" s="18">
        <v>0</v>
      </c>
      <c r="BA161" s="18">
        <v>0</v>
      </c>
      <c r="BB161" s="18">
        <v>0</v>
      </c>
      <c r="BC161" s="18">
        <v>0</v>
      </c>
      <c r="BD161" s="18">
        <v>0</v>
      </c>
      <c r="BE161" s="18">
        <v>2</v>
      </c>
      <c r="BF161" s="18">
        <v>0</v>
      </c>
      <c r="BG161" s="18">
        <v>0</v>
      </c>
      <c r="BH161" s="18">
        <v>0</v>
      </c>
      <c r="BI161" s="18">
        <v>0</v>
      </c>
      <c r="BJ161" s="18">
        <v>0</v>
      </c>
      <c r="BK161" s="18">
        <v>0</v>
      </c>
      <c r="BL161" s="18">
        <v>0</v>
      </c>
      <c r="BM161" s="18">
        <v>0</v>
      </c>
      <c r="BN161" s="18">
        <v>0</v>
      </c>
      <c r="BO161" s="18">
        <v>0</v>
      </c>
      <c r="BP161" s="18">
        <v>0</v>
      </c>
      <c r="BQ161" s="18">
        <v>0</v>
      </c>
      <c r="BR161" s="18">
        <v>0</v>
      </c>
      <c r="BS161" s="18">
        <v>0</v>
      </c>
      <c r="BT161" s="18">
        <v>0</v>
      </c>
      <c r="BU161" s="18">
        <v>0</v>
      </c>
      <c r="BV161" s="18">
        <v>0</v>
      </c>
      <c r="BW161" s="18">
        <v>0</v>
      </c>
      <c r="BX161" s="18">
        <v>0</v>
      </c>
      <c r="BY161" s="18">
        <v>0</v>
      </c>
      <c r="BZ161" s="18">
        <v>0</v>
      </c>
      <c r="CA161" s="16" t="e">
        <f>_xlfn.IFNA(IF(RIGHT(D161,2)="=G",0,INDEX(#REF!,MATCH(E161,#REF!,0))),0)</f>
        <v>#REF!</v>
      </c>
      <c r="CB161" s="16" t="s">
        <v>776</v>
      </c>
      <c r="CC161" s="18">
        <v>0</v>
      </c>
      <c r="CD161" s="18">
        <v>0</v>
      </c>
      <c r="CE161" s="18">
        <v>1.4</v>
      </c>
      <c r="CF161" s="18">
        <v>0.85</v>
      </c>
      <c r="CG161" s="18">
        <v>0.12</v>
      </c>
      <c r="CH161" s="18">
        <v>2</v>
      </c>
      <c r="CI161" s="16" t="s">
        <v>98</v>
      </c>
      <c r="CJ161" s="18">
        <v>0</v>
      </c>
      <c r="CK161" s="20">
        <f t="shared" si="432"/>
        <v>2.34</v>
      </c>
      <c r="CL161" s="20">
        <f t="shared" si="568"/>
        <v>2.34</v>
      </c>
      <c r="CM161" s="18">
        <v>54.16</v>
      </c>
      <c r="CN161" s="18">
        <v>46</v>
      </c>
      <c r="CO161" s="18">
        <v>45.161000000000001</v>
      </c>
      <c r="CP161" s="22">
        <f t="shared" si="433"/>
        <v>46</v>
      </c>
      <c r="CQ161" s="22">
        <f t="shared" si="434"/>
        <v>43.66</v>
      </c>
      <c r="CR161" s="22">
        <f t="shared" si="569"/>
        <v>2.34</v>
      </c>
      <c r="CS161" s="22">
        <f t="shared" si="435"/>
        <v>43.76</v>
      </c>
      <c r="CT161" s="22">
        <f t="shared" si="436"/>
        <v>43.96</v>
      </c>
      <c r="CU161" s="18">
        <v>43.96</v>
      </c>
      <c r="CV161" s="22">
        <f t="shared" si="570"/>
        <v>1.8</v>
      </c>
      <c r="CW161" s="22">
        <f t="shared" si="437"/>
        <v>0</v>
      </c>
      <c r="CX161" s="22">
        <f t="shared" si="438"/>
        <v>0</v>
      </c>
      <c r="CY161" s="22">
        <f t="shared" si="439"/>
        <v>45.73</v>
      </c>
      <c r="CZ161" s="22">
        <f t="shared" si="440"/>
        <v>45.88</v>
      </c>
      <c r="DA161" s="18">
        <v>46</v>
      </c>
      <c r="DB161" s="20">
        <f t="shared" si="571"/>
        <v>2.34</v>
      </c>
      <c r="DC161" s="20">
        <f t="shared" si="572"/>
        <v>0</v>
      </c>
      <c r="DD161" s="20">
        <f t="shared" si="573"/>
        <v>2.34</v>
      </c>
      <c r="DE161" s="20">
        <f t="shared" si="441"/>
        <v>0.1</v>
      </c>
      <c r="DF161" s="20">
        <f t="shared" si="442"/>
        <v>0.2</v>
      </c>
      <c r="DG161" s="20">
        <f t="shared" si="443"/>
        <v>2.04</v>
      </c>
      <c r="DH161" s="20">
        <f t="shared" si="444"/>
        <v>0</v>
      </c>
      <c r="DI161" s="20">
        <f t="shared" si="445"/>
        <v>0</v>
      </c>
      <c r="DJ161" s="20">
        <f t="shared" si="446"/>
        <v>0</v>
      </c>
      <c r="DK161" s="20">
        <f t="shared" si="574"/>
        <v>2.34</v>
      </c>
      <c r="DL161" s="20">
        <f t="shared" si="575"/>
        <v>0</v>
      </c>
      <c r="DM161" s="20">
        <f t="shared" si="576"/>
        <v>0</v>
      </c>
      <c r="DN161" s="20">
        <f t="shared" si="577"/>
        <v>0</v>
      </c>
      <c r="DO161" s="18">
        <v>2.54</v>
      </c>
      <c r="DP161" s="18">
        <v>0</v>
      </c>
      <c r="DQ161" s="18">
        <v>1</v>
      </c>
      <c r="DR161" s="18">
        <v>1</v>
      </c>
      <c r="DS161" s="25">
        <f t="shared" si="578"/>
        <v>2.54</v>
      </c>
      <c r="DT161" s="25">
        <f t="shared" si="579"/>
        <v>0</v>
      </c>
      <c r="DU161" s="25">
        <f t="shared" si="580"/>
        <v>5.94</v>
      </c>
      <c r="DV161" s="25">
        <f t="shared" si="581"/>
        <v>0</v>
      </c>
      <c r="DW161" s="25">
        <f t="shared" si="582"/>
        <v>5.94</v>
      </c>
      <c r="DX161" s="25">
        <f t="shared" si="583"/>
        <v>12.12</v>
      </c>
      <c r="DY161" s="25">
        <f t="shared" si="584"/>
        <v>0</v>
      </c>
      <c r="DZ161" s="25">
        <f t="shared" si="585"/>
        <v>12.12</v>
      </c>
      <c r="EA161" s="25">
        <f t="shared" si="586"/>
        <v>7.76</v>
      </c>
      <c r="EB161" s="25">
        <f t="shared" si="587"/>
        <v>0</v>
      </c>
      <c r="EC161" s="25">
        <f t="shared" si="588"/>
        <v>7.76</v>
      </c>
      <c r="ED161" s="25">
        <f t="shared" si="589"/>
        <v>4.3600000000000003</v>
      </c>
      <c r="EE161" s="25">
        <f t="shared" si="589"/>
        <v>0</v>
      </c>
      <c r="EF161" s="25">
        <f t="shared" si="590"/>
        <v>4.3600000000000003</v>
      </c>
      <c r="EG161" s="25">
        <f t="shared" si="591"/>
        <v>7.76</v>
      </c>
      <c r="EH161" s="25">
        <f t="shared" si="591"/>
        <v>0</v>
      </c>
      <c r="EI161" s="25">
        <f t="shared" si="592"/>
        <v>7.76</v>
      </c>
      <c r="EJ161" s="18">
        <v>2451.25</v>
      </c>
      <c r="EK161" s="18">
        <v>2412.4499999999998</v>
      </c>
      <c r="EL161" s="18" t="s">
        <v>950</v>
      </c>
      <c r="EM161" s="18" t="s">
        <v>951</v>
      </c>
      <c r="EN161" s="16" t="s">
        <v>774</v>
      </c>
      <c r="EO161" s="16" t="s">
        <v>132</v>
      </c>
      <c r="EP161" s="16" t="e">
        <f>IF(OR(EN161="Cống tròn",EN161="Cống hộp",EN161="Ống nhựa"),INDEX(#REF!,MATCH(E161,#REF!,0)),IF(OR(EN161="Rãnh xây",EN161="Rãnh bê tông"),INDEX(#REF!,MATCH(E161,#REF!,0)),0))</f>
        <v>#REF!</v>
      </c>
      <c r="EQ161" s="18">
        <v>37.500000000000178</v>
      </c>
      <c r="ER161" s="18">
        <v>1</v>
      </c>
      <c r="ES161" s="25">
        <f t="shared" si="593"/>
        <v>37</v>
      </c>
      <c r="ET161" s="1" t="e">
        <f>_xlfn.IFNA(IF(EN161="Cống tròn",INDEX(#REF!,MATCH(E161,#REF!,0)),IF(EN161="Cống hộp",INDEX(#REF!,MATCH(E161,#REF!,0)),EU161&amp;" ,"&amp;EV161)),0)</f>
        <v>#REF!</v>
      </c>
      <c r="EU161" s="16" t="s">
        <v>769</v>
      </c>
      <c r="EV161" s="16" t="s">
        <v>775</v>
      </c>
      <c r="EW161" s="16" t="e">
        <f>_xlfn.IFNA(INDEX(#REF!,MATCH(E161,#REF!,0)),0)</f>
        <v>#REF!</v>
      </c>
      <c r="EX161" s="16"/>
      <c r="EY161" s="18">
        <v>0</v>
      </c>
      <c r="EZ161" s="18">
        <v>0</v>
      </c>
      <c r="FA161" s="18">
        <v>0</v>
      </c>
      <c r="FB161" s="19">
        <v>0</v>
      </c>
      <c r="FC161" s="19">
        <v>0</v>
      </c>
      <c r="FD161" s="25">
        <f t="shared" si="447"/>
        <v>0</v>
      </c>
      <c r="FE161" s="25">
        <f t="shared" si="594"/>
        <v>0</v>
      </c>
      <c r="FF161" s="18">
        <v>0.1</v>
      </c>
      <c r="FG161" s="18">
        <v>2</v>
      </c>
      <c r="FH161" s="18">
        <v>1</v>
      </c>
      <c r="FI161" s="25">
        <f t="shared" si="595"/>
        <v>1.2</v>
      </c>
      <c r="FJ161" s="18">
        <v>0</v>
      </c>
      <c r="FK161" s="18">
        <v>0</v>
      </c>
      <c r="FL161" s="18">
        <v>0.2</v>
      </c>
      <c r="FM161" s="18">
        <v>1.4</v>
      </c>
      <c r="FN161" s="18">
        <v>0</v>
      </c>
      <c r="FO161" s="25">
        <f t="shared" si="596"/>
        <v>1.4</v>
      </c>
      <c r="FP161" s="18">
        <v>1.4999999999999999E-2</v>
      </c>
      <c r="FQ161" s="18">
        <v>1</v>
      </c>
      <c r="FR161" s="25">
        <f t="shared" si="448"/>
        <v>36</v>
      </c>
      <c r="FS161" s="25">
        <f t="shared" si="449"/>
        <v>0.52500000000000002</v>
      </c>
      <c r="FT161" s="25">
        <f t="shared" si="450"/>
        <v>36.524999999999999</v>
      </c>
      <c r="FU161" s="25">
        <f t="shared" si="451"/>
        <v>-0.97500000000017906</v>
      </c>
      <c r="FV161" s="25" t="str">
        <f t="shared" si="597"/>
        <v>Thêm 01</v>
      </c>
      <c r="FW161" s="25">
        <f t="shared" si="598"/>
        <v>0.04</v>
      </c>
      <c r="FX161" s="16"/>
      <c r="FY161" s="16"/>
      <c r="FZ161" s="16"/>
      <c r="GA161" s="16"/>
      <c r="GB161" s="19">
        <v>0</v>
      </c>
      <c r="GC161" s="19">
        <v>0</v>
      </c>
      <c r="GD161" s="19">
        <v>0</v>
      </c>
      <c r="GE161" s="19">
        <v>0</v>
      </c>
      <c r="GF161" s="19">
        <v>0</v>
      </c>
      <c r="GG161" s="19">
        <v>0</v>
      </c>
      <c r="GH161" s="19">
        <v>0</v>
      </c>
      <c r="GI161" s="19">
        <v>0</v>
      </c>
      <c r="GJ161" s="19">
        <v>0</v>
      </c>
      <c r="GK161" s="19">
        <v>0</v>
      </c>
      <c r="GL161" s="25">
        <f t="shared" si="452"/>
        <v>0</v>
      </c>
      <c r="GM161" s="25">
        <f t="shared" si="599"/>
        <v>0</v>
      </c>
      <c r="GN161" s="19">
        <v>0</v>
      </c>
      <c r="GO161" s="19">
        <v>0</v>
      </c>
      <c r="GP161" s="19">
        <v>0</v>
      </c>
      <c r="GQ161" s="19">
        <v>0</v>
      </c>
      <c r="GR161" s="1" t="e">
        <f>_xlfn.IFNA(INDEX(#REF!,MATCH(E161,#REF!,0)),0)</f>
        <v>#REF!</v>
      </c>
      <c r="GS161" s="16"/>
      <c r="GT161" s="18">
        <v>0</v>
      </c>
      <c r="GU161" s="18">
        <v>0</v>
      </c>
      <c r="GV161" s="18">
        <v>0</v>
      </c>
      <c r="GW161" s="18">
        <v>0</v>
      </c>
      <c r="GX161" s="25">
        <f t="shared" si="453"/>
        <v>0</v>
      </c>
      <c r="GY161" s="25">
        <f t="shared" si="454"/>
        <v>0</v>
      </c>
      <c r="GZ161" s="25">
        <f t="shared" si="600"/>
        <v>0</v>
      </c>
      <c r="HA161" s="1" t="e" cm="1">
        <f t="array" ref="HA161">INDEX(#REF!,MATCH(EJ161&amp;EK161&amp;HD161&amp;HE161&amp;HF161,#REF!&amp;#REF!&amp;#REF!&amp;#REF!&amp;#REF!,0))</f>
        <v>#REF!</v>
      </c>
      <c r="HB161" s="16"/>
      <c r="HC161" s="25">
        <f t="shared" si="601"/>
        <v>0</v>
      </c>
      <c r="HD161" s="18">
        <v>0</v>
      </c>
      <c r="HE161" s="18">
        <v>0</v>
      </c>
      <c r="HF161" s="18">
        <v>0</v>
      </c>
      <c r="HG161" s="1" t="e" cm="1">
        <f t="array" ref="HG161">INDEX(#REF!,MATCH(EJ161&amp;EK161&amp;HJ161&amp;HK161&amp;HL161,#REF!&amp;#REF!&amp;#REF!&amp;#REF!&amp;#REF!,0))</f>
        <v>#REF!</v>
      </c>
      <c r="HH161" s="16"/>
      <c r="HI161" s="25">
        <f t="shared" si="602"/>
        <v>0</v>
      </c>
      <c r="HJ161" s="25">
        <f t="shared" si="603"/>
        <v>0</v>
      </c>
      <c r="HK161" s="19">
        <v>0</v>
      </c>
      <c r="HL161" s="19">
        <v>0</v>
      </c>
      <c r="HM161" s="18">
        <v>0.01</v>
      </c>
      <c r="HN161" s="18">
        <v>1</v>
      </c>
      <c r="HO161" s="25">
        <f t="shared" si="604"/>
        <v>0</v>
      </c>
      <c r="HP161" s="25">
        <f t="shared" si="605"/>
        <v>0</v>
      </c>
      <c r="HQ161" s="25">
        <f t="shared" si="606"/>
        <v>0</v>
      </c>
      <c r="HR161" s="25">
        <f t="shared" si="607"/>
        <v>0</v>
      </c>
      <c r="HS161" s="25">
        <f t="shared" si="608"/>
        <v>0</v>
      </c>
      <c r="HT161" s="19">
        <v>0</v>
      </c>
      <c r="HU161" s="19">
        <v>0</v>
      </c>
      <c r="HV161" s="19">
        <v>0</v>
      </c>
      <c r="HW161" s="25">
        <f t="shared" si="609"/>
        <v>0</v>
      </c>
      <c r="HX161" s="19">
        <v>0</v>
      </c>
      <c r="HY161" s="19">
        <v>0</v>
      </c>
      <c r="HZ161" s="18">
        <v>46</v>
      </c>
      <c r="IA161" s="20">
        <f>ROUND(IF(EN161="Cống tròn",IF(EN161="Cống tròn",IF(EU161="Không có móng",IQ161-FF161,IF(EU161="Đế",IP161-FN161,IF(OR(EU161="Móng bê tông",EU161="Móng bê tông kết hợp đế"),II161-FJ161,0))),0),IF(EN161="Cống hộp",IF(AND(EN161="Cống hộp",EU161="Không có móng"),IQ161-GF161,IF(AND(EN161="Cống hộp",EU161="Móng bê tông"),IJ161-GB161,0)),IF(OR(EN161="Rãnh xây",EN161="Rãnh bê tông"),IF(OR(EN161="Rãnh xây",EN161="Rãnh bê tông"),IK161-GB161,0),IF(EN161="Ống nhựa",IF(AND(EN161="Ống nhựa",EU161="Không đắp cát"),IQ161-HT161,IF(AND(EN161="Ống nhựa",EU161="Đắp cát"),IH161-HX161,0)),IF(EN161="Rãnh thang",IF(EN161="Rãnh thang",IF(EU161="Móng bê tông",#REF!-#REF!,IQ161),0),0))))),2)</f>
        <v>43.96</v>
      </c>
      <c r="IB161" s="20">
        <f t="shared" si="610"/>
        <v>2.0399999999999991</v>
      </c>
      <c r="IC161" s="20">
        <f t="shared" si="455"/>
        <v>43.959999999999994</v>
      </c>
      <c r="ID161" s="20">
        <f t="shared" si="456"/>
        <v>0</v>
      </c>
      <c r="IE161" s="20">
        <f t="shared" si="457"/>
        <v>0</v>
      </c>
      <c r="IF161" s="20">
        <f t="shared" si="458"/>
        <v>0</v>
      </c>
      <c r="IG161" s="20">
        <f>IF(EN161="Rãnh thang",IF(AND(EN161="Rãnh thang",EU161="Móng bê tông"),IQ161-#REF!,0),IF(EN161="Ống nhựa",IF(AND(EN161="Ống nhựa",EU161="Đắp cát"),IQ161-HT161,0),IF(EN161="Cống tròn",IF(EN161="Cống tròn",IF(OR(EU161="Móng bê tông",EU161="Móng bê tông kết hợp đế"),IM161-FL161,0),0),IF(EN161="Cống hộp",IF(AND(EN161="Cống hộp",EU161="Móng bê tông"),IN161-GD161,0),IF(OR(EN161="Rãnh xây",EN161="Rãnh bê tông"),IF(AND(EN161="Rãnh xây",EU161="Móng bê tông"),IO161-GD161,IF(AND(EN161="Rãnh bê tông",EU161="Móng bê tông"),IO161-GD161,0)),0)))))</f>
        <v>43.959999999999994</v>
      </c>
      <c r="IH161" s="20">
        <f t="shared" si="459"/>
        <v>0</v>
      </c>
      <c r="II161" s="20">
        <f t="shared" si="460"/>
        <v>43.959999999999994</v>
      </c>
      <c r="IJ161" s="20">
        <f t="shared" si="461"/>
        <v>0</v>
      </c>
      <c r="IK161" s="20">
        <f t="shared" si="462"/>
        <v>0</v>
      </c>
      <c r="IL161" s="20">
        <f t="shared" si="463"/>
        <v>44.16</v>
      </c>
      <c r="IM161" s="20">
        <f t="shared" si="464"/>
        <v>44.16</v>
      </c>
      <c r="IN161" s="20">
        <f t="shared" si="465"/>
        <v>0</v>
      </c>
      <c r="IO161" s="20">
        <f t="shared" si="466"/>
        <v>0</v>
      </c>
      <c r="IP161" s="20">
        <f t="shared" si="467"/>
        <v>0</v>
      </c>
      <c r="IQ161" s="18">
        <v>44.26</v>
      </c>
      <c r="IR161" s="25">
        <f t="shared" si="611"/>
        <v>0</v>
      </c>
      <c r="IS161" s="25">
        <f t="shared" si="468"/>
        <v>0</v>
      </c>
      <c r="IT161" s="25">
        <f t="shared" si="469"/>
        <v>0</v>
      </c>
      <c r="IU161" s="25">
        <f>ROUND(IF(EN161="Cống tròn",IF(EN161="Cống tròn",IV161+FF161,0),IF(EN161="Cống hộp",IF(EN161="Cống hộp",IV161+GP161,0),IF(OR(EN161="Rãnh xây",EN161="Rãnh bê tông"),IF(OR(EN161="Rãnh xây",EN161="Rãnh bê tông"),IV161+GP161,0),IF(EN161="ống nhựa",IF(EN161="Ống nhựa",IV161+HT161,0),IF(EN161="Rãnh thang",IF(EN161="Rãnh thang",IQ161+#REF!,0),0))))),2)</f>
        <v>45.31</v>
      </c>
      <c r="IV161" s="18">
        <v>45.21</v>
      </c>
      <c r="IW161" s="25">
        <f t="shared" si="470"/>
        <v>45.31</v>
      </c>
      <c r="IX161" s="25">
        <f t="shared" si="471"/>
        <v>0</v>
      </c>
      <c r="IY161" s="25">
        <f t="shared" si="472"/>
        <v>0</v>
      </c>
      <c r="IZ161" s="25">
        <f t="shared" si="473"/>
        <v>0</v>
      </c>
      <c r="JA161" s="25">
        <f t="shared" si="474"/>
        <v>0</v>
      </c>
      <c r="JB161" s="18">
        <v>45.96</v>
      </c>
      <c r="JC161" s="20">
        <f>ROUND(IF(EN161="Cống tròn",IF(EN161="Cống tròn",IF(EU161="Không có móng",JS161-FF161,IF(EU161="Đế",JR161-FN161,IF(OR(EU161="Móng bê tông",EU161="Móng bê tông kết hợp đế"),JK161-FJ161,0))),0),IF(EN161="Cống hộp",IF(AND(EN161="Cống hộp",EU161="Không có móng"),JS161-GF161,IF(AND(EN161="Cống hộp",EU161="Móng bê tông"),JL161-GB161,0)),IF(OR(EN161="Rãnh xây",EN161="Rãnh bê tông"),IF(OR(EN161="Rãnh xây",EN161="Rãnh bê tông"),JM161-GB161,0),IF(EN161="Ống nhựa",IF(AND(EN161="Ống nhựa",EU161="Không đắp cát"),JS161-HT161,IF(AND(EN161="Ống nhựa",EU161="Đắp cát"),JJ161-HX161,0)),IF(EN161="Rãnh thang",IF(EN161="Rãnh thang",IF(EU161="Móng bê tông",#REF!-#REF!,JS161),0),0))))),2)</f>
        <v>43.91</v>
      </c>
      <c r="JD161" s="20">
        <f t="shared" si="612"/>
        <v>2.0500000000000043</v>
      </c>
      <c r="JE161" s="20">
        <f t="shared" si="475"/>
        <v>43.91</v>
      </c>
      <c r="JF161" s="20">
        <f t="shared" si="476"/>
        <v>0</v>
      </c>
      <c r="JG161" s="20">
        <f t="shared" si="477"/>
        <v>0</v>
      </c>
      <c r="JH161" s="20">
        <f t="shared" si="478"/>
        <v>0</v>
      </c>
      <c r="JI161" s="20">
        <f>IF(EN161="Rãnh thang",IF(AND(EN161="Rãnh thang",EU161="Móng bê tông"),JS161-#REF!,0),IF(EN161="Ống nhựa",IF(AND(EN161="Ống nhựa",EU161="Đắp cát"),JS161-HT161,0),IF(EN161="Cống tròn",IF(EN161="Cống tròn",IF(OR(EU161="Móng bê tông",EU161="Móng bê tông kết hợp đế"),JO161-FL161,0),0),IF(EN161="Cống hộp",IF(AND(EN161="Cống hộp",EU161="Móng bê tông"),JP161-GD161,0),IF(OR(EN161="Rãnh xây",EN161="Rãnh bê tông"),IF(AND(EN161="Rãnh xây",EU161="Móng bê tông"),JQ161-GD161,IF(AND(EN161="Rãnh bê tông",EU161="Móng bê tông"),JQ161-GD161,0)),0)))))</f>
        <v>43.91</v>
      </c>
      <c r="JJ161" s="20">
        <f t="shared" si="479"/>
        <v>0</v>
      </c>
      <c r="JK161" s="20">
        <f t="shared" si="480"/>
        <v>43.91</v>
      </c>
      <c r="JL161" s="20">
        <f t="shared" si="481"/>
        <v>0</v>
      </c>
      <c r="JM161" s="20">
        <f t="shared" si="482"/>
        <v>0</v>
      </c>
      <c r="JN161" s="20">
        <f t="shared" si="483"/>
        <v>44.11</v>
      </c>
      <c r="JO161" s="20">
        <f t="shared" si="484"/>
        <v>44.11</v>
      </c>
      <c r="JP161" s="20">
        <f t="shared" si="485"/>
        <v>0</v>
      </c>
      <c r="JQ161" s="20">
        <f t="shared" si="486"/>
        <v>0</v>
      </c>
      <c r="JR161" s="20">
        <f t="shared" si="487"/>
        <v>0</v>
      </c>
      <c r="JS161" s="26">
        <v>44.21</v>
      </c>
      <c r="JT161" s="25">
        <f t="shared" si="613"/>
        <v>0</v>
      </c>
      <c r="JU161" s="25">
        <f t="shared" si="488"/>
        <v>0</v>
      </c>
      <c r="JV161" s="25">
        <f t="shared" si="489"/>
        <v>0</v>
      </c>
      <c r="JW161" s="25">
        <f>ROUND(IF(EN161="Cống tròn",IF(EN161="Cống tròn",JX161+FF161,0),IF(EN161="Cống hộp",IF(EN161="Cống hộp",JX161+GP161,0),IF(OR(EN161="Rãnh xây",EN161="Rãnh bê tông"),IF(OR(EN161="Rãnh xây",EN161="Rãnh bê tông"),JX161+GP161,0),IF(EN161="ống nhựa",IF(EN161="Ống nhựa",JX161+HT161,0),IF(EN161="Rãnh thang",IF(EN161="Rãnh thang",JS161+#REF!,0),0))))),2)</f>
        <v>45.31</v>
      </c>
      <c r="JX161" s="27">
        <v>45.21</v>
      </c>
      <c r="JY161" s="25">
        <f t="shared" si="490"/>
        <v>45.31</v>
      </c>
      <c r="JZ161" s="25">
        <f t="shared" si="491"/>
        <v>0</v>
      </c>
      <c r="KA161" s="25">
        <f t="shared" si="492"/>
        <v>0</v>
      </c>
      <c r="KB161" s="25">
        <f t="shared" si="493"/>
        <v>0</v>
      </c>
      <c r="KC161" s="25">
        <f t="shared" si="494"/>
        <v>0</v>
      </c>
      <c r="KD161" s="28" t="s">
        <v>98</v>
      </c>
      <c r="KE161" s="27">
        <v>0</v>
      </c>
      <c r="KF161" s="25">
        <f t="shared" si="495"/>
        <v>2.0399999999999991</v>
      </c>
      <c r="KG161" s="25">
        <f t="shared" si="614"/>
        <v>2.0399999999999991</v>
      </c>
      <c r="KH161" s="27">
        <v>0</v>
      </c>
      <c r="KI161" s="25">
        <f t="shared" si="496"/>
        <v>2.0500000000000043</v>
      </c>
      <c r="KJ161" s="25">
        <f t="shared" si="615"/>
        <v>2.0500000000000043</v>
      </c>
      <c r="KK161" s="25">
        <f t="shared" si="497"/>
        <v>0</v>
      </c>
      <c r="KL161" s="25">
        <f t="shared" si="498"/>
        <v>0</v>
      </c>
      <c r="KM161" s="25">
        <f t="shared" si="616"/>
        <v>0</v>
      </c>
      <c r="KN161" s="25">
        <f t="shared" si="499"/>
        <v>0</v>
      </c>
      <c r="KO161" s="25">
        <f t="shared" si="500"/>
        <v>0</v>
      </c>
      <c r="KP161" s="25">
        <f t="shared" si="617"/>
        <v>0</v>
      </c>
      <c r="KQ161" s="25">
        <f t="shared" si="501"/>
        <v>0.2</v>
      </c>
      <c r="KR161" s="25">
        <f t="shared" si="502"/>
        <v>0.2</v>
      </c>
      <c r="KS161" s="25">
        <f t="shared" si="618"/>
        <v>0.2</v>
      </c>
      <c r="KT161" s="25">
        <f t="shared" si="503"/>
        <v>0</v>
      </c>
      <c r="KU161" s="25">
        <f t="shared" si="504"/>
        <v>0</v>
      </c>
      <c r="KV161" s="25">
        <f t="shared" si="619"/>
        <v>0</v>
      </c>
      <c r="KW161" s="25">
        <f t="shared" si="505"/>
        <v>0</v>
      </c>
      <c r="KX161" s="25">
        <f t="shared" si="506"/>
        <v>0</v>
      </c>
      <c r="KY161" s="25">
        <f t="shared" si="620"/>
        <v>0</v>
      </c>
      <c r="KZ161" s="25">
        <f t="shared" si="507"/>
        <v>0</v>
      </c>
      <c r="LA161" s="25">
        <f t="shared" si="508"/>
        <v>0</v>
      </c>
      <c r="LB161" s="25">
        <f t="shared" si="621"/>
        <v>0</v>
      </c>
      <c r="LC161" s="25">
        <f t="shared" si="509"/>
        <v>1.4</v>
      </c>
      <c r="LD161" s="25">
        <f t="shared" si="510"/>
        <v>1.4</v>
      </c>
      <c r="LE161" s="25">
        <f t="shared" si="622"/>
        <v>1.4</v>
      </c>
      <c r="LF161" s="25">
        <f t="shared" si="511"/>
        <v>0</v>
      </c>
      <c r="LG161" s="25">
        <f t="shared" si="512"/>
        <v>0</v>
      </c>
      <c r="LH161" s="25">
        <f t="shared" si="623"/>
        <v>0</v>
      </c>
      <c r="LI161" s="25">
        <f t="shared" si="513"/>
        <v>0</v>
      </c>
      <c r="LJ161" s="25">
        <f t="shared" si="514"/>
        <v>0</v>
      </c>
      <c r="LK161" s="25">
        <f t="shared" si="624"/>
        <v>0</v>
      </c>
      <c r="LL161" s="25">
        <f t="shared" si="515"/>
        <v>0</v>
      </c>
      <c r="LM161" s="25">
        <f t="shared" si="516"/>
        <v>0</v>
      </c>
      <c r="LN161" s="25">
        <f t="shared" si="625"/>
        <v>0</v>
      </c>
      <c r="LO161" s="25">
        <f t="shared" si="517"/>
        <v>0</v>
      </c>
      <c r="LP161" s="25">
        <f t="shared" si="518"/>
        <v>0</v>
      </c>
      <c r="LQ161" s="25">
        <f t="shared" si="626"/>
        <v>0</v>
      </c>
      <c r="LR161" s="25">
        <f t="shared" si="519"/>
        <v>0</v>
      </c>
      <c r="LS161" s="25">
        <f t="shared" si="520"/>
        <v>0</v>
      </c>
      <c r="LT161" s="25">
        <f t="shared" si="627"/>
        <v>0</v>
      </c>
      <c r="LU161" s="25">
        <f t="shared" si="521"/>
        <v>0</v>
      </c>
      <c r="LV161" s="25">
        <f t="shared" si="522"/>
        <v>0</v>
      </c>
      <c r="LW161" s="25">
        <f t="shared" si="628"/>
        <v>0</v>
      </c>
      <c r="LX161" s="25">
        <f t="shared" si="523"/>
        <v>0</v>
      </c>
      <c r="LY161" s="25">
        <f t="shared" si="524"/>
        <v>0</v>
      </c>
      <c r="LZ161" s="25">
        <f t="shared" si="629"/>
        <v>0</v>
      </c>
      <c r="MA161" s="25">
        <f t="shared" si="525"/>
        <v>0</v>
      </c>
      <c r="MB161" s="25">
        <f t="shared" si="526"/>
        <v>0</v>
      </c>
      <c r="MC161" s="25">
        <f t="shared" si="630"/>
        <v>0</v>
      </c>
      <c r="MD161" s="25">
        <f t="shared" si="527"/>
        <v>0</v>
      </c>
      <c r="ME161" s="25">
        <f t="shared" si="528"/>
        <v>0</v>
      </c>
      <c r="MF161" s="25">
        <f t="shared" si="631"/>
        <v>0</v>
      </c>
      <c r="MG161" s="25">
        <f t="shared" si="529"/>
        <v>0</v>
      </c>
      <c r="MH161" s="25">
        <f t="shared" si="530"/>
        <v>0</v>
      </c>
      <c r="MI161" s="25">
        <f t="shared" si="632"/>
        <v>0</v>
      </c>
      <c r="MJ161" s="25">
        <f t="shared" si="531"/>
        <v>0</v>
      </c>
      <c r="MK161" s="25">
        <f t="shared" si="532"/>
        <v>0</v>
      </c>
      <c r="ML161" s="25">
        <f t="shared" si="633"/>
        <v>0</v>
      </c>
      <c r="MM161" s="25">
        <f t="shared" si="533"/>
        <v>0</v>
      </c>
      <c r="MN161" s="25">
        <f t="shared" si="534"/>
        <v>0</v>
      </c>
      <c r="MO161" s="25">
        <f t="shared" si="634"/>
        <v>0</v>
      </c>
      <c r="MP161" s="25">
        <f t="shared" si="535"/>
        <v>0</v>
      </c>
      <c r="MQ161" s="25">
        <f t="shared" si="536"/>
        <v>0</v>
      </c>
      <c r="MR161" s="25">
        <f t="shared" si="635"/>
        <v>0</v>
      </c>
      <c r="MS161" s="29">
        <v>1.4</v>
      </c>
      <c r="MT161" s="29">
        <v>0</v>
      </c>
      <c r="MU161" s="29">
        <v>1</v>
      </c>
      <c r="MV161" s="29">
        <v>1</v>
      </c>
      <c r="MW161" s="25">
        <f t="shared" si="537"/>
        <v>1.4</v>
      </c>
      <c r="MX161" s="25">
        <f t="shared" si="538"/>
        <v>2.86</v>
      </c>
      <c r="MY161" s="25">
        <f t="shared" si="539"/>
        <v>0</v>
      </c>
      <c r="MZ161" s="25">
        <f t="shared" si="540"/>
        <v>0</v>
      </c>
      <c r="NA161" s="25">
        <f t="shared" si="541"/>
        <v>1.4</v>
      </c>
      <c r="NB161" s="25">
        <f t="shared" si="542"/>
        <v>2.87</v>
      </c>
      <c r="NC161" s="25">
        <f t="shared" si="543"/>
        <v>0</v>
      </c>
      <c r="ND161" s="25">
        <f t="shared" si="544"/>
        <v>0</v>
      </c>
      <c r="NE161" s="25">
        <f t="shared" si="636"/>
        <v>1.4</v>
      </c>
      <c r="NF161" s="25">
        <f t="shared" si="636"/>
        <v>2.8650000000000002</v>
      </c>
      <c r="NG161" s="25">
        <f t="shared" si="636"/>
        <v>0</v>
      </c>
      <c r="NH161" s="25">
        <f t="shared" si="545"/>
        <v>0</v>
      </c>
      <c r="NI161" s="25">
        <f t="shared" si="546"/>
        <v>107.44</v>
      </c>
      <c r="NJ161" s="25">
        <f t="shared" si="547"/>
        <v>0</v>
      </c>
      <c r="NK161" s="25">
        <f t="shared" si="548"/>
        <v>107.44</v>
      </c>
      <c r="NL161" s="25">
        <f t="shared" si="549"/>
        <v>68.2</v>
      </c>
      <c r="NM161" s="25">
        <f t="shared" si="550"/>
        <v>0</v>
      </c>
      <c r="NN161" s="25">
        <f t="shared" si="637"/>
        <v>68.2</v>
      </c>
      <c r="NO161" s="25">
        <f t="shared" si="551"/>
        <v>0</v>
      </c>
      <c r="NP161" s="25">
        <f t="shared" si="552"/>
        <v>0</v>
      </c>
      <c r="NQ161" s="25">
        <f t="shared" si="638"/>
        <v>0</v>
      </c>
      <c r="NR161" s="25">
        <f t="shared" si="553"/>
        <v>0</v>
      </c>
      <c r="NS161" s="25">
        <f t="shared" si="554"/>
        <v>0</v>
      </c>
      <c r="NT161" s="25">
        <f t="shared" si="639"/>
        <v>0</v>
      </c>
      <c r="NU161" s="25">
        <f t="shared" si="555"/>
        <v>0</v>
      </c>
      <c r="NV161" s="25">
        <f t="shared" si="556"/>
        <v>0</v>
      </c>
      <c r="NW161" s="25">
        <f t="shared" si="640"/>
        <v>0</v>
      </c>
      <c r="NX161" s="25">
        <f t="shared" si="641"/>
        <v>68.2</v>
      </c>
      <c r="NY161" s="25">
        <f t="shared" si="641"/>
        <v>0</v>
      </c>
      <c r="NZ161" s="25">
        <f t="shared" si="642"/>
        <v>68.2</v>
      </c>
      <c r="OA161" s="25">
        <f t="shared" si="643"/>
        <v>39.24</v>
      </c>
      <c r="OB161" s="25">
        <f t="shared" si="643"/>
        <v>0</v>
      </c>
      <c r="OC161" s="25">
        <f t="shared" si="644"/>
        <v>39.24</v>
      </c>
      <c r="OD161" s="25">
        <f t="shared" si="645"/>
        <v>68.2</v>
      </c>
      <c r="OE161" s="25">
        <f t="shared" si="645"/>
        <v>0</v>
      </c>
      <c r="OF161" s="25">
        <f t="shared" si="645"/>
        <v>68.2</v>
      </c>
      <c r="OG161" s="25">
        <f t="shared" si="557"/>
        <v>0</v>
      </c>
      <c r="OH161" s="25">
        <f t="shared" si="558"/>
        <v>0</v>
      </c>
      <c r="OI161" s="25">
        <f t="shared" si="559"/>
        <v>0</v>
      </c>
      <c r="OJ161" s="25">
        <f t="shared" si="560"/>
        <v>0</v>
      </c>
      <c r="OK161" s="25">
        <f t="shared" si="561"/>
        <v>0</v>
      </c>
      <c r="OL161" s="25">
        <f t="shared" si="562"/>
        <v>0</v>
      </c>
      <c r="OM161" s="25">
        <f t="shared" si="646"/>
        <v>0</v>
      </c>
      <c r="ON161" s="25">
        <f t="shared" si="646"/>
        <v>0</v>
      </c>
      <c r="OO161" s="25">
        <f t="shared" si="646"/>
        <v>0</v>
      </c>
      <c r="OP161" s="25">
        <f t="shared" si="563"/>
        <v>0</v>
      </c>
      <c r="OQ161" s="25">
        <f t="shared" si="564"/>
        <v>0</v>
      </c>
      <c r="OR161" s="25">
        <f t="shared" si="647"/>
        <v>0</v>
      </c>
      <c r="OS161" s="19">
        <v>535621.30000000005</v>
      </c>
      <c r="OT161" s="19">
        <v>2371808.1</v>
      </c>
    </row>
    <row r="162" spans="1:410" ht="33" customHeight="1" x14ac:dyDescent="0.25">
      <c r="A162" s="18"/>
      <c r="B162" s="18" t="s">
        <v>939</v>
      </c>
      <c r="C162" s="18">
        <v>2412.4499999999998</v>
      </c>
      <c r="D162" s="16" t="e">
        <f>_xlfn.IFNA(INDEX(#REF!,MATCH(E162,#REF!,0)),0)</f>
        <v>#REF!</v>
      </c>
      <c r="E162" s="18" t="s">
        <v>951</v>
      </c>
      <c r="F162" s="16" t="s">
        <v>765</v>
      </c>
      <c r="G162" s="16" t="s">
        <v>810</v>
      </c>
      <c r="H162" s="16" t="s">
        <v>767</v>
      </c>
      <c r="I162" s="16" t="s">
        <v>768</v>
      </c>
      <c r="J162" s="16" t="s">
        <v>811</v>
      </c>
      <c r="K162" s="16" t="s">
        <v>770</v>
      </c>
      <c r="L162" s="16" t="s">
        <v>771</v>
      </c>
      <c r="M162" s="18">
        <v>1.8399999999999999</v>
      </c>
      <c r="N162" s="18">
        <v>1.8399999999999999</v>
      </c>
      <c r="O162" s="18">
        <v>2.2399999999999998</v>
      </c>
      <c r="P162" s="18">
        <v>2.2399999999999998</v>
      </c>
      <c r="Q162" s="18">
        <v>0.1</v>
      </c>
      <c r="R162" s="18">
        <v>2.04</v>
      </c>
      <c r="S162" s="18">
        <v>2.04</v>
      </c>
      <c r="T162" s="18">
        <v>0.2</v>
      </c>
      <c r="U162" s="18">
        <v>0</v>
      </c>
      <c r="V162" s="18">
        <v>0</v>
      </c>
      <c r="W162" s="18">
        <v>0</v>
      </c>
      <c r="X162" s="18">
        <v>1.8399999999999999</v>
      </c>
      <c r="Y162" s="18">
        <v>1.7999999999999998</v>
      </c>
      <c r="Z162" s="20">
        <f t="shared" si="565"/>
        <v>1.9</v>
      </c>
      <c r="AA162" s="18">
        <v>0.22</v>
      </c>
      <c r="AB162" s="18">
        <v>0</v>
      </c>
      <c r="AC162" s="18">
        <v>0</v>
      </c>
      <c r="AD162" s="18">
        <v>0</v>
      </c>
      <c r="AE162" s="18">
        <v>0</v>
      </c>
      <c r="AF162" s="18">
        <v>0</v>
      </c>
      <c r="AG162" s="18">
        <v>1.4</v>
      </c>
      <c r="AH162" s="18">
        <v>1.4</v>
      </c>
      <c r="AI162" s="20">
        <f t="shared" si="566"/>
        <v>2.0499999999999998</v>
      </c>
      <c r="AJ162" s="18">
        <v>0</v>
      </c>
      <c r="AK162" s="18">
        <v>0</v>
      </c>
      <c r="AL162" s="20">
        <f t="shared" si="567"/>
        <v>0</v>
      </c>
      <c r="AM162" s="18">
        <v>1.8399999999999999</v>
      </c>
      <c r="AN162" s="18">
        <v>1.4</v>
      </c>
      <c r="AO162" s="18">
        <v>0.15</v>
      </c>
      <c r="AP162" s="18">
        <v>0.22</v>
      </c>
      <c r="AQ162" s="18">
        <v>0</v>
      </c>
      <c r="AR162" s="18">
        <v>0</v>
      </c>
      <c r="AS162" s="18">
        <v>0</v>
      </c>
      <c r="AT162" s="18">
        <v>0</v>
      </c>
      <c r="AU162" s="18">
        <v>0</v>
      </c>
      <c r="AV162" s="18">
        <v>1</v>
      </c>
      <c r="AW162" s="18">
        <v>0</v>
      </c>
      <c r="AX162" s="18">
        <v>0</v>
      </c>
      <c r="AY162" s="18">
        <v>0</v>
      </c>
      <c r="AZ162" s="18">
        <v>0</v>
      </c>
      <c r="BA162" s="18">
        <v>0</v>
      </c>
      <c r="BB162" s="18">
        <v>0</v>
      </c>
      <c r="BC162" s="18">
        <v>0</v>
      </c>
      <c r="BD162" s="18">
        <v>0</v>
      </c>
      <c r="BE162" s="18">
        <v>2</v>
      </c>
      <c r="BF162" s="18">
        <v>0</v>
      </c>
      <c r="BG162" s="18">
        <v>0</v>
      </c>
      <c r="BH162" s="18">
        <v>0</v>
      </c>
      <c r="BI162" s="18">
        <v>0</v>
      </c>
      <c r="BJ162" s="18">
        <v>0</v>
      </c>
      <c r="BK162" s="18">
        <v>0</v>
      </c>
      <c r="BL162" s="18">
        <v>0</v>
      </c>
      <c r="BM162" s="18">
        <v>0</v>
      </c>
      <c r="BN162" s="18">
        <v>0</v>
      </c>
      <c r="BO162" s="18">
        <v>0</v>
      </c>
      <c r="BP162" s="18">
        <v>0</v>
      </c>
      <c r="BQ162" s="18">
        <v>0</v>
      </c>
      <c r="BR162" s="18">
        <v>0</v>
      </c>
      <c r="BS162" s="18">
        <v>0</v>
      </c>
      <c r="BT162" s="18">
        <v>0</v>
      </c>
      <c r="BU162" s="18">
        <v>0</v>
      </c>
      <c r="BV162" s="18">
        <v>0</v>
      </c>
      <c r="BW162" s="18">
        <v>0</v>
      </c>
      <c r="BX162" s="18">
        <v>0</v>
      </c>
      <c r="BY162" s="18">
        <v>0</v>
      </c>
      <c r="BZ162" s="18">
        <v>0</v>
      </c>
      <c r="CA162" s="16" t="e">
        <f>_xlfn.IFNA(IF(RIGHT(D162,2)="=G",0,INDEX(#REF!,MATCH(E162,#REF!,0))),0)</f>
        <v>#REF!</v>
      </c>
      <c r="CB162" s="16" t="s">
        <v>776</v>
      </c>
      <c r="CC162" s="18">
        <v>0</v>
      </c>
      <c r="CD162" s="18">
        <v>0</v>
      </c>
      <c r="CE162" s="18">
        <v>1.84</v>
      </c>
      <c r="CF162" s="18">
        <v>0.9</v>
      </c>
      <c r="CG162" s="18">
        <v>0.12</v>
      </c>
      <c r="CH162" s="18">
        <v>2</v>
      </c>
      <c r="CI162" s="16" t="s">
        <v>98</v>
      </c>
      <c r="CJ162" s="18">
        <v>0</v>
      </c>
      <c r="CK162" s="20">
        <f t="shared" si="432"/>
        <v>2.35</v>
      </c>
      <c r="CL162" s="20">
        <f t="shared" si="568"/>
        <v>2.35</v>
      </c>
      <c r="CM162" s="18">
        <v>54.76</v>
      </c>
      <c r="CN162" s="18">
        <v>45.96</v>
      </c>
      <c r="CO162" s="18">
        <v>45.121000000000002</v>
      </c>
      <c r="CP162" s="22">
        <f t="shared" si="433"/>
        <v>45.96</v>
      </c>
      <c r="CQ162" s="22">
        <f t="shared" si="434"/>
        <v>43.61</v>
      </c>
      <c r="CR162" s="22">
        <f t="shared" si="569"/>
        <v>2.35</v>
      </c>
      <c r="CS162" s="22">
        <f t="shared" si="435"/>
        <v>43.709999999999994</v>
      </c>
      <c r="CT162" s="22">
        <f t="shared" si="436"/>
        <v>43.91</v>
      </c>
      <c r="CU162" s="18">
        <v>43.91</v>
      </c>
      <c r="CV162" s="22">
        <f t="shared" si="570"/>
        <v>1.9</v>
      </c>
      <c r="CW162" s="22">
        <f t="shared" si="437"/>
        <v>0</v>
      </c>
      <c r="CX162" s="22">
        <f t="shared" si="438"/>
        <v>0</v>
      </c>
      <c r="CY162" s="22">
        <f t="shared" si="439"/>
        <v>45.81</v>
      </c>
      <c r="CZ162" s="22">
        <f t="shared" si="440"/>
        <v>45.96</v>
      </c>
      <c r="DA162" s="18">
        <v>45.96</v>
      </c>
      <c r="DB162" s="20">
        <f t="shared" si="571"/>
        <v>2.35</v>
      </c>
      <c r="DC162" s="20">
        <f t="shared" si="572"/>
        <v>0</v>
      </c>
      <c r="DD162" s="20">
        <f t="shared" si="573"/>
        <v>2.35</v>
      </c>
      <c r="DE162" s="20">
        <f t="shared" si="441"/>
        <v>0.1</v>
      </c>
      <c r="DF162" s="20">
        <f t="shared" si="442"/>
        <v>0.2</v>
      </c>
      <c r="DG162" s="20">
        <f t="shared" si="443"/>
        <v>2.0499999999999998</v>
      </c>
      <c r="DH162" s="20">
        <f t="shared" si="444"/>
        <v>0</v>
      </c>
      <c r="DI162" s="20">
        <f t="shared" si="445"/>
        <v>0</v>
      </c>
      <c r="DJ162" s="20">
        <f t="shared" si="446"/>
        <v>0</v>
      </c>
      <c r="DK162" s="20">
        <f t="shared" si="574"/>
        <v>2.3499999999999996</v>
      </c>
      <c r="DL162" s="20">
        <f t="shared" si="575"/>
        <v>0</v>
      </c>
      <c r="DM162" s="20">
        <f t="shared" si="576"/>
        <v>0</v>
      </c>
      <c r="DN162" s="20">
        <f t="shared" si="577"/>
        <v>0</v>
      </c>
      <c r="DO162" s="18">
        <v>2.44</v>
      </c>
      <c r="DP162" s="18">
        <v>0</v>
      </c>
      <c r="DQ162" s="18">
        <v>1</v>
      </c>
      <c r="DR162" s="18">
        <v>1</v>
      </c>
      <c r="DS162" s="25">
        <f t="shared" si="578"/>
        <v>2.44</v>
      </c>
      <c r="DT162" s="25">
        <f t="shared" si="579"/>
        <v>0</v>
      </c>
      <c r="DU162" s="25">
        <f t="shared" si="580"/>
        <v>5.73</v>
      </c>
      <c r="DV162" s="25">
        <f t="shared" si="581"/>
        <v>0</v>
      </c>
      <c r="DW162" s="25">
        <f t="shared" si="582"/>
        <v>5.73</v>
      </c>
      <c r="DX162" s="25">
        <f t="shared" si="583"/>
        <v>12.84</v>
      </c>
      <c r="DY162" s="25">
        <f t="shared" si="584"/>
        <v>0</v>
      </c>
      <c r="DZ162" s="25">
        <f t="shared" si="585"/>
        <v>12.84</v>
      </c>
      <c r="EA162" s="25">
        <f t="shared" si="586"/>
        <v>8.27</v>
      </c>
      <c r="EB162" s="25">
        <f t="shared" si="587"/>
        <v>0</v>
      </c>
      <c r="EC162" s="25">
        <f t="shared" si="588"/>
        <v>8.27</v>
      </c>
      <c r="ED162" s="25">
        <f t="shared" si="589"/>
        <v>4.57</v>
      </c>
      <c r="EE162" s="25">
        <f t="shared" si="589"/>
        <v>0</v>
      </c>
      <c r="EF162" s="25">
        <f t="shared" si="590"/>
        <v>4.57</v>
      </c>
      <c r="EG162" s="25">
        <f t="shared" si="591"/>
        <v>8.27</v>
      </c>
      <c r="EH162" s="25">
        <f t="shared" si="591"/>
        <v>0</v>
      </c>
      <c r="EI162" s="25">
        <f t="shared" si="592"/>
        <v>8.27</v>
      </c>
      <c r="EJ162" s="18">
        <v>2412.4499999999998</v>
      </c>
      <c r="EK162" s="18">
        <v>2362.4499999999998</v>
      </c>
      <c r="EL162" s="18" t="s">
        <v>951</v>
      </c>
      <c r="EM162" s="18" t="s">
        <v>952</v>
      </c>
      <c r="EN162" s="16" t="s">
        <v>774</v>
      </c>
      <c r="EO162" s="16" t="s">
        <v>132</v>
      </c>
      <c r="EP162" s="16" t="e">
        <f>IF(OR(EN162="Cống tròn",EN162="Cống hộp",EN162="Ống nhựa"),INDEX(#REF!,MATCH(E162,#REF!,0)),IF(OR(EN162="Rãnh xây",EN162="Rãnh bê tông"),INDEX(#REF!,MATCH(E162,#REF!,0)),0))</f>
        <v>#REF!</v>
      </c>
      <c r="EQ162" s="18">
        <v>48.599999999999994</v>
      </c>
      <c r="ER162" s="18">
        <v>1</v>
      </c>
      <c r="ES162" s="25">
        <f t="shared" si="593"/>
        <v>48</v>
      </c>
      <c r="ET162" s="1" t="e">
        <f>_xlfn.IFNA(IF(EN162="Cống tròn",INDEX(#REF!,MATCH(E162,#REF!,0)),IF(EN162="Cống hộp",INDEX(#REF!,MATCH(E162,#REF!,0)),EU162&amp;" ,"&amp;EV162)),0)</f>
        <v>#REF!</v>
      </c>
      <c r="EU162" s="16" t="s">
        <v>769</v>
      </c>
      <c r="EV162" s="16" t="s">
        <v>775</v>
      </c>
      <c r="EW162" s="16" t="e">
        <f>_xlfn.IFNA(INDEX(#REF!,MATCH(E162,#REF!,0)),0)</f>
        <v>#REF!</v>
      </c>
      <c r="EX162" s="16"/>
      <c r="EY162" s="18">
        <v>0</v>
      </c>
      <c r="EZ162" s="18">
        <v>0</v>
      </c>
      <c r="FA162" s="18">
        <v>0</v>
      </c>
      <c r="FB162" s="19">
        <v>0</v>
      </c>
      <c r="FC162" s="19">
        <v>0</v>
      </c>
      <c r="FD162" s="25">
        <f t="shared" si="447"/>
        <v>0</v>
      </c>
      <c r="FE162" s="25">
        <f t="shared" si="594"/>
        <v>0</v>
      </c>
      <c r="FF162" s="18">
        <v>0.1</v>
      </c>
      <c r="FG162" s="18">
        <v>2</v>
      </c>
      <c r="FH162" s="18">
        <v>1</v>
      </c>
      <c r="FI162" s="25">
        <f t="shared" si="595"/>
        <v>1.2</v>
      </c>
      <c r="FJ162" s="18">
        <v>0</v>
      </c>
      <c r="FK162" s="18">
        <v>0</v>
      </c>
      <c r="FL162" s="18">
        <v>0.2</v>
      </c>
      <c r="FM162" s="18">
        <v>1.4</v>
      </c>
      <c r="FN162" s="18">
        <v>0</v>
      </c>
      <c r="FO162" s="25">
        <f t="shared" si="596"/>
        <v>1.4</v>
      </c>
      <c r="FP162" s="18">
        <v>1.4999999999999999E-2</v>
      </c>
      <c r="FQ162" s="18">
        <v>1</v>
      </c>
      <c r="FR162" s="25">
        <f t="shared" si="448"/>
        <v>47</v>
      </c>
      <c r="FS162" s="25">
        <f t="shared" si="449"/>
        <v>0.69</v>
      </c>
      <c r="FT162" s="25">
        <f t="shared" si="450"/>
        <v>47.69</v>
      </c>
      <c r="FU162" s="25">
        <f t="shared" si="451"/>
        <v>-0.90999999999999659</v>
      </c>
      <c r="FV162" s="25" t="str">
        <f t="shared" si="597"/>
        <v>Thêm 01</v>
      </c>
      <c r="FW162" s="25">
        <f t="shared" si="598"/>
        <v>0.11</v>
      </c>
      <c r="FX162" s="16"/>
      <c r="FY162" s="16"/>
      <c r="FZ162" s="16"/>
      <c r="GA162" s="16"/>
      <c r="GB162" s="19">
        <v>0</v>
      </c>
      <c r="GC162" s="19">
        <v>0</v>
      </c>
      <c r="GD162" s="19">
        <v>0</v>
      </c>
      <c r="GE162" s="19">
        <v>0</v>
      </c>
      <c r="GF162" s="19">
        <v>0</v>
      </c>
      <c r="GG162" s="19">
        <v>0</v>
      </c>
      <c r="GH162" s="19">
        <v>0</v>
      </c>
      <c r="GI162" s="19">
        <v>0</v>
      </c>
      <c r="GJ162" s="19">
        <v>0</v>
      </c>
      <c r="GK162" s="19">
        <v>0</v>
      </c>
      <c r="GL162" s="25">
        <f t="shared" si="452"/>
        <v>0</v>
      </c>
      <c r="GM162" s="25">
        <f t="shared" si="599"/>
        <v>0</v>
      </c>
      <c r="GN162" s="19">
        <v>0</v>
      </c>
      <c r="GO162" s="19">
        <v>0</v>
      </c>
      <c r="GP162" s="19">
        <v>0</v>
      </c>
      <c r="GQ162" s="19">
        <v>0</v>
      </c>
      <c r="GR162" s="1" t="e">
        <f>_xlfn.IFNA(INDEX(#REF!,MATCH(E162,#REF!,0)),0)</f>
        <v>#REF!</v>
      </c>
      <c r="GS162" s="16"/>
      <c r="GT162" s="18">
        <v>0</v>
      </c>
      <c r="GU162" s="18">
        <v>0</v>
      </c>
      <c r="GV162" s="18">
        <v>0</v>
      </c>
      <c r="GW162" s="18">
        <v>0</v>
      </c>
      <c r="GX162" s="25">
        <f t="shared" si="453"/>
        <v>0</v>
      </c>
      <c r="GY162" s="25">
        <f t="shared" si="454"/>
        <v>0</v>
      </c>
      <c r="GZ162" s="25">
        <f t="shared" si="600"/>
        <v>0</v>
      </c>
      <c r="HA162" s="1" t="e" cm="1">
        <f t="array" ref="HA162">INDEX(#REF!,MATCH(EJ162&amp;EK162&amp;HD162&amp;HE162&amp;HF162,#REF!&amp;#REF!&amp;#REF!&amp;#REF!&amp;#REF!,0))</f>
        <v>#REF!</v>
      </c>
      <c r="HB162" s="16"/>
      <c r="HC162" s="25">
        <f t="shared" si="601"/>
        <v>0</v>
      </c>
      <c r="HD162" s="18">
        <v>0</v>
      </c>
      <c r="HE162" s="18">
        <v>0</v>
      </c>
      <c r="HF162" s="18">
        <v>0</v>
      </c>
      <c r="HG162" s="1" t="e" cm="1">
        <f t="array" ref="HG162">INDEX(#REF!,MATCH(EJ162&amp;EK162&amp;HJ162&amp;HK162&amp;HL162,#REF!&amp;#REF!&amp;#REF!&amp;#REF!&amp;#REF!,0))</f>
        <v>#REF!</v>
      </c>
      <c r="HH162" s="16"/>
      <c r="HI162" s="25">
        <f t="shared" si="602"/>
        <v>0</v>
      </c>
      <c r="HJ162" s="25">
        <f t="shared" si="603"/>
        <v>0</v>
      </c>
      <c r="HK162" s="19">
        <v>0</v>
      </c>
      <c r="HL162" s="19">
        <v>0</v>
      </c>
      <c r="HM162" s="18">
        <v>0.01</v>
      </c>
      <c r="HN162" s="18">
        <v>1</v>
      </c>
      <c r="HO162" s="25">
        <f t="shared" si="604"/>
        <v>0</v>
      </c>
      <c r="HP162" s="25">
        <f t="shared" si="605"/>
        <v>0</v>
      </c>
      <c r="HQ162" s="25">
        <f t="shared" si="606"/>
        <v>0</v>
      </c>
      <c r="HR162" s="25">
        <f t="shared" si="607"/>
        <v>0</v>
      </c>
      <c r="HS162" s="25">
        <f t="shared" si="608"/>
        <v>0</v>
      </c>
      <c r="HT162" s="19">
        <v>0</v>
      </c>
      <c r="HU162" s="19">
        <v>0</v>
      </c>
      <c r="HV162" s="19">
        <v>0</v>
      </c>
      <c r="HW162" s="25">
        <f t="shared" si="609"/>
        <v>0</v>
      </c>
      <c r="HX162" s="19">
        <v>0</v>
      </c>
      <c r="HY162" s="19">
        <v>0</v>
      </c>
      <c r="HZ162" s="18">
        <v>45.96</v>
      </c>
      <c r="IA162" s="20">
        <f>ROUND(IF(EN162="Cống tròn",IF(EN162="Cống tròn",IF(EU162="Không có móng",IQ162-FF162,IF(EU162="Đế",IP162-FN162,IF(OR(EU162="Móng bê tông",EU162="Móng bê tông kết hợp đế"),II162-FJ162,0))),0),IF(EN162="Cống hộp",IF(AND(EN162="Cống hộp",EU162="Không có móng"),IQ162-GF162,IF(AND(EN162="Cống hộp",EU162="Móng bê tông"),IJ162-GB162,0)),IF(OR(EN162="Rãnh xây",EN162="Rãnh bê tông"),IF(OR(EN162="Rãnh xây",EN162="Rãnh bê tông"),IK162-GB162,0),IF(EN162="Ống nhựa",IF(AND(EN162="Ống nhựa",EU162="Không đắp cát"),IQ162-HT162,IF(AND(EN162="Ống nhựa",EU162="Đắp cát"),IH162-HX162,0)),IF(EN162="Rãnh thang",IF(EN162="Rãnh thang",IF(EU162="Móng bê tông",#REF!-#REF!,IQ162),0),0))))),2)</f>
        <v>43.91</v>
      </c>
      <c r="IB162" s="20">
        <f t="shared" si="610"/>
        <v>2.0500000000000043</v>
      </c>
      <c r="IC162" s="20">
        <f t="shared" si="455"/>
        <v>43.91</v>
      </c>
      <c r="ID162" s="20">
        <f t="shared" si="456"/>
        <v>0</v>
      </c>
      <c r="IE162" s="20">
        <f t="shared" si="457"/>
        <v>0</v>
      </c>
      <c r="IF162" s="20">
        <f t="shared" si="458"/>
        <v>0</v>
      </c>
      <c r="IG162" s="20">
        <f>IF(EN162="Rãnh thang",IF(AND(EN162="Rãnh thang",EU162="Móng bê tông"),IQ162-#REF!,0),IF(EN162="Ống nhựa",IF(AND(EN162="Ống nhựa",EU162="Đắp cát"),IQ162-HT162,0),IF(EN162="Cống tròn",IF(EN162="Cống tròn",IF(OR(EU162="Móng bê tông",EU162="Móng bê tông kết hợp đế"),IM162-FL162,0),0),IF(EN162="Cống hộp",IF(AND(EN162="Cống hộp",EU162="Móng bê tông"),IN162-GD162,0),IF(OR(EN162="Rãnh xây",EN162="Rãnh bê tông"),IF(AND(EN162="Rãnh xây",EU162="Móng bê tông"),IO162-GD162,IF(AND(EN162="Rãnh bê tông",EU162="Móng bê tông"),IO162-GD162,0)),0)))))</f>
        <v>43.91</v>
      </c>
      <c r="IH162" s="20">
        <f t="shared" si="459"/>
        <v>0</v>
      </c>
      <c r="II162" s="20">
        <f t="shared" si="460"/>
        <v>43.91</v>
      </c>
      <c r="IJ162" s="20">
        <f t="shared" si="461"/>
        <v>0</v>
      </c>
      <c r="IK162" s="20">
        <f t="shared" si="462"/>
        <v>0</v>
      </c>
      <c r="IL162" s="20">
        <f t="shared" si="463"/>
        <v>44.11</v>
      </c>
      <c r="IM162" s="20">
        <f t="shared" si="464"/>
        <v>44.11</v>
      </c>
      <c r="IN162" s="20">
        <f t="shared" si="465"/>
        <v>0</v>
      </c>
      <c r="IO162" s="20">
        <f t="shared" si="466"/>
        <v>0</v>
      </c>
      <c r="IP162" s="20">
        <f t="shared" si="467"/>
        <v>0</v>
      </c>
      <c r="IQ162" s="18">
        <v>44.21</v>
      </c>
      <c r="IR162" s="25">
        <f t="shared" si="611"/>
        <v>0</v>
      </c>
      <c r="IS162" s="25">
        <f t="shared" si="468"/>
        <v>0</v>
      </c>
      <c r="IT162" s="25">
        <f t="shared" si="469"/>
        <v>0</v>
      </c>
      <c r="IU162" s="25">
        <f>ROUND(IF(EN162="Cống tròn",IF(EN162="Cống tròn",IV162+FF162,0),IF(EN162="Cống hộp",IF(EN162="Cống hộp",IV162+GP162,0),IF(OR(EN162="Rãnh xây",EN162="Rãnh bê tông"),IF(OR(EN162="Rãnh xây",EN162="Rãnh bê tông"),IV162+GP162,0),IF(EN162="ống nhựa",IF(EN162="Ống nhựa",IV162+HT162,0),IF(EN162="Rãnh thang",IF(EN162="Rãnh thang",IQ162+#REF!,0),0))))),2)</f>
        <v>45.24</v>
      </c>
      <c r="IV162" s="18">
        <v>45.14</v>
      </c>
      <c r="IW162" s="25">
        <f t="shared" si="470"/>
        <v>45.24</v>
      </c>
      <c r="IX162" s="25">
        <f t="shared" si="471"/>
        <v>0</v>
      </c>
      <c r="IY162" s="25">
        <f t="shared" si="472"/>
        <v>0</v>
      </c>
      <c r="IZ162" s="25">
        <f t="shared" si="473"/>
        <v>0</v>
      </c>
      <c r="JA162" s="25">
        <f t="shared" si="474"/>
        <v>0</v>
      </c>
      <c r="JB162" s="18">
        <v>45.07</v>
      </c>
      <c r="JC162" s="20">
        <f>ROUND(IF(EN162="Cống tròn",IF(EN162="Cống tròn",IF(EU162="Không có móng",JS162-FF162,IF(EU162="Đế",JR162-FN162,IF(OR(EU162="Móng bê tông",EU162="Móng bê tông kết hợp đế"),JK162-FJ162,0))),0),IF(EN162="Cống hộp",IF(AND(EN162="Cống hộp",EU162="Không có móng"),JS162-GF162,IF(AND(EN162="Cống hộp",EU162="Móng bê tông"),JL162-GB162,0)),IF(OR(EN162="Rãnh xây",EN162="Rãnh bê tông"),IF(OR(EN162="Rãnh xây",EN162="Rãnh bê tông"),JM162-GB162,0),IF(EN162="Ống nhựa",IF(AND(EN162="Ống nhựa",EU162="Không đắp cát"),JS162-HT162,IF(AND(EN162="Ống nhựa",EU162="Đắp cát"),JJ162-HX162,0)),IF(EN162="Rãnh thang",IF(EN162="Rãnh thang",IF(EU162="Móng bê tông",#REF!-#REF!,JS162),0),0))))),2)</f>
        <v>43.84</v>
      </c>
      <c r="JD162" s="20">
        <f t="shared" si="612"/>
        <v>1.2299999999999969</v>
      </c>
      <c r="JE162" s="20">
        <f t="shared" si="475"/>
        <v>43.839999999999996</v>
      </c>
      <c r="JF162" s="20">
        <f t="shared" si="476"/>
        <v>0</v>
      </c>
      <c r="JG162" s="20">
        <f t="shared" si="477"/>
        <v>0</v>
      </c>
      <c r="JH162" s="20">
        <f t="shared" si="478"/>
        <v>0</v>
      </c>
      <c r="JI162" s="20">
        <f>IF(EN162="Rãnh thang",IF(AND(EN162="Rãnh thang",EU162="Móng bê tông"),JS162-#REF!,0),IF(EN162="Ống nhựa",IF(AND(EN162="Ống nhựa",EU162="Đắp cát"),JS162-HT162,0),IF(EN162="Cống tròn",IF(EN162="Cống tròn",IF(OR(EU162="Móng bê tông",EU162="Móng bê tông kết hợp đế"),JO162-FL162,0),0),IF(EN162="Cống hộp",IF(AND(EN162="Cống hộp",EU162="Móng bê tông"),JP162-GD162,0),IF(OR(EN162="Rãnh xây",EN162="Rãnh bê tông"),IF(AND(EN162="Rãnh xây",EU162="Móng bê tông"),JQ162-GD162,IF(AND(EN162="Rãnh bê tông",EU162="Móng bê tông"),JQ162-GD162,0)),0)))))</f>
        <v>43.839999999999996</v>
      </c>
      <c r="JJ162" s="20">
        <f t="shared" si="479"/>
        <v>0</v>
      </c>
      <c r="JK162" s="20">
        <f t="shared" si="480"/>
        <v>43.839999999999996</v>
      </c>
      <c r="JL162" s="20">
        <f t="shared" si="481"/>
        <v>0</v>
      </c>
      <c r="JM162" s="20">
        <f t="shared" si="482"/>
        <v>0</v>
      </c>
      <c r="JN162" s="20">
        <f t="shared" si="483"/>
        <v>44.04</v>
      </c>
      <c r="JO162" s="20">
        <f t="shared" si="484"/>
        <v>44.04</v>
      </c>
      <c r="JP162" s="20">
        <f t="shared" si="485"/>
        <v>0</v>
      </c>
      <c r="JQ162" s="20">
        <f t="shared" si="486"/>
        <v>0</v>
      </c>
      <c r="JR162" s="20">
        <f t="shared" si="487"/>
        <v>0</v>
      </c>
      <c r="JS162" s="26">
        <v>44.14</v>
      </c>
      <c r="JT162" s="25">
        <f t="shared" si="613"/>
        <v>0</v>
      </c>
      <c r="JU162" s="25">
        <f t="shared" si="488"/>
        <v>0</v>
      </c>
      <c r="JV162" s="25">
        <f t="shared" si="489"/>
        <v>0</v>
      </c>
      <c r="JW162" s="25">
        <f>ROUND(IF(EN162="Cống tròn",IF(EN162="Cống tròn",JX162+FF162,0),IF(EN162="Cống hộp",IF(EN162="Cống hộp",JX162+GP162,0),IF(OR(EN162="Rãnh xây",EN162="Rãnh bê tông"),IF(OR(EN162="Rãnh xây",EN162="Rãnh bê tông"),JX162+GP162,0),IF(EN162="ống nhựa",IF(EN162="Ống nhựa",JX162+HT162,0),IF(EN162="Rãnh thang",IF(EN162="Rãnh thang",JS162+#REF!,0),0))))),2)</f>
        <v>45.24</v>
      </c>
      <c r="JX162" s="27">
        <v>45.14</v>
      </c>
      <c r="JY162" s="25">
        <f t="shared" si="490"/>
        <v>45.24</v>
      </c>
      <c r="JZ162" s="25">
        <f t="shared" si="491"/>
        <v>0</v>
      </c>
      <c r="KA162" s="25">
        <f t="shared" si="492"/>
        <v>0</v>
      </c>
      <c r="KB162" s="25">
        <f t="shared" si="493"/>
        <v>0</v>
      </c>
      <c r="KC162" s="25">
        <f t="shared" si="494"/>
        <v>0</v>
      </c>
      <c r="KD162" s="28" t="s">
        <v>98</v>
      </c>
      <c r="KE162" s="27">
        <v>0</v>
      </c>
      <c r="KF162" s="25">
        <f t="shared" si="495"/>
        <v>2.0500000000000043</v>
      </c>
      <c r="KG162" s="25">
        <f t="shared" si="614"/>
        <v>2.0500000000000043</v>
      </c>
      <c r="KH162" s="27">
        <v>0</v>
      </c>
      <c r="KI162" s="25">
        <f t="shared" si="496"/>
        <v>1.2299999999999969</v>
      </c>
      <c r="KJ162" s="25">
        <f t="shared" si="615"/>
        <v>1.2299999999999969</v>
      </c>
      <c r="KK162" s="25">
        <f t="shared" si="497"/>
        <v>0</v>
      </c>
      <c r="KL162" s="25">
        <f t="shared" si="498"/>
        <v>0</v>
      </c>
      <c r="KM162" s="25">
        <f t="shared" si="616"/>
        <v>0</v>
      </c>
      <c r="KN162" s="25">
        <f t="shared" si="499"/>
        <v>0</v>
      </c>
      <c r="KO162" s="25">
        <f t="shared" si="500"/>
        <v>0</v>
      </c>
      <c r="KP162" s="25">
        <f t="shared" si="617"/>
        <v>0</v>
      </c>
      <c r="KQ162" s="25">
        <f t="shared" si="501"/>
        <v>0.2</v>
      </c>
      <c r="KR162" s="25">
        <f t="shared" si="502"/>
        <v>0.2</v>
      </c>
      <c r="KS162" s="25">
        <f t="shared" si="618"/>
        <v>0.2</v>
      </c>
      <c r="KT162" s="25">
        <f t="shared" si="503"/>
        <v>0</v>
      </c>
      <c r="KU162" s="25">
        <f t="shared" si="504"/>
        <v>0</v>
      </c>
      <c r="KV162" s="25">
        <f t="shared" si="619"/>
        <v>0</v>
      </c>
      <c r="KW162" s="25">
        <f t="shared" si="505"/>
        <v>0</v>
      </c>
      <c r="KX162" s="25">
        <f t="shared" si="506"/>
        <v>0</v>
      </c>
      <c r="KY162" s="25">
        <f t="shared" si="620"/>
        <v>0</v>
      </c>
      <c r="KZ162" s="25">
        <f t="shared" si="507"/>
        <v>0</v>
      </c>
      <c r="LA162" s="25">
        <f t="shared" si="508"/>
        <v>0</v>
      </c>
      <c r="LB162" s="25">
        <f t="shared" si="621"/>
        <v>0</v>
      </c>
      <c r="LC162" s="25">
        <f t="shared" si="509"/>
        <v>1.4</v>
      </c>
      <c r="LD162" s="25">
        <f t="shared" si="510"/>
        <v>1.0299999999999969</v>
      </c>
      <c r="LE162" s="25">
        <f t="shared" si="622"/>
        <v>1.2149999999999985</v>
      </c>
      <c r="LF162" s="25">
        <f t="shared" si="511"/>
        <v>0</v>
      </c>
      <c r="LG162" s="25">
        <f t="shared" si="512"/>
        <v>0</v>
      </c>
      <c r="LH162" s="25">
        <f t="shared" si="623"/>
        <v>0</v>
      </c>
      <c r="LI162" s="25">
        <f t="shared" si="513"/>
        <v>0</v>
      </c>
      <c r="LJ162" s="25">
        <f t="shared" si="514"/>
        <v>0</v>
      </c>
      <c r="LK162" s="25">
        <f t="shared" si="624"/>
        <v>0</v>
      </c>
      <c r="LL162" s="25">
        <f t="shared" si="515"/>
        <v>0</v>
      </c>
      <c r="LM162" s="25">
        <f t="shared" si="516"/>
        <v>0</v>
      </c>
      <c r="LN162" s="25">
        <f t="shared" si="625"/>
        <v>0</v>
      </c>
      <c r="LO162" s="25">
        <f t="shared" si="517"/>
        <v>0</v>
      </c>
      <c r="LP162" s="25">
        <f t="shared" si="518"/>
        <v>0</v>
      </c>
      <c r="LQ162" s="25">
        <f t="shared" si="626"/>
        <v>0</v>
      </c>
      <c r="LR162" s="25">
        <f t="shared" si="519"/>
        <v>0</v>
      </c>
      <c r="LS162" s="25">
        <f t="shared" si="520"/>
        <v>0</v>
      </c>
      <c r="LT162" s="25">
        <f t="shared" si="627"/>
        <v>0</v>
      </c>
      <c r="LU162" s="25">
        <f t="shared" si="521"/>
        <v>0</v>
      </c>
      <c r="LV162" s="25">
        <f t="shared" si="522"/>
        <v>0</v>
      </c>
      <c r="LW162" s="25">
        <f t="shared" si="628"/>
        <v>0</v>
      </c>
      <c r="LX162" s="25">
        <f t="shared" si="523"/>
        <v>0</v>
      </c>
      <c r="LY162" s="25">
        <f t="shared" si="524"/>
        <v>0</v>
      </c>
      <c r="LZ162" s="25">
        <f t="shared" si="629"/>
        <v>0</v>
      </c>
      <c r="MA162" s="25">
        <f t="shared" si="525"/>
        <v>0</v>
      </c>
      <c r="MB162" s="25">
        <f t="shared" si="526"/>
        <v>0</v>
      </c>
      <c r="MC162" s="25">
        <f t="shared" si="630"/>
        <v>0</v>
      </c>
      <c r="MD162" s="25">
        <f t="shared" si="527"/>
        <v>0</v>
      </c>
      <c r="ME162" s="25">
        <f t="shared" si="528"/>
        <v>0</v>
      </c>
      <c r="MF162" s="25">
        <f t="shared" si="631"/>
        <v>0</v>
      </c>
      <c r="MG162" s="25">
        <f t="shared" si="529"/>
        <v>0</v>
      </c>
      <c r="MH162" s="25">
        <f t="shared" si="530"/>
        <v>0</v>
      </c>
      <c r="MI162" s="25">
        <f t="shared" si="632"/>
        <v>0</v>
      </c>
      <c r="MJ162" s="25">
        <f t="shared" si="531"/>
        <v>0</v>
      </c>
      <c r="MK162" s="25">
        <f t="shared" si="532"/>
        <v>0</v>
      </c>
      <c r="ML162" s="25">
        <f t="shared" si="633"/>
        <v>0</v>
      </c>
      <c r="MM162" s="25">
        <f t="shared" si="533"/>
        <v>0</v>
      </c>
      <c r="MN162" s="25">
        <f t="shared" si="534"/>
        <v>0</v>
      </c>
      <c r="MO162" s="25">
        <f t="shared" si="634"/>
        <v>0</v>
      </c>
      <c r="MP162" s="25">
        <f t="shared" si="535"/>
        <v>0</v>
      </c>
      <c r="MQ162" s="25">
        <f t="shared" si="536"/>
        <v>0</v>
      </c>
      <c r="MR162" s="25">
        <f t="shared" si="635"/>
        <v>0</v>
      </c>
      <c r="MS162" s="29">
        <v>1.4</v>
      </c>
      <c r="MT162" s="29">
        <v>0</v>
      </c>
      <c r="MU162" s="29">
        <v>1</v>
      </c>
      <c r="MV162" s="29">
        <v>1</v>
      </c>
      <c r="MW162" s="25">
        <f t="shared" si="537"/>
        <v>1.4</v>
      </c>
      <c r="MX162" s="25">
        <f t="shared" si="538"/>
        <v>2.87</v>
      </c>
      <c r="MY162" s="25">
        <f t="shared" si="539"/>
        <v>0</v>
      </c>
      <c r="MZ162" s="25">
        <f t="shared" si="540"/>
        <v>0</v>
      </c>
      <c r="NA162" s="25">
        <f t="shared" si="541"/>
        <v>1.4</v>
      </c>
      <c r="NB162" s="25">
        <f t="shared" si="542"/>
        <v>1.72</v>
      </c>
      <c r="NC162" s="25">
        <f t="shared" si="543"/>
        <v>0</v>
      </c>
      <c r="ND162" s="25">
        <f t="shared" si="544"/>
        <v>0</v>
      </c>
      <c r="NE162" s="25">
        <f t="shared" si="636"/>
        <v>1.4</v>
      </c>
      <c r="NF162" s="25">
        <f t="shared" si="636"/>
        <v>2.2949999999999999</v>
      </c>
      <c r="NG162" s="25">
        <f t="shared" si="636"/>
        <v>0</v>
      </c>
      <c r="NH162" s="25">
        <f t="shared" si="545"/>
        <v>0</v>
      </c>
      <c r="NI162" s="25">
        <f t="shared" si="546"/>
        <v>111.54</v>
      </c>
      <c r="NJ162" s="25">
        <f t="shared" si="547"/>
        <v>0</v>
      </c>
      <c r="NK162" s="25">
        <f t="shared" si="548"/>
        <v>111.54</v>
      </c>
      <c r="NL162" s="25">
        <f t="shared" si="549"/>
        <v>69.930000000000007</v>
      </c>
      <c r="NM162" s="25">
        <f t="shared" si="550"/>
        <v>0</v>
      </c>
      <c r="NN162" s="25">
        <f t="shared" si="637"/>
        <v>69.930000000000007</v>
      </c>
      <c r="NO162" s="25">
        <f t="shared" si="551"/>
        <v>0</v>
      </c>
      <c r="NP162" s="25">
        <f t="shared" si="552"/>
        <v>0</v>
      </c>
      <c r="NQ162" s="25">
        <f t="shared" si="638"/>
        <v>0</v>
      </c>
      <c r="NR162" s="25">
        <f t="shared" si="553"/>
        <v>0</v>
      </c>
      <c r="NS162" s="25">
        <f t="shared" si="554"/>
        <v>0</v>
      </c>
      <c r="NT162" s="25">
        <f t="shared" si="639"/>
        <v>0</v>
      </c>
      <c r="NU162" s="25">
        <f t="shared" si="555"/>
        <v>0</v>
      </c>
      <c r="NV162" s="25">
        <f t="shared" si="556"/>
        <v>0</v>
      </c>
      <c r="NW162" s="25">
        <f t="shared" si="640"/>
        <v>0</v>
      </c>
      <c r="NX162" s="25">
        <f t="shared" si="641"/>
        <v>69.930000000000007</v>
      </c>
      <c r="NY162" s="25">
        <f t="shared" si="641"/>
        <v>0</v>
      </c>
      <c r="NZ162" s="25">
        <f t="shared" si="642"/>
        <v>69.930000000000007</v>
      </c>
      <c r="OA162" s="25">
        <f t="shared" si="643"/>
        <v>41.61</v>
      </c>
      <c r="OB162" s="25">
        <f t="shared" si="643"/>
        <v>0</v>
      </c>
      <c r="OC162" s="25">
        <f t="shared" si="644"/>
        <v>41.61</v>
      </c>
      <c r="OD162" s="25">
        <f t="shared" si="645"/>
        <v>69.930000000000007</v>
      </c>
      <c r="OE162" s="25">
        <f t="shared" si="645"/>
        <v>0</v>
      </c>
      <c r="OF162" s="25">
        <f t="shared" si="645"/>
        <v>69.930000000000007</v>
      </c>
      <c r="OG162" s="25">
        <f t="shared" si="557"/>
        <v>0</v>
      </c>
      <c r="OH162" s="25">
        <f t="shared" si="558"/>
        <v>0</v>
      </c>
      <c r="OI162" s="25">
        <f t="shared" si="559"/>
        <v>0</v>
      </c>
      <c r="OJ162" s="25">
        <f t="shared" si="560"/>
        <v>0</v>
      </c>
      <c r="OK162" s="25">
        <f t="shared" si="561"/>
        <v>0</v>
      </c>
      <c r="OL162" s="25">
        <f t="shared" si="562"/>
        <v>0</v>
      </c>
      <c r="OM162" s="25">
        <f t="shared" si="646"/>
        <v>0</v>
      </c>
      <c r="ON162" s="25">
        <f t="shared" si="646"/>
        <v>0</v>
      </c>
      <c r="OO162" s="25">
        <f t="shared" si="646"/>
        <v>0</v>
      </c>
      <c r="OP162" s="25">
        <f t="shared" si="563"/>
        <v>0</v>
      </c>
      <c r="OQ162" s="25">
        <f t="shared" si="564"/>
        <v>0</v>
      </c>
      <c r="OR162" s="25">
        <f t="shared" si="647"/>
        <v>0</v>
      </c>
      <c r="OS162" s="19">
        <v>535621.30000000005</v>
      </c>
      <c r="OT162" s="19">
        <v>2371769.2999999998</v>
      </c>
    </row>
    <row r="163" spans="1:410" ht="33" customHeight="1" x14ac:dyDescent="0.25">
      <c r="A163" s="18"/>
      <c r="B163" s="18" t="s">
        <v>939</v>
      </c>
      <c r="C163" s="18">
        <v>2362.4499999999998</v>
      </c>
      <c r="D163" s="16" t="e">
        <f>_xlfn.IFNA(INDEX(#REF!,MATCH(E163,#REF!,0)),0)</f>
        <v>#REF!</v>
      </c>
      <c r="E163" s="18" t="s">
        <v>952</v>
      </c>
      <c r="F163" s="16" t="s">
        <v>765</v>
      </c>
      <c r="G163" s="16" t="s">
        <v>810</v>
      </c>
      <c r="H163" s="16" t="s">
        <v>767</v>
      </c>
      <c r="I163" s="16" t="s">
        <v>768</v>
      </c>
      <c r="J163" s="16" t="s">
        <v>811</v>
      </c>
      <c r="K163" s="16" t="s">
        <v>770</v>
      </c>
      <c r="L163" s="16" t="s">
        <v>771</v>
      </c>
      <c r="M163" s="18">
        <v>1.8399999999999999</v>
      </c>
      <c r="N163" s="18">
        <v>1.8399999999999999</v>
      </c>
      <c r="O163" s="18">
        <v>2.2399999999999998</v>
      </c>
      <c r="P163" s="18">
        <v>2.2399999999999998</v>
      </c>
      <c r="Q163" s="18">
        <v>0.1</v>
      </c>
      <c r="R163" s="18">
        <v>2.04</v>
      </c>
      <c r="S163" s="18">
        <v>2.04</v>
      </c>
      <c r="T163" s="18">
        <v>0.2</v>
      </c>
      <c r="U163" s="18">
        <v>0</v>
      </c>
      <c r="V163" s="18">
        <v>0</v>
      </c>
      <c r="W163" s="18">
        <v>0</v>
      </c>
      <c r="X163" s="18">
        <v>1.8399999999999999</v>
      </c>
      <c r="Y163" s="18">
        <v>1.7999999999999998</v>
      </c>
      <c r="Z163" s="20">
        <f t="shared" si="565"/>
        <v>1.9</v>
      </c>
      <c r="AA163" s="18">
        <v>0.22</v>
      </c>
      <c r="AB163" s="18">
        <v>0</v>
      </c>
      <c r="AC163" s="18">
        <v>0</v>
      </c>
      <c r="AD163" s="18">
        <v>0</v>
      </c>
      <c r="AE163" s="18">
        <v>0</v>
      </c>
      <c r="AF163" s="18">
        <v>0</v>
      </c>
      <c r="AG163" s="18">
        <v>1.4</v>
      </c>
      <c r="AH163" s="18">
        <v>1.4</v>
      </c>
      <c r="AI163" s="20">
        <f t="shared" si="566"/>
        <v>2.0499999999999998</v>
      </c>
      <c r="AJ163" s="18">
        <v>0</v>
      </c>
      <c r="AK163" s="18">
        <v>0</v>
      </c>
      <c r="AL163" s="20">
        <f t="shared" si="567"/>
        <v>0</v>
      </c>
      <c r="AM163" s="18">
        <v>1.8399999999999999</v>
      </c>
      <c r="AN163" s="18">
        <v>1.4</v>
      </c>
      <c r="AO163" s="18">
        <v>0.15</v>
      </c>
      <c r="AP163" s="18">
        <v>0.22</v>
      </c>
      <c r="AQ163" s="18">
        <v>0</v>
      </c>
      <c r="AR163" s="18">
        <v>0</v>
      </c>
      <c r="AS163" s="18">
        <v>0</v>
      </c>
      <c r="AT163" s="18">
        <v>0</v>
      </c>
      <c r="AU163" s="18">
        <v>0</v>
      </c>
      <c r="AV163" s="18">
        <v>1</v>
      </c>
      <c r="AW163" s="18">
        <v>0</v>
      </c>
      <c r="AX163" s="18">
        <v>0</v>
      </c>
      <c r="AY163" s="18">
        <v>0</v>
      </c>
      <c r="AZ163" s="18">
        <v>0</v>
      </c>
      <c r="BA163" s="18">
        <v>0</v>
      </c>
      <c r="BB163" s="18">
        <v>0</v>
      </c>
      <c r="BC163" s="18">
        <v>0</v>
      </c>
      <c r="BD163" s="18">
        <v>0</v>
      </c>
      <c r="BE163" s="18">
        <v>2</v>
      </c>
      <c r="BF163" s="18">
        <v>0</v>
      </c>
      <c r="BG163" s="18">
        <v>0</v>
      </c>
      <c r="BH163" s="18">
        <v>0</v>
      </c>
      <c r="BI163" s="18">
        <v>0</v>
      </c>
      <c r="BJ163" s="18">
        <v>0</v>
      </c>
      <c r="BK163" s="18">
        <v>0</v>
      </c>
      <c r="BL163" s="18">
        <v>0</v>
      </c>
      <c r="BM163" s="18">
        <v>0</v>
      </c>
      <c r="BN163" s="18">
        <v>0</v>
      </c>
      <c r="BO163" s="18">
        <v>0</v>
      </c>
      <c r="BP163" s="18">
        <v>0</v>
      </c>
      <c r="BQ163" s="18">
        <v>0</v>
      </c>
      <c r="BR163" s="18">
        <v>0</v>
      </c>
      <c r="BS163" s="18">
        <v>0</v>
      </c>
      <c r="BT163" s="18">
        <v>0</v>
      </c>
      <c r="BU163" s="18">
        <v>0</v>
      </c>
      <c r="BV163" s="18">
        <v>0</v>
      </c>
      <c r="BW163" s="18">
        <v>0</v>
      </c>
      <c r="BX163" s="18">
        <v>0</v>
      </c>
      <c r="BY163" s="18">
        <v>0</v>
      </c>
      <c r="BZ163" s="18">
        <v>0</v>
      </c>
      <c r="CA163" s="16" t="e">
        <f>_xlfn.IFNA(IF(RIGHT(D163,2)="=G",0,INDEX(#REF!,MATCH(E163,#REF!,0))),0)</f>
        <v>#REF!</v>
      </c>
      <c r="CB163" s="16" t="s">
        <v>776</v>
      </c>
      <c r="CC163" s="18">
        <v>0</v>
      </c>
      <c r="CD163" s="18">
        <v>0</v>
      </c>
      <c r="CE163" s="18">
        <v>1.84</v>
      </c>
      <c r="CF163" s="18">
        <v>0.9</v>
      </c>
      <c r="CG163" s="18">
        <v>0.12</v>
      </c>
      <c r="CH163" s="18">
        <v>2</v>
      </c>
      <c r="CI163" s="16" t="s">
        <v>98</v>
      </c>
      <c r="CJ163" s="18">
        <v>0</v>
      </c>
      <c r="CK163" s="20">
        <f t="shared" si="432"/>
        <v>1.53</v>
      </c>
      <c r="CL163" s="20">
        <f t="shared" si="568"/>
        <v>1.53</v>
      </c>
      <c r="CM163" s="18">
        <v>37.659999999999997</v>
      </c>
      <c r="CN163" s="18">
        <v>45.91</v>
      </c>
      <c r="CO163" s="18">
        <v>45.070999999999998</v>
      </c>
      <c r="CP163" s="22">
        <f t="shared" si="433"/>
        <v>45.07</v>
      </c>
      <c r="CQ163" s="22">
        <f t="shared" si="434"/>
        <v>43.54</v>
      </c>
      <c r="CR163" s="22">
        <f t="shared" si="569"/>
        <v>1.53</v>
      </c>
      <c r="CS163" s="22">
        <f t="shared" si="435"/>
        <v>43.64</v>
      </c>
      <c r="CT163" s="22">
        <f t="shared" si="436"/>
        <v>43.84</v>
      </c>
      <c r="CU163" s="18">
        <v>43.84</v>
      </c>
      <c r="CV163" s="22">
        <f t="shared" si="570"/>
        <v>1.9</v>
      </c>
      <c r="CW163" s="22">
        <f t="shared" si="437"/>
        <v>0</v>
      </c>
      <c r="CX163" s="22">
        <f t="shared" si="438"/>
        <v>0</v>
      </c>
      <c r="CY163" s="22">
        <f t="shared" si="439"/>
        <v>45.76</v>
      </c>
      <c r="CZ163" s="22">
        <f t="shared" si="440"/>
        <v>45.91</v>
      </c>
      <c r="DA163" s="18">
        <v>45.91</v>
      </c>
      <c r="DB163" s="20">
        <f t="shared" si="571"/>
        <v>2.37</v>
      </c>
      <c r="DC163" s="20">
        <f t="shared" si="572"/>
        <v>0.84</v>
      </c>
      <c r="DD163" s="20">
        <f t="shared" si="573"/>
        <v>1.5300000000000002</v>
      </c>
      <c r="DE163" s="20">
        <f t="shared" si="441"/>
        <v>0.1</v>
      </c>
      <c r="DF163" s="20">
        <f t="shared" si="442"/>
        <v>0.2</v>
      </c>
      <c r="DG163" s="20">
        <f t="shared" si="443"/>
        <v>1.23</v>
      </c>
      <c r="DH163" s="20">
        <f t="shared" si="444"/>
        <v>0</v>
      </c>
      <c r="DI163" s="20">
        <f t="shared" si="445"/>
        <v>0</v>
      </c>
      <c r="DJ163" s="20">
        <f t="shared" si="446"/>
        <v>0</v>
      </c>
      <c r="DK163" s="20">
        <f t="shared" si="574"/>
        <v>1.53</v>
      </c>
      <c r="DL163" s="20">
        <f t="shared" si="575"/>
        <v>0</v>
      </c>
      <c r="DM163" s="20">
        <f t="shared" si="576"/>
        <v>0</v>
      </c>
      <c r="DN163" s="20">
        <f t="shared" si="577"/>
        <v>0</v>
      </c>
      <c r="DO163" s="18">
        <v>2.44</v>
      </c>
      <c r="DP163" s="18">
        <v>0</v>
      </c>
      <c r="DQ163" s="18">
        <v>1</v>
      </c>
      <c r="DR163" s="18">
        <v>1</v>
      </c>
      <c r="DS163" s="25">
        <f t="shared" si="578"/>
        <v>2.44</v>
      </c>
      <c r="DT163" s="25">
        <f t="shared" si="579"/>
        <v>0</v>
      </c>
      <c r="DU163" s="25">
        <f t="shared" si="580"/>
        <v>3.73</v>
      </c>
      <c r="DV163" s="25">
        <f t="shared" si="581"/>
        <v>0</v>
      </c>
      <c r="DW163" s="25">
        <f t="shared" si="582"/>
        <v>3.73</v>
      </c>
      <c r="DX163" s="25">
        <f t="shared" si="583"/>
        <v>8.36</v>
      </c>
      <c r="DY163" s="25">
        <f t="shared" si="584"/>
        <v>0</v>
      </c>
      <c r="DZ163" s="25">
        <f t="shared" si="585"/>
        <v>8.36</v>
      </c>
      <c r="EA163" s="25">
        <f t="shared" si="586"/>
        <v>5.5</v>
      </c>
      <c r="EB163" s="25">
        <f t="shared" si="587"/>
        <v>0</v>
      </c>
      <c r="EC163" s="25">
        <f t="shared" si="588"/>
        <v>5.5</v>
      </c>
      <c r="ED163" s="25">
        <f t="shared" si="589"/>
        <v>2.86</v>
      </c>
      <c r="EE163" s="25">
        <f t="shared" si="589"/>
        <v>0</v>
      </c>
      <c r="EF163" s="25">
        <f t="shared" si="590"/>
        <v>2.86</v>
      </c>
      <c r="EG163" s="25">
        <f t="shared" si="591"/>
        <v>5.5</v>
      </c>
      <c r="EH163" s="25">
        <f t="shared" si="591"/>
        <v>0</v>
      </c>
      <c r="EI163" s="25">
        <f t="shared" si="592"/>
        <v>5.5</v>
      </c>
      <c r="EJ163" s="18">
        <v>2362.4499999999998</v>
      </c>
      <c r="EK163" s="18">
        <v>2312.4</v>
      </c>
      <c r="EL163" s="18" t="s">
        <v>952</v>
      </c>
      <c r="EM163" s="18" t="s">
        <v>953</v>
      </c>
      <c r="EN163" s="16" t="s">
        <v>774</v>
      </c>
      <c r="EO163" s="16" t="s">
        <v>132</v>
      </c>
      <c r="EP163" s="16" t="e">
        <f>IF(OR(EN163="Cống tròn",EN163="Cống hộp",EN163="Ống nhựa"),INDEX(#REF!,MATCH(E163,#REF!,0)),IF(OR(EN163="Rãnh xây",EN163="Rãnh bê tông"),INDEX(#REF!,MATCH(E163,#REF!,0)),0))</f>
        <v>#REF!</v>
      </c>
      <c r="EQ163" s="18">
        <v>48.649999999999721</v>
      </c>
      <c r="ER163" s="18">
        <v>1</v>
      </c>
      <c r="ES163" s="25">
        <f t="shared" si="593"/>
        <v>48</v>
      </c>
      <c r="ET163" s="1" t="e">
        <f>_xlfn.IFNA(IF(EN163="Cống tròn",INDEX(#REF!,MATCH(E163,#REF!,0)),IF(EN163="Cống hộp",INDEX(#REF!,MATCH(E163,#REF!,0)),EU163&amp;" ,"&amp;EV163)),0)</f>
        <v>#REF!</v>
      </c>
      <c r="EU163" s="16" t="s">
        <v>769</v>
      </c>
      <c r="EV163" s="16" t="s">
        <v>775</v>
      </c>
      <c r="EW163" s="16" t="e">
        <f>_xlfn.IFNA(INDEX(#REF!,MATCH(E163,#REF!,0)),0)</f>
        <v>#REF!</v>
      </c>
      <c r="EX163" s="16"/>
      <c r="EY163" s="18">
        <v>0</v>
      </c>
      <c r="EZ163" s="18">
        <v>0</v>
      </c>
      <c r="FA163" s="18">
        <v>0</v>
      </c>
      <c r="FB163" s="19">
        <v>0</v>
      </c>
      <c r="FC163" s="19">
        <v>0</v>
      </c>
      <c r="FD163" s="25">
        <f t="shared" si="447"/>
        <v>0</v>
      </c>
      <c r="FE163" s="25">
        <f t="shared" si="594"/>
        <v>0</v>
      </c>
      <c r="FF163" s="18">
        <v>0.1</v>
      </c>
      <c r="FG163" s="18">
        <v>2</v>
      </c>
      <c r="FH163" s="18">
        <v>1</v>
      </c>
      <c r="FI163" s="25">
        <f t="shared" si="595"/>
        <v>1.2</v>
      </c>
      <c r="FJ163" s="18">
        <v>0</v>
      </c>
      <c r="FK163" s="18">
        <v>0</v>
      </c>
      <c r="FL163" s="18">
        <v>0.2</v>
      </c>
      <c r="FM163" s="18">
        <v>1.4</v>
      </c>
      <c r="FN163" s="18">
        <v>0</v>
      </c>
      <c r="FO163" s="25">
        <f t="shared" si="596"/>
        <v>1.4</v>
      </c>
      <c r="FP163" s="18">
        <v>1.4999999999999999E-2</v>
      </c>
      <c r="FQ163" s="18">
        <v>1</v>
      </c>
      <c r="FR163" s="25">
        <f t="shared" si="448"/>
        <v>47</v>
      </c>
      <c r="FS163" s="25">
        <f t="shared" si="449"/>
        <v>0.69</v>
      </c>
      <c r="FT163" s="25">
        <f t="shared" si="450"/>
        <v>47.69</v>
      </c>
      <c r="FU163" s="25">
        <f t="shared" si="451"/>
        <v>-0.95999999999972374</v>
      </c>
      <c r="FV163" s="25" t="str">
        <f t="shared" si="597"/>
        <v>Thêm 01</v>
      </c>
      <c r="FW163" s="25">
        <f t="shared" si="598"/>
        <v>0.06</v>
      </c>
      <c r="FX163" s="16"/>
      <c r="FY163" s="16"/>
      <c r="FZ163" s="16"/>
      <c r="GA163" s="16"/>
      <c r="GB163" s="19">
        <v>0</v>
      </c>
      <c r="GC163" s="19">
        <v>0</v>
      </c>
      <c r="GD163" s="19">
        <v>0</v>
      </c>
      <c r="GE163" s="19">
        <v>0</v>
      </c>
      <c r="GF163" s="19">
        <v>0</v>
      </c>
      <c r="GG163" s="19">
        <v>0</v>
      </c>
      <c r="GH163" s="19">
        <v>0</v>
      </c>
      <c r="GI163" s="19">
        <v>0</v>
      </c>
      <c r="GJ163" s="19">
        <v>0</v>
      </c>
      <c r="GK163" s="19">
        <v>0</v>
      </c>
      <c r="GL163" s="25">
        <f t="shared" si="452"/>
        <v>0</v>
      </c>
      <c r="GM163" s="25">
        <f t="shared" si="599"/>
        <v>0</v>
      </c>
      <c r="GN163" s="19">
        <v>0</v>
      </c>
      <c r="GO163" s="19">
        <v>0</v>
      </c>
      <c r="GP163" s="19">
        <v>0</v>
      </c>
      <c r="GQ163" s="19">
        <v>0</v>
      </c>
      <c r="GR163" s="1" t="e">
        <f>_xlfn.IFNA(INDEX(#REF!,MATCH(E163,#REF!,0)),0)</f>
        <v>#REF!</v>
      </c>
      <c r="GS163" s="16"/>
      <c r="GT163" s="18">
        <v>0</v>
      </c>
      <c r="GU163" s="18">
        <v>0</v>
      </c>
      <c r="GV163" s="18">
        <v>0</v>
      </c>
      <c r="GW163" s="18">
        <v>0</v>
      </c>
      <c r="GX163" s="25">
        <f t="shared" si="453"/>
        <v>0</v>
      </c>
      <c r="GY163" s="25">
        <f t="shared" si="454"/>
        <v>0</v>
      </c>
      <c r="GZ163" s="25">
        <f t="shared" si="600"/>
        <v>0</v>
      </c>
      <c r="HA163" s="1" t="e" cm="1">
        <f t="array" ref="HA163">INDEX(#REF!,MATCH(EJ163&amp;EK163&amp;HD163&amp;HE163&amp;HF163,#REF!&amp;#REF!&amp;#REF!&amp;#REF!&amp;#REF!,0))</f>
        <v>#REF!</v>
      </c>
      <c r="HB163" s="16"/>
      <c r="HC163" s="25">
        <f t="shared" si="601"/>
        <v>0</v>
      </c>
      <c r="HD163" s="18">
        <v>0</v>
      </c>
      <c r="HE163" s="18">
        <v>0</v>
      </c>
      <c r="HF163" s="18">
        <v>0</v>
      </c>
      <c r="HG163" s="1" t="e" cm="1">
        <f t="array" ref="HG163">INDEX(#REF!,MATCH(EJ163&amp;EK163&amp;HJ163&amp;HK163&amp;HL163,#REF!&amp;#REF!&amp;#REF!&amp;#REF!&amp;#REF!,0))</f>
        <v>#REF!</v>
      </c>
      <c r="HH163" s="16"/>
      <c r="HI163" s="25">
        <f t="shared" si="602"/>
        <v>0</v>
      </c>
      <c r="HJ163" s="25">
        <f t="shared" si="603"/>
        <v>0</v>
      </c>
      <c r="HK163" s="19">
        <v>0</v>
      </c>
      <c r="HL163" s="19">
        <v>0</v>
      </c>
      <c r="HM163" s="18">
        <v>0.01</v>
      </c>
      <c r="HN163" s="18">
        <v>1</v>
      </c>
      <c r="HO163" s="25">
        <f t="shared" si="604"/>
        <v>0</v>
      </c>
      <c r="HP163" s="25">
        <f t="shared" si="605"/>
        <v>0</v>
      </c>
      <c r="HQ163" s="25">
        <f t="shared" si="606"/>
        <v>0</v>
      </c>
      <c r="HR163" s="25">
        <f t="shared" si="607"/>
        <v>0</v>
      </c>
      <c r="HS163" s="25">
        <f t="shared" si="608"/>
        <v>0</v>
      </c>
      <c r="HT163" s="19">
        <v>0</v>
      </c>
      <c r="HU163" s="19">
        <v>0</v>
      </c>
      <c r="HV163" s="19">
        <v>0</v>
      </c>
      <c r="HW163" s="25">
        <f t="shared" si="609"/>
        <v>0</v>
      </c>
      <c r="HX163" s="19">
        <v>0</v>
      </c>
      <c r="HY163" s="19">
        <v>0</v>
      </c>
      <c r="HZ163" s="18">
        <v>45.07</v>
      </c>
      <c r="IA163" s="20">
        <f>ROUND(IF(EN163="Cống tròn",IF(EN163="Cống tròn",IF(EU163="Không có móng",IQ163-FF163,IF(EU163="Đế",IP163-FN163,IF(OR(EU163="Móng bê tông",EU163="Móng bê tông kết hợp đế"),II163-FJ163,0))),0),IF(EN163="Cống hộp",IF(AND(EN163="Cống hộp",EU163="Không có móng"),IQ163-GF163,IF(AND(EN163="Cống hộp",EU163="Móng bê tông"),IJ163-GB163,0)),IF(OR(EN163="Rãnh xây",EN163="Rãnh bê tông"),IF(OR(EN163="Rãnh xây",EN163="Rãnh bê tông"),IK163-GB163,0),IF(EN163="Ống nhựa",IF(AND(EN163="Ống nhựa",EU163="Không đắp cát"),IQ163-HT163,IF(AND(EN163="Ống nhựa",EU163="Đắp cát"),IH163-HX163,0)),IF(EN163="Rãnh thang",IF(EN163="Rãnh thang",IF(EU163="Móng bê tông",#REF!-#REF!,IQ163),0),0))))),2)</f>
        <v>43.84</v>
      </c>
      <c r="IB163" s="20">
        <f t="shared" si="610"/>
        <v>1.2299999999999969</v>
      </c>
      <c r="IC163" s="20">
        <f t="shared" si="455"/>
        <v>43.839999999999996</v>
      </c>
      <c r="ID163" s="20">
        <f t="shared" si="456"/>
        <v>0</v>
      </c>
      <c r="IE163" s="20">
        <f t="shared" si="457"/>
        <v>0</v>
      </c>
      <c r="IF163" s="20">
        <f t="shared" si="458"/>
        <v>0</v>
      </c>
      <c r="IG163" s="20">
        <f>IF(EN163="Rãnh thang",IF(AND(EN163="Rãnh thang",EU163="Móng bê tông"),IQ163-#REF!,0),IF(EN163="Ống nhựa",IF(AND(EN163="Ống nhựa",EU163="Đắp cát"),IQ163-HT163,0),IF(EN163="Cống tròn",IF(EN163="Cống tròn",IF(OR(EU163="Móng bê tông",EU163="Móng bê tông kết hợp đế"),IM163-FL163,0),0),IF(EN163="Cống hộp",IF(AND(EN163="Cống hộp",EU163="Móng bê tông"),IN163-GD163,0),IF(OR(EN163="Rãnh xây",EN163="Rãnh bê tông"),IF(AND(EN163="Rãnh xây",EU163="Móng bê tông"),IO163-GD163,IF(AND(EN163="Rãnh bê tông",EU163="Móng bê tông"),IO163-GD163,0)),0)))))</f>
        <v>43.839999999999996</v>
      </c>
      <c r="IH163" s="20">
        <f t="shared" si="459"/>
        <v>0</v>
      </c>
      <c r="II163" s="20">
        <f t="shared" si="460"/>
        <v>43.839999999999996</v>
      </c>
      <c r="IJ163" s="20">
        <f t="shared" si="461"/>
        <v>0</v>
      </c>
      <c r="IK163" s="20">
        <f t="shared" si="462"/>
        <v>0</v>
      </c>
      <c r="IL163" s="20">
        <f t="shared" si="463"/>
        <v>44.04</v>
      </c>
      <c r="IM163" s="20">
        <f t="shared" si="464"/>
        <v>44.04</v>
      </c>
      <c r="IN163" s="20">
        <f t="shared" si="465"/>
        <v>0</v>
      </c>
      <c r="IO163" s="20">
        <f t="shared" si="466"/>
        <v>0</v>
      </c>
      <c r="IP163" s="20">
        <f t="shared" si="467"/>
        <v>0</v>
      </c>
      <c r="IQ163" s="18">
        <v>44.14</v>
      </c>
      <c r="IR163" s="25">
        <f t="shared" si="611"/>
        <v>0</v>
      </c>
      <c r="IS163" s="25">
        <f t="shared" si="468"/>
        <v>0</v>
      </c>
      <c r="IT163" s="25">
        <f t="shared" si="469"/>
        <v>0</v>
      </c>
      <c r="IU163" s="25">
        <f>ROUND(IF(EN163="Cống tròn",IF(EN163="Cống tròn",IV163+FF163,0),IF(EN163="Cống hộp",IF(EN163="Cống hộp",IV163+GP163,0),IF(OR(EN163="Rãnh xây",EN163="Rãnh bê tông"),IF(OR(EN163="Rãnh xây",EN163="Rãnh bê tông"),IV163+GP163,0),IF(EN163="ống nhựa",IF(EN163="Ống nhựa",IV163+HT163,0),IF(EN163="Rãnh thang",IF(EN163="Rãnh thang",IQ163+#REF!,0),0))))),2)</f>
        <v>45.17</v>
      </c>
      <c r="IV163" s="18">
        <v>45.07</v>
      </c>
      <c r="IW163" s="25">
        <f t="shared" si="470"/>
        <v>45.17</v>
      </c>
      <c r="IX163" s="25">
        <f t="shared" si="471"/>
        <v>0</v>
      </c>
      <c r="IY163" s="25">
        <f t="shared" si="472"/>
        <v>0</v>
      </c>
      <c r="IZ163" s="25">
        <f t="shared" si="473"/>
        <v>0</v>
      </c>
      <c r="JA163" s="25">
        <f t="shared" si="474"/>
        <v>0</v>
      </c>
      <c r="JB163" s="18">
        <v>45.02</v>
      </c>
      <c r="JC163" s="20">
        <f>ROUND(IF(EN163="Cống tròn",IF(EN163="Cống tròn",IF(EU163="Không có móng",JS163-FF163,IF(EU163="Đế",JR163-FN163,IF(OR(EU163="Móng bê tông",EU163="Móng bê tông kết hợp đế"),JK163-FJ163,0))),0),IF(EN163="Cống hộp",IF(AND(EN163="Cống hộp",EU163="Không có móng"),JS163-GF163,IF(AND(EN163="Cống hộp",EU163="Móng bê tông"),JL163-GB163,0)),IF(OR(EN163="Rãnh xây",EN163="Rãnh bê tông"),IF(OR(EN163="Rãnh xây",EN163="Rãnh bê tông"),JM163-GB163,0),IF(EN163="Ống nhựa",IF(AND(EN163="Ống nhựa",EU163="Không đắp cát"),JS163-HT163,IF(AND(EN163="Ống nhựa",EU163="Đắp cát"),JJ163-HX163,0)),IF(EN163="Rãnh thang",IF(EN163="Rãnh thang",IF(EU163="Móng bê tông",#REF!-#REF!,JS163),0),0))))),2)</f>
        <v>43.77</v>
      </c>
      <c r="JD163" s="20">
        <f t="shared" si="612"/>
        <v>1.25</v>
      </c>
      <c r="JE163" s="20">
        <f t="shared" si="475"/>
        <v>43.769999999999996</v>
      </c>
      <c r="JF163" s="20">
        <f t="shared" si="476"/>
        <v>0</v>
      </c>
      <c r="JG163" s="20">
        <f t="shared" si="477"/>
        <v>0</v>
      </c>
      <c r="JH163" s="20">
        <f t="shared" si="478"/>
        <v>0</v>
      </c>
      <c r="JI163" s="20">
        <f>IF(EN163="Rãnh thang",IF(AND(EN163="Rãnh thang",EU163="Móng bê tông"),JS163-#REF!,0),IF(EN163="Ống nhựa",IF(AND(EN163="Ống nhựa",EU163="Đắp cát"),JS163-HT163,0),IF(EN163="Cống tròn",IF(EN163="Cống tròn",IF(OR(EU163="Móng bê tông",EU163="Móng bê tông kết hợp đế"),JO163-FL163,0),0),IF(EN163="Cống hộp",IF(AND(EN163="Cống hộp",EU163="Móng bê tông"),JP163-GD163,0),IF(OR(EN163="Rãnh xây",EN163="Rãnh bê tông"),IF(AND(EN163="Rãnh xây",EU163="Móng bê tông"),JQ163-GD163,IF(AND(EN163="Rãnh bê tông",EU163="Móng bê tông"),JQ163-GD163,0)),0)))))</f>
        <v>43.769999999999996</v>
      </c>
      <c r="JJ163" s="20">
        <f t="shared" si="479"/>
        <v>0</v>
      </c>
      <c r="JK163" s="20">
        <f t="shared" si="480"/>
        <v>43.769999999999996</v>
      </c>
      <c r="JL163" s="20">
        <f t="shared" si="481"/>
        <v>0</v>
      </c>
      <c r="JM163" s="20">
        <f t="shared" si="482"/>
        <v>0</v>
      </c>
      <c r="JN163" s="20">
        <f t="shared" si="483"/>
        <v>43.97</v>
      </c>
      <c r="JO163" s="20">
        <f t="shared" si="484"/>
        <v>43.97</v>
      </c>
      <c r="JP163" s="20">
        <f t="shared" si="485"/>
        <v>0</v>
      </c>
      <c r="JQ163" s="20">
        <f t="shared" si="486"/>
        <v>0</v>
      </c>
      <c r="JR163" s="20">
        <f t="shared" si="487"/>
        <v>0</v>
      </c>
      <c r="JS163" s="26">
        <v>44.07</v>
      </c>
      <c r="JT163" s="25">
        <f t="shared" si="613"/>
        <v>0</v>
      </c>
      <c r="JU163" s="25">
        <f t="shared" si="488"/>
        <v>0</v>
      </c>
      <c r="JV163" s="25">
        <f t="shared" si="489"/>
        <v>0</v>
      </c>
      <c r="JW163" s="25">
        <f>ROUND(IF(EN163="Cống tròn",IF(EN163="Cống tròn",JX163+FF163,0),IF(EN163="Cống hộp",IF(EN163="Cống hộp",JX163+GP163,0),IF(OR(EN163="Rãnh xây",EN163="Rãnh bê tông"),IF(OR(EN163="Rãnh xây",EN163="Rãnh bê tông"),JX163+GP163,0),IF(EN163="ống nhựa",IF(EN163="Ống nhựa",JX163+HT163,0),IF(EN163="Rãnh thang",IF(EN163="Rãnh thang",JS163+#REF!,0),0))))),2)</f>
        <v>45.17</v>
      </c>
      <c r="JX163" s="27">
        <v>45.07</v>
      </c>
      <c r="JY163" s="25">
        <f t="shared" si="490"/>
        <v>45.17</v>
      </c>
      <c r="JZ163" s="25">
        <f t="shared" si="491"/>
        <v>0</v>
      </c>
      <c r="KA163" s="25">
        <f t="shared" si="492"/>
        <v>0</v>
      </c>
      <c r="KB163" s="25">
        <f t="shared" si="493"/>
        <v>0</v>
      </c>
      <c r="KC163" s="25">
        <f t="shared" si="494"/>
        <v>0</v>
      </c>
      <c r="KD163" s="28" t="s">
        <v>98</v>
      </c>
      <c r="KE163" s="27">
        <v>0</v>
      </c>
      <c r="KF163" s="25">
        <f t="shared" si="495"/>
        <v>1.2299999999999969</v>
      </c>
      <c r="KG163" s="25">
        <f t="shared" si="614"/>
        <v>1.2299999999999969</v>
      </c>
      <c r="KH163" s="27">
        <v>0</v>
      </c>
      <c r="KI163" s="25">
        <f t="shared" si="496"/>
        <v>1.25</v>
      </c>
      <c r="KJ163" s="25">
        <f t="shared" si="615"/>
        <v>1.25</v>
      </c>
      <c r="KK163" s="25">
        <f t="shared" si="497"/>
        <v>0</v>
      </c>
      <c r="KL163" s="25">
        <f t="shared" si="498"/>
        <v>0</v>
      </c>
      <c r="KM163" s="25">
        <f t="shared" si="616"/>
        <v>0</v>
      </c>
      <c r="KN163" s="25">
        <f t="shared" si="499"/>
        <v>0</v>
      </c>
      <c r="KO163" s="25">
        <f t="shared" si="500"/>
        <v>0</v>
      </c>
      <c r="KP163" s="25">
        <f t="shared" si="617"/>
        <v>0</v>
      </c>
      <c r="KQ163" s="25">
        <f t="shared" si="501"/>
        <v>0.2</v>
      </c>
      <c r="KR163" s="25">
        <f t="shared" si="502"/>
        <v>0.2</v>
      </c>
      <c r="KS163" s="25">
        <f t="shared" si="618"/>
        <v>0.2</v>
      </c>
      <c r="KT163" s="25">
        <f t="shared" si="503"/>
        <v>0</v>
      </c>
      <c r="KU163" s="25">
        <f t="shared" si="504"/>
        <v>0</v>
      </c>
      <c r="KV163" s="25">
        <f t="shared" si="619"/>
        <v>0</v>
      </c>
      <c r="KW163" s="25">
        <f t="shared" si="505"/>
        <v>0</v>
      </c>
      <c r="KX163" s="25">
        <f t="shared" si="506"/>
        <v>0</v>
      </c>
      <c r="KY163" s="25">
        <f t="shared" si="620"/>
        <v>0</v>
      </c>
      <c r="KZ163" s="25">
        <f t="shared" si="507"/>
        <v>0</v>
      </c>
      <c r="LA163" s="25">
        <f t="shared" si="508"/>
        <v>0</v>
      </c>
      <c r="LB163" s="25">
        <f t="shared" si="621"/>
        <v>0</v>
      </c>
      <c r="LC163" s="25">
        <f t="shared" si="509"/>
        <v>1.0299999999999969</v>
      </c>
      <c r="LD163" s="25">
        <f t="shared" si="510"/>
        <v>1.05</v>
      </c>
      <c r="LE163" s="25">
        <f t="shared" si="622"/>
        <v>1.0399999999999985</v>
      </c>
      <c r="LF163" s="25">
        <f t="shared" si="511"/>
        <v>0</v>
      </c>
      <c r="LG163" s="25">
        <f t="shared" si="512"/>
        <v>0</v>
      </c>
      <c r="LH163" s="25">
        <f t="shared" si="623"/>
        <v>0</v>
      </c>
      <c r="LI163" s="25">
        <f t="shared" si="513"/>
        <v>0</v>
      </c>
      <c r="LJ163" s="25">
        <f t="shared" si="514"/>
        <v>0</v>
      </c>
      <c r="LK163" s="25">
        <f t="shared" si="624"/>
        <v>0</v>
      </c>
      <c r="LL163" s="25">
        <f t="shared" si="515"/>
        <v>0</v>
      </c>
      <c r="LM163" s="25">
        <f t="shared" si="516"/>
        <v>0</v>
      </c>
      <c r="LN163" s="25">
        <f t="shared" si="625"/>
        <v>0</v>
      </c>
      <c r="LO163" s="25">
        <f t="shared" si="517"/>
        <v>0</v>
      </c>
      <c r="LP163" s="25">
        <f t="shared" si="518"/>
        <v>0</v>
      </c>
      <c r="LQ163" s="25">
        <f t="shared" si="626"/>
        <v>0</v>
      </c>
      <c r="LR163" s="25">
        <f t="shared" si="519"/>
        <v>0</v>
      </c>
      <c r="LS163" s="25">
        <f t="shared" si="520"/>
        <v>0</v>
      </c>
      <c r="LT163" s="25">
        <f t="shared" si="627"/>
        <v>0</v>
      </c>
      <c r="LU163" s="25">
        <f t="shared" si="521"/>
        <v>0</v>
      </c>
      <c r="LV163" s="25">
        <f t="shared" si="522"/>
        <v>0</v>
      </c>
      <c r="LW163" s="25">
        <f t="shared" si="628"/>
        <v>0</v>
      </c>
      <c r="LX163" s="25">
        <f t="shared" si="523"/>
        <v>0</v>
      </c>
      <c r="LY163" s="25">
        <f t="shared" si="524"/>
        <v>0</v>
      </c>
      <c r="LZ163" s="25">
        <f t="shared" si="629"/>
        <v>0</v>
      </c>
      <c r="MA163" s="25">
        <f t="shared" si="525"/>
        <v>0</v>
      </c>
      <c r="MB163" s="25">
        <f t="shared" si="526"/>
        <v>0</v>
      </c>
      <c r="MC163" s="25">
        <f t="shared" si="630"/>
        <v>0</v>
      </c>
      <c r="MD163" s="25">
        <f t="shared" si="527"/>
        <v>0</v>
      </c>
      <c r="ME163" s="25">
        <f t="shared" si="528"/>
        <v>0</v>
      </c>
      <c r="MF163" s="25">
        <f t="shared" si="631"/>
        <v>0</v>
      </c>
      <c r="MG163" s="25">
        <f t="shared" si="529"/>
        <v>0</v>
      </c>
      <c r="MH163" s="25">
        <f t="shared" si="530"/>
        <v>0</v>
      </c>
      <c r="MI163" s="25">
        <f t="shared" si="632"/>
        <v>0</v>
      </c>
      <c r="MJ163" s="25">
        <f t="shared" si="531"/>
        <v>0</v>
      </c>
      <c r="MK163" s="25">
        <f t="shared" si="532"/>
        <v>0</v>
      </c>
      <c r="ML163" s="25">
        <f t="shared" si="633"/>
        <v>0</v>
      </c>
      <c r="MM163" s="25">
        <f t="shared" si="533"/>
        <v>0</v>
      </c>
      <c r="MN163" s="25">
        <f t="shared" si="534"/>
        <v>0</v>
      </c>
      <c r="MO163" s="25">
        <f t="shared" si="634"/>
        <v>0</v>
      </c>
      <c r="MP163" s="25">
        <f t="shared" si="535"/>
        <v>0</v>
      </c>
      <c r="MQ163" s="25">
        <f t="shared" si="536"/>
        <v>0</v>
      </c>
      <c r="MR163" s="25">
        <f t="shared" si="635"/>
        <v>0</v>
      </c>
      <c r="MS163" s="29">
        <v>1.4</v>
      </c>
      <c r="MT163" s="29">
        <v>0</v>
      </c>
      <c r="MU163" s="29">
        <v>1</v>
      </c>
      <c r="MV163" s="29">
        <v>1</v>
      </c>
      <c r="MW163" s="25">
        <f t="shared" si="537"/>
        <v>1.4</v>
      </c>
      <c r="MX163" s="25">
        <f t="shared" si="538"/>
        <v>1.72</v>
      </c>
      <c r="MY163" s="25">
        <f t="shared" si="539"/>
        <v>0</v>
      </c>
      <c r="MZ163" s="25">
        <f t="shared" si="540"/>
        <v>0</v>
      </c>
      <c r="NA163" s="25">
        <f t="shared" si="541"/>
        <v>1.4</v>
      </c>
      <c r="NB163" s="25">
        <f t="shared" si="542"/>
        <v>1.75</v>
      </c>
      <c r="NC163" s="25">
        <f t="shared" si="543"/>
        <v>0</v>
      </c>
      <c r="ND163" s="25">
        <f t="shared" si="544"/>
        <v>0</v>
      </c>
      <c r="NE163" s="25">
        <f t="shared" si="636"/>
        <v>1.4</v>
      </c>
      <c r="NF163" s="25">
        <f t="shared" si="636"/>
        <v>1.7349999999999999</v>
      </c>
      <c r="NG163" s="25">
        <f t="shared" si="636"/>
        <v>0</v>
      </c>
      <c r="NH163" s="25">
        <f t="shared" si="545"/>
        <v>0</v>
      </c>
      <c r="NI163" s="25">
        <f t="shared" si="546"/>
        <v>84.41</v>
      </c>
      <c r="NJ163" s="25">
        <f t="shared" si="547"/>
        <v>0</v>
      </c>
      <c r="NK163" s="25">
        <f t="shared" si="548"/>
        <v>84.41</v>
      </c>
      <c r="NL163" s="25">
        <f t="shared" si="549"/>
        <v>54.93</v>
      </c>
      <c r="NM163" s="25">
        <f t="shared" si="550"/>
        <v>0</v>
      </c>
      <c r="NN163" s="25">
        <f t="shared" si="637"/>
        <v>54.93</v>
      </c>
      <c r="NO163" s="25">
        <f t="shared" si="551"/>
        <v>0</v>
      </c>
      <c r="NP163" s="25">
        <f t="shared" si="552"/>
        <v>0</v>
      </c>
      <c r="NQ163" s="25">
        <f t="shared" si="638"/>
        <v>0</v>
      </c>
      <c r="NR163" s="25">
        <f t="shared" si="553"/>
        <v>0</v>
      </c>
      <c r="NS163" s="25">
        <f t="shared" si="554"/>
        <v>0</v>
      </c>
      <c r="NT163" s="25">
        <f t="shared" si="639"/>
        <v>0</v>
      </c>
      <c r="NU163" s="25">
        <f t="shared" si="555"/>
        <v>0</v>
      </c>
      <c r="NV163" s="25">
        <f t="shared" si="556"/>
        <v>0</v>
      </c>
      <c r="NW163" s="25">
        <f t="shared" si="640"/>
        <v>0</v>
      </c>
      <c r="NX163" s="25">
        <f t="shared" si="641"/>
        <v>54.93</v>
      </c>
      <c r="NY163" s="25">
        <f t="shared" si="641"/>
        <v>0</v>
      </c>
      <c r="NZ163" s="25">
        <f t="shared" si="642"/>
        <v>54.93</v>
      </c>
      <c r="OA163" s="25">
        <f t="shared" si="643"/>
        <v>29.48</v>
      </c>
      <c r="OB163" s="25">
        <f t="shared" si="643"/>
        <v>0</v>
      </c>
      <c r="OC163" s="25">
        <f t="shared" si="644"/>
        <v>29.48</v>
      </c>
      <c r="OD163" s="25">
        <f t="shared" si="645"/>
        <v>54.93</v>
      </c>
      <c r="OE163" s="25">
        <f t="shared" si="645"/>
        <v>0</v>
      </c>
      <c r="OF163" s="25">
        <f t="shared" si="645"/>
        <v>54.93</v>
      </c>
      <c r="OG163" s="25">
        <f t="shared" si="557"/>
        <v>0</v>
      </c>
      <c r="OH163" s="25">
        <f t="shared" si="558"/>
        <v>0</v>
      </c>
      <c r="OI163" s="25">
        <f t="shared" si="559"/>
        <v>0</v>
      </c>
      <c r="OJ163" s="25">
        <f t="shared" si="560"/>
        <v>0</v>
      </c>
      <c r="OK163" s="25">
        <f t="shared" si="561"/>
        <v>0</v>
      </c>
      <c r="OL163" s="25">
        <f t="shared" si="562"/>
        <v>0</v>
      </c>
      <c r="OM163" s="25">
        <f t="shared" si="646"/>
        <v>0</v>
      </c>
      <c r="ON163" s="25">
        <f t="shared" si="646"/>
        <v>0</v>
      </c>
      <c r="OO163" s="25">
        <f t="shared" si="646"/>
        <v>0</v>
      </c>
      <c r="OP163" s="25">
        <f t="shared" si="563"/>
        <v>0</v>
      </c>
      <c r="OQ163" s="25">
        <f t="shared" si="564"/>
        <v>0</v>
      </c>
      <c r="OR163" s="25">
        <f t="shared" si="647"/>
        <v>0</v>
      </c>
      <c r="OS163" s="19">
        <v>535621.30000000005</v>
      </c>
      <c r="OT163" s="19">
        <v>2371719.2999999998</v>
      </c>
    </row>
    <row r="164" spans="1:410" ht="33" customHeight="1" x14ac:dyDescent="0.25">
      <c r="A164" s="18"/>
      <c r="B164" s="18" t="s">
        <v>939</v>
      </c>
      <c r="C164" s="18">
        <v>2312.4</v>
      </c>
      <c r="D164" s="16" t="e">
        <f>_xlfn.IFNA(INDEX(#REF!,MATCH(E164,#REF!,0)),0)</f>
        <v>#REF!</v>
      </c>
      <c r="E164" s="18" t="s">
        <v>953</v>
      </c>
      <c r="F164" s="16" t="s">
        <v>765</v>
      </c>
      <c r="G164" s="16" t="s">
        <v>810</v>
      </c>
      <c r="H164" s="16" t="s">
        <v>767</v>
      </c>
      <c r="I164" s="16" t="s">
        <v>768</v>
      </c>
      <c r="J164" s="16" t="s">
        <v>811</v>
      </c>
      <c r="K164" s="16" t="s">
        <v>770</v>
      </c>
      <c r="L164" s="16" t="s">
        <v>771</v>
      </c>
      <c r="M164" s="18">
        <v>1.8399999999999999</v>
      </c>
      <c r="N164" s="18">
        <v>1.8399999999999999</v>
      </c>
      <c r="O164" s="18">
        <v>2.2399999999999998</v>
      </c>
      <c r="P164" s="18">
        <v>2.2399999999999998</v>
      </c>
      <c r="Q164" s="18">
        <v>0.1</v>
      </c>
      <c r="R164" s="18">
        <v>2.04</v>
      </c>
      <c r="S164" s="18">
        <v>2.04</v>
      </c>
      <c r="T164" s="18">
        <v>0.2</v>
      </c>
      <c r="U164" s="18">
        <v>0</v>
      </c>
      <c r="V164" s="18">
        <v>0</v>
      </c>
      <c r="W164" s="18">
        <v>0</v>
      </c>
      <c r="X164" s="18">
        <v>1.8399999999999999</v>
      </c>
      <c r="Y164" s="18">
        <v>1.7999999999999998</v>
      </c>
      <c r="Z164" s="20">
        <f t="shared" si="565"/>
        <v>1.9</v>
      </c>
      <c r="AA164" s="18">
        <v>0.22</v>
      </c>
      <c r="AB164" s="18">
        <v>0</v>
      </c>
      <c r="AC164" s="18">
        <v>0</v>
      </c>
      <c r="AD164" s="18">
        <v>0</v>
      </c>
      <c r="AE164" s="18">
        <v>0</v>
      </c>
      <c r="AF164" s="18">
        <v>0</v>
      </c>
      <c r="AG164" s="18">
        <v>1.4</v>
      </c>
      <c r="AH164" s="18">
        <v>1.4</v>
      </c>
      <c r="AI164" s="20">
        <f t="shared" si="566"/>
        <v>2.0499999999999998</v>
      </c>
      <c r="AJ164" s="18">
        <v>0</v>
      </c>
      <c r="AK164" s="18">
        <v>0</v>
      </c>
      <c r="AL164" s="20">
        <f t="shared" si="567"/>
        <v>0</v>
      </c>
      <c r="AM164" s="18">
        <v>1.8399999999999999</v>
      </c>
      <c r="AN164" s="18">
        <v>1.4</v>
      </c>
      <c r="AO164" s="18">
        <v>0.15</v>
      </c>
      <c r="AP164" s="18">
        <v>0.22</v>
      </c>
      <c r="AQ164" s="18">
        <v>0</v>
      </c>
      <c r="AR164" s="18">
        <v>0</v>
      </c>
      <c r="AS164" s="18">
        <v>0</v>
      </c>
      <c r="AT164" s="18">
        <v>0</v>
      </c>
      <c r="AU164" s="18">
        <v>0</v>
      </c>
      <c r="AV164" s="18">
        <v>1</v>
      </c>
      <c r="AW164" s="18">
        <v>0</v>
      </c>
      <c r="AX164" s="18">
        <v>0</v>
      </c>
      <c r="AY164" s="18">
        <v>0</v>
      </c>
      <c r="AZ164" s="18">
        <v>0</v>
      </c>
      <c r="BA164" s="18">
        <v>0</v>
      </c>
      <c r="BB164" s="18">
        <v>0</v>
      </c>
      <c r="BC164" s="18">
        <v>0</v>
      </c>
      <c r="BD164" s="18">
        <v>0</v>
      </c>
      <c r="BE164" s="18">
        <v>2</v>
      </c>
      <c r="BF164" s="18">
        <v>0</v>
      </c>
      <c r="BG164" s="18">
        <v>0</v>
      </c>
      <c r="BH164" s="18">
        <v>0</v>
      </c>
      <c r="BI164" s="18">
        <v>0</v>
      </c>
      <c r="BJ164" s="18">
        <v>0</v>
      </c>
      <c r="BK164" s="18">
        <v>0</v>
      </c>
      <c r="BL164" s="18">
        <v>0</v>
      </c>
      <c r="BM164" s="18">
        <v>0</v>
      </c>
      <c r="BN164" s="18">
        <v>0</v>
      </c>
      <c r="BO164" s="18">
        <v>0</v>
      </c>
      <c r="BP164" s="18">
        <v>0</v>
      </c>
      <c r="BQ164" s="18">
        <v>0</v>
      </c>
      <c r="BR164" s="18">
        <v>0</v>
      </c>
      <c r="BS164" s="18">
        <v>0</v>
      </c>
      <c r="BT164" s="18">
        <v>0</v>
      </c>
      <c r="BU164" s="18">
        <v>0</v>
      </c>
      <c r="BV164" s="18">
        <v>0</v>
      </c>
      <c r="BW164" s="18">
        <v>0</v>
      </c>
      <c r="BX164" s="18">
        <v>0</v>
      </c>
      <c r="BY164" s="18">
        <v>0</v>
      </c>
      <c r="BZ164" s="18">
        <v>0</v>
      </c>
      <c r="CA164" s="16" t="e">
        <f>_xlfn.IFNA(IF(RIGHT(D164,2)="=G",0,INDEX(#REF!,MATCH(E164,#REF!,0))),0)</f>
        <v>#REF!</v>
      </c>
      <c r="CB164" s="16" t="s">
        <v>776</v>
      </c>
      <c r="CC164" s="18">
        <v>0</v>
      </c>
      <c r="CD164" s="18">
        <v>0</v>
      </c>
      <c r="CE164" s="18">
        <v>1.84</v>
      </c>
      <c r="CF164" s="18">
        <v>0.9</v>
      </c>
      <c r="CG164" s="18">
        <v>0.12</v>
      </c>
      <c r="CH164" s="18">
        <v>2</v>
      </c>
      <c r="CI164" s="16" t="s">
        <v>98</v>
      </c>
      <c r="CJ164" s="18">
        <v>0</v>
      </c>
      <c r="CK164" s="20">
        <f t="shared" si="432"/>
        <v>1.55</v>
      </c>
      <c r="CL164" s="20">
        <f t="shared" si="568"/>
        <v>1.55</v>
      </c>
      <c r="CM164" s="18">
        <v>41.33</v>
      </c>
      <c r="CN164" s="18">
        <v>45.86</v>
      </c>
      <c r="CO164" s="18">
        <v>45.021000000000001</v>
      </c>
      <c r="CP164" s="22">
        <f t="shared" si="433"/>
        <v>45.02</v>
      </c>
      <c r="CQ164" s="22">
        <f t="shared" si="434"/>
        <v>43.47</v>
      </c>
      <c r="CR164" s="22">
        <f t="shared" si="569"/>
        <v>1.55</v>
      </c>
      <c r="CS164" s="22">
        <f t="shared" si="435"/>
        <v>43.57</v>
      </c>
      <c r="CT164" s="22">
        <f t="shared" si="436"/>
        <v>43.77</v>
      </c>
      <c r="CU164" s="18">
        <v>43.77</v>
      </c>
      <c r="CV164" s="22">
        <f t="shared" si="570"/>
        <v>1.9</v>
      </c>
      <c r="CW164" s="22">
        <f t="shared" si="437"/>
        <v>0</v>
      </c>
      <c r="CX164" s="22">
        <f t="shared" si="438"/>
        <v>0</v>
      </c>
      <c r="CY164" s="22">
        <f t="shared" si="439"/>
        <v>45.71</v>
      </c>
      <c r="CZ164" s="22">
        <f t="shared" si="440"/>
        <v>45.86</v>
      </c>
      <c r="DA164" s="18">
        <v>45.86</v>
      </c>
      <c r="DB164" s="20">
        <f t="shared" si="571"/>
        <v>2.39</v>
      </c>
      <c r="DC164" s="20">
        <f t="shared" si="572"/>
        <v>0.84</v>
      </c>
      <c r="DD164" s="20">
        <f t="shared" si="573"/>
        <v>1.5500000000000003</v>
      </c>
      <c r="DE164" s="20">
        <f t="shared" si="441"/>
        <v>0.1</v>
      </c>
      <c r="DF164" s="20">
        <f t="shared" si="442"/>
        <v>0.2</v>
      </c>
      <c r="DG164" s="20">
        <f t="shared" si="443"/>
        <v>1.25</v>
      </c>
      <c r="DH164" s="20">
        <f t="shared" si="444"/>
        <v>0</v>
      </c>
      <c r="DI164" s="20">
        <f t="shared" si="445"/>
        <v>0</v>
      </c>
      <c r="DJ164" s="20">
        <f t="shared" si="446"/>
        <v>0</v>
      </c>
      <c r="DK164" s="20">
        <f t="shared" si="574"/>
        <v>1.55</v>
      </c>
      <c r="DL164" s="20">
        <f t="shared" si="575"/>
        <v>0</v>
      </c>
      <c r="DM164" s="20">
        <f t="shared" si="576"/>
        <v>0</v>
      </c>
      <c r="DN164" s="20">
        <f t="shared" si="577"/>
        <v>0</v>
      </c>
      <c r="DO164" s="18">
        <v>2.44</v>
      </c>
      <c r="DP164" s="18">
        <v>0</v>
      </c>
      <c r="DQ164" s="18">
        <v>1</v>
      </c>
      <c r="DR164" s="18">
        <v>1</v>
      </c>
      <c r="DS164" s="25">
        <f t="shared" si="578"/>
        <v>2.44</v>
      </c>
      <c r="DT164" s="25">
        <f t="shared" si="579"/>
        <v>0</v>
      </c>
      <c r="DU164" s="25">
        <f t="shared" si="580"/>
        <v>3.78</v>
      </c>
      <c r="DV164" s="25">
        <f t="shared" si="581"/>
        <v>0</v>
      </c>
      <c r="DW164" s="25">
        <f t="shared" si="582"/>
        <v>3.78</v>
      </c>
      <c r="DX164" s="25">
        <f t="shared" si="583"/>
        <v>8.4700000000000006</v>
      </c>
      <c r="DY164" s="25">
        <f t="shared" si="584"/>
        <v>0</v>
      </c>
      <c r="DZ164" s="25">
        <f t="shared" si="585"/>
        <v>8.4700000000000006</v>
      </c>
      <c r="EA164" s="25">
        <f t="shared" si="586"/>
        <v>5.57</v>
      </c>
      <c r="EB164" s="25">
        <f t="shared" si="587"/>
        <v>0</v>
      </c>
      <c r="EC164" s="25">
        <f t="shared" si="588"/>
        <v>5.57</v>
      </c>
      <c r="ED164" s="25">
        <f t="shared" si="589"/>
        <v>2.9</v>
      </c>
      <c r="EE164" s="25">
        <f t="shared" si="589"/>
        <v>0</v>
      </c>
      <c r="EF164" s="25">
        <f t="shared" si="590"/>
        <v>2.9</v>
      </c>
      <c r="EG164" s="25">
        <f t="shared" si="591"/>
        <v>5.57</v>
      </c>
      <c r="EH164" s="25">
        <f t="shared" si="591"/>
        <v>0</v>
      </c>
      <c r="EI164" s="25">
        <f t="shared" si="592"/>
        <v>5.57</v>
      </c>
      <c r="EJ164" s="18">
        <v>2312.4</v>
      </c>
      <c r="EK164" s="18">
        <v>2262.4</v>
      </c>
      <c r="EL164" s="18" t="s">
        <v>953</v>
      </c>
      <c r="EM164" s="18" t="s">
        <v>954</v>
      </c>
      <c r="EN164" s="16" t="s">
        <v>774</v>
      </c>
      <c r="EO164" s="16" t="s">
        <v>132</v>
      </c>
      <c r="EP164" s="16" t="e">
        <f>IF(OR(EN164="Cống tròn",EN164="Cống hộp",EN164="Ống nhựa"),INDEX(#REF!,MATCH(E164,#REF!,0)),IF(OR(EN164="Rãnh xây",EN164="Rãnh bê tông"),INDEX(#REF!,MATCH(E164,#REF!,0)),0))</f>
        <v>#REF!</v>
      </c>
      <c r="EQ164" s="18">
        <v>48.599999999999994</v>
      </c>
      <c r="ER164" s="18">
        <v>1</v>
      </c>
      <c r="ES164" s="25">
        <f t="shared" si="593"/>
        <v>48</v>
      </c>
      <c r="ET164" s="1" t="e">
        <f>_xlfn.IFNA(IF(EN164="Cống tròn",INDEX(#REF!,MATCH(E164,#REF!,0)),IF(EN164="Cống hộp",INDEX(#REF!,MATCH(E164,#REF!,0)),EU164&amp;" ,"&amp;EV164)),0)</f>
        <v>#REF!</v>
      </c>
      <c r="EU164" s="16" t="s">
        <v>769</v>
      </c>
      <c r="EV164" s="16" t="s">
        <v>775</v>
      </c>
      <c r="EW164" s="16" t="e">
        <f>_xlfn.IFNA(INDEX(#REF!,MATCH(E164,#REF!,0)),0)</f>
        <v>#REF!</v>
      </c>
      <c r="EX164" s="16"/>
      <c r="EY164" s="18">
        <v>0</v>
      </c>
      <c r="EZ164" s="18">
        <v>0</v>
      </c>
      <c r="FA164" s="18">
        <v>0</v>
      </c>
      <c r="FB164" s="19">
        <v>0</v>
      </c>
      <c r="FC164" s="19">
        <v>0</v>
      </c>
      <c r="FD164" s="25">
        <f t="shared" si="447"/>
        <v>0</v>
      </c>
      <c r="FE164" s="25">
        <f t="shared" si="594"/>
        <v>0</v>
      </c>
      <c r="FF164" s="18">
        <v>0.1</v>
      </c>
      <c r="FG164" s="18">
        <v>2</v>
      </c>
      <c r="FH164" s="18">
        <v>1</v>
      </c>
      <c r="FI164" s="25">
        <f t="shared" si="595"/>
        <v>1.2</v>
      </c>
      <c r="FJ164" s="18">
        <v>0</v>
      </c>
      <c r="FK164" s="18">
        <v>0</v>
      </c>
      <c r="FL164" s="18">
        <v>0.2</v>
      </c>
      <c r="FM164" s="18">
        <v>1.4</v>
      </c>
      <c r="FN164" s="18">
        <v>0</v>
      </c>
      <c r="FO164" s="25">
        <f t="shared" si="596"/>
        <v>1.4</v>
      </c>
      <c r="FP164" s="18">
        <v>1.4999999999999999E-2</v>
      </c>
      <c r="FQ164" s="18">
        <v>1</v>
      </c>
      <c r="FR164" s="25">
        <f t="shared" si="448"/>
        <v>47</v>
      </c>
      <c r="FS164" s="25">
        <f t="shared" si="449"/>
        <v>0.69</v>
      </c>
      <c r="FT164" s="25">
        <f t="shared" si="450"/>
        <v>47.69</v>
      </c>
      <c r="FU164" s="25">
        <f t="shared" si="451"/>
        <v>-0.90999999999999659</v>
      </c>
      <c r="FV164" s="25" t="str">
        <f t="shared" si="597"/>
        <v>Thêm 01</v>
      </c>
      <c r="FW164" s="25">
        <f t="shared" si="598"/>
        <v>0.11</v>
      </c>
      <c r="FX164" s="16"/>
      <c r="FY164" s="16"/>
      <c r="FZ164" s="16"/>
      <c r="GA164" s="16"/>
      <c r="GB164" s="19">
        <v>0</v>
      </c>
      <c r="GC164" s="19">
        <v>0</v>
      </c>
      <c r="GD164" s="19">
        <v>0</v>
      </c>
      <c r="GE164" s="19">
        <v>0</v>
      </c>
      <c r="GF164" s="19">
        <v>0</v>
      </c>
      <c r="GG164" s="19">
        <v>0</v>
      </c>
      <c r="GH164" s="19">
        <v>0</v>
      </c>
      <c r="GI164" s="19">
        <v>0</v>
      </c>
      <c r="GJ164" s="19">
        <v>0</v>
      </c>
      <c r="GK164" s="19">
        <v>0</v>
      </c>
      <c r="GL164" s="25">
        <f t="shared" si="452"/>
        <v>0</v>
      </c>
      <c r="GM164" s="25">
        <f t="shared" si="599"/>
        <v>0</v>
      </c>
      <c r="GN164" s="19">
        <v>0</v>
      </c>
      <c r="GO164" s="19">
        <v>0</v>
      </c>
      <c r="GP164" s="19">
        <v>0</v>
      </c>
      <c r="GQ164" s="19">
        <v>0</v>
      </c>
      <c r="GR164" s="1" t="e">
        <f>_xlfn.IFNA(INDEX(#REF!,MATCH(E164,#REF!,0)),0)</f>
        <v>#REF!</v>
      </c>
      <c r="GS164" s="16"/>
      <c r="GT164" s="18">
        <v>0</v>
      </c>
      <c r="GU164" s="18">
        <v>0</v>
      </c>
      <c r="GV164" s="18">
        <v>0</v>
      </c>
      <c r="GW164" s="18">
        <v>0</v>
      </c>
      <c r="GX164" s="25">
        <f t="shared" si="453"/>
        <v>0</v>
      </c>
      <c r="GY164" s="25">
        <f t="shared" si="454"/>
        <v>0</v>
      </c>
      <c r="GZ164" s="25">
        <f t="shared" si="600"/>
        <v>0</v>
      </c>
      <c r="HA164" s="1" t="e" cm="1">
        <f t="array" ref="HA164">INDEX(#REF!,MATCH(EJ164&amp;EK164&amp;HD164&amp;HE164&amp;HF164,#REF!&amp;#REF!&amp;#REF!&amp;#REF!&amp;#REF!,0))</f>
        <v>#REF!</v>
      </c>
      <c r="HB164" s="16"/>
      <c r="HC164" s="25">
        <f t="shared" si="601"/>
        <v>0</v>
      </c>
      <c r="HD164" s="18">
        <v>0</v>
      </c>
      <c r="HE164" s="18">
        <v>0</v>
      </c>
      <c r="HF164" s="18">
        <v>0</v>
      </c>
      <c r="HG164" s="1" t="e" cm="1">
        <f t="array" ref="HG164">INDEX(#REF!,MATCH(EJ164&amp;EK164&amp;HJ164&amp;HK164&amp;HL164,#REF!&amp;#REF!&amp;#REF!&amp;#REF!&amp;#REF!,0))</f>
        <v>#REF!</v>
      </c>
      <c r="HH164" s="16"/>
      <c r="HI164" s="25">
        <f t="shared" si="602"/>
        <v>0</v>
      </c>
      <c r="HJ164" s="25">
        <f t="shared" si="603"/>
        <v>0</v>
      </c>
      <c r="HK164" s="19">
        <v>0</v>
      </c>
      <c r="HL164" s="19">
        <v>0</v>
      </c>
      <c r="HM164" s="18">
        <v>0.01</v>
      </c>
      <c r="HN164" s="18">
        <v>1</v>
      </c>
      <c r="HO164" s="25">
        <f t="shared" si="604"/>
        <v>0</v>
      </c>
      <c r="HP164" s="25">
        <f t="shared" si="605"/>
        <v>0</v>
      </c>
      <c r="HQ164" s="25">
        <f t="shared" si="606"/>
        <v>0</v>
      </c>
      <c r="HR164" s="25">
        <f t="shared" si="607"/>
        <v>0</v>
      </c>
      <c r="HS164" s="25">
        <f t="shared" si="608"/>
        <v>0</v>
      </c>
      <c r="HT164" s="19">
        <v>0</v>
      </c>
      <c r="HU164" s="19">
        <v>0</v>
      </c>
      <c r="HV164" s="19">
        <v>0</v>
      </c>
      <c r="HW164" s="25">
        <f t="shared" si="609"/>
        <v>0</v>
      </c>
      <c r="HX164" s="19">
        <v>0</v>
      </c>
      <c r="HY164" s="19">
        <v>0</v>
      </c>
      <c r="HZ164" s="18">
        <v>45.02</v>
      </c>
      <c r="IA164" s="20">
        <f>ROUND(IF(EN164="Cống tròn",IF(EN164="Cống tròn",IF(EU164="Không có móng",IQ164-FF164,IF(EU164="Đế",IP164-FN164,IF(OR(EU164="Móng bê tông",EU164="Móng bê tông kết hợp đế"),II164-FJ164,0))),0),IF(EN164="Cống hộp",IF(AND(EN164="Cống hộp",EU164="Không có móng"),IQ164-GF164,IF(AND(EN164="Cống hộp",EU164="Móng bê tông"),IJ164-GB164,0)),IF(OR(EN164="Rãnh xây",EN164="Rãnh bê tông"),IF(OR(EN164="Rãnh xây",EN164="Rãnh bê tông"),IK164-GB164,0),IF(EN164="Ống nhựa",IF(AND(EN164="Ống nhựa",EU164="Không đắp cát"),IQ164-HT164,IF(AND(EN164="Ống nhựa",EU164="Đắp cát"),IH164-HX164,0)),IF(EN164="Rãnh thang",IF(EN164="Rãnh thang",IF(EU164="Móng bê tông",#REF!-#REF!,IQ164),0),0))))),2)</f>
        <v>43.77</v>
      </c>
      <c r="IB164" s="20">
        <f t="shared" si="610"/>
        <v>1.25</v>
      </c>
      <c r="IC164" s="20">
        <f t="shared" si="455"/>
        <v>43.769999999999996</v>
      </c>
      <c r="ID164" s="20">
        <f t="shared" si="456"/>
        <v>0</v>
      </c>
      <c r="IE164" s="20">
        <f t="shared" si="457"/>
        <v>0</v>
      </c>
      <c r="IF164" s="20">
        <f t="shared" si="458"/>
        <v>0</v>
      </c>
      <c r="IG164" s="20">
        <f>IF(EN164="Rãnh thang",IF(AND(EN164="Rãnh thang",EU164="Móng bê tông"),IQ164-#REF!,0),IF(EN164="Ống nhựa",IF(AND(EN164="Ống nhựa",EU164="Đắp cát"),IQ164-HT164,0),IF(EN164="Cống tròn",IF(EN164="Cống tròn",IF(OR(EU164="Móng bê tông",EU164="Móng bê tông kết hợp đế"),IM164-FL164,0),0),IF(EN164="Cống hộp",IF(AND(EN164="Cống hộp",EU164="Móng bê tông"),IN164-GD164,0),IF(OR(EN164="Rãnh xây",EN164="Rãnh bê tông"),IF(AND(EN164="Rãnh xây",EU164="Móng bê tông"),IO164-GD164,IF(AND(EN164="Rãnh bê tông",EU164="Móng bê tông"),IO164-GD164,0)),0)))))</f>
        <v>43.769999999999996</v>
      </c>
      <c r="IH164" s="20">
        <f t="shared" si="459"/>
        <v>0</v>
      </c>
      <c r="II164" s="20">
        <f t="shared" si="460"/>
        <v>43.769999999999996</v>
      </c>
      <c r="IJ164" s="20">
        <f t="shared" si="461"/>
        <v>0</v>
      </c>
      <c r="IK164" s="20">
        <f t="shared" si="462"/>
        <v>0</v>
      </c>
      <c r="IL164" s="20">
        <f t="shared" si="463"/>
        <v>43.97</v>
      </c>
      <c r="IM164" s="20">
        <f t="shared" si="464"/>
        <v>43.97</v>
      </c>
      <c r="IN164" s="20">
        <f t="shared" si="465"/>
        <v>0</v>
      </c>
      <c r="IO164" s="20">
        <f t="shared" si="466"/>
        <v>0</v>
      </c>
      <c r="IP164" s="20">
        <f t="shared" si="467"/>
        <v>0</v>
      </c>
      <c r="IQ164" s="18">
        <v>44.07</v>
      </c>
      <c r="IR164" s="25">
        <f t="shared" si="611"/>
        <v>0</v>
      </c>
      <c r="IS164" s="25">
        <f t="shared" si="468"/>
        <v>0</v>
      </c>
      <c r="IT164" s="25">
        <f t="shared" si="469"/>
        <v>0</v>
      </c>
      <c r="IU164" s="25">
        <f>ROUND(IF(EN164="Cống tròn",IF(EN164="Cống tròn",IV164+FF164,0),IF(EN164="Cống hộp",IF(EN164="Cống hộp",IV164+GP164,0),IF(OR(EN164="Rãnh xây",EN164="Rãnh bê tông"),IF(OR(EN164="Rãnh xây",EN164="Rãnh bê tông"),IV164+GP164,0),IF(EN164="ống nhựa",IF(EN164="Ống nhựa",IV164+HT164,0),IF(EN164="Rãnh thang",IF(EN164="Rãnh thang",IQ164+#REF!,0),0))))),2)</f>
        <v>45.1</v>
      </c>
      <c r="IV164" s="18">
        <v>45</v>
      </c>
      <c r="IW164" s="25">
        <f t="shared" si="470"/>
        <v>45.1</v>
      </c>
      <c r="IX164" s="25">
        <f t="shared" si="471"/>
        <v>0</v>
      </c>
      <c r="IY164" s="25">
        <f t="shared" si="472"/>
        <v>0</v>
      </c>
      <c r="IZ164" s="25">
        <f t="shared" si="473"/>
        <v>0</v>
      </c>
      <c r="JA164" s="25">
        <f t="shared" si="474"/>
        <v>0</v>
      </c>
      <c r="JB164" s="18">
        <v>44.97</v>
      </c>
      <c r="JC164" s="20">
        <f>ROUND(IF(EN164="Cống tròn",IF(EN164="Cống tròn",IF(EU164="Không có móng",JS164-FF164,IF(EU164="Đế",JR164-FN164,IF(OR(EU164="Móng bê tông",EU164="Móng bê tông kết hợp đế"),JK164-FJ164,0))),0),IF(EN164="Cống hộp",IF(AND(EN164="Cống hộp",EU164="Không có móng"),JS164-GF164,IF(AND(EN164="Cống hộp",EU164="Móng bê tông"),JL164-GB164,0)),IF(OR(EN164="Rãnh xây",EN164="Rãnh bê tông"),IF(OR(EN164="Rãnh xây",EN164="Rãnh bê tông"),JM164-GB164,0),IF(EN164="Ống nhựa",IF(AND(EN164="Ống nhựa",EU164="Không đắp cát"),JS164-HT164,IF(AND(EN164="Ống nhựa",EU164="Đắp cát"),JJ164-HX164,0)),IF(EN164="Rãnh thang",IF(EN164="Rãnh thang",IF(EU164="Móng bê tông",#REF!-#REF!,JS164),0),0))))),2)</f>
        <v>43.7</v>
      </c>
      <c r="JD164" s="20">
        <f t="shared" si="612"/>
        <v>1.269999999999996</v>
      </c>
      <c r="JE164" s="20">
        <f t="shared" si="475"/>
        <v>43.699999999999996</v>
      </c>
      <c r="JF164" s="20">
        <f t="shared" si="476"/>
        <v>0</v>
      </c>
      <c r="JG164" s="20">
        <f t="shared" si="477"/>
        <v>0</v>
      </c>
      <c r="JH164" s="20">
        <f t="shared" si="478"/>
        <v>0</v>
      </c>
      <c r="JI164" s="20">
        <f>IF(EN164="Rãnh thang",IF(AND(EN164="Rãnh thang",EU164="Móng bê tông"),JS164-#REF!,0),IF(EN164="Ống nhựa",IF(AND(EN164="Ống nhựa",EU164="Đắp cát"),JS164-HT164,0),IF(EN164="Cống tròn",IF(EN164="Cống tròn",IF(OR(EU164="Móng bê tông",EU164="Móng bê tông kết hợp đế"),JO164-FL164,0),0),IF(EN164="Cống hộp",IF(AND(EN164="Cống hộp",EU164="Móng bê tông"),JP164-GD164,0),IF(OR(EN164="Rãnh xây",EN164="Rãnh bê tông"),IF(AND(EN164="Rãnh xây",EU164="Móng bê tông"),JQ164-GD164,IF(AND(EN164="Rãnh bê tông",EU164="Móng bê tông"),JQ164-GD164,0)),0)))))</f>
        <v>43.699999999999996</v>
      </c>
      <c r="JJ164" s="20">
        <f t="shared" si="479"/>
        <v>0</v>
      </c>
      <c r="JK164" s="20">
        <f t="shared" si="480"/>
        <v>43.699999999999996</v>
      </c>
      <c r="JL164" s="20">
        <f t="shared" si="481"/>
        <v>0</v>
      </c>
      <c r="JM164" s="20">
        <f t="shared" si="482"/>
        <v>0</v>
      </c>
      <c r="JN164" s="20">
        <f t="shared" si="483"/>
        <v>43.9</v>
      </c>
      <c r="JO164" s="20">
        <f t="shared" si="484"/>
        <v>43.9</v>
      </c>
      <c r="JP164" s="20">
        <f t="shared" si="485"/>
        <v>0</v>
      </c>
      <c r="JQ164" s="20">
        <f t="shared" si="486"/>
        <v>0</v>
      </c>
      <c r="JR164" s="20">
        <f t="shared" si="487"/>
        <v>0</v>
      </c>
      <c r="JS164" s="26">
        <v>44</v>
      </c>
      <c r="JT164" s="25">
        <f t="shared" si="613"/>
        <v>0</v>
      </c>
      <c r="JU164" s="25">
        <f t="shared" si="488"/>
        <v>0</v>
      </c>
      <c r="JV164" s="25">
        <f t="shared" si="489"/>
        <v>0</v>
      </c>
      <c r="JW164" s="25">
        <f>ROUND(IF(EN164="Cống tròn",IF(EN164="Cống tròn",JX164+FF164,0),IF(EN164="Cống hộp",IF(EN164="Cống hộp",JX164+GP164,0),IF(OR(EN164="Rãnh xây",EN164="Rãnh bê tông"),IF(OR(EN164="Rãnh xây",EN164="Rãnh bê tông"),JX164+GP164,0),IF(EN164="ống nhựa",IF(EN164="Ống nhựa",JX164+HT164,0),IF(EN164="Rãnh thang",IF(EN164="Rãnh thang",JS164+#REF!,0),0))))),2)</f>
        <v>45.1</v>
      </c>
      <c r="JX164" s="27">
        <v>45</v>
      </c>
      <c r="JY164" s="25">
        <f t="shared" si="490"/>
        <v>45.1</v>
      </c>
      <c r="JZ164" s="25">
        <f t="shared" si="491"/>
        <v>0</v>
      </c>
      <c r="KA164" s="25">
        <f t="shared" si="492"/>
        <v>0</v>
      </c>
      <c r="KB164" s="25">
        <f t="shared" si="493"/>
        <v>0</v>
      </c>
      <c r="KC164" s="25">
        <f t="shared" si="494"/>
        <v>0</v>
      </c>
      <c r="KD164" s="28" t="s">
        <v>98</v>
      </c>
      <c r="KE164" s="27">
        <v>0</v>
      </c>
      <c r="KF164" s="25">
        <f t="shared" si="495"/>
        <v>1.25</v>
      </c>
      <c r="KG164" s="25">
        <f t="shared" si="614"/>
        <v>1.25</v>
      </c>
      <c r="KH164" s="27">
        <v>0</v>
      </c>
      <c r="KI164" s="25">
        <f t="shared" si="496"/>
        <v>1.269999999999996</v>
      </c>
      <c r="KJ164" s="25">
        <f t="shared" si="615"/>
        <v>1.269999999999996</v>
      </c>
      <c r="KK164" s="25">
        <f t="shared" si="497"/>
        <v>0</v>
      </c>
      <c r="KL164" s="25">
        <f t="shared" si="498"/>
        <v>0</v>
      </c>
      <c r="KM164" s="25">
        <f t="shared" si="616"/>
        <v>0</v>
      </c>
      <c r="KN164" s="25">
        <f t="shared" si="499"/>
        <v>0</v>
      </c>
      <c r="KO164" s="25">
        <f t="shared" si="500"/>
        <v>0</v>
      </c>
      <c r="KP164" s="25">
        <f t="shared" si="617"/>
        <v>0</v>
      </c>
      <c r="KQ164" s="25">
        <f t="shared" si="501"/>
        <v>0.2</v>
      </c>
      <c r="KR164" s="25">
        <f t="shared" si="502"/>
        <v>0.2</v>
      </c>
      <c r="KS164" s="25">
        <f t="shared" si="618"/>
        <v>0.2</v>
      </c>
      <c r="KT164" s="25">
        <f t="shared" si="503"/>
        <v>0</v>
      </c>
      <c r="KU164" s="25">
        <f t="shared" si="504"/>
        <v>0</v>
      </c>
      <c r="KV164" s="25">
        <f t="shared" si="619"/>
        <v>0</v>
      </c>
      <c r="KW164" s="25">
        <f t="shared" si="505"/>
        <v>0</v>
      </c>
      <c r="KX164" s="25">
        <f t="shared" si="506"/>
        <v>0</v>
      </c>
      <c r="KY164" s="25">
        <f t="shared" si="620"/>
        <v>0</v>
      </c>
      <c r="KZ164" s="25">
        <f t="shared" si="507"/>
        <v>0</v>
      </c>
      <c r="LA164" s="25">
        <f t="shared" si="508"/>
        <v>0</v>
      </c>
      <c r="LB164" s="25">
        <f t="shared" si="621"/>
        <v>0</v>
      </c>
      <c r="LC164" s="25">
        <f t="shared" si="509"/>
        <v>1.05</v>
      </c>
      <c r="LD164" s="25">
        <f t="shared" si="510"/>
        <v>1.0699999999999961</v>
      </c>
      <c r="LE164" s="25">
        <f t="shared" si="622"/>
        <v>1.0599999999999981</v>
      </c>
      <c r="LF164" s="25">
        <f t="shared" si="511"/>
        <v>0</v>
      </c>
      <c r="LG164" s="25">
        <f t="shared" si="512"/>
        <v>0</v>
      </c>
      <c r="LH164" s="25">
        <f t="shared" si="623"/>
        <v>0</v>
      </c>
      <c r="LI164" s="25">
        <f t="shared" si="513"/>
        <v>0</v>
      </c>
      <c r="LJ164" s="25">
        <f t="shared" si="514"/>
        <v>0</v>
      </c>
      <c r="LK164" s="25">
        <f t="shared" si="624"/>
        <v>0</v>
      </c>
      <c r="LL164" s="25">
        <f t="shared" si="515"/>
        <v>0</v>
      </c>
      <c r="LM164" s="25">
        <f t="shared" si="516"/>
        <v>0</v>
      </c>
      <c r="LN164" s="25">
        <f t="shared" si="625"/>
        <v>0</v>
      </c>
      <c r="LO164" s="25">
        <f t="shared" si="517"/>
        <v>0</v>
      </c>
      <c r="LP164" s="25">
        <f t="shared" si="518"/>
        <v>0</v>
      </c>
      <c r="LQ164" s="25">
        <f t="shared" si="626"/>
        <v>0</v>
      </c>
      <c r="LR164" s="25">
        <f t="shared" si="519"/>
        <v>0</v>
      </c>
      <c r="LS164" s="25">
        <f t="shared" si="520"/>
        <v>0</v>
      </c>
      <c r="LT164" s="25">
        <f t="shared" si="627"/>
        <v>0</v>
      </c>
      <c r="LU164" s="25">
        <f t="shared" si="521"/>
        <v>0</v>
      </c>
      <c r="LV164" s="25">
        <f t="shared" si="522"/>
        <v>0</v>
      </c>
      <c r="LW164" s="25">
        <f t="shared" si="628"/>
        <v>0</v>
      </c>
      <c r="LX164" s="25">
        <f t="shared" si="523"/>
        <v>0</v>
      </c>
      <c r="LY164" s="25">
        <f t="shared" si="524"/>
        <v>0</v>
      </c>
      <c r="LZ164" s="25">
        <f t="shared" si="629"/>
        <v>0</v>
      </c>
      <c r="MA164" s="25">
        <f t="shared" si="525"/>
        <v>0</v>
      </c>
      <c r="MB164" s="25">
        <f t="shared" si="526"/>
        <v>0</v>
      </c>
      <c r="MC164" s="25">
        <f t="shared" si="630"/>
        <v>0</v>
      </c>
      <c r="MD164" s="25">
        <f t="shared" si="527"/>
        <v>0</v>
      </c>
      <c r="ME164" s="25">
        <f t="shared" si="528"/>
        <v>0</v>
      </c>
      <c r="MF164" s="25">
        <f t="shared" si="631"/>
        <v>0</v>
      </c>
      <c r="MG164" s="25">
        <f t="shared" si="529"/>
        <v>0</v>
      </c>
      <c r="MH164" s="25">
        <f t="shared" si="530"/>
        <v>0</v>
      </c>
      <c r="MI164" s="25">
        <f t="shared" si="632"/>
        <v>0</v>
      </c>
      <c r="MJ164" s="25">
        <f t="shared" si="531"/>
        <v>0</v>
      </c>
      <c r="MK164" s="25">
        <f t="shared" si="532"/>
        <v>0</v>
      </c>
      <c r="ML164" s="25">
        <f t="shared" si="633"/>
        <v>0</v>
      </c>
      <c r="MM164" s="25">
        <f t="shared" si="533"/>
        <v>0</v>
      </c>
      <c r="MN164" s="25">
        <f t="shared" si="534"/>
        <v>0</v>
      </c>
      <c r="MO164" s="25">
        <f t="shared" si="634"/>
        <v>0</v>
      </c>
      <c r="MP164" s="25">
        <f t="shared" si="535"/>
        <v>0</v>
      </c>
      <c r="MQ164" s="25">
        <f t="shared" si="536"/>
        <v>0</v>
      </c>
      <c r="MR164" s="25">
        <f t="shared" si="635"/>
        <v>0</v>
      </c>
      <c r="MS164" s="29">
        <v>1.4</v>
      </c>
      <c r="MT164" s="29">
        <v>0</v>
      </c>
      <c r="MU164" s="29">
        <v>1</v>
      </c>
      <c r="MV164" s="29">
        <v>1</v>
      </c>
      <c r="MW164" s="25">
        <f t="shared" si="537"/>
        <v>1.4</v>
      </c>
      <c r="MX164" s="25">
        <f t="shared" si="538"/>
        <v>1.75</v>
      </c>
      <c r="MY164" s="25">
        <f t="shared" si="539"/>
        <v>0</v>
      </c>
      <c r="MZ164" s="25">
        <f t="shared" si="540"/>
        <v>0</v>
      </c>
      <c r="NA164" s="25">
        <f t="shared" si="541"/>
        <v>1.4</v>
      </c>
      <c r="NB164" s="25">
        <f t="shared" si="542"/>
        <v>1.78</v>
      </c>
      <c r="NC164" s="25">
        <f t="shared" si="543"/>
        <v>0</v>
      </c>
      <c r="ND164" s="25">
        <f t="shared" si="544"/>
        <v>0</v>
      </c>
      <c r="NE164" s="25">
        <f t="shared" si="636"/>
        <v>1.4</v>
      </c>
      <c r="NF164" s="25">
        <f t="shared" si="636"/>
        <v>1.7650000000000001</v>
      </c>
      <c r="NG164" s="25">
        <f t="shared" si="636"/>
        <v>0</v>
      </c>
      <c r="NH164" s="25">
        <f t="shared" si="545"/>
        <v>0</v>
      </c>
      <c r="NI164" s="25">
        <f t="shared" si="546"/>
        <v>85.78</v>
      </c>
      <c r="NJ164" s="25">
        <f t="shared" si="547"/>
        <v>0</v>
      </c>
      <c r="NK164" s="25">
        <f t="shared" si="548"/>
        <v>85.78</v>
      </c>
      <c r="NL164" s="25">
        <f t="shared" si="549"/>
        <v>56.47</v>
      </c>
      <c r="NM164" s="25">
        <f t="shared" si="550"/>
        <v>0</v>
      </c>
      <c r="NN164" s="25">
        <f t="shared" si="637"/>
        <v>56.47</v>
      </c>
      <c r="NO164" s="25">
        <f t="shared" si="551"/>
        <v>0</v>
      </c>
      <c r="NP164" s="25">
        <f t="shared" si="552"/>
        <v>0</v>
      </c>
      <c r="NQ164" s="25">
        <f t="shared" si="638"/>
        <v>0</v>
      </c>
      <c r="NR164" s="25">
        <f t="shared" si="553"/>
        <v>0</v>
      </c>
      <c r="NS164" s="25">
        <f t="shared" si="554"/>
        <v>0</v>
      </c>
      <c r="NT164" s="25">
        <f t="shared" si="639"/>
        <v>0</v>
      </c>
      <c r="NU164" s="25">
        <f t="shared" si="555"/>
        <v>0</v>
      </c>
      <c r="NV164" s="25">
        <f t="shared" si="556"/>
        <v>0</v>
      </c>
      <c r="NW164" s="25">
        <f t="shared" si="640"/>
        <v>0</v>
      </c>
      <c r="NX164" s="25">
        <f t="shared" si="641"/>
        <v>56.47</v>
      </c>
      <c r="NY164" s="25">
        <f t="shared" si="641"/>
        <v>0</v>
      </c>
      <c r="NZ164" s="25">
        <f t="shared" si="642"/>
        <v>56.47</v>
      </c>
      <c r="OA164" s="25">
        <f t="shared" si="643"/>
        <v>29.31</v>
      </c>
      <c r="OB164" s="25">
        <f t="shared" si="643"/>
        <v>0</v>
      </c>
      <c r="OC164" s="25">
        <f t="shared" si="644"/>
        <v>29.31</v>
      </c>
      <c r="OD164" s="25">
        <f t="shared" si="645"/>
        <v>56.47</v>
      </c>
      <c r="OE164" s="25">
        <f t="shared" si="645"/>
        <v>0</v>
      </c>
      <c r="OF164" s="25">
        <f t="shared" si="645"/>
        <v>56.47</v>
      </c>
      <c r="OG164" s="25">
        <f t="shared" si="557"/>
        <v>0</v>
      </c>
      <c r="OH164" s="25">
        <f t="shared" si="558"/>
        <v>0</v>
      </c>
      <c r="OI164" s="25">
        <f t="shared" si="559"/>
        <v>0</v>
      </c>
      <c r="OJ164" s="25">
        <f t="shared" si="560"/>
        <v>0</v>
      </c>
      <c r="OK164" s="25">
        <f t="shared" si="561"/>
        <v>0</v>
      </c>
      <c r="OL164" s="25">
        <f t="shared" si="562"/>
        <v>0</v>
      </c>
      <c r="OM164" s="25">
        <f t="shared" si="646"/>
        <v>0</v>
      </c>
      <c r="ON164" s="25">
        <f t="shared" si="646"/>
        <v>0</v>
      </c>
      <c r="OO164" s="25">
        <f t="shared" si="646"/>
        <v>0</v>
      </c>
      <c r="OP164" s="25">
        <f t="shared" si="563"/>
        <v>0</v>
      </c>
      <c r="OQ164" s="25">
        <f t="shared" si="564"/>
        <v>0</v>
      </c>
      <c r="OR164" s="25">
        <f t="shared" si="647"/>
        <v>0</v>
      </c>
      <c r="OS164" s="19">
        <v>535621.30000000005</v>
      </c>
      <c r="OT164" s="19">
        <v>2371669.25</v>
      </c>
    </row>
    <row r="165" spans="1:410" ht="33" customHeight="1" x14ac:dyDescent="0.25">
      <c r="A165" s="18"/>
      <c r="B165" s="18" t="s">
        <v>939</v>
      </c>
      <c r="C165" s="18">
        <v>2262.4</v>
      </c>
      <c r="D165" s="16" t="e">
        <f>_xlfn.IFNA(INDEX(#REF!,MATCH(E165,#REF!,0)),0)</f>
        <v>#REF!</v>
      </c>
      <c r="E165" s="18" t="s">
        <v>954</v>
      </c>
      <c r="F165" s="16" t="s">
        <v>765</v>
      </c>
      <c r="G165" s="16" t="s">
        <v>810</v>
      </c>
      <c r="H165" s="16" t="s">
        <v>767</v>
      </c>
      <c r="I165" s="16" t="s">
        <v>768</v>
      </c>
      <c r="J165" s="16" t="s">
        <v>811</v>
      </c>
      <c r="K165" s="16" t="s">
        <v>770</v>
      </c>
      <c r="L165" s="16" t="s">
        <v>771</v>
      </c>
      <c r="M165" s="18">
        <v>1.8399999999999999</v>
      </c>
      <c r="N165" s="18">
        <v>1.8399999999999999</v>
      </c>
      <c r="O165" s="18">
        <v>2.2399999999999998</v>
      </c>
      <c r="P165" s="18">
        <v>2.2399999999999998</v>
      </c>
      <c r="Q165" s="18">
        <v>0.1</v>
      </c>
      <c r="R165" s="18">
        <v>2.04</v>
      </c>
      <c r="S165" s="18">
        <v>2.04</v>
      </c>
      <c r="T165" s="18">
        <v>0.2</v>
      </c>
      <c r="U165" s="18">
        <v>0</v>
      </c>
      <c r="V165" s="18">
        <v>0</v>
      </c>
      <c r="W165" s="18">
        <v>0</v>
      </c>
      <c r="X165" s="18">
        <v>1.8399999999999999</v>
      </c>
      <c r="Y165" s="18">
        <v>1.7999999999999998</v>
      </c>
      <c r="Z165" s="20">
        <f t="shared" si="565"/>
        <v>2</v>
      </c>
      <c r="AA165" s="18">
        <v>0.22</v>
      </c>
      <c r="AB165" s="18">
        <v>0</v>
      </c>
      <c r="AC165" s="18">
        <v>0</v>
      </c>
      <c r="AD165" s="18">
        <v>0</v>
      </c>
      <c r="AE165" s="18">
        <v>0</v>
      </c>
      <c r="AF165" s="18">
        <v>0</v>
      </c>
      <c r="AG165" s="18">
        <v>1.4</v>
      </c>
      <c r="AH165" s="18">
        <v>1.4</v>
      </c>
      <c r="AI165" s="20">
        <f t="shared" si="566"/>
        <v>2.15</v>
      </c>
      <c r="AJ165" s="18">
        <v>0</v>
      </c>
      <c r="AK165" s="18">
        <v>0</v>
      </c>
      <c r="AL165" s="20">
        <f t="shared" si="567"/>
        <v>0</v>
      </c>
      <c r="AM165" s="18">
        <v>1.8399999999999999</v>
      </c>
      <c r="AN165" s="18">
        <v>1.4</v>
      </c>
      <c r="AO165" s="18">
        <v>0.15</v>
      </c>
      <c r="AP165" s="18">
        <v>0.22</v>
      </c>
      <c r="AQ165" s="18">
        <v>0</v>
      </c>
      <c r="AR165" s="18">
        <v>0</v>
      </c>
      <c r="AS165" s="18">
        <v>0</v>
      </c>
      <c r="AT165" s="18">
        <v>0</v>
      </c>
      <c r="AU165" s="18">
        <v>0</v>
      </c>
      <c r="AV165" s="18">
        <v>1</v>
      </c>
      <c r="AW165" s="18">
        <v>0</v>
      </c>
      <c r="AX165" s="18">
        <v>0</v>
      </c>
      <c r="AY165" s="18">
        <v>0</v>
      </c>
      <c r="AZ165" s="18">
        <v>0</v>
      </c>
      <c r="BA165" s="18">
        <v>0</v>
      </c>
      <c r="BB165" s="18">
        <v>0</v>
      </c>
      <c r="BC165" s="18">
        <v>0</v>
      </c>
      <c r="BD165" s="18">
        <v>0</v>
      </c>
      <c r="BE165" s="18">
        <v>2</v>
      </c>
      <c r="BF165" s="18">
        <v>0</v>
      </c>
      <c r="BG165" s="18">
        <v>0</v>
      </c>
      <c r="BH165" s="18">
        <v>0</v>
      </c>
      <c r="BI165" s="18">
        <v>0</v>
      </c>
      <c r="BJ165" s="18">
        <v>0</v>
      </c>
      <c r="BK165" s="18">
        <v>0</v>
      </c>
      <c r="BL165" s="18">
        <v>0</v>
      </c>
      <c r="BM165" s="18">
        <v>0</v>
      </c>
      <c r="BN165" s="18">
        <v>0</v>
      </c>
      <c r="BO165" s="18">
        <v>0</v>
      </c>
      <c r="BP165" s="18">
        <v>0</v>
      </c>
      <c r="BQ165" s="18">
        <v>0</v>
      </c>
      <c r="BR165" s="18">
        <v>0</v>
      </c>
      <c r="BS165" s="18">
        <v>0</v>
      </c>
      <c r="BT165" s="18">
        <v>0</v>
      </c>
      <c r="BU165" s="18">
        <v>0</v>
      </c>
      <c r="BV165" s="18">
        <v>0</v>
      </c>
      <c r="BW165" s="18">
        <v>0</v>
      </c>
      <c r="BX165" s="18">
        <v>0</v>
      </c>
      <c r="BY165" s="18">
        <v>0</v>
      </c>
      <c r="BZ165" s="18">
        <v>0</v>
      </c>
      <c r="CA165" s="16" t="e">
        <f>_xlfn.IFNA(IF(RIGHT(D165,2)="=G",0,INDEX(#REF!,MATCH(E165,#REF!,0))),0)</f>
        <v>#REF!</v>
      </c>
      <c r="CB165" s="16" t="s">
        <v>776</v>
      </c>
      <c r="CC165" s="18">
        <v>0</v>
      </c>
      <c r="CD165" s="18">
        <v>0</v>
      </c>
      <c r="CE165" s="18">
        <v>1.84</v>
      </c>
      <c r="CF165" s="18">
        <v>0.9</v>
      </c>
      <c r="CG165" s="18">
        <v>0.12</v>
      </c>
      <c r="CH165" s="18">
        <v>2</v>
      </c>
      <c r="CI165" s="16" t="s">
        <v>98</v>
      </c>
      <c r="CJ165" s="18">
        <v>0</v>
      </c>
      <c r="CK165" s="20">
        <f t="shared" si="432"/>
        <v>1.57</v>
      </c>
      <c r="CL165" s="20">
        <f t="shared" si="568"/>
        <v>1.57</v>
      </c>
      <c r="CM165" s="18">
        <v>37.22</v>
      </c>
      <c r="CN165" s="18">
        <v>45.81</v>
      </c>
      <c r="CO165" s="18">
        <v>44.971000000000004</v>
      </c>
      <c r="CP165" s="22">
        <f t="shared" si="433"/>
        <v>44.97</v>
      </c>
      <c r="CQ165" s="22">
        <f t="shared" si="434"/>
        <v>43.4</v>
      </c>
      <c r="CR165" s="22">
        <f t="shared" si="569"/>
        <v>1.57</v>
      </c>
      <c r="CS165" s="22">
        <f t="shared" si="435"/>
        <v>43.5</v>
      </c>
      <c r="CT165" s="22">
        <f t="shared" si="436"/>
        <v>43.7</v>
      </c>
      <c r="CU165" s="18">
        <v>43.7</v>
      </c>
      <c r="CV165" s="22">
        <f t="shared" si="570"/>
        <v>2</v>
      </c>
      <c r="CW165" s="22">
        <f t="shared" si="437"/>
        <v>0</v>
      </c>
      <c r="CX165" s="22">
        <f t="shared" si="438"/>
        <v>0</v>
      </c>
      <c r="CY165" s="22">
        <f t="shared" si="439"/>
        <v>45.66</v>
      </c>
      <c r="CZ165" s="22">
        <f t="shared" si="440"/>
        <v>45.81</v>
      </c>
      <c r="DA165" s="18">
        <v>45.81</v>
      </c>
      <c r="DB165" s="20">
        <f t="shared" si="571"/>
        <v>2.41</v>
      </c>
      <c r="DC165" s="20">
        <f t="shared" si="572"/>
        <v>0.84</v>
      </c>
      <c r="DD165" s="20">
        <f t="shared" si="573"/>
        <v>1.5700000000000003</v>
      </c>
      <c r="DE165" s="20">
        <f t="shared" si="441"/>
        <v>0.1</v>
      </c>
      <c r="DF165" s="20">
        <f t="shared" si="442"/>
        <v>0.2</v>
      </c>
      <c r="DG165" s="20">
        <f t="shared" si="443"/>
        <v>1.27</v>
      </c>
      <c r="DH165" s="20">
        <f t="shared" si="444"/>
        <v>0</v>
      </c>
      <c r="DI165" s="20">
        <f t="shared" si="445"/>
        <v>0</v>
      </c>
      <c r="DJ165" s="20">
        <f t="shared" si="446"/>
        <v>0</v>
      </c>
      <c r="DK165" s="20">
        <f t="shared" si="574"/>
        <v>1.57</v>
      </c>
      <c r="DL165" s="20">
        <f t="shared" si="575"/>
        <v>0</v>
      </c>
      <c r="DM165" s="20">
        <f t="shared" si="576"/>
        <v>0</v>
      </c>
      <c r="DN165" s="20">
        <f t="shared" si="577"/>
        <v>0</v>
      </c>
      <c r="DO165" s="18">
        <v>2.44</v>
      </c>
      <c r="DP165" s="18">
        <v>0</v>
      </c>
      <c r="DQ165" s="18">
        <v>1</v>
      </c>
      <c r="DR165" s="18">
        <v>1</v>
      </c>
      <c r="DS165" s="25">
        <f t="shared" si="578"/>
        <v>2.44</v>
      </c>
      <c r="DT165" s="25">
        <f t="shared" si="579"/>
        <v>0</v>
      </c>
      <c r="DU165" s="25">
        <f t="shared" si="580"/>
        <v>3.83</v>
      </c>
      <c r="DV165" s="25">
        <f t="shared" si="581"/>
        <v>0</v>
      </c>
      <c r="DW165" s="25">
        <f t="shared" si="582"/>
        <v>3.83</v>
      </c>
      <c r="DX165" s="25">
        <f t="shared" si="583"/>
        <v>8.58</v>
      </c>
      <c r="DY165" s="25">
        <f t="shared" si="584"/>
        <v>0</v>
      </c>
      <c r="DZ165" s="25">
        <f t="shared" si="585"/>
        <v>8.58</v>
      </c>
      <c r="EA165" s="25">
        <f t="shared" si="586"/>
        <v>5.63</v>
      </c>
      <c r="EB165" s="25">
        <f t="shared" si="587"/>
        <v>0</v>
      </c>
      <c r="EC165" s="25">
        <f t="shared" si="588"/>
        <v>5.63</v>
      </c>
      <c r="ED165" s="25">
        <f t="shared" si="589"/>
        <v>2.95</v>
      </c>
      <c r="EE165" s="25">
        <f t="shared" si="589"/>
        <v>0</v>
      </c>
      <c r="EF165" s="25">
        <f t="shared" si="590"/>
        <v>2.95</v>
      </c>
      <c r="EG165" s="25">
        <f t="shared" si="591"/>
        <v>5.63</v>
      </c>
      <c r="EH165" s="25">
        <f t="shared" si="591"/>
        <v>0</v>
      </c>
      <c r="EI165" s="25">
        <f t="shared" si="592"/>
        <v>5.63</v>
      </c>
      <c r="EJ165" s="18">
        <v>2262.4</v>
      </c>
      <c r="EK165" s="18">
        <v>2212.4</v>
      </c>
      <c r="EL165" s="18" t="s">
        <v>954</v>
      </c>
      <c r="EM165" s="18" t="s">
        <v>955</v>
      </c>
      <c r="EN165" s="16" t="s">
        <v>774</v>
      </c>
      <c r="EO165" s="16" t="s">
        <v>132</v>
      </c>
      <c r="EP165" s="16" t="e">
        <f>IF(OR(EN165="Cống tròn",EN165="Cống hộp",EN165="Ống nhựa"),INDEX(#REF!,MATCH(E165,#REF!,0)),IF(OR(EN165="Rãnh xây",EN165="Rãnh bê tông"),INDEX(#REF!,MATCH(E165,#REF!,0)),0))</f>
        <v>#REF!</v>
      </c>
      <c r="EQ165" s="18">
        <v>48.599999999999994</v>
      </c>
      <c r="ER165" s="18">
        <v>1</v>
      </c>
      <c r="ES165" s="25">
        <f t="shared" si="593"/>
        <v>48</v>
      </c>
      <c r="ET165" s="1" t="e">
        <f>_xlfn.IFNA(IF(EN165="Cống tròn",INDEX(#REF!,MATCH(E165,#REF!,0)),IF(EN165="Cống hộp",INDEX(#REF!,MATCH(E165,#REF!,0)),EU165&amp;" ,"&amp;EV165)),0)</f>
        <v>#REF!</v>
      </c>
      <c r="EU165" s="16" t="s">
        <v>769</v>
      </c>
      <c r="EV165" s="16" t="s">
        <v>775</v>
      </c>
      <c r="EW165" s="16" t="e">
        <f>_xlfn.IFNA(INDEX(#REF!,MATCH(E165,#REF!,0)),0)</f>
        <v>#REF!</v>
      </c>
      <c r="EX165" s="16"/>
      <c r="EY165" s="18">
        <v>0</v>
      </c>
      <c r="EZ165" s="18">
        <v>0</v>
      </c>
      <c r="FA165" s="18">
        <v>0</v>
      </c>
      <c r="FB165" s="19">
        <v>0</v>
      </c>
      <c r="FC165" s="19">
        <v>0</v>
      </c>
      <c r="FD165" s="25">
        <f t="shared" si="447"/>
        <v>0</v>
      </c>
      <c r="FE165" s="25">
        <f t="shared" si="594"/>
        <v>0</v>
      </c>
      <c r="FF165" s="18">
        <v>0.1</v>
      </c>
      <c r="FG165" s="18">
        <v>2</v>
      </c>
      <c r="FH165" s="18">
        <v>1</v>
      </c>
      <c r="FI165" s="25">
        <f t="shared" si="595"/>
        <v>1.2</v>
      </c>
      <c r="FJ165" s="18">
        <v>0</v>
      </c>
      <c r="FK165" s="18">
        <v>0</v>
      </c>
      <c r="FL165" s="18">
        <v>0.2</v>
      </c>
      <c r="FM165" s="18">
        <v>1.4</v>
      </c>
      <c r="FN165" s="18">
        <v>0</v>
      </c>
      <c r="FO165" s="25">
        <f t="shared" si="596"/>
        <v>1.4</v>
      </c>
      <c r="FP165" s="18">
        <v>1.4999999999999999E-2</v>
      </c>
      <c r="FQ165" s="18">
        <v>1</v>
      </c>
      <c r="FR165" s="25">
        <f t="shared" si="448"/>
        <v>47</v>
      </c>
      <c r="FS165" s="25">
        <f t="shared" si="449"/>
        <v>0.69</v>
      </c>
      <c r="FT165" s="25">
        <f t="shared" si="450"/>
        <v>47.69</v>
      </c>
      <c r="FU165" s="25">
        <f t="shared" si="451"/>
        <v>-0.90999999999999659</v>
      </c>
      <c r="FV165" s="25" t="str">
        <f t="shared" si="597"/>
        <v>Thêm 01</v>
      </c>
      <c r="FW165" s="25">
        <f t="shared" si="598"/>
        <v>0.11</v>
      </c>
      <c r="FX165" s="16"/>
      <c r="FY165" s="16"/>
      <c r="FZ165" s="16"/>
      <c r="GA165" s="16"/>
      <c r="GB165" s="19">
        <v>0</v>
      </c>
      <c r="GC165" s="19">
        <v>0</v>
      </c>
      <c r="GD165" s="19">
        <v>0</v>
      </c>
      <c r="GE165" s="19">
        <v>0</v>
      </c>
      <c r="GF165" s="19">
        <v>0</v>
      </c>
      <c r="GG165" s="19">
        <v>0</v>
      </c>
      <c r="GH165" s="19">
        <v>0</v>
      </c>
      <c r="GI165" s="19">
        <v>0</v>
      </c>
      <c r="GJ165" s="19">
        <v>0</v>
      </c>
      <c r="GK165" s="19">
        <v>0</v>
      </c>
      <c r="GL165" s="25">
        <f t="shared" si="452"/>
        <v>0</v>
      </c>
      <c r="GM165" s="25">
        <f t="shared" si="599"/>
        <v>0</v>
      </c>
      <c r="GN165" s="19">
        <v>0</v>
      </c>
      <c r="GO165" s="19">
        <v>0</v>
      </c>
      <c r="GP165" s="19">
        <v>0</v>
      </c>
      <c r="GQ165" s="19">
        <v>0</v>
      </c>
      <c r="GR165" s="1" t="e">
        <f>_xlfn.IFNA(INDEX(#REF!,MATCH(E165,#REF!,0)),0)</f>
        <v>#REF!</v>
      </c>
      <c r="GS165" s="16"/>
      <c r="GT165" s="18">
        <v>0</v>
      </c>
      <c r="GU165" s="18">
        <v>0</v>
      </c>
      <c r="GV165" s="18">
        <v>0</v>
      </c>
      <c r="GW165" s="18">
        <v>0</v>
      </c>
      <c r="GX165" s="25">
        <f t="shared" si="453"/>
        <v>0</v>
      </c>
      <c r="GY165" s="25">
        <f t="shared" si="454"/>
        <v>0</v>
      </c>
      <c r="GZ165" s="25">
        <f t="shared" si="600"/>
        <v>0</v>
      </c>
      <c r="HA165" s="1" t="e" cm="1">
        <f t="array" ref="HA165">INDEX(#REF!,MATCH(EJ165&amp;EK165&amp;HD165&amp;HE165&amp;HF165,#REF!&amp;#REF!&amp;#REF!&amp;#REF!&amp;#REF!,0))</f>
        <v>#REF!</v>
      </c>
      <c r="HB165" s="16"/>
      <c r="HC165" s="25">
        <f t="shared" si="601"/>
        <v>0</v>
      </c>
      <c r="HD165" s="18">
        <v>0</v>
      </c>
      <c r="HE165" s="18">
        <v>0</v>
      </c>
      <c r="HF165" s="18">
        <v>0</v>
      </c>
      <c r="HG165" s="1" t="e" cm="1">
        <f t="array" ref="HG165">INDEX(#REF!,MATCH(EJ165&amp;EK165&amp;HJ165&amp;HK165&amp;HL165,#REF!&amp;#REF!&amp;#REF!&amp;#REF!&amp;#REF!,0))</f>
        <v>#REF!</v>
      </c>
      <c r="HH165" s="16"/>
      <c r="HI165" s="25">
        <f t="shared" si="602"/>
        <v>0</v>
      </c>
      <c r="HJ165" s="25">
        <f t="shared" si="603"/>
        <v>0</v>
      </c>
      <c r="HK165" s="19">
        <v>0</v>
      </c>
      <c r="HL165" s="19">
        <v>0</v>
      </c>
      <c r="HM165" s="18">
        <v>0.01</v>
      </c>
      <c r="HN165" s="18">
        <v>1</v>
      </c>
      <c r="HO165" s="25">
        <f t="shared" si="604"/>
        <v>0</v>
      </c>
      <c r="HP165" s="25">
        <f t="shared" si="605"/>
        <v>0</v>
      </c>
      <c r="HQ165" s="25">
        <f t="shared" si="606"/>
        <v>0</v>
      </c>
      <c r="HR165" s="25">
        <f t="shared" si="607"/>
        <v>0</v>
      </c>
      <c r="HS165" s="25">
        <f t="shared" si="608"/>
        <v>0</v>
      </c>
      <c r="HT165" s="19">
        <v>0</v>
      </c>
      <c r="HU165" s="19">
        <v>0</v>
      </c>
      <c r="HV165" s="19">
        <v>0</v>
      </c>
      <c r="HW165" s="25">
        <f t="shared" si="609"/>
        <v>0</v>
      </c>
      <c r="HX165" s="19">
        <v>0</v>
      </c>
      <c r="HY165" s="19">
        <v>0</v>
      </c>
      <c r="HZ165" s="18">
        <v>44.97</v>
      </c>
      <c r="IA165" s="20">
        <f>ROUND(IF(EN165="Cống tròn",IF(EN165="Cống tròn",IF(EU165="Không có móng",IQ165-FF165,IF(EU165="Đế",IP165-FN165,IF(OR(EU165="Móng bê tông",EU165="Móng bê tông kết hợp đế"),II165-FJ165,0))),0),IF(EN165="Cống hộp",IF(AND(EN165="Cống hộp",EU165="Không có móng"),IQ165-GF165,IF(AND(EN165="Cống hộp",EU165="Móng bê tông"),IJ165-GB165,0)),IF(OR(EN165="Rãnh xây",EN165="Rãnh bê tông"),IF(OR(EN165="Rãnh xây",EN165="Rãnh bê tông"),IK165-GB165,0),IF(EN165="Ống nhựa",IF(AND(EN165="Ống nhựa",EU165="Không đắp cát"),IQ165-HT165,IF(AND(EN165="Ống nhựa",EU165="Đắp cát"),IH165-HX165,0)),IF(EN165="Rãnh thang",IF(EN165="Rãnh thang",IF(EU165="Móng bê tông",#REF!-#REF!,IQ165),0),0))))),2)</f>
        <v>43.7</v>
      </c>
      <c r="IB165" s="20">
        <f t="shared" si="610"/>
        <v>1.269999999999996</v>
      </c>
      <c r="IC165" s="20">
        <f t="shared" si="455"/>
        <v>43.699999999999996</v>
      </c>
      <c r="ID165" s="20">
        <f t="shared" si="456"/>
        <v>0</v>
      </c>
      <c r="IE165" s="20">
        <f t="shared" si="457"/>
        <v>0</v>
      </c>
      <c r="IF165" s="20">
        <f t="shared" si="458"/>
        <v>0</v>
      </c>
      <c r="IG165" s="20">
        <f>IF(EN165="Rãnh thang",IF(AND(EN165="Rãnh thang",EU165="Móng bê tông"),IQ165-#REF!,0),IF(EN165="Ống nhựa",IF(AND(EN165="Ống nhựa",EU165="Đắp cát"),IQ165-HT165,0),IF(EN165="Cống tròn",IF(EN165="Cống tròn",IF(OR(EU165="Móng bê tông",EU165="Móng bê tông kết hợp đế"),IM165-FL165,0),0),IF(EN165="Cống hộp",IF(AND(EN165="Cống hộp",EU165="Móng bê tông"),IN165-GD165,0),IF(OR(EN165="Rãnh xây",EN165="Rãnh bê tông"),IF(AND(EN165="Rãnh xây",EU165="Móng bê tông"),IO165-GD165,IF(AND(EN165="Rãnh bê tông",EU165="Móng bê tông"),IO165-GD165,0)),0)))))</f>
        <v>43.699999999999996</v>
      </c>
      <c r="IH165" s="20">
        <f t="shared" si="459"/>
        <v>0</v>
      </c>
      <c r="II165" s="20">
        <f t="shared" si="460"/>
        <v>43.699999999999996</v>
      </c>
      <c r="IJ165" s="20">
        <f t="shared" si="461"/>
        <v>0</v>
      </c>
      <c r="IK165" s="20">
        <f t="shared" si="462"/>
        <v>0</v>
      </c>
      <c r="IL165" s="20">
        <f t="shared" si="463"/>
        <v>43.9</v>
      </c>
      <c r="IM165" s="20">
        <f t="shared" si="464"/>
        <v>43.9</v>
      </c>
      <c r="IN165" s="20">
        <f t="shared" si="465"/>
        <v>0</v>
      </c>
      <c r="IO165" s="20">
        <f t="shared" si="466"/>
        <v>0</v>
      </c>
      <c r="IP165" s="20">
        <f t="shared" si="467"/>
        <v>0</v>
      </c>
      <c r="IQ165" s="18">
        <v>44</v>
      </c>
      <c r="IR165" s="25">
        <f t="shared" si="611"/>
        <v>0</v>
      </c>
      <c r="IS165" s="25">
        <f t="shared" si="468"/>
        <v>0</v>
      </c>
      <c r="IT165" s="25">
        <f t="shared" si="469"/>
        <v>0</v>
      </c>
      <c r="IU165" s="25">
        <f>ROUND(IF(EN165="Cống tròn",IF(EN165="Cống tròn",IV165+FF165,0),IF(EN165="Cống hộp",IF(EN165="Cống hộp",IV165+GP165,0),IF(OR(EN165="Rãnh xây",EN165="Rãnh bê tông"),IF(OR(EN165="Rãnh xây",EN165="Rãnh bê tông"),IV165+GP165,0),IF(EN165="ống nhựa",IF(EN165="Ống nhựa",IV165+HT165,0),IF(EN165="Rãnh thang",IF(EN165="Rãnh thang",IQ165+#REF!,0),0))))),2)</f>
        <v>45.03</v>
      </c>
      <c r="IV165" s="18">
        <v>44.93</v>
      </c>
      <c r="IW165" s="25">
        <f t="shared" si="470"/>
        <v>45.03</v>
      </c>
      <c r="IX165" s="25">
        <f t="shared" si="471"/>
        <v>0</v>
      </c>
      <c r="IY165" s="25">
        <f t="shared" si="472"/>
        <v>0</v>
      </c>
      <c r="IZ165" s="25">
        <f t="shared" si="473"/>
        <v>0</v>
      </c>
      <c r="JA165" s="25">
        <f t="shared" si="474"/>
        <v>0</v>
      </c>
      <c r="JB165" s="18">
        <v>44.93</v>
      </c>
      <c r="JC165" s="20">
        <f>ROUND(IF(EN165="Cống tròn",IF(EN165="Cống tròn",IF(EU165="Không có móng",JS165-FF165,IF(EU165="Đế",JR165-FN165,IF(OR(EU165="Móng bê tông",EU165="Móng bê tông kết hợp đế"),JK165-FJ165,0))),0),IF(EN165="Cống hộp",IF(AND(EN165="Cống hộp",EU165="Không có móng"),JS165-GF165,IF(AND(EN165="Cống hộp",EU165="Móng bê tông"),JL165-GB165,0)),IF(OR(EN165="Rãnh xây",EN165="Rãnh bê tông"),IF(OR(EN165="Rãnh xây",EN165="Rãnh bê tông"),JM165-GB165,0),IF(EN165="Ống nhựa",IF(AND(EN165="Ống nhựa",EU165="Không đắp cát"),JS165-HT165,IF(AND(EN165="Ống nhựa",EU165="Đắp cát"),JJ165-HX165,0)),IF(EN165="Rãnh thang",IF(EN165="Rãnh thang",IF(EU165="Móng bê tông",#REF!-#REF!,JS165),0),0))))),2)</f>
        <v>43.63</v>
      </c>
      <c r="JD165" s="20">
        <f t="shared" si="612"/>
        <v>1.2999999999999972</v>
      </c>
      <c r="JE165" s="20">
        <f t="shared" si="475"/>
        <v>43.629999999999995</v>
      </c>
      <c r="JF165" s="20">
        <f t="shared" si="476"/>
        <v>0</v>
      </c>
      <c r="JG165" s="20">
        <f t="shared" si="477"/>
        <v>0</v>
      </c>
      <c r="JH165" s="20">
        <f t="shared" si="478"/>
        <v>0</v>
      </c>
      <c r="JI165" s="20">
        <f>IF(EN165="Rãnh thang",IF(AND(EN165="Rãnh thang",EU165="Móng bê tông"),JS165-#REF!,0),IF(EN165="Ống nhựa",IF(AND(EN165="Ống nhựa",EU165="Đắp cát"),JS165-HT165,0),IF(EN165="Cống tròn",IF(EN165="Cống tròn",IF(OR(EU165="Móng bê tông",EU165="Móng bê tông kết hợp đế"),JO165-FL165,0),0),IF(EN165="Cống hộp",IF(AND(EN165="Cống hộp",EU165="Móng bê tông"),JP165-GD165,0),IF(OR(EN165="Rãnh xây",EN165="Rãnh bê tông"),IF(AND(EN165="Rãnh xây",EU165="Móng bê tông"),JQ165-GD165,IF(AND(EN165="Rãnh bê tông",EU165="Móng bê tông"),JQ165-GD165,0)),0)))))</f>
        <v>43.629999999999995</v>
      </c>
      <c r="JJ165" s="20">
        <f t="shared" si="479"/>
        <v>0</v>
      </c>
      <c r="JK165" s="20">
        <f t="shared" si="480"/>
        <v>43.629999999999995</v>
      </c>
      <c r="JL165" s="20">
        <f t="shared" si="481"/>
        <v>0</v>
      </c>
      <c r="JM165" s="20">
        <f t="shared" si="482"/>
        <v>0</v>
      </c>
      <c r="JN165" s="20">
        <f t="shared" si="483"/>
        <v>43.83</v>
      </c>
      <c r="JO165" s="20">
        <f t="shared" si="484"/>
        <v>43.83</v>
      </c>
      <c r="JP165" s="20">
        <f t="shared" si="485"/>
        <v>0</v>
      </c>
      <c r="JQ165" s="20">
        <f t="shared" si="486"/>
        <v>0</v>
      </c>
      <c r="JR165" s="20">
        <f t="shared" si="487"/>
        <v>0</v>
      </c>
      <c r="JS165" s="26">
        <v>43.93</v>
      </c>
      <c r="JT165" s="25">
        <f t="shared" si="613"/>
        <v>0</v>
      </c>
      <c r="JU165" s="25">
        <f t="shared" si="488"/>
        <v>0</v>
      </c>
      <c r="JV165" s="25">
        <f t="shared" si="489"/>
        <v>0</v>
      </c>
      <c r="JW165" s="25">
        <f>ROUND(IF(EN165="Cống tròn",IF(EN165="Cống tròn",JX165+FF165,0),IF(EN165="Cống hộp",IF(EN165="Cống hộp",JX165+GP165,0),IF(OR(EN165="Rãnh xây",EN165="Rãnh bê tông"),IF(OR(EN165="Rãnh xây",EN165="Rãnh bê tông"),JX165+GP165,0),IF(EN165="ống nhựa",IF(EN165="Ống nhựa",JX165+HT165,0),IF(EN165="Rãnh thang",IF(EN165="Rãnh thang",JS165+#REF!,0),0))))),2)</f>
        <v>45.03</v>
      </c>
      <c r="JX165" s="27">
        <v>44.93</v>
      </c>
      <c r="JY165" s="25">
        <f t="shared" si="490"/>
        <v>45.03</v>
      </c>
      <c r="JZ165" s="25">
        <f t="shared" si="491"/>
        <v>0</v>
      </c>
      <c r="KA165" s="25">
        <f t="shared" si="492"/>
        <v>0</v>
      </c>
      <c r="KB165" s="25">
        <f t="shared" si="493"/>
        <v>0</v>
      </c>
      <c r="KC165" s="25">
        <f t="shared" si="494"/>
        <v>0</v>
      </c>
      <c r="KD165" s="28" t="s">
        <v>98</v>
      </c>
      <c r="KE165" s="27">
        <v>0</v>
      </c>
      <c r="KF165" s="25">
        <f t="shared" si="495"/>
        <v>1.269999999999996</v>
      </c>
      <c r="KG165" s="25">
        <f t="shared" si="614"/>
        <v>1.269999999999996</v>
      </c>
      <c r="KH165" s="27">
        <v>0</v>
      </c>
      <c r="KI165" s="25">
        <f t="shared" si="496"/>
        <v>1.2999999999999972</v>
      </c>
      <c r="KJ165" s="25">
        <f t="shared" si="615"/>
        <v>1.2999999999999972</v>
      </c>
      <c r="KK165" s="25">
        <f t="shared" si="497"/>
        <v>0</v>
      </c>
      <c r="KL165" s="25">
        <f t="shared" si="498"/>
        <v>0</v>
      </c>
      <c r="KM165" s="25">
        <f t="shared" si="616"/>
        <v>0</v>
      </c>
      <c r="KN165" s="25">
        <f t="shared" si="499"/>
        <v>0</v>
      </c>
      <c r="KO165" s="25">
        <f t="shared" si="500"/>
        <v>0</v>
      </c>
      <c r="KP165" s="25">
        <f t="shared" si="617"/>
        <v>0</v>
      </c>
      <c r="KQ165" s="25">
        <f t="shared" si="501"/>
        <v>0.2</v>
      </c>
      <c r="KR165" s="25">
        <f t="shared" si="502"/>
        <v>0.2</v>
      </c>
      <c r="KS165" s="25">
        <f t="shared" si="618"/>
        <v>0.2</v>
      </c>
      <c r="KT165" s="25">
        <f t="shared" si="503"/>
        <v>0</v>
      </c>
      <c r="KU165" s="25">
        <f t="shared" si="504"/>
        <v>0</v>
      </c>
      <c r="KV165" s="25">
        <f t="shared" si="619"/>
        <v>0</v>
      </c>
      <c r="KW165" s="25">
        <f t="shared" si="505"/>
        <v>0</v>
      </c>
      <c r="KX165" s="25">
        <f t="shared" si="506"/>
        <v>0</v>
      </c>
      <c r="KY165" s="25">
        <f t="shared" si="620"/>
        <v>0</v>
      </c>
      <c r="KZ165" s="25">
        <f t="shared" si="507"/>
        <v>0</v>
      </c>
      <c r="LA165" s="25">
        <f t="shared" si="508"/>
        <v>0</v>
      </c>
      <c r="LB165" s="25">
        <f t="shared" si="621"/>
        <v>0</v>
      </c>
      <c r="LC165" s="25">
        <f t="shared" si="509"/>
        <v>1.0699999999999961</v>
      </c>
      <c r="LD165" s="25">
        <f t="shared" si="510"/>
        <v>1.0999999999999972</v>
      </c>
      <c r="LE165" s="25">
        <f t="shared" si="622"/>
        <v>1.0849999999999966</v>
      </c>
      <c r="LF165" s="25">
        <f t="shared" si="511"/>
        <v>0</v>
      </c>
      <c r="LG165" s="25">
        <f t="shared" si="512"/>
        <v>0</v>
      </c>
      <c r="LH165" s="25">
        <f t="shared" si="623"/>
        <v>0</v>
      </c>
      <c r="LI165" s="25">
        <f t="shared" si="513"/>
        <v>0</v>
      </c>
      <c r="LJ165" s="25">
        <f t="shared" si="514"/>
        <v>0</v>
      </c>
      <c r="LK165" s="25">
        <f t="shared" si="624"/>
        <v>0</v>
      </c>
      <c r="LL165" s="25">
        <f t="shared" si="515"/>
        <v>0</v>
      </c>
      <c r="LM165" s="25">
        <f t="shared" si="516"/>
        <v>0</v>
      </c>
      <c r="LN165" s="25">
        <f t="shared" si="625"/>
        <v>0</v>
      </c>
      <c r="LO165" s="25">
        <f t="shared" si="517"/>
        <v>0</v>
      </c>
      <c r="LP165" s="25">
        <f t="shared" si="518"/>
        <v>0</v>
      </c>
      <c r="LQ165" s="25">
        <f t="shared" si="626"/>
        <v>0</v>
      </c>
      <c r="LR165" s="25">
        <f t="shared" si="519"/>
        <v>0</v>
      </c>
      <c r="LS165" s="25">
        <f t="shared" si="520"/>
        <v>0</v>
      </c>
      <c r="LT165" s="25">
        <f t="shared" si="627"/>
        <v>0</v>
      </c>
      <c r="LU165" s="25">
        <f t="shared" si="521"/>
        <v>0</v>
      </c>
      <c r="LV165" s="25">
        <f t="shared" si="522"/>
        <v>0</v>
      </c>
      <c r="LW165" s="25">
        <f t="shared" si="628"/>
        <v>0</v>
      </c>
      <c r="LX165" s="25">
        <f t="shared" si="523"/>
        <v>0</v>
      </c>
      <c r="LY165" s="25">
        <f t="shared" si="524"/>
        <v>0</v>
      </c>
      <c r="LZ165" s="25">
        <f t="shared" si="629"/>
        <v>0</v>
      </c>
      <c r="MA165" s="25">
        <f t="shared" si="525"/>
        <v>0</v>
      </c>
      <c r="MB165" s="25">
        <f t="shared" si="526"/>
        <v>0</v>
      </c>
      <c r="MC165" s="25">
        <f t="shared" si="630"/>
        <v>0</v>
      </c>
      <c r="MD165" s="25">
        <f t="shared" si="527"/>
        <v>0</v>
      </c>
      <c r="ME165" s="25">
        <f t="shared" si="528"/>
        <v>0</v>
      </c>
      <c r="MF165" s="25">
        <f t="shared" si="631"/>
        <v>0</v>
      </c>
      <c r="MG165" s="25">
        <f t="shared" si="529"/>
        <v>0</v>
      </c>
      <c r="MH165" s="25">
        <f t="shared" si="530"/>
        <v>0</v>
      </c>
      <c r="MI165" s="25">
        <f t="shared" si="632"/>
        <v>0</v>
      </c>
      <c r="MJ165" s="25">
        <f t="shared" si="531"/>
        <v>0</v>
      </c>
      <c r="MK165" s="25">
        <f t="shared" si="532"/>
        <v>0</v>
      </c>
      <c r="ML165" s="25">
        <f t="shared" si="633"/>
        <v>0</v>
      </c>
      <c r="MM165" s="25">
        <f t="shared" si="533"/>
        <v>0</v>
      </c>
      <c r="MN165" s="25">
        <f t="shared" si="534"/>
        <v>0</v>
      </c>
      <c r="MO165" s="25">
        <f t="shared" si="634"/>
        <v>0</v>
      </c>
      <c r="MP165" s="25">
        <f t="shared" si="535"/>
        <v>0</v>
      </c>
      <c r="MQ165" s="25">
        <f t="shared" si="536"/>
        <v>0</v>
      </c>
      <c r="MR165" s="25">
        <f t="shared" si="635"/>
        <v>0</v>
      </c>
      <c r="MS165" s="29">
        <v>1.4</v>
      </c>
      <c r="MT165" s="29">
        <v>0</v>
      </c>
      <c r="MU165" s="29">
        <v>1</v>
      </c>
      <c r="MV165" s="29">
        <v>1</v>
      </c>
      <c r="MW165" s="25">
        <f t="shared" si="537"/>
        <v>1.4</v>
      </c>
      <c r="MX165" s="25">
        <f t="shared" si="538"/>
        <v>1.78</v>
      </c>
      <c r="MY165" s="25">
        <f t="shared" si="539"/>
        <v>0</v>
      </c>
      <c r="MZ165" s="25">
        <f t="shared" si="540"/>
        <v>0</v>
      </c>
      <c r="NA165" s="25">
        <f t="shared" si="541"/>
        <v>1.4</v>
      </c>
      <c r="NB165" s="25">
        <f t="shared" si="542"/>
        <v>1.82</v>
      </c>
      <c r="NC165" s="25">
        <f t="shared" si="543"/>
        <v>0</v>
      </c>
      <c r="ND165" s="25">
        <f t="shared" si="544"/>
        <v>0</v>
      </c>
      <c r="NE165" s="25">
        <f t="shared" si="636"/>
        <v>1.4</v>
      </c>
      <c r="NF165" s="25">
        <f t="shared" si="636"/>
        <v>1.8</v>
      </c>
      <c r="NG165" s="25">
        <f t="shared" si="636"/>
        <v>0</v>
      </c>
      <c r="NH165" s="25">
        <f t="shared" si="545"/>
        <v>0</v>
      </c>
      <c r="NI165" s="25">
        <f t="shared" si="546"/>
        <v>87.48</v>
      </c>
      <c r="NJ165" s="25">
        <f t="shared" si="547"/>
        <v>0</v>
      </c>
      <c r="NK165" s="25">
        <f t="shared" si="548"/>
        <v>87.48</v>
      </c>
      <c r="NL165" s="25">
        <f t="shared" si="549"/>
        <v>58.52</v>
      </c>
      <c r="NM165" s="25">
        <f t="shared" si="550"/>
        <v>0</v>
      </c>
      <c r="NN165" s="25">
        <f t="shared" si="637"/>
        <v>58.52</v>
      </c>
      <c r="NO165" s="25">
        <f t="shared" si="551"/>
        <v>0</v>
      </c>
      <c r="NP165" s="25">
        <f t="shared" si="552"/>
        <v>0</v>
      </c>
      <c r="NQ165" s="25">
        <f t="shared" si="638"/>
        <v>0</v>
      </c>
      <c r="NR165" s="25">
        <f t="shared" si="553"/>
        <v>0</v>
      </c>
      <c r="NS165" s="25">
        <f t="shared" si="554"/>
        <v>0</v>
      </c>
      <c r="NT165" s="25">
        <f t="shared" si="639"/>
        <v>0</v>
      </c>
      <c r="NU165" s="25">
        <f t="shared" si="555"/>
        <v>0</v>
      </c>
      <c r="NV165" s="25">
        <f t="shared" si="556"/>
        <v>0</v>
      </c>
      <c r="NW165" s="25">
        <f t="shared" si="640"/>
        <v>0</v>
      </c>
      <c r="NX165" s="25">
        <f t="shared" si="641"/>
        <v>58.52</v>
      </c>
      <c r="NY165" s="25">
        <f t="shared" si="641"/>
        <v>0</v>
      </c>
      <c r="NZ165" s="25">
        <f t="shared" si="642"/>
        <v>58.52</v>
      </c>
      <c r="OA165" s="25">
        <f t="shared" si="643"/>
        <v>28.96</v>
      </c>
      <c r="OB165" s="25">
        <f t="shared" si="643"/>
        <v>0</v>
      </c>
      <c r="OC165" s="25">
        <f t="shared" si="644"/>
        <v>28.96</v>
      </c>
      <c r="OD165" s="25">
        <f t="shared" si="645"/>
        <v>58.52</v>
      </c>
      <c r="OE165" s="25">
        <f t="shared" si="645"/>
        <v>0</v>
      </c>
      <c r="OF165" s="25">
        <f t="shared" si="645"/>
        <v>58.52</v>
      </c>
      <c r="OG165" s="25">
        <f t="shared" si="557"/>
        <v>0</v>
      </c>
      <c r="OH165" s="25">
        <f t="shared" si="558"/>
        <v>0</v>
      </c>
      <c r="OI165" s="25">
        <f t="shared" si="559"/>
        <v>0</v>
      </c>
      <c r="OJ165" s="25">
        <f t="shared" si="560"/>
        <v>0</v>
      </c>
      <c r="OK165" s="25">
        <f t="shared" si="561"/>
        <v>0</v>
      </c>
      <c r="OL165" s="25">
        <f t="shared" si="562"/>
        <v>0</v>
      </c>
      <c r="OM165" s="25">
        <f t="shared" si="646"/>
        <v>0</v>
      </c>
      <c r="ON165" s="25">
        <f t="shared" si="646"/>
        <v>0</v>
      </c>
      <c r="OO165" s="25">
        <f t="shared" si="646"/>
        <v>0</v>
      </c>
      <c r="OP165" s="25">
        <f t="shared" si="563"/>
        <v>0</v>
      </c>
      <c r="OQ165" s="25">
        <f t="shared" si="564"/>
        <v>0</v>
      </c>
      <c r="OR165" s="25">
        <f t="shared" si="647"/>
        <v>0</v>
      </c>
      <c r="OS165" s="19">
        <v>535621.30000000005</v>
      </c>
      <c r="OT165" s="19">
        <v>2371619.25</v>
      </c>
    </row>
    <row r="166" spans="1:410" ht="33" customHeight="1" x14ac:dyDescent="0.25">
      <c r="A166" s="18"/>
      <c r="B166" s="18" t="s">
        <v>939</v>
      </c>
      <c r="C166" s="18">
        <v>2212.4</v>
      </c>
      <c r="D166" s="16" t="e">
        <f>_xlfn.IFNA(INDEX(#REF!,MATCH(E166,#REF!,0)),0)</f>
        <v>#REF!</v>
      </c>
      <c r="E166" s="18" t="s">
        <v>955</v>
      </c>
      <c r="F166" s="16" t="s">
        <v>765</v>
      </c>
      <c r="G166" s="16" t="s">
        <v>810</v>
      </c>
      <c r="H166" s="16" t="s">
        <v>767</v>
      </c>
      <c r="I166" s="16" t="s">
        <v>768</v>
      </c>
      <c r="J166" s="16" t="s">
        <v>811</v>
      </c>
      <c r="K166" s="16" t="s">
        <v>770</v>
      </c>
      <c r="L166" s="16" t="s">
        <v>771</v>
      </c>
      <c r="M166" s="18">
        <v>1.8399999999999999</v>
      </c>
      <c r="N166" s="18">
        <v>1.8399999999999999</v>
      </c>
      <c r="O166" s="18">
        <v>2.2399999999999998</v>
      </c>
      <c r="P166" s="18">
        <v>2.2399999999999998</v>
      </c>
      <c r="Q166" s="18">
        <v>0.1</v>
      </c>
      <c r="R166" s="18">
        <v>2.04</v>
      </c>
      <c r="S166" s="18">
        <v>2.04</v>
      </c>
      <c r="T166" s="18">
        <v>0.2</v>
      </c>
      <c r="U166" s="18">
        <v>0</v>
      </c>
      <c r="V166" s="18">
        <v>0</v>
      </c>
      <c r="W166" s="18">
        <v>0</v>
      </c>
      <c r="X166" s="18">
        <v>1.8399999999999999</v>
      </c>
      <c r="Y166" s="18">
        <v>1.7999999999999998</v>
      </c>
      <c r="Z166" s="20">
        <f t="shared" si="565"/>
        <v>2</v>
      </c>
      <c r="AA166" s="18">
        <v>0.22</v>
      </c>
      <c r="AB166" s="18">
        <v>0</v>
      </c>
      <c r="AC166" s="18">
        <v>0</v>
      </c>
      <c r="AD166" s="18">
        <v>0</v>
      </c>
      <c r="AE166" s="18">
        <v>0</v>
      </c>
      <c r="AF166" s="18">
        <v>0</v>
      </c>
      <c r="AG166" s="18">
        <v>1.4</v>
      </c>
      <c r="AH166" s="18">
        <v>1.4</v>
      </c>
      <c r="AI166" s="20">
        <f t="shared" si="566"/>
        <v>2.15</v>
      </c>
      <c r="AJ166" s="18">
        <v>0</v>
      </c>
      <c r="AK166" s="18">
        <v>0</v>
      </c>
      <c r="AL166" s="20">
        <f t="shared" si="567"/>
        <v>0</v>
      </c>
      <c r="AM166" s="18">
        <v>1.8399999999999999</v>
      </c>
      <c r="AN166" s="18">
        <v>1.4</v>
      </c>
      <c r="AO166" s="18">
        <v>0.15</v>
      </c>
      <c r="AP166" s="18">
        <v>0.22</v>
      </c>
      <c r="AQ166" s="18">
        <v>0</v>
      </c>
      <c r="AR166" s="18">
        <v>0</v>
      </c>
      <c r="AS166" s="18">
        <v>0</v>
      </c>
      <c r="AT166" s="18">
        <v>0</v>
      </c>
      <c r="AU166" s="18">
        <v>0</v>
      </c>
      <c r="AV166" s="18">
        <v>1</v>
      </c>
      <c r="AW166" s="18">
        <v>0</v>
      </c>
      <c r="AX166" s="18">
        <v>0</v>
      </c>
      <c r="AY166" s="18">
        <v>0</v>
      </c>
      <c r="AZ166" s="18">
        <v>0</v>
      </c>
      <c r="BA166" s="18">
        <v>0</v>
      </c>
      <c r="BB166" s="18">
        <v>0</v>
      </c>
      <c r="BC166" s="18">
        <v>0</v>
      </c>
      <c r="BD166" s="18">
        <v>0</v>
      </c>
      <c r="BE166" s="18">
        <v>2</v>
      </c>
      <c r="BF166" s="18">
        <v>0</v>
      </c>
      <c r="BG166" s="18">
        <v>0</v>
      </c>
      <c r="BH166" s="18">
        <v>0</v>
      </c>
      <c r="BI166" s="18">
        <v>0</v>
      </c>
      <c r="BJ166" s="18">
        <v>0</v>
      </c>
      <c r="BK166" s="18">
        <v>0</v>
      </c>
      <c r="BL166" s="18">
        <v>0</v>
      </c>
      <c r="BM166" s="18">
        <v>0</v>
      </c>
      <c r="BN166" s="18">
        <v>0</v>
      </c>
      <c r="BO166" s="18">
        <v>0</v>
      </c>
      <c r="BP166" s="18">
        <v>0</v>
      </c>
      <c r="BQ166" s="18">
        <v>0</v>
      </c>
      <c r="BR166" s="18">
        <v>0</v>
      </c>
      <c r="BS166" s="18">
        <v>0</v>
      </c>
      <c r="BT166" s="18">
        <v>0</v>
      </c>
      <c r="BU166" s="18">
        <v>0</v>
      </c>
      <c r="BV166" s="18">
        <v>0</v>
      </c>
      <c r="BW166" s="18">
        <v>0</v>
      </c>
      <c r="BX166" s="18">
        <v>0</v>
      </c>
      <c r="BY166" s="18">
        <v>0</v>
      </c>
      <c r="BZ166" s="18">
        <v>0</v>
      </c>
      <c r="CA166" s="16" t="e">
        <f>_xlfn.IFNA(IF(RIGHT(D166,2)="=G",0,INDEX(#REF!,MATCH(E166,#REF!,0))),0)</f>
        <v>#REF!</v>
      </c>
      <c r="CB166" s="16" t="s">
        <v>776</v>
      </c>
      <c r="CC166" s="18">
        <v>0</v>
      </c>
      <c r="CD166" s="18">
        <v>0</v>
      </c>
      <c r="CE166" s="18">
        <v>1.84</v>
      </c>
      <c r="CF166" s="18">
        <v>0.9</v>
      </c>
      <c r="CG166" s="18">
        <v>0.12</v>
      </c>
      <c r="CH166" s="18">
        <v>2</v>
      </c>
      <c r="CI166" s="16" t="s">
        <v>98</v>
      </c>
      <c r="CJ166" s="18">
        <v>0</v>
      </c>
      <c r="CK166" s="20">
        <f t="shared" si="432"/>
        <v>1.6</v>
      </c>
      <c r="CL166" s="20">
        <f t="shared" si="568"/>
        <v>1.6</v>
      </c>
      <c r="CM166" s="18">
        <v>31.81</v>
      </c>
      <c r="CN166" s="18">
        <v>45.77</v>
      </c>
      <c r="CO166" s="18">
        <v>44.931000000000004</v>
      </c>
      <c r="CP166" s="22">
        <f t="shared" si="433"/>
        <v>44.93</v>
      </c>
      <c r="CQ166" s="22">
        <f t="shared" si="434"/>
        <v>43.33</v>
      </c>
      <c r="CR166" s="22">
        <f t="shared" si="569"/>
        <v>1.6</v>
      </c>
      <c r="CS166" s="22">
        <f t="shared" si="435"/>
        <v>43.43</v>
      </c>
      <c r="CT166" s="22">
        <f t="shared" si="436"/>
        <v>43.63</v>
      </c>
      <c r="CU166" s="18">
        <v>43.63</v>
      </c>
      <c r="CV166" s="22">
        <f t="shared" si="570"/>
        <v>2</v>
      </c>
      <c r="CW166" s="22">
        <f t="shared" si="437"/>
        <v>0</v>
      </c>
      <c r="CX166" s="22">
        <f t="shared" si="438"/>
        <v>0</v>
      </c>
      <c r="CY166" s="22">
        <f t="shared" si="439"/>
        <v>45.62</v>
      </c>
      <c r="CZ166" s="22">
        <f t="shared" si="440"/>
        <v>45.77</v>
      </c>
      <c r="DA166" s="18">
        <v>45.77</v>
      </c>
      <c r="DB166" s="20">
        <f t="shared" si="571"/>
        <v>2.44</v>
      </c>
      <c r="DC166" s="20">
        <f t="shared" si="572"/>
        <v>0.84</v>
      </c>
      <c r="DD166" s="20">
        <f t="shared" si="573"/>
        <v>1.6</v>
      </c>
      <c r="DE166" s="20">
        <f t="shared" si="441"/>
        <v>0.1</v>
      </c>
      <c r="DF166" s="20">
        <f t="shared" si="442"/>
        <v>0.2</v>
      </c>
      <c r="DG166" s="20">
        <f t="shared" si="443"/>
        <v>1.3</v>
      </c>
      <c r="DH166" s="20">
        <f t="shared" si="444"/>
        <v>0</v>
      </c>
      <c r="DI166" s="20">
        <f t="shared" si="445"/>
        <v>0</v>
      </c>
      <c r="DJ166" s="20">
        <f t="shared" si="446"/>
        <v>0</v>
      </c>
      <c r="DK166" s="20">
        <f t="shared" si="574"/>
        <v>1.6</v>
      </c>
      <c r="DL166" s="20">
        <f t="shared" si="575"/>
        <v>0</v>
      </c>
      <c r="DM166" s="20">
        <f t="shared" si="576"/>
        <v>0</v>
      </c>
      <c r="DN166" s="20">
        <f t="shared" si="577"/>
        <v>0</v>
      </c>
      <c r="DO166" s="18">
        <v>2.44</v>
      </c>
      <c r="DP166" s="18">
        <v>0</v>
      </c>
      <c r="DQ166" s="18">
        <v>1</v>
      </c>
      <c r="DR166" s="18">
        <v>1</v>
      </c>
      <c r="DS166" s="25">
        <f t="shared" si="578"/>
        <v>2.44</v>
      </c>
      <c r="DT166" s="25">
        <f t="shared" si="579"/>
        <v>0</v>
      </c>
      <c r="DU166" s="25">
        <f t="shared" si="580"/>
        <v>3.9</v>
      </c>
      <c r="DV166" s="25">
        <f t="shared" si="581"/>
        <v>0</v>
      </c>
      <c r="DW166" s="25">
        <f t="shared" si="582"/>
        <v>3.9</v>
      </c>
      <c r="DX166" s="25">
        <f t="shared" si="583"/>
        <v>8.74</v>
      </c>
      <c r="DY166" s="25">
        <f t="shared" si="584"/>
        <v>0</v>
      </c>
      <c r="DZ166" s="25">
        <f t="shared" si="585"/>
        <v>8.74</v>
      </c>
      <c r="EA166" s="25">
        <f t="shared" si="586"/>
        <v>5.74</v>
      </c>
      <c r="EB166" s="25">
        <f t="shared" si="587"/>
        <v>0</v>
      </c>
      <c r="EC166" s="25">
        <f t="shared" si="588"/>
        <v>5.74</v>
      </c>
      <c r="ED166" s="25">
        <f t="shared" si="589"/>
        <v>3</v>
      </c>
      <c r="EE166" s="25">
        <f t="shared" si="589"/>
        <v>0</v>
      </c>
      <c r="EF166" s="25">
        <f t="shared" si="590"/>
        <v>3</v>
      </c>
      <c r="EG166" s="25">
        <f t="shared" si="591"/>
        <v>5.74</v>
      </c>
      <c r="EH166" s="25">
        <f t="shared" si="591"/>
        <v>0</v>
      </c>
      <c r="EI166" s="25">
        <f t="shared" si="592"/>
        <v>5.74</v>
      </c>
      <c r="EJ166" s="18">
        <v>2212.4</v>
      </c>
      <c r="EK166" s="18">
        <v>2200.02</v>
      </c>
      <c r="EL166" s="18" t="s">
        <v>955</v>
      </c>
      <c r="EM166" s="18" t="s">
        <v>956</v>
      </c>
      <c r="EN166" s="16" t="s">
        <v>774</v>
      </c>
      <c r="EO166" s="16" t="s">
        <v>132</v>
      </c>
      <c r="EP166" s="16" t="e">
        <f>IF(OR(EN166="Cống tròn",EN166="Cống hộp",EN166="Ống nhựa"),INDEX(#REF!,MATCH(E166,#REF!,0)),IF(OR(EN166="Rãnh xây",EN166="Rãnh bê tông"),INDEX(#REF!,MATCH(E166,#REF!,0)),0))</f>
        <v>#REF!</v>
      </c>
      <c r="EQ166" s="18">
        <v>10.68000000000011</v>
      </c>
      <c r="ER166" s="18">
        <v>1</v>
      </c>
      <c r="ES166" s="25">
        <f t="shared" si="593"/>
        <v>11</v>
      </c>
      <c r="ET166" s="1" t="e">
        <f>_xlfn.IFNA(IF(EN166="Cống tròn",INDEX(#REF!,MATCH(E166,#REF!,0)),IF(EN166="Cống hộp",INDEX(#REF!,MATCH(E166,#REF!,0)),EU166&amp;" ,"&amp;EV166)),0)</f>
        <v>#REF!</v>
      </c>
      <c r="EU166" s="16" t="s">
        <v>769</v>
      </c>
      <c r="EV166" s="16" t="s">
        <v>775</v>
      </c>
      <c r="EW166" s="16" t="e">
        <f>_xlfn.IFNA(INDEX(#REF!,MATCH(E166,#REF!,0)),0)</f>
        <v>#REF!</v>
      </c>
      <c r="EX166" s="16"/>
      <c r="EY166" s="18">
        <v>0</v>
      </c>
      <c r="EZ166" s="18">
        <v>0</v>
      </c>
      <c r="FA166" s="18">
        <v>0</v>
      </c>
      <c r="FB166" s="19">
        <v>0</v>
      </c>
      <c r="FC166" s="19">
        <v>0</v>
      </c>
      <c r="FD166" s="25">
        <f t="shared" si="447"/>
        <v>0</v>
      </c>
      <c r="FE166" s="25">
        <f t="shared" si="594"/>
        <v>0</v>
      </c>
      <c r="FF166" s="18">
        <v>0.1</v>
      </c>
      <c r="FG166" s="18">
        <v>2</v>
      </c>
      <c r="FH166" s="18">
        <v>1</v>
      </c>
      <c r="FI166" s="25">
        <f t="shared" si="595"/>
        <v>1.2</v>
      </c>
      <c r="FJ166" s="18">
        <v>0</v>
      </c>
      <c r="FK166" s="18">
        <v>0</v>
      </c>
      <c r="FL166" s="18">
        <v>0.2</v>
      </c>
      <c r="FM166" s="18">
        <v>1.4</v>
      </c>
      <c r="FN166" s="18">
        <v>0</v>
      </c>
      <c r="FO166" s="25">
        <f t="shared" si="596"/>
        <v>1.4</v>
      </c>
      <c r="FP166" s="18">
        <v>1.4999999999999999E-2</v>
      </c>
      <c r="FQ166" s="18">
        <v>1</v>
      </c>
      <c r="FR166" s="25">
        <f t="shared" si="448"/>
        <v>10</v>
      </c>
      <c r="FS166" s="25">
        <f t="shared" si="449"/>
        <v>0.13500000000000001</v>
      </c>
      <c r="FT166" s="25">
        <f t="shared" si="450"/>
        <v>10.135</v>
      </c>
      <c r="FU166" s="25">
        <f t="shared" si="451"/>
        <v>-0.54500000000011006</v>
      </c>
      <c r="FV166" s="25" t="str">
        <f t="shared" si="597"/>
        <v>Thêm 01</v>
      </c>
      <c r="FW166" s="25">
        <f t="shared" si="598"/>
        <v>0.47</v>
      </c>
      <c r="FX166" s="16"/>
      <c r="FY166" s="16"/>
      <c r="FZ166" s="16"/>
      <c r="GA166" s="16"/>
      <c r="GB166" s="19">
        <v>0</v>
      </c>
      <c r="GC166" s="19">
        <v>0</v>
      </c>
      <c r="GD166" s="19">
        <v>0</v>
      </c>
      <c r="GE166" s="19">
        <v>0</v>
      </c>
      <c r="GF166" s="19">
        <v>0</v>
      </c>
      <c r="GG166" s="19">
        <v>0</v>
      </c>
      <c r="GH166" s="19">
        <v>0</v>
      </c>
      <c r="GI166" s="19">
        <v>0</v>
      </c>
      <c r="GJ166" s="19">
        <v>0</v>
      </c>
      <c r="GK166" s="19">
        <v>0</v>
      </c>
      <c r="GL166" s="25">
        <f t="shared" si="452"/>
        <v>0</v>
      </c>
      <c r="GM166" s="25">
        <f t="shared" si="599"/>
        <v>0</v>
      </c>
      <c r="GN166" s="19">
        <v>0</v>
      </c>
      <c r="GO166" s="19">
        <v>0</v>
      </c>
      <c r="GP166" s="19">
        <v>0</v>
      </c>
      <c r="GQ166" s="19">
        <v>0</v>
      </c>
      <c r="GR166" s="1" t="e">
        <f>_xlfn.IFNA(INDEX(#REF!,MATCH(E166,#REF!,0)),0)</f>
        <v>#REF!</v>
      </c>
      <c r="GS166" s="16"/>
      <c r="GT166" s="18">
        <v>0</v>
      </c>
      <c r="GU166" s="18">
        <v>0</v>
      </c>
      <c r="GV166" s="18">
        <v>0</v>
      </c>
      <c r="GW166" s="18">
        <v>0</v>
      </c>
      <c r="GX166" s="25">
        <f t="shared" si="453"/>
        <v>0</v>
      </c>
      <c r="GY166" s="25">
        <f t="shared" si="454"/>
        <v>0</v>
      </c>
      <c r="GZ166" s="25">
        <f t="shared" si="600"/>
        <v>0</v>
      </c>
      <c r="HA166" s="1" t="e" cm="1">
        <f t="array" ref="HA166">INDEX(#REF!,MATCH(EJ166&amp;EK166&amp;HD166&amp;HE166&amp;HF166,#REF!&amp;#REF!&amp;#REF!&amp;#REF!&amp;#REF!,0))</f>
        <v>#REF!</v>
      </c>
      <c r="HB166" s="16"/>
      <c r="HC166" s="25">
        <f t="shared" si="601"/>
        <v>0</v>
      </c>
      <c r="HD166" s="18">
        <v>0</v>
      </c>
      <c r="HE166" s="18">
        <v>0</v>
      </c>
      <c r="HF166" s="18">
        <v>0</v>
      </c>
      <c r="HG166" s="1" t="e" cm="1">
        <f t="array" ref="HG166">INDEX(#REF!,MATCH(EJ166&amp;EK166&amp;HJ166&amp;HK166&amp;HL166,#REF!&amp;#REF!&amp;#REF!&amp;#REF!&amp;#REF!,0))</f>
        <v>#REF!</v>
      </c>
      <c r="HH166" s="16"/>
      <c r="HI166" s="25">
        <f t="shared" si="602"/>
        <v>0</v>
      </c>
      <c r="HJ166" s="25">
        <f t="shared" si="603"/>
        <v>0</v>
      </c>
      <c r="HK166" s="19">
        <v>0</v>
      </c>
      <c r="HL166" s="19">
        <v>0</v>
      </c>
      <c r="HM166" s="18">
        <v>0.01</v>
      </c>
      <c r="HN166" s="18">
        <v>1</v>
      </c>
      <c r="HO166" s="25">
        <f t="shared" si="604"/>
        <v>0</v>
      </c>
      <c r="HP166" s="25">
        <f t="shared" si="605"/>
        <v>0</v>
      </c>
      <c r="HQ166" s="25">
        <f t="shared" si="606"/>
        <v>0</v>
      </c>
      <c r="HR166" s="25">
        <f t="shared" si="607"/>
        <v>0</v>
      </c>
      <c r="HS166" s="25">
        <f t="shared" si="608"/>
        <v>0</v>
      </c>
      <c r="HT166" s="19">
        <v>0</v>
      </c>
      <c r="HU166" s="19">
        <v>0</v>
      </c>
      <c r="HV166" s="19">
        <v>0</v>
      </c>
      <c r="HW166" s="25">
        <f t="shared" si="609"/>
        <v>0</v>
      </c>
      <c r="HX166" s="19">
        <v>0</v>
      </c>
      <c r="HY166" s="19">
        <v>0</v>
      </c>
      <c r="HZ166" s="18">
        <v>44.93</v>
      </c>
      <c r="IA166" s="20">
        <f>ROUND(IF(EN166="Cống tròn",IF(EN166="Cống tròn",IF(EU166="Không có móng",IQ166-FF166,IF(EU166="Đế",IP166-FN166,IF(OR(EU166="Móng bê tông",EU166="Móng bê tông kết hợp đế"),II166-FJ166,0))),0),IF(EN166="Cống hộp",IF(AND(EN166="Cống hộp",EU166="Không có móng"),IQ166-GF166,IF(AND(EN166="Cống hộp",EU166="Móng bê tông"),IJ166-GB166,0)),IF(OR(EN166="Rãnh xây",EN166="Rãnh bê tông"),IF(OR(EN166="Rãnh xây",EN166="Rãnh bê tông"),IK166-GB166,0),IF(EN166="Ống nhựa",IF(AND(EN166="Ống nhựa",EU166="Không đắp cát"),IQ166-HT166,IF(AND(EN166="Ống nhựa",EU166="Đắp cát"),IH166-HX166,0)),IF(EN166="Rãnh thang",IF(EN166="Rãnh thang",IF(EU166="Móng bê tông",#REF!-#REF!,IQ166),0),0))))),2)</f>
        <v>43.63</v>
      </c>
      <c r="IB166" s="20">
        <f t="shared" si="610"/>
        <v>1.2999999999999972</v>
      </c>
      <c r="IC166" s="20">
        <f t="shared" si="455"/>
        <v>43.629999999999995</v>
      </c>
      <c r="ID166" s="20">
        <f t="shared" si="456"/>
        <v>0</v>
      </c>
      <c r="IE166" s="20">
        <f t="shared" si="457"/>
        <v>0</v>
      </c>
      <c r="IF166" s="20">
        <f t="shared" si="458"/>
        <v>0</v>
      </c>
      <c r="IG166" s="20">
        <f>IF(EN166="Rãnh thang",IF(AND(EN166="Rãnh thang",EU166="Móng bê tông"),IQ166-#REF!,0),IF(EN166="Ống nhựa",IF(AND(EN166="Ống nhựa",EU166="Đắp cát"),IQ166-HT166,0),IF(EN166="Cống tròn",IF(EN166="Cống tròn",IF(OR(EU166="Móng bê tông",EU166="Móng bê tông kết hợp đế"),IM166-FL166,0),0),IF(EN166="Cống hộp",IF(AND(EN166="Cống hộp",EU166="Móng bê tông"),IN166-GD166,0),IF(OR(EN166="Rãnh xây",EN166="Rãnh bê tông"),IF(AND(EN166="Rãnh xây",EU166="Móng bê tông"),IO166-GD166,IF(AND(EN166="Rãnh bê tông",EU166="Móng bê tông"),IO166-GD166,0)),0)))))</f>
        <v>43.629999999999995</v>
      </c>
      <c r="IH166" s="20">
        <f t="shared" si="459"/>
        <v>0</v>
      </c>
      <c r="II166" s="20">
        <f t="shared" si="460"/>
        <v>43.629999999999995</v>
      </c>
      <c r="IJ166" s="20">
        <f t="shared" si="461"/>
        <v>0</v>
      </c>
      <c r="IK166" s="20">
        <f t="shared" si="462"/>
        <v>0</v>
      </c>
      <c r="IL166" s="20">
        <f t="shared" si="463"/>
        <v>43.83</v>
      </c>
      <c r="IM166" s="20">
        <f t="shared" si="464"/>
        <v>43.83</v>
      </c>
      <c r="IN166" s="20">
        <f t="shared" si="465"/>
        <v>0</v>
      </c>
      <c r="IO166" s="20">
        <f t="shared" si="466"/>
        <v>0</v>
      </c>
      <c r="IP166" s="20">
        <f t="shared" si="467"/>
        <v>0</v>
      </c>
      <c r="IQ166" s="18">
        <v>43.93</v>
      </c>
      <c r="IR166" s="25">
        <f t="shared" si="611"/>
        <v>0</v>
      </c>
      <c r="IS166" s="25">
        <f t="shared" si="468"/>
        <v>0</v>
      </c>
      <c r="IT166" s="25">
        <f t="shared" si="469"/>
        <v>0</v>
      </c>
      <c r="IU166" s="25">
        <f>ROUND(IF(EN166="Cống tròn",IF(EN166="Cống tròn",IV166+FF166,0),IF(EN166="Cống hộp",IF(EN166="Cống hộp",IV166+GP166,0),IF(OR(EN166="Rãnh xây",EN166="Rãnh bê tông"),IF(OR(EN166="Rãnh xây",EN166="Rãnh bê tông"),IV166+GP166,0),IF(EN166="ống nhựa",IF(EN166="Ống nhựa",IV166+HT166,0),IF(EN166="Rãnh thang",IF(EN166="Rãnh thang",IQ166+#REF!,0),0))))),2)</f>
        <v>45.02</v>
      </c>
      <c r="IV166" s="18">
        <v>44.92</v>
      </c>
      <c r="IW166" s="25">
        <f t="shared" si="470"/>
        <v>45.02</v>
      </c>
      <c r="IX166" s="25">
        <f t="shared" si="471"/>
        <v>0</v>
      </c>
      <c r="IY166" s="25">
        <f t="shared" si="472"/>
        <v>0</v>
      </c>
      <c r="IZ166" s="25">
        <f t="shared" si="473"/>
        <v>0</v>
      </c>
      <c r="JA166" s="25">
        <f t="shared" si="474"/>
        <v>0</v>
      </c>
      <c r="JB166" s="18">
        <v>44.92</v>
      </c>
      <c r="JC166" s="20">
        <f>ROUND(IF(EN166="Cống tròn",IF(EN166="Cống tròn",IF(EU166="Không có móng",JS166-FF166,IF(EU166="Đế",JR166-FN166,IF(OR(EU166="Móng bê tông",EU166="Móng bê tông kết hợp đế"),JK166-FJ166,0))),0),IF(EN166="Cống hộp",IF(AND(EN166="Cống hộp",EU166="Không có móng"),JS166-GF166,IF(AND(EN166="Cống hộp",EU166="Móng bê tông"),JL166-GB166,0)),IF(OR(EN166="Rãnh xây",EN166="Rãnh bê tông"),IF(OR(EN166="Rãnh xây",EN166="Rãnh bê tông"),JM166-GB166,0),IF(EN166="Ống nhựa",IF(AND(EN166="Ống nhựa",EU166="Không đắp cát"),JS166-HT166,IF(AND(EN166="Ống nhựa",EU166="Đắp cát"),JJ166-HX166,0)),IF(EN166="Rãnh thang",IF(EN166="Rãnh thang",IF(EU166="Móng bê tông",#REF!-#REF!,JS166),0),0))))),2)</f>
        <v>43.62</v>
      </c>
      <c r="JD166" s="20">
        <f t="shared" si="612"/>
        <v>1.3000000000000043</v>
      </c>
      <c r="JE166" s="20">
        <f t="shared" si="475"/>
        <v>43.62</v>
      </c>
      <c r="JF166" s="20">
        <f t="shared" si="476"/>
        <v>0</v>
      </c>
      <c r="JG166" s="20">
        <f t="shared" si="477"/>
        <v>0</v>
      </c>
      <c r="JH166" s="20">
        <f t="shared" si="478"/>
        <v>0</v>
      </c>
      <c r="JI166" s="20">
        <f>IF(EN166="Rãnh thang",IF(AND(EN166="Rãnh thang",EU166="Móng bê tông"),JS166-#REF!,0),IF(EN166="Ống nhựa",IF(AND(EN166="Ống nhựa",EU166="Đắp cát"),JS166-HT166,0),IF(EN166="Cống tròn",IF(EN166="Cống tròn",IF(OR(EU166="Móng bê tông",EU166="Móng bê tông kết hợp đế"),JO166-FL166,0),0),IF(EN166="Cống hộp",IF(AND(EN166="Cống hộp",EU166="Móng bê tông"),JP166-GD166,0),IF(OR(EN166="Rãnh xây",EN166="Rãnh bê tông"),IF(AND(EN166="Rãnh xây",EU166="Móng bê tông"),JQ166-GD166,IF(AND(EN166="Rãnh bê tông",EU166="Móng bê tông"),JQ166-GD166,0)),0)))))</f>
        <v>43.62</v>
      </c>
      <c r="JJ166" s="20">
        <f t="shared" si="479"/>
        <v>0</v>
      </c>
      <c r="JK166" s="20">
        <f t="shared" si="480"/>
        <v>43.62</v>
      </c>
      <c r="JL166" s="20">
        <f t="shared" si="481"/>
        <v>0</v>
      </c>
      <c r="JM166" s="20">
        <f t="shared" si="482"/>
        <v>0</v>
      </c>
      <c r="JN166" s="20">
        <f t="shared" si="483"/>
        <v>43.82</v>
      </c>
      <c r="JO166" s="20">
        <f t="shared" si="484"/>
        <v>43.82</v>
      </c>
      <c r="JP166" s="20">
        <f t="shared" si="485"/>
        <v>0</v>
      </c>
      <c r="JQ166" s="20">
        <f t="shared" si="486"/>
        <v>0</v>
      </c>
      <c r="JR166" s="20">
        <f t="shared" si="487"/>
        <v>0</v>
      </c>
      <c r="JS166" s="26">
        <v>43.92</v>
      </c>
      <c r="JT166" s="25">
        <f t="shared" si="613"/>
        <v>0</v>
      </c>
      <c r="JU166" s="25">
        <f t="shared" si="488"/>
        <v>0</v>
      </c>
      <c r="JV166" s="25">
        <f t="shared" si="489"/>
        <v>0</v>
      </c>
      <c r="JW166" s="25">
        <f>ROUND(IF(EN166="Cống tròn",IF(EN166="Cống tròn",JX166+FF166,0),IF(EN166="Cống hộp",IF(EN166="Cống hộp",JX166+GP166,0),IF(OR(EN166="Rãnh xây",EN166="Rãnh bê tông"),IF(OR(EN166="Rãnh xây",EN166="Rãnh bê tông"),JX166+GP166,0),IF(EN166="ống nhựa",IF(EN166="Ống nhựa",JX166+HT166,0),IF(EN166="Rãnh thang",IF(EN166="Rãnh thang",JS166+#REF!,0),0))))),2)</f>
        <v>45.02</v>
      </c>
      <c r="JX166" s="27">
        <v>44.92</v>
      </c>
      <c r="JY166" s="25">
        <f t="shared" si="490"/>
        <v>45.02</v>
      </c>
      <c r="JZ166" s="25">
        <f t="shared" si="491"/>
        <v>0</v>
      </c>
      <c r="KA166" s="25">
        <f t="shared" si="492"/>
        <v>0</v>
      </c>
      <c r="KB166" s="25">
        <f t="shared" si="493"/>
        <v>0</v>
      </c>
      <c r="KC166" s="25">
        <f t="shared" si="494"/>
        <v>0</v>
      </c>
      <c r="KD166" s="28" t="s">
        <v>98</v>
      </c>
      <c r="KE166" s="27">
        <v>0</v>
      </c>
      <c r="KF166" s="25">
        <f t="shared" si="495"/>
        <v>1.2999999999999972</v>
      </c>
      <c r="KG166" s="25">
        <f t="shared" si="614"/>
        <v>1.2999999999999972</v>
      </c>
      <c r="KH166" s="27">
        <v>0</v>
      </c>
      <c r="KI166" s="25">
        <f t="shared" si="496"/>
        <v>1.3000000000000043</v>
      </c>
      <c r="KJ166" s="25">
        <f t="shared" si="615"/>
        <v>1.3000000000000043</v>
      </c>
      <c r="KK166" s="25">
        <f t="shared" si="497"/>
        <v>0</v>
      </c>
      <c r="KL166" s="25">
        <f t="shared" si="498"/>
        <v>0</v>
      </c>
      <c r="KM166" s="25">
        <f t="shared" si="616"/>
        <v>0</v>
      </c>
      <c r="KN166" s="25">
        <f t="shared" si="499"/>
        <v>0</v>
      </c>
      <c r="KO166" s="25">
        <f t="shared" si="500"/>
        <v>0</v>
      </c>
      <c r="KP166" s="25">
        <f t="shared" si="617"/>
        <v>0</v>
      </c>
      <c r="KQ166" s="25">
        <f t="shared" si="501"/>
        <v>0.2</v>
      </c>
      <c r="KR166" s="25">
        <f t="shared" si="502"/>
        <v>0.2</v>
      </c>
      <c r="KS166" s="25">
        <f t="shared" si="618"/>
        <v>0.2</v>
      </c>
      <c r="KT166" s="25">
        <f t="shared" si="503"/>
        <v>0</v>
      </c>
      <c r="KU166" s="25">
        <f t="shared" si="504"/>
        <v>0</v>
      </c>
      <c r="KV166" s="25">
        <f t="shared" si="619"/>
        <v>0</v>
      </c>
      <c r="KW166" s="25">
        <f t="shared" si="505"/>
        <v>0</v>
      </c>
      <c r="KX166" s="25">
        <f t="shared" si="506"/>
        <v>0</v>
      </c>
      <c r="KY166" s="25">
        <f t="shared" si="620"/>
        <v>0</v>
      </c>
      <c r="KZ166" s="25">
        <f t="shared" si="507"/>
        <v>0</v>
      </c>
      <c r="LA166" s="25">
        <f t="shared" si="508"/>
        <v>0</v>
      </c>
      <c r="LB166" s="25">
        <f t="shared" si="621"/>
        <v>0</v>
      </c>
      <c r="LC166" s="25">
        <f t="shared" si="509"/>
        <v>1.0999999999999972</v>
      </c>
      <c r="LD166" s="25">
        <f t="shared" si="510"/>
        <v>1.1000000000000043</v>
      </c>
      <c r="LE166" s="25">
        <f t="shared" si="622"/>
        <v>1.1000000000000008</v>
      </c>
      <c r="LF166" s="25">
        <f t="shared" si="511"/>
        <v>0</v>
      </c>
      <c r="LG166" s="25">
        <f t="shared" si="512"/>
        <v>0</v>
      </c>
      <c r="LH166" s="25">
        <f t="shared" si="623"/>
        <v>0</v>
      </c>
      <c r="LI166" s="25">
        <f t="shared" si="513"/>
        <v>0</v>
      </c>
      <c r="LJ166" s="25">
        <f t="shared" si="514"/>
        <v>0</v>
      </c>
      <c r="LK166" s="25">
        <f t="shared" si="624"/>
        <v>0</v>
      </c>
      <c r="LL166" s="25">
        <f t="shared" si="515"/>
        <v>0</v>
      </c>
      <c r="LM166" s="25">
        <f t="shared" si="516"/>
        <v>0</v>
      </c>
      <c r="LN166" s="25">
        <f t="shared" si="625"/>
        <v>0</v>
      </c>
      <c r="LO166" s="25">
        <f t="shared" si="517"/>
        <v>0</v>
      </c>
      <c r="LP166" s="25">
        <f t="shared" si="518"/>
        <v>0</v>
      </c>
      <c r="LQ166" s="25">
        <f t="shared" si="626"/>
        <v>0</v>
      </c>
      <c r="LR166" s="25">
        <f t="shared" si="519"/>
        <v>0</v>
      </c>
      <c r="LS166" s="25">
        <f t="shared" si="520"/>
        <v>0</v>
      </c>
      <c r="LT166" s="25">
        <f t="shared" si="627"/>
        <v>0</v>
      </c>
      <c r="LU166" s="25">
        <f t="shared" si="521"/>
        <v>0</v>
      </c>
      <c r="LV166" s="25">
        <f t="shared" si="522"/>
        <v>0</v>
      </c>
      <c r="LW166" s="25">
        <f t="shared" si="628"/>
        <v>0</v>
      </c>
      <c r="LX166" s="25">
        <f t="shared" si="523"/>
        <v>0</v>
      </c>
      <c r="LY166" s="25">
        <f t="shared" si="524"/>
        <v>0</v>
      </c>
      <c r="LZ166" s="25">
        <f t="shared" si="629"/>
        <v>0</v>
      </c>
      <c r="MA166" s="25">
        <f t="shared" si="525"/>
        <v>0</v>
      </c>
      <c r="MB166" s="25">
        <f t="shared" si="526"/>
        <v>0</v>
      </c>
      <c r="MC166" s="25">
        <f t="shared" si="630"/>
        <v>0</v>
      </c>
      <c r="MD166" s="25">
        <f t="shared" si="527"/>
        <v>0</v>
      </c>
      <c r="ME166" s="25">
        <f t="shared" si="528"/>
        <v>0</v>
      </c>
      <c r="MF166" s="25">
        <f t="shared" si="631"/>
        <v>0</v>
      </c>
      <c r="MG166" s="25">
        <f t="shared" si="529"/>
        <v>0</v>
      </c>
      <c r="MH166" s="25">
        <f t="shared" si="530"/>
        <v>0</v>
      </c>
      <c r="MI166" s="25">
        <f t="shared" si="632"/>
        <v>0</v>
      </c>
      <c r="MJ166" s="25">
        <f t="shared" si="531"/>
        <v>0</v>
      </c>
      <c r="MK166" s="25">
        <f t="shared" si="532"/>
        <v>0</v>
      </c>
      <c r="ML166" s="25">
        <f t="shared" si="633"/>
        <v>0</v>
      </c>
      <c r="MM166" s="25">
        <f t="shared" si="533"/>
        <v>0</v>
      </c>
      <c r="MN166" s="25">
        <f t="shared" si="534"/>
        <v>0</v>
      </c>
      <c r="MO166" s="25">
        <f t="shared" si="634"/>
        <v>0</v>
      </c>
      <c r="MP166" s="25">
        <f t="shared" si="535"/>
        <v>0</v>
      </c>
      <c r="MQ166" s="25">
        <f t="shared" si="536"/>
        <v>0</v>
      </c>
      <c r="MR166" s="25">
        <f t="shared" si="635"/>
        <v>0</v>
      </c>
      <c r="MS166" s="29">
        <v>1.4</v>
      </c>
      <c r="MT166" s="29">
        <v>0</v>
      </c>
      <c r="MU166" s="29">
        <v>1</v>
      </c>
      <c r="MV166" s="29">
        <v>1</v>
      </c>
      <c r="MW166" s="25">
        <f t="shared" si="537"/>
        <v>1.4</v>
      </c>
      <c r="MX166" s="25">
        <f t="shared" si="538"/>
        <v>1.82</v>
      </c>
      <c r="MY166" s="25">
        <f t="shared" si="539"/>
        <v>0</v>
      </c>
      <c r="MZ166" s="25">
        <f t="shared" si="540"/>
        <v>0</v>
      </c>
      <c r="NA166" s="25">
        <f t="shared" si="541"/>
        <v>1.4</v>
      </c>
      <c r="NB166" s="25">
        <f t="shared" si="542"/>
        <v>1.82</v>
      </c>
      <c r="NC166" s="25">
        <f t="shared" si="543"/>
        <v>0</v>
      </c>
      <c r="ND166" s="25">
        <f t="shared" si="544"/>
        <v>0</v>
      </c>
      <c r="NE166" s="25">
        <f t="shared" si="636"/>
        <v>1.4</v>
      </c>
      <c r="NF166" s="25">
        <f t="shared" si="636"/>
        <v>1.82</v>
      </c>
      <c r="NG166" s="25">
        <f t="shared" si="636"/>
        <v>0</v>
      </c>
      <c r="NH166" s="25">
        <f t="shared" si="545"/>
        <v>0</v>
      </c>
      <c r="NI166" s="25">
        <f t="shared" si="546"/>
        <v>19.440000000000001</v>
      </c>
      <c r="NJ166" s="25">
        <f t="shared" si="547"/>
        <v>0</v>
      </c>
      <c r="NK166" s="25">
        <f t="shared" si="548"/>
        <v>19.440000000000001</v>
      </c>
      <c r="NL166" s="25">
        <f t="shared" si="549"/>
        <v>13.13</v>
      </c>
      <c r="NM166" s="25">
        <f t="shared" si="550"/>
        <v>0</v>
      </c>
      <c r="NN166" s="25">
        <f t="shared" si="637"/>
        <v>13.13</v>
      </c>
      <c r="NO166" s="25">
        <f t="shared" si="551"/>
        <v>0</v>
      </c>
      <c r="NP166" s="25">
        <f t="shared" si="552"/>
        <v>0</v>
      </c>
      <c r="NQ166" s="25">
        <f t="shared" si="638"/>
        <v>0</v>
      </c>
      <c r="NR166" s="25">
        <f t="shared" si="553"/>
        <v>0</v>
      </c>
      <c r="NS166" s="25">
        <f t="shared" si="554"/>
        <v>0</v>
      </c>
      <c r="NT166" s="25">
        <f t="shared" si="639"/>
        <v>0</v>
      </c>
      <c r="NU166" s="25">
        <f t="shared" si="555"/>
        <v>0</v>
      </c>
      <c r="NV166" s="25">
        <f t="shared" si="556"/>
        <v>0</v>
      </c>
      <c r="NW166" s="25">
        <f t="shared" si="640"/>
        <v>0</v>
      </c>
      <c r="NX166" s="25">
        <f t="shared" si="641"/>
        <v>13.13</v>
      </c>
      <c r="NY166" s="25">
        <f t="shared" si="641"/>
        <v>0</v>
      </c>
      <c r="NZ166" s="25">
        <f t="shared" si="642"/>
        <v>13.13</v>
      </c>
      <c r="OA166" s="25">
        <f t="shared" si="643"/>
        <v>6.31</v>
      </c>
      <c r="OB166" s="25">
        <f t="shared" si="643"/>
        <v>0</v>
      </c>
      <c r="OC166" s="25">
        <f t="shared" si="644"/>
        <v>6.31</v>
      </c>
      <c r="OD166" s="25">
        <f t="shared" si="645"/>
        <v>13.13</v>
      </c>
      <c r="OE166" s="25">
        <f t="shared" si="645"/>
        <v>0</v>
      </c>
      <c r="OF166" s="25">
        <f t="shared" si="645"/>
        <v>13.13</v>
      </c>
      <c r="OG166" s="25">
        <f t="shared" si="557"/>
        <v>0</v>
      </c>
      <c r="OH166" s="25">
        <f t="shared" si="558"/>
        <v>0</v>
      </c>
      <c r="OI166" s="25">
        <f t="shared" si="559"/>
        <v>0</v>
      </c>
      <c r="OJ166" s="25">
        <f t="shared" si="560"/>
        <v>0</v>
      </c>
      <c r="OK166" s="25">
        <f t="shared" si="561"/>
        <v>0</v>
      </c>
      <c r="OL166" s="25">
        <f t="shared" si="562"/>
        <v>0</v>
      </c>
      <c r="OM166" s="25">
        <f t="shared" si="646"/>
        <v>0</v>
      </c>
      <c r="ON166" s="25">
        <f t="shared" si="646"/>
        <v>0</v>
      </c>
      <c r="OO166" s="25">
        <f t="shared" si="646"/>
        <v>0</v>
      </c>
      <c r="OP166" s="25">
        <f t="shared" si="563"/>
        <v>0</v>
      </c>
      <c r="OQ166" s="25">
        <f t="shared" si="564"/>
        <v>0</v>
      </c>
      <c r="OR166" s="25">
        <f t="shared" si="647"/>
        <v>0</v>
      </c>
      <c r="OS166" s="19">
        <v>535621.30000000005</v>
      </c>
      <c r="OT166" s="19">
        <v>2371569.25</v>
      </c>
    </row>
    <row r="167" spans="1:410" ht="33" customHeight="1" x14ac:dyDescent="0.25">
      <c r="A167" s="18"/>
      <c r="B167" s="18" t="s">
        <v>939</v>
      </c>
      <c r="C167" s="18">
        <v>2200.02</v>
      </c>
      <c r="D167" s="16" t="e">
        <f>_xlfn.IFNA(INDEX(#REF!,MATCH(E167,#REF!,0)),0)</f>
        <v>#REF!</v>
      </c>
      <c r="E167" s="18" t="s">
        <v>956</v>
      </c>
      <c r="F167" s="16" t="s">
        <v>765</v>
      </c>
      <c r="G167" s="16" t="s">
        <v>766</v>
      </c>
      <c r="H167" s="16" t="s">
        <v>767</v>
      </c>
      <c r="I167" s="16" t="s">
        <v>768</v>
      </c>
      <c r="J167" s="16" t="s">
        <v>769</v>
      </c>
      <c r="K167" s="16" t="s">
        <v>770</v>
      </c>
      <c r="L167" s="16" t="s">
        <v>771</v>
      </c>
      <c r="M167" s="18">
        <v>2.44</v>
      </c>
      <c r="N167" s="18">
        <v>1.94</v>
      </c>
      <c r="O167" s="18">
        <v>2.84</v>
      </c>
      <c r="P167" s="18">
        <v>2.34</v>
      </c>
      <c r="Q167" s="18">
        <v>0.1</v>
      </c>
      <c r="R167" s="18">
        <v>2.64</v>
      </c>
      <c r="S167" s="18">
        <v>2.14</v>
      </c>
      <c r="T167" s="18">
        <v>0.2</v>
      </c>
      <c r="U167" s="18">
        <v>0</v>
      </c>
      <c r="V167" s="18">
        <v>0</v>
      </c>
      <c r="W167" s="18">
        <v>0</v>
      </c>
      <c r="X167" s="18">
        <v>2.44</v>
      </c>
      <c r="Y167" s="18">
        <v>1.9</v>
      </c>
      <c r="Z167" s="20">
        <f t="shared" si="565"/>
        <v>1.9</v>
      </c>
      <c r="AA167" s="18">
        <v>0.22</v>
      </c>
      <c r="AB167" s="18">
        <v>0</v>
      </c>
      <c r="AC167" s="18">
        <v>0</v>
      </c>
      <c r="AD167" s="18">
        <v>0</v>
      </c>
      <c r="AE167" s="18">
        <v>0</v>
      </c>
      <c r="AF167" s="18">
        <v>0</v>
      </c>
      <c r="AG167" s="18">
        <v>2</v>
      </c>
      <c r="AH167" s="18">
        <v>1.5</v>
      </c>
      <c r="AI167" s="20">
        <f t="shared" si="566"/>
        <v>2.0499999999999998</v>
      </c>
      <c r="AJ167" s="18">
        <v>0</v>
      </c>
      <c r="AK167" s="18">
        <v>0</v>
      </c>
      <c r="AL167" s="20">
        <f t="shared" si="567"/>
        <v>0</v>
      </c>
      <c r="AM167" s="18">
        <v>2.44</v>
      </c>
      <c r="AN167" s="18">
        <v>1.5</v>
      </c>
      <c r="AO167" s="18">
        <v>0.15</v>
      </c>
      <c r="AP167" s="18">
        <v>0.22</v>
      </c>
      <c r="AQ167" s="18">
        <v>2.44</v>
      </c>
      <c r="AR167" s="18">
        <v>1.72</v>
      </c>
      <c r="AS167" s="18">
        <v>0.12</v>
      </c>
      <c r="AT167" s="18">
        <v>0.11</v>
      </c>
      <c r="AU167" s="18">
        <v>0</v>
      </c>
      <c r="AV167" s="18">
        <v>1</v>
      </c>
      <c r="AW167" s="18">
        <v>0</v>
      </c>
      <c r="AX167" s="18">
        <v>0</v>
      </c>
      <c r="AY167" s="18">
        <v>0</v>
      </c>
      <c r="AZ167" s="18">
        <v>0</v>
      </c>
      <c r="BA167" s="18">
        <v>0</v>
      </c>
      <c r="BB167" s="18">
        <v>0</v>
      </c>
      <c r="BC167" s="18">
        <v>0</v>
      </c>
      <c r="BD167" s="18">
        <v>0</v>
      </c>
      <c r="BE167" s="18">
        <v>2</v>
      </c>
      <c r="BF167" s="18">
        <v>0</v>
      </c>
      <c r="BG167" s="18">
        <v>0</v>
      </c>
      <c r="BH167" s="18">
        <v>0</v>
      </c>
      <c r="BI167" s="18">
        <v>0</v>
      </c>
      <c r="BJ167" s="18">
        <v>0</v>
      </c>
      <c r="BK167" s="18">
        <v>0</v>
      </c>
      <c r="BL167" s="18">
        <v>0</v>
      </c>
      <c r="BM167" s="18">
        <v>0</v>
      </c>
      <c r="BN167" s="18">
        <v>0</v>
      </c>
      <c r="BO167" s="18">
        <v>0</v>
      </c>
      <c r="BP167" s="18">
        <v>2</v>
      </c>
      <c r="BQ167" s="18">
        <v>0</v>
      </c>
      <c r="BR167" s="18">
        <v>0</v>
      </c>
      <c r="BS167" s="18">
        <v>0</v>
      </c>
      <c r="BT167" s="18">
        <v>0</v>
      </c>
      <c r="BU167" s="18">
        <v>0</v>
      </c>
      <c r="BV167" s="18">
        <v>0</v>
      </c>
      <c r="BW167" s="18">
        <v>0</v>
      </c>
      <c r="BX167" s="18">
        <v>0</v>
      </c>
      <c r="BY167" s="18">
        <v>0</v>
      </c>
      <c r="BZ167" s="18">
        <v>0</v>
      </c>
      <c r="CA167" s="16" t="e">
        <f>_xlfn.IFNA(IF(RIGHT(D167,2)="=G",0,INDEX(#REF!,MATCH(E167,#REF!,0))),0)</f>
        <v>#REF!</v>
      </c>
      <c r="CB167" s="16" t="s">
        <v>776</v>
      </c>
      <c r="CC167" s="18">
        <v>0</v>
      </c>
      <c r="CD167" s="18">
        <v>0</v>
      </c>
      <c r="CE167" s="18">
        <v>1.7</v>
      </c>
      <c r="CF167" s="18">
        <v>0.73</v>
      </c>
      <c r="CG167" s="18">
        <v>0.12</v>
      </c>
      <c r="CH167" s="18">
        <v>3</v>
      </c>
      <c r="CI167" s="16" t="s">
        <v>98</v>
      </c>
      <c r="CJ167" s="18">
        <v>0</v>
      </c>
      <c r="CK167" s="20">
        <f t="shared" si="432"/>
        <v>1.6</v>
      </c>
      <c r="CL167" s="20">
        <f t="shared" si="568"/>
        <v>1.6</v>
      </c>
      <c r="CM167" s="18">
        <v>32.61</v>
      </c>
      <c r="CN167" s="18">
        <v>45.76</v>
      </c>
      <c r="CO167" s="18">
        <v>44.920999999999999</v>
      </c>
      <c r="CP167" s="22">
        <f t="shared" si="433"/>
        <v>44.92</v>
      </c>
      <c r="CQ167" s="22">
        <f t="shared" si="434"/>
        <v>43.32</v>
      </c>
      <c r="CR167" s="22">
        <f t="shared" si="569"/>
        <v>1.6</v>
      </c>
      <c r="CS167" s="22">
        <f t="shared" si="435"/>
        <v>43.419999999999995</v>
      </c>
      <c r="CT167" s="22">
        <f t="shared" si="436"/>
        <v>43.62</v>
      </c>
      <c r="CU167" s="18">
        <v>43.62</v>
      </c>
      <c r="CV167" s="22">
        <f t="shared" si="570"/>
        <v>1.9</v>
      </c>
      <c r="CW167" s="22">
        <f t="shared" si="437"/>
        <v>0</v>
      </c>
      <c r="CX167" s="22">
        <f t="shared" si="438"/>
        <v>0</v>
      </c>
      <c r="CY167" s="22">
        <f t="shared" si="439"/>
        <v>45.49</v>
      </c>
      <c r="CZ167" s="22">
        <f t="shared" si="440"/>
        <v>45.64</v>
      </c>
      <c r="DA167" s="18">
        <v>45.76</v>
      </c>
      <c r="DB167" s="20">
        <f t="shared" si="571"/>
        <v>2.44</v>
      </c>
      <c r="DC167" s="20">
        <f t="shared" si="572"/>
        <v>0.84</v>
      </c>
      <c r="DD167" s="20">
        <f t="shared" si="573"/>
        <v>1.6</v>
      </c>
      <c r="DE167" s="20">
        <f t="shared" si="441"/>
        <v>0.1</v>
      </c>
      <c r="DF167" s="20">
        <f t="shared" si="442"/>
        <v>0.2</v>
      </c>
      <c r="DG167" s="20">
        <f t="shared" si="443"/>
        <v>1.3</v>
      </c>
      <c r="DH167" s="20">
        <f t="shared" si="444"/>
        <v>0</v>
      </c>
      <c r="DI167" s="20">
        <f t="shared" si="445"/>
        <v>0</v>
      </c>
      <c r="DJ167" s="20">
        <f t="shared" si="446"/>
        <v>0</v>
      </c>
      <c r="DK167" s="20">
        <f t="shared" si="574"/>
        <v>1.6</v>
      </c>
      <c r="DL167" s="20">
        <f t="shared" si="575"/>
        <v>0</v>
      </c>
      <c r="DM167" s="20">
        <f t="shared" si="576"/>
        <v>0</v>
      </c>
      <c r="DN167" s="20">
        <f t="shared" si="577"/>
        <v>0</v>
      </c>
      <c r="DO167" s="18">
        <v>2.54</v>
      </c>
      <c r="DP167" s="18">
        <v>0</v>
      </c>
      <c r="DQ167" s="18">
        <v>1</v>
      </c>
      <c r="DR167" s="18">
        <v>1</v>
      </c>
      <c r="DS167" s="25">
        <f t="shared" si="578"/>
        <v>2.54</v>
      </c>
      <c r="DT167" s="25">
        <f t="shared" si="579"/>
        <v>0</v>
      </c>
      <c r="DU167" s="25">
        <f t="shared" si="580"/>
        <v>4.0599999999999996</v>
      </c>
      <c r="DV167" s="25">
        <f t="shared" si="581"/>
        <v>0</v>
      </c>
      <c r="DW167" s="25">
        <f t="shared" si="582"/>
        <v>4.0599999999999996</v>
      </c>
      <c r="DX167" s="25">
        <f t="shared" si="583"/>
        <v>11.53</v>
      </c>
      <c r="DY167" s="25">
        <f t="shared" si="584"/>
        <v>0</v>
      </c>
      <c r="DZ167" s="25">
        <f t="shared" si="585"/>
        <v>11.53</v>
      </c>
      <c r="EA167" s="25">
        <f t="shared" si="586"/>
        <v>7.95</v>
      </c>
      <c r="EB167" s="25">
        <f t="shared" si="587"/>
        <v>0</v>
      </c>
      <c r="EC167" s="25">
        <f t="shared" si="588"/>
        <v>7.95</v>
      </c>
      <c r="ED167" s="25">
        <f t="shared" si="589"/>
        <v>3.58</v>
      </c>
      <c r="EE167" s="25">
        <f t="shared" si="589"/>
        <v>0</v>
      </c>
      <c r="EF167" s="25">
        <f t="shared" si="590"/>
        <v>3.58</v>
      </c>
      <c r="EG167" s="25">
        <f t="shared" si="591"/>
        <v>7.95</v>
      </c>
      <c r="EH167" s="25">
        <f t="shared" si="591"/>
        <v>0</v>
      </c>
      <c r="EI167" s="25">
        <f t="shared" si="592"/>
        <v>7.95</v>
      </c>
      <c r="EJ167" s="18">
        <v>2200.02</v>
      </c>
      <c r="EK167" s="18">
        <v>2187.94</v>
      </c>
      <c r="EL167" s="18" t="s">
        <v>956</v>
      </c>
      <c r="EM167" s="18" t="s">
        <v>957</v>
      </c>
      <c r="EN167" s="16" t="s">
        <v>774</v>
      </c>
      <c r="EO167" s="16" t="s">
        <v>132</v>
      </c>
      <c r="EP167" s="16" t="e">
        <f>IF(OR(EN167="Cống tròn",EN167="Cống hộp",EN167="Ống nhựa"),INDEX(#REF!,MATCH(E167,#REF!,0)),IF(OR(EN167="Rãnh xây",EN167="Rãnh bê tông"),INDEX(#REF!,MATCH(E167,#REF!,0)),0))</f>
        <v>#REF!</v>
      </c>
      <c r="EQ167" s="18">
        <v>11.14</v>
      </c>
      <c r="ER167" s="18">
        <v>1</v>
      </c>
      <c r="ES167" s="25">
        <f t="shared" si="593"/>
        <v>11</v>
      </c>
      <c r="ET167" s="1" t="e">
        <f>_xlfn.IFNA(IF(EN167="Cống tròn",INDEX(#REF!,MATCH(E167,#REF!,0)),IF(EN167="Cống hộp",INDEX(#REF!,MATCH(E167,#REF!,0)),EU167&amp;" ,"&amp;EV167)),0)</f>
        <v>#REF!</v>
      </c>
      <c r="EU167" s="16" t="s">
        <v>769</v>
      </c>
      <c r="EV167" s="16" t="s">
        <v>775</v>
      </c>
      <c r="EW167" s="16" t="e">
        <f>_xlfn.IFNA(INDEX(#REF!,MATCH(E167,#REF!,0)),0)</f>
        <v>#REF!</v>
      </c>
      <c r="EX167" s="16"/>
      <c r="EY167" s="18">
        <v>0</v>
      </c>
      <c r="EZ167" s="18">
        <v>0</v>
      </c>
      <c r="FA167" s="18">
        <v>0</v>
      </c>
      <c r="FB167" s="19">
        <v>0</v>
      </c>
      <c r="FC167" s="19">
        <v>0</v>
      </c>
      <c r="FD167" s="25">
        <f t="shared" si="447"/>
        <v>0</v>
      </c>
      <c r="FE167" s="25">
        <f t="shared" si="594"/>
        <v>0</v>
      </c>
      <c r="FF167" s="18">
        <v>0.1</v>
      </c>
      <c r="FG167" s="18">
        <v>2</v>
      </c>
      <c r="FH167" s="18">
        <v>1</v>
      </c>
      <c r="FI167" s="25">
        <f t="shared" si="595"/>
        <v>1.2</v>
      </c>
      <c r="FJ167" s="18">
        <v>0</v>
      </c>
      <c r="FK167" s="18">
        <v>0</v>
      </c>
      <c r="FL167" s="18">
        <v>0.2</v>
      </c>
      <c r="FM167" s="18">
        <v>1.4</v>
      </c>
      <c r="FN167" s="18">
        <v>0</v>
      </c>
      <c r="FO167" s="25">
        <f t="shared" si="596"/>
        <v>1.4</v>
      </c>
      <c r="FP167" s="18">
        <v>1.4999999999999999E-2</v>
      </c>
      <c r="FQ167" s="18">
        <v>1</v>
      </c>
      <c r="FR167" s="25">
        <f t="shared" si="448"/>
        <v>10</v>
      </c>
      <c r="FS167" s="25">
        <f t="shared" si="449"/>
        <v>0.13500000000000001</v>
      </c>
      <c r="FT167" s="25">
        <f t="shared" si="450"/>
        <v>10.135</v>
      </c>
      <c r="FU167" s="25">
        <f t="shared" si="451"/>
        <v>-1.0050000000000008</v>
      </c>
      <c r="FV167" s="25" t="str">
        <f t="shared" si="597"/>
        <v>Thêm 01</v>
      </c>
      <c r="FW167" s="25">
        <f t="shared" si="598"/>
        <v>0.01</v>
      </c>
      <c r="FX167" s="16"/>
      <c r="FY167" s="16"/>
      <c r="FZ167" s="16"/>
      <c r="GA167" s="16"/>
      <c r="GB167" s="19">
        <v>0</v>
      </c>
      <c r="GC167" s="19">
        <v>0</v>
      </c>
      <c r="GD167" s="19">
        <v>0</v>
      </c>
      <c r="GE167" s="19">
        <v>0</v>
      </c>
      <c r="GF167" s="19">
        <v>0</v>
      </c>
      <c r="GG167" s="19">
        <v>0</v>
      </c>
      <c r="GH167" s="19">
        <v>0</v>
      </c>
      <c r="GI167" s="19">
        <v>0</v>
      </c>
      <c r="GJ167" s="19">
        <v>0</v>
      </c>
      <c r="GK167" s="19">
        <v>0</v>
      </c>
      <c r="GL167" s="25">
        <f t="shared" si="452"/>
        <v>0</v>
      </c>
      <c r="GM167" s="25">
        <f t="shared" si="599"/>
        <v>0</v>
      </c>
      <c r="GN167" s="19">
        <v>0</v>
      </c>
      <c r="GO167" s="19">
        <v>0</v>
      </c>
      <c r="GP167" s="19">
        <v>0</v>
      </c>
      <c r="GQ167" s="19">
        <v>0</v>
      </c>
      <c r="GR167" s="1" t="e">
        <f>_xlfn.IFNA(INDEX(#REF!,MATCH(E167,#REF!,0)),0)</f>
        <v>#REF!</v>
      </c>
      <c r="GS167" s="16"/>
      <c r="GT167" s="18">
        <v>0</v>
      </c>
      <c r="GU167" s="18">
        <v>0</v>
      </c>
      <c r="GV167" s="18">
        <v>0</v>
      </c>
      <c r="GW167" s="18">
        <v>0</v>
      </c>
      <c r="GX167" s="25">
        <f t="shared" si="453"/>
        <v>0</v>
      </c>
      <c r="GY167" s="25">
        <f t="shared" si="454"/>
        <v>0</v>
      </c>
      <c r="GZ167" s="25">
        <f t="shared" si="600"/>
        <v>0</v>
      </c>
      <c r="HA167" s="1" t="e" cm="1">
        <f t="array" ref="HA167">INDEX(#REF!,MATCH(EJ167&amp;EK167&amp;HD167&amp;HE167&amp;HF167,#REF!&amp;#REF!&amp;#REF!&amp;#REF!&amp;#REF!,0))</f>
        <v>#REF!</v>
      </c>
      <c r="HB167" s="16"/>
      <c r="HC167" s="25">
        <f t="shared" si="601"/>
        <v>0</v>
      </c>
      <c r="HD167" s="18">
        <v>0</v>
      </c>
      <c r="HE167" s="18">
        <v>0</v>
      </c>
      <c r="HF167" s="18">
        <v>0</v>
      </c>
      <c r="HG167" s="1" t="e" cm="1">
        <f t="array" ref="HG167">INDEX(#REF!,MATCH(EJ167&amp;EK167&amp;HJ167&amp;HK167&amp;HL167,#REF!&amp;#REF!&amp;#REF!&amp;#REF!&amp;#REF!,0))</f>
        <v>#REF!</v>
      </c>
      <c r="HH167" s="16"/>
      <c r="HI167" s="25">
        <f t="shared" si="602"/>
        <v>0</v>
      </c>
      <c r="HJ167" s="25">
        <f t="shared" si="603"/>
        <v>0</v>
      </c>
      <c r="HK167" s="19">
        <v>0</v>
      </c>
      <c r="HL167" s="19">
        <v>0</v>
      </c>
      <c r="HM167" s="18">
        <v>0.01</v>
      </c>
      <c r="HN167" s="18">
        <v>1</v>
      </c>
      <c r="HO167" s="25">
        <f t="shared" si="604"/>
        <v>0</v>
      </c>
      <c r="HP167" s="25">
        <f t="shared" si="605"/>
        <v>0</v>
      </c>
      <c r="HQ167" s="25">
        <f t="shared" si="606"/>
        <v>0</v>
      </c>
      <c r="HR167" s="25">
        <f t="shared" si="607"/>
        <v>0</v>
      </c>
      <c r="HS167" s="25">
        <f t="shared" si="608"/>
        <v>0</v>
      </c>
      <c r="HT167" s="19">
        <v>0</v>
      </c>
      <c r="HU167" s="19">
        <v>0</v>
      </c>
      <c r="HV167" s="19">
        <v>0</v>
      </c>
      <c r="HW167" s="25">
        <f t="shared" si="609"/>
        <v>0</v>
      </c>
      <c r="HX167" s="19">
        <v>0</v>
      </c>
      <c r="HY167" s="19">
        <v>0</v>
      </c>
      <c r="HZ167" s="18">
        <v>44.92</v>
      </c>
      <c r="IA167" s="20">
        <f>ROUND(IF(EN167="Cống tròn",IF(EN167="Cống tròn",IF(EU167="Không có móng",IQ167-FF167,IF(EU167="Đế",IP167-FN167,IF(OR(EU167="Móng bê tông",EU167="Móng bê tông kết hợp đế"),II167-FJ167,0))),0),IF(EN167="Cống hộp",IF(AND(EN167="Cống hộp",EU167="Không có móng"),IQ167-GF167,IF(AND(EN167="Cống hộp",EU167="Móng bê tông"),IJ167-GB167,0)),IF(OR(EN167="Rãnh xây",EN167="Rãnh bê tông"),IF(OR(EN167="Rãnh xây",EN167="Rãnh bê tông"),IK167-GB167,0),IF(EN167="Ống nhựa",IF(AND(EN167="Ống nhựa",EU167="Không đắp cát"),IQ167-HT167,IF(AND(EN167="Ống nhựa",EU167="Đắp cát"),IH167-HX167,0)),IF(EN167="Rãnh thang",IF(EN167="Rãnh thang",IF(EU167="Móng bê tông",#REF!-#REF!,IQ167),0),0))))),2)</f>
        <v>43.62</v>
      </c>
      <c r="IB167" s="20">
        <f t="shared" si="610"/>
        <v>1.3000000000000043</v>
      </c>
      <c r="IC167" s="20">
        <f t="shared" si="455"/>
        <v>43.62</v>
      </c>
      <c r="ID167" s="20">
        <f t="shared" si="456"/>
        <v>0</v>
      </c>
      <c r="IE167" s="20">
        <f t="shared" si="457"/>
        <v>0</v>
      </c>
      <c r="IF167" s="20">
        <f t="shared" si="458"/>
        <v>0</v>
      </c>
      <c r="IG167" s="20">
        <f>IF(EN167="Rãnh thang",IF(AND(EN167="Rãnh thang",EU167="Móng bê tông"),IQ167-#REF!,0),IF(EN167="Ống nhựa",IF(AND(EN167="Ống nhựa",EU167="Đắp cát"),IQ167-HT167,0),IF(EN167="Cống tròn",IF(EN167="Cống tròn",IF(OR(EU167="Móng bê tông",EU167="Móng bê tông kết hợp đế"),IM167-FL167,0),0),IF(EN167="Cống hộp",IF(AND(EN167="Cống hộp",EU167="Móng bê tông"),IN167-GD167,0),IF(OR(EN167="Rãnh xây",EN167="Rãnh bê tông"),IF(AND(EN167="Rãnh xây",EU167="Móng bê tông"),IO167-GD167,IF(AND(EN167="Rãnh bê tông",EU167="Móng bê tông"),IO167-GD167,0)),0)))))</f>
        <v>43.62</v>
      </c>
      <c r="IH167" s="20">
        <f t="shared" si="459"/>
        <v>0</v>
      </c>
      <c r="II167" s="20">
        <f t="shared" si="460"/>
        <v>43.62</v>
      </c>
      <c r="IJ167" s="20">
        <f t="shared" si="461"/>
        <v>0</v>
      </c>
      <c r="IK167" s="20">
        <f t="shared" si="462"/>
        <v>0</v>
      </c>
      <c r="IL167" s="20">
        <f t="shared" si="463"/>
        <v>43.82</v>
      </c>
      <c r="IM167" s="20">
        <f t="shared" si="464"/>
        <v>43.82</v>
      </c>
      <c r="IN167" s="20">
        <f t="shared" si="465"/>
        <v>0</v>
      </c>
      <c r="IO167" s="20">
        <f t="shared" si="466"/>
        <v>0</v>
      </c>
      <c r="IP167" s="20">
        <f t="shared" si="467"/>
        <v>0</v>
      </c>
      <c r="IQ167" s="18">
        <v>43.92</v>
      </c>
      <c r="IR167" s="25">
        <f t="shared" si="611"/>
        <v>0</v>
      </c>
      <c r="IS167" s="25">
        <f t="shared" si="468"/>
        <v>0</v>
      </c>
      <c r="IT167" s="25">
        <f t="shared" si="469"/>
        <v>0</v>
      </c>
      <c r="IU167" s="25">
        <f>ROUND(IF(EN167="Cống tròn",IF(EN167="Cống tròn",IV167+FF167,0),IF(EN167="Cống hộp",IF(EN167="Cống hộp",IV167+GP167,0),IF(OR(EN167="Rãnh xây",EN167="Rãnh bê tông"),IF(OR(EN167="Rãnh xây",EN167="Rãnh bê tông"),IV167+GP167,0),IF(EN167="ống nhựa",IF(EN167="Ống nhựa",IV167+HT167,0),IF(EN167="Rãnh thang",IF(EN167="Rãnh thang",IQ167+#REF!,0),0))))),2)</f>
        <v>45</v>
      </c>
      <c r="IV167" s="18">
        <v>44.9</v>
      </c>
      <c r="IW167" s="25">
        <f t="shared" si="470"/>
        <v>45</v>
      </c>
      <c r="IX167" s="25">
        <f t="shared" si="471"/>
        <v>0</v>
      </c>
      <c r="IY167" s="25">
        <f t="shared" si="472"/>
        <v>0</v>
      </c>
      <c r="IZ167" s="25">
        <f t="shared" si="473"/>
        <v>0</v>
      </c>
      <c r="JA167" s="25">
        <f t="shared" si="474"/>
        <v>0</v>
      </c>
      <c r="JB167" s="18">
        <v>44.93</v>
      </c>
      <c r="JC167" s="20">
        <f>ROUND(IF(EN167="Cống tròn",IF(EN167="Cống tròn",IF(EU167="Không có móng",JS167-FF167,IF(EU167="Đế",JR167-FN167,IF(OR(EU167="Móng bê tông",EU167="Móng bê tông kết hợp đế"),JK167-FJ167,0))),0),IF(EN167="Cống hộp",IF(AND(EN167="Cống hộp",EU167="Không có móng"),JS167-GF167,IF(AND(EN167="Cống hộp",EU167="Móng bê tông"),JL167-GB167,0)),IF(OR(EN167="Rãnh xây",EN167="Rãnh bê tông"),IF(OR(EN167="Rãnh xây",EN167="Rãnh bê tông"),JM167-GB167,0),IF(EN167="Ống nhựa",IF(AND(EN167="Ống nhựa",EU167="Không đắp cát"),JS167-HT167,IF(AND(EN167="Ống nhựa",EU167="Đắp cát"),JJ167-HX167,0)),IF(EN167="Rãnh thang",IF(EN167="Rãnh thang",IF(EU167="Móng bê tông",#REF!-#REF!,JS167),0),0))))),2)</f>
        <v>43.6</v>
      </c>
      <c r="JD167" s="20">
        <f t="shared" si="612"/>
        <v>1.3299999999999983</v>
      </c>
      <c r="JE167" s="20">
        <f t="shared" si="475"/>
        <v>43.599999999999994</v>
      </c>
      <c r="JF167" s="20">
        <f t="shared" si="476"/>
        <v>0</v>
      </c>
      <c r="JG167" s="20">
        <f t="shared" si="477"/>
        <v>0</v>
      </c>
      <c r="JH167" s="20">
        <f t="shared" si="478"/>
        <v>0</v>
      </c>
      <c r="JI167" s="20">
        <f>IF(EN167="Rãnh thang",IF(AND(EN167="Rãnh thang",EU167="Móng bê tông"),JS167-#REF!,0),IF(EN167="Ống nhựa",IF(AND(EN167="Ống nhựa",EU167="Đắp cát"),JS167-HT167,0),IF(EN167="Cống tròn",IF(EN167="Cống tròn",IF(OR(EU167="Móng bê tông",EU167="Móng bê tông kết hợp đế"),JO167-FL167,0),0),IF(EN167="Cống hộp",IF(AND(EN167="Cống hộp",EU167="Móng bê tông"),JP167-GD167,0),IF(OR(EN167="Rãnh xây",EN167="Rãnh bê tông"),IF(AND(EN167="Rãnh xây",EU167="Móng bê tông"),JQ167-GD167,IF(AND(EN167="Rãnh bê tông",EU167="Móng bê tông"),JQ167-GD167,0)),0)))))</f>
        <v>43.599999999999994</v>
      </c>
      <c r="JJ167" s="20">
        <f t="shared" si="479"/>
        <v>0</v>
      </c>
      <c r="JK167" s="20">
        <f t="shared" si="480"/>
        <v>43.599999999999994</v>
      </c>
      <c r="JL167" s="20">
        <f t="shared" si="481"/>
        <v>0</v>
      </c>
      <c r="JM167" s="20">
        <f t="shared" si="482"/>
        <v>0</v>
      </c>
      <c r="JN167" s="20">
        <f t="shared" si="483"/>
        <v>43.8</v>
      </c>
      <c r="JO167" s="20">
        <f t="shared" si="484"/>
        <v>43.8</v>
      </c>
      <c r="JP167" s="20">
        <f t="shared" si="485"/>
        <v>0</v>
      </c>
      <c r="JQ167" s="20">
        <f t="shared" si="486"/>
        <v>0</v>
      </c>
      <c r="JR167" s="20">
        <f t="shared" si="487"/>
        <v>0</v>
      </c>
      <c r="JS167" s="26">
        <v>43.9</v>
      </c>
      <c r="JT167" s="25">
        <f t="shared" si="613"/>
        <v>0</v>
      </c>
      <c r="JU167" s="25">
        <f t="shared" si="488"/>
        <v>0</v>
      </c>
      <c r="JV167" s="25">
        <f t="shared" si="489"/>
        <v>0</v>
      </c>
      <c r="JW167" s="25">
        <f>ROUND(IF(EN167="Cống tròn",IF(EN167="Cống tròn",JX167+FF167,0),IF(EN167="Cống hộp",IF(EN167="Cống hộp",JX167+GP167,0),IF(OR(EN167="Rãnh xây",EN167="Rãnh bê tông"),IF(OR(EN167="Rãnh xây",EN167="Rãnh bê tông"),JX167+GP167,0),IF(EN167="ống nhựa",IF(EN167="Ống nhựa",JX167+HT167,0),IF(EN167="Rãnh thang",IF(EN167="Rãnh thang",JS167+#REF!,0),0))))),2)</f>
        <v>45</v>
      </c>
      <c r="JX167" s="27">
        <v>44.9</v>
      </c>
      <c r="JY167" s="25">
        <f t="shared" si="490"/>
        <v>45</v>
      </c>
      <c r="JZ167" s="25">
        <f t="shared" si="491"/>
        <v>0</v>
      </c>
      <c r="KA167" s="25">
        <f t="shared" si="492"/>
        <v>0</v>
      </c>
      <c r="KB167" s="25">
        <f t="shared" si="493"/>
        <v>0</v>
      </c>
      <c r="KC167" s="25">
        <f t="shared" si="494"/>
        <v>0</v>
      </c>
      <c r="KD167" s="28" t="s">
        <v>98</v>
      </c>
      <c r="KE167" s="27">
        <v>0</v>
      </c>
      <c r="KF167" s="25">
        <f t="shared" si="495"/>
        <v>1.3000000000000043</v>
      </c>
      <c r="KG167" s="25">
        <f t="shared" si="614"/>
        <v>1.3000000000000043</v>
      </c>
      <c r="KH167" s="27">
        <v>0</v>
      </c>
      <c r="KI167" s="25">
        <f t="shared" si="496"/>
        <v>1.3299999999999983</v>
      </c>
      <c r="KJ167" s="25">
        <f t="shared" si="615"/>
        <v>1.3299999999999983</v>
      </c>
      <c r="KK167" s="25">
        <f t="shared" si="497"/>
        <v>0</v>
      </c>
      <c r="KL167" s="25">
        <f t="shared" si="498"/>
        <v>0</v>
      </c>
      <c r="KM167" s="25">
        <f t="shared" si="616"/>
        <v>0</v>
      </c>
      <c r="KN167" s="25">
        <f t="shared" si="499"/>
        <v>0</v>
      </c>
      <c r="KO167" s="25">
        <f t="shared" si="500"/>
        <v>0</v>
      </c>
      <c r="KP167" s="25">
        <f t="shared" si="617"/>
        <v>0</v>
      </c>
      <c r="KQ167" s="25">
        <f t="shared" si="501"/>
        <v>0.2</v>
      </c>
      <c r="KR167" s="25">
        <f t="shared" si="502"/>
        <v>0.2</v>
      </c>
      <c r="KS167" s="25">
        <f t="shared" si="618"/>
        <v>0.2</v>
      </c>
      <c r="KT167" s="25">
        <f t="shared" si="503"/>
        <v>0</v>
      </c>
      <c r="KU167" s="25">
        <f t="shared" si="504"/>
        <v>0</v>
      </c>
      <c r="KV167" s="25">
        <f t="shared" si="619"/>
        <v>0</v>
      </c>
      <c r="KW167" s="25">
        <f t="shared" si="505"/>
        <v>0</v>
      </c>
      <c r="KX167" s="25">
        <f t="shared" si="506"/>
        <v>0</v>
      </c>
      <c r="KY167" s="25">
        <f t="shared" si="620"/>
        <v>0</v>
      </c>
      <c r="KZ167" s="25">
        <f t="shared" si="507"/>
        <v>0</v>
      </c>
      <c r="LA167" s="25">
        <f t="shared" si="508"/>
        <v>0</v>
      </c>
      <c r="LB167" s="25">
        <f t="shared" si="621"/>
        <v>0</v>
      </c>
      <c r="LC167" s="25">
        <f t="shared" si="509"/>
        <v>1.1000000000000043</v>
      </c>
      <c r="LD167" s="25">
        <f t="shared" si="510"/>
        <v>1.1299999999999983</v>
      </c>
      <c r="LE167" s="25">
        <f t="shared" si="622"/>
        <v>1.1150000000000013</v>
      </c>
      <c r="LF167" s="25">
        <f t="shared" si="511"/>
        <v>0</v>
      </c>
      <c r="LG167" s="25">
        <f t="shared" si="512"/>
        <v>0</v>
      </c>
      <c r="LH167" s="25">
        <f t="shared" si="623"/>
        <v>0</v>
      </c>
      <c r="LI167" s="25">
        <f t="shared" si="513"/>
        <v>0</v>
      </c>
      <c r="LJ167" s="25">
        <f t="shared" si="514"/>
        <v>0</v>
      </c>
      <c r="LK167" s="25">
        <f t="shared" si="624"/>
        <v>0</v>
      </c>
      <c r="LL167" s="25">
        <f t="shared" si="515"/>
        <v>0</v>
      </c>
      <c r="LM167" s="25">
        <f t="shared" si="516"/>
        <v>0</v>
      </c>
      <c r="LN167" s="25">
        <f t="shared" si="625"/>
        <v>0</v>
      </c>
      <c r="LO167" s="25">
        <f t="shared" si="517"/>
        <v>0</v>
      </c>
      <c r="LP167" s="25">
        <f t="shared" si="518"/>
        <v>0</v>
      </c>
      <c r="LQ167" s="25">
        <f t="shared" si="626"/>
        <v>0</v>
      </c>
      <c r="LR167" s="25">
        <f t="shared" si="519"/>
        <v>0</v>
      </c>
      <c r="LS167" s="25">
        <f t="shared" si="520"/>
        <v>0</v>
      </c>
      <c r="LT167" s="25">
        <f t="shared" si="627"/>
        <v>0</v>
      </c>
      <c r="LU167" s="25">
        <f t="shared" si="521"/>
        <v>0</v>
      </c>
      <c r="LV167" s="25">
        <f t="shared" si="522"/>
        <v>0</v>
      </c>
      <c r="LW167" s="25">
        <f t="shared" si="628"/>
        <v>0</v>
      </c>
      <c r="LX167" s="25">
        <f t="shared" si="523"/>
        <v>0</v>
      </c>
      <c r="LY167" s="25">
        <f t="shared" si="524"/>
        <v>0</v>
      </c>
      <c r="LZ167" s="25">
        <f t="shared" si="629"/>
        <v>0</v>
      </c>
      <c r="MA167" s="25">
        <f t="shared" si="525"/>
        <v>0</v>
      </c>
      <c r="MB167" s="25">
        <f t="shared" si="526"/>
        <v>0</v>
      </c>
      <c r="MC167" s="25">
        <f t="shared" si="630"/>
        <v>0</v>
      </c>
      <c r="MD167" s="25">
        <f t="shared" si="527"/>
        <v>0</v>
      </c>
      <c r="ME167" s="25">
        <f t="shared" si="528"/>
        <v>0</v>
      </c>
      <c r="MF167" s="25">
        <f t="shared" si="631"/>
        <v>0</v>
      </c>
      <c r="MG167" s="25">
        <f t="shared" si="529"/>
        <v>0</v>
      </c>
      <c r="MH167" s="25">
        <f t="shared" si="530"/>
        <v>0</v>
      </c>
      <c r="MI167" s="25">
        <f t="shared" si="632"/>
        <v>0</v>
      </c>
      <c r="MJ167" s="25">
        <f t="shared" si="531"/>
        <v>0</v>
      </c>
      <c r="MK167" s="25">
        <f t="shared" si="532"/>
        <v>0</v>
      </c>
      <c r="ML167" s="25">
        <f t="shared" si="633"/>
        <v>0</v>
      </c>
      <c r="MM167" s="25">
        <f t="shared" si="533"/>
        <v>0</v>
      </c>
      <c r="MN167" s="25">
        <f t="shared" si="534"/>
        <v>0</v>
      </c>
      <c r="MO167" s="25">
        <f t="shared" si="634"/>
        <v>0</v>
      </c>
      <c r="MP167" s="25">
        <f t="shared" si="535"/>
        <v>0</v>
      </c>
      <c r="MQ167" s="25">
        <f t="shared" si="536"/>
        <v>0</v>
      </c>
      <c r="MR167" s="25">
        <f t="shared" si="635"/>
        <v>0</v>
      </c>
      <c r="MS167" s="29">
        <v>1.4</v>
      </c>
      <c r="MT167" s="29">
        <v>0</v>
      </c>
      <c r="MU167" s="29">
        <v>1</v>
      </c>
      <c r="MV167" s="29">
        <v>1</v>
      </c>
      <c r="MW167" s="25">
        <f t="shared" si="537"/>
        <v>1.4</v>
      </c>
      <c r="MX167" s="25">
        <f t="shared" si="538"/>
        <v>1.82</v>
      </c>
      <c r="MY167" s="25">
        <f t="shared" si="539"/>
        <v>0</v>
      </c>
      <c r="MZ167" s="25">
        <f t="shared" si="540"/>
        <v>0</v>
      </c>
      <c r="NA167" s="25">
        <f t="shared" si="541"/>
        <v>1.4</v>
      </c>
      <c r="NB167" s="25">
        <f t="shared" si="542"/>
        <v>1.86</v>
      </c>
      <c r="NC167" s="25">
        <f t="shared" si="543"/>
        <v>0</v>
      </c>
      <c r="ND167" s="25">
        <f t="shared" si="544"/>
        <v>0</v>
      </c>
      <c r="NE167" s="25">
        <f t="shared" si="636"/>
        <v>1.4</v>
      </c>
      <c r="NF167" s="25">
        <f t="shared" si="636"/>
        <v>1.84</v>
      </c>
      <c r="NG167" s="25">
        <f t="shared" si="636"/>
        <v>0</v>
      </c>
      <c r="NH167" s="25">
        <f t="shared" si="545"/>
        <v>0</v>
      </c>
      <c r="NI167" s="25">
        <f t="shared" si="546"/>
        <v>20.5</v>
      </c>
      <c r="NJ167" s="25">
        <f t="shared" si="547"/>
        <v>0</v>
      </c>
      <c r="NK167" s="25">
        <f t="shared" si="548"/>
        <v>20.5</v>
      </c>
      <c r="NL167" s="25">
        <f t="shared" si="549"/>
        <v>13.99</v>
      </c>
      <c r="NM167" s="25">
        <f t="shared" si="550"/>
        <v>0</v>
      </c>
      <c r="NN167" s="25">
        <f t="shared" si="637"/>
        <v>13.99</v>
      </c>
      <c r="NO167" s="25">
        <f t="shared" si="551"/>
        <v>0</v>
      </c>
      <c r="NP167" s="25">
        <f t="shared" si="552"/>
        <v>0</v>
      </c>
      <c r="NQ167" s="25">
        <f t="shared" si="638"/>
        <v>0</v>
      </c>
      <c r="NR167" s="25">
        <f t="shared" si="553"/>
        <v>0</v>
      </c>
      <c r="NS167" s="25">
        <f t="shared" si="554"/>
        <v>0</v>
      </c>
      <c r="NT167" s="25">
        <f t="shared" si="639"/>
        <v>0</v>
      </c>
      <c r="NU167" s="25">
        <f t="shared" si="555"/>
        <v>0</v>
      </c>
      <c r="NV167" s="25">
        <f t="shared" si="556"/>
        <v>0</v>
      </c>
      <c r="NW167" s="25">
        <f t="shared" si="640"/>
        <v>0</v>
      </c>
      <c r="NX167" s="25">
        <f t="shared" si="641"/>
        <v>13.99</v>
      </c>
      <c r="NY167" s="25">
        <f t="shared" si="641"/>
        <v>0</v>
      </c>
      <c r="NZ167" s="25">
        <f t="shared" si="642"/>
        <v>13.99</v>
      </c>
      <c r="OA167" s="25">
        <f t="shared" si="643"/>
        <v>6.51</v>
      </c>
      <c r="OB167" s="25">
        <f t="shared" si="643"/>
        <v>0</v>
      </c>
      <c r="OC167" s="25">
        <f t="shared" si="644"/>
        <v>6.51</v>
      </c>
      <c r="OD167" s="25">
        <f t="shared" si="645"/>
        <v>13.99</v>
      </c>
      <c r="OE167" s="25">
        <f t="shared" si="645"/>
        <v>0</v>
      </c>
      <c r="OF167" s="25">
        <f t="shared" si="645"/>
        <v>13.99</v>
      </c>
      <c r="OG167" s="25">
        <f t="shared" si="557"/>
        <v>0</v>
      </c>
      <c r="OH167" s="25">
        <f t="shared" si="558"/>
        <v>0</v>
      </c>
      <c r="OI167" s="25">
        <f t="shared" si="559"/>
        <v>0</v>
      </c>
      <c r="OJ167" s="25">
        <f t="shared" si="560"/>
        <v>0</v>
      </c>
      <c r="OK167" s="25">
        <f t="shared" si="561"/>
        <v>0</v>
      </c>
      <c r="OL167" s="25">
        <f t="shared" si="562"/>
        <v>0</v>
      </c>
      <c r="OM167" s="25">
        <f t="shared" si="646"/>
        <v>0</v>
      </c>
      <c r="ON167" s="25">
        <f t="shared" si="646"/>
        <v>0</v>
      </c>
      <c r="OO167" s="25">
        <f t="shared" si="646"/>
        <v>0</v>
      </c>
      <c r="OP167" s="25">
        <f t="shared" si="563"/>
        <v>0</v>
      </c>
      <c r="OQ167" s="25">
        <f t="shared" si="564"/>
        <v>0</v>
      </c>
      <c r="OR167" s="25">
        <f t="shared" si="647"/>
        <v>0</v>
      </c>
      <c r="OS167" s="19">
        <v>535621.30000000005</v>
      </c>
      <c r="OT167" s="19">
        <v>2371556.87</v>
      </c>
    </row>
    <row r="168" spans="1:410" ht="33" customHeight="1" x14ac:dyDescent="0.25">
      <c r="A168" s="18"/>
      <c r="B168" s="18" t="s">
        <v>939</v>
      </c>
      <c r="C168" s="18">
        <v>2187.94</v>
      </c>
      <c r="D168" s="16" t="e">
        <f>_xlfn.IFNA(INDEX(#REF!,MATCH(E168,#REF!,0)),0)</f>
        <v>#REF!</v>
      </c>
      <c r="E168" s="18" t="s">
        <v>957</v>
      </c>
      <c r="F168" s="16" t="s">
        <v>765</v>
      </c>
      <c r="G168" s="16" t="s">
        <v>766</v>
      </c>
      <c r="H168" s="16" t="s">
        <v>767</v>
      </c>
      <c r="I168" s="16" t="s">
        <v>768</v>
      </c>
      <c r="J168" s="16" t="s">
        <v>769</v>
      </c>
      <c r="K168" s="16" t="s">
        <v>770</v>
      </c>
      <c r="L168" s="16" t="s">
        <v>771</v>
      </c>
      <c r="M168" s="18">
        <v>2.44</v>
      </c>
      <c r="N168" s="18">
        <v>2.44</v>
      </c>
      <c r="O168" s="18">
        <v>2.84</v>
      </c>
      <c r="P168" s="18">
        <v>2.84</v>
      </c>
      <c r="Q168" s="18">
        <v>0.1</v>
      </c>
      <c r="R168" s="18">
        <v>2.64</v>
      </c>
      <c r="S168" s="18">
        <v>2.64</v>
      </c>
      <c r="T168" s="18">
        <v>0.2</v>
      </c>
      <c r="U168" s="18">
        <v>0</v>
      </c>
      <c r="V168" s="18">
        <v>0</v>
      </c>
      <c r="W168" s="18">
        <v>0</v>
      </c>
      <c r="X168" s="18">
        <v>2.44</v>
      </c>
      <c r="Y168" s="18">
        <v>2.4</v>
      </c>
      <c r="Z168" s="20">
        <f t="shared" si="565"/>
        <v>1.9</v>
      </c>
      <c r="AA168" s="18">
        <v>0.22</v>
      </c>
      <c r="AB168" s="18">
        <v>0</v>
      </c>
      <c r="AC168" s="18">
        <v>0</v>
      </c>
      <c r="AD168" s="18">
        <v>0</v>
      </c>
      <c r="AE168" s="18">
        <v>0</v>
      </c>
      <c r="AF168" s="18">
        <v>0</v>
      </c>
      <c r="AG168" s="18">
        <v>2</v>
      </c>
      <c r="AH168" s="18">
        <v>2</v>
      </c>
      <c r="AI168" s="20">
        <f t="shared" si="566"/>
        <v>2.0499999999999998</v>
      </c>
      <c r="AJ168" s="18">
        <v>0</v>
      </c>
      <c r="AK168" s="18">
        <v>0</v>
      </c>
      <c r="AL168" s="20">
        <f t="shared" si="567"/>
        <v>0</v>
      </c>
      <c r="AM168" s="18">
        <v>2.44</v>
      </c>
      <c r="AN168" s="18">
        <v>2</v>
      </c>
      <c r="AO168" s="18">
        <v>0.15</v>
      </c>
      <c r="AP168" s="18">
        <v>0.22</v>
      </c>
      <c r="AQ168" s="18">
        <v>2.44</v>
      </c>
      <c r="AR168" s="18">
        <v>2.2200000000000002</v>
      </c>
      <c r="AS168" s="18">
        <v>0.12</v>
      </c>
      <c r="AT168" s="18">
        <v>0.11</v>
      </c>
      <c r="AU168" s="18">
        <v>0</v>
      </c>
      <c r="AV168" s="18">
        <v>1</v>
      </c>
      <c r="AW168" s="18">
        <v>0</v>
      </c>
      <c r="AX168" s="18">
        <v>0</v>
      </c>
      <c r="AY168" s="18">
        <v>0</v>
      </c>
      <c r="AZ168" s="18">
        <v>0</v>
      </c>
      <c r="BA168" s="18">
        <v>0</v>
      </c>
      <c r="BB168" s="18">
        <v>0</v>
      </c>
      <c r="BC168" s="18">
        <v>0</v>
      </c>
      <c r="BD168" s="18">
        <v>0</v>
      </c>
      <c r="BE168" s="18">
        <v>1</v>
      </c>
      <c r="BF168" s="18">
        <v>1</v>
      </c>
      <c r="BG168" s="18">
        <v>0</v>
      </c>
      <c r="BH168" s="18">
        <v>0</v>
      </c>
      <c r="BI168" s="18">
        <v>0</v>
      </c>
      <c r="BJ168" s="18">
        <v>0</v>
      </c>
      <c r="BK168" s="18">
        <v>0</v>
      </c>
      <c r="BL168" s="18">
        <v>0</v>
      </c>
      <c r="BM168" s="18">
        <v>0</v>
      </c>
      <c r="BN168" s="18">
        <v>0</v>
      </c>
      <c r="BO168" s="18">
        <v>0</v>
      </c>
      <c r="BP168" s="18">
        <v>0</v>
      </c>
      <c r="BQ168" s="18">
        <v>0</v>
      </c>
      <c r="BR168" s="18">
        <v>0</v>
      </c>
      <c r="BS168" s="18">
        <v>0</v>
      </c>
      <c r="BT168" s="18">
        <v>0</v>
      </c>
      <c r="BU168" s="18">
        <v>0</v>
      </c>
      <c r="BV168" s="18">
        <v>0</v>
      </c>
      <c r="BW168" s="18">
        <v>0</v>
      </c>
      <c r="BX168" s="18">
        <v>0</v>
      </c>
      <c r="BY168" s="18">
        <v>0</v>
      </c>
      <c r="BZ168" s="18">
        <v>0</v>
      </c>
      <c r="CA168" s="16" t="e">
        <f>_xlfn.IFNA(IF(RIGHT(D168,2)="=G",0,INDEX(#REF!,MATCH(E168,#REF!,0))),0)</f>
        <v>#REF!</v>
      </c>
      <c r="CB168" s="16" t="s">
        <v>776</v>
      </c>
      <c r="CC168" s="18">
        <v>0</v>
      </c>
      <c r="CD168" s="18">
        <v>0</v>
      </c>
      <c r="CE168" s="18">
        <v>2.2000000000000002</v>
      </c>
      <c r="CF168" s="18">
        <v>0.73</v>
      </c>
      <c r="CG168" s="18">
        <v>0.12</v>
      </c>
      <c r="CH168" s="18">
        <v>3</v>
      </c>
      <c r="CI168" s="16" t="s">
        <v>98</v>
      </c>
      <c r="CJ168" s="18">
        <v>0</v>
      </c>
      <c r="CK168" s="20">
        <f t="shared" si="432"/>
        <v>1.63</v>
      </c>
      <c r="CL168" s="20">
        <f t="shared" si="568"/>
        <v>1.63</v>
      </c>
      <c r="CM168" s="18">
        <v>33.47</v>
      </c>
      <c r="CN168" s="18">
        <v>45.77</v>
      </c>
      <c r="CO168" s="18">
        <v>44.931000000000004</v>
      </c>
      <c r="CP168" s="22">
        <f t="shared" si="433"/>
        <v>44.93</v>
      </c>
      <c r="CQ168" s="22">
        <f t="shared" si="434"/>
        <v>43.3</v>
      </c>
      <c r="CR168" s="22">
        <f t="shared" si="569"/>
        <v>1.63</v>
      </c>
      <c r="CS168" s="22">
        <f t="shared" si="435"/>
        <v>43.4</v>
      </c>
      <c r="CT168" s="22">
        <f t="shared" si="436"/>
        <v>43.6</v>
      </c>
      <c r="CU168" s="18">
        <v>43.6</v>
      </c>
      <c r="CV168" s="22">
        <f t="shared" si="570"/>
        <v>1.9</v>
      </c>
      <c r="CW168" s="22">
        <f t="shared" si="437"/>
        <v>0</v>
      </c>
      <c r="CX168" s="22">
        <f t="shared" si="438"/>
        <v>0</v>
      </c>
      <c r="CY168" s="22">
        <f t="shared" si="439"/>
        <v>45.5</v>
      </c>
      <c r="CZ168" s="22">
        <f t="shared" si="440"/>
        <v>45.65</v>
      </c>
      <c r="DA168" s="18">
        <v>45.77</v>
      </c>
      <c r="DB168" s="20">
        <f t="shared" si="571"/>
        <v>2.4700000000000002</v>
      </c>
      <c r="DC168" s="20">
        <f t="shared" si="572"/>
        <v>0.84</v>
      </c>
      <c r="DD168" s="20">
        <f t="shared" si="573"/>
        <v>1.6300000000000003</v>
      </c>
      <c r="DE168" s="20">
        <f t="shared" si="441"/>
        <v>0.1</v>
      </c>
      <c r="DF168" s="20">
        <f t="shared" si="442"/>
        <v>0.2</v>
      </c>
      <c r="DG168" s="20">
        <f t="shared" si="443"/>
        <v>1.33</v>
      </c>
      <c r="DH168" s="20">
        <f t="shared" si="444"/>
        <v>0</v>
      </c>
      <c r="DI168" s="20">
        <f t="shared" si="445"/>
        <v>0</v>
      </c>
      <c r="DJ168" s="20">
        <f t="shared" si="446"/>
        <v>0</v>
      </c>
      <c r="DK168" s="20">
        <f t="shared" si="574"/>
        <v>1.6300000000000001</v>
      </c>
      <c r="DL168" s="20">
        <f t="shared" si="575"/>
        <v>0</v>
      </c>
      <c r="DM168" s="20">
        <f t="shared" si="576"/>
        <v>0</v>
      </c>
      <c r="DN168" s="20">
        <f t="shared" si="577"/>
        <v>0</v>
      </c>
      <c r="DO168" s="18">
        <v>3.04</v>
      </c>
      <c r="DP168" s="18">
        <v>0</v>
      </c>
      <c r="DQ168" s="18">
        <v>1</v>
      </c>
      <c r="DR168" s="18">
        <v>1</v>
      </c>
      <c r="DS168" s="25">
        <f t="shared" si="578"/>
        <v>3.04</v>
      </c>
      <c r="DT168" s="25">
        <f t="shared" si="579"/>
        <v>0</v>
      </c>
      <c r="DU168" s="25">
        <f t="shared" si="580"/>
        <v>4.96</v>
      </c>
      <c r="DV168" s="25">
        <f t="shared" si="581"/>
        <v>0</v>
      </c>
      <c r="DW168" s="25">
        <f t="shared" si="582"/>
        <v>4.96</v>
      </c>
      <c r="DX168" s="25">
        <f t="shared" si="583"/>
        <v>14.09</v>
      </c>
      <c r="DY168" s="25">
        <f t="shared" si="584"/>
        <v>0</v>
      </c>
      <c r="DZ168" s="25">
        <f t="shared" si="585"/>
        <v>14.09</v>
      </c>
      <c r="EA168" s="25">
        <f t="shared" si="586"/>
        <v>10.119999999999999</v>
      </c>
      <c r="EB168" s="25">
        <f t="shared" si="587"/>
        <v>0</v>
      </c>
      <c r="EC168" s="25">
        <f t="shared" si="588"/>
        <v>10.119999999999999</v>
      </c>
      <c r="ED168" s="25">
        <f t="shared" si="589"/>
        <v>3.97</v>
      </c>
      <c r="EE168" s="25">
        <f t="shared" si="589"/>
        <v>0</v>
      </c>
      <c r="EF168" s="25">
        <f t="shared" si="590"/>
        <v>3.97</v>
      </c>
      <c r="EG168" s="25">
        <f t="shared" si="591"/>
        <v>10.119999999999999</v>
      </c>
      <c r="EH168" s="25">
        <f t="shared" si="591"/>
        <v>0</v>
      </c>
      <c r="EI168" s="25">
        <f t="shared" si="592"/>
        <v>10.119999999999999</v>
      </c>
      <c r="EJ168" s="18">
        <v>2187.94</v>
      </c>
      <c r="EK168" s="18">
        <v>613.55999999999995</v>
      </c>
      <c r="EL168" s="18" t="s">
        <v>957</v>
      </c>
      <c r="EM168" s="18" t="s">
        <v>958</v>
      </c>
      <c r="EN168" s="16" t="s">
        <v>774</v>
      </c>
      <c r="EO168" s="16" t="s">
        <v>132</v>
      </c>
      <c r="EP168" s="16" t="e">
        <f>IF(OR(EN168="Cống tròn",EN168="Cống hộp",EN168="Ống nhựa"),INDEX(#REF!,MATCH(E168,#REF!,0)),IF(OR(EN168="Rãnh xây",EN168="Rãnh bê tông"),INDEX(#REF!,MATCH(E168,#REF!,0)),0))</f>
        <v>#REF!</v>
      </c>
      <c r="EQ168" s="18">
        <v>11.09</v>
      </c>
      <c r="ER168" s="18">
        <v>1</v>
      </c>
      <c r="ES168" s="25">
        <f t="shared" si="593"/>
        <v>11</v>
      </c>
      <c r="ET168" s="1" t="e">
        <f>_xlfn.IFNA(IF(EN168="Cống tròn",INDEX(#REF!,MATCH(E168,#REF!,0)),IF(EN168="Cống hộp",INDEX(#REF!,MATCH(E168,#REF!,0)),EU168&amp;" ,"&amp;EV168)),0)</f>
        <v>#REF!</v>
      </c>
      <c r="EU168" s="16" t="s">
        <v>769</v>
      </c>
      <c r="EV168" s="16" t="s">
        <v>775</v>
      </c>
      <c r="EW168" s="16" t="e">
        <f>_xlfn.IFNA(INDEX(#REF!,MATCH(E168,#REF!,0)),0)</f>
        <v>#REF!</v>
      </c>
      <c r="EX168" s="16"/>
      <c r="EY168" s="18">
        <v>0</v>
      </c>
      <c r="EZ168" s="18">
        <v>0</v>
      </c>
      <c r="FA168" s="18">
        <v>0</v>
      </c>
      <c r="FB168" s="19">
        <v>0</v>
      </c>
      <c r="FC168" s="19">
        <v>0</v>
      </c>
      <c r="FD168" s="25">
        <f t="shared" si="447"/>
        <v>0</v>
      </c>
      <c r="FE168" s="25">
        <f t="shared" si="594"/>
        <v>0</v>
      </c>
      <c r="FF168" s="18">
        <v>0.1</v>
      </c>
      <c r="FG168" s="18">
        <v>2</v>
      </c>
      <c r="FH168" s="18">
        <v>1</v>
      </c>
      <c r="FI168" s="25">
        <f t="shared" si="595"/>
        <v>1.2</v>
      </c>
      <c r="FJ168" s="18">
        <v>0</v>
      </c>
      <c r="FK168" s="18">
        <v>0</v>
      </c>
      <c r="FL168" s="18">
        <v>0.2</v>
      </c>
      <c r="FM168" s="18">
        <v>1.4</v>
      </c>
      <c r="FN168" s="18">
        <v>0</v>
      </c>
      <c r="FO168" s="25">
        <f t="shared" si="596"/>
        <v>1.4</v>
      </c>
      <c r="FP168" s="18">
        <v>1.4999999999999999E-2</v>
      </c>
      <c r="FQ168" s="18">
        <v>1</v>
      </c>
      <c r="FR168" s="25">
        <f t="shared" si="448"/>
        <v>10</v>
      </c>
      <c r="FS168" s="25">
        <f t="shared" si="449"/>
        <v>0.13500000000000001</v>
      </c>
      <c r="FT168" s="25">
        <f t="shared" si="450"/>
        <v>10.135</v>
      </c>
      <c r="FU168" s="25">
        <f t="shared" si="451"/>
        <v>-0.95500000000000007</v>
      </c>
      <c r="FV168" s="25" t="str">
        <f t="shared" si="597"/>
        <v>Thêm 01</v>
      </c>
      <c r="FW168" s="25">
        <f t="shared" si="598"/>
        <v>0.06</v>
      </c>
      <c r="FX168" s="16"/>
      <c r="FY168" s="16"/>
      <c r="FZ168" s="16"/>
      <c r="GA168" s="16"/>
      <c r="GB168" s="19">
        <v>0</v>
      </c>
      <c r="GC168" s="19">
        <v>0</v>
      </c>
      <c r="GD168" s="19">
        <v>0</v>
      </c>
      <c r="GE168" s="19">
        <v>0</v>
      </c>
      <c r="GF168" s="19">
        <v>0</v>
      </c>
      <c r="GG168" s="19">
        <v>0</v>
      </c>
      <c r="GH168" s="19">
        <v>0</v>
      </c>
      <c r="GI168" s="19">
        <v>0</v>
      </c>
      <c r="GJ168" s="19">
        <v>0</v>
      </c>
      <c r="GK168" s="19">
        <v>0</v>
      </c>
      <c r="GL168" s="25">
        <f t="shared" si="452"/>
        <v>0</v>
      </c>
      <c r="GM168" s="25">
        <f t="shared" si="599"/>
        <v>0</v>
      </c>
      <c r="GN168" s="19">
        <v>0</v>
      </c>
      <c r="GO168" s="19">
        <v>0</v>
      </c>
      <c r="GP168" s="19">
        <v>0</v>
      </c>
      <c r="GQ168" s="19">
        <v>0</v>
      </c>
      <c r="GR168" s="1" t="e">
        <f>_xlfn.IFNA(INDEX(#REF!,MATCH(E168,#REF!,0)),0)</f>
        <v>#REF!</v>
      </c>
      <c r="GS168" s="16"/>
      <c r="GT168" s="18">
        <v>0</v>
      </c>
      <c r="GU168" s="18">
        <v>0</v>
      </c>
      <c r="GV168" s="18">
        <v>0</v>
      </c>
      <c r="GW168" s="18">
        <v>0</v>
      </c>
      <c r="GX168" s="25">
        <f t="shared" si="453"/>
        <v>0</v>
      </c>
      <c r="GY168" s="25">
        <f t="shared" si="454"/>
        <v>0</v>
      </c>
      <c r="GZ168" s="25">
        <f t="shared" si="600"/>
        <v>0</v>
      </c>
      <c r="HA168" s="1" t="e" cm="1">
        <f t="array" ref="HA168">INDEX(#REF!,MATCH(EJ168&amp;EK168&amp;HD168&amp;HE168&amp;HF168,#REF!&amp;#REF!&amp;#REF!&amp;#REF!&amp;#REF!,0))</f>
        <v>#REF!</v>
      </c>
      <c r="HB168" s="16"/>
      <c r="HC168" s="25">
        <f t="shared" si="601"/>
        <v>0</v>
      </c>
      <c r="HD168" s="18">
        <v>0</v>
      </c>
      <c r="HE168" s="18">
        <v>0</v>
      </c>
      <c r="HF168" s="18">
        <v>0</v>
      </c>
      <c r="HG168" s="1" t="e" cm="1">
        <f t="array" ref="HG168">INDEX(#REF!,MATCH(EJ168&amp;EK168&amp;HJ168&amp;HK168&amp;HL168,#REF!&amp;#REF!&amp;#REF!&amp;#REF!&amp;#REF!,0))</f>
        <v>#REF!</v>
      </c>
      <c r="HH168" s="16"/>
      <c r="HI168" s="25">
        <f t="shared" si="602"/>
        <v>0</v>
      </c>
      <c r="HJ168" s="25">
        <f t="shared" si="603"/>
        <v>0</v>
      </c>
      <c r="HK168" s="19">
        <v>0</v>
      </c>
      <c r="HL168" s="19">
        <v>0</v>
      </c>
      <c r="HM168" s="18">
        <v>0.01</v>
      </c>
      <c r="HN168" s="18">
        <v>1</v>
      </c>
      <c r="HO168" s="25">
        <f t="shared" si="604"/>
        <v>0</v>
      </c>
      <c r="HP168" s="25">
        <f t="shared" si="605"/>
        <v>0</v>
      </c>
      <c r="HQ168" s="25">
        <f t="shared" si="606"/>
        <v>0</v>
      </c>
      <c r="HR168" s="25">
        <f t="shared" si="607"/>
        <v>0</v>
      </c>
      <c r="HS168" s="25">
        <f t="shared" si="608"/>
        <v>0</v>
      </c>
      <c r="HT168" s="19">
        <v>0</v>
      </c>
      <c r="HU168" s="19">
        <v>0</v>
      </c>
      <c r="HV168" s="19">
        <v>0</v>
      </c>
      <c r="HW168" s="25">
        <f t="shared" si="609"/>
        <v>0</v>
      </c>
      <c r="HX168" s="19">
        <v>0</v>
      </c>
      <c r="HY168" s="19">
        <v>0</v>
      </c>
      <c r="HZ168" s="18">
        <v>44.93</v>
      </c>
      <c r="IA168" s="20">
        <f>ROUND(IF(EN168="Cống tròn",IF(EN168="Cống tròn",IF(EU168="Không có móng",IQ168-FF168,IF(EU168="Đế",IP168-FN168,IF(OR(EU168="Móng bê tông",EU168="Móng bê tông kết hợp đế"),II168-FJ168,0))),0),IF(EN168="Cống hộp",IF(AND(EN168="Cống hộp",EU168="Không có móng"),IQ168-GF168,IF(AND(EN168="Cống hộp",EU168="Móng bê tông"),IJ168-GB168,0)),IF(OR(EN168="Rãnh xây",EN168="Rãnh bê tông"),IF(OR(EN168="Rãnh xây",EN168="Rãnh bê tông"),IK168-GB168,0),IF(EN168="Ống nhựa",IF(AND(EN168="Ống nhựa",EU168="Không đắp cát"),IQ168-HT168,IF(AND(EN168="Ống nhựa",EU168="Đắp cát"),IH168-HX168,0)),IF(EN168="Rãnh thang",IF(EN168="Rãnh thang",IF(EU168="Móng bê tông",#REF!-#REF!,IQ168),0),0))))),2)</f>
        <v>43.6</v>
      </c>
      <c r="IB168" s="20">
        <f t="shared" si="610"/>
        <v>1.3299999999999983</v>
      </c>
      <c r="IC168" s="20">
        <f t="shared" si="455"/>
        <v>43.599999999999994</v>
      </c>
      <c r="ID168" s="20">
        <f t="shared" si="456"/>
        <v>0</v>
      </c>
      <c r="IE168" s="20">
        <f t="shared" si="457"/>
        <v>0</v>
      </c>
      <c r="IF168" s="20">
        <f t="shared" si="458"/>
        <v>0</v>
      </c>
      <c r="IG168" s="20">
        <f>IF(EN168="Rãnh thang",IF(AND(EN168="Rãnh thang",EU168="Móng bê tông"),IQ168-#REF!,0),IF(EN168="Ống nhựa",IF(AND(EN168="Ống nhựa",EU168="Đắp cát"),IQ168-HT168,0),IF(EN168="Cống tròn",IF(EN168="Cống tròn",IF(OR(EU168="Móng bê tông",EU168="Móng bê tông kết hợp đế"),IM168-FL168,0),0),IF(EN168="Cống hộp",IF(AND(EN168="Cống hộp",EU168="Móng bê tông"),IN168-GD168,0),IF(OR(EN168="Rãnh xây",EN168="Rãnh bê tông"),IF(AND(EN168="Rãnh xây",EU168="Móng bê tông"),IO168-GD168,IF(AND(EN168="Rãnh bê tông",EU168="Móng bê tông"),IO168-GD168,0)),0)))))</f>
        <v>43.599999999999994</v>
      </c>
      <c r="IH168" s="20">
        <f t="shared" si="459"/>
        <v>0</v>
      </c>
      <c r="II168" s="20">
        <f t="shared" si="460"/>
        <v>43.599999999999994</v>
      </c>
      <c r="IJ168" s="20">
        <f t="shared" si="461"/>
        <v>0</v>
      </c>
      <c r="IK168" s="20">
        <f t="shared" si="462"/>
        <v>0</v>
      </c>
      <c r="IL168" s="20">
        <f t="shared" si="463"/>
        <v>43.8</v>
      </c>
      <c r="IM168" s="20">
        <f t="shared" si="464"/>
        <v>43.8</v>
      </c>
      <c r="IN168" s="20">
        <f t="shared" si="465"/>
        <v>0</v>
      </c>
      <c r="IO168" s="20">
        <f t="shared" si="466"/>
        <v>0</v>
      </c>
      <c r="IP168" s="20">
        <f t="shared" si="467"/>
        <v>0</v>
      </c>
      <c r="IQ168" s="18">
        <v>43.9</v>
      </c>
      <c r="IR168" s="25">
        <f t="shared" si="611"/>
        <v>0</v>
      </c>
      <c r="IS168" s="25">
        <f t="shared" si="468"/>
        <v>0</v>
      </c>
      <c r="IT168" s="25">
        <f t="shared" si="469"/>
        <v>0</v>
      </c>
      <c r="IU168" s="25">
        <f>ROUND(IF(EN168="Cống tròn",IF(EN168="Cống tròn",IV168+FF168,0),IF(EN168="Cống hộp",IF(EN168="Cống hộp",IV168+GP168,0),IF(OR(EN168="Rãnh xây",EN168="Rãnh bê tông"),IF(OR(EN168="Rãnh xây",EN168="Rãnh bê tông"),IV168+GP168,0),IF(EN168="ống nhựa",IF(EN168="Ống nhựa",IV168+HT168,0),IF(EN168="Rãnh thang",IF(EN168="Rãnh thang",IQ168+#REF!,0),0))))),2)</f>
        <v>44.86</v>
      </c>
      <c r="IV168" s="18">
        <v>44.76</v>
      </c>
      <c r="IW168" s="25">
        <f t="shared" si="470"/>
        <v>44.86</v>
      </c>
      <c r="IX168" s="25">
        <f t="shared" si="471"/>
        <v>0</v>
      </c>
      <c r="IY168" s="25">
        <f t="shared" si="472"/>
        <v>0</v>
      </c>
      <c r="IZ168" s="25">
        <f t="shared" si="473"/>
        <v>0</v>
      </c>
      <c r="JA168" s="25">
        <f t="shared" si="474"/>
        <v>0</v>
      </c>
      <c r="JB168" s="18">
        <v>44.95</v>
      </c>
      <c r="JC168" s="20">
        <f>ROUND(IF(EN168="Cống tròn",IF(EN168="Cống tròn",IF(EU168="Không có móng",JS168-FF168,IF(EU168="Đế",JR168-FN168,IF(OR(EU168="Móng bê tông",EU168="Móng bê tông kết hợp đế"),JK168-FJ168,0))),0),IF(EN168="Cống hộp",IF(AND(EN168="Cống hộp",EU168="Không có móng"),JS168-GF168,IF(AND(EN168="Cống hộp",EU168="Móng bê tông"),JL168-GB168,0)),IF(OR(EN168="Rãnh xây",EN168="Rãnh bê tông"),IF(OR(EN168="Rãnh xây",EN168="Rãnh bê tông"),JM168-GB168,0),IF(EN168="Ống nhựa",IF(AND(EN168="Ống nhựa",EU168="Không đắp cát"),JS168-HT168,IF(AND(EN168="Ống nhựa",EU168="Đắp cát"),JJ168-HX168,0)),IF(EN168="Rãnh thang",IF(EN168="Rãnh thang",IF(EU168="Móng bê tông",#REF!-#REF!,JS168),0),0))))),2)</f>
        <v>43.46</v>
      </c>
      <c r="JD168" s="20">
        <f t="shared" si="612"/>
        <v>1.490000000000002</v>
      </c>
      <c r="JE168" s="20">
        <f t="shared" si="475"/>
        <v>43.459999999999994</v>
      </c>
      <c r="JF168" s="20">
        <f t="shared" si="476"/>
        <v>0</v>
      </c>
      <c r="JG168" s="20">
        <f t="shared" si="477"/>
        <v>0</v>
      </c>
      <c r="JH168" s="20">
        <f t="shared" si="478"/>
        <v>0</v>
      </c>
      <c r="JI168" s="20">
        <f>IF(EN168="Rãnh thang",IF(AND(EN168="Rãnh thang",EU168="Móng bê tông"),JS168-#REF!,0),IF(EN168="Ống nhựa",IF(AND(EN168="Ống nhựa",EU168="Đắp cát"),JS168-HT168,0),IF(EN168="Cống tròn",IF(EN168="Cống tròn",IF(OR(EU168="Móng bê tông",EU168="Móng bê tông kết hợp đế"),JO168-FL168,0),0),IF(EN168="Cống hộp",IF(AND(EN168="Cống hộp",EU168="Móng bê tông"),JP168-GD168,0),IF(OR(EN168="Rãnh xây",EN168="Rãnh bê tông"),IF(AND(EN168="Rãnh xây",EU168="Móng bê tông"),JQ168-GD168,IF(AND(EN168="Rãnh bê tông",EU168="Móng bê tông"),JQ168-GD168,0)),0)))))</f>
        <v>43.459999999999994</v>
      </c>
      <c r="JJ168" s="20">
        <f t="shared" si="479"/>
        <v>0</v>
      </c>
      <c r="JK168" s="20">
        <f t="shared" si="480"/>
        <v>43.459999999999994</v>
      </c>
      <c r="JL168" s="20">
        <f t="shared" si="481"/>
        <v>0</v>
      </c>
      <c r="JM168" s="20">
        <f t="shared" si="482"/>
        <v>0</v>
      </c>
      <c r="JN168" s="20">
        <f t="shared" si="483"/>
        <v>43.66</v>
      </c>
      <c r="JO168" s="20">
        <f t="shared" si="484"/>
        <v>43.66</v>
      </c>
      <c r="JP168" s="20">
        <f t="shared" si="485"/>
        <v>0</v>
      </c>
      <c r="JQ168" s="20">
        <f t="shared" si="486"/>
        <v>0</v>
      </c>
      <c r="JR168" s="20">
        <f t="shared" si="487"/>
        <v>0</v>
      </c>
      <c r="JS168" s="26">
        <v>43.76</v>
      </c>
      <c r="JT168" s="25">
        <f t="shared" si="613"/>
        <v>0</v>
      </c>
      <c r="JU168" s="25">
        <f t="shared" si="488"/>
        <v>0</v>
      </c>
      <c r="JV168" s="25">
        <f t="shared" si="489"/>
        <v>0</v>
      </c>
      <c r="JW168" s="25">
        <f>ROUND(IF(EN168="Cống tròn",IF(EN168="Cống tròn",JX168+FF168,0),IF(EN168="Cống hộp",IF(EN168="Cống hộp",JX168+GP168,0),IF(OR(EN168="Rãnh xây",EN168="Rãnh bê tông"),IF(OR(EN168="Rãnh xây",EN168="Rãnh bê tông"),JX168+GP168,0),IF(EN168="ống nhựa",IF(EN168="Ống nhựa",JX168+HT168,0),IF(EN168="Rãnh thang",IF(EN168="Rãnh thang",JS168+#REF!,0),0))))),2)</f>
        <v>44.86</v>
      </c>
      <c r="JX168" s="27">
        <v>44.76</v>
      </c>
      <c r="JY168" s="25">
        <f t="shared" si="490"/>
        <v>44.86</v>
      </c>
      <c r="JZ168" s="25">
        <f t="shared" si="491"/>
        <v>0</v>
      </c>
      <c r="KA168" s="25">
        <f t="shared" si="492"/>
        <v>0</v>
      </c>
      <c r="KB168" s="25">
        <f t="shared" si="493"/>
        <v>0</v>
      </c>
      <c r="KC168" s="25">
        <f t="shared" si="494"/>
        <v>0</v>
      </c>
      <c r="KD168" s="28" t="s">
        <v>98</v>
      </c>
      <c r="KE168" s="27">
        <v>0</v>
      </c>
      <c r="KF168" s="25">
        <f t="shared" si="495"/>
        <v>1.3299999999999983</v>
      </c>
      <c r="KG168" s="25">
        <f t="shared" si="614"/>
        <v>1.3299999999999983</v>
      </c>
      <c r="KH168" s="27">
        <v>0</v>
      </c>
      <c r="KI168" s="25">
        <f t="shared" si="496"/>
        <v>1.490000000000002</v>
      </c>
      <c r="KJ168" s="25">
        <f t="shared" si="615"/>
        <v>1.490000000000002</v>
      </c>
      <c r="KK168" s="25">
        <f t="shared" si="497"/>
        <v>0</v>
      </c>
      <c r="KL168" s="25">
        <f t="shared" si="498"/>
        <v>0</v>
      </c>
      <c r="KM168" s="25">
        <f t="shared" si="616"/>
        <v>0</v>
      </c>
      <c r="KN168" s="25">
        <f t="shared" si="499"/>
        <v>0</v>
      </c>
      <c r="KO168" s="25">
        <f t="shared" si="500"/>
        <v>0</v>
      </c>
      <c r="KP168" s="25">
        <f t="shared" si="617"/>
        <v>0</v>
      </c>
      <c r="KQ168" s="25">
        <f t="shared" si="501"/>
        <v>0.2</v>
      </c>
      <c r="KR168" s="25">
        <f t="shared" si="502"/>
        <v>0.2</v>
      </c>
      <c r="KS168" s="25">
        <f t="shared" si="618"/>
        <v>0.2</v>
      </c>
      <c r="KT168" s="25">
        <f t="shared" si="503"/>
        <v>0</v>
      </c>
      <c r="KU168" s="25">
        <f t="shared" si="504"/>
        <v>0</v>
      </c>
      <c r="KV168" s="25">
        <f t="shared" si="619"/>
        <v>0</v>
      </c>
      <c r="KW168" s="25">
        <f t="shared" si="505"/>
        <v>0</v>
      </c>
      <c r="KX168" s="25">
        <f t="shared" si="506"/>
        <v>0</v>
      </c>
      <c r="KY168" s="25">
        <f t="shared" si="620"/>
        <v>0</v>
      </c>
      <c r="KZ168" s="25">
        <f t="shared" si="507"/>
        <v>0</v>
      </c>
      <c r="LA168" s="25">
        <f t="shared" si="508"/>
        <v>0</v>
      </c>
      <c r="LB168" s="25">
        <f t="shared" si="621"/>
        <v>0</v>
      </c>
      <c r="LC168" s="25">
        <f t="shared" si="509"/>
        <v>1.1299999999999983</v>
      </c>
      <c r="LD168" s="25">
        <f t="shared" si="510"/>
        <v>1.4</v>
      </c>
      <c r="LE168" s="25">
        <f t="shared" si="622"/>
        <v>1.2649999999999992</v>
      </c>
      <c r="LF168" s="25">
        <f t="shared" si="511"/>
        <v>0</v>
      </c>
      <c r="LG168" s="25">
        <f t="shared" si="512"/>
        <v>0</v>
      </c>
      <c r="LH168" s="25">
        <f t="shared" si="623"/>
        <v>0</v>
      </c>
      <c r="LI168" s="25">
        <f t="shared" si="513"/>
        <v>0</v>
      </c>
      <c r="LJ168" s="25">
        <f t="shared" si="514"/>
        <v>0</v>
      </c>
      <c r="LK168" s="25">
        <f t="shared" si="624"/>
        <v>0</v>
      </c>
      <c r="LL168" s="25">
        <f t="shared" si="515"/>
        <v>0</v>
      </c>
      <c r="LM168" s="25">
        <f t="shared" si="516"/>
        <v>0</v>
      </c>
      <c r="LN168" s="25">
        <f t="shared" si="625"/>
        <v>0</v>
      </c>
      <c r="LO168" s="25">
        <f t="shared" si="517"/>
        <v>0</v>
      </c>
      <c r="LP168" s="25">
        <f t="shared" si="518"/>
        <v>0</v>
      </c>
      <c r="LQ168" s="25">
        <f t="shared" si="626"/>
        <v>0</v>
      </c>
      <c r="LR168" s="25">
        <f t="shared" si="519"/>
        <v>0</v>
      </c>
      <c r="LS168" s="25">
        <f t="shared" si="520"/>
        <v>0</v>
      </c>
      <c r="LT168" s="25">
        <f t="shared" si="627"/>
        <v>0</v>
      </c>
      <c r="LU168" s="25">
        <f t="shared" si="521"/>
        <v>0</v>
      </c>
      <c r="LV168" s="25">
        <f t="shared" si="522"/>
        <v>0</v>
      </c>
      <c r="LW168" s="25">
        <f t="shared" si="628"/>
        <v>0</v>
      </c>
      <c r="LX168" s="25">
        <f t="shared" si="523"/>
        <v>0</v>
      </c>
      <c r="LY168" s="25">
        <f t="shared" si="524"/>
        <v>0</v>
      </c>
      <c r="LZ168" s="25">
        <f t="shared" si="629"/>
        <v>0</v>
      </c>
      <c r="MA168" s="25">
        <f t="shared" si="525"/>
        <v>0</v>
      </c>
      <c r="MB168" s="25">
        <f t="shared" si="526"/>
        <v>0</v>
      </c>
      <c r="MC168" s="25">
        <f t="shared" si="630"/>
        <v>0</v>
      </c>
      <c r="MD168" s="25">
        <f t="shared" si="527"/>
        <v>0</v>
      </c>
      <c r="ME168" s="25">
        <f t="shared" si="528"/>
        <v>0</v>
      </c>
      <c r="MF168" s="25">
        <f t="shared" si="631"/>
        <v>0</v>
      </c>
      <c r="MG168" s="25">
        <f t="shared" si="529"/>
        <v>0</v>
      </c>
      <c r="MH168" s="25">
        <f t="shared" si="530"/>
        <v>0</v>
      </c>
      <c r="MI168" s="25">
        <f t="shared" si="632"/>
        <v>0</v>
      </c>
      <c r="MJ168" s="25">
        <f t="shared" si="531"/>
        <v>0</v>
      </c>
      <c r="MK168" s="25">
        <f t="shared" si="532"/>
        <v>0</v>
      </c>
      <c r="ML168" s="25">
        <f t="shared" si="633"/>
        <v>0</v>
      </c>
      <c r="MM168" s="25">
        <f t="shared" si="533"/>
        <v>0</v>
      </c>
      <c r="MN168" s="25">
        <f t="shared" si="534"/>
        <v>0</v>
      </c>
      <c r="MO168" s="25">
        <f t="shared" si="634"/>
        <v>0</v>
      </c>
      <c r="MP168" s="25">
        <f t="shared" si="535"/>
        <v>0</v>
      </c>
      <c r="MQ168" s="25">
        <f t="shared" si="536"/>
        <v>0</v>
      </c>
      <c r="MR168" s="25">
        <f t="shared" si="635"/>
        <v>0</v>
      </c>
      <c r="MS168" s="29">
        <v>1.4</v>
      </c>
      <c r="MT168" s="29">
        <v>0</v>
      </c>
      <c r="MU168" s="29">
        <v>1</v>
      </c>
      <c r="MV168" s="29">
        <v>1</v>
      </c>
      <c r="MW168" s="25">
        <f t="shared" si="537"/>
        <v>1.4</v>
      </c>
      <c r="MX168" s="25">
        <f t="shared" si="538"/>
        <v>1.86</v>
      </c>
      <c r="MY168" s="25">
        <f t="shared" si="539"/>
        <v>0</v>
      </c>
      <c r="MZ168" s="25">
        <f t="shared" si="540"/>
        <v>0</v>
      </c>
      <c r="NA168" s="25">
        <f t="shared" si="541"/>
        <v>1.4</v>
      </c>
      <c r="NB168" s="25">
        <f t="shared" si="542"/>
        <v>2.09</v>
      </c>
      <c r="NC168" s="25">
        <f t="shared" si="543"/>
        <v>0</v>
      </c>
      <c r="ND168" s="25">
        <f t="shared" si="544"/>
        <v>0</v>
      </c>
      <c r="NE168" s="25">
        <f t="shared" si="636"/>
        <v>1.4</v>
      </c>
      <c r="NF168" s="25">
        <f t="shared" si="636"/>
        <v>1.9750000000000001</v>
      </c>
      <c r="NG168" s="25">
        <f t="shared" si="636"/>
        <v>0</v>
      </c>
      <c r="NH168" s="25">
        <f t="shared" si="545"/>
        <v>0</v>
      </c>
      <c r="NI168" s="25">
        <f t="shared" si="546"/>
        <v>21.9</v>
      </c>
      <c r="NJ168" s="25">
        <f t="shared" si="547"/>
        <v>0</v>
      </c>
      <c r="NK168" s="25">
        <f t="shared" si="548"/>
        <v>21.9</v>
      </c>
      <c r="NL168" s="25">
        <f t="shared" si="549"/>
        <v>17.04</v>
      </c>
      <c r="NM168" s="25">
        <f t="shared" si="550"/>
        <v>0</v>
      </c>
      <c r="NN168" s="25">
        <f t="shared" si="637"/>
        <v>17.04</v>
      </c>
      <c r="NO168" s="25">
        <f t="shared" si="551"/>
        <v>0</v>
      </c>
      <c r="NP168" s="25">
        <f t="shared" si="552"/>
        <v>0</v>
      </c>
      <c r="NQ168" s="25">
        <f t="shared" si="638"/>
        <v>0</v>
      </c>
      <c r="NR168" s="25">
        <f t="shared" si="553"/>
        <v>0</v>
      </c>
      <c r="NS168" s="25">
        <f t="shared" si="554"/>
        <v>0</v>
      </c>
      <c r="NT168" s="25">
        <f t="shared" si="639"/>
        <v>0</v>
      </c>
      <c r="NU168" s="25">
        <f t="shared" si="555"/>
        <v>0</v>
      </c>
      <c r="NV168" s="25">
        <f t="shared" si="556"/>
        <v>0</v>
      </c>
      <c r="NW168" s="25">
        <f t="shared" si="640"/>
        <v>0</v>
      </c>
      <c r="NX168" s="25">
        <f t="shared" si="641"/>
        <v>17.04</v>
      </c>
      <c r="NY168" s="25">
        <f t="shared" si="641"/>
        <v>0</v>
      </c>
      <c r="NZ168" s="25">
        <f t="shared" si="642"/>
        <v>17.04</v>
      </c>
      <c r="OA168" s="25">
        <f t="shared" si="643"/>
        <v>4.8600000000000003</v>
      </c>
      <c r="OB168" s="25">
        <f t="shared" si="643"/>
        <v>0</v>
      </c>
      <c r="OC168" s="25">
        <f t="shared" si="644"/>
        <v>4.8600000000000003</v>
      </c>
      <c r="OD168" s="25">
        <f t="shared" si="645"/>
        <v>17.04</v>
      </c>
      <c r="OE168" s="25">
        <f t="shared" si="645"/>
        <v>0</v>
      </c>
      <c r="OF168" s="25">
        <f t="shared" si="645"/>
        <v>17.04</v>
      </c>
      <c r="OG168" s="25">
        <f t="shared" si="557"/>
        <v>0</v>
      </c>
      <c r="OH168" s="25">
        <f t="shared" si="558"/>
        <v>0</v>
      </c>
      <c r="OI168" s="25">
        <f t="shared" si="559"/>
        <v>0</v>
      </c>
      <c r="OJ168" s="25">
        <f t="shared" si="560"/>
        <v>0</v>
      </c>
      <c r="OK168" s="25">
        <f t="shared" si="561"/>
        <v>0</v>
      </c>
      <c r="OL168" s="25">
        <f t="shared" si="562"/>
        <v>0</v>
      </c>
      <c r="OM168" s="25">
        <f t="shared" si="646"/>
        <v>0</v>
      </c>
      <c r="ON168" s="25">
        <f t="shared" si="646"/>
        <v>0</v>
      </c>
      <c r="OO168" s="25">
        <f t="shared" si="646"/>
        <v>0</v>
      </c>
      <c r="OP168" s="25">
        <f t="shared" si="563"/>
        <v>0</v>
      </c>
      <c r="OQ168" s="25">
        <f t="shared" si="564"/>
        <v>0</v>
      </c>
      <c r="OR168" s="25">
        <f t="shared" si="647"/>
        <v>0</v>
      </c>
      <c r="OS168" s="19">
        <v>535621.30000000005</v>
      </c>
      <c r="OT168" s="19">
        <v>2371544.79</v>
      </c>
    </row>
    <row r="169" spans="1:410" ht="33" customHeight="1" x14ac:dyDescent="0.25">
      <c r="A169" s="18"/>
      <c r="B169" s="18" t="s">
        <v>959</v>
      </c>
      <c r="C169" s="18">
        <v>613.55999999999995</v>
      </c>
      <c r="D169" s="16" t="e">
        <f>_xlfn.IFNA(INDEX(#REF!,MATCH(E169,#REF!,0)),0)</f>
        <v>#REF!</v>
      </c>
      <c r="E169" s="18" t="s">
        <v>960</v>
      </c>
      <c r="F169" s="16" t="s">
        <v>765</v>
      </c>
      <c r="G169" s="16" t="s">
        <v>766</v>
      </c>
      <c r="H169" s="16" t="s">
        <v>767</v>
      </c>
      <c r="I169" s="16" t="s">
        <v>768</v>
      </c>
      <c r="J169" s="16" t="s">
        <v>769</v>
      </c>
      <c r="K169" s="16" t="s">
        <v>770</v>
      </c>
      <c r="L169" s="16" t="s">
        <v>771</v>
      </c>
      <c r="M169" s="18">
        <v>1.94</v>
      </c>
      <c r="N169" s="18">
        <v>2.94</v>
      </c>
      <c r="O169" s="18">
        <v>2.34</v>
      </c>
      <c r="P169" s="18">
        <v>3.34</v>
      </c>
      <c r="Q169" s="18">
        <v>0.1</v>
      </c>
      <c r="R169" s="18">
        <v>2.14</v>
      </c>
      <c r="S169" s="18">
        <v>3.14</v>
      </c>
      <c r="T169" s="18">
        <v>0.2</v>
      </c>
      <c r="U169" s="18">
        <v>0</v>
      </c>
      <c r="V169" s="18">
        <v>0</v>
      </c>
      <c r="W169" s="18">
        <v>0</v>
      </c>
      <c r="X169" s="18">
        <v>1.94</v>
      </c>
      <c r="Y169" s="18">
        <v>2.9</v>
      </c>
      <c r="Z169" s="20">
        <f t="shared" si="565"/>
        <v>2.1</v>
      </c>
      <c r="AA169" s="18">
        <v>0.22</v>
      </c>
      <c r="AB169" s="18">
        <v>0</v>
      </c>
      <c r="AC169" s="18">
        <v>0</v>
      </c>
      <c r="AD169" s="18">
        <v>0</v>
      </c>
      <c r="AE169" s="18">
        <v>0</v>
      </c>
      <c r="AF169" s="18">
        <v>0</v>
      </c>
      <c r="AG169" s="18">
        <v>1.5</v>
      </c>
      <c r="AH169" s="18">
        <v>2.5</v>
      </c>
      <c r="AI169" s="20">
        <f t="shared" si="566"/>
        <v>2.25</v>
      </c>
      <c r="AJ169" s="18">
        <v>0</v>
      </c>
      <c r="AK169" s="18">
        <v>0</v>
      </c>
      <c r="AL169" s="20">
        <f t="shared" si="567"/>
        <v>0</v>
      </c>
      <c r="AM169" s="18">
        <v>1.94</v>
      </c>
      <c r="AN169" s="18">
        <v>2.5</v>
      </c>
      <c r="AO169" s="18">
        <v>0.15</v>
      </c>
      <c r="AP169" s="18">
        <v>0.22</v>
      </c>
      <c r="AQ169" s="18">
        <v>1.94</v>
      </c>
      <c r="AR169" s="18">
        <v>2.72</v>
      </c>
      <c r="AS169" s="18">
        <v>0.12</v>
      </c>
      <c r="AT169" s="18">
        <v>0.11</v>
      </c>
      <c r="AU169" s="18">
        <v>0</v>
      </c>
      <c r="AV169" s="18">
        <v>1</v>
      </c>
      <c r="AW169" s="18">
        <v>0</v>
      </c>
      <c r="AX169" s="18">
        <v>0</v>
      </c>
      <c r="AY169" s="18">
        <v>0</v>
      </c>
      <c r="AZ169" s="18">
        <v>0</v>
      </c>
      <c r="BA169" s="18">
        <v>0</v>
      </c>
      <c r="BB169" s="18">
        <v>0</v>
      </c>
      <c r="BC169" s="18">
        <v>0</v>
      </c>
      <c r="BD169" s="18">
        <v>0</v>
      </c>
      <c r="BE169" s="18">
        <v>2</v>
      </c>
      <c r="BF169" s="18">
        <v>1</v>
      </c>
      <c r="BG169" s="18">
        <v>0</v>
      </c>
      <c r="BH169" s="18">
        <v>0</v>
      </c>
      <c r="BI169" s="18">
        <v>0</v>
      </c>
      <c r="BJ169" s="18">
        <v>0</v>
      </c>
      <c r="BK169" s="18">
        <v>0</v>
      </c>
      <c r="BL169" s="18">
        <v>0</v>
      </c>
      <c r="BM169" s="18">
        <v>0</v>
      </c>
      <c r="BN169" s="18">
        <v>0</v>
      </c>
      <c r="BO169" s="18">
        <v>0</v>
      </c>
      <c r="BP169" s="18">
        <v>0</v>
      </c>
      <c r="BQ169" s="18">
        <v>0</v>
      </c>
      <c r="BR169" s="18">
        <v>0</v>
      </c>
      <c r="BS169" s="18">
        <v>0</v>
      </c>
      <c r="BT169" s="18">
        <v>0</v>
      </c>
      <c r="BU169" s="18">
        <v>0</v>
      </c>
      <c r="BV169" s="18">
        <v>0</v>
      </c>
      <c r="BW169" s="18">
        <v>0</v>
      </c>
      <c r="BX169" s="18">
        <v>0</v>
      </c>
      <c r="BY169" s="18">
        <v>0</v>
      </c>
      <c r="BZ169" s="18">
        <v>0</v>
      </c>
      <c r="CA169" s="16" t="e">
        <f>_xlfn.IFNA(IF(RIGHT(D169,2)="=G",0,INDEX(#REF!,MATCH(E169,#REF!,0))),0)</f>
        <v>#REF!</v>
      </c>
      <c r="CB169" s="16"/>
      <c r="CC169" s="18"/>
      <c r="CD169" s="18"/>
      <c r="CE169" s="18"/>
      <c r="CF169" s="18"/>
      <c r="CG169" s="18"/>
      <c r="CH169" s="18"/>
      <c r="CI169" s="16" t="s">
        <v>98</v>
      </c>
      <c r="CJ169" s="18">
        <v>0</v>
      </c>
      <c r="CK169" s="20">
        <f t="shared" si="432"/>
        <v>1.79</v>
      </c>
      <c r="CL169" s="20">
        <f t="shared" si="568"/>
        <v>1.79</v>
      </c>
      <c r="CM169" s="18">
        <v>33.93</v>
      </c>
      <c r="CN169" s="18">
        <v>45.79</v>
      </c>
      <c r="CO169" s="18">
        <v>44.951000000000001</v>
      </c>
      <c r="CP169" s="22">
        <f t="shared" si="433"/>
        <v>44.95</v>
      </c>
      <c r="CQ169" s="22">
        <f t="shared" si="434"/>
        <v>43.16</v>
      </c>
      <c r="CR169" s="22">
        <f t="shared" si="569"/>
        <v>1.79</v>
      </c>
      <c r="CS169" s="22">
        <f t="shared" si="435"/>
        <v>43.26</v>
      </c>
      <c r="CT169" s="22">
        <f t="shared" si="436"/>
        <v>43.46</v>
      </c>
      <c r="CU169" s="18">
        <v>43.46</v>
      </c>
      <c r="CV169" s="22">
        <f t="shared" si="570"/>
        <v>2.1</v>
      </c>
      <c r="CW169" s="22">
        <f t="shared" si="437"/>
        <v>0</v>
      </c>
      <c r="CX169" s="22">
        <f t="shared" si="438"/>
        <v>0</v>
      </c>
      <c r="CY169" s="22">
        <f t="shared" si="439"/>
        <v>45.52</v>
      </c>
      <c r="CZ169" s="22">
        <f t="shared" si="440"/>
        <v>45.67</v>
      </c>
      <c r="DA169" s="18">
        <v>45.79</v>
      </c>
      <c r="DB169" s="20">
        <f t="shared" si="571"/>
        <v>2.63</v>
      </c>
      <c r="DC169" s="20">
        <f t="shared" si="572"/>
        <v>0.84</v>
      </c>
      <c r="DD169" s="20">
        <f t="shared" si="573"/>
        <v>1.79</v>
      </c>
      <c r="DE169" s="20">
        <f t="shared" si="441"/>
        <v>0.1</v>
      </c>
      <c r="DF169" s="20">
        <f t="shared" si="442"/>
        <v>0.2</v>
      </c>
      <c r="DG169" s="20">
        <f t="shared" si="443"/>
        <v>1.49</v>
      </c>
      <c r="DH169" s="20">
        <f t="shared" si="444"/>
        <v>0</v>
      </c>
      <c r="DI169" s="20">
        <f t="shared" si="445"/>
        <v>0</v>
      </c>
      <c r="DJ169" s="20">
        <f t="shared" si="446"/>
        <v>0</v>
      </c>
      <c r="DK169" s="20">
        <f t="shared" si="574"/>
        <v>1.79</v>
      </c>
      <c r="DL169" s="20">
        <f t="shared" si="575"/>
        <v>0</v>
      </c>
      <c r="DM169" s="20">
        <f t="shared" si="576"/>
        <v>0</v>
      </c>
      <c r="DN169" s="20">
        <f t="shared" si="577"/>
        <v>0</v>
      </c>
      <c r="DO169" s="18">
        <v>3.54</v>
      </c>
      <c r="DP169" s="18">
        <v>0</v>
      </c>
      <c r="DQ169" s="18">
        <v>1</v>
      </c>
      <c r="DR169" s="18">
        <v>1</v>
      </c>
      <c r="DS169" s="25">
        <f t="shared" si="578"/>
        <v>3.54</v>
      </c>
      <c r="DT169" s="25">
        <f t="shared" si="579"/>
        <v>0</v>
      </c>
      <c r="DU169" s="25">
        <f t="shared" si="580"/>
        <v>6.34</v>
      </c>
      <c r="DV169" s="25">
        <f t="shared" si="581"/>
        <v>0</v>
      </c>
      <c r="DW169" s="25">
        <f t="shared" si="582"/>
        <v>6.34</v>
      </c>
      <c r="DX169" s="25">
        <f t="shared" si="583"/>
        <v>0</v>
      </c>
      <c r="DY169" s="25">
        <f t="shared" si="584"/>
        <v>0</v>
      </c>
      <c r="DZ169" s="25">
        <f t="shared" si="585"/>
        <v>0</v>
      </c>
      <c r="EA169" s="25">
        <f t="shared" si="586"/>
        <v>0</v>
      </c>
      <c r="EB169" s="25">
        <f t="shared" si="587"/>
        <v>0</v>
      </c>
      <c r="EC169" s="25">
        <f t="shared" si="588"/>
        <v>0</v>
      </c>
      <c r="ED169" s="25">
        <f t="shared" si="589"/>
        <v>0</v>
      </c>
      <c r="EE169" s="25">
        <f t="shared" si="589"/>
        <v>0</v>
      </c>
      <c r="EF169" s="25">
        <f t="shared" si="590"/>
        <v>0</v>
      </c>
      <c r="EG169" s="25">
        <f t="shared" si="591"/>
        <v>0</v>
      </c>
      <c r="EH169" s="25">
        <f t="shared" si="591"/>
        <v>0</v>
      </c>
      <c r="EI169" s="25">
        <f t="shared" si="592"/>
        <v>0</v>
      </c>
      <c r="EJ169" s="18"/>
      <c r="EK169" s="18"/>
      <c r="EL169" s="18"/>
      <c r="EM169" s="18"/>
      <c r="EN169" s="16"/>
      <c r="EO169" s="16"/>
      <c r="EP169" s="16">
        <f>IF(OR(EN169="Cống tròn",EN169="Cống hộp",EN169="Ống nhựa"),INDEX(#REF!,MATCH(E169,#REF!,0)),IF(OR(EN169="Rãnh xây",EN169="Rãnh bê tông"),INDEX(#REF!,MATCH(E169,#REF!,0)),0))</f>
        <v>0</v>
      </c>
      <c r="EQ169" s="18"/>
      <c r="ER169" s="18"/>
      <c r="ES169" s="25">
        <f t="shared" si="593"/>
        <v>0</v>
      </c>
      <c r="ET169" s="1" t="str">
        <f>_xlfn.IFNA(IF(EN169="Cống tròn",INDEX(#REF!,MATCH(E169,#REF!,0)),IF(EN169="Cống hộp",INDEX(#REF!,MATCH(E169,#REF!,0)),EU169&amp;" ,"&amp;EV169)),0)</f>
        <v xml:space="preserve"> ,</v>
      </c>
      <c r="EU169" s="16"/>
      <c r="EV169" s="16"/>
      <c r="EW169" s="16" t="e">
        <f>_xlfn.IFNA(INDEX(#REF!,MATCH(E169,#REF!,0)),0)</f>
        <v>#REF!</v>
      </c>
      <c r="EX169" s="16"/>
      <c r="EY169" s="18">
        <v>0</v>
      </c>
      <c r="EZ169" s="18">
        <v>0</v>
      </c>
      <c r="FA169" s="18">
        <v>0</v>
      </c>
      <c r="FB169" s="19">
        <v>0</v>
      </c>
      <c r="FC169" s="19">
        <v>0</v>
      </c>
      <c r="FD169" s="25">
        <f t="shared" si="447"/>
        <v>0</v>
      </c>
      <c r="FE169" s="25">
        <f t="shared" si="594"/>
        <v>0</v>
      </c>
      <c r="FF169" s="18">
        <v>0</v>
      </c>
      <c r="FG169" s="18">
        <v>0</v>
      </c>
      <c r="FH169" s="18">
        <v>0</v>
      </c>
      <c r="FI169" s="25">
        <f t="shared" si="595"/>
        <v>0</v>
      </c>
      <c r="FJ169" s="18">
        <v>0</v>
      </c>
      <c r="FK169" s="18">
        <v>0</v>
      </c>
      <c r="FL169" s="18">
        <v>0</v>
      </c>
      <c r="FM169" s="18">
        <v>0</v>
      </c>
      <c r="FN169" s="18">
        <v>0</v>
      </c>
      <c r="FO169" s="25">
        <f t="shared" si="596"/>
        <v>0</v>
      </c>
      <c r="FP169" s="18">
        <v>0</v>
      </c>
      <c r="FQ169" s="18">
        <v>0</v>
      </c>
      <c r="FR169" s="25">
        <f t="shared" si="448"/>
        <v>0</v>
      </c>
      <c r="FS169" s="25">
        <f t="shared" si="449"/>
        <v>0</v>
      </c>
      <c r="FT169" s="25">
        <f t="shared" si="450"/>
        <v>0</v>
      </c>
      <c r="FU169" s="25">
        <f t="shared" si="451"/>
        <v>0</v>
      </c>
      <c r="FV169" s="25" t="str">
        <f t="shared" si="597"/>
        <v>Đủ</v>
      </c>
      <c r="FW169" s="25">
        <f t="shared" si="598"/>
        <v>0</v>
      </c>
      <c r="FX169" s="16"/>
      <c r="FY169" s="16"/>
      <c r="FZ169" s="16"/>
      <c r="GA169" s="16"/>
      <c r="GB169" s="19">
        <v>0</v>
      </c>
      <c r="GC169" s="19">
        <v>0</v>
      </c>
      <c r="GD169" s="19">
        <v>0</v>
      </c>
      <c r="GE169" s="19">
        <v>0</v>
      </c>
      <c r="GF169" s="19">
        <v>0</v>
      </c>
      <c r="GG169" s="19">
        <v>0</v>
      </c>
      <c r="GH169" s="19">
        <v>0</v>
      </c>
      <c r="GI169" s="19">
        <v>0</v>
      </c>
      <c r="GJ169" s="19">
        <v>0</v>
      </c>
      <c r="GK169" s="19">
        <v>0</v>
      </c>
      <c r="GL169" s="25">
        <f t="shared" si="452"/>
        <v>0</v>
      </c>
      <c r="GM169" s="25">
        <f t="shared" si="599"/>
        <v>0</v>
      </c>
      <c r="GN169" s="19">
        <v>0</v>
      </c>
      <c r="GO169" s="19">
        <v>0</v>
      </c>
      <c r="GP169" s="19">
        <v>0</v>
      </c>
      <c r="GQ169" s="19">
        <v>0</v>
      </c>
      <c r="GR169" s="1" t="e">
        <f>_xlfn.IFNA(INDEX(#REF!,MATCH(E169,#REF!,0)),0)</f>
        <v>#REF!</v>
      </c>
      <c r="GS169" s="16"/>
      <c r="GT169" s="18">
        <v>0</v>
      </c>
      <c r="GU169" s="18">
        <v>0</v>
      </c>
      <c r="GV169" s="18">
        <v>0</v>
      </c>
      <c r="GW169" s="18">
        <v>0</v>
      </c>
      <c r="GX169" s="25">
        <f t="shared" si="453"/>
        <v>0</v>
      </c>
      <c r="GY169" s="25">
        <f t="shared" si="454"/>
        <v>0</v>
      </c>
      <c r="GZ169" s="25">
        <f t="shared" si="600"/>
        <v>0</v>
      </c>
      <c r="HA169" s="1" t="e" cm="1">
        <f t="array" ref="HA169">INDEX(#REF!,MATCH(EJ169&amp;EK169&amp;HD169&amp;HE169&amp;HF169,#REF!&amp;#REF!&amp;#REF!&amp;#REF!&amp;#REF!,0))</f>
        <v>#REF!</v>
      </c>
      <c r="HB169" s="16"/>
      <c r="HC169" s="25">
        <f t="shared" si="601"/>
        <v>0</v>
      </c>
      <c r="HD169" s="18">
        <v>0</v>
      </c>
      <c r="HE169" s="18">
        <v>0</v>
      </c>
      <c r="HF169" s="18">
        <v>0</v>
      </c>
      <c r="HG169" s="1" t="e" cm="1">
        <f t="array" ref="HG169">INDEX(#REF!,MATCH(EJ169&amp;EK169&amp;HJ169&amp;HK169&amp;HL169,#REF!&amp;#REF!&amp;#REF!&amp;#REF!&amp;#REF!,0))</f>
        <v>#REF!</v>
      </c>
      <c r="HH169" s="16"/>
      <c r="HI169" s="25">
        <f t="shared" si="602"/>
        <v>0</v>
      </c>
      <c r="HJ169" s="25">
        <f t="shared" si="603"/>
        <v>0</v>
      </c>
      <c r="HK169" s="19">
        <v>0</v>
      </c>
      <c r="HL169" s="19">
        <v>0</v>
      </c>
      <c r="HM169" s="18">
        <v>0.01</v>
      </c>
      <c r="HN169" s="18">
        <v>1</v>
      </c>
      <c r="HO169" s="25">
        <f t="shared" si="604"/>
        <v>0</v>
      </c>
      <c r="HP169" s="25">
        <f t="shared" si="605"/>
        <v>0</v>
      </c>
      <c r="HQ169" s="25">
        <f t="shared" si="606"/>
        <v>0</v>
      </c>
      <c r="HR169" s="25">
        <f t="shared" si="607"/>
        <v>0</v>
      </c>
      <c r="HS169" s="25">
        <f t="shared" si="608"/>
        <v>0</v>
      </c>
      <c r="HT169" s="19">
        <v>0</v>
      </c>
      <c r="HU169" s="19">
        <v>0</v>
      </c>
      <c r="HV169" s="19">
        <v>0</v>
      </c>
      <c r="HW169" s="25">
        <f t="shared" si="609"/>
        <v>0</v>
      </c>
      <c r="HX169" s="19">
        <v>0</v>
      </c>
      <c r="HY169" s="19">
        <v>0</v>
      </c>
      <c r="HZ169" s="18">
        <v>0</v>
      </c>
      <c r="IA169" s="20">
        <f>ROUND(IF(EN169="Cống tròn",IF(EN169="Cống tròn",IF(EU169="Không có móng",IQ169-FF169,IF(EU169="Đế",IP169-FN169,IF(OR(EU169="Móng bê tông",EU169="Móng bê tông kết hợp đế"),II169-FJ169,0))),0),IF(EN169="Cống hộp",IF(AND(EN169="Cống hộp",EU169="Không có móng"),IQ169-GF169,IF(AND(EN169="Cống hộp",EU169="Móng bê tông"),IJ169-GB169,0)),IF(OR(EN169="Rãnh xây",EN169="Rãnh bê tông"),IF(OR(EN169="Rãnh xây",EN169="Rãnh bê tông"),IK169-GB169,0),IF(EN169="Ống nhựa",IF(AND(EN169="Ống nhựa",EU169="Không đắp cát"),IQ169-HT169,IF(AND(EN169="Ống nhựa",EU169="Đắp cát"),IH169-HX169,0)),IF(EN169="Rãnh thang",IF(EN169="Rãnh thang",IF(EU169="Móng bê tông",#REF!-#REF!,IQ169),0),0))))),2)</f>
        <v>0</v>
      </c>
      <c r="IB169" s="20">
        <f t="shared" si="610"/>
        <v>0</v>
      </c>
      <c r="IC169" s="20">
        <f t="shared" si="455"/>
        <v>0</v>
      </c>
      <c r="ID169" s="20">
        <f t="shared" si="456"/>
        <v>0</v>
      </c>
      <c r="IE169" s="20">
        <f t="shared" si="457"/>
        <v>0</v>
      </c>
      <c r="IF169" s="20">
        <f t="shared" si="458"/>
        <v>0</v>
      </c>
      <c r="IG169" s="20">
        <f>IF(EN169="Rãnh thang",IF(AND(EN169="Rãnh thang",EU169="Móng bê tông"),IQ169-#REF!,0),IF(EN169="Ống nhựa",IF(AND(EN169="Ống nhựa",EU169="Đắp cát"),IQ169-HT169,0),IF(EN169="Cống tròn",IF(EN169="Cống tròn",IF(OR(EU169="Móng bê tông",EU169="Móng bê tông kết hợp đế"),IM169-FL169,0),0),IF(EN169="Cống hộp",IF(AND(EN169="Cống hộp",EU169="Móng bê tông"),IN169-GD169,0),IF(OR(EN169="Rãnh xây",EN169="Rãnh bê tông"),IF(AND(EN169="Rãnh xây",EU169="Móng bê tông"),IO169-GD169,IF(AND(EN169="Rãnh bê tông",EU169="Móng bê tông"),IO169-GD169,0)),0)))))</f>
        <v>0</v>
      </c>
      <c r="IH169" s="20">
        <f t="shared" si="459"/>
        <v>0</v>
      </c>
      <c r="II169" s="20">
        <f t="shared" si="460"/>
        <v>0</v>
      </c>
      <c r="IJ169" s="20">
        <f t="shared" si="461"/>
        <v>0</v>
      </c>
      <c r="IK169" s="20">
        <f t="shared" si="462"/>
        <v>0</v>
      </c>
      <c r="IL169" s="20">
        <f t="shared" si="463"/>
        <v>0</v>
      </c>
      <c r="IM169" s="20">
        <f t="shared" si="464"/>
        <v>0</v>
      </c>
      <c r="IN169" s="20">
        <f t="shared" si="465"/>
        <v>0</v>
      </c>
      <c r="IO169" s="20">
        <f t="shared" si="466"/>
        <v>0</v>
      </c>
      <c r="IP169" s="20">
        <f t="shared" si="467"/>
        <v>0</v>
      </c>
      <c r="IQ169" s="18">
        <v>0</v>
      </c>
      <c r="IR169" s="25">
        <f t="shared" si="611"/>
        <v>0</v>
      </c>
      <c r="IS169" s="25">
        <f t="shared" si="468"/>
        <v>0</v>
      </c>
      <c r="IT169" s="25">
        <f t="shared" si="469"/>
        <v>0</v>
      </c>
      <c r="IU169" s="25">
        <f>ROUND(IF(EN169="Cống tròn",IF(EN169="Cống tròn",IV169+FF169,0),IF(EN169="Cống hộp",IF(EN169="Cống hộp",IV169+GP169,0),IF(OR(EN169="Rãnh xây",EN169="Rãnh bê tông"),IF(OR(EN169="Rãnh xây",EN169="Rãnh bê tông"),IV169+GP169,0),IF(EN169="ống nhựa",IF(EN169="Ống nhựa",IV169+HT169,0),IF(EN169="Rãnh thang",IF(EN169="Rãnh thang",IQ169+#REF!,0),0))))),2)</f>
        <v>0</v>
      </c>
      <c r="IV169" s="18">
        <v>0</v>
      </c>
      <c r="IW169" s="25">
        <f t="shared" si="470"/>
        <v>0</v>
      </c>
      <c r="IX169" s="25">
        <f t="shared" si="471"/>
        <v>0</v>
      </c>
      <c r="IY169" s="25">
        <f t="shared" si="472"/>
        <v>0</v>
      </c>
      <c r="IZ169" s="25">
        <f t="shared" si="473"/>
        <v>0</v>
      </c>
      <c r="JA169" s="25">
        <f t="shared" si="474"/>
        <v>0</v>
      </c>
      <c r="JB169" s="18">
        <v>0</v>
      </c>
      <c r="JC169" s="20">
        <f>ROUND(IF(EN169="Cống tròn",IF(EN169="Cống tròn",IF(EU169="Không có móng",JS169-FF169,IF(EU169="Đế",JR169-FN169,IF(OR(EU169="Móng bê tông",EU169="Móng bê tông kết hợp đế"),JK169-FJ169,0))),0),IF(EN169="Cống hộp",IF(AND(EN169="Cống hộp",EU169="Không có móng"),JS169-GF169,IF(AND(EN169="Cống hộp",EU169="Móng bê tông"),JL169-GB169,0)),IF(OR(EN169="Rãnh xây",EN169="Rãnh bê tông"),IF(OR(EN169="Rãnh xây",EN169="Rãnh bê tông"),JM169-GB169,0),IF(EN169="Ống nhựa",IF(AND(EN169="Ống nhựa",EU169="Không đắp cát"),JS169-HT169,IF(AND(EN169="Ống nhựa",EU169="Đắp cát"),JJ169-HX169,0)),IF(EN169="Rãnh thang",IF(EN169="Rãnh thang",IF(EU169="Móng bê tông",#REF!-#REF!,JS169),0),0))))),2)</f>
        <v>0</v>
      </c>
      <c r="JD169" s="20">
        <f t="shared" si="612"/>
        <v>0</v>
      </c>
      <c r="JE169" s="20">
        <f t="shared" si="475"/>
        <v>0</v>
      </c>
      <c r="JF169" s="20">
        <f t="shared" si="476"/>
        <v>0</v>
      </c>
      <c r="JG169" s="20">
        <f t="shared" si="477"/>
        <v>0</v>
      </c>
      <c r="JH169" s="20">
        <f t="shared" si="478"/>
        <v>0</v>
      </c>
      <c r="JI169" s="20">
        <f>IF(EN169="Rãnh thang",IF(AND(EN169="Rãnh thang",EU169="Móng bê tông"),JS169-#REF!,0),IF(EN169="Ống nhựa",IF(AND(EN169="Ống nhựa",EU169="Đắp cát"),JS169-HT169,0),IF(EN169="Cống tròn",IF(EN169="Cống tròn",IF(OR(EU169="Móng bê tông",EU169="Móng bê tông kết hợp đế"),JO169-FL169,0),0),IF(EN169="Cống hộp",IF(AND(EN169="Cống hộp",EU169="Móng bê tông"),JP169-GD169,0),IF(OR(EN169="Rãnh xây",EN169="Rãnh bê tông"),IF(AND(EN169="Rãnh xây",EU169="Móng bê tông"),JQ169-GD169,IF(AND(EN169="Rãnh bê tông",EU169="Móng bê tông"),JQ169-GD169,0)),0)))))</f>
        <v>0</v>
      </c>
      <c r="JJ169" s="20">
        <f t="shared" si="479"/>
        <v>0</v>
      </c>
      <c r="JK169" s="20">
        <f t="shared" si="480"/>
        <v>0</v>
      </c>
      <c r="JL169" s="20">
        <f t="shared" si="481"/>
        <v>0</v>
      </c>
      <c r="JM169" s="20">
        <f t="shared" si="482"/>
        <v>0</v>
      </c>
      <c r="JN169" s="20">
        <f t="shared" si="483"/>
        <v>0</v>
      </c>
      <c r="JO169" s="20">
        <f t="shared" si="484"/>
        <v>0</v>
      </c>
      <c r="JP169" s="20">
        <f t="shared" si="485"/>
        <v>0</v>
      </c>
      <c r="JQ169" s="20">
        <f t="shared" si="486"/>
        <v>0</v>
      </c>
      <c r="JR169" s="20">
        <f t="shared" si="487"/>
        <v>0</v>
      </c>
      <c r="JS169" s="26">
        <v>0</v>
      </c>
      <c r="JT169" s="25">
        <f t="shared" si="613"/>
        <v>0</v>
      </c>
      <c r="JU169" s="25">
        <f t="shared" si="488"/>
        <v>0</v>
      </c>
      <c r="JV169" s="25">
        <f t="shared" si="489"/>
        <v>0</v>
      </c>
      <c r="JW169" s="25">
        <f>ROUND(IF(EN169="Cống tròn",IF(EN169="Cống tròn",JX169+FF169,0),IF(EN169="Cống hộp",IF(EN169="Cống hộp",JX169+GP169,0),IF(OR(EN169="Rãnh xây",EN169="Rãnh bê tông"),IF(OR(EN169="Rãnh xây",EN169="Rãnh bê tông"),JX169+GP169,0),IF(EN169="ống nhựa",IF(EN169="Ống nhựa",JX169+HT169,0),IF(EN169="Rãnh thang",IF(EN169="Rãnh thang",JS169+#REF!,0),0))))),2)</f>
        <v>0</v>
      </c>
      <c r="JX169" s="27">
        <v>0</v>
      </c>
      <c r="JY169" s="25">
        <f t="shared" si="490"/>
        <v>0</v>
      </c>
      <c r="JZ169" s="25">
        <f t="shared" si="491"/>
        <v>0</v>
      </c>
      <c r="KA169" s="25">
        <f t="shared" si="492"/>
        <v>0</v>
      </c>
      <c r="KB169" s="25">
        <f t="shared" si="493"/>
        <v>0</v>
      </c>
      <c r="KC169" s="25">
        <f t="shared" si="494"/>
        <v>0</v>
      </c>
      <c r="KD169" s="28" t="s">
        <v>98</v>
      </c>
      <c r="KE169" s="27">
        <v>0</v>
      </c>
      <c r="KF169" s="25">
        <f t="shared" si="495"/>
        <v>0</v>
      </c>
      <c r="KG169" s="25">
        <f t="shared" si="614"/>
        <v>0</v>
      </c>
      <c r="KH169" s="27">
        <v>0</v>
      </c>
      <c r="KI169" s="25">
        <f t="shared" si="496"/>
        <v>0</v>
      </c>
      <c r="KJ169" s="25">
        <f t="shared" si="615"/>
        <v>0</v>
      </c>
      <c r="KK169" s="25">
        <f t="shared" si="497"/>
        <v>0</v>
      </c>
      <c r="KL169" s="25">
        <f t="shared" si="498"/>
        <v>0</v>
      </c>
      <c r="KM169" s="25">
        <f t="shared" si="616"/>
        <v>0</v>
      </c>
      <c r="KN169" s="25">
        <f t="shared" si="499"/>
        <v>0</v>
      </c>
      <c r="KO169" s="25">
        <f t="shared" si="500"/>
        <v>0</v>
      </c>
      <c r="KP169" s="25">
        <f t="shared" si="617"/>
        <v>0</v>
      </c>
      <c r="KQ169" s="25">
        <f t="shared" si="501"/>
        <v>0</v>
      </c>
      <c r="KR169" s="25">
        <f t="shared" si="502"/>
        <v>0</v>
      </c>
      <c r="KS169" s="25">
        <f t="shared" si="618"/>
        <v>0</v>
      </c>
      <c r="KT169" s="25">
        <f t="shared" si="503"/>
        <v>0</v>
      </c>
      <c r="KU169" s="25">
        <f t="shared" si="504"/>
        <v>0</v>
      </c>
      <c r="KV169" s="25">
        <f t="shared" si="619"/>
        <v>0</v>
      </c>
      <c r="KW169" s="25">
        <f t="shared" si="505"/>
        <v>0</v>
      </c>
      <c r="KX169" s="25">
        <f t="shared" si="506"/>
        <v>0</v>
      </c>
      <c r="KY169" s="25">
        <f t="shared" si="620"/>
        <v>0</v>
      </c>
      <c r="KZ169" s="25">
        <f t="shared" si="507"/>
        <v>0</v>
      </c>
      <c r="LA169" s="25">
        <f t="shared" si="508"/>
        <v>0</v>
      </c>
      <c r="LB169" s="25">
        <f t="shared" si="621"/>
        <v>0</v>
      </c>
      <c r="LC169" s="25">
        <f t="shared" si="509"/>
        <v>0</v>
      </c>
      <c r="LD169" s="25">
        <f t="shared" si="510"/>
        <v>0</v>
      </c>
      <c r="LE169" s="25">
        <f t="shared" si="622"/>
        <v>0</v>
      </c>
      <c r="LF169" s="25">
        <f t="shared" si="511"/>
        <v>0</v>
      </c>
      <c r="LG169" s="25">
        <f t="shared" si="512"/>
        <v>0</v>
      </c>
      <c r="LH169" s="25">
        <f t="shared" si="623"/>
        <v>0</v>
      </c>
      <c r="LI169" s="25">
        <f t="shared" si="513"/>
        <v>0</v>
      </c>
      <c r="LJ169" s="25">
        <f t="shared" si="514"/>
        <v>0</v>
      </c>
      <c r="LK169" s="25">
        <f t="shared" si="624"/>
        <v>0</v>
      </c>
      <c r="LL169" s="25">
        <f t="shared" si="515"/>
        <v>0</v>
      </c>
      <c r="LM169" s="25">
        <f t="shared" si="516"/>
        <v>0</v>
      </c>
      <c r="LN169" s="25">
        <f t="shared" si="625"/>
        <v>0</v>
      </c>
      <c r="LO169" s="25">
        <f t="shared" si="517"/>
        <v>0</v>
      </c>
      <c r="LP169" s="25">
        <f t="shared" si="518"/>
        <v>0</v>
      </c>
      <c r="LQ169" s="25">
        <f t="shared" si="626"/>
        <v>0</v>
      </c>
      <c r="LR169" s="25">
        <f t="shared" si="519"/>
        <v>0</v>
      </c>
      <c r="LS169" s="25">
        <f t="shared" si="520"/>
        <v>0</v>
      </c>
      <c r="LT169" s="25">
        <f t="shared" si="627"/>
        <v>0</v>
      </c>
      <c r="LU169" s="25">
        <f t="shared" si="521"/>
        <v>0</v>
      </c>
      <c r="LV169" s="25">
        <f t="shared" si="522"/>
        <v>0</v>
      </c>
      <c r="LW169" s="25">
        <f t="shared" si="628"/>
        <v>0</v>
      </c>
      <c r="LX169" s="25">
        <f t="shared" si="523"/>
        <v>0</v>
      </c>
      <c r="LY169" s="25">
        <f t="shared" si="524"/>
        <v>0</v>
      </c>
      <c r="LZ169" s="25">
        <f t="shared" si="629"/>
        <v>0</v>
      </c>
      <c r="MA169" s="25">
        <f t="shared" si="525"/>
        <v>0</v>
      </c>
      <c r="MB169" s="25">
        <f t="shared" si="526"/>
        <v>0</v>
      </c>
      <c r="MC169" s="25">
        <f t="shared" si="630"/>
        <v>0</v>
      </c>
      <c r="MD169" s="25">
        <f t="shared" si="527"/>
        <v>0</v>
      </c>
      <c r="ME169" s="25">
        <f t="shared" si="528"/>
        <v>0</v>
      </c>
      <c r="MF169" s="25">
        <f t="shared" si="631"/>
        <v>0</v>
      </c>
      <c r="MG169" s="25">
        <f t="shared" si="529"/>
        <v>0</v>
      </c>
      <c r="MH169" s="25">
        <f t="shared" si="530"/>
        <v>0</v>
      </c>
      <c r="MI169" s="25">
        <f t="shared" si="632"/>
        <v>0</v>
      </c>
      <c r="MJ169" s="25">
        <f t="shared" si="531"/>
        <v>0</v>
      </c>
      <c r="MK169" s="25">
        <f t="shared" si="532"/>
        <v>0</v>
      </c>
      <c r="ML169" s="25">
        <f t="shared" si="633"/>
        <v>0</v>
      </c>
      <c r="MM169" s="25">
        <f t="shared" si="533"/>
        <v>0</v>
      </c>
      <c r="MN169" s="25">
        <f t="shared" si="534"/>
        <v>0</v>
      </c>
      <c r="MO169" s="25">
        <f t="shared" si="634"/>
        <v>0</v>
      </c>
      <c r="MP169" s="25">
        <f t="shared" si="535"/>
        <v>0</v>
      </c>
      <c r="MQ169" s="25">
        <f t="shared" si="536"/>
        <v>0</v>
      </c>
      <c r="MR169" s="25">
        <f t="shared" si="635"/>
        <v>0</v>
      </c>
      <c r="MS169" s="29">
        <v>0</v>
      </c>
      <c r="MT169" s="29">
        <v>0</v>
      </c>
      <c r="MU169" s="29">
        <v>1</v>
      </c>
      <c r="MV169" s="29">
        <v>1</v>
      </c>
      <c r="MW169" s="25">
        <f t="shared" si="537"/>
        <v>0</v>
      </c>
      <c r="MX169" s="25">
        <f t="shared" si="538"/>
        <v>0</v>
      </c>
      <c r="MY169" s="25">
        <f t="shared" si="539"/>
        <v>0</v>
      </c>
      <c r="MZ169" s="25">
        <f t="shared" si="540"/>
        <v>0</v>
      </c>
      <c r="NA169" s="25">
        <f t="shared" si="541"/>
        <v>0</v>
      </c>
      <c r="NB169" s="25">
        <f t="shared" si="542"/>
        <v>0</v>
      </c>
      <c r="NC169" s="25">
        <f t="shared" si="543"/>
        <v>0</v>
      </c>
      <c r="ND169" s="25">
        <f t="shared" si="544"/>
        <v>0</v>
      </c>
      <c r="NE169" s="25">
        <f t="shared" si="636"/>
        <v>0</v>
      </c>
      <c r="NF169" s="25">
        <f t="shared" si="636"/>
        <v>0</v>
      </c>
      <c r="NG169" s="25">
        <f t="shared" si="636"/>
        <v>0</v>
      </c>
      <c r="NH169" s="25">
        <f t="shared" si="545"/>
        <v>0</v>
      </c>
      <c r="NI169" s="25">
        <f t="shared" si="546"/>
        <v>0</v>
      </c>
      <c r="NJ169" s="25">
        <f t="shared" si="547"/>
        <v>0</v>
      </c>
      <c r="NK169" s="25">
        <f t="shared" si="548"/>
        <v>0</v>
      </c>
      <c r="NL169" s="25">
        <f t="shared" si="549"/>
        <v>0</v>
      </c>
      <c r="NM169" s="25">
        <f t="shared" si="550"/>
        <v>0</v>
      </c>
      <c r="NN169" s="25">
        <f t="shared" si="637"/>
        <v>0</v>
      </c>
      <c r="NO169" s="25">
        <f t="shared" si="551"/>
        <v>0</v>
      </c>
      <c r="NP169" s="25">
        <f t="shared" si="552"/>
        <v>0</v>
      </c>
      <c r="NQ169" s="25">
        <f t="shared" si="638"/>
        <v>0</v>
      </c>
      <c r="NR169" s="25">
        <f t="shared" si="553"/>
        <v>0</v>
      </c>
      <c r="NS169" s="25">
        <f t="shared" si="554"/>
        <v>0</v>
      </c>
      <c r="NT169" s="25">
        <f t="shared" si="639"/>
        <v>0</v>
      </c>
      <c r="NU169" s="25">
        <f t="shared" si="555"/>
        <v>0</v>
      </c>
      <c r="NV169" s="25">
        <f t="shared" si="556"/>
        <v>0</v>
      </c>
      <c r="NW169" s="25">
        <f t="shared" si="640"/>
        <v>0</v>
      </c>
      <c r="NX169" s="25">
        <f t="shared" si="641"/>
        <v>0</v>
      </c>
      <c r="NY169" s="25">
        <f t="shared" si="641"/>
        <v>0</v>
      </c>
      <c r="NZ169" s="25">
        <f t="shared" si="642"/>
        <v>0</v>
      </c>
      <c r="OA169" s="25">
        <f t="shared" si="643"/>
        <v>0</v>
      </c>
      <c r="OB169" s="25">
        <f t="shared" si="643"/>
        <v>0</v>
      </c>
      <c r="OC169" s="25">
        <f t="shared" si="644"/>
        <v>0</v>
      </c>
      <c r="OD169" s="25">
        <f t="shared" si="645"/>
        <v>0</v>
      </c>
      <c r="OE169" s="25">
        <f t="shared" si="645"/>
        <v>0</v>
      </c>
      <c r="OF169" s="25">
        <f t="shared" si="645"/>
        <v>0</v>
      </c>
      <c r="OG169" s="25">
        <f t="shared" si="557"/>
        <v>0</v>
      </c>
      <c r="OH169" s="25">
        <f t="shared" si="558"/>
        <v>0</v>
      </c>
      <c r="OI169" s="25">
        <f t="shared" si="559"/>
        <v>0</v>
      </c>
      <c r="OJ169" s="25">
        <f t="shared" si="560"/>
        <v>0</v>
      </c>
      <c r="OK169" s="25">
        <f t="shared" si="561"/>
        <v>0</v>
      </c>
      <c r="OL169" s="25">
        <f t="shared" si="562"/>
        <v>0</v>
      </c>
      <c r="OM169" s="25">
        <f t="shared" si="646"/>
        <v>0</v>
      </c>
      <c r="ON169" s="25">
        <f t="shared" si="646"/>
        <v>0</v>
      </c>
      <c r="OO169" s="25">
        <f t="shared" si="646"/>
        <v>0</v>
      </c>
      <c r="OP169" s="25">
        <f t="shared" si="563"/>
        <v>0</v>
      </c>
      <c r="OQ169" s="25">
        <f t="shared" si="564"/>
        <v>0</v>
      </c>
      <c r="OR169" s="25">
        <f t="shared" si="647"/>
        <v>0</v>
      </c>
      <c r="OS169" s="19">
        <v>535613.18099999998</v>
      </c>
      <c r="OT169" s="19">
        <v>2371535.1919999998</v>
      </c>
    </row>
    <row r="170" spans="1:410" ht="33" customHeight="1" x14ac:dyDescent="0.25">
      <c r="A170" s="18"/>
      <c r="B170" s="18" t="s">
        <v>939</v>
      </c>
      <c r="C170" s="18">
        <v>1547.66</v>
      </c>
      <c r="D170" s="16" t="e">
        <f>_xlfn.IFNA(INDEX(#REF!,MATCH(E170,#REF!,0)),0)</f>
        <v>#REF!</v>
      </c>
      <c r="E170" s="18" t="s">
        <v>961</v>
      </c>
      <c r="F170" s="16" t="s">
        <v>765</v>
      </c>
      <c r="G170" s="16" t="s">
        <v>766</v>
      </c>
      <c r="H170" s="16" t="s">
        <v>767</v>
      </c>
      <c r="I170" s="16" t="s">
        <v>768</v>
      </c>
      <c r="J170" s="16" t="s">
        <v>769</v>
      </c>
      <c r="K170" s="16" t="s">
        <v>770</v>
      </c>
      <c r="L170" s="16" t="s">
        <v>771</v>
      </c>
      <c r="M170" s="18">
        <v>1.64</v>
      </c>
      <c r="N170" s="18">
        <v>1.94</v>
      </c>
      <c r="O170" s="18">
        <v>2.04</v>
      </c>
      <c r="P170" s="18">
        <v>2.34</v>
      </c>
      <c r="Q170" s="18">
        <v>0.1</v>
      </c>
      <c r="R170" s="18">
        <v>1.8399999999999999</v>
      </c>
      <c r="S170" s="18">
        <v>2.14</v>
      </c>
      <c r="T170" s="18">
        <v>0.2</v>
      </c>
      <c r="U170" s="18">
        <v>0</v>
      </c>
      <c r="V170" s="18">
        <v>0</v>
      </c>
      <c r="W170" s="18">
        <v>0</v>
      </c>
      <c r="X170" s="18">
        <v>1.64</v>
      </c>
      <c r="Y170" s="18">
        <v>1.9</v>
      </c>
      <c r="Z170" s="20">
        <f t="shared" si="565"/>
        <v>2.1</v>
      </c>
      <c r="AA170" s="18">
        <v>0.22</v>
      </c>
      <c r="AB170" s="18">
        <v>0</v>
      </c>
      <c r="AC170" s="18">
        <v>0</v>
      </c>
      <c r="AD170" s="18">
        <v>0</v>
      </c>
      <c r="AE170" s="18">
        <v>0</v>
      </c>
      <c r="AF170" s="18">
        <v>0</v>
      </c>
      <c r="AG170" s="18">
        <v>1.2</v>
      </c>
      <c r="AH170" s="18">
        <v>1.5</v>
      </c>
      <c r="AI170" s="20">
        <f t="shared" si="566"/>
        <v>2.25</v>
      </c>
      <c r="AJ170" s="18">
        <v>0</v>
      </c>
      <c r="AK170" s="18">
        <v>0</v>
      </c>
      <c r="AL170" s="20">
        <f t="shared" si="567"/>
        <v>0</v>
      </c>
      <c r="AM170" s="18">
        <v>1.64</v>
      </c>
      <c r="AN170" s="18">
        <v>1.5</v>
      </c>
      <c r="AO170" s="18">
        <v>0.15</v>
      </c>
      <c r="AP170" s="18">
        <v>0.22</v>
      </c>
      <c r="AQ170" s="18">
        <v>1.64</v>
      </c>
      <c r="AR170" s="18">
        <v>1.72</v>
      </c>
      <c r="AS170" s="18">
        <v>0.12</v>
      </c>
      <c r="AT170" s="18">
        <v>0.11</v>
      </c>
      <c r="AU170" s="18">
        <v>0</v>
      </c>
      <c r="AV170" s="18">
        <v>1</v>
      </c>
      <c r="AW170" s="18">
        <v>0</v>
      </c>
      <c r="AX170" s="18">
        <v>0</v>
      </c>
      <c r="AY170" s="18">
        <v>0</v>
      </c>
      <c r="AZ170" s="18">
        <v>0</v>
      </c>
      <c r="BA170" s="18">
        <v>0</v>
      </c>
      <c r="BB170" s="18">
        <v>0</v>
      </c>
      <c r="BC170" s="18">
        <v>0</v>
      </c>
      <c r="BD170" s="18">
        <v>0</v>
      </c>
      <c r="BE170" s="18">
        <v>1</v>
      </c>
      <c r="BF170" s="18">
        <v>0</v>
      </c>
      <c r="BG170" s="18">
        <v>0</v>
      </c>
      <c r="BH170" s="18">
        <v>0</v>
      </c>
      <c r="BI170" s="18">
        <v>0</v>
      </c>
      <c r="BJ170" s="18">
        <v>0</v>
      </c>
      <c r="BK170" s="18">
        <v>0</v>
      </c>
      <c r="BL170" s="18">
        <v>0</v>
      </c>
      <c r="BM170" s="18">
        <v>0</v>
      </c>
      <c r="BN170" s="18">
        <v>0</v>
      </c>
      <c r="BO170" s="18">
        <v>0</v>
      </c>
      <c r="BP170" s="18">
        <v>0</v>
      </c>
      <c r="BQ170" s="18">
        <v>0</v>
      </c>
      <c r="BR170" s="18">
        <v>0</v>
      </c>
      <c r="BS170" s="18">
        <v>0</v>
      </c>
      <c r="BT170" s="18">
        <v>0</v>
      </c>
      <c r="BU170" s="18">
        <v>0</v>
      </c>
      <c r="BV170" s="18">
        <v>0</v>
      </c>
      <c r="BW170" s="18">
        <v>0</v>
      </c>
      <c r="BX170" s="18">
        <v>0</v>
      </c>
      <c r="BY170" s="18">
        <v>0</v>
      </c>
      <c r="BZ170" s="18">
        <v>0</v>
      </c>
      <c r="CA170" s="16" t="e">
        <f>_xlfn.IFNA(IF(RIGHT(D170,2)="=G",0,INDEX(#REF!,MATCH(E170,#REF!,0))),0)</f>
        <v>#REF!</v>
      </c>
      <c r="CB170" s="16" t="s">
        <v>776</v>
      </c>
      <c r="CC170" s="18">
        <v>0</v>
      </c>
      <c r="CD170" s="18">
        <v>0</v>
      </c>
      <c r="CE170" s="18">
        <v>1.4</v>
      </c>
      <c r="CF170" s="18">
        <v>0.85</v>
      </c>
      <c r="CG170" s="18">
        <v>0.12</v>
      </c>
      <c r="CH170" s="18">
        <v>2</v>
      </c>
      <c r="CI170" s="16" t="s">
        <v>98</v>
      </c>
      <c r="CJ170" s="18">
        <v>0</v>
      </c>
      <c r="CK170" s="20">
        <f t="shared" si="432"/>
        <v>2.7</v>
      </c>
      <c r="CL170" s="20">
        <f t="shared" si="568"/>
        <v>2.7</v>
      </c>
      <c r="CM170" s="18">
        <v>62.43</v>
      </c>
      <c r="CN170" s="18">
        <v>47.05</v>
      </c>
      <c r="CO170" s="18">
        <v>46.210999999999999</v>
      </c>
      <c r="CP170" s="22">
        <f t="shared" si="433"/>
        <v>47.05</v>
      </c>
      <c r="CQ170" s="22">
        <f t="shared" si="434"/>
        <v>44.35</v>
      </c>
      <c r="CR170" s="22">
        <f t="shared" si="569"/>
        <v>2.7</v>
      </c>
      <c r="CS170" s="22">
        <f t="shared" si="435"/>
        <v>44.449999999999996</v>
      </c>
      <c r="CT170" s="22">
        <f t="shared" si="436"/>
        <v>44.65</v>
      </c>
      <c r="CU170" s="18">
        <v>44.65</v>
      </c>
      <c r="CV170" s="22">
        <f t="shared" si="570"/>
        <v>2.1</v>
      </c>
      <c r="CW170" s="22">
        <f t="shared" si="437"/>
        <v>0</v>
      </c>
      <c r="CX170" s="22">
        <f t="shared" si="438"/>
        <v>0</v>
      </c>
      <c r="CY170" s="22">
        <f t="shared" si="439"/>
        <v>46.78</v>
      </c>
      <c r="CZ170" s="22">
        <f t="shared" si="440"/>
        <v>46.93</v>
      </c>
      <c r="DA170" s="18">
        <v>47.05</v>
      </c>
      <c r="DB170" s="20">
        <f t="shared" si="571"/>
        <v>2.7</v>
      </c>
      <c r="DC170" s="20">
        <f t="shared" si="572"/>
        <v>0</v>
      </c>
      <c r="DD170" s="20">
        <f t="shared" si="573"/>
        <v>2.7</v>
      </c>
      <c r="DE170" s="20">
        <f t="shared" si="441"/>
        <v>0.1</v>
      </c>
      <c r="DF170" s="20">
        <f t="shared" si="442"/>
        <v>0.2</v>
      </c>
      <c r="DG170" s="20">
        <f t="shared" si="443"/>
        <v>2.37</v>
      </c>
      <c r="DH170" s="20">
        <f t="shared" si="444"/>
        <v>0</v>
      </c>
      <c r="DI170" s="20">
        <f t="shared" si="445"/>
        <v>0</v>
      </c>
      <c r="DJ170" s="20">
        <f t="shared" si="446"/>
        <v>0</v>
      </c>
      <c r="DK170" s="20">
        <f t="shared" si="574"/>
        <v>2.67</v>
      </c>
      <c r="DL170" s="20">
        <f t="shared" si="575"/>
        <v>0</v>
      </c>
      <c r="DM170" s="20">
        <f t="shared" si="576"/>
        <v>3.0000000000000249E-2</v>
      </c>
      <c r="DN170" s="20">
        <f t="shared" si="577"/>
        <v>0</v>
      </c>
      <c r="DO170" s="18">
        <v>2.54</v>
      </c>
      <c r="DP170" s="18">
        <v>0</v>
      </c>
      <c r="DQ170" s="18">
        <v>1</v>
      </c>
      <c r="DR170" s="18">
        <v>1</v>
      </c>
      <c r="DS170" s="25">
        <f t="shared" si="578"/>
        <v>2.54</v>
      </c>
      <c r="DT170" s="25">
        <f t="shared" si="579"/>
        <v>0</v>
      </c>
      <c r="DU170" s="25">
        <f t="shared" si="580"/>
        <v>6.86</v>
      </c>
      <c r="DV170" s="25">
        <f t="shared" si="581"/>
        <v>0</v>
      </c>
      <c r="DW170" s="25">
        <f t="shared" si="582"/>
        <v>6.86</v>
      </c>
      <c r="DX170" s="25">
        <f t="shared" si="583"/>
        <v>13.99</v>
      </c>
      <c r="DY170" s="25">
        <f t="shared" si="584"/>
        <v>0</v>
      </c>
      <c r="DZ170" s="25">
        <f t="shared" si="585"/>
        <v>13.99</v>
      </c>
      <c r="EA170" s="25">
        <f t="shared" si="586"/>
        <v>8.81</v>
      </c>
      <c r="EB170" s="25">
        <f t="shared" si="587"/>
        <v>0</v>
      </c>
      <c r="EC170" s="25">
        <f t="shared" si="588"/>
        <v>8.81</v>
      </c>
      <c r="ED170" s="25">
        <f t="shared" si="589"/>
        <v>5.18</v>
      </c>
      <c r="EE170" s="25">
        <f t="shared" si="589"/>
        <v>0</v>
      </c>
      <c r="EF170" s="25">
        <f t="shared" si="590"/>
        <v>5.18</v>
      </c>
      <c r="EG170" s="25">
        <f t="shared" si="591"/>
        <v>8.81</v>
      </c>
      <c r="EH170" s="25">
        <f t="shared" si="591"/>
        <v>0</v>
      </c>
      <c r="EI170" s="25">
        <f t="shared" si="592"/>
        <v>8.81</v>
      </c>
      <c r="EJ170" s="18">
        <v>1547.66</v>
      </c>
      <c r="EK170" s="18">
        <v>1508.96</v>
      </c>
      <c r="EL170" s="18" t="s">
        <v>961</v>
      </c>
      <c r="EM170" s="18" t="s">
        <v>962</v>
      </c>
      <c r="EN170" s="16" t="s">
        <v>774</v>
      </c>
      <c r="EO170" s="16" t="s">
        <v>132</v>
      </c>
      <c r="EP170" s="16" t="e">
        <f>IF(OR(EN170="Cống tròn",EN170="Cống hộp",EN170="Ống nhựa"),INDEX(#REF!,MATCH(E170,#REF!,0)),IF(OR(EN170="Rãnh xây",EN170="Rãnh bê tông"),INDEX(#REF!,MATCH(E170,#REF!,0)),0))</f>
        <v>#REF!</v>
      </c>
      <c r="EQ170" s="18">
        <v>37.500000000000043</v>
      </c>
      <c r="ER170" s="18">
        <v>1</v>
      </c>
      <c r="ES170" s="25">
        <f t="shared" si="593"/>
        <v>37</v>
      </c>
      <c r="ET170" s="1" t="e">
        <f>_xlfn.IFNA(IF(EN170="Cống tròn",INDEX(#REF!,MATCH(E170,#REF!,0)),IF(EN170="Cống hộp",INDEX(#REF!,MATCH(E170,#REF!,0)),EU170&amp;" ,"&amp;EV170)),0)</f>
        <v>#REF!</v>
      </c>
      <c r="EU170" s="16" t="s">
        <v>769</v>
      </c>
      <c r="EV170" s="16" t="s">
        <v>775</v>
      </c>
      <c r="EW170" s="16" t="e">
        <f>_xlfn.IFNA(INDEX(#REF!,MATCH(E170,#REF!,0)),0)</f>
        <v>#REF!</v>
      </c>
      <c r="EX170" s="16"/>
      <c r="EY170" s="18">
        <v>0</v>
      </c>
      <c r="EZ170" s="18">
        <v>0</v>
      </c>
      <c r="FA170" s="18">
        <v>0</v>
      </c>
      <c r="FB170" s="19">
        <v>0</v>
      </c>
      <c r="FC170" s="19">
        <v>0</v>
      </c>
      <c r="FD170" s="25">
        <f t="shared" si="447"/>
        <v>0</v>
      </c>
      <c r="FE170" s="25">
        <f t="shared" si="594"/>
        <v>0</v>
      </c>
      <c r="FF170" s="18">
        <v>0.1</v>
      </c>
      <c r="FG170" s="18">
        <v>2</v>
      </c>
      <c r="FH170" s="18">
        <v>1</v>
      </c>
      <c r="FI170" s="25">
        <f t="shared" si="595"/>
        <v>1.2</v>
      </c>
      <c r="FJ170" s="18">
        <v>0</v>
      </c>
      <c r="FK170" s="18">
        <v>0</v>
      </c>
      <c r="FL170" s="18">
        <v>0.2</v>
      </c>
      <c r="FM170" s="18">
        <v>1.4</v>
      </c>
      <c r="FN170" s="18">
        <v>0</v>
      </c>
      <c r="FO170" s="25">
        <f t="shared" si="596"/>
        <v>1.4</v>
      </c>
      <c r="FP170" s="18">
        <v>1.4999999999999999E-2</v>
      </c>
      <c r="FQ170" s="18">
        <v>1</v>
      </c>
      <c r="FR170" s="25">
        <f t="shared" si="448"/>
        <v>36</v>
      </c>
      <c r="FS170" s="25">
        <f t="shared" si="449"/>
        <v>0.52500000000000002</v>
      </c>
      <c r="FT170" s="25">
        <f t="shared" si="450"/>
        <v>36.524999999999999</v>
      </c>
      <c r="FU170" s="25">
        <f t="shared" si="451"/>
        <v>-0.97500000000004405</v>
      </c>
      <c r="FV170" s="25" t="str">
        <f t="shared" si="597"/>
        <v>Thêm 01</v>
      </c>
      <c r="FW170" s="25">
        <f t="shared" si="598"/>
        <v>0.04</v>
      </c>
      <c r="FX170" s="16"/>
      <c r="FY170" s="16"/>
      <c r="FZ170" s="16"/>
      <c r="GA170" s="16"/>
      <c r="GB170" s="19">
        <v>0</v>
      </c>
      <c r="GC170" s="19">
        <v>0</v>
      </c>
      <c r="GD170" s="19">
        <v>0</v>
      </c>
      <c r="GE170" s="19">
        <v>0</v>
      </c>
      <c r="GF170" s="19">
        <v>0</v>
      </c>
      <c r="GG170" s="19">
        <v>0</v>
      </c>
      <c r="GH170" s="19">
        <v>0</v>
      </c>
      <c r="GI170" s="19">
        <v>0</v>
      </c>
      <c r="GJ170" s="19">
        <v>0</v>
      </c>
      <c r="GK170" s="19">
        <v>0</v>
      </c>
      <c r="GL170" s="25">
        <f t="shared" si="452"/>
        <v>0</v>
      </c>
      <c r="GM170" s="25">
        <f t="shared" si="599"/>
        <v>0</v>
      </c>
      <c r="GN170" s="19">
        <v>0</v>
      </c>
      <c r="GO170" s="19">
        <v>0</v>
      </c>
      <c r="GP170" s="19">
        <v>0</v>
      </c>
      <c r="GQ170" s="19">
        <v>0</v>
      </c>
      <c r="GR170" s="1" t="e">
        <f>_xlfn.IFNA(INDEX(#REF!,MATCH(E170,#REF!,0)),0)</f>
        <v>#REF!</v>
      </c>
      <c r="GS170" s="16"/>
      <c r="GT170" s="18">
        <v>0</v>
      </c>
      <c r="GU170" s="18">
        <v>0</v>
      </c>
      <c r="GV170" s="18">
        <v>0</v>
      </c>
      <c r="GW170" s="18">
        <v>0</v>
      </c>
      <c r="GX170" s="25">
        <f t="shared" si="453"/>
        <v>0</v>
      </c>
      <c r="GY170" s="25">
        <f t="shared" si="454"/>
        <v>0</v>
      </c>
      <c r="GZ170" s="25">
        <f t="shared" si="600"/>
        <v>0</v>
      </c>
      <c r="HA170" s="1" t="e" cm="1">
        <f t="array" ref="HA170">INDEX(#REF!,MATCH(EJ170&amp;EK170&amp;HD170&amp;HE170&amp;HF170,#REF!&amp;#REF!&amp;#REF!&amp;#REF!&amp;#REF!,0))</f>
        <v>#REF!</v>
      </c>
      <c r="HB170" s="16"/>
      <c r="HC170" s="25">
        <f t="shared" si="601"/>
        <v>0</v>
      </c>
      <c r="HD170" s="18">
        <v>0</v>
      </c>
      <c r="HE170" s="18">
        <v>0</v>
      </c>
      <c r="HF170" s="18">
        <v>0</v>
      </c>
      <c r="HG170" s="1" t="e" cm="1">
        <f t="array" ref="HG170">INDEX(#REF!,MATCH(EJ170&amp;EK170&amp;HJ170&amp;HK170&amp;HL170,#REF!&amp;#REF!&amp;#REF!&amp;#REF!&amp;#REF!,0))</f>
        <v>#REF!</v>
      </c>
      <c r="HH170" s="16"/>
      <c r="HI170" s="25">
        <f t="shared" si="602"/>
        <v>0</v>
      </c>
      <c r="HJ170" s="25">
        <f t="shared" si="603"/>
        <v>0</v>
      </c>
      <c r="HK170" s="19">
        <v>0</v>
      </c>
      <c r="HL170" s="19">
        <v>0</v>
      </c>
      <c r="HM170" s="18">
        <v>0.01</v>
      </c>
      <c r="HN170" s="18">
        <v>1</v>
      </c>
      <c r="HO170" s="25">
        <f t="shared" si="604"/>
        <v>0</v>
      </c>
      <c r="HP170" s="25">
        <f t="shared" si="605"/>
        <v>0</v>
      </c>
      <c r="HQ170" s="25">
        <f t="shared" si="606"/>
        <v>0</v>
      </c>
      <c r="HR170" s="25">
        <f t="shared" si="607"/>
        <v>0</v>
      </c>
      <c r="HS170" s="25">
        <f t="shared" si="608"/>
        <v>0</v>
      </c>
      <c r="HT170" s="19">
        <v>0</v>
      </c>
      <c r="HU170" s="19">
        <v>0</v>
      </c>
      <c r="HV170" s="19">
        <v>0</v>
      </c>
      <c r="HW170" s="25">
        <f t="shared" si="609"/>
        <v>0</v>
      </c>
      <c r="HX170" s="19">
        <v>0</v>
      </c>
      <c r="HY170" s="19">
        <v>0</v>
      </c>
      <c r="HZ170" s="18">
        <v>47.05</v>
      </c>
      <c r="IA170" s="20">
        <f>ROUND(IF(EN170="Cống tròn",IF(EN170="Cống tròn",IF(EU170="Không có móng",IQ170-FF170,IF(EU170="Đế",IP170-FN170,IF(OR(EU170="Móng bê tông",EU170="Móng bê tông kết hợp đế"),II170-FJ170,0))),0),IF(EN170="Cống hộp",IF(AND(EN170="Cống hộp",EU170="Không có móng"),IQ170-GF170,IF(AND(EN170="Cống hộp",EU170="Móng bê tông"),IJ170-GB170,0)),IF(OR(EN170="Rãnh xây",EN170="Rãnh bê tông"),IF(OR(EN170="Rãnh xây",EN170="Rãnh bê tông"),IK170-GB170,0),IF(EN170="Ống nhựa",IF(AND(EN170="Ống nhựa",EU170="Không đắp cát"),IQ170-HT170,IF(AND(EN170="Ống nhựa",EU170="Đắp cát"),IH170-HX170,0)),IF(EN170="Rãnh thang",IF(EN170="Rãnh thang",IF(EU170="Móng bê tông",#REF!-#REF!,IQ170),0),0))))),2)</f>
        <v>44.65</v>
      </c>
      <c r="IB170" s="20">
        <f t="shared" si="610"/>
        <v>2.3999999999999986</v>
      </c>
      <c r="IC170" s="20">
        <f t="shared" si="455"/>
        <v>44.65</v>
      </c>
      <c r="ID170" s="20">
        <f t="shared" si="456"/>
        <v>0</v>
      </c>
      <c r="IE170" s="20">
        <f t="shared" si="457"/>
        <v>0</v>
      </c>
      <c r="IF170" s="20">
        <f t="shared" si="458"/>
        <v>0</v>
      </c>
      <c r="IG170" s="20">
        <f>IF(EN170="Rãnh thang",IF(AND(EN170="Rãnh thang",EU170="Móng bê tông"),IQ170-#REF!,0),IF(EN170="Ống nhựa",IF(AND(EN170="Ống nhựa",EU170="Đắp cát"),IQ170-HT170,0),IF(EN170="Cống tròn",IF(EN170="Cống tròn",IF(OR(EU170="Móng bê tông",EU170="Móng bê tông kết hợp đế"),IM170-FL170,0),0),IF(EN170="Cống hộp",IF(AND(EN170="Cống hộp",EU170="Móng bê tông"),IN170-GD170,0),IF(OR(EN170="Rãnh xây",EN170="Rãnh bê tông"),IF(AND(EN170="Rãnh xây",EU170="Móng bê tông"),IO170-GD170,IF(AND(EN170="Rãnh bê tông",EU170="Móng bê tông"),IO170-GD170,0)),0)))))</f>
        <v>44.65</v>
      </c>
      <c r="IH170" s="20">
        <f t="shared" si="459"/>
        <v>0</v>
      </c>
      <c r="II170" s="20">
        <f t="shared" si="460"/>
        <v>44.65</v>
      </c>
      <c r="IJ170" s="20">
        <f t="shared" si="461"/>
        <v>0</v>
      </c>
      <c r="IK170" s="20">
        <f t="shared" si="462"/>
        <v>0</v>
      </c>
      <c r="IL170" s="20">
        <f t="shared" si="463"/>
        <v>44.85</v>
      </c>
      <c r="IM170" s="20">
        <f t="shared" si="464"/>
        <v>44.85</v>
      </c>
      <c r="IN170" s="20">
        <f t="shared" si="465"/>
        <v>0</v>
      </c>
      <c r="IO170" s="20">
        <f t="shared" si="466"/>
        <v>0</v>
      </c>
      <c r="IP170" s="20">
        <f t="shared" si="467"/>
        <v>0</v>
      </c>
      <c r="IQ170" s="18">
        <v>44.95</v>
      </c>
      <c r="IR170" s="25">
        <f t="shared" si="611"/>
        <v>0</v>
      </c>
      <c r="IS170" s="25">
        <f t="shared" si="468"/>
        <v>0</v>
      </c>
      <c r="IT170" s="25">
        <f t="shared" si="469"/>
        <v>0</v>
      </c>
      <c r="IU170" s="25">
        <f>ROUND(IF(EN170="Cống tròn",IF(EN170="Cống tròn",IV170+FF170,0),IF(EN170="Cống hộp",IF(EN170="Cống hộp",IV170+GP170,0),IF(OR(EN170="Rãnh xây",EN170="Rãnh bê tông"),IF(OR(EN170="Rãnh xây",EN170="Rãnh bê tông"),IV170+GP170,0),IF(EN170="ống nhựa",IF(EN170="Ống nhựa",IV170+HT170,0),IF(EN170="Rãnh thang",IF(EN170="Rãnh thang",IQ170+#REF!,0),0))))),2)</f>
        <v>45.8</v>
      </c>
      <c r="IV170" s="18">
        <v>45.7</v>
      </c>
      <c r="IW170" s="25">
        <f t="shared" si="470"/>
        <v>45.8</v>
      </c>
      <c r="IX170" s="25">
        <f t="shared" si="471"/>
        <v>0</v>
      </c>
      <c r="IY170" s="25">
        <f t="shared" si="472"/>
        <v>0</v>
      </c>
      <c r="IZ170" s="25">
        <f t="shared" si="473"/>
        <v>0</v>
      </c>
      <c r="JA170" s="25">
        <f t="shared" si="474"/>
        <v>0</v>
      </c>
      <c r="JB170" s="18">
        <v>46.73</v>
      </c>
      <c r="JC170" s="20">
        <f>ROUND(IF(EN170="Cống tròn",IF(EN170="Cống tròn",IF(EU170="Không có móng",JS170-FF170,IF(EU170="Đế",JR170-FN170,IF(OR(EU170="Móng bê tông",EU170="Móng bê tông kết hợp đế"),JK170-FJ170,0))),0),IF(EN170="Cống hộp",IF(AND(EN170="Cống hộp",EU170="Không có móng"),JS170-GF170,IF(AND(EN170="Cống hộp",EU170="Móng bê tông"),JL170-GB170,0)),IF(OR(EN170="Rãnh xây",EN170="Rãnh bê tông"),IF(OR(EN170="Rãnh xây",EN170="Rãnh bê tông"),JM170-GB170,0),IF(EN170="Ống nhựa",IF(AND(EN170="Ống nhựa",EU170="Không đắp cát"),JS170-HT170,IF(AND(EN170="Ống nhựa",EU170="Đắp cát"),JJ170-HX170,0)),IF(EN170="Rãnh thang",IF(EN170="Rãnh thang",IF(EU170="Móng bê tông",#REF!-#REF!,JS170),0),0))))),2)</f>
        <v>44.4</v>
      </c>
      <c r="JD170" s="20">
        <f t="shared" si="612"/>
        <v>2.3299999999999983</v>
      </c>
      <c r="JE170" s="20">
        <f t="shared" si="475"/>
        <v>44.4</v>
      </c>
      <c r="JF170" s="20">
        <f t="shared" si="476"/>
        <v>0</v>
      </c>
      <c r="JG170" s="20">
        <f t="shared" si="477"/>
        <v>0</v>
      </c>
      <c r="JH170" s="20">
        <f t="shared" si="478"/>
        <v>0</v>
      </c>
      <c r="JI170" s="20">
        <f>IF(EN170="Rãnh thang",IF(AND(EN170="Rãnh thang",EU170="Móng bê tông"),JS170-#REF!,0),IF(EN170="Ống nhựa",IF(AND(EN170="Ống nhựa",EU170="Đắp cát"),JS170-HT170,0),IF(EN170="Cống tròn",IF(EN170="Cống tròn",IF(OR(EU170="Móng bê tông",EU170="Móng bê tông kết hợp đế"),JO170-FL170,0),0),IF(EN170="Cống hộp",IF(AND(EN170="Cống hộp",EU170="Móng bê tông"),JP170-GD170,0),IF(OR(EN170="Rãnh xây",EN170="Rãnh bê tông"),IF(AND(EN170="Rãnh xây",EU170="Móng bê tông"),JQ170-GD170,IF(AND(EN170="Rãnh bê tông",EU170="Móng bê tông"),JQ170-GD170,0)),0)))))</f>
        <v>44.4</v>
      </c>
      <c r="JJ170" s="20">
        <f t="shared" si="479"/>
        <v>0</v>
      </c>
      <c r="JK170" s="20">
        <f t="shared" si="480"/>
        <v>44.4</v>
      </c>
      <c r="JL170" s="20">
        <f t="shared" si="481"/>
        <v>0</v>
      </c>
      <c r="JM170" s="20">
        <f t="shared" si="482"/>
        <v>0</v>
      </c>
      <c r="JN170" s="20">
        <f t="shared" si="483"/>
        <v>44.6</v>
      </c>
      <c r="JO170" s="20">
        <f t="shared" si="484"/>
        <v>44.6</v>
      </c>
      <c r="JP170" s="20">
        <f t="shared" si="485"/>
        <v>0</v>
      </c>
      <c r="JQ170" s="20">
        <f t="shared" si="486"/>
        <v>0</v>
      </c>
      <c r="JR170" s="20">
        <f t="shared" si="487"/>
        <v>0</v>
      </c>
      <c r="JS170" s="26">
        <v>44.7</v>
      </c>
      <c r="JT170" s="25">
        <f t="shared" si="613"/>
        <v>0</v>
      </c>
      <c r="JU170" s="25">
        <f t="shared" si="488"/>
        <v>0</v>
      </c>
      <c r="JV170" s="25">
        <f t="shared" si="489"/>
        <v>0</v>
      </c>
      <c r="JW170" s="25">
        <f>ROUND(IF(EN170="Cống tròn",IF(EN170="Cống tròn",JX170+FF170,0),IF(EN170="Cống hộp",IF(EN170="Cống hộp",JX170+GP170,0),IF(OR(EN170="Rãnh xây",EN170="Rãnh bê tông"),IF(OR(EN170="Rãnh xây",EN170="Rãnh bê tông"),JX170+GP170,0),IF(EN170="ống nhựa",IF(EN170="Ống nhựa",JX170+HT170,0),IF(EN170="Rãnh thang",IF(EN170="Rãnh thang",JS170+#REF!,0),0))))),2)</f>
        <v>45.8</v>
      </c>
      <c r="JX170" s="27">
        <v>45.7</v>
      </c>
      <c r="JY170" s="25">
        <f t="shared" si="490"/>
        <v>45.8</v>
      </c>
      <c r="JZ170" s="25">
        <f t="shared" si="491"/>
        <v>0</v>
      </c>
      <c r="KA170" s="25">
        <f t="shared" si="492"/>
        <v>0</v>
      </c>
      <c r="KB170" s="25">
        <f t="shared" si="493"/>
        <v>0</v>
      </c>
      <c r="KC170" s="25">
        <f t="shared" si="494"/>
        <v>0</v>
      </c>
      <c r="KD170" s="28" t="s">
        <v>98</v>
      </c>
      <c r="KE170" s="27">
        <v>0</v>
      </c>
      <c r="KF170" s="25">
        <f t="shared" si="495"/>
        <v>2.3999999999999986</v>
      </c>
      <c r="KG170" s="25">
        <f t="shared" si="614"/>
        <v>2.3999999999999986</v>
      </c>
      <c r="KH170" s="27">
        <v>0</v>
      </c>
      <c r="KI170" s="25">
        <f t="shared" si="496"/>
        <v>2.3299999999999983</v>
      </c>
      <c r="KJ170" s="25">
        <f t="shared" si="615"/>
        <v>2.3299999999999983</v>
      </c>
      <c r="KK170" s="25">
        <f t="shared" si="497"/>
        <v>0</v>
      </c>
      <c r="KL170" s="25">
        <f t="shared" si="498"/>
        <v>0</v>
      </c>
      <c r="KM170" s="25">
        <f t="shared" si="616"/>
        <v>0</v>
      </c>
      <c r="KN170" s="25">
        <f t="shared" si="499"/>
        <v>0</v>
      </c>
      <c r="KO170" s="25">
        <f t="shared" si="500"/>
        <v>0</v>
      </c>
      <c r="KP170" s="25">
        <f t="shared" si="617"/>
        <v>0</v>
      </c>
      <c r="KQ170" s="25">
        <f t="shared" si="501"/>
        <v>0.2</v>
      </c>
      <c r="KR170" s="25">
        <f t="shared" si="502"/>
        <v>0.2</v>
      </c>
      <c r="KS170" s="25">
        <f t="shared" si="618"/>
        <v>0.2</v>
      </c>
      <c r="KT170" s="25">
        <f t="shared" si="503"/>
        <v>0</v>
      </c>
      <c r="KU170" s="25">
        <f t="shared" si="504"/>
        <v>0</v>
      </c>
      <c r="KV170" s="25">
        <f t="shared" si="619"/>
        <v>0</v>
      </c>
      <c r="KW170" s="25">
        <f t="shared" si="505"/>
        <v>0</v>
      </c>
      <c r="KX170" s="25">
        <f t="shared" si="506"/>
        <v>0</v>
      </c>
      <c r="KY170" s="25">
        <f t="shared" si="620"/>
        <v>0</v>
      </c>
      <c r="KZ170" s="25">
        <f t="shared" si="507"/>
        <v>0</v>
      </c>
      <c r="LA170" s="25">
        <f t="shared" si="508"/>
        <v>0</v>
      </c>
      <c r="LB170" s="25">
        <f t="shared" si="621"/>
        <v>0</v>
      </c>
      <c r="LC170" s="25">
        <f t="shared" si="509"/>
        <v>1.4</v>
      </c>
      <c r="LD170" s="25">
        <f t="shared" si="510"/>
        <v>1.4</v>
      </c>
      <c r="LE170" s="25">
        <f t="shared" si="622"/>
        <v>1.4</v>
      </c>
      <c r="LF170" s="25">
        <f t="shared" si="511"/>
        <v>0</v>
      </c>
      <c r="LG170" s="25">
        <f t="shared" si="512"/>
        <v>0</v>
      </c>
      <c r="LH170" s="25">
        <f t="shared" si="623"/>
        <v>0</v>
      </c>
      <c r="LI170" s="25">
        <f t="shared" si="513"/>
        <v>0</v>
      </c>
      <c r="LJ170" s="25">
        <f t="shared" si="514"/>
        <v>0</v>
      </c>
      <c r="LK170" s="25">
        <f t="shared" si="624"/>
        <v>0</v>
      </c>
      <c r="LL170" s="25">
        <f t="shared" si="515"/>
        <v>0</v>
      </c>
      <c r="LM170" s="25">
        <f t="shared" si="516"/>
        <v>0</v>
      </c>
      <c r="LN170" s="25">
        <f t="shared" si="625"/>
        <v>0</v>
      </c>
      <c r="LO170" s="25">
        <f t="shared" si="517"/>
        <v>0</v>
      </c>
      <c r="LP170" s="25">
        <f t="shared" si="518"/>
        <v>0</v>
      </c>
      <c r="LQ170" s="25">
        <f t="shared" si="626"/>
        <v>0</v>
      </c>
      <c r="LR170" s="25">
        <f t="shared" si="519"/>
        <v>0</v>
      </c>
      <c r="LS170" s="25">
        <f t="shared" si="520"/>
        <v>0</v>
      </c>
      <c r="LT170" s="25">
        <f t="shared" si="627"/>
        <v>0</v>
      </c>
      <c r="LU170" s="25">
        <f t="shared" si="521"/>
        <v>0</v>
      </c>
      <c r="LV170" s="25">
        <f t="shared" si="522"/>
        <v>0</v>
      </c>
      <c r="LW170" s="25">
        <f t="shared" si="628"/>
        <v>0</v>
      </c>
      <c r="LX170" s="25">
        <f t="shared" si="523"/>
        <v>0</v>
      </c>
      <c r="LY170" s="25">
        <f t="shared" si="524"/>
        <v>0</v>
      </c>
      <c r="LZ170" s="25">
        <f t="shared" si="629"/>
        <v>0</v>
      </c>
      <c r="MA170" s="25">
        <f t="shared" si="525"/>
        <v>0</v>
      </c>
      <c r="MB170" s="25">
        <f t="shared" si="526"/>
        <v>0</v>
      </c>
      <c r="MC170" s="25">
        <f t="shared" si="630"/>
        <v>0</v>
      </c>
      <c r="MD170" s="25">
        <f t="shared" si="527"/>
        <v>0</v>
      </c>
      <c r="ME170" s="25">
        <f t="shared" si="528"/>
        <v>0</v>
      </c>
      <c r="MF170" s="25">
        <f t="shared" si="631"/>
        <v>0</v>
      </c>
      <c r="MG170" s="25">
        <f t="shared" si="529"/>
        <v>0</v>
      </c>
      <c r="MH170" s="25">
        <f t="shared" si="530"/>
        <v>0</v>
      </c>
      <c r="MI170" s="25">
        <f t="shared" si="632"/>
        <v>0</v>
      </c>
      <c r="MJ170" s="25">
        <f t="shared" si="531"/>
        <v>0</v>
      </c>
      <c r="MK170" s="25">
        <f t="shared" si="532"/>
        <v>0</v>
      </c>
      <c r="ML170" s="25">
        <f t="shared" si="633"/>
        <v>0</v>
      </c>
      <c r="MM170" s="25">
        <f t="shared" si="533"/>
        <v>0</v>
      </c>
      <c r="MN170" s="25">
        <f t="shared" si="534"/>
        <v>0</v>
      </c>
      <c r="MO170" s="25">
        <f t="shared" si="634"/>
        <v>0</v>
      </c>
      <c r="MP170" s="25">
        <f t="shared" si="535"/>
        <v>0</v>
      </c>
      <c r="MQ170" s="25">
        <f t="shared" si="536"/>
        <v>0</v>
      </c>
      <c r="MR170" s="25">
        <f t="shared" si="635"/>
        <v>0</v>
      </c>
      <c r="MS170" s="29">
        <v>1.4</v>
      </c>
      <c r="MT170" s="29">
        <v>0</v>
      </c>
      <c r="MU170" s="29">
        <v>1</v>
      </c>
      <c r="MV170" s="29">
        <v>1</v>
      </c>
      <c r="MW170" s="25">
        <f t="shared" si="537"/>
        <v>1.4</v>
      </c>
      <c r="MX170" s="25">
        <f t="shared" si="538"/>
        <v>3.36</v>
      </c>
      <c r="MY170" s="25">
        <f t="shared" si="539"/>
        <v>0</v>
      </c>
      <c r="MZ170" s="25">
        <f t="shared" si="540"/>
        <v>0</v>
      </c>
      <c r="NA170" s="25">
        <f t="shared" si="541"/>
        <v>1.4</v>
      </c>
      <c r="NB170" s="25">
        <f t="shared" si="542"/>
        <v>3.26</v>
      </c>
      <c r="NC170" s="25">
        <f t="shared" si="543"/>
        <v>0</v>
      </c>
      <c r="ND170" s="25">
        <f t="shared" si="544"/>
        <v>0</v>
      </c>
      <c r="NE170" s="25">
        <f t="shared" si="636"/>
        <v>1.4</v>
      </c>
      <c r="NF170" s="25">
        <f t="shared" si="636"/>
        <v>3.3099999999999996</v>
      </c>
      <c r="NG170" s="25">
        <f t="shared" si="636"/>
        <v>0</v>
      </c>
      <c r="NH170" s="25">
        <f t="shared" si="545"/>
        <v>0</v>
      </c>
      <c r="NI170" s="25">
        <f t="shared" si="546"/>
        <v>124.13</v>
      </c>
      <c r="NJ170" s="25">
        <f t="shared" si="547"/>
        <v>0</v>
      </c>
      <c r="NK170" s="25">
        <f t="shared" si="548"/>
        <v>124.13</v>
      </c>
      <c r="NL170" s="25">
        <f t="shared" si="549"/>
        <v>68.2</v>
      </c>
      <c r="NM170" s="25">
        <f t="shared" si="550"/>
        <v>0</v>
      </c>
      <c r="NN170" s="25">
        <f t="shared" si="637"/>
        <v>68.2</v>
      </c>
      <c r="NO170" s="25">
        <f t="shared" si="551"/>
        <v>0</v>
      </c>
      <c r="NP170" s="25">
        <f t="shared" si="552"/>
        <v>0</v>
      </c>
      <c r="NQ170" s="25">
        <f t="shared" si="638"/>
        <v>0</v>
      </c>
      <c r="NR170" s="25">
        <f t="shared" si="553"/>
        <v>0</v>
      </c>
      <c r="NS170" s="25">
        <f t="shared" si="554"/>
        <v>0</v>
      </c>
      <c r="NT170" s="25">
        <f t="shared" si="639"/>
        <v>0</v>
      </c>
      <c r="NU170" s="25">
        <f t="shared" si="555"/>
        <v>0</v>
      </c>
      <c r="NV170" s="25">
        <f t="shared" si="556"/>
        <v>0</v>
      </c>
      <c r="NW170" s="25">
        <f t="shared" si="640"/>
        <v>0</v>
      </c>
      <c r="NX170" s="25">
        <f t="shared" si="641"/>
        <v>68.2</v>
      </c>
      <c r="NY170" s="25">
        <f t="shared" si="641"/>
        <v>0</v>
      </c>
      <c r="NZ170" s="25">
        <f t="shared" si="642"/>
        <v>68.2</v>
      </c>
      <c r="OA170" s="25">
        <f t="shared" si="643"/>
        <v>55.93</v>
      </c>
      <c r="OB170" s="25">
        <f t="shared" si="643"/>
        <v>0</v>
      </c>
      <c r="OC170" s="25">
        <f t="shared" si="644"/>
        <v>55.93</v>
      </c>
      <c r="OD170" s="25">
        <f t="shared" si="645"/>
        <v>68.2</v>
      </c>
      <c r="OE170" s="25">
        <f t="shared" si="645"/>
        <v>0</v>
      </c>
      <c r="OF170" s="25">
        <f t="shared" si="645"/>
        <v>68.2</v>
      </c>
      <c r="OG170" s="25">
        <f t="shared" si="557"/>
        <v>0</v>
      </c>
      <c r="OH170" s="25">
        <f t="shared" si="558"/>
        <v>0</v>
      </c>
      <c r="OI170" s="25">
        <f t="shared" si="559"/>
        <v>0</v>
      </c>
      <c r="OJ170" s="25">
        <f t="shared" si="560"/>
        <v>0</v>
      </c>
      <c r="OK170" s="25">
        <f t="shared" si="561"/>
        <v>0</v>
      </c>
      <c r="OL170" s="25">
        <f t="shared" si="562"/>
        <v>0</v>
      </c>
      <c r="OM170" s="25">
        <f t="shared" si="646"/>
        <v>0</v>
      </c>
      <c r="ON170" s="25">
        <f t="shared" si="646"/>
        <v>0</v>
      </c>
      <c r="OO170" s="25">
        <f t="shared" si="646"/>
        <v>0</v>
      </c>
      <c r="OP170" s="25">
        <f t="shared" si="563"/>
        <v>0</v>
      </c>
      <c r="OQ170" s="25">
        <f t="shared" si="564"/>
        <v>0</v>
      </c>
      <c r="OR170" s="25">
        <f t="shared" si="647"/>
        <v>0</v>
      </c>
      <c r="OS170" s="19">
        <v>535750.31000000006</v>
      </c>
      <c r="OT170" s="19">
        <v>2370934.9500000002</v>
      </c>
    </row>
    <row r="171" spans="1:410" ht="33" customHeight="1" x14ac:dyDescent="0.25">
      <c r="A171" s="18"/>
      <c r="B171" s="18" t="s">
        <v>939</v>
      </c>
      <c r="C171" s="18">
        <v>1508.96</v>
      </c>
      <c r="D171" s="16" t="e">
        <f>_xlfn.IFNA(INDEX(#REF!,MATCH(E171,#REF!,0)),0)</f>
        <v>#REF!</v>
      </c>
      <c r="E171" s="18" t="s">
        <v>962</v>
      </c>
      <c r="F171" s="16" t="s">
        <v>765</v>
      </c>
      <c r="G171" s="16" t="s">
        <v>766</v>
      </c>
      <c r="H171" s="16" t="s">
        <v>767</v>
      </c>
      <c r="I171" s="16" t="s">
        <v>768</v>
      </c>
      <c r="J171" s="16" t="s">
        <v>769</v>
      </c>
      <c r="K171" s="16" t="s">
        <v>770</v>
      </c>
      <c r="L171" s="16" t="s">
        <v>771</v>
      </c>
      <c r="M171" s="18">
        <v>1.64</v>
      </c>
      <c r="N171" s="18">
        <v>1.94</v>
      </c>
      <c r="O171" s="18">
        <v>2.04</v>
      </c>
      <c r="P171" s="18">
        <v>2.34</v>
      </c>
      <c r="Q171" s="18">
        <v>0.1</v>
      </c>
      <c r="R171" s="18">
        <v>1.8399999999999999</v>
      </c>
      <c r="S171" s="18">
        <v>2.14</v>
      </c>
      <c r="T171" s="18">
        <v>0.2</v>
      </c>
      <c r="U171" s="18">
        <v>0</v>
      </c>
      <c r="V171" s="18">
        <v>0</v>
      </c>
      <c r="W171" s="18">
        <v>0</v>
      </c>
      <c r="X171" s="18">
        <v>1.64</v>
      </c>
      <c r="Y171" s="18">
        <v>1.9</v>
      </c>
      <c r="Z171" s="20">
        <f t="shared" si="565"/>
        <v>2.1</v>
      </c>
      <c r="AA171" s="18">
        <v>0.22</v>
      </c>
      <c r="AB171" s="18">
        <v>0</v>
      </c>
      <c r="AC171" s="18">
        <v>0</v>
      </c>
      <c r="AD171" s="18">
        <v>0</v>
      </c>
      <c r="AE171" s="18">
        <v>0</v>
      </c>
      <c r="AF171" s="18">
        <v>0</v>
      </c>
      <c r="AG171" s="18">
        <v>1.2</v>
      </c>
      <c r="AH171" s="18">
        <v>1.5</v>
      </c>
      <c r="AI171" s="20">
        <f t="shared" si="566"/>
        <v>2.25</v>
      </c>
      <c r="AJ171" s="18">
        <v>0</v>
      </c>
      <c r="AK171" s="18">
        <v>0</v>
      </c>
      <c r="AL171" s="20">
        <f t="shared" si="567"/>
        <v>0</v>
      </c>
      <c r="AM171" s="18">
        <v>1.64</v>
      </c>
      <c r="AN171" s="18">
        <v>1.5</v>
      </c>
      <c r="AO171" s="18">
        <v>0.15</v>
      </c>
      <c r="AP171" s="18">
        <v>0.22</v>
      </c>
      <c r="AQ171" s="18">
        <v>1.64</v>
      </c>
      <c r="AR171" s="18">
        <v>1.72</v>
      </c>
      <c r="AS171" s="18">
        <v>0.12</v>
      </c>
      <c r="AT171" s="18">
        <v>0.11</v>
      </c>
      <c r="AU171" s="18">
        <v>0</v>
      </c>
      <c r="AV171" s="18">
        <v>1</v>
      </c>
      <c r="AW171" s="18">
        <v>0</v>
      </c>
      <c r="AX171" s="18">
        <v>0</v>
      </c>
      <c r="AY171" s="18">
        <v>0</v>
      </c>
      <c r="AZ171" s="18">
        <v>0</v>
      </c>
      <c r="BA171" s="18">
        <v>0</v>
      </c>
      <c r="BB171" s="18">
        <v>0</v>
      </c>
      <c r="BC171" s="18">
        <v>0</v>
      </c>
      <c r="BD171" s="18">
        <v>0</v>
      </c>
      <c r="BE171" s="18">
        <v>2</v>
      </c>
      <c r="BF171" s="18">
        <v>0</v>
      </c>
      <c r="BG171" s="18">
        <v>0</v>
      </c>
      <c r="BH171" s="18">
        <v>0</v>
      </c>
      <c r="BI171" s="18">
        <v>0</v>
      </c>
      <c r="BJ171" s="18">
        <v>0</v>
      </c>
      <c r="BK171" s="18">
        <v>0</v>
      </c>
      <c r="BL171" s="18">
        <v>0</v>
      </c>
      <c r="BM171" s="18">
        <v>0</v>
      </c>
      <c r="BN171" s="18">
        <v>0</v>
      </c>
      <c r="BO171" s="18">
        <v>0</v>
      </c>
      <c r="BP171" s="18">
        <v>0</v>
      </c>
      <c r="BQ171" s="18">
        <v>0</v>
      </c>
      <c r="BR171" s="18">
        <v>0</v>
      </c>
      <c r="BS171" s="18">
        <v>0</v>
      </c>
      <c r="BT171" s="18">
        <v>0</v>
      </c>
      <c r="BU171" s="18">
        <v>0</v>
      </c>
      <c r="BV171" s="18">
        <v>0</v>
      </c>
      <c r="BW171" s="18">
        <v>0</v>
      </c>
      <c r="BX171" s="18">
        <v>0</v>
      </c>
      <c r="BY171" s="18">
        <v>0</v>
      </c>
      <c r="BZ171" s="18">
        <v>0</v>
      </c>
      <c r="CA171" s="16" t="e">
        <f>_xlfn.IFNA(IF(RIGHT(D171,2)="=G",0,INDEX(#REF!,MATCH(E171,#REF!,0))),0)</f>
        <v>#REF!</v>
      </c>
      <c r="CB171" s="16" t="s">
        <v>776</v>
      </c>
      <c r="CC171" s="18">
        <v>0</v>
      </c>
      <c r="CD171" s="18">
        <v>0</v>
      </c>
      <c r="CE171" s="18">
        <v>1.4</v>
      </c>
      <c r="CF171" s="18">
        <v>0.85</v>
      </c>
      <c r="CG171" s="18">
        <v>0.12</v>
      </c>
      <c r="CH171" s="18">
        <v>2</v>
      </c>
      <c r="CI171" s="16" t="s">
        <v>98</v>
      </c>
      <c r="CJ171" s="18">
        <v>0</v>
      </c>
      <c r="CK171" s="20">
        <f t="shared" si="432"/>
        <v>2.63</v>
      </c>
      <c r="CL171" s="20">
        <f t="shared" si="568"/>
        <v>2.63</v>
      </c>
      <c r="CM171" s="18">
        <v>46.73</v>
      </c>
      <c r="CN171" s="18">
        <v>46.8</v>
      </c>
      <c r="CO171" s="18">
        <v>45.960999999999999</v>
      </c>
      <c r="CP171" s="22">
        <f t="shared" si="433"/>
        <v>46.73</v>
      </c>
      <c r="CQ171" s="22">
        <f t="shared" si="434"/>
        <v>44.1</v>
      </c>
      <c r="CR171" s="22">
        <f t="shared" si="569"/>
        <v>2.63</v>
      </c>
      <c r="CS171" s="22">
        <f t="shared" si="435"/>
        <v>44.199999999999996</v>
      </c>
      <c r="CT171" s="22">
        <f t="shared" si="436"/>
        <v>44.4</v>
      </c>
      <c r="CU171" s="18">
        <v>44.4</v>
      </c>
      <c r="CV171" s="22">
        <f t="shared" si="570"/>
        <v>2.1</v>
      </c>
      <c r="CW171" s="22">
        <f t="shared" si="437"/>
        <v>0</v>
      </c>
      <c r="CX171" s="22">
        <f t="shared" si="438"/>
        <v>0</v>
      </c>
      <c r="CY171" s="22">
        <f t="shared" si="439"/>
        <v>46.53</v>
      </c>
      <c r="CZ171" s="22">
        <f t="shared" si="440"/>
        <v>46.68</v>
      </c>
      <c r="DA171" s="18">
        <v>46.8</v>
      </c>
      <c r="DB171" s="20">
        <f t="shared" si="571"/>
        <v>2.7</v>
      </c>
      <c r="DC171" s="20">
        <f t="shared" si="572"/>
        <v>7.0000000000000007E-2</v>
      </c>
      <c r="DD171" s="20">
        <f t="shared" si="573"/>
        <v>2.6300000000000003</v>
      </c>
      <c r="DE171" s="20">
        <f t="shared" si="441"/>
        <v>0.1</v>
      </c>
      <c r="DF171" s="20">
        <f t="shared" si="442"/>
        <v>0.2</v>
      </c>
      <c r="DG171" s="20">
        <f t="shared" si="443"/>
        <v>2.33</v>
      </c>
      <c r="DH171" s="20">
        <f t="shared" si="444"/>
        <v>0</v>
      </c>
      <c r="DI171" s="20">
        <f t="shared" si="445"/>
        <v>0</v>
      </c>
      <c r="DJ171" s="20">
        <f t="shared" si="446"/>
        <v>0</v>
      </c>
      <c r="DK171" s="20">
        <f t="shared" si="574"/>
        <v>2.63</v>
      </c>
      <c r="DL171" s="20">
        <f t="shared" si="575"/>
        <v>0</v>
      </c>
      <c r="DM171" s="20">
        <f t="shared" si="576"/>
        <v>0</v>
      </c>
      <c r="DN171" s="20">
        <f t="shared" si="577"/>
        <v>0</v>
      </c>
      <c r="DO171" s="18">
        <v>2.54</v>
      </c>
      <c r="DP171" s="18">
        <v>0</v>
      </c>
      <c r="DQ171" s="18">
        <v>1</v>
      </c>
      <c r="DR171" s="18">
        <v>1</v>
      </c>
      <c r="DS171" s="25">
        <f t="shared" si="578"/>
        <v>2.54</v>
      </c>
      <c r="DT171" s="25">
        <f t="shared" si="579"/>
        <v>0</v>
      </c>
      <c r="DU171" s="25">
        <f t="shared" si="580"/>
        <v>6.68</v>
      </c>
      <c r="DV171" s="25">
        <f t="shared" si="581"/>
        <v>0</v>
      </c>
      <c r="DW171" s="25">
        <f t="shared" si="582"/>
        <v>6.68</v>
      </c>
      <c r="DX171" s="25">
        <f t="shared" si="583"/>
        <v>13.63</v>
      </c>
      <c r="DY171" s="25">
        <f t="shared" si="584"/>
        <v>0</v>
      </c>
      <c r="DZ171" s="25">
        <f t="shared" si="585"/>
        <v>13.63</v>
      </c>
      <c r="EA171" s="25">
        <f t="shared" si="586"/>
        <v>8.68</v>
      </c>
      <c r="EB171" s="25">
        <f t="shared" si="587"/>
        <v>0</v>
      </c>
      <c r="EC171" s="25">
        <f t="shared" si="588"/>
        <v>8.68</v>
      </c>
      <c r="ED171" s="25">
        <f t="shared" si="589"/>
        <v>4.95</v>
      </c>
      <c r="EE171" s="25">
        <f t="shared" si="589"/>
        <v>0</v>
      </c>
      <c r="EF171" s="25">
        <f t="shared" si="590"/>
        <v>4.95</v>
      </c>
      <c r="EG171" s="25">
        <f t="shared" si="591"/>
        <v>8.68</v>
      </c>
      <c r="EH171" s="25">
        <f t="shared" si="591"/>
        <v>0</v>
      </c>
      <c r="EI171" s="25">
        <f t="shared" si="592"/>
        <v>8.68</v>
      </c>
      <c r="EJ171" s="18">
        <v>1508.96</v>
      </c>
      <c r="EK171" s="18">
        <v>1470.26</v>
      </c>
      <c r="EL171" s="18" t="s">
        <v>962</v>
      </c>
      <c r="EM171" s="18" t="s">
        <v>963</v>
      </c>
      <c r="EN171" s="16" t="s">
        <v>774</v>
      </c>
      <c r="EO171" s="16" t="s">
        <v>132</v>
      </c>
      <c r="EP171" s="16" t="e">
        <f>IF(OR(EN171="Cống tròn",EN171="Cống hộp",EN171="Ống nhựa"),INDEX(#REF!,MATCH(E171,#REF!,0)),IF(OR(EN171="Rãnh xây",EN171="Rãnh bê tông"),INDEX(#REF!,MATCH(E171,#REF!,0)),0))</f>
        <v>#REF!</v>
      </c>
      <c r="EQ171" s="18">
        <v>37.500000000000043</v>
      </c>
      <c r="ER171" s="18">
        <v>1</v>
      </c>
      <c r="ES171" s="25">
        <f t="shared" si="593"/>
        <v>37</v>
      </c>
      <c r="ET171" s="1" t="e">
        <f>_xlfn.IFNA(IF(EN171="Cống tròn",INDEX(#REF!,MATCH(E171,#REF!,0)),IF(EN171="Cống hộp",INDEX(#REF!,MATCH(E171,#REF!,0)),EU171&amp;" ,"&amp;EV171)),0)</f>
        <v>#REF!</v>
      </c>
      <c r="EU171" s="16" t="s">
        <v>769</v>
      </c>
      <c r="EV171" s="16" t="s">
        <v>775</v>
      </c>
      <c r="EW171" s="16" t="e">
        <f>_xlfn.IFNA(INDEX(#REF!,MATCH(E171,#REF!,0)),0)</f>
        <v>#REF!</v>
      </c>
      <c r="EX171" s="16"/>
      <c r="EY171" s="18">
        <v>0</v>
      </c>
      <c r="EZ171" s="18">
        <v>0</v>
      </c>
      <c r="FA171" s="18">
        <v>0</v>
      </c>
      <c r="FB171" s="19">
        <v>0</v>
      </c>
      <c r="FC171" s="19">
        <v>0</v>
      </c>
      <c r="FD171" s="25">
        <f t="shared" si="447"/>
        <v>0</v>
      </c>
      <c r="FE171" s="25">
        <f t="shared" si="594"/>
        <v>0</v>
      </c>
      <c r="FF171" s="18">
        <v>0.1</v>
      </c>
      <c r="FG171" s="18">
        <v>2</v>
      </c>
      <c r="FH171" s="18">
        <v>1</v>
      </c>
      <c r="FI171" s="25">
        <f t="shared" si="595"/>
        <v>1.2</v>
      </c>
      <c r="FJ171" s="18">
        <v>0</v>
      </c>
      <c r="FK171" s="18">
        <v>0</v>
      </c>
      <c r="FL171" s="18">
        <v>0.2</v>
      </c>
      <c r="FM171" s="18">
        <v>1.4</v>
      </c>
      <c r="FN171" s="18">
        <v>0</v>
      </c>
      <c r="FO171" s="25">
        <f t="shared" si="596"/>
        <v>1.4</v>
      </c>
      <c r="FP171" s="18">
        <v>1.4999999999999999E-2</v>
      </c>
      <c r="FQ171" s="18">
        <v>1</v>
      </c>
      <c r="FR171" s="25">
        <f t="shared" si="448"/>
        <v>36</v>
      </c>
      <c r="FS171" s="25">
        <f t="shared" si="449"/>
        <v>0.52500000000000002</v>
      </c>
      <c r="FT171" s="25">
        <f t="shared" si="450"/>
        <v>36.524999999999999</v>
      </c>
      <c r="FU171" s="25">
        <f t="shared" si="451"/>
        <v>-0.97500000000004405</v>
      </c>
      <c r="FV171" s="25" t="str">
        <f t="shared" si="597"/>
        <v>Thêm 01</v>
      </c>
      <c r="FW171" s="25">
        <f t="shared" si="598"/>
        <v>0.04</v>
      </c>
      <c r="FX171" s="16"/>
      <c r="FY171" s="16"/>
      <c r="FZ171" s="16"/>
      <c r="GA171" s="16"/>
      <c r="GB171" s="19">
        <v>0</v>
      </c>
      <c r="GC171" s="19">
        <v>0</v>
      </c>
      <c r="GD171" s="19">
        <v>0</v>
      </c>
      <c r="GE171" s="19">
        <v>0</v>
      </c>
      <c r="GF171" s="19">
        <v>0</v>
      </c>
      <c r="GG171" s="19">
        <v>0</v>
      </c>
      <c r="GH171" s="19">
        <v>0</v>
      </c>
      <c r="GI171" s="19">
        <v>0</v>
      </c>
      <c r="GJ171" s="19">
        <v>0</v>
      </c>
      <c r="GK171" s="19">
        <v>0</v>
      </c>
      <c r="GL171" s="25">
        <f t="shared" si="452"/>
        <v>0</v>
      </c>
      <c r="GM171" s="25">
        <f t="shared" si="599"/>
        <v>0</v>
      </c>
      <c r="GN171" s="19">
        <v>0</v>
      </c>
      <c r="GO171" s="19">
        <v>0</v>
      </c>
      <c r="GP171" s="19">
        <v>0</v>
      </c>
      <c r="GQ171" s="19">
        <v>0</v>
      </c>
      <c r="GR171" s="1" t="e">
        <f>_xlfn.IFNA(INDEX(#REF!,MATCH(E171,#REF!,0)),0)</f>
        <v>#REF!</v>
      </c>
      <c r="GS171" s="16"/>
      <c r="GT171" s="18">
        <v>0</v>
      </c>
      <c r="GU171" s="18">
        <v>0</v>
      </c>
      <c r="GV171" s="18">
        <v>0</v>
      </c>
      <c r="GW171" s="18">
        <v>0</v>
      </c>
      <c r="GX171" s="25">
        <f t="shared" si="453"/>
        <v>0</v>
      </c>
      <c r="GY171" s="25">
        <f t="shared" si="454"/>
        <v>0</v>
      </c>
      <c r="GZ171" s="25">
        <f t="shared" si="600"/>
        <v>0</v>
      </c>
      <c r="HA171" s="1" t="e" cm="1">
        <f t="array" ref="HA171">INDEX(#REF!,MATCH(EJ171&amp;EK171&amp;HD171&amp;HE171&amp;HF171,#REF!&amp;#REF!&amp;#REF!&amp;#REF!&amp;#REF!,0))</f>
        <v>#REF!</v>
      </c>
      <c r="HB171" s="16"/>
      <c r="HC171" s="25">
        <f t="shared" si="601"/>
        <v>0</v>
      </c>
      <c r="HD171" s="18">
        <v>0</v>
      </c>
      <c r="HE171" s="18">
        <v>0</v>
      </c>
      <c r="HF171" s="18">
        <v>0</v>
      </c>
      <c r="HG171" s="1" t="e" cm="1">
        <f t="array" ref="HG171">INDEX(#REF!,MATCH(EJ171&amp;EK171&amp;HJ171&amp;HK171&amp;HL171,#REF!&amp;#REF!&amp;#REF!&amp;#REF!&amp;#REF!,0))</f>
        <v>#REF!</v>
      </c>
      <c r="HH171" s="16"/>
      <c r="HI171" s="25">
        <f t="shared" si="602"/>
        <v>0</v>
      </c>
      <c r="HJ171" s="25">
        <f t="shared" si="603"/>
        <v>0</v>
      </c>
      <c r="HK171" s="19">
        <v>0</v>
      </c>
      <c r="HL171" s="19">
        <v>0</v>
      </c>
      <c r="HM171" s="18">
        <v>0.01</v>
      </c>
      <c r="HN171" s="18">
        <v>1</v>
      </c>
      <c r="HO171" s="25">
        <f t="shared" si="604"/>
        <v>0</v>
      </c>
      <c r="HP171" s="25">
        <f t="shared" si="605"/>
        <v>0</v>
      </c>
      <c r="HQ171" s="25">
        <f t="shared" si="606"/>
        <v>0</v>
      </c>
      <c r="HR171" s="25">
        <f t="shared" si="607"/>
        <v>0</v>
      </c>
      <c r="HS171" s="25">
        <f t="shared" si="608"/>
        <v>0</v>
      </c>
      <c r="HT171" s="19">
        <v>0</v>
      </c>
      <c r="HU171" s="19">
        <v>0</v>
      </c>
      <c r="HV171" s="19">
        <v>0</v>
      </c>
      <c r="HW171" s="25">
        <f t="shared" si="609"/>
        <v>0</v>
      </c>
      <c r="HX171" s="19">
        <v>0</v>
      </c>
      <c r="HY171" s="19">
        <v>0</v>
      </c>
      <c r="HZ171" s="18">
        <v>46.73</v>
      </c>
      <c r="IA171" s="20">
        <f>ROUND(IF(EN171="Cống tròn",IF(EN171="Cống tròn",IF(EU171="Không có móng",IQ171-FF171,IF(EU171="Đế",IP171-FN171,IF(OR(EU171="Móng bê tông",EU171="Móng bê tông kết hợp đế"),II171-FJ171,0))),0),IF(EN171="Cống hộp",IF(AND(EN171="Cống hộp",EU171="Không có móng"),IQ171-GF171,IF(AND(EN171="Cống hộp",EU171="Móng bê tông"),IJ171-GB171,0)),IF(OR(EN171="Rãnh xây",EN171="Rãnh bê tông"),IF(OR(EN171="Rãnh xây",EN171="Rãnh bê tông"),IK171-GB171,0),IF(EN171="Ống nhựa",IF(AND(EN171="Ống nhựa",EU171="Không đắp cát"),IQ171-HT171,IF(AND(EN171="Ống nhựa",EU171="Đắp cát"),IH171-HX171,0)),IF(EN171="Rãnh thang",IF(EN171="Rãnh thang",IF(EU171="Móng bê tông",#REF!-#REF!,IQ171),0),0))))),2)</f>
        <v>44.4</v>
      </c>
      <c r="IB171" s="20">
        <f t="shared" si="610"/>
        <v>2.3299999999999983</v>
      </c>
      <c r="IC171" s="20">
        <f t="shared" si="455"/>
        <v>44.4</v>
      </c>
      <c r="ID171" s="20">
        <f t="shared" si="456"/>
        <v>0</v>
      </c>
      <c r="IE171" s="20">
        <f t="shared" si="457"/>
        <v>0</v>
      </c>
      <c r="IF171" s="20">
        <f t="shared" si="458"/>
        <v>0</v>
      </c>
      <c r="IG171" s="20">
        <f>IF(EN171="Rãnh thang",IF(AND(EN171="Rãnh thang",EU171="Móng bê tông"),IQ171-#REF!,0),IF(EN171="Ống nhựa",IF(AND(EN171="Ống nhựa",EU171="Đắp cát"),IQ171-HT171,0),IF(EN171="Cống tròn",IF(EN171="Cống tròn",IF(OR(EU171="Móng bê tông",EU171="Móng bê tông kết hợp đế"),IM171-FL171,0),0),IF(EN171="Cống hộp",IF(AND(EN171="Cống hộp",EU171="Móng bê tông"),IN171-GD171,0),IF(OR(EN171="Rãnh xây",EN171="Rãnh bê tông"),IF(AND(EN171="Rãnh xây",EU171="Móng bê tông"),IO171-GD171,IF(AND(EN171="Rãnh bê tông",EU171="Móng bê tông"),IO171-GD171,0)),0)))))</f>
        <v>44.4</v>
      </c>
      <c r="IH171" s="20">
        <f t="shared" si="459"/>
        <v>0</v>
      </c>
      <c r="II171" s="20">
        <f t="shared" si="460"/>
        <v>44.4</v>
      </c>
      <c r="IJ171" s="20">
        <f t="shared" si="461"/>
        <v>0</v>
      </c>
      <c r="IK171" s="20">
        <f t="shared" si="462"/>
        <v>0</v>
      </c>
      <c r="IL171" s="20">
        <f t="shared" si="463"/>
        <v>44.6</v>
      </c>
      <c r="IM171" s="20">
        <f t="shared" si="464"/>
        <v>44.6</v>
      </c>
      <c r="IN171" s="20">
        <f t="shared" si="465"/>
        <v>0</v>
      </c>
      <c r="IO171" s="20">
        <f t="shared" si="466"/>
        <v>0</v>
      </c>
      <c r="IP171" s="20">
        <f t="shared" si="467"/>
        <v>0</v>
      </c>
      <c r="IQ171" s="18">
        <v>44.7</v>
      </c>
      <c r="IR171" s="25">
        <f t="shared" si="611"/>
        <v>0</v>
      </c>
      <c r="IS171" s="25">
        <f t="shared" si="468"/>
        <v>0</v>
      </c>
      <c r="IT171" s="25">
        <f t="shared" si="469"/>
        <v>0</v>
      </c>
      <c r="IU171" s="25">
        <f>ROUND(IF(EN171="Cống tròn",IF(EN171="Cống tròn",IV171+FF171,0),IF(EN171="Cống hộp",IF(EN171="Cống hộp",IV171+GP171,0),IF(OR(EN171="Rãnh xây",EN171="Rãnh bê tông"),IF(OR(EN171="Rãnh xây",EN171="Rãnh bê tông"),IV171+GP171,0),IF(EN171="ống nhựa",IF(EN171="Ống nhựa",IV171+HT171,0),IF(EN171="Rãnh thang",IF(EN171="Rãnh thang",IQ171+#REF!,0),0))))),2)</f>
        <v>45.55</v>
      </c>
      <c r="IV171" s="18">
        <v>45.45</v>
      </c>
      <c r="IW171" s="25">
        <f t="shared" si="470"/>
        <v>45.55</v>
      </c>
      <c r="IX171" s="25">
        <f t="shared" si="471"/>
        <v>0</v>
      </c>
      <c r="IY171" s="25">
        <f t="shared" si="472"/>
        <v>0</v>
      </c>
      <c r="IZ171" s="25">
        <f t="shared" si="473"/>
        <v>0</v>
      </c>
      <c r="JA171" s="25">
        <f t="shared" si="474"/>
        <v>0</v>
      </c>
      <c r="JB171" s="18">
        <v>46.54</v>
      </c>
      <c r="JC171" s="20">
        <f>ROUND(IF(EN171="Cống tròn",IF(EN171="Cống tròn",IF(EU171="Không có móng",JS171-FF171,IF(EU171="Đế",JR171-FN171,IF(OR(EU171="Móng bê tông",EU171="Móng bê tông kết hợp đế"),JK171-FJ171,0))),0),IF(EN171="Cống hộp",IF(AND(EN171="Cống hộp",EU171="Không có móng"),JS171-GF171,IF(AND(EN171="Cống hộp",EU171="Móng bê tông"),JL171-GB171,0)),IF(OR(EN171="Rãnh xây",EN171="Rãnh bê tông"),IF(OR(EN171="Rãnh xây",EN171="Rãnh bê tông"),JM171-GB171,0),IF(EN171="Ống nhựa",IF(AND(EN171="Ống nhựa",EU171="Không đắp cát"),JS171-HT171,IF(AND(EN171="Ống nhựa",EU171="Đắp cát"),JJ171-HX171,0)),IF(EN171="Rãnh thang",IF(EN171="Rãnh thang",IF(EU171="Móng bê tông",#REF!-#REF!,JS171),0),0))))),2)</f>
        <v>44.15</v>
      </c>
      <c r="JD171" s="20">
        <f t="shared" si="612"/>
        <v>2.3900000000000006</v>
      </c>
      <c r="JE171" s="20">
        <f t="shared" si="475"/>
        <v>44.15</v>
      </c>
      <c r="JF171" s="20">
        <f t="shared" si="476"/>
        <v>0</v>
      </c>
      <c r="JG171" s="20">
        <f t="shared" si="477"/>
        <v>0</v>
      </c>
      <c r="JH171" s="20">
        <f t="shared" si="478"/>
        <v>0</v>
      </c>
      <c r="JI171" s="20">
        <f>IF(EN171="Rãnh thang",IF(AND(EN171="Rãnh thang",EU171="Móng bê tông"),JS171-#REF!,0),IF(EN171="Ống nhựa",IF(AND(EN171="Ống nhựa",EU171="Đắp cát"),JS171-HT171,0),IF(EN171="Cống tròn",IF(EN171="Cống tròn",IF(OR(EU171="Móng bê tông",EU171="Móng bê tông kết hợp đế"),JO171-FL171,0),0),IF(EN171="Cống hộp",IF(AND(EN171="Cống hộp",EU171="Móng bê tông"),JP171-GD171,0),IF(OR(EN171="Rãnh xây",EN171="Rãnh bê tông"),IF(AND(EN171="Rãnh xây",EU171="Móng bê tông"),JQ171-GD171,IF(AND(EN171="Rãnh bê tông",EU171="Móng bê tông"),JQ171-GD171,0)),0)))))</f>
        <v>44.15</v>
      </c>
      <c r="JJ171" s="20">
        <f t="shared" si="479"/>
        <v>0</v>
      </c>
      <c r="JK171" s="20">
        <f t="shared" si="480"/>
        <v>44.15</v>
      </c>
      <c r="JL171" s="20">
        <f t="shared" si="481"/>
        <v>0</v>
      </c>
      <c r="JM171" s="20">
        <f t="shared" si="482"/>
        <v>0</v>
      </c>
      <c r="JN171" s="20">
        <f t="shared" si="483"/>
        <v>44.35</v>
      </c>
      <c r="JO171" s="20">
        <f t="shared" si="484"/>
        <v>44.35</v>
      </c>
      <c r="JP171" s="20">
        <f t="shared" si="485"/>
        <v>0</v>
      </c>
      <c r="JQ171" s="20">
        <f t="shared" si="486"/>
        <v>0</v>
      </c>
      <c r="JR171" s="20">
        <f t="shared" si="487"/>
        <v>0</v>
      </c>
      <c r="JS171" s="26">
        <v>44.45</v>
      </c>
      <c r="JT171" s="25">
        <f t="shared" si="613"/>
        <v>0</v>
      </c>
      <c r="JU171" s="25">
        <f t="shared" si="488"/>
        <v>0</v>
      </c>
      <c r="JV171" s="25">
        <f t="shared" si="489"/>
        <v>0</v>
      </c>
      <c r="JW171" s="25">
        <f>ROUND(IF(EN171="Cống tròn",IF(EN171="Cống tròn",JX171+FF171,0),IF(EN171="Cống hộp",IF(EN171="Cống hộp",JX171+GP171,0),IF(OR(EN171="Rãnh xây",EN171="Rãnh bê tông"),IF(OR(EN171="Rãnh xây",EN171="Rãnh bê tông"),JX171+GP171,0),IF(EN171="ống nhựa",IF(EN171="Ống nhựa",JX171+HT171,0),IF(EN171="Rãnh thang",IF(EN171="Rãnh thang",JS171+#REF!,0),0))))),2)</f>
        <v>45.55</v>
      </c>
      <c r="JX171" s="27">
        <v>45.45</v>
      </c>
      <c r="JY171" s="25">
        <f t="shared" si="490"/>
        <v>45.55</v>
      </c>
      <c r="JZ171" s="25">
        <f t="shared" si="491"/>
        <v>0</v>
      </c>
      <c r="KA171" s="25">
        <f t="shared" si="492"/>
        <v>0</v>
      </c>
      <c r="KB171" s="25">
        <f t="shared" si="493"/>
        <v>0</v>
      </c>
      <c r="KC171" s="25">
        <f t="shared" si="494"/>
        <v>0</v>
      </c>
      <c r="KD171" s="28" t="s">
        <v>98</v>
      </c>
      <c r="KE171" s="27">
        <v>0</v>
      </c>
      <c r="KF171" s="25">
        <f t="shared" si="495"/>
        <v>2.3299999999999983</v>
      </c>
      <c r="KG171" s="25">
        <f t="shared" si="614"/>
        <v>2.3299999999999983</v>
      </c>
      <c r="KH171" s="27">
        <v>0</v>
      </c>
      <c r="KI171" s="25">
        <f t="shared" si="496"/>
        <v>2.3900000000000006</v>
      </c>
      <c r="KJ171" s="25">
        <f t="shared" si="615"/>
        <v>2.3900000000000006</v>
      </c>
      <c r="KK171" s="25">
        <f t="shared" si="497"/>
        <v>0</v>
      </c>
      <c r="KL171" s="25">
        <f t="shared" si="498"/>
        <v>0</v>
      </c>
      <c r="KM171" s="25">
        <f t="shared" si="616"/>
        <v>0</v>
      </c>
      <c r="KN171" s="25">
        <f t="shared" si="499"/>
        <v>0</v>
      </c>
      <c r="KO171" s="25">
        <f t="shared" si="500"/>
        <v>0</v>
      </c>
      <c r="KP171" s="25">
        <f t="shared" si="617"/>
        <v>0</v>
      </c>
      <c r="KQ171" s="25">
        <f t="shared" si="501"/>
        <v>0.2</v>
      </c>
      <c r="KR171" s="25">
        <f t="shared" si="502"/>
        <v>0.2</v>
      </c>
      <c r="KS171" s="25">
        <f t="shared" si="618"/>
        <v>0.2</v>
      </c>
      <c r="KT171" s="25">
        <f t="shared" si="503"/>
        <v>0</v>
      </c>
      <c r="KU171" s="25">
        <f t="shared" si="504"/>
        <v>0</v>
      </c>
      <c r="KV171" s="25">
        <f t="shared" si="619"/>
        <v>0</v>
      </c>
      <c r="KW171" s="25">
        <f t="shared" si="505"/>
        <v>0</v>
      </c>
      <c r="KX171" s="25">
        <f t="shared" si="506"/>
        <v>0</v>
      </c>
      <c r="KY171" s="25">
        <f t="shared" si="620"/>
        <v>0</v>
      </c>
      <c r="KZ171" s="25">
        <f t="shared" si="507"/>
        <v>0</v>
      </c>
      <c r="LA171" s="25">
        <f t="shared" si="508"/>
        <v>0</v>
      </c>
      <c r="LB171" s="25">
        <f t="shared" si="621"/>
        <v>0</v>
      </c>
      <c r="LC171" s="25">
        <f t="shared" si="509"/>
        <v>1.4</v>
      </c>
      <c r="LD171" s="25">
        <f t="shared" si="510"/>
        <v>1.4</v>
      </c>
      <c r="LE171" s="25">
        <f t="shared" si="622"/>
        <v>1.4</v>
      </c>
      <c r="LF171" s="25">
        <f t="shared" si="511"/>
        <v>0</v>
      </c>
      <c r="LG171" s="25">
        <f t="shared" si="512"/>
        <v>0</v>
      </c>
      <c r="LH171" s="25">
        <f t="shared" si="623"/>
        <v>0</v>
      </c>
      <c r="LI171" s="25">
        <f t="shared" si="513"/>
        <v>0</v>
      </c>
      <c r="LJ171" s="25">
        <f t="shared" si="514"/>
        <v>0</v>
      </c>
      <c r="LK171" s="25">
        <f t="shared" si="624"/>
        <v>0</v>
      </c>
      <c r="LL171" s="25">
        <f t="shared" si="515"/>
        <v>0</v>
      </c>
      <c r="LM171" s="25">
        <f t="shared" si="516"/>
        <v>0</v>
      </c>
      <c r="LN171" s="25">
        <f t="shared" si="625"/>
        <v>0</v>
      </c>
      <c r="LO171" s="25">
        <f t="shared" si="517"/>
        <v>0</v>
      </c>
      <c r="LP171" s="25">
        <f t="shared" si="518"/>
        <v>0</v>
      </c>
      <c r="LQ171" s="25">
        <f t="shared" si="626"/>
        <v>0</v>
      </c>
      <c r="LR171" s="25">
        <f t="shared" si="519"/>
        <v>0</v>
      </c>
      <c r="LS171" s="25">
        <f t="shared" si="520"/>
        <v>0</v>
      </c>
      <c r="LT171" s="25">
        <f t="shared" si="627"/>
        <v>0</v>
      </c>
      <c r="LU171" s="25">
        <f t="shared" si="521"/>
        <v>0</v>
      </c>
      <c r="LV171" s="25">
        <f t="shared" si="522"/>
        <v>0</v>
      </c>
      <c r="LW171" s="25">
        <f t="shared" si="628"/>
        <v>0</v>
      </c>
      <c r="LX171" s="25">
        <f t="shared" si="523"/>
        <v>0</v>
      </c>
      <c r="LY171" s="25">
        <f t="shared" si="524"/>
        <v>0</v>
      </c>
      <c r="LZ171" s="25">
        <f t="shared" si="629"/>
        <v>0</v>
      </c>
      <c r="MA171" s="25">
        <f t="shared" si="525"/>
        <v>0</v>
      </c>
      <c r="MB171" s="25">
        <f t="shared" si="526"/>
        <v>0</v>
      </c>
      <c r="MC171" s="25">
        <f t="shared" si="630"/>
        <v>0</v>
      </c>
      <c r="MD171" s="25">
        <f t="shared" si="527"/>
        <v>0</v>
      </c>
      <c r="ME171" s="25">
        <f t="shared" si="528"/>
        <v>0</v>
      </c>
      <c r="MF171" s="25">
        <f t="shared" si="631"/>
        <v>0</v>
      </c>
      <c r="MG171" s="25">
        <f t="shared" si="529"/>
        <v>0</v>
      </c>
      <c r="MH171" s="25">
        <f t="shared" si="530"/>
        <v>0</v>
      </c>
      <c r="MI171" s="25">
        <f t="shared" si="632"/>
        <v>0</v>
      </c>
      <c r="MJ171" s="25">
        <f t="shared" si="531"/>
        <v>0</v>
      </c>
      <c r="MK171" s="25">
        <f t="shared" si="532"/>
        <v>0</v>
      </c>
      <c r="ML171" s="25">
        <f t="shared" si="633"/>
        <v>0</v>
      </c>
      <c r="MM171" s="25">
        <f t="shared" si="533"/>
        <v>0</v>
      </c>
      <c r="MN171" s="25">
        <f t="shared" si="534"/>
        <v>0</v>
      </c>
      <c r="MO171" s="25">
        <f t="shared" si="634"/>
        <v>0</v>
      </c>
      <c r="MP171" s="25">
        <f t="shared" si="535"/>
        <v>0</v>
      </c>
      <c r="MQ171" s="25">
        <f t="shared" si="536"/>
        <v>0</v>
      </c>
      <c r="MR171" s="25">
        <f t="shared" si="635"/>
        <v>0</v>
      </c>
      <c r="MS171" s="29">
        <v>1.4</v>
      </c>
      <c r="MT171" s="29">
        <v>0</v>
      </c>
      <c r="MU171" s="29">
        <v>1</v>
      </c>
      <c r="MV171" s="29">
        <v>1</v>
      </c>
      <c r="MW171" s="25">
        <f t="shared" si="537"/>
        <v>1.4</v>
      </c>
      <c r="MX171" s="25">
        <f t="shared" si="538"/>
        <v>3.26</v>
      </c>
      <c r="MY171" s="25">
        <f t="shared" si="539"/>
        <v>0</v>
      </c>
      <c r="MZ171" s="25">
        <f t="shared" si="540"/>
        <v>0</v>
      </c>
      <c r="NA171" s="25">
        <f t="shared" si="541"/>
        <v>1.4</v>
      </c>
      <c r="NB171" s="25">
        <f t="shared" si="542"/>
        <v>3.35</v>
      </c>
      <c r="NC171" s="25">
        <f t="shared" si="543"/>
        <v>0</v>
      </c>
      <c r="ND171" s="25">
        <f t="shared" si="544"/>
        <v>0</v>
      </c>
      <c r="NE171" s="25">
        <f t="shared" si="636"/>
        <v>1.4</v>
      </c>
      <c r="NF171" s="25">
        <f t="shared" si="636"/>
        <v>3.3049999999999997</v>
      </c>
      <c r="NG171" s="25">
        <f t="shared" si="636"/>
        <v>0</v>
      </c>
      <c r="NH171" s="25">
        <f t="shared" si="545"/>
        <v>0</v>
      </c>
      <c r="NI171" s="25">
        <f t="shared" si="546"/>
        <v>123.94</v>
      </c>
      <c r="NJ171" s="25">
        <f t="shared" si="547"/>
        <v>0</v>
      </c>
      <c r="NK171" s="25">
        <f t="shared" si="548"/>
        <v>123.94</v>
      </c>
      <c r="NL171" s="25">
        <f t="shared" si="549"/>
        <v>68.2</v>
      </c>
      <c r="NM171" s="25">
        <f t="shared" si="550"/>
        <v>0</v>
      </c>
      <c r="NN171" s="25">
        <f t="shared" si="637"/>
        <v>68.2</v>
      </c>
      <c r="NO171" s="25">
        <f t="shared" si="551"/>
        <v>0</v>
      </c>
      <c r="NP171" s="25">
        <f t="shared" si="552"/>
        <v>0</v>
      </c>
      <c r="NQ171" s="25">
        <f t="shared" si="638"/>
        <v>0</v>
      </c>
      <c r="NR171" s="25">
        <f t="shared" si="553"/>
        <v>0</v>
      </c>
      <c r="NS171" s="25">
        <f t="shared" si="554"/>
        <v>0</v>
      </c>
      <c r="NT171" s="25">
        <f t="shared" si="639"/>
        <v>0</v>
      </c>
      <c r="NU171" s="25">
        <f t="shared" si="555"/>
        <v>0</v>
      </c>
      <c r="NV171" s="25">
        <f t="shared" si="556"/>
        <v>0</v>
      </c>
      <c r="NW171" s="25">
        <f t="shared" si="640"/>
        <v>0</v>
      </c>
      <c r="NX171" s="25">
        <f t="shared" si="641"/>
        <v>68.2</v>
      </c>
      <c r="NY171" s="25">
        <f t="shared" si="641"/>
        <v>0</v>
      </c>
      <c r="NZ171" s="25">
        <f t="shared" si="642"/>
        <v>68.2</v>
      </c>
      <c r="OA171" s="25">
        <f t="shared" si="643"/>
        <v>55.74</v>
      </c>
      <c r="OB171" s="25">
        <f t="shared" si="643"/>
        <v>0</v>
      </c>
      <c r="OC171" s="25">
        <f t="shared" si="644"/>
        <v>55.74</v>
      </c>
      <c r="OD171" s="25">
        <f t="shared" si="645"/>
        <v>68.2</v>
      </c>
      <c r="OE171" s="25">
        <f t="shared" si="645"/>
        <v>0</v>
      </c>
      <c r="OF171" s="25">
        <f t="shared" si="645"/>
        <v>68.2</v>
      </c>
      <c r="OG171" s="25">
        <f t="shared" si="557"/>
        <v>0</v>
      </c>
      <c r="OH171" s="25">
        <f t="shared" si="558"/>
        <v>0</v>
      </c>
      <c r="OI171" s="25">
        <f t="shared" si="559"/>
        <v>0</v>
      </c>
      <c r="OJ171" s="25">
        <f t="shared" si="560"/>
        <v>0</v>
      </c>
      <c r="OK171" s="25">
        <f t="shared" si="561"/>
        <v>0</v>
      </c>
      <c r="OL171" s="25">
        <f t="shared" si="562"/>
        <v>0</v>
      </c>
      <c r="OM171" s="25">
        <f t="shared" si="646"/>
        <v>0</v>
      </c>
      <c r="ON171" s="25">
        <f t="shared" si="646"/>
        <v>0</v>
      </c>
      <c r="OO171" s="25">
        <f t="shared" si="646"/>
        <v>0</v>
      </c>
      <c r="OP171" s="25">
        <f t="shared" si="563"/>
        <v>0</v>
      </c>
      <c r="OQ171" s="25">
        <f t="shared" si="564"/>
        <v>0</v>
      </c>
      <c r="OR171" s="25">
        <f t="shared" si="647"/>
        <v>0</v>
      </c>
      <c r="OS171" s="19">
        <v>535770.21</v>
      </c>
      <c r="OT171" s="19">
        <v>2370901.77</v>
      </c>
    </row>
    <row r="172" spans="1:410" ht="33" customHeight="1" x14ac:dyDescent="0.25">
      <c r="A172" s="18"/>
      <c r="B172" s="18" t="s">
        <v>939</v>
      </c>
      <c r="C172" s="18">
        <v>1470.26</v>
      </c>
      <c r="D172" s="16" t="e">
        <f>_xlfn.IFNA(INDEX(#REF!,MATCH(E172,#REF!,0)),0)</f>
        <v>#REF!</v>
      </c>
      <c r="E172" s="18" t="s">
        <v>963</v>
      </c>
      <c r="F172" s="16" t="s">
        <v>765</v>
      </c>
      <c r="G172" s="16" t="s">
        <v>766</v>
      </c>
      <c r="H172" s="16" t="s">
        <v>767</v>
      </c>
      <c r="I172" s="16" t="s">
        <v>768</v>
      </c>
      <c r="J172" s="16" t="s">
        <v>769</v>
      </c>
      <c r="K172" s="16" t="s">
        <v>770</v>
      </c>
      <c r="L172" s="16" t="s">
        <v>771</v>
      </c>
      <c r="M172" s="18">
        <v>1.64</v>
      </c>
      <c r="N172" s="18">
        <v>1.94</v>
      </c>
      <c r="O172" s="18">
        <v>2.04</v>
      </c>
      <c r="P172" s="18">
        <v>2.34</v>
      </c>
      <c r="Q172" s="18">
        <v>0.1</v>
      </c>
      <c r="R172" s="18">
        <v>1.8399999999999999</v>
      </c>
      <c r="S172" s="18">
        <v>2.14</v>
      </c>
      <c r="T172" s="18">
        <v>0.2</v>
      </c>
      <c r="U172" s="18">
        <v>0</v>
      </c>
      <c r="V172" s="18">
        <v>0</v>
      </c>
      <c r="W172" s="18">
        <v>0</v>
      </c>
      <c r="X172" s="18">
        <v>1.64</v>
      </c>
      <c r="Y172" s="18">
        <v>1.9</v>
      </c>
      <c r="Z172" s="20">
        <f t="shared" si="565"/>
        <v>2.1</v>
      </c>
      <c r="AA172" s="18">
        <v>0.22</v>
      </c>
      <c r="AB172" s="18">
        <v>0</v>
      </c>
      <c r="AC172" s="18">
        <v>0</v>
      </c>
      <c r="AD172" s="18">
        <v>0</v>
      </c>
      <c r="AE172" s="18">
        <v>0</v>
      </c>
      <c r="AF172" s="18">
        <v>0</v>
      </c>
      <c r="AG172" s="18">
        <v>1.2</v>
      </c>
      <c r="AH172" s="18">
        <v>1.5</v>
      </c>
      <c r="AI172" s="20">
        <f t="shared" si="566"/>
        <v>2.25</v>
      </c>
      <c r="AJ172" s="18">
        <v>0</v>
      </c>
      <c r="AK172" s="18">
        <v>0</v>
      </c>
      <c r="AL172" s="20">
        <f t="shared" si="567"/>
        <v>0</v>
      </c>
      <c r="AM172" s="18">
        <v>1.64</v>
      </c>
      <c r="AN172" s="18">
        <v>1.5</v>
      </c>
      <c r="AO172" s="18">
        <v>0.15</v>
      </c>
      <c r="AP172" s="18">
        <v>0.22</v>
      </c>
      <c r="AQ172" s="18">
        <v>1.64</v>
      </c>
      <c r="AR172" s="18">
        <v>1.72</v>
      </c>
      <c r="AS172" s="18">
        <v>0.12</v>
      </c>
      <c r="AT172" s="18">
        <v>0.11</v>
      </c>
      <c r="AU172" s="18">
        <v>0</v>
      </c>
      <c r="AV172" s="18">
        <v>1</v>
      </c>
      <c r="AW172" s="18">
        <v>0</v>
      </c>
      <c r="AX172" s="18">
        <v>0</v>
      </c>
      <c r="AY172" s="18">
        <v>0</v>
      </c>
      <c r="AZ172" s="18">
        <v>0</v>
      </c>
      <c r="BA172" s="18">
        <v>0</v>
      </c>
      <c r="BB172" s="18">
        <v>0</v>
      </c>
      <c r="BC172" s="18">
        <v>0</v>
      </c>
      <c r="BD172" s="18">
        <v>0</v>
      </c>
      <c r="BE172" s="18">
        <v>2</v>
      </c>
      <c r="BF172" s="18">
        <v>0</v>
      </c>
      <c r="BG172" s="18">
        <v>0</v>
      </c>
      <c r="BH172" s="18">
        <v>0</v>
      </c>
      <c r="BI172" s="18">
        <v>0</v>
      </c>
      <c r="BJ172" s="18">
        <v>0</v>
      </c>
      <c r="BK172" s="18">
        <v>0</v>
      </c>
      <c r="BL172" s="18">
        <v>0</v>
      </c>
      <c r="BM172" s="18">
        <v>0</v>
      </c>
      <c r="BN172" s="18">
        <v>0</v>
      </c>
      <c r="BO172" s="18">
        <v>0</v>
      </c>
      <c r="BP172" s="18">
        <v>0</v>
      </c>
      <c r="BQ172" s="18">
        <v>0</v>
      </c>
      <c r="BR172" s="18">
        <v>0</v>
      </c>
      <c r="BS172" s="18">
        <v>0</v>
      </c>
      <c r="BT172" s="18">
        <v>0</v>
      </c>
      <c r="BU172" s="18">
        <v>0</v>
      </c>
      <c r="BV172" s="18">
        <v>0</v>
      </c>
      <c r="BW172" s="18">
        <v>0</v>
      </c>
      <c r="BX172" s="18">
        <v>0</v>
      </c>
      <c r="BY172" s="18">
        <v>0</v>
      </c>
      <c r="BZ172" s="18">
        <v>0</v>
      </c>
      <c r="CA172" s="16" t="e">
        <f>_xlfn.IFNA(IF(RIGHT(D172,2)="=G",0,INDEX(#REF!,MATCH(E172,#REF!,0))),0)</f>
        <v>#REF!</v>
      </c>
      <c r="CB172" s="16" t="s">
        <v>776</v>
      </c>
      <c r="CC172" s="18">
        <v>0</v>
      </c>
      <c r="CD172" s="18">
        <v>0</v>
      </c>
      <c r="CE172" s="18">
        <v>1.4</v>
      </c>
      <c r="CF172" s="18">
        <v>0.85</v>
      </c>
      <c r="CG172" s="18">
        <v>0.12</v>
      </c>
      <c r="CH172" s="18">
        <v>2</v>
      </c>
      <c r="CI172" s="16" t="s">
        <v>98</v>
      </c>
      <c r="CJ172" s="18">
        <v>0</v>
      </c>
      <c r="CK172" s="20">
        <f t="shared" si="432"/>
        <v>2.69</v>
      </c>
      <c r="CL172" s="20">
        <f t="shared" si="568"/>
        <v>2.69</v>
      </c>
      <c r="CM172" s="18">
        <v>52.34</v>
      </c>
      <c r="CN172" s="18">
        <v>46.54</v>
      </c>
      <c r="CO172" s="18">
        <v>45.701000000000001</v>
      </c>
      <c r="CP172" s="22">
        <f t="shared" si="433"/>
        <v>46.54</v>
      </c>
      <c r="CQ172" s="22">
        <f t="shared" si="434"/>
        <v>43.85</v>
      </c>
      <c r="CR172" s="22">
        <f t="shared" si="569"/>
        <v>2.69</v>
      </c>
      <c r="CS172" s="22">
        <f t="shared" si="435"/>
        <v>43.949999999999996</v>
      </c>
      <c r="CT172" s="22">
        <f t="shared" si="436"/>
        <v>44.15</v>
      </c>
      <c r="CU172" s="18">
        <v>44.15</v>
      </c>
      <c r="CV172" s="22">
        <f t="shared" si="570"/>
        <v>2.1</v>
      </c>
      <c r="CW172" s="22">
        <f t="shared" si="437"/>
        <v>0</v>
      </c>
      <c r="CX172" s="22">
        <f t="shared" si="438"/>
        <v>0</v>
      </c>
      <c r="CY172" s="22">
        <f t="shared" si="439"/>
        <v>46.27</v>
      </c>
      <c r="CZ172" s="22">
        <f t="shared" si="440"/>
        <v>46.42</v>
      </c>
      <c r="DA172" s="18">
        <v>46.54</v>
      </c>
      <c r="DB172" s="20">
        <f t="shared" si="571"/>
        <v>2.69</v>
      </c>
      <c r="DC172" s="20">
        <f t="shared" si="572"/>
        <v>0</v>
      </c>
      <c r="DD172" s="20">
        <f t="shared" si="573"/>
        <v>2.69</v>
      </c>
      <c r="DE172" s="20">
        <f t="shared" si="441"/>
        <v>0.1</v>
      </c>
      <c r="DF172" s="20">
        <f t="shared" si="442"/>
        <v>0.2</v>
      </c>
      <c r="DG172" s="20">
        <f t="shared" si="443"/>
        <v>2.37</v>
      </c>
      <c r="DH172" s="20">
        <f t="shared" si="444"/>
        <v>0</v>
      </c>
      <c r="DI172" s="20">
        <f t="shared" si="445"/>
        <v>0</v>
      </c>
      <c r="DJ172" s="20">
        <f t="shared" si="446"/>
        <v>0</v>
      </c>
      <c r="DK172" s="20">
        <f t="shared" si="574"/>
        <v>2.67</v>
      </c>
      <c r="DL172" s="20">
        <f t="shared" si="575"/>
        <v>0</v>
      </c>
      <c r="DM172" s="20">
        <f t="shared" si="576"/>
        <v>2.0000000000000018E-2</v>
      </c>
      <c r="DN172" s="20">
        <f t="shared" si="577"/>
        <v>0</v>
      </c>
      <c r="DO172" s="18">
        <v>2.54</v>
      </c>
      <c r="DP172" s="18">
        <v>0</v>
      </c>
      <c r="DQ172" s="18">
        <v>1</v>
      </c>
      <c r="DR172" s="18">
        <v>1</v>
      </c>
      <c r="DS172" s="25">
        <f t="shared" si="578"/>
        <v>2.54</v>
      </c>
      <c r="DT172" s="25">
        <f t="shared" si="579"/>
        <v>0</v>
      </c>
      <c r="DU172" s="25">
        <f t="shared" si="580"/>
        <v>6.83</v>
      </c>
      <c r="DV172" s="25">
        <f t="shared" si="581"/>
        <v>0</v>
      </c>
      <c r="DW172" s="25">
        <f t="shared" si="582"/>
        <v>6.83</v>
      </c>
      <c r="DX172" s="25">
        <f t="shared" si="583"/>
        <v>13.93</v>
      </c>
      <c r="DY172" s="25">
        <f t="shared" si="584"/>
        <v>0</v>
      </c>
      <c r="DZ172" s="25">
        <f t="shared" si="585"/>
        <v>13.93</v>
      </c>
      <c r="EA172" s="25">
        <f t="shared" si="586"/>
        <v>8.81</v>
      </c>
      <c r="EB172" s="25">
        <f t="shared" si="587"/>
        <v>0</v>
      </c>
      <c r="EC172" s="25">
        <f t="shared" si="588"/>
        <v>8.81</v>
      </c>
      <c r="ED172" s="25">
        <f t="shared" si="589"/>
        <v>5.12</v>
      </c>
      <c r="EE172" s="25">
        <f t="shared" si="589"/>
        <v>0</v>
      </c>
      <c r="EF172" s="25">
        <f t="shared" si="590"/>
        <v>5.12</v>
      </c>
      <c r="EG172" s="25">
        <f t="shared" si="591"/>
        <v>8.81</v>
      </c>
      <c r="EH172" s="25">
        <f t="shared" si="591"/>
        <v>0</v>
      </c>
      <c r="EI172" s="25">
        <f t="shared" si="592"/>
        <v>8.81</v>
      </c>
      <c r="EJ172" s="18">
        <v>1470.26</v>
      </c>
      <c r="EK172" s="18">
        <v>1431.56</v>
      </c>
      <c r="EL172" s="18" t="s">
        <v>963</v>
      </c>
      <c r="EM172" s="18" t="s">
        <v>964</v>
      </c>
      <c r="EN172" s="16" t="s">
        <v>774</v>
      </c>
      <c r="EO172" s="16" t="s">
        <v>132</v>
      </c>
      <c r="EP172" s="16" t="e">
        <f>IF(OR(EN172="Cống tròn",EN172="Cống hộp",EN172="Ống nhựa"),INDEX(#REF!,MATCH(E172,#REF!,0)),IF(OR(EN172="Rãnh xây",EN172="Rãnh bê tông"),INDEX(#REF!,MATCH(E172,#REF!,0)),0))</f>
        <v>#REF!</v>
      </c>
      <c r="EQ172" s="18">
        <v>37.500000000000043</v>
      </c>
      <c r="ER172" s="18">
        <v>1</v>
      </c>
      <c r="ES172" s="25">
        <f t="shared" si="593"/>
        <v>37</v>
      </c>
      <c r="ET172" s="1" t="e">
        <f>_xlfn.IFNA(IF(EN172="Cống tròn",INDEX(#REF!,MATCH(E172,#REF!,0)),IF(EN172="Cống hộp",INDEX(#REF!,MATCH(E172,#REF!,0)),EU172&amp;" ,"&amp;EV172)),0)</f>
        <v>#REF!</v>
      </c>
      <c r="EU172" s="16" t="s">
        <v>769</v>
      </c>
      <c r="EV172" s="16" t="s">
        <v>775</v>
      </c>
      <c r="EW172" s="16" t="e">
        <f>_xlfn.IFNA(INDEX(#REF!,MATCH(E172,#REF!,0)),0)</f>
        <v>#REF!</v>
      </c>
      <c r="EX172" s="16"/>
      <c r="EY172" s="18">
        <v>0</v>
      </c>
      <c r="EZ172" s="18">
        <v>0</v>
      </c>
      <c r="FA172" s="18">
        <v>0</v>
      </c>
      <c r="FB172" s="19">
        <v>0</v>
      </c>
      <c r="FC172" s="19">
        <v>0</v>
      </c>
      <c r="FD172" s="25">
        <f t="shared" si="447"/>
        <v>0</v>
      </c>
      <c r="FE172" s="25">
        <f t="shared" si="594"/>
        <v>0</v>
      </c>
      <c r="FF172" s="18">
        <v>0.1</v>
      </c>
      <c r="FG172" s="18">
        <v>2</v>
      </c>
      <c r="FH172" s="18">
        <v>1</v>
      </c>
      <c r="FI172" s="25">
        <f t="shared" si="595"/>
        <v>1.2</v>
      </c>
      <c r="FJ172" s="18">
        <v>0</v>
      </c>
      <c r="FK172" s="18">
        <v>0</v>
      </c>
      <c r="FL172" s="18">
        <v>0.2</v>
      </c>
      <c r="FM172" s="18">
        <v>1.4</v>
      </c>
      <c r="FN172" s="18">
        <v>0</v>
      </c>
      <c r="FO172" s="25">
        <f t="shared" si="596"/>
        <v>1.4</v>
      </c>
      <c r="FP172" s="18">
        <v>1.4999999999999999E-2</v>
      </c>
      <c r="FQ172" s="18">
        <v>1</v>
      </c>
      <c r="FR172" s="25">
        <f t="shared" si="448"/>
        <v>36</v>
      </c>
      <c r="FS172" s="25">
        <f t="shared" si="449"/>
        <v>0.52500000000000002</v>
      </c>
      <c r="FT172" s="25">
        <f t="shared" si="450"/>
        <v>36.524999999999999</v>
      </c>
      <c r="FU172" s="25">
        <f t="shared" si="451"/>
        <v>-0.97500000000004405</v>
      </c>
      <c r="FV172" s="25" t="str">
        <f t="shared" si="597"/>
        <v>Thêm 01</v>
      </c>
      <c r="FW172" s="25">
        <f t="shared" si="598"/>
        <v>0.04</v>
      </c>
      <c r="FX172" s="16"/>
      <c r="FY172" s="16"/>
      <c r="FZ172" s="16"/>
      <c r="GA172" s="16"/>
      <c r="GB172" s="19">
        <v>0</v>
      </c>
      <c r="GC172" s="19">
        <v>0</v>
      </c>
      <c r="GD172" s="19">
        <v>0</v>
      </c>
      <c r="GE172" s="19">
        <v>0</v>
      </c>
      <c r="GF172" s="19">
        <v>0</v>
      </c>
      <c r="GG172" s="19">
        <v>0</v>
      </c>
      <c r="GH172" s="19">
        <v>0</v>
      </c>
      <c r="GI172" s="19">
        <v>0</v>
      </c>
      <c r="GJ172" s="19">
        <v>0</v>
      </c>
      <c r="GK172" s="19">
        <v>0</v>
      </c>
      <c r="GL172" s="25">
        <f t="shared" si="452"/>
        <v>0</v>
      </c>
      <c r="GM172" s="25">
        <f t="shared" si="599"/>
        <v>0</v>
      </c>
      <c r="GN172" s="19">
        <v>0</v>
      </c>
      <c r="GO172" s="19">
        <v>0</v>
      </c>
      <c r="GP172" s="19">
        <v>0</v>
      </c>
      <c r="GQ172" s="19">
        <v>0</v>
      </c>
      <c r="GR172" s="1" t="e">
        <f>_xlfn.IFNA(INDEX(#REF!,MATCH(E172,#REF!,0)),0)</f>
        <v>#REF!</v>
      </c>
      <c r="GS172" s="16"/>
      <c r="GT172" s="18">
        <v>0</v>
      </c>
      <c r="GU172" s="18">
        <v>0</v>
      </c>
      <c r="GV172" s="18">
        <v>0</v>
      </c>
      <c r="GW172" s="18">
        <v>0</v>
      </c>
      <c r="GX172" s="25">
        <f t="shared" si="453"/>
        <v>0</v>
      </c>
      <c r="GY172" s="25">
        <f t="shared" si="454"/>
        <v>0</v>
      </c>
      <c r="GZ172" s="25">
        <f t="shared" si="600"/>
        <v>0</v>
      </c>
      <c r="HA172" s="1" t="e" cm="1">
        <f t="array" ref="HA172">INDEX(#REF!,MATCH(EJ172&amp;EK172&amp;HD172&amp;HE172&amp;HF172,#REF!&amp;#REF!&amp;#REF!&amp;#REF!&amp;#REF!,0))</f>
        <v>#REF!</v>
      </c>
      <c r="HB172" s="16"/>
      <c r="HC172" s="25">
        <f t="shared" si="601"/>
        <v>0</v>
      </c>
      <c r="HD172" s="18">
        <v>0</v>
      </c>
      <c r="HE172" s="18">
        <v>0</v>
      </c>
      <c r="HF172" s="18">
        <v>0</v>
      </c>
      <c r="HG172" s="1" t="e" cm="1">
        <f t="array" ref="HG172">INDEX(#REF!,MATCH(EJ172&amp;EK172&amp;HJ172&amp;HK172&amp;HL172,#REF!&amp;#REF!&amp;#REF!&amp;#REF!&amp;#REF!,0))</f>
        <v>#REF!</v>
      </c>
      <c r="HH172" s="16"/>
      <c r="HI172" s="25">
        <f t="shared" si="602"/>
        <v>0</v>
      </c>
      <c r="HJ172" s="25">
        <f t="shared" si="603"/>
        <v>0</v>
      </c>
      <c r="HK172" s="19">
        <v>0</v>
      </c>
      <c r="HL172" s="19">
        <v>0</v>
      </c>
      <c r="HM172" s="18">
        <v>0.01</v>
      </c>
      <c r="HN172" s="18">
        <v>1</v>
      </c>
      <c r="HO172" s="25">
        <f t="shared" si="604"/>
        <v>0</v>
      </c>
      <c r="HP172" s="25">
        <f t="shared" si="605"/>
        <v>0</v>
      </c>
      <c r="HQ172" s="25">
        <f t="shared" si="606"/>
        <v>0</v>
      </c>
      <c r="HR172" s="25">
        <f t="shared" si="607"/>
        <v>0</v>
      </c>
      <c r="HS172" s="25">
        <f t="shared" si="608"/>
        <v>0</v>
      </c>
      <c r="HT172" s="19">
        <v>0</v>
      </c>
      <c r="HU172" s="19">
        <v>0</v>
      </c>
      <c r="HV172" s="19">
        <v>0</v>
      </c>
      <c r="HW172" s="25">
        <f t="shared" si="609"/>
        <v>0</v>
      </c>
      <c r="HX172" s="19">
        <v>0</v>
      </c>
      <c r="HY172" s="19">
        <v>0</v>
      </c>
      <c r="HZ172" s="18">
        <v>46.54</v>
      </c>
      <c r="IA172" s="20">
        <f>ROUND(IF(EN172="Cống tròn",IF(EN172="Cống tròn",IF(EU172="Không có móng",IQ172-FF172,IF(EU172="Đế",IP172-FN172,IF(OR(EU172="Móng bê tông",EU172="Móng bê tông kết hợp đế"),II172-FJ172,0))),0),IF(EN172="Cống hộp",IF(AND(EN172="Cống hộp",EU172="Không có móng"),IQ172-GF172,IF(AND(EN172="Cống hộp",EU172="Móng bê tông"),IJ172-GB172,0)),IF(OR(EN172="Rãnh xây",EN172="Rãnh bê tông"),IF(OR(EN172="Rãnh xây",EN172="Rãnh bê tông"),IK172-GB172,0),IF(EN172="Ống nhựa",IF(AND(EN172="Ống nhựa",EU172="Không đắp cát"),IQ172-HT172,IF(AND(EN172="Ống nhựa",EU172="Đắp cát"),IH172-HX172,0)),IF(EN172="Rãnh thang",IF(EN172="Rãnh thang",IF(EU172="Móng bê tông",#REF!-#REF!,IQ172),0),0))))),2)</f>
        <v>44.15</v>
      </c>
      <c r="IB172" s="20">
        <f t="shared" si="610"/>
        <v>2.3900000000000006</v>
      </c>
      <c r="IC172" s="20">
        <f t="shared" si="455"/>
        <v>44.15</v>
      </c>
      <c r="ID172" s="20">
        <f t="shared" si="456"/>
        <v>0</v>
      </c>
      <c r="IE172" s="20">
        <f t="shared" si="457"/>
        <v>0</v>
      </c>
      <c r="IF172" s="20">
        <f t="shared" si="458"/>
        <v>0</v>
      </c>
      <c r="IG172" s="20">
        <f>IF(EN172="Rãnh thang",IF(AND(EN172="Rãnh thang",EU172="Móng bê tông"),IQ172-#REF!,0),IF(EN172="Ống nhựa",IF(AND(EN172="Ống nhựa",EU172="Đắp cát"),IQ172-HT172,0),IF(EN172="Cống tròn",IF(EN172="Cống tròn",IF(OR(EU172="Móng bê tông",EU172="Móng bê tông kết hợp đế"),IM172-FL172,0),0),IF(EN172="Cống hộp",IF(AND(EN172="Cống hộp",EU172="Móng bê tông"),IN172-GD172,0),IF(OR(EN172="Rãnh xây",EN172="Rãnh bê tông"),IF(AND(EN172="Rãnh xây",EU172="Móng bê tông"),IO172-GD172,IF(AND(EN172="Rãnh bê tông",EU172="Móng bê tông"),IO172-GD172,0)),0)))))</f>
        <v>44.15</v>
      </c>
      <c r="IH172" s="20">
        <f t="shared" si="459"/>
        <v>0</v>
      </c>
      <c r="II172" s="20">
        <f t="shared" si="460"/>
        <v>44.15</v>
      </c>
      <c r="IJ172" s="20">
        <f t="shared" si="461"/>
        <v>0</v>
      </c>
      <c r="IK172" s="20">
        <f t="shared" si="462"/>
        <v>0</v>
      </c>
      <c r="IL172" s="20">
        <f t="shared" si="463"/>
        <v>44.35</v>
      </c>
      <c r="IM172" s="20">
        <f t="shared" si="464"/>
        <v>44.35</v>
      </c>
      <c r="IN172" s="20">
        <f t="shared" si="465"/>
        <v>0</v>
      </c>
      <c r="IO172" s="20">
        <f t="shared" si="466"/>
        <v>0</v>
      </c>
      <c r="IP172" s="20">
        <f t="shared" si="467"/>
        <v>0</v>
      </c>
      <c r="IQ172" s="18">
        <v>44.45</v>
      </c>
      <c r="IR172" s="25">
        <f t="shared" si="611"/>
        <v>0</v>
      </c>
      <c r="IS172" s="25">
        <f t="shared" si="468"/>
        <v>0</v>
      </c>
      <c r="IT172" s="25">
        <f t="shared" si="469"/>
        <v>0</v>
      </c>
      <c r="IU172" s="25">
        <f>ROUND(IF(EN172="Cống tròn",IF(EN172="Cống tròn",IV172+FF172,0),IF(EN172="Cống hộp",IF(EN172="Cống hộp",IV172+GP172,0),IF(OR(EN172="Rãnh xây",EN172="Rãnh bê tông"),IF(OR(EN172="Rãnh xây",EN172="Rãnh bê tông"),IV172+GP172,0),IF(EN172="ống nhựa",IF(EN172="Ống nhựa",IV172+HT172,0),IF(EN172="Rãnh thang",IF(EN172="Rãnh thang",IQ172+#REF!,0),0))))),2)</f>
        <v>45.29</v>
      </c>
      <c r="IV172" s="18">
        <v>45.19</v>
      </c>
      <c r="IW172" s="25">
        <f t="shared" si="470"/>
        <v>45.29</v>
      </c>
      <c r="IX172" s="25">
        <f t="shared" si="471"/>
        <v>0</v>
      </c>
      <c r="IY172" s="25">
        <f t="shared" si="472"/>
        <v>0</v>
      </c>
      <c r="IZ172" s="25">
        <f t="shared" si="473"/>
        <v>0</v>
      </c>
      <c r="JA172" s="25">
        <f t="shared" si="474"/>
        <v>0</v>
      </c>
      <c r="JB172" s="18">
        <v>46.29</v>
      </c>
      <c r="JC172" s="20">
        <f>ROUND(IF(EN172="Cống tròn",IF(EN172="Cống tròn",IF(EU172="Không có móng",JS172-FF172,IF(EU172="Đế",JR172-FN172,IF(OR(EU172="Móng bê tông",EU172="Móng bê tông kết hợp đế"),JK172-FJ172,0))),0),IF(EN172="Cống hộp",IF(AND(EN172="Cống hộp",EU172="Không có móng"),JS172-GF172,IF(AND(EN172="Cống hộp",EU172="Móng bê tông"),JL172-GB172,0)),IF(OR(EN172="Rãnh xây",EN172="Rãnh bê tông"),IF(OR(EN172="Rãnh xây",EN172="Rãnh bê tông"),JM172-GB172,0),IF(EN172="Ống nhựa",IF(AND(EN172="Ống nhựa",EU172="Không đắp cát"),JS172-HT172,IF(AND(EN172="Ống nhựa",EU172="Đắp cát"),JJ172-HX172,0)),IF(EN172="Rãnh thang",IF(EN172="Rãnh thang",IF(EU172="Móng bê tông",#REF!-#REF!,JS172),0),0))))),2)</f>
        <v>43.89</v>
      </c>
      <c r="JD172" s="20">
        <f t="shared" si="612"/>
        <v>2.3999999999999986</v>
      </c>
      <c r="JE172" s="20">
        <f t="shared" si="475"/>
        <v>43.889999999999993</v>
      </c>
      <c r="JF172" s="20">
        <f t="shared" si="476"/>
        <v>0</v>
      </c>
      <c r="JG172" s="20">
        <f t="shared" si="477"/>
        <v>0</v>
      </c>
      <c r="JH172" s="20">
        <f t="shared" si="478"/>
        <v>0</v>
      </c>
      <c r="JI172" s="20">
        <f>IF(EN172="Rãnh thang",IF(AND(EN172="Rãnh thang",EU172="Móng bê tông"),JS172-#REF!,0),IF(EN172="Ống nhựa",IF(AND(EN172="Ống nhựa",EU172="Đắp cát"),JS172-HT172,0),IF(EN172="Cống tròn",IF(EN172="Cống tròn",IF(OR(EU172="Móng bê tông",EU172="Móng bê tông kết hợp đế"),JO172-FL172,0),0),IF(EN172="Cống hộp",IF(AND(EN172="Cống hộp",EU172="Móng bê tông"),JP172-GD172,0),IF(OR(EN172="Rãnh xây",EN172="Rãnh bê tông"),IF(AND(EN172="Rãnh xây",EU172="Móng bê tông"),JQ172-GD172,IF(AND(EN172="Rãnh bê tông",EU172="Móng bê tông"),JQ172-GD172,0)),0)))))</f>
        <v>43.889999999999993</v>
      </c>
      <c r="JJ172" s="20">
        <f t="shared" si="479"/>
        <v>0</v>
      </c>
      <c r="JK172" s="20">
        <f t="shared" si="480"/>
        <v>43.889999999999993</v>
      </c>
      <c r="JL172" s="20">
        <f t="shared" si="481"/>
        <v>0</v>
      </c>
      <c r="JM172" s="20">
        <f t="shared" si="482"/>
        <v>0</v>
      </c>
      <c r="JN172" s="20">
        <f t="shared" si="483"/>
        <v>44.089999999999996</v>
      </c>
      <c r="JO172" s="20">
        <f t="shared" si="484"/>
        <v>44.089999999999996</v>
      </c>
      <c r="JP172" s="20">
        <f t="shared" si="485"/>
        <v>0</v>
      </c>
      <c r="JQ172" s="20">
        <f t="shared" si="486"/>
        <v>0</v>
      </c>
      <c r="JR172" s="20">
        <f t="shared" si="487"/>
        <v>0</v>
      </c>
      <c r="JS172" s="26">
        <v>44.19</v>
      </c>
      <c r="JT172" s="25">
        <f t="shared" si="613"/>
        <v>0</v>
      </c>
      <c r="JU172" s="25">
        <f t="shared" si="488"/>
        <v>0</v>
      </c>
      <c r="JV172" s="25">
        <f t="shared" si="489"/>
        <v>0</v>
      </c>
      <c r="JW172" s="25">
        <f>ROUND(IF(EN172="Cống tròn",IF(EN172="Cống tròn",JX172+FF172,0),IF(EN172="Cống hộp",IF(EN172="Cống hộp",JX172+GP172,0),IF(OR(EN172="Rãnh xây",EN172="Rãnh bê tông"),IF(OR(EN172="Rãnh xây",EN172="Rãnh bê tông"),JX172+GP172,0),IF(EN172="ống nhựa",IF(EN172="Ống nhựa",JX172+HT172,0),IF(EN172="Rãnh thang",IF(EN172="Rãnh thang",JS172+#REF!,0),0))))),2)</f>
        <v>45.29</v>
      </c>
      <c r="JX172" s="27">
        <v>45.19</v>
      </c>
      <c r="JY172" s="25">
        <f t="shared" si="490"/>
        <v>45.29</v>
      </c>
      <c r="JZ172" s="25">
        <f t="shared" si="491"/>
        <v>0</v>
      </c>
      <c r="KA172" s="25">
        <f t="shared" si="492"/>
        <v>0</v>
      </c>
      <c r="KB172" s="25">
        <f t="shared" si="493"/>
        <v>0</v>
      </c>
      <c r="KC172" s="25">
        <f t="shared" si="494"/>
        <v>0</v>
      </c>
      <c r="KD172" s="28" t="s">
        <v>98</v>
      </c>
      <c r="KE172" s="27">
        <v>0</v>
      </c>
      <c r="KF172" s="25">
        <f t="shared" si="495"/>
        <v>2.3900000000000006</v>
      </c>
      <c r="KG172" s="25">
        <f t="shared" si="614"/>
        <v>2.3900000000000006</v>
      </c>
      <c r="KH172" s="27">
        <v>0</v>
      </c>
      <c r="KI172" s="25">
        <f t="shared" si="496"/>
        <v>2.3999999999999986</v>
      </c>
      <c r="KJ172" s="25">
        <f t="shared" si="615"/>
        <v>2.3999999999999986</v>
      </c>
      <c r="KK172" s="25">
        <f t="shared" si="497"/>
        <v>0</v>
      </c>
      <c r="KL172" s="25">
        <f t="shared" si="498"/>
        <v>0</v>
      </c>
      <c r="KM172" s="25">
        <f t="shared" si="616"/>
        <v>0</v>
      </c>
      <c r="KN172" s="25">
        <f t="shared" si="499"/>
        <v>0</v>
      </c>
      <c r="KO172" s="25">
        <f t="shared" si="500"/>
        <v>0</v>
      </c>
      <c r="KP172" s="25">
        <f t="shared" si="617"/>
        <v>0</v>
      </c>
      <c r="KQ172" s="25">
        <f t="shared" si="501"/>
        <v>0.2</v>
      </c>
      <c r="KR172" s="25">
        <f t="shared" si="502"/>
        <v>0.2</v>
      </c>
      <c r="KS172" s="25">
        <f t="shared" si="618"/>
        <v>0.2</v>
      </c>
      <c r="KT172" s="25">
        <f t="shared" si="503"/>
        <v>0</v>
      </c>
      <c r="KU172" s="25">
        <f t="shared" si="504"/>
        <v>0</v>
      </c>
      <c r="KV172" s="25">
        <f t="shared" si="619"/>
        <v>0</v>
      </c>
      <c r="KW172" s="25">
        <f t="shared" si="505"/>
        <v>0</v>
      </c>
      <c r="KX172" s="25">
        <f t="shared" si="506"/>
        <v>0</v>
      </c>
      <c r="KY172" s="25">
        <f t="shared" si="620"/>
        <v>0</v>
      </c>
      <c r="KZ172" s="25">
        <f t="shared" si="507"/>
        <v>0</v>
      </c>
      <c r="LA172" s="25">
        <f t="shared" si="508"/>
        <v>0</v>
      </c>
      <c r="LB172" s="25">
        <f t="shared" si="621"/>
        <v>0</v>
      </c>
      <c r="LC172" s="25">
        <f t="shared" si="509"/>
        <v>1.4</v>
      </c>
      <c r="LD172" s="25">
        <f t="shared" si="510"/>
        <v>1.4</v>
      </c>
      <c r="LE172" s="25">
        <f t="shared" si="622"/>
        <v>1.4</v>
      </c>
      <c r="LF172" s="25">
        <f t="shared" si="511"/>
        <v>0</v>
      </c>
      <c r="LG172" s="25">
        <f t="shared" si="512"/>
        <v>0</v>
      </c>
      <c r="LH172" s="25">
        <f t="shared" si="623"/>
        <v>0</v>
      </c>
      <c r="LI172" s="25">
        <f t="shared" si="513"/>
        <v>0</v>
      </c>
      <c r="LJ172" s="25">
        <f t="shared" si="514"/>
        <v>0</v>
      </c>
      <c r="LK172" s="25">
        <f t="shared" si="624"/>
        <v>0</v>
      </c>
      <c r="LL172" s="25">
        <f t="shared" si="515"/>
        <v>0</v>
      </c>
      <c r="LM172" s="25">
        <f t="shared" si="516"/>
        <v>0</v>
      </c>
      <c r="LN172" s="25">
        <f t="shared" si="625"/>
        <v>0</v>
      </c>
      <c r="LO172" s="25">
        <f t="shared" si="517"/>
        <v>0</v>
      </c>
      <c r="LP172" s="25">
        <f t="shared" si="518"/>
        <v>0</v>
      </c>
      <c r="LQ172" s="25">
        <f t="shared" si="626"/>
        <v>0</v>
      </c>
      <c r="LR172" s="25">
        <f t="shared" si="519"/>
        <v>0</v>
      </c>
      <c r="LS172" s="25">
        <f t="shared" si="520"/>
        <v>0</v>
      </c>
      <c r="LT172" s="25">
        <f t="shared" si="627"/>
        <v>0</v>
      </c>
      <c r="LU172" s="25">
        <f t="shared" si="521"/>
        <v>0</v>
      </c>
      <c r="LV172" s="25">
        <f t="shared" si="522"/>
        <v>0</v>
      </c>
      <c r="LW172" s="25">
        <f t="shared" si="628"/>
        <v>0</v>
      </c>
      <c r="LX172" s="25">
        <f t="shared" si="523"/>
        <v>0</v>
      </c>
      <c r="LY172" s="25">
        <f t="shared" si="524"/>
        <v>0</v>
      </c>
      <c r="LZ172" s="25">
        <f t="shared" si="629"/>
        <v>0</v>
      </c>
      <c r="MA172" s="25">
        <f t="shared" si="525"/>
        <v>0</v>
      </c>
      <c r="MB172" s="25">
        <f t="shared" si="526"/>
        <v>0</v>
      </c>
      <c r="MC172" s="25">
        <f t="shared" si="630"/>
        <v>0</v>
      </c>
      <c r="MD172" s="25">
        <f t="shared" si="527"/>
        <v>0</v>
      </c>
      <c r="ME172" s="25">
        <f t="shared" si="528"/>
        <v>0</v>
      </c>
      <c r="MF172" s="25">
        <f t="shared" si="631"/>
        <v>0</v>
      </c>
      <c r="MG172" s="25">
        <f t="shared" si="529"/>
        <v>0</v>
      </c>
      <c r="MH172" s="25">
        <f t="shared" si="530"/>
        <v>0</v>
      </c>
      <c r="MI172" s="25">
        <f t="shared" si="632"/>
        <v>0</v>
      </c>
      <c r="MJ172" s="25">
        <f t="shared" si="531"/>
        <v>0</v>
      </c>
      <c r="MK172" s="25">
        <f t="shared" si="532"/>
        <v>0</v>
      </c>
      <c r="ML172" s="25">
        <f t="shared" si="633"/>
        <v>0</v>
      </c>
      <c r="MM172" s="25">
        <f t="shared" si="533"/>
        <v>0</v>
      </c>
      <c r="MN172" s="25">
        <f t="shared" si="534"/>
        <v>0</v>
      </c>
      <c r="MO172" s="25">
        <f t="shared" si="634"/>
        <v>0</v>
      </c>
      <c r="MP172" s="25">
        <f t="shared" si="535"/>
        <v>0</v>
      </c>
      <c r="MQ172" s="25">
        <f t="shared" si="536"/>
        <v>0</v>
      </c>
      <c r="MR172" s="25">
        <f t="shared" si="635"/>
        <v>0</v>
      </c>
      <c r="MS172" s="29">
        <v>1.4</v>
      </c>
      <c r="MT172" s="29">
        <v>0</v>
      </c>
      <c r="MU172" s="29">
        <v>1</v>
      </c>
      <c r="MV172" s="29">
        <v>1</v>
      </c>
      <c r="MW172" s="25">
        <f t="shared" si="537"/>
        <v>1.4</v>
      </c>
      <c r="MX172" s="25">
        <f t="shared" si="538"/>
        <v>3.35</v>
      </c>
      <c r="MY172" s="25">
        <f t="shared" si="539"/>
        <v>0</v>
      </c>
      <c r="MZ172" s="25">
        <f t="shared" si="540"/>
        <v>0</v>
      </c>
      <c r="NA172" s="25">
        <f t="shared" si="541"/>
        <v>1.4</v>
      </c>
      <c r="NB172" s="25">
        <f t="shared" si="542"/>
        <v>3.36</v>
      </c>
      <c r="NC172" s="25">
        <f t="shared" si="543"/>
        <v>0</v>
      </c>
      <c r="ND172" s="25">
        <f t="shared" si="544"/>
        <v>0</v>
      </c>
      <c r="NE172" s="25">
        <f t="shared" si="636"/>
        <v>1.4</v>
      </c>
      <c r="NF172" s="25">
        <f t="shared" si="636"/>
        <v>3.355</v>
      </c>
      <c r="NG172" s="25">
        <f t="shared" si="636"/>
        <v>0</v>
      </c>
      <c r="NH172" s="25">
        <f t="shared" si="545"/>
        <v>0</v>
      </c>
      <c r="NI172" s="25">
        <f t="shared" si="546"/>
        <v>125.81</v>
      </c>
      <c r="NJ172" s="25">
        <f t="shared" si="547"/>
        <v>0</v>
      </c>
      <c r="NK172" s="25">
        <f t="shared" si="548"/>
        <v>125.81</v>
      </c>
      <c r="NL172" s="25">
        <f t="shared" si="549"/>
        <v>68.2</v>
      </c>
      <c r="NM172" s="25">
        <f t="shared" si="550"/>
        <v>0</v>
      </c>
      <c r="NN172" s="25">
        <f t="shared" si="637"/>
        <v>68.2</v>
      </c>
      <c r="NO172" s="25">
        <f t="shared" si="551"/>
        <v>0</v>
      </c>
      <c r="NP172" s="25">
        <f t="shared" si="552"/>
        <v>0</v>
      </c>
      <c r="NQ172" s="25">
        <f t="shared" si="638"/>
        <v>0</v>
      </c>
      <c r="NR172" s="25">
        <f t="shared" si="553"/>
        <v>0</v>
      </c>
      <c r="NS172" s="25">
        <f t="shared" si="554"/>
        <v>0</v>
      </c>
      <c r="NT172" s="25">
        <f t="shared" si="639"/>
        <v>0</v>
      </c>
      <c r="NU172" s="25">
        <f t="shared" si="555"/>
        <v>0</v>
      </c>
      <c r="NV172" s="25">
        <f t="shared" si="556"/>
        <v>0</v>
      </c>
      <c r="NW172" s="25">
        <f t="shared" si="640"/>
        <v>0</v>
      </c>
      <c r="NX172" s="25">
        <f t="shared" si="641"/>
        <v>68.2</v>
      </c>
      <c r="NY172" s="25">
        <f t="shared" si="641"/>
        <v>0</v>
      </c>
      <c r="NZ172" s="25">
        <f t="shared" si="642"/>
        <v>68.2</v>
      </c>
      <c r="OA172" s="25">
        <f t="shared" si="643"/>
        <v>57.61</v>
      </c>
      <c r="OB172" s="25">
        <f t="shared" si="643"/>
        <v>0</v>
      </c>
      <c r="OC172" s="25">
        <f t="shared" si="644"/>
        <v>57.61</v>
      </c>
      <c r="OD172" s="25">
        <f t="shared" si="645"/>
        <v>68.2</v>
      </c>
      <c r="OE172" s="25">
        <f t="shared" si="645"/>
        <v>0</v>
      </c>
      <c r="OF172" s="25">
        <f t="shared" si="645"/>
        <v>68.2</v>
      </c>
      <c r="OG172" s="25">
        <f t="shared" si="557"/>
        <v>0</v>
      </c>
      <c r="OH172" s="25">
        <f t="shared" si="558"/>
        <v>0</v>
      </c>
      <c r="OI172" s="25">
        <f t="shared" si="559"/>
        <v>0</v>
      </c>
      <c r="OJ172" s="25">
        <f t="shared" si="560"/>
        <v>0</v>
      </c>
      <c r="OK172" s="25">
        <f t="shared" si="561"/>
        <v>0</v>
      </c>
      <c r="OL172" s="25">
        <f t="shared" si="562"/>
        <v>0</v>
      </c>
      <c r="OM172" s="25">
        <f t="shared" si="646"/>
        <v>0</v>
      </c>
      <c r="ON172" s="25">
        <f t="shared" si="646"/>
        <v>0</v>
      </c>
      <c r="OO172" s="25">
        <f t="shared" si="646"/>
        <v>0</v>
      </c>
      <c r="OP172" s="25">
        <f t="shared" si="563"/>
        <v>0</v>
      </c>
      <c r="OQ172" s="25">
        <f t="shared" si="564"/>
        <v>0</v>
      </c>
      <c r="OR172" s="25">
        <f t="shared" si="647"/>
        <v>0</v>
      </c>
      <c r="OS172" s="19">
        <v>535790.12</v>
      </c>
      <c r="OT172" s="19">
        <v>2370868.58</v>
      </c>
    </row>
    <row r="173" spans="1:410" ht="33" customHeight="1" x14ac:dyDescent="0.25">
      <c r="A173" s="18"/>
      <c r="B173" s="18" t="s">
        <v>939</v>
      </c>
      <c r="C173" s="18">
        <v>1431.56</v>
      </c>
      <c r="D173" s="16" t="e">
        <f>_xlfn.IFNA(INDEX(#REF!,MATCH(E173,#REF!,0)),0)</f>
        <v>#REF!</v>
      </c>
      <c r="E173" s="18" t="s">
        <v>964</v>
      </c>
      <c r="F173" s="16" t="s">
        <v>765</v>
      </c>
      <c r="G173" s="16" t="s">
        <v>766</v>
      </c>
      <c r="H173" s="16" t="s">
        <v>767</v>
      </c>
      <c r="I173" s="16" t="s">
        <v>768</v>
      </c>
      <c r="J173" s="16" t="s">
        <v>769</v>
      </c>
      <c r="K173" s="16" t="s">
        <v>770</v>
      </c>
      <c r="L173" s="16" t="s">
        <v>771</v>
      </c>
      <c r="M173" s="18">
        <v>1.64</v>
      </c>
      <c r="N173" s="18">
        <v>1.94</v>
      </c>
      <c r="O173" s="18">
        <v>2.04</v>
      </c>
      <c r="P173" s="18">
        <v>2.34</v>
      </c>
      <c r="Q173" s="18">
        <v>0.1</v>
      </c>
      <c r="R173" s="18">
        <v>1.8399999999999999</v>
      </c>
      <c r="S173" s="18">
        <v>2.14</v>
      </c>
      <c r="T173" s="18">
        <v>0.2</v>
      </c>
      <c r="U173" s="18">
        <v>0</v>
      </c>
      <c r="V173" s="18">
        <v>0</v>
      </c>
      <c r="W173" s="18">
        <v>0</v>
      </c>
      <c r="X173" s="18">
        <v>1.64</v>
      </c>
      <c r="Y173" s="18">
        <v>1.9</v>
      </c>
      <c r="Z173" s="20">
        <f t="shared" si="565"/>
        <v>2.1</v>
      </c>
      <c r="AA173" s="18">
        <v>0.22</v>
      </c>
      <c r="AB173" s="18">
        <v>0</v>
      </c>
      <c r="AC173" s="18">
        <v>0</v>
      </c>
      <c r="AD173" s="18">
        <v>0</v>
      </c>
      <c r="AE173" s="18">
        <v>0</v>
      </c>
      <c r="AF173" s="18">
        <v>0</v>
      </c>
      <c r="AG173" s="18">
        <v>1.2</v>
      </c>
      <c r="AH173" s="18">
        <v>1.5</v>
      </c>
      <c r="AI173" s="20">
        <f t="shared" si="566"/>
        <v>2.25</v>
      </c>
      <c r="AJ173" s="18">
        <v>0</v>
      </c>
      <c r="AK173" s="18">
        <v>0</v>
      </c>
      <c r="AL173" s="20">
        <f t="shared" si="567"/>
        <v>0</v>
      </c>
      <c r="AM173" s="18">
        <v>1.64</v>
      </c>
      <c r="AN173" s="18">
        <v>1.5</v>
      </c>
      <c r="AO173" s="18">
        <v>0.15</v>
      </c>
      <c r="AP173" s="18">
        <v>0.22</v>
      </c>
      <c r="AQ173" s="18">
        <v>1.64</v>
      </c>
      <c r="AR173" s="18">
        <v>1.72</v>
      </c>
      <c r="AS173" s="18">
        <v>0.12</v>
      </c>
      <c r="AT173" s="18">
        <v>0.11</v>
      </c>
      <c r="AU173" s="18">
        <v>0</v>
      </c>
      <c r="AV173" s="18">
        <v>1</v>
      </c>
      <c r="AW173" s="18">
        <v>0</v>
      </c>
      <c r="AX173" s="18">
        <v>0</v>
      </c>
      <c r="AY173" s="18">
        <v>0</v>
      </c>
      <c r="AZ173" s="18">
        <v>0</v>
      </c>
      <c r="BA173" s="18">
        <v>0</v>
      </c>
      <c r="BB173" s="18">
        <v>0</v>
      </c>
      <c r="BC173" s="18">
        <v>0</v>
      </c>
      <c r="BD173" s="18">
        <v>0</v>
      </c>
      <c r="BE173" s="18">
        <v>2</v>
      </c>
      <c r="BF173" s="18">
        <v>0</v>
      </c>
      <c r="BG173" s="18">
        <v>0</v>
      </c>
      <c r="BH173" s="18">
        <v>0</v>
      </c>
      <c r="BI173" s="18">
        <v>0</v>
      </c>
      <c r="BJ173" s="18">
        <v>0</v>
      </c>
      <c r="BK173" s="18">
        <v>0</v>
      </c>
      <c r="BL173" s="18">
        <v>0</v>
      </c>
      <c r="BM173" s="18">
        <v>0</v>
      </c>
      <c r="BN173" s="18">
        <v>0</v>
      </c>
      <c r="BO173" s="18">
        <v>0</v>
      </c>
      <c r="BP173" s="18">
        <v>0</v>
      </c>
      <c r="BQ173" s="18">
        <v>0</v>
      </c>
      <c r="BR173" s="18">
        <v>0</v>
      </c>
      <c r="BS173" s="18">
        <v>0</v>
      </c>
      <c r="BT173" s="18">
        <v>0</v>
      </c>
      <c r="BU173" s="18">
        <v>0</v>
      </c>
      <c r="BV173" s="18">
        <v>0</v>
      </c>
      <c r="BW173" s="18">
        <v>0</v>
      </c>
      <c r="BX173" s="18">
        <v>0</v>
      </c>
      <c r="BY173" s="18">
        <v>0</v>
      </c>
      <c r="BZ173" s="18">
        <v>0</v>
      </c>
      <c r="CA173" s="16" t="e">
        <f>_xlfn.IFNA(IF(RIGHT(D173,2)="=G",0,INDEX(#REF!,MATCH(E173,#REF!,0))),0)</f>
        <v>#REF!</v>
      </c>
      <c r="CB173" s="16" t="s">
        <v>776</v>
      </c>
      <c r="CC173" s="18">
        <v>0</v>
      </c>
      <c r="CD173" s="18">
        <v>0</v>
      </c>
      <c r="CE173" s="18">
        <v>1.4</v>
      </c>
      <c r="CF173" s="18">
        <v>0.85</v>
      </c>
      <c r="CG173" s="18">
        <v>0.12</v>
      </c>
      <c r="CH173" s="18">
        <v>2</v>
      </c>
      <c r="CI173" s="16" t="s">
        <v>98</v>
      </c>
      <c r="CJ173" s="18">
        <v>0</v>
      </c>
      <c r="CK173" s="20">
        <f t="shared" si="432"/>
        <v>2.7</v>
      </c>
      <c r="CL173" s="20">
        <f t="shared" si="568"/>
        <v>2.7</v>
      </c>
      <c r="CM173" s="18">
        <v>68.09</v>
      </c>
      <c r="CN173" s="18">
        <v>46.29</v>
      </c>
      <c r="CO173" s="18">
        <v>45.451000000000001</v>
      </c>
      <c r="CP173" s="22">
        <f t="shared" si="433"/>
        <v>46.29</v>
      </c>
      <c r="CQ173" s="22">
        <f t="shared" si="434"/>
        <v>43.59</v>
      </c>
      <c r="CR173" s="22">
        <f t="shared" si="569"/>
        <v>2.7</v>
      </c>
      <c r="CS173" s="22">
        <f t="shared" si="435"/>
        <v>43.69</v>
      </c>
      <c r="CT173" s="22">
        <f t="shared" si="436"/>
        <v>43.89</v>
      </c>
      <c r="CU173" s="18">
        <v>43.89</v>
      </c>
      <c r="CV173" s="22">
        <f t="shared" si="570"/>
        <v>2.1</v>
      </c>
      <c r="CW173" s="22">
        <f t="shared" si="437"/>
        <v>0</v>
      </c>
      <c r="CX173" s="22">
        <f t="shared" si="438"/>
        <v>0</v>
      </c>
      <c r="CY173" s="22">
        <f t="shared" si="439"/>
        <v>46.02</v>
      </c>
      <c r="CZ173" s="22">
        <f t="shared" si="440"/>
        <v>46.17</v>
      </c>
      <c r="DA173" s="18">
        <v>46.29</v>
      </c>
      <c r="DB173" s="20">
        <f t="shared" si="571"/>
        <v>2.7</v>
      </c>
      <c r="DC173" s="20">
        <f t="shared" si="572"/>
        <v>0</v>
      </c>
      <c r="DD173" s="20">
        <f t="shared" si="573"/>
        <v>2.7</v>
      </c>
      <c r="DE173" s="20">
        <f t="shared" si="441"/>
        <v>0.1</v>
      </c>
      <c r="DF173" s="20">
        <f t="shared" si="442"/>
        <v>0.2</v>
      </c>
      <c r="DG173" s="20">
        <f t="shared" si="443"/>
        <v>2.37</v>
      </c>
      <c r="DH173" s="20">
        <f t="shared" si="444"/>
        <v>0</v>
      </c>
      <c r="DI173" s="20">
        <f t="shared" si="445"/>
        <v>0</v>
      </c>
      <c r="DJ173" s="20">
        <f t="shared" si="446"/>
        <v>0</v>
      </c>
      <c r="DK173" s="20">
        <f t="shared" si="574"/>
        <v>2.67</v>
      </c>
      <c r="DL173" s="20">
        <f t="shared" si="575"/>
        <v>0</v>
      </c>
      <c r="DM173" s="20">
        <f t="shared" si="576"/>
        <v>3.0000000000000249E-2</v>
      </c>
      <c r="DN173" s="20">
        <f t="shared" si="577"/>
        <v>0</v>
      </c>
      <c r="DO173" s="18">
        <v>2.54</v>
      </c>
      <c r="DP173" s="18">
        <v>0</v>
      </c>
      <c r="DQ173" s="18">
        <v>1</v>
      </c>
      <c r="DR173" s="18">
        <v>1</v>
      </c>
      <c r="DS173" s="25">
        <f t="shared" si="578"/>
        <v>2.54</v>
      </c>
      <c r="DT173" s="25">
        <f t="shared" si="579"/>
        <v>0</v>
      </c>
      <c r="DU173" s="25">
        <f t="shared" si="580"/>
        <v>6.86</v>
      </c>
      <c r="DV173" s="25">
        <f t="shared" si="581"/>
        <v>0</v>
      </c>
      <c r="DW173" s="25">
        <f t="shared" si="582"/>
        <v>6.86</v>
      </c>
      <c r="DX173" s="25">
        <f t="shared" si="583"/>
        <v>13.99</v>
      </c>
      <c r="DY173" s="25">
        <f t="shared" si="584"/>
        <v>0</v>
      </c>
      <c r="DZ173" s="25">
        <f t="shared" si="585"/>
        <v>13.99</v>
      </c>
      <c r="EA173" s="25">
        <f t="shared" si="586"/>
        <v>8.81</v>
      </c>
      <c r="EB173" s="25">
        <f t="shared" si="587"/>
        <v>0</v>
      </c>
      <c r="EC173" s="25">
        <f t="shared" si="588"/>
        <v>8.81</v>
      </c>
      <c r="ED173" s="25">
        <f t="shared" si="589"/>
        <v>5.18</v>
      </c>
      <c r="EE173" s="25">
        <f t="shared" si="589"/>
        <v>0</v>
      </c>
      <c r="EF173" s="25">
        <f t="shared" si="590"/>
        <v>5.18</v>
      </c>
      <c r="EG173" s="25">
        <f t="shared" si="591"/>
        <v>8.81</v>
      </c>
      <c r="EH173" s="25">
        <f t="shared" si="591"/>
        <v>0</v>
      </c>
      <c r="EI173" s="25">
        <f t="shared" si="592"/>
        <v>8.81</v>
      </c>
      <c r="EJ173" s="18">
        <v>1431.56</v>
      </c>
      <c r="EK173" s="18">
        <v>1392.86</v>
      </c>
      <c r="EL173" s="18" t="s">
        <v>964</v>
      </c>
      <c r="EM173" s="18" t="s">
        <v>965</v>
      </c>
      <c r="EN173" s="16" t="s">
        <v>774</v>
      </c>
      <c r="EO173" s="16" t="s">
        <v>132</v>
      </c>
      <c r="EP173" s="16" t="e">
        <f>IF(OR(EN173="Cống tròn",EN173="Cống hộp",EN173="Ống nhựa"),INDEX(#REF!,MATCH(E173,#REF!,0)),IF(OR(EN173="Rãnh xây",EN173="Rãnh bê tông"),INDEX(#REF!,MATCH(E173,#REF!,0)),0))</f>
        <v>#REF!</v>
      </c>
      <c r="EQ173" s="18">
        <v>37.500000000000043</v>
      </c>
      <c r="ER173" s="18">
        <v>1</v>
      </c>
      <c r="ES173" s="25">
        <f t="shared" si="593"/>
        <v>37</v>
      </c>
      <c r="ET173" s="1" t="e">
        <f>_xlfn.IFNA(IF(EN173="Cống tròn",INDEX(#REF!,MATCH(E173,#REF!,0)),IF(EN173="Cống hộp",INDEX(#REF!,MATCH(E173,#REF!,0)),EU173&amp;" ,"&amp;EV173)),0)</f>
        <v>#REF!</v>
      </c>
      <c r="EU173" s="16" t="s">
        <v>769</v>
      </c>
      <c r="EV173" s="16" t="s">
        <v>775</v>
      </c>
      <c r="EW173" s="16" t="e">
        <f>_xlfn.IFNA(INDEX(#REF!,MATCH(E173,#REF!,0)),0)</f>
        <v>#REF!</v>
      </c>
      <c r="EX173" s="16"/>
      <c r="EY173" s="18">
        <v>0</v>
      </c>
      <c r="EZ173" s="18">
        <v>0</v>
      </c>
      <c r="FA173" s="18">
        <v>0</v>
      </c>
      <c r="FB173" s="19">
        <v>0</v>
      </c>
      <c r="FC173" s="19">
        <v>0</v>
      </c>
      <c r="FD173" s="25">
        <f t="shared" si="447"/>
        <v>0</v>
      </c>
      <c r="FE173" s="25">
        <f t="shared" si="594"/>
        <v>0</v>
      </c>
      <c r="FF173" s="18">
        <v>0.1</v>
      </c>
      <c r="FG173" s="18">
        <v>2</v>
      </c>
      <c r="FH173" s="18">
        <v>1</v>
      </c>
      <c r="FI173" s="25">
        <f t="shared" si="595"/>
        <v>1.2</v>
      </c>
      <c r="FJ173" s="18">
        <v>0</v>
      </c>
      <c r="FK173" s="18">
        <v>0</v>
      </c>
      <c r="FL173" s="18">
        <v>0.2</v>
      </c>
      <c r="FM173" s="18">
        <v>1.4</v>
      </c>
      <c r="FN173" s="18">
        <v>0</v>
      </c>
      <c r="FO173" s="25">
        <f t="shared" si="596"/>
        <v>1.4</v>
      </c>
      <c r="FP173" s="18">
        <v>1.4999999999999999E-2</v>
      </c>
      <c r="FQ173" s="18">
        <v>1</v>
      </c>
      <c r="FR173" s="25">
        <f t="shared" si="448"/>
        <v>36</v>
      </c>
      <c r="FS173" s="25">
        <f t="shared" si="449"/>
        <v>0.52500000000000002</v>
      </c>
      <c r="FT173" s="25">
        <f t="shared" si="450"/>
        <v>36.524999999999999</v>
      </c>
      <c r="FU173" s="25">
        <f t="shared" si="451"/>
        <v>-0.97500000000004405</v>
      </c>
      <c r="FV173" s="25" t="str">
        <f t="shared" si="597"/>
        <v>Thêm 01</v>
      </c>
      <c r="FW173" s="25">
        <f t="shared" si="598"/>
        <v>0.04</v>
      </c>
      <c r="FX173" s="16"/>
      <c r="FY173" s="16"/>
      <c r="FZ173" s="16"/>
      <c r="GA173" s="16"/>
      <c r="GB173" s="19">
        <v>0</v>
      </c>
      <c r="GC173" s="19">
        <v>0</v>
      </c>
      <c r="GD173" s="19">
        <v>0</v>
      </c>
      <c r="GE173" s="19">
        <v>0</v>
      </c>
      <c r="GF173" s="19">
        <v>0</v>
      </c>
      <c r="GG173" s="19">
        <v>0</v>
      </c>
      <c r="GH173" s="19">
        <v>0</v>
      </c>
      <c r="GI173" s="19">
        <v>0</v>
      </c>
      <c r="GJ173" s="19">
        <v>0</v>
      </c>
      <c r="GK173" s="19">
        <v>0</v>
      </c>
      <c r="GL173" s="25">
        <f t="shared" si="452"/>
        <v>0</v>
      </c>
      <c r="GM173" s="25">
        <f t="shared" si="599"/>
        <v>0</v>
      </c>
      <c r="GN173" s="19">
        <v>0</v>
      </c>
      <c r="GO173" s="19">
        <v>0</v>
      </c>
      <c r="GP173" s="19">
        <v>0</v>
      </c>
      <c r="GQ173" s="19">
        <v>0</v>
      </c>
      <c r="GR173" s="1" t="e">
        <f>_xlfn.IFNA(INDEX(#REF!,MATCH(E173,#REF!,0)),0)</f>
        <v>#REF!</v>
      </c>
      <c r="GS173" s="16"/>
      <c r="GT173" s="18">
        <v>0</v>
      </c>
      <c r="GU173" s="18">
        <v>0</v>
      </c>
      <c r="GV173" s="18">
        <v>0</v>
      </c>
      <c r="GW173" s="18">
        <v>0</v>
      </c>
      <c r="GX173" s="25">
        <f t="shared" si="453"/>
        <v>0</v>
      </c>
      <c r="GY173" s="25">
        <f t="shared" si="454"/>
        <v>0</v>
      </c>
      <c r="GZ173" s="25">
        <f t="shared" si="600"/>
        <v>0</v>
      </c>
      <c r="HA173" s="1" t="e" cm="1">
        <f t="array" ref="HA173">INDEX(#REF!,MATCH(EJ173&amp;EK173&amp;HD173&amp;HE173&amp;HF173,#REF!&amp;#REF!&amp;#REF!&amp;#REF!&amp;#REF!,0))</f>
        <v>#REF!</v>
      </c>
      <c r="HB173" s="16"/>
      <c r="HC173" s="25">
        <f t="shared" si="601"/>
        <v>0</v>
      </c>
      <c r="HD173" s="18">
        <v>0</v>
      </c>
      <c r="HE173" s="18">
        <v>0</v>
      </c>
      <c r="HF173" s="18">
        <v>0</v>
      </c>
      <c r="HG173" s="1" t="e" cm="1">
        <f t="array" ref="HG173">INDEX(#REF!,MATCH(EJ173&amp;EK173&amp;HJ173&amp;HK173&amp;HL173,#REF!&amp;#REF!&amp;#REF!&amp;#REF!&amp;#REF!,0))</f>
        <v>#REF!</v>
      </c>
      <c r="HH173" s="16"/>
      <c r="HI173" s="25">
        <f t="shared" si="602"/>
        <v>0</v>
      </c>
      <c r="HJ173" s="25">
        <f t="shared" si="603"/>
        <v>0</v>
      </c>
      <c r="HK173" s="19">
        <v>0</v>
      </c>
      <c r="HL173" s="19">
        <v>0</v>
      </c>
      <c r="HM173" s="18">
        <v>0.01</v>
      </c>
      <c r="HN173" s="18">
        <v>1</v>
      </c>
      <c r="HO173" s="25">
        <f t="shared" si="604"/>
        <v>0</v>
      </c>
      <c r="HP173" s="25">
        <f t="shared" si="605"/>
        <v>0</v>
      </c>
      <c r="HQ173" s="25">
        <f t="shared" si="606"/>
        <v>0</v>
      </c>
      <c r="HR173" s="25">
        <f t="shared" si="607"/>
        <v>0</v>
      </c>
      <c r="HS173" s="25">
        <f t="shared" si="608"/>
        <v>0</v>
      </c>
      <c r="HT173" s="19">
        <v>0</v>
      </c>
      <c r="HU173" s="19">
        <v>0</v>
      </c>
      <c r="HV173" s="19">
        <v>0</v>
      </c>
      <c r="HW173" s="25">
        <f t="shared" si="609"/>
        <v>0</v>
      </c>
      <c r="HX173" s="19">
        <v>0</v>
      </c>
      <c r="HY173" s="19">
        <v>0</v>
      </c>
      <c r="HZ173" s="18">
        <v>46.29</v>
      </c>
      <c r="IA173" s="20">
        <f>ROUND(IF(EN173="Cống tròn",IF(EN173="Cống tròn",IF(EU173="Không có móng",IQ173-FF173,IF(EU173="Đế",IP173-FN173,IF(OR(EU173="Móng bê tông",EU173="Móng bê tông kết hợp đế"),II173-FJ173,0))),0),IF(EN173="Cống hộp",IF(AND(EN173="Cống hộp",EU173="Không có móng"),IQ173-GF173,IF(AND(EN173="Cống hộp",EU173="Móng bê tông"),IJ173-GB173,0)),IF(OR(EN173="Rãnh xây",EN173="Rãnh bê tông"),IF(OR(EN173="Rãnh xây",EN173="Rãnh bê tông"),IK173-GB173,0),IF(EN173="Ống nhựa",IF(AND(EN173="Ống nhựa",EU173="Không đắp cát"),IQ173-HT173,IF(AND(EN173="Ống nhựa",EU173="Đắp cát"),IH173-HX173,0)),IF(EN173="Rãnh thang",IF(EN173="Rãnh thang",IF(EU173="Móng bê tông",#REF!-#REF!,IQ173),0),0))))),2)</f>
        <v>43.89</v>
      </c>
      <c r="IB173" s="20">
        <f t="shared" si="610"/>
        <v>2.3999999999999986</v>
      </c>
      <c r="IC173" s="20">
        <f t="shared" si="455"/>
        <v>43.889999999999993</v>
      </c>
      <c r="ID173" s="20">
        <f t="shared" si="456"/>
        <v>0</v>
      </c>
      <c r="IE173" s="20">
        <f t="shared" si="457"/>
        <v>0</v>
      </c>
      <c r="IF173" s="20">
        <f t="shared" si="458"/>
        <v>0</v>
      </c>
      <c r="IG173" s="20">
        <f>IF(EN173="Rãnh thang",IF(AND(EN173="Rãnh thang",EU173="Móng bê tông"),IQ173-#REF!,0),IF(EN173="Ống nhựa",IF(AND(EN173="Ống nhựa",EU173="Đắp cát"),IQ173-HT173,0),IF(EN173="Cống tròn",IF(EN173="Cống tròn",IF(OR(EU173="Móng bê tông",EU173="Móng bê tông kết hợp đế"),IM173-FL173,0),0),IF(EN173="Cống hộp",IF(AND(EN173="Cống hộp",EU173="Móng bê tông"),IN173-GD173,0),IF(OR(EN173="Rãnh xây",EN173="Rãnh bê tông"),IF(AND(EN173="Rãnh xây",EU173="Móng bê tông"),IO173-GD173,IF(AND(EN173="Rãnh bê tông",EU173="Móng bê tông"),IO173-GD173,0)),0)))))</f>
        <v>43.889999999999993</v>
      </c>
      <c r="IH173" s="20">
        <f t="shared" si="459"/>
        <v>0</v>
      </c>
      <c r="II173" s="20">
        <f t="shared" si="460"/>
        <v>43.889999999999993</v>
      </c>
      <c r="IJ173" s="20">
        <f t="shared" si="461"/>
        <v>0</v>
      </c>
      <c r="IK173" s="20">
        <f t="shared" si="462"/>
        <v>0</v>
      </c>
      <c r="IL173" s="20">
        <f t="shared" si="463"/>
        <v>44.089999999999996</v>
      </c>
      <c r="IM173" s="20">
        <f t="shared" si="464"/>
        <v>44.089999999999996</v>
      </c>
      <c r="IN173" s="20">
        <f t="shared" si="465"/>
        <v>0</v>
      </c>
      <c r="IO173" s="20">
        <f t="shared" si="466"/>
        <v>0</v>
      </c>
      <c r="IP173" s="20">
        <f t="shared" si="467"/>
        <v>0</v>
      </c>
      <c r="IQ173" s="18">
        <v>44.19</v>
      </c>
      <c r="IR173" s="25">
        <f t="shared" si="611"/>
        <v>0</v>
      </c>
      <c r="IS173" s="25">
        <f t="shared" si="468"/>
        <v>0</v>
      </c>
      <c r="IT173" s="25">
        <f t="shared" si="469"/>
        <v>0</v>
      </c>
      <c r="IU173" s="25">
        <f>ROUND(IF(EN173="Cống tròn",IF(EN173="Cống tròn",IV173+FF173,0),IF(EN173="Cống hộp",IF(EN173="Cống hộp",IV173+GP173,0),IF(OR(EN173="Rãnh xây",EN173="Rãnh bê tông"),IF(OR(EN173="Rãnh xây",EN173="Rãnh bê tông"),IV173+GP173,0),IF(EN173="ống nhựa",IF(EN173="Ống nhựa",IV173+HT173,0),IF(EN173="Rãnh thang",IF(EN173="Rãnh thang",IQ173+#REF!,0),0))))),2)</f>
        <v>45.04</v>
      </c>
      <c r="IV173" s="18">
        <v>44.94</v>
      </c>
      <c r="IW173" s="25">
        <f t="shared" si="470"/>
        <v>45.04</v>
      </c>
      <c r="IX173" s="25">
        <f t="shared" si="471"/>
        <v>0</v>
      </c>
      <c r="IY173" s="25">
        <f t="shared" si="472"/>
        <v>0</v>
      </c>
      <c r="IZ173" s="25">
        <f t="shared" si="473"/>
        <v>0</v>
      </c>
      <c r="JA173" s="25">
        <f t="shared" si="474"/>
        <v>0</v>
      </c>
      <c r="JB173" s="18">
        <v>46.04</v>
      </c>
      <c r="JC173" s="20">
        <f>ROUND(IF(EN173="Cống tròn",IF(EN173="Cống tròn",IF(EU173="Không có móng",JS173-FF173,IF(EU173="Đế",JR173-FN173,IF(OR(EU173="Móng bê tông",EU173="Móng bê tông kết hợp đế"),JK173-FJ173,0))),0),IF(EN173="Cống hộp",IF(AND(EN173="Cống hộp",EU173="Không có móng"),JS173-GF173,IF(AND(EN173="Cống hộp",EU173="Móng bê tông"),JL173-GB173,0)),IF(OR(EN173="Rãnh xây",EN173="Rãnh bê tông"),IF(OR(EN173="Rãnh xây",EN173="Rãnh bê tông"),JM173-GB173,0),IF(EN173="Ống nhựa",IF(AND(EN173="Ống nhựa",EU173="Không đắp cát"),JS173-HT173,IF(AND(EN173="Ống nhựa",EU173="Đắp cát"),JJ173-HX173,0)),IF(EN173="Rãnh thang",IF(EN173="Rãnh thang",IF(EU173="Móng bê tông",#REF!-#REF!,JS173),0),0))))),2)</f>
        <v>43.64</v>
      </c>
      <c r="JD173" s="20">
        <f t="shared" si="612"/>
        <v>2.3999999999999986</v>
      </c>
      <c r="JE173" s="20">
        <f t="shared" si="475"/>
        <v>43.639999999999993</v>
      </c>
      <c r="JF173" s="20">
        <f t="shared" si="476"/>
        <v>0</v>
      </c>
      <c r="JG173" s="20">
        <f t="shared" si="477"/>
        <v>0</v>
      </c>
      <c r="JH173" s="20">
        <f t="shared" si="478"/>
        <v>0</v>
      </c>
      <c r="JI173" s="20">
        <f>IF(EN173="Rãnh thang",IF(AND(EN173="Rãnh thang",EU173="Móng bê tông"),JS173-#REF!,0),IF(EN173="Ống nhựa",IF(AND(EN173="Ống nhựa",EU173="Đắp cát"),JS173-HT173,0),IF(EN173="Cống tròn",IF(EN173="Cống tròn",IF(OR(EU173="Móng bê tông",EU173="Móng bê tông kết hợp đế"),JO173-FL173,0),0),IF(EN173="Cống hộp",IF(AND(EN173="Cống hộp",EU173="Móng bê tông"),JP173-GD173,0),IF(OR(EN173="Rãnh xây",EN173="Rãnh bê tông"),IF(AND(EN173="Rãnh xây",EU173="Móng bê tông"),JQ173-GD173,IF(AND(EN173="Rãnh bê tông",EU173="Móng bê tông"),JQ173-GD173,0)),0)))))</f>
        <v>43.639999999999993</v>
      </c>
      <c r="JJ173" s="20">
        <f t="shared" si="479"/>
        <v>0</v>
      </c>
      <c r="JK173" s="20">
        <f t="shared" si="480"/>
        <v>43.639999999999993</v>
      </c>
      <c r="JL173" s="20">
        <f t="shared" si="481"/>
        <v>0</v>
      </c>
      <c r="JM173" s="20">
        <f t="shared" si="482"/>
        <v>0</v>
      </c>
      <c r="JN173" s="20">
        <f t="shared" si="483"/>
        <v>43.839999999999996</v>
      </c>
      <c r="JO173" s="20">
        <f t="shared" si="484"/>
        <v>43.839999999999996</v>
      </c>
      <c r="JP173" s="20">
        <f t="shared" si="485"/>
        <v>0</v>
      </c>
      <c r="JQ173" s="20">
        <f t="shared" si="486"/>
        <v>0</v>
      </c>
      <c r="JR173" s="20">
        <f t="shared" si="487"/>
        <v>0</v>
      </c>
      <c r="JS173" s="26">
        <v>43.94</v>
      </c>
      <c r="JT173" s="25">
        <f t="shared" si="613"/>
        <v>0</v>
      </c>
      <c r="JU173" s="25">
        <f t="shared" si="488"/>
        <v>0</v>
      </c>
      <c r="JV173" s="25">
        <f t="shared" si="489"/>
        <v>0</v>
      </c>
      <c r="JW173" s="25">
        <f>ROUND(IF(EN173="Cống tròn",IF(EN173="Cống tròn",JX173+FF173,0),IF(EN173="Cống hộp",IF(EN173="Cống hộp",JX173+GP173,0),IF(OR(EN173="Rãnh xây",EN173="Rãnh bê tông"),IF(OR(EN173="Rãnh xây",EN173="Rãnh bê tông"),JX173+GP173,0),IF(EN173="ống nhựa",IF(EN173="Ống nhựa",JX173+HT173,0),IF(EN173="Rãnh thang",IF(EN173="Rãnh thang",JS173+#REF!,0),0))))),2)</f>
        <v>45.04</v>
      </c>
      <c r="JX173" s="27">
        <v>44.94</v>
      </c>
      <c r="JY173" s="25">
        <f t="shared" si="490"/>
        <v>45.04</v>
      </c>
      <c r="JZ173" s="25">
        <f t="shared" si="491"/>
        <v>0</v>
      </c>
      <c r="KA173" s="25">
        <f t="shared" si="492"/>
        <v>0</v>
      </c>
      <c r="KB173" s="25">
        <f t="shared" si="493"/>
        <v>0</v>
      </c>
      <c r="KC173" s="25">
        <f t="shared" si="494"/>
        <v>0</v>
      </c>
      <c r="KD173" s="28" t="s">
        <v>98</v>
      </c>
      <c r="KE173" s="27">
        <v>0</v>
      </c>
      <c r="KF173" s="25">
        <f t="shared" si="495"/>
        <v>2.3999999999999986</v>
      </c>
      <c r="KG173" s="25">
        <f t="shared" si="614"/>
        <v>2.3999999999999986</v>
      </c>
      <c r="KH173" s="27">
        <v>0</v>
      </c>
      <c r="KI173" s="25">
        <f t="shared" si="496"/>
        <v>2.3999999999999986</v>
      </c>
      <c r="KJ173" s="25">
        <f t="shared" si="615"/>
        <v>2.3999999999999986</v>
      </c>
      <c r="KK173" s="25">
        <f t="shared" si="497"/>
        <v>0</v>
      </c>
      <c r="KL173" s="25">
        <f t="shared" si="498"/>
        <v>0</v>
      </c>
      <c r="KM173" s="25">
        <f t="shared" si="616"/>
        <v>0</v>
      </c>
      <c r="KN173" s="25">
        <f t="shared" si="499"/>
        <v>0</v>
      </c>
      <c r="KO173" s="25">
        <f t="shared" si="500"/>
        <v>0</v>
      </c>
      <c r="KP173" s="25">
        <f t="shared" si="617"/>
        <v>0</v>
      </c>
      <c r="KQ173" s="25">
        <f t="shared" si="501"/>
        <v>0.2</v>
      </c>
      <c r="KR173" s="25">
        <f t="shared" si="502"/>
        <v>0.2</v>
      </c>
      <c r="KS173" s="25">
        <f t="shared" si="618"/>
        <v>0.2</v>
      </c>
      <c r="KT173" s="25">
        <f t="shared" si="503"/>
        <v>0</v>
      </c>
      <c r="KU173" s="25">
        <f t="shared" si="504"/>
        <v>0</v>
      </c>
      <c r="KV173" s="25">
        <f t="shared" si="619"/>
        <v>0</v>
      </c>
      <c r="KW173" s="25">
        <f t="shared" si="505"/>
        <v>0</v>
      </c>
      <c r="KX173" s="25">
        <f t="shared" si="506"/>
        <v>0</v>
      </c>
      <c r="KY173" s="25">
        <f t="shared" si="620"/>
        <v>0</v>
      </c>
      <c r="KZ173" s="25">
        <f t="shared" si="507"/>
        <v>0</v>
      </c>
      <c r="LA173" s="25">
        <f t="shared" si="508"/>
        <v>0</v>
      </c>
      <c r="LB173" s="25">
        <f t="shared" si="621"/>
        <v>0</v>
      </c>
      <c r="LC173" s="25">
        <f t="shared" si="509"/>
        <v>1.4</v>
      </c>
      <c r="LD173" s="25">
        <f t="shared" si="510"/>
        <v>1.4</v>
      </c>
      <c r="LE173" s="25">
        <f t="shared" si="622"/>
        <v>1.4</v>
      </c>
      <c r="LF173" s="25">
        <f t="shared" si="511"/>
        <v>0</v>
      </c>
      <c r="LG173" s="25">
        <f t="shared" si="512"/>
        <v>0</v>
      </c>
      <c r="LH173" s="25">
        <f t="shared" si="623"/>
        <v>0</v>
      </c>
      <c r="LI173" s="25">
        <f t="shared" si="513"/>
        <v>0</v>
      </c>
      <c r="LJ173" s="25">
        <f t="shared" si="514"/>
        <v>0</v>
      </c>
      <c r="LK173" s="25">
        <f t="shared" si="624"/>
        <v>0</v>
      </c>
      <c r="LL173" s="25">
        <f t="shared" si="515"/>
        <v>0</v>
      </c>
      <c r="LM173" s="25">
        <f t="shared" si="516"/>
        <v>0</v>
      </c>
      <c r="LN173" s="25">
        <f t="shared" si="625"/>
        <v>0</v>
      </c>
      <c r="LO173" s="25">
        <f t="shared" si="517"/>
        <v>0</v>
      </c>
      <c r="LP173" s="25">
        <f t="shared" si="518"/>
        <v>0</v>
      </c>
      <c r="LQ173" s="25">
        <f t="shared" si="626"/>
        <v>0</v>
      </c>
      <c r="LR173" s="25">
        <f t="shared" si="519"/>
        <v>0</v>
      </c>
      <c r="LS173" s="25">
        <f t="shared" si="520"/>
        <v>0</v>
      </c>
      <c r="LT173" s="25">
        <f t="shared" si="627"/>
        <v>0</v>
      </c>
      <c r="LU173" s="25">
        <f t="shared" si="521"/>
        <v>0</v>
      </c>
      <c r="LV173" s="25">
        <f t="shared" si="522"/>
        <v>0</v>
      </c>
      <c r="LW173" s="25">
        <f t="shared" si="628"/>
        <v>0</v>
      </c>
      <c r="LX173" s="25">
        <f t="shared" si="523"/>
        <v>0</v>
      </c>
      <c r="LY173" s="25">
        <f t="shared" si="524"/>
        <v>0</v>
      </c>
      <c r="LZ173" s="25">
        <f t="shared" si="629"/>
        <v>0</v>
      </c>
      <c r="MA173" s="25">
        <f t="shared" si="525"/>
        <v>0</v>
      </c>
      <c r="MB173" s="25">
        <f t="shared" si="526"/>
        <v>0</v>
      </c>
      <c r="MC173" s="25">
        <f t="shared" si="630"/>
        <v>0</v>
      </c>
      <c r="MD173" s="25">
        <f t="shared" si="527"/>
        <v>0</v>
      </c>
      <c r="ME173" s="25">
        <f t="shared" si="528"/>
        <v>0</v>
      </c>
      <c r="MF173" s="25">
        <f t="shared" si="631"/>
        <v>0</v>
      </c>
      <c r="MG173" s="25">
        <f t="shared" si="529"/>
        <v>0</v>
      </c>
      <c r="MH173" s="25">
        <f t="shared" si="530"/>
        <v>0</v>
      </c>
      <c r="MI173" s="25">
        <f t="shared" si="632"/>
        <v>0</v>
      </c>
      <c r="MJ173" s="25">
        <f t="shared" si="531"/>
        <v>0</v>
      </c>
      <c r="MK173" s="25">
        <f t="shared" si="532"/>
        <v>0</v>
      </c>
      <c r="ML173" s="25">
        <f t="shared" si="633"/>
        <v>0</v>
      </c>
      <c r="MM173" s="25">
        <f t="shared" si="533"/>
        <v>0</v>
      </c>
      <c r="MN173" s="25">
        <f t="shared" si="534"/>
        <v>0</v>
      </c>
      <c r="MO173" s="25">
        <f t="shared" si="634"/>
        <v>0</v>
      </c>
      <c r="MP173" s="25">
        <f t="shared" si="535"/>
        <v>0</v>
      </c>
      <c r="MQ173" s="25">
        <f t="shared" si="536"/>
        <v>0</v>
      </c>
      <c r="MR173" s="25">
        <f t="shared" si="635"/>
        <v>0</v>
      </c>
      <c r="MS173" s="29">
        <v>1.4</v>
      </c>
      <c r="MT173" s="29">
        <v>0</v>
      </c>
      <c r="MU173" s="29">
        <v>1</v>
      </c>
      <c r="MV173" s="29">
        <v>1</v>
      </c>
      <c r="MW173" s="25">
        <f t="shared" si="537"/>
        <v>1.4</v>
      </c>
      <c r="MX173" s="25">
        <f t="shared" si="538"/>
        <v>3.36</v>
      </c>
      <c r="MY173" s="25">
        <f t="shared" si="539"/>
        <v>0</v>
      </c>
      <c r="MZ173" s="25">
        <f t="shared" si="540"/>
        <v>0</v>
      </c>
      <c r="NA173" s="25">
        <f t="shared" si="541"/>
        <v>1.4</v>
      </c>
      <c r="NB173" s="25">
        <f t="shared" si="542"/>
        <v>3.36</v>
      </c>
      <c r="NC173" s="25">
        <f t="shared" si="543"/>
        <v>0</v>
      </c>
      <c r="ND173" s="25">
        <f t="shared" si="544"/>
        <v>0</v>
      </c>
      <c r="NE173" s="25">
        <f t="shared" si="636"/>
        <v>1.4</v>
      </c>
      <c r="NF173" s="25">
        <f t="shared" si="636"/>
        <v>3.36</v>
      </c>
      <c r="NG173" s="25">
        <f t="shared" si="636"/>
        <v>0</v>
      </c>
      <c r="NH173" s="25">
        <f t="shared" si="545"/>
        <v>0</v>
      </c>
      <c r="NI173" s="25">
        <f t="shared" si="546"/>
        <v>126</v>
      </c>
      <c r="NJ173" s="25">
        <f t="shared" si="547"/>
        <v>0</v>
      </c>
      <c r="NK173" s="25">
        <f t="shared" si="548"/>
        <v>126</v>
      </c>
      <c r="NL173" s="25">
        <f t="shared" si="549"/>
        <v>68.2</v>
      </c>
      <c r="NM173" s="25">
        <f t="shared" si="550"/>
        <v>0</v>
      </c>
      <c r="NN173" s="25">
        <f t="shared" si="637"/>
        <v>68.2</v>
      </c>
      <c r="NO173" s="25">
        <f t="shared" si="551"/>
        <v>0</v>
      </c>
      <c r="NP173" s="25">
        <f t="shared" si="552"/>
        <v>0</v>
      </c>
      <c r="NQ173" s="25">
        <f t="shared" si="638"/>
        <v>0</v>
      </c>
      <c r="NR173" s="25">
        <f t="shared" si="553"/>
        <v>0</v>
      </c>
      <c r="NS173" s="25">
        <f t="shared" si="554"/>
        <v>0</v>
      </c>
      <c r="NT173" s="25">
        <f t="shared" si="639"/>
        <v>0</v>
      </c>
      <c r="NU173" s="25">
        <f t="shared" si="555"/>
        <v>0</v>
      </c>
      <c r="NV173" s="25">
        <f t="shared" si="556"/>
        <v>0</v>
      </c>
      <c r="NW173" s="25">
        <f t="shared" si="640"/>
        <v>0</v>
      </c>
      <c r="NX173" s="25">
        <f t="shared" si="641"/>
        <v>68.2</v>
      </c>
      <c r="NY173" s="25">
        <f t="shared" si="641"/>
        <v>0</v>
      </c>
      <c r="NZ173" s="25">
        <f t="shared" si="642"/>
        <v>68.2</v>
      </c>
      <c r="OA173" s="25">
        <f t="shared" si="643"/>
        <v>57.8</v>
      </c>
      <c r="OB173" s="25">
        <f t="shared" si="643"/>
        <v>0</v>
      </c>
      <c r="OC173" s="25">
        <f t="shared" si="644"/>
        <v>57.8</v>
      </c>
      <c r="OD173" s="25">
        <f t="shared" si="645"/>
        <v>68.2</v>
      </c>
      <c r="OE173" s="25">
        <f t="shared" si="645"/>
        <v>0</v>
      </c>
      <c r="OF173" s="25">
        <f t="shared" si="645"/>
        <v>68.2</v>
      </c>
      <c r="OG173" s="25">
        <f t="shared" si="557"/>
        <v>0</v>
      </c>
      <c r="OH173" s="25">
        <f t="shared" si="558"/>
        <v>0</v>
      </c>
      <c r="OI173" s="25">
        <f t="shared" si="559"/>
        <v>0</v>
      </c>
      <c r="OJ173" s="25">
        <f t="shared" si="560"/>
        <v>0</v>
      </c>
      <c r="OK173" s="25">
        <f t="shared" si="561"/>
        <v>0</v>
      </c>
      <c r="OL173" s="25">
        <f t="shared" si="562"/>
        <v>0</v>
      </c>
      <c r="OM173" s="25">
        <f t="shared" si="646"/>
        <v>0</v>
      </c>
      <c r="ON173" s="25">
        <f t="shared" si="646"/>
        <v>0</v>
      </c>
      <c r="OO173" s="25">
        <f t="shared" si="646"/>
        <v>0</v>
      </c>
      <c r="OP173" s="25">
        <f t="shared" si="563"/>
        <v>0</v>
      </c>
      <c r="OQ173" s="25">
        <f t="shared" si="564"/>
        <v>0</v>
      </c>
      <c r="OR173" s="25">
        <f t="shared" si="647"/>
        <v>0</v>
      </c>
      <c r="OS173" s="19">
        <v>535810.03</v>
      </c>
      <c r="OT173" s="19">
        <v>2370835.39</v>
      </c>
    </row>
    <row r="174" spans="1:410" ht="33" customHeight="1" x14ac:dyDescent="0.25">
      <c r="A174" s="18"/>
      <c r="B174" s="18" t="s">
        <v>939</v>
      </c>
      <c r="C174" s="18">
        <v>1392.86</v>
      </c>
      <c r="D174" s="16" t="e">
        <f>_xlfn.IFNA(INDEX(#REF!,MATCH(E174,#REF!,0)),0)</f>
        <v>#REF!</v>
      </c>
      <c r="E174" s="18" t="s">
        <v>965</v>
      </c>
      <c r="F174" s="16" t="s">
        <v>765</v>
      </c>
      <c r="G174" s="16" t="s">
        <v>766</v>
      </c>
      <c r="H174" s="16" t="s">
        <v>767</v>
      </c>
      <c r="I174" s="16" t="s">
        <v>768</v>
      </c>
      <c r="J174" s="16" t="s">
        <v>769</v>
      </c>
      <c r="K174" s="16" t="s">
        <v>770</v>
      </c>
      <c r="L174" s="16" t="s">
        <v>771</v>
      </c>
      <c r="M174" s="18">
        <v>1.64</v>
      </c>
      <c r="N174" s="18">
        <v>1.94</v>
      </c>
      <c r="O174" s="18">
        <v>2.04</v>
      </c>
      <c r="P174" s="18">
        <v>2.34</v>
      </c>
      <c r="Q174" s="18">
        <v>0.1</v>
      </c>
      <c r="R174" s="18">
        <v>1.8399999999999999</v>
      </c>
      <c r="S174" s="18">
        <v>2.14</v>
      </c>
      <c r="T174" s="18">
        <v>0.2</v>
      </c>
      <c r="U174" s="18">
        <v>0</v>
      </c>
      <c r="V174" s="18">
        <v>0</v>
      </c>
      <c r="W174" s="18">
        <v>0</v>
      </c>
      <c r="X174" s="18">
        <v>1.64</v>
      </c>
      <c r="Y174" s="18">
        <v>1.9</v>
      </c>
      <c r="Z174" s="20">
        <f t="shared" si="565"/>
        <v>2.1</v>
      </c>
      <c r="AA174" s="18">
        <v>0.22</v>
      </c>
      <c r="AB174" s="18">
        <v>0</v>
      </c>
      <c r="AC174" s="18">
        <v>0</v>
      </c>
      <c r="AD174" s="18">
        <v>0</v>
      </c>
      <c r="AE174" s="18">
        <v>0</v>
      </c>
      <c r="AF174" s="18">
        <v>0</v>
      </c>
      <c r="AG174" s="18">
        <v>1.2</v>
      </c>
      <c r="AH174" s="18">
        <v>1.5</v>
      </c>
      <c r="AI174" s="20">
        <f t="shared" si="566"/>
        <v>2.25</v>
      </c>
      <c r="AJ174" s="18">
        <v>0</v>
      </c>
      <c r="AK174" s="18">
        <v>0</v>
      </c>
      <c r="AL174" s="20">
        <f t="shared" si="567"/>
        <v>0</v>
      </c>
      <c r="AM174" s="18">
        <v>1.64</v>
      </c>
      <c r="AN174" s="18">
        <v>1.5</v>
      </c>
      <c r="AO174" s="18">
        <v>0.15</v>
      </c>
      <c r="AP174" s="18">
        <v>0.22</v>
      </c>
      <c r="AQ174" s="18">
        <v>1.64</v>
      </c>
      <c r="AR174" s="18">
        <v>1.72</v>
      </c>
      <c r="AS174" s="18">
        <v>0.12</v>
      </c>
      <c r="AT174" s="18">
        <v>0.11</v>
      </c>
      <c r="AU174" s="18">
        <v>0</v>
      </c>
      <c r="AV174" s="18">
        <v>1</v>
      </c>
      <c r="AW174" s="18">
        <v>0</v>
      </c>
      <c r="AX174" s="18">
        <v>0</v>
      </c>
      <c r="AY174" s="18">
        <v>0</v>
      </c>
      <c r="AZ174" s="18">
        <v>0</v>
      </c>
      <c r="BA174" s="18">
        <v>0</v>
      </c>
      <c r="BB174" s="18">
        <v>0</v>
      </c>
      <c r="BC174" s="18">
        <v>0</v>
      </c>
      <c r="BD174" s="18">
        <v>0</v>
      </c>
      <c r="BE174" s="18">
        <v>2</v>
      </c>
      <c r="BF174" s="18">
        <v>0</v>
      </c>
      <c r="BG174" s="18">
        <v>0</v>
      </c>
      <c r="BH174" s="18">
        <v>0</v>
      </c>
      <c r="BI174" s="18">
        <v>0</v>
      </c>
      <c r="BJ174" s="18">
        <v>0</v>
      </c>
      <c r="BK174" s="18">
        <v>0</v>
      </c>
      <c r="BL174" s="18">
        <v>0</v>
      </c>
      <c r="BM174" s="18">
        <v>0</v>
      </c>
      <c r="BN174" s="18">
        <v>0</v>
      </c>
      <c r="BO174" s="18">
        <v>0</v>
      </c>
      <c r="BP174" s="18">
        <v>0</v>
      </c>
      <c r="BQ174" s="18">
        <v>0</v>
      </c>
      <c r="BR174" s="18">
        <v>0</v>
      </c>
      <c r="BS174" s="18">
        <v>0</v>
      </c>
      <c r="BT174" s="18">
        <v>0</v>
      </c>
      <c r="BU174" s="18">
        <v>0</v>
      </c>
      <c r="BV174" s="18">
        <v>0</v>
      </c>
      <c r="BW174" s="18">
        <v>0</v>
      </c>
      <c r="BX174" s="18">
        <v>0</v>
      </c>
      <c r="BY174" s="18">
        <v>0</v>
      </c>
      <c r="BZ174" s="18">
        <v>0</v>
      </c>
      <c r="CA174" s="16" t="e">
        <f>_xlfn.IFNA(IF(RIGHT(D174,2)="=G",0,INDEX(#REF!,MATCH(E174,#REF!,0))),0)</f>
        <v>#REF!</v>
      </c>
      <c r="CB174" s="16" t="s">
        <v>776</v>
      </c>
      <c r="CC174" s="18">
        <v>0</v>
      </c>
      <c r="CD174" s="18">
        <v>0</v>
      </c>
      <c r="CE174" s="18">
        <v>1.4</v>
      </c>
      <c r="CF174" s="18">
        <v>0.85</v>
      </c>
      <c r="CG174" s="18">
        <v>0.12</v>
      </c>
      <c r="CH174" s="18">
        <v>2</v>
      </c>
      <c r="CI174" s="16" t="s">
        <v>98</v>
      </c>
      <c r="CJ174" s="18">
        <v>0</v>
      </c>
      <c r="CK174" s="20">
        <f t="shared" si="432"/>
        <v>2.7</v>
      </c>
      <c r="CL174" s="20">
        <f t="shared" si="568"/>
        <v>2.7</v>
      </c>
      <c r="CM174" s="18">
        <v>70.86</v>
      </c>
      <c r="CN174" s="18">
        <v>46.04</v>
      </c>
      <c r="CO174" s="18">
        <v>45.201000000000001</v>
      </c>
      <c r="CP174" s="22">
        <f t="shared" si="433"/>
        <v>46.04</v>
      </c>
      <c r="CQ174" s="22">
        <f t="shared" si="434"/>
        <v>43.34</v>
      </c>
      <c r="CR174" s="22">
        <f t="shared" si="569"/>
        <v>2.7</v>
      </c>
      <c r="CS174" s="22">
        <f t="shared" si="435"/>
        <v>43.44</v>
      </c>
      <c r="CT174" s="22">
        <f t="shared" si="436"/>
        <v>43.64</v>
      </c>
      <c r="CU174" s="18">
        <v>43.64</v>
      </c>
      <c r="CV174" s="22">
        <f t="shared" si="570"/>
        <v>2.1</v>
      </c>
      <c r="CW174" s="22">
        <f t="shared" si="437"/>
        <v>0</v>
      </c>
      <c r="CX174" s="22">
        <f t="shared" si="438"/>
        <v>0</v>
      </c>
      <c r="CY174" s="22">
        <f t="shared" si="439"/>
        <v>45.77</v>
      </c>
      <c r="CZ174" s="22">
        <f t="shared" si="440"/>
        <v>45.92</v>
      </c>
      <c r="DA174" s="18">
        <v>46.04</v>
      </c>
      <c r="DB174" s="20">
        <f t="shared" si="571"/>
        <v>2.7</v>
      </c>
      <c r="DC174" s="20">
        <f t="shared" si="572"/>
        <v>0</v>
      </c>
      <c r="DD174" s="20">
        <f t="shared" si="573"/>
        <v>2.7</v>
      </c>
      <c r="DE174" s="20">
        <f t="shared" si="441"/>
        <v>0.1</v>
      </c>
      <c r="DF174" s="20">
        <f t="shared" si="442"/>
        <v>0.2</v>
      </c>
      <c r="DG174" s="20">
        <f t="shared" si="443"/>
        <v>2.37</v>
      </c>
      <c r="DH174" s="20">
        <f t="shared" si="444"/>
        <v>0</v>
      </c>
      <c r="DI174" s="20">
        <f t="shared" si="445"/>
        <v>0</v>
      </c>
      <c r="DJ174" s="20">
        <f t="shared" si="446"/>
        <v>0</v>
      </c>
      <c r="DK174" s="20">
        <f t="shared" si="574"/>
        <v>2.67</v>
      </c>
      <c r="DL174" s="20">
        <f t="shared" si="575"/>
        <v>0</v>
      </c>
      <c r="DM174" s="20">
        <f t="shared" si="576"/>
        <v>3.0000000000000249E-2</v>
      </c>
      <c r="DN174" s="20">
        <f t="shared" si="577"/>
        <v>0</v>
      </c>
      <c r="DO174" s="18">
        <v>2.54</v>
      </c>
      <c r="DP174" s="18">
        <v>0</v>
      </c>
      <c r="DQ174" s="18">
        <v>1</v>
      </c>
      <c r="DR174" s="18">
        <v>1</v>
      </c>
      <c r="DS174" s="25">
        <f t="shared" si="578"/>
        <v>2.54</v>
      </c>
      <c r="DT174" s="25">
        <f t="shared" si="579"/>
        <v>0</v>
      </c>
      <c r="DU174" s="25">
        <f t="shared" si="580"/>
        <v>6.86</v>
      </c>
      <c r="DV174" s="25">
        <f t="shared" si="581"/>
        <v>0</v>
      </c>
      <c r="DW174" s="25">
        <f t="shared" si="582"/>
        <v>6.86</v>
      </c>
      <c r="DX174" s="25">
        <f t="shared" si="583"/>
        <v>13.99</v>
      </c>
      <c r="DY174" s="25">
        <f t="shared" si="584"/>
        <v>0</v>
      </c>
      <c r="DZ174" s="25">
        <f t="shared" si="585"/>
        <v>13.99</v>
      </c>
      <c r="EA174" s="25">
        <f t="shared" si="586"/>
        <v>8.81</v>
      </c>
      <c r="EB174" s="25">
        <f t="shared" si="587"/>
        <v>0</v>
      </c>
      <c r="EC174" s="25">
        <f t="shared" si="588"/>
        <v>8.81</v>
      </c>
      <c r="ED174" s="25">
        <f t="shared" si="589"/>
        <v>5.18</v>
      </c>
      <c r="EE174" s="25">
        <f t="shared" si="589"/>
        <v>0</v>
      </c>
      <c r="EF174" s="25">
        <f t="shared" si="590"/>
        <v>5.18</v>
      </c>
      <c r="EG174" s="25">
        <f t="shared" si="591"/>
        <v>8.81</v>
      </c>
      <c r="EH174" s="25">
        <f t="shared" si="591"/>
        <v>0</v>
      </c>
      <c r="EI174" s="25">
        <f t="shared" si="592"/>
        <v>8.81</v>
      </c>
      <c r="EJ174" s="18">
        <v>1392.86</v>
      </c>
      <c r="EK174" s="18">
        <v>1354.16</v>
      </c>
      <c r="EL174" s="18" t="s">
        <v>965</v>
      </c>
      <c r="EM174" s="18" t="s">
        <v>966</v>
      </c>
      <c r="EN174" s="16" t="s">
        <v>774</v>
      </c>
      <c r="EO174" s="16" t="s">
        <v>132</v>
      </c>
      <c r="EP174" s="16" t="e">
        <f>IF(OR(EN174="Cống tròn",EN174="Cống hộp",EN174="Ống nhựa"),INDEX(#REF!,MATCH(E174,#REF!,0)),IF(OR(EN174="Rãnh xây",EN174="Rãnh bê tông"),INDEX(#REF!,MATCH(E174,#REF!,0)),0))</f>
        <v>#REF!</v>
      </c>
      <c r="EQ174" s="18">
        <v>37.499999999999815</v>
      </c>
      <c r="ER174" s="18">
        <v>1</v>
      </c>
      <c r="ES174" s="25">
        <f t="shared" si="593"/>
        <v>37</v>
      </c>
      <c r="ET174" s="1" t="e">
        <f>_xlfn.IFNA(IF(EN174="Cống tròn",INDEX(#REF!,MATCH(E174,#REF!,0)),IF(EN174="Cống hộp",INDEX(#REF!,MATCH(E174,#REF!,0)),EU174&amp;" ,"&amp;EV174)),0)</f>
        <v>#REF!</v>
      </c>
      <c r="EU174" s="16" t="s">
        <v>769</v>
      </c>
      <c r="EV174" s="16" t="s">
        <v>775</v>
      </c>
      <c r="EW174" s="16" t="e">
        <f>_xlfn.IFNA(INDEX(#REF!,MATCH(E174,#REF!,0)),0)</f>
        <v>#REF!</v>
      </c>
      <c r="EX174" s="16"/>
      <c r="EY174" s="18">
        <v>0</v>
      </c>
      <c r="EZ174" s="18">
        <v>0</v>
      </c>
      <c r="FA174" s="18">
        <v>0</v>
      </c>
      <c r="FB174" s="19">
        <v>0</v>
      </c>
      <c r="FC174" s="19">
        <v>0</v>
      </c>
      <c r="FD174" s="25">
        <f t="shared" si="447"/>
        <v>0</v>
      </c>
      <c r="FE174" s="25">
        <f t="shared" si="594"/>
        <v>0</v>
      </c>
      <c r="FF174" s="18">
        <v>0.1</v>
      </c>
      <c r="FG174" s="18">
        <v>2</v>
      </c>
      <c r="FH174" s="18">
        <v>1</v>
      </c>
      <c r="FI174" s="25">
        <f t="shared" si="595"/>
        <v>1.2</v>
      </c>
      <c r="FJ174" s="18">
        <v>0</v>
      </c>
      <c r="FK174" s="18">
        <v>0</v>
      </c>
      <c r="FL174" s="18">
        <v>0.2</v>
      </c>
      <c r="FM174" s="18">
        <v>1.4</v>
      </c>
      <c r="FN174" s="18">
        <v>0</v>
      </c>
      <c r="FO174" s="25">
        <f t="shared" si="596"/>
        <v>1.4</v>
      </c>
      <c r="FP174" s="18">
        <v>1.4999999999999999E-2</v>
      </c>
      <c r="FQ174" s="18">
        <v>1</v>
      </c>
      <c r="FR174" s="25">
        <f t="shared" si="448"/>
        <v>36</v>
      </c>
      <c r="FS174" s="25">
        <f t="shared" si="449"/>
        <v>0.52500000000000002</v>
      </c>
      <c r="FT174" s="25">
        <f t="shared" si="450"/>
        <v>36.524999999999999</v>
      </c>
      <c r="FU174" s="25">
        <f t="shared" si="451"/>
        <v>-0.97499999999981668</v>
      </c>
      <c r="FV174" s="25" t="str">
        <f t="shared" si="597"/>
        <v>Thêm 01</v>
      </c>
      <c r="FW174" s="25">
        <f t="shared" si="598"/>
        <v>0.04</v>
      </c>
      <c r="FX174" s="16"/>
      <c r="FY174" s="16"/>
      <c r="FZ174" s="16"/>
      <c r="GA174" s="16"/>
      <c r="GB174" s="19">
        <v>0</v>
      </c>
      <c r="GC174" s="19">
        <v>0</v>
      </c>
      <c r="GD174" s="19">
        <v>0</v>
      </c>
      <c r="GE174" s="19">
        <v>0</v>
      </c>
      <c r="GF174" s="19">
        <v>0</v>
      </c>
      <c r="GG174" s="19">
        <v>0</v>
      </c>
      <c r="GH174" s="19">
        <v>0</v>
      </c>
      <c r="GI174" s="19">
        <v>0</v>
      </c>
      <c r="GJ174" s="19">
        <v>0</v>
      </c>
      <c r="GK174" s="19">
        <v>0</v>
      </c>
      <c r="GL174" s="25">
        <f t="shared" si="452"/>
        <v>0</v>
      </c>
      <c r="GM174" s="25">
        <f t="shared" si="599"/>
        <v>0</v>
      </c>
      <c r="GN174" s="19">
        <v>0</v>
      </c>
      <c r="GO174" s="19">
        <v>0</v>
      </c>
      <c r="GP174" s="19">
        <v>0</v>
      </c>
      <c r="GQ174" s="19">
        <v>0</v>
      </c>
      <c r="GR174" s="1" t="e">
        <f>_xlfn.IFNA(INDEX(#REF!,MATCH(E174,#REF!,0)),0)</f>
        <v>#REF!</v>
      </c>
      <c r="GS174" s="16"/>
      <c r="GT174" s="18">
        <v>0</v>
      </c>
      <c r="GU174" s="18">
        <v>0</v>
      </c>
      <c r="GV174" s="18">
        <v>0</v>
      </c>
      <c r="GW174" s="18">
        <v>0</v>
      </c>
      <c r="GX174" s="25">
        <f t="shared" si="453"/>
        <v>0</v>
      </c>
      <c r="GY174" s="25">
        <f t="shared" si="454"/>
        <v>0</v>
      </c>
      <c r="GZ174" s="25">
        <f t="shared" si="600"/>
        <v>0</v>
      </c>
      <c r="HA174" s="1" t="e" cm="1">
        <f t="array" ref="HA174">INDEX(#REF!,MATCH(EJ174&amp;EK174&amp;HD174&amp;HE174&amp;HF174,#REF!&amp;#REF!&amp;#REF!&amp;#REF!&amp;#REF!,0))</f>
        <v>#REF!</v>
      </c>
      <c r="HB174" s="16"/>
      <c r="HC174" s="25">
        <f t="shared" si="601"/>
        <v>0</v>
      </c>
      <c r="HD174" s="18">
        <v>0</v>
      </c>
      <c r="HE174" s="18">
        <v>0</v>
      </c>
      <c r="HF174" s="18">
        <v>0</v>
      </c>
      <c r="HG174" s="1" t="e" cm="1">
        <f t="array" ref="HG174">INDEX(#REF!,MATCH(EJ174&amp;EK174&amp;HJ174&amp;HK174&amp;HL174,#REF!&amp;#REF!&amp;#REF!&amp;#REF!&amp;#REF!,0))</f>
        <v>#REF!</v>
      </c>
      <c r="HH174" s="16"/>
      <c r="HI174" s="25">
        <f t="shared" si="602"/>
        <v>0</v>
      </c>
      <c r="HJ174" s="25">
        <f t="shared" si="603"/>
        <v>0</v>
      </c>
      <c r="HK174" s="19">
        <v>0</v>
      </c>
      <c r="HL174" s="19">
        <v>0</v>
      </c>
      <c r="HM174" s="18">
        <v>0.01</v>
      </c>
      <c r="HN174" s="18">
        <v>1</v>
      </c>
      <c r="HO174" s="25">
        <f t="shared" si="604"/>
        <v>0</v>
      </c>
      <c r="HP174" s="25">
        <f t="shared" si="605"/>
        <v>0</v>
      </c>
      <c r="HQ174" s="25">
        <f t="shared" si="606"/>
        <v>0</v>
      </c>
      <c r="HR174" s="25">
        <f t="shared" si="607"/>
        <v>0</v>
      </c>
      <c r="HS174" s="25">
        <f t="shared" si="608"/>
        <v>0</v>
      </c>
      <c r="HT174" s="19">
        <v>0</v>
      </c>
      <c r="HU174" s="19">
        <v>0</v>
      </c>
      <c r="HV174" s="19">
        <v>0</v>
      </c>
      <c r="HW174" s="25">
        <f t="shared" si="609"/>
        <v>0</v>
      </c>
      <c r="HX174" s="19">
        <v>0</v>
      </c>
      <c r="HY174" s="19">
        <v>0</v>
      </c>
      <c r="HZ174" s="18">
        <v>46.04</v>
      </c>
      <c r="IA174" s="20">
        <f>ROUND(IF(EN174="Cống tròn",IF(EN174="Cống tròn",IF(EU174="Không có móng",IQ174-FF174,IF(EU174="Đế",IP174-FN174,IF(OR(EU174="Móng bê tông",EU174="Móng bê tông kết hợp đế"),II174-FJ174,0))),0),IF(EN174="Cống hộp",IF(AND(EN174="Cống hộp",EU174="Không có móng"),IQ174-GF174,IF(AND(EN174="Cống hộp",EU174="Móng bê tông"),IJ174-GB174,0)),IF(OR(EN174="Rãnh xây",EN174="Rãnh bê tông"),IF(OR(EN174="Rãnh xây",EN174="Rãnh bê tông"),IK174-GB174,0),IF(EN174="Ống nhựa",IF(AND(EN174="Ống nhựa",EU174="Không đắp cát"),IQ174-HT174,IF(AND(EN174="Ống nhựa",EU174="Đắp cát"),IH174-HX174,0)),IF(EN174="Rãnh thang",IF(EN174="Rãnh thang",IF(EU174="Móng bê tông",#REF!-#REF!,IQ174),0),0))))),2)</f>
        <v>43.64</v>
      </c>
      <c r="IB174" s="20">
        <f t="shared" si="610"/>
        <v>2.3999999999999986</v>
      </c>
      <c r="IC174" s="20">
        <f t="shared" si="455"/>
        <v>43.639999999999993</v>
      </c>
      <c r="ID174" s="20">
        <f t="shared" si="456"/>
        <v>0</v>
      </c>
      <c r="IE174" s="20">
        <f t="shared" si="457"/>
        <v>0</v>
      </c>
      <c r="IF174" s="20">
        <f t="shared" si="458"/>
        <v>0</v>
      </c>
      <c r="IG174" s="20">
        <f>IF(EN174="Rãnh thang",IF(AND(EN174="Rãnh thang",EU174="Móng bê tông"),IQ174-#REF!,0),IF(EN174="Ống nhựa",IF(AND(EN174="Ống nhựa",EU174="Đắp cát"),IQ174-HT174,0),IF(EN174="Cống tròn",IF(EN174="Cống tròn",IF(OR(EU174="Móng bê tông",EU174="Móng bê tông kết hợp đế"),IM174-FL174,0),0),IF(EN174="Cống hộp",IF(AND(EN174="Cống hộp",EU174="Móng bê tông"),IN174-GD174,0),IF(OR(EN174="Rãnh xây",EN174="Rãnh bê tông"),IF(AND(EN174="Rãnh xây",EU174="Móng bê tông"),IO174-GD174,IF(AND(EN174="Rãnh bê tông",EU174="Móng bê tông"),IO174-GD174,0)),0)))))</f>
        <v>43.639999999999993</v>
      </c>
      <c r="IH174" s="20">
        <f t="shared" si="459"/>
        <v>0</v>
      </c>
      <c r="II174" s="20">
        <f t="shared" si="460"/>
        <v>43.639999999999993</v>
      </c>
      <c r="IJ174" s="20">
        <f t="shared" si="461"/>
        <v>0</v>
      </c>
      <c r="IK174" s="20">
        <f t="shared" si="462"/>
        <v>0</v>
      </c>
      <c r="IL174" s="20">
        <f t="shared" si="463"/>
        <v>43.839999999999996</v>
      </c>
      <c r="IM174" s="20">
        <f t="shared" si="464"/>
        <v>43.839999999999996</v>
      </c>
      <c r="IN174" s="20">
        <f t="shared" si="465"/>
        <v>0</v>
      </c>
      <c r="IO174" s="20">
        <f t="shared" si="466"/>
        <v>0</v>
      </c>
      <c r="IP174" s="20">
        <f t="shared" si="467"/>
        <v>0</v>
      </c>
      <c r="IQ174" s="18">
        <v>43.94</v>
      </c>
      <c r="IR174" s="25">
        <f t="shared" si="611"/>
        <v>0</v>
      </c>
      <c r="IS174" s="25">
        <f t="shared" si="468"/>
        <v>0</v>
      </c>
      <c r="IT174" s="25">
        <f t="shared" si="469"/>
        <v>0</v>
      </c>
      <c r="IU174" s="25">
        <f>ROUND(IF(EN174="Cống tròn",IF(EN174="Cống tròn",IV174+FF174,0),IF(EN174="Cống hộp",IF(EN174="Cống hộp",IV174+GP174,0),IF(OR(EN174="Rãnh xây",EN174="Rãnh bê tông"),IF(OR(EN174="Rãnh xây",EN174="Rãnh bê tông"),IV174+GP174,0),IF(EN174="ống nhựa",IF(EN174="Ống nhựa",IV174+HT174,0),IF(EN174="Rãnh thang",IF(EN174="Rãnh thang",IQ174+#REF!,0),0))))),2)</f>
        <v>44.79</v>
      </c>
      <c r="IV174" s="18">
        <v>44.69</v>
      </c>
      <c r="IW174" s="25">
        <f t="shared" si="470"/>
        <v>44.79</v>
      </c>
      <c r="IX174" s="25">
        <f t="shared" si="471"/>
        <v>0</v>
      </c>
      <c r="IY174" s="25">
        <f t="shared" si="472"/>
        <v>0</v>
      </c>
      <c r="IZ174" s="25">
        <f t="shared" si="473"/>
        <v>0</v>
      </c>
      <c r="JA174" s="25">
        <f t="shared" si="474"/>
        <v>0</v>
      </c>
      <c r="JB174" s="18">
        <v>45.79</v>
      </c>
      <c r="JC174" s="20">
        <f>ROUND(IF(EN174="Cống tròn",IF(EN174="Cống tròn",IF(EU174="Không có móng",JS174-FF174,IF(EU174="Đế",JR174-FN174,IF(OR(EU174="Móng bê tông",EU174="Móng bê tông kết hợp đế"),JK174-FJ174,0))),0),IF(EN174="Cống hộp",IF(AND(EN174="Cống hộp",EU174="Không có móng"),JS174-GF174,IF(AND(EN174="Cống hộp",EU174="Móng bê tông"),JL174-GB174,0)),IF(OR(EN174="Rãnh xây",EN174="Rãnh bê tông"),IF(OR(EN174="Rãnh xây",EN174="Rãnh bê tông"),JM174-GB174,0),IF(EN174="Ống nhựa",IF(AND(EN174="Ống nhựa",EU174="Không đắp cát"),JS174-HT174,IF(AND(EN174="Ống nhựa",EU174="Đắp cát"),JJ174-HX174,0)),IF(EN174="Rãnh thang",IF(EN174="Rãnh thang",IF(EU174="Móng bê tông",#REF!-#REF!,JS174),0),0))))),2)</f>
        <v>43.39</v>
      </c>
      <c r="JD174" s="20">
        <f t="shared" si="612"/>
        <v>2.3999999999999986</v>
      </c>
      <c r="JE174" s="20">
        <f t="shared" si="475"/>
        <v>43.389999999999993</v>
      </c>
      <c r="JF174" s="20">
        <f t="shared" si="476"/>
        <v>0</v>
      </c>
      <c r="JG174" s="20">
        <f t="shared" si="477"/>
        <v>0</v>
      </c>
      <c r="JH174" s="20">
        <f t="shared" si="478"/>
        <v>0</v>
      </c>
      <c r="JI174" s="20">
        <f>IF(EN174="Rãnh thang",IF(AND(EN174="Rãnh thang",EU174="Móng bê tông"),JS174-#REF!,0),IF(EN174="Ống nhựa",IF(AND(EN174="Ống nhựa",EU174="Đắp cát"),JS174-HT174,0),IF(EN174="Cống tròn",IF(EN174="Cống tròn",IF(OR(EU174="Móng bê tông",EU174="Móng bê tông kết hợp đế"),JO174-FL174,0),0),IF(EN174="Cống hộp",IF(AND(EN174="Cống hộp",EU174="Móng bê tông"),JP174-GD174,0),IF(OR(EN174="Rãnh xây",EN174="Rãnh bê tông"),IF(AND(EN174="Rãnh xây",EU174="Móng bê tông"),JQ174-GD174,IF(AND(EN174="Rãnh bê tông",EU174="Móng bê tông"),JQ174-GD174,0)),0)))))</f>
        <v>43.389999999999993</v>
      </c>
      <c r="JJ174" s="20">
        <f t="shared" si="479"/>
        <v>0</v>
      </c>
      <c r="JK174" s="20">
        <f t="shared" si="480"/>
        <v>43.389999999999993</v>
      </c>
      <c r="JL174" s="20">
        <f t="shared" si="481"/>
        <v>0</v>
      </c>
      <c r="JM174" s="20">
        <f t="shared" si="482"/>
        <v>0</v>
      </c>
      <c r="JN174" s="20">
        <f t="shared" si="483"/>
        <v>43.589999999999996</v>
      </c>
      <c r="JO174" s="20">
        <f t="shared" si="484"/>
        <v>43.589999999999996</v>
      </c>
      <c r="JP174" s="20">
        <f t="shared" si="485"/>
        <v>0</v>
      </c>
      <c r="JQ174" s="20">
        <f t="shared" si="486"/>
        <v>0</v>
      </c>
      <c r="JR174" s="20">
        <f t="shared" si="487"/>
        <v>0</v>
      </c>
      <c r="JS174" s="26">
        <v>43.69</v>
      </c>
      <c r="JT174" s="25">
        <f t="shared" si="613"/>
        <v>0</v>
      </c>
      <c r="JU174" s="25">
        <f t="shared" si="488"/>
        <v>0</v>
      </c>
      <c r="JV174" s="25">
        <f t="shared" si="489"/>
        <v>0</v>
      </c>
      <c r="JW174" s="25">
        <f>ROUND(IF(EN174="Cống tròn",IF(EN174="Cống tròn",JX174+FF174,0),IF(EN174="Cống hộp",IF(EN174="Cống hộp",JX174+GP174,0),IF(OR(EN174="Rãnh xây",EN174="Rãnh bê tông"),IF(OR(EN174="Rãnh xây",EN174="Rãnh bê tông"),JX174+GP174,0),IF(EN174="ống nhựa",IF(EN174="Ống nhựa",JX174+HT174,0),IF(EN174="Rãnh thang",IF(EN174="Rãnh thang",JS174+#REF!,0),0))))),2)</f>
        <v>44.79</v>
      </c>
      <c r="JX174" s="27">
        <v>44.69</v>
      </c>
      <c r="JY174" s="25">
        <f t="shared" si="490"/>
        <v>44.79</v>
      </c>
      <c r="JZ174" s="25">
        <f t="shared" si="491"/>
        <v>0</v>
      </c>
      <c r="KA174" s="25">
        <f t="shared" si="492"/>
        <v>0</v>
      </c>
      <c r="KB174" s="25">
        <f t="shared" si="493"/>
        <v>0</v>
      </c>
      <c r="KC174" s="25">
        <f t="shared" si="494"/>
        <v>0</v>
      </c>
      <c r="KD174" s="28" t="s">
        <v>98</v>
      </c>
      <c r="KE174" s="27">
        <v>0</v>
      </c>
      <c r="KF174" s="25">
        <f t="shared" si="495"/>
        <v>2.3999999999999986</v>
      </c>
      <c r="KG174" s="25">
        <f t="shared" si="614"/>
        <v>2.3999999999999986</v>
      </c>
      <c r="KH174" s="27">
        <v>0</v>
      </c>
      <c r="KI174" s="25">
        <f t="shared" si="496"/>
        <v>2.3999999999999986</v>
      </c>
      <c r="KJ174" s="25">
        <f t="shared" si="615"/>
        <v>2.3999999999999986</v>
      </c>
      <c r="KK174" s="25">
        <f t="shared" si="497"/>
        <v>0</v>
      </c>
      <c r="KL174" s="25">
        <f t="shared" si="498"/>
        <v>0</v>
      </c>
      <c r="KM174" s="25">
        <f t="shared" si="616"/>
        <v>0</v>
      </c>
      <c r="KN174" s="25">
        <f t="shared" si="499"/>
        <v>0</v>
      </c>
      <c r="KO174" s="25">
        <f t="shared" si="500"/>
        <v>0</v>
      </c>
      <c r="KP174" s="25">
        <f t="shared" si="617"/>
        <v>0</v>
      </c>
      <c r="KQ174" s="25">
        <f t="shared" si="501"/>
        <v>0.2</v>
      </c>
      <c r="KR174" s="25">
        <f t="shared" si="502"/>
        <v>0.2</v>
      </c>
      <c r="KS174" s="25">
        <f t="shared" si="618"/>
        <v>0.2</v>
      </c>
      <c r="KT174" s="25">
        <f t="shared" si="503"/>
        <v>0</v>
      </c>
      <c r="KU174" s="25">
        <f t="shared" si="504"/>
        <v>0</v>
      </c>
      <c r="KV174" s="25">
        <f t="shared" si="619"/>
        <v>0</v>
      </c>
      <c r="KW174" s="25">
        <f t="shared" si="505"/>
        <v>0</v>
      </c>
      <c r="KX174" s="25">
        <f t="shared" si="506"/>
        <v>0</v>
      </c>
      <c r="KY174" s="25">
        <f t="shared" si="620"/>
        <v>0</v>
      </c>
      <c r="KZ174" s="25">
        <f t="shared" si="507"/>
        <v>0</v>
      </c>
      <c r="LA174" s="25">
        <f t="shared" si="508"/>
        <v>0</v>
      </c>
      <c r="LB174" s="25">
        <f t="shared" si="621"/>
        <v>0</v>
      </c>
      <c r="LC174" s="25">
        <f t="shared" si="509"/>
        <v>1.4</v>
      </c>
      <c r="LD174" s="25">
        <f t="shared" si="510"/>
        <v>1.4</v>
      </c>
      <c r="LE174" s="25">
        <f t="shared" si="622"/>
        <v>1.4</v>
      </c>
      <c r="LF174" s="25">
        <f t="shared" si="511"/>
        <v>0</v>
      </c>
      <c r="LG174" s="25">
        <f t="shared" si="512"/>
        <v>0</v>
      </c>
      <c r="LH174" s="25">
        <f t="shared" si="623"/>
        <v>0</v>
      </c>
      <c r="LI174" s="25">
        <f t="shared" si="513"/>
        <v>0</v>
      </c>
      <c r="LJ174" s="25">
        <f t="shared" si="514"/>
        <v>0</v>
      </c>
      <c r="LK174" s="25">
        <f t="shared" si="624"/>
        <v>0</v>
      </c>
      <c r="LL174" s="25">
        <f t="shared" si="515"/>
        <v>0</v>
      </c>
      <c r="LM174" s="25">
        <f t="shared" si="516"/>
        <v>0</v>
      </c>
      <c r="LN174" s="25">
        <f t="shared" si="625"/>
        <v>0</v>
      </c>
      <c r="LO174" s="25">
        <f t="shared" si="517"/>
        <v>0</v>
      </c>
      <c r="LP174" s="25">
        <f t="shared" si="518"/>
        <v>0</v>
      </c>
      <c r="LQ174" s="25">
        <f t="shared" si="626"/>
        <v>0</v>
      </c>
      <c r="LR174" s="25">
        <f t="shared" si="519"/>
        <v>0</v>
      </c>
      <c r="LS174" s="25">
        <f t="shared" si="520"/>
        <v>0</v>
      </c>
      <c r="LT174" s="25">
        <f t="shared" si="627"/>
        <v>0</v>
      </c>
      <c r="LU174" s="25">
        <f t="shared" si="521"/>
        <v>0</v>
      </c>
      <c r="LV174" s="25">
        <f t="shared" si="522"/>
        <v>0</v>
      </c>
      <c r="LW174" s="25">
        <f t="shared" si="628"/>
        <v>0</v>
      </c>
      <c r="LX174" s="25">
        <f t="shared" si="523"/>
        <v>0</v>
      </c>
      <c r="LY174" s="25">
        <f t="shared" si="524"/>
        <v>0</v>
      </c>
      <c r="LZ174" s="25">
        <f t="shared" si="629"/>
        <v>0</v>
      </c>
      <c r="MA174" s="25">
        <f t="shared" si="525"/>
        <v>0</v>
      </c>
      <c r="MB174" s="25">
        <f t="shared" si="526"/>
        <v>0</v>
      </c>
      <c r="MC174" s="25">
        <f t="shared" si="630"/>
        <v>0</v>
      </c>
      <c r="MD174" s="25">
        <f t="shared" si="527"/>
        <v>0</v>
      </c>
      <c r="ME174" s="25">
        <f t="shared" si="528"/>
        <v>0</v>
      </c>
      <c r="MF174" s="25">
        <f t="shared" si="631"/>
        <v>0</v>
      </c>
      <c r="MG174" s="25">
        <f t="shared" si="529"/>
        <v>0</v>
      </c>
      <c r="MH174" s="25">
        <f t="shared" si="530"/>
        <v>0</v>
      </c>
      <c r="MI174" s="25">
        <f t="shared" si="632"/>
        <v>0</v>
      </c>
      <c r="MJ174" s="25">
        <f t="shared" si="531"/>
        <v>0</v>
      </c>
      <c r="MK174" s="25">
        <f t="shared" si="532"/>
        <v>0</v>
      </c>
      <c r="ML174" s="25">
        <f t="shared" si="633"/>
        <v>0</v>
      </c>
      <c r="MM174" s="25">
        <f t="shared" si="533"/>
        <v>0</v>
      </c>
      <c r="MN174" s="25">
        <f t="shared" si="534"/>
        <v>0</v>
      </c>
      <c r="MO174" s="25">
        <f t="shared" si="634"/>
        <v>0</v>
      </c>
      <c r="MP174" s="25">
        <f t="shared" si="535"/>
        <v>0</v>
      </c>
      <c r="MQ174" s="25">
        <f t="shared" si="536"/>
        <v>0</v>
      </c>
      <c r="MR174" s="25">
        <f t="shared" si="635"/>
        <v>0</v>
      </c>
      <c r="MS174" s="29">
        <v>1.4</v>
      </c>
      <c r="MT174" s="29">
        <v>0</v>
      </c>
      <c r="MU174" s="29">
        <v>1</v>
      </c>
      <c r="MV174" s="29">
        <v>1</v>
      </c>
      <c r="MW174" s="25">
        <f t="shared" si="537"/>
        <v>1.4</v>
      </c>
      <c r="MX174" s="25">
        <f t="shared" si="538"/>
        <v>3.36</v>
      </c>
      <c r="MY174" s="25">
        <f t="shared" si="539"/>
        <v>0</v>
      </c>
      <c r="MZ174" s="25">
        <f t="shared" si="540"/>
        <v>0</v>
      </c>
      <c r="NA174" s="25">
        <f t="shared" si="541"/>
        <v>1.4</v>
      </c>
      <c r="NB174" s="25">
        <f t="shared" si="542"/>
        <v>3.36</v>
      </c>
      <c r="NC174" s="25">
        <f t="shared" si="543"/>
        <v>0</v>
      </c>
      <c r="ND174" s="25">
        <f t="shared" si="544"/>
        <v>0</v>
      </c>
      <c r="NE174" s="25">
        <f t="shared" si="636"/>
        <v>1.4</v>
      </c>
      <c r="NF174" s="25">
        <f t="shared" si="636"/>
        <v>3.36</v>
      </c>
      <c r="NG174" s="25">
        <f t="shared" si="636"/>
        <v>0</v>
      </c>
      <c r="NH174" s="25">
        <f t="shared" si="545"/>
        <v>0</v>
      </c>
      <c r="NI174" s="25">
        <f t="shared" si="546"/>
        <v>126</v>
      </c>
      <c r="NJ174" s="25">
        <f t="shared" si="547"/>
        <v>0</v>
      </c>
      <c r="NK174" s="25">
        <f t="shared" si="548"/>
        <v>126</v>
      </c>
      <c r="NL174" s="25">
        <f t="shared" si="549"/>
        <v>68.2</v>
      </c>
      <c r="NM174" s="25">
        <f t="shared" si="550"/>
        <v>0</v>
      </c>
      <c r="NN174" s="25">
        <f t="shared" si="637"/>
        <v>68.2</v>
      </c>
      <c r="NO174" s="25">
        <f t="shared" si="551"/>
        <v>0</v>
      </c>
      <c r="NP174" s="25">
        <f t="shared" si="552"/>
        <v>0</v>
      </c>
      <c r="NQ174" s="25">
        <f t="shared" si="638"/>
        <v>0</v>
      </c>
      <c r="NR174" s="25">
        <f t="shared" si="553"/>
        <v>0</v>
      </c>
      <c r="NS174" s="25">
        <f t="shared" si="554"/>
        <v>0</v>
      </c>
      <c r="NT174" s="25">
        <f t="shared" si="639"/>
        <v>0</v>
      </c>
      <c r="NU174" s="25">
        <f t="shared" si="555"/>
        <v>0</v>
      </c>
      <c r="NV174" s="25">
        <f t="shared" si="556"/>
        <v>0</v>
      </c>
      <c r="NW174" s="25">
        <f t="shared" si="640"/>
        <v>0</v>
      </c>
      <c r="NX174" s="25">
        <f t="shared" si="641"/>
        <v>68.2</v>
      </c>
      <c r="NY174" s="25">
        <f t="shared" si="641"/>
        <v>0</v>
      </c>
      <c r="NZ174" s="25">
        <f t="shared" si="642"/>
        <v>68.2</v>
      </c>
      <c r="OA174" s="25">
        <f t="shared" si="643"/>
        <v>57.8</v>
      </c>
      <c r="OB174" s="25">
        <f t="shared" si="643"/>
        <v>0</v>
      </c>
      <c r="OC174" s="25">
        <f t="shared" si="644"/>
        <v>57.8</v>
      </c>
      <c r="OD174" s="25">
        <f t="shared" si="645"/>
        <v>68.2</v>
      </c>
      <c r="OE174" s="25">
        <f t="shared" si="645"/>
        <v>0</v>
      </c>
      <c r="OF174" s="25">
        <f t="shared" si="645"/>
        <v>68.2</v>
      </c>
      <c r="OG174" s="25">
        <f t="shared" si="557"/>
        <v>0</v>
      </c>
      <c r="OH174" s="25">
        <f t="shared" si="558"/>
        <v>0</v>
      </c>
      <c r="OI174" s="25">
        <f t="shared" si="559"/>
        <v>0</v>
      </c>
      <c r="OJ174" s="25">
        <f t="shared" si="560"/>
        <v>0</v>
      </c>
      <c r="OK174" s="25">
        <f t="shared" si="561"/>
        <v>0</v>
      </c>
      <c r="OL174" s="25">
        <f t="shared" si="562"/>
        <v>0</v>
      </c>
      <c r="OM174" s="25">
        <f t="shared" si="646"/>
        <v>0</v>
      </c>
      <c r="ON174" s="25">
        <f t="shared" si="646"/>
        <v>0</v>
      </c>
      <c r="OO174" s="25">
        <f t="shared" si="646"/>
        <v>0</v>
      </c>
      <c r="OP174" s="25">
        <f t="shared" si="563"/>
        <v>0</v>
      </c>
      <c r="OQ174" s="25">
        <f t="shared" si="564"/>
        <v>0</v>
      </c>
      <c r="OR174" s="25">
        <f t="shared" si="647"/>
        <v>0</v>
      </c>
      <c r="OS174" s="19">
        <v>535829.93000000005</v>
      </c>
      <c r="OT174" s="19">
        <v>2370802.2000000002</v>
      </c>
    </row>
    <row r="175" spans="1:410" ht="33" customHeight="1" x14ac:dyDescent="0.25">
      <c r="A175" s="18"/>
      <c r="B175" s="18" t="s">
        <v>939</v>
      </c>
      <c r="C175" s="18">
        <v>1354.16</v>
      </c>
      <c r="D175" s="16" t="e">
        <f>_xlfn.IFNA(INDEX(#REF!,MATCH(E175,#REF!,0)),0)</f>
        <v>#REF!</v>
      </c>
      <c r="E175" s="18" t="s">
        <v>966</v>
      </c>
      <c r="F175" s="16" t="s">
        <v>765</v>
      </c>
      <c r="G175" s="16" t="s">
        <v>766</v>
      </c>
      <c r="H175" s="16" t="s">
        <v>767</v>
      </c>
      <c r="I175" s="16" t="s">
        <v>768</v>
      </c>
      <c r="J175" s="16" t="s">
        <v>769</v>
      </c>
      <c r="K175" s="16" t="s">
        <v>770</v>
      </c>
      <c r="L175" s="16" t="s">
        <v>771</v>
      </c>
      <c r="M175" s="18">
        <v>1.64</v>
      </c>
      <c r="N175" s="18">
        <v>1.94</v>
      </c>
      <c r="O175" s="18">
        <v>2.04</v>
      </c>
      <c r="P175" s="18">
        <v>2.34</v>
      </c>
      <c r="Q175" s="18">
        <v>0.1</v>
      </c>
      <c r="R175" s="18">
        <v>1.8399999999999999</v>
      </c>
      <c r="S175" s="18">
        <v>2.14</v>
      </c>
      <c r="T175" s="18">
        <v>0.2</v>
      </c>
      <c r="U175" s="18">
        <v>0</v>
      </c>
      <c r="V175" s="18">
        <v>0</v>
      </c>
      <c r="W175" s="18">
        <v>0</v>
      </c>
      <c r="X175" s="18">
        <v>1.64</v>
      </c>
      <c r="Y175" s="18">
        <v>1.9</v>
      </c>
      <c r="Z175" s="20">
        <f t="shared" si="565"/>
        <v>2.1</v>
      </c>
      <c r="AA175" s="18">
        <v>0.22</v>
      </c>
      <c r="AB175" s="18">
        <v>0</v>
      </c>
      <c r="AC175" s="18">
        <v>0</v>
      </c>
      <c r="AD175" s="18">
        <v>0</v>
      </c>
      <c r="AE175" s="18">
        <v>0</v>
      </c>
      <c r="AF175" s="18">
        <v>0</v>
      </c>
      <c r="AG175" s="18">
        <v>1.2</v>
      </c>
      <c r="AH175" s="18">
        <v>1.5</v>
      </c>
      <c r="AI175" s="20">
        <f t="shared" si="566"/>
        <v>2.25</v>
      </c>
      <c r="AJ175" s="18">
        <v>0</v>
      </c>
      <c r="AK175" s="18">
        <v>0</v>
      </c>
      <c r="AL175" s="20">
        <f t="shared" si="567"/>
        <v>0</v>
      </c>
      <c r="AM175" s="18">
        <v>1.64</v>
      </c>
      <c r="AN175" s="18">
        <v>1.5</v>
      </c>
      <c r="AO175" s="18">
        <v>0.15</v>
      </c>
      <c r="AP175" s="18">
        <v>0.22</v>
      </c>
      <c r="AQ175" s="18">
        <v>1.64</v>
      </c>
      <c r="AR175" s="18">
        <v>1.72</v>
      </c>
      <c r="AS175" s="18">
        <v>0.12</v>
      </c>
      <c r="AT175" s="18">
        <v>0.11</v>
      </c>
      <c r="AU175" s="18">
        <v>0</v>
      </c>
      <c r="AV175" s="18">
        <v>1</v>
      </c>
      <c r="AW175" s="18">
        <v>0</v>
      </c>
      <c r="AX175" s="18">
        <v>0</v>
      </c>
      <c r="AY175" s="18">
        <v>0</v>
      </c>
      <c r="AZ175" s="18">
        <v>0</v>
      </c>
      <c r="BA175" s="18">
        <v>0</v>
      </c>
      <c r="BB175" s="18">
        <v>0</v>
      </c>
      <c r="BC175" s="18">
        <v>0</v>
      </c>
      <c r="BD175" s="18">
        <v>0</v>
      </c>
      <c r="BE175" s="18">
        <v>2</v>
      </c>
      <c r="BF175" s="18">
        <v>0</v>
      </c>
      <c r="BG175" s="18">
        <v>0</v>
      </c>
      <c r="BH175" s="18">
        <v>0</v>
      </c>
      <c r="BI175" s="18">
        <v>0</v>
      </c>
      <c r="BJ175" s="18">
        <v>0</v>
      </c>
      <c r="BK175" s="18">
        <v>0</v>
      </c>
      <c r="BL175" s="18">
        <v>0</v>
      </c>
      <c r="BM175" s="18">
        <v>0</v>
      </c>
      <c r="BN175" s="18">
        <v>0</v>
      </c>
      <c r="BO175" s="18">
        <v>0</v>
      </c>
      <c r="BP175" s="18">
        <v>0</v>
      </c>
      <c r="BQ175" s="18">
        <v>0</v>
      </c>
      <c r="BR175" s="18">
        <v>0</v>
      </c>
      <c r="BS175" s="18">
        <v>0</v>
      </c>
      <c r="BT175" s="18">
        <v>0</v>
      </c>
      <c r="BU175" s="18">
        <v>0</v>
      </c>
      <c r="BV175" s="18">
        <v>0</v>
      </c>
      <c r="BW175" s="18">
        <v>0</v>
      </c>
      <c r="BX175" s="18">
        <v>0</v>
      </c>
      <c r="BY175" s="18">
        <v>0</v>
      </c>
      <c r="BZ175" s="18">
        <v>0</v>
      </c>
      <c r="CA175" s="16" t="e">
        <f>_xlfn.IFNA(IF(RIGHT(D175,2)="=G",0,INDEX(#REF!,MATCH(E175,#REF!,0))),0)</f>
        <v>#REF!</v>
      </c>
      <c r="CB175" s="16" t="s">
        <v>776</v>
      </c>
      <c r="CC175" s="18">
        <v>0</v>
      </c>
      <c r="CD175" s="18">
        <v>0</v>
      </c>
      <c r="CE175" s="18">
        <v>1.4</v>
      </c>
      <c r="CF175" s="18">
        <v>0.85</v>
      </c>
      <c r="CG175" s="18">
        <v>0.12</v>
      </c>
      <c r="CH175" s="18">
        <v>2</v>
      </c>
      <c r="CI175" s="16" t="s">
        <v>98</v>
      </c>
      <c r="CJ175" s="18">
        <v>0</v>
      </c>
      <c r="CK175" s="20">
        <f t="shared" si="432"/>
        <v>2.7</v>
      </c>
      <c r="CL175" s="20">
        <f t="shared" si="568"/>
        <v>2.7</v>
      </c>
      <c r="CM175" s="18">
        <v>62.26</v>
      </c>
      <c r="CN175" s="18">
        <v>45.79</v>
      </c>
      <c r="CO175" s="18">
        <v>44.951000000000001</v>
      </c>
      <c r="CP175" s="22">
        <f t="shared" si="433"/>
        <v>45.79</v>
      </c>
      <c r="CQ175" s="22">
        <f t="shared" si="434"/>
        <v>43.09</v>
      </c>
      <c r="CR175" s="22">
        <f t="shared" si="569"/>
        <v>2.7</v>
      </c>
      <c r="CS175" s="22">
        <f t="shared" si="435"/>
        <v>43.19</v>
      </c>
      <c r="CT175" s="22">
        <f t="shared" si="436"/>
        <v>43.39</v>
      </c>
      <c r="CU175" s="18">
        <v>43.39</v>
      </c>
      <c r="CV175" s="22">
        <f t="shared" si="570"/>
        <v>2.1</v>
      </c>
      <c r="CW175" s="22">
        <f t="shared" si="437"/>
        <v>0</v>
      </c>
      <c r="CX175" s="22">
        <f t="shared" si="438"/>
        <v>0</v>
      </c>
      <c r="CY175" s="22">
        <f t="shared" si="439"/>
        <v>45.52</v>
      </c>
      <c r="CZ175" s="22">
        <f t="shared" si="440"/>
        <v>45.67</v>
      </c>
      <c r="DA175" s="18">
        <v>45.79</v>
      </c>
      <c r="DB175" s="20">
        <f t="shared" si="571"/>
        <v>2.7</v>
      </c>
      <c r="DC175" s="20">
        <f t="shared" si="572"/>
        <v>0</v>
      </c>
      <c r="DD175" s="20">
        <f t="shared" si="573"/>
        <v>2.7</v>
      </c>
      <c r="DE175" s="20">
        <f t="shared" si="441"/>
        <v>0.1</v>
      </c>
      <c r="DF175" s="20">
        <f t="shared" si="442"/>
        <v>0.2</v>
      </c>
      <c r="DG175" s="20">
        <f t="shared" si="443"/>
        <v>2.37</v>
      </c>
      <c r="DH175" s="20">
        <f t="shared" si="444"/>
        <v>0</v>
      </c>
      <c r="DI175" s="20">
        <f t="shared" si="445"/>
        <v>0</v>
      </c>
      <c r="DJ175" s="20">
        <f t="shared" si="446"/>
        <v>0</v>
      </c>
      <c r="DK175" s="20">
        <f t="shared" si="574"/>
        <v>2.67</v>
      </c>
      <c r="DL175" s="20">
        <f t="shared" si="575"/>
        <v>0</v>
      </c>
      <c r="DM175" s="20">
        <f t="shared" si="576"/>
        <v>3.0000000000000249E-2</v>
      </c>
      <c r="DN175" s="20">
        <f t="shared" si="577"/>
        <v>0</v>
      </c>
      <c r="DO175" s="18">
        <v>2.54</v>
      </c>
      <c r="DP175" s="18">
        <v>0</v>
      </c>
      <c r="DQ175" s="18">
        <v>1</v>
      </c>
      <c r="DR175" s="18">
        <v>1</v>
      </c>
      <c r="DS175" s="25">
        <f t="shared" si="578"/>
        <v>2.54</v>
      </c>
      <c r="DT175" s="25">
        <f t="shared" si="579"/>
        <v>0</v>
      </c>
      <c r="DU175" s="25">
        <f t="shared" si="580"/>
        <v>6.86</v>
      </c>
      <c r="DV175" s="25">
        <f t="shared" si="581"/>
        <v>0</v>
      </c>
      <c r="DW175" s="25">
        <f t="shared" si="582"/>
        <v>6.86</v>
      </c>
      <c r="DX175" s="25">
        <f t="shared" si="583"/>
        <v>13.99</v>
      </c>
      <c r="DY175" s="25">
        <f t="shared" si="584"/>
        <v>0</v>
      </c>
      <c r="DZ175" s="25">
        <f t="shared" si="585"/>
        <v>13.99</v>
      </c>
      <c r="EA175" s="25">
        <f t="shared" si="586"/>
        <v>8.81</v>
      </c>
      <c r="EB175" s="25">
        <f t="shared" si="587"/>
        <v>0</v>
      </c>
      <c r="EC175" s="25">
        <f t="shared" si="588"/>
        <v>8.81</v>
      </c>
      <c r="ED175" s="25">
        <f t="shared" si="589"/>
        <v>5.18</v>
      </c>
      <c r="EE175" s="25">
        <f t="shared" si="589"/>
        <v>0</v>
      </c>
      <c r="EF175" s="25">
        <f t="shared" si="590"/>
        <v>5.18</v>
      </c>
      <c r="EG175" s="25">
        <f t="shared" si="591"/>
        <v>8.81</v>
      </c>
      <c r="EH175" s="25">
        <f t="shared" si="591"/>
        <v>0</v>
      </c>
      <c r="EI175" s="25">
        <f t="shared" si="592"/>
        <v>8.81</v>
      </c>
      <c r="EJ175" s="18">
        <v>1354.16</v>
      </c>
      <c r="EK175" s="18">
        <v>1315.46</v>
      </c>
      <c r="EL175" s="18" t="s">
        <v>966</v>
      </c>
      <c r="EM175" s="18" t="s">
        <v>967</v>
      </c>
      <c r="EN175" s="16" t="s">
        <v>774</v>
      </c>
      <c r="EO175" s="16" t="s">
        <v>132</v>
      </c>
      <c r="EP175" s="16" t="e">
        <f>IF(OR(EN175="Cống tròn",EN175="Cống hộp",EN175="Ống nhựa"),INDEX(#REF!,MATCH(E175,#REF!,0)),IF(OR(EN175="Rãnh xây",EN175="Rãnh bê tông"),INDEX(#REF!,MATCH(E175,#REF!,0)),0))</f>
        <v>#REF!</v>
      </c>
      <c r="EQ175" s="18">
        <v>37.500000000000043</v>
      </c>
      <c r="ER175" s="18">
        <v>1</v>
      </c>
      <c r="ES175" s="25">
        <f t="shared" si="593"/>
        <v>37</v>
      </c>
      <c r="ET175" s="1" t="e">
        <f>_xlfn.IFNA(IF(EN175="Cống tròn",INDEX(#REF!,MATCH(E175,#REF!,0)),IF(EN175="Cống hộp",INDEX(#REF!,MATCH(E175,#REF!,0)),EU175&amp;" ,"&amp;EV175)),0)</f>
        <v>#REF!</v>
      </c>
      <c r="EU175" s="16" t="s">
        <v>769</v>
      </c>
      <c r="EV175" s="16" t="s">
        <v>775</v>
      </c>
      <c r="EW175" s="16" t="e">
        <f>_xlfn.IFNA(INDEX(#REF!,MATCH(E175,#REF!,0)),0)</f>
        <v>#REF!</v>
      </c>
      <c r="EX175" s="16"/>
      <c r="EY175" s="18">
        <v>0</v>
      </c>
      <c r="EZ175" s="18">
        <v>0</v>
      </c>
      <c r="FA175" s="18">
        <v>0</v>
      </c>
      <c r="FB175" s="19">
        <v>0</v>
      </c>
      <c r="FC175" s="19">
        <v>0</v>
      </c>
      <c r="FD175" s="25">
        <f t="shared" si="447"/>
        <v>0</v>
      </c>
      <c r="FE175" s="25">
        <f t="shared" si="594"/>
        <v>0</v>
      </c>
      <c r="FF175" s="18">
        <v>0.1</v>
      </c>
      <c r="FG175" s="18">
        <v>2</v>
      </c>
      <c r="FH175" s="18">
        <v>1</v>
      </c>
      <c r="FI175" s="25">
        <f t="shared" si="595"/>
        <v>1.2</v>
      </c>
      <c r="FJ175" s="18">
        <v>0</v>
      </c>
      <c r="FK175" s="18">
        <v>0</v>
      </c>
      <c r="FL175" s="18">
        <v>0.2</v>
      </c>
      <c r="FM175" s="18">
        <v>1.4</v>
      </c>
      <c r="FN175" s="18">
        <v>0</v>
      </c>
      <c r="FO175" s="25">
        <f t="shared" si="596"/>
        <v>1.4</v>
      </c>
      <c r="FP175" s="18">
        <v>1.4999999999999999E-2</v>
      </c>
      <c r="FQ175" s="18">
        <v>1</v>
      </c>
      <c r="FR175" s="25">
        <f t="shared" si="448"/>
        <v>36</v>
      </c>
      <c r="FS175" s="25">
        <f t="shared" si="449"/>
        <v>0.52500000000000002</v>
      </c>
      <c r="FT175" s="25">
        <f t="shared" si="450"/>
        <v>36.524999999999999</v>
      </c>
      <c r="FU175" s="25">
        <f t="shared" si="451"/>
        <v>-0.97500000000004405</v>
      </c>
      <c r="FV175" s="25" t="str">
        <f t="shared" si="597"/>
        <v>Thêm 01</v>
      </c>
      <c r="FW175" s="25">
        <f t="shared" si="598"/>
        <v>0.04</v>
      </c>
      <c r="FX175" s="16"/>
      <c r="FY175" s="16"/>
      <c r="FZ175" s="16"/>
      <c r="GA175" s="16"/>
      <c r="GB175" s="19">
        <v>0</v>
      </c>
      <c r="GC175" s="19">
        <v>0</v>
      </c>
      <c r="GD175" s="19">
        <v>0</v>
      </c>
      <c r="GE175" s="19">
        <v>0</v>
      </c>
      <c r="GF175" s="19">
        <v>0</v>
      </c>
      <c r="GG175" s="19">
        <v>0</v>
      </c>
      <c r="GH175" s="19">
        <v>0</v>
      </c>
      <c r="GI175" s="19">
        <v>0</v>
      </c>
      <c r="GJ175" s="19">
        <v>0</v>
      </c>
      <c r="GK175" s="19">
        <v>0</v>
      </c>
      <c r="GL175" s="25">
        <f t="shared" si="452"/>
        <v>0</v>
      </c>
      <c r="GM175" s="25">
        <f t="shared" si="599"/>
        <v>0</v>
      </c>
      <c r="GN175" s="19">
        <v>0</v>
      </c>
      <c r="GO175" s="19">
        <v>0</v>
      </c>
      <c r="GP175" s="19">
        <v>0</v>
      </c>
      <c r="GQ175" s="19">
        <v>0</v>
      </c>
      <c r="GR175" s="1" t="e">
        <f>_xlfn.IFNA(INDEX(#REF!,MATCH(E175,#REF!,0)),0)</f>
        <v>#REF!</v>
      </c>
      <c r="GS175" s="16"/>
      <c r="GT175" s="18">
        <v>0</v>
      </c>
      <c r="GU175" s="18">
        <v>0</v>
      </c>
      <c r="GV175" s="18">
        <v>0</v>
      </c>
      <c r="GW175" s="18">
        <v>0</v>
      </c>
      <c r="GX175" s="25">
        <f t="shared" si="453"/>
        <v>0</v>
      </c>
      <c r="GY175" s="25">
        <f t="shared" si="454"/>
        <v>0</v>
      </c>
      <c r="GZ175" s="25">
        <f t="shared" si="600"/>
        <v>0</v>
      </c>
      <c r="HA175" s="1" t="e" cm="1">
        <f t="array" ref="HA175">INDEX(#REF!,MATCH(EJ175&amp;EK175&amp;HD175&amp;HE175&amp;HF175,#REF!&amp;#REF!&amp;#REF!&amp;#REF!&amp;#REF!,0))</f>
        <v>#REF!</v>
      </c>
      <c r="HB175" s="16"/>
      <c r="HC175" s="25">
        <f t="shared" si="601"/>
        <v>0</v>
      </c>
      <c r="HD175" s="18">
        <v>0</v>
      </c>
      <c r="HE175" s="18">
        <v>0</v>
      </c>
      <c r="HF175" s="18">
        <v>0</v>
      </c>
      <c r="HG175" s="1" t="e" cm="1">
        <f t="array" ref="HG175">INDEX(#REF!,MATCH(EJ175&amp;EK175&amp;HJ175&amp;HK175&amp;HL175,#REF!&amp;#REF!&amp;#REF!&amp;#REF!&amp;#REF!,0))</f>
        <v>#REF!</v>
      </c>
      <c r="HH175" s="16"/>
      <c r="HI175" s="25">
        <f t="shared" si="602"/>
        <v>0</v>
      </c>
      <c r="HJ175" s="25">
        <f t="shared" si="603"/>
        <v>0</v>
      </c>
      <c r="HK175" s="19">
        <v>0</v>
      </c>
      <c r="HL175" s="19">
        <v>0</v>
      </c>
      <c r="HM175" s="18">
        <v>0.01</v>
      </c>
      <c r="HN175" s="18">
        <v>1</v>
      </c>
      <c r="HO175" s="25">
        <f t="shared" si="604"/>
        <v>0</v>
      </c>
      <c r="HP175" s="25">
        <f t="shared" si="605"/>
        <v>0</v>
      </c>
      <c r="HQ175" s="25">
        <f t="shared" si="606"/>
        <v>0</v>
      </c>
      <c r="HR175" s="25">
        <f t="shared" si="607"/>
        <v>0</v>
      </c>
      <c r="HS175" s="25">
        <f t="shared" si="608"/>
        <v>0</v>
      </c>
      <c r="HT175" s="19">
        <v>0</v>
      </c>
      <c r="HU175" s="19">
        <v>0</v>
      </c>
      <c r="HV175" s="19">
        <v>0</v>
      </c>
      <c r="HW175" s="25">
        <f t="shared" si="609"/>
        <v>0</v>
      </c>
      <c r="HX175" s="19">
        <v>0</v>
      </c>
      <c r="HY175" s="19">
        <v>0</v>
      </c>
      <c r="HZ175" s="18">
        <v>45.79</v>
      </c>
      <c r="IA175" s="20">
        <f>ROUND(IF(EN175="Cống tròn",IF(EN175="Cống tròn",IF(EU175="Không có móng",IQ175-FF175,IF(EU175="Đế",IP175-FN175,IF(OR(EU175="Móng bê tông",EU175="Móng bê tông kết hợp đế"),II175-FJ175,0))),0),IF(EN175="Cống hộp",IF(AND(EN175="Cống hộp",EU175="Không có móng"),IQ175-GF175,IF(AND(EN175="Cống hộp",EU175="Móng bê tông"),IJ175-GB175,0)),IF(OR(EN175="Rãnh xây",EN175="Rãnh bê tông"),IF(OR(EN175="Rãnh xây",EN175="Rãnh bê tông"),IK175-GB175,0),IF(EN175="Ống nhựa",IF(AND(EN175="Ống nhựa",EU175="Không đắp cát"),IQ175-HT175,IF(AND(EN175="Ống nhựa",EU175="Đắp cát"),IH175-HX175,0)),IF(EN175="Rãnh thang",IF(EN175="Rãnh thang",IF(EU175="Móng bê tông",#REF!-#REF!,IQ175),0),0))))),2)</f>
        <v>43.39</v>
      </c>
      <c r="IB175" s="20">
        <f t="shared" si="610"/>
        <v>2.3999999999999986</v>
      </c>
      <c r="IC175" s="20">
        <f t="shared" si="455"/>
        <v>43.389999999999993</v>
      </c>
      <c r="ID175" s="20">
        <f t="shared" si="456"/>
        <v>0</v>
      </c>
      <c r="IE175" s="20">
        <f t="shared" si="457"/>
        <v>0</v>
      </c>
      <c r="IF175" s="20">
        <f t="shared" si="458"/>
        <v>0</v>
      </c>
      <c r="IG175" s="20">
        <f>IF(EN175="Rãnh thang",IF(AND(EN175="Rãnh thang",EU175="Móng bê tông"),IQ175-#REF!,0),IF(EN175="Ống nhựa",IF(AND(EN175="Ống nhựa",EU175="Đắp cát"),IQ175-HT175,0),IF(EN175="Cống tròn",IF(EN175="Cống tròn",IF(OR(EU175="Móng bê tông",EU175="Móng bê tông kết hợp đế"),IM175-FL175,0),0),IF(EN175="Cống hộp",IF(AND(EN175="Cống hộp",EU175="Móng bê tông"),IN175-GD175,0),IF(OR(EN175="Rãnh xây",EN175="Rãnh bê tông"),IF(AND(EN175="Rãnh xây",EU175="Móng bê tông"),IO175-GD175,IF(AND(EN175="Rãnh bê tông",EU175="Móng bê tông"),IO175-GD175,0)),0)))))</f>
        <v>43.389999999999993</v>
      </c>
      <c r="IH175" s="20">
        <f t="shared" si="459"/>
        <v>0</v>
      </c>
      <c r="II175" s="20">
        <f t="shared" si="460"/>
        <v>43.389999999999993</v>
      </c>
      <c r="IJ175" s="20">
        <f t="shared" si="461"/>
        <v>0</v>
      </c>
      <c r="IK175" s="20">
        <f t="shared" si="462"/>
        <v>0</v>
      </c>
      <c r="IL175" s="20">
        <f t="shared" si="463"/>
        <v>43.589999999999996</v>
      </c>
      <c r="IM175" s="20">
        <f t="shared" si="464"/>
        <v>43.589999999999996</v>
      </c>
      <c r="IN175" s="20">
        <f t="shared" si="465"/>
        <v>0</v>
      </c>
      <c r="IO175" s="20">
        <f t="shared" si="466"/>
        <v>0</v>
      </c>
      <c r="IP175" s="20">
        <f t="shared" si="467"/>
        <v>0</v>
      </c>
      <c r="IQ175" s="18">
        <v>43.69</v>
      </c>
      <c r="IR175" s="25">
        <f t="shared" si="611"/>
        <v>0</v>
      </c>
      <c r="IS175" s="25">
        <f t="shared" si="468"/>
        <v>0</v>
      </c>
      <c r="IT175" s="25">
        <f t="shared" si="469"/>
        <v>0</v>
      </c>
      <c r="IU175" s="25">
        <f>ROUND(IF(EN175="Cống tròn",IF(EN175="Cống tròn",IV175+FF175,0),IF(EN175="Cống hộp",IF(EN175="Cống hộp",IV175+GP175,0),IF(OR(EN175="Rãnh xây",EN175="Rãnh bê tông"),IF(OR(EN175="Rãnh xây",EN175="Rãnh bê tông"),IV175+GP175,0),IF(EN175="ống nhựa",IF(EN175="Ống nhựa",IV175+HT175,0),IF(EN175="Rãnh thang",IF(EN175="Rãnh thang",IQ175+#REF!,0),0))))),2)</f>
        <v>44.53</v>
      </c>
      <c r="IV175" s="18">
        <v>44.43</v>
      </c>
      <c r="IW175" s="25">
        <f t="shared" si="470"/>
        <v>44.53</v>
      </c>
      <c r="IX175" s="25">
        <f t="shared" si="471"/>
        <v>0</v>
      </c>
      <c r="IY175" s="25">
        <f t="shared" si="472"/>
        <v>0</v>
      </c>
      <c r="IZ175" s="25">
        <f t="shared" si="473"/>
        <v>0</v>
      </c>
      <c r="JA175" s="25">
        <f t="shared" si="474"/>
        <v>0</v>
      </c>
      <c r="JB175" s="18">
        <v>45.53</v>
      </c>
      <c r="JC175" s="20">
        <f>ROUND(IF(EN175="Cống tròn",IF(EN175="Cống tròn",IF(EU175="Không có móng",JS175-FF175,IF(EU175="Đế",JR175-FN175,IF(OR(EU175="Móng bê tông",EU175="Móng bê tông kết hợp đế"),JK175-FJ175,0))),0),IF(EN175="Cống hộp",IF(AND(EN175="Cống hộp",EU175="Không có móng"),JS175-GF175,IF(AND(EN175="Cống hộp",EU175="Móng bê tông"),JL175-GB175,0)),IF(OR(EN175="Rãnh xây",EN175="Rãnh bê tông"),IF(OR(EN175="Rãnh xây",EN175="Rãnh bê tông"),JM175-GB175,0),IF(EN175="Ống nhựa",IF(AND(EN175="Ống nhựa",EU175="Không đắp cát"),JS175-HT175,IF(AND(EN175="Ống nhựa",EU175="Đắp cát"),JJ175-HX175,0)),IF(EN175="Rãnh thang",IF(EN175="Rãnh thang",IF(EU175="Móng bê tông",#REF!-#REF!,JS175),0),0))))),2)</f>
        <v>43.13</v>
      </c>
      <c r="JD175" s="20">
        <f t="shared" si="612"/>
        <v>2.3999999999999986</v>
      </c>
      <c r="JE175" s="20">
        <f t="shared" si="475"/>
        <v>43.129999999999995</v>
      </c>
      <c r="JF175" s="20">
        <f t="shared" si="476"/>
        <v>0</v>
      </c>
      <c r="JG175" s="20">
        <f t="shared" si="477"/>
        <v>0</v>
      </c>
      <c r="JH175" s="20">
        <f t="shared" si="478"/>
        <v>0</v>
      </c>
      <c r="JI175" s="20">
        <f>IF(EN175="Rãnh thang",IF(AND(EN175="Rãnh thang",EU175="Móng bê tông"),JS175-#REF!,0),IF(EN175="Ống nhựa",IF(AND(EN175="Ống nhựa",EU175="Đắp cát"),JS175-HT175,0),IF(EN175="Cống tròn",IF(EN175="Cống tròn",IF(OR(EU175="Móng bê tông",EU175="Móng bê tông kết hợp đế"),JO175-FL175,0),0),IF(EN175="Cống hộp",IF(AND(EN175="Cống hộp",EU175="Móng bê tông"),JP175-GD175,0),IF(OR(EN175="Rãnh xây",EN175="Rãnh bê tông"),IF(AND(EN175="Rãnh xây",EU175="Móng bê tông"),JQ175-GD175,IF(AND(EN175="Rãnh bê tông",EU175="Móng bê tông"),JQ175-GD175,0)),0)))))</f>
        <v>43.129999999999995</v>
      </c>
      <c r="JJ175" s="20">
        <f t="shared" si="479"/>
        <v>0</v>
      </c>
      <c r="JK175" s="20">
        <f t="shared" si="480"/>
        <v>43.129999999999995</v>
      </c>
      <c r="JL175" s="20">
        <f t="shared" si="481"/>
        <v>0</v>
      </c>
      <c r="JM175" s="20">
        <f t="shared" si="482"/>
        <v>0</v>
      </c>
      <c r="JN175" s="20">
        <f t="shared" si="483"/>
        <v>43.33</v>
      </c>
      <c r="JO175" s="20">
        <f t="shared" si="484"/>
        <v>43.33</v>
      </c>
      <c r="JP175" s="20">
        <f t="shared" si="485"/>
        <v>0</v>
      </c>
      <c r="JQ175" s="20">
        <f t="shared" si="486"/>
        <v>0</v>
      </c>
      <c r="JR175" s="20">
        <f t="shared" si="487"/>
        <v>0</v>
      </c>
      <c r="JS175" s="26">
        <v>43.43</v>
      </c>
      <c r="JT175" s="25">
        <f t="shared" si="613"/>
        <v>0</v>
      </c>
      <c r="JU175" s="25">
        <f t="shared" si="488"/>
        <v>0</v>
      </c>
      <c r="JV175" s="25">
        <f t="shared" si="489"/>
        <v>0</v>
      </c>
      <c r="JW175" s="25">
        <f>ROUND(IF(EN175="Cống tròn",IF(EN175="Cống tròn",JX175+FF175,0),IF(EN175="Cống hộp",IF(EN175="Cống hộp",JX175+GP175,0),IF(OR(EN175="Rãnh xây",EN175="Rãnh bê tông"),IF(OR(EN175="Rãnh xây",EN175="Rãnh bê tông"),JX175+GP175,0),IF(EN175="ống nhựa",IF(EN175="Ống nhựa",JX175+HT175,0),IF(EN175="Rãnh thang",IF(EN175="Rãnh thang",JS175+#REF!,0),0))))),2)</f>
        <v>44.53</v>
      </c>
      <c r="JX175" s="27">
        <v>44.43</v>
      </c>
      <c r="JY175" s="25">
        <f t="shared" si="490"/>
        <v>44.53</v>
      </c>
      <c r="JZ175" s="25">
        <f t="shared" si="491"/>
        <v>0</v>
      </c>
      <c r="KA175" s="25">
        <f t="shared" si="492"/>
        <v>0</v>
      </c>
      <c r="KB175" s="25">
        <f t="shared" si="493"/>
        <v>0</v>
      </c>
      <c r="KC175" s="25">
        <f t="shared" si="494"/>
        <v>0</v>
      </c>
      <c r="KD175" s="28" t="s">
        <v>98</v>
      </c>
      <c r="KE175" s="27">
        <v>0</v>
      </c>
      <c r="KF175" s="25">
        <f t="shared" si="495"/>
        <v>2.3999999999999986</v>
      </c>
      <c r="KG175" s="25">
        <f t="shared" si="614"/>
        <v>2.3999999999999986</v>
      </c>
      <c r="KH175" s="27">
        <v>0</v>
      </c>
      <c r="KI175" s="25">
        <f t="shared" si="496"/>
        <v>2.3999999999999986</v>
      </c>
      <c r="KJ175" s="25">
        <f t="shared" si="615"/>
        <v>2.3999999999999986</v>
      </c>
      <c r="KK175" s="25">
        <f t="shared" si="497"/>
        <v>0</v>
      </c>
      <c r="KL175" s="25">
        <f t="shared" si="498"/>
        <v>0</v>
      </c>
      <c r="KM175" s="25">
        <f t="shared" si="616"/>
        <v>0</v>
      </c>
      <c r="KN175" s="25">
        <f t="shared" si="499"/>
        <v>0</v>
      </c>
      <c r="KO175" s="25">
        <f t="shared" si="500"/>
        <v>0</v>
      </c>
      <c r="KP175" s="25">
        <f t="shared" si="617"/>
        <v>0</v>
      </c>
      <c r="KQ175" s="25">
        <f t="shared" si="501"/>
        <v>0.2</v>
      </c>
      <c r="KR175" s="25">
        <f t="shared" si="502"/>
        <v>0.2</v>
      </c>
      <c r="KS175" s="25">
        <f t="shared" si="618"/>
        <v>0.2</v>
      </c>
      <c r="KT175" s="25">
        <f t="shared" si="503"/>
        <v>0</v>
      </c>
      <c r="KU175" s="25">
        <f t="shared" si="504"/>
        <v>0</v>
      </c>
      <c r="KV175" s="25">
        <f t="shared" si="619"/>
        <v>0</v>
      </c>
      <c r="KW175" s="25">
        <f t="shared" si="505"/>
        <v>0</v>
      </c>
      <c r="KX175" s="25">
        <f t="shared" si="506"/>
        <v>0</v>
      </c>
      <c r="KY175" s="25">
        <f t="shared" si="620"/>
        <v>0</v>
      </c>
      <c r="KZ175" s="25">
        <f t="shared" si="507"/>
        <v>0</v>
      </c>
      <c r="LA175" s="25">
        <f t="shared" si="508"/>
        <v>0</v>
      </c>
      <c r="LB175" s="25">
        <f t="shared" si="621"/>
        <v>0</v>
      </c>
      <c r="LC175" s="25">
        <f t="shared" si="509"/>
        <v>1.4</v>
      </c>
      <c r="LD175" s="25">
        <f t="shared" si="510"/>
        <v>1.4</v>
      </c>
      <c r="LE175" s="25">
        <f t="shared" si="622"/>
        <v>1.4</v>
      </c>
      <c r="LF175" s="25">
        <f t="shared" si="511"/>
        <v>0</v>
      </c>
      <c r="LG175" s="25">
        <f t="shared" si="512"/>
        <v>0</v>
      </c>
      <c r="LH175" s="25">
        <f t="shared" si="623"/>
        <v>0</v>
      </c>
      <c r="LI175" s="25">
        <f t="shared" si="513"/>
        <v>0</v>
      </c>
      <c r="LJ175" s="25">
        <f t="shared" si="514"/>
        <v>0</v>
      </c>
      <c r="LK175" s="25">
        <f t="shared" si="624"/>
        <v>0</v>
      </c>
      <c r="LL175" s="25">
        <f t="shared" si="515"/>
        <v>0</v>
      </c>
      <c r="LM175" s="25">
        <f t="shared" si="516"/>
        <v>0</v>
      </c>
      <c r="LN175" s="25">
        <f t="shared" si="625"/>
        <v>0</v>
      </c>
      <c r="LO175" s="25">
        <f t="shared" si="517"/>
        <v>0</v>
      </c>
      <c r="LP175" s="25">
        <f t="shared" si="518"/>
        <v>0</v>
      </c>
      <c r="LQ175" s="25">
        <f t="shared" si="626"/>
        <v>0</v>
      </c>
      <c r="LR175" s="25">
        <f t="shared" si="519"/>
        <v>0</v>
      </c>
      <c r="LS175" s="25">
        <f t="shared" si="520"/>
        <v>0</v>
      </c>
      <c r="LT175" s="25">
        <f t="shared" si="627"/>
        <v>0</v>
      </c>
      <c r="LU175" s="25">
        <f t="shared" si="521"/>
        <v>0</v>
      </c>
      <c r="LV175" s="25">
        <f t="shared" si="522"/>
        <v>0</v>
      </c>
      <c r="LW175" s="25">
        <f t="shared" si="628"/>
        <v>0</v>
      </c>
      <c r="LX175" s="25">
        <f t="shared" si="523"/>
        <v>0</v>
      </c>
      <c r="LY175" s="25">
        <f t="shared" si="524"/>
        <v>0</v>
      </c>
      <c r="LZ175" s="25">
        <f t="shared" si="629"/>
        <v>0</v>
      </c>
      <c r="MA175" s="25">
        <f t="shared" si="525"/>
        <v>0</v>
      </c>
      <c r="MB175" s="25">
        <f t="shared" si="526"/>
        <v>0</v>
      </c>
      <c r="MC175" s="25">
        <f t="shared" si="630"/>
        <v>0</v>
      </c>
      <c r="MD175" s="25">
        <f t="shared" si="527"/>
        <v>0</v>
      </c>
      <c r="ME175" s="25">
        <f t="shared" si="528"/>
        <v>0</v>
      </c>
      <c r="MF175" s="25">
        <f t="shared" si="631"/>
        <v>0</v>
      </c>
      <c r="MG175" s="25">
        <f t="shared" si="529"/>
        <v>0</v>
      </c>
      <c r="MH175" s="25">
        <f t="shared" si="530"/>
        <v>0</v>
      </c>
      <c r="MI175" s="25">
        <f t="shared" si="632"/>
        <v>0</v>
      </c>
      <c r="MJ175" s="25">
        <f t="shared" si="531"/>
        <v>0</v>
      </c>
      <c r="MK175" s="25">
        <f t="shared" si="532"/>
        <v>0</v>
      </c>
      <c r="ML175" s="25">
        <f t="shared" si="633"/>
        <v>0</v>
      </c>
      <c r="MM175" s="25">
        <f t="shared" si="533"/>
        <v>0</v>
      </c>
      <c r="MN175" s="25">
        <f t="shared" si="534"/>
        <v>0</v>
      </c>
      <c r="MO175" s="25">
        <f t="shared" si="634"/>
        <v>0</v>
      </c>
      <c r="MP175" s="25">
        <f t="shared" si="535"/>
        <v>0</v>
      </c>
      <c r="MQ175" s="25">
        <f t="shared" si="536"/>
        <v>0</v>
      </c>
      <c r="MR175" s="25">
        <f t="shared" si="635"/>
        <v>0</v>
      </c>
      <c r="MS175" s="29">
        <v>1.4</v>
      </c>
      <c r="MT175" s="29">
        <v>0</v>
      </c>
      <c r="MU175" s="29">
        <v>1</v>
      </c>
      <c r="MV175" s="29">
        <v>1</v>
      </c>
      <c r="MW175" s="25">
        <f t="shared" si="537"/>
        <v>1.4</v>
      </c>
      <c r="MX175" s="25">
        <f t="shared" si="538"/>
        <v>3.36</v>
      </c>
      <c r="MY175" s="25">
        <f t="shared" si="539"/>
        <v>0</v>
      </c>
      <c r="MZ175" s="25">
        <f t="shared" si="540"/>
        <v>0</v>
      </c>
      <c r="NA175" s="25">
        <f t="shared" si="541"/>
        <v>1.4</v>
      </c>
      <c r="NB175" s="25">
        <f t="shared" si="542"/>
        <v>3.36</v>
      </c>
      <c r="NC175" s="25">
        <f t="shared" si="543"/>
        <v>0</v>
      </c>
      <c r="ND175" s="25">
        <f t="shared" si="544"/>
        <v>0</v>
      </c>
      <c r="NE175" s="25">
        <f t="shared" si="636"/>
        <v>1.4</v>
      </c>
      <c r="NF175" s="25">
        <f t="shared" si="636"/>
        <v>3.36</v>
      </c>
      <c r="NG175" s="25">
        <f t="shared" si="636"/>
        <v>0</v>
      </c>
      <c r="NH175" s="25">
        <f t="shared" si="545"/>
        <v>0</v>
      </c>
      <c r="NI175" s="25">
        <f t="shared" si="546"/>
        <v>126</v>
      </c>
      <c r="NJ175" s="25">
        <f t="shared" si="547"/>
        <v>0</v>
      </c>
      <c r="NK175" s="25">
        <f t="shared" si="548"/>
        <v>126</v>
      </c>
      <c r="NL175" s="25">
        <f t="shared" si="549"/>
        <v>68.2</v>
      </c>
      <c r="NM175" s="25">
        <f t="shared" si="550"/>
        <v>0</v>
      </c>
      <c r="NN175" s="25">
        <f t="shared" si="637"/>
        <v>68.2</v>
      </c>
      <c r="NO175" s="25">
        <f t="shared" si="551"/>
        <v>0</v>
      </c>
      <c r="NP175" s="25">
        <f t="shared" si="552"/>
        <v>0</v>
      </c>
      <c r="NQ175" s="25">
        <f t="shared" si="638"/>
        <v>0</v>
      </c>
      <c r="NR175" s="25">
        <f t="shared" si="553"/>
        <v>0</v>
      </c>
      <c r="NS175" s="25">
        <f t="shared" si="554"/>
        <v>0</v>
      </c>
      <c r="NT175" s="25">
        <f t="shared" si="639"/>
        <v>0</v>
      </c>
      <c r="NU175" s="25">
        <f t="shared" si="555"/>
        <v>0</v>
      </c>
      <c r="NV175" s="25">
        <f t="shared" si="556"/>
        <v>0</v>
      </c>
      <c r="NW175" s="25">
        <f t="shared" si="640"/>
        <v>0</v>
      </c>
      <c r="NX175" s="25">
        <f t="shared" si="641"/>
        <v>68.2</v>
      </c>
      <c r="NY175" s="25">
        <f t="shared" si="641"/>
        <v>0</v>
      </c>
      <c r="NZ175" s="25">
        <f t="shared" si="642"/>
        <v>68.2</v>
      </c>
      <c r="OA175" s="25">
        <f t="shared" si="643"/>
        <v>57.8</v>
      </c>
      <c r="OB175" s="25">
        <f t="shared" si="643"/>
        <v>0</v>
      </c>
      <c r="OC175" s="25">
        <f t="shared" si="644"/>
        <v>57.8</v>
      </c>
      <c r="OD175" s="25">
        <f t="shared" si="645"/>
        <v>68.2</v>
      </c>
      <c r="OE175" s="25">
        <f t="shared" si="645"/>
        <v>0</v>
      </c>
      <c r="OF175" s="25">
        <f t="shared" si="645"/>
        <v>68.2</v>
      </c>
      <c r="OG175" s="25">
        <f t="shared" si="557"/>
        <v>0</v>
      </c>
      <c r="OH175" s="25">
        <f t="shared" si="558"/>
        <v>0</v>
      </c>
      <c r="OI175" s="25">
        <f t="shared" si="559"/>
        <v>0</v>
      </c>
      <c r="OJ175" s="25">
        <f t="shared" si="560"/>
        <v>0</v>
      </c>
      <c r="OK175" s="25">
        <f t="shared" si="561"/>
        <v>0</v>
      </c>
      <c r="OL175" s="25">
        <f t="shared" si="562"/>
        <v>0</v>
      </c>
      <c r="OM175" s="25">
        <f t="shared" si="646"/>
        <v>0</v>
      </c>
      <c r="ON175" s="25">
        <f t="shared" si="646"/>
        <v>0</v>
      </c>
      <c r="OO175" s="25">
        <f t="shared" si="646"/>
        <v>0</v>
      </c>
      <c r="OP175" s="25">
        <f t="shared" si="563"/>
        <v>0</v>
      </c>
      <c r="OQ175" s="25">
        <f t="shared" si="564"/>
        <v>0</v>
      </c>
      <c r="OR175" s="25">
        <f t="shared" si="647"/>
        <v>0</v>
      </c>
      <c r="OS175" s="19">
        <v>535849.84</v>
      </c>
      <c r="OT175" s="19">
        <v>2370769.02</v>
      </c>
    </row>
    <row r="176" spans="1:410" ht="33" customHeight="1" x14ac:dyDescent="0.25">
      <c r="A176" s="18"/>
      <c r="B176" s="18" t="s">
        <v>939</v>
      </c>
      <c r="C176" s="18">
        <v>1315.46</v>
      </c>
      <c r="D176" s="16" t="e">
        <f>_xlfn.IFNA(INDEX(#REF!,MATCH(E176,#REF!,0)),0)</f>
        <v>#REF!</v>
      </c>
      <c r="E176" s="18" t="s">
        <v>967</v>
      </c>
      <c r="F176" s="16" t="s">
        <v>765</v>
      </c>
      <c r="G176" s="16" t="s">
        <v>766</v>
      </c>
      <c r="H176" s="16" t="s">
        <v>767</v>
      </c>
      <c r="I176" s="16" t="s">
        <v>768</v>
      </c>
      <c r="J176" s="16" t="s">
        <v>769</v>
      </c>
      <c r="K176" s="16" t="s">
        <v>770</v>
      </c>
      <c r="L176" s="16" t="s">
        <v>771</v>
      </c>
      <c r="M176" s="18">
        <v>1.64</v>
      </c>
      <c r="N176" s="18">
        <v>1.94</v>
      </c>
      <c r="O176" s="18">
        <v>2.04</v>
      </c>
      <c r="P176" s="18">
        <v>2.34</v>
      </c>
      <c r="Q176" s="18">
        <v>0.1</v>
      </c>
      <c r="R176" s="18">
        <v>1.8399999999999999</v>
      </c>
      <c r="S176" s="18">
        <v>2.14</v>
      </c>
      <c r="T176" s="18">
        <v>0.2</v>
      </c>
      <c r="U176" s="18">
        <v>0</v>
      </c>
      <c r="V176" s="18">
        <v>0</v>
      </c>
      <c r="W176" s="18">
        <v>0</v>
      </c>
      <c r="X176" s="18">
        <v>1.64</v>
      </c>
      <c r="Y176" s="18">
        <v>1.9</v>
      </c>
      <c r="Z176" s="20">
        <f t="shared" si="565"/>
        <v>2.1</v>
      </c>
      <c r="AA176" s="18">
        <v>0.22</v>
      </c>
      <c r="AB176" s="18">
        <v>0</v>
      </c>
      <c r="AC176" s="18">
        <v>0</v>
      </c>
      <c r="AD176" s="18">
        <v>0</v>
      </c>
      <c r="AE176" s="18">
        <v>0</v>
      </c>
      <c r="AF176" s="18">
        <v>0</v>
      </c>
      <c r="AG176" s="18">
        <v>1.2</v>
      </c>
      <c r="AH176" s="18">
        <v>1.5</v>
      </c>
      <c r="AI176" s="20">
        <f t="shared" si="566"/>
        <v>2.25</v>
      </c>
      <c r="AJ176" s="18">
        <v>0</v>
      </c>
      <c r="AK176" s="18">
        <v>0</v>
      </c>
      <c r="AL176" s="20">
        <f t="shared" si="567"/>
        <v>0</v>
      </c>
      <c r="AM176" s="18">
        <v>1.64</v>
      </c>
      <c r="AN176" s="18">
        <v>1.5</v>
      </c>
      <c r="AO176" s="18">
        <v>0.15</v>
      </c>
      <c r="AP176" s="18">
        <v>0.22</v>
      </c>
      <c r="AQ176" s="18">
        <v>1.64</v>
      </c>
      <c r="AR176" s="18">
        <v>1.72</v>
      </c>
      <c r="AS176" s="18">
        <v>0.12</v>
      </c>
      <c r="AT176" s="18">
        <v>0.11</v>
      </c>
      <c r="AU176" s="18">
        <v>0</v>
      </c>
      <c r="AV176" s="18">
        <v>1</v>
      </c>
      <c r="AW176" s="18">
        <v>0</v>
      </c>
      <c r="AX176" s="18">
        <v>0</v>
      </c>
      <c r="AY176" s="18">
        <v>0</v>
      </c>
      <c r="AZ176" s="18">
        <v>0</v>
      </c>
      <c r="BA176" s="18">
        <v>0</v>
      </c>
      <c r="BB176" s="18">
        <v>0</v>
      </c>
      <c r="BC176" s="18">
        <v>0</v>
      </c>
      <c r="BD176" s="18">
        <v>0</v>
      </c>
      <c r="BE176" s="18">
        <v>2</v>
      </c>
      <c r="BF176" s="18">
        <v>0</v>
      </c>
      <c r="BG176" s="18">
        <v>0</v>
      </c>
      <c r="BH176" s="18">
        <v>0</v>
      </c>
      <c r="BI176" s="18">
        <v>0</v>
      </c>
      <c r="BJ176" s="18">
        <v>0</v>
      </c>
      <c r="BK176" s="18">
        <v>0</v>
      </c>
      <c r="BL176" s="18">
        <v>0</v>
      </c>
      <c r="BM176" s="18">
        <v>0</v>
      </c>
      <c r="BN176" s="18">
        <v>0</v>
      </c>
      <c r="BO176" s="18">
        <v>0</v>
      </c>
      <c r="BP176" s="18">
        <v>0</v>
      </c>
      <c r="BQ176" s="18">
        <v>0</v>
      </c>
      <c r="BR176" s="18">
        <v>0</v>
      </c>
      <c r="BS176" s="18">
        <v>0</v>
      </c>
      <c r="BT176" s="18">
        <v>0</v>
      </c>
      <c r="BU176" s="18">
        <v>0</v>
      </c>
      <c r="BV176" s="18">
        <v>0</v>
      </c>
      <c r="BW176" s="18">
        <v>0</v>
      </c>
      <c r="BX176" s="18">
        <v>0</v>
      </c>
      <c r="BY176" s="18">
        <v>0</v>
      </c>
      <c r="BZ176" s="18">
        <v>0</v>
      </c>
      <c r="CA176" s="16" t="e">
        <f>_xlfn.IFNA(IF(RIGHT(D176,2)="=G",0,INDEX(#REF!,MATCH(E176,#REF!,0))),0)</f>
        <v>#REF!</v>
      </c>
      <c r="CB176" s="16" t="s">
        <v>776</v>
      </c>
      <c r="CC176" s="18">
        <v>0</v>
      </c>
      <c r="CD176" s="18">
        <v>0</v>
      </c>
      <c r="CE176" s="18">
        <v>1.4</v>
      </c>
      <c r="CF176" s="18">
        <v>0.85</v>
      </c>
      <c r="CG176" s="18">
        <v>0.12</v>
      </c>
      <c r="CH176" s="18">
        <v>2</v>
      </c>
      <c r="CI176" s="16" t="s">
        <v>98</v>
      </c>
      <c r="CJ176" s="18">
        <v>0</v>
      </c>
      <c r="CK176" s="20">
        <f t="shared" si="432"/>
        <v>2.7</v>
      </c>
      <c r="CL176" s="20">
        <f t="shared" si="568"/>
        <v>2.7</v>
      </c>
      <c r="CM176" s="18">
        <v>54.52</v>
      </c>
      <c r="CN176" s="18">
        <v>45.53</v>
      </c>
      <c r="CO176" s="18">
        <v>44.691000000000003</v>
      </c>
      <c r="CP176" s="22">
        <f t="shared" si="433"/>
        <v>45.53</v>
      </c>
      <c r="CQ176" s="22">
        <f t="shared" si="434"/>
        <v>42.83</v>
      </c>
      <c r="CR176" s="22">
        <f t="shared" si="569"/>
        <v>2.7</v>
      </c>
      <c r="CS176" s="22">
        <f t="shared" si="435"/>
        <v>42.93</v>
      </c>
      <c r="CT176" s="22">
        <f t="shared" si="436"/>
        <v>43.13</v>
      </c>
      <c r="CU176" s="18">
        <v>43.13</v>
      </c>
      <c r="CV176" s="22">
        <f t="shared" si="570"/>
        <v>2.1</v>
      </c>
      <c r="CW176" s="22">
        <f t="shared" si="437"/>
        <v>0</v>
      </c>
      <c r="CX176" s="22">
        <f t="shared" si="438"/>
        <v>0</v>
      </c>
      <c r="CY176" s="22">
        <f t="shared" si="439"/>
        <v>45.26</v>
      </c>
      <c r="CZ176" s="22">
        <f t="shared" si="440"/>
        <v>45.41</v>
      </c>
      <c r="DA176" s="18">
        <v>45.53</v>
      </c>
      <c r="DB176" s="20">
        <f t="shared" si="571"/>
        <v>2.7</v>
      </c>
      <c r="DC176" s="20">
        <f t="shared" si="572"/>
        <v>0</v>
      </c>
      <c r="DD176" s="20">
        <f t="shared" si="573"/>
        <v>2.7</v>
      </c>
      <c r="DE176" s="20">
        <f t="shared" si="441"/>
        <v>0.1</v>
      </c>
      <c r="DF176" s="20">
        <f t="shared" si="442"/>
        <v>0.2</v>
      </c>
      <c r="DG176" s="20">
        <f t="shared" si="443"/>
        <v>2.37</v>
      </c>
      <c r="DH176" s="20">
        <f t="shared" si="444"/>
        <v>0</v>
      </c>
      <c r="DI176" s="20">
        <f t="shared" si="445"/>
        <v>0</v>
      </c>
      <c r="DJ176" s="20">
        <f t="shared" si="446"/>
        <v>0</v>
      </c>
      <c r="DK176" s="20">
        <f t="shared" si="574"/>
        <v>2.67</v>
      </c>
      <c r="DL176" s="20">
        <f t="shared" si="575"/>
        <v>0</v>
      </c>
      <c r="DM176" s="20">
        <f t="shared" si="576"/>
        <v>3.0000000000000249E-2</v>
      </c>
      <c r="DN176" s="20">
        <f t="shared" si="577"/>
        <v>0</v>
      </c>
      <c r="DO176" s="18">
        <v>2.54</v>
      </c>
      <c r="DP176" s="18">
        <v>0</v>
      </c>
      <c r="DQ176" s="18">
        <v>1</v>
      </c>
      <c r="DR176" s="18">
        <v>1</v>
      </c>
      <c r="DS176" s="25">
        <f t="shared" si="578"/>
        <v>2.54</v>
      </c>
      <c r="DT176" s="25">
        <f t="shared" si="579"/>
        <v>0</v>
      </c>
      <c r="DU176" s="25">
        <f t="shared" si="580"/>
        <v>6.86</v>
      </c>
      <c r="DV176" s="25">
        <f t="shared" si="581"/>
        <v>0</v>
      </c>
      <c r="DW176" s="25">
        <f t="shared" si="582"/>
        <v>6.86</v>
      </c>
      <c r="DX176" s="25">
        <f t="shared" si="583"/>
        <v>13.99</v>
      </c>
      <c r="DY176" s="25">
        <f t="shared" si="584"/>
        <v>0</v>
      </c>
      <c r="DZ176" s="25">
        <f t="shared" si="585"/>
        <v>13.99</v>
      </c>
      <c r="EA176" s="25">
        <f t="shared" si="586"/>
        <v>8.81</v>
      </c>
      <c r="EB176" s="25">
        <f t="shared" si="587"/>
        <v>0</v>
      </c>
      <c r="EC176" s="25">
        <f t="shared" si="588"/>
        <v>8.81</v>
      </c>
      <c r="ED176" s="25">
        <f t="shared" si="589"/>
        <v>5.18</v>
      </c>
      <c r="EE176" s="25">
        <f t="shared" si="589"/>
        <v>0</v>
      </c>
      <c r="EF176" s="25">
        <f t="shared" si="590"/>
        <v>5.18</v>
      </c>
      <c r="EG176" s="25">
        <f t="shared" si="591"/>
        <v>8.81</v>
      </c>
      <c r="EH176" s="25">
        <f t="shared" si="591"/>
        <v>0</v>
      </c>
      <c r="EI176" s="25">
        <f t="shared" si="592"/>
        <v>8.81</v>
      </c>
      <c r="EJ176" s="18">
        <v>1315.46</v>
      </c>
      <c r="EK176" s="18">
        <v>1276.76</v>
      </c>
      <c r="EL176" s="18" t="s">
        <v>967</v>
      </c>
      <c r="EM176" s="18" t="s">
        <v>968</v>
      </c>
      <c r="EN176" s="16" t="s">
        <v>774</v>
      </c>
      <c r="EO176" s="16" t="s">
        <v>132</v>
      </c>
      <c r="EP176" s="16" t="e">
        <f>IF(OR(EN176="Cống tròn",EN176="Cống hộp",EN176="Ống nhựa"),INDEX(#REF!,MATCH(E176,#REF!,0)),IF(OR(EN176="Rãnh xây",EN176="Rãnh bê tông"),INDEX(#REF!,MATCH(E176,#REF!,0)),0))</f>
        <v>#REF!</v>
      </c>
      <c r="EQ176" s="18">
        <v>37.500000000000043</v>
      </c>
      <c r="ER176" s="18">
        <v>1</v>
      </c>
      <c r="ES176" s="25">
        <f t="shared" si="593"/>
        <v>37</v>
      </c>
      <c r="ET176" s="1" t="e">
        <f>_xlfn.IFNA(IF(EN176="Cống tròn",INDEX(#REF!,MATCH(E176,#REF!,0)),IF(EN176="Cống hộp",INDEX(#REF!,MATCH(E176,#REF!,0)),EU176&amp;" ,"&amp;EV176)),0)</f>
        <v>#REF!</v>
      </c>
      <c r="EU176" s="16" t="s">
        <v>769</v>
      </c>
      <c r="EV176" s="16" t="s">
        <v>775</v>
      </c>
      <c r="EW176" s="16" t="e">
        <f>_xlfn.IFNA(INDEX(#REF!,MATCH(E176,#REF!,0)),0)</f>
        <v>#REF!</v>
      </c>
      <c r="EX176" s="16"/>
      <c r="EY176" s="18">
        <v>0</v>
      </c>
      <c r="EZ176" s="18">
        <v>0</v>
      </c>
      <c r="FA176" s="18">
        <v>0</v>
      </c>
      <c r="FB176" s="19">
        <v>0</v>
      </c>
      <c r="FC176" s="19">
        <v>0</v>
      </c>
      <c r="FD176" s="25">
        <f t="shared" si="447"/>
        <v>0</v>
      </c>
      <c r="FE176" s="25">
        <f t="shared" si="594"/>
        <v>0</v>
      </c>
      <c r="FF176" s="18">
        <v>0.1</v>
      </c>
      <c r="FG176" s="18">
        <v>2</v>
      </c>
      <c r="FH176" s="18">
        <v>1</v>
      </c>
      <c r="FI176" s="25">
        <f t="shared" si="595"/>
        <v>1.2</v>
      </c>
      <c r="FJ176" s="18">
        <v>0</v>
      </c>
      <c r="FK176" s="18">
        <v>0</v>
      </c>
      <c r="FL176" s="18">
        <v>0.2</v>
      </c>
      <c r="FM176" s="18">
        <v>1.4</v>
      </c>
      <c r="FN176" s="18">
        <v>0</v>
      </c>
      <c r="FO176" s="25">
        <f t="shared" si="596"/>
        <v>1.4</v>
      </c>
      <c r="FP176" s="18">
        <v>1.4999999999999999E-2</v>
      </c>
      <c r="FQ176" s="18">
        <v>1</v>
      </c>
      <c r="FR176" s="25">
        <f t="shared" si="448"/>
        <v>36</v>
      </c>
      <c r="FS176" s="25">
        <f t="shared" si="449"/>
        <v>0.52500000000000002</v>
      </c>
      <c r="FT176" s="25">
        <f t="shared" si="450"/>
        <v>36.524999999999999</v>
      </c>
      <c r="FU176" s="25">
        <f t="shared" si="451"/>
        <v>-0.97500000000004405</v>
      </c>
      <c r="FV176" s="25" t="str">
        <f t="shared" si="597"/>
        <v>Thêm 01</v>
      </c>
      <c r="FW176" s="25">
        <f t="shared" si="598"/>
        <v>0.04</v>
      </c>
      <c r="FX176" s="16"/>
      <c r="FY176" s="16"/>
      <c r="FZ176" s="16"/>
      <c r="GA176" s="16"/>
      <c r="GB176" s="19">
        <v>0</v>
      </c>
      <c r="GC176" s="19">
        <v>0</v>
      </c>
      <c r="GD176" s="19">
        <v>0</v>
      </c>
      <c r="GE176" s="19">
        <v>0</v>
      </c>
      <c r="GF176" s="19">
        <v>0</v>
      </c>
      <c r="GG176" s="19">
        <v>0</v>
      </c>
      <c r="GH176" s="19">
        <v>0</v>
      </c>
      <c r="GI176" s="19">
        <v>0</v>
      </c>
      <c r="GJ176" s="19">
        <v>0</v>
      </c>
      <c r="GK176" s="19">
        <v>0</v>
      </c>
      <c r="GL176" s="25">
        <f t="shared" si="452"/>
        <v>0</v>
      </c>
      <c r="GM176" s="25">
        <f t="shared" si="599"/>
        <v>0</v>
      </c>
      <c r="GN176" s="19">
        <v>0</v>
      </c>
      <c r="GO176" s="19">
        <v>0</v>
      </c>
      <c r="GP176" s="19">
        <v>0</v>
      </c>
      <c r="GQ176" s="19">
        <v>0</v>
      </c>
      <c r="GR176" s="1" t="e">
        <f>_xlfn.IFNA(INDEX(#REF!,MATCH(E176,#REF!,0)),0)</f>
        <v>#REF!</v>
      </c>
      <c r="GS176" s="16"/>
      <c r="GT176" s="18">
        <v>0</v>
      </c>
      <c r="GU176" s="18">
        <v>0</v>
      </c>
      <c r="GV176" s="18">
        <v>0</v>
      </c>
      <c r="GW176" s="18">
        <v>0</v>
      </c>
      <c r="GX176" s="25">
        <f t="shared" si="453"/>
        <v>0</v>
      </c>
      <c r="GY176" s="25">
        <f t="shared" si="454"/>
        <v>0</v>
      </c>
      <c r="GZ176" s="25">
        <f t="shared" si="600"/>
        <v>0</v>
      </c>
      <c r="HA176" s="1" t="e" cm="1">
        <f t="array" ref="HA176">INDEX(#REF!,MATCH(EJ176&amp;EK176&amp;HD176&amp;HE176&amp;HF176,#REF!&amp;#REF!&amp;#REF!&amp;#REF!&amp;#REF!,0))</f>
        <v>#REF!</v>
      </c>
      <c r="HB176" s="16"/>
      <c r="HC176" s="25">
        <f t="shared" si="601"/>
        <v>0</v>
      </c>
      <c r="HD176" s="18">
        <v>0</v>
      </c>
      <c r="HE176" s="18">
        <v>0</v>
      </c>
      <c r="HF176" s="18">
        <v>0</v>
      </c>
      <c r="HG176" s="1" t="e" cm="1">
        <f t="array" ref="HG176">INDEX(#REF!,MATCH(EJ176&amp;EK176&amp;HJ176&amp;HK176&amp;HL176,#REF!&amp;#REF!&amp;#REF!&amp;#REF!&amp;#REF!,0))</f>
        <v>#REF!</v>
      </c>
      <c r="HH176" s="16"/>
      <c r="HI176" s="25">
        <f t="shared" si="602"/>
        <v>0</v>
      </c>
      <c r="HJ176" s="25">
        <f t="shared" si="603"/>
        <v>0</v>
      </c>
      <c r="HK176" s="19">
        <v>0</v>
      </c>
      <c r="HL176" s="19">
        <v>0</v>
      </c>
      <c r="HM176" s="18">
        <v>0.01</v>
      </c>
      <c r="HN176" s="18">
        <v>1</v>
      </c>
      <c r="HO176" s="25">
        <f t="shared" si="604"/>
        <v>0</v>
      </c>
      <c r="HP176" s="25">
        <f t="shared" si="605"/>
        <v>0</v>
      </c>
      <c r="HQ176" s="25">
        <f t="shared" si="606"/>
        <v>0</v>
      </c>
      <c r="HR176" s="25">
        <f t="shared" si="607"/>
        <v>0</v>
      </c>
      <c r="HS176" s="25">
        <f t="shared" si="608"/>
        <v>0</v>
      </c>
      <c r="HT176" s="19">
        <v>0</v>
      </c>
      <c r="HU176" s="19">
        <v>0</v>
      </c>
      <c r="HV176" s="19">
        <v>0</v>
      </c>
      <c r="HW176" s="25">
        <f t="shared" si="609"/>
        <v>0</v>
      </c>
      <c r="HX176" s="19">
        <v>0</v>
      </c>
      <c r="HY176" s="19">
        <v>0</v>
      </c>
      <c r="HZ176" s="18">
        <v>45.53</v>
      </c>
      <c r="IA176" s="20">
        <f>ROUND(IF(EN176="Cống tròn",IF(EN176="Cống tròn",IF(EU176="Không có móng",IQ176-FF176,IF(EU176="Đế",IP176-FN176,IF(OR(EU176="Móng bê tông",EU176="Móng bê tông kết hợp đế"),II176-FJ176,0))),0),IF(EN176="Cống hộp",IF(AND(EN176="Cống hộp",EU176="Không có móng"),IQ176-GF176,IF(AND(EN176="Cống hộp",EU176="Móng bê tông"),IJ176-GB176,0)),IF(OR(EN176="Rãnh xây",EN176="Rãnh bê tông"),IF(OR(EN176="Rãnh xây",EN176="Rãnh bê tông"),IK176-GB176,0),IF(EN176="Ống nhựa",IF(AND(EN176="Ống nhựa",EU176="Không đắp cát"),IQ176-HT176,IF(AND(EN176="Ống nhựa",EU176="Đắp cát"),IH176-HX176,0)),IF(EN176="Rãnh thang",IF(EN176="Rãnh thang",IF(EU176="Móng bê tông",#REF!-#REF!,IQ176),0),0))))),2)</f>
        <v>43.13</v>
      </c>
      <c r="IB176" s="20">
        <f t="shared" si="610"/>
        <v>2.3999999999999986</v>
      </c>
      <c r="IC176" s="20">
        <f t="shared" si="455"/>
        <v>43.129999999999995</v>
      </c>
      <c r="ID176" s="20">
        <f t="shared" si="456"/>
        <v>0</v>
      </c>
      <c r="IE176" s="20">
        <f t="shared" si="457"/>
        <v>0</v>
      </c>
      <c r="IF176" s="20">
        <f t="shared" si="458"/>
        <v>0</v>
      </c>
      <c r="IG176" s="20">
        <f>IF(EN176="Rãnh thang",IF(AND(EN176="Rãnh thang",EU176="Móng bê tông"),IQ176-#REF!,0),IF(EN176="Ống nhựa",IF(AND(EN176="Ống nhựa",EU176="Đắp cát"),IQ176-HT176,0),IF(EN176="Cống tròn",IF(EN176="Cống tròn",IF(OR(EU176="Móng bê tông",EU176="Móng bê tông kết hợp đế"),IM176-FL176,0),0),IF(EN176="Cống hộp",IF(AND(EN176="Cống hộp",EU176="Móng bê tông"),IN176-GD176,0),IF(OR(EN176="Rãnh xây",EN176="Rãnh bê tông"),IF(AND(EN176="Rãnh xây",EU176="Móng bê tông"),IO176-GD176,IF(AND(EN176="Rãnh bê tông",EU176="Móng bê tông"),IO176-GD176,0)),0)))))</f>
        <v>43.129999999999995</v>
      </c>
      <c r="IH176" s="20">
        <f t="shared" si="459"/>
        <v>0</v>
      </c>
      <c r="II176" s="20">
        <f t="shared" si="460"/>
        <v>43.129999999999995</v>
      </c>
      <c r="IJ176" s="20">
        <f t="shared" si="461"/>
        <v>0</v>
      </c>
      <c r="IK176" s="20">
        <f t="shared" si="462"/>
        <v>0</v>
      </c>
      <c r="IL176" s="20">
        <f t="shared" si="463"/>
        <v>43.33</v>
      </c>
      <c r="IM176" s="20">
        <f t="shared" si="464"/>
        <v>43.33</v>
      </c>
      <c r="IN176" s="20">
        <f t="shared" si="465"/>
        <v>0</v>
      </c>
      <c r="IO176" s="20">
        <f t="shared" si="466"/>
        <v>0</v>
      </c>
      <c r="IP176" s="20">
        <f t="shared" si="467"/>
        <v>0</v>
      </c>
      <c r="IQ176" s="18">
        <v>43.43</v>
      </c>
      <c r="IR176" s="25">
        <f t="shared" si="611"/>
        <v>0</v>
      </c>
      <c r="IS176" s="25">
        <f t="shared" si="468"/>
        <v>0</v>
      </c>
      <c r="IT176" s="25">
        <f t="shared" si="469"/>
        <v>0</v>
      </c>
      <c r="IU176" s="25">
        <f>ROUND(IF(EN176="Cống tròn",IF(EN176="Cống tròn",IV176+FF176,0),IF(EN176="Cống hộp",IF(EN176="Cống hộp",IV176+GP176,0),IF(OR(EN176="Rãnh xây",EN176="Rãnh bê tông"),IF(OR(EN176="Rãnh xây",EN176="Rãnh bê tông"),IV176+GP176,0),IF(EN176="ống nhựa",IF(EN176="Ống nhựa",IV176+HT176,0),IF(EN176="Rãnh thang",IF(EN176="Rãnh thang",IQ176+#REF!,0),0))))),2)</f>
        <v>44.28</v>
      </c>
      <c r="IV176" s="18">
        <v>44.18</v>
      </c>
      <c r="IW176" s="25">
        <f t="shared" si="470"/>
        <v>44.28</v>
      </c>
      <c r="IX176" s="25">
        <f t="shared" si="471"/>
        <v>0</v>
      </c>
      <c r="IY176" s="25">
        <f t="shared" si="472"/>
        <v>0</v>
      </c>
      <c r="IZ176" s="25">
        <f t="shared" si="473"/>
        <v>0</v>
      </c>
      <c r="JA176" s="25">
        <f t="shared" si="474"/>
        <v>0</v>
      </c>
      <c r="JB176" s="18">
        <v>45.28</v>
      </c>
      <c r="JC176" s="20">
        <f>ROUND(IF(EN176="Cống tròn",IF(EN176="Cống tròn",IF(EU176="Không có móng",JS176-FF176,IF(EU176="Đế",JR176-FN176,IF(OR(EU176="Móng bê tông",EU176="Móng bê tông kết hợp đế"),JK176-FJ176,0))),0),IF(EN176="Cống hộp",IF(AND(EN176="Cống hộp",EU176="Không có móng"),JS176-GF176,IF(AND(EN176="Cống hộp",EU176="Móng bê tông"),JL176-GB176,0)),IF(OR(EN176="Rãnh xây",EN176="Rãnh bê tông"),IF(OR(EN176="Rãnh xây",EN176="Rãnh bê tông"),JM176-GB176,0),IF(EN176="Ống nhựa",IF(AND(EN176="Ống nhựa",EU176="Không đắp cát"),JS176-HT176,IF(AND(EN176="Ống nhựa",EU176="Đắp cát"),JJ176-HX176,0)),IF(EN176="Rãnh thang",IF(EN176="Rãnh thang",IF(EU176="Móng bê tông",#REF!-#REF!,JS176),0),0))))),2)</f>
        <v>42.88</v>
      </c>
      <c r="JD176" s="20">
        <f t="shared" si="612"/>
        <v>2.3999999999999986</v>
      </c>
      <c r="JE176" s="20">
        <f t="shared" si="475"/>
        <v>42.879999999999995</v>
      </c>
      <c r="JF176" s="20">
        <f t="shared" si="476"/>
        <v>0</v>
      </c>
      <c r="JG176" s="20">
        <f t="shared" si="477"/>
        <v>0</v>
      </c>
      <c r="JH176" s="20">
        <f t="shared" si="478"/>
        <v>0</v>
      </c>
      <c r="JI176" s="20">
        <f>IF(EN176="Rãnh thang",IF(AND(EN176="Rãnh thang",EU176="Móng bê tông"),JS176-#REF!,0),IF(EN176="Ống nhựa",IF(AND(EN176="Ống nhựa",EU176="Đắp cát"),JS176-HT176,0),IF(EN176="Cống tròn",IF(EN176="Cống tròn",IF(OR(EU176="Móng bê tông",EU176="Móng bê tông kết hợp đế"),JO176-FL176,0),0),IF(EN176="Cống hộp",IF(AND(EN176="Cống hộp",EU176="Móng bê tông"),JP176-GD176,0),IF(OR(EN176="Rãnh xây",EN176="Rãnh bê tông"),IF(AND(EN176="Rãnh xây",EU176="Móng bê tông"),JQ176-GD176,IF(AND(EN176="Rãnh bê tông",EU176="Móng bê tông"),JQ176-GD176,0)),0)))))</f>
        <v>42.879999999999995</v>
      </c>
      <c r="JJ176" s="20">
        <f t="shared" si="479"/>
        <v>0</v>
      </c>
      <c r="JK176" s="20">
        <f t="shared" si="480"/>
        <v>42.879999999999995</v>
      </c>
      <c r="JL176" s="20">
        <f t="shared" si="481"/>
        <v>0</v>
      </c>
      <c r="JM176" s="20">
        <f t="shared" si="482"/>
        <v>0</v>
      </c>
      <c r="JN176" s="20">
        <f t="shared" si="483"/>
        <v>43.08</v>
      </c>
      <c r="JO176" s="20">
        <f t="shared" si="484"/>
        <v>43.08</v>
      </c>
      <c r="JP176" s="20">
        <f t="shared" si="485"/>
        <v>0</v>
      </c>
      <c r="JQ176" s="20">
        <f t="shared" si="486"/>
        <v>0</v>
      </c>
      <c r="JR176" s="20">
        <f t="shared" si="487"/>
        <v>0</v>
      </c>
      <c r="JS176" s="26">
        <v>43.18</v>
      </c>
      <c r="JT176" s="25">
        <f t="shared" si="613"/>
        <v>0</v>
      </c>
      <c r="JU176" s="25">
        <f t="shared" si="488"/>
        <v>0</v>
      </c>
      <c r="JV176" s="25">
        <f t="shared" si="489"/>
        <v>0</v>
      </c>
      <c r="JW176" s="25">
        <f>ROUND(IF(EN176="Cống tròn",IF(EN176="Cống tròn",JX176+FF176,0),IF(EN176="Cống hộp",IF(EN176="Cống hộp",JX176+GP176,0),IF(OR(EN176="Rãnh xây",EN176="Rãnh bê tông"),IF(OR(EN176="Rãnh xây",EN176="Rãnh bê tông"),JX176+GP176,0),IF(EN176="ống nhựa",IF(EN176="Ống nhựa",JX176+HT176,0),IF(EN176="Rãnh thang",IF(EN176="Rãnh thang",JS176+#REF!,0),0))))),2)</f>
        <v>44.28</v>
      </c>
      <c r="JX176" s="27">
        <v>44.18</v>
      </c>
      <c r="JY176" s="25">
        <f t="shared" si="490"/>
        <v>44.28</v>
      </c>
      <c r="JZ176" s="25">
        <f t="shared" si="491"/>
        <v>0</v>
      </c>
      <c r="KA176" s="25">
        <f t="shared" si="492"/>
        <v>0</v>
      </c>
      <c r="KB176" s="25">
        <f t="shared" si="493"/>
        <v>0</v>
      </c>
      <c r="KC176" s="25">
        <f t="shared" si="494"/>
        <v>0</v>
      </c>
      <c r="KD176" s="28" t="s">
        <v>98</v>
      </c>
      <c r="KE176" s="27">
        <v>0</v>
      </c>
      <c r="KF176" s="25">
        <f t="shared" si="495"/>
        <v>2.3999999999999986</v>
      </c>
      <c r="KG176" s="25">
        <f t="shared" si="614"/>
        <v>2.3999999999999986</v>
      </c>
      <c r="KH176" s="27">
        <v>0</v>
      </c>
      <c r="KI176" s="25">
        <f t="shared" si="496"/>
        <v>2.3999999999999986</v>
      </c>
      <c r="KJ176" s="25">
        <f t="shared" si="615"/>
        <v>2.3999999999999986</v>
      </c>
      <c r="KK176" s="25">
        <f t="shared" si="497"/>
        <v>0</v>
      </c>
      <c r="KL176" s="25">
        <f t="shared" si="498"/>
        <v>0</v>
      </c>
      <c r="KM176" s="25">
        <f t="shared" si="616"/>
        <v>0</v>
      </c>
      <c r="KN176" s="25">
        <f t="shared" si="499"/>
        <v>0</v>
      </c>
      <c r="KO176" s="25">
        <f t="shared" si="500"/>
        <v>0</v>
      </c>
      <c r="KP176" s="25">
        <f t="shared" si="617"/>
        <v>0</v>
      </c>
      <c r="KQ176" s="25">
        <f t="shared" si="501"/>
        <v>0.2</v>
      </c>
      <c r="KR176" s="25">
        <f t="shared" si="502"/>
        <v>0.2</v>
      </c>
      <c r="KS176" s="25">
        <f t="shared" si="618"/>
        <v>0.2</v>
      </c>
      <c r="KT176" s="25">
        <f t="shared" si="503"/>
        <v>0</v>
      </c>
      <c r="KU176" s="25">
        <f t="shared" si="504"/>
        <v>0</v>
      </c>
      <c r="KV176" s="25">
        <f t="shared" si="619"/>
        <v>0</v>
      </c>
      <c r="KW176" s="25">
        <f t="shared" si="505"/>
        <v>0</v>
      </c>
      <c r="KX176" s="25">
        <f t="shared" si="506"/>
        <v>0</v>
      </c>
      <c r="KY176" s="25">
        <f t="shared" si="620"/>
        <v>0</v>
      </c>
      <c r="KZ176" s="25">
        <f t="shared" si="507"/>
        <v>0</v>
      </c>
      <c r="LA176" s="25">
        <f t="shared" si="508"/>
        <v>0</v>
      </c>
      <c r="LB176" s="25">
        <f t="shared" si="621"/>
        <v>0</v>
      </c>
      <c r="LC176" s="25">
        <f t="shared" si="509"/>
        <v>1.4</v>
      </c>
      <c r="LD176" s="25">
        <f t="shared" si="510"/>
        <v>1.4</v>
      </c>
      <c r="LE176" s="25">
        <f t="shared" si="622"/>
        <v>1.4</v>
      </c>
      <c r="LF176" s="25">
        <f t="shared" si="511"/>
        <v>0</v>
      </c>
      <c r="LG176" s="25">
        <f t="shared" si="512"/>
        <v>0</v>
      </c>
      <c r="LH176" s="25">
        <f t="shared" si="623"/>
        <v>0</v>
      </c>
      <c r="LI176" s="25">
        <f t="shared" si="513"/>
        <v>0</v>
      </c>
      <c r="LJ176" s="25">
        <f t="shared" si="514"/>
        <v>0</v>
      </c>
      <c r="LK176" s="25">
        <f t="shared" si="624"/>
        <v>0</v>
      </c>
      <c r="LL176" s="25">
        <f t="shared" si="515"/>
        <v>0</v>
      </c>
      <c r="LM176" s="25">
        <f t="shared" si="516"/>
        <v>0</v>
      </c>
      <c r="LN176" s="25">
        <f t="shared" si="625"/>
        <v>0</v>
      </c>
      <c r="LO176" s="25">
        <f t="shared" si="517"/>
        <v>0</v>
      </c>
      <c r="LP176" s="25">
        <f t="shared" si="518"/>
        <v>0</v>
      </c>
      <c r="LQ176" s="25">
        <f t="shared" si="626"/>
        <v>0</v>
      </c>
      <c r="LR176" s="25">
        <f t="shared" si="519"/>
        <v>0</v>
      </c>
      <c r="LS176" s="25">
        <f t="shared" si="520"/>
        <v>0</v>
      </c>
      <c r="LT176" s="25">
        <f t="shared" si="627"/>
        <v>0</v>
      </c>
      <c r="LU176" s="25">
        <f t="shared" si="521"/>
        <v>0</v>
      </c>
      <c r="LV176" s="25">
        <f t="shared" si="522"/>
        <v>0</v>
      </c>
      <c r="LW176" s="25">
        <f t="shared" si="628"/>
        <v>0</v>
      </c>
      <c r="LX176" s="25">
        <f t="shared" si="523"/>
        <v>0</v>
      </c>
      <c r="LY176" s="25">
        <f t="shared" si="524"/>
        <v>0</v>
      </c>
      <c r="LZ176" s="25">
        <f t="shared" si="629"/>
        <v>0</v>
      </c>
      <c r="MA176" s="25">
        <f t="shared" si="525"/>
        <v>0</v>
      </c>
      <c r="MB176" s="25">
        <f t="shared" si="526"/>
        <v>0</v>
      </c>
      <c r="MC176" s="25">
        <f t="shared" si="630"/>
        <v>0</v>
      </c>
      <c r="MD176" s="25">
        <f t="shared" si="527"/>
        <v>0</v>
      </c>
      <c r="ME176" s="25">
        <f t="shared" si="528"/>
        <v>0</v>
      </c>
      <c r="MF176" s="25">
        <f t="shared" si="631"/>
        <v>0</v>
      </c>
      <c r="MG176" s="25">
        <f t="shared" si="529"/>
        <v>0</v>
      </c>
      <c r="MH176" s="25">
        <f t="shared" si="530"/>
        <v>0</v>
      </c>
      <c r="MI176" s="25">
        <f t="shared" si="632"/>
        <v>0</v>
      </c>
      <c r="MJ176" s="25">
        <f t="shared" si="531"/>
        <v>0</v>
      </c>
      <c r="MK176" s="25">
        <f t="shared" si="532"/>
        <v>0</v>
      </c>
      <c r="ML176" s="25">
        <f t="shared" si="633"/>
        <v>0</v>
      </c>
      <c r="MM176" s="25">
        <f t="shared" si="533"/>
        <v>0</v>
      </c>
      <c r="MN176" s="25">
        <f t="shared" si="534"/>
        <v>0</v>
      </c>
      <c r="MO176" s="25">
        <f t="shared" si="634"/>
        <v>0</v>
      </c>
      <c r="MP176" s="25">
        <f t="shared" si="535"/>
        <v>0</v>
      </c>
      <c r="MQ176" s="25">
        <f t="shared" si="536"/>
        <v>0</v>
      </c>
      <c r="MR176" s="25">
        <f t="shared" si="635"/>
        <v>0</v>
      </c>
      <c r="MS176" s="29">
        <v>1.4</v>
      </c>
      <c r="MT176" s="29">
        <v>0</v>
      </c>
      <c r="MU176" s="29">
        <v>1</v>
      </c>
      <c r="MV176" s="29">
        <v>1</v>
      </c>
      <c r="MW176" s="25">
        <f t="shared" si="537"/>
        <v>1.4</v>
      </c>
      <c r="MX176" s="25">
        <f t="shared" si="538"/>
        <v>3.36</v>
      </c>
      <c r="MY176" s="25">
        <f t="shared" si="539"/>
        <v>0</v>
      </c>
      <c r="MZ176" s="25">
        <f t="shared" si="540"/>
        <v>0</v>
      </c>
      <c r="NA176" s="25">
        <f t="shared" si="541"/>
        <v>1.4</v>
      </c>
      <c r="NB176" s="25">
        <f t="shared" si="542"/>
        <v>3.36</v>
      </c>
      <c r="NC176" s="25">
        <f t="shared" si="543"/>
        <v>0</v>
      </c>
      <c r="ND176" s="25">
        <f t="shared" si="544"/>
        <v>0</v>
      </c>
      <c r="NE176" s="25">
        <f t="shared" si="636"/>
        <v>1.4</v>
      </c>
      <c r="NF176" s="25">
        <f t="shared" si="636"/>
        <v>3.36</v>
      </c>
      <c r="NG176" s="25">
        <f t="shared" si="636"/>
        <v>0</v>
      </c>
      <c r="NH176" s="25">
        <f t="shared" si="545"/>
        <v>0</v>
      </c>
      <c r="NI176" s="25">
        <f t="shared" si="546"/>
        <v>126</v>
      </c>
      <c r="NJ176" s="25">
        <f t="shared" si="547"/>
        <v>0</v>
      </c>
      <c r="NK176" s="25">
        <f t="shared" si="548"/>
        <v>126</v>
      </c>
      <c r="NL176" s="25">
        <f t="shared" si="549"/>
        <v>68.2</v>
      </c>
      <c r="NM176" s="25">
        <f t="shared" si="550"/>
        <v>0</v>
      </c>
      <c r="NN176" s="25">
        <f t="shared" si="637"/>
        <v>68.2</v>
      </c>
      <c r="NO176" s="25">
        <f t="shared" si="551"/>
        <v>0</v>
      </c>
      <c r="NP176" s="25">
        <f t="shared" si="552"/>
        <v>0</v>
      </c>
      <c r="NQ176" s="25">
        <f t="shared" si="638"/>
        <v>0</v>
      </c>
      <c r="NR176" s="25">
        <f t="shared" si="553"/>
        <v>0</v>
      </c>
      <c r="NS176" s="25">
        <f t="shared" si="554"/>
        <v>0</v>
      </c>
      <c r="NT176" s="25">
        <f t="shared" si="639"/>
        <v>0</v>
      </c>
      <c r="NU176" s="25">
        <f t="shared" si="555"/>
        <v>0</v>
      </c>
      <c r="NV176" s="25">
        <f t="shared" si="556"/>
        <v>0</v>
      </c>
      <c r="NW176" s="25">
        <f t="shared" si="640"/>
        <v>0</v>
      </c>
      <c r="NX176" s="25">
        <f t="shared" si="641"/>
        <v>68.2</v>
      </c>
      <c r="NY176" s="25">
        <f t="shared" si="641"/>
        <v>0</v>
      </c>
      <c r="NZ176" s="25">
        <f t="shared" si="642"/>
        <v>68.2</v>
      </c>
      <c r="OA176" s="25">
        <f t="shared" si="643"/>
        <v>57.8</v>
      </c>
      <c r="OB176" s="25">
        <f t="shared" si="643"/>
        <v>0</v>
      </c>
      <c r="OC176" s="25">
        <f t="shared" si="644"/>
        <v>57.8</v>
      </c>
      <c r="OD176" s="25">
        <f t="shared" si="645"/>
        <v>68.2</v>
      </c>
      <c r="OE176" s="25">
        <f t="shared" si="645"/>
        <v>0</v>
      </c>
      <c r="OF176" s="25">
        <f t="shared" si="645"/>
        <v>68.2</v>
      </c>
      <c r="OG176" s="25">
        <f t="shared" si="557"/>
        <v>0</v>
      </c>
      <c r="OH176" s="25">
        <f t="shared" si="558"/>
        <v>0</v>
      </c>
      <c r="OI176" s="25">
        <f t="shared" si="559"/>
        <v>0</v>
      </c>
      <c r="OJ176" s="25">
        <f t="shared" si="560"/>
        <v>0</v>
      </c>
      <c r="OK176" s="25">
        <f t="shared" si="561"/>
        <v>0</v>
      </c>
      <c r="OL176" s="25">
        <f t="shared" si="562"/>
        <v>0</v>
      </c>
      <c r="OM176" s="25">
        <f t="shared" si="646"/>
        <v>0</v>
      </c>
      <c r="ON176" s="25">
        <f t="shared" si="646"/>
        <v>0</v>
      </c>
      <c r="OO176" s="25">
        <f t="shared" si="646"/>
        <v>0</v>
      </c>
      <c r="OP176" s="25">
        <f t="shared" si="563"/>
        <v>0</v>
      </c>
      <c r="OQ176" s="25">
        <f t="shared" si="564"/>
        <v>0</v>
      </c>
      <c r="OR176" s="25">
        <f t="shared" si="647"/>
        <v>0</v>
      </c>
      <c r="OS176" s="19">
        <v>535869.75</v>
      </c>
      <c r="OT176" s="19">
        <v>2370735.83</v>
      </c>
    </row>
    <row r="177" spans="1:410" ht="33" customHeight="1" x14ac:dyDescent="0.25">
      <c r="A177" s="18"/>
      <c r="B177" s="18" t="s">
        <v>939</v>
      </c>
      <c r="C177" s="18">
        <v>1276.76</v>
      </c>
      <c r="D177" s="16" t="e">
        <f>_xlfn.IFNA(INDEX(#REF!,MATCH(E177,#REF!,0)),0)</f>
        <v>#REF!</v>
      </c>
      <c r="E177" s="18" t="s">
        <v>968</v>
      </c>
      <c r="F177" s="16" t="s">
        <v>765</v>
      </c>
      <c r="G177" s="16" t="s">
        <v>766</v>
      </c>
      <c r="H177" s="16" t="s">
        <v>767</v>
      </c>
      <c r="I177" s="16" t="s">
        <v>768</v>
      </c>
      <c r="J177" s="16" t="s">
        <v>769</v>
      </c>
      <c r="K177" s="16" t="s">
        <v>770</v>
      </c>
      <c r="L177" s="16" t="s">
        <v>771</v>
      </c>
      <c r="M177" s="18">
        <v>1.64</v>
      </c>
      <c r="N177" s="18">
        <v>1.94</v>
      </c>
      <c r="O177" s="18">
        <v>2.04</v>
      </c>
      <c r="P177" s="18">
        <v>2.34</v>
      </c>
      <c r="Q177" s="18">
        <v>0.1</v>
      </c>
      <c r="R177" s="18">
        <v>1.8399999999999999</v>
      </c>
      <c r="S177" s="18">
        <v>2.14</v>
      </c>
      <c r="T177" s="18">
        <v>0.2</v>
      </c>
      <c r="U177" s="18">
        <v>0</v>
      </c>
      <c r="V177" s="18">
        <v>0</v>
      </c>
      <c r="W177" s="18">
        <v>0</v>
      </c>
      <c r="X177" s="18">
        <v>1.64</v>
      </c>
      <c r="Y177" s="18">
        <v>1.9</v>
      </c>
      <c r="Z177" s="20">
        <f t="shared" si="565"/>
        <v>2.1</v>
      </c>
      <c r="AA177" s="18">
        <v>0.22</v>
      </c>
      <c r="AB177" s="18">
        <v>0</v>
      </c>
      <c r="AC177" s="18">
        <v>0</v>
      </c>
      <c r="AD177" s="18">
        <v>0</v>
      </c>
      <c r="AE177" s="18">
        <v>0</v>
      </c>
      <c r="AF177" s="18">
        <v>0</v>
      </c>
      <c r="AG177" s="18">
        <v>1.2</v>
      </c>
      <c r="AH177" s="18">
        <v>1.5</v>
      </c>
      <c r="AI177" s="20">
        <f t="shared" si="566"/>
        <v>2.25</v>
      </c>
      <c r="AJ177" s="18">
        <v>0</v>
      </c>
      <c r="AK177" s="18">
        <v>0</v>
      </c>
      <c r="AL177" s="20">
        <f t="shared" si="567"/>
        <v>0</v>
      </c>
      <c r="AM177" s="18">
        <v>1.64</v>
      </c>
      <c r="AN177" s="18">
        <v>1.5</v>
      </c>
      <c r="AO177" s="18">
        <v>0.15</v>
      </c>
      <c r="AP177" s="18">
        <v>0.22</v>
      </c>
      <c r="AQ177" s="18">
        <v>1.64</v>
      </c>
      <c r="AR177" s="18">
        <v>1.72</v>
      </c>
      <c r="AS177" s="18">
        <v>0.12</v>
      </c>
      <c r="AT177" s="18">
        <v>0.11</v>
      </c>
      <c r="AU177" s="18">
        <v>0</v>
      </c>
      <c r="AV177" s="18">
        <v>1</v>
      </c>
      <c r="AW177" s="18">
        <v>0</v>
      </c>
      <c r="AX177" s="18">
        <v>0</v>
      </c>
      <c r="AY177" s="18">
        <v>0</v>
      </c>
      <c r="AZ177" s="18">
        <v>0</v>
      </c>
      <c r="BA177" s="18">
        <v>0</v>
      </c>
      <c r="BB177" s="18">
        <v>0</v>
      </c>
      <c r="BC177" s="18">
        <v>0</v>
      </c>
      <c r="BD177" s="18">
        <v>0</v>
      </c>
      <c r="BE177" s="18">
        <v>2</v>
      </c>
      <c r="BF177" s="18">
        <v>0</v>
      </c>
      <c r="BG177" s="18">
        <v>0</v>
      </c>
      <c r="BH177" s="18">
        <v>0</v>
      </c>
      <c r="BI177" s="18">
        <v>0</v>
      </c>
      <c r="BJ177" s="18">
        <v>0</v>
      </c>
      <c r="BK177" s="18">
        <v>0</v>
      </c>
      <c r="BL177" s="18">
        <v>0</v>
      </c>
      <c r="BM177" s="18">
        <v>0</v>
      </c>
      <c r="BN177" s="18">
        <v>0</v>
      </c>
      <c r="BO177" s="18">
        <v>0</v>
      </c>
      <c r="BP177" s="18">
        <v>0</v>
      </c>
      <c r="BQ177" s="18">
        <v>0</v>
      </c>
      <c r="BR177" s="18">
        <v>0</v>
      </c>
      <c r="BS177" s="18">
        <v>0</v>
      </c>
      <c r="BT177" s="18">
        <v>0</v>
      </c>
      <c r="BU177" s="18">
        <v>0</v>
      </c>
      <c r="BV177" s="18">
        <v>0</v>
      </c>
      <c r="BW177" s="18">
        <v>0</v>
      </c>
      <c r="BX177" s="18">
        <v>0</v>
      </c>
      <c r="BY177" s="18">
        <v>0</v>
      </c>
      <c r="BZ177" s="18">
        <v>0</v>
      </c>
      <c r="CA177" s="16" t="e">
        <f>_xlfn.IFNA(IF(RIGHT(D177,2)="=G",0,INDEX(#REF!,MATCH(E177,#REF!,0))),0)</f>
        <v>#REF!</v>
      </c>
      <c r="CB177" s="16" t="s">
        <v>776</v>
      </c>
      <c r="CC177" s="18">
        <v>0</v>
      </c>
      <c r="CD177" s="18">
        <v>0</v>
      </c>
      <c r="CE177" s="18">
        <v>1.4</v>
      </c>
      <c r="CF177" s="18">
        <v>0.85</v>
      </c>
      <c r="CG177" s="18">
        <v>0.12</v>
      </c>
      <c r="CH177" s="18">
        <v>2</v>
      </c>
      <c r="CI177" s="16" t="s">
        <v>98</v>
      </c>
      <c r="CJ177" s="18">
        <v>0</v>
      </c>
      <c r="CK177" s="20">
        <f t="shared" si="432"/>
        <v>2.7</v>
      </c>
      <c r="CL177" s="20">
        <f t="shared" si="568"/>
        <v>2.7</v>
      </c>
      <c r="CM177" s="18">
        <v>53.68</v>
      </c>
      <c r="CN177" s="18">
        <v>45.28</v>
      </c>
      <c r="CO177" s="18">
        <v>44.441000000000003</v>
      </c>
      <c r="CP177" s="22">
        <f t="shared" si="433"/>
        <v>45.28</v>
      </c>
      <c r="CQ177" s="22">
        <f t="shared" si="434"/>
        <v>42.58</v>
      </c>
      <c r="CR177" s="22">
        <f t="shared" si="569"/>
        <v>2.7</v>
      </c>
      <c r="CS177" s="22">
        <f t="shared" si="435"/>
        <v>42.68</v>
      </c>
      <c r="CT177" s="22">
        <f t="shared" si="436"/>
        <v>42.88</v>
      </c>
      <c r="CU177" s="18">
        <v>42.88</v>
      </c>
      <c r="CV177" s="22">
        <f t="shared" si="570"/>
        <v>2.1</v>
      </c>
      <c r="CW177" s="22">
        <f t="shared" si="437"/>
        <v>0</v>
      </c>
      <c r="CX177" s="22">
        <f t="shared" si="438"/>
        <v>0</v>
      </c>
      <c r="CY177" s="22">
        <f t="shared" si="439"/>
        <v>45.01</v>
      </c>
      <c r="CZ177" s="22">
        <f t="shared" si="440"/>
        <v>45.16</v>
      </c>
      <c r="DA177" s="18">
        <v>45.28</v>
      </c>
      <c r="DB177" s="20">
        <f t="shared" si="571"/>
        <v>2.7</v>
      </c>
      <c r="DC177" s="20">
        <f t="shared" si="572"/>
        <v>0</v>
      </c>
      <c r="DD177" s="20">
        <f t="shared" si="573"/>
        <v>2.7</v>
      </c>
      <c r="DE177" s="20">
        <f t="shared" si="441"/>
        <v>0.1</v>
      </c>
      <c r="DF177" s="20">
        <f t="shared" si="442"/>
        <v>0.2</v>
      </c>
      <c r="DG177" s="20">
        <f t="shared" si="443"/>
        <v>2.37</v>
      </c>
      <c r="DH177" s="20">
        <f t="shared" si="444"/>
        <v>0</v>
      </c>
      <c r="DI177" s="20">
        <f t="shared" si="445"/>
        <v>0</v>
      </c>
      <c r="DJ177" s="20">
        <f t="shared" si="446"/>
        <v>0</v>
      </c>
      <c r="DK177" s="20">
        <f t="shared" si="574"/>
        <v>2.67</v>
      </c>
      <c r="DL177" s="20">
        <f t="shared" si="575"/>
        <v>0</v>
      </c>
      <c r="DM177" s="20">
        <f t="shared" si="576"/>
        <v>3.0000000000000249E-2</v>
      </c>
      <c r="DN177" s="20">
        <f t="shared" si="577"/>
        <v>0</v>
      </c>
      <c r="DO177" s="18">
        <v>2.54</v>
      </c>
      <c r="DP177" s="18">
        <v>0</v>
      </c>
      <c r="DQ177" s="18">
        <v>1</v>
      </c>
      <c r="DR177" s="18">
        <v>1</v>
      </c>
      <c r="DS177" s="25">
        <f t="shared" si="578"/>
        <v>2.54</v>
      </c>
      <c r="DT177" s="25">
        <f t="shared" si="579"/>
        <v>0</v>
      </c>
      <c r="DU177" s="25">
        <f t="shared" si="580"/>
        <v>6.86</v>
      </c>
      <c r="DV177" s="25">
        <f t="shared" si="581"/>
        <v>0</v>
      </c>
      <c r="DW177" s="25">
        <f t="shared" si="582"/>
        <v>6.86</v>
      </c>
      <c r="DX177" s="25">
        <f t="shared" si="583"/>
        <v>13.99</v>
      </c>
      <c r="DY177" s="25">
        <f t="shared" si="584"/>
        <v>0</v>
      </c>
      <c r="DZ177" s="25">
        <f t="shared" si="585"/>
        <v>13.99</v>
      </c>
      <c r="EA177" s="25">
        <f t="shared" si="586"/>
        <v>8.81</v>
      </c>
      <c r="EB177" s="25">
        <f t="shared" si="587"/>
        <v>0</v>
      </c>
      <c r="EC177" s="25">
        <f t="shared" si="588"/>
        <v>8.81</v>
      </c>
      <c r="ED177" s="25">
        <f t="shared" si="589"/>
        <v>5.18</v>
      </c>
      <c r="EE177" s="25">
        <f t="shared" si="589"/>
        <v>0</v>
      </c>
      <c r="EF177" s="25">
        <f t="shared" si="590"/>
        <v>5.18</v>
      </c>
      <c r="EG177" s="25">
        <f t="shared" si="591"/>
        <v>8.81</v>
      </c>
      <c r="EH177" s="25">
        <f t="shared" si="591"/>
        <v>0</v>
      </c>
      <c r="EI177" s="25">
        <f t="shared" si="592"/>
        <v>8.81</v>
      </c>
      <c r="EJ177" s="18">
        <v>1276.76</v>
      </c>
      <c r="EK177" s="18">
        <v>1238.06</v>
      </c>
      <c r="EL177" s="18" t="s">
        <v>968</v>
      </c>
      <c r="EM177" s="18" t="s">
        <v>969</v>
      </c>
      <c r="EN177" s="16" t="s">
        <v>774</v>
      </c>
      <c r="EO177" s="16" t="s">
        <v>132</v>
      </c>
      <c r="EP177" s="16" t="e">
        <f>IF(OR(EN177="Cống tròn",EN177="Cống hộp",EN177="Ống nhựa"),INDEX(#REF!,MATCH(E177,#REF!,0)),IF(OR(EN177="Rãnh xây",EN177="Rãnh bê tông"),INDEX(#REF!,MATCH(E177,#REF!,0)),0))</f>
        <v>#REF!</v>
      </c>
      <c r="EQ177" s="18">
        <v>37.500000000000043</v>
      </c>
      <c r="ER177" s="18">
        <v>1</v>
      </c>
      <c r="ES177" s="25">
        <f t="shared" si="593"/>
        <v>37</v>
      </c>
      <c r="ET177" s="1" t="e">
        <f>_xlfn.IFNA(IF(EN177="Cống tròn",INDEX(#REF!,MATCH(E177,#REF!,0)),IF(EN177="Cống hộp",INDEX(#REF!,MATCH(E177,#REF!,0)),EU177&amp;" ,"&amp;EV177)),0)</f>
        <v>#REF!</v>
      </c>
      <c r="EU177" s="16" t="s">
        <v>769</v>
      </c>
      <c r="EV177" s="16" t="s">
        <v>775</v>
      </c>
      <c r="EW177" s="16" t="e">
        <f>_xlfn.IFNA(INDEX(#REF!,MATCH(E177,#REF!,0)),0)</f>
        <v>#REF!</v>
      </c>
      <c r="EX177" s="16"/>
      <c r="EY177" s="18">
        <v>0</v>
      </c>
      <c r="EZ177" s="18">
        <v>0</v>
      </c>
      <c r="FA177" s="18">
        <v>0</v>
      </c>
      <c r="FB177" s="19">
        <v>0</v>
      </c>
      <c r="FC177" s="19">
        <v>0</v>
      </c>
      <c r="FD177" s="25">
        <f t="shared" si="447"/>
        <v>0</v>
      </c>
      <c r="FE177" s="25">
        <f t="shared" si="594"/>
        <v>0</v>
      </c>
      <c r="FF177" s="18">
        <v>0.1</v>
      </c>
      <c r="FG177" s="18">
        <v>2</v>
      </c>
      <c r="FH177" s="18">
        <v>1</v>
      </c>
      <c r="FI177" s="25">
        <f t="shared" si="595"/>
        <v>1.2</v>
      </c>
      <c r="FJ177" s="18">
        <v>0</v>
      </c>
      <c r="FK177" s="18">
        <v>0</v>
      </c>
      <c r="FL177" s="18">
        <v>0.2</v>
      </c>
      <c r="FM177" s="18">
        <v>1.4</v>
      </c>
      <c r="FN177" s="18">
        <v>0</v>
      </c>
      <c r="FO177" s="25">
        <f t="shared" si="596"/>
        <v>1.4</v>
      </c>
      <c r="FP177" s="18">
        <v>1.4999999999999999E-2</v>
      </c>
      <c r="FQ177" s="18">
        <v>1</v>
      </c>
      <c r="FR177" s="25">
        <f t="shared" si="448"/>
        <v>36</v>
      </c>
      <c r="FS177" s="25">
        <f t="shared" si="449"/>
        <v>0.52500000000000002</v>
      </c>
      <c r="FT177" s="25">
        <f t="shared" si="450"/>
        <v>36.524999999999999</v>
      </c>
      <c r="FU177" s="25">
        <f t="shared" si="451"/>
        <v>-0.97500000000004405</v>
      </c>
      <c r="FV177" s="25" t="str">
        <f t="shared" si="597"/>
        <v>Thêm 01</v>
      </c>
      <c r="FW177" s="25">
        <f t="shared" si="598"/>
        <v>0.04</v>
      </c>
      <c r="FX177" s="16"/>
      <c r="FY177" s="16"/>
      <c r="FZ177" s="16"/>
      <c r="GA177" s="16"/>
      <c r="GB177" s="19">
        <v>0</v>
      </c>
      <c r="GC177" s="19">
        <v>0</v>
      </c>
      <c r="GD177" s="19">
        <v>0</v>
      </c>
      <c r="GE177" s="19">
        <v>0</v>
      </c>
      <c r="GF177" s="19">
        <v>0</v>
      </c>
      <c r="GG177" s="19">
        <v>0</v>
      </c>
      <c r="GH177" s="19">
        <v>0</v>
      </c>
      <c r="GI177" s="19">
        <v>0</v>
      </c>
      <c r="GJ177" s="19">
        <v>0</v>
      </c>
      <c r="GK177" s="19">
        <v>0</v>
      </c>
      <c r="GL177" s="25">
        <f t="shared" si="452"/>
        <v>0</v>
      </c>
      <c r="GM177" s="25">
        <f t="shared" si="599"/>
        <v>0</v>
      </c>
      <c r="GN177" s="19">
        <v>0</v>
      </c>
      <c r="GO177" s="19">
        <v>0</v>
      </c>
      <c r="GP177" s="19">
        <v>0</v>
      </c>
      <c r="GQ177" s="19">
        <v>0</v>
      </c>
      <c r="GR177" s="1" t="e">
        <f>_xlfn.IFNA(INDEX(#REF!,MATCH(E177,#REF!,0)),0)</f>
        <v>#REF!</v>
      </c>
      <c r="GS177" s="16"/>
      <c r="GT177" s="18">
        <v>0</v>
      </c>
      <c r="GU177" s="18">
        <v>0</v>
      </c>
      <c r="GV177" s="18">
        <v>0</v>
      </c>
      <c r="GW177" s="18">
        <v>0</v>
      </c>
      <c r="GX177" s="25">
        <f t="shared" si="453"/>
        <v>0</v>
      </c>
      <c r="GY177" s="25">
        <f t="shared" si="454"/>
        <v>0</v>
      </c>
      <c r="GZ177" s="25">
        <f t="shared" si="600"/>
        <v>0</v>
      </c>
      <c r="HA177" s="1" t="e" cm="1">
        <f t="array" ref="HA177">INDEX(#REF!,MATCH(EJ177&amp;EK177&amp;HD177&amp;HE177&amp;HF177,#REF!&amp;#REF!&amp;#REF!&amp;#REF!&amp;#REF!,0))</f>
        <v>#REF!</v>
      </c>
      <c r="HB177" s="16"/>
      <c r="HC177" s="25">
        <f t="shared" si="601"/>
        <v>0</v>
      </c>
      <c r="HD177" s="18">
        <v>0</v>
      </c>
      <c r="HE177" s="18">
        <v>0</v>
      </c>
      <c r="HF177" s="18">
        <v>0</v>
      </c>
      <c r="HG177" s="1" t="e" cm="1">
        <f t="array" ref="HG177">INDEX(#REF!,MATCH(EJ177&amp;EK177&amp;HJ177&amp;HK177&amp;HL177,#REF!&amp;#REF!&amp;#REF!&amp;#REF!&amp;#REF!,0))</f>
        <v>#REF!</v>
      </c>
      <c r="HH177" s="16"/>
      <c r="HI177" s="25">
        <f t="shared" si="602"/>
        <v>0</v>
      </c>
      <c r="HJ177" s="25">
        <f t="shared" si="603"/>
        <v>0</v>
      </c>
      <c r="HK177" s="19">
        <v>0</v>
      </c>
      <c r="HL177" s="19">
        <v>0</v>
      </c>
      <c r="HM177" s="18">
        <v>0.01</v>
      </c>
      <c r="HN177" s="18">
        <v>1</v>
      </c>
      <c r="HO177" s="25">
        <f t="shared" si="604"/>
        <v>0</v>
      </c>
      <c r="HP177" s="25">
        <f t="shared" si="605"/>
        <v>0</v>
      </c>
      <c r="HQ177" s="25">
        <f t="shared" si="606"/>
        <v>0</v>
      </c>
      <c r="HR177" s="25">
        <f t="shared" si="607"/>
        <v>0</v>
      </c>
      <c r="HS177" s="25">
        <f t="shared" si="608"/>
        <v>0</v>
      </c>
      <c r="HT177" s="19">
        <v>0</v>
      </c>
      <c r="HU177" s="19">
        <v>0</v>
      </c>
      <c r="HV177" s="19">
        <v>0</v>
      </c>
      <c r="HW177" s="25">
        <f t="shared" si="609"/>
        <v>0</v>
      </c>
      <c r="HX177" s="19">
        <v>0</v>
      </c>
      <c r="HY177" s="19">
        <v>0</v>
      </c>
      <c r="HZ177" s="18">
        <v>45.28</v>
      </c>
      <c r="IA177" s="20">
        <f>ROUND(IF(EN177="Cống tròn",IF(EN177="Cống tròn",IF(EU177="Không có móng",IQ177-FF177,IF(EU177="Đế",IP177-FN177,IF(OR(EU177="Móng bê tông",EU177="Móng bê tông kết hợp đế"),II177-FJ177,0))),0),IF(EN177="Cống hộp",IF(AND(EN177="Cống hộp",EU177="Không có móng"),IQ177-GF177,IF(AND(EN177="Cống hộp",EU177="Móng bê tông"),IJ177-GB177,0)),IF(OR(EN177="Rãnh xây",EN177="Rãnh bê tông"),IF(OR(EN177="Rãnh xây",EN177="Rãnh bê tông"),IK177-GB177,0),IF(EN177="Ống nhựa",IF(AND(EN177="Ống nhựa",EU177="Không đắp cát"),IQ177-HT177,IF(AND(EN177="Ống nhựa",EU177="Đắp cát"),IH177-HX177,0)),IF(EN177="Rãnh thang",IF(EN177="Rãnh thang",IF(EU177="Móng bê tông",#REF!-#REF!,IQ177),0),0))))),2)</f>
        <v>42.88</v>
      </c>
      <c r="IB177" s="20">
        <f t="shared" si="610"/>
        <v>2.3999999999999986</v>
      </c>
      <c r="IC177" s="20">
        <f t="shared" si="455"/>
        <v>42.879999999999995</v>
      </c>
      <c r="ID177" s="20">
        <f t="shared" si="456"/>
        <v>0</v>
      </c>
      <c r="IE177" s="20">
        <f t="shared" si="457"/>
        <v>0</v>
      </c>
      <c r="IF177" s="20">
        <f t="shared" si="458"/>
        <v>0</v>
      </c>
      <c r="IG177" s="20">
        <f>IF(EN177="Rãnh thang",IF(AND(EN177="Rãnh thang",EU177="Móng bê tông"),IQ177-#REF!,0),IF(EN177="Ống nhựa",IF(AND(EN177="Ống nhựa",EU177="Đắp cát"),IQ177-HT177,0),IF(EN177="Cống tròn",IF(EN177="Cống tròn",IF(OR(EU177="Móng bê tông",EU177="Móng bê tông kết hợp đế"),IM177-FL177,0),0),IF(EN177="Cống hộp",IF(AND(EN177="Cống hộp",EU177="Móng bê tông"),IN177-GD177,0),IF(OR(EN177="Rãnh xây",EN177="Rãnh bê tông"),IF(AND(EN177="Rãnh xây",EU177="Móng bê tông"),IO177-GD177,IF(AND(EN177="Rãnh bê tông",EU177="Móng bê tông"),IO177-GD177,0)),0)))))</f>
        <v>42.879999999999995</v>
      </c>
      <c r="IH177" s="20">
        <f t="shared" si="459"/>
        <v>0</v>
      </c>
      <c r="II177" s="20">
        <f t="shared" si="460"/>
        <v>42.879999999999995</v>
      </c>
      <c r="IJ177" s="20">
        <f t="shared" si="461"/>
        <v>0</v>
      </c>
      <c r="IK177" s="20">
        <f t="shared" si="462"/>
        <v>0</v>
      </c>
      <c r="IL177" s="20">
        <f t="shared" si="463"/>
        <v>43.08</v>
      </c>
      <c r="IM177" s="20">
        <f t="shared" si="464"/>
        <v>43.08</v>
      </c>
      <c r="IN177" s="20">
        <f t="shared" si="465"/>
        <v>0</v>
      </c>
      <c r="IO177" s="20">
        <f t="shared" si="466"/>
        <v>0</v>
      </c>
      <c r="IP177" s="20">
        <f t="shared" si="467"/>
        <v>0</v>
      </c>
      <c r="IQ177" s="18">
        <v>43.18</v>
      </c>
      <c r="IR177" s="25">
        <f t="shared" si="611"/>
        <v>0</v>
      </c>
      <c r="IS177" s="25">
        <f t="shared" si="468"/>
        <v>0</v>
      </c>
      <c r="IT177" s="25">
        <f t="shared" si="469"/>
        <v>0</v>
      </c>
      <c r="IU177" s="25">
        <f>ROUND(IF(EN177="Cống tròn",IF(EN177="Cống tròn",IV177+FF177,0),IF(EN177="Cống hộp",IF(EN177="Cống hộp",IV177+GP177,0),IF(OR(EN177="Rãnh xây",EN177="Rãnh bê tông"),IF(OR(EN177="Rãnh xây",EN177="Rãnh bê tông"),IV177+GP177,0),IF(EN177="ống nhựa",IF(EN177="Ống nhựa",IV177+HT177,0),IF(EN177="Rãnh thang",IF(EN177="Rãnh thang",IQ177+#REF!,0),0))))),2)</f>
        <v>44.03</v>
      </c>
      <c r="IV177" s="18">
        <v>43.93</v>
      </c>
      <c r="IW177" s="25">
        <f t="shared" si="470"/>
        <v>44.03</v>
      </c>
      <c r="IX177" s="25">
        <f t="shared" si="471"/>
        <v>0</v>
      </c>
      <c r="IY177" s="25">
        <f t="shared" si="472"/>
        <v>0</v>
      </c>
      <c r="IZ177" s="25">
        <f t="shared" si="473"/>
        <v>0</v>
      </c>
      <c r="JA177" s="25">
        <f t="shared" si="474"/>
        <v>0</v>
      </c>
      <c r="JB177" s="18">
        <v>45.03</v>
      </c>
      <c r="JC177" s="20">
        <f>ROUND(IF(EN177="Cống tròn",IF(EN177="Cống tròn",IF(EU177="Không có móng",JS177-FF177,IF(EU177="Đế",JR177-FN177,IF(OR(EU177="Móng bê tông",EU177="Móng bê tông kết hợp đế"),JK177-FJ177,0))),0),IF(EN177="Cống hộp",IF(AND(EN177="Cống hộp",EU177="Không có móng"),JS177-GF177,IF(AND(EN177="Cống hộp",EU177="Móng bê tông"),JL177-GB177,0)),IF(OR(EN177="Rãnh xây",EN177="Rãnh bê tông"),IF(OR(EN177="Rãnh xây",EN177="Rãnh bê tông"),JM177-GB177,0),IF(EN177="Ống nhựa",IF(AND(EN177="Ống nhựa",EU177="Không đắp cát"),JS177-HT177,IF(AND(EN177="Ống nhựa",EU177="Đắp cát"),JJ177-HX177,0)),IF(EN177="Rãnh thang",IF(EN177="Rãnh thang",IF(EU177="Móng bê tông",#REF!-#REF!,JS177),0),0))))),2)</f>
        <v>42.63</v>
      </c>
      <c r="JD177" s="20">
        <f t="shared" si="612"/>
        <v>2.3999999999999986</v>
      </c>
      <c r="JE177" s="20">
        <f t="shared" si="475"/>
        <v>42.629999999999995</v>
      </c>
      <c r="JF177" s="20">
        <f t="shared" si="476"/>
        <v>0</v>
      </c>
      <c r="JG177" s="20">
        <f t="shared" si="477"/>
        <v>0</v>
      </c>
      <c r="JH177" s="20">
        <f t="shared" si="478"/>
        <v>0</v>
      </c>
      <c r="JI177" s="20">
        <f>IF(EN177="Rãnh thang",IF(AND(EN177="Rãnh thang",EU177="Móng bê tông"),JS177-#REF!,0),IF(EN177="Ống nhựa",IF(AND(EN177="Ống nhựa",EU177="Đắp cát"),JS177-HT177,0),IF(EN177="Cống tròn",IF(EN177="Cống tròn",IF(OR(EU177="Móng bê tông",EU177="Móng bê tông kết hợp đế"),JO177-FL177,0),0),IF(EN177="Cống hộp",IF(AND(EN177="Cống hộp",EU177="Móng bê tông"),JP177-GD177,0),IF(OR(EN177="Rãnh xây",EN177="Rãnh bê tông"),IF(AND(EN177="Rãnh xây",EU177="Móng bê tông"),JQ177-GD177,IF(AND(EN177="Rãnh bê tông",EU177="Móng bê tông"),JQ177-GD177,0)),0)))))</f>
        <v>42.629999999999995</v>
      </c>
      <c r="JJ177" s="20">
        <f t="shared" si="479"/>
        <v>0</v>
      </c>
      <c r="JK177" s="20">
        <f t="shared" si="480"/>
        <v>42.629999999999995</v>
      </c>
      <c r="JL177" s="20">
        <f t="shared" si="481"/>
        <v>0</v>
      </c>
      <c r="JM177" s="20">
        <f t="shared" si="482"/>
        <v>0</v>
      </c>
      <c r="JN177" s="20">
        <f t="shared" si="483"/>
        <v>42.83</v>
      </c>
      <c r="JO177" s="20">
        <f t="shared" si="484"/>
        <v>42.83</v>
      </c>
      <c r="JP177" s="20">
        <f t="shared" si="485"/>
        <v>0</v>
      </c>
      <c r="JQ177" s="20">
        <f t="shared" si="486"/>
        <v>0</v>
      </c>
      <c r="JR177" s="20">
        <f t="shared" si="487"/>
        <v>0</v>
      </c>
      <c r="JS177" s="26">
        <v>42.93</v>
      </c>
      <c r="JT177" s="25">
        <f t="shared" si="613"/>
        <v>0</v>
      </c>
      <c r="JU177" s="25">
        <f t="shared" si="488"/>
        <v>0</v>
      </c>
      <c r="JV177" s="25">
        <f t="shared" si="489"/>
        <v>0</v>
      </c>
      <c r="JW177" s="25">
        <f>ROUND(IF(EN177="Cống tròn",IF(EN177="Cống tròn",JX177+FF177,0),IF(EN177="Cống hộp",IF(EN177="Cống hộp",JX177+GP177,0),IF(OR(EN177="Rãnh xây",EN177="Rãnh bê tông"),IF(OR(EN177="Rãnh xây",EN177="Rãnh bê tông"),JX177+GP177,0),IF(EN177="ống nhựa",IF(EN177="Ống nhựa",JX177+HT177,0),IF(EN177="Rãnh thang",IF(EN177="Rãnh thang",JS177+#REF!,0),0))))),2)</f>
        <v>44.03</v>
      </c>
      <c r="JX177" s="27">
        <v>43.93</v>
      </c>
      <c r="JY177" s="25">
        <f t="shared" si="490"/>
        <v>44.03</v>
      </c>
      <c r="JZ177" s="25">
        <f t="shared" si="491"/>
        <v>0</v>
      </c>
      <c r="KA177" s="25">
        <f t="shared" si="492"/>
        <v>0</v>
      </c>
      <c r="KB177" s="25">
        <f t="shared" si="493"/>
        <v>0</v>
      </c>
      <c r="KC177" s="25">
        <f t="shared" si="494"/>
        <v>0</v>
      </c>
      <c r="KD177" s="28" t="s">
        <v>98</v>
      </c>
      <c r="KE177" s="27">
        <v>0</v>
      </c>
      <c r="KF177" s="25">
        <f t="shared" si="495"/>
        <v>2.3999999999999986</v>
      </c>
      <c r="KG177" s="25">
        <f t="shared" si="614"/>
        <v>2.3999999999999986</v>
      </c>
      <c r="KH177" s="27">
        <v>0</v>
      </c>
      <c r="KI177" s="25">
        <f t="shared" si="496"/>
        <v>2.3999999999999986</v>
      </c>
      <c r="KJ177" s="25">
        <f t="shared" si="615"/>
        <v>2.3999999999999986</v>
      </c>
      <c r="KK177" s="25">
        <f t="shared" si="497"/>
        <v>0</v>
      </c>
      <c r="KL177" s="25">
        <f t="shared" si="498"/>
        <v>0</v>
      </c>
      <c r="KM177" s="25">
        <f t="shared" si="616"/>
        <v>0</v>
      </c>
      <c r="KN177" s="25">
        <f t="shared" si="499"/>
        <v>0</v>
      </c>
      <c r="KO177" s="25">
        <f t="shared" si="500"/>
        <v>0</v>
      </c>
      <c r="KP177" s="25">
        <f t="shared" si="617"/>
        <v>0</v>
      </c>
      <c r="KQ177" s="25">
        <f t="shared" si="501"/>
        <v>0.2</v>
      </c>
      <c r="KR177" s="25">
        <f t="shared" si="502"/>
        <v>0.2</v>
      </c>
      <c r="KS177" s="25">
        <f t="shared" si="618"/>
        <v>0.2</v>
      </c>
      <c r="KT177" s="25">
        <f t="shared" si="503"/>
        <v>0</v>
      </c>
      <c r="KU177" s="25">
        <f t="shared" si="504"/>
        <v>0</v>
      </c>
      <c r="KV177" s="25">
        <f t="shared" si="619"/>
        <v>0</v>
      </c>
      <c r="KW177" s="25">
        <f t="shared" si="505"/>
        <v>0</v>
      </c>
      <c r="KX177" s="25">
        <f t="shared" si="506"/>
        <v>0</v>
      </c>
      <c r="KY177" s="25">
        <f t="shared" si="620"/>
        <v>0</v>
      </c>
      <c r="KZ177" s="25">
        <f t="shared" si="507"/>
        <v>0</v>
      </c>
      <c r="LA177" s="25">
        <f t="shared" si="508"/>
        <v>0</v>
      </c>
      <c r="LB177" s="25">
        <f t="shared" si="621"/>
        <v>0</v>
      </c>
      <c r="LC177" s="25">
        <f t="shared" si="509"/>
        <v>1.4</v>
      </c>
      <c r="LD177" s="25">
        <f t="shared" si="510"/>
        <v>1.4</v>
      </c>
      <c r="LE177" s="25">
        <f t="shared" si="622"/>
        <v>1.4</v>
      </c>
      <c r="LF177" s="25">
        <f t="shared" si="511"/>
        <v>0</v>
      </c>
      <c r="LG177" s="25">
        <f t="shared" si="512"/>
        <v>0</v>
      </c>
      <c r="LH177" s="25">
        <f t="shared" si="623"/>
        <v>0</v>
      </c>
      <c r="LI177" s="25">
        <f t="shared" si="513"/>
        <v>0</v>
      </c>
      <c r="LJ177" s="25">
        <f t="shared" si="514"/>
        <v>0</v>
      </c>
      <c r="LK177" s="25">
        <f t="shared" si="624"/>
        <v>0</v>
      </c>
      <c r="LL177" s="25">
        <f t="shared" si="515"/>
        <v>0</v>
      </c>
      <c r="LM177" s="25">
        <f t="shared" si="516"/>
        <v>0</v>
      </c>
      <c r="LN177" s="25">
        <f t="shared" si="625"/>
        <v>0</v>
      </c>
      <c r="LO177" s="25">
        <f t="shared" si="517"/>
        <v>0</v>
      </c>
      <c r="LP177" s="25">
        <f t="shared" si="518"/>
        <v>0</v>
      </c>
      <c r="LQ177" s="25">
        <f t="shared" si="626"/>
        <v>0</v>
      </c>
      <c r="LR177" s="25">
        <f t="shared" si="519"/>
        <v>0</v>
      </c>
      <c r="LS177" s="25">
        <f t="shared" si="520"/>
        <v>0</v>
      </c>
      <c r="LT177" s="25">
        <f t="shared" si="627"/>
        <v>0</v>
      </c>
      <c r="LU177" s="25">
        <f t="shared" si="521"/>
        <v>0</v>
      </c>
      <c r="LV177" s="25">
        <f t="shared" si="522"/>
        <v>0</v>
      </c>
      <c r="LW177" s="25">
        <f t="shared" si="628"/>
        <v>0</v>
      </c>
      <c r="LX177" s="25">
        <f t="shared" si="523"/>
        <v>0</v>
      </c>
      <c r="LY177" s="25">
        <f t="shared" si="524"/>
        <v>0</v>
      </c>
      <c r="LZ177" s="25">
        <f t="shared" si="629"/>
        <v>0</v>
      </c>
      <c r="MA177" s="25">
        <f t="shared" si="525"/>
        <v>0</v>
      </c>
      <c r="MB177" s="25">
        <f t="shared" si="526"/>
        <v>0</v>
      </c>
      <c r="MC177" s="25">
        <f t="shared" si="630"/>
        <v>0</v>
      </c>
      <c r="MD177" s="25">
        <f t="shared" si="527"/>
        <v>0</v>
      </c>
      <c r="ME177" s="25">
        <f t="shared" si="528"/>
        <v>0</v>
      </c>
      <c r="MF177" s="25">
        <f t="shared" si="631"/>
        <v>0</v>
      </c>
      <c r="MG177" s="25">
        <f t="shared" si="529"/>
        <v>0</v>
      </c>
      <c r="MH177" s="25">
        <f t="shared" si="530"/>
        <v>0</v>
      </c>
      <c r="MI177" s="25">
        <f t="shared" si="632"/>
        <v>0</v>
      </c>
      <c r="MJ177" s="25">
        <f t="shared" si="531"/>
        <v>0</v>
      </c>
      <c r="MK177" s="25">
        <f t="shared" si="532"/>
        <v>0</v>
      </c>
      <c r="ML177" s="25">
        <f t="shared" si="633"/>
        <v>0</v>
      </c>
      <c r="MM177" s="25">
        <f t="shared" si="533"/>
        <v>0</v>
      </c>
      <c r="MN177" s="25">
        <f t="shared" si="534"/>
        <v>0</v>
      </c>
      <c r="MO177" s="25">
        <f t="shared" si="634"/>
        <v>0</v>
      </c>
      <c r="MP177" s="25">
        <f t="shared" si="535"/>
        <v>0</v>
      </c>
      <c r="MQ177" s="25">
        <f t="shared" si="536"/>
        <v>0</v>
      </c>
      <c r="MR177" s="25">
        <f t="shared" si="635"/>
        <v>0</v>
      </c>
      <c r="MS177" s="29">
        <v>1.4</v>
      </c>
      <c r="MT177" s="29">
        <v>0</v>
      </c>
      <c r="MU177" s="29">
        <v>1</v>
      </c>
      <c r="MV177" s="29">
        <v>1</v>
      </c>
      <c r="MW177" s="25">
        <f t="shared" si="537"/>
        <v>1.4</v>
      </c>
      <c r="MX177" s="25">
        <f t="shared" si="538"/>
        <v>3.36</v>
      </c>
      <c r="MY177" s="25">
        <f t="shared" si="539"/>
        <v>0</v>
      </c>
      <c r="MZ177" s="25">
        <f t="shared" si="540"/>
        <v>0</v>
      </c>
      <c r="NA177" s="25">
        <f t="shared" si="541"/>
        <v>1.4</v>
      </c>
      <c r="NB177" s="25">
        <f t="shared" si="542"/>
        <v>3.36</v>
      </c>
      <c r="NC177" s="25">
        <f t="shared" si="543"/>
        <v>0</v>
      </c>
      <c r="ND177" s="25">
        <f t="shared" si="544"/>
        <v>0</v>
      </c>
      <c r="NE177" s="25">
        <f t="shared" si="636"/>
        <v>1.4</v>
      </c>
      <c r="NF177" s="25">
        <f t="shared" si="636"/>
        <v>3.36</v>
      </c>
      <c r="NG177" s="25">
        <f t="shared" si="636"/>
        <v>0</v>
      </c>
      <c r="NH177" s="25">
        <f t="shared" si="545"/>
        <v>0</v>
      </c>
      <c r="NI177" s="25">
        <f t="shared" si="546"/>
        <v>126</v>
      </c>
      <c r="NJ177" s="25">
        <f t="shared" si="547"/>
        <v>0</v>
      </c>
      <c r="NK177" s="25">
        <f t="shared" si="548"/>
        <v>126</v>
      </c>
      <c r="NL177" s="25">
        <f t="shared" si="549"/>
        <v>68.2</v>
      </c>
      <c r="NM177" s="25">
        <f t="shared" si="550"/>
        <v>0</v>
      </c>
      <c r="NN177" s="25">
        <f t="shared" si="637"/>
        <v>68.2</v>
      </c>
      <c r="NO177" s="25">
        <f t="shared" si="551"/>
        <v>0</v>
      </c>
      <c r="NP177" s="25">
        <f t="shared" si="552"/>
        <v>0</v>
      </c>
      <c r="NQ177" s="25">
        <f t="shared" si="638"/>
        <v>0</v>
      </c>
      <c r="NR177" s="25">
        <f t="shared" si="553"/>
        <v>0</v>
      </c>
      <c r="NS177" s="25">
        <f t="shared" si="554"/>
        <v>0</v>
      </c>
      <c r="NT177" s="25">
        <f t="shared" si="639"/>
        <v>0</v>
      </c>
      <c r="NU177" s="25">
        <f t="shared" si="555"/>
        <v>0</v>
      </c>
      <c r="NV177" s="25">
        <f t="shared" si="556"/>
        <v>0</v>
      </c>
      <c r="NW177" s="25">
        <f t="shared" si="640"/>
        <v>0</v>
      </c>
      <c r="NX177" s="25">
        <f t="shared" si="641"/>
        <v>68.2</v>
      </c>
      <c r="NY177" s="25">
        <f t="shared" si="641"/>
        <v>0</v>
      </c>
      <c r="NZ177" s="25">
        <f t="shared" si="642"/>
        <v>68.2</v>
      </c>
      <c r="OA177" s="25">
        <f t="shared" si="643"/>
        <v>57.8</v>
      </c>
      <c r="OB177" s="25">
        <f t="shared" si="643"/>
        <v>0</v>
      </c>
      <c r="OC177" s="25">
        <f t="shared" si="644"/>
        <v>57.8</v>
      </c>
      <c r="OD177" s="25">
        <f t="shared" si="645"/>
        <v>68.2</v>
      </c>
      <c r="OE177" s="25">
        <f t="shared" si="645"/>
        <v>0</v>
      </c>
      <c r="OF177" s="25">
        <f t="shared" si="645"/>
        <v>68.2</v>
      </c>
      <c r="OG177" s="25">
        <f t="shared" si="557"/>
        <v>0</v>
      </c>
      <c r="OH177" s="25">
        <f t="shared" si="558"/>
        <v>0</v>
      </c>
      <c r="OI177" s="25">
        <f t="shared" si="559"/>
        <v>0</v>
      </c>
      <c r="OJ177" s="25">
        <f t="shared" si="560"/>
        <v>0</v>
      </c>
      <c r="OK177" s="25">
        <f t="shared" si="561"/>
        <v>0</v>
      </c>
      <c r="OL177" s="25">
        <f t="shared" si="562"/>
        <v>0</v>
      </c>
      <c r="OM177" s="25">
        <f t="shared" si="646"/>
        <v>0</v>
      </c>
      <c r="ON177" s="25">
        <f t="shared" si="646"/>
        <v>0</v>
      </c>
      <c r="OO177" s="25">
        <f t="shared" si="646"/>
        <v>0</v>
      </c>
      <c r="OP177" s="25">
        <f t="shared" si="563"/>
        <v>0</v>
      </c>
      <c r="OQ177" s="25">
        <f t="shared" si="564"/>
        <v>0</v>
      </c>
      <c r="OR177" s="25">
        <f t="shared" si="647"/>
        <v>0</v>
      </c>
      <c r="OS177" s="19">
        <v>535889.65</v>
      </c>
      <c r="OT177" s="19">
        <v>2370702.64</v>
      </c>
    </row>
    <row r="178" spans="1:410" ht="33" customHeight="1" x14ac:dyDescent="0.25">
      <c r="A178" s="18"/>
      <c r="B178" s="18" t="s">
        <v>939</v>
      </c>
      <c r="C178" s="18">
        <v>1238.06</v>
      </c>
      <c r="D178" s="16" t="e">
        <f>_xlfn.IFNA(INDEX(#REF!,MATCH(E178,#REF!,0)),0)</f>
        <v>#REF!</v>
      </c>
      <c r="E178" s="18" t="s">
        <v>969</v>
      </c>
      <c r="F178" s="16" t="s">
        <v>765</v>
      </c>
      <c r="G178" s="16" t="s">
        <v>766</v>
      </c>
      <c r="H178" s="16" t="s">
        <v>767</v>
      </c>
      <c r="I178" s="16" t="s">
        <v>768</v>
      </c>
      <c r="J178" s="16" t="s">
        <v>769</v>
      </c>
      <c r="K178" s="16" t="s">
        <v>770</v>
      </c>
      <c r="L178" s="16" t="s">
        <v>771</v>
      </c>
      <c r="M178" s="18">
        <v>1.64</v>
      </c>
      <c r="N178" s="18">
        <v>1.94</v>
      </c>
      <c r="O178" s="18">
        <v>2.04</v>
      </c>
      <c r="P178" s="18">
        <v>2.34</v>
      </c>
      <c r="Q178" s="18">
        <v>0.1</v>
      </c>
      <c r="R178" s="18">
        <v>1.8399999999999999</v>
      </c>
      <c r="S178" s="18">
        <v>2.14</v>
      </c>
      <c r="T178" s="18">
        <v>0.2</v>
      </c>
      <c r="U178" s="18">
        <v>0</v>
      </c>
      <c r="V178" s="18">
        <v>0</v>
      </c>
      <c r="W178" s="18">
        <v>0</v>
      </c>
      <c r="X178" s="18">
        <v>1.64</v>
      </c>
      <c r="Y178" s="18">
        <v>1.9</v>
      </c>
      <c r="Z178" s="20">
        <f t="shared" si="565"/>
        <v>2.1</v>
      </c>
      <c r="AA178" s="18">
        <v>0.22</v>
      </c>
      <c r="AB178" s="18">
        <v>0</v>
      </c>
      <c r="AC178" s="18">
        <v>0</v>
      </c>
      <c r="AD178" s="18">
        <v>0</v>
      </c>
      <c r="AE178" s="18">
        <v>0</v>
      </c>
      <c r="AF178" s="18">
        <v>0</v>
      </c>
      <c r="AG178" s="18">
        <v>1.2</v>
      </c>
      <c r="AH178" s="18">
        <v>1.5</v>
      </c>
      <c r="AI178" s="20">
        <f t="shared" si="566"/>
        <v>2.25</v>
      </c>
      <c r="AJ178" s="18">
        <v>0</v>
      </c>
      <c r="AK178" s="18">
        <v>0</v>
      </c>
      <c r="AL178" s="20">
        <f t="shared" si="567"/>
        <v>0</v>
      </c>
      <c r="AM178" s="18">
        <v>1.64</v>
      </c>
      <c r="AN178" s="18">
        <v>1.5</v>
      </c>
      <c r="AO178" s="18">
        <v>0.15</v>
      </c>
      <c r="AP178" s="18">
        <v>0.22</v>
      </c>
      <c r="AQ178" s="18">
        <v>1.64</v>
      </c>
      <c r="AR178" s="18">
        <v>1.72</v>
      </c>
      <c r="AS178" s="18">
        <v>0.12</v>
      </c>
      <c r="AT178" s="18">
        <v>0.11</v>
      </c>
      <c r="AU178" s="18">
        <v>0</v>
      </c>
      <c r="AV178" s="18">
        <v>1</v>
      </c>
      <c r="AW178" s="18">
        <v>0</v>
      </c>
      <c r="AX178" s="18">
        <v>0</v>
      </c>
      <c r="AY178" s="18">
        <v>0</v>
      </c>
      <c r="AZ178" s="18">
        <v>0</v>
      </c>
      <c r="BA178" s="18">
        <v>0</v>
      </c>
      <c r="BB178" s="18">
        <v>0</v>
      </c>
      <c r="BC178" s="18">
        <v>0</v>
      </c>
      <c r="BD178" s="18">
        <v>0</v>
      </c>
      <c r="BE178" s="18">
        <v>2</v>
      </c>
      <c r="BF178" s="18">
        <v>0</v>
      </c>
      <c r="BG178" s="18">
        <v>0</v>
      </c>
      <c r="BH178" s="18">
        <v>0</v>
      </c>
      <c r="BI178" s="18">
        <v>0</v>
      </c>
      <c r="BJ178" s="18">
        <v>0</v>
      </c>
      <c r="BK178" s="18">
        <v>0</v>
      </c>
      <c r="BL178" s="18">
        <v>0</v>
      </c>
      <c r="BM178" s="18">
        <v>0</v>
      </c>
      <c r="BN178" s="18">
        <v>0</v>
      </c>
      <c r="BO178" s="18">
        <v>0</v>
      </c>
      <c r="BP178" s="18">
        <v>0</v>
      </c>
      <c r="BQ178" s="18">
        <v>0</v>
      </c>
      <c r="BR178" s="18">
        <v>0</v>
      </c>
      <c r="BS178" s="18">
        <v>0</v>
      </c>
      <c r="BT178" s="18">
        <v>0</v>
      </c>
      <c r="BU178" s="18">
        <v>0</v>
      </c>
      <c r="BV178" s="18">
        <v>0</v>
      </c>
      <c r="BW178" s="18">
        <v>0</v>
      </c>
      <c r="BX178" s="18">
        <v>0</v>
      </c>
      <c r="BY178" s="18">
        <v>0</v>
      </c>
      <c r="BZ178" s="18">
        <v>0</v>
      </c>
      <c r="CA178" s="16" t="e">
        <f>_xlfn.IFNA(IF(RIGHT(D178,2)="=G",0,INDEX(#REF!,MATCH(E178,#REF!,0))),0)</f>
        <v>#REF!</v>
      </c>
      <c r="CB178" s="16" t="s">
        <v>776</v>
      </c>
      <c r="CC178" s="18">
        <v>0</v>
      </c>
      <c r="CD178" s="18">
        <v>0</v>
      </c>
      <c r="CE178" s="18">
        <v>1.4</v>
      </c>
      <c r="CF178" s="18">
        <v>0.85</v>
      </c>
      <c r="CG178" s="18">
        <v>0.12</v>
      </c>
      <c r="CH178" s="18">
        <v>2</v>
      </c>
      <c r="CI178" s="16" t="s">
        <v>98</v>
      </c>
      <c r="CJ178" s="18">
        <v>0</v>
      </c>
      <c r="CK178" s="20">
        <f t="shared" si="432"/>
        <v>2.7</v>
      </c>
      <c r="CL178" s="20">
        <f t="shared" si="568"/>
        <v>2.7</v>
      </c>
      <c r="CM178" s="18">
        <v>54.28</v>
      </c>
      <c r="CN178" s="18">
        <v>45.03</v>
      </c>
      <c r="CO178" s="18">
        <v>44.191000000000003</v>
      </c>
      <c r="CP178" s="22">
        <f t="shared" si="433"/>
        <v>45.03</v>
      </c>
      <c r="CQ178" s="22">
        <f t="shared" si="434"/>
        <v>42.33</v>
      </c>
      <c r="CR178" s="22">
        <f t="shared" si="569"/>
        <v>2.7</v>
      </c>
      <c r="CS178" s="22">
        <f t="shared" si="435"/>
        <v>42.43</v>
      </c>
      <c r="CT178" s="22">
        <f t="shared" si="436"/>
        <v>42.63</v>
      </c>
      <c r="CU178" s="18">
        <v>42.63</v>
      </c>
      <c r="CV178" s="22">
        <f t="shared" si="570"/>
        <v>2.1</v>
      </c>
      <c r="CW178" s="22">
        <f t="shared" si="437"/>
        <v>0</v>
      </c>
      <c r="CX178" s="22">
        <f t="shared" si="438"/>
        <v>0</v>
      </c>
      <c r="CY178" s="22">
        <f t="shared" si="439"/>
        <v>44.76</v>
      </c>
      <c r="CZ178" s="22">
        <f t="shared" si="440"/>
        <v>44.91</v>
      </c>
      <c r="DA178" s="18">
        <v>45.03</v>
      </c>
      <c r="DB178" s="20">
        <f t="shared" si="571"/>
        <v>2.7</v>
      </c>
      <c r="DC178" s="20">
        <f t="shared" si="572"/>
        <v>0</v>
      </c>
      <c r="DD178" s="20">
        <f t="shared" si="573"/>
        <v>2.7</v>
      </c>
      <c r="DE178" s="20">
        <f t="shared" si="441"/>
        <v>0.1</v>
      </c>
      <c r="DF178" s="20">
        <f t="shared" si="442"/>
        <v>0.2</v>
      </c>
      <c r="DG178" s="20">
        <f t="shared" si="443"/>
        <v>2.37</v>
      </c>
      <c r="DH178" s="20">
        <f t="shared" si="444"/>
        <v>0</v>
      </c>
      <c r="DI178" s="20">
        <f t="shared" si="445"/>
        <v>0</v>
      </c>
      <c r="DJ178" s="20">
        <f t="shared" si="446"/>
        <v>0</v>
      </c>
      <c r="DK178" s="20">
        <f t="shared" si="574"/>
        <v>2.67</v>
      </c>
      <c r="DL178" s="20">
        <f t="shared" si="575"/>
        <v>0</v>
      </c>
      <c r="DM178" s="20">
        <f t="shared" si="576"/>
        <v>3.0000000000000249E-2</v>
      </c>
      <c r="DN178" s="20">
        <f t="shared" si="577"/>
        <v>0</v>
      </c>
      <c r="DO178" s="18">
        <v>2.54</v>
      </c>
      <c r="DP178" s="18">
        <v>0</v>
      </c>
      <c r="DQ178" s="18">
        <v>1</v>
      </c>
      <c r="DR178" s="18">
        <v>1</v>
      </c>
      <c r="DS178" s="25">
        <f t="shared" si="578"/>
        <v>2.54</v>
      </c>
      <c r="DT178" s="25">
        <f t="shared" si="579"/>
        <v>0</v>
      </c>
      <c r="DU178" s="25">
        <f t="shared" si="580"/>
        <v>6.86</v>
      </c>
      <c r="DV178" s="25">
        <f t="shared" si="581"/>
        <v>0</v>
      </c>
      <c r="DW178" s="25">
        <f t="shared" si="582"/>
        <v>6.86</v>
      </c>
      <c r="DX178" s="25">
        <f t="shared" si="583"/>
        <v>13.99</v>
      </c>
      <c r="DY178" s="25">
        <f t="shared" si="584"/>
        <v>0</v>
      </c>
      <c r="DZ178" s="25">
        <f t="shared" si="585"/>
        <v>13.99</v>
      </c>
      <c r="EA178" s="25">
        <f t="shared" si="586"/>
        <v>8.81</v>
      </c>
      <c r="EB178" s="25">
        <f t="shared" si="587"/>
        <v>0</v>
      </c>
      <c r="EC178" s="25">
        <f t="shared" si="588"/>
        <v>8.81</v>
      </c>
      <c r="ED178" s="25">
        <f t="shared" si="589"/>
        <v>5.18</v>
      </c>
      <c r="EE178" s="25">
        <f t="shared" si="589"/>
        <v>0</v>
      </c>
      <c r="EF178" s="25">
        <f t="shared" si="590"/>
        <v>5.18</v>
      </c>
      <c r="EG178" s="25">
        <f t="shared" si="591"/>
        <v>8.81</v>
      </c>
      <c r="EH178" s="25">
        <f t="shared" si="591"/>
        <v>0</v>
      </c>
      <c r="EI178" s="25">
        <f t="shared" si="592"/>
        <v>8.81</v>
      </c>
      <c r="EJ178" s="18">
        <v>1238.06</v>
      </c>
      <c r="EK178" s="18">
        <v>1199.3599999999999</v>
      </c>
      <c r="EL178" s="18" t="s">
        <v>969</v>
      </c>
      <c r="EM178" s="18" t="s">
        <v>970</v>
      </c>
      <c r="EN178" s="16" t="s">
        <v>774</v>
      </c>
      <c r="EO178" s="16" t="s">
        <v>132</v>
      </c>
      <c r="EP178" s="16" t="e">
        <f>IF(OR(EN178="Cống tròn",EN178="Cống hộp",EN178="Ống nhựa"),INDEX(#REF!,MATCH(E178,#REF!,0)),IF(OR(EN178="Rãnh xây",EN178="Rãnh bê tông"),INDEX(#REF!,MATCH(E178,#REF!,0)),0))</f>
        <v>#REF!</v>
      </c>
      <c r="EQ178" s="18">
        <v>37.500000000000043</v>
      </c>
      <c r="ER178" s="18">
        <v>1</v>
      </c>
      <c r="ES178" s="25">
        <f t="shared" si="593"/>
        <v>37</v>
      </c>
      <c r="ET178" s="1" t="e">
        <f>_xlfn.IFNA(IF(EN178="Cống tròn",INDEX(#REF!,MATCH(E178,#REF!,0)),IF(EN178="Cống hộp",INDEX(#REF!,MATCH(E178,#REF!,0)),EU178&amp;" ,"&amp;EV178)),0)</f>
        <v>#REF!</v>
      </c>
      <c r="EU178" s="16" t="s">
        <v>769</v>
      </c>
      <c r="EV178" s="16" t="s">
        <v>775</v>
      </c>
      <c r="EW178" s="16" t="e">
        <f>_xlfn.IFNA(INDEX(#REF!,MATCH(E178,#REF!,0)),0)</f>
        <v>#REF!</v>
      </c>
      <c r="EX178" s="16"/>
      <c r="EY178" s="18">
        <v>0</v>
      </c>
      <c r="EZ178" s="18">
        <v>0</v>
      </c>
      <c r="FA178" s="18">
        <v>0</v>
      </c>
      <c r="FB178" s="19">
        <v>0</v>
      </c>
      <c r="FC178" s="19">
        <v>0</v>
      </c>
      <c r="FD178" s="25">
        <f t="shared" si="447"/>
        <v>0</v>
      </c>
      <c r="FE178" s="25">
        <f t="shared" si="594"/>
        <v>0</v>
      </c>
      <c r="FF178" s="18">
        <v>0.1</v>
      </c>
      <c r="FG178" s="18">
        <v>2</v>
      </c>
      <c r="FH178" s="18">
        <v>1</v>
      </c>
      <c r="FI178" s="25">
        <f t="shared" si="595"/>
        <v>1.2</v>
      </c>
      <c r="FJ178" s="18">
        <v>0</v>
      </c>
      <c r="FK178" s="18">
        <v>0</v>
      </c>
      <c r="FL178" s="18">
        <v>0.2</v>
      </c>
      <c r="FM178" s="18">
        <v>1.4</v>
      </c>
      <c r="FN178" s="18">
        <v>0</v>
      </c>
      <c r="FO178" s="25">
        <f t="shared" si="596"/>
        <v>1.4</v>
      </c>
      <c r="FP178" s="18">
        <v>1.4999999999999999E-2</v>
      </c>
      <c r="FQ178" s="18">
        <v>1</v>
      </c>
      <c r="FR178" s="25">
        <f t="shared" si="448"/>
        <v>36</v>
      </c>
      <c r="FS178" s="25">
        <f t="shared" si="449"/>
        <v>0.52500000000000002</v>
      </c>
      <c r="FT178" s="25">
        <f t="shared" si="450"/>
        <v>36.524999999999999</v>
      </c>
      <c r="FU178" s="25">
        <f t="shared" si="451"/>
        <v>-0.97500000000004405</v>
      </c>
      <c r="FV178" s="25" t="str">
        <f t="shared" si="597"/>
        <v>Thêm 01</v>
      </c>
      <c r="FW178" s="25">
        <f t="shared" si="598"/>
        <v>0.04</v>
      </c>
      <c r="FX178" s="16"/>
      <c r="FY178" s="16"/>
      <c r="FZ178" s="16"/>
      <c r="GA178" s="16"/>
      <c r="GB178" s="19">
        <v>0</v>
      </c>
      <c r="GC178" s="19">
        <v>0</v>
      </c>
      <c r="GD178" s="19">
        <v>0</v>
      </c>
      <c r="GE178" s="19">
        <v>0</v>
      </c>
      <c r="GF178" s="19">
        <v>0</v>
      </c>
      <c r="GG178" s="19">
        <v>0</v>
      </c>
      <c r="GH178" s="19">
        <v>0</v>
      </c>
      <c r="GI178" s="19">
        <v>0</v>
      </c>
      <c r="GJ178" s="19">
        <v>0</v>
      </c>
      <c r="GK178" s="19">
        <v>0</v>
      </c>
      <c r="GL178" s="25">
        <f t="shared" si="452"/>
        <v>0</v>
      </c>
      <c r="GM178" s="25">
        <f t="shared" si="599"/>
        <v>0</v>
      </c>
      <c r="GN178" s="19">
        <v>0</v>
      </c>
      <c r="GO178" s="19">
        <v>0</v>
      </c>
      <c r="GP178" s="19">
        <v>0</v>
      </c>
      <c r="GQ178" s="19">
        <v>0</v>
      </c>
      <c r="GR178" s="1" t="e">
        <f>_xlfn.IFNA(INDEX(#REF!,MATCH(E178,#REF!,0)),0)</f>
        <v>#REF!</v>
      </c>
      <c r="GS178" s="16"/>
      <c r="GT178" s="18">
        <v>0</v>
      </c>
      <c r="GU178" s="18">
        <v>0</v>
      </c>
      <c r="GV178" s="18">
        <v>0</v>
      </c>
      <c r="GW178" s="18">
        <v>0</v>
      </c>
      <c r="GX178" s="25">
        <f t="shared" si="453"/>
        <v>0</v>
      </c>
      <c r="GY178" s="25">
        <f t="shared" si="454"/>
        <v>0</v>
      </c>
      <c r="GZ178" s="25">
        <f t="shared" si="600"/>
        <v>0</v>
      </c>
      <c r="HA178" s="1" t="e" cm="1">
        <f t="array" ref="HA178">INDEX(#REF!,MATCH(EJ178&amp;EK178&amp;HD178&amp;HE178&amp;HF178,#REF!&amp;#REF!&amp;#REF!&amp;#REF!&amp;#REF!,0))</f>
        <v>#REF!</v>
      </c>
      <c r="HB178" s="16"/>
      <c r="HC178" s="25">
        <f t="shared" si="601"/>
        <v>0</v>
      </c>
      <c r="HD178" s="18">
        <v>0</v>
      </c>
      <c r="HE178" s="18">
        <v>0</v>
      </c>
      <c r="HF178" s="18">
        <v>0</v>
      </c>
      <c r="HG178" s="1" t="e" cm="1">
        <f t="array" ref="HG178">INDEX(#REF!,MATCH(EJ178&amp;EK178&amp;HJ178&amp;HK178&amp;HL178,#REF!&amp;#REF!&amp;#REF!&amp;#REF!&amp;#REF!,0))</f>
        <v>#REF!</v>
      </c>
      <c r="HH178" s="16"/>
      <c r="HI178" s="25">
        <f t="shared" si="602"/>
        <v>0</v>
      </c>
      <c r="HJ178" s="25">
        <f t="shared" si="603"/>
        <v>0</v>
      </c>
      <c r="HK178" s="19">
        <v>0</v>
      </c>
      <c r="HL178" s="19">
        <v>0</v>
      </c>
      <c r="HM178" s="18">
        <v>0.01</v>
      </c>
      <c r="HN178" s="18">
        <v>1</v>
      </c>
      <c r="HO178" s="25">
        <f t="shared" si="604"/>
        <v>0</v>
      </c>
      <c r="HP178" s="25">
        <f t="shared" si="605"/>
        <v>0</v>
      </c>
      <c r="HQ178" s="25">
        <f t="shared" si="606"/>
        <v>0</v>
      </c>
      <c r="HR178" s="25">
        <f t="shared" si="607"/>
        <v>0</v>
      </c>
      <c r="HS178" s="25">
        <f t="shared" si="608"/>
        <v>0</v>
      </c>
      <c r="HT178" s="19">
        <v>0</v>
      </c>
      <c r="HU178" s="19">
        <v>0</v>
      </c>
      <c r="HV178" s="19">
        <v>0</v>
      </c>
      <c r="HW178" s="25">
        <f t="shared" si="609"/>
        <v>0</v>
      </c>
      <c r="HX178" s="19">
        <v>0</v>
      </c>
      <c r="HY178" s="19">
        <v>0</v>
      </c>
      <c r="HZ178" s="18">
        <v>45.03</v>
      </c>
      <c r="IA178" s="20">
        <f>ROUND(IF(EN178="Cống tròn",IF(EN178="Cống tròn",IF(EU178="Không có móng",IQ178-FF178,IF(EU178="Đế",IP178-FN178,IF(OR(EU178="Móng bê tông",EU178="Móng bê tông kết hợp đế"),II178-FJ178,0))),0),IF(EN178="Cống hộp",IF(AND(EN178="Cống hộp",EU178="Không có móng"),IQ178-GF178,IF(AND(EN178="Cống hộp",EU178="Móng bê tông"),IJ178-GB178,0)),IF(OR(EN178="Rãnh xây",EN178="Rãnh bê tông"),IF(OR(EN178="Rãnh xây",EN178="Rãnh bê tông"),IK178-GB178,0),IF(EN178="Ống nhựa",IF(AND(EN178="Ống nhựa",EU178="Không đắp cát"),IQ178-HT178,IF(AND(EN178="Ống nhựa",EU178="Đắp cát"),IH178-HX178,0)),IF(EN178="Rãnh thang",IF(EN178="Rãnh thang",IF(EU178="Móng bê tông",#REF!-#REF!,IQ178),0),0))))),2)</f>
        <v>42.63</v>
      </c>
      <c r="IB178" s="20">
        <f t="shared" si="610"/>
        <v>2.3999999999999986</v>
      </c>
      <c r="IC178" s="20">
        <f t="shared" si="455"/>
        <v>42.629999999999995</v>
      </c>
      <c r="ID178" s="20">
        <f t="shared" si="456"/>
        <v>0</v>
      </c>
      <c r="IE178" s="20">
        <f t="shared" si="457"/>
        <v>0</v>
      </c>
      <c r="IF178" s="20">
        <f t="shared" si="458"/>
        <v>0</v>
      </c>
      <c r="IG178" s="20">
        <f>IF(EN178="Rãnh thang",IF(AND(EN178="Rãnh thang",EU178="Móng bê tông"),IQ178-#REF!,0),IF(EN178="Ống nhựa",IF(AND(EN178="Ống nhựa",EU178="Đắp cát"),IQ178-HT178,0),IF(EN178="Cống tròn",IF(EN178="Cống tròn",IF(OR(EU178="Móng bê tông",EU178="Móng bê tông kết hợp đế"),IM178-FL178,0),0),IF(EN178="Cống hộp",IF(AND(EN178="Cống hộp",EU178="Móng bê tông"),IN178-GD178,0),IF(OR(EN178="Rãnh xây",EN178="Rãnh bê tông"),IF(AND(EN178="Rãnh xây",EU178="Móng bê tông"),IO178-GD178,IF(AND(EN178="Rãnh bê tông",EU178="Móng bê tông"),IO178-GD178,0)),0)))))</f>
        <v>42.629999999999995</v>
      </c>
      <c r="IH178" s="20">
        <f t="shared" si="459"/>
        <v>0</v>
      </c>
      <c r="II178" s="20">
        <f t="shared" si="460"/>
        <v>42.629999999999995</v>
      </c>
      <c r="IJ178" s="20">
        <f t="shared" si="461"/>
        <v>0</v>
      </c>
      <c r="IK178" s="20">
        <f t="shared" si="462"/>
        <v>0</v>
      </c>
      <c r="IL178" s="20">
        <f t="shared" si="463"/>
        <v>42.83</v>
      </c>
      <c r="IM178" s="20">
        <f t="shared" si="464"/>
        <v>42.83</v>
      </c>
      <c r="IN178" s="20">
        <f t="shared" si="465"/>
        <v>0</v>
      </c>
      <c r="IO178" s="20">
        <f t="shared" si="466"/>
        <v>0</v>
      </c>
      <c r="IP178" s="20">
        <f t="shared" si="467"/>
        <v>0</v>
      </c>
      <c r="IQ178" s="18">
        <v>42.93</v>
      </c>
      <c r="IR178" s="25">
        <f t="shared" si="611"/>
        <v>0</v>
      </c>
      <c r="IS178" s="25">
        <f t="shared" si="468"/>
        <v>0</v>
      </c>
      <c r="IT178" s="25">
        <f t="shared" si="469"/>
        <v>0</v>
      </c>
      <c r="IU178" s="25">
        <f>ROUND(IF(EN178="Cống tròn",IF(EN178="Cống tròn",IV178+FF178,0),IF(EN178="Cống hộp",IF(EN178="Cống hộp",IV178+GP178,0),IF(OR(EN178="Rãnh xây",EN178="Rãnh bê tông"),IF(OR(EN178="Rãnh xây",EN178="Rãnh bê tông"),IV178+GP178,0),IF(EN178="ống nhựa",IF(EN178="Ống nhựa",IV178+HT178,0),IF(EN178="Rãnh thang",IF(EN178="Rãnh thang",IQ178+#REF!,0),0))))),2)</f>
        <v>43.78</v>
      </c>
      <c r="IV178" s="18">
        <v>43.68</v>
      </c>
      <c r="IW178" s="25">
        <f t="shared" si="470"/>
        <v>43.78</v>
      </c>
      <c r="IX178" s="25">
        <f t="shared" si="471"/>
        <v>0</v>
      </c>
      <c r="IY178" s="25">
        <f t="shared" si="472"/>
        <v>0</v>
      </c>
      <c r="IZ178" s="25">
        <f t="shared" si="473"/>
        <v>0</v>
      </c>
      <c r="JA178" s="25">
        <f t="shared" si="474"/>
        <v>0</v>
      </c>
      <c r="JB178" s="18">
        <v>44.78</v>
      </c>
      <c r="JC178" s="20">
        <f>ROUND(IF(EN178="Cống tròn",IF(EN178="Cống tròn",IF(EU178="Không có móng",JS178-FF178,IF(EU178="Đế",JR178-FN178,IF(OR(EU178="Móng bê tông",EU178="Móng bê tông kết hợp đế"),JK178-FJ178,0))),0),IF(EN178="Cống hộp",IF(AND(EN178="Cống hộp",EU178="Không có móng"),JS178-GF178,IF(AND(EN178="Cống hộp",EU178="Móng bê tông"),JL178-GB178,0)),IF(OR(EN178="Rãnh xây",EN178="Rãnh bê tông"),IF(OR(EN178="Rãnh xây",EN178="Rãnh bê tông"),JM178-GB178,0),IF(EN178="Ống nhựa",IF(AND(EN178="Ống nhựa",EU178="Không đắp cát"),JS178-HT178,IF(AND(EN178="Ống nhựa",EU178="Đắp cát"),JJ178-HX178,0)),IF(EN178="Rãnh thang",IF(EN178="Rãnh thang",IF(EU178="Móng bê tông",#REF!-#REF!,JS178),0),0))))),2)</f>
        <v>42.38</v>
      </c>
      <c r="JD178" s="20">
        <f t="shared" si="612"/>
        <v>2.3999999999999986</v>
      </c>
      <c r="JE178" s="20">
        <f t="shared" si="475"/>
        <v>42.379999999999995</v>
      </c>
      <c r="JF178" s="20">
        <f t="shared" si="476"/>
        <v>0</v>
      </c>
      <c r="JG178" s="20">
        <f t="shared" si="477"/>
        <v>0</v>
      </c>
      <c r="JH178" s="20">
        <f t="shared" si="478"/>
        <v>0</v>
      </c>
      <c r="JI178" s="20">
        <f>IF(EN178="Rãnh thang",IF(AND(EN178="Rãnh thang",EU178="Móng bê tông"),JS178-#REF!,0),IF(EN178="Ống nhựa",IF(AND(EN178="Ống nhựa",EU178="Đắp cát"),JS178-HT178,0),IF(EN178="Cống tròn",IF(EN178="Cống tròn",IF(OR(EU178="Móng bê tông",EU178="Móng bê tông kết hợp đế"),JO178-FL178,0),0),IF(EN178="Cống hộp",IF(AND(EN178="Cống hộp",EU178="Móng bê tông"),JP178-GD178,0),IF(OR(EN178="Rãnh xây",EN178="Rãnh bê tông"),IF(AND(EN178="Rãnh xây",EU178="Móng bê tông"),JQ178-GD178,IF(AND(EN178="Rãnh bê tông",EU178="Móng bê tông"),JQ178-GD178,0)),0)))))</f>
        <v>42.379999999999995</v>
      </c>
      <c r="JJ178" s="20">
        <f t="shared" si="479"/>
        <v>0</v>
      </c>
      <c r="JK178" s="20">
        <f t="shared" si="480"/>
        <v>42.379999999999995</v>
      </c>
      <c r="JL178" s="20">
        <f t="shared" si="481"/>
        <v>0</v>
      </c>
      <c r="JM178" s="20">
        <f t="shared" si="482"/>
        <v>0</v>
      </c>
      <c r="JN178" s="20">
        <f t="shared" si="483"/>
        <v>42.58</v>
      </c>
      <c r="JO178" s="20">
        <f t="shared" si="484"/>
        <v>42.58</v>
      </c>
      <c r="JP178" s="20">
        <f t="shared" si="485"/>
        <v>0</v>
      </c>
      <c r="JQ178" s="20">
        <f t="shared" si="486"/>
        <v>0</v>
      </c>
      <c r="JR178" s="20">
        <f t="shared" si="487"/>
        <v>0</v>
      </c>
      <c r="JS178" s="26">
        <v>42.68</v>
      </c>
      <c r="JT178" s="25">
        <f t="shared" si="613"/>
        <v>0</v>
      </c>
      <c r="JU178" s="25">
        <f t="shared" si="488"/>
        <v>0</v>
      </c>
      <c r="JV178" s="25">
        <f t="shared" si="489"/>
        <v>0</v>
      </c>
      <c r="JW178" s="25">
        <f>ROUND(IF(EN178="Cống tròn",IF(EN178="Cống tròn",JX178+FF178,0),IF(EN178="Cống hộp",IF(EN178="Cống hộp",JX178+GP178,0),IF(OR(EN178="Rãnh xây",EN178="Rãnh bê tông"),IF(OR(EN178="Rãnh xây",EN178="Rãnh bê tông"),JX178+GP178,0),IF(EN178="ống nhựa",IF(EN178="Ống nhựa",JX178+HT178,0),IF(EN178="Rãnh thang",IF(EN178="Rãnh thang",JS178+#REF!,0),0))))),2)</f>
        <v>43.78</v>
      </c>
      <c r="JX178" s="27">
        <v>43.68</v>
      </c>
      <c r="JY178" s="25">
        <f t="shared" si="490"/>
        <v>43.78</v>
      </c>
      <c r="JZ178" s="25">
        <f t="shared" si="491"/>
        <v>0</v>
      </c>
      <c r="KA178" s="25">
        <f t="shared" si="492"/>
        <v>0</v>
      </c>
      <c r="KB178" s="25">
        <f t="shared" si="493"/>
        <v>0</v>
      </c>
      <c r="KC178" s="25">
        <f t="shared" si="494"/>
        <v>0</v>
      </c>
      <c r="KD178" s="28" t="s">
        <v>98</v>
      </c>
      <c r="KE178" s="27">
        <v>0</v>
      </c>
      <c r="KF178" s="25">
        <f t="shared" si="495"/>
        <v>2.3999999999999986</v>
      </c>
      <c r="KG178" s="25">
        <f t="shared" si="614"/>
        <v>2.3999999999999986</v>
      </c>
      <c r="KH178" s="27">
        <v>0</v>
      </c>
      <c r="KI178" s="25">
        <f t="shared" si="496"/>
        <v>2.3999999999999986</v>
      </c>
      <c r="KJ178" s="25">
        <f t="shared" si="615"/>
        <v>2.3999999999999986</v>
      </c>
      <c r="KK178" s="25">
        <f t="shared" si="497"/>
        <v>0</v>
      </c>
      <c r="KL178" s="25">
        <f t="shared" si="498"/>
        <v>0</v>
      </c>
      <c r="KM178" s="25">
        <f t="shared" si="616"/>
        <v>0</v>
      </c>
      <c r="KN178" s="25">
        <f t="shared" si="499"/>
        <v>0</v>
      </c>
      <c r="KO178" s="25">
        <f t="shared" si="500"/>
        <v>0</v>
      </c>
      <c r="KP178" s="25">
        <f t="shared" si="617"/>
        <v>0</v>
      </c>
      <c r="KQ178" s="25">
        <f t="shared" si="501"/>
        <v>0.2</v>
      </c>
      <c r="KR178" s="25">
        <f t="shared" si="502"/>
        <v>0.2</v>
      </c>
      <c r="KS178" s="25">
        <f t="shared" si="618"/>
        <v>0.2</v>
      </c>
      <c r="KT178" s="25">
        <f t="shared" si="503"/>
        <v>0</v>
      </c>
      <c r="KU178" s="25">
        <f t="shared" si="504"/>
        <v>0</v>
      </c>
      <c r="KV178" s="25">
        <f t="shared" si="619"/>
        <v>0</v>
      </c>
      <c r="KW178" s="25">
        <f t="shared" si="505"/>
        <v>0</v>
      </c>
      <c r="KX178" s="25">
        <f t="shared" si="506"/>
        <v>0</v>
      </c>
      <c r="KY178" s="25">
        <f t="shared" si="620"/>
        <v>0</v>
      </c>
      <c r="KZ178" s="25">
        <f t="shared" si="507"/>
        <v>0</v>
      </c>
      <c r="LA178" s="25">
        <f t="shared" si="508"/>
        <v>0</v>
      </c>
      <c r="LB178" s="25">
        <f t="shared" si="621"/>
        <v>0</v>
      </c>
      <c r="LC178" s="25">
        <f t="shared" si="509"/>
        <v>1.4</v>
      </c>
      <c r="LD178" s="25">
        <f t="shared" si="510"/>
        <v>1.4</v>
      </c>
      <c r="LE178" s="25">
        <f t="shared" si="622"/>
        <v>1.4</v>
      </c>
      <c r="LF178" s="25">
        <f t="shared" si="511"/>
        <v>0</v>
      </c>
      <c r="LG178" s="25">
        <f t="shared" si="512"/>
        <v>0</v>
      </c>
      <c r="LH178" s="25">
        <f t="shared" si="623"/>
        <v>0</v>
      </c>
      <c r="LI178" s="25">
        <f t="shared" si="513"/>
        <v>0</v>
      </c>
      <c r="LJ178" s="25">
        <f t="shared" si="514"/>
        <v>0</v>
      </c>
      <c r="LK178" s="25">
        <f t="shared" si="624"/>
        <v>0</v>
      </c>
      <c r="LL178" s="25">
        <f t="shared" si="515"/>
        <v>0</v>
      </c>
      <c r="LM178" s="25">
        <f t="shared" si="516"/>
        <v>0</v>
      </c>
      <c r="LN178" s="25">
        <f t="shared" si="625"/>
        <v>0</v>
      </c>
      <c r="LO178" s="25">
        <f t="shared" si="517"/>
        <v>0</v>
      </c>
      <c r="LP178" s="25">
        <f t="shared" si="518"/>
        <v>0</v>
      </c>
      <c r="LQ178" s="25">
        <f t="shared" si="626"/>
        <v>0</v>
      </c>
      <c r="LR178" s="25">
        <f t="shared" si="519"/>
        <v>0</v>
      </c>
      <c r="LS178" s="25">
        <f t="shared" si="520"/>
        <v>0</v>
      </c>
      <c r="LT178" s="25">
        <f t="shared" si="627"/>
        <v>0</v>
      </c>
      <c r="LU178" s="25">
        <f t="shared" si="521"/>
        <v>0</v>
      </c>
      <c r="LV178" s="25">
        <f t="shared" si="522"/>
        <v>0</v>
      </c>
      <c r="LW178" s="25">
        <f t="shared" si="628"/>
        <v>0</v>
      </c>
      <c r="LX178" s="25">
        <f t="shared" si="523"/>
        <v>0</v>
      </c>
      <c r="LY178" s="25">
        <f t="shared" si="524"/>
        <v>0</v>
      </c>
      <c r="LZ178" s="25">
        <f t="shared" si="629"/>
        <v>0</v>
      </c>
      <c r="MA178" s="25">
        <f t="shared" si="525"/>
        <v>0</v>
      </c>
      <c r="MB178" s="25">
        <f t="shared" si="526"/>
        <v>0</v>
      </c>
      <c r="MC178" s="25">
        <f t="shared" si="630"/>
        <v>0</v>
      </c>
      <c r="MD178" s="25">
        <f t="shared" si="527"/>
        <v>0</v>
      </c>
      <c r="ME178" s="25">
        <f t="shared" si="528"/>
        <v>0</v>
      </c>
      <c r="MF178" s="25">
        <f t="shared" si="631"/>
        <v>0</v>
      </c>
      <c r="MG178" s="25">
        <f t="shared" si="529"/>
        <v>0</v>
      </c>
      <c r="MH178" s="25">
        <f t="shared" si="530"/>
        <v>0</v>
      </c>
      <c r="MI178" s="25">
        <f t="shared" si="632"/>
        <v>0</v>
      </c>
      <c r="MJ178" s="25">
        <f t="shared" si="531"/>
        <v>0</v>
      </c>
      <c r="MK178" s="25">
        <f t="shared" si="532"/>
        <v>0</v>
      </c>
      <c r="ML178" s="25">
        <f t="shared" si="633"/>
        <v>0</v>
      </c>
      <c r="MM178" s="25">
        <f t="shared" si="533"/>
        <v>0</v>
      </c>
      <c r="MN178" s="25">
        <f t="shared" si="534"/>
        <v>0</v>
      </c>
      <c r="MO178" s="25">
        <f t="shared" si="634"/>
        <v>0</v>
      </c>
      <c r="MP178" s="25">
        <f t="shared" si="535"/>
        <v>0</v>
      </c>
      <c r="MQ178" s="25">
        <f t="shared" si="536"/>
        <v>0</v>
      </c>
      <c r="MR178" s="25">
        <f t="shared" si="635"/>
        <v>0</v>
      </c>
      <c r="MS178" s="29">
        <v>1.4</v>
      </c>
      <c r="MT178" s="29">
        <v>0</v>
      </c>
      <c r="MU178" s="29">
        <v>1</v>
      </c>
      <c r="MV178" s="29">
        <v>1</v>
      </c>
      <c r="MW178" s="25">
        <f t="shared" si="537"/>
        <v>1.4</v>
      </c>
      <c r="MX178" s="25">
        <f t="shared" si="538"/>
        <v>3.36</v>
      </c>
      <c r="MY178" s="25">
        <f t="shared" si="539"/>
        <v>0</v>
      </c>
      <c r="MZ178" s="25">
        <f t="shared" si="540"/>
        <v>0</v>
      </c>
      <c r="NA178" s="25">
        <f t="shared" si="541"/>
        <v>1.4</v>
      </c>
      <c r="NB178" s="25">
        <f t="shared" si="542"/>
        <v>3.36</v>
      </c>
      <c r="NC178" s="25">
        <f t="shared" si="543"/>
        <v>0</v>
      </c>
      <c r="ND178" s="25">
        <f t="shared" si="544"/>
        <v>0</v>
      </c>
      <c r="NE178" s="25">
        <f t="shared" si="636"/>
        <v>1.4</v>
      </c>
      <c r="NF178" s="25">
        <f t="shared" si="636"/>
        <v>3.36</v>
      </c>
      <c r="NG178" s="25">
        <f t="shared" si="636"/>
        <v>0</v>
      </c>
      <c r="NH178" s="25">
        <f t="shared" si="545"/>
        <v>0</v>
      </c>
      <c r="NI178" s="25">
        <f t="shared" si="546"/>
        <v>126</v>
      </c>
      <c r="NJ178" s="25">
        <f t="shared" si="547"/>
        <v>0</v>
      </c>
      <c r="NK178" s="25">
        <f t="shared" si="548"/>
        <v>126</v>
      </c>
      <c r="NL178" s="25">
        <f t="shared" si="549"/>
        <v>68.2</v>
      </c>
      <c r="NM178" s="25">
        <f t="shared" si="550"/>
        <v>0</v>
      </c>
      <c r="NN178" s="25">
        <f t="shared" si="637"/>
        <v>68.2</v>
      </c>
      <c r="NO178" s="25">
        <f t="shared" si="551"/>
        <v>0</v>
      </c>
      <c r="NP178" s="25">
        <f t="shared" si="552"/>
        <v>0</v>
      </c>
      <c r="NQ178" s="25">
        <f t="shared" si="638"/>
        <v>0</v>
      </c>
      <c r="NR178" s="25">
        <f t="shared" si="553"/>
        <v>0</v>
      </c>
      <c r="NS178" s="25">
        <f t="shared" si="554"/>
        <v>0</v>
      </c>
      <c r="NT178" s="25">
        <f t="shared" si="639"/>
        <v>0</v>
      </c>
      <c r="NU178" s="25">
        <f t="shared" si="555"/>
        <v>0</v>
      </c>
      <c r="NV178" s="25">
        <f t="shared" si="556"/>
        <v>0</v>
      </c>
      <c r="NW178" s="25">
        <f t="shared" si="640"/>
        <v>0</v>
      </c>
      <c r="NX178" s="25">
        <f t="shared" si="641"/>
        <v>68.2</v>
      </c>
      <c r="NY178" s="25">
        <f t="shared" si="641"/>
        <v>0</v>
      </c>
      <c r="NZ178" s="25">
        <f t="shared" si="642"/>
        <v>68.2</v>
      </c>
      <c r="OA178" s="25">
        <f t="shared" si="643"/>
        <v>57.8</v>
      </c>
      <c r="OB178" s="25">
        <f t="shared" si="643"/>
        <v>0</v>
      </c>
      <c r="OC178" s="25">
        <f t="shared" si="644"/>
        <v>57.8</v>
      </c>
      <c r="OD178" s="25">
        <f t="shared" si="645"/>
        <v>68.2</v>
      </c>
      <c r="OE178" s="25">
        <f t="shared" si="645"/>
        <v>0</v>
      </c>
      <c r="OF178" s="25">
        <f t="shared" si="645"/>
        <v>68.2</v>
      </c>
      <c r="OG178" s="25">
        <f t="shared" si="557"/>
        <v>0</v>
      </c>
      <c r="OH178" s="25">
        <f t="shared" si="558"/>
        <v>0</v>
      </c>
      <c r="OI178" s="25">
        <f t="shared" si="559"/>
        <v>0</v>
      </c>
      <c r="OJ178" s="25">
        <f t="shared" si="560"/>
        <v>0</v>
      </c>
      <c r="OK178" s="25">
        <f t="shared" si="561"/>
        <v>0</v>
      </c>
      <c r="OL178" s="25">
        <f t="shared" si="562"/>
        <v>0</v>
      </c>
      <c r="OM178" s="25">
        <f t="shared" si="646"/>
        <v>0</v>
      </c>
      <c r="ON178" s="25">
        <f t="shared" si="646"/>
        <v>0</v>
      </c>
      <c r="OO178" s="25">
        <f t="shared" si="646"/>
        <v>0</v>
      </c>
      <c r="OP178" s="25">
        <f t="shared" si="563"/>
        <v>0</v>
      </c>
      <c r="OQ178" s="25">
        <f t="shared" si="564"/>
        <v>0</v>
      </c>
      <c r="OR178" s="25">
        <f t="shared" si="647"/>
        <v>0</v>
      </c>
      <c r="OS178" s="19">
        <v>535909.56000000006</v>
      </c>
      <c r="OT178" s="19">
        <v>2370669.4500000002</v>
      </c>
    </row>
    <row r="179" spans="1:410" ht="33" customHeight="1" x14ac:dyDescent="0.25">
      <c r="A179" s="18"/>
      <c r="B179" s="18" t="s">
        <v>939</v>
      </c>
      <c r="C179" s="18">
        <v>1199.3599999999999</v>
      </c>
      <c r="D179" s="16" t="e">
        <f>_xlfn.IFNA(INDEX(#REF!,MATCH(E179,#REF!,0)),0)</f>
        <v>#REF!</v>
      </c>
      <c r="E179" s="18" t="s">
        <v>970</v>
      </c>
      <c r="F179" s="16" t="s">
        <v>765</v>
      </c>
      <c r="G179" s="16" t="s">
        <v>766</v>
      </c>
      <c r="H179" s="16" t="s">
        <v>767</v>
      </c>
      <c r="I179" s="16" t="s">
        <v>768</v>
      </c>
      <c r="J179" s="16" t="s">
        <v>769</v>
      </c>
      <c r="K179" s="16" t="s">
        <v>770</v>
      </c>
      <c r="L179" s="16" t="s">
        <v>771</v>
      </c>
      <c r="M179" s="18">
        <v>1.64</v>
      </c>
      <c r="N179" s="18">
        <v>1.94</v>
      </c>
      <c r="O179" s="18">
        <v>2.04</v>
      </c>
      <c r="P179" s="18">
        <v>2.34</v>
      </c>
      <c r="Q179" s="18">
        <v>0.1</v>
      </c>
      <c r="R179" s="18">
        <v>1.8399999999999999</v>
      </c>
      <c r="S179" s="18">
        <v>2.14</v>
      </c>
      <c r="T179" s="18">
        <v>0.2</v>
      </c>
      <c r="U179" s="18">
        <v>0</v>
      </c>
      <c r="V179" s="18">
        <v>0</v>
      </c>
      <c r="W179" s="18">
        <v>0</v>
      </c>
      <c r="X179" s="18">
        <v>1.64</v>
      </c>
      <c r="Y179" s="18">
        <v>1.9</v>
      </c>
      <c r="Z179" s="20">
        <f t="shared" si="565"/>
        <v>2.1</v>
      </c>
      <c r="AA179" s="18">
        <v>0.22</v>
      </c>
      <c r="AB179" s="18">
        <v>0</v>
      </c>
      <c r="AC179" s="18">
        <v>0</v>
      </c>
      <c r="AD179" s="18">
        <v>0</v>
      </c>
      <c r="AE179" s="18">
        <v>0</v>
      </c>
      <c r="AF179" s="18">
        <v>0</v>
      </c>
      <c r="AG179" s="18">
        <v>1.2</v>
      </c>
      <c r="AH179" s="18">
        <v>1.5</v>
      </c>
      <c r="AI179" s="20">
        <f t="shared" si="566"/>
        <v>2.25</v>
      </c>
      <c r="AJ179" s="18">
        <v>0</v>
      </c>
      <c r="AK179" s="18">
        <v>0</v>
      </c>
      <c r="AL179" s="20">
        <f t="shared" si="567"/>
        <v>0</v>
      </c>
      <c r="AM179" s="18">
        <v>1.64</v>
      </c>
      <c r="AN179" s="18">
        <v>1.5</v>
      </c>
      <c r="AO179" s="18">
        <v>0.15</v>
      </c>
      <c r="AP179" s="18">
        <v>0.22</v>
      </c>
      <c r="AQ179" s="18">
        <v>1.64</v>
      </c>
      <c r="AR179" s="18">
        <v>1.72</v>
      </c>
      <c r="AS179" s="18">
        <v>0.12</v>
      </c>
      <c r="AT179" s="18">
        <v>0.11</v>
      </c>
      <c r="AU179" s="18">
        <v>0</v>
      </c>
      <c r="AV179" s="18">
        <v>1</v>
      </c>
      <c r="AW179" s="18">
        <v>0</v>
      </c>
      <c r="AX179" s="18">
        <v>0</v>
      </c>
      <c r="AY179" s="18">
        <v>0</v>
      </c>
      <c r="AZ179" s="18">
        <v>0</v>
      </c>
      <c r="BA179" s="18">
        <v>0</v>
      </c>
      <c r="BB179" s="18">
        <v>0</v>
      </c>
      <c r="BC179" s="18">
        <v>0</v>
      </c>
      <c r="BD179" s="18">
        <v>0</v>
      </c>
      <c r="BE179" s="18">
        <v>2</v>
      </c>
      <c r="BF179" s="18">
        <v>0</v>
      </c>
      <c r="BG179" s="18">
        <v>0</v>
      </c>
      <c r="BH179" s="18">
        <v>0</v>
      </c>
      <c r="BI179" s="18">
        <v>0</v>
      </c>
      <c r="BJ179" s="18">
        <v>0</v>
      </c>
      <c r="BK179" s="18">
        <v>0</v>
      </c>
      <c r="BL179" s="18">
        <v>0</v>
      </c>
      <c r="BM179" s="18">
        <v>0</v>
      </c>
      <c r="BN179" s="18">
        <v>0</v>
      </c>
      <c r="BO179" s="18">
        <v>0</v>
      </c>
      <c r="BP179" s="18">
        <v>0</v>
      </c>
      <c r="BQ179" s="18">
        <v>0</v>
      </c>
      <c r="BR179" s="18">
        <v>0</v>
      </c>
      <c r="BS179" s="18">
        <v>0</v>
      </c>
      <c r="BT179" s="18">
        <v>0</v>
      </c>
      <c r="BU179" s="18">
        <v>0</v>
      </c>
      <c r="BV179" s="18">
        <v>0</v>
      </c>
      <c r="BW179" s="18">
        <v>0</v>
      </c>
      <c r="BX179" s="18">
        <v>0</v>
      </c>
      <c r="BY179" s="18">
        <v>0</v>
      </c>
      <c r="BZ179" s="18">
        <v>0</v>
      </c>
      <c r="CA179" s="16" t="e">
        <f>_xlfn.IFNA(IF(RIGHT(D179,2)="=G",0,INDEX(#REF!,MATCH(E179,#REF!,0))),0)</f>
        <v>#REF!</v>
      </c>
      <c r="CB179" s="16" t="s">
        <v>776</v>
      </c>
      <c r="CC179" s="18">
        <v>0</v>
      </c>
      <c r="CD179" s="18">
        <v>0</v>
      </c>
      <c r="CE179" s="18">
        <v>1.4</v>
      </c>
      <c r="CF179" s="18">
        <v>0.85</v>
      </c>
      <c r="CG179" s="18">
        <v>0.12</v>
      </c>
      <c r="CH179" s="18">
        <v>2</v>
      </c>
      <c r="CI179" s="16" t="s">
        <v>98</v>
      </c>
      <c r="CJ179" s="18">
        <v>0</v>
      </c>
      <c r="CK179" s="20">
        <f t="shared" si="432"/>
        <v>2.7</v>
      </c>
      <c r="CL179" s="20">
        <f t="shared" si="568"/>
        <v>2.7</v>
      </c>
      <c r="CM179" s="18">
        <v>50.79</v>
      </c>
      <c r="CN179" s="18">
        <v>44.78</v>
      </c>
      <c r="CO179" s="18">
        <v>43.941000000000003</v>
      </c>
      <c r="CP179" s="22">
        <f t="shared" si="433"/>
        <v>44.78</v>
      </c>
      <c r="CQ179" s="22">
        <f t="shared" si="434"/>
        <v>42.08</v>
      </c>
      <c r="CR179" s="22">
        <f t="shared" si="569"/>
        <v>2.7</v>
      </c>
      <c r="CS179" s="22">
        <f t="shared" si="435"/>
        <v>42.18</v>
      </c>
      <c r="CT179" s="22">
        <f t="shared" si="436"/>
        <v>42.38</v>
      </c>
      <c r="CU179" s="18">
        <v>42.38</v>
      </c>
      <c r="CV179" s="22">
        <f t="shared" si="570"/>
        <v>2.1</v>
      </c>
      <c r="CW179" s="22">
        <f t="shared" si="437"/>
        <v>0</v>
      </c>
      <c r="CX179" s="22">
        <f t="shared" si="438"/>
        <v>0</v>
      </c>
      <c r="CY179" s="22">
        <f t="shared" si="439"/>
        <v>44.51</v>
      </c>
      <c r="CZ179" s="22">
        <f t="shared" si="440"/>
        <v>44.66</v>
      </c>
      <c r="DA179" s="18">
        <v>44.78</v>
      </c>
      <c r="DB179" s="20">
        <f t="shared" si="571"/>
        <v>2.7</v>
      </c>
      <c r="DC179" s="20">
        <f t="shared" si="572"/>
        <v>0</v>
      </c>
      <c r="DD179" s="20">
        <f t="shared" si="573"/>
        <v>2.7</v>
      </c>
      <c r="DE179" s="20">
        <f t="shared" si="441"/>
        <v>0.1</v>
      </c>
      <c r="DF179" s="20">
        <f t="shared" si="442"/>
        <v>0.2</v>
      </c>
      <c r="DG179" s="20">
        <f t="shared" si="443"/>
        <v>2.37</v>
      </c>
      <c r="DH179" s="20">
        <f t="shared" si="444"/>
        <v>0</v>
      </c>
      <c r="DI179" s="20">
        <f t="shared" si="445"/>
        <v>0</v>
      </c>
      <c r="DJ179" s="20">
        <f t="shared" si="446"/>
        <v>0</v>
      </c>
      <c r="DK179" s="20">
        <f t="shared" si="574"/>
        <v>2.67</v>
      </c>
      <c r="DL179" s="20">
        <f t="shared" si="575"/>
        <v>0</v>
      </c>
      <c r="DM179" s="20">
        <f t="shared" si="576"/>
        <v>3.0000000000000249E-2</v>
      </c>
      <c r="DN179" s="20">
        <f t="shared" si="577"/>
        <v>0</v>
      </c>
      <c r="DO179" s="18">
        <v>2.54</v>
      </c>
      <c r="DP179" s="18">
        <v>0</v>
      </c>
      <c r="DQ179" s="18">
        <v>1</v>
      </c>
      <c r="DR179" s="18">
        <v>1</v>
      </c>
      <c r="DS179" s="25">
        <f t="shared" si="578"/>
        <v>2.54</v>
      </c>
      <c r="DT179" s="25">
        <f t="shared" si="579"/>
        <v>0</v>
      </c>
      <c r="DU179" s="25">
        <f t="shared" si="580"/>
        <v>6.86</v>
      </c>
      <c r="DV179" s="25">
        <f t="shared" si="581"/>
        <v>0</v>
      </c>
      <c r="DW179" s="25">
        <f t="shared" si="582"/>
        <v>6.86</v>
      </c>
      <c r="DX179" s="25">
        <f t="shared" si="583"/>
        <v>13.99</v>
      </c>
      <c r="DY179" s="25">
        <f t="shared" si="584"/>
        <v>0</v>
      </c>
      <c r="DZ179" s="25">
        <f t="shared" si="585"/>
        <v>13.99</v>
      </c>
      <c r="EA179" s="25">
        <f t="shared" si="586"/>
        <v>8.81</v>
      </c>
      <c r="EB179" s="25">
        <f t="shared" si="587"/>
        <v>0</v>
      </c>
      <c r="EC179" s="25">
        <f t="shared" si="588"/>
        <v>8.81</v>
      </c>
      <c r="ED179" s="25">
        <f t="shared" si="589"/>
        <v>5.18</v>
      </c>
      <c r="EE179" s="25">
        <f t="shared" si="589"/>
        <v>0</v>
      </c>
      <c r="EF179" s="25">
        <f t="shared" si="590"/>
        <v>5.18</v>
      </c>
      <c r="EG179" s="25">
        <f t="shared" si="591"/>
        <v>8.81</v>
      </c>
      <c r="EH179" s="25">
        <f t="shared" si="591"/>
        <v>0</v>
      </c>
      <c r="EI179" s="25">
        <f t="shared" si="592"/>
        <v>8.81</v>
      </c>
      <c r="EJ179" s="18">
        <v>1199.3599999999999</v>
      </c>
      <c r="EK179" s="18">
        <v>1160.6600000000001</v>
      </c>
      <c r="EL179" s="18" t="s">
        <v>970</v>
      </c>
      <c r="EM179" s="18" t="s">
        <v>971</v>
      </c>
      <c r="EN179" s="16" t="s">
        <v>774</v>
      </c>
      <c r="EO179" s="16" t="s">
        <v>132</v>
      </c>
      <c r="EP179" s="16" t="e">
        <f>IF(OR(EN179="Cống tròn",EN179="Cống hộp",EN179="Ống nhựa"),INDEX(#REF!,MATCH(E179,#REF!,0)),IF(OR(EN179="Rãnh xây",EN179="Rãnh bê tông"),INDEX(#REF!,MATCH(E179,#REF!,0)),0))</f>
        <v>#REF!</v>
      </c>
      <c r="EQ179" s="18">
        <v>37.499999999999815</v>
      </c>
      <c r="ER179" s="18">
        <v>1</v>
      </c>
      <c r="ES179" s="25">
        <f t="shared" si="593"/>
        <v>37</v>
      </c>
      <c r="ET179" s="1" t="e">
        <f>_xlfn.IFNA(IF(EN179="Cống tròn",INDEX(#REF!,MATCH(E179,#REF!,0)),IF(EN179="Cống hộp",INDEX(#REF!,MATCH(E179,#REF!,0)),EU179&amp;" ,"&amp;EV179)),0)</f>
        <v>#REF!</v>
      </c>
      <c r="EU179" s="16" t="s">
        <v>769</v>
      </c>
      <c r="EV179" s="16" t="s">
        <v>775</v>
      </c>
      <c r="EW179" s="16" t="e">
        <f>_xlfn.IFNA(INDEX(#REF!,MATCH(E179,#REF!,0)),0)</f>
        <v>#REF!</v>
      </c>
      <c r="EX179" s="16"/>
      <c r="EY179" s="18">
        <v>0</v>
      </c>
      <c r="EZ179" s="18">
        <v>0</v>
      </c>
      <c r="FA179" s="18">
        <v>0</v>
      </c>
      <c r="FB179" s="19">
        <v>0</v>
      </c>
      <c r="FC179" s="19">
        <v>0</v>
      </c>
      <c r="FD179" s="25">
        <f t="shared" si="447"/>
        <v>0</v>
      </c>
      <c r="FE179" s="25">
        <f t="shared" si="594"/>
        <v>0</v>
      </c>
      <c r="FF179" s="18">
        <v>0.1</v>
      </c>
      <c r="FG179" s="18">
        <v>2</v>
      </c>
      <c r="FH179" s="18">
        <v>1</v>
      </c>
      <c r="FI179" s="25">
        <f t="shared" si="595"/>
        <v>1.2</v>
      </c>
      <c r="FJ179" s="18">
        <v>0</v>
      </c>
      <c r="FK179" s="18">
        <v>0</v>
      </c>
      <c r="FL179" s="18">
        <v>0.2</v>
      </c>
      <c r="FM179" s="18">
        <v>1.4</v>
      </c>
      <c r="FN179" s="18">
        <v>0</v>
      </c>
      <c r="FO179" s="25">
        <f t="shared" si="596"/>
        <v>1.4</v>
      </c>
      <c r="FP179" s="18">
        <v>1.4999999999999999E-2</v>
      </c>
      <c r="FQ179" s="18">
        <v>1</v>
      </c>
      <c r="FR179" s="25">
        <f t="shared" si="448"/>
        <v>36</v>
      </c>
      <c r="FS179" s="25">
        <f t="shared" si="449"/>
        <v>0.52500000000000002</v>
      </c>
      <c r="FT179" s="25">
        <f t="shared" si="450"/>
        <v>36.524999999999999</v>
      </c>
      <c r="FU179" s="25">
        <f t="shared" si="451"/>
        <v>-0.97499999999981668</v>
      </c>
      <c r="FV179" s="25" t="str">
        <f t="shared" si="597"/>
        <v>Thêm 01</v>
      </c>
      <c r="FW179" s="25">
        <f t="shared" si="598"/>
        <v>0.04</v>
      </c>
      <c r="FX179" s="16"/>
      <c r="FY179" s="16"/>
      <c r="FZ179" s="16"/>
      <c r="GA179" s="16"/>
      <c r="GB179" s="19">
        <v>0</v>
      </c>
      <c r="GC179" s="19">
        <v>0</v>
      </c>
      <c r="GD179" s="19">
        <v>0</v>
      </c>
      <c r="GE179" s="19">
        <v>0</v>
      </c>
      <c r="GF179" s="19">
        <v>0</v>
      </c>
      <c r="GG179" s="19">
        <v>0</v>
      </c>
      <c r="GH179" s="19">
        <v>0</v>
      </c>
      <c r="GI179" s="19">
        <v>0</v>
      </c>
      <c r="GJ179" s="19">
        <v>0</v>
      </c>
      <c r="GK179" s="19">
        <v>0</v>
      </c>
      <c r="GL179" s="25">
        <f t="shared" si="452"/>
        <v>0</v>
      </c>
      <c r="GM179" s="25">
        <f t="shared" si="599"/>
        <v>0</v>
      </c>
      <c r="GN179" s="19">
        <v>0</v>
      </c>
      <c r="GO179" s="19">
        <v>0</v>
      </c>
      <c r="GP179" s="19">
        <v>0</v>
      </c>
      <c r="GQ179" s="19">
        <v>0</v>
      </c>
      <c r="GR179" s="1" t="e">
        <f>_xlfn.IFNA(INDEX(#REF!,MATCH(E179,#REF!,0)),0)</f>
        <v>#REF!</v>
      </c>
      <c r="GS179" s="16"/>
      <c r="GT179" s="18">
        <v>0</v>
      </c>
      <c r="GU179" s="18">
        <v>0</v>
      </c>
      <c r="GV179" s="18">
        <v>0</v>
      </c>
      <c r="GW179" s="18">
        <v>0</v>
      </c>
      <c r="GX179" s="25">
        <f t="shared" si="453"/>
        <v>0</v>
      </c>
      <c r="GY179" s="25">
        <f t="shared" si="454"/>
        <v>0</v>
      </c>
      <c r="GZ179" s="25">
        <f t="shared" si="600"/>
        <v>0</v>
      </c>
      <c r="HA179" s="1" t="e" cm="1">
        <f t="array" ref="HA179">INDEX(#REF!,MATCH(EJ179&amp;EK179&amp;HD179&amp;HE179&amp;HF179,#REF!&amp;#REF!&amp;#REF!&amp;#REF!&amp;#REF!,0))</f>
        <v>#REF!</v>
      </c>
      <c r="HB179" s="16"/>
      <c r="HC179" s="25">
        <f t="shared" si="601"/>
        <v>0</v>
      </c>
      <c r="HD179" s="18">
        <v>0</v>
      </c>
      <c r="HE179" s="18">
        <v>0</v>
      </c>
      <c r="HF179" s="18">
        <v>0</v>
      </c>
      <c r="HG179" s="1" t="e" cm="1">
        <f t="array" ref="HG179">INDEX(#REF!,MATCH(EJ179&amp;EK179&amp;HJ179&amp;HK179&amp;HL179,#REF!&amp;#REF!&amp;#REF!&amp;#REF!&amp;#REF!,0))</f>
        <v>#REF!</v>
      </c>
      <c r="HH179" s="16"/>
      <c r="HI179" s="25">
        <f t="shared" si="602"/>
        <v>0</v>
      </c>
      <c r="HJ179" s="25">
        <f t="shared" si="603"/>
        <v>0</v>
      </c>
      <c r="HK179" s="19">
        <v>0</v>
      </c>
      <c r="HL179" s="19">
        <v>0</v>
      </c>
      <c r="HM179" s="18">
        <v>0.01</v>
      </c>
      <c r="HN179" s="18">
        <v>1</v>
      </c>
      <c r="HO179" s="25">
        <f t="shared" si="604"/>
        <v>0</v>
      </c>
      <c r="HP179" s="25">
        <f t="shared" si="605"/>
        <v>0</v>
      </c>
      <c r="HQ179" s="25">
        <f t="shared" si="606"/>
        <v>0</v>
      </c>
      <c r="HR179" s="25">
        <f t="shared" si="607"/>
        <v>0</v>
      </c>
      <c r="HS179" s="25">
        <f t="shared" si="608"/>
        <v>0</v>
      </c>
      <c r="HT179" s="19">
        <v>0</v>
      </c>
      <c r="HU179" s="19">
        <v>0</v>
      </c>
      <c r="HV179" s="19">
        <v>0</v>
      </c>
      <c r="HW179" s="25">
        <f t="shared" si="609"/>
        <v>0</v>
      </c>
      <c r="HX179" s="19">
        <v>0</v>
      </c>
      <c r="HY179" s="19">
        <v>0</v>
      </c>
      <c r="HZ179" s="18">
        <v>44.78</v>
      </c>
      <c r="IA179" s="20">
        <f>ROUND(IF(EN179="Cống tròn",IF(EN179="Cống tròn",IF(EU179="Không có móng",IQ179-FF179,IF(EU179="Đế",IP179-FN179,IF(OR(EU179="Móng bê tông",EU179="Móng bê tông kết hợp đế"),II179-FJ179,0))),0),IF(EN179="Cống hộp",IF(AND(EN179="Cống hộp",EU179="Không có móng"),IQ179-GF179,IF(AND(EN179="Cống hộp",EU179="Móng bê tông"),IJ179-GB179,0)),IF(OR(EN179="Rãnh xây",EN179="Rãnh bê tông"),IF(OR(EN179="Rãnh xây",EN179="Rãnh bê tông"),IK179-GB179,0),IF(EN179="Ống nhựa",IF(AND(EN179="Ống nhựa",EU179="Không đắp cát"),IQ179-HT179,IF(AND(EN179="Ống nhựa",EU179="Đắp cát"),IH179-HX179,0)),IF(EN179="Rãnh thang",IF(EN179="Rãnh thang",IF(EU179="Móng bê tông",#REF!-#REF!,IQ179),0),0))))),2)</f>
        <v>42.38</v>
      </c>
      <c r="IB179" s="20">
        <f t="shared" si="610"/>
        <v>2.3999999999999986</v>
      </c>
      <c r="IC179" s="20">
        <f t="shared" si="455"/>
        <v>42.379999999999995</v>
      </c>
      <c r="ID179" s="20">
        <f t="shared" si="456"/>
        <v>0</v>
      </c>
      <c r="IE179" s="20">
        <f t="shared" si="457"/>
        <v>0</v>
      </c>
      <c r="IF179" s="20">
        <f t="shared" si="458"/>
        <v>0</v>
      </c>
      <c r="IG179" s="20">
        <f>IF(EN179="Rãnh thang",IF(AND(EN179="Rãnh thang",EU179="Móng bê tông"),IQ179-#REF!,0),IF(EN179="Ống nhựa",IF(AND(EN179="Ống nhựa",EU179="Đắp cát"),IQ179-HT179,0),IF(EN179="Cống tròn",IF(EN179="Cống tròn",IF(OR(EU179="Móng bê tông",EU179="Móng bê tông kết hợp đế"),IM179-FL179,0),0),IF(EN179="Cống hộp",IF(AND(EN179="Cống hộp",EU179="Móng bê tông"),IN179-GD179,0),IF(OR(EN179="Rãnh xây",EN179="Rãnh bê tông"),IF(AND(EN179="Rãnh xây",EU179="Móng bê tông"),IO179-GD179,IF(AND(EN179="Rãnh bê tông",EU179="Móng bê tông"),IO179-GD179,0)),0)))))</f>
        <v>42.379999999999995</v>
      </c>
      <c r="IH179" s="20">
        <f t="shared" si="459"/>
        <v>0</v>
      </c>
      <c r="II179" s="20">
        <f t="shared" si="460"/>
        <v>42.379999999999995</v>
      </c>
      <c r="IJ179" s="20">
        <f t="shared" si="461"/>
        <v>0</v>
      </c>
      <c r="IK179" s="20">
        <f t="shared" si="462"/>
        <v>0</v>
      </c>
      <c r="IL179" s="20">
        <f t="shared" si="463"/>
        <v>42.58</v>
      </c>
      <c r="IM179" s="20">
        <f t="shared" si="464"/>
        <v>42.58</v>
      </c>
      <c r="IN179" s="20">
        <f t="shared" si="465"/>
        <v>0</v>
      </c>
      <c r="IO179" s="20">
        <f t="shared" si="466"/>
        <v>0</v>
      </c>
      <c r="IP179" s="20">
        <f t="shared" si="467"/>
        <v>0</v>
      </c>
      <c r="IQ179" s="18">
        <v>42.68</v>
      </c>
      <c r="IR179" s="25">
        <f t="shared" si="611"/>
        <v>0</v>
      </c>
      <c r="IS179" s="25">
        <f t="shared" si="468"/>
        <v>0</v>
      </c>
      <c r="IT179" s="25">
        <f t="shared" si="469"/>
        <v>0</v>
      </c>
      <c r="IU179" s="25">
        <f>ROUND(IF(EN179="Cống tròn",IF(EN179="Cống tròn",IV179+FF179,0),IF(EN179="Cống hộp",IF(EN179="Cống hộp",IV179+GP179,0),IF(OR(EN179="Rãnh xây",EN179="Rãnh bê tông"),IF(OR(EN179="Rãnh xây",EN179="Rãnh bê tông"),IV179+GP179,0),IF(EN179="ống nhựa",IF(EN179="Ống nhựa",IV179+HT179,0),IF(EN179="Rãnh thang",IF(EN179="Rãnh thang",IQ179+#REF!,0),0))))),2)</f>
        <v>43.53</v>
      </c>
      <c r="IV179" s="18">
        <v>43.43</v>
      </c>
      <c r="IW179" s="25">
        <f t="shared" si="470"/>
        <v>43.53</v>
      </c>
      <c r="IX179" s="25">
        <f t="shared" si="471"/>
        <v>0</v>
      </c>
      <c r="IY179" s="25">
        <f t="shared" si="472"/>
        <v>0</v>
      </c>
      <c r="IZ179" s="25">
        <f t="shared" si="473"/>
        <v>0</v>
      </c>
      <c r="JA179" s="25">
        <f t="shared" si="474"/>
        <v>0</v>
      </c>
      <c r="JB179" s="18">
        <v>44.53</v>
      </c>
      <c r="JC179" s="20">
        <f>ROUND(IF(EN179="Cống tròn",IF(EN179="Cống tròn",IF(EU179="Không có móng",JS179-FF179,IF(EU179="Đế",JR179-FN179,IF(OR(EU179="Móng bê tông",EU179="Móng bê tông kết hợp đế"),JK179-FJ179,0))),0),IF(EN179="Cống hộp",IF(AND(EN179="Cống hộp",EU179="Không có móng"),JS179-GF179,IF(AND(EN179="Cống hộp",EU179="Móng bê tông"),JL179-GB179,0)),IF(OR(EN179="Rãnh xây",EN179="Rãnh bê tông"),IF(OR(EN179="Rãnh xây",EN179="Rãnh bê tông"),JM179-GB179,0),IF(EN179="Ống nhựa",IF(AND(EN179="Ống nhựa",EU179="Không đắp cát"),JS179-HT179,IF(AND(EN179="Ống nhựa",EU179="Đắp cát"),JJ179-HX179,0)),IF(EN179="Rãnh thang",IF(EN179="Rãnh thang",IF(EU179="Móng bê tông",#REF!-#REF!,JS179),0),0))))),2)</f>
        <v>42.13</v>
      </c>
      <c r="JD179" s="20">
        <f t="shared" si="612"/>
        <v>2.3999999999999986</v>
      </c>
      <c r="JE179" s="20">
        <f t="shared" si="475"/>
        <v>42.129999999999995</v>
      </c>
      <c r="JF179" s="20">
        <f t="shared" si="476"/>
        <v>0</v>
      </c>
      <c r="JG179" s="20">
        <f t="shared" si="477"/>
        <v>0</v>
      </c>
      <c r="JH179" s="20">
        <f t="shared" si="478"/>
        <v>0</v>
      </c>
      <c r="JI179" s="20">
        <f>IF(EN179="Rãnh thang",IF(AND(EN179="Rãnh thang",EU179="Móng bê tông"),JS179-#REF!,0),IF(EN179="Ống nhựa",IF(AND(EN179="Ống nhựa",EU179="Đắp cát"),JS179-HT179,0),IF(EN179="Cống tròn",IF(EN179="Cống tròn",IF(OR(EU179="Móng bê tông",EU179="Móng bê tông kết hợp đế"),JO179-FL179,0),0),IF(EN179="Cống hộp",IF(AND(EN179="Cống hộp",EU179="Móng bê tông"),JP179-GD179,0),IF(OR(EN179="Rãnh xây",EN179="Rãnh bê tông"),IF(AND(EN179="Rãnh xây",EU179="Móng bê tông"),JQ179-GD179,IF(AND(EN179="Rãnh bê tông",EU179="Móng bê tông"),JQ179-GD179,0)),0)))))</f>
        <v>42.129999999999995</v>
      </c>
      <c r="JJ179" s="20">
        <f t="shared" si="479"/>
        <v>0</v>
      </c>
      <c r="JK179" s="20">
        <f t="shared" si="480"/>
        <v>42.129999999999995</v>
      </c>
      <c r="JL179" s="20">
        <f t="shared" si="481"/>
        <v>0</v>
      </c>
      <c r="JM179" s="20">
        <f t="shared" si="482"/>
        <v>0</v>
      </c>
      <c r="JN179" s="20">
        <f t="shared" si="483"/>
        <v>42.33</v>
      </c>
      <c r="JO179" s="20">
        <f t="shared" si="484"/>
        <v>42.33</v>
      </c>
      <c r="JP179" s="20">
        <f t="shared" si="485"/>
        <v>0</v>
      </c>
      <c r="JQ179" s="20">
        <f t="shared" si="486"/>
        <v>0</v>
      </c>
      <c r="JR179" s="20">
        <f t="shared" si="487"/>
        <v>0</v>
      </c>
      <c r="JS179" s="26">
        <v>42.43</v>
      </c>
      <c r="JT179" s="25">
        <f t="shared" si="613"/>
        <v>0</v>
      </c>
      <c r="JU179" s="25">
        <f t="shared" si="488"/>
        <v>0</v>
      </c>
      <c r="JV179" s="25">
        <f t="shared" si="489"/>
        <v>0</v>
      </c>
      <c r="JW179" s="25">
        <f>ROUND(IF(EN179="Cống tròn",IF(EN179="Cống tròn",JX179+FF179,0),IF(EN179="Cống hộp",IF(EN179="Cống hộp",JX179+GP179,0),IF(OR(EN179="Rãnh xây",EN179="Rãnh bê tông"),IF(OR(EN179="Rãnh xây",EN179="Rãnh bê tông"),JX179+GP179,0),IF(EN179="ống nhựa",IF(EN179="Ống nhựa",JX179+HT179,0),IF(EN179="Rãnh thang",IF(EN179="Rãnh thang",JS179+#REF!,0),0))))),2)</f>
        <v>43.53</v>
      </c>
      <c r="JX179" s="27">
        <v>43.43</v>
      </c>
      <c r="JY179" s="25">
        <f t="shared" si="490"/>
        <v>43.53</v>
      </c>
      <c r="JZ179" s="25">
        <f t="shared" si="491"/>
        <v>0</v>
      </c>
      <c r="KA179" s="25">
        <f t="shared" si="492"/>
        <v>0</v>
      </c>
      <c r="KB179" s="25">
        <f t="shared" si="493"/>
        <v>0</v>
      </c>
      <c r="KC179" s="25">
        <f t="shared" si="494"/>
        <v>0</v>
      </c>
      <c r="KD179" s="28" t="s">
        <v>98</v>
      </c>
      <c r="KE179" s="27">
        <v>0</v>
      </c>
      <c r="KF179" s="25">
        <f t="shared" si="495"/>
        <v>2.3999999999999986</v>
      </c>
      <c r="KG179" s="25">
        <f t="shared" si="614"/>
        <v>2.3999999999999986</v>
      </c>
      <c r="KH179" s="27">
        <v>0</v>
      </c>
      <c r="KI179" s="25">
        <f t="shared" si="496"/>
        <v>2.3999999999999986</v>
      </c>
      <c r="KJ179" s="25">
        <f t="shared" si="615"/>
        <v>2.3999999999999986</v>
      </c>
      <c r="KK179" s="25">
        <f t="shared" si="497"/>
        <v>0</v>
      </c>
      <c r="KL179" s="25">
        <f t="shared" si="498"/>
        <v>0</v>
      </c>
      <c r="KM179" s="25">
        <f t="shared" si="616"/>
        <v>0</v>
      </c>
      <c r="KN179" s="25">
        <f t="shared" si="499"/>
        <v>0</v>
      </c>
      <c r="KO179" s="25">
        <f t="shared" si="500"/>
        <v>0</v>
      </c>
      <c r="KP179" s="25">
        <f t="shared" si="617"/>
        <v>0</v>
      </c>
      <c r="KQ179" s="25">
        <f t="shared" si="501"/>
        <v>0.2</v>
      </c>
      <c r="KR179" s="25">
        <f t="shared" si="502"/>
        <v>0.2</v>
      </c>
      <c r="KS179" s="25">
        <f t="shared" si="618"/>
        <v>0.2</v>
      </c>
      <c r="KT179" s="25">
        <f t="shared" si="503"/>
        <v>0</v>
      </c>
      <c r="KU179" s="25">
        <f t="shared" si="504"/>
        <v>0</v>
      </c>
      <c r="KV179" s="25">
        <f t="shared" si="619"/>
        <v>0</v>
      </c>
      <c r="KW179" s="25">
        <f t="shared" si="505"/>
        <v>0</v>
      </c>
      <c r="KX179" s="25">
        <f t="shared" si="506"/>
        <v>0</v>
      </c>
      <c r="KY179" s="25">
        <f t="shared" si="620"/>
        <v>0</v>
      </c>
      <c r="KZ179" s="25">
        <f t="shared" si="507"/>
        <v>0</v>
      </c>
      <c r="LA179" s="25">
        <f t="shared" si="508"/>
        <v>0</v>
      </c>
      <c r="LB179" s="25">
        <f t="shared" si="621"/>
        <v>0</v>
      </c>
      <c r="LC179" s="25">
        <f t="shared" si="509"/>
        <v>1.4</v>
      </c>
      <c r="LD179" s="25">
        <f t="shared" si="510"/>
        <v>1.4</v>
      </c>
      <c r="LE179" s="25">
        <f t="shared" si="622"/>
        <v>1.4</v>
      </c>
      <c r="LF179" s="25">
        <f t="shared" si="511"/>
        <v>0</v>
      </c>
      <c r="LG179" s="25">
        <f t="shared" si="512"/>
        <v>0</v>
      </c>
      <c r="LH179" s="25">
        <f t="shared" si="623"/>
        <v>0</v>
      </c>
      <c r="LI179" s="25">
        <f t="shared" si="513"/>
        <v>0</v>
      </c>
      <c r="LJ179" s="25">
        <f t="shared" si="514"/>
        <v>0</v>
      </c>
      <c r="LK179" s="25">
        <f t="shared" si="624"/>
        <v>0</v>
      </c>
      <c r="LL179" s="25">
        <f t="shared" si="515"/>
        <v>0</v>
      </c>
      <c r="LM179" s="25">
        <f t="shared" si="516"/>
        <v>0</v>
      </c>
      <c r="LN179" s="25">
        <f t="shared" si="625"/>
        <v>0</v>
      </c>
      <c r="LO179" s="25">
        <f t="shared" si="517"/>
        <v>0</v>
      </c>
      <c r="LP179" s="25">
        <f t="shared" si="518"/>
        <v>0</v>
      </c>
      <c r="LQ179" s="25">
        <f t="shared" si="626"/>
        <v>0</v>
      </c>
      <c r="LR179" s="25">
        <f t="shared" si="519"/>
        <v>0</v>
      </c>
      <c r="LS179" s="25">
        <f t="shared" si="520"/>
        <v>0</v>
      </c>
      <c r="LT179" s="25">
        <f t="shared" si="627"/>
        <v>0</v>
      </c>
      <c r="LU179" s="25">
        <f t="shared" si="521"/>
        <v>0</v>
      </c>
      <c r="LV179" s="25">
        <f t="shared" si="522"/>
        <v>0</v>
      </c>
      <c r="LW179" s="25">
        <f t="shared" si="628"/>
        <v>0</v>
      </c>
      <c r="LX179" s="25">
        <f t="shared" si="523"/>
        <v>0</v>
      </c>
      <c r="LY179" s="25">
        <f t="shared" si="524"/>
        <v>0</v>
      </c>
      <c r="LZ179" s="25">
        <f t="shared" si="629"/>
        <v>0</v>
      </c>
      <c r="MA179" s="25">
        <f t="shared" si="525"/>
        <v>0</v>
      </c>
      <c r="MB179" s="25">
        <f t="shared" si="526"/>
        <v>0</v>
      </c>
      <c r="MC179" s="25">
        <f t="shared" si="630"/>
        <v>0</v>
      </c>
      <c r="MD179" s="25">
        <f t="shared" si="527"/>
        <v>0</v>
      </c>
      <c r="ME179" s="25">
        <f t="shared" si="528"/>
        <v>0</v>
      </c>
      <c r="MF179" s="25">
        <f t="shared" si="631"/>
        <v>0</v>
      </c>
      <c r="MG179" s="25">
        <f t="shared" si="529"/>
        <v>0</v>
      </c>
      <c r="MH179" s="25">
        <f t="shared" si="530"/>
        <v>0</v>
      </c>
      <c r="MI179" s="25">
        <f t="shared" si="632"/>
        <v>0</v>
      </c>
      <c r="MJ179" s="25">
        <f t="shared" si="531"/>
        <v>0</v>
      </c>
      <c r="MK179" s="25">
        <f t="shared" si="532"/>
        <v>0</v>
      </c>
      <c r="ML179" s="25">
        <f t="shared" si="633"/>
        <v>0</v>
      </c>
      <c r="MM179" s="25">
        <f t="shared" si="533"/>
        <v>0</v>
      </c>
      <c r="MN179" s="25">
        <f t="shared" si="534"/>
        <v>0</v>
      </c>
      <c r="MO179" s="25">
        <f t="shared" si="634"/>
        <v>0</v>
      </c>
      <c r="MP179" s="25">
        <f t="shared" si="535"/>
        <v>0</v>
      </c>
      <c r="MQ179" s="25">
        <f t="shared" si="536"/>
        <v>0</v>
      </c>
      <c r="MR179" s="25">
        <f t="shared" si="635"/>
        <v>0</v>
      </c>
      <c r="MS179" s="29">
        <v>1.4</v>
      </c>
      <c r="MT179" s="29">
        <v>0</v>
      </c>
      <c r="MU179" s="29">
        <v>1</v>
      </c>
      <c r="MV179" s="29">
        <v>1</v>
      </c>
      <c r="MW179" s="25">
        <f t="shared" si="537"/>
        <v>1.4</v>
      </c>
      <c r="MX179" s="25">
        <f t="shared" si="538"/>
        <v>3.36</v>
      </c>
      <c r="MY179" s="25">
        <f t="shared" si="539"/>
        <v>0</v>
      </c>
      <c r="MZ179" s="25">
        <f t="shared" si="540"/>
        <v>0</v>
      </c>
      <c r="NA179" s="25">
        <f t="shared" si="541"/>
        <v>1.4</v>
      </c>
      <c r="NB179" s="25">
        <f t="shared" si="542"/>
        <v>3.36</v>
      </c>
      <c r="NC179" s="25">
        <f t="shared" si="543"/>
        <v>0</v>
      </c>
      <c r="ND179" s="25">
        <f t="shared" si="544"/>
        <v>0</v>
      </c>
      <c r="NE179" s="25">
        <f t="shared" si="636"/>
        <v>1.4</v>
      </c>
      <c r="NF179" s="25">
        <f t="shared" si="636"/>
        <v>3.36</v>
      </c>
      <c r="NG179" s="25">
        <f t="shared" si="636"/>
        <v>0</v>
      </c>
      <c r="NH179" s="25">
        <f t="shared" si="545"/>
        <v>0</v>
      </c>
      <c r="NI179" s="25">
        <f t="shared" si="546"/>
        <v>126</v>
      </c>
      <c r="NJ179" s="25">
        <f t="shared" si="547"/>
        <v>0</v>
      </c>
      <c r="NK179" s="25">
        <f t="shared" si="548"/>
        <v>126</v>
      </c>
      <c r="NL179" s="25">
        <f t="shared" si="549"/>
        <v>68.2</v>
      </c>
      <c r="NM179" s="25">
        <f t="shared" si="550"/>
        <v>0</v>
      </c>
      <c r="NN179" s="25">
        <f t="shared" si="637"/>
        <v>68.2</v>
      </c>
      <c r="NO179" s="25">
        <f t="shared" si="551"/>
        <v>0</v>
      </c>
      <c r="NP179" s="25">
        <f t="shared" si="552"/>
        <v>0</v>
      </c>
      <c r="NQ179" s="25">
        <f t="shared" si="638"/>
        <v>0</v>
      </c>
      <c r="NR179" s="25">
        <f t="shared" si="553"/>
        <v>0</v>
      </c>
      <c r="NS179" s="25">
        <f t="shared" si="554"/>
        <v>0</v>
      </c>
      <c r="NT179" s="25">
        <f t="shared" si="639"/>
        <v>0</v>
      </c>
      <c r="NU179" s="25">
        <f t="shared" si="555"/>
        <v>0</v>
      </c>
      <c r="NV179" s="25">
        <f t="shared" si="556"/>
        <v>0</v>
      </c>
      <c r="NW179" s="25">
        <f t="shared" si="640"/>
        <v>0</v>
      </c>
      <c r="NX179" s="25">
        <f t="shared" si="641"/>
        <v>68.2</v>
      </c>
      <c r="NY179" s="25">
        <f t="shared" si="641"/>
        <v>0</v>
      </c>
      <c r="NZ179" s="25">
        <f t="shared" si="642"/>
        <v>68.2</v>
      </c>
      <c r="OA179" s="25">
        <f t="shared" si="643"/>
        <v>57.8</v>
      </c>
      <c r="OB179" s="25">
        <f t="shared" si="643"/>
        <v>0</v>
      </c>
      <c r="OC179" s="25">
        <f t="shared" si="644"/>
        <v>57.8</v>
      </c>
      <c r="OD179" s="25">
        <f t="shared" si="645"/>
        <v>68.2</v>
      </c>
      <c r="OE179" s="25">
        <f t="shared" si="645"/>
        <v>0</v>
      </c>
      <c r="OF179" s="25">
        <f t="shared" si="645"/>
        <v>68.2</v>
      </c>
      <c r="OG179" s="25">
        <f t="shared" si="557"/>
        <v>0</v>
      </c>
      <c r="OH179" s="25">
        <f t="shared" si="558"/>
        <v>0</v>
      </c>
      <c r="OI179" s="25">
        <f t="shared" si="559"/>
        <v>0</v>
      </c>
      <c r="OJ179" s="25">
        <f t="shared" si="560"/>
        <v>0</v>
      </c>
      <c r="OK179" s="25">
        <f t="shared" si="561"/>
        <v>0</v>
      </c>
      <c r="OL179" s="25">
        <f t="shared" si="562"/>
        <v>0</v>
      </c>
      <c r="OM179" s="25">
        <f t="shared" si="646"/>
        <v>0</v>
      </c>
      <c r="ON179" s="25">
        <f t="shared" si="646"/>
        <v>0</v>
      </c>
      <c r="OO179" s="25">
        <f t="shared" si="646"/>
        <v>0</v>
      </c>
      <c r="OP179" s="25">
        <f t="shared" si="563"/>
        <v>0</v>
      </c>
      <c r="OQ179" s="25">
        <f t="shared" si="564"/>
        <v>0</v>
      </c>
      <c r="OR179" s="25">
        <f t="shared" si="647"/>
        <v>0</v>
      </c>
      <c r="OS179" s="19">
        <v>535929.46</v>
      </c>
      <c r="OT179" s="19">
        <v>2370636.27</v>
      </c>
    </row>
    <row r="180" spans="1:410" ht="33" customHeight="1" x14ac:dyDescent="0.25">
      <c r="A180" s="18"/>
      <c r="B180" s="18" t="s">
        <v>939</v>
      </c>
      <c r="C180" s="18">
        <v>1160.6600000000001</v>
      </c>
      <c r="D180" s="16" t="e">
        <f>_xlfn.IFNA(INDEX(#REF!,MATCH(E180,#REF!,0)),0)</f>
        <v>#REF!</v>
      </c>
      <c r="E180" s="18" t="s">
        <v>971</v>
      </c>
      <c r="F180" s="16" t="s">
        <v>765</v>
      </c>
      <c r="G180" s="16" t="s">
        <v>766</v>
      </c>
      <c r="H180" s="16" t="s">
        <v>767</v>
      </c>
      <c r="I180" s="16" t="s">
        <v>768</v>
      </c>
      <c r="J180" s="16" t="s">
        <v>769</v>
      </c>
      <c r="K180" s="16" t="s">
        <v>770</v>
      </c>
      <c r="L180" s="16" t="s">
        <v>771</v>
      </c>
      <c r="M180" s="18">
        <v>1.64</v>
      </c>
      <c r="N180" s="18">
        <v>1.94</v>
      </c>
      <c r="O180" s="18">
        <v>2.04</v>
      </c>
      <c r="P180" s="18">
        <v>2.34</v>
      </c>
      <c r="Q180" s="18">
        <v>0.1</v>
      </c>
      <c r="R180" s="18">
        <v>1.8399999999999999</v>
      </c>
      <c r="S180" s="18">
        <v>2.14</v>
      </c>
      <c r="T180" s="18">
        <v>0.2</v>
      </c>
      <c r="U180" s="18">
        <v>0</v>
      </c>
      <c r="V180" s="18">
        <v>0</v>
      </c>
      <c r="W180" s="18">
        <v>0</v>
      </c>
      <c r="X180" s="18">
        <v>1.64</v>
      </c>
      <c r="Y180" s="18">
        <v>1.9</v>
      </c>
      <c r="Z180" s="20">
        <f t="shared" si="565"/>
        <v>2.1</v>
      </c>
      <c r="AA180" s="18">
        <v>0.22</v>
      </c>
      <c r="AB180" s="18">
        <v>0</v>
      </c>
      <c r="AC180" s="18">
        <v>0</v>
      </c>
      <c r="AD180" s="18">
        <v>0</v>
      </c>
      <c r="AE180" s="18">
        <v>0</v>
      </c>
      <c r="AF180" s="18">
        <v>0</v>
      </c>
      <c r="AG180" s="18">
        <v>1.2</v>
      </c>
      <c r="AH180" s="18">
        <v>1.5</v>
      </c>
      <c r="AI180" s="20">
        <f t="shared" si="566"/>
        <v>2.25</v>
      </c>
      <c r="AJ180" s="18">
        <v>0</v>
      </c>
      <c r="AK180" s="18">
        <v>0</v>
      </c>
      <c r="AL180" s="20">
        <f t="shared" si="567"/>
        <v>0</v>
      </c>
      <c r="AM180" s="18">
        <v>1.64</v>
      </c>
      <c r="AN180" s="18">
        <v>1.5</v>
      </c>
      <c r="AO180" s="18">
        <v>0.15</v>
      </c>
      <c r="AP180" s="18">
        <v>0.22</v>
      </c>
      <c r="AQ180" s="18">
        <v>1.64</v>
      </c>
      <c r="AR180" s="18">
        <v>1.72</v>
      </c>
      <c r="AS180" s="18">
        <v>0.12</v>
      </c>
      <c r="AT180" s="18">
        <v>0.11</v>
      </c>
      <c r="AU180" s="18">
        <v>0</v>
      </c>
      <c r="AV180" s="18">
        <v>1</v>
      </c>
      <c r="AW180" s="18">
        <v>0</v>
      </c>
      <c r="AX180" s="18">
        <v>0</v>
      </c>
      <c r="AY180" s="18">
        <v>0</v>
      </c>
      <c r="AZ180" s="18">
        <v>0</v>
      </c>
      <c r="BA180" s="18">
        <v>0</v>
      </c>
      <c r="BB180" s="18">
        <v>0</v>
      </c>
      <c r="BC180" s="18">
        <v>0</v>
      </c>
      <c r="BD180" s="18">
        <v>0</v>
      </c>
      <c r="BE180" s="18">
        <v>2</v>
      </c>
      <c r="BF180" s="18">
        <v>0</v>
      </c>
      <c r="BG180" s="18">
        <v>0</v>
      </c>
      <c r="BH180" s="18">
        <v>0</v>
      </c>
      <c r="BI180" s="18">
        <v>0</v>
      </c>
      <c r="BJ180" s="18">
        <v>0</v>
      </c>
      <c r="BK180" s="18">
        <v>0</v>
      </c>
      <c r="BL180" s="18">
        <v>0</v>
      </c>
      <c r="BM180" s="18">
        <v>0</v>
      </c>
      <c r="BN180" s="18">
        <v>0</v>
      </c>
      <c r="BO180" s="18">
        <v>0</v>
      </c>
      <c r="BP180" s="18">
        <v>0</v>
      </c>
      <c r="BQ180" s="18">
        <v>0</v>
      </c>
      <c r="BR180" s="18">
        <v>0</v>
      </c>
      <c r="BS180" s="18">
        <v>0</v>
      </c>
      <c r="BT180" s="18">
        <v>0</v>
      </c>
      <c r="BU180" s="18">
        <v>0</v>
      </c>
      <c r="BV180" s="18">
        <v>0</v>
      </c>
      <c r="BW180" s="18">
        <v>0</v>
      </c>
      <c r="BX180" s="18">
        <v>0</v>
      </c>
      <c r="BY180" s="18">
        <v>0</v>
      </c>
      <c r="BZ180" s="18">
        <v>0</v>
      </c>
      <c r="CA180" s="16" t="e">
        <f>_xlfn.IFNA(IF(RIGHT(D180,2)="=G",0,INDEX(#REF!,MATCH(E180,#REF!,0))),0)</f>
        <v>#REF!</v>
      </c>
      <c r="CB180" s="16" t="s">
        <v>776</v>
      </c>
      <c r="CC180" s="18">
        <v>0</v>
      </c>
      <c r="CD180" s="18">
        <v>0</v>
      </c>
      <c r="CE180" s="18">
        <v>1.4</v>
      </c>
      <c r="CF180" s="18">
        <v>0.85</v>
      </c>
      <c r="CG180" s="18">
        <v>0.12</v>
      </c>
      <c r="CH180" s="18">
        <v>2</v>
      </c>
      <c r="CI180" s="16" t="s">
        <v>98</v>
      </c>
      <c r="CJ180" s="18">
        <v>0</v>
      </c>
      <c r="CK180" s="20">
        <f t="shared" si="432"/>
        <v>2.7</v>
      </c>
      <c r="CL180" s="20">
        <f t="shared" si="568"/>
        <v>2.7</v>
      </c>
      <c r="CM180" s="18">
        <v>50.67</v>
      </c>
      <c r="CN180" s="18">
        <v>44.53</v>
      </c>
      <c r="CO180" s="18">
        <v>43.691000000000003</v>
      </c>
      <c r="CP180" s="22">
        <f t="shared" si="433"/>
        <v>44.53</v>
      </c>
      <c r="CQ180" s="22">
        <f t="shared" si="434"/>
        <v>41.83</v>
      </c>
      <c r="CR180" s="22">
        <f t="shared" si="569"/>
        <v>2.7</v>
      </c>
      <c r="CS180" s="22">
        <f t="shared" si="435"/>
        <v>41.93</v>
      </c>
      <c r="CT180" s="22">
        <f t="shared" si="436"/>
        <v>42.13</v>
      </c>
      <c r="CU180" s="18">
        <v>42.13</v>
      </c>
      <c r="CV180" s="22">
        <f t="shared" si="570"/>
        <v>2.1</v>
      </c>
      <c r="CW180" s="22">
        <f t="shared" si="437"/>
        <v>0</v>
      </c>
      <c r="CX180" s="22">
        <f t="shared" si="438"/>
        <v>0</v>
      </c>
      <c r="CY180" s="22">
        <f t="shared" si="439"/>
        <v>44.26</v>
      </c>
      <c r="CZ180" s="22">
        <f t="shared" si="440"/>
        <v>44.41</v>
      </c>
      <c r="DA180" s="18">
        <v>44.53</v>
      </c>
      <c r="DB180" s="20">
        <f t="shared" si="571"/>
        <v>2.7</v>
      </c>
      <c r="DC180" s="20">
        <f t="shared" si="572"/>
        <v>0</v>
      </c>
      <c r="DD180" s="20">
        <f t="shared" si="573"/>
        <v>2.7</v>
      </c>
      <c r="DE180" s="20">
        <f t="shared" si="441"/>
        <v>0.1</v>
      </c>
      <c r="DF180" s="20">
        <f t="shared" si="442"/>
        <v>0.2</v>
      </c>
      <c r="DG180" s="20">
        <f t="shared" si="443"/>
        <v>2.37</v>
      </c>
      <c r="DH180" s="20">
        <f t="shared" si="444"/>
        <v>0</v>
      </c>
      <c r="DI180" s="20">
        <f t="shared" si="445"/>
        <v>0</v>
      </c>
      <c r="DJ180" s="20">
        <f t="shared" si="446"/>
        <v>0</v>
      </c>
      <c r="DK180" s="20">
        <f t="shared" si="574"/>
        <v>2.67</v>
      </c>
      <c r="DL180" s="20">
        <f t="shared" si="575"/>
        <v>0</v>
      </c>
      <c r="DM180" s="20">
        <f t="shared" si="576"/>
        <v>3.0000000000000249E-2</v>
      </c>
      <c r="DN180" s="20">
        <f t="shared" si="577"/>
        <v>0</v>
      </c>
      <c r="DO180" s="18">
        <v>2.54</v>
      </c>
      <c r="DP180" s="18">
        <v>0</v>
      </c>
      <c r="DQ180" s="18">
        <v>1</v>
      </c>
      <c r="DR180" s="18">
        <v>1</v>
      </c>
      <c r="DS180" s="25">
        <f t="shared" si="578"/>
        <v>2.54</v>
      </c>
      <c r="DT180" s="25">
        <f t="shared" si="579"/>
        <v>0</v>
      </c>
      <c r="DU180" s="25">
        <f t="shared" si="580"/>
        <v>6.86</v>
      </c>
      <c r="DV180" s="25">
        <f t="shared" si="581"/>
        <v>0</v>
      </c>
      <c r="DW180" s="25">
        <f t="shared" si="582"/>
        <v>6.86</v>
      </c>
      <c r="DX180" s="25">
        <f t="shared" si="583"/>
        <v>13.99</v>
      </c>
      <c r="DY180" s="25">
        <f t="shared" si="584"/>
        <v>0</v>
      </c>
      <c r="DZ180" s="25">
        <f t="shared" si="585"/>
        <v>13.99</v>
      </c>
      <c r="EA180" s="25">
        <f t="shared" si="586"/>
        <v>8.81</v>
      </c>
      <c r="EB180" s="25">
        <f t="shared" si="587"/>
        <v>0</v>
      </c>
      <c r="EC180" s="25">
        <f t="shared" si="588"/>
        <v>8.81</v>
      </c>
      <c r="ED180" s="25">
        <f t="shared" si="589"/>
        <v>5.18</v>
      </c>
      <c r="EE180" s="25">
        <f t="shared" si="589"/>
        <v>0</v>
      </c>
      <c r="EF180" s="25">
        <f t="shared" si="590"/>
        <v>5.18</v>
      </c>
      <c r="EG180" s="25">
        <f t="shared" si="591"/>
        <v>8.81</v>
      </c>
      <c r="EH180" s="25">
        <f t="shared" si="591"/>
        <v>0</v>
      </c>
      <c r="EI180" s="25">
        <f t="shared" si="592"/>
        <v>8.81</v>
      </c>
      <c r="EJ180" s="18">
        <v>1160.6600000000001</v>
      </c>
      <c r="EK180" s="18">
        <v>1121.96</v>
      </c>
      <c r="EL180" s="18" t="s">
        <v>971</v>
      </c>
      <c r="EM180" s="18" t="s">
        <v>972</v>
      </c>
      <c r="EN180" s="16" t="s">
        <v>774</v>
      </c>
      <c r="EO180" s="16" t="s">
        <v>132</v>
      </c>
      <c r="EP180" s="16" t="e">
        <f>IF(OR(EN180="Cống tròn",EN180="Cống hộp",EN180="Ống nhựa"),INDEX(#REF!,MATCH(E180,#REF!,0)),IF(OR(EN180="Rãnh xây",EN180="Rãnh bê tông"),INDEX(#REF!,MATCH(E180,#REF!,0)),0))</f>
        <v>#REF!</v>
      </c>
      <c r="EQ180" s="18">
        <v>37.500000000000043</v>
      </c>
      <c r="ER180" s="18">
        <v>1</v>
      </c>
      <c r="ES180" s="25">
        <f t="shared" si="593"/>
        <v>37</v>
      </c>
      <c r="ET180" s="1" t="e">
        <f>_xlfn.IFNA(IF(EN180="Cống tròn",INDEX(#REF!,MATCH(E180,#REF!,0)),IF(EN180="Cống hộp",INDEX(#REF!,MATCH(E180,#REF!,0)),EU180&amp;" ,"&amp;EV180)),0)</f>
        <v>#REF!</v>
      </c>
      <c r="EU180" s="16" t="s">
        <v>769</v>
      </c>
      <c r="EV180" s="16" t="s">
        <v>775</v>
      </c>
      <c r="EW180" s="16" t="e">
        <f>_xlfn.IFNA(INDEX(#REF!,MATCH(E180,#REF!,0)),0)</f>
        <v>#REF!</v>
      </c>
      <c r="EX180" s="16"/>
      <c r="EY180" s="18">
        <v>0</v>
      </c>
      <c r="EZ180" s="18">
        <v>0</v>
      </c>
      <c r="FA180" s="18">
        <v>0</v>
      </c>
      <c r="FB180" s="19">
        <v>0</v>
      </c>
      <c r="FC180" s="19">
        <v>0</v>
      </c>
      <c r="FD180" s="25">
        <f t="shared" si="447"/>
        <v>0</v>
      </c>
      <c r="FE180" s="25">
        <f t="shared" si="594"/>
        <v>0</v>
      </c>
      <c r="FF180" s="18">
        <v>0.1</v>
      </c>
      <c r="FG180" s="18">
        <v>2</v>
      </c>
      <c r="FH180" s="18">
        <v>1</v>
      </c>
      <c r="FI180" s="25">
        <f t="shared" si="595"/>
        <v>1.2</v>
      </c>
      <c r="FJ180" s="18">
        <v>0</v>
      </c>
      <c r="FK180" s="18">
        <v>0</v>
      </c>
      <c r="FL180" s="18">
        <v>0.2</v>
      </c>
      <c r="FM180" s="18">
        <v>1.4</v>
      </c>
      <c r="FN180" s="18">
        <v>0</v>
      </c>
      <c r="FO180" s="25">
        <f t="shared" si="596"/>
        <v>1.4</v>
      </c>
      <c r="FP180" s="18">
        <v>1.4999999999999999E-2</v>
      </c>
      <c r="FQ180" s="18">
        <v>1</v>
      </c>
      <c r="FR180" s="25">
        <f t="shared" si="448"/>
        <v>36</v>
      </c>
      <c r="FS180" s="25">
        <f t="shared" si="449"/>
        <v>0.52500000000000002</v>
      </c>
      <c r="FT180" s="25">
        <f t="shared" si="450"/>
        <v>36.524999999999999</v>
      </c>
      <c r="FU180" s="25">
        <f t="shared" si="451"/>
        <v>-0.97500000000004405</v>
      </c>
      <c r="FV180" s="25" t="str">
        <f t="shared" si="597"/>
        <v>Thêm 01</v>
      </c>
      <c r="FW180" s="25">
        <f t="shared" si="598"/>
        <v>0.04</v>
      </c>
      <c r="FX180" s="16"/>
      <c r="FY180" s="16"/>
      <c r="FZ180" s="16"/>
      <c r="GA180" s="16"/>
      <c r="GB180" s="19">
        <v>0</v>
      </c>
      <c r="GC180" s="19">
        <v>0</v>
      </c>
      <c r="GD180" s="19">
        <v>0</v>
      </c>
      <c r="GE180" s="19">
        <v>0</v>
      </c>
      <c r="GF180" s="19">
        <v>0</v>
      </c>
      <c r="GG180" s="19">
        <v>0</v>
      </c>
      <c r="GH180" s="19">
        <v>0</v>
      </c>
      <c r="GI180" s="19">
        <v>0</v>
      </c>
      <c r="GJ180" s="19">
        <v>0</v>
      </c>
      <c r="GK180" s="19">
        <v>0</v>
      </c>
      <c r="GL180" s="25">
        <f t="shared" si="452"/>
        <v>0</v>
      </c>
      <c r="GM180" s="25">
        <f t="shared" si="599"/>
        <v>0</v>
      </c>
      <c r="GN180" s="19">
        <v>0</v>
      </c>
      <c r="GO180" s="19">
        <v>0</v>
      </c>
      <c r="GP180" s="19">
        <v>0</v>
      </c>
      <c r="GQ180" s="19">
        <v>0</v>
      </c>
      <c r="GR180" s="1" t="e">
        <f>_xlfn.IFNA(INDEX(#REF!,MATCH(E180,#REF!,0)),0)</f>
        <v>#REF!</v>
      </c>
      <c r="GS180" s="16"/>
      <c r="GT180" s="18">
        <v>0</v>
      </c>
      <c r="GU180" s="18">
        <v>0</v>
      </c>
      <c r="GV180" s="18">
        <v>0</v>
      </c>
      <c r="GW180" s="18">
        <v>0</v>
      </c>
      <c r="GX180" s="25">
        <f t="shared" si="453"/>
        <v>0</v>
      </c>
      <c r="GY180" s="25">
        <f t="shared" si="454"/>
        <v>0</v>
      </c>
      <c r="GZ180" s="25">
        <f t="shared" si="600"/>
        <v>0</v>
      </c>
      <c r="HA180" s="1" t="e" cm="1">
        <f t="array" ref="HA180">INDEX(#REF!,MATCH(EJ180&amp;EK180&amp;HD180&amp;HE180&amp;HF180,#REF!&amp;#REF!&amp;#REF!&amp;#REF!&amp;#REF!,0))</f>
        <v>#REF!</v>
      </c>
      <c r="HB180" s="16"/>
      <c r="HC180" s="25">
        <f t="shared" si="601"/>
        <v>0</v>
      </c>
      <c r="HD180" s="18">
        <v>0</v>
      </c>
      <c r="HE180" s="18">
        <v>0</v>
      </c>
      <c r="HF180" s="18">
        <v>0</v>
      </c>
      <c r="HG180" s="1" t="e" cm="1">
        <f t="array" ref="HG180">INDEX(#REF!,MATCH(EJ180&amp;EK180&amp;HJ180&amp;HK180&amp;HL180,#REF!&amp;#REF!&amp;#REF!&amp;#REF!&amp;#REF!,0))</f>
        <v>#REF!</v>
      </c>
      <c r="HH180" s="16"/>
      <c r="HI180" s="25">
        <f t="shared" si="602"/>
        <v>0</v>
      </c>
      <c r="HJ180" s="25">
        <f t="shared" si="603"/>
        <v>0</v>
      </c>
      <c r="HK180" s="19">
        <v>0</v>
      </c>
      <c r="HL180" s="19">
        <v>0</v>
      </c>
      <c r="HM180" s="18">
        <v>0.01</v>
      </c>
      <c r="HN180" s="18">
        <v>1</v>
      </c>
      <c r="HO180" s="25">
        <f t="shared" si="604"/>
        <v>0</v>
      </c>
      <c r="HP180" s="25">
        <f t="shared" si="605"/>
        <v>0</v>
      </c>
      <c r="HQ180" s="25">
        <f t="shared" si="606"/>
        <v>0</v>
      </c>
      <c r="HR180" s="25">
        <f t="shared" si="607"/>
        <v>0</v>
      </c>
      <c r="HS180" s="25">
        <f t="shared" si="608"/>
        <v>0</v>
      </c>
      <c r="HT180" s="19">
        <v>0</v>
      </c>
      <c r="HU180" s="19">
        <v>0</v>
      </c>
      <c r="HV180" s="19">
        <v>0</v>
      </c>
      <c r="HW180" s="25">
        <f t="shared" si="609"/>
        <v>0</v>
      </c>
      <c r="HX180" s="19">
        <v>0</v>
      </c>
      <c r="HY180" s="19">
        <v>0</v>
      </c>
      <c r="HZ180" s="18">
        <v>44.53</v>
      </c>
      <c r="IA180" s="20">
        <f>ROUND(IF(EN180="Cống tròn",IF(EN180="Cống tròn",IF(EU180="Không có móng",IQ180-FF180,IF(EU180="Đế",IP180-FN180,IF(OR(EU180="Móng bê tông",EU180="Móng bê tông kết hợp đế"),II180-FJ180,0))),0),IF(EN180="Cống hộp",IF(AND(EN180="Cống hộp",EU180="Không có móng"),IQ180-GF180,IF(AND(EN180="Cống hộp",EU180="Móng bê tông"),IJ180-GB180,0)),IF(OR(EN180="Rãnh xây",EN180="Rãnh bê tông"),IF(OR(EN180="Rãnh xây",EN180="Rãnh bê tông"),IK180-GB180,0),IF(EN180="Ống nhựa",IF(AND(EN180="Ống nhựa",EU180="Không đắp cát"),IQ180-HT180,IF(AND(EN180="Ống nhựa",EU180="Đắp cát"),IH180-HX180,0)),IF(EN180="Rãnh thang",IF(EN180="Rãnh thang",IF(EU180="Móng bê tông",#REF!-#REF!,IQ180),0),0))))),2)</f>
        <v>42.13</v>
      </c>
      <c r="IB180" s="20">
        <f t="shared" si="610"/>
        <v>2.3999999999999986</v>
      </c>
      <c r="IC180" s="20">
        <f t="shared" si="455"/>
        <v>42.129999999999995</v>
      </c>
      <c r="ID180" s="20">
        <f t="shared" si="456"/>
        <v>0</v>
      </c>
      <c r="IE180" s="20">
        <f t="shared" si="457"/>
        <v>0</v>
      </c>
      <c r="IF180" s="20">
        <f t="shared" si="458"/>
        <v>0</v>
      </c>
      <c r="IG180" s="20">
        <f>IF(EN180="Rãnh thang",IF(AND(EN180="Rãnh thang",EU180="Móng bê tông"),IQ180-#REF!,0),IF(EN180="Ống nhựa",IF(AND(EN180="Ống nhựa",EU180="Đắp cát"),IQ180-HT180,0),IF(EN180="Cống tròn",IF(EN180="Cống tròn",IF(OR(EU180="Móng bê tông",EU180="Móng bê tông kết hợp đế"),IM180-FL180,0),0),IF(EN180="Cống hộp",IF(AND(EN180="Cống hộp",EU180="Móng bê tông"),IN180-GD180,0),IF(OR(EN180="Rãnh xây",EN180="Rãnh bê tông"),IF(AND(EN180="Rãnh xây",EU180="Móng bê tông"),IO180-GD180,IF(AND(EN180="Rãnh bê tông",EU180="Móng bê tông"),IO180-GD180,0)),0)))))</f>
        <v>42.129999999999995</v>
      </c>
      <c r="IH180" s="20">
        <f t="shared" si="459"/>
        <v>0</v>
      </c>
      <c r="II180" s="20">
        <f t="shared" si="460"/>
        <v>42.129999999999995</v>
      </c>
      <c r="IJ180" s="20">
        <f t="shared" si="461"/>
        <v>0</v>
      </c>
      <c r="IK180" s="20">
        <f t="shared" si="462"/>
        <v>0</v>
      </c>
      <c r="IL180" s="20">
        <f t="shared" si="463"/>
        <v>42.33</v>
      </c>
      <c r="IM180" s="20">
        <f t="shared" si="464"/>
        <v>42.33</v>
      </c>
      <c r="IN180" s="20">
        <f t="shared" si="465"/>
        <v>0</v>
      </c>
      <c r="IO180" s="20">
        <f t="shared" si="466"/>
        <v>0</v>
      </c>
      <c r="IP180" s="20">
        <f t="shared" si="467"/>
        <v>0</v>
      </c>
      <c r="IQ180" s="18">
        <v>42.43</v>
      </c>
      <c r="IR180" s="25">
        <f t="shared" si="611"/>
        <v>0</v>
      </c>
      <c r="IS180" s="25">
        <f t="shared" si="468"/>
        <v>0</v>
      </c>
      <c r="IT180" s="25">
        <f t="shared" si="469"/>
        <v>0</v>
      </c>
      <c r="IU180" s="25">
        <f>ROUND(IF(EN180="Cống tròn",IF(EN180="Cống tròn",IV180+FF180,0),IF(EN180="Cống hộp",IF(EN180="Cống hộp",IV180+GP180,0),IF(OR(EN180="Rãnh xây",EN180="Rãnh bê tông"),IF(OR(EN180="Rãnh xây",EN180="Rãnh bê tông"),IV180+GP180,0),IF(EN180="ống nhựa",IF(EN180="Ống nhựa",IV180+HT180,0),IF(EN180="Rãnh thang",IF(EN180="Rãnh thang",IQ180+#REF!,0),0))))),2)</f>
        <v>43.27</v>
      </c>
      <c r="IV180" s="18">
        <v>43.17</v>
      </c>
      <c r="IW180" s="25">
        <f t="shared" si="470"/>
        <v>43.27</v>
      </c>
      <c r="IX180" s="25">
        <f t="shared" si="471"/>
        <v>0</v>
      </c>
      <c r="IY180" s="25">
        <f t="shared" si="472"/>
        <v>0</v>
      </c>
      <c r="IZ180" s="25">
        <f t="shared" si="473"/>
        <v>0</v>
      </c>
      <c r="JA180" s="25">
        <f t="shared" si="474"/>
        <v>0</v>
      </c>
      <c r="JB180" s="18">
        <v>44.27</v>
      </c>
      <c r="JC180" s="20">
        <f>ROUND(IF(EN180="Cống tròn",IF(EN180="Cống tròn",IF(EU180="Không có móng",JS180-FF180,IF(EU180="Đế",JR180-FN180,IF(OR(EU180="Móng bê tông",EU180="Móng bê tông kết hợp đế"),JK180-FJ180,0))),0),IF(EN180="Cống hộp",IF(AND(EN180="Cống hộp",EU180="Không có móng"),JS180-GF180,IF(AND(EN180="Cống hộp",EU180="Móng bê tông"),JL180-GB180,0)),IF(OR(EN180="Rãnh xây",EN180="Rãnh bê tông"),IF(OR(EN180="Rãnh xây",EN180="Rãnh bê tông"),JM180-GB180,0),IF(EN180="Ống nhựa",IF(AND(EN180="Ống nhựa",EU180="Không đắp cát"),JS180-HT180,IF(AND(EN180="Ống nhựa",EU180="Đắp cát"),JJ180-HX180,0)),IF(EN180="Rãnh thang",IF(EN180="Rãnh thang",IF(EU180="Móng bê tông",#REF!-#REF!,JS180),0),0))))),2)</f>
        <v>41.87</v>
      </c>
      <c r="JD180" s="20">
        <f t="shared" si="612"/>
        <v>2.4000000000000057</v>
      </c>
      <c r="JE180" s="20">
        <f t="shared" si="475"/>
        <v>41.87</v>
      </c>
      <c r="JF180" s="20">
        <f t="shared" si="476"/>
        <v>0</v>
      </c>
      <c r="JG180" s="20">
        <f t="shared" si="477"/>
        <v>0</v>
      </c>
      <c r="JH180" s="20">
        <f t="shared" si="478"/>
        <v>0</v>
      </c>
      <c r="JI180" s="20">
        <f>IF(EN180="Rãnh thang",IF(AND(EN180="Rãnh thang",EU180="Móng bê tông"),JS180-#REF!,0),IF(EN180="Ống nhựa",IF(AND(EN180="Ống nhựa",EU180="Đắp cát"),JS180-HT180,0),IF(EN180="Cống tròn",IF(EN180="Cống tròn",IF(OR(EU180="Móng bê tông",EU180="Móng bê tông kết hợp đế"),JO180-FL180,0),0),IF(EN180="Cống hộp",IF(AND(EN180="Cống hộp",EU180="Móng bê tông"),JP180-GD180,0),IF(OR(EN180="Rãnh xây",EN180="Rãnh bê tông"),IF(AND(EN180="Rãnh xây",EU180="Móng bê tông"),JQ180-GD180,IF(AND(EN180="Rãnh bê tông",EU180="Móng bê tông"),JQ180-GD180,0)),0)))))</f>
        <v>41.87</v>
      </c>
      <c r="JJ180" s="20">
        <f t="shared" si="479"/>
        <v>0</v>
      </c>
      <c r="JK180" s="20">
        <f t="shared" si="480"/>
        <v>41.87</v>
      </c>
      <c r="JL180" s="20">
        <f t="shared" si="481"/>
        <v>0</v>
      </c>
      <c r="JM180" s="20">
        <f t="shared" si="482"/>
        <v>0</v>
      </c>
      <c r="JN180" s="20">
        <f t="shared" si="483"/>
        <v>42.07</v>
      </c>
      <c r="JO180" s="20">
        <f t="shared" si="484"/>
        <v>42.07</v>
      </c>
      <c r="JP180" s="20">
        <f t="shared" si="485"/>
        <v>0</v>
      </c>
      <c r="JQ180" s="20">
        <f t="shared" si="486"/>
        <v>0</v>
      </c>
      <c r="JR180" s="20">
        <f t="shared" si="487"/>
        <v>0</v>
      </c>
      <c r="JS180" s="26">
        <v>42.17</v>
      </c>
      <c r="JT180" s="25">
        <f t="shared" si="613"/>
        <v>0</v>
      </c>
      <c r="JU180" s="25">
        <f t="shared" si="488"/>
        <v>0</v>
      </c>
      <c r="JV180" s="25">
        <f t="shared" si="489"/>
        <v>0</v>
      </c>
      <c r="JW180" s="25">
        <f>ROUND(IF(EN180="Cống tròn",IF(EN180="Cống tròn",JX180+FF180,0),IF(EN180="Cống hộp",IF(EN180="Cống hộp",JX180+GP180,0),IF(OR(EN180="Rãnh xây",EN180="Rãnh bê tông"),IF(OR(EN180="Rãnh xây",EN180="Rãnh bê tông"),JX180+GP180,0),IF(EN180="ống nhựa",IF(EN180="Ống nhựa",JX180+HT180,0),IF(EN180="Rãnh thang",IF(EN180="Rãnh thang",JS180+#REF!,0),0))))),2)</f>
        <v>43.27</v>
      </c>
      <c r="JX180" s="27">
        <v>43.17</v>
      </c>
      <c r="JY180" s="25">
        <f t="shared" si="490"/>
        <v>43.27</v>
      </c>
      <c r="JZ180" s="25">
        <f t="shared" si="491"/>
        <v>0</v>
      </c>
      <c r="KA180" s="25">
        <f t="shared" si="492"/>
        <v>0</v>
      </c>
      <c r="KB180" s="25">
        <f t="shared" si="493"/>
        <v>0</v>
      </c>
      <c r="KC180" s="25">
        <f t="shared" si="494"/>
        <v>0</v>
      </c>
      <c r="KD180" s="28" t="s">
        <v>98</v>
      </c>
      <c r="KE180" s="27">
        <v>0</v>
      </c>
      <c r="KF180" s="25">
        <f t="shared" si="495"/>
        <v>2.3999999999999986</v>
      </c>
      <c r="KG180" s="25">
        <f t="shared" si="614"/>
        <v>2.3999999999999986</v>
      </c>
      <c r="KH180" s="27">
        <v>0</v>
      </c>
      <c r="KI180" s="25">
        <f t="shared" si="496"/>
        <v>2.4000000000000057</v>
      </c>
      <c r="KJ180" s="25">
        <f t="shared" si="615"/>
        <v>2.4000000000000057</v>
      </c>
      <c r="KK180" s="25">
        <f t="shared" si="497"/>
        <v>0</v>
      </c>
      <c r="KL180" s="25">
        <f t="shared" si="498"/>
        <v>0</v>
      </c>
      <c r="KM180" s="25">
        <f t="shared" si="616"/>
        <v>0</v>
      </c>
      <c r="KN180" s="25">
        <f t="shared" si="499"/>
        <v>0</v>
      </c>
      <c r="KO180" s="25">
        <f t="shared" si="500"/>
        <v>0</v>
      </c>
      <c r="KP180" s="25">
        <f t="shared" si="617"/>
        <v>0</v>
      </c>
      <c r="KQ180" s="25">
        <f t="shared" si="501"/>
        <v>0.2</v>
      </c>
      <c r="KR180" s="25">
        <f t="shared" si="502"/>
        <v>0.2</v>
      </c>
      <c r="KS180" s="25">
        <f t="shared" si="618"/>
        <v>0.2</v>
      </c>
      <c r="KT180" s="25">
        <f t="shared" si="503"/>
        <v>0</v>
      </c>
      <c r="KU180" s="25">
        <f t="shared" si="504"/>
        <v>0</v>
      </c>
      <c r="KV180" s="25">
        <f t="shared" si="619"/>
        <v>0</v>
      </c>
      <c r="KW180" s="25">
        <f t="shared" si="505"/>
        <v>0</v>
      </c>
      <c r="KX180" s="25">
        <f t="shared" si="506"/>
        <v>0</v>
      </c>
      <c r="KY180" s="25">
        <f t="shared" si="620"/>
        <v>0</v>
      </c>
      <c r="KZ180" s="25">
        <f t="shared" si="507"/>
        <v>0</v>
      </c>
      <c r="LA180" s="25">
        <f t="shared" si="508"/>
        <v>0</v>
      </c>
      <c r="LB180" s="25">
        <f t="shared" si="621"/>
        <v>0</v>
      </c>
      <c r="LC180" s="25">
        <f t="shared" si="509"/>
        <v>1.4</v>
      </c>
      <c r="LD180" s="25">
        <f t="shared" si="510"/>
        <v>1.4</v>
      </c>
      <c r="LE180" s="25">
        <f t="shared" si="622"/>
        <v>1.4</v>
      </c>
      <c r="LF180" s="25">
        <f t="shared" si="511"/>
        <v>0</v>
      </c>
      <c r="LG180" s="25">
        <f t="shared" si="512"/>
        <v>0</v>
      </c>
      <c r="LH180" s="25">
        <f t="shared" si="623"/>
        <v>0</v>
      </c>
      <c r="LI180" s="25">
        <f t="shared" si="513"/>
        <v>0</v>
      </c>
      <c r="LJ180" s="25">
        <f t="shared" si="514"/>
        <v>0</v>
      </c>
      <c r="LK180" s="25">
        <f t="shared" si="624"/>
        <v>0</v>
      </c>
      <c r="LL180" s="25">
        <f t="shared" si="515"/>
        <v>0</v>
      </c>
      <c r="LM180" s="25">
        <f t="shared" si="516"/>
        <v>0</v>
      </c>
      <c r="LN180" s="25">
        <f t="shared" si="625"/>
        <v>0</v>
      </c>
      <c r="LO180" s="25">
        <f t="shared" si="517"/>
        <v>0</v>
      </c>
      <c r="LP180" s="25">
        <f t="shared" si="518"/>
        <v>0</v>
      </c>
      <c r="LQ180" s="25">
        <f t="shared" si="626"/>
        <v>0</v>
      </c>
      <c r="LR180" s="25">
        <f t="shared" si="519"/>
        <v>0</v>
      </c>
      <c r="LS180" s="25">
        <f t="shared" si="520"/>
        <v>0</v>
      </c>
      <c r="LT180" s="25">
        <f t="shared" si="627"/>
        <v>0</v>
      </c>
      <c r="LU180" s="25">
        <f t="shared" si="521"/>
        <v>0</v>
      </c>
      <c r="LV180" s="25">
        <f t="shared" si="522"/>
        <v>0</v>
      </c>
      <c r="LW180" s="25">
        <f t="shared" si="628"/>
        <v>0</v>
      </c>
      <c r="LX180" s="25">
        <f t="shared" si="523"/>
        <v>0</v>
      </c>
      <c r="LY180" s="25">
        <f t="shared" si="524"/>
        <v>0</v>
      </c>
      <c r="LZ180" s="25">
        <f t="shared" si="629"/>
        <v>0</v>
      </c>
      <c r="MA180" s="25">
        <f t="shared" si="525"/>
        <v>0</v>
      </c>
      <c r="MB180" s="25">
        <f t="shared" si="526"/>
        <v>0</v>
      </c>
      <c r="MC180" s="25">
        <f t="shared" si="630"/>
        <v>0</v>
      </c>
      <c r="MD180" s="25">
        <f t="shared" si="527"/>
        <v>0</v>
      </c>
      <c r="ME180" s="25">
        <f t="shared" si="528"/>
        <v>0</v>
      </c>
      <c r="MF180" s="25">
        <f t="shared" si="631"/>
        <v>0</v>
      </c>
      <c r="MG180" s="25">
        <f t="shared" si="529"/>
        <v>0</v>
      </c>
      <c r="MH180" s="25">
        <f t="shared" si="530"/>
        <v>0</v>
      </c>
      <c r="MI180" s="25">
        <f t="shared" si="632"/>
        <v>0</v>
      </c>
      <c r="MJ180" s="25">
        <f t="shared" si="531"/>
        <v>0</v>
      </c>
      <c r="MK180" s="25">
        <f t="shared" si="532"/>
        <v>0</v>
      </c>
      <c r="ML180" s="25">
        <f t="shared" si="633"/>
        <v>0</v>
      </c>
      <c r="MM180" s="25">
        <f t="shared" si="533"/>
        <v>0</v>
      </c>
      <c r="MN180" s="25">
        <f t="shared" si="534"/>
        <v>0</v>
      </c>
      <c r="MO180" s="25">
        <f t="shared" si="634"/>
        <v>0</v>
      </c>
      <c r="MP180" s="25">
        <f t="shared" si="535"/>
        <v>0</v>
      </c>
      <c r="MQ180" s="25">
        <f t="shared" si="536"/>
        <v>0</v>
      </c>
      <c r="MR180" s="25">
        <f t="shared" si="635"/>
        <v>0</v>
      </c>
      <c r="MS180" s="29">
        <v>1.4</v>
      </c>
      <c r="MT180" s="29">
        <v>0</v>
      </c>
      <c r="MU180" s="29">
        <v>1</v>
      </c>
      <c r="MV180" s="29">
        <v>1</v>
      </c>
      <c r="MW180" s="25">
        <f t="shared" si="537"/>
        <v>1.4</v>
      </c>
      <c r="MX180" s="25">
        <f t="shared" si="538"/>
        <v>3.36</v>
      </c>
      <c r="MY180" s="25">
        <f t="shared" si="539"/>
        <v>0</v>
      </c>
      <c r="MZ180" s="25">
        <f t="shared" si="540"/>
        <v>0</v>
      </c>
      <c r="NA180" s="25">
        <f t="shared" si="541"/>
        <v>1.4</v>
      </c>
      <c r="NB180" s="25">
        <f t="shared" si="542"/>
        <v>3.36</v>
      </c>
      <c r="NC180" s="25">
        <f t="shared" si="543"/>
        <v>0</v>
      </c>
      <c r="ND180" s="25">
        <f t="shared" si="544"/>
        <v>0</v>
      </c>
      <c r="NE180" s="25">
        <f t="shared" si="636"/>
        <v>1.4</v>
      </c>
      <c r="NF180" s="25">
        <f t="shared" si="636"/>
        <v>3.36</v>
      </c>
      <c r="NG180" s="25">
        <f t="shared" si="636"/>
        <v>0</v>
      </c>
      <c r="NH180" s="25">
        <f t="shared" si="545"/>
        <v>0</v>
      </c>
      <c r="NI180" s="25">
        <f t="shared" si="546"/>
        <v>126</v>
      </c>
      <c r="NJ180" s="25">
        <f t="shared" si="547"/>
        <v>0</v>
      </c>
      <c r="NK180" s="25">
        <f t="shared" si="548"/>
        <v>126</v>
      </c>
      <c r="NL180" s="25">
        <f t="shared" si="549"/>
        <v>68.2</v>
      </c>
      <c r="NM180" s="25">
        <f t="shared" si="550"/>
        <v>0</v>
      </c>
      <c r="NN180" s="25">
        <f t="shared" si="637"/>
        <v>68.2</v>
      </c>
      <c r="NO180" s="25">
        <f t="shared" si="551"/>
        <v>0</v>
      </c>
      <c r="NP180" s="25">
        <f t="shared" si="552"/>
        <v>0</v>
      </c>
      <c r="NQ180" s="25">
        <f t="shared" si="638"/>
        <v>0</v>
      </c>
      <c r="NR180" s="25">
        <f t="shared" si="553"/>
        <v>0</v>
      </c>
      <c r="NS180" s="25">
        <f t="shared" si="554"/>
        <v>0</v>
      </c>
      <c r="NT180" s="25">
        <f t="shared" si="639"/>
        <v>0</v>
      </c>
      <c r="NU180" s="25">
        <f t="shared" si="555"/>
        <v>0</v>
      </c>
      <c r="NV180" s="25">
        <f t="shared" si="556"/>
        <v>0</v>
      </c>
      <c r="NW180" s="25">
        <f t="shared" si="640"/>
        <v>0</v>
      </c>
      <c r="NX180" s="25">
        <f t="shared" si="641"/>
        <v>68.2</v>
      </c>
      <c r="NY180" s="25">
        <f t="shared" si="641"/>
        <v>0</v>
      </c>
      <c r="NZ180" s="25">
        <f t="shared" si="642"/>
        <v>68.2</v>
      </c>
      <c r="OA180" s="25">
        <f t="shared" si="643"/>
        <v>57.8</v>
      </c>
      <c r="OB180" s="25">
        <f t="shared" si="643"/>
        <v>0</v>
      </c>
      <c r="OC180" s="25">
        <f t="shared" si="644"/>
        <v>57.8</v>
      </c>
      <c r="OD180" s="25">
        <f t="shared" si="645"/>
        <v>68.2</v>
      </c>
      <c r="OE180" s="25">
        <f t="shared" si="645"/>
        <v>0</v>
      </c>
      <c r="OF180" s="25">
        <f t="shared" si="645"/>
        <v>68.2</v>
      </c>
      <c r="OG180" s="25">
        <f t="shared" si="557"/>
        <v>0</v>
      </c>
      <c r="OH180" s="25">
        <f t="shared" si="558"/>
        <v>0</v>
      </c>
      <c r="OI180" s="25">
        <f t="shared" si="559"/>
        <v>0</v>
      </c>
      <c r="OJ180" s="25">
        <f t="shared" si="560"/>
        <v>0</v>
      </c>
      <c r="OK180" s="25">
        <f t="shared" si="561"/>
        <v>0</v>
      </c>
      <c r="OL180" s="25">
        <f t="shared" si="562"/>
        <v>0</v>
      </c>
      <c r="OM180" s="25">
        <f t="shared" si="646"/>
        <v>0</v>
      </c>
      <c r="ON180" s="25">
        <f t="shared" si="646"/>
        <v>0</v>
      </c>
      <c r="OO180" s="25">
        <f t="shared" si="646"/>
        <v>0</v>
      </c>
      <c r="OP180" s="25">
        <f t="shared" si="563"/>
        <v>0</v>
      </c>
      <c r="OQ180" s="25">
        <f t="shared" si="564"/>
        <v>0</v>
      </c>
      <c r="OR180" s="25">
        <f t="shared" si="647"/>
        <v>0</v>
      </c>
      <c r="OS180" s="19">
        <v>535949.37</v>
      </c>
      <c r="OT180" s="19">
        <v>2370603.08</v>
      </c>
    </row>
    <row r="181" spans="1:410" ht="33" customHeight="1" x14ac:dyDescent="0.25">
      <c r="A181" s="18"/>
      <c r="B181" s="18" t="s">
        <v>939</v>
      </c>
      <c r="C181" s="18">
        <v>1121.96</v>
      </c>
      <c r="D181" s="16" t="e">
        <f>_xlfn.IFNA(INDEX(#REF!,MATCH(E181,#REF!,0)),0)</f>
        <v>#REF!</v>
      </c>
      <c r="E181" s="18" t="s">
        <v>972</v>
      </c>
      <c r="F181" s="16" t="s">
        <v>765</v>
      </c>
      <c r="G181" s="16" t="s">
        <v>766</v>
      </c>
      <c r="H181" s="16" t="s">
        <v>767</v>
      </c>
      <c r="I181" s="16" t="s">
        <v>768</v>
      </c>
      <c r="J181" s="16" t="s">
        <v>769</v>
      </c>
      <c r="K181" s="16" t="s">
        <v>770</v>
      </c>
      <c r="L181" s="16" t="s">
        <v>771</v>
      </c>
      <c r="M181" s="18">
        <v>1.64</v>
      </c>
      <c r="N181" s="18">
        <v>1.94</v>
      </c>
      <c r="O181" s="18">
        <v>2.04</v>
      </c>
      <c r="P181" s="18">
        <v>2.34</v>
      </c>
      <c r="Q181" s="18">
        <v>0.1</v>
      </c>
      <c r="R181" s="18">
        <v>1.8399999999999999</v>
      </c>
      <c r="S181" s="18">
        <v>2.14</v>
      </c>
      <c r="T181" s="18">
        <v>0.2</v>
      </c>
      <c r="U181" s="18">
        <v>0</v>
      </c>
      <c r="V181" s="18">
        <v>0</v>
      </c>
      <c r="W181" s="18">
        <v>0</v>
      </c>
      <c r="X181" s="18">
        <v>1.64</v>
      </c>
      <c r="Y181" s="18">
        <v>1.9</v>
      </c>
      <c r="Z181" s="20">
        <f t="shared" si="565"/>
        <v>2.1</v>
      </c>
      <c r="AA181" s="18">
        <v>0.22</v>
      </c>
      <c r="AB181" s="18">
        <v>0</v>
      </c>
      <c r="AC181" s="18">
        <v>0</v>
      </c>
      <c r="AD181" s="18">
        <v>0</v>
      </c>
      <c r="AE181" s="18">
        <v>0</v>
      </c>
      <c r="AF181" s="18">
        <v>0</v>
      </c>
      <c r="AG181" s="18">
        <v>1.2</v>
      </c>
      <c r="AH181" s="18">
        <v>1.5</v>
      </c>
      <c r="AI181" s="20">
        <f t="shared" si="566"/>
        <v>2.25</v>
      </c>
      <c r="AJ181" s="18">
        <v>0</v>
      </c>
      <c r="AK181" s="18">
        <v>0</v>
      </c>
      <c r="AL181" s="20">
        <f t="shared" si="567"/>
        <v>0</v>
      </c>
      <c r="AM181" s="18">
        <v>1.64</v>
      </c>
      <c r="AN181" s="18">
        <v>1.5</v>
      </c>
      <c r="AO181" s="18">
        <v>0.15</v>
      </c>
      <c r="AP181" s="18">
        <v>0.22</v>
      </c>
      <c r="AQ181" s="18">
        <v>1.64</v>
      </c>
      <c r="AR181" s="18">
        <v>1.72</v>
      </c>
      <c r="AS181" s="18">
        <v>0.12</v>
      </c>
      <c r="AT181" s="18">
        <v>0.11</v>
      </c>
      <c r="AU181" s="18">
        <v>0</v>
      </c>
      <c r="AV181" s="18">
        <v>1</v>
      </c>
      <c r="AW181" s="18">
        <v>0</v>
      </c>
      <c r="AX181" s="18">
        <v>0</v>
      </c>
      <c r="AY181" s="18">
        <v>0</v>
      </c>
      <c r="AZ181" s="18">
        <v>0</v>
      </c>
      <c r="BA181" s="18">
        <v>0</v>
      </c>
      <c r="BB181" s="18">
        <v>0</v>
      </c>
      <c r="BC181" s="18">
        <v>0</v>
      </c>
      <c r="BD181" s="18">
        <v>0</v>
      </c>
      <c r="BE181" s="18">
        <v>2</v>
      </c>
      <c r="BF181" s="18">
        <v>0</v>
      </c>
      <c r="BG181" s="18">
        <v>0</v>
      </c>
      <c r="BH181" s="18">
        <v>0</v>
      </c>
      <c r="BI181" s="18">
        <v>0</v>
      </c>
      <c r="BJ181" s="18">
        <v>0</v>
      </c>
      <c r="BK181" s="18">
        <v>0</v>
      </c>
      <c r="BL181" s="18">
        <v>0</v>
      </c>
      <c r="BM181" s="18">
        <v>0</v>
      </c>
      <c r="BN181" s="18">
        <v>0</v>
      </c>
      <c r="BO181" s="18">
        <v>0</v>
      </c>
      <c r="BP181" s="18">
        <v>0</v>
      </c>
      <c r="BQ181" s="18">
        <v>0</v>
      </c>
      <c r="BR181" s="18">
        <v>0</v>
      </c>
      <c r="BS181" s="18">
        <v>0</v>
      </c>
      <c r="BT181" s="18">
        <v>0</v>
      </c>
      <c r="BU181" s="18">
        <v>0</v>
      </c>
      <c r="BV181" s="18">
        <v>0</v>
      </c>
      <c r="BW181" s="18">
        <v>0</v>
      </c>
      <c r="BX181" s="18">
        <v>0</v>
      </c>
      <c r="BY181" s="18">
        <v>0</v>
      </c>
      <c r="BZ181" s="18">
        <v>0</v>
      </c>
      <c r="CA181" s="16" t="e">
        <f>_xlfn.IFNA(IF(RIGHT(D181,2)="=G",0,INDEX(#REF!,MATCH(E181,#REF!,0))),0)</f>
        <v>#REF!</v>
      </c>
      <c r="CB181" s="16" t="s">
        <v>776</v>
      </c>
      <c r="CC181" s="18">
        <v>0</v>
      </c>
      <c r="CD181" s="18">
        <v>0</v>
      </c>
      <c r="CE181" s="18">
        <v>1.4</v>
      </c>
      <c r="CF181" s="18">
        <v>0.85</v>
      </c>
      <c r="CG181" s="18">
        <v>0.12</v>
      </c>
      <c r="CH181" s="18">
        <v>2</v>
      </c>
      <c r="CI181" s="16" t="s">
        <v>98</v>
      </c>
      <c r="CJ181" s="18">
        <v>0</v>
      </c>
      <c r="CK181" s="20">
        <f t="shared" si="432"/>
        <v>2.7</v>
      </c>
      <c r="CL181" s="20">
        <f t="shared" si="568"/>
        <v>2.7</v>
      </c>
      <c r="CM181" s="18">
        <v>64.540000000000006</v>
      </c>
      <c r="CN181" s="18">
        <v>44.27</v>
      </c>
      <c r="CO181" s="18">
        <v>43.431000000000004</v>
      </c>
      <c r="CP181" s="22">
        <f t="shared" si="433"/>
        <v>44.27</v>
      </c>
      <c r="CQ181" s="22">
        <f t="shared" si="434"/>
        <v>41.57</v>
      </c>
      <c r="CR181" s="22">
        <f t="shared" si="569"/>
        <v>2.7</v>
      </c>
      <c r="CS181" s="22">
        <f t="shared" si="435"/>
        <v>41.669999999999995</v>
      </c>
      <c r="CT181" s="22">
        <f t="shared" si="436"/>
        <v>41.87</v>
      </c>
      <c r="CU181" s="18">
        <v>41.87</v>
      </c>
      <c r="CV181" s="22">
        <f t="shared" si="570"/>
        <v>2.1</v>
      </c>
      <c r="CW181" s="22">
        <f t="shared" si="437"/>
        <v>0</v>
      </c>
      <c r="CX181" s="22">
        <f t="shared" si="438"/>
        <v>0</v>
      </c>
      <c r="CY181" s="22">
        <f t="shared" si="439"/>
        <v>44</v>
      </c>
      <c r="CZ181" s="22">
        <f t="shared" si="440"/>
        <v>44.15</v>
      </c>
      <c r="DA181" s="18">
        <v>44.27</v>
      </c>
      <c r="DB181" s="20">
        <f t="shared" si="571"/>
        <v>2.7</v>
      </c>
      <c r="DC181" s="20">
        <f t="shared" si="572"/>
        <v>0</v>
      </c>
      <c r="DD181" s="20">
        <f t="shared" si="573"/>
        <v>2.7</v>
      </c>
      <c r="DE181" s="20">
        <f t="shared" si="441"/>
        <v>0.1</v>
      </c>
      <c r="DF181" s="20">
        <f t="shared" si="442"/>
        <v>0.2</v>
      </c>
      <c r="DG181" s="20">
        <f t="shared" si="443"/>
        <v>2.37</v>
      </c>
      <c r="DH181" s="20">
        <f t="shared" si="444"/>
        <v>0</v>
      </c>
      <c r="DI181" s="20">
        <f t="shared" si="445"/>
        <v>0</v>
      </c>
      <c r="DJ181" s="20">
        <f t="shared" si="446"/>
        <v>0</v>
      </c>
      <c r="DK181" s="20">
        <f t="shared" si="574"/>
        <v>2.67</v>
      </c>
      <c r="DL181" s="20">
        <f t="shared" si="575"/>
        <v>0</v>
      </c>
      <c r="DM181" s="20">
        <f t="shared" si="576"/>
        <v>3.0000000000000249E-2</v>
      </c>
      <c r="DN181" s="20">
        <f t="shared" si="577"/>
        <v>0</v>
      </c>
      <c r="DO181" s="18">
        <v>2.54</v>
      </c>
      <c r="DP181" s="18">
        <v>0</v>
      </c>
      <c r="DQ181" s="18">
        <v>1</v>
      </c>
      <c r="DR181" s="18">
        <v>1</v>
      </c>
      <c r="DS181" s="25">
        <f t="shared" si="578"/>
        <v>2.54</v>
      </c>
      <c r="DT181" s="25">
        <f t="shared" si="579"/>
        <v>0</v>
      </c>
      <c r="DU181" s="25">
        <f t="shared" si="580"/>
        <v>6.86</v>
      </c>
      <c r="DV181" s="25">
        <f t="shared" si="581"/>
        <v>0</v>
      </c>
      <c r="DW181" s="25">
        <f t="shared" si="582"/>
        <v>6.86</v>
      </c>
      <c r="DX181" s="25">
        <f t="shared" si="583"/>
        <v>13.99</v>
      </c>
      <c r="DY181" s="25">
        <f t="shared" si="584"/>
        <v>0</v>
      </c>
      <c r="DZ181" s="25">
        <f t="shared" si="585"/>
        <v>13.99</v>
      </c>
      <c r="EA181" s="25">
        <f t="shared" si="586"/>
        <v>8.81</v>
      </c>
      <c r="EB181" s="25">
        <f t="shared" si="587"/>
        <v>0</v>
      </c>
      <c r="EC181" s="25">
        <f t="shared" si="588"/>
        <v>8.81</v>
      </c>
      <c r="ED181" s="25">
        <f t="shared" si="589"/>
        <v>5.18</v>
      </c>
      <c r="EE181" s="25">
        <f t="shared" si="589"/>
        <v>0</v>
      </c>
      <c r="EF181" s="25">
        <f t="shared" si="590"/>
        <v>5.18</v>
      </c>
      <c r="EG181" s="25">
        <f t="shared" si="591"/>
        <v>8.81</v>
      </c>
      <c r="EH181" s="25">
        <f t="shared" si="591"/>
        <v>0</v>
      </c>
      <c r="EI181" s="25">
        <f t="shared" si="592"/>
        <v>8.81</v>
      </c>
      <c r="EJ181" s="18">
        <v>1121.96</v>
      </c>
      <c r="EK181" s="18">
        <v>1083.26</v>
      </c>
      <c r="EL181" s="18" t="s">
        <v>972</v>
      </c>
      <c r="EM181" s="18" t="s">
        <v>973</v>
      </c>
      <c r="EN181" s="16" t="s">
        <v>774</v>
      </c>
      <c r="EO181" s="16" t="s">
        <v>132</v>
      </c>
      <c r="EP181" s="16" t="e">
        <f>IF(OR(EN181="Cống tròn",EN181="Cống hộp",EN181="Ống nhựa"),INDEX(#REF!,MATCH(E181,#REF!,0)),IF(OR(EN181="Rãnh xây",EN181="Rãnh bê tông"),INDEX(#REF!,MATCH(E181,#REF!,0)),0))</f>
        <v>#REF!</v>
      </c>
      <c r="EQ181" s="18">
        <v>37.500000000000043</v>
      </c>
      <c r="ER181" s="18">
        <v>1</v>
      </c>
      <c r="ES181" s="25">
        <f t="shared" si="593"/>
        <v>37</v>
      </c>
      <c r="ET181" s="1" t="e">
        <f>_xlfn.IFNA(IF(EN181="Cống tròn",INDEX(#REF!,MATCH(E181,#REF!,0)),IF(EN181="Cống hộp",INDEX(#REF!,MATCH(E181,#REF!,0)),EU181&amp;" ,"&amp;EV181)),0)</f>
        <v>#REF!</v>
      </c>
      <c r="EU181" s="16" t="s">
        <v>769</v>
      </c>
      <c r="EV181" s="16" t="s">
        <v>775</v>
      </c>
      <c r="EW181" s="16" t="e">
        <f>_xlfn.IFNA(INDEX(#REF!,MATCH(E181,#REF!,0)),0)</f>
        <v>#REF!</v>
      </c>
      <c r="EX181" s="16"/>
      <c r="EY181" s="18">
        <v>0</v>
      </c>
      <c r="EZ181" s="18">
        <v>0</v>
      </c>
      <c r="FA181" s="18">
        <v>0</v>
      </c>
      <c r="FB181" s="19">
        <v>0</v>
      </c>
      <c r="FC181" s="19">
        <v>0</v>
      </c>
      <c r="FD181" s="25">
        <f t="shared" si="447"/>
        <v>0</v>
      </c>
      <c r="FE181" s="25">
        <f t="shared" si="594"/>
        <v>0</v>
      </c>
      <c r="FF181" s="18">
        <v>0.1</v>
      </c>
      <c r="FG181" s="18">
        <v>2</v>
      </c>
      <c r="FH181" s="18">
        <v>1</v>
      </c>
      <c r="FI181" s="25">
        <f t="shared" si="595"/>
        <v>1.2</v>
      </c>
      <c r="FJ181" s="18">
        <v>0</v>
      </c>
      <c r="FK181" s="18">
        <v>0</v>
      </c>
      <c r="FL181" s="18">
        <v>0.2</v>
      </c>
      <c r="FM181" s="18">
        <v>1.4</v>
      </c>
      <c r="FN181" s="18">
        <v>0</v>
      </c>
      <c r="FO181" s="25">
        <f t="shared" si="596"/>
        <v>1.4</v>
      </c>
      <c r="FP181" s="18">
        <v>1.4999999999999999E-2</v>
      </c>
      <c r="FQ181" s="18">
        <v>1</v>
      </c>
      <c r="FR181" s="25">
        <f t="shared" si="448"/>
        <v>36</v>
      </c>
      <c r="FS181" s="25">
        <f t="shared" si="449"/>
        <v>0.52500000000000002</v>
      </c>
      <c r="FT181" s="25">
        <f t="shared" si="450"/>
        <v>36.524999999999999</v>
      </c>
      <c r="FU181" s="25">
        <f t="shared" si="451"/>
        <v>-0.97500000000004405</v>
      </c>
      <c r="FV181" s="25" t="str">
        <f t="shared" si="597"/>
        <v>Thêm 01</v>
      </c>
      <c r="FW181" s="25">
        <f t="shared" si="598"/>
        <v>0.04</v>
      </c>
      <c r="FX181" s="16"/>
      <c r="FY181" s="16"/>
      <c r="FZ181" s="16"/>
      <c r="GA181" s="16"/>
      <c r="GB181" s="19">
        <v>0</v>
      </c>
      <c r="GC181" s="19">
        <v>0</v>
      </c>
      <c r="GD181" s="19">
        <v>0</v>
      </c>
      <c r="GE181" s="19">
        <v>0</v>
      </c>
      <c r="GF181" s="19">
        <v>0</v>
      </c>
      <c r="GG181" s="19">
        <v>0</v>
      </c>
      <c r="GH181" s="19">
        <v>0</v>
      </c>
      <c r="GI181" s="19">
        <v>0</v>
      </c>
      <c r="GJ181" s="19">
        <v>0</v>
      </c>
      <c r="GK181" s="19">
        <v>0</v>
      </c>
      <c r="GL181" s="25">
        <f t="shared" si="452"/>
        <v>0</v>
      </c>
      <c r="GM181" s="25">
        <f t="shared" si="599"/>
        <v>0</v>
      </c>
      <c r="GN181" s="19">
        <v>0</v>
      </c>
      <c r="GO181" s="19">
        <v>0</v>
      </c>
      <c r="GP181" s="19">
        <v>0</v>
      </c>
      <c r="GQ181" s="19">
        <v>0</v>
      </c>
      <c r="GR181" s="1" t="e">
        <f>_xlfn.IFNA(INDEX(#REF!,MATCH(E181,#REF!,0)),0)</f>
        <v>#REF!</v>
      </c>
      <c r="GS181" s="16"/>
      <c r="GT181" s="18">
        <v>0</v>
      </c>
      <c r="GU181" s="18">
        <v>0</v>
      </c>
      <c r="GV181" s="18">
        <v>0</v>
      </c>
      <c r="GW181" s="18">
        <v>0</v>
      </c>
      <c r="GX181" s="25">
        <f t="shared" si="453"/>
        <v>0</v>
      </c>
      <c r="GY181" s="25">
        <f t="shared" si="454"/>
        <v>0</v>
      </c>
      <c r="GZ181" s="25">
        <f t="shared" si="600"/>
        <v>0</v>
      </c>
      <c r="HA181" s="1" t="e" cm="1">
        <f t="array" ref="HA181">INDEX(#REF!,MATCH(EJ181&amp;EK181&amp;HD181&amp;HE181&amp;HF181,#REF!&amp;#REF!&amp;#REF!&amp;#REF!&amp;#REF!,0))</f>
        <v>#REF!</v>
      </c>
      <c r="HB181" s="16"/>
      <c r="HC181" s="25">
        <f t="shared" si="601"/>
        <v>0</v>
      </c>
      <c r="HD181" s="18">
        <v>0</v>
      </c>
      <c r="HE181" s="18">
        <v>0</v>
      </c>
      <c r="HF181" s="18">
        <v>0</v>
      </c>
      <c r="HG181" s="1" t="e" cm="1">
        <f t="array" ref="HG181">INDEX(#REF!,MATCH(EJ181&amp;EK181&amp;HJ181&amp;HK181&amp;HL181,#REF!&amp;#REF!&amp;#REF!&amp;#REF!&amp;#REF!,0))</f>
        <v>#REF!</v>
      </c>
      <c r="HH181" s="16"/>
      <c r="HI181" s="25">
        <f t="shared" si="602"/>
        <v>0</v>
      </c>
      <c r="HJ181" s="25">
        <f t="shared" si="603"/>
        <v>0</v>
      </c>
      <c r="HK181" s="19">
        <v>0</v>
      </c>
      <c r="HL181" s="19">
        <v>0</v>
      </c>
      <c r="HM181" s="18">
        <v>0.01</v>
      </c>
      <c r="HN181" s="18">
        <v>1</v>
      </c>
      <c r="HO181" s="25">
        <f t="shared" si="604"/>
        <v>0</v>
      </c>
      <c r="HP181" s="25">
        <f t="shared" si="605"/>
        <v>0</v>
      </c>
      <c r="HQ181" s="25">
        <f t="shared" si="606"/>
        <v>0</v>
      </c>
      <c r="HR181" s="25">
        <f t="shared" si="607"/>
        <v>0</v>
      </c>
      <c r="HS181" s="25">
        <f t="shared" si="608"/>
        <v>0</v>
      </c>
      <c r="HT181" s="19">
        <v>0</v>
      </c>
      <c r="HU181" s="19">
        <v>0</v>
      </c>
      <c r="HV181" s="19">
        <v>0</v>
      </c>
      <c r="HW181" s="25">
        <f t="shared" si="609"/>
        <v>0</v>
      </c>
      <c r="HX181" s="19">
        <v>0</v>
      </c>
      <c r="HY181" s="19">
        <v>0</v>
      </c>
      <c r="HZ181" s="18">
        <v>44.27</v>
      </c>
      <c r="IA181" s="20">
        <f>ROUND(IF(EN181="Cống tròn",IF(EN181="Cống tròn",IF(EU181="Không có móng",IQ181-FF181,IF(EU181="Đế",IP181-FN181,IF(OR(EU181="Móng bê tông",EU181="Móng bê tông kết hợp đế"),II181-FJ181,0))),0),IF(EN181="Cống hộp",IF(AND(EN181="Cống hộp",EU181="Không có móng"),IQ181-GF181,IF(AND(EN181="Cống hộp",EU181="Móng bê tông"),IJ181-GB181,0)),IF(OR(EN181="Rãnh xây",EN181="Rãnh bê tông"),IF(OR(EN181="Rãnh xây",EN181="Rãnh bê tông"),IK181-GB181,0),IF(EN181="Ống nhựa",IF(AND(EN181="Ống nhựa",EU181="Không đắp cát"),IQ181-HT181,IF(AND(EN181="Ống nhựa",EU181="Đắp cát"),IH181-HX181,0)),IF(EN181="Rãnh thang",IF(EN181="Rãnh thang",IF(EU181="Móng bê tông",#REF!-#REF!,IQ181),0),0))))),2)</f>
        <v>41.87</v>
      </c>
      <c r="IB181" s="20">
        <f t="shared" si="610"/>
        <v>2.4000000000000057</v>
      </c>
      <c r="IC181" s="20">
        <f t="shared" si="455"/>
        <v>41.87</v>
      </c>
      <c r="ID181" s="20">
        <f t="shared" si="456"/>
        <v>0</v>
      </c>
      <c r="IE181" s="20">
        <f t="shared" si="457"/>
        <v>0</v>
      </c>
      <c r="IF181" s="20">
        <f t="shared" si="458"/>
        <v>0</v>
      </c>
      <c r="IG181" s="20">
        <f>IF(EN181="Rãnh thang",IF(AND(EN181="Rãnh thang",EU181="Móng bê tông"),IQ181-#REF!,0),IF(EN181="Ống nhựa",IF(AND(EN181="Ống nhựa",EU181="Đắp cát"),IQ181-HT181,0),IF(EN181="Cống tròn",IF(EN181="Cống tròn",IF(OR(EU181="Móng bê tông",EU181="Móng bê tông kết hợp đế"),IM181-FL181,0),0),IF(EN181="Cống hộp",IF(AND(EN181="Cống hộp",EU181="Móng bê tông"),IN181-GD181,0),IF(OR(EN181="Rãnh xây",EN181="Rãnh bê tông"),IF(AND(EN181="Rãnh xây",EU181="Móng bê tông"),IO181-GD181,IF(AND(EN181="Rãnh bê tông",EU181="Móng bê tông"),IO181-GD181,0)),0)))))</f>
        <v>41.87</v>
      </c>
      <c r="IH181" s="20">
        <f t="shared" si="459"/>
        <v>0</v>
      </c>
      <c r="II181" s="20">
        <f t="shared" si="460"/>
        <v>41.87</v>
      </c>
      <c r="IJ181" s="20">
        <f t="shared" si="461"/>
        <v>0</v>
      </c>
      <c r="IK181" s="20">
        <f t="shared" si="462"/>
        <v>0</v>
      </c>
      <c r="IL181" s="20">
        <f t="shared" si="463"/>
        <v>42.07</v>
      </c>
      <c r="IM181" s="20">
        <f t="shared" si="464"/>
        <v>42.07</v>
      </c>
      <c r="IN181" s="20">
        <f t="shared" si="465"/>
        <v>0</v>
      </c>
      <c r="IO181" s="20">
        <f t="shared" si="466"/>
        <v>0</v>
      </c>
      <c r="IP181" s="20">
        <f t="shared" si="467"/>
        <v>0</v>
      </c>
      <c r="IQ181" s="18">
        <v>42.17</v>
      </c>
      <c r="IR181" s="25">
        <f t="shared" si="611"/>
        <v>0</v>
      </c>
      <c r="IS181" s="25">
        <f t="shared" si="468"/>
        <v>0</v>
      </c>
      <c r="IT181" s="25">
        <f t="shared" si="469"/>
        <v>0</v>
      </c>
      <c r="IU181" s="25">
        <f>ROUND(IF(EN181="Cống tròn",IF(EN181="Cống tròn",IV181+FF181,0),IF(EN181="Cống hộp",IF(EN181="Cống hộp",IV181+GP181,0),IF(OR(EN181="Rãnh xây",EN181="Rãnh bê tông"),IF(OR(EN181="Rãnh xây",EN181="Rãnh bê tông"),IV181+GP181,0),IF(EN181="ống nhựa",IF(EN181="Ống nhựa",IV181+HT181,0),IF(EN181="Rãnh thang",IF(EN181="Rãnh thang",IQ181+#REF!,0),0))))),2)</f>
        <v>43.02</v>
      </c>
      <c r="IV181" s="18">
        <v>42.92</v>
      </c>
      <c r="IW181" s="25">
        <f t="shared" si="470"/>
        <v>43.02</v>
      </c>
      <c r="IX181" s="25">
        <f t="shared" si="471"/>
        <v>0</v>
      </c>
      <c r="IY181" s="25">
        <f t="shared" si="472"/>
        <v>0</v>
      </c>
      <c r="IZ181" s="25">
        <f t="shared" si="473"/>
        <v>0</v>
      </c>
      <c r="JA181" s="25">
        <f t="shared" si="474"/>
        <v>0</v>
      </c>
      <c r="JB181" s="18">
        <v>44.02</v>
      </c>
      <c r="JC181" s="20">
        <f>ROUND(IF(EN181="Cống tròn",IF(EN181="Cống tròn",IF(EU181="Không có móng",JS181-FF181,IF(EU181="Đế",JR181-FN181,IF(OR(EU181="Móng bê tông",EU181="Móng bê tông kết hợp đế"),JK181-FJ181,0))),0),IF(EN181="Cống hộp",IF(AND(EN181="Cống hộp",EU181="Không có móng"),JS181-GF181,IF(AND(EN181="Cống hộp",EU181="Móng bê tông"),JL181-GB181,0)),IF(OR(EN181="Rãnh xây",EN181="Rãnh bê tông"),IF(OR(EN181="Rãnh xây",EN181="Rãnh bê tông"),JM181-GB181,0),IF(EN181="Ống nhựa",IF(AND(EN181="Ống nhựa",EU181="Không đắp cát"),JS181-HT181,IF(AND(EN181="Ống nhựa",EU181="Đắp cát"),JJ181-HX181,0)),IF(EN181="Rãnh thang",IF(EN181="Rãnh thang",IF(EU181="Móng bê tông",#REF!-#REF!,JS181),0),0))))),2)</f>
        <v>41.62</v>
      </c>
      <c r="JD181" s="20">
        <f t="shared" si="612"/>
        <v>2.4000000000000057</v>
      </c>
      <c r="JE181" s="20">
        <f t="shared" si="475"/>
        <v>41.62</v>
      </c>
      <c r="JF181" s="20">
        <f t="shared" si="476"/>
        <v>0</v>
      </c>
      <c r="JG181" s="20">
        <f t="shared" si="477"/>
        <v>0</v>
      </c>
      <c r="JH181" s="20">
        <f t="shared" si="478"/>
        <v>0</v>
      </c>
      <c r="JI181" s="20">
        <f>IF(EN181="Rãnh thang",IF(AND(EN181="Rãnh thang",EU181="Móng bê tông"),JS181-#REF!,0),IF(EN181="Ống nhựa",IF(AND(EN181="Ống nhựa",EU181="Đắp cát"),JS181-HT181,0),IF(EN181="Cống tròn",IF(EN181="Cống tròn",IF(OR(EU181="Móng bê tông",EU181="Móng bê tông kết hợp đế"),JO181-FL181,0),0),IF(EN181="Cống hộp",IF(AND(EN181="Cống hộp",EU181="Móng bê tông"),JP181-GD181,0),IF(OR(EN181="Rãnh xây",EN181="Rãnh bê tông"),IF(AND(EN181="Rãnh xây",EU181="Móng bê tông"),JQ181-GD181,IF(AND(EN181="Rãnh bê tông",EU181="Móng bê tông"),JQ181-GD181,0)),0)))))</f>
        <v>41.62</v>
      </c>
      <c r="JJ181" s="20">
        <f t="shared" si="479"/>
        <v>0</v>
      </c>
      <c r="JK181" s="20">
        <f t="shared" si="480"/>
        <v>41.62</v>
      </c>
      <c r="JL181" s="20">
        <f t="shared" si="481"/>
        <v>0</v>
      </c>
      <c r="JM181" s="20">
        <f t="shared" si="482"/>
        <v>0</v>
      </c>
      <c r="JN181" s="20">
        <f t="shared" si="483"/>
        <v>41.82</v>
      </c>
      <c r="JO181" s="20">
        <f t="shared" si="484"/>
        <v>41.82</v>
      </c>
      <c r="JP181" s="20">
        <f t="shared" si="485"/>
        <v>0</v>
      </c>
      <c r="JQ181" s="20">
        <f t="shared" si="486"/>
        <v>0</v>
      </c>
      <c r="JR181" s="20">
        <f t="shared" si="487"/>
        <v>0</v>
      </c>
      <c r="JS181" s="26">
        <v>41.92</v>
      </c>
      <c r="JT181" s="25">
        <f t="shared" si="613"/>
        <v>0</v>
      </c>
      <c r="JU181" s="25">
        <f t="shared" si="488"/>
        <v>0</v>
      </c>
      <c r="JV181" s="25">
        <f t="shared" si="489"/>
        <v>0</v>
      </c>
      <c r="JW181" s="25">
        <f>ROUND(IF(EN181="Cống tròn",IF(EN181="Cống tròn",JX181+FF181,0),IF(EN181="Cống hộp",IF(EN181="Cống hộp",JX181+GP181,0),IF(OR(EN181="Rãnh xây",EN181="Rãnh bê tông"),IF(OR(EN181="Rãnh xây",EN181="Rãnh bê tông"),JX181+GP181,0),IF(EN181="ống nhựa",IF(EN181="Ống nhựa",JX181+HT181,0),IF(EN181="Rãnh thang",IF(EN181="Rãnh thang",JS181+#REF!,0),0))))),2)</f>
        <v>43.02</v>
      </c>
      <c r="JX181" s="27">
        <v>42.92</v>
      </c>
      <c r="JY181" s="25">
        <f t="shared" si="490"/>
        <v>43.02</v>
      </c>
      <c r="JZ181" s="25">
        <f t="shared" si="491"/>
        <v>0</v>
      </c>
      <c r="KA181" s="25">
        <f t="shared" si="492"/>
        <v>0</v>
      </c>
      <c r="KB181" s="25">
        <f t="shared" si="493"/>
        <v>0</v>
      </c>
      <c r="KC181" s="25">
        <f t="shared" si="494"/>
        <v>0</v>
      </c>
      <c r="KD181" s="28" t="s">
        <v>98</v>
      </c>
      <c r="KE181" s="27">
        <v>0</v>
      </c>
      <c r="KF181" s="25">
        <f t="shared" si="495"/>
        <v>2.4000000000000057</v>
      </c>
      <c r="KG181" s="25">
        <f t="shared" si="614"/>
        <v>2.4000000000000057</v>
      </c>
      <c r="KH181" s="27">
        <v>0</v>
      </c>
      <c r="KI181" s="25">
        <f t="shared" si="496"/>
        <v>2.4000000000000057</v>
      </c>
      <c r="KJ181" s="25">
        <f t="shared" si="615"/>
        <v>2.4000000000000057</v>
      </c>
      <c r="KK181" s="25">
        <f t="shared" si="497"/>
        <v>0</v>
      </c>
      <c r="KL181" s="25">
        <f t="shared" si="498"/>
        <v>0</v>
      </c>
      <c r="KM181" s="25">
        <f t="shared" si="616"/>
        <v>0</v>
      </c>
      <c r="KN181" s="25">
        <f t="shared" si="499"/>
        <v>0</v>
      </c>
      <c r="KO181" s="25">
        <f t="shared" si="500"/>
        <v>0</v>
      </c>
      <c r="KP181" s="25">
        <f t="shared" si="617"/>
        <v>0</v>
      </c>
      <c r="KQ181" s="25">
        <f t="shared" si="501"/>
        <v>0.2</v>
      </c>
      <c r="KR181" s="25">
        <f t="shared" si="502"/>
        <v>0.2</v>
      </c>
      <c r="KS181" s="25">
        <f t="shared" si="618"/>
        <v>0.2</v>
      </c>
      <c r="KT181" s="25">
        <f t="shared" si="503"/>
        <v>0</v>
      </c>
      <c r="KU181" s="25">
        <f t="shared" si="504"/>
        <v>0</v>
      </c>
      <c r="KV181" s="25">
        <f t="shared" si="619"/>
        <v>0</v>
      </c>
      <c r="KW181" s="25">
        <f t="shared" si="505"/>
        <v>0</v>
      </c>
      <c r="KX181" s="25">
        <f t="shared" si="506"/>
        <v>0</v>
      </c>
      <c r="KY181" s="25">
        <f t="shared" si="620"/>
        <v>0</v>
      </c>
      <c r="KZ181" s="25">
        <f t="shared" si="507"/>
        <v>0</v>
      </c>
      <c r="LA181" s="25">
        <f t="shared" si="508"/>
        <v>0</v>
      </c>
      <c r="LB181" s="25">
        <f t="shared" si="621"/>
        <v>0</v>
      </c>
      <c r="LC181" s="25">
        <f t="shared" si="509"/>
        <v>1.4</v>
      </c>
      <c r="LD181" s="25">
        <f t="shared" si="510"/>
        <v>1.4</v>
      </c>
      <c r="LE181" s="25">
        <f t="shared" si="622"/>
        <v>1.4</v>
      </c>
      <c r="LF181" s="25">
        <f t="shared" si="511"/>
        <v>0</v>
      </c>
      <c r="LG181" s="25">
        <f t="shared" si="512"/>
        <v>0</v>
      </c>
      <c r="LH181" s="25">
        <f t="shared" si="623"/>
        <v>0</v>
      </c>
      <c r="LI181" s="25">
        <f t="shared" si="513"/>
        <v>0</v>
      </c>
      <c r="LJ181" s="25">
        <f t="shared" si="514"/>
        <v>0</v>
      </c>
      <c r="LK181" s="25">
        <f t="shared" si="624"/>
        <v>0</v>
      </c>
      <c r="LL181" s="25">
        <f t="shared" si="515"/>
        <v>0</v>
      </c>
      <c r="LM181" s="25">
        <f t="shared" si="516"/>
        <v>0</v>
      </c>
      <c r="LN181" s="25">
        <f t="shared" si="625"/>
        <v>0</v>
      </c>
      <c r="LO181" s="25">
        <f t="shared" si="517"/>
        <v>0</v>
      </c>
      <c r="LP181" s="25">
        <f t="shared" si="518"/>
        <v>0</v>
      </c>
      <c r="LQ181" s="25">
        <f t="shared" si="626"/>
        <v>0</v>
      </c>
      <c r="LR181" s="25">
        <f t="shared" si="519"/>
        <v>0</v>
      </c>
      <c r="LS181" s="25">
        <f t="shared" si="520"/>
        <v>0</v>
      </c>
      <c r="LT181" s="25">
        <f t="shared" si="627"/>
        <v>0</v>
      </c>
      <c r="LU181" s="25">
        <f t="shared" si="521"/>
        <v>0</v>
      </c>
      <c r="LV181" s="25">
        <f t="shared" si="522"/>
        <v>0</v>
      </c>
      <c r="LW181" s="25">
        <f t="shared" si="628"/>
        <v>0</v>
      </c>
      <c r="LX181" s="25">
        <f t="shared" si="523"/>
        <v>0</v>
      </c>
      <c r="LY181" s="25">
        <f t="shared" si="524"/>
        <v>0</v>
      </c>
      <c r="LZ181" s="25">
        <f t="shared" si="629"/>
        <v>0</v>
      </c>
      <c r="MA181" s="25">
        <f t="shared" si="525"/>
        <v>0</v>
      </c>
      <c r="MB181" s="25">
        <f t="shared" si="526"/>
        <v>0</v>
      </c>
      <c r="MC181" s="25">
        <f t="shared" si="630"/>
        <v>0</v>
      </c>
      <c r="MD181" s="25">
        <f t="shared" si="527"/>
        <v>0</v>
      </c>
      <c r="ME181" s="25">
        <f t="shared" si="528"/>
        <v>0</v>
      </c>
      <c r="MF181" s="25">
        <f t="shared" si="631"/>
        <v>0</v>
      </c>
      <c r="MG181" s="25">
        <f t="shared" si="529"/>
        <v>0</v>
      </c>
      <c r="MH181" s="25">
        <f t="shared" si="530"/>
        <v>0</v>
      </c>
      <c r="MI181" s="25">
        <f t="shared" si="632"/>
        <v>0</v>
      </c>
      <c r="MJ181" s="25">
        <f t="shared" si="531"/>
        <v>0</v>
      </c>
      <c r="MK181" s="25">
        <f t="shared" si="532"/>
        <v>0</v>
      </c>
      <c r="ML181" s="25">
        <f t="shared" si="633"/>
        <v>0</v>
      </c>
      <c r="MM181" s="25">
        <f t="shared" si="533"/>
        <v>0</v>
      </c>
      <c r="MN181" s="25">
        <f t="shared" si="534"/>
        <v>0</v>
      </c>
      <c r="MO181" s="25">
        <f t="shared" si="634"/>
        <v>0</v>
      </c>
      <c r="MP181" s="25">
        <f t="shared" si="535"/>
        <v>0</v>
      </c>
      <c r="MQ181" s="25">
        <f t="shared" si="536"/>
        <v>0</v>
      </c>
      <c r="MR181" s="25">
        <f t="shared" si="635"/>
        <v>0</v>
      </c>
      <c r="MS181" s="29">
        <v>1.4</v>
      </c>
      <c r="MT181" s="29">
        <v>0</v>
      </c>
      <c r="MU181" s="29">
        <v>1</v>
      </c>
      <c r="MV181" s="29">
        <v>1</v>
      </c>
      <c r="MW181" s="25">
        <f t="shared" si="537"/>
        <v>1.4</v>
      </c>
      <c r="MX181" s="25">
        <f t="shared" si="538"/>
        <v>3.36</v>
      </c>
      <c r="MY181" s="25">
        <f t="shared" si="539"/>
        <v>0</v>
      </c>
      <c r="MZ181" s="25">
        <f t="shared" si="540"/>
        <v>0</v>
      </c>
      <c r="NA181" s="25">
        <f t="shared" si="541"/>
        <v>1.4</v>
      </c>
      <c r="NB181" s="25">
        <f t="shared" si="542"/>
        <v>3.36</v>
      </c>
      <c r="NC181" s="25">
        <f t="shared" si="543"/>
        <v>0</v>
      </c>
      <c r="ND181" s="25">
        <f t="shared" si="544"/>
        <v>0</v>
      </c>
      <c r="NE181" s="25">
        <f t="shared" si="636"/>
        <v>1.4</v>
      </c>
      <c r="NF181" s="25">
        <f t="shared" si="636"/>
        <v>3.36</v>
      </c>
      <c r="NG181" s="25">
        <f t="shared" si="636"/>
        <v>0</v>
      </c>
      <c r="NH181" s="25">
        <f t="shared" si="545"/>
        <v>0</v>
      </c>
      <c r="NI181" s="25">
        <f t="shared" si="546"/>
        <v>126</v>
      </c>
      <c r="NJ181" s="25">
        <f t="shared" si="547"/>
        <v>0</v>
      </c>
      <c r="NK181" s="25">
        <f t="shared" si="548"/>
        <v>126</v>
      </c>
      <c r="NL181" s="25">
        <f t="shared" si="549"/>
        <v>68.2</v>
      </c>
      <c r="NM181" s="25">
        <f t="shared" si="550"/>
        <v>0</v>
      </c>
      <c r="NN181" s="25">
        <f t="shared" si="637"/>
        <v>68.2</v>
      </c>
      <c r="NO181" s="25">
        <f t="shared" si="551"/>
        <v>0</v>
      </c>
      <c r="NP181" s="25">
        <f t="shared" si="552"/>
        <v>0</v>
      </c>
      <c r="NQ181" s="25">
        <f t="shared" si="638"/>
        <v>0</v>
      </c>
      <c r="NR181" s="25">
        <f t="shared" si="553"/>
        <v>0</v>
      </c>
      <c r="NS181" s="25">
        <f t="shared" si="554"/>
        <v>0</v>
      </c>
      <c r="NT181" s="25">
        <f t="shared" si="639"/>
        <v>0</v>
      </c>
      <c r="NU181" s="25">
        <f t="shared" si="555"/>
        <v>0</v>
      </c>
      <c r="NV181" s="25">
        <f t="shared" si="556"/>
        <v>0</v>
      </c>
      <c r="NW181" s="25">
        <f t="shared" si="640"/>
        <v>0</v>
      </c>
      <c r="NX181" s="25">
        <f t="shared" si="641"/>
        <v>68.2</v>
      </c>
      <c r="NY181" s="25">
        <f t="shared" si="641"/>
        <v>0</v>
      </c>
      <c r="NZ181" s="25">
        <f t="shared" si="642"/>
        <v>68.2</v>
      </c>
      <c r="OA181" s="25">
        <f t="shared" si="643"/>
        <v>57.8</v>
      </c>
      <c r="OB181" s="25">
        <f t="shared" si="643"/>
        <v>0</v>
      </c>
      <c r="OC181" s="25">
        <f t="shared" si="644"/>
        <v>57.8</v>
      </c>
      <c r="OD181" s="25">
        <f t="shared" si="645"/>
        <v>68.2</v>
      </c>
      <c r="OE181" s="25">
        <f t="shared" si="645"/>
        <v>0</v>
      </c>
      <c r="OF181" s="25">
        <f t="shared" si="645"/>
        <v>68.2</v>
      </c>
      <c r="OG181" s="25">
        <f t="shared" si="557"/>
        <v>0</v>
      </c>
      <c r="OH181" s="25">
        <f t="shared" si="558"/>
        <v>0</v>
      </c>
      <c r="OI181" s="25">
        <f t="shared" si="559"/>
        <v>0</v>
      </c>
      <c r="OJ181" s="25">
        <f t="shared" si="560"/>
        <v>0</v>
      </c>
      <c r="OK181" s="25">
        <f t="shared" si="561"/>
        <v>0</v>
      </c>
      <c r="OL181" s="25">
        <f t="shared" si="562"/>
        <v>0</v>
      </c>
      <c r="OM181" s="25">
        <f t="shared" si="646"/>
        <v>0</v>
      </c>
      <c r="ON181" s="25">
        <f t="shared" si="646"/>
        <v>0</v>
      </c>
      <c r="OO181" s="25">
        <f t="shared" si="646"/>
        <v>0</v>
      </c>
      <c r="OP181" s="25">
        <f t="shared" si="563"/>
        <v>0</v>
      </c>
      <c r="OQ181" s="25">
        <f t="shared" si="564"/>
        <v>0</v>
      </c>
      <c r="OR181" s="25">
        <f t="shared" si="647"/>
        <v>0</v>
      </c>
      <c r="OS181" s="19">
        <v>535969.28000000003</v>
      </c>
      <c r="OT181" s="19">
        <v>2370569.89</v>
      </c>
    </row>
    <row r="182" spans="1:410" ht="33" customHeight="1" x14ac:dyDescent="0.25">
      <c r="A182" s="18"/>
      <c r="B182" s="18" t="s">
        <v>939</v>
      </c>
      <c r="C182" s="18">
        <v>1083.26</v>
      </c>
      <c r="D182" s="16" t="e">
        <f>_xlfn.IFNA(INDEX(#REF!,MATCH(E182,#REF!,0)),0)</f>
        <v>#REF!</v>
      </c>
      <c r="E182" s="18" t="s">
        <v>973</v>
      </c>
      <c r="F182" s="16" t="s">
        <v>765</v>
      </c>
      <c r="G182" s="16" t="s">
        <v>766</v>
      </c>
      <c r="H182" s="16" t="s">
        <v>767</v>
      </c>
      <c r="I182" s="16" t="s">
        <v>768</v>
      </c>
      <c r="J182" s="16" t="s">
        <v>769</v>
      </c>
      <c r="K182" s="16" t="s">
        <v>770</v>
      </c>
      <c r="L182" s="16" t="s">
        <v>771</v>
      </c>
      <c r="M182" s="18">
        <v>1.64</v>
      </c>
      <c r="N182" s="18">
        <v>1.94</v>
      </c>
      <c r="O182" s="18">
        <v>2.04</v>
      </c>
      <c r="P182" s="18">
        <v>2.34</v>
      </c>
      <c r="Q182" s="18">
        <v>0.1</v>
      </c>
      <c r="R182" s="18">
        <v>1.8399999999999999</v>
      </c>
      <c r="S182" s="18">
        <v>2.14</v>
      </c>
      <c r="T182" s="18">
        <v>0.2</v>
      </c>
      <c r="U182" s="18">
        <v>0</v>
      </c>
      <c r="V182" s="18">
        <v>0</v>
      </c>
      <c r="W182" s="18">
        <v>0</v>
      </c>
      <c r="X182" s="18">
        <v>1.64</v>
      </c>
      <c r="Y182" s="18">
        <v>1.9</v>
      </c>
      <c r="Z182" s="20">
        <f t="shared" si="565"/>
        <v>2.1</v>
      </c>
      <c r="AA182" s="18">
        <v>0.22</v>
      </c>
      <c r="AB182" s="18">
        <v>0</v>
      </c>
      <c r="AC182" s="18">
        <v>0</v>
      </c>
      <c r="AD182" s="18">
        <v>0</v>
      </c>
      <c r="AE182" s="18">
        <v>0</v>
      </c>
      <c r="AF182" s="18">
        <v>0</v>
      </c>
      <c r="AG182" s="18">
        <v>1.2</v>
      </c>
      <c r="AH182" s="18">
        <v>1.5</v>
      </c>
      <c r="AI182" s="20">
        <f t="shared" si="566"/>
        <v>2.25</v>
      </c>
      <c r="AJ182" s="18">
        <v>0</v>
      </c>
      <c r="AK182" s="18">
        <v>0</v>
      </c>
      <c r="AL182" s="20">
        <f t="shared" si="567"/>
        <v>0</v>
      </c>
      <c r="AM182" s="18">
        <v>1.64</v>
      </c>
      <c r="AN182" s="18">
        <v>1.5</v>
      </c>
      <c r="AO182" s="18">
        <v>0.15</v>
      </c>
      <c r="AP182" s="18">
        <v>0.22</v>
      </c>
      <c r="AQ182" s="18">
        <v>1.64</v>
      </c>
      <c r="AR182" s="18">
        <v>1.72</v>
      </c>
      <c r="AS182" s="18">
        <v>0.12</v>
      </c>
      <c r="AT182" s="18">
        <v>0.11</v>
      </c>
      <c r="AU182" s="18">
        <v>0</v>
      </c>
      <c r="AV182" s="18">
        <v>1</v>
      </c>
      <c r="AW182" s="18">
        <v>0</v>
      </c>
      <c r="AX182" s="18">
        <v>0</v>
      </c>
      <c r="AY182" s="18">
        <v>0</v>
      </c>
      <c r="AZ182" s="18">
        <v>0</v>
      </c>
      <c r="BA182" s="18">
        <v>0</v>
      </c>
      <c r="BB182" s="18">
        <v>0</v>
      </c>
      <c r="BC182" s="18">
        <v>0</v>
      </c>
      <c r="BD182" s="18">
        <v>0</v>
      </c>
      <c r="BE182" s="18">
        <v>2</v>
      </c>
      <c r="BF182" s="18">
        <v>0</v>
      </c>
      <c r="BG182" s="18">
        <v>0</v>
      </c>
      <c r="BH182" s="18">
        <v>0</v>
      </c>
      <c r="BI182" s="18">
        <v>0</v>
      </c>
      <c r="BJ182" s="18">
        <v>0</v>
      </c>
      <c r="BK182" s="18">
        <v>0</v>
      </c>
      <c r="BL182" s="18">
        <v>0</v>
      </c>
      <c r="BM182" s="18">
        <v>0</v>
      </c>
      <c r="BN182" s="18">
        <v>0</v>
      </c>
      <c r="BO182" s="18">
        <v>0</v>
      </c>
      <c r="BP182" s="18">
        <v>0</v>
      </c>
      <c r="BQ182" s="18">
        <v>0</v>
      </c>
      <c r="BR182" s="18">
        <v>0</v>
      </c>
      <c r="BS182" s="18">
        <v>0</v>
      </c>
      <c r="BT182" s="18">
        <v>0</v>
      </c>
      <c r="BU182" s="18">
        <v>0</v>
      </c>
      <c r="BV182" s="18">
        <v>0</v>
      </c>
      <c r="BW182" s="18">
        <v>0</v>
      </c>
      <c r="BX182" s="18">
        <v>0</v>
      </c>
      <c r="BY182" s="18">
        <v>0</v>
      </c>
      <c r="BZ182" s="18">
        <v>0</v>
      </c>
      <c r="CA182" s="16" t="e">
        <f>_xlfn.IFNA(IF(RIGHT(D182,2)="=G",0,INDEX(#REF!,MATCH(E182,#REF!,0))),0)</f>
        <v>#REF!</v>
      </c>
      <c r="CB182" s="16" t="s">
        <v>776</v>
      </c>
      <c r="CC182" s="18">
        <v>0</v>
      </c>
      <c r="CD182" s="18">
        <v>0</v>
      </c>
      <c r="CE182" s="18">
        <v>1.4</v>
      </c>
      <c r="CF182" s="18">
        <v>0.85</v>
      </c>
      <c r="CG182" s="18">
        <v>0.12</v>
      </c>
      <c r="CH182" s="18">
        <v>2</v>
      </c>
      <c r="CI182" s="16" t="s">
        <v>98</v>
      </c>
      <c r="CJ182" s="18">
        <v>0</v>
      </c>
      <c r="CK182" s="20">
        <f t="shared" si="432"/>
        <v>2.7</v>
      </c>
      <c r="CL182" s="20">
        <f t="shared" si="568"/>
        <v>2.7</v>
      </c>
      <c r="CM182" s="18">
        <v>69.819999999999993</v>
      </c>
      <c r="CN182" s="18">
        <v>44.02</v>
      </c>
      <c r="CO182" s="18">
        <v>43.181000000000004</v>
      </c>
      <c r="CP182" s="22">
        <f t="shared" si="433"/>
        <v>44.02</v>
      </c>
      <c r="CQ182" s="22">
        <f t="shared" si="434"/>
        <v>41.32</v>
      </c>
      <c r="CR182" s="22">
        <f t="shared" si="569"/>
        <v>2.7</v>
      </c>
      <c r="CS182" s="22">
        <f t="shared" si="435"/>
        <v>41.419999999999995</v>
      </c>
      <c r="CT182" s="22">
        <f t="shared" si="436"/>
        <v>41.62</v>
      </c>
      <c r="CU182" s="18">
        <v>41.62</v>
      </c>
      <c r="CV182" s="22">
        <f t="shared" si="570"/>
        <v>2.1</v>
      </c>
      <c r="CW182" s="22">
        <f t="shared" si="437"/>
        <v>0</v>
      </c>
      <c r="CX182" s="22">
        <f t="shared" si="438"/>
        <v>0</v>
      </c>
      <c r="CY182" s="22">
        <f t="shared" si="439"/>
        <v>43.75</v>
      </c>
      <c r="CZ182" s="22">
        <f t="shared" si="440"/>
        <v>43.9</v>
      </c>
      <c r="DA182" s="18">
        <v>44.02</v>
      </c>
      <c r="DB182" s="20">
        <f t="shared" si="571"/>
        <v>2.7</v>
      </c>
      <c r="DC182" s="20">
        <f t="shared" si="572"/>
        <v>0</v>
      </c>
      <c r="DD182" s="20">
        <f t="shared" si="573"/>
        <v>2.7</v>
      </c>
      <c r="DE182" s="20">
        <f t="shared" si="441"/>
        <v>0.1</v>
      </c>
      <c r="DF182" s="20">
        <f t="shared" si="442"/>
        <v>0.2</v>
      </c>
      <c r="DG182" s="20">
        <f t="shared" si="443"/>
        <v>2.37</v>
      </c>
      <c r="DH182" s="20">
        <f t="shared" si="444"/>
        <v>0</v>
      </c>
      <c r="DI182" s="20">
        <f t="shared" si="445"/>
        <v>0</v>
      </c>
      <c r="DJ182" s="20">
        <f t="shared" si="446"/>
        <v>0</v>
      </c>
      <c r="DK182" s="20">
        <f t="shared" si="574"/>
        <v>2.67</v>
      </c>
      <c r="DL182" s="20">
        <f t="shared" si="575"/>
        <v>0</v>
      </c>
      <c r="DM182" s="20">
        <f t="shared" si="576"/>
        <v>3.0000000000000249E-2</v>
      </c>
      <c r="DN182" s="20">
        <f t="shared" si="577"/>
        <v>0</v>
      </c>
      <c r="DO182" s="18">
        <v>2.54</v>
      </c>
      <c r="DP182" s="18">
        <v>0</v>
      </c>
      <c r="DQ182" s="18">
        <v>1</v>
      </c>
      <c r="DR182" s="18">
        <v>1</v>
      </c>
      <c r="DS182" s="25">
        <f t="shared" si="578"/>
        <v>2.54</v>
      </c>
      <c r="DT182" s="25">
        <f t="shared" si="579"/>
        <v>0</v>
      </c>
      <c r="DU182" s="25">
        <f t="shared" si="580"/>
        <v>6.86</v>
      </c>
      <c r="DV182" s="25">
        <f t="shared" si="581"/>
        <v>0</v>
      </c>
      <c r="DW182" s="25">
        <f t="shared" si="582"/>
        <v>6.86</v>
      </c>
      <c r="DX182" s="25">
        <f t="shared" si="583"/>
        <v>13.99</v>
      </c>
      <c r="DY182" s="25">
        <f t="shared" si="584"/>
        <v>0</v>
      </c>
      <c r="DZ182" s="25">
        <f t="shared" si="585"/>
        <v>13.99</v>
      </c>
      <c r="EA182" s="25">
        <f t="shared" si="586"/>
        <v>8.81</v>
      </c>
      <c r="EB182" s="25">
        <f t="shared" si="587"/>
        <v>0</v>
      </c>
      <c r="EC182" s="25">
        <f t="shared" si="588"/>
        <v>8.81</v>
      </c>
      <c r="ED182" s="25">
        <f t="shared" si="589"/>
        <v>5.18</v>
      </c>
      <c r="EE182" s="25">
        <f t="shared" si="589"/>
        <v>0</v>
      </c>
      <c r="EF182" s="25">
        <f t="shared" si="590"/>
        <v>5.18</v>
      </c>
      <c r="EG182" s="25">
        <f t="shared" si="591"/>
        <v>8.81</v>
      </c>
      <c r="EH182" s="25">
        <f t="shared" si="591"/>
        <v>0</v>
      </c>
      <c r="EI182" s="25">
        <f t="shared" si="592"/>
        <v>8.81</v>
      </c>
      <c r="EJ182" s="18">
        <v>1083.26</v>
      </c>
      <c r="EK182" s="18">
        <v>1044.56</v>
      </c>
      <c r="EL182" s="18" t="s">
        <v>973</v>
      </c>
      <c r="EM182" s="18" t="s">
        <v>974</v>
      </c>
      <c r="EN182" s="16" t="s">
        <v>774</v>
      </c>
      <c r="EO182" s="16" t="s">
        <v>132</v>
      </c>
      <c r="EP182" s="16" t="e">
        <f>IF(OR(EN182="Cống tròn",EN182="Cống hộp",EN182="Ống nhựa"),INDEX(#REF!,MATCH(E182,#REF!,0)),IF(OR(EN182="Rãnh xây",EN182="Rãnh bê tông"),INDEX(#REF!,MATCH(E182,#REF!,0)),0))</f>
        <v>#REF!</v>
      </c>
      <c r="EQ182" s="18">
        <v>37.500000000000043</v>
      </c>
      <c r="ER182" s="18">
        <v>1</v>
      </c>
      <c r="ES182" s="25">
        <f t="shared" si="593"/>
        <v>37</v>
      </c>
      <c r="ET182" s="1" t="e">
        <f>_xlfn.IFNA(IF(EN182="Cống tròn",INDEX(#REF!,MATCH(E182,#REF!,0)),IF(EN182="Cống hộp",INDEX(#REF!,MATCH(E182,#REF!,0)),EU182&amp;" ,"&amp;EV182)),0)</f>
        <v>#REF!</v>
      </c>
      <c r="EU182" s="16" t="s">
        <v>769</v>
      </c>
      <c r="EV182" s="16" t="s">
        <v>775</v>
      </c>
      <c r="EW182" s="16" t="e">
        <f>_xlfn.IFNA(INDEX(#REF!,MATCH(E182,#REF!,0)),0)</f>
        <v>#REF!</v>
      </c>
      <c r="EX182" s="16"/>
      <c r="EY182" s="18">
        <v>0</v>
      </c>
      <c r="EZ182" s="18">
        <v>0</v>
      </c>
      <c r="FA182" s="18">
        <v>0</v>
      </c>
      <c r="FB182" s="19">
        <v>0</v>
      </c>
      <c r="FC182" s="19">
        <v>0</v>
      </c>
      <c r="FD182" s="25">
        <f t="shared" si="447"/>
        <v>0</v>
      </c>
      <c r="FE182" s="25">
        <f t="shared" si="594"/>
        <v>0</v>
      </c>
      <c r="FF182" s="18">
        <v>0.1</v>
      </c>
      <c r="FG182" s="18">
        <v>2</v>
      </c>
      <c r="FH182" s="18">
        <v>1</v>
      </c>
      <c r="FI182" s="25">
        <f t="shared" si="595"/>
        <v>1.2</v>
      </c>
      <c r="FJ182" s="18">
        <v>0</v>
      </c>
      <c r="FK182" s="18">
        <v>0</v>
      </c>
      <c r="FL182" s="18">
        <v>0.2</v>
      </c>
      <c r="FM182" s="18">
        <v>1.4</v>
      </c>
      <c r="FN182" s="18">
        <v>0</v>
      </c>
      <c r="FO182" s="25">
        <f t="shared" si="596"/>
        <v>1.4</v>
      </c>
      <c r="FP182" s="18">
        <v>1.4999999999999999E-2</v>
      </c>
      <c r="FQ182" s="18">
        <v>1</v>
      </c>
      <c r="FR182" s="25">
        <f t="shared" si="448"/>
        <v>36</v>
      </c>
      <c r="FS182" s="25">
        <f t="shared" si="449"/>
        <v>0.52500000000000002</v>
      </c>
      <c r="FT182" s="25">
        <f t="shared" si="450"/>
        <v>36.524999999999999</v>
      </c>
      <c r="FU182" s="25">
        <f t="shared" si="451"/>
        <v>-0.97500000000004405</v>
      </c>
      <c r="FV182" s="25" t="str">
        <f t="shared" si="597"/>
        <v>Thêm 01</v>
      </c>
      <c r="FW182" s="25">
        <f t="shared" si="598"/>
        <v>0.04</v>
      </c>
      <c r="FX182" s="16"/>
      <c r="FY182" s="16"/>
      <c r="FZ182" s="16"/>
      <c r="GA182" s="16"/>
      <c r="GB182" s="19">
        <v>0</v>
      </c>
      <c r="GC182" s="19">
        <v>0</v>
      </c>
      <c r="GD182" s="19">
        <v>0</v>
      </c>
      <c r="GE182" s="19">
        <v>0</v>
      </c>
      <c r="GF182" s="19">
        <v>0</v>
      </c>
      <c r="GG182" s="19">
        <v>0</v>
      </c>
      <c r="GH182" s="19">
        <v>0</v>
      </c>
      <c r="GI182" s="19">
        <v>0</v>
      </c>
      <c r="GJ182" s="19">
        <v>0</v>
      </c>
      <c r="GK182" s="19">
        <v>0</v>
      </c>
      <c r="GL182" s="25">
        <f t="shared" si="452"/>
        <v>0</v>
      </c>
      <c r="GM182" s="25">
        <f t="shared" si="599"/>
        <v>0</v>
      </c>
      <c r="GN182" s="19">
        <v>0</v>
      </c>
      <c r="GO182" s="19">
        <v>0</v>
      </c>
      <c r="GP182" s="19">
        <v>0</v>
      </c>
      <c r="GQ182" s="19">
        <v>0</v>
      </c>
      <c r="GR182" s="1" t="e">
        <f>_xlfn.IFNA(INDEX(#REF!,MATCH(E182,#REF!,0)),0)</f>
        <v>#REF!</v>
      </c>
      <c r="GS182" s="16"/>
      <c r="GT182" s="18">
        <v>0</v>
      </c>
      <c r="GU182" s="18">
        <v>0</v>
      </c>
      <c r="GV182" s="18">
        <v>0</v>
      </c>
      <c r="GW182" s="18">
        <v>0</v>
      </c>
      <c r="GX182" s="25">
        <f t="shared" si="453"/>
        <v>0</v>
      </c>
      <c r="GY182" s="25">
        <f t="shared" si="454"/>
        <v>0</v>
      </c>
      <c r="GZ182" s="25">
        <f t="shared" si="600"/>
        <v>0</v>
      </c>
      <c r="HA182" s="1" t="e" cm="1">
        <f t="array" ref="HA182">INDEX(#REF!,MATCH(EJ182&amp;EK182&amp;HD182&amp;HE182&amp;HF182,#REF!&amp;#REF!&amp;#REF!&amp;#REF!&amp;#REF!,0))</f>
        <v>#REF!</v>
      </c>
      <c r="HB182" s="16"/>
      <c r="HC182" s="25">
        <f t="shared" si="601"/>
        <v>0</v>
      </c>
      <c r="HD182" s="18">
        <v>0</v>
      </c>
      <c r="HE182" s="18">
        <v>0</v>
      </c>
      <c r="HF182" s="18">
        <v>0</v>
      </c>
      <c r="HG182" s="1" t="e" cm="1">
        <f t="array" ref="HG182">INDEX(#REF!,MATCH(EJ182&amp;EK182&amp;HJ182&amp;HK182&amp;HL182,#REF!&amp;#REF!&amp;#REF!&amp;#REF!&amp;#REF!,0))</f>
        <v>#REF!</v>
      </c>
      <c r="HH182" s="16"/>
      <c r="HI182" s="25">
        <f t="shared" si="602"/>
        <v>0</v>
      </c>
      <c r="HJ182" s="25">
        <f t="shared" si="603"/>
        <v>0</v>
      </c>
      <c r="HK182" s="19">
        <v>0</v>
      </c>
      <c r="HL182" s="19">
        <v>0</v>
      </c>
      <c r="HM182" s="18">
        <v>0.01</v>
      </c>
      <c r="HN182" s="18">
        <v>1</v>
      </c>
      <c r="HO182" s="25">
        <f t="shared" si="604"/>
        <v>0</v>
      </c>
      <c r="HP182" s="25">
        <f t="shared" si="605"/>
        <v>0</v>
      </c>
      <c r="HQ182" s="25">
        <f t="shared" si="606"/>
        <v>0</v>
      </c>
      <c r="HR182" s="25">
        <f t="shared" si="607"/>
        <v>0</v>
      </c>
      <c r="HS182" s="25">
        <f t="shared" si="608"/>
        <v>0</v>
      </c>
      <c r="HT182" s="19">
        <v>0</v>
      </c>
      <c r="HU182" s="19">
        <v>0</v>
      </c>
      <c r="HV182" s="19">
        <v>0</v>
      </c>
      <c r="HW182" s="25">
        <f t="shared" si="609"/>
        <v>0</v>
      </c>
      <c r="HX182" s="19">
        <v>0</v>
      </c>
      <c r="HY182" s="19">
        <v>0</v>
      </c>
      <c r="HZ182" s="18">
        <v>44.02</v>
      </c>
      <c r="IA182" s="20">
        <f>ROUND(IF(EN182="Cống tròn",IF(EN182="Cống tròn",IF(EU182="Không có móng",IQ182-FF182,IF(EU182="Đế",IP182-FN182,IF(OR(EU182="Móng bê tông",EU182="Móng bê tông kết hợp đế"),II182-FJ182,0))),0),IF(EN182="Cống hộp",IF(AND(EN182="Cống hộp",EU182="Không có móng"),IQ182-GF182,IF(AND(EN182="Cống hộp",EU182="Móng bê tông"),IJ182-GB182,0)),IF(OR(EN182="Rãnh xây",EN182="Rãnh bê tông"),IF(OR(EN182="Rãnh xây",EN182="Rãnh bê tông"),IK182-GB182,0),IF(EN182="Ống nhựa",IF(AND(EN182="Ống nhựa",EU182="Không đắp cát"),IQ182-HT182,IF(AND(EN182="Ống nhựa",EU182="Đắp cát"),IH182-HX182,0)),IF(EN182="Rãnh thang",IF(EN182="Rãnh thang",IF(EU182="Móng bê tông",#REF!-#REF!,IQ182),0),0))))),2)</f>
        <v>41.62</v>
      </c>
      <c r="IB182" s="20">
        <f t="shared" si="610"/>
        <v>2.4000000000000057</v>
      </c>
      <c r="IC182" s="20">
        <f t="shared" si="455"/>
        <v>41.62</v>
      </c>
      <c r="ID182" s="20">
        <f t="shared" si="456"/>
        <v>0</v>
      </c>
      <c r="IE182" s="20">
        <f t="shared" si="457"/>
        <v>0</v>
      </c>
      <c r="IF182" s="20">
        <f t="shared" si="458"/>
        <v>0</v>
      </c>
      <c r="IG182" s="20">
        <f>IF(EN182="Rãnh thang",IF(AND(EN182="Rãnh thang",EU182="Móng bê tông"),IQ182-#REF!,0),IF(EN182="Ống nhựa",IF(AND(EN182="Ống nhựa",EU182="Đắp cát"),IQ182-HT182,0),IF(EN182="Cống tròn",IF(EN182="Cống tròn",IF(OR(EU182="Móng bê tông",EU182="Móng bê tông kết hợp đế"),IM182-FL182,0),0),IF(EN182="Cống hộp",IF(AND(EN182="Cống hộp",EU182="Móng bê tông"),IN182-GD182,0),IF(OR(EN182="Rãnh xây",EN182="Rãnh bê tông"),IF(AND(EN182="Rãnh xây",EU182="Móng bê tông"),IO182-GD182,IF(AND(EN182="Rãnh bê tông",EU182="Móng bê tông"),IO182-GD182,0)),0)))))</f>
        <v>41.62</v>
      </c>
      <c r="IH182" s="20">
        <f t="shared" si="459"/>
        <v>0</v>
      </c>
      <c r="II182" s="20">
        <f t="shared" si="460"/>
        <v>41.62</v>
      </c>
      <c r="IJ182" s="20">
        <f t="shared" si="461"/>
        <v>0</v>
      </c>
      <c r="IK182" s="20">
        <f t="shared" si="462"/>
        <v>0</v>
      </c>
      <c r="IL182" s="20">
        <f t="shared" si="463"/>
        <v>41.82</v>
      </c>
      <c r="IM182" s="20">
        <f t="shared" si="464"/>
        <v>41.82</v>
      </c>
      <c r="IN182" s="20">
        <f t="shared" si="465"/>
        <v>0</v>
      </c>
      <c r="IO182" s="20">
        <f t="shared" si="466"/>
        <v>0</v>
      </c>
      <c r="IP182" s="20">
        <f t="shared" si="467"/>
        <v>0</v>
      </c>
      <c r="IQ182" s="18">
        <v>41.92</v>
      </c>
      <c r="IR182" s="25">
        <f t="shared" si="611"/>
        <v>0</v>
      </c>
      <c r="IS182" s="25">
        <f t="shared" si="468"/>
        <v>0</v>
      </c>
      <c r="IT182" s="25">
        <f t="shared" si="469"/>
        <v>0</v>
      </c>
      <c r="IU182" s="25">
        <f>ROUND(IF(EN182="Cống tròn",IF(EN182="Cống tròn",IV182+FF182,0),IF(EN182="Cống hộp",IF(EN182="Cống hộp",IV182+GP182,0),IF(OR(EN182="Rãnh xây",EN182="Rãnh bê tông"),IF(OR(EN182="Rãnh xây",EN182="Rãnh bê tông"),IV182+GP182,0),IF(EN182="ống nhựa",IF(EN182="Ống nhựa",IV182+HT182,0),IF(EN182="Rãnh thang",IF(EN182="Rãnh thang",IQ182+#REF!,0),0))))),2)</f>
        <v>42.77</v>
      </c>
      <c r="IV182" s="18">
        <v>42.67</v>
      </c>
      <c r="IW182" s="25">
        <f t="shared" si="470"/>
        <v>42.77</v>
      </c>
      <c r="IX182" s="25">
        <f t="shared" si="471"/>
        <v>0</v>
      </c>
      <c r="IY182" s="25">
        <f t="shared" si="472"/>
        <v>0</v>
      </c>
      <c r="IZ182" s="25">
        <f t="shared" si="473"/>
        <v>0</v>
      </c>
      <c r="JA182" s="25">
        <f t="shared" si="474"/>
        <v>0</v>
      </c>
      <c r="JB182" s="18">
        <v>43.77</v>
      </c>
      <c r="JC182" s="20">
        <f>ROUND(IF(EN182="Cống tròn",IF(EN182="Cống tròn",IF(EU182="Không có móng",JS182-FF182,IF(EU182="Đế",JR182-FN182,IF(OR(EU182="Móng bê tông",EU182="Móng bê tông kết hợp đế"),JK182-FJ182,0))),0),IF(EN182="Cống hộp",IF(AND(EN182="Cống hộp",EU182="Không có móng"),JS182-GF182,IF(AND(EN182="Cống hộp",EU182="Móng bê tông"),JL182-GB182,0)),IF(OR(EN182="Rãnh xây",EN182="Rãnh bê tông"),IF(OR(EN182="Rãnh xây",EN182="Rãnh bê tông"),JM182-GB182,0),IF(EN182="Ống nhựa",IF(AND(EN182="Ống nhựa",EU182="Không đắp cát"),JS182-HT182,IF(AND(EN182="Ống nhựa",EU182="Đắp cát"),JJ182-HX182,0)),IF(EN182="Rãnh thang",IF(EN182="Rãnh thang",IF(EU182="Móng bê tông",#REF!-#REF!,JS182),0),0))))),2)</f>
        <v>41.37</v>
      </c>
      <c r="JD182" s="20">
        <f t="shared" si="612"/>
        <v>2.4000000000000057</v>
      </c>
      <c r="JE182" s="20">
        <f t="shared" si="475"/>
        <v>41.37</v>
      </c>
      <c r="JF182" s="20">
        <f t="shared" si="476"/>
        <v>0</v>
      </c>
      <c r="JG182" s="20">
        <f t="shared" si="477"/>
        <v>0</v>
      </c>
      <c r="JH182" s="20">
        <f t="shared" si="478"/>
        <v>0</v>
      </c>
      <c r="JI182" s="20">
        <f>IF(EN182="Rãnh thang",IF(AND(EN182="Rãnh thang",EU182="Móng bê tông"),JS182-#REF!,0),IF(EN182="Ống nhựa",IF(AND(EN182="Ống nhựa",EU182="Đắp cát"),JS182-HT182,0),IF(EN182="Cống tròn",IF(EN182="Cống tròn",IF(OR(EU182="Móng bê tông",EU182="Móng bê tông kết hợp đế"),JO182-FL182,0),0),IF(EN182="Cống hộp",IF(AND(EN182="Cống hộp",EU182="Móng bê tông"),JP182-GD182,0),IF(OR(EN182="Rãnh xây",EN182="Rãnh bê tông"),IF(AND(EN182="Rãnh xây",EU182="Móng bê tông"),JQ182-GD182,IF(AND(EN182="Rãnh bê tông",EU182="Móng bê tông"),JQ182-GD182,0)),0)))))</f>
        <v>41.37</v>
      </c>
      <c r="JJ182" s="20">
        <f t="shared" si="479"/>
        <v>0</v>
      </c>
      <c r="JK182" s="20">
        <f t="shared" si="480"/>
        <v>41.37</v>
      </c>
      <c r="JL182" s="20">
        <f t="shared" si="481"/>
        <v>0</v>
      </c>
      <c r="JM182" s="20">
        <f t="shared" si="482"/>
        <v>0</v>
      </c>
      <c r="JN182" s="20">
        <f t="shared" si="483"/>
        <v>41.57</v>
      </c>
      <c r="JO182" s="20">
        <f t="shared" si="484"/>
        <v>41.57</v>
      </c>
      <c r="JP182" s="20">
        <f t="shared" si="485"/>
        <v>0</v>
      </c>
      <c r="JQ182" s="20">
        <f t="shared" si="486"/>
        <v>0</v>
      </c>
      <c r="JR182" s="20">
        <f t="shared" si="487"/>
        <v>0</v>
      </c>
      <c r="JS182" s="26">
        <v>41.67</v>
      </c>
      <c r="JT182" s="25">
        <f t="shared" si="613"/>
        <v>0</v>
      </c>
      <c r="JU182" s="25">
        <f t="shared" si="488"/>
        <v>0</v>
      </c>
      <c r="JV182" s="25">
        <f t="shared" si="489"/>
        <v>0</v>
      </c>
      <c r="JW182" s="25">
        <f>ROUND(IF(EN182="Cống tròn",IF(EN182="Cống tròn",JX182+FF182,0),IF(EN182="Cống hộp",IF(EN182="Cống hộp",JX182+GP182,0),IF(OR(EN182="Rãnh xây",EN182="Rãnh bê tông"),IF(OR(EN182="Rãnh xây",EN182="Rãnh bê tông"),JX182+GP182,0),IF(EN182="ống nhựa",IF(EN182="Ống nhựa",JX182+HT182,0),IF(EN182="Rãnh thang",IF(EN182="Rãnh thang",JS182+#REF!,0),0))))),2)</f>
        <v>42.77</v>
      </c>
      <c r="JX182" s="27">
        <v>42.67</v>
      </c>
      <c r="JY182" s="25">
        <f t="shared" si="490"/>
        <v>42.77</v>
      </c>
      <c r="JZ182" s="25">
        <f t="shared" si="491"/>
        <v>0</v>
      </c>
      <c r="KA182" s="25">
        <f t="shared" si="492"/>
        <v>0</v>
      </c>
      <c r="KB182" s="25">
        <f t="shared" si="493"/>
        <v>0</v>
      </c>
      <c r="KC182" s="25">
        <f t="shared" si="494"/>
        <v>0</v>
      </c>
      <c r="KD182" s="28" t="s">
        <v>98</v>
      </c>
      <c r="KE182" s="27">
        <v>0</v>
      </c>
      <c r="KF182" s="25">
        <f t="shared" si="495"/>
        <v>2.4000000000000057</v>
      </c>
      <c r="KG182" s="25">
        <f t="shared" si="614"/>
        <v>2.4000000000000057</v>
      </c>
      <c r="KH182" s="27">
        <v>0</v>
      </c>
      <c r="KI182" s="25">
        <f t="shared" si="496"/>
        <v>2.4000000000000057</v>
      </c>
      <c r="KJ182" s="25">
        <f t="shared" si="615"/>
        <v>2.4000000000000057</v>
      </c>
      <c r="KK182" s="25">
        <f t="shared" si="497"/>
        <v>0</v>
      </c>
      <c r="KL182" s="25">
        <f t="shared" si="498"/>
        <v>0</v>
      </c>
      <c r="KM182" s="25">
        <f t="shared" si="616"/>
        <v>0</v>
      </c>
      <c r="KN182" s="25">
        <f t="shared" si="499"/>
        <v>0</v>
      </c>
      <c r="KO182" s="25">
        <f t="shared" si="500"/>
        <v>0</v>
      </c>
      <c r="KP182" s="25">
        <f t="shared" si="617"/>
        <v>0</v>
      </c>
      <c r="KQ182" s="25">
        <f t="shared" si="501"/>
        <v>0.2</v>
      </c>
      <c r="KR182" s="25">
        <f t="shared" si="502"/>
        <v>0.2</v>
      </c>
      <c r="KS182" s="25">
        <f t="shared" si="618"/>
        <v>0.2</v>
      </c>
      <c r="KT182" s="25">
        <f t="shared" si="503"/>
        <v>0</v>
      </c>
      <c r="KU182" s="25">
        <f t="shared" si="504"/>
        <v>0</v>
      </c>
      <c r="KV182" s="25">
        <f t="shared" si="619"/>
        <v>0</v>
      </c>
      <c r="KW182" s="25">
        <f t="shared" si="505"/>
        <v>0</v>
      </c>
      <c r="KX182" s="25">
        <f t="shared" si="506"/>
        <v>0</v>
      </c>
      <c r="KY182" s="25">
        <f t="shared" si="620"/>
        <v>0</v>
      </c>
      <c r="KZ182" s="25">
        <f t="shared" si="507"/>
        <v>0</v>
      </c>
      <c r="LA182" s="25">
        <f t="shared" si="508"/>
        <v>0</v>
      </c>
      <c r="LB182" s="25">
        <f t="shared" si="621"/>
        <v>0</v>
      </c>
      <c r="LC182" s="25">
        <f t="shared" si="509"/>
        <v>1.4</v>
      </c>
      <c r="LD182" s="25">
        <f t="shared" si="510"/>
        <v>1.4</v>
      </c>
      <c r="LE182" s="25">
        <f t="shared" si="622"/>
        <v>1.4</v>
      </c>
      <c r="LF182" s="25">
        <f t="shared" si="511"/>
        <v>0</v>
      </c>
      <c r="LG182" s="25">
        <f t="shared" si="512"/>
        <v>0</v>
      </c>
      <c r="LH182" s="25">
        <f t="shared" si="623"/>
        <v>0</v>
      </c>
      <c r="LI182" s="25">
        <f t="shared" si="513"/>
        <v>0</v>
      </c>
      <c r="LJ182" s="25">
        <f t="shared" si="514"/>
        <v>0</v>
      </c>
      <c r="LK182" s="25">
        <f t="shared" si="624"/>
        <v>0</v>
      </c>
      <c r="LL182" s="25">
        <f t="shared" si="515"/>
        <v>0</v>
      </c>
      <c r="LM182" s="25">
        <f t="shared" si="516"/>
        <v>0</v>
      </c>
      <c r="LN182" s="25">
        <f t="shared" si="625"/>
        <v>0</v>
      </c>
      <c r="LO182" s="25">
        <f t="shared" si="517"/>
        <v>0</v>
      </c>
      <c r="LP182" s="25">
        <f t="shared" si="518"/>
        <v>0</v>
      </c>
      <c r="LQ182" s="25">
        <f t="shared" si="626"/>
        <v>0</v>
      </c>
      <c r="LR182" s="25">
        <f t="shared" si="519"/>
        <v>0</v>
      </c>
      <c r="LS182" s="25">
        <f t="shared" si="520"/>
        <v>0</v>
      </c>
      <c r="LT182" s="25">
        <f t="shared" si="627"/>
        <v>0</v>
      </c>
      <c r="LU182" s="25">
        <f t="shared" si="521"/>
        <v>0</v>
      </c>
      <c r="LV182" s="25">
        <f t="shared" si="522"/>
        <v>0</v>
      </c>
      <c r="LW182" s="25">
        <f t="shared" si="628"/>
        <v>0</v>
      </c>
      <c r="LX182" s="25">
        <f t="shared" si="523"/>
        <v>0</v>
      </c>
      <c r="LY182" s="25">
        <f t="shared" si="524"/>
        <v>0</v>
      </c>
      <c r="LZ182" s="25">
        <f t="shared" si="629"/>
        <v>0</v>
      </c>
      <c r="MA182" s="25">
        <f t="shared" si="525"/>
        <v>0</v>
      </c>
      <c r="MB182" s="25">
        <f t="shared" si="526"/>
        <v>0</v>
      </c>
      <c r="MC182" s="25">
        <f t="shared" si="630"/>
        <v>0</v>
      </c>
      <c r="MD182" s="25">
        <f t="shared" si="527"/>
        <v>0</v>
      </c>
      <c r="ME182" s="25">
        <f t="shared" si="528"/>
        <v>0</v>
      </c>
      <c r="MF182" s="25">
        <f t="shared" si="631"/>
        <v>0</v>
      </c>
      <c r="MG182" s="25">
        <f t="shared" si="529"/>
        <v>0</v>
      </c>
      <c r="MH182" s="25">
        <f t="shared" si="530"/>
        <v>0</v>
      </c>
      <c r="MI182" s="25">
        <f t="shared" si="632"/>
        <v>0</v>
      </c>
      <c r="MJ182" s="25">
        <f t="shared" si="531"/>
        <v>0</v>
      </c>
      <c r="MK182" s="25">
        <f t="shared" si="532"/>
        <v>0</v>
      </c>
      <c r="ML182" s="25">
        <f t="shared" si="633"/>
        <v>0</v>
      </c>
      <c r="MM182" s="25">
        <f t="shared" si="533"/>
        <v>0</v>
      </c>
      <c r="MN182" s="25">
        <f t="shared" si="534"/>
        <v>0</v>
      </c>
      <c r="MO182" s="25">
        <f t="shared" si="634"/>
        <v>0</v>
      </c>
      <c r="MP182" s="25">
        <f t="shared" si="535"/>
        <v>0</v>
      </c>
      <c r="MQ182" s="25">
        <f t="shared" si="536"/>
        <v>0</v>
      </c>
      <c r="MR182" s="25">
        <f t="shared" si="635"/>
        <v>0</v>
      </c>
      <c r="MS182" s="29">
        <v>1.4</v>
      </c>
      <c r="MT182" s="29">
        <v>0</v>
      </c>
      <c r="MU182" s="29">
        <v>1</v>
      </c>
      <c r="MV182" s="29">
        <v>1</v>
      </c>
      <c r="MW182" s="25">
        <f t="shared" si="537"/>
        <v>1.4</v>
      </c>
      <c r="MX182" s="25">
        <f t="shared" si="538"/>
        <v>3.36</v>
      </c>
      <c r="MY182" s="25">
        <f t="shared" si="539"/>
        <v>0</v>
      </c>
      <c r="MZ182" s="25">
        <f t="shared" si="540"/>
        <v>0</v>
      </c>
      <c r="NA182" s="25">
        <f t="shared" si="541"/>
        <v>1.4</v>
      </c>
      <c r="NB182" s="25">
        <f t="shared" si="542"/>
        <v>3.36</v>
      </c>
      <c r="NC182" s="25">
        <f t="shared" si="543"/>
        <v>0</v>
      </c>
      <c r="ND182" s="25">
        <f t="shared" si="544"/>
        <v>0</v>
      </c>
      <c r="NE182" s="25">
        <f t="shared" si="636"/>
        <v>1.4</v>
      </c>
      <c r="NF182" s="25">
        <f t="shared" si="636"/>
        <v>3.36</v>
      </c>
      <c r="NG182" s="25">
        <f t="shared" si="636"/>
        <v>0</v>
      </c>
      <c r="NH182" s="25">
        <f t="shared" si="545"/>
        <v>0</v>
      </c>
      <c r="NI182" s="25">
        <f t="shared" si="546"/>
        <v>126</v>
      </c>
      <c r="NJ182" s="25">
        <f t="shared" si="547"/>
        <v>0</v>
      </c>
      <c r="NK182" s="25">
        <f t="shared" si="548"/>
        <v>126</v>
      </c>
      <c r="NL182" s="25">
        <f t="shared" si="549"/>
        <v>68.2</v>
      </c>
      <c r="NM182" s="25">
        <f t="shared" si="550"/>
        <v>0</v>
      </c>
      <c r="NN182" s="25">
        <f t="shared" si="637"/>
        <v>68.2</v>
      </c>
      <c r="NO182" s="25">
        <f t="shared" si="551"/>
        <v>0</v>
      </c>
      <c r="NP182" s="25">
        <f t="shared" si="552"/>
        <v>0</v>
      </c>
      <c r="NQ182" s="25">
        <f t="shared" si="638"/>
        <v>0</v>
      </c>
      <c r="NR182" s="25">
        <f t="shared" si="553"/>
        <v>0</v>
      </c>
      <c r="NS182" s="25">
        <f t="shared" si="554"/>
        <v>0</v>
      </c>
      <c r="NT182" s="25">
        <f t="shared" si="639"/>
        <v>0</v>
      </c>
      <c r="NU182" s="25">
        <f t="shared" si="555"/>
        <v>0</v>
      </c>
      <c r="NV182" s="25">
        <f t="shared" si="556"/>
        <v>0</v>
      </c>
      <c r="NW182" s="25">
        <f t="shared" si="640"/>
        <v>0</v>
      </c>
      <c r="NX182" s="25">
        <f t="shared" si="641"/>
        <v>68.2</v>
      </c>
      <c r="NY182" s="25">
        <f t="shared" si="641"/>
        <v>0</v>
      </c>
      <c r="NZ182" s="25">
        <f t="shared" si="642"/>
        <v>68.2</v>
      </c>
      <c r="OA182" s="25">
        <f t="shared" si="643"/>
        <v>57.8</v>
      </c>
      <c r="OB182" s="25">
        <f t="shared" si="643"/>
        <v>0</v>
      </c>
      <c r="OC182" s="25">
        <f t="shared" si="644"/>
        <v>57.8</v>
      </c>
      <c r="OD182" s="25">
        <f t="shared" si="645"/>
        <v>68.2</v>
      </c>
      <c r="OE182" s="25">
        <f t="shared" si="645"/>
        <v>0</v>
      </c>
      <c r="OF182" s="25">
        <f t="shared" si="645"/>
        <v>68.2</v>
      </c>
      <c r="OG182" s="25">
        <f t="shared" si="557"/>
        <v>0</v>
      </c>
      <c r="OH182" s="25">
        <f t="shared" si="558"/>
        <v>0</v>
      </c>
      <c r="OI182" s="25">
        <f t="shared" si="559"/>
        <v>0</v>
      </c>
      <c r="OJ182" s="25">
        <f t="shared" si="560"/>
        <v>0</v>
      </c>
      <c r="OK182" s="25">
        <f t="shared" si="561"/>
        <v>0</v>
      </c>
      <c r="OL182" s="25">
        <f t="shared" si="562"/>
        <v>0</v>
      </c>
      <c r="OM182" s="25">
        <f t="shared" si="646"/>
        <v>0</v>
      </c>
      <c r="ON182" s="25">
        <f t="shared" si="646"/>
        <v>0</v>
      </c>
      <c r="OO182" s="25">
        <f t="shared" si="646"/>
        <v>0</v>
      </c>
      <c r="OP182" s="25">
        <f t="shared" si="563"/>
        <v>0</v>
      </c>
      <c r="OQ182" s="25">
        <f t="shared" si="564"/>
        <v>0</v>
      </c>
      <c r="OR182" s="25">
        <f t="shared" si="647"/>
        <v>0</v>
      </c>
      <c r="OS182" s="19">
        <v>535989.18000000005</v>
      </c>
      <c r="OT182" s="19">
        <v>2370536.7000000002</v>
      </c>
    </row>
    <row r="183" spans="1:410" ht="33" customHeight="1" x14ac:dyDescent="0.25">
      <c r="A183" s="18"/>
      <c r="B183" s="18" t="s">
        <v>939</v>
      </c>
      <c r="C183" s="18">
        <v>1044.56</v>
      </c>
      <c r="D183" s="16" t="e">
        <f>_xlfn.IFNA(INDEX(#REF!,MATCH(E183,#REF!,0)),0)</f>
        <v>#REF!</v>
      </c>
      <c r="E183" s="18" t="s">
        <v>974</v>
      </c>
      <c r="F183" s="16" t="s">
        <v>765</v>
      </c>
      <c r="G183" s="16" t="s">
        <v>766</v>
      </c>
      <c r="H183" s="16" t="s">
        <v>767</v>
      </c>
      <c r="I183" s="16" t="s">
        <v>768</v>
      </c>
      <c r="J183" s="16" t="s">
        <v>769</v>
      </c>
      <c r="K183" s="16" t="s">
        <v>770</v>
      </c>
      <c r="L183" s="16" t="s">
        <v>771</v>
      </c>
      <c r="M183" s="18">
        <v>1.64</v>
      </c>
      <c r="N183" s="18">
        <v>1.94</v>
      </c>
      <c r="O183" s="18">
        <v>2.04</v>
      </c>
      <c r="P183" s="18">
        <v>2.34</v>
      </c>
      <c r="Q183" s="18">
        <v>0.1</v>
      </c>
      <c r="R183" s="18">
        <v>1.8399999999999999</v>
      </c>
      <c r="S183" s="18">
        <v>2.14</v>
      </c>
      <c r="T183" s="18">
        <v>0.2</v>
      </c>
      <c r="U183" s="18">
        <v>0</v>
      </c>
      <c r="V183" s="18">
        <v>0</v>
      </c>
      <c r="W183" s="18">
        <v>0</v>
      </c>
      <c r="X183" s="18">
        <v>1.64</v>
      </c>
      <c r="Y183" s="18">
        <v>1.9</v>
      </c>
      <c r="Z183" s="20">
        <f t="shared" si="565"/>
        <v>2.1</v>
      </c>
      <c r="AA183" s="18">
        <v>0.22</v>
      </c>
      <c r="AB183" s="18">
        <v>0</v>
      </c>
      <c r="AC183" s="18">
        <v>0</v>
      </c>
      <c r="AD183" s="18">
        <v>0</v>
      </c>
      <c r="AE183" s="18">
        <v>0</v>
      </c>
      <c r="AF183" s="18">
        <v>0</v>
      </c>
      <c r="AG183" s="18">
        <v>1.2</v>
      </c>
      <c r="AH183" s="18">
        <v>1.5</v>
      </c>
      <c r="AI183" s="20">
        <f t="shared" si="566"/>
        <v>2.25</v>
      </c>
      <c r="AJ183" s="18">
        <v>0</v>
      </c>
      <c r="AK183" s="18">
        <v>0</v>
      </c>
      <c r="AL183" s="20">
        <f t="shared" si="567"/>
        <v>0</v>
      </c>
      <c r="AM183" s="18">
        <v>1.64</v>
      </c>
      <c r="AN183" s="18">
        <v>1.5</v>
      </c>
      <c r="AO183" s="18">
        <v>0.15</v>
      </c>
      <c r="AP183" s="18">
        <v>0.22</v>
      </c>
      <c r="AQ183" s="18">
        <v>1.64</v>
      </c>
      <c r="AR183" s="18">
        <v>1.72</v>
      </c>
      <c r="AS183" s="18">
        <v>0.12</v>
      </c>
      <c r="AT183" s="18">
        <v>0.11</v>
      </c>
      <c r="AU183" s="18">
        <v>0</v>
      </c>
      <c r="AV183" s="18">
        <v>1</v>
      </c>
      <c r="AW183" s="18">
        <v>0</v>
      </c>
      <c r="AX183" s="18">
        <v>0</v>
      </c>
      <c r="AY183" s="18">
        <v>0</v>
      </c>
      <c r="AZ183" s="18">
        <v>0</v>
      </c>
      <c r="BA183" s="18">
        <v>0</v>
      </c>
      <c r="BB183" s="18">
        <v>0</v>
      </c>
      <c r="BC183" s="18">
        <v>0</v>
      </c>
      <c r="BD183" s="18">
        <v>0</v>
      </c>
      <c r="BE183" s="18">
        <v>2</v>
      </c>
      <c r="BF183" s="18">
        <v>0</v>
      </c>
      <c r="BG183" s="18">
        <v>0</v>
      </c>
      <c r="BH183" s="18">
        <v>0</v>
      </c>
      <c r="BI183" s="18">
        <v>0</v>
      </c>
      <c r="BJ183" s="18">
        <v>0</v>
      </c>
      <c r="BK183" s="18">
        <v>0</v>
      </c>
      <c r="BL183" s="18">
        <v>0</v>
      </c>
      <c r="BM183" s="18">
        <v>0</v>
      </c>
      <c r="BN183" s="18">
        <v>0</v>
      </c>
      <c r="BO183" s="18">
        <v>0</v>
      </c>
      <c r="BP183" s="18">
        <v>0</v>
      </c>
      <c r="BQ183" s="18">
        <v>0</v>
      </c>
      <c r="BR183" s="18">
        <v>0</v>
      </c>
      <c r="BS183" s="18">
        <v>0</v>
      </c>
      <c r="BT183" s="18">
        <v>0</v>
      </c>
      <c r="BU183" s="18">
        <v>0</v>
      </c>
      <c r="BV183" s="18">
        <v>0</v>
      </c>
      <c r="BW183" s="18">
        <v>0</v>
      </c>
      <c r="BX183" s="18">
        <v>0</v>
      </c>
      <c r="BY183" s="18">
        <v>0</v>
      </c>
      <c r="BZ183" s="18">
        <v>0</v>
      </c>
      <c r="CA183" s="16" t="e">
        <f>_xlfn.IFNA(IF(RIGHT(D183,2)="=G",0,INDEX(#REF!,MATCH(E183,#REF!,0))),0)</f>
        <v>#REF!</v>
      </c>
      <c r="CB183" s="16" t="s">
        <v>776</v>
      </c>
      <c r="CC183" s="18">
        <v>0</v>
      </c>
      <c r="CD183" s="18">
        <v>0</v>
      </c>
      <c r="CE183" s="18">
        <v>1.4</v>
      </c>
      <c r="CF183" s="18">
        <v>0.85</v>
      </c>
      <c r="CG183" s="18">
        <v>0.12</v>
      </c>
      <c r="CH183" s="18">
        <v>2</v>
      </c>
      <c r="CI183" s="16" t="s">
        <v>98</v>
      </c>
      <c r="CJ183" s="18">
        <v>0</v>
      </c>
      <c r="CK183" s="20">
        <f t="shared" si="432"/>
        <v>2.7</v>
      </c>
      <c r="CL183" s="20">
        <f t="shared" si="568"/>
        <v>2.7</v>
      </c>
      <c r="CM183" s="18">
        <v>67.77</v>
      </c>
      <c r="CN183" s="18">
        <v>43.77</v>
      </c>
      <c r="CO183" s="18">
        <v>42.931000000000004</v>
      </c>
      <c r="CP183" s="22">
        <f t="shared" si="433"/>
        <v>43.77</v>
      </c>
      <c r="CQ183" s="22">
        <f t="shared" si="434"/>
        <v>41.07</v>
      </c>
      <c r="CR183" s="22">
        <f t="shared" si="569"/>
        <v>2.7</v>
      </c>
      <c r="CS183" s="22">
        <f t="shared" si="435"/>
        <v>41.169999999999995</v>
      </c>
      <c r="CT183" s="22">
        <f t="shared" si="436"/>
        <v>41.37</v>
      </c>
      <c r="CU183" s="18">
        <v>41.37</v>
      </c>
      <c r="CV183" s="22">
        <f t="shared" si="570"/>
        <v>2.1</v>
      </c>
      <c r="CW183" s="22">
        <f t="shared" si="437"/>
        <v>0</v>
      </c>
      <c r="CX183" s="22">
        <f t="shared" si="438"/>
        <v>0</v>
      </c>
      <c r="CY183" s="22">
        <f t="shared" si="439"/>
        <v>43.5</v>
      </c>
      <c r="CZ183" s="22">
        <f t="shared" si="440"/>
        <v>43.65</v>
      </c>
      <c r="DA183" s="18">
        <v>43.77</v>
      </c>
      <c r="DB183" s="20">
        <f t="shared" si="571"/>
        <v>2.7</v>
      </c>
      <c r="DC183" s="20">
        <f t="shared" si="572"/>
        <v>0</v>
      </c>
      <c r="DD183" s="20">
        <f t="shared" si="573"/>
        <v>2.7</v>
      </c>
      <c r="DE183" s="20">
        <f t="shared" si="441"/>
        <v>0.1</v>
      </c>
      <c r="DF183" s="20">
        <f t="shared" si="442"/>
        <v>0.2</v>
      </c>
      <c r="DG183" s="20">
        <f t="shared" si="443"/>
        <v>2.37</v>
      </c>
      <c r="DH183" s="20">
        <f t="shared" si="444"/>
        <v>0</v>
      </c>
      <c r="DI183" s="20">
        <f t="shared" si="445"/>
        <v>0</v>
      </c>
      <c r="DJ183" s="20">
        <f t="shared" si="446"/>
        <v>0</v>
      </c>
      <c r="DK183" s="20">
        <f t="shared" si="574"/>
        <v>2.67</v>
      </c>
      <c r="DL183" s="20">
        <f t="shared" si="575"/>
        <v>0</v>
      </c>
      <c r="DM183" s="20">
        <f t="shared" si="576"/>
        <v>3.0000000000000249E-2</v>
      </c>
      <c r="DN183" s="20">
        <f t="shared" si="577"/>
        <v>0</v>
      </c>
      <c r="DO183" s="18">
        <v>2.54</v>
      </c>
      <c r="DP183" s="18">
        <v>0</v>
      </c>
      <c r="DQ183" s="18">
        <v>1</v>
      </c>
      <c r="DR183" s="18">
        <v>1</v>
      </c>
      <c r="DS183" s="25">
        <f t="shared" si="578"/>
        <v>2.54</v>
      </c>
      <c r="DT183" s="25">
        <f t="shared" si="579"/>
        <v>0</v>
      </c>
      <c r="DU183" s="25">
        <f t="shared" si="580"/>
        <v>6.86</v>
      </c>
      <c r="DV183" s="25">
        <f t="shared" si="581"/>
        <v>0</v>
      </c>
      <c r="DW183" s="25">
        <f t="shared" si="582"/>
        <v>6.86</v>
      </c>
      <c r="DX183" s="25">
        <f t="shared" si="583"/>
        <v>13.99</v>
      </c>
      <c r="DY183" s="25">
        <f t="shared" si="584"/>
        <v>0</v>
      </c>
      <c r="DZ183" s="25">
        <f t="shared" si="585"/>
        <v>13.99</v>
      </c>
      <c r="EA183" s="25">
        <f t="shared" si="586"/>
        <v>8.81</v>
      </c>
      <c r="EB183" s="25">
        <f t="shared" si="587"/>
        <v>0</v>
      </c>
      <c r="EC183" s="25">
        <f t="shared" si="588"/>
        <v>8.81</v>
      </c>
      <c r="ED183" s="25">
        <f t="shared" si="589"/>
        <v>5.18</v>
      </c>
      <c r="EE183" s="25">
        <f t="shared" si="589"/>
        <v>0</v>
      </c>
      <c r="EF183" s="25">
        <f t="shared" si="590"/>
        <v>5.18</v>
      </c>
      <c r="EG183" s="25">
        <f t="shared" si="591"/>
        <v>8.81</v>
      </c>
      <c r="EH183" s="25">
        <f t="shared" si="591"/>
        <v>0</v>
      </c>
      <c r="EI183" s="25">
        <f t="shared" si="592"/>
        <v>8.81</v>
      </c>
      <c r="EJ183" s="18">
        <v>1044.56</v>
      </c>
      <c r="EK183" s="18">
        <v>1005.86</v>
      </c>
      <c r="EL183" s="18" t="s">
        <v>974</v>
      </c>
      <c r="EM183" s="18" t="s">
        <v>975</v>
      </c>
      <c r="EN183" s="16" t="s">
        <v>774</v>
      </c>
      <c r="EO183" s="16" t="s">
        <v>132</v>
      </c>
      <c r="EP183" s="16" t="e">
        <f>IF(OR(EN183="Cống tròn",EN183="Cống hộp",EN183="Ống nhựa"),INDEX(#REF!,MATCH(E183,#REF!,0)),IF(OR(EN183="Rãnh xây",EN183="Rãnh bê tông"),INDEX(#REF!,MATCH(E183,#REF!,0)),0))</f>
        <v>#REF!</v>
      </c>
      <c r="EQ183" s="18">
        <v>37.499999999999929</v>
      </c>
      <c r="ER183" s="18">
        <v>1</v>
      </c>
      <c r="ES183" s="25">
        <f t="shared" si="593"/>
        <v>37</v>
      </c>
      <c r="ET183" s="1" t="e">
        <f>_xlfn.IFNA(IF(EN183="Cống tròn",INDEX(#REF!,MATCH(E183,#REF!,0)),IF(EN183="Cống hộp",INDEX(#REF!,MATCH(E183,#REF!,0)),EU183&amp;" ,"&amp;EV183)),0)</f>
        <v>#REF!</v>
      </c>
      <c r="EU183" s="16" t="s">
        <v>769</v>
      </c>
      <c r="EV183" s="16" t="s">
        <v>775</v>
      </c>
      <c r="EW183" s="16" t="e">
        <f>_xlfn.IFNA(INDEX(#REF!,MATCH(E183,#REF!,0)),0)</f>
        <v>#REF!</v>
      </c>
      <c r="EX183" s="16"/>
      <c r="EY183" s="18">
        <v>0</v>
      </c>
      <c r="EZ183" s="18">
        <v>0</v>
      </c>
      <c r="FA183" s="18">
        <v>0</v>
      </c>
      <c r="FB183" s="19">
        <v>0</v>
      </c>
      <c r="FC183" s="19">
        <v>0</v>
      </c>
      <c r="FD183" s="25">
        <f t="shared" si="447"/>
        <v>0</v>
      </c>
      <c r="FE183" s="25">
        <f t="shared" si="594"/>
        <v>0</v>
      </c>
      <c r="FF183" s="18">
        <v>0.1</v>
      </c>
      <c r="FG183" s="18">
        <v>2</v>
      </c>
      <c r="FH183" s="18">
        <v>1</v>
      </c>
      <c r="FI183" s="25">
        <f t="shared" si="595"/>
        <v>1.2</v>
      </c>
      <c r="FJ183" s="18">
        <v>0</v>
      </c>
      <c r="FK183" s="18">
        <v>0</v>
      </c>
      <c r="FL183" s="18">
        <v>0.2</v>
      </c>
      <c r="FM183" s="18">
        <v>1.4</v>
      </c>
      <c r="FN183" s="18">
        <v>0</v>
      </c>
      <c r="FO183" s="25">
        <f t="shared" si="596"/>
        <v>1.4</v>
      </c>
      <c r="FP183" s="18">
        <v>1.4999999999999999E-2</v>
      </c>
      <c r="FQ183" s="18">
        <v>1</v>
      </c>
      <c r="FR183" s="25">
        <f t="shared" si="448"/>
        <v>36</v>
      </c>
      <c r="FS183" s="25">
        <f t="shared" si="449"/>
        <v>0.52500000000000002</v>
      </c>
      <c r="FT183" s="25">
        <f t="shared" si="450"/>
        <v>36.524999999999999</v>
      </c>
      <c r="FU183" s="25">
        <f t="shared" si="451"/>
        <v>-0.97499999999993037</v>
      </c>
      <c r="FV183" s="25" t="str">
        <f t="shared" si="597"/>
        <v>Thêm 01</v>
      </c>
      <c r="FW183" s="25">
        <f t="shared" si="598"/>
        <v>0.04</v>
      </c>
      <c r="FX183" s="16"/>
      <c r="FY183" s="16"/>
      <c r="FZ183" s="16"/>
      <c r="GA183" s="16"/>
      <c r="GB183" s="19">
        <v>0</v>
      </c>
      <c r="GC183" s="19">
        <v>0</v>
      </c>
      <c r="GD183" s="19">
        <v>0</v>
      </c>
      <c r="GE183" s="19">
        <v>0</v>
      </c>
      <c r="GF183" s="19">
        <v>0</v>
      </c>
      <c r="GG183" s="19">
        <v>0</v>
      </c>
      <c r="GH183" s="19">
        <v>0</v>
      </c>
      <c r="GI183" s="19">
        <v>0</v>
      </c>
      <c r="GJ183" s="19">
        <v>0</v>
      </c>
      <c r="GK183" s="19">
        <v>0</v>
      </c>
      <c r="GL183" s="25">
        <f t="shared" si="452"/>
        <v>0</v>
      </c>
      <c r="GM183" s="25">
        <f t="shared" si="599"/>
        <v>0</v>
      </c>
      <c r="GN183" s="19">
        <v>0</v>
      </c>
      <c r="GO183" s="19">
        <v>0</v>
      </c>
      <c r="GP183" s="19">
        <v>0</v>
      </c>
      <c r="GQ183" s="19">
        <v>0</v>
      </c>
      <c r="GR183" s="1" t="e">
        <f>_xlfn.IFNA(INDEX(#REF!,MATCH(E183,#REF!,0)),0)</f>
        <v>#REF!</v>
      </c>
      <c r="GS183" s="16"/>
      <c r="GT183" s="18">
        <v>0</v>
      </c>
      <c r="GU183" s="18">
        <v>0</v>
      </c>
      <c r="GV183" s="18">
        <v>0</v>
      </c>
      <c r="GW183" s="18">
        <v>0</v>
      </c>
      <c r="GX183" s="25">
        <f t="shared" si="453"/>
        <v>0</v>
      </c>
      <c r="GY183" s="25">
        <f t="shared" si="454"/>
        <v>0</v>
      </c>
      <c r="GZ183" s="25">
        <f t="shared" si="600"/>
        <v>0</v>
      </c>
      <c r="HA183" s="1" t="e" cm="1">
        <f t="array" ref="HA183">INDEX(#REF!,MATCH(EJ183&amp;EK183&amp;HD183&amp;HE183&amp;HF183,#REF!&amp;#REF!&amp;#REF!&amp;#REF!&amp;#REF!,0))</f>
        <v>#REF!</v>
      </c>
      <c r="HB183" s="16"/>
      <c r="HC183" s="25">
        <f t="shared" si="601"/>
        <v>0</v>
      </c>
      <c r="HD183" s="18">
        <v>0</v>
      </c>
      <c r="HE183" s="18">
        <v>0</v>
      </c>
      <c r="HF183" s="18">
        <v>0</v>
      </c>
      <c r="HG183" s="1" t="e" cm="1">
        <f t="array" ref="HG183">INDEX(#REF!,MATCH(EJ183&amp;EK183&amp;HJ183&amp;HK183&amp;HL183,#REF!&amp;#REF!&amp;#REF!&amp;#REF!&amp;#REF!,0))</f>
        <v>#REF!</v>
      </c>
      <c r="HH183" s="16"/>
      <c r="HI183" s="25">
        <f t="shared" si="602"/>
        <v>0</v>
      </c>
      <c r="HJ183" s="25">
        <f t="shared" si="603"/>
        <v>0</v>
      </c>
      <c r="HK183" s="19">
        <v>0</v>
      </c>
      <c r="HL183" s="19">
        <v>0</v>
      </c>
      <c r="HM183" s="18">
        <v>0.01</v>
      </c>
      <c r="HN183" s="18">
        <v>1</v>
      </c>
      <c r="HO183" s="25">
        <f t="shared" si="604"/>
        <v>0</v>
      </c>
      <c r="HP183" s="25">
        <f t="shared" si="605"/>
        <v>0</v>
      </c>
      <c r="HQ183" s="25">
        <f t="shared" si="606"/>
        <v>0</v>
      </c>
      <c r="HR183" s="25">
        <f t="shared" si="607"/>
        <v>0</v>
      </c>
      <c r="HS183" s="25">
        <f t="shared" si="608"/>
        <v>0</v>
      </c>
      <c r="HT183" s="19">
        <v>0</v>
      </c>
      <c r="HU183" s="19">
        <v>0</v>
      </c>
      <c r="HV183" s="19">
        <v>0</v>
      </c>
      <c r="HW183" s="25">
        <f t="shared" si="609"/>
        <v>0</v>
      </c>
      <c r="HX183" s="19">
        <v>0</v>
      </c>
      <c r="HY183" s="19">
        <v>0</v>
      </c>
      <c r="HZ183" s="18">
        <v>43.77</v>
      </c>
      <c r="IA183" s="20">
        <f>ROUND(IF(EN183="Cống tròn",IF(EN183="Cống tròn",IF(EU183="Không có móng",IQ183-FF183,IF(EU183="Đế",IP183-FN183,IF(OR(EU183="Móng bê tông",EU183="Móng bê tông kết hợp đế"),II183-FJ183,0))),0),IF(EN183="Cống hộp",IF(AND(EN183="Cống hộp",EU183="Không có móng"),IQ183-GF183,IF(AND(EN183="Cống hộp",EU183="Móng bê tông"),IJ183-GB183,0)),IF(OR(EN183="Rãnh xây",EN183="Rãnh bê tông"),IF(OR(EN183="Rãnh xây",EN183="Rãnh bê tông"),IK183-GB183,0),IF(EN183="Ống nhựa",IF(AND(EN183="Ống nhựa",EU183="Không đắp cát"),IQ183-HT183,IF(AND(EN183="Ống nhựa",EU183="Đắp cát"),IH183-HX183,0)),IF(EN183="Rãnh thang",IF(EN183="Rãnh thang",IF(EU183="Móng bê tông",#REF!-#REF!,IQ183),0),0))))),2)</f>
        <v>41.37</v>
      </c>
      <c r="IB183" s="20">
        <f t="shared" si="610"/>
        <v>2.4000000000000057</v>
      </c>
      <c r="IC183" s="20">
        <f t="shared" si="455"/>
        <v>41.37</v>
      </c>
      <c r="ID183" s="20">
        <f t="shared" si="456"/>
        <v>0</v>
      </c>
      <c r="IE183" s="20">
        <f t="shared" si="457"/>
        <v>0</v>
      </c>
      <c r="IF183" s="20">
        <f t="shared" si="458"/>
        <v>0</v>
      </c>
      <c r="IG183" s="20">
        <f>IF(EN183="Rãnh thang",IF(AND(EN183="Rãnh thang",EU183="Móng bê tông"),IQ183-#REF!,0),IF(EN183="Ống nhựa",IF(AND(EN183="Ống nhựa",EU183="Đắp cát"),IQ183-HT183,0),IF(EN183="Cống tròn",IF(EN183="Cống tròn",IF(OR(EU183="Móng bê tông",EU183="Móng bê tông kết hợp đế"),IM183-FL183,0),0),IF(EN183="Cống hộp",IF(AND(EN183="Cống hộp",EU183="Móng bê tông"),IN183-GD183,0),IF(OR(EN183="Rãnh xây",EN183="Rãnh bê tông"),IF(AND(EN183="Rãnh xây",EU183="Móng bê tông"),IO183-GD183,IF(AND(EN183="Rãnh bê tông",EU183="Móng bê tông"),IO183-GD183,0)),0)))))</f>
        <v>41.37</v>
      </c>
      <c r="IH183" s="20">
        <f t="shared" si="459"/>
        <v>0</v>
      </c>
      <c r="II183" s="20">
        <f t="shared" si="460"/>
        <v>41.37</v>
      </c>
      <c r="IJ183" s="20">
        <f t="shared" si="461"/>
        <v>0</v>
      </c>
      <c r="IK183" s="20">
        <f t="shared" si="462"/>
        <v>0</v>
      </c>
      <c r="IL183" s="20">
        <f t="shared" si="463"/>
        <v>41.57</v>
      </c>
      <c r="IM183" s="20">
        <f t="shared" si="464"/>
        <v>41.57</v>
      </c>
      <c r="IN183" s="20">
        <f t="shared" si="465"/>
        <v>0</v>
      </c>
      <c r="IO183" s="20">
        <f t="shared" si="466"/>
        <v>0</v>
      </c>
      <c r="IP183" s="20">
        <f t="shared" si="467"/>
        <v>0</v>
      </c>
      <c r="IQ183" s="18">
        <v>41.67</v>
      </c>
      <c r="IR183" s="25">
        <f t="shared" si="611"/>
        <v>0</v>
      </c>
      <c r="IS183" s="25">
        <f t="shared" si="468"/>
        <v>0</v>
      </c>
      <c r="IT183" s="25">
        <f t="shared" si="469"/>
        <v>0</v>
      </c>
      <c r="IU183" s="25">
        <f>ROUND(IF(EN183="Cống tròn",IF(EN183="Cống tròn",IV183+FF183,0),IF(EN183="Cống hộp",IF(EN183="Cống hộp",IV183+GP183,0),IF(OR(EN183="Rãnh xây",EN183="Rãnh bê tông"),IF(OR(EN183="Rãnh xây",EN183="Rãnh bê tông"),IV183+GP183,0),IF(EN183="ống nhựa",IF(EN183="Ống nhựa",IV183+HT183,0),IF(EN183="Rãnh thang",IF(EN183="Rãnh thang",IQ183+#REF!,0),0))))),2)</f>
        <v>42.52</v>
      </c>
      <c r="IV183" s="18">
        <v>42.42</v>
      </c>
      <c r="IW183" s="25">
        <f t="shared" si="470"/>
        <v>42.52</v>
      </c>
      <c r="IX183" s="25">
        <f t="shared" si="471"/>
        <v>0</v>
      </c>
      <c r="IY183" s="25">
        <f t="shared" si="472"/>
        <v>0</v>
      </c>
      <c r="IZ183" s="25">
        <f t="shared" si="473"/>
        <v>0</v>
      </c>
      <c r="JA183" s="25">
        <f t="shared" si="474"/>
        <v>0</v>
      </c>
      <c r="JB183" s="18">
        <v>43.52</v>
      </c>
      <c r="JC183" s="20">
        <f>ROUND(IF(EN183="Cống tròn",IF(EN183="Cống tròn",IF(EU183="Không có móng",JS183-FF183,IF(EU183="Đế",JR183-FN183,IF(OR(EU183="Móng bê tông",EU183="Móng bê tông kết hợp đế"),JK183-FJ183,0))),0),IF(EN183="Cống hộp",IF(AND(EN183="Cống hộp",EU183="Không có móng"),JS183-GF183,IF(AND(EN183="Cống hộp",EU183="Móng bê tông"),JL183-GB183,0)),IF(OR(EN183="Rãnh xây",EN183="Rãnh bê tông"),IF(OR(EN183="Rãnh xây",EN183="Rãnh bê tông"),JM183-GB183,0),IF(EN183="Ống nhựa",IF(AND(EN183="Ống nhựa",EU183="Không đắp cát"),JS183-HT183,IF(AND(EN183="Ống nhựa",EU183="Đắp cát"),JJ183-HX183,0)),IF(EN183="Rãnh thang",IF(EN183="Rãnh thang",IF(EU183="Móng bê tông",#REF!-#REF!,JS183),0),0))))),2)</f>
        <v>41.12</v>
      </c>
      <c r="JD183" s="20">
        <f t="shared" si="612"/>
        <v>2.4000000000000057</v>
      </c>
      <c r="JE183" s="20">
        <f t="shared" si="475"/>
        <v>41.12</v>
      </c>
      <c r="JF183" s="20">
        <f t="shared" si="476"/>
        <v>0</v>
      </c>
      <c r="JG183" s="20">
        <f t="shared" si="477"/>
        <v>0</v>
      </c>
      <c r="JH183" s="20">
        <f t="shared" si="478"/>
        <v>0</v>
      </c>
      <c r="JI183" s="20">
        <f>IF(EN183="Rãnh thang",IF(AND(EN183="Rãnh thang",EU183="Móng bê tông"),JS183-#REF!,0),IF(EN183="Ống nhựa",IF(AND(EN183="Ống nhựa",EU183="Đắp cát"),JS183-HT183,0),IF(EN183="Cống tròn",IF(EN183="Cống tròn",IF(OR(EU183="Móng bê tông",EU183="Móng bê tông kết hợp đế"),JO183-FL183,0),0),IF(EN183="Cống hộp",IF(AND(EN183="Cống hộp",EU183="Móng bê tông"),JP183-GD183,0),IF(OR(EN183="Rãnh xây",EN183="Rãnh bê tông"),IF(AND(EN183="Rãnh xây",EU183="Móng bê tông"),JQ183-GD183,IF(AND(EN183="Rãnh bê tông",EU183="Móng bê tông"),JQ183-GD183,0)),0)))))</f>
        <v>41.12</v>
      </c>
      <c r="JJ183" s="20">
        <f t="shared" si="479"/>
        <v>0</v>
      </c>
      <c r="JK183" s="20">
        <f t="shared" si="480"/>
        <v>41.12</v>
      </c>
      <c r="JL183" s="20">
        <f t="shared" si="481"/>
        <v>0</v>
      </c>
      <c r="JM183" s="20">
        <f t="shared" si="482"/>
        <v>0</v>
      </c>
      <c r="JN183" s="20">
        <f t="shared" si="483"/>
        <v>41.32</v>
      </c>
      <c r="JO183" s="20">
        <f t="shared" si="484"/>
        <v>41.32</v>
      </c>
      <c r="JP183" s="20">
        <f t="shared" si="485"/>
        <v>0</v>
      </c>
      <c r="JQ183" s="20">
        <f t="shared" si="486"/>
        <v>0</v>
      </c>
      <c r="JR183" s="20">
        <f t="shared" si="487"/>
        <v>0</v>
      </c>
      <c r="JS183" s="26">
        <v>41.42</v>
      </c>
      <c r="JT183" s="25">
        <f t="shared" si="613"/>
        <v>0</v>
      </c>
      <c r="JU183" s="25">
        <f t="shared" si="488"/>
        <v>0</v>
      </c>
      <c r="JV183" s="25">
        <f t="shared" si="489"/>
        <v>0</v>
      </c>
      <c r="JW183" s="25">
        <f>ROUND(IF(EN183="Cống tròn",IF(EN183="Cống tròn",JX183+FF183,0),IF(EN183="Cống hộp",IF(EN183="Cống hộp",JX183+GP183,0),IF(OR(EN183="Rãnh xây",EN183="Rãnh bê tông"),IF(OR(EN183="Rãnh xây",EN183="Rãnh bê tông"),JX183+GP183,0),IF(EN183="ống nhựa",IF(EN183="Ống nhựa",JX183+HT183,0),IF(EN183="Rãnh thang",IF(EN183="Rãnh thang",JS183+#REF!,0),0))))),2)</f>
        <v>42.52</v>
      </c>
      <c r="JX183" s="27">
        <v>42.42</v>
      </c>
      <c r="JY183" s="25">
        <f t="shared" si="490"/>
        <v>42.52</v>
      </c>
      <c r="JZ183" s="25">
        <f t="shared" si="491"/>
        <v>0</v>
      </c>
      <c r="KA183" s="25">
        <f t="shared" si="492"/>
        <v>0</v>
      </c>
      <c r="KB183" s="25">
        <f t="shared" si="493"/>
        <v>0</v>
      </c>
      <c r="KC183" s="25">
        <f t="shared" si="494"/>
        <v>0</v>
      </c>
      <c r="KD183" s="28" t="s">
        <v>98</v>
      </c>
      <c r="KE183" s="27">
        <v>0</v>
      </c>
      <c r="KF183" s="25">
        <f t="shared" si="495"/>
        <v>2.4000000000000057</v>
      </c>
      <c r="KG183" s="25">
        <f t="shared" si="614"/>
        <v>2.4000000000000057</v>
      </c>
      <c r="KH183" s="27">
        <v>0</v>
      </c>
      <c r="KI183" s="25">
        <f t="shared" si="496"/>
        <v>2.4000000000000057</v>
      </c>
      <c r="KJ183" s="25">
        <f t="shared" si="615"/>
        <v>2.4000000000000057</v>
      </c>
      <c r="KK183" s="25">
        <f t="shared" si="497"/>
        <v>0</v>
      </c>
      <c r="KL183" s="25">
        <f t="shared" si="498"/>
        <v>0</v>
      </c>
      <c r="KM183" s="25">
        <f t="shared" si="616"/>
        <v>0</v>
      </c>
      <c r="KN183" s="25">
        <f t="shared" si="499"/>
        <v>0</v>
      </c>
      <c r="KO183" s="25">
        <f t="shared" si="500"/>
        <v>0</v>
      </c>
      <c r="KP183" s="25">
        <f t="shared" si="617"/>
        <v>0</v>
      </c>
      <c r="KQ183" s="25">
        <f t="shared" si="501"/>
        <v>0.2</v>
      </c>
      <c r="KR183" s="25">
        <f t="shared" si="502"/>
        <v>0.2</v>
      </c>
      <c r="KS183" s="25">
        <f t="shared" si="618"/>
        <v>0.2</v>
      </c>
      <c r="KT183" s="25">
        <f t="shared" si="503"/>
        <v>0</v>
      </c>
      <c r="KU183" s="25">
        <f t="shared" si="504"/>
        <v>0</v>
      </c>
      <c r="KV183" s="25">
        <f t="shared" si="619"/>
        <v>0</v>
      </c>
      <c r="KW183" s="25">
        <f t="shared" si="505"/>
        <v>0</v>
      </c>
      <c r="KX183" s="25">
        <f t="shared" si="506"/>
        <v>0</v>
      </c>
      <c r="KY183" s="25">
        <f t="shared" si="620"/>
        <v>0</v>
      </c>
      <c r="KZ183" s="25">
        <f t="shared" si="507"/>
        <v>0</v>
      </c>
      <c r="LA183" s="25">
        <f t="shared" si="508"/>
        <v>0</v>
      </c>
      <c r="LB183" s="25">
        <f t="shared" si="621"/>
        <v>0</v>
      </c>
      <c r="LC183" s="25">
        <f t="shared" si="509"/>
        <v>1.4</v>
      </c>
      <c r="LD183" s="25">
        <f t="shared" si="510"/>
        <v>1.4</v>
      </c>
      <c r="LE183" s="25">
        <f t="shared" si="622"/>
        <v>1.4</v>
      </c>
      <c r="LF183" s="25">
        <f t="shared" si="511"/>
        <v>0</v>
      </c>
      <c r="LG183" s="25">
        <f t="shared" si="512"/>
        <v>0</v>
      </c>
      <c r="LH183" s="25">
        <f t="shared" si="623"/>
        <v>0</v>
      </c>
      <c r="LI183" s="25">
        <f t="shared" si="513"/>
        <v>0</v>
      </c>
      <c r="LJ183" s="25">
        <f t="shared" si="514"/>
        <v>0</v>
      </c>
      <c r="LK183" s="25">
        <f t="shared" si="624"/>
        <v>0</v>
      </c>
      <c r="LL183" s="25">
        <f t="shared" si="515"/>
        <v>0</v>
      </c>
      <c r="LM183" s="25">
        <f t="shared" si="516"/>
        <v>0</v>
      </c>
      <c r="LN183" s="25">
        <f t="shared" si="625"/>
        <v>0</v>
      </c>
      <c r="LO183" s="25">
        <f t="shared" si="517"/>
        <v>0</v>
      </c>
      <c r="LP183" s="25">
        <f t="shared" si="518"/>
        <v>0</v>
      </c>
      <c r="LQ183" s="25">
        <f t="shared" si="626"/>
        <v>0</v>
      </c>
      <c r="LR183" s="25">
        <f t="shared" si="519"/>
        <v>0</v>
      </c>
      <c r="LS183" s="25">
        <f t="shared" si="520"/>
        <v>0</v>
      </c>
      <c r="LT183" s="25">
        <f t="shared" si="627"/>
        <v>0</v>
      </c>
      <c r="LU183" s="25">
        <f t="shared" si="521"/>
        <v>0</v>
      </c>
      <c r="LV183" s="25">
        <f t="shared" si="522"/>
        <v>0</v>
      </c>
      <c r="LW183" s="25">
        <f t="shared" si="628"/>
        <v>0</v>
      </c>
      <c r="LX183" s="25">
        <f t="shared" si="523"/>
        <v>0</v>
      </c>
      <c r="LY183" s="25">
        <f t="shared" si="524"/>
        <v>0</v>
      </c>
      <c r="LZ183" s="25">
        <f t="shared" si="629"/>
        <v>0</v>
      </c>
      <c r="MA183" s="25">
        <f t="shared" si="525"/>
        <v>0</v>
      </c>
      <c r="MB183" s="25">
        <f t="shared" si="526"/>
        <v>0</v>
      </c>
      <c r="MC183" s="25">
        <f t="shared" si="630"/>
        <v>0</v>
      </c>
      <c r="MD183" s="25">
        <f t="shared" si="527"/>
        <v>0</v>
      </c>
      <c r="ME183" s="25">
        <f t="shared" si="528"/>
        <v>0</v>
      </c>
      <c r="MF183" s="25">
        <f t="shared" si="631"/>
        <v>0</v>
      </c>
      <c r="MG183" s="25">
        <f t="shared" si="529"/>
        <v>0</v>
      </c>
      <c r="MH183" s="25">
        <f t="shared" si="530"/>
        <v>0</v>
      </c>
      <c r="MI183" s="25">
        <f t="shared" si="632"/>
        <v>0</v>
      </c>
      <c r="MJ183" s="25">
        <f t="shared" si="531"/>
        <v>0</v>
      </c>
      <c r="MK183" s="25">
        <f t="shared" si="532"/>
        <v>0</v>
      </c>
      <c r="ML183" s="25">
        <f t="shared" si="633"/>
        <v>0</v>
      </c>
      <c r="MM183" s="25">
        <f t="shared" si="533"/>
        <v>0</v>
      </c>
      <c r="MN183" s="25">
        <f t="shared" si="534"/>
        <v>0</v>
      </c>
      <c r="MO183" s="25">
        <f t="shared" si="634"/>
        <v>0</v>
      </c>
      <c r="MP183" s="25">
        <f t="shared" si="535"/>
        <v>0</v>
      </c>
      <c r="MQ183" s="25">
        <f t="shared" si="536"/>
        <v>0</v>
      </c>
      <c r="MR183" s="25">
        <f t="shared" si="635"/>
        <v>0</v>
      </c>
      <c r="MS183" s="29">
        <v>1.4</v>
      </c>
      <c r="MT183" s="29">
        <v>0</v>
      </c>
      <c r="MU183" s="29">
        <v>1</v>
      </c>
      <c r="MV183" s="29">
        <v>1</v>
      </c>
      <c r="MW183" s="25">
        <f t="shared" si="537"/>
        <v>1.4</v>
      </c>
      <c r="MX183" s="25">
        <f t="shared" si="538"/>
        <v>3.36</v>
      </c>
      <c r="MY183" s="25">
        <f t="shared" si="539"/>
        <v>0</v>
      </c>
      <c r="MZ183" s="25">
        <f t="shared" si="540"/>
        <v>0</v>
      </c>
      <c r="NA183" s="25">
        <f t="shared" si="541"/>
        <v>1.4</v>
      </c>
      <c r="NB183" s="25">
        <f t="shared" si="542"/>
        <v>3.36</v>
      </c>
      <c r="NC183" s="25">
        <f t="shared" si="543"/>
        <v>0</v>
      </c>
      <c r="ND183" s="25">
        <f t="shared" si="544"/>
        <v>0</v>
      </c>
      <c r="NE183" s="25">
        <f t="shared" si="636"/>
        <v>1.4</v>
      </c>
      <c r="NF183" s="25">
        <f t="shared" si="636"/>
        <v>3.36</v>
      </c>
      <c r="NG183" s="25">
        <f t="shared" si="636"/>
        <v>0</v>
      </c>
      <c r="NH183" s="25">
        <f t="shared" si="545"/>
        <v>0</v>
      </c>
      <c r="NI183" s="25">
        <f t="shared" si="546"/>
        <v>126</v>
      </c>
      <c r="NJ183" s="25">
        <f t="shared" si="547"/>
        <v>0</v>
      </c>
      <c r="NK183" s="25">
        <f t="shared" si="548"/>
        <v>126</v>
      </c>
      <c r="NL183" s="25">
        <f t="shared" si="549"/>
        <v>68.2</v>
      </c>
      <c r="NM183" s="25">
        <f t="shared" si="550"/>
        <v>0</v>
      </c>
      <c r="NN183" s="25">
        <f t="shared" si="637"/>
        <v>68.2</v>
      </c>
      <c r="NO183" s="25">
        <f t="shared" si="551"/>
        <v>0</v>
      </c>
      <c r="NP183" s="25">
        <f t="shared" si="552"/>
        <v>0</v>
      </c>
      <c r="NQ183" s="25">
        <f t="shared" si="638"/>
        <v>0</v>
      </c>
      <c r="NR183" s="25">
        <f t="shared" si="553"/>
        <v>0</v>
      </c>
      <c r="NS183" s="25">
        <f t="shared" si="554"/>
        <v>0</v>
      </c>
      <c r="NT183" s="25">
        <f t="shared" si="639"/>
        <v>0</v>
      </c>
      <c r="NU183" s="25">
        <f t="shared" si="555"/>
        <v>0</v>
      </c>
      <c r="NV183" s="25">
        <f t="shared" si="556"/>
        <v>0</v>
      </c>
      <c r="NW183" s="25">
        <f t="shared" si="640"/>
        <v>0</v>
      </c>
      <c r="NX183" s="25">
        <f t="shared" si="641"/>
        <v>68.2</v>
      </c>
      <c r="NY183" s="25">
        <f t="shared" si="641"/>
        <v>0</v>
      </c>
      <c r="NZ183" s="25">
        <f t="shared" si="642"/>
        <v>68.2</v>
      </c>
      <c r="OA183" s="25">
        <f t="shared" si="643"/>
        <v>57.8</v>
      </c>
      <c r="OB183" s="25">
        <f t="shared" si="643"/>
        <v>0</v>
      </c>
      <c r="OC183" s="25">
        <f t="shared" si="644"/>
        <v>57.8</v>
      </c>
      <c r="OD183" s="25">
        <f t="shared" si="645"/>
        <v>68.2</v>
      </c>
      <c r="OE183" s="25">
        <f t="shared" si="645"/>
        <v>0</v>
      </c>
      <c r="OF183" s="25">
        <f t="shared" si="645"/>
        <v>68.2</v>
      </c>
      <c r="OG183" s="25">
        <f t="shared" si="557"/>
        <v>0</v>
      </c>
      <c r="OH183" s="25">
        <f t="shared" si="558"/>
        <v>0</v>
      </c>
      <c r="OI183" s="25">
        <f t="shared" si="559"/>
        <v>0</v>
      </c>
      <c r="OJ183" s="25">
        <f t="shared" si="560"/>
        <v>0</v>
      </c>
      <c r="OK183" s="25">
        <f t="shared" si="561"/>
        <v>0</v>
      </c>
      <c r="OL183" s="25">
        <f t="shared" si="562"/>
        <v>0</v>
      </c>
      <c r="OM183" s="25">
        <f t="shared" si="646"/>
        <v>0</v>
      </c>
      <c r="ON183" s="25">
        <f t="shared" si="646"/>
        <v>0</v>
      </c>
      <c r="OO183" s="25">
        <f t="shared" si="646"/>
        <v>0</v>
      </c>
      <c r="OP183" s="25">
        <f t="shared" si="563"/>
        <v>0</v>
      </c>
      <c r="OQ183" s="25">
        <f t="shared" si="564"/>
        <v>0</v>
      </c>
      <c r="OR183" s="25">
        <f t="shared" si="647"/>
        <v>0</v>
      </c>
      <c r="OS183" s="19">
        <v>536009.09</v>
      </c>
      <c r="OT183" s="19">
        <v>2370503.5099999998</v>
      </c>
    </row>
    <row r="184" spans="1:410" ht="33" customHeight="1" x14ac:dyDescent="0.25">
      <c r="A184" s="18"/>
      <c r="B184" s="18" t="s">
        <v>939</v>
      </c>
      <c r="C184" s="18">
        <v>1005.86</v>
      </c>
      <c r="D184" s="16" t="e">
        <f>_xlfn.IFNA(INDEX(#REF!,MATCH(E184,#REF!,0)),0)</f>
        <v>#REF!</v>
      </c>
      <c r="E184" s="18" t="s">
        <v>975</v>
      </c>
      <c r="F184" s="16" t="s">
        <v>765</v>
      </c>
      <c r="G184" s="16" t="s">
        <v>766</v>
      </c>
      <c r="H184" s="16" t="s">
        <v>767</v>
      </c>
      <c r="I184" s="16" t="s">
        <v>768</v>
      </c>
      <c r="J184" s="16" t="s">
        <v>769</v>
      </c>
      <c r="K184" s="16" t="s">
        <v>770</v>
      </c>
      <c r="L184" s="16" t="s">
        <v>771</v>
      </c>
      <c r="M184" s="18">
        <v>1.64</v>
      </c>
      <c r="N184" s="18">
        <v>1.94</v>
      </c>
      <c r="O184" s="18">
        <v>2.04</v>
      </c>
      <c r="P184" s="18">
        <v>2.34</v>
      </c>
      <c r="Q184" s="18">
        <v>0.1</v>
      </c>
      <c r="R184" s="18">
        <v>1.8399999999999999</v>
      </c>
      <c r="S184" s="18">
        <v>2.14</v>
      </c>
      <c r="T184" s="18">
        <v>0.2</v>
      </c>
      <c r="U184" s="18">
        <v>0</v>
      </c>
      <c r="V184" s="18">
        <v>0</v>
      </c>
      <c r="W184" s="18">
        <v>0</v>
      </c>
      <c r="X184" s="18">
        <v>1.64</v>
      </c>
      <c r="Y184" s="18">
        <v>1.9</v>
      </c>
      <c r="Z184" s="20">
        <f t="shared" si="565"/>
        <v>2.1</v>
      </c>
      <c r="AA184" s="18">
        <v>0.22</v>
      </c>
      <c r="AB184" s="18">
        <v>0</v>
      </c>
      <c r="AC184" s="18">
        <v>0</v>
      </c>
      <c r="AD184" s="18">
        <v>0</v>
      </c>
      <c r="AE184" s="18">
        <v>0</v>
      </c>
      <c r="AF184" s="18">
        <v>0</v>
      </c>
      <c r="AG184" s="18">
        <v>1.2</v>
      </c>
      <c r="AH184" s="18">
        <v>1.5</v>
      </c>
      <c r="AI184" s="20">
        <f t="shared" si="566"/>
        <v>2.25</v>
      </c>
      <c r="AJ184" s="18">
        <v>0</v>
      </c>
      <c r="AK184" s="18">
        <v>0</v>
      </c>
      <c r="AL184" s="20">
        <f t="shared" si="567"/>
        <v>0</v>
      </c>
      <c r="AM184" s="18">
        <v>1.64</v>
      </c>
      <c r="AN184" s="18">
        <v>1.5</v>
      </c>
      <c r="AO184" s="18">
        <v>0.15</v>
      </c>
      <c r="AP184" s="18">
        <v>0.22</v>
      </c>
      <c r="AQ184" s="18">
        <v>1.64</v>
      </c>
      <c r="AR184" s="18">
        <v>1.72</v>
      </c>
      <c r="AS184" s="18">
        <v>0.12</v>
      </c>
      <c r="AT184" s="18">
        <v>0.11</v>
      </c>
      <c r="AU184" s="18">
        <v>0</v>
      </c>
      <c r="AV184" s="18">
        <v>1</v>
      </c>
      <c r="AW184" s="18">
        <v>0</v>
      </c>
      <c r="AX184" s="18">
        <v>0</v>
      </c>
      <c r="AY184" s="18">
        <v>0</v>
      </c>
      <c r="AZ184" s="18">
        <v>0</v>
      </c>
      <c r="BA184" s="18">
        <v>0</v>
      </c>
      <c r="BB184" s="18">
        <v>0</v>
      </c>
      <c r="BC184" s="18">
        <v>0</v>
      </c>
      <c r="BD184" s="18">
        <v>0</v>
      </c>
      <c r="BE184" s="18">
        <v>2</v>
      </c>
      <c r="BF184" s="18">
        <v>0</v>
      </c>
      <c r="BG184" s="18">
        <v>0</v>
      </c>
      <c r="BH184" s="18">
        <v>0</v>
      </c>
      <c r="BI184" s="18">
        <v>0</v>
      </c>
      <c r="BJ184" s="18">
        <v>0</v>
      </c>
      <c r="BK184" s="18">
        <v>0</v>
      </c>
      <c r="BL184" s="18">
        <v>0</v>
      </c>
      <c r="BM184" s="18">
        <v>0</v>
      </c>
      <c r="BN184" s="18">
        <v>0</v>
      </c>
      <c r="BO184" s="18">
        <v>0</v>
      </c>
      <c r="BP184" s="18">
        <v>0</v>
      </c>
      <c r="BQ184" s="18">
        <v>0</v>
      </c>
      <c r="BR184" s="18">
        <v>0</v>
      </c>
      <c r="BS184" s="18">
        <v>0</v>
      </c>
      <c r="BT184" s="18">
        <v>0</v>
      </c>
      <c r="BU184" s="18">
        <v>0</v>
      </c>
      <c r="BV184" s="18">
        <v>0</v>
      </c>
      <c r="BW184" s="18">
        <v>0</v>
      </c>
      <c r="BX184" s="18">
        <v>0</v>
      </c>
      <c r="BY184" s="18">
        <v>0</v>
      </c>
      <c r="BZ184" s="18">
        <v>0</v>
      </c>
      <c r="CA184" s="16" t="e">
        <f>_xlfn.IFNA(IF(RIGHT(D184,2)="=G",0,INDEX(#REF!,MATCH(E184,#REF!,0))),0)</f>
        <v>#REF!</v>
      </c>
      <c r="CB184" s="16" t="s">
        <v>776</v>
      </c>
      <c r="CC184" s="18">
        <v>0</v>
      </c>
      <c r="CD184" s="18">
        <v>0</v>
      </c>
      <c r="CE184" s="18">
        <v>1.4</v>
      </c>
      <c r="CF184" s="18">
        <v>0.85</v>
      </c>
      <c r="CG184" s="18">
        <v>0.12</v>
      </c>
      <c r="CH184" s="18">
        <v>2</v>
      </c>
      <c r="CI184" s="16" t="s">
        <v>98</v>
      </c>
      <c r="CJ184" s="18">
        <v>0</v>
      </c>
      <c r="CK184" s="20">
        <f t="shared" si="432"/>
        <v>2.7</v>
      </c>
      <c r="CL184" s="20">
        <f t="shared" si="568"/>
        <v>2.7</v>
      </c>
      <c r="CM184" s="18">
        <v>58.91</v>
      </c>
      <c r="CN184" s="18">
        <v>43.52</v>
      </c>
      <c r="CO184" s="18">
        <v>42.681000000000004</v>
      </c>
      <c r="CP184" s="22">
        <f t="shared" si="433"/>
        <v>43.52</v>
      </c>
      <c r="CQ184" s="22">
        <f t="shared" si="434"/>
        <v>40.82</v>
      </c>
      <c r="CR184" s="22">
        <f t="shared" si="569"/>
        <v>2.7</v>
      </c>
      <c r="CS184" s="22">
        <f t="shared" si="435"/>
        <v>40.919999999999995</v>
      </c>
      <c r="CT184" s="22">
        <f t="shared" si="436"/>
        <v>41.12</v>
      </c>
      <c r="CU184" s="18">
        <v>41.12</v>
      </c>
      <c r="CV184" s="22">
        <f t="shared" si="570"/>
        <v>2.1</v>
      </c>
      <c r="CW184" s="22">
        <f t="shared" si="437"/>
        <v>0</v>
      </c>
      <c r="CX184" s="22">
        <f t="shared" si="438"/>
        <v>0</v>
      </c>
      <c r="CY184" s="22">
        <f t="shared" si="439"/>
        <v>43.25</v>
      </c>
      <c r="CZ184" s="22">
        <f t="shared" si="440"/>
        <v>43.4</v>
      </c>
      <c r="DA184" s="18">
        <v>43.52</v>
      </c>
      <c r="DB184" s="20">
        <f t="shared" si="571"/>
        <v>2.7</v>
      </c>
      <c r="DC184" s="20">
        <f t="shared" si="572"/>
        <v>0</v>
      </c>
      <c r="DD184" s="20">
        <f t="shared" si="573"/>
        <v>2.7</v>
      </c>
      <c r="DE184" s="20">
        <f t="shared" si="441"/>
        <v>0.1</v>
      </c>
      <c r="DF184" s="20">
        <f t="shared" si="442"/>
        <v>0.2</v>
      </c>
      <c r="DG184" s="20">
        <f t="shared" si="443"/>
        <v>2.37</v>
      </c>
      <c r="DH184" s="20">
        <f t="shared" si="444"/>
        <v>0</v>
      </c>
      <c r="DI184" s="20">
        <f t="shared" si="445"/>
        <v>0</v>
      </c>
      <c r="DJ184" s="20">
        <f t="shared" si="446"/>
        <v>0</v>
      </c>
      <c r="DK184" s="20">
        <f t="shared" si="574"/>
        <v>2.67</v>
      </c>
      <c r="DL184" s="20">
        <f t="shared" si="575"/>
        <v>0</v>
      </c>
      <c r="DM184" s="20">
        <f t="shared" si="576"/>
        <v>3.0000000000000249E-2</v>
      </c>
      <c r="DN184" s="20">
        <f t="shared" si="577"/>
        <v>0</v>
      </c>
      <c r="DO184" s="18">
        <v>2.54</v>
      </c>
      <c r="DP184" s="18">
        <v>0</v>
      </c>
      <c r="DQ184" s="18">
        <v>1</v>
      </c>
      <c r="DR184" s="18">
        <v>1</v>
      </c>
      <c r="DS184" s="25">
        <f t="shared" si="578"/>
        <v>2.54</v>
      </c>
      <c r="DT184" s="25">
        <f t="shared" si="579"/>
        <v>0</v>
      </c>
      <c r="DU184" s="25">
        <f t="shared" si="580"/>
        <v>6.86</v>
      </c>
      <c r="DV184" s="25">
        <f t="shared" si="581"/>
        <v>0</v>
      </c>
      <c r="DW184" s="25">
        <f t="shared" si="582"/>
        <v>6.86</v>
      </c>
      <c r="DX184" s="25">
        <f t="shared" si="583"/>
        <v>13.99</v>
      </c>
      <c r="DY184" s="25">
        <f t="shared" si="584"/>
        <v>0</v>
      </c>
      <c r="DZ184" s="25">
        <f t="shared" si="585"/>
        <v>13.99</v>
      </c>
      <c r="EA184" s="25">
        <f t="shared" si="586"/>
        <v>8.81</v>
      </c>
      <c r="EB184" s="25">
        <f t="shared" si="587"/>
        <v>0</v>
      </c>
      <c r="EC184" s="25">
        <f t="shared" si="588"/>
        <v>8.81</v>
      </c>
      <c r="ED184" s="25">
        <f t="shared" si="589"/>
        <v>5.18</v>
      </c>
      <c r="EE184" s="25">
        <f t="shared" si="589"/>
        <v>0</v>
      </c>
      <c r="EF184" s="25">
        <f t="shared" si="590"/>
        <v>5.18</v>
      </c>
      <c r="EG184" s="25">
        <f t="shared" si="591"/>
        <v>8.81</v>
      </c>
      <c r="EH184" s="25">
        <f t="shared" si="591"/>
        <v>0</v>
      </c>
      <c r="EI184" s="25">
        <f t="shared" si="592"/>
        <v>8.81</v>
      </c>
      <c r="EJ184" s="18">
        <v>1005.86</v>
      </c>
      <c r="EK184" s="18">
        <v>967.16</v>
      </c>
      <c r="EL184" s="18" t="s">
        <v>975</v>
      </c>
      <c r="EM184" s="18" t="s">
        <v>976</v>
      </c>
      <c r="EN184" s="16" t="s">
        <v>774</v>
      </c>
      <c r="EO184" s="16" t="s">
        <v>132</v>
      </c>
      <c r="EP184" s="16" t="e">
        <f>IF(OR(EN184="Cống tròn",EN184="Cống hộp",EN184="Ống nhựa"),INDEX(#REF!,MATCH(E184,#REF!,0)),IF(OR(EN184="Rãnh xây",EN184="Rãnh bê tông"),INDEX(#REF!,MATCH(E184,#REF!,0)),0))</f>
        <v>#REF!</v>
      </c>
      <c r="EQ184" s="18">
        <v>37.500000000000043</v>
      </c>
      <c r="ER184" s="18">
        <v>1</v>
      </c>
      <c r="ES184" s="25">
        <f t="shared" si="593"/>
        <v>37</v>
      </c>
      <c r="ET184" s="1" t="e">
        <f>_xlfn.IFNA(IF(EN184="Cống tròn",INDEX(#REF!,MATCH(E184,#REF!,0)),IF(EN184="Cống hộp",INDEX(#REF!,MATCH(E184,#REF!,0)),EU184&amp;" ,"&amp;EV184)),0)</f>
        <v>#REF!</v>
      </c>
      <c r="EU184" s="16" t="s">
        <v>769</v>
      </c>
      <c r="EV184" s="16" t="s">
        <v>775</v>
      </c>
      <c r="EW184" s="16" t="e">
        <f>_xlfn.IFNA(INDEX(#REF!,MATCH(E184,#REF!,0)),0)</f>
        <v>#REF!</v>
      </c>
      <c r="EX184" s="16"/>
      <c r="EY184" s="18">
        <v>0</v>
      </c>
      <c r="EZ184" s="18">
        <v>0</v>
      </c>
      <c r="FA184" s="18">
        <v>0</v>
      </c>
      <c r="FB184" s="19">
        <v>0</v>
      </c>
      <c r="FC184" s="19">
        <v>0</v>
      </c>
      <c r="FD184" s="25">
        <f t="shared" si="447"/>
        <v>0</v>
      </c>
      <c r="FE184" s="25">
        <f t="shared" si="594"/>
        <v>0</v>
      </c>
      <c r="FF184" s="18">
        <v>0.1</v>
      </c>
      <c r="FG184" s="18">
        <v>2</v>
      </c>
      <c r="FH184" s="18">
        <v>1</v>
      </c>
      <c r="FI184" s="25">
        <f t="shared" si="595"/>
        <v>1.2</v>
      </c>
      <c r="FJ184" s="18">
        <v>0</v>
      </c>
      <c r="FK184" s="18">
        <v>0</v>
      </c>
      <c r="FL184" s="18">
        <v>0.2</v>
      </c>
      <c r="FM184" s="18">
        <v>1.4</v>
      </c>
      <c r="FN184" s="18">
        <v>0</v>
      </c>
      <c r="FO184" s="25">
        <f t="shared" si="596"/>
        <v>1.4</v>
      </c>
      <c r="FP184" s="18">
        <v>1.4999999999999999E-2</v>
      </c>
      <c r="FQ184" s="18">
        <v>1</v>
      </c>
      <c r="FR184" s="25">
        <f t="shared" si="448"/>
        <v>36</v>
      </c>
      <c r="FS184" s="25">
        <f t="shared" si="449"/>
        <v>0.52500000000000002</v>
      </c>
      <c r="FT184" s="25">
        <f t="shared" si="450"/>
        <v>36.524999999999999</v>
      </c>
      <c r="FU184" s="25">
        <f t="shared" si="451"/>
        <v>-0.97500000000004405</v>
      </c>
      <c r="FV184" s="25" t="str">
        <f t="shared" si="597"/>
        <v>Thêm 01</v>
      </c>
      <c r="FW184" s="25">
        <f t="shared" si="598"/>
        <v>0.04</v>
      </c>
      <c r="FX184" s="16"/>
      <c r="FY184" s="16"/>
      <c r="FZ184" s="16"/>
      <c r="GA184" s="16"/>
      <c r="GB184" s="19">
        <v>0</v>
      </c>
      <c r="GC184" s="19">
        <v>0</v>
      </c>
      <c r="GD184" s="19">
        <v>0</v>
      </c>
      <c r="GE184" s="19">
        <v>0</v>
      </c>
      <c r="GF184" s="19">
        <v>0</v>
      </c>
      <c r="GG184" s="19">
        <v>0</v>
      </c>
      <c r="GH184" s="19">
        <v>0</v>
      </c>
      <c r="GI184" s="19">
        <v>0</v>
      </c>
      <c r="GJ184" s="19">
        <v>0</v>
      </c>
      <c r="GK184" s="19">
        <v>0</v>
      </c>
      <c r="GL184" s="25">
        <f t="shared" si="452"/>
        <v>0</v>
      </c>
      <c r="GM184" s="25">
        <f t="shared" si="599"/>
        <v>0</v>
      </c>
      <c r="GN184" s="19">
        <v>0</v>
      </c>
      <c r="GO184" s="19">
        <v>0</v>
      </c>
      <c r="GP184" s="19">
        <v>0</v>
      </c>
      <c r="GQ184" s="19">
        <v>0</v>
      </c>
      <c r="GR184" s="1" t="e">
        <f>_xlfn.IFNA(INDEX(#REF!,MATCH(E184,#REF!,0)),0)</f>
        <v>#REF!</v>
      </c>
      <c r="GS184" s="16"/>
      <c r="GT184" s="18">
        <v>0</v>
      </c>
      <c r="GU184" s="18">
        <v>0</v>
      </c>
      <c r="GV184" s="18">
        <v>0</v>
      </c>
      <c r="GW184" s="18">
        <v>0</v>
      </c>
      <c r="GX184" s="25">
        <f t="shared" si="453"/>
        <v>0</v>
      </c>
      <c r="GY184" s="25">
        <f t="shared" si="454"/>
        <v>0</v>
      </c>
      <c r="GZ184" s="25">
        <f t="shared" si="600"/>
        <v>0</v>
      </c>
      <c r="HA184" s="1" t="e" cm="1">
        <f t="array" ref="HA184">INDEX(#REF!,MATCH(EJ184&amp;EK184&amp;HD184&amp;HE184&amp;HF184,#REF!&amp;#REF!&amp;#REF!&amp;#REF!&amp;#REF!,0))</f>
        <v>#REF!</v>
      </c>
      <c r="HB184" s="16"/>
      <c r="HC184" s="25">
        <f t="shared" si="601"/>
        <v>0</v>
      </c>
      <c r="HD184" s="18">
        <v>0</v>
      </c>
      <c r="HE184" s="18">
        <v>0</v>
      </c>
      <c r="HF184" s="18">
        <v>0</v>
      </c>
      <c r="HG184" s="1" t="e" cm="1">
        <f t="array" ref="HG184">INDEX(#REF!,MATCH(EJ184&amp;EK184&amp;HJ184&amp;HK184&amp;HL184,#REF!&amp;#REF!&amp;#REF!&amp;#REF!&amp;#REF!,0))</f>
        <v>#REF!</v>
      </c>
      <c r="HH184" s="16"/>
      <c r="HI184" s="25">
        <f t="shared" si="602"/>
        <v>0</v>
      </c>
      <c r="HJ184" s="25">
        <f t="shared" si="603"/>
        <v>0</v>
      </c>
      <c r="HK184" s="19">
        <v>0</v>
      </c>
      <c r="HL184" s="19">
        <v>0</v>
      </c>
      <c r="HM184" s="18">
        <v>0.01</v>
      </c>
      <c r="HN184" s="18">
        <v>1</v>
      </c>
      <c r="HO184" s="25">
        <f t="shared" si="604"/>
        <v>0</v>
      </c>
      <c r="HP184" s="25">
        <f t="shared" si="605"/>
        <v>0</v>
      </c>
      <c r="HQ184" s="25">
        <f t="shared" si="606"/>
        <v>0</v>
      </c>
      <c r="HR184" s="25">
        <f t="shared" si="607"/>
        <v>0</v>
      </c>
      <c r="HS184" s="25">
        <f t="shared" si="608"/>
        <v>0</v>
      </c>
      <c r="HT184" s="19">
        <v>0</v>
      </c>
      <c r="HU184" s="19">
        <v>0</v>
      </c>
      <c r="HV184" s="19">
        <v>0</v>
      </c>
      <c r="HW184" s="25">
        <f t="shared" si="609"/>
        <v>0</v>
      </c>
      <c r="HX184" s="19">
        <v>0</v>
      </c>
      <c r="HY184" s="19">
        <v>0</v>
      </c>
      <c r="HZ184" s="18">
        <v>43.52</v>
      </c>
      <c r="IA184" s="20">
        <f>ROUND(IF(EN184="Cống tròn",IF(EN184="Cống tròn",IF(EU184="Không có móng",IQ184-FF184,IF(EU184="Đế",IP184-FN184,IF(OR(EU184="Móng bê tông",EU184="Móng bê tông kết hợp đế"),II184-FJ184,0))),0),IF(EN184="Cống hộp",IF(AND(EN184="Cống hộp",EU184="Không có móng"),IQ184-GF184,IF(AND(EN184="Cống hộp",EU184="Móng bê tông"),IJ184-GB184,0)),IF(OR(EN184="Rãnh xây",EN184="Rãnh bê tông"),IF(OR(EN184="Rãnh xây",EN184="Rãnh bê tông"),IK184-GB184,0),IF(EN184="Ống nhựa",IF(AND(EN184="Ống nhựa",EU184="Không đắp cát"),IQ184-HT184,IF(AND(EN184="Ống nhựa",EU184="Đắp cát"),IH184-HX184,0)),IF(EN184="Rãnh thang",IF(EN184="Rãnh thang",IF(EU184="Móng bê tông",#REF!-#REF!,IQ184),0),0))))),2)</f>
        <v>41.12</v>
      </c>
      <c r="IB184" s="20">
        <f t="shared" si="610"/>
        <v>2.4000000000000057</v>
      </c>
      <c r="IC184" s="20">
        <f t="shared" si="455"/>
        <v>41.12</v>
      </c>
      <c r="ID184" s="20">
        <f t="shared" si="456"/>
        <v>0</v>
      </c>
      <c r="IE184" s="20">
        <f t="shared" si="457"/>
        <v>0</v>
      </c>
      <c r="IF184" s="20">
        <f t="shared" si="458"/>
        <v>0</v>
      </c>
      <c r="IG184" s="20">
        <f>IF(EN184="Rãnh thang",IF(AND(EN184="Rãnh thang",EU184="Móng bê tông"),IQ184-#REF!,0),IF(EN184="Ống nhựa",IF(AND(EN184="Ống nhựa",EU184="Đắp cát"),IQ184-HT184,0),IF(EN184="Cống tròn",IF(EN184="Cống tròn",IF(OR(EU184="Móng bê tông",EU184="Móng bê tông kết hợp đế"),IM184-FL184,0),0),IF(EN184="Cống hộp",IF(AND(EN184="Cống hộp",EU184="Móng bê tông"),IN184-GD184,0),IF(OR(EN184="Rãnh xây",EN184="Rãnh bê tông"),IF(AND(EN184="Rãnh xây",EU184="Móng bê tông"),IO184-GD184,IF(AND(EN184="Rãnh bê tông",EU184="Móng bê tông"),IO184-GD184,0)),0)))))</f>
        <v>41.12</v>
      </c>
      <c r="IH184" s="20">
        <f t="shared" si="459"/>
        <v>0</v>
      </c>
      <c r="II184" s="20">
        <f t="shared" si="460"/>
        <v>41.12</v>
      </c>
      <c r="IJ184" s="20">
        <f t="shared" si="461"/>
        <v>0</v>
      </c>
      <c r="IK184" s="20">
        <f t="shared" si="462"/>
        <v>0</v>
      </c>
      <c r="IL184" s="20">
        <f t="shared" si="463"/>
        <v>41.32</v>
      </c>
      <c r="IM184" s="20">
        <f t="shared" si="464"/>
        <v>41.32</v>
      </c>
      <c r="IN184" s="20">
        <f t="shared" si="465"/>
        <v>0</v>
      </c>
      <c r="IO184" s="20">
        <f t="shared" si="466"/>
        <v>0</v>
      </c>
      <c r="IP184" s="20">
        <f t="shared" si="467"/>
        <v>0</v>
      </c>
      <c r="IQ184" s="18">
        <v>41.42</v>
      </c>
      <c r="IR184" s="25">
        <f t="shared" si="611"/>
        <v>0</v>
      </c>
      <c r="IS184" s="25">
        <f t="shared" si="468"/>
        <v>0</v>
      </c>
      <c r="IT184" s="25">
        <f t="shared" si="469"/>
        <v>0</v>
      </c>
      <c r="IU184" s="25">
        <f>ROUND(IF(EN184="Cống tròn",IF(EN184="Cống tròn",IV184+FF184,0),IF(EN184="Cống hộp",IF(EN184="Cống hộp",IV184+GP184,0),IF(OR(EN184="Rãnh xây",EN184="Rãnh bê tông"),IF(OR(EN184="Rãnh xây",EN184="Rãnh bê tông"),IV184+GP184,0),IF(EN184="ống nhựa",IF(EN184="Ống nhựa",IV184+HT184,0),IF(EN184="Rãnh thang",IF(EN184="Rãnh thang",IQ184+#REF!,0),0))))),2)</f>
        <v>42.26</v>
      </c>
      <c r="IV184" s="18">
        <v>42.16</v>
      </c>
      <c r="IW184" s="25">
        <f t="shared" si="470"/>
        <v>42.26</v>
      </c>
      <c r="IX184" s="25">
        <f t="shared" si="471"/>
        <v>0</v>
      </c>
      <c r="IY184" s="25">
        <f t="shared" si="472"/>
        <v>0</v>
      </c>
      <c r="IZ184" s="25">
        <f t="shared" si="473"/>
        <v>0</v>
      </c>
      <c r="JA184" s="25">
        <f t="shared" si="474"/>
        <v>0</v>
      </c>
      <c r="JB184" s="18">
        <v>43.27</v>
      </c>
      <c r="JC184" s="20">
        <f>ROUND(IF(EN184="Cống tròn",IF(EN184="Cống tròn",IF(EU184="Không có móng",JS184-FF184,IF(EU184="Đế",JR184-FN184,IF(OR(EU184="Móng bê tông",EU184="Móng bê tông kết hợp đế"),JK184-FJ184,0))),0),IF(EN184="Cống hộp",IF(AND(EN184="Cống hộp",EU184="Không có móng"),JS184-GF184,IF(AND(EN184="Cống hộp",EU184="Móng bê tông"),JL184-GB184,0)),IF(OR(EN184="Rãnh xây",EN184="Rãnh bê tông"),IF(OR(EN184="Rãnh xây",EN184="Rãnh bê tông"),JM184-GB184,0),IF(EN184="Ống nhựa",IF(AND(EN184="Ống nhựa",EU184="Không đắp cát"),JS184-HT184,IF(AND(EN184="Ống nhựa",EU184="Đắp cát"),JJ184-HX184,0)),IF(EN184="Rãnh thang",IF(EN184="Rãnh thang",IF(EU184="Móng bê tông",#REF!-#REF!,JS184),0),0))))),2)</f>
        <v>40.86</v>
      </c>
      <c r="JD184" s="20">
        <f t="shared" si="612"/>
        <v>2.4100000000000037</v>
      </c>
      <c r="JE184" s="20">
        <f t="shared" si="475"/>
        <v>40.859999999999992</v>
      </c>
      <c r="JF184" s="20">
        <f t="shared" si="476"/>
        <v>0</v>
      </c>
      <c r="JG184" s="20">
        <f t="shared" si="477"/>
        <v>0</v>
      </c>
      <c r="JH184" s="20">
        <f t="shared" si="478"/>
        <v>0</v>
      </c>
      <c r="JI184" s="20">
        <f>IF(EN184="Rãnh thang",IF(AND(EN184="Rãnh thang",EU184="Móng bê tông"),JS184-#REF!,0),IF(EN184="Ống nhựa",IF(AND(EN184="Ống nhựa",EU184="Đắp cát"),JS184-HT184,0),IF(EN184="Cống tròn",IF(EN184="Cống tròn",IF(OR(EU184="Móng bê tông",EU184="Móng bê tông kết hợp đế"),JO184-FL184,0),0),IF(EN184="Cống hộp",IF(AND(EN184="Cống hộp",EU184="Móng bê tông"),JP184-GD184,0),IF(OR(EN184="Rãnh xây",EN184="Rãnh bê tông"),IF(AND(EN184="Rãnh xây",EU184="Móng bê tông"),JQ184-GD184,IF(AND(EN184="Rãnh bê tông",EU184="Móng bê tông"),JQ184-GD184,0)),0)))))</f>
        <v>40.859999999999992</v>
      </c>
      <c r="JJ184" s="20">
        <f t="shared" si="479"/>
        <v>0</v>
      </c>
      <c r="JK184" s="20">
        <f t="shared" si="480"/>
        <v>40.859999999999992</v>
      </c>
      <c r="JL184" s="20">
        <f t="shared" si="481"/>
        <v>0</v>
      </c>
      <c r="JM184" s="20">
        <f t="shared" si="482"/>
        <v>0</v>
      </c>
      <c r="JN184" s="20">
        <f t="shared" si="483"/>
        <v>41.059999999999995</v>
      </c>
      <c r="JO184" s="20">
        <f t="shared" si="484"/>
        <v>41.059999999999995</v>
      </c>
      <c r="JP184" s="20">
        <f t="shared" si="485"/>
        <v>0</v>
      </c>
      <c r="JQ184" s="20">
        <f t="shared" si="486"/>
        <v>0</v>
      </c>
      <c r="JR184" s="20">
        <f t="shared" si="487"/>
        <v>0</v>
      </c>
      <c r="JS184" s="26">
        <v>41.16</v>
      </c>
      <c r="JT184" s="25">
        <f t="shared" si="613"/>
        <v>0</v>
      </c>
      <c r="JU184" s="25">
        <f t="shared" si="488"/>
        <v>0</v>
      </c>
      <c r="JV184" s="25">
        <f t="shared" si="489"/>
        <v>0</v>
      </c>
      <c r="JW184" s="25">
        <f>ROUND(IF(EN184="Cống tròn",IF(EN184="Cống tròn",JX184+FF184,0),IF(EN184="Cống hộp",IF(EN184="Cống hộp",JX184+GP184,0),IF(OR(EN184="Rãnh xây",EN184="Rãnh bê tông"),IF(OR(EN184="Rãnh xây",EN184="Rãnh bê tông"),JX184+GP184,0),IF(EN184="ống nhựa",IF(EN184="Ống nhựa",JX184+HT184,0),IF(EN184="Rãnh thang",IF(EN184="Rãnh thang",JS184+#REF!,0),0))))),2)</f>
        <v>42.26</v>
      </c>
      <c r="JX184" s="27">
        <v>42.16</v>
      </c>
      <c r="JY184" s="25">
        <f t="shared" si="490"/>
        <v>42.26</v>
      </c>
      <c r="JZ184" s="25">
        <f t="shared" si="491"/>
        <v>0</v>
      </c>
      <c r="KA184" s="25">
        <f t="shared" si="492"/>
        <v>0</v>
      </c>
      <c r="KB184" s="25">
        <f t="shared" si="493"/>
        <v>0</v>
      </c>
      <c r="KC184" s="25">
        <f t="shared" si="494"/>
        <v>0</v>
      </c>
      <c r="KD184" s="28" t="s">
        <v>98</v>
      </c>
      <c r="KE184" s="27">
        <v>0</v>
      </c>
      <c r="KF184" s="25">
        <f t="shared" si="495"/>
        <v>2.4000000000000057</v>
      </c>
      <c r="KG184" s="25">
        <f t="shared" si="614"/>
        <v>2.4000000000000057</v>
      </c>
      <c r="KH184" s="27">
        <v>0</v>
      </c>
      <c r="KI184" s="25">
        <f t="shared" si="496"/>
        <v>2.4100000000000037</v>
      </c>
      <c r="KJ184" s="25">
        <f t="shared" si="615"/>
        <v>2.4100000000000037</v>
      </c>
      <c r="KK184" s="25">
        <f t="shared" si="497"/>
        <v>0</v>
      </c>
      <c r="KL184" s="25">
        <f t="shared" si="498"/>
        <v>0</v>
      </c>
      <c r="KM184" s="25">
        <f t="shared" si="616"/>
        <v>0</v>
      </c>
      <c r="KN184" s="25">
        <f t="shared" si="499"/>
        <v>0</v>
      </c>
      <c r="KO184" s="25">
        <f t="shared" si="500"/>
        <v>0</v>
      </c>
      <c r="KP184" s="25">
        <f t="shared" si="617"/>
        <v>0</v>
      </c>
      <c r="KQ184" s="25">
        <f t="shared" si="501"/>
        <v>0.2</v>
      </c>
      <c r="KR184" s="25">
        <f t="shared" si="502"/>
        <v>0.2</v>
      </c>
      <c r="KS184" s="25">
        <f t="shared" si="618"/>
        <v>0.2</v>
      </c>
      <c r="KT184" s="25">
        <f t="shared" si="503"/>
        <v>0</v>
      </c>
      <c r="KU184" s="25">
        <f t="shared" si="504"/>
        <v>0</v>
      </c>
      <c r="KV184" s="25">
        <f t="shared" si="619"/>
        <v>0</v>
      </c>
      <c r="KW184" s="25">
        <f t="shared" si="505"/>
        <v>0</v>
      </c>
      <c r="KX184" s="25">
        <f t="shared" si="506"/>
        <v>0</v>
      </c>
      <c r="KY184" s="25">
        <f t="shared" si="620"/>
        <v>0</v>
      </c>
      <c r="KZ184" s="25">
        <f t="shared" si="507"/>
        <v>0</v>
      </c>
      <c r="LA184" s="25">
        <f t="shared" si="508"/>
        <v>0</v>
      </c>
      <c r="LB184" s="25">
        <f t="shared" si="621"/>
        <v>0</v>
      </c>
      <c r="LC184" s="25">
        <f t="shared" si="509"/>
        <v>1.4</v>
      </c>
      <c r="LD184" s="25">
        <f t="shared" si="510"/>
        <v>1.4</v>
      </c>
      <c r="LE184" s="25">
        <f t="shared" si="622"/>
        <v>1.4</v>
      </c>
      <c r="LF184" s="25">
        <f t="shared" si="511"/>
        <v>0</v>
      </c>
      <c r="LG184" s="25">
        <f t="shared" si="512"/>
        <v>0</v>
      </c>
      <c r="LH184" s="25">
        <f t="shared" si="623"/>
        <v>0</v>
      </c>
      <c r="LI184" s="25">
        <f t="shared" si="513"/>
        <v>0</v>
      </c>
      <c r="LJ184" s="25">
        <f t="shared" si="514"/>
        <v>0</v>
      </c>
      <c r="LK184" s="25">
        <f t="shared" si="624"/>
        <v>0</v>
      </c>
      <c r="LL184" s="25">
        <f t="shared" si="515"/>
        <v>0</v>
      </c>
      <c r="LM184" s="25">
        <f t="shared" si="516"/>
        <v>0</v>
      </c>
      <c r="LN184" s="25">
        <f t="shared" si="625"/>
        <v>0</v>
      </c>
      <c r="LO184" s="25">
        <f t="shared" si="517"/>
        <v>0</v>
      </c>
      <c r="LP184" s="25">
        <f t="shared" si="518"/>
        <v>0</v>
      </c>
      <c r="LQ184" s="25">
        <f t="shared" si="626"/>
        <v>0</v>
      </c>
      <c r="LR184" s="25">
        <f t="shared" si="519"/>
        <v>0</v>
      </c>
      <c r="LS184" s="25">
        <f t="shared" si="520"/>
        <v>0</v>
      </c>
      <c r="LT184" s="25">
        <f t="shared" si="627"/>
        <v>0</v>
      </c>
      <c r="LU184" s="25">
        <f t="shared" si="521"/>
        <v>0</v>
      </c>
      <c r="LV184" s="25">
        <f t="shared" si="522"/>
        <v>0</v>
      </c>
      <c r="LW184" s="25">
        <f t="shared" si="628"/>
        <v>0</v>
      </c>
      <c r="LX184" s="25">
        <f t="shared" si="523"/>
        <v>0</v>
      </c>
      <c r="LY184" s="25">
        <f t="shared" si="524"/>
        <v>0</v>
      </c>
      <c r="LZ184" s="25">
        <f t="shared" si="629"/>
        <v>0</v>
      </c>
      <c r="MA184" s="25">
        <f t="shared" si="525"/>
        <v>0</v>
      </c>
      <c r="MB184" s="25">
        <f t="shared" si="526"/>
        <v>0</v>
      </c>
      <c r="MC184" s="25">
        <f t="shared" si="630"/>
        <v>0</v>
      </c>
      <c r="MD184" s="25">
        <f t="shared" si="527"/>
        <v>0</v>
      </c>
      <c r="ME184" s="25">
        <f t="shared" si="528"/>
        <v>0</v>
      </c>
      <c r="MF184" s="25">
        <f t="shared" si="631"/>
        <v>0</v>
      </c>
      <c r="MG184" s="25">
        <f t="shared" si="529"/>
        <v>0</v>
      </c>
      <c r="MH184" s="25">
        <f t="shared" si="530"/>
        <v>0</v>
      </c>
      <c r="MI184" s="25">
        <f t="shared" si="632"/>
        <v>0</v>
      </c>
      <c r="MJ184" s="25">
        <f t="shared" si="531"/>
        <v>0</v>
      </c>
      <c r="MK184" s="25">
        <f t="shared" si="532"/>
        <v>0</v>
      </c>
      <c r="ML184" s="25">
        <f t="shared" si="633"/>
        <v>0</v>
      </c>
      <c r="MM184" s="25">
        <f t="shared" si="533"/>
        <v>0</v>
      </c>
      <c r="MN184" s="25">
        <f t="shared" si="534"/>
        <v>0</v>
      </c>
      <c r="MO184" s="25">
        <f t="shared" si="634"/>
        <v>0</v>
      </c>
      <c r="MP184" s="25">
        <f t="shared" si="535"/>
        <v>0</v>
      </c>
      <c r="MQ184" s="25">
        <f t="shared" si="536"/>
        <v>0</v>
      </c>
      <c r="MR184" s="25">
        <f t="shared" si="635"/>
        <v>0</v>
      </c>
      <c r="MS184" s="29">
        <v>1.4</v>
      </c>
      <c r="MT184" s="29">
        <v>0</v>
      </c>
      <c r="MU184" s="29">
        <v>1</v>
      </c>
      <c r="MV184" s="29">
        <v>1</v>
      </c>
      <c r="MW184" s="25">
        <f t="shared" si="537"/>
        <v>1.4</v>
      </c>
      <c r="MX184" s="25">
        <f t="shared" si="538"/>
        <v>3.36</v>
      </c>
      <c r="MY184" s="25">
        <f t="shared" si="539"/>
        <v>0</v>
      </c>
      <c r="MZ184" s="25">
        <f t="shared" si="540"/>
        <v>0</v>
      </c>
      <c r="NA184" s="25">
        <f t="shared" si="541"/>
        <v>1.4</v>
      </c>
      <c r="NB184" s="25">
        <f t="shared" si="542"/>
        <v>3.37</v>
      </c>
      <c r="NC184" s="25">
        <f t="shared" si="543"/>
        <v>0</v>
      </c>
      <c r="ND184" s="25">
        <f t="shared" si="544"/>
        <v>0</v>
      </c>
      <c r="NE184" s="25">
        <f t="shared" si="636"/>
        <v>1.4</v>
      </c>
      <c r="NF184" s="25">
        <f t="shared" si="636"/>
        <v>3.3650000000000002</v>
      </c>
      <c r="NG184" s="25">
        <f t="shared" si="636"/>
        <v>0</v>
      </c>
      <c r="NH184" s="25">
        <f t="shared" si="545"/>
        <v>0</v>
      </c>
      <c r="NI184" s="25">
        <f t="shared" si="546"/>
        <v>126.19</v>
      </c>
      <c r="NJ184" s="25">
        <f t="shared" si="547"/>
        <v>0</v>
      </c>
      <c r="NK184" s="25">
        <f t="shared" si="548"/>
        <v>126.19</v>
      </c>
      <c r="NL184" s="25">
        <f t="shared" si="549"/>
        <v>68.2</v>
      </c>
      <c r="NM184" s="25">
        <f t="shared" si="550"/>
        <v>0</v>
      </c>
      <c r="NN184" s="25">
        <f t="shared" si="637"/>
        <v>68.2</v>
      </c>
      <c r="NO184" s="25">
        <f t="shared" si="551"/>
        <v>0</v>
      </c>
      <c r="NP184" s="25">
        <f t="shared" si="552"/>
        <v>0</v>
      </c>
      <c r="NQ184" s="25">
        <f t="shared" si="638"/>
        <v>0</v>
      </c>
      <c r="NR184" s="25">
        <f t="shared" si="553"/>
        <v>0</v>
      </c>
      <c r="NS184" s="25">
        <f t="shared" si="554"/>
        <v>0</v>
      </c>
      <c r="NT184" s="25">
        <f t="shared" si="639"/>
        <v>0</v>
      </c>
      <c r="NU184" s="25">
        <f t="shared" si="555"/>
        <v>0</v>
      </c>
      <c r="NV184" s="25">
        <f t="shared" si="556"/>
        <v>0</v>
      </c>
      <c r="NW184" s="25">
        <f t="shared" si="640"/>
        <v>0</v>
      </c>
      <c r="NX184" s="25">
        <f t="shared" si="641"/>
        <v>68.2</v>
      </c>
      <c r="NY184" s="25">
        <f t="shared" si="641"/>
        <v>0</v>
      </c>
      <c r="NZ184" s="25">
        <f t="shared" si="642"/>
        <v>68.2</v>
      </c>
      <c r="OA184" s="25">
        <f t="shared" si="643"/>
        <v>57.99</v>
      </c>
      <c r="OB184" s="25">
        <f t="shared" si="643"/>
        <v>0</v>
      </c>
      <c r="OC184" s="25">
        <f t="shared" si="644"/>
        <v>57.99</v>
      </c>
      <c r="OD184" s="25">
        <f t="shared" si="645"/>
        <v>68.2</v>
      </c>
      <c r="OE184" s="25">
        <f t="shared" si="645"/>
        <v>0</v>
      </c>
      <c r="OF184" s="25">
        <f t="shared" si="645"/>
        <v>68.2</v>
      </c>
      <c r="OG184" s="25">
        <f t="shared" si="557"/>
        <v>0</v>
      </c>
      <c r="OH184" s="25">
        <f t="shared" si="558"/>
        <v>0</v>
      </c>
      <c r="OI184" s="25">
        <f t="shared" si="559"/>
        <v>0</v>
      </c>
      <c r="OJ184" s="25">
        <f t="shared" si="560"/>
        <v>0</v>
      </c>
      <c r="OK184" s="25">
        <f t="shared" si="561"/>
        <v>0</v>
      </c>
      <c r="OL184" s="25">
        <f t="shared" si="562"/>
        <v>0</v>
      </c>
      <c r="OM184" s="25">
        <f t="shared" si="646"/>
        <v>0</v>
      </c>
      <c r="ON184" s="25">
        <f t="shared" si="646"/>
        <v>0</v>
      </c>
      <c r="OO184" s="25">
        <f t="shared" si="646"/>
        <v>0</v>
      </c>
      <c r="OP184" s="25">
        <f t="shared" si="563"/>
        <v>0</v>
      </c>
      <c r="OQ184" s="25">
        <f t="shared" si="564"/>
        <v>0</v>
      </c>
      <c r="OR184" s="25">
        <f t="shared" si="647"/>
        <v>0</v>
      </c>
      <c r="OS184" s="19">
        <v>536029</v>
      </c>
      <c r="OT184" s="19">
        <v>2370470.33</v>
      </c>
    </row>
    <row r="185" spans="1:410" ht="33" customHeight="1" x14ac:dyDescent="0.25">
      <c r="A185" s="18"/>
      <c r="B185" s="18" t="s">
        <v>939</v>
      </c>
      <c r="C185" s="18">
        <v>967.16</v>
      </c>
      <c r="D185" s="16" t="e">
        <f>_xlfn.IFNA(INDEX(#REF!,MATCH(E185,#REF!,0)),0)</f>
        <v>#REF!</v>
      </c>
      <c r="E185" s="18" t="s">
        <v>976</v>
      </c>
      <c r="F185" s="16" t="s">
        <v>765</v>
      </c>
      <c r="G185" s="16" t="s">
        <v>766</v>
      </c>
      <c r="H185" s="16" t="s">
        <v>767</v>
      </c>
      <c r="I185" s="16" t="s">
        <v>768</v>
      </c>
      <c r="J185" s="16" t="s">
        <v>769</v>
      </c>
      <c r="K185" s="16" t="s">
        <v>770</v>
      </c>
      <c r="L185" s="16" t="s">
        <v>771</v>
      </c>
      <c r="M185" s="18">
        <v>1.64</v>
      </c>
      <c r="N185" s="18">
        <v>1.94</v>
      </c>
      <c r="O185" s="18">
        <v>2.04</v>
      </c>
      <c r="P185" s="18">
        <v>2.34</v>
      </c>
      <c r="Q185" s="18">
        <v>0.1</v>
      </c>
      <c r="R185" s="18">
        <v>1.8399999999999999</v>
      </c>
      <c r="S185" s="18">
        <v>2.14</v>
      </c>
      <c r="T185" s="18">
        <v>0.2</v>
      </c>
      <c r="U185" s="18">
        <v>0</v>
      </c>
      <c r="V185" s="18">
        <v>0</v>
      </c>
      <c r="W185" s="18">
        <v>0</v>
      </c>
      <c r="X185" s="18">
        <v>1.64</v>
      </c>
      <c r="Y185" s="18">
        <v>1.9</v>
      </c>
      <c r="Z185" s="20">
        <f t="shared" si="565"/>
        <v>2.1</v>
      </c>
      <c r="AA185" s="18">
        <v>0.22</v>
      </c>
      <c r="AB185" s="18">
        <v>0</v>
      </c>
      <c r="AC185" s="18">
        <v>0</v>
      </c>
      <c r="AD185" s="18">
        <v>0</v>
      </c>
      <c r="AE185" s="18">
        <v>0</v>
      </c>
      <c r="AF185" s="18">
        <v>0</v>
      </c>
      <c r="AG185" s="18">
        <v>1.2</v>
      </c>
      <c r="AH185" s="18">
        <v>1.5</v>
      </c>
      <c r="AI185" s="20">
        <f t="shared" si="566"/>
        <v>2.25</v>
      </c>
      <c r="AJ185" s="18">
        <v>0</v>
      </c>
      <c r="AK185" s="18">
        <v>0</v>
      </c>
      <c r="AL185" s="20">
        <f t="shared" si="567"/>
        <v>0</v>
      </c>
      <c r="AM185" s="18">
        <v>1.64</v>
      </c>
      <c r="AN185" s="18">
        <v>1.5</v>
      </c>
      <c r="AO185" s="18">
        <v>0.15</v>
      </c>
      <c r="AP185" s="18">
        <v>0.22</v>
      </c>
      <c r="AQ185" s="18">
        <v>1.64</v>
      </c>
      <c r="AR185" s="18">
        <v>1.72</v>
      </c>
      <c r="AS185" s="18">
        <v>0.12</v>
      </c>
      <c r="AT185" s="18">
        <v>0.11</v>
      </c>
      <c r="AU185" s="18">
        <v>0</v>
      </c>
      <c r="AV185" s="18">
        <v>1</v>
      </c>
      <c r="AW185" s="18">
        <v>0</v>
      </c>
      <c r="AX185" s="18">
        <v>0</v>
      </c>
      <c r="AY185" s="18">
        <v>0</v>
      </c>
      <c r="AZ185" s="18">
        <v>0</v>
      </c>
      <c r="BA185" s="18">
        <v>0</v>
      </c>
      <c r="BB185" s="18">
        <v>0</v>
      </c>
      <c r="BC185" s="18">
        <v>0</v>
      </c>
      <c r="BD185" s="18">
        <v>0</v>
      </c>
      <c r="BE185" s="18">
        <v>2</v>
      </c>
      <c r="BF185" s="18">
        <v>0</v>
      </c>
      <c r="BG185" s="18">
        <v>0</v>
      </c>
      <c r="BH185" s="18">
        <v>0</v>
      </c>
      <c r="BI185" s="18">
        <v>0</v>
      </c>
      <c r="BJ185" s="18">
        <v>0</v>
      </c>
      <c r="BK185" s="18">
        <v>0</v>
      </c>
      <c r="BL185" s="18">
        <v>0</v>
      </c>
      <c r="BM185" s="18">
        <v>0</v>
      </c>
      <c r="BN185" s="18">
        <v>0</v>
      </c>
      <c r="BO185" s="18">
        <v>0</v>
      </c>
      <c r="BP185" s="18">
        <v>0</v>
      </c>
      <c r="BQ185" s="18">
        <v>0</v>
      </c>
      <c r="BR185" s="18">
        <v>0</v>
      </c>
      <c r="BS185" s="18">
        <v>0</v>
      </c>
      <c r="BT185" s="18">
        <v>0</v>
      </c>
      <c r="BU185" s="18">
        <v>0</v>
      </c>
      <c r="BV185" s="18">
        <v>0</v>
      </c>
      <c r="BW185" s="18">
        <v>0</v>
      </c>
      <c r="BX185" s="18">
        <v>0</v>
      </c>
      <c r="BY185" s="18">
        <v>0</v>
      </c>
      <c r="BZ185" s="18">
        <v>0</v>
      </c>
      <c r="CA185" s="16" t="e">
        <f>_xlfn.IFNA(IF(RIGHT(D185,2)="=G",0,INDEX(#REF!,MATCH(E185,#REF!,0))),0)</f>
        <v>#REF!</v>
      </c>
      <c r="CB185" s="16" t="s">
        <v>776</v>
      </c>
      <c r="CC185" s="18">
        <v>0</v>
      </c>
      <c r="CD185" s="18">
        <v>0</v>
      </c>
      <c r="CE185" s="18">
        <v>1.4</v>
      </c>
      <c r="CF185" s="18">
        <v>0.85</v>
      </c>
      <c r="CG185" s="18">
        <v>0.12</v>
      </c>
      <c r="CH185" s="18">
        <v>2</v>
      </c>
      <c r="CI185" s="16" t="s">
        <v>98</v>
      </c>
      <c r="CJ185" s="18">
        <v>0</v>
      </c>
      <c r="CK185" s="20">
        <f t="shared" si="432"/>
        <v>2.71</v>
      </c>
      <c r="CL185" s="20">
        <f t="shared" si="568"/>
        <v>2.71</v>
      </c>
      <c r="CM185" s="18">
        <v>53.4</v>
      </c>
      <c r="CN185" s="18">
        <v>43.27</v>
      </c>
      <c r="CO185" s="18">
        <v>42.431000000000004</v>
      </c>
      <c r="CP185" s="22">
        <f t="shared" si="433"/>
        <v>43.27</v>
      </c>
      <c r="CQ185" s="22">
        <f t="shared" si="434"/>
        <v>40.56</v>
      </c>
      <c r="CR185" s="22">
        <f t="shared" si="569"/>
        <v>2.71</v>
      </c>
      <c r="CS185" s="22">
        <f t="shared" si="435"/>
        <v>40.659999999999997</v>
      </c>
      <c r="CT185" s="22">
        <f t="shared" si="436"/>
        <v>40.86</v>
      </c>
      <c r="CU185" s="18">
        <v>40.86</v>
      </c>
      <c r="CV185" s="22">
        <f t="shared" si="570"/>
        <v>2.1</v>
      </c>
      <c r="CW185" s="22">
        <f t="shared" si="437"/>
        <v>0</v>
      </c>
      <c r="CX185" s="22">
        <f t="shared" si="438"/>
        <v>0</v>
      </c>
      <c r="CY185" s="22">
        <f t="shared" si="439"/>
        <v>43</v>
      </c>
      <c r="CZ185" s="22">
        <f t="shared" si="440"/>
        <v>43.15</v>
      </c>
      <c r="DA185" s="18">
        <v>43.27</v>
      </c>
      <c r="DB185" s="20">
        <f t="shared" si="571"/>
        <v>2.71</v>
      </c>
      <c r="DC185" s="20">
        <f t="shared" si="572"/>
        <v>0</v>
      </c>
      <c r="DD185" s="20">
        <f t="shared" si="573"/>
        <v>2.71</v>
      </c>
      <c r="DE185" s="20">
        <f t="shared" si="441"/>
        <v>0.1</v>
      </c>
      <c r="DF185" s="20">
        <f t="shared" si="442"/>
        <v>0.2</v>
      </c>
      <c r="DG185" s="20">
        <f t="shared" si="443"/>
        <v>2.37</v>
      </c>
      <c r="DH185" s="20">
        <f t="shared" si="444"/>
        <v>0</v>
      </c>
      <c r="DI185" s="20">
        <f t="shared" si="445"/>
        <v>0</v>
      </c>
      <c r="DJ185" s="20">
        <f t="shared" si="446"/>
        <v>0</v>
      </c>
      <c r="DK185" s="20">
        <f t="shared" si="574"/>
        <v>2.67</v>
      </c>
      <c r="DL185" s="20">
        <f t="shared" si="575"/>
        <v>0</v>
      </c>
      <c r="DM185" s="20">
        <f t="shared" si="576"/>
        <v>4.0000000000000036E-2</v>
      </c>
      <c r="DN185" s="20">
        <f t="shared" si="577"/>
        <v>0</v>
      </c>
      <c r="DO185" s="18">
        <v>2.54</v>
      </c>
      <c r="DP185" s="18">
        <v>0</v>
      </c>
      <c r="DQ185" s="18">
        <v>1</v>
      </c>
      <c r="DR185" s="18">
        <v>1</v>
      </c>
      <c r="DS185" s="25">
        <f t="shared" si="578"/>
        <v>2.54</v>
      </c>
      <c r="DT185" s="25">
        <f t="shared" si="579"/>
        <v>0</v>
      </c>
      <c r="DU185" s="25">
        <f t="shared" si="580"/>
        <v>6.88</v>
      </c>
      <c r="DV185" s="25">
        <f t="shared" si="581"/>
        <v>0</v>
      </c>
      <c r="DW185" s="25">
        <f t="shared" si="582"/>
        <v>6.88</v>
      </c>
      <c r="DX185" s="25">
        <f t="shared" si="583"/>
        <v>14.04</v>
      </c>
      <c r="DY185" s="25">
        <f t="shared" si="584"/>
        <v>0</v>
      </c>
      <c r="DZ185" s="25">
        <f t="shared" si="585"/>
        <v>14.04</v>
      </c>
      <c r="EA185" s="25">
        <f t="shared" si="586"/>
        <v>8.81</v>
      </c>
      <c r="EB185" s="25">
        <f t="shared" si="587"/>
        <v>0</v>
      </c>
      <c r="EC185" s="25">
        <f t="shared" si="588"/>
        <v>8.81</v>
      </c>
      <c r="ED185" s="25">
        <f t="shared" si="589"/>
        <v>5.23</v>
      </c>
      <c r="EE185" s="25">
        <f t="shared" si="589"/>
        <v>0</v>
      </c>
      <c r="EF185" s="25">
        <f t="shared" si="590"/>
        <v>5.23</v>
      </c>
      <c r="EG185" s="25">
        <f t="shared" si="591"/>
        <v>8.81</v>
      </c>
      <c r="EH185" s="25">
        <f t="shared" si="591"/>
        <v>0</v>
      </c>
      <c r="EI185" s="25">
        <f t="shared" si="592"/>
        <v>8.81</v>
      </c>
      <c r="EJ185" s="18">
        <v>967.16</v>
      </c>
      <c r="EK185" s="18">
        <v>928.46</v>
      </c>
      <c r="EL185" s="18" t="s">
        <v>976</v>
      </c>
      <c r="EM185" s="18" t="s">
        <v>977</v>
      </c>
      <c r="EN185" s="16" t="s">
        <v>774</v>
      </c>
      <c r="EO185" s="16" t="s">
        <v>132</v>
      </c>
      <c r="EP185" s="16" t="e">
        <f>IF(OR(EN185="Cống tròn",EN185="Cống hộp",EN185="Ống nhựa"),INDEX(#REF!,MATCH(E185,#REF!,0)),IF(OR(EN185="Rãnh xây",EN185="Rãnh bê tông"),INDEX(#REF!,MATCH(E185,#REF!,0)),0))</f>
        <v>#REF!</v>
      </c>
      <c r="EQ185" s="18">
        <v>37.499999999999929</v>
      </c>
      <c r="ER185" s="18">
        <v>1</v>
      </c>
      <c r="ES185" s="25">
        <f t="shared" si="593"/>
        <v>37</v>
      </c>
      <c r="ET185" s="1" t="e">
        <f>_xlfn.IFNA(IF(EN185="Cống tròn",INDEX(#REF!,MATCH(E185,#REF!,0)),IF(EN185="Cống hộp",INDEX(#REF!,MATCH(E185,#REF!,0)),EU185&amp;" ,"&amp;EV185)),0)</f>
        <v>#REF!</v>
      </c>
      <c r="EU185" s="16" t="s">
        <v>769</v>
      </c>
      <c r="EV185" s="16" t="s">
        <v>775</v>
      </c>
      <c r="EW185" s="16" t="e">
        <f>_xlfn.IFNA(INDEX(#REF!,MATCH(E185,#REF!,0)),0)</f>
        <v>#REF!</v>
      </c>
      <c r="EX185" s="16"/>
      <c r="EY185" s="18">
        <v>0</v>
      </c>
      <c r="EZ185" s="18">
        <v>0</v>
      </c>
      <c r="FA185" s="18">
        <v>0</v>
      </c>
      <c r="FB185" s="19">
        <v>0</v>
      </c>
      <c r="FC185" s="19">
        <v>0</v>
      </c>
      <c r="FD185" s="25">
        <f t="shared" si="447"/>
        <v>0</v>
      </c>
      <c r="FE185" s="25">
        <f t="shared" si="594"/>
        <v>0</v>
      </c>
      <c r="FF185" s="18">
        <v>0.1</v>
      </c>
      <c r="FG185" s="18">
        <v>2</v>
      </c>
      <c r="FH185" s="18">
        <v>1</v>
      </c>
      <c r="FI185" s="25">
        <f t="shared" si="595"/>
        <v>1.2</v>
      </c>
      <c r="FJ185" s="18">
        <v>0</v>
      </c>
      <c r="FK185" s="18">
        <v>0</v>
      </c>
      <c r="FL185" s="18">
        <v>0.2</v>
      </c>
      <c r="FM185" s="18">
        <v>1.4</v>
      </c>
      <c r="FN185" s="18">
        <v>0</v>
      </c>
      <c r="FO185" s="25">
        <f t="shared" si="596"/>
        <v>1.4</v>
      </c>
      <c r="FP185" s="18">
        <v>1.4999999999999999E-2</v>
      </c>
      <c r="FQ185" s="18">
        <v>1</v>
      </c>
      <c r="FR185" s="25">
        <f t="shared" si="448"/>
        <v>36</v>
      </c>
      <c r="FS185" s="25">
        <f t="shared" si="449"/>
        <v>0.52500000000000002</v>
      </c>
      <c r="FT185" s="25">
        <f t="shared" si="450"/>
        <v>36.524999999999999</v>
      </c>
      <c r="FU185" s="25">
        <f t="shared" si="451"/>
        <v>-0.97499999999993037</v>
      </c>
      <c r="FV185" s="25" t="str">
        <f t="shared" si="597"/>
        <v>Thêm 01</v>
      </c>
      <c r="FW185" s="25">
        <f t="shared" si="598"/>
        <v>0.04</v>
      </c>
      <c r="FX185" s="16"/>
      <c r="FY185" s="16"/>
      <c r="FZ185" s="16"/>
      <c r="GA185" s="16"/>
      <c r="GB185" s="19">
        <v>0</v>
      </c>
      <c r="GC185" s="19">
        <v>0</v>
      </c>
      <c r="GD185" s="19">
        <v>0</v>
      </c>
      <c r="GE185" s="19">
        <v>0</v>
      </c>
      <c r="GF185" s="19">
        <v>0</v>
      </c>
      <c r="GG185" s="19">
        <v>0</v>
      </c>
      <c r="GH185" s="19">
        <v>0</v>
      </c>
      <c r="GI185" s="19">
        <v>0</v>
      </c>
      <c r="GJ185" s="19">
        <v>0</v>
      </c>
      <c r="GK185" s="19">
        <v>0</v>
      </c>
      <c r="GL185" s="25">
        <f t="shared" si="452"/>
        <v>0</v>
      </c>
      <c r="GM185" s="25">
        <f t="shared" si="599"/>
        <v>0</v>
      </c>
      <c r="GN185" s="19">
        <v>0</v>
      </c>
      <c r="GO185" s="19">
        <v>0</v>
      </c>
      <c r="GP185" s="19">
        <v>0</v>
      </c>
      <c r="GQ185" s="19">
        <v>0</v>
      </c>
      <c r="GR185" s="1" t="e">
        <f>_xlfn.IFNA(INDEX(#REF!,MATCH(E185,#REF!,0)),0)</f>
        <v>#REF!</v>
      </c>
      <c r="GS185" s="16"/>
      <c r="GT185" s="18">
        <v>0</v>
      </c>
      <c r="GU185" s="18">
        <v>0</v>
      </c>
      <c r="GV185" s="18">
        <v>0</v>
      </c>
      <c r="GW185" s="18">
        <v>0</v>
      </c>
      <c r="GX185" s="25">
        <f t="shared" si="453"/>
        <v>0</v>
      </c>
      <c r="GY185" s="25">
        <f t="shared" si="454"/>
        <v>0</v>
      </c>
      <c r="GZ185" s="25">
        <f t="shared" si="600"/>
        <v>0</v>
      </c>
      <c r="HA185" s="1" t="e" cm="1">
        <f t="array" ref="HA185">INDEX(#REF!,MATCH(EJ185&amp;EK185&amp;HD185&amp;HE185&amp;HF185,#REF!&amp;#REF!&amp;#REF!&amp;#REF!&amp;#REF!,0))</f>
        <v>#REF!</v>
      </c>
      <c r="HB185" s="16"/>
      <c r="HC185" s="25">
        <f t="shared" si="601"/>
        <v>0</v>
      </c>
      <c r="HD185" s="18">
        <v>0</v>
      </c>
      <c r="HE185" s="18">
        <v>0</v>
      </c>
      <c r="HF185" s="18">
        <v>0</v>
      </c>
      <c r="HG185" s="1" t="e" cm="1">
        <f t="array" ref="HG185">INDEX(#REF!,MATCH(EJ185&amp;EK185&amp;HJ185&amp;HK185&amp;HL185,#REF!&amp;#REF!&amp;#REF!&amp;#REF!&amp;#REF!,0))</f>
        <v>#REF!</v>
      </c>
      <c r="HH185" s="16"/>
      <c r="HI185" s="25">
        <f t="shared" si="602"/>
        <v>0</v>
      </c>
      <c r="HJ185" s="25">
        <f t="shared" si="603"/>
        <v>0</v>
      </c>
      <c r="HK185" s="19">
        <v>0</v>
      </c>
      <c r="HL185" s="19">
        <v>0</v>
      </c>
      <c r="HM185" s="18">
        <v>0.01</v>
      </c>
      <c r="HN185" s="18">
        <v>1</v>
      </c>
      <c r="HO185" s="25">
        <f t="shared" si="604"/>
        <v>0</v>
      </c>
      <c r="HP185" s="25">
        <f t="shared" si="605"/>
        <v>0</v>
      </c>
      <c r="HQ185" s="25">
        <f t="shared" si="606"/>
        <v>0</v>
      </c>
      <c r="HR185" s="25">
        <f t="shared" si="607"/>
        <v>0</v>
      </c>
      <c r="HS185" s="25">
        <f t="shared" si="608"/>
        <v>0</v>
      </c>
      <c r="HT185" s="19">
        <v>0</v>
      </c>
      <c r="HU185" s="19">
        <v>0</v>
      </c>
      <c r="HV185" s="19">
        <v>0</v>
      </c>
      <c r="HW185" s="25">
        <f t="shared" si="609"/>
        <v>0</v>
      </c>
      <c r="HX185" s="19">
        <v>0</v>
      </c>
      <c r="HY185" s="19">
        <v>0</v>
      </c>
      <c r="HZ185" s="18">
        <v>43.27</v>
      </c>
      <c r="IA185" s="20">
        <f>ROUND(IF(EN185="Cống tròn",IF(EN185="Cống tròn",IF(EU185="Không có móng",IQ185-FF185,IF(EU185="Đế",IP185-FN185,IF(OR(EU185="Móng bê tông",EU185="Móng bê tông kết hợp đế"),II185-FJ185,0))),0),IF(EN185="Cống hộp",IF(AND(EN185="Cống hộp",EU185="Không có móng"),IQ185-GF185,IF(AND(EN185="Cống hộp",EU185="Móng bê tông"),IJ185-GB185,0)),IF(OR(EN185="Rãnh xây",EN185="Rãnh bê tông"),IF(OR(EN185="Rãnh xây",EN185="Rãnh bê tông"),IK185-GB185,0),IF(EN185="Ống nhựa",IF(AND(EN185="Ống nhựa",EU185="Không đắp cát"),IQ185-HT185,IF(AND(EN185="Ống nhựa",EU185="Đắp cát"),IH185-HX185,0)),IF(EN185="Rãnh thang",IF(EN185="Rãnh thang",IF(EU185="Móng bê tông",#REF!-#REF!,IQ185),0),0))))),2)</f>
        <v>40.86</v>
      </c>
      <c r="IB185" s="20">
        <f t="shared" si="610"/>
        <v>2.4100000000000037</v>
      </c>
      <c r="IC185" s="20">
        <f t="shared" si="455"/>
        <v>40.859999999999992</v>
      </c>
      <c r="ID185" s="20">
        <f t="shared" si="456"/>
        <v>0</v>
      </c>
      <c r="IE185" s="20">
        <f t="shared" si="457"/>
        <v>0</v>
      </c>
      <c r="IF185" s="20">
        <f t="shared" si="458"/>
        <v>0</v>
      </c>
      <c r="IG185" s="20">
        <f>IF(EN185="Rãnh thang",IF(AND(EN185="Rãnh thang",EU185="Móng bê tông"),IQ185-#REF!,0),IF(EN185="Ống nhựa",IF(AND(EN185="Ống nhựa",EU185="Đắp cát"),IQ185-HT185,0),IF(EN185="Cống tròn",IF(EN185="Cống tròn",IF(OR(EU185="Móng bê tông",EU185="Móng bê tông kết hợp đế"),IM185-FL185,0),0),IF(EN185="Cống hộp",IF(AND(EN185="Cống hộp",EU185="Móng bê tông"),IN185-GD185,0),IF(OR(EN185="Rãnh xây",EN185="Rãnh bê tông"),IF(AND(EN185="Rãnh xây",EU185="Móng bê tông"),IO185-GD185,IF(AND(EN185="Rãnh bê tông",EU185="Móng bê tông"),IO185-GD185,0)),0)))))</f>
        <v>40.859999999999992</v>
      </c>
      <c r="IH185" s="20">
        <f t="shared" si="459"/>
        <v>0</v>
      </c>
      <c r="II185" s="20">
        <f t="shared" si="460"/>
        <v>40.859999999999992</v>
      </c>
      <c r="IJ185" s="20">
        <f t="shared" si="461"/>
        <v>0</v>
      </c>
      <c r="IK185" s="20">
        <f t="shared" si="462"/>
        <v>0</v>
      </c>
      <c r="IL185" s="20">
        <f t="shared" si="463"/>
        <v>41.059999999999995</v>
      </c>
      <c r="IM185" s="20">
        <f t="shared" si="464"/>
        <v>41.059999999999995</v>
      </c>
      <c r="IN185" s="20">
        <f t="shared" si="465"/>
        <v>0</v>
      </c>
      <c r="IO185" s="20">
        <f t="shared" si="466"/>
        <v>0</v>
      </c>
      <c r="IP185" s="20">
        <f t="shared" si="467"/>
        <v>0</v>
      </c>
      <c r="IQ185" s="18">
        <v>41.16</v>
      </c>
      <c r="IR185" s="25">
        <f t="shared" si="611"/>
        <v>0</v>
      </c>
      <c r="IS185" s="25">
        <f t="shared" si="468"/>
        <v>0</v>
      </c>
      <c r="IT185" s="25">
        <f t="shared" si="469"/>
        <v>0</v>
      </c>
      <c r="IU185" s="25">
        <f>ROUND(IF(EN185="Cống tròn",IF(EN185="Cống tròn",IV185+FF185,0),IF(EN185="Cống hộp",IF(EN185="Cống hộp",IV185+GP185,0),IF(OR(EN185="Rãnh xây",EN185="Rãnh bê tông"),IF(OR(EN185="Rãnh xây",EN185="Rãnh bê tông"),IV185+GP185,0),IF(EN185="ống nhựa",IF(EN185="Ống nhựa",IV185+HT185,0),IF(EN185="Rãnh thang",IF(EN185="Rãnh thang",IQ185+#REF!,0),0))))),2)</f>
        <v>42.01</v>
      </c>
      <c r="IV185" s="18">
        <v>41.91</v>
      </c>
      <c r="IW185" s="25">
        <f t="shared" si="470"/>
        <v>42.01</v>
      </c>
      <c r="IX185" s="25">
        <f t="shared" si="471"/>
        <v>0</v>
      </c>
      <c r="IY185" s="25">
        <f t="shared" si="472"/>
        <v>0</v>
      </c>
      <c r="IZ185" s="25">
        <f t="shared" si="473"/>
        <v>0</v>
      </c>
      <c r="JA185" s="25">
        <f t="shared" si="474"/>
        <v>0</v>
      </c>
      <c r="JB185" s="18">
        <v>43.01</v>
      </c>
      <c r="JC185" s="20">
        <f>ROUND(IF(EN185="Cống tròn",IF(EN185="Cống tròn",IF(EU185="Không có móng",JS185-FF185,IF(EU185="Đế",JR185-FN185,IF(OR(EU185="Móng bê tông",EU185="Móng bê tông kết hợp đế"),JK185-FJ185,0))),0),IF(EN185="Cống hộp",IF(AND(EN185="Cống hộp",EU185="Không có móng"),JS185-GF185,IF(AND(EN185="Cống hộp",EU185="Móng bê tông"),JL185-GB185,0)),IF(OR(EN185="Rãnh xây",EN185="Rãnh bê tông"),IF(OR(EN185="Rãnh xây",EN185="Rãnh bê tông"),JM185-GB185,0),IF(EN185="Ống nhựa",IF(AND(EN185="Ống nhựa",EU185="Không đắp cát"),JS185-HT185,IF(AND(EN185="Ống nhựa",EU185="Đắp cát"),JJ185-HX185,0)),IF(EN185="Rãnh thang",IF(EN185="Rãnh thang",IF(EU185="Móng bê tông",#REF!-#REF!,JS185),0),0))))),2)</f>
        <v>40.61</v>
      </c>
      <c r="JD185" s="20">
        <f t="shared" si="612"/>
        <v>2.3999999999999986</v>
      </c>
      <c r="JE185" s="20">
        <f t="shared" si="475"/>
        <v>40.609999999999992</v>
      </c>
      <c r="JF185" s="20">
        <f t="shared" si="476"/>
        <v>0</v>
      </c>
      <c r="JG185" s="20">
        <f t="shared" si="477"/>
        <v>0</v>
      </c>
      <c r="JH185" s="20">
        <f t="shared" si="478"/>
        <v>0</v>
      </c>
      <c r="JI185" s="20">
        <f>IF(EN185="Rãnh thang",IF(AND(EN185="Rãnh thang",EU185="Móng bê tông"),JS185-#REF!,0),IF(EN185="Ống nhựa",IF(AND(EN185="Ống nhựa",EU185="Đắp cát"),JS185-HT185,0),IF(EN185="Cống tròn",IF(EN185="Cống tròn",IF(OR(EU185="Móng bê tông",EU185="Móng bê tông kết hợp đế"),JO185-FL185,0),0),IF(EN185="Cống hộp",IF(AND(EN185="Cống hộp",EU185="Móng bê tông"),JP185-GD185,0),IF(OR(EN185="Rãnh xây",EN185="Rãnh bê tông"),IF(AND(EN185="Rãnh xây",EU185="Móng bê tông"),JQ185-GD185,IF(AND(EN185="Rãnh bê tông",EU185="Móng bê tông"),JQ185-GD185,0)),0)))))</f>
        <v>40.609999999999992</v>
      </c>
      <c r="JJ185" s="20">
        <f t="shared" si="479"/>
        <v>0</v>
      </c>
      <c r="JK185" s="20">
        <f t="shared" si="480"/>
        <v>40.609999999999992</v>
      </c>
      <c r="JL185" s="20">
        <f t="shared" si="481"/>
        <v>0</v>
      </c>
      <c r="JM185" s="20">
        <f t="shared" si="482"/>
        <v>0</v>
      </c>
      <c r="JN185" s="20">
        <f t="shared" si="483"/>
        <v>40.809999999999995</v>
      </c>
      <c r="JO185" s="20">
        <f t="shared" si="484"/>
        <v>40.809999999999995</v>
      </c>
      <c r="JP185" s="20">
        <f t="shared" si="485"/>
        <v>0</v>
      </c>
      <c r="JQ185" s="20">
        <f t="shared" si="486"/>
        <v>0</v>
      </c>
      <c r="JR185" s="20">
        <f t="shared" si="487"/>
        <v>0</v>
      </c>
      <c r="JS185" s="26">
        <v>40.909999999999997</v>
      </c>
      <c r="JT185" s="25">
        <f t="shared" si="613"/>
        <v>0</v>
      </c>
      <c r="JU185" s="25">
        <f t="shared" si="488"/>
        <v>0</v>
      </c>
      <c r="JV185" s="25">
        <f t="shared" si="489"/>
        <v>0</v>
      </c>
      <c r="JW185" s="25">
        <f>ROUND(IF(EN185="Cống tròn",IF(EN185="Cống tròn",JX185+FF185,0),IF(EN185="Cống hộp",IF(EN185="Cống hộp",JX185+GP185,0),IF(OR(EN185="Rãnh xây",EN185="Rãnh bê tông"),IF(OR(EN185="Rãnh xây",EN185="Rãnh bê tông"),JX185+GP185,0),IF(EN185="ống nhựa",IF(EN185="Ống nhựa",JX185+HT185,0),IF(EN185="Rãnh thang",IF(EN185="Rãnh thang",JS185+#REF!,0),0))))),2)</f>
        <v>42.01</v>
      </c>
      <c r="JX185" s="27">
        <v>41.91</v>
      </c>
      <c r="JY185" s="25">
        <f t="shared" si="490"/>
        <v>42.01</v>
      </c>
      <c r="JZ185" s="25">
        <f t="shared" si="491"/>
        <v>0</v>
      </c>
      <c r="KA185" s="25">
        <f t="shared" si="492"/>
        <v>0</v>
      </c>
      <c r="KB185" s="25">
        <f t="shared" si="493"/>
        <v>0</v>
      </c>
      <c r="KC185" s="25">
        <f t="shared" si="494"/>
        <v>0</v>
      </c>
      <c r="KD185" s="28" t="s">
        <v>98</v>
      </c>
      <c r="KE185" s="27">
        <v>0</v>
      </c>
      <c r="KF185" s="25">
        <f t="shared" si="495"/>
        <v>2.4100000000000037</v>
      </c>
      <c r="KG185" s="25">
        <f t="shared" si="614"/>
        <v>2.4100000000000037</v>
      </c>
      <c r="KH185" s="27">
        <v>0</v>
      </c>
      <c r="KI185" s="25">
        <f t="shared" si="496"/>
        <v>2.3999999999999986</v>
      </c>
      <c r="KJ185" s="25">
        <f t="shared" si="615"/>
        <v>2.3999999999999986</v>
      </c>
      <c r="KK185" s="25">
        <f t="shared" si="497"/>
        <v>0</v>
      </c>
      <c r="KL185" s="25">
        <f t="shared" si="498"/>
        <v>0</v>
      </c>
      <c r="KM185" s="25">
        <f t="shared" si="616"/>
        <v>0</v>
      </c>
      <c r="KN185" s="25">
        <f t="shared" si="499"/>
        <v>0</v>
      </c>
      <c r="KO185" s="25">
        <f t="shared" si="500"/>
        <v>0</v>
      </c>
      <c r="KP185" s="25">
        <f t="shared" si="617"/>
        <v>0</v>
      </c>
      <c r="KQ185" s="25">
        <f t="shared" si="501"/>
        <v>0.2</v>
      </c>
      <c r="KR185" s="25">
        <f t="shared" si="502"/>
        <v>0.2</v>
      </c>
      <c r="KS185" s="25">
        <f t="shared" si="618"/>
        <v>0.2</v>
      </c>
      <c r="KT185" s="25">
        <f t="shared" si="503"/>
        <v>0</v>
      </c>
      <c r="KU185" s="25">
        <f t="shared" si="504"/>
        <v>0</v>
      </c>
      <c r="KV185" s="25">
        <f t="shared" si="619"/>
        <v>0</v>
      </c>
      <c r="KW185" s="25">
        <f t="shared" si="505"/>
        <v>0</v>
      </c>
      <c r="KX185" s="25">
        <f t="shared" si="506"/>
        <v>0</v>
      </c>
      <c r="KY185" s="25">
        <f t="shared" si="620"/>
        <v>0</v>
      </c>
      <c r="KZ185" s="25">
        <f t="shared" si="507"/>
        <v>0</v>
      </c>
      <c r="LA185" s="25">
        <f t="shared" si="508"/>
        <v>0</v>
      </c>
      <c r="LB185" s="25">
        <f t="shared" si="621"/>
        <v>0</v>
      </c>
      <c r="LC185" s="25">
        <f t="shared" si="509"/>
        <v>1.4</v>
      </c>
      <c r="LD185" s="25">
        <f t="shared" si="510"/>
        <v>1.4</v>
      </c>
      <c r="LE185" s="25">
        <f t="shared" si="622"/>
        <v>1.4</v>
      </c>
      <c r="LF185" s="25">
        <f t="shared" si="511"/>
        <v>0</v>
      </c>
      <c r="LG185" s="25">
        <f t="shared" si="512"/>
        <v>0</v>
      </c>
      <c r="LH185" s="25">
        <f t="shared" si="623"/>
        <v>0</v>
      </c>
      <c r="LI185" s="25">
        <f t="shared" si="513"/>
        <v>0</v>
      </c>
      <c r="LJ185" s="25">
        <f t="shared" si="514"/>
        <v>0</v>
      </c>
      <c r="LK185" s="25">
        <f t="shared" si="624"/>
        <v>0</v>
      </c>
      <c r="LL185" s="25">
        <f t="shared" si="515"/>
        <v>0</v>
      </c>
      <c r="LM185" s="25">
        <f t="shared" si="516"/>
        <v>0</v>
      </c>
      <c r="LN185" s="25">
        <f t="shared" si="625"/>
        <v>0</v>
      </c>
      <c r="LO185" s="25">
        <f t="shared" si="517"/>
        <v>0</v>
      </c>
      <c r="LP185" s="25">
        <f t="shared" si="518"/>
        <v>0</v>
      </c>
      <c r="LQ185" s="25">
        <f t="shared" si="626"/>
        <v>0</v>
      </c>
      <c r="LR185" s="25">
        <f t="shared" si="519"/>
        <v>0</v>
      </c>
      <c r="LS185" s="25">
        <f t="shared" si="520"/>
        <v>0</v>
      </c>
      <c r="LT185" s="25">
        <f t="shared" si="627"/>
        <v>0</v>
      </c>
      <c r="LU185" s="25">
        <f t="shared" si="521"/>
        <v>0</v>
      </c>
      <c r="LV185" s="25">
        <f t="shared" si="522"/>
        <v>0</v>
      </c>
      <c r="LW185" s="25">
        <f t="shared" si="628"/>
        <v>0</v>
      </c>
      <c r="LX185" s="25">
        <f t="shared" si="523"/>
        <v>0</v>
      </c>
      <c r="LY185" s="25">
        <f t="shared" si="524"/>
        <v>0</v>
      </c>
      <c r="LZ185" s="25">
        <f t="shared" si="629"/>
        <v>0</v>
      </c>
      <c r="MA185" s="25">
        <f t="shared" si="525"/>
        <v>0</v>
      </c>
      <c r="MB185" s="25">
        <f t="shared" si="526"/>
        <v>0</v>
      </c>
      <c r="MC185" s="25">
        <f t="shared" si="630"/>
        <v>0</v>
      </c>
      <c r="MD185" s="25">
        <f t="shared" si="527"/>
        <v>0</v>
      </c>
      <c r="ME185" s="25">
        <f t="shared" si="528"/>
        <v>0</v>
      </c>
      <c r="MF185" s="25">
        <f t="shared" si="631"/>
        <v>0</v>
      </c>
      <c r="MG185" s="25">
        <f t="shared" si="529"/>
        <v>0</v>
      </c>
      <c r="MH185" s="25">
        <f t="shared" si="530"/>
        <v>0</v>
      </c>
      <c r="MI185" s="25">
        <f t="shared" si="632"/>
        <v>0</v>
      </c>
      <c r="MJ185" s="25">
        <f t="shared" si="531"/>
        <v>0</v>
      </c>
      <c r="MK185" s="25">
        <f t="shared" si="532"/>
        <v>0</v>
      </c>
      <c r="ML185" s="25">
        <f t="shared" si="633"/>
        <v>0</v>
      </c>
      <c r="MM185" s="25">
        <f t="shared" si="533"/>
        <v>0</v>
      </c>
      <c r="MN185" s="25">
        <f t="shared" si="534"/>
        <v>0</v>
      </c>
      <c r="MO185" s="25">
        <f t="shared" si="634"/>
        <v>0</v>
      </c>
      <c r="MP185" s="25">
        <f t="shared" si="535"/>
        <v>0</v>
      </c>
      <c r="MQ185" s="25">
        <f t="shared" si="536"/>
        <v>0</v>
      </c>
      <c r="MR185" s="25">
        <f t="shared" si="635"/>
        <v>0</v>
      </c>
      <c r="MS185" s="29">
        <v>1.4</v>
      </c>
      <c r="MT185" s="29">
        <v>0</v>
      </c>
      <c r="MU185" s="29">
        <v>1</v>
      </c>
      <c r="MV185" s="29">
        <v>1</v>
      </c>
      <c r="MW185" s="25">
        <f t="shared" si="537"/>
        <v>1.4</v>
      </c>
      <c r="MX185" s="25">
        <f t="shared" si="538"/>
        <v>3.37</v>
      </c>
      <c r="MY185" s="25">
        <f t="shared" si="539"/>
        <v>0</v>
      </c>
      <c r="MZ185" s="25">
        <f t="shared" si="540"/>
        <v>0</v>
      </c>
      <c r="NA185" s="25">
        <f t="shared" si="541"/>
        <v>1.4</v>
      </c>
      <c r="NB185" s="25">
        <f t="shared" si="542"/>
        <v>3.36</v>
      </c>
      <c r="NC185" s="25">
        <f t="shared" si="543"/>
        <v>0</v>
      </c>
      <c r="ND185" s="25">
        <f t="shared" si="544"/>
        <v>0</v>
      </c>
      <c r="NE185" s="25">
        <f t="shared" si="636"/>
        <v>1.4</v>
      </c>
      <c r="NF185" s="25">
        <f t="shared" si="636"/>
        <v>3.3650000000000002</v>
      </c>
      <c r="NG185" s="25">
        <f t="shared" si="636"/>
        <v>0</v>
      </c>
      <c r="NH185" s="25">
        <f t="shared" si="545"/>
        <v>0</v>
      </c>
      <c r="NI185" s="25">
        <f t="shared" si="546"/>
        <v>126.19</v>
      </c>
      <c r="NJ185" s="25">
        <f t="shared" si="547"/>
        <v>0</v>
      </c>
      <c r="NK185" s="25">
        <f t="shared" si="548"/>
        <v>126.19</v>
      </c>
      <c r="NL185" s="25">
        <f t="shared" si="549"/>
        <v>68.2</v>
      </c>
      <c r="NM185" s="25">
        <f t="shared" si="550"/>
        <v>0</v>
      </c>
      <c r="NN185" s="25">
        <f t="shared" si="637"/>
        <v>68.2</v>
      </c>
      <c r="NO185" s="25">
        <f t="shared" si="551"/>
        <v>0</v>
      </c>
      <c r="NP185" s="25">
        <f t="shared" si="552"/>
        <v>0</v>
      </c>
      <c r="NQ185" s="25">
        <f t="shared" si="638"/>
        <v>0</v>
      </c>
      <c r="NR185" s="25">
        <f t="shared" si="553"/>
        <v>0</v>
      </c>
      <c r="NS185" s="25">
        <f t="shared" si="554"/>
        <v>0</v>
      </c>
      <c r="NT185" s="25">
        <f t="shared" si="639"/>
        <v>0</v>
      </c>
      <c r="NU185" s="25">
        <f t="shared" si="555"/>
        <v>0</v>
      </c>
      <c r="NV185" s="25">
        <f t="shared" si="556"/>
        <v>0</v>
      </c>
      <c r="NW185" s="25">
        <f t="shared" si="640"/>
        <v>0</v>
      </c>
      <c r="NX185" s="25">
        <f t="shared" si="641"/>
        <v>68.2</v>
      </c>
      <c r="NY185" s="25">
        <f t="shared" si="641"/>
        <v>0</v>
      </c>
      <c r="NZ185" s="25">
        <f t="shared" si="642"/>
        <v>68.2</v>
      </c>
      <c r="OA185" s="25">
        <f t="shared" si="643"/>
        <v>57.99</v>
      </c>
      <c r="OB185" s="25">
        <f t="shared" si="643"/>
        <v>0</v>
      </c>
      <c r="OC185" s="25">
        <f t="shared" si="644"/>
        <v>57.99</v>
      </c>
      <c r="OD185" s="25">
        <f t="shared" si="645"/>
        <v>68.2</v>
      </c>
      <c r="OE185" s="25">
        <f t="shared" si="645"/>
        <v>0</v>
      </c>
      <c r="OF185" s="25">
        <f t="shared" si="645"/>
        <v>68.2</v>
      </c>
      <c r="OG185" s="25">
        <f t="shared" si="557"/>
        <v>0</v>
      </c>
      <c r="OH185" s="25">
        <f t="shared" si="558"/>
        <v>0</v>
      </c>
      <c r="OI185" s="25">
        <f t="shared" si="559"/>
        <v>0</v>
      </c>
      <c r="OJ185" s="25">
        <f t="shared" si="560"/>
        <v>0</v>
      </c>
      <c r="OK185" s="25">
        <f t="shared" si="561"/>
        <v>0</v>
      </c>
      <c r="OL185" s="25">
        <f t="shared" si="562"/>
        <v>0</v>
      </c>
      <c r="OM185" s="25">
        <f t="shared" si="646"/>
        <v>0</v>
      </c>
      <c r="ON185" s="25">
        <f t="shared" si="646"/>
        <v>0</v>
      </c>
      <c r="OO185" s="25">
        <f t="shared" si="646"/>
        <v>0</v>
      </c>
      <c r="OP185" s="25">
        <f t="shared" si="563"/>
        <v>0</v>
      </c>
      <c r="OQ185" s="25">
        <f t="shared" si="564"/>
        <v>0</v>
      </c>
      <c r="OR185" s="25">
        <f t="shared" si="647"/>
        <v>0</v>
      </c>
      <c r="OS185" s="19">
        <v>536048.9</v>
      </c>
      <c r="OT185" s="19">
        <v>2370437.14</v>
      </c>
    </row>
    <row r="186" spans="1:410" ht="33" customHeight="1" x14ac:dyDescent="0.25">
      <c r="A186" s="18"/>
      <c r="B186" s="18" t="s">
        <v>939</v>
      </c>
      <c r="C186" s="18">
        <v>928.46</v>
      </c>
      <c r="D186" s="16" t="e">
        <f>_xlfn.IFNA(INDEX(#REF!,MATCH(E186,#REF!,0)),0)</f>
        <v>#REF!</v>
      </c>
      <c r="E186" s="18" t="s">
        <v>977</v>
      </c>
      <c r="F186" s="16" t="s">
        <v>765</v>
      </c>
      <c r="G186" s="16" t="s">
        <v>766</v>
      </c>
      <c r="H186" s="16" t="s">
        <v>767</v>
      </c>
      <c r="I186" s="16" t="s">
        <v>768</v>
      </c>
      <c r="J186" s="16" t="s">
        <v>769</v>
      </c>
      <c r="K186" s="16" t="s">
        <v>770</v>
      </c>
      <c r="L186" s="16" t="s">
        <v>771</v>
      </c>
      <c r="M186" s="18">
        <v>1.64</v>
      </c>
      <c r="N186" s="18">
        <v>1.94</v>
      </c>
      <c r="O186" s="18">
        <v>2.04</v>
      </c>
      <c r="P186" s="18">
        <v>2.34</v>
      </c>
      <c r="Q186" s="18">
        <v>0.1</v>
      </c>
      <c r="R186" s="18">
        <v>1.8399999999999999</v>
      </c>
      <c r="S186" s="18">
        <v>2.14</v>
      </c>
      <c r="T186" s="18">
        <v>0.2</v>
      </c>
      <c r="U186" s="18">
        <v>0</v>
      </c>
      <c r="V186" s="18">
        <v>0</v>
      </c>
      <c r="W186" s="18">
        <v>0</v>
      </c>
      <c r="X186" s="18">
        <v>1.64</v>
      </c>
      <c r="Y186" s="18">
        <v>1.9</v>
      </c>
      <c r="Z186" s="20">
        <f t="shared" si="565"/>
        <v>2.1</v>
      </c>
      <c r="AA186" s="18">
        <v>0.22</v>
      </c>
      <c r="AB186" s="18">
        <v>0</v>
      </c>
      <c r="AC186" s="18">
        <v>0</v>
      </c>
      <c r="AD186" s="18">
        <v>0</v>
      </c>
      <c r="AE186" s="18">
        <v>0</v>
      </c>
      <c r="AF186" s="18">
        <v>0</v>
      </c>
      <c r="AG186" s="18">
        <v>1.2</v>
      </c>
      <c r="AH186" s="18">
        <v>1.5</v>
      </c>
      <c r="AI186" s="20">
        <f t="shared" si="566"/>
        <v>2.25</v>
      </c>
      <c r="AJ186" s="18">
        <v>0</v>
      </c>
      <c r="AK186" s="18">
        <v>0</v>
      </c>
      <c r="AL186" s="20">
        <f t="shared" si="567"/>
        <v>0</v>
      </c>
      <c r="AM186" s="18">
        <v>1.64</v>
      </c>
      <c r="AN186" s="18">
        <v>1.5</v>
      </c>
      <c r="AO186" s="18">
        <v>0.15</v>
      </c>
      <c r="AP186" s="18">
        <v>0.22</v>
      </c>
      <c r="AQ186" s="18">
        <v>1.64</v>
      </c>
      <c r="AR186" s="18">
        <v>1.72</v>
      </c>
      <c r="AS186" s="18">
        <v>0.12</v>
      </c>
      <c r="AT186" s="18">
        <v>0.11</v>
      </c>
      <c r="AU186" s="18">
        <v>0</v>
      </c>
      <c r="AV186" s="18">
        <v>1</v>
      </c>
      <c r="AW186" s="18">
        <v>0</v>
      </c>
      <c r="AX186" s="18">
        <v>0</v>
      </c>
      <c r="AY186" s="18">
        <v>0</v>
      </c>
      <c r="AZ186" s="18">
        <v>0</v>
      </c>
      <c r="BA186" s="18">
        <v>0</v>
      </c>
      <c r="BB186" s="18">
        <v>0</v>
      </c>
      <c r="BC186" s="18">
        <v>0</v>
      </c>
      <c r="BD186" s="18">
        <v>0</v>
      </c>
      <c r="BE186" s="18">
        <v>2</v>
      </c>
      <c r="BF186" s="18">
        <v>0</v>
      </c>
      <c r="BG186" s="18">
        <v>0</v>
      </c>
      <c r="BH186" s="18">
        <v>0</v>
      </c>
      <c r="BI186" s="18">
        <v>0</v>
      </c>
      <c r="BJ186" s="18">
        <v>0</v>
      </c>
      <c r="BK186" s="18">
        <v>0</v>
      </c>
      <c r="BL186" s="18">
        <v>0</v>
      </c>
      <c r="BM186" s="18">
        <v>0</v>
      </c>
      <c r="BN186" s="18">
        <v>0</v>
      </c>
      <c r="BO186" s="18">
        <v>0</v>
      </c>
      <c r="BP186" s="18">
        <v>0</v>
      </c>
      <c r="BQ186" s="18">
        <v>0</v>
      </c>
      <c r="BR186" s="18">
        <v>0</v>
      </c>
      <c r="BS186" s="18">
        <v>0</v>
      </c>
      <c r="BT186" s="18">
        <v>0</v>
      </c>
      <c r="BU186" s="18">
        <v>0</v>
      </c>
      <c r="BV186" s="18">
        <v>0</v>
      </c>
      <c r="BW186" s="18">
        <v>0</v>
      </c>
      <c r="BX186" s="18">
        <v>0</v>
      </c>
      <c r="BY186" s="18">
        <v>0</v>
      </c>
      <c r="BZ186" s="18">
        <v>0</v>
      </c>
      <c r="CA186" s="16" t="e">
        <f>_xlfn.IFNA(IF(RIGHT(D186,2)="=G",0,INDEX(#REF!,MATCH(E186,#REF!,0))),0)</f>
        <v>#REF!</v>
      </c>
      <c r="CB186" s="16" t="s">
        <v>776</v>
      </c>
      <c r="CC186" s="18">
        <v>0</v>
      </c>
      <c r="CD186" s="18">
        <v>0</v>
      </c>
      <c r="CE186" s="18">
        <v>1.4</v>
      </c>
      <c r="CF186" s="18">
        <v>0.85</v>
      </c>
      <c r="CG186" s="18">
        <v>0.12</v>
      </c>
      <c r="CH186" s="18">
        <v>2</v>
      </c>
      <c r="CI186" s="16" t="s">
        <v>98</v>
      </c>
      <c r="CJ186" s="18">
        <v>0</v>
      </c>
      <c r="CK186" s="20">
        <f t="shared" si="432"/>
        <v>2.7</v>
      </c>
      <c r="CL186" s="20">
        <f t="shared" si="568"/>
        <v>2.7</v>
      </c>
      <c r="CM186" s="18">
        <v>57.47</v>
      </c>
      <c r="CN186" s="18">
        <v>43.01</v>
      </c>
      <c r="CO186" s="18">
        <v>42.170999999999999</v>
      </c>
      <c r="CP186" s="22">
        <f t="shared" si="433"/>
        <v>43.01</v>
      </c>
      <c r="CQ186" s="22">
        <f t="shared" si="434"/>
        <v>40.31</v>
      </c>
      <c r="CR186" s="22">
        <f t="shared" si="569"/>
        <v>2.7</v>
      </c>
      <c r="CS186" s="22">
        <f t="shared" si="435"/>
        <v>40.409999999999997</v>
      </c>
      <c r="CT186" s="22">
        <f t="shared" si="436"/>
        <v>40.61</v>
      </c>
      <c r="CU186" s="18">
        <v>40.61</v>
      </c>
      <c r="CV186" s="22">
        <f t="shared" si="570"/>
        <v>2.1</v>
      </c>
      <c r="CW186" s="22">
        <f t="shared" si="437"/>
        <v>0</v>
      </c>
      <c r="CX186" s="22">
        <f t="shared" si="438"/>
        <v>0</v>
      </c>
      <c r="CY186" s="22">
        <f t="shared" si="439"/>
        <v>42.74</v>
      </c>
      <c r="CZ186" s="22">
        <f t="shared" si="440"/>
        <v>42.89</v>
      </c>
      <c r="DA186" s="18">
        <v>43.01</v>
      </c>
      <c r="DB186" s="20">
        <f t="shared" si="571"/>
        <v>2.7</v>
      </c>
      <c r="DC186" s="20">
        <f t="shared" si="572"/>
        <v>0</v>
      </c>
      <c r="DD186" s="20">
        <f t="shared" si="573"/>
        <v>2.7</v>
      </c>
      <c r="DE186" s="20">
        <f t="shared" si="441"/>
        <v>0.1</v>
      </c>
      <c r="DF186" s="20">
        <f t="shared" si="442"/>
        <v>0.2</v>
      </c>
      <c r="DG186" s="20">
        <f t="shared" si="443"/>
        <v>2.37</v>
      </c>
      <c r="DH186" s="20">
        <f t="shared" si="444"/>
        <v>0</v>
      </c>
      <c r="DI186" s="20">
        <f t="shared" si="445"/>
        <v>0</v>
      </c>
      <c r="DJ186" s="20">
        <f t="shared" si="446"/>
        <v>0</v>
      </c>
      <c r="DK186" s="20">
        <f t="shared" si="574"/>
        <v>2.67</v>
      </c>
      <c r="DL186" s="20">
        <f t="shared" si="575"/>
        <v>0</v>
      </c>
      <c r="DM186" s="20">
        <f t="shared" si="576"/>
        <v>3.0000000000000249E-2</v>
      </c>
      <c r="DN186" s="20">
        <f t="shared" si="577"/>
        <v>0</v>
      </c>
      <c r="DO186" s="18">
        <v>2.54</v>
      </c>
      <c r="DP186" s="18">
        <v>0</v>
      </c>
      <c r="DQ186" s="18">
        <v>1</v>
      </c>
      <c r="DR186" s="18">
        <v>1</v>
      </c>
      <c r="DS186" s="25">
        <f t="shared" si="578"/>
        <v>2.54</v>
      </c>
      <c r="DT186" s="25">
        <f t="shared" si="579"/>
        <v>0</v>
      </c>
      <c r="DU186" s="25">
        <f t="shared" si="580"/>
        <v>6.86</v>
      </c>
      <c r="DV186" s="25">
        <f t="shared" si="581"/>
        <v>0</v>
      </c>
      <c r="DW186" s="25">
        <f t="shared" si="582"/>
        <v>6.86</v>
      </c>
      <c r="DX186" s="25">
        <f t="shared" si="583"/>
        <v>13.99</v>
      </c>
      <c r="DY186" s="25">
        <f t="shared" si="584"/>
        <v>0</v>
      </c>
      <c r="DZ186" s="25">
        <f t="shared" si="585"/>
        <v>13.99</v>
      </c>
      <c r="EA186" s="25">
        <f t="shared" si="586"/>
        <v>8.81</v>
      </c>
      <c r="EB186" s="25">
        <f t="shared" si="587"/>
        <v>0</v>
      </c>
      <c r="EC186" s="25">
        <f t="shared" si="588"/>
        <v>8.81</v>
      </c>
      <c r="ED186" s="25">
        <f t="shared" si="589"/>
        <v>5.18</v>
      </c>
      <c r="EE186" s="25">
        <f t="shared" si="589"/>
        <v>0</v>
      </c>
      <c r="EF186" s="25">
        <f t="shared" si="590"/>
        <v>5.18</v>
      </c>
      <c r="EG186" s="25">
        <f t="shared" si="591"/>
        <v>8.81</v>
      </c>
      <c r="EH186" s="25">
        <f t="shared" si="591"/>
        <v>0</v>
      </c>
      <c r="EI186" s="25">
        <f t="shared" si="592"/>
        <v>8.81</v>
      </c>
      <c r="EJ186" s="18">
        <v>928.46</v>
      </c>
      <c r="EK186" s="18">
        <v>889.76</v>
      </c>
      <c r="EL186" s="18" t="s">
        <v>977</v>
      </c>
      <c r="EM186" s="18" t="s">
        <v>978</v>
      </c>
      <c r="EN186" s="16" t="s">
        <v>774</v>
      </c>
      <c r="EO186" s="16" t="s">
        <v>132</v>
      </c>
      <c r="EP186" s="16" t="e">
        <f>IF(OR(EN186="Cống tròn",EN186="Cống hộp",EN186="Ống nhựa"),INDEX(#REF!,MATCH(E186,#REF!,0)),IF(OR(EN186="Rãnh xây",EN186="Rãnh bê tông"),INDEX(#REF!,MATCH(E186,#REF!,0)),0))</f>
        <v>#REF!</v>
      </c>
      <c r="EQ186" s="18">
        <v>37.500000000000043</v>
      </c>
      <c r="ER186" s="18">
        <v>1</v>
      </c>
      <c r="ES186" s="25">
        <f t="shared" si="593"/>
        <v>37</v>
      </c>
      <c r="ET186" s="1" t="e">
        <f>_xlfn.IFNA(IF(EN186="Cống tròn",INDEX(#REF!,MATCH(E186,#REF!,0)),IF(EN186="Cống hộp",INDEX(#REF!,MATCH(E186,#REF!,0)),EU186&amp;" ,"&amp;EV186)),0)</f>
        <v>#REF!</v>
      </c>
      <c r="EU186" s="16" t="s">
        <v>769</v>
      </c>
      <c r="EV186" s="16" t="s">
        <v>775</v>
      </c>
      <c r="EW186" s="16" t="e">
        <f>_xlfn.IFNA(INDEX(#REF!,MATCH(E186,#REF!,0)),0)</f>
        <v>#REF!</v>
      </c>
      <c r="EX186" s="16"/>
      <c r="EY186" s="18">
        <v>0</v>
      </c>
      <c r="EZ186" s="18">
        <v>0</v>
      </c>
      <c r="FA186" s="18">
        <v>0</v>
      </c>
      <c r="FB186" s="19">
        <v>0</v>
      </c>
      <c r="FC186" s="19">
        <v>0</v>
      </c>
      <c r="FD186" s="25">
        <f t="shared" si="447"/>
        <v>0</v>
      </c>
      <c r="FE186" s="25">
        <f t="shared" si="594"/>
        <v>0</v>
      </c>
      <c r="FF186" s="18">
        <v>0.1</v>
      </c>
      <c r="FG186" s="18">
        <v>2</v>
      </c>
      <c r="FH186" s="18">
        <v>1</v>
      </c>
      <c r="FI186" s="25">
        <f t="shared" si="595"/>
        <v>1.2</v>
      </c>
      <c r="FJ186" s="18">
        <v>0</v>
      </c>
      <c r="FK186" s="18">
        <v>0</v>
      </c>
      <c r="FL186" s="18">
        <v>0.2</v>
      </c>
      <c r="FM186" s="18">
        <v>1.4</v>
      </c>
      <c r="FN186" s="18">
        <v>0</v>
      </c>
      <c r="FO186" s="25">
        <f t="shared" si="596"/>
        <v>1.4</v>
      </c>
      <c r="FP186" s="18">
        <v>1.4999999999999999E-2</v>
      </c>
      <c r="FQ186" s="18">
        <v>1</v>
      </c>
      <c r="FR186" s="25">
        <f t="shared" si="448"/>
        <v>36</v>
      </c>
      <c r="FS186" s="25">
        <f t="shared" si="449"/>
        <v>0.52500000000000002</v>
      </c>
      <c r="FT186" s="25">
        <f t="shared" si="450"/>
        <v>36.524999999999999</v>
      </c>
      <c r="FU186" s="25">
        <f t="shared" si="451"/>
        <v>-0.97500000000004405</v>
      </c>
      <c r="FV186" s="25" t="str">
        <f t="shared" si="597"/>
        <v>Thêm 01</v>
      </c>
      <c r="FW186" s="25">
        <f t="shared" si="598"/>
        <v>0.04</v>
      </c>
      <c r="FX186" s="16"/>
      <c r="FY186" s="16"/>
      <c r="FZ186" s="16"/>
      <c r="GA186" s="16"/>
      <c r="GB186" s="19">
        <v>0</v>
      </c>
      <c r="GC186" s="19">
        <v>0</v>
      </c>
      <c r="GD186" s="19">
        <v>0</v>
      </c>
      <c r="GE186" s="19">
        <v>0</v>
      </c>
      <c r="GF186" s="19">
        <v>0</v>
      </c>
      <c r="GG186" s="19">
        <v>0</v>
      </c>
      <c r="GH186" s="19">
        <v>0</v>
      </c>
      <c r="GI186" s="19">
        <v>0</v>
      </c>
      <c r="GJ186" s="19">
        <v>0</v>
      </c>
      <c r="GK186" s="19">
        <v>0</v>
      </c>
      <c r="GL186" s="25">
        <f t="shared" si="452"/>
        <v>0</v>
      </c>
      <c r="GM186" s="25">
        <f t="shared" si="599"/>
        <v>0</v>
      </c>
      <c r="GN186" s="19">
        <v>0</v>
      </c>
      <c r="GO186" s="19">
        <v>0</v>
      </c>
      <c r="GP186" s="19">
        <v>0</v>
      </c>
      <c r="GQ186" s="19">
        <v>0</v>
      </c>
      <c r="GR186" s="1" t="e">
        <f>_xlfn.IFNA(INDEX(#REF!,MATCH(E186,#REF!,0)),0)</f>
        <v>#REF!</v>
      </c>
      <c r="GS186" s="16"/>
      <c r="GT186" s="18">
        <v>0</v>
      </c>
      <c r="GU186" s="18">
        <v>0</v>
      </c>
      <c r="GV186" s="18">
        <v>0</v>
      </c>
      <c r="GW186" s="18">
        <v>0</v>
      </c>
      <c r="GX186" s="25">
        <f t="shared" si="453"/>
        <v>0</v>
      </c>
      <c r="GY186" s="25">
        <f t="shared" si="454"/>
        <v>0</v>
      </c>
      <c r="GZ186" s="25">
        <f t="shared" si="600"/>
        <v>0</v>
      </c>
      <c r="HA186" s="1" t="e" cm="1">
        <f t="array" ref="HA186">INDEX(#REF!,MATCH(EJ186&amp;EK186&amp;HD186&amp;HE186&amp;HF186,#REF!&amp;#REF!&amp;#REF!&amp;#REF!&amp;#REF!,0))</f>
        <v>#REF!</v>
      </c>
      <c r="HB186" s="16"/>
      <c r="HC186" s="25">
        <f t="shared" si="601"/>
        <v>0</v>
      </c>
      <c r="HD186" s="18">
        <v>0</v>
      </c>
      <c r="HE186" s="18">
        <v>0</v>
      </c>
      <c r="HF186" s="18">
        <v>0</v>
      </c>
      <c r="HG186" s="1" t="e" cm="1">
        <f t="array" ref="HG186">INDEX(#REF!,MATCH(EJ186&amp;EK186&amp;HJ186&amp;HK186&amp;HL186,#REF!&amp;#REF!&amp;#REF!&amp;#REF!&amp;#REF!,0))</f>
        <v>#REF!</v>
      </c>
      <c r="HH186" s="16"/>
      <c r="HI186" s="25">
        <f t="shared" si="602"/>
        <v>0</v>
      </c>
      <c r="HJ186" s="25">
        <f t="shared" si="603"/>
        <v>0</v>
      </c>
      <c r="HK186" s="19">
        <v>0</v>
      </c>
      <c r="HL186" s="19">
        <v>0</v>
      </c>
      <c r="HM186" s="18">
        <v>0.01</v>
      </c>
      <c r="HN186" s="18">
        <v>1</v>
      </c>
      <c r="HO186" s="25">
        <f t="shared" si="604"/>
        <v>0</v>
      </c>
      <c r="HP186" s="25">
        <f t="shared" si="605"/>
        <v>0</v>
      </c>
      <c r="HQ186" s="25">
        <f t="shared" si="606"/>
        <v>0</v>
      </c>
      <c r="HR186" s="25">
        <f t="shared" si="607"/>
        <v>0</v>
      </c>
      <c r="HS186" s="25">
        <f t="shared" si="608"/>
        <v>0</v>
      </c>
      <c r="HT186" s="19">
        <v>0</v>
      </c>
      <c r="HU186" s="19">
        <v>0</v>
      </c>
      <c r="HV186" s="19">
        <v>0</v>
      </c>
      <c r="HW186" s="25">
        <f t="shared" si="609"/>
        <v>0</v>
      </c>
      <c r="HX186" s="19">
        <v>0</v>
      </c>
      <c r="HY186" s="19">
        <v>0</v>
      </c>
      <c r="HZ186" s="18">
        <v>43.01</v>
      </c>
      <c r="IA186" s="20">
        <f>ROUND(IF(EN186="Cống tròn",IF(EN186="Cống tròn",IF(EU186="Không có móng",IQ186-FF186,IF(EU186="Đế",IP186-FN186,IF(OR(EU186="Móng bê tông",EU186="Móng bê tông kết hợp đế"),II186-FJ186,0))),0),IF(EN186="Cống hộp",IF(AND(EN186="Cống hộp",EU186="Không có móng"),IQ186-GF186,IF(AND(EN186="Cống hộp",EU186="Móng bê tông"),IJ186-GB186,0)),IF(OR(EN186="Rãnh xây",EN186="Rãnh bê tông"),IF(OR(EN186="Rãnh xây",EN186="Rãnh bê tông"),IK186-GB186,0),IF(EN186="Ống nhựa",IF(AND(EN186="Ống nhựa",EU186="Không đắp cát"),IQ186-HT186,IF(AND(EN186="Ống nhựa",EU186="Đắp cát"),IH186-HX186,0)),IF(EN186="Rãnh thang",IF(EN186="Rãnh thang",IF(EU186="Móng bê tông",#REF!-#REF!,IQ186),0),0))))),2)</f>
        <v>40.61</v>
      </c>
      <c r="IB186" s="20">
        <f t="shared" si="610"/>
        <v>2.3999999999999986</v>
      </c>
      <c r="IC186" s="20">
        <f t="shared" si="455"/>
        <v>40.609999999999992</v>
      </c>
      <c r="ID186" s="20">
        <f t="shared" si="456"/>
        <v>0</v>
      </c>
      <c r="IE186" s="20">
        <f t="shared" si="457"/>
        <v>0</v>
      </c>
      <c r="IF186" s="20">
        <f t="shared" si="458"/>
        <v>0</v>
      </c>
      <c r="IG186" s="20">
        <f>IF(EN186="Rãnh thang",IF(AND(EN186="Rãnh thang",EU186="Móng bê tông"),IQ186-#REF!,0),IF(EN186="Ống nhựa",IF(AND(EN186="Ống nhựa",EU186="Đắp cát"),IQ186-HT186,0),IF(EN186="Cống tròn",IF(EN186="Cống tròn",IF(OR(EU186="Móng bê tông",EU186="Móng bê tông kết hợp đế"),IM186-FL186,0),0),IF(EN186="Cống hộp",IF(AND(EN186="Cống hộp",EU186="Móng bê tông"),IN186-GD186,0),IF(OR(EN186="Rãnh xây",EN186="Rãnh bê tông"),IF(AND(EN186="Rãnh xây",EU186="Móng bê tông"),IO186-GD186,IF(AND(EN186="Rãnh bê tông",EU186="Móng bê tông"),IO186-GD186,0)),0)))))</f>
        <v>40.609999999999992</v>
      </c>
      <c r="IH186" s="20">
        <f t="shared" si="459"/>
        <v>0</v>
      </c>
      <c r="II186" s="20">
        <f t="shared" si="460"/>
        <v>40.609999999999992</v>
      </c>
      <c r="IJ186" s="20">
        <f t="shared" si="461"/>
        <v>0</v>
      </c>
      <c r="IK186" s="20">
        <f t="shared" si="462"/>
        <v>0</v>
      </c>
      <c r="IL186" s="20">
        <f t="shared" si="463"/>
        <v>40.809999999999995</v>
      </c>
      <c r="IM186" s="20">
        <f t="shared" si="464"/>
        <v>40.809999999999995</v>
      </c>
      <c r="IN186" s="20">
        <f t="shared" si="465"/>
        <v>0</v>
      </c>
      <c r="IO186" s="20">
        <f t="shared" si="466"/>
        <v>0</v>
      </c>
      <c r="IP186" s="20">
        <f t="shared" si="467"/>
        <v>0</v>
      </c>
      <c r="IQ186" s="18">
        <v>40.909999999999997</v>
      </c>
      <c r="IR186" s="25">
        <f t="shared" si="611"/>
        <v>0</v>
      </c>
      <c r="IS186" s="25">
        <f t="shared" si="468"/>
        <v>0</v>
      </c>
      <c r="IT186" s="25">
        <f t="shared" si="469"/>
        <v>0</v>
      </c>
      <c r="IU186" s="25">
        <f>ROUND(IF(EN186="Cống tròn",IF(EN186="Cống tròn",IV186+FF186,0),IF(EN186="Cống hộp",IF(EN186="Cống hộp",IV186+GP186,0),IF(OR(EN186="Rãnh xây",EN186="Rãnh bê tông"),IF(OR(EN186="Rãnh xây",EN186="Rãnh bê tông"),IV186+GP186,0),IF(EN186="ống nhựa",IF(EN186="Ống nhựa",IV186+HT186,0),IF(EN186="Rãnh thang",IF(EN186="Rãnh thang",IQ186+#REF!,0),0))))),2)</f>
        <v>41.86</v>
      </c>
      <c r="IV186" s="18">
        <v>41.76</v>
      </c>
      <c r="IW186" s="25">
        <f t="shared" si="470"/>
        <v>41.86</v>
      </c>
      <c r="IX186" s="25">
        <f t="shared" si="471"/>
        <v>0</v>
      </c>
      <c r="IY186" s="25">
        <f t="shared" si="472"/>
        <v>0</v>
      </c>
      <c r="IZ186" s="25">
        <f t="shared" si="473"/>
        <v>0</v>
      </c>
      <c r="JA186" s="25">
        <f t="shared" si="474"/>
        <v>0</v>
      </c>
      <c r="JB186" s="18">
        <v>42.86</v>
      </c>
      <c r="JC186" s="20">
        <f>ROUND(IF(EN186="Cống tròn",IF(EN186="Cống tròn",IF(EU186="Không có móng",JS186-FF186,IF(EU186="Đế",JR186-FN186,IF(OR(EU186="Móng bê tông",EU186="Móng bê tông kết hợp đế"),JK186-FJ186,0))),0),IF(EN186="Cống hộp",IF(AND(EN186="Cống hộp",EU186="Không có móng"),JS186-GF186,IF(AND(EN186="Cống hộp",EU186="Móng bê tông"),JL186-GB186,0)),IF(OR(EN186="Rãnh xây",EN186="Rãnh bê tông"),IF(OR(EN186="Rãnh xây",EN186="Rãnh bê tông"),JM186-GB186,0),IF(EN186="Ống nhựa",IF(AND(EN186="Ống nhựa",EU186="Không đắp cát"),JS186-HT186,IF(AND(EN186="Ống nhựa",EU186="Đắp cát"),JJ186-HX186,0)),IF(EN186="Rãnh thang",IF(EN186="Rãnh thang",IF(EU186="Móng bê tông",#REF!-#REF!,JS186),0),0))))),2)</f>
        <v>40.46</v>
      </c>
      <c r="JD186" s="20">
        <f t="shared" si="612"/>
        <v>2.3999999999999986</v>
      </c>
      <c r="JE186" s="20">
        <f t="shared" si="475"/>
        <v>40.459999999999994</v>
      </c>
      <c r="JF186" s="20">
        <f t="shared" si="476"/>
        <v>0</v>
      </c>
      <c r="JG186" s="20">
        <f t="shared" si="477"/>
        <v>0</v>
      </c>
      <c r="JH186" s="20">
        <f t="shared" si="478"/>
        <v>0</v>
      </c>
      <c r="JI186" s="20">
        <f>IF(EN186="Rãnh thang",IF(AND(EN186="Rãnh thang",EU186="Móng bê tông"),JS186-#REF!,0),IF(EN186="Ống nhựa",IF(AND(EN186="Ống nhựa",EU186="Đắp cát"),JS186-HT186,0),IF(EN186="Cống tròn",IF(EN186="Cống tròn",IF(OR(EU186="Móng bê tông",EU186="Móng bê tông kết hợp đế"),JO186-FL186,0),0),IF(EN186="Cống hộp",IF(AND(EN186="Cống hộp",EU186="Móng bê tông"),JP186-GD186,0),IF(OR(EN186="Rãnh xây",EN186="Rãnh bê tông"),IF(AND(EN186="Rãnh xây",EU186="Móng bê tông"),JQ186-GD186,IF(AND(EN186="Rãnh bê tông",EU186="Móng bê tông"),JQ186-GD186,0)),0)))))</f>
        <v>40.459999999999994</v>
      </c>
      <c r="JJ186" s="20">
        <f t="shared" si="479"/>
        <v>0</v>
      </c>
      <c r="JK186" s="20">
        <f t="shared" si="480"/>
        <v>40.459999999999994</v>
      </c>
      <c r="JL186" s="20">
        <f t="shared" si="481"/>
        <v>0</v>
      </c>
      <c r="JM186" s="20">
        <f t="shared" si="482"/>
        <v>0</v>
      </c>
      <c r="JN186" s="20">
        <f t="shared" si="483"/>
        <v>40.659999999999997</v>
      </c>
      <c r="JO186" s="20">
        <f t="shared" si="484"/>
        <v>40.659999999999997</v>
      </c>
      <c r="JP186" s="20">
        <f t="shared" si="485"/>
        <v>0</v>
      </c>
      <c r="JQ186" s="20">
        <f t="shared" si="486"/>
        <v>0</v>
      </c>
      <c r="JR186" s="20">
        <f t="shared" si="487"/>
        <v>0</v>
      </c>
      <c r="JS186" s="26">
        <v>40.76</v>
      </c>
      <c r="JT186" s="25">
        <f t="shared" si="613"/>
        <v>0</v>
      </c>
      <c r="JU186" s="25">
        <f t="shared" si="488"/>
        <v>0</v>
      </c>
      <c r="JV186" s="25">
        <f t="shared" si="489"/>
        <v>0</v>
      </c>
      <c r="JW186" s="25">
        <f>ROUND(IF(EN186="Cống tròn",IF(EN186="Cống tròn",JX186+FF186,0),IF(EN186="Cống hộp",IF(EN186="Cống hộp",JX186+GP186,0),IF(OR(EN186="Rãnh xây",EN186="Rãnh bê tông"),IF(OR(EN186="Rãnh xây",EN186="Rãnh bê tông"),JX186+GP186,0),IF(EN186="ống nhựa",IF(EN186="Ống nhựa",JX186+HT186,0),IF(EN186="Rãnh thang",IF(EN186="Rãnh thang",JS186+#REF!,0),0))))),2)</f>
        <v>41.86</v>
      </c>
      <c r="JX186" s="27">
        <v>41.76</v>
      </c>
      <c r="JY186" s="25">
        <f t="shared" si="490"/>
        <v>41.86</v>
      </c>
      <c r="JZ186" s="25">
        <f t="shared" si="491"/>
        <v>0</v>
      </c>
      <c r="KA186" s="25">
        <f t="shared" si="492"/>
        <v>0</v>
      </c>
      <c r="KB186" s="25">
        <f t="shared" si="493"/>
        <v>0</v>
      </c>
      <c r="KC186" s="25">
        <f t="shared" si="494"/>
        <v>0</v>
      </c>
      <c r="KD186" s="28" t="s">
        <v>98</v>
      </c>
      <c r="KE186" s="27">
        <v>0</v>
      </c>
      <c r="KF186" s="25">
        <f t="shared" si="495"/>
        <v>2.3999999999999986</v>
      </c>
      <c r="KG186" s="25">
        <f t="shared" si="614"/>
        <v>2.3999999999999986</v>
      </c>
      <c r="KH186" s="27">
        <v>0</v>
      </c>
      <c r="KI186" s="25">
        <f t="shared" si="496"/>
        <v>2.3999999999999986</v>
      </c>
      <c r="KJ186" s="25">
        <f t="shared" si="615"/>
        <v>2.3999999999999986</v>
      </c>
      <c r="KK186" s="25">
        <f t="shared" si="497"/>
        <v>0</v>
      </c>
      <c r="KL186" s="25">
        <f t="shared" si="498"/>
        <v>0</v>
      </c>
      <c r="KM186" s="25">
        <f t="shared" si="616"/>
        <v>0</v>
      </c>
      <c r="KN186" s="25">
        <f t="shared" si="499"/>
        <v>0</v>
      </c>
      <c r="KO186" s="25">
        <f t="shared" si="500"/>
        <v>0</v>
      </c>
      <c r="KP186" s="25">
        <f t="shared" si="617"/>
        <v>0</v>
      </c>
      <c r="KQ186" s="25">
        <f t="shared" si="501"/>
        <v>0.2</v>
      </c>
      <c r="KR186" s="25">
        <f t="shared" si="502"/>
        <v>0.2</v>
      </c>
      <c r="KS186" s="25">
        <f t="shared" si="618"/>
        <v>0.2</v>
      </c>
      <c r="KT186" s="25">
        <f t="shared" si="503"/>
        <v>0</v>
      </c>
      <c r="KU186" s="25">
        <f t="shared" si="504"/>
        <v>0</v>
      </c>
      <c r="KV186" s="25">
        <f t="shared" si="619"/>
        <v>0</v>
      </c>
      <c r="KW186" s="25">
        <f t="shared" si="505"/>
        <v>0</v>
      </c>
      <c r="KX186" s="25">
        <f t="shared" si="506"/>
        <v>0</v>
      </c>
      <c r="KY186" s="25">
        <f t="shared" si="620"/>
        <v>0</v>
      </c>
      <c r="KZ186" s="25">
        <f t="shared" si="507"/>
        <v>0</v>
      </c>
      <c r="LA186" s="25">
        <f t="shared" si="508"/>
        <v>0</v>
      </c>
      <c r="LB186" s="25">
        <f t="shared" si="621"/>
        <v>0</v>
      </c>
      <c r="LC186" s="25">
        <f t="shared" si="509"/>
        <v>1.4</v>
      </c>
      <c r="LD186" s="25">
        <f t="shared" si="510"/>
        <v>1.4</v>
      </c>
      <c r="LE186" s="25">
        <f t="shared" si="622"/>
        <v>1.4</v>
      </c>
      <c r="LF186" s="25">
        <f t="shared" si="511"/>
        <v>0</v>
      </c>
      <c r="LG186" s="25">
        <f t="shared" si="512"/>
        <v>0</v>
      </c>
      <c r="LH186" s="25">
        <f t="shared" si="623"/>
        <v>0</v>
      </c>
      <c r="LI186" s="25">
        <f t="shared" si="513"/>
        <v>0</v>
      </c>
      <c r="LJ186" s="25">
        <f t="shared" si="514"/>
        <v>0</v>
      </c>
      <c r="LK186" s="25">
        <f t="shared" si="624"/>
        <v>0</v>
      </c>
      <c r="LL186" s="25">
        <f t="shared" si="515"/>
        <v>0</v>
      </c>
      <c r="LM186" s="25">
        <f t="shared" si="516"/>
        <v>0</v>
      </c>
      <c r="LN186" s="25">
        <f t="shared" si="625"/>
        <v>0</v>
      </c>
      <c r="LO186" s="25">
        <f t="shared" si="517"/>
        <v>0</v>
      </c>
      <c r="LP186" s="25">
        <f t="shared" si="518"/>
        <v>0</v>
      </c>
      <c r="LQ186" s="25">
        <f t="shared" si="626"/>
        <v>0</v>
      </c>
      <c r="LR186" s="25">
        <f t="shared" si="519"/>
        <v>0</v>
      </c>
      <c r="LS186" s="25">
        <f t="shared" si="520"/>
        <v>0</v>
      </c>
      <c r="LT186" s="25">
        <f t="shared" si="627"/>
        <v>0</v>
      </c>
      <c r="LU186" s="25">
        <f t="shared" si="521"/>
        <v>0</v>
      </c>
      <c r="LV186" s="25">
        <f t="shared" si="522"/>
        <v>0</v>
      </c>
      <c r="LW186" s="25">
        <f t="shared" si="628"/>
        <v>0</v>
      </c>
      <c r="LX186" s="25">
        <f t="shared" si="523"/>
        <v>0</v>
      </c>
      <c r="LY186" s="25">
        <f t="shared" si="524"/>
        <v>0</v>
      </c>
      <c r="LZ186" s="25">
        <f t="shared" si="629"/>
        <v>0</v>
      </c>
      <c r="MA186" s="25">
        <f t="shared" si="525"/>
        <v>0</v>
      </c>
      <c r="MB186" s="25">
        <f t="shared" si="526"/>
        <v>0</v>
      </c>
      <c r="MC186" s="25">
        <f t="shared" si="630"/>
        <v>0</v>
      </c>
      <c r="MD186" s="25">
        <f t="shared" si="527"/>
        <v>0</v>
      </c>
      <c r="ME186" s="25">
        <f t="shared" si="528"/>
        <v>0</v>
      </c>
      <c r="MF186" s="25">
        <f t="shared" si="631"/>
        <v>0</v>
      </c>
      <c r="MG186" s="25">
        <f t="shared" si="529"/>
        <v>0</v>
      </c>
      <c r="MH186" s="25">
        <f t="shared" si="530"/>
        <v>0</v>
      </c>
      <c r="MI186" s="25">
        <f t="shared" si="632"/>
        <v>0</v>
      </c>
      <c r="MJ186" s="25">
        <f t="shared" si="531"/>
        <v>0</v>
      </c>
      <c r="MK186" s="25">
        <f t="shared" si="532"/>
        <v>0</v>
      </c>
      <c r="ML186" s="25">
        <f t="shared" si="633"/>
        <v>0</v>
      </c>
      <c r="MM186" s="25">
        <f t="shared" si="533"/>
        <v>0</v>
      </c>
      <c r="MN186" s="25">
        <f t="shared" si="534"/>
        <v>0</v>
      </c>
      <c r="MO186" s="25">
        <f t="shared" si="634"/>
        <v>0</v>
      </c>
      <c r="MP186" s="25">
        <f t="shared" si="535"/>
        <v>0</v>
      </c>
      <c r="MQ186" s="25">
        <f t="shared" si="536"/>
        <v>0</v>
      </c>
      <c r="MR186" s="25">
        <f t="shared" si="635"/>
        <v>0</v>
      </c>
      <c r="MS186" s="29">
        <v>1.4</v>
      </c>
      <c r="MT186" s="29">
        <v>0</v>
      </c>
      <c r="MU186" s="29">
        <v>1</v>
      </c>
      <c r="MV186" s="29">
        <v>1</v>
      </c>
      <c r="MW186" s="25">
        <f t="shared" si="537"/>
        <v>1.4</v>
      </c>
      <c r="MX186" s="25">
        <f t="shared" si="538"/>
        <v>3.36</v>
      </c>
      <c r="MY186" s="25">
        <f t="shared" si="539"/>
        <v>0</v>
      </c>
      <c r="MZ186" s="25">
        <f t="shared" si="540"/>
        <v>0</v>
      </c>
      <c r="NA186" s="25">
        <f t="shared" si="541"/>
        <v>1.4</v>
      </c>
      <c r="NB186" s="25">
        <f t="shared" si="542"/>
        <v>3.36</v>
      </c>
      <c r="NC186" s="25">
        <f t="shared" si="543"/>
        <v>0</v>
      </c>
      <c r="ND186" s="25">
        <f t="shared" si="544"/>
        <v>0</v>
      </c>
      <c r="NE186" s="25">
        <f t="shared" si="636"/>
        <v>1.4</v>
      </c>
      <c r="NF186" s="25">
        <f t="shared" si="636"/>
        <v>3.36</v>
      </c>
      <c r="NG186" s="25">
        <f t="shared" si="636"/>
        <v>0</v>
      </c>
      <c r="NH186" s="25">
        <f t="shared" si="545"/>
        <v>0</v>
      </c>
      <c r="NI186" s="25">
        <f t="shared" si="546"/>
        <v>126</v>
      </c>
      <c r="NJ186" s="25">
        <f t="shared" si="547"/>
        <v>0</v>
      </c>
      <c r="NK186" s="25">
        <f t="shared" si="548"/>
        <v>126</v>
      </c>
      <c r="NL186" s="25">
        <f t="shared" si="549"/>
        <v>68.2</v>
      </c>
      <c r="NM186" s="25">
        <f t="shared" si="550"/>
        <v>0</v>
      </c>
      <c r="NN186" s="25">
        <f t="shared" si="637"/>
        <v>68.2</v>
      </c>
      <c r="NO186" s="25">
        <f t="shared" si="551"/>
        <v>0</v>
      </c>
      <c r="NP186" s="25">
        <f t="shared" si="552"/>
        <v>0</v>
      </c>
      <c r="NQ186" s="25">
        <f t="shared" si="638"/>
        <v>0</v>
      </c>
      <c r="NR186" s="25">
        <f t="shared" si="553"/>
        <v>0</v>
      </c>
      <c r="NS186" s="25">
        <f t="shared" si="554"/>
        <v>0</v>
      </c>
      <c r="NT186" s="25">
        <f t="shared" si="639"/>
        <v>0</v>
      </c>
      <c r="NU186" s="25">
        <f t="shared" si="555"/>
        <v>0</v>
      </c>
      <c r="NV186" s="25">
        <f t="shared" si="556"/>
        <v>0</v>
      </c>
      <c r="NW186" s="25">
        <f t="shared" si="640"/>
        <v>0</v>
      </c>
      <c r="NX186" s="25">
        <f t="shared" si="641"/>
        <v>68.2</v>
      </c>
      <c r="NY186" s="25">
        <f t="shared" si="641"/>
        <v>0</v>
      </c>
      <c r="NZ186" s="25">
        <f t="shared" si="642"/>
        <v>68.2</v>
      </c>
      <c r="OA186" s="25">
        <f t="shared" si="643"/>
        <v>57.8</v>
      </c>
      <c r="OB186" s="25">
        <f t="shared" si="643"/>
        <v>0</v>
      </c>
      <c r="OC186" s="25">
        <f t="shared" si="644"/>
        <v>57.8</v>
      </c>
      <c r="OD186" s="25">
        <f t="shared" si="645"/>
        <v>68.2</v>
      </c>
      <c r="OE186" s="25">
        <f t="shared" si="645"/>
        <v>0</v>
      </c>
      <c r="OF186" s="25">
        <f t="shared" si="645"/>
        <v>68.2</v>
      </c>
      <c r="OG186" s="25">
        <f t="shared" si="557"/>
        <v>0</v>
      </c>
      <c r="OH186" s="25">
        <f t="shared" si="558"/>
        <v>0</v>
      </c>
      <c r="OI186" s="25">
        <f t="shared" si="559"/>
        <v>0</v>
      </c>
      <c r="OJ186" s="25">
        <f t="shared" si="560"/>
        <v>0</v>
      </c>
      <c r="OK186" s="25">
        <f t="shared" si="561"/>
        <v>0</v>
      </c>
      <c r="OL186" s="25">
        <f t="shared" si="562"/>
        <v>0</v>
      </c>
      <c r="OM186" s="25">
        <f t="shared" si="646"/>
        <v>0</v>
      </c>
      <c r="ON186" s="25">
        <f t="shared" si="646"/>
        <v>0</v>
      </c>
      <c r="OO186" s="25">
        <f t="shared" si="646"/>
        <v>0</v>
      </c>
      <c r="OP186" s="25">
        <f t="shared" si="563"/>
        <v>0</v>
      </c>
      <c r="OQ186" s="25">
        <f t="shared" si="564"/>
        <v>0</v>
      </c>
      <c r="OR186" s="25">
        <f t="shared" si="647"/>
        <v>0</v>
      </c>
      <c r="OS186" s="19">
        <v>536068.81000000006</v>
      </c>
      <c r="OT186" s="19">
        <v>2370403.9500000002</v>
      </c>
    </row>
    <row r="187" spans="1:410" ht="33" customHeight="1" x14ac:dyDescent="0.25">
      <c r="A187" s="18"/>
      <c r="B187" s="18" t="s">
        <v>939</v>
      </c>
      <c r="C187" s="18">
        <v>889.76</v>
      </c>
      <c r="D187" s="16" t="e">
        <f>_xlfn.IFNA(INDEX(#REF!,MATCH(E187,#REF!,0)),0)</f>
        <v>#REF!</v>
      </c>
      <c r="E187" s="18" t="s">
        <v>978</v>
      </c>
      <c r="F187" s="16" t="s">
        <v>765</v>
      </c>
      <c r="G187" s="16" t="s">
        <v>766</v>
      </c>
      <c r="H187" s="16" t="s">
        <v>767</v>
      </c>
      <c r="I187" s="16" t="s">
        <v>768</v>
      </c>
      <c r="J187" s="16" t="s">
        <v>769</v>
      </c>
      <c r="K187" s="16" t="s">
        <v>770</v>
      </c>
      <c r="L187" s="16" t="s">
        <v>771</v>
      </c>
      <c r="M187" s="18">
        <v>1.64</v>
      </c>
      <c r="N187" s="18">
        <v>1.94</v>
      </c>
      <c r="O187" s="18">
        <v>2.04</v>
      </c>
      <c r="P187" s="18">
        <v>2.34</v>
      </c>
      <c r="Q187" s="18">
        <v>0.1</v>
      </c>
      <c r="R187" s="18">
        <v>1.8399999999999999</v>
      </c>
      <c r="S187" s="18">
        <v>2.14</v>
      </c>
      <c r="T187" s="18">
        <v>0.2</v>
      </c>
      <c r="U187" s="18">
        <v>0</v>
      </c>
      <c r="V187" s="18">
        <v>0</v>
      </c>
      <c r="W187" s="18">
        <v>0</v>
      </c>
      <c r="X187" s="18">
        <v>1.64</v>
      </c>
      <c r="Y187" s="18">
        <v>1.9</v>
      </c>
      <c r="Z187" s="20">
        <f t="shared" si="565"/>
        <v>2.1</v>
      </c>
      <c r="AA187" s="18">
        <v>0.22</v>
      </c>
      <c r="AB187" s="18">
        <v>0</v>
      </c>
      <c r="AC187" s="18">
        <v>0</v>
      </c>
      <c r="AD187" s="18">
        <v>0</v>
      </c>
      <c r="AE187" s="18">
        <v>0</v>
      </c>
      <c r="AF187" s="18">
        <v>0</v>
      </c>
      <c r="AG187" s="18">
        <v>1.2</v>
      </c>
      <c r="AH187" s="18">
        <v>1.5</v>
      </c>
      <c r="AI187" s="20">
        <f t="shared" si="566"/>
        <v>2.25</v>
      </c>
      <c r="AJ187" s="18">
        <v>0</v>
      </c>
      <c r="AK187" s="18">
        <v>0</v>
      </c>
      <c r="AL187" s="20">
        <f t="shared" si="567"/>
        <v>0</v>
      </c>
      <c r="AM187" s="18">
        <v>1.64</v>
      </c>
      <c r="AN187" s="18">
        <v>1.5</v>
      </c>
      <c r="AO187" s="18">
        <v>0.15</v>
      </c>
      <c r="AP187" s="18">
        <v>0.22</v>
      </c>
      <c r="AQ187" s="18">
        <v>1.64</v>
      </c>
      <c r="AR187" s="18">
        <v>1.72</v>
      </c>
      <c r="AS187" s="18">
        <v>0.12</v>
      </c>
      <c r="AT187" s="18">
        <v>0.11</v>
      </c>
      <c r="AU187" s="18">
        <v>0</v>
      </c>
      <c r="AV187" s="18">
        <v>1</v>
      </c>
      <c r="AW187" s="18">
        <v>0</v>
      </c>
      <c r="AX187" s="18">
        <v>0</v>
      </c>
      <c r="AY187" s="18">
        <v>0</v>
      </c>
      <c r="AZ187" s="18">
        <v>0</v>
      </c>
      <c r="BA187" s="18">
        <v>0</v>
      </c>
      <c r="BB187" s="18">
        <v>0</v>
      </c>
      <c r="BC187" s="18">
        <v>0</v>
      </c>
      <c r="BD187" s="18">
        <v>0</v>
      </c>
      <c r="BE187" s="18">
        <v>2</v>
      </c>
      <c r="BF187" s="18">
        <v>0</v>
      </c>
      <c r="BG187" s="18">
        <v>0</v>
      </c>
      <c r="BH187" s="18">
        <v>0</v>
      </c>
      <c r="BI187" s="18">
        <v>0</v>
      </c>
      <c r="BJ187" s="18">
        <v>0</v>
      </c>
      <c r="BK187" s="18">
        <v>0</v>
      </c>
      <c r="BL187" s="18">
        <v>0</v>
      </c>
      <c r="BM187" s="18">
        <v>0</v>
      </c>
      <c r="BN187" s="18">
        <v>0</v>
      </c>
      <c r="BO187" s="18">
        <v>0</v>
      </c>
      <c r="BP187" s="18">
        <v>0</v>
      </c>
      <c r="BQ187" s="18">
        <v>0</v>
      </c>
      <c r="BR187" s="18">
        <v>0</v>
      </c>
      <c r="BS187" s="18">
        <v>0</v>
      </c>
      <c r="BT187" s="18">
        <v>0</v>
      </c>
      <c r="BU187" s="18">
        <v>0</v>
      </c>
      <c r="BV187" s="18">
        <v>0</v>
      </c>
      <c r="BW187" s="18">
        <v>0</v>
      </c>
      <c r="BX187" s="18">
        <v>0</v>
      </c>
      <c r="BY187" s="18">
        <v>0</v>
      </c>
      <c r="BZ187" s="18">
        <v>0</v>
      </c>
      <c r="CA187" s="16" t="e">
        <f>_xlfn.IFNA(IF(RIGHT(D187,2)="=G",0,INDEX(#REF!,MATCH(E187,#REF!,0))),0)</f>
        <v>#REF!</v>
      </c>
      <c r="CB187" s="16" t="s">
        <v>776</v>
      </c>
      <c r="CC187" s="18">
        <v>0</v>
      </c>
      <c r="CD187" s="18">
        <v>0</v>
      </c>
      <c r="CE187" s="18">
        <v>1.4</v>
      </c>
      <c r="CF187" s="18">
        <v>0.85</v>
      </c>
      <c r="CG187" s="18">
        <v>0.12</v>
      </c>
      <c r="CH187" s="18">
        <v>2</v>
      </c>
      <c r="CI187" s="16" t="s">
        <v>98</v>
      </c>
      <c r="CJ187" s="18">
        <v>0</v>
      </c>
      <c r="CK187" s="20">
        <f t="shared" si="432"/>
        <v>2.7</v>
      </c>
      <c r="CL187" s="20">
        <f t="shared" si="568"/>
        <v>2.7</v>
      </c>
      <c r="CM187" s="18">
        <v>44.89</v>
      </c>
      <c r="CN187" s="18">
        <v>42.86</v>
      </c>
      <c r="CO187" s="18">
        <v>42.021000000000001</v>
      </c>
      <c r="CP187" s="22">
        <f t="shared" si="433"/>
        <v>42.86</v>
      </c>
      <c r="CQ187" s="22">
        <f t="shared" si="434"/>
        <v>40.159999999999997</v>
      </c>
      <c r="CR187" s="22">
        <f t="shared" si="569"/>
        <v>2.7</v>
      </c>
      <c r="CS187" s="22">
        <f t="shared" si="435"/>
        <v>40.26</v>
      </c>
      <c r="CT187" s="22">
        <f t="shared" si="436"/>
        <v>40.46</v>
      </c>
      <c r="CU187" s="18">
        <v>40.46</v>
      </c>
      <c r="CV187" s="22">
        <f t="shared" si="570"/>
        <v>2.1</v>
      </c>
      <c r="CW187" s="22">
        <f t="shared" si="437"/>
        <v>0</v>
      </c>
      <c r="CX187" s="22">
        <f t="shared" si="438"/>
        <v>0</v>
      </c>
      <c r="CY187" s="22">
        <f t="shared" si="439"/>
        <v>42.59</v>
      </c>
      <c r="CZ187" s="22">
        <f t="shared" si="440"/>
        <v>42.74</v>
      </c>
      <c r="DA187" s="18">
        <v>42.86</v>
      </c>
      <c r="DB187" s="20">
        <f t="shared" si="571"/>
        <v>2.7</v>
      </c>
      <c r="DC187" s="20">
        <f t="shared" si="572"/>
        <v>0</v>
      </c>
      <c r="DD187" s="20">
        <f t="shared" si="573"/>
        <v>2.7</v>
      </c>
      <c r="DE187" s="20">
        <f t="shared" si="441"/>
        <v>0.1</v>
      </c>
      <c r="DF187" s="20">
        <f t="shared" si="442"/>
        <v>0.2</v>
      </c>
      <c r="DG187" s="20">
        <f t="shared" si="443"/>
        <v>2.37</v>
      </c>
      <c r="DH187" s="20">
        <f t="shared" si="444"/>
        <v>0</v>
      </c>
      <c r="DI187" s="20">
        <f t="shared" si="445"/>
        <v>0</v>
      </c>
      <c r="DJ187" s="20">
        <f t="shared" si="446"/>
        <v>0</v>
      </c>
      <c r="DK187" s="20">
        <f t="shared" si="574"/>
        <v>2.67</v>
      </c>
      <c r="DL187" s="20">
        <f t="shared" si="575"/>
        <v>0</v>
      </c>
      <c r="DM187" s="20">
        <f t="shared" si="576"/>
        <v>3.0000000000000249E-2</v>
      </c>
      <c r="DN187" s="20">
        <f t="shared" si="577"/>
        <v>0</v>
      </c>
      <c r="DO187" s="18">
        <v>2.54</v>
      </c>
      <c r="DP187" s="18">
        <v>0</v>
      </c>
      <c r="DQ187" s="18">
        <v>1</v>
      </c>
      <c r="DR187" s="18">
        <v>1</v>
      </c>
      <c r="DS187" s="25">
        <f t="shared" si="578"/>
        <v>2.54</v>
      </c>
      <c r="DT187" s="25">
        <f t="shared" si="579"/>
        <v>0</v>
      </c>
      <c r="DU187" s="25">
        <f t="shared" si="580"/>
        <v>6.86</v>
      </c>
      <c r="DV187" s="25">
        <f t="shared" si="581"/>
        <v>0</v>
      </c>
      <c r="DW187" s="25">
        <f t="shared" si="582"/>
        <v>6.86</v>
      </c>
      <c r="DX187" s="25">
        <f t="shared" si="583"/>
        <v>13.99</v>
      </c>
      <c r="DY187" s="25">
        <f t="shared" si="584"/>
        <v>0</v>
      </c>
      <c r="DZ187" s="25">
        <f t="shared" si="585"/>
        <v>13.99</v>
      </c>
      <c r="EA187" s="25">
        <f t="shared" si="586"/>
        <v>8.81</v>
      </c>
      <c r="EB187" s="25">
        <f t="shared" si="587"/>
        <v>0</v>
      </c>
      <c r="EC187" s="25">
        <f t="shared" si="588"/>
        <v>8.81</v>
      </c>
      <c r="ED187" s="25">
        <f t="shared" si="589"/>
        <v>5.18</v>
      </c>
      <c r="EE187" s="25">
        <f t="shared" si="589"/>
        <v>0</v>
      </c>
      <c r="EF187" s="25">
        <f t="shared" si="590"/>
        <v>5.18</v>
      </c>
      <c r="EG187" s="25">
        <f t="shared" si="591"/>
        <v>8.81</v>
      </c>
      <c r="EH187" s="25">
        <f t="shared" si="591"/>
        <v>0</v>
      </c>
      <c r="EI187" s="25">
        <f t="shared" si="592"/>
        <v>8.81</v>
      </c>
      <c r="EJ187" s="18">
        <v>889.76</v>
      </c>
      <c r="EK187" s="18">
        <v>862.12</v>
      </c>
      <c r="EL187" s="18" t="s">
        <v>978</v>
      </c>
      <c r="EM187" s="18" t="s">
        <v>979</v>
      </c>
      <c r="EN187" s="16" t="s">
        <v>774</v>
      </c>
      <c r="EO187" s="16" t="s">
        <v>132</v>
      </c>
      <c r="EP187" s="16" t="e">
        <f>IF(OR(EN187="Cống tròn",EN187="Cống hộp",EN187="Ống nhựa"),INDEX(#REF!,MATCH(E187,#REF!,0)),IF(OR(EN187="Rãnh xây",EN187="Rãnh bê tông"),INDEX(#REF!,MATCH(E187,#REF!,0)),0))</f>
        <v>#REF!</v>
      </c>
      <c r="EQ187" s="18">
        <v>31.43</v>
      </c>
      <c r="ER187" s="18">
        <v>1</v>
      </c>
      <c r="ES187" s="25">
        <f t="shared" si="593"/>
        <v>31</v>
      </c>
      <c r="ET187" s="1" t="e">
        <f>_xlfn.IFNA(IF(EN187="Cống tròn",INDEX(#REF!,MATCH(E187,#REF!,0)),IF(EN187="Cống hộp",INDEX(#REF!,MATCH(E187,#REF!,0)),EU187&amp;" ,"&amp;EV187)),0)</f>
        <v>#REF!</v>
      </c>
      <c r="EU187" s="16" t="s">
        <v>769</v>
      </c>
      <c r="EV187" s="16" t="s">
        <v>775</v>
      </c>
      <c r="EW187" s="16" t="e">
        <f>_xlfn.IFNA(INDEX(#REF!,MATCH(E187,#REF!,0)),0)</f>
        <v>#REF!</v>
      </c>
      <c r="EX187" s="16"/>
      <c r="EY187" s="18">
        <v>0</v>
      </c>
      <c r="EZ187" s="18">
        <v>0</v>
      </c>
      <c r="FA187" s="18">
        <v>0</v>
      </c>
      <c r="FB187" s="19">
        <v>0</v>
      </c>
      <c r="FC187" s="19">
        <v>0</v>
      </c>
      <c r="FD187" s="25">
        <f t="shared" si="447"/>
        <v>0</v>
      </c>
      <c r="FE187" s="25">
        <f t="shared" si="594"/>
        <v>0</v>
      </c>
      <c r="FF187" s="18">
        <v>0.1</v>
      </c>
      <c r="FG187" s="18">
        <v>2</v>
      </c>
      <c r="FH187" s="18">
        <v>1</v>
      </c>
      <c r="FI187" s="25">
        <f t="shared" si="595"/>
        <v>1.2</v>
      </c>
      <c r="FJ187" s="18">
        <v>0</v>
      </c>
      <c r="FK187" s="18">
        <v>0</v>
      </c>
      <c r="FL187" s="18">
        <v>0.2</v>
      </c>
      <c r="FM187" s="18">
        <v>1.4</v>
      </c>
      <c r="FN187" s="18">
        <v>0</v>
      </c>
      <c r="FO187" s="25">
        <f t="shared" si="596"/>
        <v>1.4</v>
      </c>
      <c r="FP187" s="18">
        <v>1.4999999999999999E-2</v>
      </c>
      <c r="FQ187" s="18">
        <v>1</v>
      </c>
      <c r="FR187" s="25">
        <f t="shared" si="448"/>
        <v>30</v>
      </c>
      <c r="FS187" s="25">
        <f t="shared" si="449"/>
        <v>0.435</v>
      </c>
      <c r="FT187" s="25">
        <f t="shared" si="450"/>
        <v>30.434999999999999</v>
      </c>
      <c r="FU187" s="25">
        <f t="shared" si="451"/>
        <v>-0.99500000000000099</v>
      </c>
      <c r="FV187" s="25" t="str">
        <f t="shared" si="597"/>
        <v>Thêm 01</v>
      </c>
      <c r="FW187" s="25">
        <f t="shared" si="598"/>
        <v>0.02</v>
      </c>
      <c r="FX187" s="16"/>
      <c r="FY187" s="16"/>
      <c r="FZ187" s="16"/>
      <c r="GA187" s="16"/>
      <c r="GB187" s="19">
        <v>0</v>
      </c>
      <c r="GC187" s="19">
        <v>0</v>
      </c>
      <c r="GD187" s="19">
        <v>0</v>
      </c>
      <c r="GE187" s="19">
        <v>0</v>
      </c>
      <c r="GF187" s="19">
        <v>0</v>
      </c>
      <c r="GG187" s="19">
        <v>0</v>
      </c>
      <c r="GH187" s="19">
        <v>0</v>
      </c>
      <c r="GI187" s="19">
        <v>0</v>
      </c>
      <c r="GJ187" s="19">
        <v>0</v>
      </c>
      <c r="GK187" s="19">
        <v>0</v>
      </c>
      <c r="GL187" s="25">
        <f t="shared" si="452"/>
        <v>0</v>
      </c>
      <c r="GM187" s="25">
        <f t="shared" si="599"/>
        <v>0</v>
      </c>
      <c r="GN187" s="19">
        <v>0</v>
      </c>
      <c r="GO187" s="19">
        <v>0</v>
      </c>
      <c r="GP187" s="19">
        <v>0</v>
      </c>
      <c r="GQ187" s="19">
        <v>0</v>
      </c>
      <c r="GR187" s="1" t="e">
        <f>_xlfn.IFNA(INDEX(#REF!,MATCH(E187,#REF!,0)),0)</f>
        <v>#REF!</v>
      </c>
      <c r="GS187" s="16"/>
      <c r="GT187" s="18">
        <v>0</v>
      </c>
      <c r="GU187" s="18">
        <v>0</v>
      </c>
      <c r="GV187" s="18">
        <v>0</v>
      </c>
      <c r="GW187" s="18">
        <v>0</v>
      </c>
      <c r="GX187" s="25">
        <f t="shared" si="453"/>
        <v>0</v>
      </c>
      <c r="GY187" s="25">
        <f t="shared" si="454"/>
        <v>0</v>
      </c>
      <c r="GZ187" s="25">
        <f t="shared" si="600"/>
        <v>0</v>
      </c>
      <c r="HA187" s="1" t="e" cm="1">
        <f t="array" ref="HA187">INDEX(#REF!,MATCH(EJ187&amp;EK187&amp;HD187&amp;HE187&amp;HF187,#REF!&amp;#REF!&amp;#REF!&amp;#REF!&amp;#REF!,0))</f>
        <v>#REF!</v>
      </c>
      <c r="HB187" s="16"/>
      <c r="HC187" s="25">
        <f t="shared" si="601"/>
        <v>0</v>
      </c>
      <c r="HD187" s="18">
        <v>0</v>
      </c>
      <c r="HE187" s="18">
        <v>0</v>
      </c>
      <c r="HF187" s="18">
        <v>0</v>
      </c>
      <c r="HG187" s="1" t="e" cm="1">
        <f t="array" ref="HG187">INDEX(#REF!,MATCH(EJ187&amp;EK187&amp;HJ187&amp;HK187&amp;HL187,#REF!&amp;#REF!&amp;#REF!&amp;#REF!&amp;#REF!,0))</f>
        <v>#REF!</v>
      </c>
      <c r="HH187" s="16"/>
      <c r="HI187" s="25">
        <f t="shared" si="602"/>
        <v>0</v>
      </c>
      <c r="HJ187" s="25">
        <f t="shared" si="603"/>
        <v>0</v>
      </c>
      <c r="HK187" s="19">
        <v>0</v>
      </c>
      <c r="HL187" s="19">
        <v>0</v>
      </c>
      <c r="HM187" s="18">
        <v>0.01</v>
      </c>
      <c r="HN187" s="18">
        <v>1</v>
      </c>
      <c r="HO187" s="25">
        <f t="shared" si="604"/>
        <v>0</v>
      </c>
      <c r="HP187" s="25">
        <f t="shared" si="605"/>
        <v>0</v>
      </c>
      <c r="HQ187" s="25">
        <f t="shared" si="606"/>
        <v>0</v>
      </c>
      <c r="HR187" s="25">
        <f t="shared" si="607"/>
        <v>0</v>
      </c>
      <c r="HS187" s="25">
        <f t="shared" si="608"/>
        <v>0</v>
      </c>
      <c r="HT187" s="19">
        <v>0</v>
      </c>
      <c r="HU187" s="19">
        <v>0</v>
      </c>
      <c r="HV187" s="19">
        <v>0</v>
      </c>
      <c r="HW187" s="25">
        <f t="shared" si="609"/>
        <v>0</v>
      </c>
      <c r="HX187" s="19">
        <v>0</v>
      </c>
      <c r="HY187" s="19">
        <v>0</v>
      </c>
      <c r="HZ187" s="18">
        <v>42.86</v>
      </c>
      <c r="IA187" s="20">
        <f>ROUND(IF(EN187="Cống tròn",IF(EN187="Cống tròn",IF(EU187="Không có móng",IQ187-FF187,IF(EU187="Đế",IP187-FN187,IF(OR(EU187="Móng bê tông",EU187="Móng bê tông kết hợp đế"),II187-FJ187,0))),0),IF(EN187="Cống hộp",IF(AND(EN187="Cống hộp",EU187="Không có móng"),IQ187-GF187,IF(AND(EN187="Cống hộp",EU187="Móng bê tông"),IJ187-GB187,0)),IF(OR(EN187="Rãnh xây",EN187="Rãnh bê tông"),IF(OR(EN187="Rãnh xây",EN187="Rãnh bê tông"),IK187-GB187,0),IF(EN187="Ống nhựa",IF(AND(EN187="Ống nhựa",EU187="Không đắp cát"),IQ187-HT187,IF(AND(EN187="Ống nhựa",EU187="Đắp cát"),IH187-HX187,0)),IF(EN187="Rãnh thang",IF(EN187="Rãnh thang",IF(EU187="Móng bê tông",#REF!-#REF!,IQ187),0),0))))),2)</f>
        <v>40.46</v>
      </c>
      <c r="IB187" s="20">
        <f t="shared" si="610"/>
        <v>2.3999999999999986</v>
      </c>
      <c r="IC187" s="20">
        <f t="shared" si="455"/>
        <v>40.459999999999994</v>
      </c>
      <c r="ID187" s="20">
        <f t="shared" si="456"/>
        <v>0</v>
      </c>
      <c r="IE187" s="20">
        <f t="shared" si="457"/>
        <v>0</v>
      </c>
      <c r="IF187" s="20">
        <f t="shared" si="458"/>
        <v>0</v>
      </c>
      <c r="IG187" s="20">
        <f>IF(EN187="Rãnh thang",IF(AND(EN187="Rãnh thang",EU187="Móng bê tông"),IQ187-#REF!,0),IF(EN187="Ống nhựa",IF(AND(EN187="Ống nhựa",EU187="Đắp cát"),IQ187-HT187,0),IF(EN187="Cống tròn",IF(EN187="Cống tròn",IF(OR(EU187="Móng bê tông",EU187="Móng bê tông kết hợp đế"),IM187-FL187,0),0),IF(EN187="Cống hộp",IF(AND(EN187="Cống hộp",EU187="Móng bê tông"),IN187-GD187,0),IF(OR(EN187="Rãnh xây",EN187="Rãnh bê tông"),IF(AND(EN187="Rãnh xây",EU187="Móng bê tông"),IO187-GD187,IF(AND(EN187="Rãnh bê tông",EU187="Móng bê tông"),IO187-GD187,0)),0)))))</f>
        <v>40.459999999999994</v>
      </c>
      <c r="IH187" s="20">
        <f t="shared" si="459"/>
        <v>0</v>
      </c>
      <c r="II187" s="20">
        <f t="shared" si="460"/>
        <v>40.459999999999994</v>
      </c>
      <c r="IJ187" s="20">
        <f t="shared" si="461"/>
        <v>0</v>
      </c>
      <c r="IK187" s="20">
        <f t="shared" si="462"/>
        <v>0</v>
      </c>
      <c r="IL187" s="20">
        <f t="shared" si="463"/>
        <v>40.659999999999997</v>
      </c>
      <c r="IM187" s="20">
        <f t="shared" si="464"/>
        <v>40.659999999999997</v>
      </c>
      <c r="IN187" s="20">
        <f t="shared" si="465"/>
        <v>0</v>
      </c>
      <c r="IO187" s="20">
        <f t="shared" si="466"/>
        <v>0</v>
      </c>
      <c r="IP187" s="20">
        <f t="shared" si="467"/>
        <v>0</v>
      </c>
      <c r="IQ187" s="18">
        <v>40.76</v>
      </c>
      <c r="IR187" s="25">
        <f t="shared" si="611"/>
        <v>0</v>
      </c>
      <c r="IS187" s="25">
        <f t="shared" si="468"/>
        <v>0</v>
      </c>
      <c r="IT187" s="25">
        <f t="shared" si="469"/>
        <v>0</v>
      </c>
      <c r="IU187" s="25">
        <f>ROUND(IF(EN187="Cống tròn",IF(EN187="Cống tròn",IV187+FF187,0),IF(EN187="Cống hộp",IF(EN187="Cống hộp",IV187+GP187,0),IF(OR(EN187="Rãnh xây",EN187="Rãnh bê tông"),IF(OR(EN187="Rãnh xây",EN187="Rãnh bê tông"),IV187+GP187,0),IF(EN187="ống nhựa",IF(EN187="Ống nhựa",IV187+HT187,0),IF(EN187="Rãnh thang",IF(EN187="Rãnh thang",IQ187+#REF!,0),0))))),2)</f>
        <v>41.51</v>
      </c>
      <c r="IV187" s="18">
        <v>41.41</v>
      </c>
      <c r="IW187" s="25">
        <f t="shared" si="470"/>
        <v>41.51</v>
      </c>
      <c r="IX187" s="25">
        <f t="shared" si="471"/>
        <v>0</v>
      </c>
      <c r="IY187" s="25">
        <f t="shared" si="472"/>
        <v>0</v>
      </c>
      <c r="IZ187" s="25">
        <f t="shared" si="473"/>
        <v>0</v>
      </c>
      <c r="JA187" s="25">
        <f t="shared" si="474"/>
        <v>0</v>
      </c>
      <c r="JB187" s="18">
        <v>42.51</v>
      </c>
      <c r="JC187" s="20">
        <f>ROUND(IF(EN187="Cống tròn",IF(EN187="Cống tròn",IF(EU187="Không có móng",JS187-FF187,IF(EU187="Đế",JR187-FN187,IF(OR(EU187="Móng bê tông",EU187="Móng bê tông kết hợp đế"),JK187-FJ187,0))),0),IF(EN187="Cống hộp",IF(AND(EN187="Cống hộp",EU187="Không có móng"),JS187-GF187,IF(AND(EN187="Cống hộp",EU187="Móng bê tông"),JL187-GB187,0)),IF(OR(EN187="Rãnh xây",EN187="Rãnh bê tông"),IF(OR(EN187="Rãnh xây",EN187="Rãnh bê tông"),JM187-GB187,0),IF(EN187="Ống nhựa",IF(AND(EN187="Ống nhựa",EU187="Không đắp cát"),JS187-HT187,IF(AND(EN187="Ống nhựa",EU187="Đắp cát"),JJ187-HX187,0)),IF(EN187="Rãnh thang",IF(EN187="Rãnh thang",IF(EU187="Móng bê tông",#REF!-#REF!,JS187),0),0))))),2)</f>
        <v>40.11</v>
      </c>
      <c r="JD187" s="20">
        <f t="shared" si="612"/>
        <v>2.3999999999999986</v>
      </c>
      <c r="JE187" s="20">
        <f t="shared" si="475"/>
        <v>40.109999999999992</v>
      </c>
      <c r="JF187" s="20">
        <f t="shared" si="476"/>
        <v>0</v>
      </c>
      <c r="JG187" s="20">
        <f t="shared" si="477"/>
        <v>0</v>
      </c>
      <c r="JH187" s="20">
        <f t="shared" si="478"/>
        <v>0</v>
      </c>
      <c r="JI187" s="20">
        <f>IF(EN187="Rãnh thang",IF(AND(EN187="Rãnh thang",EU187="Móng bê tông"),JS187-#REF!,0),IF(EN187="Ống nhựa",IF(AND(EN187="Ống nhựa",EU187="Đắp cát"),JS187-HT187,0),IF(EN187="Cống tròn",IF(EN187="Cống tròn",IF(OR(EU187="Móng bê tông",EU187="Móng bê tông kết hợp đế"),JO187-FL187,0),0),IF(EN187="Cống hộp",IF(AND(EN187="Cống hộp",EU187="Móng bê tông"),JP187-GD187,0),IF(OR(EN187="Rãnh xây",EN187="Rãnh bê tông"),IF(AND(EN187="Rãnh xây",EU187="Móng bê tông"),JQ187-GD187,IF(AND(EN187="Rãnh bê tông",EU187="Móng bê tông"),JQ187-GD187,0)),0)))))</f>
        <v>40.109999999999992</v>
      </c>
      <c r="JJ187" s="20">
        <f t="shared" si="479"/>
        <v>0</v>
      </c>
      <c r="JK187" s="20">
        <f t="shared" si="480"/>
        <v>40.109999999999992</v>
      </c>
      <c r="JL187" s="20">
        <f t="shared" si="481"/>
        <v>0</v>
      </c>
      <c r="JM187" s="20">
        <f t="shared" si="482"/>
        <v>0</v>
      </c>
      <c r="JN187" s="20">
        <f t="shared" si="483"/>
        <v>40.309999999999995</v>
      </c>
      <c r="JO187" s="20">
        <f t="shared" si="484"/>
        <v>40.309999999999995</v>
      </c>
      <c r="JP187" s="20">
        <f t="shared" si="485"/>
        <v>0</v>
      </c>
      <c r="JQ187" s="20">
        <f t="shared" si="486"/>
        <v>0</v>
      </c>
      <c r="JR187" s="20">
        <f t="shared" si="487"/>
        <v>0</v>
      </c>
      <c r="JS187" s="26">
        <v>40.409999999999997</v>
      </c>
      <c r="JT187" s="25">
        <f t="shared" si="613"/>
        <v>0</v>
      </c>
      <c r="JU187" s="25">
        <f t="shared" si="488"/>
        <v>0</v>
      </c>
      <c r="JV187" s="25">
        <f t="shared" si="489"/>
        <v>0</v>
      </c>
      <c r="JW187" s="25">
        <f>ROUND(IF(EN187="Cống tròn",IF(EN187="Cống tròn",JX187+FF187,0),IF(EN187="Cống hộp",IF(EN187="Cống hộp",JX187+GP187,0),IF(OR(EN187="Rãnh xây",EN187="Rãnh bê tông"),IF(OR(EN187="Rãnh xây",EN187="Rãnh bê tông"),JX187+GP187,0),IF(EN187="ống nhựa",IF(EN187="Ống nhựa",JX187+HT187,0),IF(EN187="Rãnh thang",IF(EN187="Rãnh thang",JS187+#REF!,0),0))))),2)</f>
        <v>41.51</v>
      </c>
      <c r="JX187" s="27">
        <v>41.41</v>
      </c>
      <c r="JY187" s="25">
        <f t="shared" si="490"/>
        <v>41.51</v>
      </c>
      <c r="JZ187" s="25">
        <f t="shared" si="491"/>
        <v>0</v>
      </c>
      <c r="KA187" s="25">
        <f t="shared" si="492"/>
        <v>0</v>
      </c>
      <c r="KB187" s="25">
        <f t="shared" si="493"/>
        <v>0</v>
      </c>
      <c r="KC187" s="25">
        <f t="shared" si="494"/>
        <v>0</v>
      </c>
      <c r="KD187" s="28" t="s">
        <v>98</v>
      </c>
      <c r="KE187" s="27">
        <v>0</v>
      </c>
      <c r="KF187" s="25">
        <f t="shared" si="495"/>
        <v>2.3999999999999986</v>
      </c>
      <c r="KG187" s="25">
        <f t="shared" si="614"/>
        <v>2.3999999999999986</v>
      </c>
      <c r="KH187" s="27">
        <v>0</v>
      </c>
      <c r="KI187" s="25">
        <f t="shared" si="496"/>
        <v>2.3999999999999986</v>
      </c>
      <c r="KJ187" s="25">
        <f t="shared" si="615"/>
        <v>2.3999999999999986</v>
      </c>
      <c r="KK187" s="25">
        <f t="shared" si="497"/>
        <v>0</v>
      </c>
      <c r="KL187" s="25">
        <f t="shared" si="498"/>
        <v>0</v>
      </c>
      <c r="KM187" s="25">
        <f t="shared" si="616"/>
        <v>0</v>
      </c>
      <c r="KN187" s="25">
        <f t="shared" si="499"/>
        <v>0</v>
      </c>
      <c r="KO187" s="25">
        <f t="shared" si="500"/>
        <v>0</v>
      </c>
      <c r="KP187" s="25">
        <f t="shared" si="617"/>
        <v>0</v>
      </c>
      <c r="KQ187" s="25">
        <f t="shared" si="501"/>
        <v>0.2</v>
      </c>
      <c r="KR187" s="25">
        <f t="shared" si="502"/>
        <v>0.2</v>
      </c>
      <c r="KS187" s="25">
        <f t="shared" si="618"/>
        <v>0.2</v>
      </c>
      <c r="KT187" s="25">
        <f t="shared" si="503"/>
        <v>0</v>
      </c>
      <c r="KU187" s="25">
        <f t="shared" si="504"/>
        <v>0</v>
      </c>
      <c r="KV187" s="25">
        <f t="shared" si="619"/>
        <v>0</v>
      </c>
      <c r="KW187" s="25">
        <f t="shared" si="505"/>
        <v>0</v>
      </c>
      <c r="KX187" s="25">
        <f t="shared" si="506"/>
        <v>0</v>
      </c>
      <c r="KY187" s="25">
        <f t="shared" si="620"/>
        <v>0</v>
      </c>
      <c r="KZ187" s="25">
        <f t="shared" si="507"/>
        <v>0</v>
      </c>
      <c r="LA187" s="25">
        <f t="shared" si="508"/>
        <v>0</v>
      </c>
      <c r="LB187" s="25">
        <f t="shared" si="621"/>
        <v>0</v>
      </c>
      <c r="LC187" s="25">
        <f t="shared" si="509"/>
        <v>1.4</v>
      </c>
      <c r="LD187" s="25">
        <f t="shared" si="510"/>
        <v>1.4</v>
      </c>
      <c r="LE187" s="25">
        <f t="shared" si="622"/>
        <v>1.4</v>
      </c>
      <c r="LF187" s="25">
        <f t="shared" si="511"/>
        <v>0</v>
      </c>
      <c r="LG187" s="25">
        <f t="shared" si="512"/>
        <v>0</v>
      </c>
      <c r="LH187" s="25">
        <f t="shared" si="623"/>
        <v>0</v>
      </c>
      <c r="LI187" s="25">
        <f t="shared" si="513"/>
        <v>0</v>
      </c>
      <c r="LJ187" s="25">
        <f t="shared" si="514"/>
        <v>0</v>
      </c>
      <c r="LK187" s="25">
        <f t="shared" si="624"/>
        <v>0</v>
      </c>
      <c r="LL187" s="25">
        <f t="shared" si="515"/>
        <v>0</v>
      </c>
      <c r="LM187" s="25">
        <f t="shared" si="516"/>
        <v>0</v>
      </c>
      <c r="LN187" s="25">
        <f t="shared" si="625"/>
        <v>0</v>
      </c>
      <c r="LO187" s="25">
        <f t="shared" si="517"/>
        <v>0</v>
      </c>
      <c r="LP187" s="25">
        <f t="shared" si="518"/>
        <v>0</v>
      </c>
      <c r="LQ187" s="25">
        <f t="shared" si="626"/>
        <v>0</v>
      </c>
      <c r="LR187" s="25">
        <f t="shared" si="519"/>
        <v>0</v>
      </c>
      <c r="LS187" s="25">
        <f t="shared" si="520"/>
        <v>0</v>
      </c>
      <c r="LT187" s="25">
        <f t="shared" si="627"/>
        <v>0</v>
      </c>
      <c r="LU187" s="25">
        <f t="shared" si="521"/>
        <v>0</v>
      </c>
      <c r="LV187" s="25">
        <f t="shared" si="522"/>
        <v>0</v>
      </c>
      <c r="LW187" s="25">
        <f t="shared" si="628"/>
        <v>0</v>
      </c>
      <c r="LX187" s="25">
        <f t="shared" si="523"/>
        <v>0</v>
      </c>
      <c r="LY187" s="25">
        <f t="shared" si="524"/>
        <v>0</v>
      </c>
      <c r="LZ187" s="25">
        <f t="shared" si="629"/>
        <v>0</v>
      </c>
      <c r="MA187" s="25">
        <f t="shared" si="525"/>
        <v>0</v>
      </c>
      <c r="MB187" s="25">
        <f t="shared" si="526"/>
        <v>0</v>
      </c>
      <c r="MC187" s="25">
        <f t="shared" si="630"/>
        <v>0</v>
      </c>
      <c r="MD187" s="25">
        <f t="shared" si="527"/>
        <v>0</v>
      </c>
      <c r="ME187" s="25">
        <f t="shared" si="528"/>
        <v>0</v>
      </c>
      <c r="MF187" s="25">
        <f t="shared" si="631"/>
        <v>0</v>
      </c>
      <c r="MG187" s="25">
        <f t="shared" si="529"/>
        <v>0</v>
      </c>
      <c r="MH187" s="25">
        <f t="shared" si="530"/>
        <v>0</v>
      </c>
      <c r="MI187" s="25">
        <f t="shared" si="632"/>
        <v>0</v>
      </c>
      <c r="MJ187" s="25">
        <f t="shared" si="531"/>
        <v>0</v>
      </c>
      <c r="MK187" s="25">
        <f t="shared" si="532"/>
        <v>0</v>
      </c>
      <c r="ML187" s="25">
        <f t="shared" si="633"/>
        <v>0</v>
      </c>
      <c r="MM187" s="25">
        <f t="shared" si="533"/>
        <v>0</v>
      </c>
      <c r="MN187" s="25">
        <f t="shared" si="534"/>
        <v>0</v>
      </c>
      <c r="MO187" s="25">
        <f t="shared" si="634"/>
        <v>0</v>
      </c>
      <c r="MP187" s="25">
        <f t="shared" si="535"/>
        <v>0</v>
      </c>
      <c r="MQ187" s="25">
        <f t="shared" si="536"/>
        <v>0</v>
      </c>
      <c r="MR187" s="25">
        <f t="shared" si="635"/>
        <v>0</v>
      </c>
      <c r="MS187" s="29">
        <v>1.4</v>
      </c>
      <c r="MT187" s="29">
        <v>0</v>
      </c>
      <c r="MU187" s="29">
        <v>1</v>
      </c>
      <c r="MV187" s="29">
        <v>1</v>
      </c>
      <c r="MW187" s="25">
        <f t="shared" si="537"/>
        <v>1.4</v>
      </c>
      <c r="MX187" s="25">
        <f t="shared" si="538"/>
        <v>3.36</v>
      </c>
      <c r="MY187" s="25">
        <f t="shared" si="539"/>
        <v>0</v>
      </c>
      <c r="MZ187" s="25">
        <f t="shared" si="540"/>
        <v>0</v>
      </c>
      <c r="NA187" s="25">
        <f t="shared" si="541"/>
        <v>1.4</v>
      </c>
      <c r="NB187" s="25">
        <f t="shared" si="542"/>
        <v>3.36</v>
      </c>
      <c r="NC187" s="25">
        <f t="shared" si="543"/>
        <v>0</v>
      </c>
      <c r="ND187" s="25">
        <f t="shared" si="544"/>
        <v>0</v>
      </c>
      <c r="NE187" s="25">
        <f t="shared" si="636"/>
        <v>1.4</v>
      </c>
      <c r="NF187" s="25">
        <f t="shared" si="636"/>
        <v>3.36</v>
      </c>
      <c r="NG187" s="25">
        <f t="shared" si="636"/>
        <v>0</v>
      </c>
      <c r="NH187" s="25">
        <f t="shared" si="545"/>
        <v>0</v>
      </c>
      <c r="NI187" s="25">
        <f t="shared" si="546"/>
        <v>105.6</v>
      </c>
      <c r="NJ187" s="25">
        <f t="shared" si="547"/>
        <v>0</v>
      </c>
      <c r="NK187" s="25">
        <f t="shared" si="548"/>
        <v>105.6</v>
      </c>
      <c r="NL187" s="25">
        <f t="shared" si="549"/>
        <v>57.16</v>
      </c>
      <c r="NM187" s="25">
        <f t="shared" si="550"/>
        <v>0</v>
      </c>
      <c r="NN187" s="25">
        <f t="shared" si="637"/>
        <v>57.16</v>
      </c>
      <c r="NO187" s="25">
        <f t="shared" si="551"/>
        <v>0</v>
      </c>
      <c r="NP187" s="25">
        <f t="shared" si="552"/>
        <v>0</v>
      </c>
      <c r="NQ187" s="25">
        <f t="shared" si="638"/>
        <v>0</v>
      </c>
      <c r="NR187" s="25">
        <f t="shared" si="553"/>
        <v>0</v>
      </c>
      <c r="NS187" s="25">
        <f t="shared" si="554"/>
        <v>0</v>
      </c>
      <c r="NT187" s="25">
        <f t="shared" si="639"/>
        <v>0</v>
      </c>
      <c r="NU187" s="25">
        <f t="shared" si="555"/>
        <v>0</v>
      </c>
      <c r="NV187" s="25">
        <f t="shared" si="556"/>
        <v>0</v>
      </c>
      <c r="NW187" s="25">
        <f t="shared" si="640"/>
        <v>0</v>
      </c>
      <c r="NX187" s="25">
        <f t="shared" si="641"/>
        <v>57.16</v>
      </c>
      <c r="NY187" s="25">
        <f t="shared" si="641"/>
        <v>0</v>
      </c>
      <c r="NZ187" s="25">
        <f t="shared" si="642"/>
        <v>57.16</v>
      </c>
      <c r="OA187" s="25">
        <f t="shared" si="643"/>
        <v>48.44</v>
      </c>
      <c r="OB187" s="25">
        <f t="shared" si="643"/>
        <v>0</v>
      </c>
      <c r="OC187" s="25">
        <f t="shared" si="644"/>
        <v>48.44</v>
      </c>
      <c r="OD187" s="25">
        <f t="shared" si="645"/>
        <v>57.16</v>
      </c>
      <c r="OE187" s="25">
        <f t="shared" si="645"/>
        <v>0</v>
      </c>
      <c r="OF187" s="25">
        <f t="shared" si="645"/>
        <v>57.16</v>
      </c>
      <c r="OG187" s="25">
        <f t="shared" si="557"/>
        <v>0</v>
      </c>
      <c r="OH187" s="25">
        <f t="shared" si="558"/>
        <v>0</v>
      </c>
      <c r="OI187" s="25">
        <f t="shared" si="559"/>
        <v>0</v>
      </c>
      <c r="OJ187" s="25">
        <f t="shared" si="560"/>
        <v>0</v>
      </c>
      <c r="OK187" s="25">
        <f t="shared" si="561"/>
        <v>0</v>
      </c>
      <c r="OL187" s="25">
        <f t="shared" si="562"/>
        <v>0</v>
      </c>
      <c r="OM187" s="25">
        <f t="shared" si="646"/>
        <v>0</v>
      </c>
      <c r="ON187" s="25">
        <f t="shared" si="646"/>
        <v>0</v>
      </c>
      <c r="OO187" s="25">
        <f t="shared" si="646"/>
        <v>0</v>
      </c>
      <c r="OP187" s="25">
        <f t="shared" si="563"/>
        <v>0</v>
      </c>
      <c r="OQ187" s="25">
        <f t="shared" si="564"/>
        <v>0</v>
      </c>
      <c r="OR187" s="25">
        <f t="shared" si="647"/>
        <v>0</v>
      </c>
      <c r="OS187" s="19">
        <v>536088.72</v>
      </c>
      <c r="OT187" s="19">
        <v>2370370.7599999998</v>
      </c>
    </row>
    <row r="188" spans="1:410" ht="33" customHeight="1" x14ac:dyDescent="0.25">
      <c r="A188" s="18"/>
      <c r="B188" s="18" t="s">
        <v>939</v>
      </c>
      <c r="C188" s="18">
        <v>862.12</v>
      </c>
      <c r="D188" s="16" t="e">
        <f>_xlfn.IFNA(INDEX(#REF!,MATCH(E188,#REF!,0)),0)</f>
        <v>#REF!</v>
      </c>
      <c r="E188" s="18" t="s">
        <v>979</v>
      </c>
      <c r="F188" s="16" t="s">
        <v>765</v>
      </c>
      <c r="G188" s="16" t="s">
        <v>766</v>
      </c>
      <c r="H188" s="16" t="s">
        <v>767</v>
      </c>
      <c r="I188" s="16" t="s">
        <v>768</v>
      </c>
      <c r="J188" s="16" t="s">
        <v>769</v>
      </c>
      <c r="K188" s="16" t="s">
        <v>770</v>
      </c>
      <c r="L188" s="16" t="s">
        <v>771</v>
      </c>
      <c r="M188" s="18">
        <v>1.64</v>
      </c>
      <c r="N188" s="18">
        <v>1.94</v>
      </c>
      <c r="O188" s="18">
        <v>2.04</v>
      </c>
      <c r="P188" s="18">
        <v>2.34</v>
      </c>
      <c r="Q188" s="18">
        <v>0.1</v>
      </c>
      <c r="R188" s="18">
        <v>1.8399999999999999</v>
      </c>
      <c r="S188" s="18">
        <v>2.14</v>
      </c>
      <c r="T188" s="18">
        <v>0.2</v>
      </c>
      <c r="U188" s="18">
        <v>0</v>
      </c>
      <c r="V188" s="18">
        <v>0</v>
      </c>
      <c r="W188" s="18">
        <v>0</v>
      </c>
      <c r="X188" s="18">
        <v>1.64</v>
      </c>
      <c r="Y188" s="18">
        <v>1.9</v>
      </c>
      <c r="Z188" s="20">
        <f t="shared" si="565"/>
        <v>2.1</v>
      </c>
      <c r="AA188" s="18">
        <v>0.22</v>
      </c>
      <c r="AB188" s="18">
        <v>0</v>
      </c>
      <c r="AC188" s="18">
        <v>0</v>
      </c>
      <c r="AD188" s="18">
        <v>0</v>
      </c>
      <c r="AE188" s="18">
        <v>0</v>
      </c>
      <c r="AF188" s="18">
        <v>0</v>
      </c>
      <c r="AG188" s="18">
        <v>1.2</v>
      </c>
      <c r="AH188" s="18">
        <v>1.5</v>
      </c>
      <c r="AI188" s="20">
        <f t="shared" si="566"/>
        <v>2.25</v>
      </c>
      <c r="AJ188" s="18">
        <v>0</v>
      </c>
      <c r="AK188" s="18">
        <v>0</v>
      </c>
      <c r="AL188" s="20">
        <f t="shared" si="567"/>
        <v>0</v>
      </c>
      <c r="AM188" s="18">
        <v>1.64</v>
      </c>
      <c r="AN188" s="18">
        <v>1.5</v>
      </c>
      <c r="AO188" s="18">
        <v>0.15</v>
      </c>
      <c r="AP188" s="18">
        <v>0.22</v>
      </c>
      <c r="AQ188" s="18">
        <v>1.64</v>
      </c>
      <c r="AR188" s="18">
        <v>1.72</v>
      </c>
      <c r="AS188" s="18">
        <v>0.12</v>
      </c>
      <c r="AT188" s="18">
        <v>0.11</v>
      </c>
      <c r="AU188" s="18">
        <v>0</v>
      </c>
      <c r="AV188" s="18">
        <v>1</v>
      </c>
      <c r="AW188" s="18">
        <v>0</v>
      </c>
      <c r="AX188" s="18">
        <v>0</v>
      </c>
      <c r="AY188" s="18">
        <v>0</v>
      </c>
      <c r="AZ188" s="18">
        <v>0</v>
      </c>
      <c r="BA188" s="18">
        <v>0</v>
      </c>
      <c r="BB188" s="18">
        <v>0</v>
      </c>
      <c r="BC188" s="18">
        <v>0</v>
      </c>
      <c r="BD188" s="18">
        <v>0</v>
      </c>
      <c r="BE188" s="18">
        <v>2</v>
      </c>
      <c r="BF188" s="18">
        <v>0</v>
      </c>
      <c r="BG188" s="18">
        <v>0</v>
      </c>
      <c r="BH188" s="18">
        <v>0</v>
      </c>
      <c r="BI188" s="18">
        <v>0</v>
      </c>
      <c r="BJ188" s="18">
        <v>0</v>
      </c>
      <c r="BK188" s="18">
        <v>0</v>
      </c>
      <c r="BL188" s="18">
        <v>0</v>
      </c>
      <c r="BM188" s="18">
        <v>0</v>
      </c>
      <c r="BN188" s="18">
        <v>0</v>
      </c>
      <c r="BO188" s="18">
        <v>0</v>
      </c>
      <c r="BP188" s="18">
        <v>0</v>
      </c>
      <c r="BQ188" s="18">
        <v>0</v>
      </c>
      <c r="BR188" s="18">
        <v>0</v>
      </c>
      <c r="BS188" s="18">
        <v>0</v>
      </c>
      <c r="BT188" s="18">
        <v>0</v>
      </c>
      <c r="BU188" s="18">
        <v>0</v>
      </c>
      <c r="BV188" s="18">
        <v>0</v>
      </c>
      <c r="BW188" s="18">
        <v>0</v>
      </c>
      <c r="BX188" s="18">
        <v>0</v>
      </c>
      <c r="BY188" s="18">
        <v>0</v>
      </c>
      <c r="BZ188" s="18">
        <v>0</v>
      </c>
      <c r="CA188" s="16" t="e">
        <f>_xlfn.IFNA(IF(RIGHT(D188,2)="=G",0,INDEX(#REF!,MATCH(E188,#REF!,0))),0)</f>
        <v>#REF!</v>
      </c>
      <c r="CB188" s="16" t="s">
        <v>776</v>
      </c>
      <c r="CC188" s="18">
        <v>0</v>
      </c>
      <c r="CD188" s="18">
        <v>0</v>
      </c>
      <c r="CE188" s="18">
        <v>1.4</v>
      </c>
      <c r="CF188" s="18">
        <v>0.85</v>
      </c>
      <c r="CG188" s="18">
        <v>0.12</v>
      </c>
      <c r="CH188" s="18">
        <v>2</v>
      </c>
      <c r="CI188" s="16" t="s">
        <v>98</v>
      </c>
      <c r="CJ188" s="18">
        <v>0</v>
      </c>
      <c r="CK188" s="20">
        <f t="shared" si="432"/>
        <v>2.7</v>
      </c>
      <c r="CL188" s="20">
        <f t="shared" si="568"/>
        <v>2.7</v>
      </c>
      <c r="CM188" s="18">
        <v>43.65</v>
      </c>
      <c r="CN188" s="18">
        <v>42.51</v>
      </c>
      <c r="CO188" s="18">
        <v>41.670999999999999</v>
      </c>
      <c r="CP188" s="22">
        <f t="shared" si="433"/>
        <v>42.51</v>
      </c>
      <c r="CQ188" s="22">
        <f t="shared" si="434"/>
        <v>39.81</v>
      </c>
      <c r="CR188" s="22">
        <f t="shared" si="569"/>
        <v>2.7</v>
      </c>
      <c r="CS188" s="22">
        <f t="shared" si="435"/>
        <v>39.909999999999997</v>
      </c>
      <c r="CT188" s="22">
        <f t="shared" si="436"/>
        <v>40.11</v>
      </c>
      <c r="CU188" s="18">
        <v>40.11</v>
      </c>
      <c r="CV188" s="22">
        <f t="shared" si="570"/>
        <v>2.1</v>
      </c>
      <c r="CW188" s="22">
        <f t="shared" si="437"/>
        <v>0</v>
      </c>
      <c r="CX188" s="22">
        <f t="shared" si="438"/>
        <v>0</v>
      </c>
      <c r="CY188" s="22">
        <f t="shared" si="439"/>
        <v>42.24</v>
      </c>
      <c r="CZ188" s="22">
        <f t="shared" si="440"/>
        <v>42.39</v>
      </c>
      <c r="DA188" s="18">
        <v>42.51</v>
      </c>
      <c r="DB188" s="20">
        <f t="shared" si="571"/>
        <v>2.7</v>
      </c>
      <c r="DC188" s="20">
        <f t="shared" si="572"/>
        <v>0</v>
      </c>
      <c r="DD188" s="20">
        <f t="shared" si="573"/>
        <v>2.7</v>
      </c>
      <c r="DE188" s="20">
        <f t="shared" si="441"/>
        <v>0.1</v>
      </c>
      <c r="DF188" s="20">
        <f t="shared" si="442"/>
        <v>0.2</v>
      </c>
      <c r="DG188" s="20">
        <f t="shared" si="443"/>
        <v>2.37</v>
      </c>
      <c r="DH188" s="20">
        <f t="shared" si="444"/>
        <v>0</v>
      </c>
      <c r="DI188" s="20">
        <f t="shared" si="445"/>
        <v>0</v>
      </c>
      <c r="DJ188" s="20">
        <f t="shared" si="446"/>
        <v>0</v>
      </c>
      <c r="DK188" s="20">
        <f t="shared" si="574"/>
        <v>2.67</v>
      </c>
      <c r="DL188" s="20">
        <f t="shared" si="575"/>
        <v>0</v>
      </c>
      <c r="DM188" s="20">
        <f t="shared" si="576"/>
        <v>3.0000000000000249E-2</v>
      </c>
      <c r="DN188" s="20">
        <f t="shared" si="577"/>
        <v>0</v>
      </c>
      <c r="DO188" s="18">
        <v>2.54</v>
      </c>
      <c r="DP188" s="18">
        <v>0</v>
      </c>
      <c r="DQ188" s="18">
        <v>1</v>
      </c>
      <c r="DR188" s="18">
        <v>1</v>
      </c>
      <c r="DS188" s="25">
        <f t="shared" si="578"/>
        <v>2.54</v>
      </c>
      <c r="DT188" s="25">
        <f t="shared" si="579"/>
        <v>0</v>
      </c>
      <c r="DU188" s="25">
        <f t="shared" si="580"/>
        <v>6.86</v>
      </c>
      <c r="DV188" s="25">
        <f t="shared" si="581"/>
        <v>0</v>
      </c>
      <c r="DW188" s="25">
        <f t="shared" si="582"/>
        <v>6.86</v>
      </c>
      <c r="DX188" s="25">
        <f t="shared" si="583"/>
        <v>13.99</v>
      </c>
      <c r="DY188" s="25">
        <f t="shared" si="584"/>
        <v>0</v>
      </c>
      <c r="DZ188" s="25">
        <f t="shared" si="585"/>
        <v>13.99</v>
      </c>
      <c r="EA188" s="25">
        <f t="shared" si="586"/>
        <v>8.81</v>
      </c>
      <c r="EB188" s="25">
        <f t="shared" si="587"/>
        <v>0</v>
      </c>
      <c r="EC188" s="25">
        <f t="shared" si="588"/>
        <v>8.81</v>
      </c>
      <c r="ED188" s="25">
        <f t="shared" si="589"/>
        <v>5.18</v>
      </c>
      <c r="EE188" s="25">
        <f t="shared" si="589"/>
        <v>0</v>
      </c>
      <c r="EF188" s="25">
        <f t="shared" si="590"/>
        <v>5.18</v>
      </c>
      <c r="EG188" s="25">
        <f t="shared" si="591"/>
        <v>8.81</v>
      </c>
      <c r="EH188" s="25">
        <f t="shared" si="591"/>
        <v>0</v>
      </c>
      <c r="EI188" s="25">
        <f t="shared" si="592"/>
        <v>8.81</v>
      </c>
      <c r="EJ188" s="18">
        <v>862.12</v>
      </c>
      <c r="EK188" s="18">
        <v>834.49</v>
      </c>
      <c r="EL188" s="18" t="s">
        <v>979</v>
      </c>
      <c r="EM188" s="18" t="s">
        <v>980</v>
      </c>
      <c r="EN188" s="16" t="s">
        <v>774</v>
      </c>
      <c r="EO188" s="16" t="s">
        <v>132</v>
      </c>
      <c r="EP188" s="16" t="e">
        <f>IF(OR(EN188="Cống tròn",EN188="Cống hộp",EN188="Ống nhựa"),INDEX(#REF!,MATCH(E188,#REF!,0)),IF(OR(EN188="Rãnh xây",EN188="Rãnh bê tông"),INDEX(#REF!,MATCH(E188,#REF!,0)),0))</f>
        <v>#REF!</v>
      </c>
      <c r="EQ188" s="18">
        <v>31.26</v>
      </c>
      <c r="ER188" s="18">
        <v>1</v>
      </c>
      <c r="ES188" s="25">
        <f t="shared" si="593"/>
        <v>31</v>
      </c>
      <c r="ET188" s="1" t="e">
        <f>_xlfn.IFNA(IF(EN188="Cống tròn",INDEX(#REF!,MATCH(E188,#REF!,0)),IF(EN188="Cống hộp",INDEX(#REF!,MATCH(E188,#REF!,0)),EU188&amp;" ,"&amp;EV188)),0)</f>
        <v>#REF!</v>
      </c>
      <c r="EU188" s="16" t="s">
        <v>769</v>
      </c>
      <c r="EV188" s="16" t="s">
        <v>775</v>
      </c>
      <c r="EW188" s="16" t="e">
        <f>_xlfn.IFNA(INDEX(#REF!,MATCH(E188,#REF!,0)),0)</f>
        <v>#REF!</v>
      </c>
      <c r="EX188" s="16"/>
      <c r="EY188" s="18">
        <v>0</v>
      </c>
      <c r="EZ188" s="18">
        <v>0</v>
      </c>
      <c r="FA188" s="18">
        <v>0</v>
      </c>
      <c r="FB188" s="19">
        <v>0</v>
      </c>
      <c r="FC188" s="19">
        <v>0</v>
      </c>
      <c r="FD188" s="25">
        <f t="shared" si="447"/>
        <v>0</v>
      </c>
      <c r="FE188" s="25">
        <f t="shared" si="594"/>
        <v>0</v>
      </c>
      <c r="FF188" s="18">
        <v>0.1</v>
      </c>
      <c r="FG188" s="18">
        <v>2</v>
      </c>
      <c r="FH188" s="18">
        <v>1</v>
      </c>
      <c r="FI188" s="25">
        <f t="shared" si="595"/>
        <v>1.2</v>
      </c>
      <c r="FJ188" s="18">
        <v>0</v>
      </c>
      <c r="FK188" s="18">
        <v>0</v>
      </c>
      <c r="FL188" s="18">
        <v>0.2</v>
      </c>
      <c r="FM188" s="18">
        <v>1.4</v>
      </c>
      <c r="FN188" s="18">
        <v>0</v>
      </c>
      <c r="FO188" s="25">
        <f t="shared" si="596"/>
        <v>1.4</v>
      </c>
      <c r="FP188" s="18">
        <v>1.4999999999999999E-2</v>
      </c>
      <c r="FQ188" s="18">
        <v>1</v>
      </c>
      <c r="FR188" s="25">
        <f t="shared" si="448"/>
        <v>30</v>
      </c>
      <c r="FS188" s="25">
        <f t="shared" si="449"/>
        <v>0.435</v>
      </c>
      <c r="FT188" s="25">
        <f t="shared" si="450"/>
        <v>30.434999999999999</v>
      </c>
      <c r="FU188" s="25">
        <f t="shared" si="451"/>
        <v>-0.82500000000000284</v>
      </c>
      <c r="FV188" s="25" t="str">
        <f t="shared" si="597"/>
        <v>Thêm 01</v>
      </c>
      <c r="FW188" s="25">
        <f t="shared" si="598"/>
        <v>0.19</v>
      </c>
      <c r="FX188" s="16"/>
      <c r="FY188" s="16"/>
      <c r="FZ188" s="16"/>
      <c r="GA188" s="16"/>
      <c r="GB188" s="19">
        <v>0</v>
      </c>
      <c r="GC188" s="19">
        <v>0</v>
      </c>
      <c r="GD188" s="19">
        <v>0</v>
      </c>
      <c r="GE188" s="19">
        <v>0</v>
      </c>
      <c r="GF188" s="19">
        <v>0</v>
      </c>
      <c r="GG188" s="19">
        <v>0</v>
      </c>
      <c r="GH188" s="19">
        <v>0</v>
      </c>
      <c r="GI188" s="19">
        <v>0</v>
      </c>
      <c r="GJ188" s="19">
        <v>0</v>
      </c>
      <c r="GK188" s="19">
        <v>0</v>
      </c>
      <c r="GL188" s="25">
        <f t="shared" si="452"/>
        <v>0</v>
      </c>
      <c r="GM188" s="25">
        <f t="shared" si="599"/>
        <v>0</v>
      </c>
      <c r="GN188" s="19">
        <v>0</v>
      </c>
      <c r="GO188" s="19">
        <v>0</v>
      </c>
      <c r="GP188" s="19">
        <v>0</v>
      </c>
      <c r="GQ188" s="19">
        <v>0</v>
      </c>
      <c r="GR188" s="1" t="e">
        <f>_xlfn.IFNA(INDEX(#REF!,MATCH(E188,#REF!,0)),0)</f>
        <v>#REF!</v>
      </c>
      <c r="GS188" s="16"/>
      <c r="GT188" s="18">
        <v>0</v>
      </c>
      <c r="GU188" s="18">
        <v>0</v>
      </c>
      <c r="GV188" s="18">
        <v>0</v>
      </c>
      <c r="GW188" s="18">
        <v>0</v>
      </c>
      <c r="GX188" s="25">
        <f t="shared" si="453"/>
        <v>0</v>
      </c>
      <c r="GY188" s="25">
        <f t="shared" si="454"/>
        <v>0</v>
      </c>
      <c r="GZ188" s="25">
        <f t="shared" si="600"/>
        <v>0</v>
      </c>
      <c r="HA188" s="1" t="e" cm="1">
        <f t="array" ref="HA188">INDEX(#REF!,MATCH(EJ188&amp;EK188&amp;HD188&amp;HE188&amp;HF188,#REF!&amp;#REF!&amp;#REF!&amp;#REF!&amp;#REF!,0))</f>
        <v>#REF!</v>
      </c>
      <c r="HB188" s="16"/>
      <c r="HC188" s="25">
        <f t="shared" si="601"/>
        <v>0</v>
      </c>
      <c r="HD188" s="18">
        <v>0</v>
      </c>
      <c r="HE188" s="18">
        <v>0</v>
      </c>
      <c r="HF188" s="18">
        <v>0</v>
      </c>
      <c r="HG188" s="1" t="e" cm="1">
        <f t="array" ref="HG188">INDEX(#REF!,MATCH(EJ188&amp;EK188&amp;HJ188&amp;HK188&amp;HL188,#REF!&amp;#REF!&amp;#REF!&amp;#REF!&amp;#REF!,0))</f>
        <v>#REF!</v>
      </c>
      <c r="HH188" s="16"/>
      <c r="HI188" s="25">
        <f t="shared" si="602"/>
        <v>0</v>
      </c>
      <c r="HJ188" s="25">
        <f t="shared" si="603"/>
        <v>0</v>
      </c>
      <c r="HK188" s="19">
        <v>0</v>
      </c>
      <c r="HL188" s="19">
        <v>0</v>
      </c>
      <c r="HM188" s="18">
        <v>0.01</v>
      </c>
      <c r="HN188" s="18">
        <v>1</v>
      </c>
      <c r="HO188" s="25">
        <f t="shared" si="604"/>
        <v>0</v>
      </c>
      <c r="HP188" s="25">
        <f t="shared" si="605"/>
        <v>0</v>
      </c>
      <c r="HQ188" s="25">
        <f t="shared" si="606"/>
        <v>0</v>
      </c>
      <c r="HR188" s="25">
        <f t="shared" si="607"/>
        <v>0</v>
      </c>
      <c r="HS188" s="25">
        <f t="shared" si="608"/>
        <v>0</v>
      </c>
      <c r="HT188" s="19">
        <v>0</v>
      </c>
      <c r="HU188" s="19">
        <v>0</v>
      </c>
      <c r="HV188" s="19">
        <v>0</v>
      </c>
      <c r="HW188" s="25">
        <f t="shared" si="609"/>
        <v>0</v>
      </c>
      <c r="HX188" s="19">
        <v>0</v>
      </c>
      <c r="HY188" s="19">
        <v>0</v>
      </c>
      <c r="HZ188" s="18">
        <v>42.51</v>
      </c>
      <c r="IA188" s="20">
        <f>ROUND(IF(EN188="Cống tròn",IF(EN188="Cống tròn",IF(EU188="Không có móng",IQ188-FF188,IF(EU188="Đế",IP188-FN188,IF(OR(EU188="Móng bê tông",EU188="Móng bê tông kết hợp đế"),II188-FJ188,0))),0),IF(EN188="Cống hộp",IF(AND(EN188="Cống hộp",EU188="Không có móng"),IQ188-GF188,IF(AND(EN188="Cống hộp",EU188="Móng bê tông"),IJ188-GB188,0)),IF(OR(EN188="Rãnh xây",EN188="Rãnh bê tông"),IF(OR(EN188="Rãnh xây",EN188="Rãnh bê tông"),IK188-GB188,0),IF(EN188="Ống nhựa",IF(AND(EN188="Ống nhựa",EU188="Không đắp cát"),IQ188-HT188,IF(AND(EN188="Ống nhựa",EU188="Đắp cát"),IH188-HX188,0)),IF(EN188="Rãnh thang",IF(EN188="Rãnh thang",IF(EU188="Móng bê tông",#REF!-#REF!,IQ188),0),0))))),2)</f>
        <v>40.11</v>
      </c>
      <c r="IB188" s="20">
        <f t="shared" si="610"/>
        <v>2.3999999999999986</v>
      </c>
      <c r="IC188" s="20">
        <f t="shared" si="455"/>
        <v>40.109999999999992</v>
      </c>
      <c r="ID188" s="20">
        <f t="shared" si="456"/>
        <v>0</v>
      </c>
      <c r="IE188" s="20">
        <f t="shared" si="457"/>
        <v>0</v>
      </c>
      <c r="IF188" s="20">
        <f t="shared" si="458"/>
        <v>0</v>
      </c>
      <c r="IG188" s="20">
        <f>IF(EN188="Rãnh thang",IF(AND(EN188="Rãnh thang",EU188="Móng bê tông"),IQ188-#REF!,0),IF(EN188="Ống nhựa",IF(AND(EN188="Ống nhựa",EU188="Đắp cát"),IQ188-HT188,0),IF(EN188="Cống tròn",IF(EN188="Cống tròn",IF(OR(EU188="Móng bê tông",EU188="Móng bê tông kết hợp đế"),IM188-FL188,0),0),IF(EN188="Cống hộp",IF(AND(EN188="Cống hộp",EU188="Móng bê tông"),IN188-GD188,0),IF(OR(EN188="Rãnh xây",EN188="Rãnh bê tông"),IF(AND(EN188="Rãnh xây",EU188="Móng bê tông"),IO188-GD188,IF(AND(EN188="Rãnh bê tông",EU188="Móng bê tông"),IO188-GD188,0)),0)))))</f>
        <v>40.109999999999992</v>
      </c>
      <c r="IH188" s="20">
        <f t="shared" si="459"/>
        <v>0</v>
      </c>
      <c r="II188" s="20">
        <f t="shared" si="460"/>
        <v>40.109999999999992</v>
      </c>
      <c r="IJ188" s="20">
        <f t="shared" si="461"/>
        <v>0</v>
      </c>
      <c r="IK188" s="20">
        <f t="shared" si="462"/>
        <v>0</v>
      </c>
      <c r="IL188" s="20">
        <f t="shared" si="463"/>
        <v>40.309999999999995</v>
      </c>
      <c r="IM188" s="20">
        <f t="shared" si="464"/>
        <v>40.309999999999995</v>
      </c>
      <c r="IN188" s="20">
        <f t="shared" si="465"/>
        <v>0</v>
      </c>
      <c r="IO188" s="20">
        <f t="shared" si="466"/>
        <v>0</v>
      </c>
      <c r="IP188" s="20">
        <f t="shared" si="467"/>
        <v>0</v>
      </c>
      <c r="IQ188" s="18">
        <v>40.409999999999997</v>
      </c>
      <c r="IR188" s="25">
        <f t="shared" si="611"/>
        <v>0</v>
      </c>
      <c r="IS188" s="25">
        <f t="shared" si="468"/>
        <v>0</v>
      </c>
      <c r="IT188" s="25">
        <f t="shared" si="469"/>
        <v>0</v>
      </c>
      <c r="IU188" s="25">
        <f>ROUND(IF(EN188="Cống tròn",IF(EN188="Cống tròn",IV188+FF188,0),IF(EN188="Cống hộp",IF(EN188="Cống hộp",IV188+GP188,0),IF(OR(EN188="Rãnh xây",EN188="Rãnh bê tông"),IF(OR(EN188="Rãnh xây",EN188="Rãnh bê tông"),IV188+GP188,0),IF(EN188="ống nhựa",IF(EN188="Ống nhựa",IV188+HT188,0),IF(EN188="Rãnh thang",IF(EN188="Rãnh thang",IQ188+#REF!,0),0))))),2)</f>
        <v>40.57</v>
      </c>
      <c r="IV188" s="18">
        <v>40.47</v>
      </c>
      <c r="IW188" s="25">
        <f t="shared" si="470"/>
        <v>40.57</v>
      </c>
      <c r="IX188" s="25">
        <f t="shared" si="471"/>
        <v>0</v>
      </c>
      <c r="IY188" s="25">
        <f t="shared" si="472"/>
        <v>0</v>
      </c>
      <c r="IZ188" s="25">
        <f t="shared" si="473"/>
        <v>0</v>
      </c>
      <c r="JA188" s="25">
        <f t="shared" si="474"/>
        <v>0</v>
      </c>
      <c r="JB188" s="18">
        <v>41.57</v>
      </c>
      <c r="JC188" s="20">
        <f>ROUND(IF(EN188="Cống tròn",IF(EN188="Cống tròn",IF(EU188="Không có móng",JS188-FF188,IF(EU188="Đế",JR188-FN188,IF(OR(EU188="Móng bê tông",EU188="Móng bê tông kết hợp đế"),JK188-FJ188,0))),0),IF(EN188="Cống hộp",IF(AND(EN188="Cống hộp",EU188="Không có móng"),JS188-GF188,IF(AND(EN188="Cống hộp",EU188="Móng bê tông"),JL188-GB188,0)),IF(OR(EN188="Rãnh xây",EN188="Rãnh bê tông"),IF(OR(EN188="Rãnh xây",EN188="Rãnh bê tông"),JM188-GB188,0),IF(EN188="Ống nhựa",IF(AND(EN188="Ống nhựa",EU188="Không đắp cát"),JS188-HT188,IF(AND(EN188="Ống nhựa",EU188="Đắp cát"),JJ188-HX188,0)),IF(EN188="Rãnh thang",IF(EN188="Rãnh thang",IF(EU188="Móng bê tông",#REF!-#REF!,JS188),0),0))))),2)</f>
        <v>39.17</v>
      </c>
      <c r="JD188" s="20">
        <f t="shared" si="612"/>
        <v>2.3999999999999986</v>
      </c>
      <c r="JE188" s="20">
        <f t="shared" si="475"/>
        <v>39.169999999999995</v>
      </c>
      <c r="JF188" s="20">
        <f t="shared" si="476"/>
        <v>0</v>
      </c>
      <c r="JG188" s="20">
        <f t="shared" si="477"/>
        <v>0</v>
      </c>
      <c r="JH188" s="20">
        <f t="shared" si="478"/>
        <v>0</v>
      </c>
      <c r="JI188" s="20">
        <f>IF(EN188="Rãnh thang",IF(AND(EN188="Rãnh thang",EU188="Móng bê tông"),JS188-#REF!,0),IF(EN188="Ống nhựa",IF(AND(EN188="Ống nhựa",EU188="Đắp cát"),JS188-HT188,0),IF(EN188="Cống tròn",IF(EN188="Cống tròn",IF(OR(EU188="Móng bê tông",EU188="Móng bê tông kết hợp đế"),JO188-FL188,0),0),IF(EN188="Cống hộp",IF(AND(EN188="Cống hộp",EU188="Móng bê tông"),JP188-GD188,0),IF(OR(EN188="Rãnh xây",EN188="Rãnh bê tông"),IF(AND(EN188="Rãnh xây",EU188="Móng bê tông"),JQ188-GD188,IF(AND(EN188="Rãnh bê tông",EU188="Móng bê tông"),JQ188-GD188,0)),0)))))</f>
        <v>39.169999999999995</v>
      </c>
      <c r="JJ188" s="20">
        <f t="shared" si="479"/>
        <v>0</v>
      </c>
      <c r="JK188" s="20">
        <f t="shared" si="480"/>
        <v>39.169999999999995</v>
      </c>
      <c r="JL188" s="20">
        <f t="shared" si="481"/>
        <v>0</v>
      </c>
      <c r="JM188" s="20">
        <f t="shared" si="482"/>
        <v>0</v>
      </c>
      <c r="JN188" s="20">
        <f t="shared" si="483"/>
        <v>39.369999999999997</v>
      </c>
      <c r="JO188" s="20">
        <f t="shared" si="484"/>
        <v>39.369999999999997</v>
      </c>
      <c r="JP188" s="20">
        <f t="shared" si="485"/>
        <v>0</v>
      </c>
      <c r="JQ188" s="20">
        <f t="shared" si="486"/>
        <v>0</v>
      </c>
      <c r="JR188" s="20">
        <f t="shared" si="487"/>
        <v>0</v>
      </c>
      <c r="JS188" s="26">
        <v>39.47</v>
      </c>
      <c r="JT188" s="25">
        <f t="shared" si="613"/>
        <v>0</v>
      </c>
      <c r="JU188" s="25">
        <f t="shared" si="488"/>
        <v>0</v>
      </c>
      <c r="JV188" s="25">
        <f t="shared" si="489"/>
        <v>0</v>
      </c>
      <c r="JW188" s="25">
        <f>ROUND(IF(EN188="Cống tròn",IF(EN188="Cống tròn",JX188+FF188,0),IF(EN188="Cống hộp",IF(EN188="Cống hộp",JX188+GP188,0),IF(OR(EN188="Rãnh xây",EN188="Rãnh bê tông"),IF(OR(EN188="Rãnh xây",EN188="Rãnh bê tông"),JX188+GP188,0),IF(EN188="ống nhựa",IF(EN188="Ống nhựa",JX188+HT188,0),IF(EN188="Rãnh thang",IF(EN188="Rãnh thang",JS188+#REF!,0),0))))),2)</f>
        <v>40.57</v>
      </c>
      <c r="JX188" s="27">
        <v>40.47</v>
      </c>
      <c r="JY188" s="25">
        <f t="shared" si="490"/>
        <v>40.57</v>
      </c>
      <c r="JZ188" s="25">
        <f t="shared" si="491"/>
        <v>0</v>
      </c>
      <c r="KA188" s="25">
        <f t="shared" si="492"/>
        <v>0</v>
      </c>
      <c r="KB188" s="25">
        <f t="shared" si="493"/>
        <v>0</v>
      </c>
      <c r="KC188" s="25">
        <f t="shared" si="494"/>
        <v>0</v>
      </c>
      <c r="KD188" s="28" t="s">
        <v>98</v>
      </c>
      <c r="KE188" s="27">
        <v>0</v>
      </c>
      <c r="KF188" s="25">
        <f t="shared" si="495"/>
        <v>2.3999999999999986</v>
      </c>
      <c r="KG188" s="25">
        <f t="shared" si="614"/>
        <v>2.3999999999999986</v>
      </c>
      <c r="KH188" s="27">
        <v>0</v>
      </c>
      <c r="KI188" s="25">
        <f t="shared" si="496"/>
        <v>2.3999999999999986</v>
      </c>
      <c r="KJ188" s="25">
        <f t="shared" si="615"/>
        <v>2.3999999999999986</v>
      </c>
      <c r="KK188" s="25">
        <f t="shared" si="497"/>
        <v>0</v>
      </c>
      <c r="KL188" s="25">
        <f t="shared" si="498"/>
        <v>0</v>
      </c>
      <c r="KM188" s="25">
        <f t="shared" si="616"/>
        <v>0</v>
      </c>
      <c r="KN188" s="25">
        <f t="shared" si="499"/>
        <v>0</v>
      </c>
      <c r="KO188" s="25">
        <f t="shared" si="500"/>
        <v>0</v>
      </c>
      <c r="KP188" s="25">
        <f t="shared" si="617"/>
        <v>0</v>
      </c>
      <c r="KQ188" s="25">
        <f t="shared" si="501"/>
        <v>0.2</v>
      </c>
      <c r="KR188" s="25">
        <f t="shared" si="502"/>
        <v>0.2</v>
      </c>
      <c r="KS188" s="25">
        <f t="shared" si="618"/>
        <v>0.2</v>
      </c>
      <c r="KT188" s="25">
        <f t="shared" si="503"/>
        <v>0</v>
      </c>
      <c r="KU188" s="25">
        <f t="shared" si="504"/>
        <v>0</v>
      </c>
      <c r="KV188" s="25">
        <f t="shared" si="619"/>
        <v>0</v>
      </c>
      <c r="KW188" s="25">
        <f t="shared" si="505"/>
        <v>0</v>
      </c>
      <c r="KX188" s="25">
        <f t="shared" si="506"/>
        <v>0</v>
      </c>
      <c r="KY188" s="25">
        <f t="shared" si="620"/>
        <v>0</v>
      </c>
      <c r="KZ188" s="25">
        <f t="shared" si="507"/>
        <v>0</v>
      </c>
      <c r="LA188" s="25">
        <f t="shared" si="508"/>
        <v>0</v>
      </c>
      <c r="LB188" s="25">
        <f t="shared" si="621"/>
        <v>0</v>
      </c>
      <c r="LC188" s="25">
        <f t="shared" si="509"/>
        <v>1.4</v>
      </c>
      <c r="LD188" s="25">
        <f t="shared" si="510"/>
        <v>1.4</v>
      </c>
      <c r="LE188" s="25">
        <f t="shared" si="622"/>
        <v>1.4</v>
      </c>
      <c r="LF188" s="25">
        <f t="shared" si="511"/>
        <v>0</v>
      </c>
      <c r="LG188" s="25">
        <f t="shared" si="512"/>
        <v>0</v>
      </c>
      <c r="LH188" s="25">
        <f t="shared" si="623"/>
        <v>0</v>
      </c>
      <c r="LI188" s="25">
        <f t="shared" si="513"/>
        <v>0</v>
      </c>
      <c r="LJ188" s="25">
        <f t="shared" si="514"/>
        <v>0</v>
      </c>
      <c r="LK188" s="25">
        <f t="shared" si="624"/>
        <v>0</v>
      </c>
      <c r="LL188" s="25">
        <f t="shared" si="515"/>
        <v>0</v>
      </c>
      <c r="LM188" s="25">
        <f t="shared" si="516"/>
        <v>0</v>
      </c>
      <c r="LN188" s="25">
        <f t="shared" si="625"/>
        <v>0</v>
      </c>
      <c r="LO188" s="25">
        <f t="shared" si="517"/>
        <v>0</v>
      </c>
      <c r="LP188" s="25">
        <f t="shared" si="518"/>
        <v>0</v>
      </c>
      <c r="LQ188" s="25">
        <f t="shared" si="626"/>
        <v>0</v>
      </c>
      <c r="LR188" s="25">
        <f t="shared" si="519"/>
        <v>0</v>
      </c>
      <c r="LS188" s="25">
        <f t="shared" si="520"/>
        <v>0</v>
      </c>
      <c r="LT188" s="25">
        <f t="shared" si="627"/>
        <v>0</v>
      </c>
      <c r="LU188" s="25">
        <f t="shared" si="521"/>
        <v>0</v>
      </c>
      <c r="LV188" s="25">
        <f t="shared" si="522"/>
        <v>0</v>
      </c>
      <c r="LW188" s="25">
        <f t="shared" si="628"/>
        <v>0</v>
      </c>
      <c r="LX188" s="25">
        <f t="shared" si="523"/>
        <v>0</v>
      </c>
      <c r="LY188" s="25">
        <f t="shared" si="524"/>
        <v>0</v>
      </c>
      <c r="LZ188" s="25">
        <f t="shared" si="629"/>
        <v>0</v>
      </c>
      <c r="MA188" s="25">
        <f t="shared" si="525"/>
        <v>0</v>
      </c>
      <c r="MB188" s="25">
        <f t="shared" si="526"/>
        <v>0</v>
      </c>
      <c r="MC188" s="25">
        <f t="shared" si="630"/>
        <v>0</v>
      </c>
      <c r="MD188" s="25">
        <f t="shared" si="527"/>
        <v>0</v>
      </c>
      <c r="ME188" s="25">
        <f t="shared" si="528"/>
        <v>0</v>
      </c>
      <c r="MF188" s="25">
        <f t="shared" si="631"/>
        <v>0</v>
      </c>
      <c r="MG188" s="25">
        <f t="shared" si="529"/>
        <v>0</v>
      </c>
      <c r="MH188" s="25">
        <f t="shared" si="530"/>
        <v>0</v>
      </c>
      <c r="MI188" s="25">
        <f t="shared" si="632"/>
        <v>0</v>
      </c>
      <c r="MJ188" s="25">
        <f t="shared" si="531"/>
        <v>0</v>
      </c>
      <c r="MK188" s="25">
        <f t="shared" si="532"/>
        <v>0</v>
      </c>
      <c r="ML188" s="25">
        <f t="shared" si="633"/>
        <v>0</v>
      </c>
      <c r="MM188" s="25">
        <f t="shared" si="533"/>
        <v>0</v>
      </c>
      <c r="MN188" s="25">
        <f t="shared" si="534"/>
        <v>0</v>
      </c>
      <c r="MO188" s="25">
        <f t="shared" si="634"/>
        <v>0</v>
      </c>
      <c r="MP188" s="25">
        <f t="shared" si="535"/>
        <v>0</v>
      </c>
      <c r="MQ188" s="25">
        <f t="shared" si="536"/>
        <v>0</v>
      </c>
      <c r="MR188" s="25">
        <f t="shared" si="635"/>
        <v>0</v>
      </c>
      <c r="MS188" s="29">
        <v>1.4</v>
      </c>
      <c r="MT188" s="29">
        <v>0</v>
      </c>
      <c r="MU188" s="29">
        <v>1</v>
      </c>
      <c r="MV188" s="29">
        <v>1</v>
      </c>
      <c r="MW188" s="25">
        <f t="shared" si="537"/>
        <v>1.4</v>
      </c>
      <c r="MX188" s="25">
        <f t="shared" si="538"/>
        <v>3.36</v>
      </c>
      <c r="MY188" s="25">
        <f t="shared" si="539"/>
        <v>0</v>
      </c>
      <c r="MZ188" s="25">
        <f t="shared" si="540"/>
        <v>0</v>
      </c>
      <c r="NA188" s="25">
        <f t="shared" si="541"/>
        <v>1.4</v>
      </c>
      <c r="NB188" s="25">
        <f t="shared" si="542"/>
        <v>3.36</v>
      </c>
      <c r="NC188" s="25">
        <f t="shared" si="543"/>
        <v>0</v>
      </c>
      <c r="ND188" s="25">
        <f t="shared" si="544"/>
        <v>0</v>
      </c>
      <c r="NE188" s="25">
        <f t="shared" si="636"/>
        <v>1.4</v>
      </c>
      <c r="NF188" s="25">
        <f t="shared" si="636"/>
        <v>3.36</v>
      </c>
      <c r="NG188" s="25">
        <f t="shared" si="636"/>
        <v>0</v>
      </c>
      <c r="NH188" s="25">
        <f t="shared" si="545"/>
        <v>0</v>
      </c>
      <c r="NI188" s="25">
        <f t="shared" si="546"/>
        <v>105.03</v>
      </c>
      <c r="NJ188" s="25">
        <f t="shared" si="547"/>
        <v>0</v>
      </c>
      <c r="NK188" s="25">
        <f t="shared" si="548"/>
        <v>105.03</v>
      </c>
      <c r="NL188" s="25">
        <f t="shared" si="549"/>
        <v>56.85</v>
      </c>
      <c r="NM188" s="25">
        <f t="shared" si="550"/>
        <v>0</v>
      </c>
      <c r="NN188" s="25">
        <f t="shared" si="637"/>
        <v>56.85</v>
      </c>
      <c r="NO188" s="25">
        <f t="shared" si="551"/>
        <v>0</v>
      </c>
      <c r="NP188" s="25">
        <f t="shared" si="552"/>
        <v>0</v>
      </c>
      <c r="NQ188" s="25">
        <f t="shared" si="638"/>
        <v>0</v>
      </c>
      <c r="NR188" s="25">
        <f t="shared" si="553"/>
        <v>0</v>
      </c>
      <c r="NS188" s="25">
        <f t="shared" si="554"/>
        <v>0</v>
      </c>
      <c r="NT188" s="25">
        <f t="shared" si="639"/>
        <v>0</v>
      </c>
      <c r="NU188" s="25">
        <f t="shared" si="555"/>
        <v>0</v>
      </c>
      <c r="NV188" s="25">
        <f t="shared" si="556"/>
        <v>0</v>
      </c>
      <c r="NW188" s="25">
        <f t="shared" si="640"/>
        <v>0</v>
      </c>
      <c r="NX188" s="25">
        <f t="shared" si="641"/>
        <v>56.85</v>
      </c>
      <c r="NY188" s="25">
        <f t="shared" si="641"/>
        <v>0</v>
      </c>
      <c r="NZ188" s="25">
        <f t="shared" si="642"/>
        <v>56.85</v>
      </c>
      <c r="OA188" s="25">
        <f t="shared" si="643"/>
        <v>48.18</v>
      </c>
      <c r="OB188" s="25">
        <f t="shared" si="643"/>
        <v>0</v>
      </c>
      <c r="OC188" s="25">
        <f t="shared" si="644"/>
        <v>48.18</v>
      </c>
      <c r="OD188" s="25">
        <f t="shared" si="645"/>
        <v>56.85</v>
      </c>
      <c r="OE188" s="25">
        <f t="shared" si="645"/>
        <v>0</v>
      </c>
      <c r="OF188" s="25">
        <f t="shared" si="645"/>
        <v>56.85</v>
      </c>
      <c r="OG188" s="25">
        <f t="shared" si="557"/>
        <v>0</v>
      </c>
      <c r="OH188" s="25">
        <f t="shared" si="558"/>
        <v>0</v>
      </c>
      <c r="OI188" s="25">
        <f t="shared" si="559"/>
        <v>0</v>
      </c>
      <c r="OJ188" s="25">
        <f t="shared" si="560"/>
        <v>0</v>
      </c>
      <c r="OK188" s="25">
        <f t="shared" si="561"/>
        <v>0</v>
      </c>
      <c r="OL188" s="25">
        <f t="shared" si="562"/>
        <v>0</v>
      </c>
      <c r="OM188" s="25">
        <f t="shared" si="646"/>
        <v>0</v>
      </c>
      <c r="ON188" s="25">
        <f t="shared" si="646"/>
        <v>0</v>
      </c>
      <c r="OO188" s="25">
        <f t="shared" si="646"/>
        <v>0</v>
      </c>
      <c r="OP188" s="25">
        <f t="shared" si="563"/>
        <v>0</v>
      </c>
      <c r="OQ188" s="25">
        <f t="shared" si="564"/>
        <v>0</v>
      </c>
      <c r="OR188" s="25">
        <f t="shared" si="647"/>
        <v>0</v>
      </c>
      <c r="OS188" s="19">
        <v>536111.75</v>
      </c>
      <c r="OT188" s="19">
        <v>2370348.2999999998</v>
      </c>
    </row>
    <row r="189" spans="1:410" ht="33" customHeight="1" x14ac:dyDescent="0.25">
      <c r="A189" s="18"/>
      <c r="B189" s="18" t="s">
        <v>939</v>
      </c>
      <c r="C189" s="18">
        <v>834.49</v>
      </c>
      <c r="D189" s="16" t="e">
        <f>_xlfn.IFNA(INDEX(#REF!,MATCH(E189,#REF!,0)),0)</f>
        <v>#REF!</v>
      </c>
      <c r="E189" s="18" t="s">
        <v>980</v>
      </c>
      <c r="F189" s="16" t="s">
        <v>765</v>
      </c>
      <c r="G189" s="16" t="s">
        <v>766</v>
      </c>
      <c r="H189" s="16" t="s">
        <v>767</v>
      </c>
      <c r="I189" s="16" t="s">
        <v>768</v>
      </c>
      <c r="J189" s="16" t="s">
        <v>769</v>
      </c>
      <c r="K189" s="16" t="s">
        <v>770</v>
      </c>
      <c r="L189" s="16" t="s">
        <v>771</v>
      </c>
      <c r="M189" s="18">
        <v>1.64</v>
      </c>
      <c r="N189" s="18">
        <v>1.94</v>
      </c>
      <c r="O189" s="18">
        <v>2.04</v>
      </c>
      <c r="P189" s="18">
        <v>2.34</v>
      </c>
      <c r="Q189" s="18">
        <v>0.1</v>
      </c>
      <c r="R189" s="18">
        <v>1.8399999999999999</v>
      </c>
      <c r="S189" s="18">
        <v>2.14</v>
      </c>
      <c r="T189" s="18">
        <v>0.2</v>
      </c>
      <c r="U189" s="18">
        <v>0</v>
      </c>
      <c r="V189" s="18">
        <v>0</v>
      </c>
      <c r="W189" s="18">
        <v>0</v>
      </c>
      <c r="X189" s="18">
        <v>1.64</v>
      </c>
      <c r="Y189" s="18">
        <v>1.9</v>
      </c>
      <c r="Z189" s="20">
        <f t="shared" si="565"/>
        <v>2.1</v>
      </c>
      <c r="AA189" s="18">
        <v>0.22</v>
      </c>
      <c r="AB189" s="18">
        <v>0</v>
      </c>
      <c r="AC189" s="18">
        <v>0</v>
      </c>
      <c r="AD189" s="18">
        <v>0</v>
      </c>
      <c r="AE189" s="18">
        <v>0</v>
      </c>
      <c r="AF189" s="18">
        <v>0</v>
      </c>
      <c r="AG189" s="18">
        <v>1.2</v>
      </c>
      <c r="AH189" s="18">
        <v>1.5</v>
      </c>
      <c r="AI189" s="20">
        <f t="shared" si="566"/>
        <v>2.25</v>
      </c>
      <c r="AJ189" s="18">
        <v>0</v>
      </c>
      <c r="AK189" s="18">
        <v>0</v>
      </c>
      <c r="AL189" s="20">
        <f t="shared" si="567"/>
        <v>0</v>
      </c>
      <c r="AM189" s="18">
        <v>1.64</v>
      </c>
      <c r="AN189" s="18">
        <v>1.5</v>
      </c>
      <c r="AO189" s="18">
        <v>0.15</v>
      </c>
      <c r="AP189" s="18">
        <v>0.22</v>
      </c>
      <c r="AQ189" s="18">
        <v>1.64</v>
      </c>
      <c r="AR189" s="18">
        <v>1.72</v>
      </c>
      <c r="AS189" s="18">
        <v>0.12</v>
      </c>
      <c r="AT189" s="18">
        <v>0.11</v>
      </c>
      <c r="AU189" s="18">
        <v>0</v>
      </c>
      <c r="AV189" s="18">
        <v>1</v>
      </c>
      <c r="AW189" s="18">
        <v>0</v>
      </c>
      <c r="AX189" s="18">
        <v>0</v>
      </c>
      <c r="AY189" s="18">
        <v>0</v>
      </c>
      <c r="AZ189" s="18">
        <v>0</v>
      </c>
      <c r="BA189" s="18">
        <v>0</v>
      </c>
      <c r="BB189" s="18">
        <v>0</v>
      </c>
      <c r="BC189" s="18">
        <v>0</v>
      </c>
      <c r="BD189" s="18">
        <v>0</v>
      </c>
      <c r="BE189" s="18">
        <v>2</v>
      </c>
      <c r="BF189" s="18">
        <v>0</v>
      </c>
      <c r="BG189" s="18">
        <v>0</v>
      </c>
      <c r="BH189" s="18">
        <v>0</v>
      </c>
      <c r="BI189" s="18">
        <v>0</v>
      </c>
      <c r="BJ189" s="18">
        <v>0</v>
      </c>
      <c r="BK189" s="18">
        <v>0</v>
      </c>
      <c r="BL189" s="18">
        <v>0</v>
      </c>
      <c r="BM189" s="18">
        <v>0</v>
      </c>
      <c r="BN189" s="18">
        <v>0</v>
      </c>
      <c r="BO189" s="18">
        <v>0</v>
      </c>
      <c r="BP189" s="18">
        <v>0</v>
      </c>
      <c r="BQ189" s="18">
        <v>0</v>
      </c>
      <c r="BR189" s="18">
        <v>0</v>
      </c>
      <c r="BS189" s="18">
        <v>0</v>
      </c>
      <c r="BT189" s="18">
        <v>0</v>
      </c>
      <c r="BU189" s="18">
        <v>0</v>
      </c>
      <c r="BV189" s="18">
        <v>0</v>
      </c>
      <c r="BW189" s="18">
        <v>0</v>
      </c>
      <c r="BX189" s="18">
        <v>0</v>
      </c>
      <c r="BY189" s="18">
        <v>0</v>
      </c>
      <c r="BZ189" s="18">
        <v>0</v>
      </c>
      <c r="CA189" s="16" t="e">
        <f>_xlfn.IFNA(IF(RIGHT(D189,2)="=G",0,INDEX(#REF!,MATCH(E189,#REF!,0))),0)</f>
        <v>#REF!</v>
      </c>
      <c r="CB189" s="16" t="s">
        <v>776</v>
      </c>
      <c r="CC189" s="18">
        <v>0</v>
      </c>
      <c r="CD189" s="18">
        <v>0</v>
      </c>
      <c r="CE189" s="18">
        <v>1.4</v>
      </c>
      <c r="CF189" s="18">
        <v>0.85</v>
      </c>
      <c r="CG189" s="18">
        <v>0.12</v>
      </c>
      <c r="CH189" s="18">
        <v>2</v>
      </c>
      <c r="CI189" s="16" t="s">
        <v>98</v>
      </c>
      <c r="CJ189" s="18">
        <v>0</v>
      </c>
      <c r="CK189" s="20">
        <f t="shared" si="432"/>
        <v>2.7</v>
      </c>
      <c r="CL189" s="20">
        <f t="shared" si="568"/>
        <v>2.7</v>
      </c>
      <c r="CM189" s="18">
        <v>46.13</v>
      </c>
      <c r="CN189" s="18">
        <v>41.57</v>
      </c>
      <c r="CO189" s="18">
        <v>40.731000000000002</v>
      </c>
      <c r="CP189" s="22">
        <f t="shared" si="433"/>
        <v>41.57</v>
      </c>
      <c r="CQ189" s="22">
        <f t="shared" si="434"/>
        <v>38.869999999999997</v>
      </c>
      <c r="CR189" s="22">
        <f t="shared" si="569"/>
        <v>2.7</v>
      </c>
      <c r="CS189" s="22">
        <f t="shared" si="435"/>
        <v>38.97</v>
      </c>
      <c r="CT189" s="22">
        <f t="shared" si="436"/>
        <v>39.17</v>
      </c>
      <c r="CU189" s="18">
        <v>39.17</v>
      </c>
      <c r="CV189" s="22">
        <f t="shared" si="570"/>
        <v>2.1</v>
      </c>
      <c r="CW189" s="22">
        <f t="shared" si="437"/>
        <v>0</v>
      </c>
      <c r="CX189" s="22">
        <f t="shared" si="438"/>
        <v>0</v>
      </c>
      <c r="CY189" s="22">
        <f t="shared" si="439"/>
        <v>41.3</v>
      </c>
      <c r="CZ189" s="22">
        <f t="shared" si="440"/>
        <v>41.45</v>
      </c>
      <c r="DA189" s="18">
        <v>41.57</v>
      </c>
      <c r="DB189" s="20">
        <f t="shared" si="571"/>
        <v>2.7</v>
      </c>
      <c r="DC189" s="20">
        <f t="shared" si="572"/>
        <v>0</v>
      </c>
      <c r="DD189" s="20">
        <f t="shared" si="573"/>
        <v>2.7</v>
      </c>
      <c r="DE189" s="20">
        <f t="shared" si="441"/>
        <v>0.1</v>
      </c>
      <c r="DF189" s="20">
        <f t="shared" si="442"/>
        <v>0.2</v>
      </c>
      <c r="DG189" s="20">
        <f t="shared" si="443"/>
        <v>2.37</v>
      </c>
      <c r="DH189" s="20">
        <f t="shared" si="444"/>
        <v>0</v>
      </c>
      <c r="DI189" s="20">
        <f t="shared" si="445"/>
        <v>0</v>
      </c>
      <c r="DJ189" s="20">
        <f t="shared" si="446"/>
        <v>0</v>
      </c>
      <c r="DK189" s="20">
        <f t="shared" si="574"/>
        <v>2.67</v>
      </c>
      <c r="DL189" s="20">
        <f t="shared" si="575"/>
        <v>0</v>
      </c>
      <c r="DM189" s="20">
        <f t="shared" si="576"/>
        <v>3.0000000000000249E-2</v>
      </c>
      <c r="DN189" s="20">
        <f t="shared" si="577"/>
        <v>0</v>
      </c>
      <c r="DO189" s="18">
        <v>2.54</v>
      </c>
      <c r="DP189" s="18">
        <v>0</v>
      </c>
      <c r="DQ189" s="18">
        <v>1</v>
      </c>
      <c r="DR189" s="18">
        <v>1</v>
      </c>
      <c r="DS189" s="25">
        <f t="shared" si="578"/>
        <v>2.54</v>
      </c>
      <c r="DT189" s="25">
        <f t="shared" si="579"/>
        <v>0</v>
      </c>
      <c r="DU189" s="25">
        <f t="shared" si="580"/>
        <v>6.86</v>
      </c>
      <c r="DV189" s="25">
        <f t="shared" si="581"/>
        <v>0</v>
      </c>
      <c r="DW189" s="25">
        <f t="shared" si="582"/>
        <v>6.86</v>
      </c>
      <c r="DX189" s="25">
        <f t="shared" si="583"/>
        <v>13.99</v>
      </c>
      <c r="DY189" s="25">
        <f t="shared" si="584"/>
        <v>0</v>
      </c>
      <c r="DZ189" s="25">
        <f t="shared" si="585"/>
        <v>13.99</v>
      </c>
      <c r="EA189" s="25">
        <f t="shared" si="586"/>
        <v>8.81</v>
      </c>
      <c r="EB189" s="25">
        <f t="shared" si="587"/>
        <v>0</v>
      </c>
      <c r="EC189" s="25">
        <f t="shared" si="588"/>
        <v>8.81</v>
      </c>
      <c r="ED189" s="25">
        <f t="shared" si="589"/>
        <v>5.18</v>
      </c>
      <c r="EE189" s="25">
        <f t="shared" si="589"/>
        <v>0</v>
      </c>
      <c r="EF189" s="25">
        <f t="shared" si="590"/>
        <v>5.18</v>
      </c>
      <c r="EG189" s="25">
        <f t="shared" si="591"/>
        <v>8.81</v>
      </c>
      <c r="EH189" s="25">
        <f t="shared" si="591"/>
        <v>0</v>
      </c>
      <c r="EI189" s="25">
        <f t="shared" si="592"/>
        <v>8.81</v>
      </c>
      <c r="EJ189" s="18">
        <v>834.49</v>
      </c>
      <c r="EK189" s="18">
        <v>795.79</v>
      </c>
      <c r="EL189" s="18" t="s">
        <v>980</v>
      </c>
      <c r="EM189" s="18" t="s">
        <v>981</v>
      </c>
      <c r="EN189" s="16" t="s">
        <v>774</v>
      </c>
      <c r="EO189" s="16" t="s">
        <v>132</v>
      </c>
      <c r="EP189" s="16" t="e">
        <f>IF(OR(EN189="Cống tròn",EN189="Cống hộp",EN189="Ống nhựa"),INDEX(#REF!,MATCH(E189,#REF!,0)),IF(OR(EN189="Rãnh xây",EN189="Rãnh bê tông"),INDEX(#REF!,MATCH(E189,#REF!,0)),0))</f>
        <v>#REF!</v>
      </c>
      <c r="EQ189" s="18">
        <v>37.500000000000043</v>
      </c>
      <c r="ER189" s="18">
        <v>1</v>
      </c>
      <c r="ES189" s="25">
        <f t="shared" si="593"/>
        <v>37</v>
      </c>
      <c r="ET189" s="1" t="e">
        <f>_xlfn.IFNA(IF(EN189="Cống tròn",INDEX(#REF!,MATCH(E189,#REF!,0)),IF(EN189="Cống hộp",INDEX(#REF!,MATCH(E189,#REF!,0)),EU189&amp;" ,"&amp;EV189)),0)</f>
        <v>#REF!</v>
      </c>
      <c r="EU189" s="16" t="s">
        <v>769</v>
      </c>
      <c r="EV189" s="16" t="s">
        <v>775</v>
      </c>
      <c r="EW189" s="16" t="e">
        <f>_xlfn.IFNA(INDEX(#REF!,MATCH(E189,#REF!,0)),0)</f>
        <v>#REF!</v>
      </c>
      <c r="EX189" s="16"/>
      <c r="EY189" s="18">
        <v>0</v>
      </c>
      <c r="EZ189" s="18">
        <v>0</v>
      </c>
      <c r="FA189" s="18">
        <v>0</v>
      </c>
      <c r="FB189" s="19">
        <v>0</v>
      </c>
      <c r="FC189" s="19">
        <v>0</v>
      </c>
      <c r="FD189" s="25">
        <f t="shared" si="447"/>
        <v>0</v>
      </c>
      <c r="FE189" s="25">
        <f t="shared" si="594"/>
        <v>0</v>
      </c>
      <c r="FF189" s="18">
        <v>0.1</v>
      </c>
      <c r="FG189" s="18">
        <v>2</v>
      </c>
      <c r="FH189" s="18">
        <v>1</v>
      </c>
      <c r="FI189" s="25">
        <f t="shared" si="595"/>
        <v>1.2</v>
      </c>
      <c r="FJ189" s="18">
        <v>0</v>
      </c>
      <c r="FK189" s="18">
        <v>0</v>
      </c>
      <c r="FL189" s="18">
        <v>0.2</v>
      </c>
      <c r="FM189" s="18">
        <v>1.4</v>
      </c>
      <c r="FN189" s="18">
        <v>0</v>
      </c>
      <c r="FO189" s="25">
        <f t="shared" si="596"/>
        <v>1.4</v>
      </c>
      <c r="FP189" s="18">
        <v>1.4999999999999999E-2</v>
      </c>
      <c r="FQ189" s="18">
        <v>1</v>
      </c>
      <c r="FR189" s="25">
        <f t="shared" si="448"/>
        <v>36</v>
      </c>
      <c r="FS189" s="25">
        <f t="shared" si="449"/>
        <v>0.52500000000000002</v>
      </c>
      <c r="FT189" s="25">
        <f t="shared" si="450"/>
        <v>36.524999999999999</v>
      </c>
      <c r="FU189" s="25">
        <f t="shared" si="451"/>
        <v>-0.97500000000004405</v>
      </c>
      <c r="FV189" s="25" t="str">
        <f t="shared" si="597"/>
        <v>Thêm 01</v>
      </c>
      <c r="FW189" s="25">
        <f t="shared" si="598"/>
        <v>0.04</v>
      </c>
      <c r="FX189" s="16"/>
      <c r="FY189" s="16"/>
      <c r="FZ189" s="16"/>
      <c r="GA189" s="16"/>
      <c r="GB189" s="19">
        <v>0</v>
      </c>
      <c r="GC189" s="19">
        <v>0</v>
      </c>
      <c r="GD189" s="19">
        <v>0</v>
      </c>
      <c r="GE189" s="19">
        <v>0</v>
      </c>
      <c r="GF189" s="19">
        <v>0</v>
      </c>
      <c r="GG189" s="19">
        <v>0</v>
      </c>
      <c r="GH189" s="19">
        <v>0</v>
      </c>
      <c r="GI189" s="19">
        <v>0</v>
      </c>
      <c r="GJ189" s="19">
        <v>0</v>
      </c>
      <c r="GK189" s="19">
        <v>0</v>
      </c>
      <c r="GL189" s="25">
        <f t="shared" si="452"/>
        <v>0</v>
      </c>
      <c r="GM189" s="25">
        <f t="shared" si="599"/>
        <v>0</v>
      </c>
      <c r="GN189" s="19">
        <v>0</v>
      </c>
      <c r="GO189" s="19">
        <v>0</v>
      </c>
      <c r="GP189" s="19">
        <v>0</v>
      </c>
      <c r="GQ189" s="19">
        <v>0</v>
      </c>
      <c r="GR189" s="1" t="e">
        <f>_xlfn.IFNA(INDEX(#REF!,MATCH(E189,#REF!,0)),0)</f>
        <v>#REF!</v>
      </c>
      <c r="GS189" s="16"/>
      <c r="GT189" s="18">
        <v>0</v>
      </c>
      <c r="GU189" s="18">
        <v>0</v>
      </c>
      <c r="GV189" s="18">
        <v>0</v>
      </c>
      <c r="GW189" s="18">
        <v>0</v>
      </c>
      <c r="GX189" s="25">
        <f t="shared" si="453"/>
        <v>0</v>
      </c>
      <c r="GY189" s="25">
        <f t="shared" si="454"/>
        <v>0</v>
      </c>
      <c r="GZ189" s="25">
        <f t="shared" si="600"/>
        <v>0</v>
      </c>
      <c r="HA189" s="1" t="e" cm="1">
        <f t="array" ref="HA189">INDEX(#REF!,MATCH(EJ189&amp;EK189&amp;HD189&amp;HE189&amp;HF189,#REF!&amp;#REF!&amp;#REF!&amp;#REF!&amp;#REF!,0))</f>
        <v>#REF!</v>
      </c>
      <c r="HB189" s="16"/>
      <c r="HC189" s="25">
        <f t="shared" si="601"/>
        <v>0</v>
      </c>
      <c r="HD189" s="18">
        <v>0</v>
      </c>
      <c r="HE189" s="18">
        <v>0</v>
      </c>
      <c r="HF189" s="18">
        <v>0</v>
      </c>
      <c r="HG189" s="1" t="e" cm="1">
        <f t="array" ref="HG189">INDEX(#REF!,MATCH(EJ189&amp;EK189&amp;HJ189&amp;HK189&amp;HL189,#REF!&amp;#REF!&amp;#REF!&amp;#REF!&amp;#REF!,0))</f>
        <v>#REF!</v>
      </c>
      <c r="HH189" s="16"/>
      <c r="HI189" s="25">
        <f t="shared" si="602"/>
        <v>0</v>
      </c>
      <c r="HJ189" s="25">
        <f t="shared" si="603"/>
        <v>0</v>
      </c>
      <c r="HK189" s="19">
        <v>0</v>
      </c>
      <c r="HL189" s="19">
        <v>0</v>
      </c>
      <c r="HM189" s="18">
        <v>0.01</v>
      </c>
      <c r="HN189" s="18">
        <v>1</v>
      </c>
      <c r="HO189" s="25">
        <f t="shared" si="604"/>
        <v>0</v>
      </c>
      <c r="HP189" s="25">
        <f t="shared" si="605"/>
        <v>0</v>
      </c>
      <c r="HQ189" s="25">
        <f t="shared" si="606"/>
        <v>0</v>
      </c>
      <c r="HR189" s="25">
        <f t="shared" si="607"/>
        <v>0</v>
      </c>
      <c r="HS189" s="25">
        <f t="shared" si="608"/>
        <v>0</v>
      </c>
      <c r="HT189" s="19">
        <v>0</v>
      </c>
      <c r="HU189" s="19">
        <v>0</v>
      </c>
      <c r="HV189" s="19">
        <v>0</v>
      </c>
      <c r="HW189" s="25">
        <f t="shared" si="609"/>
        <v>0</v>
      </c>
      <c r="HX189" s="19">
        <v>0</v>
      </c>
      <c r="HY189" s="19">
        <v>0</v>
      </c>
      <c r="HZ189" s="18">
        <v>41.57</v>
      </c>
      <c r="IA189" s="20">
        <f>ROUND(IF(EN189="Cống tròn",IF(EN189="Cống tròn",IF(EU189="Không có móng",IQ189-FF189,IF(EU189="Đế",IP189-FN189,IF(OR(EU189="Móng bê tông",EU189="Móng bê tông kết hợp đế"),II189-FJ189,0))),0),IF(EN189="Cống hộp",IF(AND(EN189="Cống hộp",EU189="Không có móng"),IQ189-GF189,IF(AND(EN189="Cống hộp",EU189="Móng bê tông"),IJ189-GB189,0)),IF(OR(EN189="Rãnh xây",EN189="Rãnh bê tông"),IF(OR(EN189="Rãnh xây",EN189="Rãnh bê tông"),IK189-GB189,0),IF(EN189="Ống nhựa",IF(AND(EN189="Ống nhựa",EU189="Không đắp cát"),IQ189-HT189,IF(AND(EN189="Ống nhựa",EU189="Đắp cát"),IH189-HX189,0)),IF(EN189="Rãnh thang",IF(EN189="Rãnh thang",IF(EU189="Móng bê tông",#REF!-#REF!,IQ189),0),0))))),2)</f>
        <v>39.17</v>
      </c>
      <c r="IB189" s="20">
        <f t="shared" si="610"/>
        <v>2.3999999999999986</v>
      </c>
      <c r="IC189" s="20">
        <f t="shared" si="455"/>
        <v>39.169999999999995</v>
      </c>
      <c r="ID189" s="20">
        <f t="shared" si="456"/>
        <v>0</v>
      </c>
      <c r="IE189" s="20">
        <f t="shared" si="457"/>
        <v>0</v>
      </c>
      <c r="IF189" s="20">
        <f t="shared" si="458"/>
        <v>0</v>
      </c>
      <c r="IG189" s="20">
        <f>IF(EN189="Rãnh thang",IF(AND(EN189="Rãnh thang",EU189="Móng bê tông"),IQ189-#REF!,0),IF(EN189="Ống nhựa",IF(AND(EN189="Ống nhựa",EU189="Đắp cát"),IQ189-HT189,0),IF(EN189="Cống tròn",IF(EN189="Cống tròn",IF(OR(EU189="Móng bê tông",EU189="Móng bê tông kết hợp đế"),IM189-FL189,0),0),IF(EN189="Cống hộp",IF(AND(EN189="Cống hộp",EU189="Móng bê tông"),IN189-GD189,0),IF(OR(EN189="Rãnh xây",EN189="Rãnh bê tông"),IF(AND(EN189="Rãnh xây",EU189="Móng bê tông"),IO189-GD189,IF(AND(EN189="Rãnh bê tông",EU189="Móng bê tông"),IO189-GD189,0)),0)))))</f>
        <v>39.169999999999995</v>
      </c>
      <c r="IH189" s="20">
        <f t="shared" si="459"/>
        <v>0</v>
      </c>
      <c r="II189" s="20">
        <f t="shared" si="460"/>
        <v>39.169999999999995</v>
      </c>
      <c r="IJ189" s="20">
        <f t="shared" si="461"/>
        <v>0</v>
      </c>
      <c r="IK189" s="20">
        <f t="shared" si="462"/>
        <v>0</v>
      </c>
      <c r="IL189" s="20">
        <f t="shared" si="463"/>
        <v>39.369999999999997</v>
      </c>
      <c r="IM189" s="20">
        <f t="shared" si="464"/>
        <v>39.369999999999997</v>
      </c>
      <c r="IN189" s="20">
        <f t="shared" si="465"/>
        <v>0</v>
      </c>
      <c r="IO189" s="20">
        <f t="shared" si="466"/>
        <v>0</v>
      </c>
      <c r="IP189" s="20">
        <f t="shared" si="467"/>
        <v>0</v>
      </c>
      <c r="IQ189" s="18">
        <v>39.47</v>
      </c>
      <c r="IR189" s="25">
        <f t="shared" si="611"/>
        <v>0</v>
      </c>
      <c r="IS189" s="25">
        <f t="shared" si="468"/>
        <v>0</v>
      </c>
      <c r="IT189" s="25">
        <f t="shared" si="469"/>
        <v>0</v>
      </c>
      <c r="IU189" s="25">
        <f>ROUND(IF(EN189="Cống tròn",IF(EN189="Cống tròn",IV189+FF189,0),IF(EN189="Cống hộp",IF(EN189="Cống hộp",IV189+GP189,0),IF(OR(EN189="Rãnh xây",EN189="Rãnh bê tông"),IF(OR(EN189="Rãnh xây",EN189="Rãnh bê tông"),IV189+GP189,0),IF(EN189="ống nhựa",IF(EN189="Ống nhựa",IV189+HT189,0),IF(EN189="Rãnh thang",IF(EN189="Rãnh thang",IQ189+#REF!,0),0))))),2)</f>
        <v>38.93</v>
      </c>
      <c r="IV189" s="18">
        <v>38.83</v>
      </c>
      <c r="IW189" s="25">
        <f t="shared" si="470"/>
        <v>38.93</v>
      </c>
      <c r="IX189" s="25">
        <f t="shared" si="471"/>
        <v>0</v>
      </c>
      <c r="IY189" s="25">
        <f t="shared" si="472"/>
        <v>0</v>
      </c>
      <c r="IZ189" s="25">
        <f t="shared" si="473"/>
        <v>0</v>
      </c>
      <c r="JA189" s="25">
        <f t="shared" si="474"/>
        <v>0</v>
      </c>
      <c r="JB189" s="18">
        <v>39.93</v>
      </c>
      <c r="JC189" s="20">
        <f>ROUND(IF(EN189="Cống tròn",IF(EN189="Cống tròn",IF(EU189="Không có móng",JS189-FF189,IF(EU189="Đế",JR189-FN189,IF(OR(EU189="Móng bê tông",EU189="Móng bê tông kết hợp đế"),JK189-FJ189,0))),0),IF(EN189="Cống hộp",IF(AND(EN189="Cống hộp",EU189="Không có móng"),JS189-GF189,IF(AND(EN189="Cống hộp",EU189="Móng bê tông"),JL189-GB189,0)),IF(OR(EN189="Rãnh xây",EN189="Rãnh bê tông"),IF(OR(EN189="Rãnh xây",EN189="Rãnh bê tông"),JM189-GB189,0),IF(EN189="Ống nhựa",IF(AND(EN189="Ống nhựa",EU189="Không đắp cát"),JS189-HT189,IF(AND(EN189="Ống nhựa",EU189="Đắp cát"),JJ189-HX189,0)),IF(EN189="Rãnh thang",IF(EN189="Rãnh thang",IF(EU189="Móng bê tông",#REF!-#REF!,JS189),0),0))))),2)</f>
        <v>37.53</v>
      </c>
      <c r="JD189" s="20">
        <f t="shared" si="612"/>
        <v>2.3999999999999986</v>
      </c>
      <c r="JE189" s="20">
        <f t="shared" si="475"/>
        <v>37.529999999999994</v>
      </c>
      <c r="JF189" s="20">
        <f t="shared" si="476"/>
        <v>0</v>
      </c>
      <c r="JG189" s="20">
        <f t="shared" si="477"/>
        <v>0</v>
      </c>
      <c r="JH189" s="20">
        <f t="shared" si="478"/>
        <v>0</v>
      </c>
      <c r="JI189" s="20">
        <f>IF(EN189="Rãnh thang",IF(AND(EN189="Rãnh thang",EU189="Móng bê tông"),JS189-#REF!,0),IF(EN189="Ống nhựa",IF(AND(EN189="Ống nhựa",EU189="Đắp cát"),JS189-HT189,0),IF(EN189="Cống tròn",IF(EN189="Cống tròn",IF(OR(EU189="Móng bê tông",EU189="Móng bê tông kết hợp đế"),JO189-FL189,0),0),IF(EN189="Cống hộp",IF(AND(EN189="Cống hộp",EU189="Móng bê tông"),JP189-GD189,0),IF(OR(EN189="Rãnh xây",EN189="Rãnh bê tông"),IF(AND(EN189="Rãnh xây",EU189="Móng bê tông"),JQ189-GD189,IF(AND(EN189="Rãnh bê tông",EU189="Móng bê tông"),JQ189-GD189,0)),0)))))</f>
        <v>37.529999999999994</v>
      </c>
      <c r="JJ189" s="20">
        <f t="shared" si="479"/>
        <v>0</v>
      </c>
      <c r="JK189" s="20">
        <f t="shared" si="480"/>
        <v>37.529999999999994</v>
      </c>
      <c r="JL189" s="20">
        <f t="shared" si="481"/>
        <v>0</v>
      </c>
      <c r="JM189" s="20">
        <f t="shared" si="482"/>
        <v>0</v>
      </c>
      <c r="JN189" s="20">
        <f t="shared" si="483"/>
        <v>37.729999999999997</v>
      </c>
      <c r="JO189" s="20">
        <f t="shared" si="484"/>
        <v>37.729999999999997</v>
      </c>
      <c r="JP189" s="20">
        <f t="shared" si="485"/>
        <v>0</v>
      </c>
      <c r="JQ189" s="20">
        <f t="shared" si="486"/>
        <v>0</v>
      </c>
      <c r="JR189" s="20">
        <f t="shared" si="487"/>
        <v>0</v>
      </c>
      <c r="JS189" s="26">
        <v>37.83</v>
      </c>
      <c r="JT189" s="25">
        <f t="shared" si="613"/>
        <v>0</v>
      </c>
      <c r="JU189" s="25">
        <f t="shared" si="488"/>
        <v>0</v>
      </c>
      <c r="JV189" s="25">
        <f t="shared" si="489"/>
        <v>0</v>
      </c>
      <c r="JW189" s="25">
        <f>ROUND(IF(EN189="Cống tròn",IF(EN189="Cống tròn",JX189+FF189,0),IF(EN189="Cống hộp",IF(EN189="Cống hộp",JX189+GP189,0),IF(OR(EN189="Rãnh xây",EN189="Rãnh bê tông"),IF(OR(EN189="Rãnh xây",EN189="Rãnh bê tông"),JX189+GP189,0),IF(EN189="ống nhựa",IF(EN189="Ống nhựa",JX189+HT189,0),IF(EN189="Rãnh thang",IF(EN189="Rãnh thang",JS189+#REF!,0),0))))),2)</f>
        <v>38.93</v>
      </c>
      <c r="JX189" s="27">
        <v>38.83</v>
      </c>
      <c r="JY189" s="25">
        <f t="shared" si="490"/>
        <v>38.93</v>
      </c>
      <c r="JZ189" s="25">
        <f t="shared" si="491"/>
        <v>0</v>
      </c>
      <c r="KA189" s="25">
        <f t="shared" si="492"/>
        <v>0</v>
      </c>
      <c r="KB189" s="25">
        <f t="shared" si="493"/>
        <v>0</v>
      </c>
      <c r="KC189" s="25">
        <f t="shared" si="494"/>
        <v>0</v>
      </c>
      <c r="KD189" s="28" t="s">
        <v>98</v>
      </c>
      <c r="KE189" s="27">
        <v>0</v>
      </c>
      <c r="KF189" s="25">
        <f t="shared" si="495"/>
        <v>2.3999999999999986</v>
      </c>
      <c r="KG189" s="25">
        <f t="shared" si="614"/>
        <v>2.3999999999999986</v>
      </c>
      <c r="KH189" s="27">
        <v>0</v>
      </c>
      <c r="KI189" s="25">
        <f t="shared" si="496"/>
        <v>2.3999999999999986</v>
      </c>
      <c r="KJ189" s="25">
        <f t="shared" si="615"/>
        <v>2.3999999999999986</v>
      </c>
      <c r="KK189" s="25">
        <f t="shared" si="497"/>
        <v>0</v>
      </c>
      <c r="KL189" s="25">
        <f t="shared" si="498"/>
        <v>0</v>
      </c>
      <c r="KM189" s="25">
        <f t="shared" si="616"/>
        <v>0</v>
      </c>
      <c r="KN189" s="25">
        <f t="shared" si="499"/>
        <v>0</v>
      </c>
      <c r="KO189" s="25">
        <f t="shared" si="500"/>
        <v>0</v>
      </c>
      <c r="KP189" s="25">
        <f t="shared" si="617"/>
        <v>0</v>
      </c>
      <c r="KQ189" s="25">
        <f t="shared" si="501"/>
        <v>0.2</v>
      </c>
      <c r="KR189" s="25">
        <f t="shared" si="502"/>
        <v>0.2</v>
      </c>
      <c r="KS189" s="25">
        <f t="shared" si="618"/>
        <v>0.2</v>
      </c>
      <c r="KT189" s="25">
        <f t="shared" si="503"/>
        <v>0</v>
      </c>
      <c r="KU189" s="25">
        <f t="shared" si="504"/>
        <v>0</v>
      </c>
      <c r="KV189" s="25">
        <f t="shared" si="619"/>
        <v>0</v>
      </c>
      <c r="KW189" s="25">
        <f t="shared" si="505"/>
        <v>0</v>
      </c>
      <c r="KX189" s="25">
        <f t="shared" si="506"/>
        <v>0</v>
      </c>
      <c r="KY189" s="25">
        <f t="shared" si="620"/>
        <v>0</v>
      </c>
      <c r="KZ189" s="25">
        <f t="shared" si="507"/>
        <v>0</v>
      </c>
      <c r="LA189" s="25">
        <f t="shared" si="508"/>
        <v>0</v>
      </c>
      <c r="LB189" s="25">
        <f t="shared" si="621"/>
        <v>0</v>
      </c>
      <c r="LC189" s="25">
        <f t="shared" si="509"/>
        <v>1.4</v>
      </c>
      <c r="LD189" s="25">
        <f t="shared" si="510"/>
        <v>1.4</v>
      </c>
      <c r="LE189" s="25">
        <f t="shared" si="622"/>
        <v>1.4</v>
      </c>
      <c r="LF189" s="25">
        <f t="shared" si="511"/>
        <v>0</v>
      </c>
      <c r="LG189" s="25">
        <f t="shared" si="512"/>
        <v>0</v>
      </c>
      <c r="LH189" s="25">
        <f t="shared" si="623"/>
        <v>0</v>
      </c>
      <c r="LI189" s="25">
        <f t="shared" si="513"/>
        <v>0</v>
      </c>
      <c r="LJ189" s="25">
        <f t="shared" si="514"/>
        <v>0</v>
      </c>
      <c r="LK189" s="25">
        <f t="shared" si="624"/>
        <v>0</v>
      </c>
      <c r="LL189" s="25">
        <f t="shared" si="515"/>
        <v>0</v>
      </c>
      <c r="LM189" s="25">
        <f t="shared" si="516"/>
        <v>0</v>
      </c>
      <c r="LN189" s="25">
        <f t="shared" si="625"/>
        <v>0</v>
      </c>
      <c r="LO189" s="25">
        <f t="shared" si="517"/>
        <v>0</v>
      </c>
      <c r="LP189" s="25">
        <f t="shared" si="518"/>
        <v>0</v>
      </c>
      <c r="LQ189" s="25">
        <f t="shared" si="626"/>
        <v>0</v>
      </c>
      <c r="LR189" s="25">
        <f t="shared" si="519"/>
        <v>0</v>
      </c>
      <c r="LS189" s="25">
        <f t="shared" si="520"/>
        <v>0</v>
      </c>
      <c r="LT189" s="25">
        <f t="shared" si="627"/>
        <v>0</v>
      </c>
      <c r="LU189" s="25">
        <f t="shared" si="521"/>
        <v>0</v>
      </c>
      <c r="LV189" s="25">
        <f t="shared" si="522"/>
        <v>0</v>
      </c>
      <c r="LW189" s="25">
        <f t="shared" si="628"/>
        <v>0</v>
      </c>
      <c r="LX189" s="25">
        <f t="shared" si="523"/>
        <v>0</v>
      </c>
      <c r="LY189" s="25">
        <f t="shared" si="524"/>
        <v>0</v>
      </c>
      <c r="LZ189" s="25">
        <f t="shared" si="629"/>
        <v>0</v>
      </c>
      <c r="MA189" s="25">
        <f t="shared" si="525"/>
        <v>0</v>
      </c>
      <c r="MB189" s="25">
        <f t="shared" si="526"/>
        <v>0</v>
      </c>
      <c r="MC189" s="25">
        <f t="shared" si="630"/>
        <v>0</v>
      </c>
      <c r="MD189" s="25">
        <f t="shared" si="527"/>
        <v>0</v>
      </c>
      <c r="ME189" s="25">
        <f t="shared" si="528"/>
        <v>0</v>
      </c>
      <c r="MF189" s="25">
        <f t="shared" si="631"/>
        <v>0</v>
      </c>
      <c r="MG189" s="25">
        <f t="shared" si="529"/>
        <v>0</v>
      </c>
      <c r="MH189" s="25">
        <f t="shared" si="530"/>
        <v>0</v>
      </c>
      <c r="MI189" s="25">
        <f t="shared" si="632"/>
        <v>0</v>
      </c>
      <c r="MJ189" s="25">
        <f t="shared" si="531"/>
        <v>0</v>
      </c>
      <c r="MK189" s="25">
        <f t="shared" si="532"/>
        <v>0</v>
      </c>
      <c r="ML189" s="25">
        <f t="shared" si="633"/>
        <v>0</v>
      </c>
      <c r="MM189" s="25">
        <f t="shared" si="533"/>
        <v>0</v>
      </c>
      <c r="MN189" s="25">
        <f t="shared" si="534"/>
        <v>0</v>
      </c>
      <c r="MO189" s="25">
        <f t="shared" si="634"/>
        <v>0</v>
      </c>
      <c r="MP189" s="25">
        <f t="shared" si="535"/>
        <v>0</v>
      </c>
      <c r="MQ189" s="25">
        <f t="shared" si="536"/>
        <v>0</v>
      </c>
      <c r="MR189" s="25">
        <f t="shared" si="635"/>
        <v>0</v>
      </c>
      <c r="MS189" s="29">
        <v>1.4</v>
      </c>
      <c r="MT189" s="29">
        <v>0</v>
      </c>
      <c r="MU189" s="29">
        <v>1</v>
      </c>
      <c r="MV189" s="29">
        <v>1</v>
      </c>
      <c r="MW189" s="25">
        <f t="shared" si="537"/>
        <v>1.4</v>
      </c>
      <c r="MX189" s="25">
        <f t="shared" si="538"/>
        <v>3.36</v>
      </c>
      <c r="MY189" s="25">
        <f t="shared" si="539"/>
        <v>0</v>
      </c>
      <c r="MZ189" s="25">
        <f t="shared" si="540"/>
        <v>0</v>
      </c>
      <c r="NA189" s="25">
        <f t="shared" si="541"/>
        <v>1.4</v>
      </c>
      <c r="NB189" s="25">
        <f t="shared" si="542"/>
        <v>3.36</v>
      </c>
      <c r="NC189" s="25">
        <f t="shared" si="543"/>
        <v>0</v>
      </c>
      <c r="ND189" s="25">
        <f t="shared" si="544"/>
        <v>0</v>
      </c>
      <c r="NE189" s="25">
        <f t="shared" si="636"/>
        <v>1.4</v>
      </c>
      <c r="NF189" s="25">
        <f t="shared" si="636"/>
        <v>3.36</v>
      </c>
      <c r="NG189" s="25">
        <f t="shared" si="636"/>
        <v>0</v>
      </c>
      <c r="NH189" s="25">
        <f t="shared" si="545"/>
        <v>0</v>
      </c>
      <c r="NI189" s="25">
        <f t="shared" si="546"/>
        <v>126</v>
      </c>
      <c r="NJ189" s="25">
        <f t="shared" si="547"/>
        <v>0</v>
      </c>
      <c r="NK189" s="25">
        <f t="shared" si="548"/>
        <v>126</v>
      </c>
      <c r="NL189" s="25">
        <f t="shared" si="549"/>
        <v>68.2</v>
      </c>
      <c r="NM189" s="25">
        <f t="shared" si="550"/>
        <v>0</v>
      </c>
      <c r="NN189" s="25">
        <f t="shared" si="637"/>
        <v>68.2</v>
      </c>
      <c r="NO189" s="25">
        <f t="shared" si="551"/>
        <v>0</v>
      </c>
      <c r="NP189" s="25">
        <f t="shared" si="552"/>
        <v>0</v>
      </c>
      <c r="NQ189" s="25">
        <f t="shared" si="638"/>
        <v>0</v>
      </c>
      <c r="NR189" s="25">
        <f t="shared" si="553"/>
        <v>0</v>
      </c>
      <c r="NS189" s="25">
        <f t="shared" si="554"/>
        <v>0</v>
      </c>
      <c r="NT189" s="25">
        <f t="shared" si="639"/>
        <v>0</v>
      </c>
      <c r="NU189" s="25">
        <f t="shared" si="555"/>
        <v>0</v>
      </c>
      <c r="NV189" s="25">
        <f t="shared" si="556"/>
        <v>0</v>
      </c>
      <c r="NW189" s="25">
        <f t="shared" si="640"/>
        <v>0</v>
      </c>
      <c r="NX189" s="25">
        <f t="shared" si="641"/>
        <v>68.2</v>
      </c>
      <c r="NY189" s="25">
        <f t="shared" si="641"/>
        <v>0</v>
      </c>
      <c r="NZ189" s="25">
        <f t="shared" si="642"/>
        <v>68.2</v>
      </c>
      <c r="OA189" s="25">
        <f t="shared" si="643"/>
        <v>57.8</v>
      </c>
      <c r="OB189" s="25">
        <f t="shared" si="643"/>
        <v>0</v>
      </c>
      <c r="OC189" s="25">
        <f t="shared" si="644"/>
        <v>57.8</v>
      </c>
      <c r="OD189" s="25">
        <f t="shared" si="645"/>
        <v>68.2</v>
      </c>
      <c r="OE189" s="25">
        <f t="shared" si="645"/>
        <v>0</v>
      </c>
      <c r="OF189" s="25">
        <f t="shared" si="645"/>
        <v>68.2</v>
      </c>
      <c r="OG189" s="25">
        <f t="shared" si="557"/>
        <v>0</v>
      </c>
      <c r="OH189" s="25">
        <f t="shared" si="558"/>
        <v>0</v>
      </c>
      <c r="OI189" s="25">
        <f t="shared" si="559"/>
        <v>0</v>
      </c>
      <c r="OJ189" s="25">
        <f t="shared" si="560"/>
        <v>0</v>
      </c>
      <c r="OK189" s="25">
        <f t="shared" si="561"/>
        <v>0</v>
      </c>
      <c r="OL189" s="25">
        <f t="shared" si="562"/>
        <v>0</v>
      </c>
      <c r="OM189" s="25">
        <f t="shared" si="646"/>
        <v>0</v>
      </c>
      <c r="ON189" s="25">
        <f t="shared" si="646"/>
        <v>0</v>
      </c>
      <c r="OO189" s="25">
        <f t="shared" si="646"/>
        <v>0</v>
      </c>
      <c r="OP189" s="25">
        <f t="shared" si="563"/>
        <v>0</v>
      </c>
      <c r="OQ189" s="25">
        <f t="shared" si="564"/>
        <v>0</v>
      </c>
      <c r="OR189" s="25">
        <f t="shared" si="647"/>
        <v>0</v>
      </c>
      <c r="OS189" s="19">
        <v>536142.87</v>
      </c>
      <c r="OT189" s="19">
        <v>2370340.1</v>
      </c>
    </row>
    <row r="190" spans="1:410" ht="33" customHeight="1" x14ac:dyDescent="0.25">
      <c r="A190" s="18"/>
      <c r="B190" s="18" t="s">
        <v>939</v>
      </c>
      <c r="C190" s="18">
        <v>795.79</v>
      </c>
      <c r="D190" s="16" t="e">
        <f>_xlfn.IFNA(INDEX(#REF!,MATCH(E190,#REF!,0)),0)</f>
        <v>#REF!</v>
      </c>
      <c r="E190" s="18" t="s">
        <v>981</v>
      </c>
      <c r="F190" s="16" t="s">
        <v>765</v>
      </c>
      <c r="G190" s="16" t="s">
        <v>766</v>
      </c>
      <c r="H190" s="16" t="s">
        <v>767</v>
      </c>
      <c r="I190" s="16" t="s">
        <v>768</v>
      </c>
      <c r="J190" s="16" t="s">
        <v>769</v>
      </c>
      <c r="K190" s="16" t="s">
        <v>770</v>
      </c>
      <c r="L190" s="16" t="s">
        <v>771</v>
      </c>
      <c r="M190" s="18">
        <v>1.64</v>
      </c>
      <c r="N190" s="18">
        <v>1.94</v>
      </c>
      <c r="O190" s="18">
        <v>2.04</v>
      </c>
      <c r="P190" s="18">
        <v>2.34</v>
      </c>
      <c r="Q190" s="18">
        <v>0.1</v>
      </c>
      <c r="R190" s="18">
        <v>1.8399999999999999</v>
      </c>
      <c r="S190" s="18">
        <v>2.14</v>
      </c>
      <c r="T190" s="18">
        <v>0.2</v>
      </c>
      <c r="U190" s="18">
        <v>0</v>
      </c>
      <c r="V190" s="18">
        <v>0</v>
      </c>
      <c r="W190" s="18">
        <v>0</v>
      </c>
      <c r="X190" s="18">
        <v>1.64</v>
      </c>
      <c r="Y190" s="18">
        <v>1.9</v>
      </c>
      <c r="Z190" s="20">
        <f t="shared" si="565"/>
        <v>2.1</v>
      </c>
      <c r="AA190" s="18">
        <v>0.22</v>
      </c>
      <c r="AB190" s="18">
        <v>0</v>
      </c>
      <c r="AC190" s="18">
        <v>0</v>
      </c>
      <c r="AD190" s="18">
        <v>0</v>
      </c>
      <c r="AE190" s="18">
        <v>0</v>
      </c>
      <c r="AF190" s="18">
        <v>0</v>
      </c>
      <c r="AG190" s="18">
        <v>1.2</v>
      </c>
      <c r="AH190" s="18">
        <v>1.5</v>
      </c>
      <c r="AI190" s="20">
        <f t="shared" si="566"/>
        <v>2.25</v>
      </c>
      <c r="AJ190" s="18">
        <v>0</v>
      </c>
      <c r="AK190" s="18">
        <v>0</v>
      </c>
      <c r="AL190" s="20">
        <f t="shared" si="567"/>
        <v>0</v>
      </c>
      <c r="AM190" s="18">
        <v>1.64</v>
      </c>
      <c r="AN190" s="18">
        <v>1.5</v>
      </c>
      <c r="AO190" s="18">
        <v>0.15</v>
      </c>
      <c r="AP190" s="18">
        <v>0.22</v>
      </c>
      <c r="AQ190" s="18">
        <v>1.64</v>
      </c>
      <c r="AR190" s="18">
        <v>1.72</v>
      </c>
      <c r="AS190" s="18">
        <v>0.12</v>
      </c>
      <c r="AT190" s="18">
        <v>0.11</v>
      </c>
      <c r="AU190" s="18">
        <v>0</v>
      </c>
      <c r="AV190" s="18">
        <v>1</v>
      </c>
      <c r="AW190" s="18">
        <v>0</v>
      </c>
      <c r="AX190" s="18">
        <v>0</v>
      </c>
      <c r="AY190" s="18">
        <v>0</v>
      </c>
      <c r="AZ190" s="18">
        <v>0</v>
      </c>
      <c r="BA190" s="18">
        <v>0</v>
      </c>
      <c r="BB190" s="18">
        <v>0</v>
      </c>
      <c r="BC190" s="18">
        <v>0</v>
      </c>
      <c r="BD190" s="18">
        <v>0</v>
      </c>
      <c r="BE190" s="18">
        <v>2</v>
      </c>
      <c r="BF190" s="18">
        <v>0</v>
      </c>
      <c r="BG190" s="18">
        <v>0</v>
      </c>
      <c r="BH190" s="18">
        <v>0</v>
      </c>
      <c r="BI190" s="18">
        <v>0</v>
      </c>
      <c r="BJ190" s="18">
        <v>0</v>
      </c>
      <c r="BK190" s="18">
        <v>0</v>
      </c>
      <c r="BL190" s="18">
        <v>0</v>
      </c>
      <c r="BM190" s="18">
        <v>0</v>
      </c>
      <c r="BN190" s="18">
        <v>0</v>
      </c>
      <c r="BO190" s="18">
        <v>0</v>
      </c>
      <c r="BP190" s="18">
        <v>0</v>
      </c>
      <c r="BQ190" s="18">
        <v>0</v>
      </c>
      <c r="BR190" s="18">
        <v>0</v>
      </c>
      <c r="BS190" s="18">
        <v>0</v>
      </c>
      <c r="BT190" s="18">
        <v>0</v>
      </c>
      <c r="BU190" s="18">
        <v>0</v>
      </c>
      <c r="BV190" s="18">
        <v>0</v>
      </c>
      <c r="BW190" s="18">
        <v>0</v>
      </c>
      <c r="BX190" s="18">
        <v>0</v>
      </c>
      <c r="BY190" s="18">
        <v>0</v>
      </c>
      <c r="BZ190" s="18">
        <v>0</v>
      </c>
      <c r="CA190" s="16" t="e">
        <f>_xlfn.IFNA(IF(RIGHT(D190,2)="=G",0,INDEX(#REF!,MATCH(E190,#REF!,0))),0)</f>
        <v>#REF!</v>
      </c>
      <c r="CB190" s="16" t="s">
        <v>776</v>
      </c>
      <c r="CC190" s="18">
        <v>0</v>
      </c>
      <c r="CD190" s="18">
        <v>0</v>
      </c>
      <c r="CE190" s="18">
        <v>1.4</v>
      </c>
      <c r="CF190" s="18">
        <v>0.85</v>
      </c>
      <c r="CG190" s="18">
        <v>0.12</v>
      </c>
      <c r="CH190" s="18">
        <v>2</v>
      </c>
      <c r="CI190" s="16" t="s">
        <v>98</v>
      </c>
      <c r="CJ190" s="18">
        <v>0</v>
      </c>
      <c r="CK190" s="20">
        <f t="shared" si="432"/>
        <v>2.7</v>
      </c>
      <c r="CL190" s="20">
        <f t="shared" si="568"/>
        <v>2.7</v>
      </c>
      <c r="CM190" s="18">
        <v>55.91</v>
      </c>
      <c r="CN190" s="18">
        <v>39.93</v>
      </c>
      <c r="CO190" s="18">
        <v>39.091000000000001</v>
      </c>
      <c r="CP190" s="22">
        <f t="shared" si="433"/>
        <v>39.93</v>
      </c>
      <c r="CQ190" s="22">
        <f t="shared" si="434"/>
        <v>37.229999999999997</v>
      </c>
      <c r="CR190" s="22">
        <f t="shared" si="569"/>
        <v>2.7</v>
      </c>
      <c r="CS190" s="22">
        <f t="shared" si="435"/>
        <v>37.33</v>
      </c>
      <c r="CT190" s="22">
        <f t="shared" si="436"/>
        <v>37.53</v>
      </c>
      <c r="CU190" s="18">
        <v>37.53</v>
      </c>
      <c r="CV190" s="22">
        <f t="shared" si="570"/>
        <v>2.1</v>
      </c>
      <c r="CW190" s="22">
        <f t="shared" si="437"/>
        <v>0</v>
      </c>
      <c r="CX190" s="22">
        <f t="shared" si="438"/>
        <v>0</v>
      </c>
      <c r="CY190" s="22">
        <f t="shared" si="439"/>
        <v>39.659999999999997</v>
      </c>
      <c r="CZ190" s="22">
        <f t="shared" si="440"/>
        <v>39.81</v>
      </c>
      <c r="DA190" s="18">
        <v>39.93</v>
      </c>
      <c r="DB190" s="20">
        <f t="shared" si="571"/>
        <v>2.7</v>
      </c>
      <c r="DC190" s="20">
        <f t="shared" si="572"/>
        <v>0</v>
      </c>
      <c r="DD190" s="20">
        <f t="shared" si="573"/>
        <v>2.7</v>
      </c>
      <c r="DE190" s="20">
        <f t="shared" si="441"/>
        <v>0.1</v>
      </c>
      <c r="DF190" s="20">
        <f t="shared" si="442"/>
        <v>0.2</v>
      </c>
      <c r="DG190" s="20">
        <f t="shared" si="443"/>
        <v>2.37</v>
      </c>
      <c r="DH190" s="20">
        <f t="shared" si="444"/>
        <v>0</v>
      </c>
      <c r="DI190" s="20">
        <f t="shared" si="445"/>
        <v>0</v>
      </c>
      <c r="DJ190" s="20">
        <f t="shared" si="446"/>
        <v>0</v>
      </c>
      <c r="DK190" s="20">
        <f t="shared" si="574"/>
        <v>2.67</v>
      </c>
      <c r="DL190" s="20">
        <f t="shared" si="575"/>
        <v>0</v>
      </c>
      <c r="DM190" s="20">
        <f t="shared" si="576"/>
        <v>3.0000000000000249E-2</v>
      </c>
      <c r="DN190" s="20">
        <f t="shared" si="577"/>
        <v>0</v>
      </c>
      <c r="DO190" s="18">
        <v>2.54</v>
      </c>
      <c r="DP190" s="18">
        <v>0</v>
      </c>
      <c r="DQ190" s="18">
        <v>1</v>
      </c>
      <c r="DR190" s="18">
        <v>1</v>
      </c>
      <c r="DS190" s="25">
        <f t="shared" si="578"/>
        <v>2.54</v>
      </c>
      <c r="DT190" s="25">
        <f t="shared" si="579"/>
        <v>0</v>
      </c>
      <c r="DU190" s="25">
        <f t="shared" si="580"/>
        <v>6.86</v>
      </c>
      <c r="DV190" s="25">
        <f t="shared" si="581"/>
        <v>0</v>
      </c>
      <c r="DW190" s="25">
        <f t="shared" si="582"/>
        <v>6.86</v>
      </c>
      <c r="DX190" s="25">
        <f t="shared" si="583"/>
        <v>13.99</v>
      </c>
      <c r="DY190" s="25">
        <f t="shared" si="584"/>
        <v>0</v>
      </c>
      <c r="DZ190" s="25">
        <f t="shared" si="585"/>
        <v>13.99</v>
      </c>
      <c r="EA190" s="25">
        <f t="shared" si="586"/>
        <v>8.81</v>
      </c>
      <c r="EB190" s="25">
        <f t="shared" si="587"/>
        <v>0</v>
      </c>
      <c r="EC190" s="25">
        <f t="shared" si="588"/>
        <v>8.81</v>
      </c>
      <c r="ED190" s="25">
        <f t="shared" si="589"/>
        <v>5.18</v>
      </c>
      <c r="EE190" s="25">
        <f t="shared" si="589"/>
        <v>0</v>
      </c>
      <c r="EF190" s="25">
        <f t="shared" si="590"/>
        <v>5.18</v>
      </c>
      <c r="EG190" s="25">
        <f t="shared" si="591"/>
        <v>8.81</v>
      </c>
      <c r="EH190" s="25">
        <f t="shared" si="591"/>
        <v>0</v>
      </c>
      <c r="EI190" s="25">
        <f t="shared" si="592"/>
        <v>8.81</v>
      </c>
      <c r="EJ190" s="18">
        <v>795.79</v>
      </c>
      <c r="EK190" s="18">
        <v>769.59</v>
      </c>
      <c r="EL190" s="18" t="s">
        <v>981</v>
      </c>
      <c r="EM190" s="18" t="s">
        <v>982</v>
      </c>
      <c r="EN190" s="16" t="s">
        <v>774</v>
      </c>
      <c r="EO190" s="16" t="s">
        <v>834</v>
      </c>
      <c r="EP190" s="16" t="e">
        <f>IF(OR(EN190="Cống tròn",EN190="Cống hộp",EN190="Ống nhựa"),INDEX(#REF!,MATCH(E190,#REF!,0)),IF(OR(EN190="Rãnh xây",EN190="Rãnh bê tông"),INDEX(#REF!,MATCH(E190,#REF!,0)),0))</f>
        <v>#REF!</v>
      </c>
      <c r="EQ190" s="18">
        <v>24.34999999999993</v>
      </c>
      <c r="ER190" s="18">
        <v>1</v>
      </c>
      <c r="ES190" s="25">
        <f t="shared" si="593"/>
        <v>24</v>
      </c>
      <c r="ET190" s="1" t="e">
        <f>_xlfn.IFNA(IF(EN190="Cống tròn",INDEX(#REF!,MATCH(E190,#REF!,0)),IF(EN190="Cống hộp",INDEX(#REF!,MATCH(E190,#REF!,0)),EU190&amp;" ,"&amp;EV190)),0)</f>
        <v>#REF!</v>
      </c>
      <c r="EU190" s="16" t="s">
        <v>769</v>
      </c>
      <c r="EV190" s="16" t="s">
        <v>775</v>
      </c>
      <c r="EW190" s="16" t="e">
        <f>_xlfn.IFNA(INDEX(#REF!,MATCH(E190,#REF!,0)),0)</f>
        <v>#REF!</v>
      </c>
      <c r="EX190" s="16"/>
      <c r="EY190" s="18">
        <v>0</v>
      </c>
      <c r="EZ190" s="18">
        <v>0</v>
      </c>
      <c r="FA190" s="18">
        <v>0</v>
      </c>
      <c r="FB190" s="19">
        <v>0</v>
      </c>
      <c r="FC190" s="19">
        <v>0</v>
      </c>
      <c r="FD190" s="25">
        <f t="shared" si="447"/>
        <v>0</v>
      </c>
      <c r="FE190" s="25">
        <f t="shared" si="594"/>
        <v>0</v>
      </c>
      <c r="FF190" s="18">
        <v>0.1</v>
      </c>
      <c r="FG190" s="18">
        <v>2</v>
      </c>
      <c r="FH190" s="18">
        <v>1</v>
      </c>
      <c r="FI190" s="25">
        <f t="shared" si="595"/>
        <v>1.2</v>
      </c>
      <c r="FJ190" s="18">
        <v>0</v>
      </c>
      <c r="FK190" s="18">
        <v>0</v>
      </c>
      <c r="FL190" s="18">
        <v>0.2</v>
      </c>
      <c r="FM190" s="18">
        <v>1.4</v>
      </c>
      <c r="FN190" s="18">
        <v>0</v>
      </c>
      <c r="FO190" s="25">
        <f t="shared" si="596"/>
        <v>1.4</v>
      </c>
      <c r="FP190" s="18">
        <v>1.4999999999999999E-2</v>
      </c>
      <c r="FQ190" s="18">
        <v>1</v>
      </c>
      <c r="FR190" s="25">
        <f t="shared" si="448"/>
        <v>23</v>
      </c>
      <c r="FS190" s="25">
        <f t="shared" si="449"/>
        <v>0.32999999999999996</v>
      </c>
      <c r="FT190" s="25">
        <f t="shared" si="450"/>
        <v>23.33</v>
      </c>
      <c r="FU190" s="25">
        <f t="shared" si="451"/>
        <v>-1.0199999999999321</v>
      </c>
      <c r="FV190" s="25" t="str">
        <f t="shared" si="597"/>
        <v>Thêm 01</v>
      </c>
      <c r="FW190" s="25">
        <f t="shared" si="598"/>
        <v>0</v>
      </c>
      <c r="FX190" s="16"/>
      <c r="FY190" s="16"/>
      <c r="FZ190" s="16"/>
      <c r="GA190" s="16"/>
      <c r="GB190" s="19">
        <v>0</v>
      </c>
      <c r="GC190" s="19">
        <v>0</v>
      </c>
      <c r="GD190" s="19">
        <v>0</v>
      </c>
      <c r="GE190" s="19">
        <v>0</v>
      </c>
      <c r="GF190" s="19">
        <v>0</v>
      </c>
      <c r="GG190" s="19">
        <v>0</v>
      </c>
      <c r="GH190" s="19">
        <v>0</v>
      </c>
      <c r="GI190" s="19">
        <v>0</v>
      </c>
      <c r="GJ190" s="19">
        <v>0</v>
      </c>
      <c r="GK190" s="19">
        <v>0</v>
      </c>
      <c r="GL190" s="25">
        <f t="shared" si="452"/>
        <v>0</v>
      </c>
      <c r="GM190" s="25">
        <f t="shared" si="599"/>
        <v>0</v>
      </c>
      <c r="GN190" s="19">
        <v>0</v>
      </c>
      <c r="GO190" s="19">
        <v>0</v>
      </c>
      <c r="GP190" s="19">
        <v>0</v>
      </c>
      <c r="GQ190" s="19">
        <v>0</v>
      </c>
      <c r="GR190" s="1" t="e">
        <f>_xlfn.IFNA(INDEX(#REF!,MATCH(E190,#REF!,0)),0)</f>
        <v>#REF!</v>
      </c>
      <c r="GS190" s="16"/>
      <c r="GT190" s="18">
        <v>0</v>
      </c>
      <c r="GU190" s="18">
        <v>0</v>
      </c>
      <c r="GV190" s="18">
        <v>0</v>
      </c>
      <c r="GW190" s="18">
        <v>0</v>
      </c>
      <c r="GX190" s="25">
        <f t="shared" si="453"/>
        <v>0</v>
      </c>
      <c r="GY190" s="25">
        <f t="shared" si="454"/>
        <v>0</v>
      </c>
      <c r="GZ190" s="25">
        <f t="shared" si="600"/>
        <v>0</v>
      </c>
      <c r="HA190" s="1" t="e" cm="1">
        <f t="array" ref="HA190">INDEX(#REF!,MATCH(EJ190&amp;EK190&amp;HD190&amp;HE190&amp;HF190,#REF!&amp;#REF!&amp;#REF!&amp;#REF!&amp;#REF!,0))</f>
        <v>#REF!</v>
      </c>
      <c r="HB190" s="16"/>
      <c r="HC190" s="25">
        <f t="shared" si="601"/>
        <v>0</v>
      </c>
      <c r="HD190" s="18">
        <v>0</v>
      </c>
      <c r="HE190" s="18">
        <v>0</v>
      </c>
      <c r="HF190" s="18">
        <v>0</v>
      </c>
      <c r="HG190" s="1" t="e" cm="1">
        <f t="array" ref="HG190">INDEX(#REF!,MATCH(EJ190&amp;EK190&amp;HJ190&amp;HK190&amp;HL190,#REF!&amp;#REF!&amp;#REF!&amp;#REF!&amp;#REF!,0))</f>
        <v>#REF!</v>
      </c>
      <c r="HH190" s="16"/>
      <c r="HI190" s="25">
        <f t="shared" si="602"/>
        <v>0</v>
      </c>
      <c r="HJ190" s="25">
        <f t="shared" si="603"/>
        <v>0</v>
      </c>
      <c r="HK190" s="19">
        <v>0</v>
      </c>
      <c r="HL190" s="19">
        <v>0</v>
      </c>
      <c r="HM190" s="18">
        <v>0.01</v>
      </c>
      <c r="HN190" s="18">
        <v>1</v>
      </c>
      <c r="HO190" s="25">
        <f t="shared" si="604"/>
        <v>0</v>
      </c>
      <c r="HP190" s="25">
        <f t="shared" si="605"/>
        <v>0</v>
      </c>
      <c r="HQ190" s="25">
        <f t="shared" si="606"/>
        <v>0</v>
      </c>
      <c r="HR190" s="25">
        <f t="shared" si="607"/>
        <v>0</v>
      </c>
      <c r="HS190" s="25">
        <f t="shared" si="608"/>
        <v>0</v>
      </c>
      <c r="HT190" s="19">
        <v>0</v>
      </c>
      <c r="HU190" s="19">
        <v>0</v>
      </c>
      <c r="HV190" s="19">
        <v>0</v>
      </c>
      <c r="HW190" s="25">
        <f t="shared" si="609"/>
        <v>0</v>
      </c>
      <c r="HX190" s="19">
        <v>0</v>
      </c>
      <c r="HY190" s="19">
        <v>0</v>
      </c>
      <c r="HZ190" s="18">
        <v>39.93</v>
      </c>
      <c r="IA190" s="20">
        <f>ROUND(IF(EN190="Cống tròn",IF(EN190="Cống tròn",IF(EU190="Không có móng",IQ190-FF190,IF(EU190="Đế",IP190-FN190,IF(OR(EU190="Móng bê tông",EU190="Móng bê tông kết hợp đế"),II190-FJ190,0))),0),IF(EN190="Cống hộp",IF(AND(EN190="Cống hộp",EU190="Không có móng"),IQ190-GF190,IF(AND(EN190="Cống hộp",EU190="Móng bê tông"),IJ190-GB190,0)),IF(OR(EN190="Rãnh xây",EN190="Rãnh bê tông"),IF(OR(EN190="Rãnh xây",EN190="Rãnh bê tông"),IK190-GB190,0),IF(EN190="Ống nhựa",IF(AND(EN190="Ống nhựa",EU190="Không đắp cát"),IQ190-HT190,IF(AND(EN190="Ống nhựa",EU190="Đắp cát"),IH190-HX190,0)),IF(EN190="Rãnh thang",IF(EN190="Rãnh thang",IF(EU190="Móng bê tông",#REF!-#REF!,IQ190),0),0))))),2)</f>
        <v>37.53</v>
      </c>
      <c r="IB190" s="20">
        <f t="shared" si="610"/>
        <v>2.3999999999999986</v>
      </c>
      <c r="IC190" s="20">
        <f t="shared" si="455"/>
        <v>37.529999999999994</v>
      </c>
      <c r="ID190" s="20">
        <f t="shared" si="456"/>
        <v>0</v>
      </c>
      <c r="IE190" s="20">
        <f t="shared" si="457"/>
        <v>0</v>
      </c>
      <c r="IF190" s="20">
        <f t="shared" si="458"/>
        <v>0</v>
      </c>
      <c r="IG190" s="20">
        <f>IF(EN190="Rãnh thang",IF(AND(EN190="Rãnh thang",EU190="Móng bê tông"),IQ190-#REF!,0),IF(EN190="Ống nhựa",IF(AND(EN190="Ống nhựa",EU190="Đắp cát"),IQ190-HT190,0),IF(EN190="Cống tròn",IF(EN190="Cống tròn",IF(OR(EU190="Móng bê tông",EU190="Móng bê tông kết hợp đế"),IM190-FL190,0),0),IF(EN190="Cống hộp",IF(AND(EN190="Cống hộp",EU190="Móng bê tông"),IN190-GD190,0),IF(OR(EN190="Rãnh xây",EN190="Rãnh bê tông"),IF(AND(EN190="Rãnh xây",EU190="Móng bê tông"),IO190-GD190,IF(AND(EN190="Rãnh bê tông",EU190="Móng bê tông"),IO190-GD190,0)),0)))))</f>
        <v>37.529999999999994</v>
      </c>
      <c r="IH190" s="20">
        <f t="shared" si="459"/>
        <v>0</v>
      </c>
      <c r="II190" s="20">
        <f t="shared" si="460"/>
        <v>37.529999999999994</v>
      </c>
      <c r="IJ190" s="20">
        <f t="shared" si="461"/>
        <v>0</v>
      </c>
      <c r="IK190" s="20">
        <f t="shared" si="462"/>
        <v>0</v>
      </c>
      <c r="IL190" s="20">
        <f t="shared" si="463"/>
        <v>37.729999999999997</v>
      </c>
      <c r="IM190" s="20">
        <f t="shared" si="464"/>
        <v>37.729999999999997</v>
      </c>
      <c r="IN190" s="20">
        <f t="shared" si="465"/>
        <v>0</v>
      </c>
      <c r="IO190" s="20">
        <f t="shared" si="466"/>
        <v>0</v>
      </c>
      <c r="IP190" s="20">
        <f t="shared" si="467"/>
        <v>0</v>
      </c>
      <c r="IQ190" s="18">
        <v>37.83</v>
      </c>
      <c r="IR190" s="25">
        <f t="shared" si="611"/>
        <v>0</v>
      </c>
      <c r="IS190" s="25">
        <f t="shared" si="468"/>
        <v>0</v>
      </c>
      <c r="IT190" s="25">
        <f t="shared" si="469"/>
        <v>0</v>
      </c>
      <c r="IU190" s="25">
        <f>ROUND(IF(EN190="Cống tròn",IF(EN190="Cống tròn",IV190+FF190,0),IF(EN190="Cống hộp",IF(EN190="Cống hộp",IV190+GP190,0),IF(OR(EN190="Rãnh xây",EN190="Rãnh bê tông"),IF(OR(EN190="Rãnh xây",EN190="Rãnh bê tông"),IV190+GP190,0),IF(EN190="ống nhựa",IF(EN190="Ống nhựa",IV190+HT190,0),IF(EN190="Rãnh thang",IF(EN190="Rãnh thang",IQ190+#REF!,0),0))))),2)</f>
        <v>37.86</v>
      </c>
      <c r="IV190" s="18">
        <v>37.76</v>
      </c>
      <c r="IW190" s="25">
        <f t="shared" si="470"/>
        <v>37.86</v>
      </c>
      <c r="IX190" s="25">
        <f t="shared" si="471"/>
        <v>0</v>
      </c>
      <c r="IY190" s="25">
        <f t="shared" si="472"/>
        <v>0</v>
      </c>
      <c r="IZ190" s="25">
        <f t="shared" si="473"/>
        <v>0</v>
      </c>
      <c r="JA190" s="25">
        <f t="shared" si="474"/>
        <v>0</v>
      </c>
      <c r="JB190" s="18">
        <v>38.86</v>
      </c>
      <c r="JC190" s="20">
        <f>ROUND(IF(EN190="Cống tròn",IF(EN190="Cống tròn",IF(EU190="Không có móng",JS190-FF190,IF(EU190="Đế",JR190-FN190,IF(OR(EU190="Móng bê tông",EU190="Móng bê tông kết hợp đế"),JK190-FJ190,0))),0),IF(EN190="Cống hộp",IF(AND(EN190="Cống hộp",EU190="Không có móng"),JS190-GF190,IF(AND(EN190="Cống hộp",EU190="Móng bê tông"),JL190-GB190,0)),IF(OR(EN190="Rãnh xây",EN190="Rãnh bê tông"),IF(OR(EN190="Rãnh xây",EN190="Rãnh bê tông"),JM190-GB190,0),IF(EN190="Ống nhựa",IF(AND(EN190="Ống nhựa",EU190="Không đắp cát"),JS190-HT190,IF(AND(EN190="Ống nhựa",EU190="Đắp cát"),JJ190-HX190,0)),IF(EN190="Rãnh thang",IF(EN190="Rãnh thang",IF(EU190="Móng bê tông",#REF!-#REF!,JS190),0),0))))),2)</f>
        <v>36.46</v>
      </c>
      <c r="JD190" s="20">
        <f t="shared" si="612"/>
        <v>2.3999999999999986</v>
      </c>
      <c r="JE190" s="20">
        <f t="shared" si="475"/>
        <v>36.459999999999994</v>
      </c>
      <c r="JF190" s="20">
        <f t="shared" si="476"/>
        <v>0</v>
      </c>
      <c r="JG190" s="20">
        <f t="shared" si="477"/>
        <v>0</v>
      </c>
      <c r="JH190" s="20">
        <f t="shared" si="478"/>
        <v>0</v>
      </c>
      <c r="JI190" s="20">
        <f>IF(EN190="Rãnh thang",IF(AND(EN190="Rãnh thang",EU190="Móng bê tông"),JS190-#REF!,0),IF(EN190="Ống nhựa",IF(AND(EN190="Ống nhựa",EU190="Đắp cát"),JS190-HT190,0),IF(EN190="Cống tròn",IF(EN190="Cống tròn",IF(OR(EU190="Móng bê tông",EU190="Móng bê tông kết hợp đế"),JO190-FL190,0),0),IF(EN190="Cống hộp",IF(AND(EN190="Cống hộp",EU190="Móng bê tông"),JP190-GD190,0),IF(OR(EN190="Rãnh xây",EN190="Rãnh bê tông"),IF(AND(EN190="Rãnh xây",EU190="Móng bê tông"),JQ190-GD190,IF(AND(EN190="Rãnh bê tông",EU190="Móng bê tông"),JQ190-GD190,0)),0)))))</f>
        <v>36.459999999999994</v>
      </c>
      <c r="JJ190" s="20">
        <f t="shared" si="479"/>
        <v>0</v>
      </c>
      <c r="JK190" s="20">
        <f t="shared" si="480"/>
        <v>36.459999999999994</v>
      </c>
      <c r="JL190" s="20">
        <f t="shared" si="481"/>
        <v>0</v>
      </c>
      <c r="JM190" s="20">
        <f t="shared" si="482"/>
        <v>0</v>
      </c>
      <c r="JN190" s="20">
        <f t="shared" si="483"/>
        <v>36.659999999999997</v>
      </c>
      <c r="JO190" s="20">
        <f t="shared" si="484"/>
        <v>36.659999999999997</v>
      </c>
      <c r="JP190" s="20">
        <f t="shared" si="485"/>
        <v>0</v>
      </c>
      <c r="JQ190" s="20">
        <f t="shared" si="486"/>
        <v>0</v>
      </c>
      <c r="JR190" s="20">
        <f t="shared" si="487"/>
        <v>0</v>
      </c>
      <c r="JS190" s="26">
        <v>36.76</v>
      </c>
      <c r="JT190" s="25">
        <f t="shared" si="613"/>
        <v>0</v>
      </c>
      <c r="JU190" s="25">
        <f t="shared" si="488"/>
        <v>0</v>
      </c>
      <c r="JV190" s="25">
        <f t="shared" si="489"/>
        <v>0</v>
      </c>
      <c r="JW190" s="25">
        <f>ROUND(IF(EN190="Cống tròn",IF(EN190="Cống tròn",JX190+FF190,0),IF(EN190="Cống hộp",IF(EN190="Cống hộp",JX190+GP190,0),IF(OR(EN190="Rãnh xây",EN190="Rãnh bê tông"),IF(OR(EN190="Rãnh xây",EN190="Rãnh bê tông"),JX190+GP190,0),IF(EN190="ống nhựa",IF(EN190="Ống nhựa",JX190+HT190,0),IF(EN190="Rãnh thang",IF(EN190="Rãnh thang",JS190+#REF!,0),0))))),2)</f>
        <v>37.86</v>
      </c>
      <c r="JX190" s="27">
        <v>37.76</v>
      </c>
      <c r="JY190" s="25">
        <f t="shared" si="490"/>
        <v>37.86</v>
      </c>
      <c r="JZ190" s="25">
        <f t="shared" si="491"/>
        <v>0</v>
      </c>
      <c r="KA190" s="25">
        <f t="shared" si="492"/>
        <v>0</v>
      </c>
      <c r="KB190" s="25">
        <f t="shared" si="493"/>
        <v>0</v>
      </c>
      <c r="KC190" s="25">
        <f t="shared" si="494"/>
        <v>0</v>
      </c>
      <c r="KD190" s="28" t="s">
        <v>98</v>
      </c>
      <c r="KE190" s="27">
        <v>0</v>
      </c>
      <c r="KF190" s="25">
        <f t="shared" si="495"/>
        <v>2.3999999999999986</v>
      </c>
      <c r="KG190" s="25">
        <f t="shared" si="614"/>
        <v>2.3999999999999986</v>
      </c>
      <c r="KH190" s="27">
        <v>0</v>
      </c>
      <c r="KI190" s="25">
        <f t="shared" si="496"/>
        <v>2.3999999999999986</v>
      </c>
      <c r="KJ190" s="25">
        <f t="shared" si="615"/>
        <v>2.3999999999999986</v>
      </c>
      <c r="KK190" s="25">
        <f t="shared" si="497"/>
        <v>0</v>
      </c>
      <c r="KL190" s="25">
        <f t="shared" si="498"/>
        <v>0</v>
      </c>
      <c r="KM190" s="25">
        <f t="shared" si="616"/>
        <v>0</v>
      </c>
      <c r="KN190" s="25">
        <f t="shared" si="499"/>
        <v>0</v>
      </c>
      <c r="KO190" s="25">
        <f t="shared" si="500"/>
        <v>0</v>
      </c>
      <c r="KP190" s="25">
        <f t="shared" si="617"/>
        <v>0</v>
      </c>
      <c r="KQ190" s="25">
        <f t="shared" si="501"/>
        <v>0.2</v>
      </c>
      <c r="KR190" s="25">
        <f t="shared" si="502"/>
        <v>0.2</v>
      </c>
      <c r="KS190" s="25">
        <f t="shared" si="618"/>
        <v>0.2</v>
      </c>
      <c r="KT190" s="25">
        <f t="shared" si="503"/>
        <v>0</v>
      </c>
      <c r="KU190" s="25">
        <f t="shared" si="504"/>
        <v>0</v>
      </c>
      <c r="KV190" s="25">
        <f t="shared" si="619"/>
        <v>0</v>
      </c>
      <c r="KW190" s="25">
        <f t="shared" si="505"/>
        <v>0</v>
      </c>
      <c r="KX190" s="25">
        <f t="shared" si="506"/>
        <v>0</v>
      </c>
      <c r="KY190" s="25">
        <f t="shared" si="620"/>
        <v>0</v>
      </c>
      <c r="KZ190" s="25">
        <f t="shared" si="507"/>
        <v>0</v>
      </c>
      <c r="LA190" s="25">
        <f t="shared" si="508"/>
        <v>0</v>
      </c>
      <c r="LB190" s="25">
        <f t="shared" si="621"/>
        <v>0</v>
      </c>
      <c r="LC190" s="25">
        <f t="shared" si="509"/>
        <v>1.4</v>
      </c>
      <c r="LD190" s="25">
        <f t="shared" si="510"/>
        <v>1.4</v>
      </c>
      <c r="LE190" s="25">
        <f t="shared" si="622"/>
        <v>1.4</v>
      </c>
      <c r="LF190" s="25">
        <f t="shared" si="511"/>
        <v>0</v>
      </c>
      <c r="LG190" s="25">
        <f t="shared" si="512"/>
        <v>0</v>
      </c>
      <c r="LH190" s="25">
        <f t="shared" si="623"/>
        <v>0</v>
      </c>
      <c r="LI190" s="25">
        <f t="shared" si="513"/>
        <v>0</v>
      </c>
      <c r="LJ190" s="25">
        <f t="shared" si="514"/>
        <v>0</v>
      </c>
      <c r="LK190" s="25">
        <f t="shared" si="624"/>
        <v>0</v>
      </c>
      <c r="LL190" s="25">
        <f t="shared" si="515"/>
        <v>0</v>
      </c>
      <c r="LM190" s="25">
        <f t="shared" si="516"/>
        <v>0</v>
      </c>
      <c r="LN190" s="25">
        <f t="shared" si="625"/>
        <v>0</v>
      </c>
      <c r="LO190" s="25">
        <f t="shared" si="517"/>
        <v>0</v>
      </c>
      <c r="LP190" s="25">
        <f t="shared" si="518"/>
        <v>0</v>
      </c>
      <c r="LQ190" s="25">
        <f t="shared" si="626"/>
        <v>0</v>
      </c>
      <c r="LR190" s="25">
        <f t="shared" si="519"/>
        <v>0</v>
      </c>
      <c r="LS190" s="25">
        <f t="shared" si="520"/>
        <v>0</v>
      </c>
      <c r="LT190" s="25">
        <f t="shared" si="627"/>
        <v>0</v>
      </c>
      <c r="LU190" s="25">
        <f t="shared" si="521"/>
        <v>0</v>
      </c>
      <c r="LV190" s="25">
        <f t="shared" si="522"/>
        <v>0</v>
      </c>
      <c r="LW190" s="25">
        <f t="shared" si="628"/>
        <v>0</v>
      </c>
      <c r="LX190" s="25">
        <f t="shared" si="523"/>
        <v>0</v>
      </c>
      <c r="LY190" s="25">
        <f t="shared" si="524"/>
        <v>0</v>
      </c>
      <c r="LZ190" s="25">
        <f t="shared" si="629"/>
        <v>0</v>
      </c>
      <c r="MA190" s="25">
        <f t="shared" si="525"/>
        <v>0</v>
      </c>
      <c r="MB190" s="25">
        <f t="shared" si="526"/>
        <v>0</v>
      </c>
      <c r="MC190" s="25">
        <f t="shared" si="630"/>
        <v>0</v>
      </c>
      <c r="MD190" s="25">
        <f t="shared" si="527"/>
        <v>0</v>
      </c>
      <c r="ME190" s="25">
        <f t="shared" si="528"/>
        <v>0</v>
      </c>
      <c r="MF190" s="25">
        <f t="shared" si="631"/>
        <v>0</v>
      </c>
      <c r="MG190" s="25">
        <f t="shared" si="529"/>
        <v>0</v>
      </c>
      <c r="MH190" s="25">
        <f t="shared" si="530"/>
        <v>0</v>
      </c>
      <c r="MI190" s="25">
        <f t="shared" si="632"/>
        <v>0</v>
      </c>
      <c r="MJ190" s="25">
        <f t="shared" si="531"/>
        <v>0</v>
      </c>
      <c r="MK190" s="25">
        <f t="shared" si="532"/>
        <v>0</v>
      </c>
      <c r="ML190" s="25">
        <f t="shared" si="633"/>
        <v>0</v>
      </c>
      <c r="MM190" s="25">
        <f t="shared" si="533"/>
        <v>0</v>
      </c>
      <c r="MN190" s="25">
        <f t="shared" si="534"/>
        <v>0</v>
      </c>
      <c r="MO190" s="25">
        <f t="shared" si="634"/>
        <v>0</v>
      </c>
      <c r="MP190" s="25">
        <f t="shared" si="535"/>
        <v>0</v>
      </c>
      <c r="MQ190" s="25">
        <f t="shared" si="536"/>
        <v>0</v>
      </c>
      <c r="MR190" s="25">
        <f t="shared" si="635"/>
        <v>0</v>
      </c>
      <c r="MS190" s="29">
        <v>1.4</v>
      </c>
      <c r="MT190" s="29">
        <v>0</v>
      </c>
      <c r="MU190" s="29">
        <v>1</v>
      </c>
      <c r="MV190" s="29">
        <v>1</v>
      </c>
      <c r="MW190" s="25">
        <f t="shared" si="537"/>
        <v>1.4</v>
      </c>
      <c r="MX190" s="25">
        <f t="shared" si="538"/>
        <v>3.36</v>
      </c>
      <c r="MY190" s="25">
        <f t="shared" si="539"/>
        <v>0</v>
      </c>
      <c r="MZ190" s="25">
        <f t="shared" si="540"/>
        <v>0</v>
      </c>
      <c r="NA190" s="25">
        <f t="shared" si="541"/>
        <v>1.4</v>
      </c>
      <c r="NB190" s="25">
        <f t="shared" si="542"/>
        <v>3.36</v>
      </c>
      <c r="NC190" s="25">
        <f t="shared" si="543"/>
        <v>0</v>
      </c>
      <c r="ND190" s="25">
        <f t="shared" si="544"/>
        <v>0</v>
      </c>
      <c r="NE190" s="25">
        <f t="shared" si="636"/>
        <v>1.4</v>
      </c>
      <c r="NF190" s="25">
        <f t="shared" si="636"/>
        <v>3.36</v>
      </c>
      <c r="NG190" s="25">
        <f t="shared" si="636"/>
        <v>0</v>
      </c>
      <c r="NH190" s="25">
        <f t="shared" si="545"/>
        <v>0</v>
      </c>
      <c r="NI190" s="25">
        <f t="shared" si="546"/>
        <v>81.819999999999993</v>
      </c>
      <c r="NJ190" s="25">
        <f t="shared" si="547"/>
        <v>0</v>
      </c>
      <c r="NK190" s="25">
        <f t="shared" si="548"/>
        <v>81.819999999999993</v>
      </c>
      <c r="NL190" s="25">
        <f t="shared" si="549"/>
        <v>44.28</v>
      </c>
      <c r="NM190" s="25">
        <f t="shared" si="550"/>
        <v>0</v>
      </c>
      <c r="NN190" s="25">
        <f t="shared" si="637"/>
        <v>44.28</v>
      </c>
      <c r="NO190" s="25">
        <f t="shared" si="551"/>
        <v>0</v>
      </c>
      <c r="NP190" s="25">
        <f t="shared" si="552"/>
        <v>0</v>
      </c>
      <c r="NQ190" s="25">
        <f t="shared" si="638"/>
        <v>0</v>
      </c>
      <c r="NR190" s="25">
        <f t="shared" si="553"/>
        <v>0</v>
      </c>
      <c r="NS190" s="25">
        <f t="shared" si="554"/>
        <v>0</v>
      </c>
      <c r="NT190" s="25">
        <f t="shared" si="639"/>
        <v>0</v>
      </c>
      <c r="NU190" s="25">
        <f t="shared" si="555"/>
        <v>0</v>
      </c>
      <c r="NV190" s="25">
        <f t="shared" si="556"/>
        <v>0</v>
      </c>
      <c r="NW190" s="25">
        <f t="shared" si="640"/>
        <v>0</v>
      </c>
      <c r="NX190" s="25">
        <f t="shared" si="641"/>
        <v>44.28</v>
      </c>
      <c r="NY190" s="25">
        <f t="shared" si="641"/>
        <v>0</v>
      </c>
      <c r="NZ190" s="25">
        <f t="shared" si="642"/>
        <v>44.28</v>
      </c>
      <c r="OA190" s="25">
        <f t="shared" si="643"/>
        <v>37.54</v>
      </c>
      <c r="OB190" s="25">
        <f t="shared" si="643"/>
        <v>0</v>
      </c>
      <c r="OC190" s="25">
        <f t="shared" si="644"/>
        <v>37.54</v>
      </c>
      <c r="OD190" s="25">
        <f t="shared" si="645"/>
        <v>44.28</v>
      </c>
      <c r="OE190" s="25">
        <f t="shared" si="645"/>
        <v>0</v>
      </c>
      <c r="OF190" s="25">
        <f t="shared" si="645"/>
        <v>44.28</v>
      </c>
      <c r="OG190" s="25">
        <f t="shared" si="557"/>
        <v>0</v>
      </c>
      <c r="OH190" s="25">
        <f t="shared" si="558"/>
        <v>0</v>
      </c>
      <c r="OI190" s="25">
        <f t="shared" si="559"/>
        <v>0</v>
      </c>
      <c r="OJ190" s="25">
        <f t="shared" si="560"/>
        <v>0</v>
      </c>
      <c r="OK190" s="25">
        <f t="shared" si="561"/>
        <v>0</v>
      </c>
      <c r="OL190" s="25">
        <f t="shared" si="562"/>
        <v>0</v>
      </c>
      <c r="OM190" s="25">
        <f t="shared" si="646"/>
        <v>0</v>
      </c>
      <c r="ON190" s="25">
        <f t="shared" si="646"/>
        <v>0</v>
      </c>
      <c r="OO190" s="25">
        <f t="shared" si="646"/>
        <v>0</v>
      </c>
      <c r="OP190" s="25">
        <f t="shared" si="563"/>
        <v>0</v>
      </c>
      <c r="OQ190" s="25">
        <f t="shared" si="564"/>
        <v>0</v>
      </c>
      <c r="OR190" s="25">
        <f t="shared" si="647"/>
        <v>0</v>
      </c>
      <c r="OS190" s="19">
        <v>536181.56999999995</v>
      </c>
      <c r="OT190" s="19">
        <v>2370340.1</v>
      </c>
    </row>
    <row r="191" spans="1:410" ht="33" customHeight="1" x14ac:dyDescent="0.25">
      <c r="A191" s="18"/>
      <c r="B191" s="18" t="s">
        <v>939</v>
      </c>
      <c r="C191" s="18">
        <v>769.59</v>
      </c>
      <c r="D191" s="16" t="e">
        <f>_xlfn.IFNA(INDEX(#REF!,MATCH(E191,#REF!,0)),0)</f>
        <v>#REF!</v>
      </c>
      <c r="E191" s="18" t="s">
        <v>982</v>
      </c>
      <c r="F191" s="16" t="s">
        <v>765</v>
      </c>
      <c r="G191" s="16" t="s">
        <v>766</v>
      </c>
      <c r="H191" s="16" t="s">
        <v>767</v>
      </c>
      <c r="I191" s="16" t="s">
        <v>768</v>
      </c>
      <c r="J191" s="16" t="s">
        <v>769</v>
      </c>
      <c r="K191" s="16" t="s">
        <v>770</v>
      </c>
      <c r="L191" s="16" t="s">
        <v>771</v>
      </c>
      <c r="M191" s="18">
        <v>2.94</v>
      </c>
      <c r="N191" s="18">
        <v>1.94</v>
      </c>
      <c r="O191" s="18">
        <v>3.34</v>
      </c>
      <c r="P191" s="18">
        <v>2.34</v>
      </c>
      <c r="Q191" s="18">
        <v>0.1</v>
      </c>
      <c r="R191" s="18">
        <v>3.14</v>
      </c>
      <c r="S191" s="18">
        <v>2.14</v>
      </c>
      <c r="T191" s="18">
        <v>0.2</v>
      </c>
      <c r="U191" s="18">
        <v>0</v>
      </c>
      <c r="V191" s="18">
        <v>0</v>
      </c>
      <c r="W191" s="18">
        <v>0</v>
      </c>
      <c r="X191" s="18">
        <v>2.94</v>
      </c>
      <c r="Y191" s="18">
        <v>1.9</v>
      </c>
      <c r="Z191" s="20">
        <f t="shared" si="565"/>
        <v>2.1</v>
      </c>
      <c r="AA191" s="18">
        <v>0.22</v>
      </c>
      <c r="AB191" s="18">
        <v>0</v>
      </c>
      <c r="AC191" s="18">
        <v>0</v>
      </c>
      <c r="AD191" s="18">
        <v>0</v>
      </c>
      <c r="AE191" s="18">
        <v>0</v>
      </c>
      <c r="AF191" s="18">
        <v>0</v>
      </c>
      <c r="AG191" s="18">
        <v>2.5</v>
      </c>
      <c r="AH191" s="18">
        <v>1.5</v>
      </c>
      <c r="AI191" s="20">
        <f t="shared" si="566"/>
        <v>2.25</v>
      </c>
      <c r="AJ191" s="18">
        <v>0</v>
      </c>
      <c r="AK191" s="18">
        <v>0</v>
      </c>
      <c r="AL191" s="20">
        <f t="shared" si="567"/>
        <v>0</v>
      </c>
      <c r="AM191" s="18">
        <v>2.94</v>
      </c>
      <c r="AN191" s="18">
        <v>1.5</v>
      </c>
      <c r="AO191" s="18">
        <v>0.15</v>
      </c>
      <c r="AP191" s="18">
        <v>0.22</v>
      </c>
      <c r="AQ191" s="18">
        <v>2.94</v>
      </c>
      <c r="AR191" s="18">
        <v>1.72</v>
      </c>
      <c r="AS191" s="18">
        <v>0.12</v>
      </c>
      <c r="AT191" s="18">
        <v>0.11</v>
      </c>
      <c r="AU191" s="18">
        <v>0</v>
      </c>
      <c r="AV191" s="18">
        <v>1</v>
      </c>
      <c r="AW191" s="18">
        <v>0</v>
      </c>
      <c r="AX191" s="18">
        <v>0</v>
      </c>
      <c r="AY191" s="18">
        <v>0</v>
      </c>
      <c r="AZ191" s="18">
        <v>0</v>
      </c>
      <c r="BA191" s="18">
        <v>0</v>
      </c>
      <c r="BB191" s="18">
        <v>0</v>
      </c>
      <c r="BC191" s="18">
        <v>0</v>
      </c>
      <c r="BD191" s="18">
        <v>1</v>
      </c>
      <c r="BE191" s="18">
        <v>1</v>
      </c>
      <c r="BF191" s="18">
        <v>0</v>
      </c>
      <c r="BG191" s="18">
        <v>0</v>
      </c>
      <c r="BH191" s="18">
        <v>0</v>
      </c>
      <c r="BI191" s="18">
        <v>0</v>
      </c>
      <c r="BJ191" s="18">
        <v>0</v>
      </c>
      <c r="BK191" s="18">
        <v>0</v>
      </c>
      <c r="BL191" s="18">
        <v>0</v>
      </c>
      <c r="BM191" s="18">
        <v>0</v>
      </c>
      <c r="BN191" s="18">
        <v>0</v>
      </c>
      <c r="BO191" s="18">
        <v>0</v>
      </c>
      <c r="BP191" s="18">
        <v>2</v>
      </c>
      <c r="BQ191" s="18">
        <v>0</v>
      </c>
      <c r="BR191" s="18">
        <v>0</v>
      </c>
      <c r="BS191" s="18">
        <v>0</v>
      </c>
      <c r="BT191" s="18">
        <v>0</v>
      </c>
      <c r="BU191" s="18">
        <v>0</v>
      </c>
      <c r="BV191" s="18">
        <v>0</v>
      </c>
      <c r="BW191" s="18">
        <v>0</v>
      </c>
      <c r="BX191" s="18">
        <v>0</v>
      </c>
      <c r="BY191" s="18">
        <v>0</v>
      </c>
      <c r="BZ191" s="18">
        <v>0</v>
      </c>
      <c r="CA191" s="16" t="e">
        <f>_xlfn.IFNA(IF(RIGHT(D191,2)="=G",0,INDEX(#REF!,MATCH(E191,#REF!,0))),0)</f>
        <v>#REF!</v>
      </c>
      <c r="CB191" s="16" t="s">
        <v>776</v>
      </c>
      <c r="CC191" s="18">
        <v>0</v>
      </c>
      <c r="CD191" s="18">
        <v>0</v>
      </c>
      <c r="CE191" s="18">
        <v>1.7</v>
      </c>
      <c r="CF191" s="18">
        <v>0.89</v>
      </c>
      <c r="CG191" s="18">
        <v>0.12</v>
      </c>
      <c r="CH191" s="18">
        <v>3</v>
      </c>
      <c r="CI191" s="16" t="s">
        <v>98</v>
      </c>
      <c r="CJ191" s="18">
        <v>0</v>
      </c>
      <c r="CK191" s="20">
        <f t="shared" si="432"/>
        <v>2.7</v>
      </c>
      <c r="CL191" s="20">
        <f t="shared" si="568"/>
        <v>2.7</v>
      </c>
      <c r="CM191" s="18">
        <v>61.37</v>
      </c>
      <c r="CN191" s="18">
        <v>38.86</v>
      </c>
      <c r="CO191" s="18">
        <v>38.021000000000001</v>
      </c>
      <c r="CP191" s="22">
        <f t="shared" si="433"/>
        <v>38.86</v>
      </c>
      <c r="CQ191" s="22">
        <f t="shared" si="434"/>
        <v>36.159999999999997</v>
      </c>
      <c r="CR191" s="22">
        <f t="shared" si="569"/>
        <v>2.7</v>
      </c>
      <c r="CS191" s="22">
        <f t="shared" si="435"/>
        <v>36.26</v>
      </c>
      <c r="CT191" s="22">
        <f t="shared" si="436"/>
        <v>36.46</v>
      </c>
      <c r="CU191" s="18">
        <v>36.46</v>
      </c>
      <c r="CV191" s="22">
        <f t="shared" si="570"/>
        <v>2.1</v>
      </c>
      <c r="CW191" s="22">
        <f t="shared" si="437"/>
        <v>0</v>
      </c>
      <c r="CX191" s="22">
        <f t="shared" si="438"/>
        <v>0</v>
      </c>
      <c r="CY191" s="22">
        <f t="shared" si="439"/>
        <v>38.590000000000003</v>
      </c>
      <c r="CZ191" s="22">
        <f t="shared" si="440"/>
        <v>38.74</v>
      </c>
      <c r="DA191" s="18">
        <v>38.86</v>
      </c>
      <c r="DB191" s="20">
        <f t="shared" si="571"/>
        <v>2.7</v>
      </c>
      <c r="DC191" s="20">
        <f t="shared" si="572"/>
        <v>0</v>
      </c>
      <c r="DD191" s="20">
        <f t="shared" si="573"/>
        <v>2.7</v>
      </c>
      <c r="DE191" s="20">
        <f t="shared" si="441"/>
        <v>0.1</v>
      </c>
      <c r="DF191" s="20">
        <f t="shared" si="442"/>
        <v>0.2</v>
      </c>
      <c r="DG191" s="20">
        <f t="shared" si="443"/>
        <v>2.37</v>
      </c>
      <c r="DH191" s="20">
        <f t="shared" si="444"/>
        <v>0</v>
      </c>
      <c r="DI191" s="20">
        <f t="shared" si="445"/>
        <v>0</v>
      </c>
      <c r="DJ191" s="20">
        <f t="shared" si="446"/>
        <v>0</v>
      </c>
      <c r="DK191" s="20">
        <f t="shared" si="574"/>
        <v>2.67</v>
      </c>
      <c r="DL191" s="20">
        <f t="shared" si="575"/>
        <v>0</v>
      </c>
      <c r="DM191" s="20">
        <f t="shared" si="576"/>
        <v>3.0000000000000249E-2</v>
      </c>
      <c r="DN191" s="20">
        <f t="shared" si="577"/>
        <v>0</v>
      </c>
      <c r="DO191" s="18">
        <v>2.54</v>
      </c>
      <c r="DP191" s="18">
        <v>0</v>
      </c>
      <c r="DQ191" s="18">
        <v>1</v>
      </c>
      <c r="DR191" s="18">
        <v>1</v>
      </c>
      <c r="DS191" s="25">
        <f t="shared" si="578"/>
        <v>2.54</v>
      </c>
      <c r="DT191" s="25">
        <f t="shared" si="579"/>
        <v>0</v>
      </c>
      <c r="DU191" s="25">
        <f t="shared" si="580"/>
        <v>6.86</v>
      </c>
      <c r="DV191" s="25">
        <f t="shared" si="581"/>
        <v>0</v>
      </c>
      <c r="DW191" s="25">
        <f t="shared" si="582"/>
        <v>6.86</v>
      </c>
      <c r="DX191" s="25">
        <f t="shared" si="583"/>
        <v>22.91</v>
      </c>
      <c r="DY191" s="25">
        <f t="shared" si="584"/>
        <v>0</v>
      </c>
      <c r="DZ191" s="25">
        <f t="shared" si="585"/>
        <v>22.91</v>
      </c>
      <c r="EA191" s="25">
        <f t="shared" si="586"/>
        <v>15.64</v>
      </c>
      <c r="EB191" s="25">
        <f t="shared" si="587"/>
        <v>0</v>
      </c>
      <c r="EC191" s="25">
        <f t="shared" si="588"/>
        <v>15.64</v>
      </c>
      <c r="ED191" s="25">
        <f t="shared" si="589"/>
        <v>7.27</v>
      </c>
      <c r="EE191" s="25">
        <f t="shared" si="589"/>
        <v>0</v>
      </c>
      <c r="EF191" s="25">
        <f t="shared" si="590"/>
        <v>7.27</v>
      </c>
      <c r="EG191" s="25">
        <f t="shared" si="591"/>
        <v>15.64</v>
      </c>
      <c r="EH191" s="25">
        <f t="shared" si="591"/>
        <v>0</v>
      </c>
      <c r="EI191" s="25">
        <f t="shared" si="592"/>
        <v>15.64</v>
      </c>
      <c r="EJ191" s="18">
        <v>769.59</v>
      </c>
      <c r="EK191" s="18">
        <v>768.95</v>
      </c>
      <c r="EL191" s="18" t="s">
        <v>982</v>
      </c>
      <c r="EM191" s="18" t="s">
        <v>983</v>
      </c>
      <c r="EN191" s="16" t="s">
        <v>774</v>
      </c>
      <c r="EO191" s="16" t="s">
        <v>132</v>
      </c>
      <c r="EP191" s="16" t="e">
        <f>IF(OR(EN191="Cống tròn",EN191="Cống hộp",EN191="Ống nhựa"),INDEX(#REF!,MATCH(E191,#REF!,0)),IF(OR(EN191="Rãnh xây",EN191="Rãnh bê tông"),INDEX(#REF!,MATCH(E191,#REF!,0)),0))</f>
        <v>#REF!</v>
      </c>
      <c r="EQ191" s="18">
        <v>17.53</v>
      </c>
      <c r="ER191" s="18">
        <v>1</v>
      </c>
      <c r="ES191" s="25">
        <f t="shared" si="593"/>
        <v>18</v>
      </c>
      <c r="ET191" s="1" t="e">
        <f>_xlfn.IFNA(IF(EN191="Cống tròn",INDEX(#REF!,MATCH(E191,#REF!,0)),IF(EN191="Cống hộp",INDEX(#REF!,MATCH(E191,#REF!,0)),EU191&amp;" ,"&amp;EV191)),0)</f>
        <v>#REF!</v>
      </c>
      <c r="EU191" s="16" t="s">
        <v>769</v>
      </c>
      <c r="EV191" s="16" t="s">
        <v>775</v>
      </c>
      <c r="EW191" s="16" t="e">
        <f>_xlfn.IFNA(INDEX(#REF!,MATCH(E191,#REF!,0)),0)</f>
        <v>#REF!</v>
      </c>
      <c r="EX191" s="16"/>
      <c r="EY191" s="18">
        <v>0</v>
      </c>
      <c r="EZ191" s="18">
        <v>0</v>
      </c>
      <c r="FA191" s="18">
        <v>0</v>
      </c>
      <c r="FB191" s="19">
        <v>0</v>
      </c>
      <c r="FC191" s="19">
        <v>0</v>
      </c>
      <c r="FD191" s="25">
        <f t="shared" si="447"/>
        <v>0</v>
      </c>
      <c r="FE191" s="25">
        <f t="shared" si="594"/>
        <v>0</v>
      </c>
      <c r="FF191" s="18">
        <v>0.1</v>
      </c>
      <c r="FG191" s="18">
        <v>2</v>
      </c>
      <c r="FH191" s="18">
        <v>1</v>
      </c>
      <c r="FI191" s="25">
        <f t="shared" si="595"/>
        <v>1.2</v>
      </c>
      <c r="FJ191" s="18">
        <v>0</v>
      </c>
      <c r="FK191" s="18">
        <v>0</v>
      </c>
      <c r="FL191" s="18">
        <v>0.2</v>
      </c>
      <c r="FM191" s="18">
        <v>1.4</v>
      </c>
      <c r="FN191" s="18">
        <v>0</v>
      </c>
      <c r="FO191" s="25">
        <f t="shared" si="596"/>
        <v>1.4</v>
      </c>
      <c r="FP191" s="18">
        <v>1.4999999999999999E-2</v>
      </c>
      <c r="FQ191" s="18">
        <v>1</v>
      </c>
      <c r="FR191" s="25">
        <f t="shared" si="448"/>
        <v>17</v>
      </c>
      <c r="FS191" s="25">
        <f t="shared" si="449"/>
        <v>0.24</v>
      </c>
      <c r="FT191" s="25">
        <f t="shared" si="450"/>
        <v>17.239999999999998</v>
      </c>
      <c r="FU191" s="25">
        <f t="shared" si="451"/>
        <v>-0.2900000000000027</v>
      </c>
      <c r="FV191" s="25" t="str">
        <f t="shared" si="597"/>
        <v>Thêm 01</v>
      </c>
      <c r="FW191" s="25">
        <f t="shared" si="598"/>
        <v>0.72</v>
      </c>
      <c r="FX191" s="16"/>
      <c r="FY191" s="16"/>
      <c r="FZ191" s="16"/>
      <c r="GA191" s="16"/>
      <c r="GB191" s="19">
        <v>0</v>
      </c>
      <c r="GC191" s="19">
        <v>0</v>
      </c>
      <c r="GD191" s="19">
        <v>0</v>
      </c>
      <c r="GE191" s="19">
        <v>0</v>
      </c>
      <c r="GF191" s="19">
        <v>0</v>
      </c>
      <c r="GG191" s="19">
        <v>0</v>
      </c>
      <c r="GH191" s="19">
        <v>0</v>
      </c>
      <c r="GI191" s="19">
        <v>0</v>
      </c>
      <c r="GJ191" s="19">
        <v>0</v>
      </c>
      <c r="GK191" s="19">
        <v>0</v>
      </c>
      <c r="GL191" s="25">
        <f t="shared" si="452"/>
        <v>0</v>
      </c>
      <c r="GM191" s="25">
        <f t="shared" si="599"/>
        <v>0</v>
      </c>
      <c r="GN191" s="19">
        <v>0</v>
      </c>
      <c r="GO191" s="19">
        <v>0</v>
      </c>
      <c r="GP191" s="19">
        <v>0</v>
      </c>
      <c r="GQ191" s="19">
        <v>0</v>
      </c>
      <c r="GR191" s="1" t="e">
        <f>_xlfn.IFNA(INDEX(#REF!,MATCH(E191,#REF!,0)),0)</f>
        <v>#REF!</v>
      </c>
      <c r="GS191" s="16"/>
      <c r="GT191" s="18">
        <v>0</v>
      </c>
      <c r="GU191" s="18">
        <v>0</v>
      </c>
      <c r="GV191" s="18">
        <v>0</v>
      </c>
      <c r="GW191" s="18">
        <v>0</v>
      </c>
      <c r="GX191" s="25">
        <f t="shared" si="453"/>
        <v>0</v>
      </c>
      <c r="GY191" s="25">
        <f t="shared" si="454"/>
        <v>0</v>
      </c>
      <c r="GZ191" s="25">
        <f t="shared" si="600"/>
        <v>0</v>
      </c>
      <c r="HA191" s="1" t="e" cm="1">
        <f t="array" ref="HA191">INDEX(#REF!,MATCH(EJ191&amp;EK191&amp;HD191&amp;HE191&amp;HF191,#REF!&amp;#REF!&amp;#REF!&amp;#REF!&amp;#REF!,0))</f>
        <v>#REF!</v>
      </c>
      <c r="HB191" s="16"/>
      <c r="HC191" s="25">
        <f t="shared" si="601"/>
        <v>0</v>
      </c>
      <c r="HD191" s="18">
        <v>0</v>
      </c>
      <c r="HE191" s="18">
        <v>0</v>
      </c>
      <c r="HF191" s="18">
        <v>0</v>
      </c>
      <c r="HG191" s="1" t="e" cm="1">
        <f t="array" ref="HG191">INDEX(#REF!,MATCH(EJ191&amp;EK191&amp;HJ191&amp;HK191&amp;HL191,#REF!&amp;#REF!&amp;#REF!&amp;#REF!&amp;#REF!,0))</f>
        <v>#REF!</v>
      </c>
      <c r="HH191" s="16"/>
      <c r="HI191" s="25">
        <f t="shared" si="602"/>
        <v>0</v>
      </c>
      <c r="HJ191" s="25">
        <f t="shared" si="603"/>
        <v>0</v>
      </c>
      <c r="HK191" s="19">
        <v>0</v>
      </c>
      <c r="HL191" s="19">
        <v>0</v>
      </c>
      <c r="HM191" s="18">
        <v>0.01</v>
      </c>
      <c r="HN191" s="18">
        <v>1</v>
      </c>
      <c r="HO191" s="25">
        <f t="shared" si="604"/>
        <v>0</v>
      </c>
      <c r="HP191" s="25">
        <f t="shared" si="605"/>
        <v>0</v>
      </c>
      <c r="HQ191" s="25">
        <f t="shared" si="606"/>
        <v>0</v>
      </c>
      <c r="HR191" s="25">
        <f t="shared" si="607"/>
        <v>0</v>
      </c>
      <c r="HS191" s="25">
        <f t="shared" si="608"/>
        <v>0</v>
      </c>
      <c r="HT191" s="19">
        <v>0</v>
      </c>
      <c r="HU191" s="19">
        <v>0</v>
      </c>
      <c r="HV191" s="19">
        <v>0</v>
      </c>
      <c r="HW191" s="25">
        <f t="shared" si="609"/>
        <v>0</v>
      </c>
      <c r="HX191" s="19">
        <v>0</v>
      </c>
      <c r="HY191" s="19">
        <v>0</v>
      </c>
      <c r="HZ191" s="18">
        <v>38.86</v>
      </c>
      <c r="IA191" s="20">
        <f>ROUND(IF(EN191="Cống tròn",IF(EN191="Cống tròn",IF(EU191="Không có móng",IQ191-FF191,IF(EU191="Đế",IP191-FN191,IF(OR(EU191="Móng bê tông",EU191="Móng bê tông kết hợp đế"),II191-FJ191,0))),0),IF(EN191="Cống hộp",IF(AND(EN191="Cống hộp",EU191="Không có móng"),IQ191-GF191,IF(AND(EN191="Cống hộp",EU191="Móng bê tông"),IJ191-GB191,0)),IF(OR(EN191="Rãnh xây",EN191="Rãnh bê tông"),IF(OR(EN191="Rãnh xây",EN191="Rãnh bê tông"),IK191-GB191,0),IF(EN191="Ống nhựa",IF(AND(EN191="Ống nhựa",EU191="Không đắp cát"),IQ191-HT191,IF(AND(EN191="Ống nhựa",EU191="Đắp cát"),IH191-HX191,0)),IF(EN191="Rãnh thang",IF(EN191="Rãnh thang",IF(EU191="Móng bê tông",#REF!-#REF!,IQ191),0),0))))),2)</f>
        <v>36.46</v>
      </c>
      <c r="IB191" s="20">
        <f t="shared" si="610"/>
        <v>2.3999999999999986</v>
      </c>
      <c r="IC191" s="20">
        <f t="shared" si="455"/>
        <v>36.459999999999994</v>
      </c>
      <c r="ID191" s="20">
        <f t="shared" si="456"/>
        <v>0</v>
      </c>
      <c r="IE191" s="20">
        <f t="shared" si="457"/>
        <v>0</v>
      </c>
      <c r="IF191" s="20">
        <f t="shared" si="458"/>
        <v>0</v>
      </c>
      <c r="IG191" s="20">
        <f>IF(EN191="Rãnh thang",IF(AND(EN191="Rãnh thang",EU191="Móng bê tông"),IQ191-#REF!,0),IF(EN191="Ống nhựa",IF(AND(EN191="Ống nhựa",EU191="Đắp cát"),IQ191-HT191,0),IF(EN191="Cống tròn",IF(EN191="Cống tròn",IF(OR(EU191="Móng bê tông",EU191="Móng bê tông kết hợp đế"),IM191-FL191,0),0),IF(EN191="Cống hộp",IF(AND(EN191="Cống hộp",EU191="Móng bê tông"),IN191-GD191,0),IF(OR(EN191="Rãnh xây",EN191="Rãnh bê tông"),IF(AND(EN191="Rãnh xây",EU191="Móng bê tông"),IO191-GD191,IF(AND(EN191="Rãnh bê tông",EU191="Móng bê tông"),IO191-GD191,0)),0)))))</f>
        <v>36.459999999999994</v>
      </c>
      <c r="IH191" s="20">
        <f t="shared" si="459"/>
        <v>0</v>
      </c>
      <c r="II191" s="20">
        <f t="shared" si="460"/>
        <v>36.459999999999994</v>
      </c>
      <c r="IJ191" s="20">
        <f t="shared" si="461"/>
        <v>0</v>
      </c>
      <c r="IK191" s="20">
        <f t="shared" si="462"/>
        <v>0</v>
      </c>
      <c r="IL191" s="20">
        <f t="shared" si="463"/>
        <v>36.659999999999997</v>
      </c>
      <c r="IM191" s="20">
        <f t="shared" si="464"/>
        <v>36.659999999999997</v>
      </c>
      <c r="IN191" s="20">
        <f t="shared" si="465"/>
        <v>0</v>
      </c>
      <c r="IO191" s="20">
        <f t="shared" si="466"/>
        <v>0</v>
      </c>
      <c r="IP191" s="20">
        <f t="shared" si="467"/>
        <v>0</v>
      </c>
      <c r="IQ191" s="18">
        <v>36.76</v>
      </c>
      <c r="IR191" s="25">
        <f t="shared" si="611"/>
        <v>0</v>
      </c>
      <c r="IS191" s="25">
        <f t="shared" si="468"/>
        <v>0</v>
      </c>
      <c r="IT191" s="25">
        <f t="shared" si="469"/>
        <v>0</v>
      </c>
      <c r="IU191" s="25">
        <f>ROUND(IF(EN191="Cống tròn",IF(EN191="Cống tròn",IV191+FF191,0),IF(EN191="Cống hộp",IF(EN191="Cống hộp",IV191+GP191,0),IF(OR(EN191="Rãnh xây",EN191="Rãnh bê tông"),IF(OR(EN191="Rãnh xây",EN191="Rãnh bê tông"),IV191+GP191,0),IF(EN191="ống nhựa",IF(EN191="Ống nhựa",IV191+HT191,0),IF(EN191="Rãnh thang",IF(EN191="Rãnh thang",IQ191+#REF!,0),0))))),2)</f>
        <v>37.700000000000003</v>
      </c>
      <c r="IV191" s="18">
        <v>37.6</v>
      </c>
      <c r="IW191" s="25">
        <f t="shared" si="470"/>
        <v>37.700000000000003</v>
      </c>
      <c r="IX191" s="25">
        <f t="shared" si="471"/>
        <v>0</v>
      </c>
      <c r="IY191" s="25">
        <f t="shared" si="472"/>
        <v>0</v>
      </c>
      <c r="IZ191" s="25">
        <f t="shared" si="473"/>
        <v>0</v>
      </c>
      <c r="JA191" s="25">
        <f t="shared" si="474"/>
        <v>0</v>
      </c>
      <c r="JB191" s="18">
        <v>38.85</v>
      </c>
      <c r="JC191" s="20">
        <f>ROUND(IF(EN191="Cống tròn",IF(EN191="Cống tròn",IF(EU191="Không có móng",JS191-FF191,IF(EU191="Đế",JR191-FN191,IF(OR(EU191="Móng bê tông",EU191="Móng bê tông kết hợp đế"),JK191-FJ191,0))),0),IF(EN191="Cống hộp",IF(AND(EN191="Cống hộp",EU191="Không có móng"),JS191-GF191,IF(AND(EN191="Cống hộp",EU191="Móng bê tông"),JL191-GB191,0)),IF(OR(EN191="Rãnh xây",EN191="Rãnh bê tông"),IF(OR(EN191="Rãnh xây",EN191="Rãnh bê tông"),JM191-GB191,0),IF(EN191="Ống nhựa",IF(AND(EN191="Ống nhựa",EU191="Không đắp cát"),JS191-HT191,IF(AND(EN191="Ống nhựa",EU191="Đắp cát"),JJ191-HX191,0)),IF(EN191="Rãnh thang",IF(EN191="Rãnh thang",IF(EU191="Móng bê tông",#REF!-#REF!,JS191),0),0))))),2)</f>
        <v>36.299999999999997</v>
      </c>
      <c r="JD191" s="20">
        <f t="shared" si="612"/>
        <v>2.5500000000000043</v>
      </c>
      <c r="JE191" s="20">
        <f t="shared" si="475"/>
        <v>36.299999999999997</v>
      </c>
      <c r="JF191" s="20">
        <f t="shared" si="476"/>
        <v>0</v>
      </c>
      <c r="JG191" s="20">
        <f t="shared" si="477"/>
        <v>0</v>
      </c>
      <c r="JH191" s="20">
        <f t="shared" si="478"/>
        <v>0</v>
      </c>
      <c r="JI191" s="20">
        <f>IF(EN191="Rãnh thang",IF(AND(EN191="Rãnh thang",EU191="Móng bê tông"),JS191-#REF!,0),IF(EN191="Ống nhựa",IF(AND(EN191="Ống nhựa",EU191="Đắp cát"),JS191-HT191,0),IF(EN191="Cống tròn",IF(EN191="Cống tròn",IF(OR(EU191="Móng bê tông",EU191="Móng bê tông kết hợp đế"),JO191-FL191,0),0),IF(EN191="Cống hộp",IF(AND(EN191="Cống hộp",EU191="Móng bê tông"),JP191-GD191,0),IF(OR(EN191="Rãnh xây",EN191="Rãnh bê tông"),IF(AND(EN191="Rãnh xây",EU191="Móng bê tông"),JQ191-GD191,IF(AND(EN191="Rãnh bê tông",EU191="Móng bê tông"),JQ191-GD191,0)),0)))))</f>
        <v>36.299999999999997</v>
      </c>
      <c r="JJ191" s="20">
        <f t="shared" si="479"/>
        <v>0</v>
      </c>
      <c r="JK191" s="20">
        <f t="shared" si="480"/>
        <v>36.299999999999997</v>
      </c>
      <c r="JL191" s="20">
        <f t="shared" si="481"/>
        <v>0</v>
      </c>
      <c r="JM191" s="20">
        <f t="shared" si="482"/>
        <v>0</v>
      </c>
      <c r="JN191" s="20">
        <f t="shared" si="483"/>
        <v>36.5</v>
      </c>
      <c r="JO191" s="20">
        <f t="shared" si="484"/>
        <v>36.5</v>
      </c>
      <c r="JP191" s="20">
        <f t="shared" si="485"/>
        <v>0</v>
      </c>
      <c r="JQ191" s="20">
        <f t="shared" si="486"/>
        <v>0</v>
      </c>
      <c r="JR191" s="20">
        <f t="shared" si="487"/>
        <v>0</v>
      </c>
      <c r="JS191" s="26">
        <v>36.6</v>
      </c>
      <c r="JT191" s="25">
        <f t="shared" si="613"/>
        <v>0</v>
      </c>
      <c r="JU191" s="25">
        <f t="shared" si="488"/>
        <v>0</v>
      </c>
      <c r="JV191" s="25">
        <f t="shared" si="489"/>
        <v>0</v>
      </c>
      <c r="JW191" s="25">
        <f>ROUND(IF(EN191="Cống tròn",IF(EN191="Cống tròn",JX191+FF191,0),IF(EN191="Cống hộp",IF(EN191="Cống hộp",JX191+GP191,0),IF(OR(EN191="Rãnh xây",EN191="Rãnh bê tông"),IF(OR(EN191="Rãnh xây",EN191="Rãnh bê tông"),JX191+GP191,0),IF(EN191="ống nhựa",IF(EN191="Ống nhựa",JX191+HT191,0),IF(EN191="Rãnh thang",IF(EN191="Rãnh thang",JS191+#REF!,0),0))))),2)</f>
        <v>37.700000000000003</v>
      </c>
      <c r="JX191" s="27">
        <v>37.6</v>
      </c>
      <c r="JY191" s="25">
        <f t="shared" si="490"/>
        <v>37.700000000000003</v>
      </c>
      <c r="JZ191" s="25">
        <f t="shared" si="491"/>
        <v>0</v>
      </c>
      <c r="KA191" s="25">
        <f t="shared" si="492"/>
        <v>0</v>
      </c>
      <c r="KB191" s="25">
        <f t="shared" si="493"/>
        <v>0</v>
      </c>
      <c r="KC191" s="25">
        <f t="shared" si="494"/>
        <v>0</v>
      </c>
      <c r="KD191" s="28" t="s">
        <v>98</v>
      </c>
      <c r="KE191" s="27">
        <v>0</v>
      </c>
      <c r="KF191" s="25">
        <f t="shared" si="495"/>
        <v>2.3999999999999986</v>
      </c>
      <c r="KG191" s="25">
        <f t="shared" si="614"/>
        <v>2.3999999999999986</v>
      </c>
      <c r="KH191" s="27">
        <v>0</v>
      </c>
      <c r="KI191" s="25">
        <f t="shared" si="496"/>
        <v>2.5500000000000043</v>
      </c>
      <c r="KJ191" s="25">
        <f t="shared" si="615"/>
        <v>2.5500000000000043</v>
      </c>
      <c r="KK191" s="25">
        <f t="shared" si="497"/>
        <v>0</v>
      </c>
      <c r="KL191" s="25">
        <f t="shared" si="498"/>
        <v>0</v>
      </c>
      <c r="KM191" s="25">
        <f t="shared" si="616"/>
        <v>0</v>
      </c>
      <c r="KN191" s="25">
        <f t="shared" si="499"/>
        <v>0</v>
      </c>
      <c r="KO191" s="25">
        <f t="shared" si="500"/>
        <v>0</v>
      </c>
      <c r="KP191" s="25">
        <f t="shared" si="617"/>
        <v>0</v>
      </c>
      <c r="KQ191" s="25">
        <f t="shared" si="501"/>
        <v>0.2</v>
      </c>
      <c r="KR191" s="25">
        <f t="shared" si="502"/>
        <v>0.2</v>
      </c>
      <c r="KS191" s="25">
        <f t="shared" si="618"/>
        <v>0.2</v>
      </c>
      <c r="KT191" s="25">
        <f t="shared" si="503"/>
        <v>0</v>
      </c>
      <c r="KU191" s="25">
        <f t="shared" si="504"/>
        <v>0</v>
      </c>
      <c r="KV191" s="25">
        <f t="shared" si="619"/>
        <v>0</v>
      </c>
      <c r="KW191" s="25">
        <f t="shared" si="505"/>
        <v>0</v>
      </c>
      <c r="KX191" s="25">
        <f t="shared" si="506"/>
        <v>0</v>
      </c>
      <c r="KY191" s="25">
        <f t="shared" si="620"/>
        <v>0</v>
      </c>
      <c r="KZ191" s="25">
        <f t="shared" si="507"/>
        <v>0</v>
      </c>
      <c r="LA191" s="25">
        <f t="shared" si="508"/>
        <v>0</v>
      </c>
      <c r="LB191" s="25">
        <f t="shared" si="621"/>
        <v>0</v>
      </c>
      <c r="LC191" s="25">
        <f t="shared" si="509"/>
        <v>1.4</v>
      </c>
      <c r="LD191" s="25">
        <f t="shared" si="510"/>
        <v>1.4</v>
      </c>
      <c r="LE191" s="25">
        <f t="shared" si="622"/>
        <v>1.4</v>
      </c>
      <c r="LF191" s="25">
        <f t="shared" si="511"/>
        <v>0</v>
      </c>
      <c r="LG191" s="25">
        <f t="shared" si="512"/>
        <v>0</v>
      </c>
      <c r="LH191" s="25">
        <f t="shared" si="623"/>
        <v>0</v>
      </c>
      <c r="LI191" s="25">
        <f t="shared" si="513"/>
        <v>0</v>
      </c>
      <c r="LJ191" s="25">
        <f t="shared" si="514"/>
        <v>0</v>
      </c>
      <c r="LK191" s="25">
        <f t="shared" si="624"/>
        <v>0</v>
      </c>
      <c r="LL191" s="25">
        <f t="shared" si="515"/>
        <v>0</v>
      </c>
      <c r="LM191" s="25">
        <f t="shared" si="516"/>
        <v>0</v>
      </c>
      <c r="LN191" s="25">
        <f t="shared" si="625"/>
        <v>0</v>
      </c>
      <c r="LO191" s="25">
        <f t="shared" si="517"/>
        <v>0</v>
      </c>
      <c r="LP191" s="25">
        <f t="shared" si="518"/>
        <v>0</v>
      </c>
      <c r="LQ191" s="25">
        <f t="shared" si="626"/>
        <v>0</v>
      </c>
      <c r="LR191" s="25">
        <f t="shared" si="519"/>
        <v>0</v>
      </c>
      <c r="LS191" s="25">
        <f t="shared" si="520"/>
        <v>0</v>
      </c>
      <c r="LT191" s="25">
        <f t="shared" si="627"/>
        <v>0</v>
      </c>
      <c r="LU191" s="25">
        <f t="shared" si="521"/>
        <v>0</v>
      </c>
      <c r="LV191" s="25">
        <f t="shared" si="522"/>
        <v>0</v>
      </c>
      <c r="LW191" s="25">
        <f t="shared" si="628"/>
        <v>0</v>
      </c>
      <c r="LX191" s="25">
        <f t="shared" si="523"/>
        <v>0</v>
      </c>
      <c r="LY191" s="25">
        <f t="shared" si="524"/>
        <v>0</v>
      </c>
      <c r="LZ191" s="25">
        <f t="shared" si="629"/>
        <v>0</v>
      </c>
      <c r="MA191" s="25">
        <f t="shared" si="525"/>
        <v>0</v>
      </c>
      <c r="MB191" s="25">
        <f t="shared" si="526"/>
        <v>0</v>
      </c>
      <c r="MC191" s="25">
        <f t="shared" si="630"/>
        <v>0</v>
      </c>
      <c r="MD191" s="25">
        <f t="shared" si="527"/>
        <v>0</v>
      </c>
      <c r="ME191" s="25">
        <f t="shared" si="528"/>
        <v>0</v>
      </c>
      <c r="MF191" s="25">
        <f t="shared" si="631"/>
        <v>0</v>
      </c>
      <c r="MG191" s="25">
        <f t="shared" si="529"/>
        <v>0</v>
      </c>
      <c r="MH191" s="25">
        <f t="shared" si="530"/>
        <v>0</v>
      </c>
      <c r="MI191" s="25">
        <f t="shared" si="632"/>
        <v>0</v>
      </c>
      <c r="MJ191" s="25">
        <f t="shared" si="531"/>
        <v>0</v>
      </c>
      <c r="MK191" s="25">
        <f t="shared" si="532"/>
        <v>0</v>
      </c>
      <c r="ML191" s="25">
        <f t="shared" si="633"/>
        <v>0</v>
      </c>
      <c r="MM191" s="25">
        <f t="shared" si="533"/>
        <v>0</v>
      </c>
      <c r="MN191" s="25">
        <f t="shared" si="534"/>
        <v>0</v>
      </c>
      <c r="MO191" s="25">
        <f t="shared" si="634"/>
        <v>0</v>
      </c>
      <c r="MP191" s="25">
        <f t="shared" si="535"/>
        <v>0</v>
      </c>
      <c r="MQ191" s="25">
        <f t="shared" si="536"/>
        <v>0</v>
      </c>
      <c r="MR191" s="25">
        <f t="shared" si="635"/>
        <v>0</v>
      </c>
      <c r="MS191" s="29">
        <v>1.4</v>
      </c>
      <c r="MT191" s="29">
        <v>0</v>
      </c>
      <c r="MU191" s="29">
        <v>1</v>
      </c>
      <c r="MV191" s="29">
        <v>1</v>
      </c>
      <c r="MW191" s="25">
        <f t="shared" si="537"/>
        <v>1.4</v>
      </c>
      <c r="MX191" s="25">
        <f t="shared" si="538"/>
        <v>3.36</v>
      </c>
      <c r="MY191" s="25">
        <f t="shared" si="539"/>
        <v>0</v>
      </c>
      <c r="MZ191" s="25">
        <f t="shared" si="540"/>
        <v>0</v>
      </c>
      <c r="NA191" s="25">
        <f t="shared" si="541"/>
        <v>1.4</v>
      </c>
      <c r="NB191" s="25">
        <f t="shared" si="542"/>
        <v>3.57</v>
      </c>
      <c r="NC191" s="25">
        <f t="shared" si="543"/>
        <v>0</v>
      </c>
      <c r="ND191" s="25">
        <f t="shared" si="544"/>
        <v>0</v>
      </c>
      <c r="NE191" s="25">
        <f t="shared" si="636"/>
        <v>1.4</v>
      </c>
      <c r="NF191" s="25">
        <f t="shared" si="636"/>
        <v>3.4649999999999999</v>
      </c>
      <c r="NG191" s="25">
        <f t="shared" si="636"/>
        <v>0</v>
      </c>
      <c r="NH191" s="25">
        <f t="shared" si="545"/>
        <v>0</v>
      </c>
      <c r="NI191" s="25">
        <f t="shared" si="546"/>
        <v>60.74</v>
      </c>
      <c r="NJ191" s="25">
        <f t="shared" si="547"/>
        <v>0</v>
      </c>
      <c r="NK191" s="25">
        <f t="shared" si="548"/>
        <v>60.74</v>
      </c>
      <c r="NL191" s="25">
        <f t="shared" si="549"/>
        <v>31.88</v>
      </c>
      <c r="NM191" s="25">
        <f t="shared" si="550"/>
        <v>0</v>
      </c>
      <c r="NN191" s="25">
        <f t="shared" si="637"/>
        <v>31.88</v>
      </c>
      <c r="NO191" s="25">
        <f t="shared" si="551"/>
        <v>0</v>
      </c>
      <c r="NP191" s="25">
        <f t="shared" si="552"/>
        <v>0</v>
      </c>
      <c r="NQ191" s="25">
        <f t="shared" si="638"/>
        <v>0</v>
      </c>
      <c r="NR191" s="25">
        <f t="shared" si="553"/>
        <v>0</v>
      </c>
      <c r="NS191" s="25">
        <f t="shared" si="554"/>
        <v>0</v>
      </c>
      <c r="NT191" s="25">
        <f t="shared" si="639"/>
        <v>0</v>
      </c>
      <c r="NU191" s="25">
        <f t="shared" si="555"/>
        <v>0</v>
      </c>
      <c r="NV191" s="25">
        <f t="shared" si="556"/>
        <v>0</v>
      </c>
      <c r="NW191" s="25">
        <f t="shared" si="640"/>
        <v>0</v>
      </c>
      <c r="NX191" s="25">
        <f t="shared" si="641"/>
        <v>31.88</v>
      </c>
      <c r="NY191" s="25">
        <f t="shared" si="641"/>
        <v>0</v>
      </c>
      <c r="NZ191" s="25">
        <f t="shared" si="642"/>
        <v>31.88</v>
      </c>
      <c r="OA191" s="25">
        <f t="shared" si="643"/>
        <v>28.86</v>
      </c>
      <c r="OB191" s="25">
        <f t="shared" si="643"/>
        <v>0</v>
      </c>
      <c r="OC191" s="25">
        <f t="shared" si="644"/>
        <v>28.86</v>
      </c>
      <c r="OD191" s="25">
        <f t="shared" si="645"/>
        <v>31.88</v>
      </c>
      <c r="OE191" s="25">
        <f t="shared" si="645"/>
        <v>0</v>
      </c>
      <c r="OF191" s="25">
        <f t="shared" si="645"/>
        <v>31.88</v>
      </c>
      <c r="OG191" s="25">
        <f t="shared" si="557"/>
        <v>0</v>
      </c>
      <c r="OH191" s="25">
        <f t="shared" si="558"/>
        <v>0</v>
      </c>
      <c r="OI191" s="25">
        <f t="shared" si="559"/>
        <v>0</v>
      </c>
      <c r="OJ191" s="25">
        <f t="shared" si="560"/>
        <v>0</v>
      </c>
      <c r="OK191" s="25">
        <f t="shared" si="561"/>
        <v>0</v>
      </c>
      <c r="OL191" s="25">
        <f t="shared" si="562"/>
        <v>0</v>
      </c>
      <c r="OM191" s="25">
        <f t="shared" si="646"/>
        <v>0</v>
      </c>
      <c r="ON191" s="25">
        <f t="shared" si="646"/>
        <v>0</v>
      </c>
      <c r="OO191" s="25">
        <f t="shared" si="646"/>
        <v>0</v>
      </c>
      <c r="OP191" s="25">
        <f t="shared" si="563"/>
        <v>0</v>
      </c>
      <c r="OQ191" s="25">
        <f t="shared" si="564"/>
        <v>0</v>
      </c>
      <c r="OR191" s="25">
        <f t="shared" si="647"/>
        <v>0</v>
      </c>
      <c r="OS191" s="19">
        <v>536207.77399999998</v>
      </c>
      <c r="OT191" s="19">
        <v>2370340.0970000001</v>
      </c>
    </row>
    <row r="192" spans="1:410" ht="33" customHeight="1" x14ac:dyDescent="0.25">
      <c r="A192" s="18"/>
      <c r="B192" s="18" t="s">
        <v>939</v>
      </c>
      <c r="C192" s="18">
        <v>768.95</v>
      </c>
      <c r="D192" s="16" t="e">
        <f>_xlfn.IFNA(INDEX(#REF!,MATCH(E192,#REF!,0)),0)</f>
        <v>#REF!</v>
      </c>
      <c r="E192" s="18" t="s">
        <v>984</v>
      </c>
      <c r="F192" s="16" t="s">
        <v>765</v>
      </c>
      <c r="G192" s="16" t="s">
        <v>766</v>
      </c>
      <c r="H192" s="16" t="s">
        <v>767</v>
      </c>
      <c r="I192" s="16" t="s">
        <v>768</v>
      </c>
      <c r="J192" s="16" t="s">
        <v>769</v>
      </c>
      <c r="K192" s="16" t="s">
        <v>770</v>
      </c>
      <c r="L192" s="16" t="s">
        <v>771</v>
      </c>
      <c r="M192" s="18">
        <v>2.94</v>
      </c>
      <c r="N192" s="18">
        <v>1.94</v>
      </c>
      <c r="O192" s="18">
        <v>3.34</v>
      </c>
      <c r="P192" s="18">
        <v>2.34</v>
      </c>
      <c r="Q192" s="18">
        <v>0.1</v>
      </c>
      <c r="R192" s="18">
        <v>3.14</v>
      </c>
      <c r="S192" s="18">
        <v>2.14</v>
      </c>
      <c r="T192" s="18">
        <v>0.2</v>
      </c>
      <c r="U192" s="18">
        <v>0</v>
      </c>
      <c r="V192" s="18">
        <v>0</v>
      </c>
      <c r="W192" s="18">
        <v>0</v>
      </c>
      <c r="X192" s="18">
        <v>2.94</v>
      </c>
      <c r="Y192" s="18">
        <v>1.9</v>
      </c>
      <c r="Z192" s="20">
        <f t="shared" si="565"/>
        <v>2.2999999999999998</v>
      </c>
      <c r="AA192" s="18">
        <v>0.22</v>
      </c>
      <c r="AB192" s="18">
        <v>0</v>
      </c>
      <c r="AC192" s="18">
        <v>0</v>
      </c>
      <c r="AD192" s="18">
        <v>0</v>
      </c>
      <c r="AE192" s="18">
        <v>0</v>
      </c>
      <c r="AF192" s="18">
        <v>0</v>
      </c>
      <c r="AG192" s="18">
        <v>2.5</v>
      </c>
      <c r="AH192" s="18">
        <v>1.5</v>
      </c>
      <c r="AI192" s="20">
        <f t="shared" si="566"/>
        <v>2.4499999999999997</v>
      </c>
      <c r="AJ192" s="18">
        <v>0</v>
      </c>
      <c r="AK192" s="18">
        <v>0</v>
      </c>
      <c r="AL192" s="20">
        <f t="shared" si="567"/>
        <v>0</v>
      </c>
      <c r="AM192" s="18">
        <v>2.94</v>
      </c>
      <c r="AN192" s="18">
        <v>1.5</v>
      </c>
      <c r="AO192" s="18">
        <v>0.15</v>
      </c>
      <c r="AP192" s="18">
        <v>0.22</v>
      </c>
      <c r="AQ192" s="18">
        <v>2.94</v>
      </c>
      <c r="AR192" s="18">
        <v>1.72</v>
      </c>
      <c r="AS192" s="18">
        <v>0.12</v>
      </c>
      <c r="AT192" s="18">
        <v>0.11</v>
      </c>
      <c r="AU192" s="18">
        <v>0</v>
      </c>
      <c r="AV192" s="18">
        <v>1</v>
      </c>
      <c r="AW192" s="18">
        <v>0</v>
      </c>
      <c r="AX192" s="18">
        <v>0</v>
      </c>
      <c r="AY192" s="18">
        <v>0</v>
      </c>
      <c r="AZ192" s="18">
        <v>0</v>
      </c>
      <c r="BA192" s="18">
        <v>0</v>
      </c>
      <c r="BB192" s="18">
        <v>0</v>
      </c>
      <c r="BC192" s="18">
        <v>0</v>
      </c>
      <c r="BD192" s="18">
        <v>1</v>
      </c>
      <c r="BE192" s="18">
        <v>1</v>
      </c>
      <c r="BF192" s="18">
        <v>1</v>
      </c>
      <c r="BG192" s="18">
        <v>0</v>
      </c>
      <c r="BH192" s="18">
        <v>0</v>
      </c>
      <c r="BI192" s="18">
        <v>0</v>
      </c>
      <c r="BJ192" s="18">
        <v>0</v>
      </c>
      <c r="BK192" s="18">
        <v>0</v>
      </c>
      <c r="BL192" s="18">
        <v>0</v>
      </c>
      <c r="BM192" s="18">
        <v>0</v>
      </c>
      <c r="BN192" s="18">
        <v>0</v>
      </c>
      <c r="BO192" s="18">
        <v>0</v>
      </c>
      <c r="BP192" s="18">
        <v>2</v>
      </c>
      <c r="BQ192" s="18">
        <v>0</v>
      </c>
      <c r="BR192" s="18">
        <v>0</v>
      </c>
      <c r="BS192" s="18">
        <v>0</v>
      </c>
      <c r="BT192" s="18">
        <v>0</v>
      </c>
      <c r="BU192" s="18">
        <v>0</v>
      </c>
      <c r="BV192" s="18">
        <v>0</v>
      </c>
      <c r="BW192" s="18">
        <v>0</v>
      </c>
      <c r="BX192" s="18">
        <v>0</v>
      </c>
      <c r="BY192" s="18">
        <v>0</v>
      </c>
      <c r="BZ192" s="18">
        <v>0</v>
      </c>
      <c r="CA192" s="16" t="e">
        <f>_xlfn.IFNA(IF(RIGHT(D192,2)="=G",0,INDEX(#REF!,MATCH(E192,#REF!,0))),0)</f>
        <v>#REF!</v>
      </c>
      <c r="CB192" s="16"/>
      <c r="CC192" s="18"/>
      <c r="CD192" s="18"/>
      <c r="CE192" s="18"/>
      <c r="CF192" s="18"/>
      <c r="CG192" s="18"/>
      <c r="CH192" s="18"/>
      <c r="CI192" s="16" t="s">
        <v>98</v>
      </c>
      <c r="CJ192" s="18">
        <v>0</v>
      </c>
      <c r="CK192" s="20">
        <f t="shared" si="432"/>
        <v>2.85</v>
      </c>
      <c r="CL192" s="20">
        <f t="shared" si="568"/>
        <v>2.85</v>
      </c>
      <c r="CM192" s="18">
        <v>59.28</v>
      </c>
      <c r="CN192" s="18">
        <v>38.85</v>
      </c>
      <c r="CO192" s="18">
        <v>38.011000000000003</v>
      </c>
      <c r="CP192" s="22">
        <f t="shared" si="433"/>
        <v>38.85</v>
      </c>
      <c r="CQ192" s="22">
        <f t="shared" si="434"/>
        <v>36</v>
      </c>
      <c r="CR192" s="22">
        <f t="shared" si="569"/>
        <v>2.85</v>
      </c>
      <c r="CS192" s="22">
        <f t="shared" si="435"/>
        <v>36.099999999999994</v>
      </c>
      <c r="CT192" s="22">
        <f t="shared" si="436"/>
        <v>36.299999999999997</v>
      </c>
      <c r="CU192" s="18">
        <v>36.299999999999997</v>
      </c>
      <c r="CV192" s="22">
        <f t="shared" si="570"/>
        <v>2.2999999999999998</v>
      </c>
      <c r="CW192" s="22">
        <f t="shared" si="437"/>
        <v>0</v>
      </c>
      <c r="CX192" s="22">
        <f t="shared" si="438"/>
        <v>0</v>
      </c>
      <c r="CY192" s="22">
        <f t="shared" si="439"/>
        <v>38.58</v>
      </c>
      <c r="CZ192" s="22">
        <f t="shared" si="440"/>
        <v>38.729999999999997</v>
      </c>
      <c r="DA192" s="18">
        <v>38.85</v>
      </c>
      <c r="DB192" s="20">
        <f t="shared" si="571"/>
        <v>2.85</v>
      </c>
      <c r="DC192" s="20">
        <f t="shared" si="572"/>
        <v>0</v>
      </c>
      <c r="DD192" s="20">
        <f t="shared" si="573"/>
        <v>2.85</v>
      </c>
      <c r="DE192" s="20">
        <f t="shared" si="441"/>
        <v>0.1</v>
      </c>
      <c r="DF192" s="20">
        <f t="shared" si="442"/>
        <v>0.2</v>
      </c>
      <c r="DG192" s="20">
        <f t="shared" si="443"/>
        <v>2.5499999999999998</v>
      </c>
      <c r="DH192" s="20">
        <f t="shared" si="444"/>
        <v>0</v>
      </c>
      <c r="DI192" s="20">
        <f t="shared" si="445"/>
        <v>0</v>
      </c>
      <c r="DJ192" s="20">
        <f t="shared" si="446"/>
        <v>0</v>
      </c>
      <c r="DK192" s="20">
        <f t="shared" si="574"/>
        <v>2.8499999999999996</v>
      </c>
      <c r="DL192" s="20">
        <f t="shared" si="575"/>
        <v>0</v>
      </c>
      <c r="DM192" s="20">
        <f t="shared" si="576"/>
        <v>0</v>
      </c>
      <c r="DN192" s="20">
        <f t="shared" si="577"/>
        <v>0</v>
      </c>
      <c r="DO192" s="18">
        <v>2.54</v>
      </c>
      <c r="DP192" s="18">
        <v>0</v>
      </c>
      <c r="DQ192" s="18">
        <v>1</v>
      </c>
      <c r="DR192" s="18">
        <v>1</v>
      </c>
      <c r="DS192" s="25">
        <f t="shared" si="578"/>
        <v>2.54</v>
      </c>
      <c r="DT192" s="25">
        <f t="shared" si="579"/>
        <v>0</v>
      </c>
      <c r="DU192" s="25">
        <f t="shared" si="580"/>
        <v>7.24</v>
      </c>
      <c r="DV192" s="25">
        <f t="shared" si="581"/>
        <v>0</v>
      </c>
      <c r="DW192" s="25">
        <f t="shared" si="582"/>
        <v>7.24</v>
      </c>
      <c r="DX192" s="25">
        <f t="shared" si="583"/>
        <v>0</v>
      </c>
      <c r="DY192" s="25">
        <f t="shared" si="584"/>
        <v>0</v>
      </c>
      <c r="DZ192" s="25">
        <f t="shared" si="585"/>
        <v>0</v>
      </c>
      <c r="EA192" s="25">
        <f t="shared" si="586"/>
        <v>0</v>
      </c>
      <c r="EB192" s="25">
        <f t="shared" si="587"/>
        <v>0</v>
      </c>
      <c r="EC192" s="25">
        <f t="shared" si="588"/>
        <v>0</v>
      </c>
      <c r="ED192" s="25">
        <f t="shared" si="589"/>
        <v>0</v>
      </c>
      <c r="EE192" s="25">
        <f t="shared" si="589"/>
        <v>0</v>
      </c>
      <c r="EF192" s="25">
        <f t="shared" si="590"/>
        <v>0</v>
      </c>
      <c r="EG192" s="25">
        <f t="shared" si="591"/>
        <v>0</v>
      </c>
      <c r="EH192" s="25">
        <f t="shared" si="591"/>
        <v>0</v>
      </c>
      <c r="EI192" s="25">
        <f t="shared" si="592"/>
        <v>0</v>
      </c>
      <c r="EJ192" s="18"/>
      <c r="EK192" s="18"/>
      <c r="EL192" s="18"/>
      <c r="EM192" s="18"/>
      <c r="EN192" s="16"/>
      <c r="EO192" s="16"/>
      <c r="EP192" s="16">
        <f>IF(OR(EN192="Cống tròn",EN192="Cống hộp",EN192="Ống nhựa"),INDEX(#REF!,MATCH(E192,#REF!,0)),IF(OR(EN192="Rãnh xây",EN192="Rãnh bê tông"),INDEX(#REF!,MATCH(E192,#REF!,0)),0))</f>
        <v>0</v>
      </c>
      <c r="EQ192" s="18"/>
      <c r="ER192" s="18"/>
      <c r="ES192" s="25">
        <f t="shared" si="593"/>
        <v>0</v>
      </c>
      <c r="ET192" s="1" t="str">
        <f>_xlfn.IFNA(IF(EN192="Cống tròn",INDEX(#REF!,MATCH(E192,#REF!,0)),IF(EN192="Cống hộp",INDEX(#REF!,MATCH(E192,#REF!,0)),EU192&amp;" ,"&amp;EV192)),0)</f>
        <v xml:space="preserve"> ,</v>
      </c>
      <c r="EU192" s="16"/>
      <c r="EV192" s="16"/>
      <c r="EW192" s="16" t="e">
        <f>_xlfn.IFNA(INDEX(#REF!,MATCH(E192,#REF!,0)),0)</f>
        <v>#REF!</v>
      </c>
      <c r="EX192" s="16"/>
      <c r="EY192" s="18">
        <v>0</v>
      </c>
      <c r="EZ192" s="18">
        <v>0</v>
      </c>
      <c r="FA192" s="18">
        <v>0</v>
      </c>
      <c r="FB192" s="19">
        <v>0</v>
      </c>
      <c r="FC192" s="19">
        <v>0</v>
      </c>
      <c r="FD192" s="25">
        <f t="shared" si="447"/>
        <v>0</v>
      </c>
      <c r="FE192" s="25">
        <f t="shared" si="594"/>
        <v>0</v>
      </c>
      <c r="FF192" s="18">
        <v>0</v>
      </c>
      <c r="FG192" s="18">
        <v>0</v>
      </c>
      <c r="FH192" s="18">
        <v>0</v>
      </c>
      <c r="FI192" s="25">
        <f t="shared" si="595"/>
        <v>0</v>
      </c>
      <c r="FJ192" s="18">
        <v>0</v>
      </c>
      <c r="FK192" s="18">
        <v>0</v>
      </c>
      <c r="FL192" s="18">
        <v>0</v>
      </c>
      <c r="FM192" s="18">
        <v>0</v>
      </c>
      <c r="FN192" s="18">
        <v>0</v>
      </c>
      <c r="FO192" s="25">
        <f t="shared" si="596"/>
        <v>0</v>
      </c>
      <c r="FP192" s="18">
        <v>0</v>
      </c>
      <c r="FQ192" s="18">
        <v>0</v>
      </c>
      <c r="FR192" s="25">
        <f t="shared" si="448"/>
        <v>0</v>
      </c>
      <c r="FS192" s="25">
        <f t="shared" si="449"/>
        <v>0</v>
      </c>
      <c r="FT192" s="25">
        <f t="shared" si="450"/>
        <v>0</v>
      </c>
      <c r="FU192" s="25">
        <f t="shared" si="451"/>
        <v>0</v>
      </c>
      <c r="FV192" s="25" t="str">
        <f t="shared" si="597"/>
        <v>Đủ</v>
      </c>
      <c r="FW192" s="25">
        <f t="shared" si="598"/>
        <v>0</v>
      </c>
      <c r="FX192" s="16"/>
      <c r="FY192" s="16"/>
      <c r="FZ192" s="16"/>
      <c r="GA192" s="16"/>
      <c r="GB192" s="19">
        <v>0</v>
      </c>
      <c r="GC192" s="19">
        <v>0</v>
      </c>
      <c r="GD192" s="19">
        <v>0</v>
      </c>
      <c r="GE192" s="19">
        <v>0</v>
      </c>
      <c r="GF192" s="19">
        <v>0</v>
      </c>
      <c r="GG192" s="19">
        <v>0</v>
      </c>
      <c r="GH192" s="19">
        <v>0</v>
      </c>
      <c r="GI192" s="19">
        <v>0</v>
      </c>
      <c r="GJ192" s="19">
        <v>0</v>
      </c>
      <c r="GK192" s="19">
        <v>0</v>
      </c>
      <c r="GL192" s="25">
        <f t="shared" si="452"/>
        <v>0</v>
      </c>
      <c r="GM192" s="25">
        <f t="shared" si="599"/>
        <v>0</v>
      </c>
      <c r="GN192" s="19">
        <v>0</v>
      </c>
      <c r="GO192" s="19">
        <v>0</v>
      </c>
      <c r="GP192" s="19">
        <v>0</v>
      </c>
      <c r="GQ192" s="19">
        <v>0</v>
      </c>
      <c r="GR192" s="1" t="e">
        <f>_xlfn.IFNA(INDEX(#REF!,MATCH(E192,#REF!,0)),0)</f>
        <v>#REF!</v>
      </c>
      <c r="GS192" s="16"/>
      <c r="GT192" s="18">
        <v>0</v>
      </c>
      <c r="GU192" s="18">
        <v>0</v>
      </c>
      <c r="GV192" s="18">
        <v>0</v>
      </c>
      <c r="GW192" s="18">
        <v>0</v>
      </c>
      <c r="GX192" s="25">
        <f t="shared" si="453"/>
        <v>0</v>
      </c>
      <c r="GY192" s="25">
        <f t="shared" si="454"/>
        <v>0</v>
      </c>
      <c r="GZ192" s="25">
        <f t="shared" si="600"/>
        <v>0</v>
      </c>
      <c r="HA192" s="1" t="e" cm="1">
        <f t="array" ref="HA192">INDEX(#REF!,MATCH(EJ192&amp;EK192&amp;HD192&amp;HE192&amp;HF192,#REF!&amp;#REF!&amp;#REF!&amp;#REF!&amp;#REF!,0))</f>
        <v>#REF!</v>
      </c>
      <c r="HB192" s="16"/>
      <c r="HC192" s="25">
        <f t="shared" si="601"/>
        <v>0</v>
      </c>
      <c r="HD192" s="18">
        <v>0</v>
      </c>
      <c r="HE192" s="18">
        <v>0</v>
      </c>
      <c r="HF192" s="18">
        <v>0</v>
      </c>
      <c r="HG192" s="1" t="e" cm="1">
        <f t="array" ref="HG192">INDEX(#REF!,MATCH(EJ192&amp;EK192&amp;HJ192&amp;HK192&amp;HL192,#REF!&amp;#REF!&amp;#REF!&amp;#REF!&amp;#REF!,0))</f>
        <v>#REF!</v>
      </c>
      <c r="HH192" s="16"/>
      <c r="HI192" s="25">
        <f t="shared" si="602"/>
        <v>0</v>
      </c>
      <c r="HJ192" s="25">
        <f t="shared" si="603"/>
        <v>0</v>
      </c>
      <c r="HK192" s="19">
        <v>0</v>
      </c>
      <c r="HL192" s="19">
        <v>0</v>
      </c>
      <c r="HM192" s="18">
        <v>0.01</v>
      </c>
      <c r="HN192" s="18">
        <v>1</v>
      </c>
      <c r="HO192" s="25">
        <f t="shared" si="604"/>
        <v>0</v>
      </c>
      <c r="HP192" s="25">
        <f t="shared" si="605"/>
        <v>0</v>
      </c>
      <c r="HQ192" s="25">
        <f t="shared" si="606"/>
        <v>0</v>
      </c>
      <c r="HR192" s="25">
        <f t="shared" si="607"/>
        <v>0</v>
      </c>
      <c r="HS192" s="25">
        <f t="shared" si="608"/>
        <v>0</v>
      </c>
      <c r="HT192" s="19">
        <v>0</v>
      </c>
      <c r="HU192" s="19">
        <v>0</v>
      </c>
      <c r="HV192" s="19">
        <v>0</v>
      </c>
      <c r="HW192" s="25">
        <f t="shared" si="609"/>
        <v>0</v>
      </c>
      <c r="HX192" s="19">
        <v>0</v>
      </c>
      <c r="HY192" s="19">
        <v>0</v>
      </c>
      <c r="HZ192" s="18">
        <v>0</v>
      </c>
      <c r="IA192" s="20">
        <f>ROUND(IF(EN192="Cống tròn",IF(EN192="Cống tròn",IF(EU192="Không có móng",IQ192-FF192,IF(EU192="Đế",IP192-FN192,IF(OR(EU192="Móng bê tông",EU192="Móng bê tông kết hợp đế"),II192-FJ192,0))),0),IF(EN192="Cống hộp",IF(AND(EN192="Cống hộp",EU192="Không có móng"),IQ192-GF192,IF(AND(EN192="Cống hộp",EU192="Móng bê tông"),IJ192-GB192,0)),IF(OR(EN192="Rãnh xây",EN192="Rãnh bê tông"),IF(OR(EN192="Rãnh xây",EN192="Rãnh bê tông"),IK192-GB192,0),IF(EN192="Ống nhựa",IF(AND(EN192="Ống nhựa",EU192="Không đắp cát"),IQ192-HT192,IF(AND(EN192="Ống nhựa",EU192="Đắp cát"),IH192-HX192,0)),IF(EN192="Rãnh thang",IF(EN192="Rãnh thang",IF(EU192="Móng bê tông",#REF!-#REF!,IQ192),0),0))))),2)</f>
        <v>0</v>
      </c>
      <c r="IB192" s="20">
        <f t="shared" si="610"/>
        <v>0</v>
      </c>
      <c r="IC192" s="20">
        <f t="shared" si="455"/>
        <v>0</v>
      </c>
      <c r="ID192" s="20">
        <f t="shared" si="456"/>
        <v>0</v>
      </c>
      <c r="IE192" s="20">
        <f t="shared" si="457"/>
        <v>0</v>
      </c>
      <c r="IF192" s="20">
        <f t="shared" si="458"/>
        <v>0</v>
      </c>
      <c r="IG192" s="20">
        <f>IF(EN192="Rãnh thang",IF(AND(EN192="Rãnh thang",EU192="Móng bê tông"),IQ192-#REF!,0),IF(EN192="Ống nhựa",IF(AND(EN192="Ống nhựa",EU192="Đắp cát"),IQ192-HT192,0),IF(EN192="Cống tròn",IF(EN192="Cống tròn",IF(OR(EU192="Móng bê tông",EU192="Móng bê tông kết hợp đế"),IM192-FL192,0),0),IF(EN192="Cống hộp",IF(AND(EN192="Cống hộp",EU192="Móng bê tông"),IN192-GD192,0),IF(OR(EN192="Rãnh xây",EN192="Rãnh bê tông"),IF(AND(EN192="Rãnh xây",EU192="Móng bê tông"),IO192-GD192,IF(AND(EN192="Rãnh bê tông",EU192="Móng bê tông"),IO192-GD192,0)),0)))))</f>
        <v>0</v>
      </c>
      <c r="IH192" s="20">
        <f t="shared" si="459"/>
        <v>0</v>
      </c>
      <c r="II192" s="20">
        <f t="shared" si="460"/>
        <v>0</v>
      </c>
      <c r="IJ192" s="20">
        <f t="shared" si="461"/>
        <v>0</v>
      </c>
      <c r="IK192" s="20">
        <f t="shared" si="462"/>
        <v>0</v>
      </c>
      <c r="IL192" s="20">
        <f t="shared" si="463"/>
        <v>0</v>
      </c>
      <c r="IM192" s="20">
        <f t="shared" si="464"/>
        <v>0</v>
      </c>
      <c r="IN192" s="20">
        <f t="shared" si="465"/>
        <v>0</v>
      </c>
      <c r="IO192" s="20">
        <f t="shared" si="466"/>
        <v>0</v>
      </c>
      <c r="IP192" s="20">
        <f t="shared" si="467"/>
        <v>0</v>
      </c>
      <c r="IQ192" s="18">
        <v>0</v>
      </c>
      <c r="IR192" s="25">
        <f t="shared" si="611"/>
        <v>0</v>
      </c>
      <c r="IS192" s="25">
        <f t="shared" si="468"/>
        <v>0</v>
      </c>
      <c r="IT192" s="25">
        <f t="shared" si="469"/>
        <v>0</v>
      </c>
      <c r="IU192" s="25">
        <f>ROUND(IF(EN192="Cống tròn",IF(EN192="Cống tròn",IV192+FF192,0),IF(EN192="Cống hộp",IF(EN192="Cống hộp",IV192+GP192,0),IF(OR(EN192="Rãnh xây",EN192="Rãnh bê tông"),IF(OR(EN192="Rãnh xây",EN192="Rãnh bê tông"),IV192+GP192,0),IF(EN192="ống nhựa",IF(EN192="Ống nhựa",IV192+HT192,0),IF(EN192="Rãnh thang",IF(EN192="Rãnh thang",IQ192+#REF!,0),0))))),2)</f>
        <v>0</v>
      </c>
      <c r="IV192" s="18">
        <v>0</v>
      </c>
      <c r="IW192" s="25">
        <f t="shared" si="470"/>
        <v>0</v>
      </c>
      <c r="IX192" s="25">
        <f t="shared" si="471"/>
        <v>0</v>
      </c>
      <c r="IY192" s="25">
        <f t="shared" si="472"/>
        <v>0</v>
      </c>
      <c r="IZ192" s="25">
        <f t="shared" si="473"/>
        <v>0</v>
      </c>
      <c r="JA192" s="25">
        <f t="shared" si="474"/>
        <v>0</v>
      </c>
      <c r="JB192" s="18">
        <v>0</v>
      </c>
      <c r="JC192" s="20">
        <f>ROUND(IF(EN192="Cống tròn",IF(EN192="Cống tròn",IF(EU192="Không có móng",JS192-FF192,IF(EU192="Đế",JR192-FN192,IF(OR(EU192="Móng bê tông",EU192="Móng bê tông kết hợp đế"),JK192-FJ192,0))),0),IF(EN192="Cống hộp",IF(AND(EN192="Cống hộp",EU192="Không có móng"),JS192-GF192,IF(AND(EN192="Cống hộp",EU192="Móng bê tông"),JL192-GB192,0)),IF(OR(EN192="Rãnh xây",EN192="Rãnh bê tông"),IF(OR(EN192="Rãnh xây",EN192="Rãnh bê tông"),JM192-GB192,0),IF(EN192="Ống nhựa",IF(AND(EN192="Ống nhựa",EU192="Không đắp cát"),JS192-HT192,IF(AND(EN192="Ống nhựa",EU192="Đắp cát"),JJ192-HX192,0)),IF(EN192="Rãnh thang",IF(EN192="Rãnh thang",IF(EU192="Móng bê tông",#REF!-#REF!,JS192),0),0))))),2)</f>
        <v>0</v>
      </c>
      <c r="JD192" s="20">
        <f t="shared" si="612"/>
        <v>0</v>
      </c>
      <c r="JE192" s="20">
        <f t="shared" si="475"/>
        <v>0</v>
      </c>
      <c r="JF192" s="20">
        <f t="shared" si="476"/>
        <v>0</v>
      </c>
      <c r="JG192" s="20">
        <f t="shared" si="477"/>
        <v>0</v>
      </c>
      <c r="JH192" s="20">
        <f t="shared" si="478"/>
        <v>0</v>
      </c>
      <c r="JI192" s="20">
        <f>IF(EN192="Rãnh thang",IF(AND(EN192="Rãnh thang",EU192="Móng bê tông"),JS192-#REF!,0),IF(EN192="Ống nhựa",IF(AND(EN192="Ống nhựa",EU192="Đắp cát"),JS192-HT192,0),IF(EN192="Cống tròn",IF(EN192="Cống tròn",IF(OR(EU192="Móng bê tông",EU192="Móng bê tông kết hợp đế"),JO192-FL192,0),0),IF(EN192="Cống hộp",IF(AND(EN192="Cống hộp",EU192="Móng bê tông"),JP192-GD192,0),IF(OR(EN192="Rãnh xây",EN192="Rãnh bê tông"),IF(AND(EN192="Rãnh xây",EU192="Móng bê tông"),JQ192-GD192,IF(AND(EN192="Rãnh bê tông",EU192="Móng bê tông"),JQ192-GD192,0)),0)))))</f>
        <v>0</v>
      </c>
      <c r="JJ192" s="20">
        <f t="shared" si="479"/>
        <v>0</v>
      </c>
      <c r="JK192" s="20">
        <f t="shared" si="480"/>
        <v>0</v>
      </c>
      <c r="JL192" s="20">
        <f t="shared" si="481"/>
        <v>0</v>
      </c>
      <c r="JM192" s="20">
        <f t="shared" si="482"/>
        <v>0</v>
      </c>
      <c r="JN192" s="20">
        <f t="shared" si="483"/>
        <v>0</v>
      </c>
      <c r="JO192" s="20">
        <f t="shared" si="484"/>
        <v>0</v>
      </c>
      <c r="JP192" s="20">
        <f t="shared" si="485"/>
        <v>0</v>
      </c>
      <c r="JQ192" s="20">
        <f t="shared" si="486"/>
        <v>0</v>
      </c>
      <c r="JR192" s="20">
        <f t="shared" si="487"/>
        <v>0</v>
      </c>
      <c r="JS192" s="26">
        <v>0</v>
      </c>
      <c r="JT192" s="25">
        <f t="shared" si="613"/>
        <v>0</v>
      </c>
      <c r="JU192" s="25">
        <f t="shared" si="488"/>
        <v>0</v>
      </c>
      <c r="JV192" s="25">
        <f t="shared" si="489"/>
        <v>0</v>
      </c>
      <c r="JW192" s="25">
        <f>ROUND(IF(EN192="Cống tròn",IF(EN192="Cống tròn",JX192+FF192,0),IF(EN192="Cống hộp",IF(EN192="Cống hộp",JX192+GP192,0),IF(OR(EN192="Rãnh xây",EN192="Rãnh bê tông"),IF(OR(EN192="Rãnh xây",EN192="Rãnh bê tông"),JX192+GP192,0),IF(EN192="ống nhựa",IF(EN192="Ống nhựa",JX192+HT192,0),IF(EN192="Rãnh thang",IF(EN192="Rãnh thang",JS192+#REF!,0),0))))),2)</f>
        <v>0</v>
      </c>
      <c r="JX192" s="27">
        <v>0</v>
      </c>
      <c r="JY192" s="25">
        <f t="shared" si="490"/>
        <v>0</v>
      </c>
      <c r="JZ192" s="25">
        <f t="shared" si="491"/>
        <v>0</v>
      </c>
      <c r="KA192" s="25">
        <f t="shared" si="492"/>
        <v>0</v>
      </c>
      <c r="KB192" s="25">
        <f t="shared" si="493"/>
        <v>0</v>
      </c>
      <c r="KC192" s="25">
        <f t="shared" si="494"/>
        <v>0</v>
      </c>
      <c r="KD192" s="28" t="s">
        <v>98</v>
      </c>
      <c r="KE192" s="27">
        <v>0</v>
      </c>
      <c r="KF192" s="25">
        <f t="shared" si="495"/>
        <v>0</v>
      </c>
      <c r="KG192" s="25">
        <f t="shared" si="614"/>
        <v>0</v>
      </c>
      <c r="KH192" s="27">
        <v>0</v>
      </c>
      <c r="KI192" s="25">
        <f t="shared" si="496"/>
        <v>0</v>
      </c>
      <c r="KJ192" s="25">
        <f t="shared" si="615"/>
        <v>0</v>
      </c>
      <c r="KK192" s="25">
        <f t="shared" si="497"/>
        <v>0</v>
      </c>
      <c r="KL192" s="25">
        <f t="shared" si="498"/>
        <v>0</v>
      </c>
      <c r="KM192" s="25">
        <f t="shared" si="616"/>
        <v>0</v>
      </c>
      <c r="KN192" s="25">
        <f t="shared" si="499"/>
        <v>0</v>
      </c>
      <c r="KO192" s="25">
        <f t="shared" si="500"/>
        <v>0</v>
      </c>
      <c r="KP192" s="25">
        <f t="shared" si="617"/>
        <v>0</v>
      </c>
      <c r="KQ192" s="25">
        <f t="shared" si="501"/>
        <v>0</v>
      </c>
      <c r="KR192" s="25">
        <f t="shared" si="502"/>
        <v>0</v>
      </c>
      <c r="KS192" s="25">
        <f t="shared" si="618"/>
        <v>0</v>
      </c>
      <c r="KT192" s="25">
        <f t="shared" si="503"/>
        <v>0</v>
      </c>
      <c r="KU192" s="25">
        <f t="shared" si="504"/>
        <v>0</v>
      </c>
      <c r="KV192" s="25">
        <f t="shared" si="619"/>
        <v>0</v>
      </c>
      <c r="KW192" s="25">
        <f t="shared" si="505"/>
        <v>0</v>
      </c>
      <c r="KX192" s="25">
        <f t="shared" si="506"/>
        <v>0</v>
      </c>
      <c r="KY192" s="25">
        <f t="shared" si="620"/>
        <v>0</v>
      </c>
      <c r="KZ192" s="25">
        <f t="shared" si="507"/>
        <v>0</v>
      </c>
      <c r="LA192" s="25">
        <f t="shared" si="508"/>
        <v>0</v>
      </c>
      <c r="LB192" s="25">
        <f t="shared" si="621"/>
        <v>0</v>
      </c>
      <c r="LC192" s="25">
        <f t="shared" si="509"/>
        <v>0</v>
      </c>
      <c r="LD192" s="25">
        <f t="shared" si="510"/>
        <v>0</v>
      </c>
      <c r="LE192" s="25">
        <f t="shared" si="622"/>
        <v>0</v>
      </c>
      <c r="LF192" s="25">
        <f t="shared" si="511"/>
        <v>0</v>
      </c>
      <c r="LG192" s="25">
        <f t="shared" si="512"/>
        <v>0</v>
      </c>
      <c r="LH192" s="25">
        <f t="shared" si="623"/>
        <v>0</v>
      </c>
      <c r="LI192" s="25">
        <f t="shared" si="513"/>
        <v>0</v>
      </c>
      <c r="LJ192" s="25">
        <f t="shared" si="514"/>
        <v>0</v>
      </c>
      <c r="LK192" s="25">
        <f t="shared" si="624"/>
        <v>0</v>
      </c>
      <c r="LL192" s="25">
        <f t="shared" si="515"/>
        <v>0</v>
      </c>
      <c r="LM192" s="25">
        <f t="shared" si="516"/>
        <v>0</v>
      </c>
      <c r="LN192" s="25">
        <f t="shared" si="625"/>
        <v>0</v>
      </c>
      <c r="LO192" s="25">
        <f t="shared" si="517"/>
        <v>0</v>
      </c>
      <c r="LP192" s="25">
        <f t="shared" si="518"/>
        <v>0</v>
      </c>
      <c r="LQ192" s="25">
        <f t="shared" si="626"/>
        <v>0</v>
      </c>
      <c r="LR192" s="25">
        <f t="shared" si="519"/>
        <v>0</v>
      </c>
      <c r="LS192" s="25">
        <f t="shared" si="520"/>
        <v>0</v>
      </c>
      <c r="LT192" s="25">
        <f t="shared" si="627"/>
        <v>0</v>
      </c>
      <c r="LU192" s="25">
        <f t="shared" si="521"/>
        <v>0</v>
      </c>
      <c r="LV192" s="25">
        <f t="shared" si="522"/>
        <v>0</v>
      </c>
      <c r="LW192" s="25">
        <f t="shared" si="628"/>
        <v>0</v>
      </c>
      <c r="LX192" s="25">
        <f t="shared" si="523"/>
        <v>0</v>
      </c>
      <c r="LY192" s="25">
        <f t="shared" si="524"/>
        <v>0</v>
      </c>
      <c r="LZ192" s="25">
        <f t="shared" si="629"/>
        <v>0</v>
      </c>
      <c r="MA192" s="25">
        <f t="shared" si="525"/>
        <v>0</v>
      </c>
      <c r="MB192" s="25">
        <f t="shared" si="526"/>
        <v>0</v>
      </c>
      <c r="MC192" s="25">
        <f t="shared" si="630"/>
        <v>0</v>
      </c>
      <c r="MD192" s="25">
        <f t="shared" si="527"/>
        <v>0</v>
      </c>
      <c r="ME192" s="25">
        <f t="shared" si="528"/>
        <v>0</v>
      </c>
      <c r="MF192" s="25">
        <f t="shared" si="631"/>
        <v>0</v>
      </c>
      <c r="MG192" s="25">
        <f t="shared" si="529"/>
        <v>0</v>
      </c>
      <c r="MH192" s="25">
        <f t="shared" si="530"/>
        <v>0</v>
      </c>
      <c r="MI192" s="25">
        <f t="shared" si="632"/>
        <v>0</v>
      </c>
      <c r="MJ192" s="25">
        <f t="shared" si="531"/>
        <v>0</v>
      </c>
      <c r="MK192" s="25">
        <f t="shared" si="532"/>
        <v>0</v>
      </c>
      <c r="ML192" s="25">
        <f t="shared" si="633"/>
        <v>0</v>
      </c>
      <c r="MM192" s="25">
        <f t="shared" si="533"/>
        <v>0</v>
      </c>
      <c r="MN192" s="25">
        <f t="shared" si="534"/>
        <v>0</v>
      </c>
      <c r="MO192" s="25">
        <f t="shared" si="634"/>
        <v>0</v>
      </c>
      <c r="MP192" s="25">
        <f t="shared" si="535"/>
        <v>0</v>
      </c>
      <c r="MQ192" s="25">
        <f t="shared" si="536"/>
        <v>0</v>
      </c>
      <c r="MR192" s="25">
        <f t="shared" si="635"/>
        <v>0</v>
      </c>
      <c r="MS192" s="29">
        <v>0</v>
      </c>
      <c r="MT192" s="29">
        <v>0</v>
      </c>
      <c r="MU192" s="29">
        <v>1</v>
      </c>
      <c r="MV192" s="29">
        <v>1</v>
      </c>
      <c r="MW192" s="25">
        <f t="shared" si="537"/>
        <v>0</v>
      </c>
      <c r="MX192" s="25">
        <f t="shared" si="538"/>
        <v>0</v>
      </c>
      <c r="MY192" s="25">
        <f t="shared" si="539"/>
        <v>0</v>
      </c>
      <c r="MZ192" s="25">
        <f t="shared" si="540"/>
        <v>0</v>
      </c>
      <c r="NA192" s="25">
        <f t="shared" si="541"/>
        <v>0</v>
      </c>
      <c r="NB192" s="25">
        <f t="shared" si="542"/>
        <v>0</v>
      </c>
      <c r="NC192" s="25">
        <f t="shared" si="543"/>
        <v>0</v>
      </c>
      <c r="ND192" s="25">
        <f t="shared" si="544"/>
        <v>0</v>
      </c>
      <c r="NE192" s="25">
        <f t="shared" si="636"/>
        <v>0</v>
      </c>
      <c r="NF192" s="25">
        <f t="shared" si="636"/>
        <v>0</v>
      </c>
      <c r="NG192" s="25">
        <f t="shared" si="636"/>
        <v>0</v>
      </c>
      <c r="NH192" s="25">
        <f t="shared" si="545"/>
        <v>0</v>
      </c>
      <c r="NI192" s="25">
        <f t="shared" si="546"/>
        <v>0</v>
      </c>
      <c r="NJ192" s="25">
        <f t="shared" si="547"/>
        <v>0</v>
      </c>
      <c r="NK192" s="25">
        <f t="shared" si="548"/>
        <v>0</v>
      </c>
      <c r="NL192" s="25">
        <f t="shared" si="549"/>
        <v>0</v>
      </c>
      <c r="NM192" s="25">
        <f t="shared" si="550"/>
        <v>0</v>
      </c>
      <c r="NN192" s="25">
        <f t="shared" si="637"/>
        <v>0</v>
      </c>
      <c r="NO192" s="25">
        <f t="shared" si="551"/>
        <v>0</v>
      </c>
      <c r="NP192" s="25">
        <f t="shared" si="552"/>
        <v>0</v>
      </c>
      <c r="NQ192" s="25">
        <f t="shared" si="638"/>
        <v>0</v>
      </c>
      <c r="NR192" s="25">
        <f t="shared" si="553"/>
        <v>0</v>
      </c>
      <c r="NS192" s="25">
        <f t="shared" si="554"/>
        <v>0</v>
      </c>
      <c r="NT192" s="25">
        <f t="shared" si="639"/>
        <v>0</v>
      </c>
      <c r="NU192" s="25">
        <f t="shared" si="555"/>
        <v>0</v>
      </c>
      <c r="NV192" s="25">
        <f t="shared" si="556"/>
        <v>0</v>
      </c>
      <c r="NW192" s="25">
        <f t="shared" si="640"/>
        <v>0</v>
      </c>
      <c r="NX192" s="25">
        <f t="shared" si="641"/>
        <v>0</v>
      </c>
      <c r="NY192" s="25">
        <f t="shared" si="641"/>
        <v>0</v>
      </c>
      <c r="NZ192" s="25">
        <f t="shared" si="642"/>
        <v>0</v>
      </c>
      <c r="OA192" s="25">
        <f t="shared" si="643"/>
        <v>0</v>
      </c>
      <c r="OB192" s="25">
        <f t="shared" si="643"/>
        <v>0</v>
      </c>
      <c r="OC192" s="25">
        <f t="shared" si="644"/>
        <v>0</v>
      </c>
      <c r="OD192" s="25">
        <f t="shared" si="645"/>
        <v>0</v>
      </c>
      <c r="OE192" s="25">
        <f t="shared" si="645"/>
        <v>0</v>
      </c>
      <c r="OF192" s="25">
        <f t="shared" si="645"/>
        <v>0</v>
      </c>
      <c r="OG192" s="25">
        <f t="shared" si="557"/>
        <v>0</v>
      </c>
      <c r="OH192" s="25">
        <f t="shared" si="558"/>
        <v>0</v>
      </c>
      <c r="OI192" s="25">
        <f t="shared" si="559"/>
        <v>0</v>
      </c>
      <c r="OJ192" s="25">
        <f t="shared" si="560"/>
        <v>0</v>
      </c>
      <c r="OK192" s="25">
        <f t="shared" si="561"/>
        <v>0</v>
      </c>
      <c r="OL192" s="25">
        <f t="shared" si="562"/>
        <v>0</v>
      </c>
      <c r="OM192" s="25">
        <f t="shared" si="646"/>
        <v>0</v>
      </c>
      <c r="ON192" s="25">
        <f t="shared" si="646"/>
        <v>0</v>
      </c>
      <c r="OO192" s="25">
        <f t="shared" si="646"/>
        <v>0</v>
      </c>
      <c r="OP192" s="25">
        <f t="shared" si="563"/>
        <v>0</v>
      </c>
      <c r="OQ192" s="25">
        <f t="shared" si="564"/>
        <v>0</v>
      </c>
      <c r="OR192" s="25">
        <f t="shared" si="647"/>
        <v>0</v>
      </c>
      <c r="OS192" s="19">
        <v>536207.76599999995</v>
      </c>
      <c r="OT192" s="19">
        <v>2370359.1379999998</v>
      </c>
    </row>
    <row r="193" spans="1:410" ht="33" customHeight="1" x14ac:dyDescent="0.25">
      <c r="A193" s="18"/>
      <c r="B193" s="18" t="s">
        <v>939</v>
      </c>
      <c r="C193" s="18">
        <v>733.59</v>
      </c>
      <c r="D193" s="16" t="e">
        <f>_xlfn.IFNA(INDEX(#REF!,MATCH(E193,#REF!,0)),0)</f>
        <v>#REF!</v>
      </c>
      <c r="E193" s="18" t="s">
        <v>985</v>
      </c>
      <c r="F193" s="16" t="s">
        <v>765</v>
      </c>
      <c r="G193" s="16" t="s">
        <v>766</v>
      </c>
      <c r="H193" s="16" t="s">
        <v>767</v>
      </c>
      <c r="I193" s="16" t="s">
        <v>768</v>
      </c>
      <c r="J193" s="16" t="s">
        <v>769</v>
      </c>
      <c r="K193" s="16" t="s">
        <v>770</v>
      </c>
      <c r="L193" s="16" t="s">
        <v>771</v>
      </c>
      <c r="M193" s="18">
        <v>1.64</v>
      </c>
      <c r="N193" s="18">
        <v>1.94</v>
      </c>
      <c r="O193" s="18">
        <v>2.04</v>
      </c>
      <c r="P193" s="18">
        <v>2.34</v>
      </c>
      <c r="Q193" s="18">
        <v>0.1</v>
      </c>
      <c r="R193" s="18">
        <v>1.8399999999999999</v>
      </c>
      <c r="S193" s="18">
        <v>2.14</v>
      </c>
      <c r="T193" s="18">
        <v>0.2</v>
      </c>
      <c r="U193" s="18">
        <v>0</v>
      </c>
      <c r="V193" s="18">
        <v>0</v>
      </c>
      <c r="W193" s="18">
        <v>0</v>
      </c>
      <c r="X193" s="18">
        <v>1.64</v>
      </c>
      <c r="Y193" s="18">
        <v>1.9</v>
      </c>
      <c r="Z193" s="20">
        <f t="shared" si="565"/>
        <v>2.1</v>
      </c>
      <c r="AA193" s="18">
        <v>0.22</v>
      </c>
      <c r="AB193" s="18">
        <v>0</v>
      </c>
      <c r="AC193" s="18">
        <v>0</v>
      </c>
      <c r="AD193" s="18">
        <v>0</v>
      </c>
      <c r="AE193" s="18">
        <v>0</v>
      </c>
      <c r="AF193" s="18">
        <v>0</v>
      </c>
      <c r="AG193" s="18">
        <v>1.2</v>
      </c>
      <c r="AH193" s="18">
        <v>1.5</v>
      </c>
      <c r="AI193" s="20">
        <f t="shared" si="566"/>
        <v>2.25</v>
      </c>
      <c r="AJ193" s="18">
        <v>0</v>
      </c>
      <c r="AK193" s="18">
        <v>0</v>
      </c>
      <c r="AL193" s="20">
        <f t="shared" si="567"/>
        <v>0</v>
      </c>
      <c r="AM193" s="18">
        <v>1.64</v>
      </c>
      <c r="AN193" s="18">
        <v>1.5</v>
      </c>
      <c r="AO193" s="18">
        <v>0.15</v>
      </c>
      <c r="AP193" s="18">
        <v>0.22</v>
      </c>
      <c r="AQ193" s="18">
        <v>1.64</v>
      </c>
      <c r="AR193" s="18">
        <v>1.72</v>
      </c>
      <c r="AS193" s="18">
        <v>0.12</v>
      </c>
      <c r="AT193" s="18">
        <v>0.11</v>
      </c>
      <c r="AU193" s="18">
        <v>0</v>
      </c>
      <c r="AV193" s="18">
        <v>1</v>
      </c>
      <c r="AW193" s="18">
        <v>0</v>
      </c>
      <c r="AX193" s="18">
        <v>0</v>
      </c>
      <c r="AY193" s="18">
        <v>0</v>
      </c>
      <c r="AZ193" s="18">
        <v>0</v>
      </c>
      <c r="BA193" s="18">
        <v>0</v>
      </c>
      <c r="BB193" s="18">
        <v>0</v>
      </c>
      <c r="BC193" s="18">
        <v>0</v>
      </c>
      <c r="BD193" s="18">
        <v>0</v>
      </c>
      <c r="BE193" s="18">
        <v>1</v>
      </c>
      <c r="BF193" s="18">
        <v>0</v>
      </c>
      <c r="BG193" s="18">
        <v>0</v>
      </c>
      <c r="BH193" s="18">
        <v>0</v>
      </c>
      <c r="BI193" s="18">
        <v>0</v>
      </c>
      <c r="BJ193" s="18">
        <v>0</v>
      </c>
      <c r="BK193" s="18">
        <v>0</v>
      </c>
      <c r="BL193" s="18">
        <v>0</v>
      </c>
      <c r="BM193" s="18">
        <v>0</v>
      </c>
      <c r="BN193" s="18">
        <v>0</v>
      </c>
      <c r="BO193" s="18">
        <v>0</v>
      </c>
      <c r="BP193" s="18">
        <v>0</v>
      </c>
      <c r="BQ193" s="18">
        <v>0</v>
      </c>
      <c r="BR193" s="18">
        <v>0</v>
      </c>
      <c r="BS193" s="18">
        <v>0</v>
      </c>
      <c r="BT193" s="18">
        <v>0</v>
      </c>
      <c r="BU193" s="18">
        <v>0</v>
      </c>
      <c r="BV193" s="18">
        <v>0</v>
      </c>
      <c r="BW193" s="18">
        <v>0</v>
      </c>
      <c r="BX193" s="18">
        <v>0</v>
      </c>
      <c r="BY193" s="18">
        <v>0</v>
      </c>
      <c r="BZ193" s="18">
        <v>0</v>
      </c>
      <c r="CA193" s="16" t="e">
        <f>_xlfn.IFNA(IF(RIGHT(D193,2)="=G",0,INDEX(#REF!,MATCH(E193,#REF!,0))),0)</f>
        <v>#REF!</v>
      </c>
      <c r="CB193" s="16" t="s">
        <v>776</v>
      </c>
      <c r="CC193" s="18">
        <v>0</v>
      </c>
      <c r="CD193" s="18">
        <v>0</v>
      </c>
      <c r="CE193" s="18">
        <v>1.4</v>
      </c>
      <c r="CF193" s="18">
        <v>0.85</v>
      </c>
      <c r="CG193" s="18">
        <v>0.12</v>
      </c>
      <c r="CH193" s="18">
        <v>2</v>
      </c>
      <c r="CI193" s="16" t="s">
        <v>98</v>
      </c>
      <c r="CJ193" s="18">
        <v>0</v>
      </c>
      <c r="CK193" s="20">
        <f t="shared" si="432"/>
        <v>2.7</v>
      </c>
      <c r="CL193" s="20">
        <f t="shared" si="568"/>
        <v>2.7</v>
      </c>
      <c r="CM193" s="18">
        <v>65.25</v>
      </c>
      <c r="CN193" s="18">
        <v>37.47</v>
      </c>
      <c r="CO193" s="18">
        <v>36.631</v>
      </c>
      <c r="CP193" s="22">
        <f t="shared" si="433"/>
        <v>37.47</v>
      </c>
      <c r="CQ193" s="22">
        <f t="shared" si="434"/>
        <v>34.770000000000003</v>
      </c>
      <c r="CR193" s="22">
        <f t="shared" si="569"/>
        <v>2.7</v>
      </c>
      <c r="CS193" s="22">
        <f t="shared" si="435"/>
        <v>34.869999999999997</v>
      </c>
      <c r="CT193" s="22">
        <f t="shared" si="436"/>
        <v>35.07</v>
      </c>
      <c r="CU193" s="18">
        <v>35.07</v>
      </c>
      <c r="CV193" s="22">
        <f t="shared" si="570"/>
        <v>2.1</v>
      </c>
      <c r="CW193" s="22">
        <f t="shared" si="437"/>
        <v>0</v>
      </c>
      <c r="CX193" s="22">
        <f t="shared" si="438"/>
        <v>0</v>
      </c>
      <c r="CY193" s="22">
        <f t="shared" si="439"/>
        <v>37.200000000000003</v>
      </c>
      <c r="CZ193" s="22">
        <f t="shared" si="440"/>
        <v>37.35</v>
      </c>
      <c r="DA193" s="18">
        <v>37.47</v>
      </c>
      <c r="DB193" s="20">
        <f t="shared" si="571"/>
        <v>2.7</v>
      </c>
      <c r="DC193" s="20">
        <f t="shared" si="572"/>
        <v>0</v>
      </c>
      <c r="DD193" s="20">
        <f t="shared" si="573"/>
        <v>2.7</v>
      </c>
      <c r="DE193" s="20">
        <f t="shared" si="441"/>
        <v>0.1</v>
      </c>
      <c r="DF193" s="20">
        <f t="shared" si="442"/>
        <v>0.2</v>
      </c>
      <c r="DG193" s="20">
        <f t="shared" si="443"/>
        <v>2.37</v>
      </c>
      <c r="DH193" s="20">
        <f t="shared" si="444"/>
        <v>0</v>
      </c>
      <c r="DI193" s="20">
        <f t="shared" si="445"/>
        <v>0</v>
      </c>
      <c r="DJ193" s="20">
        <f t="shared" si="446"/>
        <v>0</v>
      </c>
      <c r="DK193" s="20">
        <f t="shared" si="574"/>
        <v>2.67</v>
      </c>
      <c r="DL193" s="20">
        <f t="shared" si="575"/>
        <v>0</v>
      </c>
      <c r="DM193" s="20">
        <f t="shared" si="576"/>
        <v>3.0000000000000249E-2</v>
      </c>
      <c r="DN193" s="20">
        <f t="shared" si="577"/>
        <v>0</v>
      </c>
      <c r="DO193" s="18">
        <v>2.54</v>
      </c>
      <c r="DP193" s="18">
        <v>0</v>
      </c>
      <c r="DQ193" s="18">
        <v>1</v>
      </c>
      <c r="DR193" s="18">
        <v>1</v>
      </c>
      <c r="DS193" s="25">
        <f t="shared" si="578"/>
        <v>2.54</v>
      </c>
      <c r="DT193" s="25">
        <f t="shared" si="579"/>
        <v>0</v>
      </c>
      <c r="DU193" s="25">
        <f t="shared" si="580"/>
        <v>6.86</v>
      </c>
      <c r="DV193" s="25">
        <f t="shared" si="581"/>
        <v>0</v>
      </c>
      <c r="DW193" s="25">
        <f t="shared" si="582"/>
        <v>6.86</v>
      </c>
      <c r="DX193" s="25">
        <f t="shared" si="583"/>
        <v>13.99</v>
      </c>
      <c r="DY193" s="25">
        <f t="shared" si="584"/>
        <v>0</v>
      </c>
      <c r="DZ193" s="25">
        <f t="shared" si="585"/>
        <v>13.99</v>
      </c>
      <c r="EA193" s="25">
        <f t="shared" si="586"/>
        <v>8.81</v>
      </c>
      <c r="EB193" s="25">
        <f t="shared" si="587"/>
        <v>0</v>
      </c>
      <c r="EC193" s="25">
        <f t="shared" si="588"/>
        <v>8.81</v>
      </c>
      <c r="ED193" s="25">
        <f t="shared" si="589"/>
        <v>5.18</v>
      </c>
      <c r="EE193" s="25">
        <f t="shared" si="589"/>
        <v>0</v>
      </c>
      <c r="EF193" s="25">
        <f t="shared" si="590"/>
        <v>5.18</v>
      </c>
      <c r="EG193" s="25">
        <f t="shared" si="591"/>
        <v>8.81</v>
      </c>
      <c r="EH193" s="25">
        <f t="shared" si="591"/>
        <v>0</v>
      </c>
      <c r="EI193" s="25">
        <f t="shared" si="592"/>
        <v>8.81</v>
      </c>
      <c r="EJ193" s="18">
        <v>733.59</v>
      </c>
      <c r="EK193" s="18">
        <v>694.89</v>
      </c>
      <c r="EL193" s="18" t="s">
        <v>985</v>
      </c>
      <c r="EM193" s="18" t="s">
        <v>986</v>
      </c>
      <c r="EN193" s="16" t="s">
        <v>774</v>
      </c>
      <c r="EO193" s="16" t="s">
        <v>132</v>
      </c>
      <c r="EP193" s="16" t="e">
        <f>IF(OR(EN193="Cống tròn",EN193="Cống hộp",EN193="Ống nhựa"),INDEX(#REF!,MATCH(E193,#REF!,0)),IF(OR(EN193="Rãnh xây",EN193="Rãnh bê tông"),INDEX(#REF!,MATCH(E193,#REF!,0)),0))</f>
        <v>#REF!</v>
      </c>
      <c r="EQ193" s="18">
        <v>37.500000000000043</v>
      </c>
      <c r="ER193" s="18">
        <v>1</v>
      </c>
      <c r="ES193" s="25">
        <f t="shared" si="593"/>
        <v>37</v>
      </c>
      <c r="ET193" s="1" t="e">
        <f>_xlfn.IFNA(IF(EN193="Cống tròn",INDEX(#REF!,MATCH(E193,#REF!,0)),IF(EN193="Cống hộp",INDEX(#REF!,MATCH(E193,#REF!,0)),EU193&amp;" ,"&amp;EV193)),0)</f>
        <v>#REF!</v>
      </c>
      <c r="EU193" s="16" t="s">
        <v>769</v>
      </c>
      <c r="EV193" s="16" t="s">
        <v>775</v>
      </c>
      <c r="EW193" s="16" t="e">
        <f>_xlfn.IFNA(INDEX(#REF!,MATCH(E193,#REF!,0)),0)</f>
        <v>#REF!</v>
      </c>
      <c r="EX193" s="16"/>
      <c r="EY193" s="18">
        <v>0</v>
      </c>
      <c r="EZ193" s="18">
        <v>0</v>
      </c>
      <c r="FA193" s="18">
        <v>0</v>
      </c>
      <c r="FB193" s="19">
        <v>0</v>
      </c>
      <c r="FC193" s="19">
        <v>0</v>
      </c>
      <c r="FD193" s="25">
        <f t="shared" si="447"/>
        <v>0</v>
      </c>
      <c r="FE193" s="25">
        <f t="shared" si="594"/>
        <v>0</v>
      </c>
      <c r="FF193" s="18">
        <v>0.1</v>
      </c>
      <c r="FG193" s="18">
        <v>2</v>
      </c>
      <c r="FH193" s="18">
        <v>1</v>
      </c>
      <c r="FI193" s="25">
        <f t="shared" si="595"/>
        <v>1.2</v>
      </c>
      <c r="FJ193" s="18">
        <v>0</v>
      </c>
      <c r="FK193" s="18">
        <v>0</v>
      </c>
      <c r="FL193" s="18">
        <v>0.2</v>
      </c>
      <c r="FM193" s="18">
        <v>1.4</v>
      </c>
      <c r="FN193" s="18">
        <v>0</v>
      </c>
      <c r="FO193" s="25">
        <f t="shared" si="596"/>
        <v>1.4</v>
      </c>
      <c r="FP193" s="18">
        <v>1.4999999999999999E-2</v>
      </c>
      <c r="FQ193" s="18">
        <v>1</v>
      </c>
      <c r="FR193" s="25">
        <f t="shared" si="448"/>
        <v>36</v>
      </c>
      <c r="FS193" s="25">
        <f t="shared" si="449"/>
        <v>0.52500000000000002</v>
      </c>
      <c r="FT193" s="25">
        <f t="shared" si="450"/>
        <v>36.524999999999999</v>
      </c>
      <c r="FU193" s="25">
        <f t="shared" si="451"/>
        <v>-0.97500000000004405</v>
      </c>
      <c r="FV193" s="25" t="str">
        <f t="shared" si="597"/>
        <v>Thêm 01</v>
      </c>
      <c r="FW193" s="25">
        <f t="shared" si="598"/>
        <v>0.04</v>
      </c>
      <c r="FX193" s="16"/>
      <c r="FY193" s="16"/>
      <c r="FZ193" s="16"/>
      <c r="GA193" s="16"/>
      <c r="GB193" s="19">
        <v>0</v>
      </c>
      <c r="GC193" s="19">
        <v>0</v>
      </c>
      <c r="GD193" s="19">
        <v>0</v>
      </c>
      <c r="GE193" s="19">
        <v>0</v>
      </c>
      <c r="GF193" s="19">
        <v>0</v>
      </c>
      <c r="GG193" s="19">
        <v>0</v>
      </c>
      <c r="GH193" s="19">
        <v>0</v>
      </c>
      <c r="GI193" s="19">
        <v>0</v>
      </c>
      <c r="GJ193" s="19">
        <v>0</v>
      </c>
      <c r="GK193" s="19">
        <v>0</v>
      </c>
      <c r="GL193" s="25">
        <f t="shared" si="452"/>
        <v>0</v>
      </c>
      <c r="GM193" s="25">
        <f t="shared" si="599"/>
        <v>0</v>
      </c>
      <c r="GN193" s="19">
        <v>0</v>
      </c>
      <c r="GO193" s="19">
        <v>0</v>
      </c>
      <c r="GP193" s="19">
        <v>0</v>
      </c>
      <c r="GQ193" s="19">
        <v>0</v>
      </c>
      <c r="GR193" s="1" t="e">
        <f>_xlfn.IFNA(INDEX(#REF!,MATCH(E193,#REF!,0)),0)</f>
        <v>#REF!</v>
      </c>
      <c r="GS193" s="16"/>
      <c r="GT193" s="18">
        <v>0</v>
      </c>
      <c r="GU193" s="18">
        <v>0</v>
      </c>
      <c r="GV193" s="18">
        <v>0</v>
      </c>
      <c r="GW193" s="18">
        <v>0</v>
      </c>
      <c r="GX193" s="25">
        <f t="shared" si="453"/>
        <v>0</v>
      </c>
      <c r="GY193" s="25">
        <f t="shared" si="454"/>
        <v>0</v>
      </c>
      <c r="GZ193" s="25">
        <f t="shared" si="600"/>
        <v>0</v>
      </c>
      <c r="HA193" s="1" t="e" cm="1">
        <f t="array" ref="HA193">INDEX(#REF!,MATCH(EJ193&amp;EK193&amp;HD193&amp;HE193&amp;HF193,#REF!&amp;#REF!&amp;#REF!&amp;#REF!&amp;#REF!,0))</f>
        <v>#REF!</v>
      </c>
      <c r="HB193" s="16"/>
      <c r="HC193" s="25">
        <f t="shared" si="601"/>
        <v>0</v>
      </c>
      <c r="HD193" s="18">
        <v>0</v>
      </c>
      <c r="HE193" s="18">
        <v>0</v>
      </c>
      <c r="HF193" s="18">
        <v>0</v>
      </c>
      <c r="HG193" s="1" t="e" cm="1">
        <f t="array" ref="HG193">INDEX(#REF!,MATCH(EJ193&amp;EK193&amp;HJ193&amp;HK193&amp;HL193,#REF!&amp;#REF!&amp;#REF!&amp;#REF!&amp;#REF!,0))</f>
        <v>#REF!</v>
      </c>
      <c r="HH193" s="16"/>
      <c r="HI193" s="25">
        <f t="shared" si="602"/>
        <v>0</v>
      </c>
      <c r="HJ193" s="25">
        <f t="shared" si="603"/>
        <v>0</v>
      </c>
      <c r="HK193" s="19">
        <v>0</v>
      </c>
      <c r="HL193" s="19">
        <v>0</v>
      </c>
      <c r="HM193" s="18">
        <v>0.01</v>
      </c>
      <c r="HN193" s="18">
        <v>1</v>
      </c>
      <c r="HO193" s="25">
        <f t="shared" si="604"/>
        <v>0</v>
      </c>
      <c r="HP193" s="25">
        <f t="shared" si="605"/>
        <v>0</v>
      </c>
      <c r="HQ193" s="25">
        <f t="shared" si="606"/>
        <v>0</v>
      </c>
      <c r="HR193" s="25">
        <f t="shared" si="607"/>
        <v>0</v>
      </c>
      <c r="HS193" s="25">
        <f t="shared" si="608"/>
        <v>0</v>
      </c>
      <c r="HT193" s="19">
        <v>0</v>
      </c>
      <c r="HU193" s="19">
        <v>0</v>
      </c>
      <c r="HV193" s="19">
        <v>0</v>
      </c>
      <c r="HW193" s="25">
        <f t="shared" si="609"/>
        <v>0</v>
      </c>
      <c r="HX193" s="19">
        <v>0</v>
      </c>
      <c r="HY193" s="19">
        <v>0</v>
      </c>
      <c r="HZ193" s="18">
        <v>37.47</v>
      </c>
      <c r="IA193" s="20">
        <f>ROUND(IF(EN193="Cống tròn",IF(EN193="Cống tròn",IF(EU193="Không có móng",IQ193-FF193,IF(EU193="Đế",IP193-FN193,IF(OR(EU193="Móng bê tông",EU193="Móng bê tông kết hợp đế"),II193-FJ193,0))),0),IF(EN193="Cống hộp",IF(AND(EN193="Cống hộp",EU193="Không có móng"),IQ193-GF193,IF(AND(EN193="Cống hộp",EU193="Móng bê tông"),IJ193-GB193,0)),IF(OR(EN193="Rãnh xây",EN193="Rãnh bê tông"),IF(OR(EN193="Rãnh xây",EN193="Rãnh bê tông"),IK193-GB193,0),IF(EN193="Ống nhựa",IF(AND(EN193="Ống nhựa",EU193="Không đắp cát"),IQ193-HT193,IF(AND(EN193="Ống nhựa",EU193="Đắp cát"),IH193-HX193,0)),IF(EN193="Rãnh thang",IF(EN193="Rãnh thang",IF(EU193="Móng bê tông",#REF!-#REF!,IQ193),0),0))))),2)</f>
        <v>35.07</v>
      </c>
      <c r="IB193" s="20">
        <f t="shared" si="610"/>
        <v>2.3999999999999986</v>
      </c>
      <c r="IC193" s="20">
        <f t="shared" si="455"/>
        <v>35.069999999999993</v>
      </c>
      <c r="ID193" s="20">
        <f t="shared" si="456"/>
        <v>0</v>
      </c>
      <c r="IE193" s="20">
        <f t="shared" si="457"/>
        <v>0</v>
      </c>
      <c r="IF193" s="20">
        <f t="shared" si="458"/>
        <v>0</v>
      </c>
      <c r="IG193" s="20">
        <f>IF(EN193="Rãnh thang",IF(AND(EN193="Rãnh thang",EU193="Móng bê tông"),IQ193-#REF!,0),IF(EN193="Ống nhựa",IF(AND(EN193="Ống nhựa",EU193="Đắp cát"),IQ193-HT193,0),IF(EN193="Cống tròn",IF(EN193="Cống tròn",IF(OR(EU193="Móng bê tông",EU193="Móng bê tông kết hợp đế"),IM193-FL193,0),0),IF(EN193="Cống hộp",IF(AND(EN193="Cống hộp",EU193="Móng bê tông"),IN193-GD193,0),IF(OR(EN193="Rãnh xây",EN193="Rãnh bê tông"),IF(AND(EN193="Rãnh xây",EU193="Móng bê tông"),IO193-GD193,IF(AND(EN193="Rãnh bê tông",EU193="Móng bê tông"),IO193-GD193,0)),0)))))</f>
        <v>35.069999999999993</v>
      </c>
      <c r="IH193" s="20">
        <f t="shared" si="459"/>
        <v>0</v>
      </c>
      <c r="II193" s="20">
        <f t="shared" si="460"/>
        <v>35.069999999999993</v>
      </c>
      <c r="IJ193" s="20">
        <f t="shared" si="461"/>
        <v>0</v>
      </c>
      <c r="IK193" s="20">
        <f t="shared" si="462"/>
        <v>0</v>
      </c>
      <c r="IL193" s="20">
        <f t="shared" si="463"/>
        <v>35.269999999999996</v>
      </c>
      <c r="IM193" s="20">
        <f t="shared" si="464"/>
        <v>35.269999999999996</v>
      </c>
      <c r="IN193" s="20">
        <f t="shared" si="465"/>
        <v>0</v>
      </c>
      <c r="IO193" s="20">
        <f t="shared" si="466"/>
        <v>0</v>
      </c>
      <c r="IP193" s="20">
        <f t="shared" si="467"/>
        <v>0</v>
      </c>
      <c r="IQ193" s="18">
        <v>35.369999999999997</v>
      </c>
      <c r="IR193" s="25">
        <f t="shared" si="611"/>
        <v>0</v>
      </c>
      <c r="IS193" s="25">
        <f t="shared" si="468"/>
        <v>0</v>
      </c>
      <c r="IT193" s="25">
        <f t="shared" si="469"/>
        <v>0</v>
      </c>
      <c r="IU193" s="25">
        <f>ROUND(IF(EN193="Cống tròn",IF(EN193="Cống tròn",IV193+FF193,0),IF(EN193="Cống hộp",IF(EN193="Cống hộp",IV193+GP193,0),IF(OR(EN193="Rãnh xây",EN193="Rãnh bê tông"),IF(OR(EN193="Rãnh xây",EN193="Rãnh bê tông"),IV193+GP193,0),IF(EN193="ống nhựa",IF(EN193="Ống nhựa",IV193+HT193,0),IF(EN193="Rãnh thang",IF(EN193="Rãnh thang",IQ193+#REF!,0),0))))),2)</f>
        <v>35.03</v>
      </c>
      <c r="IV193" s="18">
        <v>34.93</v>
      </c>
      <c r="IW193" s="25">
        <f t="shared" si="470"/>
        <v>35.03</v>
      </c>
      <c r="IX193" s="25">
        <f t="shared" si="471"/>
        <v>0</v>
      </c>
      <c r="IY193" s="25">
        <f t="shared" si="472"/>
        <v>0</v>
      </c>
      <c r="IZ193" s="25">
        <f t="shared" si="473"/>
        <v>0</v>
      </c>
      <c r="JA193" s="25">
        <f t="shared" si="474"/>
        <v>0</v>
      </c>
      <c r="JB193" s="18">
        <v>36.04</v>
      </c>
      <c r="JC193" s="20">
        <f>ROUND(IF(EN193="Cống tròn",IF(EN193="Cống tròn",IF(EU193="Không có móng",JS193-FF193,IF(EU193="Đế",JR193-FN193,IF(OR(EU193="Móng bê tông",EU193="Móng bê tông kết hợp đế"),JK193-FJ193,0))),0),IF(EN193="Cống hộp",IF(AND(EN193="Cống hộp",EU193="Không có móng"),JS193-GF193,IF(AND(EN193="Cống hộp",EU193="Móng bê tông"),JL193-GB193,0)),IF(OR(EN193="Rãnh xây",EN193="Rãnh bê tông"),IF(OR(EN193="Rãnh xây",EN193="Rãnh bê tông"),JM193-GB193,0),IF(EN193="Ống nhựa",IF(AND(EN193="Ống nhựa",EU193="Không đắp cát"),JS193-HT193,IF(AND(EN193="Ống nhựa",EU193="Đắp cát"),JJ193-HX193,0)),IF(EN193="Rãnh thang",IF(EN193="Rãnh thang",IF(EU193="Móng bê tông",#REF!-#REF!,JS193),0),0))))),2)</f>
        <v>33.630000000000003</v>
      </c>
      <c r="JD193" s="20">
        <f t="shared" si="612"/>
        <v>2.4099999999999966</v>
      </c>
      <c r="JE193" s="20">
        <f t="shared" si="475"/>
        <v>33.629999999999995</v>
      </c>
      <c r="JF193" s="20">
        <f t="shared" si="476"/>
        <v>0</v>
      </c>
      <c r="JG193" s="20">
        <f t="shared" si="477"/>
        <v>0</v>
      </c>
      <c r="JH193" s="20">
        <f t="shared" si="478"/>
        <v>0</v>
      </c>
      <c r="JI193" s="20">
        <f>IF(EN193="Rãnh thang",IF(AND(EN193="Rãnh thang",EU193="Móng bê tông"),JS193-#REF!,0),IF(EN193="Ống nhựa",IF(AND(EN193="Ống nhựa",EU193="Đắp cát"),JS193-HT193,0),IF(EN193="Cống tròn",IF(EN193="Cống tròn",IF(OR(EU193="Móng bê tông",EU193="Móng bê tông kết hợp đế"),JO193-FL193,0),0),IF(EN193="Cống hộp",IF(AND(EN193="Cống hộp",EU193="Móng bê tông"),JP193-GD193,0),IF(OR(EN193="Rãnh xây",EN193="Rãnh bê tông"),IF(AND(EN193="Rãnh xây",EU193="Móng bê tông"),JQ193-GD193,IF(AND(EN193="Rãnh bê tông",EU193="Móng bê tông"),JQ193-GD193,0)),0)))))</f>
        <v>33.629999999999995</v>
      </c>
      <c r="JJ193" s="20">
        <f t="shared" si="479"/>
        <v>0</v>
      </c>
      <c r="JK193" s="20">
        <f t="shared" si="480"/>
        <v>33.629999999999995</v>
      </c>
      <c r="JL193" s="20">
        <f t="shared" si="481"/>
        <v>0</v>
      </c>
      <c r="JM193" s="20">
        <f t="shared" si="482"/>
        <v>0</v>
      </c>
      <c r="JN193" s="20">
        <f t="shared" si="483"/>
        <v>33.83</v>
      </c>
      <c r="JO193" s="20">
        <f t="shared" si="484"/>
        <v>33.83</v>
      </c>
      <c r="JP193" s="20">
        <f t="shared" si="485"/>
        <v>0</v>
      </c>
      <c r="JQ193" s="20">
        <f t="shared" si="486"/>
        <v>0</v>
      </c>
      <c r="JR193" s="20">
        <f t="shared" si="487"/>
        <v>0</v>
      </c>
      <c r="JS193" s="26">
        <v>33.93</v>
      </c>
      <c r="JT193" s="25">
        <f t="shared" si="613"/>
        <v>0</v>
      </c>
      <c r="JU193" s="25">
        <f t="shared" si="488"/>
        <v>0</v>
      </c>
      <c r="JV193" s="25">
        <f t="shared" si="489"/>
        <v>0</v>
      </c>
      <c r="JW193" s="25">
        <f>ROUND(IF(EN193="Cống tròn",IF(EN193="Cống tròn",JX193+FF193,0),IF(EN193="Cống hộp",IF(EN193="Cống hộp",JX193+GP193,0),IF(OR(EN193="Rãnh xây",EN193="Rãnh bê tông"),IF(OR(EN193="Rãnh xây",EN193="Rãnh bê tông"),JX193+GP193,0),IF(EN193="ống nhựa",IF(EN193="Ống nhựa",JX193+HT193,0),IF(EN193="Rãnh thang",IF(EN193="Rãnh thang",JS193+#REF!,0),0))))),2)</f>
        <v>35.03</v>
      </c>
      <c r="JX193" s="27">
        <v>34.93</v>
      </c>
      <c r="JY193" s="25">
        <f t="shared" si="490"/>
        <v>35.03</v>
      </c>
      <c r="JZ193" s="25">
        <f t="shared" si="491"/>
        <v>0</v>
      </c>
      <c r="KA193" s="25">
        <f t="shared" si="492"/>
        <v>0</v>
      </c>
      <c r="KB193" s="25">
        <f t="shared" si="493"/>
        <v>0</v>
      </c>
      <c r="KC193" s="25">
        <f t="shared" si="494"/>
        <v>0</v>
      </c>
      <c r="KD193" s="28" t="s">
        <v>98</v>
      </c>
      <c r="KE193" s="27">
        <v>0</v>
      </c>
      <c r="KF193" s="25">
        <f t="shared" si="495"/>
        <v>2.3999999999999986</v>
      </c>
      <c r="KG193" s="25">
        <f t="shared" si="614"/>
        <v>2.3999999999999986</v>
      </c>
      <c r="KH193" s="27">
        <v>0</v>
      </c>
      <c r="KI193" s="25">
        <f t="shared" si="496"/>
        <v>2.4099999999999966</v>
      </c>
      <c r="KJ193" s="25">
        <f t="shared" si="615"/>
        <v>2.4099999999999966</v>
      </c>
      <c r="KK193" s="25">
        <f t="shared" si="497"/>
        <v>0</v>
      </c>
      <c r="KL193" s="25">
        <f t="shared" si="498"/>
        <v>0</v>
      </c>
      <c r="KM193" s="25">
        <f t="shared" si="616"/>
        <v>0</v>
      </c>
      <c r="KN193" s="25">
        <f t="shared" si="499"/>
        <v>0</v>
      </c>
      <c r="KO193" s="25">
        <f t="shared" si="500"/>
        <v>0</v>
      </c>
      <c r="KP193" s="25">
        <f t="shared" si="617"/>
        <v>0</v>
      </c>
      <c r="KQ193" s="25">
        <f t="shared" si="501"/>
        <v>0.2</v>
      </c>
      <c r="KR193" s="25">
        <f t="shared" si="502"/>
        <v>0.2</v>
      </c>
      <c r="KS193" s="25">
        <f t="shared" si="618"/>
        <v>0.2</v>
      </c>
      <c r="KT193" s="25">
        <f t="shared" si="503"/>
        <v>0</v>
      </c>
      <c r="KU193" s="25">
        <f t="shared" si="504"/>
        <v>0</v>
      </c>
      <c r="KV193" s="25">
        <f t="shared" si="619"/>
        <v>0</v>
      </c>
      <c r="KW193" s="25">
        <f t="shared" si="505"/>
        <v>0</v>
      </c>
      <c r="KX193" s="25">
        <f t="shared" si="506"/>
        <v>0</v>
      </c>
      <c r="KY193" s="25">
        <f t="shared" si="620"/>
        <v>0</v>
      </c>
      <c r="KZ193" s="25">
        <f t="shared" si="507"/>
        <v>0</v>
      </c>
      <c r="LA193" s="25">
        <f t="shared" si="508"/>
        <v>0</v>
      </c>
      <c r="LB193" s="25">
        <f t="shared" si="621"/>
        <v>0</v>
      </c>
      <c r="LC193" s="25">
        <f t="shared" si="509"/>
        <v>1.4</v>
      </c>
      <c r="LD193" s="25">
        <f t="shared" si="510"/>
        <v>1.4</v>
      </c>
      <c r="LE193" s="25">
        <f t="shared" si="622"/>
        <v>1.4</v>
      </c>
      <c r="LF193" s="25">
        <f t="shared" si="511"/>
        <v>0</v>
      </c>
      <c r="LG193" s="25">
        <f t="shared" si="512"/>
        <v>0</v>
      </c>
      <c r="LH193" s="25">
        <f t="shared" si="623"/>
        <v>0</v>
      </c>
      <c r="LI193" s="25">
        <f t="shared" si="513"/>
        <v>0</v>
      </c>
      <c r="LJ193" s="25">
        <f t="shared" si="514"/>
        <v>0</v>
      </c>
      <c r="LK193" s="25">
        <f t="shared" si="624"/>
        <v>0</v>
      </c>
      <c r="LL193" s="25">
        <f t="shared" si="515"/>
        <v>0</v>
      </c>
      <c r="LM193" s="25">
        <f t="shared" si="516"/>
        <v>0</v>
      </c>
      <c r="LN193" s="25">
        <f t="shared" si="625"/>
        <v>0</v>
      </c>
      <c r="LO193" s="25">
        <f t="shared" si="517"/>
        <v>0</v>
      </c>
      <c r="LP193" s="25">
        <f t="shared" si="518"/>
        <v>0</v>
      </c>
      <c r="LQ193" s="25">
        <f t="shared" si="626"/>
        <v>0</v>
      </c>
      <c r="LR193" s="25">
        <f t="shared" si="519"/>
        <v>0</v>
      </c>
      <c r="LS193" s="25">
        <f t="shared" si="520"/>
        <v>0</v>
      </c>
      <c r="LT193" s="25">
        <f t="shared" si="627"/>
        <v>0</v>
      </c>
      <c r="LU193" s="25">
        <f t="shared" si="521"/>
        <v>0</v>
      </c>
      <c r="LV193" s="25">
        <f t="shared" si="522"/>
        <v>0</v>
      </c>
      <c r="LW193" s="25">
        <f t="shared" si="628"/>
        <v>0</v>
      </c>
      <c r="LX193" s="25">
        <f t="shared" si="523"/>
        <v>0</v>
      </c>
      <c r="LY193" s="25">
        <f t="shared" si="524"/>
        <v>0</v>
      </c>
      <c r="LZ193" s="25">
        <f t="shared" si="629"/>
        <v>0</v>
      </c>
      <c r="MA193" s="25">
        <f t="shared" si="525"/>
        <v>0</v>
      </c>
      <c r="MB193" s="25">
        <f t="shared" si="526"/>
        <v>0</v>
      </c>
      <c r="MC193" s="25">
        <f t="shared" si="630"/>
        <v>0</v>
      </c>
      <c r="MD193" s="25">
        <f t="shared" si="527"/>
        <v>0</v>
      </c>
      <c r="ME193" s="25">
        <f t="shared" si="528"/>
        <v>0</v>
      </c>
      <c r="MF193" s="25">
        <f t="shared" si="631"/>
        <v>0</v>
      </c>
      <c r="MG193" s="25">
        <f t="shared" si="529"/>
        <v>0</v>
      </c>
      <c r="MH193" s="25">
        <f t="shared" si="530"/>
        <v>0</v>
      </c>
      <c r="MI193" s="25">
        <f t="shared" si="632"/>
        <v>0</v>
      </c>
      <c r="MJ193" s="25">
        <f t="shared" si="531"/>
        <v>0</v>
      </c>
      <c r="MK193" s="25">
        <f t="shared" si="532"/>
        <v>0</v>
      </c>
      <c r="ML193" s="25">
        <f t="shared" si="633"/>
        <v>0</v>
      </c>
      <c r="MM193" s="25">
        <f t="shared" si="533"/>
        <v>0</v>
      </c>
      <c r="MN193" s="25">
        <f t="shared" si="534"/>
        <v>0</v>
      </c>
      <c r="MO193" s="25">
        <f t="shared" si="634"/>
        <v>0</v>
      </c>
      <c r="MP193" s="25">
        <f t="shared" si="535"/>
        <v>0</v>
      </c>
      <c r="MQ193" s="25">
        <f t="shared" si="536"/>
        <v>0</v>
      </c>
      <c r="MR193" s="25">
        <f t="shared" si="635"/>
        <v>0</v>
      </c>
      <c r="MS193" s="29">
        <v>1.4</v>
      </c>
      <c r="MT193" s="29">
        <v>0</v>
      </c>
      <c r="MU193" s="29">
        <v>1</v>
      </c>
      <c r="MV193" s="29">
        <v>1</v>
      </c>
      <c r="MW193" s="25">
        <f t="shared" si="537"/>
        <v>1.4</v>
      </c>
      <c r="MX193" s="25">
        <f t="shared" si="538"/>
        <v>3.36</v>
      </c>
      <c r="MY193" s="25">
        <f t="shared" si="539"/>
        <v>0</v>
      </c>
      <c r="MZ193" s="25">
        <f t="shared" si="540"/>
        <v>0</v>
      </c>
      <c r="NA193" s="25">
        <f t="shared" si="541"/>
        <v>1.4</v>
      </c>
      <c r="NB193" s="25">
        <f t="shared" si="542"/>
        <v>3.37</v>
      </c>
      <c r="NC193" s="25">
        <f t="shared" si="543"/>
        <v>0</v>
      </c>
      <c r="ND193" s="25">
        <f t="shared" si="544"/>
        <v>0</v>
      </c>
      <c r="NE193" s="25">
        <f t="shared" si="636"/>
        <v>1.4</v>
      </c>
      <c r="NF193" s="25">
        <f t="shared" si="636"/>
        <v>3.3650000000000002</v>
      </c>
      <c r="NG193" s="25">
        <f t="shared" si="636"/>
        <v>0</v>
      </c>
      <c r="NH193" s="25">
        <f t="shared" si="545"/>
        <v>0</v>
      </c>
      <c r="NI193" s="25">
        <f t="shared" si="546"/>
        <v>126.19</v>
      </c>
      <c r="NJ193" s="25">
        <f t="shared" si="547"/>
        <v>0</v>
      </c>
      <c r="NK193" s="25">
        <f t="shared" si="548"/>
        <v>126.19</v>
      </c>
      <c r="NL193" s="25">
        <f t="shared" si="549"/>
        <v>68.2</v>
      </c>
      <c r="NM193" s="25">
        <f t="shared" si="550"/>
        <v>0</v>
      </c>
      <c r="NN193" s="25">
        <f t="shared" si="637"/>
        <v>68.2</v>
      </c>
      <c r="NO193" s="25">
        <f t="shared" si="551"/>
        <v>0</v>
      </c>
      <c r="NP193" s="25">
        <f t="shared" si="552"/>
        <v>0</v>
      </c>
      <c r="NQ193" s="25">
        <f t="shared" si="638"/>
        <v>0</v>
      </c>
      <c r="NR193" s="25">
        <f t="shared" si="553"/>
        <v>0</v>
      </c>
      <c r="NS193" s="25">
        <f t="shared" si="554"/>
        <v>0</v>
      </c>
      <c r="NT193" s="25">
        <f t="shared" si="639"/>
        <v>0</v>
      </c>
      <c r="NU193" s="25">
        <f t="shared" si="555"/>
        <v>0</v>
      </c>
      <c r="NV193" s="25">
        <f t="shared" si="556"/>
        <v>0</v>
      </c>
      <c r="NW193" s="25">
        <f t="shared" si="640"/>
        <v>0</v>
      </c>
      <c r="NX193" s="25">
        <f t="shared" si="641"/>
        <v>68.2</v>
      </c>
      <c r="NY193" s="25">
        <f t="shared" si="641"/>
        <v>0</v>
      </c>
      <c r="NZ193" s="25">
        <f t="shared" si="642"/>
        <v>68.2</v>
      </c>
      <c r="OA193" s="25">
        <f t="shared" si="643"/>
        <v>57.99</v>
      </c>
      <c r="OB193" s="25">
        <f t="shared" si="643"/>
        <v>0</v>
      </c>
      <c r="OC193" s="25">
        <f t="shared" si="644"/>
        <v>57.99</v>
      </c>
      <c r="OD193" s="25">
        <f t="shared" si="645"/>
        <v>68.2</v>
      </c>
      <c r="OE193" s="25">
        <f t="shared" si="645"/>
        <v>0</v>
      </c>
      <c r="OF193" s="25">
        <f t="shared" si="645"/>
        <v>68.2</v>
      </c>
      <c r="OG193" s="25">
        <f t="shared" si="557"/>
        <v>0</v>
      </c>
      <c r="OH193" s="25">
        <f t="shared" si="558"/>
        <v>0</v>
      </c>
      <c r="OI193" s="25">
        <f t="shared" si="559"/>
        <v>0</v>
      </c>
      <c r="OJ193" s="25">
        <f t="shared" si="560"/>
        <v>0</v>
      </c>
      <c r="OK193" s="25">
        <f t="shared" si="561"/>
        <v>0</v>
      </c>
      <c r="OL193" s="25">
        <f t="shared" si="562"/>
        <v>0</v>
      </c>
      <c r="OM193" s="25">
        <f t="shared" si="646"/>
        <v>0</v>
      </c>
      <c r="ON193" s="25">
        <f t="shared" si="646"/>
        <v>0</v>
      </c>
      <c r="OO193" s="25">
        <f t="shared" si="646"/>
        <v>0</v>
      </c>
      <c r="OP193" s="25">
        <f t="shared" si="563"/>
        <v>0</v>
      </c>
      <c r="OQ193" s="25">
        <f t="shared" si="564"/>
        <v>0</v>
      </c>
      <c r="OR193" s="25">
        <f t="shared" si="647"/>
        <v>0</v>
      </c>
      <c r="OS193" s="19">
        <v>536243.76</v>
      </c>
      <c r="OT193" s="19">
        <v>2370340.1</v>
      </c>
    </row>
    <row r="194" spans="1:410" ht="33" customHeight="1" x14ac:dyDescent="0.25">
      <c r="A194" s="18"/>
      <c r="B194" s="18" t="s">
        <v>939</v>
      </c>
      <c r="C194" s="18">
        <v>694.89</v>
      </c>
      <c r="D194" s="16" t="e">
        <f>_xlfn.IFNA(INDEX(#REF!,MATCH(E194,#REF!,0)),0)</f>
        <v>#REF!</v>
      </c>
      <c r="E194" s="18" t="s">
        <v>986</v>
      </c>
      <c r="F194" s="16" t="s">
        <v>765</v>
      </c>
      <c r="G194" s="16" t="s">
        <v>766</v>
      </c>
      <c r="H194" s="16" t="s">
        <v>767</v>
      </c>
      <c r="I194" s="16" t="s">
        <v>768</v>
      </c>
      <c r="J194" s="16" t="s">
        <v>769</v>
      </c>
      <c r="K194" s="16" t="s">
        <v>770</v>
      </c>
      <c r="L194" s="16" t="s">
        <v>771</v>
      </c>
      <c r="M194" s="18">
        <v>1.64</v>
      </c>
      <c r="N194" s="18">
        <v>1.94</v>
      </c>
      <c r="O194" s="18">
        <v>2.04</v>
      </c>
      <c r="P194" s="18">
        <v>2.34</v>
      </c>
      <c r="Q194" s="18">
        <v>0.1</v>
      </c>
      <c r="R194" s="18">
        <v>1.8399999999999999</v>
      </c>
      <c r="S194" s="18">
        <v>2.14</v>
      </c>
      <c r="T194" s="18">
        <v>0.2</v>
      </c>
      <c r="U194" s="18">
        <v>0</v>
      </c>
      <c r="V194" s="18">
        <v>0</v>
      </c>
      <c r="W194" s="18">
        <v>0</v>
      </c>
      <c r="X194" s="18">
        <v>1.64</v>
      </c>
      <c r="Y194" s="18">
        <v>1.9</v>
      </c>
      <c r="Z194" s="20">
        <f t="shared" si="565"/>
        <v>2.1</v>
      </c>
      <c r="AA194" s="18">
        <v>0.22</v>
      </c>
      <c r="AB194" s="18">
        <v>0</v>
      </c>
      <c r="AC194" s="18">
        <v>0</v>
      </c>
      <c r="AD194" s="18">
        <v>0</v>
      </c>
      <c r="AE194" s="18">
        <v>0</v>
      </c>
      <c r="AF194" s="18">
        <v>0</v>
      </c>
      <c r="AG194" s="18">
        <v>1.2</v>
      </c>
      <c r="AH194" s="18">
        <v>1.5</v>
      </c>
      <c r="AI194" s="20">
        <f t="shared" si="566"/>
        <v>2.25</v>
      </c>
      <c r="AJ194" s="18">
        <v>0</v>
      </c>
      <c r="AK194" s="18">
        <v>0</v>
      </c>
      <c r="AL194" s="20">
        <f t="shared" si="567"/>
        <v>0</v>
      </c>
      <c r="AM194" s="18">
        <v>1.64</v>
      </c>
      <c r="AN194" s="18">
        <v>1.5</v>
      </c>
      <c r="AO194" s="18">
        <v>0.15</v>
      </c>
      <c r="AP194" s="18">
        <v>0.22</v>
      </c>
      <c r="AQ194" s="18">
        <v>1.64</v>
      </c>
      <c r="AR194" s="18">
        <v>1.72</v>
      </c>
      <c r="AS194" s="18">
        <v>0.12</v>
      </c>
      <c r="AT194" s="18">
        <v>0.11</v>
      </c>
      <c r="AU194" s="18">
        <v>0</v>
      </c>
      <c r="AV194" s="18">
        <v>1</v>
      </c>
      <c r="AW194" s="18">
        <v>0</v>
      </c>
      <c r="AX194" s="18">
        <v>0</v>
      </c>
      <c r="AY194" s="18">
        <v>0</v>
      </c>
      <c r="AZ194" s="18">
        <v>0</v>
      </c>
      <c r="BA194" s="18">
        <v>0</v>
      </c>
      <c r="BB194" s="18">
        <v>0</v>
      </c>
      <c r="BC194" s="18">
        <v>0</v>
      </c>
      <c r="BD194" s="18">
        <v>0</v>
      </c>
      <c r="BE194" s="18">
        <v>2</v>
      </c>
      <c r="BF194" s="18">
        <v>0</v>
      </c>
      <c r="BG194" s="18">
        <v>0</v>
      </c>
      <c r="BH194" s="18">
        <v>0</v>
      </c>
      <c r="BI194" s="18">
        <v>0</v>
      </c>
      <c r="BJ194" s="18">
        <v>0</v>
      </c>
      <c r="BK194" s="18">
        <v>0</v>
      </c>
      <c r="BL194" s="18">
        <v>0</v>
      </c>
      <c r="BM194" s="18">
        <v>0</v>
      </c>
      <c r="BN194" s="18">
        <v>0</v>
      </c>
      <c r="BO194" s="18">
        <v>0</v>
      </c>
      <c r="BP194" s="18">
        <v>0</v>
      </c>
      <c r="BQ194" s="18">
        <v>0</v>
      </c>
      <c r="BR194" s="18">
        <v>0</v>
      </c>
      <c r="BS194" s="18">
        <v>0</v>
      </c>
      <c r="BT194" s="18">
        <v>0</v>
      </c>
      <c r="BU194" s="18">
        <v>0</v>
      </c>
      <c r="BV194" s="18">
        <v>0</v>
      </c>
      <c r="BW194" s="18">
        <v>0</v>
      </c>
      <c r="BX194" s="18">
        <v>0</v>
      </c>
      <c r="BY194" s="18">
        <v>0</v>
      </c>
      <c r="BZ194" s="18">
        <v>0</v>
      </c>
      <c r="CA194" s="16" t="e">
        <f>_xlfn.IFNA(IF(RIGHT(D194,2)="=G",0,INDEX(#REF!,MATCH(E194,#REF!,0))),0)</f>
        <v>#REF!</v>
      </c>
      <c r="CB194" s="16" t="s">
        <v>776</v>
      </c>
      <c r="CC194" s="18">
        <v>0</v>
      </c>
      <c r="CD194" s="18">
        <v>0</v>
      </c>
      <c r="CE194" s="18">
        <v>1.4</v>
      </c>
      <c r="CF194" s="18">
        <v>0.85</v>
      </c>
      <c r="CG194" s="18">
        <v>0.12</v>
      </c>
      <c r="CH194" s="18">
        <v>2</v>
      </c>
      <c r="CI194" s="16" t="s">
        <v>98</v>
      </c>
      <c r="CJ194" s="18">
        <v>0</v>
      </c>
      <c r="CK194" s="20">
        <f t="shared" si="432"/>
        <v>2.71</v>
      </c>
      <c r="CL194" s="20">
        <f t="shared" si="568"/>
        <v>2.71</v>
      </c>
      <c r="CM194" s="18">
        <v>58.65</v>
      </c>
      <c r="CN194" s="18">
        <v>36.04</v>
      </c>
      <c r="CO194" s="18">
        <v>35.201000000000001</v>
      </c>
      <c r="CP194" s="22">
        <f t="shared" si="433"/>
        <v>36.04</v>
      </c>
      <c r="CQ194" s="22">
        <f t="shared" si="434"/>
        <v>33.33</v>
      </c>
      <c r="CR194" s="22">
        <f t="shared" si="569"/>
        <v>2.71</v>
      </c>
      <c r="CS194" s="22">
        <f t="shared" si="435"/>
        <v>33.43</v>
      </c>
      <c r="CT194" s="22">
        <f t="shared" si="436"/>
        <v>33.630000000000003</v>
      </c>
      <c r="CU194" s="18">
        <v>33.630000000000003</v>
      </c>
      <c r="CV194" s="22">
        <f t="shared" si="570"/>
        <v>2.1</v>
      </c>
      <c r="CW194" s="22">
        <f t="shared" si="437"/>
        <v>0</v>
      </c>
      <c r="CX194" s="22">
        <f t="shared" si="438"/>
        <v>0</v>
      </c>
      <c r="CY194" s="22">
        <f t="shared" si="439"/>
        <v>35.770000000000003</v>
      </c>
      <c r="CZ194" s="22">
        <f t="shared" si="440"/>
        <v>35.92</v>
      </c>
      <c r="DA194" s="18">
        <v>36.04</v>
      </c>
      <c r="DB194" s="20">
        <f t="shared" si="571"/>
        <v>2.71</v>
      </c>
      <c r="DC194" s="20">
        <f t="shared" si="572"/>
        <v>0</v>
      </c>
      <c r="DD194" s="20">
        <f t="shared" si="573"/>
        <v>2.71</v>
      </c>
      <c r="DE194" s="20">
        <f t="shared" si="441"/>
        <v>0.1</v>
      </c>
      <c r="DF194" s="20">
        <f t="shared" si="442"/>
        <v>0.2</v>
      </c>
      <c r="DG194" s="20">
        <f t="shared" si="443"/>
        <v>2.37</v>
      </c>
      <c r="DH194" s="20">
        <f t="shared" si="444"/>
        <v>0</v>
      </c>
      <c r="DI194" s="20">
        <f t="shared" si="445"/>
        <v>0</v>
      </c>
      <c r="DJ194" s="20">
        <f t="shared" si="446"/>
        <v>0</v>
      </c>
      <c r="DK194" s="20">
        <f t="shared" si="574"/>
        <v>2.67</v>
      </c>
      <c r="DL194" s="20">
        <f t="shared" si="575"/>
        <v>0</v>
      </c>
      <c r="DM194" s="20">
        <f t="shared" si="576"/>
        <v>4.0000000000000036E-2</v>
      </c>
      <c r="DN194" s="20">
        <f t="shared" si="577"/>
        <v>0</v>
      </c>
      <c r="DO194" s="18">
        <v>2.54</v>
      </c>
      <c r="DP194" s="18">
        <v>0</v>
      </c>
      <c r="DQ194" s="18">
        <v>1</v>
      </c>
      <c r="DR194" s="18">
        <v>1</v>
      </c>
      <c r="DS194" s="25">
        <f t="shared" si="578"/>
        <v>2.54</v>
      </c>
      <c r="DT194" s="25">
        <f t="shared" si="579"/>
        <v>0</v>
      </c>
      <c r="DU194" s="25">
        <f t="shared" si="580"/>
        <v>6.88</v>
      </c>
      <c r="DV194" s="25">
        <f t="shared" si="581"/>
        <v>0</v>
      </c>
      <c r="DW194" s="25">
        <f t="shared" si="582"/>
        <v>6.88</v>
      </c>
      <c r="DX194" s="25">
        <f t="shared" si="583"/>
        <v>14.04</v>
      </c>
      <c r="DY194" s="25">
        <f t="shared" si="584"/>
        <v>0</v>
      </c>
      <c r="DZ194" s="25">
        <f t="shared" si="585"/>
        <v>14.04</v>
      </c>
      <c r="EA194" s="25">
        <f t="shared" si="586"/>
        <v>8.81</v>
      </c>
      <c r="EB194" s="25">
        <f t="shared" si="587"/>
        <v>0</v>
      </c>
      <c r="EC194" s="25">
        <f t="shared" si="588"/>
        <v>8.81</v>
      </c>
      <c r="ED194" s="25">
        <f t="shared" si="589"/>
        <v>5.23</v>
      </c>
      <c r="EE194" s="25">
        <f t="shared" si="589"/>
        <v>0</v>
      </c>
      <c r="EF194" s="25">
        <f t="shared" si="590"/>
        <v>5.23</v>
      </c>
      <c r="EG194" s="25">
        <f t="shared" si="591"/>
        <v>8.81</v>
      </c>
      <c r="EH194" s="25">
        <f t="shared" si="591"/>
        <v>0</v>
      </c>
      <c r="EI194" s="25">
        <f t="shared" si="592"/>
        <v>8.81</v>
      </c>
      <c r="EJ194" s="18">
        <v>694.89</v>
      </c>
      <c r="EK194" s="18">
        <v>656.19</v>
      </c>
      <c r="EL194" s="18" t="s">
        <v>986</v>
      </c>
      <c r="EM194" s="18" t="s">
        <v>987</v>
      </c>
      <c r="EN194" s="16" t="s">
        <v>774</v>
      </c>
      <c r="EO194" s="16" t="s">
        <v>132</v>
      </c>
      <c r="EP194" s="16" t="e">
        <f>IF(OR(EN194="Cống tròn",EN194="Cống hộp",EN194="Ống nhựa"),INDEX(#REF!,MATCH(E194,#REF!,0)),IF(OR(EN194="Rãnh xây",EN194="Rãnh bê tông"),INDEX(#REF!,MATCH(E194,#REF!,0)),0))</f>
        <v>#REF!</v>
      </c>
      <c r="EQ194" s="18">
        <v>37.499999999999929</v>
      </c>
      <c r="ER194" s="18">
        <v>1</v>
      </c>
      <c r="ES194" s="25">
        <f t="shared" si="593"/>
        <v>37</v>
      </c>
      <c r="ET194" s="1" t="e">
        <f>_xlfn.IFNA(IF(EN194="Cống tròn",INDEX(#REF!,MATCH(E194,#REF!,0)),IF(EN194="Cống hộp",INDEX(#REF!,MATCH(E194,#REF!,0)),EU194&amp;" ,"&amp;EV194)),0)</f>
        <v>#REF!</v>
      </c>
      <c r="EU194" s="16" t="s">
        <v>769</v>
      </c>
      <c r="EV194" s="16" t="s">
        <v>775</v>
      </c>
      <c r="EW194" s="16" t="e">
        <f>_xlfn.IFNA(INDEX(#REF!,MATCH(E194,#REF!,0)),0)</f>
        <v>#REF!</v>
      </c>
      <c r="EX194" s="16"/>
      <c r="EY194" s="18">
        <v>0</v>
      </c>
      <c r="EZ194" s="18">
        <v>0</v>
      </c>
      <c r="FA194" s="18">
        <v>0</v>
      </c>
      <c r="FB194" s="19">
        <v>0</v>
      </c>
      <c r="FC194" s="19">
        <v>0</v>
      </c>
      <c r="FD194" s="25">
        <f t="shared" si="447"/>
        <v>0</v>
      </c>
      <c r="FE194" s="25">
        <f t="shared" si="594"/>
        <v>0</v>
      </c>
      <c r="FF194" s="18">
        <v>0.1</v>
      </c>
      <c r="FG194" s="18">
        <v>2</v>
      </c>
      <c r="FH194" s="18">
        <v>1</v>
      </c>
      <c r="FI194" s="25">
        <f t="shared" si="595"/>
        <v>1.2</v>
      </c>
      <c r="FJ194" s="18">
        <v>0</v>
      </c>
      <c r="FK194" s="18">
        <v>0</v>
      </c>
      <c r="FL194" s="18">
        <v>0.2</v>
      </c>
      <c r="FM194" s="18">
        <v>1.4</v>
      </c>
      <c r="FN194" s="18">
        <v>0</v>
      </c>
      <c r="FO194" s="25">
        <f t="shared" si="596"/>
        <v>1.4</v>
      </c>
      <c r="FP194" s="18">
        <v>1.4999999999999999E-2</v>
      </c>
      <c r="FQ194" s="18">
        <v>1</v>
      </c>
      <c r="FR194" s="25">
        <f t="shared" si="448"/>
        <v>36</v>
      </c>
      <c r="FS194" s="25">
        <f t="shared" si="449"/>
        <v>0.52500000000000002</v>
      </c>
      <c r="FT194" s="25">
        <f t="shared" si="450"/>
        <v>36.524999999999999</v>
      </c>
      <c r="FU194" s="25">
        <f t="shared" si="451"/>
        <v>-0.97499999999993037</v>
      </c>
      <c r="FV194" s="25" t="str">
        <f t="shared" si="597"/>
        <v>Thêm 01</v>
      </c>
      <c r="FW194" s="25">
        <f t="shared" si="598"/>
        <v>0.04</v>
      </c>
      <c r="FX194" s="16"/>
      <c r="FY194" s="16"/>
      <c r="FZ194" s="16"/>
      <c r="GA194" s="16"/>
      <c r="GB194" s="19">
        <v>0</v>
      </c>
      <c r="GC194" s="19">
        <v>0</v>
      </c>
      <c r="GD194" s="19">
        <v>0</v>
      </c>
      <c r="GE194" s="19">
        <v>0</v>
      </c>
      <c r="GF194" s="19">
        <v>0</v>
      </c>
      <c r="GG194" s="19">
        <v>0</v>
      </c>
      <c r="GH194" s="19">
        <v>0</v>
      </c>
      <c r="GI194" s="19">
        <v>0</v>
      </c>
      <c r="GJ194" s="19">
        <v>0</v>
      </c>
      <c r="GK194" s="19">
        <v>0</v>
      </c>
      <c r="GL194" s="25">
        <f t="shared" si="452"/>
        <v>0</v>
      </c>
      <c r="GM194" s="25">
        <f t="shared" si="599"/>
        <v>0</v>
      </c>
      <c r="GN194" s="19">
        <v>0</v>
      </c>
      <c r="GO194" s="19">
        <v>0</v>
      </c>
      <c r="GP194" s="19">
        <v>0</v>
      </c>
      <c r="GQ194" s="19">
        <v>0</v>
      </c>
      <c r="GR194" s="1" t="e">
        <f>_xlfn.IFNA(INDEX(#REF!,MATCH(E194,#REF!,0)),0)</f>
        <v>#REF!</v>
      </c>
      <c r="GS194" s="16"/>
      <c r="GT194" s="18">
        <v>0</v>
      </c>
      <c r="GU194" s="18">
        <v>0</v>
      </c>
      <c r="GV194" s="18">
        <v>0</v>
      </c>
      <c r="GW194" s="18">
        <v>0</v>
      </c>
      <c r="GX194" s="25">
        <f t="shared" si="453"/>
        <v>0</v>
      </c>
      <c r="GY194" s="25">
        <f t="shared" si="454"/>
        <v>0</v>
      </c>
      <c r="GZ194" s="25">
        <f t="shared" si="600"/>
        <v>0</v>
      </c>
      <c r="HA194" s="1" t="e" cm="1">
        <f t="array" ref="HA194">INDEX(#REF!,MATCH(EJ194&amp;EK194&amp;HD194&amp;HE194&amp;HF194,#REF!&amp;#REF!&amp;#REF!&amp;#REF!&amp;#REF!,0))</f>
        <v>#REF!</v>
      </c>
      <c r="HB194" s="16"/>
      <c r="HC194" s="25">
        <f t="shared" si="601"/>
        <v>0</v>
      </c>
      <c r="HD194" s="18">
        <v>0</v>
      </c>
      <c r="HE194" s="18">
        <v>0</v>
      </c>
      <c r="HF194" s="18">
        <v>0</v>
      </c>
      <c r="HG194" s="1" t="e" cm="1">
        <f t="array" ref="HG194">INDEX(#REF!,MATCH(EJ194&amp;EK194&amp;HJ194&amp;HK194&amp;HL194,#REF!&amp;#REF!&amp;#REF!&amp;#REF!&amp;#REF!,0))</f>
        <v>#REF!</v>
      </c>
      <c r="HH194" s="16"/>
      <c r="HI194" s="25">
        <f t="shared" si="602"/>
        <v>0</v>
      </c>
      <c r="HJ194" s="25">
        <f t="shared" si="603"/>
        <v>0</v>
      </c>
      <c r="HK194" s="19">
        <v>0</v>
      </c>
      <c r="HL194" s="19">
        <v>0</v>
      </c>
      <c r="HM194" s="18">
        <v>0.01</v>
      </c>
      <c r="HN194" s="18">
        <v>1</v>
      </c>
      <c r="HO194" s="25">
        <f t="shared" si="604"/>
        <v>0</v>
      </c>
      <c r="HP194" s="25">
        <f t="shared" si="605"/>
        <v>0</v>
      </c>
      <c r="HQ194" s="25">
        <f t="shared" si="606"/>
        <v>0</v>
      </c>
      <c r="HR194" s="25">
        <f t="shared" si="607"/>
        <v>0</v>
      </c>
      <c r="HS194" s="25">
        <f t="shared" si="608"/>
        <v>0</v>
      </c>
      <c r="HT194" s="19">
        <v>0</v>
      </c>
      <c r="HU194" s="19">
        <v>0</v>
      </c>
      <c r="HV194" s="19">
        <v>0</v>
      </c>
      <c r="HW194" s="25">
        <f t="shared" si="609"/>
        <v>0</v>
      </c>
      <c r="HX194" s="19">
        <v>0</v>
      </c>
      <c r="HY194" s="19">
        <v>0</v>
      </c>
      <c r="HZ194" s="18">
        <v>36.04</v>
      </c>
      <c r="IA194" s="20">
        <f>ROUND(IF(EN194="Cống tròn",IF(EN194="Cống tròn",IF(EU194="Không có móng",IQ194-FF194,IF(EU194="Đế",IP194-FN194,IF(OR(EU194="Móng bê tông",EU194="Móng bê tông kết hợp đế"),II194-FJ194,0))),0),IF(EN194="Cống hộp",IF(AND(EN194="Cống hộp",EU194="Không có móng"),IQ194-GF194,IF(AND(EN194="Cống hộp",EU194="Móng bê tông"),IJ194-GB194,0)),IF(OR(EN194="Rãnh xây",EN194="Rãnh bê tông"),IF(OR(EN194="Rãnh xây",EN194="Rãnh bê tông"),IK194-GB194,0),IF(EN194="Ống nhựa",IF(AND(EN194="Ống nhựa",EU194="Không đắp cát"),IQ194-HT194,IF(AND(EN194="Ống nhựa",EU194="Đắp cát"),IH194-HX194,0)),IF(EN194="Rãnh thang",IF(EN194="Rãnh thang",IF(EU194="Móng bê tông",#REF!-#REF!,IQ194),0),0))))),2)</f>
        <v>33.630000000000003</v>
      </c>
      <c r="IB194" s="20">
        <f t="shared" si="610"/>
        <v>2.4099999999999966</v>
      </c>
      <c r="IC194" s="20">
        <f t="shared" si="455"/>
        <v>33.629999999999995</v>
      </c>
      <c r="ID194" s="20">
        <f t="shared" si="456"/>
        <v>0</v>
      </c>
      <c r="IE194" s="20">
        <f t="shared" si="457"/>
        <v>0</v>
      </c>
      <c r="IF194" s="20">
        <f t="shared" si="458"/>
        <v>0</v>
      </c>
      <c r="IG194" s="20">
        <f>IF(EN194="Rãnh thang",IF(AND(EN194="Rãnh thang",EU194="Móng bê tông"),IQ194-#REF!,0),IF(EN194="Ống nhựa",IF(AND(EN194="Ống nhựa",EU194="Đắp cát"),IQ194-HT194,0),IF(EN194="Cống tròn",IF(EN194="Cống tròn",IF(OR(EU194="Móng bê tông",EU194="Móng bê tông kết hợp đế"),IM194-FL194,0),0),IF(EN194="Cống hộp",IF(AND(EN194="Cống hộp",EU194="Móng bê tông"),IN194-GD194,0),IF(OR(EN194="Rãnh xây",EN194="Rãnh bê tông"),IF(AND(EN194="Rãnh xây",EU194="Móng bê tông"),IO194-GD194,IF(AND(EN194="Rãnh bê tông",EU194="Móng bê tông"),IO194-GD194,0)),0)))))</f>
        <v>33.629999999999995</v>
      </c>
      <c r="IH194" s="20">
        <f t="shared" si="459"/>
        <v>0</v>
      </c>
      <c r="II194" s="20">
        <f t="shared" si="460"/>
        <v>33.629999999999995</v>
      </c>
      <c r="IJ194" s="20">
        <f t="shared" si="461"/>
        <v>0</v>
      </c>
      <c r="IK194" s="20">
        <f t="shared" si="462"/>
        <v>0</v>
      </c>
      <c r="IL194" s="20">
        <f t="shared" si="463"/>
        <v>33.83</v>
      </c>
      <c r="IM194" s="20">
        <f t="shared" si="464"/>
        <v>33.83</v>
      </c>
      <c r="IN194" s="20">
        <f t="shared" si="465"/>
        <v>0</v>
      </c>
      <c r="IO194" s="20">
        <f t="shared" si="466"/>
        <v>0</v>
      </c>
      <c r="IP194" s="20">
        <f t="shared" si="467"/>
        <v>0</v>
      </c>
      <c r="IQ194" s="18">
        <v>33.93</v>
      </c>
      <c r="IR194" s="25">
        <f t="shared" si="611"/>
        <v>0</v>
      </c>
      <c r="IS194" s="25">
        <f t="shared" si="468"/>
        <v>0</v>
      </c>
      <c r="IT194" s="25">
        <f t="shared" si="469"/>
        <v>0</v>
      </c>
      <c r="IU194" s="25">
        <f>ROUND(IF(EN194="Cống tròn",IF(EN194="Cống tròn",IV194+FF194,0),IF(EN194="Cống hộp",IF(EN194="Cống hộp",IV194+GP194,0),IF(OR(EN194="Rãnh xây",EN194="Rãnh bê tông"),IF(OR(EN194="Rãnh xây",EN194="Rãnh bê tông"),IV194+GP194,0),IF(EN194="ống nhựa",IF(EN194="Ống nhựa",IV194+HT194,0),IF(EN194="Rãnh thang",IF(EN194="Rãnh thang",IQ194+#REF!,0),0))))),2)</f>
        <v>33.58</v>
      </c>
      <c r="IV194" s="18">
        <v>33.479999999999997</v>
      </c>
      <c r="IW194" s="25">
        <f t="shared" si="470"/>
        <v>33.58</v>
      </c>
      <c r="IX194" s="25">
        <f t="shared" si="471"/>
        <v>0</v>
      </c>
      <c r="IY194" s="25">
        <f t="shared" si="472"/>
        <v>0</v>
      </c>
      <c r="IZ194" s="25">
        <f t="shared" si="473"/>
        <v>0</v>
      </c>
      <c r="JA194" s="25">
        <f t="shared" si="474"/>
        <v>0</v>
      </c>
      <c r="JB194" s="18">
        <v>34.590000000000003</v>
      </c>
      <c r="JC194" s="20">
        <f>ROUND(IF(EN194="Cống tròn",IF(EN194="Cống tròn",IF(EU194="Không có móng",JS194-FF194,IF(EU194="Đế",JR194-FN194,IF(OR(EU194="Móng bê tông",EU194="Móng bê tông kết hợp đế"),JK194-FJ194,0))),0),IF(EN194="Cống hộp",IF(AND(EN194="Cống hộp",EU194="Không có móng"),JS194-GF194,IF(AND(EN194="Cống hộp",EU194="Móng bê tông"),JL194-GB194,0)),IF(OR(EN194="Rãnh xây",EN194="Rãnh bê tông"),IF(OR(EN194="Rãnh xây",EN194="Rãnh bê tông"),JM194-GB194,0),IF(EN194="Ống nhựa",IF(AND(EN194="Ống nhựa",EU194="Không đắp cát"),JS194-HT194,IF(AND(EN194="Ống nhựa",EU194="Đắp cát"),JJ194-HX194,0)),IF(EN194="Rãnh thang",IF(EN194="Rãnh thang",IF(EU194="Móng bê tông",#REF!-#REF!,JS194),0),0))))),2)</f>
        <v>32.18</v>
      </c>
      <c r="JD194" s="20">
        <f t="shared" si="612"/>
        <v>2.4100000000000037</v>
      </c>
      <c r="JE194" s="20">
        <f t="shared" si="475"/>
        <v>32.179999999999993</v>
      </c>
      <c r="JF194" s="20">
        <f t="shared" si="476"/>
        <v>0</v>
      </c>
      <c r="JG194" s="20">
        <f t="shared" si="477"/>
        <v>0</v>
      </c>
      <c r="JH194" s="20">
        <f t="shared" si="478"/>
        <v>0</v>
      </c>
      <c r="JI194" s="20">
        <f>IF(EN194="Rãnh thang",IF(AND(EN194="Rãnh thang",EU194="Móng bê tông"),JS194-#REF!,0),IF(EN194="Ống nhựa",IF(AND(EN194="Ống nhựa",EU194="Đắp cát"),JS194-HT194,0),IF(EN194="Cống tròn",IF(EN194="Cống tròn",IF(OR(EU194="Móng bê tông",EU194="Móng bê tông kết hợp đế"),JO194-FL194,0),0),IF(EN194="Cống hộp",IF(AND(EN194="Cống hộp",EU194="Móng bê tông"),JP194-GD194,0),IF(OR(EN194="Rãnh xây",EN194="Rãnh bê tông"),IF(AND(EN194="Rãnh xây",EU194="Móng bê tông"),JQ194-GD194,IF(AND(EN194="Rãnh bê tông",EU194="Móng bê tông"),JQ194-GD194,0)),0)))))</f>
        <v>32.179999999999993</v>
      </c>
      <c r="JJ194" s="20">
        <f t="shared" si="479"/>
        <v>0</v>
      </c>
      <c r="JK194" s="20">
        <f t="shared" si="480"/>
        <v>32.179999999999993</v>
      </c>
      <c r="JL194" s="20">
        <f t="shared" si="481"/>
        <v>0</v>
      </c>
      <c r="JM194" s="20">
        <f t="shared" si="482"/>
        <v>0</v>
      </c>
      <c r="JN194" s="20">
        <f t="shared" si="483"/>
        <v>32.379999999999995</v>
      </c>
      <c r="JO194" s="20">
        <f t="shared" si="484"/>
        <v>32.379999999999995</v>
      </c>
      <c r="JP194" s="20">
        <f t="shared" si="485"/>
        <v>0</v>
      </c>
      <c r="JQ194" s="20">
        <f t="shared" si="486"/>
        <v>0</v>
      </c>
      <c r="JR194" s="20">
        <f t="shared" si="487"/>
        <v>0</v>
      </c>
      <c r="JS194" s="26">
        <v>32.479999999999997</v>
      </c>
      <c r="JT194" s="25">
        <f t="shared" si="613"/>
        <v>0</v>
      </c>
      <c r="JU194" s="25">
        <f t="shared" si="488"/>
        <v>0</v>
      </c>
      <c r="JV194" s="25">
        <f t="shared" si="489"/>
        <v>0</v>
      </c>
      <c r="JW194" s="25">
        <f>ROUND(IF(EN194="Cống tròn",IF(EN194="Cống tròn",JX194+FF194,0),IF(EN194="Cống hộp",IF(EN194="Cống hộp",JX194+GP194,0),IF(OR(EN194="Rãnh xây",EN194="Rãnh bê tông"),IF(OR(EN194="Rãnh xây",EN194="Rãnh bê tông"),JX194+GP194,0),IF(EN194="ống nhựa",IF(EN194="Ống nhựa",JX194+HT194,0),IF(EN194="Rãnh thang",IF(EN194="Rãnh thang",JS194+#REF!,0),0))))),2)</f>
        <v>33.58</v>
      </c>
      <c r="JX194" s="27">
        <v>33.479999999999997</v>
      </c>
      <c r="JY194" s="25">
        <f t="shared" si="490"/>
        <v>33.58</v>
      </c>
      <c r="JZ194" s="25">
        <f t="shared" si="491"/>
        <v>0</v>
      </c>
      <c r="KA194" s="25">
        <f t="shared" si="492"/>
        <v>0</v>
      </c>
      <c r="KB194" s="25">
        <f t="shared" si="493"/>
        <v>0</v>
      </c>
      <c r="KC194" s="25">
        <f t="shared" si="494"/>
        <v>0</v>
      </c>
      <c r="KD194" s="28" t="s">
        <v>98</v>
      </c>
      <c r="KE194" s="27">
        <v>0</v>
      </c>
      <c r="KF194" s="25">
        <f t="shared" si="495"/>
        <v>2.4099999999999966</v>
      </c>
      <c r="KG194" s="25">
        <f t="shared" si="614"/>
        <v>2.4099999999999966</v>
      </c>
      <c r="KH194" s="27">
        <v>0</v>
      </c>
      <c r="KI194" s="25">
        <f t="shared" si="496"/>
        <v>2.4100000000000037</v>
      </c>
      <c r="KJ194" s="25">
        <f t="shared" si="615"/>
        <v>2.4100000000000037</v>
      </c>
      <c r="KK194" s="25">
        <f t="shared" si="497"/>
        <v>0</v>
      </c>
      <c r="KL194" s="25">
        <f t="shared" si="498"/>
        <v>0</v>
      </c>
      <c r="KM194" s="25">
        <f t="shared" si="616"/>
        <v>0</v>
      </c>
      <c r="KN194" s="25">
        <f t="shared" si="499"/>
        <v>0</v>
      </c>
      <c r="KO194" s="25">
        <f t="shared" si="500"/>
        <v>0</v>
      </c>
      <c r="KP194" s="25">
        <f t="shared" si="617"/>
        <v>0</v>
      </c>
      <c r="KQ194" s="25">
        <f t="shared" si="501"/>
        <v>0.2</v>
      </c>
      <c r="KR194" s="25">
        <f t="shared" si="502"/>
        <v>0.2</v>
      </c>
      <c r="KS194" s="25">
        <f t="shared" si="618"/>
        <v>0.2</v>
      </c>
      <c r="KT194" s="25">
        <f t="shared" si="503"/>
        <v>0</v>
      </c>
      <c r="KU194" s="25">
        <f t="shared" si="504"/>
        <v>0</v>
      </c>
      <c r="KV194" s="25">
        <f t="shared" si="619"/>
        <v>0</v>
      </c>
      <c r="KW194" s="25">
        <f t="shared" si="505"/>
        <v>0</v>
      </c>
      <c r="KX194" s="25">
        <f t="shared" si="506"/>
        <v>0</v>
      </c>
      <c r="KY194" s="25">
        <f t="shared" si="620"/>
        <v>0</v>
      </c>
      <c r="KZ194" s="25">
        <f t="shared" si="507"/>
        <v>0</v>
      </c>
      <c r="LA194" s="25">
        <f t="shared" si="508"/>
        <v>0</v>
      </c>
      <c r="LB194" s="25">
        <f t="shared" si="621"/>
        <v>0</v>
      </c>
      <c r="LC194" s="25">
        <f t="shared" si="509"/>
        <v>1.4</v>
      </c>
      <c r="LD194" s="25">
        <f t="shared" si="510"/>
        <v>1.4</v>
      </c>
      <c r="LE194" s="25">
        <f t="shared" si="622"/>
        <v>1.4</v>
      </c>
      <c r="LF194" s="25">
        <f t="shared" si="511"/>
        <v>0</v>
      </c>
      <c r="LG194" s="25">
        <f t="shared" si="512"/>
        <v>0</v>
      </c>
      <c r="LH194" s="25">
        <f t="shared" si="623"/>
        <v>0</v>
      </c>
      <c r="LI194" s="25">
        <f t="shared" si="513"/>
        <v>0</v>
      </c>
      <c r="LJ194" s="25">
        <f t="shared" si="514"/>
        <v>0</v>
      </c>
      <c r="LK194" s="25">
        <f t="shared" si="624"/>
        <v>0</v>
      </c>
      <c r="LL194" s="25">
        <f t="shared" si="515"/>
        <v>0</v>
      </c>
      <c r="LM194" s="25">
        <f t="shared" si="516"/>
        <v>0</v>
      </c>
      <c r="LN194" s="25">
        <f t="shared" si="625"/>
        <v>0</v>
      </c>
      <c r="LO194" s="25">
        <f t="shared" si="517"/>
        <v>0</v>
      </c>
      <c r="LP194" s="25">
        <f t="shared" si="518"/>
        <v>0</v>
      </c>
      <c r="LQ194" s="25">
        <f t="shared" si="626"/>
        <v>0</v>
      </c>
      <c r="LR194" s="25">
        <f t="shared" si="519"/>
        <v>0</v>
      </c>
      <c r="LS194" s="25">
        <f t="shared" si="520"/>
        <v>0</v>
      </c>
      <c r="LT194" s="25">
        <f t="shared" si="627"/>
        <v>0</v>
      </c>
      <c r="LU194" s="25">
        <f t="shared" si="521"/>
        <v>0</v>
      </c>
      <c r="LV194" s="25">
        <f t="shared" si="522"/>
        <v>0</v>
      </c>
      <c r="LW194" s="25">
        <f t="shared" si="628"/>
        <v>0</v>
      </c>
      <c r="LX194" s="25">
        <f t="shared" si="523"/>
        <v>0</v>
      </c>
      <c r="LY194" s="25">
        <f t="shared" si="524"/>
        <v>0</v>
      </c>
      <c r="LZ194" s="25">
        <f t="shared" si="629"/>
        <v>0</v>
      </c>
      <c r="MA194" s="25">
        <f t="shared" si="525"/>
        <v>0</v>
      </c>
      <c r="MB194" s="25">
        <f t="shared" si="526"/>
        <v>0</v>
      </c>
      <c r="MC194" s="25">
        <f t="shared" si="630"/>
        <v>0</v>
      </c>
      <c r="MD194" s="25">
        <f t="shared" si="527"/>
        <v>0</v>
      </c>
      <c r="ME194" s="25">
        <f t="shared" si="528"/>
        <v>0</v>
      </c>
      <c r="MF194" s="25">
        <f t="shared" si="631"/>
        <v>0</v>
      </c>
      <c r="MG194" s="25">
        <f t="shared" si="529"/>
        <v>0</v>
      </c>
      <c r="MH194" s="25">
        <f t="shared" si="530"/>
        <v>0</v>
      </c>
      <c r="MI194" s="25">
        <f t="shared" si="632"/>
        <v>0</v>
      </c>
      <c r="MJ194" s="25">
        <f t="shared" si="531"/>
        <v>0</v>
      </c>
      <c r="MK194" s="25">
        <f t="shared" si="532"/>
        <v>0</v>
      </c>
      <c r="ML194" s="25">
        <f t="shared" si="633"/>
        <v>0</v>
      </c>
      <c r="MM194" s="25">
        <f t="shared" si="533"/>
        <v>0</v>
      </c>
      <c r="MN194" s="25">
        <f t="shared" si="534"/>
        <v>0</v>
      </c>
      <c r="MO194" s="25">
        <f t="shared" si="634"/>
        <v>0</v>
      </c>
      <c r="MP194" s="25">
        <f t="shared" si="535"/>
        <v>0</v>
      </c>
      <c r="MQ194" s="25">
        <f t="shared" si="536"/>
        <v>0</v>
      </c>
      <c r="MR194" s="25">
        <f t="shared" si="635"/>
        <v>0</v>
      </c>
      <c r="MS194" s="29">
        <v>1.4</v>
      </c>
      <c r="MT194" s="29">
        <v>0</v>
      </c>
      <c r="MU194" s="29">
        <v>1</v>
      </c>
      <c r="MV194" s="29">
        <v>1</v>
      </c>
      <c r="MW194" s="25">
        <f t="shared" si="537"/>
        <v>1.4</v>
      </c>
      <c r="MX194" s="25">
        <f t="shared" si="538"/>
        <v>3.37</v>
      </c>
      <c r="MY194" s="25">
        <f t="shared" si="539"/>
        <v>0</v>
      </c>
      <c r="MZ194" s="25">
        <f t="shared" si="540"/>
        <v>0</v>
      </c>
      <c r="NA194" s="25">
        <f t="shared" si="541"/>
        <v>1.4</v>
      </c>
      <c r="NB194" s="25">
        <f t="shared" si="542"/>
        <v>3.37</v>
      </c>
      <c r="NC194" s="25">
        <f t="shared" si="543"/>
        <v>0</v>
      </c>
      <c r="ND194" s="25">
        <f t="shared" si="544"/>
        <v>0</v>
      </c>
      <c r="NE194" s="25">
        <f t="shared" si="636"/>
        <v>1.4</v>
      </c>
      <c r="NF194" s="25">
        <f t="shared" si="636"/>
        <v>3.37</v>
      </c>
      <c r="NG194" s="25">
        <f t="shared" si="636"/>
        <v>0</v>
      </c>
      <c r="NH194" s="25">
        <f t="shared" si="545"/>
        <v>0</v>
      </c>
      <c r="NI194" s="25">
        <f t="shared" si="546"/>
        <v>126.38</v>
      </c>
      <c r="NJ194" s="25">
        <f t="shared" si="547"/>
        <v>0</v>
      </c>
      <c r="NK194" s="25">
        <f t="shared" si="548"/>
        <v>126.38</v>
      </c>
      <c r="NL194" s="25">
        <f t="shared" si="549"/>
        <v>68.2</v>
      </c>
      <c r="NM194" s="25">
        <f t="shared" si="550"/>
        <v>0</v>
      </c>
      <c r="NN194" s="25">
        <f t="shared" si="637"/>
        <v>68.2</v>
      </c>
      <c r="NO194" s="25">
        <f t="shared" si="551"/>
        <v>0</v>
      </c>
      <c r="NP194" s="25">
        <f t="shared" si="552"/>
        <v>0</v>
      </c>
      <c r="NQ194" s="25">
        <f t="shared" si="638"/>
        <v>0</v>
      </c>
      <c r="NR194" s="25">
        <f t="shared" si="553"/>
        <v>0</v>
      </c>
      <c r="NS194" s="25">
        <f t="shared" si="554"/>
        <v>0</v>
      </c>
      <c r="NT194" s="25">
        <f t="shared" si="639"/>
        <v>0</v>
      </c>
      <c r="NU194" s="25">
        <f t="shared" si="555"/>
        <v>0</v>
      </c>
      <c r="NV194" s="25">
        <f t="shared" si="556"/>
        <v>0</v>
      </c>
      <c r="NW194" s="25">
        <f t="shared" si="640"/>
        <v>0</v>
      </c>
      <c r="NX194" s="25">
        <f t="shared" si="641"/>
        <v>68.2</v>
      </c>
      <c r="NY194" s="25">
        <f t="shared" si="641"/>
        <v>0</v>
      </c>
      <c r="NZ194" s="25">
        <f t="shared" si="642"/>
        <v>68.2</v>
      </c>
      <c r="OA194" s="25">
        <f t="shared" si="643"/>
        <v>58.18</v>
      </c>
      <c r="OB194" s="25">
        <f t="shared" si="643"/>
        <v>0</v>
      </c>
      <c r="OC194" s="25">
        <f t="shared" si="644"/>
        <v>58.18</v>
      </c>
      <c r="OD194" s="25">
        <f t="shared" si="645"/>
        <v>68.2</v>
      </c>
      <c r="OE194" s="25">
        <f t="shared" si="645"/>
        <v>0</v>
      </c>
      <c r="OF194" s="25">
        <f t="shared" si="645"/>
        <v>68.2</v>
      </c>
      <c r="OG194" s="25">
        <f t="shared" si="557"/>
        <v>0</v>
      </c>
      <c r="OH194" s="25">
        <f t="shared" si="558"/>
        <v>0</v>
      </c>
      <c r="OI194" s="25">
        <f t="shared" si="559"/>
        <v>0</v>
      </c>
      <c r="OJ194" s="25">
        <f t="shared" si="560"/>
        <v>0</v>
      </c>
      <c r="OK194" s="25">
        <f t="shared" si="561"/>
        <v>0</v>
      </c>
      <c r="OL194" s="25">
        <f t="shared" si="562"/>
        <v>0</v>
      </c>
      <c r="OM194" s="25">
        <f t="shared" si="646"/>
        <v>0</v>
      </c>
      <c r="ON194" s="25">
        <f t="shared" si="646"/>
        <v>0</v>
      </c>
      <c r="OO194" s="25">
        <f t="shared" si="646"/>
        <v>0</v>
      </c>
      <c r="OP194" s="25">
        <f t="shared" si="563"/>
        <v>0</v>
      </c>
      <c r="OQ194" s="25">
        <f t="shared" si="564"/>
        <v>0</v>
      </c>
      <c r="OR194" s="25">
        <f t="shared" si="647"/>
        <v>0</v>
      </c>
      <c r="OS194" s="19">
        <v>536282.46</v>
      </c>
      <c r="OT194" s="19">
        <v>2370340.09</v>
      </c>
    </row>
    <row r="195" spans="1:410" ht="33" customHeight="1" x14ac:dyDescent="0.25">
      <c r="A195" s="18"/>
      <c r="B195" s="18" t="s">
        <v>939</v>
      </c>
      <c r="C195" s="18">
        <v>656.19</v>
      </c>
      <c r="D195" s="16" t="e">
        <f>_xlfn.IFNA(INDEX(#REF!,MATCH(E195,#REF!,0)),0)</f>
        <v>#REF!</v>
      </c>
      <c r="E195" s="18" t="s">
        <v>987</v>
      </c>
      <c r="F195" s="16" t="s">
        <v>765</v>
      </c>
      <c r="G195" s="16" t="s">
        <v>766</v>
      </c>
      <c r="H195" s="16" t="s">
        <v>767</v>
      </c>
      <c r="I195" s="16" t="s">
        <v>768</v>
      </c>
      <c r="J195" s="16" t="s">
        <v>769</v>
      </c>
      <c r="K195" s="16" t="s">
        <v>770</v>
      </c>
      <c r="L195" s="16" t="s">
        <v>771</v>
      </c>
      <c r="M195" s="18">
        <v>1.64</v>
      </c>
      <c r="N195" s="18">
        <v>1.94</v>
      </c>
      <c r="O195" s="18">
        <v>2.04</v>
      </c>
      <c r="P195" s="18">
        <v>2.34</v>
      </c>
      <c r="Q195" s="18">
        <v>0.1</v>
      </c>
      <c r="R195" s="18">
        <v>1.8399999999999999</v>
      </c>
      <c r="S195" s="18">
        <v>2.14</v>
      </c>
      <c r="T195" s="18">
        <v>0.2</v>
      </c>
      <c r="U195" s="18">
        <v>0</v>
      </c>
      <c r="V195" s="18">
        <v>0</v>
      </c>
      <c r="W195" s="18">
        <v>0</v>
      </c>
      <c r="X195" s="18">
        <v>1.64</v>
      </c>
      <c r="Y195" s="18">
        <v>1.9</v>
      </c>
      <c r="Z195" s="20">
        <f t="shared" si="565"/>
        <v>2.1</v>
      </c>
      <c r="AA195" s="18">
        <v>0.22</v>
      </c>
      <c r="AB195" s="18">
        <v>0</v>
      </c>
      <c r="AC195" s="18">
        <v>0</v>
      </c>
      <c r="AD195" s="18">
        <v>0</v>
      </c>
      <c r="AE195" s="18">
        <v>0</v>
      </c>
      <c r="AF195" s="18">
        <v>0</v>
      </c>
      <c r="AG195" s="18">
        <v>1.2</v>
      </c>
      <c r="AH195" s="18">
        <v>1.5</v>
      </c>
      <c r="AI195" s="20">
        <f t="shared" si="566"/>
        <v>2.25</v>
      </c>
      <c r="AJ195" s="18">
        <v>0</v>
      </c>
      <c r="AK195" s="18">
        <v>0</v>
      </c>
      <c r="AL195" s="20">
        <f t="shared" si="567"/>
        <v>0</v>
      </c>
      <c r="AM195" s="18">
        <v>1.64</v>
      </c>
      <c r="AN195" s="18">
        <v>1.5</v>
      </c>
      <c r="AO195" s="18">
        <v>0.15</v>
      </c>
      <c r="AP195" s="18">
        <v>0.22</v>
      </c>
      <c r="AQ195" s="18">
        <v>1.64</v>
      </c>
      <c r="AR195" s="18">
        <v>1.72</v>
      </c>
      <c r="AS195" s="18">
        <v>0.12</v>
      </c>
      <c r="AT195" s="18">
        <v>0.11</v>
      </c>
      <c r="AU195" s="18">
        <v>0</v>
      </c>
      <c r="AV195" s="18">
        <v>1</v>
      </c>
      <c r="AW195" s="18">
        <v>0</v>
      </c>
      <c r="AX195" s="18">
        <v>0</v>
      </c>
      <c r="AY195" s="18">
        <v>0</v>
      </c>
      <c r="AZ195" s="18">
        <v>0</v>
      </c>
      <c r="BA195" s="18">
        <v>0</v>
      </c>
      <c r="BB195" s="18">
        <v>0</v>
      </c>
      <c r="BC195" s="18">
        <v>0</v>
      </c>
      <c r="BD195" s="18">
        <v>0</v>
      </c>
      <c r="BE195" s="18">
        <v>2</v>
      </c>
      <c r="BF195" s="18">
        <v>0</v>
      </c>
      <c r="BG195" s="18">
        <v>0</v>
      </c>
      <c r="BH195" s="18">
        <v>0</v>
      </c>
      <c r="BI195" s="18">
        <v>0</v>
      </c>
      <c r="BJ195" s="18">
        <v>0</v>
      </c>
      <c r="BK195" s="18">
        <v>0</v>
      </c>
      <c r="BL195" s="18">
        <v>0</v>
      </c>
      <c r="BM195" s="18">
        <v>0</v>
      </c>
      <c r="BN195" s="18">
        <v>0</v>
      </c>
      <c r="BO195" s="18">
        <v>0</v>
      </c>
      <c r="BP195" s="18">
        <v>0</v>
      </c>
      <c r="BQ195" s="18">
        <v>0</v>
      </c>
      <c r="BR195" s="18">
        <v>0</v>
      </c>
      <c r="BS195" s="18">
        <v>0</v>
      </c>
      <c r="BT195" s="18">
        <v>0</v>
      </c>
      <c r="BU195" s="18">
        <v>0</v>
      </c>
      <c r="BV195" s="18">
        <v>0</v>
      </c>
      <c r="BW195" s="18">
        <v>0</v>
      </c>
      <c r="BX195" s="18">
        <v>0</v>
      </c>
      <c r="BY195" s="18">
        <v>0</v>
      </c>
      <c r="BZ195" s="18">
        <v>0</v>
      </c>
      <c r="CA195" s="16" t="e">
        <f>_xlfn.IFNA(IF(RIGHT(D195,2)="=G",0,INDEX(#REF!,MATCH(E195,#REF!,0))),0)</f>
        <v>#REF!</v>
      </c>
      <c r="CB195" s="16" t="s">
        <v>776</v>
      </c>
      <c r="CC195" s="18">
        <v>0</v>
      </c>
      <c r="CD195" s="18">
        <v>0</v>
      </c>
      <c r="CE195" s="18">
        <v>1.4</v>
      </c>
      <c r="CF195" s="18">
        <v>0.85</v>
      </c>
      <c r="CG195" s="18">
        <v>0.12</v>
      </c>
      <c r="CH195" s="18">
        <v>2</v>
      </c>
      <c r="CI195" s="16" t="s">
        <v>98</v>
      </c>
      <c r="CJ195" s="18">
        <v>0</v>
      </c>
      <c r="CK195" s="20">
        <f t="shared" si="432"/>
        <v>2.71</v>
      </c>
      <c r="CL195" s="20">
        <f t="shared" si="568"/>
        <v>2.71</v>
      </c>
      <c r="CM195" s="18">
        <v>39.5</v>
      </c>
      <c r="CN195" s="18">
        <v>34.590000000000003</v>
      </c>
      <c r="CO195" s="18">
        <v>33.751000000000005</v>
      </c>
      <c r="CP195" s="22">
        <f t="shared" si="433"/>
        <v>34.590000000000003</v>
      </c>
      <c r="CQ195" s="22">
        <f t="shared" si="434"/>
        <v>31.88</v>
      </c>
      <c r="CR195" s="22">
        <f t="shared" si="569"/>
        <v>2.71</v>
      </c>
      <c r="CS195" s="22">
        <f t="shared" si="435"/>
        <v>31.98</v>
      </c>
      <c r="CT195" s="22">
        <f t="shared" si="436"/>
        <v>32.18</v>
      </c>
      <c r="CU195" s="18">
        <v>32.18</v>
      </c>
      <c r="CV195" s="22">
        <f t="shared" si="570"/>
        <v>2.1</v>
      </c>
      <c r="CW195" s="22">
        <f t="shared" si="437"/>
        <v>0</v>
      </c>
      <c r="CX195" s="22">
        <f t="shared" si="438"/>
        <v>0</v>
      </c>
      <c r="CY195" s="22">
        <f t="shared" si="439"/>
        <v>34.32</v>
      </c>
      <c r="CZ195" s="22">
        <f t="shared" si="440"/>
        <v>34.47</v>
      </c>
      <c r="DA195" s="18">
        <v>34.590000000000003</v>
      </c>
      <c r="DB195" s="20">
        <f t="shared" si="571"/>
        <v>2.71</v>
      </c>
      <c r="DC195" s="20">
        <f t="shared" si="572"/>
        <v>0</v>
      </c>
      <c r="DD195" s="20">
        <f t="shared" si="573"/>
        <v>2.71</v>
      </c>
      <c r="DE195" s="20">
        <f t="shared" si="441"/>
        <v>0.1</v>
      </c>
      <c r="DF195" s="20">
        <f t="shared" si="442"/>
        <v>0.2</v>
      </c>
      <c r="DG195" s="20">
        <f t="shared" si="443"/>
        <v>2.37</v>
      </c>
      <c r="DH195" s="20">
        <f t="shared" si="444"/>
        <v>0</v>
      </c>
      <c r="DI195" s="20">
        <f t="shared" si="445"/>
        <v>0</v>
      </c>
      <c r="DJ195" s="20">
        <f t="shared" si="446"/>
        <v>0</v>
      </c>
      <c r="DK195" s="20">
        <f t="shared" si="574"/>
        <v>2.67</v>
      </c>
      <c r="DL195" s="20">
        <f t="shared" si="575"/>
        <v>0</v>
      </c>
      <c r="DM195" s="20">
        <f t="shared" si="576"/>
        <v>4.0000000000000036E-2</v>
      </c>
      <c r="DN195" s="20">
        <f t="shared" si="577"/>
        <v>0</v>
      </c>
      <c r="DO195" s="18">
        <v>2.54</v>
      </c>
      <c r="DP195" s="18">
        <v>0</v>
      </c>
      <c r="DQ195" s="18">
        <v>1</v>
      </c>
      <c r="DR195" s="18">
        <v>1</v>
      </c>
      <c r="DS195" s="25">
        <f t="shared" si="578"/>
        <v>2.54</v>
      </c>
      <c r="DT195" s="25">
        <f t="shared" si="579"/>
        <v>0</v>
      </c>
      <c r="DU195" s="25">
        <f t="shared" si="580"/>
        <v>6.88</v>
      </c>
      <c r="DV195" s="25">
        <f t="shared" si="581"/>
        <v>0</v>
      </c>
      <c r="DW195" s="25">
        <f t="shared" si="582"/>
        <v>6.88</v>
      </c>
      <c r="DX195" s="25">
        <f t="shared" si="583"/>
        <v>14.04</v>
      </c>
      <c r="DY195" s="25">
        <f t="shared" si="584"/>
        <v>0</v>
      </c>
      <c r="DZ195" s="25">
        <f t="shared" si="585"/>
        <v>14.04</v>
      </c>
      <c r="EA195" s="25">
        <f t="shared" si="586"/>
        <v>8.81</v>
      </c>
      <c r="EB195" s="25">
        <f t="shared" si="587"/>
        <v>0</v>
      </c>
      <c r="EC195" s="25">
        <f t="shared" si="588"/>
        <v>8.81</v>
      </c>
      <c r="ED195" s="25">
        <f t="shared" si="589"/>
        <v>5.23</v>
      </c>
      <c r="EE195" s="25">
        <f t="shared" si="589"/>
        <v>0</v>
      </c>
      <c r="EF195" s="25">
        <f t="shared" si="590"/>
        <v>5.23</v>
      </c>
      <c r="EG195" s="25">
        <f t="shared" si="591"/>
        <v>8.81</v>
      </c>
      <c r="EH195" s="25">
        <f t="shared" si="591"/>
        <v>0</v>
      </c>
      <c r="EI195" s="25">
        <f t="shared" si="592"/>
        <v>8.81</v>
      </c>
      <c r="EJ195" s="18">
        <v>656.19</v>
      </c>
      <c r="EK195" s="18">
        <v>617.49</v>
      </c>
      <c r="EL195" s="18" t="s">
        <v>987</v>
      </c>
      <c r="EM195" s="18" t="s">
        <v>988</v>
      </c>
      <c r="EN195" s="16" t="s">
        <v>774</v>
      </c>
      <c r="EO195" s="16" t="s">
        <v>132</v>
      </c>
      <c r="EP195" s="16" t="e">
        <f>IF(OR(EN195="Cống tròn",EN195="Cống hộp",EN195="Ống nhựa"),INDEX(#REF!,MATCH(E195,#REF!,0)),IF(OR(EN195="Rãnh xây",EN195="Rãnh bê tông"),INDEX(#REF!,MATCH(E195,#REF!,0)),0))</f>
        <v>#REF!</v>
      </c>
      <c r="EQ195" s="18">
        <v>37.500000000000043</v>
      </c>
      <c r="ER195" s="18">
        <v>1</v>
      </c>
      <c r="ES195" s="25">
        <f t="shared" si="593"/>
        <v>37</v>
      </c>
      <c r="ET195" s="1" t="e">
        <f>_xlfn.IFNA(IF(EN195="Cống tròn",INDEX(#REF!,MATCH(E195,#REF!,0)),IF(EN195="Cống hộp",INDEX(#REF!,MATCH(E195,#REF!,0)),EU195&amp;" ,"&amp;EV195)),0)</f>
        <v>#REF!</v>
      </c>
      <c r="EU195" s="16" t="s">
        <v>769</v>
      </c>
      <c r="EV195" s="16" t="s">
        <v>775</v>
      </c>
      <c r="EW195" s="16" t="e">
        <f>_xlfn.IFNA(INDEX(#REF!,MATCH(E195,#REF!,0)),0)</f>
        <v>#REF!</v>
      </c>
      <c r="EX195" s="16"/>
      <c r="EY195" s="18">
        <v>0</v>
      </c>
      <c r="EZ195" s="18">
        <v>0</v>
      </c>
      <c r="FA195" s="18">
        <v>0</v>
      </c>
      <c r="FB195" s="19">
        <v>0</v>
      </c>
      <c r="FC195" s="19">
        <v>0</v>
      </c>
      <c r="FD195" s="25">
        <f t="shared" si="447"/>
        <v>0</v>
      </c>
      <c r="FE195" s="25">
        <f t="shared" si="594"/>
        <v>0</v>
      </c>
      <c r="FF195" s="18">
        <v>0.1</v>
      </c>
      <c r="FG195" s="18">
        <v>2</v>
      </c>
      <c r="FH195" s="18">
        <v>1</v>
      </c>
      <c r="FI195" s="25">
        <f t="shared" si="595"/>
        <v>1.2</v>
      </c>
      <c r="FJ195" s="18">
        <v>0</v>
      </c>
      <c r="FK195" s="18">
        <v>0</v>
      </c>
      <c r="FL195" s="18">
        <v>0.2</v>
      </c>
      <c r="FM195" s="18">
        <v>1.4</v>
      </c>
      <c r="FN195" s="18">
        <v>0</v>
      </c>
      <c r="FO195" s="25">
        <f t="shared" si="596"/>
        <v>1.4</v>
      </c>
      <c r="FP195" s="18">
        <v>1.4999999999999999E-2</v>
      </c>
      <c r="FQ195" s="18">
        <v>1</v>
      </c>
      <c r="FR195" s="25">
        <f t="shared" si="448"/>
        <v>36</v>
      </c>
      <c r="FS195" s="25">
        <f t="shared" si="449"/>
        <v>0.52500000000000002</v>
      </c>
      <c r="FT195" s="25">
        <f t="shared" si="450"/>
        <v>36.524999999999999</v>
      </c>
      <c r="FU195" s="25">
        <f t="shared" si="451"/>
        <v>-0.97500000000004405</v>
      </c>
      <c r="FV195" s="25" t="str">
        <f t="shared" si="597"/>
        <v>Thêm 01</v>
      </c>
      <c r="FW195" s="25">
        <f t="shared" si="598"/>
        <v>0.04</v>
      </c>
      <c r="FX195" s="16"/>
      <c r="FY195" s="16"/>
      <c r="FZ195" s="16"/>
      <c r="GA195" s="16"/>
      <c r="GB195" s="19">
        <v>0</v>
      </c>
      <c r="GC195" s="19">
        <v>0</v>
      </c>
      <c r="GD195" s="19">
        <v>0</v>
      </c>
      <c r="GE195" s="19">
        <v>0</v>
      </c>
      <c r="GF195" s="19">
        <v>0</v>
      </c>
      <c r="GG195" s="19">
        <v>0</v>
      </c>
      <c r="GH195" s="19">
        <v>0</v>
      </c>
      <c r="GI195" s="19">
        <v>0</v>
      </c>
      <c r="GJ195" s="19">
        <v>0</v>
      </c>
      <c r="GK195" s="19">
        <v>0</v>
      </c>
      <c r="GL195" s="25">
        <f t="shared" si="452"/>
        <v>0</v>
      </c>
      <c r="GM195" s="25">
        <f t="shared" si="599"/>
        <v>0</v>
      </c>
      <c r="GN195" s="19">
        <v>0</v>
      </c>
      <c r="GO195" s="19">
        <v>0</v>
      </c>
      <c r="GP195" s="19">
        <v>0</v>
      </c>
      <c r="GQ195" s="19">
        <v>0</v>
      </c>
      <c r="GR195" s="1" t="e">
        <f>_xlfn.IFNA(INDEX(#REF!,MATCH(E195,#REF!,0)),0)</f>
        <v>#REF!</v>
      </c>
      <c r="GS195" s="16"/>
      <c r="GT195" s="18">
        <v>0</v>
      </c>
      <c r="GU195" s="18">
        <v>0</v>
      </c>
      <c r="GV195" s="18">
        <v>0</v>
      </c>
      <c r="GW195" s="18">
        <v>0</v>
      </c>
      <c r="GX195" s="25">
        <f t="shared" si="453"/>
        <v>0</v>
      </c>
      <c r="GY195" s="25">
        <f t="shared" si="454"/>
        <v>0</v>
      </c>
      <c r="GZ195" s="25">
        <f t="shared" si="600"/>
        <v>0</v>
      </c>
      <c r="HA195" s="1" t="e" cm="1">
        <f t="array" ref="HA195">INDEX(#REF!,MATCH(EJ195&amp;EK195&amp;HD195&amp;HE195&amp;HF195,#REF!&amp;#REF!&amp;#REF!&amp;#REF!&amp;#REF!,0))</f>
        <v>#REF!</v>
      </c>
      <c r="HB195" s="16"/>
      <c r="HC195" s="25">
        <f t="shared" si="601"/>
        <v>0</v>
      </c>
      <c r="HD195" s="18">
        <v>0</v>
      </c>
      <c r="HE195" s="18">
        <v>0</v>
      </c>
      <c r="HF195" s="18">
        <v>0</v>
      </c>
      <c r="HG195" s="1" t="e" cm="1">
        <f t="array" ref="HG195">INDEX(#REF!,MATCH(EJ195&amp;EK195&amp;HJ195&amp;HK195&amp;HL195,#REF!&amp;#REF!&amp;#REF!&amp;#REF!&amp;#REF!,0))</f>
        <v>#REF!</v>
      </c>
      <c r="HH195" s="16"/>
      <c r="HI195" s="25">
        <f t="shared" si="602"/>
        <v>0</v>
      </c>
      <c r="HJ195" s="25">
        <f t="shared" si="603"/>
        <v>0</v>
      </c>
      <c r="HK195" s="19">
        <v>0</v>
      </c>
      <c r="HL195" s="19">
        <v>0</v>
      </c>
      <c r="HM195" s="18">
        <v>0.01</v>
      </c>
      <c r="HN195" s="18">
        <v>1</v>
      </c>
      <c r="HO195" s="25">
        <f t="shared" si="604"/>
        <v>0</v>
      </c>
      <c r="HP195" s="25">
        <f t="shared" si="605"/>
        <v>0</v>
      </c>
      <c r="HQ195" s="25">
        <f t="shared" si="606"/>
        <v>0</v>
      </c>
      <c r="HR195" s="25">
        <f t="shared" si="607"/>
        <v>0</v>
      </c>
      <c r="HS195" s="25">
        <f t="shared" si="608"/>
        <v>0</v>
      </c>
      <c r="HT195" s="19">
        <v>0</v>
      </c>
      <c r="HU195" s="19">
        <v>0</v>
      </c>
      <c r="HV195" s="19">
        <v>0</v>
      </c>
      <c r="HW195" s="25">
        <f t="shared" si="609"/>
        <v>0</v>
      </c>
      <c r="HX195" s="19">
        <v>0</v>
      </c>
      <c r="HY195" s="19">
        <v>0</v>
      </c>
      <c r="HZ195" s="18">
        <v>34.590000000000003</v>
      </c>
      <c r="IA195" s="20">
        <f>ROUND(IF(EN195="Cống tròn",IF(EN195="Cống tròn",IF(EU195="Không có móng",IQ195-FF195,IF(EU195="Đế",IP195-FN195,IF(OR(EU195="Móng bê tông",EU195="Móng bê tông kết hợp đế"),II195-FJ195,0))),0),IF(EN195="Cống hộp",IF(AND(EN195="Cống hộp",EU195="Không có móng"),IQ195-GF195,IF(AND(EN195="Cống hộp",EU195="Móng bê tông"),IJ195-GB195,0)),IF(OR(EN195="Rãnh xây",EN195="Rãnh bê tông"),IF(OR(EN195="Rãnh xây",EN195="Rãnh bê tông"),IK195-GB195,0),IF(EN195="Ống nhựa",IF(AND(EN195="Ống nhựa",EU195="Không đắp cát"),IQ195-HT195,IF(AND(EN195="Ống nhựa",EU195="Đắp cát"),IH195-HX195,0)),IF(EN195="Rãnh thang",IF(EN195="Rãnh thang",IF(EU195="Móng bê tông",#REF!-#REF!,IQ195),0),0))))),2)</f>
        <v>32.18</v>
      </c>
      <c r="IB195" s="20">
        <f t="shared" si="610"/>
        <v>2.4100000000000037</v>
      </c>
      <c r="IC195" s="20">
        <f t="shared" si="455"/>
        <v>32.179999999999993</v>
      </c>
      <c r="ID195" s="20">
        <f t="shared" si="456"/>
        <v>0</v>
      </c>
      <c r="IE195" s="20">
        <f t="shared" si="457"/>
        <v>0</v>
      </c>
      <c r="IF195" s="20">
        <f t="shared" si="458"/>
        <v>0</v>
      </c>
      <c r="IG195" s="20">
        <f>IF(EN195="Rãnh thang",IF(AND(EN195="Rãnh thang",EU195="Móng bê tông"),IQ195-#REF!,0),IF(EN195="Ống nhựa",IF(AND(EN195="Ống nhựa",EU195="Đắp cát"),IQ195-HT195,0),IF(EN195="Cống tròn",IF(EN195="Cống tròn",IF(OR(EU195="Móng bê tông",EU195="Móng bê tông kết hợp đế"),IM195-FL195,0),0),IF(EN195="Cống hộp",IF(AND(EN195="Cống hộp",EU195="Móng bê tông"),IN195-GD195,0),IF(OR(EN195="Rãnh xây",EN195="Rãnh bê tông"),IF(AND(EN195="Rãnh xây",EU195="Móng bê tông"),IO195-GD195,IF(AND(EN195="Rãnh bê tông",EU195="Móng bê tông"),IO195-GD195,0)),0)))))</f>
        <v>32.179999999999993</v>
      </c>
      <c r="IH195" s="20">
        <f t="shared" si="459"/>
        <v>0</v>
      </c>
      <c r="II195" s="20">
        <f t="shared" si="460"/>
        <v>32.179999999999993</v>
      </c>
      <c r="IJ195" s="20">
        <f t="shared" si="461"/>
        <v>0</v>
      </c>
      <c r="IK195" s="20">
        <f t="shared" si="462"/>
        <v>0</v>
      </c>
      <c r="IL195" s="20">
        <f t="shared" si="463"/>
        <v>32.379999999999995</v>
      </c>
      <c r="IM195" s="20">
        <f t="shared" si="464"/>
        <v>32.379999999999995</v>
      </c>
      <c r="IN195" s="20">
        <f t="shared" si="465"/>
        <v>0</v>
      </c>
      <c r="IO195" s="20">
        <f t="shared" si="466"/>
        <v>0</v>
      </c>
      <c r="IP195" s="20">
        <f t="shared" si="467"/>
        <v>0</v>
      </c>
      <c r="IQ195" s="18">
        <v>32.479999999999997</v>
      </c>
      <c r="IR195" s="25">
        <f t="shared" si="611"/>
        <v>0</v>
      </c>
      <c r="IS195" s="25">
        <f t="shared" si="468"/>
        <v>0</v>
      </c>
      <c r="IT195" s="25">
        <f t="shared" si="469"/>
        <v>0</v>
      </c>
      <c r="IU195" s="25">
        <f>ROUND(IF(EN195="Cống tròn",IF(EN195="Cống tròn",IV195+FF195,0),IF(EN195="Cống hộp",IF(EN195="Cống hộp",IV195+GP195,0),IF(OR(EN195="Rãnh xây",EN195="Rãnh bê tông"),IF(OR(EN195="Rãnh xây",EN195="Rãnh bê tông"),IV195+GP195,0),IF(EN195="ống nhựa",IF(EN195="Ống nhựa",IV195+HT195,0),IF(EN195="Rãnh thang",IF(EN195="Rãnh thang",IQ195+#REF!,0),0))))),2)</f>
        <v>32.14</v>
      </c>
      <c r="IV195" s="18">
        <v>32.04</v>
      </c>
      <c r="IW195" s="25">
        <f t="shared" si="470"/>
        <v>32.14</v>
      </c>
      <c r="IX195" s="25">
        <f t="shared" si="471"/>
        <v>0</v>
      </c>
      <c r="IY195" s="25">
        <f t="shared" si="472"/>
        <v>0</v>
      </c>
      <c r="IZ195" s="25">
        <f t="shared" si="473"/>
        <v>0</v>
      </c>
      <c r="JA195" s="25">
        <f t="shared" si="474"/>
        <v>0</v>
      </c>
      <c r="JB195" s="18">
        <v>33.14</v>
      </c>
      <c r="JC195" s="20">
        <f>ROUND(IF(EN195="Cống tròn",IF(EN195="Cống tròn",IF(EU195="Không có móng",JS195-FF195,IF(EU195="Đế",JR195-FN195,IF(OR(EU195="Móng bê tông",EU195="Móng bê tông kết hợp đế"),JK195-FJ195,0))),0),IF(EN195="Cống hộp",IF(AND(EN195="Cống hộp",EU195="Không có móng"),JS195-GF195,IF(AND(EN195="Cống hộp",EU195="Móng bê tông"),JL195-GB195,0)),IF(OR(EN195="Rãnh xây",EN195="Rãnh bê tông"),IF(OR(EN195="Rãnh xây",EN195="Rãnh bê tông"),JM195-GB195,0),IF(EN195="Ống nhựa",IF(AND(EN195="Ống nhựa",EU195="Không đắp cát"),JS195-HT195,IF(AND(EN195="Ống nhựa",EU195="Đắp cát"),JJ195-HX195,0)),IF(EN195="Rãnh thang",IF(EN195="Rãnh thang",IF(EU195="Móng bê tông",#REF!-#REF!,JS195),0),0))))),2)</f>
        <v>30.74</v>
      </c>
      <c r="JD195" s="20">
        <f t="shared" si="612"/>
        <v>2.4000000000000021</v>
      </c>
      <c r="JE195" s="20">
        <f t="shared" si="475"/>
        <v>30.74</v>
      </c>
      <c r="JF195" s="20">
        <f t="shared" si="476"/>
        <v>0</v>
      </c>
      <c r="JG195" s="20">
        <f t="shared" si="477"/>
        <v>0</v>
      </c>
      <c r="JH195" s="20">
        <f t="shared" si="478"/>
        <v>0</v>
      </c>
      <c r="JI195" s="20">
        <f>IF(EN195="Rãnh thang",IF(AND(EN195="Rãnh thang",EU195="Móng bê tông"),JS195-#REF!,0),IF(EN195="Ống nhựa",IF(AND(EN195="Ống nhựa",EU195="Đắp cát"),JS195-HT195,0),IF(EN195="Cống tròn",IF(EN195="Cống tròn",IF(OR(EU195="Móng bê tông",EU195="Móng bê tông kết hợp đế"),JO195-FL195,0),0),IF(EN195="Cống hộp",IF(AND(EN195="Cống hộp",EU195="Móng bê tông"),JP195-GD195,0),IF(OR(EN195="Rãnh xây",EN195="Rãnh bê tông"),IF(AND(EN195="Rãnh xây",EU195="Móng bê tông"),JQ195-GD195,IF(AND(EN195="Rãnh bê tông",EU195="Móng bê tông"),JQ195-GD195,0)),0)))))</f>
        <v>30.74</v>
      </c>
      <c r="JJ195" s="20">
        <f t="shared" si="479"/>
        <v>0</v>
      </c>
      <c r="JK195" s="20">
        <f t="shared" si="480"/>
        <v>30.74</v>
      </c>
      <c r="JL195" s="20">
        <f t="shared" si="481"/>
        <v>0</v>
      </c>
      <c r="JM195" s="20">
        <f t="shared" si="482"/>
        <v>0</v>
      </c>
      <c r="JN195" s="20">
        <f t="shared" si="483"/>
        <v>30.939999999999998</v>
      </c>
      <c r="JO195" s="20">
        <f t="shared" si="484"/>
        <v>30.939999999999998</v>
      </c>
      <c r="JP195" s="20">
        <f t="shared" si="485"/>
        <v>0</v>
      </c>
      <c r="JQ195" s="20">
        <f t="shared" si="486"/>
        <v>0</v>
      </c>
      <c r="JR195" s="20">
        <f t="shared" si="487"/>
        <v>0</v>
      </c>
      <c r="JS195" s="26">
        <v>31.04</v>
      </c>
      <c r="JT195" s="25">
        <f t="shared" si="613"/>
        <v>0</v>
      </c>
      <c r="JU195" s="25">
        <f t="shared" si="488"/>
        <v>0</v>
      </c>
      <c r="JV195" s="25">
        <f t="shared" si="489"/>
        <v>0</v>
      </c>
      <c r="JW195" s="25">
        <f>ROUND(IF(EN195="Cống tròn",IF(EN195="Cống tròn",JX195+FF195,0),IF(EN195="Cống hộp",IF(EN195="Cống hộp",JX195+GP195,0),IF(OR(EN195="Rãnh xây",EN195="Rãnh bê tông"),IF(OR(EN195="Rãnh xây",EN195="Rãnh bê tông"),JX195+GP195,0),IF(EN195="ống nhựa",IF(EN195="Ống nhựa",JX195+HT195,0),IF(EN195="Rãnh thang",IF(EN195="Rãnh thang",JS195+#REF!,0),0))))),2)</f>
        <v>32.14</v>
      </c>
      <c r="JX195" s="27">
        <v>32.04</v>
      </c>
      <c r="JY195" s="25">
        <f t="shared" si="490"/>
        <v>32.14</v>
      </c>
      <c r="JZ195" s="25">
        <f t="shared" si="491"/>
        <v>0</v>
      </c>
      <c r="KA195" s="25">
        <f t="shared" si="492"/>
        <v>0</v>
      </c>
      <c r="KB195" s="25">
        <f t="shared" si="493"/>
        <v>0</v>
      </c>
      <c r="KC195" s="25">
        <f t="shared" si="494"/>
        <v>0</v>
      </c>
      <c r="KD195" s="28" t="s">
        <v>98</v>
      </c>
      <c r="KE195" s="27">
        <v>0</v>
      </c>
      <c r="KF195" s="25">
        <f t="shared" si="495"/>
        <v>2.4100000000000037</v>
      </c>
      <c r="KG195" s="25">
        <f t="shared" si="614"/>
        <v>2.4100000000000037</v>
      </c>
      <c r="KH195" s="27">
        <v>0</v>
      </c>
      <c r="KI195" s="25">
        <f t="shared" si="496"/>
        <v>2.4000000000000021</v>
      </c>
      <c r="KJ195" s="25">
        <f t="shared" si="615"/>
        <v>2.4000000000000021</v>
      </c>
      <c r="KK195" s="25">
        <f t="shared" si="497"/>
        <v>0</v>
      </c>
      <c r="KL195" s="25">
        <f t="shared" si="498"/>
        <v>0</v>
      </c>
      <c r="KM195" s="25">
        <f t="shared" si="616"/>
        <v>0</v>
      </c>
      <c r="KN195" s="25">
        <f t="shared" si="499"/>
        <v>0</v>
      </c>
      <c r="KO195" s="25">
        <f t="shared" si="500"/>
        <v>0</v>
      </c>
      <c r="KP195" s="25">
        <f t="shared" si="617"/>
        <v>0</v>
      </c>
      <c r="KQ195" s="25">
        <f t="shared" si="501"/>
        <v>0.2</v>
      </c>
      <c r="KR195" s="25">
        <f t="shared" si="502"/>
        <v>0.2</v>
      </c>
      <c r="KS195" s="25">
        <f t="shared" si="618"/>
        <v>0.2</v>
      </c>
      <c r="KT195" s="25">
        <f t="shared" si="503"/>
        <v>0</v>
      </c>
      <c r="KU195" s="25">
        <f t="shared" si="504"/>
        <v>0</v>
      </c>
      <c r="KV195" s="25">
        <f t="shared" si="619"/>
        <v>0</v>
      </c>
      <c r="KW195" s="25">
        <f t="shared" si="505"/>
        <v>0</v>
      </c>
      <c r="KX195" s="25">
        <f t="shared" si="506"/>
        <v>0</v>
      </c>
      <c r="KY195" s="25">
        <f t="shared" si="620"/>
        <v>0</v>
      </c>
      <c r="KZ195" s="25">
        <f t="shared" si="507"/>
        <v>0</v>
      </c>
      <c r="LA195" s="25">
        <f t="shared" si="508"/>
        <v>0</v>
      </c>
      <c r="LB195" s="25">
        <f t="shared" si="621"/>
        <v>0</v>
      </c>
      <c r="LC195" s="25">
        <f t="shared" si="509"/>
        <v>1.4</v>
      </c>
      <c r="LD195" s="25">
        <f t="shared" si="510"/>
        <v>1.4</v>
      </c>
      <c r="LE195" s="25">
        <f t="shared" si="622"/>
        <v>1.4</v>
      </c>
      <c r="LF195" s="25">
        <f t="shared" si="511"/>
        <v>0</v>
      </c>
      <c r="LG195" s="25">
        <f t="shared" si="512"/>
        <v>0</v>
      </c>
      <c r="LH195" s="25">
        <f t="shared" si="623"/>
        <v>0</v>
      </c>
      <c r="LI195" s="25">
        <f t="shared" si="513"/>
        <v>0</v>
      </c>
      <c r="LJ195" s="25">
        <f t="shared" si="514"/>
        <v>0</v>
      </c>
      <c r="LK195" s="25">
        <f t="shared" si="624"/>
        <v>0</v>
      </c>
      <c r="LL195" s="25">
        <f t="shared" si="515"/>
        <v>0</v>
      </c>
      <c r="LM195" s="25">
        <f t="shared" si="516"/>
        <v>0</v>
      </c>
      <c r="LN195" s="25">
        <f t="shared" si="625"/>
        <v>0</v>
      </c>
      <c r="LO195" s="25">
        <f t="shared" si="517"/>
        <v>0</v>
      </c>
      <c r="LP195" s="25">
        <f t="shared" si="518"/>
        <v>0</v>
      </c>
      <c r="LQ195" s="25">
        <f t="shared" si="626"/>
        <v>0</v>
      </c>
      <c r="LR195" s="25">
        <f t="shared" si="519"/>
        <v>0</v>
      </c>
      <c r="LS195" s="25">
        <f t="shared" si="520"/>
        <v>0</v>
      </c>
      <c r="LT195" s="25">
        <f t="shared" si="627"/>
        <v>0</v>
      </c>
      <c r="LU195" s="25">
        <f t="shared" si="521"/>
        <v>0</v>
      </c>
      <c r="LV195" s="25">
        <f t="shared" si="522"/>
        <v>0</v>
      </c>
      <c r="LW195" s="25">
        <f t="shared" si="628"/>
        <v>0</v>
      </c>
      <c r="LX195" s="25">
        <f t="shared" si="523"/>
        <v>0</v>
      </c>
      <c r="LY195" s="25">
        <f t="shared" si="524"/>
        <v>0</v>
      </c>
      <c r="LZ195" s="25">
        <f t="shared" si="629"/>
        <v>0</v>
      </c>
      <c r="MA195" s="25">
        <f t="shared" si="525"/>
        <v>0</v>
      </c>
      <c r="MB195" s="25">
        <f t="shared" si="526"/>
        <v>0</v>
      </c>
      <c r="MC195" s="25">
        <f t="shared" si="630"/>
        <v>0</v>
      </c>
      <c r="MD195" s="25">
        <f t="shared" si="527"/>
        <v>0</v>
      </c>
      <c r="ME195" s="25">
        <f t="shared" si="528"/>
        <v>0</v>
      </c>
      <c r="MF195" s="25">
        <f t="shared" si="631"/>
        <v>0</v>
      </c>
      <c r="MG195" s="25">
        <f t="shared" si="529"/>
        <v>0</v>
      </c>
      <c r="MH195" s="25">
        <f t="shared" si="530"/>
        <v>0</v>
      </c>
      <c r="MI195" s="25">
        <f t="shared" si="632"/>
        <v>0</v>
      </c>
      <c r="MJ195" s="25">
        <f t="shared" si="531"/>
        <v>0</v>
      </c>
      <c r="MK195" s="25">
        <f t="shared" si="532"/>
        <v>0</v>
      </c>
      <c r="ML195" s="25">
        <f t="shared" si="633"/>
        <v>0</v>
      </c>
      <c r="MM195" s="25">
        <f t="shared" si="533"/>
        <v>0</v>
      </c>
      <c r="MN195" s="25">
        <f t="shared" si="534"/>
        <v>0</v>
      </c>
      <c r="MO195" s="25">
        <f t="shared" si="634"/>
        <v>0</v>
      </c>
      <c r="MP195" s="25">
        <f t="shared" si="535"/>
        <v>0</v>
      </c>
      <c r="MQ195" s="25">
        <f t="shared" si="536"/>
        <v>0</v>
      </c>
      <c r="MR195" s="25">
        <f t="shared" si="635"/>
        <v>0</v>
      </c>
      <c r="MS195" s="29">
        <v>1.4</v>
      </c>
      <c r="MT195" s="29">
        <v>0</v>
      </c>
      <c r="MU195" s="29">
        <v>1</v>
      </c>
      <c r="MV195" s="29">
        <v>1</v>
      </c>
      <c r="MW195" s="25">
        <f t="shared" si="537"/>
        <v>1.4</v>
      </c>
      <c r="MX195" s="25">
        <f t="shared" si="538"/>
        <v>3.37</v>
      </c>
      <c r="MY195" s="25">
        <f t="shared" si="539"/>
        <v>0</v>
      </c>
      <c r="MZ195" s="25">
        <f t="shared" si="540"/>
        <v>0</v>
      </c>
      <c r="NA195" s="25">
        <f t="shared" si="541"/>
        <v>1.4</v>
      </c>
      <c r="NB195" s="25">
        <f t="shared" si="542"/>
        <v>3.36</v>
      </c>
      <c r="NC195" s="25">
        <f t="shared" si="543"/>
        <v>0</v>
      </c>
      <c r="ND195" s="25">
        <f t="shared" si="544"/>
        <v>0</v>
      </c>
      <c r="NE195" s="25">
        <f t="shared" si="636"/>
        <v>1.4</v>
      </c>
      <c r="NF195" s="25">
        <f t="shared" si="636"/>
        <v>3.3650000000000002</v>
      </c>
      <c r="NG195" s="25">
        <f t="shared" si="636"/>
        <v>0</v>
      </c>
      <c r="NH195" s="25">
        <f t="shared" si="545"/>
        <v>0</v>
      </c>
      <c r="NI195" s="25">
        <f t="shared" si="546"/>
        <v>126.19</v>
      </c>
      <c r="NJ195" s="25">
        <f t="shared" si="547"/>
        <v>0</v>
      </c>
      <c r="NK195" s="25">
        <f t="shared" si="548"/>
        <v>126.19</v>
      </c>
      <c r="NL195" s="25">
        <f t="shared" si="549"/>
        <v>68.2</v>
      </c>
      <c r="NM195" s="25">
        <f t="shared" si="550"/>
        <v>0</v>
      </c>
      <c r="NN195" s="25">
        <f t="shared" si="637"/>
        <v>68.2</v>
      </c>
      <c r="NO195" s="25">
        <f t="shared" si="551"/>
        <v>0</v>
      </c>
      <c r="NP195" s="25">
        <f t="shared" si="552"/>
        <v>0</v>
      </c>
      <c r="NQ195" s="25">
        <f t="shared" si="638"/>
        <v>0</v>
      </c>
      <c r="NR195" s="25">
        <f t="shared" si="553"/>
        <v>0</v>
      </c>
      <c r="NS195" s="25">
        <f t="shared" si="554"/>
        <v>0</v>
      </c>
      <c r="NT195" s="25">
        <f t="shared" si="639"/>
        <v>0</v>
      </c>
      <c r="NU195" s="25">
        <f t="shared" si="555"/>
        <v>0</v>
      </c>
      <c r="NV195" s="25">
        <f t="shared" si="556"/>
        <v>0</v>
      </c>
      <c r="NW195" s="25">
        <f t="shared" si="640"/>
        <v>0</v>
      </c>
      <c r="NX195" s="25">
        <f t="shared" si="641"/>
        <v>68.2</v>
      </c>
      <c r="NY195" s="25">
        <f t="shared" si="641"/>
        <v>0</v>
      </c>
      <c r="NZ195" s="25">
        <f t="shared" si="642"/>
        <v>68.2</v>
      </c>
      <c r="OA195" s="25">
        <f t="shared" si="643"/>
        <v>57.99</v>
      </c>
      <c r="OB195" s="25">
        <f t="shared" si="643"/>
        <v>0</v>
      </c>
      <c r="OC195" s="25">
        <f t="shared" si="644"/>
        <v>57.99</v>
      </c>
      <c r="OD195" s="25">
        <f t="shared" si="645"/>
        <v>68.2</v>
      </c>
      <c r="OE195" s="25">
        <f t="shared" si="645"/>
        <v>0</v>
      </c>
      <c r="OF195" s="25">
        <f t="shared" si="645"/>
        <v>68.2</v>
      </c>
      <c r="OG195" s="25">
        <f t="shared" si="557"/>
        <v>0</v>
      </c>
      <c r="OH195" s="25">
        <f t="shared" si="558"/>
        <v>0</v>
      </c>
      <c r="OI195" s="25">
        <f t="shared" si="559"/>
        <v>0</v>
      </c>
      <c r="OJ195" s="25">
        <f t="shared" si="560"/>
        <v>0</v>
      </c>
      <c r="OK195" s="25">
        <f t="shared" si="561"/>
        <v>0</v>
      </c>
      <c r="OL195" s="25">
        <f t="shared" si="562"/>
        <v>0</v>
      </c>
      <c r="OM195" s="25">
        <f t="shared" si="646"/>
        <v>0</v>
      </c>
      <c r="ON195" s="25">
        <f t="shared" si="646"/>
        <v>0</v>
      </c>
      <c r="OO195" s="25">
        <f t="shared" si="646"/>
        <v>0</v>
      </c>
      <c r="OP195" s="25">
        <f t="shared" si="563"/>
        <v>0</v>
      </c>
      <c r="OQ195" s="25">
        <f t="shared" si="564"/>
        <v>0</v>
      </c>
      <c r="OR195" s="25">
        <f t="shared" si="647"/>
        <v>0</v>
      </c>
      <c r="OS195" s="19">
        <v>536321.16</v>
      </c>
      <c r="OT195" s="19">
        <v>2370340.09</v>
      </c>
    </row>
    <row r="196" spans="1:410" ht="33" customHeight="1" x14ac:dyDescent="0.25">
      <c r="A196" s="18"/>
      <c r="B196" s="18" t="s">
        <v>939</v>
      </c>
      <c r="C196" s="18">
        <v>617.49</v>
      </c>
      <c r="D196" s="16" t="e">
        <f>_xlfn.IFNA(INDEX(#REF!,MATCH(E196,#REF!,0)),0)</f>
        <v>#REF!</v>
      </c>
      <c r="E196" s="18" t="s">
        <v>988</v>
      </c>
      <c r="F196" s="16" t="s">
        <v>765</v>
      </c>
      <c r="G196" s="16" t="s">
        <v>766</v>
      </c>
      <c r="H196" s="16" t="s">
        <v>767</v>
      </c>
      <c r="I196" s="16" t="s">
        <v>768</v>
      </c>
      <c r="J196" s="16" t="s">
        <v>769</v>
      </c>
      <c r="K196" s="16" t="s">
        <v>770</v>
      </c>
      <c r="L196" s="16" t="s">
        <v>771</v>
      </c>
      <c r="M196" s="18">
        <v>1.64</v>
      </c>
      <c r="N196" s="18">
        <v>1.94</v>
      </c>
      <c r="O196" s="18">
        <v>2.04</v>
      </c>
      <c r="P196" s="18">
        <v>2.34</v>
      </c>
      <c r="Q196" s="18">
        <v>0.1</v>
      </c>
      <c r="R196" s="18">
        <v>1.8399999999999999</v>
      </c>
      <c r="S196" s="18">
        <v>2.14</v>
      </c>
      <c r="T196" s="18">
        <v>0.2</v>
      </c>
      <c r="U196" s="18">
        <v>0</v>
      </c>
      <c r="V196" s="18">
        <v>0</v>
      </c>
      <c r="W196" s="18">
        <v>0</v>
      </c>
      <c r="X196" s="18">
        <v>1.64</v>
      </c>
      <c r="Y196" s="18">
        <v>1.9</v>
      </c>
      <c r="Z196" s="20">
        <f t="shared" si="565"/>
        <v>2.1</v>
      </c>
      <c r="AA196" s="18">
        <v>0.22</v>
      </c>
      <c r="AB196" s="18">
        <v>0</v>
      </c>
      <c r="AC196" s="18">
        <v>0</v>
      </c>
      <c r="AD196" s="18">
        <v>0</v>
      </c>
      <c r="AE196" s="18">
        <v>0</v>
      </c>
      <c r="AF196" s="18">
        <v>0</v>
      </c>
      <c r="AG196" s="18">
        <v>1.2</v>
      </c>
      <c r="AH196" s="18">
        <v>1.5</v>
      </c>
      <c r="AI196" s="20">
        <f t="shared" si="566"/>
        <v>2.25</v>
      </c>
      <c r="AJ196" s="18">
        <v>0</v>
      </c>
      <c r="AK196" s="18">
        <v>0</v>
      </c>
      <c r="AL196" s="20">
        <f t="shared" si="567"/>
        <v>0</v>
      </c>
      <c r="AM196" s="18">
        <v>1.64</v>
      </c>
      <c r="AN196" s="18">
        <v>1.5</v>
      </c>
      <c r="AO196" s="18">
        <v>0.15</v>
      </c>
      <c r="AP196" s="18">
        <v>0.22</v>
      </c>
      <c r="AQ196" s="18">
        <v>1.64</v>
      </c>
      <c r="AR196" s="18">
        <v>1.72</v>
      </c>
      <c r="AS196" s="18">
        <v>0.12</v>
      </c>
      <c r="AT196" s="18">
        <v>0.11</v>
      </c>
      <c r="AU196" s="18">
        <v>0</v>
      </c>
      <c r="AV196" s="18">
        <v>1</v>
      </c>
      <c r="AW196" s="18">
        <v>0</v>
      </c>
      <c r="AX196" s="18">
        <v>0</v>
      </c>
      <c r="AY196" s="18">
        <v>0</v>
      </c>
      <c r="AZ196" s="18">
        <v>0</v>
      </c>
      <c r="BA196" s="18">
        <v>0</v>
      </c>
      <c r="BB196" s="18">
        <v>0</v>
      </c>
      <c r="BC196" s="18">
        <v>0</v>
      </c>
      <c r="BD196" s="18">
        <v>0</v>
      </c>
      <c r="BE196" s="18">
        <v>2</v>
      </c>
      <c r="BF196" s="18">
        <v>0</v>
      </c>
      <c r="BG196" s="18">
        <v>0</v>
      </c>
      <c r="BH196" s="18">
        <v>0</v>
      </c>
      <c r="BI196" s="18">
        <v>0</v>
      </c>
      <c r="BJ196" s="18">
        <v>0</v>
      </c>
      <c r="BK196" s="18">
        <v>0</v>
      </c>
      <c r="BL196" s="18">
        <v>0</v>
      </c>
      <c r="BM196" s="18">
        <v>0</v>
      </c>
      <c r="BN196" s="18">
        <v>0</v>
      </c>
      <c r="BO196" s="18">
        <v>0</v>
      </c>
      <c r="BP196" s="18">
        <v>0</v>
      </c>
      <c r="BQ196" s="18">
        <v>0</v>
      </c>
      <c r="BR196" s="18">
        <v>0</v>
      </c>
      <c r="BS196" s="18">
        <v>0</v>
      </c>
      <c r="BT196" s="18">
        <v>0</v>
      </c>
      <c r="BU196" s="18">
        <v>0</v>
      </c>
      <c r="BV196" s="18">
        <v>0</v>
      </c>
      <c r="BW196" s="18">
        <v>0</v>
      </c>
      <c r="BX196" s="18">
        <v>0</v>
      </c>
      <c r="BY196" s="18">
        <v>0</v>
      </c>
      <c r="BZ196" s="18">
        <v>0</v>
      </c>
      <c r="CA196" s="16" t="e">
        <f>_xlfn.IFNA(IF(RIGHT(D196,2)="=G",0,INDEX(#REF!,MATCH(E196,#REF!,0))),0)</f>
        <v>#REF!</v>
      </c>
      <c r="CB196" s="16" t="s">
        <v>776</v>
      </c>
      <c r="CC196" s="18">
        <v>0</v>
      </c>
      <c r="CD196" s="18">
        <v>0</v>
      </c>
      <c r="CE196" s="18">
        <v>1.4</v>
      </c>
      <c r="CF196" s="18">
        <v>0.85</v>
      </c>
      <c r="CG196" s="18">
        <v>0.12</v>
      </c>
      <c r="CH196" s="18">
        <v>2</v>
      </c>
      <c r="CI196" s="16" t="s">
        <v>98</v>
      </c>
      <c r="CJ196" s="18">
        <v>0</v>
      </c>
      <c r="CK196" s="20">
        <f t="shared" si="432"/>
        <v>2.7</v>
      </c>
      <c r="CL196" s="20">
        <f t="shared" si="568"/>
        <v>2.7</v>
      </c>
      <c r="CM196" s="18">
        <v>51.69</v>
      </c>
      <c r="CN196" s="18">
        <v>33.14</v>
      </c>
      <c r="CO196" s="18">
        <v>32.301000000000002</v>
      </c>
      <c r="CP196" s="22">
        <f t="shared" si="433"/>
        <v>33.14</v>
      </c>
      <c r="CQ196" s="22">
        <f t="shared" si="434"/>
        <v>30.44</v>
      </c>
      <c r="CR196" s="22">
        <f t="shared" si="569"/>
        <v>2.7</v>
      </c>
      <c r="CS196" s="22">
        <f t="shared" si="435"/>
        <v>30.54</v>
      </c>
      <c r="CT196" s="22">
        <f t="shared" si="436"/>
        <v>30.74</v>
      </c>
      <c r="CU196" s="18">
        <v>30.74</v>
      </c>
      <c r="CV196" s="22">
        <f t="shared" si="570"/>
        <v>2.1</v>
      </c>
      <c r="CW196" s="22">
        <f t="shared" si="437"/>
        <v>0</v>
      </c>
      <c r="CX196" s="22">
        <f t="shared" si="438"/>
        <v>0</v>
      </c>
      <c r="CY196" s="22">
        <f t="shared" si="439"/>
        <v>32.869999999999997</v>
      </c>
      <c r="CZ196" s="22">
        <f t="shared" si="440"/>
        <v>33.020000000000003</v>
      </c>
      <c r="DA196" s="18">
        <v>33.14</v>
      </c>
      <c r="DB196" s="20">
        <f t="shared" si="571"/>
        <v>2.7</v>
      </c>
      <c r="DC196" s="20">
        <f t="shared" si="572"/>
        <v>0</v>
      </c>
      <c r="DD196" s="20">
        <f t="shared" si="573"/>
        <v>2.7</v>
      </c>
      <c r="DE196" s="20">
        <f t="shared" si="441"/>
        <v>0.1</v>
      </c>
      <c r="DF196" s="20">
        <f t="shared" si="442"/>
        <v>0.2</v>
      </c>
      <c r="DG196" s="20">
        <f t="shared" si="443"/>
        <v>2.37</v>
      </c>
      <c r="DH196" s="20">
        <f t="shared" si="444"/>
        <v>0</v>
      </c>
      <c r="DI196" s="20">
        <f t="shared" si="445"/>
        <v>0</v>
      </c>
      <c r="DJ196" s="20">
        <f t="shared" si="446"/>
        <v>0</v>
      </c>
      <c r="DK196" s="20">
        <f t="shared" si="574"/>
        <v>2.67</v>
      </c>
      <c r="DL196" s="20">
        <f t="shared" si="575"/>
        <v>0</v>
      </c>
      <c r="DM196" s="20">
        <f t="shared" si="576"/>
        <v>3.0000000000000249E-2</v>
      </c>
      <c r="DN196" s="20">
        <f t="shared" si="577"/>
        <v>0</v>
      </c>
      <c r="DO196" s="18">
        <v>2.54</v>
      </c>
      <c r="DP196" s="18">
        <v>0</v>
      </c>
      <c r="DQ196" s="18">
        <v>1</v>
      </c>
      <c r="DR196" s="18">
        <v>1</v>
      </c>
      <c r="DS196" s="25">
        <f t="shared" si="578"/>
        <v>2.54</v>
      </c>
      <c r="DT196" s="25">
        <f t="shared" si="579"/>
        <v>0</v>
      </c>
      <c r="DU196" s="25">
        <f t="shared" si="580"/>
        <v>6.86</v>
      </c>
      <c r="DV196" s="25">
        <f t="shared" si="581"/>
        <v>0</v>
      </c>
      <c r="DW196" s="25">
        <f t="shared" si="582"/>
        <v>6.86</v>
      </c>
      <c r="DX196" s="25">
        <f t="shared" si="583"/>
        <v>13.99</v>
      </c>
      <c r="DY196" s="25">
        <f t="shared" si="584"/>
        <v>0</v>
      </c>
      <c r="DZ196" s="25">
        <f t="shared" si="585"/>
        <v>13.99</v>
      </c>
      <c r="EA196" s="25">
        <f t="shared" si="586"/>
        <v>8.81</v>
      </c>
      <c r="EB196" s="25">
        <f t="shared" si="587"/>
        <v>0</v>
      </c>
      <c r="EC196" s="25">
        <f t="shared" si="588"/>
        <v>8.81</v>
      </c>
      <c r="ED196" s="25">
        <f t="shared" si="589"/>
        <v>5.18</v>
      </c>
      <c r="EE196" s="25">
        <f t="shared" si="589"/>
        <v>0</v>
      </c>
      <c r="EF196" s="25">
        <f t="shared" si="590"/>
        <v>5.18</v>
      </c>
      <c r="EG196" s="25">
        <f t="shared" si="591"/>
        <v>8.81</v>
      </c>
      <c r="EH196" s="25">
        <f t="shared" si="591"/>
        <v>0</v>
      </c>
      <c r="EI196" s="25">
        <f t="shared" si="592"/>
        <v>8.81</v>
      </c>
      <c r="EJ196" s="18">
        <v>617.49</v>
      </c>
      <c r="EK196" s="18">
        <v>578.79</v>
      </c>
      <c r="EL196" s="18" t="s">
        <v>988</v>
      </c>
      <c r="EM196" s="18" t="s">
        <v>989</v>
      </c>
      <c r="EN196" s="16" t="s">
        <v>774</v>
      </c>
      <c r="EO196" s="16" t="s">
        <v>132</v>
      </c>
      <c r="EP196" s="16" t="e">
        <f>IF(OR(EN196="Cống tròn",EN196="Cống hộp",EN196="Ống nhựa"),INDEX(#REF!,MATCH(E196,#REF!,0)),IF(OR(EN196="Rãnh xây",EN196="Rãnh bê tông"),INDEX(#REF!,MATCH(E196,#REF!,0)),0))</f>
        <v>#REF!</v>
      </c>
      <c r="EQ196" s="18">
        <v>37.500000000000043</v>
      </c>
      <c r="ER196" s="18">
        <v>1</v>
      </c>
      <c r="ES196" s="25">
        <f t="shared" si="593"/>
        <v>37</v>
      </c>
      <c r="ET196" s="1" t="e">
        <f>_xlfn.IFNA(IF(EN196="Cống tròn",INDEX(#REF!,MATCH(E196,#REF!,0)),IF(EN196="Cống hộp",INDEX(#REF!,MATCH(E196,#REF!,0)),EU196&amp;" ,"&amp;EV196)),0)</f>
        <v>#REF!</v>
      </c>
      <c r="EU196" s="16" t="s">
        <v>769</v>
      </c>
      <c r="EV196" s="16" t="s">
        <v>775</v>
      </c>
      <c r="EW196" s="16" t="e">
        <f>_xlfn.IFNA(INDEX(#REF!,MATCH(E196,#REF!,0)),0)</f>
        <v>#REF!</v>
      </c>
      <c r="EX196" s="16"/>
      <c r="EY196" s="18">
        <v>0</v>
      </c>
      <c r="EZ196" s="18">
        <v>0</v>
      </c>
      <c r="FA196" s="18">
        <v>0</v>
      </c>
      <c r="FB196" s="19">
        <v>0</v>
      </c>
      <c r="FC196" s="19">
        <v>0</v>
      </c>
      <c r="FD196" s="25">
        <f t="shared" si="447"/>
        <v>0</v>
      </c>
      <c r="FE196" s="25">
        <f t="shared" si="594"/>
        <v>0</v>
      </c>
      <c r="FF196" s="18">
        <v>0.1</v>
      </c>
      <c r="FG196" s="18">
        <v>2</v>
      </c>
      <c r="FH196" s="18">
        <v>1</v>
      </c>
      <c r="FI196" s="25">
        <f t="shared" si="595"/>
        <v>1.2</v>
      </c>
      <c r="FJ196" s="18">
        <v>0</v>
      </c>
      <c r="FK196" s="18">
        <v>0</v>
      </c>
      <c r="FL196" s="18">
        <v>0.2</v>
      </c>
      <c r="FM196" s="18">
        <v>1.4</v>
      </c>
      <c r="FN196" s="18">
        <v>0</v>
      </c>
      <c r="FO196" s="25">
        <f t="shared" si="596"/>
        <v>1.4</v>
      </c>
      <c r="FP196" s="18">
        <v>1.4999999999999999E-2</v>
      </c>
      <c r="FQ196" s="18">
        <v>1</v>
      </c>
      <c r="FR196" s="25">
        <f t="shared" si="448"/>
        <v>36</v>
      </c>
      <c r="FS196" s="25">
        <f t="shared" si="449"/>
        <v>0.52500000000000002</v>
      </c>
      <c r="FT196" s="25">
        <f t="shared" si="450"/>
        <v>36.524999999999999</v>
      </c>
      <c r="FU196" s="25">
        <f t="shared" si="451"/>
        <v>-0.97500000000004405</v>
      </c>
      <c r="FV196" s="25" t="str">
        <f t="shared" si="597"/>
        <v>Thêm 01</v>
      </c>
      <c r="FW196" s="25">
        <f t="shared" si="598"/>
        <v>0.04</v>
      </c>
      <c r="FX196" s="16"/>
      <c r="FY196" s="16"/>
      <c r="FZ196" s="16"/>
      <c r="GA196" s="16"/>
      <c r="GB196" s="19">
        <v>0</v>
      </c>
      <c r="GC196" s="19">
        <v>0</v>
      </c>
      <c r="GD196" s="19">
        <v>0</v>
      </c>
      <c r="GE196" s="19">
        <v>0</v>
      </c>
      <c r="GF196" s="19">
        <v>0</v>
      </c>
      <c r="GG196" s="19">
        <v>0</v>
      </c>
      <c r="GH196" s="19">
        <v>0</v>
      </c>
      <c r="GI196" s="19">
        <v>0</v>
      </c>
      <c r="GJ196" s="19">
        <v>0</v>
      </c>
      <c r="GK196" s="19">
        <v>0</v>
      </c>
      <c r="GL196" s="25">
        <f t="shared" si="452"/>
        <v>0</v>
      </c>
      <c r="GM196" s="25">
        <f t="shared" si="599"/>
        <v>0</v>
      </c>
      <c r="GN196" s="19">
        <v>0</v>
      </c>
      <c r="GO196" s="19">
        <v>0</v>
      </c>
      <c r="GP196" s="19">
        <v>0</v>
      </c>
      <c r="GQ196" s="19">
        <v>0</v>
      </c>
      <c r="GR196" s="1" t="e">
        <f>_xlfn.IFNA(INDEX(#REF!,MATCH(E196,#REF!,0)),0)</f>
        <v>#REF!</v>
      </c>
      <c r="GS196" s="16"/>
      <c r="GT196" s="18">
        <v>0</v>
      </c>
      <c r="GU196" s="18">
        <v>0</v>
      </c>
      <c r="GV196" s="18">
        <v>0</v>
      </c>
      <c r="GW196" s="18">
        <v>0</v>
      </c>
      <c r="GX196" s="25">
        <f t="shared" si="453"/>
        <v>0</v>
      </c>
      <c r="GY196" s="25">
        <f t="shared" si="454"/>
        <v>0</v>
      </c>
      <c r="GZ196" s="25">
        <f t="shared" si="600"/>
        <v>0</v>
      </c>
      <c r="HA196" s="1" t="e" cm="1">
        <f t="array" ref="HA196">INDEX(#REF!,MATCH(EJ196&amp;EK196&amp;HD196&amp;HE196&amp;HF196,#REF!&amp;#REF!&amp;#REF!&amp;#REF!&amp;#REF!,0))</f>
        <v>#REF!</v>
      </c>
      <c r="HB196" s="16"/>
      <c r="HC196" s="25">
        <f t="shared" si="601"/>
        <v>0</v>
      </c>
      <c r="HD196" s="18">
        <v>0</v>
      </c>
      <c r="HE196" s="18">
        <v>0</v>
      </c>
      <c r="HF196" s="18">
        <v>0</v>
      </c>
      <c r="HG196" s="1" t="e" cm="1">
        <f t="array" ref="HG196">INDEX(#REF!,MATCH(EJ196&amp;EK196&amp;HJ196&amp;HK196&amp;HL196,#REF!&amp;#REF!&amp;#REF!&amp;#REF!&amp;#REF!,0))</f>
        <v>#REF!</v>
      </c>
      <c r="HH196" s="16"/>
      <c r="HI196" s="25">
        <f t="shared" si="602"/>
        <v>0</v>
      </c>
      <c r="HJ196" s="25">
        <f t="shared" si="603"/>
        <v>0</v>
      </c>
      <c r="HK196" s="19">
        <v>0</v>
      </c>
      <c r="HL196" s="19">
        <v>0</v>
      </c>
      <c r="HM196" s="18">
        <v>0.01</v>
      </c>
      <c r="HN196" s="18">
        <v>1</v>
      </c>
      <c r="HO196" s="25">
        <f t="shared" si="604"/>
        <v>0</v>
      </c>
      <c r="HP196" s="25">
        <f t="shared" si="605"/>
        <v>0</v>
      </c>
      <c r="HQ196" s="25">
        <f t="shared" si="606"/>
        <v>0</v>
      </c>
      <c r="HR196" s="25">
        <f t="shared" si="607"/>
        <v>0</v>
      </c>
      <c r="HS196" s="25">
        <f t="shared" si="608"/>
        <v>0</v>
      </c>
      <c r="HT196" s="19">
        <v>0</v>
      </c>
      <c r="HU196" s="19">
        <v>0</v>
      </c>
      <c r="HV196" s="19">
        <v>0</v>
      </c>
      <c r="HW196" s="25">
        <f t="shared" si="609"/>
        <v>0</v>
      </c>
      <c r="HX196" s="19">
        <v>0</v>
      </c>
      <c r="HY196" s="19">
        <v>0</v>
      </c>
      <c r="HZ196" s="18">
        <v>33.14</v>
      </c>
      <c r="IA196" s="20">
        <f>ROUND(IF(EN196="Cống tròn",IF(EN196="Cống tròn",IF(EU196="Không có móng",IQ196-FF196,IF(EU196="Đế",IP196-FN196,IF(OR(EU196="Móng bê tông",EU196="Móng bê tông kết hợp đế"),II196-FJ196,0))),0),IF(EN196="Cống hộp",IF(AND(EN196="Cống hộp",EU196="Không có móng"),IQ196-GF196,IF(AND(EN196="Cống hộp",EU196="Móng bê tông"),IJ196-GB196,0)),IF(OR(EN196="Rãnh xây",EN196="Rãnh bê tông"),IF(OR(EN196="Rãnh xây",EN196="Rãnh bê tông"),IK196-GB196,0),IF(EN196="Ống nhựa",IF(AND(EN196="Ống nhựa",EU196="Không đắp cát"),IQ196-HT196,IF(AND(EN196="Ống nhựa",EU196="Đắp cát"),IH196-HX196,0)),IF(EN196="Rãnh thang",IF(EN196="Rãnh thang",IF(EU196="Móng bê tông",#REF!-#REF!,IQ196),0),0))))),2)</f>
        <v>30.74</v>
      </c>
      <c r="IB196" s="20">
        <f t="shared" si="610"/>
        <v>2.4000000000000021</v>
      </c>
      <c r="IC196" s="20">
        <f t="shared" si="455"/>
        <v>30.74</v>
      </c>
      <c r="ID196" s="20">
        <f t="shared" si="456"/>
        <v>0</v>
      </c>
      <c r="IE196" s="20">
        <f t="shared" si="457"/>
        <v>0</v>
      </c>
      <c r="IF196" s="20">
        <f t="shared" si="458"/>
        <v>0</v>
      </c>
      <c r="IG196" s="20">
        <f>IF(EN196="Rãnh thang",IF(AND(EN196="Rãnh thang",EU196="Móng bê tông"),IQ196-#REF!,0),IF(EN196="Ống nhựa",IF(AND(EN196="Ống nhựa",EU196="Đắp cát"),IQ196-HT196,0),IF(EN196="Cống tròn",IF(EN196="Cống tròn",IF(OR(EU196="Móng bê tông",EU196="Móng bê tông kết hợp đế"),IM196-FL196,0),0),IF(EN196="Cống hộp",IF(AND(EN196="Cống hộp",EU196="Móng bê tông"),IN196-GD196,0),IF(OR(EN196="Rãnh xây",EN196="Rãnh bê tông"),IF(AND(EN196="Rãnh xây",EU196="Móng bê tông"),IO196-GD196,IF(AND(EN196="Rãnh bê tông",EU196="Móng bê tông"),IO196-GD196,0)),0)))))</f>
        <v>30.74</v>
      </c>
      <c r="IH196" s="20">
        <f t="shared" si="459"/>
        <v>0</v>
      </c>
      <c r="II196" s="20">
        <f t="shared" si="460"/>
        <v>30.74</v>
      </c>
      <c r="IJ196" s="20">
        <f t="shared" si="461"/>
        <v>0</v>
      </c>
      <c r="IK196" s="20">
        <f t="shared" si="462"/>
        <v>0</v>
      </c>
      <c r="IL196" s="20">
        <f t="shared" si="463"/>
        <v>30.939999999999998</v>
      </c>
      <c r="IM196" s="20">
        <f t="shared" si="464"/>
        <v>30.939999999999998</v>
      </c>
      <c r="IN196" s="20">
        <f t="shared" si="465"/>
        <v>0</v>
      </c>
      <c r="IO196" s="20">
        <f t="shared" si="466"/>
        <v>0</v>
      </c>
      <c r="IP196" s="20">
        <f t="shared" si="467"/>
        <v>0</v>
      </c>
      <c r="IQ196" s="18">
        <v>31.04</v>
      </c>
      <c r="IR196" s="25">
        <f t="shared" si="611"/>
        <v>0</v>
      </c>
      <c r="IS196" s="25">
        <f t="shared" si="468"/>
        <v>0</v>
      </c>
      <c r="IT196" s="25">
        <f t="shared" si="469"/>
        <v>0</v>
      </c>
      <c r="IU196" s="25">
        <f>ROUND(IF(EN196="Cống tròn",IF(EN196="Cống tròn",IV196+FF196,0),IF(EN196="Cống hộp",IF(EN196="Cống hộp",IV196+GP196,0),IF(OR(EN196="Rãnh xây",EN196="Rãnh bê tông"),IF(OR(EN196="Rãnh xây",EN196="Rãnh bê tông"),IV196+GP196,0),IF(EN196="ống nhựa",IF(EN196="Ống nhựa",IV196+HT196,0),IF(EN196="Rãnh thang",IF(EN196="Rãnh thang",IQ196+#REF!,0),0))))),2)</f>
        <v>30.69</v>
      </c>
      <c r="IV196" s="18">
        <v>30.59</v>
      </c>
      <c r="IW196" s="25">
        <f t="shared" si="470"/>
        <v>30.69</v>
      </c>
      <c r="IX196" s="25">
        <f t="shared" si="471"/>
        <v>0</v>
      </c>
      <c r="IY196" s="25">
        <f t="shared" si="472"/>
        <v>0</v>
      </c>
      <c r="IZ196" s="25">
        <f t="shared" si="473"/>
        <v>0</v>
      </c>
      <c r="JA196" s="25">
        <f t="shared" si="474"/>
        <v>0</v>
      </c>
      <c r="JB196" s="18">
        <v>31.69</v>
      </c>
      <c r="JC196" s="20">
        <f>ROUND(IF(EN196="Cống tròn",IF(EN196="Cống tròn",IF(EU196="Không có móng",JS196-FF196,IF(EU196="Đế",JR196-FN196,IF(OR(EU196="Móng bê tông",EU196="Móng bê tông kết hợp đế"),JK196-FJ196,0))),0),IF(EN196="Cống hộp",IF(AND(EN196="Cống hộp",EU196="Không có móng"),JS196-GF196,IF(AND(EN196="Cống hộp",EU196="Móng bê tông"),JL196-GB196,0)),IF(OR(EN196="Rãnh xây",EN196="Rãnh bê tông"),IF(OR(EN196="Rãnh xây",EN196="Rãnh bê tông"),JM196-GB196,0),IF(EN196="Ống nhựa",IF(AND(EN196="Ống nhựa",EU196="Không đắp cát"),JS196-HT196,IF(AND(EN196="Ống nhựa",EU196="Đắp cát"),JJ196-HX196,0)),IF(EN196="Rãnh thang",IF(EN196="Rãnh thang",IF(EU196="Móng bê tông",#REF!-#REF!,JS196),0),0))))),2)</f>
        <v>29.29</v>
      </c>
      <c r="JD196" s="20">
        <f t="shared" si="612"/>
        <v>2.4000000000000021</v>
      </c>
      <c r="JE196" s="20">
        <f t="shared" si="475"/>
        <v>29.29</v>
      </c>
      <c r="JF196" s="20">
        <f t="shared" si="476"/>
        <v>0</v>
      </c>
      <c r="JG196" s="20">
        <f t="shared" si="477"/>
        <v>0</v>
      </c>
      <c r="JH196" s="20">
        <f t="shared" si="478"/>
        <v>0</v>
      </c>
      <c r="JI196" s="20">
        <f>IF(EN196="Rãnh thang",IF(AND(EN196="Rãnh thang",EU196="Móng bê tông"),JS196-#REF!,0),IF(EN196="Ống nhựa",IF(AND(EN196="Ống nhựa",EU196="Đắp cát"),JS196-HT196,0),IF(EN196="Cống tròn",IF(EN196="Cống tròn",IF(OR(EU196="Móng bê tông",EU196="Móng bê tông kết hợp đế"),JO196-FL196,0),0),IF(EN196="Cống hộp",IF(AND(EN196="Cống hộp",EU196="Móng bê tông"),JP196-GD196,0),IF(OR(EN196="Rãnh xây",EN196="Rãnh bê tông"),IF(AND(EN196="Rãnh xây",EU196="Móng bê tông"),JQ196-GD196,IF(AND(EN196="Rãnh bê tông",EU196="Móng bê tông"),JQ196-GD196,0)),0)))))</f>
        <v>29.29</v>
      </c>
      <c r="JJ196" s="20">
        <f t="shared" si="479"/>
        <v>0</v>
      </c>
      <c r="JK196" s="20">
        <f t="shared" si="480"/>
        <v>29.29</v>
      </c>
      <c r="JL196" s="20">
        <f t="shared" si="481"/>
        <v>0</v>
      </c>
      <c r="JM196" s="20">
        <f t="shared" si="482"/>
        <v>0</v>
      </c>
      <c r="JN196" s="20">
        <f t="shared" si="483"/>
        <v>29.49</v>
      </c>
      <c r="JO196" s="20">
        <f t="shared" si="484"/>
        <v>29.49</v>
      </c>
      <c r="JP196" s="20">
        <f t="shared" si="485"/>
        <v>0</v>
      </c>
      <c r="JQ196" s="20">
        <f t="shared" si="486"/>
        <v>0</v>
      </c>
      <c r="JR196" s="20">
        <f t="shared" si="487"/>
        <v>0</v>
      </c>
      <c r="JS196" s="26">
        <v>29.59</v>
      </c>
      <c r="JT196" s="25">
        <f t="shared" si="613"/>
        <v>0</v>
      </c>
      <c r="JU196" s="25">
        <f t="shared" si="488"/>
        <v>0</v>
      </c>
      <c r="JV196" s="25">
        <f t="shared" si="489"/>
        <v>0</v>
      </c>
      <c r="JW196" s="25">
        <f>ROUND(IF(EN196="Cống tròn",IF(EN196="Cống tròn",JX196+FF196,0),IF(EN196="Cống hộp",IF(EN196="Cống hộp",JX196+GP196,0),IF(OR(EN196="Rãnh xây",EN196="Rãnh bê tông"),IF(OR(EN196="Rãnh xây",EN196="Rãnh bê tông"),JX196+GP196,0),IF(EN196="ống nhựa",IF(EN196="Ống nhựa",JX196+HT196,0),IF(EN196="Rãnh thang",IF(EN196="Rãnh thang",JS196+#REF!,0),0))))),2)</f>
        <v>30.69</v>
      </c>
      <c r="JX196" s="27">
        <v>30.59</v>
      </c>
      <c r="JY196" s="25">
        <f t="shared" si="490"/>
        <v>30.69</v>
      </c>
      <c r="JZ196" s="25">
        <f t="shared" si="491"/>
        <v>0</v>
      </c>
      <c r="KA196" s="25">
        <f t="shared" si="492"/>
        <v>0</v>
      </c>
      <c r="KB196" s="25">
        <f t="shared" si="493"/>
        <v>0</v>
      </c>
      <c r="KC196" s="25">
        <f t="shared" si="494"/>
        <v>0</v>
      </c>
      <c r="KD196" s="28" t="s">
        <v>98</v>
      </c>
      <c r="KE196" s="27">
        <v>0</v>
      </c>
      <c r="KF196" s="25">
        <f t="shared" si="495"/>
        <v>2.4000000000000021</v>
      </c>
      <c r="KG196" s="25">
        <f t="shared" si="614"/>
        <v>2.4000000000000021</v>
      </c>
      <c r="KH196" s="27">
        <v>0</v>
      </c>
      <c r="KI196" s="25">
        <f t="shared" si="496"/>
        <v>2.4000000000000021</v>
      </c>
      <c r="KJ196" s="25">
        <f t="shared" si="615"/>
        <v>2.4000000000000021</v>
      </c>
      <c r="KK196" s="25">
        <f t="shared" si="497"/>
        <v>0</v>
      </c>
      <c r="KL196" s="25">
        <f t="shared" si="498"/>
        <v>0</v>
      </c>
      <c r="KM196" s="25">
        <f t="shared" si="616"/>
        <v>0</v>
      </c>
      <c r="KN196" s="25">
        <f t="shared" si="499"/>
        <v>0</v>
      </c>
      <c r="KO196" s="25">
        <f t="shared" si="500"/>
        <v>0</v>
      </c>
      <c r="KP196" s="25">
        <f t="shared" si="617"/>
        <v>0</v>
      </c>
      <c r="KQ196" s="25">
        <f t="shared" si="501"/>
        <v>0.2</v>
      </c>
      <c r="KR196" s="25">
        <f t="shared" si="502"/>
        <v>0.2</v>
      </c>
      <c r="KS196" s="25">
        <f t="shared" si="618"/>
        <v>0.2</v>
      </c>
      <c r="KT196" s="25">
        <f t="shared" si="503"/>
        <v>0</v>
      </c>
      <c r="KU196" s="25">
        <f t="shared" si="504"/>
        <v>0</v>
      </c>
      <c r="KV196" s="25">
        <f t="shared" si="619"/>
        <v>0</v>
      </c>
      <c r="KW196" s="25">
        <f t="shared" si="505"/>
        <v>0</v>
      </c>
      <c r="KX196" s="25">
        <f t="shared" si="506"/>
        <v>0</v>
      </c>
      <c r="KY196" s="25">
        <f t="shared" si="620"/>
        <v>0</v>
      </c>
      <c r="KZ196" s="25">
        <f t="shared" si="507"/>
        <v>0</v>
      </c>
      <c r="LA196" s="25">
        <f t="shared" si="508"/>
        <v>0</v>
      </c>
      <c r="LB196" s="25">
        <f t="shared" si="621"/>
        <v>0</v>
      </c>
      <c r="LC196" s="25">
        <f t="shared" si="509"/>
        <v>1.4</v>
      </c>
      <c r="LD196" s="25">
        <f t="shared" si="510"/>
        <v>1.4</v>
      </c>
      <c r="LE196" s="25">
        <f t="shared" si="622"/>
        <v>1.4</v>
      </c>
      <c r="LF196" s="25">
        <f t="shared" si="511"/>
        <v>0</v>
      </c>
      <c r="LG196" s="25">
        <f t="shared" si="512"/>
        <v>0</v>
      </c>
      <c r="LH196" s="25">
        <f t="shared" si="623"/>
        <v>0</v>
      </c>
      <c r="LI196" s="25">
        <f t="shared" si="513"/>
        <v>0</v>
      </c>
      <c r="LJ196" s="25">
        <f t="shared" si="514"/>
        <v>0</v>
      </c>
      <c r="LK196" s="25">
        <f t="shared" si="624"/>
        <v>0</v>
      </c>
      <c r="LL196" s="25">
        <f t="shared" si="515"/>
        <v>0</v>
      </c>
      <c r="LM196" s="25">
        <f t="shared" si="516"/>
        <v>0</v>
      </c>
      <c r="LN196" s="25">
        <f t="shared" si="625"/>
        <v>0</v>
      </c>
      <c r="LO196" s="25">
        <f t="shared" si="517"/>
        <v>0</v>
      </c>
      <c r="LP196" s="25">
        <f t="shared" si="518"/>
        <v>0</v>
      </c>
      <c r="LQ196" s="25">
        <f t="shared" si="626"/>
        <v>0</v>
      </c>
      <c r="LR196" s="25">
        <f t="shared" si="519"/>
        <v>0</v>
      </c>
      <c r="LS196" s="25">
        <f t="shared" si="520"/>
        <v>0</v>
      </c>
      <c r="LT196" s="25">
        <f t="shared" si="627"/>
        <v>0</v>
      </c>
      <c r="LU196" s="25">
        <f t="shared" si="521"/>
        <v>0</v>
      </c>
      <c r="LV196" s="25">
        <f t="shared" si="522"/>
        <v>0</v>
      </c>
      <c r="LW196" s="25">
        <f t="shared" si="628"/>
        <v>0</v>
      </c>
      <c r="LX196" s="25">
        <f t="shared" si="523"/>
        <v>0</v>
      </c>
      <c r="LY196" s="25">
        <f t="shared" si="524"/>
        <v>0</v>
      </c>
      <c r="LZ196" s="25">
        <f t="shared" si="629"/>
        <v>0</v>
      </c>
      <c r="MA196" s="25">
        <f t="shared" si="525"/>
        <v>0</v>
      </c>
      <c r="MB196" s="25">
        <f t="shared" si="526"/>
        <v>0</v>
      </c>
      <c r="MC196" s="25">
        <f t="shared" si="630"/>
        <v>0</v>
      </c>
      <c r="MD196" s="25">
        <f t="shared" si="527"/>
        <v>0</v>
      </c>
      <c r="ME196" s="25">
        <f t="shared" si="528"/>
        <v>0</v>
      </c>
      <c r="MF196" s="25">
        <f t="shared" si="631"/>
        <v>0</v>
      </c>
      <c r="MG196" s="25">
        <f t="shared" si="529"/>
        <v>0</v>
      </c>
      <c r="MH196" s="25">
        <f t="shared" si="530"/>
        <v>0</v>
      </c>
      <c r="MI196" s="25">
        <f t="shared" si="632"/>
        <v>0</v>
      </c>
      <c r="MJ196" s="25">
        <f t="shared" si="531"/>
        <v>0</v>
      </c>
      <c r="MK196" s="25">
        <f t="shared" si="532"/>
        <v>0</v>
      </c>
      <c r="ML196" s="25">
        <f t="shared" si="633"/>
        <v>0</v>
      </c>
      <c r="MM196" s="25">
        <f t="shared" si="533"/>
        <v>0</v>
      </c>
      <c r="MN196" s="25">
        <f t="shared" si="534"/>
        <v>0</v>
      </c>
      <c r="MO196" s="25">
        <f t="shared" si="634"/>
        <v>0</v>
      </c>
      <c r="MP196" s="25">
        <f t="shared" si="535"/>
        <v>0</v>
      </c>
      <c r="MQ196" s="25">
        <f t="shared" si="536"/>
        <v>0</v>
      </c>
      <c r="MR196" s="25">
        <f t="shared" si="635"/>
        <v>0</v>
      </c>
      <c r="MS196" s="29">
        <v>1.4</v>
      </c>
      <c r="MT196" s="29">
        <v>0</v>
      </c>
      <c r="MU196" s="29">
        <v>1</v>
      </c>
      <c r="MV196" s="29">
        <v>1</v>
      </c>
      <c r="MW196" s="25">
        <f t="shared" si="537"/>
        <v>1.4</v>
      </c>
      <c r="MX196" s="25">
        <f t="shared" si="538"/>
        <v>3.36</v>
      </c>
      <c r="MY196" s="25">
        <f t="shared" si="539"/>
        <v>0</v>
      </c>
      <c r="MZ196" s="25">
        <f t="shared" si="540"/>
        <v>0</v>
      </c>
      <c r="NA196" s="25">
        <f t="shared" si="541"/>
        <v>1.4</v>
      </c>
      <c r="NB196" s="25">
        <f t="shared" si="542"/>
        <v>3.36</v>
      </c>
      <c r="NC196" s="25">
        <f t="shared" si="543"/>
        <v>0</v>
      </c>
      <c r="ND196" s="25">
        <f t="shared" si="544"/>
        <v>0</v>
      </c>
      <c r="NE196" s="25">
        <f t="shared" si="636"/>
        <v>1.4</v>
      </c>
      <c r="NF196" s="25">
        <f t="shared" si="636"/>
        <v>3.36</v>
      </c>
      <c r="NG196" s="25">
        <f t="shared" si="636"/>
        <v>0</v>
      </c>
      <c r="NH196" s="25">
        <f t="shared" si="545"/>
        <v>0</v>
      </c>
      <c r="NI196" s="25">
        <f t="shared" si="546"/>
        <v>126</v>
      </c>
      <c r="NJ196" s="25">
        <f t="shared" si="547"/>
        <v>0</v>
      </c>
      <c r="NK196" s="25">
        <f t="shared" si="548"/>
        <v>126</v>
      </c>
      <c r="NL196" s="25">
        <f t="shared" si="549"/>
        <v>68.2</v>
      </c>
      <c r="NM196" s="25">
        <f t="shared" si="550"/>
        <v>0</v>
      </c>
      <c r="NN196" s="25">
        <f t="shared" si="637"/>
        <v>68.2</v>
      </c>
      <c r="NO196" s="25">
        <f t="shared" si="551"/>
        <v>0</v>
      </c>
      <c r="NP196" s="25">
        <f t="shared" si="552"/>
        <v>0</v>
      </c>
      <c r="NQ196" s="25">
        <f t="shared" si="638"/>
        <v>0</v>
      </c>
      <c r="NR196" s="25">
        <f t="shared" si="553"/>
        <v>0</v>
      </c>
      <c r="NS196" s="25">
        <f t="shared" si="554"/>
        <v>0</v>
      </c>
      <c r="NT196" s="25">
        <f t="shared" si="639"/>
        <v>0</v>
      </c>
      <c r="NU196" s="25">
        <f t="shared" si="555"/>
        <v>0</v>
      </c>
      <c r="NV196" s="25">
        <f t="shared" si="556"/>
        <v>0</v>
      </c>
      <c r="NW196" s="25">
        <f t="shared" si="640"/>
        <v>0</v>
      </c>
      <c r="NX196" s="25">
        <f t="shared" si="641"/>
        <v>68.2</v>
      </c>
      <c r="NY196" s="25">
        <f t="shared" si="641"/>
        <v>0</v>
      </c>
      <c r="NZ196" s="25">
        <f t="shared" si="642"/>
        <v>68.2</v>
      </c>
      <c r="OA196" s="25">
        <f t="shared" si="643"/>
        <v>57.8</v>
      </c>
      <c r="OB196" s="25">
        <f t="shared" si="643"/>
        <v>0</v>
      </c>
      <c r="OC196" s="25">
        <f t="shared" si="644"/>
        <v>57.8</v>
      </c>
      <c r="OD196" s="25">
        <f t="shared" si="645"/>
        <v>68.2</v>
      </c>
      <c r="OE196" s="25">
        <f t="shared" si="645"/>
        <v>0</v>
      </c>
      <c r="OF196" s="25">
        <f t="shared" si="645"/>
        <v>68.2</v>
      </c>
      <c r="OG196" s="25">
        <f t="shared" si="557"/>
        <v>0</v>
      </c>
      <c r="OH196" s="25">
        <f t="shared" si="558"/>
        <v>0</v>
      </c>
      <c r="OI196" s="25">
        <f t="shared" si="559"/>
        <v>0</v>
      </c>
      <c r="OJ196" s="25">
        <f t="shared" si="560"/>
        <v>0</v>
      </c>
      <c r="OK196" s="25">
        <f t="shared" si="561"/>
        <v>0</v>
      </c>
      <c r="OL196" s="25">
        <f t="shared" si="562"/>
        <v>0</v>
      </c>
      <c r="OM196" s="25">
        <f t="shared" si="646"/>
        <v>0</v>
      </c>
      <c r="ON196" s="25">
        <f t="shared" si="646"/>
        <v>0</v>
      </c>
      <c r="OO196" s="25">
        <f t="shared" si="646"/>
        <v>0</v>
      </c>
      <c r="OP196" s="25">
        <f t="shared" si="563"/>
        <v>0</v>
      </c>
      <c r="OQ196" s="25">
        <f t="shared" si="564"/>
        <v>0</v>
      </c>
      <c r="OR196" s="25">
        <f t="shared" si="647"/>
        <v>0</v>
      </c>
      <c r="OS196" s="19">
        <v>536359.86</v>
      </c>
      <c r="OT196" s="19">
        <v>2370340.09</v>
      </c>
    </row>
    <row r="197" spans="1:410" ht="33" customHeight="1" x14ac:dyDescent="0.25">
      <c r="A197" s="18"/>
      <c r="B197" s="18" t="s">
        <v>939</v>
      </c>
      <c r="C197" s="18">
        <v>578.79</v>
      </c>
      <c r="D197" s="16" t="e">
        <f>_xlfn.IFNA(INDEX(#REF!,MATCH(E197,#REF!,0)),0)</f>
        <v>#REF!</v>
      </c>
      <c r="E197" s="18" t="s">
        <v>989</v>
      </c>
      <c r="F197" s="16" t="s">
        <v>765</v>
      </c>
      <c r="G197" s="16" t="s">
        <v>766</v>
      </c>
      <c r="H197" s="16" t="s">
        <v>767</v>
      </c>
      <c r="I197" s="16" t="s">
        <v>768</v>
      </c>
      <c r="J197" s="16" t="s">
        <v>769</v>
      </c>
      <c r="K197" s="16" t="s">
        <v>770</v>
      </c>
      <c r="L197" s="16" t="s">
        <v>771</v>
      </c>
      <c r="M197" s="18">
        <v>1.64</v>
      </c>
      <c r="N197" s="18">
        <v>1.94</v>
      </c>
      <c r="O197" s="18">
        <v>2.04</v>
      </c>
      <c r="P197" s="18">
        <v>2.34</v>
      </c>
      <c r="Q197" s="18">
        <v>0.1</v>
      </c>
      <c r="R197" s="18">
        <v>1.8399999999999999</v>
      </c>
      <c r="S197" s="18">
        <v>2.14</v>
      </c>
      <c r="T197" s="18">
        <v>0.2</v>
      </c>
      <c r="U197" s="18">
        <v>0</v>
      </c>
      <c r="V197" s="18">
        <v>0</v>
      </c>
      <c r="W197" s="18">
        <v>0</v>
      </c>
      <c r="X197" s="18">
        <v>1.64</v>
      </c>
      <c r="Y197" s="18">
        <v>1.9</v>
      </c>
      <c r="Z197" s="20">
        <f t="shared" si="565"/>
        <v>2.1</v>
      </c>
      <c r="AA197" s="18">
        <v>0.22</v>
      </c>
      <c r="AB197" s="18">
        <v>0</v>
      </c>
      <c r="AC197" s="18">
        <v>0</v>
      </c>
      <c r="AD197" s="18">
        <v>0</v>
      </c>
      <c r="AE197" s="18">
        <v>0</v>
      </c>
      <c r="AF197" s="18">
        <v>0</v>
      </c>
      <c r="AG197" s="18">
        <v>1.2</v>
      </c>
      <c r="AH197" s="18">
        <v>1.5</v>
      </c>
      <c r="AI197" s="20">
        <f t="shared" si="566"/>
        <v>2.25</v>
      </c>
      <c r="AJ197" s="18">
        <v>0</v>
      </c>
      <c r="AK197" s="18">
        <v>0</v>
      </c>
      <c r="AL197" s="20">
        <f t="shared" si="567"/>
        <v>0</v>
      </c>
      <c r="AM197" s="18">
        <v>1.64</v>
      </c>
      <c r="AN197" s="18">
        <v>1.5</v>
      </c>
      <c r="AO197" s="18">
        <v>0.15</v>
      </c>
      <c r="AP197" s="18">
        <v>0.22</v>
      </c>
      <c r="AQ197" s="18">
        <v>1.64</v>
      </c>
      <c r="AR197" s="18">
        <v>1.72</v>
      </c>
      <c r="AS197" s="18">
        <v>0.12</v>
      </c>
      <c r="AT197" s="18">
        <v>0.11</v>
      </c>
      <c r="AU197" s="18">
        <v>0</v>
      </c>
      <c r="AV197" s="18">
        <v>1</v>
      </c>
      <c r="AW197" s="18">
        <v>0</v>
      </c>
      <c r="AX197" s="18">
        <v>0</v>
      </c>
      <c r="AY197" s="18">
        <v>0</v>
      </c>
      <c r="AZ197" s="18">
        <v>0</v>
      </c>
      <c r="BA197" s="18">
        <v>0</v>
      </c>
      <c r="BB197" s="18">
        <v>0</v>
      </c>
      <c r="BC197" s="18">
        <v>0</v>
      </c>
      <c r="BD197" s="18">
        <v>0</v>
      </c>
      <c r="BE197" s="18">
        <v>2</v>
      </c>
      <c r="BF197" s="18">
        <v>0</v>
      </c>
      <c r="BG197" s="18">
        <v>0</v>
      </c>
      <c r="BH197" s="18">
        <v>0</v>
      </c>
      <c r="BI197" s="18">
        <v>0</v>
      </c>
      <c r="BJ197" s="18">
        <v>0</v>
      </c>
      <c r="BK197" s="18">
        <v>0</v>
      </c>
      <c r="BL197" s="18">
        <v>0</v>
      </c>
      <c r="BM197" s="18">
        <v>0</v>
      </c>
      <c r="BN197" s="18">
        <v>0</v>
      </c>
      <c r="BO197" s="18">
        <v>0</v>
      </c>
      <c r="BP197" s="18">
        <v>0</v>
      </c>
      <c r="BQ197" s="18">
        <v>0</v>
      </c>
      <c r="BR197" s="18">
        <v>0</v>
      </c>
      <c r="BS197" s="18">
        <v>0</v>
      </c>
      <c r="BT197" s="18">
        <v>0</v>
      </c>
      <c r="BU197" s="18">
        <v>0</v>
      </c>
      <c r="BV197" s="18">
        <v>0</v>
      </c>
      <c r="BW197" s="18">
        <v>0</v>
      </c>
      <c r="BX197" s="18">
        <v>0</v>
      </c>
      <c r="BY197" s="18">
        <v>0</v>
      </c>
      <c r="BZ197" s="18">
        <v>0</v>
      </c>
      <c r="CA197" s="16" t="e">
        <f>_xlfn.IFNA(IF(RIGHT(D197,2)="=G",0,INDEX(#REF!,MATCH(E197,#REF!,0))),0)</f>
        <v>#REF!</v>
      </c>
      <c r="CB197" s="16" t="s">
        <v>776</v>
      </c>
      <c r="CC197" s="18">
        <v>0</v>
      </c>
      <c r="CD197" s="18">
        <v>0</v>
      </c>
      <c r="CE197" s="18">
        <v>1.4</v>
      </c>
      <c r="CF197" s="18">
        <v>0.85</v>
      </c>
      <c r="CG197" s="18">
        <v>0.12</v>
      </c>
      <c r="CH197" s="18">
        <v>2</v>
      </c>
      <c r="CI197" s="16" t="s">
        <v>98</v>
      </c>
      <c r="CJ197" s="18">
        <v>0</v>
      </c>
      <c r="CK197" s="20">
        <f t="shared" si="432"/>
        <v>2.7</v>
      </c>
      <c r="CL197" s="20">
        <f t="shared" si="568"/>
        <v>2.7</v>
      </c>
      <c r="CM197" s="18">
        <v>65.819999999999993</v>
      </c>
      <c r="CN197" s="18">
        <v>31.69</v>
      </c>
      <c r="CO197" s="18">
        <v>30.851000000000003</v>
      </c>
      <c r="CP197" s="22">
        <f t="shared" si="433"/>
        <v>31.69</v>
      </c>
      <c r="CQ197" s="22">
        <f t="shared" si="434"/>
        <v>28.99</v>
      </c>
      <c r="CR197" s="22">
        <f t="shared" si="569"/>
        <v>2.7</v>
      </c>
      <c r="CS197" s="22">
        <f t="shared" si="435"/>
        <v>29.09</v>
      </c>
      <c r="CT197" s="22">
        <f t="shared" si="436"/>
        <v>29.29</v>
      </c>
      <c r="CU197" s="18">
        <v>29.29</v>
      </c>
      <c r="CV197" s="22">
        <f t="shared" si="570"/>
        <v>2.1</v>
      </c>
      <c r="CW197" s="22">
        <f t="shared" si="437"/>
        <v>0</v>
      </c>
      <c r="CX197" s="22">
        <f t="shared" si="438"/>
        <v>0</v>
      </c>
      <c r="CY197" s="22">
        <f t="shared" si="439"/>
        <v>31.42</v>
      </c>
      <c r="CZ197" s="22">
        <f t="shared" si="440"/>
        <v>31.57</v>
      </c>
      <c r="DA197" s="18">
        <v>31.69</v>
      </c>
      <c r="DB197" s="20">
        <f t="shared" si="571"/>
        <v>2.7</v>
      </c>
      <c r="DC197" s="20">
        <f t="shared" si="572"/>
        <v>0</v>
      </c>
      <c r="DD197" s="20">
        <f t="shared" si="573"/>
        <v>2.7</v>
      </c>
      <c r="DE197" s="20">
        <f t="shared" si="441"/>
        <v>0.1</v>
      </c>
      <c r="DF197" s="20">
        <f t="shared" si="442"/>
        <v>0.2</v>
      </c>
      <c r="DG197" s="20">
        <f t="shared" si="443"/>
        <v>2.37</v>
      </c>
      <c r="DH197" s="20">
        <f t="shared" si="444"/>
        <v>0</v>
      </c>
      <c r="DI197" s="20">
        <f t="shared" si="445"/>
        <v>0</v>
      </c>
      <c r="DJ197" s="20">
        <f t="shared" si="446"/>
        <v>0</v>
      </c>
      <c r="DK197" s="20">
        <f t="shared" si="574"/>
        <v>2.67</v>
      </c>
      <c r="DL197" s="20">
        <f t="shared" si="575"/>
        <v>0</v>
      </c>
      <c r="DM197" s="20">
        <f t="shared" si="576"/>
        <v>3.0000000000000249E-2</v>
      </c>
      <c r="DN197" s="20">
        <f t="shared" si="577"/>
        <v>0</v>
      </c>
      <c r="DO197" s="18">
        <v>2.54</v>
      </c>
      <c r="DP197" s="18">
        <v>0</v>
      </c>
      <c r="DQ197" s="18">
        <v>1</v>
      </c>
      <c r="DR197" s="18">
        <v>1</v>
      </c>
      <c r="DS197" s="25">
        <f t="shared" si="578"/>
        <v>2.54</v>
      </c>
      <c r="DT197" s="25">
        <f t="shared" si="579"/>
        <v>0</v>
      </c>
      <c r="DU197" s="25">
        <f t="shared" si="580"/>
        <v>6.86</v>
      </c>
      <c r="DV197" s="25">
        <f t="shared" si="581"/>
        <v>0</v>
      </c>
      <c r="DW197" s="25">
        <f t="shared" si="582"/>
        <v>6.86</v>
      </c>
      <c r="DX197" s="25">
        <f t="shared" si="583"/>
        <v>13.99</v>
      </c>
      <c r="DY197" s="25">
        <f t="shared" si="584"/>
        <v>0</v>
      </c>
      <c r="DZ197" s="25">
        <f t="shared" si="585"/>
        <v>13.99</v>
      </c>
      <c r="EA197" s="25">
        <f t="shared" si="586"/>
        <v>8.81</v>
      </c>
      <c r="EB197" s="25">
        <f t="shared" si="587"/>
        <v>0</v>
      </c>
      <c r="EC197" s="25">
        <f t="shared" si="588"/>
        <v>8.81</v>
      </c>
      <c r="ED197" s="25">
        <f t="shared" si="589"/>
        <v>5.18</v>
      </c>
      <c r="EE197" s="25">
        <f t="shared" si="589"/>
        <v>0</v>
      </c>
      <c r="EF197" s="25">
        <f t="shared" si="590"/>
        <v>5.18</v>
      </c>
      <c r="EG197" s="25">
        <f t="shared" si="591"/>
        <v>8.81</v>
      </c>
      <c r="EH197" s="25">
        <f t="shared" si="591"/>
        <v>0</v>
      </c>
      <c r="EI197" s="25">
        <f t="shared" si="592"/>
        <v>8.81</v>
      </c>
      <c r="EJ197" s="18">
        <v>578.79</v>
      </c>
      <c r="EK197" s="18">
        <v>540.09</v>
      </c>
      <c r="EL197" s="18" t="s">
        <v>989</v>
      </c>
      <c r="EM197" s="18" t="s">
        <v>990</v>
      </c>
      <c r="EN197" s="16" t="s">
        <v>774</v>
      </c>
      <c r="EO197" s="16" t="s">
        <v>132</v>
      </c>
      <c r="EP197" s="16" t="e">
        <f>IF(OR(EN197="Cống tròn",EN197="Cống hộp",EN197="Ống nhựa"),INDEX(#REF!,MATCH(E197,#REF!,0)),IF(OR(EN197="Rãnh xây",EN197="Rãnh bê tông"),INDEX(#REF!,MATCH(E197,#REF!,0)),0))</f>
        <v>#REF!</v>
      </c>
      <c r="EQ197" s="18">
        <v>37.499999999999929</v>
      </c>
      <c r="ER197" s="18">
        <v>1</v>
      </c>
      <c r="ES197" s="25">
        <f t="shared" si="593"/>
        <v>37</v>
      </c>
      <c r="ET197" s="1" t="e">
        <f>_xlfn.IFNA(IF(EN197="Cống tròn",INDEX(#REF!,MATCH(E197,#REF!,0)),IF(EN197="Cống hộp",INDEX(#REF!,MATCH(E197,#REF!,0)),EU197&amp;" ,"&amp;EV197)),0)</f>
        <v>#REF!</v>
      </c>
      <c r="EU197" s="16" t="s">
        <v>769</v>
      </c>
      <c r="EV197" s="16" t="s">
        <v>775</v>
      </c>
      <c r="EW197" s="16" t="e">
        <f>_xlfn.IFNA(INDEX(#REF!,MATCH(E197,#REF!,0)),0)</f>
        <v>#REF!</v>
      </c>
      <c r="EX197" s="16"/>
      <c r="EY197" s="18">
        <v>0</v>
      </c>
      <c r="EZ197" s="18">
        <v>0</v>
      </c>
      <c r="FA197" s="18">
        <v>0</v>
      </c>
      <c r="FB197" s="19">
        <v>0</v>
      </c>
      <c r="FC197" s="19">
        <v>0</v>
      </c>
      <c r="FD197" s="25">
        <f t="shared" si="447"/>
        <v>0</v>
      </c>
      <c r="FE197" s="25">
        <f t="shared" si="594"/>
        <v>0</v>
      </c>
      <c r="FF197" s="18">
        <v>0.1</v>
      </c>
      <c r="FG197" s="18">
        <v>2</v>
      </c>
      <c r="FH197" s="18">
        <v>1</v>
      </c>
      <c r="FI197" s="25">
        <f t="shared" si="595"/>
        <v>1.2</v>
      </c>
      <c r="FJ197" s="18">
        <v>0</v>
      </c>
      <c r="FK197" s="18">
        <v>0</v>
      </c>
      <c r="FL197" s="18">
        <v>0.2</v>
      </c>
      <c r="FM197" s="18">
        <v>1.4</v>
      </c>
      <c r="FN197" s="18">
        <v>0</v>
      </c>
      <c r="FO197" s="25">
        <f t="shared" si="596"/>
        <v>1.4</v>
      </c>
      <c r="FP197" s="18">
        <v>1.4999999999999999E-2</v>
      </c>
      <c r="FQ197" s="18">
        <v>1</v>
      </c>
      <c r="FR197" s="25">
        <f t="shared" si="448"/>
        <v>36</v>
      </c>
      <c r="FS197" s="25">
        <f t="shared" si="449"/>
        <v>0.52500000000000002</v>
      </c>
      <c r="FT197" s="25">
        <f t="shared" si="450"/>
        <v>36.524999999999999</v>
      </c>
      <c r="FU197" s="25">
        <f t="shared" si="451"/>
        <v>-0.97499999999993037</v>
      </c>
      <c r="FV197" s="25" t="str">
        <f t="shared" si="597"/>
        <v>Thêm 01</v>
      </c>
      <c r="FW197" s="25">
        <f t="shared" si="598"/>
        <v>0.04</v>
      </c>
      <c r="FX197" s="16"/>
      <c r="FY197" s="16"/>
      <c r="FZ197" s="16"/>
      <c r="GA197" s="16"/>
      <c r="GB197" s="19">
        <v>0</v>
      </c>
      <c r="GC197" s="19">
        <v>0</v>
      </c>
      <c r="GD197" s="19">
        <v>0</v>
      </c>
      <c r="GE197" s="19">
        <v>0</v>
      </c>
      <c r="GF197" s="19">
        <v>0</v>
      </c>
      <c r="GG197" s="19">
        <v>0</v>
      </c>
      <c r="GH197" s="19">
        <v>0</v>
      </c>
      <c r="GI197" s="19">
        <v>0</v>
      </c>
      <c r="GJ197" s="19">
        <v>0</v>
      </c>
      <c r="GK197" s="19">
        <v>0</v>
      </c>
      <c r="GL197" s="25">
        <f t="shared" si="452"/>
        <v>0</v>
      </c>
      <c r="GM197" s="25">
        <f t="shared" si="599"/>
        <v>0</v>
      </c>
      <c r="GN197" s="19">
        <v>0</v>
      </c>
      <c r="GO197" s="19">
        <v>0</v>
      </c>
      <c r="GP197" s="19">
        <v>0</v>
      </c>
      <c r="GQ197" s="19">
        <v>0</v>
      </c>
      <c r="GR197" s="1" t="e">
        <f>_xlfn.IFNA(INDEX(#REF!,MATCH(E197,#REF!,0)),0)</f>
        <v>#REF!</v>
      </c>
      <c r="GS197" s="16"/>
      <c r="GT197" s="18">
        <v>0</v>
      </c>
      <c r="GU197" s="18">
        <v>0</v>
      </c>
      <c r="GV197" s="18">
        <v>0</v>
      </c>
      <c r="GW197" s="18">
        <v>0</v>
      </c>
      <c r="GX197" s="25">
        <f t="shared" si="453"/>
        <v>0</v>
      </c>
      <c r="GY197" s="25">
        <f t="shared" si="454"/>
        <v>0</v>
      </c>
      <c r="GZ197" s="25">
        <f t="shared" si="600"/>
        <v>0</v>
      </c>
      <c r="HA197" s="1" t="e" cm="1">
        <f t="array" ref="HA197">INDEX(#REF!,MATCH(EJ197&amp;EK197&amp;HD197&amp;HE197&amp;HF197,#REF!&amp;#REF!&amp;#REF!&amp;#REF!&amp;#REF!,0))</f>
        <v>#REF!</v>
      </c>
      <c r="HB197" s="16"/>
      <c r="HC197" s="25">
        <f t="shared" si="601"/>
        <v>0</v>
      </c>
      <c r="HD197" s="18">
        <v>0</v>
      </c>
      <c r="HE197" s="18">
        <v>0</v>
      </c>
      <c r="HF197" s="18">
        <v>0</v>
      </c>
      <c r="HG197" s="1" t="e" cm="1">
        <f t="array" ref="HG197">INDEX(#REF!,MATCH(EJ197&amp;EK197&amp;HJ197&amp;HK197&amp;HL197,#REF!&amp;#REF!&amp;#REF!&amp;#REF!&amp;#REF!,0))</f>
        <v>#REF!</v>
      </c>
      <c r="HH197" s="16"/>
      <c r="HI197" s="25">
        <f t="shared" si="602"/>
        <v>0</v>
      </c>
      <c r="HJ197" s="25">
        <f t="shared" si="603"/>
        <v>0</v>
      </c>
      <c r="HK197" s="19">
        <v>0</v>
      </c>
      <c r="HL197" s="19">
        <v>0</v>
      </c>
      <c r="HM197" s="18">
        <v>0.01</v>
      </c>
      <c r="HN197" s="18">
        <v>1</v>
      </c>
      <c r="HO197" s="25">
        <f t="shared" si="604"/>
        <v>0</v>
      </c>
      <c r="HP197" s="25">
        <f t="shared" si="605"/>
        <v>0</v>
      </c>
      <c r="HQ197" s="25">
        <f t="shared" si="606"/>
        <v>0</v>
      </c>
      <c r="HR197" s="25">
        <f t="shared" si="607"/>
        <v>0</v>
      </c>
      <c r="HS197" s="25">
        <f t="shared" si="608"/>
        <v>0</v>
      </c>
      <c r="HT197" s="19">
        <v>0</v>
      </c>
      <c r="HU197" s="19">
        <v>0</v>
      </c>
      <c r="HV197" s="19">
        <v>0</v>
      </c>
      <c r="HW197" s="25">
        <f t="shared" si="609"/>
        <v>0</v>
      </c>
      <c r="HX197" s="19">
        <v>0</v>
      </c>
      <c r="HY197" s="19">
        <v>0</v>
      </c>
      <c r="HZ197" s="18">
        <v>31.69</v>
      </c>
      <c r="IA197" s="20">
        <f>ROUND(IF(EN197="Cống tròn",IF(EN197="Cống tròn",IF(EU197="Không có móng",IQ197-FF197,IF(EU197="Đế",IP197-FN197,IF(OR(EU197="Móng bê tông",EU197="Móng bê tông kết hợp đế"),II197-FJ197,0))),0),IF(EN197="Cống hộp",IF(AND(EN197="Cống hộp",EU197="Không có móng"),IQ197-GF197,IF(AND(EN197="Cống hộp",EU197="Móng bê tông"),IJ197-GB197,0)),IF(OR(EN197="Rãnh xây",EN197="Rãnh bê tông"),IF(OR(EN197="Rãnh xây",EN197="Rãnh bê tông"),IK197-GB197,0),IF(EN197="Ống nhựa",IF(AND(EN197="Ống nhựa",EU197="Không đắp cát"),IQ197-HT197,IF(AND(EN197="Ống nhựa",EU197="Đắp cát"),IH197-HX197,0)),IF(EN197="Rãnh thang",IF(EN197="Rãnh thang",IF(EU197="Móng bê tông",#REF!-#REF!,IQ197),0),0))))),2)</f>
        <v>29.29</v>
      </c>
      <c r="IB197" s="20">
        <f t="shared" si="610"/>
        <v>2.4000000000000021</v>
      </c>
      <c r="IC197" s="20">
        <f t="shared" si="455"/>
        <v>29.29</v>
      </c>
      <c r="ID197" s="20">
        <f t="shared" si="456"/>
        <v>0</v>
      </c>
      <c r="IE197" s="20">
        <f t="shared" si="457"/>
        <v>0</v>
      </c>
      <c r="IF197" s="20">
        <f t="shared" si="458"/>
        <v>0</v>
      </c>
      <c r="IG197" s="20">
        <f>IF(EN197="Rãnh thang",IF(AND(EN197="Rãnh thang",EU197="Móng bê tông"),IQ197-#REF!,0),IF(EN197="Ống nhựa",IF(AND(EN197="Ống nhựa",EU197="Đắp cát"),IQ197-HT197,0),IF(EN197="Cống tròn",IF(EN197="Cống tròn",IF(OR(EU197="Móng bê tông",EU197="Móng bê tông kết hợp đế"),IM197-FL197,0),0),IF(EN197="Cống hộp",IF(AND(EN197="Cống hộp",EU197="Móng bê tông"),IN197-GD197,0),IF(OR(EN197="Rãnh xây",EN197="Rãnh bê tông"),IF(AND(EN197="Rãnh xây",EU197="Móng bê tông"),IO197-GD197,IF(AND(EN197="Rãnh bê tông",EU197="Móng bê tông"),IO197-GD197,0)),0)))))</f>
        <v>29.29</v>
      </c>
      <c r="IH197" s="20">
        <f t="shared" si="459"/>
        <v>0</v>
      </c>
      <c r="II197" s="20">
        <f t="shared" si="460"/>
        <v>29.29</v>
      </c>
      <c r="IJ197" s="20">
        <f t="shared" si="461"/>
        <v>0</v>
      </c>
      <c r="IK197" s="20">
        <f t="shared" si="462"/>
        <v>0</v>
      </c>
      <c r="IL197" s="20">
        <f t="shared" si="463"/>
        <v>29.49</v>
      </c>
      <c r="IM197" s="20">
        <f t="shared" si="464"/>
        <v>29.49</v>
      </c>
      <c r="IN197" s="20">
        <f t="shared" si="465"/>
        <v>0</v>
      </c>
      <c r="IO197" s="20">
        <f t="shared" si="466"/>
        <v>0</v>
      </c>
      <c r="IP197" s="20">
        <f t="shared" si="467"/>
        <v>0</v>
      </c>
      <c r="IQ197" s="18">
        <v>29.59</v>
      </c>
      <c r="IR197" s="25">
        <f t="shared" si="611"/>
        <v>0</v>
      </c>
      <c r="IS197" s="25">
        <f t="shared" si="468"/>
        <v>0</v>
      </c>
      <c r="IT197" s="25">
        <f t="shared" si="469"/>
        <v>0</v>
      </c>
      <c r="IU197" s="25">
        <f>ROUND(IF(EN197="Cống tròn",IF(EN197="Cống tròn",IV197+FF197,0),IF(EN197="Cống hộp",IF(EN197="Cống hộp",IV197+GP197,0),IF(OR(EN197="Rãnh xây",EN197="Rãnh bê tông"),IF(OR(EN197="Rãnh xây",EN197="Rãnh bê tông"),IV197+GP197,0),IF(EN197="ống nhựa",IF(EN197="Ống nhựa",IV197+HT197,0),IF(EN197="Rãnh thang",IF(EN197="Rãnh thang",IQ197+#REF!,0),0))))),2)</f>
        <v>29.25</v>
      </c>
      <c r="IV197" s="18">
        <v>29.15</v>
      </c>
      <c r="IW197" s="25">
        <f t="shared" si="470"/>
        <v>29.25</v>
      </c>
      <c r="IX197" s="25">
        <f t="shared" si="471"/>
        <v>0</v>
      </c>
      <c r="IY197" s="25">
        <f t="shared" si="472"/>
        <v>0</v>
      </c>
      <c r="IZ197" s="25">
        <f t="shared" si="473"/>
        <v>0</v>
      </c>
      <c r="JA197" s="25">
        <f t="shared" si="474"/>
        <v>0</v>
      </c>
      <c r="JB197" s="18">
        <v>30.25</v>
      </c>
      <c r="JC197" s="20">
        <f>ROUND(IF(EN197="Cống tròn",IF(EN197="Cống tròn",IF(EU197="Không có móng",JS197-FF197,IF(EU197="Đế",JR197-FN197,IF(OR(EU197="Móng bê tông",EU197="Móng bê tông kết hợp đế"),JK197-FJ197,0))),0),IF(EN197="Cống hộp",IF(AND(EN197="Cống hộp",EU197="Không có móng"),JS197-GF197,IF(AND(EN197="Cống hộp",EU197="Móng bê tông"),JL197-GB197,0)),IF(OR(EN197="Rãnh xây",EN197="Rãnh bê tông"),IF(OR(EN197="Rãnh xây",EN197="Rãnh bê tông"),JM197-GB197,0),IF(EN197="Ống nhựa",IF(AND(EN197="Ống nhựa",EU197="Không đắp cát"),JS197-HT197,IF(AND(EN197="Ống nhựa",EU197="Đắp cát"),JJ197-HX197,0)),IF(EN197="Rãnh thang",IF(EN197="Rãnh thang",IF(EU197="Móng bê tông",#REF!-#REF!,JS197),0),0))))),2)</f>
        <v>27.85</v>
      </c>
      <c r="JD197" s="20">
        <f t="shared" si="612"/>
        <v>2.3999999999999986</v>
      </c>
      <c r="JE197" s="20">
        <f t="shared" si="475"/>
        <v>27.849999999999998</v>
      </c>
      <c r="JF197" s="20">
        <f t="shared" si="476"/>
        <v>0</v>
      </c>
      <c r="JG197" s="20">
        <f t="shared" si="477"/>
        <v>0</v>
      </c>
      <c r="JH197" s="20">
        <f t="shared" si="478"/>
        <v>0</v>
      </c>
      <c r="JI197" s="20">
        <f>IF(EN197="Rãnh thang",IF(AND(EN197="Rãnh thang",EU197="Móng bê tông"),JS197-#REF!,0),IF(EN197="Ống nhựa",IF(AND(EN197="Ống nhựa",EU197="Đắp cát"),JS197-HT197,0),IF(EN197="Cống tròn",IF(EN197="Cống tròn",IF(OR(EU197="Móng bê tông",EU197="Móng bê tông kết hợp đế"),JO197-FL197,0),0),IF(EN197="Cống hộp",IF(AND(EN197="Cống hộp",EU197="Móng bê tông"),JP197-GD197,0),IF(OR(EN197="Rãnh xây",EN197="Rãnh bê tông"),IF(AND(EN197="Rãnh xây",EU197="Móng bê tông"),JQ197-GD197,IF(AND(EN197="Rãnh bê tông",EU197="Móng bê tông"),JQ197-GD197,0)),0)))))</f>
        <v>27.849999999999998</v>
      </c>
      <c r="JJ197" s="20">
        <f t="shared" si="479"/>
        <v>0</v>
      </c>
      <c r="JK197" s="20">
        <f t="shared" si="480"/>
        <v>27.849999999999998</v>
      </c>
      <c r="JL197" s="20">
        <f t="shared" si="481"/>
        <v>0</v>
      </c>
      <c r="JM197" s="20">
        <f t="shared" si="482"/>
        <v>0</v>
      </c>
      <c r="JN197" s="20">
        <f t="shared" si="483"/>
        <v>28.049999999999997</v>
      </c>
      <c r="JO197" s="20">
        <f t="shared" si="484"/>
        <v>28.049999999999997</v>
      </c>
      <c r="JP197" s="20">
        <f t="shared" si="485"/>
        <v>0</v>
      </c>
      <c r="JQ197" s="20">
        <f t="shared" si="486"/>
        <v>0</v>
      </c>
      <c r="JR197" s="20">
        <f t="shared" si="487"/>
        <v>0</v>
      </c>
      <c r="JS197" s="26">
        <v>28.15</v>
      </c>
      <c r="JT197" s="25">
        <f t="shared" si="613"/>
        <v>0</v>
      </c>
      <c r="JU197" s="25">
        <f t="shared" si="488"/>
        <v>0</v>
      </c>
      <c r="JV197" s="25">
        <f t="shared" si="489"/>
        <v>0</v>
      </c>
      <c r="JW197" s="25">
        <f>ROUND(IF(EN197="Cống tròn",IF(EN197="Cống tròn",JX197+FF197,0),IF(EN197="Cống hộp",IF(EN197="Cống hộp",JX197+GP197,0),IF(OR(EN197="Rãnh xây",EN197="Rãnh bê tông"),IF(OR(EN197="Rãnh xây",EN197="Rãnh bê tông"),JX197+GP197,0),IF(EN197="ống nhựa",IF(EN197="Ống nhựa",JX197+HT197,0),IF(EN197="Rãnh thang",IF(EN197="Rãnh thang",JS197+#REF!,0),0))))),2)</f>
        <v>29.25</v>
      </c>
      <c r="JX197" s="27">
        <v>29.15</v>
      </c>
      <c r="JY197" s="25">
        <f t="shared" si="490"/>
        <v>29.25</v>
      </c>
      <c r="JZ197" s="25">
        <f t="shared" si="491"/>
        <v>0</v>
      </c>
      <c r="KA197" s="25">
        <f t="shared" si="492"/>
        <v>0</v>
      </c>
      <c r="KB197" s="25">
        <f t="shared" si="493"/>
        <v>0</v>
      </c>
      <c r="KC197" s="25">
        <f t="shared" si="494"/>
        <v>0</v>
      </c>
      <c r="KD197" s="28" t="s">
        <v>98</v>
      </c>
      <c r="KE197" s="27">
        <v>0</v>
      </c>
      <c r="KF197" s="25">
        <f t="shared" si="495"/>
        <v>2.4000000000000021</v>
      </c>
      <c r="KG197" s="25">
        <f t="shared" si="614"/>
        <v>2.4000000000000021</v>
      </c>
      <c r="KH197" s="27">
        <v>0</v>
      </c>
      <c r="KI197" s="25">
        <f t="shared" si="496"/>
        <v>2.3999999999999986</v>
      </c>
      <c r="KJ197" s="25">
        <f t="shared" si="615"/>
        <v>2.3999999999999986</v>
      </c>
      <c r="KK197" s="25">
        <f t="shared" si="497"/>
        <v>0</v>
      </c>
      <c r="KL197" s="25">
        <f t="shared" si="498"/>
        <v>0</v>
      </c>
      <c r="KM197" s="25">
        <f t="shared" si="616"/>
        <v>0</v>
      </c>
      <c r="KN197" s="25">
        <f t="shared" si="499"/>
        <v>0</v>
      </c>
      <c r="KO197" s="25">
        <f t="shared" si="500"/>
        <v>0</v>
      </c>
      <c r="KP197" s="25">
        <f t="shared" si="617"/>
        <v>0</v>
      </c>
      <c r="KQ197" s="25">
        <f t="shared" si="501"/>
        <v>0.2</v>
      </c>
      <c r="KR197" s="25">
        <f t="shared" si="502"/>
        <v>0.2</v>
      </c>
      <c r="KS197" s="25">
        <f t="shared" si="618"/>
        <v>0.2</v>
      </c>
      <c r="KT197" s="25">
        <f t="shared" si="503"/>
        <v>0</v>
      </c>
      <c r="KU197" s="25">
        <f t="shared" si="504"/>
        <v>0</v>
      </c>
      <c r="KV197" s="25">
        <f t="shared" si="619"/>
        <v>0</v>
      </c>
      <c r="KW197" s="25">
        <f t="shared" si="505"/>
        <v>0</v>
      </c>
      <c r="KX197" s="25">
        <f t="shared" si="506"/>
        <v>0</v>
      </c>
      <c r="KY197" s="25">
        <f t="shared" si="620"/>
        <v>0</v>
      </c>
      <c r="KZ197" s="25">
        <f t="shared" si="507"/>
        <v>0</v>
      </c>
      <c r="LA197" s="25">
        <f t="shared" si="508"/>
        <v>0</v>
      </c>
      <c r="LB197" s="25">
        <f t="shared" si="621"/>
        <v>0</v>
      </c>
      <c r="LC197" s="25">
        <f t="shared" si="509"/>
        <v>1.4</v>
      </c>
      <c r="LD197" s="25">
        <f t="shared" si="510"/>
        <v>1.4</v>
      </c>
      <c r="LE197" s="25">
        <f t="shared" si="622"/>
        <v>1.4</v>
      </c>
      <c r="LF197" s="25">
        <f t="shared" si="511"/>
        <v>0</v>
      </c>
      <c r="LG197" s="25">
        <f t="shared" si="512"/>
        <v>0</v>
      </c>
      <c r="LH197" s="25">
        <f t="shared" si="623"/>
        <v>0</v>
      </c>
      <c r="LI197" s="25">
        <f t="shared" si="513"/>
        <v>0</v>
      </c>
      <c r="LJ197" s="25">
        <f t="shared" si="514"/>
        <v>0</v>
      </c>
      <c r="LK197" s="25">
        <f t="shared" si="624"/>
        <v>0</v>
      </c>
      <c r="LL197" s="25">
        <f t="shared" si="515"/>
        <v>0</v>
      </c>
      <c r="LM197" s="25">
        <f t="shared" si="516"/>
        <v>0</v>
      </c>
      <c r="LN197" s="25">
        <f t="shared" si="625"/>
        <v>0</v>
      </c>
      <c r="LO197" s="25">
        <f t="shared" si="517"/>
        <v>0</v>
      </c>
      <c r="LP197" s="25">
        <f t="shared" si="518"/>
        <v>0</v>
      </c>
      <c r="LQ197" s="25">
        <f t="shared" si="626"/>
        <v>0</v>
      </c>
      <c r="LR197" s="25">
        <f t="shared" si="519"/>
        <v>0</v>
      </c>
      <c r="LS197" s="25">
        <f t="shared" si="520"/>
        <v>0</v>
      </c>
      <c r="LT197" s="25">
        <f t="shared" si="627"/>
        <v>0</v>
      </c>
      <c r="LU197" s="25">
        <f t="shared" si="521"/>
        <v>0</v>
      </c>
      <c r="LV197" s="25">
        <f t="shared" si="522"/>
        <v>0</v>
      </c>
      <c r="LW197" s="25">
        <f t="shared" si="628"/>
        <v>0</v>
      </c>
      <c r="LX197" s="25">
        <f t="shared" si="523"/>
        <v>0</v>
      </c>
      <c r="LY197" s="25">
        <f t="shared" si="524"/>
        <v>0</v>
      </c>
      <c r="LZ197" s="25">
        <f t="shared" si="629"/>
        <v>0</v>
      </c>
      <c r="MA197" s="25">
        <f t="shared" si="525"/>
        <v>0</v>
      </c>
      <c r="MB197" s="25">
        <f t="shared" si="526"/>
        <v>0</v>
      </c>
      <c r="MC197" s="25">
        <f t="shared" si="630"/>
        <v>0</v>
      </c>
      <c r="MD197" s="25">
        <f t="shared" si="527"/>
        <v>0</v>
      </c>
      <c r="ME197" s="25">
        <f t="shared" si="528"/>
        <v>0</v>
      </c>
      <c r="MF197" s="25">
        <f t="shared" si="631"/>
        <v>0</v>
      </c>
      <c r="MG197" s="25">
        <f t="shared" si="529"/>
        <v>0</v>
      </c>
      <c r="MH197" s="25">
        <f t="shared" si="530"/>
        <v>0</v>
      </c>
      <c r="MI197" s="25">
        <f t="shared" si="632"/>
        <v>0</v>
      </c>
      <c r="MJ197" s="25">
        <f t="shared" si="531"/>
        <v>0</v>
      </c>
      <c r="MK197" s="25">
        <f t="shared" si="532"/>
        <v>0</v>
      </c>
      <c r="ML197" s="25">
        <f t="shared" si="633"/>
        <v>0</v>
      </c>
      <c r="MM197" s="25">
        <f t="shared" si="533"/>
        <v>0</v>
      </c>
      <c r="MN197" s="25">
        <f t="shared" si="534"/>
        <v>0</v>
      </c>
      <c r="MO197" s="25">
        <f t="shared" si="634"/>
        <v>0</v>
      </c>
      <c r="MP197" s="25">
        <f t="shared" si="535"/>
        <v>0</v>
      </c>
      <c r="MQ197" s="25">
        <f t="shared" si="536"/>
        <v>0</v>
      </c>
      <c r="MR197" s="25">
        <f t="shared" si="635"/>
        <v>0</v>
      </c>
      <c r="MS197" s="29">
        <v>1.4</v>
      </c>
      <c r="MT197" s="29">
        <v>0</v>
      </c>
      <c r="MU197" s="29">
        <v>1</v>
      </c>
      <c r="MV197" s="29">
        <v>1</v>
      </c>
      <c r="MW197" s="25">
        <f t="shared" si="537"/>
        <v>1.4</v>
      </c>
      <c r="MX197" s="25">
        <f t="shared" si="538"/>
        <v>3.36</v>
      </c>
      <c r="MY197" s="25">
        <f t="shared" si="539"/>
        <v>0</v>
      </c>
      <c r="MZ197" s="25">
        <f t="shared" si="540"/>
        <v>0</v>
      </c>
      <c r="NA197" s="25">
        <f t="shared" si="541"/>
        <v>1.4</v>
      </c>
      <c r="NB197" s="25">
        <f t="shared" si="542"/>
        <v>3.36</v>
      </c>
      <c r="NC197" s="25">
        <f t="shared" si="543"/>
        <v>0</v>
      </c>
      <c r="ND197" s="25">
        <f t="shared" si="544"/>
        <v>0</v>
      </c>
      <c r="NE197" s="25">
        <f t="shared" si="636"/>
        <v>1.4</v>
      </c>
      <c r="NF197" s="25">
        <f t="shared" si="636"/>
        <v>3.36</v>
      </c>
      <c r="NG197" s="25">
        <f t="shared" si="636"/>
        <v>0</v>
      </c>
      <c r="NH197" s="25">
        <f t="shared" si="545"/>
        <v>0</v>
      </c>
      <c r="NI197" s="25">
        <f t="shared" si="546"/>
        <v>126</v>
      </c>
      <c r="NJ197" s="25">
        <f t="shared" si="547"/>
        <v>0</v>
      </c>
      <c r="NK197" s="25">
        <f t="shared" si="548"/>
        <v>126</v>
      </c>
      <c r="NL197" s="25">
        <f t="shared" si="549"/>
        <v>68.2</v>
      </c>
      <c r="NM197" s="25">
        <f t="shared" si="550"/>
        <v>0</v>
      </c>
      <c r="NN197" s="25">
        <f t="shared" si="637"/>
        <v>68.2</v>
      </c>
      <c r="NO197" s="25">
        <f t="shared" si="551"/>
        <v>0</v>
      </c>
      <c r="NP197" s="25">
        <f t="shared" si="552"/>
        <v>0</v>
      </c>
      <c r="NQ197" s="25">
        <f t="shared" si="638"/>
        <v>0</v>
      </c>
      <c r="NR197" s="25">
        <f t="shared" si="553"/>
        <v>0</v>
      </c>
      <c r="NS197" s="25">
        <f t="shared" si="554"/>
        <v>0</v>
      </c>
      <c r="NT197" s="25">
        <f t="shared" si="639"/>
        <v>0</v>
      </c>
      <c r="NU197" s="25">
        <f t="shared" si="555"/>
        <v>0</v>
      </c>
      <c r="NV197" s="25">
        <f t="shared" si="556"/>
        <v>0</v>
      </c>
      <c r="NW197" s="25">
        <f t="shared" si="640"/>
        <v>0</v>
      </c>
      <c r="NX197" s="25">
        <f t="shared" si="641"/>
        <v>68.2</v>
      </c>
      <c r="NY197" s="25">
        <f t="shared" si="641"/>
        <v>0</v>
      </c>
      <c r="NZ197" s="25">
        <f t="shared" si="642"/>
        <v>68.2</v>
      </c>
      <c r="OA197" s="25">
        <f t="shared" si="643"/>
        <v>57.8</v>
      </c>
      <c r="OB197" s="25">
        <f t="shared" si="643"/>
        <v>0</v>
      </c>
      <c r="OC197" s="25">
        <f t="shared" si="644"/>
        <v>57.8</v>
      </c>
      <c r="OD197" s="25">
        <f t="shared" si="645"/>
        <v>68.2</v>
      </c>
      <c r="OE197" s="25">
        <f t="shared" si="645"/>
        <v>0</v>
      </c>
      <c r="OF197" s="25">
        <f t="shared" si="645"/>
        <v>68.2</v>
      </c>
      <c r="OG197" s="25">
        <f t="shared" si="557"/>
        <v>0</v>
      </c>
      <c r="OH197" s="25">
        <f t="shared" si="558"/>
        <v>0</v>
      </c>
      <c r="OI197" s="25">
        <f t="shared" si="559"/>
        <v>0</v>
      </c>
      <c r="OJ197" s="25">
        <f t="shared" si="560"/>
        <v>0</v>
      </c>
      <c r="OK197" s="25">
        <f t="shared" si="561"/>
        <v>0</v>
      </c>
      <c r="OL197" s="25">
        <f t="shared" si="562"/>
        <v>0</v>
      </c>
      <c r="OM197" s="25">
        <f t="shared" si="646"/>
        <v>0</v>
      </c>
      <c r="ON197" s="25">
        <f t="shared" si="646"/>
        <v>0</v>
      </c>
      <c r="OO197" s="25">
        <f t="shared" si="646"/>
        <v>0</v>
      </c>
      <c r="OP197" s="25">
        <f t="shared" si="563"/>
        <v>0</v>
      </c>
      <c r="OQ197" s="25">
        <f t="shared" si="564"/>
        <v>0</v>
      </c>
      <c r="OR197" s="25">
        <f t="shared" si="647"/>
        <v>0</v>
      </c>
      <c r="OS197" s="19">
        <v>536398.56000000006</v>
      </c>
      <c r="OT197" s="19">
        <v>2370340.09</v>
      </c>
    </row>
    <row r="198" spans="1:410" ht="33" customHeight="1" x14ac:dyDescent="0.25">
      <c r="A198" s="18"/>
      <c r="B198" s="18" t="s">
        <v>939</v>
      </c>
      <c r="C198" s="18">
        <v>540.09</v>
      </c>
      <c r="D198" s="16" t="e">
        <f>_xlfn.IFNA(INDEX(#REF!,MATCH(E198,#REF!,0)),0)</f>
        <v>#REF!</v>
      </c>
      <c r="E198" s="18" t="s">
        <v>990</v>
      </c>
      <c r="F198" s="16" t="s">
        <v>765</v>
      </c>
      <c r="G198" s="16" t="s">
        <v>766</v>
      </c>
      <c r="H198" s="16" t="s">
        <v>767</v>
      </c>
      <c r="I198" s="16" t="s">
        <v>768</v>
      </c>
      <c r="J198" s="16" t="s">
        <v>769</v>
      </c>
      <c r="K198" s="16" t="s">
        <v>770</v>
      </c>
      <c r="L198" s="16" t="s">
        <v>771</v>
      </c>
      <c r="M198" s="18">
        <v>1.64</v>
      </c>
      <c r="N198" s="18">
        <v>1.94</v>
      </c>
      <c r="O198" s="18">
        <v>2.04</v>
      </c>
      <c r="P198" s="18">
        <v>2.34</v>
      </c>
      <c r="Q198" s="18">
        <v>0.1</v>
      </c>
      <c r="R198" s="18">
        <v>1.8399999999999999</v>
      </c>
      <c r="S198" s="18">
        <v>2.14</v>
      </c>
      <c r="T198" s="18">
        <v>0.2</v>
      </c>
      <c r="U198" s="18">
        <v>0</v>
      </c>
      <c r="V198" s="18">
        <v>0</v>
      </c>
      <c r="W198" s="18">
        <v>0</v>
      </c>
      <c r="X198" s="18">
        <v>1.64</v>
      </c>
      <c r="Y198" s="18">
        <v>1.9</v>
      </c>
      <c r="Z198" s="20">
        <f t="shared" si="565"/>
        <v>2.1</v>
      </c>
      <c r="AA198" s="18">
        <v>0.22</v>
      </c>
      <c r="AB198" s="18">
        <v>0</v>
      </c>
      <c r="AC198" s="18">
        <v>0</v>
      </c>
      <c r="AD198" s="18">
        <v>0</v>
      </c>
      <c r="AE198" s="18">
        <v>0</v>
      </c>
      <c r="AF198" s="18">
        <v>0</v>
      </c>
      <c r="AG198" s="18">
        <v>1.2</v>
      </c>
      <c r="AH198" s="18">
        <v>1.5</v>
      </c>
      <c r="AI198" s="20">
        <f t="shared" si="566"/>
        <v>2.25</v>
      </c>
      <c r="AJ198" s="18">
        <v>0</v>
      </c>
      <c r="AK198" s="18">
        <v>0</v>
      </c>
      <c r="AL198" s="20">
        <f t="shared" si="567"/>
        <v>0</v>
      </c>
      <c r="AM198" s="18">
        <v>1.64</v>
      </c>
      <c r="AN198" s="18">
        <v>1.5</v>
      </c>
      <c r="AO198" s="18">
        <v>0.15</v>
      </c>
      <c r="AP198" s="18">
        <v>0.22</v>
      </c>
      <c r="AQ198" s="18">
        <v>1.64</v>
      </c>
      <c r="AR198" s="18">
        <v>1.72</v>
      </c>
      <c r="AS198" s="18">
        <v>0.12</v>
      </c>
      <c r="AT198" s="18">
        <v>0.11</v>
      </c>
      <c r="AU198" s="18">
        <v>0</v>
      </c>
      <c r="AV198" s="18">
        <v>1</v>
      </c>
      <c r="AW198" s="18">
        <v>0</v>
      </c>
      <c r="AX198" s="18">
        <v>0</v>
      </c>
      <c r="AY198" s="18">
        <v>0</v>
      </c>
      <c r="AZ198" s="18">
        <v>0</v>
      </c>
      <c r="BA198" s="18">
        <v>0</v>
      </c>
      <c r="BB198" s="18">
        <v>0</v>
      </c>
      <c r="BC198" s="18">
        <v>0</v>
      </c>
      <c r="BD198" s="18">
        <v>0</v>
      </c>
      <c r="BE198" s="18">
        <v>2</v>
      </c>
      <c r="BF198" s="18">
        <v>0</v>
      </c>
      <c r="BG198" s="18">
        <v>0</v>
      </c>
      <c r="BH198" s="18">
        <v>0</v>
      </c>
      <c r="BI198" s="18">
        <v>0</v>
      </c>
      <c r="BJ198" s="18">
        <v>0</v>
      </c>
      <c r="BK198" s="18">
        <v>0</v>
      </c>
      <c r="BL198" s="18">
        <v>0</v>
      </c>
      <c r="BM198" s="18">
        <v>0</v>
      </c>
      <c r="BN198" s="18">
        <v>0</v>
      </c>
      <c r="BO198" s="18">
        <v>0</v>
      </c>
      <c r="BP198" s="18">
        <v>0</v>
      </c>
      <c r="BQ198" s="18">
        <v>0</v>
      </c>
      <c r="BR198" s="18">
        <v>0</v>
      </c>
      <c r="BS198" s="18">
        <v>0</v>
      </c>
      <c r="BT198" s="18">
        <v>0</v>
      </c>
      <c r="BU198" s="18">
        <v>0</v>
      </c>
      <c r="BV198" s="18">
        <v>0</v>
      </c>
      <c r="BW198" s="18">
        <v>0</v>
      </c>
      <c r="BX198" s="18">
        <v>0</v>
      </c>
      <c r="BY198" s="18">
        <v>0</v>
      </c>
      <c r="BZ198" s="18">
        <v>0</v>
      </c>
      <c r="CA198" s="16" t="e">
        <f>_xlfn.IFNA(IF(RIGHT(D198,2)="=G",0,INDEX(#REF!,MATCH(E198,#REF!,0))),0)</f>
        <v>#REF!</v>
      </c>
      <c r="CB198" s="16" t="s">
        <v>776</v>
      </c>
      <c r="CC198" s="18">
        <v>0</v>
      </c>
      <c r="CD198" s="18">
        <v>0</v>
      </c>
      <c r="CE198" s="18">
        <v>1.4</v>
      </c>
      <c r="CF198" s="18">
        <v>0.85</v>
      </c>
      <c r="CG198" s="18">
        <v>0.12</v>
      </c>
      <c r="CH198" s="18">
        <v>2</v>
      </c>
      <c r="CI198" s="16" t="s">
        <v>98</v>
      </c>
      <c r="CJ198" s="18">
        <v>0</v>
      </c>
      <c r="CK198" s="20">
        <f t="shared" ref="CK198:CK261" si="648">IF(CI198="",0,IF(CI198="Đào đá",0,CR198-CJ198))</f>
        <v>2.7</v>
      </c>
      <c r="CL198" s="20">
        <f t="shared" si="568"/>
        <v>2.7</v>
      </c>
      <c r="CM198" s="18">
        <v>62.32</v>
      </c>
      <c r="CN198" s="18">
        <v>30.25</v>
      </c>
      <c r="CO198" s="18">
        <v>29.411000000000001</v>
      </c>
      <c r="CP198" s="22">
        <f t="shared" ref="CP198:CP261" si="649">ROUND(IF(CM198&lt;CO198,CO198,IF(CM198&gt;=CN198,CN198,CM198)),2)</f>
        <v>30.25</v>
      </c>
      <c r="CQ198" s="22">
        <f t="shared" ref="CQ198:CQ261" si="650">ROUND(IF(I198="Có móng",CS198-Q198,IF(AND(F198="Lắp đặt",I198="Không có móng"),CU198-W198,CU198)),2)</f>
        <v>27.55</v>
      </c>
      <c r="CR198" s="22">
        <f t="shared" si="569"/>
        <v>2.7</v>
      </c>
      <c r="CS198" s="22">
        <f t="shared" ref="CS198:CS261" si="651">IF(I198="Không có móng",0,CT198-T198)</f>
        <v>27.650000000000002</v>
      </c>
      <c r="CT198" s="22">
        <f t="shared" ref="CT198:CT261" si="652">IF(AND(F198="Lắp đặt",I198="Có móng"),CU198-W198,CU198)</f>
        <v>27.85</v>
      </c>
      <c r="CU198" s="18">
        <v>27.85</v>
      </c>
      <c r="CV198" s="22">
        <f t="shared" si="570"/>
        <v>2.1</v>
      </c>
      <c r="CW198" s="22">
        <f t="shared" ref="CW198:CW261" si="653">ROUND(IF(AF198&gt;0,CU198+AF198,0),2)</f>
        <v>0</v>
      </c>
      <c r="CX198" s="22">
        <f t="shared" ref="CX198:CX261" si="654">ROUND(IF(AF198&gt;0,CW198+AD198,0),2)</f>
        <v>0</v>
      </c>
      <c r="CY198" s="22">
        <f t="shared" ref="CY198:CY261" si="655">ROUND(CZ198-AO198,2)</f>
        <v>29.98</v>
      </c>
      <c r="CZ198" s="22">
        <f t="shared" ref="CZ198:CZ261" si="656">ROUND(DA198-AS198,2)</f>
        <v>30.13</v>
      </c>
      <c r="DA198" s="18">
        <v>30.25</v>
      </c>
      <c r="DB198" s="20">
        <f t="shared" si="571"/>
        <v>2.7</v>
      </c>
      <c r="DC198" s="20">
        <f t="shared" si="572"/>
        <v>0</v>
      </c>
      <c r="DD198" s="20">
        <f t="shared" si="573"/>
        <v>2.7</v>
      </c>
      <c r="DE198" s="20">
        <f t="shared" ref="DE198:DE261" si="657">ROUND(IF(OR(CI198="Đào đất",CI198="Đào đất + đào đá"),IF(CK198&gt;=Q198,Q198,CK198),0),2)</f>
        <v>0.1</v>
      </c>
      <c r="DF198" s="20">
        <f t="shared" ref="DF198:DF261" si="658">ROUND(IF(OR(CI198="Đào đất",CI198="Đào đất + đào đá"),IF(CK198&lt;=Q198,0,IF(CK198&gt;=Q198+T198,T198,CK198-Q198)),0),2)</f>
        <v>0.2</v>
      </c>
      <c r="DG198" s="20">
        <f t="shared" ref="DG198:DG261" si="659">ROUND(IF(OR(CI198="Đào đất",CI198="Đào đất + đào đá"),IF(CK198&lt;=Q198+T198,0,IF(CK198&gt;=Q198+T198+Z198+AD198+AO198+AS198,Z198+AD198+AO198+AS198,CK198-(Q198+T198))),0),2)</f>
        <v>2.37</v>
      </c>
      <c r="DH198" s="20">
        <f t="shared" ref="DH198:DH261" si="660">IF(CI198="Đào đá",IF(CJ198&gt;=Q198,Q198,CJ198),IF(CI198="Đào đất + Đào đá",IF(CL198&gt;=Q198,IF(DE198&lt;Q198,Q198-DE198,0),CJ198),0))</f>
        <v>0</v>
      </c>
      <c r="DI198" s="20">
        <f t="shared" ref="DI198:DI261" si="661">IF(CI198="Đào đá",IF(CJ198&lt;=Q198,0,IF(CJ198&gt;=Q198+T198,T198,CJ198-Q198)),IF(CI198="Đào đất + Đào đá",IF(CL198&gt;=Q198+T198,IF(DF198&lt;T198,T198-DF198,0),CJ198-DH198),0))</f>
        <v>0</v>
      </c>
      <c r="DJ198" s="20">
        <f t="shared" ref="DJ198:DJ261" si="662">IF(CI198="Đào đá",IF(CJ198&lt;=Q198+T198,0,IF(CJ198&gt;=Q198+T198+Z198+AD198+AO198+AS198,Z198+AD198+AO198+AS198,CJ198-(Q198+T198))),IF(CI198="Đào đất + Đào đá",IF(CL198&gt;=Q198+T198+Z198+AD198+AO198+AS198,IF(DG198&lt;Z198+AD198+AO198+AS198,Z198+AD198+AO198+AS198-DG198,0),CJ198-(DH198+DI198)),0))</f>
        <v>0</v>
      </c>
      <c r="DK198" s="20">
        <f t="shared" si="574"/>
        <v>2.67</v>
      </c>
      <c r="DL198" s="20">
        <f t="shared" si="575"/>
        <v>0</v>
      </c>
      <c r="DM198" s="20">
        <f t="shared" si="576"/>
        <v>3.0000000000000249E-2</v>
      </c>
      <c r="DN198" s="20">
        <f t="shared" si="577"/>
        <v>0</v>
      </c>
      <c r="DO198" s="18">
        <v>2.54</v>
      </c>
      <c r="DP198" s="18">
        <v>0</v>
      </c>
      <c r="DQ198" s="18">
        <v>1</v>
      </c>
      <c r="DR198" s="18">
        <v>1</v>
      </c>
      <c r="DS198" s="25">
        <f t="shared" si="578"/>
        <v>2.54</v>
      </c>
      <c r="DT198" s="25">
        <f t="shared" si="579"/>
        <v>0</v>
      </c>
      <c r="DU198" s="25">
        <f t="shared" si="580"/>
        <v>6.86</v>
      </c>
      <c r="DV198" s="25">
        <f t="shared" si="581"/>
        <v>0</v>
      </c>
      <c r="DW198" s="25">
        <f t="shared" si="582"/>
        <v>6.86</v>
      </c>
      <c r="DX198" s="25">
        <f t="shared" si="583"/>
        <v>13.99</v>
      </c>
      <c r="DY198" s="25">
        <f t="shared" si="584"/>
        <v>0</v>
      </c>
      <c r="DZ198" s="25">
        <f t="shared" si="585"/>
        <v>13.99</v>
      </c>
      <c r="EA198" s="25">
        <f t="shared" si="586"/>
        <v>8.81</v>
      </c>
      <c r="EB198" s="25">
        <f t="shared" si="587"/>
        <v>0</v>
      </c>
      <c r="EC198" s="25">
        <f t="shared" si="588"/>
        <v>8.81</v>
      </c>
      <c r="ED198" s="25">
        <f t="shared" si="589"/>
        <v>5.18</v>
      </c>
      <c r="EE198" s="25">
        <f t="shared" si="589"/>
        <v>0</v>
      </c>
      <c r="EF198" s="25">
        <f t="shared" si="590"/>
        <v>5.18</v>
      </c>
      <c r="EG198" s="25">
        <f t="shared" si="591"/>
        <v>8.81</v>
      </c>
      <c r="EH198" s="25">
        <f t="shared" si="591"/>
        <v>0</v>
      </c>
      <c r="EI198" s="25">
        <f t="shared" si="592"/>
        <v>8.81</v>
      </c>
      <c r="EJ198" s="18">
        <v>540.09</v>
      </c>
      <c r="EK198" s="18">
        <v>501.39</v>
      </c>
      <c r="EL198" s="18" t="s">
        <v>990</v>
      </c>
      <c r="EM198" s="18" t="s">
        <v>991</v>
      </c>
      <c r="EN198" s="16" t="s">
        <v>774</v>
      </c>
      <c r="EO198" s="16" t="s">
        <v>132</v>
      </c>
      <c r="EP198" s="16" t="e">
        <f>IF(OR(EN198="Cống tròn",EN198="Cống hộp",EN198="Ống nhựa"),INDEX(#REF!,MATCH(E198,#REF!,0)),IF(OR(EN198="Rãnh xây",EN198="Rãnh bê tông"),INDEX(#REF!,MATCH(E198,#REF!,0)),0))</f>
        <v>#REF!</v>
      </c>
      <c r="EQ198" s="18">
        <v>37.500000000000043</v>
      </c>
      <c r="ER198" s="18">
        <v>1</v>
      </c>
      <c r="ES198" s="25">
        <f t="shared" si="593"/>
        <v>37</v>
      </c>
      <c r="ET198" s="1" t="e">
        <f>_xlfn.IFNA(IF(EN198="Cống tròn",INDEX(#REF!,MATCH(E198,#REF!,0)),IF(EN198="Cống hộp",INDEX(#REF!,MATCH(E198,#REF!,0)),EU198&amp;" ,"&amp;EV198)),0)</f>
        <v>#REF!</v>
      </c>
      <c r="EU198" s="16" t="s">
        <v>769</v>
      </c>
      <c r="EV198" s="16" t="s">
        <v>775</v>
      </c>
      <c r="EW198" s="16" t="e">
        <f>_xlfn.IFNA(INDEX(#REF!,MATCH(E198,#REF!,0)),0)</f>
        <v>#REF!</v>
      </c>
      <c r="EX198" s="16"/>
      <c r="EY198" s="18">
        <v>0</v>
      </c>
      <c r="EZ198" s="18">
        <v>0</v>
      </c>
      <c r="FA198" s="18">
        <v>0</v>
      </c>
      <c r="FB198" s="19">
        <v>0</v>
      </c>
      <c r="FC198" s="19">
        <v>0</v>
      </c>
      <c r="FD198" s="25">
        <f t="shared" ref="FD198:FD261" si="663">FB198*ES198</f>
        <v>0</v>
      </c>
      <c r="FE198" s="25">
        <f t="shared" si="594"/>
        <v>0</v>
      </c>
      <c r="FF198" s="18">
        <v>0.1</v>
      </c>
      <c r="FG198" s="18">
        <v>2</v>
      </c>
      <c r="FH198" s="18">
        <v>1</v>
      </c>
      <c r="FI198" s="25">
        <f t="shared" si="595"/>
        <v>1.2</v>
      </c>
      <c r="FJ198" s="18">
        <v>0</v>
      </c>
      <c r="FK198" s="18">
        <v>0</v>
      </c>
      <c r="FL198" s="18">
        <v>0.2</v>
      </c>
      <c r="FM198" s="18">
        <v>1.4</v>
      </c>
      <c r="FN198" s="18">
        <v>0</v>
      </c>
      <c r="FO198" s="25">
        <f t="shared" si="596"/>
        <v>1.4</v>
      </c>
      <c r="FP198" s="18">
        <v>1.4999999999999999E-2</v>
      </c>
      <c r="FQ198" s="18">
        <v>1</v>
      </c>
      <c r="FR198" s="25">
        <f t="shared" ref="FR198:FR261" si="664">IF(OR(EN198="Cống tròn",EN198="Cống hộp"),INT(EQ198/(ER198+FP198)),0)</f>
        <v>36</v>
      </c>
      <c r="FS198" s="25">
        <f t="shared" ref="FS198:FS261" si="665">IF(OR(EN198="Cống tròn",EN198="Cống hộp"),(FR198-FQ198)*FP198,0)</f>
        <v>0.52500000000000002</v>
      </c>
      <c r="FT198" s="25">
        <f t="shared" ref="FT198:FT261" si="666">IF(OR(EN198="Cống tròn",EN198="Cống hộp"),(FR198*ER198)+FS198,0)</f>
        <v>36.524999999999999</v>
      </c>
      <c r="FU198" s="25">
        <f t="shared" ref="FU198:FU261" si="667">IF(OR(EN198="Cống tròn",EN198="Cống hộp"),FT198-EQ198,0)</f>
        <v>-0.97500000000004405</v>
      </c>
      <c r="FV198" s="25" t="str">
        <f t="shared" si="597"/>
        <v>Thêm 01</v>
      </c>
      <c r="FW198" s="25">
        <f t="shared" si="598"/>
        <v>0.04</v>
      </c>
      <c r="FX198" s="16"/>
      <c r="FY198" s="16"/>
      <c r="FZ198" s="16"/>
      <c r="GA198" s="16"/>
      <c r="GB198" s="19">
        <v>0</v>
      </c>
      <c r="GC198" s="19">
        <v>0</v>
      </c>
      <c r="GD198" s="19">
        <v>0</v>
      </c>
      <c r="GE198" s="19">
        <v>0</v>
      </c>
      <c r="GF198" s="19">
        <v>0</v>
      </c>
      <c r="GG198" s="19">
        <v>0</v>
      </c>
      <c r="GH198" s="19">
        <v>0</v>
      </c>
      <c r="GI198" s="19">
        <v>0</v>
      </c>
      <c r="GJ198" s="19">
        <v>0</v>
      </c>
      <c r="GK198" s="19">
        <v>0</v>
      </c>
      <c r="GL198" s="25">
        <f t="shared" ref="GL198:GL261" si="668">ROUND(IF(OR(EN198="Rãnh xây",EN198="Rãnh bê tông"),(IR198+JT198)/2,0),2)</f>
        <v>0</v>
      </c>
      <c r="GM198" s="25">
        <f t="shared" si="599"/>
        <v>0</v>
      </c>
      <c r="GN198" s="19">
        <v>0</v>
      </c>
      <c r="GO198" s="19">
        <v>0</v>
      </c>
      <c r="GP198" s="19">
        <v>0</v>
      </c>
      <c r="GQ198" s="19">
        <v>0</v>
      </c>
      <c r="GR198" s="1" t="e">
        <f>_xlfn.IFNA(INDEX(#REF!,MATCH(E198,#REF!,0)),0)</f>
        <v>#REF!</v>
      </c>
      <c r="GS198" s="16"/>
      <c r="GT198" s="18">
        <v>0</v>
      </c>
      <c r="GU198" s="18">
        <v>0</v>
      </c>
      <c r="GV198" s="18">
        <v>0</v>
      </c>
      <c r="GW198" s="18">
        <v>0</v>
      </c>
      <c r="GX198" s="25">
        <f t="shared" ref="GX198:GX261" si="669">IF(AND(FZ198="Có",FX198="Tường xây gạch"),IF(FY198="Không mũ mố",GM198,GM198+GN198+GP198),IF(AND(FZ198="Không",FY198="Mũ mố xây gạch"),GP198,0))</f>
        <v>0</v>
      </c>
      <c r="GY198" s="25">
        <f t="shared" ref="GY198:GY261" si="670">IF(AND(GA198="Có",FX198="Tường xây gạch"),IF(FY198="Không mũ mố",GM198,GM198+GN198+GP198),IF(AND(GA198="Không",FY198="Mũ mố xây gạch"),GP198+GQ198,0))</f>
        <v>0</v>
      </c>
      <c r="GZ198" s="25">
        <f t="shared" si="600"/>
        <v>0</v>
      </c>
      <c r="HA198" s="1" t="e" cm="1">
        <f t="array" ref="HA198">INDEX(#REF!,MATCH(EJ198&amp;EK198&amp;HD198&amp;HE198&amp;HF198,#REF!&amp;#REF!&amp;#REF!&amp;#REF!&amp;#REF!,0))</f>
        <v>#REF!</v>
      </c>
      <c r="HB198" s="16"/>
      <c r="HC198" s="25">
        <f t="shared" si="601"/>
        <v>0</v>
      </c>
      <c r="HD198" s="18">
        <v>0</v>
      </c>
      <c r="HE198" s="18">
        <v>0</v>
      </c>
      <c r="HF198" s="18">
        <v>0</v>
      </c>
      <c r="HG198" s="1" t="e" cm="1">
        <f t="array" ref="HG198">INDEX(#REF!,MATCH(EJ198&amp;EK198&amp;HJ198&amp;HK198&amp;HL198,#REF!&amp;#REF!&amp;#REF!&amp;#REF!&amp;#REF!,0))</f>
        <v>#REF!</v>
      </c>
      <c r="HH198" s="16"/>
      <c r="HI198" s="25">
        <f t="shared" si="602"/>
        <v>0</v>
      </c>
      <c r="HJ198" s="25">
        <f t="shared" si="603"/>
        <v>0</v>
      </c>
      <c r="HK198" s="19">
        <v>0</v>
      </c>
      <c r="HL198" s="19">
        <v>0</v>
      </c>
      <c r="HM198" s="18">
        <v>0.01</v>
      </c>
      <c r="HN198" s="18">
        <v>1</v>
      </c>
      <c r="HO198" s="25">
        <f t="shared" si="604"/>
        <v>0</v>
      </c>
      <c r="HP198" s="25">
        <f t="shared" si="605"/>
        <v>0</v>
      </c>
      <c r="HQ198" s="25">
        <f t="shared" si="606"/>
        <v>0</v>
      </c>
      <c r="HR198" s="25">
        <f t="shared" si="607"/>
        <v>0</v>
      </c>
      <c r="HS198" s="25">
        <f t="shared" si="608"/>
        <v>0</v>
      </c>
      <c r="HT198" s="19">
        <v>0</v>
      </c>
      <c r="HU198" s="19">
        <v>0</v>
      </c>
      <c r="HV198" s="19">
        <v>0</v>
      </c>
      <c r="HW198" s="25">
        <f t="shared" si="609"/>
        <v>0</v>
      </c>
      <c r="HX198" s="19">
        <v>0</v>
      </c>
      <c r="HY198" s="19">
        <v>0</v>
      </c>
      <c r="HZ198" s="18">
        <v>30.25</v>
      </c>
      <c r="IA198" s="20">
        <f>ROUND(IF(EN198="Cống tròn",IF(EN198="Cống tròn",IF(EU198="Không có móng",IQ198-FF198,IF(EU198="Đế",IP198-FN198,IF(OR(EU198="Móng bê tông",EU198="Móng bê tông kết hợp đế"),II198-FJ198,0))),0),IF(EN198="Cống hộp",IF(AND(EN198="Cống hộp",EU198="Không có móng"),IQ198-GF198,IF(AND(EN198="Cống hộp",EU198="Móng bê tông"),IJ198-GB198,0)),IF(OR(EN198="Rãnh xây",EN198="Rãnh bê tông"),IF(OR(EN198="Rãnh xây",EN198="Rãnh bê tông"),IK198-GB198,0),IF(EN198="Ống nhựa",IF(AND(EN198="Ống nhựa",EU198="Không đắp cát"),IQ198-HT198,IF(AND(EN198="Ống nhựa",EU198="Đắp cát"),IH198-HX198,0)),IF(EN198="Rãnh thang",IF(EN198="Rãnh thang",IF(EU198="Móng bê tông",#REF!-#REF!,IQ198),0),0))))),2)</f>
        <v>27.85</v>
      </c>
      <c r="IB198" s="20">
        <f t="shared" si="610"/>
        <v>2.3999999999999986</v>
      </c>
      <c r="IC198" s="20">
        <f t="shared" ref="IC198:IC261" si="671">IF(EN198="Cống tròn",IF(EU198="Không có móng",IQ198-FF198,IF(EU198="Đế",IP198-FN198,IF(OR(EU198="Móng bê tông",EU198="Móng bê tông kết hợp đế"),II198-FJ198,0))),0)</f>
        <v>27.849999999999998</v>
      </c>
      <c r="ID198" s="20">
        <f t="shared" ref="ID198:ID261" si="672">IF(AND(EN198="Cống hộp",EU198="Không có móng"),IQ198-GF198,IF(AND(EN198="Cống hộp",EU198="Móng bê tông"),IJ198-GB198,0))</f>
        <v>0</v>
      </c>
      <c r="IE198" s="20">
        <f t="shared" ref="IE198:IE261" si="673">IF(OR(EN198="Rãnh xây",EN198="Rãnh bê tông"),IK198-GB198,0)</f>
        <v>0</v>
      </c>
      <c r="IF198" s="20">
        <f t="shared" ref="IF198:IF261" si="674">IF(AND(EN198="Ống nhựa",EU198="Không đắp cát"),IQ198-HT198,IF(AND(EN198="Ống nhựa",EU198="Đắp cát"),IH198-HX198,0))</f>
        <v>0</v>
      </c>
      <c r="IG198" s="20">
        <f>IF(EN198="Rãnh thang",IF(AND(EN198="Rãnh thang",EU198="Móng bê tông"),IQ198-#REF!,0),IF(EN198="Ống nhựa",IF(AND(EN198="Ống nhựa",EU198="Đắp cát"),IQ198-HT198,0),IF(EN198="Cống tròn",IF(EN198="Cống tròn",IF(OR(EU198="Móng bê tông",EU198="Móng bê tông kết hợp đế"),IM198-FL198,0),0),IF(EN198="Cống hộp",IF(AND(EN198="Cống hộp",EU198="Móng bê tông"),IN198-GD198,0),IF(OR(EN198="Rãnh xây",EN198="Rãnh bê tông"),IF(AND(EN198="Rãnh xây",EU198="Móng bê tông"),IO198-GD198,IF(AND(EN198="Rãnh bê tông",EU198="Móng bê tông"),IO198-GD198,0)),0)))))</f>
        <v>27.849999999999998</v>
      </c>
      <c r="IH198" s="20">
        <f t="shared" ref="IH198:IH261" si="675">IF(AND(EN198="Ống nhựa",EU198="Đắp cát"),IQ198-HT198,0)</f>
        <v>0</v>
      </c>
      <c r="II198" s="20">
        <f t="shared" ref="II198:II261" si="676">IF(EN198="Cống tròn",IF(OR(EU198="Móng bê tông",EU198="Móng bê tông kết hợp đế"),IM198-FL198,0),0)</f>
        <v>27.849999999999998</v>
      </c>
      <c r="IJ198" s="20">
        <f t="shared" ref="IJ198:IJ261" si="677">IF(AND(EN198="Cống hộp",EU198="Móng bê tông"),IN198-GD198,0)</f>
        <v>0</v>
      </c>
      <c r="IK198" s="20">
        <f t="shared" ref="IK198:IK261" si="678">IF(AND(EN198="Rãnh xây",EU198="Móng bê tông"),IO198-GD198,IF(AND(EN198="Rãnh bê tông",EU198="Móng bê tông"),IO198-GD198,0))</f>
        <v>0</v>
      </c>
      <c r="IL198" s="20">
        <f t="shared" ref="IL198:IL261" si="679">IF(EN198="Rãnh thang",IF(AND(EN198="Rãnh thang",EU198="Móng bê tông"),IQ198,0),IF(EN198="Cống tròn",IF(EN198="Cống tròn",IF(EU198="Móng bê tông",IQ198-FF198,IF(EU198="Móng bê tông kết hợp đế",IP198-FN198,0)),0),IF(EN198="Cống hộp",IF(AND(EN198="Cống hộp",EU198="Móng bê tông"),IQ198-GF198,0),IF(OR(EN198="Rãnh xây",EN198="Rãnh bê tông"),IF(AND(EN198="Rãnh xây",EU198="Móng bê tông"),IQ198,IF(AND(EN198="Rãnh bê tông",EU198="Móng bê tông"),IQ198,0)),0))))</f>
        <v>28.049999999999997</v>
      </c>
      <c r="IM198" s="20">
        <f t="shared" ref="IM198:IM261" si="680">IF(EN198="Cống tròn",IF(EU198="Móng bê tông",IQ198-FF198,IF(EU198="Móng bê tông kết hợp đế",IP198-FN198,0)),0)</f>
        <v>28.049999999999997</v>
      </c>
      <c r="IN198" s="20">
        <f t="shared" ref="IN198:IN261" si="681">IF(AND(EN198="Cống hộp",EU198="Móng bê tông"),IQ198-GF198,0)</f>
        <v>0</v>
      </c>
      <c r="IO198" s="20">
        <f t="shared" ref="IO198:IO261" si="682">IF(AND(EN198="Rãnh xây",EU198="Móng bê tông"),IQ198,IF(AND(EN198="Rãnh bê tông",EU198="Móng bê tông"),IQ198,0))</f>
        <v>0</v>
      </c>
      <c r="IP198" s="20">
        <f t="shared" ref="IP198:IP261" si="683">IF(OR(EU198="Móng bê tông kết hợp đế",EU198="Đế"),IQ198-FF198,0)</f>
        <v>0</v>
      </c>
      <c r="IQ198" s="18">
        <v>28.15</v>
      </c>
      <c r="IR198" s="25">
        <f t="shared" si="611"/>
        <v>0</v>
      </c>
      <c r="IS198" s="25">
        <f t="shared" ref="IS198:IS261" si="684">ROUND(IF(OR(EN198="Rãnh xây",EN198="Rãnh bê tông",EN198="Cống hộp"),IT198-GN198,0),2)</f>
        <v>0</v>
      </c>
      <c r="IT198" s="25">
        <f t="shared" ref="IT198:IT261" si="685">ROUND(IF(EN198="Cống hộp",IX198-GP198,IF(OR(EN198="Rãnh xây",EN198="Rãnh bê tông"),IY198-GP198,0)),2)</f>
        <v>0</v>
      </c>
      <c r="IU198" s="25">
        <f>ROUND(IF(EN198="Cống tròn",IF(EN198="Cống tròn",IV198+FF198,0),IF(EN198="Cống hộp",IF(EN198="Cống hộp",IV198+GP198,0),IF(OR(EN198="Rãnh xây",EN198="Rãnh bê tông"),IF(OR(EN198="Rãnh xây",EN198="Rãnh bê tông"),IV198+GP198,0),IF(EN198="ống nhựa",IF(EN198="Ống nhựa",IV198+HT198,0),IF(EN198="Rãnh thang",IF(EN198="Rãnh thang",IQ198+#REF!,0),0))))),2)</f>
        <v>28.25</v>
      </c>
      <c r="IV198" s="18">
        <v>28.15</v>
      </c>
      <c r="IW198" s="25">
        <f t="shared" ref="IW198:IW261" si="686">ROUND(IF(EN198="Cống tròn",IV198+FF198,0),2)</f>
        <v>28.25</v>
      </c>
      <c r="IX198" s="25">
        <f t="shared" ref="IX198:IX261" si="687">ROUND(IF(EN198="Cống hộp",IV198+GP198,0),2)</f>
        <v>0</v>
      </c>
      <c r="IY198" s="25">
        <f t="shared" ref="IY198:IY261" si="688">ROUND(IF(OR(EN198="Rãnh xây",EN198="Rãnh bê tông"),IV198+GP198,0),2)</f>
        <v>0</v>
      </c>
      <c r="IZ198" s="25">
        <f t="shared" ref="IZ198:IZ261" si="689">ROUND(IF(EN198="Ống nhựa",IV198+HT198,0),2)</f>
        <v>0</v>
      </c>
      <c r="JA198" s="25">
        <f t="shared" ref="JA198:JA261" si="690">ROUND(IF(EN198="Ống nhựa",IZ198+HY198,0),2)</f>
        <v>0</v>
      </c>
      <c r="JB198" s="18">
        <v>29.25</v>
      </c>
      <c r="JC198" s="20">
        <f>ROUND(IF(EN198="Cống tròn",IF(EN198="Cống tròn",IF(EU198="Không có móng",JS198-FF198,IF(EU198="Đế",JR198-FN198,IF(OR(EU198="Móng bê tông",EU198="Móng bê tông kết hợp đế"),JK198-FJ198,0))),0),IF(EN198="Cống hộp",IF(AND(EN198="Cống hộp",EU198="Không có móng"),JS198-GF198,IF(AND(EN198="Cống hộp",EU198="Móng bê tông"),JL198-GB198,0)),IF(OR(EN198="Rãnh xây",EN198="Rãnh bê tông"),IF(OR(EN198="Rãnh xây",EN198="Rãnh bê tông"),JM198-GB198,0),IF(EN198="Ống nhựa",IF(AND(EN198="Ống nhựa",EU198="Không đắp cát"),JS198-HT198,IF(AND(EN198="Ống nhựa",EU198="Đắp cát"),JJ198-HX198,0)),IF(EN198="Rãnh thang",IF(EN198="Rãnh thang",IF(EU198="Móng bê tông",#REF!-#REF!,JS198),0),0))))),2)</f>
        <v>26.85</v>
      </c>
      <c r="JD198" s="20">
        <f t="shared" si="612"/>
        <v>2.3999999999999986</v>
      </c>
      <c r="JE198" s="20">
        <f t="shared" ref="JE198:JE261" si="691">IF(EN198="Cống tròn",IF(EU198="Không có móng",JS198-FF198,IF(EU198="Đế",JR198-FN198,IF(OR(EU198="Móng bê tông",EU198="Móng bê tông kết hợp đế"),JK198-FJ198,0))),0)</f>
        <v>26.849999999999998</v>
      </c>
      <c r="JF198" s="20">
        <f t="shared" ref="JF198:JF261" si="692">IF(AND(EN198="Cống hộp",EU198="Không có móng"),JS198-GF198,IF(AND(EN198="Cống hộp",EU198="Móng bê tông"),JL198-GB198,0))</f>
        <v>0</v>
      </c>
      <c r="JG198" s="20">
        <f t="shared" ref="JG198:JG261" si="693">IF(OR(EN198="Rãnh xây",EN198="Rãnh bê tông"),JM198-GB198,0)</f>
        <v>0</v>
      </c>
      <c r="JH198" s="20">
        <f t="shared" ref="JH198:JH261" si="694">IF(AND(EN198="Ống nhựa",EU198="Không đắp cát"),JS198-HT198,IF(AND(EN198="Ống nhựa",EU198="Đắp cát"),JJ198-HX198,0))</f>
        <v>0</v>
      </c>
      <c r="JI198" s="20">
        <f>IF(EN198="Rãnh thang",IF(AND(EN198="Rãnh thang",EU198="Móng bê tông"),JS198-#REF!,0),IF(EN198="Ống nhựa",IF(AND(EN198="Ống nhựa",EU198="Đắp cát"),JS198-HT198,0),IF(EN198="Cống tròn",IF(EN198="Cống tròn",IF(OR(EU198="Móng bê tông",EU198="Móng bê tông kết hợp đế"),JO198-FL198,0),0),IF(EN198="Cống hộp",IF(AND(EN198="Cống hộp",EU198="Móng bê tông"),JP198-GD198,0),IF(OR(EN198="Rãnh xây",EN198="Rãnh bê tông"),IF(AND(EN198="Rãnh xây",EU198="Móng bê tông"),JQ198-GD198,IF(AND(EN198="Rãnh bê tông",EU198="Móng bê tông"),JQ198-GD198,0)),0)))))</f>
        <v>26.849999999999998</v>
      </c>
      <c r="JJ198" s="20">
        <f t="shared" ref="JJ198:JJ261" si="695">IF(AND(EN198="Ống nhựa",EU198="Đắp cát"),JS198-HT198,0)</f>
        <v>0</v>
      </c>
      <c r="JK198" s="20">
        <f t="shared" ref="JK198:JK261" si="696">IF(EN198="Cống tròn",IF(OR(EU198="Móng bê tông",EU198="Móng bê tông kết hợp đế"),JO198-FL198,0),0)</f>
        <v>26.849999999999998</v>
      </c>
      <c r="JL198" s="20">
        <f t="shared" ref="JL198:JL261" si="697">IF(AND(EN198="Cống hộp",EU198="Móng bê tông"),JP198-GD198,0)</f>
        <v>0</v>
      </c>
      <c r="JM198" s="20">
        <f t="shared" ref="JM198:JM261" si="698">IF(AND(EN198="Rãnh xây",EU198="Móng bê tông"),JQ198-GD198,IF(AND(EN198="Rãnh bê tông",EU198="Móng bê tông"),JQ198-GD198,0))</f>
        <v>0</v>
      </c>
      <c r="JN198" s="20">
        <f t="shared" ref="JN198:JN261" si="699">IF(EN198="Rãnh thang",IF(AND(EN198="Rãnh thang",EU198="Móng bê tông"),JS198,0),IF(EN198="Cống tròn",IF(EN198="Cống tròn",IF(EU198="Móng bê tông",JS198-FF198,IF(EU198="Móng bê tông kết hợp đế",JR198-FN198,0)),0),IF(EN198="Cống hộp",IF(AND(EN198="Cống hộp",EU198="Móng bê tông"),JS198-GF198,0),IF(OR(EN198="Rãnh xây",EN198="Rãnh bê tông"),IF(AND(EN198="Rãnh xây",EU198="Móng bê tông"),JS198,IF(AND(EN198="Rãnh bê tông",EU198="Móng bê tông"),JS198,0)),0))))</f>
        <v>27.049999999999997</v>
      </c>
      <c r="JO198" s="20">
        <f t="shared" ref="JO198:JO261" si="700">IF(EN198="Cống tròn",IF(EU198="Móng bê tông",JS198-FF198,IF(EU198="Móng bê tông kết hợp đế",JR198-FN198,0)),0)</f>
        <v>27.049999999999997</v>
      </c>
      <c r="JP198" s="20">
        <f t="shared" ref="JP198:JP261" si="701">IF(AND(EN198="Cống hộp",EU198="Móng bê tông"),JS198-GF198,0)</f>
        <v>0</v>
      </c>
      <c r="JQ198" s="20">
        <f t="shared" ref="JQ198:JQ261" si="702">IF(AND(EN198="Rãnh xây",EU198="Móng bê tông"),JS198,IF(AND(EN198="Rãnh bê tông",EU198="Móng bê tông"),JS198,0))</f>
        <v>0</v>
      </c>
      <c r="JR198" s="20">
        <f t="shared" ref="JR198:JR261" si="703">IF(OR(EU198="Móng bê tông kết hợp đế",EU198="Đế"),JS198-FF198,0)</f>
        <v>0</v>
      </c>
      <c r="JS198" s="26">
        <v>27.15</v>
      </c>
      <c r="JT198" s="25">
        <f t="shared" si="613"/>
        <v>0</v>
      </c>
      <c r="JU198" s="25">
        <f t="shared" ref="JU198:JU261" si="704">ROUND(IF(OR(EN198="Rãnh xây",EN198="Rãnh bê tông",EN198="Cống hộp"),JV198-GN198,0),2)</f>
        <v>0</v>
      </c>
      <c r="JV198" s="25">
        <f t="shared" ref="JV198:JV261" si="705">ROUND(IF(EN198="Cống hộp",JZ198-GP198,IF(OR(EN198="Rãnh xây",EN198="Rãnh bê tông"),KA198-GP198,0)),2)</f>
        <v>0</v>
      </c>
      <c r="JW198" s="25">
        <f>ROUND(IF(EN198="Cống tròn",IF(EN198="Cống tròn",JX198+FF198,0),IF(EN198="Cống hộp",IF(EN198="Cống hộp",JX198+GP198,0),IF(OR(EN198="Rãnh xây",EN198="Rãnh bê tông"),IF(OR(EN198="Rãnh xây",EN198="Rãnh bê tông"),JX198+GP198,0),IF(EN198="ống nhựa",IF(EN198="Ống nhựa",JX198+HT198,0),IF(EN198="Rãnh thang",IF(EN198="Rãnh thang",JS198+#REF!,0),0))))),2)</f>
        <v>28.25</v>
      </c>
      <c r="JX198" s="27">
        <v>28.15</v>
      </c>
      <c r="JY198" s="25">
        <f t="shared" ref="JY198:JY261" si="706">ROUND(IF(EN198="Cống tròn",JX198+FF198,0),2)</f>
        <v>28.25</v>
      </c>
      <c r="JZ198" s="25">
        <f t="shared" ref="JZ198:JZ261" si="707">ROUND(IF(EN198="Cống hộp",JX198+GP198,0),2)</f>
        <v>0</v>
      </c>
      <c r="KA198" s="25">
        <f t="shared" ref="KA198:KA261" si="708">ROUND(IF(OR(EN198="Rãnh xây",EN198="Rãnh bê tông"),JX198+GP198,0),2)</f>
        <v>0</v>
      </c>
      <c r="KB198" s="25">
        <f t="shared" ref="KB198:KB261" si="709">ROUND(IF(EN198="Ống nhựa",JX198+HT198,0),2)</f>
        <v>0</v>
      </c>
      <c r="KC198" s="25">
        <f t="shared" ref="KC198:KC261" si="710">ROUND(IF(EN198="Ống nhựa",KB198+HY198,0),2)</f>
        <v>0</v>
      </c>
      <c r="KD198" s="28" t="s">
        <v>98</v>
      </c>
      <c r="KE198" s="27">
        <v>0</v>
      </c>
      <c r="KF198" s="25">
        <f t="shared" ref="KF198:KF261" si="711">IF(KD198="",0,IF(KD198="Đào đá",0,IB198-KE198))</f>
        <v>2.3999999999999986</v>
      </c>
      <c r="KG198" s="25">
        <f t="shared" si="614"/>
        <v>2.3999999999999986</v>
      </c>
      <c r="KH198" s="27">
        <v>0</v>
      </c>
      <c r="KI198" s="25">
        <f t="shared" ref="KI198:KI261" si="712">IF(KD198="",0,IF(KD198="Đào đá",0,JD198-KH198))</f>
        <v>2.3999999999999986</v>
      </c>
      <c r="KJ198" s="25">
        <f t="shared" si="615"/>
        <v>2.3999999999999986</v>
      </c>
      <c r="KK198" s="25">
        <f t="shared" ref="KK198:KK261" si="713">IF(OR(KD198="Đào đất",KD198="Đào đất + đào đá"),IF(KF198&gt;=FJ198,FJ198,KF198),0)</f>
        <v>0</v>
      </c>
      <c r="KL198" s="25">
        <f t="shared" ref="KL198:KL261" si="714">IF(OR(KD198="Đào đất",KD198="Đào đất + đào đá"),IF(KI198&gt;=FJ198,FJ198,KI198),0)</f>
        <v>0</v>
      </c>
      <c r="KM198" s="25">
        <f t="shared" si="616"/>
        <v>0</v>
      </c>
      <c r="KN198" s="25">
        <f t="shared" ref="KN198:KN261" si="715">IF(KD198="Đào đá",IF(KE198&gt;=FJ198,FJ198,KE198),IF(KD198="Đào đất + Đào đá",IF(KG198&gt;=FJ198,IF(KK198&lt;FJ198,FJ198-KK198,0),KE198),0))</f>
        <v>0</v>
      </c>
      <c r="KO198" s="25">
        <f t="shared" ref="KO198:KO261" si="716">IF(KD198="Đào đá",IF(KH198&gt;=FJ198,FJ198,KH198),IF(KD198="Đào đất + Đào đá",IF(KJ198&gt;=FJ198,IF(KL198&lt;FJ198,FJ198-KL198,0),KH198),0))</f>
        <v>0</v>
      </c>
      <c r="KP198" s="25">
        <f t="shared" si="617"/>
        <v>0</v>
      </c>
      <c r="KQ198" s="25">
        <f t="shared" ref="KQ198:KQ261" si="717">IF(OR(KD198="Đào đất",KD198="Đào đất + đào đá"),IF(KF198&lt;=FJ198,0,IF(KF198&gt;=FJ198+FL198,FL198,KF198-FJ198)),0)</f>
        <v>0.2</v>
      </c>
      <c r="KR198" s="25">
        <f t="shared" ref="KR198:KR261" si="718">IF(OR(KD198="Đào đất",KD198="Đào đất + đào đá"),IF(KI198&lt;=FJ198,0,IF(KI198&gt;=FJ198+FL198,FL198,KI198-FJ198)),0)</f>
        <v>0.2</v>
      </c>
      <c r="KS198" s="25">
        <f t="shared" si="618"/>
        <v>0.2</v>
      </c>
      <c r="KT198" s="25">
        <f t="shared" ref="KT198:KT261" si="719">IF(KD198="Đào đá",IF(KE198&lt;=FJ198,0,IF(KE198&gt;=FJ198+FL198,FL198,KE198-FJ198)),IF(KD198="Đào đất + Đào đá",IF(KG198&gt;=FJ198+FL198,IF(KQ198&lt;FL198,FL198-KQ198,0),KE198-KN198),0))</f>
        <v>0</v>
      </c>
      <c r="KU198" s="25">
        <f t="shared" ref="KU198:KU261" si="720">IF(KD198="Đào đá",IF(KH198&lt;=FJ198,0,IF(KH198&gt;=FJ198+FL198,FL198,KH198-FJ198)),IF(KD198="Đào đất + Đào đá",IF(KJ198&gt;=FJ198+FL198,IF(KR198&lt;FL198,FL198-KR198,0),KH198-KO198),0))</f>
        <v>0</v>
      </c>
      <c r="KV198" s="25">
        <f t="shared" si="619"/>
        <v>0</v>
      </c>
      <c r="KW198" s="25">
        <f t="shared" ref="KW198:KW257" si="721">IF(OR(KD198="Đào đất",KD198="Đào đất + đào đá"),IF(KF198&lt;=FJ198+FL198,0,IF(KF198&gt;=FJ198+FL198+FN198,FN198,KF198-(FJ198+FL198))),0)</f>
        <v>0</v>
      </c>
      <c r="KX198" s="25">
        <f t="shared" ref="KX198:KX261" si="722">IF(OR(KD198="Đào đất",KD198="Đào đất + đào đá"),IF(KI198&lt;=FJ198+FL198,0,IF(KI198&gt;=FJ198+FL198+FN198,FN198,KI198-(FJ198+FL198))),0)</f>
        <v>0</v>
      </c>
      <c r="KY198" s="25">
        <f t="shared" si="620"/>
        <v>0</v>
      </c>
      <c r="KZ198" s="25">
        <f t="shared" ref="KZ198:KZ261" si="723">IF(KD198="Đào đá",IF(KE198&lt;=FJ198+FL198,0,IF(KE198&gt;=FJ198+FL198+FN198,FN198,KE198-(FJ198+FL198))),IF(KD198="Đào đất + Đào đá",IF(KG198&gt;=FJ198+FL198+FN198,IF(KW198&lt;FN198,FN198-KW198,0),KE198-(KN198+KT198)),0))</f>
        <v>0</v>
      </c>
      <c r="LA198" s="25">
        <f t="shared" ref="LA198:LA261" si="724">IF(KD198="Đào đá",IF(KH198&lt;=FJ198+FL198,0,IF(KH198&gt;=FJ198+FL198+FN198,FN198,KH198-(FJ198+FL198))),IF(KD198="Đào đất + Đào đá",IF(KJ198&gt;=FJ198+FL198+FN198,IF(KX198&lt;FN198,FN198-KX198,0),KH198-(KO198+KU198)),0))</f>
        <v>0</v>
      </c>
      <c r="LB198" s="25">
        <f t="shared" si="621"/>
        <v>0</v>
      </c>
      <c r="LC198" s="25">
        <f t="shared" ref="LC198:LC261" si="725">IF(OR(KD198="Đào đất",KD198="Đào đất + đào đá"),IF(KF198&lt;=FJ198+FL198+FN198,0,IF(KF198&gt;=FO198,FO198,KF198-(FJ198+FL198+FN198))),0)</f>
        <v>1.4</v>
      </c>
      <c r="LD198" s="25">
        <f t="shared" ref="LD198:LD261" si="726">IF(OR(KD198="Đào đất",KD198="Đào đất + đào đá"),IF(KI198&lt;=FJ198+FL198+FN198,0,IF(KI198&gt;=FO198,FO198,KI198-(FJ198+FL198+FN198))),0)</f>
        <v>1.4</v>
      </c>
      <c r="LE198" s="25">
        <f t="shared" si="622"/>
        <v>1.4</v>
      </c>
      <c r="LF198" s="25">
        <f t="shared" ref="LF198:LF261" si="727">IF(KD198="Đào đá",IF(KE198&lt;=FJ198+FL198+FN198,0,IF(KE198&gt;=FO198,FO198,KE198-(FJ198+FL198+FN198))),IF(KD198="Đào đất + Đào đá",IF(KG198&gt;=FO198,IF(LC198&lt;FI198,FI198-LC198,0),KE198-(KN198+KT198+KZ198)),0))</f>
        <v>0</v>
      </c>
      <c r="LG198" s="25">
        <f t="shared" ref="LG198:LG261" si="728">IF(KD198="Đào đá",IF(KH198&lt;=FJ198+FL198+FN198,0,IF(KH198&gt;=FO198,FO198,KH198-(FJ198+FL198+FN198))),IF(KD198="Đào đất + Đào đá",IF(KJ198&gt;=FO198,IF(LD198&lt;FI198,FI198-LD198,0),KH198-(KO198+KU198+LA198)),0))</f>
        <v>0</v>
      </c>
      <c r="LH198" s="25">
        <f t="shared" si="623"/>
        <v>0</v>
      </c>
      <c r="LI198" s="25">
        <f t="shared" ref="LI198:LI261" si="729">IF(OR(KD198="Đào đất",KD198="Đào đất + Đào đá"),IF(KF198&gt;=GB198,GB198,KF198),0)</f>
        <v>0</v>
      </c>
      <c r="LJ198" s="25">
        <f t="shared" ref="LJ198:LJ261" si="730">IF(OR(KD198="Đào đất",KD198="Đào đất + Đào đá"),IF(KI198&gt;=GB198,GB198,KI198),0)</f>
        <v>0</v>
      </c>
      <c r="LK198" s="25">
        <f t="shared" si="624"/>
        <v>0</v>
      </c>
      <c r="LL198" s="25">
        <f t="shared" ref="LL198:LL261" si="731">IF(KD198="Đào đá",IF(KE198&gt;=GB198,GB198,KE198),IF(KD198="Đào đất + Đào đá",IF(KG198&gt;=GB198,IF(LI198&lt;GB198,GB198-LI198,0),KE198),0))</f>
        <v>0</v>
      </c>
      <c r="LM198" s="25">
        <f t="shared" ref="LM198:LM261" si="732">IF(KD198="Đào đá",IF(KH198&gt;=GB198,GB198,KH198),IF(KD198="Đào đất + Đào đá",IF(KJ198&gt;=GB198,IF(LJ198&lt;GB198,GB198-LJ198,0),KH198),0))</f>
        <v>0</v>
      </c>
      <c r="LN198" s="25">
        <f t="shared" si="625"/>
        <v>0</v>
      </c>
      <c r="LO198" s="25">
        <f t="shared" ref="LO198:LO261" si="733">IF(OR(KD198="Đào đất",KD198="Đào đất + Đào đá"),IF(KF198&lt;=GB198,0,IF(KF198&gt;=GB198+GD198,GD198,KF198-GB198)),0)</f>
        <v>0</v>
      </c>
      <c r="LP198" s="25">
        <f t="shared" ref="LP198:LP261" si="734">IF(OR(KD198="Đào đất",KD198="Đào đất + Đào đá"),IF(KI198&lt;=GB198,0,IF(KI198&gt;=GB198+GD198,GD198,KI198-GB198)),0)</f>
        <v>0</v>
      </c>
      <c r="LQ198" s="25">
        <f t="shared" si="626"/>
        <v>0</v>
      </c>
      <c r="LR198" s="25">
        <f t="shared" ref="LR198:LR261" si="735">IF(KD198="Đào đá",IF(KE198&lt;=GB198,0,IF(KE198&gt;=GB198+GD198,GD198,KE198-GB198)),IF(KD198="Đào đất + Đào đá",IF(KG198&gt;=GB198+GD198,IF(LO198&lt;GD198,GD198-LO198,0),KE198-LL198),0))</f>
        <v>0</v>
      </c>
      <c r="LS198" s="25">
        <f t="shared" ref="LS198:LS261" si="736">IF(KD198="Đào đá",IF(KH198&lt;=GB198,0,IF(KH198&gt;=GB198+GD198,GD198,KH198-GB198)),IF(KD198="Đào đất + Đào đá",IF(KJ198&gt;=GB198+GD198,IF(LP198&lt;GD198,GD198-LP198,0),KH198-LM198),0))</f>
        <v>0</v>
      </c>
      <c r="LT198" s="25">
        <f t="shared" si="627"/>
        <v>0</v>
      </c>
      <c r="LU198" s="25">
        <f t="shared" ref="LU198:LU261" si="737">IF(OR(KD198="Đào đất",KD198="Đào đất + Đào đá"),IF(KF198&lt;=GB198+GD198,0,IF(KF198&gt;=GZ198-(GB198+GD198),GZ198-(GB198+GD198),KF198-(GB198+GD198))),0)</f>
        <v>0</v>
      </c>
      <c r="LV198" s="25">
        <f t="shared" ref="LV198:LV261" si="738">IF(OR(KD198="Đào đất",KD198="Đào đất + Đào đá"),IF(KI198&lt;=GB198+GD198,0,IF(KI198&gt;=GZ198-(GB198+GD198),GZ198-(GB198+GD198),KI198-(GB198+GD198))),0)</f>
        <v>0</v>
      </c>
      <c r="LW198" s="25">
        <f t="shared" si="628"/>
        <v>0</v>
      </c>
      <c r="LX198" s="25">
        <f t="shared" ref="LX198:LX261" si="739">IF(KD198="Đào đá",IF(KE198&lt;=GB198+GD198,0,IF(KE198&gt;=GZ198,GZ198-(GB198+GD198),KE198-(GB198+GD198))),IF(KD198="Đào đất + Đào đá",IF(KG198&gt;=GZ198,IF(LU198&lt;GZ198-(GB198+GD198),(GZ198-(GB198+GD198))-LU198,0),KE198-(LL198+LR198)),0))</f>
        <v>0</v>
      </c>
      <c r="LY198" s="25">
        <f t="shared" ref="LY198:LY261" si="740">IF(KD198="Đào đá",IF(KH198&lt;=GB198+GD198,0,IF(KH198&gt;=GZ198,GZ198-(GB198+GD198),KH198-(GB198+GD198))),IF(KD198="Đào đất + Đào đá",IF(KJ198&gt;=GZ198,IF(LV198&lt;GZ198-(GB198+GD198),(GZ198-(GB198+GD198))-LV198,0),KH198-(LM198+LS198)),0))</f>
        <v>0</v>
      </c>
      <c r="LZ198" s="25">
        <f t="shared" si="629"/>
        <v>0</v>
      </c>
      <c r="MA198" s="25">
        <f t="shared" ref="MA198:MA261" si="741">IF(OR(KD198="Đào đất",KD198="Đào đất + Đào đá"),IF(KF198&gt;=HX198,HX198,KF198),0)</f>
        <v>0</v>
      </c>
      <c r="MB198" s="25">
        <f t="shared" ref="MB198:MB261" si="742">IF(OR(KD198="Đào đất",KD198="Đào đất + Đào đá"),IF(KI198&gt;=HX198,HX198,KI198),0)</f>
        <v>0</v>
      </c>
      <c r="MC198" s="25">
        <f t="shared" si="630"/>
        <v>0</v>
      </c>
      <c r="MD198" s="25">
        <f t="shared" ref="MD198:MD261" si="743">IF(KD198="Đào đá",IF(KE198&gt;=HX198,HX198,KE198),IF(KD198="Đào đất + Đào đá",IF(KG198&gt;=HX198,IF(MA198&lt;HX198,HX198-MA198,0),KE198),0))</f>
        <v>0</v>
      </c>
      <c r="ME198" s="25">
        <f t="shared" ref="ME198:ME261" si="744">IF(KD198="Đào đá",IF(KH198&gt;=HX198,HX198,KH198),IF(KD198="Đào đất + Đào đá",IF(KJ198&gt;=HX198,IF(MB198&lt;HX198,HX198-MB198,0),KH198),0))</f>
        <v>0</v>
      </c>
      <c r="MF198" s="25">
        <f t="shared" si="631"/>
        <v>0</v>
      </c>
      <c r="MG198" s="25">
        <f t="shared" ref="MG198:MG261" si="745">IF(OR(KD198="Đào đất",KD198="Đào đất + Đào đá"),IF(KF198&lt;=HX198,0,IF(KF198&gt;=HX198+HW198,HW198,KF198-HX198)),0)</f>
        <v>0</v>
      </c>
      <c r="MH198" s="25">
        <f t="shared" ref="MH198:MH261" si="746">IF(OR(KD198="Đào đất",KD198="Đào đất + Đào đá"),IF(KI198&lt;=HX198,0,IF(KI198&gt;=HX198+HW198,HW198,KI198-HX198)),0)</f>
        <v>0</v>
      </c>
      <c r="MI198" s="25">
        <f t="shared" si="632"/>
        <v>0</v>
      </c>
      <c r="MJ198" s="25">
        <f t="shared" ref="MJ198:MJ261" si="747">IF(KD198="Đào đá",IF(KE198&lt;=HX198,0,IF(KE198&gt;=HX198+HW198,HW198,KE198-HX198)),IF(KD198="Đào đất + Đào đá",IF(KG198&gt;=HW198+HX198,IF(MG198&lt;HW198,HW198-MG198,0),KE198-MD198),0))</f>
        <v>0</v>
      </c>
      <c r="MK198" s="25">
        <f t="shared" ref="MK198:MK261" si="748">IF(KD198="Đào đá",IF(KH198&lt;=HX198,0,IF(KH198&gt;=HX198+HW198,HW198,KH198-HX198)),IF(KD198="Đào đất + Đào đá",IF(KJ198&gt;=HW198+HX198,IF(MH198&lt;HW198,HW198-MH198,0),KH198-ME198),0))</f>
        <v>0</v>
      </c>
      <c r="ML198" s="25">
        <f t="shared" si="633"/>
        <v>0</v>
      </c>
      <c r="MM198" s="25">
        <f t="shared" ref="MM198:MM261" si="749">IF(OR(KD198="Đào đất",KD198="Đào đất + Đào đá"),IF(KF198&lt;=HX198+HW198,0,IF(KF198&gt;=HW198+HX198+HY198,HY198,KF198-(HW198+HX198))),0)</f>
        <v>0</v>
      </c>
      <c r="MN198" s="25">
        <f t="shared" ref="MN198:MN261" si="750">IF(OR(KD198="Đào đất",KD198="Đào đất + Đào đá"),IF(KI198&lt;=HX198+HW198,0,IF(KI198&gt;=HW198+HX198+HY198,HY198,KI198-(HW198+HX198))),0)</f>
        <v>0</v>
      </c>
      <c r="MO198" s="25">
        <f t="shared" si="634"/>
        <v>0</v>
      </c>
      <c r="MP198" s="25">
        <f t="shared" ref="MP198:MP261" si="751">IF(KD198="Đào đá",IF(KE198&lt;=HW198+HX198,0,IF(KE198&gt;=HW198+HX198+HY198,HY198,KE198-(HW198+HX198))),IF(KD198="Đào đất + Đào đá",IF(KG198&gt;=HW198+HX198+HY198,IF(MM198&lt;HY198,HY198-MM198,0),KE198-(MD198+MJ198)),0))</f>
        <v>0</v>
      </c>
      <c r="MQ198" s="25">
        <f t="shared" ref="MQ198:MQ261" si="752">IF(KD198="Đào đá",IF(KH198&lt;=HW198+HX198,0,IF(KH198&gt;=HW198+HX198+HY198,HY198,KH198-(HW198+HX198))),IF(KD198="Đào đất + Đào đá",IF(KJ198&gt;=HW198+HX198+HY198,IF(MN198&lt;HY198,HY198-MN198,0),KH198-(MD198+MJ198)),0))</f>
        <v>0</v>
      </c>
      <c r="MR198" s="25">
        <f t="shared" si="635"/>
        <v>0</v>
      </c>
      <c r="MS198" s="29">
        <v>1.4</v>
      </c>
      <c r="MT198" s="29">
        <v>0</v>
      </c>
      <c r="MU198" s="29">
        <v>1</v>
      </c>
      <c r="MV198" s="29">
        <v>1</v>
      </c>
      <c r="MW198" s="25">
        <f t="shared" ref="MW198:MW261" si="753">ROUND(IF(KF198&gt;0,(KF198*MT198*(MU198+MV198))+MS198,0),2)</f>
        <v>1.4</v>
      </c>
      <c r="MX198" s="25">
        <f t="shared" ref="MX198:MX261" si="754">ROUND((MW198+MS198)*(KF198/2),2)</f>
        <v>3.36</v>
      </c>
      <c r="MY198" s="25">
        <f t="shared" ref="MY198:MY261" si="755">ROUND(IF(KE198&gt;0,IF(MW198&gt;0,(KE198*MT198*(MU198+MV198))+MW198,(KE198*MT198*(MU198+MV198))+MS198),0),2)</f>
        <v>0</v>
      </c>
      <c r="MZ198" s="25">
        <f t="shared" ref="MZ198:MZ261" si="756">ROUND(IF(MW198&gt;0,(MY198+MW198)*(KE198/2),(MY198+MS198)*(KE198/2)),2)</f>
        <v>0</v>
      </c>
      <c r="NA198" s="25">
        <f t="shared" ref="NA198:NA261" si="757">ROUND(IF(KI198&gt;0,(KI198*MT198*(MU198+MV198))+MS198,0),2)</f>
        <v>1.4</v>
      </c>
      <c r="NB198" s="25">
        <f t="shared" ref="NB198:NB261" si="758">ROUND((NA198+MS198)*(KI198/2),2)</f>
        <v>3.36</v>
      </c>
      <c r="NC198" s="25">
        <f t="shared" ref="NC198:NC261" si="759">ROUND(IF(KH198&gt;0,IF(NA198&gt;0,(KH198*MT198*(MU198+MV198))+NA198,(KH198*MT198*(MU198+MV198))+MS198),0),2)</f>
        <v>0</v>
      </c>
      <c r="ND198" s="25">
        <f t="shared" ref="ND198:ND261" si="760">ROUND(IF(NA198&gt;0,(NC198+NA198)*(KH198/2),(NC198+MS198)*(KH198/2)),2)</f>
        <v>0</v>
      </c>
      <c r="NE198" s="25">
        <f t="shared" si="636"/>
        <v>1.4</v>
      </c>
      <c r="NF198" s="25">
        <f t="shared" si="636"/>
        <v>3.36</v>
      </c>
      <c r="NG198" s="25">
        <f t="shared" si="636"/>
        <v>0</v>
      </c>
      <c r="NH198" s="25">
        <f t="shared" si="636"/>
        <v>0</v>
      </c>
      <c r="NI198" s="25">
        <f t="shared" ref="NI198:NI261" si="761">ROUND(((MX198+NB198)/2)*EQ198,2)</f>
        <v>126</v>
      </c>
      <c r="NJ198" s="25">
        <f t="shared" ref="NJ198:NJ261" si="762">ROUND(((MZ198+ND198)/2)*EQ198,2)</f>
        <v>0</v>
      </c>
      <c r="NK198" s="25">
        <f t="shared" ref="NK198:NK261" si="763">ROUND(NI198+NJ198,2)</f>
        <v>126</v>
      </c>
      <c r="NL198" s="25">
        <f t="shared" ref="NL198:NL261" si="764">ROUND((((KM198*FK198)+(FM198*KS198)+((3.14*LE198*LE198)/4))*EQ198)+(KY198*FC198*FD198),2)</f>
        <v>68.2</v>
      </c>
      <c r="NM198" s="25">
        <f t="shared" ref="NM198:NM261" si="765">ROUND((((KP198*FK198)+(FM198*KV198)+((3.14*LH198*LH198)/4))*EQ198)+(LB198*FC198*FD198),2)</f>
        <v>0</v>
      </c>
      <c r="NN198" s="25">
        <f t="shared" si="637"/>
        <v>68.2</v>
      </c>
      <c r="NO198" s="25">
        <f t="shared" ref="NO198:NO261" si="766">ROUND(IF(EN198="Cống hộp",((LK198*GC198)+(GE198*LQ198)+(LW198*((GH198*GI198)+GJ198)))*EQ198,0),2)</f>
        <v>0</v>
      </c>
      <c r="NP198" s="25">
        <f t="shared" ref="NP198:NP261" si="767">ROUND(IF(EN198="Cống hộp",((LN198*GC198)+(GE198*LT198)+(LZ198*((GH198*GI198)+GJ198)))*EQ198,0),2)</f>
        <v>0</v>
      </c>
      <c r="NQ198" s="25">
        <f t="shared" si="638"/>
        <v>0</v>
      </c>
      <c r="NR198" s="25">
        <f t="shared" ref="NR198:NR261" si="768">ROUND(IF(OR(EN198="Rãnh xây",EN198="Rãnh bê tông"),((LK198*GC198)+(GE198*LQ198)+(LW198*((GH198*GI198)+GJ198)))*EQ198,0),2)</f>
        <v>0</v>
      </c>
      <c r="NS198" s="25">
        <f t="shared" ref="NS198:NS261" si="769">ROUND(IF(OR(EN198="Rãnh xây",EN198="Rãnh bê tông"),((LN198*GC198)+(GE198*LT198)+(LZ198*((GH198*GI198)+GJ198)))*EQ198,0),2)</f>
        <v>0</v>
      </c>
      <c r="NT198" s="25">
        <f t="shared" si="639"/>
        <v>0</v>
      </c>
      <c r="NU198" s="25">
        <f t="shared" ref="NU198:NU261" si="770">ROUND((((((MC198+MI198+MO198)*MT198*(MU198+MV198))+MS198)+MS198)*((MC198+MI198+MO198)/2))*EQ198,2)</f>
        <v>0</v>
      </c>
      <c r="NV198" s="25">
        <f t="shared" ref="NV198:NV261" si="771">ROUND((((((MF198+ML198+MR198)*MT198*(MU198+MV198))+MS198)+MS198)*((MF198+ML198+MR198)/2))*EQ198,2)</f>
        <v>0</v>
      </c>
      <c r="NW198" s="25">
        <f t="shared" si="640"/>
        <v>0</v>
      </c>
      <c r="NX198" s="25">
        <f t="shared" si="641"/>
        <v>68.2</v>
      </c>
      <c r="NY198" s="25">
        <f t="shared" si="641"/>
        <v>0</v>
      </c>
      <c r="NZ198" s="25">
        <f t="shared" si="642"/>
        <v>68.2</v>
      </c>
      <c r="OA198" s="25">
        <f t="shared" si="643"/>
        <v>57.8</v>
      </c>
      <c r="OB198" s="25">
        <f t="shared" si="643"/>
        <v>0</v>
      </c>
      <c r="OC198" s="25">
        <f t="shared" si="644"/>
        <v>57.8</v>
      </c>
      <c r="OD198" s="25">
        <f t="shared" si="645"/>
        <v>68.2</v>
      </c>
      <c r="OE198" s="25">
        <f t="shared" si="645"/>
        <v>0</v>
      </c>
      <c r="OF198" s="25">
        <f t="shared" si="645"/>
        <v>68.2</v>
      </c>
      <c r="OG198" s="25">
        <f t="shared" ref="OG198:OG261" si="772">ROUND(IF(AND(EN198="Ống nhựa",EU198="Đắp cát"),HW198+HX198+HY198,0),2)</f>
        <v>0</v>
      </c>
      <c r="OH198" s="25">
        <f t="shared" ref="OH198:OH261" si="773">ROUND(IF(AND(EN198="Ống nhựa",EU198="Đắp cát"),(OG198*MT198*(MU198+MV198))+MS198,0),2)</f>
        <v>0</v>
      </c>
      <c r="OI198" s="25">
        <f t="shared" ref="OI198:OI261" si="774">ROUND(IF(AND(EN198="Ống nhựa",EU198="Đắp cát"),(OH198+MS198)*((HW198+HX198+HY198)/2),0),2)</f>
        <v>0</v>
      </c>
      <c r="OJ198" s="25">
        <f t="shared" ref="OJ198:OJ261" si="775">ROUND(IF(AND(EN198="Ống nhựa",EU198="Đắp cát"),HW198+HX198+HY198,0),2)</f>
        <v>0</v>
      </c>
      <c r="OK198" s="25">
        <f t="shared" ref="OK198:OK261" si="776">ROUND(IF(AND(EN198="Ống nhựa",EU198="Đắp cát"),(OJ198*MT198*(MU198+MV198))+MS198,0),2)</f>
        <v>0</v>
      </c>
      <c r="OL198" s="25">
        <f t="shared" ref="OL198:OL261" si="777">ROUND(IF(AND(EN198="Ống nhựa",EU198="Đắp cát"),(OK198+MS198)*((HW198+HX198+HY198)/2),0),2)</f>
        <v>0</v>
      </c>
      <c r="OM198" s="25">
        <f t="shared" si="646"/>
        <v>0</v>
      </c>
      <c r="ON198" s="25">
        <f t="shared" si="646"/>
        <v>0</v>
      </c>
      <c r="OO198" s="25">
        <f t="shared" si="646"/>
        <v>0</v>
      </c>
      <c r="OP198" s="25">
        <f t="shared" ref="OP198:OP261" si="778">ROUND(((OI198+OL198)/2)*EQ198,2)</f>
        <v>0</v>
      </c>
      <c r="OQ198" s="25">
        <f t="shared" ref="OQ198:OQ261" si="779">ROUND(IF(AND(EN198="Ống nhựa",EU198="Đắp cát"),((3.14*HW198*HW198)/4)*EQ198,0),2)</f>
        <v>0</v>
      </c>
      <c r="OR198" s="25">
        <f t="shared" si="647"/>
        <v>0</v>
      </c>
      <c r="OS198" s="19">
        <v>536437.26</v>
      </c>
      <c r="OT198" s="19">
        <v>2370340.0699999998</v>
      </c>
    </row>
    <row r="199" spans="1:410" ht="33" customHeight="1" x14ac:dyDescent="0.25">
      <c r="A199" s="18"/>
      <c r="B199" s="18" t="s">
        <v>939</v>
      </c>
      <c r="C199" s="18">
        <v>501.39</v>
      </c>
      <c r="D199" s="16" t="e">
        <f>_xlfn.IFNA(INDEX(#REF!,MATCH(E199,#REF!,0)),0)</f>
        <v>#REF!</v>
      </c>
      <c r="E199" s="18" t="s">
        <v>991</v>
      </c>
      <c r="F199" s="16" t="s">
        <v>765</v>
      </c>
      <c r="G199" s="16" t="s">
        <v>766</v>
      </c>
      <c r="H199" s="16" t="s">
        <v>767</v>
      </c>
      <c r="I199" s="16" t="s">
        <v>768</v>
      </c>
      <c r="J199" s="16" t="s">
        <v>769</v>
      </c>
      <c r="K199" s="16" t="s">
        <v>770</v>
      </c>
      <c r="L199" s="16" t="s">
        <v>771</v>
      </c>
      <c r="M199" s="18">
        <v>1.64</v>
      </c>
      <c r="N199" s="18">
        <v>1.94</v>
      </c>
      <c r="O199" s="18">
        <v>2.04</v>
      </c>
      <c r="P199" s="18">
        <v>2.34</v>
      </c>
      <c r="Q199" s="18">
        <v>0.1</v>
      </c>
      <c r="R199" s="18">
        <v>1.8399999999999999</v>
      </c>
      <c r="S199" s="18">
        <v>2.14</v>
      </c>
      <c r="T199" s="18">
        <v>0.2</v>
      </c>
      <c r="U199" s="18">
        <v>0</v>
      </c>
      <c r="V199" s="18">
        <v>0</v>
      </c>
      <c r="W199" s="18">
        <v>0</v>
      </c>
      <c r="X199" s="18">
        <v>1.64</v>
      </c>
      <c r="Y199" s="18">
        <v>1.9</v>
      </c>
      <c r="Z199" s="20">
        <f t="shared" ref="Z199:Z262" si="780">CV199</f>
        <v>2.1</v>
      </c>
      <c r="AA199" s="18">
        <v>0.22</v>
      </c>
      <c r="AB199" s="18">
        <v>0</v>
      </c>
      <c r="AC199" s="18">
        <v>0</v>
      </c>
      <c r="AD199" s="18">
        <v>0</v>
      </c>
      <c r="AE199" s="18">
        <v>0</v>
      </c>
      <c r="AF199" s="18">
        <v>0</v>
      </c>
      <c r="AG199" s="18">
        <v>1.2</v>
      </c>
      <c r="AH199" s="18">
        <v>1.5</v>
      </c>
      <c r="AI199" s="20">
        <f t="shared" ref="AI199:AI262" si="781">IF(AND(K199="Có",H199="Tường xây gạch"),IF(G199="Không có mũ mố",Z199+AD199,Z199+AD199+AO199),0)</f>
        <v>2.25</v>
      </c>
      <c r="AJ199" s="18">
        <v>0</v>
      </c>
      <c r="AK199" s="18">
        <v>0</v>
      </c>
      <c r="AL199" s="20">
        <f t="shared" ref="AL199:AL262" si="782">IF(AND(L199="Có",H199="Tường xây gạch"),IF(G199="Mũ mố xây gạch",Z199+AD199+AO199+AS199,IF(OR(G199="Mũ mố bê tông",G199="Mũ mố bê tông cốt thép"),Z199+AD199+AO199+AS199,IF(G199="Không mũ mố trên",Z199+AD199+AO199,Z199+AD199))),0)</f>
        <v>0</v>
      </c>
      <c r="AM199" s="18">
        <v>1.64</v>
      </c>
      <c r="AN199" s="18">
        <v>1.5</v>
      </c>
      <c r="AO199" s="18">
        <v>0.15</v>
      </c>
      <c r="AP199" s="18">
        <v>0.22</v>
      </c>
      <c r="AQ199" s="18">
        <v>1.64</v>
      </c>
      <c r="AR199" s="18">
        <v>1.72</v>
      </c>
      <c r="AS199" s="18">
        <v>0.12</v>
      </c>
      <c r="AT199" s="18">
        <v>0.11</v>
      </c>
      <c r="AU199" s="18">
        <v>0</v>
      </c>
      <c r="AV199" s="18">
        <v>1</v>
      </c>
      <c r="AW199" s="18">
        <v>0</v>
      </c>
      <c r="AX199" s="18">
        <v>0</v>
      </c>
      <c r="AY199" s="18">
        <v>0</v>
      </c>
      <c r="AZ199" s="18">
        <v>0</v>
      </c>
      <c r="BA199" s="18">
        <v>0</v>
      </c>
      <c r="BB199" s="18">
        <v>0</v>
      </c>
      <c r="BC199" s="18">
        <v>0</v>
      </c>
      <c r="BD199" s="18">
        <v>0</v>
      </c>
      <c r="BE199" s="18">
        <v>2</v>
      </c>
      <c r="BF199" s="18">
        <v>0</v>
      </c>
      <c r="BG199" s="18">
        <v>0</v>
      </c>
      <c r="BH199" s="18">
        <v>0</v>
      </c>
      <c r="BI199" s="18">
        <v>0</v>
      </c>
      <c r="BJ199" s="18">
        <v>0</v>
      </c>
      <c r="BK199" s="18">
        <v>0</v>
      </c>
      <c r="BL199" s="18">
        <v>0</v>
      </c>
      <c r="BM199" s="18">
        <v>0</v>
      </c>
      <c r="BN199" s="18">
        <v>0</v>
      </c>
      <c r="BO199" s="18">
        <v>0</v>
      </c>
      <c r="BP199" s="18">
        <v>0</v>
      </c>
      <c r="BQ199" s="18">
        <v>0</v>
      </c>
      <c r="BR199" s="18">
        <v>0</v>
      </c>
      <c r="BS199" s="18">
        <v>0</v>
      </c>
      <c r="BT199" s="18">
        <v>0</v>
      </c>
      <c r="BU199" s="18">
        <v>0</v>
      </c>
      <c r="BV199" s="18">
        <v>0</v>
      </c>
      <c r="BW199" s="18">
        <v>0</v>
      </c>
      <c r="BX199" s="18">
        <v>0</v>
      </c>
      <c r="BY199" s="18">
        <v>0</v>
      </c>
      <c r="BZ199" s="18">
        <v>0</v>
      </c>
      <c r="CA199" s="16" t="e">
        <f>_xlfn.IFNA(IF(RIGHT(D199,2)="=G",0,INDEX(#REF!,MATCH(E199,#REF!,0))),0)</f>
        <v>#REF!</v>
      </c>
      <c r="CB199" s="16" t="s">
        <v>776</v>
      </c>
      <c r="CC199" s="18">
        <v>0</v>
      </c>
      <c r="CD199" s="18">
        <v>0</v>
      </c>
      <c r="CE199" s="18">
        <v>1.4</v>
      </c>
      <c r="CF199" s="18">
        <v>0.85</v>
      </c>
      <c r="CG199" s="18">
        <v>0.12</v>
      </c>
      <c r="CH199" s="18">
        <v>2</v>
      </c>
      <c r="CI199" s="16" t="s">
        <v>98</v>
      </c>
      <c r="CJ199" s="18">
        <v>0</v>
      </c>
      <c r="CK199" s="20">
        <f t="shared" si="648"/>
        <v>2.7</v>
      </c>
      <c r="CL199" s="20">
        <f t="shared" ref="CL199:CL262" si="783">CJ199+CK199</f>
        <v>2.7</v>
      </c>
      <c r="CM199" s="18">
        <v>49.77</v>
      </c>
      <c r="CN199" s="18">
        <v>29.25</v>
      </c>
      <c r="CO199" s="18">
        <v>28.411000000000001</v>
      </c>
      <c r="CP199" s="22">
        <f t="shared" si="649"/>
        <v>29.25</v>
      </c>
      <c r="CQ199" s="22">
        <f t="shared" si="650"/>
        <v>26.55</v>
      </c>
      <c r="CR199" s="22">
        <f t="shared" ref="CR199:CR262" si="784">ROUND(CP199-CQ199,2)</f>
        <v>2.7</v>
      </c>
      <c r="CS199" s="22">
        <f t="shared" si="651"/>
        <v>26.650000000000002</v>
      </c>
      <c r="CT199" s="22">
        <f t="shared" si="652"/>
        <v>26.85</v>
      </c>
      <c r="CU199" s="18">
        <v>26.85</v>
      </c>
      <c r="CV199" s="22">
        <f t="shared" ref="CV199:CV262" si="785">ROUND(IF(AF199&gt;0,CY199-CU199-AD199,CY199-CU199),1)</f>
        <v>2.1</v>
      </c>
      <c r="CW199" s="22">
        <f t="shared" si="653"/>
        <v>0</v>
      </c>
      <c r="CX199" s="22">
        <f t="shared" si="654"/>
        <v>0</v>
      </c>
      <c r="CY199" s="22">
        <f t="shared" si="655"/>
        <v>28.98</v>
      </c>
      <c r="CZ199" s="22">
        <f t="shared" si="656"/>
        <v>29.13</v>
      </c>
      <c r="DA199" s="18">
        <v>29.25</v>
      </c>
      <c r="DB199" s="20">
        <f t="shared" ref="DB199:DB262" si="786">ROUND(DA199-CQ199,2)</f>
        <v>2.7</v>
      </c>
      <c r="DC199" s="20">
        <f t="shared" ref="DC199:DC262" si="787">ROUND(DA199-CP199,2)</f>
        <v>0</v>
      </c>
      <c r="DD199" s="20">
        <f t="shared" ref="DD199:DD262" si="788">DB199-DC199</f>
        <v>2.7</v>
      </c>
      <c r="DE199" s="20">
        <f t="shared" si="657"/>
        <v>0.1</v>
      </c>
      <c r="DF199" s="20">
        <f t="shared" si="658"/>
        <v>0.2</v>
      </c>
      <c r="DG199" s="20">
        <f t="shared" si="659"/>
        <v>2.37</v>
      </c>
      <c r="DH199" s="20">
        <f t="shared" si="660"/>
        <v>0</v>
      </c>
      <c r="DI199" s="20">
        <f t="shared" si="661"/>
        <v>0</v>
      </c>
      <c r="DJ199" s="20">
        <f t="shared" si="662"/>
        <v>0</v>
      </c>
      <c r="DK199" s="20">
        <f t="shared" ref="DK199:DK262" si="789">DE199+DF199+DG199</f>
        <v>2.67</v>
      </c>
      <c r="DL199" s="20">
        <f t="shared" ref="DL199:DL262" si="790">DH199+DI199+DJ199</f>
        <v>0</v>
      </c>
      <c r="DM199" s="20">
        <f t="shared" ref="DM199:DM262" si="791">CK199-DK199</f>
        <v>3.0000000000000249E-2</v>
      </c>
      <c r="DN199" s="20">
        <f t="shared" ref="DN199:DN262" si="792">CJ199-DL199</f>
        <v>0</v>
      </c>
      <c r="DO199" s="18">
        <v>2.54</v>
      </c>
      <c r="DP199" s="18">
        <v>0</v>
      </c>
      <c r="DQ199" s="18">
        <v>1</v>
      </c>
      <c r="DR199" s="18">
        <v>1</v>
      </c>
      <c r="DS199" s="25">
        <f t="shared" ref="DS199:DS262" si="793">ROUND(IF(OR(CI199="Đào đất",CI199="Đào đất + đào đá"),(CK199*DP199*(DQ199+DR199))+DO199,0),2)</f>
        <v>2.54</v>
      </c>
      <c r="DT199" s="25">
        <f t="shared" ref="DT199:DT262" si="794">ROUND(IF(OR(CI199="Đào đá",CI199="Đào đất + đào đá"),IF(DS199&gt;0,(CJ199*DP199*(DQ199+DR199))+DS199,(CJ199*DP199*(DQ199+DR199))+DO199),0),2)</f>
        <v>0</v>
      </c>
      <c r="DU199" s="25">
        <f t="shared" ref="DU199:DU262" si="795">ROUND((DS199+DO199)*(CK199/2),2)</f>
        <v>6.86</v>
      </c>
      <c r="DV199" s="25">
        <f t="shared" ref="DV199:DV262" si="796">ROUND(IF(DS199&gt;0,(DT199+DS199)*(CJ199/2),(DT199+DO199)*(CJ199/2)),2)</f>
        <v>0</v>
      </c>
      <c r="DW199" s="25">
        <f t="shared" ref="DW199:DW262" si="797">ROUND(DU199+DV199,2)</f>
        <v>6.86</v>
      </c>
      <c r="DX199" s="25">
        <f t="shared" ref="DX199:DX262" si="798">ROUND(IF(RIGHT(E199,2)="=G",0,IF(O199&gt;0,DU199*O199,DU199*M199)),2)</f>
        <v>13.99</v>
      </c>
      <c r="DY199" s="25">
        <f t="shared" ref="DY199:DY262" si="799">ROUND(IF(RIGHT(E199,2)="=G",0,IF(O199&gt;0,DV199*O199,DV199*M199)),2)</f>
        <v>0</v>
      </c>
      <c r="DZ199" s="25">
        <f t="shared" ref="DZ199:DZ262" si="800">ROUND(DX199+DY199,2)</f>
        <v>13.99</v>
      </c>
      <c r="EA199" s="25">
        <f t="shared" ref="EA199:EA262" si="801">ROUND(IF(RIGHT(E199,2)="=G",0,IF(O199&gt;0,(DE199*O199*P199)+(R199*S199*DF199)+(DG199*M199*N199),(DE199*M199*N199)+(M199*N199*DF199)+(DG199*M199*N199))),2)</f>
        <v>8.81</v>
      </c>
      <c r="EB199" s="25">
        <f t="shared" ref="EB199:EB262" si="802">ROUND(IF(RIGHT(E199,2)="=G",0,IF(O199&gt;0,(DH199*O199*P199)+(R199*S199*DI199)+(DJ199*M199*N199),(DH199*M199*N199)+(M199*N199*DI199)+(DJ199*M199*N199))),2)</f>
        <v>0</v>
      </c>
      <c r="EC199" s="25">
        <f t="shared" ref="EC199:EC262" si="803">ROUND(EA199+EB199,2)</f>
        <v>8.81</v>
      </c>
      <c r="ED199" s="25">
        <f t="shared" ref="ED199:EE262" si="804">ROUND(DX199-EA199,2)</f>
        <v>5.18</v>
      </c>
      <c r="EE199" s="25">
        <f t="shared" si="804"/>
        <v>0</v>
      </c>
      <c r="EF199" s="25">
        <f t="shared" ref="EF199:EF262" si="805">ROUND(ED199+EE199,2)</f>
        <v>5.18</v>
      </c>
      <c r="EG199" s="25">
        <f t="shared" ref="EG199:EH262" si="806">EA199</f>
        <v>8.81</v>
      </c>
      <c r="EH199" s="25">
        <f t="shared" si="806"/>
        <v>0</v>
      </c>
      <c r="EI199" s="25">
        <f t="shared" ref="EI199:EI262" si="807">EG199+EH199</f>
        <v>8.81</v>
      </c>
      <c r="EJ199" s="18">
        <v>501.39</v>
      </c>
      <c r="EK199" s="18">
        <v>462.69</v>
      </c>
      <c r="EL199" s="18" t="s">
        <v>991</v>
      </c>
      <c r="EM199" s="18" t="s">
        <v>992</v>
      </c>
      <c r="EN199" s="16" t="s">
        <v>774</v>
      </c>
      <c r="EO199" s="16" t="s">
        <v>132</v>
      </c>
      <c r="EP199" s="16" t="e">
        <f>IF(OR(EN199="Cống tròn",EN199="Cống hộp",EN199="Ống nhựa"),INDEX(#REF!,MATCH(E199,#REF!,0)),IF(OR(EN199="Rãnh xây",EN199="Rãnh bê tông"),INDEX(#REF!,MATCH(E199,#REF!,0)),0))</f>
        <v>#REF!</v>
      </c>
      <c r="EQ199" s="18">
        <v>37.499999999999986</v>
      </c>
      <c r="ER199" s="18">
        <v>1</v>
      </c>
      <c r="ES199" s="25">
        <f t="shared" ref="ES199:ES262" si="808">IF(OR(EN199="Cống tròn",EN199="Cống hộp"),IF(FV199="Thêm 01",FR199+FQ199,FR199),0)</f>
        <v>37</v>
      </c>
      <c r="ET199" s="1" t="e">
        <f>_xlfn.IFNA(IF(EN199="Cống tròn",INDEX(#REF!,MATCH(E199,#REF!,0)),IF(EN199="Cống hộp",INDEX(#REF!,MATCH(E199,#REF!,0)),EU199&amp;" ,"&amp;EV199)),0)</f>
        <v>#REF!</v>
      </c>
      <c r="EU199" s="16" t="s">
        <v>769</v>
      </c>
      <c r="EV199" s="16" t="s">
        <v>775</v>
      </c>
      <c r="EW199" s="16" t="e">
        <f>_xlfn.IFNA(INDEX(#REF!,MATCH(E199,#REF!,0)),0)</f>
        <v>#REF!</v>
      </c>
      <c r="EX199" s="16"/>
      <c r="EY199" s="18">
        <v>0</v>
      </c>
      <c r="EZ199" s="18">
        <v>0</v>
      </c>
      <c r="FA199" s="18">
        <v>0</v>
      </c>
      <c r="FB199" s="19">
        <v>0</v>
      </c>
      <c r="FC199" s="19">
        <v>0</v>
      </c>
      <c r="FD199" s="25">
        <f t="shared" si="663"/>
        <v>0</v>
      </c>
      <c r="FE199" s="25">
        <f t="shared" ref="FE199:FE262" si="809">ROUND(FC199*FD199,2)</f>
        <v>0</v>
      </c>
      <c r="FF199" s="18">
        <v>0.1</v>
      </c>
      <c r="FG199" s="18">
        <v>2</v>
      </c>
      <c r="FH199" s="18">
        <v>1</v>
      </c>
      <c r="FI199" s="25">
        <f t="shared" ref="FI199:FI262" si="810">ROUND((FF199*FG199)+FH199,2)</f>
        <v>1.2</v>
      </c>
      <c r="FJ199" s="18">
        <v>0</v>
      </c>
      <c r="FK199" s="18">
        <v>0</v>
      </c>
      <c r="FL199" s="18">
        <v>0.2</v>
      </c>
      <c r="FM199" s="18">
        <v>1.4</v>
      </c>
      <c r="FN199" s="18">
        <v>0</v>
      </c>
      <c r="FO199" s="25">
        <f t="shared" ref="FO199:FO262" si="811">ROUND(FI199+FJ199+FL199+FN199,2)</f>
        <v>1.4</v>
      </c>
      <c r="FP199" s="18">
        <v>1.4999999999999999E-2</v>
      </c>
      <c r="FQ199" s="18">
        <v>1</v>
      </c>
      <c r="FR199" s="25">
        <f t="shared" si="664"/>
        <v>36</v>
      </c>
      <c r="FS199" s="25">
        <f t="shared" si="665"/>
        <v>0.52500000000000002</v>
      </c>
      <c r="FT199" s="25">
        <f t="shared" si="666"/>
        <v>36.524999999999999</v>
      </c>
      <c r="FU199" s="25">
        <f t="shared" si="667"/>
        <v>-0.97499999999998721</v>
      </c>
      <c r="FV199" s="25" t="str">
        <f t="shared" ref="FV199:FV262" si="812">IF(FU199&lt;-0.1,"Thêm 01","Đủ")</f>
        <v>Thêm 01</v>
      </c>
      <c r="FW199" s="25">
        <f t="shared" ref="FW199:FW262" si="813">ROUND(IF(OR(EN199="Cống tròn",EN199="Cống hộp"),(((ES199-FQ199)*FP199)+(ES199*ER199))-EQ199,0),2)</f>
        <v>0.04</v>
      </c>
      <c r="FX199" s="16"/>
      <c r="FY199" s="16"/>
      <c r="FZ199" s="16"/>
      <c r="GA199" s="16"/>
      <c r="GB199" s="19">
        <v>0</v>
      </c>
      <c r="GC199" s="19">
        <v>0</v>
      </c>
      <c r="GD199" s="19">
        <v>0</v>
      </c>
      <c r="GE199" s="19">
        <v>0</v>
      </c>
      <c r="GF199" s="19">
        <v>0</v>
      </c>
      <c r="GG199" s="19">
        <v>0</v>
      </c>
      <c r="GH199" s="19">
        <v>0</v>
      </c>
      <c r="GI199" s="19">
        <v>0</v>
      </c>
      <c r="GJ199" s="19">
        <v>0</v>
      </c>
      <c r="GK199" s="19">
        <v>0</v>
      </c>
      <c r="GL199" s="25">
        <f t="shared" si="668"/>
        <v>0</v>
      </c>
      <c r="GM199" s="25">
        <f t="shared" ref="GM199:GM262" si="814">ROUND(GK199+GL199,2)</f>
        <v>0</v>
      </c>
      <c r="GN199" s="19">
        <v>0</v>
      </c>
      <c r="GO199" s="19">
        <v>0</v>
      </c>
      <c r="GP199" s="19">
        <v>0</v>
      </c>
      <c r="GQ199" s="19">
        <v>0</v>
      </c>
      <c r="GR199" s="1" t="e">
        <f>_xlfn.IFNA(INDEX(#REF!,MATCH(E199,#REF!,0)),0)</f>
        <v>#REF!</v>
      </c>
      <c r="GS199" s="16"/>
      <c r="GT199" s="18">
        <v>0</v>
      </c>
      <c r="GU199" s="18">
        <v>0</v>
      </c>
      <c r="GV199" s="18">
        <v>0</v>
      </c>
      <c r="GW199" s="18">
        <v>0</v>
      </c>
      <c r="GX199" s="25">
        <f t="shared" si="669"/>
        <v>0</v>
      </c>
      <c r="GY199" s="25">
        <f t="shared" si="670"/>
        <v>0</v>
      </c>
      <c r="GZ199" s="25">
        <f t="shared" ref="GZ199:GZ262" si="815">ROUND(GB199+GD199+GF199+GM199+GN199+GP199,2)</f>
        <v>0</v>
      </c>
      <c r="HA199" s="1" t="e" cm="1">
        <f t="array" ref="HA199">INDEX(#REF!,MATCH(EJ199&amp;EK199&amp;HD199&amp;HE199&amp;HF199,#REF!&amp;#REF!&amp;#REF!&amp;#REF!&amp;#REF!,0))</f>
        <v>#REF!</v>
      </c>
      <c r="HB199" s="16"/>
      <c r="HC199" s="25">
        <f t="shared" ref="HC199:HC262" si="816">IF(OR(EN199="Rãnh xây",EN199="Rãnh bê tông",EN199="Cống hộp"),HO199,0)</f>
        <v>0</v>
      </c>
      <c r="HD199" s="18">
        <v>0</v>
      </c>
      <c r="HE199" s="18">
        <v>0</v>
      </c>
      <c r="HF199" s="18">
        <v>0</v>
      </c>
      <c r="HG199" s="1" t="e" cm="1">
        <f t="array" ref="HG199">INDEX(#REF!,MATCH(EJ199&amp;EK199&amp;HJ199&amp;HK199&amp;HL199,#REF!&amp;#REF!&amp;#REF!&amp;#REF!&amp;#REF!,0))</f>
        <v>#REF!</v>
      </c>
      <c r="HH199" s="16"/>
      <c r="HI199" s="25">
        <f t="shared" ref="HI199:HI262" si="817">IF(OR(EN199="Cống hộp",EN199="Rãnh xây",EN199="Rãnh bê tông"),IF(HS199="Thêm 01",1,0),0)</f>
        <v>0</v>
      </c>
      <c r="HJ199" s="25">
        <f t="shared" ref="HJ199:HJ262" si="818">ROUND(ABS(IF(HS199="Thêm 01",AVERAGEIFS($HR$9:$HR$994,$EN$9:$EN$994,EN199,$HS$9:$HS$994,"Thêm 01"),0)),2)</f>
        <v>0</v>
      </c>
      <c r="HK199" s="19">
        <v>0</v>
      </c>
      <c r="HL199" s="19">
        <v>0</v>
      </c>
      <c r="HM199" s="18">
        <v>0.01</v>
      </c>
      <c r="HN199" s="18">
        <v>1</v>
      </c>
      <c r="HO199" s="25">
        <f t="shared" ref="HO199:HO262" si="819">IF(OR(EN199="Rãnh xây",EN199="Rãnh bê tông",EN199="Cống hộp"),IF(HD199&gt;0,INT(EQ199/(HD199+HM199)),0),0)</f>
        <v>0</v>
      </c>
      <c r="HP199" s="25">
        <f t="shared" ref="HP199:HP262" si="820">IF(OR(EN199="Rãnh xây",EN199="Rãnh bê tông",EN199="Cống hộp"),IF(HD199&gt;0,HO199*HM199,0),0)</f>
        <v>0</v>
      </c>
      <c r="HQ199" s="25">
        <f t="shared" ref="HQ199:HQ262" si="821">IF(OR(EN199="Rãnh xây",EN199="Rãnh bê tông",EN199="Cống hộp"),IF(HD199&gt;0,(HO199*HD199)+HP199,0),0)</f>
        <v>0</v>
      </c>
      <c r="HR199" s="25">
        <f t="shared" ref="HR199:HR262" si="822">IF(OR(EN199="Rãnh xây",EN199="Rãnh bê tông",EN199="Cống hộp"),IF(HD199&gt;0,HQ199-EQ199,0),0)</f>
        <v>0</v>
      </c>
      <c r="HS199" s="25">
        <f t="shared" ref="HS199:HS262" si="823">IF(OR(EN199="Rãnh xây",EN199="Rãnh bê tông",EN199="Cống hộp"),IF(HR199&gt;=-0.02,"Đủ","Thêm 01"),0)</f>
        <v>0</v>
      </c>
      <c r="HT199" s="19">
        <v>0</v>
      </c>
      <c r="HU199" s="19">
        <v>0</v>
      </c>
      <c r="HV199" s="19">
        <v>0</v>
      </c>
      <c r="HW199" s="25">
        <f t="shared" ref="HW199:HW262" si="824">ROUND((HT199*HU199)+HV199,2)</f>
        <v>0</v>
      </c>
      <c r="HX199" s="19">
        <v>0</v>
      </c>
      <c r="HY199" s="19">
        <v>0</v>
      </c>
      <c r="HZ199" s="18">
        <v>29.25</v>
      </c>
      <c r="IA199" s="20">
        <f>ROUND(IF(EN199="Cống tròn",IF(EN199="Cống tròn",IF(EU199="Không có móng",IQ199-FF199,IF(EU199="Đế",IP199-FN199,IF(OR(EU199="Móng bê tông",EU199="Móng bê tông kết hợp đế"),II199-FJ199,0))),0),IF(EN199="Cống hộp",IF(AND(EN199="Cống hộp",EU199="Không có móng"),IQ199-GF199,IF(AND(EN199="Cống hộp",EU199="Móng bê tông"),IJ199-GB199,0)),IF(OR(EN199="Rãnh xây",EN199="Rãnh bê tông"),IF(OR(EN199="Rãnh xây",EN199="Rãnh bê tông"),IK199-GB199,0),IF(EN199="Ống nhựa",IF(AND(EN199="Ống nhựa",EU199="Không đắp cát"),IQ199-HT199,IF(AND(EN199="Ống nhựa",EU199="Đắp cát"),IH199-HX199,0)),IF(EN199="Rãnh thang",IF(EN199="Rãnh thang",IF(EU199="Móng bê tông",#REF!-#REF!,IQ199),0),0))))),2)</f>
        <v>26.85</v>
      </c>
      <c r="IB199" s="20">
        <f t="shared" ref="IB199:IB262" si="825">IF(IA199&gt;0,HZ199-IA199,0)</f>
        <v>2.3999999999999986</v>
      </c>
      <c r="IC199" s="20">
        <f t="shared" si="671"/>
        <v>26.849999999999998</v>
      </c>
      <c r="ID199" s="20">
        <f t="shared" si="672"/>
        <v>0</v>
      </c>
      <c r="IE199" s="20">
        <f t="shared" si="673"/>
        <v>0</v>
      </c>
      <c r="IF199" s="20">
        <f t="shared" si="674"/>
        <v>0</v>
      </c>
      <c r="IG199" s="20">
        <f>IF(EN199="Rãnh thang",IF(AND(EN199="Rãnh thang",EU199="Móng bê tông"),IQ199-#REF!,0),IF(EN199="Ống nhựa",IF(AND(EN199="Ống nhựa",EU199="Đắp cát"),IQ199-HT199,0),IF(EN199="Cống tròn",IF(EN199="Cống tròn",IF(OR(EU199="Móng bê tông",EU199="Móng bê tông kết hợp đế"),IM199-FL199,0),0),IF(EN199="Cống hộp",IF(AND(EN199="Cống hộp",EU199="Móng bê tông"),IN199-GD199,0),IF(OR(EN199="Rãnh xây",EN199="Rãnh bê tông"),IF(AND(EN199="Rãnh xây",EU199="Móng bê tông"),IO199-GD199,IF(AND(EN199="Rãnh bê tông",EU199="Móng bê tông"),IO199-GD199,0)),0)))))</f>
        <v>26.849999999999998</v>
      </c>
      <c r="IH199" s="20">
        <f t="shared" si="675"/>
        <v>0</v>
      </c>
      <c r="II199" s="20">
        <f t="shared" si="676"/>
        <v>26.849999999999998</v>
      </c>
      <c r="IJ199" s="20">
        <f t="shared" si="677"/>
        <v>0</v>
      </c>
      <c r="IK199" s="20">
        <f t="shared" si="678"/>
        <v>0</v>
      </c>
      <c r="IL199" s="20">
        <f t="shared" si="679"/>
        <v>27.049999999999997</v>
      </c>
      <c r="IM199" s="20">
        <f t="shared" si="680"/>
        <v>27.049999999999997</v>
      </c>
      <c r="IN199" s="20">
        <f t="shared" si="681"/>
        <v>0</v>
      </c>
      <c r="IO199" s="20">
        <f t="shared" si="682"/>
        <v>0</v>
      </c>
      <c r="IP199" s="20">
        <f t="shared" si="683"/>
        <v>0</v>
      </c>
      <c r="IQ199" s="18">
        <v>27.15</v>
      </c>
      <c r="IR199" s="25">
        <f t="shared" ref="IR199:IR262" si="826">ROUND(IF(OR(EN199="Rãnh xây",EN199="Rãnh bê tông",EN199="Cống hộp"),IS199-IQ199,0),1)</f>
        <v>0</v>
      </c>
      <c r="IS199" s="25">
        <f t="shared" si="684"/>
        <v>0</v>
      </c>
      <c r="IT199" s="25">
        <f t="shared" si="685"/>
        <v>0</v>
      </c>
      <c r="IU199" s="25">
        <f>ROUND(IF(EN199="Cống tròn",IF(EN199="Cống tròn",IV199+FF199,0),IF(EN199="Cống hộp",IF(EN199="Cống hộp",IV199+GP199,0),IF(OR(EN199="Rãnh xây",EN199="Rãnh bê tông"),IF(OR(EN199="Rãnh xây",EN199="Rãnh bê tông"),IV199+GP199,0),IF(EN199="ống nhựa",IF(EN199="Ống nhựa",IV199+HT199,0),IF(EN199="Rãnh thang",IF(EN199="Rãnh thang",IQ199+#REF!,0),0))))),2)</f>
        <v>27.95</v>
      </c>
      <c r="IV199" s="18">
        <v>27.85</v>
      </c>
      <c r="IW199" s="25">
        <f t="shared" si="686"/>
        <v>27.95</v>
      </c>
      <c r="IX199" s="25">
        <f t="shared" si="687"/>
        <v>0</v>
      </c>
      <c r="IY199" s="25">
        <f t="shared" si="688"/>
        <v>0</v>
      </c>
      <c r="IZ199" s="25">
        <f t="shared" si="689"/>
        <v>0</v>
      </c>
      <c r="JA199" s="25">
        <f t="shared" si="690"/>
        <v>0</v>
      </c>
      <c r="JB199" s="18">
        <v>28.95</v>
      </c>
      <c r="JC199" s="20">
        <f>ROUND(IF(EN199="Cống tròn",IF(EN199="Cống tròn",IF(EU199="Không có móng",JS199-FF199,IF(EU199="Đế",JR199-FN199,IF(OR(EU199="Móng bê tông",EU199="Móng bê tông kết hợp đế"),JK199-FJ199,0))),0),IF(EN199="Cống hộp",IF(AND(EN199="Cống hộp",EU199="Không có móng"),JS199-GF199,IF(AND(EN199="Cống hộp",EU199="Móng bê tông"),JL199-GB199,0)),IF(OR(EN199="Rãnh xây",EN199="Rãnh bê tông"),IF(OR(EN199="Rãnh xây",EN199="Rãnh bê tông"),JM199-GB199,0),IF(EN199="Ống nhựa",IF(AND(EN199="Ống nhựa",EU199="Không đắp cát"),JS199-HT199,IF(AND(EN199="Ống nhựa",EU199="Đắp cát"),JJ199-HX199,0)),IF(EN199="Rãnh thang",IF(EN199="Rãnh thang",IF(EU199="Móng bê tông",#REF!-#REF!,JS199),0),0))))),2)</f>
        <v>26.55</v>
      </c>
      <c r="JD199" s="20">
        <f t="shared" ref="JD199:JD262" si="827">IF(JC199&gt;0,JB199-JC199,0)</f>
        <v>2.3999999999999986</v>
      </c>
      <c r="JE199" s="20">
        <f t="shared" si="691"/>
        <v>26.55</v>
      </c>
      <c r="JF199" s="20">
        <f t="shared" si="692"/>
        <v>0</v>
      </c>
      <c r="JG199" s="20">
        <f t="shared" si="693"/>
        <v>0</v>
      </c>
      <c r="JH199" s="20">
        <f t="shared" si="694"/>
        <v>0</v>
      </c>
      <c r="JI199" s="20">
        <f>IF(EN199="Rãnh thang",IF(AND(EN199="Rãnh thang",EU199="Móng bê tông"),JS199-#REF!,0),IF(EN199="Ống nhựa",IF(AND(EN199="Ống nhựa",EU199="Đắp cát"),JS199-HT199,0),IF(EN199="Cống tròn",IF(EN199="Cống tròn",IF(OR(EU199="Móng bê tông",EU199="Móng bê tông kết hợp đế"),JO199-FL199,0),0),IF(EN199="Cống hộp",IF(AND(EN199="Cống hộp",EU199="Móng bê tông"),JP199-GD199,0),IF(OR(EN199="Rãnh xây",EN199="Rãnh bê tông"),IF(AND(EN199="Rãnh xây",EU199="Móng bê tông"),JQ199-GD199,IF(AND(EN199="Rãnh bê tông",EU199="Móng bê tông"),JQ199-GD199,0)),0)))))</f>
        <v>26.55</v>
      </c>
      <c r="JJ199" s="20">
        <f t="shared" si="695"/>
        <v>0</v>
      </c>
      <c r="JK199" s="20">
        <f t="shared" si="696"/>
        <v>26.55</v>
      </c>
      <c r="JL199" s="20">
        <f t="shared" si="697"/>
        <v>0</v>
      </c>
      <c r="JM199" s="20">
        <f t="shared" si="698"/>
        <v>0</v>
      </c>
      <c r="JN199" s="20">
        <f t="shared" si="699"/>
        <v>26.75</v>
      </c>
      <c r="JO199" s="20">
        <f t="shared" si="700"/>
        <v>26.75</v>
      </c>
      <c r="JP199" s="20">
        <f t="shared" si="701"/>
        <v>0</v>
      </c>
      <c r="JQ199" s="20">
        <f t="shared" si="702"/>
        <v>0</v>
      </c>
      <c r="JR199" s="20">
        <f t="shared" si="703"/>
        <v>0</v>
      </c>
      <c r="JS199" s="26">
        <v>26.85</v>
      </c>
      <c r="JT199" s="25">
        <f t="shared" ref="JT199:JT262" si="828">ROUND(IF(OR(EN199="Rãnh xây",EN199="Rãnh bê tông",EN199="Cống hộp"),JU199-JS199,0),1)</f>
        <v>0</v>
      </c>
      <c r="JU199" s="25">
        <f t="shared" si="704"/>
        <v>0</v>
      </c>
      <c r="JV199" s="25">
        <f t="shared" si="705"/>
        <v>0</v>
      </c>
      <c r="JW199" s="25">
        <f>ROUND(IF(EN199="Cống tròn",IF(EN199="Cống tròn",JX199+FF199,0),IF(EN199="Cống hộp",IF(EN199="Cống hộp",JX199+GP199,0),IF(OR(EN199="Rãnh xây",EN199="Rãnh bê tông"),IF(OR(EN199="Rãnh xây",EN199="Rãnh bê tông"),JX199+GP199,0),IF(EN199="ống nhựa",IF(EN199="Ống nhựa",JX199+HT199,0),IF(EN199="Rãnh thang",IF(EN199="Rãnh thang",JS199+#REF!,0),0))))),2)</f>
        <v>27.95</v>
      </c>
      <c r="JX199" s="27">
        <v>27.85</v>
      </c>
      <c r="JY199" s="25">
        <f t="shared" si="706"/>
        <v>27.95</v>
      </c>
      <c r="JZ199" s="25">
        <f t="shared" si="707"/>
        <v>0</v>
      </c>
      <c r="KA199" s="25">
        <f t="shared" si="708"/>
        <v>0</v>
      </c>
      <c r="KB199" s="25">
        <f t="shared" si="709"/>
        <v>0</v>
      </c>
      <c r="KC199" s="25">
        <f t="shared" si="710"/>
        <v>0</v>
      </c>
      <c r="KD199" s="28" t="s">
        <v>98</v>
      </c>
      <c r="KE199" s="27">
        <v>0</v>
      </c>
      <c r="KF199" s="25">
        <f t="shared" si="711"/>
        <v>2.3999999999999986</v>
      </c>
      <c r="KG199" s="25">
        <f t="shared" ref="KG199:KG262" si="829">KE199+KF199</f>
        <v>2.3999999999999986</v>
      </c>
      <c r="KH199" s="27">
        <v>0</v>
      </c>
      <c r="KI199" s="25">
        <f t="shared" si="712"/>
        <v>2.3999999999999986</v>
      </c>
      <c r="KJ199" s="25">
        <f t="shared" ref="KJ199:KJ262" si="830">KH199+KI199</f>
        <v>2.3999999999999986</v>
      </c>
      <c r="KK199" s="25">
        <f t="shared" si="713"/>
        <v>0</v>
      </c>
      <c r="KL199" s="25">
        <f t="shared" si="714"/>
        <v>0</v>
      </c>
      <c r="KM199" s="25">
        <f t="shared" ref="KM199:KM262" si="831">(KK199+KL199)/2</f>
        <v>0</v>
      </c>
      <c r="KN199" s="25">
        <f t="shared" si="715"/>
        <v>0</v>
      </c>
      <c r="KO199" s="25">
        <f t="shared" si="716"/>
        <v>0</v>
      </c>
      <c r="KP199" s="25">
        <f t="shared" ref="KP199:KP262" si="832">(KN199+KO199)/2</f>
        <v>0</v>
      </c>
      <c r="KQ199" s="25">
        <f t="shared" si="717"/>
        <v>0.2</v>
      </c>
      <c r="KR199" s="25">
        <f t="shared" si="718"/>
        <v>0.2</v>
      </c>
      <c r="KS199" s="25">
        <f t="shared" ref="KS199:KS262" si="833">(KQ199+KR199)/2</f>
        <v>0.2</v>
      </c>
      <c r="KT199" s="25">
        <f t="shared" si="719"/>
        <v>0</v>
      </c>
      <c r="KU199" s="25">
        <f t="shared" si="720"/>
        <v>0</v>
      </c>
      <c r="KV199" s="25">
        <f t="shared" ref="KV199:KV262" si="834">(KT199+KU199)/2</f>
        <v>0</v>
      </c>
      <c r="KW199" s="25">
        <f t="shared" si="721"/>
        <v>0</v>
      </c>
      <c r="KX199" s="25">
        <f t="shared" si="722"/>
        <v>0</v>
      </c>
      <c r="KY199" s="25">
        <f t="shared" ref="KY199:KY262" si="835">(KW199+KX199)/2</f>
        <v>0</v>
      </c>
      <c r="KZ199" s="25">
        <f t="shared" si="723"/>
        <v>0</v>
      </c>
      <c r="LA199" s="25">
        <f t="shared" si="724"/>
        <v>0</v>
      </c>
      <c r="LB199" s="25">
        <f t="shared" ref="LB199:LB262" si="836">(KZ199+LA199)/2</f>
        <v>0</v>
      </c>
      <c r="LC199" s="25">
        <f t="shared" si="725"/>
        <v>1.4</v>
      </c>
      <c r="LD199" s="25">
        <f t="shared" si="726"/>
        <v>1.4</v>
      </c>
      <c r="LE199" s="25">
        <f t="shared" ref="LE199:LE262" si="837">(LC199+LD199)/2</f>
        <v>1.4</v>
      </c>
      <c r="LF199" s="25">
        <f t="shared" si="727"/>
        <v>0</v>
      </c>
      <c r="LG199" s="25">
        <f t="shared" si="728"/>
        <v>0</v>
      </c>
      <c r="LH199" s="25">
        <f t="shared" ref="LH199:LH262" si="838">(LF199+LG199)/2</f>
        <v>0</v>
      </c>
      <c r="LI199" s="25">
        <f t="shared" si="729"/>
        <v>0</v>
      </c>
      <c r="LJ199" s="25">
        <f t="shared" si="730"/>
        <v>0</v>
      </c>
      <c r="LK199" s="25">
        <f t="shared" ref="LK199:LK262" si="839">(LI199+LJ199)/2</f>
        <v>0</v>
      </c>
      <c r="LL199" s="25">
        <f t="shared" si="731"/>
        <v>0</v>
      </c>
      <c r="LM199" s="25">
        <f t="shared" si="732"/>
        <v>0</v>
      </c>
      <c r="LN199" s="25">
        <f t="shared" ref="LN199:LN262" si="840">(LL199+LM199)/2</f>
        <v>0</v>
      </c>
      <c r="LO199" s="25">
        <f t="shared" si="733"/>
        <v>0</v>
      </c>
      <c r="LP199" s="25">
        <f t="shared" si="734"/>
        <v>0</v>
      </c>
      <c r="LQ199" s="25">
        <f t="shared" ref="LQ199:LQ262" si="841">(LO199+LP199)/2</f>
        <v>0</v>
      </c>
      <c r="LR199" s="25">
        <f t="shared" si="735"/>
        <v>0</v>
      </c>
      <c r="LS199" s="25">
        <f t="shared" si="736"/>
        <v>0</v>
      </c>
      <c r="LT199" s="25">
        <f t="shared" ref="LT199:LT262" si="842">(LR199+LS199)/2</f>
        <v>0</v>
      </c>
      <c r="LU199" s="25">
        <f t="shared" si="737"/>
        <v>0</v>
      </c>
      <c r="LV199" s="25">
        <f t="shared" si="738"/>
        <v>0</v>
      </c>
      <c r="LW199" s="25">
        <f t="shared" ref="LW199:LW262" si="843">(LU199+LV199)/2</f>
        <v>0</v>
      </c>
      <c r="LX199" s="25">
        <f t="shared" si="739"/>
        <v>0</v>
      </c>
      <c r="LY199" s="25">
        <f t="shared" si="740"/>
        <v>0</v>
      </c>
      <c r="LZ199" s="25">
        <f t="shared" ref="LZ199:LZ262" si="844">(LX199+LY199)/2</f>
        <v>0</v>
      </c>
      <c r="MA199" s="25">
        <f t="shared" si="741"/>
        <v>0</v>
      </c>
      <c r="MB199" s="25">
        <f t="shared" si="742"/>
        <v>0</v>
      </c>
      <c r="MC199" s="25">
        <f t="shared" ref="MC199:MC262" si="845">(MA199+MB199)/2</f>
        <v>0</v>
      </c>
      <c r="MD199" s="25">
        <f t="shared" si="743"/>
        <v>0</v>
      </c>
      <c r="ME199" s="25">
        <f t="shared" si="744"/>
        <v>0</v>
      </c>
      <c r="MF199" s="25">
        <f t="shared" ref="MF199:MF262" si="846">(MD199+ME199)/2</f>
        <v>0</v>
      </c>
      <c r="MG199" s="25">
        <f t="shared" si="745"/>
        <v>0</v>
      </c>
      <c r="MH199" s="25">
        <f t="shared" si="746"/>
        <v>0</v>
      </c>
      <c r="MI199" s="25">
        <f t="shared" ref="MI199:MI262" si="847">(MG199+MH199)/2</f>
        <v>0</v>
      </c>
      <c r="MJ199" s="25">
        <f t="shared" si="747"/>
        <v>0</v>
      </c>
      <c r="MK199" s="25">
        <f t="shared" si="748"/>
        <v>0</v>
      </c>
      <c r="ML199" s="25">
        <f t="shared" ref="ML199:ML262" si="848">(MJ199+MK199)/2</f>
        <v>0</v>
      </c>
      <c r="MM199" s="25">
        <f t="shared" si="749"/>
        <v>0</v>
      </c>
      <c r="MN199" s="25">
        <f t="shared" si="750"/>
        <v>0</v>
      </c>
      <c r="MO199" s="25">
        <f t="shared" ref="MO199:MO262" si="849">(MM199+MN199)/2</f>
        <v>0</v>
      </c>
      <c r="MP199" s="25">
        <f t="shared" si="751"/>
        <v>0</v>
      </c>
      <c r="MQ199" s="25">
        <f t="shared" si="752"/>
        <v>0</v>
      </c>
      <c r="MR199" s="25">
        <f t="shared" ref="MR199:MR262" si="850">(MP199+MQ199)/2</f>
        <v>0</v>
      </c>
      <c r="MS199" s="29">
        <v>1.4</v>
      </c>
      <c r="MT199" s="29">
        <v>0</v>
      </c>
      <c r="MU199" s="29">
        <v>1</v>
      </c>
      <c r="MV199" s="29">
        <v>1</v>
      </c>
      <c r="MW199" s="25">
        <f t="shared" si="753"/>
        <v>1.4</v>
      </c>
      <c r="MX199" s="25">
        <f t="shared" si="754"/>
        <v>3.36</v>
      </c>
      <c r="MY199" s="25">
        <f t="shared" si="755"/>
        <v>0</v>
      </c>
      <c r="MZ199" s="25">
        <f t="shared" si="756"/>
        <v>0</v>
      </c>
      <c r="NA199" s="25">
        <f t="shared" si="757"/>
        <v>1.4</v>
      </c>
      <c r="NB199" s="25">
        <f t="shared" si="758"/>
        <v>3.36</v>
      </c>
      <c r="NC199" s="25">
        <f t="shared" si="759"/>
        <v>0</v>
      </c>
      <c r="ND199" s="25">
        <f t="shared" si="760"/>
        <v>0</v>
      </c>
      <c r="NE199" s="25">
        <f t="shared" ref="NE199:NH262" si="851">(MW199+NA199)/2</f>
        <v>1.4</v>
      </c>
      <c r="NF199" s="25">
        <f t="shared" si="851"/>
        <v>3.36</v>
      </c>
      <c r="NG199" s="25">
        <f t="shared" si="851"/>
        <v>0</v>
      </c>
      <c r="NH199" s="25">
        <f t="shared" si="851"/>
        <v>0</v>
      </c>
      <c r="NI199" s="25">
        <f t="shared" si="761"/>
        <v>126</v>
      </c>
      <c r="NJ199" s="25">
        <f t="shared" si="762"/>
        <v>0</v>
      </c>
      <c r="NK199" s="25">
        <f t="shared" si="763"/>
        <v>126</v>
      </c>
      <c r="NL199" s="25">
        <f t="shared" si="764"/>
        <v>68.2</v>
      </c>
      <c r="NM199" s="25">
        <f t="shared" si="765"/>
        <v>0</v>
      </c>
      <c r="NN199" s="25">
        <f t="shared" ref="NN199:NN262" si="852">ROUND(NL199+NM199,2)</f>
        <v>68.2</v>
      </c>
      <c r="NO199" s="25">
        <f t="shared" si="766"/>
        <v>0</v>
      </c>
      <c r="NP199" s="25">
        <f t="shared" si="767"/>
        <v>0</v>
      </c>
      <c r="NQ199" s="25">
        <f t="shared" ref="NQ199:NQ262" si="853">ROUND(NO199+NP199,2)</f>
        <v>0</v>
      </c>
      <c r="NR199" s="25">
        <f t="shared" si="768"/>
        <v>0</v>
      </c>
      <c r="NS199" s="25">
        <f t="shared" si="769"/>
        <v>0</v>
      </c>
      <c r="NT199" s="25">
        <f t="shared" ref="NT199:NT262" si="854">ROUND(NR199+NS199,2)</f>
        <v>0</v>
      </c>
      <c r="NU199" s="25">
        <f t="shared" si="770"/>
        <v>0</v>
      </c>
      <c r="NV199" s="25">
        <f t="shared" si="771"/>
        <v>0</v>
      </c>
      <c r="NW199" s="25">
        <f t="shared" ref="NW199:NW262" si="855">ROUND(NU199+NV199,2)</f>
        <v>0</v>
      </c>
      <c r="NX199" s="25">
        <f t="shared" ref="NX199:NY262" si="856">ROUND(NL199+NO199+NR199+NU199,2)</f>
        <v>68.2</v>
      </c>
      <c r="NY199" s="25">
        <f t="shared" si="856"/>
        <v>0</v>
      </c>
      <c r="NZ199" s="25">
        <f t="shared" ref="NZ199:NZ262" si="857">ROUND(NX199+NY199,2)</f>
        <v>68.2</v>
      </c>
      <c r="OA199" s="25">
        <f t="shared" ref="OA199:OB262" si="858">ROUND(NI199-NX199,2)</f>
        <v>57.8</v>
      </c>
      <c r="OB199" s="25">
        <f t="shared" si="858"/>
        <v>0</v>
      </c>
      <c r="OC199" s="25">
        <f t="shared" ref="OC199:OC262" si="859">ROUND(OA199+OB199,2)</f>
        <v>57.8</v>
      </c>
      <c r="OD199" s="25">
        <f t="shared" ref="OD199:OF262" si="860">NX199</f>
        <v>68.2</v>
      </c>
      <c r="OE199" s="25">
        <f t="shared" si="860"/>
        <v>0</v>
      </c>
      <c r="OF199" s="25">
        <f t="shared" si="860"/>
        <v>68.2</v>
      </c>
      <c r="OG199" s="25">
        <f t="shared" si="772"/>
        <v>0</v>
      </c>
      <c r="OH199" s="25">
        <f t="shared" si="773"/>
        <v>0</v>
      </c>
      <c r="OI199" s="25">
        <f t="shared" si="774"/>
        <v>0</v>
      </c>
      <c r="OJ199" s="25">
        <f t="shared" si="775"/>
        <v>0</v>
      </c>
      <c r="OK199" s="25">
        <f t="shared" si="776"/>
        <v>0</v>
      </c>
      <c r="OL199" s="25">
        <f t="shared" si="777"/>
        <v>0</v>
      </c>
      <c r="OM199" s="25">
        <f t="shared" ref="OM199:OO262" si="861">(OG199+OJ199)/2</f>
        <v>0</v>
      </c>
      <c r="ON199" s="25">
        <f t="shared" si="861"/>
        <v>0</v>
      </c>
      <c r="OO199" s="25">
        <f t="shared" si="861"/>
        <v>0</v>
      </c>
      <c r="OP199" s="25">
        <f t="shared" si="778"/>
        <v>0</v>
      </c>
      <c r="OQ199" s="25">
        <f t="shared" si="779"/>
        <v>0</v>
      </c>
      <c r="OR199" s="25">
        <f t="shared" ref="OR199:OR262" si="862">OP199-OQ199</f>
        <v>0</v>
      </c>
      <c r="OS199" s="19">
        <v>536475.96</v>
      </c>
      <c r="OT199" s="19">
        <v>2370340.0699999998</v>
      </c>
    </row>
    <row r="200" spans="1:410" ht="33" customHeight="1" x14ac:dyDescent="0.25">
      <c r="A200" s="18"/>
      <c r="B200" s="18" t="s">
        <v>939</v>
      </c>
      <c r="C200" s="18">
        <v>462.69</v>
      </c>
      <c r="D200" s="16" t="e">
        <f>_xlfn.IFNA(INDEX(#REF!,MATCH(E200,#REF!,0)),0)</f>
        <v>#REF!</v>
      </c>
      <c r="E200" s="18" t="s">
        <v>992</v>
      </c>
      <c r="F200" s="16" t="s">
        <v>765</v>
      </c>
      <c r="G200" s="16" t="s">
        <v>766</v>
      </c>
      <c r="H200" s="16" t="s">
        <v>767</v>
      </c>
      <c r="I200" s="16" t="s">
        <v>768</v>
      </c>
      <c r="J200" s="16" t="s">
        <v>769</v>
      </c>
      <c r="K200" s="16" t="s">
        <v>770</v>
      </c>
      <c r="L200" s="16" t="s">
        <v>771</v>
      </c>
      <c r="M200" s="18">
        <v>1.64</v>
      </c>
      <c r="N200" s="18">
        <v>1.94</v>
      </c>
      <c r="O200" s="18">
        <v>2.04</v>
      </c>
      <c r="P200" s="18">
        <v>2.34</v>
      </c>
      <c r="Q200" s="18">
        <v>0.1</v>
      </c>
      <c r="R200" s="18">
        <v>1.8399999999999999</v>
      </c>
      <c r="S200" s="18">
        <v>2.14</v>
      </c>
      <c r="T200" s="18">
        <v>0.2</v>
      </c>
      <c r="U200" s="18">
        <v>0</v>
      </c>
      <c r="V200" s="18">
        <v>0</v>
      </c>
      <c r="W200" s="18">
        <v>0</v>
      </c>
      <c r="X200" s="18">
        <v>1.64</v>
      </c>
      <c r="Y200" s="18">
        <v>1.9</v>
      </c>
      <c r="Z200" s="20">
        <f t="shared" si="780"/>
        <v>2.1</v>
      </c>
      <c r="AA200" s="18">
        <v>0.22</v>
      </c>
      <c r="AB200" s="18">
        <v>0</v>
      </c>
      <c r="AC200" s="18">
        <v>0</v>
      </c>
      <c r="AD200" s="18">
        <v>0</v>
      </c>
      <c r="AE200" s="18">
        <v>0</v>
      </c>
      <c r="AF200" s="18">
        <v>0</v>
      </c>
      <c r="AG200" s="18">
        <v>1.2</v>
      </c>
      <c r="AH200" s="18">
        <v>1.5</v>
      </c>
      <c r="AI200" s="20">
        <f t="shared" si="781"/>
        <v>2.25</v>
      </c>
      <c r="AJ200" s="18">
        <v>0</v>
      </c>
      <c r="AK200" s="18">
        <v>0</v>
      </c>
      <c r="AL200" s="20">
        <f t="shared" si="782"/>
        <v>0</v>
      </c>
      <c r="AM200" s="18">
        <v>1.64</v>
      </c>
      <c r="AN200" s="18">
        <v>1.5</v>
      </c>
      <c r="AO200" s="18">
        <v>0.15</v>
      </c>
      <c r="AP200" s="18">
        <v>0.22</v>
      </c>
      <c r="AQ200" s="18">
        <v>1.64</v>
      </c>
      <c r="AR200" s="18">
        <v>1.72</v>
      </c>
      <c r="AS200" s="18">
        <v>0.12</v>
      </c>
      <c r="AT200" s="18">
        <v>0.11</v>
      </c>
      <c r="AU200" s="18">
        <v>0</v>
      </c>
      <c r="AV200" s="18">
        <v>1</v>
      </c>
      <c r="AW200" s="18">
        <v>0</v>
      </c>
      <c r="AX200" s="18">
        <v>0</v>
      </c>
      <c r="AY200" s="18">
        <v>0</v>
      </c>
      <c r="AZ200" s="18">
        <v>0</v>
      </c>
      <c r="BA200" s="18">
        <v>0</v>
      </c>
      <c r="BB200" s="18">
        <v>0</v>
      </c>
      <c r="BC200" s="18">
        <v>0</v>
      </c>
      <c r="BD200" s="18">
        <v>0</v>
      </c>
      <c r="BE200" s="18">
        <v>2</v>
      </c>
      <c r="BF200" s="18">
        <v>0</v>
      </c>
      <c r="BG200" s="18">
        <v>0</v>
      </c>
      <c r="BH200" s="18">
        <v>0</v>
      </c>
      <c r="BI200" s="18">
        <v>0</v>
      </c>
      <c r="BJ200" s="18">
        <v>0</v>
      </c>
      <c r="BK200" s="18">
        <v>0</v>
      </c>
      <c r="BL200" s="18">
        <v>0</v>
      </c>
      <c r="BM200" s="18">
        <v>0</v>
      </c>
      <c r="BN200" s="18">
        <v>0</v>
      </c>
      <c r="BO200" s="18">
        <v>0</v>
      </c>
      <c r="BP200" s="18">
        <v>0</v>
      </c>
      <c r="BQ200" s="18">
        <v>0</v>
      </c>
      <c r="BR200" s="18">
        <v>0</v>
      </c>
      <c r="BS200" s="18">
        <v>0</v>
      </c>
      <c r="BT200" s="18">
        <v>0</v>
      </c>
      <c r="BU200" s="18">
        <v>0</v>
      </c>
      <c r="BV200" s="18">
        <v>0</v>
      </c>
      <c r="BW200" s="18">
        <v>0</v>
      </c>
      <c r="BX200" s="18">
        <v>0</v>
      </c>
      <c r="BY200" s="18">
        <v>0</v>
      </c>
      <c r="BZ200" s="18">
        <v>0</v>
      </c>
      <c r="CA200" s="16" t="e">
        <f>_xlfn.IFNA(IF(RIGHT(D200,2)="=G",0,INDEX(#REF!,MATCH(E200,#REF!,0))),0)</f>
        <v>#REF!</v>
      </c>
      <c r="CB200" s="16" t="s">
        <v>776</v>
      </c>
      <c r="CC200" s="18">
        <v>0</v>
      </c>
      <c r="CD200" s="18">
        <v>0</v>
      </c>
      <c r="CE200" s="18">
        <v>1.4</v>
      </c>
      <c r="CF200" s="18">
        <v>0.85</v>
      </c>
      <c r="CG200" s="18">
        <v>0.12</v>
      </c>
      <c r="CH200" s="18">
        <v>2</v>
      </c>
      <c r="CI200" s="16" t="s">
        <v>98</v>
      </c>
      <c r="CJ200" s="18">
        <v>0</v>
      </c>
      <c r="CK200" s="20">
        <f t="shared" si="648"/>
        <v>2.7</v>
      </c>
      <c r="CL200" s="20">
        <f t="shared" si="783"/>
        <v>2.7</v>
      </c>
      <c r="CM200" s="18">
        <v>51.09</v>
      </c>
      <c r="CN200" s="18">
        <v>28.95</v>
      </c>
      <c r="CO200" s="18">
        <v>28.111000000000001</v>
      </c>
      <c r="CP200" s="22">
        <f t="shared" si="649"/>
        <v>28.95</v>
      </c>
      <c r="CQ200" s="22">
        <f t="shared" si="650"/>
        <v>26.25</v>
      </c>
      <c r="CR200" s="22">
        <f t="shared" si="784"/>
        <v>2.7</v>
      </c>
      <c r="CS200" s="22">
        <f t="shared" si="651"/>
        <v>26.35</v>
      </c>
      <c r="CT200" s="22">
        <f t="shared" si="652"/>
        <v>26.55</v>
      </c>
      <c r="CU200" s="18">
        <v>26.55</v>
      </c>
      <c r="CV200" s="22">
        <f t="shared" si="785"/>
        <v>2.1</v>
      </c>
      <c r="CW200" s="22">
        <f t="shared" si="653"/>
        <v>0</v>
      </c>
      <c r="CX200" s="22">
        <f t="shared" si="654"/>
        <v>0</v>
      </c>
      <c r="CY200" s="22">
        <f t="shared" si="655"/>
        <v>28.68</v>
      </c>
      <c r="CZ200" s="22">
        <f t="shared" si="656"/>
        <v>28.83</v>
      </c>
      <c r="DA200" s="18">
        <v>28.95</v>
      </c>
      <c r="DB200" s="20">
        <f t="shared" si="786"/>
        <v>2.7</v>
      </c>
      <c r="DC200" s="20">
        <f t="shared" si="787"/>
        <v>0</v>
      </c>
      <c r="DD200" s="20">
        <f t="shared" si="788"/>
        <v>2.7</v>
      </c>
      <c r="DE200" s="20">
        <f t="shared" si="657"/>
        <v>0.1</v>
      </c>
      <c r="DF200" s="20">
        <f t="shared" si="658"/>
        <v>0.2</v>
      </c>
      <c r="DG200" s="20">
        <f t="shared" si="659"/>
        <v>2.37</v>
      </c>
      <c r="DH200" s="20">
        <f t="shared" si="660"/>
        <v>0</v>
      </c>
      <c r="DI200" s="20">
        <f t="shared" si="661"/>
        <v>0</v>
      </c>
      <c r="DJ200" s="20">
        <f t="shared" si="662"/>
        <v>0</v>
      </c>
      <c r="DK200" s="20">
        <f t="shared" si="789"/>
        <v>2.67</v>
      </c>
      <c r="DL200" s="20">
        <f t="shared" si="790"/>
        <v>0</v>
      </c>
      <c r="DM200" s="20">
        <f t="shared" si="791"/>
        <v>3.0000000000000249E-2</v>
      </c>
      <c r="DN200" s="20">
        <f t="shared" si="792"/>
        <v>0</v>
      </c>
      <c r="DO200" s="18">
        <v>2.54</v>
      </c>
      <c r="DP200" s="18">
        <v>0</v>
      </c>
      <c r="DQ200" s="18">
        <v>1</v>
      </c>
      <c r="DR200" s="18">
        <v>1</v>
      </c>
      <c r="DS200" s="25">
        <f t="shared" si="793"/>
        <v>2.54</v>
      </c>
      <c r="DT200" s="25">
        <f t="shared" si="794"/>
        <v>0</v>
      </c>
      <c r="DU200" s="25">
        <f t="shared" si="795"/>
        <v>6.86</v>
      </c>
      <c r="DV200" s="25">
        <f t="shared" si="796"/>
        <v>0</v>
      </c>
      <c r="DW200" s="25">
        <f t="shared" si="797"/>
        <v>6.86</v>
      </c>
      <c r="DX200" s="25">
        <f t="shared" si="798"/>
        <v>13.99</v>
      </c>
      <c r="DY200" s="25">
        <f t="shared" si="799"/>
        <v>0</v>
      </c>
      <c r="DZ200" s="25">
        <f t="shared" si="800"/>
        <v>13.99</v>
      </c>
      <c r="EA200" s="25">
        <f t="shared" si="801"/>
        <v>8.81</v>
      </c>
      <c r="EB200" s="25">
        <f t="shared" si="802"/>
        <v>0</v>
      </c>
      <c r="EC200" s="25">
        <f t="shared" si="803"/>
        <v>8.81</v>
      </c>
      <c r="ED200" s="25">
        <f t="shared" si="804"/>
        <v>5.18</v>
      </c>
      <c r="EE200" s="25">
        <f t="shared" si="804"/>
        <v>0</v>
      </c>
      <c r="EF200" s="25">
        <f t="shared" si="805"/>
        <v>5.18</v>
      </c>
      <c r="EG200" s="25">
        <f t="shared" si="806"/>
        <v>8.81</v>
      </c>
      <c r="EH200" s="25">
        <f t="shared" si="806"/>
        <v>0</v>
      </c>
      <c r="EI200" s="25">
        <f t="shared" si="807"/>
        <v>8.81</v>
      </c>
      <c r="EJ200" s="18">
        <v>462.69</v>
      </c>
      <c r="EK200" s="18">
        <v>423.99</v>
      </c>
      <c r="EL200" s="18" t="s">
        <v>992</v>
      </c>
      <c r="EM200" s="18" t="s">
        <v>993</v>
      </c>
      <c r="EN200" s="16" t="s">
        <v>774</v>
      </c>
      <c r="EO200" s="16" t="s">
        <v>132</v>
      </c>
      <c r="EP200" s="16" t="e">
        <f>IF(OR(EN200="Cống tròn",EN200="Cống hộp",EN200="Ống nhựa"),INDEX(#REF!,MATCH(E200,#REF!,0)),IF(OR(EN200="Rãnh xây",EN200="Rãnh bê tông"),INDEX(#REF!,MATCH(E200,#REF!,0)),0))</f>
        <v>#REF!</v>
      </c>
      <c r="EQ200" s="18">
        <v>37.499999999999986</v>
      </c>
      <c r="ER200" s="18">
        <v>1</v>
      </c>
      <c r="ES200" s="25">
        <f t="shared" si="808"/>
        <v>37</v>
      </c>
      <c r="ET200" s="1" t="e">
        <f>_xlfn.IFNA(IF(EN200="Cống tròn",INDEX(#REF!,MATCH(E200,#REF!,0)),IF(EN200="Cống hộp",INDEX(#REF!,MATCH(E200,#REF!,0)),EU200&amp;" ,"&amp;EV200)),0)</f>
        <v>#REF!</v>
      </c>
      <c r="EU200" s="16" t="s">
        <v>769</v>
      </c>
      <c r="EV200" s="16" t="s">
        <v>775</v>
      </c>
      <c r="EW200" s="16" t="e">
        <f>_xlfn.IFNA(INDEX(#REF!,MATCH(E200,#REF!,0)),0)</f>
        <v>#REF!</v>
      </c>
      <c r="EX200" s="16"/>
      <c r="EY200" s="18">
        <v>0</v>
      </c>
      <c r="EZ200" s="18">
        <v>0</v>
      </c>
      <c r="FA200" s="18">
        <v>0</v>
      </c>
      <c r="FB200" s="19">
        <v>0</v>
      </c>
      <c r="FC200" s="19">
        <v>0</v>
      </c>
      <c r="FD200" s="25">
        <f t="shared" si="663"/>
        <v>0</v>
      </c>
      <c r="FE200" s="25">
        <f t="shared" si="809"/>
        <v>0</v>
      </c>
      <c r="FF200" s="18">
        <v>0.1</v>
      </c>
      <c r="FG200" s="18">
        <v>2</v>
      </c>
      <c r="FH200" s="18">
        <v>1</v>
      </c>
      <c r="FI200" s="25">
        <f t="shared" si="810"/>
        <v>1.2</v>
      </c>
      <c r="FJ200" s="18">
        <v>0</v>
      </c>
      <c r="FK200" s="18">
        <v>0</v>
      </c>
      <c r="FL200" s="18">
        <v>0.2</v>
      </c>
      <c r="FM200" s="18">
        <v>1.4</v>
      </c>
      <c r="FN200" s="18">
        <v>0</v>
      </c>
      <c r="FO200" s="25">
        <f t="shared" si="811"/>
        <v>1.4</v>
      </c>
      <c r="FP200" s="18">
        <v>1.4999999999999999E-2</v>
      </c>
      <c r="FQ200" s="18">
        <v>1</v>
      </c>
      <c r="FR200" s="25">
        <f t="shared" si="664"/>
        <v>36</v>
      </c>
      <c r="FS200" s="25">
        <f t="shared" si="665"/>
        <v>0.52500000000000002</v>
      </c>
      <c r="FT200" s="25">
        <f t="shared" si="666"/>
        <v>36.524999999999999</v>
      </c>
      <c r="FU200" s="25">
        <f t="shared" si="667"/>
        <v>-0.97499999999998721</v>
      </c>
      <c r="FV200" s="25" t="str">
        <f t="shared" si="812"/>
        <v>Thêm 01</v>
      </c>
      <c r="FW200" s="25">
        <f t="shared" si="813"/>
        <v>0.04</v>
      </c>
      <c r="FX200" s="16"/>
      <c r="FY200" s="16"/>
      <c r="FZ200" s="16"/>
      <c r="GA200" s="16"/>
      <c r="GB200" s="19">
        <v>0</v>
      </c>
      <c r="GC200" s="19">
        <v>0</v>
      </c>
      <c r="GD200" s="19">
        <v>0</v>
      </c>
      <c r="GE200" s="19">
        <v>0</v>
      </c>
      <c r="GF200" s="19">
        <v>0</v>
      </c>
      <c r="GG200" s="19">
        <v>0</v>
      </c>
      <c r="GH200" s="19">
        <v>0</v>
      </c>
      <c r="GI200" s="19">
        <v>0</v>
      </c>
      <c r="GJ200" s="19">
        <v>0</v>
      </c>
      <c r="GK200" s="19">
        <v>0</v>
      </c>
      <c r="GL200" s="25">
        <f t="shared" si="668"/>
        <v>0</v>
      </c>
      <c r="GM200" s="25">
        <f t="shared" si="814"/>
        <v>0</v>
      </c>
      <c r="GN200" s="19">
        <v>0</v>
      </c>
      <c r="GO200" s="19">
        <v>0</v>
      </c>
      <c r="GP200" s="19">
        <v>0</v>
      </c>
      <c r="GQ200" s="19">
        <v>0</v>
      </c>
      <c r="GR200" s="1" t="e">
        <f>_xlfn.IFNA(INDEX(#REF!,MATCH(E200,#REF!,0)),0)</f>
        <v>#REF!</v>
      </c>
      <c r="GS200" s="16"/>
      <c r="GT200" s="18">
        <v>0</v>
      </c>
      <c r="GU200" s="18">
        <v>0</v>
      </c>
      <c r="GV200" s="18">
        <v>0</v>
      </c>
      <c r="GW200" s="18">
        <v>0</v>
      </c>
      <c r="GX200" s="25">
        <f t="shared" si="669"/>
        <v>0</v>
      </c>
      <c r="GY200" s="25">
        <f t="shared" si="670"/>
        <v>0</v>
      </c>
      <c r="GZ200" s="25">
        <f t="shared" si="815"/>
        <v>0</v>
      </c>
      <c r="HA200" s="1" t="e" cm="1">
        <f t="array" ref="HA200">INDEX(#REF!,MATCH(EJ200&amp;EK200&amp;HD200&amp;HE200&amp;HF200,#REF!&amp;#REF!&amp;#REF!&amp;#REF!&amp;#REF!,0))</f>
        <v>#REF!</v>
      </c>
      <c r="HB200" s="16"/>
      <c r="HC200" s="25">
        <f t="shared" si="816"/>
        <v>0</v>
      </c>
      <c r="HD200" s="18">
        <v>0</v>
      </c>
      <c r="HE200" s="18">
        <v>0</v>
      </c>
      <c r="HF200" s="18">
        <v>0</v>
      </c>
      <c r="HG200" s="1" t="e" cm="1">
        <f t="array" ref="HG200">INDEX(#REF!,MATCH(EJ200&amp;EK200&amp;HJ200&amp;HK200&amp;HL200,#REF!&amp;#REF!&amp;#REF!&amp;#REF!&amp;#REF!,0))</f>
        <v>#REF!</v>
      </c>
      <c r="HH200" s="16"/>
      <c r="HI200" s="25">
        <f t="shared" si="817"/>
        <v>0</v>
      </c>
      <c r="HJ200" s="25">
        <f t="shared" si="818"/>
        <v>0</v>
      </c>
      <c r="HK200" s="19">
        <v>0</v>
      </c>
      <c r="HL200" s="19">
        <v>0</v>
      </c>
      <c r="HM200" s="18">
        <v>0.01</v>
      </c>
      <c r="HN200" s="18">
        <v>1</v>
      </c>
      <c r="HO200" s="25">
        <f t="shared" si="819"/>
        <v>0</v>
      </c>
      <c r="HP200" s="25">
        <f t="shared" si="820"/>
        <v>0</v>
      </c>
      <c r="HQ200" s="25">
        <f t="shared" si="821"/>
        <v>0</v>
      </c>
      <c r="HR200" s="25">
        <f t="shared" si="822"/>
        <v>0</v>
      </c>
      <c r="HS200" s="25">
        <f t="shared" si="823"/>
        <v>0</v>
      </c>
      <c r="HT200" s="19">
        <v>0</v>
      </c>
      <c r="HU200" s="19">
        <v>0</v>
      </c>
      <c r="HV200" s="19">
        <v>0</v>
      </c>
      <c r="HW200" s="25">
        <f t="shared" si="824"/>
        <v>0</v>
      </c>
      <c r="HX200" s="19">
        <v>0</v>
      </c>
      <c r="HY200" s="19">
        <v>0</v>
      </c>
      <c r="HZ200" s="18">
        <v>28.95</v>
      </c>
      <c r="IA200" s="20">
        <f>ROUND(IF(EN200="Cống tròn",IF(EN200="Cống tròn",IF(EU200="Không có móng",IQ200-FF200,IF(EU200="Đế",IP200-FN200,IF(OR(EU200="Móng bê tông",EU200="Móng bê tông kết hợp đế"),II200-FJ200,0))),0),IF(EN200="Cống hộp",IF(AND(EN200="Cống hộp",EU200="Không có móng"),IQ200-GF200,IF(AND(EN200="Cống hộp",EU200="Móng bê tông"),IJ200-GB200,0)),IF(OR(EN200="Rãnh xây",EN200="Rãnh bê tông"),IF(OR(EN200="Rãnh xây",EN200="Rãnh bê tông"),IK200-GB200,0),IF(EN200="Ống nhựa",IF(AND(EN200="Ống nhựa",EU200="Không đắp cát"),IQ200-HT200,IF(AND(EN200="Ống nhựa",EU200="Đắp cát"),IH200-HX200,0)),IF(EN200="Rãnh thang",IF(EN200="Rãnh thang",IF(EU200="Móng bê tông",#REF!-#REF!,IQ200),0),0))))),2)</f>
        <v>26.55</v>
      </c>
      <c r="IB200" s="20">
        <f t="shared" si="825"/>
        <v>2.3999999999999986</v>
      </c>
      <c r="IC200" s="20">
        <f t="shared" si="671"/>
        <v>26.55</v>
      </c>
      <c r="ID200" s="20">
        <f t="shared" si="672"/>
        <v>0</v>
      </c>
      <c r="IE200" s="20">
        <f t="shared" si="673"/>
        <v>0</v>
      </c>
      <c r="IF200" s="20">
        <f t="shared" si="674"/>
        <v>0</v>
      </c>
      <c r="IG200" s="20">
        <f>IF(EN200="Rãnh thang",IF(AND(EN200="Rãnh thang",EU200="Móng bê tông"),IQ200-#REF!,0),IF(EN200="Ống nhựa",IF(AND(EN200="Ống nhựa",EU200="Đắp cát"),IQ200-HT200,0),IF(EN200="Cống tròn",IF(EN200="Cống tròn",IF(OR(EU200="Móng bê tông",EU200="Móng bê tông kết hợp đế"),IM200-FL200,0),0),IF(EN200="Cống hộp",IF(AND(EN200="Cống hộp",EU200="Móng bê tông"),IN200-GD200,0),IF(OR(EN200="Rãnh xây",EN200="Rãnh bê tông"),IF(AND(EN200="Rãnh xây",EU200="Móng bê tông"),IO200-GD200,IF(AND(EN200="Rãnh bê tông",EU200="Móng bê tông"),IO200-GD200,0)),0)))))</f>
        <v>26.55</v>
      </c>
      <c r="IH200" s="20">
        <f t="shared" si="675"/>
        <v>0</v>
      </c>
      <c r="II200" s="20">
        <f t="shared" si="676"/>
        <v>26.55</v>
      </c>
      <c r="IJ200" s="20">
        <f t="shared" si="677"/>
        <v>0</v>
      </c>
      <c r="IK200" s="20">
        <f t="shared" si="678"/>
        <v>0</v>
      </c>
      <c r="IL200" s="20">
        <f t="shared" si="679"/>
        <v>26.75</v>
      </c>
      <c r="IM200" s="20">
        <f t="shared" si="680"/>
        <v>26.75</v>
      </c>
      <c r="IN200" s="20">
        <f t="shared" si="681"/>
        <v>0</v>
      </c>
      <c r="IO200" s="20">
        <f t="shared" si="682"/>
        <v>0</v>
      </c>
      <c r="IP200" s="20">
        <f t="shared" si="683"/>
        <v>0</v>
      </c>
      <c r="IQ200" s="18">
        <v>26.85</v>
      </c>
      <c r="IR200" s="25">
        <f t="shared" si="826"/>
        <v>0</v>
      </c>
      <c r="IS200" s="25">
        <f t="shared" si="684"/>
        <v>0</v>
      </c>
      <c r="IT200" s="25">
        <f t="shared" si="685"/>
        <v>0</v>
      </c>
      <c r="IU200" s="25">
        <f>ROUND(IF(EN200="Cống tròn",IF(EN200="Cống tròn",IV200+FF200,0),IF(EN200="Cống hộp",IF(EN200="Cống hộp",IV200+GP200,0),IF(OR(EN200="Rãnh xây",EN200="Rãnh bê tông"),IF(OR(EN200="Rãnh xây",EN200="Rãnh bê tông"),IV200+GP200,0),IF(EN200="ống nhựa",IF(EN200="Ống nhựa",IV200+HT200,0),IF(EN200="Rãnh thang",IF(EN200="Rãnh thang",IQ200+#REF!,0),0))))),2)</f>
        <v>27.81</v>
      </c>
      <c r="IV200" s="18">
        <v>27.71</v>
      </c>
      <c r="IW200" s="25">
        <f t="shared" si="686"/>
        <v>27.81</v>
      </c>
      <c r="IX200" s="25">
        <f t="shared" si="687"/>
        <v>0</v>
      </c>
      <c r="IY200" s="25">
        <f t="shared" si="688"/>
        <v>0</v>
      </c>
      <c r="IZ200" s="25">
        <f t="shared" si="689"/>
        <v>0</v>
      </c>
      <c r="JA200" s="25">
        <f t="shared" si="690"/>
        <v>0</v>
      </c>
      <c r="JB200" s="18">
        <v>28.81</v>
      </c>
      <c r="JC200" s="20">
        <f>ROUND(IF(EN200="Cống tròn",IF(EN200="Cống tròn",IF(EU200="Không có móng",JS200-FF200,IF(EU200="Đế",JR200-FN200,IF(OR(EU200="Móng bê tông",EU200="Móng bê tông kết hợp đế"),JK200-FJ200,0))),0),IF(EN200="Cống hộp",IF(AND(EN200="Cống hộp",EU200="Không có móng"),JS200-GF200,IF(AND(EN200="Cống hộp",EU200="Móng bê tông"),JL200-GB200,0)),IF(OR(EN200="Rãnh xây",EN200="Rãnh bê tông"),IF(OR(EN200="Rãnh xây",EN200="Rãnh bê tông"),JM200-GB200,0),IF(EN200="Ống nhựa",IF(AND(EN200="Ống nhựa",EU200="Không đắp cát"),JS200-HT200,IF(AND(EN200="Ống nhựa",EU200="Đắp cát"),JJ200-HX200,0)),IF(EN200="Rãnh thang",IF(EN200="Rãnh thang",IF(EU200="Móng bê tông",#REF!-#REF!,JS200),0),0))))),2)</f>
        <v>26.41</v>
      </c>
      <c r="JD200" s="20">
        <f t="shared" si="827"/>
        <v>2.3999999999999986</v>
      </c>
      <c r="JE200" s="20">
        <f t="shared" si="691"/>
        <v>26.41</v>
      </c>
      <c r="JF200" s="20">
        <f t="shared" si="692"/>
        <v>0</v>
      </c>
      <c r="JG200" s="20">
        <f t="shared" si="693"/>
        <v>0</v>
      </c>
      <c r="JH200" s="20">
        <f t="shared" si="694"/>
        <v>0</v>
      </c>
      <c r="JI200" s="20">
        <f>IF(EN200="Rãnh thang",IF(AND(EN200="Rãnh thang",EU200="Móng bê tông"),JS200-#REF!,0),IF(EN200="Ống nhựa",IF(AND(EN200="Ống nhựa",EU200="Đắp cát"),JS200-HT200,0),IF(EN200="Cống tròn",IF(EN200="Cống tròn",IF(OR(EU200="Móng bê tông",EU200="Móng bê tông kết hợp đế"),JO200-FL200,0),0),IF(EN200="Cống hộp",IF(AND(EN200="Cống hộp",EU200="Móng bê tông"),JP200-GD200,0),IF(OR(EN200="Rãnh xây",EN200="Rãnh bê tông"),IF(AND(EN200="Rãnh xây",EU200="Móng bê tông"),JQ200-GD200,IF(AND(EN200="Rãnh bê tông",EU200="Móng bê tông"),JQ200-GD200,0)),0)))))</f>
        <v>26.41</v>
      </c>
      <c r="JJ200" s="20">
        <f t="shared" si="695"/>
        <v>0</v>
      </c>
      <c r="JK200" s="20">
        <f t="shared" si="696"/>
        <v>26.41</v>
      </c>
      <c r="JL200" s="20">
        <f t="shared" si="697"/>
        <v>0</v>
      </c>
      <c r="JM200" s="20">
        <f t="shared" si="698"/>
        <v>0</v>
      </c>
      <c r="JN200" s="20">
        <f t="shared" si="699"/>
        <v>26.61</v>
      </c>
      <c r="JO200" s="20">
        <f t="shared" si="700"/>
        <v>26.61</v>
      </c>
      <c r="JP200" s="20">
        <f t="shared" si="701"/>
        <v>0</v>
      </c>
      <c r="JQ200" s="20">
        <f t="shared" si="702"/>
        <v>0</v>
      </c>
      <c r="JR200" s="20">
        <f t="shared" si="703"/>
        <v>0</v>
      </c>
      <c r="JS200" s="26">
        <v>26.71</v>
      </c>
      <c r="JT200" s="25">
        <f t="shared" si="828"/>
        <v>0</v>
      </c>
      <c r="JU200" s="25">
        <f t="shared" si="704"/>
        <v>0</v>
      </c>
      <c r="JV200" s="25">
        <f t="shared" si="705"/>
        <v>0</v>
      </c>
      <c r="JW200" s="25">
        <f>ROUND(IF(EN200="Cống tròn",IF(EN200="Cống tròn",JX200+FF200,0),IF(EN200="Cống hộp",IF(EN200="Cống hộp",JX200+GP200,0),IF(OR(EN200="Rãnh xây",EN200="Rãnh bê tông"),IF(OR(EN200="Rãnh xây",EN200="Rãnh bê tông"),JX200+GP200,0),IF(EN200="ống nhựa",IF(EN200="Ống nhựa",JX200+HT200,0),IF(EN200="Rãnh thang",IF(EN200="Rãnh thang",JS200+#REF!,0),0))))),2)</f>
        <v>27.81</v>
      </c>
      <c r="JX200" s="27">
        <v>27.71</v>
      </c>
      <c r="JY200" s="25">
        <f t="shared" si="706"/>
        <v>27.81</v>
      </c>
      <c r="JZ200" s="25">
        <f t="shared" si="707"/>
        <v>0</v>
      </c>
      <c r="KA200" s="25">
        <f t="shared" si="708"/>
        <v>0</v>
      </c>
      <c r="KB200" s="25">
        <f t="shared" si="709"/>
        <v>0</v>
      </c>
      <c r="KC200" s="25">
        <f t="shared" si="710"/>
        <v>0</v>
      </c>
      <c r="KD200" s="28" t="s">
        <v>98</v>
      </c>
      <c r="KE200" s="27">
        <v>0</v>
      </c>
      <c r="KF200" s="25">
        <f t="shared" si="711"/>
        <v>2.3999999999999986</v>
      </c>
      <c r="KG200" s="25">
        <f t="shared" si="829"/>
        <v>2.3999999999999986</v>
      </c>
      <c r="KH200" s="27">
        <v>0</v>
      </c>
      <c r="KI200" s="25">
        <f t="shared" si="712"/>
        <v>2.3999999999999986</v>
      </c>
      <c r="KJ200" s="25">
        <f t="shared" si="830"/>
        <v>2.3999999999999986</v>
      </c>
      <c r="KK200" s="25">
        <f t="shared" si="713"/>
        <v>0</v>
      </c>
      <c r="KL200" s="25">
        <f t="shared" si="714"/>
        <v>0</v>
      </c>
      <c r="KM200" s="25">
        <f t="shared" si="831"/>
        <v>0</v>
      </c>
      <c r="KN200" s="25">
        <f t="shared" si="715"/>
        <v>0</v>
      </c>
      <c r="KO200" s="25">
        <f t="shared" si="716"/>
        <v>0</v>
      </c>
      <c r="KP200" s="25">
        <f t="shared" si="832"/>
        <v>0</v>
      </c>
      <c r="KQ200" s="25">
        <f t="shared" si="717"/>
        <v>0.2</v>
      </c>
      <c r="KR200" s="25">
        <f t="shared" si="718"/>
        <v>0.2</v>
      </c>
      <c r="KS200" s="25">
        <f t="shared" si="833"/>
        <v>0.2</v>
      </c>
      <c r="KT200" s="25">
        <f t="shared" si="719"/>
        <v>0</v>
      </c>
      <c r="KU200" s="25">
        <f t="shared" si="720"/>
        <v>0</v>
      </c>
      <c r="KV200" s="25">
        <f t="shared" si="834"/>
        <v>0</v>
      </c>
      <c r="KW200" s="25">
        <f t="shared" si="721"/>
        <v>0</v>
      </c>
      <c r="KX200" s="25">
        <f t="shared" si="722"/>
        <v>0</v>
      </c>
      <c r="KY200" s="25">
        <f t="shared" si="835"/>
        <v>0</v>
      </c>
      <c r="KZ200" s="25">
        <f t="shared" si="723"/>
        <v>0</v>
      </c>
      <c r="LA200" s="25">
        <f t="shared" si="724"/>
        <v>0</v>
      </c>
      <c r="LB200" s="25">
        <f t="shared" si="836"/>
        <v>0</v>
      </c>
      <c r="LC200" s="25">
        <f t="shared" si="725"/>
        <v>1.4</v>
      </c>
      <c r="LD200" s="25">
        <f t="shared" si="726"/>
        <v>1.4</v>
      </c>
      <c r="LE200" s="25">
        <f t="shared" si="837"/>
        <v>1.4</v>
      </c>
      <c r="LF200" s="25">
        <f t="shared" si="727"/>
        <v>0</v>
      </c>
      <c r="LG200" s="25">
        <f t="shared" si="728"/>
        <v>0</v>
      </c>
      <c r="LH200" s="25">
        <f t="shared" si="838"/>
        <v>0</v>
      </c>
      <c r="LI200" s="25">
        <f t="shared" si="729"/>
        <v>0</v>
      </c>
      <c r="LJ200" s="25">
        <f t="shared" si="730"/>
        <v>0</v>
      </c>
      <c r="LK200" s="25">
        <f t="shared" si="839"/>
        <v>0</v>
      </c>
      <c r="LL200" s="25">
        <f t="shared" si="731"/>
        <v>0</v>
      </c>
      <c r="LM200" s="25">
        <f t="shared" si="732"/>
        <v>0</v>
      </c>
      <c r="LN200" s="25">
        <f t="shared" si="840"/>
        <v>0</v>
      </c>
      <c r="LO200" s="25">
        <f t="shared" si="733"/>
        <v>0</v>
      </c>
      <c r="LP200" s="25">
        <f t="shared" si="734"/>
        <v>0</v>
      </c>
      <c r="LQ200" s="25">
        <f t="shared" si="841"/>
        <v>0</v>
      </c>
      <c r="LR200" s="25">
        <f t="shared" si="735"/>
        <v>0</v>
      </c>
      <c r="LS200" s="25">
        <f t="shared" si="736"/>
        <v>0</v>
      </c>
      <c r="LT200" s="25">
        <f t="shared" si="842"/>
        <v>0</v>
      </c>
      <c r="LU200" s="25">
        <f t="shared" si="737"/>
        <v>0</v>
      </c>
      <c r="LV200" s="25">
        <f t="shared" si="738"/>
        <v>0</v>
      </c>
      <c r="LW200" s="25">
        <f t="shared" si="843"/>
        <v>0</v>
      </c>
      <c r="LX200" s="25">
        <f t="shared" si="739"/>
        <v>0</v>
      </c>
      <c r="LY200" s="25">
        <f t="shared" si="740"/>
        <v>0</v>
      </c>
      <c r="LZ200" s="25">
        <f t="shared" si="844"/>
        <v>0</v>
      </c>
      <c r="MA200" s="25">
        <f t="shared" si="741"/>
        <v>0</v>
      </c>
      <c r="MB200" s="25">
        <f t="shared" si="742"/>
        <v>0</v>
      </c>
      <c r="MC200" s="25">
        <f t="shared" si="845"/>
        <v>0</v>
      </c>
      <c r="MD200" s="25">
        <f t="shared" si="743"/>
        <v>0</v>
      </c>
      <c r="ME200" s="25">
        <f t="shared" si="744"/>
        <v>0</v>
      </c>
      <c r="MF200" s="25">
        <f t="shared" si="846"/>
        <v>0</v>
      </c>
      <c r="MG200" s="25">
        <f t="shared" si="745"/>
        <v>0</v>
      </c>
      <c r="MH200" s="25">
        <f t="shared" si="746"/>
        <v>0</v>
      </c>
      <c r="MI200" s="25">
        <f t="shared" si="847"/>
        <v>0</v>
      </c>
      <c r="MJ200" s="25">
        <f t="shared" si="747"/>
        <v>0</v>
      </c>
      <c r="MK200" s="25">
        <f t="shared" si="748"/>
        <v>0</v>
      </c>
      <c r="ML200" s="25">
        <f t="shared" si="848"/>
        <v>0</v>
      </c>
      <c r="MM200" s="25">
        <f t="shared" si="749"/>
        <v>0</v>
      </c>
      <c r="MN200" s="25">
        <f t="shared" si="750"/>
        <v>0</v>
      </c>
      <c r="MO200" s="25">
        <f t="shared" si="849"/>
        <v>0</v>
      </c>
      <c r="MP200" s="25">
        <f t="shared" si="751"/>
        <v>0</v>
      </c>
      <c r="MQ200" s="25">
        <f t="shared" si="752"/>
        <v>0</v>
      </c>
      <c r="MR200" s="25">
        <f t="shared" si="850"/>
        <v>0</v>
      </c>
      <c r="MS200" s="29">
        <v>1.4</v>
      </c>
      <c r="MT200" s="29">
        <v>0</v>
      </c>
      <c r="MU200" s="29">
        <v>1</v>
      </c>
      <c r="MV200" s="29">
        <v>1</v>
      </c>
      <c r="MW200" s="25">
        <f t="shared" si="753"/>
        <v>1.4</v>
      </c>
      <c r="MX200" s="25">
        <f t="shared" si="754"/>
        <v>3.36</v>
      </c>
      <c r="MY200" s="25">
        <f t="shared" si="755"/>
        <v>0</v>
      </c>
      <c r="MZ200" s="25">
        <f t="shared" si="756"/>
        <v>0</v>
      </c>
      <c r="NA200" s="25">
        <f t="shared" si="757"/>
        <v>1.4</v>
      </c>
      <c r="NB200" s="25">
        <f t="shared" si="758"/>
        <v>3.36</v>
      </c>
      <c r="NC200" s="25">
        <f t="shared" si="759"/>
        <v>0</v>
      </c>
      <c r="ND200" s="25">
        <f t="shared" si="760"/>
        <v>0</v>
      </c>
      <c r="NE200" s="25">
        <f t="shared" si="851"/>
        <v>1.4</v>
      </c>
      <c r="NF200" s="25">
        <f t="shared" si="851"/>
        <v>3.36</v>
      </c>
      <c r="NG200" s="25">
        <f t="shared" si="851"/>
        <v>0</v>
      </c>
      <c r="NH200" s="25">
        <f t="shared" si="851"/>
        <v>0</v>
      </c>
      <c r="NI200" s="25">
        <f t="shared" si="761"/>
        <v>126</v>
      </c>
      <c r="NJ200" s="25">
        <f t="shared" si="762"/>
        <v>0</v>
      </c>
      <c r="NK200" s="25">
        <f t="shared" si="763"/>
        <v>126</v>
      </c>
      <c r="NL200" s="25">
        <f t="shared" si="764"/>
        <v>68.2</v>
      </c>
      <c r="NM200" s="25">
        <f t="shared" si="765"/>
        <v>0</v>
      </c>
      <c r="NN200" s="25">
        <f t="shared" si="852"/>
        <v>68.2</v>
      </c>
      <c r="NO200" s="25">
        <f t="shared" si="766"/>
        <v>0</v>
      </c>
      <c r="NP200" s="25">
        <f t="shared" si="767"/>
        <v>0</v>
      </c>
      <c r="NQ200" s="25">
        <f t="shared" si="853"/>
        <v>0</v>
      </c>
      <c r="NR200" s="25">
        <f t="shared" si="768"/>
        <v>0</v>
      </c>
      <c r="NS200" s="25">
        <f t="shared" si="769"/>
        <v>0</v>
      </c>
      <c r="NT200" s="25">
        <f t="shared" si="854"/>
        <v>0</v>
      </c>
      <c r="NU200" s="25">
        <f t="shared" si="770"/>
        <v>0</v>
      </c>
      <c r="NV200" s="25">
        <f t="shared" si="771"/>
        <v>0</v>
      </c>
      <c r="NW200" s="25">
        <f t="shared" si="855"/>
        <v>0</v>
      </c>
      <c r="NX200" s="25">
        <f t="shared" si="856"/>
        <v>68.2</v>
      </c>
      <c r="NY200" s="25">
        <f t="shared" si="856"/>
        <v>0</v>
      </c>
      <c r="NZ200" s="25">
        <f t="shared" si="857"/>
        <v>68.2</v>
      </c>
      <c r="OA200" s="25">
        <f t="shared" si="858"/>
        <v>57.8</v>
      </c>
      <c r="OB200" s="25">
        <f t="shared" si="858"/>
        <v>0</v>
      </c>
      <c r="OC200" s="25">
        <f t="shared" si="859"/>
        <v>57.8</v>
      </c>
      <c r="OD200" s="25">
        <f t="shared" si="860"/>
        <v>68.2</v>
      </c>
      <c r="OE200" s="25">
        <f t="shared" si="860"/>
        <v>0</v>
      </c>
      <c r="OF200" s="25">
        <f t="shared" si="860"/>
        <v>68.2</v>
      </c>
      <c r="OG200" s="25">
        <f t="shared" si="772"/>
        <v>0</v>
      </c>
      <c r="OH200" s="25">
        <f t="shared" si="773"/>
        <v>0</v>
      </c>
      <c r="OI200" s="25">
        <f t="shared" si="774"/>
        <v>0</v>
      </c>
      <c r="OJ200" s="25">
        <f t="shared" si="775"/>
        <v>0</v>
      </c>
      <c r="OK200" s="25">
        <f t="shared" si="776"/>
        <v>0</v>
      </c>
      <c r="OL200" s="25">
        <f t="shared" si="777"/>
        <v>0</v>
      </c>
      <c r="OM200" s="25">
        <f t="shared" si="861"/>
        <v>0</v>
      </c>
      <c r="ON200" s="25">
        <f t="shared" si="861"/>
        <v>0</v>
      </c>
      <c r="OO200" s="25">
        <f t="shared" si="861"/>
        <v>0</v>
      </c>
      <c r="OP200" s="25">
        <f t="shared" si="778"/>
        <v>0</v>
      </c>
      <c r="OQ200" s="25">
        <f t="shared" si="779"/>
        <v>0</v>
      </c>
      <c r="OR200" s="25">
        <f t="shared" si="862"/>
        <v>0</v>
      </c>
      <c r="OS200" s="19">
        <v>536514.66</v>
      </c>
      <c r="OT200" s="19">
        <v>2370340.06</v>
      </c>
    </row>
    <row r="201" spans="1:410" ht="33" customHeight="1" x14ac:dyDescent="0.25">
      <c r="A201" s="18"/>
      <c r="B201" s="18" t="s">
        <v>939</v>
      </c>
      <c r="C201" s="18">
        <v>423.99</v>
      </c>
      <c r="D201" s="16" t="e">
        <f>_xlfn.IFNA(INDEX(#REF!,MATCH(E201,#REF!,0)),0)</f>
        <v>#REF!</v>
      </c>
      <c r="E201" s="18" t="s">
        <v>993</v>
      </c>
      <c r="F201" s="16" t="s">
        <v>765</v>
      </c>
      <c r="G201" s="16" t="s">
        <v>766</v>
      </c>
      <c r="H201" s="16" t="s">
        <v>767</v>
      </c>
      <c r="I201" s="16" t="s">
        <v>768</v>
      </c>
      <c r="J201" s="16" t="s">
        <v>769</v>
      </c>
      <c r="K201" s="16" t="s">
        <v>770</v>
      </c>
      <c r="L201" s="16" t="s">
        <v>771</v>
      </c>
      <c r="M201" s="18">
        <v>1.64</v>
      </c>
      <c r="N201" s="18">
        <v>1.94</v>
      </c>
      <c r="O201" s="18">
        <v>2.04</v>
      </c>
      <c r="P201" s="18">
        <v>2.34</v>
      </c>
      <c r="Q201" s="18">
        <v>0.1</v>
      </c>
      <c r="R201" s="18">
        <v>1.8399999999999999</v>
      </c>
      <c r="S201" s="18">
        <v>2.14</v>
      </c>
      <c r="T201" s="18">
        <v>0.2</v>
      </c>
      <c r="U201" s="18">
        <v>0</v>
      </c>
      <c r="V201" s="18">
        <v>0</v>
      </c>
      <c r="W201" s="18">
        <v>0</v>
      </c>
      <c r="X201" s="18">
        <v>1.64</v>
      </c>
      <c r="Y201" s="18">
        <v>1.9</v>
      </c>
      <c r="Z201" s="20">
        <f t="shared" si="780"/>
        <v>2.1</v>
      </c>
      <c r="AA201" s="18">
        <v>0.22</v>
      </c>
      <c r="AB201" s="18">
        <v>0</v>
      </c>
      <c r="AC201" s="18">
        <v>0</v>
      </c>
      <c r="AD201" s="18">
        <v>0</v>
      </c>
      <c r="AE201" s="18">
        <v>0</v>
      </c>
      <c r="AF201" s="18">
        <v>0</v>
      </c>
      <c r="AG201" s="18">
        <v>1.2</v>
      </c>
      <c r="AH201" s="18">
        <v>1.5</v>
      </c>
      <c r="AI201" s="20">
        <f t="shared" si="781"/>
        <v>2.25</v>
      </c>
      <c r="AJ201" s="18">
        <v>0</v>
      </c>
      <c r="AK201" s="18">
        <v>0</v>
      </c>
      <c r="AL201" s="20">
        <f t="shared" si="782"/>
        <v>0</v>
      </c>
      <c r="AM201" s="18">
        <v>1.64</v>
      </c>
      <c r="AN201" s="18">
        <v>1.5</v>
      </c>
      <c r="AO201" s="18">
        <v>0.15</v>
      </c>
      <c r="AP201" s="18">
        <v>0.22</v>
      </c>
      <c r="AQ201" s="18">
        <v>1.64</v>
      </c>
      <c r="AR201" s="18">
        <v>1.72</v>
      </c>
      <c r="AS201" s="18">
        <v>0.12</v>
      </c>
      <c r="AT201" s="18">
        <v>0.11</v>
      </c>
      <c r="AU201" s="18">
        <v>0</v>
      </c>
      <c r="AV201" s="18">
        <v>1</v>
      </c>
      <c r="AW201" s="18">
        <v>0</v>
      </c>
      <c r="AX201" s="18">
        <v>0</v>
      </c>
      <c r="AY201" s="18">
        <v>0</v>
      </c>
      <c r="AZ201" s="18">
        <v>0</v>
      </c>
      <c r="BA201" s="18">
        <v>0</v>
      </c>
      <c r="BB201" s="18">
        <v>0</v>
      </c>
      <c r="BC201" s="18">
        <v>0</v>
      </c>
      <c r="BD201" s="18">
        <v>0</v>
      </c>
      <c r="BE201" s="18">
        <v>2</v>
      </c>
      <c r="BF201" s="18">
        <v>0</v>
      </c>
      <c r="BG201" s="18">
        <v>0</v>
      </c>
      <c r="BH201" s="18">
        <v>0</v>
      </c>
      <c r="BI201" s="18">
        <v>0</v>
      </c>
      <c r="BJ201" s="18">
        <v>0</v>
      </c>
      <c r="BK201" s="18">
        <v>0</v>
      </c>
      <c r="BL201" s="18">
        <v>0</v>
      </c>
      <c r="BM201" s="18">
        <v>0</v>
      </c>
      <c r="BN201" s="18">
        <v>0</v>
      </c>
      <c r="BO201" s="18">
        <v>0</v>
      </c>
      <c r="BP201" s="18">
        <v>0</v>
      </c>
      <c r="BQ201" s="18">
        <v>0</v>
      </c>
      <c r="BR201" s="18">
        <v>0</v>
      </c>
      <c r="BS201" s="18">
        <v>0</v>
      </c>
      <c r="BT201" s="18">
        <v>0</v>
      </c>
      <c r="BU201" s="18">
        <v>0</v>
      </c>
      <c r="BV201" s="18">
        <v>0</v>
      </c>
      <c r="BW201" s="18">
        <v>0</v>
      </c>
      <c r="BX201" s="18">
        <v>0</v>
      </c>
      <c r="BY201" s="18">
        <v>0</v>
      </c>
      <c r="BZ201" s="18">
        <v>0</v>
      </c>
      <c r="CA201" s="16" t="e">
        <f>_xlfn.IFNA(IF(RIGHT(D201,2)="=G",0,INDEX(#REF!,MATCH(E201,#REF!,0))),0)</f>
        <v>#REF!</v>
      </c>
      <c r="CB201" s="16" t="s">
        <v>776</v>
      </c>
      <c r="CC201" s="18">
        <v>0</v>
      </c>
      <c r="CD201" s="18">
        <v>0</v>
      </c>
      <c r="CE201" s="18">
        <v>1.4</v>
      </c>
      <c r="CF201" s="18">
        <v>0.85</v>
      </c>
      <c r="CG201" s="18">
        <v>0.12</v>
      </c>
      <c r="CH201" s="18">
        <v>2</v>
      </c>
      <c r="CI201" s="16" t="s">
        <v>98</v>
      </c>
      <c r="CJ201" s="18">
        <v>0</v>
      </c>
      <c r="CK201" s="20">
        <f t="shared" si="648"/>
        <v>2.7</v>
      </c>
      <c r="CL201" s="20">
        <f t="shared" si="783"/>
        <v>2.7</v>
      </c>
      <c r="CM201" s="18">
        <v>47.73</v>
      </c>
      <c r="CN201" s="18">
        <v>28.81</v>
      </c>
      <c r="CO201" s="18">
        <v>27.971</v>
      </c>
      <c r="CP201" s="22">
        <f t="shared" si="649"/>
        <v>28.81</v>
      </c>
      <c r="CQ201" s="22">
        <f t="shared" si="650"/>
        <v>26.11</v>
      </c>
      <c r="CR201" s="22">
        <f t="shared" si="784"/>
        <v>2.7</v>
      </c>
      <c r="CS201" s="22">
        <f t="shared" si="651"/>
        <v>26.21</v>
      </c>
      <c r="CT201" s="22">
        <f t="shared" si="652"/>
        <v>26.41</v>
      </c>
      <c r="CU201" s="18">
        <v>26.41</v>
      </c>
      <c r="CV201" s="22">
        <f t="shared" si="785"/>
        <v>2.1</v>
      </c>
      <c r="CW201" s="22">
        <f t="shared" si="653"/>
        <v>0</v>
      </c>
      <c r="CX201" s="22">
        <f t="shared" si="654"/>
        <v>0</v>
      </c>
      <c r="CY201" s="22">
        <f t="shared" si="655"/>
        <v>28.54</v>
      </c>
      <c r="CZ201" s="22">
        <f t="shared" si="656"/>
        <v>28.69</v>
      </c>
      <c r="DA201" s="18">
        <v>28.81</v>
      </c>
      <c r="DB201" s="20">
        <f t="shared" si="786"/>
        <v>2.7</v>
      </c>
      <c r="DC201" s="20">
        <f t="shared" si="787"/>
        <v>0</v>
      </c>
      <c r="DD201" s="20">
        <f t="shared" si="788"/>
        <v>2.7</v>
      </c>
      <c r="DE201" s="20">
        <f t="shared" si="657"/>
        <v>0.1</v>
      </c>
      <c r="DF201" s="20">
        <f t="shared" si="658"/>
        <v>0.2</v>
      </c>
      <c r="DG201" s="20">
        <f t="shared" si="659"/>
        <v>2.37</v>
      </c>
      <c r="DH201" s="20">
        <f t="shared" si="660"/>
        <v>0</v>
      </c>
      <c r="DI201" s="20">
        <f t="shared" si="661"/>
        <v>0</v>
      </c>
      <c r="DJ201" s="20">
        <f t="shared" si="662"/>
        <v>0</v>
      </c>
      <c r="DK201" s="20">
        <f t="shared" si="789"/>
        <v>2.67</v>
      </c>
      <c r="DL201" s="20">
        <f t="shared" si="790"/>
        <v>0</v>
      </c>
      <c r="DM201" s="20">
        <f t="shared" si="791"/>
        <v>3.0000000000000249E-2</v>
      </c>
      <c r="DN201" s="20">
        <f t="shared" si="792"/>
        <v>0</v>
      </c>
      <c r="DO201" s="18">
        <v>2.54</v>
      </c>
      <c r="DP201" s="18">
        <v>0</v>
      </c>
      <c r="DQ201" s="18">
        <v>1</v>
      </c>
      <c r="DR201" s="18">
        <v>1</v>
      </c>
      <c r="DS201" s="25">
        <f t="shared" si="793"/>
        <v>2.54</v>
      </c>
      <c r="DT201" s="25">
        <f t="shared" si="794"/>
        <v>0</v>
      </c>
      <c r="DU201" s="25">
        <f t="shared" si="795"/>
        <v>6.86</v>
      </c>
      <c r="DV201" s="25">
        <f t="shared" si="796"/>
        <v>0</v>
      </c>
      <c r="DW201" s="25">
        <f t="shared" si="797"/>
        <v>6.86</v>
      </c>
      <c r="DX201" s="25">
        <f t="shared" si="798"/>
        <v>13.99</v>
      </c>
      <c r="DY201" s="25">
        <f t="shared" si="799"/>
        <v>0</v>
      </c>
      <c r="DZ201" s="25">
        <f t="shared" si="800"/>
        <v>13.99</v>
      </c>
      <c r="EA201" s="25">
        <f t="shared" si="801"/>
        <v>8.81</v>
      </c>
      <c r="EB201" s="25">
        <f t="shared" si="802"/>
        <v>0</v>
      </c>
      <c r="EC201" s="25">
        <f t="shared" si="803"/>
        <v>8.81</v>
      </c>
      <c r="ED201" s="25">
        <f t="shared" si="804"/>
        <v>5.18</v>
      </c>
      <c r="EE201" s="25">
        <f t="shared" si="804"/>
        <v>0</v>
      </c>
      <c r="EF201" s="25">
        <f t="shared" si="805"/>
        <v>5.18</v>
      </c>
      <c r="EG201" s="25">
        <f t="shared" si="806"/>
        <v>8.81</v>
      </c>
      <c r="EH201" s="25">
        <f t="shared" si="806"/>
        <v>0</v>
      </c>
      <c r="EI201" s="25">
        <f t="shared" si="807"/>
        <v>8.81</v>
      </c>
      <c r="EJ201" s="18">
        <v>423.99</v>
      </c>
      <c r="EK201" s="18">
        <v>385.29</v>
      </c>
      <c r="EL201" s="18" t="s">
        <v>993</v>
      </c>
      <c r="EM201" s="18" t="s">
        <v>994</v>
      </c>
      <c r="EN201" s="16" t="s">
        <v>774</v>
      </c>
      <c r="EO201" s="16" t="s">
        <v>132</v>
      </c>
      <c r="EP201" s="16" t="e">
        <f>IF(OR(EN201="Cống tròn",EN201="Cống hộp",EN201="Ống nhựa"),INDEX(#REF!,MATCH(E201,#REF!,0)),IF(OR(EN201="Rãnh xây",EN201="Rãnh bê tông"),INDEX(#REF!,MATCH(E201,#REF!,0)),0))</f>
        <v>#REF!</v>
      </c>
      <c r="EQ201" s="18">
        <v>37.499999999999986</v>
      </c>
      <c r="ER201" s="18">
        <v>1</v>
      </c>
      <c r="ES201" s="25">
        <f t="shared" si="808"/>
        <v>37</v>
      </c>
      <c r="ET201" s="1" t="e">
        <f>_xlfn.IFNA(IF(EN201="Cống tròn",INDEX(#REF!,MATCH(E201,#REF!,0)),IF(EN201="Cống hộp",INDEX(#REF!,MATCH(E201,#REF!,0)),EU201&amp;" ,"&amp;EV201)),0)</f>
        <v>#REF!</v>
      </c>
      <c r="EU201" s="16" t="s">
        <v>769</v>
      </c>
      <c r="EV201" s="16" t="s">
        <v>775</v>
      </c>
      <c r="EW201" s="16" t="e">
        <f>_xlfn.IFNA(INDEX(#REF!,MATCH(E201,#REF!,0)),0)</f>
        <v>#REF!</v>
      </c>
      <c r="EX201" s="16"/>
      <c r="EY201" s="18">
        <v>0</v>
      </c>
      <c r="EZ201" s="18">
        <v>0</v>
      </c>
      <c r="FA201" s="18">
        <v>0</v>
      </c>
      <c r="FB201" s="19">
        <v>0</v>
      </c>
      <c r="FC201" s="19">
        <v>0</v>
      </c>
      <c r="FD201" s="25">
        <f t="shared" si="663"/>
        <v>0</v>
      </c>
      <c r="FE201" s="25">
        <f t="shared" si="809"/>
        <v>0</v>
      </c>
      <c r="FF201" s="18">
        <v>0.1</v>
      </c>
      <c r="FG201" s="18">
        <v>2</v>
      </c>
      <c r="FH201" s="18">
        <v>1</v>
      </c>
      <c r="FI201" s="25">
        <f t="shared" si="810"/>
        <v>1.2</v>
      </c>
      <c r="FJ201" s="18">
        <v>0</v>
      </c>
      <c r="FK201" s="18">
        <v>0</v>
      </c>
      <c r="FL201" s="18">
        <v>0.2</v>
      </c>
      <c r="FM201" s="18">
        <v>1.4</v>
      </c>
      <c r="FN201" s="18">
        <v>0</v>
      </c>
      <c r="FO201" s="25">
        <f t="shared" si="811"/>
        <v>1.4</v>
      </c>
      <c r="FP201" s="18">
        <v>1.4999999999999999E-2</v>
      </c>
      <c r="FQ201" s="18">
        <v>1</v>
      </c>
      <c r="FR201" s="25">
        <f t="shared" si="664"/>
        <v>36</v>
      </c>
      <c r="FS201" s="25">
        <f t="shared" si="665"/>
        <v>0.52500000000000002</v>
      </c>
      <c r="FT201" s="25">
        <f t="shared" si="666"/>
        <v>36.524999999999999</v>
      </c>
      <c r="FU201" s="25">
        <f t="shared" si="667"/>
        <v>-0.97499999999998721</v>
      </c>
      <c r="FV201" s="25" t="str">
        <f t="shared" si="812"/>
        <v>Thêm 01</v>
      </c>
      <c r="FW201" s="25">
        <f t="shared" si="813"/>
        <v>0.04</v>
      </c>
      <c r="FX201" s="16"/>
      <c r="FY201" s="16"/>
      <c r="FZ201" s="16"/>
      <c r="GA201" s="16"/>
      <c r="GB201" s="19">
        <v>0</v>
      </c>
      <c r="GC201" s="19">
        <v>0</v>
      </c>
      <c r="GD201" s="19">
        <v>0</v>
      </c>
      <c r="GE201" s="19">
        <v>0</v>
      </c>
      <c r="GF201" s="19">
        <v>0</v>
      </c>
      <c r="GG201" s="19">
        <v>0</v>
      </c>
      <c r="GH201" s="19">
        <v>0</v>
      </c>
      <c r="GI201" s="19">
        <v>0</v>
      </c>
      <c r="GJ201" s="19">
        <v>0</v>
      </c>
      <c r="GK201" s="19">
        <v>0</v>
      </c>
      <c r="GL201" s="25">
        <f t="shared" si="668"/>
        <v>0</v>
      </c>
      <c r="GM201" s="25">
        <f t="shared" si="814"/>
        <v>0</v>
      </c>
      <c r="GN201" s="19">
        <v>0</v>
      </c>
      <c r="GO201" s="19">
        <v>0</v>
      </c>
      <c r="GP201" s="19">
        <v>0</v>
      </c>
      <c r="GQ201" s="19">
        <v>0</v>
      </c>
      <c r="GR201" s="1" t="e">
        <f>_xlfn.IFNA(INDEX(#REF!,MATCH(E201,#REF!,0)),0)</f>
        <v>#REF!</v>
      </c>
      <c r="GS201" s="16"/>
      <c r="GT201" s="18">
        <v>0</v>
      </c>
      <c r="GU201" s="18">
        <v>0</v>
      </c>
      <c r="GV201" s="18">
        <v>0</v>
      </c>
      <c r="GW201" s="18">
        <v>0</v>
      </c>
      <c r="GX201" s="25">
        <f t="shared" si="669"/>
        <v>0</v>
      </c>
      <c r="GY201" s="25">
        <f t="shared" si="670"/>
        <v>0</v>
      </c>
      <c r="GZ201" s="25">
        <f t="shared" si="815"/>
        <v>0</v>
      </c>
      <c r="HA201" s="1" t="e" cm="1">
        <f t="array" ref="HA201">INDEX(#REF!,MATCH(EJ201&amp;EK201&amp;HD201&amp;HE201&amp;HF201,#REF!&amp;#REF!&amp;#REF!&amp;#REF!&amp;#REF!,0))</f>
        <v>#REF!</v>
      </c>
      <c r="HB201" s="16"/>
      <c r="HC201" s="25">
        <f t="shared" si="816"/>
        <v>0</v>
      </c>
      <c r="HD201" s="18">
        <v>0</v>
      </c>
      <c r="HE201" s="18">
        <v>0</v>
      </c>
      <c r="HF201" s="18">
        <v>0</v>
      </c>
      <c r="HG201" s="1" t="e" cm="1">
        <f t="array" ref="HG201">INDEX(#REF!,MATCH(EJ201&amp;EK201&amp;HJ201&amp;HK201&amp;HL201,#REF!&amp;#REF!&amp;#REF!&amp;#REF!&amp;#REF!,0))</f>
        <v>#REF!</v>
      </c>
      <c r="HH201" s="16"/>
      <c r="HI201" s="25">
        <f t="shared" si="817"/>
        <v>0</v>
      </c>
      <c r="HJ201" s="25">
        <f t="shared" si="818"/>
        <v>0</v>
      </c>
      <c r="HK201" s="19">
        <v>0</v>
      </c>
      <c r="HL201" s="19">
        <v>0</v>
      </c>
      <c r="HM201" s="18">
        <v>0.01</v>
      </c>
      <c r="HN201" s="18">
        <v>1</v>
      </c>
      <c r="HO201" s="25">
        <f t="shared" si="819"/>
        <v>0</v>
      </c>
      <c r="HP201" s="25">
        <f t="shared" si="820"/>
        <v>0</v>
      </c>
      <c r="HQ201" s="25">
        <f t="shared" si="821"/>
        <v>0</v>
      </c>
      <c r="HR201" s="25">
        <f t="shared" si="822"/>
        <v>0</v>
      </c>
      <c r="HS201" s="25">
        <f t="shared" si="823"/>
        <v>0</v>
      </c>
      <c r="HT201" s="19">
        <v>0</v>
      </c>
      <c r="HU201" s="19">
        <v>0</v>
      </c>
      <c r="HV201" s="19">
        <v>0</v>
      </c>
      <c r="HW201" s="25">
        <f t="shared" si="824"/>
        <v>0</v>
      </c>
      <c r="HX201" s="19">
        <v>0</v>
      </c>
      <c r="HY201" s="19">
        <v>0</v>
      </c>
      <c r="HZ201" s="18">
        <v>28.81</v>
      </c>
      <c r="IA201" s="20">
        <f>ROUND(IF(EN201="Cống tròn",IF(EN201="Cống tròn",IF(EU201="Không có móng",IQ201-FF201,IF(EU201="Đế",IP201-FN201,IF(OR(EU201="Móng bê tông",EU201="Móng bê tông kết hợp đế"),II201-FJ201,0))),0),IF(EN201="Cống hộp",IF(AND(EN201="Cống hộp",EU201="Không có móng"),IQ201-GF201,IF(AND(EN201="Cống hộp",EU201="Móng bê tông"),IJ201-GB201,0)),IF(OR(EN201="Rãnh xây",EN201="Rãnh bê tông"),IF(OR(EN201="Rãnh xây",EN201="Rãnh bê tông"),IK201-GB201,0),IF(EN201="Ống nhựa",IF(AND(EN201="Ống nhựa",EU201="Không đắp cát"),IQ201-HT201,IF(AND(EN201="Ống nhựa",EU201="Đắp cát"),IH201-HX201,0)),IF(EN201="Rãnh thang",IF(EN201="Rãnh thang",IF(EU201="Móng bê tông",#REF!-#REF!,IQ201),0),0))))),2)</f>
        <v>26.41</v>
      </c>
      <c r="IB201" s="20">
        <f t="shared" si="825"/>
        <v>2.3999999999999986</v>
      </c>
      <c r="IC201" s="20">
        <f t="shared" si="671"/>
        <v>26.41</v>
      </c>
      <c r="ID201" s="20">
        <f t="shared" si="672"/>
        <v>0</v>
      </c>
      <c r="IE201" s="20">
        <f t="shared" si="673"/>
        <v>0</v>
      </c>
      <c r="IF201" s="20">
        <f t="shared" si="674"/>
        <v>0</v>
      </c>
      <c r="IG201" s="20">
        <f>IF(EN201="Rãnh thang",IF(AND(EN201="Rãnh thang",EU201="Móng bê tông"),IQ201-#REF!,0),IF(EN201="Ống nhựa",IF(AND(EN201="Ống nhựa",EU201="Đắp cát"),IQ201-HT201,0),IF(EN201="Cống tròn",IF(EN201="Cống tròn",IF(OR(EU201="Móng bê tông",EU201="Móng bê tông kết hợp đế"),IM201-FL201,0),0),IF(EN201="Cống hộp",IF(AND(EN201="Cống hộp",EU201="Móng bê tông"),IN201-GD201,0),IF(OR(EN201="Rãnh xây",EN201="Rãnh bê tông"),IF(AND(EN201="Rãnh xây",EU201="Móng bê tông"),IO201-GD201,IF(AND(EN201="Rãnh bê tông",EU201="Móng bê tông"),IO201-GD201,0)),0)))))</f>
        <v>26.41</v>
      </c>
      <c r="IH201" s="20">
        <f t="shared" si="675"/>
        <v>0</v>
      </c>
      <c r="II201" s="20">
        <f t="shared" si="676"/>
        <v>26.41</v>
      </c>
      <c r="IJ201" s="20">
        <f t="shared" si="677"/>
        <v>0</v>
      </c>
      <c r="IK201" s="20">
        <f t="shared" si="678"/>
        <v>0</v>
      </c>
      <c r="IL201" s="20">
        <f t="shared" si="679"/>
        <v>26.61</v>
      </c>
      <c r="IM201" s="20">
        <f t="shared" si="680"/>
        <v>26.61</v>
      </c>
      <c r="IN201" s="20">
        <f t="shared" si="681"/>
        <v>0</v>
      </c>
      <c r="IO201" s="20">
        <f t="shared" si="682"/>
        <v>0</v>
      </c>
      <c r="IP201" s="20">
        <f t="shared" si="683"/>
        <v>0</v>
      </c>
      <c r="IQ201" s="18">
        <v>26.71</v>
      </c>
      <c r="IR201" s="25">
        <f t="shared" si="826"/>
        <v>0</v>
      </c>
      <c r="IS201" s="25">
        <f t="shared" si="684"/>
        <v>0</v>
      </c>
      <c r="IT201" s="25">
        <f t="shared" si="685"/>
        <v>0</v>
      </c>
      <c r="IU201" s="25">
        <f>ROUND(IF(EN201="Cống tròn",IF(EN201="Cống tròn",IV201+FF201,0),IF(EN201="Cống hộp",IF(EN201="Cống hộp",IV201+GP201,0),IF(OR(EN201="Rãnh xây",EN201="Rãnh bê tông"),IF(OR(EN201="Rãnh xây",EN201="Rãnh bê tông"),IV201+GP201,0),IF(EN201="ống nhựa",IF(EN201="Ống nhựa",IV201+HT201,0),IF(EN201="Rãnh thang",IF(EN201="Rãnh thang",IQ201+#REF!,0),0))))),2)</f>
        <v>27.67</v>
      </c>
      <c r="IV201" s="18">
        <v>27.57</v>
      </c>
      <c r="IW201" s="25">
        <f t="shared" si="686"/>
        <v>27.67</v>
      </c>
      <c r="IX201" s="25">
        <f t="shared" si="687"/>
        <v>0</v>
      </c>
      <c r="IY201" s="25">
        <f t="shared" si="688"/>
        <v>0</v>
      </c>
      <c r="IZ201" s="25">
        <f t="shared" si="689"/>
        <v>0</v>
      </c>
      <c r="JA201" s="25">
        <f t="shared" si="690"/>
        <v>0</v>
      </c>
      <c r="JB201" s="18">
        <v>28.67</v>
      </c>
      <c r="JC201" s="20">
        <f>ROUND(IF(EN201="Cống tròn",IF(EN201="Cống tròn",IF(EU201="Không có móng",JS201-FF201,IF(EU201="Đế",JR201-FN201,IF(OR(EU201="Móng bê tông",EU201="Móng bê tông kết hợp đế"),JK201-FJ201,0))),0),IF(EN201="Cống hộp",IF(AND(EN201="Cống hộp",EU201="Không có móng"),JS201-GF201,IF(AND(EN201="Cống hộp",EU201="Móng bê tông"),JL201-GB201,0)),IF(OR(EN201="Rãnh xây",EN201="Rãnh bê tông"),IF(OR(EN201="Rãnh xây",EN201="Rãnh bê tông"),JM201-GB201,0),IF(EN201="Ống nhựa",IF(AND(EN201="Ống nhựa",EU201="Không đắp cát"),JS201-HT201,IF(AND(EN201="Ống nhựa",EU201="Đắp cát"),JJ201-HX201,0)),IF(EN201="Rãnh thang",IF(EN201="Rãnh thang",IF(EU201="Móng bê tông",#REF!-#REF!,JS201),0),0))))),2)</f>
        <v>26.27</v>
      </c>
      <c r="JD201" s="20">
        <f t="shared" si="827"/>
        <v>2.4000000000000021</v>
      </c>
      <c r="JE201" s="20">
        <f t="shared" si="691"/>
        <v>26.27</v>
      </c>
      <c r="JF201" s="20">
        <f t="shared" si="692"/>
        <v>0</v>
      </c>
      <c r="JG201" s="20">
        <f t="shared" si="693"/>
        <v>0</v>
      </c>
      <c r="JH201" s="20">
        <f t="shared" si="694"/>
        <v>0</v>
      </c>
      <c r="JI201" s="20">
        <f>IF(EN201="Rãnh thang",IF(AND(EN201="Rãnh thang",EU201="Móng bê tông"),JS201-#REF!,0),IF(EN201="Ống nhựa",IF(AND(EN201="Ống nhựa",EU201="Đắp cát"),JS201-HT201,0),IF(EN201="Cống tròn",IF(EN201="Cống tròn",IF(OR(EU201="Móng bê tông",EU201="Móng bê tông kết hợp đế"),JO201-FL201,0),0),IF(EN201="Cống hộp",IF(AND(EN201="Cống hộp",EU201="Móng bê tông"),JP201-GD201,0),IF(OR(EN201="Rãnh xây",EN201="Rãnh bê tông"),IF(AND(EN201="Rãnh xây",EU201="Móng bê tông"),JQ201-GD201,IF(AND(EN201="Rãnh bê tông",EU201="Móng bê tông"),JQ201-GD201,0)),0)))))</f>
        <v>26.27</v>
      </c>
      <c r="JJ201" s="20">
        <f t="shared" si="695"/>
        <v>0</v>
      </c>
      <c r="JK201" s="20">
        <f t="shared" si="696"/>
        <v>26.27</v>
      </c>
      <c r="JL201" s="20">
        <f t="shared" si="697"/>
        <v>0</v>
      </c>
      <c r="JM201" s="20">
        <f t="shared" si="698"/>
        <v>0</v>
      </c>
      <c r="JN201" s="20">
        <f t="shared" si="699"/>
        <v>26.47</v>
      </c>
      <c r="JO201" s="20">
        <f t="shared" si="700"/>
        <v>26.47</v>
      </c>
      <c r="JP201" s="20">
        <f t="shared" si="701"/>
        <v>0</v>
      </c>
      <c r="JQ201" s="20">
        <f t="shared" si="702"/>
        <v>0</v>
      </c>
      <c r="JR201" s="20">
        <f t="shared" si="703"/>
        <v>0</v>
      </c>
      <c r="JS201" s="26">
        <v>26.57</v>
      </c>
      <c r="JT201" s="25">
        <f t="shared" si="828"/>
        <v>0</v>
      </c>
      <c r="JU201" s="25">
        <f t="shared" si="704"/>
        <v>0</v>
      </c>
      <c r="JV201" s="25">
        <f t="shared" si="705"/>
        <v>0</v>
      </c>
      <c r="JW201" s="25">
        <f>ROUND(IF(EN201="Cống tròn",IF(EN201="Cống tròn",JX201+FF201,0),IF(EN201="Cống hộp",IF(EN201="Cống hộp",JX201+GP201,0),IF(OR(EN201="Rãnh xây",EN201="Rãnh bê tông"),IF(OR(EN201="Rãnh xây",EN201="Rãnh bê tông"),JX201+GP201,0),IF(EN201="ống nhựa",IF(EN201="Ống nhựa",JX201+HT201,0),IF(EN201="Rãnh thang",IF(EN201="Rãnh thang",JS201+#REF!,0),0))))),2)</f>
        <v>27.67</v>
      </c>
      <c r="JX201" s="27">
        <v>27.57</v>
      </c>
      <c r="JY201" s="25">
        <f t="shared" si="706"/>
        <v>27.67</v>
      </c>
      <c r="JZ201" s="25">
        <f t="shared" si="707"/>
        <v>0</v>
      </c>
      <c r="KA201" s="25">
        <f t="shared" si="708"/>
        <v>0</v>
      </c>
      <c r="KB201" s="25">
        <f t="shared" si="709"/>
        <v>0</v>
      </c>
      <c r="KC201" s="25">
        <f t="shared" si="710"/>
        <v>0</v>
      </c>
      <c r="KD201" s="28" t="s">
        <v>98</v>
      </c>
      <c r="KE201" s="27">
        <v>0</v>
      </c>
      <c r="KF201" s="25">
        <f t="shared" si="711"/>
        <v>2.3999999999999986</v>
      </c>
      <c r="KG201" s="25">
        <f t="shared" si="829"/>
        <v>2.3999999999999986</v>
      </c>
      <c r="KH201" s="27">
        <v>0</v>
      </c>
      <c r="KI201" s="25">
        <f t="shared" si="712"/>
        <v>2.4000000000000021</v>
      </c>
      <c r="KJ201" s="25">
        <f t="shared" si="830"/>
        <v>2.4000000000000021</v>
      </c>
      <c r="KK201" s="25">
        <f t="shared" si="713"/>
        <v>0</v>
      </c>
      <c r="KL201" s="25">
        <f t="shared" si="714"/>
        <v>0</v>
      </c>
      <c r="KM201" s="25">
        <f t="shared" si="831"/>
        <v>0</v>
      </c>
      <c r="KN201" s="25">
        <f t="shared" si="715"/>
        <v>0</v>
      </c>
      <c r="KO201" s="25">
        <f t="shared" si="716"/>
        <v>0</v>
      </c>
      <c r="KP201" s="25">
        <f t="shared" si="832"/>
        <v>0</v>
      </c>
      <c r="KQ201" s="25">
        <f t="shared" si="717"/>
        <v>0.2</v>
      </c>
      <c r="KR201" s="25">
        <f t="shared" si="718"/>
        <v>0.2</v>
      </c>
      <c r="KS201" s="25">
        <f t="shared" si="833"/>
        <v>0.2</v>
      </c>
      <c r="KT201" s="25">
        <f t="shared" si="719"/>
        <v>0</v>
      </c>
      <c r="KU201" s="25">
        <f t="shared" si="720"/>
        <v>0</v>
      </c>
      <c r="KV201" s="25">
        <f t="shared" si="834"/>
        <v>0</v>
      </c>
      <c r="KW201" s="25">
        <f t="shared" si="721"/>
        <v>0</v>
      </c>
      <c r="KX201" s="25">
        <f t="shared" si="722"/>
        <v>0</v>
      </c>
      <c r="KY201" s="25">
        <f t="shared" si="835"/>
        <v>0</v>
      </c>
      <c r="KZ201" s="25">
        <f t="shared" si="723"/>
        <v>0</v>
      </c>
      <c r="LA201" s="25">
        <f t="shared" si="724"/>
        <v>0</v>
      </c>
      <c r="LB201" s="25">
        <f t="shared" si="836"/>
        <v>0</v>
      </c>
      <c r="LC201" s="25">
        <f t="shared" si="725"/>
        <v>1.4</v>
      </c>
      <c r="LD201" s="25">
        <f t="shared" si="726"/>
        <v>1.4</v>
      </c>
      <c r="LE201" s="25">
        <f t="shared" si="837"/>
        <v>1.4</v>
      </c>
      <c r="LF201" s="25">
        <f t="shared" si="727"/>
        <v>0</v>
      </c>
      <c r="LG201" s="25">
        <f t="shared" si="728"/>
        <v>0</v>
      </c>
      <c r="LH201" s="25">
        <f t="shared" si="838"/>
        <v>0</v>
      </c>
      <c r="LI201" s="25">
        <f t="shared" si="729"/>
        <v>0</v>
      </c>
      <c r="LJ201" s="25">
        <f t="shared" si="730"/>
        <v>0</v>
      </c>
      <c r="LK201" s="25">
        <f t="shared" si="839"/>
        <v>0</v>
      </c>
      <c r="LL201" s="25">
        <f t="shared" si="731"/>
        <v>0</v>
      </c>
      <c r="LM201" s="25">
        <f t="shared" si="732"/>
        <v>0</v>
      </c>
      <c r="LN201" s="25">
        <f t="shared" si="840"/>
        <v>0</v>
      </c>
      <c r="LO201" s="25">
        <f t="shared" si="733"/>
        <v>0</v>
      </c>
      <c r="LP201" s="25">
        <f t="shared" si="734"/>
        <v>0</v>
      </c>
      <c r="LQ201" s="25">
        <f t="shared" si="841"/>
        <v>0</v>
      </c>
      <c r="LR201" s="25">
        <f t="shared" si="735"/>
        <v>0</v>
      </c>
      <c r="LS201" s="25">
        <f t="shared" si="736"/>
        <v>0</v>
      </c>
      <c r="LT201" s="25">
        <f t="shared" si="842"/>
        <v>0</v>
      </c>
      <c r="LU201" s="25">
        <f t="shared" si="737"/>
        <v>0</v>
      </c>
      <c r="LV201" s="25">
        <f t="shared" si="738"/>
        <v>0</v>
      </c>
      <c r="LW201" s="25">
        <f t="shared" si="843"/>
        <v>0</v>
      </c>
      <c r="LX201" s="25">
        <f t="shared" si="739"/>
        <v>0</v>
      </c>
      <c r="LY201" s="25">
        <f t="shared" si="740"/>
        <v>0</v>
      </c>
      <c r="LZ201" s="25">
        <f t="shared" si="844"/>
        <v>0</v>
      </c>
      <c r="MA201" s="25">
        <f t="shared" si="741"/>
        <v>0</v>
      </c>
      <c r="MB201" s="25">
        <f t="shared" si="742"/>
        <v>0</v>
      </c>
      <c r="MC201" s="25">
        <f t="shared" si="845"/>
        <v>0</v>
      </c>
      <c r="MD201" s="25">
        <f t="shared" si="743"/>
        <v>0</v>
      </c>
      <c r="ME201" s="25">
        <f t="shared" si="744"/>
        <v>0</v>
      </c>
      <c r="MF201" s="25">
        <f t="shared" si="846"/>
        <v>0</v>
      </c>
      <c r="MG201" s="25">
        <f t="shared" si="745"/>
        <v>0</v>
      </c>
      <c r="MH201" s="25">
        <f t="shared" si="746"/>
        <v>0</v>
      </c>
      <c r="MI201" s="25">
        <f t="shared" si="847"/>
        <v>0</v>
      </c>
      <c r="MJ201" s="25">
        <f t="shared" si="747"/>
        <v>0</v>
      </c>
      <c r="MK201" s="25">
        <f t="shared" si="748"/>
        <v>0</v>
      </c>
      <c r="ML201" s="25">
        <f t="shared" si="848"/>
        <v>0</v>
      </c>
      <c r="MM201" s="25">
        <f t="shared" si="749"/>
        <v>0</v>
      </c>
      <c r="MN201" s="25">
        <f t="shared" si="750"/>
        <v>0</v>
      </c>
      <c r="MO201" s="25">
        <f t="shared" si="849"/>
        <v>0</v>
      </c>
      <c r="MP201" s="25">
        <f t="shared" si="751"/>
        <v>0</v>
      </c>
      <c r="MQ201" s="25">
        <f t="shared" si="752"/>
        <v>0</v>
      </c>
      <c r="MR201" s="25">
        <f t="shared" si="850"/>
        <v>0</v>
      </c>
      <c r="MS201" s="29">
        <v>1.4</v>
      </c>
      <c r="MT201" s="29">
        <v>0</v>
      </c>
      <c r="MU201" s="29">
        <v>1</v>
      </c>
      <c r="MV201" s="29">
        <v>1</v>
      </c>
      <c r="MW201" s="25">
        <f t="shared" si="753"/>
        <v>1.4</v>
      </c>
      <c r="MX201" s="25">
        <f t="shared" si="754"/>
        <v>3.36</v>
      </c>
      <c r="MY201" s="25">
        <f t="shared" si="755"/>
        <v>0</v>
      </c>
      <c r="MZ201" s="25">
        <f t="shared" si="756"/>
        <v>0</v>
      </c>
      <c r="NA201" s="25">
        <f t="shared" si="757"/>
        <v>1.4</v>
      </c>
      <c r="NB201" s="25">
        <f t="shared" si="758"/>
        <v>3.36</v>
      </c>
      <c r="NC201" s="25">
        <f t="shared" si="759"/>
        <v>0</v>
      </c>
      <c r="ND201" s="25">
        <f t="shared" si="760"/>
        <v>0</v>
      </c>
      <c r="NE201" s="25">
        <f t="shared" si="851"/>
        <v>1.4</v>
      </c>
      <c r="NF201" s="25">
        <f t="shared" si="851"/>
        <v>3.36</v>
      </c>
      <c r="NG201" s="25">
        <f t="shared" si="851"/>
        <v>0</v>
      </c>
      <c r="NH201" s="25">
        <f t="shared" si="851"/>
        <v>0</v>
      </c>
      <c r="NI201" s="25">
        <f t="shared" si="761"/>
        <v>126</v>
      </c>
      <c r="NJ201" s="25">
        <f t="shared" si="762"/>
        <v>0</v>
      </c>
      <c r="NK201" s="25">
        <f t="shared" si="763"/>
        <v>126</v>
      </c>
      <c r="NL201" s="25">
        <f t="shared" si="764"/>
        <v>68.2</v>
      </c>
      <c r="NM201" s="25">
        <f t="shared" si="765"/>
        <v>0</v>
      </c>
      <c r="NN201" s="25">
        <f t="shared" si="852"/>
        <v>68.2</v>
      </c>
      <c r="NO201" s="25">
        <f t="shared" si="766"/>
        <v>0</v>
      </c>
      <c r="NP201" s="25">
        <f t="shared" si="767"/>
        <v>0</v>
      </c>
      <c r="NQ201" s="25">
        <f t="shared" si="853"/>
        <v>0</v>
      </c>
      <c r="NR201" s="25">
        <f t="shared" si="768"/>
        <v>0</v>
      </c>
      <c r="NS201" s="25">
        <f t="shared" si="769"/>
        <v>0</v>
      </c>
      <c r="NT201" s="25">
        <f t="shared" si="854"/>
        <v>0</v>
      </c>
      <c r="NU201" s="25">
        <f t="shared" si="770"/>
        <v>0</v>
      </c>
      <c r="NV201" s="25">
        <f t="shared" si="771"/>
        <v>0</v>
      </c>
      <c r="NW201" s="25">
        <f t="shared" si="855"/>
        <v>0</v>
      </c>
      <c r="NX201" s="25">
        <f t="shared" si="856"/>
        <v>68.2</v>
      </c>
      <c r="NY201" s="25">
        <f t="shared" si="856"/>
        <v>0</v>
      </c>
      <c r="NZ201" s="25">
        <f t="shared" si="857"/>
        <v>68.2</v>
      </c>
      <c r="OA201" s="25">
        <f t="shared" si="858"/>
        <v>57.8</v>
      </c>
      <c r="OB201" s="25">
        <f t="shared" si="858"/>
        <v>0</v>
      </c>
      <c r="OC201" s="25">
        <f t="shared" si="859"/>
        <v>57.8</v>
      </c>
      <c r="OD201" s="25">
        <f t="shared" si="860"/>
        <v>68.2</v>
      </c>
      <c r="OE201" s="25">
        <f t="shared" si="860"/>
        <v>0</v>
      </c>
      <c r="OF201" s="25">
        <f t="shared" si="860"/>
        <v>68.2</v>
      </c>
      <c r="OG201" s="25">
        <f t="shared" si="772"/>
        <v>0</v>
      </c>
      <c r="OH201" s="25">
        <f t="shared" si="773"/>
        <v>0</v>
      </c>
      <c r="OI201" s="25">
        <f t="shared" si="774"/>
        <v>0</v>
      </c>
      <c r="OJ201" s="25">
        <f t="shared" si="775"/>
        <v>0</v>
      </c>
      <c r="OK201" s="25">
        <f t="shared" si="776"/>
        <v>0</v>
      </c>
      <c r="OL201" s="25">
        <f t="shared" si="777"/>
        <v>0</v>
      </c>
      <c r="OM201" s="25">
        <f t="shared" si="861"/>
        <v>0</v>
      </c>
      <c r="ON201" s="25">
        <f t="shared" si="861"/>
        <v>0</v>
      </c>
      <c r="OO201" s="25">
        <f t="shared" si="861"/>
        <v>0</v>
      </c>
      <c r="OP201" s="25">
        <f t="shared" si="778"/>
        <v>0</v>
      </c>
      <c r="OQ201" s="25">
        <f t="shared" si="779"/>
        <v>0</v>
      </c>
      <c r="OR201" s="25">
        <f t="shared" si="862"/>
        <v>0</v>
      </c>
      <c r="OS201" s="19">
        <v>536553.36</v>
      </c>
      <c r="OT201" s="19">
        <v>2370340.06</v>
      </c>
    </row>
    <row r="202" spans="1:410" ht="33" customHeight="1" x14ac:dyDescent="0.25">
      <c r="A202" s="18"/>
      <c r="B202" s="18" t="s">
        <v>939</v>
      </c>
      <c r="C202" s="18">
        <v>385.29</v>
      </c>
      <c r="D202" s="16" t="e">
        <f>_xlfn.IFNA(INDEX(#REF!,MATCH(E202,#REF!,0)),0)</f>
        <v>#REF!</v>
      </c>
      <c r="E202" s="18" t="s">
        <v>994</v>
      </c>
      <c r="F202" s="16" t="s">
        <v>765</v>
      </c>
      <c r="G202" s="16" t="s">
        <v>766</v>
      </c>
      <c r="H202" s="16" t="s">
        <v>767</v>
      </c>
      <c r="I202" s="16" t="s">
        <v>768</v>
      </c>
      <c r="J202" s="16" t="s">
        <v>769</v>
      </c>
      <c r="K202" s="16" t="s">
        <v>770</v>
      </c>
      <c r="L202" s="16" t="s">
        <v>771</v>
      </c>
      <c r="M202" s="18">
        <v>1.64</v>
      </c>
      <c r="N202" s="18">
        <v>1.94</v>
      </c>
      <c r="O202" s="18">
        <v>2.04</v>
      </c>
      <c r="P202" s="18">
        <v>2.34</v>
      </c>
      <c r="Q202" s="18">
        <v>0.1</v>
      </c>
      <c r="R202" s="18">
        <v>1.8399999999999999</v>
      </c>
      <c r="S202" s="18">
        <v>2.14</v>
      </c>
      <c r="T202" s="18">
        <v>0.2</v>
      </c>
      <c r="U202" s="18">
        <v>0</v>
      </c>
      <c r="V202" s="18">
        <v>0</v>
      </c>
      <c r="W202" s="18">
        <v>0</v>
      </c>
      <c r="X202" s="18">
        <v>1.64</v>
      </c>
      <c r="Y202" s="18">
        <v>1.9</v>
      </c>
      <c r="Z202" s="20">
        <f t="shared" si="780"/>
        <v>2.1</v>
      </c>
      <c r="AA202" s="18">
        <v>0.22</v>
      </c>
      <c r="AB202" s="18">
        <v>0</v>
      </c>
      <c r="AC202" s="18">
        <v>0</v>
      </c>
      <c r="AD202" s="18">
        <v>0</v>
      </c>
      <c r="AE202" s="18">
        <v>0</v>
      </c>
      <c r="AF202" s="18">
        <v>0</v>
      </c>
      <c r="AG202" s="18">
        <v>1.2</v>
      </c>
      <c r="AH202" s="18">
        <v>1.5</v>
      </c>
      <c r="AI202" s="20">
        <f t="shared" si="781"/>
        <v>2.25</v>
      </c>
      <c r="AJ202" s="18">
        <v>0</v>
      </c>
      <c r="AK202" s="18">
        <v>0</v>
      </c>
      <c r="AL202" s="20">
        <f t="shared" si="782"/>
        <v>0</v>
      </c>
      <c r="AM202" s="18">
        <v>1.64</v>
      </c>
      <c r="AN202" s="18">
        <v>1.5</v>
      </c>
      <c r="AO202" s="18">
        <v>0.15</v>
      </c>
      <c r="AP202" s="18">
        <v>0.22</v>
      </c>
      <c r="AQ202" s="18">
        <v>1.64</v>
      </c>
      <c r="AR202" s="18">
        <v>1.72</v>
      </c>
      <c r="AS202" s="18">
        <v>0.12</v>
      </c>
      <c r="AT202" s="18">
        <v>0.11</v>
      </c>
      <c r="AU202" s="18">
        <v>0</v>
      </c>
      <c r="AV202" s="18">
        <v>1</v>
      </c>
      <c r="AW202" s="18">
        <v>0</v>
      </c>
      <c r="AX202" s="18">
        <v>0</v>
      </c>
      <c r="AY202" s="18">
        <v>0</v>
      </c>
      <c r="AZ202" s="18">
        <v>0</v>
      </c>
      <c r="BA202" s="18">
        <v>0</v>
      </c>
      <c r="BB202" s="18">
        <v>0</v>
      </c>
      <c r="BC202" s="18">
        <v>0</v>
      </c>
      <c r="BD202" s="18">
        <v>0</v>
      </c>
      <c r="BE202" s="18">
        <v>2</v>
      </c>
      <c r="BF202" s="18">
        <v>0</v>
      </c>
      <c r="BG202" s="18">
        <v>0</v>
      </c>
      <c r="BH202" s="18">
        <v>0</v>
      </c>
      <c r="BI202" s="18">
        <v>0</v>
      </c>
      <c r="BJ202" s="18">
        <v>0</v>
      </c>
      <c r="BK202" s="18">
        <v>0</v>
      </c>
      <c r="BL202" s="18">
        <v>0</v>
      </c>
      <c r="BM202" s="18">
        <v>0</v>
      </c>
      <c r="BN202" s="18">
        <v>0</v>
      </c>
      <c r="BO202" s="18">
        <v>0</v>
      </c>
      <c r="BP202" s="18">
        <v>0</v>
      </c>
      <c r="BQ202" s="18">
        <v>0</v>
      </c>
      <c r="BR202" s="18">
        <v>0</v>
      </c>
      <c r="BS202" s="18">
        <v>0</v>
      </c>
      <c r="BT202" s="18">
        <v>0</v>
      </c>
      <c r="BU202" s="18">
        <v>0</v>
      </c>
      <c r="BV202" s="18">
        <v>0</v>
      </c>
      <c r="BW202" s="18">
        <v>0</v>
      </c>
      <c r="BX202" s="18">
        <v>0</v>
      </c>
      <c r="BY202" s="18">
        <v>0</v>
      </c>
      <c r="BZ202" s="18">
        <v>0</v>
      </c>
      <c r="CA202" s="16" t="e">
        <f>_xlfn.IFNA(IF(RIGHT(D202,2)="=G",0,INDEX(#REF!,MATCH(E202,#REF!,0))),0)</f>
        <v>#REF!</v>
      </c>
      <c r="CB202" s="16" t="s">
        <v>776</v>
      </c>
      <c r="CC202" s="18">
        <v>0</v>
      </c>
      <c r="CD202" s="18">
        <v>0</v>
      </c>
      <c r="CE202" s="18">
        <v>1.4</v>
      </c>
      <c r="CF202" s="18">
        <v>0.85</v>
      </c>
      <c r="CG202" s="18">
        <v>0.12</v>
      </c>
      <c r="CH202" s="18">
        <v>2</v>
      </c>
      <c r="CI202" s="16" t="s">
        <v>98</v>
      </c>
      <c r="CJ202" s="18">
        <v>0</v>
      </c>
      <c r="CK202" s="20">
        <f t="shared" si="648"/>
        <v>2.7</v>
      </c>
      <c r="CL202" s="20">
        <f t="shared" si="783"/>
        <v>2.7</v>
      </c>
      <c r="CM202" s="18">
        <v>49.03</v>
      </c>
      <c r="CN202" s="18">
        <v>28.67</v>
      </c>
      <c r="CO202" s="18">
        <v>27.831000000000003</v>
      </c>
      <c r="CP202" s="22">
        <f t="shared" si="649"/>
        <v>28.67</v>
      </c>
      <c r="CQ202" s="22">
        <f t="shared" si="650"/>
        <v>25.97</v>
      </c>
      <c r="CR202" s="22">
        <f t="shared" si="784"/>
        <v>2.7</v>
      </c>
      <c r="CS202" s="22">
        <f t="shared" si="651"/>
        <v>26.07</v>
      </c>
      <c r="CT202" s="22">
        <f t="shared" si="652"/>
        <v>26.27</v>
      </c>
      <c r="CU202" s="18">
        <v>26.27</v>
      </c>
      <c r="CV202" s="22">
        <f t="shared" si="785"/>
        <v>2.1</v>
      </c>
      <c r="CW202" s="22">
        <f t="shared" si="653"/>
        <v>0</v>
      </c>
      <c r="CX202" s="22">
        <f t="shared" si="654"/>
        <v>0</v>
      </c>
      <c r="CY202" s="22">
        <f t="shared" si="655"/>
        <v>28.4</v>
      </c>
      <c r="CZ202" s="22">
        <f t="shared" si="656"/>
        <v>28.55</v>
      </c>
      <c r="DA202" s="18">
        <v>28.67</v>
      </c>
      <c r="DB202" s="20">
        <f t="shared" si="786"/>
        <v>2.7</v>
      </c>
      <c r="DC202" s="20">
        <f t="shared" si="787"/>
        <v>0</v>
      </c>
      <c r="DD202" s="20">
        <f t="shared" si="788"/>
        <v>2.7</v>
      </c>
      <c r="DE202" s="20">
        <f t="shared" si="657"/>
        <v>0.1</v>
      </c>
      <c r="DF202" s="20">
        <f t="shared" si="658"/>
        <v>0.2</v>
      </c>
      <c r="DG202" s="20">
        <f t="shared" si="659"/>
        <v>2.37</v>
      </c>
      <c r="DH202" s="20">
        <f t="shared" si="660"/>
        <v>0</v>
      </c>
      <c r="DI202" s="20">
        <f t="shared" si="661"/>
        <v>0</v>
      </c>
      <c r="DJ202" s="20">
        <f t="shared" si="662"/>
        <v>0</v>
      </c>
      <c r="DK202" s="20">
        <f t="shared" si="789"/>
        <v>2.67</v>
      </c>
      <c r="DL202" s="20">
        <f t="shared" si="790"/>
        <v>0</v>
      </c>
      <c r="DM202" s="20">
        <f t="shared" si="791"/>
        <v>3.0000000000000249E-2</v>
      </c>
      <c r="DN202" s="20">
        <f t="shared" si="792"/>
        <v>0</v>
      </c>
      <c r="DO202" s="18">
        <v>2.54</v>
      </c>
      <c r="DP202" s="18">
        <v>0</v>
      </c>
      <c r="DQ202" s="18">
        <v>1</v>
      </c>
      <c r="DR202" s="18">
        <v>1</v>
      </c>
      <c r="DS202" s="25">
        <f t="shared" si="793"/>
        <v>2.54</v>
      </c>
      <c r="DT202" s="25">
        <f t="shared" si="794"/>
        <v>0</v>
      </c>
      <c r="DU202" s="25">
        <f t="shared" si="795"/>
        <v>6.86</v>
      </c>
      <c r="DV202" s="25">
        <f t="shared" si="796"/>
        <v>0</v>
      </c>
      <c r="DW202" s="25">
        <f t="shared" si="797"/>
        <v>6.86</v>
      </c>
      <c r="DX202" s="25">
        <f t="shared" si="798"/>
        <v>13.99</v>
      </c>
      <c r="DY202" s="25">
        <f t="shared" si="799"/>
        <v>0</v>
      </c>
      <c r="DZ202" s="25">
        <f t="shared" si="800"/>
        <v>13.99</v>
      </c>
      <c r="EA202" s="25">
        <f t="shared" si="801"/>
        <v>8.81</v>
      </c>
      <c r="EB202" s="25">
        <f t="shared" si="802"/>
        <v>0</v>
      </c>
      <c r="EC202" s="25">
        <f t="shared" si="803"/>
        <v>8.81</v>
      </c>
      <c r="ED202" s="25">
        <f t="shared" si="804"/>
        <v>5.18</v>
      </c>
      <c r="EE202" s="25">
        <f t="shared" si="804"/>
        <v>0</v>
      </c>
      <c r="EF202" s="25">
        <f t="shared" si="805"/>
        <v>5.18</v>
      </c>
      <c r="EG202" s="25">
        <f t="shared" si="806"/>
        <v>8.81</v>
      </c>
      <c r="EH202" s="25">
        <f t="shared" si="806"/>
        <v>0</v>
      </c>
      <c r="EI202" s="25">
        <f t="shared" si="807"/>
        <v>8.81</v>
      </c>
      <c r="EJ202" s="18">
        <v>385.29</v>
      </c>
      <c r="EK202" s="18">
        <v>346.59</v>
      </c>
      <c r="EL202" s="18" t="s">
        <v>994</v>
      </c>
      <c r="EM202" s="18" t="s">
        <v>995</v>
      </c>
      <c r="EN202" s="16" t="s">
        <v>774</v>
      </c>
      <c r="EO202" s="16" t="s">
        <v>132</v>
      </c>
      <c r="EP202" s="16" t="e">
        <f>IF(OR(EN202="Cống tròn",EN202="Cống hộp",EN202="Ống nhựa"),INDEX(#REF!,MATCH(E202,#REF!,0)),IF(OR(EN202="Rãnh xây",EN202="Rãnh bê tông"),INDEX(#REF!,MATCH(E202,#REF!,0)),0))</f>
        <v>#REF!</v>
      </c>
      <c r="EQ202" s="18">
        <v>37.500000000000043</v>
      </c>
      <c r="ER202" s="18">
        <v>1</v>
      </c>
      <c r="ES202" s="25">
        <f t="shared" si="808"/>
        <v>37</v>
      </c>
      <c r="ET202" s="1" t="e">
        <f>_xlfn.IFNA(IF(EN202="Cống tròn",INDEX(#REF!,MATCH(E202,#REF!,0)),IF(EN202="Cống hộp",INDEX(#REF!,MATCH(E202,#REF!,0)),EU202&amp;" ,"&amp;EV202)),0)</f>
        <v>#REF!</v>
      </c>
      <c r="EU202" s="16" t="s">
        <v>769</v>
      </c>
      <c r="EV202" s="16" t="s">
        <v>775</v>
      </c>
      <c r="EW202" s="16" t="e">
        <f>_xlfn.IFNA(INDEX(#REF!,MATCH(E202,#REF!,0)),0)</f>
        <v>#REF!</v>
      </c>
      <c r="EX202" s="16"/>
      <c r="EY202" s="18">
        <v>0</v>
      </c>
      <c r="EZ202" s="18">
        <v>0</v>
      </c>
      <c r="FA202" s="18">
        <v>0</v>
      </c>
      <c r="FB202" s="19">
        <v>0</v>
      </c>
      <c r="FC202" s="19">
        <v>0</v>
      </c>
      <c r="FD202" s="25">
        <f t="shared" si="663"/>
        <v>0</v>
      </c>
      <c r="FE202" s="25">
        <f t="shared" si="809"/>
        <v>0</v>
      </c>
      <c r="FF202" s="18">
        <v>0.1</v>
      </c>
      <c r="FG202" s="18">
        <v>2</v>
      </c>
      <c r="FH202" s="18">
        <v>1</v>
      </c>
      <c r="FI202" s="25">
        <f t="shared" si="810"/>
        <v>1.2</v>
      </c>
      <c r="FJ202" s="18">
        <v>0</v>
      </c>
      <c r="FK202" s="18">
        <v>0</v>
      </c>
      <c r="FL202" s="18">
        <v>0.2</v>
      </c>
      <c r="FM202" s="18">
        <v>1.4</v>
      </c>
      <c r="FN202" s="18">
        <v>0</v>
      </c>
      <c r="FO202" s="25">
        <f t="shared" si="811"/>
        <v>1.4</v>
      </c>
      <c r="FP202" s="18">
        <v>1.4999999999999999E-2</v>
      </c>
      <c r="FQ202" s="18">
        <v>1</v>
      </c>
      <c r="FR202" s="25">
        <f t="shared" si="664"/>
        <v>36</v>
      </c>
      <c r="FS202" s="25">
        <f t="shared" si="665"/>
        <v>0.52500000000000002</v>
      </c>
      <c r="FT202" s="25">
        <f t="shared" si="666"/>
        <v>36.524999999999999</v>
      </c>
      <c r="FU202" s="25">
        <f t="shared" si="667"/>
        <v>-0.97500000000004405</v>
      </c>
      <c r="FV202" s="25" t="str">
        <f t="shared" si="812"/>
        <v>Thêm 01</v>
      </c>
      <c r="FW202" s="25">
        <f t="shared" si="813"/>
        <v>0.04</v>
      </c>
      <c r="FX202" s="16"/>
      <c r="FY202" s="16"/>
      <c r="FZ202" s="16"/>
      <c r="GA202" s="16"/>
      <c r="GB202" s="19">
        <v>0</v>
      </c>
      <c r="GC202" s="19">
        <v>0</v>
      </c>
      <c r="GD202" s="19">
        <v>0</v>
      </c>
      <c r="GE202" s="19">
        <v>0</v>
      </c>
      <c r="GF202" s="19">
        <v>0</v>
      </c>
      <c r="GG202" s="19">
        <v>0</v>
      </c>
      <c r="GH202" s="19">
        <v>0</v>
      </c>
      <c r="GI202" s="19">
        <v>0</v>
      </c>
      <c r="GJ202" s="19">
        <v>0</v>
      </c>
      <c r="GK202" s="19">
        <v>0</v>
      </c>
      <c r="GL202" s="25">
        <f t="shared" si="668"/>
        <v>0</v>
      </c>
      <c r="GM202" s="25">
        <f t="shared" si="814"/>
        <v>0</v>
      </c>
      <c r="GN202" s="19">
        <v>0</v>
      </c>
      <c r="GO202" s="19">
        <v>0</v>
      </c>
      <c r="GP202" s="19">
        <v>0</v>
      </c>
      <c r="GQ202" s="19">
        <v>0</v>
      </c>
      <c r="GR202" s="1" t="e">
        <f>_xlfn.IFNA(INDEX(#REF!,MATCH(E202,#REF!,0)),0)</f>
        <v>#REF!</v>
      </c>
      <c r="GS202" s="16"/>
      <c r="GT202" s="18">
        <v>0</v>
      </c>
      <c r="GU202" s="18">
        <v>0</v>
      </c>
      <c r="GV202" s="18">
        <v>0</v>
      </c>
      <c r="GW202" s="18">
        <v>0</v>
      </c>
      <c r="GX202" s="25">
        <f t="shared" si="669"/>
        <v>0</v>
      </c>
      <c r="GY202" s="25">
        <f t="shared" si="670"/>
        <v>0</v>
      </c>
      <c r="GZ202" s="25">
        <f t="shared" si="815"/>
        <v>0</v>
      </c>
      <c r="HA202" s="1" t="e" cm="1">
        <f t="array" ref="HA202">INDEX(#REF!,MATCH(EJ202&amp;EK202&amp;HD202&amp;HE202&amp;HF202,#REF!&amp;#REF!&amp;#REF!&amp;#REF!&amp;#REF!,0))</f>
        <v>#REF!</v>
      </c>
      <c r="HB202" s="16"/>
      <c r="HC202" s="25">
        <f t="shared" si="816"/>
        <v>0</v>
      </c>
      <c r="HD202" s="18">
        <v>0</v>
      </c>
      <c r="HE202" s="18">
        <v>0</v>
      </c>
      <c r="HF202" s="18">
        <v>0</v>
      </c>
      <c r="HG202" s="1" t="e" cm="1">
        <f t="array" ref="HG202">INDEX(#REF!,MATCH(EJ202&amp;EK202&amp;HJ202&amp;HK202&amp;HL202,#REF!&amp;#REF!&amp;#REF!&amp;#REF!&amp;#REF!,0))</f>
        <v>#REF!</v>
      </c>
      <c r="HH202" s="16"/>
      <c r="HI202" s="25">
        <f t="shared" si="817"/>
        <v>0</v>
      </c>
      <c r="HJ202" s="25">
        <f t="shared" si="818"/>
        <v>0</v>
      </c>
      <c r="HK202" s="19">
        <v>0</v>
      </c>
      <c r="HL202" s="19">
        <v>0</v>
      </c>
      <c r="HM202" s="18">
        <v>0.01</v>
      </c>
      <c r="HN202" s="18">
        <v>1</v>
      </c>
      <c r="HO202" s="25">
        <f t="shared" si="819"/>
        <v>0</v>
      </c>
      <c r="HP202" s="25">
        <f t="shared" si="820"/>
        <v>0</v>
      </c>
      <c r="HQ202" s="25">
        <f t="shared" si="821"/>
        <v>0</v>
      </c>
      <c r="HR202" s="25">
        <f t="shared" si="822"/>
        <v>0</v>
      </c>
      <c r="HS202" s="25">
        <f t="shared" si="823"/>
        <v>0</v>
      </c>
      <c r="HT202" s="19">
        <v>0</v>
      </c>
      <c r="HU202" s="19">
        <v>0</v>
      </c>
      <c r="HV202" s="19">
        <v>0</v>
      </c>
      <c r="HW202" s="25">
        <f t="shared" si="824"/>
        <v>0</v>
      </c>
      <c r="HX202" s="19">
        <v>0</v>
      </c>
      <c r="HY202" s="19">
        <v>0</v>
      </c>
      <c r="HZ202" s="18">
        <v>28.67</v>
      </c>
      <c r="IA202" s="20">
        <f>ROUND(IF(EN202="Cống tròn",IF(EN202="Cống tròn",IF(EU202="Không có móng",IQ202-FF202,IF(EU202="Đế",IP202-FN202,IF(OR(EU202="Móng bê tông",EU202="Móng bê tông kết hợp đế"),II202-FJ202,0))),0),IF(EN202="Cống hộp",IF(AND(EN202="Cống hộp",EU202="Không có móng"),IQ202-GF202,IF(AND(EN202="Cống hộp",EU202="Móng bê tông"),IJ202-GB202,0)),IF(OR(EN202="Rãnh xây",EN202="Rãnh bê tông"),IF(OR(EN202="Rãnh xây",EN202="Rãnh bê tông"),IK202-GB202,0),IF(EN202="Ống nhựa",IF(AND(EN202="Ống nhựa",EU202="Không đắp cát"),IQ202-HT202,IF(AND(EN202="Ống nhựa",EU202="Đắp cát"),IH202-HX202,0)),IF(EN202="Rãnh thang",IF(EN202="Rãnh thang",IF(EU202="Móng bê tông",#REF!-#REF!,IQ202),0),0))))),2)</f>
        <v>26.27</v>
      </c>
      <c r="IB202" s="20">
        <f t="shared" si="825"/>
        <v>2.4000000000000021</v>
      </c>
      <c r="IC202" s="20">
        <f t="shared" si="671"/>
        <v>26.27</v>
      </c>
      <c r="ID202" s="20">
        <f t="shared" si="672"/>
        <v>0</v>
      </c>
      <c r="IE202" s="20">
        <f t="shared" si="673"/>
        <v>0</v>
      </c>
      <c r="IF202" s="20">
        <f t="shared" si="674"/>
        <v>0</v>
      </c>
      <c r="IG202" s="20">
        <f>IF(EN202="Rãnh thang",IF(AND(EN202="Rãnh thang",EU202="Móng bê tông"),IQ202-#REF!,0),IF(EN202="Ống nhựa",IF(AND(EN202="Ống nhựa",EU202="Đắp cát"),IQ202-HT202,0),IF(EN202="Cống tròn",IF(EN202="Cống tròn",IF(OR(EU202="Móng bê tông",EU202="Móng bê tông kết hợp đế"),IM202-FL202,0),0),IF(EN202="Cống hộp",IF(AND(EN202="Cống hộp",EU202="Móng bê tông"),IN202-GD202,0),IF(OR(EN202="Rãnh xây",EN202="Rãnh bê tông"),IF(AND(EN202="Rãnh xây",EU202="Móng bê tông"),IO202-GD202,IF(AND(EN202="Rãnh bê tông",EU202="Móng bê tông"),IO202-GD202,0)),0)))))</f>
        <v>26.27</v>
      </c>
      <c r="IH202" s="20">
        <f t="shared" si="675"/>
        <v>0</v>
      </c>
      <c r="II202" s="20">
        <f t="shared" si="676"/>
        <v>26.27</v>
      </c>
      <c r="IJ202" s="20">
        <f t="shared" si="677"/>
        <v>0</v>
      </c>
      <c r="IK202" s="20">
        <f t="shared" si="678"/>
        <v>0</v>
      </c>
      <c r="IL202" s="20">
        <f t="shared" si="679"/>
        <v>26.47</v>
      </c>
      <c r="IM202" s="20">
        <f t="shared" si="680"/>
        <v>26.47</v>
      </c>
      <c r="IN202" s="20">
        <f t="shared" si="681"/>
        <v>0</v>
      </c>
      <c r="IO202" s="20">
        <f t="shared" si="682"/>
        <v>0</v>
      </c>
      <c r="IP202" s="20">
        <f t="shared" si="683"/>
        <v>0</v>
      </c>
      <c r="IQ202" s="18">
        <v>26.57</v>
      </c>
      <c r="IR202" s="25">
        <f t="shared" si="826"/>
        <v>0</v>
      </c>
      <c r="IS202" s="25">
        <f t="shared" si="684"/>
        <v>0</v>
      </c>
      <c r="IT202" s="25">
        <f t="shared" si="685"/>
        <v>0</v>
      </c>
      <c r="IU202" s="25">
        <f>ROUND(IF(EN202="Cống tròn",IF(EN202="Cống tròn",IV202+FF202,0),IF(EN202="Cống hộp",IF(EN202="Cống hộp",IV202+GP202,0),IF(OR(EN202="Rãnh xây",EN202="Rãnh bê tông"),IF(OR(EN202="Rãnh xây",EN202="Rãnh bê tông"),IV202+GP202,0),IF(EN202="ống nhựa",IF(EN202="Ống nhựa",IV202+HT202,0),IF(EN202="Rãnh thang",IF(EN202="Rãnh thang",IQ202+#REF!,0),0))))),2)</f>
        <v>27.53</v>
      </c>
      <c r="IV202" s="18">
        <v>27.43</v>
      </c>
      <c r="IW202" s="25">
        <f t="shared" si="686"/>
        <v>27.53</v>
      </c>
      <c r="IX202" s="25">
        <f t="shared" si="687"/>
        <v>0</v>
      </c>
      <c r="IY202" s="25">
        <f t="shared" si="688"/>
        <v>0</v>
      </c>
      <c r="IZ202" s="25">
        <f t="shared" si="689"/>
        <v>0</v>
      </c>
      <c r="JA202" s="25">
        <f t="shared" si="690"/>
        <v>0</v>
      </c>
      <c r="JB202" s="18">
        <v>28.53</v>
      </c>
      <c r="JC202" s="20">
        <f>ROUND(IF(EN202="Cống tròn",IF(EN202="Cống tròn",IF(EU202="Không có móng",JS202-FF202,IF(EU202="Đế",JR202-FN202,IF(OR(EU202="Móng bê tông",EU202="Móng bê tông kết hợp đế"),JK202-FJ202,0))),0),IF(EN202="Cống hộp",IF(AND(EN202="Cống hộp",EU202="Không có móng"),JS202-GF202,IF(AND(EN202="Cống hộp",EU202="Móng bê tông"),JL202-GB202,0)),IF(OR(EN202="Rãnh xây",EN202="Rãnh bê tông"),IF(OR(EN202="Rãnh xây",EN202="Rãnh bê tông"),JM202-GB202,0),IF(EN202="Ống nhựa",IF(AND(EN202="Ống nhựa",EU202="Không đắp cát"),JS202-HT202,IF(AND(EN202="Ống nhựa",EU202="Đắp cát"),JJ202-HX202,0)),IF(EN202="Rãnh thang",IF(EN202="Rãnh thang",IF(EU202="Móng bê tông",#REF!-#REF!,JS202),0),0))))),2)</f>
        <v>26.13</v>
      </c>
      <c r="JD202" s="20">
        <f t="shared" si="827"/>
        <v>2.4000000000000021</v>
      </c>
      <c r="JE202" s="20">
        <f t="shared" si="691"/>
        <v>26.13</v>
      </c>
      <c r="JF202" s="20">
        <f t="shared" si="692"/>
        <v>0</v>
      </c>
      <c r="JG202" s="20">
        <f t="shared" si="693"/>
        <v>0</v>
      </c>
      <c r="JH202" s="20">
        <f t="shared" si="694"/>
        <v>0</v>
      </c>
      <c r="JI202" s="20">
        <f>IF(EN202="Rãnh thang",IF(AND(EN202="Rãnh thang",EU202="Móng bê tông"),JS202-#REF!,0),IF(EN202="Ống nhựa",IF(AND(EN202="Ống nhựa",EU202="Đắp cát"),JS202-HT202,0),IF(EN202="Cống tròn",IF(EN202="Cống tròn",IF(OR(EU202="Móng bê tông",EU202="Móng bê tông kết hợp đế"),JO202-FL202,0),0),IF(EN202="Cống hộp",IF(AND(EN202="Cống hộp",EU202="Móng bê tông"),JP202-GD202,0),IF(OR(EN202="Rãnh xây",EN202="Rãnh bê tông"),IF(AND(EN202="Rãnh xây",EU202="Móng bê tông"),JQ202-GD202,IF(AND(EN202="Rãnh bê tông",EU202="Móng bê tông"),JQ202-GD202,0)),0)))))</f>
        <v>26.13</v>
      </c>
      <c r="JJ202" s="20">
        <f t="shared" si="695"/>
        <v>0</v>
      </c>
      <c r="JK202" s="20">
        <f t="shared" si="696"/>
        <v>26.13</v>
      </c>
      <c r="JL202" s="20">
        <f t="shared" si="697"/>
        <v>0</v>
      </c>
      <c r="JM202" s="20">
        <f t="shared" si="698"/>
        <v>0</v>
      </c>
      <c r="JN202" s="20">
        <f t="shared" si="699"/>
        <v>26.33</v>
      </c>
      <c r="JO202" s="20">
        <f t="shared" si="700"/>
        <v>26.33</v>
      </c>
      <c r="JP202" s="20">
        <f t="shared" si="701"/>
        <v>0</v>
      </c>
      <c r="JQ202" s="20">
        <f t="shared" si="702"/>
        <v>0</v>
      </c>
      <c r="JR202" s="20">
        <f t="shared" si="703"/>
        <v>0</v>
      </c>
      <c r="JS202" s="26">
        <v>26.43</v>
      </c>
      <c r="JT202" s="25">
        <f t="shared" si="828"/>
        <v>0</v>
      </c>
      <c r="JU202" s="25">
        <f t="shared" si="704"/>
        <v>0</v>
      </c>
      <c r="JV202" s="25">
        <f t="shared" si="705"/>
        <v>0</v>
      </c>
      <c r="JW202" s="25">
        <f>ROUND(IF(EN202="Cống tròn",IF(EN202="Cống tròn",JX202+FF202,0),IF(EN202="Cống hộp",IF(EN202="Cống hộp",JX202+GP202,0),IF(OR(EN202="Rãnh xây",EN202="Rãnh bê tông"),IF(OR(EN202="Rãnh xây",EN202="Rãnh bê tông"),JX202+GP202,0),IF(EN202="ống nhựa",IF(EN202="Ống nhựa",JX202+HT202,0),IF(EN202="Rãnh thang",IF(EN202="Rãnh thang",JS202+#REF!,0),0))))),2)</f>
        <v>27.53</v>
      </c>
      <c r="JX202" s="27">
        <v>27.43</v>
      </c>
      <c r="JY202" s="25">
        <f t="shared" si="706"/>
        <v>27.53</v>
      </c>
      <c r="JZ202" s="25">
        <f t="shared" si="707"/>
        <v>0</v>
      </c>
      <c r="KA202" s="25">
        <f t="shared" si="708"/>
        <v>0</v>
      </c>
      <c r="KB202" s="25">
        <f t="shared" si="709"/>
        <v>0</v>
      </c>
      <c r="KC202" s="25">
        <f t="shared" si="710"/>
        <v>0</v>
      </c>
      <c r="KD202" s="28" t="s">
        <v>98</v>
      </c>
      <c r="KE202" s="27">
        <v>0</v>
      </c>
      <c r="KF202" s="25">
        <f t="shared" si="711"/>
        <v>2.4000000000000021</v>
      </c>
      <c r="KG202" s="25">
        <f t="shared" si="829"/>
        <v>2.4000000000000021</v>
      </c>
      <c r="KH202" s="27">
        <v>0</v>
      </c>
      <c r="KI202" s="25">
        <f t="shared" si="712"/>
        <v>2.4000000000000021</v>
      </c>
      <c r="KJ202" s="25">
        <f t="shared" si="830"/>
        <v>2.4000000000000021</v>
      </c>
      <c r="KK202" s="25">
        <f t="shared" si="713"/>
        <v>0</v>
      </c>
      <c r="KL202" s="25">
        <f t="shared" si="714"/>
        <v>0</v>
      </c>
      <c r="KM202" s="25">
        <f t="shared" si="831"/>
        <v>0</v>
      </c>
      <c r="KN202" s="25">
        <f t="shared" si="715"/>
        <v>0</v>
      </c>
      <c r="KO202" s="25">
        <f t="shared" si="716"/>
        <v>0</v>
      </c>
      <c r="KP202" s="25">
        <f t="shared" si="832"/>
        <v>0</v>
      </c>
      <c r="KQ202" s="25">
        <f t="shared" si="717"/>
        <v>0.2</v>
      </c>
      <c r="KR202" s="25">
        <f t="shared" si="718"/>
        <v>0.2</v>
      </c>
      <c r="KS202" s="25">
        <f t="shared" si="833"/>
        <v>0.2</v>
      </c>
      <c r="KT202" s="25">
        <f t="shared" si="719"/>
        <v>0</v>
      </c>
      <c r="KU202" s="25">
        <f t="shared" si="720"/>
        <v>0</v>
      </c>
      <c r="KV202" s="25">
        <f t="shared" si="834"/>
        <v>0</v>
      </c>
      <c r="KW202" s="25">
        <f t="shared" si="721"/>
        <v>0</v>
      </c>
      <c r="KX202" s="25">
        <f t="shared" si="722"/>
        <v>0</v>
      </c>
      <c r="KY202" s="25">
        <f t="shared" si="835"/>
        <v>0</v>
      </c>
      <c r="KZ202" s="25">
        <f t="shared" si="723"/>
        <v>0</v>
      </c>
      <c r="LA202" s="25">
        <f t="shared" si="724"/>
        <v>0</v>
      </c>
      <c r="LB202" s="25">
        <f t="shared" si="836"/>
        <v>0</v>
      </c>
      <c r="LC202" s="25">
        <f t="shared" si="725"/>
        <v>1.4</v>
      </c>
      <c r="LD202" s="25">
        <f t="shared" si="726"/>
        <v>1.4</v>
      </c>
      <c r="LE202" s="25">
        <f t="shared" si="837"/>
        <v>1.4</v>
      </c>
      <c r="LF202" s="25">
        <f t="shared" si="727"/>
        <v>0</v>
      </c>
      <c r="LG202" s="25">
        <f t="shared" si="728"/>
        <v>0</v>
      </c>
      <c r="LH202" s="25">
        <f t="shared" si="838"/>
        <v>0</v>
      </c>
      <c r="LI202" s="25">
        <f t="shared" si="729"/>
        <v>0</v>
      </c>
      <c r="LJ202" s="25">
        <f t="shared" si="730"/>
        <v>0</v>
      </c>
      <c r="LK202" s="25">
        <f t="shared" si="839"/>
        <v>0</v>
      </c>
      <c r="LL202" s="25">
        <f t="shared" si="731"/>
        <v>0</v>
      </c>
      <c r="LM202" s="25">
        <f t="shared" si="732"/>
        <v>0</v>
      </c>
      <c r="LN202" s="25">
        <f t="shared" si="840"/>
        <v>0</v>
      </c>
      <c r="LO202" s="25">
        <f t="shared" si="733"/>
        <v>0</v>
      </c>
      <c r="LP202" s="25">
        <f t="shared" si="734"/>
        <v>0</v>
      </c>
      <c r="LQ202" s="25">
        <f t="shared" si="841"/>
        <v>0</v>
      </c>
      <c r="LR202" s="25">
        <f t="shared" si="735"/>
        <v>0</v>
      </c>
      <c r="LS202" s="25">
        <f t="shared" si="736"/>
        <v>0</v>
      </c>
      <c r="LT202" s="25">
        <f t="shared" si="842"/>
        <v>0</v>
      </c>
      <c r="LU202" s="25">
        <f t="shared" si="737"/>
        <v>0</v>
      </c>
      <c r="LV202" s="25">
        <f t="shared" si="738"/>
        <v>0</v>
      </c>
      <c r="LW202" s="25">
        <f t="shared" si="843"/>
        <v>0</v>
      </c>
      <c r="LX202" s="25">
        <f t="shared" si="739"/>
        <v>0</v>
      </c>
      <c r="LY202" s="25">
        <f t="shared" si="740"/>
        <v>0</v>
      </c>
      <c r="LZ202" s="25">
        <f t="shared" si="844"/>
        <v>0</v>
      </c>
      <c r="MA202" s="25">
        <f t="shared" si="741"/>
        <v>0</v>
      </c>
      <c r="MB202" s="25">
        <f t="shared" si="742"/>
        <v>0</v>
      </c>
      <c r="MC202" s="25">
        <f t="shared" si="845"/>
        <v>0</v>
      </c>
      <c r="MD202" s="25">
        <f t="shared" si="743"/>
        <v>0</v>
      </c>
      <c r="ME202" s="25">
        <f t="shared" si="744"/>
        <v>0</v>
      </c>
      <c r="MF202" s="25">
        <f t="shared" si="846"/>
        <v>0</v>
      </c>
      <c r="MG202" s="25">
        <f t="shared" si="745"/>
        <v>0</v>
      </c>
      <c r="MH202" s="25">
        <f t="shared" si="746"/>
        <v>0</v>
      </c>
      <c r="MI202" s="25">
        <f t="shared" si="847"/>
        <v>0</v>
      </c>
      <c r="MJ202" s="25">
        <f t="shared" si="747"/>
        <v>0</v>
      </c>
      <c r="MK202" s="25">
        <f t="shared" si="748"/>
        <v>0</v>
      </c>
      <c r="ML202" s="25">
        <f t="shared" si="848"/>
        <v>0</v>
      </c>
      <c r="MM202" s="25">
        <f t="shared" si="749"/>
        <v>0</v>
      </c>
      <c r="MN202" s="25">
        <f t="shared" si="750"/>
        <v>0</v>
      </c>
      <c r="MO202" s="25">
        <f t="shared" si="849"/>
        <v>0</v>
      </c>
      <c r="MP202" s="25">
        <f t="shared" si="751"/>
        <v>0</v>
      </c>
      <c r="MQ202" s="25">
        <f t="shared" si="752"/>
        <v>0</v>
      </c>
      <c r="MR202" s="25">
        <f t="shared" si="850"/>
        <v>0</v>
      </c>
      <c r="MS202" s="29">
        <v>1.4</v>
      </c>
      <c r="MT202" s="29">
        <v>0</v>
      </c>
      <c r="MU202" s="29">
        <v>1</v>
      </c>
      <c r="MV202" s="29">
        <v>1</v>
      </c>
      <c r="MW202" s="25">
        <f t="shared" si="753"/>
        <v>1.4</v>
      </c>
      <c r="MX202" s="25">
        <f t="shared" si="754"/>
        <v>3.36</v>
      </c>
      <c r="MY202" s="25">
        <f t="shared" si="755"/>
        <v>0</v>
      </c>
      <c r="MZ202" s="25">
        <f t="shared" si="756"/>
        <v>0</v>
      </c>
      <c r="NA202" s="25">
        <f t="shared" si="757"/>
        <v>1.4</v>
      </c>
      <c r="NB202" s="25">
        <f t="shared" si="758"/>
        <v>3.36</v>
      </c>
      <c r="NC202" s="25">
        <f t="shared" si="759"/>
        <v>0</v>
      </c>
      <c r="ND202" s="25">
        <f t="shared" si="760"/>
        <v>0</v>
      </c>
      <c r="NE202" s="25">
        <f t="shared" si="851"/>
        <v>1.4</v>
      </c>
      <c r="NF202" s="25">
        <f t="shared" si="851"/>
        <v>3.36</v>
      </c>
      <c r="NG202" s="25">
        <f t="shared" si="851"/>
        <v>0</v>
      </c>
      <c r="NH202" s="25">
        <f t="shared" si="851"/>
        <v>0</v>
      </c>
      <c r="NI202" s="25">
        <f t="shared" si="761"/>
        <v>126</v>
      </c>
      <c r="NJ202" s="25">
        <f t="shared" si="762"/>
        <v>0</v>
      </c>
      <c r="NK202" s="25">
        <f t="shared" si="763"/>
        <v>126</v>
      </c>
      <c r="NL202" s="25">
        <f t="shared" si="764"/>
        <v>68.2</v>
      </c>
      <c r="NM202" s="25">
        <f t="shared" si="765"/>
        <v>0</v>
      </c>
      <c r="NN202" s="25">
        <f t="shared" si="852"/>
        <v>68.2</v>
      </c>
      <c r="NO202" s="25">
        <f t="shared" si="766"/>
        <v>0</v>
      </c>
      <c r="NP202" s="25">
        <f t="shared" si="767"/>
        <v>0</v>
      </c>
      <c r="NQ202" s="25">
        <f t="shared" si="853"/>
        <v>0</v>
      </c>
      <c r="NR202" s="25">
        <f t="shared" si="768"/>
        <v>0</v>
      </c>
      <c r="NS202" s="25">
        <f t="shared" si="769"/>
        <v>0</v>
      </c>
      <c r="NT202" s="25">
        <f t="shared" si="854"/>
        <v>0</v>
      </c>
      <c r="NU202" s="25">
        <f t="shared" si="770"/>
        <v>0</v>
      </c>
      <c r="NV202" s="25">
        <f t="shared" si="771"/>
        <v>0</v>
      </c>
      <c r="NW202" s="25">
        <f t="shared" si="855"/>
        <v>0</v>
      </c>
      <c r="NX202" s="25">
        <f t="shared" si="856"/>
        <v>68.2</v>
      </c>
      <c r="NY202" s="25">
        <f t="shared" si="856"/>
        <v>0</v>
      </c>
      <c r="NZ202" s="25">
        <f t="shared" si="857"/>
        <v>68.2</v>
      </c>
      <c r="OA202" s="25">
        <f t="shared" si="858"/>
        <v>57.8</v>
      </c>
      <c r="OB202" s="25">
        <f t="shared" si="858"/>
        <v>0</v>
      </c>
      <c r="OC202" s="25">
        <f t="shared" si="859"/>
        <v>57.8</v>
      </c>
      <c r="OD202" s="25">
        <f t="shared" si="860"/>
        <v>68.2</v>
      </c>
      <c r="OE202" s="25">
        <f t="shared" si="860"/>
        <v>0</v>
      </c>
      <c r="OF202" s="25">
        <f t="shared" si="860"/>
        <v>68.2</v>
      </c>
      <c r="OG202" s="25">
        <f t="shared" si="772"/>
        <v>0</v>
      </c>
      <c r="OH202" s="25">
        <f t="shared" si="773"/>
        <v>0</v>
      </c>
      <c r="OI202" s="25">
        <f t="shared" si="774"/>
        <v>0</v>
      </c>
      <c r="OJ202" s="25">
        <f t="shared" si="775"/>
        <v>0</v>
      </c>
      <c r="OK202" s="25">
        <f t="shared" si="776"/>
        <v>0</v>
      </c>
      <c r="OL202" s="25">
        <f t="shared" si="777"/>
        <v>0</v>
      </c>
      <c r="OM202" s="25">
        <f t="shared" si="861"/>
        <v>0</v>
      </c>
      <c r="ON202" s="25">
        <f t="shared" si="861"/>
        <v>0</v>
      </c>
      <c r="OO202" s="25">
        <f t="shared" si="861"/>
        <v>0</v>
      </c>
      <c r="OP202" s="25">
        <f t="shared" si="778"/>
        <v>0</v>
      </c>
      <c r="OQ202" s="25">
        <f t="shared" si="779"/>
        <v>0</v>
      </c>
      <c r="OR202" s="25">
        <f t="shared" si="862"/>
        <v>0</v>
      </c>
      <c r="OS202" s="19">
        <v>536592.06000000006</v>
      </c>
      <c r="OT202" s="19">
        <v>2370340.0499999998</v>
      </c>
    </row>
    <row r="203" spans="1:410" ht="33" customHeight="1" x14ac:dyDescent="0.25">
      <c r="A203" s="18"/>
      <c r="B203" s="18" t="s">
        <v>939</v>
      </c>
      <c r="C203" s="18">
        <v>346.59</v>
      </c>
      <c r="D203" s="16" t="e">
        <f>_xlfn.IFNA(INDEX(#REF!,MATCH(E203,#REF!,0)),0)</f>
        <v>#REF!</v>
      </c>
      <c r="E203" s="18" t="s">
        <v>995</v>
      </c>
      <c r="F203" s="16" t="s">
        <v>765</v>
      </c>
      <c r="G203" s="16" t="s">
        <v>766</v>
      </c>
      <c r="H203" s="16" t="s">
        <v>767</v>
      </c>
      <c r="I203" s="16" t="s">
        <v>768</v>
      </c>
      <c r="J203" s="16" t="s">
        <v>769</v>
      </c>
      <c r="K203" s="16" t="s">
        <v>770</v>
      </c>
      <c r="L203" s="16" t="s">
        <v>771</v>
      </c>
      <c r="M203" s="18">
        <v>1.64</v>
      </c>
      <c r="N203" s="18">
        <v>1.94</v>
      </c>
      <c r="O203" s="18">
        <v>2.04</v>
      </c>
      <c r="P203" s="18">
        <v>2.34</v>
      </c>
      <c r="Q203" s="18">
        <v>0.1</v>
      </c>
      <c r="R203" s="18">
        <v>1.8399999999999999</v>
      </c>
      <c r="S203" s="18">
        <v>2.14</v>
      </c>
      <c r="T203" s="18">
        <v>0.2</v>
      </c>
      <c r="U203" s="18">
        <v>0</v>
      </c>
      <c r="V203" s="18">
        <v>0</v>
      </c>
      <c r="W203" s="18">
        <v>0</v>
      </c>
      <c r="X203" s="18">
        <v>1.64</v>
      </c>
      <c r="Y203" s="18">
        <v>1.9</v>
      </c>
      <c r="Z203" s="20">
        <f t="shared" si="780"/>
        <v>2.1</v>
      </c>
      <c r="AA203" s="18">
        <v>0.22</v>
      </c>
      <c r="AB203" s="18">
        <v>0</v>
      </c>
      <c r="AC203" s="18">
        <v>0</v>
      </c>
      <c r="AD203" s="18">
        <v>0</v>
      </c>
      <c r="AE203" s="18">
        <v>0</v>
      </c>
      <c r="AF203" s="18">
        <v>0</v>
      </c>
      <c r="AG203" s="18">
        <v>1.2</v>
      </c>
      <c r="AH203" s="18">
        <v>1.5</v>
      </c>
      <c r="AI203" s="20">
        <f t="shared" si="781"/>
        <v>2.25</v>
      </c>
      <c r="AJ203" s="18">
        <v>0</v>
      </c>
      <c r="AK203" s="18">
        <v>0</v>
      </c>
      <c r="AL203" s="20">
        <f t="shared" si="782"/>
        <v>0</v>
      </c>
      <c r="AM203" s="18">
        <v>1.64</v>
      </c>
      <c r="AN203" s="18">
        <v>1.5</v>
      </c>
      <c r="AO203" s="18">
        <v>0.15</v>
      </c>
      <c r="AP203" s="18">
        <v>0.22</v>
      </c>
      <c r="AQ203" s="18">
        <v>1.64</v>
      </c>
      <c r="AR203" s="18">
        <v>1.72</v>
      </c>
      <c r="AS203" s="18">
        <v>0.12</v>
      </c>
      <c r="AT203" s="18">
        <v>0.11</v>
      </c>
      <c r="AU203" s="18">
        <v>0</v>
      </c>
      <c r="AV203" s="18">
        <v>1</v>
      </c>
      <c r="AW203" s="18">
        <v>0</v>
      </c>
      <c r="AX203" s="18">
        <v>0</v>
      </c>
      <c r="AY203" s="18">
        <v>0</v>
      </c>
      <c r="AZ203" s="18">
        <v>0</v>
      </c>
      <c r="BA203" s="18">
        <v>0</v>
      </c>
      <c r="BB203" s="18">
        <v>0</v>
      </c>
      <c r="BC203" s="18">
        <v>0</v>
      </c>
      <c r="BD203" s="18">
        <v>0</v>
      </c>
      <c r="BE203" s="18">
        <v>2</v>
      </c>
      <c r="BF203" s="18">
        <v>0</v>
      </c>
      <c r="BG203" s="18">
        <v>0</v>
      </c>
      <c r="BH203" s="18">
        <v>0</v>
      </c>
      <c r="BI203" s="18">
        <v>0</v>
      </c>
      <c r="BJ203" s="18">
        <v>0</v>
      </c>
      <c r="BK203" s="18">
        <v>0</v>
      </c>
      <c r="BL203" s="18">
        <v>0</v>
      </c>
      <c r="BM203" s="18">
        <v>0</v>
      </c>
      <c r="BN203" s="18">
        <v>0</v>
      </c>
      <c r="BO203" s="18">
        <v>0</v>
      </c>
      <c r="BP203" s="18">
        <v>0</v>
      </c>
      <c r="BQ203" s="18">
        <v>0</v>
      </c>
      <c r="BR203" s="18">
        <v>0</v>
      </c>
      <c r="BS203" s="18">
        <v>0</v>
      </c>
      <c r="BT203" s="18">
        <v>0</v>
      </c>
      <c r="BU203" s="18">
        <v>0</v>
      </c>
      <c r="BV203" s="18">
        <v>0</v>
      </c>
      <c r="BW203" s="18">
        <v>0</v>
      </c>
      <c r="BX203" s="18">
        <v>0</v>
      </c>
      <c r="BY203" s="18">
        <v>0</v>
      </c>
      <c r="BZ203" s="18">
        <v>0</v>
      </c>
      <c r="CA203" s="16" t="e">
        <f>_xlfn.IFNA(IF(RIGHT(D203,2)="=G",0,INDEX(#REF!,MATCH(E203,#REF!,0))),0)</f>
        <v>#REF!</v>
      </c>
      <c r="CB203" s="16" t="s">
        <v>776</v>
      </c>
      <c r="CC203" s="18">
        <v>0</v>
      </c>
      <c r="CD203" s="18">
        <v>0</v>
      </c>
      <c r="CE203" s="18">
        <v>1.4</v>
      </c>
      <c r="CF203" s="18">
        <v>0.85</v>
      </c>
      <c r="CG203" s="18">
        <v>0.12</v>
      </c>
      <c r="CH203" s="18">
        <v>2</v>
      </c>
      <c r="CI203" s="16" t="s">
        <v>98</v>
      </c>
      <c r="CJ203" s="18">
        <v>0</v>
      </c>
      <c r="CK203" s="20">
        <f t="shared" si="648"/>
        <v>2.7</v>
      </c>
      <c r="CL203" s="20">
        <f t="shared" si="783"/>
        <v>2.7</v>
      </c>
      <c r="CM203" s="18">
        <v>48.47</v>
      </c>
      <c r="CN203" s="18">
        <v>28.53</v>
      </c>
      <c r="CO203" s="18">
        <v>27.691000000000003</v>
      </c>
      <c r="CP203" s="22">
        <f t="shared" si="649"/>
        <v>28.53</v>
      </c>
      <c r="CQ203" s="22">
        <f t="shared" si="650"/>
        <v>25.83</v>
      </c>
      <c r="CR203" s="22">
        <f t="shared" si="784"/>
        <v>2.7</v>
      </c>
      <c r="CS203" s="22">
        <f t="shared" si="651"/>
        <v>25.93</v>
      </c>
      <c r="CT203" s="22">
        <f t="shared" si="652"/>
        <v>26.13</v>
      </c>
      <c r="CU203" s="18">
        <v>26.13</v>
      </c>
      <c r="CV203" s="22">
        <f t="shared" si="785"/>
        <v>2.1</v>
      </c>
      <c r="CW203" s="22">
        <f t="shared" si="653"/>
        <v>0</v>
      </c>
      <c r="CX203" s="22">
        <f t="shared" si="654"/>
        <v>0</v>
      </c>
      <c r="CY203" s="22">
        <f t="shared" si="655"/>
        <v>28.26</v>
      </c>
      <c r="CZ203" s="22">
        <f t="shared" si="656"/>
        <v>28.41</v>
      </c>
      <c r="DA203" s="18">
        <v>28.53</v>
      </c>
      <c r="DB203" s="20">
        <f t="shared" si="786"/>
        <v>2.7</v>
      </c>
      <c r="DC203" s="20">
        <f t="shared" si="787"/>
        <v>0</v>
      </c>
      <c r="DD203" s="20">
        <f t="shared" si="788"/>
        <v>2.7</v>
      </c>
      <c r="DE203" s="20">
        <f t="shared" si="657"/>
        <v>0.1</v>
      </c>
      <c r="DF203" s="20">
        <f t="shared" si="658"/>
        <v>0.2</v>
      </c>
      <c r="DG203" s="20">
        <f t="shared" si="659"/>
        <v>2.37</v>
      </c>
      <c r="DH203" s="20">
        <f t="shared" si="660"/>
        <v>0</v>
      </c>
      <c r="DI203" s="20">
        <f t="shared" si="661"/>
        <v>0</v>
      </c>
      <c r="DJ203" s="20">
        <f t="shared" si="662"/>
        <v>0</v>
      </c>
      <c r="DK203" s="20">
        <f t="shared" si="789"/>
        <v>2.67</v>
      </c>
      <c r="DL203" s="20">
        <f t="shared" si="790"/>
        <v>0</v>
      </c>
      <c r="DM203" s="20">
        <f t="shared" si="791"/>
        <v>3.0000000000000249E-2</v>
      </c>
      <c r="DN203" s="20">
        <f t="shared" si="792"/>
        <v>0</v>
      </c>
      <c r="DO203" s="18">
        <v>2.54</v>
      </c>
      <c r="DP203" s="18">
        <v>0</v>
      </c>
      <c r="DQ203" s="18">
        <v>1</v>
      </c>
      <c r="DR203" s="18">
        <v>1</v>
      </c>
      <c r="DS203" s="25">
        <f t="shared" si="793"/>
        <v>2.54</v>
      </c>
      <c r="DT203" s="25">
        <f t="shared" si="794"/>
        <v>0</v>
      </c>
      <c r="DU203" s="25">
        <f t="shared" si="795"/>
        <v>6.86</v>
      </c>
      <c r="DV203" s="25">
        <f t="shared" si="796"/>
        <v>0</v>
      </c>
      <c r="DW203" s="25">
        <f t="shared" si="797"/>
        <v>6.86</v>
      </c>
      <c r="DX203" s="25">
        <f t="shared" si="798"/>
        <v>13.99</v>
      </c>
      <c r="DY203" s="25">
        <f t="shared" si="799"/>
        <v>0</v>
      </c>
      <c r="DZ203" s="25">
        <f t="shared" si="800"/>
        <v>13.99</v>
      </c>
      <c r="EA203" s="25">
        <f t="shared" si="801"/>
        <v>8.81</v>
      </c>
      <c r="EB203" s="25">
        <f t="shared" si="802"/>
        <v>0</v>
      </c>
      <c r="EC203" s="25">
        <f t="shared" si="803"/>
        <v>8.81</v>
      </c>
      <c r="ED203" s="25">
        <f t="shared" si="804"/>
        <v>5.18</v>
      </c>
      <c r="EE203" s="25">
        <f t="shared" si="804"/>
        <v>0</v>
      </c>
      <c r="EF203" s="25">
        <f t="shared" si="805"/>
        <v>5.18</v>
      </c>
      <c r="EG203" s="25">
        <f t="shared" si="806"/>
        <v>8.81</v>
      </c>
      <c r="EH203" s="25">
        <f t="shared" si="806"/>
        <v>0</v>
      </c>
      <c r="EI203" s="25">
        <f t="shared" si="807"/>
        <v>8.81</v>
      </c>
      <c r="EJ203" s="18">
        <v>346.59</v>
      </c>
      <c r="EK203" s="18">
        <v>307.89</v>
      </c>
      <c r="EL203" s="18" t="s">
        <v>995</v>
      </c>
      <c r="EM203" s="18" t="s">
        <v>996</v>
      </c>
      <c r="EN203" s="16" t="s">
        <v>774</v>
      </c>
      <c r="EO203" s="16" t="s">
        <v>132</v>
      </c>
      <c r="EP203" s="16" t="e">
        <f>IF(OR(EN203="Cống tròn",EN203="Cống hộp",EN203="Ống nhựa"),INDEX(#REF!,MATCH(E203,#REF!,0)),IF(OR(EN203="Rãnh xây",EN203="Rãnh bê tông"),INDEX(#REF!,MATCH(E203,#REF!,0)),0))</f>
        <v>#REF!</v>
      </c>
      <c r="EQ203" s="18">
        <v>37.499999999999986</v>
      </c>
      <c r="ER203" s="18">
        <v>1</v>
      </c>
      <c r="ES203" s="25">
        <f t="shared" si="808"/>
        <v>37</v>
      </c>
      <c r="ET203" s="1" t="e">
        <f>_xlfn.IFNA(IF(EN203="Cống tròn",INDEX(#REF!,MATCH(E203,#REF!,0)),IF(EN203="Cống hộp",INDEX(#REF!,MATCH(E203,#REF!,0)),EU203&amp;" ,"&amp;EV203)),0)</f>
        <v>#REF!</v>
      </c>
      <c r="EU203" s="16" t="s">
        <v>769</v>
      </c>
      <c r="EV203" s="16" t="s">
        <v>775</v>
      </c>
      <c r="EW203" s="16" t="e">
        <f>_xlfn.IFNA(INDEX(#REF!,MATCH(E203,#REF!,0)),0)</f>
        <v>#REF!</v>
      </c>
      <c r="EX203" s="16"/>
      <c r="EY203" s="18">
        <v>0</v>
      </c>
      <c r="EZ203" s="18">
        <v>0</v>
      </c>
      <c r="FA203" s="18">
        <v>0</v>
      </c>
      <c r="FB203" s="19">
        <v>0</v>
      </c>
      <c r="FC203" s="19">
        <v>0</v>
      </c>
      <c r="FD203" s="25">
        <f t="shared" si="663"/>
        <v>0</v>
      </c>
      <c r="FE203" s="25">
        <f t="shared" si="809"/>
        <v>0</v>
      </c>
      <c r="FF203" s="18">
        <v>0.1</v>
      </c>
      <c r="FG203" s="18">
        <v>2</v>
      </c>
      <c r="FH203" s="18">
        <v>1</v>
      </c>
      <c r="FI203" s="25">
        <f t="shared" si="810"/>
        <v>1.2</v>
      </c>
      <c r="FJ203" s="18">
        <v>0</v>
      </c>
      <c r="FK203" s="18">
        <v>0</v>
      </c>
      <c r="FL203" s="18">
        <v>0.2</v>
      </c>
      <c r="FM203" s="18">
        <v>1.4</v>
      </c>
      <c r="FN203" s="18">
        <v>0</v>
      </c>
      <c r="FO203" s="25">
        <f t="shared" si="811"/>
        <v>1.4</v>
      </c>
      <c r="FP203" s="18">
        <v>1.4999999999999999E-2</v>
      </c>
      <c r="FQ203" s="18">
        <v>1</v>
      </c>
      <c r="FR203" s="25">
        <f t="shared" si="664"/>
        <v>36</v>
      </c>
      <c r="FS203" s="25">
        <f t="shared" si="665"/>
        <v>0.52500000000000002</v>
      </c>
      <c r="FT203" s="25">
        <f t="shared" si="666"/>
        <v>36.524999999999999</v>
      </c>
      <c r="FU203" s="25">
        <f t="shared" si="667"/>
        <v>-0.97499999999998721</v>
      </c>
      <c r="FV203" s="25" t="str">
        <f t="shared" si="812"/>
        <v>Thêm 01</v>
      </c>
      <c r="FW203" s="25">
        <f t="shared" si="813"/>
        <v>0.04</v>
      </c>
      <c r="FX203" s="16"/>
      <c r="FY203" s="16"/>
      <c r="FZ203" s="16"/>
      <c r="GA203" s="16"/>
      <c r="GB203" s="19">
        <v>0</v>
      </c>
      <c r="GC203" s="19">
        <v>0</v>
      </c>
      <c r="GD203" s="19">
        <v>0</v>
      </c>
      <c r="GE203" s="19">
        <v>0</v>
      </c>
      <c r="GF203" s="19">
        <v>0</v>
      </c>
      <c r="GG203" s="19">
        <v>0</v>
      </c>
      <c r="GH203" s="19">
        <v>0</v>
      </c>
      <c r="GI203" s="19">
        <v>0</v>
      </c>
      <c r="GJ203" s="19">
        <v>0</v>
      </c>
      <c r="GK203" s="19">
        <v>0</v>
      </c>
      <c r="GL203" s="25">
        <f t="shared" si="668"/>
        <v>0</v>
      </c>
      <c r="GM203" s="25">
        <f t="shared" si="814"/>
        <v>0</v>
      </c>
      <c r="GN203" s="19">
        <v>0</v>
      </c>
      <c r="GO203" s="19">
        <v>0</v>
      </c>
      <c r="GP203" s="19">
        <v>0</v>
      </c>
      <c r="GQ203" s="19">
        <v>0</v>
      </c>
      <c r="GR203" s="1" t="e">
        <f>_xlfn.IFNA(INDEX(#REF!,MATCH(E203,#REF!,0)),0)</f>
        <v>#REF!</v>
      </c>
      <c r="GS203" s="16"/>
      <c r="GT203" s="18">
        <v>0</v>
      </c>
      <c r="GU203" s="18">
        <v>0</v>
      </c>
      <c r="GV203" s="18">
        <v>0</v>
      </c>
      <c r="GW203" s="18">
        <v>0</v>
      </c>
      <c r="GX203" s="25">
        <f t="shared" si="669"/>
        <v>0</v>
      </c>
      <c r="GY203" s="25">
        <f t="shared" si="670"/>
        <v>0</v>
      </c>
      <c r="GZ203" s="25">
        <f t="shared" si="815"/>
        <v>0</v>
      </c>
      <c r="HA203" s="1" t="e" cm="1">
        <f t="array" ref="HA203">INDEX(#REF!,MATCH(EJ203&amp;EK203&amp;HD203&amp;HE203&amp;HF203,#REF!&amp;#REF!&amp;#REF!&amp;#REF!&amp;#REF!,0))</f>
        <v>#REF!</v>
      </c>
      <c r="HB203" s="16"/>
      <c r="HC203" s="25">
        <f t="shared" si="816"/>
        <v>0</v>
      </c>
      <c r="HD203" s="18">
        <v>0</v>
      </c>
      <c r="HE203" s="18">
        <v>0</v>
      </c>
      <c r="HF203" s="18">
        <v>0</v>
      </c>
      <c r="HG203" s="1" t="e" cm="1">
        <f t="array" ref="HG203">INDEX(#REF!,MATCH(EJ203&amp;EK203&amp;HJ203&amp;HK203&amp;HL203,#REF!&amp;#REF!&amp;#REF!&amp;#REF!&amp;#REF!,0))</f>
        <v>#REF!</v>
      </c>
      <c r="HH203" s="16"/>
      <c r="HI203" s="25">
        <f t="shared" si="817"/>
        <v>0</v>
      </c>
      <c r="HJ203" s="25">
        <f t="shared" si="818"/>
        <v>0</v>
      </c>
      <c r="HK203" s="19">
        <v>0</v>
      </c>
      <c r="HL203" s="19">
        <v>0</v>
      </c>
      <c r="HM203" s="18">
        <v>0.01</v>
      </c>
      <c r="HN203" s="18">
        <v>1</v>
      </c>
      <c r="HO203" s="25">
        <f t="shared" si="819"/>
        <v>0</v>
      </c>
      <c r="HP203" s="25">
        <f t="shared" si="820"/>
        <v>0</v>
      </c>
      <c r="HQ203" s="25">
        <f t="shared" si="821"/>
        <v>0</v>
      </c>
      <c r="HR203" s="25">
        <f t="shared" si="822"/>
        <v>0</v>
      </c>
      <c r="HS203" s="25">
        <f t="shared" si="823"/>
        <v>0</v>
      </c>
      <c r="HT203" s="19">
        <v>0</v>
      </c>
      <c r="HU203" s="19">
        <v>0</v>
      </c>
      <c r="HV203" s="19">
        <v>0</v>
      </c>
      <c r="HW203" s="25">
        <f t="shared" si="824"/>
        <v>0</v>
      </c>
      <c r="HX203" s="19">
        <v>0</v>
      </c>
      <c r="HY203" s="19">
        <v>0</v>
      </c>
      <c r="HZ203" s="18">
        <v>28.53</v>
      </c>
      <c r="IA203" s="20">
        <f>ROUND(IF(EN203="Cống tròn",IF(EN203="Cống tròn",IF(EU203="Không có móng",IQ203-FF203,IF(EU203="Đế",IP203-FN203,IF(OR(EU203="Móng bê tông",EU203="Móng bê tông kết hợp đế"),II203-FJ203,0))),0),IF(EN203="Cống hộp",IF(AND(EN203="Cống hộp",EU203="Không có móng"),IQ203-GF203,IF(AND(EN203="Cống hộp",EU203="Móng bê tông"),IJ203-GB203,0)),IF(OR(EN203="Rãnh xây",EN203="Rãnh bê tông"),IF(OR(EN203="Rãnh xây",EN203="Rãnh bê tông"),IK203-GB203,0),IF(EN203="Ống nhựa",IF(AND(EN203="Ống nhựa",EU203="Không đắp cát"),IQ203-HT203,IF(AND(EN203="Ống nhựa",EU203="Đắp cát"),IH203-HX203,0)),IF(EN203="Rãnh thang",IF(EN203="Rãnh thang",IF(EU203="Móng bê tông",#REF!-#REF!,IQ203),0),0))))),2)</f>
        <v>26.13</v>
      </c>
      <c r="IB203" s="20">
        <f t="shared" si="825"/>
        <v>2.4000000000000021</v>
      </c>
      <c r="IC203" s="20">
        <f t="shared" si="671"/>
        <v>26.13</v>
      </c>
      <c r="ID203" s="20">
        <f t="shared" si="672"/>
        <v>0</v>
      </c>
      <c r="IE203" s="20">
        <f t="shared" si="673"/>
        <v>0</v>
      </c>
      <c r="IF203" s="20">
        <f t="shared" si="674"/>
        <v>0</v>
      </c>
      <c r="IG203" s="20">
        <f>IF(EN203="Rãnh thang",IF(AND(EN203="Rãnh thang",EU203="Móng bê tông"),IQ203-#REF!,0),IF(EN203="Ống nhựa",IF(AND(EN203="Ống nhựa",EU203="Đắp cát"),IQ203-HT203,0),IF(EN203="Cống tròn",IF(EN203="Cống tròn",IF(OR(EU203="Móng bê tông",EU203="Móng bê tông kết hợp đế"),IM203-FL203,0),0),IF(EN203="Cống hộp",IF(AND(EN203="Cống hộp",EU203="Móng bê tông"),IN203-GD203,0),IF(OR(EN203="Rãnh xây",EN203="Rãnh bê tông"),IF(AND(EN203="Rãnh xây",EU203="Móng bê tông"),IO203-GD203,IF(AND(EN203="Rãnh bê tông",EU203="Móng bê tông"),IO203-GD203,0)),0)))))</f>
        <v>26.13</v>
      </c>
      <c r="IH203" s="20">
        <f t="shared" si="675"/>
        <v>0</v>
      </c>
      <c r="II203" s="20">
        <f t="shared" si="676"/>
        <v>26.13</v>
      </c>
      <c r="IJ203" s="20">
        <f t="shared" si="677"/>
        <v>0</v>
      </c>
      <c r="IK203" s="20">
        <f t="shared" si="678"/>
        <v>0</v>
      </c>
      <c r="IL203" s="20">
        <f t="shared" si="679"/>
        <v>26.33</v>
      </c>
      <c r="IM203" s="20">
        <f t="shared" si="680"/>
        <v>26.33</v>
      </c>
      <c r="IN203" s="20">
        <f t="shared" si="681"/>
        <v>0</v>
      </c>
      <c r="IO203" s="20">
        <f t="shared" si="682"/>
        <v>0</v>
      </c>
      <c r="IP203" s="20">
        <f t="shared" si="683"/>
        <v>0</v>
      </c>
      <c r="IQ203" s="18">
        <v>26.43</v>
      </c>
      <c r="IR203" s="25">
        <f t="shared" si="826"/>
        <v>0</v>
      </c>
      <c r="IS203" s="25">
        <f t="shared" si="684"/>
        <v>0</v>
      </c>
      <c r="IT203" s="25">
        <f t="shared" si="685"/>
        <v>0</v>
      </c>
      <c r="IU203" s="25">
        <f>ROUND(IF(EN203="Cống tròn",IF(EN203="Cống tròn",IV203+FF203,0),IF(EN203="Cống hộp",IF(EN203="Cống hộp",IV203+GP203,0),IF(OR(EN203="Rãnh xây",EN203="Rãnh bê tông"),IF(OR(EN203="Rãnh xây",EN203="Rãnh bê tông"),IV203+GP203,0),IF(EN203="ống nhựa",IF(EN203="Ống nhựa",IV203+HT203,0),IF(EN203="Rãnh thang",IF(EN203="Rãnh thang",IQ203+#REF!,0),0))))),2)</f>
        <v>27.39</v>
      </c>
      <c r="IV203" s="18">
        <v>27.29</v>
      </c>
      <c r="IW203" s="25">
        <f t="shared" si="686"/>
        <v>27.39</v>
      </c>
      <c r="IX203" s="25">
        <f t="shared" si="687"/>
        <v>0</v>
      </c>
      <c r="IY203" s="25">
        <f t="shared" si="688"/>
        <v>0</v>
      </c>
      <c r="IZ203" s="25">
        <f t="shared" si="689"/>
        <v>0</v>
      </c>
      <c r="JA203" s="25">
        <f t="shared" si="690"/>
        <v>0</v>
      </c>
      <c r="JB203" s="18">
        <v>28.39</v>
      </c>
      <c r="JC203" s="20">
        <f>ROUND(IF(EN203="Cống tròn",IF(EN203="Cống tròn",IF(EU203="Không có móng",JS203-FF203,IF(EU203="Đế",JR203-FN203,IF(OR(EU203="Móng bê tông",EU203="Móng bê tông kết hợp đế"),JK203-FJ203,0))),0),IF(EN203="Cống hộp",IF(AND(EN203="Cống hộp",EU203="Không có móng"),JS203-GF203,IF(AND(EN203="Cống hộp",EU203="Móng bê tông"),JL203-GB203,0)),IF(OR(EN203="Rãnh xây",EN203="Rãnh bê tông"),IF(OR(EN203="Rãnh xây",EN203="Rãnh bê tông"),JM203-GB203,0),IF(EN203="Ống nhựa",IF(AND(EN203="Ống nhựa",EU203="Không đắp cát"),JS203-HT203,IF(AND(EN203="Ống nhựa",EU203="Đắp cát"),JJ203-HX203,0)),IF(EN203="Rãnh thang",IF(EN203="Rãnh thang",IF(EU203="Móng bê tông",#REF!-#REF!,JS203),0),0))))),2)</f>
        <v>25.99</v>
      </c>
      <c r="JD203" s="20">
        <f t="shared" si="827"/>
        <v>2.4000000000000021</v>
      </c>
      <c r="JE203" s="20">
        <f t="shared" si="691"/>
        <v>25.99</v>
      </c>
      <c r="JF203" s="20">
        <f t="shared" si="692"/>
        <v>0</v>
      </c>
      <c r="JG203" s="20">
        <f t="shared" si="693"/>
        <v>0</v>
      </c>
      <c r="JH203" s="20">
        <f t="shared" si="694"/>
        <v>0</v>
      </c>
      <c r="JI203" s="20">
        <f>IF(EN203="Rãnh thang",IF(AND(EN203="Rãnh thang",EU203="Móng bê tông"),JS203-#REF!,0),IF(EN203="Ống nhựa",IF(AND(EN203="Ống nhựa",EU203="Đắp cát"),JS203-HT203,0),IF(EN203="Cống tròn",IF(EN203="Cống tròn",IF(OR(EU203="Móng bê tông",EU203="Móng bê tông kết hợp đế"),JO203-FL203,0),0),IF(EN203="Cống hộp",IF(AND(EN203="Cống hộp",EU203="Móng bê tông"),JP203-GD203,0),IF(OR(EN203="Rãnh xây",EN203="Rãnh bê tông"),IF(AND(EN203="Rãnh xây",EU203="Móng bê tông"),JQ203-GD203,IF(AND(EN203="Rãnh bê tông",EU203="Móng bê tông"),JQ203-GD203,0)),0)))))</f>
        <v>25.99</v>
      </c>
      <c r="JJ203" s="20">
        <f t="shared" si="695"/>
        <v>0</v>
      </c>
      <c r="JK203" s="20">
        <f t="shared" si="696"/>
        <v>25.99</v>
      </c>
      <c r="JL203" s="20">
        <f t="shared" si="697"/>
        <v>0</v>
      </c>
      <c r="JM203" s="20">
        <f t="shared" si="698"/>
        <v>0</v>
      </c>
      <c r="JN203" s="20">
        <f t="shared" si="699"/>
        <v>26.189999999999998</v>
      </c>
      <c r="JO203" s="20">
        <f t="shared" si="700"/>
        <v>26.189999999999998</v>
      </c>
      <c r="JP203" s="20">
        <f t="shared" si="701"/>
        <v>0</v>
      </c>
      <c r="JQ203" s="20">
        <f t="shared" si="702"/>
        <v>0</v>
      </c>
      <c r="JR203" s="20">
        <f t="shared" si="703"/>
        <v>0</v>
      </c>
      <c r="JS203" s="26">
        <v>26.29</v>
      </c>
      <c r="JT203" s="25">
        <f t="shared" si="828"/>
        <v>0</v>
      </c>
      <c r="JU203" s="25">
        <f t="shared" si="704"/>
        <v>0</v>
      </c>
      <c r="JV203" s="25">
        <f t="shared" si="705"/>
        <v>0</v>
      </c>
      <c r="JW203" s="25">
        <f>ROUND(IF(EN203="Cống tròn",IF(EN203="Cống tròn",JX203+FF203,0),IF(EN203="Cống hộp",IF(EN203="Cống hộp",JX203+GP203,0),IF(OR(EN203="Rãnh xây",EN203="Rãnh bê tông"),IF(OR(EN203="Rãnh xây",EN203="Rãnh bê tông"),JX203+GP203,0),IF(EN203="ống nhựa",IF(EN203="Ống nhựa",JX203+HT203,0),IF(EN203="Rãnh thang",IF(EN203="Rãnh thang",JS203+#REF!,0),0))))),2)</f>
        <v>27.39</v>
      </c>
      <c r="JX203" s="27">
        <v>27.29</v>
      </c>
      <c r="JY203" s="25">
        <f t="shared" si="706"/>
        <v>27.39</v>
      </c>
      <c r="JZ203" s="25">
        <f t="shared" si="707"/>
        <v>0</v>
      </c>
      <c r="KA203" s="25">
        <f t="shared" si="708"/>
        <v>0</v>
      </c>
      <c r="KB203" s="25">
        <f t="shared" si="709"/>
        <v>0</v>
      </c>
      <c r="KC203" s="25">
        <f t="shared" si="710"/>
        <v>0</v>
      </c>
      <c r="KD203" s="28" t="s">
        <v>98</v>
      </c>
      <c r="KE203" s="27">
        <v>0</v>
      </c>
      <c r="KF203" s="25">
        <f t="shared" si="711"/>
        <v>2.4000000000000021</v>
      </c>
      <c r="KG203" s="25">
        <f t="shared" si="829"/>
        <v>2.4000000000000021</v>
      </c>
      <c r="KH203" s="27">
        <v>0</v>
      </c>
      <c r="KI203" s="25">
        <f t="shared" si="712"/>
        <v>2.4000000000000021</v>
      </c>
      <c r="KJ203" s="25">
        <f t="shared" si="830"/>
        <v>2.4000000000000021</v>
      </c>
      <c r="KK203" s="25">
        <f t="shared" si="713"/>
        <v>0</v>
      </c>
      <c r="KL203" s="25">
        <f t="shared" si="714"/>
        <v>0</v>
      </c>
      <c r="KM203" s="25">
        <f t="shared" si="831"/>
        <v>0</v>
      </c>
      <c r="KN203" s="25">
        <f t="shared" si="715"/>
        <v>0</v>
      </c>
      <c r="KO203" s="25">
        <f t="shared" si="716"/>
        <v>0</v>
      </c>
      <c r="KP203" s="25">
        <f t="shared" si="832"/>
        <v>0</v>
      </c>
      <c r="KQ203" s="25">
        <f t="shared" si="717"/>
        <v>0.2</v>
      </c>
      <c r="KR203" s="25">
        <f t="shared" si="718"/>
        <v>0.2</v>
      </c>
      <c r="KS203" s="25">
        <f t="shared" si="833"/>
        <v>0.2</v>
      </c>
      <c r="KT203" s="25">
        <f t="shared" si="719"/>
        <v>0</v>
      </c>
      <c r="KU203" s="25">
        <f t="shared" si="720"/>
        <v>0</v>
      </c>
      <c r="KV203" s="25">
        <f t="shared" si="834"/>
        <v>0</v>
      </c>
      <c r="KW203" s="25">
        <f t="shared" si="721"/>
        <v>0</v>
      </c>
      <c r="KX203" s="25">
        <f t="shared" si="722"/>
        <v>0</v>
      </c>
      <c r="KY203" s="25">
        <f t="shared" si="835"/>
        <v>0</v>
      </c>
      <c r="KZ203" s="25">
        <f t="shared" si="723"/>
        <v>0</v>
      </c>
      <c r="LA203" s="25">
        <f t="shared" si="724"/>
        <v>0</v>
      </c>
      <c r="LB203" s="25">
        <f t="shared" si="836"/>
        <v>0</v>
      </c>
      <c r="LC203" s="25">
        <f t="shared" si="725"/>
        <v>1.4</v>
      </c>
      <c r="LD203" s="25">
        <f t="shared" si="726"/>
        <v>1.4</v>
      </c>
      <c r="LE203" s="25">
        <f t="shared" si="837"/>
        <v>1.4</v>
      </c>
      <c r="LF203" s="25">
        <f t="shared" si="727"/>
        <v>0</v>
      </c>
      <c r="LG203" s="25">
        <f t="shared" si="728"/>
        <v>0</v>
      </c>
      <c r="LH203" s="25">
        <f t="shared" si="838"/>
        <v>0</v>
      </c>
      <c r="LI203" s="25">
        <f t="shared" si="729"/>
        <v>0</v>
      </c>
      <c r="LJ203" s="25">
        <f t="shared" si="730"/>
        <v>0</v>
      </c>
      <c r="LK203" s="25">
        <f t="shared" si="839"/>
        <v>0</v>
      </c>
      <c r="LL203" s="25">
        <f t="shared" si="731"/>
        <v>0</v>
      </c>
      <c r="LM203" s="25">
        <f t="shared" si="732"/>
        <v>0</v>
      </c>
      <c r="LN203" s="25">
        <f t="shared" si="840"/>
        <v>0</v>
      </c>
      <c r="LO203" s="25">
        <f t="shared" si="733"/>
        <v>0</v>
      </c>
      <c r="LP203" s="25">
        <f t="shared" si="734"/>
        <v>0</v>
      </c>
      <c r="LQ203" s="25">
        <f t="shared" si="841"/>
        <v>0</v>
      </c>
      <c r="LR203" s="25">
        <f t="shared" si="735"/>
        <v>0</v>
      </c>
      <c r="LS203" s="25">
        <f t="shared" si="736"/>
        <v>0</v>
      </c>
      <c r="LT203" s="25">
        <f t="shared" si="842"/>
        <v>0</v>
      </c>
      <c r="LU203" s="25">
        <f t="shared" si="737"/>
        <v>0</v>
      </c>
      <c r="LV203" s="25">
        <f t="shared" si="738"/>
        <v>0</v>
      </c>
      <c r="LW203" s="25">
        <f t="shared" si="843"/>
        <v>0</v>
      </c>
      <c r="LX203" s="25">
        <f t="shared" si="739"/>
        <v>0</v>
      </c>
      <c r="LY203" s="25">
        <f t="shared" si="740"/>
        <v>0</v>
      </c>
      <c r="LZ203" s="25">
        <f t="shared" si="844"/>
        <v>0</v>
      </c>
      <c r="MA203" s="25">
        <f t="shared" si="741"/>
        <v>0</v>
      </c>
      <c r="MB203" s="25">
        <f t="shared" si="742"/>
        <v>0</v>
      </c>
      <c r="MC203" s="25">
        <f t="shared" si="845"/>
        <v>0</v>
      </c>
      <c r="MD203" s="25">
        <f t="shared" si="743"/>
        <v>0</v>
      </c>
      <c r="ME203" s="25">
        <f t="shared" si="744"/>
        <v>0</v>
      </c>
      <c r="MF203" s="25">
        <f t="shared" si="846"/>
        <v>0</v>
      </c>
      <c r="MG203" s="25">
        <f t="shared" si="745"/>
        <v>0</v>
      </c>
      <c r="MH203" s="25">
        <f t="shared" si="746"/>
        <v>0</v>
      </c>
      <c r="MI203" s="25">
        <f t="shared" si="847"/>
        <v>0</v>
      </c>
      <c r="MJ203" s="25">
        <f t="shared" si="747"/>
        <v>0</v>
      </c>
      <c r="MK203" s="25">
        <f t="shared" si="748"/>
        <v>0</v>
      </c>
      <c r="ML203" s="25">
        <f t="shared" si="848"/>
        <v>0</v>
      </c>
      <c r="MM203" s="25">
        <f t="shared" si="749"/>
        <v>0</v>
      </c>
      <c r="MN203" s="25">
        <f t="shared" si="750"/>
        <v>0</v>
      </c>
      <c r="MO203" s="25">
        <f t="shared" si="849"/>
        <v>0</v>
      </c>
      <c r="MP203" s="25">
        <f t="shared" si="751"/>
        <v>0</v>
      </c>
      <c r="MQ203" s="25">
        <f t="shared" si="752"/>
        <v>0</v>
      </c>
      <c r="MR203" s="25">
        <f t="shared" si="850"/>
        <v>0</v>
      </c>
      <c r="MS203" s="29">
        <v>1.4</v>
      </c>
      <c r="MT203" s="29">
        <v>0</v>
      </c>
      <c r="MU203" s="29">
        <v>1</v>
      </c>
      <c r="MV203" s="29">
        <v>1</v>
      </c>
      <c r="MW203" s="25">
        <f t="shared" si="753"/>
        <v>1.4</v>
      </c>
      <c r="MX203" s="25">
        <f t="shared" si="754"/>
        <v>3.36</v>
      </c>
      <c r="MY203" s="25">
        <f t="shared" si="755"/>
        <v>0</v>
      </c>
      <c r="MZ203" s="25">
        <f t="shared" si="756"/>
        <v>0</v>
      </c>
      <c r="NA203" s="25">
        <f t="shared" si="757"/>
        <v>1.4</v>
      </c>
      <c r="NB203" s="25">
        <f t="shared" si="758"/>
        <v>3.36</v>
      </c>
      <c r="NC203" s="25">
        <f t="shared" si="759"/>
        <v>0</v>
      </c>
      <c r="ND203" s="25">
        <f t="shared" si="760"/>
        <v>0</v>
      </c>
      <c r="NE203" s="25">
        <f t="shared" si="851"/>
        <v>1.4</v>
      </c>
      <c r="NF203" s="25">
        <f t="shared" si="851"/>
        <v>3.36</v>
      </c>
      <c r="NG203" s="25">
        <f t="shared" si="851"/>
        <v>0</v>
      </c>
      <c r="NH203" s="25">
        <f t="shared" si="851"/>
        <v>0</v>
      </c>
      <c r="NI203" s="25">
        <f t="shared" si="761"/>
        <v>126</v>
      </c>
      <c r="NJ203" s="25">
        <f t="shared" si="762"/>
        <v>0</v>
      </c>
      <c r="NK203" s="25">
        <f t="shared" si="763"/>
        <v>126</v>
      </c>
      <c r="NL203" s="25">
        <f t="shared" si="764"/>
        <v>68.2</v>
      </c>
      <c r="NM203" s="25">
        <f t="shared" si="765"/>
        <v>0</v>
      </c>
      <c r="NN203" s="25">
        <f t="shared" si="852"/>
        <v>68.2</v>
      </c>
      <c r="NO203" s="25">
        <f t="shared" si="766"/>
        <v>0</v>
      </c>
      <c r="NP203" s="25">
        <f t="shared" si="767"/>
        <v>0</v>
      </c>
      <c r="NQ203" s="25">
        <f t="shared" si="853"/>
        <v>0</v>
      </c>
      <c r="NR203" s="25">
        <f t="shared" si="768"/>
        <v>0</v>
      </c>
      <c r="NS203" s="25">
        <f t="shared" si="769"/>
        <v>0</v>
      </c>
      <c r="NT203" s="25">
        <f t="shared" si="854"/>
        <v>0</v>
      </c>
      <c r="NU203" s="25">
        <f t="shared" si="770"/>
        <v>0</v>
      </c>
      <c r="NV203" s="25">
        <f t="shared" si="771"/>
        <v>0</v>
      </c>
      <c r="NW203" s="25">
        <f t="shared" si="855"/>
        <v>0</v>
      </c>
      <c r="NX203" s="25">
        <f t="shared" si="856"/>
        <v>68.2</v>
      </c>
      <c r="NY203" s="25">
        <f t="shared" si="856"/>
        <v>0</v>
      </c>
      <c r="NZ203" s="25">
        <f t="shared" si="857"/>
        <v>68.2</v>
      </c>
      <c r="OA203" s="25">
        <f t="shared" si="858"/>
        <v>57.8</v>
      </c>
      <c r="OB203" s="25">
        <f t="shared" si="858"/>
        <v>0</v>
      </c>
      <c r="OC203" s="25">
        <f t="shared" si="859"/>
        <v>57.8</v>
      </c>
      <c r="OD203" s="25">
        <f t="shared" si="860"/>
        <v>68.2</v>
      </c>
      <c r="OE203" s="25">
        <f t="shared" si="860"/>
        <v>0</v>
      </c>
      <c r="OF203" s="25">
        <f t="shared" si="860"/>
        <v>68.2</v>
      </c>
      <c r="OG203" s="25">
        <f t="shared" si="772"/>
        <v>0</v>
      </c>
      <c r="OH203" s="25">
        <f t="shared" si="773"/>
        <v>0</v>
      </c>
      <c r="OI203" s="25">
        <f t="shared" si="774"/>
        <v>0</v>
      </c>
      <c r="OJ203" s="25">
        <f t="shared" si="775"/>
        <v>0</v>
      </c>
      <c r="OK203" s="25">
        <f t="shared" si="776"/>
        <v>0</v>
      </c>
      <c r="OL203" s="25">
        <f t="shared" si="777"/>
        <v>0</v>
      </c>
      <c r="OM203" s="25">
        <f t="shared" si="861"/>
        <v>0</v>
      </c>
      <c r="ON203" s="25">
        <f t="shared" si="861"/>
        <v>0</v>
      </c>
      <c r="OO203" s="25">
        <f t="shared" si="861"/>
        <v>0</v>
      </c>
      <c r="OP203" s="25">
        <f t="shared" si="778"/>
        <v>0</v>
      </c>
      <c r="OQ203" s="25">
        <f t="shared" si="779"/>
        <v>0</v>
      </c>
      <c r="OR203" s="25">
        <f t="shared" si="862"/>
        <v>0</v>
      </c>
      <c r="OS203" s="19">
        <v>536630.76</v>
      </c>
      <c r="OT203" s="19">
        <v>2370340.0499999998</v>
      </c>
    </row>
    <row r="204" spans="1:410" ht="33" customHeight="1" x14ac:dyDescent="0.25">
      <c r="A204" s="18"/>
      <c r="B204" s="18" t="s">
        <v>939</v>
      </c>
      <c r="C204" s="18">
        <v>307.89</v>
      </c>
      <c r="D204" s="16" t="e">
        <f>_xlfn.IFNA(INDEX(#REF!,MATCH(E204,#REF!,0)),0)</f>
        <v>#REF!</v>
      </c>
      <c r="E204" s="18" t="s">
        <v>996</v>
      </c>
      <c r="F204" s="16" t="s">
        <v>765</v>
      </c>
      <c r="G204" s="16" t="s">
        <v>766</v>
      </c>
      <c r="H204" s="16" t="s">
        <v>767</v>
      </c>
      <c r="I204" s="16" t="s">
        <v>768</v>
      </c>
      <c r="J204" s="16" t="s">
        <v>769</v>
      </c>
      <c r="K204" s="16" t="s">
        <v>770</v>
      </c>
      <c r="L204" s="16" t="s">
        <v>771</v>
      </c>
      <c r="M204" s="18">
        <v>1.64</v>
      </c>
      <c r="N204" s="18">
        <v>1.94</v>
      </c>
      <c r="O204" s="18">
        <v>2.04</v>
      </c>
      <c r="P204" s="18">
        <v>2.34</v>
      </c>
      <c r="Q204" s="18">
        <v>0.1</v>
      </c>
      <c r="R204" s="18">
        <v>1.8399999999999999</v>
      </c>
      <c r="S204" s="18">
        <v>2.14</v>
      </c>
      <c r="T204" s="18">
        <v>0.2</v>
      </c>
      <c r="U204" s="18">
        <v>0</v>
      </c>
      <c r="V204" s="18">
        <v>0</v>
      </c>
      <c r="W204" s="18">
        <v>0</v>
      </c>
      <c r="X204" s="18">
        <v>1.64</v>
      </c>
      <c r="Y204" s="18">
        <v>1.9</v>
      </c>
      <c r="Z204" s="20">
        <f t="shared" si="780"/>
        <v>2.1</v>
      </c>
      <c r="AA204" s="18">
        <v>0.22</v>
      </c>
      <c r="AB204" s="18">
        <v>0</v>
      </c>
      <c r="AC204" s="18">
        <v>0</v>
      </c>
      <c r="AD204" s="18">
        <v>0</v>
      </c>
      <c r="AE204" s="18">
        <v>0</v>
      </c>
      <c r="AF204" s="18">
        <v>0</v>
      </c>
      <c r="AG204" s="18">
        <v>1.2</v>
      </c>
      <c r="AH204" s="18">
        <v>1.5</v>
      </c>
      <c r="AI204" s="20">
        <f t="shared" si="781"/>
        <v>2.25</v>
      </c>
      <c r="AJ204" s="18">
        <v>0</v>
      </c>
      <c r="AK204" s="18">
        <v>0</v>
      </c>
      <c r="AL204" s="20">
        <f t="shared" si="782"/>
        <v>0</v>
      </c>
      <c r="AM204" s="18">
        <v>1.64</v>
      </c>
      <c r="AN204" s="18">
        <v>1.5</v>
      </c>
      <c r="AO204" s="18">
        <v>0.15</v>
      </c>
      <c r="AP204" s="18">
        <v>0.22</v>
      </c>
      <c r="AQ204" s="18">
        <v>1.64</v>
      </c>
      <c r="AR204" s="18">
        <v>1.72</v>
      </c>
      <c r="AS204" s="18">
        <v>0.12</v>
      </c>
      <c r="AT204" s="18">
        <v>0.11</v>
      </c>
      <c r="AU204" s="18">
        <v>0</v>
      </c>
      <c r="AV204" s="18">
        <v>1</v>
      </c>
      <c r="AW204" s="18">
        <v>0</v>
      </c>
      <c r="AX204" s="18">
        <v>0</v>
      </c>
      <c r="AY204" s="18">
        <v>0</v>
      </c>
      <c r="AZ204" s="18">
        <v>0</v>
      </c>
      <c r="BA204" s="18">
        <v>0</v>
      </c>
      <c r="BB204" s="18">
        <v>0</v>
      </c>
      <c r="BC204" s="18">
        <v>0</v>
      </c>
      <c r="BD204" s="18">
        <v>0</v>
      </c>
      <c r="BE204" s="18">
        <v>2</v>
      </c>
      <c r="BF204" s="18">
        <v>0</v>
      </c>
      <c r="BG204" s="18">
        <v>0</v>
      </c>
      <c r="BH204" s="18">
        <v>0</v>
      </c>
      <c r="BI204" s="18">
        <v>0</v>
      </c>
      <c r="BJ204" s="18">
        <v>0</v>
      </c>
      <c r="BK204" s="18">
        <v>0</v>
      </c>
      <c r="BL204" s="18">
        <v>0</v>
      </c>
      <c r="BM204" s="18">
        <v>0</v>
      </c>
      <c r="BN204" s="18">
        <v>0</v>
      </c>
      <c r="BO204" s="18">
        <v>0</v>
      </c>
      <c r="BP204" s="18">
        <v>0</v>
      </c>
      <c r="BQ204" s="18">
        <v>0</v>
      </c>
      <c r="BR204" s="18">
        <v>0</v>
      </c>
      <c r="BS204" s="18">
        <v>0</v>
      </c>
      <c r="BT204" s="18">
        <v>0</v>
      </c>
      <c r="BU204" s="18">
        <v>0</v>
      </c>
      <c r="BV204" s="18">
        <v>0</v>
      </c>
      <c r="BW204" s="18">
        <v>0</v>
      </c>
      <c r="BX204" s="18">
        <v>0</v>
      </c>
      <c r="BY204" s="18">
        <v>0</v>
      </c>
      <c r="BZ204" s="18">
        <v>0</v>
      </c>
      <c r="CA204" s="16" t="e">
        <f>_xlfn.IFNA(IF(RIGHT(D204,2)="=G",0,INDEX(#REF!,MATCH(E204,#REF!,0))),0)</f>
        <v>#REF!</v>
      </c>
      <c r="CB204" s="16" t="s">
        <v>776</v>
      </c>
      <c r="CC204" s="18">
        <v>0</v>
      </c>
      <c r="CD204" s="18">
        <v>0</v>
      </c>
      <c r="CE204" s="18">
        <v>1.4</v>
      </c>
      <c r="CF204" s="18">
        <v>0.85</v>
      </c>
      <c r="CG204" s="18">
        <v>0.12</v>
      </c>
      <c r="CH204" s="18">
        <v>2</v>
      </c>
      <c r="CI204" s="16" t="s">
        <v>98</v>
      </c>
      <c r="CJ204" s="18">
        <v>0</v>
      </c>
      <c r="CK204" s="20">
        <f t="shared" si="648"/>
        <v>2.7</v>
      </c>
      <c r="CL204" s="20">
        <f t="shared" si="783"/>
        <v>2.7</v>
      </c>
      <c r="CM204" s="18">
        <v>38.25</v>
      </c>
      <c r="CN204" s="18">
        <v>28.39</v>
      </c>
      <c r="CO204" s="18">
        <v>27.551000000000002</v>
      </c>
      <c r="CP204" s="22">
        <f t="shared" si="649"/>
        <v>28.39</v>
      </c>
      <c r="CQ204" s="22">
        <f t="shared" si="650"/>
        <v>25.69</v>
      </c>
      <c r="CR204" s="22">
        <f t="shared" si="784"/>
        <v>2.7</v>
      </c>
      <c r="CS204" s="22">
        <f t="shared" si="651"/>
        <v>25.79</v>
      </c>
      <c r="CT204" s="22">
        <f t="shared" si="652"/>
        <v>25.99</v>
      </c>
      <c r="CU204" s="18">
        <v>25.99</v>
      </c>
      <c r="CV204" s="22">
        <f t="shared" si="785"/>
        <v>2.1</v>
      </c>
      <c r="CW204" s="22">
        <f t="shared" si="653"/>
        <v>0</v>
      </c>
      <c r="CX204" s="22">
        <f t="shared" si="654"/>
        <v>0</v>
      </c>
      <c r="CY204" s="22">
        <f t="shared" si="655"/>
        <v>28.12</v>
      </c>
      <c r="CZ204" s="22">
        <f t="shared" si="656"/>
        <v>28.27</v>
      </c>
      <c r="DA204" s="18">
        <v>28.39</v>
      </c>
      <c r="DB204" s="20">
        <f t="shared" si="786"/>
        <v>2.7</v>
      </c>
      <c r="DC204" s="20">
        <f t="shared" si="787"/>
        <v>0</v>
      </c>
      <c r="DD204" s="20">
        <f t="shared" si="788"/>
        <v>2.7</v>
      </c>
      <c r="DE204" s="20">
        <f t="shared" si="657"/>
        <v>0.1</v>
      </c>
      <c r="DF204" s="20">
        <f t="shared" si="658"/>
        <v>0.2</v>
      </c>
      <c r="DG204" s="20">
        <f t="shared" si="659"/>
        <v>2.37</v>
      </c>
      <c r="DH204" s="20">
        <f t="shared" si="660"/>
        <v>0</v>
      </c>
      <c r="DI204" s="20">
        <f t="shared" si="661"/>
        <v>0</v>
      </c>
      <c r="DJ204" s="20">
        <f t="shared" si="662"/>
        <v>0</v>
      </c>
      <c r="DK204" s="20">
        <f t="shared" si="789"/>
        <v>2.67</v>
      </c>
      <c r="DL204" s="20">
        <f t="shared" si="790"/>
        <v>0</v>
      </c>
      <c r="DM204" s="20">
        <f t="shared" si="791"/>
        <v>3.0000000000000249E-2</v>
      </c>
      <c r="DN204" s="20">
        <f t="shared" si="792"/>
        <v>0</v>
      </c>
      <c r="DO204" s="18">
        <v>2.54</v>
      </c>
      <c r="DP204" s="18">
        <v>0</v>
      </c>
      <c r="DQ204" s="18">
        <v>1</v>
      </c>
      <c r="DR204" s="18">
        <v>1</v>
      </c>
      <c r="DS204" s="25">
        <f t="shared" si="793"/>
        <v>2.54</v>
      </c>
      <c r="DT204" s="25">
        <f t="shared" si="794"/>
        <v>0</v>
      </c>
      <c r="DU204" s="25">
        <f t="shared" si="795"/>
        <v>6.86</v>
      </c>
      <c r="DV204" s="25">
        <f t="shared" si="796"/>
        <v>0</v>
      </c>
      <c r="DW204" s="25">
        <f t="shared" si="797"/>
        <v>6.86</v>
      </c>
      <c r="DX204" s="25">
        <f t="shared" si="798"/>
        <v>13.99</v>
      </c>
      <c r="DY204" s="25">
        <f t="shared" si="799"/>
        <v>0</v>
      </c>
      <c r="DZ204" s="25">
        <f t="shared" si="800"/>
        <v>13.99</v>
      </c>
      <c r="EA204" s="25">
        <f t="shared" si="801"/>
        <v>8.81</v>
      </c>
      <c r="EB204" s="25">
        <f t="shared" si="802"/>
        <v>0</v>
      </c>
      <c r="EC204" s="25">
        <f t="shared" si="803"/>
        <v>8.81</v>
      </c>
      <c r="ED204" s="25">
        <f t="shared" si="804"/>
        <v>5.18</v>
      </c>
      <c r="EE204" s="25">
        <f t="shared" si="804"/>
        <v>0</v>
      </c>
      <c r="EF204" s="25">
        <f t="shared" si="805"/>
        <v>5.18</v>
      </c>
      <c r="EG204" s="25">
        <f t="shared" si="806"/>
        <v>8.81</v>
      </c>
      <c r="EH204" s="25">
        <f t="shared" si="806"/>
        <v>0</v>
      </c>
      <c r="EI204" s="25">
        <f t="shared" si="807"/>
        <v>8.81</v>
      </c>
      <c r="EJ204" s="18">
        <v>307.89</v>
      </c>
      <c r="EK204" s="18">
        <v>269.19</v>
      </c>
      <c r="EL204" s="18" t="s">
        <v>996</v>
      </c>
      <c r="EM204" s="18" t="s">
        <v>997</v>
      </c>
      <c r="EN204" s="16" t="s">
        <v>774</v>
      </c>
      <c r="EO204" s="16" t="s">
        <v>132</v>
      </c>
      <c r="EP204" s="16" t="e">
        <f>IF(OR(EN204="Cống tròn",EN204="Cống hộp",EN204="Ống nhựa"),INDEX(#REF!,MATCH(E204,#REF!,0)),IF(OR(EN204="Rãnh xây",EN204="Rãnh bê tông"),INDEX(#REF!,MATCH(E204,#REF!,0)),0))</f>
        <v>#REF!</v>
      </c>
      <c r="EQ204" s="18">
        <v>37.499999999999986</v>
      </c>
      <c r="ER204" s="18">
        <v>1</v>
      </c>
      <c r="ES204" s="25">
        <f t="shared" si="808"/>
        <v>37</v>
      </c>
      <c r="ET204" s="1" t="e">
        <f>_xlfn.IFNA(IF(EN204="Cống tròn",INDEX(#REF!,MATCH(E204,#REF!,0)),IF(EN204="Cống hộp",INDEX(#REF!,MATCH(E204,#REF!,0)),EU204&amp;" ,"&amp;EV204)),0)</f>
        <v>#REF!</v>
      </c>
      <c r="EU204" s="16" t="s">
        <v>769</v>
      </c>
      <c r="EV204" s="16" t="s">
        <v>775</v>
      </c>
      <c r="EW204" s="16" t="e">
        <f>_xlfn.IFNA(INDEX(#REF!,MATCH(E204,#REF!,0)),0)</f>
        <v>#REF!</v>
      </c>
      <c r="EX204" s="16"/>
      <c r="EY204" s="18">
        <v>0</v>
      </c>
      <c r="EZ204" s="18">
        <v>0</v>
      </c>
      <c r="FA204" s="18">
        <v>0</v>
      </c>
      <c r="FB204" s="19">
        <v>0</v>
      </c>
      <c r="FC204" s="19">
        <v>0</v>
      </c>
      <c r="FD204" s="25">
        <f t="shared" si="663"/>
        <v>0</v>
      </c>
      <c r="FE204" s="25">
        <f t="shared" si="809"/>
        <v>0</v>
      </c>
      <c r="FF204" s="18">
        <v>0.1</v>
      </c>
      <c r="FG204" s="18">
        <v>2</v>
      </c>
      <c r="FH204" s="18">
        <v>1</v>
      </c>
      <c r="FI204" s="25">
        <f t="shared" si="810"/>
        <v>1.2</v>
      </c>
      <c r="FJ204" s="18">
        <v>0</v>
      </c>
      <c r="FK204" s="18">
        <v>0</v>
      </c>
      <c r="FL204" s="18">
        <v>0.2</v>
      </c>
      <c r="FM204" s="18">
        <v>1.4</v>
      </c>
      <c r="FN204" s="18">
        <v>0</v>
      </c>
      <c r="FO204" s="25">
        <f t="shared" si="811"/>
        <v>1.4</v>
      </c>
      <c r="FP204" s="18">
        <v>1.4999999999999999E-2</v>
      </c>
      <c r="FQ204" s="18">
        <v>1</v>
      </c>
      <c r="FR204" s="25">
        <f t="shared" si="664"/>
        <v>36</v>
      </c>
      <c r="FS204" s="25">
        <f t="shared" si="665"/>
        <v>0.52500000000000002</v>
      </c>
      <c r="FT204" s="25">
        <f t="shared" si="666"/>
        <v>36.524999999999999</v>
      </c>
      <c r="FU204" s="25">
        <f t="shared" si="667"/>
        <v>-0.97499999999998721</v>
      </c>
      <c r="FV204" s="25" t="str">
        <f t="shared" si="812"/>
        <v>Thêm 01</v>
      </c>
      <c r="FW204" s="25">
        <f t="shared" si="813"/>
        <v>0.04</v>
      </c>
      <c r="FX204" s="16"/>
      <c r="FY204" s="16"/>
      <c r="FZ204" s="16"/>
      <c r="GA204" s="16"/>
      <c r="GB204" s="19">
        <v>0</v>
      </c>
      <c r="GC204" s="19">
        <v>0</v>
      </c>
      <c r="GD204" s="19">
        <v>0</v>
      </c>
      <c r="GE204" s="19">
        <v>0</v>
      </c>
      <c r="GF204" s="19">
        <v>0</v>
      </c>
      <c r="GG204" s="19">
        <v>0</v>
      </c>
      <c r="GH204" s="19">
        <v>0</v>
      </c>
      <c r="GI204" s="19">
        <v>0</v>
      </c>
      <c r="GJ204" s="19">
        <v>0</v>
      </c>
      <c r="GK204" s="19">
        <v>0</v>
      </c>
      <c r="GL204" s="25">
        <f t="shared" si="668"/>
        <v>0</v>
      </c>
      <c r="GM204" s="25">
        <f t="shared" si="814"/>
        <v>0</v>
      </c>
      <c r="GN204" s="19">
        <v>0</v>
      </c>
      <c r="GO204" s="19">
        <v>0</v>
      </c>
      <c r="GP204" s="19">
        <v>0</v>
      </c>
      <c r="GQ204" s="19">
        <v>0</v>
      </c>
      <c r="GR204" s="1" t="e">
        <f>_xlfn.IFNA(INDEX(#REF!,MATCH(E204,#REF!,0)),0)</f>
        <v>#REF!</v>
      </c>
      <c r="GS204" s="16"/>
      <c r="GT204" s="18">
        <v>0</v>
      </c>
      <c r="GU204" s="18">
        <v>0</v>
      </c>
      <c r="GV204" s="18">
        <v>0</v>
      </c>
      <c r="GW204" s="18">
        <v>0</v>
      </c>
      <c r="GX204" s="25">
        <f t="shared" si="669"/>
        <v>0</v>
      </c>
      <c r="GY204" s="25">
        <f t="shared" si="670"/>
        <v>0</v>
      </c>
      <c r="GZ204" s="25">
        <f t="shared" si="815"/>
        <v>0</v>
      </c>
      <c r="HA204" s="1" t="e" cm="1">
        <f t="array" ref="HA204">INDEX(#REF!,MATCH(EJ204&amp;EK204&amp;HD204&amp;HE204&amp;HF204,#REF!&amp;#REF!&amp;#REF!&amp;#REF!&amp;#REF!,0))</f>
        <v>#REF!</v>
      </c>
      <c r="HB204" s="16"/>
      <c r="HC204" s="25">
        <f t="shared" si="816"/>
        <v>0</v>
      </c>
      <c r="HD204" s="18">
        <v>0</v>
      </c>
      <c r="HE204" s="18">
        <v>0</v>
      </c>
      <c r="HF204" s="18">
        <v>0</v>
      </c>
      <c r="HG204" s="1" t="e" cm="1">
        <f t="array" ref="HG204">INDEX(#REF!,MATCH(EJ204&amp;EK204&amp;HJ204&amp;HK204&amp;HL204,#REF!&amp;#REF!&amp;#REF!&amp;#REF!&amp;#REF!,0))</f>
        <v>#REF!</v>
      </c>
      <c r="HH204" s="16"/>
      <c r="HI204" s="25">
        <f t="shared" si="817"/>
        <v>0</v>
      </c>
      <c r="HJ204" s="25">
        <f t="shared" si="818"/>
        <v>0</v>
      </c>
      <c r="HK204" s="19">
        <v>0</v>
      </c>
      <c r="HL204" s="19">
        <v>0</v>
      </c>
      <c r="HM204" s="18">
        <v>0.01</v>
      </c>
      <c r="HN204" s="18">
        <v>1</v>
      </c>
      <c r="HO204" s="25">
        <f t="shared" si="819"/>
        <v>0</v>
      </c>
      <c r="HP204" s="25">
        <f t="shared" si="820"/>
        <v>0</v>
      </c>
      <c r="HQ204" s="25">
        <f t="shared" si="821"/>
        <v>0</v>
      </c>
      <c r="HR204" s="25">
        <f t="shared" si="822"/>
        <v>0</v>
      </c>
      <c r="HS204" s="25">
        <f t="shared" si="823"/>
        <v>0</v>
      </c>
      <c r="HT204" s="19">
        <v>0</v>
      </c>
      <c r="HU204" s="19">
        <v>0</v>
      </c>
      <c r="HV204" s="19">
        <v>0</v>
      </c>
      <c r="HW204" s="25">
        <f t="shared" si="824"/>
        <v>0</v>
      </c>
      <c r="HX204" s="19">
        <v>0</v>
      </c>
      <c r="HY204" s="19">
        <v>0</v>
      </c>
      <c r="HZ204" s="18">
        <v>28.39</v>
      </c>
      <c r="IA204" s="20">
        <f>ROUND(IF(EN204="Cống tròn",IF(EN204="Cống tròn",IF(EU204="Không có móng",IQ204-FF204,IF(EU204="Đế",IP204-FN204,IF(OR(EU204="Móng bê tông",EU204="Móng bê tông kết hợp đế"),II204-FJ204,0))),0),IF(EN204="Cống hộp",IF(AND(EN204="Cống hộp",EU204="Không có móng"),IQ204-GF204,IF(AND(EN204="Cống hộp",EU204="Móng bê tông"),IJ204-GB204,0)),IF(OR(EN204="Rãnh xây",EN204="Rãnh bê tông"),IF(OR(EN204="Rãnh xây",EN204="Rãnh bê tông"),IK204-GB204,0),IF(EN204="Ống nhựa",IF(AND(EN204="Ống nhựa",EU204="Không đắp cát"),IQ204-HT204,IF(AND(EN204="Ống nhựa",EU204="Đắp cát"),IH204-HX204,0)),IF(EN204="Rãnh thang",IF(EN204="Rãnh thang",IF(EU204="Móng bê tông",#REF!-#REF!,IQ204),0),0))))),2)</f>
        <v>25.99</v>
      </c>
      <c r="IB204" s="20">
        <f t="shared" si="825"/>
        <v>2.4000000000000021</v>
      </c>
      <c r="IC204" s="20">
        <f t="shared" si="671"/>
        <v>25.99</v>
      </c>
      <c r="ID204" s="20">
        <f t="shared" si="672"/>
        <v>0</v>
      </c>
      <c r="IE204" s="20">
        <f t="shared" si="673"/>
        <v>0</v>
      </c>
      <c r="IF204" s="20">
        <f t="shared" si="674"/>
        <v>0</v>
      </c>
      <c r="IG204" s="20">
        <f>IF(EN204="Rãnh thang",IF(AND(EN204="Rãnh thang",EU204="Móng bê tông"),IQ204-#REF!,0),IF(EN204="Ống nhựa",IF(AND(EN204="Ống nhựa",EU204="Đắp cát"),IQ204-HT204,0),IF(EN204="Cống tròn",IF(EN204="Cống tròn",IF(OR(EU204="Móng bê tông",EU204="Móng bê tông kết hợp đế"),IM204-FL204,0),0),IF(EN204="Cống hộp",IF(AND(EN204="Cống hộp",EU204="Móng bê tông"),IN204-GD204,0),IF(OR(EN204="Rãnh xây",EN204="Rãnh bê tông"),IF(AND(EN204="Rãnh xây",EU204="Móng bê tông"),IO204-GD204,IF(AND(EN204="Rãnh bê tông",EU204="Móng bê tông"),IO204-GD204,0)),0)))))</f>
        <v>25.99</v>
      </c>
      <c r="IH204" s="20">
        <f t="shared" si="675"/>
        <v>0</v>
      </c>
      <c r="II204" s="20">
        <f t="shared" si="676"/>
        <v>25.99</v>
      </c>
      <c r="IJ204" s="20">
        <f t="shared" si="677"/>
        <v>0</v>
      </c>
      <c r="IK204" s="20">
        <f t="shared" si="678"/>
        <v>0</v>
      </c>
      <c r="IL204" s="20">
        <f t="shared" si="679"/>
        <v>26.189999999999998</v>
      </c>
      <c r="IM204" s="20">
        <f t="shared" si="680"/>
        <v>26.189999999999998</v>
      </c>
      <c r="IN204" s="20">
        <f t="shared" si="681"/>
        <v>0</v>
      </c>
      <c r="IO204" s="20">
        <f t="shared" si="682"/>
        <v>0</v>
      </c>
      <c r="IP204" s="20">
        <f t="shared" si="683"/>
        <v>0</v>
      </c>
      <c r="IQ204" s="18">
        <v>26.29</v>
      </c>
      <c r="IR204" s="25">
        <f t="shared" si="826"/>
        <v>0</v>
      </c>
      <c r="IS204" s="25">
        <f t="shared" si="684"/>
        <v>0</v>
      </c>
      <c r="IT204" s="25">
        <f t="shared" si="685"/>
        <v>0</v>
      </c>
      <c r="IU204" s="25">
        <f>ROUND(IF(EN204="Cống tròn",IF(EN204="Cống tròn",IV204+FF204,0),IF(EN204="Cống hộp",IF(EN204="Cống hộp",IV204+GP204,0),IF(OR(EN204="Rãnh xây",EN204="Rãnh bê tông"),IF(OR(EN204="Rãnh xây",EN204="Rãnh bê tông"),IV204+GP204,0),IF(EN204="ống nhựa",IF(EN204="Ống nhựa",IV204+HT204,0),IF(EN204="Rãnh thang",IF(EN204="Rãnh thang",IQ204+#REF!,0),0))))),2)</f>
        <v>27.25</v>
      </c>
      <c r="IV204" s="18">
        <v>27.15</v>
      </c>
      <c r="IW204" s="25">
        <f t="shared" si="686"/>
        <v>27.25</v>
      </c>
      <c r="IX204" s="25">
        <f t="shared" si="687"/>
        <v>0</v>
      </c>
      <c r="IY204" s="25">
        <f t="shared" si="688"/>
        <v>0</v>
      </c>
      <c r="IZ204" s="25">
        <f t="shared" si="689"/>
        <v>0</v>
      </c>
      <c r="JA204" s="25">
        <f t="shared" si="690"/>
        <v>0</v>
      </c>
      <c r="JB204" s="18">
        <v>28.25</v>
      </c>
      <c r="JC204" s="20">
        <f>ROUND(IF(EN204="Cống tròn",IF(EN204="Cống tròn",IF(EU204="Không có móng",JS204-FF204,IF(EU204="Đế",JR204-FN204,IF(OR(EU204="Móng bê tông",EU204="Móng bê tông kết hợp đế"),JK204-FJ204,0))),0),IF(EN204="Cống hộp",IF(AND(EN204="Cống hộp",EU204="Không có móng"),JS204-GF204,IF(AND(EN204="Cống hộp",EU204="Móng bê tông"),JL204-GB204,0)),IF(OR(EN204="Rãnh xây",EN204="Rãnh bê tông"),IF(OR(EN204="Rãnh xây",EN204="Rãnh bê tông"),JM204-GB204,0),IF(EN204="Ống nhựa",IF(AND(EN204="Ống nhựa",EU204="Không đắp cát"),JS204-HT204,IF(AND(EN204="Ống nhựa",EU204="Đắp cát"),JJ204-HX204,0)),IF(EN204="Rãnh thang",IF(EN204="Rãnh thang",IF(EU204="Móng bê tông",#REF!-#REF!,JS204),0),0))))),2)</f>
        <v>25.85</v>
      </c>
      <c r="JD204" s="20">
        <f t="shared" si="827"/>
        <v>2.3999999999999986</v>
      </c>
      <c r="JE204" s="20">
        <f t="shared" si="691"/>
        <v>25.849999999999998</v>
      </c>
      <c r="JF204" s="20">
        <f t="shared" si="692"/>
        <v>0</v>
      </c>
      <c r="JG204" s="20">
        <f t="shared" si="693"/>
        <v>0</v>
      </c>
      <c r="JH204" s="20">
        <f t="shared" si="694"/>
        <v>0</v>
      </c>
      <c r="JI204" s="20">
        <f>IF(EN204="Rãnh thang",IF(AND(EN204="Rãnh thang",EU204="Móng bê tông"),JS204-#REF!,0),IF(EN204="Ống nhựa",IF(AND(EN204="Ống nhựa",EU204="Đắp cát"),JS204-HT204,0),IF(EN204="Cống tròn",IF(EN204="Cống tròn",IF(OR(EU204="Móng bê tông",EU204="Móng bê tông kết hợp đế"),JO204-FL204,0),0),IF(EN204="Cống hộp",IF(AND(EN204="Cống hộp",EU204="Móng bê tông"),JP204-GD204,0),IF(OR(EN204="Rãnh xây",EN204="Rãnh bê tông"),IF(AND(EN204="Rãnh xây",EU204="Móng bê tông"),JQ204-GD204,IF(AND(EN204="Rãnh bê tông",EU204="Móng bê tông"),JQ204-GD204,0)),0)))))</f>
        <v>25.849999999999998</v>
      </c>
      <c r="JJ204" s="20">
        <f t="shared" si="695"/>
        <v>0</v>
      </c>
      <c r="JK204" s="20">
        <f t="shared" si="696"/>
        <v>25.849999999999998</v>
      </c>
      <c r="JL204" s="20">
        <f t="shared" si="697"/>
        <v>0</v>
      </c>
      <c r="JM204" s="20">
        <f t="shared" si="698"/>
        <v>0</v>
      </c>
      <c r="JN204" s="20">
        <f t="shared" si="699"/>
        <v>26.049999999999997</v>
      </c>
      <c r="JO204" s="20">
        <f t="shared" si="700"/>
        <v>26.049999999999997</v>
      </c>
      <c r="JP204" s="20">
        <f t="shared" si="701"/>
        <v>0</v>
      </c>
      <c r="JQ204" s="20">
        <f t="shared" si="702"/>
        <v>0</v>
      </c>
      <c r="JR204" s="20">
        <f t="shared" si="703"/>
        <v>0</v>
      </c>
      <c r="JS204" s="26">
        <v>26.15</v>
      </c>
      <c r="JT204" s="25">
        <f t="shared" si="828"/>
        <v>0</v>
      </c>
      <c r="JU204" s="25">
        <f t="shared" si="704"/>
        <v>0</v>
      </c>
      <c r="JV204" s="25">
        <f t="shared" si="705"/>
        <v>0</v>
      </c>
      <c r="JW204" s="25">
        <f>ROUND(IF(EN204="Cống tròn",IF(EN204="Cống tròn",JX204+FF204,0),IF(EN204="Cống hộp",IF(EN204="Cống hộp",JX204+GP204,0),IF(OR(EN204="Rãnh xây",EN204="Rãnh bê tông"),IF(OR(EN204="Rãnh xây",EN204="Rãnh bê tông"),JX204+GP204,0),IF(EN204="ống nhựa",IF(EN204="Ống nhựa",JX204+HT204,0),IF(EN204="Rãnh thang",IF(EN204="Rãnh thang",JS204+#REF!,0),0))))),2)</f>
        <v>27.25</v>
      </c>
      <c r="JX204" s="27">
        <v>27.15</v>
      </c>
      <c r="JY204" s="25">
        <f t="shared" si="706"/>
        <v>27.25</v>
      </c>
      <c r="JZ204" s="25">
        <f t="shared" si="707"/>
        <v>0</v>
      </c>
      <c r="KA204" s="25">
        <f t="shared" si="708"/>
        <v>0</v>
      </c>
      <c r="KB204" s="25">
        <f t="shared" si="709"/>
        <v>0</v>
      </c>
      <c r="KC204" s="25">
        <f t="shared" si="710"/>
        <v>0</v>
      </c>
      <c r="KD204" s="28" t="s">
        <v>98</v>
      </c>
      <c r="KE204" s="27">
        <v>0</v>
      </c>
      <c r="KF204" s="25">
        <f t="shared" si="711"/>
        <v>2.4000000000000021</v>
      </c>
      <c r="KG204" s="25">
        <f t="shared" si="829"/>
        <v>2.4000000000000021</v>
      </c>
      <c r="KH204" s="27">
        <v>0</v>
      </c>
      <c r="KI204" s="25">
        <f t="shared" si="712"/>
        <v>2.3999999999999986</v>
      </c>
      <c r="KJ204" s="25">
        <f t="shared" si="830"/>
        <v>2.3999999999999986</v>
      </c>
      <c r="KK204" s="25">
        <f t="shared" si="713"/>
        <v>0</v>
      </c>
      <c r="KL204" s="25">
        <f t="shared" si="714"/>
        <v>0</v>
      </c>
      <c r="KM204" s="25">
        <f t="shared" si="831"/>
        <v>0</v>
      </c>
      <c r="KN204" s="25">
        <f t="shared" si="715"/>
        <v>0</v>
      </c>
      <c r="KO204" s="25">
        <f t="shared" si="716"/>
        <v>0</v>
      </c>
      <c r="KP204" s="25">
        <f t="shared" si="832"/>
        <v>0</v>
      </c>
      <c r="KQ204" s="25">
        <f t="shared" si="717"/>
        <v>0.2</v>
      </c>
      <c r="KR204" s="25">
        <f t="shared" si="718"/>
        <v>0.2</v>
      </c>
      <c r="KS204" s="25">
        <f t="shared" si="833"/>
        <v>0.2</v>
      </c>
      <c r="KT204" s="25">
        <f t="shared" si="719"/>
        <v>0</v>
      </c>
      <c r="KU204" s="25">
        <f t="shared" si="720"/>
        <v>0</v>
      </c>
      <c r="KV204" s="25">
        <f t="shared" si="834"/>
        <v>0</v>
      </c>
      <c r="KW204" s="25">
        <f t="shared" si="721"/>
        <v>0</v>
      </c>
      <c r="KX204" s="25">
        <f t="shared" si="722"/>
        <v>0</v>
      </c>
      <c r="KY204" s="25">
        <f t="shared" si="835"/>
        <v>0</v>
      </c>
      <c r="KZ204" s="25">
        <f t="shared" si="723"/>
        <v>0</v>
      </c>
      <c r="LA204" s="25">
        <f t="shared" si="724"/>
        <v>0</v>
      </c>
      <c r="LB204" s="25">
        <f t="shared" si="836"/>
        <v>0</v>
      </c>
      <c r="LC204" s="25">
        <f t="shared" si="725"/>
        <v>1.4</v>
      </c>
      <c r="LD204" s="25">
        <f t="shared" si="726"/>
        <v>1.4</v>
      </c>
      <c r="LE204" s="25">
        <f t="shared" si="837"/>
        <v>1.4</v>
      </c>
      <c r="LF204" s="25">
        <f t="shared" si="727"/>
        <v>0</v>
      </c>
      <c r="LG204" s="25">
        <f t="shared" si="728"/>
        <v>0</v>
      </c>
      <c r="LH204" s="25">
        <f t="shared" si="838"/>
        <v>0</v>
      </c>
      <c r="LI204" s="25">
        <f t="shared" si="729"/>
        <v>0</v>
      </c>
      <c r="LJ204" s="25">
        <f t="shared" si="730"/>
        <v>0</v>
      </c>
      <c r="LK204" s="25">
        <f t="shared" si="839"/>
        <v>0</v>
      </c>
      <c r="LL204" s="25">
        <f t="shared" si="731"/>
        <v>0</v>
      </c>
      <c r="LM204" s="25">
        <f t="shared" si="732"/>
        <v>0</v>
      </c>
      <c r="LN204" s="25">
        <f t="shared" si="840"/>
        <v>0</v>
      </c>
      <c r="LO204" s="25">
        <f t="shared" si="733"/>
        <v>0</v>
      </c>
      <c r="LP204" s="25">
        <f t="shared" si="734"/>
        <v>0</v>
      </c>
      <c r="LQ204" s="25">
        <f t="shared" si="841"/>
        <v>0</v>
      </c>
      <c r="LR204" s="25">
        <f t="shared" si="735"/>
        <v>0</v>
      </c>
      <c r="LS204" s="25">
        <f t="shared" si="736"/>
        <v>0</v>
      </c>
      <c r="LT204" s="25">
        <f t="shared" si="842"/>
        <v>0</v>
      </c>
      <c r="LU204" s="25">
        <f t="shared" si="737"/>
        <v>0</v>
      </c>
      <c r="LV204" s="25">
        <f t="shared" si="738"/>
        <v>0</v>
      </c>
      <c r="LW204" s="25">
        <f t="shared" si="843"/>
        <v>0</v>
      </c>
      <c r="LX204" s="25">
        <f t="shared" si="739"/>
        <v>0</v>
      </c>
      <c r="LY204" s="25">
        <f t="shared" si="740"/>
        <v>0</v>
      </c>
      <c r="LZ204" s="25">
        <f t="shared" si="844"/>
        <v>0</v>
      </c>
      <c r="MA204" s="25">
        <f t="shared" si="741"/>
        <v>0</v>
      </c>
      <c r="MB204" s="25">
        <f t="shared" si="742"/>
        <v>0</v>
      </c>
      <c r="MC204" s="25">
        <f t="shared" si="845"/>
        <v>0</v>
      </c>
      <c r="MD204" s="25">
        <f t="shared" si="743"/>
        <v>0</v>
      </c>
      <c r="ME204" s="25">
        <f t="shared" si="744"/>
        <v>0</v>
      </c>
      <c r="MF204" s="25">
        <f t="shared" si="846"/>
        <v>0</v>
      </c>
      <c r="MG204" s="25">
        <f t="shared" si="745"/>
        <v>0</v>
      </c>
      <c r="MH204" s="25">
        <f t="shared" si="746"/>
        <v>0</v>
      </c>
      <c r="MI204" s="25">
        <f t="shared" si="847"/>
        <v>0</v>
      </c>
      <c r="MJ204" s="25">
        <f t="shared" si="747"/>
        <v>0</v>
      </c>
      <c r="MK204" s="25">
        <f t="shared" si="748"/>
        <v>0</v>
      </c>
      <c r="ML204" s="25">
        <f t="shared" si="848"/>
        <v>0</v>
      </c>
      <c r="MM204" s="25">
        <f t="shared" si="749"/>
        <v>0</v>
      </c>
      <c r="MN204" s="25">
        <f t="shared" si="750"/>
        <v>0</v>
      </c>
      <c r="MO204" s="25">
        <f t="shared" si="849"/>
        <v>0</v>
      </c>
      <c r="MP204" s="25">
        <f t="shared" si="751"/>
        <v>0</v>
      </c>
      <c r="MQ204" s="25">
        <f t="shared" si="752"/>
        <v>0</v>
      </c>
      <c r="MR204" s="25">
        <f t="shared" si="850"/>
        <v>0</v>
      </c>
      <c r="MS204" s="29">
        <v>1.4</v>
      </c>
      <c r="MT204" s="29">
        <v>0</v>
      </c>
      <c r="MU204" s="29">
        <v>1</v>
      </c>
      <c r="MV204" s="29">
        <v>1</v>
      </c>
      <c r="MW204" s="25">
        <f t="shared" si="753"/>
        <v>1.4</v>
      </c>
      <c r="MX204" s="25">
        <f t="shared" si="754"/>
        <v>3.36</v>
      </c>
      <c r="MY204" s="25">
        <f t="shared" si="755"/>
        <v>0</v>
      </c>
      <c r="MZ204" s="25">
        <f t="shared" si="756"/>
        <v>0</v>
      </c>
      <c r="NA204" s="25">
        <f t="shared" si="757"/>
        <v>1.4</v>
      </c>
      <c r="NB204" s="25">
        <f t="shared" si="758"/>
        <v>3.36</v>
      </c>
      <c r="NC204" s="25">
        <f t="shared" si="759"/>
        <v>0</v>
      </c>
      <c r="ND204" s="25">
        <f t="shared" si="760"/>
        <v>0</v>
      </c>
      <c r="NE204" s="25">
        <f t="shared" si="851"/>
        <v>1.4</v>
      </c>
      <c r="NF204" s="25">
        <f t="shared" si="851"/>
        <v>3.36</v>
      </c>
      <c r="NG204" s="25">
        <f t="shared" si="851"/>
        <v>0</v>
      </c>
      <c r="NH204" s="25">
        <f t="shared" si="851"/>
        <v>0</v>
      </c>
      <c r="NI204" s="25">
        <f t="shared" si="761"/>
        <v>126</v>
      </c>
      <c r="NJ204" s="25">
        <f t="shared" si="762"/>
        <v>0</v>
      </c>
      <c r="NK204" s="25">
        <f t="shared" si="763"/>
        <v>126</v>
      </c>
      <c r="NL204" s="25">
        <f t="shared" si="764"/>
        <v>68.2</v>
      </c>
      <c r="NM204" s="25">
        <f t="shared" si="765"/>
        <v>0</v>
      </c>
      <c r="NN204" s="25">
        <f t="shared" si="852"/>
        <v>68.2</v>
      </c>
      <c r="NO204" s="25">
        <f t="shared" si="766"/>
        <v>0</v>
      </c>
      <c r="NP204" s="25">
        <f t="shared" si="767"/>
        <v>0</v>
      </c>
      <c r="NQ204" s="25">
        <f t="shared" si="853"/>
        <v>0</v>
      </c>
      <c r="NR204" s="25">
        <f t="shared" si="768"/>
        <v>0</v>
      </c>
      <c r="NS204" s="25">
        <f t="shared" si="769"/>
        <v>0</v>
      </c>
      <c r="NT204" s="25">
        <f t="shared" si="854"/>
        <v>0</v>
      </c>
      <c r="NU204" s="25">
        <f t="shared" si="770"/>
        <v>0</v>
      </c>
      <c r="NV204" s="25">
        <f t="shared" si="771"/>
        <v>0</v>
      </c>
      <c r="NW204" s="25">
        <f t="shared" si="855"/>
        <v>0</v>
      </c>
      <c r="NX204" s="25">
        <f t="shared" si="856"/>
        <v>68.2</v>
      </c>
      <c r="NY204" s="25">
        <f t="shared" si="856"/>
        <v>0</v>
      </c>
      <c r="NZ204" s="25">
        <f t="shared" si="857"/>
        <v>68.2</v>
      </c>
      <c r="OA204" s="25">
        <f t="shared" si="858"/>
        <v>57.8</v>
      </c>
      <c r="OB204" s="25">
        <f t="shared" si="858"/>
        <v>0</v>
      </c>
      <c r="OC204" s="25">
        <f t="shared" si="859"/>
        <v>57.8</v>
      </c>
      <c r="OD204" s="25">
        <f t="shared" si="860"/>
        <v>68.2</v>
      </c>
      <c r="OE204" s="25">
        <f t="shared" si="860"/>
        <v>0</v>
      </c>
      <c r="OF204" s="25">
        <f t="shared" si="860"/>
        <v>68.2</v>
      </c>
      <c r="OG204" s="25">
        <f t="shared" si="772"/>
        <v>0</v>
      </c>
      <c r="OH204" s="25">
        <f t="shared" si="773"/>
        <v>0</v>
      </c>
      <c r="OI204" s="25">
        <f t="shared" si="774"/>
        <v>0</v>
      </c>
      <c r="OJ204" s="25">
        <f t="shared" si="775"/>
        <v>0</v>
      </c>
      <c r="OK204" s="25">
        <f t="shared" si="776"/>
        <v>0</v>
      </c>
      <c r="OL204" s="25">
        <f t="shared" si="777"/>
        <v>0</v>
      </c>
      <c r="OM204" s="25">
        <f t="shared" si="861"/>
        <v>0</v>
      </c>
      <c r="ON204" s="25">
        <f t="shared" si="861"/>
        <v>0</v>
      </c>
      <c r="OO204" s="25">
        <f t="shared" si="861"/>
        <v>0</v>
      </c>
      <c r="OP204" s="25">
        <f t="shared" si="778"/>
        <v>0</v>
      </c>
      <c r="OQ204" s="25">
        <f t="shared" si="779"/>
        <v>0</v>
      </c>
      <c r="OR204" s="25">
        <f t="shared" si="862"/>
        <v>0</v>
      </c>
      <c r="OS204" s="19">
        <v>536669.46</v>
      </c>
      <c r="OT204" s="19">
        <v>2370340.04</v>
      </c>
    </row>
    <row r="205" spans="1:410" ht="33" customHeight="1" x14ac:dyDescent="0.25">
      <c r="A205" s="18"/>
      <c r="B205" s="18" t="s">
        <v>939</v>
      </c>
      <c r="C205" s="18">
        <v>269.19</v>
      </c>
      <c r="D205" s="16" t="e">
        <f>_xlfn.IFNA(INDEX(#REF!,MATCH(E205,#REF!,0)),0)</f>
        <v>#REF!</v>
      </c>
      <c r="E205" s="18" t="s">
        <v>997</v>
      </c>
      <c r="F205" s="16" t="s">
        <v>765</v>
      </c>
      <c r="G205" s="16" t="s">
        <v>766</v>
      </c>
      <c r="H205" s="16" t="s">
        <v>767</v>
      </c>
      <c r="I205" s="16" t="s">
        <v>768</v>
      </c>
      <c r="J205" s="16" t="s">
        <v>769</v>
      </c>
      <c r="K205" s="16" t="s">
        <v>770</v>
      </c>
      <c r="L205" s="16" t="s">
        <v>771</v>
      </c>
      <c r="M205" s="18">
        <v>1.64</v>
      </c>
      <c r="N205" s="18">
        <v>1.94</v>
      </c>
      <c r="O205" s="18">
        <v>2.04</v>
      </c>
      <c r="P205" s="18">
        <v>2.34</v>
      </c>
      <c r="Q205" s="18">
        <v>0.1</v>
      </c>
      <c r="R205" s="18">
        <v>1.8399999999999999</v>
      </c>
      <c r="S205" s="18">
        <v>2.14</v>
      </c>
      <c r="T205" s="18">
        <v>0.2</v>
      </c>
      <c r="U205" s="18">
        <v>0</v>
      </c>
      <c r="V205" s="18">
        <v>0</v>
      </c>
      <c r="W205" s="18">
        <v>0</v>
      </c>
      <c r="X205" s="18">
        <v>1.64</v>
      </c>
      <c r="Y205" s="18">
        <v>1.9</v>
      </c>
      <c r="Z205" s="20">
        <f t="shared" si="780"/>
        <v>2.1</v>
      </c>
      <c r="AA205" s="18">
        <v>0.22</v>
      </c>
      <c r="AB205" s="18">
        <v>0</v>
      </c>
      <c r="AC205" s="18">
        <v>0</v>
      </c>
      <c r="AD205" s="18">
        <v>0</v>
      </c>
      <c r="AE205" s="18">
        <v>0</v>
      </c>
      <c r="AF205" s="18">
        <v>0</v>
      </c>
      <c r="AG205" s="18">
        <v>1.2</v>
      </c>
      <c r="AH205" s="18">
        <v>1.5</v>
      </c>
      <c r="AI205" s="20">
        <f t="shared" si="781"/>
        <v>2.25</v>
      </c>
      <c r="AJ205" s="18">
        <v>0</v>
      </c>
      <c r="AK205" s="18">
        <v>0</v>
      </c>
      <c r="AL205" s="20">
        <f t="shared" si="782"/>
        <v>0</v>
      </c>
      <c r="AM205" s="18">
        <v>1.64</v>
      </c>
      <c r="AN205" s="18">
        <v>1.5</v>
      </c>
      <c r="AO205" s="18">
        <v>0.15</v>
      </c>
      <c r="AP205" s="18">
        <v>0.22</v>
      </c>
      <c r="AQ205" s="18">
        <v>1.64</v>
      </c>
      <c r="AR205" s="18">
        <v>1.72</v>
      </c>
      <c r="AS205" s="18">
        <v>0.12</v>
      </c>
      <c r="AT205" s="18">
        <v>0.11</v>
      </c>
      <c r="AU205" s="18">
        <v>0</v>
      </c>
      <c r="AV205" s="18">
        <v>1</v>
      </c>
      <c r="AW205" s="18">
        <v>0</v>
      </c>
      <c r="AX205" s="18">
        <v>0</v>
      </c>
      <c r="AY205" s="18">
        <v>0</v>
      </c>
      <c r="AZ205" s="18">
        <v>0</v>
      </c>
      <c r="BA205" s="18">
        <v>0</v>
      </c>
      <c r="BB205" s="18">
        <v>0</v>
      </c>
      <c r="BC205" s="18">
        <v>0</v>
      </c>
      <c r="BD205" s="18">
        <v>0</v>
      </c>
      <c r="BE205" s="18">
        <v>2</v>
      </c>
      <c r="BF205" s="18">
        <v>0</v>
      </c>
      <c r="BG205" s="18">
        <v>0</v>
      </c>
      <c r="BH205" s="18">
        <v>0</v>
      </c>
      <c r="BI205" s="18">
        <v>0</v>
      </c>
      <c r="BJ205" s="18">
        <v>0</v>
      </c>
      <c r="BK205" s="18">
        <v>0</v>
      </c>
      <c r="BL205" s="18">
        <v>0</v>
      </c>
      <c r="BM205" s="18">
        <v>0</v>
      </c>
      <c r="BN205" s="18">
        <v>0</v>
      </c>
      <c r="BO205" s="18">
        <v>0</v>
      </c>
      <c r="BP205" s="18">
        <v>0</v>
      </c>
      <c r="BQ205" s="18">
        <v>0</v>
      </c>
      <c r="BR205" s="18">
        <v>0</v>
      </c>
      <c r="BS205" s="18">
        <v>0</v>
      </c>
      <c r="BT205" s="18">
        <v>0</v>
      </c>
      <c r="BU205" s="18">
        <v>0</v>
      </c>
      <c r="BV205" s="18">
        <v>0</v>
      </c>
      <c r="BW205" s="18">
        <v>0</v>
      </c>
      <c r="BX205" s="18">
        <v>0</v>
      </c>
      <c r="BY205" s="18">
        <v>0</v>
      </c>
      <c r="BZ205" s="18">
        <v>0</v>
      </c>
      <c r="CA205" s="16" t="e">
        <f>_xlfn.IFNA(IF(RIGHT(D205,2)="=G",0,INDEX(#REF!,MATCH(E205,#REF!,0))),0)</f>
        <v>#REF!</v>
      </c>
      <c r="CB205" s="16" t="s">
        <v>776</v>
      </c>
      <c r="CC205" s="18">
        <v>0</v>
      </c>
      <c r="CD205" s="18">
        <v>0</v>
      </c>
      <c r="CE205" s="18">
        <v>1.4</v>
      </c>
      <c r="CF205" s="18">
        <v>0.85</v>
      </c>
      <c r="CG205" s="18">
        <v>0.12</v>
      </c>
      <c r="CH205" s="18">
        <v>2</v>
      </c>
      <c r="CI205" s="16" t="s">
        <v>98</v>
      </c>
      <c r="CJ205" s="18">
        <v>0</v>
      </c>
      <c r="CK205" s="20">
        <f t="shared" si="648"/>
        <v>2.7</v>
      </c>
      <c r="CL205" s="20">
        <f t="shared" si="783"/>
        <v>2.7</v>
      </c>
      <c r="CM205" s="18">
        <v>29.32</v>
      </c>
      <c r="CN205" s="18">
        <v>28.25</v>
      </c>
      <c r="CO205" s="18">
        <v>27.411000000000001</v>
      </c>
      <c r="CP205" s="22">
        <f t="shared" si="649"/>
        <v>28.25</v>
      </c>
      <c r="CQ205" s="22">
        <f t="shared" si="650"/>
        <v>25.55</v>
      </c>
      <c r="CR205" s="22">
        <f t="shared" si="784"/>
        <v>2.7</v>
      </c>
      <c r="CS205" s="22">
        <f t="shared" si="651"/>
        <v>25.650000000000002</v>
      </c>
      <c r="CT205" s="22">
        <f t="shared" si="652"/>
        <v>25.85</v>
      </c>
      <c r="CU205" s="18">
        <v>25.85</v>
      </c>
      <c r="CV205" s="22">
        <f t="shared" si="785"/>
        <v>2.1</v>
      </c>
      <c r="CW205" s="22">
        <f t="shared" si="653"/>
        <v>0</v>
      </c>
      <c r="CX205" s="22">
        <f t="shared" si="654"/>
        <v>0</v>
      </c>
      <c r="CY205" s="22">
        <f t="shared" si="655"/>
        <v>27.98</v>
      </c>
      <c r="CZ205" s="22">
        <f t="shared" si="656"/>
        <v>28.13</v>
      </c>
      <c r="DA205" s="18">
        <v>28.25</v>
      </c>
      <c r="DB205" s="20">
        <f t="shared" si="786"/>
        <v>2.7</v>
      </c>
      <c r="DC205" s="20">
        <f t="shared" si="787"/>
        <v>0</v>
      </c>
      <c r="DD205" s="20">
        <f t="shared" si="788"/>
        <v>2.7</v>
      </c>
      <c r="DE205" s="20">
        <f t="shared" si="657"/>
        <v>0.1</v>
      </c>
      <c r="DF205" s="20">
        <f t="shared" si="658"/>
        <v>0.2</v>
      </c>
      <c r="DG205" s="20">
        <f t="shared" si="659"/>
        <v>2.37</v>
      </c>
      <c r="DH205" s="20">
        <f t="shared" si="660"/>
        <v>0</v>
      </c>
      <c r="DI205" s="20">
        <f t="shared" si="661"/>
        <v>0</v>
      </c>
      <c r="DJ205" s="20">
        <f t="shared" si="662"/>
        <v>0</v>
      </c>
      <c r="DK205" s="20">
        <f t="shared" si="789"/>
        <v>2.67</v>
      </c>
      <c r="DL205" s="20">
        <f t="shared" si="790"/>
        <v>0</v>
      </c>
      <c r="DM205" s="20">
        <f t="shared" si="791"/>
        <v>3.0000000000000249E-2</v>
      </c>
      <c r="DN205" s="20">
        <f t="shared" si="792"/>
        <v>0</v>
      </c>
      <c r="DO205" s="18">
        <v>2.54</v>
      </c>
      <c r="DP205" s="18">
        <v>0</v>
      </c>
      <c r="DQ205" s="18">
        <v>1</v>
      </c>
      <c r="DR205" s="18">
        <v>1</v>
      </c>
      <c r="DS205" s="25">
        <f t="shared" si="793"/>
        <v>2.54</v>
      </c>
      <c r="DT205" s="25">
        <f t="shared" si="794"/>
        <v>0</v>
      </c>
      <c r="DU205" s="25">
        <f t="shared" si="795"/>
        <v>6.86</v>
      </c>
      <c r="DV205" s="25">
        <f t="shared" si="796"/>
        <v>0</v>
      </c>
      <c r="DW205" s="25">
        <f t="shared" si="797"/>
        <v>6.86</v>
      </c>
      <c r="DX205" s="25">
        <f t="shared" si="798"/>
        <v>13.99</v>
      </c>
      <c r="DY205" s="25">
        <f t="shared" si="799"/>
        <v>0</v>
      </c>
      <c r="DZ205" s="25">
        <f t="shared" si="800"/>
        <v>13.99</v>
      </c>
      <c r="EA205" s="25">
        <f t="shared" si="801"/>
        <v>8.81</v>
      </c>
      <c r="EB205" s="25">
        <f t="shared" si="802"/>
        <v>0</v>
      </c>
      <c r="EC205" s="25">
        <f t="shared" si="803"/>
        <v>8.81</v>
      </c>
      <c r="ED205" s="25">
        <f t="shared" si="804"/>
        <v>5.18</v>
      </c>
      <c r="EE205" s="25">
        <f t="shared" si="804"/>
        <v>0</v>
      </c>
      <c r="EF205" s="25">
        <f t="shared" si="805"/>
        <v>5.18</v>
      </c>
      <c r="EG205" s="25">
        <f t="shared" si="806"/>
        <v>8.81</v>
      </c>
      <c r="EH205" s="25">
        <f t="shared" si="806"/>
        <v>0</v>
      </c>
      <c r="EI205" s="25">
        <f t="shared" si="807"/>
        <v>8.81</v>
      </c>
      <c r="EJ205" s="18">
        <v>269.19</v>
      </c>
      <c r="EK205" s="18">
        <v>230.5</v>
      </c>
      <c r="EL205" s="18" t="s">
        <v>997</v>
      </c>
      <c r="EM205" s="18" t="s">
        <v>998</v>
      </c>
      <c r="EN205" s="16" t="s">
        <v>774</v>
      </c>
      <c r="EO205" s="16" t="s">
        <v>132</v>
      </c>
      <c r="EP205" s="16" t="e">
        <f>IF(OR(EN205="Cống tròn",EN205="Cống hộp",EN205="Ống nhựa"),INDEX(#REF!,MATCH(E205,#REF!,0)),IF(OR(EN205="Rãnh xây",EN205="Rãnh bê tông"),INDEX(#REF!,MATCH(E205,#REF!,0)),0))</f>
        <v>#REF!</v>
      </c>
      <c r="EQ205" s="18">
        <v>37.489999999999995</v>
      </c>
      <c r="ER205" s="18">
        <v>1</v>
      </c>
      <c r="ES205" s="25">
        <f t="shared" si="808"/>
        <v>37</v>
      </c>
      <c r="ET205" s="1" t="e">
        <f>_xlfn.IFNA(IF(EN205="Cống tròn",INDEX(#REF!,MATCH(E205,#REF!,0)),IF(EN205="Cống hộp",INDEX(#REF!,MATCH(E205,#REF!,0)),EU205&amp;" ,"&amp;EV205)),0)</f>
        <v>#REF!</v>
      </c>
      <c r="EU205" s="16" t="s">
        <v>769</v>
      </c>
      <c r="EV205" s="16" t="s">
        <v>775</v>
      </c>
      <c r="EW205" s="16" t="e">
        <f>_xlfn.IFNA(INDEX(#REF!,MATCH(E205,#REF!,0)),0)</f>
        <v>#REF!</v>
      </c>
      <c r="EX205" s="16"/>
      <c r="EY205" s="18">
        <v>0</v>
      </c>
      <c r="EZ205" s="18">
        <v>0</v>
      </c>
      <c r="FA205" s="18">
        <v>0</v>
      </c>
      <c r="FB205" s="19">
        <v>0</v>
      </c>
      <c r="FC205" s="19">
        <v>0</v>
      </c>
      <c r="FD205" s="25">
        <f t="shared" si="663"/>
        <v>0</v>
      </c>
      <c r="FE205" s="25">
        <f t="shared" si="809"/>
        <v>0</v>
      </c>
      <c r="FF205" s="18">
        <v>0.1</v>
      </c>
      <c r="FG205" s="18">
        <v>2</v>
      </c>
      <c r="FH205" s="18">
        <v>1</v>
      </c>
      <c r="FI205" s="25">
        <f t="shared" si="810"/>
        <v>1.2</v>
      </c>
      <c r="FJ205" s="18">
        <v>0</v>
      </c>
      <c r="FK205" s="18">
        <v>0</v>
      </c>
      <c r="FL205" s="18">
        <v>0.2</v>
      </c>
      <c r="FM205" s="18">
        <v>1.4</v>
      </c>
      <c r="FN205" s="18">
        <v>0</v>
      </c>
      <c r="FO205" s="25">
        <f t="shared" si="811"/>
        <v>1.4</v>
      </c>
      <c r="FP205" s="18">
        <v>1.4999999999999999E-2</v>
      </c>
      <c r="FQ205" s="18">
        <v>1</v>
      </c>
      <c r="FR205" s="25">
        <f t="shared" si="664"/>
        <v>36</v>
      </c>
      <c r="FS205" s="25">
        <f t="shared" si="665"/>
        <v>0.52500000000000002</v>
      </c>
      <c r="FT205" s="25">
        <f t="shared" si="666"/>
        <v>36.524999999999999</v>
      </c>
      <c r="FU205" s="25">
        <f t="shared" si="667"/>
        <v>-0.96499999999999631</v>
      </c>
      <c r="FV205" s="25" t="str">
        <f t="shared" si="812"/>
        <v>Thêm 01</v>
      </c>
      <c r="FW205" s="25">
        <f t="shared" si="813"/>
        <v>0.05</v>
      </c>
      <c r="FX205" s="16"/>
      <c r="FY205" s="16"/>
      <c r="FZ205" s="16"/>
      <c r="GA205" s="16"/>
      <c r="GB205" s="19">
        <v>0</v>
      </c>
      <c r="GC205" s="19">
        <v>0</v>
      </c>
      <c r="GD205" s="19">
        <v>0</v>
      </c>
      <c r="GE205" s="19">
        <v>0</v>
      </c>
      <c r="GF205" s="19">
        <v>0</v>
      </c>
      <c r="GG205" s="19">
        <v>0</v>
      </c>
      <c r="GH205" s="19">
        <v>0</v>
      </c>
      <c r="GI205" s="19">
        <v>0</v>
      </c>
      <c r="GJ205" s="19">
        <v>0</v>
      </c>
      <c r="GK205" s="19">
        <v>0</v>
      </c>
      <c r="GL205" s="25">
        <f t="shared" si="668"/>
        <v>0</v>
      </c>
      <c r="GM205" s="25">
        <f t="shared" si="814"/>
        <v>0</v>
      </c>
      <c r="GN205" s="19">
        <v>0</v>
      </c>
      <c r="GO205" s="19">
        <v>0</v>
      </c>
      <c r="GP205" s="19">
        <v>0</v>
      </c>
      <c r="GQ205" s="19">
        <v>0</v>
      </c>
      <c r="GR205" s="1" t="e">
        <f>_xlfn.IFNA(INDEX(#REF!,MATCH(E205,#REF!,0)),0)</f>
        <v>#REF!</v>
      </c>
      <c r="GS205" s="16"/>
      <c r="GT205" s="18">
        <v>0</v>
      </c>
      <c r="GU205" s="18">
        <v>0</v>
      </c>
      <c r="GV205" s="18">
        <v>0</v>
      </c>
      <c r="GW205" s="18">
        <v>0</v>
      </c>
      <c r="GX205" s="25">
        <f t="shared" si="669"/>
        <v>0</v>
      </c>
      <c r="GY205" s="25">
        <f t="shared" si="670"/>
        <v>0</v>
      </c>
      <c r="GZ205" s="25">
        <f t="shared" si="815"/>
        <v>0</v>
      </c>
      <c r="HA205" s="1" t="e" cm="1">
        <f t="array" ref="HA205">INDEX(#REF!,MATCH(EJ205&amp;EK205&amp;HD205&amp;HE205&amp;HF205,#REF!&amp;#REF!&amp;#REF!&amp;#REF!&amp;#REF!,0))</f>
        <v>#REF!</v>
      </c>
      <c r="HB205" s="16"/>
      <c r="HC205" s="25">
        <f t="shared" si="816"/>
        <v>0</v>
      </c>
      <c r="HD205" s="18">
        <v>0</v>
      </c>
      <c r="HE205" s="18">
        <v>0</v>
      </c>
      <c r="HF205" s="18">
        <v>0</v>
      </c>
      <c r="HG205" s="1" t="e" cm="1">
        <f t="array" ref="HG205">INDEX(#REF!,MATCH(EJ205&amp;EK205&amp;HJ205&amp;HK205&amp;HL205,#REF!&amp;#REF!&amp;#REF!&amp;#REF!&amp;#REF!,0))</f>
        <v>#REF!</v>
      </c>
      <c r="HH205" s="16"/>
      <c r="HI205" s="25">
        <f t="shared" si="817"/>
        <v>0</v>
      </c>
      <c r="HJ205" s="25">
        <f t="shared" si="818"/>
        <v>0</v>
      </c>
      <c r="HK205" s="19">
        <v>0</v>
      </c>
      <c r="HL205" s="19">
        <v>0</v>
      </c>
      <c r="HM205" s="18">
        <v>0.01</v>
      </c>
      <c r="HN205" s="18">
        <v>1</v>
      </c>
      <c r="HO205" s="25">
        <f t="shared" si="819"/>
        <v>0</v>
      </c>
      <c r="HP205" s="25">
        <f t="shared" si="820"/>
        <v>0</v>
      </c>
      <c r="HQ205" s="25">
        <f t="shared" si="821"/>
        <v>0</v>
      </c>
      <c r="HR205" s="25">
        <f t="shared" si="822"/>
        <v>0</v>
      </c>
      <c r="HS205" s="25">
        <f t="shared" si="823"/>
        <v>0</v>
      </c>
      <c r="HT205" s="19">
        <v>0</v>
      </c>
      <c r="HU205" s="19">
        <v>0</v>
      </c>
      <c r="HV205" s="19">
        <v>0</v>
      </c>
      <c r="HW205" s="25">
        <f t="shared" si="824"/>
        <v>0</v>
      </c>
      <c r="HX205" s="19">
        <v>0</v>
      </c>
      <c r="HY205" s="19">
        <v>0</v>
      </c>
      <c r="HZ205" s="18">
        <v>28.25</v>
      </c>
      <c r="IA205" s="20">
        <f>ROUND(IF(EN205="Cống tròn",IF(EN205="Cống tròn",IF(EU205="Không có móng",IQ205-FF205,IF(EU205="Đế",IP205-FN205,IF(OR(EU205="Móng bê tông",EU205="Móng bê tông kết hợp đế"),II205-FJ205,0))),0),IF(EN205="Cống hộp",IF(AND(EN205="Cống hộp",EU205="Không có móng"),IQ205-GF205,IF(AND(EN205="Cống hộp",EU205="Móng bê tông"),IJ205-GB205,0)),IF(OR(EN205="Rãnh xây",EN205="Rãnh bê tông"),IF(OR(EN205="Rãnh xây",EN205="Rãnh bê tông"),IK205-GB205,0),IF(EN205="Ống nhựa",IF(AND(EN205="Ống nhựa",EU205="Không đắp cát"),IQ205-HT205,IF(AND(EN205="Ống nhựa",EU205="Đắp cát"),IH205-HX205,0)),IF(EN205="Rãnh thang",IF(EN205="Rãnh thang",IF(EU205="Móng bê tông",#REF!-#REF!,IQ205),0),0))))),2)</f>
        <v>25.85</v>
      </c>
      <c r="IB205" s="20">
        <f t="shared" si="825"/>
        <v>2.3999999999999986</v>
      </c>
      <c r="IC205" s="20">
        <f t="shared" si="671"/>
        <v>25.849999999999998</v>
      </c>
      <c r="ID205" s="20">
        <f t="shared" si="672"/>
        <v>0</v>
      </c>
      <c r="IE205" s="20">
        <f t="shared" si="673"/>
        <v>0</v>
      </c>
      <c r="IF205" s="20">
        <f t="shared" si="674"/>
        <v>0</v>
      </c>
      <c r="IG205" s="20">
        <f>IF(EN205="Rãnh thang",IF(AND(EN205="Rãnh thang",EU205="Móng bê tông"),IQ205-#REF!,0),IF(EN205="Ống nhựa",IF(AND(EN205="Ống nhựa",EU205="Đắp cát"),IQ205-HT205,0),IF(EN205="Cống tròn",IF(EN205="Cống tròn",IF(OR(EU205="Móng bê tông",EU205="Móng bê tông kết hợp đế"),IM205-FL205,0),0),IF(EN205="Cống hộp",IF(AND(EN205="Cống hộp",EU205="Móng bê tông"),IN205-GD205,0),IF(OR(EN205="Rãnh xây",EN205="Rãnh bê tông"),IF(AND(EN205="Rãnh xây",EU205="Móng bê tông"),IO205-GD205,IF(AND(EN205="Rãnh bê tông",EU205="Móng bê tông"),IO205-GD205,0)),0)))))</f>
        <v>25.849999999999998</v>
      </c>
      <c r="IH205" s="20">
        <f t="shared" si="675"/>
        <v>0</v>
      </c>
      <c r="II205" s="20">
        <f t="shared" si="676"/>
        <v>25.849999999999998</v>
      </c>
      <c r="IJ205" s="20">
        <f t="shared" si="677"/>
        <v>0</v>
      </c>
      <c r="IK205" s="20">
        <f t="shared" si="678"/>
        <v>0</v>
      </c>
      <c r="IL205" s="20">
        <f t="shared" si="679"/>
        <v>26.049999999999997</v>
      </c>
      <c r="IM205" s="20">
        <f t="shared" si="680"/>
        <v>26.049999999999997</v>
      </c>
      <c r="IN205" s="20">
        <f t="shared" si="681"/>
        <v>0</v>
      </c>
      <c r="IO205" s="20">
        <f t="shared" si="682"/>
        <v>0</v>
      </c>
      <c r="IP205" s="20">
        <f t="shared" si="683"/>
        <v>0</v>
      </c>
      <c r="IQ205" s="18">
        <v>26.15</v>
      </c>
      <c r="IR205" s="25">
        <f t="shared" si="826"/>
        <v>0</v>
      </c>
      <c r="IS205" s="25">
        <f t="shared" si="684"/>
        <v>0</v>
      </c>
      <c r="IT205" s="25">
        <f t="shared" si="685"/>
        <v>0</v>
      </c>
      <c r="IU205" s="25">
        <f>ROUND(IF(EN205="Cống tròn",IF(EN205="Cống tròn",IV205+FF205,0),IF(EN205="Cống hộp",IF(EN205="Cống hộp",IV205+GP205,0),IF(OR(EN205="Rãnh xây",EN205="Rãnh bê tông"),IF(OR(EN205="Rãnh xây",EN205="Rãnh bê tông"),IV205+GP205,0),IF(EN205="ống nhựa",IF(EN205="Ống nhựa",IV205+HT205,0),IF(EN205="Rãnh thang",IF(EN205="Rãnh thang",IQ205+#REF!,0),0))))),2)</f>
        <v>27.11</v>
      </c>
      <c r="IV205" s="18">
        <v>27.01</v>
      </c>
      <c r="IW205" s="25">
        <f t="shared" si="686"/>
        <v>27.11</v>
      </c>
      <c r="IX205" s="25">
        <f t="shared" si="687"/>
        <v>0</v>
      </c>
      <c r="IY205" s="25">
        <f t="shared" si="688"/>
        <v>0</v>
      </c>
      <c r="IZ205" s="25">
        <f t="shared" si="689"/>
        <v>0</v>
      </c>
      <c r="JA205" s="25">
        <f t="shared" si="690"/>
        <v>0</v>
      </c>
      <c r="JB205" s="18">
        <v>28.11</v>
      </c>
      <c r="JC205" s="20">
        <f>ROUND(IF(EN205="Cống tròn",IF(EN205="Cống tròn",IF(EU205="Không có móng",JS205-FF205,IF(EU205="Đế",JR205-FN205,IF(OR(EU205="Móng bê tông",EU205="Móng bê tông kết hợp đế"),JK205-FJ205,0))),0),IF(EN205="Cống hộp",IF(AND(EN205="Cống hộp",EU205="Không có móng"),JS205-GF205,IF(AND(EN205="Cống hộp",EU205="Móng bê tông"),JL205-GB205,0)),IF(OR(EN205="Rãnh xây",EN205="Rãnh bê tông"),IF(OR(EN205="Rãnh xây",EN205="Rãnh bê tông"),JM205-GB205,0),IF(EN205="Ống nhựa",IF(AND(EN205="Ống nhựa",EU205="Không đắp cát"),JS205-HT205,IF(AND(EN205="Ống nhựa",EU205="Đắp cát"),JJ205-HX205,0)),IF(EN205="Rãnh thang",IF(EN205="Rãnh thang",IF(EU205="Móng bê tông",#REF!-#REF!,JS205),0),0))))),2)</f>
        <v>25.71</v>
      </c>
      <c r="JD205" s="20">
        <f t="shared" si="827"/>
        <v>2.3999999999999986</v>
      </c>
      <c r="JE205" s="20">
        <f t="shared" si="691"/>
        <v>25.71</v>
      </c>
      <c r="JF205" s="20">
        <f t="shared" si="692"/>
        <v>0</v>
      </c>
      <c r="JG205" s="20">
        <f t="shared" si="693"/>
        <v>0</v>
      </c>
      <c r="JH205" s="20">
        <f t="shared" si="694"/>
        <v>0</v>
      </c>
      <c r="JI205" s="20">
        <f>IF(EN205="Rãnh thang",IF(AND(EN205="Rãnh thang",EU205="Móng bê tông"),JS205-#REF!,0),IF(EN205="Ống nhựa",IF(AND(EN205="Ống nhựa",EU205="Đắp cát"),JS205-HT205,0),IF(EN205="Cống tròn",IF(EN205="Cống tròn",IF(OR(EU205="Móng bê tông",EU205="Móng bê tông kết hợp đế"),JO205-FL205,0),0),IF(EN205="Cống hộp",IF(AND(EN205="Cống hộp",EU205="Móng bê tông"),JP205-GD205,0),IF(OR(EN205="Rãnh xây",EN205="Rãnh bê tông"),IF(AND(EN205="Rãnh xây",EU205="Móng bê tông"),JQ205-GD205,IF(AND(EN205="Rãnh bê tông",EU205="Móng bê tông"),JQ205-GD205,0)),0)))))</f>
        <v>25.71</v>
      </c>
      <c r="JJ205" s="20">
        <f t="shared" si="695"/>
        <v>0</v>
      </c>
      <c r="JK205" s="20">
        <f t="shared" si="696"/>
        <v>25.71</v>
      </c>
      <c r="JL205" s="20">
        <f t="shared" si="697"/>
        <v>0</v>
      </c>
      <c r="JM205" s="20">
        <f t="shared" si="698"/>
        <v>0</v>
      </c>
      <c r="JN205" s="20">
        <f t="shared" si="699"/>
        <v>25.91</v>
      </c>
      <c r="JO205" s="20">
        <f t="shared" si="700"/>
        <v>25.91</v>
      </c>
      <c r="JP205" s="20">
        <f t="shared" si="701"/>
        <v>0</v>
      </c>
      <c r="JQ205" s="20">
        <f t="shared" si="702"/>
        <v>0</v>
      </c>
      <c r="JR205" s="20">
        <f t="shared" si="703"/>
        <v>0</v>
      </c>
      <c r="JS205" s="26">
        <v>26.01</v>
      </c>
      <c r="JT205" s="25">
        <f t="shared" si="828"/>
        <v>0</v>
      </c>
      <c r="JU205" s="25">
        <f t="shared" si="704"/>
        <v>0</v>
      </c>
      <c r="JV205" s="25">
        <f t="shared" si="705"/>
        <v>0</v>
      </c>
      <c r="JW205" s="25">
        <f>ROUND(IF(EN205="Cống tròn",IF(EN205="Cống tròn",JX205+FF205,0),IF(EN205="Cống hộp",IF(EN205="Cống hộp",JX205+GP205,0),IF(OR(EN205="Rãnh xây",EN205="Rãnh bê tông"),IF(OR(EN205="Rãnh xây",EN205="Rãnh bê tông"),JX205+GP205,0),IF(EN205="ống nhựa",IF(EN205="Ống nhựa",JX205+HT205,0),IF(EN205="Rãnh thang",IF(EN205="Rãnh thang",JS205+#REF!,0),0))))),2)</f>
        <v>27.11</v>
      </c>
      <c r="JX205" s="27">
        <v>27.01</v>
      </c>
      <c r="JY205" s="25">
        <f t="shared" si="706"/>
        <v>27.11</v>
      </c>
      <c r="JZ205" s="25">
        <f t="shared" si="707"/>
        <v>0</v>
      </c>
      <c r="KA205" s="25">
        <f t="shared" si="708"/>
        <v>0</v>
      </c>
      <c r="KB205" s="25">
        <f t="shared" si="709"/>
        <v>0</v>
      </c>
      <c r="KC205" s="25">
        <f t="shared" si="710"/>
        <v>0</v>
      </c>
      <c r="KD205" s="28" t="s">
        <v>98</v>
      </c>
      <c r="KE205" s="27">
        <v>0</v>
      </c>
      <c r="KF205" s="25">
        <f t="shared" si="711"/>
        <v>2.3999999999999986</v>
      </c>
      <c r="KG205" s="25">
        <f t="shared" si="829"/>
        <v>2.3999999999999986</v>
      </c>
      <c r="KH205" s="27">
        <v>0</v>
      </c>
      <c r="KI205" s="25">
        <f t="shared" si="712"/>
        <v>2.3999999999999986</v>
      </c>
      <c r="KJ205" s="25">
        <f t="shared" si="830"/>
        <v>2.3999999999999986</v>
      </c>
      <c r="KK205" s="25">
        <f t="shared" si="713"/>
        <v>0</v>
      </c>
      <c r="KL205" s="25">
        <f t="shared" si="714"/>
        <v>0</v>
      </c>
      <c r="KM205" s="25">
        <f t="shared" si="831"/>
        <v>0</v>
      </c>
      <c r="KN205" s="25">
        <f t="shared" si="715"/>
        <v>0</v>
      </c>
      <c r="KO205" s="25">
        <f t="shared" si="716"/>
        <v>0</v>
      </c>
      <c r="KP205" s="25">
        <f t="shared" si="832"/>
        <v>0</v>
      </c>
      <c r="KQ205" s="25">
        <f t="shared" si="717"/>
        <v>0.2</v>
      </c>
      <c r="KR205" s="25">
        <f t="shared" si="718"/>
        <v>0.2</v>
      </c>
      <c r="KS205" s="25">
        <f t="shared" si="833"/>
        <v>0.2</v>
      </c>
      <c r="KT205" s="25">
        <f t="shared" si="719"/>
        <v>0</v>
      </c>
      <c r="KU205" s="25">
        <f t="shared" si="720"/>
        <v>0</v>
      </c>
      <c r="KV205" s="25">
        <f t="shared" si="834"/>
        <v>0</v>
      </c>
      <c r="KW205" s="25">
        <f t="shared" si="721"/>
        <v>0</v>
      </c>
      <c r="KX205" s="25">
        <f t="shared" si="722"/>
        <v>0</v>
      </c>
      <c r="KY205" s="25">
        <f t="shared" si="835"/>
        <v>0</v>
      </c>
      <c r="KZ205" s="25">
        <f t="shared" si="723"/>
        <v>0</v>
      </c>
      <c r="LA205" s="25">
        <f t="shared" si="724"/>
        <v>0</v>
      </c>
      <c r="LB205" s="25">
        <f t="shared" si="836"/>
        <v>0</v>
      </c>
      <c r="LC205" s="25">
        <f t="shared" si="725"/>
        <v>1.4</v>
      </c>
      <c r="LD205" s="25">
        <f t="shared" si="726"/>
        <v>1.4</v>
      </c>
      <c r="LE205" s="25">
        <f t="shared" si="837"/>
        <v>1.4</v>
      </c>
      <c r="LF205" s="25">
        <f t="shared" si="727"/>
        <v>0</v>
      </c>
      <c r="LG205" s="25">
        <f t="shared" si="728"/>
        <v>0</v>
      </c>
      <c r="LH205" s="25">
        <f t="shared" si="838"/>
        <v>0</v>
      </c>
      <c r="LI205" s="25">
        <f t="shared" si="729"/>
        <v>0</v>
      </c>
      <c r="LJ205" s="25">
        <f t="shared" si="730"/>
        <v>0</v>
      </c>
      <c r="LK205" s="25">
        <f t="shared" si="839"/>
        <v>0</v>
      </c>
      <c r="LL205" s="25">
        <f t="shared" si="731"/>
        <v>0</v>
      </c>
      <c r="LM205" s="25">
        <f t="shared" si="732"/>
        <v>0</v>
      </c>
      <c r="LN205" s="25">
        <f t="shared" si="840"/>
        <v>0</v>
      </c>
      <c r="LO205" s="25">
        <f t="shared" si="733"/>
        <v>0</v>
      </c>
      <c r="LP205" s="25">
        <f t="shared" si="734"/>
        <v>0</v>
      </c>
      <c r="LQ205" s="25">
        <f t="shared" si="841"/>
        <v>0</v>
      </c>
      <c r="LR205" s="25">
        <f t="shared" si="735"/>
        <v>0</v>
      </c>
      <c r="LS205" s="25">
        <f t="shared" si="736"/>
        <v>0</v>
      </c>
      <c r="LT205" s="25">
        <f t="shared" si="842"/>
        <v>0</v>
      </c>
      <c r="LU205" s="25">
        <f t="shared" si="737"/>
        <v>0</v>
      </c>
      <c r="LV205" s="25">
        <f t="shared" si="738"/>
        <v>0</v>
      </c>
      <c r="LW205" s="25">
        <f t="shared" si="843"/>
        <v>0</v>
      </c>
      <c r="LX205" s="25">
        <f t="shared" si="739"/>
        <v>0</v>
      </c>
      <c r="LY205" s="25">
        <f t="shared" si="740"/>
        <v>0</v>
      </c>
      <c r="LZ205" s="25">
        <f t="shared" si="844"/>
        <v>0</v>
      </c>
      <c r="MA205" s="25">
        <f t="shared" si="741"/>
        <v>0</v>
      </c>
      <c r="MB205" s="25">
        <f t="shared" si="742"/>
        <v>0</v>
      </c>
      <c r="MC205" s="25">
        <f t="shared" si="845"/>
        <v>0</v>
      </c>
      <c r="MD205" s="25">
        <f t="shared" si="743"/>
        <v>0</v>
      </c>
      <c r="ME205" s="25">
        <f t="shared" si="744"/>
        <v>0</v>
      </c>
      <c r="MF205" s="25">
        <f t="shared" si="846"/>
        <v>0</v>
      </c>
      <c r="MG205" s="25">
        <f t="shared" si="745"/>
        <v>0</v>
      </c>
      <c r="MH205" s="25">
        <f t="shared" si="746"/>
        <v>0</v>
      </c>
      <c r="MI205" s="25">
        <f t="shared" si="847"/>
        <v>0</v>
      </c>
      <c r="MJ205" s="25">
        <f t="shared" si="747"/>
        <v>0</v>
      </c>
      <c r="MK205" s="25">
        <f t="shared" si="748"/>
        <v>0</v>
      </c>
      <c r="ML205" s="25">
        <f t="shared" si="848"/>
        <v>0</v>
      </c>
      <c r="MM205" s="25">
        <f t="shared" si="749"/>
        <v>0</v>
      </c>
      <c r="MN205" s="25">
        <f t="shared" si="750"/>
        <v>0</v>
      </c>
      <c r="MO205" s="25">
        <f t="shared" si="849"/>
        <v>0</v>
      </c>
      <c r="MP205" s="25">
        <f t="shared" si="751"/>
        <v>0</v>
      </c>
      <c r="MQ205" s="25">
        <f t="shared" si="752"/>
        <v>0</v>
      </c>
      <c r="MR205" s="25">
        <f t="shared" si="850"/>
        <v>0</v>
      </c>
      <c r="MS205" s="29">
        <v>1.4</v>
      </c>
      <c r="MT205" s="29">
        <v>0</v>
      </c>
      <c r="MU205" s="29">
        <v>1</v>
      </c>
      <c r="MV205" s="29">
        <v>1</v>
      </c>
      <c r="MW205" s="25">
        <f t="shared" si="753"/>
        <v>1.4</v>
      </c>
      <c r="MX205" s="25">
        <f t="shared" si="754"/>
        <v>3.36</v>
      </c>
      <c r="MY205" s="25">
        <f t="shared" si="755"/>
        <v>0</v>
      </c>
      <c r="MZ205" s="25">
        <f t="shared" si="756"/>
        <v>0</v>
      </c>
      <c r="NA205" s="25">
        <f t="shared" si="757"/>
        <v>1.4</v>
      </c>
      <c r="NB205" s="25">
        <f t="shared" si="758"/>
        <v>3.36</v>
      </c>
      <c r="NC205" s="25">
        <f t="shared" si="759"/>
        <v>0</v>
      </c>
      <c r="ND205" s="25">
        <f t="shared" si="760"/>
        <v>0</v>
      </c>
      <c r="NE205" s="25">
        <f t="shared" si="851"/>
        <v>1.4</v>
      </c>
      <c r="NF205" s="25">
        <f t="shared" si="851"/>
        <v>3.36</v>
      </c>
      <c r="NG205" s="25">
        <f t="shared" si="851"/>
        <v>0</v>
      </c>
      <c r="NH205" s="25">
        <f t="shared" si="851"/>
        <v>0</v>
      </c>
      <c r="NI205" s="25">
        <f t="shared" si="761"/>
        <v>125.97</v>
      </c>
      <c r="NJ205" s="25">
        <f t="shared" si="762"/>
        <v>0</v>
      </c>
      <c r="NK205" s="25">
        <f t="shared" si="763"/>
        <v>125.97</v>
      </c>
      <c r="NL205" s="25">
        <f t="shared" si="764"/>
        <v>68.180000000000007</v>
      </c>
      <c r="NM205" s="25">
        <f t="shared" si="765"/>
        <v>0</v>
      </c>
      <c r="NN205" s="25">
        <f t="shared" si="852"/>
        <v>68.180000000000007</v>
      </c>
      <c r="NO205" s="25">
        <f t="shared" si="766"/>
        <v>0</v>
      </c>
      <c r="NP205" s="25">
        <f t="shared" si="767"/>
        <v>0</v>
      </c>
      <c r="NQ205" s="25">
        <f t="shared" si="853"/>
        <v>0</v>
      </c>
      <c r="NR205" s="25">
        <f t="shared" si="768"/>
        <v>0</v>
      </c>
      <c r="NS205" s="25">
        <f t="shared" si="769"/>
        <v>0</v>
      </c>
      <c r="NT205" s="25">
        <f t="shared" si="854"/>
        <v>0</v>
      </c>
      <c r="NU205" s="25">
        <f t="shared" si="770"/>
        <v>0</v>
      </c>
      <c r="NV205" s="25">
        <f t="shared" si="771"/>
        <v>0</v>
      </c>
      <c r="NW205" s="25">
        <f t="shared" si="855"/>
        <v>0</v>
      </c>
      <c r="NX205" s="25">
        <f t="shared" si="856"/>
        <v>68.180000000000007</v>
      </c>
      <c r="NY205" s="25">
        <f t="shared" si="856"/>
        <v>0</v>
      </c>
      <c r="NZ205" s="25">
        <f t="shared" si="857"/>
        <v>68.180000000000007</v>
      </c>
      <c r="OA205" s="25">
        <f t="shared" si="858"/>
        <v>57.79</v>
      </c>
      <c r="OB205" s="25">
        <f t="shared" si="858"/>
        <v>0</v>
      </c>
      <c r="OC205" s="25">
        <f t="shared" si="859"/>
        <v>57.79</v>
      </c>
      <c r="OD205" s="25">
        <f t="shared" si="860"/>
        <v>68.180000000000007</v>
      </c>
      <c r="OE205" s="25">
        <f t="shared" si="860"/>
        <v>0</v>
      </c>
      <c r="OF205" s="25">
        <f t="shared" si="860"/>
        <v>68.180000000000007</v>
      </c>
      <c r="OG205" s="25">
        <f t="shared" si="772"/>
        <v>0</v>
      </c>
      <c r="OH205" s="25">
        <f t="shared" si="773"/>
        <v>0</v>
      </c>
      <c r="OI205" s="25">
        <f t="shared" si="774"/>
        <v>0</v>
      </c>
      <c r="OJ205" s="25">
        <f t="shared" si="775"/>
        <v>0</v>
      </c>
      <c r="OK205" s="25">
        <f t="shared" si="776"/>
        <v>0</v>
      </c>
      <c r="OL205" s="25">
        <f t="shared" si="777"/>
        <v>0</v>
      </c>
      <c r="OM205" s="25">
        <f t="shared" si="861"/>
        <v>0</v>
      </c>
      <c r="ON205" s="25">
        <f t="shared" si="861"/>
        <v>0</v>
      </c>
      <c r="OO205" s="25">
        <f t="shared" si="861"/>
        <v>0</v>
      </c>
      <c r="OP205" s="25">
        <f t="shared" si="778"/>
        <v>0</v>
      </c>
      <c r="OQ205" s="25">
        <f t="shared" si="779"/>
        <v>0</v>
      </c>
      <c r="OR205" s="25">
        <f t="shared" si="862"/>
        <v>0</v>
      </c>
      <c r="OS205" s="19">
        <v>536708.16</v>
      </c>
      <c r="OT205" s="19">
        <v>2370340.0299999998</v>
      </c>
    </row>
    <row r="206" spans="1:410" ht="33" customHeight="1" x14ac:dyDescent="0.25">
      <c r="A206" s="18"/>
      <c r="B206" s="18" t="s">
        <v>939</v>
      </c>
      <c r="C206" s="18">
        <v>230.5</v>
      </c>
      <c r="D206" s="16" t="e">
        <f>_xlfn.IFNA(INDEX(#REF!,MATCH(E206,#REF!,0)),0)</f>
        <v>#REF!</v>
      </c>
      <c r="E206" s="18" t="s">
        <v>998</v>
      </c>
      <c r="F206" s="16" t="s">
        <v>765</v>
      </c>
      <c r="G206" s="16" t="s">
        <v>766</v>
      </c>
      <c r="H206" s="16" t="s">
        <v>767</v>
      </c>
      <c r="I206" s="16" t="s">
        <v>768</v>
      </c>
      <c r="J206" s="16" t="s">
        <v>769</v>
      </c>
      <c r="K206" s="16" t="s">
        <v>770</v>
      </c>
      <c r="L206" s="16" t="s">
        <v>771</v>
      </c>
      <c r="M206" s="18">
        <v>1.64</v>
      </c>
      <c r="N206" s="18">
        <v>1.94</v>
      </c>
      <c r="O206" s="18">
        <v>2.04</v>
      </c>
      <c r="P206" s="18">
        <v>2.34</v>
      </c>
      <c r="Q206" s="18">
        <v>0.1</v>
      </c>
      <c r="R206" s="18">
        <v>1.8399999999999999</v>
      </c>
      <c r="S206" s="18">
        <v>2.14</v>
      </c>
      <c r="T206" s="18">
        <v>0.2</v>
      </c>
      <c r="U206" s="18">
        <v>0</v>
      </c>
      <c r="V206" s="18">
        <v>0</v>
      </c>
      <c r="W206" s="18">
        <v>0</v>
      </c>
      <c r="X206" s="18">
        <v>1.64</v>
      </c>
      <c r="Y206" s="18">
        <v>1.9</v>
      </c>
      <c r="Z206" s="20">
        <f t="shared" si="780"/>
        <v>2.1</v>
      </c>
      <c r="AA206" s="18">
        <v>0.22</v>
      </c>
      <c r="AB206" s="18">
        <v>0</v>
      </c>
      <c r="AC206" s="18">
        <v>0</v>
      </c>
      <c r="AD206" s="18">
        <v>0</v>
      </c>
      <c r="AE206" s="18">
        <v>0</v>
      </c>
      <c r="AF206" s="18">
        <v>0</v>
      </c>
      <c r="AG206" s="18">
        <v>1.2</v>
      </c>
      <c r="AH206" s="18">
        <v>1.5</v>
      </c>
      <c r="AI206" s="20">
        <f t="shared" si="781"/>
        <v>2.25</v>
      </c>
      <c r="AJ206" s="18">
        <v>0</v>
      </c>
      <c r="AK206" s="18">
        <v>0</v>
      </c>
      <c r="AL206" s="20">
        <f t="shared" si="782"/>
        <v>0</v>
      </c>
      <c r="AM206" s="18">
        <v>1.64</v>
      </c>
      <c r="AN206" s="18">
        <v>1.5</v>
      </c>
      <c r="AO206" s="18">
        <v>0.15</v>
      </c>
      <c r="AP206" s="18">
        <v>0.22</v>
      </c>
      <c r="AQ206" s="18">
        <v>1.64</v>
      </c>
      <c r="AR206" s="18">
        <v>1.72</v>
      </c>
      <c r="AS206" s="18">
        <v>0.12</v>
      </c>
      <c r="AT206" s="18">
        <v>0.11</v>
      </c>
      <c r="AU206" s="18">
        <v>0</v>
      </c>
      <c r="AV206" s="18">
        <v>1</v>
      </c>
      <c r="AW206" s="18">
        <v>0</v>
      </c>
      <c r="AX206" s="18">
        <v>0</v>
      </c>
      <c r="AY206" s="18">
        <v>0</v>
      </c>
      <c r="AZ206" s="18">
        <v>0</v>
      </c>
      <c r="BA206" s="18">
        <v>0</v>
      </c>
      <c r="BB206" s="18">
        <v>0</v>
      </c>
      <c r="BC206" s="18">
        <v>0</v>
      </c>
      <c r="BD206" s="18">
        <v>0</v>
      </c>
      <c r="BE206" s="18">
        <v>2</v>
      </c>
      <c r="BF206" s="18">
        <v>0</v>
      </c>
      <c r="BG206" s="18">
        <v>0</v>
      </c>
      <c r="BH206" s="18">
        <v>0</v>
      </c>
      <c r="BI206" s="18">
        <v>0</v>
      </c>
      <c r="BJ206" s="18">
        <v>0</v>
      </c>
      <c r="BK206" s="18">
        <v>0</v>
      </c>
      <c r="BL206" s="18">
        <v>0</v>
      </c>
      <c r="BM206" s="18">
        <v>0</v>
      </c>
      <c r="BN206" s="18">
        <v>0</v>
      </c>
      <c r="BO206" s="18">
        <v>0</v>
      </c>
      <c r="BP206" s="18">
        <v>0</v>
      </c>
      <c r="BQ206" s="18">
        <v>0</v>
      </c>
      <c r="BR206" s="18">
        <v>0</v>
      </c>
      <c r="BS206" s="18">
        <v>0</v>
      </c>
      <c r="BT206" s="18">
        <v>0</v>
      </c>
      <c r="BU206" s="18">
        <v>0</v>
      </c>
      <c r="BV206" s="18">
        <v>0</v>
      </c>
      <c r="BW206" s="18">
        <v>0</v>
      </c>
      <c r="BX206" s="18">
        <v>0</v>
      </c>
      <c r="BY206" s="18">
        <v>0</v>
      </c>
      <c r="BZ206" s="18">
        <v>0</v>
      </c>
      <c r="CA206" s="16" t="e">
        <f>_xlfn.IFNA(IF(RIGHT(D206,2)="=G",0,INDEX(#REF!,MATCH(E206,#REF!,0))),0)</f>
        <v>#REF!</v>
      </c>
      <c r="CB206" s="16" t="s">
        <v>776</v>
      </c>
      <c r="CC206" s="18">
        <v>0</v>
      </c>
      <c r="CD206" s="18">
        <v>0</v>
      </c>
      <c r="CE206" s="18">
        <v>1.4</v>
      </c>
      <c r="CF206" s="18">
        <v>0.85</v>
      </c>
      <c r="CG206" s="18">
        <v>0.12</v>
      </c>
      <c r="CH206" s="18">
        <v>2</v>
      </c>
      <c r="CI206" s="16" t="s">
        <v>98</v>
      </c>
      <c r="CJ206" s="18">
        <v>0</v>
      </c>
      <c r="CK206" s="20">
        <f t="shared" si="648"/>
        <v>2.7</v>
      </c>
      <c r="CL206" s="20">
        <f t="shared" si="783"/>
        <v>2.7</v>
      </c>
      <c r="CM206" s="18">
        <v>34.770000000000003</v>
      </c>
      <c r="CN206" s="18">
        <v>28.11</v>
      </c>
      <c r="CO206" s="18">
        <v>27.271000000000001</v>
      </c>
      <c r="CP206" s="22">
        <f t="shared" si="649"/>
        <v>28.11</v>
      </c>
      <c r="CQ206" s="22">
        <f t="shared" si="650"/>
        <v>25.41</v>
      </c>
      <c r="CR206" s="22">
        <f t="shared" si="784"/>
        <v>2.7</v>
      </c>
      <c r="CS206" s="22">
        <f t="shared" si="651"/>
        <v>25.51</v>
      </c>
      <c r="CT206" s="22">
        <f t="shared" si="652"/>
        <v>25.71</v>
      </c>
      <c r="CU206" s="18">
        <v>25.71</v>
      </c>
      <c r="CV206" s="22">
        <f t="shared" si="785"/>
        <v>2.1</v>
      </c>
      <c r="CW206" s="22">
        <f t="shared" si="653"/>
        <v>0</v>
      </c>
      <c r="CX206" s="22">
        <f t="shared" si="654"/>
        <v>0</v>
      </c>
      <c r="CY206" s="22">
        <f t="shared" si="655"/>
        <v>27.84</v>
      </c>
      <c r="CZ206" s="22">
        <f t="shared" si="656"/>
        <v>27.99</v>
      </c>
      <c r="DA206" s="18">
        <v>28.11</v>
      </c>
      <c r="DB206" s="20">
        <f t="shared" si="786"/>
        <v>2.7</v>
      </c>
      <c r="DC206" s="20">
        <f t="shared" si="787"/>
        <v>0</v>
      </c>
      <c r="DD206" s="20">
        <f t="shared" si="788"/>
        <v>2.7</v>
      </c>
      <c r="DE206" s="20">
        <f t="shared" si="657"/>
        <v>0.1</v>
      </c>
      <c r="DF206" s="20">
        <f t="shared" si="658"/>
        <v>0.2</v>
      </c>
      <c r="DG206" s="20">
        <f t="shared" si="659"/>
        <v>2.37</v>
      </c>
      <c r="DH206" s="20">
        <f t="shared" si="660"/>
        <v>0</v>
      </c>
      <c r="DI206" s="20">
        <f t="shared" si="661"/>
        <v>0</v>
      </c>
      <c r="DJ206" s="20">
        <f t="shared" si="662"/>
        <v>0</v>
      </c>
      <c r="DK206" s="20">
        <f t="shared" si="789"/>
        <v>2.67</v>
      </c>
      <c r="DL206" s="20">
        <f t="shared" si="790"/>
        <v>0</v>
      </c>
      <c r="DM206" s="20">
        <f t="shared" si="791"/>
        <v>3.0000000000000249E-2</v>
      </c>
      <c r="DN206" s="20">
        <f t="shared" si="792"/>
        <v>0</v>
      </c>
      <c r="DO206" s="18">
        <v>2.54</v>
      </c>
      <c r="DP206" s="18">
        <v>0</v>
      </c>
      <c r="DQ206" s="18">
        <v>1</v>
      </c>
      <c r="DR206" s="18">
        <v>1</v>
      </c>
      <c r="DS206" s="25">
        <f t="shared" si="793"/>
        <v>2.54</v>
      </c>
      <c r="DT206" s="25">
        <f t="shared" si="794"/>
        <v>0</v>
      </c>
      <c r="DU206" s="25">
        <f t="shared" si="795"/>
        <v>6.86</v>
      </c>
      <c r="DV206" s="25">
        <f t="shared" si="796"/>
        <v>0</v>
      </c>
      <c r="DW206" s="25">
        <f t="shared" si="797"/>
        <v>6.86</v>
      </c>
      <c r="DX206" s="25">
        <f t="shared" si="798"/>
        <v>13.99</v>
      </c>
      <c r="DY206" s="25">
        <f t="shared" si="799"/>
        <v>0</v>
      </c>
      <c r="DZ206" s="25">
        <f t="shared" si="800"/>
        <v>13.99</v>
      </c>
      <c r="EA206" s="25">
        <f t="shared" si="801"/>
        <v>8.81</v>
      </c>
      <c r="EB206" s="25">
        <f t="shared" si="802"/>
        <v>0</v>
      </c>
      <c r="EC206" s="25">
        <f t="shared" si="803"/>
        <v>8.81</v>
      </c>
      <c r="ED206" s="25">
        <f t="shared" si="804"/>
        <v>5.18</v>
      </c>
      <c r="EE206" s="25">
        <f t="shared" si="804"/>
        <v>0</v>
      </c>
      <c r="EF206" s="25">
        <f t="shared" si="805"/>
        <v>5.18</v>
      </c>
      <c r="EG206" s="25">
        <f t="shared" si="806"/>
        <v>8.81</v>
      </c>
      <c r="EH206" s="25">
        <f t="shared" si="806"/>
        <v>0</v>
      </c>
      <c r="EI206" s="25">
        <f t="shared" si="807"/>
        <v>8.81</v>
      </c>
      <c r="EJ206" s="18">
        <v>230.5</v>
      </c>
      <c r="EK206" s="18">
        <v>191.79</v>
      </c>
      <c r="EL206" s="18" t="s">
        <v>998</v>
      </c>
      <c r="EM206" s="18" t="s">
        <v>999</v>
      </c>
      <c r="EN206" s="16" t="s">
        <v>774</v>
      </c>
      <c r="EO206" s="16" t="s">
        <v>132</v>
      </c>
      <c r="EP206" s="16" t="e">
        <f>IF(OR(EN206="Cống tròn",EN206="Cống hộp",EN206="Ống nhựa"),INDEX(#REF!,MATCH(E206,#REF!,0)),IF(OR(EN206="Rãnh xây",EN206="Rãnh bê tông"),INDEX(#REF!,MATCH(E206,#REF!,0)),0))</f>
        <v>#REF!</v>
      </c>
      <c r="EQ206" s="18">
        <v>37.510000000000005</v>
      </c>
      <c r="ER206" s="18">
        <v>1</v>
      </c>
      <c r="ES206" s="25">
        <f t="shared" si="808"/>
        <v>37</v>
      </c>
      <c r="ET206" s="1" t="e">
        <f>_xlfn.IFNA(IF(EN206="Cống tròn",INDEX(#REF!,MATCH(E206,#REF!,0)),IF(EN206="Cống hộp",INDEX(#REF!,MATCH(E206,#REF!,0)),EU206&amp;" ,"&amp;EV206)),0)</f>
        <v>#REF!</v>
      </c>
      <c r="EU206" s="16" t="s">
        <v>769</v>
      </c>
      <c r="EV206" s="16" t="s">
        <v>775</v>
      </c>
      <c r="EW206" s="16" t="e">
        <f>_xlfn.IFNA(INDEX(#REF!,MATCH(E206,#REF!,0)),0)</f>
        <v>#REF!</v>
      </c>
      <c r="EX206" s="16"/>
      <c r="EY206" s="18">
        <v>0</v>
      </c>
      <c r="EZ206" s="18">
        <v>0</v>
      </c>
      <c r="FA206" s="18">
        <v>0</v>
      </c>
      <c r="FB206" s="19">
        <v>0</v>
      </c>
      <c r="FC206" s="19">
        <v>0</v>
      </c>
      <c r="FD206" s="25">
        <f t="shared" si="663"/>
        <v>0</v>
      </c>
      <c r="FE206" s="25">
        <f t="shared" si="809"/>
        <v>0</v>
      </c>
      <c r="FF206" s="18">
        <v>0.1</v>
      </c>
      <c r="FG206" s="18">
        <v>2</v>
      </c>
      <c r="FH206" s="18">
        <v>1</v>
      </c>
      <c r="FI206" s="25">
        <f t="shared" si="810"/>
        <v>1.2</v>
      </c>
      <c r="FJ206" s="18">
        <v>0</v>
      </c>
      <c r="FK206" s="18">
        <v>0</v>
      </c>
      <c r="FL206" s="18">
        <v>0.2</v>
      </c>
      <c r="FM206" s="18">
        <v>1.4</v>
      </c>
      <c r="FN206" s="18">
        <v>0</v>
      </c>
      <c r="FO206" s="25">
        <f t="shared" si="811"/>
        <v>1.4</v>
      </c>
      <c r="FP206" s="18">
        <v>1.4999999999999999E-2</v>
      </c>
      <c r="FQ206" s="18">
        <v>1</v>
      </c>
      <c r="FR206" s="25">
        <f t="shared" si="664"/>
        <v>36</v>
      </c>
      <c r="FS206" s="25">
        <f t="shared" si="665"/>
        <v>0.52500000000000002</v>
      </c>
      <c r="FT206" s="25">
        <f t="shared" si="666"/>
        <v>36.524999999999999</v>
      </c>
      <c r="FU206" s="25">
        <f t="shared" si="667"/>
        <v>-0.98500000000000654</v>
      </c>
      <c r="FV206" s="25" t="str">
        <f t="shared" si="812"/>
        <v>Thêm 01</v>
      </c>
      <c r="FW206" s="25">
        <f t="shared" si="813"/>
        <v>0.03</v>
      </c>
      <c r="FX206" s="16"/>
      <c r="FY206" s="16"/>
      <c r="FZ206" s="16"/>
      <c r="GA206" s="16"/>
      <c r="GB206" s="19">
        <v>0</v>
      </c>
      <c r="GC206" s="19">
        <v>0</v>
      </c>
      <c r="GD206" s="19">
        <v>0</v>
      </c>
      <c r="GE206" s="19">
        <v>0</v>
      </c>
      <c r="GF206" s="19">
        <v>0</v>
      </c>
      <c r="GG206" s="19">
        <v>0</v>
      </c>
      <c r="GH206" s="19">
        <v>0</v>
      </c>
      <c r="GI206" s="19">
        <v>0</v>
      </c>
      <c r="GJ206" s="19">
        <v>0</v>
      </c>
      <c r="GK206" s="19">
        <v>0</v>
      </c>
      <c r="GL206" s="25">
        <f t="shared" si="668"/>
        <v>0</v>
      </c>
      <c r="GM206" s="25">
        <f t="shared" si="814"/>
        <v>0</v>
      </c>
      <c r="GN206" s="19">
        <v>0</v>
      </c>
      <c r="GO206" s="19">
        <v>0</v>
      </c>
      <c r="GP206" s="19">
        <v>0</v>
      </c>
      <c r="GQ206" s="19">
        <v>0</v>
      </c>
      <c r="GR206" s="1" t="e">
        <f>_xlfn.IFNA(INDEX(#REF!,MATCH(E206,#REF!,0)),0)</f>
        <v>#REF!</v>
      </c>
      <c r="GS206" s="16"/>
      <c r="GT206" s="18">
        <v>0</v>
      </c>
      <c r="GU206" s="18">
        <v>0</v>
      </c>
      <c r="GV206" s="18">
        <v>0</v>
      </c>
      <c r="GW206" s="18">
        <v>0</v>
      </c>
      <c r="GX206" s="25">
        <f t="shared" si="669"/>
        <v>0</v>
      </c>
      <c r="GY206" s="25">
        <f t="shared" si="670"/>
        <v>0</v>
      </c>
      <c r="GZ206" s="25">
        <f t="shared" si="815"/>
        <v>0</v>
      </c>
      <c r="HA206" s="1" t="e" cm="1">
        <f t="array" ref="HA206">INDEX(#REF!,MATCH(EJ206&amp;EK206&amp;HD206&amp;HE206&amp;HF206,#REF!&amp;#REF!&amp;#REF!&amp;#REF!&amp;#REF!,0))</f>
        <v>#REF!</v>
      </c>
      <c r="HB206" s="16"/>
      <c r="HC206" s="25">
        <f t="shared" si="816"/>
        <v>0</v>
      </c>
      <c r="HD206" s="18">
        <v>0</v>
      </c>
      <c r="HE206" s="18">
        <v>0</v>
      </c>
      <c r="HF206" s="18">
        <v>0</v>
      </c>
      <c r="HG206" s="1" t="e" cm="1">
        <f t="array" ref="HG206">INDEX(#REF!,MATCH(EJ206&amp;EK206&amp;HJ206&amp;HK206&amp;HL206,#REF!&amp;#REF!&amp;#REF!&amp;#REF!&amp;#REF!,0))</f>
        <v>#REF!</v>
      </c>
      <c r="HH206" s="16"/>
      <c r="HI206" s="25">
        <f t="shared" si="817"/>
        <v>0</v>
      </c>
      <c r="HJ206" s="25">
        <f t="shared" si="818"/>
        <v>0</v>
      </c>
      <c r="HK206" s="19">
        <v>0</v>
      </c>
      <c r="HL206" s="19">
        <v>0</v>
      </c>
      <c r="HM206" s="18">
        <v>0.01</v>
      </c>
      <c r="HN206" s="18">
        <v>1</v>
      </c>
      <c r="HO206" s="25">
        <f t="shared" si="819"/>
        <v>0</v>
      </c>
      <c r="HP206" s="25">
        <f t="shared" si="820"/>
        <v>0</v>
      </c>
      <c r="HQ206" s="25">
        <f t="shared" si="821"/>
        <v>0</v>
      </c>
      <c r="HR206" s="25">
        <f t="shared" si="822"/>
        <v>0</v>
      </c>
      <c r="HS206" s="25">
        <f t="shared" si="823"/>
        <v>0</v>
      </c>
      <c r="HT206" s="19">
        <v>0</v>
      </c>
      <c r="HU206" s="19">
        <v>0</v>
      </c>
      <c r="HV206" s="19">
        <v>0</v>
      </c>
      <c r="HW206" s="25">
        <f t="shared" si="824"/>
        <v>0</v>
      </c>
      <c r="HX206" s="19">
        <v>0</v>
      </c>
      <c r="HY206" s="19">
        <v>0</v>
      </c>
      <c r="HZ206" s="18">
        <v>28.11</v>
      </c>
      <c r="IA206" s="20">
        <f>ROUND(IF(EN206="Cống tròn",IF(EN206="Cống tròn",IF(EU206="Không có móng",IQ206-FF206,IF(EU206="Đế",IP206-FN206,IF(OR(EU206="Móng bê tông",EU206="Móng bê tông kết hợp đế"),II206-FJ206,0))),0),IF(EN206="Cống hộp",IF(AND(EN206="Cống hộp",EU206="Không có móng"),IQ206-GF206,IF(AND(EN206="Cống hộp",EU206="Móng bê tông"),IJ206-GB206,0)),IF(OR(EN206="Rãnh xây",EN206="Rãnh bê tông"),IF(OR(EN206="Rãnh xây",EN206="Rãnh bê tông"),IK206-GB206,0),IF(EN206="Ống nhựa",IF(AND(EN206="Ống nhựa",EU206="Không đắp cát"),IQ206-HT206,IF(AND(EN206="Ống nhựa",EU206="Đắp cát"),IH206-HX206,0)),IF(EN206="Rãnh thang",IF(EN206="Rãnh thang",IF(EU206="Móng bê tông",#REF!-#REF!,IQ206),0),0))))),2)</f>
        <v>25.71</v>
      </c>
      <c r="IB206" s="20">
        <f t="shared" si="825"/>
        <v>2.3999999999999986</v>
      </c>
      <c r="IC206" s="20">
        <f t="shared" si="671"/>
        <v>25.71</v>
      </c>
      <c r="ID206" s="20">
        <f t="shared" si="672"/>
        <v>0</v>
      </c>
      <c r="IE206" s="20">
        <f t="shared" si="673"/>
        <v>0</v>
      </c>
      <c r="IF206" s="20">
        <f t="shared" si="674"/>
        <v>0</v>
      </c>
      <c r="IG206" s="20">
        <f>IF(EN206="Rãnh thang",IF(AND(EN206="Rãnh thang",EU206="Móng bê tông"),IQ206-#REF!,0),IF(EN206="Ống nhựa",IF(AND(EN206="Ống nhựa",EU206="Đắp cát"),IQ206-HT206,0),IF(EN206="Cống tròn",IF(EN206="Cống tròn",IF(OR(EU206="Móng bê tông",EU206="Móng bê tông kết hợp đế"),IM206-FL206,0),0),IF(EN206="Cống hộp",IF(AND(EN206="Cống hộp",EU206="Móng bê tông"),IN206-GD206,0),IF(OR(EN206="Rãnh xây",EN206="Rãnh bê tông"),IF(AND(EN206="Rãnh xây",EU206="Móng bê tông"),IO206-GD206,IF(AND(EN206="Rãnh bê tông",EU206="Móng bê tông"),IO206-GD206,0)),0)))))</f>
        <v>25.71</v>
      </c>
      <c r="IH206" s="20">
        <f t="shared" si="675"/>
        <v>0</v>
      </c>
      <c r="II206" s="20">
        <f t="shared" si="676"/>
        <v>25.71</v>
      </c>
      <c r="IJ206" s="20">
        <f t="shared" si="677"/>
        <v>0</v>
      </c>
      <c r="IK206" s="20">
        <f t="shared" si="678"/>
        <v>0</v>
      </c>
      <c r="IL206" s="20">
        <f t="shared" si="679"/>
        <v>25.91</v>
      </c>
      <c r="IM206" s="20">
        <f t="shared" si="680"/>
        <v>25.91</v>
      </c>
      <c r="IN206" s="20">
        <f t="shared" si="681"/>
        <v>0</v>
      </c>
      <c r="IO206" s="20">
        <f t="shared" si="682"/>
        <v>0</v>
      </c>
      <c r="IP206" s="20">
        <f t="shared" si="683"/>
        <v>0</v>
      </c>
      <c r="IQ206" s="18">
        <v>26.01</v>
      </c>
      <c r="IR206" s="25">
        <f t="shared" si="826"/>
        <v>0</v>
      </c>
      <c r="IS206" s="25">
        <f t="shared" si="684"/>
        <v>0</v>
      </c>
      <c r="IT206" s="25">
        <f t="shared" si="685"/>
        <v>0</v>
      </c>
      <c r="IU206" s="25">
        <f>ROUND(IF(EN206="Cống tròn",IF(EN206="Cống tròn",IV206+FF206,0),IF(EN206="Cống hộp",IF(EN206="Cống hộp",IV206+GP206,0),IF(OR(EN206="Rãnh xây",EN206="Rãnh bê tông"),IF(OR(EN206="Rãnh xây",EN206="Rãnh bê tông"),IV206+GP206,0),IF(EN206="ống nhựa",IF(EN206="Ống nhựa",IV206+HT206,0),IF(EN206="Rãnh thang",IF(EN206="Rãnh thang",IQ206+#REF!,0),0))))),2)</f>
        <v>26.97</v>
      </c>
      <c r="IV206" s="18">
        <v>26.87</v>
      </c>
      <c r="IW206" s="25">
        <f t="shared" si="686"/>
        <v>26.97</v>
      </c>
      <c r="IX206" s="25">
        <f t="shared" si="687"/>
        <v>0</v>
      </c>
      <c r="IY206" s="25">
        <f t="shared" si="688"/>
        <v>0</v>
      </c>
      <c r="IZ206" s="25">
        <f t="shared" si="689"/>
        <v>0</v>
      </c>
      <c r="JA206" s="25">
        <f t="shared" si="690"/>
        <v>0</v>
      </c>
      <c r="JB206" s="18">
        <v>27.97</v>
      </c>
      <c r="JC206" s="20">
        <f>ROUND(IF(EN206="Cống tròn",IF(EN206="Cống tròn",IF(EU206="Không có móng",JS206-FF206,IF(EU206="Đế",JR206-FN206,IF(OR(EU206="Móng bê tông",EU206="Móng bê tông kết hợp đế"),JK206-FJ206,0))),0),IF(EN206="Cống hộp",IF(AND(EN206="Cống hộp",EU206="Không có móng"),JS206-GF206,IF(AND(EN206="Cống hộp",EU206="Móng bê tông"),JL206-GB206,0)),IF(OR(EN206="Rãnh xây",EN206="Rãnh bê tông"),IF(OR(EN206="Rãnh xây",EN206="Rãnh bê tông"),JM206-GB206,0),IF(EN206="Ống nhựa",IF(AND(EN206="Ống nhựa",EU206="Không đắp cát"),JS206-HT206,IF(AND(EN206="Ống nhựa",EU206="Đắp cát"),JJ206-HX206,0)),IF(EN206="Rãnh thang",IF(EN206="Rãnh thang",IF(EU206="Móng bê tông",#REF!-#REF!,JS206),0),0))))),2)</f>
        <v>25.57</v>
      </c>
      <c r="JD206" s="20">
        <f t="shared" si="827"/>
        <v>2.3999999999999986</v>
      </c>
      <c r="JE206" s="20">
        <f t="shared" si="691"/>
        <v>25.57</v>
      </c>
      <c r="JF206" s="20">
        <f t="shared" si="692"/>
        <v>0</v>
      </c>
      <c r="JG206" s="20">
        <f t="shared" si="693"/>
        <v>0</v>
      </c>
      <c r="JH206" s="20">
        <f t="shared" si="694"/>
        <v>0</v>
      </c>
      <c r="JI206" s="20">
        <f>IF(EN206="Rãnh thang",IF(AND(EN206="Rãnh thang",EU206="Móng bê tông"),JS206-#REF!,0),IF(EN206="Ống nhựa",IF(AND(EN206="Ống nhựa",EU206="Đắp cát"),JS206-HT206,0),IF(EN206="Cống tròn",IF(EN206="Cống tròn",IF(OR(EU206="Móng bê tông",EU206="Móng bê tông kết hợp đế"),JO206-FL206,0),0),IF(EN206="Cống hộp",IF(AND(EN206="Cống hộp",EU206="Móng bê tông"),JP206-GD206,0),IF(OR(EN206="Rãnh xây",EN206="Rãnh bê tông"),IF(AND(EN206="Rãnh xây",EU206="Móng bê tông"),JQ206-GD206,IF(AND(EN206="Rãnh bê tông",EU206="Móng bê tông"),JQ206-GD206,0)),0)))))</f>
        <v>25.57</v>
      </c>
      <c r="JJ206" s="20">
        <f t="shared" si="695"/>
        <v>0</v>
      </c>
      <c r="JK206" s="20">
        <f t="shared" si="696"/>
        <v>25.57</v>
      </c>
      <c r="JL206" s="20">
        <f t="shared" si="697"/>
        <v>0</v>
      </c>
      <c r="JM206" s="20">
        <f t="shared" si="698"/>
        <v>0</v>
      </c>
      <c r="JN206" s="20">
        <f t="shared" si="699"/>
        <v>25.77</v>
      </c>
      <c r="JO206" s="20">
        <f t="shared" si="700"/>
        <v>25.77</v>
      </c>
      <c r="JP206" s="20">
        <f t="shared" si="701"/>
        <v>0</v>
      </c>
      <c r="JQ206" s="20">
        <f t="shared" si="702"/>
        <v>0</v>
      </c>
      <c r="JR206" s="20">
        <f t="shared" si="703"/>
        <v>0</v>
      </c>
      <c r="JS206" s="26">
        <v>25.87</v>
      </c>
      <c r="JT206" s="25">
        <f t="shared" si="828"/>
        <v>0</v>
      </c>
      <c r="JU206" s="25">
        <f t="shared" si="704"/>
        <v>0</v>
      </c>
      <c r="JV206" s="25">
        <f t="shared" si="705"/>
        <v>0</v>
      </c>
      <c r="JW206" s="25">
        <f>ROUND(IF(EN206="Cống tròn",IF(EN206="Cống tròn",JX206+FF206,0),IF(EN206="Cống hộp",IF(EN206="Cống hộp",JX206+GP206,0),IF(OR(EN206="Rãnh xây",EN206="Rãnh bê tông"),IF(OR(EN206="Rãnh xây",EN206="Rãnh bê tông"),JX206+GP206,0),IF(EN206="ống nhựa",IF(EN206="Ống nhựa",JX206+HT206,0),IF(EN206="Rãnh thang",IF(EN206="Rãnh thang",JS206+#REF!,0),0))))),2)</f>
        <v>26.97</v>
      </c>
      <c r="JX206" s="27">
        <v>26.87</v>
      </c>
      <c r="JY206" s="25">
        <f t="shared" si="706"/>
        <v>26.97</v>
      </c>
      <c r="JZ206" s="25">
        <f t="shared" si="707"/>
        <v>0</v>
      </c>
      <c r="KA206" s="25">
        <f t="shared" si="708"/>
        <v>0</v>
      </c>
      <c r="KB206" s="25">
        <f t="shared" si="709"/>
        <v>0</v>
      </c>
      <c r="KC206" s="25">
        <f t="shared" si="710"/>
        <v>0</v>
      </c>
      <c r="KD206" s="28" t="s">
        <v>98</v>
      </c>
      <c r="KE206" s="27">
        <v>0</v>
      </c>
      <c r="KF206" s="25">
        <f t="shared" si="711"/>
        <v>2.3999999999999986</v>
      </c>
      <c r="KG206" s="25">
        <f t="shared" si="829"/>
        <v>2.3999999999999986</v>
      </c>
      <c r="KH206" s="27">
        <v>0</v>
      </c>
      <c r="KI206" s="25">
        <f t="shared" si="712"/>
        <v>2.3999999999999986</v>
      </c>
      <c r="KJ206" s="25">
        <f t="shared" si="830"/>
        <v>2.3999999999999986</v>
      </c>
      <c r="KK206" s="25">
        <f t="shared" si="713"/>
        <v>0</v>
      </c>
      <c r="KL206" s="25">
        <f t="shared" si="714"/>
        <v>0</v>
      </c>
      <c r="KM206" s="25">
        <f t="shared" si="831"/>
        <v>0</v>
      </c>
      <c r="KN206" s="25">
        <f t="shared" si="715"/>
        <v>0</v>
      </c>
      <c r="KO206" s="25">
        <f t="shared" si="716"/>
        <v>0</v>
      </c>
      <c r="KP206" s="25">
        <f t="shared" si="832"/>
        <v>0</v>
      </c>
      <c r="KQ206" s="25">
        <f t="shared" si="717"/>
        <v>0.2</v>
      </c>
      <c r="KR206" s="25">
        <f t="shared" si="718"/>
        <v>0.2</v>
      </c>
      <c r="KS206" s="25">
        <f t="shared" si="833"/>
        <v>0.2</v>
      </c>
      <c r="KT206" s="25">
        <f t="shared" si="719"/>
        <v>0</v>
      </c>
      <c r="KU206" s="25">
        <f t="shared" si="720"/>
        <v>0</v>
      </c>
      <c r="KV206" s="25">
        <f t="shared" si="834"/>
        <v>0</v>
      </c>
      <c r="KW206" s="25">
        <f t="shared" si="721"/>
        <v>0</v>
      </c>
      <c r="KX206" s="25">
        <f t="shared" si="722"/>
        <v>0</v>
      </c>
      <c r="KY206" s="25">
        <f t="shared" si="835"/>
        <v>0</v>
      </c>
      <c r="KZ206" s="25">
        <f t="shared" si="723"/>
        <v>0</v>
      </c>
      <c r="LA206" s="25">
        <f t="shared" si="724"/>
        <v>0</v>
      </c>
      <c r="LB206" s="25">
        <f t="shared" si="836"/>
        <v>0</v>
      </c>
      <c r="LC206" s="25">
        <f t="shared" si="725"/>
        <v>1.4</v>
      </c>
      <c r="LD206" s="25">
        <f t="shared" si="726"/>
        <v>1.4</v>
      </c>
      <c r="LE206" s="25">
        <f t="shared" si="837"/>
        <v>1.4</v>
      </c>
      <c r="LF206" s="25">
        <f t="shared" si="727"/>
        <v>0</v>
      </c>
      <c r="LG206" s="25">
        <f t="shared" si="728"/>
        <v>0</v>
      </c>
      <c r="LH206" s="25">
        <f t="shared" si="838"/>
        <v>0</v>
      </c>
      <c r="LI206" s="25">
        <f t="shared" si="729"/>
        <v>0</v>
      </c>
      <c r="LJ206" s="25">
        <f t="shared" si="730"/>
        <v>0</v>
      </c>
      <c r="LK206" s="25">
        <f t="shared" si="839"/>
        <v>0</v>
      </c>
      <c r="LL206" s="25">
        <f t="shared" si="731"/>
        <v>0</v>
      </c>
      <c r="LM206" s="25">
        <f t="shared" si="732"/>
        <v>0</v>
      </c>
      <c r="LN206" s="25">
        <f t="shared" si="840"/>
        <v>0</v>
      </c>
      <c r="LO206" s="25">
        <f t="shared" si="733"/>
        <v>0</v>
      </c>
      <c r="LP206" s="25">
        <f t="shared" si="734"/>
        <v>0</v>
      </c>
      <c r="LQ206" s="25">
        <f t="shared" si="841"/>
        <v>0</v>
      </c>
      <c r="LR206" s="25">
        <f t="shared" si="735"/>
        <v>0</v>
      </c>
      <c r="LS206" s="25">
        <f t="shared" si="736"/>
        <v>0</v>
      </c>
      <c r="LT206" s="25">
        <f t="shared" si="842"/>
        <v>0</v>
      </c>
      <c r="LU206" s="25">
        <f t="shared" si="737"/>
        <v>0</v>
      </c>
      <c r="LV206" s="25">
        <f t="shared" si="738"/>
        <v>0</v>
      </c>
      <c r="LW206" s="25">
        <f t="shared" si="843"/>
        <v>0</v>
      </c>
      <c r="LX206" s="25">
        <f t="shared" si="739"/>
        <v>0</v>
      </c>
      <c r="LY206" s="25">
        <f t="shared" si="740"/>
        <v>0</v>
      </c>
      <c r="LZ206" s="25">
        <f t="shared" si="844"/>
        <v>0</v>
      </c>
      <c r="MA206" s="25">
        <f t="shared" si="741"/>
        <v>0</v>
      </c>
      <c r="MB206" s="25">
        <f t="shared" si="742"/>
        <v>0</v>
      </c>
      <c r="MC206" s="25">
        <f t="shared" si="845"/>
        <v>0</v>
      </c>
      <c r="MD206" s="25">
        <f t="shared" si="743"/>
        <v>0</v>
      </c>
      <c r="ME206" s="25">
        <f t="shared" si="744"/>
        <v>0</v>
      </c>
      <c r="MF206" s="25">
        <f t="shared" si="846"/>
        <v>0</v>
      </c>
      <c r="MG206" s="25">
        <f t="shared" si="745"/>
        <v>0</v>
      </c>
      <c r="MH206" s="25">
        <f t="shared" si="746"/>
        <v>0</v>
      </c>
      <c r="MI206" s="25">
        <f t="shared" si="847"/>
        <v>0</v>
      </c>
      <c r="MJ206" s="25">
        <f t="shared" si="747"/>
        <v>0</v>
      </c>
      <c r="MK206" s="25">
        <f t="shared" si="748"/>
        <v>0</v>
      </c>
      <c r="ML206" s="25">
        <f t="shared" si="848"/>
        <v>0</v>
      </c>
      <c r="MM206" s="25">
        <f t="shared" si="749"/>
        <v>0</v>
      </c>
      <c r="MN206" s="25">
        <f t="shared" si="750"/>
        <v>0</v>
      </c>
      <c r="MO206" s="25">
        <f t="shared" si="849"/>
        <v>0</v>
      </c>
      <c r="MP206" s="25">
        <f t="shared" si="751"/>
        <v>0</v>
      </c>
      <c r="MQ206" s="25">
        <f t="shared" si="752"/>
        <v>0</v>
      </c>
      <c r="MR206" s="25">
        <f t="shared" si="850"/>
        <v>0</v>
      </c>
      <c r="MS206" s="29">
        <v>1.4</v>
      </c>
      <c r="MT206" s="29">
        <v>0</v>
      </c>
      <c r="MU206" s="29">
        <v>1</v>
      </c>
      <c r="MV206" s="29">
        <v>1</v>
      </c>
      <c r="MW206" s="25">
        <f t="shared" si="753"/>
        <v>1.4</v>
      </c>
      <c r="MX206" s="25">
        <f t="shared" si="754"/>
        <v>3.36</v>
      </c>
      <c r="MY206" s="25">
        <f t="shared" si="755"/>
        <v>0</v>
      </c>
      <c r="MZ206" s="25">
        <f t="shared" si="756"/>
        <v>0</v>
      </c>
      <c r="NA206" s="25">
        <f t="shared" si="757"/>
        <v>1.4</v>
      </c>
      <c r="NB206" s="25">
        <f t="shared" si="758"/>
        <v>3.36</v>
      </c>
      <c r="NC206" s="25">
        <f t="shared" si="759"/>
        <v>0</v>
      </c>
      <c r="ND206" s="25">
        <f t="shared" si="760"/>
        <v>0</v>
      </c>
      <c r="NE206" s="25">
        <f t="shared" si="851"/>
        <v>1.4</v>
      </c>
      <c r="NF206" s="25">
        <f t="shared" si="851"/>
        <v>3.36</v>
      </c>
      <c r="NG206" s="25">
        <f t="shared" si="851"/>
        <v>0</v>
      </c>
      <c r="NH206" s="25">
        <f t="shared" si="851"/>
        <v>0</v>
      </c>
      <c r="NI206" s="25">
        <f t="shared" si="761"/>
        <v>126.03</v>
      </c>
      <c r="NJ206" s="25">
        <f t="shared" si="762"/>
        <v>0</v>
      </c>
      <c r="NK206" s="25">
        <f t="shared" si="763"/>
        <v>126.03</v>
      </c>
      <c r="NL206" s="25">
        <f t="shared" si="764"/>
        <v>68.22</v>
      </c>
      <c r="NM206" s="25">
        <f t="shared" si="765"/>
        <v>0</v>
      </c>
      <c r="NN206" s="25">
        <f t="shared" si="852"/>
        <v>68.22</v>
      </c>
      <c r="NO206" s="25">
        <f t="shared" si="766"/>
        <v>0</v>
      </c>
      <c r="NP206" s="25">
        <f t="shared" si="767"/>
        <v>0</v>
      </c>
      <c r="NQ206" s="25">
        <f t="shared" si="853"/>
        <v>0</v>
      </c>
      <c r="NR206" s="25">
        <f t="shared" si="768"/>
        <v>0</v>
      </c>
      <c r="NS206" s="25">
        <f t="shared" si="769"/>
        <v>0</v>
      </c>
      <c r="NT206" s="25">
        <f t="shared" si="854"/>
        <v>0</v>
      </c>
      <c r="NU206" s="25">
        <f t="shared" si="770"/>
        <v>0</v>
      </c>
      <c r="NV206" s="25">
        <f t="shared" si="771"/>
        <v>0</v>
      </c>
      <c r="NW206" s="25">
        <f t="shared" si="855"/>
        <v>0</v>
      </c>
      <c r="NX206" s="25">
        <f t="shared" si="856"/>
        <v>68.22</v>
      </c>
      <c r="NY206" s="25">
        <f t="shared" si="856"/>
        <v>0</v>
      </c>
      <c r="NZ206" s="25">
        <f t="shared" si="857"/>
        <v>68.22</v>
      </c>
      <c r="OA206" s="25">
        <f t="shared" si="858"/>
        <v>57.81</v>
      </c>
      <c r="OB206" s="25">
        <f t="shared" si="858"/>
        <v>0</v>
      </c>
      <c r="OC206" s="25">
        <f t="shared" si="859"/>
        <v>57.81</v>
      </c>
      <c r="OD206" s="25">
        <f t="shared" si="860"/>
        <v>68.22</v>
      </c>
      <c r="OE206" s="25">
        <f t="shared" si="860"/>
        <v>0</v>
      </c>
      <c r="OF206" s="25">
        <f t="shared" si="860"/>
        <v>68.22</v>
      </c>
      <c r="OG206" s="25">
        <f t="shared" si="772"/>
        <v>0</v>
      </c>
      <c r="OH206" s="25">
        <f t="shared" si="773"/>
        <v>0</v>
      </c>
      <c r="OI206" s="25">
        <f t="shared" si="774"/>
        <v>0</v>
      </c>
      <c r="OJ206" s="25">
        <f t="shared" si="775"/>
        <v>0</v>
      </c>
      <c r="OK206" s="25">
        <f t="shared" si="776"/>
        <v>0</v>
      </c>
      <c r="OL206" s="25">
        <f t="shared" si="777"/>
        <v>0</v>
      </c>
      <c r="OM206" s="25">
        <f t="shared" si="861"/>
        <v>0</v>
      </c>
      <c r="ON206" s="25">
        <f t="shared" si="861"/>
        <v>0</v>
      </c>
      <c r="OO206" s="25">
        <f t="shared" si="861"/>
        <v>0</v>
      </c>
      <c r="OP206" s="25">
        <f t="shared" si="778"/>
        <v>0</v>
      </c>
      <c r="OQ206" s="25">
        <f t="shared" si="779"/>
        <v>0</v>
      </c>
      <c r="OR206" s="25">
        <f t="shared" si="862"/>
        <v>0</v>
      </c>
      <c r="OS206" s="19">
        <v>536746.86</v>
      </c>
      <c r="OT206" s="19">
        <v>2370340.02</v>
      </c>
    </row>
    <row r="207" spans="1:410" ht="33" customHeight="1" x14ac:dyDescent="0.25">
      <c r="A207" s="18"/>
      <c r="B207" s="18" t="s">
        <v>939</v>
      </c>
      <c r="C207" s="18">
        <v>191.79</v>
      </c>
      <c r="D207" s="16" t="e">
        <f>_xlfn.IFNA(INDEX(#REF!,MATCH(E207,#REF!,0)),0)</f>
        <v>#REF!</v>
      </c>
      <c r="E207" s="18" t="s">
        <v>999</v>
      </c>
      <c r="F207" s="16" t="s">
        <v>765</v>
      </c>
      <c r="G207" s="16" t="s">
        <v>766</v>
      </c>
      <c r="H207" s="16" t="s">
        <v>767</v>
      </c>
      <c r="I207" s="16" t="s">
        <v>768</v>
      </c>
      <c r="J207" s="16" t="s">
        <v>769</v>
      </c>
      <c r="K207" s="16" t="s">
        <v>770</v>
      </c>
      <c r="L207" s="16" t="s">
        <v>771</v>
      </c>
      <c r="M207" s="18">
        <v>1.64</v>
      </c>
      <c r="N207" s="18">
        <v>1.94</v>
      </c>
      <c r="O207" s="18">
        <v>2.04</v>
      </c>
      <c r="P207" s="18">
        <v>2.34</v>
      </c>
      <c r="Q207" s="18">
        <v>0.1</v>
      </c>
      <c r="R207" s="18">
        <v>1.8399999999999999</v>
      </c>
      <c r="S207" s="18">
        <v>2.14</v>
      </c>
      <c r="T207" s="18">
        <v>0.2</v>
      </c>
      <c r="U207" s="18">
        <v>0</v>
      </c>
      <c r="V207" s="18">
        <v>0</v>
      </c>
      <c r="W207" s="18">
        <v>0</v>
      </c>
      <c r="X207" s="18">
        <v>1.64</v>
      </c>
      <c r="Y207" s="18">
        <v>1.9</v>
      </c>
      <c r="Z207" s="20">
        <f t="shared" si="780"/>
        <v>2.1</v>
      </c>
      <c r="AA207" s="18">
        <v>0.22</v>
      </c>
      <c r="AB207" s="18">
        <v>0</v>
      </c>
      <c r="AC207" s="18">
        <v>0</v>
      </c>
      <c r="AD207" s="18">
        <v>0</v>
      </c>
      <c r="AE207" s="18">
        <v>0</v>
      </c>
      <c r="AF207" s="18">
        <v>0</v>
      </c>
      <c r="AG207" s="18">
        <v>1.2</v>
      </c>
      <c r="AH207" s="18">
        <v>1.5</v>
      </c>
      <c r="AI207" s="20">
        <f t="shared" si="781"/>
        <v>2.25</v>
      </c>
      <c r="AJ207" s="18">
        <v>0</v>
      </c>
      <c r="AK207" s="18">
        <v>0</v>
      </c>
      <c r="AL207" s="20">
        <f t="shared" si="782"/>
        <v>0</v>
      </c>
      <c r="AM207" s="18">
        <v>1.64</v>
      </c>
      <c r="AN207" s="18">
        <v>1.5</v>
      </c>
      <c r="AO207" s="18">
        <v>0.15</v>
      </c>
      <c r="AP207" s="18">
        <v>0.22</v>
      </c>
      <c r="AQ207" s="18">
        <v>1.64</v>
      </c>
      <c r="AR207" s="18">
        <v>1.72</v>
      </c>
      <c r="AS207" s="18">
        <v>0.12</v>
      </c>
      <c r="AT207" s="18">
        <v>0.11</v>
      </c>
      <c r="AU207" s="18">
        <v>0</v>
      </c>
      <c r="AV207" s="18">
        <v>1</v>
      </c>
      <c r="AW207" s="18">
        <v>0</v>
      </c>
      <c r="AX207" s="18">
        <v>0</v>
      </c>
      <c r="AY207" s="18">
        <v>0</v>
      </c>
      <c r="AZ207" s="18">
        <v>0</v>
      </c>
      <c r="BA207" s="18">
        <v>0</v>
      </c>
      <c r="BB207" s="18">
        <v>0</v>
      </c>
      <c r="BC207" s="18">
        <v>0</v>
      </c>
      <c r="BD207" s="18">
        <v>0</v>
      </c>
      <c r="BE207" s="18">
        <v>2</v>
      </c>
      <c r="BF207" s="18">
        <v>0</v>
      </c>
      <c r="BG207" s="18">
        <v>0</v>
      </c>
      <c r="BH207" s="18">
        <v>0</v>
      </c>
      <c r="BI207" s="18">
        <v>0</v>
      </c>
      <c r="BJ207" s="18">
        <v>0</v>
      </c>
      <c r="BK207" s="18">
        <v>0</v>
      </c>
      <c r="BL207" s="18">
        <v>0</v>
      </c>
      <c r="BM207" s="18">
        <v>0</v>
      </c>
      <c r="BN207" s="18">
        <v>0</v>
      </c>
      <c r="BO207" s="18">
        <v>0</v>
      </c>
      <c r="BP207" s="18">
        <v>0</v>
      </c>
      <c r="BQ207" s="18">
        <v>0</v>
      </c>
      <c r="BR207" s="18">
        <v>0</v>
      </c>
      <c r="BS207" s="18">
        <v>0</v>
      </c>
      <c r="BT207" s="18">
        <v>0</v>
      </c>
      <c r="BU207" s="18">
        <v>0</v>
      </c>
      <c r="BV207" s="18">
        <v>0</v>
      </c>
      <c r="BW207" s="18">
        <v>0</v>
      </c>
      <c r="BX207" s="18">
        <v>0</v>
      </c>
      <c r="BY207" s="18">
        <v>0</v>
      </c>
      <c r="BZ207" s="18">
        <v>0</v>
      </c>
      <c r="CA207" s="16" t="e">
        <f>_xlfn.IFNA(IF(RIGHT(D207,2)="=G",0,INDEX(#REF!,MATCH(E207,#REF!,0))),0)</f>
        <v>#REF!</v>
      </c>
      <c r="CB207" s="16" t="s">
        <v>776</v>
      </c>
      <c r="CC207" s="18">
        <v>0</v>
      </c>
      <c r="CD207" s="18">
        <v>0</v>
      </c>
      <c r="CE207" s="18">
        <v>1.4</v>
      </c>
      <c r="CF207" s="18">
        <v>0.85</v>
      </c>
      <c r="CG207" s="18">
        <v>0.12</v>
      </c>
      <c r="CH207" s="18">
        <v>2</v>
      </c>
      <c r="CI207" s="16" t="s">
        <v>98</v>
      </c>
      <c r="CJ207" s="18">
        <v>0</v>
      </c>
      <c r="CK207" s="20">
        <f t="shared" si="648"/>
        <v>2.7</v>
      </c>
      <c r="CL207" s="20">
        <f t="shared" si="783"/>
        <v>2.7</v>
      </c>
      <c r="CM207" s="18">
        <v>34.130000000000003</v>
      </c>
      <c r="CN207" s="18">
        <v>27.97</v>
      </c>
      <c r="CO207" s="18">
        <v>27.131</v>
      </c>
      <c r="CP207" s="22">
        <f t="shared" si="649"/>
        <v>27.97</v>
      </c>
      <c r="CQ207" s="22">
        <f t="shared" si="650"/>
        <v>25.27</v>
      </c>
      <c r="CR207" s="22">
        <f t="shared" si="784"/>
        <v>2.7</v>
      </c>
      <c r="CS207" s="22">
        <f t="shared" si="651"/>
        <v>25.37</v>
      </c>
      <c r="CT207" s="22">
        <f t="shared" si="652"/>
        <v>25.57</v>
      </c>
      <c r="CU207" s="18">
        <v>25.57</v>
      </c>
      <c r="CV207" s="22">
        <f t="shared" si="785"/>
        <v>2.1</v>
      </c>
      <c r="CW207" s="22">
        <f t="shared" si="653"/>
        <v>0</v>
      </c>
      <c r="CX207" s="22">
        <f t="shared" si="654"/>
        <v>0</v>
      </c>
      <c r="CY207" s="22">
        <f t="shared" si="655"/>
        <v>27.7</v>
      </c>
      <c r="CZ207" s="22">
        <f t="shared" si="656"/>
        <v>27.85</v>
      </c>
      <c r="DA207" s="18">
        <v>27.97</v>
      </c>
      <c r="DB207" s="20">
        <f t="shared" si="786"/>
        <v>2.7</v>
      </c>
      <c r="DC207" s="20">
        <f t="shared" si="787"/>
        <v>0</v>
      </c>
      <c r="DD207" s="20">
        <f t="shared" si="788"/>
        <v>2.7</v>
      </c>
      <c r="DE207" s="20">
        <f t="shared" si="657"/>
        <v>0.1</v>
      </c>
      <c r="DF207" s="20">
        <f t="shared" si="658"/>
        <v>0.2</v>
      </c>
      <c r="DG207" s="20">
        <f t="shared" si="659"/>
        <v>2.37</v>
      </c>
      <c r="DH207" s="20">
        <f t="shared" si="660"/>
        <v>0</v>
      </c>
      <c r="DI207" s="20">
        <f t="shared" si="661"/>
        <v>0</v>
      </c>
      <c r="DJ207" s="20">
        <f t="shared" si="662"/>
        <v>0</v>
      </c>
      <c r="DK207" s="20">
        <f t="shared" si="789"/>
        <v>2.67</v>
      </c>
      <c r="DL207" s="20">
        <f t="shared" si="790"/>
        <v>0</v>
      </c>
      <c r="DM207" s="20">
        <f t="shared" si="791"/>
        <v>3.0000000000000249E-2</v>
      </c>
      <c r="DN207" s="20">
        <f t="shared" si="792"/>
        <v>0</v>
      </c>
      <c r="DO207" s="18">
        <v>2.54</v>
      </c>
      <c r="DP207" s="18">
        <v>0</v>
      </c>
      <c r="DQ207" s="18">
        <v>1</v>
      </c>
      <c r="DR207" s="18">
        <v>1</v>
      </c>
      <c r="DS207" s="25">
        <f t="shared" si="793"/>
        <v>2.54</v>
      </c>
      <c r="DT207" s="25">
        <f t="shared" si="794"/>
        <v>0</v>
      </c>
      <c r="DU207" s="25">
        <f t="shared" si="795"/>
        <v>6.86</v>
      </c>
      <c r="DV207" s="25">
        <f t="shared" si="796"/>
        <v>0</v>
      </c>
      <c r="DW207" s="25">
        <f t="shared" si="797"/>
        <v>6.86</v>
      </c>
      <c r="DX207" s="25">
        <f t="shared" si="798"/>
        <v>13.99</v>
      </c>
      <c r="DY207" s="25">
        <f t="shared" si="799"/>
        <v>0</v>
      </c>
      <c r="DZ207" s="25">
        <f t="shared" si="800"/>
        <v>13.99</v>
      </c>
      <c r="EA207" s="25">
        <f t="shared" si="801"/>
        <v>8.81</v>
      </c>
      <c r="EB207" s="25">
        <f t="shared" si="802"/>
        <v>0</v>
      </c>
      <c r="EC207" s="25">
        <f t="shared" si="803"/>
        <v>8.81</v>
      </c>
      <c r="ED207" s="25">
        <f t="shared" si="804"/>
        <v>5.18</v>
      </c>
      <c r="EE207" s="25">
        <f t="shared" si="804"/>
        <v>0</v>
      </c>
      <c r="EF207" s="25">
        <f t="shared" si="805"/>
        <v>5.18</v>
      </c>
      <c r="EG207" s="25">
        <f t="shared" si="806"/>
        <v>8.81</v>
      </c>
      <c r="EH207" s="25">
        <f t="shared" si="806"/>
        <v>0</v>
      </c>
      <c r="EI207" s="25">
        <f t="shared" si="807"/>
        <v>8.81</v>
      </c>
      <c r="EJ207" s="18">
        <v>191.79</v>
      </c>
      <c r="EK207" s="18">
        <v>154.69999999999999</v>
      </c>
      <c r="EL207" s="18" t="s">
        <v>999</v>
      </c>
      <c r="EM207" s="18" t="s">
        <v>1000</v>
      </c>
      <c r="EN207" s="16" t="s">
        <v>774</v>
      </c>
      <c r="EO207" s="16" t="s">
        <v>132</v>
      </c>
      <c r="EP207" s="16" t="e">
        <f>IF(OR(EN207="Cống tròn",EN207="Cống hộp",EN207="Ống nhựa"),INDEX(#REF!,MATCH(E207,#REF!,0)),IF(OR(EN207="Rãnh xây",EN207="Rãnh bê tông"),INDEX(#REF!,MATCH(E207,#REF!,0)),0))</f>
        <v>#REF!</v>
      </c>
      <c r="EQ207" s="18">
        <v>35.24</v>
      </c>
      <c r="ER207" s="18">
        <v>1</v>
      </c>
      <c r="ES207" s="25">
        <f t="shared" si="808"/>
        <v>35</v>
      </c>
      <c r="ET207" s="1" t="e">
        <f>_xlfn.IFNA(IF(EN207="Cống tròn",INDEX(#REF!,MATCH(E207,#REF!,0)),IF(EN207="Cống hộp",INDEX(#REF!,MATCH(E207,#REF!,0)),EU207&amp;" ,"&amp;EV207)),0)</f>
        <v>#REF!</v>
      </c>
      <c r="EU207" s="16" t="s">
        <v>769</v>
      </c>
      <c r="EV207" s="16" t="s">
        <v>775</v>
      </c>
      <c r="EW207" s="16" t="e">
        <f>_xlfn.IFNA(INDEX(#REF!,MATCH(E207,#REF!,0)),0)</f>
        <v>#REF!</v>
      </c>
      <c r="EX207" s="16"/>
      <c r="EY207" s="18">
        <v>0</v>
      </c>
      <c r="EZ207" s="18">
        <v>0</v>
      </c>
      <c r="FA207" s="18">
        <v>0</v>
      </c>
      <c r="FB207" s="19">
        <v>0</v>
      </c>
      <c r="FC207" s="19">
        <v>0</v>
      </c>
      <c r="FD207" s="25">
        <f t="shared" si="663"/>
        <v>0</v>
      </c>
      <c r="FE207" s="25">
        <f t="shared" si="809"/>
        <v>0</v>
      </c>
      <c r="FF207" s="18">
        <v>0.1</v>
      </c>
      <c r="FG207" s="18">
        <v>2</v>
      </c>
      <c r="FH207" s="18">
        <v>1</v>
      </c>
      <c r="FI207" s="25">
        <f t="shared" si="810"/>
        <v>1.2</v>
      </c>
      <c r="FJ207" s="18">
        <v>0</v>
      </c>
      <c r="FK207" s="18">
        <v>0</v>
      </c>
      <c r="FL207" s="18">
        <v>0.2</v>
      </c>
      <c r="FM207" s="18">
        <v>1.4</v>
      </c>
      <c r="FN207" s="18">
        <v>0</v>
      </c>
      <c r="FO207" s="25">
        <f t="shared" si="811"/>
        <v>1.4</v>
      </c>
      <c r="FP207" s="18">
        <v>1.4999999999999999E-2</v>
      </c>
      <c r="FQ207" s="18">
        <v>1</v>
      </c>
      <c r="FR207" s="25">
        <f t="shared" si="664"/>
        <v>34</v>
      </c>
      <c r="FS207" s="25">
        <f t="shared" si="665"/>
        <v>0.495</v>
      </c>
      <c r="FT207" s="25">
        <f t="shared" si="666"/>
        <v>34.494999999999997</v>
      </c>
      <c r="FU207" s="25">
        <f t="shared" si="667"/>
        <v>-0.74500000000000455</v>
      </c>
      <c r="FV207" s="25" t="str">
        <f t="shared" si="812"/>
        <v>Thêm 01</v>
      </c>
      <c r="FW207" s="25">
        <f t="shared" si="813"/>
        <v>0.27</v>
      </c>
      <c r="FX207" s="16"/>
      <c r="FY207" s="16"/>
      <c r="FZ207" s="16"/>
      <c r="GA207" s="16"/>
      <c r="GB207" s="19">
        <v>0</v>
      </c>
      <c r="GC207" s="19">
        <v>0</v>
      </c>
      <c r="GD207" s="19">
        <v>0</v>
      </c>
      <c r="GE207" s="19">
        <v>0</v>
      </c>
      <c r="GF207" s="19">
        <v>0</v>
      </c>
      <c r="GG207" s="19">
        <v>0</v>
      </c>
      <c r="GH207" s="19">
        <v>0</v>
      </c>
      <c r="GI207" s="19">
        <v>0</v>
      </c>
      <c r="GJ207" s="19">
        <v>0</v>
      </c>
      <c r="GK207" s="19">
        <v>0</v>
      </c>
      <c r="GL207" s="25">
        <f t="shared" si="668"/>
        <v>0</v>
      </c>
      <c r="GM207" s="25">
        <f t="shared" si="814"/>
        <v>0</v>
      </c>
      <c r="GN207" s="19">
        <v>0</v>
      </c>
      <c r="GO207" s="19">
        <v>0</v>
      </c>
      <c r="GP207" s="19">
        <v>0</v>
      </c>
      <c r="GQ207" s="19">
        <v>0</v>
      </c>
      <c r="GR207" s="1" t="e">
        <f>_xlfn.IFNA(INDEX(#REF!,MATCH(E207,#REF!,0)),0)</f>
        <v>#REF!</v>
      </c>
      <c r="GS207" s="16"/>
      <c r="GT207" s="18">
        <v>0</v>
      </c>
      <c r="GU207" s="18">
        <v>0</v>
      </c>
      <c r="GV207" s="18">
        <v>0</v>
      </c>
      <c r="GW207" s="18">
        <v>0</v>
      </c>
      <c r="GX207" s="25">
        <f t="shared" si="669"/>
        <v>0</v>
      </c>
      <c r="GY207" s="25">
        <f t="shared" si="670"/>
        <v>0</v>
      </c>
      <c r="GZ207" s="25">
        <f t="shared" si="815"/>
        <v>0</v>
      </c>
      <c r="HA207" s="1" t="e" cm="1">
        <f t="array" ref="HA207">INDEX(#REF!,MATCH(EJ207&amp;EK207&amp;HD207&amp;HE207&amp;HF207,#REF!&amp;#REF!&amp;#REF!&amp;#REF!&amp;#REF!,0))</f>
        <v>#REF!</v>
      </c>
      <c r="HB207" s="16"/>
      <c r="HC207" s="25">
        <f t="shared" si="816"/>
        <v>0</v>
      </c>
      <c r="HD207" s="18">
        <v>0</v>
      </c>
      <c r="HE207" s="18">
        <v>0</v>
      </c>
      <c r="HF207" s="18">
        <v>0</v>
      </c>
      <c r="HG207" s="1" t="e" cm="1">
        <f t="array" ref="HG207">INDEX(#REF!,MATCH(EJ207&amp;EK207&amp;HJ207&amp;HK207&amp;HL207,#REF!&amp;#REF!&amp;#REF!&amp;#REF!&amp;#REF!,0))</f>
        <v>#REF!</v>
      </c>
      <c r="HH207" s="16"/>
      <c r="HI207" s="25">
        <f t="shared" si="817"/>
        <v>0</v>
      </c>
      <c r="HJ207" s="25">
        <f t="shared" si="818"/>
        <v>0</v>
      </c>
      <c r="HK207" s="19">
        <v>0</v>
      </c>
      <c r="HL207" s="19">
        <v>0</v>
      </c>
      <c r="HM207" s="18">
        <v>0.01</v>
      </c>
      <c r="HN207" s="18">
        <v>1</v>
      </c>
      <c r="HO207" s="25">
        <f t="shared" si="819"/>
        <v>0</v>
      </c>
      <c r="HP207" s="25">
        <f t="shared" si="820"/>
        <v>0</v>
      </c>
      <c r="HQ207" s="25">
        <f t="shared" si="821"/>
        <v>0</v>
      </c>
      <c r="HR207" s="25">
        <f t="shared" si="822"/>
        <v>0</v>
      </c>
      <c r="HS207" s="25">
        <f t="shared" si="823"/>
        <v>0</v>
      </c>
      <c r="HT207" s="19">
        <v>0</v>
      </c>
      <c r="HU207" s="19">
        <v>0</v>
      </c>
      <c r="HV207" s="19">
        <v>0</v>
      </c>
      <c r="HW207" s="25">
        <f t="shared" si="824"/>
        <v>0</v>
      </c>
      <c r="HX207" s="19">
        <v>0</v>
      </c>
      <c r="HY207" s="19">
        <v>0</v>
      </c>
      <c r="HZ207" s="18">
        <v>27.97</v>
      </c>
      <c r="IA207" s="20">
        <f>ROUND(IF(EN207="Cống tròn",IF(EN207="Cống tròn",IF(EU207="Không có móng",IQ207-FF207,IF(EU207="Đế",IP207-FN207,IF(OR(EU207="Móng bê tông",EU207="Móng bê tông kết hợp đế"),II207-FJ207,0))),0),IF(EN207="Cống hộp",IF(AND(EN207="Cống hộp",EU207="Không có móng"),IQ207-GF207,IF(AND(EN207="Cống hộp",EU207="Móng bê tông"),IJ207-GB207,0)),IF(OR(EN207="Rãnh xây",EN207="Rãnh bê tông"),IF(OR(EN207="Rãnh xây",EN207="Rãnh bê tông"),IK207-GB207,0),IF(EN207="Ống nhựa",IF(AND(EN207="Ống nhựa",EU207="Không đắp cát"),IQ207-HT207,IF(AND(EN207="Ống nhựa",EU207="Đắp cát"),IH207-HX207,0)),IF(EN207="Rãnh thang",IF(EN207="Rãnh thang",IF(EU207="Móng bê tông",#REF!-#REF!,IQ207),0),0))))),2)</f>
        <v>25.57</v>
      </c>
      <c r="IB207" s="20">
        <f t="shared" si="825"/>
        <v>2.3999999999999986</v>
      </c>
      <c r="IC207" s="20">
        <f t="shared" si="671"/>
        <v>25.57</v>
      </c>
      <c r="ID207" s="20">
        <f t="shared" si="672"/>
        <v>0</v>
      </c>
      <c r="IE207" s="20">
        <f t="shared" si="673"/>
        <v>0</v>
      </c>
      <c r="IF207" s="20">
        <f t="shared" si="674"/>
        <v>0</v>
      </c>
      <c r="IG207" s="20">
        <f>IF(EN207="Rãnh thang",IF(AND(EN207="Rãnh thang",EU207="Móng bê tông"),IQ207-#REF!,0),IF(EN207="Ống nhựa",IF(AND(EN207="Ống nhựa",EU207="Đắp cát"),IQ207-HT207,0),IF(EN207="Cống tròn",IF(EN207="Cống tròn",IF(OR(EU207="Móng bê tông",EU207="Móng bê tông kết hợp đế"),IM207-FL207,0),0),IF(EN207="Cống hộp",IF(AND(EN207="Cống hộp",EU207="Móng bê tông"),IN207-GD207,0),IF(OR(EN207="Rãnh xây",EN207="Rãnh bê tông"),IF(AND(EN207="Rãnh xây",EU207="Móng bê tông"),IO207-GD207,IF(AND(EN207="Rãnh bê tông",EU207="Móng bê tông"),IO207-GD207,0)),0)))))</f>
        <v>25.57</v>
      </c>
      <c r="IH207" s="20">
        <f t="shared" si="675"/>
        <v>0</v>
      </c>
      <c r="II207" s="20">
        <f t="shared" si="676"/>
        <v>25.57</v>
      </c>
      <c r="IJ207" s="20">
        <f t="shared" si="677"/>
        <v>0</v>
      </c>
      <c r="IK207" s="20">
        <f t="shared" si="678"/>
        <v>0</v>
      </c>
      <c r="IL207" s="20">
        <f t="shared" si="679"/>
        <v>25.77</v>
      </c>
      <c r="IM207" s="20">
        <f t="shared" si="680"/>
        <v>25.77</v>
      </c>
      <c r="IN207" s="20">
        <f t="shared" si="681"/>
        <v>0</v>
      </c>
      <c r="IO207" s="20">
        <f t="shared" si="682"/>
        <v>0</v>
      </c>
      <c r="IP207" s="20">
        <f t="shared" si="683"/>
        <v>0</v>
      </c>
      <c r="IQ207" s="18">
        <v>25.87</v>
      </c>
      <c r="IR207" s="25">
        <f t="shared" si="826"/>
        <v>0</v>
      </c>
      <c r="IS207" s="25">
        <f t="shared" si="684"/>
        <v>0</v>
      </c>
      <c r="IT207" s="25">
        <f t="shared" si="685"/>
        <v>0</v>
      </c>
      <c r="IU207" s="25">
        <f>ROUND(IF(EN207="Cống tròn",IF(EN207="Cống tròn",IV207+FF207,0),IF(EN207="Cống hộp",IF(EN207="Cống hộp",IV207+GP207,0),IF(OR(EN207="Rãnh xây",EN207="Rãnh bê tông"),IF(OR(EN207="Rãnh xây",EN207="Rãnh bê tông"),IV207+GP207,0),IF(EN207="ống nhựa",IF(EN207="Ống nhựa",IV207+HT207,0),IF(EN207="Rãnh thang",IF(EN207="Rãnh thang",IQ207+#REF!,0),0))))),2)</f>
        <v>26.83</v>
      </c>
      <c r="IV207" s="18">
        <v>26.73</v>
      </c>
      <c r="IW207" s="25">
        <f t="shared" si="686"/>
        <v>26.83</v>
      </c>
      <c r="IX207" s="25">
        <f t="shared" si="687"/>
        <v>0</v>
      </c>
      <c r="IY207" s="25">
        <f t="shared" si="688"/>
        <v>0</v>
      </c>
      <c r="IZ207" s="25">
        <f t="shared" si="689"/>
        <v>0</v>
      </c>
      <c r="JA207" s="25">
        <f t="shared" si="690"/>
        <v>0</v>
      </c>
      <c r="JB207" s="18">
        <v>27.83</v>
      </c>
      <c r="JC207" s="20">
        <f>ROUND(IF(EN207="Cống tròn",IF(EN207="Cống tròn",IF(EU207="Không có móng",JS207-FF207,IF(EU207="Đế",JR207-FN207,IF(OR(EU207="Móng bê tông",EU207="Móng bê tông kết hợp đế"),JK207-FJ207,0))),0),IF(EN207="Cống hộp",IF(AND(EN207="Cống hộp",EU207="Không có móng"),JS207-GF207,IF(AND(EN207="Cống hộp",EU207="Móng bê tông"),JL207-GB207,0)),IF(OR(EN207="Rãnh xây",EN207="Rãnh bê tông"),IF(OR(EN207="Rãnh xây",EN207="Rãnh bê tông"),JM207-GB207,0),IF(EN207="Ống nhựa",IF(AND(EN207="Ống nhựa",EU207="Không đắp cát"),JS207-HT207,IF(AND(EN207="Ống nhựa",EU207="Đắp cát"),JJ207-HX207,0)),IF(EN207="Rãnh thang",IF(EN207="Rãnh thang",IF(EU207="Móng bê tông",#REF!-#REF!,JS207),0),0))))),2)</f>
        <v>25.43</v>
      </c>
      <c r="JD207" s="20">
        <f t="shared" si="827"/>
        <v>2.3999999999999986</v>
      </c>
      <c r="JE207" s="20">
        <f t="shared" si="691"/>
        <v>25.43</v>
      </c>
      <c r="JF207" s="20">
        <f t="shared" si="692"/>
        <v>0</v>
      </c>
      <c r="JG207" s="20">
        <f t="shared" si="693"/>
        <v>0</v>
      </c>
      <c r="JH207" s="20">
        <f t="shared" si="694"/>
        <v>0</v>
      </c>
      <c r="JI207" s="20">
        <f>IF(EN207="Rãnh thang",IF(AND(EN207="Rãnh thang",EU207="Móng bê tông"),JS207-#REF!,0),IF(EN207="Ống nhựa",IF(AND(EN207="Ống nhựa",EU207="Đắp cát"),JS207-HT207,0),IF(EN207="Cống tròn",IF(EN207="Cống tròn",IF(OR(EU207="Móng bê tông",EU207="Móng bê tông kết hợp đế"),JO207-FL207,0),0),IF(EN207="Cống hộp",IF(AND(EN207="Cống hộp",EU207="Móng bê tông"),JP207-GD207,0),IF(OR(EN207="Rãnh xây",EN207="Rãnh bê tông"),IF(AND(EN207="Rãnh xây",EU207="Móng bê tông"),JQ207-GD207,IF(AND(EN207="Rãnh bê tông",EU207="Móng bê tông"),JQ207-GD207,0)),0)))))</f>
        <v>25.43</v>
      </c>
      <c r="JJ207" s="20">
        <f t="shared" si="695"/>
        <v>0</v>
      </c>
      <c r="JK207" s="20">
        <f t="shared" si="696"/>
        <v>25.43</v>
      </c>
      <c r="JL207" s="20">
        <f t="shared" si="697"/>
        <v>0</v>
      </c>
      <c r="JM207" s="20">
        <f t="shared" si="698"/>
        <v>0</v>
      </c>
      <c r="JN207" s="20">
        <f t="shared" si="699"/>
        <v>25.63</v>
      </c>
      <c r="JO207" s="20">
        <f t="shared" si="700"/>
        <v>25.63</v>
      </c>
      <c r="JP207" s="20">
        <f t="shared" si="701"/>
        <v>0</v>
      </c>
      <c r="JQ207" s="20">
        <f t="shared" si="702"/>
        <v>0</v>
      </c>
      <c r="JR207" s="20">
        <f t="shared" si="703"/>
        <v>0</v>
      </c>
      <c r="JS207" s="26">
        <v>25.73</v>
      </c>
      <c r="JT207" s="25">
        <f t="shared" si="828"/>
        <v>0</v>
      </c>
      <c r="JU207" s="25">
        <f t="shared" si="704"/>
        <v>0</v>
      </c>
      <c r="JV207" s="25">
        <f t="shared" si="705"/>
        <v>0</v>
      </c>
      <c r="JW207" s="25">
        <f>ROUND(IF(EN207="Cống tròn",IF(EN207="Cống tròn",JX207+FF207,0),IF(EN207="Cống hộp",IF(EN207="Cống hộp",JX207+GP207,0),IF(OR(EN207="Rãnh xây",EN207="Rãnh bê tông"),IF(OR(EN207="Rãnh xây",EN207="Rãnh bê tông"),JX207+GP207,0),IF(EN207="ống nhựa",IF(EN207="Ống nhựa",JX207+HT207,0),IF(EN207="Rãnh thang",IF(EN207="Rãnh thang",JS207+#REF!,0),0))))),2)</f>
        <v>26.83</v>
      </c>
      <c r="JX207" s="27">
        <v>26.73</v>
      </c>
      <c r="JY207" s="25">
        <f t="shared" si="706"/>
        <v>26.83</v>
      </c>
      <c r="JZ207" s="25">
        <f t="shared" si="707"/>
        <v>0</v>
      </c>
      <c r="KA207" s="25">
        <f t="shared" si="708"/>
        <v>0</v>
      </c>
      <c r="KB207" s="25">
        <f t="shared" si="709"/>
        <v>0</v>
      </c>
      <c r="KC207" s="25">
        <f t="shared" si="710"/>
        <v>0</v>
      </c>
      <c r="KD207" s="28" t="s">
        <v>98</v>
      </c>
      <c r="KE207" s="27">
        <v>0</v>
      </c>
      <c r="KF207" s="25">
        <f t="shared" si="711"/>
        <v>2.3999999999999986</v>
      </c>
      <c r="KG207" s="25">
        <f t="shared" si="829"/>
        <v>2.3999999999999986</v>
      </c>
      <c r="KH207" s="27">
        <v>0</v>
      </c>
      <c r="KI207" s="25">
        <f t="shared" si="712"/>
        <v>2.3999999999999986</v>
      </c>
      <c r="KJ207" s="25">
        <f t="shared" si="830"/>
        <v>2.3999999999999986</v>
      </c>
      <c r="KK207" s="25">
        <f t="shared" si="713"/>
        <v>0</v>
      </c>
      <c r="KL207" s="25">
        <f t="shared" si="714"/>
        <v>0</v>
      </c>
      <c r="KM207" s="25">
        <f t="shared" si="831"/>
        <v>0</v>
      </c>
      <c r="KN207" s="25">
        <f t="shared" si="715"/>
        <v>0</v>
      </c>
      <c r="KO207" s="25">
        <f t="shared" si="716"/>
        <v>0</v>
      </c>
      <c r="KP207" s="25">
        <f t="shared" si="832"/>
        <v>0</v>
      </c>
      <c r="KQ207" s="25">
        <f t="shared" si="717"/>
        <v>0.2</v>
      </c>
      <c r="KR207" s="25">
        <f t="shared" si="718"/>
        <v>0.2</v>
      </c>
      <c r="KS207" s="25">
        <f t="shared" si="833"/>
        <v>0.2</v>
      </c>
      <c r="KT207" s="25">
        <f t="shared" si="719"/>
        <v>0</v>
      </c>
      <c r="KU207" s="25">
        <f t="shared" si="720"/>
        <v>0</v>
      </c>
      <c r="KV207" s="25">
        <f t="shared" si="834"/>
        <v>0</v>
      </c>
      <c r="KW207" s="25">
        <f t="shared" si="721"/>
        <v>0</v>
      </c>
      <c r="KX207" s="25">
        <f t="shared" si="722"/>
        <v>0</v>
      </c>
      <c r="KY207" s="25">
        <f t="shared" si="835"/>
        <v>0</v>
      </c>
      <c r="KZ207" s="25">
        <f t="shared" si="723"/>
        <v>0</v>
      </c>
      <c r="LA207" s="25">
        <f t="shared" si="724"/>
        <v>0</v>
      </c>
      <c r="LB207" s="25">
        <f t="shared" si="836"/>
        <v>0</v>
      </c>
      <c r="LC207" s="25">
        <f t="shared" si="725"/>
        <v>1.4</v>
      </c>
      <c r="LD207" s="25">
        <f t="shared" si="726"/>
        <v>1.4</v>
      </c>
      <c r="LE207" s="25">
        <f t="shared" si="837"/>
        <v>1.4</v>
      </c>
      <c r="LF207" s="25">
        <f t="shared" si="727"/>
        <v>0</v>
      </c>
      <c r="LG207" s="25">
        <f t="shared" si="728"/>
        <v>0</v>
      </c>
      <c r="LH207" s="25">
        <f t="shared" si="838"/>
        <v>0</v>
      </c>
      <c r="LI207" s="25">
        <f t="shared" si="729"/>
        <v>0</v>
      </c>
      <c r="LJ207" s="25">
        <f t="shared" si="730"/>
        <v>0</v>
      </c>
      <c r="LK207" s="25">
        <f t="shared" si="839"/>
        <v>0</v>
      </c>
      <c r="LL207" s="25">
        <f t="shared" si="731"/>
        <v>0</v>
      </c>
      <c r="LM207" s="25">
        <f t="shared" si="732"/>
        <v>0</v>
      </c>
      <c r="LN207" s="25">
        <f t="shared" si="840"/>
        <v>0</v>
      </c>
      <c r="LO207" s="25">
        <f t="shared" si="733"/>
        <v>0</v>
      </c>
      <c r="LP207" s="25">
        <f t="shared" si="734"/>
        <v>0</v>
      </c>
      <c r="LQ207" s="25">
        <f t="shared" si="841"/>
        <v>0</v>
      </c>
      <c r="LR207" s="25">
        <f t="shared" si="735"/>
        <v>0</v>
      </c>
      <c r="LS207" s="25">
        <f t="shared" si="736"/>
        <v>0</v>
      </c>
      <c r="LT207" s="25">
        <f t="shared" si="842"/>
        <v>0</v>
      </c>
      <c r="LU207" s="25">
        <f t="shared" si="737"/>
        <v>0</v>
      </c>
      <c r="LV207" s="25">
        <f t="shared" si="738"/>
        <v>0</v>
      </c>
      <c r="LW207" s="25">
        <f t="shared" si="843"/>
        <v>0</v>
      </c>
      <c r="LX207" s="25">
        <f t="shared" si="739"/>
        <v>0</v>
      </c>
      <c r="LY207" s="25">
        <f t="shared" si="740"/>
        <v>0</v>
      </c>
      <c r="LZ207" s="25">
        <f t="shared" si="844"/>
        <v>0</v>
      </c>
      <c r="MA207" s="25">
        <f t="shared" si="741"/>
        <v>0</v>
      </c>
      <c r="MB207" s="25">
        <f t="shared" si="742"/>
        <v>0</v>
      </c>
      <c r="MC207" s="25">
        <f t="shared" si="845"/>
        <v>0</v>
      </c>
      <c r="MD207" s="25">
        <f t="shared" si="743"/>
        <v>0</v>
      </c>
      <c r="ME207" s="25">
        <f t="shared" si="744"/>
        <v>0</v>
      </c>
      <c r="MF207" s="25">
        <f t="shared" si="846"/>
        <v>0</v>
      </c>
      <c r="MG207" s="25">
        <f t="shared" si="745"/>
        <v>0</v>
      </c>
      <c r="MH207" s="25">
        <f t="shared" si="746"/>
        <v>0</v>
      </c>
      <c r="MI207" s="25">
        <f t="shared" si="847"/>
        <v>0</v>
      </c>
      <c r="MJ207" s="25">
        <f t="shared" si="747"/>
        <v>0</v>
      </c>
      <c r="MK207" s="25">
        <f t="shared" si="748"/>
        <v>0</v>
      </c>
      <c r="ML207" s="25">
        <f t="shared" si="848"/>
        <v>0</v>
      </c>
      <c r="MM207" s="25">
        <f t="shared" si="749"/>
        <v>0</v>
      </c>
      <c r="MN207" s="25">
        <f t="shared" si="750"/>
        <v>0</v>
      </c>
      <c r="MO207" s="25">
        <f t="shared" si="849"/>
        <v>0</v>
      </c>
      <c r="MP207" s="25">
        <f t="shared" si="751"/>
        <v>0</v>
      </c>
      <c r="MQ207" s="25">
        <f t="shared" si="752"/>
        <v>0</v>
      </c>
      <c r="MR207" s="25">
        <f t="shared" si="850"/>
        <v>0</v>
      </c>
      <c r="MS207" s="29">
        <v>1.4</v>
      </c>
      <c r="MT207" s="29">
        <v>0</v>
      </c>
      <c r="MU207" s="29">
        <v>1</v>
      </c>
      <c r="MV207" s="29">
        <v>1</v>
      </c>
      <c r="MW207" s="25">
        <f t="shared" si="753"/>
        <v>1.4</v>
      </c>
      <c r="MX207" s="25">
        <f t="shared" si="754"/>
        <v>3.36</v>
      </c>
      <c r="MY207" s="25">
        <f t="shared" si="755"/>
        <v>0</v>
      </c>
      <c r="MZ207" s="25">
        <f t="shared" si="756"/>
        <v>0</v>
      </c>
      <c r="NA207" s="25">
        <f t="shared" si="757"/>
        <v>1.4</v>
      </c>
      <c r="NB207" s="25">
        <f t="shared" si="758"/>
        <v>3.36</v>
      </c>
      <c r="NC207" s="25">
        <f t="shared" si="759"/>
        <v>0</v>
      </c>
      <c r="ND207" s="25">
        <f t="shared" si="760"/>
        <v>0</v>
      </c>
      <c r="NE207" s="25">
        <f t="shared" si="851"/>
        <v>1.4</v>
      </c>
      <c r="NF207" s="25">
        <f t="shared" si="851"/>
        <v>3.36</v>
      </c>
      <c r="NG207" s="25">
        <f t="shared" si="851"/>
        <v>0</v>
      </c>
      <c r="NH207" s="25">
        <f t="shared" si="851"/>
        <v>0</v>
      </c>
      <c r="NI207" s="25">
        <f t="shared" si="761"/>
        <v>118.41</v>
      </c>
      <c r="NJ207" s="25">
        <f t="shared" si="762"/>
        <v>0</v>
      </c>
      <c r="NK207" s="25">
        <f t="shared" si="763"/>
        <v>118.41</v>
      </c>
      <c r="NL207" s="25">
        <f t="shared" si="764"/>
        <v>64.09</v>
      </c>
      <c r="NM207" s="25">
        <f t="shared" si="765"/>
        <v>0</v>
      </c>
      <c r="NN207" s="25">
        <f t="shared" si="852"/>
        <v>64.09</v>
      </c>
      <c r="NO207" s="25">
        <f t="shared" si="766"/>
        <v>0</v>
      </c>
      <c r="NP207" s="25">
        <f t="shared" si="767"/>
        <v>0</v>
      </c>
      <c r="NQ207" s="25">
        <f t="shared" si="853"/>
        <v>0</v>
      </c>
      <c r="NR207" s="25">
        <f t="shared" si="768"/>
        <v>0</v>
      </c>
      <c r="NS207" s="25">
        <f t="shared" si="769"/>
        <v>0</v>
      </c>
      <c r="NT207" s="25">
        <f t="shared" si="854"/>
        <v>0</v>
      </c>
      <c r="NU207" s="25">
        <f t="shared" si="770"/>
        <v>0</v>
      </c>
      <c r="NV207" s="25">
        <f t="shared" si="771"/>
        <v>0</v>
      </c>
      <c r="NW207" s="25">
        <f t="shared" si="855"/>
        <v>0</v>
      </c>
      <c r="NX207" s="25">
        <f t="shared" si="856"/>
        <v>64.09</v>
      </c>
      <c r="NY207" s="25">
        <f t="shared" si="856"/>
        <v>0</v>
      </c>
      <c r="NZ207" s="25">
        <f t="shared" si="857"/>
        <v>64.09</v>
      </c>
      <c r="OA207" s="25">
        <f t="shared" si="858"/>
        <v>54.32</v>
      </c>
      <c r="OB207" s="25">
        <f t="shared" si="858"/>
        <v>0</v>
      </c>
      <c r="OC207" s="25">
        <f t="shared" si="859"/>
        <v>54.32</v>
      </c>
      <c r="OD207" s="25">
        <f t="shared" si="860"/>
        <v>64.09</v>
      </c>
      <c r="OE207" s="25">
        <f t="shared" si="860"/>
        <v>0</v>
      </c>
      <c r="OF207" s="25">
        <f t="shared" si="860"/>
        <v>64.09</v>
      </c>
      <c r="OG207" s="25">
        <f t="shared" si="772"/>
        <v>0</v>
      </c>
      <c r="OH207" s="25">
        <f t="shared" si="773"/>
        <v>0</v>
      </c>
      <c r="OI207" s="25">
        <f t="shared" si="774"/>
        <v>0</v>
      </c>
      <c r="OJ207" s="25">
        <f t="shared" si="775"/>
        <v>0</v>
      </c>
      <c r="OK207" s="25">
        <f t="shared" si="776"/>
        <v>0</v>
      </c>
      <c r="OL207" s="25">
        <f t="shared" si="777"/>
        <v>0</v>
      </c>
      <c r="OM207" s="25">
        <f t="shared" si="861"/>
        <v>0</v>
      </c>
      <c r="ON207" s="25">
        <f t="shared" si="861"/>
        <v>0</v>
      </c>
      <c r="OO207" s="25">
        <f t="shared" si="861"/>
        <v>0</v>
      </c>
      <c r="OP207" s="25">
        <f t="shared" si="778"/>
        <v>0</v>
      </c>
      <c r="OQ207" s="25">
        <f t="shared" si="779"/>
        <v>0</v>
      </c>
      <c r="OR207" s="25">
        <f t="shared" si="862"/>
        <v>0</v>
      </c>
      <c r="OS207" s="19">
        <v>536785.56000000006</v>
      </c>
      <c r="OT207" s="19">
        <v>2370340.02</v>
      </c>
    </row>
    <row r="208" spans="1:410" ht="33" customHeight="1" x14ac:dyDescent="0.25">
      <c r="A208" s="18"/>
      <c r="B208" s="18" t="s">
        <v>939</v>
      </c>
      <c r="C208" s="18">
        <v>154.69999999999999</v>
      </c>
      <c r="D208" s="16" t="e">
        <f>_xlfn.IFNA(INDEX(#REF!,MATCH(E208,#REF!,0)),0)</f>
        <v>#REF!</v>
      </c>
      <c r="E208" s="18" t="s">
        <v>1000</v>
      </c>
      <c r="F208" s="16" t="s">
        <v>765</v>
      </c>
      <c r="G208" s="16" t="s">
        <v>766</v>
      </c>
      <c r="H208" s="16" t="s">
        <v>767</v>
      </c>
      <c r="I208" s="16" t="s">
        <v>768</v>
      </c>
      <c r="J208" s="16" t="s">
        <v>769</v>
      </c>
      <c r="K208" s="16" t="s">
        <v>770</v>
      </c>
      <c r="L208" s="16" t="s">
        <v>771</v>
      </c>
      <c r="M208" s="18">
        <v>2.94</v>
      </c>
      <c r="N208" s="18">
        <v>1.94</v>
      </c>
      <c r="O208" s="18">
        <v>3.34</v>
      </c>
      <c r="P208" s="18">
        <v>2.34</v>
      </c>
      <c r="Q208" s="18">
        <v>0.1</v>
      </c>
      <c r="R208" s="18">
        <v>3.14</v>
      </c>
      <c r="S208" s="18">
        <v>2.14</v>
      </c>
      <c r="T208" s="18">
        <v>0.2</v>
      </c>
      <c r="U208" s="18">
        <v>0</v>
      </c>
      <c r="V208" s="18">
        <v>0</v>
      </c>
      <c r="W208" s="18">
        <v>0</v>
      </c>
      <c r="X208" s="18">
        <v>2.94</v>
      </c>
      <c r="Y208" s="18">
        <v>1.9</v>
      </c>
      <c r="Z208" s="20">
        <f t="shared" si="780"/>
        <v>2.1</v>
      </c>
      <c r="AA208" s="18">
        <v>0.22</v>
      </c>
      <c r="AB208" s="18">
        <v>0</v>
      </c>
      <c r="AC208" s="18">
        <v>0</v>
      </c>
      <c r="AD208" s="18">
        <v>0</v>
      </c>
      <c r="AE208" s="18">
        <v>0</v>
      </c>
      <c r="AF208" s="18">
        <v>0</v>
      </c>
      <c r="AG208" s="18">
        <v>2.5</v>
      </c>
      <c r="AH208" s="18">
        <v>1.5</v>
      </c>
      <c r="AI208" s="20">
        <f t="shared" si="781"/>
        <v>2.25</v>
      </c>
      <c r="AJ208" s="18">
        <v>0</v>
      </c>
      <c r="AK208" s="18">
        <v>0</v>
      </c>
      <c r="AL208" s="20">
        <f t="shared" si="782"/>
        <v>0</v>
      </c>
      <c r="AM208" s="18">
        <v>2.94</v>
      </c>
      <c r="AN208" s="18">
        <v>1.5</v>
      </c>
      <c r="AO208" s="18">
        <v>0.15</v>
      </c>
      <c r="AP208" s="18">
        <v>0.22</v>
      </c>
      <c r="AQ208" s="18">
        <v>2.94</v>
      </c>
      <c r="AR208" s="18">
        <v>1.72</v>
      </c>
      <c r="AS208" s="18">
        <v>0.12</v>
      </c>
      <c r="AT208" s="18">
        <v>0.11</v>
      </c>
      <c r="AU208" s="18">
        <v>0</v>
      </c>
      <c r="AV208" s="18">
        <v>1</v>
      </c>
      <c r="AW208" s="18">
        <v>0</v>
      </c>
      <c r="AX208" s="18">
        <v>0</v>
      </c>
      <c r="AY208" s="18">
        <v>0</v>
      </c>
      <c r="AZ208" s="18">
        <v>0</v>
      </c>
      <c r="BA208" s="18">
        <v>0</v>
      </c>
      <c r="BB208" s="18">
        <v>0</v>
      </c>
      <c r="BC208" s="18">
        <v>0</v>
      </c>
      <c r="BD208" s="18">
        <v>0</v>
      </c>
      <c r="BE208" s="18">
        <v>2</v>
      </c>
      <c r="BF208" s="18">
        <v>0</v>
      </c>
      <c r="BG208" s="18">
        <v>0</v>
      </c>
      <c r="BH208" s="18">
        <v>0</v>
      </c>
      <c r="BI208" s="18">
        <v>0</v>
      </c>
      <c r="BJ208" s="18">
        <v>0</v>
      </c>
      <c r="BK208" s="18">
        <v>0</v>
      </c>
      <c r="BL208" s="18">
        <v>0</v>
      </c>
      <c r="BM208" s="18">
        <v>0</v>
      </c>
      <c r="BN208" s="18">
        <v>0</v>
      </c>
      <c r="BO208" s="18">
        <v>0</v>
      </c>
      <c r="BP208" s="18">
        <v>2</v>
      </c>
      <c r="BQ208" s="18">
        <v>0</v>
      </c>
      <c r="BR208" s="18">
        <v>0</v>
      </c>
      <c r="BS208" s="18">
        <v>0</v>
      </c>
      <c r="BT208" s="18">
        <v>0</v>
      </c>
      <c r="BU208" s="18">
        <v>0</v>
      </c>
      <c r="BV208" s="18">
        <v>0</v>
      </c>
      <c r="BW208" s="18">
        <v>0</v>
      </c>
      <c r="BX208" s="18">
        <v>0</v>
      </c>
      <c r="BY208" s="18">
        <v>0</v>
      </c>
      <c r="BZ208" s="18">
        <v>0</v>
      </c>
      <c r="CA208" s="16" t="e">
        <f>_xlfn.IFNA(IF(RIGHT(D208,2)="=G",0,INDEX(#REF!,MATCH(E208,#REF!,0))),0)</f>
        <v>#REF!</v>
      </c>
      <c r="CB208" s="16" t="s">
        <v>776</v>
      </c>
      <c r="CC208" s="18">
        <v>0</v>
      </c>
      <c r="CD208" s="18">
        <v>0</v>
      </c>
      <c r="CE208" s="18">
        <v>1.7</v>
      </c>
      <c r="CF208" s="18">
        <v>0.89</v>
      </c>
      <c r="CG208" s="18">
        <v>0.12</v>
      </c>
      <c r="CH208" s="18">
        <v>3</v>
      </c>
      <c r="CI208" s="16" t="s">
        <v>98</v>
      </c>
      <c r="CJ208" s="18">
        <v>0</v>
      </c>
      <c r="CK208" s="20">
        <f t="shared" si="648"/>
        <v>2.7</v>
      </c>
      <c r="CL208" s="20">
        <f t="shared" si="783"/>
        <v>2.7</v>
      </c>
      <c r="CM208" s="18">
        <v>32.549999999999997</v>
      </c>
      <c r="CN208" s="18">
        <v>27.83</v>
      </c>
      <c r="CO208" s="18">
        <v>26.991</v>
      </c>
      <c r="CP208" s="22">
        <f t="shared" si="649"/>
        <v>27.83</v>
      </c>
      <c r="CQ208" s="22">
        <f t="shared" si="650"/>
        <v>25.13</v>
      </c>
      <c r="CR208" s="22">
        <f t="shared" si="784"/>
        <v>2.7</v>
      </c>
      <c r="CS208" s="22">
        <f t="shared" si="651"/>
        <v>25.23</v>
      </c>
      <c r="CT208" s="22">
        <f t="shared" si="652"/>
        <v>25.43</v>
      </c>
      <c r="CU208" s="18">
        <v>25.43</v>
      </c>
      <c r="CV208" s="22">
        <f t="shared" si="785"/>
        <v>2.1</v>
      </c>
      <c r="CW208" s="22">
        <f t="shared" si="653"/>
        <v>0</v>
      </c>
      <c r="CX208" s="22">
        <f t="shared" si="654"/>
        <v>0</v>
      </c>
      <c r="CY208" s="22">
        <f t="shared" si="655"/>
        <v>27.56</v>
      </c>
      <c r="CZ208" s="22">
        <f t="shared" si="656"/>
        <v>27.71</v>
      </c>
      <c r="DA208" s="18">
        <v>27.83</v>
      </c>
      <c r="DB208" s="20">
        <f t="shared" si="786"/>
        <v>2.7</v>
      </c>
      <c r="DC208" s="20">
        <f t="shared" si="787"/>
        <v>0</v>
      </c>
      <c r="DD208" s="20">
        <f t="shared" si="788"/>
        <v>2.7</v>
      </c>
      <c r="DE208" s="20">
        <f t="shared" si="657"/>
        <v>0.1</v>
      </c>
      <c r="DF208" s="20">
        <f t="shared" si="658"/>
        <v>0.2</v>
      </c>
      <c r="DG208" s="20">
        <f t="shared" si="659"/>
        <v>2.37</v>
      </c>
      <c r="DH208" s="20">
        <f t="shared" si="660"/>
        <v>0</v>
      </c>
      <c r="DI208" s="20">
        <f t="shared" si="661"/>
        <v>0</v>
      </c>
      <c r="DJ208" s="20">
        <f t="shared" si="662"/>
        <v>0</v>
      </c>
      <c r="DK208" s="20">
        <f t="shared" si="789"/>
        <v>2.67</v>
      </c>
      <c r="DL208" s="20">
        <f t="shared" si="790"/>
        <v>0</v>
      </c>
      <c r="DM208" s="20">
        <f t="shared" si="791"/>
        <v>3.0000000000000249E-2</v>
      </c>
      <c r="DN208" s="20">
        <f t="shared" si="792"/>
        <v>0</v>
      </c>
      <c r="DO208" s="18">
        <v>2.54</v>
      </c>
      <c r="DP208" s="18">
        <v>0</v>
      </c>
      <c r="DQ208" s="18">
        <v>1</v>
      </c>
      <c r="DR208" s="18">
        <v>1</v>
      </c>
      <c r="DS208" s="25">
        <f t="shared" si="793"/>
        <v>2.54</v>
      </c>
      <c r="DT208" s="25">
        <f t="shared" si="794"/>
        <v>0</v>
      </c>
      <c r="DU208" s="25">
        <f t="shared" si="795"/>
        <v>6.86</v>
      </c>
      <c r="DV208" s="25">
        <f t="shared" si="796"/>
        <v>0</v>
      </c>
      <c r="DW208" s="25">
        <f t="shared" si="797"/>
        <v>6.86</v>
      </c>
      <c r="DX208" s="25">
        <f t="shared" si="798"/>
        <v>22.91</v>
      </c>
      <c r="DY208" s="25">
        <f t="shared" si="799"/>
        <v>0</v>
      </c>
      <c r="DZ208" s="25">
        <f t="shared" si="800"/>
        <v>22.91</v>
      </c>
      <c r="EA208" s="25">
        <f t="shared" si="801"/>
        <v>15.64</v>
      </c>
      <c r="EB208" s="25">
        <f t="shared" si="802"/>
        <v>0</v>
      </c>
      <c r="EC208" s="25">
        <f t="shared" si="803"/>
        <v>15.64</v>
      </c>
      <c r="ED208" s="25">
        <f t="shared" si="804"/>
        <v>7.27</v>
      </c>
      <c r="EE208" s="25">
        <f t="shared" si="804"/>
        <v>0</v>
      </c>
      <c r="EF208" s="25">
        <f t="shared" si="805"/>
        <v>7.27</v>
      </c>
      <c r="EG208" s="25">
        <f t="shared" si="806"/>
        <v>15.64</v>
      </c>
      <c r="EH208" s="25">
        <f t="shared" si="806"/>
        <v>0</v>
      </c>
      <c r="EI208" s="25">
        <f t="shared" si="807"/>
        <v>15.64</v>
      </c>
      <c r="EJ208" s="18">
        <v>154.69999999999999</v>
      </c>
      <c r="EK208" s="18">
        <v>115.35</v>
      </c>
      <c r="EL208" s="18" t="s">
        <v>1000</v>
      </c>
      <c r="EM208" s="18" t="s">
        <v>1001</v>
      </c>
      <c r="EN208" s="16" t="s">
        <v>774</v>
      </c>
      <c r="EO208" s="16" t="s">
        <v>132</v>
      </c>
      <c r="EP208" s="16" t="e">
        <f>IF(OR(EN208="Cống tròn",EN208="Cống hộp",EN208="Ống nhựa"),INDEX(#REF!,MATCH(E208,#REF!,0)),IF(OR(EN208="Rãnh xây",EN208="Rãnh bê tông"),INDEX(#REF!,MATCH(E208,#REF!,0)),0))</f>
        <v>#REF!</v>
      </c>
      <c r="EQ208" s="18">
        <v>37.499999999999993</v>
      </c>
      <c r="ER208" s="18">
        <v>1</v>
      </c>
      <c r="ES208" s="25">
        <f t="shared" si="808"/>
        <v>37</v>
      </c>
      <c r="ET208" s="1" t="e">
        <f>_xlfn.IFNA(IF(EN208="Cống tròn",INDEX(#REF!,MATCH(E208,#REF!,0)),IF(EN208="Cống hộp",INDEX(#REF!,MATCH(E208,#REF!,0)),EU208&amp;" ,"&amp;EV208)),0)</f>
        <v>#REF!</v>
      </c>
      <c r="EU208" s="16" t="s">
        <v>769</v>
      </c>
      <c r="EV208" s="16" t="s">
        <v>775</v>
      </c>
      <c r="EW208" s="16" t="e">
        <f>_xlfn.IFNA(INDEX(#REF!,MATCH(E208,#REF!,0)),0)</f>
        <v>#REF!</v>
      </c>
      <c r="EX208" s="16"/>
      <c r="EY208" s="18">
        <v>0</v>
      </c>
      <c r="EZ208" s="18">
        <v>0</v>
      </c>
      <c r="FA208" s="18">
        <v>0</v>
      </c>
      <c r="FB208" s="19">
        <v>0</v>
      </c>
      <c r="FC208" s="19">
        <v>0</v>
      </c>
      <c r="FD208" s="25">
        <f t="shared" si="663"/>
        <v>0</v>
      </c>
      <c r="FE208" s="25">
        <f t="shared" si="809"/>
        <v>0</v>
      </c>
      <c r="FF208" s="18">
        <v>0.1</v>
      </c>
      <c r="FG208" s="18">
        <v>2</v>
      </c>
      <c r="FH208" s="18">
        <v>1</v>
      </c>
      <c r="FI208" s="25">
        <f t="shared" si="810"/>
        <v>1.2</v>
      </c>
      <c r="FJ208" s="18">
        <v>0</v>
      </c>
      <c r="FK208" s="18">
        <v>0</v>
      </c>
      <c r="FL208" s="18">
        <v>0.2</v>
      </c>
      <c r="FM208" s="18">
        <v>1.4</v>
      </c>
      <c r="FN208" s="18">
        <v>0</v>
      </c>
      <c r="FO208" s="25">
        <f t="shared" si="811"/>
        <v>1.4</v>
      </c>
      <c r="FP208" s="18">
        <v>1.4999999999999999E-2</v>
      </c>
      <c r="FQ208" s="18">
        <v>1</v>
      </c>
      <c r="FR208" s="25">
        <f t="shared" si="664"/>
        <v>36</v>
      </c>
      <c r="FS208" s="25">
        <f t="shared" si="665"/>
        <v>0.52500000000000002</v>
      </c>
      <c r="FT208" s="25">
        <f t="shared" si="666"/>
        <v>36.524999999999999</v>
      </c>
      <c r="FU208" s="25">
        <f t="shared" si="667"/>
        <v>-0.97499999999999432</v>
      </c>
      <c r="FV208" s="25" t="str">
        <f t="shared" si="812"/>
        <v>Thêm 01</v>
      </c>
      <c r="FW208" s="25">
        <f t="shared" si="813"/>
        <v>0.04</v>
      </c>
      <c r="FX208" s="16"/>
      <c r="FY208" s="16"/>
      <c r="FZ208" s="16"/>
      <c r="GA208" s="16"/>
      <c r="GB208" s="19">
        <v>0</v>
      </c>
      <c r="GC208" s="19">
        <v>0</v>
      </c>
      <c r="GD208" s="19">
        <v>0</v>
      </c>
      <c r="GE208" s="19">
        <v>0</v>
      </c>
      <c r="GF208" s="19">
        <v>0</v>
      </c>
      <c r="GG208" s="19">
        <v>0</v>
      </c>
      <c r="GH208" s="19">
        <v>0</v>
      </c>
      <c r="GI208" s="19">
        <v>0</v>
      </c>
      <c r="GJ208" s="19">
        <v>0</v>
      </c>
      <c r="GK208" s="19">
        <v>0</v>
      </c>
      <c r="GL208" s="25">
        <f t="shared" si="668"/>
        <v>0</v>
      </c>
      <c r="GM208" s="25">
        <f t="shared" si="814"/>
        <v>0</v>
      </c>
      <c r="GN208" s="19">
        <v>0</v>
      </c>
      <c r="GO208" s="19">
        <v>0</v>
      </c>
      <c r="GP208" s="19">
        <v>0</v>
      </c>
      <c r="GQ208" s="19">
        <v>0</v>
      </c>
      <c r="GR208" s="1" t="e">
        <f>_xlfn.IFNA(INDEX(#REF!,MATCH(E208,#REF!,0)),0)</f>
        <v>#REF!</v>
      </c>
      <c r="GS208" s="16"/>
      <c r="GT208" s="18">
        <v>0</v>
      </c>
      <c r="GU208" s="18">
        <v>0</v>
      </c>
      <c r="GV208" s="18">
        <v>0</v>
      </c>
      <c r="GW208" s="18">
        <v>0</v>
      </c>
      <c r="GX208" s="25">
        <f t="shared" si="669"/>
        <v>0</v>
      </c>
      <c r="GY208" s="25">
        <f t="shared" si="670"/>
        <v>0</v>
      </c>
      <c r="GZ208" s="25">
        <f t="shared" si="815"/>
        <v>0</v>
      </c>
      <c r="HA208" s="1" t="e" cm="1">
        <f t="array" ref="HA208">INDEX(#REF!,MATCH(EJ208&amp;EK208&amp;HD208&amp;HE208&amp;HF208,#REF!&amp;#REF!&amp;#REF!&amp;#REF!&amp;#REF!,0))</f>
        <v>#REF!</v>
      </c>
      <c r="HB208" s="16"/>
      <c r="HC208" s="25">
        <f t="shared" si="816"/>
        <v>0</v>
      </c>
      <c r="HD208" s="18">
        <v>0</v>
      </c>
      <c r="HE208" s="18">
        <v>0</v>
      </c>
      <c r="HF208" s="18">
        <v>0</v>
      </c>
      <c r="HG208" s="1" t="e" cm="1">
        <f t="array" ref="HG208">INDEX(#REF!,MATCH(EJ208&amp;EK208&amp;HJ208&amp;HK208&amp;HL208,#REF!&amp;#REF!&amp;#REF!&amp;#REF!&amp;#REF!,0))</f>
        <v>#REF!</v>
      </c>
      <c r="HH208" s="16"/>
      <c r="HI208" s="25">
        <f t="shared" si="817"/>
        <v>0</v>
      </c>
      <c r="HJ208" s="25">
        <f t="shared" si="818"/>
        <v>0</v>
      </c>
      <c r="HK208" s="19">
        <v>0</v>
      </c>
      <c r="HL208" s="19">
        <v>0</v>
      </c>
      <c r="HM208" s="18">
        <v>0.01</v>
      </c>
      <c r="HN208" s="18">
        <v>1</v>
      </c>
      <c r="HO208" s="25">
        <f t="shared" si="819"/>
        <v>0</v>
      </c>
      <c r="HP208" s="25">
        <f t="shared" si="820"/>
        <v>0</v>
      </c>
      <c r="HQ208" s="25">
        <f t="shared" si="821"/>
        <v>0</v>
      </c>
      <c r="HR208" s="25">
        <f t="shared" si="822"/>
        <v>0</v>
      </c>
      <c r="HS208" s="25">
        <f t="shared" si="823"/>
        <v>0</v>
      </c>
      <c r="HT208" s="19">
        <v>0</v>
      </c>
      <c r="HU208" s="19">
        <v>0</v>
      </c>
      <c r="HV208" s="19">
        <v>0</v>
      </c>
      <c r="HW208" s="25">
        <f t="shared" si="824"/>
        <v>0</v>
      </c>
      <c r="HX208" s="19">
        <v>0</v>
      </c>
      <c r="HY208" s="19">
        <v>0</v>
      </c>
      <c r="HZ208" s="18">
        <v>27.83</v>
      </c>
      <c r="IA208" s="20">
        <f>ROUND(IF(EN208="Cống tròn",IF(EN208="Cống tròn",IF(EU208="Không có móng",IQ208-FF208,IF(EU208="Đế",IP208-FN208,IF(OR(EU208="Móng bê tông",EU208="Móng bê tông kết hợp đế"),II208-FJ208,0))),0),IF(EN208="Cống hộp",IF(AND(EN208="Cống hộp",EU208="Không có móng"),IQ208-GF208,IF(AND(EN208="Cống hộp",EU208="Móng bê tông"),IJ208-GB208,0)),IF(OR(EN208="Rãnh xây",EN208="Rãnh bê tông"),IF(OR(EN208="Rãnh xây",EN208="Rãnh bê tông"),IK208-GB208,0),IF(EN208="Ống nhựa",IF(AND(EN208="Ống nhựa",EU208="Không đắp cát"),IQ208-HT208,IF(AND(EN208="Ống nhựa",EU208="Đắp cát"),IH208-HX208,0)),IF(EN208="Rãnh thang",IF(EN208="Rãnh thang",IF(EU208="Móng bê tông",#REF!-#REF!,IQ208),0),0))))),2)</f>
        <v>25.43</v>
      </c>
      <c r="IB208" s="20">
        <f t="shared" si="825"/>
        <v>2.3999999999999986</v>
      </c>
      <c r="IC208" s="20">
        <f t="shared" si="671"/>
        <v>25.43</v>
      </c>
      <c r="ID208" s="20">
        <f t="shared" si="672"/>
        <v>0</v>
      </c>
      <c r="IE208" s="20">
        <f t="shared" si="673"/>
        <v>0</v>
      </c>
      <c r="IF208" s="20">
        <f t="shared" si="674"/>
        <v>0</v>
      </c>
      <c r="IG208" s="20">
        <f>IF(EN208="Rãnh thang",IF(AND(EN208="Rãnh thang",EU208="Móng bê tông"),IQ208-#REF!,0),IF(EN208="Ống nhựa",IF(AND(EN208="Ống nhựa",EU208="Đắp cát"),IQ208-HT208,0),IF(EN208="Cống tròn",IF(EN208="Cống tròn",IF(OR(EU208="Móng bê tông",EU208="Móng bê tông kết hợp đế"),IM208-FL208,0),0),IF(EN208="Cống hộp",IF(AND(EN208="Cống hộp",EU208="Móng bê tông"),IN208-GD208,0),IF(OR(EN208="Rãnh xây",EN208="Rãnh bê tông"),IF(AND(EN208="Rãnh xây",EU208="Móng bê tông"),IO208-GD208,IF(AND(EN208="Rãnh bê tông",EU208="Móng bê tông"),IO208-GD208,0)),0)))))</f>
        <v>25.43</v>
      </c>
      <c r="IH208" s="20">
        <f t="shared" si="675"/>
        <v>0</v>
      </c>
      <c r="II208" s="20">
        <f t="shared" si="676"/>
        <v>25.43</v>
      </c>
      <c r="IJ208" s="20">
        <f t="shared" si="677"/>
        <v>0</v>
      </c>
      <c r="IK208" s="20">
        <f t="shared" si="678"/>
        <v>0</v>
      </c>
      <c r="IL208" s="20">
        <f t="shared" si="679"/>
        <v>25.63</v>
      </c>
      <c r="IM208" s="20">
        <f t="shared" si="680"/>
        <v>25.63</v>
      </c>
      <c r="IN208" s="20">
        <f t="shared" si="681"/>
        <v>0</v>
      </c>
      <c r="IO208" s="20">
        <f t="shared" si="682"/>
        <v>0</v>
      </c>
      <c r="IP208" s="20">
        <f t="shared" si="683"/>
        <v>0</v>
      </c>
      <c r="IQ208" s="18">
        <v>25.73</v>
      </c>
      <c r="IR208" s="25">
        <f t="shared" si="826"/>
        <v>0</v>
      </c>
      <c r="IS208" s="25">
        <f t="shared" si="684"/>
        <v>0</v>
      </c>
      <c r="IT208" s="25">
        <f t="shared" si="685"/>
        <v>0</v>
      </c>
      <c r="IU208" s="25">
        <f>ROUND(IF(EN208="Cống tròn",IF(EN208="Cống tròn",IV208+FF208,0),IF(EN208="Cống hộp",IF(EN208="Cống hộp",IV208+GP208,0),IF(OR(EN208="Rãnh xây",EN208="Rãnh bê tông"),IF(OR(EN208="Rãnh xây",EN208="Rãnh bê tông"),IV208+GP208,0),IF(EN208="ống nhựa",IF(EN208="Ống nhựa",IV208+HT208,0),IF(EN208="Rãnh thang",IF(EN208="Rãnh thang",IQ208+#REF!,0),0))))),2)</f>
        <v>26.69</v>
      </c>
      <c r="IV208" s="18">
        <v>26.59</v>
      </c>
      <c r="IW208" s="25">
        <f t="shared" si="686"/>
        <v>26.69</v>
      </c>
      <c r="IX208" s="25">
        <f t="shared" si="687"/>
        <v>0</v>
      </c>
      <c r="IY208" s="25">
        <f t="shared" si="688"/>
        <v>0</v>
      </c>
      <c r="IZ208" s="25">
        <f t="shared" si="689"/>
        <v>0</v>
      </c>
      <c r="JA208" s="25">
        <f t="shared" si="690"/>
        <v>0</v>
      </c>
      <c r="JB208" s="18">
        <v>27.69</v>
      </c>
      <c r="JC208" s="20">
        <f>ROUND(IF(EN208="Cống tròn",IF(EN208="Cống tròn",IF(EU208="Không có móng",JS208-FF208,IF(EU208="Đế",JR208-FN208,IF(OR(EU208="Móng bê tông",EU208="Móng bê tông kết hợp đế"),JK208-FJ208,0))),0),IF(EN208="Cống hộp",IF(AND(EN208="Cống hộp",EU208="Không có móng"),JS208-GF208,IF(AND(EN208="Cống hộp",EU208="Móng bê tông"),JL208-GB208,0)),IF(OR(EN208="Rãnh xây",EN208="Rãnh bê tông"),IF(OR(EN208="Rãnh xây",EN208="Rãnh bê tông"),JM208-GB208,0),IF(EN208="Ống nhựa",IF(AND(EN208="Ống nhựa",EU208="Không đắp cát"),JS208-HT208,IF(AND(EN208="Ống nhựa",EU208="Đắp cát"),JJ208-HX208,0)),IF(EN208="Rãnh thang",IF(EN208="Rãnh thang",IF(EU208="Móng bê tông",#REF!-#REF!,JS208),0),0))))),2)</f>
        <v>25.29</v>
      </c>
      <c r="JD208" s="20">
        <f t="shared" si="827"/>
        <v>2.4000000000000021</v>
      </c>
      <c r="JE208" s="20">
        <f t="shared" si="691"/>
        <v>25.29</v>
      </c>
      <c r="JF208" s="20">
        <f t="shared" si="692"/>
        <v>0</v>
      </c>
      <c r="JG208" s="20">
        <f t="shared" si="693"/>
        <v>0</v>
      </c>
      <c r="JH208" s="20">
        <f t="shared" si="694"/>
        <v>0</v>
      </c>
      <c r="JI208" s="20">
        <f>IF(EN208="Rãnh thang",IF(AND(EN208="Rãnh thang",EU208="Móng bê tông"),JS208-#REF!,0),IF(EN208="Ống nhựa",IF(AND(EN208="Ống nhựa",EU208="Đắp cát"),JS208-HT208,0),IF(EN208="Cống tròn",IF(EN208="Cống tròn",IF(OR(EU208="Móng bê tông",EU208="Móng bê tông kết hợp đế"),JO208-FL208,0),0),IF(EN208="Cống hộp",IF(AND(EN208="Cống hộp",EU208="Móng bê tông"),JP208-GD208,0),IF(OR(EN208="Rãnh xây",EN208="Rãnh bê tông"),IF(AND(EN208="Rãnh xây",EU208="Móng bê tông"),JQ208-GD208,IF(AND(EN208="Rãnh bê tông",EU208="Móng bê tông"),JQ208-GD208,0)),0)))))</f>
        <v>25.29</v>
      </c>
      <c r="JJ208" s="20">
        <f t="shared" si="695"/>
        <v>0</v>
      </c>
      <c r="JK208" s="20">
        <f t="shared" si="696"/>
        <v>25.29</v>
      </c>
      <c r="JL208" s="20">
        <f t="shared" si="697"/>
        <v>0</v>
      </c>
      <c r="JM208" s="20">
        <f t="shared" si="698"/>
        <v>0</v>
      </c>
      <c r="JN208" s="20">
        <f t="shared" si="699"/>
        <v>25.49</v>
      </c>
      <c r="JO208" s="20">
        <f t="shared" si="700"/>
        <v>25.49</v>
      </c>
      <c r="JP208" s="20">
        <f t="shared" si="701"/>
        <v>0</v>
      </c>
      <c r="JQ208" s="20">
        <f t="shared" si="702"/>
        <v>0</v>
      </c>
      <c r="JR208" s="20">
        <f t="shared" si="703"/>
        <v>0</v>
      </c>
      <c r="JS208" s="26">
        <v>25.59</v>
      </c>
      <c r="JT208" s="25">
        <f t="shared" si="828"/>
        <v>0</v>
      </c>
      <c r="JU208" s="25">
        <f t="shared" si="704"/>
        <v>0</v>
      </c>
      <c r="JV208" s="25">
        <f t="shared" si="705"/>
        <v>0</v>
      </c>
      <c r="JW208" s="25">
        <f>ROUND(IF(EN208="Cống tròn",IF(EN208="Cống tròn",JX208+FF208,0),IF(EN208="Cống hộp",IF(EN208="Cống hộp",JX208+GP208,0),IF(OR(EN208="Rãnh xây",EN208="Rãnh bê tông"),IF(OR(EN208="Rãnh xây",EN208="Rãnh bê tông"),JX208+GP208,0),IF(EN208="ống nhựa",IF(EN208="Ống nhựa",JX208+HT208,0),IF(EN208="Rãnh thang",IF(EN208="Rãnh thang",JS208+#REF!,0),0))))),2)</f>
        <v>26.69</v>
      </c>
      <c r="JX208" s="27">
        <v>26.59</v>
      </c>
      <c r="JY208" s="25">
        <f t="shared" si="706"/>
        <v>26.69</v>
      </c>
      <c r="JZ208" s="25">
        <f t="shared" si="707"/>
        <v>0</v>
      </c>
      <c r="KA208" s="25">
        <f t="shared" si="708"/>
        <v>0</v>
      </c>
      <c r="KB208" s="25">
        <f t="shared" si="709"/>
        <v>0</v>
      </c>
      <c r="KC208" s="25">
        <f t="shared" si="710"/>
        <v>0</v>
      </c>
      <c r="KD208" s="28" t="s">
        <v>98</v>
      </c>
      <c r="KE208" s="27">
        <v>0</v>
      </c>
      <c r="KF208" s="25">
        <f t="shared" si="711"/>
        <v>2.3999999999999986</v>
      </c>
      <c r="KG208" s="25">
        <f t="shared" si="829"/>
        <v>2.3999999999999986</v>
      </c>
      <c r="KH208" s="27">
        <v>0</v>
      </c>
      <c r="KI208" s="25">
        <f t="shared" si="712"/>
        <v>2.4000000000000021</v>
      </c>
      <c r="KJ208" s="25">
        <f t="shared" si="830"/>
        <v>2.4000000000000021</v>
      </c>
      <c r="KK208" s="25">
        <f t="shared" si="713"/>
        <v>0</v>
      </c>
      <c r="KL208" s="25">
        <f t="shared" si="714"/>
        <v>0</v>
      </c>
      <c r="KM208" s="25">
        <f t="shared" si="831"/>
        <v>0</v>
      </c>
      <c r="KN208" s="25">
        <f t="shared" si="715"/>
        <v>0</v>
      </c>
      <c r="KO208" s="25">
        <f t="shared" si="716"/>
        <v>0</v>
      </c>
      <c r="KP208" s="25">
        <f t="shared" si="832"/>
        <v>0</v>
      </c>
      <c r="KQ208" s="25">
        <f t="shared" si="717"/>
        <v>0.2</v>
      </c>
      <c r="KR208" s="25">
        <f t="shared" si="718"/>
        <v>0.2</v>
      </c>
      <c r="KS208" s="25">
        <f t="shared" si="833"/>
        <v>0.2</v>
      </c>
      <c r="KT208" s="25">
        <f t="shared" si="719"/>
        <v>0</v>
      </c>
      <c r="KU208" s="25">
        <f t="shared" si="720"/>
        <v>0</v>
      </c>
      <c r="KV208" s="25">
        <f t="shared" si="834"/>
        <v>0</v>
      </c>
      <c r="KW208" s="25">
        <f t="shared" si="721"/>
        <v>0</v>
      </c>
      <c r="KX208" s="25">
        <f t="shared" si="722"/>
        <v>0</v>
      </c>
      <c r="KY208" s="25">
        <f t="shared" si="835"/>
        <v>0</v>
      </c>
      <c r="KZ208" s="25">
        <f t="shared" si="723"/>
        <v>0</v>
      </c>
      <c r="LA208" s="25">
        <f t="shared" si="724"/>
        <v>0</v>
      </c>
      <c r="LB208" s="25">
        <f t="shared" si="836"/>
        <v>0</v>
      </c>
      <c r="LC208" s="25">
        <f t="shared" si="725"/>
        <v>1.4</v>
      </c>
      <c r="LD208" s="25">
        <f t="shared" si="726"/>
        <v>1.4</v>
      </c>
      <c r="LE208" s="25">
        <f t="shared" si="837"/>
        <v>1.4</v>
      </c>
      <c r="LF208" s="25">
        <f t="shared" si="727"/>
        <v>0</v>
      </c>
      <c r="LG208" s="25">
        <f t="shared" si="728"/>
        <v>0</v>
      </c>
      <c r="LH208" s="25">
        <f t="shared" si="838"/>
        <v>0</v>
      </c>
      <c r="LI208" s="25">
        <f t="shared" si="729"/>
        <v>0</v>
      </c>
      <c r="LJ208" s="25">
        <f t="shared" si="730"/>
        <v>0</v>
      </c>
      <c r="LK208" s="25">
        <f t="shared" si="839"/>
        <v>0</v>
      </c>
      <c r="LL208" s="25">
        <f t="shared" si="731"/>
        <v>0</v>
      </c>
      <c r="LM208" s="25">
        <f t="shared" si="732"/>
        <v>0</v>
      </c>
      <c r="LN208" s="25">
        <f t="shared" si="840"/>
        <v>0</v>
      </c>
      <c r="LO208" s="25">
        <f t="shared" si="733"/>
        <v>0</v>
      </c>
      <c r="LP208" s="25">
        <f t="shared" si="734"/>
        <v>0</v>
      </c>
      <c r="LQ208" s="25">
        <f t="shared" si="841"/>
        <v>0</v>
      </c>
      <c r="LR208" s="25">
        <f t="shared" si="735"/>
        <v>0</v>
      </c>
      <c r="LS208" s="25">
        <f t="shared" si="736"/>
        <v>0</v>
      </c>
      <c r="LT208" s="25">
        <f t="shared" si="842"/>
        <v>0</v>
      </c>
      <c r="LU208" s="25">
        <f t="shared" si="737"/>
        <v>0</v>
      </c>
      <c r="LV208" s="25">
        <f t="shared" si="738"/>
        <v>0</v>
      </c>
      <c r="LW208" s="25">
        <f t="shared" si="843"/>
        <v>0</v>
      </c>
      <c r="LX208" s="25">
        <f t="shared" si="739"/>
        <v>0</v>
      </c>
      <c r="LY208" s="25">
        <f t="shared" si="740"/>
        <v>0</v>
      </c>
      <c r="LZ208" s="25">
        <f t="shared" si="844"/>
        <v>0</v>
      </c>
      <c r="MA208" s="25">
        <f t="shared" si="741"/>
        <v>0</v>
      </c>
      <c r="MB208" s="25">
        <f t="shared" si="742"/>
        <v>0</v>
      </c>
      <c r="MC208" s="25">
        <f t="shared" si="845"/>
        <v>0</v>
      </c>
      <c r="MD208" s="25">
        <f t="shared" si="743"/>
        <v>0</v>
      </c>
      <c r="ME208" s="25">
        <f t="shared" si="744"/>
        <v>0</v>
      </c>
      <c r="MF208" s="25">
        <f t="shared" si="846"/>
        <v>0</v>
      </c>
      <c r="MG208" s="25">
        <f t="shared" si="745"/>
        <v>0</v>
      </c>
      <c r="MH208" s="25">
        <f t="shared" si="746"/>
        <v>0</v>
      </c>
      <c r="MI208" s="25">
        <f t="shared" si="847"/>
        <v>0</v>
      </c>
      <c r="MJ208" s="25">
        <f t="shared" si="747"/>
        <v>0</v>
      </c>
      <c r="MK208" s="25">
        <f t="shared" si="748"/>
        <v>0</v>
      </c>
      <c r="ML208" s="25">
        <f t="shared" si="848"/>
        <v>0</v>
      </c>
      <c r="MM208" s="25">
        <f t="shared" si="749"/>
        <v>0</v>
      </c>
      <c r="MN208" s="25">
        <f t="shared" si="750"/>
        <v>0</v>
      </c>
      <c r="MO208" s="25">
        <f t="shared" si="849"/>
        <v>0</v>
      </c>
      <c r="MP208" s="25">
        <f t="shared" si="751"/>
        <v>0</v>
      </c>
      <c r="MQ208" s="25">
        <f t="shared" si="752"/>
        <v>0</v>
      </c>
      <c r="MR208" s="25">
        <f t="shared" si="850"/>
        <v>0</v>
      </c>
      <c r="MS208" s="29">
        <v>1.4</v>
      </c>
      <c r="MT208" s="29">
        <v>0</v>
      </c>
      <c r="MU208" s="29">
        <v>1</v>
      </c>
      <c r="MV208" s="29">
        <v>1</v>
      </c>
      <c r="MW208" s="25">
        <f t="shared" si="753"/>
        <v>1.4</v>
      </c>
      <c r="MX208" s="25">
        <f t="shared" si="754"/>
        <v>3.36</v>
      </c>
      <c r="MY208" s="25">
        <f t="shared" si="755"/>
        <v>0</v>
      </c>
      <c r="MZ208" s="25">
        <f t="shared" si="756"/>
        <v>0</v>
      </c>
      <c r="NA208" s="25">
        <f t="shared" si="757"/>
        <v>1.4</v>
      </c>
      <c r="NB208" s="25">
        <f t="shared" si="758"/>
        <v>3.36</v>
      </c>
      <c r="NC208" s="25">
        <f t="shared" si="759"/>
        <v>0</v>
      </c>
      <c r="ND208" s="25">
        <f t="shared" si="760"/>
        <v>0</v>
      </c>
      <c r="NE208" s="25">
        <f t="shared" si="851"/>
        <v>1.4</v>
      </c>
      <c r="NF208" s="25">
        <f t="shared" si="851"/>
        <v>3.36</v>
      </c>
      <c r="NG208" s="25">
        <f t="shared" si="851"/>
        <v>0</v>
      </c>
      <c r="NH208" s="25">
        <f t="shared" si="851"/>
        <v>0</v>
      </c>
      <c r="NI208" s="25">
        <f t="shared" si="761"/>
        <v>126</v>
      </c>
      <c r="NJ208" s="25">
        <f t="shared" si="762"/>
        <v>0</v>
      </c>
      <c r="NK208" s="25">
        <f t="shared" si="763"/>
        <v>126</v>
      </c>
      <c r="NL208" s="25">
        <f t="shared" si="764"/>
        <v>68.2</v>
      </c>
      <c r="NM208" s="25">
        <f t="shared" si="765"/>
        <v>0</v>
      </c>
      <c r="NN208" s="25">
        <f t="shared" si="852"/>
        <v>68.2</v>
      </c>
      <c r="NO208" s="25">
        <f t="shared" si="766"/>
        <v>0</v>
      </c>
      <c r="NP208" s="25">
        <f t="shared" si="767"/>
        <v>0</v>
      </c>
      <c r="NQ208" s="25">
        <f t="shared" si="853"/>
        <v>0</v>
      </c>
      <c r="NR208" s="25">
        <f t="shared" si="768"/>
        <v>0</v>
      </c>
      <c r="NS208" s="25">
        <f t="shared" si="769"/>
        <v>0</v>
      </c>
      <c r="NT208" s="25">
        <f t="shared" si="854"/>
        <v>0</v>
      </c>
      <c r="NU208" s="25">
        <f t="shared" si="770"/>
        <v>0</v>
      </c>
      <c r="NV208" s="25">
        <f t="shared" si="771"/>
        <v>0</v>
      </c>
      <c r="NW208" s="25">
        <f t="shared" si="855"/>
        <v>0</v>
      </c>
      <c r="NX208" s="25">
        <f t="shared" si="856"/>
        <v>68.2</v>
      </c>
      <c r="NY208" s="25">
        <f t="shared" si="856"/>
        <v>0</v>
      </c>
      <c r="NZ208" s="25">
        <f t="shared" si="857"/>
        <v>68.2</v>
      </c>
      <c r="OA208" s="25">
        <f t="shared" si="858"/>
        <v>57.8</v>
      </c>
      <c r="OB208" s="25">
        <f t="shared" si="858"/>
        <v>0</v>
      </c>
      <c r="OC208" s="25">
        <f t="shared" si="859"/>
        <v>57.8</v>
      </c>
      <c r="OD208" s="25">
        <f t="shared" si="860"/>
        <v>68.2</v>
      </c>
      <c r="OE208" s="25">
        <f t="shared" si="860"/>
        <v>0</v>
      </c>
      <c r="OF208" s="25">
        <f t="shared" si="860"/>
        <v>68.2</v>
      </c>
      <c r="OG208" s="25">
        <f t="shared" si="772"/>
        <v>0</v>
      </c>
      <c r="OH208" s="25">
        <f t="shared" si="773"/>
        <v>0</v>
      </c>
      <c r="OI208" s="25">
        <f t="shared" si="774"/>
        <v>0</v>
      </c>
      <c r="OJ208" s="25">
        <f t="shared" si="775"/>
        <v>0</v>
      </c>
      <c r="OK208" s="25">
        <f t="shared" si="776"/>
        <v>0</v>
      </c>
      <c r="OL208" s="25">
        <f t="shared" si="777"/>
        <v>0</v>
      </c>
      <c r="OM208" s="25">
        <f t="shared" si="861"/>
        <v>0</v>
      </c>
      <c r="ON208" s="25">
        <f t="shared" si="861"/>
        <v>0</v>
      </c>
      <c r="OO208" s="25">
        <f t="shared" si="861"/>
        <v>0</v>
      </c>
      <c r="OP208" s="25">
        <f t="shared" si="778"/>
        <v>0</v>
      </c>
      <c r="OQ208" s="25">
        <f t="shared" si="779"/>
        <v>0</v>
      </c>
      <c r="OR208" s="25">
        <f t="shared" si="862"/>
        <v>0</v>
      </c>
      <c r="OS208" s="19">
        <v>536822.66</v>
      </c>
      <c r="OT208" s="19">
        <v>2370340.0099999998</v>
      </c>
    </row>
    <row r="209" spans="1:410" ht="33" customHeight="1" x14ac:dyDescent="0.25">
      <c r="A209" s="18"/>
      <c r="B209" s="18" t="s">
        <v>939</v>
      </c>
      <c r="C209" s="18">
        <v>115.35</v>
      </c>
      <c r="D209" s="16" t="e">
        <f>_xlfn.IFNA(INDEX(#REF!,MATCH(E209,#REF!,0)),0)</f>
        <v>#REF!</v>
      </c>
      <c r="E209" s="18" t="s">
        <v>1001</v>
      </c>
      <c r="F209" s="16" t="s">
        <v>765</v>
      </c>
      <c r="G209" s="16" t="s">
        <v>766</v>
      </c>
      <c r="H209" s="16" t="s">
        <v>767</v>
      </c>
      <c r="I209" s="16" t="s">
        <v>768</v>
      </c>
      <c r="J209" s="16" t="s">
        <v>769</v>
      </c>
      <c r="K209" s="16" t="s">
        <v>770</v>
      </c>
      <c r="L209" s="16" t="s">
        <v>771</v>
      </c>
      <c r="M209" s="18">
        <v>1.64</v>
      </c>
      <c r="N209" s="18">
        <v>1.94</v>
      </c>
      <c r="O209" s="18">
        <v>2.04</v>
      </c>
      <c r="P209" s="18">
        <v>2.34</v>
      </c>
      <c r="Q209" s="18">
        <v>0.1</v>
      </c>
      <c r="R209" s="18">
        <v>1.8399999999999999</v>
      </c>
      <c r="S209" s="18">
        <v>2.14</v>
      </c>
      <c r="T209" s="18">
        <v>0.2</v>
      </c>
      <c r="U209" s="18">
        <v>0</v>
      </c>
      <c r="V209" s="18">
        <v>0</v>
      </c>
      <c r="W209" s="18">
        <v>0</v>
      </c>
      <c r="X209" s="18">
        <v>1.64</v>
      </c>
      <c r="Y209" s="18">
        <v>1.9</v>
      </c>
      <c r="Z209" s="20">
        <f t="shared" si="780"/>
        <v>2.1</v>
      </c>
      <c r="AA209" s="18">
        <v>0.22</v>
      </c>
      <c r="AB209" s="18">
        <v>0</v>
      </c>
      <c r="AC209" s="18">
        <v>0</v>
      </c>
      <c r="AD209" s="18">
        <v>0</v>
      </c>
      <c r="AE209" s="18">
        <v>0</v>
      </c>
      <c r="AF209" s="18">
        <v>0</v>
      </c>
      <c r="AG209" s="18">
        <v>1.2</v>
      </c>
      <c r="AH209" s="18">
        <v>1.5</v>
      </c>
      <c r="AI209" s="20">
        <f t="shared" si="781"/>
        <v>2.25</v>
      </c>
      <c r="AJ209" s="18">
        <v>0</v>
      </c>
      <c r="AK209" s="18">
        <v>0</v>
      </c>
      <c r="AL209" s="20">
        <f t="shared" si="782"/>
        <v>0</v>
      </c>
      <c r="AM209" s="18">
        <v>1.64</v>
      </c>
      <c r="AN209" s="18">
        <v>1.5</v>
      </c>
      <c r="AO209" s="18">
        <v>0.15</v>
      </c>
      <c r="AP209" s="18">
        <v>0.22</v>
      </c>
      <c r="AQ209" s="18">
        <v>1.64</v>
      </c>
      <c r="AR209" s="18">
        <v>1.72</v>
      </c>
      <c r="AS209" s="18">
        <v>0.12</v>
      </c>
      <c r="AT209" s="18">
        <v>0.11</v>
      </c>
      <c r="AU209" s="18">
        <v>0</v>
      </c>
      <c r="AV209" s="18">
        <v>1</v>
      </c>
      <c r="AW209" s="18">
        <v>0</v>
      </c>
      <c r="AX209" s="18">
        <v>0</v>
      </c>
      <c r="AY209" s="18">
        <v>0</v>
      </c>
      <c r="AZ209" s="18">
        <v>0</v>
      </c>
      <c r="BA209" s="18">
        <v>0</v>
      </c>
      <c r="BB209" s="18">
        <v>0</v>
      </c>
      <c r="BC209" s="18">
        <v>0</v>
      </c>
      <c r="BD209" s="18">
        <v>0</v>
      </c>
      <c r="BE209" s="18">
        <v>2</v>
      </c>
      <c r="BF209" s="18">
        <v>0</v>
      </c>
      <c r="BG209" s="18">
        <v>0</v>
      </c>
      <c r="BH209" s="18">
        <v>0</v>
      </c>
      <c r="BI209" s="18">
        <v>0</v>
      </c>
      <c r="BJ209" s="18">
        <v>0</v>
      </c>
      <c r="BK209" s="18">
        <v>0</v>
      </c>
      <c r="BL209" s="18">
        <v>0</v>
      </c>
      <c r="BM209" s="18">
        <v>0</v>
      </c>
      <c r="BN209" s="18">
        <v>0</v>
      </c>
      <c r="BO209" s="18">
        <v>0</v>
      </c>
      <c r="BP209" s="18">
        <v>0</v>
      </c>
      <c r="BQ209" s="18">
        <v>0</v>
      </c>
      <c r="BR209" s="18">
        <v>0</v>
      </c>
      <c r="BS209" s="18">
        <v>0</v>
      </c>
      <c r="BT209" s="18">
        <v>0</v>
      </c>
      <c r="BU209" s="18">
        <v>0</v>
      </c>
      <c r="BV209" s="18">
        <v>0</v>
      </c>
      <c r="BW209" s="18">
        <v>0</v>
      </c>
      <c r="BX209" s="18">
        <v>0</v>
      </c>
      <c r="BY209" s="18">
        <v>0</v>
      </c>
      <c r="BZ209" s="18">
        <v>0</v>
      </c>
      <c r="CA209" s="16" t="e">
        <f>_xlfn.IFNA(IF(RIGHT(D209,2)="=G",0,INDEX(#REF!,MATCH(E209,#REF!,0))),0)</f>
        <v>#REF!</v>
      </c>
      <c r="CB209" s="16" t="s">
        <v>776</v>
      </c>
      <c r="CC209" s="18">
        <v>0</v>
      </c>
      <c r="CD209" s="18">
        <v>0</v>
      </c>
      <c r="CE209" s="18">
        <v>1.4</v>
      </c>
      <c r="CF209" s="18">
        <v>0.85</v>
      </c>
      <c r="CG209" s="18">
        <v>0.12</v>
      </c>
      <c r="CH209" s="18">
        <v>2</v>
      </c>
      <c r="CI209" s="16" t="s">
        <v>98</v>
      </c>
      <c r="CJ209" s="18">
        <v>0</v>
      </c>
      <c r="CK209" s="20">
        <f t="shared" si="648"/>
        <v>2.7</v>
      </c>
      <c r="CL209" s="20">
        <f t="shared" si="783"/>
        <v>2.7</v>
      </c>
      <c r="CM209" s="18">
        <v>34.78</v>
      </c>
      <c r="CN209" s="18">
        <v>27.69</v>
      </c>
      <c r="CO209" s="18">
        <v>26.851000000000003</v>
      </c>
      <c r="CP209" s="22">
        <f t="shared" si="649"/>
        <v>27.69</v>
      </c>
      <c r="CQ209" s="22">
        <f t="shared" si="650"/>
        <v>24.99</v>
      </c>
      <c r="CR209" s="22">
        <f t="shared" si="784"/>
        <v>2.7</v>
      </c>
      <c r="CS209" s="22">
        <f t="shared" si="651"/>
        <v>25.09</v>
      </c>
      <c r="CT209" s="22">
        <f t="shared" si="652"/>
        <v>25.29</v>
      </c>
      <c r="CU209" s="18">
        <v>25.29</v>
      </c>
      <c r="CV209" s="22">
        <f t="shared" si="785"/>
        <v>2.1</v>
      </c>
      <c r="CW209" s="22">
        <f t="shared" si="653"/>
        <v>0</v>
      </c>
      <c r="CX209" s="22">
        <f t="shared" si="654"/>
        <v>0</v>
      </c>
      <c r="CY209" s="22">
        <f t="shared" si="655"/>
        <v>27.42</v>
      </c>
      <c r="CZ209" s="22">
        <f t="shared" si="656"/>
        <v>27.57</v>
      </c>
      <c r="DA209" s="18">
        <v>27.69</v>
      </c>
      <c r="DB209" s="20">
        <f t="shared" si="786"/>
        <v>2.7</v>
      </c>
      <c r="DC209" s="20">
        <f t="shared" si="787"/>
        <v>0</v>
      </c>
      <c r="DD209" s="20">
        <f t="shared" si="788"/>
        <v>2.7</v>
      </c>
      <c r="DE209" s="20">
        <f t="shared" si="657"/>
        <v>0.1</v>
      </c>
      <c r="DF209" s="20">
        <f t="shared" si="658"/>
        <v>0.2</v>
      </c>
      <c r="DG209" s="20">
        <f t="shared" si="659"/>
        <v>2.37</v>
      </c>
      <c r="DH209" s="20">
        <f t="shared" si="660"/>
        <v>0</v>
      </c>
      <c r="DI209" s="20">
        <f t="shared" si="661"/>
        <v>0</v>
      </c>
      <c r="DJ209" s="20">
        <f t="shared" si="662"/>
        <v>0</v>
      </c>
      <c r="DK209" s="20">
        <f t="shared" si="789"/>
        <v>2.67</v>
      </c>
      <c r="DL209" s="20">
        <f t="shared" si="790"/>
        <v>0</v>
      </c>
      <c r="DM209" s="20">
        <f t="shared" si="791"/>
        <v>3.0000000000000249E-2</v>
      </c>
      <c r="DN209" s="20">
        <f t="shared" si="792"/>
        <v>0</v>
      </c>
      <c r="DO209" s="18">
        <v>2.54</v>
      </c>
      <c r="DP209" s="18">
        <v>0</v>
      </c>
      <c r="DQ209" s="18">
        <v>1</v>
      </c>
      <c r="DR209" s="18">
        <v>1</v>
      </c>
      <c r="DS209" s="25">
        <f t="shared" si="793"/>
        <v>2.54</v>
      </c>
      <c r="DT209" s="25">
        <f t="shared" si="794"/>
        <v>0</v>
      </c>
      <c r="DU209" s="25">
        <f t="shared" si="795"/>
        <v>6.86</v>
      </c>
      <c r="DV209" s="25">
        <f t="shared" si="796"/>
        <v>0</v>
      </c>
      <c r="DW209" s="25">
        <f t="shared" si="797"/>
        <v>6.86</v>
      </c>
      <c r="DX209" s="25">
        <f t="shared" si="798"/>
        <v>13.99</v>
      </c>
      <c r="DY209" s="25">
        <f t="shared" si="799"/>
        <v>0</v>
      </c>
      <c r="DZ209" s="25">
        <f t="shared" si="800"/>
        <v>13.99</v>
      </c>
      <c r="EA209" s="25">
        <f t="shared" si="801"/>
        <v>8.81</v>
      </c>
      <c r="EB209" s="25">
        <f t="shared" si="802"/>
        <v>0</v>
      </c>
      <c r="EC209" s="25">
        <f t="shared" si="803"/>
        <v>8.81</v>
      </c>
      <c r="ED209" s="25">
        <f t="shared" si="804"/>
        <v>5.18</v>
      </c>
      <c r="EE209" s="25">
        <f t="shared" si="804"/>
        <v>0</v>
      </c>
      <c r="EF209" s="25">
        <f t="shared" si="805"/>
        <v>5.18</v>
      </c>
      <c r="EG209" s="25">
        <f t="shared" si="806"/>
        <v>8.81</v>
      </c>
      <c r="EH209" s="25">
        <f t="shared" si="806"/>
        <v>0</v>
      </c>
      <c r="EI209" s="25">
        <f t="shared" si="807"/>
        <v>8.81</v>
      </c>
      <c r="EJ209" s="18">
        <v>115.35</v>
      </c>
      <c r="EK209" s="18">
        <v>76.650000000000006</v>
      </c>
      <c r="EL209" s="18" t="s">
        <v>1001</v>
      </c>
      <c r="EM209" s="18" t="s">
        <v>1002</v>
      </c>
      <c r="EN209" s="16" t="s">
        <v>774</v>
      </c>
      <c r="EO209" s="16" t="s">
        <v>132</v>
      </c>
      <c r="EP209" s="16" t="e">
        <f>IF(OR(EN209="Cống tròn",EN209="Cống hộp",EN209="Ống nhựa"),INDEX(#REF!,MATCH(E209,#REF!,0)),IF(OR(EN209="Rãnh xây",EN209="Rãnh bê tông"),INDEX(#REF!,MATCH(E209,#REF!,0)),0))</f>
        <v>#REF!</v>
      </c>
      <c r="EQ209" s="18">
        <v>37.499999999999986</v>
      </c>
      <c r="ER209" s="18">
        <v>1</v>
      </c>
      <c r="ES209" s="25">
        <f t="shared" si="808"/>
        <v>37</v>
      </c>
      <c r="ET209" s="1" t="e">
        <f>_xlfn.IFNA(IF(EN209="Cống tròn",INDEX(#REF!,MATCH(E209,#REF!,0)),IF(EN209="Cống hộp",INDEX(#REF!,MATCH(E209,#REF!,0)),EU209&amp;" ,"&amp;EV209)),0)</f>
        <v>#REF!</v>
      </c>
      <c r="EU209" s="16" t="s">
        <v>769</v>
      </c>
      <c r="EV209" s="16" t="s">
        <v>775</v>
      </c>
      <c r="EW209" s="16" t="e">
        <f>_xlfn.IFNA(INDEX(#REF!,MATCH(E209,#REF!,0)),0)</f>
        <v>#REF!</v>
      </c>
      <c r="EX209" s="16"/>
      <c r="EY209" s="18">
        <v>0</v>
      </c>
      <c r="EZ209" s="18">
        <v>0</v>
      </c>
      <c r="FA209" s="18">
        <v>0</v>
      </c>
      <c r="FB209" s="19">
        <v>0</v>
      </c>
      <c r="FC209" s="19">
        <v>0</v>
      </c>
      <c r="FD209" s="25">
        <f t="shared" si="663"/>
        <v>0</v>
      </c>
      <c r="FE209" s="25">
        <f t="shared" si="809"/>
        <v>0</v>
      </c>
      <c r="FF209" s="18">
        <v>0.1</v>
      </c>
      <c r="FG209" s="18">
        <v>2</v>
      </c>
      <c r="FH209" s="18">
        <v>1</v>
      </c>
      <c r="FI209" s="25">
        <f t="shared" si="810"/>
        <v>1.2</v>
      </c>
      <c r="FJ209" s="18">
        <v>0</v>
      </c>
      <c r="FK209" s="18">
        <v>0</v>
      </c>
      <c r="FL209" s="18">
        <v>0.2</v>
      </c>
      <c r="FM209" s="18">
        <v>1.4</v>
      </c>
      <c r="FN209" s="18">
        <v>0</v>
      </c>
      <c r="FO209" s="25">
        <f t="shared" si="811"/>
        <v>1.4</v>
      </c>
      <c r="FP209" s="18">
        <v>1.4999999999999999E-2</v>
      </c>
      <c r="FQ209" s="18">
        <v>1</v>
      </c>
      <c r="FR209" s="25">
        <f t="shared" si="664"/>
        <v>36</v>
      </c>
      <c r="FS209" s="25">
        <f t="shared" si="665"/>
        <v>0.52500000000000002</v>
      </c>
      <c r="FT209" s="25">
        <f t="shared" si="666"/>
        <v>36.524999999999999</v>
      </c>
      <c r="FU209" s="25">
        <f t="shared" si="667"/>
        <v>-0.97499999999998721</v>
      </c>
      <c r="FV209" s="25" t="str">
        <f t="shared" si="812"/>
        <v>Thêm 01</v>
      </c>
      <c r="FW209" s="25">
        <f t="shared" si="813"/>
        <v>0.04</v>
      </c>
      <c r="FX209" s="16"/>
      <c r="FY209" s="16"/>
      <c r="FZ209" s="16"/>
      <c r="GA209" s="16"/>
      <c r="GB209" s="19">
        <v>0</v>
      </c>
      <c r="GC209" s="19">
        <v>0</v>
      </c>
      <c r="GD209" s="19">
        <v>0</v>
      </c>
      <c r="GE209" s="19">
        <v>0</v>
      </c>
      <c r="GF209" s="19">
        <v>0</v>
      </c>
      <c r="GG209" s="19">
        <v>0</v>
      </c>
      <c r="GH209" s="19">
        <v>0</v>
      </c>
      <c r="GI209" s="19">
        <v>0</v>
      </c>
      <c r="GJ209" s="19">
        <v>0</v>
      </c>
      <c r="GK209" s="19">
        <v>0</v>
      </c>
      <c r="GL209" s="25">
        <f t="shared" si="668"/>
        <v>0</v>
      </c>
      <c r="GM209" s="25">
        <f t="shared" si="814"/>
        <v>0</v>
      </c>
      <c r="GN209" s="19">
        <v>0</v>
      </c>
      <c r="GO209" s="19">
        <v>0</v>
      </c>
      <c r="GP209" s="19">
        <v>0</v>
      </c>
      <c r="GQ209" s="19">
        <v>0</v>
      </c>
      <c r="GR209" s="1" t="e">
        <f>_xlfn.IFNA(INDEX(#REF!,MATCH(E209,#REF!,0)),0)</f>
        <v>#REF!</v>
      </c>
      <c r="GS209" s="16"/>
      <c r="GT209" s="18">
        <v>0</v>
      </c>
      <c r="GU209" s="18">
        <v>0</v>
      </c>
      <c r="GV209" s="18">
        <v>0</v>
      </c>
      <c r="GW209" s="18">
        <v>0</v>
      </c>
      <c r="GX209" s="25">
        <f t="shared" si="669"/>
        <v>0</v>
      </c>
      <c r="GY209" s="25">
        <f t="shared" si="670"/>
        <v>0</v>
      </c>
      <c r="GZ209" s="25">
        <f t="shared" si="815"/>
        <v>0</v>
      </c>
      <c r="HA209" s="1" t="e" cm="1">
        <f t="array" ref="HA209">INDEX(#REF!,MATCH(EJ209&amp;EK209&amp;HD209&amp;HE209&amp;HF209,#REF!&amp;#REF!&amp;#REF!&amp;#REF!&amp;#REF!,0))</f>
        <v>#REF!</v>
      </c>
      <c r="HB209" s="16"/>
      <c r="HC209" s="25">
        <f t="shared" si="816"/>
        <v>0</v>
      </c>
      <c r="HD209" s="18">
        <v>0</v>
      </c>
      <c r="HE209" s="18">
        <v>0</v>
      </c>
      <c r="HF209" s="18">
        <v>0</v>
      </c>
      <c r="HG209" s="1" t="e" cm="1">
        <f t="array" ref="HG209">INDEX(#REF!,MATCH(EJ209&amp;EK209&amp;HJ209&amp;HK209&amp;HL209,#REF!&amp;#REF!&amp;#REF!&amp;#REF!&amp;#REF!,0))</f>
        <v>#REF!</v>
      </c>
      <c r="HH209" s="16"/>
      <c r="HI209" s="25">
        <f t="shared" si="817"/>
        <v>0</v>
      </c>
      <c r="HJ209" s="25">
        <f t="shared" si="818"/>
        <v>0</v>
      </c>
      <c r="HK209" s="19">
        <v>0</v>
      </c>
      <c r="HL209" s="19">
        <v>0</v>
      </c>
      <c r="HM209" s="18">
        <v>0.01</v>
      </c>
      <c r="HN209" s="18">
        <v>1</v>
      </c>
      <c r="HO209" s="25">
        <f t="shared" si="819"/>
        <v>0</v>
      </c>
      <c r="HP209" s="25">
        <f t="shared" si="820"/>
        <v>0</v>
      </c>
      <c r="HQ209" s="25">
        <f t="shared" si="821"/>
        <v>0</v>
      </c>
      <c r="HR209" s="25">
        <f t="shared" si="822"/>
        <v>0</v>
      </c>
      <c r="HS209" s="25">
        <f t="shared" si="823"/>
        <v>0</v>
      </c>
      <c r="HT209" s="19">
        <v>0</v>
      </c>
      <c r="HU209" s="19">
        <v>0</v>
      </c>
      <c r="HV209" s="19">
        <v>0</v>
      </c>
      <c r="HW209" s="25">
        <f t="shared" si="824"/>
        <v>0</v>
      </c>
      <c r="HX209" s="19">
        <v>0</v>
      </c>
      <c r="HY209" s="19">
        <v>0</v>
      </c>
      <c r="HZ209" s="18">
        <v>27.69</v>
      </c>
      <c r="IA209" s="20">
        <f>ROUND(IF(EN209="Cống tròn",IF(EN209="Cống tròn",IF(EU209="Không có móng",IQ209-FF209,IF(EU209="Đế",IP209-FN209,IF(OR(EU209="Móng bê tông",EU209="Móng bê tông kết hợp đế"),II209-FJ209,0))),0),IF(EN209="Cống hộp",IF(AND(EN209="Cống hộp",EU209="Không có móng"),IQ209-GF209,IF(AND(EN209="Cống hộp",EU209="Móng bê tông"),IJ209-GB209,0)),IF(OR(EN209="Rãnh xây",EN209="Rãnh bê tông"),IF(OR(EN209="Rãnh xây",EN209="Rãnh bê tông"),IK209-GB209,0),IF(EN209="Ống nhựa",IF(AND(EN209="Ống nhựa",EU209="Không đắp cát"),IQ209-HT209,IF(AND(EN209="Ống nhựa",EU209="Đắp cát"),IH209-HX209,0)),IF(EN209="Rãnh thang",IF(EN209="Rãnh thang",IF(EU209="Móng bê tông",#REF!-#REF!,IQ209),0),0))))),2)</f>
        <v>25.29</v>
      </c>
      <c r="IB209" s="20">
        <f t="shared" si="825"/>
        <v>2.4000000000000021</v>
      </c>
      <c r="IC209" s="20">
        <f t="shared" si="671"/>
        <v>25.29</v>
      </c>
      <c r="ID209" s="20">
        <f t="shared" si="672"/>
        <v>0</v>
      </c>
      <c r="IE209" s="20">
        <f t="shared" si="673"/>
        <v>0</v>
      </c>
      <c r="IF209" s="20">
        <f t="shared" si="674"/>
        <v>0</v>
      </c>
      <c r="IG209" s="20">
        <f>IF(EN209="Rãnh thang",IF(AND(EN209="Rãnh thang",EU209="Móng bê tông"),IQ209-#REF!,0),IF(EN209="Ống nhựa",IF(AND(EN209="Ống nhựa",EU209="Đắp cát"),IQ209-HT209,0),IF(EN209="Cống tròn",IF(EN209="Cống tròn",IF(OR(EU209="Móng bê tông",EU209="Móng bê tông kết hợp đế"),IM209-FL209,0),0),IF(EN209="Cống hộp",IF(AND(EN209="Cống hộp",EU209="Móng bê tông"),IN209-GD209,0),IF(OR(EN209="Rãnh xây",EN209="Rãnh bê tông"),IF(AND(EN209="Rãnh xây",EU209="Móng bê tông"),IO209-GD209,IF(AND(EN209="Rãnh bê tông",EU209="Móng bê tông"),IO209-GD209,0)),0)))))</f>
        <v>25.29</v>
      </c>
      <c r="IH209" s="20">
        <f t="shared" si="675"/>
        <v>0</v>
      </c>
      <c r="II209" s="20">
        <f t="shared" si="676"/>
        <v>25.29</v>
      </c>
      <c r="IJ209" s="20">
        <f t="shared" si="677"/>
        <v>0</v>
      </c>
      <c r="IK209" s="20">
        <f t="shared" si="678"/>
        <v>0</v>
      </c>
      <c r="IL209" s="20">
        <f t="shared" si="679"/>
        <v>25.49</v>
      </c>
      <c r="IM209" s="20">
        <f t="shared" si="680"/>
        <v>25.49</v>
      </c>
      <c r="IN209" s="20">
        <f t="shared" si="681"/>
        <v>0</v>
      </c>
      <c r="IO209" s="20">
        <f t="shared" si="682"/>
        <v>0</v>
      </c>
      <c r="IP209" s="20">
        <f t="shared" si="683"/>
        <v>0</v>
      </c>
      <c r="IQ209" s="18">
        <v>25.59</v>
      </c>
      <c r="IR209" s="25">
        <f t="shared" si="826"/>
        <v>0</v>
      </c>
      <c r="IS209" s="25">
        <f t="shared" si="684"/>
        <v>0</v>
      </c>
      <c r="IT209" s="25">
        <f t="shared" si="685"/>
        <v>0</v>
      </c>
      <c r="IU209" s="25">
        <f>ROUND(IF(EN209="Cống tròn",IF(EN209="Cống tròn",IV209+FF209,0),IF(EN209="Cống hộp",IF(EN209="Cống hộp",IV209+GP209,0),IF(OR(EN209="Rãnh xây",EN209="Rãnh bê tông"),IF(OR(EN209="Rãnh xây",EN209="Rãnh bê tông"),IV209+GP209,0),IF(EN209="ống nhựa",IF(EN209="Ống nhựa",IV209+HT209,0),IF(EN209="Rãnh thang",IF(EN209="Rãnh thang",IQ209+#REF!,0),0))))),2)</f>
        <v>26.55</v>
      </c>
      <c r="IV209" s="18">
        <v>26.45</v>
      </c>
      <c r="IW209" s="25">
        <f t="shared" si="686"/>
        <v>26.55</v>
      </c>
      <c r="IX209" s="25">
        <f t="shared" si="687"/>
        <v>0</v>
      </c>
      <c r="IY209" s="25">
        <f t="shared" si="688"/>
        <v>0</v>
      </c>
      <c r="IZ209" s="25">
        <f t="shared" si="689"/>
        <v>0</v>
      </c>
      <c r="JA209" s="25">
        <f t="shared" si="690"/>
        <v>0</v>
      </c>
      <c r="JB209" s="18">
        <v>27.55</v>
      </c>
      <c r="JC209" s="20">
        <f>ROUND(IF(EN209="Cống tròn",IF(EN209="Cống tròn",IF(EU209="Không có móng",JS209-FF209,IF(EU209="Đế",JR209-FN209,IF(OR(EU209="Móng bê tông",EU209="Móng bê tông kết hợp đế"),JK209-FJ209,0))),0),IF(EN209="Cống hộp",IF(AND(EN209="Cống hộp",EU209="Không có móng"),JS209-GF209,IF(AND(EN209="Cống hộp",EU209="Móng bê tông"),JL209-GB209,0)),IF(OR(EN209="Rãnh xây",EN209="Rãnh bê tông"),IF(OR(EN209="Rãnh xây",EN209="Rãnh bê tông"),JM209-GB209,0),IF(EN209="Ống nhựa",IF(AND(EN209="Ống nhựa",EU209="Không đắp cát"),JS209-HT209,IF(AND(EN209="Ống nhựa",EU209="Đắp cát"),JJ209-HX209,0)),IF(EN209="Rãnh thang",IF(EN209="Rãnh thang",IF(EU209="Móng bê tông",#REF!-#REF!,JS209),0),0))))),2)</f>
        <v>25.15</v>
      </c>
      <c r="JD209" s="20">
        <f t="shared" si="827"/>
        <v>2.4000000000000021</v>
      </c>
      <c r="JE209" s="20">
        <f t="shared" si="691"/>
        <v>25.15</v>
      </c>
      <c r="JF209" s="20">
        <f t="shared" si="692"/>
        <v>0</v>
      </c>
      <c r="JG209" s="20">
        <f t="shared" si="693"/>
        <v>0</v>
      </c>
      <c r="JH209" s="20">
        <f t="shared" si="694"/>
        <v>0</v>
      </c>
      <c r="JI209" s="20">
        <f>IF(EN209="Rãnh thang",IF(AND(EN209="Rãnh thang",EU209="Móng bê tông"),JS209-#REF!,0),IF(EN209="Ống nhựa",IF(AND(EN209="Ống nhựa",EU209="Đắp cát"),JS209-HT209,0),IF(EN209="Cống tròn",IF(EN209="Cống tròn",IF(OR(EU209="Móng bê tông",EU209="Móng bê tông kết hợp đế"),JO209-FL209,0),0),IF(EN209="Cống hộp",IF(AND(EN209="Cống hộp",EU209="Móng bê tông"),JP209-GD209,0),IF(OR(EN209="Rãnh xây",EN209="Rãnh bê tông"),IF(AND(EN209="Rãnh xây",EU209="Móng bê tông"),JQ209-GD209,IF(AND(EN209="Rãnh bê tông",EU209="Móng bê tông"),JQ209-GD209,0)),0)))))</f>
        <v>25.15</v>
      </c>
      <c r="JJ209" s="20">
        <f t="shared" si="695"/>
        <v>0</v>
      </c>
      <c r="JK209" s="20">
        <f t="shared" si="696"/>
        <v>25.15</v>
      </c>
      <c r="JL209" s="20">
        <f t="shared" si="697"/>
        <v>0</v>
      </c>
      <c r="JM209" s="20">
        <f t="shared" si="698"/>
        <v>0</v>
      </c>
      <c r="JN209" s="20">
        <f t="shared" si="699"/>
        <v>25.349999999999998</v>
      </c>
      <c r="JO209" s="20">
        <f t="shared" si="700"/>
        <v>25.349999999999998</v>
      </c>
      <c r="JP209" s="20">
        <f t="shared" si="701"/>
        <v>0</v>
      </c>
      <c r="JQ209" s="20">
        <f t="shared" si="702"/>
        <v>0</v>
      </c>
      <c r="JR209" s="20">
        <f t="shared" si="703"/>
        <v>0</v>
      </c>
      <c r="JS209" s="26">
        <v>25.45</v>
      </c>
      <c r="JT209" s="25">
        <f t="shared" si="828"/>
        <v>0</v>
      </c>
      <c r="JU209" s="25">
        <f t="shared" si="704"/>
        <v>0</v>
      </c>
      <c r="JV209" s="25">
        <f t="shared" si="705"/>
        <v>0</v>
      </c>
      <c r="JW209" s="25">
        <f>ROUND(IF(EN209="Cống tròn",IF(EN209="Cống tròn",JX209+FF209,0),IF(EN209="Cống hộp",IF(EN209="Cống hộp",JX209+GP209,0),IF(OR(EN209="Rãnh xây",EN209="Rãnh bê tông"),IF(OR(EN209="Rãnh xây",EN209="Rãnh bê tông"),JX209+GP209,0),IF(EN209="ống nhựa",IF(EN209="Ống nhựa",JX209+HT209,0),IF(EN209="Rãnh thang",IF(EN209="Rãnh thang",JS209+#REF!,0),0))))),2)</f>
        <v>26.55</v>
      </c>
      <c r="JX209" s="27">
        <v>26.45</v>
      </c>
      <c r="JY209" s="25">
        <f t="shared" si="706"/>
        <v>26.55</v>
      </c>
      <c r="JZ209" s="25">
        <f t="shared" si="707"/>
        <v>0</v>
      </c>
      <c r="KA209" s="25">
        <f t="shared" si="708"/>
        <v>0</v>
      </c>
      <c r="KB209" s="25">
        <f t="shared" si="709"/>
        <v>0</v>
      </c>
      <c r="KC209" s="25">
        <f t="shared" si="710"/>
        <v>0</v>
      </c>
      <c r="KD209" s="28" t="s">
        <v>98</v>
      </c>
      <c r="KE209" s="27">
        <v>0</v>
      </c>
      <c r="KF209" s="25">
        <f t="shared" si="711"/>
        <v>2.4000000000000021</v>
      </c>
      <c r="KG209" s="25">
        <f t="shared" si="829"/>
        <v>2.4000000000000021</v>
      </c>
      <c r="KH209" s="27">
        <v>0</v>
      </c>
      <c r="KI209" s="25">
        <f t="shared" si="712"/>
        <v>2.4000000000000021</v>
      </c>
      <c r="KJ209" s="25">
        <f t="shared" si="830"/>
        <v>2.4000000000000021</v>
      </c>
      <c r="KK209" s="25">
        <f t="shared" si="713"/>
        <v>0</v>
      </c>
      <c r="KL209" s="25">
        <f t="shared" si="714"/>
        <v>0</v>
      </c>
      <c r="KM209" s="25">
        <f t="shared" si="831"/>
        <v>0</v>
      </c>
      <c r="KN209" s="25">
        <f t="shared" si="715"/>
        <v>0</v>
      </c>
      <c r="KO209" s="25">
        <f t="shared" si="716"/>
        <v>0</v>
      </c>
      <c r="KP209" s="25">
        <f t="shared" si="832"/>
        <v>0</v>
      </c>
      <c r="KQ209" s="25">
        <f t="shared" si="717"/>
        <v>0.2</v>
      </c>
      <c r="KR209" s="25">
        <f t="shared" si="718"/>
        <v>0.2</v>
      </c>
      <c r="KS209" s="25">
        <f t="shared" si="833"/>
        <v>0.2</v>
      </c>
      <c r="KT209" s="25">
        <f t="shared" si="719"/>
        <v>0</v>
      </c>
      <c r="KU209" s="25">
        <f t="shared" si="720"/>
        <v>0</v>
      </c>
      <c r="KV209" s="25">
        <f t="shared" si="834"/>
        <v>0</v>
      </c>
      <c r="KW209" s="25">
        <f t="shared" si="721"/>
        <v>0</v>
      </c>
      <c r="KX209" s="25">
        <f t="shared" si="722"/>
        <v>0</v>
      </c>
      <c r="KY209" s="25">
        <f t="shared" si="835"/>
        <v>0</v>
      </c>
      <c r="KZ209" s="25">
        <f t="shared" si="723"/>
        <v>0</v>
      </c>
      <c r="LA209" s="25">
        <f t="shared" si="724"/>
        <v>0</v>
      </c>
      <c r="LB209" s="25">
        <f t="shared" si="836"/>
        <v>0</v>
      </c>
      <c r="LC209" s="25">
        <f t="shared" si="725"/>
        <v>1.4</v>
      </c>
      <c r="LD209" s="25">
        <f t="shared" si="726"/>
        <v>1.4</v>
      </c>
      <c r="LE209" s="25">
        <f t="shared" si="837"/>
        <v>1.4</v>
      </c>
      <c r="LF209" s="25">
        <f t="shared" si="727"/>
        <v>0</v>
      </c>
      <c r="LG209" s="25">
        <f t="shared" si="728"/>
        <v>0</v>
      </c>
      <c r="LH209" s="25">
        <f t="shared" si="838"/>
        <v>0</v>
      </c>
      <c r="LI209" s="25">
        <f t="shared" si="729"/>
        <v>0</v>
      </c>
      <c r="LJ209" s="25">
        <f t="shared" si="730"/>
        <v>0</v>
      </c>
      <c r="LK209" s="25">
        <f t="shared" si="839"/>
        <v>0</v>
      </c>
      <c r="LL209" s="25">
        <f t="shared" si="731"/>
        <v>0</v>
      </c>
      <c r="LM209" s="25">
        <f t="shared" si="732"/>
        <v>0</v>
      </c>
      <c r="LN209" s="25">
        <f t="shared" si="840"/>
        <v>0</v>
      </c>
      <c r="LO209" s="25">
        <f t="shared" si="733"/>
        <v>0</v>
      </c>
      <c r="LP209" s="25">
        <f t="shared" si="734"/>
        <v>0</v>
      </c>
      <c r="LQ209" s="25">
        <f t="shared" si="841"/>
        <v>0</v>
      </c>
      <c r="LR209" s="25">
        <f t="shared" si="735"/>
        <v>0</v>
      </c>
      <c r="LS209" s="25">
        <f t="shared" si="736"/>
        <v>0</v>
      </c>
      <c r="LT209" s="25">
        <f t="shared" si="842"/>
        <v>0</v>
      </c>
      <c r="LU209" s="25">
        <f t="shared" si="737"/>
        <v>0</v>
      </c>
      <c r="LV209" s="25">
        <f t="shared" si="738"/>
        <v>0</v>
      </c>
      <c r="LW209" s="25">
        <f t="shared" si="843"/>
        <v>0</v>
      </c>
      <c r="LX209" s="25">
        <f t="shared" si="739"/>
        <v>0</v>
      </c>
      <c r="LY209" s="25">
        <f t="shared" si="740"/>
        <v>0</v>
      </c>
      <c r="LZ209" s="25">
        <f t="shared" si="844"/>
        <v>0</v>
      </c>
      <c r="MA209" s="25">
        <f t="shared" si="741"/>
        <v>0</v>
      </c>
      <c r="MB209" s="25">
        <f t="shared" si="742"/>
        <v>0</v>
      </c>
      <c r="MC209" s="25">
        <f t="shared" si="845"/>
        <v>0</v>
      </c>
      <c r="MD209" s="25">
        <f t="shared" si="743"/>
        <v>0</v>
      </c>
      <c r="ME209" s="25">
        <f t="shared" si="744"/>
        <v>0</v>
      </c>
      <c r="MF209" s="25">
        <f t="shared" si="846"/>
        <v>0</v>
      </c>
      <c r="MG209" s="25">
        <f t="shared" si="745"/>
        <v>0</v>
      </c>
      <c r="MH209" s="25">
        <f t="shared" si="746"/>
        <v>0</v>
      </c>
      <c r="MI209" s="25">
        <f t="shared" si="847"/>
        <v>0</v>
      </c>
      <c r="MJ209" s="25">
        <f t="shared" si="747"/>
        <v>0</v>
      </c>
      <c r="MK209" s="25">
        <f t="shared" si="748"/>
        <v>0</v>
      </c>
      <c r="ML209" s="25">
        <f t="shared" si="848"/>
        <v>0</v>
      </c>
      <c r="MM209" s="25">
        <f t="shared" si="749"/>
        <v>0</v>
      </c>
      <c r="MN209" s="25">
        <f t="shared" si="750"/>
        <v>0</v>
      </c>
      <c r="MO209" s="25">
        <f t="shared" si="849"/>
        <v>0</v>
      </c>
      <c r="MP209" s="25">
        <f t="shared" si="751"/>
        <v>0</v>
      </c>
      <c r="MQ209" s="25">
        <f t="shared" si="752"/>
        <v>0</v>
      </c>
      <c r="MR209" s="25">
        <f t="shared" si="850"/>
        <v>0</v>
      </c>
      <c r="MS209" s="29">
        <v>1.4</v>
      </c>
      <c r="MT209" s="29">
        <v>0</v>
      </c>
      <c r="MU209" s="29">
        <v>1</v>
      </c>
      <c r="MV209" s="29">
        <v>1</v>
      </c>
      <c r="MW209" s="25">
        <f t="shared" si="753"/>
        <v>1.4</v>
      </c>
      <c r="MX209" s="25">
        <f t="shared" si="754"/>
        <v>3.36</v>
      </c>
      <c r="MY209" s="25">
        <f t="shared" si="755"/>
        <v>0</v>
      </c>
      <c r="MZ209" s="25">
        <f t="shared" si="756"/>
        <v>0</v>
      </c>
      <c r="NA209" s="25">
        <f t="shared" si="757"/>
        <v>1.4</v>
      </c>
      <c r="NB209" s="25">
        <f t="shared" si="758"/>
        <v>3.36</v>
      </c>
      <c r="NC209" s="25">
        <f t="shared" si="759"/>
        <v>0</v>
      </c>
      <c r="ND209" s="25">
        <f t="shared" si="760"/>
        <v>0</v>
      </c>
      <c r="NE209" s="25">
        <f t="shared" si="851"/>
        <v>1.4</v>
      </c>
      <c r="NF209" s="25">
        <f t="shared" si="851"/>
        <v>3.36</v>
      </c>
      <c r="NG209" s="25">
        <f t="shared" si="851"/>
        <v>0</v>
      </c>
      <c r="NH209" s="25">
        <f t="shared" si="851"/>
        <v>0</v>
      </c>
      <c r="NI209" s="25">
        <f t="shared" si="761"/>
        <v>126</v>
      </c>
      <c r="NJ209" s="25">
        <f t="shared" si="762"/>
        <v>0</v>
      </c>
      <c r="NK209" s="25">
        <f t="shared" si="763"/>
        <v>126</v>
      </c>
      <c r="NL209" s="25">
        <f t="shared" si="764"/>
        <v>68.2</v>
      </c>
      <c r="NM209" s="25">
        <f t="shared" si="765"/>
        <v>0</v>
      </c>
      <c r="NN209" s="25">
        <f t="shared" si="852"/>
        <v>68.2</v>
      </c>
      <c r="NO209" s="25">
        <f t="shared" si="766"/>
        <v>0</v>
      </c>
      <c r="NP209" s="25">
        <f t="shared" si="767"/>
        <v>0</v>
      </c>
      <c r="NQ209" s="25">
        <f t="shared" si="853"/>
        <v>0</v>
      </c>
      <c r="NR209" s="25">
        <f t="shared" si="768"/>
        <v>0</v>
      </c>
      <c r="NS209" s="25">
        <f t="shared" si="769"/>
        <v>0</v>
      </c>
      <c r="NT209" s="25">
        <f t="shared" si="854"/>
        <v>0</v>
      </c>
      <c r="NU209" s="25">
        <f t="shared" si="770"/>
        <v>0</v>
      </c>
      <c r="NV209" s="25">
        <f t="shared" si="771"/>
        <v>0</v>
      </c>
      <c r="NW209" s="25">
        <f t="shared" si="855"/>
        <v>0</v>
      </c>
      <c r="NX209" s="25">
        <f t="shared" si="856"/>
        <v>68.2</v>
      </c>
      <c r="NY209" s="25">
        <f t="shared" si="856"/>
        <v>0</v>
      </c>
      <c r="NZ209" s="25">
        <f t="shared" si="857"/>
        <v>68.2</v>
      </c>
      <c r="OA209" s="25">
        <f t="shared" si="858"/>
        <v>57.8</v>
      </c>
      <c r="OB209" s="25">
        <f t="shared" si="858"/>
        <v>0</v>
      </c>
      <c r="OC209" s="25">
        <f t="shared" si="859"/>
        <v>57.8</v>
      </c>
      <c r="OD209" s="25">
        <f t="shared" si="860"/>
        <v>68.2</v>
      </c>
      <c r="OE209" s="25">
        <f t="shared" si="860"/>
        <v>0</v>
      </c>
      <c r="OF209" s="25">
        <f t="shared" si="860"/>
        <v>68.2</v>
      </c>
      <c r="OG209" s="25">
        <f t="shared" si="772"/>
        <v>0</v>
      </c>
      <c r="OH209" s="25">
        <f t="shared" si="773"/>
        <v>0</v>
      </c>
      <c r="OI209" s="25">
        <f t="shared" si="774"/>
        <v>0</v>
      </c>
      <c r="OJ209" s="25">
        <f t="shared" si="775"/>
        <v>0</v>
      </c>
      <c r="OK209" s="25">
        <f t="shared" si="776"/>
        <v>0</v>
      </c>
      <c r="OL209" s="25">
        <f t="shared" si="777"/>
        <v>0</v>
      </c>
      <c r="OM209" s="25">
        <f t="shared" si="861"/>
        <v>0</v>
      </c>
      <c r="ON209" s="25">
        <f t="shared" si="861"/>
        <v>0</v>
      </c>
      <c r="OO209" s="25">
        <f t="shared" si="861"/>
        <v>0</v>
      </c>
      <c r="OP209" s="25">
        <f t="shared" si="778"/>
        <v>0</v>
      </c>
      <c r="OQ209" s="25">
        <f t="shared" si="779"/>
        <v>0</v>
      </c>
      <c r="OR209" s="25">
        <f t="shared" si="862"/>
        <v>0</v>
      </c>
      <c r="OS209" s="19">
        <v>536862</v>
      </c>
      <c r="OT209" s="19">
        <v>2370340.0099999998</v>
      </c>
    </row>
    <row r="210" spans="1:410" ht="33" customHeight="1" x14ac:dyDescent="0.25">
      <c r="A210" s="18"/>
      <c r="B210" s="18" t="s">
        <v>939</v>
      </c>
      <c r="C210" s="18">
        <v>76.650000000000006</v>
      </c>
      <c r="D210" s="16" t="e">
        <f>_xlfn.IFNA(INDEX(#REF!,MATCH(E210,#REF!,0)),0)</f>
        <v>#REF!</v>
      </c>
      <c r="E210" s="18" t="s">
        <v>1002</v>
      </c>
      <c r="F210" s="16" t="s">
        <v>765</v>
      </c>
      <c r="G210" s="16" t="s">
        <v>766</v>
      </c>
      <c r="H210" s="16" t="s">
        <v>767</v>
      </c>
      <c r="I210" s="16" t="s">
        <v>768</v>
      </c>
      <c r="J210" s="16" t="s">
        <v>769</v>
      </c>
      <c r="K210" s="16" t="s">
        <v>770</v>
      </c>
      <c r="L210" s="16" t="s">
        <v>771</v>
      </c>
      <c r="M210" s="18">
        <v>1.64</v>
      </c>
      <c r="N210" s="18">
        <v>1.94</v>
      </c>
      <c r="O210" s="18">
        <v>2.04</v>
      </c>
      <c r="P210" s="18">
        <v>2.34</v>
      </c>
      <c r="Q210" s="18">
        <v>0.1</v>
      </c>
      <c r="R210" s="18">
        <v>1.8399999999999999</v>
      </c>
      <c r="S210" s="18">
        <v>2.14</v>
      </c>
      <c r="T210" s="18">
        <v>0.2</v>
      </c>
      <c r="U210" s="18">
        <v>0</v>
      </c>
      <c r="V210" s="18">
        <v>0</v>
      </c>
      <c r="W210" s="18">
        <v>0</v>
      </c>
      <c r="X210" s="18">
        <v>1.64</v>
      </c>
      <c r="Y210" s="18">
        <v>1.9</v>
      </c>
      <c r="Z210" s="20">
        <f t="shared" si="780"/>
        <v>2.1</v>
      </c>
      <c r="AA210" s="18">
        <v>0.22</v>
      </c>
      <c r="AB210" s="18">
        <v>0</v>
      </c>
      <c r="AC210" s="18">
        <v>0</v>
      </c>
      <c r="AD210" s="18">
        <v>0</v>
      </c>
      <c r="AE210" s="18">
        <v>0</v>
      </c>
      <c r="AF210" s="18">
        <v>0</v>
      </c>
      <c r="AG210" s="18">
        <v>1.2</v>
      </c>
      <c r="AH210" s="18">
        <v>1.5</v>
      </c>
      <c r="AI210" s="20">
        <f t="shared" si="781"/>
        <v>2.25</v>
      </c>
      <c r="AJ210" s="18">
        <v>0</v>
      </c>
      <c r="AK210" s="18">
        <v>0</v>
      </c>
      <c r="AL210" s="20">
        <f t="shared" si="782"/>
        <v>0</v>
      </c>
      <c r="AM210" s="18">
        <v>1.64</v>
      </c>
      <c r="AN210" s="18">
        <v>1.5</v>
      </c>
      <c r="AO210" s="18">
        <v>0.15</v>
      </c>
      <c r="AP210" s="18">
        <v>0.22</v>
      </c>
      <c r="AQ210" s="18">
        <v>1.64</v>
      </c>
      <c r="AR210" s="18">
        <v>1.72</v>
      </c>
      <c r="AS210" s="18">
        <v>0.12</v>
      </c>
      <c r="AT210" s="18">
        <v>0.11</v>
      </c>
      <c r="AU210" s="18">
        <v>0</v>
      </c>
      <c r="AV210" s="18">
        <v>1</v>
      </c>
      <c r="AW210" s="18">
        <v>0</v>
      </c>
      <c r="AX210" s="18">
        <v>0</v>
      </c>
      <c r="AY210" s="18">
        <v>0</v>
      </c>
      <c r="AZ210" s="18">
        <v>0</v>
      </c>
      <c r="BA210" s="18">
        <v>0</v>
      </c>
      <c r="BB210" s="18">
        <v>0</v>
      </c>
      <c r="BC210" s="18">
        <v>0</v>
      </c>
      <c r="BD210" s="18">
        <v>0</v>
      </c>
      <c r="BE210" s="18">
        <v>2</v>
      </c>
      <c r="BF210" s="18">
        <v>0</v>
      </c>
      <c r="BG210" s="18">
        <v>0</v>
      </c>
      <c r="BH210" s="18">
        <v>0</v>
      </c>
      <c r="BI210" s="18">
        <v>0</v>
      </c>
      <c r="BJ210" s="18">
        <v>0</v>
      </c>
      <c r="BK210" s="18">
        <v>0</v>
      </c>
      <c r="BL210" s="18">
        <v>0</v>
      </c>
      <c r="BM210" s="18">
        <v>0</v>
      </c>
      <c r="BN210" s="18">
        <v>0</v>
      </c>
      <c r="BO210" s="18">
        <v>0</v>
      </c>
      <c r="BP210" s="18">
        <v>0</v>
      </c>
      <c r="BQ210" s="18">
        <v>0</v>
      </c>
      <c r="BR210" s="18">
        <v>0</v>
      </c>
      <c r="BS210" s="18">
        <v>0</v>
      </c>
      <c r="BT210" s="18">
        <v>0</v>
      </c>
      <c r="BU210" s="18">
        <v>0</v>
      </c>
      <c r="BV210" s="18">
        <v>0</v>
      </c>
      <c r="BW210" s="18">
        <v>0</v>
      </c>
      <c r="BX210" s="18">
        <v>0</v>
      </c>
      <c r="BY210" s="18">
        <v>0</v>
      </c>
      <c r="BZ210" s="18">
        <v>0</v>
      </c>
      <c r="CA210" s="16" t="e">
        <f>_xlfn.IFNA(IF(RIGHT(D210,2)="=G",0,INDEX(#REF!,MATCH(E210,#REF!,0))),0)</f>
        <v>#REF!</v>
      </c>
      <c r="CB210" s="16" t="s">
        <v>776</v>
      </c>
      <c r="CC210" s="18">
        <v>0</v>
      </c>
      <c r="CD210" s="18">
        <v>0</v>
      </c>
      <c r="CE210" s="18">
        <v>1.4</v>
      </c>
      <c r="CF210" s="18">
        <v>0.85</v>
      </c>
      <c r="CG210" s="18">
        <v>0.12</v>
      </c>
      <c r="CH210" s="18">
        <v>2</v>
      </c>
      <c r="CI210" s="16" t="s">
        <v>98</v>
      </c>
      <c r="CJ210" s="18">
        <v>0</v>
      </c>
      <c r="CK210" s="20">
        <f t="shared" si="648"/>
        <v>2.7</v>
      </c>
      <c r="CL210" s="20">
        <f t="shared" si="783"/>
        <v>2.7</v>
      </c>
      <c r="CM210" s="18">
        <v>31.88</v>
      </c>
      <c r="CN210" s="18">
        <v>27.55</v>
      </c>
      <c r="CO210" s="18">
        <v>26.711000000000002</v>
      </c>
      <c r="CP210" s="22">
        <f t="shared" si="649"/>
        <v>27.55</v>
      </c>
      <c r="CQ210" s="22">
        <f t="shared" si="650"/>
        <v>24.85</v>
      </c>
      <c r="CR210" s="22">
        <f t="shared" si="784"/>
        <v>2.7</v>
      </c>
      <c r="CS210" s="22">
        <f t="shared" si="651"/>
        <v>24.95</v>
      </c>
      <c r="CT210" s="22">
        <f t="shared" si="652"/>
        <v>25.15</v>
      </c>
      <c r="CU210" s="18">
        <v>25.15</v>
      </c>
      <c r="CV210" s="22">
        <f t="shared" si="785"/>
        <v>2.1</v>
      </c>
      <c r="CW210" s="22">
        <f t="shared" si="653"/>
        <v>0</v>
      </c>
      <c r="CX210" s="22">
        <f t="shared" si="654"/>
        <v>0</v>
      </c>
      <c r="CY210" s="22">
        <f t="shared" si="655"/>
        <v>27.28</v>
      </c>
      <c r="CZ210" s="22">
        <f t="shared" si="656"/>
        <v>27.43</v>
      </c>
      <c r="DA210" s="18">
        <v>27.55</v>
      </c>
      <c r="DB210" s="20">
        <f t="shared" si="786"/>
        <v>2.7</v>
      </c>
      <c r="DC210" s="20">
        <f t="shared" si="787"/>
        <v>0</v>
      </c>
      <c r="DD210" s="20">
        <f t="shared" si="788"/>
        <v>2.7</v>
      </c>
      <c r="DE210" s="20">
        <f t="shared" si="657"/>
        <v>0.1</v>
      </c>
      <c r="DF210" s="20">
        <f t="shared" si="658"/>
        <v>0.2</v>
      </c>
      <c r="DG210" s="20">
        <f t="shared" si="659"/>
        <v>2.37</v>
      </c>
      <c r="DH210" s="20">
        <f t="shared" si="660"/>
        <v>0</v>
      </c>
      <c r="DI210" s="20">
        <f t="shared" si="661"/>
        <v>0</v>
      </c>
      <c r="DJ210" s="20">
        <f t="shared" si="662"/>
        <v>0</v>
      </c>
      <c r="DK210" s="20">
        <f t="shared" si="789"/>
        <v>2.67</v>
      </c>
      <c r="DL210" s="20">
        <f t="shared" si="790"/>
        <v>0</v>
      </c>
      <c r="DM210" s="20">
        <f t="shared" si="791"/>
        <v>3.0000000000000249E-2</v>
      </c>
      <c r="DN210" s="20">
        <f t="shared" si="792"/>
        <v>0</v>
      </c>
      <c r="DO210" s="18">
        <v>2.54</v>
      </c>
      <c r="DP210" s="18">
        <v>0</v>
      </c>
      <c r="DQ210" s="18">
        <v>1</v>
      </c>
      <c r="DR210" s="18">
        <v>1</v>
      </c>
      <c r="DS210" s="25">
        <f t="shared" si="793"/>
        <v>2.54</v>
      </c>
      <c r="DT210" s="25">
        <f t="shared" si="794"/>
        <v>0</v>
      </c>
      <c r="DU210" s="25">
        <f t="shared" si="795"/>
        <v>6.86</v>
      </c>
      <c r="DV210" s="25">
        <f t="shared" si="796"/>
        <v>0</v>
      </c>
      <c r="DW210" s="25">
        <f t="shared" si="797"/>
        <v>6.86</v>
      </c>
      <c r="DX210" s="25">
        <f t="shared" si="798"/>
        <v>13.99</v>
      </c>
      <c r="DY210" s="25">
        <f t="shared" si="799"/>
        <v>0</v>
      </c>
      <c r="DZ210" s="25">
        <f t="shared" si="800"/>
        <v>13.99</v>
      </c>
      <c r="EA210" s="25">
        <f t="shared" si="801"/>
        <v>8.81</v>
      </c>
      <c r="EB210" s="25">
        <f t="shared" si="802"/>
        <v>0</v>
      </c>
      <c r="EC210" s="25">
        <f t="shared" si="803"/>
        <v>8.81</v>
      </c>
      <c r="ED210" s="25">
        <f t="shared" si="804"/>
        <v>5.18</v>
      </c>
      <c r="EE210" s="25">
        <f t="shared" si="804"/>
        <v>0</v>
      </c>
      <c r="EF210" s="25">
        <f t="shared" si="805"/>
        <v>5.18</v>
      </c>
      <c r="EG210" s="25">
        <f t="shared" si="806"/>
        <v>8.81</v>
      </c>
      <c r="EH210" s="25">
        <f t="shared" si="806"/>
        <v>0</v>
      </c>
      <c r="EI210" s="25">
        <f t="shared" si="807"/>
        <v>8.81</v>
      </c>
      <c r="EJ210" s="18">
        <v>76.650000000000006</v>
      </c>
      <c r="EK210" s="18">
        <v>35.159999999999997</v>
      </c>
      <c r="EL210" s="18" t="s">
        <v>1002</v>
      </c>
      <c r="EM210" s="18" t="s">
        <v>1003</v>
      </c>
      <c r="EN210" s="16" t="s">
        <v>774</v>
      </c>
      <c r="EO210" s="16" t="s">
        <v>132</v>
      </c>
      <c r="EP210" s="16" t="e">
        <f>IF(OR(EN210="Cống tròn",EN210="Cống hộp",EN210="Ống nhựa"),INDEX(#REF!,MATCH(E210,#REF!,0)),IF(OR(EN210="Rãnh xây",EN210="Rãnh bê tông"),INDEX(#REF!,MATCH(E210,#REF!,0)),0))</f>
        <v>#REF!</v>
      </c>
      <c r="EQ210" s="18">
        <v>40.290000000000006</v>
      </c>
      <c r="ER210" s="18">
        <v>1</v>
      </c>
      <c r="ES210" s="25">
        <f t="shared" si="808"/>
        <v>40</v>
      </c>
      <c r="ET210" s="1" t="e">
        <f>_xlfn.IFNA(IF(EN210="Cống tròn",INDEX(#REF!,MATCH(E210,#REF!,0)),IF(EN210="Cống hộp",INDEX(#REF!,MATCH(E210,#REF!,0)),EU210&amp;" ,"&amp;EV210)),0)</f>
        <v>#REF!</v>
      </c>
      <c r="EU210" s="16" t="s">
        <v>769</v>
      </c>
      <c r="EV210" s="16" t="s">
        <v>775</v>
      </c>
      <c r="EW210" s="16" t="e">
        <f>_xlfn.IFNA(INDEX(#REF!,MATCH(E210,#REF!,0)),0)</f>
        <v>#REF!</v>
      </c>
      <c r="EX210" s="16"/>
      <c r="EY210" s="18">
        <v>0</v>
      </c>
      <c r="EZ210" s="18">
        <v>0</v>
      </c>
      <c r="FA210" s="18">
        <v>0</v>
      </c>
      <c r="FB210" s="19">
        <v>0</v>
      </c>
      <c r="FC210" s="19">
        <v>0</v>
      </c>
      <c r="FD210" s="25">
        <f t="shared" si="663"/>
        <v>0</v>
      </c>
      <c r="FE210" s="25">
        <f t="shared" si="809"/>
        <v>0</v>
      </c>
      <c r="FF210" s="18">
        <v>0.1</v>
      </c>
      <c r="FG210" s="18">
        <v>2</v>
      </c>
      <c r="FH210" s="18">
        <v>1</v>
      </c>
      <c r="FI210" s="25">
        <f t="shared" si="810"/>
        <v>1.2</v>
      </c>
      <c r="FJ210" s="18">
        <v>0</v>
      </c>
      <c r="FK210" s="18">
        <v>0</v>
      </c>
      <c r="FL210" s="18">
        <v>0.2</v>
      </c>
      <c r="FM210" s="18">
        <v>1.4</v>
      </c>
      <c r="FN210" s="18">
        <v>0</v>
      </c>
      <c r="FO210" s="25">
        <f t="shared" si="811"/>
        <v>1.4</v>
      </c>
      <c r="FP210" s="18">
        <v>1.4999999999999999E-2</v>
      </c>
      <c r="FQ210" s="18">
        <v>1</v>
      </c>
      <c r="FR210" s="25">
        <f t="shared" si="664"/>
        <v>39</v>
      </c>
      <c r="FS210" s="25">
        <f t="shared" si="665"/>
        <v>0.56999999999999995</v>
      </c>
      <c r="FT210" s="25">
        <f t="shared" si="666"/>
        <v>39.57</v>
      </c>
      <c r="FU210" s="25">
        <f t="shared" si="667"/>
        <v>-0.72000000000000597</v>
      </c>
      <c r="FV210" s="25" t="str">
        <f t="shared" si="812"/>
        <v>Thêm 01</v>
      </c>
      <c r="FW210" s="25">
        <f t="shared" si="813"/>
        <v>0.28999999999999998</v>
      </c>
      <c r="FX210" s="16"/>
      <c r="FY210" s="16"/>
      <c r="FZ210" s="16"/>
      <c r="GA210" s="16"/>
      <c r="GB210" s="19">
        <v>0</v>
      </c>
      <c r="GC210" s="19">
        <v>0</v>
      </c>
      <c r="GD210" s="19">
        <v>0</v>
      </c>
      <c r="GE210" s="19">
        <v>0</v>
      </c>
      <c r="GF210" s="19">
        <v>0</v>
      </c>
      <c r="GG210" s="19">
        <v>0</v>
      </c>
      <c r="GH210" s="19">
        <v>0</v>
      </c>
      <c r="GI210" s="19">
        <v>0</v>
      </c>
      <c r="GJ210" s="19">
        <v>0</v>
      </c>
      <c r="GK210" s="19">
        <v>0</v>
      </c>
      <c r="GL210" s="25">
        <f t="shared" si="668"/>
        <v>0</v>
      </c>
      <c r="GM210" s="25">
        <f t="shared" si="814"/>
        <v>0</v>
      </c>
      <c r="GN210" s="19">
        <v>0</v>
      </c>
      <c r="GO210" s="19">
        <v>0</v>
      </c>
      <c r="GP210" s="19">
        <v>0</v>
      </c>
      <c r="GQ210" s="19">
        <v>0</v>
      </c>
      <c r="GR210" s="1" t="e">
        <f>_xlfn.IFNA(INDEX(#REF!,MATCH(E210,#REF!,0)),0)</f>
        <v>#REF!</v>
      </c>
      <c r="GS210" s="16"/>
      <c r="GT210" s="18">
        <v>0</v>
      </c>
      <c r="GU210" s="18">
        <v>0</v>
      </c>
      <c r="GV210" s="18">
        <v>0</v>
      </c>
      <c r="GW210" s="18">
        <v>0</v>
      </c>
      <c r="GX210" s="25">
        <f t="shared" si="669"/>
        <v>0</v>
      </c>
      <c r="GY210" s="25">
        <f t="shared" si="670"/>
        <v>0</v>
      </c>
      <c r="GZ210" s="25">
        <f t="shared" si="815"/>
        <v>0</v>
      </c>
      <c r="HA210" s="1" t="e" cm="1">
        <f t="array" ref="HA210">INDEX(#REF!,MATCH(EJ210&amp;EK210&amp;HD210&amp;HE210&amp;HF210,#REF!&amp;#REF!&amp;#REF!&amp;#REF!&amp;#REF!,0))</f>
        <v>#REF!</v>
      </c>
      <c r="HB210" s="16"/>
      <c r="HC210" s="25">
        <f t="shared" si="816"/>
        <v>0</v>
      </c>
      <c r="HD210" s="18">
        <v>0</v>
      </c>
      <c r="HE210" s="18">
        <v>0</v>
      </c>
      <c r="HF210" s="18">
        <v>0</v>
      </c>
      <c r="HG210" s="1" t="e" cm="1">
        <f t="array" ref="HG210">INDEX(#REF!,MATCH(EJ210&amp;EK210&amp;HJ210&amp;HK210&amp;HL210,#REF!&amp;#REF!&amp;#REF!&amp;#REF!&amp;#REF!,0))</f>
        <v>#REF!</v>
      </c>
      <c r="HH210" s="16"/>
      <c r="HI210" s="25">
        <f t="shared" si="817"/>
        <v>0</v>
      </c>
      <c r="HJ210" s="25">
        <f t="shared" si="818"/>
        <v>0</v>
      </c>
      <c r="HK210" s="19">
        <v>0</v>
      </c>
      <c r="HL210" s="19">
        <v>0</v>
      </c>
      <c r="HM210" s="18">
        <v>0.01</v>
      </c>
      <c r="HN210" s="18">
        <v>1</v>
      </c>
      <c r="HO210" s="25">
        <f t="shared" si="819"/>
        <v>0</v>
      </c>
      <c r="HP210" s="25">
        <f t="shared" si="820"/>
        <v>0</v>
      </c>
      <c r="HQ210" s="25">
        <f t="shared" si="821"/>
        <v>0</v>
      </c>
      <c r="HR210" s="25">
        <f t="shared" si="822"/>
        <v>0</v>
      </c>
      <c r="HS210" s="25">
        <f t="shared" si="823"/>
        <v>0</v>
      </c>
      <c r="HT210" s="19">
        <v>0</v>
      </c>
      <c r="HU210" s="19">
        <v>0</v>
      </c>
      <c r="HV210" s="19">
        <v>0</v>
      </c>
      <c r="HW210" s="25">
        <f t="shared" si="824"/>
        <v>0</v>
      </c>
      <c r="HX210" s="19">
        <v>0</v>
      </c>
      <c r="HY210" s="19">
        <v>0</v>
      </c>
      <c r="HZ210" s="18">
        <v>27.55</v>
      </c>
      <c r="IA210" s="20">
        <f>ROUND(IF(EN210="Cống tròn",IF(EN210="Cống tròn",IF(EU210="Không có móng",IQ210-FF210,IF(EU210="Đế",IP210-FN210,IF(OR(EU210="Móng bê tông",EU210="Móng bê tông kết hợp đế"),II210-FJ210,0))),0),IF(EN210="Cống hộp",IF(AND(EN210="Cống hộp",EU210="Không có móng"),IQ210-GF210,IF(AND(EN210="Cống hộp",EU210="Móng bê tông"),IJ210-GB210,0)),IF(OR(EN210="Rãnh xây",EN210="Rãnh bê tông"),IF(OR(EN210="Rãnh xây",EN210="Rãnh bê tông"),IK210-GB210,0),IF(EN210="Ống nhựa",IF(AND(EN210="Ống nhựa",EU210="Không đắp cát"),IQ210-HT210,IF(AND(EN210="Ống nhựa",EU210="Đắp cát"),IH210-HX210,0)),IF(EN210="Rãnh thang",IF(EN210="Rãnh thang",IF(EU210="Móng bê tông",#REF!-#REF!,IQ210),0),0))))),2)</f>
        <v>25.15</v>
      </c>
      <c r="IB210" s="20">
        <f t="shared" si="825"/>
        <v>2.4000000000000021</v>
      </c>
      <c r="IC210" s="20">
        <f t="shared" si="671"/>
        <v>25.15</v>
      </c>
      <c r="ID210" s="20">
        <f t="shared" si="672"/>
        <v>0</v>
      </c>
      <c r="IE210" s="20">
        <f t="shared" si="673"/>
        <v>0</v>
      </c>
      <c r="IF210" s="20">
        <f t="shared" si="674"/>
        <v>0</v>
      </c>
      <c r="IG210" s="20">
        <f>IF(EN210="Rãnh thang",IF(AND(EN210="Rãnh thang",EU210="Móng bê tông"),IQ210-#REF!,0),IF(EN210="Ống nhựa",IF(AND(EN210="Ống nhựa",EU210="Đắp cát"),IQ210-HT210,0),IF(EN210="Cống tròn",IF(EN210="Cống tròn",IF(OR(EU210="Móng bê tông",EU210="Móng bê tông kết hợp đế"),IM210-FL210,0),0),IF(EN210="Cống hộp",IF(AND(EN210="Cống hộp",EU210="Móng bê tông"),IN210-GD210,0),IF(OR(EN210="Rãnh xây",EN210="Rãnh bê tông"),IF(AND(EN210="Rãnh xây",EU210="Móng bê tông"),IO210-GD210,IF(AND(EN210="Rãnh bê tông",EU210="Móng bê tông"),IO210-GD210,0)),0)))))</f>
        <v>25.15</v>
      </c>
      <c r="IH210" s="20">
        <f t="shared" si="675"/>
        <v>0</v>
      </c>
      <c r="II210" s="20">
        <f t="shared" si="676"/>
        <v>25.15</v>
      </c>
      <c r="IJ210" s="20">
        <f t="shared" si="677"/>
        <v>0</v>
      </c>
      <c r="IK210" s="20">
        <f t="shared" si="678"/>
        <v>0</v>
      </c>
      <c r="IL210" s="20">
        <f t="shared" si="679"/>
        <v>25.349999999999998</v>
      </c>
      <c r="IM210" s="20">
        <f t="shared" si="680"/>
        <v>25.349999999999998</v>
      </c>
      <c r="IN210" s="20">
        <f t="shared" si="681"/>
        <v>0</v>
      </c>
      <c r="IO210" s="20">
        <f t="shared" si="682"/>
        <v>0</v>
      </c>
      <c r="IP210" s="20">
        <f t="shared" si="683"/>
        <v>0</v>
      </c>
      <c r="IQ210" s="18">
        <v>25.45</v>
      </c>
      <c r="IR210" s="25">
        <f t="shared" si="826"/>
        <v>0</v>
      </c>
      <c r="IS210" s="25">
        <f t="shared" si="684"/>
        <v>0</v>
      </c>
      <c r="IT210" s="25">
        <f t="shared" si="685"/>
        <v>0</v>
      </c>
      <c r="IU210" s="25">
        <f>ROUND(IF(EN210="Cống tròn",IF(EN210="Cống tròn",IV210+FF210,0),IF(EN210="Cống hộp",IF(EN210="Cống hộp",IV210+GP210,0),IF(OR(EN210="Rãnh xây",EN210="Rãnh bê tông"),IF(OR(EN210="Rãnh xây",EN210="Rãnh bê tông"),IV210+GP210,0),IF(EN210="ống nhựa",IF(EN210="Ống nhựa",IV210+HT210,0),IF(EN210="Rãnh thang",IF(EN210="Rãnh thang",IQ210+#REF!,0),0))))),2)</f>
        <v>26.41</v>
      </c>
      <c r="IV210" s="18">
        <v>26.31</v>
      </c>
      <c r="IW210" s="25">
        <f t="shared" si="686"/>
        <v>26.41</v>
      </c>
      <c r="IX210" s="25">
        <f t="shared" si="687"/>
        <v>0</v>
      </c>
      <c r="IY210" s="25">
        <f t="shared" si="688"/>
        <v>0</v>
      </c>
      <c r="IZ210" s="25">
        <f t="shared" si="689"/>
        <v>0</v>
      </c>
      <c r="JA210" s="25">
        <f t="shared" si="690"/>
        <v>0</v>
      </c>
      <c r="JB210" s="18">
        <v>27.41</v>
      </c>
      <c r="JC210" s="20">
        <f>ROUND(IF(EN210="Cống tròn",IF(EN210="Cống tròn",IF(EU210="Không có móng",JS210-FF210,IF(EU210="Đế",JR210-FN210,IF(OR(EU210="Móng bê tông",EU210="Móng bê tông kết hợp đế"),JK210-FJ210,0))),0),IF(EN210="Cống hộp",IF(AND(EN210="Cống hộp",EU210="Không có móng"),JS210-GF210,IF(AND(EN210="Cống hộp",EU210="Móng bê tông"),JL210-GB210,0)),IF(OR(EN210="Rãnh xây",EN210="Rãnh bê tông"),IF(OR(EN210="Rãnh xây",EN210="Rãnh bê tông"),JM210-GB210,0),IF(EN210="Ống nhựa",IF(AND(EN210="Ống nhựa",EU210="Không đắp cát"),JS210-HT210,IF(AND(EN210="Ống nhựa",EU210="Đắp cát"),JJ210-HX210,0)),IF(EN210="Rãnh thang",IF(EN210="Rãnh thang",IF(EU210="Móng bê tông",#REF!-#REF!,JS210),0),0))))),2)</f>
        <v>25.01</v>
      </c>
      <c r="JD210" s="20">
        <f t="shared" si="827"/>
        <v>2.3999999999999986</v>
      </c>
      <c r="JE210" s="20">
        <f t="shared" si="691"/>
        <v>25.009999999999998</v>
      </c>
      <c r="JF210" s="20">
        <f t="shared" si="692"/>
        <v>0</v>
      </c>
      <c r="JG210" s="20">
        <f t="shared" si="693"/>
        <v>0</v>
      </c>
      <c r="JH210" s="20">
        <f t="shared" si="694"/>
        <v>0</v>
      </c>
      <c r="JI210" s="20">
        <f>IF(EN210="Rãnh thang",IF(AND(EN210="Rãnh thang",EU210="Móng bê tông"),JS210-#REF!,0),IF(EN210="Ống nhựa",IF(AND(EN210="Ống nhựa",EU210="Đắp cát"),JS210-HT210,0),IF(EN210="Cống tròn",IF(EN210="Cống tròn",IF(OR(EU210="Móng bê tông",EU210="Móng bê tông kết hợp đế"),JO210-FL210,0),0),IF(EN210="Cống hộp",IF(AND(EN210="Cống hộp",EU210="Móng bê tông"),JP210-GD210,0),IF(OR(EN210="Rãnh xây",EN210="Rãnh bê tông"),IF(AND(EN210="Rãnh xây",EU210="Móng bê tông"),JQ210-GD210,IF(AND(EN210="Rãnh bê tông",EU210="Móng bê tông"),JQ210-GD210,0)),0)))))</f>
        <v>25.009999999999998</v>
      </c>
      <c r="JJ210" s="20">
        <f t="shared" si="695"/>
        <v>0</v>
      </c>
      <c r="JK210" s="20">
        <f t="shared" si="696"/>
        <v>25.009999999999998</v>
      </c>
      <c r="JL210" s="20">
        <f t="shared" si="697"/>
        <v>0</v>
      </c>
      <c r="JM210" s="20">
        <f t="shared" si="698"/>
        <v>0</v>
      </c>
      <c r="JN210" s="20">
        <f t="shared" si="699"/>
        <v>25.209999999999997</v>
      </c>
      <c r="JO210" s="20">
        <f t="shared" si="700"/>
        <v>25.209999999999997</v>
      </c>
      <c r="JP210" s="20">
        <f t="shared" si="701"/>
        <v>0</v>
      </c>
      <c r="JQ210" s="20">
        <f t="shared" si="702"/>
        <v>0</v>
      </c>
      <c r="JR210" s="20">
        <f t="shared" si="703"/>
        <v>0</v>
      </c>
      <c r="JS210" s="26">
        <v>25.31</v>
      </c>
      <c r="JT210" s="25">
        <f t="shared" si="828"/>
        <v>0</v>
      </c>
      <c r="JU210" s="25">
        <f t="shared" si="704"/>
        <v>0</v>
      </c>
      <c r="JV210" s="25">
        <f t="shared" si="705"/>
        <v>0</v>
      </c>
      <c r="JW210" s="25">
        <f>ROUND(IF(EN210="Cống tròn",IF(EN210="Cống tròn",JX210+FF210,0),IF(EN210="Cống hộp",IF(EN210="Cống hộp",JX210+GP210,0),IF(OR(EN210="Rãnh xây",EN210="Rãnh bê tông"),IF(OR(EN210="Rãnh xây",EN210="Rãnh bê tông"),JX210+GP210,0),IF(EN210="ống nhựa",IF(EN210="Ống nhựa",JX210+HT210,0),IF(EN210="Rãnh thang",IF(EN210="Rãnh thang",JS210+#REF!,0),0))))),2)</f>
        <v>26.41</v>
      </c>
      <c r="JX210" s="27">
        <v>26.31</v>
      </c>
      <c r="JY210" s="25">
        <f t="shared" si="706"/>
        <v>26.41</v>
      </c>
      <c r="JZ210" s="25">
        <f t="shared" si="707"/>
        <v>0</v>
      </c>
      <c r="KA210" s="25">
        <f t="shared" si="708"/>
        <v>0</v>
      </c>
      <c r="KB210" s="25">
        <f t="shared" si="709"/>
        <v>0</v>
      </c>
      <c r="KC210" s="25">
        <f t="shared" si="710"/>
        <v>0</v>
      </c>
      <c r="KD210" s="28" t="s">
        <v>98</v>
      </c>
      <c r="KE210" s="27">
        <v>0</v>
      </c>
      <c r="KF210" s="25">
        <f t="shared" si="711"/>
        <v>2.4000000000000021</v>
      </c>
      <c r="KG210" s="25">
        <f t="shared" si="829"/>
        <v>2.4000000000000021</v>
      </c>
      <c r="KH210" s="27">
        <v>0</v>
      </c>
      <c r="KI210" s="25">
        <f t="shared" si="712"/>
        <v>2.3999999999999986</v>
      </c>
      <c r="KJ210" s="25">
        <f t="shared" si="830"/>
        <v>2.3999999999999986</v>
      </c>
      <c r="KK210" s="25">
        <f t="shared" si="713"/>
        <v>0</v>
      </c>
      <c r="KL210" s="25">
        <f t="shared" si="714"/>
        <v>0</v>
      </c>
      <c r="KM210" s="25">
        <f t="shared" si="831"/>
        <v>0</v>
      </c>
      <c r="KN210" s="25">
        <f t="shared" si="715"/>
        <v>0</v>
      </c>
      <c r="KO210" s="25">
        <f t="shared" si="716"/>
        <v>0</v>
      </c>
      <c r="KP210" s="25">
        <f t="shared" si="832"/>
        <v>0</v>
      </c>
      <c r="KQ210" s="25">
        <f t="shared" si="717"/>
        <v>0.2</v>
      </c>
      <c r="KR210" s="25">
        <f t="shared" si="718"/>
        <v>0.2</v>
      </c>
      <c r="KS210" s="25">
        <f t="shared" si="833"/>
        <v>0.2</v>
      </c>
      <c r="KT210" s="25">
        <f t="shared" si="719"/>
        <v>0</v>
      </c>
      <c r="KU210" s="25">
        <f t="shared" si="720"/>
        <v>0</v>
      </c>
      <c r="KV210" s="25">
        <f t="shared" si="834"/>
        <v>0</v>
      </c>
      <c r="KW210" s="25">
        <f t="shared" si="721"/>
        <v>0</v>
      </c>
      <c r="KX210" s="25">
        <f t="shared" si="722"/>
        <v>0</v>
      </c>
      <c r="KY210" s="25">
        <f t="shared" si="835"/>
        <v>0</v>
      </c>
      <c r="KZ210" s="25">
        <f t="shared" si="723"/>
        <v>0</v>
      </c>
      <c r="LA210" s="25">
        <f t="shared" si="724"/>
        <v>0</v>
      </c>
      <c r="LB210" s="25">
        <f t="shared" si="836"/>
        <v>0</v>
      </c>
      <c r="LC210" s="25">
        <f t="shared" si="725"/>
        <v>1.4</v>
      </c>
      <c r="LD210" s="25">
        <f t="shared" si="726"/>
        <v>1.4</v>
      </c>
      <c r="LE210" s="25">
        <f t="shared" si="837"/>
        <v>1.4</v>
      </c>
      <c r="LF210" s="25">
        <f t="shared" si="727"/>
        <v>0</v>
      </c>
      <c r="LG210" s="25">
        <f t="shared" si="728"/>
        <v>0</v>
      </c>
      <c r="LH210" s="25">
        <f t="shared" si="838"/>
        <v>0</v>
      </c>
      <c r="LI210" s="25">
        <f t="shared" si="729"/>
        <v>0</v>
      </c>
      <c r="LJ210" s="25">
        <f t="shared" si="730"/>
        <v>0</v>
      </c>
      <c r="LK210" s="25">
        <f t="shared" si="839"/>
        <v>0</v>
      </c>
      <c r="LL210" s="25">
        <f t="shared" si="731"/>
        <v>0</v>
      </c>
      <c r="LM210" s="25">
        <f t="shared" si="732"/>
        <v>0</v>
      </c>
      <c r="LN210" s="25">
        <f t="shared" si="840"/>
        <v>0</v>
      </c>
      <c r="LO210" s="25">
        <f t="shared" si="733"/>
        <v>0</v>
      </c>
      <c r="LP210" s="25">
        <f t="shared" si="734"/>
        <v>0</v>
      </c>
      <c r="LQ210" s="25">
        <f t="shared" si="841"/>
        <v>0</v>
      </c>
      <c r="LR210" s="25">
        <f t="shared" si="735"/>
        <v>0</v>
      </c>
      <c r="LS210" s="25">
        <f t="shared" si="736"/>
        <v>0</v>
      </c>
      <c r="LT210" s="25">
        <f t="shared" si="842"/>
        <v>0</v>
      </c>
      <c r="LU210" s="25">
        <f t="shared" si="737"/>
        <v>0</v>
      </c>
      <c r="LV210" s="25">
        <f t="shared" si="738"/>
        <v>0</v>
      </c>
      <c r="LW210" s="25">
        <f t="shared" si="843"/>
        <v>0</v>
      </c>
      <c r="LX210" s="25">
        <f t="shared" si="739"/>
        <v>0</v>
      </c>
      <c r="LY210" s="25">
        <f t="shared" si="740"/>
        <v>0</v>
      </c>
      <c r="LZ210" s="25">
        <f t="shared" si="844"/>
        <v>0</v>
      </c>
      <c r="MA210" s="25">
        <f t="shared" si="741"/>
        <v>0</v>
      </c>
      <c r="MB210" s="25">
        <f t="shared" si="742"/>
        <v>0</v>
      </c>
      <c r="MC210" s="25">
        <f t="shared" si="845"/>
        <v>0</v>
      </c>
      <c r="MD210" s="25">
        <f t="shared" si="743"/>
        <v>0</v>
      </c>
      <c r="ME210" s="25">
        <f t="shared" si="744"/>
        <v>0</v>
      </c>
      <c r="MF210" s="25">
        <f t="shared" si="846"/>
        <v>0</v>
      </c>
      <c r="MG210" s="25">
        <f t="shared" si="745"/>
        <v>0</v>
      </c>
      <c r="MH210" s="25">
        <f t="shared" si="746"/>
        <v>0</v>
      </c>
      <c r="MI210" s="25">
        <f t="shared" si="847"/>
        <v>0</v>
      </c>
      <c r="MJ210" s="25">
        <f t="shared" si="747"/>
        <v>0</v>
      </c>
      <c r="MK210" s="25">
        <f t="shared" si="748"/>
        <v>0</v>
      </c>
      <c r="ML210" s="25">
        <f t="shared" si="848"/>
        <v>0</v>
      </c>
      <c r="MM210" s="25">
        <f t="shared" si="749"/>
        <v>0</v>
      </c>
      <c r="MN210" s="25">
        <f t="shared" si="750"/>
        <v>0</v>
      </c>
      <c r="MO210" s="25">
        <f t="shared" si="849"/>
        <v>0</v>
      </c>
      <c r="MP210" s="25">
        <f t="shared" si="751"/>
        <v>0</v>
      </c>
      <c r="MQ210" s="25">
        <f t="shared" si="752"/>
        <v>0</v>
      </c>
      <c r="MR210" s="25">
        <f t="shared" si="850"/>
        <v>0</v>
      </c>
      <c r="MS210" s="29">
        <v>1.4</v>
      </c>
      <c r="MT210" s="29">
        <v>0</v>
      </c>
      <c r="MU210" s="29">
        <v>1</v>
      </c>
      <c r="MV210" s="29">
        <v>1</v>
      </c>
      <c r="MW210" s="25">
        <f t="shared" si="753"/>
        <v>1.4</v>
      </c>
      <c r="MX210" s="25">
        <f t="shared" si="754"/>
        <v>3.36</v>
      </c>
      <c r="MY210" s="25">
        <f t="shared" si="755"/>
        <v>0</v>
      </c>
      <c r="MZ210" s="25">
        <f t="shared" si="756"/>
        <v>0</v>
      </c>
      <c r="NA210" s="25">
        <f t="shared" si="757"/>
        <v>1.4</v>
      </c>
      <c r="NB210" s="25">
        <f t="shared" si="758"/>
        <v>3.36</v>
      </c>
      <c r="NC210" s="25">
        <f t="shared" si="759"/>
        <v>0</v>
      </c>
      <c r="ND210" s="25">
        <f t="shared" si="760"/>
        <v>0</v>
      </c>
      <c r="NE210" s="25">
        <f t="shared" si="851"/>
        <v>1.4</v>
      </c>
      <c r="NF210" s="25">
        <f t="shared" si="851"/>
        <v>3.36</v>
      </c>
      <c r="NG210" s="25">
        <f t="shared" si="851"/>
        <v>0</v>
      </c>
      <c r="NH210" s="25">
        <f t="shared" si="851"/>
        <v>0</v>
      </c>
      <c r="NI210" s="25">
        <f t="shared" si="761"/>
        <v>135.37</v>
      </c>
      <c r="NJ210" s="25">
        <f t="shared" si="762"/>
        <v>0</v>
      </c>
      <c r="NK210" s="25">
        <f t="shared" si="763"/>
        <v>135.37</v>
      </c>
      <c r="NL210" s="25">
        <f t="shared" si="764"/>
        <v>73.27</v>
      </c>
      <c r="NM210" s="25">
        <f t="shared" si="765"/>
        <v>0</v>
      </c>
      <c r="NN210" s="25">
        <f t="shared" si="852"/>
        <v>73.27</v>
      </c>
      <c r="NO210" s="25">
        <f t="shared" si="766"/>
        <v>0</v>
      </c>
      <c r="NP210" s="25">
        <f t="shared" si="767"/>
        <v>0</v>
      </c>
      <c r="NQ210" s="25">
        <f t="shared" si="853"/>
        <v>0</v>
      </c>
      <c r="NR210" s="25">
        <f t="shared" si="768"/>
        <v>0</v>
      </c>
      <c r="NS210" s="25">
        <f t="shared" si="769"/>
        <v>0</v>
      </c>
      <c r="NT210" s="25">
        <f t="shared" si="854"/>
        <v>0</v>
      </c>
      <c r="NU210" s="25">
        <f t="shared" si="770"/>
        <v>0</v>
      </c>
      <c r="NV210" s="25">
        <f t="shared" si="771"/>
        <v>0</v>
      </c>
      <c r="NW210" s="25">
        <f t="shared" si="855"/>
        <v>0</v>
      </c>
      <c r="NX210" s="25">
        <f t="shared" si="856"/>
        <v>73.27</v>
      </c>
      <c r="NY210" s="25">
        <f t="shared" si="856"/>
        <v>0</v>
      </c>
      <c r="NZ210" s="25">
        <f t="shared" si="857"/>
        <v>73.27</v>
      </c>
      <c r="OA210" s="25">
        <f t="shared" si="858"/>
        <v>62.1</v>
      </c>
      <c r="OB210" s="25">
        <f t="shared" si="858"/>
        <v>0</v>
      </c>
      <c r="OC210" s="25">
        <f t="shared" si="859"/>
        <v>62.1</v>
      </c>
      <c r="OD210" s="25">
        <f t="shared" si="860"/>
        <v>73.27</v>
      </c>
      <c r="OE210" s="25">
        <f t="shared" si="860"/>
        <v>0</v>
      </c>
      <c r="OF210" s="25">
        <f t="shared" si="860"/>
        <v>73.27</v>
      </c>
      <c r="OG210" s="25">
        <f t="shared" si="772"/>
        <v>0</v>
      </c>
      <c r="OH210" s="25">
        <f t="shared" si="773"/>
        <v>0</v>
      </c>
      <c r="OI210" s="25">
        <f t="shared" si="774"/>
        <v>0</v>
      </c>
      <c r="OJ210" s="25">
        <f t="shared" si="775"/>
        <v>0</v>
      </c>
      <c r="OK210" s="25">
        <f t="shared" si="776"/>
        <v>0</v>
      </c>
      <c r="OL210" s="25">
        <f t="shared" si="777"/>
        <v>0</v>
      </c>
      <c r="OM210" s="25">
        <f t="shared" si="861"/>
        <v>0</v>
      </c>
      <c r="ON210" s="25">
        <f t="shared" si="861"/>
        <v>0</v>
      </c>
      <c r="OO210" s="25">
        <f t="shared" si="861"/>
        <v>0</v>
      </c>
      <c r="OP210" s="25">
        <f t="shared" si="778"/>
        <v>0</v>
      </c>
      <c r="OQ210" s="25">
        <f t="shared" si="779"/>
        <v>0</v>
      </c>
      <c r="OR210" s="25">
        <f t="shared" si="862"/>
        <v>0</v>
      </c>
      <c r="OS210" s="19">
        <v>536900.69999999995</v>
      </c>
      <c r="OT210" s="19">
        <v>2370340</v>
      </c>
    </row>
    <row r="211" spans="1:410" ht="33" customHeight="1" x14ac:dyDescent="0.25">
      <c r="A211" s="18"/>
      <c r="B211" s="18" t="s">
        <v>939</v>
      </c>
      <c r="C211" s="18">
        <v>35.159999999999997</v>
      </c>
      <c r="D211" s="16" t="e">
        <f>_xlfn.IFNA(INDEX(#REF!,MATCH(E211,#REF!,0)),0)</f>
        <v>#REF!</v>
      </c>
      <c r="E211" s="18" t="s">
        <v>1003</v>
      </c>
      <c r="F211" s="16" t="s">
        <v>765</v>
      </c>
      <c r="G211" s="16" t="s">
        <v>766</v>
      </c>
      <c r="H211" s="16" t="s">
        <v>767</v>
      </c>
      <c r="I211" s="16" t="s">
        <v>768</v>
      </c>
      <c r="J211" s="16" t="s">
        <v>769</v>
      </c>
      <c r="K211" s="16" t="s">
        <v>770</v>
      </c>
      <c r="L211" s="16" t="s">
        <v>771</v>
      </c>
      <c r="M211" s="18">
        <v>1.64</v>
      </c>
      <c r="N211" s="18">
        <v>1.94</v>
      </c>
      <c r="O211" s="18">
        <v>2.04</v>
      </c>
      <c r="P211" s="18">
        <v>2.34</v>
      </c>
      <c r="Q211" s="18">
        <v>0.1</v>
      </c>
      <c r="R211" s="18">
        <v>1.8399999999999999</v>
      </c>
      <c r="S211" s="18">
        <v>2.14</v>
      </c>
      <c r="T211" s="18">
        <v>0.2</v>
      </c>
      <c r="U211" s="18">
        <v>0</v>
      </c>
      <c r="V211" s="18">
        <v>0</v>
      </c>
      <c r="W211" s="18">
        <v>0</v>
      </c>
      <c r="X211" s="18">
        <v>1.64</v>
      </c>
      <c r="Y211" s="18">
        <v>1.9</v>
      </c>
      <c r="Z211" s="20">
        <f t="shared" si="780"/>
        <v>2.1</v>
      </c>
      <c r="AA211" s="18">
        <v>0.22</v>
      </c>
      <c r="AB211" s="18">
        <v>0</v>
      </c>
      <c r="AC211" s="18">
        <v>0</v>
      </c>
      <c r="AD211" s="18">
        <v>0</v>
      </c>
      <c r="AE211" s="18">
        <v>0</v>
      </c>
      <c r="AF211" s="18">
        <v>0</v>
      </c>
      <c r="AG211" s="18">
        <v>1.2</v>
      </c>
      <c r="AH211" s="18">
        <v>1.5</v>
      </c>
      <c r="AI211" s="20">
        <f t="shared" si="781"/>
        <v>2.25</v>
      </c>
      <c r="AJ211" s="18">
        <v>0</v>
      </c>
      <c r="AK211" s="18">
        <v>0</v>
      </c>
      <c r="AL211" s="20">
        <f t="shared" si="782"/>
        <v>0</v>
      </c>
      <c r="AM211" s="18">
        <v>1.64</v>
      </c>
      <c r="AN211" s="18">
        <v>1.5</v>
      </c>
      <c r="AO211" s="18">
        <v>0.15</v>
      </c>
      <c r="AP211" s="18">
        <v>0.22</v>
      </c>
      <c r="AQ211" s="18">
        <v>1.64</v>
      </c>
      <c r="AR211" s="18">
        <v>1.72</v>
      </c>
      <c r="AS211" s="18">
        <v>0.12</v>
      </c>
      <c r="AT211" s="18">
        <v>0.11</v>
      </c>
      <c r="AU211" s="18">
        <v>0</v>
      </c>
      <c r="AV211" s="18">
        <v>1</v>
      </c>
      <c r="AW211" s="18">
        <v>0</v>
      </c>
      <c r="AX211" s="18">
        <v>0</v>
      </c>
      <c r="AY211" s="18">
        <v>0</v>
      </c>
      <c r="AZ211" s="18">
        <v>0</v>
      </c>
      <c r="BA211" s="18">
        <v>0</v>
      </c>
      <c r="BB211" s="18">
        <v>0</v>
      </c>
      <c r="BC211" s="18">
        <v>0</v>
      </c>
      <c r="BD211" s="18">
        <v>0</v>
      </c>
      <c r="BE211" s="18">
        <v>2</v>
      </c>
      <c r="BF211" s="18">
        <v>0</v>
      </c>
      <c r="BG211" s="18">
        <v>0</v>
      </c>
      <c r="BH211" s="18">
        <v>0</v>
      </c>
      <c r="BI211" s="18">
        <v>0</v>
      </c>
      <c r="BJ211" s="18">
        <v>0</v>
      </c>
      <c r="BK211" s="18">
        <v>0</v>
      </c>
      <c r="BL211" s="18">
        <v>0</v>
      </c>
      <c r="BM211" s="18">
        <v>0</v>
      </c>
      <c r="BN211" s="18">
        <v>0</v>
      </c>
      <c r="BO211" s="18">
        <v>0</v>
      </c>
      <c r="BP211" s="18">
        <v>0</v>
      </c>
      <c r="BQ211" s="18">
        <v>0</v>
      </c>
      <c r="BR211" s="18">
        <v>0</v>
      </c>
      <c r="BS211" s="18">
        <v>0</v>
      </c>
      <c r="BT211" s="18">
        <v>0</v>
      </c>
      <c r="BU211" s="18">
        <v>0</v>
      </c>
      <c r="BV211" s="18">
        <v>0</v>
      </c>
      <c r="BW211" s="18">
        <v>0</v>
      </c>
      <c r="BX211" s="18">
        <v>0</v>
      </c>
      <c r="BY211" s="18">
        <v>0</v>
      </c>
      <c r="BZ211" s="18">
        <v>0</v>
      </c>
      <c r="CA211" s="16" t="e">
        <f>_xlfn.IFNA(IF(RIGHT(D211,2)="=G",0,INDEX(#REF!,MATCH(E211,#REF!,0))),0)</f>
        <v>#REF!</v>
      </c>
      <c r="CB211" s="16" t="s">
        <v>776</v>
      </c>
      <c r="CC211" s="18">
        <v>0</v>
      </c>
      <c r="CD211" s="18">
        <v>0</v>
      </c>
      <c r="CE211" s="18">
        <v>1.4</v>
      </c>
      <c r="CF211" s="18">
        <v>0.85</v>
      </c>
      <c r="CG211" s="18">
        <v>0.12</v>
      </c>
      <c r="CH211" s="18">
        <v>2</v>
      </c>
      <c r="CI211" s="16" t="s">
        <v>98</v>
      </c>
      <c r="CJ211" s="18">
        <v>0</v>
      </c>
      <c r="CK211" s="20">
        <f t="shared" si="648"/>
        <v>2.7</v>
      </c>
      <c r="CL211" s="20">
        <f t="shared" si="783"/>
        <v>2.7</v>
      </c>
      <c r="CM211" s="18">
        <v>35.159999999999997</v>
      </c>
      <c r="CN211" s="18">
        <v>27.41</v>
      </c>
      <c r="CO211" s="18">
        <v>26.571000000000002</v>
      </c>
      <c r="CP211" s="22">
        <f t="shared" si="649"/>
        <v>27.41</v>
      </c>
      <c r="CQ211" s="22">
        <f t="shared" si="650"/>
        <v>24.71</v>
      </c>
      <c r="CR211" s="22">
        <f t="shared" si="784"/>
        <v>2.7</v>
      </c>
      <c r="CS211" s="22">
        <f t="shared" si="651"/>
        <v>24.810000000000002</v>
      </c>
      <c r="CT211" s="22">
        <f t="shared" si="652"/>
        <v>25.01</v>
      </c>
      <c r="CU211" s="18">
        <v>25.01</v>
      </c>
      <c r="CV211" s="22">
        <f t="shared" si="785"/>
        <v>2.1</v>
      </c>
      <c r="CW211" s="22">
        <f t="shared" si="653"/>
        <v>0</v>
      </c>
      <c r="CX211" s="22">
        <f t="shared" si="654"/>
        <v>0</v>
      </c>
      <c r="CY211" s="22">
        <f t="shared" si="655"/>
        <v>27.14</v>
      </c>
      <c r="CZ211" s="22">
        <f t="shared" si="656"/>
        <v>27.29</v>
      </c>
      <c r="DA211" s="18">
        <v>27.41</v>
      </c>
      <c r="DB211" s="20">
        <f t="shared" si="786"/>
        <v>2.7</v>
      </c>
      <c r="DC211" s="20">
        <f t="shared" si="787"/>
        <v>0</v>
      </c>
      <c r="DD211" s="20">
        <f t="shared" si="788"/>
        <v>2.7</v>
      </c>
      <c r="DE211" s="20">
        <f t="shared" si="657"/>
        <v>0.1</v>
      </c>
      <c r="DF211" s="20">
        <f t="shared" si="658"/>
        <v>0.2</v>
      </c>
      <c r="DG211" s="20">
        <f t="shared" si="659"/>
        <v>2.37</v>
      </c>
      <c r="DH211" s="20">
        <f t="shared" si="660"/>
        <v>0</v>
      </c>
      <c r="DI211" s="20">
        <f t="shared" si="661"/>
        <v>0</v>
      </c>
      <c r="DJ211" s="20">
        <f t="shared" si="662"/>
        <v>0</v>
      </c>
      <c r="DK211" s="20">
        <f t="shared" si="789"/>
        <v>2.67</v>
      </c>
      <c r="DL211" s="20">
        <f t="shared" si="790"/>
        <v>0</v>
      </c>
      <c r="DM211" s="20">
        <f t="shared" si="791"/>
        <v>3.0000000000000249E-2</v>
      </c>
      <c r="DN211" s="20">
        <f t="shared" si="792"/>
        <v>0</v>
      </c>
      <c r="DO211" s="18">
        <v>2.54</v>
      </c>
      <c r="DP211" s="18">
        <v>0</v>
      </c>
      <c r="DQ211" s="18">
        <v>1</v>
      </c>
      <c r="DR211" s="18">
        <v>1</v>
      </c>
      <c r="DS211" s="25">
        <f t="shared" si="793"/>
        <v>2.54</v>
      </c>
      <c r="DT211" s="25">
        <f t="shared" si="794"/>
        <v>0</v>
      </c>
      <c r="DU211" s="25">
        <f t="shared" si="795"/>
        <v>6.86</v>
      </c>
      <c r="DV211" s="25">
        <f t="shared" si="796"/>
        <v>0</v>
      </c>
      <c r="DW211" s="25">
        <f t="shared" si="797"/>
        <v>6.86</v>
      </c>
      <c r="DX211" s="25">
        <f t="shared" si="798"/>
        <v>13.99</v>
      </c>
      <c r="DY211" s="25">
        <f t="shared" si="799"/>
        <v>0</v>
      </c>
      <c r="DZ211" s="25">
        <f t="shared" si="800"/>
        <v>13.99</v>
      </c>
      <c r="EA211" s="25">
        <f t="shared" si="801"/>
        <v>8.81</v>
      </c>
      <c r="EB211" s="25">
        <f t="shared" si="802"/>
        <v>0</v>
      </c>
      <c r="EC211" s="25">
        <f t="shared" si="803"/>
        <v>8.81</v>
      </c>
      <c r="ED211" s="25">
        <f t="shared" si="804"/>
        <v>5.18</v>
      </c>
      <c r="EE211" s="25">
        <f t="shared" si="804"/>
        <v>0</v>
      </c>
      <c r="EF211" s="25">
        <f t="shared" si="805"/>
        <v>5.18</v>
      </c>
      <c r="EG211" s="25">
        <f t="shared" si="806"/>
        <v>8.81</v>
      </c>
      <c r="EH211" s="25">
        <f t="shared" si="806"/>
        <v>0</v>
      </c>
      <c r="EI211" s="25">
        <f t="shared" si="807"/>
        <v>8.81</v>
      </c>
      <c r="EJ211" s="18">
        <v>35.159999999999997</v>
      </c>
      <c r="EK211" s="18">
        <v>-9.64</v>
      </c>
      <c r="EL211" s="18" t="s">
        <v>1003</v>
      </c>
      <c r="EM211" s="18" t="s">
        <v>1004</v>
      </c>
      <c r="EN211" s="16" t="s">
        <v>774</v>
      </c>
      <c r="EO211" s="16" t="s">
        <v>132</v>
      </c>
      <c r="EP211" s="16" t="e">
        <f>IF(OR(EN211="Cống tròn",EN211="Cống hộp",EN211="Ống nhựa"),INDEX(#REF!,MATCH(E211,#REF!,0)),IF(OR(EN211="Rãnh xây",EN211="Rãnh bê tông"),INDEX(#REF!,MATCH(E211,#REF!,0)),0))</f>
        <v>#REF!</v>
      </c>
      <c r="EQ211" s="18">
        <v>45.88</v>
      </c>
      <c r="ER211" s="18">
        <v>1</v>
      </c>
      <c r="ES211" s="25">
        <f t="shared" si="808"/>
        <v>46</v>
      </c>
      <c r="ET211" s="1" t="e">
        <f>_xlfn.IFNA(IF(EN211="Cống tròn",INDEX(#REF!,MATCH(E211,#REF!,0)),IF(EN211="Cống hộp",INDEX(#REF!,MATCH(E211,#REF!,0)),EU211&amp;" ,"&amp;EV211)),0)</f>
        <v>#REF!</v>
      </c>
      <c r="EU211" s="16" t="s">
        <v>769</v>
      </c>
      <c r="EV211" s="16" t="s">
        <v>775</v>
      </c>
      <c r="EW211" s="16" t="e">
        <f>_xlfn.IFNA(INDEX(#REF!,MATCH(E211,#REF!,0)),0)</f>
        <v>#REF!</v>
      </c>
      <c r="EX211" s="16"/>
      <c r="EY211" s="18">
        <v>0</v>
      </c>
      <c r="EZ211" s="18">
        <v>0</v>
      </c>
      <c r="FA211" s="18">
        <v>0</v>
      </c>
      <c r="FB211" s="19">
        <v>0</v>
      </c>
      <c r="FC211" s="19">
        <v>0</v>
      </c>
      <c r="FD211" s="25">
        <f t="shared" si="663"/>
        <v>0</v>
      </c>
      <c r="FE211" s="25">
        <f t="shared" si="809"/>
        <v>0</v>
      </c>
      <c r="FF211" s="18">
        <v>0.1</v>
      </c>
      <c r="FG211" s="18">
        <v>2</v>
      </c>
      <c r="FH211" s="18">
        <v>1</v>
      </c>
      <c r="FI211" s="25">
        <f t="shared" si="810"/>
        <v>1.2</v>
      </c>
      <c r="FJ211" s="18">
        <v>0</v>
      </c>
      <c r="FK211" s="18">
        <v>0</v>
      </c>
      <c r="FL211" s="18">
        <v>0.2</v>
      </c>
      <c r="FM211" s="18">
        <v>1.4</v>
      </c>
      <c r="FN211" s="18">
        <v>0</v>
      </c>
      <c r="FO211" s="25">
        <f t="shared" si="811"/>
        <v>1.4</v>
      </c>
      <c r="FP211" s="18">
        <v>1.4999999999999999E-2</v>
      </c>
      <c r="FQ211" s="18">
        <v>1</v>
      </c>
      <c r="FR211" s="25">
        <f t="shared" si="664"/>
        <v>45</v>
      </c>
      <c r="FS211" s="25">
        <f t="shared" si="665"/>
        <v>0.65999999999999992</v>
      </c>
      <c r="FT211" s="25">
        <f t="shared" si="666"/>
        <v>45.66</v>
      </c>
      <c r="FU211" s="25">
        <f t="shared" si="667"/>
        <v>-0.22000000000000597</v>
      </c>
      <c r="FV211" s="25" t="str">
        <f t="shared" si="812"/>
        <v>Thêm 01</v>
      </c>
      <c r="FW211" s="25">
        <f t="shared" si="813"/>
        <v>0.79</v>
      </c>
      <c r="FX211" s="16"/>
      <c r="FY211" s="16"/>
      <c r="FZ211" s="16"/>
      <c r="GA211" s="16"/>
      <c r="GB211" s="19">
        <v>0</v>
      </c>
      <c r="GC211" s="19">
        <v>0</v>
      </c>
      <c r="GD211" s="19">
        <v>0</v>
      </c>
      <c r="GE211" s="19">
        <v>0</v>
      </c>
      <c r="GF211" s="19">
        <v>0</v>
      </c>
      <c r="GG211" s="19">
        <v>0</v>
      </c>
      <c r="GH211" s="19">
        <v>0</v>
      </c>
      <c r="GI211" s="19">
        <v>0</v>
      </c>
      <c r="GJ211" s="19">
        <v>0</v>
      </c>
      <c r="GK211" s="19">
        <v>0</v>
      </c>
      <c r="GL211" s="25">
        <f t="shared" si="668"/>
        <v>0</v>
      </c>
      <c r="GM211" s="25">
        <f t="shared" si="814"/>
        <v>0</v>
      </c>
      <c r="GN211" s="19">
        <v>0</v>
      </c>
      <c r="GO211" s="19">
        <v>0</v>
      </c>
      <c r="GP211" s="19">
        <v>0</v>
      </c>
      <c r="GQ211" s="19">
        <v>0</v>
      </c>
      <c r="GR211" s="1" t="e">
        <f>_xlfn.IFNA(INDEX(#REF!,MATCH(E211,#REF!,0)),0)</f>
        <v>#REF!</v>
      </c>
      <c r="GS211" s="16"/>
      <c r="GT211" s="18">
        <v>0</v>
      </c>
      <c r="GU211" s="18">
        <v>0</v>
      </c>
      <c r="GV211" s="18">
        <v>0</v>
      </c>
      <c r="GW211" s="18">
        <v>0</v>
      </c>
      <c r="GX211" s="25">
        <f t="shared" si="669"/>
        <v>0</v>
      </c>
      <c r="GY211" s="25">
        <f t="shared" si="670"/>
        <v>0</v>
      </c>
      <c r="GZ211" s="25">
        <f t="shared" si="815"/>
        <v>0</v>
      </c>
      <c r="HA211" s="1" t="e" cm="1">
        <f t="array" ref="HA211">INDEX(#REF!,MATCH(EJ211&amp;EK211&amp;HD211&amp;HE211&amp;HF211,#REF!&amp;#REF!&amp;#REF!&amp;#REF!&amp;#REF!,0))</f>
        <v>#REF!</v>
      </c>
      <c r="HB211" s="16"/>
      <c r="HC211" s="25">
        <f t="shared" si="816"/>
        <v>0</v>
      </c>
      <c r="HD211" s="18">
        <v>0</v>
      </c>
      <c r="HE211" s="18">
        <v>0</v>
      </c>
      <c r="HF211" s="18">
        <v>0</v>
      </c>
      <c r="HG211" s="1" t="e" cm="1">
        <f t="array" ref="HG211">INDEX(#REF!,MATCH(EJ211&amp;EK211&amp;HJ211&amp;HK211&amp;HL211,#REF!&amp;#REF!&amp;#REF!&amp;#REF!&amp;#REF!,0))</f>
        <v>#REF!</v>
      </c>
      <c r="HH211" s="16"/>
      <c r="HI211" s="25">
        <f t="shared" si="817"/>
        <v>0</v>
      </c>
      <c r="HJ211" s="25">
        <f t="shared" si="818"/>
        <v>0</v>
      </c>
      <c r="HK211" s="19">
        <v>0</v>
      </c>
      <c r="HL211" s="19">
        <v>0</v>
      </c>
      <c r="HM211" s="18">
        <v>0.01</v>
      </c>
      <c r="HN211" s="18">
        <v>1</v>
      </c>
      <c r="HO211" s="25">
        <f t="shared" si="819"/>
        <v>0</v>
      </c>
      <c r="HP211" s="25">
        <f t="shared" si="820"/>
        <v>0</v>
      </c>
      <c r="HQ211" s="25">
        <f t="shared" si="821"/>
        <v>0</v>
      </c>
      <c r="HR211" s="25">
        <f t="shared" si="822"/>
        <v>0</v>
      </c>
      <c r="HS211" s="25">
        <f t="shared" si="823"/>
        <v>0</v>
      </c>
      <c r="HT211" s="19">
        <v>0</v>
      </c>
      <c r="HU211" s="19">
        <v>0</v>
      </c>
      <c r="HV211" s="19">
        <v>0</v>
      </c>
      <c r="HW211" s="25">
        <f t="shared" si="824"/>
        <v>0</v>
      </c>
      <c r="HX211" s="19">
        <v>0</v>
      </c>
      <c r="HY211" s="19">
        <v>0</v>
      </c>
      <c r="HZ211" s="18">
        <v>27.41</v>
      </c>
      <c r="IA211" s="20">
        <f>ROUND(IF(EN211="Cống tròn",IF(EN211="Cống tròn",IF(EU211="Không có móng",IQ211-FF211,IF(EU211="Đế",IP211-FN211,IF(OR(EU211="Móng bê tông",EU211="Móng bê tông kết hợp đế"),II211-FJ211,0))),0),IF(EN211="Cống hộp",IF(AND(EN211="Cống hộp",EU211="Không có móng"),IQ211-GF211,IF(AND(EN211="Cống hộp",EU211="Móng bê tông"),IJ211-GB211,0)),IF(OR(EN211="Rãnh xây",EN211="Rãnh bê tông"),IF(OR(EN211="Rãnh xây",EN211="Rãnh bê tông"),IK211-GB211,0),IF(EN211="Ống nhựa",IF(AND(EN211="Ống nhựa",EU211="Không đắp cát"),IQ211-HT211,IF(AND(EN211="Ống nhựa",EU211="Đắp cát"),IH211-HX211,0)),IF(EN211="Rãnh thang",IF(EN211="Rãnh thang",IF(EU211="Móng bê tông",#REF!-#REF!,IQ211),0),0))))),2)</f>
        <v>25.01</v>
      </c>
      <c r="IB211" s="20">
        <f t="shared" si="825"/>
        <v>2.3999999999999986</v>
      </c>
      <c r="IC211" s="20">
        <f t="shared" si="671"/>
        <v>25.009999999999998</v>
      </c>
      <c r="ID211" s="20">
        <f t="shared" si="672"/>
        <v>0</v>
      </c>
      <c r="IE211" s="20">
        <f t="shared" si="673"/>
        <v>0</v>
      </c>
      <c r="IF211" s="20">
        <f t="shared" si="674"/>
        <v>0</v>
      </c>
      <c r="IG211" s="20">
        <f>IF(EN211="Rãnh thang",IF(AND(EN211="Rãnh thang",EU211="Móng bê tông"),IQ211-#REF!,0),IF(EN211="Ống nhựa",IF(AND(EN211="Ống nhựa",EU211="Đắp cát"),IQ211-HT211,0),IF(EN211="Cống tròn",IF(EN211="Cống tròn",IF(OR(EU211="Móng bê tông",EU211="Móng bê tông kết hợp đế"),IM211-FL211,0),0),IF(EN211="Cống hộp",IF(AND(EN211="Cống hộp",EU211="Móng bê tông"),IN211-GD211,0),IF(OR(EN211="Rãnh xây",EN211="Rãnh bê tông"),IF(AND(EN211="Rãnh xây",EU211="Móng bê tông"),IO211-GD211,IF(AND(EN211="Rãnh bê tông",EU211="Móng bê tông"),IO211-GD211,0)),0)))))</f>
        <v>25.009999999999998</v>
      </c>
      <c r="IH211" s="20">
        <f t="shared" si="675"/>
        <v>0</v>
      </c>
      <c r="II211" s="20">
        <f t="shared" si="676"/>
        <v>25.009999999999998</v>
      </c>
      <c r="IJ211" s="20">
        <f t="shared" si="677"/>
        <v>0</v>
      </c>
      <c r="IK211" s="20">
        <f t="shared" si="678"/>
        <v>0</v>
      </c>
      <c r="IL211" s="20">
        <f t="shared" si="679"/>
        <v>25.209999999999997</v>
      </c>
      <c r="IM211" s="20">
        <f t="shared" si="680"/>
        <v>25.209999999999997</v>
      </c>
      <c r="IN211" s="20">
        <f t="shared" si="681"/>
        <v>0</v>
      </c>
      <c r="IO211" s="20">
        <f t="shared" si="682"/>
        <v>0</v>
      </c>
      <c r="IP211" s="20">
        <f t="shared" si="683"/>
        <v>0</v>
      </c>
      <c r="IQ211" s="18">
        <v>25.31</v>
      </c>
      <c r="IR211" s="25">
        <f t="shared" si="826"/>
        <v>0</v>
      </c>
      <c r="IS211" s="25">
        <f t="shared" si="684"/>
        <v>0</v>
      </c>
      <c r="IT211" s="25">
        <f t="shared" si="685"/>
        <v>0</v>
      </c>
      <c r="IU211" s="25">
        <f>ROUND(IF(EN211="Cống tròn",IF(EN211="Cống tròn",IV211+FF211,0),IF(EN211="Cống hộp",IF(EN211="Cống hộp",IV211+GP211,0),IF(OR(EN211="Rãnh xây",EN211="Rãnh bê tông"),IF(OR(EN211="Rãnh xây",EN211="Rãnh bê tông"),IV211+GP211,0),IF(EN211="ống nhựa",IF(EN211="Ống nhựa",IV211+HT211,0),IF(EN211="Rãnh thang",IF(EN211="Rãnh thang",IQ211+#REF!,0),0))))),2)</f>
        <v>26.3</v>
      </c>
      <c r="IV211" s="18">
        <v>26.2</v>
      </c>
      <c r="IW211" s="25">
        <f t="shared" si="686"/>
        <v>26.3</v>
      </c>
      <c r="IX211" s="25">
        <f t="shared" si="687"/>
        <v>0</v>
      </c>
      <c r="IY211" s="25">
        <f t="shared" si="688"/>
        <v>0</v>
      </c>
      <c r="IZ211" s="25">
        <f t="shared" si="689"/>
        <v>0</v>
      </c>
      <c r="JA211" s="25">
        <f t="shared" si="690"/>
        <v>0</v>
      </c>
      <c r="JB211" s="18">
        <v>27.33</v>
      </c>
      <c r="JC211" s="20">
        <f>ROUND(IF(EN211="Cống tròn",IF(EN211="Cống tròn",IF(EU211="Không có móng",JS211-FF211,IF(EU211="Đế",JR211-FN211,IF(OR(EU211="Móng bê tông",EU211="Móng bê tông kết hợp đế"),JK211-FJ211,0))),0),IF(EN211="Cống hộp",IF(AND(EN211="Cống hộp",EU211="Không có móng"),JS211-GF211,IF(AND(EN211="Cống hộp",EU211="Móng bê tông"),JL211-GB211,0)),IF(OR(EN211="Rãnh xây",EN211="Rãnh bê tông"),IF(OR(EN211="Rãnh xây",EN211="Rãnh bê tông"),JM211-GB211,0),IF(EN211="Ống nhựa",IF(AND(EN211="Ống nhựa",EU211="Không đắp cát"),JS211-HT211,IF(AND(EN211="Ống nhựa",EU211="Đắp cát"),JJ211-HX211,0)),IF(EN211="Rãnh thang",IF(EN211="Rãnh thang",IF(EU211="Móng bê tông",#REF!-#REF!,JS211),0),0))))),2)</f>
        <v>24.9</v>
      </c>
      <c r="JD211" s="20">
        <f t="shared" si="827"/>
        <v>2.4299999999999997</v>
      </c>
      <c r="JE211" s="20">
        <f t="shared" si="691"/>
        <v>24.9</v>
      </c>
      <c r="JF211" s="20">
        <f t="shared" si="692"/>
        <v>0</v>
      </c>
      <c r="JG211" s="20">
        <f t="shared" si="693"/>
        <v>0</v>
      </c>
      <c r="JH211" s="20">
        <f t="shared" si="694"/>
        <v>0</v>
      </c>
      <c r="JI211" s="20">
        <f>IF(EN211="Rãnh thang",IF(AND(EN211="Rãnh thang",EU211="Móng bê tông"),JS211-#REF!,0),IF(EN211="Ống nhựa",IF(AND(EN211="Ống nhựa",EU211="Đắp cát"),JS211-HT211,0),IF(EN211="Cống tròn",IF(EN211="Cống tròn",IF(OR(EU211="Móng bê tông",EU211="Móng bê tông kết hợp đế"),JO211-FL211,0),0),IF(EN211="Cống hộp",IF(AND(EN211="Cống hộp",EU211="Móng bê tông"),JP211-GD211,0),IF(OR(EN211="Rãnh xây",EN211="Rãnh bê tông"),IF(AND(EN211="Rãnh xây",EU211="Móng bê tông"),JQ211-GD211,IF(AND(EN211="Rãnh bê tông",EU211="Móng bê tông"),JQ211-GD211,0)),0)))))</f>
        <v>24.9</v>
      </c>
      <c r="JJ211" s="20">
        <f t="shared" si="695"/>
        <v>0</v>
      </c>
      <c r="JK211" s="20">
        <f t="shared" si="696"/>
        <v>24.9</v>
      </c>
      <c r="JL211" s="20">
        <f t="shared" si="697"/>
        <v>0</v>
      </c>
      <c r="JM211" s="20">
        <f t="shared" si="698"/>
        <v>0</v>
      </c>
      <c r="JN211" s="20">
        <f t="shared" si="699"/>
        <v>25.099999999999998</v>
      </c>
      <c r="JO211" s="20">
        <f t="shared" si="700"/>
        <v>25.099999999999998</v>
      </c>
      <c r="JP211" s="20">
        <f t="shared" si="701"/>
        <v>0</v>
      </c>
      <c r="JQ211" s="20">
        <f t="shared" si="702"/>
        <v>0</v>
      </c>
      <c r="JR211" s="20">
        <f t="shared" si="703"/>
        <v>0</v>
      </c>
      <c r="JS211" s="26">
        <v>25.2</v>
      </c>
      <c r="JT211" s="25">
        <f t="shared" si="828"/>
        <v>0</v>
      </c>
      <c r="JU211" s="25">
        <f t="shared" si="704"/>
        <v>0</v>
      </c>
      <c r="JV211" s="25">
        <f t="shared" si="705"/>
        <v>0</v>
      </c>
      <c r="JW211" s="25">
        <f>ROUND(IF(EN211="Cống tròn",IF(EN211="Cống tròn",JX211+FF211,0),IF(EN211="Cống hộp",IF(EN211="Cống hộp",JX211+GP211,0),IF(OR(EN211="Rãnh xây",EN211="Rãnh bê tông"),IF(OR(EN211="Rãnh xây",EN211="Rãnh bê tông"),JX211+GP211,0),IF(EN211="ống nhựa",IF(EN211="Ống nhựa",JX211+HT211,0),IF(EN211="Rãnh thang",IF(EN211="Rãnh thang",JS211+#REF!,0),0))))),2)</f>
        <v>26.3</v>
      </c>
      <c r="JX211" s="27">
        <v>26.2</v>
      </c>
      <c r="JY211" s="25">
        <f t="shared" si="706"/>
        <v>26.3</v>
      </c>
      <c r="JZ211" s="25">
        <f t="shared" si="707"/>
        <v>0</v>
      </c>
      <c r="KA211" s="25">
        <f t="shared" si="708"/>
        <v>0</v>
      </c>
      <c r="KB211" s="25">
        <f t="shared" si="709"/>
        <v>0</v>
      </c>
      <c r="KC211" s="25">
        <f t="shared" si="710"/>
        <v>0</v>
      </c>
      <c r="KD211" s="28" t="s">
        <v>98</v>
      </c>
      <c r="KE211" s="27">
        <v>0</v>
      </c>
      <c r="KF211" s="25">
        <f t="shared" si="711"/>
        <v>2.3999999999999986</v>
      </c>
      <c r="KG211" s="25">
        <f t="shared" si="829"/>
        <v>2.3999999999999986</v>
      </c>
      <c r="KH211" s="27">
        <v>0</v>
      </c>
      <c r="KI211" s="25">
        <f t="shared" si="712"/>
        <v>2.4299999999999997</v>
      </c>
      <c r="KJ211" s="25">
        <f t="shared" si="830"/>
        <v>2.4299999999999997</v>
      </c>
      <c r="KK211" s="25">
        <f t="shared" si="713"/>
        <v>0</v>
      </c>
      <c r="KL211" s="25">
        <f t="shared" si="714"/>
        <v>0</v>
      </c>
      <c r="KM211" s="25">
        <f t="shared" si="831"/>
        <v>0</v>
      </c>
      <c r="KN211" s="25">
        <f t="shared" si="715"/>
        <v>0</v>
      </c>
      <c r="KO211" s="25">
        <f t="shared" si="716"/>
        <v>0</v>
      </c>
      <c r="KP211" s="25">
        <f t="shared" si="832"/>
        <v>0</v>
      </c>
      <c r="KQ211" s="25">
        <f t="shared" si="717"/>
        <v>0.2</v>
      </c>
      <c r="KR211" s="25">
        <f t="shared" si="718"/>
        <v>0.2</v>
      </c>
      <c r="KS211" s="25">
        <f t="shared" si="833"/>
        <v>0.2</v>
      </c>
      <c r="KT211" s="25">
        <f t="shared" si="719"/>
        <v>0</v>
      </c>
      <c r="KU211" s="25">
        <f t="shared" si="720"/>
        <v>0</v>
      </c>
      <c r="KV211" s="25">
        <f t="shared" si="834"/>
        <v>0</v>
      </c>
      <c r="KW211" s="25">
        <f t="shared" si="721"/>
        <v>0</v>
      </c>
      <c r="KX211" s="25">
        <f t="shared" si="722"/>
        <v>0</v>
      </c>
      <c r="KY211" s="25">
        <f t="shared" si="835"/>
        <v>0</v>
      </c>
      <c r="KZ211" s="25">
        <f t="shared" si="723"/>
        <v>0</v>
      </c>
      <c r="LA211" s="25">
        <f t="shared" si="724"/>
        <v>0</v>
      </c>
      <c r="LB211" s="25">
        <f t="shared" si="836"/>
        <v>0</v>
      </c>
      <c r="LC211" s="25">
        <f t="shared" si="725"/>
        <v>1.4</v>
      </c>
      <c r="LD211" s="25">
        <f t="shared" si="726"/>
        <v>1.4</v>
      </c>
      <c r="LE211" s="25">
        <f t="shared" si="837"/>
        <v>1.4</v>
      </c>
      <c r="LF211" s="25">
        <f t="shared" si="727"/>
        <v>0</v>
      </c>
      <c r="LG211" s="25">
        <f t="shared" si="728"/>
        <v>0</v>
      </c>
      <c r="LH211" s="25">
        <f t="shared" si="838"/>
        <v>0</v>
      </c>
      <c r="LI211" s="25">
        <f t="shared" si="729"/>
        <v>0</v>
      </c>
      <c r="LJ211" s="25">
        <f t="shared" si="730"/>
        <v>0</v>
      </c>
      <c r="LK211" s="25">
        <f t="shared" si="839"/>
        <v>0</v>
      </c>
      <c r="LL211" s="25">
        <f t="shared" si="731"/>
        <v>0</v>
      </c>
      <c r="LM211" s="25">
        <f t="shared" si="732"/>
        <v>0</v>
      </c>
      <c r="LN211" s="25">
        <f t="shared" si="840"/>
        <v>0</v>
      </c>
      <c r="LO211" s="25">
        <f t="shared" si="733"/>
        <v>0</v>
      </c>
      <c r="LP211" s="25">
        <f t="shared" si="734"/>
        <v>0</v>
      </c>
      <c r="LQ211" s="25">
        <f t="shared" si="841"/>
        <v>0</v>
      </c>
      <c r="LR211" s="25">
        <f t="shared" si="735"/>
        <v>0</v>
      </c>
      <c r="LS211" s="25">
        <f t="shared" si="736"/>
        <v>0</v>
      </c>
      <c r="LT211" s="25">
        <f t="shared" si="842"/>
        <v>0</v>
      </c>
      <c r="LU211" s="25">
        <f t="shared" si="737"/>
        <v>0</v>
      </c>
      <c r="LV211" s="25">
        <f t="shared" si="738"/>
        <v>0</v>
      </c>
      <c r="LW211" s="25">
        <f t="shared" si="843"/>
        <v>0</v>
      </c>
      <c r="LX211" s="25">
        <f t="shared" si="739"/>
        <v>0</v>
      </c>
      <c r="LY211" s="25">
        <f t="shared" si="740"/>
        <v>0</v>
      </c>
      <c r="LZ211" s="25">
        <f t="shared" si="844"/>
        <v>0</v>
      </c>
      <c r="MA211" s="25">
        <f t="shared" si="741"/>
        <v>0</v>
      </c>
      <c r="MB211" s="25">
        <f t="shared" si="742"/>
        <v>0</v>
      </c>
      <c r="MC211" s="25">
        <f t="shared" si="845"/>
        <v>0</v>
      </c>
      <c r="MD211" s="25">
        <f t="shared" si="743"/>
        <v>0</v>
      </c>
      <c r="ME211" s="25">
        <f t="shared" si="744"/>
        <v>0</v>
      </c>
      <c r="MF211" s="25">
        <f t="shared" si="846"/>
        <v>0</v>
      </c>
      <c r="MG211" s="25">
        <f t="shared" si="745"/>
        <v>0</v>
      </c>
      <c r="MH211" s="25">
        <f t="shared" si="746"/>
        <v>0</v>
      </c>
      <c r="MI211" s="25">
        <f t="shared" si="847"/>
        <v>0</v>
      </c>
      <c r="MJ211" s="25">
        <f t="shared" si="747"/>
        <v>0</v>
      </c>
      <c r="MK211" s="25">
        <f t="shared" si="748"/>
        <v>0</v>
      </c>
      <c r="ML211" s="25">
        <f t="shared" si="848"/>
        <v>0</v>
      </c>
      <c r="MM211" s="25">
        <f t="shared" si="749"/>
        <v>0</v>
      </c>
      <c r="MN211" s="25">
        <f t="shared" si="750"/>
        <v>0</v>
      </c>
      <c r="MO211" s="25">
        <f t="shared" si="849"/>
        <v>0</v>
      </c>
      <c r="MP211" s="25">
        <f t="shared" si="751"/>
        <v>0</v>
      </c>
      <c r="MQ211" s="25">
        <f t="shared" si="752"/>
        <v>0</v>
      </c>
      <c r="MR211" s="25">
        <f t="shared" si="850"/>
        <v>0</v>
      </c>
      <c r="MS211" s="29">
        <v>1.4</v>
      </c>
      <c r="MT211" s="29">
        <v>0</v>
      </c>
      <c r="MU211" s="29">
        <v>1</v>
      </c>
      <c r="MV211" s="29">
        <v>1</v>
      </c>
      <c r="MW211" s="25">
        <f t="shared" si="753"/>
        <v>1.4</v>
      </c>
      <c r="MX211" s="25">
        <f t="shared" si="754"/>
        <v>3.36</v>
      </c>
      <c r="MY211" s="25">
        <f t="shared" si="755"/>
        <v>0</v>
      </c>
      <c r="MZ211" s="25">
        <f t="shared" si="756"/>
        <v>0</v>
      </c>
      <c r="NA211" s="25">
        <f t="shared" si="757"/>
        <v>1.4</v>
      </c>
      <c r="NB211" s="25">
        <f t="shared" si="758"/>
        <v>3.4</v>
      </c>
      <c r="NC211" s="25">
        <f t="shared" si="759"/>
        <v>0</v>
      </c>
      <c r="ND211" s="25">
        <f t="shared" si="760"/>
        <v>0</v>
      </c>
      <c r="NE211" s="25">
        <f t="shared" si="851"/>
        <v>1.4</v>
      </c>
      <c r="NF211" s="25">
        <f t="shared" si="851"/>
        <v>3.38</v>
      </c>
      <c r="NG211" s="25">
        <f t="shared" si="851"/>
        <v>0</v>
      </c>
      <c r="NH211" s="25">
        <f t="shared" si="851"/>
        <v>0</v>
      </c>
      <c r="NI211" s="25">
        <f t="shared" si="761"/>
        <v>155.07</v>
      </c>
      <c r="NJ211" s="25">
        <f t="shared" si="762"/>
        <v>0</v>
      </c>
      <c r="NK211" s="25">
        <f t="shared" si="763"/>
        <v>155.07</v>
      </c>
      <c r="NL211" s="25">
        <f t="shared" si="764"/>
        <v>83.44</v>
      </c>
      <c r="NM211" s="25">
        <f t="shared" si="765"/>
        <v>0</v>
      </c>
      <c r="NN211" s="25">
        <f t="shared" si="852"/>
        <v>83.44</v>
      </c>
      <c r="NO211" s="25">
        <f t="shared" si="766"/>
        <v>0</v>
      </c>
      <c r="NP211" s="25">
        <f t="shared" si="767"/>
        <v>0</v>
      </c>
      <c r="NQ211" s="25">
        <f t="shared" si="853"/>
        <v>0</v>
      </c>
      <c r="NR211" s="25">
        <f t="shared" si="768"/>
        <v>0</v>
      </c>
      <c r="NS211" s="25">
        <f t="shared" si="769"/>
        <v>0</v>
      </c>
      <c r="NT211" s="25">
        <f t="shared" si="854"/>
        <v>0</v>
      </c>
      <c r="NU211" s="25">
        <f t="shared" si="770"/>
        <v>0</v>
      </c>
      <c r="NV211" s="25">
        <f t="shared" si="771"/>
        <v>0</v>
      </c>
      <c r="NW211" s="25">
        <f t="shared" si="855"/>
        <v>0</v>
      </c>
      <c r="NX211" s="25">
        <f t="shared" si="856"/>
        <v>83.44</v>
      </c>
      <c r="NY211" s="25">
        <f t="shared" si="856"/>
        <v>0</v>
      </c>
      <c r="NZ211" s="25">
        <f t="shared" si="857"/>
        <v>83.44</v>
      </c>
      <c r="OA211" s="25">
        <f t="shared" si="858"/>
        <v>71.63</v>
      </c>
      <c r="OB211" s="25">
        <f t="shared" si="858"/>
        <v>0</v>
      </c>
      <c r="OC211" s="25">
        <f t="shared" si="859"/>
        <v>71.63</v>
      </c>
      <c r="OD211" s="25">
        <f t="shared" si="860"/>
        <v>83.44</v>
      </c>
      <c r="OE211" s="25">
        <f t="shared" si="860"/>
        <v>0</v>
      </c>
      <c r="OF211" s="25">
        <f t="shared" si="860"/>
        <v>83.44</v>
      </c>
      <c r="OG211" s="25">
        <f t="shared" si="772"/>
        <v>0</v>
      </c>
      <c r="OH211" s="25">
        <f t="shared" si="773"/>
        <v>0</v>
      </c>
      <c r="OI211" s="25">
        <f t="shared" si="774"/>
        <v>0</v>
      </c>
      <c r="OJ211" s="25">
        <f t="shared" si="775"/>
        <v>0</v>
      </c>
      <c r="OK211" s="25">
        <f t="shared" si="776"/>
        <v>0</v>
      </c>
      <c r="OL211" s="25">
        <f t="shared" si="777"/>
        <v>0</v>
      </c>
      <c r="OM211" s="25">
        <f t="shared" si="861"/>
        <v>0</v>
      </c>
      <c r="ON211" s="25">
        <f t="shared" si="861"/>
        <v>0</v>
      </c>
      <c r="OO211" s="25">
        <f t="shared" si="861"/>
        <v>0</v>
      </c>
      <c r="OP211" s="25">
        <f t="shared" si="778"/>
        <v>0</v>
      </c>
      <c r="OQ211" s="25">
        <f t="shared" si="779"/>
        <v>0</v>
      </c>
      <c r="OR211" s="25">
        <f t="shared" si="862"/>
        <v>0</v>
      </c>
      <c r="OS211" s="19">
        <v>536939.4</v>
      </c>
      <c r="OT211" s="19">
        <v>2370339.9900000002</v>
      </c>
    </row>
    <row r="212" spans="1:410" ht="33" customHeight="1" x14ac:dyDescent="0.25">
      <c r="A212" s="18"/>
      <c r="B212" s="18" t="s">
        <v>1005</v>
      </c>
      <c r="C212" s="18">
        <v>-9.64</v>
      </c>
      <c r="D212" s="16" t="e">
        <f>_xlfn.IFNA(INDEX(#REF!,MATCH(E212,#REF!,0)),0)</f>
        <v>#REF!</v>
      </c>
      <c r="E212" s="18" t="s">
        <v>1006</v>
      </c>
      <c r="F212" s="16" t="s">
        <v>765</v>
      </c>
      <c r="G212" s="16" t="s">
        <v>766</v>
      </c>
      <c r="H212" s="16" t="s">
        <v>767</v>
      </c>
      <c r="I212" s="16" t="s">
        <v>768</v>
      </c>
      <c r="J212" s="16" t="s">
        <v>769</v>
      </c>
      <c r="K212" s="16" t="s">
        <v>770</v>
      </c>
      <c r="L212" s="16" t="s">
        <v>771</v>
      </c>
      <c r="M212" s="18">
        <v>2.44</v>
      </c>
      <c r="N212" s="18">
        <v>2.44</v>
      </c>
      <c r="O212" s="18">
        <v>2.84</v>
      </c>
      <c r="P212" s="18">
        <v>2.84</v>
      </c>
      <c r="Q212" s="18">
        <v>0.1</v>
      </c>
      <c r="R212" s="18">
        <v>2.64</v>
      </c>
      <c r="S212" s="18">
        <v>2.64</v>
      </c>
      <c r="T212" s="18">
        <v>0.2</v>
      </c>
      <c r="U212" s="18">
        <v>0</v>
      </c>
      <c r="V212" s="18">
        <v>0</v>
      </c>
      <c r="W212" s="18">
        <v>0</v>
      </c>
      <c r="X212" s="18">
        <v>2.44</v>
      </c>
      <c r="Y212" s="18">
        <v>2.4</v>
      </c>
      <c r="Z212" s="20">
        <f t="shared" si="780"/>
        <v>2.2000000000000002</v>
      </c>
      <c r="AA212" s="18">
        <v>0.22</v>
      </c>
      <c r="AB212" s="18">
        <v>0</v>
      </c>
      <c r="AC212" s="18">
        <v>0</v>
      </c>
      <c r="AD212" s="18">
        <v>0</v>
      </c>
      <c r="AE212" s="18">
        <v>0</v>
      </c>
      <c r="AF212" s="18">
        <v>0</v>
      </c>
      <c r="AG212" s="18">
        <v>2</v>
      </c>
      <c r="AH212" s="18">
        <v>2</v>
      </c>
      <c r="AI212" s="20">
        <f t="shared" si="781"/>
        <v>2.35</v>
      </c>
      <c r="AJ212" s="18">
        <v>0</v>
      </c>
      <c r="AK212" s="18">
        <v>0</v>
      </c>
      <c r="AL212" s="20">
        <f t="shared" si="782"/>
        <v>0</v>
      </c>
      <c r="AM212" s="18">
        <v>2.44</v>
      </c>
      <c r="AN212" s="18">
        <v>2</v>
      </c>
      <c r="AO212" s="18">
        <v>0.15</v>
      </c>
      <c r="AP212" s="18">
        <v>0.22</v>
      </c>
      <c r="AQ212" s="18">
        <v>2.44</v>
      </c>
      <c r="AR212" s="18">
        <v>2.2200000000000002</v>
      </c>
      <c r="AS212" s="18">
        <v>0.12</v>
      </c>
      <c r="AT212" s="18">
        <v>0.11</v>
      </c>
      <c r="AU212" s="18">
        <v>0</v>
      </c>
      <c r="AV212" s="18">
        <v>1</v>
      </c>
      <c r="AW212" s="18">
        <v>0</v>
      </c>
      <c r="AX212" s="18">
        <v>0</v>
      </c>
      <c r="AY212" s="18">
        <v>0</v>
      </c>
      <c r="AZ212" s="18">
        <v>0</v>
      </c>
      <c r="BA212" s="18">
        <v>0</v>
      </c>
      <c r="BB212" s="18">
        <v>0</v>
      </c>
      <c r="BC212" s="18">
        <v>0</v>
      </c>
      <c r="BD212" s="18">
        <v>1</v>
      </c>
      <c r="BE212" s="18">
        <v>1</v>
      </c>
      <c r="BF212" s="18">
        <v>0</v>
      </c>
      <c r="BG212" s="18">
        <v>0</v>
      </c>
      <c r="BH212" s="18">
        <v>0</v>
      </c>
      <c r="BI212" s="18">
        <v>0</v>
      </c>
      <c r="BJ212" s="18">
        <v>0</v>
      </c>
      <c r="BK212" s="18">
        <v>0</v>
      </c>
      <c r="BL212" s="18">
        <v>0</v>
      </c>
      <c r="BM212" s="18">
        <v>0</v>
      </c>
      <c r="BN212" s="18">
        <v>0</v>
      </c>
      <c r="BO212" s="18">
        <v>0</v>
      </c>
      <c r="BP212" s="18">
        <v>0</v>
      </c>
      <c r="BQ212" s="18">
        <v>0</v>
      </c>
      <c r="BR212" s="18">
        <v>0</v>
      </c>
      <c r="BS212" s="18">
        <v>0</v>
      </c>
      <c r="BT212" s="18">
        <v>0</v>
      </c>
      <c r="BU212" s="18">
        <v>0</v>
      </c>
      <c r="BV212" s="18">
        <v>0</v>
      </c>
      <c r="BW212" s="18">
        <v>0</v>
      </c>
      <c r="BX212" s="18">
        <v>0</v>
      </c>
      <c r="BY212" s="18">
        <v>0</v>
      </c>
      <c r="BZ212" s="18">
        <v>0</v>
      </c>
      <c r="CA212" s="16" t="e">
        <f>_xlfn.IFNA(IF(RIGHT(D212,2)="=G",0,INDEX(#REF!,MATCH(E212,#REF!,0))),0)</f>
        <v>#REF!</v>
      </c>
      <c r="CB212" s="16"/>
      <c r="CC212" s="18"/>
      <c r="CD212" s="18"/>
      <c r="CE212" s="18"/>
      <c r="CF212" s="18"/>
      <c r="CG212" s="18"/>
      <c r="CH212" s="18"/>
      <c r="CI212" s="16" t="s">
        <v>98</v>
      </c>
      <c r="CJ212" s="18">
        <v>0</v>
      </c>
      <c r="CK212" s="20">
        <f t="shared" si="648"/>
        <v>2.73</v>
      </c>
      <c r="CL212" s="20">
        <f t="shared" si="783"/>
        <v>2.73</v>
      </c>
      <c r="CM212" s="18">
        <v>42.47</v>
      </c>
      <c r="CN212" s="18">
        <v>27.33</v>
      </c>
      <c r="CO212" s="18">
        <v>26.491</v>
      </c>
      <c r="CP212" s="22">
        <f t="shared" si="649"/>
        <v>27.33</v>
      </c>
      <c r="CQ212" s="22">
        <f t="shared" si="650"/>
        <v>24.6</v>
      </c>
      <c r="CR212" s="22">
        <f t="shared" si="784"/>
        <v>2.73</v>
      </c>
      <c r="CS212" s="22">
        <f t="shared" si="651"/>
        <v>24.7</v>
      </c>
      <c r="CT212" s="22">
        <f t="shared" si="652"/>
        <v>24.9</v>
      </c>
      <c r="CU212" s="18">
        <v>24.9</v>
      </c>
      <c r="CV212" s="22">
        <f t="shared" si="785"/>
        <v>2.2000000000000002</v>
      </c>
      <c r="CW212" s="22">
        <f t="shared" si="653"/>
        <v>0</v>
      </c>
      <c r="CX212" s="22">
        <f t="shared" si="654"/>
        <v>0</v>
      </c>
      <c r="CY212" s="22">
        <f t="shared" si="655"/>
        <v>27.06</v>
      </c>
      <c r="CZ212" s="22">
        <f t="shared" si="656"/>
        <v>27.21</v>
      </c>
      <c r="DA212" s="18">
        <v>27.33</v>
      </c>
      <c r="DB212" s="20">
        <f t="shared" si="786"/>
        <v>2.73</v>
      </c>
      <c r="DC212" s="20">
        <f t="shared" si="787"/>
        <v>0</v>
      </c>
      <c r="DD212" s="20">
        <f t="shared" si="788"/>
        <v>2.73</v>
      </c>
      <c r="DE212" s="20">
        <f t="shared" si="657"/>
        <v>0.1</v>
      </c>
      <c r="DF212" s="20">
        <f t="shared" si="658"/>
        <v>0.2</v>
      </c>
      <c r="DG212" s="20">
        <f t="shared" si="659"/>
        <v>2.4300000000000002</v>
      </c>
      <c r="DH212" s="20">
        <f t="shared" si="660"/>
        <v>0</v>
      </c>
      <c r="DI212" s="20">
        <f t="shared" si="661"/>
        <v>0</v>
      </c>
      <c r="DJ212" s="20">
        <f t="shared" si="662"/>
        <v>0</v>
      </c>
      <c r="DK212" s="20">
        <f t="shared" si="789"/>
        <v>2.7300000000000004</v>
      </c>
      <c r="DL212" s="20">
        <f t="shared" si="790"/>
        <v>0</v>
      </c>
      <c r="DM212" s="20">
        <f t="shared" si="791"/>
        <v>0</v>
      </c>
      <c r="DN212" s="20">
        <f t="shared" si="792"/>
        <v>0</v>
      </c>
      <c r="DO212" s="18">
        <v>3.04</v>
      </c>
      <c r="DP212" s="18">
        <v>0</v>
      </c>
      <c r="DQ212" s="18">
        <v>1</v>
      </c>
      <c r="DR212" s="18">
        <v>1</v>
      </c>
      <c r="DS212" s="25">
        <f t="shared" si="793"/>
        <v>3.04</v>
      </c>
      <c r="DT212" s="25">
        <f t="shared" si="794"/>
        <v>0</v>
      </c>
      <c r="DU212" s="25">
        <f t="shared" si="795"/>
        <v>8.3000000000000007</v>
      </c>
      <c r="DV212" s="25">
        <f t="shared" si="796"/>
        <v>0</v>
      </c>
      <c r="DW212" s="25">
        <f t="shared" si="797"/>
        <v>8.3000000000000007</v>
      </c>
      <c r="DX212" s="25">
        <f t="shared" si="798"/>
        <v>0</v>
      </c>
      <c r="DY212" s="25">
        <f t="shared" si="799"/>
        <v>0</v>
      </c>
      <c r="DZ212" s="25">
        <f t="shared" si="800"/>
        <v>0</v>
      </c>
      <c r="EA212" s="25">
        <f t="shared" si="801"/>
        <v>0</v>
      </c>
      <c r="EB212" s="25">
        <f t="shared" si="802"/>
        <v>0</v>
      </c>
      <c r="EC212" s="25">
        <f t="shared" si="803"/>
        <v>0</v>
      </c>
      <c r="ED212" s="25">
        <f t="shared" si="804"/>
        <v>0</v>
      </c>
      <c r="EE212" s="25">
        <f t="shared" si="804"/>
        <v>0</v>
      </c>
      <c r="EF212" s="25">
        <f t="shared" si="805"/>
        <v>0</v>
      </c>
      <c r="EG212" s="25">
        <f t="shared" si="806"/>
        <v>0</v>
      </c>
      <c r="EH212" s="25">
        <f t="shared" si="806"/>
        <v>0</v>
      </c>
      <c r="EI212" s="25">
        <f t="shared" si="807"/>
        <v>0</v>
      </c>
      <c r="EJ212" s="18"/>
      <c r="EK212" s="18"/>
      <c r="EL212" s="18"/>
      <c r="EM212" s="18"/>
      <c r="EN212" s="16"/>
      <c r="EO212" s="16"/>
      <c r="EP212" s="16">
        <f>IF(OR(EN212="Cống tròn",EN212="Cống hộp",EN212="Ống nhựa"),INDEX(#REF!,MATCH(E212,#REF!,0)),IF(OR(EN212="Rãnh xây",EN212="Rãnh bê tông"),INDEX(#REF!,MATCH(E212,#REF!,0)),0))</f>
        <v>0</v>
      </c>
      <c r="EQ212" s="18"/>
      <c r="ER212" s="18"/>
      <c r="ES212" s="25">
        <f t="shared" si="808"/>
        <v>0</v>
      </c>
      <c r="ET212" s="1" t="str">
        <f>_xlfn.IFNA(IF(EN212="Cống tròn",INDEX(#REF!,MATCH(E212,#REF!,0)),IF(EN212="Cống hộp",INDEX(#REF!,MATCH(E212,#REF!,0)),EU212&amp;" ,"&amp;EV212)),0)</f>
        <v xml:space="preserve"> ,</v>
      </c>
      <c r="EU212" s="16"/>
      <c r="EV212" s="16"/>
      <c r="EW212" s="16" t="e">
        <f>_xlfn.IFNA(INDEX(#REF!,MATCH(E212,#REF!,0)),0)</f>
        <v>#REF!</v>
      </c>
      <c r="EX212" s="16"/>
      <c r="EY212" s="18">
        <v>0</v>
      </c>
      <c r="EZ212" s="18">
        <v>0</v>
      </c>
      <c r="FA212" s="18">
        <v>0</v>
      </c>
      <c r="FB212" s="19">
        <v>0</v>
      </c>
      <c r="FC212" s="19">
        <v>0</v>
      </c>
      <c r="FD212" s="25">
        <f t="shared" si="663"/>
        <v>0</v>
      </c>
      <c r="FE212" s="25">
        <f t="shared" si="809"/>
        <v>0</v>
      </c>
      <c r="FF212" s="18">
        <v>0</v>
      </c>
      <c r="FG212" s="18">
        <v>0</v>
      </c>
      <c r="FH212" s="18">
        <v>0</v>
      </c>
      <c r="FI212" s="25">
        <f t="shared" si="810"/>
        <v>0</v>
      </c>
      <c r="FJ212" s="18">
        <v>0</v>
      </c>
      <c r="FK212" s="18">
        <v>0</v>
      </c>
      <c r="FL212" s="18">
        <v>0</v>
      </c>
      <c r="FM212" s="18">
        <v>0</v>
      </c>
      <c r="FN212" s="18">
        <v>0</v>
      </c>
      <c r="FO212" s="25">
        <f t="shared" si="811"/>
        <v>0</v>
      </c>
      <c r="FP212" s="18">
        <v>0</v>
      </c>
      <c r="FQ212" s="18">
        <v>0</v>
      </c>
      <c r="FR212" s="25">
        <f t="shared" si="664"/>
        <v>0</v>
      </c>
      <c r="FS212" s="25">
        <f t="shared" si="665"/>
        <v>0</v>
      </c>
      <c r="FT212" s="25">
        <f t="shared" si="666"/>
        <v>0</v>
      </c>
      <c r="FU212" s="25">
        <f t="shared" si="667"/>
        <v>0</v>
      </c>
      <c r="FV212" s="25" t="str">
        <f t="shared" si="812"/>
        <v>Đủ</v>
      </c>
      <c r="FW212" s="25">
        <f t="shared" si="813"/>
        <v>0</v>
      </c>
      <c r="FX212" s="16"/>
      <c r="FY212" s="16"/>
      <c r="FZ212" s="16"/>
      <c r="GA212" s="16"/>
      <c r="GB212" s="19">
        <v>0</v>
      </c>
      <c r="GC212" s="19">
        <v>0</v>
      </c>
      <c r="GD212" s="19">
        <v>0</v>
      </c>
      <c r="GE212" s="19">
        <v>0</v>
      </c>
      <c r="GF212" s="19">
        <v>0</v>
      </c>
      <c r="GG212" s="19">
        <v>0</v>
      </c>
      <c r="GH212" s="19">
        <v>0</v>
      </c>
      <c r="GI212" s="19">
        <v>0</v>
      </c>
      <c r="GJ212" s="19">
        <v>0</v>
      </c>
      <c r="GK212" s="19">
        <v>0</v>
      </c>
      <c r="GL212" s="25">
        <f t="shared" si="668"/>
        <v>0</v>
      </c>
      <c r="GM212" s="25">
        <f t="shared" si="814"/>
        <v>0</v>
      </c>
      <c r="GN212" s="19">
        <v>0</v>
      </c>
      <c r="GO212" s="19">
        <v>0</v>
      </c>
      <c r="GP212" s="19">
        <v>0</v>
      </c>
      <c r="GQ212" s="19">
        <v>0</v>
      </c>
      <c r="GR212" s="1" t="e">
        <f>_xlfn.IFNA(INDEX(#REF!,MATCH(E212,#REF!,0)),0)</f>
        <v>#REF!</v>
      </c>
      <c r="GS212" s="16"/>
      <c r="GT212" s="18">
        <v>0</v>
      </c>
      <c r="GU212" s="18">
        <v>0</v>
      </c>
      <c r="GV212" s="18">
        <v>0</v>
      </c>
      <c r="GW212" s="18">
        <v>0</v>
      </c>
      <c r="GX212" s="25">
        <f t="shared" si="669"/>
        <v>0</v>
      </c>
      <c r="GY212" s="25">
        <f t="shared" si="670"/>
        <v>0</v>
      </c>
      <c r="GZ212" s="25">
        <f t="shared" si="815"/>
        <v>0</v>
      </c>
      <c r="HA212" s="1" t="e" cm="1">
        <f t="array" ref="HA212">INDEX(#REF!,MATCH(EJ212&amp;EK212&amp;HD212&amp;HE212&amp;HF212,#REF!&amp;#REF!&amp;#REF!&amp;#REF!&amp;#REF!,0))</f>
        <v>#REF!</v>
      </c>
      <c r="HB212" s="16"/>
      <c r="HC212" s="25">
        <f t="shared" si="816"/>
        <v>0</v>
      </c>
      <c r="HD212" s="18">
        <v>0</v>
      </c>
      <c r="HE212" s="18">
        <v>0</v>
      </c>
      <c r="HF212" s="18">
        <v>0</v>
      </c>
      <c r="HG212" s="1" t="e" cm="1">
        <f t="array" ref="HG212">INDEX(#REF!,MATCH(EJ212&amp;EK212&amp;HJ212&amp;HK212&amp;HL212,#REF!&amp;#REF!&amp;#REF!&amp;#REF!&amp;#REF!,0))</f>
        <v>#REF!</v>
      </c>
      <c r="HH212" s="16"/>
      <c r="HI212" s="25">
        <f t="shared" si="817"/>
        <v>0</v>
      </c>
      <c r="HJ212" s="25">
        <f t="shared" si="818"/>
        <v>0</v>
      </c>
      <c r="HK212" s="19">
        <v>0</v>
      </c>
      <c r="HL212" s="19">
        <v>0</v>
      </c>
      <c r="HM212" s="18">
        <v>0.01</v>
      </c>
      <c r="HN212" s="18">
        <v>1</v>
      </c>
      <c r="HO212" s="25">
        <f t="shared" si="819"/>
        <v>0</v>
      </c>
      <c r="HP212" s="25">
        <f t="shared" si="820"/>
        <v>0</v>
      </c>
      <c r="HQ212" s="25">
        <f t="shared" si="821"/>
        <v>0</v>
      </c>
      <c r="HR212" s="25">
        <f t="shared" si="822"/>
        <v>0</v>
      </c>
      <c r="HS212" s="25">
        <f t="shared" si="823"/>
        <v>0</v>
      </c>
      <c r="HT212" s="19">
        <v>0</v>
      </c>
      <c r="HU212" s="19">
        <v>0</v>
      </c>
      <c r="HV212" s="19">
        <v>0</v>
      </c>
      <c r="HW212" s="25">
        <f t="shared" si="824"/>
        <v>0</v>
      </c>
      <c r="HX212" s="19">
        <v>0</v>
      </c>
      <c r="HY212" s="19">
        <v>0</v>
      </c>
      <c r="HZ212" s="18">
        <v>0</v>
      </c>
      <c r="IA212" s="20">
        <f>ROUND(IF(EN212="Cống tròn",IF(EN212="Cống tròn",IF(EU212="Không có móng",IQ212-FF212,IF(EU212="Đế",IP212-FN212,IF(OR(EU212="Móng bê tông",EU212="Móng bê tông kết hợp đế"),II212-FJ212,0))),0),IF(EN212="Cống hộp",IF(AND(EN212="Cống hộp",EU212="Không có móng"),IQ212-GF212,IF(AND(EN212="Cống hộp",EU212="Móng bê tông"),IJ212-GB212,0)),IF(OR(EN212="Rãnh xây",EN212="Rãnh bê tông"),IF(OR(EN212="Rãnh xây",EN212="Rãnh bê tông"),IK212-GB212,0),IF(EN212="Ống nhựa",IF(AND(EN212="Ống nhựa",EU212="Không đắp cát"),IQ212-HT212,IF(AND(EN212="Ống nhựa",EU212="Đắp cát"),IH212-HX212,0)),IF(EN212="Rãnh thang",IF(EN212="Rãnh thang",IF(EU212="Móng bê tông",#REF!-#REF!,IQ212),0),0))))),2)</f>
        <v>0</v>
      </c>
      <c r="IB212" s="20">
        <f t="shared" si="825"/>
        <v>0</v>
      </c>
      <c r="IC212" s="20">
        <f t="shared" si="671"/>
        <v>0</v>
      </c>
      <c r="ID212" s="20">
        <f t="shared" si="672"/>
        <v>0</v>
      </c>
      <c r="IE212" s="20">
        <f t="shared" si="673"/>
        <v>0</v>
      </c>
      <c r="IF212" s="20">
        <f t="shared" si="674"/>
        <v>0</v>
      </c>
      <c r="IG212" s="20">
        <f>IF(EN212="Rãnh thang",IF(AND(EN212="Rãnh thang",EU212="Móng bê tông"),IQ212-#REF!,0),IF(EN212="Ống nhựa",IF(AND(EN212="Ống nhựa",EU212="Đắp cát"),IQ212-HT212,0),IF(EN212="Cống tròn",IF(EN212="Cống tròn",IF(OR(EU212="Móng bê tông",EU212="Móng bê tông kết hợp đế"),IM212-FL212,0),0),IF(EN212="Cống hộp",IF(AND(EN212="Cống hộp",EU212="Móng bê tông"),IN212-GD212,0),IF(OR(EN212="Rãnh xây",EN212="Rãnh bê tông"),IF(AND(EN212="Rãnh xây",EU212="Móng bê tông"),IO212-GD212,IF(AND(EN212="Rãnh bê tông",EU212="Móng bê tông"),IO212-GD212,0)),0)))))</f>
        <v>0</v>
      </c>
      <c r="IH212" s="20">
        <f t="shared" si="675"/>
        <v>0</v>
      </c>
      <c r="II212" s="20">
        <f t="shared" si="676"/>
        <v>0</v>
      </c>
      <c r="IJ212" s="20">
        <f t="shared" si="677"/>
        <v>0</v>
      </c>
      <c r="IK212" s="20">
        <f t="shared" si="678"/>
        <v>0</v>
      </c>
      <c r="IL212" s="20">
        <f t="shared" si="679"/>
        <v>0</v>
      </c>
      <c r="IM212" s="20">
        <f t="shared" si="680"/>
        <v>0</v>
      </c>
      <c r="IN212" s="20">
        <f t="shared" si="681"/>
        <v>0</v>
      </c>
      <c r="IO212" s="20">
        <f t="shared" si="682"/>
        <v>0</v>
      </c>
      <c r="IP212" s="20">
        <f t="shared" si="683"/>
        <v>0</v>
      </c>
      <c r="IQ212" s="18">
        <v>0</v>
      </c>
      <c r="IR212" s="25">
        <f t="shared" si="826"/>
        <v>0</v>
      </c>
      <c r="IS212" s="25">
        <f t="shared" si="684"/>
        <v>0</v>
      </c>
      <c r="IT212" s="25">
        <f t="shared" si="685"/>
        <v>0</v>
      </c>
      <c r="IU212" s="25">
        <f>ROUND(IF(EN212="Cống tròn",IF(EN212="Cống tròn",IV212+FF212,0),IF(EN212="Cống hộp",IF(EN212="Cống hộp",IV212+GP212,0),IF(OR(EN212="Rãnh xây",EN212="Rãnh bê tông"),IF(OR(EN212="Rãnh xây",EN212="Rãnh bê tông"),IV212+GP212,0),IF(EN212="ống nhựa",IF(EN212="Ống nhựa",IV212+HT212,0),IF(EN212="Rãnh thang",IF(EN212="Rãnh thang",IQ212+#REF!,0),0))))),2)</f>
        <v>0</v>
      </c>
      <c r="IV212" s="18">
        <v>0</v>
      </c>
      <c r="IW212" s="25">
        <f t="shared" si="686"/>
        <v>0</v>
      </c>
      <c r="IX212" s="25">
        <f t="shared" si="687"/>
        <v>0</v>
      </c>
      <c r="IY212" s="25">
        <f t="shared" si="688"/>
        <v>0</v>
      </c>
      <c r="IZ212" s="25">
        <f t="shared" si="689"/>
        <v>0</v>
      </c>
      <c r="JA212" s="25">
        <f t="shared" si="690"/>
        <v>0</v>
      </c>
      <c r="JB212" s="18">
        <v>0</v>
      </c>
      <c r="JC212" s="20">
        <f>ROUND(IF(EN212="Cống tròn",IF(EN212="Cống tròn",IF(EU212="Không có móng",JS212-FF212,IF(EU212="Đế",JR212-FN212,IF(OR(EU212="Móng bê tông",EU212="Móng bê tông kết hợp đế"),JK212-FJ212,0))),0),IF(EN212="Cống hộp",IF(AND(EN212="Cống hộp",EU212="Không có móng"),JS212-GF212,IF(AND(EN212="Cống hộp",EU212="Móng bê tông"),JL212-GB212,0)),IF(OR(EN212="Rãnh xây",EN212="Rãnh bê tông"),IF(OR(EN212="Rãnh xây",EN212="Rãnh bê tông"),JM212-GB212,0),IF(EN212="Ống nhựa",IF(AND(EN212="Ống nhựa",EU212="Không đắp cát"),JS212-HT212,IF(AND(EN212="Ống nhựa",EU212="Đắp cát"),JJ212-HX212,0)),IF(EN212="Rãnh thang",IF(EN212="Rãnh thang",IF(EU212="Móng bê tông",#REF!-#REF!,JS212),0),0))))),2)</f>
        <v>0</v>
      </c>
      <c r="JD212" s="20">
        <f t="shared" si="827"/>
        <v>0</v>
      </c>
      <c r="JE212" s="20">
        <f t="shared" si="691"/>
        <v>0</v>
      </c>
      <c r="JF212" s="20">
        <f t="shared" si="692"/>
        <v>0</v>
      </c>
      <c r="JG212" s="20">
        <f t="shared" si="693"/>
        <v>0</v>
      </c>
      <c r="JH212" s="20">
        <f t="shared" si="694"/>
        <v>0</v>
      </c>
      <c r="JI212" s="20">
        <f>IF(EN212="Rãnh thang",IF(AND(EN212="Rãnh thang",EU212="Móng bê tông"),JS212-#REF!,0),IF(EN212="Ống nhựa",IF(AND(EN212="Ống nhựa",EU212="Đắp cát"),JS212-HT212,0),IF(EN212="Cống tròn",IF(EN212="Cống tròn",IF(OR(EU212="Móng bê tông",EU212="Móng bê tông kết hợp đế"),JO212-FL212,0),0),IF(EN212="Cống hộp",IF(AND(EN212="Cống hộp",EU212="Móng bê tông"),JP212-GD212,0),IF(OR(EN212="Rãnh xây",EN212="Rãnh bê tông"),IF(AND(EN212="Rãnh xây",EU212="Móng bê tông"),JQ212-GD212,IF(AND(EN212="Rãnh bê tông",EU212="Móng bê tông"),JQ212-GD212,0)),0)))))</f>
        <v>0</v>
      </c>
      <c r="JJ212" s="20">
        <f t="shared" si="695"/>
        <v>0</v>
      </c>
      <c r="JK212" s="20">
        <f t="shared" si="696"/>
        <v>0</v>
      </c>
      <c r="JL212" s="20">
        <f t="shared" si="697"/>
        <v>0</v>
      </c>
      <c r="JM212" s="20">
        <f t="shared" si="698"/>
        <v>0</v>
      </c>
      <c r="JN212" s="20">
        <f t="shared" si="699"/>
        <v>0</v>
      </c>
      <c r="JO212" s="20">
        <f t="shared" si="700"/>
        <v>0</v>
      </c>
      <c r="JP212" s="20">
        <f t="shared" si="701"/>
        <v>0</v>
      </c>
      <c r="JQ212" s="20">
        <f t="shared" si="702"/>
        <v>0</v>
      </c>
      <c r="JR212" s="20">
        <f t="shared" si="703"/>
        <v>0</v>
      </c>
      <c r="JS212" s="26">
        <v>0</v>
      </c>
      <c r="JT212" s="25">
        <f t="shared" si="828"/>
        <v>0</v>
      </c>
      <c r="JU212" s="25">
        <f t="shared" si="704"/>
        <v>0</v>
      </c>
      <c r="JV212" s="25">
        <f t="shared" si="705"/>
        <v>0</v>
      </c>
      <c r="JW212" s="25">
        <f>ROUND(IF(EN212="Cống tròn",IF(EN212="Cống tròn",JX212+FF212,0),IF(EN212="Cống hộp",IF(EN212="Cống hộp",JX212+GP212,0),IF(OR(EN212="Rãnh xây",EN212="Rãnh bê tông"),IF(OR(EN212="Rãnh xây",EN212="Rãnh bê tông"),JX212+GP212,0),IF(EN212="ống nhựa",IF(EN212="Ống nhựa",JX212+HT212,0),IF(EN212="Rãnh thang",IF(EN212="Rãnh thang",JS212+#REF!,0),0))))),2)</f>
        <v>0</v>
      </c>
      <c r="JX212" s="27">
        <v>0</v>
      </c>
      <c r="JY212" s="25">
        <f t="shared" si="706"/>
        <v>0</v>
      </c>
      <c r="JZ212" s="25">
        <f t="shared" si="707"/>
        <v>0</v>
      </c>
      <c r="KA212" s="25">
        <f t="shared" si="708"/>
        <v>0</v>
      </c>
      <c r="KB212" s="25">
        <f t="shared" si="709"/>
        <v>0</v>
      </c>
      <c r="KC212" s="25">
        <f t="shared" si="710"/>
        <v>0</v>
      </c>
      <c r="KD212" s="28" t="s">
        <v>98</v>
      </c>
      <c r="KE212" s="27">
        <v>0</v>
      </c>
      <c r="KF212" s="25">
        <f t="shared" si="711"/>
        <v>0</v>
      </c>
      <c r="KG212" s="25">
        <f t="shared" si="829"/>
        <v>0</v>
      </c>
      <c r="KH212" s="27">
        <v>0</v>
      </c>
      <c r="KI212" s="25">
        <f t="shared" si="712"/>
        <v>0</v>
      </c>
      <c r="KJ212" s="25">
        <f t="shared" si="830"/>
        <v>0</v>
      </c>
      <c r="KK212" s="25">
        <f t="shared" si="713"/>
        <v>0</v>
      </c>
      <c r="KL212" s="25">
        <f t="shared" si="714"/>
        <v>0</v>
      </c>
      <c r="KM212" s="25">
        <f t="shared" si="831"/>
        <v>0</v>
      </c>
      <c r="KN212" s="25">
        <f t="shared" si="715"/>
        <v>0</v>
      </c>
      <c r="KO212" s="25">
        <f t="shared" si="716"/>
        <v>0</v>
      </c>
      <c r="KP212" s="25">
        <f t="shared" si="832"/>
        <v>0</v>
      </c>
      <c r="KQ212" s="25">
        <f t="shared" si="717"/>
        <v>0</v>
      </c>
      <c r="KR212" s="25">
        <f t="shared" si="718"/>
        <v>0</v>
      </c>
      <c r="KS212" s="25">
        <f t="shared" si="833"/>
        <v>0</v>
      </c>
      <c r="KT212" s="25">
        <f t="shared" si="719"/>
        <v>0</v>
      </c>
      <c r="KU212" s="25">
        <f t="shared" si="720"/>
        <v>0</v>
      </c>
      <c r="KV212" s="25">
        <f t="shared" si="834"/>
        <v>0</v>
      </c>
      <c r="KW212" s="25">
        <f t="shared" si="721"/>
        <v>0</v>
      </c>
      <c r="KX212" s="25">
        <f t="shared" si="722"/>
        <v>0</v>
      </c>
      <c r="KY212" s="25">
        <f t="shared" si="835"/>
        <v>0</v>
      </c>
      <c r="KZ212" s="25">
        <f t="shared" si="723"/>
        <v>0</v>
      </c>
      <c r="LA212" s="25">
        <f t="shared" si="724"/>
        <v>0</v>
      </c>
      <c r="LB212" s="25">
        <f t="shared" si="836"/>
        <v>0</v>
      </c>
      <c r="LC212" s="25">
        <f t="shared" si="725"/>
        <v>0</v>
      </c>
      <c r="LD212" s="25">
        <f t="shared" si="726"/>
        <v>0</v>
      </c>
      <c r="LE212" s="25">
        <f t="shared" si="837"/>
        <v>0</v>
      </c>
      <c r="LF212" s="25">
        <f t="shared" si="727"/>
        <v>0</v>
      </c>
      <c r="LG212" s="25">
        <f t="shared" si="728"/>
        <v>0</v>
      </c>
      <c r="LH212" s="25">
        <f t="shared" si="838"/>
        <v>0</v>
      </c>
      <c r="LI212" s="25">
        <f t="shared" si="729"/>
        <v>0</v>
      </c>
      <c r="LJ212" s="25">
        <f t="shared" si="730"/>
        <v>0</v>
      </c>
      <c r="LK212" s="25">
        <f t="shared" si="839"/>
        <v>0</v>
      </c>
      <c r="LL212" s="25">
        <f t="shared" si="731"/>
        <v>0</v>
      </c>
      <c r="LM212" s="25">
        <f t="shared" si="732"/>
        <v>0</v>
      </c>
      <c r="LN212" s="25">
        <f t="shared" si="840"/>
        <v>0</v>
      </c>
      <c r="LO212" s="25">
        <f t="shared" si="733"/>
        <v>0</v>
      </c>
      <c r="LP212" s="25">
        <f t="shared" si="734"/>
        <v>0</v>
      </c>
      <c r="LQ212" s="25">
        <f t="shared" si="841"/>
        <v>0</v>
      </c>
      <c r="LR212" s="25">
        <f t="shared" si="735"/>
        <v>0</v>
      </c>
      <c r="LS212" s="25">
        <f t="shared" si="736"/>
        <v>0</v>
      </c>
      <c r="LT212" s="25">
        <f t="shared" si="842"/>
        <v>0</v>
      </c>
      <c r="LU212" s="25">
        <f t="shared" si="737"/>
        <v>0</v>
      </c>
      <c r="LV212" s="25">
        <f t="shared" si="738"/>
        <v>0</v>
      </c>
      <c r="LW212" s="25">
        <f t="shared" si="843"/>
        <v>0</v>
      </c>
      <c r="LX212" s="25">
        <f t="shared" si="739"/>
        <v>0</v>
      </c>
      <c r="LY212" s="25">
        <f t="shared" si="740"/>
        <v>0</v>
      </c>
      <c r="LZ212" s="25">
        <f t="shared" si="844"/>
        <v>0</v>
      </c>
      <c r="MA212" s="25">
        <f t="shared" si="741"/>
        <v>0</v>
      </c>
      <c r="MB212" s="25">
        <f t="shared" si="742"/>
        <v>0</v>
      </c>
      <c r="MC212" s="25">
        <f t="shared" si="845"/>
        <v>0</v>
      </c>
      <c r="MD212" s="25">
        <f t="shared" si="743"/>
        <v>0</v>
      </c>
      <c r="ME212" s="25">
        <f t="shared" si="744"/>
        <v>0</v>
      </c>
      <c r="MF212" s="25">
        <f t="shared" si="846"/>
        <v>0</v>
      </c>
      <c r="MG212" s="25">
        <f t="shared" si="745"/>
        <v>0</v>
      </c>
      <c r="MH212" s="25">
        <f t="shared" si="746"/>
        <v>0</v>
      </c>
      <c r="MI212" s="25">
        <f t="shared" si="847"/>
        <v>0</v>
      </c>
      <c r="MJ212" s="25">
        <f t="shared" si="747"/>
        <v>0</v>
      </c>
      <c r="MK212" s="25">
        <f t="shared" si="748"/>
        <v>0</v>
      </c>
      <c r="ML212" s="25">
        <f t="shared" si="848"/>
        <v>0</v>
      </c>
      <c r="MM212" s="25">
        <f t="shared" si="749"/>
        <v>0</v>
      </c>
      <c r="MN212" s="25">
        <f t="shared" si="750"/>
        <v>0</v>
      </c>
      <c r="MO212" s="25">
        <f t="shared" si="849"/>
        <v>0</v>
      </c>
      <c r="MP212" s="25">
        <f t="shared" si="751"/>
        <v>0</v>
      </c>
      <c r="MQ212" s="25">
        <f t="shared" si="752"/>
        <v>0</v>
      </c>
      <c r="MR212" s="25">
        <f t="shared" si="850"/>
        <v>0</v>
      </c>
      <c r="MS212" s="29">
        <v>0</v>
      </c>
      <c r="MT212" s="29">
        <v>0</v>
      </c>
      <c r="MU212" s="29">
        <v>1</v>
      </c>
      <c r="MV212" s="29">
        <v>1</v>
      </c>
      <c r="MW212" s="25">
        <f t="shared" si="753"/>
        <v>0</v>
      </c>
      <c r="MX212" s="25">
        <f t="shared" si="754"/>
        <v>0</v>
      </c>
      <c r="MY212" s="25">
        <f t="shared" si="755"/>
        <v>0</v>
      </c>
      <c r="MZ212" s="25">
        <f t="shared" si="756"/>
        <v>0</v>
      </c>
      <c r="NA212" s="25">
        <f t="shared" si="757"/>
        <v>0</v>
      </c>
      <c r="NB212" s="25">
        <f t="shared" si="758"/>
        <v>0</v>
      </c>
      <c r="NC212" s="25">
        <f t="shared" si="759"/>
        <v>0</v>
      </c>
      <c r="ND212" s="25">
        <f t="shared" si="760"/>
        <v>0</v>
      </c>
      <c r="NE212" s="25">
        <f t="shared" si="851"/>
        <v>0</v>
      </c>
      <c r="NF212" s="25">
        <f t="shared" si="851"/>
        <v>0</v>
      </c>
      <c r="NG212" s="25">
        <f t="shared" si="851"/>
        <v>0</v>
      </c>
      <c r="NH212" s="25">
        <f t="shared" si="851"/>
        <v>0</v>
      </c>
      <c r="NI212" s="25">
        <f t="shared" si="761"/>
        <v>0</v>
      </c>
      <c r="NJ212" s="25">
        <f t="shared" si="762"/>
        <v>0</v>
      </c>
      <c r="NK212" s="25">
        <f t="shared" si="763"/>
        <v>0</v>
      </c>
      <c r="NL212" s="25">
        <f t="shared" si="764"/>
        <v>0</v>
      </c>
      <c r="NM212" s="25">
        <f t="shared" si="765"/>
        <v>0</v>
      </c>
      <c r="NN212" s="25">
        <f t="shared" si="852"/>
        <v>0</v>
      </c>
      <c r="NO212" s="25">
        <f t="shared" si="766"/>
        <v>0</v>
      </c>
      <c r="NP212" s="25">
        <f t="shared" si="767"/>
        <v>0</v>
      </c>
      <c r="NQ212" s="25">
        <f t="shared" si="853"/>
        <v>0</v>
      </c>
      <c r="NR212" s="25">
        <f t="shared" si="768"/>
        <v>0</v>
      </c>
      <c r="NS212" s="25">
        <f t="shared" si="769"/>
        <v>0</v>
      </c>
      <c r="NT212" s="25">
        <f t="shared" si="854"/>
        <v>0</v>
      </c>
      <c r="NU212" s="25">
        <f t="shared" si="770"/>
        <v>0</v>
      </c>
      <c r="NV212" s="25">
        <f t="shared" si="771"/>
        <v>0</v>
      </c>
      <c r="NW212" s="25">
        <f t="shared" si="855"/>
        <v>0</v>
      </c>
      <c r="NX212" s="25">
        <f t="shared" si="856"/>
        <v>0</v>
      </c>
      <c r="NY212" s="25">
        <f t="shared" si="856"/>
        <v>0</v>
      </c>
      <c r="NZ212" s="25">
        <f t="shared" si="857"/>
        <v>0</v>
      </c>
      <c r="OA212" s="25">
        <f t="shared" si="858"/>
        <v>0</v>
      </c>
      <c r="OB212" s="25">
        <f t="shared" si="858"/>
        <v>0</v>
      </c>
      <c r="OC212" s="25">
        <f t="shared" si="859"/>
        <v>0</v>
      </c>
      <c r="OD212" s="25">
        <f t="shared" si="860"/>
        <v>0</v>
      </c>
      <c r="OE212" s="25">
        <f t="shared" si="860"/>
        <v>0</v>
      </c>
      <c r="OF212" s="25">
        <f t="shared" si="860"/>
        <v>0</v>
      </c>
      <c r="OG212" s="25">
        <f t="shared" si="772"/>
        <v>0</v>
      </c>
      <c r="OH212" s="25">
        <f t="shared" si="773"/>
        <v>0</v>
      </c>
      <c r="OI212" s="25">
        <f t="shared" si="774"/>
        <v>0</v>
      </c>
      <c r="OJ212" s="25">
        <f t="shared" si="775"/>
        <v>0</v>
      </c>
      <c r="OK212" s="25">
        <f t="shared" si="776"/>
        <v>0</v>
      </c>
      <c r="OL212" s="25">
        <f t="shared" si="777"/>
        <v>0</v>
      </c>
      <c r="OM212" s="25">
        <f t="shared" si="861"/>
        <v>0</v>
      </c>
      <c r="ON212" s="25">
        <f t="shared" si="861"/>
        <v>0</v>
      </c>
      <c r="OO212" s="25">
        <f t="shared" si="861"/>
        <v>0</v>
      </c>
      <c r="OP212" s="25">
        <f t="shared" si="778"/>
        <v>0</v>
      </c>
      <c r="OQ212" s="25">
        <f t="shared" si="779"/>
        <v>0</v>
      </c>
      <c r="OR212" s="25">
        <f t="shared" si="862"/>
        <v>0</v>
      </c>
      <c r="OS212" s="19">
        <v>536986.88</v>
      </c>
      <c r="OT212" s="19">
        <v>2370339.98</v>
      </c>
    </row>
    <row r="213" spans="1:410" ht="33" customHeight="1" x14ac:dyDescent="0.25">
      <c r="A213" s="18"/>
      <c r="B213" s="18" t="s">
        <v>1007</v>
      </c>
      <c r="C213" s="18">
        <v>405.07</v>
      </c>
      <c r="D213" s="16" t="e">
        <f>_xlfn.IFNA(INDEX(#REF!,MATCH(E213,#REF!,0)),0)</f>
        <v>#REF!</v>
      </c>
      <c r="E213" s="18" t="s">
        <v>1008</v>
      </c>
      <c r="F213" s="16" t="s">
        <v>765</v>
      </c>
      <c r="G213" s="16" t="s">
        <v>810</v>
      </c>
      <c r="H213" s="16" t="s">
        <v>767</v>
      </c>
      <c r="I213" s="16" t="s">
        <v>768</v>
      </c>
      <c r="J213" s="16" t="s">
        <v>811</v>
      </c>
      <c r="K213" s="16" t="s">
        <v>770</v>
      </c>
      <c r="L213" s="16" t="s">
        <v>771</v>
      </c>
      <c r="M213" s="18">
        <v>1.8399999999999999</v>
      </c>
      <c r="N213" s="18">
        <v>1.8399999999999999</v>
      </c>
      <c r="O213" s="18">
        <v>2.2399999999999998</v>
      </c>
      <c r="P213" s="18">
        <v>2.2399999999999998</v>
      </c>
      <c r="Q213" s="18">
        <v>0.1</v>
      </c>
      <c r="R213" s="18">
        <v>2.04</v>
      </c>
      <c r="S213" s="18">
        <v>2.04</v>
      </c>
      <c r="T213" s="18">
        <v>0.2</v>
      </c>
      <c r="U213" s="18">
        <v>0</v>
      </c>
      <c r="V213" s="18">
        <v>0</v>
      </c>
      <c r="W213" s="18">
        <v>0</v>
      </c>
      <c r="X213" s="18">
        <v>1.8399999999999999</v>
      </c>
      <c r="Y213" s="18">
        <v>1.7999999999999998</v>
      </c>
      <c r="Z213" s="20">
        <f t="shared" si="780"/>
        <v>1.8</v>
      </c>
      <c r="AA213" s="18">
        <v>0.22</v>
      </c>
      <c r="AB213" s="18">
        <v>0</v>
      </c>
      <c r="AC213" s="18">
        <v>0</v>
      </c>
      <c r="AD213" s="18">
        <v>0</v>
      </c>
      <c r="AE213" s="18">
        <v>0</v>
      </c>
      <c r="AF213" s="18">
        <v>0</v>
      </c>
      <c r="AG213" s="18">
        <v>1.4</v>
      </c>
      <c r="AH213" s="18">
        <v>1.4</v>
      </c>
      <c r="AI213" s="20">
        <f t="shared" si="781"/>
        <v>1.95</v>
      </c>
      <c r="AJ213" s="18">
        <v>0</v>
      </c>
      <c r="AK213" s="18">
        <v>0</v>
      </c>
      <c r="AL213" s="20">
        <f t="shared" si="782"/>
        <v>0</v>
      </c>
      <c r="AM213" s="18">
        <v>1.8399999999999999</v>
      </c>
      <c r="AN213" s="18">
        <v>1.4</v>
      </c>
      <c r="AO213" s="18">
        <v>0.15</v>
      </c>
      <c r="AP213" s="18">
        <v>0.22</v>
      </c>
      <c r="AQ213" s="18">
        <v>0</v>
      </c>
      <c r="AR213" s="18">
        <v>0</v>
      </c>
      <c r="AS213" s="18">
        <v>0</v>
      </c>
      <c r="AT213" s="18">
        <v>0</v>
      </c>
      <c r="AU213" s="18">
        <v>0</v>
      </c>
      <c r="AV213" s="18">
        <v>1</v>
      </c>
      <c r="AW213" s="18">
        <v>0</v>
      </c>
      <c r="AX213" s="18">
        <v>0</v>
      </c>
      <c r="AY213" s="18">
        <v>0</v>
      </c>
      <c r="AZ213" s="18">
        <v>0</v>
      </c>
      <c r="BA213" s="18">
        <v>0</v>
      </c>
      <c r="BB213" s="18">
        <v>0</v>
      </c>
      <c r="BC213" s="18">
        <v>0</v>
      </c>
      <c r="BD213" s="18">
        <v>0</v>
      </c>
      <c r="BE213" s="18">
        <v>1</v>
      </c>
      <c r="BF213" s="18">
        <v>0</v>
      </c>
      <c r="BG213" s="18">
        <v>0</v>
      </c>
      <c r="BH213" s="18">
        <v>0</v>
      </c>
      <c r="BI213" s="18">
        <v>0</v>
      </c>
      <c r="BJ213" s="18">
        <v>0</v>
      </c>
      <c r="BK213" s="18">
        <v>0</v>
      </c>
      <c r="BL213" s="18">
        <v>0</v>
      </c>
      <c r="BM213" s="18">
        <v>0</v>
      </c>
      <c r="BN213" s="18">
        <v>0</v>
      </c>
      <c r="BO213" s="18">
        <v>0</v>
      </c>
      <c r="BP213" s="18">
        <v>0</v>
      </c>
      <c r="BQ213" s="18">
        <v>0</v>
      </c>
      <c r="BR213" s="18">
        <v>0</v>
      </c>
      <c r="BS213" s="18">
        <v>0</v>
      </c>
      <c r="BT213" s="18">
        <v>0</v>
      </c>
      <c r="BU213" s="18">
        <v>0</v>
      </c>
      <c r="BV213" s="18">
        <v>0</v>
      </c>
      <c r="BW213" s="18">
        <v>0</v>
      </c>
      <c r="BX213" s="18">
        <v>0</v>
      </c>
      <c r="BY213" s="18">
        <v>0</v>
      </c>
      <c r="BZ213" s="18">
        <v>0</v>
      </c>
      <c r="CA213" s="16" t="e">
        <f>_xlfn.IFNA(IF(RIGHT(D213,2)="=G",0,INDEX(#REF!,MATCH(E213,#REF!,0))),0)</f>
        <v>#REF!</v>
      </c>
      <c r="CB213" s="16" t="s">
        <v>776</v>
      </c>
      <c r="CC213" s="18">
        <v>0</v>
      </c>
      <c r="CD213" s="18">
        <v>0</v>
      </c>
      <c r="CE213" s="18">
        <v>1.84</v>
      </c>
      <c r="CF213" s="18">
        <v>0.9</v>
      </c>
      <c r="CG213" s="18">
        <v>0.12</v>
      </c>
      <c r="CH213" s="18">
        <v>2</v>
      </c>
      <c r="CI213" s="16" t="s">
        <v>98</v>
      </c>
      <c r="CJ213" s="18">
        <v>0</v>
      </c>
      <c r="CK213" s="20">
        <f t="shared" si="648"/>
        <v>1.36</v>
      </c>
      <c r="CL213" s="20">
        <f t="shared" si="783"/>
        <v>1.36</v>
      </c>
      <c r="CM213" s="18">
        <v>20.76</v>
      </c>
      <c r="CN213" s="18">
        <v>23.14</v>
      </c>
      <c r="CO213" s="18">
        <v>22.301000000000002</v>
      </c>
      <c r="CP213" s="22">
        <f t="shared" si="649"/>
        <v>22.3</v>
      </c>
      <c r="CQ213" s="22">
        <f t="shared" si="650"/>
        <v>20.94</v>
      </c>
      <c r="CR213" s="22">
        <f t="shared" si="784"/>
        <v>1.36</v>
      </c>
      <c r="CS213" s="22">
        <f t="shared" si="651"/>
        <v>21.04</v>
      </c>
      <c r="CT213" s="22">
        <f t="shared" si="652"/>
        <v>21.24</v>
      </c>
      <c r="CU213" s="18">
        <v>21.24</v>
      </c>
      <c r="CV213" s="22">
        <f t="shared" si="785"/>
        <v>1.8</v>
      </c>
      <c r="CW213" s="22">
        <f t="shared" si="653"/>
        <v>0</v>
      </c>
      <c r="CX213" s="22">
        <f t="shared" si="654"/>
        <v>0</v>
      </c>
      <c r="CY213" s="22">
        <f t="shared" si="655"/>
        <v>22.99</v>
      </c>
      <c r="CZ213" s="22">
        <f t="shared" si="656"/>
        <v>23.14</v>
      </c>
      <c r="DA213" s="18">
        <v>23.14</v>
      </c>
      <c r="DB213" s="20">
        <f t="shared" si="786"/>
        <v>2.2000000000000002</v>
      </c>
      <c r="DC213" s="20">
        <f t="shared" si="787"/>
        <v>0.84</v>
      </c>
      <c r="DD213" s="20">
        <f t="shared" si="788"/>
        <v>1.3600000000000003</v>
      </c>
      <c r="DE213" s="20">
        <f t="shared" si="657"/>
        <v>0.1</v>
      </c>
      <c r="DF213" s="20">
        <f t="shared" si="658"/>
        <v>0.2</v>
      </c>
      <c r="DG213" s="20">
        <f t="shared" si="659"/>
        <v>1.06</v>
      </c>
      <c r="DH213" s="20">
        <f t="shared" si="660"/>
        <v>0</v>
      </c>
      <c r="DI213" s="20">
        <f t="shared" si="661"/>
        <v>0</v>
      </c>
      <c r="DJ213" s="20">
        <f t="shared" si="662"/>
        <v>0</v>
      </c>
      <c r="DK213" s="20">
        <f t="shared" si="789"/>
        <v>1.36</v>
      </c>
      <c r="DL213" s="20">
        <f t="shared" si="790"/>
        <v>0</v>
      </c>
      <c r="DM213" s="20">
        <f t="shared" si="791"/>
        <v>0</v>
      </c>
      <c r="DN213" s="20">
        <f t="shared" si="792"/>
        <v>0</v>
      </c>
      <c r="DO213" s="18">
        <v>2.44</v>
      </c>
      <c r="DP213" s="18">
        <v>0</v>
      </c>
      <c r="DQ213" s="18">
        <v>1</v>
      </c>
      <c r="DR213" s="18">
        <v>1</v>
      </c>
      <c r="DS213" s="25">
        <f t="shared" si="793"/>
        <v>2.44</v>
      </c>
      <c r="DT213" s="25">
        <f t="shared" si="794"/>
        <v>0</v>
      </c>
      <c r="DU213" s="25">
        <f t="shared" si="795"/>
        <v>3.32</v>
      </c>
      <c r="DV213" s="25">
        <f t="shared" si="796"/>
        <v>0</v>
      </c>
      <c r="DW213" s="25">
        <f t="shared" si="797"/>
        <v>3.32</v>
      </c>
      <c r="DX213" s="25">
        <f t="shared" si="798"/>
        <v>7.44</v>
      </c>
      <c r="DY213" s="25">
        <f t="shared" si="799"/>
        <v>0</v>
      </c>
      <c r="DZ213" s="25">
        <f t="shared" si="800"/>
        <v>7.44</v>
      </c>
      <c r="EA213" s="25">
        <f t="shared" si="801"/>
        <v>4.92</v>
      </c>
      <c r="EB213" s="25">
        <f t="shared" si="802"/>
        <v>0</v>
      </c>
      <c r="EC213" s="25">
        <f t="shared" si="803"/>
        <v>4.92</v>
      </c>
      <c r="ED213" s="25">
        <f t="shared" si="804"/>
        <v>2.52</v>
      </c>
      <c r="EE213" s="25">
        <f t="shared" si="804"/>
        <v>0</v>
      </c>
      <c r="EF213" s="25">
        <f t="shared" si="805"/>
        <v>2.52</v>
      </c>
      <c r="EG213" s="25">
        <f t="shared" si="806"/>
        <v>4.92</v>
      </c>
      <c r="EH213" s="25">
        <f t="shared" si="806"/>
        <v>0</v>
      </c>
      <c r="EI213" s="25">
        <f t="shared" si="807"/>
        <v>4.92</v>
      </c>
      <c r="EJ213" s="18">
        <v>405.07</v>
      </c>
      <c r="EK213" s="18">
        <v>454.34</v>
      </c>
      <c r="EL213" s="18" t="s">
        <v>1008</v>
      </c>
      <c r="EM213" s="18" t="s">
        <v>1009</v>
      </c>
      <c r="EN213" s="16" t="s">
        <v>774</v>
      </c>
      <c r="EO213" s="16" t="s">
        <v>132</v>
      </c>
      <c r="EP213" s="16" t="e">
        <f>IF(OR(EN213="Cống tròn",EN213="Cống hộp",EN213="Ống nhựa"),INDEX(#REF!,MATCH(E213,#REF!,0)),IF(OR(EN213="Rãnh xây",EN213="Rãnh bê tông"),INDEX(#REF!,MATCH(E213,#REF!,0)),0))</f>
        <v>#REF!</v>
      </c>
      <c r="EQ213" s="18">
        <v>47.869999999999976</v>
      </c>
      <c r="ER213" s="18">
        <v>1</v>
      </c>
      <c r="ES213" s="25">
        <f t="shared" si="808"/>
        <v>48</v>
      </c>
      <c r="ET213" s="1" t="e">
        <f>_xlfn.IFNA(IF(EN213="Cống tròn",INDEX(#REF!,MATCH(E213,#REF!,0)),IF(EN213="Cống hộp",INDEX(#REF!,MATCH(E213,#REF!,0)),EU213&amp;" ,"&amp;EV213)),0)</f>
        <v>#REF!</v>
      </c>
      <c r="EU213" s="16" t="s">
        <v>769</v>
      </c>
      <c r="EV213" s="16" t="s">
        <v>775</v>
      </c>
      <c r="EW213" s="16" t="e">
        <f>_xlfn.IFNA(INDEX(#REF!,MATCH(E213,#REF!,0)),0)</f>
        <v>#REF!</v>
      </c>
      <c r="EX213" s="16"/>
      <c r="EY213" s="18">
        <v>0</v>
      </c>
      <c r="EZ213" s="18">
        <v>0</v>
      </c>
      <c r="FA213" s="18">
        <v>0</v>
      </c>
      <c r="FB213" s="19">
        <v>0</v>
      </c>
      <c r="FC213" s="19">
        <v>0</v>
      </c>
      <c r="FD213" s="25">
        <f t="shared" si="663"/>
        <v>0</v>
      </c>
      <c r="FE213" s="25">
        <f t="shared" si="809"/>
        <v>0</v>
      </c>
      <c r="FF213" s="18">
        <v>0.1</v>
      </c>
      <c r="FG213" s="18">
        <v>2</v>
      </c>
      <c r="FH213" s="18">
        <v>1</v>
      </c>
      <c r="FI213" s="25">
        <f t="shared" si="810"/>
        <v>1.2</v>
      </c>
      <c r="FJ213" s="18">
        <v>0</v>
      </c>
      <c r="FK213" s="18">
        <v>0</v>
      </c>
      <c r="FL213" s="18">
        <v>0.2</v>
      </c>
      <c r="FM213" s="18">
        <v>1.4</v>
      </c>
      <c r="FN213" s="18">
        <v>0</v>
      </c>
      <c r="FO213" s="25">
        <f t="shared" si="811"/>
        <v>1.4</v>
      </c>
      <c r="FP213" s="18">
        <v>1.4999999999999999E-2</v>
      </c>
      <c r="FQ213" s="18">
        <v>1</v>
      </c>
      <c r="FR213" s="25">
        <f t="shared" si="664"/>
        <v>47</v>
      </c>
      <c r="FS213" s="25">
        <f t="shared" si="665"/>
        <v>0.69</v>
      </c>
      <c r="FT213" s="25">
        <f t="shared" si="666"/>
        <v>47.69</v>
      </c>
      <c r="FU213" s="25">
        <f t="shared" si="667"/>
        <v>-0.1799999999999784</v>
      </c>
      <c r="FV213" s="25" t="str">
        <f t="shared" si="812"/>
        <v>Thêm 01</v>
      </c>
      <c r="FW213" s="25">
        <f t="shared" si="813"/>
        <v>0.84</v>
      </c>
      <c r="FX213" s="16"/>
      <c r="FY213" s="16"/>
      <c r="FZ213" s="16"/>
      <c r="GA213" s="16"/>
      <c r="GB213" s="19">
        <v>0</v>
      </c>
      <c r="GC213" s="19">
        <v>0</v>
      </c>
      <c r="GD213" s="19">
        <v>0</v>
      </c>
      <c r="GE213" s="19">
        <v>0</v>
      </c>
      <c r="GF213" s="19">
        <v>0</v>
      </c>
      <c r="GG213" s="19">
        <v>0</v>
      </c>
      <c r="GH213" s="19">
        <v>0</v>
      </c>
      <c r="GI213" s="19">
        <v>0</v>
      </c>
      <c r="GJ213" s="19">
        <v>0</v>
      </c>
      <c r="GK213" s="19">
        <v>0</v>
      </c>
      <c r="GL213" s="25">
        <f t="shared" si="668"/>
        <v>0</v>
      </c>
      <c r="GM213" s="25">
        <f t="shared" si="814"/>
        <v>0</v>
      </c>
      <c r="GN213" s="19">
        <v>0</v>
      </c>
      <c r="GO213" s="19">
        <v>0</v>
      </c>
      <c r="GP213" s="19">
        <v>0</v>
      </c>
      <c r="GQ213" s="19">
        <v>0</v>
      </c>
      <c r="GR213" s="1" t="e">
        <f>_xlfn.IFNA(INDEX(#REF!,MATCH(E213,#REF!,0)),0)</f>
        <v>#REF!</v>
      </c>
      <c r="GS213" s="16"/>
      <c r="GT213" s="18">
        <v>0</v>
      </c>
      <c r="GU213" s="18">
        <v>0</v>
      </c>
      <c r="GV213" s="18">
        <v>0</v>
      </c>
      <c r="GW213" s="18">
        <v>0</v>
      </c>
      <c r="GX213" s="25">
        <f t="shared" si="669"/>
        <v>0</v>
      </c>
      <c r="GY213" s="25">
        <f t="shared" si="670"/>
        <v>0</v>
      </c>
      <c r="GZ213" s="25">
        <f t="shared" si="815"/>
        <v>0</v>
      </c>
      <c r="HA213" s="1" t="e" cm="1">
        <f t="array" ref="HA213">INDEX(#REF!,MATCH(EJ213&amp;EK213&amp;HD213&amp;HE213&amp;HF213,#REF!&amp;#REF!&amp;#REF!&amp;#REF!&amp;#REF!,0))</f>
        <v>#REF!</v>
      </c>
      <c r="HB213" s="16"/>
      <c r="HC213" s="25">
        <f t="shared" si="816"/>
        <v>0</v>
      </c>
      <c r="HD213" s="18">
        <v>0</v>
      </c>
      <c r="HE213" s="18">
        <v>0</v>
      </c>
      <c r="HF213" s="18">
        <v>0</v>
      </c>
      <c r="HG213" s="1" t="e" cm="1">
        <f t="array" ref="HG213">INDEX(#REF!,MATCH(EJ213&amp;EK213&amp;HJ213&amp;HK213&amp;HL213,#REF!&amp;#REF!&amp;#REF!&amp;#REF!&amp;#REF!,0))</f>
        <v>#REF!</v>
      </c>
      <c r="HH213" s="16"/>
      <c r="HI213" s="25">
        <f t="shared" si="817"/>
        <v>0</v>
      </c>
      <c r="HJ213" s="25">
        <f t="shared" si="818"/>
        <v>0</v>
      </c>
      <c r="HK213" s="19">
        <v>0</v>
      </c>
      <c r="HL213" s="19">
        <v>0</v>
      </c>
      <c r="HM213" s="18">
        <v>0.01</v>
      </c>
      <c r="HN213" s="18">
        <v>1</v>
      </c>
      <c r="HO213" s="25">
        <f t="shared" si="819"/>
        <v>0</v>
      </c>
      <c r="HP213" s="25">
        <f t="shared" si="820"/>
        <v>0</v>
      </c>
      <c r="HQ213" s="25">
        <f t="shared" si="821"/>
        <v>0</v>
      </c>
      <c r="HR213" s="25">
        <f t="shared" si="822"/>
        <v>0</v>
      </c>
      <c r="HS213" s="25">
        <f t="shared" si="823"/>
        <v>0</v>
      </c>
      <c r="HT213" s="19">
        <v>0</v>
      </c>
      <c r="HU213" s="19">
        <v>0</v>
      </c>
      <c r="HV213" s="19">
        <v>0</v>
      </c>
      <c r="HW213" s="25">
        <f t="shared" si="824"/>
        <v>0</v>
      </c>
      <c r="HX213" s="19">
        <v>0</v>
      </c>
      <c r="HY213" s="19">
        <v>0</v>
      </c>
      <c r="HZ213" s="18">
        <v>22.3</v>
      </c>
      <c r="IA213" s="20">
        <f>ROUND(IF(EN213="Cống tròn",IF(EN213="Cống tròn",IF(EU213="Không có móng",IQ213-FF213,IF(EU213="Đế",IP213-FN213,IF(OR(EU213="Móng bê tông",EU213="Móng bê tông kết hợp đế"),II213-FJ213,0))),0),IF(EN213="Cống hộp",IF(AND(EN213="Cống hộp",EU213="Không có móng"),IQ213-GF213,IF(AND(EN213="Cống hộp",EU213="Móng bê tông"),IJ213-GB213,0)),IF(OR(EN213="Rãnh xây",EN213="Rãnh bê tông"),IF(OR(EN213="Rãnh xây",EN213="Rãnh bê tông"),IK213-GB213,0),IF(EN213="Ống nhựa",IF(AND(EN213="Ống nhựa",EU213="Không đắp cát"),IQ213-HT213,IF(AND(EN213="Ống nhựa",EU213="Đắp cát"),IH213-HX213,0)),IF(EN213="Rãnh thang",IF(EN213="Rãnh thang",IF(EU213="Móng bê tông",#REF!-#REF!,IQ213),0),0))))),2)</f>
        <v>21.24</v>
      </c>
      <c r="IB213" s="20">
        <f t="shared" si="825"/>
        <v>1.0600000000000023</v>
      </c>
      <c r="IC213" s="20">
        <f t="shared" si="671"/>
        <v>21.24</v>
      </c>
      <c r="ID213" s="20">
        <f t="shared" si="672"/>
        <v>0</v>
      </c>
      <c r="IE213" s="20">
        <f t="shared" si="673"/>
        <v>0</v>
      </c>
      <c r="IF213" s="20">
        <f t="shared" si="674"/>
        <v>0</v>
      </c>
      <c r="IG213" s="20">
        <f>IF(EN213="Rãnh thang",IF(AND(EN213="Rãnh thang",EU213="Móng bê tông"),IQ213-#REF!,0),IF(EN213="Ống nhựa",IF(AND(EN213="Ống nhựa",EU213="Đắp cát"),IQ213-HT213,0),IF(EN213="Cống tròn",IF(EN213="Cống tròn",IF(OR(EU213="Móng bê tông",EU213="Móng bê tông kết hợp đế"),IM213-FL213,0),0),IF(EN213="Cống hộp",IF(AND(EN213="Cống hộp",EU213="Móng bê tông"),IN213-GD213,0),IF(OR(EN213="Rãnh xây",EN213="Rãnh bê tông"),IF(AND(EN213="Rãnh xây",EU213="Móng bê tông"),IO213-GD213,IF(AND(EN213="Rãnh bê tông",EU213="Móng bê tông"),IO213-GD213,0)),0)))))</f>
        <v>21.24</v>
      </c>
      <c r="IH213" s="20">
        <f t="shared" si="675"/>
        <v>0</v>
      </c>
      <c r="II213" s="20">
        <f t="shared" si="676"/>
        <v>21.24</v>
      </c>
      <c r="IJ213" s="20">
        <f t="shared" si="677"/>
        <v>0</v>
      </c>
      <c r="IK213" s="20">
        <f t="shared" si="678"/>
        <v>0</v>
      </c>
      <c r="IL213" s="20">
        <f t="shared" si="679"/>
        <v>21.439999999999998</v>
      </c>
      <c r="IM213" s="20">
        <f t="shared" si="680"/>
        <v>21.439999999999998</v>
      </c>
      <c r="IN213" s="20">
        <f t="shared" si="681"/>
        <v>0</v>
      </c>
      <c r="IO213" s="20">
        <f t="shared" si="682"/>
        <v>0</v>
      </c>
      <c r="IP213" s="20">
        <f t="shared" si="683"/>
        <v>0</v>
      </c>
      <c r="IQ213" s="18">
        <v>21.54</v>
      </c>
      <c r="IR213" s="25">
        <f t="shared" si="826"/>
        <v>0</v>
      </c>
      <c r="IS213" s="25">
        <f t="shared" si="684"/>
        <v>0</v>
      </c>
      <c r="IT213" s="25">
        <f t="shared" si="685"/>
        <v>0</v>
      </c>
      <c r="IU213" s="25">
        <f>ROUND(IF(EN213="Cống tròn",IF(EN213="Cống tròn",IV213+FF213,0),IF(EN213="Cống hộp",IF(EN213="Cống hộp",IV213+GP213,0),IF(OR(EN213="Rãnh xây",EN213="Rãnh bê tông"),IF(OR(EN213="Rãnh xây",EN213="Rãnh bê tông"),IV213+GP213,0),IF(EN213="ống nhựa",IF(EN213="Ống nhựa",IV213+HT213,0),IF(EN213="Rãnh thang",IF(EN213="Rãnh thang",IQ213+#REF!,0),0))))),2)</f>
        <v>22.59</v>
      </c>
      <c r="IV213" s="18">
        <v>22.49</v>
      </c>
      <c r="IW213" s="25">
        <f t="shared" si="686"/>
        <v>22.59</v>
      </c>
      <c r="IX213" s="25">
        <f t="shared" si="687"/>
        <v>0</v>
      </c>
      <c r="IY213" s="25">
        <f t="shared" si="688"/>
        <v>0</v>
      </c>
      <c r="IZ213" s="25">
        <f t="shared" si="689"/>
        <v>0</v>
      </c>
      <c r="JA213" s="25">
        <f t="shared" si="690"/>
        <v>0</v>
      </c>
      <c r="JB213" s="18">
        <v>22.25</v>
      </c>
      <c r="JC213" s="20">
        <f>ROUND(IF(EN213="Cống tròn",IF(EN213="Cống tròn",IF(EU213="Không có móng",JS213-FF213,IF(EU213="Đế",JR213-FN213,IF(OR(EU213="Móng bê tông",EU213="Móng bê tông kết hợp đế"),JK213-FJ213,0))),0),IF(EN213="Cống hộp",IF(AND(EN213="Cống hộp",EU213="Không có móng"),JS213-GF213,IF(AND(EN213="Cống hộp",EU213="Móng bê tông"),JL213-GB213,0)),IF(OR(EN213="Rãnh xây",EN213="Rãnh bê tông"),IF(OR(EN213="Rãnh xây",EN213="Rãnh bê tông"),JM213-GB213,0),IF(EN213="Ống nhựa",IF(AND(EN213="Ống nhựa",EU213="Không đắp cát"),JS213-HT213,IF(AND(EN213="Ống nhựa",EU213="Đắp cát"),JJ213-HX213,0)),IF(EN213="Rãnh thang",IF(EN213="Rãnh thang",IF(EU213="Móng bê tông",#REF!-#REF!,JS213),0),0))))),2)</f>
        <v>21.19</v>
      </c>
      <c r="JD213" s="20">
        <f t="shared" si="827"/>
        <v>1.0599999999999987</v>
      </c>
      <c r="JE213" s="20">
        <f t="shared" si="691"/>
        <v>21.189999999999998</v>
      </c>
      <c r="JF213" s="20">
        <f t="shared" si="692"/>
        <v>0</v>
      </c>
      <c r="JG213" s="20">
        <f t="shared" si="693"/>
        <v>0</v>
      </c>
      <c r="JH213" s="20">
        <f t="shared" si="694"/>
        <v>0</v>
      </c>
      <c r="JI213" s="20">
        <f>IF(EN213="Rãnh thang",IF(AND(EN213="Rãnh thang",EU213="Móng bê tông"),JS213-#REF!,0),IF(EN213="Ống nhựa",IF(AND(EN213="Ống nhựa",EU213="Đắp cát"),JS213-HT213,0),IF(EN213="Cống tròn",IF(EN213="Cống tròn",IF(OR(EU213="Móng bê tông",EU213="Móng bê tông kết hợp đế"),JO213-FL213,0),0),IF(EN213="Cống hộp",IF(AND(EN213="Cống hộp",EU213="Móng bê tông"),JP213-GD213,0),IF(OR(EN213="Rãnh xây",EN213="Rãnh bê tông"),IF(AND(EN213="Rãnh xây",EU213="Móng bê tông"),JQ213-GD213,IF(AND(EN213="Rãnh bê tông",EU213="Móng bê tông"),JQ213-GD213,0)),0)))))</f>
        <v>21.189999999999998</v>
      </c>
      <c r="JJ213" s="20">
        <f t="shared" si="695"/>
        <v>0</v>
      </c>
      <c r="JK213" s="20">
        <f t="shared" si="696"/>
        <v>21.189999999999998</v>
      </c>
      <c r="JL213" s="20">
        <f t="shared" si="697"/>
        <v>0</v>
      </c>
      <c r="JM213" s="20">
        <f t="shared" si="698"/>
        <v>0</v>
      </c>
      <c r="JN213" s="20">
        <f t="shared" si="699"/>
        <v>21.389999999999997</v>
      </c>
      <c r="JO213" s="20">
        <f t="shared" si="700"/>
        <v>21.389999999999997</v>
      </c>
      <c r="JP213" s="20">
        <f t="shared" si="701"/>
        <v>0</v>
      </c>
      <c r="JQ213" s="20">
        <f t="shared" si="702"/>
        <v>0</v>
      </c>
      <c r="JR213" s="20">
        <f t="shared" si="703"/>
        <v>0</v>
      </c>
      <c r="JS213" s="26">
        <v>21.49</v>
      </c>
      <c r="JT213" s="25">
        <f t="shared" si="828"/>
        <v>0</v>
      </c>
      <c r="JU213" s="25">
        <f t="shared" si="704"/>
        <v>0</v>
      </c>
      <c r="JV213" s="25">
        <f t="shared" si="705"/>
        <v>0</v>
      </c>
      <c r="JW213" s="25">
        <f>ROUND(IF(EN213="Cống tròn",IF(EN213="Cống tròn",JX213+FF213,0),IF(EN213="Cống hộp",IF(EN213="Cống hộp",JX213+GP213,0),IF(OR(EN213="Rãnh xây",EN213="Rãnh bê tông"),IF(OR(EN213="Rãnh xây",EN213="Rãnh bê tông"),JX213+GP213,0),IF(EN213="ống nhựa",IF(EN213="Ống nhựa",JX213+HT213,0),IF(EN213="Rãnh thang",IF(EN213="Rãnh thang",JS213+#REF!,0),0))))),2)</f>
        <v>22.59</v>
      </c>
      <c r="JX213" s="27">
        <v>22.49</v>
      </c>
      <c r="JY213" s="25">
        <f t="shared" si="706"/>
        <v>22.59</v>
      </c>
      <c r="JZ213" s="25">
        <f t="shared" si="707"/>
        <v>0</v>
      </c>
      <c r="KA213" s="25">
        <f t="shared" si="708"/>
        <v>0</v>
      </c>
      <c r="KB213" s="25">
        <f t="shared" si="709"/>
        <v>0</v>
      </c>
      <c r="KC213" s="25">
        <f t="shared" si="710"/>
        <v>0</v>
      </c>
      <c r="KD213" s="28" t="s">
        <v>98</v>
      </c>
      <c r="KE213" s="27">
        <v>0</v>
      </c>
      <c r="KF213" s="25">
        <f t="shared" si="711"/>
        <v>1.0600000000000023</v>
      </c>
      <c r="KG213" s="25">
        <f t="shared" si="829"/>
        <v>1.0600000000000023</v>
      </c>
      <c r="KH213" s="27">
        <v>0</v>
      </c>
      <c r="KI213" s="25">
        <f t="shared" si="712"/>
        <v>1.0599999999999987</v>
      </c>
      <c r="KJ213" s="25">
        <f t="shared" si="830"/>
        <v>1.0599999999999987</v>
      </c>
      <c r="KK213" s="25">
        <f t="shared" si="713"/>
        <v>0</v>
      </c>
      <c r="KL213" s="25">
        <f t="shared" si="714"/>
        <v>0</v>
      </c>
      <c r="KM213" s="25">
        <f t="shared" si="831"/>
        <v>0</v>
      </c>
      <c r="KN213" s="25">
        <f t="shared" si="715"/>
        <v>0</v>
      </c>
      <c r="KO213" s="25">
        <f t="shared" si="716"/>
        <v>0</v>
      </c>
      <c r="KP213" s="25">
        <f t="shared" si="832"/>
        <v>0</v>
      </c>
      <c r="KQ213" s="25">
        <f t="shared" si="717"/>
        <v>0.2</v>
      </c>
      <c r="KR213" s="25">
        <f t="shared" si="718"/>
        <v>0.2</v>
      </c>
      <c r="KS213" s="25">
        <f t="shared" si="833"/>
        <v>0.2</v>
      </c>
      <c r="KT213" s="25">
        <f t="shared" si="719"/>
        <v>0</v>
      </c>
      <c r="KU213" s="25">
        <f t="shared" si="720"/>
        <v>0</v>
      </c>
      <c r="KV213" s="25">
        <f t="shared" si="834"/>
        <v>0</v>
      </c>
      <c r="KW213" s="25">
        <f t="shared" si="721"/>
        <v>0</v>
      </c>
      <c r="KX213" s="25">
        <f t="shared" si="722"/>
        <v>0</v>
      </c>
      <c r="KY213" s="25">
        <f t="shared" si="835"/>
        <v>0</v>
      </c>
      <c r="KZ213" s="25">
        <f t="shared" si="723"/>
        <v>0</v>
      </c>
      <c r="LA213" s="25">
        <f t="shared" si="724"/>
        <v>0</v>
      </c>
      <c r="LB213" s="25">
        <f t="shared" si="836"/>
        <v>0</v>
      </c>
      <c r="LC213" s="25">
        <f t="shared" si="725"/>
        <v>0.86000000000000232</v>
      </c>
      <c r="LD213" s="25">
        <f t="shared" si="726"/>
        <v>0.85999999999999877</v>
      </c>
      <c r="LE213" s="25">
        <f t="shared" si="837"/>
        <v>0.86000000000000054</v>
      </c>
      <c r="LF213" s="25">
        <f t="shared" si="727"/>
        <v>0</v>
      </c>
      <c r="LG213" s="25">
        <f t="shared" si="728"/>
        <v>0</v>
      </c>
      <c r="LH213" s="25">
        <f t="shared" si="838"/>
        <v>0</v>
      </c>
      <c r="LI213" s="25">
        <f t="shared" si="729"/>
        <v>0</v>
      </c>
      <c r="LJ213" s="25">
        <f t="shared" si="730"/>
        <v>0</v>
      </c>
      <c r="LK213" s="25">
        <f t="shared" si="839"/>
        <v>0</v>
      </c>
      <c r="LL213" s="25">
        <f t="shared" si="731"/>
        <v>0</v>
      </c>
      <c r="LM213" s="25">
        <f t="shared" si="732"/>
        <v>0</v>
      </c>
      <c r="LN213" s="25">
        <f t="shared" si="840"/>
        <v>0</v>
      </c>
      <c r="LO213" s="25">
        <f t="shared" si="733"/>
        <v>0</v>
      </c>
      <c r="LP213" s="25">
        <f t="shared" si="734"/>
        <v>0</v>
      </c>
      <c r="LQ213" s="25">
        <f t="shared" si="841"/>
        <v>0</v>
      </c>
      <c r="LR213" s="25">
        <f t="shared" si="735"/>
        <v>0</v>
      </c>
      <c r="LS213" s="25">
        <f t="shared" si="736"/>
        <v>0</v>
      </c>
      <c r="LT213" s="25">
        <f t="shared" si="842"/>
        <v>0</v>
      </c>
      <c r="LU213" s="25">
        <f t="shared" si="737"/>
        <v>0</v>
      </c>
      <c r="LV213" s="25">
        <f t="shared" si="738"/>
        <v>0</v>
      </c>
      <c r="LW213" s="25">
        <f t="shared" si="843"/>
        <v>0</v>
      </c>
      <c r="LX213" s="25">
        <f t="shared" si="739"/>
        <v>0</v>
      </c>
      <c r="LY213" s="25">
        <f t="shared" si="740"/>
        <v>0</v>
      </c>
      <c r="LZ213" s="25">
        <f t="shared" si="844"/>
        <v>0</v>
      </c>
      <c r="MA213" s="25">
        <f t="shared" si="741"/>
        <v>0</v>
      </c>
      <c r="MB213" s="25">
        <f t="shared" si="742"/>
        <v>0</v>
      </c>
      <c r="MC213" s="25">
        <f t="shared" si="845"/>
        <v>0</v>
      </c>
      <c r="MD213" s="25">
        <f t="shared" si="743"/>
        <v>0</v>
      </c>
      <c r="ME213" s="25">
        <f t="shared" si="744"/>
        <v>0</v>
      </c>
      <c r="MF213" s="25">
        <f t="shared" si="846"/>
        <v>0</v>
      </c>
      <c r="MG213" s="25">
        <f t="shared" si="745"/>
        <v>0</v>
      </c>
      <c r="MH213" s="25">
        <f t="shared" si="746"/>
        <v>0</v>
      </c>
      <c r="MI213" s="25">
        <f t="shared" si="847"/>
        <v>0</v>
      </c>
      <c r="MJ213" s="25">
        <f t="shared" si="747"/>
        <v>0</v>
      </c>
      <c r="MK213" s="25">
        <f t="shared" si="748"/>
        <v>0</v>
      </c>
      <c r="ML213" s="25">
        <f t="shared" si="848"/>
        <v>0</v>
      </c>
      <c r="MM213" s="25">
        <f t="shared" si="749"/>
        <v>0</v>
      </c>
      <c r="MN213" s="25">
        <f t="shared" si="750"/>
        <v>0</v>
      </c>
      <c r="MO213" s="25">
        <f t="shared" si="849"/>
        <v>0</v>
      </c>
      <c r="MP213" s="25">
        <f t="shared" si="751"/>
        <v>0</v>
      </c>
      <c r="MQ213" s="25">
        <f t="shared" si="752"/>
        <v>0</v>
      </c>
      <c r="MR213" s="25">
        <f t="shared" si="850"/>
        <v>0</v>
      </c>
      <c r="MS213" s="29">
        <v>1.4</v>
      </c>
      <c r="MT213" s="29">
        <v>0</v>
      </c>
      <c r="MU213" s="29">
        <v>1</v>
      </c>
      <c r="MV213" s="29">
        <v>1</v>
      </c>
      <c r="MW213" s="25">
        <f t="shared" si="753"/>
        <v>1.4</v>
      </c>
      <c r="MX213" s="25">
        <f t="shared" si="754"/>
        <v>1.48</v>
      </c>
      <c r="MY213" s="25">
        <f t="shared" si="755"/>
        <v>0</v>
      </c>
      <c r="MZ213" s="25">
        <f t="shared" si="756"/>
        <v>0</v>
      </c>
      <c r="NA213" s="25">
        <f t="shared" si="757"/>
        <v>1.4</v>
      </c>
      <c r="NB213" s="25">
        <f t="shared" si="758"/>
        <v>1.48</v>
      </c>
      <c r="NC213" s="25">
        <f t="shared" si="759"/>
        <v>0</v>
      </c>
      <c r="ND213" s="25">
        <f t="shared" si="760"/>
        <v>0</v>
      </c>
      <c r="NE213" s="25">
        <f t="shared" si="851"/>
        <v>1.4</v>
      </c>
      <c r="NF213" s="25">
        <f t="shared" si="851"/>
        <v>1.48</v>
      </c>
      <c r="NG213" s="25">
        <f t="shared" si="851"/>
        <v>0</v>
      </c>
      <c r="NH213" s="25">
        <f t="shared" si="851"/>
        <v>0</v>
      </c>
      <c r="NI213" s="25">
        <f t="shared" si="761"/>
        <v>70.849999999999994</v>
      </c>
      <c r="NJ213" s="25">
        <f t="shared" si="762"/>
        <v>0</v>
      </c>
      <c r="NK213" s="25">
        <f t="shared" si="763"/>
        <v>70.849999999999994</v>
      </c>
      <c r="NL213" s="25">
        <f t="shared" si="764"/>
        <v>41.2</v>
      </c>
      <c r="NM213" s="25">
        <f t="shared" si="765"/>
        <v>0</v>
      </c>
      <c r="NN213" s="25">
        <f t="shared" si="852"/>
        <v>41.2</v>
      </c>
      <c r="NO213" s="25">
        <f t="shared" si="766"/>
        <v>0</v>
      </c>
      <c r="NP213" s="25">
        <f t="shared" si="767"/>
        <v>0</v>
      </c>
      <c r="NQ213" s="25">
        <f t="shared" si="853"/>
        <v>0</v>
      </c>
      <c r="NR213" s="25">
        <f t="shared" si="768"/>
        <v>0</v>
      </c>
      <c r="NS213" s="25">
        <f t="shared" si="769"/>
        <v>0</v>
      </c>
      <c r="NT213" s="25">
        <f t="shared" si="854"/>
        <v>0</v>
      </c>
      <c r="NU213" s="25">
        <f t="shared" si="770"/>
        <v>0</v>
      </c>
      <c r="NV213" s="25">
        <f t="shared" si="771"/>
        <v>0</v>
      </c>
      <c r="NW213" s="25">
        <f t="shared" si="855"/>
        <v>0</v>
      </c>
      <c r="NX213" s="25">
        <f t="shared" si="856"/>
        <v>41.2</v>
      </c>
      <c r="NY213" s="25">
        <f t="shared" si="856"/>
        <v>0</v>
      </c>
      <c r="NZ213" s="25">
        <f t="shared" si="857"/>
        <v>41.2</v>
      </c>
      <c r="OA213" s="25">
        <f t="shared" si="858"/>
        <v>29.65</v>
      </c>
      <c r="OB213" s="25">
        <f t="shared" si="858"/>
        <v>0</v>
      </c>
      <c r="OC213" s="25">
        <f t="shared" si="859"/>
        <v>29.65</v>
      </c>
      <c r="OD213" s="25">
        <f t="shared" si="860"/>
        <v>41.2</v>
      </c>
      <c r="OE213" s="25">
        <f t="shared" si="860"/>
        <v>0</v>
      </c>
      <c r="OF213" s="25">
        <f t="shared" si="860"/>
        <v>41.2</v>
      </c>
      <c r="OG213" s="25">
        <f t="shared" si="772"/>
        <v>0</v>
      </c>
      <c r="OH213" s="25">
        <f t="shared" si="773"/>
        <v>0</v>
      </c>
      <c r="OI213" s="25">
        <f t="shared" si="774"/>
        <v>0</v>
      </c>
      <c r="OJ213" s="25">
        <f t="shared" si="775"/>
        <v>0</v>
      </c>
      <c r="OK213" s="25">
        <f t="shared" si="776"/>
        <v>0</v>
      </c>
      <c r="OL213" s="25">
        <f t="shared" si="777"/>
        <v>0</v>
      </c>
      <c r="OM213" s="25">
        <f t="shared" si="861"/>
        <v>0</v>
      </c>
      <c r="ON213" s="25">
        <f t="shared" si="861"/>
        <v>0</v>
      </c>
      <c r="OO213" s="25">
        <f t="shared" si="861"/>
        <v>0</v>
      </c>
      <c r="OP213" s="25">
        <f t="shared" si="778"/>
        <v>0</v>
      </c>
      <c r="OQ213" s="25">
        <f t="shared" si="779"/>
        <v>0</v>
      </c>
      <c r="OR213" s="25">
        <f t="shared" si="862"/>
        <v>0</v>
      </c>
      <c r="OS213" s="19">
        <v>538418.18000000005</v>
      </c>
      <c r="OT213" s="19">
        <v>2371077.94</v>
      </c>
    </row>
    <row r="214" spans="1:410" ht="33" customHeight="1" x14ac:dyDescent="0.25">
      <c r="A214" s="18"/>
      <c r="B214" s="18" t="s">
        <v>1007</v>
      </c>
      <c r="C214" s="18">
        <v>454.34</v>
      </c>
      <c r="D214" s="16" t="e">
        <f>_xlfn.IFNA(INDEX(#REF!,MATCH(E214,#REF!,0)),0)</f>
        <v>#REF!</v>
      </c>
      <c r="E214" s="18" t="s">
        <v>1009</v>
      </c>
      <c r="F214" s="16" t="s">
        <v>765</v>
      </c>
      <c r="G214" s="16" t="s">
        <v>810</v>
      </c>
      <c r="H214" s="16" t="s">
        <v>767</v>
      </c>
      <c r="I214" s="16" t="s">
        <v>768</v>
      </c>
      <c r="J214" s="16" t="s">
        <v>811</v>
      </c>
      <c r="K214" s="16" t="s">
        <v>770</v>
      </c>
      <c r="L214" s="16" t="s">
        <v>771</v>
      </c>
      <c r="M214" s="18">
        <v>1.8399999999999999</v>
      </c>
      <c r="N214" s="18">
        <v>1.8399999999999999</v>
      </c>
      <c r="O214" s="18">
        <v>2.2399999999999998</v>
      </c>
      <c r="P214" s="18">
        <v>2.2399999999999998</v>
      </c>
      <c r="Q214" s="18">
        <v>0.1</v>
      </c>
      <c r="R214" s="18">
        <v>2.04</v>
      </c>
      <c r="S214" s="18">
        <v>2.04</v>
      </c>
      <c r="T214" s="18">
        <v>0.2</v>
      </c>
      <c r="U214" s="18">
        <v>0</v>
      </c>
      <c r="V214" s="18">
        <v>0</v>
      </c>
      <c r="W214" s="18">
        <v>0</v>
      </c>
      <c r="X214" s="18">
        <v>1.8399999999999999</v>
      </c>
      <c r="Y214" s="18">
        <v>1.7999999999999998</v>
      </c>
      <c r="Z214" s="20">
        <f t="shared" si="780"/>
        <v>1.8</v>
      </c>
      <c r="AA214" s="18">
        <v>0.22</v>
      </c>
      <c r="AB214" s="18">
        <v>0</v>
      </c>
      <c r="AC214" s="18">
        <v>0</v>
      </c>
      <c r="AD214" s="18">
        <v>0</v>
      </c>
      <c r="AE214" s="18">
        <v>0</v>
      </c>
      <c r="AF214" s="18">
        <v>0</v>
      </c>
      <c r="AG214" s="18">
        <v>1.4</v>
      </c>
      <c r="AH214" s="18">
        <v>1.4</v>
      </c>
      <c r="AI214" s="20">
        <f t="shared" si="781"/>
        <v>1.95</v>
      </c>
      <c r="AJ214" s="18">
        <v>0</v>
      </c>
      <c r="AK214" s="18">
        <v>0</v>
      </c>
      <c r="AL214" s="20">
        <f t="shared" si="782"/>
        <v>0</v>
      </c>
      <c r="AM214" s="18">
        <v>1.8399999999999999</v>
      </c>
      <c r="AN214" s="18">
        <v>1.4</v>
      </c>
      <c r="AO214" s="18">
        <v>0.15</v>
      </c>
      <c r="AP214" s="18">
        <v>0.22</v>
      </c>
      <c r="AQ214" s="18">
        <v>0</v>
      </c>
      <c r="AR214" s="18">
        <v>0</v>
      </c>
      <c r="AS214" s="18">
        <v>0</v>
      </c>
      <c r="AT214" s="18">
        <v>0</v>
      </c>
      <c r="AU214" s="18">
        <v>0</v>
      </c>
      <c r="AV214" s="18">
        <v>1</v>
      </c>
      <c r="AW214" s="18">
        <v>0</v>
      </c>
      <c r="AX214" s="18">
        <v>0</v>
      </c>
      <c r="AY214" s="18">
        <v>0</v>
      </c>
      <c r="AZ214" s="18">
        <v>0</v>
      </c>
      <c r="BA214" s="18">
        <v>0</v>
      </c>
      <c r="BB214" s="18">
        <v>0</v>
      </c>
      <c r="BC214" s="18">
        <v>0</v>
      </c>
      <c r="BD214" s="18">
        <v>0</v>
      </c>
      <c r="BE214" s="18">
        <v>2</v>
      </c>
      <c r="BF214" s="18">
        <v>0</v>
      </c>
      <c r="BG214" s="18">
        <v>0</v>
      </c>
      <c r="BH214" s="18">
        <v>0</v>
      </c>
      <c r="BI214" s="18">
        <v>0</v>
      </c>
      <c r="BJ214" s="18">
        <v>0</v>
      </c>
      <c r="BK214" s="18">
        <v>0</v>
      </c>
      <c r="BL214" s="18">
        <v>0</v>
      </c>
      <c r="BM214" s="18">
        <v>0</v>
      </c>
      <c r="BN214" s="18">
        <v>0</v>
      </c>
      <c r="BO214" s="18">
        <v>0</v>
      </c>
      <c r="BP214" s="18">
        <v>0</v>
      </c>
      <c r="BQ214" s="18">
        <v>0</v>
      </c>
      <c r="BR214" s="18">
        <v>0</v>
      </c>
      <c r="BS214" s="18">
        <v>0</v>
      </c>
      <c r="BT214" s="18">
        <v>0</v>
      </c>
      <c r="BU214" s="18">
        <v>0</v>
      </c>
      <c r="BV214" s="18">
        <v>0</v>
      </c>
      <c r="BW214" s="18">
        <v>0</v>
      </c>
      <c r="BX214" s="18">
        <v>0</v>
      </c>
      <c r="BY214" s="18">
        <v>0</v>
      </c>
      <c r="BZ214" s="18">
        <v>0</v>
      </c>
      <c r="CA214" s="16" t="e">
        <f>_xlfn.IFNA(IF(RIGHT(D214,2)="=G",0,INDEX(#REF!,MATCH(E214,#REF!,0))),0)</f>
        <v>#REF!</v>
      </c>
      <c r="CB214" s="16" t="s">
        <v>776</v>
      </c>
      <c r="CC214" s="18">
        <v>0</v>
      </c>
      <c r="CD214" s="18">
        <v>0</v>
      </c>
      <c r="CE214" s="18">
        <v>1.84</v>
      </c>
      <c r="CF214" s="18">
        <v>0.9</v>
      </c>
      <c r="CG214" s="18">
        <v>0.12</v>
      </c>
      <c r="CH214" s="18">
        <v>2</v>
      </c>
      <c r="CI214" s="16" t="s">
        <v>98</v>
      </c>
      <c r="CJ214" s="18">
        <v>0</v>
      </c>
      <c r="CK214" s="20">
        <f t="shared" si="648"/>
        <v>1.36</v>
      </c>
      <c r="CL214" s="20">
        <f t="shared" si="783"/>
        <v>1.36</v>
      </c>
      <c r="CM214" s="18">
        <v>20.04</v>
      </c>
      <c r="CN214" s="18">
        <v>23.09</v>
      </c>
      <c r="CO214" s="18">
        <v>22.251000000000001</v>
      </c>
      <c r="CP214" s="22">
        <f t="shared" si="649"/>
        <v>22.25</v>
      </c>
      <c r="CQ214" s="22">
        <f t="shared" si="650"/>
        <v>20.89</v>
      </c>
      <c r="CR214" s="22">
        <f t="shared" si="784"/>
        <v>1.36</v>
      </c>
      <c r="CS214" s="22">
        <f t="shared" si="651"/>
        <v>20.990000000000002</v>
      </c>
      <c r="CT214" s="22">
        <f t="shared" si="652"/>
        <v>21.19</v>
      </c>
      <c r="CU214" s="18">
        <v>21.19</v>
      </c>
      <c r="CV214" s="22">
        <f t="shared" si="785"/>
        <v>1.8</v>
      </c>
      <c r="CW214" s="22">
        <f t="shared" si="653"/>
        <v>0</v>
      </c>
      <c r="CX214" s="22">
        <f t="shared" si="654"/>
        <v>0</v>
      </c>
      <c r="CY214" s="22">
        <f t="shared" si="655"/>
        <v>22.94</v>
      </c>
      <c r="CZ214" s="22">
        <f t="shared" si="656"/>
        <v>23.09</v>
      </c>
      <c r="DA214" s="18">
        <v>23.09</v>
      </c>
      <c r="DB214" s="20">
        <f t="shared" si="786"/>
        <v>2.2000000000000002</v>
      </c>
      <c r="DC214" s="20">
        <f t="shared" si="787"/>
        <v>0.84</v>
      </c>
      <c r="DD214" s="20">
        <f t="shared" si="788"/>
        <v>1.3600000000000003</v>
      </c>
      <c r="DE214" s="20">
        <f t="shared" si="657"/>
        <v>0.1</v>
      </c>
      <c r="DF214" s="20">
        <f t="shared" si="658"/>
        <v>0.2</v>
      </c>
      <c r="DG214" s="20">
        <f t="shared" si="659"/>
        <v>1.06</v>
      </c>
      <c r="DH214" s="20">
        <f t="shared" si="660"/>
        <v>0</v>
      </c>
      <c r="DI214" s="20">
        <f t="shared" si="661"/>
        <v>0</v>
      </c>
      <c r="DJ214" s="20">
        <f t="shared" si="662"/>
        <v>0</v>
      </c>
      <c r="DK214" s="20">
        <f t="shared" si="789"/>
        <v>1.36</v>
      </c>
      <c r="DL214" s="20">
        <f t="shared" si="790"/>
        <v>0</v>
      </c>
      <c r="DM214" s="20">
        <f t="shared" si="791"/>
        <v>0</v>
      </c>
      <c r="DN214" s="20">
        <f t="shared" si="792"/>
        <v>0</v>
      </c>
      <c r="DO214" s="18">
        <v>2.44</v>
      </c>
      <c r="DP214" s="18">
        <v>0</v>
      </c>
      <c r="DQ214" s="18">
        <v>1</v>
      </c>
      <c r="DR214" s="18">
        <v>1</v>
      </c>
      <c r="DS214" s="25">
        <f t="shared" si="793"/>
        <v>2.44</v>
      </c>
      <c r="DT214" s="25">
        <f t="shared" si="794"/>
        <v>0</v>
      </c>
      <c r="DU214" s="25">
        <f t="shared" si="795"/>
        <v>3.32</v>
      </c>
      <c r="DV214" s="25">
        <f t="shared" si="796"/>
        <v>0</v>
      </c>
      <c r="DW214" s="25">
        <f t="shared" si="797"/>
        <v>3.32</v>
      </c>
      <c r="DX214" s="25">
        <f t="shared" si="798"/>
        <v>7.44</v>
      </c>
      <c r="DY214" s="25">
        <f t="shared" si="799"/>
        <v>0</v>
      </c>
      <c r="DZ214" s="25">
        <f t="shared" si="800"/>
        <v>7.44</v>
      </c>
      <c r="EA214" s="25">
        <f t="shared" si="801"/>
        <v>4.92</v>
      </c>
      <c r="EB214" s="25">
        <f t="shared" si="802"/>
        <v>0</v>
      </c>
      <c r="EC214" s="25">
        <f t="shared" si="803"/>
        <v>4.92</v>
      </c>
      <c r="ED214" s="25">
        <f t="shared" si="804"/>
        <v>2.52</v>
      </c>
      <c r="EE214" s="25">
        <f t="shared" si="804"/>
        <v>0</v>
      </c>
      <c r="EF214" s="25">
        <f t="shared" si="805"/>
        <v>2.52</v>
      </c>
      <c r="EG214" s="25">
        <f t="shared" si="806"/>
        <v>4.92</v>
      </c>
      <c r="EH214" s="25">
        <f t="shared" si="806"/>
        <v>0</v>
      </c>
      <c r="EI214" s="25">
        <f t="shared" si="807"/>
        <v>4.92</v>
      </c>
      <c r="EJ214" s="18">
        <v>454.34</v>
      </c>
      <c r="EK214" s="18">
        <v>504.53</v>
      </c>
      <c r="EL214" s="18" t="s">
        <v>1009</v>
      </c>
      <c r="EM214" s="18" t="s">
        <v>1010</v>
      </c>
      <c r="EN214" s="16" t="s">
        <v>774</v>
      </c>
      <c r="EO214" s="16" t="s">
        <v>132</v>
      </c>
      <c r="EP214" s="16" t="e">
        <f>IF(OR(EN214="Cống tròn",EN214="Cống hộp",EN214="Ống nhựa"),INDEX(#REF!,MATCH(E214,#REF!,0)),IF(OR(EN214="Rãnh xây",EN214="Rãnh bê tông"),INDEX(#REF!,MATCH(E214,#REF!,0)),0))</f>
        <v>#REF!</v>
      </c>
      <c r="EQ214" s="18">
        <v>48.789999999999992</v>
      </c>
      <c r="ER214" s="18">
        <v>1</v>
      </c>
      <c r="ES214" s="25">
        <f t="shared" si="808"/>
        <v>48</v>
      </c>
      <c r="ET214" s="1" t="e">
        <f>_xlfn.IFNA(IF(EN214="Cống tròn",INDEX(#REF!,MATCH(E214,#REF!,0)),IF(EN214="Cống hộp",INDEX(#REF!,MATCH(E214,#REF!,0)),EU214&amp;" ,"&amp;EV214)),0)</f>
        <v>#REF!</v>
      </c>
      <c r="EU214" s="16" t="s">
        <v>769</v>
      </c>
      <c r="EV214" s="16" t="s">
        <v>775</v>
      </c>
      <c r="EW214" s="16" t="e">
        <f>_xlfn.IFNA(INDEX(#REF!,MATCH(E214,#REF!,0)),0)</f>
        <v>#REF!</v>
      </c>
      <c r="EX214" s="16"/>
      <c r="EY214" s="18">
        <v>0</v>
      </c>
      <c r="EZ214" s="18">
        <v>0</v>
      </c>
      <c r="FA214" s="18">
        <v>0</v>
      </c>
      <c r="FB214" s="19">
        <v>0</v>
      </c>
      <c r="FC214" s="19">
        <v>0</v>
      </c>
      <c r="FD214" s="25">
        <f t="shared" si="663"/>
        <v>0</v>
      </c>
      <c r="FE214" s="25">
        <f t="shared" si="809"/>
        <v>0</v>
      </c>
      <c r="FF214" s="18">
        <v>0.1</v>
      </c>
      <c r="FG214" s="18">
        <v>2</v>
      </c>
      <c r="FH214" s="18">
        <v>1</v>
      </c>
      <c r="FI214" s="25">
        <f t="shared" si="810"/>
        <v>1.2</v>
      </c>
      <c r="FJ214" s="18">
        <v>0</v>
      </c>
      <c r="FK214" s="18">
        <v>0</v>
      </c>
      <c r="FL214" s="18">
        <v>0.2</v>
      </c>
      <c r="FM214" s="18">
        <v>1.4</v>
      </c>
      <c r="FN214" s="18">
        <v>0</v>
      </c>
      <c r="FO214" s="25">
        <f t="shared" si="811"/>
        <v>1.4</v>
      </c>
      <c r="FP214" s="18">
        <v>1.4999999999999999E-2</v>
      </c>
      <c r="FQ214" s="18">
        <v>1</v>
      </c>
      <c r="FR214" s="25">
        <f t="shared" si="664"/>
        <v>48</v>
      </c>
      <c r="FS214" s="25">
        <f t="shared" si="665"/>
        <v>0.70499999999999996</v>
      </c>
      <c r="FT214" s="25">
        <f t="shared" si="666"/>
        <v>48.704999999999998</v>
      </c>
      <c r="FU214" s="25">
        <f t="shared" si="667"/>
        <v>-8.4999999999993747E-2</v>
      </c>
      <c r="FV214" s="25" t="str">
        <f t="shared" si="812"/>
        <v>Đủ</v>
      </c>
      <c r="FW214" s="25">
        <f t="shared" si="813"/>
        <v>-0.08</v>
      </c>
      <c r="FX214" s="16"/>
      <c r="FY214" s="16"/>
      <c r="FZ214" s="16"/>
      <c r="GA214" s="16"/>
      <c r="GB214" s="19">
        <v>0</v>
      </c>
      <c r="GC214" s="19">
        <v>0</v>
      </c>
      <c r="GD214" s="19">
        <v>0</v>
      </c>
      <c r="GE214" s="19">
        <v>0</v>
      </c>
      <c r="GF214" s="19">
        <v>0</v>
      </c>
      <c r="GG214" s="19">
        <v>0</v>
      </c>
      <c r="GH214" s="19">
        <v>0</v>
      </c>
      <c r="GI214" s="19">
        <v>0</v>
      </c>
      <c r="GJ214" s="19">
        <v>0</v>
      </c>
      <c r="GK214" s="19">
        <v>0</v>
      </c>
      <c r="GL214" s="25">
        <f t="shared" si="668"/>
        <v>0</v>
      </c>
      <c r="GM214" s="25">
        <f t="shared" si="814"/>
        <v>0</v>
      </c>
      <c r="GN214" s="19">
        <v>0</v>
      </c>
      <c r="GO214" s="19">
        <v>0</v>
      </c>
      <c r="GP214" s="19">
        <v>0</v>
      </c>
      <c r="GQ214" s="19">
        <v>0</v>
      </c>
      <c r="GR214" s="1" t="e">
        <f>_xlfn.IFNA(INDEX(#REF!,MATCH(E214,#REF!,0)),0)</f>
        <v>#REF!</v>
      </c>
      <c r="GS214" s="16"/>
      <c r="GT214" s="18">
        <v>0</v>
      </c>
      <c r="GU214" s="18">
        <v>0</v>
      </c>
      <c r="GV214" s="18">
        <v>0</v>
      </c>
      <c r="GW214" s="18">
        <v>0</v>
      </c>
      <c r="GX214" s="25">
        <f t="shared" si="669"/>
        <v>0</v>
      </c>
      <c r="GY214" s="25">
        <f t="shared" si="670"/>
        <v>0</v>
      </c>
      <c r="GZ214" s="25">
        <f t="shared" si="815"/>
        <v>0</v>
      </c>
      <c r="HA214" s="1" t="e" cm="1">
        <f t="array" ref="HA214">INDEX(#REF!,MATCH(EJ214&amp;EK214&amp;HD214&amp;HE214&amp;HF214,#REF!&amp;#REF!&amp;#REF!&amp;#REF!&amp;#REF!,0))</f>
        <v>#REF!</v>
      </c>
      <c r="HB214" s="16"/>
      <c r="HC214" s="25">
        <f t="shared" si="816"/>
        <v>0</v>
      </c>
      <c r="HD214" s="18">
        <v>0</v>
      </c>
      <c r="HE214" s="18">
        <v>0</v>
      </c>
      <c r="HF214" s="18">
        <v>0</v>
      </c>
      <c r="HG214" s="1" t="e" cm="1">
        <f t="array" ref="HG214">INDEX(#REF!,MATCH(EJ214&amp;EK214&amp;HJ214&amp;HK214&amp;HL214,#REF!&amp;#REF!&amp;#REF!&amp;#REF!&amp;#REF!,0))</f>
        <v>#REF!</v>
      </c>
      <c r="HH214" s="16"/>
      <c r="HI214" s="25">
        <f t="shared" si="817"/>
        <v>0</v>
      </c>
      <c r="HJ214" s="25">
        <f t="shared" si="818"/>
        <v>0</v>
      </c>
      <c r="HK214" s="19">
        <v>0</v>
      </c>
      <c r="HL214" s="19">
        <v>0</v>
      </c>
      <c r="HM214" s="18">
        <v>0.01</v>
      </c>
      <c r="HN214" s="18">
        <v>1</v>
      </c>
      <c r="HO214" s="25">
        <f t="shared" si="819"/>
        <v>0</v>
      </c>
      <c r="HP214" s="25">
        <f t="shared" si="820"/>
        <v>0</v>
      </c>
      <c r="HQ214" s="25">
        <f t="shared" si="821"/>
        <v>0</v>
      </c>
      <c r="HR214" s="25">
        <f t="shared" si="822"/>
        <v>0</v>
      </c>
      <c r="HS214" s="25">
        <f t="shared" si="823"/>
        <v>0</v>
      </c>
      <c r="HT214" s="19">
        <v>0</v>
      </c>
      <c r="HU214" s="19">
        <v>0</v>
      </c>
      <c r="HV214" s="19">
        <v>0</v>
      </c>
      <c r="HW214" s="25">
        <f t="shared" si="824"/>
        <v>0</v>
      </c>
      <c r="HX214" s="19">
        <v>0</v>
      </c>
      <c r="HY214" s="19">
        <v>0</v>
      </c>
      <c r="HZ214" s="18">
        <v>22.25</v>
      </c>
      <c r="IA214" s="20">
        <f>ROUND(IF(EN214="Cống tròn",IF(EN214="Cống tròn",IF(EU214="Không có móng",IQ214-FF214,IF(EU214="Đế",IP214-FN214,IF(OR(EU214="Móng bê tông",EU214="Móng bê tông kết hợp đế"),II214-FJ214,0))),0),IF(EN214="Cống hộp",IF(AND(EN214="Cống hộp",EU214="Không có móng"),IQ214-GF214,IF(AND(EN214="Cống hộp",EU214="Móng bê tông"),IJ214-GB214,0)),IF(OR(EN214="Rãnh xây",EN214="Rãnh bê tông"),IF(OR(EN214="Rãnh xây",EN214="Rãnh bê tông"),IK214-GB214,0),IF(EN214="Ống nhựa",IF(AND(EN214="Ống nhựa",EU214="Không đắp cát"),IQ214-HT214,IF(AND(EN214="Ống nhựa",EU214="Đắp cát"),IH214-HX214,0)),IF(EN214="Rãnh thang",IF(EN214="Rãnh thang",IF(EU214="Móng bê tông",#REF!-#REF!,IQ214),0),0))))),2)</f>
        <v>21.19</v>
      </c>
      <c r="IB214" s="20">
        <f t="shared" si="825"/>
        <v>1.0599999999999987</v>
      </c>
      <c r="IC214" s="20">
        <f t="shared" si="671"/>
        <v>21.189999999999998</v>
      </c>
      <c r="ID214" s="20">
        <f t="shared" si="672"/>
        <v>0</v>
      </c>
      <c r="IE214" s="20">
        <f t="shared" si="673"/>
        <v>0</v>
      </c>
      <c r="IF214" s="20">
        <f t="shared" si="674"/>
        <v>0</v>
      </c>
      <c r="IG214" s="20">
        <f>IF(EN214="Rãnh thang",IF(AND(EN214="Rãnh thang",EU214="Móng bê tông"),IQ214-#REF!,0),IF(EN214="Ống nhựa",IF(AND(EN214="Ống nhựa",EU214="Đắp cát"),IQ214-HT214,0),IF(EN214="Cống tròn",IF(EN214="Cống tròn",IF(OR(EU214="Móng bê tông",EU214="Móng bê tông kết hợp đế"),IM214-FL214,0),0),IF(EN214="Cống hộp",IF(AND(EN214="Cống hộp",EU214="Móng bê tông"),IN214-GD214,0),IF(OR(EN214="Rãnh xây",EN214="Rãnh bê tông"),IF(AND(EN214="Rãnh xây",EU214="Móng bê tông"),IO214-GD214,IF(AND(EN214="Rãnh bê tông",EU214="Móng bê tông"),IO214-GD214,0)),0)))))</f>
        <v>21.189999999999998</v>
      </c>
      <c r="IH214" s="20">
        <f t="shared" si="675"/>
        <v>0</v>
      </c>
      <c r="II214" s="20">
        <f t="shared" si="676"/>
        <v>21.189999999999998</v>
      </c>
      <c r="IJ214" s="20">
        <f t="shared" si="677"/>
        <v>0</v>
      </c>
      <c r="IK214" s="20">
        <f t="shared" si="678"/>
        <v>0</v>
      </c>
      <c r="IL214" s="20">
        <f t="shared" si="679"/>
        <v>21.389999999999997</v>
      </c>
      <c r="IM214" s="20">
        <f t="shared" si="680"/>
        <v>21.389999999999997</v>
      </c>
      <c r="IN214" s="20">
        <f t="shared" si="681"/>
        <v>0</v>
      </c>
      <c r="IO214" s="20">
        <f t="shared" si="682"/>
        <v>0</v>
      </c>
      <c r="IP214" s="20">
        <f t="shared" si="683"/>
        <v>0</v>
      </c>
      <c r="IQ214" s="18">
        <v>21.49</v>
      </c>
      <c r="IR214" s="25">
        <f t="shared" si="826"/>
        <v>0</v>
      </c>
      <c r="IS214" s="25">
        <f t="shared" si="684"/>
        <v>0</v>
      </c>
      <c r="IT214" s="25">
        <f t="shared" si="685"/>
        <v>0</v>
      </c>
      <c r="IU214" s="25">
        <f>ROUND(IF(EN214="Cống tròn",IF(EN214="Cống tròn",IV214+FF214,0),IF(EN214="Cống hộp",IF(EN214="Cống hộp",IV214+GP214,0),IF(OR(EN214="Rãnh xây",EN214="Rãnh bê tông"),IF(OR(EN214="Rãnh xây",EN214="Rãnh bê tông"),IV214+GP214,0),IF(EN214="ống nhựa",IF(EN214="Ống nhựa",IV214+HT214,0),IF(EN214="Rãnh thang",IF(EN214="Rãnh thang",IQ214+#REF!,0),0))))),2)</f>
        <v>22.54</v>
      </c>
      <c r="IV214" s="18">
        <v>22.44</v>
      </c>
      <c r="IW214" s="25">
        <f t="shared" si="686"/>
        <v>22.54</v>
      </c>
      <c r="IX214" s="25">
        <f t="shared" si="687"/>
        <v>0</v>
      </c>
      <c r="IY214" s="25">
        <f t="shared" si="688"/>
        <v>0</v>
      </c>
      <c r="IZ214" s="25">
        <f t="shared" si="689"/>
        <v>0</v>
      </c>
      <c r="JA214" s="25">
        <f t="shared" si="690"/>
        <v>0</v>
      </c>
      <c r="JB214" s="18">
        <v>22.2</v>
      </c>
      <c r="JC214" s="20">
        <f>ROUND(IF(EN214="Cống tròn",IF(EN214="Cống tròn",IF(EU214="Không có móng",JS214-FF214,IF(EU214="Đế",JR214-FN214,IF(OR(EU214="Móng bê tông",EU214="Móng bê tông kết hợp đế"),JK214-FJ214,0))),0),IF(EN214="Cống hộp",IF(AND(EN214="Cống hộp",EU214="Không có móng"),JS214-GF214,IF(AND(EN214="Cống hộp",EU214="Móng bê tông"),JL214-GB214,0)),IF(OR(EN214="Rãnh xây",EN214="Rãnh bê tông"),IF(OR(EN214="Rãnh xây",EN214="Rãnh bê tông"),JM214-GB214,0),IF(EN214="Ống nhựa",IF(AND(EN214="Ống nhựa",EU214="Không đắp cát"),JS214-HT214,IF(AND(EN214="Ống nhựa",EU214="Đắp cát"),JJ214-HX214,0)),IF(EN214="Rãnh thang",IF(EN214="Rãnh thang",IF(EU214="Móng bê tông",#REF!-#REF!,JS214),0),0))))),2)</f>
        <v>21.14</v>
      </c>
      <c r="JD214" s="20">
        <f t="shared" si="827"/>
        <v>1.0599999999999987</v>
      </c>
      <c r="JE214" s="20">
        <f t="shared" si="691"/>
        <v>21.14</v>
      </c>
      <c r="JF214" s="20">
        <f t="shared" si="692"/>
        <v>0</v>
      </c>
      <c r="JG214" s="20">
        <f t="shared" si="693"/>
        <v>0</v>
      </c>
      <c r="JH214" s="20">
        <f t="shared" si="694"/>
        <v>0</v>
      </c>
      <c r="JI214" s="20">
        <f>IF(EN214="Rãnh thang",IF(AND(EN214="Rãnh thang",EU214="Móng bê tông"),JS214-#REF!,0),IF(EN214="Ống nhựa",IF(AND(EN214="Ống nhựa",EU214="Đắp cát"),JS214-HT214,0),IF(EN214="Cống tròn",IF(EN214="Cống tròn",IF(OR(EU214="Móng bê tông",EU214="Móng bê tông kết hợp đế"),JO214-FL214,0),0),IF(EN214="Cống hộp",IF(AND(EN214="Cống hộp",EU214="Móng bê tông"),JP214-GD214,0),IF(OR(EN214="Rãnh xây",EN214="Rãnh bê tông"),IF(AND(EN214="Rãnh xây",EU214="Móng bê tông"),JQ214-GD214,IF(AND(EN214="Rãnh bê tông",EU214="Móng bê tông"),JQ214-GD214,0)),0)))))</f>
        <v>21.14</v>
      </c>
      <c r="JJ214" s="20">
        <f t="shared" si="695"/>
        <v>0</v>
      </c>
      <c r="JK214" s="20">
        <f t="shared" si="696"/>
        <v>21.14</v>
      </c>
      <c r="JL214" s="20">
        <f t="shared" si="697"/>
        <v>0</v>
      </c>
      <c r="JM214" s="20">
        <f t="shared" si="698"/>
        <v>0</v>
      </c>
      <c r="JN214" s="20">
        <f t="shared" si="699"/>
        <v>21.34</v>
      </c>
      <c r="JO214" s="20">
        <f t="shared" si="700"/>
        <v>21.34</v>
      </c>
      <c r="JP214" s="20">
        <f t="shared" si="701"/>
        <v>0</v>
      </c>
      <c r="JQ214" s="20">
        <f t="shared" si="702"/>
        <v>0</v>
      </c>
      <c r="JR214" s="20">
        <f t="shared" si="703"/>
        <v>0</v>
      </c>
      <c r="JS214" s="26">
        <v>21.44</v>
      </c>
      <c r="JT214" s="25">
        <f t="shared" si="828"/>
        <v>0</v>
      </c>
      <c r="JU214" s="25">
        <f t="shared" si="704"/>
        <v>0</v>
      </c>
      <c r="JV214" s="25">
        <f t="shared" si="705"/>
        <v>0</v>
      </c>
      <c r="JW214" s="25">
        <f>ROUND(IF(EN214="Cống tròn",IF(EN214="Cống tròn",JX214+FF214,0),IF(EN214="Cống hộp",IF(EN214="Cống hộp",JX214+GP214,0),IF(OR(EN214="Rãnh xây",EN214="Rãnh bê tông"),IF(OR(EN214="Rãnh xây",EN214="Rãnh bê tông"),JX214+GP214,0),IF(EN214="ống nhựa",IF(EN214="Ống nhựa",JX214+HT214,0),IF(EN214="Rãnh thang",IF(EN214="Rãnh thang",JS214+#REF!,0),0))))),2)</f>
        <v>22.54</v>
      </c>
      <c r="JX214" s="27">
        <v>22.44</v>
      </c>
      <c r="JY214" s="25">
        <f t="shared" si="706"/>
        <v>22.54</v>
      </c>
      <c r="JZ214" s="25">
        <f t="shared" si="707"/>
        <v>0</v>
      </c>
      <c r="KA214" s="25">
        <f t="shared" si="708"/>
        <v>0</v>
      </c>
      <c r="KB214" s="25">
        <f t="shared" si="709"/>
        <v>0</v>
      </c>
      <c r="KC214" s="25">
        <f t="shared" si="710"/>
        <v>0</v>
      </c>
      <c r="KD214" s="28" t="s">
        <v>98</v>
      </c>
      <c r="KE214" s="27">
        <v>0</v>
      </c>
      <c r="KF214" s="25">
        <f t="shared" si="711"/>
        <v>1.0599999999999987</v>
      </c>
      <c r="KG214" s="25">
        <f t="shared" si="829"/>
        <v>1.0599999999999987</v>
      </c>
      <c r="KH214" s="27">
        <v>0</v>
      </c>
      <c r="KI214" s="25">
        <f t="shared" si="712"/>
        <v>1.0599999999999987</v>
      </c>
      <c r="KJ214" s="25">
        <f t="shared" si="830"/>
        <v>1.0599999999999987</v>
      </c>
      <c r="KK214" s="25">
        <f t="shared" si="713"/>
        <v>0</v>
      </c>
      <c r="KL214" s="25">
        <f t="shared" si="714"/>
        <v>0</v>
      </c>
      <c r="KM214" s="25">
        <f t="shared" si="831"/>
        <v>0</v>
      </c>
      <c r="KN214" s="25">
        <f t="shared" si="715"/>
        <v>0</v>
      </c>
      <c r="KO214" s="25">
        <f t="shared" si="716"/>
        <v>0</v>
      </c>
      <c r="KP214" s="25">
        <f t="shared" si="832"/>
        <v>0</v>
      </c>
      <c r="KQ214" s="25">
        <f t="shared" si="717"/>
        <v>0.2</v>
      </c>
      <c r="KR214" s="25">
        <f t="shared" si="718"/>
        <v>0.2</v>
      </c>
      <c r="KS214" s="25">
        <f t="shared" si="833"/>
        <v>0.2</v>
      </c>
      <c r="KT214" s="25">
        <f t="shared" si="719"/>
        <v>0</v>
      </c>
      <c r="KU214" s="25">
        <f t="shared" si="720"/>
        <v>0</v>
      </c>
      <c r="KV214" s="25">
        <f t="shared" si="834"/>
        <v>0</v>
      </c>
      <c r="KW214" s="25">
        <f t="shared" si="721"/>
        <v>0</v>
      </c>
      <c r="KX214" s="25">
        <f t="shared" si="722"/>
        <v>0</v>
      </c>
      <c r="KY214" s="25">
        <f t="shared" si="835"/>
        <v>0</v>
      </c>
      <c r="KZ214" s="25">
        <f t="shared" si="723"/>
        <v>0</v>
      </c>
      <c r="LA214" s="25">
        <f t="shared" si="724"/>
        <v>0</v>
      </c>
      <c r="LB214" s="25">
        <f t="shared" si="836"/>
        <v>0</v>
      </c>
      <c r="LC214" s="25">
        <f t="shared" si="725"/>
        <v>0.85999999999999877</v>
      </c>
      <c r="LD214" s="25">
        <f t="shared" si="726"/>
        <v>0.85999999999999877</v>
      </c>
      <c r="LE214" s="25">
        <f t="shared" si="837"/>
        <v>0.85999999999999877</v>
      </c>
      <c r="LF214" s="25">
        <f t="shared" si="727"/>
        <v>0</v>
      </c>
      <c r="LG214" s="25">
        <f t="shared" si="728"/>
        <v>0</v>
      </c>
      <c r="LH214" s="25">
        <f t="shared" si="838"/>
        <v>0</v>
      </c>
      <c r="LI214" s="25">
        <f t="shared" si="729"/>
        <v>0</v>
      </c>
      <c r="LJ214" s="25">
        <f t="shared" si="730"/>
        <v>0</v>
      </c>
      <c r="LK214" s="25">
        <f t="shared" si="839"/>
        <v>0</v>
      </c>
      <c r="LL214" s="25">
        <f t="shared" si="731"/>
        <v>0</v>
      </c>
      <c r="LM214" s="25">
        <f t="shared" si="732"/>
        <v>0</v>
      </c>
      <c r="LN214" s="25">
        <f t="shared" si="840"/>
        <v>0</v>
      </c>
      <c r="LO214" s="25">
        <f t="shared" si="733"/>
        <v>0</v>
      </c>
      <c r="LP214" s="25">
        <f t="shared" si="734"/>
        <v>0</v>
      </c>
      <c r="LQ214" s="25">
        <f t="shared" si="841"/>
        <v>0</v>
      </c>
      <c r="LR214" s="25">
        <f t="shared" si="735"/>
        <v>0</v>
      </c>
      <c r="LS214" s="25">
        <f t="shared" si="736"/>
        <v>0</v>
      </c>
      <c r="LT214" s="25">
        <f t="shared" si="842"/>
        <v>0</v>
      </c>
      <c r="LU214" s="25">
        <f t="shared" si="737"/>
        <v>0</v>
      </c>
      <c r="LV214" s="25">
        <f t="shared" si="738"/>
        <v>0</v>
      </c>
      <c r="LW214" s="25">
        <f t="shared" si="843"/>
        <v>0</v>
      </c>
      <c r="LX214" s="25">
        <f t="shared" si="739"/>
        <v>0</v>
      </c>
      <c r="LY214" s="25">
        <f t="shared" si="740"/>
        <v>0</v>
      </c>
      <c r="LZ214" s="25">
        <f t="shared" si="844"/>
        <v>0</v>
      </c>
      <c r="MA214" s="25">
        <f t="shared" si="741"/>
        <v>0</v>
      </c>
      <c r="MB214" s="25">
        <f t="shared" si="742"/>
        <v>0</v>
      </c>
      <c r="MC214" s="25">
        <f t="shared" si="845"/>
        <v>0</v>
      </c>
      <c r="MD214" s="25">
        <f t="shared" si="743"/>
        <v>0</v>
      </c>
      <c r="ME214" s="25">
        <f t="shared" si="744"/>
        <v>0</v>
      </c>
      <c r="MF214" s="25">
        <f t="shared" si="846"/>
        <v>0</v>
      </c>
      <c r="MG214" s="25">
        <f t="shared" si="745"/>
        <v>0</v>
      </c>
      <c r="MH214" s="25">
        <f t="shared" si="746"/>
        <v>0</v>
      </c>
      <c r="MI214" s="25">
        <f t="shared" si="847"/>
        <v>0</v>
      </c>
      <c r="MJ214" s="25">
        <f t="shared" si="747"/>
        <v>0</v>
      </c>
      <c r="MK214" s="25">
        <f t="shared" si="748"/>
        <v>0</v>
      </c>
      <c r="ML214" s="25">
        <f t="shared" si="848"/>
        <v>0</v>
      </c>
      <c r="MM214" s="25">
        <f t="shared" si="749"/>
        <v>0</v>
      </c>
      <c r="MN214" s="25">
        <f t="shared" si="750"/>
        <v>0</v>
      </c>
      <c r="MO214" s="25">
        <f t="shared" si="849"/>
        <v>0</v>
      </c>
      <c r="MP214" s="25">
        <f t="shared" si="751"/>
        <v>0</v>
      </c>
      <c r="MQ214" s="25">
        <f t="shared" si="752"/>
        <v>0</v>
      </c>
      <c r="MR214" s="25">
        <f t="shared" si="850"/>
        <v>0</v>
      </c>
      <c r="MS214" s="29">
        <v>1.4</v>
      </c>
      <c r="MT214" s="29">
        <v>0</v>
      </c>
      <c r="MU214" s="29">
        <v>1</v>
      </c>
      <c r="MV214" s="29">
        <v>1</v>
      </c>
      <c r="MW214" s="25">
        <f t="shared" si="753"/>
        <v>1.4</v>
      </c>
      <c r="MX214" s="25">
        <f t="shared" si="754"/>
        <v>1.48</v>
      </c>
      <c r="MY214" s="25">
        <f t="shared" si="755"/>
        <v>0</v>
      </c>
      <c r="MZ214" s="25">
        <f t="shared" si="756"/>
        <v>0</v>
      </c>
      <c r="NA214" s="25">
        <f t="shared" si="757"/>
        <v>1.4</v>
      </c>
      <c r="NB214" s="25">
        <f t="shared" si="758"/>
        <v>1.48</v>
      </c>
      <c r="NC214" s="25">
        <f t="shared" si="759"/>
        <v>0</v>
      </c>
      <c r="ND214" s="25">
        <f t="shared" si="760"/>
        <v>0</v>
      </c>
      <c r="NE214" s="25">
        <f t="shared" si="851"/>
        <v>1.4</v>
      </c>
      <c r="NF214" s="25">
        <f t="shared" si="851"/>
        <v>1.48</v>
      </c>
      <c r="NG214" s="25">
        <f t="shared" si="851"/>
        <v>0</v>
      </c>
      <c r="NH214" s="25">
        <f t="shared" si="851"/>
        <v>0</v>
      </c>
      <c r="NI214" s="25">
        <f t="shared" si="761"/>
        <v>72.209999999999994</v>
      </c>
      <c r="NJ214" s="25">
        <f t="shared" si="762"/>
        <v>0</v>
      </c>
      <c r="NK214" s="25">
        <f t="shared" si="763"/>
        <v>72.209999999999994</v>
      </c>
      <c r="NL214" s="25">
        <f t="shared" si="764"/>
        <v>41.99</v>
      </c>
      <c r="NM214" s="25">
        <f t="shared" si="765"/>
        <v>0</v>
      </c>
      <c r="NN214" s="25">
        <f t="shared" si="852"/>
        <v>41.99</v>
      </c>
      <c r="NO214" s="25">
        <f t="shared" si="766"/>
        <v>0</v>
      </c>
      <c r="NP214" s="25">
        <f t="shared" si="767"/>
        <v>0</v>
      </c>
      <c r="NQ214" s="25">
        <f t="shared" si="853"/>
        <v>0</v>
      </c>
      <c r="NR214" s="25">
        <f t="shared" si="768"/>
        <v>0</v>
      </c>
      <c r="NS214" s="25">
        <f t="shared" si="769"/>
        <v>0</v>
      </c>
      <c r="NT214" s="25">
        <f t="shared" si="854"/>
        <v>0</v>
      </c>
      <c r="NU214" s="25">
        <f t="shared" si="770"/>
        <v>0</v>
      </c>
      <c r="NV214" s="25">
        <f t="shared" si="771"/>
        <v>0</v>
      </c>
      <c r="NW214" s="25">
        <f t="shared" si="855"/>
        <v>0</v>
      </c>
      <c r="NX214" s="25">
        <f t="shared" si="856"/>
        <v>41.99</v>
      </c>
      <c r="NY214" s="25">
        <f t="shared" si="856"/>
        <v>0</v>
      </c>
      <c r="NZ214" s="25">
        <f t="shared" si="857"/>
        <v>41.99</v>
      </c>
      <c r="OA214" s="25">
        <f t="shared" si="858"/>
        <v>30.22</v>
      </c>
      <c r="OB214" s="25">
        <f t="shared" si="858"/>
        <v>0</v>
      </c>
      <c r="OC214" s="25">
        <f t="shared" si="859"/>
        <v>30.22</v>
      </c>
      <c r="OD214" s="25">
        <f t="shared" si="860"/>
        <v>41.99</v>
      </c>
      <c r="OE214" s="25">
        <f t="shared" si="860"/>
        <v>0</v>
      </c>
      <c r="OF214" s="25">
        <f t="shared" si="860"/>
        <v>41.99</v>
      </c>
      <c r="OG214" s="25">
        <f t="shared" si="772"/>
        <v>0</v>
      </c>
      <c r="OH214" s="25">
        <f t="shared" si="773"/>
        <v>0</v>
      </c>
      <c r="OI214" s="25">
        <f t="shared" si="774"/>
        <v>0</v>
      </c>
      <c r="OJ214" s="25">
        <f t="shared" si="775"/>
        <v>0</v>
      </c>
      <c r="OK214" s="25">
        <f t="shared" si="776"/>
        <v>0</v>
      </c>
      <c r="OL214" s="25">
        <f t="shared" si="777"/>
        <v>0</v>
      </c>
      <c r="OM214" s="25">
        <f t="shared" si="861"/>
        <v>0</v>
      </c>
      <c r="ON214" s="25">
        <f t="shared" si="861"/>
        <v>0</v>
      </c>
      <c r="OO214" s="25">
        <f t="shared" si="861"/>
        <v>0</v>
      </c>
      <c r="OP214" s="25">
        <f t="shared" si="778"/>
        <v>0</v>
      </c>
      <c r="OQ214" s="25">
        <f t="shared" si="779"/>
        <v>0</v>
      </c>
      <c r="OR214" s="25">
        <f t="shared" si="862"/>
        <v>0</v>
      </c>
      <c r="OS214" s="19">
        <v>538418.18000000005</v>
      </c>
      <c r="OT214" s="19">
        <v>2371127.21</v>
      </c>
    </row>
    <row r="215" spans="1:410" ht="33" customHeight="1" x14ac:dyDescent="0.25">
      <c r="A215" s="18"/>
      <c r="B215" s="18" t="s">
        <v>1007</v>
      </c>
      <c r="C215" s="18">
        <v>504.53</v>
      </c>
      <c r="D215" s="16" t="e">
        <f>_xlfn.IFNA(INDEX(#REF!,MATCH(E215,#REF!,0)),0)</f>
        <v>#REF!</v>
      </c>
      <c r="E215" s="18" t="s">
        <v>1010</v>
      </c>
      <c r="F215" s="16" t="s">
        <v>765</v>
      </c>
      <c r="G215" s="16" t="s">
        <v>810</v>
      </c>
      <c r="H215" s="16" t="s">
        <v>767</v>
      </c>
      <c r="I215" s="16" t="s">
        <v>768</v>
      </c>
      <c r="J215" s="16" t="s">
        <v>811</v>
      </c>
      <c r="K215" s="16" t="s">
        <v>770</v>
      </c>
      <c r="L215" s="16" t="s">
        <v>771</v>
      </c>
      <c r="M215" s="18">
        <v>1.8399999999999999</v>
      </c>
      <c r="N215" s="18">
        <v>1.8399999999999999</v>
      </c>
      <c r="O215" s="18">
        <v>2.2399999999999998</v>
      </c>
      <c r="P215" s="18">
        <v>2.2399999999999998</v>
      </c>
      <c r="Q215" s="18">
        <v>0.1</v>
      </c>
      <c r="R215" s="18">
        <v>2.04</v>
      </c>
      <c r="S215" s="18">
        <v>2.04</v>
      </c>
      <c r="T215" s="18">
        <v>0.2</v>
      </c>
      <c r="U215" s="18">
        <v>0</v>
      </c>
      <c r="V215" s="18">
        <v>0</v>
      </c>
      <c r="W215" s="18">
        <v>0</v>
      </c>
      <c r="X215" s="18">
        <v>1.8399999999999999</v>
      </c>
      <c r="Y215" s="18">
        <v>1.7999999999999998</v>
      </c>
      <c r="Z215" s="20">
        <f t="shared" si="780"/>
        <v>1.8</v>
      </c>
      <c r="AA215" s="18">
        <v>0.22</v>
      </c>
      <c r="AB215" s="18">
        <v>0</v>
      </c>
      <c r="AC215" s="18">
        <v>0</v>
      </c>
      <c r="AD215" s="18">
        <v>0</v>
      </c>
      <c r="AE215" s="18">
        <v>0</v>
      </c>
      <c r="AF215" s="18">
        <v>0</v>
      </c>
      <c r="AG215" s="18">
        <v>1.4</v>
      </c>
      <c r="AH215" s="18">
        <v>1.4</v>
      </c>
      <c r="AI215" s="20">
        <f t="shared" si="781"/>
        <v>1.95</v>
      </c>
      <c r="AJ215" s="18">
        <v>0</v>
      </c>
      <c r="AK215" s="18">
        <v>0</v>
      </c>
      <c r="AL215" s="20">
        <f t="shared" si="782"/>
        <v>0</v>
      </c>
      <c r="AM215" s="18">
        <v>1.8399999999999999</v>
      </c>
      <c r="AN215" s="18">
        <v>1.4</v>
      </c>
      <c r="AO215" s="18">
        <v>0.15</v>
      </c>
      <c r="AP215" s="18">
        <v>0.22</v>
      </c>
      <c r="AQ215" s="18">
        <v>0</v>
      </c>
      <c r="AR215" s="18">
        <v>0</v>
      </c>
      <c r="AS215" s="18">
        <v>0</v>
      </c>
      <c r="AT215" s="18">
        <v>0</v>
      </c>
      <c r="AU215" s="18">
        <v>0</v>
      </c>
      <c r="AV215" s="18">
        <v>1</v>
      </c>
      <c r="AW215" s="18">
        <v>0</v>
      </c>
      <c r="AX215" s="18">
        <v>0</v>
      </c>
      <c r="AY215" s="18">
        <v>0</v>
      </c>
      <c r="AZ215" s="18">
        <v>0</v>
      </c>
      <c r="BA215" s="18">
        <v>0</v>
      </c>
      <c r="BB215" s="18">
        <v>0</v>
      </c>
      <c r="BC215" s="18">
        <v>0</v>
      </c>
      <c r="BD215" s="18">
        <v>0</v>
      </c>
      <c r="BE215" s="18">
        <v>2</v>
      </c>
      <c r="BF215" s="18">
        <v>0</v>
      </c>
      <c r="BG215" s="18">
        <v>0</v>
      </c>
      <c r="BH215" s="18">
        <v>0</v>
      </c>
      <c r="BI215" s="18">
        <v>0</v>
      </c>
      <c r="BJ215" s="18">
        <v>0</v>
      </c>
      <c r="BK215" s="18">
        <v>0</v>
      </c>
      <c r="BL215" s="18">
        <v>0</v>
      </c>
      <c r="BM215" s="18">
        <v>0</v>
      </c>
      <c r="BN215" s="18">
        <v>0</v>
      </c>
      <c r="BO215" s="18">
        <v>0</v>
      </c>
      <c r="BP215" s="18">
        <v>0</v>
      </c>
      <c r="BQ215" s="18">
        <v>0</v>
      </c>
      <c r="BR215" s="18">
        <v>0</v>
      </c>
      <c r="BS215" s="18">
        <v>0</v>
      </c>
      <c r="BT215" s="18">
        <v>0</v>
      </c>
      <c r="BU215" s="18">
        <v>0</v>
      </c>
      <c r="BV215" s="18">
        <v>0</v>
      </c>
      <c r="BW215" s="18">
        <v>0</v>
      </c>
      <c r="BX215" s="18">
        <v>0</v>
      </c>
      <c r="BY215" s="18">
        <v>0</v>
      </c>
      <c r="BZ215" s="18">
        <v>0</v>
      </c>
      <c r="CA215" s="16" t="e">
        <f>_xlfn.IFNA(IF(RIGHT(D215,2)="=G",0,INDEX(#REF!,MATCH(E215,#REF!,0))),0)</f>
        <v>#REF!</v>
      </c>
      <c r="CB215" s="16" t="s">
        <v>776</v>
      </c>
      <c r="CC215" s="18">
        <v>0</v>
      </c>
      <c r="CD215" s="18">
        <v>0</v>
      </c>
      <c r="CE215" s="18">
        <v>1.84</v>
      </c>
      <c r="CF215" s="18">
        <v>0.9</v>
      </c>
      <c r="CG215" s="18">
        <v>0.12</v>
      </c>
      <c r="CH215" s="18">
        <v>2</v>
      </c>
      <c r="CI215" s="16" t="s">
        <v>98</v>
      </c>
      <c r="CJ215" s="18">
        <v>0</v>
      </c>
      <c r="CK215" s="20">
        <f t="shared" si="648"/>
        <v>1.36</v>
      </c>
      <c r="CL215" s="20">
        <f t="shared" si="783"/>
        <v>1.36</v>
      </c>
      <c r="CM215" s="18">
        <v>20.21</v>
      </c>
      <c r="CN215" s="18">
        <v>23.04</v>
      </c>
      <c r="CO215" s="18">
        <v>22.201000000000001</v>
      </c>
      <c r="CP215" s="22">
        <f t="shared" si="649"/>
        <v>22.2</v>
      </c>
      <c r="CQ215" s="22">
        <f t="shared" si="650"/>
        <v>20.84</v>
      </c>
      <c r="CR215" s="22">
        <f t="shared" si="784"/>
        <v>1.36</v>
      </c>
      <c r="CS215" s="22">
        <f t="shared" si="651"/>
        <v>20.94</v>
      </c>
      <c r="CT215" s="22">
        <f t="shared" si="652"/>
        <v>21.14</v>
      </c>
      <c r="CU215" s="18">
        <v>21.14</v>
      </c>
      <c r="CV215" s="22">
        <f t="shared" si="785"/>
        <v>1.8</v>
      </c>
      <c r="CW215" s="22">
        <f t="shared" si="653"/>
        <v>0</v>
      </c>
      <c r="CX215" s="22">
        <f t="shared" si="654"/>
        <v>0</v>
      </c>
      <c r="CY215" s="22">
        <f t="shared" si="655"/>
        <v>22.89</v>
      </c>
      <c r="CZ215" s="22">
        <f t="shared" si="656"/>
        <v>23.04</v>
      </c>
      <c r="DA215" s="18">
        <v>23.04</v>
      </c>
      <c r="DB215" s="20">
        <f t="shared" si="786"/>
        <v>2.2000000000000002</v>
      </c>
      <c r="DC215" s="20">
        <f t="shared" si="787"/>
        <v>0.84</v>
      </c>
      <c r="DD215" s="20">
        <f t="shared" si="788"/>
        <v>1.3600000000000003</v>
      </c>
      <c r="DE215" s="20">
        <f t="shared" si="657"/>
        <v>0.1</v>
      </c>
      <c r="DF215" s="20">
        <f t="shared" si="658"/>
        <v>0.2</v>
      </c>
      <c r="DG215" s="20">
        <f t="shared" si="659"/>
        <v>1.06</v>
      </c>
      <c r="DH215" s="20">
        <f t="shared" si="660"/>
        <v>0</v>
      </c>
      <c r="DI215" s="20">
        <f t="shared" si="661"/>
        <v>0</v>
      </c>
      <c r="DJ215" s="20">
        <f t="shared" si="662"/>
        <v>0</v>
      </c>
      <c r="DK215" s="20">
        <f t="shared" si="789"/>
        <v>1.36</v>
      </c>
      <c r="DL215" s="20">
        <f t="shared" si="790"/>
        <v>0</v>
      </c>
      <c r="DM215" s="20">
        <f t="shared" si="791"/>
        <v>0</v>
      </c>
      <c r="DN215" s="20">
        <f t="shared" si="792"/>
        <v>0</v>
      </c>
      <c r="DO215" s="18">
        <v>2.44</v>
      </c>
      <c r="DP215" s="18">
        <v>0</v>
      </c>
      <c r="DQ215" s="18">
        <v>1</v>
      </c>
      <c r="DR215" s="18">
        <v>1</v>
      </c>
      <c r="DS215" s="25">
        <f t="shared" si="793"/>
        <v>2.44</v>
      </c>
      <c r="DT215" s="25">
        <f t="shared" si="794"/>
        <v>0</v>
      </c>
      <c r="DU215" s="25">
        <f t="shared" si="795"/>
        <v>3.32</v>
      </c>
      <c r="DV215" s="25">
        <f t="shared" si="796"/>
        <v>0</v>
      </c>
      <c r="DW215" s="25">
        <f t="shared" si="797"/>
        <v>3.32</v>
      </c>
      <c r="DX215" s="25">
        <f t="shared" si="798"/>
        <v>7.44</v>
      </c>
      <c r="DY215" s="25">
        <f t="shared" si="799"/>
        <v>0</v>
      </c>
      <c r="DZ215" s="25">
        <f t="shared" si="800"/>
        <v>7.44</v>
      </c>
      <c r="EA215" s="25">
        <f t="shared" si="801"/>
        <v>4.92</v>
      </c>
      <c r="EB215" s="25">
        <f t="shared" si="802"/>
        <v>0</v>
      </c>
      <c r="EC215" s="25">
        <f t="shared" si="803"/>
        <v>4.92</v>
      </c>
      <c r="ED215" s="25">
        <f t="shared" si="804"/>
        <v>2.52</v>
      </c>
      <c r="EE215" s="25">
        <f t="shared" si="804"/>
        <v>0</v>
      </c>
      <c r="EF215" s="25">
        <f t="shared" si="805"/>
        <v>2.52</v>
      </c>
      <c r="EG215" s="25">
        <f t="shared" si="806"/>
        <v>4.92</v>
      </c>
      <c r="EH215" s="25">
        <f t="shared" si="806"/>
        <v>0</v>
      </c>
      <c r="EI215" s="25">
        <f t="shared" si="807"/>
        <v>4.92</v>
      </c>
      <c r="EJ215" s="18">
        <v>504.53</v>
      </c>
      <c r="EK215" s="18">
        <v>554.55999999999995</v>
      </c>
      <c r="EL215" s="18" t="s">
        <v>1010</v>
      </c>
      <c r="EM215" s="18" t="s">
        <v>1011</v>
      </c>
      <c r="EN215" s="16" t="s">
        <v>774</v>
      </c>
      <c r="EO215" s="16" t="s">
        <v>132</v>
      </c>
      <c r="EP215" s="16" t="e">
        <f>IF(OR(EN215="Cống tròn",EN215="Cống hộp",EN215="Ống nhựa"),INDEX(#REF!,MATCH(E215,#REF!,0)),IF(OR(EN215="Rãnh xây",EN215="Rãnh bê tông"),INDEX(#REF!,MATCH(E215,#REF!,0)),0))</f>
        <v>#REF!</v>
      </c>
      <c r="EQ215" s="18">
        <v>48.629999999999967</v>
      </c>
      <c r="ER215" s="18">
        <v>1</v>
      </c>
      <c r="ES215" s="25">
        <f t="shared" si="808"/>
        <v>48</v>
      </c>
      <c r="ET215" s="1" t="e">
        <f>_xlfn.IFNA(IF(EN215="Cống tròn",INDEX(#REF!,MATCH(E215,#REF!,0)),IF(EN215="Cống hộp",INDEX(#REF!,MATCH(E215,#REF!,0)),EU215&amp;" ,"&amp;EV215)),0)</f>
        <v>#REF!</v>
      </c>
      <c r="EU215" s="16" t="s">
        <v>769</v>
      </c>
      <c r="EV215" s="16" t="s">
        <v>775</v>
      </c>
      <c r="EW215" s="16" t="e">
        <f>_xlfn.IFNA(INDEX(#REF!,MATCH(E215,#REF!,0)),0)</f>
        <v>#REF!</v>
      </c>
      <c r="EX215" s="16"/>
      <c r="EY215" s="18">
        <v>0</v>
      </c>
      <c r="EZ215" s="18">
        <v>0</v>
      </c>
      <c r="FA215" s="18">
        <v>0</v>
      </c>
      <c r="FB215" s="19">
        <v>0</v>
      </c>
      <c r="FC215" s="19">
        <v>0</v>
      </c>
      <c r="FD215" s="25">
        <f t="shared" si="663"/>
        <v>0</v>
      </c>
      <c r="FE215" s="25">
        <f t="shared" si="809"/>
        <v>0</v>
      </c>
      <c r="FF215" s="18">
        <v>0.1</v>
      </c>
      <c r="FG215" s="18">
        <v>2</v>
      </c>
      <c r="FH215" s="18">
        <v>1</v>
      </c>
      <c r="FI215" s="25">
        <f t="shared" si="810"/>
        <v>1.2</v>
      </c>
      <c r="FJ215" s="18">
        <v>0</v>
      </c>
      <c r="FK215" s="18">
        <v>0</v>
      </c>
      <c r="FL215" s="18">
        <v>0.2</v>
      </c>
      <c r="FM215" s="18">
        <v>1.4</v>
      </c>
      <c r="FN215" s="18">
        <v>0</v>
      </c>
      <c r="FO215" s="25">
        <f t="shared" si="811"/>
        <v>1.4</v>
      </c>
      <c r="FP215" s="18">
        <v>1.4999999999999999E-2</v>
      </c>
      <c r="FQ215" s="18">
        <v>1</v>
      </c>
      <c r="FR215" s="25">
        <f t="shared" si="664"/>
        <v>47</v>
      </c>
      <c r="FS215" s="25">
        <f t="shared" si="665"/>
        <v>0.69</v>
      </c>
      <c r="FT215" s="25">
        <f t="shared" si="666"/>
        <v>47.69</v>
      </c>
      <c r="FU215" s="25">
        <f t="shared" si="667"/>
        <v>-0.9399999999999693</v>
      </c>
      <c r="FV215" s="25" t="str">
        <f t="shared" si="812"/>
        <v>Thêm 01</v>
      </c>
      <c r="FW215" s="25">
        <f t="shared" si="813"/>
        <v>0.08</v>
      </c>
      <c r="FX215" s="16"/>
      <c r="FY215" s="16"/>
      <c r="FZ215" s="16"/>
      <c r="GA215" s="16"/>
      <c r="GB215" s="19">
        <v>0</v>
      </c>
      <c r="GC215" s="19">
        <v>0</v>
      </c>
      <c r="GD215" s="19">
        <v>0</v>
      </c>
      <c r="GE215" s="19">
        <v>0</v>
      </c>
      <c r="GF215" s="19">
        <v>0</v>
      </c>
      <c r="GG215" s="19">
        <v>0</v>
      </c>
      <c r="GH215" s="19">
        <v>0</v>
      </c>
      <c r="GI215" s="19">
        <v>0</v>
      </c>
      <c r="GJ215" s="19">
        <v>0</v>
      </c>
      <c r="GK215" s="19">
        <v>0</v>
      </c>
      <c r="GL215" s="25">
        <f t="shared" si="668"/>
        <v>0</v>
      </c>
      <c r="GM215" s="25">
        <f t="shared" si="814"/>
        <v>0</v>
      </c>
      <c r="GN215" s="19">
        <v>0</v>
      </c>
      <c r="GO215" s="19">
        <v>0</v>
      </c>
      <c r="GP215" s="19">
        <v>0</v>
      </c>
      <c r="GQ215" s="19">
        <v>0</v>
      </c>
      <c r="GR215" s="1" t="e">
        <f>_xlfn.IFNA(INDEX(#REF!,MATCH(E215,#REF!,0)),0)</f>
        <v>#REF!</v>
      </c>
      <c r="GS215" s="16"/>
      <c r="GT215" s="18">
        <v>0</v>
      </c>
      <c r="GU215" s="18">
        <v>0</v>
      </c>
      <c r="GV215" s="18">
        <v>0</v>
      </c>
      <c r="GW215" s="18">
        <v>0</v>
      </c>
      <c r="GX215" s="25">
        <f t="shared" si="669"/>
        <v>0</v>
      </c>
      <c r="GY215" s="25">
        <f t="shared" si="670"/>
        <v>0</v>
      </c>
      <c r="GZ215" s="25">
        <f t="shared" si="815"/>
        <v>0</v>
      </c>
      <c r="HA215" s="1" t="e" cm="1">
        <f t="array" ref="HA215">INDEX(#REF!,MATCH(EJ215&amp;EK215&amp;HD215&amp;HE215&amp;HF215,#REF!&amp;#REF!&amp;#REF!&amp;#REF!&amp;#REF!,0))</f>
        <v>#REF!</v>
      </c>
      <c r="HB215" s="16"/>
      <c r="HC215" s="25">
        <f t="shared" si="816"/>
        <v>0</v>
      </c>
      <c r="HD215" s="18">
        <v>0</v>
      </c>
      <c r="HE215" s="18">
        <v>0</v>
      </c>
      <c r="HF215" s="18">
        <v>0</v>
      </c>
      <c r="HG215" s="1" t="e" cm="1">
        <f t="array" ref="HG215">INDEX(#REF!,MATCH(EJ215&amp;EK215&amp;HJ215&amp;HK215&amp;HL215,#REF!&amp;#REF!&amp;#REF!&amp;#REF!&amp;#REF!,0))</f>
        <v>#REF!</v>
      </c>
      <c r="HH215" s="16"/>
      <c r="HI215" s="25">
        <f t="shared" si="817"/>
        <v>0</v>
      </c>
      <c r="HJ215" s="25">
        <f t="shared" si="818"/>
        <v>0</v>
      </c>
      <c r="HK215" s="19">
        <v>0</v>
      </c>
      <c r="HL215" s="19">
        <v>0</v>
      </c>
      <c r="HM215" s="18">
        <v>0.01</v>
      </c>
      <c r="HN215" s="18">
        <v>1</v>
      </c>
      <c r="HO215" s="25">
        <f t="shared" si="819"/>
        <v>0</v>
      </c>
      <c r="HP215" s="25">
        <f t="shared" si="820"/>
        <v>0</v>
      </c>
      <c r="HQ215" s="25">
        <f t="shared" si="821"/>
        <v>0</v>
      </c>
      <c r="HR215" s="25">
        <f t="shared" si="822"/>
        <v>0</v>
      </c>
      <c r="HS215" s="25">
        <f t="shared" si="823"/>
        <v>0</v>
      </c>
      <c r="HT215" s="19">
        <v>0</v>
      </c>
      <c r="HU215" s="19">
        <v>0</v>
      </c>
      <c r="HV215" s="19">
        <v>0</v>
      </c>
      <c r="HW215" s="25">
        <f t="shared" si="824"/>
        <v>0</v>
      </c>
      <c r="HX215" s="19">
        <v>0</v>
      </c>
      <c r="HY215" s="19">
        <v>0</v>
      </c>
      <c r="HZ215" s="18">
        <v>22.2</v>
      </c>
      <c r="IA215" s="20">
        <f>ROUND(IF(EN215="Cống tròn",IF(EN215="Cống tròn",IF(EU215="Không có móng",IQ215-FF215,IF(EU215="Đế",IP215-FN215,IF(OR(EU215="Móng bê tông",EU215="Móng bê tông kết hợp đế"),II215-FJ215,0))),0),IF(EN215="Cống hộp",IF(AND(EN215="Cống hộp",EU215="Không có móng"),IQ215-GF215,IF(AND(EN215="Cống hộp",EU215="Móng bê tông"),IJ215-GB215,0)),IF(OR(EN215="Rãnh xây",EN215="Rãnh bê tông"),IF(OR(EN215="Rãnh xây",EN215="Rãnh bê tông"),IK215-GB215,0),IF(EN215="Ống nhựa",IF(AND(EN215="Ống nhựa",EU215="Không đắp cát"),IQ215-HT215,IF(AND(EN215="Ống nhựa",EU215="Đắp cát"),IH215-HX215,0)),IF(EN215="Rãnh thang",IF(EN215="Rãnh thang",IF(EU215="Móng bê tông",#REF!-#REF!,IQ215),0),0))))),2)</f>
        <v>21.14</v>
      </c>
      <c r="IB215" s="20">
        <f t="shared" si="825"/>
        <v>1.0599999999999987</v>
      </c>
      <c r="IC215" s="20">
        <f t="shared" si="671"/>
        <v>21.14</v>
      </c>
      <c r="ID215" s="20">
        <f t="shared" si="672"/>
        <v>0</v>
      </c>
      <c r="IE215" s="20">
        <f t="shared" si="673"/>
        <v>0</v>
      </c>
      <c r="IF215" s="20">
        <f t="shared" si="674"/>
        <v>0</v>
      </c>
      <c r="IG215" s="20">
        <f>IF(EN215="Rãnh thang",IF(AND(EN215="Rãnh thang",EU215="Móng bê tông"),IQ215-#REF!,0),IF(EN215="Ống nhựa",IF(AND(EN215="Ống nhựa",EU215="Đắp cát"),IQ215-HT215,0),IF(EN215="Cống tròn",IF(EN215="Cống tròn",IF(OR(EU215="Móng bê tông",EU215="Móng bê tông kết hợp đế"),IM215-FL215,0),0),IF(EN215="Cống hộp",IF(AND(EN215="Cống hộp",EU215="Móng bê tông"),IN215-GD215,0),IF(OR(EN215="Rãnh xây",EN215="Rãnh bê tông"),IF(AND(EN215="Rãnh xây",EU215="Móng bê tông"),IO215-GD215,IF(AND(EN215="Rãnh bê tông",EU215="Móng bê tông"),IO215-GD215,0)),0)))))</f>
        <v>21.14</v>
      </c>
      <c r="IH215" s="20">
        <f t="shared" si="675"/>
        <v>0</v>
      </c>
      <c r="II215" s="20">
        <f t="shared" si="676"/>
        <v>21.14</v>
      </c>
      <c r="IJ215" s="20">
        <f t="shared" si="677"/>
        <v>0</v>
      </c>
      <c r="IK215" s="20">
        <f t="shared" si="678"/>
        <v>0</v>
      </c>
      <c r="IL215" s="20">
        <f t="shared" si="679"/>
        <v>21.34</v>
      </c>
      <c r="IM215" s="20">
        <f t="shared" si="680"/>
        <v>21.34</v>
      </c>
      <c r="IN215" s="20">
        <f t="shared" si="681"/>
        <v>0</v>
      </c>
      <c r="IO215" s="20">
        <f t="shared" si="682"/>
        <v>0</v>
      </c>
      <c r="IP215" s="20">
        <f t="shared" si="683"/>
        <v>0</v>
      </c>
      <c r="IQ215" s="18">
        <v>21.44</v>
      </c>
      <c r="IR215" s="25">
        <f t="shared" si="826"/>
        <v>0</v>
      </c>
      <c r="IS215" s="25">
        <f t="shared" si="684"/>
        <v>0</v>
      </c>
      <c r="IT215" s="25">
        <f t="shared" si="685"/>
        <v>0</v>
      </c>
      <c r="IU215" s="25">
        <f>ROUND(IF(EN215="Cống tròn",IF(EN215="Cống tròn",IV215+FF215,0),IF(EN215="Cống hộp",IF(EN215="Cống hộp",IV215+GP215,0),IF(OR(EN215="Rãnh xây",EN215="Rãnh bê tông"),IF(OR(EN215="Rãnh xây",EN215="Rãnh bê tông"),IV215+GP215,0),IF(EN215="ống nhựa",IF(EN215="Ống nhựa",IV215+HT215,0),IF(EN215="Rãnh thang",IF(EN215="Rãnh thang",IQ215+#REF!,0),0))))),2)</f>
        <v>22.49</v>
      </c>
      <c r="IV215" s="18">
        <v>22.39</v>
      </c>
      <c r="IW215" s="25">
        <f t="shared" si="686"/>
        <v>22.49</v>
      </c>
      <c r="IX215" s="25">
        <f t="shared" si="687"/>
        <v>0</v>
      </c>
      <c r="IY215" s="25">
        <f t="shared" si="688"/>
        <v>0</v>
      </c>
      <c r="IZ215" s="25">
        <f t="shared" si="689"/>
        <v>0</v>
      </c>
      <c r="JA215" s="25">
        <f t="shared" si="690"/>
        <v>0</v>
      </c>
      <c r="JB215" s="18">
        <v>22.15</v>
      </c>
      <c r="JC215" s="20">
        <f>ROUND(IF(EN215="Cống tròn",IF(EN215="Cống tròn",IF(EU215="Không có móng",JS215-FF215,IF(EU215="Đế",JR215-FN215,IF(OR(EU215="Móng bê tông",EU215="Móng bê tông kết hợp đế"),JK215-FJ215,0))),0),IF(EN215="Cống hộp",IF(AND(EN215="Cống hộp",EU215="Không có móng"),JS215-GF215,IF(AND(EN215="Cống hộp",EU215="Móng bê tông"),JL215-GB215,0)),IF(OR(EN215="Rãnh xây",EN215="Rãnh bê tông"),IF(OR(EN215="Rãnh xây",EN215="Rãnh bê tông"),JM215-GB215,0),IF(EN215="Ống nhựa",IF(AND(EN215="Ống nhựa",EU215="Không đắp cát"),JS215-HT215,IF(AND(EN215="Ống nhựa",EU215="Đắp cát"),JJ215-HX215,0)),IF(EN215="Rãnh thang",IF(EN215="Rãnh thang",IF(EU215="Móng bê tông",#REF!-#REF!,JS215),0),0))))),2)</f>
        <v>21.09</v>
      </c>
      <c r="JD215" s="20">
        <f t="shared" si="827"/>
        <v>1.0599999999999987</v>
      </c>
      <c r="JE215" s="20">
        <f t="shared" si="691"/>
        <v>21.09</v>
      </c>
      <c r="JF215" s="20">
        <f t="shared" si="692"/>
        <v>0</v>
      </c>
      <c r="JG215" s="20">
        <f t="shared" si="693"/>
        <v>0</v>
      </c>
      <c r="JH215" s="20">
        <f t="shared" si="694"/>
        <v>0</v>
      </c>
      <c r="JI215" s="20">
        <f>IF(EN215="Rãnh thang",IF(AND(EN215="Rãnh thang",EU215="Móng bê tông"),JS215-#REF!,0),IF(EN215="Ống nhựa",IF(AND(EN215="Ống nhựa",EU215="Đắp cát"),JS215-HT215,0),IF(EN215="Cống tròn",IF(EN215="Cống tròn",IF(OR(EU215="Móng bê tông",EU215="Móng bê tông kết hợp đế"),JO215-FL215,0),0),IF(EN215="Cống hộp",IF(AND(EN215="Cống hộp",EU215="Móng bê tông"),JP215-GD215,0),IF(OR(EN215="Rãnh xây",EN215="Rãnh bê tông"),IF(AND(EN215="Rãnh xây",EU215="Móng bê tông"),JQ215-GD215,IF(AND(EN215="Rãnh bê tông",EU215="Móng bê tông"),JQ215-GD215,0)),0)))))</f>
        <v>21.09</v>
      </c>
      <c r="JJ215" s="20">
        <f t="shared" si="695"/>
        <v>0</v>
      </c>
      <c r="JK215" s="20">
        <f t="shared" si="696"/>
        <v>21.09</v>
      </c>
      <c r="JL215" s="20">
        <f t="shared" si="697"/>
        <v>0</v>
      </c>
      <c r="JM215" s="20">
        <f t="shared" si="698"/>
        <v>0</v>
      </c>
      <c r="JN215" s="20">
        <f t="shared" si="699"/>
        <v>21.29</v>
      </c>
      <c r="JO215" s="20">
        <f t="shared" si="700"/>
        <v>21.29</v>
      </c>
      <c r="JP215" s="20">
        <f t="shared" si="701"/>
        <v>0</v>
      </c>
      <c r="JQ215" s="20">
        <f t="shared" si="702"/>
        <v>0</v>
      </c>
      <c r="JR215" s="20">
        <f t="shared" si="703"/>
        <v>0</v>
      </c>
      <c r="JS215" s="26">
        <v>21.39</v>
      </c>
      <c r="JT215" s="25">
        <f t="shared" si="828"/>
        <v>0</v>
      </c>
      <c r="JU215" s="25">
        <f t="shared" si="704"/>
        <v>0</v>
      </c>
      <c r="JV215" s="25">
        <f t="shared" si="705"/>
        <v>0</v>
      </c>
      <c r="JW215" s="25">
        <f>ROUND(IF(EN215="Cống tròn",IF(EN215="Cống tròn",JX215+FF215,0),IF(EN215="Cống hộp",IF(EN215="Cống hộp",JX215+GP215,0),IF(OR(EN215="Rãnh xây",EN215="Rãnh bê tông"),IF(OR(EN215="Rãnh xây",EN215="Rãnh bê tông"),JX215+GP215,0),IF(EN215="ống nhựa",IF(EN215="Ống nhựa",JX215+HT215,0),IF(EN215="Rãnh thang",IF(EN215="Rãnh thang",JS215+#REF!,0),0))))),2)</f>
        <v>22.49</v>
      </c>
      <c r="JX215" s="27">
        <v>22.39</v>
      </c>
      <c r="JY215" s="25">
        <f t="shared" si="706"/>
        <v>22.49</v>
      </c>
      <c r="JZ215" s="25">
        <f t="shared" si="707"/>
        <v>0</v>
      </c>
      <c r="KA215" s="25">
        <f t="shared" si="708"/>
        <v>0</v>
      </c>
      <c r="KB215" s="25">
        <f t="shared" si="709"/>
        <v>0</v>
      </c>
      <c r="KC215" s="25">
        <f t="shared" si="710"/>
        <v>0</v>
      </c>
      <c r="KD215" s="28" t="s">
        <v>98</v>
      </c>
      <c r="KE215" s="27">
        <v>0</v>
      </c>
      <c r="KF215" s="25">
        <f t="shared" si="711"/>
        <v>1.0599999999999987</v>
      </c>
      <c r="KG215" s="25">
        <f t="shared" si="829"/>
        <v>1.0599999999999987</v>
      </c>
      <c r="KH215" s="27">
        <v>0</v>
      </c>
      <c r="KI215" s="25">
        <f t="shared" si="712"/>
        <v>1.0599999999999987</v>
      </c>
      <c r="KJ215" s="25">
        <f t="shared" si="830"/>
        <v>1.0599999999999987</v>
      </c>
      <c r="KK215" s="25">
        <f t="shared" si="713"/>
        <v>0</v>
      </c>
      <c r="KL215" s="25">
        <f t="shared" si="714"/>
        <v>0</v>
      </c>
      <c r="KM215" s="25">
        <f t="shared" si="831"/>
        <v>0</v>
      </c>
      <c r="KN215" s="25">
        <f t="shared" si="715"/>
        <v>0</v>
      </c>
      <c r="KO215" s="25">
        <f t="shared" si="716"/>
        <v>0</v>
      </c>
      <c r="KP215" s="25">
        <f t="shared" si="832"/>
        <v>0</v>
      </c>
      <c r="KQ215" s="25">
        <f t="shared" si="717"/>
        <v>0.2</v>
      </c>
      <c r="KR215" s="25">
        <f t="shared" si="718"/>
        <v>0.2</v>
      </c>
      <c r="KS215" s="25">
        <f t="shared" si="833"/>
        <v>0.2</v>
      </c>
      <c r="KT215" s="25">
        <f t="shared" si="719"/>
        <v>0</v>
      </c>
      <c r="KU215" s="25">
        <f t="shared" si="720"/>
        <v>0</v>
      </c>
      <c r="KV215" s="25">
        <f t="shared" si="834"/>
        <v>0</v>
      </c>
      <c r="KW215" s="25">
        <f t="shared" si="721"/>
        <v>0</v>
      </c>
      <c r="KX215" s="25">
        <f t="shared" si="722"/>
        <v>0</v>
      </c>
      <c r="KY215" s="25">
        <f t="shared" si="835"/>
        <v>0</v>
      </c>
      <c r="KZ215" s="25">
        <f t="shared" si="723"/>
        <v>0</v>
      </c>
      <c r="LA215" s="25">
        <f t="shared" si="724"/>
        <v>0</v>
      </c>
      <c r="LB215" s="25">
        <f t="shared" si="836"/>
        <v>0</v>
      </c>
      <c r="LC215" s="25">
        <f t="shared" si="725"/>
        <v>0.85999999999999877</v>
      </c>
      <c r="LD215" s="25">
        <f t="shared" si="726"/>
        <v>0.85999999999999877</v>
      </c>
      <c r="LE215" s="25">
        <f t="shared" si="837"/>
        <v>0.85999999999999877</v>
      </c>
      <c r="LF215" s="25">
        <f t="shared" si="727"/>
        <v>0</v>
      </c>
      <c r="LG215" s="25">
        <f t="shared" si="728"/>
        <v>0</v>
      </c>
      <c r="LH215" s="25">
        <f t="shared" si="838"/>
        <v>0</v>
      </c>
      <c r="LI215" s="25">
        <f t="shared" si="729"/>
        <v>0</v>
      </c>
      <c r="LJ215" s="25">
        <f t="shared" si="730"/>
        <v>0</v>
      </c>
      <c r="LK215" s="25">
        <f t="shared" si="839"/>
        <v>0</v>
      </c>
      <c r="LL215" s="25">
        <f t="shared" si="731"/>
        <v>0</v>
      </c>
      <c r="LM215" s="25">
        <f t="shared" si="732"/>
        <v>0</v>
      </c>
      <c r="LN215" s="25">
        <f t="shared" si="840"/>
        <v>0</v>
      </c>
      <c r="LO215" s="25">
        <f t="shared" si="733"/>
        <v>0</v>
      </c>
      <c r="LP215" s="25">
        <f t="shared" si="734"/>
        <v>0</v>
      </c>
      <c r="LQ215" s="25">
        <f t="shared" si="841"/>
        <v>0</v>
      </c>
      <c r="LR215" s="25">
        <f t="shared" si="735"/>
        <v>0</v>
      </c>
      <c r="LS215" s="25">
        <f t="shared" si="736"/>
        <v>0</v>
      </c>
      <c r="LT215" s="25">
        <f t="shared" si="842"/>
        <v>0</v>
      </c>
      <c r="LU215" s="25">
        <f t="shared" si="737"/>
        <v>0</v>
      </c>
      <c r="LV215" s="25">
        <f t="shared" si="738"/>
        <v>0</v>
      </c>
      <c r="LW215" s="25">
        <f t="shared" si="843"/>
        <v>0</v>
      </c>
      <c r="LX215" s="25">
        <f t="shared" si="739"/>
        <v>0</v>
      </c>
      <c r="LY215" s="25">
        <f t="shared" si="740"/>
        <v>0</v>
      </c>
      <c r="LZ215" s="25">
        <f t="shared" si="844"/>
        <v>0</v>
      </c>
      <c r="MA215" s="25">
        <f t="shared" si="741"/>
        <v>0</v>
      </c>
      <c r="MB215" s="25">
        <f t="shared" si="742"/>
        <v>0</v>
      </c>
      <c r="MC215" s="25">
        <f t="shared" si="845"/>
        <v>0</v>
      </c>
      <c r="MD215" s="25">
        <f t="shared" si="743"/>
        <v>0</v>
      </c>
      <c r="ME215" s="25">
        <f t="shared" si="744"/>
        <v>0</v>
      </c>
      <c r="MF215" s="25">
        <f t="shared" si="846"/>
        <v>0</v>
      </c>
      <c r="MG215" s="25">
        <f t="shared" si="745"/>
        <v>0</v>
      </c>
      <c r="MH215" s="25">
        <f t="shared" si="746"/>
        <v>0</v>
      </c>
      <c r="MI215" s="25">
        <f t="shared" si="847"/>
        <v>0</v>
      </c>
      <c r="MJ215" s="25">
        <f t="shared" si="747"/>
        <v>0</v>
      </c>
      <c r="MK215" s="25">
        <f t="shared" si="748"/>
        <v>0</v>
      </c>
      <c r="ML215" s="25">
        <f t="shared" si="848"/>
        <v>0</v>
      </c>
      <c r="MM215" s="25">
        <f t="shared" si="749"/>
        <v>0</v>
      </c>
      <c r="MN215" s="25">
        <f t="shared" si="750"/>
        <v>0</v>
      </c>
      <c r="MO215" s="25">
        <f t="shared" si="849"/>
        <v>0</v>
      </c>
      <c r="MP215" s="25">
        <f t="shared" si="751"/>
        <v>0</v>
      </c>
      <c r="MQ215" s="25">
        <f t="shared" si="752"/>
        <v>0</v>
      </c>
      <c r="MR215" s="25">
        <f t="shared" si="850"/>
        <v>0</v>
      </c>
      <c r="MS215" s="29">
        <v>1.4</v>
      </c>
      <c r="MT215" s="29">
        <v>0</v>
      </c>
      <c r="MU215" s="29">
        <v>1</v>
      </c>
      <c r="MV215" s="29">
        <v>1</v>
      </c>
      <c r="MW215" s="25">
        <f t="shared" si="753"/>
        <v>1.4</v>
      </c>
      <c r="MX215" s="25">
        <f t="shared" si="754"/>
        <v>1.48</v>
      </c>
      <c r="MY215" s="25">
        <f t="shared" si="755"/>
        <v>0</v>
      </c>
      <c r="MZ215" s="25">
        <f t="shared" si="756"/>
        <v>0</v>
      </c>
      <c r="NA215" s="25">
        <f t="shared" si="757"/>
        <v>1.4</v>
      </c>
      <c r="NB215" s="25">
        <f t="shared" si="758"/>
        <v>1.48</v>
      </c>
      <c r="NC215" s="25">
        <f t="shared" si="759"/>
        <v>0</v>
      </c>
      <c r="ND215" s="25">
        <f t="shared" si="760"/>
        <v>0</v>
      </c>
      <c r="NE215" s="25">
        <f t="shared" si="851"/>
        <v>1.4</v>
      </c>
      <c r="NF215" s="25">
        <f t="shared" si="851"/>
        <v>1.48</v>
      </c>
      <c r="NG215" s="25">
        <f t="shared" si="851"/>
        <v>0</v>
      </c>
      <c r="NH215" s="25">
        <f t="shared" si="851"/>
        <v>0</v>
      </c>
      <c r="NI215" s="25">
        <f t="shared" si="761"/>
        <v>71.97</v>
      </c>
      <c r="NJ215" s="25">
        <f t="shared" si="762"/>
        <v>0</v>
      </c>
      <c r="NK215" s="25">
        <f t="shared" si="763"/>
        <v>71.97</v>
      </c>
      <c r="NL215" s="25">
        <f t="shared" si="764"/>
        <v>41.85</v>
      </c>
      <c r="NM215" s="25">
        <f t="shared" si="765"/>
        <v>0</v>
      </c>
      <c r="NN215" s="25">
        <f t="shared" si="852"/>
        <v>41.85</v>
      </c>
      <c r="NO215" s="25">
        <f t="shared" si="766"/>
        <v>0</v>
      </c>
      <c r="NP215" s="25">
        <f t="shared" si="767"/>
        <v>0</v>
      </c>
      <c r="NQ215" s="25">
        <f t="shared" si="853"/>
        <v>0</v>
      </c>
      <c r="NR215" s="25">
        <f t="shared" si="768"/>
        <v>0</v>
      </c>
      <c r="NS215" s="25">
        <f t="shared" si="769"/>
        <v>0</v>
      </c>
      <c r="NT215" s="25">
        <f t="shared" si="854"/>
        <v>0</v>
      </c>
      <c r="NU215" s="25">
        <f t="shared" si="770"/>
        <v>0</v>
      </c>
      <c r="NV215" s="25">
        <f t="shared" si="771"/>
        <v>0</v>
      </c>
      <c r="NW215" s="25">
        <f t="shared" si="855"/>
        <v>0</v>
      </c>
      <c r="NX215" s="25">
        <f t="shared" si="856"/>
        <v>41.85</v>
      </c>
      <c r="NY215" s="25">
        <f t="shared" si="856"/>
        <v>0</v>
      </c>
      <c r="NZ215" s="25">
        <f t="shared" si="857"/>
        <v>41.85</v>
      </c>
      <c r="OA215" s="25">
        <f t="shared" si="858"/>
        <v>30.12</v>
      </c>
      <c r="OB215" s="25">
        <f t="shared" si="858"/>
        <v>0</v>
      </c>
      <c r="OC215" s="25">
        <f t="shared" si="859"/>
        <v>30.12</v>
      </c>
      <c r="OD215" s="25">
        <f t="shared" si="860"/>
        <v>41.85</v>
      </c>
      <c r="OE215" s="25">
        <f t="shared" si="860"/>
        <v>0</v>
      </c>
      <c r="OF215" s="25">
        <f t="shared" si="860"/>
        <v>41.85</v>
      </c>
      <c r="OG215" s="25">
        <f t="shared" si="772"/>
        <v>0</v>
      </c>
      <c r="OH215" s="25">
        <f t="shared" si="773"/>
        <v>0</v>
      </c>
      <c r="OI215" s="25">
        <f t="shared" si="774"/>
        <v>0</v>
      </c>
      <c r="OJ215" s="25">
        <f t="shared" si="775"/>
        <v>0</v>
      </c>
      <c r="OK215" s="25">
        <f t="shared" si="776"/>
        <v>0</v>
      </c>
      <c r="OL215" s="25">
        <f t="shared" si="777"/>
        <v>0</v>
      </c>
      <c r="OM215" s="25">
        <f t="shared" si="861"/>
        <v>0</v>
      </c>
      <c r="ON215" s="25">
        <f t="shared" si="861"/>
        <v>0</v>
      </c>
      <c r="OO215" s="25">
        <f t="shared" si="861"/>
        <v>0</v>
      </c>
      <c r="OP215" s="25">
        <f t="shared" si="778"/>
        <v>0</v>
      </c>
      <c r="OQ215" s="25">
        <f t="shared" si="779"/>
        <v>0</v>
      </c>
      <c r="OR215" s="25">
        <f t="shared" si="862"/>
        <v>0</v>
      </c>
      <c r="OS215" s="19">
        <v>538418.18000000005</v>
      </c>
      <c r="OT215" s="19">
        <v>2371177.4</v>
      </c>
    </row>
    <row r="216" spans="1:410" ht="33" customHeight="1" x14ac:dyDescent="0.25">
      <c r="A216" s="18"/>
      <c r="B216" s="18" t="s">
        <v>1007</v>
      </c>
      <c r="C216" s="18">
        <v>554.55999999999995</v>
      </c>
      <c r="D216" s="16" t="e">
        <f>_xlfn.IFNA(INDEX(#REF!,MATCH(E216,#REF!,0)),0)</f>
        <v>#REF!</v>
      </c>
      <c r="E216" s="18" t="s">
        <v>1011</v>
      </c>
      <c r="F216" s="16" t="s">
        <v>765</v>
      </c>
      <c r="G216" s="16" t="s">
        <v>810</v>
      </c>
      <c r="H216" s="16" t="s">
        <v>767</v>
      </c>
      <c r="I216" s="16" t="s">
        <v>768</v>
      </c>
      <c r="J216" s="16" t="s">
        <v>811</v>
      </c>
      <c r="K216" s="16" t="s">
        <v>770</v>
      </c>
      <c r="L216" s="16" t="s">
        <v>771</v>
      </c>
      <c r="M216" s="18">
        <v>1.8399999999999999</v>
      </c>
      <c r="N216" s="18">
        <v>1.8399999999999999</v>
      </c>
      <c r="O216" s="18">
        <v>2.2399999999999998</v>
      </c>
      <c r="P216" s="18">
        <v>2.2399999999999998</v>
      </c>
      <c r="Q216" s="18">
        <v>0.1</v>
      </c>
      <c r="R216" s="18">
        <v>2.04</v>
      </c>
      <c r="S216" s="18">
        <v>2.04</v>
      </c>
      <c r="T216" s="18">
        <v>0.2</v>
      </c>
      <c r="U216" s="18">
        <v>0</v>
      </c>
      <c r="V216" s="18">
        <v>0</v>
      </c>
      <c r="W216" s="18">
        <v>0</v>
      </c>
      <c r="X216" s="18">
        <v>1.8399999999999999</v>
      </c>
      <c r="Y216" s="18">
        <v>1.7999999999999998</v>
      </c>
      <c r="Z216" s="20">
        <f t="shared" si="780"/>
        <v>1.8</v>
      </c>
      <c r="AA216" s="18">
        <v>0.22</v>
      </c>
      <c r="AB216" s="18">
        <v>0</v>
      </c>
      <c r="AC216" s="18">
        <v>0</v>
      </c>
      <c r="AD216" s="18">
        <v>0</v>
      </c>
      <c r="AE216" s="18">
        <v>0</v>
      </c>
      <c r="AF216" s="18">
        <v>0</v>
      </c>
      <c r="AG216" s="18">
        <v>1.4</v>
      </c>
      <c r="AH216" s="18">
        <v>1.4</v>
      </c>
      <c r="AI216" s="20">
        <f t="shared" si="781"/>
        <v>1.95</v>
      </c>
      <c r="AJ216" s="18">
        <v>0</v>
      </c>
      <c r="AK216" s="18">
        <v>0</v>
      </c>
      <c r="AL216" s="20">
        <f t="shared" si="782"/>
        <v>0</v>
      </c>
      <c r="AM216" s="18">
        <v>1.8399999999999999</v>
      </c>
      <c r="AN216" s="18">
        <v>1.4</v>
      </c>
      <c r="AO216" s="18">
        <v>0.15</v>
      </c>
      <c r="AP216" s="18">
        <v>0.22</v>
      </c>
      <c r="AQ216" s="18">
        <v>0</v>
      </c>
      <c r="AR216" s="18">
        <v>0</v>
      </c>
      <c r="AS216" s="18">
        <v>0</v>
      </c>
      <c r="AT216" s="18">
        <v>0</v>
      </c>
      <c r="AU216" s="18">
        <v>0</v>
      </c>
      <c r="AV216" s="18">
        <v>1</v>
      </c>
      <c r="AW216" s="18">
        <v>0</v>
      </c>
      <c r="AX216" s="18">
        <v>0</v>
      </c>
      <c r="AY216" s="18">
        <v>0</v>
      </c>
      <c r="AZ216" s="18">
        <v>0</v>
      </c>
      <c r="BA216" s="18">
        <v>0</v>
      </c>
      <c r="BB216" s="18">
        <v>0</v>
      </c>
      <c r="BC216" s="18">
        <v>0</v>
      </c>
      <c r="BD216" s="18">
        <v>0</v>
      </c>
      <c r="BE216" s="18">
        <v>2</v>
      </c>
      <c r="BF216" s="18">
        <v>0</v>
      </c>
      <c r="BG216" s="18">
        <v>0</v>
      </c>
      <c r="BH216" s="18">
        <v>0</v>
      </c>
      <c r="BI216" s="18">
        <v>0</v>
      </c>
      <c r="BJ216" s="18">
        <v>0</v>
      </c>
      <c r="BK216" s="18">
        <v>0</v>
      </c>
      <c r="BL216" s="18">
        <v>0</v>
      </c>
      <c r="BM216" s="18">
        <v>0</v>
      </c>
      <c r="BN216" s="18">
        <v>0</v>
      </c>
      <c r="BO216" s="18">
        <v>0</v>
      </c>
      <c r="BP216" s="18">
        <v>0</v>
      </c>
      <c r="BQ216" s="18">
        <v>0</v>
      </c>
      <c r="BR216" s="18">
        <v>0</v>
      </c>
      <c r="BS216" s="18">
        <v>0</v>
      </c>
      <c r="BT216" s="18">
        <v>0</v>
      </c>
      <c r="BU216" s="18">
        <v>0</v>
      </c>
      <c r="BV216" s="18">
        <v>0</v>
      </c>
      <c r="BW216" s="18">
        <v>0</v>
      </c>
      <c r="BX216" s="18">
        <v>0</v>
      </c>
      <c r="BY216" s="18">
        <v>0</v>
      </c>
      <c r="BZ216" s="18">
        <v>0</v>
      </c>
      <c r="CA216" s="16" t="e">
        <f>_xlfn.IFNA(IF(RIGHT(D216,2)="=G",0,INDEX(#REF!,MATCH(E216,#REF!,0))),0)</f>
        <v>#REF!</v>
      </c>
      <c r="CB216" s="16" t="s">
        <v>776</v>
      </c>
      <c r="CC216" s="18">
        <v>0</v>
      </c>
      <c r="CD216" s="18">
        <v>0</v>
      </c>
      <c r="CE216" s="18">
        <v>1.84</v>
      </c>
      <c r="CF216" s="18">
        <v>0.9</v>
      </c>
      <c r="CG216" s="18">
        <v>0.12</v>
      </c>
      <c r="CH216" s="18">
        <v>2</v>
      </c>
      <c r="CI216" s="16" t="s">
        <v>98</v>
      </c>
      <c r="CJ216" s="18">
        <v>0</v>
      </c>
      <c r="CK216" s="20">
        <f t="shared" si="648"/>
        <v>1.36</v>
      </c>
      <c r="CL216" s="20">
        <f t="shared" si="783"/>
        <v>1.36</v>
      </c>
      <c r="CM216" s="18">
        <v>20.239999999999998</v>
      </c>
      <c r="CN216" s="18">
        <v>22.99</v>
      </c>
      <c r="CO216" s="18">
        <v>22.151</v>
      </c>
      <c r="CP216" s="22">
        <f t="shared" si="649"/>
        <v>22.15</v>
      </c>
      <c r="CQ216" s="22">
        <f t="shared" si="650"/>
        <v>20.79</v>
      </c>
      <c r="CR216" s="22">
        <f t="shared" si="784"/>
        <v>1.36</v>
      </c>
      <c r="CS216" s="22">
        <f t="shared" si="651"/>
        <v>20.89</v>
      </c>
      <c r="CT216" s="22">
        <f t="shared" si="652"/>
        <v>21.09</v>
      </c>
      <c r="CU216" s="18">
        <v>21.09</v>
      </c>
      <c r="CV216" s="22">
        <f t="shared" si="785"/>
        <v>1.8</v>
      </c>
      <c r="CW216" s="22">
        <f t="shared" si="653"/>
        <v>0</v>
      </c>
      <c r="CX216" s="22">
        <f t="shared" si="654"/>
        <v>0</v>
      </c>
      <c r="CY216" s="22">
        <f t="shared" si="655"/>
        <v>22.84</v>
      </c>
      <c r="CZ216" s="22">
        <f t="shared" si="656"/>
        <v>22.99</v>
      </c>
      <c r="DA216" s="18">
        <v>22.99</v>
      </c>
      <c r="DB216" s="20">
        <f t="shared" si="786"/>
        <v>2.2000000000000002</v>
      </c>
      <c r="DC216" s="20">
        <f t="shared" si="787"/>
        <v>0.84</v>
      </c>
      <c r="DD216" s="20">
        <f t="shared" si="788"/>
        <v>1.3600000000000003</v>
      </c>
      <c r="DE216" s="20">
        <f t="shared" si="657"/>
        <v>0.1</v>
      </c>
      <c r="DF216" s="20">
        <f t="shared" si="658"/>
        <v>0.2</v>
      </c>
      <c r="DG216" s="20">
        <f t="shared" si="659"/>
        <v>1.06</v>
      </c>
      <c r="DH216" s="20">
        <f t="shared" si="660"/>
        <v>0</v>
      </c>
      <c r="DI216" s="20">
        <f t="shared" si="661"/>
        <v>0</v>
      </c>
      <c r="DJ216" s="20">
        <f t="shared" si="662"/>
        <v>0</v>
      </c>
      <c r="DK216" s="20">
        <f t="shared" si="789"/>
        <v>1.36</v>
      </c>
      <c r="DL216" s="20">
        <f t="shared" si="790"/>
        <v>0</v>
      </c>
      <c r="DM216" s="20">
        <f t="shared" si="791"/>
        <v>0</v>
      </c>
      <c r="DN216" s="20">
        <f t="shared" si="792"/>
        <v>0</v>
      </c>
      <c r="DO216" s="18">
        <v>2.44</v>
      </c>
      <c r="DP216" s="18">
        <v>0</v>
      </c>
      <c r="DQ216" s="18">
        <v>1</v>
      </c>
      <c r="DR216" s="18">
        <v>1</v>
      </c>
      <c r="DS216" s="25">
        <f t="shared" si="793"/>
        <v>2.44</v>
      </c>
      <c r="DT216" s="25">
        <f t="shared" si="794"/>
        <v>0</v>
      </c>
      <c r="DU216" s="25">
        <f t="shared" si="795"/>
        <v>3.32</v>
      </c>
      <c r="DV216" s="25">
        <f t="shared" si="796"/>
        <v>0</v>
      </c>
      <c r="DW216" s="25">
        <f t="shared" si="797"/>
        <v>3.32</v>
      </c>
      <c r="DX216" s="25">
        <f t="shared" si="798"/>
        <v>7.44</v>
      </c>
      <c r="DY216" s="25">
        <f t="shared" si="799"/>
        <v>0</v>
      </c>
      <c r="DZ216" s="25">
        <f t="shared" si="800"/>
        <v>7.44</v>
      </c>
      <c r="EA216" s="25">
        <f t="shared" si="801"/>
        <v>4.92</v>
      </c>
      <c r="EB216" s="25">
        <f t="shared" si="802"/>
        <v>0</v>
      </c>
      <c r="EC216" s="25">
        <f t="shared" si="803"/>
        <v>4.92</v>
      </c>
      <c r="ED216" s="25">
        <f t="shared" si="804"/>
        <v>2.52</v>
      </c>
      <c r="EE216" s="25">
        <f t="shared" si="804"/>
        <v>0</v>
      </c>
      <c r="EF216" s="25">
        <f t="shared" si="805"/>
        <v>2.52</v>
      </c>
      <c r="EG216" s="25">
        <f t="shared" si="806"/>
        <v>4.92</v>
      </c>
      <c r="EH216" s="25">
        <f t="shared" si="806"/>
        <v>0</v>
      </c>
      <c r="EI216" s="25">
        <f t="shared" si="807"/>
        <v>4.92</v>
      </c>
      <c r="EJ216" s="18">
        <v>554.55999999999995</v>
      </c>
      <c r="EK216" s="18">
        <v>604.71</v>
      </c>
      <c r="EL216" s="18" t="s">
        <v>1011</v>
      </c>
      <c r="EM216" s="18" t="s">
        <v>1012</v>
      </c>
      <c r="EN216" s="16" t="s">
        <v>774</v>
      </c>
      <c r="EO216" s="16" t="s">
        <v>132</v>
      </c>
      <c r="EP216" s="16" t="e">
        <f>IF(OR(EN216="Cống tròn",EN216="Cống hộp",EN216="Ống nhựa"),INDEX(#REF!,MATCH(E216,#REF!,0)),IF(OR(EN216="Rãnh xây",EN216="Rãnh bê tông"),INDEX(#REF!,MATCH(E216,#REF!,0)),0))</f>
        <v>#REF!</v>
      </c>
      <c r="EQ216" s="18">
        <v>48.750000000000085</v>
      </c>
      <c r="ER216" s="18">
        <v>1</v>
      </c>
      <c r="ES216" s="25">
        <f t="shared" si="808"/>
        <v>48</v>
      </c>
      <c r="ET216" s="1" t="e">
        <f>_xlfn.IFNA(IF(EN216="Cống tròn",INDEX(#REF!,MATCH(E216,#REF!,0)),IF(EN216="Cống hộp",INDEX(#REF!,MATCH(E216,#REF!,0)),EU216&amp;" ,"&amp;EV216)),0)</f>
        <v>#REF!</v>
      </c>
      <c r="EU216" s="16" t="s">
        <v>769</v>
      </c>
      <c r="EV216" s="16" t="s">
        <v>775</v>
      </c>
      <c r="EW216" s="16" t="e">
        <f>_xlfn.IFNA(INDEX(#REF!,MATCH(E216,#REF!,0)),0)</f>
        <v>#REF!</v>
      </c>
      <c r="EX216" s="16"/>
      <c r="EY216" s="18">
        <v>0</v>
      </c>
      <c r="EZ216" s="18">
        <v>0</v>
      </c>
      <c r="FA216" s="18">
        <v>0</v>
      </c>
      <c r="FB216" s="19">
        <v>0</v>
      </c>
      <c r="FC216" s="19">
        <v>0</v>
      </c>
      <c r="FD216" s="25">
        <f t="shared" si="663"/>
        <v>0</v>
      </c>
      <c r="FE216" s="25">
        <f t="shared" si="809"/>
        <v>0</v>
      </c>
      <c r="FF216" s="18">
        <v>0.1</v>
      </c>
      <c r="FG216" s="18">
        <v>2</v>
      </c>
      <c r="FH216" s="18">
        <v>1</v>
      </c>
      <c r="FI216" s="25">
        <f t="shared" si="810"/>
        <v>1.2</v>
      </c>
      <c r="FJ216" s="18">
        <v>0</v>
      </c>
      <c r="FK216" s="18">
        <v>0</v>
      </c>
      <c r="FL216" s="18">
        <v>0.2</v>
      </c>
      <c r="FM216" s="18">
        <v>1.4</v>
      </c>
      <c r="FN216" s="18">
        <v>0</v>
      </c>
      <c r="FO216" s="25">
        <f t="shared" si="811"/>
        <v>1.4</v>
      </c>
      <c r="FP216" s="18">
        <v>1.4999999999999999E-2</v>
      </c>
      <c r="FQ216" s="18">
        <v>1</v>
      </c>
      <c r="FR216" s="25">
        <f t="shared" si="664"/>
        <v>48</v>
      </c>
      <c r="FS216" s="25">
        <f t="shared" si="665"/>
        <v>0.70499999999999996</v>
      </c>
      <c r="FT216" s="25">
        <f t="shared" si="666"/>
        <v>48.704999999999998</v>
      </c>
      <c r="FU216" s="25">
        <f t="shared" si="667"/>
        <v>-4.500000000008697E-2</v>
      </c>
      <c r="FV216" s="25" t="str">
        <f t="shared" si="812"/>
        <v>Đủ</v>
      </c>
      <c r="FW216" s="25">
        <f t="shared" si="813"/>
        <v>-0.05</v>
      </c>
      <c r="FX216" s="16"/>
      <c r="FY216" s="16"/>
      <c r="FZ216" s="16"/>
      <c r="GA216" s="16"/>
      <c r="GB216" s="19">
        <v>0</v>
      </c>
      <c r="GC216" s="19">
        <v>0</v>
      </c>
      <c r="GD216" s="19">
        <v>0</v>
      </c>
      <c r="GE216" s="19">
        <v>0</v>
      </c>
      <c r="GF216" s="19">
        <v>0</v>
      </c>
      <c r="GG216" s="19">
        <v>0</v>
      </c>
      <c r="GH216" s="19">
        <v>0</v>
      </c>
      <c r="GI216" s="19">
        <v>0</v>
      </c>
      <c r="GJ216" s="19">
        <v>0</v>
      </c>
      <c r="GK216" s="19">
        <v>0</v>
      </c>
      <c r="GL216" s="25">
        <f t="shared" si="668"/>
        <v>0</v>
      </c>
      <c r="GM216" s="25">
        <f t="shared" si="814"/>
        <v>0</v>
      </c>
      <c r="GN216" s="19">
        <v>0</v>
      </c>
      <c r="GO216" s="19">
        <v>0</v>
      </c>
      <c r="GP216" s="19">
        <v>0</v>
      </c>
      <c r="GQ216" s="19">
        <v>0</v>
      </c>
      <c r="GR216" s="1" t="e">
        <f>_xlfn.IFNA(INDEX(#REF!,MATCH(E216,#REF!,0)),0)</f>
        <v>#REF!</v>
      </c>
      <c r="GS216" s="16"/>
      <c r="GT216" s="18">
        <v>0</v>
      </c>
      <c r="GU216" s="18">
        <v>0</v>
      </c>
      <c r="GV216" s="18">
        <v>0</v>
      </c>
      <c r="GW216" s="18">
        <v>0</v>
      </c>
      <c r="GX216" s="25">
        <f t="shared" si="669"/>
        <v>0</v>
      </c>
      <c r="GY216" s="25">
        <f t="shared" si="670"/>
        <v>0</v>
      </c>
      <c r="GZ216" s="25">
        <f t="shared" si="815"/>
        <v>0</v>
      </c>
      <c r="HA216" s="1" t="e" cm="1">
        <f t="array" ref="HA216">INDEX(#REF!,MATCH(EJ216&amp;EK216&amp;HD216&amp;HE216&amp;HF216,#REF!&amp;#REF!&amp;#REF!&amp;#REF!&amp;#REF!,0))</f>
        <v>#REF!</v>
      </c>
      <c r="HB216" s="16"/>
      <c r="HC216" s="25">
        <f t="shared" si="816"/>
        <v>0</v>
      </c>
      <c r="HD216" s="18">
        <v>0</v>
      </c>
      <c r="HE216" s="18">
        <v>0</v>
      </c>
      <c r="HF216" s="18">
        <v>0</v>
      </c>
      <c r="HG216" s="1" t="e" cm="1">
        <f t="array" ref="HG216">INDEX(#REF!,MATCH(EJ216&amp;EK216&amp;HJ216&amp;HK216&amp;HL216,#REF!&amp;#REF!&amp;#REF!&amp;#REF!&amp;#REF!,0))</f>
        <v>#REF!</v>
      </c>
      <c r="HH216" s="16"/>
      <c r="HI216" s="25">
        <f t="shared" si="817"/>
        <v>0</v>
      </c>
      <c r="HJ216" s="25">
        <f t="shared" si="818"/>
        <v>0</v>
      </c>
      <c r="HK216" s="19">
        <v>0</v>
      </c>
      <c r="HL216" s="19">
        <v>0</v>
      </c>
      <c r="HM216" s="18">
        <v>0.01</v>
      </c>
      <c r="HN216" s="18">
        <v>1</v>
      </c>
      <c r="HO216" s="25">
        <f t="shared" si="819"/>
        <v>0</v>
      </c>
      <c r="HP216" s="25">
        <f t="shared" si="820"/>
        <v>0</v>
      </c>
      <c r="HQ216" s="25">
        <f t="shared" si="821"/>
        <v>0</v>
      </c>
      <c r="HR216" s="25">
        <f t="shared" si="822"/>
        <v>0</v>
      </c>
      <c r="HS216" s="25">
        <f t="shared" si="823"/>
        <v>0</v>
      </c>
      <c r="HT216" s="19">
        <v>0</v>
      </c>
      <c r="HU216" s="19">
        <v>0</v>
      </c>
      <c r="HV216" s="19">
        <v>0</v>
      </c>
      <c r="HW216" s="25">
        <f t="shared" si="824"/>
        <v>0</v>
      </c>
      <c r="HX216" s="19">
        <v>0</v>
      </c>
      <c r="HY216" s="19">
        <v>0</v>
      </c>
      <c r="HZ216" s="18">
        <v>22.15</v>
      </c>
      <c r="IA216" s="20">
        <f>ROUND(IF(EN216="Cống tròn",IF(EN216="Cống tròn",IF(EU216="Không có móng",IQ216-FF216,IF(EU216="Đế",IP216-FN216,IF(OR(EU216="Móng bê tông",EU216="Móng bê tông kết hợp đế"),II216-FJ216,0))),0),IF(EN216="Cống hộp",IF(AND(EN216="Cống hộp",EU216="Không có móng"),IQ216-GF216,IF(AND(EN216="Cống hộp",EU216="Móng bê tông"),IJ216-GB216,0)),IF(OR(EN216="Rãnh xây",EN216="Rãnh bê tông"),IF(OR(EN216="Rãnh xây",EN216="Rãnh bê tông"),IK216-GB216,0),IF(EN216="Ống nhựa",IF(AND(EN216="Ống nhựa",EU216="Không đắp cát"),IQ216-HT216,IF(AND(EN216="Ống nhựa",EU216="Đắp cát"),IH216-HX216,0)),IF(EN216="Rãnh thang",IF(EN216="Rãnh thang",IF(EU216="Móng bê tông",#REF!-#REF!,IQ216),0),0))))),2)</f>
        <v>21.09</v>
      </c>
      <c r="IB216" s="20">
        <f t="shared" si="825"/>
        <v>1.0599999999999987</v>
      </c>
      <c r="IC216" s="20">
        <f t="shared" si="671"/>
        <v>21.09</v>
      </c>
      <c r="ID216" s="20">
        <f t="shared" si="672"/>
        <v>0</v>
      </c>
      <c r="IE216" s="20">
        <f t="shared" si="673"/>
        <v>0</v>
      </c>
      <c r="IF216" s="20">
        <f t="shared" si="674"/>
        <v>0</v>
      </c>
      <c r="IG216" s="20">
        <f>IF(EN216="Rãnh thang",IF(AND(EN216="Rãnh thang",EU216="Móng bê tông"),IQ216-#REF!,0),IF(EN216="Ống nhựa",IF(AND(EN216="Ống nhựa",EU216="Đắp cát"),IQ216-HT216,0),IF(EN216="Cống tròn",IF(EN216="Cống tròn",IF(OR(EU216="Móng bê tông",EU216="Móng bê tông kết hợp đế"),IM216-FL216,0),0),IF(EN216="Cống hộp",IF(AND(EN216="Cống hộp",EU216="Móng bê tông"),IN216-GD216,0),IF(OR(EN216="Rãnh xây",EN216="Rãnh bê tông"),IF(AND(EN216="Rãnh xây",EU216="Móng bê tông"),IO216-GD216,IF(AND(EN216="Rãnh bê tông",EU216="Móng bê tông"),IO216-GD216,0)),0)))))</f>
        <v>21.09</v>
      </c>
      <c r="IH216" s="20">
        <f t="shared" si="675"/>
        <v>0</v>
      </c>
      <c r="II216" s="20">
        <f t="shared" si="676"/>
        <v>21.09</v>
      </c>
      <c r="IJ216" s="20">
        <f t="shared" si="677"/>
        <v>0</v>
      </c>
      <c r="IK216" s="20">
        <f t="shared" si="678"/>
        <v>0</v>
      </c>
      <c r="IL216" s="20">
        <f t="shared" si="679"/>
        <v>21.29</v>
      </c>
      <c r="IM216" s="20">
        <f t="shared" si="680"/>
        <v>21.29</v>
      </c>
      <c r="IN216" s="20">
        <f t="shared" si="681"/>
        <v>0</v>
      </c>
      <c r="IO216" s="20">
        <f t="shared" si="682"/>
        <v>0</v>
      </c>
      <c r="IP216" s="20">
        <f t="shared" si="683"/>
        <v>0</v>
      </c>
      <c r="IQ216" s="18">
        <v>21.39</v>
      </c>
      <c r="IR216" s="25">
        <f t="shared" si="826"/>
        <v>0</v>
      </c>
      <c r="IS216" s="25">
        <f t="shared" si="684"/>
        <v>0</v>
      </c>
      <c r="IT216" s="25">
        <f t="shared" si="685"/>
        <v>0</v>
      </c>
      <c r="IU216" s="25">
        <f>ROUND(IF(EN216="Cống tròn",IF(EN216="Cống tròn",IV216+FF216,0),IF(EN216="Cống hộp",IF(EN216="Cống hộp",IV216+GP216,0),IF(OR(EN216="Rãnh xây",EN216="Rãnh bê tông"),IF(OR(EN216="Rãnh xây",EN216="Rãnh bê tông"),IV216+GP216,0),IF(EN216="ống nhựa",IF(EN216="Ống nhựa",IV216+HT216,0),IF(EN216="Rãnh thang",IF(EN216="Rãnh thang",IQ216+#REF!,0),0))))),2)</f>
        <v>22.44</v>
      </c>
      <c r="IV216" s="18">
        <v>22.34</v>
      </c>
      <c r="IW216" s="25">
        <f t="shared" si="686"/>
        <v>22.44</v>
      </c>
      <c r="IX216" s="25">
        <f t="shared" si="687"/>
        <v>0</v>
      </c>
      <c r="IY216" s="25">
        <f t="shared" si="688"/>
        <v>0</v>
      </c>
      <c r="IZ216" s="25">
        <f t="shared" si="689"/>
        <v>0</v>
      </c>
      <c r="JA216" s="25">
        <f t="shared" si="690"/>
        <v>0</v>
      </c>
      <c r="JB216" s="18">
        <v>22.09</v>
      </c>
      <c r="JC216" s="20">
        <f>ROUND(IF(EN216="Cống tròn",IF(EN216="Cống tròn",IF(EU216="Không có móng",JS216-FF216,IF(EU216="Đế",JR216-FN216,IF(OR(EU216="Móng bê tông",EU216="Móng bê tông kết hợp đế"),JK216-FJ216,0))),0),IF(EN216="Cống hộp",IF(AND(EN216="Cống hộp",EU216="Không có móng"),JS216-GF216,IF(AND(EN216="Cống hộp",EU216="Móng bê tông"),JL216-GB216,0)),IF(OR(EN216="Rãnh xây",EN216="Rãnh bê tông"),IF(OR(EN216="Rãnh xây",EN216="Rãnh bê tông"),JM216-GB216,0),IF(EN216="Ống nhựa",IF(AND(EN216="Ống nhựa",EU216="Không đắp cát"),JS216-HT216,IF(AND(EN216="Ống nhựa",EU216="Đắp cát"),JJ216-HX216,0)),IF(EN216="Rãnh thang",IF(EN216="Rãnh thang",IF(EU216="Móng bê tông",#REF!-#REF!,JS216),0),0))))),2)</f>
        <v>21.04</v>
      </c>
      <c r="JD216" s="20">
        <f t="shared" si="827"/>
        <v>1.0500000000000007</v>
      </c>
      <c r="JE216" s="20">
        <f t="shared" si="691"/>
        <v>21.04</v>
      </c>
      <c r="JF216" s="20">
        <f t="shared" si="692"/>
        <v>0</v>
      </c>
      <c r="JG216" s="20">
        <f t="shared" si="693"/>
        <v>0</v>
      </c>
      <c r="JH216" s="20">
        <f t="shared" si="694"/>
        <v>0</v>
      </c>
      <c r="JI216" s="20">
        <f>IF(EN216="Rãnh thang",IF(AND(EN216="Rãnh thang",EU216="Móng bê tông"),JS216-#REF!,0),IF(EN216="Ống nhựa",IF(AND(EN216="Ống nhựa",EU216="Đắp cát"),JS216-HT216,0),IF(EN216="Cống tròn",IF(EN216="Cống tròn",IF(OR(EU216="Móng bê tông",EU216="Móng bê tông kết hợp đế"),JO216-FL216,0),0),IF(EN216="Cống hộp",IF(AND(EN216="Cống hộp",EU216="Móng bê tông"),JP216-GD216,0),IF(OR(EN216="Rãnh xây",EN216="Rãnh bê tông"),IF(AND(EN216="Rãnh xây",EU216="Móng bê tông"),JQ216-GD216,IF(AND(EN216="Rãnh bê tông",EU216="Móng bê tông"),JQ216-GD216,0)),0)))))</f>
        <v>21.04</v>
      </c>
      <c r="JJ216" s="20">
        <f t="shared" si="695"/>
        <v>0</v>
      </c>
      <c r="JK216" s="20">
        <f t="shared" si="696"/>
        <v>21.04</v>
      </c>
      <c r="JL216" s="20">
        <f t="shared" si="697"/>
        <v>0</v>
      </c>
      <c r="JM216" s="20">
        <f t="shared" si="698"/>
        <v>0</v>
      </c>
      <c r="JN216" s="20">
        <f t="shared" si="699"/>
        <v>21.24</v>
      </c>
      <c r="JO216" s="20">
        <f t="shared" si="700"/>
        <v>21.24</v>
      </c>
      <c r="JP216" s="20">
        <f t="shared" si="701"/>
        <v>0</v>
      </c>
      <c r="JQ216" s="20">
        <f t="shared" si="702"/>
        <v>0</v>
      </c>
      <c r="JR216" s="20">
        <f t="shared" si="703"/>
        <v>0</v>
      </c>
      <c r="JS216" s="26">
        <v>21.34</v>
      </c>
      <c r="JT216" s="25">
        <f t="shared" si="828"/>
        <v>0</v>
      </c>
      <c r="JU216" s="25">
        <f t="shared" si="704"/>
        <v>0</v>
      </c>
      <c r="JV216" s="25">
        <f t="shared" si="705"/>
        <v>0</v>
      </c>
      <c r="JW216" s="25">
        <f>ROUND(IF(EN216="Cống tròn",IF(EN216="Cống tròn",JX216+FF216,0),IF(EN216="Cống hộp",IF(EN216="Cống hộp",JX216+GP216,0),IF(OR(EN216="Rãnh xây",EN216="Rãnh bê tông"),IF(OR(EN216="Rãnh xây",EN216="Rãnh bê tông"),JX216+GP216,0),IF(EN216="ống nhựa",IF(EN216="Ống nhựa",JX216+HT216,0),IF(EN216="Rãnh thang",IF(EN216="Rãnh thang",JS216+#REF!,0),0))))),2)</f>
        <v>22.44</v>
      </c>
      <c r="JX216" s="27">
        <v>22.34</v>
      </c>
      <c r="JY216" s="25">
        <f t="shared" si="706"/>
        <v>22.44</v>
      </c>
      <c r="JZ216" s="25">
        <f t="shared" si="707"/>
        <v>0</v>
      </c>
      <c r="KA216" s="25">
        <f t="shared" si="708"/>
        <v>0</v>
      </c>
      <c r="KB216" s="25">
        <f t="shared" si="709"/>
        <v>0</v>
      </c>
      <c r="KC216" s="25">
        <f t="shared" si="710"/>
        <v>0</v>
      </c>
      <c r="KD216" s="28" t="s">
        <v>98</v>
      </c>
      <c r="KE216" s="27">
        <v>0</v>
      </c>
      <c r="KF216" s="25">
        <f t="shared" si="711"/>
        <v>1.0599999999999987</v>
      </c>
      <c r="KG216" s="25">
        <f t="shared" si="829"/>
        <v>1.0599999999999987</v>
      </c>
      <c r="KH216" s="27">
        <v>0</v>
      </c>
      <c r="KI216" s="25">
        <f t="shared" si="712"/>
        <v>1.0500000000000007</v>
      </c>
      <c r="KJ216" s="25">
        <f t="shared" si="830"/>
        <v>1.0500000000000007</v>
      </c>
      <c r="KK216" s="25">
        <f t="shared" si="713"/>
        <v>0</v>
      </c>
      <c r="KL216" s="25">
        <f t="shared" si="714"/>
        <v>0</v>
      </c>
      <c r="KM216" s="25">
        <f t="shared" si="831"/>
        <v>0</v>
      </c>
      <c r="KN216" s="25">
        <f t="shared" si="715"/>
        <v>0</v>
      </c>
      <c r="KO216" s="25">
        <f t="shared" si="716"/>
        <v>0</v>
      </c>
      <c r="KP216" s="25">
        <f t="shared" si="832"/>
        <v>0</v>
      </c>
      <c r="KQ216" s="25">
        <f t="shared" si="717"/>
        <v>0.2</v>
      </c>
      <c r="KR216" s="25">
        <f t="shared" si="718"/>
        <v>0.2</v>
      </c>
      <c r="KS216" s="25">
        <f t="shared" si="833"/>
        <v>0.2</v>
      </c>
      <c r="KT216" s="25">
        <f t="shared" si="719"/>
        <v>0</v>
      </c>
      <c r="KU216" s="25">
        <f t="shared" si="720"/>
        <v>0</v>
      </c>
      <c r="KV216" s="25">
        <f t="shared" si="834"/>
        <v>0</v>
      </c>
      <c r="KW216" s="25">
        <f t="shared" si="721"/>
        <v>0</v>
      </c>
      <c r="KX216" s="25">
        <f t="shared" si="722"/>
        <v>0</v>
      </c>
      <c r="KY216" s="25">
        <f t="shared" si="835"/>
        <v>0</v>
      </c>
      <c r="KZ216" s="25">
        <f t="shared" si="723"/>
        <v>0</v>
      </c>
      <c r="LA216" s="25">
        <f t="shared" si="724"/>
        <v>0</v>
      </c>
      <c r="LB216" s="25">
        <f t="shared" si="836"/>
        <v>0</v>
      </c>
      <c r="LC216" s="25">
        <f t="shared" si="725"/>
        <v>0.85999999999999877</v>
      </c>
      <c r="LD216" s="25">
        <f t="shared" si="726"/>
        <v>0.85000000000000075</v>
      </c>
      <c r="LE216" s="25">
        <f t="shared" si="837"/>
        <v>0.85499999999999976</v>
      </c>
      <c r="LF216" s="25">
        <f t="shared" si="727"/>
        <v>0</v>
      </c>
      <c r="LG216" s="25">
        <f t="shared" si="728"/>
        <v>0</v>
      </c>
      <c r="LH216" s="25">
        <f t="shared" si="838"/>
        <v>0</v>
      </c>
      <c r="LI216" s="25">
        <f t="shared" si="729"/>
        <v>0</v>
      </c>
      <c r="LJ216" s="25">
        <f t="shared" si="730"/>
        <v>0</v>
      </c>
      <c r="LK216" s="25">
        <f t="shared" si="839"/>
        <v>0</v>
      </c>
      <c r="LL216" s="25">
        <f t="shared" si="731"/>
        <v>0</v>
      </c>
      <c r="LM216" s="25">
        <f t="shared" si="732"/>
        <v>0</v>
      </c>
      <c r="LN216" s="25">
        <f t="shared" si="840"/>
        <v>0</v>
      </c>
      <c r="LO216" s="25">
        <f t="shared" si="733"/>
        <v>0</v>
      </c>
      <c r="LP216" s="25">
        <f t="shared" si="734"/>
        <v>0</v>
      </c>
      <c r="LQ216" s="25">
        <f t="shared" si="841"/>
        <v>0</v>
      </c>
      <c r="LR216" s="25">
        <f t="shared" si="735"/>
        <v>0</v>
      </c>
      <c r="LS216" s="25">
        <f t="shared" si="736"/>
        <v>0</v>
      </c>
      <c r="LT216" s="25">
        <f t="shared" si="842"/>
        <v>0</v>
      </c>
      <c r="LU216" s="25">
        <f t="shared" si="737"/>
        <v>0</v>
      </c>
      <c r="LV216" s="25">
        <f t="shared" si="738"/>
        <v>0</v>
      </c>
      <c r="LW216" s="25">
        <f t="shared" si="843"/>
        <v>0</v>
      </c>
      <c r="LX216" s="25">
        <f t="shared" si="739"/>
        <v>0</v>
      </c>
      <c r="LY216" s="25">
        <f t="shared" si="740"/>
        <v>0</v>
      </c>
      <c r="LZ216" s="25">
        <f t="shared" si="844"/>
        <v>0</v>
      </c>
      <c r="MA216" s="25">
        <f t="shared" si="741"/>
        <v>0</v>
      </c>
      <c r="MB216" s="25">
        <f t="shared" si="742"/>
        <v>0</v>
      </c>
      <c r="MC216" s="25">
        <f t="shared" si="845"/>
        <v>0</v>
      </c>
      <c r="MD216" s="25">
        <f t="shared" si="743"/>
        <v>0</v>
      </c>
      <c r="ME216" s="25">
        <f t="shared" si="744"/>
        <v>0</v>
      </c>
      <c r="MF216" s="25">
        <f t="shared" si="846"/>
        <v>0</v>
      </c>
      <c r="MG216" s="25">
        <f t="shared" si="745"/>
        <v>0</v>
      </c>
      <c r="MH216" s="25">
        <f t="shared" si="746"/>
        <v>0</v>
      </c>
      <c r="MI216" s="25">
        <f t="shared" si="847"/>
        <v>0</v>
      </c>
      <c r="MJ216" s="25">
        <f t="shared" si="747"/>
        <v>0</v>
      </c>
      <c r="MK216" s="25">
        <f t="shared" si="748"/>
        <v>0</v>
      </c>
      <c r="ML216" s="25">
        <f t="shared" si="848"/>
        <v>0</v>
      </c>
      <c r="MM216" s="25">
        <f t="shared" si="749"/>
        <v>0</v>
      </c>
      <c r="MN216" s="25">
        <f t="shared" si="750"/>
        <v>0</v>
      </c>
      <c r="MO216" s="25">
        <f t="shared" si="849"/>
        <v>0</v>
      </c>
      <c r="MP216" s="25">
        <f t="shared" si="751"/>
        <v>0</v>
      </c>
      <c r="MQ216" s="25">
        <f t="shared" si="752"/>
        <v>0</v>
      </c>
      <c r="MR216" s="25">
        <f t="shared" si="850"/>
        <v>0</v>
      </c>
      <c r="MS216" s="29">
        <v>1.4</v>
      </c>
      <c r="MT216" s="29">
        <v>0</v>
      </c>
      <c r="MU216" s="29">
        <v>1</v>
      </c>
      <c r="MV216" s="29">
        <v>1</v>
      </c>
      <c r="MW216" s="25">
        <f t="shared" si="753"/>
        <v>1.4</v>
      </c>
      <c r="MX216" s="25">
        <f t="shared" si="754"/>
        <v>1.48</v>
      </c>
      <c r="MY216" s="25">
        <f t="shared" si="755"/>
        <v>0</v>
      </c>
      <c r="MZ216" s="25">
        <f t="shared" si="756"/>
        <v>0</v>
      </c>
      <c r="NA216" s="25">
        <f t="shared" si="757"/>
        <v>1.4</v>
      </c>
      <c r="NB216" s="25">
        <f t="shared" si="758"/>
        <v>1.47</v>
      </c>
      <c r="NC216" s="25">
        <f t="shared" si="759"/>
        <v>0</v>
      </c>
      <c r="ND216" s="25">
        <f t="shared" si="760"/>
        <v>0</v>
      </c>
      <c r="NE216" s="25">
        <f t="shared" si="851"/>
        <v>1.4</v>
      </c>
      <c r="NF216" s="25">
        <f t="shared" si="851"/>
        <v>1.4750000000000001</v>
      </c>
      <c r="NG216" s="25">
        <f t="shared" si="851"/>
        <v>0</v>
      </c>
      <c r="NH216" s="25">
        <f t="shared" si="851"/>
        <v>0</v>
      </c>
      <c r="NI216" s="25">
        <f t="shared" si="761"/>
        <v>71.91</v>
      </c>
      <c r="NJ216" s="25">
        <f t="shared" si="762"/>
        <v>0</v>
      </c>
      <c r="NK216" s="25">
        <f t="shared" si="763"/>
        <v>71.91</v>
      </c>
      <c r="NL216" s="25">
        <f t="shared" si="764"/>
        <v>41.63</v>
      </c>
      <c r="NM216" s="25">
        <f t="shared" si="765"/>
        <v>0</v>
      </c>
      <c r="NN216" s="25">
        <f t="shared" si="852"/>
        <v>41.63</v>
      </c>
      <c r="NO216" s="25">
        <f t="shared" si="766"/>
        <v>0</v>
      </c>
      <c r="NP216" s="25">
        <f t="shared" si="767"/>
        <v>0</v>
      </c>
      <c r="NQ216" s="25">
        <f t="shared" si="853"/>
        <v>0</v>
      </c>
      <c r="NR216" s="25">
        <f t="shared" si="768"/>
        <v>0</v>
      </c>
      <c r="NS216" s="25">
        <f t="shared" si="769"/>
        <v>0</v>
      </c>
      <c r="NT216" s="25">
        <f t="shared" si="854"/>
        <v>0</v>
      </c>
      <c r="NU216" s="25">
        <f t="shared" si="770"/>
        <v>0</v>
      </c>
      <c r="NV216" s="25">
        <f t="shared" si="771"/>
        <v>0</v>
      </c>
      <c r="NW216" s="25">
        <f t="shared" si="855"/>
        <v>0</v>
      </c>
      <c r="NX216" s="25">
        <f t="shared" si="856"/>
        <v>41.63</v>
      </c>
      <c r="NY216" s="25">
        <f t="shared" si="856"/>
        <v>0</v>
      </c>
      <c r="NZ216" s="25">
        <f t="shared" si="857"/>
        <v>41.63</v>
      </c>
      <c r="OA216" s="25">
        <f t="shared" si="858"/>
        <v>30.28</v>
      </c>
      <c r="OB216" s="25">
        <f t="shared" si="858"/>
        <v>0</v>
      </c>
      <c r="OC216" s="25">
        <f t="shared" si="859"/>
        <v>30.28</v>
      </c>
      <c r="OD216" s="25">
        <f t="shared" si="860"/>
        <v>41.63</v>
      </c>
      <c r="OE216" s="25">
        <f t="shared" si="860"/>
        <v>0</v>
      </c>
      <c r="OF216" s="25">
        <f t="shared" si="860"/>
        <v>41.63</v>
      </c>
      <c r="OG216" s="25">
        <f t="shared" si="772"/>
        <v>0</v>
      </c>
      <c r="OH216" s="25">
        <f t="shared" si="773"/>
        <v>0</v>
      </c>
      <c r="OI216" s="25">
        <f t="shared" si="774"/>
        <v>0</v>
      </c>
      <c r="OJ216" s="25">
        <f t="shared" si="775"/>
        <v>0</v>
      </c>
      <c r="OK216" s="25">
        <f t="shared" si="776"/>
        <v>0</v>
      </c>
      <c r="OL216" s="25">
        <f t="shared" si="777"/>
        <v>0</v>
      </c>
      <c r="OM216" s="25">
        <f t="shared" si="861"/>
        <v>0</v>
      </c>
      <c r="ON216" s="25">
        <f t="shared" si="861"/>
        <v>0</v>
      </c>
      <c r="OO216" s="25">
        <f t="shared" si="861"/>
        <v>0</v>
      </c>
      <c r="OP216" s="25">
        <f t="shared" si="778"/>
        <v>0</v>
      </c>
      <c r="OQ216" s="25">
        <f t="shared" si="779"/>
        <v>0</v>
      </c>
      <c r="OR216" s="25">
        <f t="shared" si="862"/>
        <v>0</v>
      </c>
      <c r="OS216" s="19">
        <v>538418.18000000005</v>
      </c>
      <c r="OT216" s="19">
        <v>2371227.4300000002</v>
      </c>
    </row>
    <row r="217" spans="1:410" ht="33" customHeight="1" x14ac:dyDescent="0.25">
      <c r="A217" s="18"/>
      <c r="B217" s="18" t="s">
        <v>1007</v>
      </c>
      <c r="C217" s="18">
        <v>604.71</v>
      </c>
      <c r="D217" s="16" t="e">
        <f>_xlfn.IFNA(INDEX(#REF!,MATCH(E217,#REF!,0)),0)</f>
        <v>#REF!</v>
      </c>
      <c r="E217" s="18" t="s">
        <v>1012</v>
      </c>
      <c r="F217" s="16" t="s">
        <v>765</v>
      </c>
      <c r="G217" s="16" t="s">
        <v>810</v>
      </c>
      <c r="H217" s="16" t="s">
        <v>767</v>
      </c>
      <c r="I217" s="16" t="s">
        <v>768</v>
      </c>
      <c r="J217" s="16" t="s">
        <v>811</v>
      </c>
      <c r="K217" s="16" t="s">
        <v>770</v>
      </c>
      <c r="L217" s="16" t="s">
        <v>771</v>
      </c>
      <c r="M217" s="18">
        <v>1.8399999999999999</v>
      </c>
      <c r="N217" s="18">
        <v>1.8399999999999999</v>
      </c>
      <c r="O217" s="18">
        <v>2.2399999999999998</v>
      </c>
      <c r="P217" s="18">
        <v>2.2399999999999998</v>
      </c>
      <c r="Q217" s="18">
        <v>0.1</v>
      </c>
      <c r="R217" s="18">
        <v>2.04</v>
      </c>
      <c r="S217" s="18">
        <v>2.04</v>
      </c>
      <c r="T217" s="18">
        <v>0.2</v>
      </c>
      <c r="U217" s="18">
        <v>0</v>
      </c>
      <c r="V217" s="18">
        <v>0</v>
      </c>
      <c r="W217" s="18">
        <v>0</v>
      </c>
      <c r="X217" s="18">
        <v>1.8399999999999999</v>
      </c>
      <c r="Y217" s="18">
        <v>1.7999999999999998</v>
      </c>
      <c r="Z217" s="20">
        <f t="shared" si="780"/>
        <v>1.7</v>
      </c>
      <c r="AA217" s="18">
        <v>0.22</v>
      </c>
      <c r="AB217" s="18">
        <v>0</v>
      </c>
      <c r="AC217" s="18">
        <v>0</v>
      </c>
      <c r="AD217" s="18">
        <v>0</v>
      </c>
      <c r="AE217" s="18">
        <v>0</v>
      </c>
      <c r="AF217" s="18">
        <v>0</v>
      </c>
      <c r="AG217" s="18">
        <v>1.4</v>
      </c>
      <c r="AH217" s="18">
        <v>1.4</v>
      </c>
      <c r="AI217" s="20">
        <f t="shared" si="781"/>
        <v>1.8499999999999999</v>
      </c>
      <c r="AJ217" s="18">
        <v>0</v>
      </c>
      <c r="AK217" s="18">
        <v>0</v>
      </c>
      <c r="AL217" s="20">
        <f t="shared" si="782"/>
        <v>0</v>
      </c>
      <c r="AM217" s="18">
        <v>1.8399999999999999</v>
      </c>
      <c r="AN217" s="18">
        <v>1.4</v>
      </c>
      <c r="AO217" s="18">
        <v>0.15</v>
      </c>
      <c r="AP217" s="18">
        <v>0.22</v>
      </c>
      <c r="AQ217" s="18">
        <v>0</v>
      </c>
      <c r="AR217" s="18">
        <v>0</v>
      </c>
      <c r="AS217" s="18">
        <v>0</v>
      </c>
      <c r="AT217" s="18">
        <v>0</v>
      </c>
      <c r="AU217" s="18">
        <v>0</v>
      </c>
      <c r="AV217" s="18">
        <v>1</v>
      </c>
      <c r="AW217" s="18">
        <v>0</v>
      </c>
      <c r="AX217" s="18">
        <v>0</v>
      </c>
      <c r="AY217" s="18">
        <v>0</v>
      </c>
      <c r="AZ217" s="18">
        <v>0</v>
      </c>
      <c r="BA217" s="18">
        <v>0</v>
      </c>
      <c r="BB217" s="18">
        <v>0</v>
      </c>
      <c r="BC217" s="18">
        <v>0</v>
      </c>
      <c r="BD217" s="18">
        <v>0</v>
      </c>
      <c r="BE217" s="18">
        <v>2</v>
      </c>
      <c r="BF217" s="18">
        <v>0</v>
      </c>
      <c r="BG217" s="18">
        <v>0</v>
      </c>
      <c r="BH217" s="18">
        <v>0</v>
      </c>
      <c r="BI217" s="18">
        <v>0</v>
      </c>
      <c r="BJ217" s="18">
        <v>0</v>
      </c>
      <c r="BK217" s="18">
        <v>0</v>
      </c>
      <c r="BL217" s="18">
        <v>0</v>
      </c>
      <c r="BM217" s="18">
        <v>0</v>
      </c>
      <c r="BN217" s="18">
        <v>0</v>
      </c>
      <c r="BO217" s="18">
        <v>0</v>
      </c>
      <c r="BP217" s="18">
        <v>0</v>
      </c>
      <c r="BQ217" s="18">
        <v>0</v>
      </c>
      <c r="BR217" s="18">
        <v>0</v>
      </c>
      <c r="BS217" s="18">
        <v>0</v>
      </c>
      <c r="BT217" s="18">
        <v>0</v>
      </c>
      <c r="BU217" s="18">
        <v>0</v>
      </c>
      <c r="BV217" s="18">
        <v>0</v>
      </c>
      <c r="BW217" s="18">
        <v>0</v>
      </c>
      <c r="BX217" s="18">
        <v>0</v>
      </c>
      <c r="BY217" s="18">
        <v>0</v>
      </c>
      <c r="BZ217" s="18">
        <v>0</v>
      </c>
      <c r="CA217" s="16" t="e">
        <f>_xlfn.IFNA(IF(RIGHT(D217,2)="=G",0,INDEX(#REF!,MATCH(E217,#REF!,0))),0)</f>
        <v>#REF!</v>
      </c>
      <c r="CB217" s="16" t="s">
        <v>776</v>
      </c>
      <c r="CC217" s="18">
        <v>0</v>
      </c>
      <c r="CD217" s="18">
        <v>0</v>
      </c>
      <c r="CE217" s="18">
        <v>1.84</v>
      </c>
      <c r="CF217" s="18">
        <v>0.9</v>
      </c>
      <c r="CG217" s="18">
        <v>0.12</v>
      </c>
      <c r="CH217" s="18">
        <v>2</v>
      </c>
      <c r="CI217" s="16" t="s">
        <v>98</v>
      </c>
      <c r="CJ217" s="18">
        <v>0</v>
      </c>
      <c r="CK217" s="20">
        <f t="shared" si="648"/>
        <v>1.35</v>
      </c>
      <c r="CL217" s="20">
        <f t="shared" si="783"/>
        <v>1.35</v>
      </c>
      <c r="CM217" s="18">
        <v>20.29</v>
      </c>
      <c r="CN217" s="18">
        <v>22.93</v>
      </c>
      <c r="CO217" s="18">
        <v>22.091000000000001</v>
      </c>
      <c r="CP217" s="22">
        <f t="shared" si="649"/>
        <v>22.09</v>
      </c>
      <c r="CQ217" s="22">
        <f t="shared" si="650"/>
        <v>20.74</v>
      </c>
      <c r="CR217" s="22">
        <f t="shared" si="784"/>
        <v>1.35</v>
      </c>
      <c r="CS217" s="22">
        <f t="shared" si="651"/>
        <v>20.84</v>
      </c>
      <c r="CT217" s="22">
        <f t="shared" si="652"/>
        <v>21.04</v>
      </c>
      <c r="CU217" s="18">
        <v>21.04</v>
      </c>
      <c r="CV217" s="22">
        <f t="shared" si="785"/>
        <v>1.7</v>
      </c>
      <c r="CW217" s="22">
        <f t="shared" si="653"/>
        <v>0</v>
      </c>
      <c r="CX217" s="22">
        <f t="shared" si="654"/>
        <v>0</v>
      </c>
      <c r="CY217" s="22">
        <f t="shared" si="655"/>
        <v>22.78</v>
      </c>
      <c r="CZ217" s="22">
        <f t="shared" si="656"/>
        <v>22.93</v>
      </c>
      <c r="DA217" s="18">
        <v>22.93</v>
      </c>
      <c r="DB217" s="20">
        <f t="shared" si="786"/>
        <v>2.19</v>
      </c>
      <c r="DC217" s="20">
        <f t="shared" si="787"/>
        <v>0.84</v>
      </c>
      <c r="DD217" s="20">
        <f t="shared" si="788"/>
        <v>1.35</v>
      </c>
      <c r="DE217" s="20">
        <f t="shared" si="657"/>
        <v>0.1</v>
      </c>
      <c r="DF217" s="20">
        <f t="shared" si="658"/>
        <v>0.2</v>
      </c>
      <c r="DG217" s="20">
        <f t="shared" si="659"/>
        <v>1.05</v>
      </c>
      <c r="DH217" s="20">
        <f t="shared" si="660"/>
        <v>0</v>
      </c>
      <c r="DI217" s="20">
        <f t="shared" si="661"/>
        <v>0</v>
      </c>
      <c r="DJ217" s="20">
        <f t="shared" si="662"/>
        <v>0</v>
      </c>
      <c r="DK217" s="20">
        <f t="shared" si="789"/>
        <v>1.35</v>
      </c>
      <c r="DL217" s="20">
        <f t="shared" si="790"/>
        <v>0</v>
      </c>
      <c r="DM217" s="20">
        <f t="shared" si="791"/>
        <v>0</v>
      </c>
      <c r="DN217" s="20">
        <f t="shared" si="792"/>
        <v>0</v>
      </c>
      <c r="DO217" s="18">
        <v>2.44</v>
      </c>
      <c r="DP217" s="18">
        <v>0</v>
      </c>
      <c r="DQ217" s="18">
        <v>1</v>
      </c>
      <c r="DR217" s="18">
        <v>1</v>
      </c>
      <c r="DS217" s="25">
        <f t="shared" si="793"/>
        <v>2.44</v>
      </c>
      <c r="DT217" s="25">
        <f t="shared" si="794"/>
        <v>0</v>
      </c>
      <c r="DU217" s="25">
        <f t="shared" si="795"/>
        <v>3.29</v>
      </c>
      <c r="DV217" s="25">
        <f t="shared" si="796"/>
        <v>0</v>
      </c>
      <c r="DW217" s="25">
        <f t="shared" si="797"/>
        <v>3.29</v>
      </c>
      <c r="DX217" s="25">
        <f t="shared" si="798"/>
        <v>7.37</v>
      </c>
      <c r="DY217" s="25">
        <f t="shared" si="799"/>
        <v>0</v>
      </c>
      <c r="DZ217" s="25">
        <f t="shared" si="800"/>
        <v>7.37</v>
      </c>
      <c r="EA217" s="25">
        <f t="shared" si="801"/>
        <v>4.8899999999999997</v>
      </c>
      <c r="EB217" s="25">
        <f t="shared" si="802"/>
        <v>0</v>
      </c>
      <c r="EC217" s="25">
        <f t="shared" si="803"/>
        <v>4.8899999999999997</v>
      </c>
      <c r="ED217" s="25">
        <f t="shared" si="804"/>
        <v>2.48</v>
      </c>
      <c r="EE217" s="25">
        <f t="shared" si="804"/>
        <v>0</v>
      </c>
      <c r="EF217" s="25">
        <f t="shared" si="805"/>
        <v>2.48</v>
      </c>
      <c r="EG217" s="25">
        <f t="shared" si="806"/>
        <v>4.8899999999999997</v>
      </c>
      <c r="EH217" s="25">
        <f t="shared" si="806"/>
        <v>0</v>
      </c>
      <c r="EI217" s="25">
        <f t="shared" si="807"/>
        <v>4.8899999999999997</v>
      </c>
      <c r="EJ217" s="18">
        <v>604.71</v>
      </c>
      <c r="EK217" s="18">
        <v>183.13</v>
      </c>
      <c r="EL217" s="18" t="s">
        <v>1012</v>
      </c>
      <c r="EM217" s="18" t="s">
        <v>1013</v>
      </c>
      <c r="EN217" s="16" t="s">
        <v>774</v>
      </c>
      <c r="EO217" s="16" t="s">
        <v>132</v>
      </c>
      <c r="EP217" s="16" t="e">
        <f>IF(OR(EN217="Cống tròn",EN217="Cống hộp",EN217="Ống nhựa"),INDEX(#REF!,MATCH(E217,#REF!,0)),IF(OR(EN217="Rãnh xây",EN217="Rãnh bê tông"),INDEX(#REF!,MATCH(E217,#REF!,0)),0))</f>
        <v>#REF!</v>
      </c>
      <c r="EQ217" s="18">
        <v>46.26</v>
      </c>
      <c r="ER217" s="18">
        <v>1</v>
      </c>
      <c r="ES217" s="25">
        <f t="shared" si="808"/>
        <v>46</v>
      </c>
      <c r="ET217" s="1" t="e">
        <f>_xlfn.IFNA(IF(EN217="Cống tròn",INDEX(#REF!,MATCH(E217,#REF!,0)),IF(EN217="Cống hộp",INDEX(#REF!,MATCH(E217,#REF!,0)),EU217&amp;" ,"&amp;EV217)),0)</f>
        <v>#REF!</v>
      </c>
      <c r="EU217" s="16" t="s">
        <v>769</v>
      </c>
      <c r="EV217" s="16" t="s">
        <v>775</v>
      </c>
      <c r="EW217" s="16" t="e">
        <f>_xlfn.IFNA(INDEX(#REF!,MATCH(E217,#REF!,0)),0)</f>
        <v>#REF!</v>
      </c>
      <c r="EX217" s="16"/>
      <c r="EY217" s="18">
        <v>0</v>
      </c>
      <c r="EZ217" s="18">
        <v>0</v>
      </c>
      <c r="FA217" s="18">
        <v>0</v>
      </c>
      <c r="FB217" s="19">
        <v>0</v>
      </c>
      <c r="FC217" s="19">
        <v>0</v>
      </c>
      <c r="FD217" s="25">
        <f t="shared" si="663"/>
        <v>0</v>
      </c>
      <c r="FE217" s="25">
        <f t="shared" si="809"/>
        <v>0</v>
      </c>
      <c r="FF217" s="18">
        <v>0.1</v>
      </c>
      <c r="FG217" s="18">
        <v>2</v>
      </c>
      <c r="FH217" s="18">
        <v>1</v>
      </c>
      <c r="FI217" s="25">
        <f t="shared" si="810"/>
        <v>1.2</v>
      </c>
      <c r="FJ217" s="18">
        <v>0</v>
      </c>
      <c r="FK217" s="18">
        <v>0</v>
      </c>
      <c r="FL217" s="18">
        <v>0.2</v>
      </c>
      <c r="FM217" s="18">
        <v>1.4</v>
      </c>
      <c r="FN217" s="18">
        <v>0</v>
      </c>
      <c r="FO217" s="25">
        <f t="shared" si="811"/>
        <v>1.4</v>
      </c>
      <c r="FP217" s="18">
        <v>1.4999999999999999E-2</v>
      </c>
      <c r="FQ217" s="18">
        <v>1</v>
      </c>
      <c r="FR217" s="25">
        <f t="shared" si="664"/>
        <v>45</v>
      </c>
      <c r="FS217" s="25">
        <f t="shared" si="665"/>
        <v>0.65999999999999992</v>
      </c>
      <c r="FT217" s="25">
        <f t="shared" si="666"/>
        <v>45.66</v>
      </c>
      <c r="FU217" s="25">
        <f t="shared" si="667"/>
        <v>-0.60000000000000142</v>
      </c>
      <c r="FV217" s="25" t="str">
        <f t="shared" si="812"/>
        <v>Thêm 01</v>
      </c>
      <c r="FW217" s="25">
        <f t="shared" si="813"/>
        <v>0.41</v>
      </c>
      <c r="FX217" s="16"/>
      <c r="FY217" s="16"/>
      <c r="FZ217" s="16"/>
      <c r="GA217" s="16"/>
      <c r="GB217" s="19">
        <v>0</v>
      </c>
      <c r="GC217" s="19">
        <v>0</v>
      </c>
      <c r="GD217" s="19">
        <v>0</v>
      </c>
      <c r="GE217" s="19">
        <v>0</v>
      </c>
      <c r="GF217" s="19">
        <v>0</v>
      </c>
      <c r="GG217" s="19">
        <v>0</v>
      </c>
      <c r="GH217" s="19">
        <v>0</v>
      </c>
      <c r="GI217" s="19">
        <v>0</v>
      </c>
      <c r="GJ217" s="19">
        <v>0</v>
      </c>
      <c r="GK217" s="19">
        <v>0</v>
      </c>
      <c r="GL217" s="25">
        <f t="shared" si="668"/>
        <v>0</v>
      </c>
      <c r="GM217" s="25">
        <f t="shared" si="814"/>
        <v>0</v>
      </c>
      <c r="GN217" s="19">
        <v>0</v>
      </c>
      <c r="GO217" s="19">
        <v>0</v>
      </c>
      <c r="GP217" s="19">
        <v>0</v>
      </c>
      <c r="GQ217" s="19">
        <v>0</v>
      </c>
      <c r="GR217" s="1" t="e">
        <f>_xlfn.IFNA(INDEX(#REF!,MATCH(E217,#REF!,0)),0)</f>
        <v>#REF!</v>
      </c>
      <c r="GS217" s="16"/>
      <c r="GT217" s="18">
        <v>0</v>
      </c>
      <c r="GU217" s="18">
        <v>0</v>
      </c>
      <c r="GV217" s="18">
        <v>0</v>
      </c>
      <c r="GW217" s="18">
        <v>0</v>
      </c>
      <c r="GX217" s="25">
        <f t="shared" si="669"/>
        <v>0</v>
      </c>
      <c r="GY217" s="25">
        <f t="shared" si="670"/>
        <v>0</v>
      </c>
      <c r="GZ217" s="25">
        <f t="shared" si="815"/>
        <v>0</v>
      </c>
      <c r="HA217" s="1" t="e" cm="1">
        <f t="array" ref="HA217">INDEX(#REF!,MATCH(EJ217&amp;EK217&amp;HD217&amp;HE217&amp;HF217,#REF!&amp;#REF!&amp;#REF!&amp;#REF!&amp;#REF!,0))</f>
        <v>#REF!</v>
      </c>
      <c r="HB217" s="16"/>
      <c r="HC217" s="25">
        <f t="shared" si="816"/>
        <v>0</v>
      </c>
      <c r="HD217" s="18">
        <v>0</v>
      </c>
      <c r="HE217" s="18">
        <v>0</v>
      </c>
      <c r="HF217" s="18">
        <v>0</v>
      </c>
      <c r="HG217" s="1" t="e" cm="1">
        <f t="array" ref="HG217">INDEX(#REF!,MATCH(EJ217&amp;EK217&amp;HJ217&amp;HK217&amp;HL217,#REF!&amp;#REF!&amp;#REF!&amp;#REF!&amp;#REF!,0))</f>
        <v>#REF!</v>
      </c>
      <c r="HH217" s="16"/>
      <c r="HI217" s="25">
        <f t="shared" si="817"/>
        <v>0</v>
      </c>
      <c r="HJ217" s="25">
        <f t="shared" si="818"/>
        <v>0</v>
      </c>
      <c r="HK217" s="19">
        <v>0</v>
      </c>
      <c r="HL217" s="19">
        <v>0</v>
      </c>
      <c r="HM217" s="18">
        <v>0.01</v>
      </c>
      <c r="HN217" s="18">
        <v>1</v>
      </c>
      <c r="HO217" s="25">
        <f t="shared" si="819"/>
        <v>0</v>
      </c>
      <c r="HP217" s="25">
        <f t="shared" si="820"/>
        <v>0</v>
      </c>
      <c r="HQ217" s="25">
        <f t="shared" si="821"/>
        <v>0</v>
      </c>
      <c r="HR217" s="25">
        <f t="shared" si="822"/>
        <v>0</v>
      </c>
      <c r="HS217" s="25">
        <f t="shared" si="823"/>
        <v>0</v>
      </c>
      <c r="HT217" s="19">
        <v>0</v>
      </c>
      <c r="HU217" s="19">
        <v>0</v>
      </c>
      <c r="HV217" s="19">
        <v>0</v>
      </c>
      <c r="HW217" s="25">
        <f t="shared" si="824"/>
        <v>0</v>
      </c>
      <c r="HX217" s="19">
        <v>0</v>
      </c>
      <c r="HY217" s="19">
        <v>0</v>
      </c>
      <c r="HZ217" s="18">
        <v>22.09</v>
      </c>
      <c r="IA217" s="20">
        <f>ROUND(IF(EN217="Cống tròn",IF(EN217="Cống tròn",IF(EU217="Không có móng",IQ217-FF217,IF(EU217="Đế",IP217-FN217,IF(OR(EU217="Móng bê tông",EU217="Móng bê tông kết hợp đế"),II217-FJ217,0))),0),IF(EN217="Cống hộp",IF(AND(EN217="Cống hộp",EU217="Không có móng"),IQ217-GF217,IF(AND(EN217="Cống hộp",EU217="Móng bê tông"),IJ217-GB217,0)),IF(OR(EN217="Rãnh xây",EN217="Rãnh bê tông"),IF(OR(EN217="Rãnh xây",EN217="Rãnh bê tông"),IK217-GB217,0),IF(EN217="Ống nhựa",IF(AND(EN217="Ống nhựa",EU217="Không đắp cát"),IQ217-HT217,IF(AND(EN217="Ống nhựa",EU217="Đắp cát"),IH217-HX217,0)),IF(EN217="Rãnh thang",IF(EN217="Rãnh thang",IF(EU217="Móng bê tông",#REF!-#REF!,IQ217),0),0))))),2)</f>
        <v>21.04</v>
      </c>
      <c r="IB217" s="20">
        <f t="shared" si="825"/>
        <v>1.0500000000000007</v>
      </c>
      <c r="IC217" s="20">
        <f t="shared" si="671"/>
        <v>21.04</v>
      </c>
      <c r="ID217" s="20">
        <f t="shared" si="672"/>
        <v>0</v>
      </c>
      <c r="IE217" s="20">
        <f t="shared" si="673"/>
        <v>0</v>
      </c>
      <c r="IF217" s="20">
        <f t="shared" si="674"/>
        <v>0</v>
      </c>
      <c r="IG217" s="20">
        <f>IF(EN217="Rãnh thang",IF(AND(EN217="Rãnh thang",EU217="Móng bê tông"),IQ217-#REF!,0),IF(EN217="Ống nhựa",IF(AND(EN217="Ống nhựa",EU217="Đắp cát"),IQ217-HT217,0),IF(EN217="Cống tròn",IF(EN217="Cống tròn",IF(OR(EU217="Móng bê tông",EU217="Móng bê tông kết hợp đế"),IM217-FL217,0),0),IF(EN217="Cống hộp",IF(AND(EN217="Cống hộp",EU217="Móng bê tông"),IN217-GD217,0),IF(OR(EN217="Rãnh xây",EN217="Rãnh bê tông"),IF(AND(EN217="Rãnh xây",EU217="Móng bê tông"),IO217-GD217,IF(AND(EN217="Rãnh bê tông",EU217="Móng bê tông"),IO217-GD217,0)),0)))))</f>
        <v>21.04</v>
      </c>
      <c r="IH217" s="20">
        <f t="shared" si="675"/>
        <v>0</v>
      </c>
      <c r="II217" s="20">
        <f t="shared" si="676"/>
        <v>21.04</v>
      </c>
      <c r="IJ217" s="20">
        <f t="shared" si="677"/>
        <v>0</v>
      </c>
      <c r="IK217" s="20">
        <f t="shared" si="678"/>
        <v>0</v>
      </c>
      <c r="IL217" s="20">
        <f t="shared" si="679"/>
        <v>21.24</v>
      </c>
      <c r="IM217" s="20">
        <f t="shared" si="680"/>
        <v>21.24</v>
      </c>
      <c r="IN217" s="20">
        <f t="shared" si="681"/>
        <v>0</v>
      </c>
      <c r="IO217" s="20">
        <f t="shared" si="682"/>
        <v>0</v>
      </c>
      <c r="IP217" s="20">
        <f t="shared" si="683"/>
        <v>0</v>
      </c>
      <c r="IQ217" s="18">
        <v>21.34</v>
      </c>
      <c r="IR217" s="25">
        <f t="shared" si="826"/>
        <v>0</v>
      </c>
      <c r="IS217" s="25">
        <f t="shared" si="684"/>
        <v>0</v>
      </c>
      <c r="IT217" s="25">
        <f t="shared" si="685"/>
        <v>0</v>
      </c>
      <c r="IU217" s="25">
        <f>ROUND(IF(EN217="Cống tròn",IF(EN217="Cống tròn",IV217+FF217,0),IF(EN217="Cống hộp",IF(EN217="Cống hộp",IV217+GP217,0),IF(OR(EN217="Rãnh xây",EN217="Rãnh bê tông"),IF(OR(EN217="Rãnh xây",EN217="Rãnh bê tông"),IV217+GP217,0),IF(EN217="ống nhựa",IF(EN217="Ống nhựa",IV217+HT217,0),IF(EN217="Rãnh thang",IF(EN217="Rãnh thang",IQ217+#REF!,0),0))))),2)</f>
        <v>21.9</v>
      </c>
      <c r="IV217" s="18">
        <v>21.8</v>
      </c>
      <c r="IW217" s="25">
        <f t="shared" si="686"/>
        <v>21.9</v>
      </c>
      <c r="IX217" s="25">
        <f t="shared" si="687"/>
        <v>0</v>
      </c>
      <c r="IY217" s="25">
        <f t="shared" si="688"/>
        <v>0</v>
      </c>
      <c r="IZ217" s="25">
        <f t="shared" si="689"/>
        <v>0</v>
      </c>
      <c r="JA217" s="25">
        <f t="shared" si="690"/>
        <v>0</v>
      </c>
      <c r="JB217" s="18">
        <v>22.01</v>
      </c>
      <c r="JC217" s="20">
        <f>ROUND(IF(EN217="Cống tròn",IF(EN217="Cống tròn",IF(EU217="Không có móng",JS217-FF217,IF(EU217="Đế",JR217-FN217,IF(OR(EU217="Móng bê tông",EU217="Móng bê tông kết hợp đế"),JK217-FJ217,0))),0),IF(EN217="Cống hộp",IF(AND(EN217="Cống hộp",EU217="Không có móng"),JS217-GF217,IF(AND(EN217="Cống hộp",EU217="Móng bê tông"),JL217-GB217,0)),IF(OR(EN217="Rãnh xây",EN217="Rãnh bê tông"),IF(OR(EN217="Rãnh xây",EN217="Rãnh bê tông"),JM217-GB217,0),IF(EN217="Ống nhựa",IF(AND(EN217="Ống nhựa",EU217="Không đắp cát"),JS217-HT217,IF(AND(EN217="Ống nhựa",EU217="Đắp cát"),JJ217-HX217,0)),IF(EN217="Rãnh thang",IF(EN217="Rãnh thang",IF(EU217="Móng bê tông",#REF!-#REF!,JS217),0),0))))),2)</f>
        <v>20.5</v>
      </c>
      <c r="JD217" s="20">
        <f t="shared" si="827"/>
        <v>1.5100000000000016</v>
      </c>
      <c r="JE217" s="20">
        <f t="shared" si="691"/>
        <v>20.5</v>
      </c>
      <c r="JF217" s="20">
        <f t="shared" si="692"/>
        <v>0</v>
      </c>
      <c r="JG217" s="20">
        <f t="shared" si="693"/>
        <v>0</v>
      </c>
      <c r="JH217" s="20">
        <f t="shared" si="694"/>
        <v>0</v>
      </c>
      <c r="JI217" s="20">
        <f>IF(EN217="Rãnh thang",IF(AND(EN217="Rãnh thang",EU217="Móng bê tông"),JS217-#REF!,0),IF(EN217="Ống nhựa",IF(AND(EN217="Ống nhựa",EU217="Đắp cát"),JS217-HT217,0),IF(EN217="Cống tròn",IF(EN217="Cống tròn",IF(OR(EU217="Móng bê tông",EU217="Móng bê tông kết hợp đế"),JO217-FL217,0),0),IF(EN217="Cống hộp",IF(AND(EN217="Cống hộp",EU217="Móng bê tông"),JP217-GD217,0),IF(OR(EN217="Rãnh xây",EN217="Rãnh bê tông"),IF(AND(EN217="Rãnh xây",EU217="Móng bê tông"),JQ217-GD217,IF(AND(EN217="Rãnh bê tông",EU217="Móng bê tông"),JQ217-GD217,0)),0)))))</f>
        <v>20.5</v>
      </c>
      <c r="JJ217" s="20">
        <f t="shared" si="695"/>
        <v>0</v>
      </c>
      <c r="JK217" s="20">
        <f t="shared" si="696"/>
        <v>20.5</v>
      </c>
      <c r="JL217" s="20">
        <f t="shared" si="697"/>
        <v>0</v>
      </c>
      <c r="JM217" s="20">
        <f t="shared" si="698"/>
        <v>0</v>
      </c>
      <c r="JN217" s="20">
        <f t="shared" si="699"/>
        <v>20.7</v>
      </c>
      <c r="JO217" s="20">
        <f t="shared" si="700"/>
        <v>20.7</v>
      </c>
      <c r="JP217" s="20">
        <f t="shared" si="701"/>
        <v>0</v>
      </c>
      <c r="JQ217" s="20">
        <f t="shared" si="702"/>
        <v>0</v>
      </c>
      <c r="JR217" s="20">
        <f t="shared" si="703"/>
        <v>0</v>
      </c>
      <c r="JS217" s="26">
        <v>20.8</v>
      </c>
      <c r="JT217" s="25">
        <f t="shared" si="828"/>
        <v>0</v>
      </c>
      <c r="JU217" s="25">
        <f t="shared" si="704"/>
        <v>0</v>
      </c>
      <c r="JV217" s="25">
        <f t="shared" si="705"/>
        <v>0</v>
      </c>
      <c r="JW217" s="25">
        <f>ROUND(IF(EN217="Cống tròn",IF(EN217="Cống tròn",JX217+FF217,0),IF(EN217="Cống hộp",IF(EN217="Cống hộp",JX217+GP217,0),IF(OR(EN217="Rãnh xây",EN217="Rãnh bê tông"),IF(OR(EN217="Rãnh xây",EN217="Rãnh bê tông"),JX217+GP217,0),IF(EN217="ống nhựa",IF(EN217="Ống nhựa",JX217+HT217,0),IF(EN217="Rãnh thang",IF(EN217="Rãnh thang",JS217+#REF!,0),0))))),2)</f>
        <v>21.9</v>
      </c>
      <c r="JX217" s="27">
        <v>21.8</v>
      </c>
      <c r="JY217" s="25">
        <f t="shared" si="706"/>
        <v>21.9</v>
      </c>
      <c r="JZ217" s="25">
        <f t="shared" si="707"/>
        <v>0</v>
      </c>
      <c r="KA217" s="25">
        <f t="shared" si="708"/>
        <v>0</v>
      </c>
      <c r="KB217" s="25">
        <f t="shared" si="709"/>
        <v>0</v>
      </c>
      <c r="KC217" s="25">
        <f t="shared" si="710"/>
        <v>0</v>
      </c>
      <c r="KD217" s="28" t="s">
        <v>98</v>
      </c>
      <c r="KE217" s="27">
        <v>0</v>
      </c>
      <c r="KF217" s="25">
        <f t="shared" si="711"/>
        <v>1.0500000000000007</v>
      </c>
      <c r="KG217" s="25">
        <f t="shared" si="829"/>
        <v>1.0500000000000007</v>
      </c>
      <c r="KH217" s="27">
        <v>0</v>
      </c>
      <c r="KI217" s="25">
        <f t="shared" si="712"/>
        <v>1.5100000000000016</v>
      </c>
      <c r="KJ217" s="25">
        <f t="shared" si="830"/>
        <v>1.5100000000000016</v>
      </c>
      <c r="KK217" s="25">
        <f t="shared" si="713"/>
        <v>0</v>
      </c>
      <c r="KL217" s="25">
        <f t="shared" si="714"/>
        <v>0</v>
      </c>
      <c r="KM217" s="25">
        <f t="shared" si="831"/>
        <v>0</v>
      </c>
      <c r="KN217" s="25">
        <f t="shared" si="715"/>
        <v>0</v>
      </c>
      <c r="KO217" s="25">
        <f t="shared" si="716"/>
        <v>0</v>
      </c>
      <c r="KP217" s="25">
        <f t="shared" si="832"/>
        <v>0</v>
      </c>
      <c r="KQ217" s="25">
        <f t="shared" si="717"/>
        <v>0.2</v>
      </c>
      <c r="KR217" s="25">
        <f t="shared" si="718"/>
        <v>0.2</v>
      </c>
      <c r="KS217" s="25">
        <f t="shared" si="833"/>
        <v>0.2</v>
      </c>
      <c r="KT217" s="25">
        <f t="shared" si="719"/>
        <v>0</v>
      </c>
      <c r="KU217" s="25">
        <f t="shared" si="720"/>
        <v>0</v>
      </c>
      <c r="KV217" s="25">
        <f t="shared" si="834"/>
        <v>0</v>
      </c>
      <c r="KW217" s="25">
        <f t="shared" si="721"/>
        <v>0</v>
      </c>
      <c r="KX217" s="25">
        <f t="shared" si="722"/>
        <v>0</v>
      </c>
      <c r="KY217" s="25">
        <f t="shared" si="835"/>
        <v>0</v>
      </c>
      <c r="KZ217" s="25">
        <f t="shared" si="723"/>
        <v>0</v>
      </c>
      <c r="LA217" s="25">
        <f t="shared" si="724"/>
        <v>0</v>
      </c>
      <c r="LB217" s="25">
        <f t="shared" si="836"/>
        <v>0</v>
      </c>
      <c r="LC217" s="25">
        <f t="shared" si="725"/>
        <v>0.85000000000000075</v>
      </c>
      <c r="LD217" s="25">
        <f t="shared" si="726"/>
        <v>1.4</v>
      </c>
      <c r="LE217" s="25">
        <f t="shared" si="837"/>
        <v>1.1250000000000004</v>
      </c>
      <c r="LF217" s="25">
        <f t="shared" si="727"/>
        <v>0</v>
      </c>
      <c r="LG217" s="25">
        <f t="shared" si="728"/>
        <v>0</v>
      </c>
      <c r="LH217" s="25">
        <f t="shared" si="838"/>
        <v>0</v>
      </c>
      <c r="LI217" s="25">
        <f t="shared" si="729"/>
        <v>0</v>
      </c>
      <c r="LJ217" s="25">
        <f t="shared" si="730"/>
        <v>0</v>
      </c>
      <c r="LK217" s="25">
        <f t="shared" si="839"/>
        <v>0</v>
      </c>
      <c r="LL217" s="25">
        <f t="shared" si="731"/>
        <v>0</v>
      </c>
      <c r="LM217" s="25">
        <f t="shared" si="732"/>
        <v>0</v>
      </c>
      <c r="LN217" s="25">
        <f t="shared" si="840"/>
        <v>0</v>
      </c>
      <c r="LO217" s="25">
        <f t="shared" si="733"/>
        <v>0</v>
      </c>
      <c r="LP217" s="25">
        <f t="shared" si="734"/>
        <v>0</v>
      </c>
      <c r="LQ217" s="25">
        <f t="shared" si="841"/>
        <v>0</v>
      </c>
      <c r="LR217" s="25">
        <f t="shared" si="735"/>
        <v>0</v>
      </c>
      <c r="LS217" s="25">
        <f t="shared" si="736"/>
        <v>0</v>
      </c>
      <c r="LT217" s="25">
        <f t="shared" si="842"/>
        <v>0</v>
      </c>
      <c r="LU217" s="25">
        <f t="shared" si="737"/>
        <v>0</v>
      </c>
      <c r="LV217" s="25">
        <f t="shared" si="738"/>
        <v>0</v>
      </c>
      <c r="LW217" s="25">
        <f t="shared" si="843"/>
        <v>0</v>
      </c>
      <c r="LX217" s="25">
        <f t="shared" si="739"/>
        <v>0</v>
      </c>
      <c r="LY217" s="25">
        <f t="shared" si="740"/>
        <v>0</v>
      </c>
      <c r="LZ217" s="25">
        <f t="shared" si="844"/>
        <v>0</v>
      </c>
      <c r="MA217" s="25">
        <f t="shared" si="741"/>
        <v>0</v>
      </c>
      <c r="MB217" s="25">
        <f t="shared" si="742"/>
        <v>0</v>
      </c>
      <c r="MC217" s="25">
        <f t="shared" si="845"/>
        <v>0</v>
      </c>
      <c r="MD217" s="25">
        <f t="shared" si="743"/>
        <v>0</v>
      </c>
      <c r="ME217" s="25">
        <f t="shared" si="744"/>
        <v>0</v>
      </c>
      <c r="MF217" s="25">
        <f t="shared" si="846"/>
        <v>0</v>
      </c>
      <c r="MG217" s="25">
        <f t="shared" si="745"/>
        <v>0</v>
      </c>
      <c r="MH217" s="25">
        <f t="shared" si="746"/>
        <v>0</v>
      </c>
      <c r="MI217" s="25">
        <f t="shared" si="847"/>
        <v>0</v>
      </c>
      <c r="MJ217" s="25">
        <f t="shared" si="747"/>
        <v>0</v>
      </c>
      <c r="MK217" s="25">
        <f t="shared" si="748"/>
        <v>0</v>
      </c>
      <c r="ML217" s="25">
        <f t="shared" si="848"/>
        <v>0</v>
      </c>
      <c r="MM217" s="25">
        <f t="shared" si="749"/>
        <v>0</v>
      </c>
      <c r="MN217" s="25">
        <f t="shared" si="750"/>
        <v>0</v>
      </c>
      <c r="MO217" s="25">
        <f t="shared" si="849"/>
        <v>0</v>
      </c>
      <c r="MP217" s="25">
        <f t="shared" si="751"/>
        <v>0</v>
      </c>
      <c r="MQ217" s="25">
        <f t="shared" si="752"/>
        <v>0</v>
      </c>
      <c r="MR217" s="25">
        <f t="shared" si="850"/>
        <v>0</v>
      </c>
      <c r="MS217" s="29">
        <v>1.4</v>
      </c>
      <c r="MT217" s="29">
        <v>0</v>
      </c>
      <c r="MU217" s="29">
        <v>1</v>
      </c>
      <c r="MV217" s="29">
        <v>1</v>
      </c>
      <c r="MW217" s="25">
        <f t="shared" si="753"/>
        <v>1.4</v>
      </c>
      <c r="MX217" s="25">
        <f t="shared" si="754"/>
        <v>1.47</v>
      </c>
      <c r="MY217" s="25">
        <f t="shared" si="755"/>
        <v>0</v>
      </c>
      <c r="MZ217" s="25">
        <f t="shared" si="756"/>
        <v>0</v>
      </c>
      <c r="NA217" s="25">
        <f t="shared" si="757"/>
        <v>1.4</v>
      </c>
      <c r="NB217" s="25">
        <f t="shared" si="758"/>
        <v>2.11</v>
      </c>
      <c r="NC217" s="25">
        <f t="shared" si="759"/>
        <v>0</v>
      </c>
      <c r="ND217" s="25">
        <f t="shared" si="760"/>
        <v>0</v>
      </c>
      <c r="NE217" s="25">
        <f t="shared" si="851"/>
        <v>1.4</v>
      </c>
      <c r="NF217" s="25">
        <f t="shared" si="851"/>
        <v>1.79</v>
      </c>
      <c r="NG217" s="25">
        <f t="shared" si="851"/>
        <v>0</v>
      </c>
      <c r="NH217" s="25">
        <f t="shared" si="851"/>
        <v>0</v>
      </c>
      <c r="NI217" s="25">
        <f t="shared" si="761"/>
        <v>82.81</v>
      </c>
      <c r="NJ217" s="25">
        <f t="shared" si="762"/>
        <v>0</v>
      </c>
      <c r="NK217" s="25">
        <f t="shared" si="763"/>
        <v>82.81</v>
      </c>
      <c r="NL217" s="25">
        <f t="shared" si="764"/>
        <v>58.91</v>
      </c>
      <c r="NM217" s="25">
        <f t="shared" si="765"/>
        <v>0</v>
      </c>
      <c r="NN217" s="25">
        <f t="shared" si="852"/>
        <v>58.91</v>
      </c>
      <c r="NO217" s="25">
        <f t="shared" si="766"/>
        <v>0</v>
      </c>
      <c r="NP217" s="25">
        <f t="shared" si="767"/>
        <v>0</v>
      </c>
      <c r="NQ217" s="25">
        <f t="shared" si="853"/>
        <v>0</v>
      </c>
      <c r="NR217" s="25">
        <f t="shared" si="768"/>
        <v>0</v>
      </c>
      <c r="NS217" s="25">
        <f t="shared" si="769"/>
        <v>0</v>
      </c>
      <c r="NT217" s="25">
        <f t="shared" si="854"/>
        <v>0</v>
      </c>
      <c r="NU217" s="25">
        <f t="shared" si="770"/>
        <v>0</v>
      </c>
      <c r="NV217" s="25">
        <f t="shared" si="771"/>
        <v>0</v>
      </c>
      <c r="NW217" s="25">
        <f t="shared" si="855"/>
        <v>0</v>
      </c>
      <c r="NX217" s="25">
        <f t="shared" si="856"/>
        <v>58.91</v>
      </c>
      <c r="NY217" s="25">
        <f t="shared" si="856"/>
        <v>0</v>
      </c>
      <c r="NZ217" s="25">
        <f t="shared" si="857"/>
        <v>58.91</v>
      </c>
      <c r="OA217" s="25">
        <f t="shared" si="858"/>
        <v>23.9</v>
      </c>
      <c r="OB217" s="25">
        <f t="shared" si="858"/>
        <v>0</v>
      </c>
      <c r="OC217" s="25">
        <f t="shared" si="859"/>
        <v>23.9</v>
      </c>
      <c r="OD217" s="25">
        <f t="shared" si="860"/>
        <v>58.91</v>
      </c>
      <c r="OE217" s="25">
        <f t="shared" si="860"/>
        <v>0</v>
      </c>
      <c r="OF217" s="25">
        <f t="shared" si="860"/>
        <v>58.91</v>
      </c>
      <c r="OG217" s="25">
        <f t="shared" si="772"/>
        <v>0</v>
      </c>
      <c r="OH217" s="25">
        <f t="shared" si="773"/>
        <v>0</v>
      </c>
      <c r="OI217" s="25">
        <f t="shared" si="774"/>
        <v>0</v>
      </c>
      <c r="OJ217" s="25">
        <f t="shared" si="775"/>
        <v>0</v>
      </c>
      <c r="OK217" s="25">
        <f t="shared" si="776"/>
        <v>0</v>
      </c>
      <c r="OL217" s="25">
        <f t="shared" si="777"/>
        <v>0</v>
      </c>
      <c r="OM217" s="25">
        <f t="shared" si="861"/>
        <v>0</v>
      </c>
      <c r="ON217" s="25">
        <f t="shared" si="861"/>
        <v>0</v>
      </c>
      <c r="OO217" s="25">
        <f t="shared" si="861"/>
        <v>0</v>
      </c>
      <c r="OP217" s="25">
        <f t="shared" si="778"/>
        <v>0</v>
      </c>
      <c r="OQ217" s="25">
        <f t="shared" si="779"/>
        <v>0</v>
      </c>
      <c r="OR217" s="25">
        <f t="shared" si="862"/>
        <v>0</v>
      </c>
      <c r="OS217" s="19">
        <v>538418.18000000005</v>
      </c>
      <c r="OT217" s="19">
        <v>2371277.58</v>
      </c>
    </row>
    <row r="218" spans="1:410" ht="33" customHeight="1" x14ac:dyDescent="0.25">
      <c r="A218" s="18"/>
      <c r="B218" s="18" t="s">
        <v>1007</v>
      </c>
      <c r="C218" s="18">
        <v>653.16999999999996</v>
      </c>
      <c r="D218" s="16" t="e">
        <f>_xlfn.IFNA(INDEX(#REF!,MATCH(E218,#REF!,0)),0)</f>
        <v>#REF!</v>
      </c>
      <c r="E218" s="18" t="s">
        <v>1014</v>
      </c>
      <c r="F218" s="16" t="s">
        <v>765</v>
      </c>
      <c r="G218" s="16" t="s">
        <v>819</v>
      </c>
      <c r="H218" s="16" t="s">
        <v>820</v>
      </c>
      <c r="I218" s="16" t="s">
        <v>768</v>
      </c>
      <c r="J218" s="16" t="s">
        <v>811</v>
      </c>
      <c r="K218" s="16" t="s">
        <v>770</v>
      </c>
      <c r="L218" s="16" t="s">
        <v>771</v>
      </c>
      <c r="M218" s="18">
        <v>2.44</v>
      </c>
      <c r="N218" s="18">
        <v>4.5</v>
      </c>
      <c r="O218" s="18">
        <v>2.84</v>
      </c>
      <c r="P218" s="18">
        <v>4.9000000000000004</v>
      </c>
      <c r="Q218" s="18">
        <v>0.1</v>
      </c>
      <c r="R218" s="18">
        <v>2.64</v>
      </c>
      <c r="S218" s="18">
        <v>4.7</v>
      </c>
      <c r="T218" s="18">
        <v>0.2</v>
      </c>
      <c r="U218" s="18">
        <v>0</v>
      </c>
      <c r="V218" s="18">
        <v>0</v>
      </c>
      <c r="W218" s="18">
        <v>0</v>
      </c>
      <c r="X218" s="18">
        <v>2.44</v>
      </c>
      <c r="Y218" s="18">
        <v>4.5</v>
      </c>
      <c r="Z218" s="20">
        <f t="shared" si="780"/>
        <v>2.8</v>
      </c>
      <c r="AA218" s="18">
        <v>0.2</v>
      </c>
      <c r="AB218" s="18">
        <v>0</v>
      </c>
      <c r="AC218" s="18">
        <v>0</v>
      </c>
      <c r="AD218" s="18">
        <v>0</v>
      </c>
      <c r="AE218" s="18">
        <v>0</v>
      </c>
      <c r="AF218" s="18">
        <v>0</v>
      </c>
      <c r="AG218" s="18">
        <v>0</v>
      </c>
      <c r="AH218" s="18">
        <v>0</v>
      </c>
      <c r="AI218" s="20">
        <f t="shared" si="781"/>
        <v>0</v>
      </c>
      <c r="AJ218" s="18">
        <v>0</v>
      </c>
      <c r="AK218" s="18">
        <v>0</v>
      </c>
      <c r="AL218" s="20">
        <f t="shared" si="782"/>
        <v>0</v>
      </c>
      <c r="AM218" s="18">
        <v>0</v>
      </c>
      <c r="AN218" s="18">
        <v>0</v>
      </c>
      <c r="AO218" s="18">
        <v>0</v>
      </c>
      <c r="AP218" s="18">
        <v>0</v>
      </c>
      <c r="AQ218" s="18">
        <v>0</v>
      </c>
      <c r="AR218" s="18">
        <v>0</v>
      </c>
      <c r="AS218" s="18">
        <v>0</v>
      </c>
      <c r="AT218" s="18">
        <v>0</v>
      </c>
      <c r="AU218" s="18">
        <v>0</v>
      </c>
      <c r="AV218" s="18">
        <v>1</v>
      </c>
      <c r="AW218" s="18">
        <v>0</v>
      </c>
      <c r="AX218" s="18">
        <v>0</v>
      </c>
      <c r="AY218" s="18">
        <v>0</v>
      </c>
      <c r="AZ218" s="18">
        <v>0</v>
      </c>
      <c r="BA218" s="18">
        <v>0</v>
      </c>
      <c r="BB218" s="18">
        <v>0</v>
      </c>
      <c r="BC218" s="18">
        <v>0</v>
      </c>
      <c r="BD218" s="18">
        <v>0</v>
      </c>
      <c r="BE218" s="18">
        <v>2</v>
      </c>
      <c r="BF218" s="18">
        <v>1</v>
      </c>
      <c r="BG218" s="18">
        <v>0</v>
      </c>
      <c r="BH218" s="18">
        <v>0</v>
      </c>
      <c r="BI218" s="18">
        <v>0</v>
      </c>
      <c r="BJ218" s="18">
        <v>0</v>
      </c>
      <c r="BK218" s="18">
        <v>0</v>
      </c>
      <c r="BL218" s="18">
        <v>0</v>
      </c>
      <c r="BM218" s="18">
        <v>0</v>
      </c>
      <c r="BN218" s="18">
        <v>0</v>
      </c>
      <c r="BO218" s="18">
        <v>0</v>
      </c>
      <c r="BP218" s="18">
        <v>0</v>
      </c>
      <c r="BQ218" s="18">
        <v>0</v>
      </c>
      <c r="BR218" s="18">
        <v>0</v>
      </c>
      <c r="BS218" s="18">
        <v>0</v>
      </c>
      <c r="BT218" s="18">
        <v>0</v>
      </c>
      <c r="BU218" s="18">
        <v>0</v>
      </c>
      <c r="BV218" s="18">
        <v>0</v>
      </c>
      <c r="BW218" s="18">
        <v>0</v>
      </c>
      <c r="BX218" s="18">
        <v>0</v>
      </c>
      <c r="BY218" s="18">
        <v>0</v>
      </c>
      <c r="BZ218" s="18">
        <v>0</v>
      </c>
      <c r="CA218" s="16" t="e">
        <f>_xlfn.IFNA(IF(RIGHT(D218,2)="=G",0,INDEX(#REF!,MATCH(E218,#REF!,0))),0)</f>
        <v>#REF!</v>
      </c>
      <c r="CB218" s="16"/>
      <c r="CC218" s="18"/>
      <c r="CD218" s="18"/>
      <c r="CE218" s="18"/>
      <c r="CF218" s="18"/>
      <c r="CG218" s="18"/>
      <c r="CH218" s="18"/>
      <c r="CI218" s="16" t="s">
        <v>98</v>
      </c>
      <c r="CJ218" s="18">
        <v>0</v>
      </c>
      <c r="CK218" s="20">
        <f t="shared" si="648"/>
        <v>2.21</v>
      </c>
      <c r="CL218" s="20">
        <f t="shared" si="783"/>
        <v>2.21</v>
      </c>
      <c r="CM218" s="18">
        <v>20.56</v>
      </c>
      <c r="CN218" s="18">
        <v>22.85</v>
      </c>
      <c r="CO218" s="18">
        <v>22.011000000000003</v>
      </c>
      <c r="CP218" s="22">
        <f t="shared" si="649"/>
        <v>22.01</v>
      </c>
      <c r="CQ218" s="22">
        <f t="shared" si="650"/>
        <v>19.8</v>
      </c>
      <c r="CR218" s="22">
        <f t="shared" si="784"/>
        <v>2.21</v>
      </c>
      <c r="CS218" s="22">
        <f t="shared" si="651"/>
        <v>19.900000000000002</v>
      </c>
      <c r="CT218" s="22">
        <f t="shared" si="652"/>
        <v>20.100000000000001</v>
      </c>
      <c r="CU218" s="18">
        <v>20.100000000000001</v>
      </c>
      <c r="CV218" s="22">
        <f t="shared" si="785"/>
        <v>2.8</v>
      </c>
      <c r="CW218" s="22">
        <f t="shared" si="653"/>
        <v>0</v>
      </c>
      <c r="CX218" s="22">
        <f t="shared" si="654"/>
        <v>0</v>
      </c>
      <c r="CY218" s="22">
        <f t="shared" si="655"/>
        <v>22.85</v>
      </c>
      <c r="CZ218" s="22">
        <f t="shared" si="656"/>
        <v>22.85</v>
      </c>
      <c r="DA218" s="18">
        <v>22.85</v>
      </c>
      <c r="DB218" s="20">
        <f t="shared" si="786"/>
        <v>3.05</v>
      </c>
      <c r="DC218" s="20">
        <f t="shared" si="787"/>
        <v>0.84</v>
      </c>
      <c r="DD218" s="20">
        <f t="shared" si="788"/>
        <v>2.21</v>
      </c>
      <c r="DE218" s="20">
        <f t="shared" si="657"/>
        <v>0.1</v>
      </c>
      <c r="DF218" s="20">
        <f t="shared" si="658"/>
        <v>0.2</v>
      </c>
      <c r="DG218" s="20">
        <f t="shared" si="659"/>
        <v>1.91</v>
      </c>
      <c r="DH218" s="20">
        <f t="shared" si="660"/>
        <v>0</v>
      </c>
      <c r="DI218" s="20">
        <f t="shared" si="661"/>
        <v>0</v>
      </c>
      <c r="DJ218" s="20">
        <f t="shared" si="662"/>
        <v>0</v>
      </c>
      <c r="DK218" s="20">
        <f t="shared" si="789"/>
        <v>2.21</v>
      </c>
      <c r="DL218" s="20">
        <f t="shared" si="790"/>
        <v>0</v>
      </c>
      <c r="DM218" s="20">
        <f t="shared" si="791"/>
        <v>0</v>
      </c>
      <c r="DN218" s="20">
        <f t="shared" si="792"/>
        <v>0</v>
      </c>
      <c r="DO218" s="18">
        <v>5.1000000000000005</v>
      </c>
      <c r="DP218" s="18">
        <v>0</v>
      </c>
      <c r="DQ218" s="18">
        <v>1</v>
      </c>
      <c r="DR218" s="18">
        <v>1</v>
      </c>
      <c r="DS218" s="25">
        <f t="shared" si="793"/>
        <v>5.0999999999999996</v>
      </c>
      <c r="DT218" s="25">
        <f t="shared" si="794"/>
        <v>0</v>
      </c>
      <c r="DU218" s="25">
        <f t="shared" si="795"/>
        <v>11.27</v>
      </c>
      <c r="DV218" s="25">
        <f t="shared" si="796"/>
        <v>0</v>
      </c>
      <c r="DW218" s="25">
        <f t="shared" si="797"/>
        <v>11.27</v>
      </c>
      <c r="DX218" s="25">
        <f t="shared" si="798"/>
        <v>0</v>
      </c>
      <c r="DY218" s="25">
        <f t="shared" si="799"/>
        <v>0</v>
      </c>
      <c r="DZ218" s="25">
        <f t="shared" si="800"/>
        <v>0</v>
      </c>
      <c r="EA218" s="25">
        <f t="shared" si="801"/>
        <v>0</v>
      </c>
      <c r="EB218" s="25">
        <f t="shared" si="802"/>
        <v>0</v>
      </c>
      <c r="EC218" s="25">
        <f t="shared" si="803"/>
        <v>0</v>
      </c>
      <c r="ED218" s="25">
        <f t="shared" si="804"/>
        <v>0</v>
      </c>
      <c r="EE218" s="25">
        <f t="shared" si="804"/>
        <v>0</v>
      </c>
      <c r="EF218" s="25">
        <f t="shared" si="805"/>
        <v>0</v>
      </c>
      <c r="EG218" s="25">
        <f t="shared" si="806"/>
        <v>0</v>
      </c>
      <c r="EH218" s="25">
        <f t="shared" si="806"/>
        <v>0</v>
      </c>
      <c r="EI218" s="25">
        <f t="shared" si="807"/>
        <v>0</v>
      </c>
      <c r="EJ218" s="18"/>
      <c r="EK218" s="18"/>
      <c r="EL218" s="18"/>
      <c r="EM218" s="18"/>
      <c r="EN218" s="16"/>
      <c r="EO218" s="16"/>
      <c r="EP218" s="16">
        <f>IF(OR(EN218="Cống tròn",EN218="Cống hộp",EN218="Ống nhựa"),INDEX(#REF!,MATCH(E218,#REF!,0)),IF(OR(EN218="Rãnh xây",EN218="Rãnh bê tông"),INDEX(#REF!,MATCH(E218,#REF!,0)),0))</f>
        <v>0</v>
      </c>
      <c r="EQ218" s="18"/>
      <c r="ER218" s="18"/>
      <c r="ES218" s="25">
        <f t="shared" si="808"/>
        <v>0</v>
      </c>
      <c r="ET218" s="1" t="str">
        <f>_xlfn.IFNA(IF(EN218="Cống tròn",INDEX(#REF!,MATCH(E218,#REF!,0)),IF(EN218="Cống hộp",INDEX(#REF!,MATCH(E218,#REF!,0)),EU218&amp;" ,"&amp;EV218)),0)</f>
        <v xml:space="preserve"> ,</v>
      </c>
      <c r="EU218" s="16"/>
      <c r="EV218" s="16"/>
      <c r="EW218" s="16" t="e">
        <f>_xlfn.IFNA(INDEX(#REF!,MATCH(E218,#REF!,0)),0)</f>
        <v>#REF!</v>
      </c>
      <c r="EX218" s="16"/>
      <c r="EY218" s="18">
        <v>0</v>
      </c>
      <c r="EZ218" s="18">
        <v>0</v>
      </c>
      <c r="FA218" s="18">
        <v>0</v>
      </c>
      <c r="FB218" s="19">
        <v>0</v>
      </c>
      <c r="FC218" s="19">
        <v>0</v>
      </c>
      <c r="FD218" s="25">
        <f t="shared" si="663"/>
        <v>0</v>
      </c>
      <c r="FE218" s="25">
        <f t="shared" si="809"/>
        <v>0</v>
      </c>
      <c r="FF218" s="18">
        <v>0</v>
      </c>
      <c r="FG218" s="18">
        <v>0</v>
      </c>
      <c r="FH218" s="18">
        <v>0</v>
      </c>
      <c r="FI218" s="25">
        <f t="shared" si="810"/>
        <v>0</v>
      </c>
      <c r="FJ218" s="18">
        <v>0</v>
      </c>
      <c r="FK218" s="18">
        <v>0</v>
      </c>
      <c r="FL218" s="18">
        <v>0</v>
      </c>
      <c r="FM218" s="18">
        <v>0</v>
      </c>
      <c r="FN218" s="18">
        <v>0</v>
      </c>
      <c r="FO218" s="25">
        <f t="shared" si="811"/>
        <v>0</v>
      </c>
      <c r="FP218" s="18">
        <v>0</v>
      </c>
      <c r="FQ218" s="18">
        <v>0</v>
      </c>
      <c r="FR218" s="25">
        <f t="shared" si="664"/>
        <v>0</v>
      </c>
      <c r="FS218" s="25">
        <f t="shared" si="665"/>
        <v>0</v>
      </c>
      <c r="FT218" s="25">
        <f t="shared" si="666"/>
        <v>0</v>
      </c>
      <c r="FU218" s="25">
        <f t="shared" si="667"/>
        <v>0</v>
      </c>
      <c r="FV218" s="25" t="str">
        <f t="shared" si="812"/>
        <v>Đủ</v>
      </c>
      <c r="FW218" s="25">
        <f t="shared" si="813"/>
        <v>0</v>
      </c>
      <c r="FX218" s="16"/>
      <c r="FY218" s="16"/>
      <c r="FZ218" s="16"/>
      <c r="GA218" s="16"/>
      <c r="GB218" s="19">
        <v>0</v>
      </c>
      <c r="GC218" s="19">
        <v>0</v>
      </c>
      <c r="GD218" s="19">
        <v>0</v>
      </c>
      <c r="GE218" s="19">
        <v>0</v>
      </c>
      <c r="GF218" s="19">
        <v>0</v>
      </c>
      <c r="GG218" s="19">
        <v>0</v>
      </c>
      <c r="GH218" s="19">
        <v>0</v>
      </c>
      <c r="GI218" s="19">
        <v>0</v>
      </c>
      <c r="GJ218" s="19">
        <v>0</v>
      </c>
      <c r="GK218" s="19">
        <v>0</v>
      </c>
      <c r="GL218" s="25">
        <f t="shared" si="668"/>
        <v>0</v>
      </c>
      <c r="GM218" s="25">
        <f t="shared" si="814"/>
        <v>0</v>
      </c>
      <c r="GN218" s="19">
        <v>0</v>
      </c>
      <c r="GO218" s="19">
        <v>0</v>
      </c>
      <c r="GP218" s="19">
        <v>0</v>
      </c>
      <c r="GQ218" s="19">
        <v>0</v>
      </c>
      <c r="GR218" s="1" t="e">
        <f>_xlfn.IFNA(INDEX(#REF!,MATCH(E218,#REF!,0)),0)</f>
        <v>#REF!</v>
      </c>
      <c r="GS218" s="16"/>
      <c r="GT218" s="18">
        <v>0</v>
      </c>
      <c r="GU218" s="18">
        <v>0</v>
      </c>
      <c r="GV218" s="18">
        <v>0</v>
      </c>
      <c r="GW218" s="18">
        <v>0</v>
      </c>
      <c r="GX218" s="25">
        <f t="shared" si="669"/>
        <v>0</v>
      </c>
      <c r="GY218" s="25">
        <f t="shared" si="670"/>
        <v>0</v>
      </c>
      <c r="GZ218" s="25">
        <f t="shared" si="815"/>
        <v>0</v>
      </c>
      <c r="HA218" s="1" t="e" cm="1">
        <f t="array" ref="HA218">INDEX(#REF!,MATCH(EJ218&amp;EK218&amp;HD218&amp;HE218&amp;HF218,#REF!&amp;#REF!&amp;#REF!&amp;#REF!&amp;#REF!,0))</f>
        <v>#REF!</v>
      </c>
      <c r="HB218" s="16"/>
      <c r="HC218" s="25">
        <f t="shared" si="816"/>
        <v>0</v>
      </c>
      <c r="HD218" s="18">
        <v>0</v>
      </c>
      <c r="HE218" s="18">
        <v>0</v>
      </c>
      <c r="HF218" s="18">
        <v>0</v>
      </c>
      <c r="HG218" s="1" t="e" cm="1">
        <f t="array" ref="HG218">INDEX(#REF!,MATCH(EJ218&amp;EK218&amp;HJ218&amp;HK218&amp;HL218,#REF!&amp;#REF!&amp;#REF!&amp;#REF!&amp;#REF!,0))</f>
        <v>#REF!</v>
      </c>
      <c r="HH218" s="16"/>
      <c r="HI218" s="25">
        <f t="shared" si="817"/>
        <v>0</v>
      </c>
      <c r="HJ218" s="25">
        <f t="shared" si="818"/>
        <v>0</v>
      </c>
      <c r="HK218" s="19">
        <v>0</v>
      </c>
      <c r="HL218" s="19">
        <v>0</v>
      </c>
      <c r="HM218" s="18">
        <v>0.01</v>
      </c>
      <c r="HN218" s="18">
        <v>1</v>
      </c>
      <c r="HO218" s="25">
        <f t="shared" si="819"/>
        <v>0</v>
      </c>
      <c r="HP218" s="25">
        <f t="shared" si="820"/>
        <v>0</v>
      </c>
      <c r="HQ218" s="25">
        <f t="shared" si="821"/>
        <v>0</v>
      </c>
      <c r="HR218" s="25">
        <f t="shared" si="822"/>
        <v>0</v>
      </c>
      <c r="HS218" s="25">
        <f t="shared" si="823"/>
        <v>0</v>
      </c>
      <c r="HT218" s="19">
        <v>0</v>
      </c>
      <c r="HU218" s="19">
        <v>0</v>
      </c>
      <c r="HV218" s="19">
        <v>0</v>
      </c>
      <c r="HW218" s="25">
        <f t="shared" si="824"/>
        <v>0</v>
      </c>
      <c r="HX218" s="19">
        <v>0</v>
      </c>
      <c r="HY218" s="19">
        <v>0</v>
      </c>
      <c r="HZ218" s="18">
        <v>0</v>
      </c>
      <c r="IA218" s="20">
        <f>ROUND(IF(EN218="Cống tròn",IF(EN218="Cống tròn",IF(EU218="Không có móng",IQ218-FF218,IF(EU218="Đế",IP218-FN218,IF(OR(EU218="Móng bê tông",EU218="Móng bê tông kết hợp đế"),II218-FJ218,0))),0),IF(EN218="Cống hộp",IF(AND(EN218="Cống hộp",EU218="Không có móng"),IQ218-GF218,IF(AND(EN218="Cống hộp",EU218="Móng bê tông"),IJ218-GB218,0)),IF(OR(EN218="Rãnh xây",EN218="Rãnh bê tông"),IF(OR(EN218="Rãnh xây",EN218="Rãnh bê tông"),IK218-GB218,0),IF(EN218="Ống nhựa",IF(AND(EN218="Ống nhựa",EU218="Không đắp cát"),IQ218-HT218,IF(AND(EN218="Ống nhựa",EU218="Đắp cát"),IH218-HX218,0)),IF(EN218="Rãnh thang",IF(EN218="Rãnh thang",IF(EU218="Móng bê tông",#REF!-#REF!,IQ218),0),0))))),2)</f>
        <v>0</v>
      </c>
      <c r="IB218" s="20">
        <f t="shared" si="825"/>
        <v>0</v>
      </c>
      <c r="IC218" s="20">
        <f t="shared" si="671"/>
        <v>0</v>
      </c>
      <c r="ID218" s="20">
        <f t="shared" si="672"/>
        <v>0</v>
      </c>
      <c r="IE218" s="20">
        <f t="shared" si="673"/>
        <v>0</v>
      </c>
      <c r="IF218" s="20">
        <f t="shared" si="674"/>
        <v>0</v>
      </c>
      <c r="IG218" s="20">
        <f>IF(EN218="Rãnh thang",IF(AND(EN218="Rãnh thang",EU218="Móng bê tông"),IQ218-#REF!,0),IF(EN218="Ống nhựa",IF(AND(EN218="Ống nhựa",EU218="Đắp cát"),IQ218-HT218,0),IF(EN218="Cống tròn",IF(EN218="Cống tròn",IF(OR(EU218="Móng bê tông",EU218="Móng bê tông kết hợp đế"),IM218-FL218,0),0),IF(EN218="Cống hộp",IF(AND(EN218="Cống hộp",EU218="Móng bê tông"),IN218-GD218,0),IF(OR(EN218="Rãnh xây",EN218="Rãnh bê tông"),IF(AND(EN218="Rãnh xây",EU218="Móng bê tông"),IO218-GD218,IF(AND(EN218="Rãnh bê tông",EU218="Móng bê tông"),IO218-GD218,0)),0)))))</f>
        <v>0</v>
      </c>
      <c r="IH218" s="20">
        <f t="shared" si="675"/>
        <v>0</v>
      </c>
      <c r="II218" s="20">
        <f t="shared" si="676"/>
        <v>0</v>
      </c>
      <c r="IJ218" s="20">
        <f t="shared" si="677"/>
        <v>0</v>
      </c>
      <c r="IK218" s="20">
        <f t="shared" si="678"/>
        <v>0</v>
      </c>
      <c r="IL218" s="20">
        <f t="shared" si="679"/>
        <v>0</v>
      </c>
      <c r="IM218" s="20">
        <f t="shared" si="680"/>
        <v>0</v>
      </c>
      <c r="IN218" s="20">
        <f t="shared" si="681"/>
        <v>0</v>
      </c>
      <c r="IO218" s="20">
        <f t="shared" si="682"/>
        <v>0</v>
      </c>
      <c r="IP218" s="20">
        <f t="shared" si="683"/>
        <v>0</v>
      </c>
      <c r="IQ218" s="18">
        <v>0</v>
      </c>
      <c r="IR218" s="25">
        <f t="shared" si="826"/>
        <v>0</v>
      </c>
      <c r="IS218" s="25">
        <f t="shared" si="684"/>
        <v>0</v>
      </c>
      <c r="IT218" s="25">
        <f t="shared" si="685"/>
        <v>0</v>
      </c>
      <c r="IU218" s="25">
        <f>ROUND(IF(EN218="Cống tròn",IF(EN218="Cống tròn",IV218+FF218,0),IF(EN218="Cống hộp",IF(EN218="Cống hộp",IV218+GP218,0),IF(OR(EN218="Rãnh xây",EN218="Rãnh bê tông"),IF(OR(EN218="Rãnh xây",EN218="Rãnh bê tông"),IV218+GP218,0),IF(EN218="ống nhựa",IF(EN218="Ống nhựa",IV218+HT218,0),IF(EN218="Rãnh thang",IF(EN218="Rãnh thang",IQ218+#REF!,0),0))))),2)</f>
        <v>0</v>
      </c>
      <c r="IV218" s="18">
        <v>0</v>
      </c>
      <c r="IW218" s="25">
        <f t="shared" si="686"/>
        <v>0</v>
      </c>
      <c r="IX218" s="25">
        <f t="shared" si="687"/>
        <v>0</v>
      </c>
      <c r="IY218" s="25">
        <f t="shared" si="688"/>
        <v>0</v>
      </c>
      <c r="IZ218" s="25">
        <f t="shared" si="689"/>
        <v>0</v>
      </c>
      <c r="JA218" s="25">
        <f t="shared" si="690"/>
        <v>0</v>
      </c>
      <c r="JB218" s="18">
        <v>0</v>
      </c>
      <c r="JC218" s="20">
        <f>ROUND(IF(EN218="Cống tròn",IF(EN218="Cống tròn",IF(EU218="Không có móng",JS218-FF218,IF(EU218="Đế",JR218-FN218,IF(OR(EU218="Móng bê tông",EU218="Móng bê tông kết hợp đế"),JK218-FJ218,0))),0),IF(EN218="Cống hộp",IF(AND(EN218="Cống hộp",EU218="Không có móng"),JS218-GF218,IF(AND(EN218="Cống hộp",EU218="Móng bê tông"),JL218-GB218,0)),IF(OR(EN218="Rãnh xây",EN218="Rãnh bê tông"),IF(OR(EN218="Rãnh xây",EN218="Rãnh bê tông"),JM218-GB218,0),IF(EN218="Ống nhựa",IF(AND(EN218="Ống nhựa",EU218="Không đắp cát"),JS218-HT218,IF(AND(EN218="Ống nhựa",EU218="Đắp cát"),JJ218-HX218,0)),IF(EN218="Rãnh thang",IF(EN218="Rãnh thang",IF(EU218="Móng bê tông",#REF!-#REF!,JS218),0),0))))),2)</f>
        <v>0</v>
      </c>
      <c r="JD218" s="20">
        <f t="shared" si="827"/>
        <v>0</v>
      </c>
      <c r="JE218" s="20">
        <f t="shared" si="691"/>
        <v>0</v>
      </c>
      <c r="JF218" s="20">
        <f t="shared" si="692"/>
        <v>0</v>
      </c>
      <c r="JG218" s="20">
        <f t="shared" si="693"/>
        <v>0</v>
      </c>
      <c r="JH218" s="20">
        <f t="shared" si="694"/>
        <v>0</v>
      </c>
      <c r="JI218" s="20">
        <f>IF(EN218="Rãnh thang",IF(AND(EN218="Rãnh thang",EU218="Móng bê tông"),JS218-#REF!,0),IF(EN218="Ống nhựa",IF(AND(EN218="Ống nhựa",EU218="Đắp cát"),JS218-HT218,0),IF(EN218="Cống tròn",IF(EN218="Cống tròn",IF(OR(EU218="Móng bê tông",EU218="Móng bê tông kết hợp đế"),JO218-FL218,0),0),IF(EN218="Cống hộp",IF(AND(EN218="Cống hộp",EU218="Móng bê tông"),JP218-GD218,0),IF(OR(EN218="Rãnh xây",EN218="Rãnh bê tông"),IF(AND(EN218="Rãnh xây",EU218="Móng bê tông"),JQ218-GD218,IF(AND(EN218="Rãnh bê tông",EU218="Móng bê tông"),JQ218-GD218,0)),0)))))</f>
        <v>0</v>
      </c>
      <c r="JJ218" s="20">
        <f t="shared" si="695"/>
        <v>0</v>
      </c>
      <c r="JK218" s="20">
        <f t="shared" si="696"/>
        <v>0</v>
      </c>
      <c r="JL218" s="20">
        <f t="shared" si="697"/>
        <v>0</v>
      </c>
      <c r="JM218" s="20">
        <f t="shared" si="698"/>
        <v>0</v>
      </c>
      <c r="JN218" s="20">
        <f t="shared" si="699"/>
        <v>0</v>
      </c>
      <c r="JO218" s="20">
        <f t="shared" si="700"/>
        <v>0</v>
      </c>
      <c r="JP218" s="20">
        <f t="shared" si="701"/>
        <v>0</v>
      </c>
      <c r="JQ218" s="20">
        <f t="shared" si="702"/>
        <v>0</v>
      </c>
      <c r="JR218" s="20">
        <f t="shared" si="703"/>
        <v>0</v>
      </c>
      <c r="JS218" s="26">
        <v>0</v>
      </c>
      <c r="JT218" s="25">
        <f t="shared" si="828"/>
        <v>0</v>
      </c>
      <c r="JU218" s="25">
        <f t="shared" si="704"/>
        <v>0</v>
      </c>
      <c r="JV218" s="25">
        <f t="shared" si="705"/>
        <v>0</v>
      </c>
      <c r="JW218" s="25">
        <f>ROUND(IF(EN218="Cống tròn",IF(EN218="Cống tròn",JX218+FF218,0),IF(EN218="Cống hộp",IF(EN218="Cống hộp",JX218+GP218,0),IF(OR(EN218="Rãnh xây",EN218="Rãnh bê tông"),IF(OR(EN218="Rãnh xây",EN218="Rãnh bê tông"),JX218+GP218,0),IF(EN218="ống nhựa",IF(EN218="Ống nhựa",JX218+HT218,0),IF(EN218="Rãnh thang",IF(EN218="Rãnh thang",JS218+#REF!,0),0))))),2)</f>
        <v>0</v>
      </c>
      <c r="JX218" s="27">
        <v>0</v>
      </c>
      <c r="JY218" s="25">
        <f t="shared" si="706"/>
        <v>0</v>
      </c>
      <c r="JZ218" s="25">
        <f t="shared" si="707"/>
        <v>0</v>
      </c>
      <c r="KA218" s="25">
        <f t="shared" si="708"/>
        <v>0</v>
      </c>
      <c r="KB218" s="25">
        <f t="shared" si="709"/>
        <v>0</v>
      </c>
      <c r="KC218" s="25">
        <f t="shared" si="710"/>
        <v>0</v>
      </c>
      <c r="KD218" s="28" t="s">
        <v>98</v>
      </c>
      <c r="KE218" s="27">
        <v>0</v>
      </c>
      <c r="KF218" s="25">
        <f t="shared" si="711"/>
        <v>0</v>
      </c>
      <c r="KG218" s="25">
        <f t="shared" si="829"/>
        <v>0</v>
      </c>
      <c r="KH218" s="27">
        <v>0</v>
      </c>
      <c r="KI218" s="25">
        <f t="shared" si="712"/>
        <v>0</v>
      </c>
      <c r="KJ218" s="25">
        <f t="shared" si="830"/>
        <v>0</v>
      </c>
      <c r="KK218" s="25">
        <f t="shared" si="713"/>
        <v>0</v>
      </c>
      <c r="KL218" s="25">
        <f t="shared" si="714"/>
        <v>0</v>
      </c>
      <c r="KM218" s="25">
        <f t="shared" si="831"/>
        <v>0</v>
      </c>
      <c r="KN218" s="25">
        <f t="shared" si="715"/>
        <v>0</v>
      </c>
      <c r="KO218" s="25">
        <f t="shared" si="716"/>
        <v>0</v>
      </c>
      <c r="KP218" s="25">
        <f t="shared" si="832"/>
        <v>0</v>
      </c>
      <c r="KQ218" s="25">
        <f t="shared" si="717"/>
        <v>0</v>
      </c>
      <c r="KR218" s="25">
        <f t="shared" si="718"/>
        <v>0</v>
      </c>
      <c r="KS218" s="25">
        <f t="shared" si="833"/>
        <v>0</v>
      </c>
      <c r="KT218" s="25">
        <f t="shared" si="719"/>
        <v>0</v>
      </c>
      <c r="KU218" s="25">
        <f t="shared" si="720"/>
        <v>0</v>
      </c>
      <c r="KV218" s="25">
        <f t="shared" si="834"/>
        <v>0</v>
      </c>
      <c r="KW218" s="25">
        <f t="shared" si="721"/>
        <v>0</v>
      </c>
      <c r="KX218" s="25">
        <f t="shared" si="722"/>
        <v>0</v>
      </c>
      <c r="KY218" s="25">
        <f t="shared" si="835"/>
        <v>0</v>
      </c>
      <c r="KZ218" s="25">
        <f t="shared" si="723"/>
        <v>0</v>
      </c>
      <c r="LA218" s="25">
        <f t="shared" si="724"/>
        <v>0</v>
      </c>
      <c r="LB218" s="25">
        <f t="shared" si="836"/>
        <v>0</v>
      </c>
      <c r="LC218" s="25">
        <f t="shared" si="725"/>
        <v>0</v>
      </c>
      <c r="LD218" s="25">
        <f t="shared" si="726"/>
        <v>0</v>
      </c>
      <c r="LE218" s="25">
        <f t="shared" si="837"/>
        <v>0</v>
      </c>
      <c r="LF218" s="25">
        <f t="shared" si="727"/>
        <v>0</v>
      </c>
      <c r="LG218" s="25">
        <f t="shared" si="728"/>
        <v>0</v>
      </c>
      <c r="LH218" s="25">
        <f t="shared" si="838"/>
        <v>0</v>
      </c>
      <c r="LI218" s="25">
        <f t="shared" si="729"/>
        <v>0</v>
      </c>
      <c r="LJ218" s="25">
        <f t="shared" si="730"/>
        <v>0</v>
      </c>
      <c r="LK218" s="25">
        <f t="shared" si="839"/>
        <v>0</v>
      </c>
      <c r="LL218" s="25">
        <f t="shared" si="731"/>
        <v>0</v>
      </c>
      <c r="LM218" s="25">
        <f t="shared" si="732"/>
        <v>0</v>
      </c>
      <c r="LN218" s="25">
        <f t="shared" si="840"/>
        <v>0</v>
      </c>
      <c r="LO218" s="25">
        <f t="shared" si="733"/>
        <v>0</v>
      </c>
      <c r="LP218" s="25">
        <f t="shared" si="734"/>
        <v>0</v>
      </c>
      <c r="LQ218" s="25">
        <f t="shared" si="841"/>
        <v>0</v>
      </c>
      <c r="LR218" s="25">
        <f t="shared" si="735"/>
        <v>0</v>
      </c>
      <c r="LS218" s="25">
        <f t="shared" si="736"/>
        <v>0</v>
      </c>
      <c r="LT218" s="25">
        <f t="shared" si="842"/>
        <v>0</v>
      </c>
      <c r="LU218" s="25">
        <f t="shared" si="737"/>
        <v>0</v>
      </c>
      <c r="LV218" s="25">
        <f t="shared" si="738"/>
        <v>0</v>
      </c>
      <c r="LW218" s="25">
        <f t="shared" si="843"/>
        <v>0</v>
      </c>
      <c r="LX218" s="25">
        <f t="shared" si="739"/>
        <v>0</v>
      </c>
      <c r="LY218" s="25">
        <f t="shared" si="740"/>
        <v>0</v>
      </c>
      <c r="LZ218" s="25">
        <f t="shared" si="844"/>
        <v>0</v>
      </c>
      <c r="MA218" s="25">
        <f t="shared" si="741"/>
        <v>0</v>
      </c>
      <c r="MB218" s="25">
        <f t="shared" si="742"/>
        <v>0</v>
      </c>
      <c r="MC218" s="25">
        <f t="shared" si="845"/>
        <v>0</v>
      </c>
      <c r="MD218" s="25">
        <f t="shared" si="743"/>
        <v>0</v>
      </c>
      <c r="ME218" s="25">
        <f t="shared" si="744"/>
        <v>0</v>
      </c>
      <c r="MF218" s="25">
        <f t="shared" si="846"/>
        <v>0</v>
      </c>
      <c r="MG218" s="25">
        <f t="shared" si="745"/>
        <v>0</v>
      </c>
      <c r="MH218" s="25">
        <f t="shared" si="746"/>
        <v>0</v>
      </c>
      <c r="MI218" s="25">
        <f t="shared" si="847"/>
        <v>0</v>
      </c>
      <c r="MJ218" s="25">
        <f t="shared" si="747"/>
        <v>0</v>
      </c>
      <c r="MK218" s="25">
        <f t="shared" si="748"/>
        <v>0</v>
      </c>
      <c r="ML218" s="25">
        <f t="shared" si="848"/>
        <v>0</v>
      </c>
      <c r="MM218" s="25">
        <f t="shared" si="749"/>
        <v>0</v>
      </c>
      <c r="MN218" s="25">
        <f t="shared" si="750"/>
        <v>0</v>
      </c>
      <c r="MO218" s="25">
        <f t="shared" si="849"/>
        <v>0</v>
      </c>
      <c r="MP218" s="25">
        <f t="shared" si="751"/>
        <v>0</v>
      </c>
      <c r="MQ218" s="25">
        <f t="shared" si="752"/>
        <v>0</v>
      </c>
      <c r="MR218" s="25">
        <f t="shared" si="850"/>
        <v>0</v>
      </c>
      <c r="MS218" s="29">
        <v>0</v>
      </c>
      <c r="MT218" s="29">
        <v>0</v>
      </c>
      <c r="MU218" s="29">
        <v>1</v>
      </c>
      <c r="MV218" s="29">
        <v>1</v>
      </c>
      <c r="MW218" s="25">
        <f t="shared" si="753"/>
        <v>0</v>
      </c>
      <c r="MX218" s="25">
        <f t="shared" si="754"/>
        <v>0</v>
      </c>
      <c r="MY218" s="25">
        <f t="shared" si="755"/>
        <v>0</v>
      </c>
      <c r="MZ218" s="25">
        <f t="shared" si="756"/>
        <v>0</v>
      </c>
      <c r="NA218" s="25">
        <f t="shared" si="757"/>
        <v>0</v>
      </c>
      <c r="NB218" s="25">
        <f t="shared" si="758"/>
        <v>0</v>
      </c>
      <c r="NC218" s="25">
        <f t="shared" si="759"/>
        <v>0</v>
      </c>
      <c r="ND218" s="25">
        <f t="shared" si="760"/>
        <v>0</v>
      </c>
      <c r="NE218" s="25">
        <f t="shared" si="851"/>
        <v>0</v>
      </c>
      <c r="NF218" s="25">
        <f t="shared" si="851"/>
        <v>0</v>
      </c>
      <c r="NG218" s="25">
        <f t="shared" si="851"/>
        <v>0</v>
      </c>
      <c r="NH218" s="25">
        <f t="shared" si="851"/>
        <v>0</v>
      </c>
      <c r="NI218" s="25">
        <f t="shared" si="761"/>
        <v>0</v>
      </c>
      <c r="NJ218" s="25">
        <f t="shared" si="762"/>
        <v>0</v>
      </c>
      <c r="NK218" s="25">
        <f t="shared" si="763"/>
        <v>0</v>
      </c>
      <c r="NL218" s="25">
        <f t="shared" si="764"/>
        <v>0</v>
      </c>
      <c r="NM218" s="25">
        <f t="shared" si="765"/>
        <v>0</v>
      </c>
      <c r="NN218" s="25">
        <f t="shared" si="852"/>
        <v>0</v>
      </c>
      <c r="NO218" s="25">
        <f t="shared" si="766"/>
        <v>0</v>
      </c>
      <c r="NP218" s="25">
        <f t="shared" si="767"/>
        <v>0</v>
      </c>
      <c r="NQ218" s="25">
        <f t="shared" si="853"/>
        <v>0</v>
      </c>
      <c r="NR218" s="25">
        <f t="shared" si="768"/>
        <v>0</v>
      </c>
      <c r="NS218" s="25">
        <f t="shared" si="769"/>
        <v>0</v>
      </c>
      <c r="NT218" s="25">
        <f t="shared" si="854"/>
        <v>0</v>
      </c>
      <c r="NU218" s="25">
        <f t="shared" si="770"/>
        <v>0</v>
      </c>
      <c r="NV218" s="25">
        <f t="shared" si="771"/>
        <v>0</v>
      </c>
      <c r="NW218" s="25">
        <f t="shared" si="855"/>
        <v>0</v>
      </c>
      <c r="NX218" s="25">
        <f t="shared" si="856"/>
        <v>0</v>
      </c>
      <c r="NY218" s="25">
        <f t="shared" si="856"/>
        <v>0</v>
      </c>
      <c r="NZ218" s="25">
        <f t="shared" si="857"/>
        <v>0</v>
      </c>
      <c r="OA218" s="25">
        <f t="shared" si="858"/>
        <v>0</v>
      </c>
      <c r="OB218" s="25">
        <f t="shared" si="858"/>
        <v>0</v>
      </c>
      <c r="OC218" s="25">
        <f t="shared" si="859"/>
        <v>0</v>
      </c>
      <c r="OD218" s="25">
        <f t="shared" si="860"/>
        <v>0</v>
      </c>
      <c r="OE218" s="25">
        <f t="shared" si="860"/>
        <v>0</v>
      </c>
      <c r="OF218" s="25">
        <f t="shared" si="860"/>
        <v>0</v>
      </c>
      <c r="OG218" s="25">
        <f t="shared" si="772"/>
        <v>0</v>
      </c>
      <c r="OH218" s="25">
        <f t="shared" si="773"/>
        <v>0</v>
      </c>
      <c r="OI218" s="25">
        <f t="shared" si="774"/>
        <v>0</v>
      </c>
      <c r="OJ218" s="25">
        <f t="shared" si="775"/>
        <v>0</v>
      </c>
      <c r="OK218" s="25">
        <f t="shared" si="776"/>
        <v>0</v>
      </c>
      <c r="OL218" s="25">
        <f t="shared" si="777"/>
        <v>0</v>
      </c>
      <c r="OM218" s="25">
        <f t="shared" si="861"/>
        <v>0</v>
      </c>
      <c r="ON218" s="25">
        <f t="shared" si="861"/>
        <v>0</v>
      </c>
      <c r="OO218" s="25">
        <f t="shared" si="861"/>
        <v>0</v>
      </c>
      <c r="OP218" s="25">
        <f t="shared" si="778"/>
        <v>0</v>
      </c>
      <c r="OQ218" s="25">
        <f t="shared" si="779"/>
        <v>0</v>
      </c>
      <c r="OR218" s="25">
        <f t="shared" si="862"/>
        <v>0</v>
      </c>
      <c r="OS218" s="19">
        <v>538412.57999999996</v>
      </c>
      <c r="OT218" s="19">
        <v>2371325.182</v>
      </c>
    </row>
    <row r="219" spans="1:410" ht="33" customHeight="1" x14ac:dyDescent="0.25">
      <c r="A219" s="18"/>
      <c r="B219" s="18" t="s">
        <v>1007</v>
      </c>
      <c r="C219" s="18">
        <v>73.7</v>
      </c>
      <c r="D219" s="16" t="e">
        <f>_xlfn.IFNA(INDEX(#REF!,MATCH(E219,#REF!,0)),0)</f>
        <v>#REF!</v>
      </c>
      <c r="E219" s="18" t="s">
        <v>1015</v>
      </c>
      <c r="F219" s="16" t="s">
        <v>765</v>
      </c>
      <c r="G219" s="16" t="s">
        <v>766</v>
      </c>
      <c r="H219" s="16" t="s">
        <v>767</v>
      </c>
      <c r="I219" s="16" t="s">
        <v>768</v>
      </c>
      <c r="J219" s="16" t="s">
        <v>811</v>
      </c>
      <c r="K219" s="16" t="s">
        <v>770</v>
      </c>
      <c r="L219" s="16" t="s">
        <v>771</v>
      </c>
      <c r="M219" s="18">
        <v>1.8399999999999999</v>
      </c>
      <c r="N219" s="18">
        <v>1.8399999999999999</v>
      </c>
      <c r="O219" s="18">
        <v>2.2399999999999998</v>
      </c>
      <c r="P219" s="18">
        <v>2.2399999999999998</v>
      </c>
      <c r="Q219" s="18">
        <v>0.1</v>
      </c>
      <c r="R219" s="18">
        <v>2.04</v>
      </c>
      <c r="S219" s="18">
        <v>2.04</v>
      </c>
      <c r="T219" s="18">
        <v>0.2</v>
      </c>
      <c r="U219" s="18">
        <v>0</v>
      </c>
      <c r="V219" s="18">
        <v>0</v>
      </c>
      <c r="W219" s="18">
        <v>0</v>
      </c>
      <c r="X219" s="18">
        <v>1.8399999999999999</v>
      </c>
      <c r="Y219" s="18">
        <v>1.7999999999999998</v>
      </c>
      <c r="Z219" s="20">
        <f t="shared" si="780"/>
        <v>1.6</v>
      </c>
      <c r="AA219" s="18">
        <v>0.22</v>
      </c>
      <c r="AB219" s="18">
        <v>0</v>
      </c>
      <c r="AC219" s="18">
        <v>0</v>
      </c>
      <c r="AD219" s="18">
        <v>0</v>
      </c>
      <c r="AE219" s="18">
        <v>0</v>
      </c>
      <c r="AF219" s="18">
        <v>0</v>
      </c>
      <c r="AG219" s="18">
        <v>1.4</v>
      </c>
      <c r="AH219" s="18">
        <v>1.4</v>
      </c>
      <c r="AI219" s="20">
        <f t="shared" si="781"/>
        <v>1.75</v>
      </c>
      <c r="AJ219" s="18">
        <v>0</v>
      </c>
      <c r="AK219" s="18">
        <v>0</v>
      </c>
      <c r="AL219" s="20">
        <f t="shared" si="782"/>
        <v>0</v>
      </c>
      <c r="AM219" s="18">
        <v>1.8399999999999999</v>
      </c>
      <c r="AN219" s="18">
        <v>1.4</v>
      </c>
      <c r="AO219" s="18">
        <v>0.15</v>
      </c>
      <c r="AP219" s="18">
        <v>0.22</v>
      </c>
      <c r="AQ219" s="18">
        <v>1.8399999999999999</v>
      </c>
      <c r="AR219" s="18">
        <v>1.6199999999999999</v>
      </c>
      <c r="AS219" s="18">
        <v>0.12</v>
      </c>
      <c r="AT219" s="18">
        <v>0.11</v>
      </c>
      <c r="AU219" s="18">
        <v>0</v>
      </c>
      <c r="AV219" s="18">
        <v>1</v>
      </c>
      <c r="AW219" s="18">
        <v>0</v>
      </c>
      <c r="AX219" s="18">
        <v>0</v>
      </c>
      <c r="AY219" s="18">
        <v>0</v>
      </c>
      <c r="AZ219" s="18">
        <v>0</v>
      </c>
      <c r="BA219" s="18">
        <v>0</v>
      </c>
      <c r="BB219" s="18">
        <v>0</v>
      </c>
      <c r="BC219" s="18">
        <v>0</v>
      </c>
      <c r="BD219" s="18">
        <v>0</v>
      </c>
      <c r="BE219" s="18">
        <v>1</v>
      </c>
      <c r="BF219" s="18">
        <v>0</v>
      </c>
      <c r="BG219" s="18">
        <v>0</v>
      </c>
      <c r="BH219" s="18">
        <v>0</v>
      </c>
      <c r="BI219" s="18">
        <v>0</v>
      </c>
      <c r="BJ219" s="18">
        <v>0</v>
      </c>
      <c r="BK219" s="18">
        <v>0</v>
      </c>
      <c r="BL219" s="18">
        <v>0</v>
      </c>
      <c r="BM219" s="18">
        <v>0</v>
      </c>
      <c r="BN219" s="18">
        <v>0</v>
      </c>
      <c r="BO219" s="18">
        <v>0</v>
      </c>
      <c r="BP219" s="18">
        <v>0</v>
      </c>
      <c r="BQ219" s="18">
        <v>0</v>
      </c>
      <c r="BR219" s="18">
        <v>0</v>
      </c>
      <c r="BS219" s="18">
        <v>0</v>
      </c>
      <c r="BT219" s="18">
        <v>0</v>
      </c>
      <c r="BU219" s="18">
        <v>0</v>
      </c>
      <c r="BV219" s="18">
        <v>0</v>
      </c>
      <c r="BW219" s="18">
        <v>0</v>
      </c>
      <c r="BX219" s="18">
        <v>0</v>
      </c>
      <c r="BY219" s="18">
        <v>0</v>
      </c>
      <c r="BZ219" s="18">
        <v>0</v>
      </c>
      <c r="CA219" s="16" t="e">
        <f>_xlfn.IFNA(IF(RIGHT(D219,2)="=G",0,INDEX(#REF!,MATCH(E219,#REF!,0))),0)</f>
        <v>#REF!</v>
      </c>
      <c r="CB219" s="16" t="s">
        <v>776</v>
      </c>
      <c r="CC219" s="18">
        <v>0</v>
      </c>
      <c r="CD219" s="18">
        <v>0</v>
      </c>
      <c r="CE219" s="18">
        <v>1.6</v>
      </c>
      <c r="CF219" s="18">
        <v>0.8</v>
      </c>
      <c r="CG219" s="18">
        <v>0.12</v>
      </c>
      <c r="CH219" s="18">
        <v>2</v>
      </c>
      <c r="CI219" s="16" t="s">
        <v>98</v>
      </c>
      <c r="CJ219" s="18">
        <v>0</v>
      </c>
      <c r="CK219" s="20">
        <f t="shared" si="648"/>
        <v>1.35</v>
      </c>
      <c r="CL219" s="20">
        <f t="shared" si="783"/>
        <v>1.35</v>
      </c>
      <c r="CM219" s="18">
        <v>19.05</v>
      </c>
      <c r="CN219" s="18">
        <v>23.72</v>
      </c>
      <c r="CO219" s="18">
        <v>22.881</v>
      </c>
      <c r="CP219" s="22">
        <f t="shared" si="649"/>
        <v>22.88</v>
      </c>
      <c r="CQ219" s="22">
        <f t="shared" si="650"/>
        <v>21.53</v>
      </c>
      <c r="CR219" s="22">
        <f t="shared" si="784"/>
        <v>1.35</v>
      </c>
      <c r="CS219" s="22">
        <f t="shared" si="651"/>
        <v>21.63</v>
      </c>
      <c r="CT219" s="22">
        <f t="shared" si="652"/>
        <v>21.83</v>
      </c>
      <c r="CU219" s="18">
        <v>21.83</v>
      </c>
      <c r="CV219" s="22">
        <f t="shared" si="785"/>
        <v>1.6</v>
      </c>
      <c r="CW219" s="22">
        <f t="shared" si="653"/>
        <v>0</v>
      </c>
      <c r="CX219" s="22">
        <f t="shared" si="654"/>
        <v>0</v>
      </c>
      <c r="CY219" s="22">
        <f t="shared" si="655"/>
        <v>23.45</v>
      </c>
      <c r="CZ219" s="22">
        <f t="shared" si="656"/>
        <v>23.6</v>
      </c>
      <c r="DA219" s="18">
        <v>23.72</v>
      </c>
      <c r="DB219" s="20">
        <f t="shared" si="786"/>
        <v>2.19</v>
      </c>
      <c r="DC219" s="20">
        <f t="shared" si="787"/>
        <v>0.84</v>
      </c>
      <c r="DD219" s="20">
        <f t="shared" si="788"/>
        <v>1.35</v>
      </c>
      <c r="DE219" s="20">
        <f t="shared" si="657"/>
        <v>0.1</v>
      </c>
      <c r="DF219" s="20">
        <f t="shared" si="658"/>
        <v>0.2</v>
      </c>
      <c r="DG219" s="20">
        <f t="shared" si="659"/>
        <v>1.05</v>
      </c>
      <c r="DH219" s="20">
        <f t="shared" si="660"/>
        <v>0</v>
      </c>
      <c r="DI219" s="20">
        <f t="shared" si="661"/>
        <v>0</v>
      </c>
      <c r="DJ219" s="20">
        <f t="shared" si="662"/>
        <v>0</v>
      </c>
      <c r="DK219" s="20">
        <f t="shared" si="789"/>
        <v>1.35</v>
      </c>
      <c r="DL219" s="20">
        <f t="shared" si="790"/>
        <v>0</v>
      </c>
      <c r="DM219" s="20">
        <f t="shared" si="791"/>
        <v>0</v>
      </c>
      <c r="DN219" s="20">
        <f t="shared" si="792"/>
        <v>0</v>
      </c>
      <c r="DO219" s="18">
        <v>2.44</v>
      </c>
      <c r="DP219" s="18">
        <v>0</v>
      </c>
      <c r="DQ219" s="18">
        <v>1</v>
      </c>
      <c r="DR219" s="18">
        <v>1</v>
      </c>
      <c r="DS219" s="25">
        <f t="shared" si="793"/>
        <v>2.44</v>
      </c>
      <c r="DT219" s="25">
        <f t="shared" si="794"/>
        <v>0</v>
      </c>
      <c r="DU219" s="25">
        <f t="shared" si="795"/>
        <v>3.29</v>
      </c>
      <c r="DV219" s="25">
        <f t="shared" si="796"/>
        <v>0</v>
      </c>
      <c r="DW219" s="25">
        <f t="shared" si="797"/>
        <v>3.29</v>
      </c>
      <c r="DX219" s="25">
        <f t="shared" si="798"/>
        <v>7.37</v>
      </c>
      <c r="DY219" s="25">
        <f t="shared" si="799"/>
        <v>0</v>
      </c>
      <c r="DZ219" s="25">
        <f t="shared" si="800"/>
        <v>7.37</v>
      </c>
      <c r="EA219" s="25">
        <f t="shared" si="801"/>
        <v>4.8899999999999997</v>
      </c>
      <c r="EB219" s="25">
        <f t="shared" si="802"/>
        <v>0</v>
      </c>
      <c r="EC219" s="25">
        <f t="shared" si="803"/>
        <v>4.8899999999999997</v>
      </c>
      <c r="ED219" s="25">
        <f t="shared" si="804"/>
        <v>2.48</v>
      </c>
      <c r="EE219" s="25">
        <f t="shared" si="804"/>
        <v>0</v>
      </c>
      <c r="EF219" s="25">
        <f t="shared" si="805"/>
        <v>2.48</v>
      </c>
      <c r="EG219" s="25">
        <f t="shared" si="806"/>
        <v>4.8899999999999997</v>
      </c>
      <c r="EH219" s="25">
        <f t="shared" si="806"/>
        <v>0</v>
      </c>
      <c r="EI219" s="25">
        <f t="shared" si="807"/>
        <v>4.8899999999999997</v>
      </c>
      <c r="EJ219" s="18">
        <v>73.7</v>
      </c>
      <c r="EK219" s="18">
        <v>123.68</v>
      </c>
      <c r="EL219" s="18" t="s">
        <v>1015</v>
      </c>
      <c r="EM219" s="18" t="s">
        <v>1016</v>
      </c>
      <c r="EN219" s="16" t="s">
        <v>774</v>
      </c>
      <c r="EO219" s="16" t="s">
        <v>132</v>
      </c>
      <c r="EP219" s="16" t="e">
        <f>IF(OR(EN219="Cống tròn",EN219="Cống hộp",EN219="Ống nhựa"),INDEX(#REF!,MATCH(E219,#REF!,0)),IF(OR(EN219="Rãnh xây",EN219="Rãnh bê tông"),INDEX(#REF!,MATCH(E219,#REF!,0)),0))</f>
        <v>#REF!</v>
      </c>
      <c r="EQ219" s="18">
        <v>48.58</v>
      </c>
      <c r="ER219" s="18">
        <v>1</v>
      </c>
      <c r="ES219" s="25">
        <f t="shared" si="808"/>
        <v>48</v>
      </c>
      <c r="ET219" s="1" t="e">
        <f>_xlfn.IFNA(IF(EN219="Cống tròn",INDEX(#REF!,MATCH(E219,#REF!,0)),IF(EN219="Cống hộp",INDEX(#REF!,MATCH(E219,#REF!,0)),EU219&amp;" ,"&amp;EV219)),0)</f>
        <v>#REF!</v>
      </c>
      <c r="EU219" s="16" t="s">
        <v>769</v>
      </c>
      <c r="EV219" s="16" t="s">
        <v>775</v>
      </c>
      <c r="EW219" s="16" t="e">
        <f>_xlfn.IFNA(INDEX(#REF!,MATCH(E219,#REF!,0)),0)</f>
        <v>#REF!</v>
      </c>
      <c r="EX219" s="16"/>
      <c r="EY219" s="18">
        <v>0</v>
      </c>
      <c r="EZ219" s="18">
        <v>0</v>
      </c>
      <c r="FA219" s="18">
        <v>0</v>
      </c>
      <c r="FB219" s="19">
        <v>0</v>
      </c>
      <c r="FC219" s="19">
        <v>0</v>
      </c>
      <c r="FD219" s="25">
        <f t="shared" si="663"/>
        <v>0</v>
      </c>
      <c r="FE219" s="25">
        <f t="shared" si="809"/>
        <v>0</v>
      </c>
      <c r="FF219" s="18">
        <v>0.1</v>
      </c>
      <c r="FG219" s="18">
        <v>2</v>
      </c>
      <c r="FH219" s="18">
        <v>1</v>
      </c>
      <c r="FI219" s="25">
        <f t="shared" si="810"/>
        <v>1.2</v>
      </c>
      <c r="FJ219" s="18">
        <v>0</v>
      </c>
      <c r="FK219" s="18">
        <v>0</v>
      </c>
      <c r="FL219" s="18">
        <v>0.2</v>
      </c>
      <c r="FM219" s="18">
        <v>1.4</v>
      </c>
      <c r="FN219" s="18">
        <v>0</v>
      </c>
      <c r="FO219" s="25">
        <f t="shared" si="811"/>
        <v>1.4</v>
      </c>
      <c r="FP219" s="18">
        <v>1.4999999999999999E-2</v>
      </c>
      <c r="FQ219" s="18">
        <v>1</v>
      </c>
      <c r="FR219" s="25">
        <f t="shared" si="664"/>
        <v>47</v>
      </c>
      <c r="FS219" s="25">
        <f t="shared" si="665"/>
        <v>0.69</v>
      </c>
      <c r="FT219" s="25">
        <f t="shared" si="666"/>
        <v>47.69</v>
      </c>
      <c r="FU219" s="25">
        <f t="shared" si="667"/>
        <v>-0.89000000000000057</v>
      </c>
      <c r="FV219" s="25" t="str">
        <f t="shared" si="812"/>
        <v>Thêm 01</v>
      </c>
      <c r="FW219" s="25">
        <f t="shared" si="813"/>
        <v>0.13</v>
      </c>
      <c r="FX219" s="16"/>
      <c r="FY219" s="16"/>
      <c r="FZ219" s="16"/>
      <c r="GA219" s="16"/>
      <c r="GB219" s="19">
        <v>0</v>
      </c>
      <c r="GC219" s="19">
        <v>0</v>
      </c>
      <c r="GD219" s="19">
        <v>0</v>
      </c>
      <c r="GE219" s="19">
        <v>0</v>
      </c>
      <c r="GF219" s="19">
        <v>0</v>
      </c>
      <c r="GG219" s="19">
        <v>0</v>
      </c>
      <c r="GH219" s="19">
        <v>0</v>
      </c>
      <c r="GI219" s="19">
        <v>0</v>
      </c>
      <c r="GJ219" s="19">
        <v>0</v>
      </c>
      <c r="GK219" s="19">
        <v>0</v>
      </c>
      <c r="GL219" s="25">
        <f t="shared" si="668"/>
        <v>0</v>
      </c>
      <c r="GM219" s="25">
        <f t="shared" si="814"/>
        <v>0</v>
      </c>
      <c r="GN219" s="19">
        <v>0</v>
      </c>
      <c r="GO219" s="19">
        <v>0</v>
      </c>
      <c r="GP219" s="19">
        <v>0</v>
      </c>
      <c r="GQ219" s="19">
        <v>0</v>
      </c>
      <c r="GR219" s="1" t="e">
        <f>_xlfn.IFNA(INDEX(#REF!,MATCH(E219,#REF!,0)),0)</f>
        <v>#REF!</v>
      </c>
      <c r="GS219" s="16"/>
      <c r="GT219" s="18">
        <v>0</v>
      </c>
      <c r="GU219" s="18">
        <v>0</v>
      </c>
      <c r="GV219" s="18">
        <v>0</v>
      </c>
      <c r="GW219" s="18">
        <v>0</v>
      </c>
      <c r="GX219" s="25">
        <f t="shared" si="669"/>
        <v>0</v>
      </c>
      <c r="GY219" s="25">
        <f t="shared" si="670"/>
        <v>0</v>
      </c>
      <c r="GZ219" s="25">
        <f t="shared" si="815"/>
        <v>0</v>
      </c>
      <c r="HA219" s="1" t="e" cm="1">
        <f t="array" ref="HA219">INDEX(#REF!,MATCH(EJ219&amp;EK219&amp;HD219&amp;HE219&amp;HF219,#REF!&amp;#REF!&amp;#REF!&amp;#REF!&amp;#REF!,0))</f>
        <v>#REF!</v>
      </c>
      <c r="HB219" s="16"/>
      <c r="HC219" s="25">
        <f t="shared" si="816"/>
        <v>0</v>
      </c>
      <c r="HD219" s="18">
        <v>0</v>
      </c>
      <c r="HE219" s="18">
        <v>0</v>
      </c>
      <c r="HF219" s="18">
        <v>0</v>
      </c>
      <c r="HG219" s="1" t="e" cm="1">
        <f t="array" ref="HG219">INDEX(#REF!,MATCH(EJ219&amp;EK219&amp;HJ219&amp;HK219&amp;HL219,#REF!&amp;#REF!&amp;#REF!&amp;#REF!&amp;#REF!,0))</f>
        <v>#REF!</v>
      </c>
      <c r="HH219" s="16"/>
      <c r="HI219" s="25">
        <f t="shared" si="817"/>
        <v>0</v>
      </c>
      <c r="HJ219" s="25">
        <f t="shared" si="818"/>
        <v>0</v>
      </c>
      <c r="HK219" s="19">
        <v>0</v>
      </c>
      <c r="HL219" s="19">
        <v>0</v>
      </c>
      <c r="HM219" s="18">
        <v>0.01</v>
      </c>
      <c r="HN219" s="18">
        <v>1</v>
      </c>
      <c r="HO219" s="25">
        <f t="shared" si="819"/>
        <v>0</v>
      </c>
      <c r="HP219" s="25">
        <f t="shared" si="820"/>
        <v>0</v>
      </c>
      <c r="HQ219" s="25">
        <f t="shared" si="821"/>
        <v>0</v>
      </c>
      <c r="HR219" s="25">
        <f t="shared" si="822"/>
        <v>0</v>
      </c>
      <c r="HS219" s="25">
        <f t="shared" si="823"/>
        <v>0</v>
      </c>
      <c r="HT219" s="19">
        <v>0</v>
      </c>
      <c r="HU219" s="19">
        <v>0</v>
      </c>
      <c r="HV219" s="19">
        <v>0</v>
      </c>
      <c r="HW219" s="25">
        <f t="shared" si="824"/>
        <v>0</v>
      </c>
      <c r="HX219" s="19">
        <v>0</v>
      </c>
      <c r="HY219" s="19">
        <v>0</v>
      </c>
      <c r="HZ219" s="18">
        <v>22.88</v>
      </c>
      <c r="IA219" s="20">
        <f>ROUND(IF(EN219="Cống tròn",IF(EN219="Cống tròn",IF(EU219="Không có móng",IQ219-FF219,IF(EU219="Đế",IP219-FN219,IF(OR(EU219="Móng bê tông",EU219="Móng bê tông kết hợp đế"),II219-FJ219,0))),0),IF(EN219="Cống hộp",IF(AND(EN219="Cống hộp",EU219="Không có móng"),IQ219-GF219,IF(AND(EN219="Cống hộp",EU219="Móng bê tông"),IJ219-GB219,0)),IF(OR(EN219="Rãnh xây",EN219="Rãnh bê tông"),IF(OR(EN219="Rãnh xây",EN219="Rãnh bê tông"),IK219-GB219,0),IF(EN219="Ống nhựa",IF(AND(EN219="Ống nhựa",EU219="Không đắp cát"),IQ219-HT219,IF(AND(EN219="Ống nhựa",EU219="Đắp cát"),IH219-HX219,0)),IF(EN219="Rãnh thang",IF(EN219="Rãnh thang",IF(EU219="Móng bê tông",#REF!-#REF!,IQ219),0),0))))),2)</f>
        <v>21.83</v>
      </c>
      <c r="IB219" s="20">
        <f t="shared" si="825"/>
        <v>1.0500000000000007</v>
      </c>
      <c r="IC219" s="20">
        <f t="shared" si="671"/>
        <v>21.83</v>
      </c>
      <c r="ID219" s="20">
        <f t="shared" si="672"/>
        <v>0</v>
      </c>
      <c r="IE219" s="20">
        <f t="shared" si="673"/>
        <v>0</v>
      </c>
      <c r="IF219" s="20">
        <f t="shared" si="674"/>
        <v>0</v>
      </c>
      <c r="IG219" s="20">
        <f>IF(EN219="Rãnh thang",IF(AND(EN219="Rãnh thang",EU219="Móng bê tông"),IQ219-#REF!,0),IF(EN219="Ống nhựa",IF(AND(EN219="Ống nhựa",EU219="Đắp cát"),IQ219-HT219,0),IF(EN219="Cống tròn",IF(EN219="Cống tròn",IF(OR(EU219="Móng bê tông",EU219="Móng bê tông kết hợp đế"),IM219-FL219,0),0),IF(EN219="Cống hộp",IF(AND(EN219="Cống hộp",EU219="Móng bê tông"),IN219-GD219,0),IF(OR(EN219="Rãnh xây",EN219="Rãnh bê tông"),IF(AND(EN219="Rãnh xây",EU219="Móng bê tông"),IO219-GD219,IF(AND(EN219="Rãnh bê tông",EU219="Móng bê tông"),IO219-GD219,0)),0)))))</f>
        <v>21.83</v>
      </c>
      <c r="IH219" s="20">
        <f t="shared" si="675"/>
        <v>0</v>
      </c>
      <c r="II219" s="20">
        <f t="shared" si="676"/>
        <v>21.83</v>
      </c>
      <c r="IJ219" s="20">
        <f t="shared" si="677"/>
        <v>0</v>
      </c>
      <c r="IK219" s="20">
        <f t="shared" si="678"/>
        <v>0</v>
      </c>
      <c r="IL219" s="20">
        <f t="shared" si="679"/>
        <v>22.029999999999998</v>
      </c>
      <c r="IM219" s="20">
        <f t="shared" si="680"/>
        <v>22.029999999999998</v>
      </c>
      <c r="IN219" s="20">
        <f t="shared" si="681"/>
        <v>0</v>
      </c>
      <c r="IO219" s="20">
        <f t="shared" si="682"/>
        <v>0</v>
      </c>
      <c r="IP219" s="20">
        <f t="shared" si="683"/>
        <v>0</v>
      </c>
      <c r="IQ219" s="18">
        <v>22.13</v>
      </c>
      <c r="IR219" s="25">
        <f t="shared" si="826"/>
        <v>0</v>
      </c>
      <c r="IS219" s="25">
        <f t="shared" si="684"/>
        <v>0</v>
      </c>
      <c r="IT219" s="25">
        <f t="shared" si="685"/>
        <v>0</v>
      </c>
      <c r="IU219" s="25">
        <f>ROUND(IF(EN219="Cống tròn",IF(EN219="Cống tròn",IV219+FF219,0),IF(EN219="Cống hộp",IF(EN219="Cống hộp",IV219+GP219,0),IF(OR(EN219="Rãnh xây",EN219="Rãnh bê tông"),IF(OR(EN219="Rãnh xây",EN219="Rãnh bê tông"),IV219+GP219,0),IF(EN219="ống nhựa",IF(EN219="Ống nhựa",IV219+HT219,0),IF(EN219="Rãnh thang",IF(EN219="Rãnh thang",IQ219+#REF!,0),0))))),2)</f>
        <v>23.12</v>
      </c>
      <c r="IV219" s="18">
        <v>23.02</v>
      </c>
      <c r="IW219" s="25">
        <f t="shared" si="686"/>
        <v>23.12</v>
      </c>
      <c r="IX219" s="25">
        <f t="shared" si="687"/>
        <v>0</v>
      </c>
      <c r="IY219" s="25">
        <f t="shared" si="688"/>
        <v>0</v>
      </c>
      <c r="IZ219" s="25">
        <f t="shared" si="689"/>
        <v>0</v>
      </c>
      <c r="JA219" s="25">
        <f t="shared" si="690"/>
        <v>0</v>
      </c>
      <c r="JB219" s="18">
        <v>22.78</v>
      </c>
      <c r="JC219" s="20">
        <f>ROUND(IF(EN219="Cống tròn",IF(EN219="Cống tròn",IF(EU219="Không có móng",JS219-FF219,IF(EU219="Đế",JR219-FN219,IF(OR(EU219="Móng bê tông",EU219="Móng bê tông kết hợp đế"),JK219-FJ219,0))),0),IF(EN219="Cống hộp",IF(AND(EN219="Cống hộp",EU219="Không có móng"),JS219-GF219,IF(AND(EN219="Cống hộp",EU219="Móng bê tông"),JL219-GB219,0)),IF(OR(EN219="Rãnh xây",EN219="Rãnh bê tông"),IF(OR(EN219="Rãnh xây",EN219="Rãnh bê tông"),JM219-GB219,0),IF(EN219="Ống nhựa",IF(AND(EN219="Ống nhựa",EU219="Không đắp cát"),JS219-HT219,IF(AND(EN219="Ống nhựa",EU219="Đắp cát"),JJ219-HX219,0)),IF(EN219="Rãnh thang",IF(EN219="Rãnh thang",IF(EU219="Móng bê tông",#REF!-#REF!,JS219),0),0))))),2)</f>
        <v>21.72</v>
      </c>
      <c r="JD219" s="20">
        <f t="shared" si="827"/>
        <v>1.0600000000000023</v>
      </c>
      <c r="JE219" s="20">
        <f t="shared" si="691"/>
        <v>21.72</v>
      </c>
      <c r="JF219" s="20">
        <f t="shared" si="692"/>
        <v>0</v>
      </c>
      <c r="JG219" s="20">
        <f t="shared" si="693"/>
        <v>0</v>
      </c>
      <c r="JH219" s="20">
        <f t="shared" si="694"/>
        <v>0</v>
      </c>
      <c r="JI219" s="20">
        <f>IF(EN219="Rãnh thang",IF(AND(EN219="Rãnh thang",EU219="Móng bê tông"),JS219-#REF!,0),IF(EN219="Ống nhựa",IF(AND(EN219="Ống nhựa",EU219="Đắp cát"),JS219-HT219,0),IF(EN219="Cống tròn",IF(EN219="Cống tròn",IF(OR(EU219="Móng bê tông",EU219="Móng bê tông kết hợp đế"),JO219-FL219,0),0),IF(EN219="Cống hộp",IF(AND(EN219="Cống hộp",EU219="Móng bê tông"),JP219-GD219,0),IF(OR(EN219="Rãnh xây",EN219="Rãnh bê tông"),IF(AND(EN219="Rãnh xây",EU219="Móng bê tông"),JQ219-GD219,IF(AND(EN219="Rãnh bê tông",EU219="Móng bê tông"),JQ219-GD219,0)),0)))))</f>
        <v>21.72</v>
      </c>
      <c r="JJ219" s="20">
        <f t="shared" si="695"/>
        <v>0</v>
      </c>
      <c r="JK219" s="20">
        <f t="shared" si="696"/>
        <v>21.72</v>
      </c>
      <c r="JL219" s="20">
        <f t="shared" si="697"/>
        <v>0</v>
      </c>
      <c r="JM219" s="20">
        <f t="shared" si="698"/>
        <v>0</v>
      </c>
      <c r="JN219" s="20">
        <f t="shared" si="699"/>
        <v>21.919999999999998</v>
      </c>
      <c r="JO219" s="20">
        <f t="shared" si="700"/>
        <v>21.919999999999998</v>
      </c>
      <c r="JP219" s="20">
        <f t="shared" si="701"/>
        <v>0</v>
      </c>
      <c r="JQ219" s="20">
        <f t="shared" si="702"/>
        <v>0</v>
      </c>
      <c r="JR219" s="20">
        <f t="shared" si="703"/>
        <v>0</v>
      </c>
      <c r="JS219" s="26">
        <v>22.02</v>
      </c>
      <c r="JT219" s="25">
        <f t="shared" si="828"/>
        <v>0</v>
      </c>
      <c r="JU219" s="25">
        <f t="shared" si="704"/>
        <v>0</v>
      </c>
      <c r="JV219" s="25">
        <f t="shared" si="705"/>
        <v>0</v>
      </c>
      <c r="JW219" s="25">
        <f>ROUND(IF(EN219="Cống tròn",IF(EN219="Cống tròn",JX219+FF219,0),IF(EN219="Cống hộp",IF(EN219="Cống hộp",JX219+GP219,0),IF(OR(EN219="Rãnh xây",EN219="Rãnh bê tông"),IF(OR(EN219="Rãnh xây",EN219="Rãnh bê tông"),JX219+GP219,0),IF(EN219="ống nhựa",IF(EN219="Ống nhựa",JX219+HT219,0),IF(EN219="Rãnh thang",IF(EN219="Rãnh thang",JS219+#REF!,0),0))))),2)</f>
        <v>23.12</v>
      </c>
      <c r="JX219" s="27">
        <v>23.02</v>
      </c>
      <c r="JY219" s="25">
        <f t="shared" si="706"/>
        <v>23.12</v>
      </c>
      <c r="JZ219" s="25">
        <f t="shared" si="707"/>
        <v>0</v>
      </c>
      <c r="KA219" s="25">
        <f t="shared" si="708"/>
        <v>0</v>
      </c>
      <c r="KB219" s="25">
        <f t="shared" si="709"/>
        <v>0</v>
      </c>
      <c r="KC219" s="25">
        <f t="shared" si="710"/>
        <v>0</v>
      </c>
      <c r="KD219" s="28" t="s">
        <v>98</v>
      </c>
      <c r="KE219" s="27">
        <v>0</v>
      </c>
      <c r="KF219" s="25">
        <f t="shared" si="711"/>
        <v>1.0500000000000007</v>
      </c>
      <c r="KG219" s="25">
        <f t="shared" si="829"/>
        <v>1.0500000000000007</v>
      </c>
      <c r="KH219" s="27">
        <v>0</v>
      </c>
      <c r="KI219" s="25">
        <f t="shared" si="712"/>
        <v>1.0600000000000023</v>
      </c>
      <c r="KJ219" s="25">
        <f t="shared" si="830"/>
        <v>1.0600000000000023</v>
      </c>
      <c r="KK219" s="25">
        <f t="shared" si="713"/>
        <v>0</v>
      </c>
      <c r="KL219" s="25">
        <f t="shared" si="714"/>
        <v>0</v>
      </c>
      <c r="KM219" s="25">
        <f t="shared" si="831"/>
        <v>0</v>
      </c>
      <c r="KN219" s="25">
        <f t="shared" si="715"/>
        <v>0</v>
      </c>
      <c r="KO219" s="25">
        <f t="shared" si="716"/>
        <v>0</v>
      </c>
      <c r="KP219" s="25">
        <f t="shared" si="832"/>
        <v>0</v>
      </c>
      <c r="KQ219" s="25">
        <f t="shared" si="717"/>
        <v>0.2</v>
      </c>
      <c r="KR219" s="25">
        <f t="shared" si="718"/>
        <v>0.2</v>
      </c>
      <c r="KS219" s="25">
        <f t="shared" si="833"/>
        <v>0.2</v>
      </c>
      <c r="KT219" s="25">
        <f t="shared" si="719"/>
        <v>0</v>
      </c>
      <c r="KU219" s="25">
        <f t="shared" si="720"/>
        <v>0</v>
      </c>
      <c r="KV219" s="25">
        <f t="shared" si="834"/>
        <v>0</v>
      </c>
      <c r="KW219" s="25">
        <f t="shared" si="721"/>
        <v>0</v>
      </c>
      <c r="KX219" s="25">
        <f t="shared" si="722"/>
        <v>0</v>
      </c>
      <c r="KY219" s="25">
        <f t="shared" si="835"/>
        <v>0</v>
      </c>
      <c r="KZ219" s="25">
        <f t="shared" si="723"/>
        <v>0</v>
      </c>
      <c r="LA219" s="25">
        <f t="shared" si="724"/>
        <v>0</v>
      </c>
      <c r="LB219" s="25">
        <f t="shared" si="836"/>
        <v>0</v>
      </c>
      <c r="LC219" s="25">
        <f t="shared" si="725"/>
        <v>0.85000000000000075</v>
      </c>
      <c r="LD219" s="25">
        <f t="shared" si="726"/>
        <v>0.86000000000000232</v>
      </c>
      <c r="LE219" s="25">
        <f t="shared" si="837"/>
        <v>0.85500000000000154</v>
      </c>
      <c r="LF219" s="25">
        <f t="shared" si="727"/>
        <v>0</v>
      </c>
      <c r="LG219" s="25">
        <f t="shared" si="728"/>
        <v>0</v>
      </c>
      <c r="LH219" s="25">
        <f t="shared" si="838"/>
        <v>0</v>
      </c>
      <c r="LI219" s="25">
        <f t="shared" si="729"/>
        <v>0</v>
      </c>
      <c r="LJ219" s="25">
        <f t="shared" si="730"/>
        <v>0</v>
      </c>
      <c r="LK219" s="25">
        <f t="shared" si="839"/>
        <v>0</v>
      </c>
      <c r="LL219" s="25">
        <f t="shared" si="731"/>
        <v>0</v>
      </c>
      <c r="LM219" s="25">
        <f t="shared" si="732"/>
        <v>0</v>
      </c>
      <c r="LN219" s="25">
        <f t="shared" si="840"/>
        <v>0</v>
      </c>
      <c r="LO219" s="25">
        <f t="shared" si="733"/>
        <v>0</v>
      </c>
      <c r="LP219" s="25">
        <f t="shared" si="734"/>
        <v>0</v>
      </c>
      <c r="LQ219" s="25">
        <f t="shared" si="841"/>
        <v>0</v>
      </c>
      <c r="LR219" s="25">
        <f t="shared" si="735"/>
        <v>0</v>
      </c>
      <c r="LS219" s="25">
        <f t="shared" si="736"/>
        <v>0</v>
      </c>
      <c r="LT219" s="25">
        <f t="shared" si="842"/>
        <v>0</v>
      </c>
      <c r="LU219" s="25">
        <f t="shared" si="737"/>
        <v>0</v>
      </c>
      <c r="LV219" s="25">
        <f t="shared" si="738"/>
        <v>0</v>
      </c>
      <c r="LW219" s="25">
        <f t="shared" si="843"/>
        <v>0</v>
      </c>
      <c r="LX219" s="25">
        <f t="shared" si="739"/>
        <v>0</v>
      </c>
      <c r="LY219" s="25">
        <f t="shared" si="740"/>
        <v>0</v>
      </c>
      <c r="LZ219" s="25">
        <f t="shared" si="844"/>
        <v>0</v>
      </c>
      <c r="MA219" s="25">
        <f t="shared" si="741"/>
        <v>0</v>
      </c>
      <c r="MB219" s="25">
        <f t="shared" si="742"/>
        <v>0</v>
      </c>
      <c r="MC219" s="25">
        <f t="shared" si="845"/>
        <v>0</v>
      </c>
      <c r="MD219" s="25">
        <f t="shared" si="743"/>
        <v>0</v>
      </c>
      <c r="ME219" s="25">
        <f t="shared" si="744"/>
        <v>0</v>
      </c>
      <c r="MF219" s="25">
        <f t="shared" si="846"/>
        <v>0</v>
      </c>
      <c r="MG219" s="25">
        <f t="shared" si="745"/>
        <v>0</v>
      </c>
      <c r="MH219" s="25">
        <f t="shared" si="746"/>
        <v>0</v>
      </c>
      <c r="MI219" s="25">
        <f t="shared" si="847"/>
        <v>0</v>
      </c>
      <c r="MJ219" s="25">
        <f t="shared" si="747"/>
        <v>0</v>
      </c>
      <c r="MK219" s="25">
        <f t="shared" si="748"/>
        <v>0</v>
      </c>
      <c r="ML219" s="25">
        <f t="shared" si="848"/>
        <v>0</v>
      </c>
      <c r="MM219" s="25">
        <f t="shared" si="749"/>
        <v>0</v>
      </c>
      <c r="MN219" s="25">
        <f t="shared" si="750"/>
        <v>0</v>
      </c>
      <c r="MO219" s="25">
        <f t="shared" si="849"/>
        <v>0</v>
      </c>
      <c r="MP219" s="25">
        <f t="shared" si="751"/>
        <v>0</v>
      </c>
      <c r="MQ219" s="25">
        <f t="shared" si="752"/>
        <v>0</v>
      </c>
      <c r="MR219" s="25">
        <f t="shared" si="850"/>
        <v>0</v>
      </c>
      <c r="MS219" s="29">
        <v>1.4</v>
      </c>
      <c r="MT219" s="29">
        <v>0</v>
      </c>
      <c r="MU219" s="29">
        <v>1</v>
      </c>
      <c r="MV219" s="29">
        <v>1</v>
      </c>
      <c r="MW219" s="25">
        <f t="shared" si="753"/>
        <v>1.4</v>
      </c>
      <c r="MX219" s="25">
        <f t="shared" si="754"/>
        <v>1.47</v>
      </c>
      <c r="MY219" s="25">
        <f t="shared" si="755"/>
        <v>0</v>
      </c>
      <c r="MZ219" s="25">
        <f t="shared" si="756"/>
        <v>0</v>
      </c>
      <c r="NA219" s="25">
        <f t="shared" si="757"/>
        <v>1.4</v>
      </c>
      <c r="NB219" s="25">
        <f t="shared" si="758"/>
        <v>1.48</v>
      </c>
      <c r="NC219" s="25">
        <f t="shared" si="759"/>
        <v>0</v>
      </c>
      <c r="ND219" s="25">
        <f t="shared" si="760"/>
        <v>0</v>
      </c>
      <c r="NE219" s="25">
        <f t="shared" si="851"/>
        <v>1.4</v>
      </c>
      <c r="NF219" s="25">
        <f t="shared" si="851"/>
        <v>1.4750000000000001</v>
      </c>
      <c r="NG219" s="25">
        <f t="shared" si="851"/>
        <v>0</v>
      </c>
      <c r="NH219" s="25">
        <f t="shared" si="851"/>
        <v>0</v>
      </c>
      <c r="NI219" s="25">
        <f t="shared" si="761"/>
        <v>71.66</v>
      </c>
      <c r="NJ219" s="25">
        <f t="shared" si="762"/>
        <v>0</v>
      </c>
      <c r="NK219" s="25">
        <f t="shared" si="763"/>
        <v>71.66</v>
      </c>
      <c r="NL219" s="25">
        <f t="shared" si="764"/>
        <v>41.48</v>
      </c>
      <c r="NM219" s="25">
        <f t="shared" si="765"/>
        <v>0</v>
      </c>
      <c r="NN219" s="25">
        <f t="shared" si="852"/>
        <v>41.48</v>
      </c>
      <c r="NO219" s="25">
        <f t="shared" si="766"/>
        <v>0</v>
      </c>
      <c r="NP219" s="25">
        <f t="shared" si="767"/>
        <v>0</v>
      </c>
      <c r="NQ219" s="25">
        <f t="shared" si="853"/>
        <v>0</v>
      </c>
      <c r="NR219" s="25">
        <f t="shared" si="768"/>
        <v>0</v>
      </c>
      <c r="NS219" s="25">
        <f t="shared" si="769"/>
        <v>0</v>
      </c>
      <c r="NT219" s="25">
        <f t="shared" si="854"/>
        <v>0</v>
      </c>
      <c r="NU219" s="25">
        <f t="shared" si="770"/>
        <v>0</v>
      </c>
      <c r="NV219" s="25">
        <f t="shared" si="771"/>
        <v>0</v>
      </c>
      <c r="NW219" s="25">
        <f t="shared" si="855"/>
        <v>0</v>
      </c>
      <c r="NX219" s="25">
        <f t="shared" si="856"/>
        <v>41.48</v>
      </c>
      <c r="NY219" s="25">
        <f t="shared" si="856"/>
        <v>0</v>
      </c>
      <c r="NZ219" s="25">
        <f t="shared" si="857"/>
        <v>41.48</v>
      </c>
      <c r="OA219" s="25">
        <f t="shared" si="858"/>
        <v>30.18</v>
      </c>
      <c r="OB219" s="25">
        <f t="shared" si="858"/>
        <v>0</v>
      </c>
      <c r="OC219" s="25">
        <f t="shared" si="859"/>
        <v>30.18</v>
      </c>
      <c r="OD219" s="25">
        <f t="shared" si="860"/>
        <v>41.48</v>
      </c>
      <c r="OE219" s="25">
        <f t="shared" si="860"/>
        <v>0</v>
      </c>
      <c r="OF219" s="25">
        <f t="shared" si="860"/>
        <v>41.48</v>
      </c>
      <c r="OG219" s="25">
        <f t="shared" si="772"/>
        <v>0</v>
      </c>
      <c r="OH219" s="25">
        <f t="shared" si="773"/>
        <v>0</v>
      </c>
      <c r="OI219" s="25">
        <f t="shared" si="774"/>
        <v>0</v>
      </c>
      <c r="OJ219" s="25">
        <f t="shared" si="775"/>
        <v>0</v>
      </c>
      <c r="OK219" s="25">
        <f t="shared" si="776"/>
        <v>0</v>
      </c>
      <c r="OL219" s="25">
        <f t="shared" si="777"/>
        <v>0</v>
      </c>
      <c r="OM219" s="25">
        <f t="shared" si="861"/>
        <v>0</v>
      </c>
      <c r="ON219" s="25">
        <f t="shared" si="861"/>
        <v>0</v>
      </c>
      <c r="OO219" s="25">
        <f t="shared" si="861"/>
        <v>0</v>
      </c>
      <c r="OP219" s="25">
        <f t="shared" si="778"/>
        <v>0</v>
      </c>
      <c r="OQ219" s="25">
        <f t="shared" si="779"/>
        <v>0</v>
      </c>
      <c r="OR219" s="25">
        <f t="shared" si="862"/>
        <v>0</v>
      </c>
      <c r="OS219" s="19">
        <v>538418.18000000005</v>
      </c>
      <c r="OT219" s="19">
        <v>2370746.5699999998</v>
      </c>
    </row>
    <row r="220" spans="1:410" ht="33" customHeight="1" x14ac:dyDescent="0.25">
      <c r="A220" s="18"/>
      <c r="B220" s="18" t="s">
        <v>1007</v>
      </c>
      <c r="C220" s="18">
        <v>123.68</v>
      </c>
      <c r="D220" s="16" t="e">
        <f>_xlfn.IFNA(INDEX(#REF!,MATCH(E220,#REF!,0)),0)</f>
        <v>#REF!</v>
      </c>
      <c r="E220" s="18" t="s">
        <v>1016</v>
      </c>
      <c r="F220" s="16" t="s">
        <v>765</v>
      </c>
      <c r="G220" s="16" t="s">
        <v>766</v>
      </c>
      <c r="H220" s="16" t="s">
        <v>767</v>
      </c>
      <c r="I220" s="16" t="s">
        <v>768</v>
      </c>
      <c r="J220" s="16" t="s">
        <v>811</v>
      </c>
      <c r="K220" s="16" t="s">
        <v>770</v>
      </c>
      <c r="L220" s="16" t="s">
        <v>771</v>
      </c>
      <c r="M220" s="18">
        <v>1.8399999999999999</v>
      </c>
      <c r="N220" s="18">
        <v>1.8399999999999999</v>
      </c>
      <c r="O220" s="18">
        <v>2.2399999999999998</v>
      </c>
      <c r="P220" s="18">
        <v>2.2399999999999998</v>
      </c>
      <c r="Q220" s="18">
        <v>0.1</v>
      </c>
      <c r="R220" s="18">
        <v>2.04</v>
      </c>
      <c r="S220" s="18">
        <v>2.04</v>
      </c>
      <c r="T220" s="18">
        <v>0.2</v>
      </c>
      <c r="U220" s="18">
        <v>0</v>
      </c>
      <c r="V220" s="18">
        <v>0</v>
      </c>
      <c r="W220" s="18">
        <v>0</v>
      </c>
      <c r="X220" s="18">
        <v>1.8399999999999999</v>
      </c>
      <c r="Y220" s="18">
        <v>1.7999999999999998</v>
      </c>
      <c r="Z220" s="20">
        <f t="shared" si="780"/>
        <v>1.6</v>
      </c>
      <c r="AA220" s="18">
        <v>0.22</v>
      </c>
      <c r="AB220" s="18">
        <v>0</v>
      </c>
      <c r="AC220" s="18">
        <v>0</v>
      </c>
      <c r="AD220" s="18">
        <v>0</v>
      </c>
      <c r="AE220" s="18">
        <v>0</v>
      </c>
      <c r="AF220" s="18">
        <v>0</v>
      </c>
      <c r="AG220" s="18">
        <v>1.4</v>
      </c>
      <c r="AH220" s="18">
        <v>1.4</v>
      </c>
      <c r="AI220" s="20">
        <f t="shared" si="781"/>
        <v>1.75</v>
      </c>
      <c r="AJ220" s="18">
        <v>0</v>
      </c>
      <c r="AK220" s="18">
        <v>0</v>
      </c>
      <c r="AL220" s="20">
        <f t="shared" si="782"/>
        <v>0</v>
      </c>
      <c r="AM220" s="18">
        <v>1.8399999999999999</v>
      </c>
      <c r="AN220" s="18">
        <v>1.4</v>
      </c>
      <c r="AO220" s="18">
        <v>0.15</v>
      </c>
      <c r="AP220" s="18">
        <v>0.22</v>
      </c>
      <c r="AQ220" s="18">
        <v>1.8399999999999999</v>
      </c>
      <c r="AR220" s="18">
        <v>1.6199999999999999</v>
      </c>
      <c r="AS220" s="18">
        <v>0.12</v>
      </c>
      <c r="AT220" s="18">
        <v>0.11</v>
      </c>
      <c r="AU220" s="18">
        <v>0</v>
      </c>
      <c r="AV220" s="18">
        <v>1</v>
      </c>
      <c r="AW220" s="18">
        <v>0</v>
      </c>
      <c r="AX220" s="18">
        <v>0</v>
      </c>
      <c r="AY220" s="18">
        <v>0</v>
      </c>
      <c r="AZ220" s="18">
        <v>0</v>
      </c>
      <c r="BA220" s="18">
        <v>0</v>
      </c>
      <c r="BB220" s="18">
        <v>0</v>
      </c>
      <c r="BC220" s="18">
        <v>0</v>
      </c>
      <c r="BD220" s="18">
        <v>0</v>
      </c>
      <c r="BE220" s="18">
        <v>2</v>
      </c>
      <c r="BF220" s="18">
        <v>0</v>
      </c>
      <c r="BG220" s="18">
        <v>0</v>
      </c>
      <c r="BH220" s="18">
        <v>0</v>
      </c>
      <c r="BI220" s="18">
        <v>0</v>
      </c>
      <c r="BJ220" s="18">
        <v>0</v>
      </c>
      <c r="BK220" s="18">
        <v>0</v>
      </c>
      <c r="BL220" s="18">
        <v>0</v>
      </c>
      <c r="BM220" s="18">
        <v>0</v>
      </c>
      <c r="BN220" s="18">
        <v>0</v>
      </c>
      <c r="BO220" s="18">
        <v>0</v>
      </c>
      <c r="BP220" s="18">
        <v>0</v>
      </c>
      <c r="BQ220" s="18">
        <v>0</v>
      </c>
      <c r="BR220" s="18">
        <v>0</v>
      </c>
      <c r="BS220" s="18">
        <v>0</v>
      </c>
      <c r="BT220" s="18">
        <v>0</v>
      </c>
      <c r="BU220" s="18">
        <v>0</v>
      </c>
      <c r="BV220" s="18">
        <v>0</v>
      </c>
      <c r="BW220" s="18">
        <v>0</v>
      </c>
      <c r="BX220" s="18">
        <v>0</v>
      </c>
      <c r="BY220" s="18">
        <v>0</v>
      </c>
      <c r="BZ220" s="18">
        <v>0</v>
      </c>
      <c r="CA220" s="16" t="e">
        <f>_xlfn.IFNA(IF(RIGHT(D220,2)="=G",0,INDEX(#REF!,MATCH(E220,#REF!,0))),0)</f>
        <v>#REF!</v>
      </c>
      <c r="CB220" s="16" t="s">
        <v>776</v>
      </c>
      <c r="CC220" s="18">
        <v>0</v>
      </c>
      <c r="CD220" s="18">
        <v>0</v>
      </c>
      <c r="CE220" s="18">
        <v>1.6</v>
      </c>
      <c r="CF220" s="18">
        <v>0.8</v>
      </c>
      <c r="CG220" s="18">
        <v>0.12</v>
      </c>
      <c r="CH220" s="18">
        <v>2</v>
      </c>
      <c r="CI220" s="16" t="s">
        <v>98</v>
      </c>
      <c r="CJ220" s="18">
        <v>0</v>
      </c>
      <c r="CK220" s="20">
        <f t="shared" si="648"/>
        <v>1.36</v>
      </c>
      <c r="CL220" s="20">
        <f t="shared" si="783"/>
        <v>1.36</v>
      </c>
      <c r="CM220" s="18">
        <v>19.03</v>
      </c>
      <c r="CN220" s="18">
        <v>23.62</v>
      </c>
      <c r="CO220" s="18">
        <v>22.781000000000002</v>
      </c>
      <c r="CP220" s="22">
        <f t="shared" si="649"/>
        <v>22.78</v>
      </c>
      <c r="CQ220" s="22">
        <f t="shared" si="650"/>
        <v>21.42</v>
      </c>
      <c r="CR220" s="22">
        <f t="shared" si="784"/>
        <v>1.36</v>
      </c>
      <c r="CS220" s="22">
        <f t="shared" si="651"/>
        <v>21.52</v>
      </c>
      <c r="CT220" s="22">
        <f t="shared" si="652"/>
        <v>21.72</v>
      </c>
      <c r="CU220" s="18">
        <v>21.72</v>
      </c>
      <c r="CV220" s="22">
        <f t="shared" si="785"/>
        <v>1.6</v>
      </c>
      <c r="CW220" s="22">
        <f t="shared" si="653"/>
        <v>0</v>
      </c>
      <c r="CX220" s="22">
        <f t="shared" si="654"/>
        <v>0</v>
      </c>
      <c r="CY220" s="22">
        <f t="shared" si="655"/>
        <v>23.35</v>
      </c>
      <c r="CZ220" s="22">
        <f t="shared" si="656"/>
        <v>23.5</v>
      </c>
      <c r="DA220" s="18">
        <v>23.62</v>
      </c>
      <c r="DB220" s="20">
        <f t="shared" si="786"/>
        <v>2.2000000000000002</v>
      </c>
      <c r="DC220" s="20">
        <f t="shared" si="787"/>
        <v>0.84</v>
      </c>
      <c r="DD220" s="20">
        <f t="shared" si="788"/>
        <v>1.3600000000000003</v>
      </c>
      <c r="DE220" s="20">
        <f t="shared" si="657"/>
        <v>0.1</v>
      </c>
      <c r="DF220" s="20">
        <f t="shared" si="658"/>
        <v>0.2</v>
      </c>
      <c r="DG220" s="20">
        <f t="shared" si="659"/>
        <v>1.06</v>
      </c>
      <c r="DH220" s="20">
        <f t="shared" si="660"/>
        <v>0</v>
      </c>
      <c r="DI220" s="20">
        <f t="shared" si="661"/>
        <v>0</v>
      </c>
      <c r="DJ220" s="20">
        <f t="shared" si="662"/>
        <v>0</v>
      </c>
      <c r="DK220" s="20">
        <f t="shared" si="789"/>
        <v>1.36</v>
      </c>
      <c r="DL220" s="20">
        <f t="shared" si="790"/>
        <v>0</v>
      </c>
      <c r="DM220" s="20">
        <f t="shared" si="791"/>
        <v>0</v>
      </c>
      <c r="DN220" s="20">
        <f t="shared" si="792"/>
        <v>0</v>
      </c>
      <c r="DO220" s="18">
        <v>2.44</v>
      </c>
      <c r="DP220" s="18">
        <v>0</v>
      </c>
      <c r="DQ220" s="18">
        <v>1</v>
      </c>
      <c r="DR220" s="18">
        <v>1</v>
      </c>
      <c r="DS220" s="25">
        <f t="shared" si="793"/>
        <v>2.44</v>
      </c>
      <c r="DT220" s="25">
        <f t="shared" si="794"/>
        <v>0</v>
      </c>
      <c r="DU220" s="25">
        <f t="shared" si="795"/>
        <v>3.32</v>
      </c>
      <c r="DV220" s="25">
        <f t="shared" si="796"/>
        <v>0</v>
      </c>
      <c r="DW220" s="25">
        <f t="shared" si="797"/>
        <v>3.32</v>
      </c>
      <c r="DX220" s="25">
        <f t="shared" si="798"/>
        <v>7.44</v>
      </c>
      <c r="DY220" s="25">
        <f t="shared" si="799"/>
        <v>0</v>
      </c>
      <c r="DZ220" s="25">
        <f t="shared" si="800"/>
        <v>7.44</v>
      </c>
      <c r="EA220" s="25">
        <f t="shared" si="801"/>
        <v>4.92</v>
      </c>
      <c r="EB220" s="25">
        <f t="shared" si="802"/>
        <v>0</v>
      </c>
      <c r="EC220" s="25">
        <f t="shared" si="803"/>
        <v>4.92</v>
      </c>
      <c r="ED220" s="25">
        <f t="shared" si="804"/>
        <v>2.52</v>
      </c>
      <c r="EE220" s="25">
        <f t="shared" si="804"/>
        <v>0</v>
      </c>
      <c r="EF220" s="25">
        <f t="shared" si="805"/>
        <v>2.52</v>
      </c>
      <c r="EG220" s="25">
        <f t="shared" si="806"/>
        <v>4.92</v>
      </c>
      <c r="EH220" s="25">
        <f t="shared" si="806"/>
        <v>0</v>
      </c>
      <c r="EI220" s="25">
        <f t="shared" si="807"/>
        <v>4.92</v>
      </c>
      <c r="EJ220" s="18">
        <v>123.68</v>
      </c>
      <c r="EK220" s="18">
        <v>173.7</v>
      </c>
      <c r="EL220" s="18" t="s">
        <v>1016</v>
      </c>
      <c r="EM220" s="18" t="s">
        <v>1017</v>
      </c>
      <c r="EN220" s="16" t="s">
        <v>774</v>
      </c>
      <c r="EO220" s="16" t="s">
        <v>132</v>
      </c>
      <c r="EP220" s="16" t="e">
        <f>IF(OR(EN220="Cống tròn",EN220="Cống hộp",EN220="Ống nhựa"),INDEX(#REF!,MATCH(E220,#REF!,0)),IF(OR(EN220="Rãnh xây",EN220="Rãnh bê tông"),INDEX(#REF!,MATCH(E220,#REF!,0)),0))</f>
        <v>#REF!</v>
      </c>
      <c r="EQ220" s="18">
        <v>48.619999999999976</v>
      </c>
      <c r="ER220" s="18">
        <v>1</v>
      </c>
      <c r="ES220" s="25">
        <f t="shared" si="808"/>
        <v>48</v>
      </c>
      <c r="ET220" s="1" t="e">
        <f>_xlfn.IFNA(IF(EN220="Cống tròn",INDEX(#REF!,MATCH(E220,#REF!,0)),IF(EN220="Cống hộp",INDEX(#REF!,MATCH(E220,#REF!,0)),EU220&amp;" ,"&amp;EV220)),0)</f>
        <v>#REF!</v>
      </c>
      <c r="EU220" s="16" t="s">
        <v>769</v>
      </c>
      <c r="EV220" s="16" t="s">
        <v>775</v>
      </c>
      <c r="EW220" s="16" t="e">
        <f>_xlfn.IFNA(INDEX(#REF!,MATCH(E220,#REF!,0)),0)</f>
        <v>#REF!</v>
      </c>
      <c r="EX220" s="16"/>
      <c r="EY220" s="18">
        <v>0</v>
      </c>
      <c r="EZ220" s="18">
        <v>0</v>
      </c>
      <c r="FA220" s="18">
        <v>0</v>
      </c>
      <c r="FB220" s="19">
        <v>0</v>
      </c>
      <c r="FC220" s="19">
        <v>0</v>
      </c>
      <c r="FD220" s="25">
        <f t="shared" si="663"/>
        <v>0</v>
      </c>
      <c r="FE220" s="25">
        <f t="shared" si="809"/>
        <v>0</v>
      </c>
      <c r="FF220" s="18">
        <v>0.1</v>
      </c>
      <c r="FG220" s="18">
        <v>2</v>
      </c>
      <c r="FH220" s="18">
        <v>1</v>
      </c>
      <c r="FI220" s="25">
        <f t="shared" si="810"/>
        <v>1.2</v>
      </c>
      <c r="FJ220" s="18">
        <v>0</v>
      </c>
      <c r="FK220" s="18">
        <v>0</v>
      </c>
      <c r="FL220" s="18">
        <v>0.2</v>
      </c>
      <c r="FM220" s="18">
        <v>1.4</v>
      </c>
      <c r="FN220" s="18">
        <v>0</v>
      </c>
      <c r="FO220" s="25">
        <f t="shared" si="811"/>
        <v>1.4</v>
      </c>
      <c r="FP220" s="18">
        <v>1.4999999999999999E-2</v>
      </c>
      <c r="FQ220" s="18">
        <v>1</v>
      </c>
      <c r="FR220" s="25">
        <f t="shared" si="664"/>
        <v>47</v>
      </c>
      <c r="FS220" s="25">
        <f t="shared" si="665"/>
        <v>0.69</v>
      </c>
      <c r="FT220" s="25">
        <f t="shared" si="666"/>
        <v>47.69</v>
      </c>
      <c r="FU220" s="25">
        <f t="shared" si="667"/>
        <v>-0.9299999999999784</v>
      </c>
      <c r="FV220" s="25" t="str">
        <f t="shared" si="812"/>
        <v>Thêm 01</v>
      </c>
      <c r="FW220" s="25">
        <f t="shared" si="813"/>
        <v>0.09</v>
      </c>
      <c r="FX220" s="16"/>
      <c r="FY220" s="16"/>
      <c r="FZ220" s="16"/>
      <c r="GA220" s="16"/>
      <c r="GB220" s="19">
        <v>0</v>
      </c>
      <c r="GC220" s="19">
        <v>0</v>
      </c>
      <c r="GD220" s="19">
        <v>0</v>
      </c>
      <c r="GE220" s="19">
        <v>0</v>
      </c>
      <c r="GF220" s="19">
        <v>0</v>
      </c>
      <c r="GG220" s="19">
        <v>0</v>
      </c>
      <c r="GH220" s="19">
        <v>0</v>
      </c>
      <c r="GI220" s="19">
        <v>0</v>
      </c>
      <c r="GJ220" s="19">
        <v>0</v>
      </c>
      <c r="GK220" s="19">
        <v>0</v>
      </c>
      <c r="GL220" s="25">
        <f t="shared" si="668"/>
        <v>0</v>
      </c>
      <c r="GM220" s="25">
        <f t="shared" si="814"/>
        <v>0</v>
      </c>
      <c r="GN220" s="19">
        <v>0</v>
      </c>
      <c r="GO220" s="19">
        <v>0</v>
      </c>
      <c r="GP220" s="19">
        <v>0</v>
      </c>
      <c r="GQ220" s="19">
        <v>0</v>
      </c>
      <c r="GR220" s="1" t="e">
        <f>_xlfn.IFNA(INDEX(#REF!,MATCH(E220,#REF!,0)),0)</f>
        <v>#REF!</v>
      </c>
      <c r="GS220" s="16"/>
      <c r="GT220" s="18">
        <v>0</v>
      </c>
      <c r="GU220" s="18">
        <v>0</v>
      </c>
      <c r="GV220" s="18">
        <v>0</v>
      </c>
      <c r="GW220" s="18">
        <v>0</v>
      </c>
      <c r="GX220" s="25">
        <f t="shared" si="669"/>
        <v>0</v>
      </c>
      <c r="GY220" s="25">
        <f t="shared" si="670"/>
        <v>0</v>
      </c>
      <c r="GZ220" s="25">
        <f t="shared" si="815"/>
        <v>0</v>
      </c>
      <c r="HA220" s="1" t="e" cm="1">
        <f t="array" ref="HA220">INDEX(#REF!,MATCH(EJ220&amp;EK220&amp;HD220&amp;HE220&amp;HF220,#REF!&amp;#REF!&amp;#REF!&amp;#REF!&amp;#REF!,0))</f>
        <v>#REF!</v>
      </c>
      <c r="HB220" s="16"/>
      <c r="HC220" s="25">
        <f t="shared" si="816"/>
        <v>0</v>
      </c>
      <c r="HD220" s="18">
        <v>0</v>
      </c>
      <c r="HE220" s="18">
        <v>0</v>
      </c>
      <c r="HF220" s="18">
        <v>0</v>
      </c>
      <c r="HG220" s="1" t="e" cm="1">
        <f t="array" ref="HG220">INDEX(#REF!,MATCH(EJ220&amp;EK220&amp;HJ220&amp;HK220&amp;HL220,#REF!&amp;#REF!&amp;#REF!&amp;#REF!&amp;#REF!,0))</f>
        <v>#REF!</v>
      </c>
      <c r="HH220" s="16"/>
      <c r="HI220" s="25">
        <f t="shared" si="817"/>
        <v>0</v>
      </c>
      <c r="HJ220" s="25">
        <f t="shared" si="818"/>
        <v>0</v>
      </c>
      <c r="HK220" s="19">
        <v>0</v>
      </c>
      <c r="HL220" s="19">
        <v>0</v>
      </c>
      <c r="HM220" s="18">
        <v>0.01</v>
      </c>
      <c r="HN220" s="18">
        <v>1</v>
      </c>
      <c r="HO220" s="25">
        <f t="shared" si="819"/>
        <v>0</v>
      </c>
      <c r="HP220" s="25">
        <f t="shared" si="820"/>
        <v>0</v>
      </c>
      <c r="HQ220" s="25">
        <f t="shared" si="821"/>
        <v>0</v>
      </c>
      <c r="HR220" s="25">
        <f t="shared" si="822"/>
        <v>0</v>
      </c>
      <c r="HS220" s="25">
        <f t="shared" si="823"/>
        <v>0</v>
      </c>
      <c r="HT220" s="19">
        <v>0</v>
      </c>
      <c r="HU220" s="19">
        <v>0</v>
      </c>
      <c r="HV220" s="19">
        <v>0</v>
      </c>
      <c r="HW220" s="25">
        <f t="shared" si="824"/>
        <v>0</v>
      </c>
      <c r="HX220" s="19">
        <v>0</v>
      </c>
      <c r="HY220" s="19">
        <v>0</v>
      </c>
      <c r="HZ220" s="18">
        <v>22.78</v>
      </c>
      <c r="IA220" s="20">
        <f>ROUND(IF(EN220="Cống tròn",IF(EN220="Cống tròn",IF(EU220="Không có móng",IQ220-FF220,IF(EU220="Đế",IP220-FN220,IF(OR(EU220="Móng bê tông",EU220="Móng bê tông kết hợp đế"),II220-FJ220,0))),0),IF(EN220="Cống hộp",IF(AND(EN220="Cống hộp",EU220="Không có móng"),IQ220-GF220,IF(AND(EN220="Cống hộp",EU220="Móng bê tông"),IJ220-GB220,0)),IF(OR(EN220="Rãnh xây",EN220="Rãnh bê tông"),IF(OR(EN220="Rãnh xây",EN220="Rãnh bê tông"),IK220-GB220,0),IF(EN220="Ống nhựa",IF(AND(EN220="Ống nhựa",EU220="Không đắp cát"),IQ220-HT220,IF(AND(EN220="Ống nhựa",EU220="Đắp cát"),IH220-HX220,0)),IF(EN220="Rãnh thang",IF(EN220="Rãnh thang",IF(EU220="Móng bê tông",#REF!-#REF!,IQ220),0),0))))),2)</f>
        <v>21.72</v>
      </c>
      <c r="IB220" s="20">
        <f t="shared" si="825"/>
        <v>1.0600000000000023</v>
      </c>
      <c r="IC220" s="20">
        <f t="shared" si="671"/>
        <v>21.72</v>
      </c>
      <c r="ID220" s="20">
        <f t="shared" si="672"/>
        <v>0</v>
      </c>
      <c r="IE220" s="20">
        <f t="shared" si="673"/>
        <v>0</v>
      </c>
      <c r="IF220" s="20">
        <f t="shared" si="674"/>
        <v>0</v>
      </c>
      <c r="IG220" s="20">
        <f>IF(EN220="Rãnh thang",IF(AND(EN220="Rãnh thang",EU220="Móng bê tông"),IQ220-#REF!,0),IF(EN220="Ống nhựa",IF(AND(EN220="Ống nhựa",EU220="Đắp cát"),IQ220-HT220,0),IF(EN220="Cống tròn",IF(EN220="Cống tròn",IF(OR(EU220="Móng bê tông",EU220="Móng bê tông kết hợp đế"),IM220-FL220,0),0),IF(EN220="Cống hộp",IF(AND(EN220="Cống hộp",EU220="Móng bê tông"),IN220-GD220,0),IF(OR(EN220="Rãnh xây",EN220="Rãnh bê tông"),IF(AND(EN220="Rãnh xây",EU220="Móng bê tông"),IO220-GD220,IF(AND(EN220="Rãnh bê tông",EU220="Móng bê tông"),IO220-GD220,0)),0)))))</f>
        <v>21.72</v>
      </c>
      <c r="IH220" s="20">
        <f t="shared" si="675"/>
        <v>0</v>
      </c>
      <c r="II220" s="20">
        <f t="shared" si="676"/>
        <v>21.72</v>
      </c>
      <c r="IJ220" s="20">
        <f t="shared" si="677"/>
        <v>0</v>
      </c>
      <c r="IK220" s="20">
        <f t="shared" si="678"/>
        <v>0</v>
      </c>
      <c r="IL220" s="20">
        <f t="shared" si="679"/>
        <v>21.919999999999998</v>
      </c>
      <c r="IM220" s="20">
        <f t="shared" si="680"/>
        <v>21.919999999999998</v>
      </c>
      <c r="IN220" s="20">
        <f t="shared" si="681"/>
        <v>0</v>
      </c>
      <c r="IO220" s="20">
        <f t="shared" si="682"/>
        <v>0</v>
      </c>
      <c r="IP220" s="20">
        <f t="shared" si="683"/>
        <v>0</v>
      </c>
      <c r="IQ220" s="18">
        <v>22.02</v>
      </c>
      <c r="IR220" s="25">
        <f t="shared" si="826"/>
        <v>0</v>
      </c>
      <c r="IS220" s="25">
        <f t="shared" si="684"/>
        <v>0</v>
      </c>
      <c r="IT220" s="25">
        <f t="shared" si="685"/>
        <v>0</v>
      </c>
      <c r="IU220" s="25">
        <f>ROUND(IF(EN220="Cống tròn",IF(EN220="Cống tròn",IV220+FF220,0),IF(EN220="Cống hộp",IF(EN220="Cống hộp",IV220+GP220,0),IF(OR(EN220="Rãnh xây",EN220="Rãnh bê tông"),IF(OR(EN220="Rãnh xây",EN220="Rãnh bê tông"),IV220+GP220,0),IF(EN220="ống nhựa",IF(EN220="Ống nhựa",IV220+HT220,0),IF(EN220="Rãnh thang",IF(EN220="Rãnh thang",IQ220+#REF!,0),0))))),2)</f>
        <v>23.02</v>
      </c>
      <c r="IV220" s="18">
        <v>22.92</v>
      </c>
      <c r="IW220" s="25">
        <f t="shared" si="686"/>
        <v>23.02</v>
      </c>
      <c r="IX220" s="25">
        <f t="shared" si="687"/>
        <v>0</v>
      </c>
      <c r="IY220" s="25">
        <f t="shared" si="688"/>
        <v>0</v>
      </c>
      <c r="IZ220" s="25">
        <f t="shared" si="689"/>
        <v>0</v>
      </c>
      <c r="JA220" s="25">
        <f t="shared" si="690"/>
        <v>0</v>
      </c>
      <c r="JB220" s="18">
        <v>22.67</v>
      </c>
      <c r="JC220" s="20">
        <f>ROUND(IF(EN220="Cống tròn",IF(EN220="Cống tròn",IF(EU220="Không có móng",JS220-FF220,IF(EU220="Đế",JR220-FN220,IF(OR(EU220="Móng bê tông",EU220="Móng bê tông kết hợp đế"),JK220-FJ220,0))),0),IF(EN220="Cống hộp",IF(AND(EN220="Cống hộp",EU220="Không có móng"),JS220-GF220,IF(AND(EN220="Cống hộp",EU220="Móng bê tông"),JL220-GB220,0)),IF(OR(EN220="Rãnh xây",EN220="Rãnh bê tông"),IF(OR(EN220="Rãnh xây",EN220="Rãnh bê tông"),JM220-GB220,0),IF(EN220="Ống nhựa",IF(AND(EN220="Ống nhựa",EU220="Không đắp cát"),JS220-HT220,IF(AND(EN220="Ống nhựa",EU220="Đắp cát"),JJ220-HX220,0)),IF(EN220="Rãnh thang",IF(EN220="Rãnh thang",IF(EU220="Móng bê tông",#REF!-#REF!,JS220),0),0))))),2)</f>
        <v>21.62</v>
      </c>
      <c r="JD220" s="20">
        <f t="shared" si="827"/>
        <v>1.0500000000000007</v>
      </c>
      <c r="JE220" s="20">
        <f t="shared" si="691"/>
        <v>21.62</v>
      </c>
      <c r="JF220" s="20">
        <f t="shared" si="692"/>
        <v>0</v>
      </c>
      <c r="JG220" s="20">
        <f t="shared" si="693"/>
        <v>0</v>
      </c>
      <c r="JH220" s="20">
        <f t="shared" si="694"/>
        <v>0</v>
      </c>
      <c r="JI220" s="20">
        <f>IF(EN220="Rãnh thang",IF(AND(EN220="Rãnh thang",EU220="Móng bê tông"),JS220-#REF!,0),IF(EN220="Ống nhựa",IF(AND(EN220="Ống nhựa",EU220="Đắp cát"),JS220-HT220,0),IF(EN220="Cống tròn",IF(EN220="Cống tròn",IF(OR(EU220="Móng bê tông",EU220="Móng bê tông kết hợp đế"),JO220-FL220,0),0),IF(EN220="Cống hộp",IF(AND(EN220="Cống hộp",EU220="Móng bê tông"),JP220-GD220,0),IF(OR(EN220="Rãnh xây",EN220="Rãnh bê tông"),IF(AND(EN220="Rãnh xây",EU220="Móng bê tông"),JQ220-GD220,IF(AND(EN220="Rãnh bê tông",EU220="Móng bê tông"),JQ220-GD220,0)),0)))))</f>
        <v>21.62</v>
      </c>
      <c r="JJ220" s="20">
        <f t="shared" si="695"/>
        <v>0</v>
      </c>
      <c r="JK220" s="20">
        <f t="shared" si="696"/>
        <v>21.62</v>
      </c>
      <c r="JL220" s="20">
        <f t="shared" si="697"/>
        <v>0</v>
      </c>
      <c r="JM220" s="20">
        <f t="shared" si="698"/>
        <v>0</v>
      </c>
      <c r="JN220" s="20">
        <f t="shared" si="699"/>
        <v>21.82</v>
      </c>
      <c r="JO220" s="20">
        <f t="shared" si="700"/>
        <v>21.82</v>
      </c>
      <c r="JP220" s="20">
        <f t="shared" si="701"/>
        <v>0</v>
      </c>
      <c r="JQ220" s="20">
        <f t="shared" si="702"/>
        <v>0</v>
      </c>
      <c r="JR220" s="20">
        <f t="shared" si="703"/>
        <v>0</v>
      </c>
      <c r="JS220" s="26">
        <v>21.92</v>
      </c>
      <c r="JT220" s="25">
        <f t="shared" si="828"/>
        <v>0</v>
      </c>
      <c r="JU220" s="25">
        <f t="shared" si="704"/>
        <v>0</v>
      </c>
      <c r="JV220" s="25">
        <f t="shared" si="705"/>
        <v>0</v>
      </c>
      <c r="JW220" s="25">
        <f>ROUND(IF(EN220="Cống tròn",IF(EN220="Cống tròn",JX220+FF220,0),IF(EN220="Cống hộp",IF(EN220="Cống hộp",JX220+GP220,0),IF(OR(EN220="Rãnh xây",EN220="Rãnh bê tông"),IF(OR(EN220="Rãnh xây",EN220="Rãnh bê tông"),JX220+GP220,0),IF(EN220="ống nhựa",IF(EN220="Ống nhựa",JX220+HT220,0),IF(EN220="Rãnh thang",IF(EN220="Rãnh thang",JS220+#REF!,0),0))))),2)</f>
        <v>23.02</v>
      </c>
      <c r="JX220" s="27">
        <v>22.92</v>
      </c>
      <c r="JY220" s="25">
        <f t="shared" si="706"/>
        <v>23.02</v>
      </c>
      <c r="JZ220" s="25">
        <f t="shared" si="707"/>
        <v>0</v>
      </c>
      <c r="KA220" s="25">
        <f t="shared" si="708"/>
        <v>0</v>
      </c>
      <c r="KB220" s="25">
        <f t="shared" si="709"/>
        <v>0</v>
      </c>
      <c r="KC220" s="25">
        <f t="shared" si="710"/>
        <v>0</v>
      </c>
      <c r="KD220" s="28" t="s">
        <v>98</v>
      </c>
      <c r="KE220" s="27">
        <v>0</v>
      </c>
      <c r="KF220" s="25">
        <f t="shared" si="711"/>
        <v>1.0600000000000023</v>
      </c>
      <c r="KG220" s="25">
        <f t="shared" si="829"/>
        <v>1.0600000000000023</v>
      </c>
      <c r="KH220" s="27">
        <v>0</v>
      </c>
      <c r="KI220" s="25">
        <f t="shared" si="712"/>
        <v>1.0500000000000007</v>
      </c>
      <c r="KJ220" s="25">
        <f t="shared" si="830"/>
        <v>1.0500000000000007</v>
      </c>
      <c r="KK220" s="25">
        <f t="shared" si="713"/>
        <v>0</v>
      </c>
      <c r="KL220" s="25">
        <f t="shared" si="714"/>
        <v>0</v>
      </c>
      <c r="KM220" s="25">
        <f t="shared" si="831"/>
        <v>0</v>
      </c>
      <c r="KN220" s="25">
        <f t="shared" si="715"/>
        <v>0</v>
      </c>
      <c r="KO220" s="25">
        <f t="shared" si="716"/>
        <v>0</v>
      </c>
      <c r="KP220" s="25">
        <f t="shared" si="832"/>
        <v>0</v>
      </c>
      <c r="KQ220" s="25">
        <f t="shared" si="717"/>
        <v>0.2</v>
      </c>
      <c r="KR220" s="25">
        <f t="shared" si="718"/>
        <v>0.2</v>
      </c>
      <c r="KS220" s="25">
        <f t="shared" si="833"/>
        <v>0.2</v>
      </c>
      <c r="KT220" s="25">
        <f t="shared" si="719"/>
        <v>0</v>
      </c>
      <c r="KU220" s="25">
        <f t="shared" si="720"/>
        <v>0</v>
      </c>
      <c r="KV220" s="25">
        <f t="shared" si="834"/>
        <v>0</v>
      </c>
      <c r="KW220" s="25">
        <f t="shared" si="721"/>
        <v>0</v>
      </c>
      <c r="KX220" s="25">
        <f t="shared" si="722"/>
        <v>0</v>
      </c>
      <c r="KY220" s="25">
        <f t="shared" si="835"/>
        <v>0</v>
      </c>
      <c r="KZ220" s="25">
        <f t="shared" si="723"/>
        <v>0</v>
      </c>
      <c r="LA220" s="25">
        <f t="shared" si="724"/>
        <v>0</v>
      </c>
      <c r="LB220" s="25">
        <f t="shared" si="836"/>
        <v>0</v>
      </c>
      <c r="LC220" s="25">
        <f t="shared" si="725"/>
        <v>0.86000000000000232</v>
      </c>
      <c r="LD220" s="25">
        <f t="shared" si="726"/>
        <v>0.85000000000000075</v>
      </c>
      <c r="LE220" s="25">
        <f t="shared" si="837"/>
        <v>0.85500000000000154</v>
      </c>
      <c r="LF220" s="25">
        <f t="shared" si="727"/>
        <v>0</v>
      </c>
      <c r="LG220" s="25">
        <f t="shared" si="728"/>
        <v>0</v>
      </c>
      <c r="LH220" s="25">
        <f t="shared" si="838"/>
        <v>0</v>
      </c>
      <c r="LI220" s="25">
        <f t="shared" si="729"/>
        <v>0</v>
      </c>
      <c r="LJ220" s="25">
        <f t="shared" si="730"/>
        <v>0</v>
      </c>
      <c r="LK220" s="25">
        <f t="shared" si="839"/>
        <v>0</v>
      </c>
      <c r="LL220" s="25">
        <f t="shared" si="731"/>
        <v>0</v>
      </c>
      <c r="LM220" s="25">
        <f t="shared" si="732"/>
        <v>0</v>
      </c>
      <c r="LN220" s="25">
        <f t="shared" si="840"/>
        <v>0</v>
      </c>
      <c r="LO220" s="25">
        <f t="shared" si="733"/>
        <v>0</v>
      </c>
      <c r="LP220" s="25">
        <f t="shared" si="734"/>
        <v>0</v>
      </c>
      <c r="LQ220" s="25">
        <f t="shared" si="841"/>
        <v>0</v>
      </c>
      <c r="LR220" s="25">
        <f t="shared" si="735"/>
        <v>0</v>
      </c>
      <c r="LS220" s="25">
        <f t="shared" si="736"/>
        <v>0</v>
      </c>
      <c r="LT220" s="25">
        <f t="shared" si="842"/>
        <v>0</v>
      </c>
      <c r="LU220" s="25">
        <f t="shared" si="737"/>
        <v>0</v>
      </c>
      <c r="LV220" s="25">
        <f t="shared" si="738"/>
        <v>0</v>
      </c>
      <c r="LW220" s="25">
        <f t="shared" si="843"/>
        <v>0</v>
      </c>
      <c r="LX220" s="25">
        <f t="shared" si="739"/>
        <v>0</v>
      </c>
      <c r="LY220" s="25">
        <f t="shared" si="740"/>
        <v>0</v>
      </c>
      <c r="LZ220" s="25">
        <f t="shared" si="844"/>
        <v>0</v>
      </c>
      <c r="MA220" s="25">
        <f t="shared" si="741"/>
        <v>0</v>
      </c>
      <c r="MB220" s="25">
        <f t="shared" si="742"/>
        <v>0</v>
      </c>
      <c r="MC220" s="25">
        <f t="shared" si="845"/>
        <v>0</v>
      </c>
      <c r="MD220" s="25">
        <f t="shared" si="743"/>
        <v>0</v>
      </c>
      <c r="ME220" s="25">
        <f t="shared" si="744"/>
        <v>0</v>
      </c>
      <c r="MF220" s="25">
        <f t="shared" si="846"/>
        <v>0</v>
      </c>
      <c r="MG220" s="25">
        <f t="shared" si="745"/>
        <v>0</v>
      </c>
      <c r="MH220" s="25">
        <f t="shared" si="746"/>
        <v>0</v>
      </c>
      <c r="MI220" s="25">
        <f t="shared" si="847"/>
        <v>0</v>
      </c>
      <c r="MJ220" s="25">
        <f t="shared" si="747"/>
        <v>0</v>
      </c>
      <c r="MK220" s="25">
        <f t="shared" si="748"/>
        <v>0</v>
      </c>
      <c r="ML220" s="25">
        <f t="shared" si="848"/>
        <v>0</v>
      </c>
      <c r="MM220" s="25">
        <f t="shared" si="749"/>
        <v>0</v>
      </c>
      <c r="MN220" s="25">
        <f t="shared" si="750"/>
        <v>0</v>
      </c>
      <c r="MO220" s="25">
        <f t="shared" si="849"/>
        <v>0</v>
      </c>
      <c r="MP220" s="25">
        <f t="shared" si="751"/>
        <v>0</v>
      </c>
      <c r="MQ220" s="25">
        <f t="shared" si="752"/>
        <v>0</v>
      </c>
      <c r="MR220" s="25">
        <f t="shared" si="850"/>
        <v>0</v>
      </c>
      <c r="MS220" s="29">
        <v>1.4</v>
      </c>
      <c r="MT220" s="29">
        <v>0</v>
      </c>
      <c r="MU220" s="29">
        <v>1</v>
      </c>
      <c r="MV220" s="29">
        <v>1</v>
      </c>
      <c r="MW220" s="25">
        <f t="shared" si="753"/>
        <v>1.4</v>
      </c>
      <c r="MX220" s="25">
        <f t="shared" si="754"/>
        <v>1.48</v>
      </c>
      <c r="MY220" s="25">
        <f t="shared" si="755"/>
        <v>0</v>
      </c>
      <c r="MZ220" s="25">
        <f t="shared" si="756"/>
        <v>0</v>
      </c>
      <c r="NA220" s="25">
        <f t="shared" si="757"/>
        <v>1.4</v>
      </c>
      <c r="NB220" s="25">
        <f t="shared" si="758"/>
        <v>1.47</v>
      </c>
      <c r="NC220" s="25">
        <f t="shared" si="759"/>
        <v>0</v>
      </c>
      <c r="ND220" s="25">
        <f t="shared" si="760"/>
        <v>0</v>
      </c>
      <c r="NE220" s="25">
        <f t="shared" si="851"/>
        <v>1.4</v>
      </c>
      <c r="NF220" s="25">
        <f t="shared" si="851"/>
        <v>1.4750000000000001</v>
      </c>
      <c r="NG220" s="25">
        <f t="shared" si="851"/>
        <v>0</v>
      </c>
      <c r="NH220" s="25">
        <f t="shared" si="851"/>
        <v>0</v>
      </c>
      <c r="NI220" s="25">
        <f t="shared" si="761"/>
        <v>71.709999999999994</v>
      </c>
      <c r="NJ220" s="25">
        <f t="shared" si="762"/>
        <v>0</v>
      </c>
      <c r="NK220" s="25">
        <f t="shared" si="763"/>
        <v>71.709999999999994</v>
      </c>
      <c r="NL220" s="25">
        <f t="shared" si="764"/>
        <v>41.51</v>
      </c>
      <c r="NM220" s="25">
        <f t="shared" si="765"/>
        <v>0</v>
      </c>
      <c r="NN220" s="25">
        <f t="shared" si="852"/>
        <v>41.51</v>
      </c>
      <c r="NO220" s="25">
        <f t="shared" si="766"/>
        <v>0</v>
      </c>
      <c r="NP220" s="25">
        <f t="shared" si="767"/>
        <v>0</v>
      </c>
      <c r="NQ220" s="25">
        <f t="shared" si="853"/>
        <v>0</v>
      </c>
      <c r="NR220" s="25">
        <f t="shared" si="768"/>
        <v>0</v>
      </c>
      <c r="NS220" s="25">
        <f t="shared" si="769"/>
        <v>0</v>
      </c>
      <c r="NT220" s="25">
        <f t="shared" si="854"/>
        <v>0</v>
      </c>
      <c r="NU220" s="25">
        <f t="shared" si="770"/>
        <v>0</v>
      </c>
      <c r="NV220" s="25">
        <f t="shared" si="771"/>
        <v>0</v>
      </c>
      <c r="NW220" s="25">
        <f t="shared" si="855"/>
        <v>0</v>
      </c>
      <c r="NX220" s="25">
        <f t="shared" si="856"/>
        <v>41.51</v>
      </c>
      <c r="NY220" s="25">
        <f t="shared" si="856"/>
        <v>0</v>
      </c>
      <c r="NZ220" s="25">
        <f t="shared" si="857"/>
        <v>41.51</v>
      </c>
      <c r="OA220" s="25">
        <f t="shared" si="858"/>
        <v>30.2</v>
      </c>
      <c r="OB220" s="25">
        <f t="shared" si="858"/>
        <v>0</v>
      </c>
      <c r="OC220" s="25">
        <f t="shared" si="859"/>
        <v>30.2</v>
      </c>
      <c r="OD220" s="25">
        <f t="shared" si="860"/>
        <v>41.51</v>
      </c>
      <c r="OE220" s="25">
        <f t="shared" si="860"/>
        <v>0</v>
      </c>
      <c r="OF220" s="25">
        <f t="shared" si="860"/>
        <v>41.51</v>
      </c>
      <c r="OG220" s="25">
        <f t="shared" si="772"/>
        <v>0</v>
      </c>
      <c r="OH220" s="25">
        <f t="shared" si="773"/>
        <v>0</v>
      </c>
      <c r="OI220" s="25">
        <f t="shared" si="774"/>
        <v>0</v>
      </c>
      <c r="OJ220" s="25">
        <f t="shared" si="775"/>
        <v>0</v>
      </c>
      <c r="OK220" s="25">
        <f t="shared" si="776"/>
        <v>0</v>
      </c>
      <c r="OL220" s="25">
        <f t="shared" si="777"/>
        <v>0</v>
      </c>
      <c r="OM220" s="25">
        <f t="shared" si="861"/>
        <v>0</v>
      </c>
      <c r="ON220" s="25">
        <f t="shared" si="861"/>
        <v>0</v>
      </c>
      <c r="OO220" s="25">
        <f t="shared" si="861"/>
        <v>0</v>
      </c>
      <c r="OP220" s="25">
        <f t="shared" si="778"/>
        <v>0</v>
      </c>
      <c r="OQ220" s="25">
        <f t="shared" si="779"/>
        <v>0</v>
      </c>
      <c r="OR220" s="25">
        <f t="shared" si="862"/>
        <v>0</v>
      </c>
      <c r="OS220" s="19">
        <v>538418.18000000005</v>
      </c>
      <c r="OT220" s="19">
        <v>2370796.56</v>
      </c>
    </row>
    <row r="221" spans="1:410" ht="33" customHeight="1" x14ac:dyDescent="0.25">
      <c r="A221" s="18"/>
      <c r="B221" s="18" t="s">
        <v>1007</v>
      </c>
      <c r="C221" s="18">
        <v>173.7</v>
      </c>
      <c r="D221" s="16" t="e">
        <f>_xlfn.IFNA(INDEX(#REF!,MATCH(E221,#REF!,0)),0)</f>
        <v>#REF!</v>
      </c>
      <c r="E221" s="18" t="s">
        <v>1017</v>
      </c>
      <c r="F221" s="16" t="s">
        <v>765</v>
      </c>
      <c r="G221" s="16" t="s">
        <v>766</v>
      </c>
      <c r="H221" s="16" t="s">
        <v>767</v>
      </c>
      <c r="I221" s="16" t="s">
        <v>768</v>
      </c>
      <c r="J221" s="16" t="s">
        <v>811</v>
      </c>
      <c r="K221" s="16" t="s">
        <v>770</v>
      </c>
      <c r="L221" s="16" t="s">
        <v>771</v>
      </c>
      <c r="M221" s="18">
        <v>1.8399999999999999</v>
      </c>
      <c r="N221" s="18">
        <v>1.8399999999999999</v>
      </c>
      <c r="O221" s="18">
        <v>2.2399999999999998</v>
      </c>
      <c r="P221" s="18">
        <v>2.2399999999999998</v>
      </c>
      <c r="Q221" s="18">
        <v>0.1</v>
      </c>
      <c r="R221" s="18">
        <v>2.04</v>
      </c>
      <c r="S221" s="18">
        <v>2.04</v>
      </c>
      <c r="T221" s="18">
        <v>0.2</v>
      </c>
      <c r="U221" s="18">
        <v>0</v>
      </c>
      <c r="V221" s="18">
        <v>0</v>
      </c>
      <c r="W221" s="18">
        <v>0</v>
      </c>
      <c r="X221" s="18">
        <v>1.8399999999999999</v>
      </c>
      <c r="Y221" s="18">
        <v>1.7999999999999998</v>
      </c>
      <c r="Z221" s="20">
        <f t="shared" si="780"/>
        <v>1.6</v>
      </c>
      <c r="AA221" s="18">
        <v>0.22</v>
      </c>
      <c r="AB221" s="18">
        <v>0</v>
      </c>
      <c r="AC221" s="18">
        <v>0</v>
      </c>
      <c r="AD221" s="18">
        <v>0</v>
      </c>
      <c r="AE221" s="18">
        <v>0</v>
      </c>
      <c r="AF221" s="18">
        <v>0</v>
      </c>
      <c r="AG221" s="18">
        <v>1.4</v>
      </c>
      <c r="AH221" s="18">
        <v>1.4</v>
      </c>
      <c r="AI221" s="20">
        <f t="shared" si="781"/>
        <v>1.75</v>
      </c>
      <c r="AJ221" s="18">
        <v>0</v>
      </c>
      <c r="AK221" s="18">
        <v>0</v>
      </c>
      <c r="AL221" s="20">
        <f t="shared" si="782"/>
        <v>0</v>
      </c>
      <c r="AM221" s="18">
        <v>1.8399999999999999</v>
      </c>
      <c r="AN221" s="18">
        <v>1.4</v>
      </c>
      <c r="AO221" s="18">
        <v>0.15</v>
      </c>
      <c r="AP221" s="18">
        <v>0.22</v>
      </c>
      <c r="AQ221" s="18">
        <v>1.8399999999999999</v>
      </c>
      <c r="AR221" s="18">
        <v>1.6199999999999999</v>
      </c>
      <c r="AS221" s="18">
        <v>0.12</v>
      </c>
      <c r="AT221" s="18">
        <v>0.11</v>
      </c>
      <c r="AU221" s="18">
        <v>0</v>
      </c>
      <c r="AV221" s="18">
        <v>1</v>
      </c>
      <c r="AW221" s="18">
        <v>0</v>
      </c>
      <c r="AX221" s="18">
        <v>0</v>
      </c>
      <c r="AY221" s="18">
        <v>0</v>
      </c>
      <c r="AZ221" s="18">
        <v>0</v>
      </c>
      <c r="BA221" s="18">
        <v>0</v>
      </c>
      <c r="BB221" s="18">
        <v>0</v>
      </c>
      <c r="BC221" s="18">
        <v>0</v>
      </c>
      <c r="BD221" s="18">
        <v>0</v>
      </c>
      <c r="BE221" s="18">
        <v>2</v>
      </c>
      <c r="BF221" s="18">
        <v>0</v>
      </c>
      <c r="BG221" s="18">
        <v>0</v>
      </c>
      <c r="BH221" s="18">
        <v>0</v>
      </c>
      <c r="BI221" s="18">
        <v>0</v>
      </c>
      <c r="BJ221" s="18">
        <v>0</v>
      </c>
      <c r="BK221" s="18">
        <v>0</v>
      </c>
      <c r="BL221" s="18">
        <v>0</v>
      </c>
      <c r="BM221" s="18">
        <v>0</v>
      </c>
      <c r="BN221" s="18">
        <v>0</v>
      </c>
      <c r="BO221" s="18">
        <v>0</v>
      </c>
      <c r="BP221" s="18">
        <v>0</v>
      </c>
      <c r="BQ221" s="18">
        <v>0</v>
      </c>
      <c r="BR221" s="18">
        <v>0</v>
      </c>
      <c r="BS221" s="18">
        <v>0</v>
      </c>
      <c r="BT221" s="18">
        <v>0</v>
      </c>
      <c r="BU221" s="18">
        <v>0</v>
      </c>
      <c r="BV221" s="18">
        <v>0</v>
      </c>
      <c r="BW221" s="18">
        <v>0</v>
      </c>
      <c r="BX221" s="18">
        <v>0</v>
      </c>
      <c r="BY221" s="18">
        <v>0</v>
      </c>
      <c r="BZ221" s="18">
        <v>0</v>
      </c>
      <c r="CA221" s="16" t="e">
        <f>_xlfn.IFNA(IF(RIGHT(D221,2)="=G",0,INDEX(#REF!,MATCH(E221,#REF!,0))),0)</f>
        <v>#REF!</v>
      </c>
      <c r="CB221" s="16" t="s">
        <v>776</v>
      </c>
      <c r="CC221" s="18">
        <v>0</v>
      </c>
      <c r="CD221" s="18">
        <v>0</v>
      </c>
      <c r="CE221" s="18">
        <v>1.6</v>
      </c>
      <c r="CF221" s="18">
        <v>0.8</v>
      </c>
      <c r="CG221" s="18">
        <v>0.12</v>
      </c>
      <c r="CH221" s="18">
        <v>2</v>
      </c>
      <c r="CI221" s="16" t="s">
        <v>98</v>
      </c>
      <c r="CJ221" s="18">
        <v>0</v>
      </c>
      <c r="CK221" s="20">
        <f t="shared" si="648"/>
        <v>1.35</v>
      </c>
      <c r="CL221" s="20">
        <f t="shared" si="783"/>
        <v>1.35</v>
      </c>
      <c r="CM221" s="18">
        <v>19.21</v>
      </c>
      <c r="CN221" s="18">
        <v>23.51</v>
      </c>
      <c r="CO221" s="18">
        <v>22.671000000000003</v>
      </c>
      <c r="CP221" s="22">
        <f t="shared" si="649"/>
        <v>22.67</v>
      </c>
      <c r="CQ221" s="22">
        <f t="shared" si="650"/>
        <v>21.32</v>
      </c>
      <c r="CR221" s="22">
        <f t="shared" si="784"/>
        <v>1.35</v>
      </c>
      <c r="CS221" s="22">
        <f t="shared" si="651"/>
        <v>21.42</v>
      </c>
      <c r="CT221" s="22">
        <f t="shared" si="652"/>
        <v>21.62</v>
      </c>
      <c r="CU221" s="18">
        <v>21.62</v>
      </c>
      <c r="CV221" s="22">
        <f t="shared" si="785"/>
        <v>1.6</v>
      </c>
      <c r="CW221" s="22">
        <f t="shared" si="653"/>
        <v>0</v>
      </c>
      <c r="CX221" s="22">
        <f t="shared" si="654"/>
        <v>0</v>
      </c>
      <c r="CY221" s="22">
        <f t="shared" si="655"/>
        <v>23.24</v>
      </c>
      <c r="CZ221" s="22">
        <f t="shared" si="656"/>
        <v>23.39</v>
      </c>
      <c r="DA221" s="18">
        <v>23.51</v>
      </c>
      <c r="DB221" s="20">
        <f t="shared" si="786"/>
        <v>2.19</v>
      </c>
      <c r="DC221" s="20">
        <f t="shared" si="787"/>
        <v>0.84</v>
      </c>
      <c r="DD221" s="20">
        <f t="shared" si="788"/>
        <v>1.35</v>
      </c>
      <c r="DE221" s="20">
        <f t="shared" si="657"/>
        <v>0.1</v>
      </c>
      <c r="DF221" s="20">
        <f t="shared" si="658"/>
        <v>0.2</v>
      </c>
      <c r="DG221" s="20">
        <f t="shared" si="659"/>
        <v>1.05</v>
      </c>
      <c r="DH221" s="20">
        <f t="shared" si="660"/>
        <v>0</v>
      </c>
      <c r="DI221" s="20">
        <f t="shared" si="661"/>
        <v>0</v>
      </c>
      <c r="DJ221" s="20">
        <f t="shared" si="662"/>
        <v>0</v>
      </c>
      <c r="DK221" s="20">
        <f t="shared" si="789"/>
        <v>1.35</v>
      </c>
      <c r="DL221" s="20">
        <f t="shared" si="790"/>
        <v>0</v>
      </c>
      <c r="DM221" s="20">
        <f t="shared" si="791"/>
        <v>0</v>
      </c>
      <c r="DN221" s="20">
        <f t="shared" si="792"/>
        <v>0</v>
      </c>
      <c r="DO221" s="18">
        <v>2.44</v>
      </c>
      <c r="DP221" s="18">
        <v>0</v>
      </c>
      <c r="DQ221" s="18">
        <v>1</v>
      </c>
      <c r="DR221" s="18">
        <v>1</v>
      </c>
      <c r="DS221" s="25">
        <f t="shared" si="793"/>
        <v>2.44</v>
      </c>
      <c r="DT221" s="25">
        <f t="shared" si="794"/>
        <v>0</v>
      </c>
      <c r="DU221" s="25">
        <f t="shared" si="795"/>
        <v>3.29</v>
      </c>
      <c r="DV221" s="25">
        <f t="shared" si="796"/>
        <v>0</v>
      </c>
      <c r="DW221" s="25">
        <f t="shared" si="797"/>
        <v>3.29</v>
      </c>
      <c r="DX221" s="25">
        <f t="shared" si="798"/>
        <v>7.37</v>
      </c>
      <c r="DY221" s="25">
        <f t="shared" si="799"/>
        <v>0</v>
      </c>
      <c r="DZ221" s="25">
        <f t="shared" si="800"/>
        <v>7.37</v>
      </c>
      <c r="EA221" s="25">
        <f t="shared" si="801"/>
        <v>4.8899999999999997</v>
      </c>
      <c r="EB221" s="25">
        <f t="shared" si="802"/>
        <v>0</v>
      </c>
      <c r="EC221" s="25">
        <f t="shared" si="803"/>
        <v>4.8899999999999997</v>
      </c>
      <c r="ED221" s="25">
        <f t="shared" si="804"/>
        <v>2.48</v>
      </c>
      <c r="EE221" s="25">
        <f t="shared" si="804"/>
        <v>0</v>
      </c>
      <c r="EF221" s="25">
        <f t="shared" si="805"/>
        <v>2.48</v>
      </c>
      <c r="EG221" s="25">
        <f t="shared" si="806"/>
        <v>4.8899999999999997</v>
      </c>
      <c r="EH221" s="25">
        <f t="shared" si="806"/>
        <v>0</v>
      </c>
      <c r="EI221" s="25">
        <f t="shared" si="807"/>
        <v>4.8899999999999997</v>
      </c>
      <c r="EJ221" s="18">
        <v>173.7</v>
      </c>
      <c r="EK221" s="18">
        <v>223.7</v>
      </c>
      <c r="EL221" s="18" t="s">
        <v>1017</v>
      </c>
      <c r="EM221" s="18" t="s">
        <v>1018</v>
      </c>
      <c r="EN221" s="16" t="s">
        <v>774</v>
      </c>
      <c r="EO221" s="16" t="s">
        <v>132</v>
      </c>
      <c r="EP221" s="16" t="e">
        <f>IF(OR(EN221="Cống tròn",EN221="Cống hộp",EN221="Ống nhựa"),INDEX(#REF!,MATCH(E221,#REF!,0)),IF(OR(EN221="Rãnh xây",EN221="Rãnh bê tông"),INDEX(#REF!,MATCH(E221,#REF!,0)),0))</f>
        <v>#REF!</v>
      </c>
      <c r="EQ221" s="18">
        <v>48.599999999999994</v>
      </c>
      <c r="ER221" s="18">
        <v>1</v>
      </c>
      <c r="ES221" s="25">
        <f t="shared" si="808"/>
        <v>48</v>
      </c>
      <c r="ET221" s="1" t="e">
        <f>_xlfn.IFNA(IF(EN221="Cống tròn",INDEX(#REF!,MATCH(E221,#REF!,0)),IF(EN221="Cống hộp",INDEX(#REF!,MATCH(E221,#REF!,0)),EU221&amp;" ,"&amp;EV221)),0)</f>
        <v>#REF!</v>
      </c>
      <c r="EU221" s="16" t="s">
        <v>769</v>
      </c>
      <c r="EV221" s="16" t="s">
        <v>775</v>
      </c>
      <c r="EW221" s="16" t="e">
        <f>_xlfn.IFNA(INDEX(#REF!,MATCH(E221,#REF!,0)),0)</f>
        <v>#REF!</v>
      </c>
      <c r="EX221" s="16"/>
      <c r="EY221" s="18">
        <v>0</v>
      </c>
      <c r="EZ221" s="18">
        <v>0</v>
      </c>
      <c r="FA221" s="18">
        <v>0</v>
      </c>
      <c r="FB221" s="19">
        <v>0</v>
      </c>
      <c r="FC221" s="19">
        <v>0</v>
      </c>
      <c r="FD221" s="25">
        <f t="shared" si="663"/>
        <v>0</v>
      </c>
      <c r="FE221" s="25">
        <f t="shared" si="809"/>
        <v>0</v>
      </c>
      <c r="FF221" s="18">
        <v>0.1</v>
      </c>
      <c r="FG221" s="18">
        <v>2</v>
      </c>
      <c r="FH221" s="18">
        <v>1</v>
      </c>
      <c r="FI221" s="25">
        <f t="shared" si="810"/>
        <v>1.2</v>
      </c>
      <c r="FJ221" s="18">
        <v>0</v>
      </c>
      <c r="FK221" s="18">
        <v>0</v>
      </c>
      <c r="FL221" s="18">
        <v>0.2</v>
      </c>
      <c r="FM221" s="18">
        <v>1.4</v>
      </c>
      <c r="FN221" s="18">
        <v>0</v>
      </c>
      <c r="FO221" s="25">
        <f t="shared" si="811"/>
        <v>1.4</v>
      </c>
      <c r="FP221" s="18">
        <v>1.4999999999999999E-2</v>
      </c>
      <c r="FQ221" s="18">
        <v>1</v>
      </c>
      <c r="FR221" s="25">
        <f t="shared" si="664"/>
        <v>47</v>
      </c>
      <c r="FS221" s="25">
        <f t="shared" si="665"/>
        <v>0.69</v>
      </c>
      <c r="FT221" s="25">
        <f t="shared" si="666"/>
        <v>47.69</v>
      </c>
      <c r="FU221" s="25">
        <f t="shared" si="667"/>
        <v>-0.90999999999999659</v>
      </c>
      <c r="FV221" s="25" t="str">
        <f t="shared" si="812"/>
        <v>Thêm 01</v>
      </c>
      <c r="FW221" s="25">
        <f t="shared" si="813"/>
        <v>0.11</v>
      </c>
      <c r="FX221" s="16"/>
      <c r="FY221" s="16"/>
      <c r="FZ221" s="16"/>
      <c r="GA221" s="16"/>
      <c r="GB221" s="19">
        <v>0</v>
      </c>
      <c r="GC221" s="19">
        <v>0</v>
      </c>
      <c r="GD221" s="19">
        <v>0</v>
      </c>
      <c r="GE221" s="19">
        <v>0</v>
      </c>
      <c r="GF221" s="19">
        <v>0</v>
      </c>
      <c r="GG221" s="19">
        <v>0</v>
      </c>
      <c r="GH221" s="19">
        <v>0</v>
      </c>
      <c r="GI221" s="19">
        <v>0</v>
      </c>
      <c r="GJ221" s="19">
        <v>0</v>
      </c>
      <c r="GK221" s="19">
        <v>0</v>
      </c>
      <c r="GL221" s="25">
        <f t="shared" si="668"/>
        <v>0</v>
      </c>
      <c r="GM221" s="25">
        <f t="shared" si="814"/>
        <v>0</v>
      </c>
      <c r="GN221" s="19">
        <v>0</v>
      </c>
      <c r="GO221" s="19">
        <v>0</v>
      </c>
      <c r="GP221" s="19">
        <v>0</v>
      </c>
      <c r="GQ221" s="19">
        <v>0</v>
      </c>
      <c r="GR221" s="1" t="e">
        <f>_xlfn.IFNA(INDEX(#REF!,MATCH(E221,#REF!,0)),0)</f>
        <v>#REF!</v>
      </c>
      <c r="GS221" s="16"/>
      <c r="GT221" s="18">
        <v>0</v>
      </c>
      <c r="GU221" s="18">
        <v>0</v>
      </c>
      <c r="GV221" s="18">
        <v>0</v>
      </c>
      <c r="GW221" s="18">
        <v>0</v>
      </c>
      <c r="GX221" s="25">
        <f t="shared" si="669"/>
        <v>0</v>
      </c>
      <c r="GY221" s="25">
        <f t="shared" si="670"/>
        <v>0</v>
      </c>
      <c r="GZ221" s="25">
        <f t="shared" si="815"/>
        <v>0</v>
      </c>
      <c r="HA221" s="1" t="e" cm="1">
        <f t="array" ref="HA221">INDEX(#REF!,MATCH(EJ221&amp;EK221&amp;HD221&amp;HE221&amp;HF221,#REF!&amp;#REF!&amp;#REF!&amp;#REF!&amp;#REF!,0))</f>
        <v>#REF!</v>
      </c>
      <c r="HB221" s="16"/>
      <c r="HC221" s="25">
        <f t="shared" si="816"/>
        <v>0</v>
      </c>
      <c r="HD221" s="18">
        <v>0</v>
      </c>
      <c r="HE221" s="18">
        <v>0</v>
      </c>
      <c r="HF221" s="18">
        <v>0</v>
      </c>
      <c r="HG221" s="1" t="e" cm="1">
        <f t="array" ref="HG221">INDEX(#REF!,MATCH(EJ221&amp;EK221&amp;HJ221&amp;HK221&amp;HL221,#REF!&amp;#REF!&amp;#REF!&amp;#REF!&amp;#REF!,0))</f>
        <v>#REF!</v>
      </c>
      <c r="HH221" s="16"/>
      <c r="HI221" s="25">
        <f t="shared" si="817"/>
        <v>0</v>
      </c>
      <c r="HJ221" s="25">
        <f t="shared" si="818"/>
        <v>0</v>
      </c>
      <c r="HK221" s="19">
        <v>0</v>
      </c>
      <c r="HL221" s="19">
        <v>0</v>
      </c>
      <c r="HM221" s="18">
        <v>0.01</v>
      </c>
      <c r="HN221" s="18">
        <v>1</v>
      </c>
      <c r="HO221" s="25">
        <f t="shared" si="819"/>
        <v>0</v>
      </c>
      <c r="HP221" s="25">
        <f t="shared" si="820"/>
        <v>0</v>
      </c>
      <c r="HQ221" s="25">
        <f t="shared" si="821"/>
        <v>0</v>
      </c>
      <c r="HR221" s="25">
        <f t="shared" si="822"/>
        <v>0</v>
      </c>
      <c r="HS221" s="25">
        <f t="shared" si="823"/>
        <v>0</v>
      </c>
      <c r="HT221" s="19">
        <v>0</v>
      </c>
      <c r="HU221" s="19">
        <v>0</v>
      </c>
      <c r="HV221" s="19">
        <v>0</v>
      </c>
      <c r="HW221" s="25">
        <f t="shared" si="824"/>
        <v>0</v>
      </c>
      <c r="HX221" s="19">
        <v>0</v>
      </c>
      <c r="HY221" s="19">
        <v>0</v>
      </c>
      <c r="HZ221" s="18">
        <v>22.67</v>
      </c>
      <c r="IA221" s="20">
        <f>ROUND(IF(EN221="Cống tròn",IF(EN221="Cống tròn",IF(EU221="Không có móng",IQ221-FF221,IF(EU221="Đế",IP221-FN221,IF(OR(EU221="Móng bê tông",EU221="Móng bê tông kết hợp đế"),II221-FJ221,0))),0),IF(EN221="Cống hộp",IF(AND(EN221="Cống hộp",EU221="Không có móng"),IQ221-GF221,IF(AND(EN221="Cống hộp",EU221="Móng bê tông"),IJ221-GB221,0)),IF(OR(EN221="Rãnh xây",EN221="Rãnh bê tông"),IF(OR(EN221="Rãnh xây",EN221="Rãnh bê tông"),IK221-GB221,0),IF(EN221="Ống nhựa",IF(AND(EN221="Ống nhựa",EU221="Không đắp cát"),IQ221-HT221,IF(AND(EN221="Ống nhựa",EU221="Đắp cát"),IH221-HX221,0)),IF(EN221="Rãnh thang",IF(EN221="Rãnh thang",IF(EU221="Móng bê tông",#REF!-#REF!,IQ221),0),0))))),2)</f>
        <v>21.62</v>
      </c>
      <c r="IB221" s="20">
        <f t="shared" si="825"/>
        <v>1.0500000000000007</v>
      </c>
      <c r="IC221" s="20">
        <f t="shared" si="671"/>
        <v>21.62</v>
      </c>
      <c r="ID221" s="20">
        <f t="shared" si="672"/>
        <v>0</v>
      </c>
      <c r="IE221" s="20">
        <f t="shared" si="673"/>
        <v>0</v>
      </c>
      <c r="IF221" s="20">
        <f t="shared" si="674"/>
        <v>0</v>
      </c>
      <c r="IG221" s="20">
        <f>IF(EN221="Rãnh thang",IF(AND(EN221="Rãnh thang",EU221="Móng bê tông"),IQ221-#REF!,0),IF(EN221="Ống nhựa",IF(AND(EN221="Ống nhựa",EU221="Đắp cát"),IQ221-HT221,0),IF(EN221="Cống tròn",IF(EN221="Cống tròn",IF(OR(EU221="Móng bê tông",EU221="Móng bê tông kết hợp đế"),IM221-FL221,0),0),IF(EN221="Cống hộp",IF(AND(EN221="Cống hộp",EU221="Móng bê tông"),IN221-GD221,0),IF(OR(EN221="Rãnh xây",EN221="Rãnh bê tông"),IF(AND(EN221="Rãnh xây",EU221="Móng bê tông"),IO221-GD221,IF(AND(EN221="Rãnh bê tông",EU221="Móng bê tông"),IO221-GD221,0)),0)))))</f>
        <v>21.62</v>
      </c>
      <c r="IH221" s="20">
        <f t="shared" si="675"/>
        <v>0</v>
      </c>
      <c r="II221" s="20">
        <f t="shared" si="676"/>
        <v>21.62</v>
      </c>
      <c r="IJ221" s="20">
        <f t="shared" si="677"/>
        <v>0</v>
      </c>
      <c r="IK221" s="20">
        <f t="shared" si="678"/>
        <v>0</v>
      </c>
      <c r="IL221" s="20">
        <f t="shared" si="679"/>
        <v>21.82</v>
      </c>
      <c r="IM221" s="20">
        <f t="shared" si="680"/>
        <v>21.82</v>
      </c>
      <c r="IN221" s="20">
        <f t="shared" si="681"/>
        <v>0</v>
      </c>
      <c r="IO221" s="20">
        <f t="shared" si="682"/>
        <v>0</v>
      </c>
      <c r="IP221" s="20">
        <f t="shared" si="683"/>
        <v>0</v>
      </c>
      <c r="IQ221" s="18">
        <v>21.92</v>
      </c>
      <c r="IR221" s="25">
        <f t="shared" si="826"/>
        <v>0</v>
      </c>
      <c r="IS221" s="25">
        <f t="shared" si="684"/>
        <v>0</v>
      </c>
      <c r="IT221" s="25">
        <f t="shared" si="685"/>
        <v>0</v>
      </c>
      <c r="IU221" s="25">
        <f>ROUND(IF(EN221="Cống tròn",IF(EN221="Cống tròn",IV221+FF221,0),IF(EN221="Cống hộp",IF(EN221="Cống hộp",IV221+GP221,0),IF(OR(EN221="Rãnh xây",EN221="Rãnh bê tông"),IF(OR(EN221="Rãnh xây",EN221="Rãnh bê tông"),IV221+GP221,0),IF(EN221="ống nhựa",IF(EN221="Ống nhựa",IV221+HT221,0),IF(EN221="Rãnh thang",IF(EN221="Rãnh thang",IQ221+#REF!,0),0))))),2)</f>
        <v>22.91</v>
      </c>
      <c r="IV221" s="18">
        <v>22.81</v>
      </c>
      <c r="IW221" s="25">
        <f t="shared" si="686"/>
        <v>22.91</v>
      </c>
      <c r="IX221" s="25">
        <f t="shared" si="687"/>
        <v>0</v>
      </c>
      <c r="IY221" s="25">
        <f t="shared" si="688"/>
        <v>0</v>
      </c>
      <c r="IZ221" s="25">
        <f t="shared" si="689"/>
        <v>0</v>
      </c>
      <c r="JA221" s="25">
        <f t="shared" si="690"/>
        <v>0</v>
      </c>
      <c r="JB221" s="18">
        <v>22.56</v>
      </c>
      <c r="JC221" s="20">
        <f>ROUND(IF(EN221="Cống tròn",IF(EN221="Cống tròn",IF(EU221="Không có móng",JS221-FF221,IF(EU221="Đế",JR221-FN221,IF(OR(EU221="Móng bê tông",EU221="Móng bê tông kết hợp đế"),JK221-FJ221,0))),0),IF(EN221="Cống hộp",IF(AND(EN221="Cống hộp",EU221="Không có móng"),JS221-GF221,IF(AND(EN221="Cống hộp",EU221="Móng bê tông"),JL221-GB221,0)),IF(OR(EN221="Rãnh xây",EN221="Rãnh bê tông"),IF(OR(EN221="Rãnh xây",EN221="Rãnh bê tông"),JM221-GB221,0),IF(EN221="Ống nhựa",IF(AND(EN221="Ống nhựa",EU221="Không đắp cát"),JS221-HT221,IF(AND(EN221="Ống nhựa",EU221="Đắp cát"),JJ221-HX221,0)),IF(EN221="Rãnh thang",IF(EN221="Rãnh thang",IF(EU221="Móng bê tông",#REF!-#REF!,JS221),0),0))))),2)</f>
        <v>21.51</v>
      </c>
      <c r="JD221" s="20">
        <f t="shared" si="827"/>
        <v>1.0499999999999972</v>
      </c>
      <c r="JE221" s="20">
        <f t="shared" si="691"/>
        <v>21.509999999999998</v>
      </c>
      <c r="JF221" s="20">
        <f t="shared" si="692"/>
        <v>0</v>
      </c>
      <c r="JG221" s="20">
        <f t="shared" si="693"/>
        <v>0</v>
      </c>
      <c r="JH221" s="20">
        <f t="shared" si="694"/>
        <v>0</v>
      </c>
      <c r="JI221" s="20">
        <f>IF(EN221="Rãnh thang",IF(AND(EN221="Rãnh thang",EU221="Móng bê tông"),JS221-#REF!,0),IF(EN221="Ống nhựa",IF(AND(EN221="Ống nhựa",EU221="Đắp cát"),JS221-HT221,0),IF(EN221="Cống tròn",IF(EN221="Cống tròn",IF(OR(EU221="Móng bê tông",EU221="Móng bê tông kết hợp đế"),JO221-FL221,0),0),IF(EN221="Cống hộp",IF(AND(EN221="Cống hộp",EU221="Móng bê tông"),JP221-GD221,0),IF(OR(EN221="Rãnh xây",EN221="Rãnh bê tông"),IF(AND(EN221="Rãnh xây",EU221="Móng bê tông"),JQ221-GD221,IF(AND(EN221="Rãnh bê tông",EU221="Móng bê tông"),JQ221-GD221,0)),0)))))</f>
        <v>21.509999999999998</v>
      </c>
      <c r="JJ221" s="20">
        <f t="shared" si="695"/>
        <v>0</v>
      </c>
      <c r="JK221" s="20">
        <f t="shared" si="696"/>
        <v>21.509999999999998</v>
      </c>
      <c r="JL221" s="20">
        <f t="shared" si="697"/>
        <v>0</v>
      </c>
      <c r="JM221" s="20">
        <f t="shared" si="698"/>
        <v>0</v>
      </c>
      <c r="JN221" s="20">
        <f t="shared" si="699"/>
        <v>21.709999999999997</v>
      </c>
      <c r="JO221" s="20">
        <f t="shared" si="700"/>
        <v>21.709999999999997</v>
      </c>
      <c r="JP221" s="20">
        <f t="shared" si="701"/>
        <v>0</v>
      </c>
      <c r="JQ221" s="20">
        <f t="shared" si="702"/>
        <v>0</v>
      </c>
      <c r="JR221" s="20">
        <f t="shared" si="703"/>
        <v>0</v>
      </c>
      <c r="JS221" s="26">
        <v>21.81</v>
      </c>
      <c r="JT221" s="25">
        <f t="shared" si="828"/>
        <v>0</v>
      </c>
      <c r="JU221" s="25">
        <f t="shared" si="704"/>
        <v>0</v>
      </c>
      <c r="JV221" s="25">
        <f t="shared" si="705"/>
        <v>0</v>
      </c>
      <c r="JW221" s="25">
        <f>ROUND(IF(EN221="Cống tròn",IF(EN221="Cống tròn",JX221+FF221,0),IF(EN221="Cống hộp",IF(EN221="Cống hộp",JX221+GP221,0),IF(OR(EN221="Rãnh xây",EN221="Rãnh bê tông"),IF(OR(EN221="Rãnh xây",EN221="Rãnh bê tông"),JX221+GP221,0),IF(EN221="ống nhựa",IF(EN221="Ống nhựa",JX221+HT221,0),IF(EN221="Rãnh thang",IF(EN221="Rãnh thang",JS221+#REF!,0),0))))),2)</f>
        <v>22.91</v>
      </c>
      <c r="JX221" s="27">
        <v>22.81</v>
      </c>
      <c r="JY221" s="25">
        <f t="shared" si="706"/>
        <v>22.91</v>
      </c>
      <c r="JZ221" s="25">
        <f t="shared" si="707"/>
        <v>0</v>
      </c>
      <c r="KA221" s="25">
        <f t="shared" si="708"/>
        <v>0</v>
      </c>
      <c r="KB221" s="25">
        <f t="shared" si="709"/>
        <v>0</v>
      </c>
      <c r="KC221" s="25">
        <f t="shared" si="710"/>
        <v>0</v>
      </c>
      <c r="KD221" s="28" t="s">
        <v>98</v>
      </c>
      <c r="KE221" s="27">
        <v>0</v>
      </c>
      <c r="KF221" s="25">
        <f t="shared" si="711"/>
        <v>1.0500000000000007</v>
      </c>
      <c r="KG221" s="25">
        <f t="shared" si="829"/>
        <v>1.0500000000000007</v>
      </c>
      <c r="KH221" s="27">
        <v>0</v>
      </c>
      <c r="KI221" s="25">
        <f t="shared" si="712"/>
        <v>1.0499999999999972</v>
      </c>
      <c r="KJ221" s="25">
        <f t="shared" si="830"/>
        <v>1.0499999999999972</v>
      </c>
      <c r="KK221" s="25">
        <f t="shared" si="713"/>
        <v>0</v>
      </c>
      <c r="KL221" s="25">
        <f t="shared" si="714"/>
        <v>0</v>
      </c>
      <c r="KM221" s="25">
        <f t="shared" si="831"/>
        <v>0</v>
      </c>
      <c r="KN221" s="25">
        <f t="shared" si="715"/>
        <v>0</v>
      </c>
      <c r="KO221" s="25">
        <f t="shared" si="716"/>
        <v>0</v>
      </c>
      <c r="KP221" s="25">
        <f t="shared" si="832"/>
        <v>0</v>
      </c>
      <c r="KQ221" s="25">
        <f t="shared" si="717"/>
        <v>0.2</v>
      </c>
      <c r="KR221" s="25">
        <f t="shared" si="718"/>
        <v>0.2</v>
      </c>
      <c r="KS221" s="25">
        <f t="shared" si="833"/>
        <v>0.2</v>
      </c>
      <c r="KT221" s="25">
        <f t="shared" si="719"/>
        <v>0</v>
      </c>
      <c r="KU221" s="25">
        <f t="shared" si="720"/>
        <v>0</v>
      </c>
      <c r="KV221" s="25">
        <f t="shared" si="834"/>
        <v>0</v>
      </c>
      <c r="KW221" s="25">
        <f t="shared" si="721"/>
        <v>0</v>
      </c>
      <c r="KX221" s="25">
        <f t="shared" si="722"/>
        <v>0</v>
      </c>
      <c r="KY221" s="25">
        <f t="shared" si="835"/>
        <v>0</v>
      </c>
      <c r="KZ221" s="25">
        <f t="shared" si="723"/>
        <v>0</v>
      </c>
      <c r="LA221" s="25">
        <f t="shared" si="724"/>
        <v>0</v>
      </c>
      <c r="LB221" s="25">
        <f t="shared" si="836"/>
        <v>0</v>
      </c>
      <c r="LC221" s="25">
        <f t="shared" si="725"/>
        <v>0.85000000000000075</v>
      </c>
      <c r="LD221" s="25">
        <f t="shared" si="726"/>
        <v>0.8499999999999972</v>
      </c>
      <c r="LE221" s="25">
        <f t="shared" si="837"/>
        <v>0.84999999999999898</v>
      </c>
      <c r="LF221" s="25">
        <f t="shared" si="727"/>
        <v>0</v>
      </c>
      <c r="LG221" s="25">
        <f t="shared" si="728"/>
        <v>0</v>
      </c>
      <c r="LH221" s="25">
        <f t="shared" si="838"/>
        <v>0</v>
      </c>
      <c r="LI221" s="25">
        <f t="shared" si="729"/>
        <v>0</v>
      </c>
      <c r="LJ221" s="25">
        <f t="shared" si="730"/>
        <v>0</v>
      </c>
      <c r="LK221" s="25">
        <f t="shared" si="839"/>
        <v>0</v>
      </c>
      <c r="LL221" s="25">
        <f t="shared" si="731"/>
        <v>0</v>
      </c>
      <c r="LM221" s="25">
        <f t="shared" si="732"/>
        <v>0</v>
      </c>
      <c r="LN221" s="25">
        <f t="shared" si="840"/>
        <v>0</v>
      </c>
      <c r="LO221" s="25">
        <f t="shared" si="733"/>
        <v>0</v>
      </c>
      <c r="LP221" s="25">
        <f t="shared" si="734"/>
        <v>0</v>
      </c>
      <c r="LQ221" s="25">
        <f t="shared" si="841"/>
        <v>0</v>
      </c>
      <c r="LR221" s="25">
        <f t="shared" si="735"/>
        <v>0</v>
      </c>
      <c r="LS221" s="25">
        <f t="shared" si="736"/>
        <v>0</v>
      </c>
      <c r="LT221" s="25">
        <f t="shared" si="842"/>
        <v>0</v>
      </c>
      <c r="LU221" s="25">
        <f t="shared" si="737"/>
        <v>0</v>
      </c>
      <c r="LV221" s="25">
        <f t="shared" si="738"/>
        <v>0</v>
      </c>
      <c r="LW221" s="25">
        <f t="shared" si="843"/>
        <v>0</v>
      </c>
      <c r="LX221" s="25">
        <f t="shared" si="739"/>
        <v>0</v>
      </c>
      <c r="LY221" s="25">
        <f t="shared" si="740"/>
        <v>0</v>
      </c>
      <c r="LZ221" s="25">
        <f t="shared" si="844"/>
        <v>0</v>
      </c>
      <c r="MA221" s="25">
        <f t="shared" si="741"/>
        <v>0</v>
      </c>
      <c r="MB221" s="25">
        <f t="shared" si="742"/>
        <v>0</v>
      </c>
      <c r="MC221" s="25">
        <f t="shared" si="845"/>
        <v>0</v>
      </c>
      <c r="MD221" s="25">
        <f t="shared" si="743"/>
        <v>0</v>
      </c>
      <c r="ME221" s="25">
        <f t="shared" si="744"/>
        <v>0</v>
      </c>
      <c r="MF221" s="25">
        <f t="shared" si="846"/>
        <v>0</v>
      </c>
      <c r="MG221" s="25">
        <f t="shared" si="745"/>
        <v>0</v>
      </c>
      <c r="MH221" s="25">
        <f t="shared" si="746"/>
        <v>0</v>
      </c>
      <c r="MI221" s="25">
        <f t="shared" si="847"/>
        <v>0</v>
      </c>
      <c r="MJ221" s="25">
        <f t="shared" si="747"/>
        <v>0</v>
      </c>
      <c r="MK221" s="25">
        <f t="shared" si="748"/>
        <v>0</v>
      </c>
      <c r="ML221" s="25">
        <f t="shared" si="848"/>
        <v>0</v>
      </c>
      <c r="MM221" s="25">
        <f t="shared" si="749"/>
        <v>0</v>
      </c>
      <c r="MN221" s="25">
        <f t="shared" si="750"/>
        <v>0</v>
      </c>
      <c r="MO221" s="25">
        <f t="shared" si="849"/>
        <v>0</v>
      </c>
      <c r="MP221" s="25">
        <f t="shared" si="751"/>
        <v>0</v>
      </c>
      <c r="MQ221" s="25">
        <f t="shared" si="752"/>
        <v>0</v>
      </c>
      <c r="MR221" s="25">
        <f t="shared" si="850"/>
        <v>0</v>
      </c>
      <c r="MS221" s="29">
        <v>1.4</v>
      </c>
      <c r="MT221" s="29">
        <v>0</v>
      </c>
      <c r="MU221" s="29">
        <v>1</v>
      </c>
      <c r="MV221" s="29">
        <v>1</v>
      </c>
      <c r="MW221" s="25">
        <f t="shared" si="753"/>
        <v>1.4</v>
      </c>
      <c r="MX221" s="25">
        <f t="shared" si="754"/>
        <v>1.47</v>
      </c>
      <c r="MY221" s="25">
        <f t="shared" si="755"/>
        <v>0</v>
      </c>
      <c r="MZ221" s="25">
        <f t="shared" si="756"/>
        <v>0</v>
      </c>
      <c r="NA221" s="25">
        <f t="shared" si="757"/>
        <v>1.4</v>
      </c>
      <c r="NB221" s="25">
        <f t="shared" si="758"/>
        <v>1.47</v>
      </c>
      <c r="NC221" s="25">
        <f t="shared" si="759"/>
        <v>0</v>
      </c>
      <c r="ND221" s="25">
        <f t="shared" si="760"/>
        <v>0</v>
      </c>
      <c r="NE221" s="25">
        <f t="shared" si="851"/>
        <v>1.4</v>
      </c>
      <c r="NF221" s="25">
        <f t="shared" si="851"/>
        <v>1.47</v>
      </c>
      <c r="NG221" s="25">
        <f t="shared" si="851"/>
        <v>0</v>
      </c>
      <c r="NH221" s="25">
        <f t="shared" si="851"/>
        <v>0</v>
      </c>
      <c r="NI221" s="25">
        <f t="shared" si="761"/>
        <v>71.44</v>
      </c>
      <c r="NJ221" s="25">
        <f t="shared" si="762"/>
        <v>0</v>
      </c>
      <c r="NK221" s="25">
        <f t="shared" si="763"/>
        <v>71.44</v>
      </c>
      <c r="NL221" s="25">
        <f t="shared" si="764"/>
        <v>41.17</v>
      </c>
      <c r="NM221" s="25">
        <f t="shared" si="765"/>
        <v>0</v>
      </c>
      <c r="NN221" s="25">
        <f t="shared" si="852"/>
        <v>41.17</v>
      </c>
      <c r="NO221" s="25">
        <f t="shared" si="766"/>
        <v>0</v>
      </c>
      <c r="NP221" s="25">
        <f t="shared" si="767"/>
        <v>0</v>
      </c>
      <c r="NQ221" s="25">
        <f t="shared" si="853"/>
        <v>0</v>
      </c>
      <c r="NR221" s="25">
        <f t="shared" si="768"/>
        <v>0</v>
      </c>
      <c r="NS221" s="25">
        <f t="shared" si="769"/>
        <v>0</v>
      </c>
      <c r="NT221" s="25">
        <f t="shared" si="854"/>
        <v>0</v>
      </c>
      <c r="NU221" s="25">
        <f t="shared" si="770"/>
        <v>0</v>
      </c>
      <c r="NV221" s="25">
        <f t="shared" si="771"/>
        <v>0</v>
      </c>
      <c r="NW221" s="25">
        <f t="shared" si="855"/>
        <v>0</v>
      </c>
      <c r="NX221" s="25">
        <f t="shared" si="856"/>
        <v>41.17</v>
      </c>
      <c r="NY221" s="25">
        <f t="shared" si="856"/>
        <v>0</v>
      </c>
      <c r="NZ221" s="25">
        <f t="shared" si="857"/>
        <v>41.17</v>
      </c>
      <c r="OA221" s="25">
        <f t="shared" si="858"/>
        <v>30.27</v>
      </c>
      <c r="OB221" s="25">
        <f t="shared" si="858"/>
        <v>0</v>
      </c>
      <c r="OC221" s="25">
        <f t="shared" si="859"/>
        <v>30.27</v>
      </c>
      <c r="OD221" s="25">
        <f t="shared" si="860"/>
        <v>41.17</v>
      </c>
      <c r="OE221" s="25">
        <f t="shared" si="860"/>
        <v>0</v>
      </c>
      <c r="OF221" s="25">
        <f t="shared" si="860"/>
        <v>41.17</v>
      </c>
      <c r="OG221" s="25">
        <f t="shared" si="772"/>
        <v>0</v>
      </c>
      <c r="OH221" s="25">
        <f t="shared" si="773"/>
        <v>0</v>
      </c>
      <c r="OI221" s="25">
        <f t="shared" si="774"/>
        <v>0</v>
      </c>
      <c r="OJ221" s="25">
        <f t="shared" si="775"/>
        <v>0</v>
      </c>
      <c r="OK221" s="25">
        <f t="shared" si="776"/>
        <v>0</v>
      </c>
      <c r="OL221" s="25">
        <f t="shared" si="777"/>
        <v>0</v>
      </c>
      <c r="OM221" s="25">
        <f t="shared" si="861"/>
        <v>0</v>
      </c>
      <c r="ON221" s="25">
        <f t="shared" si="861"/>
        <v>0</v>
      </c>
      <c r="OO221" s="25">
        <f t="shared" si="861"/>
        <v>0</v>
      </c>
      <c r="OP221" s="25">
        <f t="shared" si="778"/>
        <v>0</v>
      </c>
      <c r="OQ221" s="25">
        <f t="shared" si="779"/>
        <v>0</v>
      </c>
      <c r="OR221" s="25">
        <f t="shared" si="862"/>
        <v>0</v>
      </c>
      <c r="OS221" s="19">
        <v>538418.18000000005</v>
      </c>
      <c r="OT221" s="19">
        <v>2370846.5699999998</v>
      </c>
    </row>
    <row r="222" spans="1:410" ht="33" customHeight="1" x14ac:dyDescent="0.25">
      <c r="A222" s="18"/>
      <c r="B222" s="18" t="s">
        <v>1007</v>
      </c>
      <c r="C222" s="18">
        <v>223.7</v>
      </c>
      <c r="D222" s="16" t="e">
        <f>_xlfn.IFNA(INDEX(#REF!,MATCH(E222,#REF!,0)),0)</f>
        <v>#REF!</v>
      </c>
      <c r="E222" s="18" t="s">
        <v>1018</v>
      </c>
      <c r="F222" s="16" t="s">
        <v>765</v>
      </c>
      <c r="G222" s="16" t="s">
        <v>766</v>
      </c>
      <c r="H222" s="16" t="s">
        <v>767</v>
      </c>
      <c r="I222" s="16" t="s">
        <v>768</v>
      </c>
      <c r="J222" s="16" t="s">
        <v>811</v>
      </c>
      <c r="K222" s="16" t="s">
        <v>770</v>
      </c>
      <c r="L222" s="16" t="s">
        <v>771</v>
      </c>
      <c r="M222" s="18">
        <v>1.8399999999999999</v>
      </c>
      <c r="N222" s="18">
        <v>1.8399999999999999</v>
      </c>
      <c r="O222" s="18">
        <v>2.2399999999999998</v>
      </c>
      <c r="P222" s="18">
        <v>2.2399999999999998</v>
      </c>
      <c r="Q222" s="18">
        <v>0.1</v>
      </c>
      <c r="R222" s="18">
        <v>2.04</v>
      </c>
      <c r="S222" s="18">
        <v>2.04</v>
      </c>
      <c r="T222" s="18">
        <v>0.2</v>
      </c>
      <c r="U222" s="18">
        <v>0</v>
      </c>
      <c r="V222" s="18">
        <v>0</v>
      </c>
      <c r="W222" s="18">
        <v>0</v>
      </c>
      <c r="X222" s="18">
        <v>1.8399999999999999</v>
      </c>
      <c r="Y222" s="18">
        <v>1.7999999999999998</v>
      </c>
      <c r="Z222" s="20">
        <f t="shared" si="780"/>
        <v>1.6</v>
      </c>
      <c r="AA222" s="18">
        <v>0.22</v>
      </c>
      <c r="AB222" s="18">
        <v>0</v>
      </c>
      <c r="AC222" s="18">
        <v>0</v>
      </c>
      <c r="AD222" s="18">
        <v>0</v>
      </c>
      <c r="AE222" s="18">
        <v>0</v>
      </c>
      <c r="AF222" s="18">
        <v>0</v>
      </c>
      <c r="AG222" s="18">
        <v>1.4</v>
      </c>
      <c r="AH222" s="18">
        <v>1.4</v>
      </c>
      <c r="AI222" s="20">
        <f t="shared" si="781"/>
        <v>1.75</v>
      </c>
      <c r="AJ222" s="18">
        <v>0</v>
      </c>
      <c r="AK222" s="18">
        <v>0</v>
      </c>
      <c r="AL222" s="20">
        <f t="shared" si="782"/>
        <v>0</v>
      </c>
      <c r="AM222" s="18">
        <v>1.8399999999999999</v>
      </c>
      <c r="AN222" s="18">
        <v>1.4</v>
      </c>
      <c r="AO222" s="18">
        <v>0.15</v>
      </c>
      <c r="AP222" s="18">
        <v>0.22</v>
      </c>
      <c r="AQ222" s="18">
        <v>1.8399999999999999</v>
      </c>
      <c r="AR222" s="18">
        <v>1.6199999999999999</v>
      </c>
      <c r="AS222" s="18">
        <v>0.12</v>
      </c>
      <c r="AT222" s="18">
        <v>0.11</v>
      </c>
      <c r="AU222" s="18">
        <v>0</v>
      </c>
      <c r="AV222" s="18">
        <v>1</v>
      </c>
      <c r="AW222" s="18">
        <v>0</v>
      </c>
      <c r="AX222" s="18">
        <v>0</v>
      </c>
      <c r="AY222" s="18">
        <v>0</v>
      </c>
      <c r="AZ222" s="18">
        <v>0</v>
      </c>
      <c r="BA222" s="18">
        <v>0</v>
      </c>
      <c r="BB222" s="18">
        <v>0</v>
      </c>
      <c r="BC222" s="18">
        <v>0</v>
      </c>
      <c r="BD222" s="18">
        <v>0</v>
      </c>
      <c r="BE222" s="18">
        <v>2</v>
      </c>
      <c r="BF222" s="18">
        <v>0</v>
      </c>
      <c r="BG222" s="18">
        <v>0</v>
      </c>
      <c r="BH222" s="18">
        <v>0</v>
      </c>
      <c r="BI222" s="18">
        <v>0</v>
      </c>
      <c r="BJ222" s="18">
        <v>0</v>
      </c>
      <c r="BK222" s="18">
        <v>0</v>
      </c>
      <c r="BL222" s="18">
        <v>0</v>
      </c>
      <c r="BM222" s="18">
        <v>0</v>
      </c>
      <c r="BN222" s="18">
        <v>0</v>
      </c>
      <c r="BO222" s="18">
        <v>0</v>
      </c>
      <c r="BP222" s="18">
        <v>0</v>
      </c>
      <c r="BQ222" s="18">
        <v>0</v>
      </c>
      <c r="BR222" s="18">
        <v>0</v>
      </c>
      <c r="BS222" s="18">
        <v>0</v>
      </c>
      <c r="BT222" s="18">
        <v>0</v>
      </c>
      <c r="BU222" s="18">
        <v>0</v>
      </c>
      <c r="BV222" s="18">
        <v>0</v>
      </c>
      <c r="BW222" s="18">
        <v>0</v>
      </c>
      <c r="BX222" s="18">
        <v>0</v>
      </c>
      <c r="BY222" s="18">
        <v>0</v>
      </c>
      <c r="BZ222" s="18">
        <v>0</v>
      </c>
      <c r="CA222" s="16" t="e">
        <f>_xlfn.IFNA(IF(RIGHT(D222,2)="=G",0,INDEX(#REF!,MATCH(E222,#REF!,0))),0)</f>
        <v>#REF!</v>
      </c>
      <c r="CB222" s="16" t="s">
        <v>776</v>
      </c>
      <c r="CC222" s="18">
        <v>0</v>
      </c>
      <c r="CD222" s="18">
        <v>0</v>
      </c>
      <c r="CE222" s="18">
        <v>1.6</v>
      </c>
      <c r="CF222" s="18">
        <v>0.8</v>
      </c>
      <c r="CG222" s="18">
        <v>0.12</v>
      </c>
      <c r="CH222" s="18">
        <v>2</v>
      </c>
      <c r="CI222" s="16" t="s">
        <v>98</v>
      </c>
      <c r="CJ222" s="18">
        <v>0</v>
      </c>
      <c r="CK222" s="20">
        <f t="shared" si="648"/>
        <v>1.35</v>
      </c>
      <c r="CL222" s="20">
        <f t="shared" si="783"/>
        <v>1.35</v>
      </c>
      <c r="CM222" s="18">
        <v>19.510000000000002</v>
      </c>
      <c r="CN222" s="18">
        <v>23.4</v>
      </c>
      <c r="CO222" s="18">
        <v>22.561</v>
      </c>
      <c r="CP222" s="22">
        <f t="shared" si="649"/>
        <v>22.56</v>
      </c>
      <c r="CQ222" s="22">
        <f t="shared" si="650"/>
        <v>21.21</v>
      </c>
      <c r="CR222" s="22">
        <f t="shared" si="784"/>
        <v>1.35</v>
      </c>
      <c r="CS222" s="22">
        <f t="shared" si="651"/>
        <v>21.310000000000002</v>
      </c>
      <c r="CT222" s="22">
        <f t="shared" si="652"/>
        <v>21.51</v>
      </c>
      <c r="CU222" s="18">
        <v>21.51</v>
      </c>
      <c r="CV222" s="22">
        <f t="shared" si="785"/>
        <v>1.6</v>
      </c>
      <c r="CW222" s="22">
        <f t="shared" si="653"/>
        <v>0</v>
      </c>
      <c r="CX222" s="22">
        <f t="shared" si="654"/>
        <v>0</v>
      </c>
      <c r="CY222" s="22">
        <f t="shared" si="655"/>
        <v>23.13</v>
      </c>
      <c r="CZ222" s="22">
        <f t="shared" si="656"/>
        <v>23.28</v>
      </c>
      <c r="DA222" s="18">
        <v>23.4</v>
      </c>
      <c r="DB222" s="20">
        <f t="shared" si="786"/>
        <v>2.19</v>
      </c>
      <c r="DC222" s="20">
        <f t="shared" si="787"/>
        <v>0.84</v>
      </c>
      <c r="DD222" s="20">
        <f t="shared" si="788"/>
        <v>1.35</v>
      </c>
      <c r="DE222" s="20">
        <f t="shared" si="657"/>
        <v>0.1</v>
      </c>
      <c r="DF222" s="20">
        <f t="shared" si="658"/>
        <v>0.2</v>
      </c>
      <c r="DG222" s="20">
        <f t="shared" si="659"/>
        <v>1.05</v>
      </c>
      <c r="DH222" s="20">
        <f t="shared" si="660"/>
        <v>0</v>
      </c>
      <c r="DI222" s="20">
        <f t="shared" si="661"/>
        <v>0</v>
      </c>
      <c r="DJ222" s="20">
        <f t="shared" si="662"/>
        <v>0</v>
      </c>
      <c r="DK222" s="20">
        <f t="shared" si="789"/>
        <v>1.35</v>
      </c>
      <c r="DL222" s="20">
        <f t="shared" si="790"/>
        <v>0</v>
      </c>
      <c r="DM222" s="20">
        <f t="shared" si="791"/>
        <v>0</v>
      </c>
      <c r="DN222" s="20">
        <f t="shared" si="792"/>
        <v>0</v>
      </c>
      <c r="DO222" s="18">
        <v>2.44</v>
      </c>
      <c r="DP222" s="18">
        <v>0</v>
      </c>
      <c r="DQ222" s="18">
        <v>1</v>
      </c>
      <c r="DR222" s="18">
        <v>1</v>
      </c>
      <c r="DS222" s="25">
        <f t="shared" si="793"/>
        <v>2.44</v>
      </c>
      <c r="DT222" s="25">
        <f t="shared" si="794"/>
        <v>0</v>
      </c>
      <c r="DU222" s="25">
        <f t="shared" si="795"/>
        <v>3.29</v>
      </c>
      <c r="DV222" s="25">
        <f t="shared" si="796"/>
        <v>0</v>
      </c>
      <c r="DW222" s="25">
        <f t="shared" si="797"/>
        <v>3.29</v>
      </c>
      <c r="DX222" s="25">
        <f t="shared" si="798"/>
        <v>7.37</v>
      </c>
      <c r="DY222" s="25">
        <f t="shared" si="799"/>
        <v>0</v>
      </c>
      <c r="DZ222" s="25">
        <f t="shared" si="800"/>
        <v>7.37</v>
      </c>
      <c r="EA222" s="25">
        <f t="shared" si="801"/>
        <v>4.8899999999999997</v>
      </c>
      <c r="EB222" s="25">
        <f t="shared" si="802"/>
        <v>0</v>
      </c>
      <c r="EC222" s="25">
        <f t="shared" si="803"/>
        <v>4.8899999999999997</v>
      </c>
      <c r="ED222" s="25">
        <f t="shared" si="804"/>
        <v>2.48</v>
      </c>
      <c r="EE222" s="25">
        <f t="shared" si="804"/>
        <v>0</v>
      </c>
      <c r="EF222" s="25">
        <f t="shared" si="805"/>
        <v>2.48</v>
      </c>
      <c r="EG222" s="25">
        <f t="shared" si="806"/>
        <v>4.8899999999999997</v>
      </c>
      <c r="EH222" s="25">
        <f t="shared" si="806"/>
        <v>0</v>
      </c>
      <c r="EI222" s="25">
        <f t="shared" si="807"/>
        <v>4.8899999999999997</v>
      </c>
      <c r="EJ222" s="18">
        <v>223.7</v>
      </c>
      <c r="EK222" s="18">
        <v>273.64</v>
      </c>
      <c r="EL222" s="18" t="s">
        <v>1018</v>
      </c>
      <c r="EM222" s="18" t="s">
        <v>1019</v>
      </c>
      <c r="EN222" s="16" t="s">
        <v>774</v>
      </c>
      <c r="EO222" s="16" t="s">
        <v>132</v>
      </c>
      <c r="EP222" s="16" t="e">
        <f>IF(OR(EN222="Cống tròn",EN222="Cống hộp",EN222="Ống nhựa"),INDEX(#REF!,MATCH(E222,#REF!,0)),IF(OR(EN222="Rãnh xây",EN222="Rãnh bê tông"),INDEX(#REF!,MATCH(E222,#REF!,0)),0))</f>
        <v>#REF!</v>
      </c>
      <c r="EQ222" s="18">
        <v>48.539999999999992</v>
      </c>
      <c r="ER222" s="18">
        <v>1</v>
      </c>
      <c r="ES222" s="25">
        <f t="shared" si="808"/>
        <v>48</v>
      </c>
      <c r="ET222" s="1" t="e">
        <f>_xlfn.IFNA(IF(EN222="Cống tròn",INDEX(#REF!,MATCH(E222,#REF!,0)),IF(EN222="Cống hộp",INDEX(#REF!,MATCH(E222,#REF!,0)),EU222&amp;" ,"&amp;EV222)),0)</f>
        <v>#REF!</v>
      </c>
      <c r="EU222" s="16" t="s">
        <v>769</v>
      </c>
      <c r="EV222" s="16" t="s">
        <v>775</v>
      </c>
      <c r="EW222" s="16" t="e">
        <f>_xlfn.IFNA(INDEX(#REF!,MATCH(E222,#REF!,0)),0)</f>
        <v>#REF!</v>
      </c>
      <c r="EX222" s="16"/>
      <c r="EY222" s="18">
        <v>0</v>
      </c>
      <c r="EZ222" s="18">
        <v>0</v>
      </c>
      <c r="FA222" s="18">
        <v>0</v>
      </c>
      <c r="FB222" s="19">
        <v>0</v>
      </c>
      <c r="FC222" s="19">
        <v>0</v>
      </c>
      <c r="FD222" s="25">
        <f t="shared" si="663"/>
        <v>0</v>
      </c>
      <c r="FE222" s="25">
        <f t="shared" si="809"/>
        <v>0</v>
      </c>
      <c r="FF222" s="18">
        <v>0.1</v>
      </c>
      <c r="FG222" s="18">
        <v>2</v>
      </c>
      <c r="FH222" s="18">
        <v>1</v>
      </c>
      <c r="FI222" s="25">
        <f t="shared" si="810"/>
        <v>1.2</v>
      </c>
      <c r="FJ222" s="18">
        <v>0</v>
      </c>
      <c r="FK222" s="18">
        <v>0</v>
      </c>
      <c r="FL222" s="18">
        <v>0.2</v>
      </c>
      <c r="FM222" s="18">
        <v>1.4</v>
      </c>
      <c r="FN222" s="18">
        <v>0</v>
      </c>
      <c r="FO222" s="25">
        <f t="shared" si="811"/>
        <v>1.4</v>
      </c>
      <c r="FP222" s="18">
        <v>1.4999999999999999E-2</v>
      </c>
      <c r="FQ222" s="18">
        <v>1</v>
      </c>
      <c r="FR222" s="25">
        <f t="shared" si="664"/>
        <v>47</v>
      </c>
      <c r="FS222" s="25">
        <f t="shared" si="665"/>
        <v>0.69</v>
      </c>
      <c r="FT222" s="25">
        <f t="shared" si="666"/>
        <v>47.69</v>
      </c>
      <c r="FU222" s="25">
        <f t="shared" si="667"/>
        <v>-0.84999999999999432</v>
      </c>
      <c r="FV222" s="25" t="str">
        <f t="shared" si="812"/>
        <v>Thêm 01</v>
      </c>
      <c r="FW222" s="25">
        <f t="shared" si="813"/>
        <v>0.17</v>
      </c>
      <c r="FX222" s="16"/>
      <c r="FY222" s="16"/>
      <c r="FZ222" s="16"/>
      <c r="GA222" s="16"/>
      <c r="GB222" s="19">
        <v>0</v>
      </c>
      <c r="GC222" s="19">
        <v>0</v>
      </c>
      <c r="GD222" s="19">
        <v>0</v>
      </c>
      <c r="GE222" s="19">
        <v>0</v>
      </c>
      <c r="GF222" s="19">
        <v>0</v>
      </c>
      <c r="GG222" s="19">
        <v>0</v>
      </c>
      <c r="GH222" s="19">
        <v>0</v>
      </c>
      <c r="GI222" s="19">
        <v>0</v>
      </c>
      <c r="GJ222" s="19">
        <v>0</v>
      </c>
      <c r="GK222" s="19">
        <v>0</v>
      </c>
      <c r="GL222" s="25">
        <f t="shared" si="668"/>
        <v>0</v>
      </c>
      <c r="GM222" s="25">
        <f t="shared" si="814"/>
        <v>0</v>
      </c>
      <c r="GN222" s="19">
        <v>0</v>
      </c>
      <c r="GO222" s="19">
        <v>0</v>
      </c>
      <c r="GP222" s="19">
        <v>0</v>
      </c>
      <c r="GQ222" s="19">
        <v>0</v>
      </c>
      <c r="GR222" s="1" t="e">
        <f>_xlfn.IFNA(INDEX(#REF!,MATCH(E222,#REF!,0)),0)</f>
        <v>#REF!</v>
      </c>
      <c r="GS222" s="16"/>
      <c r="GT222" s="18">
        <v>0</v>
      </c>
      <c r="GU222" s="18">
        <v>0</v>
      </c>
      <c r="GV222" s="18">
        <v>0</v>
      </c>
      <c r="GW222" s="18">
        <v>0</v>
      </c>
      <c r="GX222" s="25">
        <f t="shared" si="669"/>
        <v>0</v>
      </c>
      <c r="GY222" s="25">
        <f t="shared" si="670"/>
        <v>0</v>
      </c>
      <c r="GZ222" s="25">
        <f t="shared" si="815"/>
        <v>0</v>
      </c>
      <c r="HA222" s="1" t="e" cm="1">
        <f t="array" ref="HA222">INDEX(#REF!,MATCH(EJ222&amp;EK222&amp;HD222&amp;HE222&amp;HF222,#REF!&amp;#REF!&amp;#REF!&amp;#REF!&amp;#REF!,0))</f>
        <v>#REF!</v>
      </c>
      <c r="HB222" s="16"/>
      <c r="HC222" s="25">
        <f t="shared" si="816"/>
        <v>0</v>
      </c>
      <c r="HD222" s="18">
        <v>0</v>
      </c>
      <c r="HE222" s="18">
        <v>0</v>
      </c>
      <c r="HF222" s="18">
        <v>0</v>
      </c>
      <c r="HG222" s="1" t="e" cm="1">
        <f t="array" ref="HG222">INDEX(#REF!,MATCH(EJ222&amp;EK222&amp;HJ222&amp;HK222&amp;HL222,#REF!&amp;#REF!&amp;#REF!&amp;#REF!&amp;#REF!,0))</f>
        <v>#REF!</v>
      </c>
      <c r="HH222" s="16"/>
      <c r="HI222" s="25">
        <f t="shared" si="817"/>
        <v>0</v>
      </c>
      <c r="HJ222" s="25">
        <f t="shared" si="818"/>
        <v>0</v>
      </c>
      <c r="HK222" s="19">
        <v>0</v>
      </c>
      <c r="HL222" s="19">
        <v>0</v>
      </c>
      <c r="HM222" s="18">
        <v>0.01</v>
      </c>
      <c r="HN222" s="18">
        <v>1</v>
      </c>
      <c r="HO222" s="25">
        <f t="shared" si="819"/>
        <v>0</v>
      </c>
      <c r="HP222" s="25">
        <f t="shared" si="820"/>
        <v>0</v>
      </c>
      <c r="HQ222" s="25">
        <f t="shared" si="821"/>
        <v>0</v>
      </c>
      <c r="HR222" s="25">
        <f t="shared" si="822"/>
        <v>0</v>
      </c>
      <c r="HS222" s="25">
        <f t="shared" si="823"/>
        <v>0</v>
      </c>
      <c r="HT222" s="19">
        <v>0</v>
      </c>
      <c r="HU222" s="19">
        <v>0</v>
      </c>
      <c r="HV222" s="19">
        <v>0</v>
      </c>
      <c r="HW222" s="25">
        <f t="shared" si="824"/>
        <v>0</v>
      </c>
      <c r="HX222" s="19">
        <v>0</v>
      </c>
      <c r="HY222" s="19">
        <v>0</v>
      </c>
      <c r="HZ222" s="18">
        <v>22.56</v>
      </c>
      <c r="IA222" s="20">
        <f>ROUND(IF(EN222="Cống tròn",IF(EN222="Cống tròn",IF(EU222="Không có móng",IQ222-FF222,IF(EU222="Đế",IP222-FN222,IF(OR(EU222="Móng bê tông",EU222="Móng bê tông kết hợp đế"),II222-FJ222,0))),0),IF(EN222="Cống hộp",IF(AND(EN222="Cống hộp",EU222="Không có móng"),IQ222-GF222,IF(AND(EN222="Cống hộp",EU222="Móng bê tông"),IJ222-GB222,0)),IF(OR(EN222="Rãnh xây",EN222="Rãnh bê tông"),IF(OR(EN222="Rãnh xây",EN222="Rãnh bê tông"),IK222-GB222,0),IF(EN222="Ống nhựa",IF(AND(EN222="Ống nhựa",EU222="Không đắp cát"),IQ222-HT222,IF(AND(EN222="Ống nhựa",EU222="Đắp cát"),IH222-HX222,0)),IF(EN222="Rãnh thang",IF(EN222="Rãnh thang",IF(EU222="Móng bê tông",#REF!-#REF!,IQ222),0),0))))),2)</f>
        <v>21.51</v>
      </c>
      <c r="IB222" s="20">
        <f t="shared" si="825"/>
        <v>1.0499999999999972</v>
      </c>
      <c r="IC222" s="20">
        <f t="shared" si="671"/>
        <v>21.509999999999998</v>
      </c>
      <c r="ID222" s="20">
        <f t="shared" si="672"/>
        <v>0</v>
      </c>
      <c r="IE222" s="20">
        <f t="shared" si="673"/>
        <v>0</v>
      </c>
      <c r="IF222" s="20">
        <f t="shared" si="674"/>
        <v>0</v>
      </c>
      <c r="IG222" s="20">
        <f>IF(EN222="Rãnh thang",IF(AND(EN222="Rãnh thang",EU222="Móng bê tông"),IQ222-#REF!,0),IF(EN222="Ống nhựa",IF(AND(EN222="Ống nhựa",EU222="Đắp cát"),IQ222-HT222,0),IF(EN222="Cống tròn",IF(EN222="Cống tròn",IF(OR(EU222="Móng bê tông",EU222="Móng bê tông kết hợp đế"),IM222-FL222,0),0),IF(EN222="Cống hộp",IF(AND(EN222="Cống hộp",EU222="Móng bê tông"),IN222-GD222,0),IF(OR(EN222="Rãnh xây",EN222="Rãnh bê tông"),IF(AND(EN222="Rãnh xây",EU222="Móng bê tông"),IO222-GD222,IF(AND(EN222="Rãnh bê tông",EU222="Móng bê tông"),IO222-GD222,0)),0)))))</f>
        <v>21.509999999999998</v>
      </c>
      <c r="IH222" s="20">
        <f t="shared" si="675"/>
        <v>0</v>
      </c>
      <c r="II222" s="20">
        <f t="shared" si="676"/>
        <v>21.509999999999998</v>
      </c>
      <c r="IJ222" s="20">
        <f t="shared" si="677"/>
        <v>0</v>
      </c>
      <c r="IK222" s="20">
        <f t="shared" si="678"/>
        <v>0</v>
      </c>
      <c r="IL222" s="20">
        <f t="shared" si="679"/>
        <v>21.709999999999997</v>
      </c>
      <c r="IM222" s="20">
        <f t="shared" si="680"/>
        <v>21.709999999999997</v>
      </c>
      <c r="IN222" s="20">
        <f t="shared" si="681"/>
        <v>0</v>
      </c>
      <c r="IO222" s="20">
        <f t="shared" si="682"/>
        <v>0</v>
      </c>
      <c r="IP222" s="20">
        <f t="shared" si="683"/>
        <v>0</v>
      </c>
      <c r="IQ222" s="18">
        <v>21.81</v>
      </c>
      <c r="IR222" s="25">
        <f t="shared" si="826"/>
        <v>0</v>
      </c>
      <c r="IS222" s="25">
        <f t="shared" si="684"/>
        <v>0</v>
      </c>
      <c r="IT222" s="25">
        <f t="shared" si="685"/>
        <v>0</v>
      </c>
      <c r="IU222" s="25">
        <f>ROUND(IF(EN222="Cống tròn",IF(EN222="Cống tròn",IV222+FF222,0),IF(EN222="Cống hộp",IF(EN222="Cống hộp",IV222+GP222,0),IF(OR(EN222="Rãnh xây",EN222="Rãnh bê tông"),IF(OR(EN222="Rãnh xây",EN222="Rãnh bê tông"),IV222+GP222,0),IF(EN222="ống nhựa",IF(EN222="Ống nhựa",IV222+HT222,0),IF(EN222="Rãnh thang",IF(EN222="Rãnh thang",IQ222+#REF!,0),0))))),2)</f>
        <v>22.8</v>
      </c>
      <c r="IV222" s="18">
        <v>22.7</v>
      </c>
      <c r="IW222" s="25">
        <f t="shared" si="686"/>
        <v>22.8</v>
      </c>
      <c r="IX222" s="25">
        <f t="shared" si="687"/>
        <v>0</v>
      </c>
      <c r="IY222" s="25">
        <f t="shared" si="688"/>
        <v>0</v>
      </c>
      <c r="IZ222" s="25">
        <f t="shared" si="689"/>
        <v>0</v>
      </c>
      <c r="JA222" s="25">
        <f t="shared" si="690"/>
        <v>0</v>
      </c>
      <c r="JB222" s="18">
        <v>22.45</v>
      </c>
      <c r="JC222" s="20">
        <f>ROUND(IF(EN222="Cống tròn",IF(EN222="Cống tròn",IF(EU222="Không có móng",JS222-FF222,IF(EU222="Đế",JR222-FN222,IF(OR(EU222="Móng bê tông",EU222="Móng bê tông kết hợp đế"),JK222-FJ222,0))),0),IF(EN222="Cống hộp",IF(AND(EN222="Cống hộp",EU222="Không có móng"),JS222-GF222,IF(AND(EN222="Cống hộp",EU222="Móng bê tông"),JL222-GB222,0)),IF(OR(EN222="Rãnh xây",EN222="Rãnh bê tông"),IF(OR(EN222="Rãnh xây",EN222="Rãnh bê tông"),JM222-GB222,0),IF(EN222="Ống nhựa",IF(AND(EN222="Ống nhựa",EU222="Không đắp cát"),JS222-HT222,IF(AND(EN222="Ống nhựa",EU222="Đắp cát"),JJ222-HX222,0)),IF(EN222="Rãnh thang",IF(EN222="Rãnh thang",IF(EU222="Móng bê tông",#REF!-#REF!,JS222),0),0))))),2)</f>
        <v>21.4</v>
      </c>
      <c r="JD222" s="20">
        <f t="shared" si="827"/>
        <v>1.0500000000000007</v>
      </c>
      <c r="JE222" s="20">
        <f t="shared" si="691"/>
        <v>21.4</v>
      </c>
      <c r="JF222" s="20">
        <f t="shared" si="692"/>
        <v>0</v>
      </c>
      <c r="JG222" s="20">
        <f t="shared" si="693"/>
        <v>0</v>
      </c>
      <c r="JH222" s="20">
        <f t="shared" si="694"/>
        <v>0</v>
      </c>
      <c r="JI222" s="20">
        <f>IF(EN222="Rãnh thang",IF(AND(EN222="Rãnh thang",EU222="Móng bê tông"),JS222-#REF!,0),IF(EN222="Ống nhựa",IF(AND(EN222="Ống nhựa",EU222="Đắp cát"),JS222-HT222,0),IF(EN222="Cống tròn",IF(EN222="Cống tròn",IF(OR(EU222="Móng bê tông",EU222="Móng bê tông kết hợp đế"),JO222-FL222,0),0),IF(EN222="Cống hộp",IF(AND(EN222="Cống hộp",EU222="Móng bê tông"),JP222-GD222,0),IF(OR(EN222="Rãnh xây",EN222="Rãnh bê tông"),IF(AND(EN222="Rãnh xây",EU222="Móng bê tông"),JQ222-GD222,IF(AND(EN222="Rãnh bê tông",EU222="Móng bê tông"),JQ222-GD222,0)),0)))))</f>
        <v>21.4</v>
      </c>
      <c r="JJ222" s="20">
        <f t="shared" si="695"/>
        <v>0</v>
      </c>
      <c r="JK222" s="20">
        <f t="shared" si="696"/>
        <v>21.4</v>
      </c>
      <c r="JL222" s="20">
        <f t="shared" si="697"/>
        <v>0</v>
      </c>
      <c r="JM222" s="20">
        <f t="shared" si="698"/>
        <v>0</v>
      </c>
      <c r="JN222" s="20">
        <f t="shared" si="699"/>
        <v>21.599999999999998</v>
      </c>
      <c r="JO222" s="20">
        <f t="shared" si="700"/>
        <v>21.599999999999998</v>
      </c>
      <c r="JP222" s="20">
        <f t="shared" si="701"/>
        <v>0</v>
      </c>
      <c r="JQ222" s="20">
        <f t="shared" si="702"/>
        <v>0</v>
      </c>
      <c r="JR222" s="20">
        <f t="shared" si="703"/>
        <v>0</v>
      </c>
      <c r="JS222" s="26">
        <v>21.7</v>
      </c>
      <c r="JT222" s="25">
        <f t="shared" si="828"/>
        <v>0</v>
      </c>
      <c r="JU222" s="25">
        <f t="shared" si="704"/>
        <v>0</v>
      </c>
      <c r="JV222" s="25">
        <f t="shared" si="705"/>
        <v>0</v>
      </c>
      <c r="JW222" s="25">
        <f>ROUND(IF(EN222="Cống tròn",IF(EN222="Cống tròn",JX222+FF222,0),IF(EN222="Cống hộp",IF(EN222="Cống hộp",JX222+GP222,0),IF(OR(EN222="Rãnh xây",EN222="Rãnh bê tông"),IF(OR(EN222="Rãnh xây",EN222="Rãnh bê tông"),JX222+GP222,0),IF(EN222="ống nhựa",IF(EN222="Ống nhựa",JX222+HT222,0),IF(EN222="Rãnh thang",IF(EN222="Rãnh thang",JS222+#REF!,0),0))))),2)</f>
        <v>22.8</v>
      </c>
      <c r="JX222" s="27">
        <v>22.7</v>
      </c>
      <c r="JY222" s="25">
        <f t="shared" si="706"/>
        <v>22.8</v>
      </c>
      <c r="JZ222" s="25">
        <f t="shared" si="707"/>
        <v>0</v>
      </c>
      <c r="KA222" s="25">
        <f t="shared" si="708"/>
        <v>0</v>
      </c>
      <c r="KB222" s="25">
        <f t="shared" si="709"/>
        <v>0</v>
      </c>
      <c r="KC222" s="25">
        <f t="shared" si="710"/>
        <v>0</v>
      </c>
      <c r="KD222" s="28" t="s">
        <v>98</v>
      </c>
      <c r="KE222" s="27">
        <v>0</v>
      </c>
      <c r="KF222" s="25">
        <f t="shared" si="711"/>
        <v>1.0499999999999972</v>
      </c>
      <c r="KG222" s="25">
        <f t="shared" si="829"/>
        <v>1.0499999999999972</v>
      </c>
      <c r="KH222" s="27">
        <v>0</v>
      </c>
      <c r="KI222" s="25">
        <f t="shared" si="712"/>
        <v>1.0500000000000007</v>
      </c>
      <c r="KJ222" s="25">
        <f t="shared" si="830"/>
        <v>1.0500000000000007</v>
      </c>
      <c r="KK222" s="25">
        <f t="shared" si="713"/>
        <v>0</v>
      </c>
      <c r="KL222" s="25">
        <f t="shared" si="714"/>
        <v>0</v>
      </c>
      <c r="KM222" s="25">
        <f t="shared" si="831"/>
        <v>0</v>
      </c>
      <c r="KN222" s="25">
        <f t="shared" si="715"/>
        <v>0</v>
      </c>
      <c r="KO222" s="25">
        <f t="shared" si="716"/>
        <v>0</v>
      </c>
      <c r="KP222" s="25">
        <f t="shared" si="832"/>
        <v>0</v>
      </c>
      <c r="KQ222" s="25">
        <f t="shared" si="717"/>
        <v>0.2</v>
      </c>
      <c r="KR222" s="25">
        <f t="shared" si="718"/>
        <v>0.2</v>
      </c>
      <c r="KS222" s="25">
        <f t="shared" si="833"/>
        <v>0.2</v>
      </c>
      <c r="KT222" s="25">
        <f t="shared" si="719"/>
        <v>0</v>
      </c>
      <c r="KU222" s="25">
        <f t="shared" si="720"/>
        <v>0</v>
      </c>
      <c r="KV222" s="25">
        <f t="shared" si="834"/>
        <v>0</v>
      </c>
      <c r="KW222" s="25">
        <f t="shared" si="721"/>
        <v>0</v>
      </c>
      <c r="KX222" s="25">
        <f t="shared" si="722"/>
        <v>0</v>
      </c>
      <c r="KY222" s="25">
        <f t="shared" si="835"/>
        <v>0</v>
      </c>
      <c r="KZ222" s="25">
        <f t="shared" si="723"/>
        <v>0</v>
      </c>
      <c r="LA222" s="25">
        <f t="shared" si="724"/>
        <v>0</v>
      </c>
      <c r="LB222" s="25">
        <f t="shared" si="836"/>
        <v>0</v>
      </c>
      <c r="LC222" s="25">
        <f t="shared" si="725"/>
        <v>0.8499999999999972</v>
      </c>
      <c r="LD222" s="25">
        <f t="shared" si="726"/>
        <v>0.85000000000000075</v>
      </c>
      <c r="LE222" s="25">
        <f t="shared" si="837"/>
        <v>0.84999999999999898</v>
      </c>
      <c r="LF222" s="25">
        <f t="shared" si="727"/>
        <v>0</v>
      </c>
      <c r="LG222" s="25">
        <f t="shared" si="728"/>
        <v>0</v>
      </c>
      <c r="LH222" s="25">
        <f t="shared" si="838"/>
        <v>0</v>
      </c>
      <c r="LI222" s="25">
        <f t="shared" si="729"/>
        <v>0</v>
      </c>
      <c r="LJ222" s="25">
        <f t="shared" si="730"/>
        <v>0</v>
      </c>
      <c r="LK222" s="25">
        <f t="shared" si="839"/>
        <v>0</v>
      </c>
      <c r="LL222" s="25">
        <f t="shared" si="731"/>
        <v>0</v>
      </c>
      <c r="LM222" s="25">
        <f t="shared" si="732"/>
        <v>0</v>
      </c>
      <c r="LN222" s="25">
        <f t="shared" si="840"/>
        <v>0</v>
      </c>
      <c r="LO222" s="25">
        <f t="shared" si="733"/>
        <v>0</v>
      </c>
      <c r="LP222" s="25">
        <f t="shared" si="734"/>
        <v>0</v>
      </c>
      <c r="LQ222" s="25">
        <f t="shared" si="841"/>
        <v>0</v>
      </c>
      <c r="LR222" s="25">
        <f t="shared" si="735"/>
        <v>0</v>
      </c>
      <c r="LS222" s="25">
        <f t="shared" si="736"/>
        <v>0</v>
      </c>
      <c r="LT222" s="25">
        <f t="shared" si="842"/>
        <v>0</v>
      </c>
      <c r="LU222" s="25">
        <f t="shared" si="737"/>
        <v>0</v>
      </c>
      <c r="LV222" s="25">
        <f t="shared" si="738"/>
        <v>0</v>
      </c>
      <c r="LW222" s="25">
        <f t="shared" si="843"/>
        <v>0</v>
      </c>
      <c r="LX222" s="25">
        <f t="shared" si="739"/>
        <v>0</v>
      </c>
      <c r="LY222" s="25">
        <f t="shared" si="740"/>
        <v>0</v>
      </c>
      <c r="LZ222" s="25">
        <f t="shared" si="844"/>
        <v>0</v>
      </c>
      <c r="MA222" s="25">
        <f t="shared" si="741"/>
        <v>0</v>
      </c>
      <c r="MB222" s="25">
        <f t="shared" si="742"/>
        <v>0</v>
      </c>
      <c r="MC222" s="25">
        <f t="shared" si="845"/>
        <v>0</v>
      </c>
      <c r="MD222" s="25">
        <f t="shared" si="743"/>
        <v>0</v>
      </c>
      <c r="ME222" s="25">
        <f t="shared" si="744"/>
        <v>0</v>
      </c>
      <c r="MF222" s="25">
        <f t="shared" si="846"/>
        <v>0</v>
      </c>
      <c r="MG222" s="25">
        <f t="shared" si="745"/>
        <v>0</v>
      </c>
      <c r="MH222" s="25">
        <f t="shared" si="746"/>
        <v>0</v>
      </c>
      <c r="MI222" s="25">
        <f t="shared" si="847"/>
        <v>0</v>
      </c>
      <c r="MJ222" s="25">
        <f t="shared" si="747"/>
        <v>0</v>
      </c>
      <c r="MK222" s="25">
        <f t="shared" si="748"/>
        <v>0</v>
      </c>
      <c r="ML222" s="25">
        <f t="shared" si="848"/>
        <v>0</v>
      </c>
      <c r="MM222" s="25">
        <f t="shared" si="749"/>
        <v>0</v>
      </c>
      <c r="MN222" s="25">
        <f t="shared" si="750"/>
        <v>0</v>
      </c>
      <c r="MO222" s="25">
        <f t="shared" si="849"/>
        <v>0</v>
      </c>
      <c r="MP222" s="25">
        <f t="shared" si="751"/>
        <v>0</v>
      </c>
      <c r="MQ222" s="25">
        <f t="shared" si="752"/>
        <v>0</v>
      </c>
      <c r="MR222" s="25">
        <f t="shared" si="850"/>
        <v>0</v>
      </c>
      <c r="MS222" s="29">
        <v>1.4</v>
      </c>
      <c r="MT222" s="29">
        <v>0</v>
      </c>
      <c r="MU222" s="29">
        <v>1</v>
      </c>
      <c r="MV222" s="29">
        <v>1</v>
      </c>
      <c r="MW222" s="25">
        <f t="shared" si="753"/>
        <v>1.4</v>
      </c>
      <c r="MX222" s="25">
        <f t="shared" si="754"/>
        <v>1.47</v>
      </c>
      <c r="MY222" s="25">
        <f t="shared" si="755"/>
        <v>0</v>
      </c>
      <c r="MZ222" s="25">
        <f t="shared" si="756"/>
        <v>0</v>
      </c>
      <c r="NA222" s="25">
        <f t="shared" si="757"/>
        <v>1.4</v>
      </c>
      <c r="NB222" s="25">
        <f t="shared" si="758"/>
        <v>1.47</v>
      </c>
      <c r="NC222" s="25">
        <f t="shared" si="759"/>
        <v>0</v>
      </c>
      <c r="ND222" s="25">
        <f t="shared" si="760"/>
        <v>0</v>
      </c>
      <c r="NE222" s="25">
        <f t="shared" si="851"/>
        <v>1.4</v>
      </c>
      <c r="NF222" s="25">
        <f t="shared" si="851"/>
        <v>1.47</v>
      </c>
      <c r="NG222" s="25">
        <f t="shared" si="851"/>
        <v>0</v>
      </c>
      <c r="NH222" s="25">
        <f t="shared" si="851"/>
        <v>0</v>
      </c>
      <c r="NI222" s="25">
        <f t="shared" si="761"/>
        <v>71.349999999999994</v>
      </c>
      <c r="NJ222" s="25">
        <f t="shared" si="762"/>
        <v>0</v>
      </c>
      <c r="NK222" s="25">
        <f t="shared" si="763"/>
        <v>71.349999999999994</v>
      </c>
      <c r="NL222" s="25">
        <f t="shared" si="764"/>
        <v>41.12</v>
      </c>
      <c r="NM222" s="25">
        <f t="shared" si="765"/>
        <v>0</v>
      </c>
      <c r="NN222" s="25">
        <f t="shared" si="852"/>
        <v>41.12</v>
      </c>
      <c r="NO222" s="25">
        <f t="shared" si="766"/>
        <v>0</v>
      </c>
      <c r="NP222" s="25">
        <f t="shared" si="767"/>
        <v>0</v>
      </c>
      <c r="NQ222" s="25">
        <f t="shared" si="853"/>
        <v>0</v>
      </c>
      <c r="NR222" s="25">
        <f t="shared" si="768"/>
        <v>0</v>
      </c>
      <c r="NS222" s="25">
        <f t="shared" si="769"/>
        <v>0</v>
      </c>
      <c r="NT222" s="25">
        <f t="shared" si="854"/>
        <v>0</v>
      </c>
      <c r="NU222" s="25">
        <f t="shared" si="770"/>
        <v>0</v>
      </c>
      <c r="NV222" s="25">
        <f t="shared" si="771"/>
        <v>0</v>
      </c>
      <c r="NW222" s="25">
        <f t="shared" si="855"/>
        <v>0</v>
      </c>
      <c r="NX222" s="25">
        <f t="shared" si="856"/>
        <v>41.12</v>
      </c>
      <c r="NY222" s="25">
        <f t="shared" si="856"/>
        <v>0</v>
      </c>
      <c r="NZ222" s="25">
        <f t="shared" si="857"/>
        <v>41.12</v>
      </c>
      <c r="OA222" s="25">
        <f t="shared" si="858"/>
        <v>30.23</v>
      </c>
      <c r="OB222" s="25">
        <f t="shared" si="858"/>
        <v>0</v>
      </c>
      <c r="OC222" s="25">
        <f t="shared" si="859"/>
        <v>30.23</v>
      </c>
      <c r="OD222" s="25">
        <f t="shared" si="860"/>
        <v>41.12</v>
      </c>
      <c r="OE222" s="25">
        <f t="shared" si="860"/>
        <v>0</v>
      </c>
      <c r="OF222" s="25">
        <f t="shared" si="860"/>
        <v>41.12</v>
      </c>
      <c r="OG222" s="25">
        <f t="shared" si="772"/>
        <v>0</v>
      </c>
      <c r="OH222" s="25">
        <f t="shared" si="773"/>
        <v>0</v>
      </c>
      <c r="OI222" s="25">
        <f t="shared" si="774"/>
        <v>0</v>
      </c>
      <c r="OJ222" s="25">
        <f t="shared" si="775"/>
        <v>0</v>
      </c>
      <c r="OK222" s="25">
        <f t="shared" si="776"/>
        <v>0</v>
      </c>
      <c r="OL222" s="25">
        <f t="shared" si="777"/>
        <v>0</v>
      </c>
      <c r="OM222" s="25">
        <f t="shared" si="861"/>
        <v>0</v>
      </c>
      <c r="ON222" s="25">
        <f t="shared" si="861"/>
        <v>0</v>
      </c>
      <c r="OO222" s="25">
        <f t="shared" si="861"/>
        <v>0</v>
      </c>
      <c r="OP222" s="25">
        <f t="shared" si="778"/>
        <v>0</v>
      </c>
      <c r="OQ222" s="25">
        <f t="shared" si="779"/>
        <v>0</v>
      </c>
      <c r="OR222" s="25">
        <f t="shared" si="862"/>
        <v>0</v>
      </c>
      <c r="OS222" s="19">
        <v>538418.18000000005</v>
      </c>
      <c r="OT222" s="19">
        <v>2370896.5699999998</v>
      </c>
    </row>
    <row r="223" spans="1:410" ht="33" customHeight="1" x14ac:dyDescent="0.25">
      <c r="A223" s="18"/>
      <c r="B223" s="18" t="s">
        <v>1007</v>
      </c>
      <c r="C223" s="18">
        <v>273.64</v>
      </c>
      <c r="D223" s="16" t="e">
        <f>_xlfn.IFNA(INDEX(#REF!,MATCH(E223,#REF!,0)),0)</f>
        <v>#REF!</v>
      </c>
      <c r="E223" s="18" t="s">
        <v>1019</v>
      </c>
      <c r="F223" s="16" t="s">
        <v>765</v>
      </c>
      <c r="G223" s="16" t="s">
        <v>766</v>
      </c>
      <c r="H223" s="16" t="s">
        <v>767</v>
      </c>
      <c r="I223" s="16" t="s">
        <v>768</v>
      </c>
      <c r="J223" s="16" t="s">
        <v>811</v>
      </c>
      <c r="K223" s="16" t="s">
        <v>770</v>
      </c>
      <c r="L223" s="16" t="s">
        <v>771</v>
      </c>
      <c r="M223" s="18">
        <v>1.8399999999999999</v>
      </c>
      <c r="N223" s="18">
        <v>1.8399999999999999</v>
      </c>
      <c r="O223" s="18">
        <v>2.2399999999999998</v>
      </c>
      <c r="P223" s="18">
        <v>2.2399999999999998</v>
      </c>
      <c r="Q223" s="18">
        <v>0.1</v>
      </c>
      <c r="R223" s="18">
        <v>2.04</v>
      </c>
      <c r="S223" s="18">
        <v>2.04</v>
      </c>
      <c r="T223" s="18">
        <v>0.2</v>
      </c>
      <c r="U223" s="18">
        <v>0</v>
      </c>
      <c r="V223" s="18">
        <v>0</v>
      </c>
      <c r="W223" s="18">
        <v>0</v>
      </c>
      <c r="X223" s="18">
        <v>1.8399999999999999</v>
      </c>
      <c r="Y223" s="18">
        <v>1.7999999999999998</v>
      </c>
      <c r="Z223" s="20">
        <f t="shared" si="780"/>
        <v>1.6</v>
      </c>
      <c r="AA223" s="18">
        <v>0.22</v>
      </c>
      <c r="AB223" s="18">
        <v>0</v>
      </c>
      <c r="AC223" s="18">
        <v>0</v>
      </c>
      <c r="AD223" s="18">
        <v>0</v>
      </c>
      <c r="AE223" s="18">
        <v>0</v>
      </c>
      <c r="AF223" s="18">
        <v>0</v>
      </c>
      <c r="AG223" s="18">
        <v>1.4</v>
      </c>
      <c r="AH223" s="18">
        <v>1.4</v>
      </c>
      <c r="AI223" s="20">
        <f t="shared" si="781"/>
        <v>1.75</v>
      </c>
      <c r="AJ223" s="18">
        <v>0</v>
      </c>
      <c r="AK223" s="18">
        <v>0</v>
      </c>
      <c r="AL223" s="20">
        <f t="shared" si="782"/>
        <v>0</v>
      </c>
      <c r="AM223" s="18">
        <v>1.8399999999999999</v>
      </c>
      <c r="AN223" s="18">
        <v>1.4</v>
      </c>
      <c r="AO223" s="18">
        <v>0.15</v>
      </c>
      <c r="AP223" s="18">
        <v>0.22</v>
      </c>
      <c r="AQ223" s="18">
        <v>1.8399999999999999</v>
      </c>
      <c r="AR223" s="18">
        <v>1.6199999999999999</v>
      </c>
      <c r="AS223" s="18">
        <v>0.12</v>
      </c>
      <c r="AT223" s="18">
        <v>0.11</v>
      </c>
      <c r="AU223" s="18">
        <v>0</v>
      </c>
      <c r="AV223" s="18">
        <v>1</v>
      </c>
      <c r="AW223" s="18">
        <v>0</v>
      </c>
      <c r="AX223" s="18">
        <v>0</v>
      </c>
      <c r="AY223" s="18">
        <v>0</v>
      </c>
      <c r="AZ223" s="18">
        <v>0</v>
      </c>
      <c r="BA223" s="18">
        <v>0</v>
      </c>
      <c r="BB223" s="18">
        <v>0</v>
      </c>
      <c r="BC223" s="18">
        <v>0</v>
      </c>
      <c r="BD223" s="18">
        <v>0</v>
      </c>
      <c r="BE223" s="18">
        <v>2</v>
      </c>
      <c r="BF223" s="18">
        <v>0</v>
      </c>
      <c r="BG223" s="18">
        <v>0</v>
      </c>
      <c r="BH223" s="18">
        <v>0</v>
      </c>
      <c r="BI223" s="18">
        <v>0</v>
      </c>
      <c r="BJ223" s="18">
        <v>0</v>
      </c>
      <c r="BK223" s="18">
        <v>0</v>
      </c>
      <c r="BL223" s="18">
        <v>0</v>
      </c>
      <c r="BM223" s="18">
        <v>0</v>
      </c>
      <c r="BN223" s="18">
        <v>0</v>
      </c>
      <c r="BO223" s="18">
        <v>0</v>
      </c>
      <c r="BP223" s="18">
        <v>0</v>
      </c>
      <c r="BQ223" s="18">
        <v>0</v>
      </c>
      <c r="BR223" s="18">
        <v>0</v>
      </c>
      <c r="BS223" s="18">
        <v>0</v>
      </c>
      <c r="BT223" s="18">
        <v>0</v>
      </c>
      <c r="BU223" s="18">
        <v>0</v>
      </c>
      <c r="BV223" s="18">
        <v>0</v>
      </c>
      <c r="BW223" s="18">
        <v>0</v>
      </c>
      <c r="BX223" s="18">
        <v>0</v>
      </c>
      <c r="BY223" s="18">
        <v>0</v>
      </c>
      <c r="BZ223" s="18">
        <v>0</v>
      </c>
      <c r="CA223" s="16" t="e">
        <f>_xlfn.IFNA(IF(RIGHT(D223,2)="=G",0,INDEX(#REF!,MATCH(E223,#REF!,0))),0)</f>
        <v>#REF!</v>
      </c>
      <c r="CB223" s="16" t="s">
        <v>776</v>
      </c>
      <c r="CC223" s="18">
        <v>0</v>
      </c>
      <c r="CD223" s="18">
        <v>0</v>
      </c>
      <c r="CE223" s="18">
        <v>1.6</v>
      </c>
      <c r="CF223" s="18">
        <v>0.8</v>
      </c>
      <c r="CG223" s="18">
        <v>0.12</v>
      </c>
      <c r="CH223" s="18">
        <v>2</v>
      </c>
      <c r="CI223" s="16" t="s">
        <v>98</v>
      </c>
      <c r="CJ223" s="18">
        <v>0</v>
      </c>
      <c r="CK223" s="20">
        <f t="shared" si="648"/>
        <v>1.35</v>
      </c>
      <c r="CL223" s="20">
        <f t="shared" si="783"/>
        <v>1.35</v>
      </c>
      <c r="CM223" s="18">
        <v>20.010000000000002</v>
      </c>
      <c r="CN223" s="18">
        <v>23.29</v>
      </c>
      <c r="CO223" s="18">
        <v>22.451000000000001</v>
      </c>
      <c r="CP223" s="22">
        <f t="shared" si="649"/>
        <v>22.45</v>
      </c>
      <c r="CQ223" s="22">
        <f t="shared" si="650"/>
        <v>21.1</v>
      </c>
      <c r="CR223" s="22">
        <f t="shared" si="784"/>
        <v>1.35</v>
      </c>
      <c r="CS223" s="22">
        <f t="shared" si="651"/>
        <v>21.2</v>
      </c>
      <c r="CT223" s="22">
        <f t="shared" si="652"/>
        <v>21.4</v>
      </c>
      <c r="CU223" s="18">
        <v>21.4</v>
      </c>
      <c r="CV223" s="22">
        <f t="shared" si="785"/>
        <v>1.6</v>
      </c>
      <c r="CW223" s="22">
        <f t="shared" si="653"/>
        <v>0</v>
      </c>
      <c r="CX223" s="22">
        <f t="shared" si="654"/>
        <v>0</v>
      </c>
      <c r="CY223" s="22">
        <f t="shared" si="655"/>
        <v>23.02</v>
      </c>
      <c r="CZ223" s="22">
        <f t="shared" si="656"/>
        <v>23.17</v>
      </c>
      <c r="DA223" s="18">
        <v>23.29</v>
      </c>
      <c r="DB223" s="20">
        <f t="shared" si="786"/>
        <v>2.19</v>
      </c>
      <c r="DC223" s="20">
        <f t="shared" si="787"/>
        <v>0.84</v>
      </c>
      <c r="DD223" s="20">
        <f t="shared" si="788"/>
        <v>1.35</v>
      </c>
      <c r="DE223" s="20">
        <f t="shared" si="657"/>
        <v>0.1</v>
      </c>
      <c r="DF223" s="20">
        <f t="shared" si="658"/>
        <v>0.2</v>
      </c>
      <c r="DG223" s="20">
        <f t="shared" si="659"/>
        <v>1.05</v>
      </c>
      <c r="DH223" s="20">
        <f t="shared" si="660"/>
        <v>0</v>
      </c>
      <c r="DI223" s="20">
        <f t="shared" si="661"/>
        <v>0</v>
      </c>
      <c r="DJ223" s="20">
        <f t="shared" si="662"/>
        <v>0</v>
      </c>
      <c r="DK223" s="20">
        <f t="shared" si="789"/>
        <v>1.35</v>
      </c>
      <c r="DL223" s="20">
        <f t="shared" si="790"/>
        <v>0</v>
      </c>
      <c r="DM223" s="20">
        <f t="shared" si="791"/>
        <v>0</v>
      </c>
      <c r="DN223" s="20">
        <f t="shared" si="792"/>
        <v>0</v>
      </c>
      <c r="DO223" s="18">
        <v>2.44</v>
      </c>
      <c r="DP223" s="18">
        <v>0</v>
      </c>
      <c r="DQ223" s="18">
        <v>1</v>
      </c>
      <c r="DR223" s="18">
        <v>1</v>
      </c>
      <c r="DS223" s="25">
        <f t="shared" si="793"/>
        <v>2.44</v>
      </c>
      <c r="DT223" s="25">
        <f t="shared" si="794"/>
        <v>0</v>
      </c>
      <c r="DU223" s="25">
        <f t="shared" si="795"/>
        <v>3.29</v>
      </c>
      <c r="DV223" s="25">
        <f t="shared" si="796"/>
        <v>0</v>
      </c>
      <c r="DW223" s="25">
        <f t="shared" si="797"/>
        <v>3.29</v>
      </c>
      <c r="DX223" s="25">
        <f t="shared" si="798"/>
        <v>7.37</v>
      </c>
      <c r="DY223" s="25">
        <f t="shared" si="799"/>
        <v>0</v>
      </c>
      <c r="DZ223" s="25">
        <f t="shared" si="800"/>
        <v>7.37</v>
      </c>
      <c r="EA223" s="25">
        <f t="shared" si="801"/>
        <v>4.8899999999999997</v>
      </c>
      <c r="EB223" s="25">
        <f t="shared" si="802"/>
        <v>0</v>
      </c>
      <c r="EC223" s="25">
        <f t="shared" si="803"/>
        <v>4.8899999999999997</v>
      </c>
      <c r="ED223" s="25">
        <f t="shared" si="804"/>
        <v>2.48</v>
      </c>
      <c r="EE223" s="25">
        <f t="shared" si="804"/>
        <v>0</v>
      </c>
      <c r="EF223" s="25">
        <f t="shared" si="805"/>
        <v>2.48</v>
      </c>
      <c r="EG223" s="25">
        <f t="shared" si="806"/>
        <v>4.8899999999999997</v>
      </c>
      <c r="EH223" s="25">
        <f t="shared" si="806"/>
        <v>0</v>
      </c>
      <c r="EI223" s="25">
        <f t="shared" si="807"/>
        <v>4.8899999999999997</v>
      </c>
      <c r="EJ223" s="18">
        <v>273.64</v>
      </c>
      <c r="EK223" s="18">
        <v>304.82</v>
      </c>
      <c r="EL223" s="18" t="s">
        <v>1019</v>
      </c>
      <c r="EM223" s="18" t="s">
        <v>1020</v>
      </c>
      <c r="EN223" s="16" t="s">
        <v>774</v>
      </c>
      <c r="EO223" s="16" t="s">
        <v>132</v>
      </c>
      <c r="EP223" s="16" t="e">
        <f>IF(OR(EN223="Cống tròn",EN223="Cống hộp",EN223="Ống nhựa"),INDEX(#REF!,MATCH(E223,#REF!,0)),IF(OR(EN223="Rãnh xây",EN223="Rãnh bê tông"),INDEX(#REF!,MATCH(E223,#REF!,0)),0))</f>
        <v>#REF!</v>
      </c>
      <c r="EQ223" s="18">
        <v>29.780000000000008</v>
      </c>
      <c r="ER223" s="18">
        <v>1</v>
      </c>
      <c r="ES223" s="25">
        <f t="shared" si="808"/>
        <v>30</v>
      </c>
      <c r="ET223" s="1" t="e">
        <f>_xlfn.IFNA(IF(EN223="Cống tròn",INDEX(#REF!,MATCH(E223,#REF!,0)),IF(EN223="Cống hộp",INDEX(#REF!,MATCH(E223,#REF!,0)),EU223&amp;" ,"&amp;EV223)),0)</f>
        <v>#REF!</v>
      </c>
      <c r="EU223" s="16" t="s">
        <v>769</v>
      </c>
      <c r="EV223" s="16" t="s">
        <v>775</v>
      </c>
      <c r="EW223" s="16" t="e">
        <f>_xlfn.IFNA(INDEX(#REF!,MATCH(E223,#REF!,0)),0)</f>
        <v>#REF!</v>
      </c>
      <c r="EX223" s="16"/>
      <c r="EY223" s="18">
        <v>0</v>
      </c>
      <c r="EZ223" s="18">
        <v>0</v>
      </c>
      <c r="FA223" s="18">
        <v>0</v>
      </c>
      <c r="FB223" s="19">
        <v>0</v>
      </c>
      <c r="FC223" s="19">
        <v>0</v>
      </c>
      <c r="FD223" s="25">
        <f t="shared" si="663"/>
        <v>0</v>
      </c>
      <c r="FE223" s="25">
        <f t="shared" si="809"/>
        <v>0</v>
      </c>
      <c r="FF223" s="18">
        <v>0.1</v>
      </c>
      <c r="FG223" s="18">
        <v>2</v>
      </c>
      <c r="FH223" s="18">
        <v>1</v>
      </c>
      <c r="FI223" s="25">
        <f t="shared" si="810"/>
        <v>1.2</v>
      </c>
      <c r="FJ223" s="18">
        <v>0</v>
      </c>
      <c r="FK223" s="18">
        <v>0</v>
      </c>
      <c r="FL223" s="18">
        <v>0.2</v>
      </c>
      <c r="FM223" s="18">
        <v>1.4</v>
      </c>
      <c r="FN223" s="18">
        <v>0</v>
      </c>
      <c r="FO223" s="25">
        <f t="shared" si="811"/>
        <v>1.4</v>
      </c>
      <c r="FP223" s="18">
        <v>1.4999999999999999E-2</v>
      </c>
      <c r="FQ223" s="18">
        <v>1</v>
      </c>
      <c r="FR223" s="25">
        <f t="shared" si="664"/>
        <v>29</v>
      </c>
      <c r="FS223" s="25">
        <f t="shared" si="665"/>
        <v>0.42</v>
      </c>
      <c r="FT223" s="25">
        <f t="shared" si="666"/>
        <v>29.42</v>
      </c>
      <c r="FU223" s="25">
        <f t="shared" si="667"/>
        <v>-0.36000000000000654</v>
      </c>
      <c r="FV223" s="25" t="str">
        <f t="shared" si="812"/>
        <v>Thêm 01</v>
      </c>
      <c r="FW223" s="25">
        <f t="shared" si="813"/>
        <v>0.65</v>
      </c>
      <c r="FX223" s="16"/>
      <c r="FY223" s="16"/>
      <c r="FZ223" s="16"/>
      <c r="GA223" s="16"/>
      <c r="GB223" s="19">
        <v>0</v>
      </c>
      <c r="GC223" s="19">
        <v>0</v>
      </c>
      <c r="GD223" s="19">
        <v>0</v>
      </c>
      <c r="GE223" s="19">
        <v>0</v>
      </c>
      <c r="GF223" s="19">
        <v>0</v>
      </c>
      <c r="GG223" s="19">
        <v>0</v>
      </c>
      <c r="GH223" s="19">
        <v>0</v>
      </c>
      <c r="GI223" s="19">
        <v>0</v>
      </c>
      <c r="GJ223" s="19">
        <v>0</v>
      </c>
      <c r="GK223" s="19">
        <v>0</v>
      </c>
      <c r="GL223" s="25">
        <f t="shared" si="668"/>
        <v>0</v>
      </c>
      <c r="GM223" s="25">
        <f t="shared" si="814"/>
        <v>0</v>
      </c>
      <c r="GN223" s="19">
        <v>0</v>
      </c>
      <c r="GO223" s="19">
        <v>0</v>
      </c>
      <c r="GP223" s="19">
        <v>0</v>
      </c>
      <c r="GQ223" s="19">
        <v>0</v>
      </c>
      <c r="GR223" s="1" t="e">
        <f>_xlfn.IFNA(INDEX(#REF!,MATCH(E223,#REF!,0)),0)</f>
        <v>#REF!</v>
      </c>
      <c r="GS223" s="16"/>
      <c r="GT223" s="18">
        <v>0</v>
      </c>
      <c r="GU223" s="18">
        <v>0</v>
      </c>
      <c r="GV223" s="18">
        <v>0</v>
      </c>
      <c r="GW223" s="18">
        <v>0</v>
      </c>
      <c r="GX223" s="25">
        <f t="shared" si="669"/>
        <v>0</v>
      </c>
      <c r="GY223" s="25">
        <f t="shared" si="670"/>
        <v>0</v>
      </c>
      <c r="GZ223" s="25">
        <f t="shared" si="815"/>
        <v>0</v>
      </c>
      <c r="HA223" s="1" t="e" cm="1">
        <f t="array" ref="HA223">INDEX(#REF!,MATCH(EJ223&amp;EK223&amp;HD223&amp;HE223&amp;HF223,#REF!&amp;#REF!&amp;#REF!&amp;#REF!&amp;#REF!,0))</f>
        <v>#REF!</v>
      </c>
      <c r="HB223" s="16"/>
      <c r="HC223" s="25">
        <f t="shared" si="816"/>
        <v>0</v>
      </c>
      <c r="HD223" s="18">
        <v>0</v>
      </c>
      <c r="HE223" s="18">
        <v>0</v>
      </c>
      <c r="HF223" s="18">
        <v>0</v>
      </c>
      <c r="HG223" s="1" t="e" cm="1">
        <f t="array" ref="HG223">INDEX(#REF!,MATCH(EJ223&amp;EK223&amp;HJ223&amp;HK223&amp;HL223,#REF!&amp;#REF!&amp;#REF!&amp;#REF!&amp;#REF!,0))</f>
        <v>#REF!</v>
      </c>
      <c r="HH223" s="16"/>
      <c r="HI223" s="25">
        <f t="shared" si="817"/>
        <v>0</v>
      </c>
      <c r="HJ223" s="25">
        <f t="shared" si="818"/>
        <v>0</v>
      </c>
      <c r="HK223" s="19">
        <v>0</v>
      </c>
      <c r="HL223" s="19">
        <v>0</v>
      </c>
      <c r="HM223" s="18">
        <v>0.01</v>
      </c>
      <c r="HN223" s="18">
        <v>1</v>
      </c>
      <c r="HO223" s="25">
        <f t="shared" si="819"/>
        <v>0</v>
      </c>
      <c r="HP223" s="25">
        <f t="shared" si="820"/>
        <v>0</v>
      </c>
      <c r="HQ223" s="25">
        <f t="shared" si="821"/>
        <v>0</v>
      </c>
      <c r="HR223" s="25">
        <f t="shared" si="822"/>
        <v>0</v>
      </c>
      <c r="HS223" s="25">
        <f t="shared" si="823"/>
        <v>0</v>
      </c>
      <c r="HT223" s="19">
        <v>0</v>
      </c>
      <c r="HU223" s="19">
        <v>0</v>
      </c>
      <c r="HV223" s="19">
        <v>0</v>
      </c>
      <c r="HW223" s="25">
        <f t="shared" si="824"/>
        <v>0</v>
      </c>
      <c r="HX223" s="19">
        <v>0</v>
      </c>
      <c r="HY223" s="19">
        <v>0</v>
      </c>
      <c r="HZ223" s="18">
        <v>22.45</v>
      </c>
      <c r="IA223" s="20">
        <f>ROUND(IF(EN223="Cống tròn",IF(EN223="Cống tròn",IF(EU223="Không có móng",IQ223-FF223,IF(EU223="Đế",IP223-FN223,IF(OR(EU223="Móng bê tông",EU223="Móng bê tông kết hợp đế"),II223-FJ223,0))),0),IF(EN223="Cống hộp",IF(AND(EN223="Cống hộp",EU223="Không có móng"),IQ223-GF223,IF(AND(EN223="Cống hộp",EU223="Móng bê tông"),IJ223-GB223,0)),IF(OR(EN223="Rãnh xây",EN223="Rãnh bê tông"),IF(OR(EN223="Rãnh xây",EN223="Rãnh bê tông"),IK223-GB223,0),IF(EN223="Ống nhựa",IF(AND(EN223="Ống nhựa",EU223="Không đắp cát"),IQ223-HT223,IF(AND(EN223="Ống nhựa",EU223="Đắp cát"),IH223-HX223,0)),IF(EN223="Rãnh thang",IF(EN223="Rãnh thang",IF(EU223="Móng bê tông",#REF!-#REF!,IQ223),0),0))))),2)</f>
        <v>21.4</v>
      </c>
      <c r="IB223" s="20">
        <f t="shared" si="825"/>
        <v>1.0500000000000007</v>
      </c>
      <c r="IC223" s="20">
        <f t="shared" si="671"/>
        <v>21.4</v>
      </c>
      <c r="ID223" s="20">
        <f t="shared" si="672"/>
        <v>0</v>
      </c>
      <c r="IE223" s="20">
        <f t="shared" si="673"/>
        <v>0</v>
      </c>
      <c r="IF223" s="20">
        <f t="shared" si="674"/>
        <v>0</v>
      </c>
      <c r="IG223" s="20">
        <f>IF(EN223="Rãnh thang",IF(AND(EN223="Rãnh thang",EU223="Móng bê tông"),IQ223-#REF!,0),IF(EN223="Ống nhựa",IF(AND(EN223="Ống nhựa",EU223="Đắp cát"),IQ223-HT223,0),IF(EN223="Cống tròn",IF(EN223="Cống tròn",IF(OR(EU223="Móng bê tông",EU223="Móng bê tông kết hợp đế"),IM223-FL223,0),0),IF(EN223="Cống hộp",IF(AND(EN223="Cống hộp",EU223="Móng bê tông"),IN223-GD223,0),IF(OR(EN223="Rãnh xây",EN223="Rãnh bê tông"),IF(AND(EN223="Rãnh xây",EU223="Móng bê tông"),IO223-GD223,IF(AND(EN223="Rãnh bê tông",EU223="Móng bê tông"),IO223-GD223,0)),0)))))</f>
        <v>21.4</v>
      </c>
      <c r="IH223" s="20">
        <f t="shared" si="675"/>
        <v>0</v>
      </c>
      <c r="II223" s="20">
        <f t="shared" si="676"/>
        <v>21.4</v>
      </c>
      <c r="IJ223" s="20">
        <f t="shared" si="677"/>
        <v>0</v>
      </c>
      <c r="IK223" s="20">
        <f t="shared" si="678"/>
        <v>0</v>
      </c>
      <c r="IL223" s="20">
        <f t="shared" si="679"/>
        <v>21.599999999999998</v>
      </c>
      <c r="IM223" s="20">
        <f t="shared" si="680"/>
        <v>21.599999999999998</v>
      </c>
      <c r="IN223" s="20">
        <f t="shared" si="681"/>
        <v>0</v>
      </c>
      <c r="IO223" s="20">
        <f t="shared" si="682"/>
        <v>0</v>
      </c>
      <c r="IP223" s="20">
        <f t="shared" si="683"/>
        <v>0</v>
      </c>
      <c r="IQ223" s="18">
        <v>21.7</v>
      </c>
      <c r="IR223" s="25">
        <f t="shared" si="826"/>
        <v>0</v>
      </c>
      <c r="IS223" s="25">
        <f t="shared" si="684"/>
        <v>0</v>
      </c>
      <c r="IT223" s="25">
        <f t="shared" si="685"/>
        <v>0</v>
      </c>
      <c r="IU223" s="25">
        <f>ROUND(IF(EN223="Cống tròn",IF(EN223="Cống tròn",IV223+FF223,0),IF(EN223="Cống hộp",IF(EN223="Cống hộp",IV223+GP223,0),IF(OR(EN223="Rãnh xây",EN223="Rãnh bê tông"),IF(OR(EN223="Rãnh xây",EN223="Rãnh bê tông"),IV223+GP223,0),IF(EN223="ống nhựa",IF(EN223="Ống nhựa",IV223+HT223,0),IF(EN223="Rãnh thang",IF(EN223="Rãnh thang",IQ223+#REF!,0),0))))),2)</f>
        <v>22.73</v>
      </c>
      <c r="IV223" s="18">
        <v>22.63</v>
      </c>
      <c r="IW223" s="25">
        <f t="shared" si="686"/>
        <v>22.73</v>
      </c>
      <c r="IX223" s="25">
        <f t="shared" si="687"/>
        <v>0</v>
      </c>
      <c r="IY223" s="25">
        <f t="shared" si="688"/>
        <v>0</v>
      </c>
      <c r="IZ223" s="25">
        <f t="shared" si="689"/>
        <v>0</v>
      </c>
      <c r="JA223" s="25">
        <f t="shared" si="690"/>
        <v>0</v>
      </c>
      <c r="JB223" s="18">
        <v>22.33</v>
      </c>
      <c r="JC223" s="20">
        <f>ROUND(IF(EN223="Cống tròn",IF(EN223="Cống tròn",IF(EU223="Không có móng",JS223-FF223,IF(EU223="Đế",JR223-FN223,IF(OR(EU223="Móng bê tông",EU223="Móng bê tông kết hợp đế"),JK223-FJ223,0))),0),IF(EN223="Cống hộp",IF(AND(EN223="Cống hộp",EU223="Không có móng"),JS223-GF223,IF(AND(EN223="Cống hộp",EU223="Móng bê tông"),JL223-GB223,0)),IF(OR(EN223="Rãnh xây",EN223="Rãnh bê tông"),IF(OR(EN223="Rãnh xây",EN223="Rãnh bê tông"),JM223-GB223,0),IF(EN223="Ống nhựa",IF(AND(EN223="Ống nhựa",EU223="Không đắp cát"),JS223-HT223,IF(AND(EN223="Ống nhựa",EU223="Đắp cát"),JJ223-HX223,0)),IF(EN223="Rãnh thang",IF(EN223="Rãnh thang",IF(EU223="Móng bê tông",#REF!-#REF!,JS223),0),0))))),2)</f>
        <v>21.33</v>
      </c>
      <c r="JD223" s="20">
        <f t="shared" si="827"/>
        <v>1</v>
      </c>
      <c r="JE223" s="20">
        <f t="shared" si="691"/>
        <v>21.33</v>
      </c>
      <c r="JF223" s="20">
        <f t="shared" si="692"/>
        <v>0</v>
      </c>
      <c r="JG223" s="20">
        <f t="shared" si="693"/>
        <v>0</v>
      </c>
      <c r="JH223" s="20">
        <f t="shared" si="694"/>
        <v>0</v>
      </c>
      <c r="JI223" s="20">
        <f>IF(EN223="Rãnh thang",IF(AND(EN223="Rãnh thang",EU223="Móng bê tông"),JS223-#REF!,0),IF(EN223="Ống nhựa",IF(AND(EN223="Ống nhựa",EU223="Đắp cát"),JS223-HT223,0),IF(EN223="Cống tròn",IF(EN223="Cống tròn",IF(OR(EU223="Móng bê tông",EU223="Móng bê tông kết hợp đế"),JO223-FL223,0),0),IF(EN223="Cống hộp",IF(AND(EN223="Cống hộp",EU223="Móng bê tông"),JP223-GD223,0),IF(OR(EN223="Rãnh xây",EN223="Rãnh bê tông"),IF(AND(EN223="Rãnh xây",EU223="Móng bê tông"),JQ223-GD223,IF(AND(EN223="Rãnh bê tông",EU223="Móng bê tông"),JQ223-GD223,0)),0)))))</f>
        <v>21.33</v>
      </c>
      <c r="JJ223" s="20">
        <f t="shared" si="695"/>
        <v>0</v>
      </c>
      <c r="JK223" s="20">
        <f t="shared" si="696"/>
        <v>21.33</v>
      </c>
      <c r="JL223" s="20">
        <f t="shared" si="697"/>
        <v>0</v>
      </c>
      <c r="JM223" s="20">
        <f t="shared" si="698"/>
        <v>0</v>
      </c>
      <c r="JN223" s="20">
        <f t="shared" si="699"/>
        <v>21.529999999999998</v>
      </c>
      <c r="JO223" s="20">
        <f t="shared" si="700"/>
        <v>21.529999999999998</v>
      </c>
      <c r="JP223" s="20">
        <f t="shared" si="701"/>
        <v>0</v>
      </c>
      <c r="JQ223" s="20">
        <f t="shared" si="702"/>
        <v>0</v>
      </c>
      <c r="JR223" s="20">
        <f t="shared" si="703"/>
        <v>0</v>
      </c>
      <c r="JS223" s="26">
        <v>21.63</v>
      </c>
      <c r="JT223" s="25">
        <f t="shared" si="828"/>
        <v>0</v>
      </c>
      <c r="JU223" s="25">
        <f t="shared" si="704"/>
        <v>0</v>
      </c>
      <c r="JV223" s="25">
        <f t="shared" si="705"/>
        <v>0</v>
      </c>
      <c r="JW223" s="25">
        <f>ROUND(IF(EN223="Cống tròn",IF(EN223="Cống tròn",JX223+FF223,0),IF(EN223="Cống hộp",IF(EN223="Cống hộp",JX223+GP223,0),IF(OR(EN223="Rãnh xây",EN223="Rãnh bê tông"),IF(OR(EN223="Rãnh xây",EN223="Rãnh bê tông"),JX223+GP223,0),IF(EN223="ống nhựa",IF(EN223="Ống nhựa",JX223+HT223,0),IF(EN223="Rãnh thang",IF(EN223="Rãnh thang",JS223+#REF!,0),0))))),2)</f>
        <v>22.73</v>
      </c>
      <c r="JX223" s="27">
        <v>22.63</v>
      </c>
      <c r="JY223" s="25">
        <f t="shared" si="706"/>
        <v>22.73</v>
      </c>
      <c r="JZ223" s="25">
        <f t="shared" si="707"/>
        <v>0</v>
      </c>
      <c r="KA223" s="25">
        <f t="shared" si="708"/>
        <v>0</v>
      </c>
      <c r="KB223" s="25">
        <f t="shared" si="709"/>
        <v>0</v>
      </c>
      <c r="KC223" s="25">
        <f t="shared" si="710"/>
        <v>0</v>
      </c>
      <c r="KD223" s="28" t="s">
        <v>98</v>
      </c>
      <c r="KE223" s="27">
        <v>0</v>
      </c>
      <c r="KF223" s="25">
        <f t="shared" si="711"/>
        <v>1.0500000000000007</v>
      </c>
      <c r="KG223" s="25">
        <f t="shared" si="829"/>
        <v>1.0500000000000007</v>
      </c>
      <c r="KH223" s="27">
        <v>0</v>
      </c>
      <c r="KI223" s="25">
        <f t="shared" si="712"/>
        <v>1</v>
      </c>
      <c r="KJ223" s="25">
        <f t="shared" si="830"/>
        <v>1</v>
      </c>
      <c r="KK223" s="25">
        <f t="shared" si="713"/>
        <v>0</v>
      </c>
      <c r="KL223" s="25">
        <f t="shared" si="714"/>
        <v>0</v>
      </c>
      <c r="KM223" s="25">
        <f t="shared" si="831"/>
        <v>0</v>
      </c>
      <c r="KN223" s="25">
        <f t="shared" si="715"/>
        <v>0</v>
      </c>
      <c r="KO223" s="25">
        <f t="shared" si="716"/>
        <v>0</v>
      </c>
      <c r="KP223" s="25">
        <f t="shared" si="832"/>
        <v>0</v>
      </c>
      <c r="KQ223" s="25">
        <f t="shared" si="717"/>
        <v>0.2</v>
      </c>
      <c r="KR223" s="25">
        <f t="shared" si="718"/>
        <v>0.2</v>
      </c>
      <c r="KS223" s="25">
        <f t="shared" si="833"/>
        <v>0.2</v>
      </c>
      <c r="KT223" s="25">
        <f t="shared" si="719"/>
        <v>0</v>
      </c>
      <c r="KU223" s="25">
        <f t="shared" si="720"/>
        <v>0</v>
      </c>
      <c r="KV223" s="25">
        <f t="shared" si="834"/>
        <v>0</v>
      </c>
      <c r="KW223" s="25">
        <f t="shared" si="721"/>
        <v>0</v>
      </c>
      <c r="KX223" s="25">
        <f t="shared" si="722"/>
        <v>0</v>
      </c>
      <c r="KY223" s="25">
        <f t="shared" si="835"/>
        <v>0</v>
      </c>
      <c r="KZ223" s="25">
        <f t="shared" si="723"/>
        <v>0</v>
      </c>
      <c r="LA223" s="25">
        <f t="shared" si="724"/>
        <v>0</v>
      </c>
      <c r="LB223" s="25">
        <f t="shared" si="836"/>
        <v>0</v>
      </c>
      <c r="LC223" s="25">
        <f t="shared" si="725"/>
        <v>0.85000000000000075</v>
      </c>
      <c r="LD223" s="25">
        <f t="shared" si="726"/>
        <v>0.8</v>
      </c>
      <c r="LE223" s="25">
        <f t="shared" si="837"/>
        <v>0.8250000000000004</v>
      </c>
      <c r="LF223" s="25">
        <f t="shared" si="727"/>
        <v>0</v>
      </c>
      <c r="LG223" s="25">
        <f t="shared" si="728"/>
        <v>0</v>
      </c>
      <c r="LH223" s="25">
        <f t="shared" si="838"/>
        <v>0</v>
      </c>
      <c r="LI223" s="25">
        <f t="shared" si="729"/>
        <v>0</v>
      </c>
      <c r="LJ223" s="25">
        <f t="shared" si="730"/>
        <v>0</v>
      </c>
      <c r="LK223" s="25">
        <f t="shared" si="839"/>
        <v>0</v>
      </c>
      <c r="LL223" s="25">
        <f t="shared" si="731"/>
        <v>0</v>
      </c>
      <c r="LM223" s="25">
        <f t="shared" si="732"/>
        <v>0</v>
      </c>
      <c r="LN223" s="25">
        <f t="shared" si="840"/>
        <v>0</v>
      </c>
      <c r="LO223" s="25">
        <f t="shared" si="733"/>
        <v>0</v>
      </c>
      <c r="LP223" s="25">
        <f t="shared" si="734"/>
        <v>0</v>
      </c>
      <c r="LQ223" s="25">
        <f t="shared" si="841"/>
        <v>0</v>
      </c>
      <c r="LR223" s="25">
        <f t="shared" si="735"/>
        <v>0</v>
      </c>
      <c r="LS223" s="25">
        <f t="shared" si="736"/>
        <v>0</v>
      </c>
      <c r="LT223" s="25">
        <f t="shared" si="842"/>
        <v>0</v>
      </c>
      <c r="LU223" s="25">
        <f t="shared" si="737"/>
        <v>0</v>
      </c>
      <c r="LV223" s="25">
        <f t="shared" si="738"/>
        <v>0</v>
      </c>
      <c r="LW223" s="25">
        <f t="shared" si="843"/>
        <v>0</v>
      </c>
      <c r="LX223" s="25">
        <f t="shared" si="739"/>
        <v>0</v>
      </c>
      <c r="LY223" s="25">
        <f t="shared" si="740"/>
        <v>0</v>
      </c>
      <c r="LZ223" s="25">
        <f t="shared" si="844"/>
        <v>0</v>
      </c>
      <c r="MA223" s="25">
        <f t="shared" si="741"/>
        <v>0</v>
      </c>
      <c r="MB223" s="25">
        <f t="shared" si="742"/>
        <v>0</v>
      </c>
      <c r="MC223" s="25">
        <f t="shared" si="845"/>
        <v>0</v>
      </c>
      <c r="MD223" s="25">
        <f t="shared" si="743"/>
        <v>0</v>
      </c>
      <c r="ME223" s="25">
        <f t="shared" si="744"/>
        <v>0</v>
      </c>
      <c r="MF223" s="25">
        <f t="shared" si="846"/>
        <v>0</v>
      </c>
      <c r="MG223" s="25">
        <f t="shared" si="745"/>
        <v>0</v>
      </c>
      <c r="MH223" s="25">
        <f t="shared" si="746"/>
        <v>0</v>
      </c>
      <c r="MI223" s="25">
        <f t="shared" si="847"/>
        <v>0</v>
      </c>
      <c r="MJ223" s="25">
        <f t="shared" si="747"/>
        <v>0</v>
      </c>
      <c r="MK223" s="25">
        <f t="shared" si="748"/>
        <v>0</v>
      </c>
      <c r="ML223" s="25">
        <f t="shared" si="848"/>
        <v>0</v>
      </c>
      <c r="MM223" s="25">
        <f t="shared" si="749"/>
        <v>0</v>
      </c>
      <c r="MN223" s="25">
        <f t="shared" si="750"/>
        <v>0</v>
      </c>
      <c r="MO223" s="25">
        <f t="shared" si="849"/>
        <v>0</v>
      </c>
      <c r="MP223" s="25">
        <f t="shared" si="751"/>
        <v>0</v>
      </c>
      <c r="MQ223" s="25">
        <f t="shared" si="752"/>
        <v>0</v>
      </c>
      <c r="MR223" s="25">
        <f t="shared" si="850"/>
        <v>0</v>
      </c>
      <c r="MS223" s="29">
        <v>1.4</v>
      </c>
      <c r="MT223" s="29">
        <v>0</v>
      </c>
      <c r="MU223" s="29">
        <v>1</v>
      </c>
      <c r="MV223" s="29">
        <v>1</v>
      </c>
      <c r="MW223" s="25">
        <f t="shared" si="753"/>
        <v>1.4</v>
      </c>
      <c r="MX223" s="25">
        <f t="shared" si="754"/>
        <v>1.47</v>
      </c>
      <c r="MY223" s="25">
        <f t="shared" si="755"/>
        <v>0</v>
      </c>
      <c r="MZ223" s="25">
        <f t="shared" si="756"/>
        <v>0</v>
      </c>
      <c r="NA223" s="25">
        <f t="shared" si="757"/>
        <v>1.4</v>
      </c>
      <c r="NB223" s="25">
        <f t="shared" si="758"/>
        <v>1.4</v>
      </c>
      <c r="NC223" s="25">
        <f t="shared" si="759"/>
        <v>0</v>
      </c>
      <c r="ND223" s="25">
        <f t="shared" si="760"/>
        <v>0</v>
      </c>
      <c r="NE223" s="25">
        <f t="shared" si="851"/>
        <v>1.4</v>
      </c>
      <c r="NF223" s="25">
        <f t="shared" si="851"/>
        <v>1.4350000000000001</v>
      </c>
      <c r="NG223" s="25">
        <f t="shared" si="851"/>
        <v>0</v>
      </c>
      <c r="NH223" s="25">
        <f t="shared" si="851"/>
        <v>0</v>
      </c>
      <c r="NI223" s="25">
        <f t="shared" si="761"/>
        <v>42.73</v>
      </c>
      <c r="NJ223" s="25">
        <f t="shared" si="762"/>
        <v>0</v>
      </c>
      <c r="NK223" s="25">
        <f t="shared" si="763"/>
        <v>42.73</v>
      </c>
      <c r="NL223" s="25">
        <f t="shared" si="764"/>
        <v>24.25</v>
      </c>
      <c r="NM223" s="25">
        <f t="shared" si="765"/>
        <v>0</v>
      </c>
      <c r="NN223" s="25">
        <f t="shared" si="852"/>
        <v>24.25</v>
      </c>
      <c r="NO223" s="25">
        <f t="shared" si="766"/>
        <v>0</v>
      </c>
      <c r="NP223" s="25">
        <f t="shared" si="767"/>
        <v>0</v>
      </c>
      <c r="NQ223" s="25">
        <f t="shared" si="853"/>
        <v>0</v>
      </c>
      <c r="NR223" s="25">
        <f t="shared" si="768"/>
        <v>0</v>
      </c>
      <c r="NS223" s="25">
        <f t="shared" si="769"/>
        <v>0</v>
      </c>
      <c r="NT223" s="25">
        <f t="shared" si="854"/>
        <v>0</v>
      </c>
      <c r="NU223" s="25">
        <f t="shared" si="770"/>
        <v>0</v>
      </c>
      <c r="NV223" s="25">
        <f t="shared" si="771"/>
        <v>0</v>
      </c>
      <c r="NW223" s="25">
        <f t="shared" si="855"/>
        <v>0</v>
      </c>
      <c r="NX223" s="25">
        <f t="shared" si="856"/>
        <v>24.25</v>
      </c>
      <c r="NY223" s="25">
        <f t="shared" si="856"/>
        <v>0</v>
      </c>
      <c r="NZ223" s="25">
        <f t="shared" si="857"/>
        <v>24.25</v>
      </c>
      <c r="OA223" s="25">
        <f t="shared" si="858"/>
        <v>18.48</v>
      </c>
      <c r="OB223" s="25">
        <f t="shared" si="858"/>
        <v>0</v>
      </c>
      <c r="OC223" s="25">
        <f t="shared" si="859"/>
        <v>18.48</v>
      </c>
      <c r="OD223" s="25">
        <f t="shared" si="860"/>
        <v>24.25</v>
      </c>
      <c r="OE223" s="25">
        <f t="shared" si="860"/>
        <v>0</v>
      </c>
      <c r="OF223" s="25">
        <f t="shared" si="860"/>
        <v>24.25</v>
      </c>
      <c r="OG223" s="25">
        <f t="shared" si="772"/>
        <v>0</v>
      </c>
      <c r="OH223" s="25">
        <f t="shared" si="773"/>
        <v>0</v>
      </c>
      <c r="OI223" s="25">
        <f t="shared" si="774"/>
        <v>0</v>
      </c>
      <c r="OJ223" s="25">
        <f t="shared" si="775"/>
        <v>0</v>
      </c>
      <c r="OK223" s="25">
        <f t="shared" si="776"/>
        <v>0</v>
      </c>
      <c r="OL223" s="25">
        <f t="shared" si="777"/>
        <v>0</v>
      </c>
      <c r="OM223" s="25">
        <f t="shared" si="861"/>
        <v>0</v>
      </c>
      <c r="ON223" s="25">
        <f t="shared" si="861"/>
        <v>0</v>
      </c>
      <c r="OO223" s="25">
        <f t="shared" si="861"/>
        <v>0</v>
      </c>
      <c r="OP223" s="25">
        <f t="shared" si="778"/>
        <v>0</v>
      </c>
      <c r="OQ223" s="25">
        <f t="shared" si="779"/>
        <v>0</v>
      </c>
      <c r="OR223" s="25">
        <f t="shared" si="862"/>
        <v>0</v>
      </c>
      <c r="OS223" s="19">
        <v>538418.18000000005</v>
      </c>
      <c r="OT223" s="19">
        <v>2370946.5099999998</v>
      </c>
    </row>
    <row r="224" spans="1:410" ht="33" customHeight="1" x14ac:dyDescent="0.25">
      <c r="A224" s="18"/>
      <c r="B224" s="18" t="s">
        <v>1007</v>
      </c>
      <c r="C224" s="18">
        <v>304.82</v>
      </c>
      <c r="D224" s="16" t="e">
        <f>_xlfn.IFNA(INDEX(#REF!,MATCH(E224,#REF!,0)),0)</f>
        <v>#REF!</v>
      </c>
      <c r="E224" s="18" t="s">
        <v>1020</v>
      </c>
      <c r="F224" s="16" t="s">
        <v>765</v>
      </c>
      <c r="G224" s="16" t="s">
        <v>766</v>
      </c>
      <c r="H224" s="16" t="s">
        <v>767</v>
      </c>
      <c r="I224" s="16" t="s">
        <v>768</v>
      </c>
      <c r="J224" s="16" t="s">
        <v>811</v>
      </c>
      <c r="K224" s="16" t="s">
        <v>770</v>
      </c>
      <c r="L224" s="16" t="s">
        <v>771</v>
      </c>
      <c r="M224" s="18">
        <v>1.8399999999999999</v>
      </c>
      <c r="N224" s="18">
        <v>1.8399999999999999</v>
      </c>
      <c r="O224" s="18">
        <v>2.2399999999999998</v>
      </c>
      <c r="P224" s="18">
        <v>2.2399999999999998</v>
      </c>
      <c r="Q224" s="18">
        <v>0.1</v>
      </c>
      <c r="R224" s="18">
        <v>2.04</v>
      </c>
      <c r="S224" s="18">
        <v>2.04</v>
      </c>
      <c r="T224" s="18">
        <v>0.2</v>
      </c>
      <c r="U224" s="18">
        <v>0</v>
      </c>
      <c r="V224" s="18">
        <v>0</v>
      </c>
      <c r="W224" s="18">
        <v>0</v>
      </c>
      <c r="X224" s="18">
        <v>1.8399999999999999</v>
      </c>
      <c r="Y224" s="18">
        <v>1.7999999999999998</v>
      </c>
      <c r="Z224" s="20">
        <f t="shared" si="780"/>
        <v>1.6</v>
      </c>
      <c r="AA224" s="18">
        <v>0.22</v>
      </c>
      <c r="AB224" s="18">
        <v>0</v>
      </c>
      <c r="AC224" s="18">
        <v>0</v>
      </c>
      <c r="AD224" s="18">
        <v>0</v>
      </c>
      <c r="AE224" s="18">
        <v>0</v>
      </c>
      <c r="AF224" s="18">
        <v>0</v>
      </c>
      <c r="AG224" s="18">
        <v>1.4</v>
      </c>
      <c r="AH224" s="18">
        <v>1.4</v>
      </c>
      <c r="AI224" s="20">
        <f t="shared" si="781"/>
        <v>1.75</v>
      </c>
      <c r="AJ224" s="18">
        <v>0</v>
      </c>
      <c r="AK224" s="18">
        <v>0</v>
      </c>
      <c r="AL224" s="20">
        <f t="shared" si="782"/>
        <v>0</v>
      </c>
      <c r="AM224" s="18">
        <v>1.8399999999999999</v>
      </c>
      <c r="AN224" s="18">
        <v>1.4</v>
      </c>
      <c r="AO224" s="18">
        <v>0.15</v>
      </c>
      <c r="AP224" s="18">
        <v>0.22</v>
      </c>
      <c r="AQ224" s="18">
        <v>1.8399999999999999</v>
      </c>
      <c r="AR224" s="18">
        <v>1.6199999999999999</v>
      </c>
      <c r="AS224" s="18">
        <v>0.12</v>
      </c>
      <c r="AT224" s="18">
        <v>0.11</v>
      </c>
      <c r="AU224" s="18">
        <v>0</v>
      </c>
      <c r="AV224" s="18">
        <v>1</v>
      </c>
      <c r="AW224" s="18">
        <v>0</v>
      </c>
      <c r="AX224" s="18">
        <v>0</v>
      </c>
      <c r="AY224" s="18">
        <v>0</v>
      </c>
      <c r="AZ224" s="18">
        <v>0</v>
      </c>
      <c r="BA224" s="18">
        <v>0</v>
      </c>
      <c r="BB224" s="18">
        <v>0</v>
      </c>
      <c r="BC224" s="18">
        <v>0</v>
      </c>
      <c r="BD224" s="18">
        <v>0</v>
      </c>
      <c r="BE224" s="18">
        <v>2</v>
      </c>
      <c r="BF224" s="18">
        <v>0</v>
      </c>
      <c r="BG224" s="18">
        <v>0</v>
      </c>
      <c r="BH224" s="18">
        <v>0</v>
      </c>
      <c r="BI224" s="18">
        <v>0</v>
      </c>
      <c r="BJ224" s="18">
        <v>0</v>
      </c>
      <c r="BK224" s="18">
        <v>0</v>
      </c>
      <c r="BL224" s="18">
        <v>0</v>
      </c>
      <c r="BM224" s="18">
        <v>0</v>
      </c>
      <c r="BN224" s="18">
        <v>0</v>
      </c>
      <c r="BO224" s="18">
        <v>0</v>
      </c>
      <c r="BP224" s="18">
        <v>0</v>
      </c>
      <c r="BQ224" s="18">
        <v>0</v>
      </c>
      <c r="BR224" s="18">
        <v>0</v>
      </c>
      <c r="BS224" s="18">
        <v>0</v>
      </c>
      <c r="BT224" s="18">
        <v>0</v>
      </c>
      <c r="BU224" s="18">
        <v>0</v>
      </c>
      <c r="BV224" s="18">
        <v>0</v>
      </c>
      <c r="BW224" s="18">
        <v>0</v>
      </c>
      <c r="BX224" s="18">
        <v>0</v>
      </c>
      <c r="BY224" s="18">
        <v>0</v>
      </c>
      <c r="BZ224" s="18">
        <v>0</v>
      </c>
      <c r="CA224" s="16" t="e">
        <f>_xlfn.IFNA(IF(RIGHT(D224,2)="=G",0,INDEX(#REF!,MATCH(E224,#REF!,0))),0)</f>
        <v>#REF!</v>
      </c>
      <c r="CB224" s="16" t="s">
        <v>776</v>
      </c>
      <c r="CC224" s="18">
        <v>0</v>
      </c>
      <c r="CD224" s="18">
        <v>0</v>
      </c>
      <c r="CE224" s="18">
        <v>1.6</v>
      </c>
      <c r="CF224" s="18">
        <v>0.8</v>
      </c>
      <c r="CG224" s="18">
        <v>0.12</v>
      </c>
      <c r="CH224" s="18">
        <v>2</v>
      </c>
      <c r="CI224" s="16" t="s">
        <v>98</v>
      </c>
      <c r="CJ224" s="18">
        <v>0</v>
      </c>
      <c r="CK224" s="20">
        <f t="shared" si="648"/>
        <v>1.3</v>
      </c>
      <c r="CL224" s="20">
        <f t="shared" si="783"/>
        <v>1.3</v>
      </c>
      <c r="CM224" s="18">
        <v>21.32</v>
      </c>
      <c r="CN224" s="18">
        <v>23.17</v>
      </c>
      <c r="CO224" s="18">
        <v>22.331000000000003</v>
      </c>
      <c r="CP224" s="22">
        <f t="shared" si="649"/>
        <v>22.33</v>
      </c>
      <c r="CQ224" s="22">
        <f t="shared" si="650"/>
        <v>21.03</v>
      </c>
      <c r="CR224" s="22">
        <f t="shared" si="784"/>
        <v>1.3</v>
      </c>
      <c r="CS224" s="22">
        <f t="shared" si="651"/>
        <v>21.13</v>
      </c>
      <c r="CT224" s="22">
        <f t="shared" si="652"/>
        <v>21.33</v>
      </c>
      <c r="CU224" s="18">
        <v>21.33</v>
      </c>
      <c r="CV224" s="22">
        <f t="shared" si="785"/>
        <v>1.6</v>
      </c>
      <c r="CW224" s="22">
        <f t="shared" si="653"/>
        <v>0</v>
      </c>
      <c r="CX224" s="22">
        <f t="shared" si="654"/>
        <v>0</v>
      </c>
      <c r="CY224" s="22">
        <f t="shared" si="655"/>
        <v>22.9</v>
      </c>
      <c r="CZ224" s="22">
        <f t="shared" si="656"/>
        <v>23.05</v>
      </c>
      <c r="DA224" s="18">
        <v>23.17</v>
      </c>
      <c r="DB224" s="20">
        <f t="shared" si="786"/>
        <v>2.14</v>
      </c>
      <c r="DC224" s="20">
        <f t="shared" si="787"/>
        <v>0.84</v>
      </c>
      <c r="DD224" s="20">
        <f t="shared" si="788"/>
        <v>1.3000000000000003</v>
      </c>
      <c r="DE224" s="20">
        <f t="shared" si="657"/>
        <v>0.1</v>
      </c>
      <c r="DF224" s="20">
        <f t="shared" si="658"/>
        <v>0.2</v>
      </c>
      <c r="DG224" s="20">
        <f t="shared" si="659"/>
        <v>1</v>
      </c>
      <c r="DH224" s="20">
        <f t="shared" si="660"/>
        <v>0</v>
      </c>
      <c r="DI224" s="20">
        <f t="shared" si="661"/>
        <v>0</v>
      </c>
      <c r="DJ224" s="20">
        <f t="shared" si="662"/>
        <v>0</v>
      </c>
      <c r="DK224" s="20">
        <f t="shared" si="789"/>
        <v>1.3</v>
      </c>
      <c r="DL224" s="20">
        <f t="shared" si="790"/>
        <v>0</v>
      </c>
      <c r="DM224" s="20">
        <f t="shared" si="791"/>
        <v>0</v>
      </c>
      <c r="DN224" s="20">
        <f t="shared" si="792"/>
        <v>0</v>
      </c>
      <c r="DO224" s="18">
        <v>2.44</v>
      </c>
      <c r="DP224" s="18">
        <v>0</v>
      </c>
      <c r="DQ224" s="18">
        <v>1</v>
      </c>
      <c r="DR224" s="18">
        <v>1</v>
      </c>
      <c r="DS224" s="25">
        <f t="shared" si="793"/>
        <v>2.44</v>
      </c>
      <c r="DT224" s="25">
        <f t="shared" si="794"/>
        <v>0</v>
      </c>
      <c r="DU224" s="25">
        <f t="shared" si="795"/>
        <v>3.17</v>
      </c>
      <c r="DV224" s="25">
        <f t="shared" si="796"/>
        <v>0</v>
      </c>
      <c r="DW224" s="25">
        <f t="shared" si="797"/>
        <v>3.17</v>
      </c>
      <c r="DX224" s="25">
        <f t="shared" si="798"/>
        <v>7.1</v>
      </c>
      <c r="DY224" s="25">
        <f t="shared" si="799"/>
        <v>0</v>
      </c>
      <c r="DZ224" s="25">
        <f t="shared" si="800"/>
        <v>7.1</v>
      </c>
      <c r="EA224" s="25">
        <f t="shared" si="801"/>
        <v>4.72</v>
      </c>
      <c r="EB224" s="25">
        <f t="shared" si="802"/>
        <v>0</v>
      </c>
      <c r="EC224" s="25">
        <f t="shared" si="803"/>
        <v>4.72</v>
      </c>
      <c r="ED224" s="25">
        <f t="shared" si="804"/>
        <v>2.38</v>
      </c>
      <c r="EE224" s="25">
        <f t="shared" si="804"/>
        <v>0</v>
      </c>
      <c r="EF224" s="25">
        <f t="shared" si="805"/>
        <v>2.38</v>
      </c>
      <c r="EG224" s="25">
        <f t="shared" si="806"/>
        <v>4.72</v>
      </c>
      <c r="EH224" s="25">
        <f t="shared" si="806"/>
        <v>0</v>
      </c>
      <c r="EI224" s="25">
        <f t="shared" si="807"/>
        <v>4.72</v>
      </c>
      <c r="EJ224" s="18">
        <v>304.82</v>
      </c>
      <c r="EK224" s="18">
        <v>315.11</v>
      </c>
      <c r="EL224" s="18" t="s">
        <v>1020</v>
      </c>
      <c r="EM224" s="18" t="s">
        <v>1021</v>
      </c>
      <c r="EN224" s="16" t="s">
        <v>774</v>
      </c>
      <c r="EO224" s="16" t="s">
        <v>132</v>
      </c>
      <c r="EP224" s="16" t="e">
        <f>IF(OR(EN224="Cống tròn",EN224="Cống hộp",EN224="Ống nhựa"),INDEX(#REF!,MATCH(E224,#REF!,0)),IF(OR(EN224="Rãnh xây",EN224="Rãnh bê tông"),INDEX(#REF!,MATCH(E224,#REF!,0)),0))</f>
        <v>#REF!</v>
      </c>
      <c r="EQ224" s="18">
        <v>8.5900000000000212</v>
      </c>
      <c r="ER224" s="18">
        <v>1</v>
      </c>
      <c r="ES224" s="25">
        <f t="shared" si="808"/>
        <v>9</v>
      </c>
      <c r="ET224" s="1" t="e">
        <f>_xlfn.IFNA(IF(EN224="Cống tròn",INDEX(#REF!,MATCH(E224,#REF!,0)),IF(EN224="Cống hộp",INDEX(#REF!,MATCH(E224,#REF!,0)),EU224&amp;" ,"&amp;EV224)),0)</f>
        <v>#REF!</v>
      </c>
      <c r="EU224" s="16" t="s">
        <v>769</v>
      </c>
      <c r="EV224" s="16" t="s">
        <v>775</v>
      </c>
      <c r="EW224" s="16" t="e">
        <f>_xlfn.IFNA(INDEX(#REF!,MATCH(E224,#REF!,0)),0)</f>
        <v>#REF!</v>
      </c>
      <c r="EX224" s="16"/>
      <c r="EY224" s="18">
        <v>0</v>
      </c>
      <c r="EZ224" s="18">
        <v>0</v>
      </c>
      <c r="FA224" s="18">
        <v>0</v>
      </c>
      <c r="FB224" s="19">
        <v>0</v>
      </c>
      <c r="FC224" s="19">
        <v>0</v>
      </c>
      <c r="FD224" s="25">
        <f t="shared" si="663"/>
        <v>0</v>
      </c>
      <c r="FE224" s="25">
        <f t="shared" si="809"/>
        <v>0</v>
      </c>
      <c r="FF224" s="18">
        <v>0.1</v>
      </c>
      <c r="FG224" s="18">
        <v>2</v>
      </c>
      <c r="FH224" s="18">
        <v>1</v>
      </c>
      <c r="FI224" s="25">
        <f t="shared" si="810"/>
        <v>1.2</v>
      </c>
      <c r="FJ224" s="18">
        <v>0</v>
      </c>
      <c r="FK224" s="18">
        <v>0</v>
      </c>
      <c r="FL224" s="18">
        <v>0.2</v>
      </c>
      <c r="FM224" s="18">
        <v>1.4</v>
      </c>
      <c r="FN224" s="18">
        <v>0</v>
      </c>
      <c r="FO224" s="25">
        <f t="shared" si="811"/>
        <v>1.4</v>
      </c>
      <c r="FP224" s="18">
        <v>1.4999999999999999E-2</v>
      </c>
      <c r="FQ224" s="18">
        <v>1</v>
      </c>
      <c r="FR224" s="25">
        <f t="shared" si="664"/>
        <v>8</v>
      </c>
      <c r="FS224" s="25">
        <f t="shared" si="665"/>
        <v>0.105</v>
      </c>
      <c r="FT224" s="25">
        <f t="shared" si="666"/>
        <v>8.1050000000000004</v>
      </c>
      <c r="FU224" s="25">
        <f t="shared" si="667"/>
        <v>-0.48500000000002075</v>
      </c>
      <c r="FV224" s="25" t="str">
        <f t="shared" si="812"/>
        <v>Thêm 01</v>
      </c>
      <c r="FW224" s="25">
        <f t="shared" si="813"/>
        <v>0.53</v>
      </c>
      <c r="FX224" s="16"/>
      <c r="FY224" s="16"/>
      <c r="FZ224" s="16"/>
      <c r="GA224" s="16"/>
      <c r="GB224" s="19">
        <v>0</v>
      </c>
      <c r="GC224" s="19">
        <v>0</v>
      </c>
      <c r="GD224" s="19">
        <v>0</v>
      </c>
      <c r="GE224" s="19">
        <v>0</v>
      </c>
      <c r="GF224" s="19">
        <v>0</v>
      </c>
      <c r="GG224" s="19">
        <v>0</v>
      </c>
      <c r="GH224" s="19">
        <v>0</v>
      </c>
      <c r="GI224" s="19">
        <v>0</v>
      </c>
      <c r="GJ224" s="19">
        <v>0</v>
      </c>
      <c r="GK224" s="19">
        <v>0</v>
      </c>
      <c r="GL224" s="25">
        <f t="shared" si="668"/>
        <v>0</v>
      </c>
      <c r="GM224" s="25">
        <f t="shared" si="814"/>
        <v>0</v>
      </c>
      <c r="GN224" s="19">
        <v>0</v>
      </c>
      <c r="GO224" s="19">
        <v>0</v>
      </c>
      <c r="GP224" s="19">
        <v>0</v>
      </c>
      <c r="GQ224" s="19">
        <v>0</v>
      </c>
      <c r="GR224" s="1" t="e">
        <f>_xlfn.IFNA(INDEX(#REF!,MATCH(E224,#REF!,0)),0)</f>
        <v>#REF!</v>
      </c>
      <c r="GS224" s="16"/>
      <c r="GT224" s="18">
        <v>0</v>
      </c>
      <c r="GU224" s="18">
        <v>0</v>
      </c>
      <c r="GV224" s="18">
        <v>0</v>
      </c>
      <c r="GW224" s="18">
        <v>0</v>
      </c>
      <c r="GX224" s="25">
        <f t="shared" si="669"/>
        <v>0</v>
      </c>
      <c r="GY224" s="25">
        <f t="shared" si="670"/>
        <v>0</v>
      </c>
      <c r="GZ224" s="25">
        <f t="shared" si="815"/>
        <v>0</v>
      </c>
      <c r="HA224" s="1" t="e" cm="1">
        <f t="array" ref="HA224">INDEX(#REF!,MATCH(EJ224&amp;EK224&amp;HD224&amp;HE224&amp;HF224,#REF!&amp;#REF!&amp;#REF!&amp;#REF!&amp;#REF!,0))</f>
        <v>#REF!</v>
      </c>
      <c r="HB224" s="16"/>
      <c r="HC224" s="25">
        <f t="shared" si="816"/>
        <v>0</v>
      </c>
      <c r="HD224" s="18">
        <v>0</v>
      </c>
      <c r="HE224" s="18">
        <v>0</v>
      </c>
      <c r="HF224" s="18">
        <v>0</v>
      </c>
      <c r="HG224" s="1" t="e" cm="1">
        <f t="array" ref="HG224">INDEX(#REF!,MATCH(EJ224&amp;EK224&amp;HJ224&amp;HK224&amp;HL224,#REF!&amp;#REF!&amp;#REF!&amp;#REF!&amp;#REF!,0))</f>
        <v>#REF!</v>
      </c>
      <c r="HH224" s="16"/>
      <c r="HI224" s="25">
        <f t="shared" si="817"/>
        <v>0</v>
      </c>
      <c r="HJ224" s="25">
        <f t="shared" si="818"/>
        <v>0</v>
      </c>
      <c r="HK224" s="19">
        <v>0</v>
      </c>
      <c r="HL224" s="19">
        <v>0</v>
      </c>
      <c r="HM224" s="18">
        <v>0.01</v>
      </c>
      <c r="HN224" s="18">
        <v>1</v>
      </c>
      <c r="HO224" s="25">
        <f t="shared" si="819"/>
        <v>0</v>
      </c>
      <c r="HP224" s="25">
        <f t="shared" si="820"/>
        <v>0</v>
      </c>
      <c r="HQ224" s="25">
        <f t="shared" si="821"/>
        <v>0</v>
      </c>
      <c r="HR224" s="25">
        <f t="shared" si="822"/>
        <v>0</v>
      </c>
      <c r="HS224" s="25">
        <f t="shared" si="823"/>
        <v>0</v>
      </c>
      <c r="HT224" s="19">
        <v>0</v>
      </c>
      <c r="HU224" s="19">
        <v>0</v>
      </c>
      <c r="HV224" s="19">
        <v>0</v>
      </c>
      <c r="HW224" s="25">
        <f t="shared" si="824"/>
        <v>0</v>
      </c>
      <c r="HX224" s="19">
        <v>0</v>
      </c>
      <c r="HY224" s="19">
        <v>0</v>
      </c>
      <c r="HZ224" s="18">
        <v>22.33</v>
      </c>
      <c r="IA224" s="20">
        <f>ROUND(IF(EN224="Cống tròn",IF(EN224="Cống tròn",IF(EU224="Không có móng",IQ224-FF224,IF(EU224="Đế",IP224-FN224,IF(OR(EU224="Móng bê tông",EU224="Móng bê tông kết hợp đế"),II224-FJ224,0))),0),IF(EN224="Cống hộp",IF(AND(EN224="Cống hộp",EU224="Không có móng"),IQ224-GF224,IF(AND(EN224="Cống hộp",EU224="Móng bê tông"),IJ224-GB224,0)),IF(OR(EN224="Rãnh xây",EN224="Rãnh bê tông"),IF(OR(EN224="Rãnh xây",EN224="Rãnh bê tông"),IK224-GB224,0),IF(EN224="Ống nhựa",IF(AND(EN224="Ống nhựa",EU224="Không đắp cát"),IQ224-HT224,IF(AND(EN224="Ống nhựa",EU224="Đắp cát"),IH224-HX224,0)),IF(EN224="Rãnh thang",IF(EN224="Rãnh thang",IF(EU224="Móng bê tông",#REF!-#REF!,IQ224),0),0))))),2)</f>
        <v>21.33</v>
      </c>
      <c r="IB224" s="20">
        <f t="shared" si="825"/>
        <v>1</v>
      </c>
      <c r="IC224" s="20">
        <f t="shared" si="671"/>
        <v>21.33</v>
      </c>
      <c r="ID224" s="20">
        <f t="shared" si="672"/>
        <v>0</v>
      </c>
      <c r="IE224" s="20">
        <f t="shared" si="673"/>
        <v>0</v>
      </c>
      <c r="IF224" s="20">
        <f t="shared" si="674"/>
        <v>0</v>
      </c>
      <c r="IG224" s="20">
        <f>IF(EN224="Rãnh thang",IF(AND(EN224="Rãnh thang",EU224="Móng bê tông"),IQ224-#REF!,0),IF(EN224="Ống nhựa",IF(AND(EN224="Ống nhựa",EU224="Đắp cát"),IQ224-HT224,0),IF(EN224="Cống tròn",IF(EN224="Cống tròn",IF(OR(EU224="Móng bê tông",EU224="Móng bê tông kết hợp đế"),IM224-FL224,0),0),IF(EN224="Cống hộp",IF(AND(EN224="Cống hộp",EU224="Móng bê tông"),IN224-GD224,0),IF(OR(EN224="Rãnh xây",EN224="Rãnh bê tông"),IF(AND(EN224="Rãnh xây",EU224="Móng bê tông"),IO224-GD224,IF(AND(EN224="Rãnh bê tông",EU224="Móng bê tông"),IO224-GD224,0)),0)))))</f>
        <v>21.33</v>
      </c>
      <c r="IH224" s="20">
        <f t="shared" si="675"/>
        <v>0</v>
      </c>
      <c r="II224" s="20">
        <f t="shared" si="676"/>
        <v>21.33</v>
      </c>
      <c r="IJ224" s="20">
        <f t="shared" si="677"/>
        <v>0</v>
      </c>
      <c r="IK224" s="20">
        <f t="shared" si="678"/>
        <v>0</v>
      </c>
      <c r="IL224" s="20">
        <f t="shared" si="679"/>
        <v>21.529999999999998</v>
      </c>
      <c r="IM224" s="20">
        <f t="shared" si="680"/>
        <v>21.529999999999998</v>
      </c>
      <c r="IN224" s="20">
        <f t="shared" si="681"/>
        <v>0</v>
      </c>
      <c r="IO224" s="20">
        <f t="shared" si="682"/>
        <v>0</v>
      </c>
      <c r="IP224" s="20">
        <f t="shared" si="683"/>
        <v>0</v>
      </c>
      <c r="IQ224" s="18">
        <v>21.63</v>
      </c>
      <c r="IR224" s="25">
        <f t="shared" si="826"/>
        <v>0</v>
      </c>
      <c r="IS224" s="25">
        <f t="shared" si="684"/>
        <v>0</v>
      </c>
      <c r="IT224" s="25">
        <f t="shared" si="685"/>
        <v>0</v>
      </c>
      <c r="IU224" s="25">
        <f>ROUND(IF(EN224="Cống tròn",IF(EN224="Cống tròn",IV224+FF224,0),IF(EN224="Cống hộp",IF(EN224="Cống hộp",IV224+GP224,0),IF(OR(EN224="Rãnh xây",EN224="Rãnh bê tông"),IF(OR(EN224="Rãnh xây",EN224="Rãnh bê tông"),IV224+GP224,0),IF(EN224="ống nhựa",IF(EN224="Ống nhựa",IV224+HT224,0),IF(EN224="Rãnh thang",IF(EN224="Rãnh thang",IQ224+#REF!,0),0))))),2)</f>
        <v>22.71</v>
      </c>
      <c r="IV224" s="18">
        <v>22.61</v>
      </c>
      <c r="IW224" s="25">
        <f t="shared" si="686"/>
        <v>22.71</v>
      </c>
      <c r="IX224" s="25">
        <f t="shared" si="687"/>
        <v>0</v>
      </c>
      <c r="IY224" s="25">
        <f t="shared" si="688"/>
        <v>0</v>
      </c>
      <c r="IZ224" s="25">
        <f t="shared" si="689"/>
        <v>0</v>
      </c>
      <c r="JA224" s="25">
        <f t="shared" si="690"/>
        <v>0</v>
      </c>
      <c r="JB224" s="18">
        <v>22.4</v>
      </c>
      <c r="JC224" s="20">
        <f>ROUND(IF(EN224="Cống tròn",IF(EN224="Cống tròn",IF(EU224="Không có móng",JS224-FF224,IF(EU224="Đế",JR224-FN224,IF(OR(EU224="Móng bê tông",EU224="Móng bê tông kết hợp đế"),JK224-FJ224,0))),0),IF(EN224="Cống hộp",IF(AND(EN224="Cống hộp",EU224="Không có móng"),JS224-GF224,IF(AND(EN224="Cống hộp",EU224="Móng bê tông"),JL224-GB224,0)),IF(OR(EN224="Rãnh xây",EN224="Rãnh bê tông"),IF(OR(EN224="Rãnh xây",EN224="Rãnh bê tông"),JM224-GB224,0),IF(EN224="Ống nhựa",IF(AND(EN224="Ống nhựa",EU224="Không đắp cát"),JS224-HT224,IF(AND(EN224="Ống nhựa",EU224="Đắp cát"),JJ224-HX224,0)),IF(EN224="Rãnh thang",IF(EN224="Rãnh thang",IF(EU224="Móng bê tông",#REF!-#REF!,JS224),0),0))))),2)</f>
        <v>21.31</v>
      </c>
      <c r="JD224" s="20">
        <f t="shared" si="827"/>
        <v>1.0899999999999999</v>
      </c>
      <c r="JE224" s="20">
        <f t="shared" si="691"/>
        <v>21.31</v>
      </c>
      <c r="JF224" s="20">
        <f t="shared" si="692"/>
        <v>0</v>
      </c>
      <c r="JG224" s="20">
        <f t="shared" si="693"/>
        <v>0</v>
      </c>
      <c r="JH224" s="20">
        <f t="shared" si="694"/>
        <v>0</v>
      </c>
      <c r="JI224" s="20">
        <f>IF(EN224="Rãnh thang",IF(AND(EN224="Rãnh thang",EU224="Móng bê tông"),JS224-#REF!,0),IF(EN224="Ống nhựa",IF(AND(EN224="Ống nhựa",EU224="Đắp cát"),JS224-HT224,0),IF(EN224="Cống tròn",IF(EN224="Cống tròn",IF(OR(EU224="Móng bê tông",EU224="Móng bê tông kết hợp đế"),JO224-FL224,0),0),IF(EN224="Cống hộp",IF(AND(EN224="Cống hộp",EU224="Móng bê tông"),JP224-GD224,0),IF(OR(EN224="Rãnh xây",EN224="Rãnh bê tông"),IF(AND(EN224="Rãnh xây",EU224="Móng bê tông"),JQ224-GD224,IF(AND(EN224="Rãnh bê tông",EU224="Móng bê tông"),JQ224-GD224,0)),0)))))</f>
        <v>21.31</v>
      </c>
      <c r="JJ224" s="20">
        <f t="shared" si="695"/>
        <v>0</v>
      </c>
      <c r="JK224" s="20">
        <f t="shared" si="696"/>
        <v>21.31</v>
      </c>
      <c r="JL224" s="20">
        <f t="shared" si="697"/>
        <v>0</v>
      </c>
      <c r="JM224" s="20">
        <f t="shared" si="698"/>
        <v>0</v>
      </c>
      <c r="JN224" s="20">
        <f t="shared" si="699"/>
        <v>21.509999999999998</v>
      </c>
      <c r="JO224" s="20">
        <f t="shared" si="700"/>
        <v>21.509999999999998</v>
      </c>
      <c r="JP224" s="20">
        <f t="shared" si="701"/>
        <v>0</v>
      </c>
      <c r="JQ224" s="20">
        <f t="shared" si="702"/>
        <v>0</v>
      </c>
      <c r="JR224" s="20">
        <f t="shared" si="703"/>
        <v>0</v>
      </c>
      <c r="JS224" s="26">
        <v>21.61</v>
      </c>
      <c r="JT224" s="25">
        <f t="shared" si="828"/>
        <v>0</v>
      </c>
      <c r="JU224" s="25">
        <f t="shared" si="704"/>
        <v>0</v>
      </c>
      <c r="JV224" s="25">
        <f t="shared" si="705"/>
        <v>0</v>
      </c>
      <c r="JW224" s="25">
        <f>ROUND(IF(EN224="Cống tròn",IF(EN224="Cống tròn",JX224+FF224,0),IF(EN224="Cống hộp",IF(EN224="Cống hộp",JX224+GP224,0),IF(OR(EN224="Rãnh xây",EN224="Rãnh bê tông"),IF(OR(EN224="Rãnh xây",EN224="Rãnh bê tông"),JX224+GP224,0),IF(EN224="ống nhựa",IF(EN224="Ống nhựa",JX224+HT224,0),IF(EN224="Rãnh thang",IF(EN224="Rãnh thang",JS224+#REF!,0),0))))),2)</f>
        <v>22.71</v>
      </c>
      <c r="JX224" s="27">
        <v>22.61</v>
      </c>
      <c r="JY224" s="25">
        <f t="shared" si="706"/>
        <v>22.71</v>
      </c>
      <c r="JZ224" s="25">
        <f t="shared" si="707"/>
        <v>0</v>
      </c>
      <c r="KA224" s="25">
        <f t="shared" si="708"/>
        <v>0</v>
      </c>
      <c r="KB224" s="25">
        <f t="shared" si="709"/>
        <v>0</v>
      </c>
      <c r="KC224" s="25">
        <f t="shared" si="710"/>
        <v>0</v>
      </c>
      <c r="KD224" s="28" t="s">
        <v>98</v>
      </c>
      <c r="KE224" s="27">
        <v>0</v>
      </c>
      <c r="KF224" s="25">
        <f t="shared" si="711"/>
        <v>1</v>
      </c>
      <c r="KG224" s="25">
        <f t="shared" si="829"/>
        <v>1</v>
      </c>
      <c r="KH224" s="27">
        <v>0</v>
      </c>
      <c r="KI224" s="25">
        <f t="shared" si="712"/>
        <v>1.0899999999999999</v>
      </c>
      <c r="KJ224" s="25">
        <f t="shared" si="830"/>
        <v>1.0899999999999999</v>
      </c>
      <c r="KK224" s="25">
        <f t="shared" si="713"/>
        <v>0</v>
      </c>
      <c r="KL224" s="25">
        <f t="shared" si="714"/>
        <v>0</v>
      </c>
      <c r="KM224" s="25">
        <f t="shared" si="831"/>
        <v>0</v>
      </c>
      <c r="KN224" s="25">
        <f t="shared" si="715"/>
        <v>0</v>
      </c>
      <c r="KO224" s="25">
        <f t="shared" si="716"/>
        <v>0</v>
      </c>
      <c r="KP224" s="25">
        <f t="shared" si="832"/>
        <v>0</v>
      </c>
      <c r="KQ224" s="25">
        <f t="shared" si="717"/>
        <v>0.2</v>
      </c>
      <c r="KR224" s="25">
        <f t="shared" si="718"/>
        <v>0.2</v>
      </c>
      <c r="KS224" s="25">
        <f t="shared" si="833"/>
        <v>0.2</v>
      </c>
      <c r="KT224" s="25">
        <f t="shared" si="719"/>
        <v>0</v>
      </c>
      <c r="KU224" s="25">
        <f t="shared" si="720"/>
        <v>0</v>
      </c>
      <c r="KV224" s="25">
        <f t="shared" si="834"/>
        <v>0</v>
      </c>
      <c r="KW224" s="25">
        <f t="shared" si="721"/>
        <v>0</v>
      </c>
      <c r="KX224" s="25">
        <f t="shared" si="722"/>
        <v>0</v>
      </c>
      <c r="KY224" s="25">
        <f t="shared" si="835"/>
        <v>0</v>
      </c>
      <c r="KZ224" s="25">
        <f t="shared" si="723"/>
        <v>0</v>
      </c>
      <c r="LA224" s="25">
        <f t="shared" si="724"/>
        <v>0</v>
      </c>
      <c r="LB224" s="25">
        <f t="shared" si="836"/>
        <v>0</v>
      </c>
      <c r="LC224" s="25">
        <f t="shared" si="725"/>
        <v>0.8</v>
      </c>
      <c r="LD224" s="25">
        <f t="shared" si="726"/>
        <v>0.8899999999999999</v>
      </c>
      <c r="LE224" s="25">
        <f t="shared" si="837"/>
        <v>0.84499999999999997</v>
      </c>
      <c r="LF224" s="25">
        <f t="shared" si="727"/>
        <v>0</v>
      </c>
      <c r="LG224" s="25">
        <f t="shared" si="728"/>
        <v>0</v>
      </c>
      <c r="LH224" s="25">
        <f t="shared" si="838"/>
        <v>0</v>
      </c>
      <c r="LI224" s="25">
        <f t="shared" si="729"/>
        <v>0</v>
      </c>
      <c r="LJ224" s="25">
        <f t="shared" si="730"/>
        <v>0</v>
      </c>
      <c r="LK224" s="25">
        <f t="shared" si="839"/>
        <v>0</v>
      </c>
      <c r="LL224" s="25">
        <f t="shared" si="731"/>
        <v>0</v>
      </c>
      <c r="LM224" s="25">
        <f t="shared" si="732"/>
        <v>0</v>
      </c>
      <c r="LN224" s="25">
        <f t="shared" si="840"/>
        <v>0</v>
      </c>
      <c r="LO224" s="25">
        <f t="shared" si="733"/>
        <v>0</v>
      </c>
      <c r="LP224" s="25">
        <f t="shared" si="734"/>
        <v>0</v>
      </c>
      <c r="LQ224" s="25">
        <f t="shared" si="841"/>
        <v>0</v>
      </c>
      <c r="LR224" s="25">
        <f t="shared" si="735"/>
        <v>0</v>
      </c>
      <c r="LS224" s="25">
        <f t="shared" si="736"/>
        <v>0</v>
      </c>
      <c r="LT224" s="25">
        <f t="shared" si="842"/>
        <v>0</v>
      </c>
      <c r="LU224" s="25">
        <f t="shared" si="737"/>
        <v>0</v>
      </c>
      <c r="LV224" s="25">
        <f t="shared" si="738"/>
        <v>0</v>
      </c>
      <c r="LW224" s="25">
        <f t="shared" si="843"/>
        <v>0</v>
      </c>
      <c r="LX224" s="25">
        <f t="shared" si="739"/>
        <v>0</v>
      </c>
      <c r="LY224" s="25">
        <f t="shared" si="740"/>
        <v>0</v>
      </c>
      <c r="LZ224" s="25">
        <f t="shared" si="844"/>
        <v>0</v>
      </c>
      <c r="MA224" s="25">
        <f t="shared" si="741"/>
        <v>0</v>
      </c>
      <c r="MB224" s="25">
        <f t="shared" si="742"/>
        <v>0</v>
      </c>
      <c r="MC224" s="25">
        <f t="shared" si="845"/>
        <v>0</v>
      </c>
      <c r="MD224" s="25">
        <f t="shared" si="743"/>
        <v>0</v>
      </c>
      <c r="ME224" s="25">
        <f t="shared" si="744"/>
        <v>0</v>
      </c>
      <c r="MF224" s="25">
        <f t="shared" si="846"/>
        <v>0</v>
      </c>
      <c r="MG224" s="25">
        <f t="shared" si="745"/>
        <v>0</v>
      </c>
      <c r="MH224" s="25">
        <f t="shared" si="746"/>
        <v>0</v>
      </c>
      <c r="MI224" s="25">
        <f t="shared" si="847"/>
        <v>0</v>
      </c>
      <c r="MJ224" s="25">
        <f t="shared" si="747"/>
        <v>0</v>
      </c>
      <c r="MK224" s="25">
        <f t="shared" si="748"/>
        <v>0</v>
      </c>
      <c r="ML224" s="25">
        <f t="shared" si="848"/>
        <v>0</v>
      </c>
      <c r="MM224" s="25">
        <f t="shared" si="749"/>
        <v>0</v>
      </c>
      <c r="MN224" s="25">
        <f t="shared" si="750"/>
        <v>0</v>
      </c>
      <c r="MO224" s="25">
        <f t="shared" si="849"/>
        <v>0</v>
      </c>
      <c r="MP224" s="25">
        <f t="shared" si="751"/>
        <v>0</v>
      </c>
      <c r="MQ224" s="25">
        <f t="shared" si="752"/>
        <v>0</v>
      </c>
      <c r="MR224" s="25">
        <f t="shared" si="850"/>
        <v>0</v>
      </c>
      <c r="MS224" s="29">
        <v>1.4</v>
      </c>
      <c r="MT224" s="29">
        <v>0</v>
      </c>
      <c r="MU224" s="29">
        <v>1</v>
      </c>
      <c r="MV224" s="29">
        <v>1</v>
      </c>
      <c r="MW224" s="25">
        <f t="shared" si="753"/>
        <v>1.4</v>
      </c>
      <c r="MX224" s="25">
        <f t="shared" si="754"/>
        <v>1.4</v>
      </c>
      <c r="MY224" s="25">
        <f t="shared" si="755"/>
        <v>0</v>
      </c>
      <c r="MZ224" s="25">
        <f t="shared" si="756"/>
        <v>0</v>
      </c>
      <c r="NA224" s="25">
        <f t="shared" si="757"/>
        <v>1.4</v>
      </c>
      <c r="NB224" s="25">
        <f t="shared" si="758"/>
        <v>1.53</v>
      </c>
      <c r="NC224" s="25">
        <f t="shared" si="759"/>
        <v>0</v>
      </c>
      <c r="ND224" s="25">
        <f t="shared" si="760"/>
        <v>0</v>
      </c>
      <c r="NE224" s="25">
        <f t="shared" si="851"/>
        <v>1.4</v>
      </c>
      <c r="NF224" s="25">
        <f t="shared" si="851"/>
        <v>1.4649999999999999</v>
      </c>
      <c r="NG224" s="25">
        <f t="shared" si="851"/>
        <v>0</v>
      </c>
      <c r="NH224" s="25">
        <f t="shared" si="851"/>
        <v>0</v>
      </c>
      <c r="NI224" s="25">
        <f t="shared" si="761"/>
        <v>12.58</v>
      </c>
      <c r="NJ224" s="25">
        <f t="shared" si="762"/>
        <v>0</v>
      </c>
      <c r="NK224" s="25">
        <f t="shared" si="763"/>
        <v>12.58</v>
      </c>
      <c r="NL224" s="25">
        <f t="shared" si="764"/>
        <v>7.22</v>
      </c>
      <c r="NM224" s="25">
        <f t="shared" si="765"/>
        <v>0</v>
      </c>
      <c r="NN224" s="25">
        <f t="shared" si="852"/>
        <v>7.22</v>
      </c>
      <c r="NO224" s="25">
        <f t="shared" si="766"/>
        <v>0</v>
      </c>
      <c r="NP224" s="25">
        <f t="shared" si="767"/>
        <v>0</v>
      </c>
      <c r="NQ224" s="25">
        <f t="shared" si="853"/>
        <v>0</v>
      </c>
      <c r="NR224" s="25">
        <f t="shared" si="768"/>
        <v>0</v>
      </c>
      <c r="NS224" s="25">
        <f t="shared" si="769"/>
        <v>0</v>
      </c>
      <c r="NT224" s="25">
        <f t="shared" si="854"/>
        <v>0</v>
      </c>
      <c r="NU224" s="25">
        <f t="shared" si="770"/>
        <v>0</v>
      </c>
      <c r="NV224" s="25">
        <f t="shared" si="771"/>
        <v>0</v>
      </c>
      <c r="NW224" s="25">
        <f t="shared" si="855"/>
        <v>0</v>
      </c>
      <c r="NX224" s="25">
        <f t="shared" si="856"/>
        <v>7.22</v>
      </c>
      <c r="NY224" s="25">
        <f t="shared" si="856"/>
        <v>0</v>
      </c>
      <c r="NZ224" s="25">
        <f t="shared" si="857"/>
        <v>7.22</v>
      </c>
      <c r="OA224" s="25">
        <f t="shared" si="858"/>
        <v>5.36</v>
      </c>
      <c r="OB224" s="25">
        <f t="shared" si="858"/>
        <v>0</v>
      </c>
      <c r="OC224" s="25">
        <f t="shared" si="859"/>
        <v>5.36</v>
      </c>
      <c r="OD224" s="25">
        <f t="shared" si="860"/>
        <v>7.22</v>
      </c>
      <c r="OE224" s="25">
        <f t="shared" si="860"/>
        <v>0</v>
      </c>
      <c r="OF224" s="25">
        <f t="shared" si="860"/>
        <v>7.22</v>
      </c>
      <c r="OG224" s="25">
        <f t="shared" si="772"/>
        <v>0</v>
      </c>
      <c r="OH224" s="25">
        <f t="shared" si="773"/>
        <v>0</v>
      </c>
      <c r="OI224" s="25">
        <f t="shared" si="774"/>
        <v>0</v>
      </c>
      <c r="OJ224" s="25">
        <f t="shared" si="775"/>
        <v>0</v>
      </c>
      <c r="OK224" s="25">
        <f t="shared" si="776"/>
        <v>0</v>
      </c>
      <c r="OL224" s="25">
        <f t="shared" si="777"/>
        <v>0</v>
      </c>
      <c r="OM224" s="25">
        <f t="shared" si="861"/>
        <v>0</v>
      </c>
      <c r="ON224" s="25">
        <f t="shared" si="861"/>
        <v>0</v>
      </c>
      <c r="OO224" s="25">
        <f t="shared" si="861"/>
        <v>0</v>
      </c>
      <c r="OP224" s="25">
        <f t="shared" si="778"/>
        <v>0</v>
      </c>
      <c r="OQ224" s="25">
        <f t="shared" si="779"/>
        <v>0</v>
      </c>
      <c r="OR224" s="25">
        <f t="shared" si="862"/>
        <v>0</v>
      </c>
      <c r="OS224" s="19">
        <v>538418.18999999994</v>
      </c>
      <c r="OT224" s="19">
        <v>2370977.69</v>
      </c>
    </row>
    <row r="225" spans="1:410" ht="33" customHeight="1" x14ac:dyDescent="0.25">
      <c r="A225" s="18"/>
      <c r="B225" s="18" t="s">
        <v>1007</v>
      </c>
      <c r="C225" s="18">
        <v>315.11</v>
      </c>
      <c r="D225" s="16" t="e">
        <f>_xlfn.IFNA(INDEX(#REF!,MATCH(E225,#REF!,0)),0)</f>
        <v>#REF!</v>
      </c>
      <c r="E225" s="18" t="s">
        <v>1021</v>
      </c>
      <c r="F225" s="16" t="s">
        <v>765</v>
      </c>
      <c r="G225" s="16" t="s">
        <v>918</v>
      </c>
      <c r="H225" s="16" t="s">
        <v>767</v>
      </c>
      <c r="I225" s="16" t="s">
        <v>768</v>
      </c>
      <c r="J225" s="16" t="s">
        <v>811</v>
      </c>
      <c r="K225" s="16" t="s">
        <v>770</v>
      </c>
      <c r="L225" s="16" t="s">
        <v>771</v>
      </c>
      <c r="M225" s="18">
        <v>2.44</v>
      </c>
      <c r="N225" s="18">
        <v>2.9</v>
      </c>
      <c r="O225" s="18">
        <v>2.84</v>
      </c>
      <c r="P225" s="18">
        <v>3.3</v>
      </c>
      <c r="Q225" s="18">
        <v>0.1</v>
      </c>
      <c r="R225" s="18">
        <v>2.64</v>
      </c>
      <c r="S225" s="18">
        <v>3.1</v>
      </c>
      <c r="T225" s="18">
        <v>0.2</v>
      </c>
      <c r="U225" s="18">
        <v>0</v>
      </c>
      <c r="V225" s="18">
        <v>0</v>
      </c>
      <c r="W225" s="18">
        <v>0</v>
      </c>
      <c r="X225" s="18">
        <v>2.44</v>
      </c>
      <c r="Y225" s="18">
        <v>2.86</v>
      </c>
      <c r="Z225" s="20">
        <f t="shared" si="780"/>
        <v>1.7</v>
      </c>
      <c r="AA225" s="18">
        <v>0.22</v>
      </c>
      <c r="AB225" s="18">
        <v>0</v>
      </c>
      <c r="AC225" s="18">
        <v>0</v>
      </c>
      <c r="AD225" s="18">
        <v>0</v>
      </c>
      <c r="AE225" s="18">
        <v>0</v>
      </c>
      <c r="AF225" s="18">
        <v>0</v>
      </c>
      <c r="AG225" s="18">
        <v>2</v>
      </c>
      <c r="AH225" s="18">
        <v>2.46</v>
      </c>
      <c r="AI225" s="20">
        <f t="shared" si="781"/>
        <v>1.8499999999999999</v>
      </c>
      <c r="AJ225" s="18">
        <v>0</v>
      </c>
      <c r="AK225" s="18">
        <v>0</v>
      </c>
      <c r="AL225" s="20">
        <f t="shared" si="782"/>
        <v>0</v>
      </c>
      <c r="AM225" s="18">
        <v>2.44</v>
      </c>
      <c r="AN225" s="18">
        <v>2.46</v>
      </c>
      <c r="AO225" s="18">
        <v>0.15</v>
      </c>
      <c r="AP225" s="18">
        <v>0.22</v>
      </c>
      <c r="AQ225" s="18">
        <v>2.44</v>
      </c>
      <c r="AR225" s="18">
        <v>2.68</v>
      </c>
      <c r="AS225" s="18">
        <v>0.12</v>
      </c>
      <c r="AT225" s="18">
        <v>0.11</v>
      </c>
      <c r="AU225" s="18">
        <v>0</v>
      </c>
      <c r="AV225" s="18">
        <v>1</v>
      </c>
      <c r="AW225" s="18">
        <v>0</v>
      </c>
      <c r="AX225" s="18">
        <v>0</v>
      </c>
      <c r="AY225" s="18">
        <v>0</v>
      </c>
      <c r="AZ225" s="18">
        <v>0</v>
      </c>
      <c r="BA225" s="18">
        <v>0</v>
      </c>
      <c r="BB225" s="18">
        <v>0</v>
      </c>
      <c r="BC225" s="18">
        <v>0</v>
      </c>
      <c r="BD225" s="18">
        <v>0</v>
      </c>
      <c r="BE225" s="18">
        <v>1</v>
      </c>
      <c r="BF225" s="18">
        <v>0</v>
      </c>
      <c r="BG225" s="18">
        <v>0</v>
      </c>
      <c r="BH225" s="18">
        <v>0</v>
      </c>
      <c r="BI225" s="18">
        <v>1</v>
      </c>
      <c r="BJ225" s="18">
        <v>0</v>
      </c>
      <c r="BK225" s="18">
        <v>0</v>
      </c>
      <c r="BL225" s="18">
        <v>0</v>
      </c>
      <c r="BM225" s="18">
        <v>0</v>
      </c>
      <c r="BN225" s="18">
        <v>0</v>
      </c>
      <c r="BO225" s="18">
        <v>0</v>
      </c>
      <c r="BP225" s="18">
        <v>0</v>
      </c>
      <c r="BQ225" s="18">
        <v>4</v>
      </c>
      <c r="BR225" s="18">
        <v>0</v>
      </c>
      <c r="BS225" s="18">
        <v>0</v>
      </c>
      <c r="BT225" s="18">
        <v>0</v>
      </c>
      <c r="BU225" s="18">
        <v>0</v>
      </c>
      <c r="BV225" s="18">
        <v>0</v>
      </c>
      <c r="BW225" s="18">
        <v>0</v>
      </c>
      <c r="BX225" s="18">
        <v>0</v>
      </c>
      <c r="BY225" s="18">
        <v>0</v>
      </c>
      <c r="BZ225" s="18">
        <v>0</v>
      </c>
      <c r="CA225" s="16" t="e">
        <f>_xlfn.IFNA(IF(RIGHT(D225,2)="=G",0,INDEX(#REF!,MATCH(E225,#REF!,0))),0)</f>
        <v>#REF!</v>
      </c>
      <c r="CB225" s="16" t="s">
        <v>776</v>
      </c>
      <c r="CC225" s="18">
        <v>0</v>
      </c>
      <c r="CD225" s="18">
        <v>0</v>
      </c>
      <c r="CE225" s="18">
        <v>2.2000000000000002</v>
      </c>
      <c r="CF225" s="18">
        <v>0.88</v>
      </c>
      <c r="CG225" s="18">
        <v>0.12</v>
      </c>
      <c r="CH225" s="18">
        <v>3</v>
      </c>
      <c r="CI225" s="16" t="s">
        <v>98</v>
      </c>
      <c r="CJ225" s="18">
        <v>0</v>
      </c>
      <c r="CK225" s="20">
        <f t="shared" si="648"/>
        <v>1.39</v>
      </c>
      <c r="CL225" s="20">
        <f t="shared" si="783"/>
        <v>1.39</v>
      </c>
      <c r="CM225" s="18">
        <v>22.1</v>
      </c>
      <c r="CN225" s="18">
        <v>23.24</v>
      </c>
      <c r="CO225" s="18">
        <v>22.401</v>
      </c>
      <c r="CP225" s="22">
        <f t="shared" si="649"/>
        <v>22.4</v>
      </c>
      <c r="CQ225" s="22">
        <f t="shared" si="650"/>
        <v>21.01</v>
      </c>
      <c r="CR225" s="22">
        <f t="shared" si="784"/>
        <v>1.39</v>
      </c>
      <c r="CS225" s="22">
        <f t="shared" si="651"/>
        <v>21.11</v>
      </c>
      <c r="CT225" s="22">
        <f t="shared" si="652"/>
        <v>21.31</v>
      </c>
      <c r="CU225" s="18">
        <v>21.31</v>
      </c>
      <c r="CV225" s="22">
        <f t="shared" si="785"/>
        <v>1.7</v>
      </c>
      <c r="CW225" s="22">
        <f t="shared" si="653"/>
        <v>0</v>
      </c>
      <c r="CX225" s="22">
        <f t="shared" si="654"/>
        <v>0</v>
      </c>
      <c r="CY225" s="22">
        <f t="shared" si="655"/>
        <v>22.97</v>
      </c>
      <c r="CZ225" s="22">
        <f t="shared" si="656"/>
        <v>23.12</v>
      </c>
      <c r="DA225" s="18">
        <v>23.24</v>
      </c>
      <c r="DB225" s="20">
        <f t="shared" si="786"/>
        <v>2.23</v>
      </c>
      <c r="DC225" s="20">
        <f t="shared" si="787"/>
        <v>0.84</v>
      </c>
      <c r="DD225" s="20">
        <f t="shared" si="788"/>
        <v>1.3900000000000001</v>
      </c>
      <c r="DE225" s="20">
        <f t="shared" si="657"/>
        <v>0.1</v>
      </c>
      <c r="DF225" s="20">
        <f t="shared" si="658"/>
        <v>0.2</v>
      </c>
      <c r="DG225" s="20">
        <f t="shared" si="659"/>
        <v>1.0900000000000001</v>
      </c>
      <c r="DH225" s="20">
        <f t="shared" si="660"/>
        <v>0</v>
      </c>
      <c r="DI225" s="20">
        <f t="shared" si="661"/>
        <v>0</v>
      </c>
      <c r="DJ225" s="20">
        <f t="shared" si="662"/>
        <v>0</v>
      </c>
      <c r="DK225" s="20">
        <f t="shared" si="789"/>
        <v>1.3900000000000001</v>
      </c>
      <c r="DL225" s="20">
        <f t="shared" si="790"/>
        <v>0</v>
      </c>
      <c r="DM225" s="20">
        <f t="shared" si="791"/>
        <v>0</v>
      </c>
      <c r="DN225" s="20">
        <f t="shared" si="792"/>
        <v>0</v>
      </c>
      <c r="DO225" s="18">
        <v>3.5</v>
      </c>
      <c r="DP225" s="18">
        <v>0</v>
      </c>
      <c r="DQ225" s="18">
        <v>1</v>
      </c>
      <c r="DR225" s="18">
        <v>1</v>
      </c>
      <c r="DS225" s="25">
        <f t="shared" si="793"/>
        <v>3.5</v>
      </c>
      <c r="DT225" s="25">
        <f t="shared" si="794"/>
        <v>0</v>
      </c>
      <c r="DU225" s="25">
        <f t="shared" si="795"/>
        <v>4.87</v>
      </c>
      <c r="DV225" s="25">
        <f t="shared" si="796"/>
        <v>0</v>
      </c>
      <c r="DW225" s="25">
        <f t="shared" si="797"/>
        <v>4.87</v>
      </c>
      <c r="DX225" s="25">
        <f t="shared" si="798"/>
        <v>13.83</v>
      </c>
      <c r="DY225" s="25">
        <f t="shared" si="799"/>
        <v>0</v>
      </c>
      <c r="DZ225" s="25">
        <f t="shared" si="800"/>
        <v>13.83</v>
      </c>
      <c r="EA225" s="25">
        <f t="shared" si="801"/>
        <v>10.29</v>
      </c>
      <c r="EB225" s="25">
        <f t="shared" si="802"/>
        <v>0</v>
      </c>
      <c r="EC225" s="25">
        <f t="shared" si="803"/>
        <v>10.29</v>
      </c>
      <c r="ED225" s="25">
        <f t="shared" si="804"/>
        <v>3.54</v>
      </c>
      <c r="EE225" s="25">
        <f t="shared" si="804"/>
        <v>0</v>
      </c>
      <c r="EF225" s="25">
        <f t="shared" si="805"/>
        <v>3.54</v>
      </c>
      <c r="EG225" s="25">
        <f t="shared" si="806"/>
        <v>10.29</v>
      </c>
      <c r="EH225" s="25">
        <f t="shared" si="806"/>
        <v>0</v>
      </c>
      <c r="EI225" s="25">
        <f t="shared" si="807"/>
        <v>10.29</v>
      </c>
      <c r="EJ225" s="18">
        <v>315.11</v>
      </c>
      <c r="EK225" s="18">
        <v>319.99</v>
      </c>
      <c r="EL225" s="18" t="s">
        <v>1021</v>
      </c>
      <c r="EM225" s="18" t="s">
        <v>1022</v>
      </c>
      <c r="EN225" s="16" t="s">
        <v>774</v>
      </c>
      <c r="EO225" s="16" t="s">
        <v>132</v>
      </c>
      <c r="EP225" s="16" t="e">
        <f>IF(OR(EN225="Cống tròn",EN225="Cống hộp",EN225="Ống nhựa"),INDEX(#REF!,MATCH(E225,#REF!,0)),IF(OR(EN225="Rãnh xây",EN225="Rãnh bê tông"),INDEX(#REF!,MATCH(E225,#REF!,0)),0))</f>
        <v>#REF!</v>
      </c>
      <c r="EQ225" s="18">
        <v>2.46</v>
      </c>
      <c r="ER225" s="18">
        <v>1</v>
      </c>
      <c r="ES225" s="25">
        <f t="shared" si="808"/>
        <v>3</v>
      </c>
      <c r="ET225" s="1" t="e">
        <f>_xlfn.IFNA(IF(EN225="Cống tròn",INDEX(#REF!,MATCH(E225,#REF!,0)),IF(EN225="Cống hộp",INDEX(#REF!,MATCH(E225,#REF!,0)),EU225&amp;" ,"&amp;EV225)),0)</f>
        <v>#REF!</v>
      </c>
      <c r="EU225" s="16" t="s">
        <v>769</v>
      </c>
      <c r="EV225" s="16" t="s">
        <v>775</v>
      </c>
      <c r="EW225" s="16" t="e">
        <f>_xlfn.IFNA(INDEX(#REF!,MATCH(E225,#REF!,0)),0)</f>
        <v>#REF!</v>
      </c>
      <c r="EX225" s="16"/>
      <c r="EY225" s="18">
        <v>0</v>
      </c>
      <c r="EZ225" s="18">
        <v>0</v>
      </c>
      <c r="FA225" s="18">
        <v>0</v>
      </c>
      <c r="FB225" s="19">
        <v>0</v>
      </c>
      <c r="FC225" s="19">
        <v>0</v>
      </c>
      <c r="FD225" s="25">
        <f t="shared" si="663"/>
        <v>0</v>
      </c>
      <c r="FE225" s="25">
        <f t="shared" si="809"/>
        <v>0</v>
      </c>
      <c r="FF225" s="18">
        <v>0.1</v>
      </c>
      <c r="FG225" s="18">
        <v>2</v>
      </c>
      <c r="FH225" s="18">
        <v>1</v>
      </c>
      <c r="FI225" s="25">
        <f t="shared" si="810"/>
        <v>1.2</v>
      </c>
      <c r="FJ225" s="18">
        <v>0</v>
      </c>
      <c r="FK225" s="18">
        <v>0</v>
      </c>
      <c r="FL225" s="18">
        <v>0.2</v>
      </c>
      <c r="FM225" s="18">
        <v>1.4</v>
      </c>
      <c r="FN225" s="18">
        <v>0</v>
      </c>
      <c r="FO225" s="25">
        <f t="shared" si="811"/>
        <v>1.4</v>
      </c>
      <c r="FP225" s="18">
        <v>1.4999999999999999E-2</v>
      </c>
      <c r="FQ225" s="18">
        <v>1</v>
      </c>
      <c r="FR225" s="25">
        <f t="shared" si="664"/>
        <v>2</v>
      </c>
      <c r="FS225" s="25">
        <f t="shared" si="665"/>
        <v>1.4999999999999999E-2</v>
      </c>
      <c r="FT225" s="25">
        <f t="shared" si="666"/>
        <v>2.0150000000000001</v>
      </c>
      <c r="FU225" s="25">
        <f t="shared" si="667"/>
        <v>-0.44499999999999984</v>
      </c>
      <c r="FV225" s="25" t="str">
        <f t="shared" si="812"/>
        <v>Thêm 01</v>
      </c>
      <c r="FW225" s="25">
        <f t="shared" si="813"/>
        <v>0.56999999999999995</v>
      </c>
      <c r="FX225" s="16"/>
      <c r="FY225" s="16"/>
      <c r="FZ225" s="16"/>
      <c r="GA225" s="16"/>
      <c r="GB225" s="19">
        <v>0</v>
      </c>
      <c r="GC225" s="19">
        <v>0</v>
      </c>
      <c r="GD225" s="19">
        <v>0</v>
      </c>
      <c r="GE225" s="19">
        <v>0</v>
      </c>
      <c r="GF225" s="19">
        <v>0</v>
      </c>
      <c r="GG225" s="19">
        <v>0</v>
      </c>
      <c r="GH225" s="19">
        <v>0</v>
      </c>
      <c r="GI225" s="19">
        <v>0</v>
      </c>
      <c r="GJ225" s="19">
        <v>0</v>
      </c>
      <c r="GK225" s="19">
        <v>0</v>
      </c>
      <c r="GL225" s="25">
        <f t="shared" si="668"/>
        <v>0</v>
      </c>
      <c r="GM225" s="25">
        <f t="shared" si="814"/>
        <v>0</v>
      </c>
      <c r="GN225" s="19">
        <v>0</v>
      </c>
      <c r="GO225" s="19">
        <v>0</v>
      </c>
      <c r="GP225" s="19">
        <v>0</v>
      </c>
      <c r="GQ225" s="19">
        <v>0</v>
      </c>
      <c r="GR225" s="1" t="e">
        <f>_xlfn.IFNA(INDEX(#REF!,MATCH(E225,#REF!,0)),0)</f>
        <v>#REF!</v>
      </c>
      <c r="GS225" s="16"/>
      <c r="GT225" s="18">
        <v>0</v>
      </c>
      <c r="GU225" s="18">
        <v>0</v>
      </c>
      <c r="GV225" s="18">
        <v>0</v>
      </c>
      <c r="GW225" s="18">
        <v>0</v>
      </c>
      <c r="GX225" s="25">
        <f t="shared" si="669"/>
        <v>0</v>
      </c>
      <c r="GY225" s="25">
        <f t="shared" si="670"/>
        <v>0</v>
      </c>
      <c r="GZ225" s="25">
        <f t="shared" si="815"/>
        <v>0</v>
      </c>
      <c r="HA225" s="1" t="e" cm="1">
        <f t="array" ref="HA225">INDEX(#REF!,MATCH(EJ225&amp;EK225&amp;HD225&amp;HE225&amp;HF225,#REF!&amp;#REF!&amp;#REF!&amp;#REF!&amp;#REF!,0))</f>
        <v>#REF!</v>
      </c>
      <c r="HB225" s="16"/>
      <c r="HC225" s="25">
        <f t="shared" si="816"/>
        <v>0</v>
      </c>
      <c r="HD225" s="18">
        <v>0</v>
      </c>
      <c r="HE225" s="18">
        <v>0</v>
      </c>
      <c r="HF225" s="18">
        <v>0</v>
      </c>
      <c r="HG225" s="1" t="e" cm="1">
        <f t="array" ref="HG225">INDEX(#REF!,MATCH(EJ225&amp;EK225&amp;HJ225&amp;HK225&amp;HL225,#REF!&amp;#REF!&amp;#REF!&amp;#REF!&amp;#REF!,0))</f>
        <v>#REF!</v>
      </c>
      <c r="HH225" s="16"/>
      <c r="HI225" s="25">
        <f t="shared" si="817"/>
        <v>0</v>
      </c>
      <c r="HJ225" s="25">
        <f t="shared" si="818"/>
        <v>0</v>
      </c>
      <c r="HK225" s="19">
        <v>0</v>
      </c>
      <c r="HL225" s="19">
        <v>0</v>
      </c>
      <c r="HM225" s="18">
        <v>0.01</v>
      </c>
      <c r="HN225" s="18">
        <v>1</v>
      </c>
      <c r="HO225" s="25">
        <f t="shared" si="819"/>
        <v>0</v>
      </c>
      <c r="HP225" s="25">
        <f t="shared" si="820"/>
        <v>0</v>
      </c>
      <c r="HQ225" s="25">
        <f t="shared" si="821"/>
        <v>0</v>
      </c>
      <c r="HR225" s="25">
        <f t="shared" si="822"/>
        <v>0</v>
      </c>
      <c r="HS225" s="25">
        <f t="shared" si="823"/>
        <v>0</v>
      </c>
      <c r="HT225" s="19">
        <v>0</v>
      </c>
      <c r="HU225" s="19">
        <v>0</v>
      </c>
      <c r="HV225" s="19">
        <v>0</v>
      </c>
      <c r="HW225" s="25">
        <f t="shared" si="824"/>
        <v>0</v>
      </c>
      <c r="HX225" s="19">
        <v>0</v>
      </c>
      <c r="HY225" s="19">
        <v>0</v>
      </c>
      <c r="HZ225" s="18">
        <v>22.4</v>
      </c>
      <c r="IA225" s="20">
        <f>ROUND(IF(EN225="Cống tròn",IF(EN225="Cống tròn",IF(EU225="Không có móng",IQ225-FF225,IF(EU225="Đế",IP225-FN225,IF(OR(EU225="Móng bê tông",EU225="Móng bê tông kết hợp đế"),II225-FJ225,0))),0),IF(EN225="Cống hộp",IF(AND(EN225="Cống hộp",EU225="Không có móng"),IQ225-GF225,IF(AND(EN225="Cống hộp",EU225="Móng bê tông"),IJ225-GB225,0)),IF(OR(EN225="Rãnh xây",EN225="Rãnh bê tông"),IF(OR(EN225="Rãnh xây",EN225="Rãnh bê tông"),IK225-GB225,0),IF(EN225="Ống nhựa",IF(AND(EN225="Ống nhựa",EU225="Không đắp cát"),IQ225-HT225,IF(AND(EN225="Ống nhựa",EU225="Đắp cát"),IH225-HX225,0)),IF(EN225="Rãnh thang",IF(EN225="Rãnh thang",IF(EU225="Móng bê tông",#REF!-#REF!,IQ225),0),0))))),2)</f>
        <v>21.31</v>
      </c>
      <c r="IB225" s="20">
        <f t="shared" si="825"/>
        <v>1.0899999999999999</v>
      </c>
      <c r="IC225" s="20">
        <f t="shared" si="671"/>
        <v>21.31</v>
      </c>
      <c r="ID225" s="20">
        <f t="shared" si="672"/>
        <v>0</v>
      </c>
      <c r="IE225" s="20">
        <f t="shared" si="673"/>
        <v>0</v>
      </c>
      <c r="IF225" s="20">
        <f t="shared" si="674"/>
        <v>0</v>
      </c>
      <c r="IG225" s="20">
        <f>IF(EN225="Rãnh thang",IF(AND(EN225="Rãnh thang",EU225="Móng bê tông"),IQ225-#REF!,0),IF(EN225="Ống nhựa",IF(AND(EN225="Ống nhựa",EU225="Đắp cát"),IQ225-HT225,0),IF(EN225="Cống tròn",IF(EN225="Cống tròn",IF(OR(EU225="Móng bê tông",EU225="Móng bê tông kết hợp đế"),IM225-FL225,0),0),IF(EN225="Cống hộp",IF(AND(EN225="Cống hộp",EU225="Móng bê tông"),IN225-GD225,0),IF(OR(EN225="Rãnh xây",EN225="Rãnh bê tông"),IF(AND(EN225="Rãnh xây",EU225="Móng bê tông"),IO225-GD225,IF(AND(EN225="Rãnh bê tông",EU225="Móng bê tông"),IO225-GD225,0)),0)))))</f>
        <v>21.31</v>
      </c>
      <c r="IH225" s="20">
        <f t="shared" si="675"/>
        <v>0</v>
      </c>
      <c r="II225" s="20">
        <f t="shared" si="676"/>
        <v>21.31</v>
      </c>
      <c r="IJ225" s="20">
        <f t="shared" si="677"/>
        <v>0</v>
      </c>
      <c r="IK225" s="20">
        <f t="shared" si="678"/>
        <v>0</v>
      </c>
      <c r="IL225" s="20">
        <f t="shared" si="679"/>
        <v>21.509999999999998</v>
      </c>
      <c r="IM225" s="20">
        <f t="shared" si="680"/>
        <v>21.509999999999998</v>
      </c>
      <c r="IN225" s="20">
        <f t="shared" si="681"/>
        <v>0</v>
      </c>
      <c r="IO225" s="20">
        <f t="shared" si="682"/>
        <v>0</v>
      </c>
      <c r="IP225" s="20">
        <f t="shared" si="683"/>
        <v>0</v>
      </c>
      <c r="IQ225" s="18">
        <v>21.61</v>
      </c>
      <c r="IR225" s="25">
        <f t="shared" si="826"/>
        <v>0</v>
      </c>
      <c r="IS225" s="25">
        <f t="shared" si="684"/>
        <v>0</v>
      </c>
      <c r="IT225" s="25">
        <f t="shared" si="685"/>
        <v>0</v>
      </c>
      <c r="IU225" s="25">
        <f>ROUND(IF(EN225="Cống tròn",IF(EN225="Cống tròn",IV225+FF225,0),IF(EN225="Cống hộp",IF(EN225="Cống hộp",IV225+GP225,0),IF(OR(EN225="Rãnh xây",EN225="Rãnh bê tông"),IF(OR(EN225="Rãnh xây",EN225="Rãnh bê tông"),IV225+GP225,0),IF(EN225="ống nhựa",IF(EN225="Ống nhựa",IV225+HT225,0),IF(EN225="Rãnh thang",IF(EN225="Rãnh thang",IQ225+#REF!,0),0))))),2)</f>
        <v>22.7</v>
      </c>
      <c r="IV225" s="18">
        <v>22.6</v>
      </c>
      <c r="IW225" s="25">
        <f t="shared" si="686"/>
        <v>22.7</v>
      </c>
      <c r="IX225" s="25">
        <f t="shared" si="687"/>
        <v>0</v>
      </c>
      <c r="IY225" s="25">
        <f t="shared" si="688"/>
        <v>0</v>
      </c>
      <c r="IZ225" s="25">
        <f t="shared" si="689"/>
        <v>0</v>
      </c>
      <c r="JA225" s="25">
        <f t="shared" si="690"/>
        <v>0</v>
      </c>
      <c r="JB225" s="18">
        <v>22.5</v>
      </c>
      <c r="JC225" s="20">
        <f>ROUND(IF(EN225="Cống tròn",IF(EN225="Cống tròn",IF(EU225="Không có móng",JS225-FF225,IF(EU225="Đế",JR225-FN225,IF(OR(EU225="Móng bê tông",EU225="Móng bê tông kết hợp đế"),JK225-FJ225,0))),0),IF(EN225="Cống hộp",IF(AND(EN225="Cống hộp",EU225="Không có móng"),JS225-GF225,IF(AND(EN225="Cống hộp",EU225="Móng bê tông"),JL225-GB225,0)),IF(OR(EN225="Rãnh xây",EN225="Rãnh bê tông"),IF(OR(EN225="Rãnh xây",EN225="Rãnh bê tông"),JM225-GB225,0),IF(EN225="Ống nhựa",IF(AND(EN225="Ống nhựa",EU225="Không đắp cát"),JS225-HT225,IF(AND(EN225="Ống nhựa",EU225="Đắp cát"),JJ225-HX225,0)),IF(EN225="Rãnh thang",IF(EN225="Rãnh thang",IF(EU225="Móng bê tông",#REF!-#REF!,JS225),0),0))))),2)</f>
        <v>21.3</v>
      </c>
      <c r="JD225" s="20">
        <f t="shared" si="827"/>
        <v>1.1999999999999993</v>
      </c>
      <c r="JE225" s="20">
        <f t="shared" si="691"/>
        <v>21.3</v>
      </c>
      <c r="JF225" s="20">
        <f t="shared" si="692"/>
        <v>0</v>
      </c>
      <c r="JG225" s="20">
        <f t="shared" si="693"/>
        <v>0</v>
      </c>
      <c r="JH225" s="20">
        <f t="shared" si="694"/>
        <v>0</v>
      </c>
      <c r="JI225" s="20">
        <f>IF(EN225="Rãnh thang",IF(AND(EN225="Rãnh thang",EU225="Móng bê tông"),JS225-#REF!,0),IF(EN225="Ống nhựa",IF(AND(EN225="Ống nhựa",EU225="Đắp cát"),JS225-HT225,0),IF(EN225="Cống tròn",IF(EN225="Cống tròn",IF(OR(EU225="Móng bê tông",EU225="Móng bê tông kết hợp đế"),JO225-FL225,0),0),IF(EN225="Cống hộp",IF(AND(EN225="Cống hộp",EU225="Móng bê tông"),JP225-GD225,0),IF(OR(EN225="Rãnh xây",EN225="Rãnh bê tông"),IF(AND(EN225="Rãnh xây",EU225="Móng bê tông"),JQ225-GD225,IF(AND(EN225="Rãnh bê tông",EU225="Móng bê tông"),JQ225-GD225,0)),0)))))</f>
        <v>21.3</v>
      </c>
      <c r="JJ225" s="20">
        <f t="shared" si="695"/>
        <v>0</v>
      </c>
      <c r="JK225" s="20">
        <f t="shared" si="696"/>
        <v>21.3</v>
      </c>
      <c r="JL225" s="20">
        <f t="shared" si="697"/>
        <v>0</v>
      </c>
      <c r="JM225" s="20">
        <f t="shared" si="698"/>
        <v>0</v>
      </c>
      <c r="JN225" s="20">
        <f t="shared" si="699"/>
        <v>21.5</v>
      </c>
      <c r="JO225" s="20">
        <f t="shared" si="700"/>
        <v>21.5</v>
      </c>
      <c r="JP225" s="20">
        <f t="shared" si="701"/>
        <v>0</v>
      </c>
      <c r="JQ225" s="20">
        <f t="shared" si="702"/>
        <v>0</v>
      </c>
      <c r="JR225" s="20">
        <f t="shared" si="703"/>
        <v>0</v>
      </c>
      <c r="JS225" s="26">
        <v>21.6</v>
      </c>
      <c r="JT225" s="25">
        <f t="shared" si="828"/>
        <v>0</v>
      </c>
      <c r="JU225" s="25">
        <f t="shared" si="704"/>
        <v>0</v>
      </c>
      <c r="JV225" s="25">
        <f t="shared" si="705"/>
        <v>0</v>
      </c>
      <c r="JW225" s="25">
        <f>ROUND(IF(EN225="Cống tròn",IF(EN225="Cống tròn",JX225+FF225,0),IF(EN225="Cống hộp",IF(EN225="Cống hộp",JX225+GP225,0),IF(OR(EN225="Rãnh xây",EN225="Rãnh bê tông"),IF(OR(EN225="Rãnh xây",EN225="Rãnh bê tông"),JX225+GP225,0),IF(EN225="ống nhựa",IF(EN225="Ống nhựa",JX225+HT225,0),IF(EN225="Rãnh thang",IF(EN225="Rãnh thang",JS225+#REF!,0),0))))),2)</f>
        <v>22.7</v>
      </c>
      <c r="JX225" s="27">
        <v>22.6</v>
      </c>
      <c r="JY225" s="25">
        <f t="shared" si="706"/>
        <v>22.7</v>
      </c>
      <c r="JZ225" s="25">
        <f t="shared" si="707"/>
        <v>0</v>
      </c>
      <c r="KA225" s="25">
        <f t="shared" si="708"/>
        <v>0</v>
      </c>
      <c r="KB225" s="25">
        <f t="shared" si="709"/>
        <v>0</v>
      </c>
      <c r="KC225" s="25">
        <f t="shared" si="710"/>
        <v>0</v>
      </c>
      <c r="KD225" s="28" t="s">
        <v>98</v>
      </c>
      <c r="KE225" s="27">
        <v>0</v>
      </c>
      <c r="KF225" s="25">
        <f t="shared" si="711"/>
        <v>1.0899999999999999</v>
      </c>
      <c r="KG225" s="25">
        <f t="shared" si="829"/>
        <v>1.0899999999999999</v>
      </c>
      <c r="KH225" s="27">
        <v>0</v>
      </c>
      <c r="KI225" s="25">
        <f t="shared" si="712"/>
        <v>1.1999999999999993</v>
      </c>
      <c r="KJ225" s="25">
        <f t="shared" si="830"/>
        <v>1.1999999999999993</v>
      </c>
      <c r="KK225" s="25">
        <f t="shared" si="713"/>
        <v>0</v>
      </c>
      <c r="KL225" s="25">
        <f t="shared" si="714"/>
        <v>0</v>
      </c>
      <c r="KM225" s="25">
        <f t="shared" si="831"/>
        <v>0</v>
      </c>
      <c r="KN225" s="25">
        <f t="shared" si="715"/>
        <v>0</v>
      </c>
      <c r="KO225" s="25">
        <f t="shared" si="716"/>
        <v>0</v>
      </c>
      <c r="KP225" s="25">
        <f t="shared" si="832"/>
        <v>0</v>
      </c>
      <c r="KQ225" s="25">
        <f t="shared" si="717"/>
        <v>0.2</v>
      </c>
      <c r="KR225" s="25">
        <f t="shared" si="718"/>
        <v>0.2</v>
      </c>
      <c r="KS225" s="25">
        <f t="shared" si="833"/>
        <v>0.2</v>
      </c>
      <c r="KT225" s="25">
        <f t="shared" si="719"/>
        <v>0</v>
      </c>
      <c r="KU225" s="25">
        <f t="shared" si="720"/>
        <v>0</v>
      </c>
      <c r="KV225" s="25">
        <f t="shared" si="834"/>
        <v>0</v>
      </c>
      <c r="KW225" s="25">
        <f t="shared" si="721"/>
        <v>0</v>
      </c>
      <c r="KX225" s="25">
        <f t="shared" si="722"/>
        <v>0</v>
      </c>
      <c r="KY225" s="25">
        <f t="shared" si="835"/>
        <v>0</v>
      </c>
      <c r="KZ225" s="25">
        <f t="shared" si="723"/>
        <v>0</v>
      </c>
      <c r="LA225" s="25">
        <f t="shared" si="724"/>
        <v>0</v>
      </c>
      <c r="LB225" s="25">
        <f t="shared" si="836"/>
        <v>0</v>
      </c>
      <c r="LC225" s="25">
        <f t="shared" si="725"/>
        <v>0.8899999999999999</v>
      </c>
      <c r="LD225" s="25">
        <f t="shared" si="726"/>
        <v>0.99999999999999933</v>
      </c>
      <c r="LE225" s="25">
        <f t="shared" si="837"/>
        <v>0.94499999999999962</v>
      </c>
      <c r="LF225" s="25">
        <f t="shared" si="727"/>
        <v>0</v>
      </c>
      <c r="LG225" s="25">
        <f t="shared" si="728"/>
        <v>0</v>
      </c>
      <c r="LH225" s="25">
        <f t="shared" si="838"/>
        <v>0</v>
      </c>
      <c r="LI225" s="25">
        <f t="shared" si="729"/>
        <v>0</v>
      </c>
      <c r="LJ225" s="25">
        <f t="shared" si="730"/>
        <v>0</v>
      </c>
      <c r="LK225" s="25">
        <f t="shared" si="839"/>
        <v>0</v>
      </c>
      <c r="LL225" s="25">
        <f t="shared" si="731"/>
        <v>0</v>
      </c>
      <c r="LM225" s="25">
        <f t="shared" si="732"/>
        <v>0</v>
      </c>
      <c r="LN225" s="25">
        <f t="shared" si="840"/>
        <v>0</v>
      </c>
      <c r="LO225" s="25">
        <f t="shared" si="733"/>
        <v>0</v>
      </c>
      <c r="LP225" s="25">
        <f t="shared" si="734"/>
        <v>0</v>
      </c>
      <c r="LQ225" s="25">
        <f t="shared" si="841"/>
        <v>0</v>
      </c>
      <c r="LR225" s="25">
        <f t="shared" si="735"/>
        <v>0</v>
      </c>
      <c r="LS225" s="25">
        <f t="shared" si="736"/>
        <v>0</v>
      </c>
      <c r="LT225" s="25">
        <f t="shared" si="842"/>
        <v>0</v>
      </c>
      <c r="LU225" s="25">
        <f t="shared" si="737"/>
        <v>0</v>
      </c>
      <c r="LV225" s="25">
        <f t="shared" si="738"/>
        <v>0</v>
      </c>
      <c r="LW225" s="25">
        <f t="shared" si="843"/>
        <v>0</v>
      </c>
      <c r="LX225" s="25">
        <f t="shared" si="739"/>
        <v>0</v>
      </c>
      <c r="LY225" s="25">
        <f t="shared" si="740"/>
        <v>0</v>
      </c>
      <c r="LZ225" s="25">
        <f t="shared" si="844"/>
        <v>0</v>
      </c>
      <c r="MA225" s="25">
        <f t="shared" si="741"/>
        <v>0</v>
      </c>
      <c r="MB225" s="25">
        <f t="shared" si="742"/>
        <v>0</v>
      </c>
      <c r="MC225" s="25">
        <f t="shared" si="845"/>
        <v>0</v>
      </c>
      <c r="MD225" s="25">
        <f t="shared" si="743"/>
        <v>0</v>
      </c>
      <c r="ME225" s="25">
        <f t="shared" si="744"/>
        <v>0</v>
      </c>
      <c r="MF225" s="25">
        <f t="shared" si="846"/>
        <v>0</v>
      </c>
      <c r="MG225" s="25">
        <f t="shared" si="745"/>
        <v>0</v>
      </c>
      <c r="MH225" s="25">
        <f t="shared" si="746"/>
        <v>0</v>
      </c>
      <c r="MI225" s="25">
        <f t="shared" si="847"/>
        <v>0</v>
      </c>
      <c r="MJ225" s="25">
        <f t="shared" si="747"/>
        <v>0</v>
      </c>
      <c r="MK225" s="25">
        <f t="shared" si="748"/>
        <v>0</v>
      </c>
      <c r="ML225" s="25">
        <f t="shared" si="848"/>
        <v>0</v>
      </c>
      <c r="MM225" s="25">
        <f t="shared" si="749"/>
        <v>0</v>
      </c>
      <c r="MN225" s="25">
        <f t="shared" si="750"/>
        <v>0</v>
      </c>
      <c r="MO225" s="25">
        <f t="shared" si="849"/>
        <v>0</v>
      </c>
      <c r="MP225" s="25">
        <f t="shared" si="751"/>
        <v>0</v>
      </c>
      <c r="MQ225" s="25">
        <f t="shared" si="752"/>
        <v>0</v>
      </c>
      <c r="MR225" s="25">
        <f t="shared" si="850"/>
        <v>0</v>
      </c>
      <c r="MS225" s="29">
        <v>1.4</v>
      </c>
      <c r="MT225" s="29">
        <v>0</v>
      </c>
      <c r="MU225" s="29">
        <v>1</v>
      </c>
      <c r="MV225" s="29">
        <v>1</v>
      </c>
      <c r="MW225" s="25">
        <f t="shared" si="753"/>
        <v>1.4</v>
      </c>
      <c r="MX225" s="25">
        <f t="shared" si="754"/>
        <v>1.53</v>
      </c>
      <c r="MY225" s="25">
        <f t="shared" si="755"/>
        <v>0</v>
      </c>
      <c r="MZ225" s="25">
        <f t="shared" si="756"/>
        <v>0</v>
      </c>
      <c r="NA225" s="25">
        <f t="shared" si="757"/>
        <v>1.4</v>
      </c>
      <c r="NB225" s="25">
        <f t="shared" si="758"/>
        <v>1.68</v>
      </c>
      <c r="NC225" s="25">
        <f t="shared" si="759"/>
        <v>0</v>
      </c>
      <c r="ND225" s="25">
        <f t="shared" si="760"/>
        <v>0</v>
      </c>
      <c r="NE225" s="25">
        <f t="shared" si="851"/>
        <v>1.4</v>
      </c>
      <c r="NF225" s="25">
        <f t="shared" si="851"/>
        <v>1.605</v>
      </c>
      <c r="NG225" s="25">
        <f t="shared" si="851"/>
        <v>0</v>
      </c>
      <c r="NH225" s="25">
        <f t="shared" si="851"/>
        <v>0</v>
      </c>
      <c r="NI225" s="25">
        <f t="shared" si="761"/>
        <v>3.95</v>
      </c>
      <c r="NJ225" s="25">
        <f t="shared" si="762"/>
        <v>0</v>
      </c>
      <c r="NK225" s="25">
        <f t="shared" si="763"/>
        <v>3.95</v>
      </c>
      <c r="NL225" s="25">
        <f t="shared" si="764"/>
        <v>2.41</v>
      </c>
      <c r="NM225" s="25">
        <f t="shared" si="765"/>
        <v>0</v>
      </c>
      <c r="NN225" s="25">
        <f t="shared" si="852"/>
        <v>2.41</v>
      </c>
      <c r="NO225" s="25">
        <f t="shared" si="766"/>
        <v>0</v>
      </c>
      <c r="NP225" s="25">
        <f t="shared" si="767"/>
        <v>0</v>
      </c>
      <c r="NQ225" s="25">
        <f t="shared" si="853"/>
        <v>0</v>
      </c>
      <c r="NR225" s="25">
        <f t="shared" si="768"/>
        <v>0</v>
      </c>
      <c r="NS225" s="25">
        <f t="shared" si="769"/>
        <v>0</v>
      </c>
      <c r="NT225" s="25">
        <f t="shared" si="854"/>
        <v>0</v>
      </c>
      <c r="NU225" s="25">
        <f t="shared" si="770"/>
        <v>0</v>
      </c>
      <c r="NV225" s="25">
        <f t="shared" si="771"/>
        <v>0</v>
      </c>
      <c r="NW225" s="25">
        <f t="shared" si="855"/>
        <v>0</v>
      </c>
      <c r="NX225" s="25">
        <f t="shared" si="856"/>
        <v>2.41</v>
      </c>
      <c r="NY225" s="25">
        <f t="shared" si="856"/>
        <v>0</v>
      </c>
      <c r="NZ225" s="25">
        <f t="shared" si="857"/>
        <v>2.41</v>
      </c>
      <c r="OA225" s="25">
        <f t="shared" si="858"/>
        <v>1.54</v>
      </c>
      <c r="OB225" s="25">
        <f t="shared" si="858"/>
        <v>0</v>
      </c>
      <c r="OC225" s="25">
        <f t="shared" si="859"/>
        <v>1.54</v>
      </c>
      <c r="OD225" s="25">
        <f t="shared" si="860"/>
        <v>2.41</v>
      </c>
      <c r="OE225" s="25">
        <f t="shared" si="860"/>
        <v>0</v>
      </c>
      <c r="OF225" s="25">
        <f t="shared" si="860"/>
        <v>2.41</v>
      </c>
      <c r="OG225" s="25">
        <f t="shared" si="772"/>
        <v>0</v>
      </c>
      <c r="OH225" s="25">
        <f t="shared" si="773"/>
        <v>0</v>
      </c>
      <c r="OI225" s="25">
        <f t="shared" si="774"/>
        <v>0</v>
      </c>
      <c r="OJ225" s="25">
        <f t="shared" si="775"/>
        <v>0</v>
      </c>
      <c r="OK225" s="25">
        <f t="shared" si="776"/>
        <v>0</v>
      </c>
      <c r="OL225" s="25">
        <f t="shared" si="777"/>
        <v>0</v>
      </c>
      <c r="OM225" s="25">
        <f t="shared" si="861"/>
        <v>0</v>
      </c>
      <c r="ON225" s="25">
        <f t="shared" si="861"/>
        <v>0</v>
      </c>
      <c r="OO225" s="25">
        <f t="shared" si="861"/>
        <v>0</v>
      </c>
      <c r="OP225" s="25">
        <f t="shared" si="778"/>
        <v>0</v>
      </c>
      <c r="OQ225" s="25">
        <f t="shared" si="779"/>
        <v>0</v>
      </c>
      <c r="OR225" s="25">
        <f t="shared" si="862"/>
        <v>0</v>
      </c>
      <c r="OS225" s="19">
        <v>538413.89</v>
      </c>
      <c r="OT225" s="19">
        <v>2370987.98</v>
      </c>
    </row>
    <row r="226" spans="1:410" ht="33" customHeight="1" x14ac:dyDescent="0.25">
      <c r="A226" s="18"/>
      <c r="B226" s="18" t="s">
        <v>1023</v>
      </c>
      <c r="C226" s="18">
        <v>404.1</v>
      </c>
      <c r="D226" s="16" t="e">
        <f>_xlfn.IFNA(INDEX(#REF!,MATCH(E226,#REF!,0)),0)</f>
        <v>#REF!</v>
      </c>
      <c r="E226" s="18" t="s">
        <v>1024</v>
      </c>
      <c r="F226" s="16" t="s">
        <v>765</v>
      </c>
      <c r="G226" s="16" t="s">
        <v>810</v>
      </c>
      <c r="H226" s="16" t="s">
        <v>767</v>
      </c>
      <c r="I226" s="16" t="s">
        <v>768</v>
      </c>
      <c r="J226" s="16" t="s">
        <v>811</v>
      </c>
      <c r="K226" s="16" t="s">
        <v>770</v>
      </c>
      <c r="L226" s="16" t="s">
        <v>771</v>
      </c>
      <c r="M226" s="18">
        <v>1.8399999999999999</v>
      </c>
      <c r="N226" s="18">
        <v>1.8399999999999999</v>
      </c>
      <c r="O226" s="18">
        <v>2.2399999999999998</v>
      </c>
      <c r="P226" s="18">
        <v>2.2399999999999998</v>
      </c>
      <c r="Q226" s="18">
        <v>0.1</v>
      </c>
      <c r="R226" s="18">
        <v>2.04</v>
      </c>
      <c r="S226" s="18">
        <v>2.04</v>
      </c>
      <c r="T226" s="18">
        <v>0.2</v>
      </c>
      <c r="U226" s="18">
        <v>0</v>
      </c>
      <c r="V226" s="18">
        <v>0</v>
      </c>
      <c r="W226" s="18">
        <v>0</v>
      </c>
      <c r="X226" s="18">
        <v>1.8399999999999999</v>
      </c>
      <c r="Y226" s="18">
        <v>1.7999999999999998</v>
      </c>
      <c r="Z226" s="20">
        <f t="shared" si="780"/>
        <v>1.8</v>
      </c>
      <c r="AA226" s="18">
        <v>0.22</v>
      </c>
      <c r="AB226" s="18">
        <v>0</v>
      </c>
      <c r="AC226" s="18">
        <v>0</v>
      </c>
      <c r="AD226" s="18">
        <v>0</v>
      </c>
      <c r="AE226" s="18">
        <v>0</v>
      </c>
      <c r="AF226" s="18">
        <v>0</v>
      </c>
      <c r="AG226" s="18">
        <v>1.4</v>
      </c>
      <c r="AH226" s="18">
        <v>1.4</v>
      </c>
      <c r="AI226" s="20">
        <f t="shared" si="781"/>
        <v>1.95</v>
      </c>
      <c r="AJ226" s="18">
        <v>0</v>
      </c>
      <c r="AK226" s="18">
        <v>0</v>
      </c>
      <c r="AL226" s="20">
        <f t="shared" si="782"/>
        <v>0</v>
      </c>
      <c r="AM226" s="18">
        <v>1.8399999999999999</v>
      </c>
      <c r="AN226" s="18">
        <v>1.4</v>
      </c>
      <c r="AO226" s="18">
        <v>0.15</v>
      </c>
      <c r="AP226" s="18">
        <v>0.22</v>
      </c>
      <c r="AQ226" s="18">
        <v>0</v>
      </c>
      <c r="AR226" s="18">
        <v>0</v>
      </c>
      <c r="AS226" s="18">
        <v>0</v>
      </c>
      <c r="AT226" s="18">
        <v>0</v>
      </c>
      <c r="AU226" s="18">
        <v>0</v>
      </c>
      <c r="AV226" s="18">
        <v>1</v>
      </c>
      <c r="AW226" s="18">
        <v>0</v>
      </c>
      <c r="AX226" s="18">
        <v>0</v>
      </c>
      <c r="AY226" s="18">
        <v>0</v>
      </c>
      <c r="AZ226" s="18">
        <v>0</v>
      </c>
      <c r="BA226" s="18">
        <v>0</v>
      </c>
      <c r="BB226" s="18">
        <v>0</v>
      </c>
      <c r="BC226" s="18">
        <v>0</v>
      </c>
      <c r="BD226" s="18">
        <v>0</v>
      </c>
      <c r="BE226" s="18">
        <v>1</v>
      </c>
      <c r="BF226" s="18">
        <v>0</v>
      </c>
      <c r="BG226" s="18">
        <v>0</v>
      </c>
      <c r="BH226" s="18">
        <v>0</v>
      </c>
      <c r="BI226" s="18">
        <v>0</v>
      </c>
      <c r="BJ226" s="18">
        <v>0</v>
      </c>
      <c r="BK226" s="18">
        <v>0</v>
      </c>
      <c r="BL226" s="18">
        <v>0</v>
      </c>
      <c r="BM226" s="18">
        <v>0</v>
      </c>
      <c r="BN226" s="18">
        <v>0</v>
      </c>
      <c r="BO226" s="18">
        <v>0</v>
      </c>
      <c r="BP226" s="18">
        <v>0</v>
      </c>
      <c r="BQ226" s="18">
        <v>0</v>
      </c>
      <c r="BR226" s="18">
        <v>0</v>
      </c>
      <c r="BS226" s="18">
        <v>0</v>
      </c>
      <c r="BT226" s="18">
        <v>0</v>
      </c>
      <c r="BU226" s="18">
        <v>0</v>
      </c>
      <c r="BV226" s="18">
        <v>0</v>
      </c>
      <c r="BW226" s="18">
        <v>0</v>
      </c>
      <c r="BX226" s="18">
        <v>0</v>
      </c>
      <c r="BY226" s="18">
        <v>0</v>
      </c>
      <c r="BZ226" s="18">
        <v>0</v>
      </c>
      <c r="CA226" s="16" t="e">
        <f>_xlfn.IFNA(IF(RIGHT(D226,2)="=G",0,INDEX(#REF!,MATCH(E226,#REF!,0))),0)</f>
        <v>#REF!</v>
      </c>
      <c r="CB226" s="16" t="s">
        <v>776</v>
      </c>
      <c r="CC226" s="18">
        <v>0</v>
      </c>
      <c r="CD226" s="18">
        <v>0</v>
      </c>
      <c r="CE226" s="18">
        <v>1.84</v>
      </c>
      <c r="CF226" s="18">
        <v>0.9</v>
      </c>
      <c r="CG226" s="18">
        <v>0.12</v>
      </c>
      <c r="CH226" s="18">
        <v>2</v>
      </c>
      <c r="CI226" s="16" t="s">
        <v>98</v>
      </c>
      <c r="CJ226" s="18">
        <v>0</v>
      </c>
      <c r="CK226" s="20">
        <f t="shared" si="648"/>
        <v>1.36</v>
      </c>
      <c r="CL226" s="20">
        <f t="shared" si="783"/>
        <v>1.36</v>
      </c>
      <c r="CM226" s="18">
        <v>19.77</v>
      </c>
      <c r="CN226" s="18">
        <v>24.48</v>
      </c>
      <c r="CO226" s="18">
        <v>23.641000000000002</v>
      </c>
      <c r="CP226" s="22">
        <f t="shared" si="649"/>
        <v>23.64</v>
      </c>
      <c r="CQ226" s="22">
        <f t="shared" si="650"/>
        <v>22.28</v>
      </c>
      <c r="CR226" s="22">
        <f t="shared" si="784"/>
        <v>1.36</v>
      </c>
      <c r="CS226" s="22">
        <f t="shared" si="651"/>
        <v>22.38</v>
      </c>
      <c r="CT226" s="22">
        <f t="shared" si="652"/>
        <v>22.58</v>
      </c>
      <c r="CU226" s="18">
        <v>22.58</v>
      </c>
      <c r="CV226" s="22">
        <f t="shared" si="785"/>
        <v>1.8</v>
      </c>
      <c r="CW226" s="22">
        <f t="shared" si="653"/>
        <v>0</v>
      </c>
      <c r="CX226" s="22">
        <f t="shared" si="654"/>
        <v>0</v>
      </c>
      <c r="CY226" s="22">
        <f t="shared" si="655"/>
        <v>24.33</v>
      </c>
      <c r="CZ226" s="22">
        <f t="shared" si="656"/>
        <v>24.48</v>
      </c>
      <c r="DA226" s="18">
        <v>24.48</v>
      </c>
      <c r="DB226" s="20">
        <f t="shared" si="786"/>
        <v>2.2000000000000002</v>
      </c>
      <c r="DC226" s="20">
        <f t="shared" si="787"/>
        <v>0.84</v>
      </c>
      <c r="DD226" s="20">
        <f t="shared" si="788"/>
        <v>1.3600000000000003</v>
      </c>
      <c r="DE226" s="20">
        <f t="shared" si="657"/>
        <v>0.1</v>
      </c>
      <c r="DF226" s="20">
        <f t="shared" si="658"/>
        <v>0.2</v>
      </c>
      <c r="DG226" s="20">
        <f t="shared" si="659"/>
        <v>1.06</v>
      </c>
      <c r="DH226" s="20">
        <f t="shared" si="660"/>
        <v>0</v>
      </c>
      <c r="DI226" s="20">
        <f t="shared" si="661"/>
        <v>0</v>
      </c>
      <c r="DJ226" s="20">
        <f t="shared" si="662"/>
        <v>0</v>
      </c>
      <c r="DK226" s="20">
        <f t="shared" si="789"/>
        <v>1.36</v>
      </c>
      <c r="DL226" s="20">
        <f t="shared" si="790"/>
        <v>0</v>
      </c>
      <c r="DM226" s="20">
        <f t="shared" si="791"/>
        <v>0</v>
      </c>
      <c r="DN226" s="20">
        <f t="shared" si="792"/>
        <v>0</v>
      </c>
      <c r="DO226" s="18">
        <v>2.44</v>
      </c>
      <c r="DP226" s="18">
        <v>0</v>
      </c>
      <c r="DQ226" s="18">
        <v>1</v>
      </c>
      <c r="DR226" s="18">
        <v>1</v>
      </c>
      <c r="DS226" s="25">
        <f t="shared" si="793"/>
        <v>2.44</v>
      </c>
      <c r="DT226" s="25">
        <f t="shared" si="794"/>
        <v>0</v>
      </c>
      <c r="DU226" s="25">
        <f t="shared" si="795"/>
        <v>3.32</v>
      </c>
      <c r="DV226" s="25">
        <f t="shared" si="796"/>
        <v>0</v>
      </c>
      <c r="DW226" s="25">
        <f t="shared" si="797"/>
        <v>3.32</v>
      </c>
      <c r="DX226" s="25">
        <f t="shared" si="798"/>
        <v>7.44</v>
      </c>
      <c r="DY226" s="25">
        <f t="shared" si="799"/>
        <v>0</v>
      </c>
      <c r="DZ226" s="25">
        <f t="shared" si="800"/>
        <v>7.44</v>
      </c>
      <c r="EA226" s="25">
        <f t="shared" si="801"/>
        <v>4.92</v>
      </c>
      <c r="EB226" s="25">
        <f t="shared" si="802"/>
        <v>0</v>
      </c>
      <c r="EC226" s="25">
        <f t="shared" si="803"/>
        <v>4.92</v>
      </c>
      <c r="ED226" s="25">
        <f t="shared" si="804"/>
        <v>2.52</v>
      </c>
      <c r="EE226" s="25">
        <f t="shared" si="804"/>
        <v>0</v>
      </c>
      <c r="EF226" s="25">
        <f t="shared" si="805"/>
        <v>2.52</v>
      </c>
      <c r="EG226" s="25">
        <f t="shared" si="806"/>
        <v>4.92</v>
      </c>
      <c r="EH226" s="25">
        <f t="shared" si="806"/>
        <v>0</v>
      </c>
      <c r="EI226" s="25">
        <f t="shared" si="807"/>
        <v>4.92</v>
      </c>
      <c r="EJ226" s="18">
        <v>404.1</v>
      </c>
      <c r="EK226" s="18">
        <v>455.39</v>
      </c>
      <c r="EL226" s="18" t="s">
        <v>1024</v>
      </c>
      <c r="EM226" s="18" t="s">
        <v>1025</v>
      </c>
      <c r="EN226" s="16" t="s">
        <v>774</v>
      </c>
      <c r="EO226" s="16" t="s">
        <v>132</v>
      </c>
      <c r="EP226" s="16" t="e">
        <f>IF(OR(EN226="Cống tròn",EN226="Cống hộp",EN226="Ống nhựa"),INDEX(#REF!,MATCH(E226,#REF!,0)),IF(OR(EN226="Rãnh xây",EN226="Rãnh bê tông"),INDEX(#REF!,MATCH(E226,#REF!,0)),0))</f>
        <v>#REF!</v>
      </c>
      <c r="EQ226" s="18">
        <v>49.889999999999958</v>
      </c>
      <c r="ER226" s="18">
        <v>1</v>
      </c>
      <c r="ES226" s="25">
        <f t="shared" si="808"/>
        <v>50</v>
      </c>
      <c r="ET226" s="1" t="e">
        <f>_xlfn.IFNA(IF(EN226="Cống tròn",INDEX(#REF!,MATCH(E226,#REF!,0)),IF(EN226="Cống hộp",INDEX(#REF!,MATCH(E226,#REF!,0)),EU226&amp;" ,"&amp;EV226)),0)</f>
        <v>#REF!</v>
      </c>
      <c r="EU226" s="16" t="s">
        <v>769</v>
      </c>
      <c r="EV226" s="16" t="s">
        <v>775</v>
      </c>
      <c r="EW226" s="16" t="e">
        <f>_xlfn.IFNA(INDEX(#REF!,MATCH(E226,#REF!,0)),0)</f>
        <v>#REF!</v>
      </c>
      <c r="EX226" s="16"/>
      <c r="EY226" s="18">
        <v>0</v>
      </c>
      <c r="EZ226" s="18">
        <v>0</v>
      </c>
      <c r="FA226" s="18">
        <v>0</v>
      </c>
      <c r="FB226" s="19">
        <v>0</v>
      </c>
      <c r="FC226" s="19">
        <v>0</v>
      </c>
      <c r="FD226" s="25">
        <f t="shared" si="663"/>
        <v>0</v>
      </c>
      <c r="FE226" s="25">
        <f t="shared" si="809"/>
        <v>0</v>
      </c>
      <c r="FF226" s="18">
        <v>0.1</v>
      </c>
      <c r="FG226" s="18">
        <v>2</v>
      </c>
      <c r="FH226" s="18">
        <v>1</v>
      </c>
      <c r="FI226" s="25">
        <f t="shared" si="810"/>
        <v>1.2</v>
      </c>
      <c r="FJ226" s="18">
        <v>0</v>
      </c>
      <c r="FK226" s="18">
        <v>0</v>
      </c>
      <c r="FL226" s="18">
        <v>0.2</v>
      </c>
      <c r="FM226" s="18">
        <v>1.4</v>
      </c>
      <c r="FN226" s="18">
        <v>0</v>
      </c>
      <c r="FO226" s="25">
        <f t="shared" si="811"/>
        <v>1.4</v>
      </c>
      <c r="FP226" s="18">
        <v>1.4999999999999999E-2</v>
      </c>
      <c r="FQ226" s="18">
        <v>1</v>
      </c>
      <c r="FR226" s="25">
        <f t="shared" si="664"/>
        <v>49</v>
      </c>
      <c r="FS226" s="25">
        <f t="shared" si="665"/>
        <v>0.72</v>
      </c>
      <c r="FT226" s="25">
        <f t="shared" si="666"/>
        <v>49.72</v>
      </c>
      <c r="FU226" s="25">
        <f t="shared" si="667"/>
        <v>-0.16999999999995907</v>
      </c>
      <c r="FV226" s="25" t="str">
        <f t="shared" si="812"/>
        <v>Thêm 01</v>
      </c>
      <c r="FW226" s="25">
        <f t="shared" si="813"/>
        <v>0.85</v>
      </c>
      <c r="FX226" s="16"/>
      <c r="FY226" s="16"/>
      <c r="FZ226" s="16"/>
      <c r="GA226" s="16"/>
      <c r="GB226" s="19">
        <v>0</v>
      </c>
      <c r="GC226" s="19">
        <v>0</v>
      </c>
      <c r="GD226" s="19">
        <v>0</v>
      </c>
      <c r="GE226" s="19">
        <v>0</v>
      </c>
      <c r="GF226" s="19">
        <v>0</v>
      </c>
      <c r="GG226" s="19">
        <v>0</v>
      </c>
      <c r="GH226" s="19">
        <v>0</v>
      </c>
      <c r="GI226" s="19">
        <v>0</v>
      </c>
      <c r="GJ226" s="19">
        <v>0</v>
      </c>
      <c r="GK226" s="19">
        <v>0</v>
      </c>
      <c r="GL226" s="25">
        <f t="shared" si="668"/>
        <v>0</v>
      </c>
      <c r="GM226" s="25">
        <f t="shared" si="814"/>
        <v>0</v>
      </c>
      <c r="GN226" s="19">
        <v>0</v>
      </c>
      <c r="GO226" s="19">
        <v>0</v>
      </c>
      <c r="GP226" s="19">
        <v>0</v>
      </c>
      <c r="GQ226" s="19">
        <v>0</v>
      </c>
      <c r="GR226" s="1" t="e">
        <f>_xlfn.IFNA(INDEX(#REF!,MATCH(E226,#REF!,0)),0)</f>
        <v>#REF!</v>
      </c>
      <c r="GS226" s="16"/>
      <c r="GT226" s="18">
        <v>0</v>
      </c>
      <c r="GU226" s="18">
        <v>0</v>
      </c>
      <c r="GV226" s="18">
        <v>0</v>
      </c>
      <c r="GW226" s="18">
        <v>0</v>
      </c>
      <c r="GX226" s="25">
        <f t="shared" si="669"/>
        <v>0</v>
      </c>
      <c r="GY226" s="25">
        <f t="shared" si="670"/>
        <v>0</v>
      </c>
      <c r="GZ226" s="25">
        <f t="shared" si="815"/>
        <v>0</v>
      </c>
      <c r="HA226" s="1" t="e" cm="1">
        <f t="array" ref="HA226">INDEX(#REF!,MATCH(EJ226&amp;EK226&amp;HD226&amp;HE226&amp;HF226,#REF!&amp;#REF!&amp;#REF!&amp;#REF!&amp;#REF!,0))</f>
        <v>#REF!</v>
      </c>
      <c r="HB226" s="16"/>
      <c r="HC226" s="25">
        <f t="shared" si="816"/>
        <v>0</v>
      </c>
      <c r="HD226" s="18">
        <v>0</v>
      </c>
      <c r="HE226" s="18">
        <v>0</v>
      </c>
      <c r="HF226" s="18">
        <v>0</v>
      </c>
      <c r="HG226" s="1" t="e" cm="1">
        <f t="array" ref="HG226">INDEX(#REF!,MATCH(EJ226&amp;EK226&amp;HJ226&amp;HK226&amp;HL226,#REF!&amp;#REF!&amp;#REF!&amp;#REF!&amp;#REF!,0))</f>
        <v>#REF!</v>
      </c>
      <c r="HH226" s="16"/>
      <c r="HI226" s="25">
        <f t="shared" si="817"/>
        <v>0</v>
      </c>
      <c r="HJ226" s="25">
        <f t="shared" si="818"/>
        <v>0</v>
      </c>
      <c r="HK226" s="19">
        <v>0</v>
      </c>
      <c r="HL226" s="19">
        <v>0</v>
      </c>
      <c r="HM226" s="18">
        <v>0.01</v>
      </c>
      <c r="HN226" s="18">
        <v>1</v>
      </c>
      <c r="HO226" s="25">
        <f t="shared" si="819"/>
        <v>0</v>
      </c>
      <c r="HP226" s="25">
        <f t="shared" si="820"/>
        <v>0</v>
      </c>
      <c r="HQ226" s="25">
        <f t="shared" si="821"/>
        <v>0</v>
      </c>
      <c r="HR226" s="25">
        <f t="shared" si="822"/>
        <v>0</v>
      </c>
      <c r="HS226" s="25">
        <f t="shared" si="823"/>
        <v>0</v>
      </c>
      <c r="HT226" s="19">
        <v>0</v>
      </c>
      <c r="HU226" s="19">
        <v>0</v>
      </c>
      <c r="HV226" s="19">
        <v>0</v>
      </c>
      <c r="HW226" s="25">
        <f t="shared" si="824"/>
        <v>0</v>
      </c>
      <c r="HX226" s="19">
        <v>0</v>
      </c>
      <c r="HY226" s="19">
        <v>0</v>
      </c>
      <c r="HZ226" s="18">
        <v>23.64</v>
      </c>
      <c r="IA226" s="20">
        <f>ROUND(IF(EN226="Cống tròn",IF(EN226="Cống tròn",IF(EU226="Không có móng",IQ226-FF226,IF(EU226="Đế",IP226-FN226,IF(OR(EU226="Móng bê tông",EU226="Móng bê tông kết hợp đế"),II226-FJ226,0))),0),IF(EN226="Cống hộp",IF(AND(EN226="Cống hộp",EU226="Không có móng"),IQ226-GF226,IF(AND(EN226="Cống hộp",EU226="Móng bê tông"),IJ226-GB226,0)),IF(OR(EN226="Rãnh xây",EN226="Rãnh bê tông"),IF(OR(EN226="Rãnh xây",EN226="Rãnh bê tông"),IK226-GB226,0),IF(EN226="Ống nhựa",IF(AND(EN226="Ống nhựa",EU226="Không đắp cát"),IQ226-HT226,IF(AND(EN226="Ống nhựa",EU226="Đắp cát"),IH226-HX226,0)),IF(EN226="Rãnh thang",IF(EN226="Rãnh thang",IF(EU226="Móng bê tông",#REF!-#REF!,IQ226),0),0))))),2)</f>
        <v>22.58</v>
      </c>
      <c r="IB226" s="20">
        <f t="shared" si="825"/>
        <v>1.0600000000000023</v>
      </c>
      <c r="IC226" s="20">
        <f t="shared" si="671"/>
        <v>22.58</v>
      </c>
      <c r="ID226" s="20">
        <f t="shared" si="672"/>
        <v>0</v>
      </c>
      <c r="IE226" s="20">
        <f t="shared" si="673"/>
        <v>0</v>
      </c>
      <c r="IF226" s="20">
        <f t="shared" si="674"/>
        <v>0</v>
      </c>
      <c r="IG226" s="20">
        <f>IF(EN226="Rãnh thang",IF(AND(EN226="Rãnh thang",EU226="Móng bê tông"),IQ226-#REF!,0),IF(EN226="Ống nhựa",IF(AND(EN226="Ống nhựa",EU226="Đắp cát"),IQ226-HT226,0),IF(EN226="Cống tròn",IF(EN226="Cống tròn",IF(OR(EU226="Móng bê tông",EU226="Móng bê tông kết hợp đế"),IM226-FL226,0),0),IF(EN226="Cống hộp",IF(AND(EN226="Cống hộp",EU226="Móng bê tông"),IN226-GD226,0),IF(OR(EN226="Rãnh xây",EN226="Rãnh bê tông"),IF(AND(EN226="Rãnh xây",EU226="Móng bê tông"),IO226-GD226,IF(AND(EN226="Rãnh bê tông",EU226="Móng bê tông"),IO226-GD226,0)),0)))))</f>
        <v>22.58</v>
      </c>
      <c r="IH226" s="20">
        <f t="shared" si="675"/>
        <v>0</v>
      </c>
      <c r="II226" s="20">
        <f t="shared" si="676"/>
        <v>22.58</v>
      </c>
      <c r="IJ226" s="20">
        <f t="shared" si="677"/>
        <v>0</v>
      </c>
      <c r="IK226" s="20">
        <f t="shared" si="678"/>
        <v>0</v>
      </c>
      <c r="IL226" s="20">
        <f t="shared" si="679"/>
        <v>22.779999999999998</v>
      </c>
      <c r="IM226" s="20">
        <f t="shared" si="680"/>
        <v>22.779999999999998</v>
      </c>
      <c r="IN226" s="20">
        <f t="shared" si="681"/>
        <v>0</v>
      </c>
      <c r="IO226" s="20">
        <f t="shared" si="682"/>
        <v>0</v>
      </c>
      <c r="IP226" s="20">
        <f t="shared" si="683"/>
        <v>0</v>
      </c>
      <c r="IQ226" s="18">
        <v>22.88</v>
      </c>
      <c r="IR226" s="25">
        <f t="shared" si="826"/>
        <v>0</v>
      </c>
      <c r="IS226" s="25">
        <f t="shared" si="684"/>
        <v>0</v>
      </c>
      <c r="IT226" s="25">
        <f t="shared" si="685"/>
        <v>0</v>
      </c>
      <c r="IU226" s="25">
        <f>ROUND(IF(EN226="Cống tròn",IF(EN226="Cống tròn",IV226+FF226,0),IF(EN226="Cống hộp",IF(EN226="Cống hộp",IV226+GP226,0),IF(OR(EN226="Rãnh xây",EN226="Rãnh bê tông"),IF(OR(EN226="Rãnh xây",EN226="Rãnh bê tông"),IV226+GP226,0),IF(EN226="ống nhựa",IF(EN226="Ống nhựa",IV226+HT226,0),IF(EN226="Rãnh thang",IF(EN226="Rãnh thang",IQ226+#REF!,0),0))))),2)</f>
        <v>23.93</v>
      </c>
      <c r="IV226" s="18">
        <v>23.83</v>
      </c>
      <c r="IW226" s="25">
        <f t="shared" si="686"/>
        <v>23.93</v>
      </c>
      <c r="IX226" s="25">
        <f t="shared" si="687"/>
        <v>0</v>
      </c>
      <c r="IY226" s="25">
        <f t="shared" si="688"/>
        <v>0</v>
      </c>
      <c r="IZ226" s="25">
        <f t="shared" si="689"/>
        <v>0</v>
      </c>
      <c r="JA226" s="25">
        <f t="shared" si="690"/>
        <v>0</v>
      </c>
      <c r="JB226" s="18">
        <v>23.59</v>
      </c>
      <c r="JC226" s="20">
        <f>ROUND(IF(EN226="Cống tròn",IF(EN226="Cống tròn",IF(EU226="Không có móng",JS226-FF226,IF(EU226="Đế",JR226-FN226,IF(OR(EU226="Móng bê tông",EU226="Móng bê tông kết hợp đế"),JK226-FJ226,0))),0),IF(EN226="Cống hộp",IF(AND(EN226="Cống hộp",EU226="Không có móng"),JS226-GF226,IF(AND(EN226="Cống hộp",EU226="Móng bê tông"),JL226-GB226,0)),IF(OR(EN226="Rãnh xây",EN226="Rãnh bê tông"),IF(OR(EN226="Rãnh xây",EN226="Rãnh bê tông"),JM226-GB226,0),IF(EN226="Ống nhựa",IF(AND(EN226="Ống nhựa",EU226="Không đắp cát"),JS226-HT226,IF(AND(EN226="Ống nhựa",EU226="Đắp cát"),JJ226-HX226,0)),IF(EN226="Rãnh thang",IF(EN226="Rãnh thang",IF(EU226="Móng bê tông",#REF!-#REF!,JS226),0),0))))),2)</f>
        <v>22.53</v>
      </c>
      <c r="JD226" s="20">
        <f t="shared" si="827"/>
        <v>1.0599999999999987</v>
      </c>
      <c r="JE226" s="20">
        <f t="shared" si="691"/>
        <v>22.529999999999998</v>
      </c>
      <c r="JF226" s="20">
        <f t="shared" si="692"/>
        <v>0</v>
      </c>
      <c r="JG226" s="20">
        <f t="shared" si="693"/>
        <v>0</v>
      </c>
      <c r="JH226" s="20">
        <f t="shared" si="694"/>
        <v>0</v>
      </c>
      <c r="JI226" s="20">
        <f>IF(EN226="Rãnh thang",IF(AND(EN226="Rãnh thang",EU226="Móng bê tông"),JS226-#REF!,0),IF(EN226="Ống nhựa",IF(AND(EN226="Ống nhựa",EU226="Đắp cát"),JS226-HT226,0),IF(EN226="Cống tròn",IF(EN226="Cống tròn",IF(OR(EU226="Móng bê tông",EU226="Móng bê tông kết hợp đế"),JO226-FL226,0),0),IF(EN226="Cống hộp",IF(AND(EN226="Cống hộp",EU226="Móng bê tông"),JP226-GD226,0),IF(OR(EN226="Rãnh xây",EN226="Rãnh bê tông"),IF(AND(EN226="Rãnh xây",EU226="Móng bê tông"),JQ226-GD226,IF(AND(EN226="Rãnh bê tông",EU226="Móng bê tông"),JQ226-GD226,0)),0)))))</f>
        <v>22.529999999999998</v>
      </c>
      <c r="JJ226" s="20">
        <f t="shared" si="695"/>
        <v>0</v>
      </c>
      <c r="JK226" s="20">
        <f t="shared" si="696"/>
        <v>22.529999999999998</v>
      </c>
      <c r="JL226" s="20">
        <f t="shared" si="697"/>
        <v>0</v>
      </c>
      <c r="JM226" s="20">
        <f t="shared" si="698"/>
        <v>0</v>
      </c>
      <c r="JN226" s="20">
        <f t="shared" si="699"/>
        <v>22.729999999999997</v>
      </c>
      <c r="JO226" s="20">
        <f t="shared" si="700"/>
        <v>22.729999999999997</v>
      </c>
      <c r="JP226" s="20">
        <f t="shared" si="701"/>
        <v>0</v>
      </c>
      <c r="JQ226" s="20">
        <f t="shared" si="702"/>
        <v>0</v>
      </c>
      <c r="JR226" s="20">
        <f t="shared" si="703"/>
        <v>0</v>
      </c>
      <c r="JS226" s="26">
        <v>22.83</v>
      </c>
      <c r="JT226" s="25">
        <f t="shared" si="828"/>
        <v>0</v>
      </c>
      <c r="JU226" s="25">
        <f t="shared" si="704"/>
        <v>0</v>
      </c>
      <c r="JV226" s="25">
        <f t="shared" si="705"/>
        <v>0</v>
      </c>
      <c r="JW226" s="25">
        <f>ROUND(IF(EN226="Cống tròn",IF(EN226="Cống tròn",JX226+FF226,0),IF(EN226="Cống hộp",IF(EN226="Cống hộp",JX226+GP226,0),IF(OR(EN226="Rãnh xây",EN226="Rãnh bê tông"),IF(OR(EN226="Rãnh xây",EN226="Rãnh bê tông"),JX226+GP226,0),IF(EN226="ống nhựa",IF(EN226="Ống nhựa",JX226+HT226,0),IF(EN226="Rãnh thang",IF(EN226="Rãnh thang",JS226+#REF!,0),0))))),2)</f>
        <v>23.93</v>
      </c>
      <c r="JX226" s="27">
        <v>23.83</v>
      </c>
      <c r="JY226" s="25">
        <f t="shared" si="706"/>
        <v>23.93</v>
      </c>
      <c r="JZ226" s="25">
        <f t="shared" si="707"/>
        <v>0</v>
      </c>
      <c r="KA226" s="25">
        <f t="shared" si="708"/>
        <v>0</v>
      </c>
      <c r="KB226" s="25">
        <f t="shared" si="709"/>
        <v>0</v>
      </c>
      <c r="KC226" s="25">
        <f t="shared" si="710"/>
        <v>0</v>
      </c>
      <c r="KD226" s="28" t="s">
        <v>98</v>
      </c>
      <c r="KE226" s="27">
        <v>0</v>
      </c>
      <c r="KF226" s="25">
        <f t="shared" si="711"/>
        <v>1.0600000000000023</v>
      </c>
      <c r="KG226" s="25">
        <f t="shared" si="829"/>
        <v>1.0600000000000023</v>
      </c>
      <c r="KH226" s="27">
        <v>0</v>
      </c>
      <c r="KI226" s="25">
        <f t="shared" si="712"/>
        <v>1.0599999999999987</v>
      </c>
      <c r="KJ226" s="25">
        <f t="shared" si="830"/>
        <v>1.0599999999999987</v>
      </c>
      <c r="KK226" s="25">
        <f t="shared" si="713"/>
        <v>0</v>
      </c>
      <c r="KL226" s="25">
        <f t="shared" si="714"/>
        <v>0</v>
      </c>
      <c r="KM226" s="25">
        <f t="shared" si="831"/>
        <v>0</v>
      </c>
      <c r="KN226" s="25">
        <f t="shared" si="715"/>
        <v>0</v>
      </c>
      <c r="KO226" s="25">
        <f t="shared" si="716"/>
        <v>0</v>
      </c>
      <c r="KP226" s="25">
        <f t="shared" si="832"/>
        <v>0</v>
      </c>
      <c r="KQ226" s="25">
        <f t="shared" si="717"/>
        <v>0.2</v>
      </c>
      <c r="KR226" s="25">
        <f t="shared" si="718"/>
        <v>0.2</v>
      </c>
      <c r="KS226" s="25">
        <f t="shared" si="833"/>
        <v>0.2</v>
      </c>
      <c r="KT226" s="25">
        <f t="shared" si="719"/>
        <v>0</v>
      </c>
      <c r="KU226" s="25">
        <f t="shared" si="720"/>
        <v>0</v>
      </c>
      <c r="KV226" s="25">
        <f t="shared" si="834"/>
        <v>0</v>
      </c>
      <c r="KW226" s="25">
        <f t="shared" si="721"/>
        <v>0</v>
      </c>
      <c r="KX226" s="25">
        <f t="shared" si="722"/>
        <v>0</v>
      </c>
      <c r="KY226" s="25">
        <f t="shared" si="835"/>
        <v>0</v>
      </c>
      <c r="KZ226" s="25">
        <f t="shared" si="723"/>
        <v>0</v>
      </c>
      <c r="LA226" s="25">
        <f t="shared" si="724"/>
        <v>0</v>
      </c>
      <c r="LB226" s="25">
        <f t="shared" si="836"/>
        <v>0</v>
      </c>
      <c r="LC226" s="25">
        <f t="shared" si="725"/>
        <v>0.86000000000000232</v>
      </c>
      <c r="LD226" s="25">
        <f t="shared" si="726"/>
        <v>0.85999999999999877</v>
      </c>
      <c r="LE226" s="25">
        <f t="shared" si="837"/>
        <v>0.86000000000000054</v>
      </c>
      <c r="LF226" s="25">
        <f t="shared" si="727"/>
        <v>0</v>
      </c>
      <c r="LG226" s="25">
        <f t="shared" si="728"/>
        <v>0</v>
      </c>
      <c r="LH226" s="25">
        <f t="shared" si="838"/>
        <v>0</v>
      </c>
      <c r="LI226" s="25">
        <f t="shared" si="729"/>
        <v>0</v>
      </c>
      <c r="LJ226" s="25">
        <f t="shared" si="730"/>
        <v>0</v>
      </c>
      <c r="LK226" s="25">
        <f t="shared" si="839"/>
        <v>0</v>
      </c>
      <c r="LL226" s="25">
        <f t="shared" si="731"/>
        <v>0</v>
      </c>
      <c r="LM226" s="25">
        <f t="shared" si="732"/>
        <v>0</v>
      </c>
      <c r="LN226" s="25">
        <f t="shared" si="840"/>
        <v>0</v>
      </c>
      <c r="LO226" s="25">
        <f t="shared" si="733"/>
        <v>0</v>
      </c>
      <c r="LP226" s="25">
        <f t="shared" si="734"/>
        <v>0</v>
      </c>
      <c r="LQ226" s="25">
        <f t="shared" si="841"/>
        <v>0</v>
      </c>
      <c r="LR226" s="25">
        <f t="shared" si="735"/>
        <v>0</v>
      </c>
      <c r="LS226" s="25">
        <f t="shared" si="736"/>
        <v>0</v>
      </c>
      <c r="LT226" s="25">
        <f t="shared" si="842"/>
        <v>0</v>
      </c>
      <c r="LU226" s="25">
        <f t="shared" si="737"/>
        <v>0</v>
      </c>
      <c r="LV226" s="25">
        <f t="shared" si="738"/>
        <v>0</v>
      </c>
      <c r="LW226" s="25">
        <f t="shared" si="843"/>
        <v>0</v>
      </c>
      <c r="LX226" s="25">
        <f t="shared" si="739"/>
        <v>0</v>
      </c>
      <c r="LY226" s="25">
        <f t="shared" si="740"/>
        <v>0</v>
      </c>
      <c r="LZ226" s="25">
        <f t="shared" si="844"/>
        <v>0</v>
      </c>
      <c r="MA226" s="25">
        <f t="shared" si="741"/>
        <v>0</v>
      </c>
      <c r="MB226" s="25">
        <f t="shared" si="742"/>
        <v>0</v>
      </c>
      <c r="MC226" s="25">
        <f t="shared" si="845"/>
        <v>0</v>
      </c>
      <c r="MD226" s="25">
        <f t="shared" si="743"/>
        <v>0</v>
      </c>
      <c r="ME226" s="25">
        <f t="shared" si="744"/>
        <v>0</v>
      </c>
      <c r="MF226" s="25">
        <f t="shared" si="846"/>
        <v>0</v>
      </c>
      <c r="MG226" s="25">
        <f t="shared" si="745"/>
        <v>0</v>
      </c>
      <c r="MH226" s="25">
        <f t="shared" si="746"/>
        <v>0</v>
      </c>
      <c r="MI226" s="25">
        <f t="shared" si="847"/>
        <v>0</v>
      </c>
      <c r="MJ226" s="25">
        <f t="shared" si="747"/>
        <v>0</v>
      </c>
      <c r="MK226" s="25">
        <f t="shared" si="748"/>
        <v>0</v>
      </c>
      <c r="ML226" s="25">
        <f t="shared" si="848"/>
        <v>0</v>
      </c>
      <c r="MM226" s="25">
        <f t="shared" si="749"/>
        <v>0</v>
      </c>
      <c r="MN226" s="25">
        <f t="shared" si="750"/>
        <v>0</v>
      </c>
      <c r="MO226" s="25">
        <f t="shared" si="849"/>
        <v>0</v>
      </c>
      <c r="MP226" s="25">
        <f t="shared" si="751"/>
        <v>0</v>
      </c>
      <c r="MQ226" s="25">
        <f t="shared" si="752"/>
        <v>0</v>
      </c>
      <c r="MR226" s="25">
        <f t="shared" si="850"/>
        <v>0</v>
      </c>
      <c r="MS226" s="29">
        <v>1.4</v>
      </c>
      <c r="MT226" s="29">
        <v>0</v>
      </c>
      <c r="MU226" s="29">
        <v>1</v>
      </c>
      <c r="MV226" s="29">
        <v>1</v>
      </c>
      <c r="MW226" s="25">
        <f t="shared" si="753"/>
        <v>1.4</v>
      </c>
      <c r="MX226" s="25">
        <f t="shared" si="754"/>
        <v>1.48</v>
      </c>
      <c r="MY226" s="25">
        <f t="shared" si="755"/>
        <v>0</v>
      </c>
      <c r="MZ226" s="25">
        <f t="shared" si="756"/>
        <v>0</v>
      </c>
      <c r="NA226" s="25">
        <f t="shared" si="757"/>
        <v>1.4</v>
      </c>
      <c r="NB226" s="25">
        <f t="shared" si="758"/>
        <v>1.48</v>
      </c>
      <c r="NC226" s="25">
        <f t="shared" si="759"/>
        <v>0</v>
      </c>
      <c r="ND226" s="25">
        <f t="shared" si="760"/>
        <v>0</v>
      </c>
      <c r="NE226" s="25">
        <f t="shared" si="851"/>
        <v>1.4</v>
      </c>
      <c r="NF226" s="25">
        <f t="shared" si="851"/>
        <v>1.48</v>
      </c>
      <c r="NG226" s="25">
        <f t="shared" si="851"/>
        <v>0</v>
      </c>
      <c r="NH226" s="25">
        <f t="shared" si="851"/>
        <v>0</v>
      </c>
      <c r="NI226" s="25">
        <f t="shared" si="761"/>
        <v>73.84</v>
      </c>
      <c r="NJ226" s="25">
        <f t="shared" si="762"/>
        <v>0</v>
      </c>
      <c r="NK226" s="25">
        <f t="shared" si="763"/>
        <v>73.84</v>
      </c>
      <c r="NL226" s="25">
        <f t="shared" si="764"/>
        <v>42.93</v>
      </c>
      <c r="NM226" s="25">
        <f t="shared" si="765"/>
        <v>0</v>
      </c>
      <c r="NN226" s="25">
        <f t="shared" si="852"/>
        <v>42.93</v>
      </c>
      <c r="NO226" s="25">
        <f t="shared" si="766"/>
        <v>0</v>
      </c>
      <c r="NP226" s="25">
        <f t="shared" si="767"/>
        <v>0</v>
      </c>
      <c r="NQ226" s="25">
        <f t="shared" si="853"/>
        <v>0</v>
      </c>
      <c r="NR226" s="25">
        <f t="shared" si="768"/>
        <v>0</v>
      </c>
      <c r="NS226" s="25">
        <f t="shared" si="769"/>
        <v>0</v>
      </c>
      <c r="NT226" s="25">
        <f t="shared" si="854"/>
        <v>0</v>
      </c>
      <c r="NU226" s="25">
        <f t="shared" si="770"/>
        <v>0</v>
      </c>
      <c r="NV226" s="25">
        <f t="shared" si="771"/>
        <v>0</v>
      </c>
      <c r="NW226" s="25">
        <f t="shared" si="855"/>
        <v>0</v>
      </c>
      <c r="NX226" s="25">
        <f t="shared" si="856"/>
        <v>42.93</v>
      </c>
      <c r="NY226" s="25">
        <f t="shared" si="856"/>
        <v>0</v>
      </c>
      <c r="NZ226" s="25">
        <f t="shared" si="857"/>
        <v>42.93</v>
      </c>
      <c r="OA226" s="25">
        <f t="shared" si="858"/>
        <v>30.91</v>
      </c>
      <c r="OB226" s="25">
        <f t="shared" si="858"/>
        <v>0</v>
      </c>
      <c r="OC226" s="25">
        <f t="shared" si="859"/>
        <v>30.91</v>
      </c>
      <c r="OD226" s="25">
        <f t="shared" si="860"/>
        <v>42.93</v>
      </c>
      <c r="OE226" s="25">
        <f t="shared" si="860"/>
        <v>0</v>
      </c>
      <c r="OF226" s="25">
        <f t="shared" si="860"/>
        <v>42.93</v>
      </c>
      <c r="OG226" s="25">
        <f t="shared" si="772"/>
        <v>0</v>
      </c>
      <c r="OH226" s="25">
        <f t="shared" si="773"/>
        <v>0</v>
      </c>
      <c r="OI226" s="25">
        <f t="shared" si="774"/>
        <v>0</v>
      </c>
      <c r="OJ226" s="25">
        <f t="shared" si="775"/>
        <v>0</v>
      </c>
      <c r="OK226" s="25">
        <f t="shared" si="776"/>
        <v>0</v>
      </c>
      <c r="OL226" s="25">
        <f t="shared" si="777"/>
        <v>0</v>
      </c>
      <c r="OM226" s="25">
        <f t="shared" si="861"/>
        <v>0</v>
      </c>
      <c r="ON226" s="25">
        <f t="shared" si="861"/>
        <v>0</v>
      </c>
      <c r="OO226" s="25">
        <f t="shared" si="861"/>
        <v>0</v>
      </c>
      <c r="OP226" s="25">
        <f t="shared" si="778"/>
        <v>0</v>
      </c>
      <c r="OQ226" s="25">
        <f t="shared" si="779"/>
        <v>0</v>
      </c>
      <c r="OR226" s="25">
        <f t="shared" si="862"/>
        <v>0</v>
      </c>
      <c r="OS226" s="19">
        <v>537901.59</v>
      </c>
      <c r="OT226" s="19">
        <v>2371076.98</v>
      </c>
    </row>
    <row r="227" spans="1:410" ht="33" customHeight="1" x14ac:dyDescent="0.25">
      <c r="A227" s="18"/>
      <c r="B227" s="18" t="s">
        <v>1023</v>
      </c>
      <c r="C227" s="18">
        <v>455.39</v>
      </c>
      <c r="D227" s="16" t="e">
        <f>_xlfn.IFNA(INDEX(#REF!,MATCH(E227,#REF!,0)),0)</f>
        <v>#REF!</v>
      </c>
      <c r="E227" s="18" t="s">
        <v>1025</v>
      </c>
      <c r="F227" s="16" t="s">
        <v>765</v>
      </c>
      <c r="G227" s="16" t="s">
        <v>810</v>
      </c>
      <c r="H227" s="16" t="s">
        <v>767</v>
      </c>
      <c r="I227" s="16" t="s">
        <v>768</v>
      </c>
      <c r="J227" s="16" t="s">
        <v>811</v>
      </c>
      <c r="K227" s="16" t="s">
        <v>770</v>
      </c>
      <c r="L227" s="16" t="s">
        <v>771</v>
      </c>
      <c r="M227" s="18">
        <v>1.8399999999999999</v>
      </c>
      <c r="N227" s="18">
        <v>1.8399999999999999</v>
      </c>
      <c r="O227" s="18">
        <v>2.2399999999999998</v>
      </c>
      <c r="P227" s="18">
        <v>2.2399999999999998</v>
      </c>
      <c r="Q227" s="18">
        <v>0.1</v>
      </c>
      <c r="R227" s="18">
        <v>2.04</v>
      </c>
      <c r="S227" s="18">
        <v>2.04</v>
      </c>
      <c r="T227" s="18">
        <v>0.2</v>
      </c>
      <c r="U227" s="18">
        <v>0</v>
      </c>
      <c r="V227" s="18">
        <v>0</v>
      </c>
      <c r="W227" s="18">
        <v>0</v>
      </c>
      <c r="X227" s="18">
        <v>1.8399999999999999</v>
      </c>
      <c r="Y227" s="18">
        <v>1.7999999999999998</v>
      </c>
      <c r="Z227" s="20">
        <f t="shared" si="780"/>
        <v>1.8</v>
      </c>
      <c r="AA227" s="18">
        <v>0.22</v>
      </c>
      <c r="AB227" s="18">
        <v>0</v>
      </c>
      <c r="AC227" s="18">
        <v>0</v>
      </c>
      <c r="AD227" s="18">
        <v>0</v>
      </c>
      <c r="AE227" s="18">
        <v>0</v>
      </c>
      <c r="AF227" s="18">
        <v>0</v>
      </c>
      <c r="AG227" s="18">
        <v>1.4</v>
      </c>
      <c r="AH227" s="18">
        <v>1.4</v>
      </c>
      <c r="AI227" s="20">
        <f t="shared" si="781"/>
        <v>1.95</v>
      </c>
      <c r="AJ227" s="18">
        <v>0</v>
      </c>
      <c r="AK227" s="18">
        <v>0</v>
      </c>
      <c r="AL227" s="20">
        <f t="shared" si="782"/>
        <v>0</v>
      </c>
      <c r="AM227" s="18">
        <v>1.8399999999999999</v>
      </c>
      <c r="AN227" s="18">
        <v>1.4</v>
      </c>
      <c r="AO227" s="18">
        <v>0.15</v>
      </c>
      <c r="AP227" s="18">
        <v>0.22</v>
      </c>
      <c r="AQ227" s="18">
        <v>0</v>
      </c>
      <c r="AR227" s="18">
        <v>0</v>
      </c>
      <c r="AS227" s="18">
        <v>0</v>
      </c>
      <c r="AT227" s="18">
        <v>0</v>
      </c>
      <c r="AU227" s="18">
        <v>0</v>
      </c>
      <c r="AV227" s="18">
        <v>1</v>
      </c>
      <c r="AW227" s="18">
        <v>0</v>
      </c>
      <c r="AX227" s="18">
        <v>0</v>
      </c>
      <c r="AY227" s="18">
        <v>0</v>
      </c>
      <c r="AZ227" s="18">
        <v>0</v>
      </c>
      <c r="BA227" s="18">
        <v>0</v>
      </c>
      <c r="BB227" s="18">
        <v>0</v>
      </c>
      <c r="BC227" s="18">
        <v>0</v>
      </c>
      <c r="BD227" s="18">
        <v>0</v>
      </c>
      <c r="BE227" s="18">
        <v>2</v>
      </c>
      <c r="BF227" s="18">
        <v>0</v>
      </c>
      <c r="BG227" s="18">
        <v>0</v>
      </c>
      <c r="BH227" s="18">
        <v>0</v>
      </c>
      <c r="BI227" s="18">
        <v>0</v>
      </c>
      <c r="BJ227" s="18">
        <v>0</v>
      </c>
      <c r="BK227" s="18">
        <v>0</v>
      </c>
      <c r="BL227" s="18">
        <v>0</v>
      </c>
      <c r="BM227" s="18">
        <v>0</v>
      </c>
      <c r="BN227" s="18">
        <v>0</v>
      </c>
      <c r="BO227" s="18">
        <v>0</v>
      </c>
      <c r="BP227" s="18">
        <v>0</v>
      </c>
      <c r="BQ227" s="18">
        <v>0</v>
      </c>
      <c r="BR227" s="18">
        <v>0</v>
      </c>
      <c r="BS227" s="18">
        <v>0</v>
      </c>
      <c r="BT227" s="18">
        <v>0</v>
      </c>
      <c r="BU227" s="18">
        <v>0</v>
      </c>
      <c r="BV227" s="18">
        <v>0</v>
      </c>
      <c r="BW227" s="18">
        <v>0</v>
      </c>
      <c r="BX227" s="18">
        <v>0</v>
      </c>
      <c r="BY227" s="18">
        <v>0</v>
      </c>
      <c r="BZ227" s="18">
        <v>0</v>
      </c>
      <c r="CA227" s="16" t="e">
        <f>_xlfn.IFNA(IF(RIGHT(D227,2)="=G",0,INDEX(#REF!,MATCH(E227,#REF!,0))),0)</f>
        <v>#REF!</v>
      </c>
      <c r="CB227" s="16" t="s">
        <v>776</v>
      </c>
      <c r="CC227" s="18">
        <v>0</v>
      </c>
      <c r="CD227" s="18">
        <v>0</v>
      </c>
      <c r="CE227" s="18">
        <v>1.84</v>
      </c>
      <c r="CF227" s="18">
        <v>0.9</v>
      </c>
      <c r="CG227" s="18">
        <v>0.12</v>
      </c>
      <c r="CH227" s="18">
        <v>2</v>
      </c>
      <c r="CI227" s="16" t="s">
        <v>98</v>
      </c>
      <c r="CJ227" s="18">
        <v>0</v>
      </c>
      <c r="CK227" s="20">
        <f t="shared" si="648"/>
        <v>1.36</v>
      </c>
      <c r="CL227" s="20">
        <f t="shared" si="783"/>
        <v>1.36</v>
      </c>
      <c r="CM227" s="18">
        <v>19.559999999999999</v>
      </c>
      <c r="CN227" s="18">
        <v>24.43</v>
      </c>
      <c r="CO227" s="18">
        <v>23.591000000000001</v>
      </c>
      <c r="CP227" s="22">
        <f t="shared" si="649"/>
        <v>23.59</v>
      </c>
      <c r="CQ227" s="22">
        <f t="shared" si="650"/>
        <v>22.23</v>
      </c>
      <c r="CR227" s="22">
        <f t="shared" si="784"/>
        <v>1.36</v>
      </c>
      <c r="CS227" s="22">
        <f t="shared" si="651"/>
        <v>22.330000000000002</v>
      </c>
      <c r="CT227" s="22">
        <f t="shared" si="652"/>
        <v>22.53</v>
      </c>
      <c r="CU227" s="18">
        <v>22.53</v>
      </c>
      <c r="CV227" s="22">
        <f t="shared" si="785"/>
        <v>1.8</v>
      </c>
      <c r="CW227" s="22">
        <f t="shared" si="653"/>
        <v>0</v>
      </c>
      <c r="CX227" s="22">
        <f t="shared" si="654"/>
        <v>0</v>
      </c>
      <c r="CY227" s="22">
        <f t="shared" si="655"/>
        <v>24.28</v>
      </c>
      <c r="CZ227" s="22">
        <f t="shared" si="656"/>
        <v>24.43</v>
      </c>
      <c r="DA227" s="18">
        <v>24.43</v>
      </c>
      <c r="DB227" s="20">
        <f t="shared" si="786"/>
        <v>2.2000000000000002</v>
      </c>
      <c r="DC227" s="20">
        <f t="shared" si="787"/>
        <v>0.84</v>
      </c>
      <c r="DD227" s="20">
        <f t="shared" si="788"/>
        <v>1.3600000000000003</v>
      </c>
      <c r="DE227" s="20">
        <f t="shared" si="657"/>
        <v>0.1</v>
      </c>
      <c r="DF227" s="20">
        <f t="shared" si="658"/>
        <v>0.2</v>
      </c>
      <c r="DG227" s="20">
        <f t="shared" si="659"/>
        <v>1.06</v>
      </c>
      <c r="DH227" s="20">
        <f t="shared" si="660"/>
        <v>0</v>
      </c>
      <c r="DI227" s="20">
        <f t="shared" si="661"/>
        <v>0</v>
      </c>
      <c r="DJ227" s="20">
        <f t="shared" si="662"/>
        <v>0</v>
      </c>
      <c r="DK227" s="20">
        <f t="shared" si="789"/>
        <v>1.36</v>
      </c>
      <c r="DL227" s="20">
        <f t="shared" si="790"/>
        <v>0</v>
      </c>
      <c r="DM227" s="20">
        <f t="shared" si="791"/>
        <v>0</v>
      </c>
      <c r="DN227" s="20">
        <f t="shared" si="792"/>
        <v>0</v>
      </c>
      <c r="DO227" s="18">
        <v>2.44</v>
      </c>
      <c r="DP227" s="18">
        <v>0</v>
      </c>
      <c r="DQ227" s="18">
        <v>1</v>
      </c>
      <c r="DR227" s="18">
        <v>1</v>
      </c>
      <c r="DS227" s="25">
        <f t="shared" si="793"/>
        <v>2.44</v>
      </c>
      <c r="DT227" s="25">
        <f t="shared" si="794"/>
        <v>0</v>
      </c>
      <c r="DU227" s="25">
        <f t="shared" si="795"/>
        <v>3.32</v>
      </c>
      <c r="DV227" s="25">
        <f t="shared" si="796"/>
        <v>0</v>
      </c>
      <c r="DW227" s="25">
        <f t="shared" si="797"/>
        <v>3.32</v>
      </c>
      <c r="DX227" s="25">
        <f t="shared" si="798"/>
        <v>7.44</v>
      </c>
      <c r="DY227" s="25">
        <f t="shared" si="799"/>
        <v>0</v>
      </c>
      <c r="DZ227" s="25">
        <f t="shared" si="800"/>
        <v>7.44</v>
      </c>
      <c r="EA227" s="25">
        <f t="shared" si="801"/>
        <v>4.92</v>
      </c>
      <c r="EB227" s="25">
        <f t="shared" si="802"/>
        <v>0</v>
      </c>
      <c r="EC227" s="25">
        <f t="shared" si="803"/>
        <v>4.92</v>
      </c>
      <c r="ED227" s="25">
        <f t="shared" si="804"/>
        <v>2.52</v>
      </c>
      <c r="EE227" s="25">
        <f t="shared" si="804"/>
        <v>0</v>
      </c>
      <c r="EF227" s="25">
        <f t="shared" si="805"/>
        <v>2.52</v>
      </c>
      <c r="EG227" s="25">
        <f t="shared" si="806"/>
        <v>4.92</v>
      </c>
      <c r="EH227" s="25">
        <f t="shared" si="806"/>
        <v>0</v>
      </c>
      <c r="EI227" s="25">
        <f t="shared" si="807"/>
        <v>4.92</v>
      </c>
      <c r="EJ227" s="18">
        <v>455.39</v>
      </c>
      <c r="EK227" s="18">
        <v>504.3</v>
      </c>
      <c r="EL227" s="18" t="s">
        <v>1025</v>
      </c>
      <c r="EM227" s="18" t="s">
        <v>1026</v>
      </c>
      <c r="EN227" s="16" t="s">
        <v>774</v>
      </c>
      <c r="EO227" s="16" t="s">
        <v>132</v>
      </c>
      <c r="EP227" s="16" t="e">
        <f>IF(OR(EN227="Cống tròn",EN227="Cống hộp",EN227="Ống nhựa"),INDEX(#REF!,MATCH(E227,#REF!,0)),IF(OR(EN227="Rãnh xây",EN227="Rãnh bê tông"),INDEX(#REF!,MATCH(E227,#REF!,0)),0))</f>
        <v>#REF!</v>
      </c>
      <c r="EQ227" s="18">
        <v>47.510000000000019</v>
      </c>
      <c r="ER227" s="18">
        <v>1</v>
      </c>
      <c r="ES227" s="25">
        <f t="shared" si="808"/>
        <v>47</v>
      </c>
      <c r="ET227" s="1" t="e">
        <f>_xlfn.IFNA(IF(EN227="Cống tròn",INDEX(#REF!,MATCH(E227,#REF!,0)),IF(EN227="Cống hộp",INDEX(#REF!,MATCH(E227,#REF!,0)),EU227&amp;" ,"&amp;EV227)),0)</f>
        <v>#REF!</v>
      </c>
      <c r="EU227" s="16" t="s">
        <v>769</v>
      </c>
      <c r="EV227" s="16" t="s">
        <v>775</v>
      </c>
      <c r="EW227" s="16" t="e">
        <f>_xlfn.IFNA(INDEX(#REF!,MATCH(E227,#REF!,0)),0)</f>
        <v>#REF!</v>
      </c>
      <c r="EX227" s="16"/>
      <c r="EY227" s="18">
        <v>0</v>
      </c>
      <c r="EZ227" s="18">
        <v>0</v>
      </c>
      <c r="FA227" s="18">
        <v>0</v>
      </c>
      <c r="FB227" s="19">
        <v>0</v>
      </c>
      <c r="FC227" s="19">
        <v>0</v>
      </c>
      <c r="FD227" s="25">
        <f t="shared" si="663"/>
        <v>0</v>
      </c>
      <c r="FE227" s="25">
        <f t="shared" si="809"/>
        <v>0</v>
      </c>
      <c r="FF227" s="18">
        <v>0.1</v>
      </c>
      <c r="FG227" s="18">
        <v>2</v>
      </c>
      <c r="FH227" s="18">
        <v>1</v>
      </c>
      <c r="FI227" s="25">
        <f t="shared" si="810"/>
        <v>1.2</v>
      </c>
      <c r="FJ227" s="18">
        <v>0</v>
      </c>
      <c r="FK227" s="18">
        <v>0</v>
      </c>
      <c r="FL227" s="18">
        <v>0.2</v>
      </c>
      <c r="FM227" s="18">
        <v>1.4</v>
      </c>
      <c r="FN227" s="18">
        <v>0</v>
      </c>
      <c r="FO227" s="25">
        <f t="shared" si="811"/>
        <v>1.4</v>
      </c>
      <c r="FP227" s="18">
        <v>1.4999999999999999E-2</v>
      </c>
      <c r="FQ227" s="18">
        <v>1</v>
      </c>
      <c r="FR227" s="25">
        <f t="shared" si="664"/>
        <v>46</v>
      </c>
      <c r="FS227" s="25">
        <f t="shared" si="665"/>
        <v>0.67499999999999993</v>
      </c>
      <c r="FT227" s="25">
        <f t="shared" si="666"/>
        <v>46.674999999999997</v>
      </c>
      <c r="FU227" s="25">
        <f t="shared" si="667"/>
        <v>-0.83500000000002217</v>
      </c>
      <c r="FV227" s="25" t="str">
        <f t="shared" si="812"/>
        <v>Thêm 01</v>
      </c>
      <c r="FW227" s="25">
        <f t="shared" si="813"/>
        <v>0.18</v>
      </c>
      <c r="FX227" s="16"/>
      <c r="FY227" s="16"/>
      <c r="FZ227" s="16"/>
      <c r="GA227" s="16"/>
      <c r="GB227" s="19">
        <v>0</v>
      </c>
      <c r="GC227" s="19">
        <v>0</v>
      </c>
      <c r="GD227" s="19">
        <v>0</v>
      </c>
      <c r="GE227" s="19">
        <v>0</v>
      </c>
      <c r="GF227" s="19">
        <v>0</v>
      </c>
      <c r="GG227" s="19">
        <v>0</v>
      </c>
      <c r="GH227" s="19">
        <v>0</v>
      </c>
      <c r="GI227" s="19">
        <v>0</v>
      </c>
      <c r="GJ227" s="19">
        <v>0</v>
      </c>
      <c r="GK227" s="19">
        <v>0</v>
      </c>
      <c r="GL227" s="25">
        <f t="shared" si="668"/>
        <v>0</v>
      </c>
      <c r="GM227" s="25">
        <f t="shared" si="814"/>
        <v>0</v>
      </c>
      <c r="GN227" s="19">
        <v>0</v>
      </c>
      <c r="GO227" s="19">
        <v>0</v>
      </c>
      <c r="GP227" s="19">
        <v>0</v>
      </c>
      <c r="GQ227" s="19">
        <v>0</v>
      </c>
      <c r="GR227" s="1" t="e">
        <f>_xlfn.IFNA(INDEX(#REF!,MATCH(E227,#REF!,0)),0)</f>
        <v>#REF!</v>
      </c>
      <c r="GS227" s="16"/>
      <c r="GT227" s="18">
        <v>0</v>
      </c>
      <c r="GU227" s="18">
        <v>0</v>
      </c>
      <c r="GV227" s="18">
        <v>0</v>
      </c>
      <c r="GW227" s="18">
        <v>0</v>
      </c>
      <c r="GX227" s="25">
        <f t="shared" si="669"/>
        <v>0</v>
      </c>
      <c r="GY227" s="25">
        <f t="shared" si="670"/>
        <v>0</v>
      </c>
      <c r="GZ227" s="25">
        <f t="shared" si="815"/>
        <v>0</v>
      </c>
      <c r="HA227" s="1" t="e" cm="1">
        <f t="array" ref="HA227">INDEX(#REF!,MATCH(EJ227&amp;EK227&amp;HD227&amp;HE227&amp;HF227,#REF!&amp;#REF!&amp;#REF!&amp;#REF!&amp;#REF!,0))</f>
        <v>#REF!</v>
      </c>
      <c r="HB227" s="16"/>
      <c r="HC227" s="25">
        <f t="shared" si="816"/>
        <v>0</v>
      </c>
      <c r="HD227" s="18">
        <v>0</v>
      </c>
      <c r="HE227" s="18">
        <v>0</v>
      </c>
      <c r="HF227" s="18">
        <v>0</v>
      </c>
      <c r="HG227" s="1" t="e" cm="1">
        <f t="array" ref="HG227">INDEX(#REF!,MATCH(EJ227&amp;EK227&amp;HJ227&amp;HK227&amp;HL227,#REF!&amp;#REF!&amp;#REF!&amp;#REF!&amp;#REF!,0))</f>
        <v>#REF!</v>
      </c>
      <c r="HH227" s="16"/>
      <c r="HI227" s="25">
        <f t="shared" si="817"/>
        <v>0</v>
      </c>
      <c r="HJ227" s="25">
        <f t="shared" si="818"/>
        <v>0</v>
      </c>
      <c r="HK227" s="19">
        <v>0</v>
      </c>
      <c r="HL227" s="19">
        <v>0</v>
      </c>
      <c r="HM227" s="18">
        <v>0.01</v>
      </c>
      <c r="HN227" s="18">
        <v>1</v>
      </c>
      <c r="HO227" s="25">
        <f t="shared" si="819"/>
        <v>0</v>
      </c>
      <c r="HP227" s="25">
        <f t="shared" si="820"/>
        <v>0</v>
      </c>
      <c r="HQ227" s="25">
        <f t="shared" si="821"/>
        <v>0</v>
      </c>
      <c r="HR227" s="25">
        <f t="shared" si="822"/>
        <v>0</v>
      </c>
      <c r="HS227" s="25">
        <f t="shared" si="823"/>
        <v>0</v>
      </c>
      <c r="HT227" s="19">
        <v>0</v>
      </c>
      <c r="HU227" s="19">
        <v>0</v>
      </c>
      <c r="HV227" s="19">
        <v>0</v>
      </c>
      <c r="HW227" s="25">
        <f t="shared" si="824"/>
        <v>0</v>
      </c>
      <c r="HX227" s="19">
        <v>0</v>
      </c>
      <c r="HY227" s="19">
        <v>0</v>
      </c>
      <c r="HZ227" s="18">
        <v>23.59</v>
      </c>
      <c r="IA227" s="20">
        <f>ROUND(IF(EN227="Cống tròn",IF(EN227="Cống tròn",IF(EU227="Không có móng",IQ227-FF227,IF(EU227="Đế",IP227-FN227,IF(OR(EU227="Móng bê tông",EU227="Móng bê tông kết hợp đế"),II227-FJ227,0))),0),IF(EN227="Cống hộp",IF(AND(EN227="Cống hộp",EU227="Không có móng"),IQ227-GF227,IF(AND(EN227="Cống hộp",EU227="Móng bê tông"),IJ227-GB227,0)),IF(OR(EN227="Rãnh xây",EN227="Rãnh bê tông"),IF(OR(EN227="Rãnh xây",EN227="Rãnh bê tông"),IK227-GB227,0),IF(EN227="Ống nhựa",IF(AND(EN227="Ống nhựa",EU227="Không đắp cát"),IQ227-HT227,IF(AND(EN227="Ống nhựa",EU227="Đắp cát"),IH227-HX227,0)),IF(EN227="Rãnh thang",IF(EN227="Rãnh thang",IF(EU227="Móng bê tông",#REF!-#REF!,IQ227),0),0))))),2)</f>
        <v>22.53</v>
      </c>
      <c r="IB227" s="20">
        <f t="shared" si="825"/>
        <v>1.0599999999999987</v>
      </c>
      <c r="IC227" s="20">
        <f t="shared" si="671"/>
        <v>22.529999999999998</v>
      </c>
      <c r="ID227" s="20">
        <f t="shared" si="672"/>
        <v>0</v>
      </c>
      <c r="IE227" s="20">
        <f t="shared" si="673"/>
        <v>0</v>
      </c>
      <c r="IF227" s="20">
        <f t="shared" si="674"/>
        <v>0</v>
      </c>
      <c r="IG227" s="20">
        <f>IF(EN227="Rãnh thang",IF(AND(EN227="Rãnh thang",EU227="Móng bê tông"),IQ227-#REF!,0),IF(EN227="Ống nhựa",IF(AND(EN227="Ống nhựa",EU227="Đắp cát"),IQ227-HT227,0),IF(EN227="Cống tròn",IF(EN227="Cống tròn",IF(OR(EU227="Móng bê tông",EU227="Móng bê tông kết hợp đế"),IM227-FL227,0),0),IF(EN227="Cống hộp",IF(AND(EN227="Cống hộp",EU227="Móng bê tông"),IN227-GD227,0),IF(OR(EN227="Rãnh xây",EN227="Rãnh bê tông"),IF(AND(EN227="Rãnh xây",EU227="Móng bê tông"),IO227-GD227,IF(AND(EN227="Rãnh bê tông",EU227="Móng bê tông"),IO227-GD227,0)),0)))))</f>
        <v>22.529999999999998</v>
      </c>
      <c r="IH227" s="20">
        <f t="shared" si="675"/>
        <v>0</v>
      </c>
      <c r="II227" s="20">
        <f t="shared" si="676"/>
        <v>22.529999999999998</v>
      </c>
      <c r="IJ227" s="20">
        <f t="shared" si="677"/>
        <v>0</v>
      </c>
      <c r="IK227" s="20">
        <f t="shared" si="678"/>
        <v>0</v>
      </c>
      <c r="IL227" s="20">
        <f t="shared" si="679"/>
        <v>22.729999999999997</v>
      </c>
      <c r="IM227" s="20">
        <f t="shared" si="680"/>
        <v>22.729999999999997</v>
      </c>
      <c r="IN227" s="20">
        <f t="shared" si="681"/>
        <v>0</v>
      </c>
      <c r="IO227" s="20">
        <f t="shared" si="682"/>
        <v>0</v>
      </c>
      <c r="IP227" s="20">
        <f t="shared" si="683"/>
        <v>0</v>
      </c>
      <c r="IQ227" s="18">
        <v>22.83</v>
      </c>
      <c r="IR227" s="25">
        <f t="shared" si="826"/>
        <v>0</v>
      </c>
      <c r="IS227" s="25">
        <f t="shared" si="684"/>
        <v>0</v>
      </c>
      <c r="IT227" s="25">
        <f t="shared" si="685"/>
        <v>0</v>
      </c>
      <c r="IU227" s="25">
        <f>ROUND(IF(EN227="Cống tròn",IF(EN227="Cống tròn",IV227+FF227,0),IF(EN227="Cống hộp",IF(EN227="Cống hộp",IV227+GP227,0),IF(OR(EN227="Rãnh xây",EN227="Rãnh bê tông"),IF(OR(EN227="Rãnh xây",EN227="Rãnh bê tông"),IV227+GP227,0),IF(EN227="ống nhựa",IF(EN227="Ống nhựa",IV227+HT227,0),IF(EN227="Rãnh thang",IF(EN227="Rãnh thang",IQ227+#REF!,0),0))))),2)</f>
        <v>23.88</v>
      </c>
      <c r="IV227" s="18">
        <v>23.78</v>
      </c>
      <c r="IW227" s="25">
        <f t="shared" si="686"/>
        <v>23.88</v>
      </c>
      <c r="IX227" s="25">
        <f t="shared" si="687"/>
        <v>0</v>
      </c>
      <c r="IY227" s="25">
        <f t="shared" si="688"/>
        <v>0</v>
      </c>
      <c r="IZ227" s="25">
        <f t="shared" si="689"/>
        <v>0</v>
      </c>
      <c r="JA227" s="25">
        <f t="shared" si="690"/>
        <v>0</v>
      </c>
      <c r="JB227" s="18">
        <v>23.54</v>
      </c>
      <c r="JC227" s="20">
        <f>ROUND(IF(EN227="Cống tròn",IF(EN227="Cống tròn",IF(EU227="Không có móng",JS227-FF227,IF(EU227="Đế",JR227-FN227,IF(OR(EU227="Móng bê tông",EU227="Móng bê tông kết hợp đế"),JK227-FJ227,0))),0),IF(EN227="Cống hộp",IF(AND(EN227="Cống hộp",EU227="Không có móng"),JS227-GF227,IF(AND(EN227="Cống hộp",EU227="Móng bê tông"),JL227-GB227,0)),IF(OR(EN227="Rãnh xây",EN227="Rãnh bê tông"),IF(OR(EN227="Rãnh xây",EN227="Rãnh bê tông"),JM227-GB227,0),IF(EN227="Ống nhựa",IF(AND(EN227="Ống nhựa",EU227="Không đắp cát"),JS227-HT227,IF(AND(EN227="Ống nhựa",EU227="Đắp cát"),JJ227-HX227,0)),IF(EN227="Rãnh thang",IF(EN227="Rãnh thang",IF(EU227="Móng bê tông",#REF!-#REF!,JS227),0),0))))),2)</f>
        <v>22.48</v>
      </c>
      <c r="JD227" s="20">
        <f t="shared" si="827"/>
        <v>1.0599999999999987</v>
      </c>
      <c r="JE227" s="20">
        <f t="shared" si="691"/>
        <v>22.48</v>
      </c>
      <c r="JF227" s="20">
        <f t="shared" si="692"/>
        <v>0</v>
      </c>
      <c r="JG227" s="20">
        <f t="shared" si="693"/>
        <v>0</v>
      </c>
      <c r="JH227" s="20">
        <f t="shared" si="694"/>
        <v>0</v>
      </c>
      <c r="JI227" s="20">
        <f>IF(EN227="Rãnh thang",IF(AND(EN227="Rãnh thang",EU227="Móng bê tông"),JS227-#REF!,0),IF(EN227="Ống nhựa",IF(AND(EN227="Ống nhựa",EU227="Đắp cát"),JS227-HT227,0),IF(EN227="Cống tròn",IF(EN227="Cống tròn",IF(OR(EU227="Móng bê tông",EU227="Móng bê tông kết hợp đế"),JO227-FL227,0),0),IF(EN227="Cống hộp",IF(AND(EN227="Cống hộp",EU227="Móng bê tông"),JP227-GD227,0),IF(OR(EN227="Rãnh xây",EN227="Rãnh bê tông"),IF(AND(EN227="Rãnh xây",EU227="Móng bê tông"),JQ227-GD227,IF(AND(EN227="Rãnh bê tông",EU227="Móng bê tông"),JQ227-GD227,0)),0)))))</f>
        <v>22.48</v>
      </c>
      <c r="JJ227" s="20">
        <f t="shared" si="695"/>
        <v>0</v>
      </c>
      <c r="JK227" s="20">
        <f t="shared" si="696"/>
        <v>22.48</v>
      </c>
      <c r="JL227" s="20">
        <f t="shared" si="697"/>
        <v>0</v>
      </c>
      <c r="JM227" s="20">
        <f t="shared" si="698"/>
        <v>0</v>
      </c>
      <c r="JN227" s="20">
        <f t="shared" si="699"/>
        <v>22.68</v>
      </c>
      <c r="JO227" s="20">
        <f t="shared" si="700"/>
        <v>22.68</v>
      </c>
      <c r="JP227" s="20">
        <f t="shared" si="701"/>
        <v>0</v>
      </c>
      <c r="JQ227" s="20">
        <f t="shared" si="702"/>
        <v>0</v>
      </c>
      <c r="JR227" s="20">
        <f t="shared" si="703"/>
        <v>0</v>
      </c>
      <c r="JS227" s="26">
        <v>22.78</v>
      </c>
      <c r="JT227" s="25">
        <f t="shared" si="828"/>
        <v>0</v>
      </c>
      <c r="JU227" s="25">
        <f t="shared" si="704"/>
        <v>0</v>
      </c>
      <c r="JV227" s="25">
        <f t="shared" si="705"/>
        <v>0</v>
      </c>
      <c r="JW227" s="25">
        <f>ROUND(IF(EN227="Cống tròn",IF(EN227="Cống tròn",JX227+FF227,0),IF(EN227="Cống hộp",IF(EN227="Cống hộp",JX227+GP227,0),IF(OR(EN227="Rãnh xây",EN227="Rãnh bê tông"),IF(OR(EN227="Rãnh xây",EN227="Rãnh bê tông"),JX227+GP227,0),IF(EN227="ống nhựa",IF(EN227="Ống nhựa",JX227+HT227,0),IF(EN227="Rãnh thang",IF(EN227="Rãnh thang",JS227+#REF!,0),0))))),2)</f>
        <v>23.88</v>
      </c>
      <c r="JX227" s="27">
        <v>23.78</v>
      </c>
      <c r="JY227" s="25">
        <f t="shared" si="706"/>
        <v>23.88</v>
      </c>
      <c r="JZ227" s="25">
        <f t="shared" si="707"/>
        <v>0</v>
      </c>
      <c r="KA227" s="25">
        <f t="shared" si="708"/>
        <v>0</v>
      </c>
      <c r="KB227" s="25">
        <f t="shared" si="709"/>
        <v>0</v>
      </c>
      <c r="KC227" s="25">
        <f t="shared" si="710"/>
        <v>0</v>
      </c>
      <c r="KD227" s="28" t="s">
        <v>98</v>
      </c>
      <c r="KE227" s="27">
        <v>0</v>
      </c>
      <c r="KF227" s="25">
        <f t="shared" si="711"/>
        <v>1.0599999999999987</v>
      </c>
      <c r="KG227" s="25">
        <f t="shared" si="829"/>
        <v>1.0599999999999987</v>
      </c>
      <c r="KH227" s="27">
        <v>0</v>
      </c>
      <c r="KI227" s="25">
        <f t="shared" si="712"/>
        <v>1.0599999999999987</v>
      </c>
      <c r="KJ227" s="25">
        <f t="shared" si="830"/>
        <v>1.0599999999999987</v>
      </c>
      <c r="KK227" s="25">
        <f t="shared" si="713"/>
        <v>0</v>
      </c>
      <c r="KL227" s="25">
        <f t="shared" si="714"/>
        <v>0</v>
      </c>
      <c r="KM227" s="25">
        <f t="shared" si="831"/>
        <v>0</v>
      </c>
      <c r="KN227" s="25">
        <f t="shared" si="715"/>
        <v>0</v>
      </c>
      <c r="KO227" s="25">
        <f t="shared" si="716"/>
        <v>0</v>
      </c>
      <c r="KP227" s="25">
        <f t="shared" si="832"/>
        <v>0</v>
      </c>
      <c r="KQ227" s="25">
        <f t="shared" si="717"/>
        <v>0.2</v>
      </c>
      <c r="KR227" s="25">
        <f t="shared" si="718"/>
        <v>0.2</v>
      </c>
      <c r="KS227" s="25">
        <f t="shared" si="833"/>
        <v>0.2</v>
      </c>
      <c r="KT227" s="25">
        <f t="shared" si="719"/>
        <v>0</v>
      </c>
      <c r="KU227" s="25">
        <f t="shared" si="720"/>
        <v>0</v>
      </c>
      <c r="KV227" s="25">
        <f t="shared" si="834"/>
        <v>0</v>
      </c>
      <c r="KW227" s="25">
        <f t="shared" si="721"/>
        <v>0</v>
      </c>
      <c r="KX227" s="25">
        <f t="shared" si="722"/>
        <v>0</v>
      </c>
      <c r="KY227" s="25">
        <f t="shared" si="835"/>
        <v>0</v>
      </c>
      <c r="KZ227" s="25">
        <f t="shared" si="723"/>
        <v>0</v>
      </c>
      <c r="LA227" s="25">
        <f t="shared" si="724"/>
        <v>0</v>
      </c>
      <c r="LB227" s="25">
        <f t="shared" si="836"/>
        <v>0</v>
      </c>
      <c r="LC227" s="25">
        <f t="shared" si="725"/>
        <v>0.85999999999999877</v>
      </c>
      <c r="LD227" s="25">
        <f t="shared" si="726"/>
        <v>0.85999999999999877</v>
      </c>
      <c r="LE227" s="25">
        <f t="shared" si="837"/>
        <v>0.85999999999999877</v>
      </c>
      <c r="LF227" s="25">
        <f t="shared" si="727"/>
        <v>0</v>
      </c>
      <c r="LG227" s="25">
        <f t="shared" si="728"/>
        <v>0</v>
      </c>
      <c r="LH227" s="25">
        <f t="shared" si="838"/>
        <v>0</v>
      </c>
      <c r="LI227" s="25">
        <f t="shared" si="729"/>
        <v>0</v>
      </c>
      <c r="LJ227" s="25">
        <f t="shared" si="730"/>
        <v>0</v>
      </c>
      <c r="LK227" s="25">
        <f t="shared" si="839"/>
        <v>0</v>
      </c>
      <c r="LL227" s="25">
        <f t="shared" si="731"/>
        <v>0</v>
      </c>
      <c r="LM227" s="25">
        <f t="shared" si="732"/>
        <v>0</v>
      </c>
      <c r="LN227" s="25">
        <f t="shared" si="840"/>
        <v>0</v>
      </c>
      <c r="LO227" s="25">
        <f t="shared" si="733"/>
        <v>0</v>
      </c>
      <c r="LP227" s="25">
        <f t="shared" si="734"/>
        <v>0</v>
      </c>
      <c r="LQ227" s="25">
        <f t="shared" si="841"/>
        <v>0</v>
      </c>
      <c r="LR227" s="25">
        <f t="shared" si="735"/>
        <v>0</v>
      </c>
      <c r="LS227" s="25">
        <f t="shared" si="736"/>
        <v>0</v>
      </c>
      <c r="LT227" s="25">
        <f t="shared" si="842"/>
        <v>0</v>
      </c>
      <c r="LU227" s="25">
        <f t="shared" si="737"/>
        <v>0</v>
      </c>
      <c r="LV227" s="25">
        <f t="shared" si="738"/>
        <v>0</v>
      </c>
      <c r="LW227" s="25">
        <f t="shared" si="843"/>
        <v>0</v>
      </c>
      <c r="LX227" s="25">
        <f t="shared" si="739"/>
        <v>0</v>
      </c>
      <c r="LY227" s="25">
        <f t="shared" si="740"/>
        <v>0</v>
      </c>
      <c r="LZ227" s="25">
        <f t="shared" si="844"/>
        <v>0</v>
      </c>
      <c r="MA227" s="25">
        <f t="shared" si="741"/>
        <v>0</v>
      </c>
      <c r="MB227" s="25">
        <f t="shared" si="742"/>
        <v>0</v>
      </c>
      <c r="MC227" s="25">
        <f t="shared" si="845"/>
        <v>0</v>
      </c>
      <c r="MD227" s="25">
        <f t="shared" si="743"/>
        <v>0</v>
      </c>
      <c r="ME227" s="25">
        <f t="shared" si="744"/>
        <v>0</v>
      </c>
      <c r="MF227" s="25">
        <f t="shared" si="846"/>
        <v>0</v>
      </c>
      <c r="MG227" s="25">
        <f t="shared" si="745"/>
        <v>0</v>
      </c>
      <c r="MH227" s="25">
        <f t="shared" si="746"/>
        <v>0</v>
      </c>
      <c r="MI227" s="25">
        <f t="shared" si="847"/>
        <v>0</v>
      </c>
      <c r="MJ227" s="25">
        <f t="shared" si="747"/>
        <v>0</v>
      </c>
      <c r="MK227" s="25">
        <f t="shared" si="748"/>
        <v>0</v>
      </c>
      <c r="ML227" s="25">
        <f t="shared" si="848"/>
        <v>0</v>
      </c>
      <c r="MM227" s="25">
        <f t="shared" si="749"/>
        <v>0</v>
      </c>
      <c r="MN227" s="25">
        <f t="shared" si="750"/>
        <v>0</v>
      </c>
      <c r="MO227" s="25">
        <f t="shared" si="849"/>
        <v>0</v>
      </c>
      <c r="MP227" s="25">
        <f t="shared" si="751"/>
        <v>0</v>
      </c>
      <c r="MQ227" s="25">
        <f t="shared" si="752"/>
        <v>0</v>
      </c>
      <c r="MR227" s="25">
        <f t="shared" si="850"/>
        <v>0</v>
      </c>
      <c r="MS227" s="29">
        <v>1.4</v>
      </c>
      <c r="MT227" s="29">
        <v>0</v>
      </c>
      <c r="MU227" s="29">
        <v>1</v>
      </c>
      <c r="MV227" s="29">
        <v>1</v>
      </c>
      <c r="MW227" s="25">
        <f t="shared" si="753"/>
        <v>1.4</v>
      </c>
      <c r="MX227" s="25">
        <f t="shared" si="754"/>
        <v>1.48</v>
      </c>
      <c r="MY227" s="25">
        <f t="shared" si="755"/>
        <v>0</v>
      </c>
      <c r="MZ227" s="25">
        <f t="shared" si="756"/>
        <v>0</v>
      </c>
      <c r="NA227" s="25">
        <f t="shared" si="757"/>
        <v>1.4</v>
      </c>
      <c r="NB227" s="25">
        <f t="shared" si="758"/>
        <v>1.48</v>
      </c>
      <c r="NC227" s="25">
        <f t="shared" si="759"/>
        <v>0</v>
      </c>
      <c r="ND227" s="25">
        <f t="shared" si="760"/>
        <v>0</v>
      </c>
      <c r="NE227" s="25">
        <f t="shared" si="851"/>
        <v>1.4</v>
      </c>
      <c r="NF227" s="25">
        <f t="shared" si="851"/>
        <v>1.48</v>
      </c>
      <c r="NG227" s="25">
        <f t="shared" si="851"/>
        <v>0</v>
      </c>
      <c r="NH227" s="25">
        <f t="shared" si="851"/>
        <v>0</v>
      </c>
      <c r="NI227" s="25">
        <f t="shared" si="761"/>
        <v>70.31</v>
      </c>
      <c r="NJ227" s="25">
        <f t="shared" si="762"/>
        <v>0</v>
      </c>
      <c r="NK227" s="25">
        <f t="shared" si="763"/>
        <v>70.31</v>
      </c>
      <c r="NL227" s="25">
        <f t="shared" si="764"/>
        <v>40.89</v>
      </c>
      <c r="NM227" s="25">
        <f t="shared" si="765"/>
        <v>0</v>
      </c>
      <c r="NN227" s="25">
        <f t="shared" si="852"/>
        <v>40.89</v>
      </c>
      <c r="NO227" s="25">
        <f t="shared" si="766"/>
        <v>0</v>
      </c>
      <c r="NP227" s="25">
        <f t="shared" si="767"/>
        <v>0</v>
      </c>
      <c r="NQ227" s="25">
        <f t="shared" si="853"/>
        <v>0</v>
      </c>
      <c r="NR227" s="25">
        <f t="shared" si="768"/>
        <v>0</v>
      </c>
      <c r="NS227" s="25">
        <f t="shared" si="769"/>
        <v>0</v>
      </c>
      <c r="NT227" s="25">
        <f t="shared" si="854"/>
        <v>0</v>
      </c>
      <c r="NU227" s="25">
        <f t="shared" si="770"/>
        <v>0</v>
      </c>
      <c r="NV227" s="25">
        <f t="shared" si="771"/>
        <v>0</v>
      </c>
      <c r="NW227" s="25">
        <f t="shared" si="855"/>
        <v>0</v>
      </c>
      <c r="NX227" s="25">
        <f t="shared" si="856"/>
        <v>40.89</v>
      </c>
      <c r="NY227" s="25">
        <f t="shared" si="856"/>
        <v>0</v>
      </c>
      <c r="NZ227" s="25">
        <f t="shared" si="857"/>
        <v>40.89</v>
      </c>
      <c r="OA227" s="25">
        <f t="shared" si="858"/>
        <v>29.42</v>
      </c>
      <c r="OB227" s="25">
        <f t="shared" si="858"/>
        <v>0</v>
      </c>
      <c r="OC227" s="25">
        <f t="shared" si="859"/>
        <v>29.42</v>
      </c>
      <c r="OD227" s="25">
        <f t="shared" si="860"/>
        <v>40.89</v>
      </c>
      <c r="OE227" s="25">
        <f t="shared" si="860"/>
        <v>0</v>
      </c>
      <c r="OF227" s="25">
        <f t="shared" si="860"/>
        <v>40.89</v>
      </c>
      <c r="OG227" s="25">
        <f t="shared" si="772"/>
        <v>0</v>
      </c>
      <c r="OH227" s="25">
        <f t="shared" si="773"/>
        <v>0</v>
      </c>
      <c r="OI227" s="25">
        <f t="shared" si="774"/>
        <v>0</v>
      </c>
      <c r="OJ227" s="25">
        <f t="shared" si="775"/>
        <v>0</v>
      </c>
      <c r="OK227" s="25">
        <f t="shared" si="776"/>
        <v>0</v>
      </c>
      <c r="OL227" s="25">
        <f t="shared" si="777"/>
        <v>0</v>
      </c>
      <c r="OM227" s="25">
        <f t="shared" si="861"/>
        <v>0</v>
      </c>
      <c r="ON227" s="25">
        <f t="shared" si="861"/>
        <v>0</v>
      </c>
      <c r="OO227" s="25">
        <f t="shared" si="861"/>
        <v>0</v>
      </c>
      <c r="OP227" s="25">
        <f t="shared" si="778"/>
        <v>0</v>
      </c>
      <c r="OQ227" s="25">
        <f t="shared" si="779"/>
        <v>0</v>
      </c>
      <c r="OR227" s="25">
        <f t="shared" si="862"/>
        <v>0</v>
      </c>
      <c r="OS227" s="19">
        <v>537901.59</v>
      </c>
      <c r="OT227" s="19">
        <v>2371128.2599999998</v>
      </c>
    </row>
    <row r="228" spans="1:410" ht="33" customHeight="1" x14ac:dyDescent="0.25">
      <c r="A228" s="18"/>
      <c r="B228" s="18" t="s">
        <v>1023</v>
      </c>
      <c r="C228" s="18">
        <v>504.3</v>
      </c>
      <c r="D228" s="16" t="e">
        <f>_xlfn.IFNA(INDEX(#REF!,MATCH(E228,#REF!,0)),0)</f>
        <v>#REF!</v>
      </c>
      <c r="E228" s="18" t="s">
        <v>1026</v>
      </c>
      <c r="F228" s="16" t="s">
        <v>765</v>
      </c>
      <c r="G228" s="16" t="s">
        <v>810</v>
      </c>
      <c r="H228" s="16" t="s">
        <v>767</v>
      </c>
      <c r="I228" s="16" t="s">
        <v>768</v>
      </c>
      <c r="J228" s="16" t="s">
        <v>811</v>
      </c>
      <c r="K228" s="16" t="s">
        <v>770</v>
      </c>
      <c r="L228" s="16" t="s">
        <v>771</v>
      </c>
      <c r="M228" s="18">
        <v>1.8399999999999999</v>
      </c>
      <c r="N228" s="18">
        <v>1.8399999999999999</v>
      </c>
      <c r="O228" s="18">
        <v>2.2399999999999998</v>
      </c>
      <c r="P228" s="18">
        <v>2.2399999999999998</v>
      </c>
      <c r="Q228" s="18">
        <v>0.1</v>
      </c>
      <c r="R228" s="18">
        <v>2.04</v>
      </c>
      <c r="S228" s="18">
        <v>2.04</v>
      </c>
      <c r="T228" s="18">
        <v>0.2</v>
      </c>
      <c r="U228" s="18">
        <v>0</v>
      </c>
      <c r="V228" s="18">
        <v>0</v>
      </c>
      <c r="W228" s="18">
        <v>0</v>
      </c>
      <c r="X228" s="18">
        <v>1.8399999999999999</v>
      </c>
      <c r="Y228" s="18">
        <v>1.7999999999999998</v>
      </c>
      <c r="Z228" s="20">
        <f t="shared" si="780"/>
        <v>1.8</v>
      </c>
      <c r="AA228" s="18">
        <v>0.22</v>
      </c>
      <c r="AB228" s="18">
        <v>0</v>
      </c>
      <c r="AC228" s="18">
        <v>0</v>
      </c>
      <c r="AD228" s="18">
        <v>0</v>
      </c>
      <c r="AE228" s="18">
        <v>0</v>
      </c>
      <c r="AF228" s="18">
        <v>0</v>
      </c>
      <c r="AG228" s="18">
        <v>1.4</v>
      </c>
      <c r="AH228" s="18">
        <v>1.4</v>
      </c>
      <c r="AI228" s="20">
        <f t="shared" si="781"/>
        <v>1.95</v>
      </c>
      <c r="AJ228" s="18">
        <v>0</v>
      </c>
      <c r="AK228" s="18">
        <v>0</v>
      </c>
      <c r="AL228" s="20">
        <f t="shared" si="782"/>
        <v>0</v>
      </c>
      <c r="AM228" s="18">
        <v>1.8399999999999999</v>
      </c>
      <c r="AN228" s="18">
        <v>1.4</v>
      </c>
      <c r="AO228" s="18">
        <v>0.15</v>
      </c>
      <c r="AP228" s="18">
        <v>0.22</v>
      </c>
      <c r="AQ228" s="18">
        <v>0</v>
      </c>
      <c r="AR228" s="18">
        <v>0</v>
      </c>
      <c r="AS228" s="18">
        <v>0</v>
      </c>
      <c r="AT228" s="18">
        <v>0</v>
      </c>
      <c r="AU228" s="18">
        <v>0</v>
      </c>
      <c r="AV228" s="18">
        <v>1</v>
      </c>
      <c r="AW228" s="18">
        <v>0</v>
      </c>
      <c r="AX228" s="18">
        <v>0</v>
      </c>
      <c r="AY228" s="18">
        <v>0</v>
      </c>
      <c r="AZ228" s="18">
        <v>0</v>
      </c>
      <c r="BA228" s="18">
        <v>0</v>
      </c>
      <c r="BB228" s="18">
        <v>0</v>
      </c>
      <c r="BC228" s="18">
        <v>0</v>
      </c>
      <c r="BD228" s="18">
        <v>0</v>
      </c>
      <c r="BE228" s="18">
        <v>2</v>
      </c>
      <c r="BF228" s="18">
        <v>0</v>
      </c>
      <c r="BG228" s="18">
        <v>0</v>
      </c>
      <c r="BH228" s="18">
        <v>0</v>
      </c>
      <c r="BI228" s="18">
        <v>0</v>
      </c>
      <c r="BJ228" s="18">
        <v>0</v>
      </c>
      <c r="BK228" s="18">
        <v>0</v>
      </c>
      <c r="BL228" s="18">
        <v>0</v>
      </c>
      <c r="BM228" s="18">
        <v>0</v>
      </c>
      <c r="BN228" s="18">
        <v>0</v>
      </c>
      <c r="BO228" s="18">
        <v>0</v>
      </c>
      <c r="BP228" s="18">
        <v>0</v>
      </c>
      <c r="BQ228" s="18">
        <v>0</v>
      </c>
      <c r="BR228" s="18">
        <v>0</v>
      </c>
      <c r="BS228" s="18">
        <v>0</v>
      </c>
      <c r="BT228" s="18">
        <v>0</v>
      </c>
      <c r="BU228" s="18">
        <v>0</v>
      </c>
      <c r="BV228" s="18">
        <v>0</v>
      </c>
      <c r="BW228" s="18">
        <v>0</v>
      </c>
      <c r="BX228" s="18">
        <v>0</v>
      </c>
      <c r="BY228" s="18">
        <v>0</v>
      </c>
      <c r="BZ228" s="18">
        <v>0</v>
      </c>
      <c r="CA228" s="16" t="e">
        <f>_xlfn.IFNA(IF(RIGHT(D228,2)="=G",0,INDEX(#REF!,MATCH(E228,#REF!,0))),0)</f>
        <v>#REF!</v>
      </c>
      <c r="CB228" s="16" t="s">
        <v>776</v>
      </c>
      <c r="CC228" s="18">
        <v>0</v>
      </c>
      <c r="CD228" s="18">
        <v>0</v>
      </c>
      <c r="CE228" s="18">
        <v>1.84</v>
      </c>
      <c r="CF228" s="18">
        <v>0.9</v>
      </c>
      <c r="CG228" s="18">
        <v>0.12</v>
      </c>
      <c r="CH228" s="18">
        <v>2</v>
      </c>
      <c r="CI228" s="16" t="s">
        <v>98</v>
      </c>
      <c r="CJ228" s="18">
        <v>0</v>
      </c>
      <c r="CK228" s="20">
        <f t="shared" si="648"/>
        <v>1.36</v>
      </c>
      <c r="CL228" s="20">
        <f t="shared" si="783"/>
        <v>1.36</v>
      </c>
      <c r="CM228" s="18">
        <v>19.53</v>
      </c>
      <c r="CN228" s="18">
        <v>24.38</v>
      </c>
      <c r="CO228" s="18">
        <v>23.541</v>
      </c>
      <c r="CP228" s="22">
        <f t="shared" si="649"/>
        <v>23.54</v>
      </c>
      <c r="CQ228" s="22">
        <f t="shared" si="650"/>
        <v>22.18</v>
      </c>
      <c r="CR228" s="22">
        <f t="shared" si="784"/>
        <v>1.36</v>
      </c>
      <c r="CS228" s="22">
        <f t="shared" si="651"/>
        <v>22.28</v>
      </c>
      <c r="CT228" s="22">
        <f t="shared" si="652"/>
        <v>22.48</v>
      </c>
      <c r="CU228" s="18">
        <v>22.48</v>
      </c>
      <c r="CV228" s="22">
        <f t="shared" si="785"/>
        <v>1.8</v>
      </c>
      <c r="CW228" s="22">
        <f t="shared" si="653"/>
        <v>0</v>
      </c>
      <c r="CX228" s="22">
        <f t="shared" si="654"/>
        <v>0</v>
      </c>
      <c r="CY228" s="22">
        <f t="shared" si="655"/>
        <v>24.23</v>
      </c>
      <c r="CZ228" s="22">
        <f t="shared" si="656"/>
        <v>24.38</v>
      </c>
      <c r="DA228" s="18">
        <v>24.38</v>
      </c>
      <c r="DB228" s="20">
        <f t="shared" si="786"/>
        <v>2.2000000000000002</v>
      </c>
      <c r="DC228" s="20">
        <f t="shared" si="787"/>
        <v>0.84</v>
      </c>
      <c r="DD228" s="20">
        <f t="shared" si="788"/>
        <v>1.3600000000000003</v>
      </c>
      <c r="DE228" s="20">
        <f t="shared" si="657"/>
        <v>0.1</v>
      </c>
      <c r="DF228" s="20">
        <f t="shared" si="658"/>
        <v>0.2</v>
      </c>
      <c r="DG228" s="20">
        <f t="shared" si="659"/>
        <v>1.06</v>
      </c>
      <c r="DH228" s="20">
        <f t="shared" si="660"/>
        <v>0</v>
      </c>
      <c r="DI228" s="20">
        <f t="shared" si="661"/>
        <v>0</v>
      </c>
      <c r="DJ228" s="20">
        <f t="shared" si="662"/>
        <v>0</v>
      </c>
      <c r="DK228" s="20">
        <f t="shared" si="789"/>
        <v>1.36</v>
      </c>
      <c r="DL228" s="20">
        <f t="shared" si="790"/>
        <v>0</v>
      </c>
      <c r="DM228" s="20">
        <f t="shared" si="791"/>
        <v>0</v>
      </c>
      <c r="DN228" s="20">
        <f t="shared" si="792"/>
        <v>0</v>
      </c>
      <c r="DO228" s="18">
        <v>2.44</v>
      </c>
      <c r="DP228" s="18">
        <v>0</v>
      </c>
      <c r="DQ228" s="18">
        <v>1</v>
      </c>
      <c r="DR228" s="18">
        <v>1</v>
      </c>
      <c r="DS228" s="25">
        <f t="shared" si="793"/>
        <v>2.44</v>
      </c>
      <c r="DT228" s="25">
        <f t="shared" si="794"/>
        <v>0</v>
      </c>
      <c r="DU228" s="25">
        <f t="shared" si="795"/>
        <v>3.32</v>
      </c>
      <c r="DV228" s="25">
        <f t="shared" si="796"/>
        <v>0</v>
      </c>
      <c r="DW228" s="25">
        <f t="shared" si="797"/>
        <v>3.32</v>
      </c>
      <c r="DX228" s="25">
        <f t="shared" si="798"/>
        <v>7.44</v>
      </c>
      <c r="DY228" s="25">
        <f t="shared" si="799"/>
        <v>0</v>
      </c>
      <c r="DZ228" s="25">
        <f t="shared" si="800"/>
        <v>7.44</v>
      </c>
      <c r="EA228" s="25">
        <f t="shared" si="801"/>
        <v>4.92</v>
      </c>
      <c r="EB228" s="25">
        <f t="shared" si="802"/>
        <v>0</v>
      </c>
      <c r="EC228" s="25">
        <f t="shared" si="803"/>
        <v>4.92</v>
      </c>
      <c r="ED228" s="25">
        <f t="shared" si="804"/>
        <v>2.52</v>
      </c>
      <c r="EE228" s="25">
        <f t="shared" si="804"/>
        <v>0</v>
      </c>
      <c r="EF228" s="25">
        <f t="shared" si="805"/>
        <v>2.52</v>
      </c>
      <c r="EG228" s="25">
        <f t="shared" si="806"/>
        <v>4.92</v>
      </c>
      <c r="EH228" s="25">
        <f t="shared" si="806"/>
        <v>0</v>
      </c>
      <c r="EI228" s="25">
        <f t="shared" si="807"/>
        <v>4.92</v>
      </c>
      <c r="EJ228" s="18">
        <v>504.3</v>
      </c>
      <c r="EK228" s="18">
        <v>554.6</v>
      </c>
      <c r="EL228" s="18" t="s">
        <v>1026</v>
      </c>
      <c r="EM228" s="18" t="s">
        <v>1027</v>
      </c>
      <c r="EN228" s="16" t="s">
        <v>774</v>
      </c>
      <c r="EO228" s="16" t="s">
        <v>132</v>
      </c>
      <c r="EP228" s="16" t="e">
        <f>IF(OR(EN228="Cống tròn",EN228="Cống hộp",EN228="Ống nhựa"),INDEX(#REF!,MATCH(E228,#REF!,0)),IF(OR(EN228="Rãnh xây",EN228="Rãnh bê tông"),INDEX(#REF!,MATCH(E228,#REF!,0)),0))</f>
        <v>#REF!</v>
      </c>
      <c r="EQ228" s="18">
        <v>48.900000000000006</v>
      </c>
      <c r="ER228" s="18">
        <v>1</v>
      </c>
      <c r="ES228" s="25">
        <f t="shared" si="808"/>
        <v>49</v>
      </c>
      <c r="ET228" s="1" t="e">
        <f>_xlfn.IFNA(IF(EN228="Cống tròn",INDEX(#REF!,MATCH(E228,#REF!,0)),IF(EN228="Cống hộp",INDEX(#REF!,MATCH(E228,#REF!,0)),EU228&amp;" ,"&amp;EV228)),0)</f>
        <v>#REF!</v>
      </c>
      <c r="EU228" s="16" t="s">
        <v>769</v>
      </c>
      <c r="EV228" s="16" t="s">
        <v>775</v>
      </c>
      <c r="EW228" s="16" t="e">
        <f>_xlfn.IFNA(INDEX(#REF!,MATCH(E228,#REF!,0)),0)</f>
        <v>#REF!</v>
      </c>
      <c r="EX228" s="16"/>
      <c r="EY228" s="18">
        <v>0</v>
      </c>
      <c r="EZ228" s="18">
        <v>0</v>
      </c>
      <c r="FA228" s="18">
        <v>0</v>
      </c>
      <c r="FB228" s="19">
        <v>0</v>
      </c>
      <c r="FC228" s="19">
        <v>0</v>
      </c>
      <c r="FD228" s="25">
        <f t="shared" si="663"/>
        <v>0</v>
      </c>
      <c r="FE228" s="25">
        <f t="shared" si="809"/>
        <v>0</v>
      </c>
      <c r="FF228" s="18">
        <v>0.1</v>
      </c>
      <c r="FG228" s="18">
        <v>2</v>
      </c>
      <c r="FH228" s="18">
        <v>1</v>
      </c>
      <c r="FI228" s="25">
        <f t="shared" si="810"/>
        <v>1.2</v>
      </c>
      <c r="FJ228" s="18">
        <v>0</v>
      </c>
      <c r="FK228" s="18">
        <v>0</v>
      </c>
      <c r="FL228" s="18">
        <v>0.2</v>
      </c>
      <c r="FM228" s="18">
        <v>1.4</v>
      </c>
      <c r="FN228" s="18">
        <v>0</v>
      </c>
      <c r="FO228" s="25">
        <f t="shared" si="811"/>
        <v>1.4</v>
      </c>
      <c r="FP228" s="18">
        <v>1.4999999999999999E-2</v>
      </c>
      <c r="FQ228" s="18">
        <v>1</v>
      </c>
      <c r="FR228" s="25">
        <f t="shared" si="664"/>
        <v>48</v>
      </c>
      <c r="FS228" s="25">
        <f t="shared" si="665"/>
        <v>0.70499999999999996</v>
      </c>
      <c r="FT228" s="25">
        <f t="shared" si="666"/>
        <v>48.704999999999998</v>
      </c>
      <c r="FU228" s="25">
        <f t="shared" si="667"/>
        <v>-0.19500000000000739</v>
      </c>
      <c r="FV228" s="25" t="str">
        <f t="shared" si="812"/>
        <v>Thêm 01</v>
      </c>
      <c r="FW228" s="25">
        <f t="shared" si="813"/>
        <v>0.82</v>
      </c>
      <c r="FX228" s="16"/>
      <c r="FY228" s="16"/>
      <c r="FZ228" s="16"/>
      <c r="GA228" s="16"/>
      <c r="GB228" s="19">
        <v>0</v>
      </c>
      <c r="GC228" s="19">
        <v>0</v>
      </c>
      <c r="GD228" s="19">
        <v>0</v>
      </c>
      <c r="GE228" s="19">
        <v>0</v>
      </c>
      <c r="GF228" s="19">
        <v>0</v>
      </c>
      <c r="GG228" s="19">
        <v>0</v>
      </c>
      <c r="GH228" s="19">
        <v>0</v>
      </c>
      <c r="GI228" s="19">
        <v>0</v>
      </c>
      <c r="GJ228" s="19">
        <v>0</v>
      </c>
      <c r="GK228" s="19">
        <v>0</v>
      </c>
      <c r="GL228" s="25">
        <f t="shared" si="668"/>
        <v>0</v>
      </c>
      <c r="GM228" s="25">
        <f t="shared" si="814"/>
        <v>0</v>
      </c>
      <c r="GN228" s="19">
        <v>0</v>
      </c>
      <c r="GO228" s="19">
        <v>0</v>
      </c>
      <c r="GP228" s="19">
        <v>0</v>
      </c>
      <c r="GQ228" s="19">
        <v>0</v>
      </c>
      <c r="GR228" s="1" t="e">
        <f>_xlfn.IFNA(INDEX(#REF!,MATCH(E228,#REF!,0)),0)</f>
        <v>#REF!</v>
      </c>
      <c r="GS228" s="16"/>
      <c r="GT228" s="18">
        <v>0</v>
      </c>
      <c r="GU228" s="18">
        <v>0</v>
      </c>
      <c r="GV228" s="18">
        <v>0</v>
      </c>
      <c r="GW228" s="18">
        <v>0</v>
      </c>
      <c r="GX228" s="25">
        <f t="shared" si="669"/>
        <v>0</v>
      </c>
      <c r="GY228" s="25">
        <f t="shared" si="670"/>
        <v>0</v>
      </c>
      <c r="GZ228" s="25">
        <f t="shared" si="815"/>
        <v>0</v>
      </c>
      <c r="HA228" s="1" t="e" cm="1">
        <f t="array" ref="HA228">INDEX(#REF!,MATCH(EJ228&amp;EK228&amp;HD228&amp;HE228&amp;HF228,#REF!&amp;#REF!&amp;#REF!&amp;#REF!&amp;#REF!,0))</f>
        <v>#REF!</v>
      </c>
      <c r="HB228" s="16"/>
      <c r="HC228" s="25">
        <f t="shared" si="816"/>
        <v>0</v>
      </c>
      <c r="HD228" s="18">
        <v>0</v>
      </c>
      <c r="HE228" s="18">
        <v>0</v>
      </c>
      <c r="HF228" s="18">
        <v>0</v>
      </c>
      <c r="HG228" s="1" t="e" cm="1">
        <f t="array" ref="HG228">INDEX(#REF!,MATCH(EJ228&amp;EK228&amp;HJ228&amp;HK228&amp;HL228,#REF!&amp;#REF!&amp;#REF!&amp;#REF!&amp;#REF!,0))</f>
        <v>#REF!</v>
      </c>
      <c r="HH228" s="16"/>
      <c r="HI228" s="25">
        <f t="shared" si="817"/>
        <v>0</v>
      </c>
      <c r="HJ228" s="25">
        <f t="shared" si="818"/>
        <v>0</v>
      </c>
      <c r="HK228" s="19">
        <v>0</v>
      </c>
      <c r="HL228" s="19">
        <v>0</v>
      </c>
      <c r="HM228" s="18">
        <v>0.01</v>
      </c>
      <c r="HN228" s="18">
        <v>1</v>
      </c>
      <c r="HO228" s="25">
        <f t="shared" si="819"/>
        <v>0</v>
      </c>
      <c r="HP228" s="25">
        <f t="shared" si="820"/>
        <v>0</v>
      </c>
      <c r="HQ228" s="25">
        <f t="shared" si="821"/>
        <v>0</v>
      </c>
      <c r="HR228" s="25">
        <f t="shared" si="822"/>
        <v>0</v>
      </c>
      <c r="HS228" s="25">
        <f t="shared" si="823"/>
        <v>0</v>
      </c>
      <c r="HT228" s="19">
        <v>0</v>
      </c>
      <c r="HU228" s="19">
        <v>0</v>
      </c>
      <c r="HV228" s="19">
        <v>0</v>
      </c>
      <c r="HW228" s="25">
        <f t="shared" si="824"/>
        <v>0</v>
      </c>
      <c r="HX228" s="19">
        <v>0</v>
      </c>
      <c r="HY228" s="19">
        <v>0</v>
      </c>
      <c r="HZ228" s="18">
        <v>23.54</v>
      </c>
      <c r="IA228" s="20">
        <f>ROUND(IF(EN228="Cống tròn",IF(EN228="Cống tròn",IF(EU228="Không có móng",IQ228-FF228,IF(EU228="Đế",IP228-FN228,IF(OR(EU228="Móng bê tông",EU228="Móng bê tông kết hợp đế"),II228-FJ228,0))),0),IF(EN228="Cống hộp",IF(AND(EN228="Cống hộp",EU228="Không có móng"),IQ228-GF228,IF(AND(EN228="Cống hộp",EU228="Móng bê tông"),IJ228-GB228,0)),IF(OR(EN228="Rãnh xây",EN228="Rãnh bê tông"),IF(OR(EN228="Rãnh xây",EN228="Rãnh bê tông"),IK228-GB228,0),IF(EN228="Ống nhựa",IF(AND(EN228="Ống nhựa",EU228="Không đắp cát"),IQ228-HT228,IF(AND(EN228="Ống nhựa",EU228="Đắp cát"),IH228-HX228,0)),IF(EN228="Rãnh thang",IF(EN228="Rãnh thang",IF(EU228="Móng bê tông",#REF!-#REF!,IQ228),0),0))))),2)</f>
        <v>22.48</v>
      </c>
      <c r="IB228" s="20">
        <f t="shared" si="825"/>
        <v>1.0599999999999987</v>
      </c>
      <c r="IC228" s="20">
        <f t="shared" si="671"/>
        <v>22.48</v>
      </c>
      <c r="ID228" s="20">
        <f t="shared" si="672"/>
        <v>0</v>
      </c>
      <c r="IE228" s="20">
        <f t="shared" si="673"/>
        <v>0</v>
      </c>
      <c r="IF228" s="20">
        <f t="shared" si="674"/>
        <v>0</v>
      </c>
      <c r="IG228" s="20">
        <f>IF(EN228="Rãnh thang",IF(AND(EN228="Rãnh thang",EU228="Móng bê tông"),IQ228-#REF!,0),IF(EN228="Ống nhựa",IF(AND(EN228="Ống nhựa",EU228="Đắp cát"),IQ228-HT228,0),IF(EN228="Cống tròn",IF(EN228="Cống tròn",IF(OR(EU228="Móng bê tông",EU228="Móng bê tông kết hợp đế"),IM228-FL228,0),0),IF(EN228="Cống hộp",IF(AND(EN228="Cống hộp",EU228="Móng bê tông"),IN228-GD228,0),IF(OR(EN228="Rãnh xây",EN228="Rãnh bê tông"),IF(AND(EN228="Rãnh xây",EU228="Móng bê tông"),IO228-GD228,IF(AND(EN228="Rãnh bê tông",EU228="Móng bê tông"),IO228-GD228,0)),0)))))</f>
        <v>22.48</v>
      </c>
      <c r="IH228" s="20">
        <f t="shared" si="675"/>
        <v>0</v>
      </c>
      <c r="II228" s="20">
        <f t="shared" si="676"/>
        <v>22.48</v>
      </c>
      <c r="IJ228" s="20">
        <f t="shared" si="677"/>
        <v>0</v>
      </c>
      <c r="IK228" s="20">
        <f t="shared" si="678"/>
        <v>0</v>
      </c>
      <c r="IL228" s="20">
        <f t="shared" si="679"/>
        <v>22.68</v>
      </c>
      <c r="IM228" s="20">
        <f t="shared" si="680"/>
        <v>22.68</v>
      </c>
      <c r="IN228" s="20">
        <f t="shared" si="681"/>
        <v>0</v>
      </c>
      <c r="IO228" s="20">
        <f t="shared" si="682"/>
        <v>0</v>
      </c>
      <c r="IP228" s="20">
        <f t="shared" si="683"/>
        <v>0</v>
      </c>
      <c r="IQ228" s="18">
        <v>22.78</v>
      </c>
      <c r="IR228" s="25">
        <f t="shared" si="826"/>
        <v>0</v>
      </c>
      <c r="IS228" s="25">
        <f t="shared" si="684"/>
        <v>0</v>
      </c>
      <c r="IT228" s="25">
        <f t="shared" si="685"/>
        <v>0</v>
      </c>
      <c r="IU228" s="25">
        <f>ROUND(IF(EN228="Cống tròn",IF(EN228="Cống tròn",IV228+FF228,0),IF(EN228="Cống hộp",IF(EN228="Cống hộp",IV228+GP228,0),IF(OR(EN228="Rãnh xây",EN228="Rãnh bê tông"),IF(OR(EN228="Rãnh xây",EN228="Rãnh bê tông"),IV228+GP228,0),IF(EN228="ống nhựa",IF(EN228="Ống nhựa",IV228+HT228,0),IF(EN228="Rãnh thang",IF(EN228="Rãnh thang",IQ228+#REF!,0),0))))),2)</f>
        <v>23.83</v>
      </c>
      <c r="IV228" s="18">
        <v>23.73</v>
      </c>
      <c r="IW228" s="25">
        <f t="shared" si="686"/>
        <v>23.83</v>
      </c>
      <c r="IX228" s="25">
        <f t="shared" si="687"/>
        <v>0</v>
      </c>
      <c r="IY228" s="25">
        <f t="shared" si="688"/>
        <v>0</v>
      </c>
      <c r="IZ228" s="25">
        <f t="shared" si="689"/>
        <v>0</v>
      </c>
      <c r="JA228" s="25">
        <f t="shared" si="690"/>
        <v>0</v>
      </c>
      <c r="JB228" s="18">
        <v>23.49</v>
      </c>
      <c r="JC228" s="20">
        <f>ROUND(IF(EN228="Cống tròn",IF(EN228="Cống tròn",IF(EU228="Không có móng",JS228-FF228,IF(EU228="Đế",JR228-FN228,IF(OR(EU228="Móng bê tông",EU228="Móng bê tông kết hợp đế"),JK228-FJ228,0))),0),IF(EN228="Cống hộp",IF(AND(EN228="Cống hộp",EU228="Không có móng"),JS228-GF228,IF(AND(EN228="Cống hộp",EU228="Móng bê tông"),JL228-GB228,0)),IF(OR(EN228="Rãnh xây",EN228="Rãnh bê tông"),IF(OR(EN228="Rãnh xây",EN228="Rãnh bê tông"),JM228-GB228,0),IF(EN228="Ống nhựa",IF(AND(EN228="Ống nhựa",EU228="Không đắp cát"),JS228-HT228,IF(AND(EN228="Ống nhựa",EU228="Đắp cát"),JJ228-HX228,0)),IF(EN228="Rãnh thang",IF(EN228="Rãnh thang",IF(EU228="Móng bê tông",#REF!-#REF!,JS228),0),0))))),2)</f>
        <v>22.43</v>
      </c>
      <c r="JD228" s="20">
        <f t="shared" si="827"/>
        <v>1.0599999999999987</v>
      </c>
      <c r="JE228" s="20">
        <f t="shared" si="691"/>
        <v>22.43</v>
      </c>
      <c r="JF228" s="20">
        <f t="shared" si="692"/>
        <v>0</v>
      </c>
      <c r="JG228" s="20">
        <f t="shared" si="693"/>
        <v>0</v>
      </c>
      <c r="JH228" s="20">
        <f t="shared" si="694"/>
        <v>0</v>
      </c>
      <c r="JI228" s="20">
        <f>IF(EN228="Rãnh thang",IF(AND(EN228="Rãnh thang",EU228="Móng bê tông"),JS228-#REF!,0),IF(EN228="Ống nhựa",IF(AND(EN228="Ống nhựa",EU228="Đắp cát"),JS228-HT228,0),IF(EN228="Cống tròn",IF(EN228="Cống tròn",IF(OR(EU228="Móng bê tông",EU228="Móng bê tông kết hợp đế"),JO228-FL228,0),0),IF(EN228="Cống hộp",IF(AND(EN228="Cống hộp",EU228="Móng bê tông"),JP228-GD228,0),IF(OR(EN228="Rãnh xây",EN228="Rãnh bê tông"),IF(AND(EN228="Rãnh xây",EU228="Móng bê tông"),JQ228-GD228,IF(AND(EN228="Rãnh bê tông",EU228="Móng bê tông"),JQ228-GD228,0)),0)))))</f>
        <v>22.43</v>
      </c>
      <c r="JJ228" s="20">
        <f t="shared" si="695"/>
        <v>0</v>
      </c>
      <c r="JK228" s="20">
        <f t="shared" si="696"/>
        <v>22.43</v>
      </c>
      <c r="JL228" s="20">
        <f t="shared" si="697"/>
        <v>0</v>
      </c>
      <c r="JM228" s="20">
        <f t="shared" si="698"/>
        <v>0</v>
      </c>
      <c r="JN228" s="20">
        <f t="shared" si="699"/>
        <v>22.63</v>
      </c>
      <c r="JO228" s="20">
        <f t="shared" si="700"/>
        <v>22.63</v>
      </c>
      <c r="JP228" s="20">
        <f t="shared" si="701"/>
        <v>0</v>
      </c>
      <c r="JQ228" s="20">
        <f t="shared" si="702"/>
        <v>0</v>
      </c>
      <c r="JR228" s="20">
        <f t="shared" si="703"/>
        <v>0</v>
      </c>
      <c r="JS228" s="26">
        <v>22.73</v>
      </c>
      <c r="JT228" s="25">
        <f t="shared" si="828"/>
        <v>0</v>
      </c>
      <c r="JU228" s="25">
        <f t="shared" si="704"/>
        <v>0</v>
      </c>
      <c r="JV228" s="25">
        <f t="shared" si="705"/>
        <v>0</v>
      </c>
      <c r="JW228" s="25">
        <f>ROUND(IF(EN228="Cống tròn",IF(EN228="Cống tròn",JX228+FF228,0),IF(EN228="Cống hộp",IF(EN228="Cống hộp",JX228+GP228,0),IF(OR(EN228="Rãnh xây",EN228="Rãnh bê tông"),IF(OR(EN228="Rãnh xây",EN228="Rãnh bê tông"),JX228+GP228,0),IF(EN228="ống nhựa",IF(EN228="Ống nhựa",JX228+HT228,0),IF(EN228="Rãnh thang",IF(EN228="Rãnh thang",JS228+#REF!,0),0))))),2)</f>
        <v>23.83</v>
      </c>
      <c r="JX228" s="27">
        <v>23.73</v>
      </c>
      <c r="JY228" s="25">
        <f t="shared" si="706"/>
        <v>23.83</v>
      </c>
      <c r="JZ228" s="25">
        <f t="shared" si="707"/>
        <v>0</v>
      </c>
      <c r="KA228" s="25">
        <f t="shared" si="708"/>
        <v>0</v>
      </c>
      <c r="KB228" s="25">
        <f t="shared" si="709"/>
        <v>0</v>
      </c>
      <c r="KC228" s="25">
        <f t="shared" si="710"/>
        <v>0</v>
      </c>
      <c r="KD228" s="28" t="s">
        <v>98</v>
      </c>
      <c r="KE228" s="27">
        <v>0</v>
      </c>
      <c r="KF228" s="25">
        <f t="shared" si="711"/>
        <v>1.0599999999999987</v>
      </c>
      <c r="KG228" s="25">
        <f t="shared" si="829"/>
        <v>1.0599999999999987</v>
      </c>
      <c r="KH228" s="27">
        <v>0</v>
      </c>
      <c r="KI228" s="25">
        <f t="shared" si="712"/>
        <v>1.0599999999999987</v>
      </c>
      <c r="KJ228" s="25">
        <f t="shared" si="830"/>
        <v>1.0599999999999987</v>
      </c>
      <c r="KK228" s="25">
        <f t="shared" si="713"/>
        <v>0</v>
      </c>
      <c r="KL228" s="25">
        <f t="shared" si="714"/>
        <v>0</v>
      </c>
      <c r="KM228" s="25">
        <f t="shared" si="831"/>
        <v>0</v>
      </c>
      <c r="KN228" s="25">
        <f t="shared" si="715"/>
        <v>0</v>
      </c>
      <c r="KO228" s="25">
        <f t="shared" si="716"/>
        <v>0</v>
      </c>
      <c r="KP228" s="25">
        <f t="shared" si="832"/>
        <v>0</v>
      </c>
      <c r="KQ228" s="25">
        <f t="shared" si="717"/>
        <v>0.2</v>
      </c>
      <c r="KR228" s="25">
        <f t="shared" si="718"/>
        <v>0.2</v>
      </c>
      <c r="KS228" s="25">
        <f t="shared" si="833"/>
        <v>0.2</v>
      </c>
      <c r="KT228" s="25">
        <f t="shared" si="719"/>
        <v>0</v>
      </c>
      <c r="KU228" s="25">
        <f t="shared" si="720"/>
        <v>0</v>
      </c>
      <c r="KV228" s="25">
        <f t="shared" si="834"/>
        <v>0</v>
      </c>
      <c r="KW228" s="25">
        <f t="shared" si="721"/>
        <v>0</v>
      </c>
      <c r="KX228" s="25">
        <f t="shared" si="722"/>
        <v>0</v>
      </c>
      <c r="KY228" s="25">
        <f t="shared" si="835"/>
        <v>0</v>
      </c>
      <c r="KZ228" s="25">
        <f t="shared" si="723"/>
        <v>0</v>
      </c>
      <c r="LA228" s="25">
        <f t="shared" si="724"/>
        <v>0</v>
      </c>
      <c r="LB228" s="25">
        <f t="shared" si="836"/>
        <v>0</v>
      </c>
      <c r="LC228" s="25">
        <f t="shared" si="725"/>
        <v>0.85999999999999877</v>
      </c>
      <c r="LD228" s="25">
        <f t="shared" si="726"/>
        <v>0.85999999999999877</v>
      </c>
      <c r="LE228" s="25">
        <f t="shared" si="837"/>
        <v>0.85999999999999877</v>
      </c>
      <c r="LF228" s="25">
        <f t="shared" si="727"/>
        <v>0</v>
      </c>
      <c r="LG228" s="25">
        <f t="shared" si="728"/>
        <v>0</v>
      </c>
      <c r="LH228" s="25">
        <f t="shared" si="838"/>
        <v>0</v>
      </c>
      <c r="LI228" s="25">
        <f t="shared" si="729"/>
        <v>0</v>
      </c>
      <c r="LJ228" s="25">
        <f t="shared" si="730"/>
        <v>0</v>
      </c>
      <c r="LK228" s="25">
        <f t="shared" si="839"/>
        <v>0</v>
      </c>
      <c r="LL228" s="25">
        <f t="shared" si="731"/>
        <v>0</v>
      </c>
      <c r="LM228" s="25">
        <f t="shared" si="732"/>
        <v>0</v>
      </c>
      <c r="LN228" s="25">
        <f t="shared" si="840"/>
        <v>0</v>
      </c>
      <c r="LO228" s="25">
        <f t="shared" si="733"/>
        <v>0</v>
      </c>
      <c r="LP228" s="25">
        <f t="shared" si="734"/>
        <v>0</v>
      </c>
      <c r="LQ228" s="25">
        <f t="shared" si="841"/>
        <v>0</v>
      </c>
      <c r="LR228" s="25">
        <f t="shared" si="735"/>
        <v>0</v>
      </c>
      <c r="LS228" s="25">
        <f t="shared" si="736"/>
        <v>0</v>
      </c>
      <c r="LT228" s="25">
        <f t="shared" si="842"/>
        <v>0</v>
      </c>
      <c r="LU228" s="25">
        <f t="shared" si="737"/>
        <v>0</v>
      </c>
      <c r="LV228" s="25">
        <f t="shared" si="738"/>
        <v>0</v>
      </c>
      <c r="LW228" s="25">
        <f t="shared" si="843"/>
        <v>0</v>
      </c>
      <c r="LX228" s="25">
        <f t="shared" si="739"/>
        <v>0</v>
      </c>
      <c r="LY228" s="25">
        <f t="shared" si="740"/>
        <v>0</v>
      </c>
      <c r="LZ228" s="25">
        <f t="shared" si="844"/>
        <v>0</v>
      </c>
      <c r="MA228" s="25">
        <f t="shared" si="741"/>
        <v>0</v>
      </c>
      <c r="MB228" s="25">
        <f t="shared" si="742"/>
        <v>0</v>
      </c>
      <c r="MC228" s="25">
        <f t="shared" si="845"/>
        <v>0</v>
      </c>
      <c r="MD228" s="25">
        <f t="shared" si="743"/>
        <v>0</v>
      </c>
      <c r="ME228" s="25">
        <f t="shared" si="744"/>
        <v>0</v>
      </c>
      <c r="MF228" s="25">
        <f t="shared" si="846"/>
        <v>0</v>
      </c>
      <c r="MG228" s="25">
        <f t="shared" si="745"/>
        <v>0</v>
      </c>
      <c r="MH228" s="25">
        <f t="shared" si="746"/>
        <v>0</v>
      </c>
      <c r="MI228" s="25">
        <f t="shared" si="847"/>
        <v>0</v>
      </c>
      <c r="MJ228" s="25">
        <f t="shared" si="747"/>
        <v>0</v>
      </c>
      <c r="MK228" s="25">
        <f t="shared" si="748"/>
        <v>0</v>
      </c>
      <c r="ML228" s="25">
        <f t="shared" si="848"/>
        <v>0</v>
      </c>
      <c r="MM228" s="25">
        <f t="shared" si="749"/>
        <v>0</v>
      </c>
      <c r="MN228" s="25">
        <f t="shared" si="750"/>
        <v>0</v>
      </c>
      <c r="MO228" s="25">
        <f t="shared" si="849"/>
        <v>0</v>
      </c>
      <c r="MP228" s="25">
        <f t="shared" si="751"/>
        <v>0</v>
      </c>
      <c r="MQ228" s="25">
        <f t="shared" si="752"/>
        <v>0</v>
      </c>
      <c r="MR228" s="25">
        <f t="shared" si="850"/>
        <v>0</v>
      </c>
      <c r="MS228" s="29">
        <v>1.4</v>
      </c>
      <c r="MT228" s="29">
        <v>0</v>
      </c>
      <c r="MU228" s="29">
        <v>1</v>
      </c>
      <c r="MV228" s="29">
        <v>1</v>
      </c>
      <c r="MW228" s="25">
        <f t="shared" si="753"/>
        <v>1.4</v>
      </c>
      <c r="MX228" s="25">
        <f t="shared" si="754"/>
        <v>1.48</v>
      </c>
      <c r="MY228" s="25">
        <f t="shared" si="755"/>
        <v>0</v>
      </c>
      <c r="MZ228" s="25">
        <f t="shared" si="756"/>
        <v>0</v>
      </c>
      <c r="NA228" s="25">
        <f t="shared" si="757"/>
        <v>1.4</v>
      </c>
      <c r="NB228" s="25">
        <f t="shared" si="758"/>
        <v>1.48</v>
      </c>
      <c r="NC228" s="25">
        <f t="shared" si="759"/>
        <v>0</v>
      </c>
      <c r="ND228" s="25">
        <f t="shared" si="760"/>
        <v>0</v>
      </c>
      <c r="NE228" s="25">
        <f t="shared" si="851"/>
        <v>1.4</v>
      </c>
      <c r="NF228" s="25">
        <f t="shared" si="851"/>
        <v>1.48</v>
      </c>
      <c r="NG228" s="25">
        <f t="shared" si="851"/>
        <v>0</v>
      </c>
      <c r="NH228" s="25">
        <f t="shared" si="851"/>
        <v>0</v>
      </c>
      <c r="NI228" s="25">
        <f t="shared" si="761"/>
        <v>72.37</v>
      </c>
      <c r="NJ228" s="25">
        <f t="shared" si="762"/>
        <v>0</v>
      </c>
      <c r="NK228" s="25">
        <f t="shared" si="763"/>
        <v>72.37</v>
      </c>
      <c r="NL228" s="25">
        <f t="shared" si="764"/>
        <v>42.08</v>
      </c>
      <c r="NM228" s="25">
        <f t="shared" si="765"/>
        <v>0</v>
      </c>
      <c r="NN228" s="25">
        <f t="shared" si="852"/>
        <v>42.08</v>
      </c>
      <c r="NO228" s="25">
        <f t="shared" si="766"/>
        <v>0</v>
      </c>
      <c r="NP228" s="25">
        <f t="shared" si="767"/>
        <v>0</v>
      </c>
      <c r="NQ228" s="25">
        <f t="shared" si="853"/>
        <v>0</v>
      </c>
      <c r="NR228" s="25">
        <f t="shared" si="768"/>
        <v>0</v>
      </c>
      <c r="NS228" s="25">
        <f t="shared" si="769"/>
        <v>0</v>
      </c>
      <c r="NT228" s="25">
        <f t="shared" si="854"/>
        <v>0</v>
      </c>
      <c r="NU228" s="25">
        <f t="shared" si="770"/>
        <v>0</v>
      </c>
      <c r="NV228" s="25">
        <f t="shared" si="771"/>
        <v>0</v>
      </c>
      <c r="NW228" s="25">
        <f t="shared" si="855"/>
        <v>0</v>
      </c>
      <c r="NX228" s="25">
        <f t="shared" si="856"/>
        <v>42.08</v>
      </c>
      <c r="NY228" s="25">
        <f t="shared" si="856"/>
        <v>0</v>
      </c>
      <c r="NZ228" s="25">
        <f t="shared" si="857"/>
        <v>42.08</v>
      </c>
      <c r="OA228" s="25">
        <f t="shared" si="858"/>
        <v>30.29</v>
      </c>
      <c r="OB228" s="25">
        <f t="shared" si="858"/>
        <v>0</v>
      </c>
      <c r="OC228" s="25">
        <f t="shared" si="859"/>
        <v>30.29</v>
      </c>
      <c r="OD228" s="25">
        <f t="shared" si="860"/>
        <v>42.08</v>
      </c>
      <c r="OE228" s="25">
        <f t="shared" si="860"/>
        <v>0</v>
      </c>
      <c r="OF228" s="25">
        <f t="shared" si="860"/>
        <v>42.08</v>
      </c>
      <c r="OG228" s="25">
        <f t="shared" si="772"/>
        <v>0</v>
      </c>
      <c r="OH228" s="25">
        <f t="shared" si="773"/>
        <v>0</v>
      </c>
      <c r="OI228" s="25">
        <f t="shared" si="774"/>
        <v>0</v>
      </c>
      <c r="OJ228" s="25">
        <f t="shared" si="775"/>
        <v>0</v>
      </c>
      <c r="OK228" s="25">
        <f t="shared" si="776"/>
        <v>0</v>
      </c>
      <c r="OL228" s="25">
        <f t="shared" si="777"/>
        <v>0</v>
      </c>
      <c r="OM228" s="25">
        <f t="shared" si="861"/>
        <v>0</v>
      </c>
      <c r="ON228" s="25">
        <f t="shared" si="861"/>
        <v>0</v>
      </c>
      <c r="OO228" s="25">
        <f t="shared" si="861"/>
        <v>0</v>
      </c>
      <c r="OP228" s="25">
        <f t="shared" si="778"/>
        <v>0</v>
      </c>
      <c r="OQ228" s="25">
        <f t="shared" si="779"/>
        <v>0</v>
      </c>
      <c r="OR228" s="25">
        <f t="shared" si="862"/>
        <v>0</v>
      </c>
      <c r="OS228" s="19">
        <v>537901.59</v>
      </c>
      <c r="OT228" s="19">
        <v>2371177.17</v>
      </c>
    </row>
    <row r="229" spans="1:410" ht="33" customHeight="1" x14ac:dyDescent="0.25">
      <c r="A229" s="18"/>
      <c r="B229" s="18" t="s">
        <v>1023</v>
      </c>
      <c r="C229" s="18">
        <v>554.6</v>
      </c>
      <c r="D229" s="16" t="e">
        <f>_xlfn.IFNA(INDEX(#REF!,MATCH(E229,#REF!,0)),0)</f>
        <v>#REF!</v>
      </c>
      <c r="E229" s="18" t="s">
        <v>1027</v>
      </c>
      <c r="F229" s="16" t="s">
        <v>765</v>
      </c>
      <c r="G229" s="16" t="s">
        <v>810</v>
      </c>
      <c r="H229" s="16" t="s">
        <v>767</v>
      </c>
      <c r="I229" s="16" t="s">
        <v>768</v>
      </c>
      <c r="J229" s="16" t="s">
        <v>811</v>
      </c>
      <c r="K229" s="16" t="s">
        <v>770</v>
      </c>
      <c r="L229" s="16" t="s">
        <v>771</v>
      </c>
      <c r="M229" s="18">
        <v>1.8399999999999999</v>
      </c>
      <c r="N229" s="18">
        <v>1.8399999999999999</v>
      </c>
      <c r="O229" s="18">
        <v>2.2399999999999998</v>
      </c>
      <c r="P229" s="18">
        <v>2.2399999999999998</v>
      </c>
      <c r="Q229" s="18">
        <v>0.1</v>
      </c>
      <c r="R229" s="18">
        <v>2.04</v>
      </c>
      <c r="S229" s="18">
        <v>2.04</v>
      </c>
      <c r="T229" s="18">
        <v>0.2</v>
      </c>
      <c r="U229" s="18">
        <v>0</v>
      </c>
      <c r="V229" s="18">
        <v>0</v>
      </c>
      <c r="W229" s="18">
        <v>0</v>
      </c>
      <c r="X229" s="18">
        <v>1.8399999999999999</v>
      </c>
      <c r="Y229" s="18">
        <v>1.7999999999999998</v>
      </c>
      <c r="Z229" s="20">
        <f t="shared" si="780"/>
        <v>1.8</v>
      </c>
      <c r="AA229" s="18">
        <v>0.22</v>
      </c>
      <c r="AB229" s="18">
        <v>0</v>
      </c>
      <c r="AC229" s="18">
        <v>0</v>
      </c>
      <c r="AD229" s="18">
        <v>0</v>
      </c>
      <c r="AE229" s="18">
        <v>0</v>
      </c>
      <c r="AF229" s="18">
        <v>0</v>
      </c>
      <c r="AG229" s="18">
        <v>1.4</v>
      </c>
      <c r="AH229" s="18">
        <v>1.4</v>
      </c>
      <c r="AI229" s="20">
        <f t="shared" si="781"/>
        <v>1.95</v>
      </c>
      <c r="AJ229" s="18">
        <v>0</v>
      </c>
      <c r="AK229" s="18">
        <v>0</v>
      </c>
      <c r="AL229" s="20">
        <f t="shared" si="782"/>
        <v>0</v>
      </c>
      <c r="AM229" s="18">
        <v>1.8399999999999999</v>
      </c>
      <c r="AN229" s="18">
        <v>1.4</v>
      </c>
      <c r="AO229" s="18">
        <v>0.15</v>
      </c>
      <c r="AP229" s="18">
        <v>0.22</v>
      </c>
      <c r="AQ229" s="18">
        <v>0</v>
      </c>
      <c r="AR229" s="18">
        <v>0</v>
      </c>
      <c r="AS229" s="18">
        <v>0</v>
      </c>
      <c r="AT229" s="18">
        <v>0</v>
      </c>
      <c r="AU229" s="18">
        <v>0</v>
      </c>
      <c r="AV229" s="18">
        <v>1</v>
      </c>
      <c r="AW229" s="18">
        <v>0</v>
      </c>
      <c r="AX229" s="18">
        <v>0</v>
      </c>
      <c r="AY229" s="18">
        <v>0</v>
      </c>
      <c r="AZ229" s="18">
        <v>0</v>
      </c>
      <c r="BA229" s="18">
        <v>0</v>
      </c>
      <c r="BB229" s="18">
        <v>0</v>
      </c>
      <c r="BC229" s="18">
        <v>0</v>
      </c>
      <c r="BD229" s="18">
        <v>0</v>
      </c>
      <c r="BE229" s="18">
        <v>2</v>
      </c>
      <c r="BF229" s="18">
        <v>0</v>
      </c>
      <c r="BG229" s="18">
        <v>0</v>
      </c>
      <c r="BH229" s="18">
        <v>0</v>
      </c>
      <c r="BI229" s="18">
        <v>0</v>
      </c>
      <c r="BJ229" s="18">
        <v>0</v>
      </c>
      <c r="BK229" s="18">
        <v>0</v>
      </c>
      <c r="BL229" s="18">
        <v>0</v>
      </c>
      <c r="BM229" s="18">
        <v>0</v>
      </c>
      <c r="BN229" s="18">
        <v>0</v>
      </c>
      <c r="BO229" s="18">
        <v>0</v>
      </c>
      <c r="BP229" s="18">
        <v>0</v>
      </c>
      <c r="BQ229" s="18">
        <v>0</v>
      </c>
      <c r="BR229" s="18">
        <v>0</v>
      </c>
      <c r="BS229" s="18">
        <v>0</v>
      </c>
      <c r="BT229" s="18">
        <v>0</v>
      </c>
      <c r="BU229" s="18">
        <v>0</v>
      </c>
      <c r="BV229" s="18">
        <v>0</v>
      </c>
      <c r="BW229" s="18">
        <v>0</v>
      </c>
      <c r="BX229" s="18">
        <v>0</v>
      </c>
      <c r="BY229" s="18">
        <v>0</v>
      </c>
      <c r="BZ229" s="18">
        <v>0</v>
      </c>
      <c r="CA229" s="16" t="e">
        <f>_xlfn.IFNA(IF(RIGHT(D229,2)="=G",0,INDEX(#REF!,MATCH(E229,#REF!,0))),0)</f>
        <v>#REF!</v>
      </c>
      <c r="CB229" s="16" t="s">
        <v>776</v>
      </c>
      <c r="CC229" s="18">
        <v>0</v>
      </c>
      <c r="CD229" s="18">
        <v>0</v>
      </c>
      <c r="CE229" s="18">
        <v>1.84</v>
      </c>
      <c r="CF229" s="18">
        <v>0.9</v>
      </c>
      <c r="CG229" s="18">
        <v>0.12</v>
      </c>
      <c r="CH229" s="18">
        <v>2</v>
      </c>
      <c r="CI229" s="16" t="s">
        <v>98</v>
      </c>
      <c r="CJ229" s="18">
        <v>0</v>
      </c>
      <c r="CK229" s="20">
        <f t="shared" si="648"/>
        <v>1.36</v>
      </c>
      <c r="CL229" s="20">
        <f t="shared" si="783"/>
        <v>1.36</v>
      </c>
      <c r="CM229" s="18">
        <v>19.62</v>
      </c>
      <c r="CN229" s="18">
        <v>24.33</v>
      </c>
      <c r="CO229" s="18">
        <v>23.491</v>
      </c>
      <c r="CP229" s="22">
        <f t="shared" si="649"/>
        <v>23.49</v>
      </c>
      <c r="CQ229" s="22">
        <f t="shared" si="650"/>
        <v>22.13</v>
      </c>
      <c r="CR229" s="22">
        <f t="shared" si="784"/>
        <v>1.36</v>
      </c>
      <c r="CS229" s="22">
        <f t="shared" si="651"/>
        <v>22.23</v>
      </c>
      <c r="CT229" s="22">
        <f t="shared" si="652"/>
        <v>22.43</v>
      </c>
      <c r="CU229" s="18">
        <v>22.43</v>
      </c>
      <c r="CV229" s="22">
        <f t="shared" si="785"/>
        <v>1.8</v>
      </c>
      <c r="CW229" s="22">
        <f t="shared" si="653"/>
        <v>0</v>
      </c>
      <c r="CX229" s="22">
        <f t="shared" si="654"/>
        <v>0</v>
      </c>
      <c r="CY229" s="22">
        <f t="shared" si="655"/>
        <v>24.18</v>
      </c>
      <c r="CZ229" s="22">
        <f t="shared" si="656"/>
        <v>24.33</v>
      </c>
      <c r="DA229" s="18">
        <v>24.33</v>
      </c>
      <c r="DB229" s="20">
        <f t="shared" si="786"/>
        <v>2.2000000000000002</v>
      </c>
      <c r="DC229" s="20">
        <f t="shared" si="787"/>
        <v>0.84</v>
      </c>
      <c r="DD229" s="20">
        <f t="shared" si="788"/>
        <v>1.3600000000000003</v>
      </c>
      <c r="DE229" s="20">
        <f t="shared" si="657"/>
        <v>0.1</v>
      </c>
      <c r="DF229" s="20">
        <f t="shared" si="658"/>
        <v>0.2</v>
      </c>
      <c r="DG229" s="20">
        <f t="shared" si="659"/>
        <v>1.06</v>
      </c>
      <c r="DH229" s="20">
        <f t="shared" si="660"/>
        <v>0</v>
      </c>
      <c r="DI229" s="20">
        <f t="shared" si="661"/>
        <v>0</v>
      </c>
      <c r="DJ229" s="20">
        <f t="shared" si="662"/>
        <v>0</v>
      </c>
      <c r="DK229" s="20">
        <f t="shared" si="789"/>
        <v>1.36</v>
      </c>
      <c r="DL229" s="20">
        <f t="shared" si="790"/>
        <v>0</v>
      </c>
      <c r="DM229" s="20">
        <f t="shared" si="791"/>
        <v>0</v>
      </c>
      <c r="DN229" s="20">
        <f t="shared" si="792"/>
        <v>0</v>
      </c>
      <c r="DO229" s="18">
        <v>2.44</v>
      </c>
      <c r="DP229" s="18">
        <v>0</v>
      </c>
      <c r="DQ229" s="18">
        <v>1</v>
      </c>
      <c r="DR229" s="18">
        <v>1</v>
      </c>
      <c r="DS229" s="25">
        <f t="shared" si="793"/>
        <v>2.44</v>
      </c>
      <c r="DT229" s="25">
        <f t="shared" si="794"/>
        <v>0</v>
      </c>
      <c r="DU229" s="25">
        <f t="shared" si="795"/>
        <v>3.32</v>
      </c>
      <c r="DV229" s="25">
        <f t="shared" si="796"/>
        <v>0</v>
      </c>
      <c r="DW229" s="25">
        <f t="shared" si="797"/>
        <v>3.32</v>
      </c>
      <c r="DX229" s="25">
        <f t="shared" si="798"/>
        <v>7.44</v>
      </c>
      <c r="DY229" s="25">
        <f t="shared" si="799"/>
        <v>0</v>
      </c>
      <c r="DZ229" s="25">
        <f t="shared" si="800"/>
        <v>7.44</v>
      </c>
      <c r="EA229" s="25">
        <f t="shared" si="801"/>
        <v>4.92</v>
      </c>
      <c r="EB229" s="25">
        <f t="shared" si="802"/>
        <v>0</v>
      </c>
      <c r="EC229" s="25">
        <f t="shared" si="803"/>
        <v>4.92</v>
      </c>
      <c r="ED229" s="25">
        <f t="shared" si="804"/>
        <v>2.52</v>
      </c>
      <c r="EE229" s="25">
        <f t="shared" si="804"/>
        <v>0</v>
      </c>
      <c r="EF229" s="25">
        <f t="shared" si="805"/>
        <v>2.52</v>
      </c>
      <c r="EG229" s="25">
        <f t="shared" si="806"/>
        <v>4.92</v>
      </c>
      <c r="EH229" s="25">
        <f t="shared" si="806"/>
        <v>0</v>
      </c>
      <c r="EI229" s="25">
        <f t="shared" si="807"/>
        <v>4.92</v>
      </c>
      <c r="EJ229" s="18">
        <v>554.6</v>
      </c>
      <c r="EK229" s="18">
        <v>604.77</v>
      </c>
      <c r="EL229" s="18" t="s">
        <v>1027</v>
      </c>
      <c r="EM229" s="18" t="s">
        <v>1028</v>
      </c>
      <c r="EN229" s="16" t="s">
        <v>774</v>
      </c>
      <c r="EO229" s="16" t="s">
        <v>132</v>
      </c>
      <c r="EP229" s="16" t="e">
        <f>IF(OR(EN229="Cống tròn",EN229="Cống hộp",EN229="Ống nhựa"),INDEX(#REF!,MATCH(E229,#REF!,0)),IF(OR(EN229="Rãnh xây",EN229="Rãnh bê tông"),INDEX(#REF!,MATCH(E229,#REF!,0)),0))</f>
        <v>#REF!</v>
      </c>
      <c r="EQ229" s="18">
        <v>48.769999999999953</v>
      </c>
      <c r="ER229" s="18">
        <v>1</v>
      </c>
      <c r="ES229" s="25">
        <f t="shared" si="808"/>
        <v>48</v>
      </c>
      <c r="ET229" s="1" t="e">
        <f>_xlfn.IFNA(IF(EN229="Cống tròn",INDEX(#REF!,MATCH(E229,#REF!,0)),IF(EN229="Cống hộp",INDEX(#REF!,MATCH(E229,#REF!,0)),EU229&amp;" ,"&amp;EV229)),0)</f>
        <v>#REF!</v>
      </c>
      <c r="EU229" s="16" t="s">
        <v>769</v>
      </c>
      <c r="EV229" s="16" t="s">
        <v>775</v>
      </c>
      <c r="EW229" s="16" t="e">
        <f>_xlfn.IFNA(INDEX(#REF!,MATCH(E229,#REF!,0)),0)</f>
        <v>#REF!</v>
      </c>
      <c r="EX229" s="16"/>
      <c r="EY229" s="18">
        <v>0</v>
      </c>
      <c r="EZ229" s="18">
        <v>0</v>
      </c>
      <c r="FA229" s="18">
        <v>0</v>
      </c>
      <c r="FB229" s="19">
        <v>0</v>
      </c>
      <c r="FC229" s="19">
        <v>0</v>
      </c>
      <c r="FD229" s="25">
        <f t="shared" si="663"/>
        <v>0</v>
      </c>
      <c r="FE229" s="25">
        <f t="shared" si="809"/>
        <v>0</v>
      </c>
      <c r="FF229" s="18">
        <v>0.1</v>
      </c>
      <c r="FG229" s="18">
        <v>2</v>
      </c>
      <c r="FH229" s="18">
        <v>1</v>
      </c>
      <c r="FI229" s="25">
        <f t="shared" si="810"/>
        <v>1.2</v>
      </c>
      <c r="FJ229" s="18">
        <v>0</v>
      </c>
      <c r="FK229" s="18">
        <v>0</v>
      </c>
      <c r="FL229" s="18">
        <v>0.2</v>
      </c>
      <c r="FM229" s="18">
        <v>1.4</v>
      </c>
      <c r="FN229" s="18">
        <v>0</v>
      </c>
      <c r="FO229" s="25">
        <f t="shared" si="811"/>
        <v>1.4</v>
      </c>
      <c r="FP229" s="18">
        <v>1.4999999999999999E-2</v>
      </c>
      <c r="FQ229" s="18">
        <v>1</v>
      </c>
      <c r="FR229" s="25">
        <f t="shared" si="664"/>
        <v>48</v>
      </c>
      <c r="FS229" s="25">
        <f t="shared" si="665"/>
        <v>0.70499999999999996</v>
      </c>
      <c r="FT229" s="25">
        <f t="shared" si="666"/>
        <v>48.704999999999998</v>
      </c>
      <c r="FU229" s="25">
        <f t="shared" si="667"/>
        <v>-6.4999999999955094E-2</v>
      </c>
      <c r="FV229" s="25" t="str">
        <f t="shared" si="812"/>
        <v>Đủ</v>
      </c>
      <c r="FW229" s="25">
        <f t="shared" si="813"/>
        <v>-0.06</v>
      </c>
      <c r="FX229" s="16"/>
      <c r="FY229" s="16"/>
      <c r="FZ229" s="16"/>
      <c r="GA229" s="16"/>
      <c r="GB229" s="19">
        <v>0</v>
      </c>
      <c r="GC229" s="19">
        <v>0</v>
      </c>
      <c r="GD229" s="19">
        <v>0</v>
      </c>
      <c r="GE229" s="19">
        <v>0</v>
      </c>
      <c r="GF229" s="19">
        <v>0</v>
      </c>
      <c r="GG229" s="19">
        <v>0</v>
      </c>
      <c r="GH229" s="19">
        <v>0</v>
      </c>
      <c r="GI229" s="19">
        <v>0</v>
      </c>
      <c r="GJ229" s="19">
        <v>0</v>
      </c>
      <c r="GK229" s="19">
        <v>0</v>
      </c>
      <c r="GL229" s="25">
        <f t="shared" si="668"/>
        <v>0</v>
      </c>
      <c r="GM229" s="25">
        <f t="shared" si="814"/>
        <v>0</v>
      </c>
      <c r="GN229" s="19">
        <v>0</v>
      </c>
      <c r="GO229" s="19">
        <v>0</v>
      </c>
      <c r="GP229" s="19">
        <v>0</v>
      </c>
      <c r="GQ229" s="19">
        <v>0</v>
      </c>
      <c r="GR229" s="1" t="e">
        <f>_xlfn.IFNA(INDEX(#REF!,MATCH(E229,#REF!,0)),0)</f>
        <v>#REF!</v>
      </c>
      <c r="GS229" s="16"/>
      <c r="GT229" s="18">
        <v>0</v>
      </c>
      <c r="GU229" s="18">
        <v>0</v>
      </c>
      <c r="GV229" s="18">
        <v>0</v>
      </c>
      <c r="GW229" s="18">
        <v>0</v>
      </c>
      <c r="GX229" s="25">
        <f t="shared" si="669"/>
        <v>0</v>
      </c>
      <c r="GY229" s="25">
        <f t="shared" si="670"/>
        <v>0</v>
      </c>
      <c r="GZ229" s="25">
        <f t="shared" si="815"/>
        <v>0</v>
      </c>
      <c r="HA229" s="1" t="e" cm="1">
        <f t="array" ref="HA229">INDEX(#REF!,MATCH(EJ229&amp;EK229&amp;HD229&amp;HE229&amp;HF229,#REF!&amp;#REF!&amp;#REF!&amp;#REF!&amp;#REF!,0))</f>
        <v>#REF!</v>
      </c>
      <c r="HB229" s="16"/>
      <c r="HC229" s="25">
        <f t="shared" si="816"/>
        <v>0</v>
      </c>
      <c r="HD229" s="18">
        <v>0</v>
      </c>
      <c r="HE229" s="18">
        <v>0</v>
      </c>
      <c r="HF229" s="18">
        <v>0</v>
      </c>
      <c r="HG229" s="1" t="e" cm="1">
        <f t="array" ref="HG229">INDEX(#REF!,MATCH(EJ229&amp;EK229&amp;HJ229&amp;HK229&amp;HL229,#REF!&amp;#REF!&amp;#REF!&amp;#REF!&amp;#REF!,0))</f>
        <v>#REF!</v>
      </c>
      <c r="HH229" s="16"/>
      <c r="HI229" s="25">
        <f t="shared" si="817"/>
        <v>0</v>
      </c>
      <c r="HJ229" s="25">
        <f t="shared" si="818"/>
        <v>0</v>
      </c>
      <c r="HK229" s="19">
        <v>0</v>
      </c>
      <c r="HL229" s="19">
        <v>0</v>
      </c>
      <c r="HM229" s="18">
        <v>0.01</v>
      </c>
      <c r="HN229" s="18">
        <v>1</v>
      </c>
      <c r="HO229" s="25">
        <f t="shared" si="819"/>
        <v>0</v>
      </c>
      <c r="HP229" s="25">
        <f t="shared" si="820"/>
        <v>0</v>
      </c>
      <c r="HQ229" s="25">
        <f t="shared" si="821"/>
        <v>0</v>
      </c>
      <c r="HR229" s="25">
        <f t="shared" si="822"/>
        <v>0</v>
      </c>
      <c r="HS229" s="25">
        <f t="shared" si="823"/>
        <v>0</v>
      </c>
      <c r="HT229" s="19">
        <v>0</v>
      </c>
      <c r="HU229" s="19">
        <v>0</v>
      </c>
      <c r="HV229" s="19">
        <v>0</v>
      </c>
      <c r="HW229" s="25">
        <f t="shared" si="824"/>
        <v>0</v>
      </c>
      <c r="HX229" s="19">
        <v>0</v>
      </c>
      <c r="HY229" s="19">
        <v>0</v>
      </c>
      <c r="HZ229" s="18">
        <v>23.49</v>
      </c>
      <c r="IA229" s="20">
        <f>ROUND(IF(EN229="Cống tròn",IF(EN229="Cống tròn",IF(EU229="Không có móng",IQ229-FF229,IF(EU229="Đế",IP229-FN229,IF(OR(EU229="Móng bê tông",EU229="Móng bê tông kết hợp đế"),II229-FJ229,0))),0),IF(EN229="Cống hộp",IF(AND(EN229="Cống hộp",EU229="Không có móng"),IQ229-GF229,IF(AND(EN229="Cống hộp",EU229="Móng bê tông"),IJ229-GB229,0)),IF(OR(EN229="Rãnh xây",EN229="Rãnh bê tông"),IF(OR(EN229="Rãnh xây",EN229="Rãnh bê tông"),IK229-GB229,0),IF(EN229="Ống nhựa",IF(AND(EN229="Ống nhựa",EU229="Không đắp cát"),IQ229-HT229,IF(AND(EN229="Ống nhựa",EU229="Đắp cát"),IH229-HX229,0)),IF(EN229="Rãnh thang",IF(EN229="Rãnh thang",IF(EU229="Móng bê tông",#REF!-#REF!,IQ229),0),0))))),2)</f>
        <v>22.43</v>
      </c>
      <c r="IB229" s="20">
        <f t="shared" si="825"/>
        <v>1.0599999999999987</v>
      </c>
      <c r="IC229" s="20">
        <f t="shared" si="671"/>
        <v>22.43</v>
      </c>
      <c r="ID229" s="20">
        <f t="shared" si="672"/>
        <v>0</v>
      </c>
      <c r="IE229" s="20">
        <f t="shared" si="673"/>
        <v>0</v>
      </c>
      <c r="IF229" s="20">
        <f t="shared" si="674"/>
        <v>0</v>
      </c>
      <c r="IG229" s="20">
        <f>IF(EN229="Rãnh thang",IF(AND(EN229="Rãnh thang",EU229="Móng bê tông"),IQ229-#REF!,0),IF(EN229="Ống nhựa",IF(AND(EN229="Ống nhựa",EU229="Đắp cát"),IQ229-HT229,0),IF(EN229="Cống tròn",IF(EN229="Cống tròn",IF(OR(EU229="Móng bê tông",EU229="Móng bê tông kết hợp đế"),IM229-FL229,0),0),IF(EN229="Cống hộp",IF(AND(EN229="Cống hộp",EU229="Móng bê tông"),IN229-GD229,0),IF(OR(EN229="Rãnh xây",EN229="Rãnh bê tông"),IF(AND(EN229="Rãnh xây",EU229="Móng bê tông"),IO229-GD229,IF(AND(EN229="Rãnh bê tông",EU229="Móng bê tông"),IO229-GD229,0)),0)))))</f>
        <v>22.43</v>
      </c>
      <c r="IH229" s="20">
        <f t="shared" si="675"/>
        <v>0</v>
      </c>
      <c r="II229" s="20">
        <f t="shared" si="676"/>
        <v>22.43</v>
      </c>
      <c r="IJ229" s="20">
        <f t="shared" si="677"/>
        <v>0</v>
      </c>
      <c r="IK229" s="20">
        <f t="shared" si="678"/>
        <v>0</v>
      </c>
      <c r="IL229" s="20">
        <f t="shared" si="679"/>
        <v>22.63</v>
      </c>
      <c r="IM229" s="20">
        <f t="shared" si="680"/>
        <v>22.63</v>
      </c>
      <c r="IN229" s="20">
        <f t="shared" si="681"/>
        <v>0</v>
      </c>
      <c r="IO229" s="20">
        <f t="shared" si="682"/>
        <v>0</v>
      </c>
      <c r="IP229" s="20">
        <f t="shared" si="683"/>
        <v>0</v>
      </c>
      <c r="IQ229" s="18">
        <v>22.73</v>
      </c>
      <c r="IR229" s="25">
        <f t="shared" si="826"/>
        <v>0</v>
      </c>
      <c r="IS229" s="25">
        <f t="shared" si="684"/>
        <v>0</v>
      </c>
      <c r="IT229" s="25">
        <f t="shared" si="685"/>
        <v>0</v>
      </c>
      <c r="IU229" s="25">
        <f>ROUND(IF(EN229="Cống tròn",IF(EN229="Cống tròn",IV229+FF229,0),IF(EN229="Cống hộp",IF(EN229="Cống hộp",IV229+GP229,0),IF(OR(EN229="Rãnh xây",EN229="Rãnh bê tông"),IF(OR(EN229="Rãnh xây",EN229="Rãnh bê tông"),IV229+GP229,0),IF(EN229="ống nhựa",IF(EN229="Ống nhựa",IV229+HT229,0),IF(EN229="Rãnh thang",IF(EN229="Rãnh thang",IQ229+#REF!,0),0))))),2)</f>
        <v>23.78</v>
      </c>
      <c r="IV229" s="18">
        <v>23.68</v>
      </c>
      <c r="IW229" s="25">
        <f t="shared" si="686"/>
        <v>23.78</v>
      </c>
      <c r="IX229" s="25">
        <f t="shared" si="687"/>
        <v>0</v>
      </c>
      <c r="IY229" s="25">
        <f t="shared" si="688"/>
        <v>0</v>
      </c>
      <c r="IZ229" s="25">
        <f t="shared" si="689"/>
        <v>0</v>
      </c>
      <c r="JA229" s="25">
        <f t="shared" si="690"/>
        <v>0</v>
      </c>
      <c r="JB229" s="18">
        <v>23.44</v>
      </c>
      <c r="JC229" s="20">
        <f>ROUND(IF(EN229="Cống tròn",IF(EN229="Cống tròn",IF(EU229="Không có móng",JS229-FF229,IF(EU229="Đế",JR229-FN229,IF(OR(EU229="Móng bê tông",EU229="Móng bê tông kết hợp đế"),JK229-FJ229,0))),0),IF(EN229="Cống hộp",IF(AND(EN229="Cống hộp",EU229="Không có móng"),JS229-GF229,IF(AND(EN229="Cống hộp",EU229="Móng bê tông"),JL229-GB229,0)),IF(OR(EN229="Rãnh xây",EN229="Rãnh bê tông"),IF(OR(EN229="Rãnh xây",EN229="Rãnh bê tông"),JM229-GB229,0),IF(EN229="Ống nhựa",IF(AND(EN229="Ống nhựa",EU229="Không đắp cát"),JS229-HT229,IF(AND(EN229="Ống nhựa",EU229="Đắp cát"),JJ229-HX229,0)),IF(EN229="Rãnh thang",IF(EN229="Rãnh thang",IF(EU229="Móng bê tông",#REF!-#REF!,JS229),0),0))))),2)</f>
        <v>22.38</v>
      </c>
      <c r="JD229" s="20">
        <f t="shared" si="827"/>
        <v>1.0600000000000023</v>
      </c>
      <c r="JE229" s="20">
        <f t="shared" si="691"/>
        <v>22.38</v>
      </c>
      <c r="JF229" s="20">
        <f t="shared" si="692"/>
        <v>0</v>
      </c>
      <c r="JG229" s="20">
        <f t="shared" si="693"/>
        <v>0</v>
      </c>
      <c r="JH229" s="20">
        <f t="shared" si="694"/>
        <v>0</v>
      </c>
      <c r="JI229" s="20">
        <f>IF(EN229="Rãnh thang",IF(AND(EN229="Rãnh thang",EU229="Móng bê tông"),JS229-#REF!,0),IF(EN229="Ống nhựa",IF(AND(EN229="Ống nhựa",EU229="Đắp cát"),JS229-HT229,0),IF(EN229="Cống tròn",IF(EN229="Cống tròn",IF(OR(EU229="Móng bê tông",EU229="Móng bê tông kết hợp đế"),JO229-FL229,0),0),IF(EN229="Cống hộp",IF(AND(EN229="Cống hộp",EU229="Móng bê tông"),JP229-GD229,0),IF(OR(EN229="Rãnh xây",EN229="Rãnh bê tông"),IF(AND(EN229="Rãnh xây",EU229="Móng bê tông"),JQ229-GD229,IF(AND(EN229="Rãnh bê tông",EU229="Móng bê tông"),JQ229-GD229,0)),0)))))</f>
        <v>22.38</v>
      </c>
      <c r="JJ229" s="20">
        <f t="shared" si="695"/>
        <v>0</v>
      </c>
      <c r="JK229" s="20">
        <f t="shared" si="696"/>
        <v>22.38</v>
      </c>
      <c r="JL229" s="20">
        <f t="shared" si="697"/>
        <v>0</v>
      </c>
      <c r="JM229" s="20">
        <f t="shared" si="698"/>
        <v>0</v>
      </c>
      <c r="JN229" s="20">
        <f t="shared" si="699"/>
        <v>22.58</v>
      </c>
      <c r="JO229" s="20">
        <f t="shared" si="700"/>
        <v>22.58</v>
      </c>
      <c r="JP229" s="20">
        <f t="shared" si="701"/>
        <v>0</v>
      </c>
      <c r="JQ229" s="20">
        <f t="shared" si="702"/>
        <v>0</v>
      </c>
      <c r="JR229" s="20">
        <f t="shared" si="703"/>
        <v>0</v>
      </c>
      <c r="JS229" s="26">
        <v>22.68</v>
      </c>
      <c r="JT229" s="25">
        <f t="shared" si="828"/>
        <v>0</v>
      </c>
      <c r="JU229" s="25">
        <f t="shared" si="704"/>
        <v>0</v>
      </c>
      <c r="JV229" s="25">
        <f t="shared" si="705"/>
        <v>0</v>
      </c>
      <c r="JW229" s="25">
        <f>ROUND(IF(EN229="Cống tròn",IF(EN229="Cống tròn",JX229+FF229,0),IF(EN229="Cống hộp",IF(EN229="Cống hộp",JX229+GP229,0),IF(OR(EN229="Rãnh xây",EN229="Rãnh bê tông"),IF(OR(EN229="Rãnh xây",EN229="Rãnh bê tông"),JX229+GP229,0),IF(EN229="ống nhựa",IF(EN229="Ống nhựa",JX229+HT229,0),IF(EN229="Rãnh thang",IF(EN229="Rãnh thang",JS229+#REF!,0),0))))),2)</f>
        <v>23.78</v>
      </c>
      <c r="JX229" s="27">
        <v>23.68</v>
      </c>
      <c r="JY229" s="25">
        <f t="shared" si="706"/>
        <v>23.78</v>
      </c>
      <c r="JZ229" s="25">
        <f t="shared" si="707"/>
        <v>0</v>
      </c>
      <c r="KA229" s="25">
        <f t="shared" si="708"/>
        <v>0</v>
      </c>
      <c r="KB229" s="25">
        <f t="shared" si="709"/>
        <v>0</v>
      </c>
      <c r="KC229" s="25">
        <f t="shared" si="710"/>
        <v>0</v>
      </c>
      <c r="KD229" s="28" t="s">
        <v>98</v>
      </c>
      <c r="KE229" s="27">
        <v>0</v>
      </c>
      <c r="KF229" s="25">
        <f t="shared" si="711"/>
        <v>1.0599999999999987</v>
      </c>
      <c r="KG229" s="25">
        <f t="shared" si="829"/>
        <v>1.0599999999999987</v>
      </c>
      <c r="KH229" s="27">
        <v>0</v>
      </c>
      <c r="KI229" s="25">
        <f t="shared" si="712"/>
        <v>1.0600000000000023</v>
      </c>
      <c r="KJ229" s="25">
        <f t="shared" si="830"/>
        <v>1.0600000000000023</v>
      </c>
      <c r="KK229" s="25">
        <f t="shared" si="713"/>
        <v>0</v>
      </c>
      <c r="KL229" s="25">
        <f t="shared" si="714"/>
        <v>0</v>
      </c>
      <c r="KM229" s="25">
        <f t="shared" si="831"/>
        <v>0</v>
      </c>
      <c r="KN229" s="25">
        <f t="shared" si="715"/>
        <v>0</v>
      </c>
      <c r="KO229" s="25">
        <f t="shared" si="716"/>
        <v>0</v>
      </c>
      <c r="KP229" s="25">
        <f t="shared" si="832"/>
        <v>0</v>
      </c>
      <c r="KQ229" s="25">
        <f t="shared" si="717"/>
        <v>0.2</v>
      </c>
      <c r="KR229" s="25">
        <f t="shared" si="718"/>
        <v>0.2</v>
      </c>
      <c r="KS229" s="25">
        <f t="shared" si="833"/>
        <v>0.2</v>
      </c>
      <c r="KT229" s="25">
        <f t="shared" si="719"/>
        <v>0</v>
      </c>
      <c r="KU229" s="25">
        <f t="shared" si="720"/>
        <v>0</v>
      </c>
      <c r="KV229" s="25">
        <f t="shared" si="834"/>
        <v>0</v>
      </c>
      <c r="KW229" s="25">
        <f t="shared" si="721"/>
        <v>0</v>
      </c>
      <c r="KX229" s="25">
        <f t="shared" si="722"/>
        <v>0</v>
      </c>
      <c r="KY229" s="25">
        <f t="shared" si="835"/>
        <v>0</v>
      </c>
      <c r="KZ229" s="25">
        <f t="shared" si="723"/>
        <v>0</v>
      </c>
      <c r="LA229" s="25">
        <f t="shared" si="724"/>
        <v>0</v>
      </c>
      <c r="LB229" s="25">
        <f t="shared" si="836"/>
        <v>0</v>
      </c>
      <c r="LC229" s="25">
        <f t="shared" si="725"/>
        <v>0.85999999999999877</v>
      </c>
      <c r="LD229" s="25">
        <f t="shared" si="726"/>
        <v>0.86000000000000232</v>
      </c>
      <c r="LE229" s="25">
        <f t="shared" si="837"/>
        <v>0.86000000000000054</v>
      </c>
      <c r="LF229" s="25">
        <f t="shared" si="727"/>
        <v>0</v>
      </c>
      <c r="LG229" s="25">
        <f t="shared" si="728"/>
        <v>0</v>
      </c>
      <c r="LH229" s="25">
        <f t="shared" si="838"/>
        <v>0</v>
      </c>
      <c r="LI229" s="25">
        <f t="shared" si="729"/>
        <v>0</v>
      </c>
      <c r="LJ229" s="25">
        <f t="shared" si="730"/>
        <v>0</v>
      </c>
      <c r="LK229" s="25">
        <f t="shared" si="839"/>
        <v>0</v>
      </c>
      <c r="LL229" s="25">
        <f t="shared" si="731"/>
        <v>0</v>
      </c>
      <c r="LM229" s="25">
        <f t="shared" si="732"/>
        <v>0</v>
      </c>
      <c r="LN229" s="25">
        <f t="shared" si="840"/>
        <v>0</v>
      </c>
      <c r="LO229" s="25">
        <f t="shared" si="733"/>
        <v>0</v>
      </c>
      <c r="LP229" s="25">
        <f t="shared" si="734"/>
        <v>0</v>
      </c>
      <c r="LQ229" s="25">
        <f t="shared" si="841"/>
        <v>0</v>
      </c>
      <c r="LR229" s="25">
        <f t="shared" si="735"/>
        <v>0</v>
      </c>
      <c r="LS229" s="25">
        <f t="shared" si="736"/>
        <v>0</v>
      </c>
      <c r="LT229" s="25">
        <f t="shared" si="842"/>
        <v>0</v>
      </c>
      <c r="LU229" s="25">
        <f t="shared" si="737"/>
        <v>0</v>
      </c>
      <c r="LV229" s="25">
        <f t="shared" si="738"/>
        <v>0</v>
      </c>
      <c r="LW229" s="25">
        <f t="shared" si="843"/>
        <v>0</v>
      </c>
      <c r="LX229" s="25">
        <f t="shared" si="739"/>
        <v>0</v>
      </c>
      <c r="LY229" s="25">
        <f t="shared" si="740"/>
        <v>0</v>
      </c>
      <c r="LZ229" s="25">
        <f t="shared" si="844"/>
        <v>0</v>
      </c>
      <c r="MA229" s="25">
        <f t="shared" si="741"/>
        <v>0</v>
      </c>
      <c r="MB229" s="25">
        <f t="shared" si="742"/>
        <v>0</v>
      </c>
      <c r="MC229" s="25">
        <f t="shared" si="845"/>
        <v>0</v>
      </c>
      <c r="MD229" s="25">
        <f t="shared" si="743"/>
        <v>0</v>
      </c>
      <c r="ME229" s="25">
        <f t="shared" si="744"/>
        <v>0</v>
      </c>
      <c r="MF229" s="25">
        <f t="shared" si="846"/>
        <v>0</v>
      </c>
      <c r="MG229" s="25">
        <f t="shared" si="745"/>
        <v>0</v>
      </c>
      <c r="MH229" s="25">
        <f t="shared" si="746"/>
        <v>0</v>
      </c>
      <c r="MI229" s="25">
        <f t="shared" si="847"/>
        <v>0</v>
      </c>
      <c r="MJ229" s="25">
        <f t="shared" si="747"/>
        <v>0</v>
      </c>
      <c r="MK229" s="25">
        <f t="shared" si="748"/>
        <v>0</v>
      </c>
      <c r="ML229" s="25">
        <f t="shared" si="848"/>
        <v>0</v>
      </c>
      <c r="MM229" s="25">
        <f t="shared" si="749"/>
        <v>0</v>
      </c>
      <c r="MN229" s="25">
        <f t="shared" si="750"/>
        <v>0</v>
      </c>
      <c r="MO229" s="25">
        <f t="shared" si="849"/>
        <v>0</v>
      </c>
      <c r="MP229" s="25">
        <f t="shared" si="751"/>
        <v>0</v>
      </c>
      <c r="MQ229" s="25">
        <f t="shared" si="752"/>
        <v>0</v>
      </c>
      <c r="MR229" s="25">
        <f t="shared" si="850"/>
        <v>0</v>
      </c>
      <c r="MS229" s="29">
        <v>1.4</v>
      </c>
      <c r="MT229" s="29">
        <v>0</v>
      </c>
      <c r="MU229" s="29">
        <v>1</v>
      </c>
      <c r="MV229" s="29">
        <v>1</v>
      </c>
      <c r="MW229" s="25">
        <f t="shared" si="753"/>
        <v>1.4</v>
      </c>
      <c r="MX229" s="25">
        <f t="shared" si="754"/>
        <v>1.48</v>
      </c>
      <c r="MY229" s="25">
        <f t="shared" si="755"/>
        <v>0</v>
      </c>
      <c r="MZ229" s="25">
        <f t="shared" si="756"/>
        <v>0</v>
      </c>
      <c r="NA229" s="25">
        <f t="shared" si="757"/>
        <v>1.4</v>
      </c>
      <c r="NB229" s="25">
        <f t="shared" si="758"/>
        <v>1.48</v>
      </c>
      <c r="NC229" s="25">
        <f t="shared" si="759"/>
        <v>0</v>
      </c>
      <c r="ND229" s="25">
        <f t="shared" si="760"/>
        <v>0</v>
      </c>
      <c r="NE229" s="25">
        <f t="shared" si="851"/>
        <v>1.4</v>
      </c>
      <c r="NF229" s="25">
        <f t="shared" si="851"/>
        <v>1.48</v>
      </c>
      <c r="NG229" s="25">
        <f t="shared" si="851"/>
        <v>0</v>
      </c>
      <c r="NH229" s="25">
        <f t="shared" si="851"/>
        <v>0</v>
      </c>
      <c r="NI229" s="25">
        <f t="shared" si="761"/>
        <v>72.180000000000007</v>
      </c>
      <c r="NJ229" s="25">
        <f t="shared" si="762"/>
        <v>0</v>
      </c>
      <c r="NK229" s="25">
        <f t="shared" si="763"/>
        <v>72.180000000000007</v>
      </c>
      <c r="NL229" s="25">
        <f t="shared" si="764"/>
        <v>41.97</v>
      </c>
      <c r="NM229" s="25">
        <f t="shared" si="765"/>
        <v>0</v>
      </c>
      <c r="NN229" s="25">
        <f t="shared" si="852"/>
        <v>41.97</v>
      </c>
      <c r="NO229" s="25">
        <f t="shared" si="766"/>
        <v>0</v>
      </c>
      <c r="NP229" s="25">
        <f t="shared" si="767"/>
        <v>0</v>
      </c>
      <c r="NQ229" s="25">
        <f t="shared" si="853"/>
        <v>0</v>
      </c>
      <c r="NR229" s="25">
        <f t="shared" si="768"/>
        <v>0</v>
      </c>
      <c r="NS229" s="25">
        <f t="shared" si="769"/>
        <v>0</v>
      </c>
      <c r="NT229" s="25">
        <f t="shared" si="854"/>
        <v>0</v>
      </c>
      <c r="NU229" s="25">
        <f t="shared" si="770"/>
        <v>0</v>
      </c>
      <c r="NV229" s="25">
        <f t="shared" si="771"/>
        <v>0</v>
      </c>
      <c r="NW229" s="25">
        <f t="shared" si="855"/>
        <v>0</v>
      </c>
      <c r="NX229" s="25">
        <f t="shared" si="856"/>
        <v>41.97</v>
      </c>
      <c r="NY229" s="25">
        <f t="shared" si="856"/>
        <v>0</v>
      </c>
      <c r="NZ229" s="25">
        <f t="shared" si="857"/>
        <v>41.97</v>
      </c>
      <c r="OA229" s="25">
        <f t="shared" si="858"/>
        <v>30.21</v>
      </c>
      <c r="OB229" s="25">
        <f t="shared" si="858"/>
        <v>0</v>
      </c>
      <c r="OC229" s="25">
        <f t="shared" si="859"/>
        <v>30.21</v>
      </c>
      <c r="OD229" s="25">
        <f t="shared" si="860"/>
        <v>41.97</v>
      </c>
      <c r="OE229" s="25">
        <f t="shared" si="860"/>
        <v>0</v>
      </c>
      <c r="OF229" s="25">
        <f t="shared" si="860"/>
        <v>41.97</v>
      </c>
      <c r="OG229" s="25">
        <f t="shared" si="772"/>
        <v>0</v>
      </c>
      <c r="OH229" s="25">
        <f t="shared" si="773"/>
        <v>0</v>
      </c>
      <c r="OI229" s="25">
        <f t="shared" si="774"/>
        <v>0</v>
      </c>
      <c r="OJ229" s="25">
        <f t="shared" si="775"/>
        <v>0</v>
      </c>
      <c r="OK229" s="25">
        <f t="shared" si="776"/>
        <v>0</v>
      </c>
      <c r="OL229" s="25">
        <f t="shared" si="777"/>
        <v>0</v>
      </c>
      <c r="OM229" s="25">
        <f t="shared" si="861"/>
        <v>0</v>
      </c>
      <c r="ON229" s="25">
        <f t="shared" si="861"/>
        <v>0</v>
      </c>
      <c r="OO229" s="25">
        <f t="shared" si="861"/>
        <v>0</v>
      </c>
      <c r="OP229" s="25">
        <f t="shared" si="778"/>
        <v>0</v>
      </c>
      <c r="OQ229" s="25">
        <f t="shared" si="779"/>
        <v>0</v>
      </c>
      <c r="OR229" s="25">
        <f t="shared" si="862"/>
        <v>0</v>
      </c>
      <c r="OS229" s="19">
        <v>537901.59</v>
      </c>
      <c r="OT229" s="19">
        <v>2371227.4700000002</v>
      </c>
    </row>
    <row r="230" spans="1:410" ht="33" customHeight="1" x14ac:dyDescent="0.25">
      <c r="A230" s="18"/>
      <c r="B230" s="18" t="s">
        <v>1023</v>
      </c>
      <c r="C230" s="18">
        <v>604.77</v>
      </c>
      <c r="D230" s="16" t="e">
        <f>_xlfn.IFNA(INDEX(#REF!,MATCH(E230,#REF!,0)),0)</f>
        <v>#REF!</v>
      </c>
      <c r="E230" s="18" t="s">
        <v>1028</v>
      </c>
      <c r="F230" s="16" t="s">
        <v>765</v>
      </c>
      <c r="G230" s="16" t="s">
        <v>810</v>
      </c>
      <c r="H230" s="16" t="s">
        <v>767</v>
      </c>
      <c r="I230" s="16" t="s">
        <v>768</v>
      </c>
      <c r="J230" s="16" t="s">
        <v>811</v>
      </c>
      <c r="K230" s="16" t="s">
        <v>770</v>
      </c>
      <c r="L230" s="16" t="s">
        <v>771</v>
      </c>
      <c r="M230" s="18">
        <v>1.8399999999999999</v>
      </c>
      <c r="N230" s="18">
        <v>1.8399999999999999</v>
      </c>
      <c r="O230" s="18">
        <v>2.2399999999999998</v>
      </c>
      <c r="P230" s="18">
        <v>2.2399999999999998</v>
      </c>
      <c r="Q230" s="18">
        <v>0.1</v>
      </c>
      <c r="R230" s="18">
        <v>2.04</v>
      </c>
      <c r="S230" s="18">
        <v>2.04</v>
      </c>
      <c r="T230" s="18">
        <v>0.2</v>
      </c>
      <c r="U230" s="18">
        <v>0</v>
      </c>
      <c r="V230" s="18">
        <v>0</v>
      </c>
      <c r="W230" s="18">
        <v>0</v>
      </c>
      <c r="X230" s="18">
        <v>1.8399999999999999</v>
      </c>
      <c r="Y230" s="18">
        <v>1.7999999999999998</v>
      </c>
      <c r="Z230" s="20">
        <f t="shared" si="780"/>
        <v>1.8</v>
      </c>
      <c r="AA230" s="18">
        <v>0.22</v>
      </c>
      <c r="AB230" s="18">
        <v>0</v>
      </c>
      <c r="AC230" s="18">
        <v>0</v>
      </c>
      <c r="AD230" s="18">
        <v>0</v>
      </c>
      <c r="AE230" s="18">
        <v>0</v>
      </c>
      <c r="AF230" s="18">
        <v>0</v>
      </c>
      <c r="AG230" s="18">
        <v>1.4</v>
      </c>
      <c r="AH230" s="18">
        <v>1.4</v>
      </c>
      <c r="AI230" s="20">
        <f t="shared" si="781"/>
        <v>1.95</v>
      </c>
      <c r="AJ230" s="18">
        <v>0</v>
      </c>
      <c r="AK230" s="18">
        <v>0</v>
      </c>
      <c r="AL230" s="20">
        <f t="shared" si="782"/>
        <v>0</v>
      </c>
      <c r="AM230" s="18">
        <v>1.8399999999999999</v>
      </c>
      <c r="AN230" s="18">
        <v>1.4</v>
      </c>
      <c r="AO230" s="18">
        <v>0.15</v>
      </c>
      <c r="AP230" s="18">
        <v>0.22</v>
      </c>
      <c r="AQ230" s="18">
        <v>0</v>
      </c>
      <c r="AR230" s="18">
        <v>0</v>
      </c>
      <c r="AS230" s="18">
        <v>0</v>
      </c>
      <c r="AT230" s="18">
        <v>0</v>
      </c>
      <c r="AU230" s="18">
        <v>0</v>
      </c>
      <c r="AV230" s="18">
        <v>1</v>
      </c>
      <c r="AW230" s="18">
        <v>0</v>
      </c>
      <c r="AX230" s="18">
        <v>0</v>
      </c>
      <c r="AY230" s="18">
        <v>0</v>
      </c>
      <c r="AZ230" s="18">
        <v>0</v>
      </c>
      <c r="BA230" s="18">
        <v>0</v>
      </c>
      <c r="BB230" s="18">
        <v>0</v>
      </c>
      <c r="BC230" s="18">
        <v>0</v>
      </c>
      <c r="BD230" s="18">
        <v>0</v>
      </c>
      <c r="BE230" s="18">
        <v>2</v>
      </c>
      <c r="BF230" s="18">
        <v>0</v>
      </c>
      <c r="BG230" s="18">
        <v>0</v>
      </c>
      <c r="BH230" s="18">
        <v>0</v>
      </c>
      <c r="BI230" s="18">
        <v>0</v>
      </c>
      <c r="BJ230" s="18">
        <v>0</v>
      </c>
      <c r="BK230" s="18">
        <v>0</v>
      </c>
      <c r="BL230" s="18">
        <v>0</v>
      </c>
      <c r="BM230" s="18">
        <v>0</v>
      </c>
      <c r="BN230" s="18">
        <v>0</v>
      </c>
      <c r="BO230" s="18">
        <v>0</v>
      </c>
      <c r="BP230" s="18">
        <v>0</v>
      </c>
      <c r="BQ230" s="18">
        <v>0</v>
      </c>
      <c r="BR230" s="18">
        <v>0</v>
      </c>
      <c r="BS230" s="18">
        <v>0</v>
      </c>
      <c r="BT230" s="18">
        <v>0</v>
      </c>
      <c r="BU230" s="18">
        <v>0</v>
      </c>
      <c r="BV230" s="18">
        <v>0</v>
      </c>
      <c r="BW230" s="18">
        <v>0</v>
      </c>
      <c r="BX230" s="18">
        <v>0</v>
      </c>
      <c r="BY230" s="18">
        <v>0</v>
      </c>
      <c r="BZ230" s="18">
        <v>0</v>
      </c>
      <c r="CA230" s="16" t="e">
        <f>_xlfn.IFNA(IF(RIGHT(D230,2)="=G",0,INDEX(#REF!,MATCH(E230,#REF!,0))),0)</f>
        <v>#REF!</v>
      </c>
      <c r="CB230" s="16" t="s">
        <v>776</v>
      </c>
      <c r="CC230" s="18">
        <v>0</v>
      </c>
      <c r="CD230" s="18">
        <v>0</v>
      </c>
      <c r="CE230" s="18">
        <v>1.84</v>
      </c>
      <c r="CF230" s="18">
        <v>0.9</v>
      </c>
      <c r="CG230" s="18">
        <v>0.12</v>
      </c>
      <c r="CH230" s="18">
        <v>2</v>
      </c>
      <c r="CI230" s="16" t="s">
        <v>98</v>
      </c>
      <c r="CJ230" s="18">
        <v>0</v>
      </c>
      <c r="CK230" s="20">
        <f t="shared" si="648"/>
        <v>1.36</v>
      </c>
      <c r="CL230" s="20">
        <f t="shared" si="783"/>
        <v>1.36</v>
      </c>
      <c r="CM230" s="18">
        <v>19.89</v>
      </c>
      <c r="CN230" s="18">
        <v>24.28</v>
      </c>
      <c r="CO230" s="18">
        <v>23.441000000000003</v>
      </c>
      <c r="CP230" s="22">
        <f t="shared" si="649"/>
        <v>23.44</v>
      </c>
      <c r="CQ230" s="22">
        <f t="shared" si="650"/>
        <v>22.08</v>
      </c>
      <c r="CR230" s="22">
        <f t="shared" si="784"/>
        <v>1.36</v>
      </c>
      <c r="CS230" s="22">
        <f t="shared" si="651"/>
        <v>22.18</v>
      </c>
      <c r="CT230" s="22">
        <f t="shared" si="652"/>
        <v>22.38</v>
      </c>
      <c r="CU230" s="18">
        <v>22.38</v>
      </c>
      <c r="CV230" s="22">
        <f t="shared" si="785"/>
        <v>1.8</v>
      </c>
      <c r="CW230" s="22">
        <f t="shared" si="653"/>
        <v>0</v>
      </c>
      <c r="CX230" s="22">
        <f t="shared" si="654"/>
        <v>0</v>
      </c>
      <c r="CY230" s="22">
        <f t="shared" si="655"/>
        <v>24.13</v>
      </c>
      <c r="CZ230" s="22">
        <f t="shared" si="656"/>
        <v>24.28</v>
      </c>
      <c r="DA230" s="18">
        <v>24.28</v>
      </c>
      <c r="DB230" s="20">
        <f t="shared" si="786"/>
        <v>2.2000000000000002</v>
      </c>
      <c r="DC230" s="20">
        <f t="shared" si="787"/>
        <v>0.84</v>
      </c>
      <c r="DD230" s="20">
        <f t="shared" si="788"/>
        <v>1.3600000000000003</v>
      </c>
      <c r="DE230" s="20">
        <f t="shared" si="657"/>
        <v>0.1</v>
      </c>
      <c r="DF230" s="20">
        <f t="shared" si="658"/>
        <v>0.2</v>
      </c>
      <c r="DG230" s="20">
        <f t="shared" si="659"/>
        <v>1.06</v>
      </c>
      <c r="DH230" s="20">
        <f t="shared" si="660"/>
        <v>0</v>
      </c>
      <c r="DI230" s="20">
        <f t="shared" si="661"/>
        <v>0</v>
      </c>
      <c r="DJ230" s="20">
        <f t="shared" si="662"/>
        <v>0</v>
      </c>
      <c r="DK230" s="20">
        <f t="shared" si="789"/>
        <v>1.36</v>
      </c>
      <c r="DL230" s="20">
        <f t="shared" si="790"/>
        <v>0</v>
      </c>
      <c r="DM230" s="20">
        <f t="shared" si="791"/>
        <v>0</v>
      </c>
      <c r="DN230" s="20">
        <f t="shared" si="792"/>
        <v>0</v>
      </c>
      <c r="DO230" s="18">
        <v>2.44</v>
      </c>
      <c r="DP230" s="18">
        <v>0</v>
      </c>
      <c r="DQ230" s="18">
        <v>1</v>
      </c>
      <c r="DR230" s="18">
        <v>1</v>
      </c>
      <c r="DS230" s="25">
        <f t="shared" si="793"/>
        <v>2.44</v>
      </c>
      <c r="DT230" s="25">
        <f t="shared" si="794"/>
        <v>0</v>
      </c>
      <c r="DU230" s="25">
        <f t="shared" si="795"/>
        <v>3.32</v>
      </c>
      <c r="DV230" s="25">
        <f t="shared" si="796"/>
        <v>0</v>
      </c>
      <c r="DW230" s="25">
        <f t="shared" si="797"/>
        <v>3.32</v>
      </c>
      <c r="DX230" s="25">
        <f t="shared" si="798"/>
        <v>7.44</v>
      </c>
      <c r="DY230" s="25">
        <f t="shared" si="799"/>
        <v>0</v>
      </c>
      <c r="DZ230" s="25">
        <f t="shared" si="800"/>
        <v>7.44</v>
      </c>
      <c r="EA230" s="25">
        <f t="shared" si="801"/>
        <v>4.92</v>
      </c>
      <c r="EB230" s="25">
        <f t="shared" si="802"/>
        <v>0</v>
      </c>
      <c r="EC230" s="25">
        <f t="shared" si="803"/>
        <v>4.92</v>
      </c>
      <c r="ED230" s="25">
        <f t="shared" si="804"/>
        <v>2.52</v>
      </c>
      <c r="EE230" s="25">
        <f t="shared" si="804"/>
        <v>0</v>
      </c>
      <c r="EF230" s="25">
        <f t="shared" si="805"/>
        <v>2.52</v>
      </c>
      <c r="EG230" s="25">
        <f t="shared" si="806"/>
        <v>4.92</v>
      </c>
      <c r="EH230" s="25">
        <f t="shared" si="806"/>
        <v>0</v>
      </c>
      <c r="EI230" s="25">
        <f t="shared" si="807"/>
        <v>4.92</v>
      </c>
      <c r="EJ230" s="18">
        <v>604.77</v>
      </c>
      <c r="EK230" s="18">
        <v>704.55</v>
      </c>
      <c r="EL230" s="18" t="s">
        <v>1028</v>
      </c>
      <c r="EM230" s="18" t="s">
        <v>1029</v>
      </c>
      <c r="EN230" s="16" t="s">
        <v>774</v>
      </c>
      <c r="EO230" s="16" t="s">
        <v>132</v>
      </c>
      <c r="EP230" s="16" t="e">
        <f>IF(OR(EN230="Cống tròn",EN230="Cống hộp",EN230="Ống nhựa"),INDEX(#REF!,MATCH(E230,#REF!,0)),IF(OR(EN230="Rãnh xây",EN230="Rãnh bê tông"),INDEX(#REF!,MATCH(E230,#REF!,0)),0))</f>
        <v>#REF!</v>
      </c>
      <c r="EQ230" s="18">
        <v>46.45</v>
      </c>
      <c r="ER230" s="18">
        <v>1</v>
      </c>
      <c r="ES230" s="25">
        <f t="shared" si="808"/>
        <v>46</v>
      </c>
      <c r="ET230" s="1" t="e">
        <f>_xlfn.IFNA(IF(EN230="Cống tròn",INDEX(#REF!,MATCH(E230,#REF!,0)),IF(EN230="Cống hộp",INDEX(#REF!,MATCH(E230,#REF!,0)),EU230&amp;" ,"&amp;EV230)),0)</f>
        <v>#REF!</v>
      </c>
      <c r="EU230" s="16" t="s">
        <v>769</v>
      </c>
      <c r="EV230" s="16" t="s">
        <v>775</v>
      </c>
      <c r="EW230" s="16" t="e">
        <f>_xlfn.IFNA(INDEX(#REF!,MATCH(E230,#REF!,0)),0)</f>
        <v>#REF!</v>
      </c>
      <c r="EX230" s="16"/>
      <c r="EY230" s="18">
        <v>0</v>
      </c>
      <c r="EZ230" s="18">
        <v>0</v>
      </c>
      <c r="FA230" s="18">
        <v>0</v>
      </c>
      <c r="FB230" s="19">
        <v>0</v>
      </c>
      <c r="FC230" s="19">
        <v>0</v>
      </c>
      <c r="FD230" s="25">
        <f t="shared" si="663"/>
        <v>0</v>
      </c>
      <c r="FE230" s="25">
        <f t="shared" si="809"/>
        <v>0</v>
      </c>
      <c r="FF230" s="18">
        <v>0.1</v>
      </c>
      <c r="FG230" s="18">
        <v>2</v>
      </c>
      <c r="FH230" s="18">
        <v>1</v>
      </c>
      <c r="FI230" s="25">
        <f t="shared" si="810"/>
        <v>1.2</v>
      </c>
      <c r="FJ230" s="18">
        <v>0</v>
      </c>
      <c r="FK230" s="18">
        <v>0</v>
      </c>
      <c r="FL230" s="18">
        <v>0.2</v>
      </c>
      <c r="FM230" s="18">
        <v>1.4</v>
      </c>
      <c r="FN230" s="18">
        <v>0</v>
      </c>
      <c r="FO230" s="25">
        <f t="shared" si="811"/>
        <v>1.4</v>
      </c>
      <c r="FP230" s="18">
        <v>1.4999999999999999E-2</v>
      </c>
      <c r="FQ230" s="18">
        <v>1</v>
      </c>
      <c r="FR230" s="25">
        <f t="shared" si="664"/>
        <v>45</v>
      </c>
      <c r="FS230" s="25">
        <f t="shared" si="665"/>
        <v>0.65999999999999992</v>
      </c>
      <c r="FT230" s="25">
        <f t="shared" si="666"/>
        <v>45.66</v>
      </c>
      <c r="FU230" s="25">
        <f t="shared" si="667"/>
        <v>-0.79000000000000625</v>
      </c>
      <c r="FV230" s="25" t="str">
        <f t="shared" si="812"/>
        <v>Thêm 01</v>
      </c>
      <c r="FW230" s="25">
        <f t="shared" si="813"/>
        <v>0.22</v>
      </c>
      <c r="FX230" s="16"/>
      <c r="FY230" s="16"/>
      <c r="FZ230" s="16"/>
      <c r="GA230" s="16"/>
      <c r="GB230" s="19">
        <v>0</v>
      </c>
      <c r="GC230" s="19">
        <v>0</v>
      </c>
      <c r="GD230" s="19">
        <v>0</v>
      </c>
      <c r="GE230" s="19">
        <v>0</v>
      </c>
      <c r="GF230" s="19">
        <v>0</v>
      </c>
      <c r="GG230" s="19">
        <v>0</v>
      </c>
      <c r="GH230" s="19">
        <v>0</v>
      </c>
      <c r="GI230" s="19">
        <v>0</v>
      </c>
      <c r="GJ230" s="19">
        <v>0</v>
      </c>
      <c r="GK230" s="19">
        <v>0</v>
      </c>
      <c r="GL230" s="25">
        <f t="shared" si="668"/>
        <v>0</v>
      </c>
      <c r="GM230" s="25">
        <f t="shared" si="814"/>
        <v>0</v>
      </c>
      <c r="GN230" s="19">
        <v>0</v>
      </c>
      <c r="GO230" s="19">
        <v>0</v>
      </c>
      <c r="GP230" s="19">
        <v>0</v>
      </c>
      <c r="GQ230" s="19">
        <v>0</v>
      </c>
      <c r="GR230" s="1" t="e">
        <f>_xlfn.IFNA(INDEX(#REF!,MATCH(E230,#REF!,0)),0)</f>
        <v>#REF!</v>
      </c>
      <c r="GS230" s="16"/>
      <c r="GT230" s="18">
        <v>0</v>
      </c>
      <c r="GU230" s="18">
        <v>0</v>
      </c>
      <c r="GV230" s="18">
        <v>0</v>
      </c>
      <c r="GW230" s="18">
        <v>0</v>
      </c>
      <c r="GX230" s="25">
        <f t="shared" si="669"/>
        <v>0</v>
      </c>
      <c r="GY230" s="25">
        <f t="shared" si="670"/>
        <v>0</v>
      </c>
      <c r="GZ230" s="25">
        <f t="shared" si="815"/>
        <v>0</v>
      </c>
      <c r="HA230" s="1" t="e" cm="1">
        <f t="array" ref="HA230">INDEX(#REF!,MATCH(EJ230&amp;EK230&amp;HD230&amp;HE230&amp;HF230,#REF!&amp;#REF!&amp;#REF!&amp;#REF!&amp;#REF!,0))</f>
        <v>#REF!</v>
      </c>
      <c r="HB230" s="16"/>
      <c r="HC230" s="25">
        <f t="shared" si="816"/>
        <v>0</v>
      </c>
      <c r="HD230" s="18">
        <v>0</v>
      </c>
      <c r="HE230" s="18">
        <v>0</v>
      </c>
      <c r="HF230" s="18">
        <v>0</v>
      </c>
      <c r="HG230" s="1" t="e" cm="1">
        <f t="array" ref="HG230">INDEX(#REF!,MATCH(EJ230&amp;EK230&amp;HJ230&amp;HK230&amp;HL230,#REF!&amp;#REF!&amp;#REF!&amp;#REF!&amp;#REF!,0))</f>
        <v>#REF!</v>
      </c>
      <c r="HH230" s="16"/>
      <c r="HI230" s="25">
        <f t="shared" si="817"/>
        <v>0</v>
      </c>
      <c r="HJ230" s="25">
        <f t="shared" si="818"/>
        <v>0</v>
      </c>
      <c r="HK230" s="19">
        <v>0</v>
      </c>
      <c r="HL230" s="19">
        <v>0</v>
      </c>
      <c r="HM230" s="18">
        <v>0.01</v>
      </c>
      <c r="HN230" s="18">
        <v>1</v>
      </c>
      <c r="HO230" s="25">
        <f t="shared" si="819"/>
        <v>0</v>
      </c>
      <c r="HP230" s="25">
        <f t="shared" si="820"/>
        <v>0</v>
      </c>
      <c r="HQ230" s="25">
        <f t="shared" si="821"/>
        <v>0</v>
      </c>
      <c r="HR230" s="25">
        <f t="shared" si="822"/>
        <v>0</v>
      </c>
      <c r="HS230" s="25">
        <f t="shared" si="823"/>
        <v>0</v>
      </c>
      <c r="HT230" s="19">
        <v>0</v>
      </c>
      <c r="HU230" s="19">
        <v>0</v>
      </c>
      <c r="HV230" s="19">
        <v>0</v>
      </c>
      <c r="HW230" s="25">
        <f t="shared" si="824"/>
        <v>0</v>
      </c>
      <c r="HX230" s="19">
        <v>0</v>
      </c>
      <c r="HY230" s="19">
        <v>0</v>
      </c>
      <c r="HZ230" s="18">
        <v>23.44</v>
      </c>
      <c r="IA230" s="20">
        <f>ROUND(IF(EN230="Cống tròn",IF(EN230="Cống tròn",IF(EU230="Không có móng",IQ230-FF230,IF(EU230="Đế",IP230-FN230,IF(OR(EU230="Móng bê tông",EU230="Móng bê tông kết hợp đế"),II230-FJ230,0))),0),IF(EN230="Cống hộp",IF(AND(EN230="Cống hộp",EU230="Không có móng"),IQ230-GF230,IF(AND(EN230="Cống hộp",EU230="Móng bê tông"),IJ230-GB230,0)),IF(OR(EN230="Rãnh xây",EN230="Rãnh bê tông"),IF(OR(EN230="Rãnh xây",EN230="Rãnh bê tông"),IK230-GB230,0),IF(EN230="Ống nhựa",IF(AND(EN230="Ống nhựa",EU230="Không đắp cát"),IQ230-HT230,IF(AND(EN230="Ống nhựa",EU230="Đắp cát"),IH230-HX230,0)),IF(EN230="Rãnh thang",IF(EN230="Rãnh thang",IF(EU230="Móng bê tông",#REF!-#REF!,IQ230),0),0))))),2)</f>
        <v>22.38</v>
      </c>
      <c r="IB230" s="20">
        <f t="shared" si="825"/>
        <v>1.0600000000000023</v>
      </c>
      <c r="IC230" s="20">
        <f t="shared" si="671"/>
        <v>22.38</v>
      </c>
      <c r="ID230" s="20">
        <f t="shared" si="672"/>
        <v>0</v>
      </c>
      <c r="IE230" s="20">
        <f t="shared" si="673"/>
        <v>0</v>
      </c>
      <c r="IF230" s="20">
        <f t="shared" si="674"/>
        <v>0</v>
      </c>
      <c r="IG230" s="20">
        <f>IF(EN230="Rãnh thang",IF(AND(EN230="Rãnh thang",EU230="Móng bê tông"),IQ230-#REF!,0),IF(EN230="Ống nhựa",IF(AND(EN230="Ống nhựa",EU230="Đắp cát"),IQ230-HT230,0),IF(EN230="Cống tròn",IF(EN230="Cống tròn",IF(OR(EU230="Móng bê tông",EU230="Móng bê tông kết hợp đế"),IM230-FL230,0),0),IF(EN230="Cống hộp",IF(AND(EN230="Cống hộp",EU230="Móng bê tông"),IN230-GD230,0),IF(OR(EN230="Rãnh xây",EN230="Rãnh bê tông"),IF(AND(EN230="Rãnh xây",EU230="Móng bê tông"),IO230-GD230,IF(AND(EN230="Rãnh bê tông",EU230="Móng bê tông"),IO230-GD230,0)),0)))))</f>
        <v>22.38</v>
      </c>
      <c r="IH230" s="20">
        <f t="shared" si="675"/>
        <v>0</v>
      </c>
      <c r="II230" s="20">
        <f t="shared" si="676"/>
        <v>22.38</v>
      </c>
      <c r="IJ230" s="20">
        <f t="shared" si="677"/>
        <v>0</v>
      </c>
      <c r="IK230" s="20">
        <f t="shared" si="678"/>
        <v>0</v>
      </c>
      <c r="IL230" s="20">
        <f t="shared" si="679"/>
        <v>22.58</v>
      </c>
      <c r="IM230" s="20">
        <f t="shared" si="680"/>
        <v>22.58</v>
      </c>
      <c r="IN230" s="20">
        <f t="shared" si="681"/>
        <v>0</v>
      </c>
      <c r="IO230" s="20">
        <f t="shared" si="682"/>
        <v>0</v>
      </c>
      <c r="IP230" s="20">
        <f t="shared" si="683"/>
        <v>0</v>
      </c>
      <c r="IQ230" s="18">
        <v>22.68</v>
      </c>
      <c r="IR230" s="25">
        <f t="shared" si="826"/>
        <v>0</v>
      </c>
      <c r="IS230" s="25">
        <f t="shared" si="684"/>
        <v>0</v>
      </c>
      <c r="IT230" s="25">
        <f t="shared" si="685"/>
        <v>0</v>
      </c>
      <c r="IU230" s="25">
        <f>ROUND(IF(EN230="Cống tròn",IF(EN230="Cống tròn",IV230+FF230,0),IF(EN230="Cống hộp",IF(EN230="Cống hộp",IV230+GP230,0),IF(OR(EN230="Rãnh xây",EN230="Rãnh bê tông"),IF(OR(EN230="Rãnh xây",EN230="Rãnh bê tông"),IV230+GP230,0),IF(EN230="ống nhựa",IF(EN230="Ống nhựa",IV230+HT230,0),IF(EN230="Rãnh thang",IF(EN230="Rãnh thang",IQ230+#REF!,0),0))))),2)</f>
        <v>23.73</v>
      </c>
      <c r="IV230" s="18">
        <v>23.63</v>
      </c>
      <c r="IW230" s="25">
        <f t="shared" si="686"/>
        <v>23.73</v>
      </c>
      <c r="IX230" s="25">
        <f t="shared" si="687"/>
        <v>0</v>
      </c>
      <c r="IY230" s="25">
        <f t="shared" si="688"/>
        <v>0</v>
      </c>
      <c r="IZ230" s="25">
        <f t="shared" si="689"/>
        <v>0</v>
      </c>
      <c r="JA230" s="25">
        <f t="shared" si="690"/>
        <v>0</v>
      </c>
      <c r="JB230" s="18">
        <v>23.39</v>
      </c>
      <c r="JC230" s="20">
        <f>ROUND(IF(EN230="Cống tròn",IF(EN230="Cống tròn",IF(EU230="Không có móng",JS230-FF230,IF(EU230="Đế",JR230-FN230,IF(OR(EU230="Móng bê tông",EU230="Móng bê tông kết hợp đế"),JK230-FJ230,0))),0),IF(EN230="Cống hộp",IF(AND(EN230="Cống hộp",EU230="Không có móng"),JS230-GF230,IF(AND(EN230="Cống hộp",EU230="Móng bê tông"),JL230-GB230,0)),IF(OR(EN230="Rãnh xây",EN230="Rãnh bê tông"),IF(OR(EN230="Rãnh xây",EN230="Rãnh bê tông"),JM230-GB230,0),IF(EN230="Ống nhựa",IF(AND(EN230="Ống nhựa",EU230="Không đắp cát"),JS230-HT230,IF(AND(EN230="Ống nhựa",EU230="Đắp cát"),JJ230-HX230,0)),IF(EN230="Rãnh thang",IF(EN230="Rãnh thang",IF(EU230="Móng bê tông",#REF!-#REF!,JS230),0),0))))),2)</f>
        <v>22.33</v>
      </c>
      <c r="JD230" s="20">
        <f t="shared" si="827"/>
        <v>1.0600000000000023</v>
      </c>
      <c r="JE230" s="20">
        <f t="shared" si="691"/>
        <v>22.33</v>
      </c>
      <c r="JF230" s="20">
        <f t="shared" si="692"/>
        <v>0</v>
      </c>
      <c r="JG230" s="20">
        <f t="shared" si="693"/>
        <v>0</v>
      </c>
      <c r="JH230" s="20">
        <f t="shared" si="694"/>
        <v>0</v>
      </c>
      <c r="JI230" s="20">
        <f>IF(EN230="Rãnh thang",IF(AND(EN230="Rãnh thang",EU230="Móng bê tông"),JS230-#REF!,0),IF(EN230="Ống nhựa",IF(AND(EN230="Ống nhựa",EU230="Đắp cát"),JS230-HT230,0),IF(EN230="Cống tròn",IF(EN230="Cống tròn",IF(OR(EU230="Móng bê tông",EU230="Móng bê tông kết hợp đế"),JO230-FL230,0),0),IF(EN230="Cống hộp",IF(AND(EN230="Cống hộp",EU230="Móng bê tông"),JP230-GD230,0),IF(OR(EN230="Rãnh xây",EN230="Rãnh bê tông"),IF(AND(EN230="Rãnh xây",EU230="Móng bê tông"),JQ230-GD230,IF(AND(EN230="Rãnh bê tông",EU230="Móng bê tông"),JQ230-GD230,0)),0)))))</f>
        <v>22.33</v>
      </c>
      <c r="JJ230" s="20">
        <f t="shared" si="695"/>
        <v>0</v>
      </c>
      <c r="JK230" s="20">
        <f t="shared" si="696"/>
        <v>22.33</v>
      </c>
      <c r="JL230" s="20">
        <f t="shared" si="697"/>
        <v>0</v>
      </c>
      <c r="JM230" s="20">
        <f t="shared" si="698"/>
        <v>0</v>
      </c>
      <c r="JN230" s="20">
        <f t="shared" si="699"/>
        <v>22.529999999999998</v>
      </c>
      <c r="JO230" s="20">
        <f t="shared" si="700"/>
        <v>22.529999999999998</v>
      </c>
      <c r="JP230" s="20">
        <f t="shared" si="701"/>
        <v>0</v>
      </c>
      <c r="JQ230" s="20">
        <f t="shared" si="702"/>
        <v>0</v>
      </c>
      <c r="JR230" s="20">
        <f t="shared" si="703"/>
        <v>0</v>
      </c>
      <c r="JS230" s="26">
        <v>22.63</v>
      </c>
      <c r="JT230" s="25">
        <f t="shared" si="828"/>
        <v>0</v>
      </c>
      <c r="JU230" s="25">
        <f t="shared" si="704"/>
        <v>0</v>
      </c>
      <c r="JV230" s="25">
        <f t="shared" si="705"/>
        <v>0</v>
      </c>
      <c r="JW230" s="25">
        <f>ROUND(IF(EN230="Cống tròn",IF(EN230="Cống tròn",JX230+FF230,0),IF(EN230="Cống hộp",IF(EN230="Cống hộp",JX230+GP230,0),IF(OR(EN230="Rãnh xây",EN230="Rãnh bê tông"),IF(OR(EN230="Rãnh xây",EN230="Rãnh bê tông"),JX230+GP230,0),IF(EN230="ống nhựa",IF(EN230="Ống nhựa",JX230+HT230,0),IF(EN230="Rãnh thang",IF(EN230="Rãnh thang",JS230+#REF!,0),0))))),2)</f>
        <v>23.73</v>
      </c>
      <c r="JX230" s="27">
        <v>23.63</v>
      </c>
      <c r="JY230" s="25">
        <f t="shared" si="706"/>
        <v>23.73</v>
      </c>
      <c r="JZ230" s="25">
        <f t="shared" si="707"/>
        <v>0</v>
      </c>
      <c r="KA230" s="25">
        <f t="shared" si="708"/>
        <v>0</v>
      </c>
      <c r="KB230" s="25">
        <f t="shared" si="709"/>
        <v>0</v>
      </c>
      <c r="KC230" s="25">
        <f t="shared" si="710"/>
        <v>0</v>
      </c>
      <c r="KD230" s="28" t="s">
        <v>98</v>
      </c>
      <c r="KE230" s="27">
        <v>0</v>
      </c>
      <c r="KF230" s="25">
        <f t="shared" si="711"/>
        <v>1.0600000000000023</v>
      </c>
      <c r="KG230" s="25">
        <f t="shared" si="829"/>
        <v>1.0600000000000023</v>
      </c>
      <c r="KH230" s="27">
        <v>0</v>
      </c>
      <c r="KI230" s="25">
        <f t="shared" si="712"/>
        <v>1.0600000000000023</v>
      </c>
      <c r="KJ230" s="25">
        <f t="shared" si="830"/>
        <v>1.0600000000000023</v>
      </c>
      <c r="KK230" s="25">
        <f t="shared" si="713"/>
        <v>0</v>
      </c>
      <c r="KL230" s="25">
        <f t="shared" si="714"/>
        <v>0</v>
      </c>
      <c r="KM230" s="25">
        <f t="shared" si="831"/>
        <v>0</v>
      </c>
      <c r="KN230" s="25">
        <f t="shared" si="715"/>
        <v>0</v>
      </c>
      <c r="KO230" s="25">
        <f t="shared" si="716"/>
        <v>0</v>
      </c>
      <c r="KP230" s="25">
        <f t="shared" si="832"/>
        <v>0</v>
      </c>
      <c r="KQ230" s="25">
        <f t="shared" si="717"/>
        <v>0.2</v>
      </c>
      <c r="KR230" s="25">
        <f t="shared" si="718"/>
        <v>0.2</v>
      </c>
      <c r="KS230" s="25">
        <f t="shared" si="833"/>
        <v>0.2</v>
      </c>
      <c r="KT230" s="25">
        <f t="shared" si="719"/>
        <v>0</v>
      </c>
      <c r="KU230" s="25">
        <f t="shared" si="720"/>
        <v>0</v>
      </c>
      <c r="KV230" s="25">
        <f t="shared" si="834"/>
        <v>0</v>
      </c>
      <c r="KW230" s="25">
        <f t="shared" si="721"/>
        <v>0</v>
      </c>
      <c r="KX230" s="25">
        <f t="shared" si="722"/>
        <v>0</v>
      </c>
      <c r="KY230" s="25">
        <f t="shared" si="835"/>
        <v>0</v>
      </c>
      <c r="KZ230" s="25">
        <f t="shared" si="723"/>
        <v>0</v>
      </c>
      <c r="LA230" s="25">
        <f t="shared" si="724"/>
        <v>0</v>
      </c>
      <c r="LB230" s="25">
        <f t="shared" si="836"/>
        <v>0</v>
      </c>
      <c r="LC230" s="25">
        <f t="shared" si="725"/>
        <v>0.86000000000000232</v>
      </c>
      <c r="LD230" s="25">
        <f t="shared" si="726"/>
        <v>0.86000000000000232</v>
      </c>
      <c r="LE230" s="25">
        <f t="shared" si="837"/>
        <v>0.86000000000000232</v>
      </c>
      <c r="LF230" s="25">
        <f t="shared" si="727"/>
        <v>0</v>
      </c>
      <c r="LG230" s="25">
        <f t="shared" si="728"/>
        <v>0</v>
      </c>
      <c r="LH230" s="25">
        <f t="shared" si="838"/>
        <v>0</v>
      </c>
      <c r="LI230" s="25">
        <f t="shared" si="729"/>
        <v>0</v>
      </c>
      <c r="LJ230" s="25">
        <f t="shared" si="730"/>
        <v>0</v>
      </c>
      <c r="LK230" s="25">
        <f t="shared" si="839"/>
        <v>0</v>
      </c>
      <c r="LL230" s="25">
        <f t="shared" si="731"/>
        <v>0</v>
      </c>
      <c r="LM230" s="25">
        <f t="shared" si="732"/>
        <v>0</v>
      </c>
      <c r="LN230" s="25">
        <f t="shared" si="840"/>
        <v>0</v>
      </c>
      <c r="LO230" s="25">
        <f t="shared" si="733"/>
        <v>0</v>
      </c>
      <c r="LP230" s="25">
        <f t="shared" si="734"/>
        <v>0</v>
      </c>
      <c r="LQ230" s="25">
        <f t="shared" si="841"/>
        <v>0</v>
      </c>
      <c r="LR230" s="25">
        <f t="shared" si="735"/>
        <v>0</v>
      </c>
      <c r="LS230" s="25">
        <f t="shared" si="736"/>
        <v>0</v>
      </c>
      <c r="LT230" s="25">
        <f t="shared" si="842"/>
        <v>0</v>
      </c>
      <c r="LU230" s="25">
        <f t="shared" si="737"/>
        <v>0</v>
      </c>
      <c r="LV230" s="25">
        <f t="shared" si="738"/>
        <v>0</v>
      </c>
      <c r="LW230" s="25">
        <f t="shared" si="843"/>
        <v>0</v>
      </c>
      <c r="LX230" s="25">
        <f t="shared" si="739"/>
        <v>0</v>
      </c>
      <c r="LY230" s="25">
        <f t="shared" si="740"/>
        <v>0</v>
      </c>
      <c r="LZ230" s="25">
        <f t="shared" si="844"/>
        <v>0</v>
      </c>
      <c r="MA230" s="25">
        <f t="shared" si="741"/>
        <v>0</v>
      </c>
      <c r="MB230" s="25">
        <f t="shared" si="742"/>
        <v>0</v>
      </c>
      <c r="MC230" s="25">
        <f t="shared" si="845"/>
        <v>0</v>
      </c>
      <c r="MD230" s="25">
        <f t="shared" si="743"/>
        <v>0</v>
      </c>
      <c r="ME230" s="25">
        <f t="shared" si="744"/>
        <v>0</v>
      </c>
      <c r="MF230" s="25">
        <f t="shared" si="846"/>
        <v>0</v>
      </c>
      <c r="MG230" s="25">
        <f t="shared" si="745"/>
        <v>0</v>
      </c>
      <c r="MH230" s="25">
        <f t="shared" si="746"/>
        <v>0</v>
      </c>
      <c r="MI230" s="25">
        <f t="shared" si="847"/>
        <v>0</v>
      </c>
      <c r="MJ230" s="25">
        <f t="shared" si="747"/>
        <v>0</v>
      </c>
      <c r="MK230" s="25">
        <f t="shared" si="748"/>
        <v>0</v>
      </c>
      <c r="ML230" s="25">
        <f t="shared" si="848"/>
        <v>0</v>
      </c>
      <c r="MM230" s="25">
        <f t="shared" si="749"/>
        <v>0</v>
      </c>
      <c r="MN230" s="25">
        <f t="shared" si="750"/>
        <v>0</v>
      </c>
      <c r="MO230" s="25">
        <f t="shared" si="849"/>
        <v>0</v>
      </c>
      <c r="MP230" s="25">
        <f t="shared" si="751"/>
        <v>0</v>
      </c>
      <c r="MQ230" s="25">
        <f t="shared" si="752"/>
        <v>0</v>
      </c>
      <c r="MR230" s="25">
        <f t="shared" si="850"/>
        <v>0</v>
      </c>
      <c r="MS230" s="29">
        <v>1.4</v>
      </c>
      <c r="MT230" s="29">
        <v>0</v>
      </c>
      <c r="MU230" s="29">
        <v>1</v>
      </c>
      <c r="MV230" s="29">
        <v>1</v>
      </c>
      <c r="MW230" s="25">
        <f t="shared" si="753"/>
        <v>1.4</v>
      </c>
      <c r="MX230" s="25">
        <f t="shared" si="754"/>
        <v>1.48</v>
      </c>
      <c r="MY230" s="25">
        <f t="shared" si="755"/>
        <v>0</v>
      </c>
      <c r="MZ230" s="25">
        <f t="shared" si="756"/>
        <v>0</v>
      </c>
      <c r="NA230" s="25">
        <f t="shared" si="757"/>
        <v>1.4</v>
      </c>
      <c r="NB230" s="25">
        <f t="shared" si="758"/>
        <v>1.48</v>
      </c>
      <c r="NC230" s="25">
        <f t="shared" si="759"/>
        <v>0</v>
      </c>
      <c r="ND230" s="25">
        <f t="shared" si="760"/>
        <v>0</v>
      </c>
      <c r="NE230" s="25">
        <f t="shared" si="851"/>
        <v>1.4</v>
      </c>
      <c r="NF230" s="25">
        <f t="shared" si="851"/>
        <v>1.48</v>
      </c>
      <c r="NG230" s="25">
        <f t="shared" si="851"/>
        <v>0</v>
      </c>
      <c r="NH230" s="25">
        <f t="shared" si="851"/>
        <v>0</v>
      </c>
      <c r="NI230" s="25">
        <f t="shared" si="761"/>
        <v>68.75</v>
      </c>
      <c r="NJ230" s="25">
        <f t="shared" si="762"/>
        <v>0</v>
      </c>
      <c r="NK230" s="25">
        <f t="shared" si="763"/>
        <v>68.75</v>
      </c>
      <c r="NL230" s="25">
        <f t="shared" si="764"/>
        <v>39.97</v>
      </c>
      <c r="NM230" s="25">
        <f t="shared" si="765"/>
        <v>0</v>
      </c>
      <c r="NN230" s="25">
        <f t="shared" si="852"/>
        <v>39.97</v>
      </c>
      <c r="NO230" s="25">
        <f t="shared" si="766"/>
        <v>0</v>
      </c>
      <c r="NP230" s="25">
        <f t="shared" si="767"/>
        <v>0</v>
      </c>
      <c r="NQ230" s="25">
        <f t="shared" si="853"/>
        <v>0</v>
      </c>
      <c r="NR230" s="25">
        <f t="shared" si="768"/>
        <v>0</v>
      </c>
      <c r="NS230" s="25">
        <f t="shared" si="769"/>
        <v>0</v>
      </c>
      <c r="NT230" s="25">
        <f t="shared" si="854"/>
        <v>0</v>
      </c>
      <c r="NU230" s="25">
        <f t="shared" si="770"/>
        <v>0</v>
      </c>
      <c r="NV230" s="25">
        <f t="shared" si="771"/>
        <v>0</v>
      </c>
      <c r="NW230" s="25">
        <f t="shared" si="855"/>
        <v>0</v>
      </c>
      <c r="NX230" s="25">
        <f t="shared" si="856"/>
        <v>39.97</v>
      </c>
      <c r="NY230" s="25">
        <f t="shared" si="856"/>
        <v>0</v>
      </c>
      <c r="NZ230" s="25">
        <f t="shared" si="857"/>
        <v>39.97</v>
      </c>
      <c r="OA230" s="25">
        <f t="shared" si="858"/>
        <v>28.78</v>
      </c>
      <c r="OB230" s="25">
        <f t="shared" si="858"/>
        <v>0</v>
      </c>
      <c r="OC230" s="25">
        <f t="shared" si="859"/>
        <v>28.78</v>
      </c>
      <c r="OD230" s="25">
        <f t="shared" si="860"/>
        <v>39.97</v>
      </c>
      <c r="OE230" s="25">
        <f t="shared" si="860"/>
        <v>0</v>
      </c>
      <c r="OF230" s="25">
        <f t="shared" si="860"/>
        <v>39.97</v>
      </c>
      <c r="OG230" s="25">
        <f t="shared" si="772"/>
        <v>0</v>
      </c>
      <c r="OH230" s="25">
        <f t="shared" si="773"/>
        <v>0</v>
      </c>
      <c r="OI230" s="25">
        <f t="shared" si="774"/>
        <v>0</v>
      </c>
      <c r="OJ230" s="25">
        <f t="shared" si="775"/>
        <v>0</v>
      </c>
      <c r="OK230" s="25">
        <f t="shared" si="776"/>
        <v>0</v>
      </c>
      <c r="OL230" s="25">
        <f t="shared" si="777"/>
        <v>0</v>
      </c>
      <c r="OM230" s="25">
        <f t="shared" si="861"/>
        <v>0</v>
      </c>
      <c r="ON230" s="25">
        <f t="shared" si="861"/>
        <v>0</v>
      </c>
      <c r="OO230" s="25">
        <f t="shared" si="861"/>
        <v>0</v>
      </c>
      <c r="OP230" s="25">
        <f t="shared" si="778"/>
        <v>0</v>
      </c>
      <c r="OQ230" s="25">
        <f t="shared" si="779"/>
        <v>0</v>
      </c>
      <c r="OR230" s="25">
        <f t="shared" si="862"/>
        <v>0</v>
      </c>
      <c r="OS230" s="19">
        <v>537901.59</v>
      </c>
      <c r="OT230" s="19">
        <v>2371277.65</v>
      </c>
    </row>
    <row r="231" spans="1:410" ht="33" customHeight="1" x14ac:dyDescent="0.25">
      <c r="A231" s="18"/>
      <c r="B231" s="18" t="s">
        <v>763</v>
      </c>
      <c r="C231" s="18">
        <v>653.22</v>
      </c>
      <c r="D231" s="16" t="e">
        <f>_xlfn.IFNA(INDEX(#REF!,MATCH(E231,#REF!,0)),0)</f>
        <v>#REF!</v>
      </c>
      <c r="E231" s="18" t="s">
        <v>1030</v>
      </c>
      <c r="F231" s="16" t="s">
        <v>765</v>
      </c>
      <c r="G231" s="16" t="s">
        <v>819</v>
      </c>
      <c r="H231" s="16" t="s">
        <v>820</v>
      </c>
      <c r="I231" s="16" t="s">
        <v>768</v>
      </c>
      <c r="J231" s="16" t="s">
        <v>811</v>
      </c>
      <c r="K231" s="16" t="s">
        <v>770</v>
      </c>
      <c r="L231" s="16" t="s">
        <v>771</v>
      </c>
      <c r="M231" s="18">
        <v>2.44</v>
      </c>
      <c r="N231" s="18">
        <v>4.5</v>
      </c>
      <c r="O231" s="18">
        <v>2.84</v>
      </c>
      <c r="P231" s="18">
        <v>4.9000000000000004</v>
      </c>
      <c r="Q231" s="18">
        <v>0.1</v>
      </c>
      <c r="R231" s="18">
        <v>2.64</v>
      </c>
      <c r="S231" s="18">
        <v>4.7</v>
      </c>
      <c r="T231" s="18">
        <v>0.2</v>
      </c>
      <c r="U231" s="18">
        <v>0</v>
      </c>
      <c r="V231" s="18">
        <v>0</v>
      </c>
      <c r="W231" s="18">
        <v>0</v>
      </c>
      <c r="X231" s="18">
        <v>2.44</v>
      </c>
      <c r="Y231" s="18">
        <v>4.5</v>
      </c>
      <c r="Z231" s="20">
        <f t="shared" si="780"/>
        <v>3.3</v>
      </c>
      <c r="AA231" s="18">
        <v>0.2</v>
      </c>
      <c r="AB231" s="18">
        <v>0</v>
      </c>
      <c r="AC231" s="18">
        <v>0</v>
      </c>
      <c r="AD231" s="18">
        <v>0</v>
      </c>
      <c r="AE231" s="18">
        <v>0</v>
      </c>
      <c r="AF231" s="18">
        <v>0</v>
      </c>
      <c r="AG231" s="18">
        <v>0</v>
      </c>
      <c r="AH231" s="18">
        <v>0</v>
      </c>
      <c r="AI231" s="20">
        <f t="shared" si="781"/>
        <v>0</v>
      </c>
      <c r="AJ231" s="18">
        <v>0</v>
      </c>
      <c r="AK231" s="18">
        <v>0</v>
      </c>
      <c r="AL231" s="20">
        <f t="shared" si="782"/>
        <v>0</v>
      </c>
      <c r="AM231" s="18">
        <v>0</v>
      </c>
      <c r="AN231" s="18">
        <v>0</v>
      </c>
      <c r="AO231" s="18">
        <v>0</v>
      </c>
      <c r="AP231" s="18">
        <v>0</v>
      </c>
      <c r="AQ231" s="18">
        <v>0</v>
      </c>
      <c r="AR231" s="18">
        <v>0</v>
      </c>
      <c r="AS231" s="18">
        <v>0</v>
      </c>
      <c r="AT231" s="18">
        <v>0</v>
      </c>
      <c r="AU231" s="18">
        <v>0</v>
      </c>
      <c r="AV231" s="18">
        <v>1</v>
      </c>
      <c r="AW231" s="18">
        <v>0</v>
      </c>
      <c r="AX231" s="18">
        <v>0</v>
      </c>
      <c r="AY231" s="18">
        <v>0</v>
      </c>
      <c r="AZ231" s="18">
        <v>0</v>
      </c>
      <c r="BA231" s="18">
        <v>2</v>
      </c>
      <c r="BB231" s="18">
        <v>0</v>
      </c>
      <c r="BC231" s="18">
        <v>0</v>
      </c>
      <c r="BD231" s="18">
        <v>0</v>
      </c>
      <c r="BE231" s="18">
        <v>0</v>
      </c>
      <c r="BF231" s="18">
        <v>1</v>
      </c>
      <c r="BG231" s="18">
        <v>0</v>
      </c>
      <c r="BH231" s="18">
        <v>0</v>
      </c>
      <c r="BI231" s="18">
        <v>0</v>
      </c>
      <c r="BJ231" s="18">
        <v>0</v>
      </c>
      <c r="BK231" s="18">
        <v>0</v>
      </c>
      <c r="BL231" s="18">
        <v>0</v>
      </c>
      <c r="BM231" s="18">
        <v>0</v>
      </c>
      <c r="BN231" s="18">
        <v>0</v>
      </c>
      <c r="BO231" s="18">
        <v>0</v>
      </c>
      <c r="BP231" s="18">
        <v>0</v>
      </c>
      <c r="BQ231" s="18">
        <v>2</v>
      </c>
      <c r="BR231" s="18">
        <v>0</v>
      </c>
      <c r="BS231" s="18">
        <v>0</v>
      </c>
      <c r="BT231" s="18">
        <v>0</v>
      </c>
      <c r="BU231" s="18">
        <v>0</v>
      </c>
      <c r="BV231" s="18">
        <v>0</v>
      </c>
      <c r="BW231" s="18">
        <v>0</v>
      </c>
      <c r="BX231" s="18">
        <v>0</v>
      </c>
      <c r="BY231" s="18">
        <v>0</v>
      </c>
      <c r="BZ231" s="18">
        <v>0</v>
      </c>
      <c r="CA231" s="16" t="e">
        <f>_xlfn.IFNA(IF(RIGHT(D231,2)="=G",0,INDEX(#REF!,MATCH(E231,#REF!,0))),0)</f>
        <v>#REF!</v>
      </c>
      <c r="CB231" s="16"/>
      <c r="CC231" s="18"/>
      <c r="CD231" s="18"/>
      <c r="CE231" s="18"/>
      <c r="CF231" s="18"/>
      <c r="CG231" s="18"/>
      <c r="CH231" s="18"/>
      <c r="CI231" s="16" t="s">
        <v>98</v>
      </c>
      <c r="CJ231" s="18">
        <v>0</v>
      </c>
      <c r="CK231" s="20">
        <f t="shared" si="648"/>
        <v>2.77</v>
      </c>
      <c r="CL231" s="20">
        <f t="shared" si="783"/>
        <v>2.77</v>
      </c>
      <c r="CM231" s="18">
        <v>18.88</v>
      </c>
      <c r="CN231" s="18">
        <v>24.23</v>
      </c>
      <c r="CO231" s="18">
        <v>23.391000000000002</v>
      </c>
      <c r="CP231" s="22">
        <f t="shared" si="649"/>
        <v>23.39</v>
      </c>
      <c r="CQ231" s="22">
        <f t="shared" si="650"/>
        <v>20.62</v>
      </c>
      <c r="CR231" s="22">
        <f t="shared" si="784"/>
        <v>2.77</v>
      </c>
      <c r="CS231" s="22">
        <f t="shared" si="651"/>
        <v>20.720000000000002</v>
      </c>
      <c r="CT231" s="22">
        <f t="shared" si="652"/>
        <v>20.92</v>
      </c>
      <c r="CU231" s="18">
        <v>20.92</v>
      </c>
      <c r="CV231" s="22">
        <f t="shared" si="785"/>
        <v>3.3</v>
      </c>
      <c r="CW231" s="22">
        <f t="shared" si="653"/>
        <v>0</v>
      </c>
      <c r="CX231" s="22">
        <f t="shared" si="654"/>
        <v>0</v>
      </c>
      <c r="CY231" s="22">
        <f t="shared" si="655"/>
        <v>24.23</v>
      </c>
      <c r="CZ231" s="22">
        <f t="shared" si="656"/>
        <v>24.23</v>
      </c>
      <c r="DA231" s="18">
        <v>24.23</v>
      </c>
      <c r="DB231" s="20">
        <f t="shared" si="786"/>
        <v>3.61</v>
      </c>
      <c r="DC231" s="20">
        <f t="shared" si="787"/>
        <v>0.84</v>
      </c>
      <c r="DD231" s="20">
        <f t="shared" si="788"/>
        <v>2.77</v>
      </c>
      <c r="DE231" s="20">
        <f t="shared" si="657"/>
        <v>0.1</v>
      </c>
      <c r="DF231" s="20">
        <f t="shared" si="658"/>
        <v>0.2</v>
      </c>
      <c r="DG231" s="20">
        <f t="shared" si="659"/>
        <v>2.4700000000000002</v>
      </c>
      <c r="DH231" s="20">
        <f t="shared" si="660"/>
        <v>0</v>
      </c>
      <c r="DI231" s="20">
        <f t="shared" si="661"/>
        <v>0</v>
      </c>
      <c r="DJ231" s="20">
        <f t="shared" si="662"/>
        <v>0</v>
      </c>
      <c r="DK231" s="20">
        <f t="shared" si="789"/>
        <v>2.7700000000000005</v>
      </c>
      <c r="DL231" s="20">
        <f t="shared" si="790"/>
        <v>0</v>
      </c>
      <c r="DM231" s="20">
        <f t="shared" si="791"/>
        <v>0</v>
      </c>
      <c r="DN231" s="20">
        <f t="shared" si="792"/>
        <v>0</v>
      </c>
      <c r="DO231" s="18">
        <v>5.1000000000000005</v>
      </c>
      <c r="DP231" s="18">
        <v>0</v>
      </c>
      <c r="DQ231" s="18">
        <v>1</v>
      </c>
      <c r="DR231" s="18">
        <v>1</v>
      </c>
      <c r="DS231" s="25">
        <f t="shared" si="793"/>
        <v>5.0999999999999996</v>
      </c>
      <c r="DT231" s="25">
        <f t="shared" si="794"/>
        <v>0</v>
      </c>
      <c r="DU231" s="25">
        <f t="shared" si="795"/>
        <v>14.13</v>
      </c>
      <c r="DV231" s="25">
        <f t="shared" si="796"/>
        <v>0</v>
      </c>
      <c r="DW231" s="25">
        <f t="shared" si="797"/>
        <v>14.13</v>
      </c>
      <c r="DX231" s="25">
        <f t="shared" si="798"/>
        <v>0</v>
      </c>
      <c r="DY231" s="25">
        <f t="shared" si="799"/>
        <v>0</v>
      </c>
      <c r="DZ231" s="25">
        <f t="shared" si="800"/>
        <v>0</v>
      </c>
      <c r="EA231" s="25">
        <f t="shared" si="801"/>
        <v>0</v>
      </c>
      <c r="EB231" s="25">
        <f t="shared" si="802"/>
        <v>0</v>
      </c>
      <c r="EC231" s="25">
        <f t="shared" si="803"/>
        <v>0</v>
      </c>
      <c r="ED231" s="25">
        <f t="shared" si="804"/>
        <v>0</v>
      </c>
      <c r="EE231" s="25">
        <f t="shared" si="804"/>
        <v>0</v>
      </c>
      <c r="EF231" s="25">
        <f t="shared" si="805"/>
        <v>0</v>
      </c>
      <c r="EG231" s="25">
        <f t="shared" si="806"/>
        <v>0</v>
      </c>
      <c r="EH231" s="25">
        <f t="shared" si="806"/>
        <v>0</v>
      </c>
      <c r="EI231" s="25">
        <f t="shared" si="807"/>
        <v>0</v>
      </c>
      <c r="EJ231" s="18"/>
      <c r="EK231" s="18"/>
      <c r="EL231" s="18"/>
      <c r="EM231" s="18"/>
      <c r="EN231" s="16"/>
      <c r="EO231" s="16"/>
      <c r="EP231" s="16">
        <f>IF(OR(EN231="Cống tròn",EN231="Cống hộp",EN231="Ống nhựa"),INDEX(#REF!,MATCH(E231,#REF!,0)),IF(OR(EN231="Rãnh xây",EN231="Rãnh bê tông"),INDEX(#REF!,MATCH(E231,#REF!,0)),0))</f>
        <v>0</v>
      </c>
      <c r="EQ231" s="18"/>
      <c r="ER231" s="18"/>
      <c r="ES231" s="25">
        <f t="shared" si="808"/>
        <v>0</v>
      </c>
      <c r="ET231" s="1" t="str">
        <f>_xlfn.IFNA(IF(EN231="Cống tròn",INDEX(#REF!,MATCH(E231,#REF!,0)),IF(EN231="Cống hộp",INDEX(#REF!,MATCH(E231,#REF!,0)),EU231&amp;" ,"&amp;EV231)),0)</f>
        <v xml:space="preserve"> ,</v>
      </c>
      <c r="EU231" s="16"/>
      <c r="EV231" s="16"/>
      <c r="EW231" s="16" t="e">
        <f>_xlfn.IFNA(INDEX(#REF!,MATCH(E231,#REF!,0)),0)</f>
        <v>#REF!</v>
      </c>
      <c r="EX231" s="16"/>
      <c r="EY231" s="18">
        <v>0</v>
      </c>
      <c r="EZ231" s="18">
        <v>0</v>
      </c>
      <c r="FA231" s="18">
        <v>0</v>
      </c>
      <c r="FB231" s="19">
        <v>0</v>
      </c>
      <c r="FC231" s="19">
        <v>0</v>
      </c>
      <c r="FD231" s="25">
        <f t="shared" si="663"/>
        <v>0</v>
      </c>
      <c r="FE231" s="25">
        <f t="shared" si="809"/>
        <v>0</v>
      </c>
      <c r="FF231" s="18">
        <v>0</v>
      </c>
      <c r="FG231" s="18">
        <v>0</v>
      </c>
      <c r="FH231" s="18">
        <v>0</v>
      </c>
      <c r="FI231" s="25">
        <f t="shared" si="810"/>
        <v>0</v>
      </c>
      <c r="FJ231" s="18">
        <v>0</v>
      </c>
      <c r="FK231" s="18">
        <v>0</v>
      </c>
      <c r="FL231" s="18">
        <v>0</v>
      </c>
      <c r="FM231" s="18">
        <v>0</v>
      </c>
      <c r="FN231" s="18">
        <v>0</v>
      </c>
      <c r="FO231" s="25">
        <f t="shared" si="811"/>
        <v>0</v>
      </c>
      <c r="FP231" s="18">
        <v>0</v>
      </c>
      <c r="FQ231" s="18">
        <v>0</v>
      </c>
      <c r="FR231" s="25">
        <f t="shared" si="664"/>
        <v>0</v>
      </c>
      <c r="FS231" s="25">
        <f t="shared" si="665"/>
        <v>0</v>
      </c>
      <c r="FT231" s="25">
        <f t="shared" si="666"/>
        <v>0</v>
      </c>
      <c r="FU231" s="25">
        <f t="shared" si="667"/>
        <v>0</v>
      </c>
      <c r="FV231" s="25" t="str">
        <f t="shared" si="812"/>
        <v>Đủ</v>
      </c>
      <c r="FW231" s="25">
        <f t="shared" si="813"/>
        <v>0</v>
      </c>
      <c r="FX231" s="16"/>
      <c r="FY231" s="16"/>
      <c r="FZ231" s="16"/>
      <c r="GA231" s="16"/>
      <c r="GB231" s="19">
        <v>0</v>
      </c>
      <c r="GC231" s="19">
        <v>0</v>
      </c>
      <c r="GD231" s="19">
        <v>0</v>
      </c>
      <c r="GE231" s="19">
        <v>0</v>
      </c>
      <c r="GF231" s="19">
        <v>0</v>
      </c>
      <c r="GG231" s="19">
        <v>0</v>
      </c>
      <c r="GH231" s="19">
        <v>0</v>
      </c>
      <c r="GI231" s="19">
        <v>0</v>
      </c>
      <c r="GJ231" s="19">
        <v>0</v>
      </c>
      <c r="GK231" s="19">
        <v>0</v>
      </c>
      <c r="GL231" s="25">
        <f t="shared" si="668"/>
        <v>0</v>
      </c>
      <c r="GM231" s="25">
        <f t="shared" si="814"/>
        <v>0</v>
      </c>
      <c r="GN231" s="19">
        <v>0</v>
      </c>
      <c r="GO231" s="19">
        <v>0</v>
      </c>
      <c r="GP231" s="19">
        <v>0</v>
      </c>
      <c r="GQ231" s="19">
        <v>0</v>
      </c>
      <c r="GR231" s="1" t="e">
        <f>_xlfn.IFNA(INDEX(#REF!,MATCH(E231,#REF!,0)),0)</f>
        <v>#REF!</v>
      </c>
      <c r="GS231" s="16"/>
      <c r="GT231" s="18">
        <v>0</v>
      </c>
      <c r="GU231" s="18">
        <v>0</v>
      </c>
      <c r="GV231" s="18">
        <v>0</v>
      </c>
      <c r="GW231" s="18">
        <v>0</v>
      </c>
      <c r="GX231" s="25">
        <f t="shared" si="669"/>
        <v>0</v>
      </c>
      <c r="GY231" s="25">
        <f t="shared" si="670"/>
        <v>0</v>
      </c>
      <c r="GZ231" s="25">
        <f t="shared" si="815"/>
        <v>0</v>
      </c>
      <c r="HA231" s="1" t="e" cm="1">
        <f t="array" ref="HA231">INDEX(#REF!,MATCH(EJ231&amp;EK231&amp;HD231&amp;HE231&amp;HF231,#REF!&amp;#REF!&amp;#REF!&amp;#REF!&amp;#REF!,0))</f>
        <v>#REF!</v>
      </c>
      <c r="HB231" s="16"/>
      <c r="HC231" s="25">
        <f t="shared" si="816"/>
        <v>0</v>
      </c>
      <c r="HD231" s="18">
        <v>0</v>
      </c>
      <c r="HE231" s="18">
        <v>0</v>
      </c>
      <c r="HF231" s="18">
        <v>0</v>
      </c>
      <c r="HG231" s="1" t="e" cm="1">
        <f t="array" ref="HG231">INDEX(#REF!,MATCH(EJ231&amp;EK231&amp;HJ231&amp;HK231&amp;HL231,#REF!&amp;#REF!&amp;#REF!&amp;#REF!&amp;#REF!,0))</f>
        <v>#REF!</v>
      </c>
      <c r="HH231" s="16"/>
      <c r="HI231" s="25">
        <f t="shared" si="817"/>
        <v>0</v>
      </c>
      <c r="HJ231" s="25">
        <f t="shared" si="818"/>
        <v>0</v>
      </c>
      <c r="HK231" s="19">
        <v>0</v>
      </c>
      <c r="HL231" s="19">
        <v>0</v>
      </c>
      <c r="HM231" s="18">
        <v>0.01</v>
      </c>
      <c r="HN231" s="18">
        <v>1</v>
      </c>
      <c r="HO231" s="25">
        <f t="shared" si="819"/>
        <v>0</v>
      </c>
      <c r="HP231" s="25">
        <f t="shared" si="820"/>
        <v>0</v>
      </c>
      <c r="HQ231" s="25">
        <f t="shared" si="821"/>
        <v>0</v>
      </c>
      <c r="HR231" s="25">
        <f t="shared" si="822"/>
        <v>0</v>
      </c>
      <c r="HS231" s="25">
        <f t="shared" si="823"/>
        <v>0</v>
      </c>
      <c r="HT231" s="19">
        <v>0</v>
      </c>
      <c r="HU231" s="19">
        <v>0</v>
      </c>
      <c r="HV231" s="19">
        <v>0</v>
      </c>
      <c r="HW231" s="25">
        <f t="shared" si="824"/>
        <v>0</v>
      </c>
      <c r="HX231" s="19">
        <v>0</v>
      </c>
      <c r="HY231" s="19">
        <v>0</v>
      </c>
      <c r="HZ231" s="18">
        <v>0</v>
      </c>
      <c r="IA231" s="20">
        <f>ROUND(IF(EN231="Cống tròn",IF(EN231="Cống tròn",IF(EU231="Không có móng",IQ231-FF231,IF(EU231="Đế",IP231-FN231,IF(OR(EU231="Móng bê tông",EU231="Móng bê tông kết hợp đế"),II231-FJ231,0))),0),IF(EN231="Cống hộp",IF(AND(EN231="Cống hộp",EU231="Không có móng"),IQ231-GF231,IF(AND(EN231="Cống hộp",EU231="Móng bê tông"),IJ231-GB231,0)),IF(OR(EN231="Rãnh xây",EN231="Rãnh bê tông"),IF(OR(EN231="Rãnh xây",EN231="Rãnh bê tông"),IK231-GB231,0),IF(EN231="Ống nhựa",IF(AND(EN231="Ống nhựa",EU231="Không đắp cát"),IQ231-HT231,IF(AND(EN231="Ống nhựa",EU231="Đắp cát"),IH231-HX231,0)),IF(EN231="Rãnh thang",IF(EN231="Rãnh thang",IF(EU231="Móng bê tông",#REF!-#REF!,IQ231),0),0))))),2)</f>
        <v>0</v>
      </c>
      <c r="IB231" s="20">
        <f t="shared" si="825"/>
        <v>0</v>
      </c>
      <c r="IC231" s="20">
        <f t="shared" si="671"/>
        <v>0</v>
      </c>
      <c r="ID231" s="20">
        <f t="shared" si="672"/>
        <v>0</v>
      </c>
      <c r="IE231" s="20">
        <f t="shared" si="673"/>
        <v>0</v>
      </c>
      <c r="IF231" s="20">
        <f t="shared" si="674"/>
        <v>0</v>
      </c>
      <c r="IG231" s="20">
        <f>IF(EN231="Rãnh thang",IF(AND(EN231="Rãnh thang",EU231="Móng bê tông"),IQ231-#REF!,0),IF(EN231="Ống nhựa",IF(AND(EN231="Ống nhựa",EU231="Đắp cát"),IQ231-HT231,0),IF(EN231="Cống tròn",IF(EN231="Cống tròn",IF(OR(EU231="Móng bê tông",EU231="Móng bê tông kết hợp đế"),IM231-FL231,0),0),IF(EN231="Cống hộp",IF(AND(EN231="Cống hộp",EU231="Móng bê tông"),IN231-GD231,0),IF(OR(EN231="Rãnh xây",EN231="Rãnh bê tông"),IF(AND(EN231="Rãnh xây",EU231="Móng bê tông"),IO231-GD231,IF(AND(EN231="Rãnh bê tông",EU231="Móng bê tông"),IO231-GD231,0)),0)))))</f>
        <v>0</v>
      </c>
      <c r="IH231" s="20">
        <f t="shared" si="675"/>
        <v>0</v>
      </c>
      <c r="II231" s="20">
        <f t="shared" si="676"/>
        <v>0</v>
      </c>
      <c r="IJ231" s="20">
        <f t="shared" si="677"/>
        <v>0</v>
      </c>
      <c r="IK231" s="20">
        <f t="shared" si="678"/>
        <v>0</v>
      </c>
      <c r="IL231" s="20">
        <f t="shared" si="679"/>
        <v>0</v>
      </c>
      <c r="IM231" s="20">
        <f t="shared" si="680"/>
        <v>0</v>
      </c>
      <c r="IN231" s="20">
        <f t="shared" si="681"/>
        <v>0</v>
      </c>
      <c r="IO231" s="20">
        <f t="shared" si="682"/>
        <v>0</v>
      </c>
      <c r="IP231" s="20">
        <f t="shared" si="683"/>
        <v>0</v>
      </c>
      <c r="IQ231" s="18">
        <v>0</v>
      </c>
      <c r="IR231" s="25">
        <f t="shared" si="826"/>
        <v>0</v>
      </c>
      <c r="IS231" s="25">
        <f t="shared" si="684"/>
        <v>0</v>
      </c>
      <c r="IT231" s="25">
        <f t="shared" si="685"/>
        <v>0</v>
      </c>
      <c r="IU231" s="25">
        <f>ROUND(IF(EN231="Cống tròn",IF(EN231="Cống tròn",IV231+FF231,0),IF(EN231="Cống hộp",IF(EN231="Cống hộp",IV231+GP231,0),IF(OR(EN231="Rãnh xây",EN231="Rãnh bê tông"),IF(OR(EN231="Rãnh xây",EN231="Rãnh bê tông"),IV231+GP231,0),IF(EN231="ống nhựa",IF(EN231="Ống nhựa",IV231+HT231,0),IF(EN231="Rãnh thang",IF(EN231="Rãnh thang",IQ231+#REF!,0),0))))),2)</f>
        <v>0</v>
      </c>
      <c r="IV231" s="18">
        <v>0</v>
      </c>
      <c r="IW231" s="25">
        <f t="shared" si="686"/>
        <v>0</v>
      </c>
      <c r="IX231" s="25">
        <f t="shared" si="687"/>
        <v>0</v>
      </c>
      <c r="IY231" s="25">
        <f t="shared" si="688"/>
        <v>0</v>
      </c>
      <c r="IZ231" s="25">
        <f t="shared" si="689"/>
        <v>0</v>
      </c>
      <c r="JA231" s="25">
        <f t="shared" si="690"/>
        <v>0</v>
      </c>
      <c r="JB231" s="18">
        <v>0</v>
      </c>
      <c r="JC231" s="20">
        <f>ROUND(IF(EN231="Cống tròn",IF(EN231="Cống tròn",IF(EU231="Không có móng",JS231-FF231,IF(EU231="Đế",JR231-FN231,IF(OR(EU231="Móng bê tông",EU231="Móng bê tông kết hợp đế"),JK231-FJ231,0))),0),IF(EN231="Cống hộp",IF(AND(EN231="Cống hộp",EU231="Không có móng"),JS231-GF231,IF(AND(EN231="Cống hộp",EU231="Móng bê tông"),JL231-GB231,0)),IF(OR(EN231="Rãnh xây",EN231="Rãnh bê tông"),IF(OR(EN231="Rãnh xây",EN231="Rãnh bê tông"),JM231-GB231,0),IF(EN231="Ống nhựa",IF(AND(EN231="Ống nhựa",EU231="Không đắp cát"),JS231-HT231,IF(AND(EN231="Ống nhựa",EU231="Đắp cát"),JJ231-HX231,0)),IF(EN231="Rãnh thang",IF(EN231="Rãnh thang",IF(EU231="Móng bê tông",#REF!-#REF!,JS231),0),0))))),2)</f>
        <v>0</v>
      </c>
      <c r="JD231" s="20">
        <f t="shared" si="827"/>
        <v>0</v>
      </c>
      <c r="JE231" s="20">
        <f t="shared" si="691"/>
        <v>0</v>
      </c>
      <c r="JF231" s="20">
        <f t="shared" si="692"/>
        <v>0</v>
      </c>
      <c r="JG231" s="20">
        <f t="shared" si="693"/>
        <v>0</v>
      </c>
      <c r="JH231" s="20">
        <f t="shared" si="694"/>
        <v>0</v>
      </c>
      <c r="JI231" s="20">
        <f>IF(EN231="Rãnh thang",IF(AND(EN231="Rãnh thang",EU231="Móng bê tông"),JS231-#REF!,0),IF(EN231="Ống nhựa",IF(AND(EN231="Ống nhựa",EU231="Đắp cát"),JS231-HT231,0),IF(EN231="Cống tròn",IF(EN231="Cống tròn",IF(OR(EU231="Móng bê tông",EU231="Móng bê tông kết hợp đế"),JO231-FL231,0),0),IF(EN231="Cống hộp",IF(AND(EN231="Cống hộp",EU231="Móng bê tông"),JP231-GD231,0),IF(OR(EN231="Rãnh xây",EN231="Rãnh bê tông"),IF(AND(EN231="Rãnh xây",EU231="Móng bê tông"),JQ231-GD231,IF(AND(EN231="Rãnh bê tông",EU231="Móng bê tông"),JQ231-GD231,0)),0)))))</f>
        <v>0</v>
      </c>
      <c r="JJ231" s="20">
        <f t="shared" si="695"/>
        <v>0</v>
      </c>
      <c r="JK231" s="20">
        <f t="shared" si="696"/>
        <v>0</v>
      </c>
      <c r="JL231" s="20">
        <f t="shared" si="697"/>
        <v>0</v>
      </c>
      <c r="JM231" s="20">
        <f t="shared" si="698"/>
        <v>0</v>
      </c>
      <c r="JN231" s="20">
        <f t="shared" si="699"/>
        <v>0</v>
      </c>
      <c r="JO231" s="20">
        <f t="shared" si="700"/>
        <v>0</v>
      </c>
      <c r="JP231" s="20">
        <f t="shared" si="701"/>
        <v>0</v>
      </c>
      <c r="JQ231" s="20">
        <f t="shared" si="702"/>
        <v>0</v>
      </c>
      <c r="JR231" s="20">
        <f t="shared" si="703"/>
        <v>0</v>
      </c>
      <c r="JS231" s="26">
        <v>0</v>
      </c>
      <c r="JT231" s="25">
        <f t="shared" si="828"/>
        <v>0</v>
      </c>
      <c r="JU231" s="25">
        <f t="shared" si="704"/>
        <v>0</v>
      </c>
      <c r="JV231" s="25">
        <f t="shared" si="705"/>
        <v>0</v>
      </c>
      <c r="JW231" s="25">
        <f>ROUND(IF(EN231="Cống tròn",IF(EN231="Cống tròn",JX231+FF231,0),IF(EN231="Cống hộp",IF(EN231="Cống hộp",JX231+GP231,0),IF(OR(EN231="Rãnh xây",EN231="Rãnh bê tông"),IF(OR(EN231="Rãnh xây",EN231="Rãnh bê tông"),JX231+GP231,0),IF(EN231="ống nhựa",IF(EN231="Ống nhựa",JX231+HT231,0),IF(EN231="Rãnh thang",IF(EN231="Rãnh thang",JS231+#REF!,0),0))))),2)</f>
        <v>0</v>
      </c>
      <c r="JX231" s="27">
        <v>0</v>
      </c>
      <c r="JY231" s="25">
        <f t="shared" si="706"/>
        <v>0</v>
      </c>
      <c r="JZ231" s="25">
        <f t="shared" si="707"/>
        <v>0</v>
      </c>
      <c r="KA231" s="25">
        <f t="shared" si="708"/>
        <v>0</v>
      </c>
      <c r="KB231" s="25">
        <f t="shared" si="709"/>
        <v>0</v>
      </c>
      <c r="KC231" s="25">
        <f t="shared" si="710"/>
        <v>0</v>
      </c>
      <c r="KD231" s="28" t="s">
        <v>98</v>
      </c>
      <c r="KE231" s="27">
        <v>0</v>
      </c>
      <c r="KF231" s="25">
        <f t="shared" si="711"/>
        <v>0</v>
      </c>
      <c r="KG231" s="25">
        <f t="shared" si="829"/>
        <v>0</v>
      </c>
      <c r="KH231" s="27">
        <v>0</v>
      </c>
      <c r="KI231" s="25">
        <f t="shared" si="712"/>
        <v>0</v>
      </c>
      <c r="KJ231" s="25">
        <f t="shared" si="830"/>
        <v>0</v>
      </c>
      <c r="KK231" s="25">
        <f t="shared" si="713"/>
        <v>0</v>
      </c>
      <c r="KL231" s="25">
        <f t="shared" si="714"/>
        <v>0</v>
      </c>
      <c r="KM231" s="25">
        <f t="shared" si="831"/>
        <v>0</v>
      </c>
      <c r="KN231" s="25">
        <f t="shared" si="715"/>
        <v>0</v>
      </c>
      <c r="KO231" s="25">
        <f t="shared" si="716"/>
        <v>0</v>
      </c>
      <c r="KP231" s="25">
        <f t="shared" si="832"/>
        <v>0</v>
      </c>
      <c r="KQ231" s="25">
        <f t="shared" si="717"/>
        <v>0</v>
      </c>
      <c r="KR231" s="25">
        <f t="shared" si="718"/>
        <v>0</v>
      </c>
      <c r="KS231" s="25">
        <f t="shared" si="833"/>
        <v>0</v>
      </c>
      <c r="KT231" s="25">
        <f t="shared" si="719"/>
        <v>0</v>
      </c>
      <c r="KU231" s="25">
        <f t="shared" si="720"/>
        <v>0</v>
      </c>
      <c r="KV231" s="25">
        <f t="shared" si="834"/>
        <v>0</v>
      </c>
      <c r="KW231" s="25">
        <f t="shared" si="721"/>
        <v>0</v>
      </c>
      <c r="KX231" s="25">
        <f t="shared" si="722"/>
        <v>0</v>
      </c>
      <c r="KY231" s="25">
        <f t="shared" si="835"/>
        <v>0</v>
      </c>
      <c r="KZ231" s="25">
        <f t="shared" si="723"/>
        <v>0</v>
      </c>
      <c r="LA231" s="25">
        <f t="shared" si="724"/>
        <v>0</v>
      </c>
      <c r="LB231" s="25">
        <f t="shared" si="836"/>
        <v>0</v>
      </c>
      <c r="LC231" s="25">
        <f t="shared" si="725"/>
        <v>0</v>
      </c>
      <c r="LD231" s="25">
        <f t="shared" si="726"/>
        <v>0</v>
      </c>
      <c r="LE231" s="25">
        <f t="shared" si="837"/>
        <v>0</v>
      </c>
      <c r="LF231" s="25">
        <f t="shared" si="727"/>
        <v>0</v>
      </c>
      <c r="LG231" s="25">
        <f t="shared" si="728"/>
        <v>0</v>
      </c>
      <c r="LH231" s="25">
        <f t="shared" si="838"/>
        <v>0</v>
      </c>
      <c r="LI231" s="25">
        <f t="shared" si="729"/>
        <v>0</v>
      </c>
      <c r="LJ231" s="25">
        <f t="shared" si="730"/>
        <v>0</v>
      </c>
      <c r="LK231" s="25">
        <f t="shared" si="839"/>
        <v>0</v>
      </c>
      <c r="LL231" s="25">
        <f t="shared" si="731"/>
        <v>0</v>
      </c>
      <c r="LM231" s="25">
        <f t="shared" si="732"/>
        <v>0</v>
      </c>
      <c r="LN231" s="25">
        <f t="shared" si="840"/>
        <v>0</v>
      </c>
      <c r="LO231" s="25">
        <f t="shared" si="733"/>
        <v>0</v>
      </c>
      <c r="LP231" s="25">
        <f t="shared" si="734"/>
        <v>0</v>
      </c>
      <c r="LQ231" s="25">
        <f t="shared" si="841"/>
        <v>0</v>
      </c>
      <c r="LR231" s="25">
        <f t="shared" si="735"/>
        <v>0</v>
      </c>
      <c r="LS231" s="25">
        <f t="shared" si="736"/>
        <v>0</v>
      </c>
      <c r="LT231" s="25">
        <f t="shared" si="842"/>
        <v>0</v>
      </c>
      <c r="LU231" s="25">
        <f t="shared" si="737"/>
        <v>0</v>
      </c>
      <c r="LV231" s="25">
        <f t="shared" si="738"/>
        <v>0</v>
      </c>
      <c r="LW231" s="25">
        <f t="shared" si="843"/>
        <v>0</v>
      </c>
      <c r="LX231" s="25">
        <f t="shared" si="739"/>
        <v>0</v>
      </c>
      <c r="LY231" s="25">
        <f t="shared" si="740"/>
        <v>0</v>
      </c>
      <c r="LZ231" s="25">
        <f t="shared" si="844"/>
        <v>0</v>
      </c>
      <c r="MA231" s="25">
        <f t="shared" si="741"/>
        <v>0</v>
      </c>
      <c r="MB231" s="25">
        <f t="shared" si="742"/>
        <v>0</v>
      </c>
      <c r="MC231" s="25">
        <f t="shared" si="845"/>
        <v>0</v>
      </c>
      <c r="MD231" s="25">
        <f t="shared" si="743"/>
        <v>0</v>
      </c>
      <c r="ME231" s="25">
        <f t="shared" si="744"/>
        <v>0</v>
      </c>
      <c r="MF231" s="25">
        <f t="shared" si="846"/>
        <v>0</v>
      </c>
      <c r="MG231" s="25">
        <f t="shared" si="745"/>
        <v>0</v>
      </c>
      <c r="MH231" s="25">
        <f t="shared" si="746"/>
        <v>0</v>
      </c>
      <c r="MI231" s="25">
        <f t="shared" si="847"/>
        <v>0</v>
      </c>
      <c r="MJ231" s="25">
        <f t="shared" si="747"/>
        <v>0</v>
      </c>
      <c r="MK231" s="25">
        <f t="shared" si="748"/>
        <v>0</v>
      </c>
      <c r="ML231" s="25">
        <f t="shared" si="848"/>
        <v>0</v>
      </c>
      <c r="MM231" s="25">
        <f t="shared" si="749"/>
        <v>0</v>
      </c>
      <c r="MN231" s="25">
        <f t="shared" si="750"/>
        <v>0</v>
      </c>
      <c r="MO231" s="25">
        <f t="shared" si="849"/>
        <v>0</v>
      </c>
      <c r="MP231" s="25">
        <f t="shared" si="751"/>
        <v>0</v>
      </c>
      <c r="MQ231" s="25">
        <f t="shared" si="752"/>
        <v>0</v>
      </c>
      <c r="MR231" s="25">
        <f t="shared" si="850"/>
        <v>0</v>
      </c>
      <c r="MS231" s="29">
        <v>0</v>
      </c>
      <c r="MT231" s="29">
        <v>0</v>
      </c>
      <c r="MU231" s="29">
        <v>1</v>
      </c>
      <c r="MV231" s="29">
        <v>1</v>
      </c>
      <c r="MW231" s="25">
        <f t="shared" si="753"/>
        <v>0</v>
      </c>
      <c r="MX231" s="25">
        <f t="shared" si="754"/>
        <v>0</v>
      </c>
      <c r="MY231" s="25">
        <f t="shared" si="755"/>
        <v>0</v>
      </c>
      <c r="MZ231" s="25">
        <f t="shared" si="756"/>
        <v>0</v>
      </c>
      <c r="NA231" s="25">
        <f t="shared" si="757"/>
        <v>0</v>
      </c>
      <c r="NB231" s="25">
        <f t="shared" si="758"/>
        <v>0</v>
      </c>
      <c r="NC231" s="25">
        <f t="shared" si="759"/>
        <v>0</v>
      </c>
      <c r="ND231" s="25">
        <f t="shared" si="760"/>
        <v>0</v>
      </c>
      <c r="NE231" s="25">
        <f t="shared" si="851"/>
        <v>0</v>
      </c>
      <c r="NF231" s="25">
        <f t="shared" si="851"/>
        <v>0</v>
      </c>
      <c r="NG231" s="25">
        <f t="shared" si="851"/>
        <v>0</v>
      </c>
      <c r="NH231" s="25">
        <f t="shared" si="851"/>
        <v>0</v>
      </c>
      <c r="NI231" s="25">
        <f t="shared" si="761"/>
        <v>0</v>
      </c>
      <c r="NJ231" s="25">
        <f t="shared" si="762"/>
        <v>0</v>
      </c>
      <c r="NK231" s="25">
        <f t="shared" si="763"/>
        <v>0</v>
      </c>
      <c r="NL231" s="25">
        <f t="shared" si="764"/>
        <v>0</v>
      </c>
      <c r="NM231" s="25">
        <f t="shared" si="765"/>
        <v>0</v>
      </c>
      <c r="NN231" s="25">
        <f t="shared" si="852"/>
        <v>0</v>
      </c>
      <c r="NO231" s="25">
        <f t="shared" si="766"/>
        <v>0</v>
      </c>
      <c r="NP231" s="25">
        <f t="shared" si="767"/>
        <v>0</v>
      </c>
      <c r="NQ231" s="25">
        <f t="shared" si="853"/>
        <v>0</v>
      </c>
      <c r="NR231" s="25">
        <f t="shared" si="768"/>
        <v>0</v>
      </c>
      <c r="NS231" s="25">
        <f t="shared" si="769"/>
        <v>0</v>
      </c>
      <c r="NT231" s="25">
        <f t="shared" si="854"/>
        <v>0</v>
      </c>
      <c r="NU231" s="25">
        <f t="shared" si="770"/>
        <v>0</v>
      </c>
      <c r="NV231" s="25">
        <f t="shared" si="771"/>
        <v>0</v>
      </c>
      <c r="NW231" s="25">
        <f t="shared" si="855"/>
        <v>0</v>
      </c>
      <c r="NX231" s="25">
        <f t="shared" si="856"/>
        <v>0</v>
      </c>
      <c r="NY231" s="25">
        <f t="shared" si="856"/>
        <v>0</v>
      </c>
      <c r="NZ231" s="25">
        <f t="shared" si="857"/>
        <v>0</v>
      </c>
      <c r="OA231" s="25">
        <f t="shared" si="858"/>
        <v>0</v>
      </c>
      <c r="OB231" s="25">
        <f t="shared" si="858"/>
        <v>0</v>
      </c>
      <c r="OC231" s="25">
        <f t="shared" si="859"/>
        <v>0</v>
      </c>
      <c r="OD231" s="25">
        <f t="shared" si="860"/>
        <v>0</v>
      </c>
      <c r="OE231" s="25">
        <f t="shared" si="860"/>
        <v>0</v>
      </c>
      <c r="OF231" s="25">
        <f t="shared" si="860"/>
        <v>0</v>
      </c>
      <c r="OG231" s="25">
        <f t="shared" si="772"/>
        <v>0</v>
      </c>
      <c r="OH231" s="25">
        <f t="shared" si="773"/>
        <v>0</v>
      </c>
      <c r="OI231" s="25">
        <f t="shared" si="774"/>
        <v>0</v>
      </c>
      <c r="OJ231" s="25">
        <f t="shared" si="775"/>
        <v>0</v>
      </c>
      <c r="OK231" s="25">
        <f t="shared" si="776"/>
        <v>0</v>
      </c>
      <c r="OL231" s="25">
        <f t="shared" si="777"/>
        <v>0</v>
      </c>
      <c r="OM231" s="25">
        <f t="shared" si="861"/>
        <v>0</v>
      </c>
      <c r="ON231" s="25">
        <f t="shared" si="861"/>
        <v>0</v>
      </c>
      <c r="OO231" s="25">
        <f t="shared" si="861"/>
        <v>0</v>
      </c>
      <c r="OP231" s="25">
        <f t="shared" si="778"/>
        <v>0</v>
      </c>
      <c r="OQ231" s="25">
        <f t="shared" si="779"/>
        <v>0</v>
      </c>
      <c r="OR231" s="25">
        <f t="shared" si="862"/>
        <v>0</v>
      </c>
      <c r="OS231" s="19">
        <v>537895.98</v>
      </c>
      <c r="OT231" s="19">
        <v>2371325.1800000002</v>
      </c>
    </row>
    <row r="232" spans="1:410" ht="33" customHeight="1" x14ac:dyDescent="0.25">
      <c r="A232" s="18"/>
      <c r="B232" s="18" t="s">
        <v>1023</v>
      </c>
      <c r="C232" s="18">
        <v>19.559999999999999</v>
      </c>
      <c r="D232" s="16" t="e">
        <f>_xlfn.IFNA(INDEX(#REF!,MATCH(E232,#REF!,0)),0)</f>
        <v>#REF!</v>
      </c>
      <c r="E232" s="18" t="s">
        <v>1031</v>
      </c>
      <c r="F232" s="16" t="s">
        <v>765</v>
      </c>
      <c r="G232" s="16" t="s">
        <v>766</v>
      </c>
      <c r="H232" s="16" t="s">
        <v>767</v>
      </c>
      <c r="I232" s="16" t="s">
        <v>768</v>
      </c>
      <c r="J232" s="16" t="s">
        <v>769</v>
      </c>
      <c r="K232" s="16" t="s">
        <v>770</v>
      </c>
      <c r="L232" s="16" t="s">
        <v>771</v>
      </c>
      <c r="M232" s="18">
        <v>2.44</v>
      </c>
      <c r="N232" s="18">
        <v>2.44</v>
      </c>
      <c r="O232" s="18">
        <v>2.84</v>
      </c>
      <c r="P232" s="18">
        <v>2.84</v>
      </c>
      <c r="Q232" s="18">
        <v>0.1</v>
      </c>
      <c r="R232" s="18">
        <v>2.64</v>
      </c>
      <c r="S232" s="18">
        <v>2.64</v>
      </c>
      <c r="T232" s="18">
        <v>0.2</v>
      </c>
      <c r="U232" s="18">
        <v>0</v>
      </c>
      <c r="V232" s="18">
        <v>0</v>
      </c>
      <c r="W232" s="18">
        <v>0</v>
      </c>
      <c r="X232" s="18">
        <v>2.44</v>
      </c>
      <c r="Y232" s="18">
        <v>2.4</v>
      </c>
      <c r="Z232" s="20">
        <f t="shared" si="780"/>
        <v>2.4</v>
      </c>
      <c r="AA232" s="18">
        <v>0.22</v>
      </c>
      <c r="AB232" s="18">
        <v>0</v>
      </c>
      <c r="AC232" s="18">
        <v>0</v>
      </c>
      <c r="AD232" s="18">
        <v>0</v>
      </c>
      <c r="AE232" s="18">
        <v>0</v>
      </c>
      <c r="AF232" s="18">
        <v>0</v>
      </c>
      <c r="AG232" s="18">
        <v>2</v>
      </c>
      <c r="AH232" s="18">
        <v>2</v>
      </c>
      <c r="AI232" s="20">
        <f t="shared" si="781"/>
        <v>2.5499999999999998</v>
      </c>
      <c r="AJ232" s="18">
        <v>0</v>
      </c>
      <c r="AK232" s="18">
        <v>0</v>
      </c>
      <c r="AL232" s="20">
        <f t="shared" si="782"/>
        <v>0</v>
      </c>
      <c r="AM232" s="18">
        <v>2.44</v>
      </c>
      <c r="AN232" s="18">
        <v>2</v>
      </c>
      <c r="AO232" s="18">
        <v>0.15</v>
      </c>
      <c r="AP232" s="18">
        <v>0.22</v>
      </c>
      <c r="AQ232" s="18">
        <v>2.44</v>
      </c>
      <c r="AR232" s="18">
        <v>2.2200000000000002</v>
      </c>
      <c r="AS232" s="18">
        <v>0.12</v>
      </c>
      <c r="AT232" s="18">
        <v>0.11</v>
      </c>
      <c r="AU232" s="18">
        <v>0</v>
      </c>
      <c r="AV232" s="18">
        <v>1</v>
      </c>
      <c r="AW232" s="18">
        <v>0</v>
      </c>
      <c r="AX232" s="18">
        <v>0</v>
      </c>
      <c r="AY232" s="18">
        <v>0</v>
      </c>
      <c r="AZ232" s="18">
        <v>0</v>
      </c>
      <c r="BA232" s="18">
        <v>0</v>
      </c>
      <c r="BB232" s="18">
        <v>0</v>
      </c>
      <c r="BC232" s="18">
        <v>0</v>
      </c>
      <c r="BD232" s="18">
        <v>1</v>
      </c>
      <c r="BE232" s="18">
        <v>1</v>
      </c>
      <c r="BF232" s="18">
        <v>1</v>
      </c>
      <c r="BG232" s="18">
        <v>0</v>
      </c>
      <c r="BH232" s="18">
        <v>0</v>
      </c>
      <c r="BI232" s="18">
        <v>0</v>
      </c>
      <c r="BJ232" s="18">
        <v>0</v>
      </c>
      <c r="BK232" s="18">
        <v>0</v>
      </c>
      <c r="BL232" s="18">
        <v>0</v>
      </c>
      <c r="BM232" s="18">
        <v>0</v>
      </c>
      <c r="BN232" s="18">
        <v>0</v>
      </c>
      <c r="BO232" s="18">
        <v>0</v>
      </c>
      <c r="BP232" s="18">
        <v>0</v>
      </c>
      <c r="BQ232" s="18">
        <v>0</v>
      </c>
      <c r="BR232" s="18">
        <v>0</v>
      </c>
      <c r="BS232" s="18">
        <v>0</v>
      </c>
      <c r="BT232" s="18">
        <v>0</v>
      </c>
      <c r="BU232" s="18">
        <v>0</v>
      </c>
      <c r="BV232" s="18">
        <v>0</v>
      </c>
      <c r="BW232" s="18">
        <v>0</v>
      </c>
      <c r="BX232" s="18">
        <v>0</v>
      </c>
      <c r="BY232" s="18">
        <v>0</v>
      </c>
      <c r="BZ232" s="18">
        <v>0</v>
      </c>
      <c r="CA232" s="16" t="e">
        <f>_xlfn.IFNA(IF(RIGHT(D232,2)="=G",0,INDEX(#REF!,MATCH(E232,#REF!,0))),0)</f>
        <v>#REF!</v>
      </c>
      <c r="CB232" s="16" t="s">
        <v>776</v>
      </c>
      <c r="CC232" s="18">
        <v>0</v>
      </c>
      <c r="CD232" s="18">
        <v>0</v>
      </c>
      <c r="CE232" s="18">
        <v>2.2000000000000002</v>
      </c>
      <c r="CF232" s="18">
        <v>0.73</v>
      </c>
      <c r="CG232" s="18">
        <v>0.12</v>
      </c>
      <c r="CH232" s="18">
        <v>3</v>
      </c>
      <c r="CI232" s="16" t="s">
        <v>98</v>
      </c>
      <c r="CJ232" s="18">
        <v>0</v>
      </c>
      <c r="CK232" s="20">
        <f t="shared" si="648"/>
        <v>2.09</v>
      </c>
      <c r="CL232" s="20">
        <f t="shared" si="783"/>
        <v>2.09</v>
      </c>
      <c r="CM232" s="18">
        <v>21.93</v>
      </c>
      <c r="CN232" s="18">
        <v>25.23</v>
      </c>
      <c r="CO232" s="18">
        <v>24.391000000000002</v>
      </c>
      <c r="CP232" s="22">
        <f t="shared" si="649"/>
        <v>24.39</v>
      </c>
      <c r="CQ232" s="22">
        <f t="shared" si="650"/>
        <v>22.3</v>
      </c>
      <c r="CR232" s="22">
        <f t="shared" si="784"/>
        <v>2.09</v>
      </c>
      <c r="CS232" s="22">
        <f t="shared" si="651"/>
        <v>22.400000000000002</v>
      </c>
      <c r="CT232" s="22">
        <f t="shared" si="652"/>
        <v>22.6</v>
      </c>
      <c r="CU232" s="18">
        <v>22.6</v>
      </c>
      <c r="CV232" s="22">
        <f t="shared" si="785"/>
        <v>2.4</v>
      </c>
      <c r="CW232" s="22">
        <f t="shared" si="653"/>
        <v>0</v>
      </c>
      <c r="CX232" s="22">
        <f t="shared" si="654"/>
        <v>0</v>
      </c>
      <c r="CY232" s="22">
        <f t="shared" si="655"/>
        <v>24.96</v>
      </c>
      <c r="CZ232" s="22">
        <f t="shared" si="656"/>
        <v>25.11</v>
      </c>
      <c r="DA232" s="18">
        <v>25.23</v>
      </c>
      <c r="DB232" s="20">
        <f t="shared" si="786"/>
        <v>2.93</v>
      </c>
      <c r="DC232" s="20">
        <f t="shared" si="787"/>
        <v>0.84</v>
      </c>
      <c r="DD232" s="20">
        <f t="shared" si="788"/>
        <v>2.0900000000000003</v>
      </c>
      <c r="DE232" s="20">
        <f t="shared" si="657"/>
        <v>0.1</v>
      </c>
      <c r="DF232" s="20">
        <f t="shared" si="658"/>
        <v>0.2</v>
      </c>
      <c r="DG232" s="20">
        <f t="shared" si="659"/>
        <v>1.79</v>
      </c>
      <c r="DH232" s="20">
        <f t="shared" si="660"/>
        <v>0</v>
      </c>
      <c r="DI232" s="20">
        <f t="shared" si="661"/>
        <v>0</v>
      </c>
      <c r="DJ232" s="20">
        <f t="shared" si="662"/>
        <v>0</v>
      </c>
      <c r="DK232" s="20">
        <f t="shared" si="789"/>
        <v>2.09</v>
      </c>
      <c r="DL232" s="20">
        <f t="shared" si="790"/>
        <v>0</v>
      </c>
      <c r="DM232" s="20">
        <f t="shared" si="791"/>
        <v>0</v>
      </c>
      <c r="DN232" s="20">
        <f t="shared" si="792"/>
        <v>0</v>
      </c>
      <c r="DO232" s="18">
        <v>3.04</v>
      </c>
      <c r="DP232" s="18">
        <v>0</v>
      </c>
      <c r="DQ232" s="18">
        <v>1</v>
      </c>
      <c r="DR232" s="18">
        <v>1</v>
      </c>
      <c r="DS232" s="25">
        <f t="shared" si="793"/>
        <v>3.04</v>
      </c>
      <c r="DT232" s="25">
        <f t="shared" si="794"/>
        <v>0</v>
      </c>
      <c r="DU232" s="25">
        <f t="shared" si="795"/>
        <v>6.35</v>
      </c>
      <c r="DV232" s="25">
        <f t="shared" si="796"/>
        <v>0</v>
      </c>
      <c r="DW232" s="25">
        <f t="shared" si="797"/>
        <v>6.35</v>
      </c>
      <c r="DX232" s="25">
        <f t="shared" si="798"/>
        <v>18.03</v>
      </c>
      <c r="DY232" s="25">
        <f t="shared" si="799"/>
        <v>0</v>
      </c>
      <c r="DZ232" s="25">
        <f t="shared" si="800"/>
        <v>18.03</v>
      </c>
      <c r="EA232" s="25">
        <f t="shared" si="801"/>
        <v>12.86</v>
      </c>
      <c r="EB232" s="25">
        <f t="shared" si="802"/>
        <v>0</v>
      </c>
      <c r="EC232" s="25">
        <f t="shared" si="803"/>
        <v>12.86</v>
      </c>
      <c r="ED232" s="25">
        <f t="shared" si="804"/>
        <v>5.17</v>
      </c>
      <c r="EE232" s="25">
        <f t="shared" si="804"/>
        <v>0</v>
      </c>
      <c r="EF232" s="25">
        <f t="shared" si="805"/>
        <v>5.17</v>
      </c>
      <c r="EG232" s="25">
        <f t="shared" si="806"/>
        <v>12.86</v>
      </c>
      <c r="EH232" s="25">
        <f t="shared" si="806"/>
        <v>0</v>
      </c>
      <c r="EI232" s="25">
        <f t="shared" si="807"/>
        <v>12.86</v>
      </c>
      <c r="EJ232" s="18">
        <v>19.559999999999999</v>
      </c>
      <c r="EK232" s="18">
        <v>70.64</v>
      </c>
      <c r="EL232" s="18" t="s">
        <v>1031</v>
      </c>
      <c r="EM232" s="18" t="s">
        <v>1032</v>
      </c>
      <c r="EN232" s="16" t="s">
        <v>774</v>
      </c>
      <c r="EO232" s="16" t="s">
        <v>132</v>
      </c>
      <c r="EP232" s="16" t="e">
        <f>IF(OR(EN232="Cống tròn",EN232="Cống hộp",EN232="Ống nhựa"),INDEX(#REF!,MATCH(E232,#REF!,0)),IF(OR(EN232="Rãnh xây",EN232="Rãnh bê tông"),INDEX(#REF!,MATCH(E232,#REF!,0)),0))</f>
        <v>#REF!</v>
      </c>
      <c r="EQ232" s="18">
        <v>49.48</v>
      </c>
      <c r="ER232" s="18">
        <v>1</v>
      </c>
      <c r="ES232" s="25">
        <f t="shared" si="808"/>
        <v>49</v>
      </c>
      <c r="ET232" s="1" t="e">
        <f>_xlfn.IFNA(IF(EN232="Cống tròn",INDEX(#REF!,MATCH(E232,#REF!,0)),IF(EN232="Cống hộp",INDEX(#REF!,MATCH(E232,#REF!,0)),EU232&amp;" ,"&amp;EV232)),0)</f>
        <v>#REF!</v>
      </c>
      <c r="EU232" s="16" t="s">
        <v>769</v>
      </c>
      <c r="EV232" s="16" t="s">
        <v>775</v>
      </c>
      <c r="EW232" s="16" t="e">
        <f>_xlfn.IFNA(INDEX(#REF!,MATCH(E232,#REF!,0)),0)</f>
        <v>#REF!</v>
      </c>
      <c r="EX232" s="16"/>
      <c r="EY232" s="18">
        <v>0</v>
      </c>
      <c r="EZ232" s="18">
        <v>0</v>
      </c>
      <c r="FA232" s="18">
        <v>0</v>
      </c>
      <c r="FB232" s="19">
        <v>0</v>
      </c>
      <c r="FC232" s="19">
        <v>0</v>
      </c>
      <c r="FD232" s="25">
        <f t="shared" si="663"/>
        <v>0</v>
      </c>
      <c r="FE232" s="25">
        <f t="shared" si="809"/>
        <v>0</v>
      </c>
      <c r="FF232" s="18">
        <v>0.1</v>
      </c>
      <c r="FG232" s="18">
        <v>2</v>
      </c>
      <c r="FH232" s="18">
        <v>1</v>
      </c>
      <c r="FI232" s="25">
        <f t="shared" si="810"/>
        <v>1.2</v>
      </c>
      <c r="FJ232" s="18">
        <v>0</v>
      </c>
      <c r="FK232" s="18">
        <v>0</v>
      </c>
      <c r="FL232" s="18">
        <v>0.2</v>
      </c>
      <c r="FM232" s="18">
        <v>1.4</v>
      </c>
      <c r="FN232" s="18">
        <v>0</v>
      </c>
      <c r="FO232" s="25">
        <f t="shared" si="811"/>
        <v>1.4</v>
      </c>
      <c r="FP232" s="18">
        <v>1.4999999999999999E-2</v>
      </c>
      <c r="FQ232" s="18">
        <v>1</v>
      </c>
      <c r="FR232" s="25">
        <f t="shared" si="664"/>
        <v>48</v>
      </c>
      <c r="FS232" s="25">
        <f t="shared" si="665"/>
        <v>0.70499999999999996</v>
      </c>
      <c r="FT232" s="25">
        <f t="shared" si="666"/>
        <v>48.704999999999998</v>
      </c>
      <c r="FU232" s="25">
        <f t="shared" si="667"/>
        <v>-0.77499999999999858</v>
      </c>
      <c r="FV232" s="25" t="str">
        <f t="shared" si="812"/>
        <v>Thêm 01</v>
      </c>
      <c r="FW232" s="25">
        <f t="shared" si="813"/>
        <v>0.24</v>
      </c>
      <c r="FX232" s="16"/>
      <c r="FY232" s="16"/>
      <c r="FZ232" s="16"/>
      <c r="GA232" s="16"/>
      <c r="GB232" s="19">
        <v>0</v>
      </c>
      <c r="GC232" s="19">
        <v>0</v>
      </c>
      <c r="GD232" s="19">
        <v>0</v>
      </c>
      <c r="GE232" s="19">
        <v>0</v>
      </c>
      <c r="GF232" s="19">
        <v>0</v>
      </c>
      <c r="GG232" s="19">
        <v>0</v>
      </c>
      <c r="GH232" s="19">
        <v>0</v>
      </c>
      <c r="GI232" s="19">
        <v>0</v>
      </c>
      <c r="GJ232" s="19">
        <v>0</v>
      </c>
      <c r="GK232" s="19">
        <v>0</v>
      </c>
      <c r="GL232" s="25">
        <f t="shared" si="668"/>
        <v>0</v>
      </c>
      <c r="GM232" s="25">
        <f t="shared" si="814"/>
        <v>0</v>
      </c>
      <c r="GN232" s="19">
        <v>0</v>
      </c>
      <c r="GO232" s="19">
        <v>0</v>
      </c>
      <c r="GP232" s="19">
        <v>0</v>
      </c>
      <c r="GQ232" s="19">
        <v>0</v>
      </c>
      <c r="GR232" s="1" t="e">
        <f>_xlfn.IFNA(INDEX(#REF!,MATCH(E232,#REF!,0)),0)</f>
        <v>#REF!</v>
      </c>
      <c r="GS232" s="16"/>
      <c r="GT232" s="18">
        <v>0</v>
      </c>
      <c r="GU232" s="18">
        <v>0</v>
      </c>
      <c r="GV232" s="18">
        <v>0</v>
      </c>
      <c r="GW232" s="18">
        <v>0</v>
      </c>
      <c r="GX232" s="25">
        <f t="shared" si="669"/>
        <v>0</v>
      </c>
      <c r="GY232" s="25">
        <f t="shared" si="670"/>
        <v>0</v>
      </c>
      <c r="GZ232" s="25">
        <f t="shared" si="815"/>
        <v>0</v>
      </c>
      <c r="HA232" s="1" t="e" cm="1">
        <f t="array" ref="HA232">INDEX(#REF!,MATCH(EJ232&amp;EK232&amp;HD232&amp;HE232&amp;HF232,#REF!&amp;#REF!&amp;#REF!&amp;#REF!&amp;#REF!,0))</f>
        <v>#REF!</v>
      </c>
      <c r="HB232" s="16"/>
      <c r="HC232" s="25">
        <f t="shared" si="816"/>
        <v>0</v>
      </c>
      <c r="HD232" s="18">
        <v>0</v>
      </c>
      <c r="HE232" s="18">
        <v>0</v>
      </c>
      <c r="HF232" s="18">
        <v>0</v>
      </c>
      <c r="HG232" s="1" t="e" cm="1">
        <f t="array" ref="HG232">INDEX(#REF!,MATCH(EJ232&amp;EK232&amp;HJ232&amp;HK232&amp;HL232,#REF!&amp;#REF!&amp;#REF!&amp;#REF!&amp;#REF!,0))</f>
        <v>#REF!</v>
      </c>
      <c r="HH232" s="16"/>
      <c r="HI232" s="25">
        <f t="shared" si="817"/>
        <v>0</v>
      </c>
      <c r="HJ232" s="25">
        <f t="shared" si="818"/>
        <v>0</v>
      </c>
      <c r="HK232" s="19">
        <v>0</v>
      </c>
      <c r="HL232" s="19">
        <v>0</v>
      </c>
      <c r="HM232" s="18">
        <v>0.01</v>
      </c>
      <c r="HN232" s="18">
        <v>1</v>
      </c>
      <c r="HO232" s="25">
        <f t="shared" si="819"/>
        <v>0</v>
      </c>
      <c r="HP232" s="25">
        <f t="shared" si="820"/>
        <v>0</v>
      </c>
      <c r="HQ232" s="25">
        <f t="shared" si="821"/>
        <v>0</v>
      </c>
      <c r="HR232" s="25">
        <f t="shared" si="822"/>
        <v>0</v>
      </c>
      <c r="HS232" s="25">
        <f t="shared" si="823"/>
        <v>0</v>
      </c>
      <c r="HT232" s="19">
        <v>0</v>
      </c>
      <c r="HU232" s="19">
        <v>0</v>
      </c>
      <c r="HV232" s="19">
        <v>0</v>
      </c>
      <c r="HW232" s="25">
        <f t="shared" si="824"/>
        <v>0</v>
      </c>
      <c r="HX232" s="19">
        <v>0</v>
      </c>
      <c r="HY232" s="19">
        <v>0</v>
      </c>
      <c r="HZ232" s="18">
        <v>24.39</v>
      </c>
      <c r="IA232" s="20">
        <f>ROUND(IF(EN232="Cống tròn",IF(EN232="Cống tròn",IF(EU232="Không có móng",IQ232-FF232,IF(EU232="Đế",IP232-FN232,IF(OR(EU232="Móng bê tông",EU232="Móng bê tông kết hợp đế"),II232-FJ232,0))),0),IF(EN232="Cống hộp",IF(AND(EN232="Cống hộp",EU232="Không có móng"),IQ232-GF232,IF(AND(EN232="Cống hộp",EU232="Móng bê tông"),IJ232-GB232,0)),IF(OR(EN232="Rãnh xây",EN232="Rãnh bê tông"),IF(OR(EN232="Rãnh xây",EN232="Rãnh bê tông"),IK232-GB232,0),IF(EN232="Ống nhựa",IF(AND(EN232="Ống nhựa",EU232="Không đắp cát"),IQ232-HT232,IF(AND(EN232="Ống nhựa",EU232="Đắp cát"),IH232-HX232,0)),IF(EN232="Rãnh thang",IF(EN232="Rãnh thang",IF(EU232="Móng bê tông",#REF!-#REF!,IQ232),0),0))))),2)</f>
        <v>22.78</v>
      </c>
      <c r="IB232" s="20">
        <f t="shared" si="825"/>
        <v>1.6099999999999994</v>
      </c>
      <c r="IC232" s="20">
        <f t="shared" si="671"/>
        <v>22.779999999999998</v>
      </c>
      <c r="ID232" s="20">
        <f t="shared" si="672"/>
        <v>0</v>
      </c>
      <c r="IE232" s="20">
        <f t="shared" si="673"/>
        <v>0</v>
      </c>
      <c r="IF232" s="20">
        <f t="shared" si="674"/>
        <v>0</v>
      </c>
      <c r="IG232" s="20">
        <f>IF(EN232="Rãnh thang",IF(AND(EN232="Rãnh thang",EU232="Móng bê tông"),IQ232-#REF!,0),IF(EN232="Ống nhựa",IF(AND(EN232="Ống nhựa",EU232="Đắp cát"),IQ232-HT232,0),IF(EN232="Cống tròn",IF(EN232="Cống tròn",IF(OR(EU232="Móng bê tông",EU232="Móng bê tông kết hợp đế"),IM232-FL232,0),0),IF(EN232="Cống hộp",IF(AND(EN232="Cống hộp",EU232="Móng bê tông"),IN232-GD232,0),IF(OR(EN232="Rãnh xây",EN232="Rãnh bê tông"),IF(AND(EN232="Rãnh xây",EU232="Móng bê tông"),IO232-GD232,IF(AND(EN232="Rãnh bê tông",EU232="Móng bê tông"),IO232-GD232,0)),0)))))</f>
        <v>22.779999999999998</v>
      </c>
      <c r="IH232" s="20">
        <f t="shared" si="675"/>
        <v>0</v>
      </c>
      <c r="II232" s="20">
        <f t="shared" si="676"/>
        <v>22.779999999999998</v>
      </c>
      <c r="IJ232" s="20">
        <f t="shared" si="677"/>
        <v>0</v>
      </c>
      <c r="IK232" s="20">
        <f t="shared" si="678"/>
        <v>0</v>
      </c>
      <c r="IL232" s="20">
        <f t="shared" si="679"/>
        <v>22.979999999999997</v>
      </c>
      <c r="IM232" s="20">
        <f t="shared" si="680"/>
        <v>22.979999999999997</v>
      </c>
      <c r="IN232" s="20">
        <f t="shared" si="681"/>
        <v>0</v>
      </c>
      <c r="IO232" s="20">
        <f t="shared" si="682"/>
        <v>0</v>
      </c>
      <c r="IP232" s="20">
        <f t="shared" si="683"/>
        <v>0</v>
      </c>
      <c r="IQ232" s="18">
        <v>23.08</v>
      </c>
      <c r="IR232" s="25">
        <f t="shared" si="826"/>
        <v>0</v>
      </c>
      <c r="IS232" s="25">
        <f t="shared" si="684"/>
        <v>0</v>
      </c>
      <c r="IT232" s="25">
        <f t="shared" si="685"/>
        <v>0</v>
      </c>
      <c r="IU232" s="25">
        <f>ROUND(IF(EN232="Cống tròn",IF(EN232="Cống tròn",IV232+FF232,0),IF(EN232="Cống hộp",IF(EN232="Cống hộp",IV232+GP232,0),IF(OR(EN232="Rãnh xây",EN232="Rãnh bê tông"),IF(OR(EN232="Rãnh xây",EN232="Rãnh bê tông"),IV232+GP232,0),IF(EN232="ống nhựa",IF(EN232="Ống nhựa",IV232+HT232,0),IF(EN232="Rãnh thang",IF(EN232="Rãnh thang",IQ232+#REF!,0),0))))),2)</f>
        <v>23.95</v>
      </c>
      <c r="IV232" s="18">
        <v>23.85</v>
      </c>
      <c r="IW232" s="25">
        <f t="shared" si="686"/>
        <v>23.95</v>
      </c>
      <c r="IX232" s="25">
        <f t="shared" si="687"/>
        <v>0</v>
      </c>
      <c r="IY232" s="25">
        <f t="shared" si="688"/>
        <v>0</v>
      </c>
      <c r="IZ232" s="25">
        <f t="shared" si="689"/>
        <v>0</v>
      </c>
      <c r="JA232" s="25">
        <f t="shared" si="690"/>
        <v>0</v>
      </c>
      <c r="JB232" s="18">
        <v>24.28</v>
      </c>
      <c r="JC232" s="20">
        <f>ROUND(IF(EN232="Cống tròn",IF(EN232="Cống tròn",IF(EU232="Không có móng",JS232-FF232,IF(EU232="Đế",JR232-FN232,IF(OR(EU232="Móng bê tông",EU232="Móng bê tông kết hợp đế"),JK232-FJ232,0))),0),IF(EN232="Cống hộp",IF(AND(EN232="Cống hộp",EU232="Không có móng"),JS232-GF232,IF(AND(EN232="Cống hộp",EU232="Móng bê tông"),JL232-GB232,0)),IF(OR(EN232="Rãnh xây",EN232="Rãnh bê tông"),IF(OR(EN232="Rãnh xây",EN232="Rãnh bê tông"),JM232-GB232,0),IF(EN232="Ống nhựa",IF(AND(EN232="Ống nhựa",EU232="Không đắp cát"),JS232-HT232,IF(AND(EN232="Ống nhựa",EU232="Đắp cát"),JJ232-HX232,0)),IF(EN232="Rãnh thang",IF(EN232="Rãnh thang",IF(EU232="Móng bê tông",#REF!-#REF!,JS232),0),0))))),2)</f>
        <v>22.55</v>
      </c>
      <c r="JD232" s="20">
        <f t="shared" si="827"/>
        <v>1.7300000000000004</v>
      </c>
      <c r="JE232" s="20">
        <f t="shared" si="691"/>
        <v>22.55</v>
      </c>
      <c r="JF232" s="20">
        <f t="shared" si="692"/>
        <v>0</v>
      </c>
      <c r="JG232" s="20">
        <f t="shared" si="693"/>
        <v>0</v>
      </c>
      <c r="JH232" s="20">
        <f t="shared" si="694"/>
        <v>0</v>
      </c>
      <c r="JI232" s="20">
        <f>IF(EN232="Rãnh thang",IF(AND(EN232="Rãnh thang",EU232="Móng bê tông"),JS232-#REF!,0),IF(EN232="Ống nhựa",IF(AND(EN232="Ống nhựa",EU232="Đắp cát"),JS232-HT232,0),IF(EN232="Cống tròn",IF(EN232="Cống tròn",IF(OR(EU232="Móng bê tông",EU232="Móng bê tông kết hợp đế"),JO232-FL232,0),0),IF(EN232="Cống hộp",IF(AND(EN232="Cống hộp",EU232="Móng bê tông"),JP232-GD232,0),IF(OR(EN232="Rãnh xây",EN232="Rãnh bê tông"),IF(AND(EN232="Rãnh xây",EU232="Móng bê tông"),JQ232-GD232,IF(AND(EN232="Rãnh bê tông",EU232="Móng bê tông"),JQ232-GD232,0)),0)))))</f>
        <v>22.55</v>
      </c>
      <c r="JJ232" s="20">
        <f t="shared" si="695"/>
        <v>0</v>
      </c>
      <c r="JK232" s="20">
        <f t="shared" si="696"/>
        <v>22.55</v>
      </c>
      <c r="JL232" s="20">
        <f t="shared" si="697"/>
        <v>0</v>
      </c>
      <c r="JM232" s="20">
        <f t="shared" si="698"/>
        <v>0</v>
      </c>
      <c r="JN232" s="20">
        <f t="shared" si="699"/>
        <v>22.75</v>
      </c>
      <c r="JO232" s="20">
        <f t="shared" si="700"/>
        <v>22.75</v>
      </c>
      <c r="JP232" s="20">
        <f t="shared" si="701"/>
        <v>0</v>
      </c>
      <c r="JQ232" s="20">
        <f t="shared" si="702"/>
        <v>0</v>
      </c>
      <c r="JR232" s="20">
        <f t="shared" si="703"/>
        <v>0</v>
      </c>
      <c r="JS232" s="26">
        <v>22.85</v>
      </c>
      <c r="JT232" s="25">
        <f t="shared" si="828"/>
        <v>0</v>
      </c>
      <c r="JU232" s="25">
        <f t="shared" si="704"/>
        <v>0</v>
      </c>
      <c r="JV232" s="25">
        <f t="shared" si="705"/>
        <v>0</v>
      </c>
      <c r="JW232" s="25">
        <f>ROUND(IF(EN232="Cống tròn",IF(EN232="Cống tròn",JX232+FF232,0),IF(EN232="Cống hộp",IF(EN232="Cống hộp",JX232+GP232,0),IF(OR(EN232="Rãnh xây",EN232="Rãnh bê tông"),IF(OR(EN232="Rãnh xây",EN232="Rãnh bê tông"),JX232+GP232,0),IF(EN232="ống nhựa",IF(EN232="Ống nhựa",JX232+HT232,0),IF(EN232="Rãnh thang",IF(EN232="Rãnh thang",JS232+#REF!,0),0))))),2)</f>
        <v>23.95</v>
      </c>
      <c r="JX232" s="27">
        <v>23.85</v>
      </c>
      <c r="JY232" s="25">
        <f t="shared" si="706"/>
        <v>23.95</v>
      </c>
      <c r="JZ232" s="25">
        <f t="shared" si="707"/>
        <v>0</v>
      </c>
      <c r="KA232" s="25">
        <f t="shared" si="708"/>
        <v>0</v>
      </c>
      <c r="KB232" s="25">
        <f t="shared" si="709"/>
        <v>0</v>
      </c>
      <c r="KC232" s="25">
        <f t="shared" si="710"/>
        <v>0</v>
      </c>
      <c r="KD232" s="28" t="s">
        <v>98</v>
      </c>
      <c r="KE232" s="27">
        <v>0</v>
      </c>
      <c r="KF232" s="25">
        <f t="shared" si="711"/>
        <v>1.6099999999999994</v>
      </c>
      <c r="KG232" s="25">
        <f t="shared" si="829"/>
        <v>1.6099999999999994</v>
      </c>
      <c r="KH232" s="27">
        <v>0</v>
      </c>
      <c r="KI232" s="25">
        <f t="shared" si="712"/>
        <v>1.7300000000000004</v>
      </c>
      <c r="KJ232" s="25">
        <f t="shared" si="830"/>
        <v>1.7300000000000004</v>
      </c>
      <c r="KK232" s="25">
        <f t="shared" si="713"/>
        <v>0</v>
      </c>
      <c r="KL232" s="25">
        <f t="shared" si="714"/>
        <v>0</v>
      </c>
      <c r="KM232" s="25">
        <f t="shared" si="831"/>
        <v>0</v>
      </c>
      <c r="KN232" s="25">
        <f t="shared" si="715"/>
        <v>0</v>
      </c>
      <c r="KO232" s="25">
        <f t="shared" si="716"/>
        <v>0</v>
      </c>
      <c r="KP232" s="25">
        <f t="shared" si="832"/>
        <v>0</v>
      </c>
      <c r="KQ232" s="25">
        <f t="shared" si="717"/>
        <v>0.2</v>
      </c>
      <c r="KR232" s="25">
        <f t="shared" si="718"/>
        <v>0.2</v>
      </c>
      <c r="KS232" s="25">
        <f t="shared" si="833"/>
        <v>0.2</v>
      </c>
      <c r="KT232" s="25">
        <f t="shared" si="719"/>
        <v>0</v>
      </c>
      <c r="KU232" s="25">
        <f t="shared" si="720"/>
        <v>0</v>
      </c>
      <c r="KV232" s="25">
        <f t="shared" si="834"/>
        <v>0</v>
      </c>
      <c r="KW232" s="25">
        <f t="shared" si="721"/>
        <v>0</v>
      </c>
      <c r="KX232" s="25">
        <f t="shared" si="722"/>
        <v>0</v>
      </c>
      <c r="KY232" s="25">
        <f t="shared" si="835"/>
        <v>0</v>
      </c>
      <c r="KZ232" s="25">
        <f t="shared" si="723"/>
        <v>0</v>
      </c>
      <c r="LA232" s="25">
        <f t="shared" si="724"/>
        <v>0</v>
      </c>
      <c r="LB232" s="25">
        <f t="shared" si="836"/>
        <v>0</v>
      </c>
      <c r="LC232" s="25">
        <f t="shared" si="725"/>
        <v>1.4</v>
      </c>
      <c r="LD232" s="25">
        <f t="shared" si="726"/>
        <v>1.4</v>
      </c>
      <c r="LE232" s="25">
        <f t="shared" si="837"/>
        <v>1.4</v>
      </c>
      <c r="LF232" s="25">
        <f t="shared" si="727"/>
        <v>0</v>
      </c>
      <c r="LG232" s="25">
        <f t="shared" si="728"/>
        <v>0</v>
      </c>
      <c r="LH232" s="25">
        <f t="shared" si="838"/>
        <v>0</v>
      </c>
      <c r="LI232" s="25">
        <f t="shared" si="729"/>
        <v>0</v>
      </c>
      <c r="LJ232" s="25">
        <f t="shared" si="730"/>
        <v>0</v>
      </c>
      <c r="LK232" s="25">
        <f t="shared" si="839"/>
        <v>0</v>
      </c>
      <c r="LL232" s="25">
        <f t="shared" si="731"/>
        <v>0</v>
      </c>
      <c r="LM232" s="25">
        <f t="shared" si="732"/>
        <v>0</v>
      </c>
      <c r="LN232" s="25">
        <f t="shared" si="840"/>
        <v>0</v>
      </c>
      <c r="LO232" s="25">
        <f t="shared" si="733"/>
        <v>0</v>
      </c>
      <c r="LP232" s="25">
        <f t="shared" si="734"/>
        <v>0</v>
      </c>
      <c r="LQ232" s="25">
        <f t="shared" si="841"/>
        <v>0</v>
      </c>
      <c r="LR232" s="25">
        <f t="shared" si="735"/>
        <v>0</v>
      </c>
      <c r="LS232" s="25">
        <f t="shared" si="736"/>
        <v>0</v>
      </c>
      <c r="LT232" s="25">
        <f t="shared" si="842"/>
        <v>0</v>
      </c>
      <c r="LU232" s="25">
        <f t="shared" si="737"/>
        <v>0</v>
      </c>
      <c r="LV232" s="25">
        <f t="shared" si="738"/>
        <v>0</v>
      </c>
      <c r="LW232" s="25">
        <f t="shared" si="843"/>
        <v>0</v>
      </c>
      <c r="LX232" s="25">
        <f t="shared" si="739"/>
        <v>0</v>
      </c>
      <c r="LY232" s="25">
        <f t="shared" si="740"/>
        <v>0</v>
      </c>
      <c r="LZ232" s="25">
        <f t="shared" si="844"/>
        <v>0</v>
      </c>
      <c r="MA232" s="25">
        <f t="shared" si="741"/>
        <v>0</v>
      </c>
      <c r="MB232" s="25">
        <f t="shared" si="742"/>
        <v>0</v>
      </c>
      <c r="MC232" s="25">
        <f t="shared" si="845"/>
        <v>0</v>
      </c>
      <c r="MD232" s="25">
        <f t="shared" si="743"/>
        <v>0</v>
      </c>
      <c r="ME232" s="25">
        <f t="shared" si="744"/>
        <v>0</v>
      </c>
      <c r="MF232" s="25">
        <f t="shared" si="846"/>
        <v>0</v>
      </c>
      <c r="MG232" s="25">
        <f t="shared" si="745"/>
        <v>0</v>
      </c>
      <c r="MH232" s="25">
        <f t="shared" si="746"/>
        <v>0</v>
      </c>
      <c r="MI232" s="25">
        <f t="shared" si="847"/>
        <v>0</v>
      </c>
      <c r="MJ232" s="25">
        <f t="shared" si="747"/>
        <v>0</v>
      </c>
      <c r="MK232" s="25">
        <f t="shared" si="748"/>
        <v>0</v>
      </c>
      <c r="ML232" s="25">
        <f t="shared" si="848"/>
        <v>0</v>
      </c>
      <c r="MM232" s="25">
        <f t="shared" si="749"/>
        <v>0</v>
      </c>
      <c r="MN232" s="25">
        <f t="shared" si="750"/>
        <v>0</v>
      </c>
      <c r="MO232" s="25">
        <f t="shared" si="849"/>
        <v>0</v>
      </c>
      <c r="MP232" s="25">
        <f t="shared" si="751"/>
        <v>0</v>
      </c>
      <c r="MQ232" s="25">
        <f t="shared" si="752"/>
        <v>0</v>
      </c>
      <c r="MR232" s="25">
        <f t="shared" si="850"/>
        <v>0</v>
      </c>
      <c r="MS232" s="29">
        <v>1.4</v>
      </c>
      <c r="MT232" s="29">
        <v>0</v>
      </c>
      <c r="MU232" s="29">
        <v>1</v>
      </c>
      <c r="MV232" s="29">
        <v>1</v>
      </c>
      <c r="MW232" s="25">
        <f t="shared" si="753"/>
        <v>1.4</v>
      </c>
      <c r="MX232" s="25">
        <f t="shared" si="754"/>
        <v>2.25</v>
      </c>
      <c r="MY232" s="25">
        <f t="shared" si="755"/>
        <v>0</v>
      </c>
      <c r="MZ232" s="25">
        <f t="shared" si="756"/>
        <v>0</v>
      </c>
      <c r="NA232" s="25">
        <f t="shared" si="757"/>
        <v>1.4</v>
      </c>
      <c r="NB232" s="25">
        <f t="shared" si="758"/>
        <v>2.42</v>
      </c>
      <c r="NC232" s="25">
        <f t="shared" si="759"/>
        <v>0</v>
      </c>
      <c r="ND232" s="25">
        <f t="shared" si="760"/>
        <v>0</v>
      </c>
      <c r="NE232" s="25">
        <f t="shared" si="851"/>
        <v>1.4</v>
      </c>
      <c r="NF232" s="25">
        <f t="shared" si="851"/>
        <v>2.335</v>
      </c>
      <c r="NG232" s="25">
        <f t="shared" si="851"/>
        <v>0</v>
      </c>
      <c r="NH232" s="25">
        <f t="shared" si="851"/>
        <v>0</v>
      </c>
      <c r="NI232" s="25">
        <f t="shared" si="761"/>
        <v>115.54</v>
      </c>
      <c r="NJ232" s="25">
        <f t="shared" si="762"/>
        <v>0</v>
      </c>
      <c r="NK232" s="25">
        <f t="shared" si="763"/>
        <v>115.54</v>
      </c>
      <c r="NL232" s="25">
        <f t="shared" si="764"/>
        <v>89.98</v>
      </c>
      <c r="NM232" s="25">
        <f t="shared" si="765"/>
        <v>0</v>
      </c>
      <c r="NN232" s="25">
        <f t="shared" si="852"/>
        <v>89.98</v>
      </c>
      <c r="NO232" s="25">
        <f t="shared" si="766"/>
        <v>0</v>
      </c>
      <c r="NP232" s="25">
        <f t="shared" si="767"/>
        <v>0</v>
      </c>
      <c r="NQ232" s="25">
        <f t="shared" si="853"/>
        <v>0</v>
      </c>
      <c r="NR232" s="25">
        <f t="shared" si="768"/>
        <v>0</v>
      </c>
      <c r="NS232" s="25">
        <f t="shared" si="769"/>
        <v>0</v>
      </c>
      <c r="NT232" s="25">
        <f t="shared" si="854"/>
        <v>0</v>
      </c>
      <c r="NU232" s="25">
        <f t="shared" si="770"/>
        <v>0</v>
      </c>
      <c r="NV232" s="25">
        <f t="shared" si="771"/>
        <v>0</v>
      </c>
      <c r="NW232" s="25">
        <f t="shared" si="855"/>
        <v>0</v>
      </c>
      <c r="NX232" s="25">
        <f t="shared" si="856"/>
        <v>89.98</v>
      </c>
      <c r="NY232" s="25">
        <f t="shared" si="856"/>
        <v>0</v>
      </c>
      <c r="NZ232" s="25">
        <f t="shared" si="857"/>
        <v>89.98</v>
      </c>
      <c r="OA232" s="25">
        <f t="shared" si="858"/>
        <v>25.56</v>
      </c>
      <c r="OB232" s="25">
        <f t="shared" si="858"/>
        <v>0</v>
      </c>
      <c r="OC232" s="25">
        <f t="shared" si="859"/>
        <v>25.56</v>
      </c>
      <c r="OD232" s="25">
        <f t="shared" si="860"/>
        <v>89.98</v>
      </c>
      <c r="OE232" s="25">
        <f t="shared" si="860"/>
        <v>0</v>
      </c>
      <c r="OF232" s="25">
        <f t="shared" si="860"/>
        <v>89.98</v>
      </c>
      <c r="OG232" s="25">
        <f t="shared" si="772"/>
        <v>0</v>
      </c>
      <c r="OH232" s="25">
        <f t="shared" si="773"/>
        <v>0</v>
      </c>
      <c r="OI232" s="25">
        <f t="shared" si="774"/>
        <v>0</v>
      </c>
      <c r="OJ232" s="25">
        <f t="shared" si="775"/>
        <v>0</v>
      </c>
      <c r="OK232" s="25">
        <f t="shared" si="776"/>
        <v>0</v>
      </c>
      <c r="OL232" s="25">
        <f t="shared" si="777"/>
        <v>0</v>
      </c>
      <c r="OM232" s="25">
        <f t="shared" si="861"/>
        <v>0</v>
      </c>
      <c r="ON232" s="25">
        <f t="shared" si="861"/>
        <v>0</v>
      </c>
      <c r="OO232" s="25">
        <f t="shared" si="861"/>
        <v>0</v>
      </c>
      <c r="OP232" s="25">
        <f t="shared" si="778"/>
        <v>0</v>
      </c>
      <c r="OQ232" s="25">
        <f t="shared" si="779"/>
        <v>0</v>
      </c>
      <c r="OR232" s="25">
        <f t="shared" si="862"/>
        <v>0</v>
      </c>
      <c r="OS232" s="19">
        <v>537901.59</v>
      </c>
      <c r="OT232" s="19">
        <v>2370692.44</v>
      </c>
    </row>
    <row r="233" spans="1:410" ht="33" customHeight="1" x14ac:dyDescent="0.25">
      <c r="A233" s="18"/>
      <c r="B233" s="18" t="s">
        <v>1023</v>
      </c>
      <c r="C233" s="18">
        <v>70.64</v>
      </c>
      <c r="D233" s="16" t="e">
        <f>_xlfn.IFNA(INDEX(#REF!,MATCH(E233,#REF!,0)),0)</f>
        <v>#REF!</v>
      </c>
      <c r="E233" s="18" t="s">
        <v>1032</v>
      </c>
      <c r="F233" s="16" t="s">
        <v>765</v>
      </c>
      <c r="G233" s="16" t="s">
        <v>766</v>
      </c>
      <c r="H233" s="16" t="s">
        <v>767</v>
      </c>
      <c r="I233" s="16" t="s">
        <v>768</v>
      </c>
      <c r="J233" s="16" t="s">
        <v>769</v>
      </c>
      <c r="K233" s="16" t="s">
        <v>770</v>
      </c>
      <c r="L233" s="16" t="s">
        <v>771</v>
      </c>
      <c r="M233" s="18">
        <v>1.64</v>
      </c>
      <c r="N233" s="18">
        <v>1.94</v>
      </c>
      <c r="O233" s="18">
        <v>2.04</v>
      </c>
      <c r="P233" s="18">
        <v>2.34</v>
      </c>
      <c r="Q233" s="18">
        <v>0.1</v>
      </c>
      <c r="R233" s="18">
        <v>1.8399999999999999</v>
      </c>
      <c r="S233" s="18">
        <v>2.14</v>
      </c>
      <c r="T233" s="18">
        <v>0.2</v>
      </c>
      <c r="U233" s="18">
        <v>0</v>
      </c>
      <c r="V233" s="18">
        <v>0</v>
      </c>
      <c r="W233" s="18">
        <v>0</v>
      </c>
      <c r="X233" s="18">
        <v>1.64</v>
      </c>
      <c r="Y233" s="18">
        <v>1.9</v>
      </c>
      <c r="Z233" s="20">
        <f t="shared" si="780"/>
        <v>2.2999999999999998</v>
      </c>
      <c r="AA233" s="18">
        <v>0.22</v>
      </c>
      <c r="AB233" s="18">
        <v>0</v>
      </c>
      <c r="AC233" s="18">
        <v>0</v>
      </c>
      <c r="AD233" s="18">
        <v>0</v>
      </c>
      <c r="AE233" s="18">
        <v>0</v>
      </c>
      <c r="AF233" s="18">
        <v>0</v>
      </c>
      <c r="AG233" s="18">
        <v>1.2</v>
      </c>
      <c r="AH233" s="18">
        <v>1.5</v>
      </c>
      <c r="AI233" s="20">
        <f t="shared" si="781"/>
        <v>2.4499999999999997</v>
      </c>
      <c r="AJ233" s="18">
        <v>0</v>
      </c>
      <c r="AK233" s="18">
        <v>0</v>
      </c>
      <c r="AL233" s="20">
        <f t="shared" si="782"/>
        <v>0</v>
      </c>
      <c r="AM233" s="18">
        <v>1.64</v>
      </c>
      <c r="AN233" s="18">
        <v>1.5</v>
      </c>
      <c r="AO233" s="18">
        <v>0.15</v>
      </c>
      <c r="AP233" s="18">
        <v>0.22</v>
      </c>
      <c r="AQ233" s="18">
        <v>1.64</v>
      </c>
      <c r="AR233" s="18">
        <v>1.72</v>
      </c>
      <c r="AS233" s="18">
        <v>0.12</v>
      </c>
      <c r="AT233" s="18">
        <v>0.11</v>
      </c>
      <c r="AU233" s="18">
        <v>0</v>
      </c>
      <c r="AV233" s="18">
        <v>1</v>
      </c>
      <c r="AW233" s="18">
        <v>0</v>
      </c>
      <c r="AX233" s="18">
        <v>0</v>
      </c>
      <c r="AY233" s="18">
        <v>0</v>
      </c>
      <c r="AZ233" s="18">
        <v>0</v>
      </c>
      <c r="BA233" s="18">
        <v>0</v>
      </c>
      <c r="BB233" s="18">
        <v>0</v>
      </c>
      <c r="BC233" s="18">
        <v>0</v>
      </c>
      <c r="BD233" s="18">
        <v>0</v>
      </c>
      <c r="BE233" s="18">
        <v>2</v>
      </c>
      <c r="BF233" s="18">
        <v>0</v>
      </c>
      <c r="BG233" s="18">
        <v>0</v>
      </c>
      <c r="BH233" s="18">
        <v>0</v>
      </c>
      <c r="BI233" s="18">
        <v>0</v>
      </c>
      <c r="BJ233" s="18">
        <v>0</v>
      </c>
      <c r="BK233" s="18">
        <v>0</v>
      </c>
      <c r="BL233" s="18">
        <v>0</v>
      </c>
      <c r="BM233" s="18">
        <v>0</v>
      </c>
      <c r="BN233" s="18">
        <v>0</v>
      </c>
      <c r="BO233" s="18">
        <v>0</v>
      </c>
      <c r="BP233" s="18">
        <v>0</v>
      </c>
      <c r="BQ233" s="18">
        <v>0</v>
      </c>
      <c r="BR233" s="18">
        <v>0</v>
      </c>
      <c r="BS233" s="18">
        <v>0</v>
      </c>
      <c r="BT233" s="18">
        <v>0</v>
      </c>
      <c r="BU233" s="18">
        <v>0</v>
      </c>
      <c r="BV233" s="18">
        <v>0</v>
      </c>
      <c r="BW233" s="18">
        <v>0</v>
      </c>
      <c r="BX233" s="18">
        <v>0</v>
      </c>
      <c r="BY233" s="18">
        <v>0</v>
      </c>
      <c r="BZ233" s="18">
        <v>0</v>
      </c>
      <c r="CA233" s="16" t="e">
        <f>_xlfn.IFNA(IF(RIGHT(D233,2)="=G",0,INDEX(#REF!,MATCH(E233,#REF!,0))),0)</f>
        <v>#REF!</v>
      </c>
      <c r="CB233" s="16" t="s">
        <v>776</v>
      </c>
      <c r="CC233" s="18">
        <v>0</v>
      </c>
      <c r="CD233" s="18">
        <v>0</v>
      </c>
      <c r="CE233" s="18">
        <v>1.4</v>
      </c>
      <c r="CF233" s="18">
        <v>0.85</v>
      </c>
      <c r="CG233" s="18">
        <v>0.12</v>
      </c>
      <c r="CH233" s="18">
        <v>2</v>
      </c>
      <c r="CI233" s="16" t="s">
        <v>98</v>
      </c>
      <c r="CJ233" s="18">
        <v>0</v>
      </c>
      <c r="CK233" s="20">
        <f t="shared" si="648"/>
        <v>2.0299999999999998</v>
      </c>
      <c r="CL233" s="20">
        <f t="shared" si="783"/>
        <v>2.0299999999999998</v>
      </c>
      <c r="CM233" s="18">
        <v>22.27</v>
      </c>
      <c r="CN233" s="18">
        <v>25.12</v>
      </c>
      <c r="CO233" s="18">
        <v>24.281000000000002</v>
      </c>
      <c r="CP233" s="22">
        <f t="shared" si="649"/>
        <v>24.28</v>
      </c>
      <c r="CQ233" s="22">
        <f t="shared" si="650"/>
        <v>22.25</v>
      </c>
      <c r="CR233" s="22">
        <f t="shared" si="784"/>
        <v>2.0299999999999998</v>
      </c>
      <c r="CS233" s="22">
        <f t="shared" si="651"/>
        <v>22.35</v>
      </c>
      <c r="CT233" s="22">
        <f t="shared" si="652"/>
        <v>22.55</v>
      </c>
      <c r="CU233" s="18">
        <v>22.55</v>
      </c>
      <c r="CV233" s="22">
        <f t="shared" si="785"/>
        <v>2.2999999999999998</v>
      </c>
      <c r="CW233" s="22">
        <f t="shared" si="653"/>
        <v>0</v>
      </c>
      <c r="CX233" s="22">
        <f t="shared" si="654"/>
        <v>0</v>
      </c>
      <c r="CY233" s="22">
        <f t="shared" si="655"/>
        <v>24.85</v>
      </c>
      <c r="CZ233" s="22">
        <f t="shared" si="656"/>
        <v>25</v>
      </c>
      <c r="DA233" s="18">
        <v>25.12</v>
      </c>
      <c r="DB233" s="20">
        <f t="shared" si="786"/>
        <v>2.87</v>
      </c>
      <c r="DC233" s="20">
        <f t="shared" si="787"/>
        <v>0.84</v>
      </c>
      <c r="DD233" s="20">
        <f t="shared" si="788"/>
        <v>2.0300000000000002</v>
      </c>
      <c r="DE233" s="20">
        <f t="shared" si="657"/>
        <v>0.1</v>
      </c>
      <c r="DF233" s="20">
        <f t="shared" si="658"/>
        <v>0.2</v>
      </c>
      <c r="DG233" s="20">
        <f t="shared" si="659"/>
        <v>1.73</v>
      </c>
      <c r="DH233" s="20">
        <f t="shared" si="660"/>
        <v>0</v>
      </c>
      <c r="DI233" s="20">
        <f t="shared" si="661"/>
        <v>0</v>
      </c>
      <c r="DJ233" s="20">
        <f t="shared" si="662"/>
        <v>0</v>
      </c>
      <c r="DK233" s="20">
        <f t="shared" si="789"/>
        <v>2.0300000000000002</v>
      </c>
      <c r="DL233" s="20">
        <f t="shared" si="790"/>
        <v>0</v>
      </c>
      <c r="DM233" s="20">
        <f t="shared" si="791"/>
        <v>0</v>
      </c>
      <c r="DN233" s="20">
        <f t="shared" si="792"/>
        <v>0</v>
      </c>
      <c r="DO233" s="18">
        <v>2.54</v>
      </c>
      <c r="DP233" s="18">
        <v>0</v>
      </c>
      <c r="DQ233" s="18">
        <v>1</v>
      </c>
      <c r="DR233" s="18">
        <v>1</v>
      </c>
      <c r="DS233" s="25">
        <f t="shared" si="793"/>
        <v>2.54</v>
      </c>
      <c r="DT233" s="25">
        <f t="shared" si="794"/>
        <v>0</v>
      </c>
      <c r="DU233" s="25">
        <f t="shared" si="795"/>
        <v>5.16</v>
      </c>
      <c r="DV233" s="25">
        <f t="shared" si="796"/>
        <v>0</v>
      </c>
      <c r="DW233" s="25">
        <f t="shared" si="797"/>
        <v>5.16</v>
      </c>
      <c r="DX233" s="25">
        <f t="shared" si="798"/>
        <v>10.53</v>
      </c>
      <c r="DY233" s="25">
        <f t="shared" si="799"/>
        <v>0</v>
      </c>
      <c r="DZ233" s="25">
        <f t="shared" si="800"/>
        <v>10.53</v>
      </c>
      <c r="EA233" s="25">
        <f t="shared" si="801"/>
        <v>6.77</v>
      </c>
      <c r="EB233" s="25">
        <f t="shared" si="802"/>
        <v>0</v>
      </c>
      <c r="EC233" s="25">
        <f t="shared" si="803"/>
        <v>6.77</v>
      </c>
      <c r="ED233" s="25">
        <f t="shared" si="804"/>
        <v>3.76</v>
      </c>
      <c r="EE233" s="25">
        <f t="shared" si="804"/>
        <v>0</v>
      </c>
      <c r="EF233" s="25">
        <f t="shared" si="805"/>
        <v>3.76</v>
      </c>
      <c r="EG233" s="25">
        <f t="shared" si="806"/>
        <v>6.77</v>
      </c>
      <c r="EH233" s="25">
        <f t="shared" si="806"/>
        <v>0</v>
      </c>
      <c r="EI233" s="25">
        <f t="shared" si="807"/>
        <v>6.77</v>
      </c>
      <c r="EJ233" s="18">
        <v>70.64</v>
      </c>
      <c r="EK233" s="18">
        <v>110.36</v>
      </c>
      <c r="EL233" s="18" t="s">
        <v>1032</v>
      </c>
      <c r="EM233" s="18" t="s">
        <v>1033</v>
      </c>
      <c r="EN233" s="16" t="s">
        <v>774</v>
      </c>
      <c r="EO233" s="16" t="s">
        <v>132</v>
      </c>
      <c r="EP233" s="16" t="e">
        <f>IF(OR(EN233="Cống tròn",EN233="Cống hộp",EN233="Ống nhựa"),INDEX(#REF!,MATCH(E233,#REF!,0)),IF(OR(EN233="Rãnh xây",EN233="Rãnh bê tông"),INDEX(#REF!,MATCH(E233,#REF!,0)),0))</f>
        <v>#REF!</v>
      </c>
      <c r="EQ233" s="18">
        <v>38.519999999999996</v>
      </c>
      <c r="ER233" s="18">
        <v>1</v>
      </c>
      <c r="ES233" s="25">
        <f t="shared" si="808"/>
        <v>38</v>
      </c>
      <c r="ET233" s="1" t="e">
        <f>_xlfn.IFNA(IF(EN233="Cống tròn",INDEX(#REF!,MATCH(E233,#REF!,0)),IF(EN233="Cống hộp",INDEX(#REF!,MATCH(E233,#REF!,0)),EU233&amp;" ,"&amp;EV233)),0)</f>
        <v>#REF!</v>
      </c>
      <c r="EU233" s="16" t="s">
        <v>769</v>
      </c>
      <c r="EV233" s="16" t="s">
        <v>775</v>
      </c>
      <c r="EW233" s="16" t="e">
        <f>_xlfn.IFNA(INDEX(#REF!,MATCH(E233,#REF!,0)),0)</f>
        <v>#REF!</v>
      </c>
      <c r="EX233" s="16"/>
      <c r="EY233" s="18">
        <v>0</v>
      </c>
      <c r="EZ233" s="18">
        <v>0</v>
      </c>
      <c r="FA233" s="18">
        <v>0</v>
      </c>
      <c r="FB233" s="19">
        <v>0</v>
      </c>
      <c r="FC233" s="19">
        <v>0</v>
      </c>
      <c r="FD233" s="25">
        <f t="shared" si="663"/>
        <v>0</v>
      </c>
      <c r="FE233" s="25">
        <f t="shared" si="809"/>
        <v>0</v>
      </c>
      <c r="FF233" s="18">
        <v>0.1</v>
      </c>
      <c r="FG233" s="18">
        <v>2</v>
      </c>
      <c r="FH233" s="18">
        <v>1</v>
      </c>
      <c r="FI233" s="25">
        <f t="shared" si="810"/>
        <v>1.2</v>
      </c>
      <c r="FJ233" s="18">
        <v>0</v>
      </c>
      <c r="FK233" s="18">
        <v>0</v>
      </c>
      <c r="FL233" s="18">
        <v>0.2</v>
      </c>
      <c r="FM233" s="18">
        <v>1.4</v>
      </c>
      <c r="FN233" s="18">
        <v>0</v>
      </c>
      <c r="FO233" s="25">
        <f t="shared" si="811"/>
        <v>1.4</v>
      </c>
      <c r="FP233" s="18">
        <v>1.4999999999999999E-2</v>
      </c>
      <c r="FQ233" s="18">
        <v>1</v>
      </c>
      <c r="FR233" s="25">
        <f t="shared" si="664"/>
        <v>37</v>
      </c>
      <c r="FS233" s="25">
        <f t="shared" si="665"/>
        <v>0.54</v>
      </c>
      <c r="FT233" s="25">
        <f t="shared" si="666"/>
        <v>37.54</v>
      </c>
      <c r="FU233" s="25">
        <f t="shared" si="667"/>
        <v>-0.97999999999999687</v>
      </c>
      <c r="FV233" s="25" t="str">
        <f t="shared" si="812"/>
        <v>Thêm 01</v>
      </c>
      <c r="FW233" s="25">
        <f t="shared" si="813"/>
        <v>0.04</v>
      </c>
      <c r="FX233" s="16"/>
      <c r="FY233" s="16"/>
      <c r="FZ233" s="16"/>
      <c r="GA233" s="16"/>
      <c r="GB233" s="19">
        <v>0</v>
      </c>
      <c r="GC233" s="19">
        <v>0</v>
      </c>
      <c r="GD233" s="19">
        <v>0</v>
      </c>
      <c r="GE233" s="19">
        <v>0</v>
      </c>
      <c r="GF233" s="19">
        <v>0</v>
      </c>
      <c r="GG233" s="19">
        <v>0</v>
      </c>
      <c r="GH233" s="19">
        <v>0</v>
      </c>
      <c r="GI233" s="19">
        <v>0</v>
      </c>
      <c r="GJ233" s="19">
        <v>0</v>
      </c>
      <c r="GK233" s="19">
        <v>0</v>
      </c>
      <c r="GL233" s="25">
        <f t="shared" si="668"/>
        <v>0</v>
      </c>
      <c r="GM233" s="25">
        <f t="shared" si="814"/>
        <v>0</v>
      </c>
      <c r="GN233" s="19">
        <v>0</v>
      </c>
      <c r="GO233" s="19">
        <v>0</v>
      </c>
      <c r="GP233" s="19">
        <v>0</v>
      </c>
      <c r="GQ233" s="19">
        <v>0</v>
      </c>
      <c r="GR233" s="1" t="e">
        <f>_xlfn.IFNA(INDEX(#REF!,MATCH(E233,#REF!,0)),0)</f>
        <v>#REF!</v>
      </c>
      <c r="GS233" s="16"/>
      <c r="GT233" s="18">
        <v>0</v>
      </c>
      <c r="GU233" s="18">
        <v>0</v>
      </c>
      <c r="GV233" s="18">
        <v>0</v>
      </c>
      <c r="GW233" s="18">
        <v>0</v>
      </c>
      <c r="GX233" s="25">
        <f t="shared" si="669"/>
        <v>0</v>
      </c>
      <c r="GY233" s="25">
        <f t="shared" si="670"/>
        <v>0</v>
      </c>
      <c r="GZ233" s="25">
        <f t="shared" si="815"/>
        <v>0</v>
      </c>
      <c r="HA233" s="1" t="e" cm="1">
        <f t="array" ref="HA233">INDEX(#REF!,MATCH(EJ233&amp;EK233&amp;HD233&amp;HE233&amp;HF233,#REF!&amp;#REF!&amp;#REF!&amp;#REF!&amp;#REF!,0))</f>
        <v>#REF!</v>
      </c>
      <c r="HB233" s="16"/>
      <c r="HC233" s="25">
        <f t="shared" si="816"/>
        <v>0</v>
      </c>
      <c r="HD233" s="18">
        <v>0</v>
      </c>
      <c r="HE233" s="18">
        <v>0</v>
      </c>
      <c r="HF233" s="18">
        <v>0</v>
      </c>
      <c r="HG233" s="1" t="e" cm="1">
        <f t="array" ref="HG233">INDEX(#REF!,MATCH(EJ233&amp;EK233&amp;HJ233&amp;HK233&amp;HL233,#REF!&amp;#REF!&amp;#REF!&amp;#REF!&amp;#REF!,0))</f>
        <v>#REF!</v>
      </c>
      <c r="HH233" s="16"/>
      <c r="HI233" s="25">
        <f t="shared" si="817"/>
        <v>0</v>
      </c>
      <c r="HJ233" s="25">
        <f t="shared" si="818"/>
        <v>0</v>
      </c>
      <c r="HK233" s="19">
        <v>0</v>
      </c>
      <c r="HL233" s="19">
        <v>0</v>
      </c>
      <c r="HM233" s="18">
        <v>0.01</v>
      </c>
      <c r="HN233" s="18">
        <v>1</v>
      </c>
      <c r="HO233" s="25">
        <f t="shared" si="819"/>
        <v>0</v>
      </c>
      <c r="HP233" s="25">
        <f t="shared" si="820"/>
        <v>0</v>
      </c>
      <c r="HQ233" s="25">
        <f t="shared" si="821"/>
        <v>0</v>
      </c>
      <c r="HR233" s="25">
        <f t="shared" si="822"/>
        <v>0</v>
      </c>
      <c r="HS233" s="25">
        <f t="shared" si="823"/>
        <v>0</v>
      </c>
      <c r="HT233" s="19">
        <v>0</v>
      </c>
      <c r="HU233" s="19">
        <v>0</v>
      </c>
      <c r="HV233" s="19">
        <v>0</v>
      </c>
      <c r="HW233" s="25">
        <f t="shared" si="824"/>
        <v>0</v>
      </c>
      <c r="HX233" s="19">
        <v>0</v>
      </c>
      <c r="HY233" s="19">
        <v>0</v>
      </c>
      <c r="HZ233" s="18">
        <v>24.28</v>
      </c>
      <c r="IA233" s="20">
        <f>ROUND(IF(EN233="Cống tròn",IF(EN233="Cống tròn",IF(EU233="Không có móng",IQ233-FF233,IF(EU233="Đế",IP233-FN233,IF(OR(EU233="Móng bê tông",EU233="Móng bê tông kết hợp đế"),II233-FJ233,0))),0),IF(EN233="Cống hộp",IF(AND(EN233="Cống hộp",EU233="Không có móng"),IQ233-GF233,IF(AND(EN233="Cống hộp",EU233="Móng bê tông"),IJ233-GB233,0)),IF(OR(EN233="Rãnh xây",EN233="Rãnh bê tông"),IF(OR(EN233="Rãnh xây",EN233="Rãnh bê tông"),IK233-GB233,0),IF(EN233="Ống nhựa",IF(AND(EN233="Ống nhựa",EU233="Không đắp cát"),IQ233-HT233,IF(AND(EN233="Ống nhựa",EU233="Đắp cát"),IH233-HX233,0)),IF(EN233="Rãnh thang",IF(EN233="Rãnh thang",IF(EU233="Móng bê tông",#REF!-#REF!,IQ233),0),0))))),2)</f>
        <v>22.55</v>
      </c>
      <c r="IB233" s="20">
        <f t="shared" si="825"/>
        <v>1.7300000000000004</v>
      </c>
      <c r="IC233" s="20">
        <f t="shared" si="671"/>
        <v>22.55</v>
      </c>
      <c r="ID233" s="20">
        <f t="shared" si="672"/>
        <v>0</v>
      </c>
      <c r="IE233" s="20">
        <f t="shared" si="673"/>
        <v>0</v>
      </c>
      <c r="IF233" s="20">
        <f t="shared" si="674"/>
        <v>0</v>
      </c>
      <c r="IG233" s="20">
        <f>IF(EN233="Rãnh thang",IF(AND(EN233="Rãnh thang",EU233="Móng bê tông"),IQ233-#REF!,0),IF(EN233="Ống nhựa",IF(AND(EN233="Ống nhựa",EU233="Đắp cát"),IQ233-HT233,0),IF(EN233="Cống tròn",IF(EN233="Cống tròn",IF(OR(EU233="Móng bê tông",EU233="Móng bê tông kết hợp đế"),IM233-FL233,0),0),IF(EN233="Cống hộp",IF(AND(EN233="Cống hộp",EU233="Móng bê tông"),IN233-GD233,0),IF(OR(EN233="Rãnh xây",EN233="Rãnh bê tông"),IF(AND(EN233="Rãnh xây",EU233="Móng bê tông"),IO233-GD233,IF(AND(EN233="Rãnh bê tông",EU233="Móng bê tông"),IO233-GD233,0)),0)))))</f>
        <v>22.55</v>
      </c>
      <c r="IH233" s="20">
        <f t="shared" si="675"/>
        <v>0</v>
      </c>
      <c r="II233" s="20">
        <f t="shared" si="676"/>
        <v>22.55</v>
      </c>
      <c r="IJ233" s="20">
        <f t="shared" si="677"/>
        <v>0</v>
      </c>
      <c r="IK233" s="20">
        <f t="shared" si="678"/>
        <v>0</v>
      </c>
      <c r="IL233" s="20">
        <f t="shared" si="679"/>
        <v>22.75</v>
      </c>
      <c r="IM233" s="20">
        <f t="shared" si="680"/>
        <v>22.75</v>
      </c>
      <c r="IN233" s="20">
        <f t="shared" si="681"/>
        <v>0</v>
      </c>
      <c r="IO233" s="20">
        <f t="shared" si="682"/>
        <v>0</v>
      </c>
      <c r="IP233" s="20">
        <f t="shared" si="683"/>
        <v>0</v>
      </c>
      <c r="IQ233" s="18">
        <v>22.85</v>
      </c>
      <c r="IR233" s="25">
        <f t="shared" si="826"/>
        <v>0</v>
      </c>
      <c r="IS233" s="25">
        <f t="shared" si="684"/>
        <v>0</v>
      </c>
      <c r="IT233" s="25">
        <f t="shared" si="685"/>
        <v>0</v>
      </c>
      <c r="IU233" s="25">
        <f>ROUND(IF(EN233="Cống tròn",IF(EN233="Cống tròn",IV233+FF233,0),IF(EN233="Cống hộp",IF(EN233="Cống hộp",IV233+GP233,0),IF(OR(EN233="Rãnh xây",EN233="Rãnh bê tông"),IF(OR(EN233="Rãnh xây",EN233="Rãnh bê tông"),IV233+GP233,0),IF(EN233="ống nhựa",IF(EN233="Ống nhựa",IV233+HT233,0),IF(EN233="Rãnh thang",IF(EN233="Rãnh thang",IQ233+#REF!,0),0))))),2)</f>
        <v>23.91</v>
      </c>
      <c r="IV233" s="18">
        <v>23.81</v>
      </c>
      <c r="IW233" s="25">
        <f t="shared" si="686"/>
        <v>23.91</v>
      </c>
      <c r="IX233" s="25">
        <f t="shared" si="687"/>
        <v>0</v>
      </c>
      <c r="IY233" s="25">
        <f t="shared" si="688"/>
        <v>0</v>
      </c>
      <c r="IZ233" s="25">
        <f t="shared" si="689"/>
        <v>0</v>
      </c>
      <c r="JA233" s="25">
        <f t="shared" si="690"/>
        <v>0</v>
      </c>
      <c r="JB233" s="18">
        <v>24.18</v>
      </c>
      <c r="JC233" s="20">
        <f>ROUND(IF(EN233="Cống tròn",IF(EN233="Cống tròn",IF(EU233="Không có móng",JS233-FF233,IF(EU233="Đế",JR233-FN233,IF(OR(EU233="Móng bê tông",EU233="Móng bê tông kết hợp đế"),JK233-FJ233,0))),0),IF(EN233="Cống hộp",IF(AND(EN233="Cống hộp",EU233="Không có móng"),JS233-GF233,IF(AND(EN233="Cống hộp",EU233="Móng bê tông"),JL233-GB233,0)),IF(OR(EN233="Rãnh xây",EN233="Rãnh bê tông"),IF(OR(EN233="Rãnh xây",EN233="Rãnh bê tông"),JM233-GB233,0),IF(EN233="Ống nhựa",IF(AND(EN233="Ống nhựa",EU233="Không đắp cát"),JS233-HT233,IF(AND(EN233="Ống nhựa",EU233="Đắp cát"),JJ233-HX233,0)),IF(EN233="Rãnh thang",IF(EN233="Rãnh thang",IF(EU233="Móng bê tông",#REF!-#REF!,JS233),0),0))))),2)</f>
        <v>22.51</v>
      </c>
      <c r="JD233" s="20">
        <f t="shared" si="827"/>
        <v>1.6699999999999982</v>
      </c>
      <c r="JE233" s="20">
        <f t="shared" si="691"/>
        <v>22.509999999999998</v>
      </c>
      <c r="JF233" s="20">
        <f t="shared" si="692"/>
        <v>0</v>
      </c>
      <c r="JG233" s="20">
        <f t="shared" si="693"/>
        <v>0</v>
      </c>
      <c r="JH233" s="20">
        <f t="shared" si="694"/>
        <v>0</v>
      </c>
      <c r="JI233" s="20">
        <f>IF(EN233="Rãnh thang",IF(AND(EN233="Rãnh thang",EU233="Móng bê tông"),JS233-#REF!,0),IF(EN233="Ống nhựa",IF(AND(EN233="Ống nhựa",EU233="Đắp cát"),JS233-HT233,0),IF(EN233="Cống tròn",IF(EN233="Cống tròn",IF(OR(EU233="Móng bê tông",EU233="Móng bê tông kết hợp đế"),JO233-FL233,0),0),IF(EN233="Cống hộp",IF(AND(EN233="Cống hộp",EU233="Móng bê tông"),JP233-GD233,0),IF(OR(EN233="Rãnh xây",EN233="Rãnh bê tông"),IF(AND(EN233="Rãnh xây",EU233="Móng bê tông"),JQ233-GD233,IF(AND(EN233="Rãnh bê tông",EU233="Móng bê tông"),JQ233-GD233,0)),0)))))</f>
        <v>22.509999999999998</v>
      </c>
      <c r="JJ233" s="20">
        <f t="shared" si="695"/>
        <v>0</v>
      </c>
      <c r="JK233" s="20">
        <f t="shared" si="696"/>
        <v>22.509999999999998</v>
      </c>
      <c r="JL233" s="20">
        <f t="shared" si="697"/>
        <v>0</v>
      </c>
      <c r="JM233" s="20">
        <f t="shared" si="698"/>
        <v>0</v>
      </c>
      <c r="JN233" s="20">
        <f t="shared" si="699"/>
        <v>22.709999999999997</v>
      </c>
      <c r="JO233" s="20">
        <f t="shared" si="700"/>
        <v>22.709999999999997</v>
      </c>
      <c r="JP233" s="20">
        <f t="shared" si="701"/>
        <v>0</v>
      </c>
      <c r="JQ233" s="20">
        <f t="shared" si="702"/>
        <v>0</v>
      </c>
      <c r="JR233" s="20">
        <f t="shared" si="703"/>
        <v>0</v>
      </c>
      <c r="JS233" s="26">
        <v>22.81</v>
      </c>
      <c r="JT233" s="25">
        <f t="shared" si="828"/>
        <v>0</v>
      </c>
      <c r="JU233" s="25">
        <f t="shared" si="704"/>
        <v>0</v>
      </c>
      <c r="JV233" s="25">
        <f t="shared" si="705"/>
        <v>0</v>
      </c>
      <c r="JW233" s="25">
        <f>ROUND(IF(EN233="Cống tròn",IF(EN233="Cống tròn",JX233+FF233,0),IF(EN233="Cống hộp",IF(EN233="Cống hộp",JX233+GP233,0),IF(OR(EN233="Rãnh xây",EN233="Rãnh bê tông"),IF(OR(EN233="Rãnh xây",EN233="Rãnh bê tông"),JX233+GP233,0),IF(EN233="ống nhựa",IF(EN233="Ống nhựa",JX233+HT233,0),IF(EN233="Rãnh thang",IF(EN233="Rãnh thang",JS233+#REF!,0),0))))),2)</f>
        <v>23.91</v>
      </c>
      <c r="JX233" s="27">
        <v>23.81</v>
      </c>
      <c r="JY233" s="25">
        <f t="shared" si="706"/>
        <v>23.91</v>
      </c>
      <c r="JZ233" s="25">
        <f t="shared" si="707"/>
        <v>0</v>
      </c>
      <c r="KA233" s="25">
        <f t="shared" si="708"/>
        <v>0</v>
      </c>
      <c r="KB233" s="25">
        <f t="shared" si="709"/>
        <v>0</v>
      </c>
      <c r="KC233" s="25">
        <f t="shared" si="710"/>
        <v>0</v>
      </c>
      <c r="KD233" s="28" t="s">
        <v>98</v>
      </c>
      <c r="KE233" s="27">
        <v>0</v>
      </c>
      <c r="KF233" s="25">
        <f t="shared" si="711"/>
        <v>1.7300000000000004</v>
      </c>
      <c r="KG233" s="25">
        <f t="shared" si="829"/>
        <v>1.7300000000000004</v>
      </c>
      <c r="KH233" s="27">
        <v>0</v>
      </c>
      <c r="KI233" s="25">
        <f t="shared" si="712"/>
        <v>1.6699999999999982</v>
      </c>
      <c r="KJ233" s="25">
        <f t="shared" si="830"/>
        <v>1.6699999999999982</v>
      </c>
      <c r="KK233" s="25">
        <f t="shared" si="713"/>
        <v>0</v>
      </c>
      <c r="KL233" s="25">
        <f t="shared" si="714"/>
        <v>0</v>
      </c>
      <c r="KM233" s="25">
        <f t="shared" si="831"/>
        <v>0</v>
      </c>
      <c r="KN233" s="25">
        <f t="shared" si="715"/>
        <v>0</v>
      </c>
      <c r="KO233" s="25">
        <f t="shared" si="716"/>
        <v>0</v>
      </c>
      <c r="KP233" s="25">
        <f t="shared" si="832"/>
        <v>0</v>
      </c>
      <c r="KQ233" s="25">
        <f t="shared" si="717"/>
        <v>0.2</v>
      </c>
      <c r="KR233" s="25">
        <f t="shared" si="718"/>
        <v>0.2</v>
      </c>
      <c r="KS233" s="25">
        <f t="shared" si="833"/>
        <v>0.2</v>
      </c>
      <c r="KT233" s="25">
        <f t="shared" si="719"/>
        <v>0</v>
      </c>
      <c r="KU233" s="25">
        <f t="shared" si="720"/>
        <v>0</v>
      </c>
      <c r="KV233" s="25">
        <f t="shared" si="834"/>
        <v>0</v>
      </c>
      <c r="KW233" s="25">
        <f t="shared" si="721"/>
        <v>0</v>
      </c>
      <c r="KX233" s="25">
        <f t="shared" si="722"/>
        <v>0</v>
      </c>
      <c r="KY233" s="25">
        <f t="shared" si="835"/>
        <v>0</v>
      </c>
      <c r="KZ233" s="25">
        <f t="shared" si="723"/>
        <v>0</v>
      </c>
      <c r="LA233" s="25">
        <f t="shared" si="724"/>
        <v>0</v>
      </c>
      <c r="LB233" s="25">
        <f t="shared" si="836"/>
        <v>0</v>
      </c>
      <c r="LC233" s="25">
        <f t="shared" si="725"/>
        <v>1.4</v>
      </c>
      <c r="LD233" s="25">
        <f t="shared" si="726"/>
        <v>1.4</v>
      </c>
      <c r="LE233" s="25">
        <f t="shared" si="837"/>
        <v>1.4</v>
      </c>
      <c r="LF233" s="25">
        <f t="shared" si="727"/>
        <v>0</v>
      </c>
      <c r="LG233" s="25">
        <f t="shared" si="728"/>
        <v>0</v>
      </c>
      <c r="LH233" s="25">
        <f t="shared" si="838"/>
        <v>0</v>
      </c>
      <c r="LI233" s="25">
        <f t="shared" si="729"/>
        <v>0</v>
      </c>
      <c r="LJ233" s="25">
        <f t="shared" si="730"/>
        <v>0</v>
      </c>
      <c r="LK233" s="25">
        <f t="shared" si="839"/>
        <v>0</v>
      </c>
      <c r="LL233" s="25">
        <f t="shared" si="731"/>
        <v>0</v>
      </c>
      <c r="LM233" s="25">
        <f t="shared" si="732"/>
        <v>0</v>
      </c>
      <c r="LN233" s="25">
        <f t="shared" si="840"/>
        <v>0</v>
      </c>
      <c r="LO233" s="25">
        <f t="shared" si="733"/>
        <v>0</v>
      </c>
      <c r="LP233" s="25">
        <f t="shared" si="734"/>
        <v>0</v>
      </c>
      <c r="LQ233" s="25">
        <f t="shared" si="841"/>
        <v>0</v>
      </c>
      <c r="LR233" s="25">
        <f t="shared" si="735"/>
        <v>0</v>
      </c>
      <c r="LS233" s="25">
        <f t="shared" si="736"/>
        <v>0</v>
      </c>
      <c r="LT233" s="25">
        <f t="shared" si="842"/>
        <v>0</v>
      </c>
      <c r="LU233" s="25">
        <f t="shared" si="737"/>
        <v>0</v>
      </c>
      <c r="LV233" s="25">
        <f t="shared" si="738"/>
        <v>0</v>
      </c>
      <c r="LW233" s="25">
        <f t="shared" si="843"/>
        <v>0</v>
      </c>
      <c r="LX233" s="25">
        <f t="shared" si="739"/>
        <v>0</v>
      </c>
      <c r="LY233" s="25">
        <f t="shared" si="740"/>
        <v>0</v>
      </c>
      <c r="LZ233" s="25">
        <f t="shared" si="844"/>
        <v>0</v>
      </c>
      <c r="MA233" s="25">
        <f t="shared" si="741"/>
        <v>0</v>
      </c>
      <c r="MB233" s="25">
        <f t="shared" si="742"/>
        <v>0</v>
      </c>
      <c r="MC233" s="25">
        <f t="shared" si="845"/>
        <v>0</v>
      </c>
      <c r="MD233" s="25">
        <f t="shared" si="743"/>
        <v>0</v>
      </c>
      <c r="ME233" s="25">
        <f t="shared" si="744"/>
        <v>0</v>
      </c>
      <c r="MF233" s="25">
        <f t="shared" si="846"/>
        <v>0</v>
      </c>
      <c r="MG233" s="25">
        <f t="shared" si="745"/>
        <v>0</v>
      </c>
      <c r="MH233" s="25">
        <f t="shared" si="746"/>
        <v>0</v>
      </c>
      <c r="MI233" s="25">
        <f t="shared" si="847"/>
        <v>0</v>
      </c>
      <c r="MJ233" s="25">
        <f t="shared" si="747"/>
        <v>0</v>
      </c>
      <c r="MK233" s="25">
        <f t="shared" si="748"/>
        <v>0</v>
      </c>
      <c r="ML233" s="25">
        <f t="shared" si="848"/>
        <v>0</v>
      </c>
      <c r="MM233" s="25">
        <f t="shared" si="749"/>
        <v>0</v>
      </c>
      <c r="MN233" s="25">
        <f t="shared" si="750"/>
        <v>0</v>
      </c>
      <c r="MO233" s="25">
        <f t="shared" si="849"/>
        <v>0</v>
      </c>
      <c r="MP233" s="25">
        <f t="shared" si="751"/>
        <v>0</v>
      </c>
      <c r="MQ233" s="25">
        <f t="shared" si="752"/>
        <v>0</v>
      </c>
      <c r="MR233" s="25">
        <f t="shared" si="850"/>
        <v>0</v>
      </c>
      <c r="MS233" s="29">
        <v>1.4</v>
      </c>
      <c r="MT233" s="29">
        <v>0</v>
      </c>
      <c r="MU233" s="29">
        <v>1</v>
      </c>
      <c r="MV233" s="29">
        <v>1</v>
      </c>
      <c r="MW233" s="25">
        <f t="shared" si="753"/>
        <v>1.4</v>
      </c>
      <c r="MX233" s="25">
        <f t="shared" si="754"/>
        <v>2.42</v>
      </c>
      <c r="MY233" s="25">
        <f t="shared" si="755"/>
        <v>0</v>
      </c>
      <c r="MZ233" s="25">
        <f t="shared" si="756"/>
        <v>0</v>
      </c>
      <c r="NA233" s="25">
        <f t="shared" si="757"/>
        <v>1.4</v>
      </c>
      <c r="NB233" s="25">
        <f t="shared" si="758"/>
        <v>2.34</v>
      </c>
      <c r="NC233" s="25">
        <f t="shared" si="759"/>
        <v>0</v>
      </c>
      <c r="ND233" s="25">
        <f t="shared" si="760"/>
        <v>0</v>
      </c>
      <c r="NE233" s="25">
        <f t="shared" si="851"/>
        <v>1.4</v>
      </c>
      <c r="NF233" s="25">
        <f t="shared" si="851"/>
        <v>2.38</v>
      </c>
      <c r="NG233" s="25">
        <f t="shared" si="851"/>
        <v>0</v>
      </c>
      <c r="NH233" s="25">
        <f t="shared" si="851"/>
        <v>0</v>
      </c>
      <c r="NI233" s="25">
        <f t="shared" si="761"/>
        <v>91.68</v>
      </c>
      <c r="NJ233" s="25">
        <f t="shared" si="762"/>
        <v>0</v>
      </c>
      <c r="NK233" s="25">
        <f t="shared" si="763"/>
        <v>91.68</v>
      </c>
      <c r="NL233" s="25">
        <f t="shared" si="764"/>
        <v>70.05</v>
      </c>
      <c r="NM233" s="25">
        <f t="shared" si="765"/>
        <v>0</v>
      </c>
      <c r="NN233" s="25">
        <f t="shared" si="852"/>
        <v>70.05</v>
      </c>
      <c r="NO233" s="25">
        <f t="shared" si="766"/>
        <v>0</v>
      </c>
      <c r="NP233" s="25">
        <f t="shared" si="767"/>
        <v>0</v>
      </c>
      <c r="NQ233" s="25">
        <f t="shared" si="853"/>
        <v>0</v>
      </c>
      <c r="NR233" s="25">
        <f t="shared" si="768"/>
        <v>0</v>
      </c>
      <c r="NS233" s="25">
        <f t="shared" si="769"/>
        <v>0</v>
      </c>
      <c r="NT233" s="25">
        <f t="shared" si="854"/>
        <v>0</v>
      </c>
      <c r="NU233" s="25">
        <f t="shared" si="770"/>
        <v>0</v>
      </c>
      <c r="NV233" s="25">
        <f t="shared" si="771"/>
        <v>0</v>
      </c>
      <c r="NW233" s="25">
        <f t="shared" si="855"/>
        <v>0</v>
      </c>
      <c r="NX233" s="25">
        <f t="shared" si="856"/>
        <v>70.05</v>
      </c>
      <c r="NY233" s="25">
        <f t="shared" si="856"/>
        <v>0</v>
      </c>
      <c r="NZ233" s="25">
        <f t="shared" si="857"/>
        <v>70.05</v>
      </c>
      <c r="OA233" s="25">
        <f t="shared" si="858"/>
        <v>21.63</v>
      </c>
      <c r="OB233" s="25">
        <f t="shared" si="858"/>
        <v>0</v>
      </c>
      <c r="OC233" s="25">
        <f t="shared" si="859"/>
        <v>21.63</v>
      </c>
      <c r="OD233" s="25">
        <f t="shared" si="860"/>
        <v>70.05</v>
      </c>
      <c r="OE233" s="25">
        <f t="shared" si="860"/>
        <v>0</v>
      </c>
      <c r="OF233" s="25">
        <f t="shared" si="860"/>
        <v>70.05</v>
      </c>
      <c r="OG233" s="25">
        <f t="shared" si="772"/>
        <v>0</v>
      </c>
      <c r="OH233" s="25">
        <f t="shared" si="773"/>
        <v>0</v>
      </c>
      <c r="OI233" s="25">
        <f t="shared" si="774"/>
        <v>0</v>
      </c>
      <c r="OJ233" s="25">
        <f t="shared" si="775"/>
        <v>0</v>
      </c>
      <c r="OK233" s="25">
        <f t="shared" si="776"/>
        <v>0</v>
      </c>
      <c r="OL233" s="25">
        <f t="shared" si="777"/>
        <v>0</v>
      </c>
      <c r="OM233" s="25">
        <f t="shared" si="861"/>
        <v>0</v>
      </c>
      <c r="ON233" s="25">
        <f t="shared" si="861"/>
        <v>0</v>
      </c>
      <c r="OO233" s="25">
        <f t="shared" si="861"/>
        <v>0</v>
      </c>
      <c r="OP233" s="25">
        <f t="shared" si="778"/>
        <v>0</v>
      </c>
      <c r="OQ233" s="25">
        <f t="shared" si="779"/>
        <v>0</v>
      </c>
      <c r="OR233" s="25">
        <f t="shared" si="862"/>
        <v>0</v>
      </c>
      <c r="OS233" s="19">
        <v>537901.59</v>
      </c>
      <c r="OT233" s="19">
        <v>2370743.5099999998</v>
      </c>
    </row>
    <row r="234" spans="1:410" ht="33" customHeight="1" x14ac:dyDescent="0.25">
      <c r="A234" s="18"/>
      <c r="B234" s="18" t="s">
        <v>1023</v>
      </c>
      <c r="C234" s="18">
        <v>110.36</v>
      </c>
      <c r="D234" s="16" t="e">
        <f>_xlfn.IFNA(INDEX(#REF!,MATCH(E234,#REF!,0)),0)</f>
        <v>#REF!</v>
      </c>
      <c r="E234" s="18" t="s">
        <v>1033</v>
      </c>
      <c r="F234" s="16" t="s">
        <v>765</v>
      </c>
      <c r="G234" s="16" t="s">
        <v>766</v>
      </c>
      <c r="H234" s="16" t="s">
        <v>767</v>
      </c>
      <c r="I234" s="16" t="s">
        <v>768</v>
      </c>
      <c r="J234" s="16" t="s">
        <v>769</v>
      </c>
      <c r="K234" s="16" t="s">
        <v>770</v>
      </c>
      <c r="L234" s="16" t="s">
        <v>771</v>
      </c>
      <c r="M234" s="18">
        <v>1.64</v>
      </c>
      <c r="N234" s="18">
        <v>1.94</v>
      </c>
      <c r="O234" s="18">
        <v>2.04</v>
      </c>
      <c r="P234" s="18">
        <v>2.34</v>
      </c>
      <c r="Q234" s="18">
        <v>0.1</v>
      </c>
      <c r="R234" s="18">
        <v>1.8399999999999999</v>
      </c>
      <c r="S234" s="18">
        <v>2.14</v>
      </c>
      <c r="T234" s="18">
        <v>0.2</v>
      </c>
      <c r="U234" s="18">
        <v>0</v>
      </c>
      <c r="V234" s="18">
        <v>0</v>
      </c>
      <c r="W234" s="18">
        <v>0</v>
      </c>
      <c r="X234" s="18">
        <v>1.64</v>
      </c>
      <c r="Y234" s="18">
        <v>1.9</v>
      </c>
      <c r="Z234" s="20">
        <f t="shared" si="780"/>
        <v>2.2000000000000002</v>
      </c>
      <c r="AA234" s="18">
        <v>0.22</v>
      </c>
      <c r="AB234" s="18">
        <v>0</v>
      </c>
      <c r="AC234" s="18">
        <v>0</v>
      </c>
      <c r="AD234" s="18">
        <v>0</v>
      </c>
      <c r="AE234" s="18">
        <v>0</v>
      </c>
      <c r="AF234" s="18">
        <v>0</v>
      </c>
      <c r="AG234" s="18">
        <v>1.2</v>
      </c>
      <c r="AH234" s="18">
        <v>1.5</v>
      </c>
      <c r="AI234" s="20">
        <f t="shared" si="781"/>
        <v>2.35</v>
      </c>
      <c r="AJ234" s="18">
        <v>0</v>
      </c>
      <c r="AK234" s="18">
        <v>0</v>
      </c>
      <c r="AL234" s="20">
        <f t="shared" si="782"/>
        <v>0</v>
      </c>
      <c r="AM234" s="18">
        <v>1.64</v>
      </c>
      <c r="AN234" s="18">
        <v>1.5</v>
      </c>
      <c r="AO234" s="18">
        <v>0.15</v>
      </c>
      <c r="AP234" s="18">
        <v>0.22</v>
      </c>
      <c r="AQ234" s="18">
        <v>1.64</v>
      </c>
      <c r="AR234" s="18">
        <v>1.72</v>
      </c>
      <c r="AS234" s="18">
        <v>0.12</v>
      </c>
      <c r="AT234" s="18">
        <v>0.11</v>
      </c>
      <c r="AU234" s="18">
        <v>0</v>
      </c>
      <c r="AV234" s="18">
        <v>1</v>
      </c>
      <c r="AW234" s="18">
        <v>0</v>
      </c>
      <c r="AX234" s="18">
        <v>0</v>
      </c>
      <c r="AY234" s="18">
        <v>0</v>
      </c>
      <c r="AZ234" s="18">
        <v>0</v>
      </c>
      <c r="BA234" s="18">
        <v>0</v>
      </c>
      <c r="BB234" s="18">
        <v>0</v>
      </c>
      <c r="BC234" s="18">
        <v>0</v>
      </c>
      <c r="BD234" s="18">
        <v>0</v>
      </c>
      <c r="BE234" s="18">
        <v>2</v>
      </c>
      <c r="BF234" s="18">
        <v>0</v>
      </c>
      <c r="BG234" s="18">
        <v>0</v>
      </c>
      <c r="BH234" s="18">
        <v>0</v>
      </c>
      <c r="BI234" s="18">
        <v>0</v>
      </c>
      <c r="BJ234" s="18">
        <v>0</v>
      </c>
      <c r="BK234" s="18">
        <v>0</v>
      </c>
      <c r="BL234" s="18">
        <v>0</v>
      </c>
      <c r="BM234" s="18">
        <v>0</v>
      </c>
      <c r="BN234" s="18">
        <v>0</v>
      </c>
      <c r="BO234" s="18">
        <v>0</v>
      </c>
      <c r="BP234" s="18">
        <v>0</v>
      </c>
      <c r="BQ234" s="18">
        <v>0</v>
      </c>
      <c r="BR234" s="18">
        <v>0</v>
      </c>
      <c r="BS234" s="18">
        <v>0</v>
      </c>
      <c r="BT234" s="18">
        <v>0</v>
      </c>
      <c r="BU234" s="18">
        <v>0</v>
      </c>
      <c r="BV234" s="18">
        <v>0</v>
      </c>
      <c r="BW234" s="18">
        <v>0</v>
      </c>
      <c r="BX234" s="18">
        <v>0</v>
      </c>
      <c r="BY234" s="18">
        <v>0</v>
      </c>
      <c r="BZ234" s="18">
        <v>0</v>
      </c>
      <c r="CA234" s="16" t="e">
        <f>_xlfn.IFNA(IF(RIGHT(D234,2)="=G",0,INDEX(#REF!,MATCH(E234,#REF!,0))),0)</f>
        <v>#REF!</v>
      </c>
      <c r="CB234" s="16" t="s">
        <v>776</v>
      </c>
      <c r="CC234" s="18">
        <v>0</v>
      </c>
      <c r="CD234" s="18">
        <v>0</v>
      </c>
      <c r="CE234" s="18">
        <v>1.4</v>
      </c>
      <c r="CF234" s="18">
        <v>0.85</v>
      </c>
      <c r="CG234" s="18">
        <v>0.12</v>
      </c>
      <c r="CH234" s="18">
        <v>2</v>
      </c>
      <c r="CI234" s="16" t="s">
        <v>98</v>
      </c>
      <c r="CJ234" s="18">
        <v>0</v>
      </c>
      <c r="CK234" s="20">
        <f t="shared" si="648"/>
        <v>1.97</v>
      </c>
      <c r="CL234" s="20">
        <f t="shared" si="783"/>
        <v>1.97</v>
      </c>
      <c r="CM234" s="18">
        <v>19.87</v>
      </c>
      <c r="CN234" s="18">
        <v>25.02</v>
      </c>
      <c r="CO234" s="18">
        <v>24.181000000000001</v>
      </c>
      <c r="CP234" s="22">
        <f t="shared" si="649"/>
        <v>24.18</v>
      </c>
      <c r="CQ234" s="22">
        <f t="shared" si="650"/>
        <v>22.21</v>
      </c>
      <c r="CR234" s="22">
        <f t="shared" si="784"/>
        <v>1.97</v>
      </c>
      <c r="CS234" s="22">
        <f t="shared" si="651"/>
        <v>22.310000000000002</v>
      </c>
      <c r="CT234" s="22">
        <f t="shared" si="652"/>
        <v>22.51</v>
      </c>
      <c r="CU234" s="18">
        <v>22.51</v>
      </c>
      <c r="CV234" s="22">
        <f t="shared" si="785"/>
        <v>2.2000000000000002</v>
      </c>
      <c r="CW234" s="22">
        <f t="shared" si="653"/>
        <v>0</v>
      </c>
      <c r="CX234" s="22">
        <f t="shared" si="654"/>
        <v>0</v>
      </c>
      <c r="CY234" s="22">
        <f t="shared" si="655"/>
        <v>24.75</v>
      </c>
      <c r="CZ234" s="22">
        <f t="shared" si="656"/>
        <v>24.9</v>
      </c>
      <c r="DA234" s="18">
        <v>25.02</v>
      </c>
      <c r="DB234" s="20">
        <f t="shared" si="786"/>
        <v>2.81</v>
      </c>
      <c r="DC234" s="20">
        <f t="shared" si="787"/>
        <v>0.84</v>
      </c>
      <c r="DD234" s="20">
        <f t="shared" si="788"/>
        <v>1.9700000000000002</v>
      </c>
      <c r="DE234" s="20">
        <f t="shared" si="657"/>
        <v>0.1</v>
      </c>
      <c r="DF234" s="20">
        <f t="shared" si="658"/>
        <v>0.2</v>
      </c>
      <c r="DG234" s="20">
        <f t="shared" si="659"/>
        <v>1.67</v>
      </c>
      <c r="DH234" s="20">
        <f t="shared" si="660"/>
        <v>0</v>
      </c>
      <c r="DI234" s="20">
        <f t="shared" si="661"/>
        <v>0</v>
      </c>
      <c r="DJ234" s="20">
        <f t="shared" si="662"/>
        <v>0</v>
      </c>
      <c r="DK234" s="20">
        <f t="shared" si="789"/>
        <v>1.97</v>
      </c>
      <c r="DL234" s="20">
        <f t="shared" si="790"/>
        <v>0</v>
      </c>
      <c r="DM234" s="20">
        <f t="shared" si="791"/>
        <v>0</v>
      </c>
      <c r="DN234" s="20">
        <f t="shared" si="792"/>
        <v>0</v>
      </c>
      <c r="DO234" s="18">
        <v>2.54</v>
      </c>
      <c r="DP234" s="18">
        <v>0</v>
      </c>
      <c r="DQ234" s="18">
        <v>1</v>
      </c>
      <c r="DR234" s="18">
        <v>1</v>
      </c>
      <c r="DS234" s="25">
        <f t="shared" si="793"/>
        <v>2.54</v>
      </c>
      <c r="DT234" s="25">
        <f t="shared" si="794"/>
        <v>0</v>
      </c>
      <c r="DU234" s="25">
        <f t="shared" si="795"/>
        <v>5</v>
      </c>
      <c r="DV234" s="25">
        <f t="shared" si="796"/>
        <v>0</v>
      </c>
      <c r="DW234" s="25">
        <f t="shared" si="797"/>
        <v>5</v>
      </c>
      <c r="DX234" s="25">
        <f t="shared" si="798"/>
        <v>10.199999999999999</v>
      </c>
      <c r="DY234" s="25">
        <f t="shared" si="799"/>
        <v>0</v>
      </c>
      <c r="DZ234" s="25">
        <f t="shared" si="800"/>
        <v>10.199999999999999</v>
      </c>
      <c r="EA234" s="25">
        <f t="shared" si="801"/>
        <v>6.58</v>
      </c>
      <c r="EB234" s="25">
        <f t="shared" si="802"/>
        <v>0</v>
      </c>
      <c r="EC234" s="25">
        <f t="shared" si="803"/>
        <v>6.58</v>
      </c>
      <c r="ED234" s="25">
        <f t="shared" si="804"/>
        <v>3.62</v>
      </c>
      <c r="EE234" s="25">
        <f t="shared" si="804"/>
        <v>0</v>
      </c>
      <c r="EF234" s="25">
        <f t="shared" si="805"/>
        <v>3.62</v>
      </c>
      <c r="EG234" s="25">
        <f t="shared" si="806"/>
        <v>6.58</v>
      </c>
      <c r="EH234" s="25">
        <f t="shared" si="806"/>
        <v>0</v>
      </c>
      <c r="EI234" s="25">
        <f t="shared" si="807"/>
        <v>6.58</v>
      </c>
      <c r="EJ234" s="18">
        <v>110.36</v>
      </c>
      <c r="EK234" s="18">
        <v>149.06</v>
      </c>
      <c r="EL234" s="18" t="s">
        <v>1033</v>
      </c>
      <c r="EM234" s="18" t="s">
        <v>1034</v>
      </c>
      <c r="EN234" s="16" t="s">
        <v>774</v>
      </c>
      <c r="EO234" s="16" t="s">
        <v>132</v>
      </c>
      <c r="EP234" s="16" t="e">
        <f>IF(OR(EN234="Cống tròn",EN234="Cống hộp",EN234="Ống nhựa"),INDEX(#REF!,MATCH(E234,#REF!,0)),IF(OR(EN234="Rãnh xây",EN234="Rãnh bê tông"),INDEX(#REF!,MATCH(E234,#REF!,0)),0))</f>
        <v>#REF!</v>
      </c>
      <c r="EQ234" s="18">
        <v>37.5</v>
      </c>
      <c r="ER234" s="18">
        <v>1</v>
      </c>
      <c r="ES234" s="25">
        <f t="shared" si="808"/>
        <v>37</v>
      </c>
      <c r="ET234" s="1" t="e">
        <f>_xlfn.IFNA(IF(EN234="Cống tròn",INDEX(#REF!,MATCH(E234,#REF!,0)),IF(EN234="Cống hộp",INDEX(#REF!,MATCH(E234,#REF!,0)),EU234&amp;" ,"&amp;EV234)),0)</f>
        <v>#REF!</v>
      </c>
      <c r="EU234" s="16" t="s">
        <v>769</v>
      </c>
      <c r="EV234" s="16" t="s">
        <v>775</v>
      </c>
      <c r="EW234" s="16" t="e">
        <f>_xlfn.IFNA(INDEX(#REF!,MATCH(E234,#REF!,0)),0)</f>
        <v>#REF!</v>
      </c>
      <c r="EX234" s="16"/>
      <c r="EY234" s="18">
        <v>0</v>
      </c>
      <c r="EZ234" s="18">
        <v>0</v>
      </c>
      <c r="FA234" s="18">
        <v>0</v>
      </c>
      <c r="FB234" s="19">
        <v>0</v>
      </c>
      <c r="FC234" s="19">
        <v>0</v>
      </c>
      <c r="FD234" s="25">
        <f t="shared" si="663"/>
        <v>0</v>
      </c>
      <c r="FE234" s="25">
        <f t="shared" si="809"/>
        <v>0</v>
      </c>
      <c r="FF234" s="18">
        <v>0.1</v>
      </c>
      <c r="FG234" s="18">
        <v>2</v>
      </c>
      <c r="FH234" s="18">
        <v>1</v>
      </c>
      <c r="FI234" s="25">
        <f t="shared" si="810"/>
        <v>1.2</v>
      </c>
      <c r="FJ234" s="18">
        <v>0</v>
      </c>
      <c r="FK234" s="18">
        <v>0</v>
      </c>
      <c r="FL234" s="18">
        <v>0.2</v>
      </c>
      <c r="FM234" s="18">
        <v>1.4</v>
      </c>
      <c r="FN234" s="18">
        <v>0</v>
      </c>
      <c r="FO234" s="25">
        <f t="shared" si="811"/>
        <v>1.4</v>
      </c>
      <c r="FP234" s="18">
        <v>1.4999999999999999E-2</v>
      </c>
      <c r="FQ234" s="18">
        <v>1</v>
      </c>
      <c r="FR234" s="25">
        <f t="shared" si="664"/>
        <v>36</v>
      </c>
      <c r="FS234" s="25">
        <f t="shared" si="665"/>
        <v>0.52500000000000002</v>
      </c>
      <c r="FT234" s="25">
        <f t="shared" si="666"/>
        <v>36.524999999999999</v>
      </c>
      <c r="FU234" s="25">
        <f t="shared" si="667"/>
        <v>-0.97500000000000142</v>
      </c>
      <c r="FV234" s="25" t="str">
        <f t="shared" si="812"/>
        <v>Thêm 01</v>
      </c>
      <c r="FW234" s="25">
        <f t="shared" si="813"/>
        <v>0.04</v>
      </c>
      <c r="FX234" s="16"/>
      <c r="FY234" s="16"/>
      <c r="FZ234" s="16"/>
      <c r="GA234" s="16"/>
      <c r="GB234" s="19">
        <v>0</v>
      </c>
      <c r="GC234" s="19">
        <v>0</v>
      </c>
      <c r="GD234" s="19">
        <v>0</v>
      </c>
      <c r="GE234" s="19">
        <v>0</v>
      </c>
      <c r="GF234" s="19">
        <v>0</v>
      </c>
      <c r="GG234" s="19">
        <v>0</v>
      </c>
      <c r="GH234" s="19">
        <v>0</v>
      </c>
      <c r="GI234" s="19">
        <v>0</v>
      </c>
      <c r="GJ234" s="19">
        <v>0</v>
      </c>
      <c r="GK234" s="19">
        <v>0</v>
      </c>
      <c r="GL234" s="25">
        <f t="shared" si="668"/>
        <v>0</v>
      </c>
      <c r="GM234" s="25">
        <f t="shared" si="814"/>
        <v>0</v>
      </c>
      <c r="GN234" s="19">
        <v>0</v>
      </c>
      <c r="GO234" s="19">
        <v>0</v>
      </c>
      <c r="GP234" s="19">
        <v>0</v>
      </c>
      <c r="GQ234" s="19">
        <v>0</v>
      </c>
      <c r="GR234" s="1" t="e">
        <f>_xlfn.IFNA(INDEX(#REF!,MATCH(E234,#REF!,0)),0)</f>
        <v>#REF!</v>
      </c>
      <c r="GS234" s="16"/>
      <c r="GT234" s="18">
        <v>0</v>
      </c>
      <c r="GU234" s="18">
        <v>0</v>
      </c>
      <c r="GV234" s="18">
        <v>0</v>
      </c>
      <c r="GW234" s="18">
        <v>0</v>
      </c>
      <c r="GX234" s="25">
        <f t="shared" si="669"/>
        <v>0</v>
      </c>
      <c r="GY234" s="25">
        <f t="shared" si="670"/>
        <v>0</v>
      </c>
      <c r="GZ234" s="25">
        <f t="shared" si="815"/>
        <v>0</v>
      </c>
      <c r="HA234" s="1" t="e" cm="1">
        <f t="array" ref="HA234">INDEX(#REF!,MATCH(EJ234&amp;EK234&amp;HD234&amp;HE234&amp;HF234,#REF!&amp;#REF!&amp;#REF!&amp;#REF!&amp;#REF!,0))</f>
        <v>#REF!</v>
      </c>
      <c r="HB234" s="16"/>
      <c r="HC234" s="25">
        <f t="shared" si="816"/>
        <v>0</v>
      </c>
      <c r="HD234" s="18">
        <v>0</v>
      </c>
      <c r="HE234" s="18">
        <v>0</v>
      </c>
      <c r="HF234" s="18">
        <v>0</v>
      </c>
      <c r="HG234" s="1" t="e" cm="1">
        <f t="array" ref="HG234">INDEX(#REF!,MATCH(EJ234&amp;EK234&amp;HJ234&amp;HK234&amp;HL234,#REF!&amp;#REF!&amp;#REF!&amp;#REF!&amp;#REF!,0))</f>
        <v>#REF!</v>
      </c>
      <c r="HH234" s="16"/>
      <c r="HI234" s="25">
        <f t="shared" si="817"/>
        <v>0</v>
      </c>
      <c r="HJ234" s="25">
        <f t="shared" si="818"/>
        <v>0</v>
      </c>
      <c r="HK234" s="19">
        <v>0</v>
      </c>
      <c r="HL234" s="19">
        <v>0</v>
      </c>
      <c r="HM234" s="18">
        <v>0.01</v>
      </c>
      <c r="HN234" s="18">
        <v>1</v>
      </c>
      <c r="HO234" s="25">
        <f t="shared" si="819"/>
        <v>0</v>
      </c>
      <c r="HP234" s="25">
        <f t="shared" si="820"/>
        <v>0</v>
      </c>
      <c r="HQ234" s="25">
        <f t="shared" si="821"/>
        <v>0</v>
      </c>
      <c r="HR234" s="25">
        <f t="shared" si="822"/>
        <v>0</v>
      </c>
      <c r="HS234" s="25">
        <f t="shared" si="823"/>
        <v>0</v>
      </c>
      <c r="HT234" s="19">
        <v>0</v>
      </c>
      <c r="HU234" s="19">
        <v>0</v>
      </c>
      <c r="HV234" s="19">
        <v>0</v>
      </c>
      <c r="HW234" s="25">
        <f t="shared" si="824"/>
        <v>0</v>
      </c>
      <c r="HX234" s="19">
        <v>0</v>
      </c>
      <c r="HY234" s="19">
        <v>0</v>
      </c>
      <c r="HZ234" s="18">
        <v>24.18</v>
      </c>
      <c r="IA234" s="20">
        <f>ROUND(IF(EN234="Cống tròn",IF(EN234="Cống tròn",IF(EU234="Không có móng",IQ234-FF234,IF(EU234="Đế",IP234-FN234,IF(OR(EU234="Móng bê tông",EU234="Móng bê tông kết hợp đế"),II234-FJ234,0))),0),IF(EN234="Cống hộp",IF(AND(EN234="Cống hộp",EU234="Không có móng"),IQ234-GF234,IF(AND(EN234="Cống hộp",EU234="Móng bê tông"),IJ234-GB234,0)),IF(OR(EN234="Rãnh xây",EN234="Rãnh bê tông"),IF(OR(EN234="Rãnh xây",EN234="Rãnh bê tông"),IK234-GB234,0),IF(EN234="Ống nhựa",IF(AND(EN234="Ống nhựa",EU234="Không đắp cát"),IQ234-HT234,IF(AND(EN234="Ống nhựa",EU234="Đắp cát"),IH234-HX234,0)),IF(EN234="Rãnh thang",IF(EN234="Rãnh thang",IF(EU234="Móng bê tông",#REF!-#REF!,IQ234),0),0))))),2)</f>
        <v>22.51</v>
      </c>
      <c r="IB234" s="20">
        <f t="shared" si="825"/>
        <v>1.6699999999999982</v>
      </c>
      <c r="IC234" s="20">
        <f t="shared" si="671"/>
        <v>22.509999999999998</v>
      </c>
      <c r="ID234" s="20">
        <f t="shared" si="672"/>
        <v>0</v>
      </c>
      <c r="IE234" s="20">
        <f t="shared" si="673"/>
        <v>0</v>
      </c>
      <c r="IF234" s="20">
        <f t="shared" si="674"/>
        <v>0</v>
      </c>
      <c r="IG234" s="20">
        <f>IF(EN234="Rãnh thang",IF(AND(EN234="Rãnh thang",EU234="Móng bê tông"),IQ234-#REF!,0),IF(EN234="Ống nhựa",IF(AND(EN234="Ống nhựa",EU234="Đắp cát"),IQ234-HT234,0),IF(EN234="Cống tròn",IF(EN234="Cống tròn",IF(OR(EU234="Móng bê tông",EU234="Móng bê tông kết hợp đế"),IM234-FL234,0),0),IF(EN234="Cống hộp",IF(AND(EN234="Cống hộp",EU234="Móng bê tông"),IN234-GD234,0),IF(OR(EN234="Rãnh xây",EN234="Rãnh bê tông"),IF(AND(EN234="Rãnh xây",EU234="Móng bê tông"),IO234-GD234,IF(AND(EN234="Rãnh bê tông",EU234="Móng bê tông"),IO234-GD234,0)),0)))))</f>
        <v>22.509999999999998</v>
      </c>
      <c r="IH234" s="20">
        <f t="shared" si="675"/>
        <v>0</v>
      </c>
      <c r="II234" s="20">
        <f t="shared" si="676"/>
        <v>22.509999999999998</v>
      </c>
      <c r="IJ234" s="20">
        <f t="shared" si="677"/>
        <v>0</v>
      </c>
      <c r="IK234" s="20">
        <f t="shared" si="678"/>
        <v>0</v>
      </c>
      <c r="IL234" s="20">
        <f t="shared" si="679"/>
        <v>22.709999999999997</v>
      </c>
      <c r="IM234" s="20">
        <f t="shared" si="680"/>
        <v>22.709999999999997</v>
      </c>
      <c r="IN234" s="20">
        <f t="shared" si="681"/>
        <v>0</v>
      </c>
      <c r="IO234" s="20">
        <f t="shared" si="682"/>
        <v>0</v>
      </c>
      <c r="IP234" s="20">
        <f t="shared" si="683"/>
        <v>0</v>
      </c>
      <c r="IQ234" s="18">
        <v>22.81</v>
      </c>
      <c r="IR234" s="25">
        <f t="shared" si="826"/>
        <v>0</v>
      </c>
      <c r="IS234" s="25">
        <f t="shared" si="684"/>
        <v>0</v>
      </c>
      <c r="IT234" s="25">
        <f t="shared" si="685"/>
        <v>0</v>
      </c>
      <c r="IU234" s="25">
        <f>ROUND(IF(EN234="Cống tròn",IF(EN234="Cống tròn",IV234+FF234,0),IF(EN234="Cống hộp",IF(EN234="Cống hộp",IV234+GP234,0),IF(OR(EN234="Rãnh xây",EN234="Rãnh bê tông"),IF(OR(EN234="Rãnh xây",EN234="Rãnh bê tông"),IV234+GP234,0),IF(EN234="ống nhựa",IF(EN234="Ống nhựa",IV234+HT234,0),IF(EN234="Rãnh thang",IF(EN234="Rãnh thang",IQ234+#REF!,0),0))))),2)</f>
        <v>23.87</v>
      </c>
      <c r="IV234" s="18">
        <v>23.77</v>
      </c>
      <c r="IW234" s="25">
        <f t="shared" si="686"/>
        <v>23.87</v>
      </c>
      <c r="IX234" s="25">
        <f t="shared" si="687"/>
        <v>0</v>
      </c>
      <c r="IY234" s="25">
        <f t="shared" si="688"/>
        <v>0</v>
      </c>
      <c r="IZ234" s="25">
        <f t="shared" si="689"/>
        <v>0</v>
      </c>
      <c r="JA234" s="25">
        <f t="shared" si="690"/>
        <v>0</v>
      </c>
      <c r="JB234" s="18">
        <v>24.09</v>
      </c>
      <c r="JC234" s="20">
        <f>ROUND(IF(EN234="Cống tròn",IF(EN234="Cống tròn",IF(EU234="Không có móng",JS234-FF234,IF(EU234="Đế",JR234-FN234,IF(OR(EU234="Móng bê tông",EU234="Móng bê tông kết hợp đế"),JK234-FJ234,0))),0),IF(EN234="Cống hộp",IF(AND(EN234="Cống hộp",EU234="Không có móng"),JS234-GF234,IF(AND(EN234="Cống hộp",EU234="Móng bê tông"),JL234-GB234,0)),IF(OR(EN234="Rãnh xây",EN234="Rãnh bê tông"),IF(OR(EN234="Rãnh xây",EN234="Rãnh bê tông"),JM234-GB234,0),IF(EN234="Ống nhựa",IF(AND(EN234="Ống nhựa",EU234="Không đắp cát"),JS234-HT234,IF(AND(EN234="Ống nhựa",EU234="Đắp cát"),JJ234-HX234,0)),IF(EN234="Rãnh thang",IF(EN234="Rãnh thang",IF(EU234="Móng bê tông",#REF!-#REF!,JS234),0),0))))),2)</f>
        <v>22.47</v>
      </c>
      <c r="JD234" s="20">
        <f t="shared" si="827"/>
        <v>1.620000000000001</v>
      </c>
      <c r="JE234" s="20">
        <f t="shared" si="691"/>
        <v>22.47</v>
      </c>
      <c r="JF234" s="20">
        <f t="shared" si="692"/>
        <v>0</v>
      </c>
      <c r="JG234" s="20">
        <f t="shared" si="693"/>
        <v>0</v>
      </c>
      <c r="JH234" s="20">
        <f t="shared" si="694"/>
        <v>0</v>
      </c>
      <c r="JI234" s="20">
        <f>IF(EN234="Rãnh thang",IF(AND(EN234="Rãnh thang",EU234="Móng bê tông"),JS234-#REF!,0),IF(EN234="Ống nhựa",IF(AND(EN234="Ống nhựa",EU234="Đắp cát"),JS234-HT234,0),IF(EN234="Cống tròn",IF(EN234="Cống tròn",IF(OR(EU234="Móng bê tông",EU234="Móng bê tông kết hợp đế"),JO234-FL234,0),0),IF(EN234="Cống hộp",IF(AND(EN234="Cống hộp",EU234="Móng bê tông"),JP234-GD234,0),IF(OR(EN234="Rãnh xây",EN234="Rãnh bê tông"),IF(AND(EN234="Rãnh xây",EU234="Móng bê tông"),JQ234-GD234,IF(AND(EN234="Rãnh bê tông",EU234="Móng bê tông"),JQ234-GD234,0)),0)))))</f>
        <v>22.47</v>
      </c>
      <c r="JJ234" s="20">
        <f t="shared" si="695"/>
        <v>0</v>
      </c>
      <c r="JK234" s="20">
        <f t="shared" si="696"/>
        <v>22.47</v>
      </c>
      <c r="JL234" s="20">
        <f t="shared" si="697"/>
        <v>0</v>
      </c>
      <c r="JM234" s="20">
        <f t="shared" si="698"/>
        <v>0</v>
      </c>
      <c r="JN234" s="20">
        <f t="shared" si="699"/>
        <v>22.669999999999998</v>
      </c>
      <c r="JO234" s="20">
        <f t="shared" si="700"/>
        <v>22.669999999999998</v>
      </c>
      <c r="JP234" s="20">
        <f t="shared" si="701"/>
        <v>0</v>
      </c>
      <c r="JQ234" s="20">
        <f t="shared" si="702"/>
        <v>0</v>
      </c>
      <c r="JR234" s="20">
        <f t="shared" si="703"/>
        <v>0</v>
      </c>
      <c r="JS234" s="26">
        <v>22.77</v>
      </c>
      <c r="JT234" s="25">
        <f t="shared" si="828"/>
        <v>0</v>
      </c>
      <c r="JU234" s="25">
        <f t="shared" si="704"/>
        <v>0</v>
      </c>
      <c r="JV234" s="25">
        <f t="shared" si="705"/>
        <v>0</v>
      </c>
      <c r="JW234" s="25">
        <f>ROUND(IF(EN234="Cống tròn",IF(EN234="Cống tròn",JX234+FF234,0),IF(EN234="Cống hộp",IF(EN234="Cống hộp",JX234+GP234,0),IF(OR(EN234="Rãnh xây",EN234="Rãnh bê tông"),IF(OR(EN234="Rãnh xây",EN234="Rãnh bê tông"),JX234+GP234,0),IF(EN234="ống nhựa",IF(EN234="Ống nhựa",JX234+HT234,0),IF(EN234="Rãnh thang",IF(EN234="Rãnh thang",JS234+#REF!,0),0))))),2)</f>
        <v>23.87</v>
      </c>
      <c r="JX234" s="27">
        <v>23.77</v>
      </c>
      <c r="JY234" s="25">
        <f t="shared" si="706"/>
        <v>23.87</v>
      </c>
      <c r="JZ234" s="25">
        <f t="shared" si="707"/>
        <v>0</v>
      </c>
      <c r="KA234" s="25">
        <f t="shared" si="708"/>
        <v>0</v>
      </c>
      <c r="KB234" s="25">
        <f t="shared" si="709"/>
        <v>0</v>
      </c>
      <c r="KC234" s="25">
        <f t="shared" si="710"/>
        <v>0</v>
      </c>
      <c r="KD234" s="28" t="s">
        <v>98</v>
      </c>
      <c r="KE234" s="27">
        <v>0</v>
      </c>
      <c r="KF234" s="25">
        <f t="shared" si="711"/>
        <v>1.6699999999999982</v>
      </c>
      <c r="KG234" s="25">
        <f t="shared" si="829"/>
        <v>1.6699999999999982</v>
      </c>
      <c r="KH234" s="27">
        <v>0</v>
      </c>
      <c r="KI234" s="25">
        <f t="shared" si="712"/>
        <v>1.620000000000001</v>
      </c>
      <c r="KJ234" s="25">
        <f t="shared" si="830"/>
        <v>1.620000000000001</v>
      </c>
      <c r="KK234" s="25">
        <f t="shared" si="713"/>
        <v>0</v>
      </c>
      <c r="KL234" s="25">
        <f t="shared" si="714"/>
        <v>0</v>
      </c>
      <c r="KM234" s="25">
        <f t="shared" si="831"/>
        <v>0</v>
      </c>
      <c r="KN234" s="25">
        <f t="shared" si="715"/>
        <v>0</v>
      </c>
      <c r="KO234" s="25">
        <f t="shared" si="716"/>
        <v>0</v>
      </c>
      <c r="KP234" s="25">
        <f t="shared" si="832"/>
        <v>0</v>
      </c>
      <c r="KQ234" s="25">
        <f t="shared" si="717"/>
        <v>0.2</v>
      </c>
      <c r="KR234" s="25">
        <f t="shared" si="718"/>
        <v>0.2</v>
      </c>
      <c r="KS234" s="25">
        <f t="shared" si="833"/>
        <v>0.2</v>
      </c>
      <c r="KT234" s="25">
        <f t="shared" si="719"/>
        <v>0</v>
      </c>
      <c r="KU234" s="25">
        <f t="shared" si="720"/>
        <v>0</v>
      </c>
      <c r="KV234" s="25">
        <f t="shared" si="834"/>
        <v>0</v>
      </c>
      <c r="KW234" s="25">
        <f t="shared" si="721"/>
        <v>0</v>
      </c>
      <c r="KX234" s="25">
        <f t="shared" si="722"/>
        <v>0</v>
      </c>
      <c r="KY234" s="25">
        <f t="shared" si="835"/>
        <v>0</v>
      </c>
      <c r="KZ234" s="25">
        <f t="shared" si="723"/>
        <v>0</v>
      </c>
      <c r="LA234" s="25">
        <f t="shared" si="724"/>
        <v>0</v>
      </c>
      <c r="LB234" s="25">
        <f t="shared" si="836"/>
        <v>0</v>
      </c>
      <c r="LC234" s="25">
        <f t="shared" si="725"/>
        <v>1.4</v>
      </c>
      <c r="LD234" s="25">
        <f t="shared" si="726"/>
        <v>1.4</v>
      </c>
      <c r="LE234" s="25">
        <f t="shared" si="837"/>
        <v>1.4</v>
      </c>
      <c r="LF234" s="25">
        <f t="shared" si="727"/>
        <v>0</v>
      </c>
      <c r="LG234" s="25">
        <f t="shared" si="728"/>
        <v>0</v>
      </c>
      <c r="LH234" s="25">
        <f t="shared" si="838"/>
        <v>0</v>
      </c>
      <c r="LI234" s="25">
        <f t="shared" si="729"/>
        <v>0</v>
      </c>
      <c r="LJ234" s="25">
        <f t="shared" si="730"/>
        <v>0</v>
      </c>
      <c r="LK234" s="25">
        <f t="shared" si="839"/>
        <v>0</v>
      </c>
      <c r="LL234" s="25">
        <f t="shared" si="731"/>
        <v>0</v>
      </c>
      <c r="LM234" s="25">
        <f t="shared" si="732"/>
        <v>0</v>
      </c>
      <c r="LN234" s="25">
        <f t="shared" si="840"/>
        <v>0</v>
      </c>
      <c r="LO234" s="25">
        <f t="shared" si="733"/>
        <v>0</v>
      </c>
      <c r="LP234" s="25">
        <f t="shared" si="734"/>
        <v>0</v>
      </c>
      <c r="LQ234" s="25">
        <f t="shared" si="841"/>
        <v>0</v>
      </c>
      <c r="LR234" s="25">
        <f t="shared" si="735"/>
        <v>0</v>
      </c>
      <c r="LS234" s="25">
        <f t="shared" si="736"/>
        <v>0</v>
      </c>
      <c r="LT234" s="25">
        <f t="shared" si="842"/>
        <v>0</v>
      </c>
      <c r="LU234" s="25">
        <f t="shared" si="737"/>
        <v>0</v>
      </c>
      <c r="LV234" s="25">
        <f t="shared" si="738"/>
        <v>0</v>
      </c>
      <c r="LW234" s="25">
        <f t="shared" si="843"/>
        <v>0</v>
      </c>
      <c r="LX234" s="25">
        <f t="shared" si="739"/>
        <v>0</v>
      </c>
      <c r="LY234" s="25">
        <f t="shared" si="740"/>
        <v>0</v>
      </c>
      <c r="LZ234" s="25">
        <f t="shared" si="844"/>
        <v>0</v>
      </c>
      <c r="MA234" s="25">
        <f t="shared" si="741"/>
        <v>0</v>
      </c>
      <c r="MB234" s="25">
        <f t="shared" si="742"/>
        <v>0</v>
      </c>
      <c r="MC234" s="25">
        <f t="shared" si="845"/>
        <v>0</v>
      </c>
      <c r="MD234" s="25">
        <f t="shared" si="743"/>
        <v>0</v>
      </c>
      <c r="ME234" s="25">
        <f t="shared" si="744"/>
        <v>0</v>
      </c>
      <c r="MF234" s="25">
        <f t="shared" si="846"/>
        <v>0</v>
      </c>
      <c r="MG234" s="25">
        <f t="shared" si="745"/>
        <v>0</v>
      </c>
      <c r="MH234" s="25">
        <f t="shared" si="746"/>
        <v>0</v>
      </c>
      <c r="MI234" s="25">
        <f t="shared" si="847"/>
        <v>0</v>
      </c>
      <c r="MJ234" s="25">
        <f t="shared" si="747"/>
        <v>0</v>
      </c>
      <c r="MK234" s="25">
        <f t="shared" si="748"/>
        <v>0</v>
      </c>
      <c r="ML234" s="25">
        <f t="shared" si="848"/>
        <v>0</v>
      </c>
      <c r="MM234" s="25">
        <f t="shared" si="749"/>
        <v>0</v>
      </c>
      <c r="MN234" s="25">
        <f t="shared" si="750"/>
        <v>0</v>
      </c>
      <c r="MO234" s="25">
        <f t="shared" si="849"/>
        <v>0</v>
      </c>
      <c r="MP234" s="25">
        <f t="shared" si="751"/>
        <v>0</v>
      </c>
      <c r="MQ234" s="25">
        <f t="shared" si="752"/>
        <v>0</v>
      </c>
      <c r="MR234" s="25">
        <f t="shared" si="850"/>
        <v>0</v>
      </c>
      <c r="MS234" s="29">
        <v>1.4</v>
      </c>
      <c r="MT234" s="29">
        <v>0</v>
      </c>
      <c r="MU234" s="29">
        <v>1</v>
      </c>
      <c r="MV234" s="29">
        <v>1</v>
      </c>
      <c r="MW234" s="25">
        <f t="shared" si="753"/>
        <v>1.4</v>
      </c>
      <c r="MX234" s="25">
        <f t="shared" si="754"/>
        <v>2.34</v>
      </c>
      <c r="MY234" s="25">
        <f t="shared" si="755"/>
        <v>0</v>
      </c>
      <c r="MZ234" s="25">
        <f t="shared" si="756"/>
        <v>0</v>
      </c>
      <c r="NA234" s="25">
        <f t="shared" si="757"/>
        <v>1.4</v>
      </c>
      <c r="NB234" s="25">
        <f t="shared" si="758"/>
        <v>2.27</v>
      </c>
      <c r="NC234" s="25">
        <f t="shared" si="759"/>
        <v>0</v>
      </c>
      <c r="ND234" s="25">
        <f t="shared" si="760"/>
        <v>0</v>
      </c>
      <c r="NE234" s="25">
        <f t="shared" si="851"/>
        <v>1.4</v>
      </c>
      <c r="NF234" s="25">
        <f t="shared" si="851"/>
        <v>2.3049999999999997</v>
      </c>
      <c r="NG234" s="25">
        <f t="shared" si="851"/>
        <v>0</v>
      </c>
      <c r="NH234" s="25">
        <f t="shared" si="851"/>
        <v>0</v>
      </c>
      <c r="NI234" s="25">
        <f t="shared" si="761"/>
        <v>86.44</v>
      </c>
      <c r="NJ234" s="25">
        <f t="shared" si="762"/>
        <v>0</v>
      </c>
      <c r="NK234" s="25">
        <f t="shared" si="763"/>
        <v>86.44</v>
      </c>
      <c r="NL234" s="25">
        <f t="shared" si="764"/>
        <v>68.2</v>
      </c>
      <c r="NM234" s="25">
        <f t="shared" si="765"/>
        <v>0</v>
      </c>
      <c r="NN234" s="25">
        <f t="shared" si="852"/>
        <v>68.2</v>
      </c>
      <c r="NO234" s="25">
        <f t="shared" si="766"/>
        <v>0</v>
      </c>
      <c r="NP234" s="25">
        <f t="shared" si="767"/>
        <v>0</v>
      </c>
      <c r="NQ234" s="25">
        <f t="shared" si="853"/>
        <v>0</v>
      </c>
      <c r="NR234" s="25">
        <f t="shared" si="768"/>
        <v>0</v>
      </c>
      <c r="NS234" s="25">
        <f t="shared" si="769"/>
        <v>0</v>
      </c>
      <c r="NT234" s="25">
        <f t="shared" si="854"/>
        <v>0</v>
      </c>
      <c r="NU234" s="25">
        <f t="shared" si="770"/>
        <v>0</v>
      </c>
      <c r="NV234" s="25">
        <f t="shared" si="771"/>
        <v>0</v>
      </c>
      <c r="NW234" s="25">
        <f t="shared" si="855"/>
        <v>0</v>
      </c>
      <c r="NX234" s="25">
        <f t="shared" si="856"/>
        <v>68.2</v>
      </c>
      <c r="NY234" s="25">
        <f t="shared" si="856"/>
        <v>0</v>
      </c>
      <c r="NZ234" s="25">
        <f t="shared" si="857"/>
        <v>68.2</v>
      </c>
      <c r="OA234" s="25">
        <f t="shared" si="858"/>
        <v>18.239999999999998</v>
      </c>
      <c r="OB234" s="25">
        <f t="shared" si="858"/>
        <v>0</v>
      </c>
      <c r="OC234" s="25">
        <f t="shared" si="859"/>
        <v>18.239999999999998</v>
      </c>
      <c r="OD234" s="25">
        <f t="shared" si="860"/>
        <v>68.2</v>
      </c>
      <c r="OE234" s="25">
        <f t="shared" si="860"/>
        <v>0</v>
      </c>
      <c r="OF234" s="25">
        <f t="shared" si="860"/>
        <v>68.2</v>
      </c>
      <c r="OG234" s="25">
        <f t="shared" si="772"/>
        <v>0</v>
      </c>
      <c r="OH234" s="25">
        <f t="shared" si="773"/>
        <v>0</v>
      </c>
      <c r="OI234" s="25">
        <f t="shared" si="774"/>
        <v>0</v>
      </c>
      <c r="OJ234" s="25">
        <f t="shared" si="775"/>
        <v>0</v>
      </c>
      <c r="OK234" s="25">
        <f t="shared" si="776"/>
        <v>0</v>
      </c>
      <c r="OL234" s="25">
        <f t="shared" si="777"/>
        <v>0</v>
      </c>
      <c r="OM234" s="25">
        <f t="shared" si="861"/>
        <v>0</v>
      </c>
      <c r="ON234" s="25">
        <f t="shared" si="861"/>
        <v>0</v>
      </c>
      <c r="OO234" s="25">
        <f t="shared" si="861"/>
        <v>0</v>
      </c>
      <c r="OP234" s="25">
        <f t="shared" si="778"/>
        <v>0</v>
      </c>
      <c r="OQ234" s="25">
        <f t="shared" si="779"/>
        <v>0</v>
      </c>
      <c r="OR234" s="25">
        <f t="shared" si="862"/>
        <v>0</v>
      </c>
      <c r="OS234" s="19">
        <v>537901.59</v>
      </c>
      <c r="OT234" s="19">
        <v>2370783.23</v>
      </c>
    </row>
    <row r="235" spans="1:410" ht="33" customHeight="1" x14ac:dyDescent="0.25">
      <c r="A235" s="18"/>
      <c r="B235" s="18" t="s">
        <v>1023</v>
      </c>
      <c r="C235" s="18">
        <v>149.06</v>
      </c>
      <c r="D235" s="16" t="e">
        <f>_xlfn.IFNA(INDEX(#REF!,MATCH(E235,#REF!,0)),0)</f>
        <v>#REF!</v>
      </c>
      <c r="E235" s="18" t="s">
        <v>1034</v>
      </c>
      <c r="F235" s="16" t="s">
        <v>765</v>
      </c>
      <c r="G235" s="16" t="s">
        <v>766</v>
      </c>
      <c r="H235" s="16" t="s">
        <v>767</v>
      </c>
      <c r="I235" s="16" t="s">
        <v>768</v>
      </c>
      <c r="J235" s="16" t="s">
        <v>769</v>
      </c>
      <c r="K235" s="16" t="s">
        <v>770</v>
      </c>
      <c r="L235" s="16" t="s">
        <v>771</v>
      </c>
      <c r="M235" s="18">
        <v>1.64</v>
      </c>
      <c r="N235" s="18">
        <v>1.94</v>
      </c>
      <c r="O235" s="18">
        <v>2.04</v>
      </c>
      <c r="P235" s="18">
        <v>2.34</v>
      </c>
      <c r="Q235" s="18">
        <v>0.1</v>
      </c>
      <c r="R235" s="18">
        <v>1.8399999999999999</v>
      </c>
      <c r="S235" s="18">
        <v>2.14</v>
      </c>
      <c r="T235" s="18">
        <v>0.2</v>
      </c>
      <c r="U235" s="18">
        <v>0</v>
      </c>
      <c r="V235" s="18">
        <v>0</v>
      </c>
      <c r="W235" s="18">
        <v>0</v>
      </c>
      <c r="X235" s="18">
        <v>1.64</v>
      </c>
      <c r="Y235" s="18">
        <v>1.9</v>
      </c>
      <c r="Z235" s="20">
        <f t="shared" si="780"/>
        <v>2.2000000000000002</v>
      </c>
      <c r="AA235" s="18">
        <v>0.22</v>
      </c>
      <c r="AB235" s="18">
        <v>0</v>
      </c>
      <c r="AC235" s="18">
        <v>0</v>
      </c>
      <c r="AD235" s="18">
        <v>0</v>
      </c>
      <c r="AE235" s="18">
        <v>0</v>
      </c>
      <c r="AF235" s="18">
        <v>0</v>
      </c>
      <c r="AG235" s="18">
        <v>1.2</v>
      </c>
      <c r="AH235" s="18">
        <v>1.5</v>
      </c>
      <c r="AI235" s="20">
        <f t="shared" si="781"/>
        <v>2.35</v>
      </c>
      <c r="AJ235" s="18">
        <v>0</v>
      </c>
      <c r="AK235" s="18">
        <v>0</v>
      </c>
      <c r="AL235" s="20">
        <f t="shared" si="782"/>
        <v>0</v>
      </c>
      <c r="AM235" s="18">
        <v>1.64</v>
      </c>
      <c r="AN235" s="18">
        <v>1.5</v>
      </c>
      <c r="AO235" s="18">
        <v>0.15</v>
      </c>
      <c r="AP235" s="18">
        <v>0.22</v>
      </c>
      <c r="AQ235" s="18">
        <v>1.64</v>
      </c>
      <c r="AR235" s="18">
        <v>1.72</v>
      </c>
      <c r="AS235" s="18">
        <v>0.12</v>
      </c>
      <c r="AT235" s="18">
        <v>0.11</v>
      </c>
      <c r="AU235" s="18">
        <v>0</v>
      </c>
      <c r="AV235" s="18">
        <v>1</v>
      </c>
      <c r="AW235" s="18">
        <v>0</v>
      </c>
      <c r="AX235" s="18">
        <v>0</v>
      </c>
      <c r="AY235" s="18">
        <v>0</v>
      </c>
      <c r="AZ235" s="18">
        <v>0</v>
      </c>
      <c r="BA235" s="18">
        <v>0</v>
      </c>
      <c r="BB235" s="18">
        <v>0</v>
      </c>
      <c r="BC235" s="18">
        <v>0</v>
      </c>
      <c r="BD235" s="18">
        <v>0</v>
      </c>
      <c r="BE235" s="18">
        <v>2</v>
      </c>
      <c r="BF235" s="18">
        <v>0</v>
      </c>
      <c r="BG235" s="18">
        <v>0</v>
      </c>
      <c r="BH235" s="18">
        <v>0</v>
      </c>
      <c r="BI235" s="18">
        <v>0</v>
      </c>
      <c r="BJ235" s="18">
        <v>0</v>
      </c>
      <c r="BK235" s="18">
        <v>0</v>
      </c>
      <c r="BL235" s="18">
        <v>0</v>
      </c>
      <c r="BM235" s="18">
        <v>0</v>
      </c>
      <c r="BN235" s="18">
        <v>0</v>
      </c>
      <c r="BO235" s="18">
        <v>0</v>
      </c>
      <c r="BP235" s="18">
        <v>0</v>
      </c>
      <c r="BQ235" s="18">
        <v>0</v>
      </c>
      <c r="BR235" s="18">
        <v>0</v>
      </c>
      <c r="BS235" s="18">
        <v>0</v>
      </c>
      <c r="BT235" s="18">
        <v>0</v>
      </c>
      <c r="BU235" s="18">
        <v>0</v>
      </c>
      <c r="BV235" s="18">
        <v>0</v>
      </c>
      <c r="BW235" s="18">
        <v>0</v>
      </c>
      <c r="BX235" s="18">
        <v>0</v>
      </c>
      <c r="BY235" s="18">
        <v>0</v>
      </c>
      <c r="BZ235" s="18">
        <v>0</v>
      </c>
      <c r="CA235" s="16" t="e">
        <f>_xlfn.IFNA(IF(RIGHT(D235,2)="=G",0,INDEX(#REF!,MATCH(E235,#REF!,0))),0)</f>
        <v>#REF!</v>
      </c>
      <c r="CB235" s="16" t="s">
        <v>776</v>
      </c>
      <c r="CC235" s="18">
        <v>0</v>
      </c>
      <c r="CD235" s="18">
        <v>0</v>
      </c>
      <c r="CE235" s="18">
        <v>1.4</v>
      </c>
      <c r="CF235" s="18">
        <v>0.85</v>
      </c>
      <c r="CG235" s="18">
        <v>0.12</v>
      </c>
      <c r="CH235" s="18">
        <v>2</v>
      </c>
      <c r="CI235" s="16" t="s">
        <v>98</v>
      </c>
      <c r="CJ235" s="18">
        <v>0</v>
      </c>
      <c r="CK235" s="20">
        <f t="shared" si="648"/>
        <v>1.92</v>
      </c>
      <c r="CL235" s="20">
        <f t="shared" si="783"/>
        <v>1.92</v>
      </c>
      <c r="CM235" s="18">
        <v>20.55</v>
      </c>
      <c r="CN235" s="18">
        <v>24.93</v>
      </c>
      <c r="CO235" s="18">
        <v>24.091000000000001</v>
      </c>
      <c r="CP235" s="22">
        <f t="shared" si="649"/>
        <v>24.09</v>
      </c>
      <c r="CQ235" s="22">
        <f t="shared" si="650"/>
        <v>22.17</v>
      </c>
      <c r="CR235" s="22">
        <f t="shared" si="784"/>
        <v>1.92</v>
      </c>
      <c r="CS235" s="22">
        <f t="shared" si="651"/>
        <v>22.27</v>
      </c>
      <c r="CT235" s="22">
        <f t="shared" si="652"/>
        <v>22.47</v>
      </c>
      <c r="CU235" s="18">
        <v>22.47</v>
      </c>
      <c r="CV235" s="22">
        <f t="shared" si="785"/>
        <v>2.2000000000000002</v>
      </c>
      <c r="CW235" s="22">
        <f t="shared" si="653"/>
        <v>0</v>
      </c>
      <c r="CX235" s="22">
        <f t="shared" si="654"/>
        <v>0</v>
      </c>
      <c r="CY235" s="22">
        <f t="shared" si="655"/>
        <v>24.66</v>
      </c>
      <c r="CZ235" s="22">
        <f t="shared" si="656"/>
        <v>24.81</v>
      </c>
      <c r="DA235" s="18">
        <v>24.93</v>
      </c>
      <c r="DB235" s="20">
        <f t="shared" si="786"/>
        <v>2.76</v>
      </c>
      <c r="DC235" s="20">
        <f t="shared" si="787"/>
        <v>0.84</v>
      </c>
      <c r="DD235" s="20">
        <f t="shared" si="788"/>
        <v>1.92</v>
      </c>
      <c r="DE235" s="20">
        <f t="shared" si="657"/>
        <v>0.1</v>
      </c>
      <c r="DF235" s="20">
        <f t="shared" si="658"/>
        <v>0.2</v>
      </c>
      <c r="DG235" s="20">
        <f t="shared" si="659"/>
        <v>1.62</v>
      </c>
      <c r="DH235" s="20">
        <f t="shared" si="660"/>
        <v>0</v>
      </c>
      <c r="DI235" s="20">
        <f t="shared" si="661"/>
        <v>0</v>
      </c>
      <c r="DJ235" s="20">
        <f t="shared" si="662"/>
        <v>0</v>
      </c>
      <c r="DK235" s="20">
        <f t="shared" si="789"/>
        <v>1.9200000000000002</v>
      </c>
      <c r="DL235" s="20">
        <f t="shared" si="790"/>
        <v>0</v>
      </c>
      <c r="DM235" s="20">
        <f t="shared" si="791"/>
        <v>0</v>
      </c>
      <c r="DN235" s="20">
        <f t="shared" si="792"/>
        <v>0</v>
      </c>
      <c r="DO235" s="18">
        <v>2.54</v>
      </c>
      <c r="DP235" s="18">
        <v>0</v>
      </c>
      <c r="DQ235" s="18">
        <v>1</v>
      </c>
      <c r="DR235" s="18">
        <v>1</v>
      </c>
      <c r="DS235" s="25">
        <f t="shared" si="793"/>
        <v>2.54</v>
      </c>
      <c r="DT235" s="25">
        <f t="shared" si="794"/>
        <v>0</v>
      </c>
      <c r="DU235" s="25">
        <f t="shared" si="795"/>
        <v>4.88</v>
      </c>
      <c r="DV235" s="25">
        <f t="shared" si="796"/>
        <v>0</v>
      </c>
      <c r="DW235" s="25">
        <f t="shared" si="797"/>
        <v>4.88</v>
      </c>
      <c r="DX235" s="25">
        <f t="shared" si="798"/>
        <v>9.9600000000000009</v>
      </c>
      <c r="DY235" s="25">
        <f t="shared" si="799"/>
        <v>0</v>
      </c>
      <c r="DZ235" s="25">
        <f t="shared" si="800"/>
        <v>9.9600000000000009</v>
      </c>
      <c r="EA235" s="25">
        <f t="shared" si="801"/>
        <v>6.42</v>
      </c>
      <c r="EB235" s="25">
        <f t="shared" si="802"/>
        <v>0</v>
      </c>
      <c r="EC235" s="25">
        <f t="shared" si="803"/>
        <v>6.42</v>
      </c>
      <c r="ED235" s="25">
        <f t="shared" si="804"/>
        <v>3.54</v>
      </c>
      <c r="EE235" s="25">
        <f t="shared" si="804"/>
        <v>0</v>
      </c>
      <c r="EF235" s="25">
        <f t="shared" si="805"/>
        <v>3.54</v>
      </c>
      <c r="EG235" s="25">
        <f t="shared" si="806"/>
        <v>6.42</v>
      </c>
      <c r="EH235" s="25">
        <f t="shared" si="806"/>
        <v>0</v>
      </c>
      <c r="EI235" s="25">
        <f t="shared" si="807"/>
        <v>6.42</v>
      </c>
      <c r="EJ235" s="18">
        <v>149.06</v>
      </c>
      <c r="EK235" s="18">
        <v>187.76</v>
      </c>
      <c r="EL235" s="18" t="s">
        <v>1034</v>
      </c>
      <c r="EM235" s="18" t="s">
        <v>1035</v>
      </c>
      <c r="EN235" s="16" t="s">
        <v>774</v>
      </c>
      <c r="EO235" s="16" t="s">
        <v>132</v>
      </c>
      <c r="EP235" s="16" t="e">
        <f>IF(OR(EN235="Cống tròn",EN235="Cống hộp",EN235="Ống nhựa"),INDEX(#REF!,MATCH(E235,#REF!,0)),IF(OR(EN235="Rãnh xây",EN235="Rãnh bê tông"),INDEX(#REF!,MATCH(E235,#REF!,0)),0))</f>
        <v>#REF!</v>
      </c>
      <c r="EQ235" s="18">
        <v>37.499999999999986</v>
      </c>
      <c r="ER235" s="18">
        <v>1</v>
      </c>
      <c r="ES235" s="25">
        <f t="shared" si="808"/>
        <v>37</v>
      </c>
      <c r="ET235" s="1" t="e">
        <f>_xlfn.IFNA(IF(EN235="Cống tròn",INDEX(#REF!,MATCH(E235,#REF!,0)),IF(EN235="Cống hộp",INDEX(#REF!,MATCH(E235,#REF!,0)),EU235&amp;" ,"&amp;EV235)),0)</f>
        <v>#REF!</v>
      </c>
      <c r="EU235" s="16" t="s">
        <v>769</v>
      </c>
      <c r="EV235" s="16" t="s">
        <v>775</v>
      </c>
      <c r="EW235" s="16" t="e">
        <f>_xlfn.IFNA(INDEX(#REF!,MATCH(E235,#REF!,0)),0)</f>
        <v>#REF!</v>
      </c>
      <c r="EX235" s="16"/>
      <c r="EY235" s="18">
        <v>0</v>
      </c>
      <c r="EZ235" s="18">
        <v>0</v>
      </c>
      <c r="FA235" s="18">
        <v>0</v>
      </c>
      <c r="FB235" s="19">
        <v>0</v>
      </c>
      <c r="FC235" s="19">
        <v>0</v>
      </c>
      <c r="FD235" s="25">
        <f t="shared" si="663"/>
        <v>0</v>
      </c>
      <c r="FE235" s="25">
        <f t="shared" si="809"/>
        <v>0</v>
      </c>
      <c r="FF235" s="18">
        <v>0.1</v>
      </c>
      <c r="FG235" s="18">
        <v>2</v>
      </c>
      <c r="FH235" s="18">
        <v>1</v>
      </c>
      <c r="FI235" s="25">
        <f t="shared" si="810"/>
        <v>1.2</v>
      </c>
      <c r="FJ235" s="18">
        <v>0</v>
      </c>
      <c r="FK235" s="18">
        <v>0</v>
      </c>
      <c r="FL235" s="18">
        <v>0.2</v>
      </c>
      <c r="FM235" s="18">
        <v>1.4</v>
      </c>
      <c r="FN235" s="18">
        <v>0</v>
      </c>
      <c r="FO235" s="25">
        <f t="shared" si="811"/>
        <v>1.4</v>
      </c>
      <c r="FP235" s="18">
        <v>1.4999999999999999E-2</v>
      </c>
      <c r="FQ235" s="18">
        <v>1</v>
      </c>
      <c r="FR235" s="25">
        <f t="shared" si="664"/>
        <v>36</v>
      </c>
      <c r="FS235" s="25">
        <f t="shared" si="665"/>
        <v>0.52500000000000002</v>
      </c>
      <c r="FT235" s="25">
        <f t="shared" si="666"/>
        <v>36.524999999999999</v>
      </c>
      <c r="FU235" s="25">
        <f t="shared" si="667"/>
        <v>-0.97499999999998721</v>
      </c>
      <c r="FV235" s="25" t="str">
        <f t="shared" si="812"/>
        <v>Thêm 01</v>
      </c>
      <c r="FW235" s="25">
        <f t="shared" si="813"/>
        <v>0.04</v>
      </c>
      <c r="FX235" s="16"/>
      <c r="FY235" s="16"/>
      <c r="FZ235" s="16"/>
      <c r="GA235" s="16"/>
      <c r="GB235" s="19">
        <v>0</v>
      </c>
      <c r="GC235" s="19">
        <v>0</v>
      </c>
      <c r="GD235" s="19">
        <v>0</v>
      </c>
      <c r="GE235" s="19">
        <v>0</v>
      </c>
      <c r="GF235" s="19">
        <v>0</v>
      </c>
      <c r="GG235" s="19">
        <v>0</v>
      </c>
      <c r="GH235" s="19">
        <v>0</v>
      </c>
      <c r="GI235" s="19">
        <v>0</v>
      </c>
      <c r="GJ235" s="19">
        <v>0</v>
      </c>
      <c r="GK235" s="19">
        <v>0</v>
      </c>
      <c r="GL235" s="25">
        <f t="shared" si="668"/>
        <v>0</v>
      </c>
      <c r="GM235" s="25">
        <f t="shared" si="814"/>
        <v>0</v>
      </c>
      <c r="GN235" s="19">
        <v>0</v>
      </c>
      <c r="GO235" s="19">
        <v>0</v>
      </c>
      <c r="GP235" s="19">
        <v>0</v>
      </c>
      <c r="GQ235" s="19">
        <v>0</v>
      </c>
      <c r="GR235" s="1" t="e">
        <f>_xlfn.IFNA(INDEX(#REF!,MATCH(E235,#REF!,0)),0)</f>
        <v>#REF!</v>
      </c>
      <c r="GS235" s="16"/>
      <c r="GT235" s="18">
        <v>0</v>
      </c>
      <c r="GU235" s="18">
        <v>0</v>
      </c>
      <c r="GV235" s="18">
        <v>0</v>
      </c>
      <c r="GW235" s="18">
        <v>0</v>
      </c>
      <c r="GX235" s="25">
        <f t="shared" si="669"/>
        <v>0</v>
      </c>
      <c r="GY235" s="25">
        <f t="shared" si="670"/>
        <v>0</v>
      </c>
      <c r="GZ235" s="25">
        <f t="shared" si="815"/>
        <v>0</v>
      </c>
      <c r="HA235" s="1" t="e" cm="1">
        <f t="array" ref="HA235">INDEX(#REF!,MATCH(EJ235&amp;EK235&amp;HD235&amp;HE235&amp;HF235,#REF!&amp;#REF!&amp;#REF!&amp;#REF!&amp;#REF!,0))</f>
        <v>#REF!</v>
      </c>
      <c r="HB235" s="16"/>
      <c r="HC235" s="25">
        <f t="shared" si="816"/>
        <v>0</v>
      </c>
      <c r="HD235" s="18">
        <v>0</v>
      </c>
      <c r="HE235" s="18">
        <v>0</v>
      </c>
      <c r="HF235" s="18">
        <v>0</v>
      </c>
      <c r="HG235" s="1" t="e" cm="1">
        <f t="array" ref="HG235">INDEX(#REF!,MATCH(EJ235&amp;EK235&amp;HJ235&amp;HK235&amp;HL235,#REF!&amp;#REF!&amp;#REF!&amp;#REF!&amp;#REF!,0))</f>
        <v>#REF!</v>
      </c>
      <c r="HH235" s="16"/>
      <c r="HI235" s="25">
        <f t="shared" si="817"/>
        <v>0</v>
      </c>
      <c r="HJ235" s="25">
        <f t="shared" si="818"/>
        <v>0</v>
      </c>
      <c r="HK235" s="19">
        <v>0</v>
      </c>
      <c r="HL235" s="19">
        <v>0</v>
      </c>
      <c r="HM235" s="18">
        <v>0.01</v>
      </c>
      <c r="HN235" s="18">
        <v>1</v>
      </c>
      <c r="HO235" s="25">
        <f t="shared" si="819"/>
        <v>0</v>
      </c>
      <c r="HP235" s="25">
        <f t="shared" si="820"/>
        <v>0</v>
      </c>
      <c r="HQ235" s="25">
        <f t="shared" si="821"/>
        <v>0</v>
      </c>
      <c r="HR235" s="25">
        <f t="shared" si="822"/>
        <v>0</v>
      </c>
      <c r="HS235" s="25">
        <f t="shared" si="823"/>
        <v>0</v>
      </c>
      <c r="HT235" s="19">
        <v>0</v>
      </c>
      <c r="HU235" s="19">
        <v>0</v>
      </c>
      <c r="HV235" s="19">
        <v>0</v>
      </c>
      <c r="HW235" s="25">
        <f t="shared" si="824"/>
        <v>0</v>
      </c>
      <c r="HX235" s="19">
        <v>0</v>
      </c>
      <c r="HY235" s="19">
        <v>0</v>
      </c>
      <c r="HZ235" s="18">
        <v>24.09</v>
      </c>
      <c r="IA235" s="20">
        <f>ROUND(IF(EN235="Cống tròn",IF(EN235="Cống tròn",IF(EU235="Không có móng",IQ235-FF235,IF(EU235="Đế",IP235-FN235,IF(OR(EU235="Móng bê tông",EU235="Móng bê tông kết hợp đế"),II235-FJ235,0))),0),IF(EN235="Cống hộp",IF(AND(EN235="Cống hộp",EU235="Không có móng"),IQ235-GF235,IF(AND(EN235="Cống hộp",EU235="Móng bê tông"),IJ235-GB235,0)),IF(OR(EN235="Rãnh xây",EN235="Rãnh bê tông"),IF(OR(EN235="Rãnh xây",EN235="Rãnh bê tông"),IK235-GB235,0),IF(EN235="Ống nhựa",IF(AND(EN235="Ống nhựa",EU235="Không đắp cát"),IQ235-HT235,IF(AND(EN235="Ống nhựa",EU235="Đắp cát"),IH235-HX235,0)),IF(EN235="Rãnh thang",IF(EN235="Rãnh thang",IF(EU235="Móng bê tông",#REF!-#REF!,IQ235),0),0))))),2)</f>
        <v>22.47</v>
      </c>
      <c r="IB235" s="20">
        <f t="shared" si="825"/>
        <v>1.620000000000001</v>
      </c>
      <c r="IC235" s="20">
        <f t="shared" si="671"/>
        <v>22.47</v>
      </c>
      <c r="ID235" s="20">
        <f t="shared" si="672"/>
        <v>0</v>
      </c>
      <c r="IE235" s="20">
        <f t="shared" si="673"/>
        <v>0</v>
      </c>
      <c r="IF235" s="20">
        <f t="shared" si="674"/>
        <v>0</v>
      </c>
      <c r="IG235" s="20">
        <f>IF(EN235="Rãnh thang",IF(AND(EN235="Rãnh thang",EU235="Móng bê tông"),IQ235-#REF!,0),IF(EN235="Ống nhựa",IF(AND(EN235="Ống nhựa",EU235="Đắp cát"),IQ235-HT235,0),IF(EN235="Cống tròn",IF(EN235="Cống tròn",IF(OR(EU235="Móng bê tông",EU235="Móng bê tông kết hợp đế"),IM235-FL235,0),0),IF(EN235="Cống hộp",IF(AND(EN235="Cống hộp",EU235="Móng bê tông"),IN235-GD235,0),IF(OR(EN235="Rãnh xây",EN235="Rãnh bê tông"),IF(AND(EN235="Rãnh xây",EU235="Móng bê tông"),IO235-GD235,IF(AND(EN235="Rãnh bê tông",EU235="Móng bê tông"),IO235-GD235,0)),0)))))</f>
        <v>22.47</v>
      </c>
      <c r="IH235" s="20">
        <f t="shared" si="675"/>
        <v>0</v>
      </c>
      <c r="II235" s="20">
        <f t="shared" si="676"/>
        <v>22.47</v>
      </c>
      <c r="IJ235" s="20">
        <f t="shared" si="677"/>
        <v>0</v>
      </c>
      <c r="IK235" s="20">
        <f t="shared" si="678"/>
        <v>0</v>
      </c>
      <c r="IL235" s="20">
        <f t="shared" si="679"/>
        <v>22.669999999999998</v>
      </c>
      <c r="IM235" s="20">
        <f t="shared" si="680"/>
        <v>22.669999999999998</v>
      </c>
      <c r="IN235" s="20">
        <f t="shared" si="681"/>
        <v>0</v>
      </c>
      <c r="IO235" s="20">
        <f t="shared" si="682"/>
        <v>0</v>
      </c>
      <c r="IP235" s="20">
        <f t="shared" si="683"/>
        <v>0</v>
      </c>
      <c r="IQ235" s="18">
        <v>22.77</v>
      </c>
      <c r="IR235" s="25">
        <f t="shared" si="826"/>
        <v>0</v>
      </c>
      <c r="IS235" s="25">
        <f t="shared" si="684"/>
        <v>0</v>
      </c>
      <c r="IT235" s="25">
        <f t="shared" si="685"/>
        <v>0</v>
      </c>
      <c r="IU235" s="25">
        <f>ROUND(IF(EN235="Cống tròn",IF(EN235="Cống tròn",IV235+FF235,0),IF(EN235="Cống hộp",IF(EN235="Cống hộp",IV235+GP235,0),IF(OR(EN235="Rãnh xây",EN235="Rãnh bê tông"),IF(OR(EN235="Rãnh xây",EN235="Rãnh bê tông"),IV235+GP235,0),IF(EN235="ống nhựa",IF(EN235="Ống nhựa",IV235+HT235,0),IF(EN235="Rãnh thang",IF(EN235="Rãnh thang",IQ235+#REF!,0),0))))),2)</f>
        <v>23.83</v>
      </c>
      <c r="IV235" s="18">
        <v>23.73</v>
      </c>
      <c r="IW235" s="25">
        <f t="shared" si="686"/>
        <v>23.83</v>
      </c>
      <c r="IX235" s="25">
        <f t="shared" si="687"/>
        <v>0</v>
      </c>
      <c r="IY235" s="25">
        <f t="shared" si="688"/>
        <v>0</v>
      </c>
      <c r="IZ235" s="25">
        <f t="shared" si="689"/>
        <v>0</v>
      </c>
      <c r="JA235" s="25">
        <f t="shared" si="690"/>
        <v>0</v>
      </c>
      <c r="JB235" s="18">
        <v>24.84</v>
      </c>
      <c r="JC235" s="20">
        <f>ROUND(IF(EN235="Cống tròn",IF(EN235="Cống tròn",IF(EU235="Không có móng",JS235-FF235,IF(EU235="Đế",JR235-FN235,IF(OR(EU235="Móng bê tông",EU235="Móng bê tông kết hợp đế"),JK235-FJ235,0))),0),IF(EN235="Cống hộp",IF(AND(EN235="Cống hộp",EU235="Không có móng"),JS235-GF235,IF(AND(EN235="Cống hộp",EU235="Móng bê tông"),JL235-GB235,0)),IF(OR(EN235="Rãnh xây",EN235="Rãnh bê tông"),IF(OR(EN235="Rãnh xây",EN235="Rãnh bê tông"),JM235-GB235,0),IF(EN235="Ống nhựa",IF(AND(EN235="Ống nhựa",EU235="Không đắp cát"),JS235-HT235,IF(AND(EN235="Ống nhựa",EU235="Đắp cát"),JJ235-HX235,0)),IF(EN235="Rãnh thang",IF(EN235="Rãnh thang",IF(EU235="Móng bê tông",#REF!-#REF!,JS235),0),0))))),2)</f>
        <v>22.43</v>
      </c>
      <c r="JD235" s="20">
        <f t="shared" si="827"/>
        <v>2.41</v>
      </c>
      <c r="JE235" s="20">
        <f t="shared" si="691"/>
        <v>22.43</v>
      </c>
      <c r="JF235" s="20">
        <f t="shared" si="692"/>
        <v>0</v>
      </c>
      <c r="JG235" s="20">
        <f t="shared" si="693"/>
        <v>0</v>
      </c>
      <c r="JH235" s="20">
        <f t="shared" si="694"/>
        <v>0</v>
      </c>
      <c r="JI235" s="20">
        <f>IF(EN235="Rãnh thang",IF(AND(EN235="Rãnh thang",EU235="Móng bê tông"),JS235-#REF!,0),IF(EN235="Ống nhựa",IF(AND(EN235="Ống nhựa",EU235="Đắp cát"),JS235-HT235,0),IF(EN235="Cống tròn",IF(EN235="Cống tròn",IF(OR(EU235="Móng bê tông",EU235="Móng bê tông kết hợp đế"),JO235-FL235,0),0),IF(EN235="Cống hộp",IF(AND(EN235="Cống hộp",EU235="Móng bê tông"),JP235-GD235,0),IF(OR(EN235="Rãnh xây",EN235="Rãnh bê tông"),IF(AND(EN235="Rãnh xây",EU235="Móng bê tông"),JQ235-GD235,IF(AND(EN235="Rãnh bê tông",EU235="Móng bê tông"),JQ235-GD235,0)),0)))))</f>
        <v>22.43</v>
      </c>
      <c r="JJ235" s="20">
        <f t="shared" si="695"/>
        <v>0</v>
      </c>
      <c r="JK235" s="20">
        <f t="shared" si="696"/>
        <v>22.43</v>
      </c>
      <c r="JL235" s="20">
        <f t="shared" si="697"/>
        <v>0</v>
      </c>
      <c r="JM235" s="20">
        <f t="shared" si="698"/>
        <v>0</v>
      </c>
      <c r="JN235" s="20">
        <f t="shared" si="699"/>
        <v>22.63</v>
      </c>
      <c r="JO235" s="20">
        <f t="shared" si="700"/>
        <v>22.63</v>
      </c>
      <c r="JP235" s="20">
        <f t="shared" si="701"/>
        <v>0</v>
      </c>
      <c r="JQ235" s="20">
        <f t="shared" si="702"/>
        <v>0</v>
      </c>
      <c r="JR235" s="20">
        <f t="shared" si="703"/>
        <v>0</v>
      </c>
      <c r="JS235" s="26">
        <v>22.73</v>
      </c>
      <c r="JT235" s="25">
        <f t="shared" si="828"/>
        <v>0</v>
      </c>
      <c r="JU235" s="25">
        <f t="shared" si="704"/>
        <v>0</v>
      </c>
      <c r="JV235" s="25">
        <f t="shared" si="705"/>
        <v>0</v>
      </c>
      <c r="JW235" s="25">
        <f>ROUND(IF(EN235="Cống tròn",IF(EN235="Cống tròn",JX235+FF235,0),IF(EN235="Cống hộp",IF(EN235="Cống hộp",JX235+GP235,0),IF(OR(EN235="Rãnh xây",EN235="Rãnh bê tông"),IF(OR(EN235="Rãnh xây",EN235="Rãnh bê tông"),JX235+GP235,0),IF(EN235="ống nhựa",IF(EN235="Ống nhựa",JX235+HT235,0),IF(EN235="Rãnh thang",IF(EN235="Rãnh thang",JS235+#REF!,0),0))))),2)</f>
        <v>23.83</v>
      </c>
      <c r="JX235" s="27">
        <v>23.73</v>
      </c>
      <c r="JY235" s="25">
        <f t="shared" si="706"/>
        <v>23.83</v>
      </c>
      <c r="JZ235" s="25">
        <f t="shared" si="707"/>
        <v>0</v>
      </c>
      <c r="KA235" s="25">
        <f t="shared" si="708"/>
        <v>0</v>
      </c>
      <c r="KB235" s="25">
        <f t="shared" si="709"/>
        <v>0</v>
      </c>
      <c r="KC235" s="25">
        <f t="shared" si="710"/>
        <v>0</v>
      </c>
      <c r="KD235" s="28" t="s">
        <v>98</v>
      </c>
      <c r="KE235" s="27">
        <v>0</v>
      </c>
      <c r="KF235" s="25">
        <f t="shared" si="711"/>
        <v>1.620000000000001</v>
      </c>
      <c r="KG235" s="25">
        <f t="shared" si="829"/>
        <v>1.620000000000001</v>
      </c>
      <c r="KH235" s="27">
        <v>0</v>
      </c>
      <c r="KI235" s="25">
        <f t="shared" si="712"/>
        <v>2.41</v>
      </c>
      <c r="KJ235" s="25">
        <f t="shared" si="830"/>
        <v>2.41</v>
      </c>
      <c r="KK235" s="25">
        <f t="shared" si="713"/>
        <v>0</v>
      </c>
      <c r="KL235" s="25">
        <f t="shared" si="714"/>
        <v>0</v>
      </c>
      <c r="KM235" s="25">
        <f t="shared" si="831"/>
        <v>0</v>
      </c>
      <c r="KN235" s="25">
        <f t="shared" si="715"/>
        <v>0</v>
      </c>
      <c r="KO235" s="25">
        <f t="shared" si="716"/>
        <v>0</v>
      </c>
      <c r="KP235" s="25">
        <f t="shared" si="832"/>
        <v>0</v>
      </c>
      <c r="KQ235" s="25">
        <f t="shared" si="717"/>
        <v>0.2</v>
      </c>
      <c r="KR235" s="25">
        <f t="shared" si="718"/>
        <v>0.2</v>
      </c>
      <c r="KS235" s="25">
        <f t="shared" si="833"/>
        <v>0.2</v>
      </c>
      <c r="KT235" s="25">
        <f t="shared" si="719"/>
        <v>0</v>
      </c>
      <c r="KU235" s="25">
        <f t="shared" si="720"/>
        <v>0</v>
      </c>
      <c r="KV235" s="25">
        <f t="shared" si="834"/>
        <v>0</v>
      </c>
      <c r="KW235" s="25">
        <f t="shared" si="721"/>
        <v>0</v>
      </c>
      <c r="KX235" s="25">
        <f t="shared" si="722"/>
        <v>0</v>
      </c>
      <c r="KY235" s="25">
        <f t="shared" si="835"/>
        <v>0</v>
      </c>
      <c r="KZ235" s="25">
        <f t="shared" si="723"/>
        <v>0</v>
      </c>
      <c r="LA235" s="25">
        <f t="shared" si="724"/>
        <v>0</v>
      </c>
      <c r="LB235" s="25">
        <f t="shared" si="836"/>
        <v>0</v>
      </c>
      <c r="LC235" s="25">
        <f t="shared" si="725"/>
        <v>1.4</v>
      </c>
      <c r="LD235" s="25">
        <f t="shared" si="726"/>
        <v>1.4</v>
      </c>
      <c r="LE235" s="25">
        <f t="shared" si="837"/>
        <v>1.4</v>
      </c>
      <c r="LF235" s="25">
        <f t="shared" si="727"/>
        <v>0</v>
      </c>
      <c r="LG235" s="25">
        <f t="shared" si="728"/>
        <v>0</v>
      </c>
      <c r="LH235" s="25">
        <f t="shared" si="838"/>
        <v>0</v>
      </c>
      <c r="LI235" s="25">
        <f t="shared" si="729"/>
        <v>0</v>
      </c>
      <c r="LJ235" s="25">
        <f t="shared" si="730"/>
        <v>0</v>
      </c>
      <c r="LK235" s="25">
        <f t="shared" si="839"/>
        <v>0</v>
      </c>
      <c r="LL235" s="25">
        <f t="shared" si="731"/>
        <v>0</v>
      </c>
      <c r="LM235" s="25">
        <f t="shared" si="732"/>
        <v>0</v>
      </c>
      <c r="LN235" s="25">
        <f t="shared" si="840"/>
        <v>0</v>
      </c>
      <c r="LO235" s="25">
        <f t="shared" si="733"/>
        <v>0</v>
      </c>
      <c r="LP235" s="25">
        <f t="shared" si="734"/>
        <v>0</v>
      </c>
      <c r="LQ235" s="25">
        <f t="shared" si="841"/>
        <v>0</v>
      </c>
      <c r="LR235" s="25">
        <f t="shared" si="735"/>
        <v>0</v>
      </c>
      <c r="LS235" s="25">
        <f t="shared" si="736"/>
        <v>0</v>
      </c>
      <c r="LT235" s="25">
        <f t="shared" si="842"/>
        <v>0</v>
      </c>
      <c r="LU235" s="25">
        <f t="shared" si="737"/>
        <v>0</v>
      </c>
      <c r="LV235" s="25">
        <f t="shared" si="738"/>
        <v>0</v>
      </c>
      <c r="LW235" s="25">
        <f t="shared" si="843"/>
        <v>0</v>
      </c>
      <c r="LX235" s="25">
        <f t="shared" si="739"/>
        <v>0</v>
      </c>
      <c r="LY235" s="25">
        <f t="shared" si="740"/>
        <v>0</v>
      </c>
      <c r="LZ235" s="25">
        <f t="shared" si="844"/>
        <v>0</v>
      </c>
      <c r="MA235" s="25">
        <f t="shared" si="741"/>
        <v>0</v>
      </c>
      <c r="MB235" s="25">
        <f t="shared" si="742"/>
        <v>0</v>
      </c>
      <c r="MC235" s="25">
        <f t="shared" si="845"/>
        <v>0</v>
      </c>
      <c r="MD235" s="25">
        <f t="shared" si="743"/>
        <v>0</v>
      </c>
      <c r="ME235" s="25">
        <f t="shared" si="744"/>
        <v>0</v>
      </c>
      <c r="MF235" s="25">
        <f t="shared" si="846"/>
        <v>0</v>
      </c>
      <c r="MG235" s="25">
        <f t="shared" si="745"/>
        <v>0</v>
      </c>
      <c r="MH235" s="25">
        <f t="shared" si="746"/>
        <v>0</v>
      </c>
      <c r="MI235" s="25">
        <f t="shared" si="847"/>
        <v>0</v>
      </c>
      <c r="MJ235" s="25">
        <f t="shared" si="747"/>
        <v>0</v>
      </c>
      <c r="MK235" s="25">
        <f t="shared" si="748"/>
        <v>0</v>
      </c>
      <c r="ML235" s="25">
        <f t="shared" si="848"/>
        <v>0</v>
      </c>
      <c r="MM235" s="25">
        <f t="shared" si="749"/>
        <v>0</v>
      </c>
      <c r="MN235" s="25">
        <f t="shared" si="750"/>
        <v>0</v>
      </c>
      <c r="MO235" s="25">
        <f t="shared" si="849"/>
        <v>0</v>
      </c>
      <c r="MP235" s="25">
        <f t="shared" si="751"/>
        <v>0</v>
      </c>
      <c r="MQ235" s="25">
        <f t="shared" si="752"/>
        <v>0</v>
      </c>
      <c r="MR235" s="25">
        <f t="shared" si="850"/>
        <v>0</v>
      </c>
      <c r="MS235" s="29">
        <v>1.4</v>
      </c>
      <c r="MT235" s="29">
        <v>0</v>
      </c>
      <c r="MU235" s="29">
        <v>1</v>
      </c>
      <c r="MV235" s="29">
        <v>1</v>
      </c>
      <c r="MW235" s="25">
        <f t="shared" si="753"/>
        <v>1.4</v>
      </c>
      <c r="MX235" s="25">
        <f t="shared" si="754"/>
        <v>2.27</v>
      </c>
      <c r="MY235" s="25">
        <f t="shared" si="755"/>
        <v>0</v>
      </c>
      <c r="MZ235" s="25">
        <f t="shared" si="756"/>
        <v>0</v>
      </c>
      <c r="NA235" s="25">
        <f t="shared" si="757"/>
        <v>1.4</v>
      </c>
      <c r="NB235" s="25">
        <f t="shared" si="758"/>
        <v>3.37</v>
      </c>
      <c r="NC235" s="25">
        <f t="shared" si="759"/>
        <v>0</v>
      </c>
      <c r="ND235" s="25">
        <f t="shared" si="760"/>
        <v>0</v>
      </c>
      <c r="NE235" s="25">
        <f t="shared" si="851"/>
        <v>1.4</v>
      </c>
      <c r="NF235" s="25">
        <f t="shared" si="851"/>
        <v>2.8200000000000003</v>
      </c>
      <c r="NG235" s="25">
        <f t="shared" si="851"/>
        <v>0</v>
      </c>
      <c r="NH235" s="25">
        <f t="shared" si="851"/>
        <v>0</v>
      </c>
      <c r="NI235" s="25">
        <f t="shared" si="761"/>
        <v>105.75</v>
      </c>
      <c r="NJ235" s="25">
        <f t="shared" si="762"/>
        <v>0</v>
      </c>
      <c r="NK235" s="25">
        <f t="shared" si="763"/>
        <v>105.75</v>
      </c>
      <c r="NL235" s="25">
        <f t="shared" si="764"/>
        <v>68.2</v>
      </c>
      <c r="NM235" s="25">
        <f t="shared" si="765"/>
        <v>0</v>
      </c>
      <c r="NN235" s="25">
        <f t="shared" si="852"/>
        <v>68.2</v>
      </c>
      <c r="NO235" s="25">
        <f t="shared" si="766"/>
        <v>0</v>
      </c>
      <c r="NP235" s="25">
        <f t="shared" si="767"/>
        <v>0</v>
      </c>
      <c r="NQ235" s="25">
        <f t="shared" si="853"/>
        <v>0</v>
      </c>
      <c r="NR235" s="25">
        <f t="shared" si="768"/>
        <v>0</v>
      </c>
      <c r="NS235" s="25">
        <f t="shared" si="769"/>
        <v>0</v>
      </c>
      <c r="NT235" s="25">
        <f t="shared" si="854"/>
        <v>0</v>
      </c>
      <c r="NU235" s="25">
        <f t="shared" si="770"/>
        <v>0</v>
      </c>
      <c r="NV235" s="25">
        <f t="shared" si="771"/>
        <v>0</v>
      </c>
      <c r="NW235" s="25">
        <f t="shared" si="855"/>
        <v>0</v>
      </c>
      <c r="NX235" s="25">
        <f t="shared" si="856"/>
        <v>68.2</v>
      </c>
      <c r="NY235" s="25">
        <f t="shared" si="856"/>
        <v>0</v>
      </c>
      <c r="NZ235" s="25">
        <f t="shared" si="857"/>
        <v>68.2</v>
      </c>
      <c r="OA235" s="25">
        <f t="shared" si="858"/>
        <v>37.549999999999997</v>
      </c>
      <c r="OB235" s="25">
        <f t="shared" si="858"/>
        <v>0</v>
      </c>
      <c r="OC235" s="25">
        <f t="shared" si="859"/>
        <v>37.549999999999997</v>
      </c>
      <c r="OD235" s="25">
        <f t="shared" si="860"/>
        <v>68.2</v>
      </c>
      <c r="OE235" s="25">
        <f t="shared" si="860"/>
        <v>0</v>
      </c>
      <c r="OF235" s="25">
        <f t="shared" si="860"/>
        <v>68.2</v>
      </c>
      <c r="OG235" s="25">
        <f t="shared" si="772"/>
        <v>0</v>
      </c>
      <c r="OH235" s="25">
        <f t="shared" si="773"/>
        <v>0</v>
      </c>
      <c r="OI235" s="25">
        <f t="shared" si="774"/>
        <v>0</v>
      </c>
      <c r="OJ235" s="25">
        <f t="shared" si="775"/>
        <v>0</v>
      </c>
      <c r="OK235" s="25">
        <f t="shared" si="776"/>
        <v>0</v>
      </c>
      <c r="OL235" s="25">
        <f t="shared" si="777"/>
        <v>0</v>
      </c>
      <c r="OM235" s="25">
        <f t="shared" si="861"/>
        <v>0</v>
      </c>
      <c r="ON235" s="25">
        <f t="shared" si="861"/>
        <v>0</v>
      </c>
      <c r="OO235" s="25">
        <f t="shared" si="861"/>
        <v>0</v>
      </c>
      <c r="OP235" s="25">
        <f t="shared" si="778"/>
        <v>0</v>
      </c>
      <c r="OQ235" s="25">
        <f t="shared" si="779"/>
        <v>0</v>
      </c>
      <c r="OR235" s="25">
        <f t="shared" si="862"/>
        <v>0</v>
      </c>
      <c r="OS235" s="19">
        <v>537901.59</v>
      </c>
      <c r="OT235" s="19">
        <v>2370821.9300000002</v>
      </c>
    </row>
    <row r="236" spans="1:410" ht="33" customHeight="1" x14ac:dyDescent="0.25">
      <c r="A236" s="18"/>
      <c r="B236" s="18" t="s">
        <v>1023</v>
      </c>
      <c r="C236" s="18">
        <v>187.76</v>
      </c>
      <c r="D236" s="16" t="e">
        <f>_xlfn.IFNA(INDEX(#REF!,MATCH(E236,#REF!,0)),0)</f>
        <v>#REF!</v>
      </c>
      <c r="E236" s="18" t="s">
        <v>1035</v>
      </c>
      <c r="F236" s="16" t="s">
        <v>765</v>
      </c>
      <c r="G236" s="16" t="s">
        <v>766</v>
      </c>
      <c r="H236" s="16" t="s">
        <v>767</v>
      </c>
      <c r="I236" s="16" t="s">
        <v>768</v>
      </c>
      <c r="J236" s="16" t="s">
        <v>769</v>
      </c>
      <c r="K236" s="16" t="s">
        <v>770</v>
      </c>
      <c r="L236" s="16" t="s">
        <v>771</v>
      </c>
      <c r="M236" s="18">
        <v>1.64</v>
      </c>
      <c r="N236" s="18">
        <v>1.94</v>
      </c>
      <c r="O236" s="18">
        <v>2.04</v>
      </c>
      <c r="P236" s="18">
        <v>2.34</v>
      </c>
      <c r="Q236" s="18">
        <v>0.1</v>
      </c>
      <c r="R236" s="18">
        <v>1.8399999999999999</v>
      </c>
      <c r="S236" s="18">
        <v>2.14</v>
      </c>
      <c r="T236" s="18">
        <v>0.2</v>
      </c>
      <c r="U236" s="18">
        <v>0</v>
      </c>
      <c r="V236" s="18">
        <v>0</v>
      </c>
      <c r="W236" s="18">
        <v>0</v>
      </c>
      <c r="X236" s="18">
        <v>1.64</v>
      </c>
      <c r="Y236" s="18">
        <v>1.9</v>
      </c>
      <c r="Z236" s="20">
        <f t="shared" si="780"/>
        <v>2.1</v>
      </c>
      <c r="AA236" s="18">
        <v>0.22</v>
      </c>
      <c r="AB236" s="18">
        <v>0</v>
      </c>
      <c r="AC236" s="18">
        <v>0</v>
      </c>
      <c r="AD236" s="18">
        <v>0</v>
      </c>
      <c r="AE236" s="18">
        <v>0</v>
      </c>
      <c r="AF236" s="18">
        <v>0</v>
      </c>
      <c r="AG236" s="18">
        <v>1.2</v>
      </c>
      <c r="AH236" s="18">
        <v>1.5</v>
      </c>
      <c r="AI236" s="20">
        <f t="shared" si="781"/>
        <v>2.25</v>
      </c>
      <c r="AJ236" s="18">
        <v>0</v>
      </c>
      <c r="AK236" s="18">
        <v>0</v>
      </c>
      <c r="AL236" s="20">
        <f t="shared" si="782"/>
        <v>0</v>
      </c>
      <c r="AM236" s="18">
        <v>1.64</v>
      </c>
      <c r="AN236" s="18">
        <v>1.5</v>
      </c>
      <c r="AO236" s="18">
        <v>0.15</v>
      </c>
      <c r="AP236" s="18">
        <v>0.22</v>
      </c>
      <c r="AQ236" s="18">
        <v>1.64</v>
      </c>
      <c r="AR236" s="18">
        <v>1.72</v>
      </c>
      <c r="AS236" s="18">
        <v>0.12</v>
      </c>
      <c r="AT236" s="18">
        <v>0.11</v>
      </c>
      <c r="AU236" s="18">
        <v>0</v>
      </c>
      <c r="AV236" s="18">
        <v>1</v>
      </c>
      <c r="AW236" s="18">
        <v>0</v>
      </c>
      <c r="AX236" s="18">
        <v>0</v>
      </c>
      <c r="AY236" s="18">
        <v>0</v>
      </c>
      <c r="AZ236" s="18">
        <v>0</v>
      </c>
      <c r="BA236" s="18">
        <v>0</v>
      </c>
      <c r="BB236" s="18">
        <v>0</v>
      </c>
      <c r="BC236" s="18">
        <v>0</v>
      </c>
      <c r="BD236" s="18">
        <v>0</v>
      </c>
      <c r="BE236" s="18">
        <v>2</v>
      </c>
      <c r="BF236" s="18">
        <v>0</v>
      </c>
      <c r="BG236" s="18">
        <v>0</v>
      </c>
      <c r="BH236" s="18">
        <v>0</v>
      </c>
      <c r="BI236" s="18">
        <v>0</v>
      </c>
      <c r="BJ236" s="18">
        <v>0</v>
      </c>
      <c r="BK236" s="18">
        <v>0</v>
      </c>
      <c r="BL236" s="18">
        <v>0</v>
      </c>
      <c r="BM236" s="18">
        <v>0</v>
      </c>
      <c r="BN236" s="18">
        <v>0</v>
      </c>
      <c r="BO236" s="18">
        <v>0</v>
      </c>
      <c r="BP236" s="18">
        <v>0</v>
      </c>
      <c r="BQ236" s="18">
        <v>0</v>
      </c>
      <c r="BR236" s="18">
        <v>0</v>
      </c>
      <c r="BS236" s="18">
        <v>0</v>
      </c>
      <c r="BT236" s="18">
        <v>0</v>
      </c>
      <c r="BU236" s="18">
        <v>0</v>
      </c>
      <c r="BV236" s="18">
        <v>0</v>
      </c>
      <c r="BW236" s="18">
        <v>0</v>
      </c>
      <c r="BX236" s="18">
        <v>0</v>
      </c>
      <c r="BY236" s="18">
        <v>0</v>
      </c>
      <c r="BZ236" s="18">
        <v>0</v>
      </c>
      <c r="CA236" s="16" t="e">
        <f>_xlfn.IFNA(IF(RIGHT(D236,2)="=G",0,INDEX(#REF!,MATCH(E236,#REF!,0))),0)</f>
        <v>#REF!</v>
      </c>
      <c r="CB236" s="16" t="s">
        <v>776</v>
      </c>
      <c r="CC236" s="18">
        <v>0</v>
      </c>
      <c r="CD236" s="18">
        <v>0</v>
      </c>
      <c r="CE236" s="18">
        <v>1.4</v>
      </c>
      <c r="CF236" s="18">
        <v>0.85</v>
      </c>
      <c r="CG236" s="18">
        <v>0.12</v>
      </c>
      <c r="CH236" s="18">
        <v>2</v>
      </c>
      <c r="CI236" s="16" t="s">
        <v>98</v>
      </c>
      <c r="CJ236" s="18">
        <v>0</v>
      </c>
      <c r="CK236" s="20">
        <f t="shared" si="648"/>
        <v>2.71</v>
      </c>
      <c r="CL236" s="20">
        <f t="shared" si="783"/>
        <v>2.71</v>
      </c>
      <c r="CM236" s="18">
        <v>29.99</v>
      </c>
      <c r="CN236" s="18">
        <v>24.84</v>
      </c>
      <c r="CO236" s="18">
        <v>24.001000000000001</v>
      </c>
      <c r="CP236" s="22">
        <f t="shared" si="649"/>
        <v>24.84</v>
      </c>
      <c r="CQ236" s="22">
        <f t="shared" si="650"/>
        <v>22.13</v>
      </c>
      <c r="CR236" s="22">
        <f t="shared" si="784"/>
        <v>2.71</v>
      </c>
      <c r="CS236" s="22">
        <f t="shared" si="651"/>
        <v>22.23</v>
      </c>
      <c r="CT236" s="22">
        <f t="shared" si="652"/>
        <v>22.43</v>
      </c>
      <c r="CU236" s="18">
        <v>22.43</v>
      </c>
      <c r="CV236" s="22">
        <f t="shared" si="785"/>
        <v>2.1</v>
      </c>
      <c r="CW236" s="22">
        <f t="shared" si="653"/>
        <v>0</v>
      </c>
      <c r="CX236" s="22">
        <f t="shared" si="654"/>
        <v>0</v>
      </c>
      <c r="CY236" s="22">
        <f t="shared" si="655"/>
        <v>24.57</v>
      </c>
      <c r="CZ236" s="22">
        <f t="shared" si="656"/>
        <v>24.72</v>
      </c>
      <c r="DA236" s="18">
        <v>24.84</v>
      </c>
      <c r="DB236" s="20">
        <f t="shared" si="786"/>
        <v>2.71</v>
      </c>
      <c r="DC236" s="20">
        <f t="shared" si="787"/>
        <v>0</v>
      </c>
      <c r="DD236" s="20">
        <f t="shared" si="788"/>
        <v>2.71</v>
      </c>
      <c r="DE236" s="20">
        <f t="shared" si="657"/>
        <v>0.1</v>
      </c>
      <c r="DF236" s="20">
        <f t="shared" si="658"/>
        <v>0.2</v>
      </c>
      <c r="DG236" s="20">
        <f t="shared" si="659"/>
        <v>2.37</v>
      </c>
      <c r="DH236" s="20">
        <f t="shared" si="660"/>
        <v>0</v>
      </c>
      <c r="DI236" s="20">
        <f t="shared" si="661"/>
        <v>0</v>
      </c>
      <c r="DJ236" s="20">
        <f t="shared" si="662"/>
        <v>0</v>
      </c>
      <c r="DK236" s="20">
        <f t="shared" si="789"/>
        <v>2.67</v>
      </c>
      <c r="DL236" s="20">
        <f t="shared" si="790"/>
        <v>0</v>
      </c>
      <c r="DM236" s="20">
        <f t="shared" si="791"/>
        <v>4.0000000000000036E-2</v>
      </c>
      <c r="DN236" s="20">
        <f t="shared" si="792"/>
        <v>0</v>
      </c>
      <c r="DO236" s="18">
        <v>2.54</v>
      </c>
      <c r="DP236" s="18">
        <v>0</v>
      </c>
      <c r="DQ236" s="18">
        <v>1</v>
      </c>
      <c r="DR236" s="18">
        <v>1</v>
      </c>
      <c r="DS236" s="25">
        <f t="shared" si="793"/>
        <v>2.54</v>
      </c>
      <c r="DT236" s="25">
        <f t="shared" si="794"/>
        <v>0</v>
      </c>
      <c r="DU236" s="25">
        <f t="shared" si="795"/>
        <v>6.88</v>
      </c>
      <c r="DV236" s="25">
        <f t="shared" si="796"/>
        <v>0</v>
      </c>
      <c r="DW236" s="25">
        <f t="shared" si="797"/>
        <v>6.88</v>
      </c>
      <c r="DX236" s="25">
        <f t="shared" si="798"/>
        <v>14.04</v>
      </c>
      <c r="DY236" s="25">
        <f t="shared" si="799"/>
        <v>0</v>
      </c>
      <c r="DZ236" s="25">
        <f t="shared" si="800"/>
        <v>14.04</v>
      </c>
      <c r="EA236" s="25">
        <f t="shared" si="801"/>
        <v>8.81</v>
      </c>
      <c r="EB236" s="25">
        <f t="shared" si="802"/>
        <v>0</v>
      </c>
      <c r="EC236" s="25">
        <f t="shared" si="803"/>
        <v>8.81</v>
      </c>
      <c r="ED236" s="25">
        <f t="shared" si="804"/>
        <v>5.23</v>
      </c>
      <c r="EE236" s="25">
        <f t="shared" si="804"/>
        <v>0</v>
      </c>
      <c r="EF236" s="25">
        <f t="shared" si="805"/>
        <v>5.23</v>
      </c>
      <c r="EG236" s="25">
        <f t="shared" si="806"/>
        <v>8.81</v>
      </c>
      <c r="EH236" s="25">
        <f t="shared" si="806"/>
        <v>0</v>
      </c>
      <c r="EI236" s="25">
        <f t="shared" si="807"/>
        <v>8.81</v>
      </c>
      <c r="EJ236" s="18">
        <v>187.76</v>
      </c>
      <c r="EK236" s="18">
        <v>226.46</v>
      </c>
      <c r="EL236" s="18" t="s">
        <v>1035</v>
      </c>
      <c r="EM236" s="18" t="s">
        <v>1036</v>
      </c>
      <c r="EN236" s="16" t="s">
        <v>774</v>
      </c>
      <c r="EO236" s="16" t="s">
        <v>132</v>
      </c>
      <c r="EP236" s="16" t="e">
        <f>IF(OR(EN236="Cống tròn",EN236="Cống hộp",EN236="Ống nhựa"),INDEX(#REF!,MATCH(E236,#REF!,0)),IF(OR(EN236="Rãnh xây",EN236="Rãnh bê tông"),INDEX(#REF!,MATCH(E236,#REF!,0)),0))</f>
        <v>#REF!</v>
      </c>
      <c r="EQ236" s="18">
        <v>37.500000000000014</v>
      </c>
      <c r="ER236" s="18">
        <v>1</v>
      </c>
      <c r="ES236" s="25">
        <f t="shared" si="808"/>
        <v>37</v>
      </c>
      <c r="ET236" s="1" t="e">
        <f>_xlfn.IFNA(IF(EN236="Cống tròn",INDEX(#REF!,MATCH(E236,#REF!,0)),IF(EN236="Cống hộp",INDEX(#REF!,MATCH(E236,#REF!,0)),EU236&amp;" ,"&amp;EV236)),0)</f>
        <v>#REF!</v>
      </c>
      <c r="EU236" s="16" t="s">
        <v>769</v>
      </c>
      <c r="EV236" s="16" t="s">
        <v>775</v>
      </c>
      <c r="EW236" s="16" t="e">
        <f>_xlfn.IFNA(INDEX(#REF!,MATCH(E236,#REF!,0)),0)</f>
        <v>#REF!</v>
      </c>
      <c r="EX236" s="16"/>
      <c r="EY236" s="18">
        <v>0</v>
      </c>
      <c r="EZ236" s="18">
        <v>0</v>
      </c>
      <c r="FA236" s="18">
        <v>0</v>
      </c>
      <c r="FB236" s="19">
        <v>0</v>
      </c>
      <c r="FC236" s="19">
        <v>0</v>
      </c>
      <c r="FD236" s="25">
        <f t="shared" si="663"/>
        <v>0</v>
      </c>
      <c r="FE236" s="25">
        <f t="shared" si="809"/>
        <v>0</v>
      </c>
      <c r="FF236" s="18">
        <v>0.1</v>
      </c>
      <c r="FG236" s="18">
        <v>2</v>
      </c>
      <c r="FH236" s="18">
        <v>1</v>
      </c>
      <c r="FI236" s="25">
        <f t="shared" si="810"/>
        <v>1.2</v>
      </c>
      <c r="FJ236" s="18">
        <v>0</v>
      </c>
      <c r="FK236" s="18">
        <v>0</v>
      </c>
      <c r="FL236" s="18">
        <v>0.2</v>
      </c>
      <c r="FM236" s="18">
        <v>1.4</v>
      </c>
      <c r="FN236" s="18">
        <v>0</v>
      </c>
      <c r="FO236" s="25">
        <f t="shared" si="811"/>
        <v>1.4</v>
      </c>
      <c r="FP236" s="18">
        <v>1.4999999999999999E-2</v>
      </c>
      <c r="FQ236" s="18">
        <v>1</v>
      </c>
      <c r="FR236" s="25">
        <f t="shared" si="664"/>
        <v>36</v>
      </c>
      <c r="FS236" s="25">
        <f t="shared" si="665"/>
        <v>0.52500000000000002</v>
      </c>
      <c r="FT236" s="25">
        <f t="shared" si="666"/>
        <v>36.524999999999999</v>
      </c>
      <c r="FU236" s="25">
        <f t="shared" si="667"/>
        <v>-0.97500000000001563</v>
      </c>
      <c r="FV236" s="25" t="str">
        <f t="shared" si="812"/>
        <v>Thêm 01</v>
      </c>
      <c r="FW236" s="25">
        <f t="shared" si="813"/>
        <v>0.04</v>
      </c>
      <c r="FX236" s="16"/>
      <c r="FY236" s="16"/>
      <c r="FZ236" s="16"/>
      <c r="GA236" s="16"/>
      <c r="GB236" s="19">
        <v>0</v>
      </c>
      <c r="GC236" s="19">
        <v>0</v>
      </c>
      <c r="GD236" s="19">
        <v>0</v>
      </c>
      <c r="GE236" s="19">
        <v>0</v>
      </c>
      <c r="GF236" s="19">
        <v>0</v>
      </c>
      <c r="GG236" s="19">
        <v>0</v>
      </c>
      <c r="GH236" s="19">
        <v>0</v>
      </c>
      <c r="GI236" s="19">
        <v>0</v>
      </c>
      <c r="GJ236" s="19">
        <v>0</v>
      </c>
      <c r="GK236" s="19">
        <v>0</v>
      </c>
      <c r="GL236" s="25">
        <f t="shared" si="668"/>
        <v>0</v>
      </c>
      <c r="GM236" s="25">
        <f t="shared" si="814"/>
        <v>0</v>
      </c>
      <c r="GN236" s="19">
        <v>0</v>
      </c>
      <c r="GO236" s="19">
        <v>0</v>
      </c>
      <c r="GP236" s="19">
        <v>0</v>
      </c>
      <c r="GQ236" s="19">
        <v>0</v>
      </c>
      <c r="GR236" s="1" t="e">
        <f>_xlfn.IFNA(INDEX(#REF!,MATCH(E236,#REF!,0)),0)</f>
        <v>#REF!</v>
      </c>
      <c r="GS236" s="16"/>
      <c r="GT236" s="18">
        <v>0</v>
      </c>
      <c r="GU236" s="18">
        <v>0</v>
      </c>
      <c r="GV236" s="18">
        <v>0</v>
      </c>
      <c r="GW236" s="18">
        <v>0</v>
      </c>
      <c r="GX236" s="25">
        <f t="shared" si="669"/>
        <v>0</v>
      </c>
      <c r="GY236" s="25">
        <f t="shared" si="670"/>
        <v>0</v>
      </c>
      <c r="GZ236" s="25">
        <f t="shared" si="815"/>
        <v>0</v>
      </c>
      <c r="HA236" s="1" t="e" cm="1">
        <f t="array" ref="HA236">INDEX(#REF!,MATCH(EJ236&amp;EK236&amp;HD236&amp;HE236&amp;HF236,#REF!&amp;#REF!&amp;#REF!&amp;#REF!&amp;#REF!,0))</f>
        <v>#REF!</v>
      </c>
      <c r="HB236" s="16"/>
      <c r="HC236" s="25">
        <f t="shared" si="816"/>
        <v>0</v>
      </c>
      <c r="HD236" s="18">
        <v>0</v>
      </c>
      <c r="HE236" s="18">
        <v>0</v>
      </c>
      <c r="HF236" s="18">
        <v>0</v>
      </c>
      <c r="HG236" s="1" t="e" cm="1">
        <f t="array" ref="HG236">INDEX(#REF!,MATCH(EJ236&amp;EK236&amp;HJ236&amp;HK236&amp;HL236,#REF!&amp;#REF!&amp;#REF!&amp;#REF!&amp;#REF!,0))</f>
        <v>#REF!</v>
      </c>
      <c r="HH236" s="16"/>
      <c r="HI236" s="25">
        <f t="shared" si="817"/>
        <v>0</v>
      </c>
      <c r="HJ236" s="25">
        <f t="shared" si="818"/>
        <v>0</v>
      </c>
      <c r="HK236" s="19">
        <v>0</v>
      </c>
      <c r="HL236" s="19">
        <v>0</v>
      </c>
      <c r="HM236" s="18">
        <v>0.01</v>
      </c>
      <c r="HN236" s="18">
        <v>1</v>
      </c>
      <c r="HO236" s="25">
        <f t="shared" si="819"/>
        <v>0</v>
      </c>
      <c r="HP236" s="25">
        <f t="shared" si="820"/>
        <v>0</v>
      </c>
      <c r="HQ236" s="25">
        <f t="shared" si="821"/>
        <v>0</v>
      </c>
      <c r="HR236" s="25">
        <f t="shared" si="822"/>
        <v>0</v>
      </c>
      <c r="HS236" s="25">
        <f t="shared" si="823"/>
        <v>0</v>
      </c>
      <c r="HT236" s="19">
        <v>0</v>
      </c>
      <c r="HU236" s="19">
        <v>0</v>
      </c>
      <c r="HV236" s="19">
        <v>0</v>
      </c>
      <c r="HW236" s="25">
        <f t="shared" si="824"/>
        <v>0</v>
      </c>
      <c r="HX236" s="19">
        <v>0</v>
      </c>
      <c r="HY236" s="19">
        <v>0</v>
      </c>
      <c r="HZ236" s="18">
        <v>24.84</v>
      </c>
      <c r="IA236" s="20">
        <f>ROUND(IF(EN236="Cống tròn",IF(EN236="Cống tròn",IF(EU236="Không có móng",IQ236-FF236,IF(EU236="Đế",IP236-FN236,IF(OR(EU236="Móng bê tông",EU236="Móng bê tông kết hợp đế"),II236-FJ236,0))),0),IF(EN236="Cống hộp",IF(AND(EN236="Cống hộp",EU236="Không có móng"),IQ236-GF236,IF(AND(EN236="Cống hộp",EU236="Móng bê tông"),IJ236-GB236,0)),IF(OR(EN236="Rãnh xây",EN236="Rãnh bê tông"),IF(OR(EN236="Rãnh xây",EN236="Rãnh bê tông"),IK236-GB236,0),IF(EN236="Ống nhựa",IF(AND(EN236="Ống nhựa",EU236="Không đắp cát"),IQ236-HT236,IF(AND(EN236="Ống nhựa",EU236="Đắp cát"),IH236-HX236,0)),IF(EN236="Rãnh thang",IF(EN236="Rãnh thang",IF(EU236="Móng bê tông",#REF!-#REF!,IQ236),0),0))))),2)</f>
        <v>22.43</v>
      </c>
      <c r="IB236" s="20">
        <f t="shared" si="825"/>
        <v>2.41</v>
      </c>
      <c r="IC236" s="20">
        <f t="shared" si="671"/>
        <v>22.43</v>
      </c>
      <c r="ID236" s="20">
        <f t="shared" si="672"/>
        <v>0</v>
      </c>
      <c r="IE236" s="20">
        <f t="shared" si="673"/>
        <v>0</v>
      </c>
      <c r="IF236" s="20">
        <f t="shared" si="674"/>
        <v>0</v>
      </c>
      <c r="IG236" s="20">
        <f>IF(EN236="Rãnh thang",IF(AND(EN236="Rãnh thang",EU236="Móng bê tông"),IQ236-#REF!,0),IF(EN236="Ống nhựa",IF(AND(EN236="Ống nhựa",EU236="Đắp cát"),IQ236-HT236,0),IF(EN236="Cống tròn",IF(EN236="Cống tròn",IF(OR(EU236="Móng bê tông",EU236="Móng bê tông kết hợp đế"),IM236-FL236,0),0),IF(EN236="Cống hộp",IF(AND(EN236="Cống hộp",EU236="Móng bê tông"),IN236-GD236,0),IF(OR(EN236="Rãnh xây",EN236="Rãnh bê tông"),IF(AND(EN236="Rãnh xây",EU236="Móng bê tông"),IO236-GD236,IF(AND(EN236="Rãnh bê tông",EU236="Móng bê tông"),IO236-GD236,0)),0)))))</f>
        <v>22.43</v>
      </c>
      <c r="IH236" s="20">
        <f t="shared" si="675"/>
        <v>0</v>
      </c>
      <c r="II236" s="20">
        <f t="shared" si="676"/>
        <v>22.43</v>
      </c>
      <c r="IJ236" s="20">
        <f t="shared" si="677"/>
        <v>0</v>
      </c>
      <c r="IK236" s="20">
        <f t="shared" si="678"/>
        <v>0</v>
      </c>
      <c r="IL236" s="20">
        <f t="shared" si="679"/>
        <v>22.63</v>
      </c>
      <c r="IM236" s="20">
        <f t="shared" si="680"/>
        <v>22.63</v>
      </c>
      <c r="IN236" s="20">
        <f t="shared" si="681"/>
        <v>0</v>
      </c>
      <c r="IO236" s="20">
        <f t="shared" si="682"/>
        <v>0</v>
      </c>
      <c r="IP236" s="20">
        <f t="shared" si="683"/>
        <v>0</v>
      </c>
      <c r="IQ236" s="18">
        <v>22.73</v>
      </c>
      <c r="IR236" s="25">
        <f t="shared" si="826"/>
        <v>0</v>
      </c>
      <c r="IS236" s="25">
        <f t="shared" si="684"/>
        <v>0</v>
      </c>
      <c r="IT236" s="25">
        <f t="shared" si="685"/>
        <v>0</v>
      </c>
      <c r="IU236" s="25">
        <f>ROUND(IF(EN236="Cống tròn",IF(EN236="Cống tròn",IV236+FF236,0),IF(EN236="Cống hộp",IF(EN236="Cống hộp",IV236+GP236,0),IF(OR(EN236="Rãnh xây",EN236="Rãnh bê tông"),IF(OR(EN236="Rãnh xây",EN236="Rãnh bê tông"),IV236+GP236,0),IF(EN236="ống nhựa",IF(EN236="Ống nhựa",IV236+HT236,0),IF(EN236="Rãnh thang",IF(EN236="Rãnh thang",IQ236+#REF!,0),0))))),2)</f>
        <v>23.79</v>
      </c>
      <c r="IV236" s="18">
        <v>23.69</v>
      </c>
      <c r="IW236" s="25">
        <f t="shared" si="686"/>
        <v>23.79</v>
      </c>
      <c r="IX236" s="25">
        <f t="shared" si="687"/>
        <v>0</v>
      </c>
      <c r="IY236" s="25">
        <f t="shared" si="688"/>
        <v>0</v>
      </c>
      <c r="IZ236" s="25">
        <f t="shared" si="689"/>
        <v>0</v>
      </c>
      <c r="JA236" s="25">
        <f t="shared" si="690"/>
        <v>0</v>
      </c>
      <c r="JB236" s="18">
        <v>24.75</v>
      </c>
      <c r="JC236" s="20">
        <f>ROUND(IF(EN236="Cống tròn",IF(EN236="Cống tròn",IF(EU236="Không có móng",JS236-FF236,IF(EU236="Đế",JR236-FN236,IF(OR(EU236="Móng bê tông",EU236="Móng bê tông kết hợp đế"),JK236-FJ236,0))),0),IF(EN236="Cống hộp",IF(AND(EN236="Cống hộp",EU236="Không có móng"),JS236-GF236,IF(AND(EN236="Cống hộp",EU236="Móng bê tông"),JL236-GB236,0)),IF(OR(EN236="Rãnh xây",EN236="Rãnh bê tông"),IF(OR(EN236="Rãnh xây",EN236="Rãnh bê tông"),JM236-GB236,0),IF(EN236="Ống nhựa",IF(AND(EN236="Ống nhựa",EU236="Không đắp cát"),JS236-HT236,IF(AND(EN236="Ống nhựa",EU236="Đắp cát"),JJ236-HX236,0)),IF(EN236="Rãnh thang",IF(EN236="Rãnh thang",IF(EU236="Móng bê tông",#REF!-#REF!,JS236),0),0))))),2)</f>
        <v>22.39</v>
      </c>
      <c r="JD236" s="20">
        <f t="shared" si="827"/>
        <v>2.3599999999999994</v>
      </c>
      <c r="JE236" s="20">
        <f t="shared" si="691"/>
        <v>22.39</v>
      </c>
      <c r="JF236" s="20">
        <f t="shared" si="692"/>
        <v>0</v>
      </c>
      <c r="JG236" s="20">
        <f t="shared" si="693"/>
        <v>0</v>
      </c>
      <c r="JH236" s="20">
        <f t="shared" si="694"/>
        <v>0</v>
      </c>
      <c r="JI236" s="20">
        <f>IF(EN236="Rãnh thang",IF(AND(EN236="Rãnh thang",EU236="Móng bê tông"),JS236-#REF!,0),IF(EN236="Ống nhựa",IF(AND(EN236="Ống nhựa",EU236="Đắp cát"),JS236-HT236,0),IF(EN236="Cống tròn",IF(EN236="Cống tròn",IF(OR(EU236="Móng bê tông",EU236="Móng bê tông kết hợp đế"),JO236-FL236,0),0),IF(EN236="Cống hộp",IF(AND(EN236="Cống hộp",EU236="Móng bê tông"),JP236-GD236,0),IF(OR(EN236="Rãnh xây",EN236="Rãnh bê tông"),IF(AND(EN236="Rãnh xây",EU236="Móng bê tông"),JQ236-GD236,IF(AND(EN236="Rãnh bê tông",EU236="Móng bê tông"),JQ236-GD236,0)),0)))))</f>
        <v>22.39</v>
      </c>
      <c r="JJ236" s="20">
        <f t="shared" si="695"/>
        <v>0</v>
      </c>
      <c r="JK236" s="20">
        <f t="shared" si="696"/>
        <v>22.39</v>
      </c>
      <c r="JL236" s="20">
        <f t="shared" si="697"/>
        <v>0</v>
      </c>
      <c r="JM236" s="20">
        <f t="shared" si="698"/>
        <v>0</v>
      </c>
      <c r="JN236" s="20">
        <f t="shared" si="699"/>
        <v>22.59</v>
      </c>
      <c r="JO236" s="20">
        <f t="shared" si="700"/>
        <v>22.59</v>
      </c>
      <c r="JP236" s="20">
        <f t="shared" si="701"/>
        <v>0</v>
      </c>
      <c r="JQ236" s="20">
        <f t="shared" si="702"/>
        <v>0</v>
      </c>
      <c r="JR236" s="20">
        <f t="shared" si="703"/>
        <v>0</v>
      </c>
      <c r="JS236" s="26">
        <v>22.69</v>
      </c>
      <c r="JT236" s="25">
        <f t="shared" si="828"/>
        <v>0</v>
      </c>
      <c r="JU236" s="25">
        <f t="shared" si="704"/>
        <v>0</v>
      </c>
      <c r="JV236" s="25">
        <f t="shared" si="705"/>
        <v>0</v>
      </c>
      <c r="JW236" s="25">
        <f>ROUND(IF(EN236="Cống tròn",IF(EN236="Cống tròn",JX236+FF236,0),IF(EN236="Cống hộp",IF(EN236="Cống hộp",JX236+GP236,0),IF(OR(EN236="Rãnh xây",EN236="Rãnh bê tông"),IF(OR(EN236="Rãnh xây",EN236="Rãnh bê tông"),JX236+GP236,0),IF(EN236="ống nhựa",IF(EN236="Ống nhựa",JX236+HT236,0),IF(EN236="Rãnh thang",IF(EN236="Rãnh thang",JS236+#REF!,0),0))))),2)</f>
        <v>23.79</v>
      </c>
      <c r="JX236" s="27">
        <v>23.69</v>
      </c>
      <c r="JY236" s="25">
        <f t="shared" si="706"/>
        <v>23.79</v>
      </c>
      <c r="JZ236" s="25">
        <f t="shared" si="707"/>
        <v>0</v>
      </c>
      <c r="KA236" s="25">
        <f t="shared" si="708"/>
        <v>0</v>
      </c>
      <c r="KB236" s="25">
        <f t="shared" si="709"/>
        <v>0</v>
      </c>
      <c r="KC236" s="25">
        <f t="shared" si="710"/>
        <v>0</v>
      </c>
      <c r="KD236" s="28" t="s">
        <v>98</v>
      </c>
      <c r="KE236" s="27">
        <v>0</v>
      </c>
      <c r="KF236" s="25">
        <f t="shared" si="711"/>
        <v>2.41</v>
      </c>
      <c r="KG236" s="25">
        <f t="shared" si="829"/>
        <v>2.41</v>
      </c>
      <c r="KH236" s="27">
        <v>0</v>
      </c>
      <c r="KI236" s="25">
        <f t="shared" si="712"/>
        <v>2.3599999999999994</v>
      </c>
      <c r="KJ236" s="25">
        <f t="shared" si="830"/>
        <v>2.3599999999999994</v>
      </c>
      <c r="KK236" s="25">
        <f t="shared" si="713"/>
        <v>0</v>
      </c>
      <c r="KL236" s="25">
        <f t="shared" si="714"/>
        <v>0</v>
      </c>
      <c r="KM236" s="25">
        <f t="shared" si="831"/>
        <v>0</v>
      </c>
      <c r="KN236" s="25">
        <f t="shared" si="715"/>
        <v>0</v>
      </c>
      <c r="KO236" s="25">
        <f t="shared" si="716"/>
        <v>0</v>
      </c>
      <c r="KP236" s="25">
        <f t="shared" si="832"/>
        <v>0</v>
      </c>
      <c r="KQ236" s="25">
        <f t="shared" si="717"/>
        <v>0.2</v>
      </c>
      <c r="KR236" s="25">
        <f t="shared" si="718"/>
        <v>0.2</v>
      </c>
      <c r="KS236" s="25">
        <f t="shared" si="833"/>
        <v>0.2</v>
      </c>
      <c r="KT236" s="25">
        <f t="shared" si="719"/>
        <v>0</v>
      </c>
      <c r="KU236" s="25">
        <f t="shared" si="720"/>
        <v>0</v>
      </c>
      <c r="KV236" s="25">
        <f t="shared" si="834"/>
        <v>0</v>
      </c>
      <c r="KW236" s="25">
        <f t="shared" si="721"/>
        <v>0</v>
      </c>
      <c r="KX236" s="25">
        <f t="shared" si="722"/>
        <v>0</v>
      </c>
      <c r="KY236" s="25">
        <f t="shared" si="835"/>
        <v>0</v>
      </c>
      <c r="KZ236" s="25">
        <f t="shared" si="723"/>
        <v>0</v>
      </c>
      <c r="LA236" s="25">
        <f t="shared" si="724"/>
        <v>0</v>
      </c>
      <c r="LB236" s="25">
        <f t="shared" si="836"/>
        <v>0</v>
      </c>
      <c r="LC236" s="25">
        <f t="shared" si="725"/>
        <v>1.4</v>
      </c>
      <c r="LD236" s="25">
        <f t="shared" si="726"/>
        <v>1.4</v>
      </c>
      <c r="LE236" s="25">
        <f t="shared" si="837"/>
        <v>1.4</v>
      </c>
      <c r="LF236" s="25">
        <f t="shared" si="727"/>
        <v>0</v>
      </c>
      <c r="LG236" s="25">
        <f t="shared" si="728"/>
        <v>0</v>
      </c>
      <c r="LH236" s="25">
        <f t="shared" si="838"/>
        <v>0</v>
      </c>
      <c r="LI236" s="25">
        <f t="shared" si="729"/>
        <v>0</v>
      </c>
      <c r="LJ236" s="25">
        <f t="shared" si="730"/>
        <v>0</v>
      </c>
      <c r="LK236" s="25">
        <f t="shared" si="839"/>
        <v>0</v>
      </c>
      <c r="LL236" s="25">
        <f t="shared" si="731"/>
        <v>0</v>
      </c>
      <c r="LM236" s="25">
        <f t="shared" si="732"/>
        <v>0</v>
      </c>
      <c r="LN236" s="25">
        <f t="shared" si="840"/>
        <v>0</v>
      </c>
      <c r="LO236" s="25">
        <f t="shared" si="733"/>
        <v>0</v>
      </c>
      <c r="LP236" s="25">
        <f t="shared" si="734"/>
        <v>0</v>
      </c>
      <c r="LQ236" s="25">
        <f t="shared" si="841"/>
        <v>0</v>
      </c>
      <c r="LR236" s="25">
        <f t="shared" si="735"/>
        <v>0</v>
      </c>
      <c r="LS236" s="25">
        <f t="shared" si="736"/>
        <v>0</v>
      </c>
      <c r="LT236" s="25">
        <f t="shared" si="842"/>
        <v>0</v>
      </c>
      <c r="LU236" s="25">
        <f t="shared" si="737"/>
        <v>0</v>
      </c>
      <c r="LV236" s="25">
        <f t="shared" si="738"/>
        <v>0</v>
      </c>
      <c r="LW236" s="25">
        <f t="shared" si="843"/>
        <v>0</v>
      </c>
      <c r="LX236" s="25">
        <f t="shared" si="739"/>
        <v>0</v>
      </c>
      <c r="LY236" s="25">
        <f t="shared" si="740"/>
        <v>0</v>
      </c>
      <c r="LZ236" s="25">
        <f t="shared" si="844"/>
        <v>0</v>
      </c>
      <c r="MA236" s="25">
        <f t="shared" si="741"/>
        <v>0</v>
      </c>
      <c r="MB236" s="25">
        <f t="shared" si="742"/>
        <v>0</v>
      </c>
      <c r="MC236" s="25">
        <f t="shared" si="845"/>
        <v>0</v>
      </c>
      <c r="MD236" s="25">
        <f t="shared" si="743"/>
        <v>0</v>
      </c>
      <c r="ME236" s="25">
        <f t="shared" si="744"/>
        <v>0</v>
      </c>
      <c r="MF236" s="25">
        <f t="shared" si="846"/>
        <v>0</v>
      </c>
      <c r="MG236" s="25">
        <f t="shared" si="745"/>
        <v>0</v>
      </c>
      <c r="MH236" s="25">
        <f t="shared" si="746"/>
        <v>0</v>
      </c>
      <c r="MI236" s="25">
        <f t="shared" si="847"/>
        <v>0</v>
      </c>
      <c r="MJ236" s="25">
        <f t="shared" si="747"/>
        <v>0</v>
      </c>
      <c r="MK236" s="25">
        <f t="shared" si="748"/>
        <v>0</v>
      </c>
      <c r="ML236" s="25">
        <f t="shared" si="848"/>
        <v>0</v>
      </c>
      <c r="MM236" s="25">
        <f t="shared" si="749"/>
        <v>0</v>
      </c>
      <c r="MN236" s="25">
        <f t="shared" si="750"/>
        <v>0</v>
      </c>
      <c r="MO236" s="25">
        <f t="shared" si="849"/>
        <v>0</v>
      </c>
      <c r="MP236" s="25">
        <f t="shared" si="751"/>
        <v>0</v>
      </c>
      <c r="MQ236" s="25">
        <f t="shared" si="752"/>
        <v>0</v>
      </c>
      <c r="MR236" s="25">
        <f t="shared" si="850"/>
        <v>0</v>
      </c>
      <c r="MS236" s="29">
        <v>1.4</v>
      </c>
      <c r="MT236" s="29">
        <v>0</v>
      </c>
      <c r="MU236" s="29">
        <v>1</v>
      </c>
      <c r="MV236" s="29">
        <v>1</v>
      </c>
      <c r="MW236" s="25">
        <f t="shared" si="753"/>
        <v>1.4</v>
      </c>
      <c r="MX236" s="25">
        <f t="shared" si="754"/>
        <v>3.37</v>
      </c>
      <c r="MY236" s="25">
        <f t="shared" si="755"/>
        <v>0</v>
      </c>
      <c r="MZ236" s="25">
        <f t="shared" si="756"/>
        <v>0</v>
      </c>
      <c r="NA236" s="25">
        <f t="shared" si="757"/>
        <v>1.4</v>
      </c>
      <c r="NB236" s="25">
        <f t="shared" si="758"/>
        <v>3.3</v>
      </c>
      <c r="NC236" s="25">
        <f t="shared" si="759"/>
        <v>0</v>
      </c>
      <c r="ND236" s="25">
        <f t="shared" si="760"/>
        <v>0</v>
      </c>
      <c r="NE236" s="25">
        <f t="shared" si="851"/>
        <v>1.4</v>
      </c>
      <c r="NF236" s="25">
        <f t="shared" si="851"/>
        <v>3.335</v>
      </c>
      <c r="NG236" s="25">
        <f t="shared" si="851"/>
        <v>0</v>
      </c>
      <c r="NH236" s="25">
        <f t="shared" si="851"/>
        <v>0</v>
      </c>
      <c r="NI236" s="25">
        <f t="shared" si="761"/>
        <v>125.06</v>
      </c>
      <c r="NJ236" s="25">
        <f t="shared" si="762"/>
        <v>0</v>
      </c>
      <c r="NK236" s="25">
        <f t="shared" si="763"/>
        <v>125.06</v>
      </c>
      <c r="NL236" s="25">
        <f t="shared" si="764"/>
        <v>68.2</v>
      </c>
      <c r="NM236" s="25">
        <f t="shared" si="765"/>
        <v>0</v>
      </c>
      <c r="NN236" s="25">
        <f t="shared" si="852"/>
        <v>68.2</v>
      </c>
      <c r="NO236" s="25">
        <f t="shared" si="766"/>
        <v>0</v>
      </c>
      <c r="NP236" s="25">
        <f t="shared" si="767"/>
        <v>0</v>
      </c>
      <c r="NQ236" s="25">
        <f t="shared" si="853"/>
        <v>0</v>
      </c>
      <c r="NR236" s="25">
        <f t="shared" si="768"/>
        <v>0</v>
      </c>
      <c r="NS236" s="25">
        <f t="shared" si="769"/>
        <v>0</v>
      </c>
      <c r="NT236" s="25">
        <f t="shared" si="854"/>
        <v>0</v>
      </c>
      <c r="NU236" s="25">
        <f t="shared" si="770"/>
        <v>0</v>
      </c>
      <c r="NV236" s="25">
        <f t="shared" si="771"/>
        <v>0</v>
      </c>
      <c r="NW236" s="25">
        <f t="shared" si="855"/>
        <v>0</v>
      </c>
      <c r="NX236" s="25">
        <f t="shared" si="856"/>
        <v>68.2</v>
      </c>
      <c r="NY236" s="25">
        <f t="shared" si="856"/>
        <v>0</v>
      </c>
      <c r="NZ236" s="25">
        <f t="shared" si="857"/>
        <v>68.2</v>
      </c>
      <c r="OA236" s="25">
        <f t="shared" si="858"/>
        <v>56.86</v>
      </c>
      <c r="OB236" s="25">
        <f t="shared" si="858"/>
        <v>0</v>
      </c>
      <c r="OC236" s="25">
        <f t="shared" si="859"/>
        <v>56.86</v>
      </c>
      <c r="OD236" s="25">
        <f t="shared" si="860"/>
        <v>68.2</v>
      </c>
      <c r="OE236" s="25">
        <f t="shared" si="860"/>
        <v>0</v>
      </c>
      <c r="OF236" s="25">
        <f t="shared" si="860"/>
        <v>68.2</v>
      </c>
      <c r="OG236" s="25">
        <f t="shared" si="772"/>
        <v>0</v>
      </c>
      <c r="OH236" s="25">
        <f t="shared" si="773"/>
        <v>0</v>
      </c>
      <c r="OI236" s="25">
        <f t="shared" si="774"/>
        <v>0</v>
      </c>
      <c r="OJ236" s="25">
        <f t="shared" si="775"/>
        <v>0</v>
      </c>
      <c r="OK236" s="25">
        <f t="shared" si="776"/>
        <v>0</v>
      </c>
      <c r="OL236" s="25">
        <f t="shared" si="777"/>
        <v>0</v>
      </c>
      <c r="OM236" s="25">
        <f t="shared" si="861"/>
        <v>0</v>
      </c>
      <c r="ON236" s="25">
        <f t="shared" si="861"/>
        <v>0</v>
      </c>
      <c r="OO236" s="25">
        <f t="shared" si="861"/>
        <v>0</v>
      </c>
      <c r="OP236" s="25">
        <f t="shared" si="778"/>
        <v>0</v>
      </c>
      <c r="OQ236" s="25">
        <f t="shared" si="779"/>
        <v>0</v>
      </c>
      <c r="OR236" s="25">
        <f t="shared" si="862"/>
        <v>0</v>
      </c>
      <c r="OS236" s="19">
        <v>537901.59</v>
      </c>
      <c r="OT236" s="19">
        <v>2370860.63</v>
      </c>
    </row>
    <row r="237" spans="1:410" ht="33" customHeight="1" x14ac:dyDescent="0.25">
      <c r="A237" s="18"/>
      <c r="B237" s="18" t="s">
        <v>1023</v>
      </c>
      <c r="C237" s="18">
        <v>226.46</v>
      </c>
      <c r="D237" s="16" t="e">
        <f>_xlfn.IFNA(INDEX(#REF!,MATCH(E237,#REF!,0)),0)</f>
        <v>#REF!</v>
      </c>
      <c r="E237" s="18" t="s">
        <v>1036</v>
      </c>
      <c r="F237" s="16" t="s">
        <v>765</v>
      </c>
      <c r="G237" s="16" t="s">
        <v>766</v>
      </c>
      <c r="H237" s="16" t="s">
        <v>767</v>
      </c>
      <c r="I237" s="16" t="s">
        <v>768</v>
      </c>
      <c r="J237" s="16" t="s">
        <v>769</v>
      </c>
      <c r="K237" s="16" t="s">
        <v>770</v>
      </c>
      <c r="L237" s="16" t="s">
        <v>771</v>
      </c>
      <c r="M237" s="18">
        <v>1.64</v>
      </c>
      <c r="N237" s="18">
        <v>1.94</v>
      </c>
      <c r="O237" s="18">
        <v>2.04</v>
      </c>
      <c r="P237" s="18">
        <v>2.34</v>
      </c>
      <c r="Q237" s="18">
        <v>0.1</v>
      </c>
      <c r="R237" s="18">
        <v>1.8399999999999999</v>
      </c>
      <c r="S237" s="18">
        <v>2.14</v>
      </c>
      <c r="T237" s="18">
        <v>0.2</v>
      </c>
      <c r="U237" s="18">
        <v>0</v>
      </c>
      <c r="V237" s="18">
        <v>0</v>
      </c>
      <c r="W237" s="18">
        <v>0</v>
      </c>
      <c r="X237" s="18">
        <v>1.64</v>
      </c>
      <c r="Y237" s="18">
        <v>1.9</v>
      </c>
      <c r="Z237" s="20">
        <f t="shared" si="780"/>
        <v>2.1</v>
      </c>
      <c r="AA237" s="18">
        <v>0.22</v>
      </c>
      <c r="AB237" s="18">
        <v>0</v>
      </c>
      <c r="AC237" s="18">
        <v>0</v>
      </c>
      <c r="AD237" s="18">
        <v>0</v>
      </c>
      <c r="AE237" s="18">
        <v>0</v>
      </c>
      <c r="AF237" s="18">
        <v>0</v>
      </c>
      <c r="AG237" s="18">
        <v>1.2</v>
      </c>
      <c r="AH237" s="18">
        <v>1.5</v>
      </c>
      <c r="AI237" s="20">
        <f t="shared" si="781"/>
        <v>2.25</v>
      </c>
      <c r="AJ237" s="18">
        <v>0</v>
      </c>
      <c r="AK237" s="18">
        <v>0</v>
      </c>
      <c r="AL237" s="20">
        <f t="shared" si="782"/>
        <v>0</v>
      </c>
      <c r="AM237" s="18">
        <v>1.64</v>
      </c>
      <c r="AN237" s="18">
        <v>1.5</v>
      </c>
      <c r="AO237" s="18">
        <v>0.15</v>
      </c>
      <c r="AP237" s="18">
        <v>0.22</v>
      </c>
      <c r="AQ237" s="18">
        <v>1.64</v>
      </c>
      <c r="AR237" s="18">
        <v>1.72</v>
      </c>
      <c r="AS237" s="18">
        <v>0.12</v>
      </c>
      <c r="AT237" s="18">
        <v>0.11</v>
      </c>
      <c r="AU237" s="18">
        <v>0</v>
      </c>
      <c r="AV237" s="18">
        <v>1</v>
      </c>
      <c r="AW237" s="18">
        <v>0</v>
      </c>
      <c r="AX237" s="18">
        <v>0</v>
      </c>
      <c r="AY237" s="18">
        <v>0</v>
      </c>
      <c r="AZ237" s="18">
        <v>0</v>
      </c>
      <c r="BA237" s="18">
        <v>0</v>
      </c>
      <c r="BB237" s="18">
        <v>0</v>
      </c>
      <c r="BC237" s="18">
        <v>0</v>
      </c>
      <c r="BD237" s="18">
        <v>0</v>
      </c>
      <c r="BE237" s="18">
        <v>2</v>
      </c>
      <c r="BF237" s="18">
        <v>0</v>
      </c>
      <c r="BG237" s="18">
        <v>0</v>
      </c>
      <c r="BH237" s="18">
        <v>0</v>
      </c>
      <c r="BI237" s="18">
        <v>0</v>
      </c>
      <c r="BJ237" s="18">
        <v>0</v>
      </c>
      <c r="BK237" s="18">
        <v>0</v>
      </c>
      <c r="BL237" s="18">
        <v>0</v>
      </c>
      <c r="BM237" s="18">
        <v>0</v>
      </c>
      <c r="BN237" s="18">
        <v>0</v>
      </c>
      <c r="BO237" s="18">
        <v>0</v>
      </c>
      <c r="BP237" s="18">
        <v>0</v>
      </c>
      <c r="BQ237" s="18">
        <v>0</v>
      </c>
      <c r="BR237" s="18">
        <v>0</v>
      </c>
      <c r="BS237" s="18">
        <v>0</v>
      </c>
      <c r="BT237" s="18">
        <v>0</v>
      </c>
      <c r="BU237" s="18">
        <v>0</v>
      </c>
      <c r="BV237" s="18">
        <v>0</v>
      </c>
      <c r="BW237" s="18">
        <v>0</v>
      </c>
      <c r="BX237" s="18">
        <v>0</v>
      </c>
      <c r="BY237" s="18">
        <v>0</v>
      </c>
      <c r="BZ237" s="18">
        <v>0</v>
      </c>
      <c r="CA237" s="16" t="e">
        <f>_xlfn.IFNA(IF(RIGHT(D237,2)="=G",0,INDEX(#REF!,MATCH(E237,#REF!,0))),0)</f>
        <v>#REF!</v>
      </c>
      <c r="CB237" s="16" t="s">
        <v>776</v>
      </c>
      <c r="CC237" s="18">
        <v>0</v>
      </c>
      <c r="CD237" s="18">
        <v>0</v>
      </c>
      <c r="CE237" s="18">
        <v>1.4</v>
      </c>
      <c r="CF237" s="18">
        <v>0.85</v>
      </c>
      <c r="CG237" s="18">
        <v>0.12</v>
      </c>
      <c r="CH237" s="18">
        <v>2</v>
      </c>
      <c r="CI237" s="16" t="s">
        <v>98</v>
      </c>
      <c r="CJ237" s="18">
        <v>0</v>
      </c>
      <c r="CK237" s="20">
        <f t="shared" si="648"/>
        <v>2.66</v>
      </c>
      <c r="CL237" s="20">
        <f t="shared" si="783"/>
        <v>2.66</v>
      </c>
      <c r="CM237" s="18">
        <v>26.75</v>
      </c>
      <c r="CN237" s="18">
        <v>24.75</v>
      </c>
      <c r="CO237" s="18">
        <v>23.911000000000001</v>
      </c>
      <c r="CP237" s="22">
        <f t="shared" si="649"/>
        <v>24.75</v>
      </c>
      <c r="CQ237" s="22">
        <f t="shared" si="650"/>
        <v>22.09</v>
      </c>
      <c r="CR237" s="22">
        <f t="shared" si="784"/>
        <v>2.66</v>
      </c>
      <c r="CS237" s="22">
        <f t="shared" si="651"/>
        <v>22.19</v>
      </c>
      <c r="CT237" s="22">
        <f t="shared" si="652"/>
        <v>22.39</v>
      </c>
      <c r="CU237" s="18">
        <v>22.39</v>
      </c>
      <c r="CV237" s="22">
        <f t="shared" si="785"/>
        <v>2.1</v>
      </c>
      <c r="CW237" s="22">
        <f t="shared" si="653"/>
        <v>0</v>
      </c>
      <c r="CX237" s="22">
        <f t="shared" si="654"/>
        <v>0</v>
      </c>
      <c r="CY237" s="22">
        <f t="shared" si="655"/>
        <v>24.48</v>
      </c>
      <c r="CZ237" s="22">
        <f t="shared" si="656"/>
        <v>24.63</v>
      </c>
      <c r="DA237" s="18">
        <v>24.75</v>
      </c>
      <c r="DB237" s="20">
        <f t="shared" si="786"/>
        <v>2.66</v>
      </c>
      <c r="DC237" s="20">
        <f t="shared" si="787"/>
        <v>0</v>
      </c>
      <c r="DD237" s="20">
        <f t="shared" si="788"/>
        <v>2.66</v>
      </c>
      <c r="DE237" s="20">
        <f t="shared" si="657"/>
        <v>0.1</v>
      </c>
      <c r="DF237" s="20">
        <f t="shared" si="658"/>
        <v>0.2</v>
      </c>
      <c r="DG237" s="20">
        <f t="shared" si="659"/>
        <v>2.36</v>
      </c>
      <c r="DH237" s="20">
        <f t="shared" si="660"/>
        <v>0</v>
      </c>
      <c r="DI237" s="20">
        <f t="shared" si="661"/>
        <v>0</v>
      </c>
      <c r="DJ237" s="20">
        <f t="shared" si="662"/>
        <v>0</v>
      </c>
      <c r="DK237" s="20">
        <f t="shared" si="789"/>
        <v>2.66</v>
      </c>
      <c r="DL237" s="20">
        <f t="shared" si="790"/>
        <v>0</v>
      </c>
      <c r="DM237" s="20">
        <f t="shared" si="791"/>
        <v>0</v>
      </c>
      <c r="DN237" s="20">
        <f t="shared" si="792"/>
        <v>0</v>
      </c>
      <c r="DO237" s="18">
        <v>2.54</v>
      </c>
      <c r="DP237" s="18">
        <v>0</v>
      </c>
      <c r="DQ237" s="18">
        <v>1</v>
      </c>
      <c r="DR237" s="18">
        <v>1</v>
      </c>
      <c r="DS237" s="25">
        <f t="shared" si="793"/>
        <v>2.54</v>
      </c>
      <c r="DT237" s="25">
        <f t="shared" si="794"/>
        <v>0</v>
      </c>
      <c r="DU237" s="25">
        <f t="shared" si="795"/>
        <v>6.76</v>
      </c>
      <c r="DV237" s="25">
        <f t="shared" si="796"/>
        <v>0</v>
      </c>
      <c r="DW237" s="25">
        <f t="shared" si="797"/>
        <v>6.76</v>
      </c>
      <c r="DX237" s="25">
        <f t="shared" si="798"/>
        <v>13.79</v>
      </c>
      <c r="DY237" s="25">
        <f t="shared" si="799"/>
        <v>0</v>
      </c>
      <c r="DZ237" s="25">
        <f t="shared" si="800"/>
        <v>13.79</v>
      </c>
      <c r="EA237" s="25">
        <f t="shared" si="801"/>
        <v>8.77</v>
      </c>
      <c r="EB237" s="25">
        <f t="shared" si="802"/>
        <v>0</v>
      </c>
      <c r="EC237" s="25">
        <f t="shared" si="803"/>
        <v>8.77</v>
      </c>
      <c r="ED237" s="25">
        <f t="shared" si="804"/>
        <v>5.0199999999999996</v>
      </c>
      <c r="EE237" s="25">
        <f t="shared" si="804"/>
        <v>0</v>
      </c>
      <c r="EF237" s="25">
        <f t="shared" si="805"/>
        <v>5.0199999999999996</v>
      </c>
      <c r="EG237" s="25">
        <f t="shared" si="806"/>
        <v>8.77</v>
      </c>
      <c r="EH237" s="25">
        <f t="shared" si="806"/>
        <v>0</v>
      </c>
      <c r="EI237" s="25">
        <f t="shared" si="807"/>
        <v>8.77</v>
      </c>
      <c r="EJ237" s="18">
        <v>226.46</v>
      </c>
      <c r="EK237" s="18">
        <v>265.16000000000003</v>
      </c>
      <c r="EL237" s="18" t="s">
        <v>1036</v>
      </c>
      <c r="EM237" s="18" t="s">
        <v>1037</v>
      </c>
      <c r="EN237" s="16" t="s">
        <v>774</v>
      </c>
      <c r="EO237" s="16" t="s">
        <v>132</v>
      </c>
      <c r="EP237" s="16" t="e">
        <f>IF(OR(EN237="Cống tròn",EN237="Cống hộp",EN237="Ống nhựa"),INDEX(#REF!,MATCH(E237,#REF!,0)),IF(OR(EN237="Rãnh xây",EN237="Rãnh bê tông"),INDEX(#REF!,MATCH(E237,#REF!,0)),0))</f>
        <v>#REF!</v>
      </c>
      <c r="EQ237" s="18">
        <v>37.500000000000014</v>
      </c>
      <c r="ER237" s="18">
        <v>1</v>
      </c>
      <c r="ES237" s="25">
        <f t="shared" si="808"/>
        <v>37</v>
      </c>
      <c r="ET237" s="1" t="e">
        <f>_xlfn.IFNA(IF(EN237="Cống tròn",INDEX(#REF!,MATCH(E237,#REF!,0)),IF(EN237="Cống hộp",INDEX(#REF!,MATCH(E237,#REF!,0)),EU237&amp;" ,"&amp;EV237)),0)</f>
        <v>#REF!</v>
      </c>
      <c r="EU237" s="16" t="s">
        <v>769</v>
      </c>
      <c r="EV237" s="16" t="s">
        <v>775</v>
      </c>
      <c r="EW237" s="16" t="e">
        <f>_xlfn.IFNA(INDEX(#REF!,MATCH(E237,#REF!,0)),0)</f>
        <v>#REF!</v>
      </c>
      <c r="EX237" s="16"/>
      <c r="EY237" s="18">
        <v>0</v>
      </c>
      <c r="EZ237" s="18">
        <v>0</v>
      </c>
      <c r="FA237" s="18">
        <v>0</v>
      </c>
      <c r="FB237" s="19">
        <v>0</v>
      </c>
      <c r="FC237" s="19">
        <v>0</v>
      </c>
      <c r="FD237" s="25">
        <f t="shared" si="663"/>
        <v>0</v>
      </c>
      <c r="FE237" s="25">
        <f t="shared" si="809"/>
        <v>0</v>
      </c>
      <c r="FF237" s="18">
        <v>0.1</v>
      </c>
      <c r="FG237" s="18">
        <v>2</v>
      </c>
      <c r="FH237" s="18">
        <v>1</v>
      </c>
      <c r="FI237" s="25">
        <f t="shared" si="810"/>
        <v>1.2</v>
      </c>
      <c r="FJ237" s="18">
        <v>0</v>
      </c>
      <c r="FK237" s="18">
        <v>0</v>
      </c>
      <c r="FL237" s="18">
        <v>0.2</v>
      </c>
      <c r="FM237" s="18">
        <v>1.4</v>
      </c>
      <c r="FN237" s="18">
        <v>0</v>
      </c>
      <c r="FO237" s="25">
        <f t="shared" si="811"/>
        <v>1.4</v>
      </c>
      <c r="FP237" s="18">
        <v>1.4999999999999999E-2</v>
      </c>
      <c r="FQ237" s="18">
        <v>1</v>
      </c>
      <c r="FR237" s="25">
        <f t="shared" si="664"/>
        <v>36</v>
      </c>
      <c r="FS237" s="25">
        <f t="shared" si="665"/>
        <v>0.52500000000000002</v>
      </c>
      <c r="FT237" s="25">
        <f t="shared" si="666"/>
        <v>36.524999999999999</v>
      </c>
      <c r="FU237" s="25">
        <f t="shared" si="667"/>
        <v>-0.97500000000001563</v>
      </c>
      <c r="FV237" s="25" t="str">
        <f t="shared" si="812"/>
        <v>Thêm 01</v>
      </c>
      <c r="FW237" s="25">
        <f t="shared" si="813"/>
        <v>0.04</v>
      </c>
      <c r="FX237" s="16"/>
      <c r="FY237" s="16"/>
      <c r="FZ237" s="16"/>
      <c r="GA237" s="16"/>
      <c r="GB237" s="19">
        <v>0</v>
      </c>
      <c r="GC237" s="19">
        <v>0</v>
      </c>
      <c r="GD237" s="19">
        <v>0</v>
      </c>
      <c r="GE237" s="19">
        <v>0</v>
      </c>
      <c r="GF237" s="19">
        <v>0</v>
      </c>
      <c r="GG237" s="19">
        <v>0</v>
      </c>
      <c r="GH237" s="19">
        <v>0</v>
      </c>
      <c r="GI237" s="19">
        <v>0</v>
      </c>
      <c r="GJ237" s="19">
        <v>0</v>
      </c>
      <c r="GK237" s="19">
        <v>0</v>
      </c>
      <c r="GL237" s="25">
        <f t="shared" si="668"/>
        <v>0</v>
      </c>
      <c r="GM237" s="25">
        <f t="shared" si="814"/>
        <v>0</v>
      </c>
      <c r="GN237" s="19">
        <v>0</v>
      </c>
      <c r="GO237" s="19">
        <v>0</v>
      </c>
      <c r="GP237" s="19">
        <v>0</v>
      </c>
      <c r="GQ237" s="19">
        <v>0</v>
      </c>
      <c r="GR237" s="1" t="e">
        <f>_xlfn.IFNA(INDEX(#REF!,MATCH(E237,#REF!,0)),0)</f>
        <v>#REF!</v>
      </c>
      <c r="GS237" s="16"/>
      <c r="GT237" s="18">
        <v>0</v>
      </c>
      <c r="GU237" s="18">
        <v>0</v>
      </c>
      <c r="GV237" s="18">
        <v>0</v>
      </c>
      <c r="GW237" s="18">
        <v>0</v>
      </c>
      <c r="GX237" s="25">
        <f t="shared" si="669"/>
        <v>0</v>
      </c>
      <c r="GY237" s="25">
        <f t="shared" si="670"/>
        <v>0</v>
      </c>
      <c r="GZ237" s="25">
        <f t="shared" si="815"/>
        <v>0</v>
      </c>
      <c r="HA237" s="1" t="e" cm="1">
        <f t="array" ref="HA237">INDEX(#REF!,MATCH(EJ237&amp;EK237&amp;HD237&amp;HE237&amp;HF237,#REF!&amp;#REF!&amp;#REF!&amp;#REF!&amp;#REF!,0))</f>
        <v>#REF!</v>
      </c>
      <c r="HB237" s="16"/>
      <c r="HC237" s="25">
        <f t="shared" si="816"/>
        <v>0</v>
      </c>
      <c r="HD237" s="18">
        <v>0</v>
      </c>
      <c r="HE237" s="18">
        <v>0</v>
      </c>
      <c r="HF237" s="18">
        <v>0</v>
      </c>
      <c r="HG237" s="1" t="e" cm="1">
        <f t="array" ref="HG237">INDEX(#REF!,MATCH(EJ237&amp;EK237&amp;HJ237&amp;HK237&amp;HL237,#REF!&amp;#REF!&amp;#REF!&amp;#REF!&amp;#REF!,0))</f>
        <v>#REF!</v>
      </c>
      <c r="HH237" s="16"/>
      <c r="HI237" s="25">
        <f t="shared" si="817"/>
        <v>0</v>
      </c>
      <c r="HJ237" s="25">
        <f t="shared" si="818"/>
        <v>0</v>
      </c>
      <c r="HK237" s="19">
        <v>0</v>
      </c>
      <c r="HL237" s="19">
        <v>0</v>
      </c>
      <c r="HM237" s="18">
        <v>0.01</v>
      </c>
      <c r="HN237" s="18">
        <v>1</v>
      </c>
      <c r="HO237" s="25">
        <f t="shared" si="819"/>
        <v>0</v>
      </c>
      <c r="HP237" s="25">
        <f t="shared" si="820"/>
        <v>0</v>
      </c>
      <c r="HQ237" s="25">
        <f t="shared" si="821"/>
        <v>0</v>
      </c>
      <c r="HR237" s="25">
        <f t="shared" si="822"/>
        <v>0</v>
      </c>
      <c r="HS237" s="25">
        <f t="shared" si="823"/>
        <v>0</v>
      </c>
      <c r="HT237" s="19">
        <v>0</v>
      </c>
      <c r="HU237" s="19">
        <v>0</v>
      </c>
      <c r="HV237" s="19">
        <v>0</v>
      </c>
      <c r="HW237" s="25">
        <f t="shared" si="824"/>
        <v>0</v>
      </c>
      <c r="HX237" s="19">
        <v>0</v>
      </c>
      <c r="HY237" s="19">
        <v>0</v>
      </c>
      <c r="HZ237" s="18">
        <v>24.75</v>
      </c>
      <c r="IA237" s="20">
        <f>ROUND(IF(EN237="Cống tròn",IF(EN237="Cống tròn",IF(EU237="Không có móng",IQ237-FF237,IF(EU237="Đế",IP237-FN237,IF(OR(EU237="Móng bê tông",EU237="Móng bê tông kết hợp đế"),II237-FJ237,0))),0),IF(EN237="Cống hộp",IF(AND(EN237="Cống hộp",EU237="Không có móng"),IQ237-GF237,IF(AND(EN237="Cống hộp",EU237="Móng bê tông"),IJ237-GB237,0)),IF(OR(EN237="Rãnh xây",EN237="Rãnh bê tông"),IF(OR(EN237="Rãnh xây",EN237="Rãnh bê tông"),IK237-GB237,0),IF(EN237="Ống nhựa",IF(AND(EN237="Ống nhựa",EU237="Không đắp cát"),IQ237-HT237,IF(AND(EN237="Ống nhựa",EU237="Đắp cát"),IH237-HX237,0)),IF(EN237="Rãnh thang",IF(EN237="Rãnh thang",IF(EU237="Móng bê tông",#REF!-#REF!,IQ237),0),0))))),2)</f>
        <v>22.39</v>
      </c>
      <c r="IB237" s="20">
        <f t="shared" si="825"/>
        <v>2.3599999999999994</v>
      </c>
      <c r="IC237" s="20">
        <f t="shared" si="671"/>
        <v>22.39</v>
      </c>
      <c r="ID237" s="20">
        <f t="shared" si="672"/>
        <v>0</v>
      </c>
      <c r="IE237" s="20">
        <f t="shared" si="673"/>
        <v>0</v>
      </c>
      <c r="IF237" s="20">
        <f t="shared" si="674"/>
        <v>0</v>
      </c>
      <c r="IG237" s="20">
        <f>IF(EN237="Rãnh thang",IF(AND(EN237="Rãnh thang",EU237="Móng bê tông"),IQ237-#REF!,0),IF(EN237="Ống nhựa",IF(AND(EN237="Ống nhựa",EU237="Đắp cát"),IQ237-HT237,0),IF(EN237="Cống tròn",IF(EN237="Cống tròn",IF(OR(EU237="Móng bê tông",EU237="Móng bê tông kết hợp đế"),IM237-FL237,0),0),IF(EN237="Cống hộp",IF(AND(EN237="Cống hộp",EU237="Móng bê tông"),IN237-GD237,0),IF(OR(EN237="Rãnh xây",EN237="Rãnh bê tông"),IF(AND(EN237="Rãnh xây",EU237="Móng bê tông"),IO237-GD237,IF(AND(EN237="Rãnh bê tông",EU237="Móng bê tông"),IO237-GD237,0)),0)))))</f>
        <v>22.39</v>
      </c>
      <c r="IH237" s="20">
        <f t="shared" si="675"/>
        <v>0</v>
      </c>
      <c r="II237" s="20">
        <f t="shared" si="676"/>
        <v>22.39</v>
      </c>
      <c r="IJ237" s="20">
        <f t="shared" si="677"/>
        <v>0</v>
      </c>
      <c r="IK237" s="20">
        <f t="shared" si="678"/>
        <v>0</v>
      </c>
      <c r="IL237" s="20">
        <f t="shared" si="679"/>
        <v>22.59</v>
      </c>
      <c r="IM237" s="20">
        <f t="shared" si="680"/>
        <v>22.59</v>
      </c>
      <c r="IN237" s="20">
        <f t="shared" si="681"/>
        <v>0</v>
      </c>
      <c r="IO237" s="20">
        <f t="shared" si="682"/>
        <v>0</v>
      </c>
      <c r="IP237" s="20">
        <f t="shared" si="683"/>
        <v>0</v>
      </c>
      <c r="IQ237" s="18">
        <v>22.69</v>
      </c>
      <c r="IR237" s="25">
        <f t="shared" si="826"/>
        <v>0</v>
      </c>
      <c r="IS237" s="25">
        <f t="shared" si="684"/>
        <v>0</v>
      </c>
      <c r="IT237" s="25">
        <f t="shared" si="685"/>
        <v>0</v>
      </c>
      <c r="IU237" s="25">
        <f>ROUND(IF(EN237="Cống tròn",IF(EN237="Cống tròn",IV237+FF237,0),IF(EN237="Cống hộp",IF(EN237="Cống hộp",IV237+GP237,0),IF(OR(EN237="Rãnh xây",EN237="Rãnh bê tông"),IF(OR(EN237="Rãnh xây",EN237="Rãnh bê tông"),IV237+GP237,0),IF(EN237="ống nhựa",IF(EN237="Ống nhựa",IV237+HT237,0),IF(EN237="Rãnh thang",IF(EN237="Rãnh thang",IQ237+#REF!,0),0))))),2)</f>
        <v>23.76</v>
      </c>
      <c r="IV237" s="18">
        <v>23.66</v>
      </c>
      <c r="IW237" s="25">
        <f t="shared" si="686"/>
        <v>23.76</v>
      </c>
      <c r="IX237" s="25">
        <f t="shared" si="687"/>
        <v>0</v>
      </c>
      <c r="IY237" s="25">
        <f t="shared" si="688"/>
        <v>0</v>
      </c>
      <c r="IZ237" s="25">
        <f t="shared" si="689"/>
        <v>0</v>
      </c>
      <c r="JA237" s="25">
        <f t="shared" si="690"/>
        <v>0</v>
      </c>
      <c r="JB237" s="18">
        <v>23.82</v>
      </c>
      <c r="JC237" s="20">
        <f>ROUND(IF(EN237="Cống tròn",IF(EN237="Cống tròn",IF(EU237="Không có móng",JS237-FF237,IF(EU237="Đế",JR237-FN237,IF(OR(EU237="Móng bê tông",EU237="Móng bê tông kết hợp đế"),JK237-FJ237,0))),0),IF(EN237="Cống hộp",IF(AND(EN237="Cống hộp",EU237="Không có móng"),JS237-GF237,IF(AND(EN237="Cống hộp",EU237="Móng bê tông"),JL237-GB237,0)),IF(OR(EN237="Rãnh xây",EN237="Rãnh bê tông"),IF(OR(EN237="Rãnh xây",EN237="Rãnh bê tông"),JM237-GB237,0),IF(EN237="Ống nhựa",IF(AND(EN237="Ống nhựa",EU237="Không đắp cát"),JS237-HT237,IF(AND(EN237="Ống nhựa",EU237="Đắp cát"),JJ237-HX237,0)),IF(EN237="Rãnh thang",IF(EN237="Rãnh thang",IF(EU237="Móng bê tông",#REF!-#REF!,JS237),0),0))))),2)</f>
        <v>22.36</v>
      </c>
      <c r="JD237" s="20">
        <f t="shared" si="827"/>
        <v>1.4600000000000009</v>
      </c>
      <c r="JE237" s="20">
        <f t="shared" si="691"/>
        <v>22.36</v>
      </c>
      <c r="JF237" s="20">
        <f t="shared" si="692"/>
        <v>0</v>
      </c>
      <c r="JG237" s="20">
        <f t="shared" si="693"/>
        <v>0</v>
      </c>
      <c r="JH237" s="20">
        <f t="shared" si="694"/>
        <v>0</v>
      </c>
      <c r="JI237" s="20">
        <f>IF(EN237="Rãnh thang",IF(AND(EN237="Rãnh thang",EU237="Móng bê tông"),JS237-#REF!,0),IF(EN237="Ống nhựa",IF(AND(EN237="Ống nhựa",EU237="Đắp cát"),JS237-HT237,0),IF(EN237="Cống tròn",IF(EN237="Cống tròn",IF(OR(EU237="Móng bê tông",EU237="Móng bê tông kết hợp đế"),JO237-FL237,0),0),IF(EN237="Cống hộp",IF(AND(EN237="Cống hộp",EU237="Móng bê tông"),JP237-GD237,0),IF(OR(EN237="Rãnh xây",EN237="Rãnh bê tông"),IF(AND(EN237="Rãnh xây",EU237="Móng bê tông"),JQ237-GD237,IF(AND(EN237="Rãnh bê tông",EU237="Móng bê tông"),JQ237-GD237,0)),0)))))</f>
        <v>22.36</v>
      </c>
      <c r="JJ237" s="20">
        <f t="shared" si="695"/>
        <v>0</v>
      </c>
      <c r="JK237" s="20">
        <f t="shared" si="696"/>
        <v>22.36</v>
      </c>
      <c r="JL237" s="20">
        <f t="shared" si="697"/>
        <v>0</v>
      </c>
      <c r="JM237" s="20">
        <f t="shared" si="698"/>
        <v>0</v>
      </c>
      <c r="JN237" s="20">
        <f t="shared" si="699"/>
        <v>22.56</v>
      </c>
      <c r="JO237" s="20">
        <f t="shared" si="700"/>
        <v>22.56</v>
      </c>
      <c r="JP237" s="20">
        <f t="shared" si="701"/>
        <v>0</v>
      </c>
      <c r="JQ237" s="20">
        <f t="shared" si="702"/>
        <v>0</v>
      </c>
      <c r="JR237" s="20">
        <f t="shared" si="703"/>
        <v>0</v>
      </c>
      <c r="JS237" s="26">
        <v>22.66</v>
      </c>
      <c r="JT237" s="25">
        <f t="shared" si="828"/>
        <v>0</v>
      </c>
      <c r="JU237" s="25">
        <f t="shared" si="704"/>
        <v>0</v>
      </c>
      <c r="JV237" s="25">
        <f t="shared" si="705"/>
        <v>0</v>
      </c>
      <c r="JW237" s="25">
        <f>ROUND(IF(EN237="Cống tròn",IF(EN237="Cống tròn",JX237+FF237,0),IF(EN237="Cống hộp",IF(EN237="Cống hộp",JX237+GP237,0),IF(OR(EN237="Rãnh xây",EN237="Rãnh bê tông"),IF(OR(EN237="Rãnh xây",EN237="Rãnh bê tông"),JX237+GP237,0),IF(EN237="ống nhựa",IF(EN237="Ống nhựa",JX237+HT237,0),IF(EN237="Rãnh thang",IF(EN237="Rãnh thang",JS237+#REF!,0),0))))),2)</f>
        <v>23.76</v>
      </c>
      <c r="JX237" s="27">
        <v>23.66</v>
      </c>
      <c r="JY237" s="25">
        <f t="shared" si="706"/>
        <v>23.76</v>
      </c>
      <c r="JZ237" s="25">
        <f t="shared" si="707"/>
        <v>0</v>
      </c>
      <c r="KA237" s="25">
        <f t="shared" si="708"/>
        <v>0</v>
      </c>
      <c r="KB237" s="25">
        <f t="shared" si="709"/>
        <v>0</v>
      </c>
      <c r="KC237" s="25">
        <f t="shared" si="710"/>
        <v>0</v>
      </c>
      <c r="KD237" s="28" t="s">
        <v>98</v>
      </c>
      <c r="KE237" s="27">
        <v>0</v>
      </c>
      <c r="KF237" s="25">
        <f t="shared" si="711"/>
        <v>2.3599999999999994</v>
      </c>
      <c r="KG237" s="25">
        <f t="shared" si="829"/>
        <v>2.3599999999999994</v>
      </c>
      <c r="KH237" s="27">
        <v>0</v>
      </c>
      <c r="KI237" s="25">
        <f t="shared" si="712"/>
        <v>1.4600000000000009</v>
      </c>
      <c r="KJ237" s="25">
        <f t="shared" si="830"/>
        <v>1.4600000000000009</v>
      </c>
      <c r="KK237" s="25">
        <f t="shared" si="713"/>
        <v>0</v>
      </c>
      <c r="KL237" s="25">
        <f t="shared" si="714"/>
        <v>0</v>
      </c>
      <c r="KM237" s="25">
        <f t="shared" si="831"/>
        <v>0</v>
      </c>
      <c r="KN237" s="25">
        <f t="shared" si="715"/>
        <v>0</v>
      </c>
      <c r="KO237" s="25">
        <f t="shared" si="716"/>
        <v>0</v>
      </c>
      <c r="KP237" s="25">
        <f t="shared" si="832"/>
        <v>0</v>
      </c>
      <c r="KQ237" s="25">
        <f t="shared" si="717"/>
        <v>0.2</v>
      </c>
      <c r="KR237" s="25">
        <f t="shared" si="718"/>
        <v>0.2</v>
      </c>
      <c r="KS237" s="25">
        <f t="shared" si="833"/>
        <v>0.2</v>
      </c>
      <c r="KT237" s="25">
        <f t="shared" si="719"/>
        <v>0</v>
      </c>
      <c r="KU237" s="25">
        <f t="shared" si="720"/>
        <v>0</v>
      </c>
      <c r="KV237" s="25">
        <f t="shared" si="834"/>
        <v>0</v>
      </c>
      <c r="KW237" s="25">
        <f t="shared" si="721"/>
        <v>0</v>
      </c>
      <c r="KX237" s="25">
        <f t="shared" si="722"/>
        <v>0</v>
      </c>
      <c r="KY237" s="25">
        <f t="shared" si="835"/>
        <v>0</v>
      </c>
      <c r="KZ237" s="25">
        <f t="shared" si="723"/>
        <v>0</v>
      </c>
      <c r="LA237" s="25">
        <f t="shared" si="724"/>
        <v>0</v>
      </c>
      <c r="LB237" s="25">
        <f t="shared" si="836"/>
        <v>0</v>
      </c>
      <c r="LC237" s="25">
        <f t="shared" si="725"/>
        <v>1.4</v>
      </c>
      <c r="LD237" s="25">
        <f t="shared" si="726"/>
        <v>1.4</v>
      </c>
      <c r="LE237" s="25">
        <f t="shared" si="837"/>
        <v>1.4</v>
      </c>
      <c r="LF237" s="25">
        <f t="shared" si="727"/>
        <v>0</v>
      </c>
      <c r="LG237" s="25">
        <f t="shared" si="728"/>
        <v>0</v>
      </c>
      <c r="LH237" s="25">
        <f t="shared" si="838"/>
        <v>0</v>
      </c>
      <c r="LI237" s="25">
        <f t="shared" si="729"/>
        <v>0</v>
      </c>
      <c r="LJ237" s="25">
        <f t="shared" si="730"/>
        <v>0</v>
      </c>
      <c r="LK237" s="25">
        <f t="shared" si="839"/>
        <v>0</v>
      </c>
      <c r="LL237" s="25">
        <f t="shared" si="731"/>
        <v>0</v>
      </c>
      <c r="LM237" s="25">
        <f t="shared" si="732"/>
        <v>0</v>
      </c>
      <c r="LN237" s="25">
        <f t="shared" si="840"/>
        <v>0</v>
      </c>
      <c r="LO237" s="25">
        <f t="shared" si="733"/>
        <v>0</v>
      </c>
      <c r="LP237" s="25">
        <f t="shared" si="734"/>
        <v>0</v>
      </c>
      <c r="LQ237" s="25">
        <f t="shared" si="841"/>
        <v>0</v>
      </c>
      <c r="LR237" s="25">
        <f t="shared" si="735"/>
        <v>0</v>
      </c>
      <c r="LS237" s="25">
        <f t="shared" si="736"/>
        <v>0</v>
      </c>
      <c r="LT237" s="25">
        <f t="shared" si="842"/>
        <v>0</v>
      </c>
      <c r="LU237" s="25">
        <f t="shared" si="737"/>
        <v>0</v>
      </c>
      <c r="LV237" s="25">
        <f t="shared" si="738"/>
        <v>0</v>
      </c>
      <c r="LW237" s="25">
        <f t="shared" si="843"/>
        <v>0</v>
      </c>
      <c r="LX237" s="25">
        <f t="shared" si="739"/>
        <v>0</v>
      </c>
      <c r="LY237" s="25">
        <f t="shared" si="740"/>
        <v>0</v>
      </c>
      <c r="LZ237" s="25">
        <f t="shared" si="844"/>
        <v>0</v>
      </c>
      <c r="MA237" s="25">
        <f t="shared" si="741"/>
        <v>0</v>
      </c>
      <c r="MB237" s="25">
        <f t="shared" si="742"/>
        <v>0</v>
      </c>
      <c r="MC237" s="25">
        <f t="shared" si="845"/>
        <v>0</v>
      </c>
      <c r="MD237" s="25">
        <f t="shared" si="743"/>
        <v>0</v>
      </c>
      <c r="ME237" s="25">
        <f t="shared" si="744"/>
        <v>0</v>
      </c>
      <c r="MF237" s="25">
        <f t="shared" si="846"/>
        <v>0</v>
      </c>
      <c r="MG237" s="25">
        <f t="shared" si="745"/>
        <v>0</v>
      </c>
      <c r="MH237" s="25">
        <f t="shared" si="746"/>
        <v>0</v>
      </c>
      <c r="MI237" s="25">
        <f t="shared" si="847"/>
        <v>0</v>
      </c>
      <c r="MJ237" s="25">
        <f t="shared" si="747"/>
        <v>0</v>
      </c>
      <c r="MK237" s="25">
        <f t="shared" si="748"/>
        <v>0</v>
      </c>
      <c r="ML237" s="25">
        <f t="shared" si="848"/>
        <v>0</v>
      </c>
      <c r="MM237" s="25">
        <f t="shared" si="749"/>
        <v>0</v>
      </c>
      <c r="MN237" s="25">
        <f t="shared" si="750"/>
        <v>0</v>
      </c>
      <c r="MO237" s="25">
        <f t="shared" si="849"/>
        <v>0</v>
      </c>
      <c r="MP237" s="25">
        <f t="shared" si="751"/>
        <v>0</v>
      </c>
      <c r="MQ237" s="25">
        <f t="shared" si="752"/>
        <v>0</v>
      </c>
      <c r="MR237" s="25">
        <f t="shared" si="850"/>
        <v>0</v>
      </c>
      <c r="MS237" s="29">
        <v>1.4</v>
      </c>
      <c r="MT237" s="29">
        <v>0</v>
      </c>
      <c r="MU237" s="29">
        <v>1</v>
      </c>
      <c r="MV237" s="29">
        <v>1</v>
      </c>
      <c r="MW237" s="25">
        <f t="shared" si="753"/>
        <v>1.4</v>
      </c>
      <c r="MX237" s="25">
        <f t="shared" si="754"/>
        <v>3.3</v>
      </c>
      <c r="MY237" s="25">
        <f t="shared" si="755"/>
        <v>0</v>
      </c>
      <c r="MZ237" s="25">
        <f t="shared" si="756"/>
        <v>0</v>
      </c>
      <c r="NA237" s="25">
        <f t="shared" si="757"/>
        <v>1.4</v>
      </c>
      <c r="NB237" s="25">
        <f t="shared" si="758"/>
        <v>2.04</v>
      </c>
      <c r="NC237" s="25">
        <f t="shared" si="759"/>
        <v>0</v>
      </c>
      <c r="ND237" s="25">
        <f t="shared" si="760"/>
        <v>0</v>
      </c>
      <c r="NE237" s="25">
        <f t="shared" si="851"/>
        <v>1.4</v>
      </c>
      <c r="NF237" s="25">
        <f t="shared" si="851"/>
        <v>2.67</v>
      </c>
      <c r="NG237" s="25">
        <f t="shared" si="851"/>
        <v>0</v>
      </c>
      <c r="NH237" s="25">
        <f t="shared" si="851"/>
        <v>0</v>
      </c>
      <c r="NI237" s="25">
        <f t="shared" si="761"/>
        <v>100.13</v>
      </c>
      <c r="NJ237" s="25">
        <f t="shared" si="762"/>
        <v>0</v>
      </c>
      <c r="NK237" s="25">
        <f t="shared" si="763"/>
        <v>100.13</v>
      </c>
      <c r="NL237" s="25">
        <f t="shared" si="764"/>
        <v>68.2</v>
      </c>
      <c r="NM237" s="25">
        <f t="shared" si="765"/>
        <v>0</v>
      </c>
      <c r="NN237" s="25">
        <f t="shared" si="852"/>
        <v>68.2</v>
      </c>
      <c r="NO237" s="25">
        <f t="shared" si="766"/>
        <v>0</v>
      </c>
      <c r="NP237" s="25">
        <f t="shared" si="767"/>
        <v>0</v>
      </c>
      <c r="NQ237" s="25">
        <f t="shared" si="853"/>
        <v>0</v>
      </c>
      <c r="NR237" s="25">
        <f t="shared" si="768"/>
        <v>0</v>
      </c>
      <c r="NS237" s="25">
        <f t="shared" si="769"/>
        <v>0</v>
      </c>
      <c r="NT237" s="25">
        <f t="shared" si="854"/>
        <v>0</v>
      </c>
      <c r="NU237" s="25">
        <f t="shared" si="770"/>
        <v>0</v>
      </c>
      <c r="NV237" s="25">
        <f t="shared" si="771"/>
        <v>0</v>
      </c>
      <c r="NW237" s="25">
        <f t="shared" si="855"/>
        <v>0</v>
      </c>
      <c r="NX237" s="25">
        <f t="shared" si="856"/>
        <v>68.2</v>
      </c>
      <c r="NY237" s="25">
        <f t="shared" si="856"/>
        <v>0</v>
      </c>
      <c r="NZ237" s="25">
        <f t="shared" si="857"/>
        <v>68.2</v>
      </c>
      <c r="OA237" s="25">
        <f t="shared" si="858"/>
        <v>31.93</v>
      </c>
      <c r="OB237" s="25">
        <f t="shared" si="858"/>
        <v>0</v>
      </c>
      <c r="OC237" s="25">
        <f t="shared" si="859"/>
        <v>31.93</v>
      </c>
      <c r="OD237" s="25">
        <f t="shared" si="860"/>
        <v>68.2</v>
      </c>
      <c r="OE237" s="25">
        <f t="shared" si="860"/>
        <v>0</v>
      </c>
      <c r="OF237" s="25">
        <f t="shared" si="860"/>
        <v>68.2</v>
      </c>
      <c r="OG237" s="25">
        <f t="shared" si="772"/>
        <v>0</v>
      </c>
      <c r="OH237" s="25">
        <f t="shared" si="773"/>
        <v>0</v>
      </c>
      <c r="OI237" s="25">
        <f t="shared" si="774"/>
        <v>0</v>
      </c>
      <c r="OJ237" s="25">
        <f t="shared" si="775"/>
        <v>0</v>
      </c>
      <c r="OK237" s="25">
        <f t="shared" si="776"/>
        <v>0</v>
      </c>
      <c r="OL237" s="25">
        <f t="shared" si="777"/>
        <v>0</v>
      </c>
      <c r="OM237" s="25">
        <f t="shared" si="861"/>
        <v>0</v>
      </c>
      <c r="ON237" s="25">
        <f t="shared" si="861"/>
        <v>0</v>
      </c>
      <c r="OO237" s="25">
        <f t="shared" si="861"/>
        <v>0</v>
      </c>
      <c r="OP237" s="25">
        <f t="shared" si="778"/>
        <v>0</v>
      </c>
      <c r="OQ237" s="25">
        <f t="shared" si="779"/>
        <v>0</v>
      </c>
      <c r="OR237" s="25">
        <f t="shared" si="862"/>
        <v>0</v>
      </c>
      <c r="OS237" s="19">
        <v>537901.59</v>
      </c>
      <c r="OT237" s="19">
        <v>2370899.33</v>
      </c>
    </row>
    <row r="238" spans="1:410" ht="33" customHeight="1" x14ac:dyDescent="0.25">
      <c r="A238" s="18"/>
      <c r="B238" s="18" t="s">
        <v>1023</v>
      </c>
      <c r="C238" s="18">
        <v>265.16000000000003</v>
      </c>
      <c r="D238" s="16" t="e">
        <f>_xlfn.IFNA(INDEX(#REF!,MATCH(E238,#REF!,0)),0)</f>
        <v>#REF!</v>
      </c>
      <c r="E238" s="18" t="s">
        <v>1037</v>
      </c>
      <c r="F238" s="16" t="s">
        <v>765</v>
      </c>
      <c r="G238" s="16" t="s">
        <v>766</v>
      </c>
      <c r="H238" s="16" t="s">
        <v>767</v>
      </c>
      <c r="I238" s="16" t="s">
        <v>768</v>
      </c>
      <c r="J238" s="16" t="s">
        <v>769</v>
      </c>
      <c r="K238" s="16" t="s">
        <v>770</v>
      </c>
      <c r="L238" s="16" t="s">
        <v>771</v>
      </c>
      <c r="M238" s="18">
        <v>1.64</v>
      </c>
      <c r="N238" s="18">
        <v>1.94</v>
      </c>
      <c r="O238" s="18">
        <v>2.04</v>
      </c>
      <c r="P238" s="18">
        <v>2.34</v>
      </c>
      <c r="Q238" s="18">
        <v>0.1</v>
      </c>
      <c r="R238" s="18">
        <v>1.8399999999999999</v>
      </c>
      <c r="S238" s="18">
        <v>2.14</v>
      </c>
      <c r="T238" s="18">
        <v>0.2</v>
      </c>
      <c r="U238" s="18">
        <v>0</v>
      </c>
      <c r="V238" s="18">
        <v>0</v>
      </c>
      <c r="W238" s="18">
        <v>0</v>
      </c>
      <c r="X238" s="18">
        <v>1.64</v>
      </c>
      <c r="Y238" s="18">
        <v>1.9</v>
      </c>
      <c r="Z238" s="20">
        <f t="shared" si="780"/>
        <v>2</v>
      </c>
      <c r="AA238" s="18">
        <v>0.22</v>
      </c>
      <c r="AB238" s="18">
        <v>0</v>
      </c>
      <c r="AC238" s="18">
        <v>0</v>
      </c>
      <c r="AD238" s="18">
        <v>0</v>
      </c>
      <c r="AE238" s="18">
        <v>0</v>
      </c>
      <c r="AF238" s="18">
        <v>0</v>
      </c>
      <c r="AG238" s="18">
        <v>1.2</v>
      </c>
      <c r="AH238" s="18">
        <v>1.5</v>
      </c>
      <c r="AI238" s="20">
        <f t="shared" si="781"/>
        <v>2.15</v>
      </c>
      <c r="AJ238" s="18">
        <v>0</v>
      </c>
      <c r="AK238" s="18">
        <v>0</v>
      </c>
      <c r="AL238" s="20">
        <f t="shared" si="782"/>
        <v>0</v>
      </c>
      <c r="AM238" s="18">
        <v>1.64</v>
      </c>
      <c r="AN238" s="18">
        <v>1.5</v>
      </c>
      <c r="AO238" s="18">
        <v>0.15</v>
      </c>
      <c r="AP238" s="18">
        <v>0.22</v>
      </c>
      <c r="AQ238" s="18">
        <v>1.64</v>
      </c>
      <c r="AR238" s="18">
        <v>1.72</v>
      </c>
      <c r="AS238" s="18">
        <v>0.12</v>
      </c>
      <c r="AT238" s="18">
        <v>0.11</v>
      </c>
      <c r="AU238" s="18">
        <v>0</v>
      </c>
      <c r="AV238" s="18">
        <v>1</v>
      </c>
      <c r="AW238" s="18">
        <v>0</v>
      </c>
      <c r="AX238" s="18">
        <v>0</v>
      </c>
      <c r="AY238" s="18">
        <v>0</v>
      </c>
      <c r="AZ238" s="18">
        <v>0</v>
      </c>
      <c r="BA238" s="18">
        <v>0</v>
      </c>
      <c r="BB238" s="18">
        <v>0</v>
      </c>
      <c r="BC238" s="18">
        <v>0</v>
      </c>
      <c r="BD238" s="18">
        <v>0</v>
      </c>
      <c r="BE238" s="18">
        <v>2</v>
      </c>
      <c r="BF238" s="18">
        <v>0</v>
      </c>
      <c r="BG238" s="18">
        <v>0</v>
      </c>
      <c r="BH238" s="18">
        <v>0</v>
      </c>
      <c r="BI238" s="18">
        <v>0</v>
      </c>
      <c r="BJ238" s="18">
        <v>0</v>
      </c>
      <c r="BK238" s="18">
        <v>0</v>
      </c>
      <c r="BL238" s="18">
        <v>0</v>
      </c>
      <c r="BM238" s="18">
        <v>0</v>
      </c>
      <c r="BN238" s="18">
        <v>0</v>
      </c>
      <c r="BO238" s="18">
        <v>0</v>
      </c>
      <c r="BP238" s="18">
        <v>0</v>
      </c>
      <c r="BQ238" s="18">
        <v>0</v>
      </c>
      <c r="BR238" s="18">
        <v>0</v>
      </c>
      <c r="BS238" s="18">
        <v>0</v>
      </c>
      <c r="BT238" s="18">
        <v>0</v>
      </c>
      <c r="BU238" s="18">
        <v>0</v>
      </c>
      <c r="BV238" s="18">
        <v>0</v>
      </c>
      <c r="BW238" s="18">
        <v>0</v>
      </c>
      <c r="BX238" s="18">
        <v>0</v>
      </c>
      <c r="BY238" s="18">
        <v>0</v>
      </c>
      <c r="BZ238" s="18">
        <v>0</v>
      </c>
      <c r="CA238" s="16" t="e">
        <f>_xlfn.IFNA(IF(RIGHT(D238,2)="=G",0,INDEX(#REF!,MATCH(E238,#REF!,0))),0)</f>
        <v>#REF!</v>
      </c>
      <c r="CB238" s="16" t="s">
        <v>776</v>
      </c>
      <c r="CC238" s="18">
        <v>0</v>
      </c>
      <c r="CD238" s="18">
        <v>0</v>
      </c>
      <c r="CE238" s="18">
        <v>1.4</v>
      </c>
      <c r="CF238" s="18">
        <v>0.85</v>
      </c>
      <c r="CG238" s="18">
        <v>0.12</v>
      </c>
      <c r="CH238" s="18">
        <v>2</v>
      </c>
      <c r="CI238" s="16" t="s">
        <v>98</v>
      </c>
      <c r="CJ238" s="18">
        <v>0</v>
      </c>
      <c r="CK238" s="20">
        <f t="shared" si="648"/>
        <v>1.76</v>
      </c>
      <c r="CL238" s="20">
        <f t="shared" si="783"/>
        <v>1.76</v>
      </c>
      <c r="CM238" s="18">
        <v>20.97</v>
      </c>
      <c r="CN238" s="18">
        <v>24.66</v>
      </c>
      <c r="CO238" s="18">
        <v>23.821000000000002</v>
      </c>
      <c r="CP238" s="22">
        <f t="shared" si="649"/>
        <v>23.82</v>
      </c>
      <c r="CQ238" s="22">
        <f t="shared" si="650"/>
        <v>22.06</v>
      </c>
      <c r="CR238" s="22">
        <f t="shared" si="784"/>
        <v>1.76</v>
      </c>
      <c r="CS238" s="22">
        <f t="shared" si="651"/>
        <v>22.16</v>
      </c>
      <c r="CT238" s="22">
        <f t="shared" si="652"/>
        <v>22.36</v>
      </c>
      <c r="CU238" s="18">
        <v>22.36</v>
      </c>
      <c r="CV238" s="22">
        <f t="shared" si="785"/>
        <v>2</v>
      </c>
      <c r="CW238" s="22">
        <f t="shared" si="653"/>
        <v>0</v>
      </c>
      <c r="CX238" s="22">
        <f t="shared" si="654"/>
        <v>0</v>
      </c>
      <c r="CY238" s="22">
        <f t="shared" si="655"/>
        <v>24.39</v>
      </c>
      <c r="CZ238" s="22">
        <f t="shared" si="656"/>
        <v>24.54</v>
      </c>
      <c r="DA238" s="18">
        <v>24.66</v>
      </c>
      <c r="DB238" s="20">
        <f t="shared" si="786"/>
        <v>2.6</v>
      </c>
      <c r="DC238" s="20">
        <f t="shared" si="787"/>
        <v>0.84</v>
      </c>
      <c r="DD238" s="20">
        <f t="shared" si="788"/>
        <v>1.7600000000000002</v>
      </c>
      <c r="DE238" s="20">
        <f t="shared" si="657"/>
        <v>0.1</v>
      </c>
      <c r="DF238" s="20">
        <f t="shared" si="658"/>
        <v>0.2</v>
      </c>
      <c r="DG238" s="20">
        <f t="shared" si="659"/>
        <v>1.46</v>
      </c>
      <c r="DH238" s="20">
        <f t="shared" si="660"/>
        <v>0</v>
      </c>
      <c r="DI238" s="20">
        <f t="shared" si="661"/>
        <v>0</v>
      </c>
      <c r="DJ238" s="20">
        <f t="shared" si="662"/>
        <v>0</v>
      </c>
      <c r="DK238" s="20">
        <f t="shared" si="789"/>
        <v>1.76</v>
      </c>
      <c r="DL238" s="20">
        <f t="shared" si="790"/>
        <v>0</v>
      </c>
      <c r="DM238" s="20">
        <f t="shared" si="791"/>
        <v>0</v>
      </c>
      <c r="DN238" s="20">
        <f t="shared" si="792"/>
        <v>0</v>
      </c>
      <c r="DO238" s="18">
        <v>2.54</v>
      </c>
      <c r="DP238" s="18">
        <v>0</v>
      </c>
      <c r="DQ238" s="18">
        <v>1</v>
      </c>
      <c r="DR238" s="18">
        <v>1</v>
      </c>
      <c r="DS238" s="25">
        <f t="shared" si="793"/>
        <v>2.54</v>
      </c>
      <c r="DT238" s="25">
        <f t="shared" si="794"/>
        <v>0</v>
      </c>
      <c r="DU238" s="25">
        <f t="shared" si="795"/>
        <v>4.47</v>
      </c>
      <c r="DV238" s="25">
        <f t="shared" si="796"/>
        <v>0</v>
      </c>
      <c r="DW238" s="25">
        <f t="shared" si="797"/>
        <v>4.47</v>
      </c>
      <c r="DX238" s="25">
        <f t="shared" si="798"/>
        <v>9.1199999999999992</v>
      </c>
      <c r="DY238" s="25">
        <f t="shared" si="799"/>
        <v>0</v>
      </c>
      <c r="DZ238" s="25">
        <f t="shared" si="800"/>
        <v>9.1199999999999992</v>
      </c>
      <c r="EA238" s="25">
        <f t="shared" si="801"/>
        <v>5.91</v>
      </c>
      <c r="EB238" s="25">
        <f t="shared" si="802"/>
        <v>0</v>
      </c>
      <c r="EC238" s="25">
        <f t="shared" si="803"/>
        <v>5.91</v>
      </c>
      <c r="ED238" s="25">
        <f t="shared" si="804"/>
        <v>3.21</v>
      </c>
      <c r="EE238" s="25">
        <f t="shared" si="804"/>
        <v>0</v>
      </c>
      <c r="EF238" s="25">
        <f t="shared" si="805"/>
        <v>3.21</v>
      </c>
      <c r="EG238" s="25">
        <f t="shared" si="806"/>
        <v>5.91</v>
      </c>
      <c r="EH238" s="25">
        <f t="shared" si="806"/>
        <v>0</v>
      </c>
      <c r="EI238" s="25">
        <f t="shared" si="807"/>
        <v>5.91</v>
      </c>
      <c r="EJ238" s="18">
        <v>265.16000000000003</v>
      </c>
      <c r="EK238" s="18">
        <v>304.05</v>
      </c>
      <c r="EL238" s="18" t="s">
        <v>1037</v>
      </c>
      <c r="EM238" s="18" t="s">
        <v>1038</v>
      </c>
      <c r="EN238" s="16" t="s">
        <v>774</v>
      </c>
      <c r="EO238" s="16" t="s">
        <v>132</v>
      </c>
      <c r="EP238" s="16" t="e">
        <f>IF(OR(EN238="Cống tròn",EN238="Cống hộp",EN238="Ống nhựa"),INDEX(#REF!,MATCH(E238,#REF!,0)),IF(OR(EN238="Rãnh xây",EN238="Rãnh bê tông"),INDEX(#REF!,MATCH(E238,#REF!,0)),0))</f>
        <v>#REF!</v>
      </c>
      <c r="EQ238" s="18">
        <v>37.539999999999985</v>
      </c>
      <c r="ER238" s="18">
        <v>1</v>
      </c>
      <c r="ES238" s="25">
        <f t="shared" si="808"/>
        <v>37</v>
      </c>
      <c r="ET238" s="1" t="e">
        <f>_xlfn.IFNA(IF(EN238="Cống tròn",INDEX(#REF!,MATCH(E238,#REF!,0)),IF(EN238="Cống hộp",INDEX(#REF!,MATCH(E238,#REF!,0)),EU238&amp;" ,"&amp;EV238)),0)</f>
        <v>#REF!</v>
      </c>
      <c r="EU238" s="16" t="s">
        <v>769</v>
      </c>
      <c r="EV238" s="16" t="s">
        <v>775</v>
      </c>
      <c r="EW238" s="16" t="e">
        <f>_xlfn.IFNA(INDEX(#REF!,MATCH(E238,#REF!,0)),0)</f>
        <v>#REF!</v>
      </c>
      <c r="EX238" s="16"/>
      <c r="EY238" s="18">
        <v>0</v>
      </c>
      <c r="EZ238" s="18">
        <v>0</v>
      </c>
      <c r="FA238" s="18">
        <v>0</v>
      </c>
      <c r="FB238" s="19">
        <v>0</v>
      </c>
      <c r="FC238" s="19">
        <v>0</v>
      </c>
      <c r="FD238" s="25">
        <f t="shared" si="663"/>
        <v>0</v>
      </c>
      <c r="FE238" s="25">
        <f t="shared" si="809"/>
        <v>0</v>
      </c>
      <c r="FF238" s="18">
        <v>0.1</v>
      </c>
      <c r="FG238" s="18">
        <v>2</v>
      </c>
      <c r="FH238" s="18">
        <v>1</v>
      </c>
      <c r="FI238" s="25">
        <f t="shared" si="810"/>
        <v>1.2</v>
      </c>
      <c r="FJ238" s="18">
        <v>0</v>
      </c>
      <c r="FK238" s="18">
        <v>0</v>
      </c>
      <c r="FL238" s="18">
        <v>0.2</v>
      </c>
      <c r="FM238" s="18">
        <v>1.4</v>
      </c>
      <c r="FN238" s="18">
        <v>0</v>
      </c>
      <c r="FO238" s="25">
        <f t="shared" si="811"/>
        <v>1.4</v>
      </c>
      <c r="FP238" s="18">
        <v>1.4999999999999999E-2</v>
      </c>
      <c r="FQ238" s="18">
        <v>1</v>
      </c>
      <c r="FR238" s="25">
        <f t="shared" si="664"/>
        <v>36</v>
      </c>
      <c r="FS238" s="25">
        <f t="shared" si="665"/>
        <v>0.52500000000000002</v>
      </c>
      <c r="FT238" s="25">
        <f t="shared" si="666"/>
        <v>36.524999999999999</v>
      </c>
      <c r="FU238" s="25">
        <f t="shared" si="667"/>
        <v>-1.0149999999999864</v>
      </c>
      <c r="FV238" s="25" t="str">
        <f t="shared" si="812"/>
        <v>Thêm 01</v>
      </c>
      <c r="FW238" s="25">
        <f t="shared" si="813"/>
        <v>0</v>
      </c>
      <c r="FX238" s="16"/>
      <c r="FY238" s="16"/>
      <c r="FZ238" s="16"/>
      <c r="GA238" s="16"/>
      <c r="GB238" s="19">
        <v>0</v>
      </c>
      <c r="GC238" s="19">
        <v>0</v>
      </c>
      <c r="GD238" s="19">
        <v>0</v>
      </c>
      <c r="GE238" s="19">
        <v>0</v>
      </c>
      <c r="GF238" s="19">
        <v>0</v>
      </c>
      <c r="GG238" s="19">
        <v>0</v>
      </c>
      <c r="GH238" s="19">
        <v>0</v>
      </c>
      <c r="GI238" s="19">
        <v>0</v>
      </c>
      <c r="GJ238" s="19">
        <v>0</v>
      </c>
      <c r="GK238" s="19">
        <v>0</v>
      </c>
      <c r="GL238" s="25">
        <f t="shared" si="668"/>
        <v>0</v>
      </c>
      <c r="GM238" s="25">
        <f t="shared" si="814"/>
        <v>0</v>
      </c>
      <c r="GN238" s="19">
        <v>0</v>
      </c>
      <c r="GO238" s="19">
        <v>0</v>
      </c>
      <c r="GP238" s="19">
        <v>0</v>
      </c>
      <c r="GQ238" s="19">
        <v>0</v>
      </c>
      <c r="GR238" s="1" t="e">
        <f>_xlfn.IFNA(INDEX(#REF!,MATCH(E238,#REF!,0)),0)</f>
        <v>#REF!</v>
      </c>
      <c r="GS238" s="16"/>
      <c r="GT238" s="18">
        <v>0</v>
      </c>
      <c r="GU238" s="18">
        <v>0</v>
      </c>
      <c r="GV238" s="18">
        <v>0</v>
      </c>
      <c r="GW238" s="18">
        <v>0</v>
      </c>
      <c r="GX238" s="25">
        <f t="shared" si="669"/>
        <v>0</v>
      </c>
      <c r="GY238" s="25">
        <f t="shared" si="670"/>
        <v>0</v>
      </c>
      <c r="GZ238" s="25">
        <f t="shared" si="815"/>
        <v>0</v>
      </c>
      <c r="HA238" s="1" t="e" cm="1">
        <f t="array" ref="HA238">INDEX(#REF!,MATCH(EJ238&amp;EK238&amp;HD238&amp;HE238&amp;HF238,#REF!&amp;#REF!&amp;#REF!&amp;#REF!&amp;#REF!,0))</f>
        <v>#REF!</v>
      </c>
      <c r="HB238" s="16"/>
      <c r="HC238" s="25">
        <f t="shared" si="816"/>
        <v>0</v>
      </c>
      <c r="HD238" s="18">
        <v>0</v>
      </c>
      <c r="HE238" s="18">
        <v>0</v>
      </c>
      <c r="HF238" s="18">
        <v>0</v>
      </c>
      <c r="HG238" s="1" t="e" cm="1">
        <f t="array" ref="HG238">INDEX(#REF!,MATCH(EJ238&amp;EK238&amp;HJ238&amp;HK238&amp;HL238,#REF!&amp;#REF!&amp;#REF!&amp;#REF!&amp;#REF!,0))</f>
        <v>#REF!</v>
      </c>
      <c r="HH238" s="16"/>
      <c r="HI238" s="25">
        <f t="shared" si="817"/>
        <v>0</v>
      </c>
      <c r="HJ238" s="25">
        <f t="shared" si="818"/>
        <v>0</v>
      </c>
      <c r="HK238" s="19">
        <v>0</v>
      </c>
      <c r="HL238" s="19">
        <v>0</v>
      </c>
      <c r="HM238" s="18">
        <v>0.01</v>
      </c>
      <c r="HN238" s="18">
        <v>1</v>
      </c>
      <c r="HO238" s="25">
        <f t="shared" si="819"/>
        <v>0</v>
      </c>
      <c r="HP238" s="25">
        <f t="shared" si="820"/>
        <v>0</v>
      </c>
      <c r="HQ238" s="25">
        <f t="shared" si="821"/>
        <v>0</v>
      </c>
      <c r="HR238" s="25">
        <f t="shared" si="822"/>
        <v>0</v>
      </c>
      <c r="HS238" s="25">
        <f t="shared" si="823"/>
        <v>0</v>
      </c>
      <c r="HT238" s="19">
        <v>0</v>
      </c>
      <c r="HU238" s="19">
        <v>0</v>
      </c>
      <c r="HV238" s="19">
        <v>0</v>
      </c>
      <c r="HW238" s="25">
        <f t="shared" si="824"/>
        <v>0</v>
      </c>
      <c r="HX238" s="19">
        <v>0</v>
      </c>
      <c r="HY238" s="19">
        <v>0</v>
      </c>
      <c r="HZ238" s="18">
        <v>23.82</v>
      </c>
      <c r="IA238" s="20">
        <f>ROUND(IF(EN238="Cống tròn",IF(EN238="Cống tròn",IF(EU238="Không có móng",IQ238-FF238,IF(EU238="Đế",IP238-FN238,IF(OR(EU238="Móng bê tông",EU238="Móng bê tông kết hợp đế"),II238-FJ238,0))),0),IF(EN238="Cống hộp",IF(AND(EN238="Cống hộp",EU238="Không có móng"),IQ238-GF238,IF(AND(EN238="Cống hộp",EU238="Móng bê tông"),IJ238-GB238,0)),IF(OR(EN238="Rãnh xây",EN238="Rãnh bê tông"),IF(OR(EN238="Rãnh xây",EN238="Rãnh bê tông"),IK238-GB238,0),IF(EN238="Ống nhựa",IF(AND(EN238="Ống nhựa",EU238="Không đắp cát"),IQ238-HT238,IF(AND(EN238="Ống nhựa",EU238="Đắp cát"),IH238-HX238,0)),IF(EN238="Rãnh thang",IF(EN238="Rãnh thang",IF(EU238="Móng bê tông",#REF!-#REF!,IQ238),0),0))))),2)</f>
        <v>22.36</v>
      </c>
      <c r="IB238" s="20">
        <f t="shared" si="825"/>
        <v>1.4600000000000009</v>
      </c>
      <c r="IC238" s="20">
        <f t="shared" si="671"/>
        <v>22.36</v>
      </c>
      <c r="ID238" s="20">
        <f t="shared" si="672"/>
        <v>0</v>
      </c>
      <c r="IE238" s="20">
        <f t="shared" si="673"/>
        <v>0</v>
      </c>
      <c r="IF238" s="20">
        <f t="shared" si="674"/>
        <v>0</v>
      </c>
      <c r="IG238" s="20">
        <f>IF(EN238="Rãnh thang",IF(AND(EN238="Rãnh thang",EU238="Móng bê tông"),IQ238-#REF!,0),IF(EN238="Ống nhựa",IF(AND(EN238="Ống nhựa",EU238="Đắp cát"),IQ238-HT238,0),IF(EN238="Cống tròn",IF(EN238="Cống tròn",IF(OR(EU238="Móng bê tông",EU238="Móng bê tông kết hợp đế"),IM238-FL238,0),0),IF(EN238="Cống hộp",IF(AND(EN238="Cống hộp",EU238="Móng bê tông"),IN238-GD238,0),IF(OR(EN238="Rãnh xây",EN238="Rãnh bê tông"),IF(AND(EN238="Rãnh xây",EU238="Móng bê tông"),IO238-GD238,IF(AND(EN238="Rãnh bê tông",EU238="Móng bê tông"),IO238-GD238,0)),0)))))</f>
        <v>22.36</v>
      </c>
      <c r="IH238" s="20">
        <f t="shared" si="675"/>
        <v>0</v>
      </c>
      <c r="II238" s="20">
        <f t="shared" si="676"/>
        <v>22.36</v>
      </c>
      <c r="IJ238" s="20">
        <f t="shared" si="677"/>
        <v>0</v>
      </c>
      <c r="IK238" s="20">
        <f t="shared" si="678"/>
        <v>0</v>
      </c>
      <c r="IL238" s="20">
        <f t="shared" si="679"/>
        <v>22.56</v>
      </c>
      <c r="IM238" s="20">
        <f t="shared" si="680"/>
        <v>22.56</v>
      </c>
      <c r="IN238" s="20">
        <f t="shared" si="681"/>
        <v>0</v>
      </c>
      <c r="IO238" s="20">
        <f t="shared" si="682"/>
        <v>0</v>
      </c>
      <c r="IP238" s="20">
        <f t="shared" si="683"/>
        <v>0</v>
      </c>
      <c r="IQ238" s="18">
        <v>22.66</v>
      </c>
      <c r="IR238" s="25">
        <f t="shared" si="826"/>
        <v>0</v>
      </c>
      <c r="IS238" s="25">
        <f t="shared" si="684"/>
        <v>0</v>
      </c>
      <c r="IT238" s="25">
        <f t="shared" si="685"/>
        <v>0</v>
      </c>
      <c r="IU238" s="25">
        <f>ROUND(IF(EN238="Cống tròn",IF(EN238="Cống tròn",IV238+FF238,0),IF(EN238="Cống hộp",IF(EN238="Cống hộp",IV238+GP238,0),IF(OR(EN238="Rãnh xây",EN238="Rãnh bê tông"),IF(OR(EN238="Rãnh xây",EN238="Rãnh bê tông"),IV238+GP238,0),IF(EN238="ống nhựa",IF(EN238="Ống nhựa",IV238+HT238,0),IF(EN238="Rãnh thang",IF(EN238="Rãnh thang",IQ238+#REF!,0),0))))),2)</f>
        <v>23.72</v>
      </c>
      <c r="IV238" s="18">
        <v>23.62</v>
      </c>
      <c r="IW238" s="25">
        <f t="shared" si="686"/>
        <v>23.72</v>
      </c>
      <c r="IX238" s="25">
        <f t="shared" si="687"/>
        <v>0</v>
      </c>
      <c r="IY238" s="25">
        <f t="shared" si="688"/>
        <v>0</v>
      </c>
      <c r="IZ238" s="25">
        <f t="shared" si="689"/>
        <v>0</v>
      </c>
      <c r="JA238" s="25">
        <f t="shared" si="690"/>
        <v>0</v>
      </c>
      <c r="JB238" s="18">
        <v>23.73</v>
      </c>
      <c r="JC238" s="20">
        <f>ROUND(IF(EN238="Cống tròn",IF(EN238="Cống tròn",IF(EU238="Không có móng",JS238-FF238,IF(EU238="Đế",JR238-FN238,IF(OR(EU238="Móng bê tông",EU238="Móng bê tông kết hợp đế"),JK238-FJ238,0))),0),IF(EN238="Cống hộp",IF(AND(EN238="Cống hộp",EU238="Không có móng"),JS238-GF238,IF(AND(EN238="Cống hộp",EU238="Móng bê tông"),JL238-GB238,0)),IF(OR(EN238="Rãnh xây",EN238="Rãnh bê tông"),IF(OR(EN238="Rãnh xây",EN238="Rãnh bê tông"),JM238-GB238,0),IF(EN238="Ống nhựa",IF(AND(EN238="Ống nhựa",EU238="Không đắp cát"),JS238-HT238,IF(AND(EN238="Ống nhựa",EU238="Đắp cát"),JJ238-HX238,0)),IF(EN238="Rãnh thang",IF(EN238="Rãnh thang",IF(EU238="Móng bê tông",#REF!-#REF!,JS238),0),0))))),2)</f>
        <v>22.32</v>
      </c>
      <c r="JD238" s="20">
        <f t="shared" si="827"/>
        <v>1.4100000000000001</v>
      </c>
      <c r="JE238" s="20">
        <f t="shared" si="691"/>
        <v>22.32</v>
      </c>
      <c r="JF238" s="20">
        <f t="shared" si="692"/>
        <v>0</v>
      </c>
      <c r="JG238" s="20">
        <f t="shared" si="693"/>
        <v>0</v>
      </c>
      <c r="JH238" s="20">
        <f t="shared" si="694"/>
        <v>0</v>
      </c>
      <c r="JI238" s="20">
        <f>IF(EN238="Rãnh thang",IF(AND(EN238="Rãnh thang",EU238="Móng bê tông"),JS238-#REF!,0),IF(EN238="Ống nhựa",IF(AND(EN238="Ống nhựa",EU238="Đắp cát"),JS238-HT238,0),IF(EN238="Cống tròn",IF(EN238="Cống tròn",IF(OR(EU238="Móng bê tông",EU238="Móng bê tông kết hợp đế"),JO238-FL238,0),0),IF(EN238="Cống hộp",IF(AND(EN238="Cống hộp",EU238="Móng bê tông"),JP238-GD238,0),IF(OR(EN238="Rãnh xây",EN238="Rãnh bê tông"),IF(AND(EN238="Rãnh xây",EU238="Móng bê tông"),JQ238-GD238,IF(AND(EN238="Rãnh bê tông",EU238="Móng bê tông"),JQ238-GD238,0)),0)))))</f>
        <v>22.32</v>
      </c>
      <c r="JJ238" s="20">
        <f t="shared" si="695"/>
        <v>0</v>
      </c>
      <c r="JK238" s="20">
        <f t="shared" si="696"/>
        <v>22.32</v>
      </c>
      <c r="JL238" s="20">
        <f t="shared" si="697"/>
        <v>0</v>
      </c>
      <c r="JM238" s="20">
        <f t="shared" si="698"/>
        <v>0</v>
      </c>
      <c r="JN238" s="20">
        <f t="shared" si="699"/>
        <v>22.52</v>
      </c>
      <c r="JO238" s="20">
        <f t="shared" si="700"/>
        <v>22.52</v>
      </c>
      <c r="JP238" s="20">
        <f t="shared" si="701"/>
        <v>0</v>
      </c>
      <c r="JQ238" s="20">
        <f t="shared" si="702"/>
        <v>0</v>
      </c>
      <c r="JR238" s="20">
        <f t="shared" si="703"/>
        <v>0</v>
      </c>
      <c r="JS238" s="26">
        <v>22.62</v>
      </c>
      <c r="JT238" s="25">
        <f t="shared" si="828"/>
        <v>0</v>
      </c>
      <c r="JU238" s="25">
        <f t="shared" si="704"/>
        <v>0</v>
      </c>
      <c r="JV238" s="25">
        <f t="shared" si="705"/>
        <v>0</v>
      </c>
      <c r="JW238" s="25">
        <f>ROUND(IF(EN238="Cống tròn",IF(EN238="Cống tròn",JX238+FF238,0),IF(EN238="Cống hộp",IF(EN238="Cống hộp",JX238+GP238,0),IF(OR(EN238="Rãnh xây",EN238="Rãnh bê tông"),IF(OR(EN238="Rãnh xây",EN238="Rãnh bê tông"),JX238+GP238,0),IF(EN238="ống nhựa",IF(EN238="Ống nhựa",JX238+HT238,0),IF(EN238="Rãnh thang",IF(EN238="Rãnh thang",JS238+#REF!,0),0))))),2)</f>
        <v>23.72</v>
      </c>
      <c r="JX238" s="27">
        <v>23.62</v>
      </c>
      <c r="JY238" s="25">
        <f t="shared" si="706"/>
        <v>23.72</v>
      </c>
      <c r="JZ238" s="25">
        <f t="shared" si="707"/>
        <v>0</v>
      </c>
      <c r="KA238" s="25">
        <f t="shared" si="708"/>
        <v>0</v>
      </c>
      <c r="KB238" s="25">
        <f t="shared" si="709"/>
        <v>0</v>
      </c>
      <c r="KC238" s="25">
        <f t="shared" si="710"/>
        <v>0</v>
      </c>
      <c r="KD238" s="28" t="s">
        <v>98</v>
      </c>
      <c r="KE238" s="27">
        <v>0</v>
      </c>
      <c r="KF238" s="25">
        <f t="shared" si="711"/>
        <v>1.4600000000000009</v>
      </c>
      <c r="KG238" s="25">
        <f t="shared" si="829"/>
        <v>1.4600000000000009</v>
      </c>
      <c r="KH238" s="27">
        <v>0</v>
      </c>
      <c r="KI238" s="25">
        <f t="shared" si="712"/>
        <v>1.4100000000000001</v>
      </c>
      <c r="KJ238" s="25">
        <f t="shared" si="830"/>
        <v>1.4100000000000001</v>
      </c>
      <c r="KK238" s="25">
        <f t="shared" si="713"/>
        <v>0</v>
      </c>
      <c r="KL238" s="25">
        <f t="shared" si="714"/>
        <v>0</v>
      </c>
      <c r="KM238" s="25">
        <f t="shared" si="831"/>
        <v>0</v>
      </c>
      <c r="KN238" s="25">
        <f t="shared" si="715"/>
        <v>0</v>
      </c>
      <c r="KO238" s="25">
        <f t="shared" si="716"/>
        <v>0</v>
      </c>
      <c r="KP238" s="25">
        <f t="shared" si="832"/>
        <v>0</v>
      </c>
      <c r="KQ238" s="25">
        <f t="shared" si="717"/>
        <v>0.2</v>
      </c>
      <c r="KR238" s="25">
        <f t="shared" si="718"/>
        <v>0.2</v>
      </c>
      <c r="KS238" s="25">
        <f t="shared" si="833"/>
        <v>0.2</v>
      </c>
      <c r="KT238" s="25">
        <f t="shared" si="719"/>
        <v>0</v>
      </c>
      <c r="KU238" s="25">
        <f t="shared" si="720"/>
        <v>0</v>
      </c>
      <c r="KV238" s="25">
        <f t="shared" si="834"/>
        <v>0</v>
      </c>
      <c r="KW238" s="25">
        <f t="shared" si="721"/>
        <v>0</v>
      </c>
      <c r="KX238" s="25">
        <f t="shared" si="722"/>
        <v>0</v>
      </c>
      <c r="KY238" s="25">
        <f t="shared" si="835"/>
        <v>0</v>
      </c>
      <c r="KZ238" s="25">
        <f t="shared" si="723"/>
        <v>0</v>
      </c>
      <c r="LA238" s="25">
        <f t="shared" si="724"/>
        <v>0</v>
      </c>
      <c r="LB238" s="25">
        <f t="shared" si="836"/>
        <v>0</v>
      </c>
      <c r="LC238" s="25">
        <f t="shared" si="725"/>
        <v>1.4</v>
      </c>
      <c r="LD238" s="25">
        <f t="shared" si="726"/>
        <v>1.4</v>
      </c>
      <c r="LE238" s="25">
        <f t="shared" si="837"/>
        <v>1.4</v>
      </c>
      <c r="LF238" s="25">
        <f t="shared" si="727"/>
        <v>0</v>
      </c>
      <c r="LG238" s="25">
        <f t="shared" si="728"/>
        <v>0</v>
      </c>
      <c r="LH238" s="25">
        <f t="shared" si="838"/>
        <v>0</v>
      </c>
      <c r="LI238" s="25">
        <f t="shared" si="729"/>
        <v>0</v>
      </c>
      <c r="LJ238" s="25">
        <f t="shared" si="730"/>
        <v>0</v>
      </c>
      <c r="LK238" s="25">
        <f t="shared" si="839"/>
        <v>0</v>
      </c>
      <c r="LL238" s="25">
        <f t="shared" si="731"/>
        <v>0</v>
      </c>
      <c r="LM238" s="25">
        <f t="shared" si="732"/>
        <v>0</v>
      </c>
      <c r="LN238" s="25">
        <f t="shared" si="840"/>
        <v>0</v>
      </c>
      <c r="LO238" s="25">
        <f t="shared" si="733"/>
        <v>0</v>
      </c>
      <c r="LP238" s="25">
        <f t="shared" si="734"/>
        <v>0</v>
      </c>
      <c r="LQ238" s="25">
        <f t="shared" si="841"/>
        <v>0</v>
      </c>
      <c r="LR238" s="25">
        <f t="shared" si="735"/>
        <v>0</v>
      </c>
      <c r="LS238" s="25">
        <f t="shared" si="736"/>
        <v>0</v>
      </c>
      <c r="LT238" s="25">
        <f t="shared" si="842"/>
        <v>0</v>
      </c>
      <c r="LU238" s="25">
        <f t="shared" si="737"/>
        <v>0</v>
      </c>
      <c r="LV238" s="25">
        <f t="shared" si="738"/>
        <v>0</v>
      </c>
      <c r="LW238" s="25">
        <f t="shared" si="843"/>
        <v>0</v>
      </c>
      <c r="LX238" s="25">
        <f t="shared" si="739"/>
        <v>0</v>
      </c>
      <c r="LY238" s="25">
        <f t="shared" si="740"/>
        <v>0</v>
      </c>
      <c r="LZ238" s="25">
        <f t="shared" si="844"/>
        <v>0</v>
      </c>
      <c r="MA238" s="25">
        <f t="shared" si="741"/>
        <v>0</v>
      </c>
      <c r="MB238" s="25">
        <f t="shared" si="742"/>
        <v>0</v>
      </c>
      <c r="MC238" s="25">
        <f t="shared" si="845"/>
        <v>0</v>
      </c>
      <c r="MD238" s="25">
        <f t="shared" si="743"/>
        <v>0</v>
      </c>
      <c r="ME238" s="25">
        <f t="shared" si="744"/>
        <v>0</v>
      </c>
      <c r="MF238" s="25">
        <f t="shared" si="846"/>
        <v>0</v>
      </c>
      <c r="MG238" s="25">
        <f t="shared" si="745"/>
        <v>0</v>
      </c>
      <c r="MH238" s="25">
        <f t="shared" si="746"/>
        <v>0</v>
      </c>
      <c r="MI238" s="25">
        <f t="shared" si="847"/>
        <v>0</v>
      </c>
      <c r="MJ238" s="25">
        <f t="shared" si="747"/>
        <v>0</v>
      </c>
      <c r="MK238" s="25">
        <f t="shared" si="748"/>
        <v>0</v>
      </c>
      <c r="ML238" s="25">
        <f t="shared" si="848"/>
        <v>0</v>
      </c>
      <c r="MM238" s="25">
        <f t="shared" si="749"/>
        <v>0</v>
      </c>
      <c r="MN238" s="25">
        <f t="shared" si="750"/>
        <v>0</v>
      </c>
      <c r="MO238" s="25">
        <f t="shared" si="849"/>
        <v>0</v>
      </c>
      <c r="MP238" s="25">
        <f t="shared" si="751"/>
        <v>0</v>
      </c>
      <c r="MQ238" s="25">
        <f t="shared" si="752"/>
        <v>0</v>
      </c>
      <c r="MR238" s="25">
        <f t="shared" si="850"/>
        <v>0</v>
      </c>
      <c r="MS238" s="29">
        <v>1.4</v>
      </c>
      <c r="MT238" s="29">
        <v>0</v>
      </c>
      <c r="MU238" s="29">
        <v>1</v>
      </c>
      <c r="MV238" s="29">
        <v>1</v>
      </c>
      <c r="MW238" s="25">
        <f t="shared" si="753"/>
        <v>1.4</v>
      </c>
      <c r="MX238" s="25">
        <f t="shared" si="754"/>
        <v>2.04</v>
      </c>
      <c r="MY238" s="25">
        <f t="shared" si="755"/>
        <v>0</v>
      </c>
      <c r="MZ238" s="25">
        <f t="shared" si="756"/>
        <v>0</v>
      </c>
      <c r="NA238" s="25">
        <f t="shared" si="757"/>
        <v>1.4</v>
      </c>
      <c r="NB238" s="25">
        <f t="shared" si="758"/>
        <v>1.97</v>
      </c>
      <c r="NC238" s="25">
        <f t="shared" si="759"/>
        <v>0</v>
      </c>
      <c r="ND238" s="25">
        <f t="shared" si="760"/>
        <v>0</v>
      </c>
      <c r="NE238" s="25">
        <f t="shared" si="851"/>
        <v>1.4</v>
      </c>
      <c r="NF238" s="25">
        <f t="shared" si="851"/>
        <v>2.0049999999999999</v>
      </c>
      <c r="NG238" s="25">
        <f t="shared" si="851"/>
        <v>0</v>
      </c>
      <c r="NH238" s="25">
        <f t="shared" si="851"/>
        <v>0</v>
      </c>
      <c r="NI238" s="25">
        <f t="shared" si="761"/>
        <v>75.27</v>
      </c>
      <c r="NJ238" s="25">
        <f t="shared" si="762"/>
        <v>0</v>
      </c>
      <c r="NK238" s="25">
        <f t="shared" si="763"/>
        <v>75.27</v>
      </c>
      <c r="NL238" s="25">
        <f t="shared" si="764"/>
        <v>68.27</v>
      </c>
      <c r="NM238" s="25">
        <f t="shared" si="765"/>
        <v>0</v>
      </c>
      <c r="NN238" s="25">
        <f t="shared" si="852"/>
        <v>68.27</v>
      </c>
      <c r="NO238" s="25">
        <f t="shared" si="766"/>
        <v>0</v>
      </c>
      <c r="NP238" s="25">
        <f t="shared" si="767"/>
        <v>0</v>
      </c>
      <c r="NQ238" s="25">
        <f t="shared" si="853"/>
        <v>0</v>
      </c>
      <c r="NR238" s="25">
        <f t="shared" si="768"/>
        <v>0</v>
      </c>
      <c r="NS238" s="25">
        <f t="shared" si="769"/>
        <v>0</v>
      </c>
      <c r="NT238" s="25">
        <f t="shared" si="854"/>
        <v>0</v>
      </c>
      <c r="NU238" s="25">
        <f t="shared" si="770"/>
        <v>0</v>
      </c>
      <c r="NV238" s="25">
        <f t="shared" si="771"/>
        <v>0</v>
      </c>
      <c r="NW238" s="25">
        <f t="shared" si="855"/>
        <v>0</v>
      </c>
      <c r="NX238" s="25">
        <f t="shared" si="856"/>
        <v>68.27</v>
      </c>
      <c r="NY238" s="25">
        <f t="shared" si="856"/>
        <v>0</v>
      </c>
      <c r="NZ238" s="25">
        <f t="shared" si="857"/>
        <v>68.27</v>
      </c>
      <c r="OA238" s="25">
        <f t="shared" si="858"/>
        <v>7</v>
      </c>
      <c r="OB238" s="25">
        <f t="shared" si="858"/>
        <v>0</v>
      </c>
      <c r="OC238" s="25">
        <f t="shared" si="859"/>
        <v>7</v>
      </c>
      <c r="OD238" s="25">
        <f t="shared" si="860"/>
        <v>68.27</v>
      </c>
      <c r="OE238" s="25">
        <f t="shared" si="860"/>
        <v>0</v>
      </c>
      <c r="OF238" s="25">
        <f t="shared" si="860"/>
        <v>68.27</v>
      </c>
      <c r="OG238" s="25">
        <f t="shared" si="772"/>
        <v>0</v>
      </c>
      <c r="OH238" s="25">
        <f t="shared" si="773"/>
        <v>0</v>
      </c>
      <c r="OI238" s="25">
        <f t="shared" si="774"/>
        <v>0</v>
      </c>
      <c r="OJ238" s="25">
        <f t="shared" si="775"/>
        <v>0</v>
      </c>
      <c r="OK238" s="25">
        <f t="shared" si="776"/>
        <v>0</v>
      </c>
      <c r="OL238" s="25">
        <f t="shared" si="777"/>
        <v>0</v>
      </c>
      <c r="OM238" s="25">
        <f t="shared" si="861"/>
        <v>0</v>
      </c>
      <c r="ON238" s="25">
        <f t="shared" si="861"/>
        <v>0</v>
      </c>
      <c r="OO238" s="25">
        <f t="shared" si="861"/>
        <v>0</v>
      </c>
      <c r="OP238" s="25">
        <f t="shared" si="778"/>
        <v>0</v>
      </c>
      <c r="OQ238" s="25">
        <f t="shared" si="779"/>
        <v>0</v>
      </c>
      <c r="OR238" s="25">
        <f t="shared" si="862"/>
        <v>0</v>
      </c>
      <c r="OS238" s="19">
        <v>537901.59</v>
      </c>
      <c r="OT238" s="19">
        <v>2370938.0299999998</v>
      </c>
    </row>
    <row r="239" spans="1:410" ht="33" customHeight="1" x14ac:dyDescent="0.25">
      <c r="A239" s="18"/>
      <c r="B239" s="18" t="s">
        <v>1023</v>
      </c>
      <c r="C239" s="18">
        <v>304.05</v>
      </c>
      <c r="D239" s="16" t="e">
        <f>_xlfn.IFNA(INDEX(#REF!,MATCH(E239,#REF!,0)),0)</f>
        <v>#REF!</v>
      </c>
      <c r="E239" s="18" t="s">
        <v>1038</v>
      </c>
      <c r="F239" s="16" t="s">
        <v>765</v>
      </c>
      <c r="G239" s="16" t="s">
        <v>766</v>
      </c>
      <c r="H239" s="16" t="s">
        <v>767</v>
      </c>
      <c r="I239" s="16" t="s">
        <v>768</v>
      </c>
      <c r="J239" s="16" t="s">
        <v>769</v>
      </c>
      <c r="K239" s="16" t="s">
        <v>770</v>
      </c>
      <c r="L239" s="16" t="s">
        <v>771</v>
      </c>
      <c r="M239" s="18">
        <v>1.94</v>
      </c>
      <c r="N239" s="18">
        <v>1.94</v>
      </c>
      <c r="O239" s="18">
        <v>2.34</v>
      </c>
      <c r="P239" s="18">
        <v>2.34</v>
      </c>
      <c r="Q239" s="18">
        <v>0.1</v>
      </c>
      <c r="R239" s="18">
        <v>2.14</v>
      </c>
      <c r="S239" s="18">
        <v>2.14</v>
      </c>
      <c r="T239" s="18">
        <v>0.2</v>
      </c>
      <c r="U239" s="18">
        <v>0</v>
      </c>
      <c r="V239" s="18">
        <v>0</v>
      </c>
      <c r="W239" s="18">
        <v>0</v>
      </c>
      <c r="X239" s="18">
        <v>1.94</v>
      </c>
      <c r="Y239" s="18">
        <v>1.9</v>
      </c>
      <c r="Z239" s="20">
        <f t="shared" si="780"/>
        <v>2</v>
      </c>
      <c r="AA239" s="18">
        <v>0.22</v>
      </c>
      <c r="AB239" s="18">
        <v>0</v>
      </c>
      <c r="AC239" s="18">
        <v>0</v>
      </c>
      <c r="AD239" s="18">
        <v>0</v>
      </c>
      <c r="AE239" s="18">
        <v>0</v>
      </c>
      <c r="AF239" s="18">
        <v>0</v>
      </c>
      <c r="AG239" s="18">
        <v>1.5</v>
      </c>
      <c r="AH239" s="18">
        <v>1.5</v>
      </c>
      <c r="AI239" s="20">
        <f t="shared" si="781"/>
        <v>2.15</v>
      </c>
      <c r="AJ239" s="18">
        <v>0</v>
      </c>
      <c r="AK239" s="18">
        <v>0</v>
      </c>
      <c r="AL239" s="20">
        <f t="shared" si="782"/>
        <v>0</v>
      </c>
      <c r="AM239" s="18">
        <v>1.94</v>
      </c>
      <c r="AN239" s="18">
        <v>1.5</v>
      </c>
      <c r="AO239" s="18">
        <v>0.15</v>
      </c>
      <c r="AP239" s="18">
        <v>0.22</v>
      </c>
      <c r="AQ239" s="18">
        <v>1.94</v>
      </c>
      <c r="AR239" s="18">
        <v>1.72</v>
      </c>
      <c r="AS239" s="18">
        <v>0.12</v>
      </c>
      <c r="AT239" s="18">
        <v>0.11</v>
      </c>
      <c r="AU239" s="18">
        <v>0</v>
      </c>
      <c r="AV239" s="18">
        <v>1</v>
      </c>
      <c r="AW239" s="18">
        <v>0</v>
      </c>
      <c r="AX239" s="18">
        <v>0</v>
      </c>
      <c r="AY239" s="18">
        <v>0</v>
      </c>
      <c r="AZ239" s="18">
        <v>0</v>
      </c>
      <c r="BA239" s="18">
        <v>0</v>
      </c>
      <c r="BB239" s="18">
        <v>0</v>
      </c>
      <c r="BC239" s="18">
        <v>0</v>
      </c>
      <c r="BD239" s="18">
        <v>0</v>
      </c>
      <c r="BE239" s="18">
        <v>1</v>
      </c>
      <c r="BF239" s="18">
        <v>1</v>
      </c>
      <c r="BG239" s="18">
        <v>0</v>
      </c>
      <c r="BH239" s="18">
        <v>0</v>
      </c>
      <c r="BI239" s="18">
        <v>0</v>
      </c>
      <c r="BJ239" s="18">
        <v>0</v>
      </c>
      <c r="BK239" s="18">
        <v>0</v>
      </c>
      <c r="BL239" s="18">
        <v>0</v>
      </c>
      <c r="BM239" s="18">
        <v>0</v>
      </c>
      <c r="BN239" s="18">
        <v>0</v>
      </c>
      <c r="BO239" s="18">
        <v>0</v>
      </c>
      <c r="BP239" s="18">
        <v>0</v>
      </c>
      <c r="BQ239" s="18">
        <v>0</v>
      </c>
      <c r="BR239" s="18">
        <v>0</v>
      </c>
      <c r="BS239" s="18">
        <v>0</v>
      </c>
      <c r="BT239" s="18">
        <v>0</v>
      </c>
      <c r="BU239" s="18">
        <v>0</v>
      </c>
      <c r="BV239" s="18">
        <v>0</v>
      </c>
      <c r="BW239" s="18">
        <v>0</v>
      </c>
      <c r="BX239" s="18">
        <v>0</v>
      </c>
      <c r="BY239" s="18">
        <v>0</v>
      </c>
      <c r="BZ239" s="18">
        <v>0</v>
      </c>
      <c r="CA239" s="16" t="e">
        <f>_xlfn.IFNA(IF(RIGHT(D239,2)="=G",0,INDEX(#REF!,MATCH(E239,#REF!,0))),0)</f>
        <v>#REF!</v>
      </c>
      <c r="CB239" s="16" t="s">
        <v>776</v>
      </c>
      <c r="CC239" s="18">
        <v>0</v>
      </c>
      <c r="CD239" s="18">
        <v>0</v>
      </c>
      <c r="CE239" s="18">
        <v>1.7</v>
      </c>
      <c r="CF239" s="18">
        <v>0.85</v>
      </c>
      <c r="CG239" s="18">
        <v>0.12</v>
      </c>
      <c r="CH239" s="18">
        <v>2</v>
      </c>
      <c r="CI239" s="16" t="s">
        <v>98</v>
      </c>
      <c r="CJ239" s="18">
        <v>0</v>
      </c>
      <c r="CK239" s="20">
        <f t="shared" si="648"/>
        <v>1.71</v>
      </c>
      <c r="CL239" s="20">
        <f t="shared" si="783"/>
        <v>1.71</v>
      </c>
      <c r="CM239" s="18">
        <v>21.41</v>
      </c>
      <c r="CN239" s="18">
        <v>24.57</v>
      </c>
      <c r="CO239" s="18">
        <v>23.731000000000002</v>
      </c>
      <c r="CP239" s="22">
        <f t="shared" si="649"/>
        <v>23.73</v>
      </c>
      <c r="CQ239" s="22">
        <f t="shared" si="650"/>
        <v>22.02</v>
      </c>
      <c r="CR239" s="22">
        <f t="shared" si="784"/>
        <v>1.71</v>
      </c>
      <c r="CS239" s="22">
        <f t="shared" si="651"/>
        <v>22.12</v>
      </c>
      <c r="CT239" s="22">
        <f t="shared" si="652"/>
        <v>22.32</v>
      </c>
      <c r="CU239" s="18">
        <v>22.32</v>
      </c>
      <c r="CV239" s="22">
        <f t="shared" si="785"/>
        <v>2</v>
      </c>
      <c r="CW239" s="22">
        <f t="shared" si="653"/>
        <v>0</v>
      </c>
      <c r="CX239" s="22">
        <f t="shared" si="654"/>
        <v>0</v>
      </c>
      <c r="CY239" s="22">
        <f t="shared" si="655"/>
        <v>24.3</v>
      </c>
      <c r="CZ239" s="22">
        <f t="shared" si="656"/>
        <v>24.45</v>
      </c>
      <c r="DA239" s="18">
        <v>24.57</v>
      </c>
      <c r="DB239" s="20">
        <f t="shared" si="786"/>
        <v>2.5499999999999998</v>
      </c>
      <c r="DC239" s="20">
        <f t="shared" si="787"/>
        <v>0.84</v>
      </c>
      <c r="DD239" s="20">
        <f t="shared" si="788"/>
        <v>1.71</v>
      </c>
      <c r="DE239" s="20">
        <f t="shared" si="657"/>
        <v>0.1</v>
      </c>
      <c r="DF239" s="20">
        <f t="shared" si="658"/>
        <v>0.2</v>
      </c>
      <c r="DG239" s="20">
        <f t="shared" si="659"/>
        <v>1.41</v>
      </c>
      <c r="DH239" s="20">
        <f t="shared" si="660"/>
        <v>0</v>
      </c>
      <c r="DI239" s="20">
        <f t="shared" si="661"/>
        <v>0</v>
      </c>
      <c r="DJ239" s="20">
        <f t="shared" si="662"/>
        <v>0</v>
      </c>
      <c r="DK239" s="20">
        <f t="shared" si="789"/>
        <v>1.71</v>
      </c>
      <c r="DL239" s="20">
        <f t="shared" si="790"/>
        <v>0</v>
      </c>
      <c r="DM239" s="20">
        <f t="shared" si="791"/>
        <v>0</v>
      </c>
      <c r="DN239" s="20">
        <f t="shared" si="792"/>
        <v>0</v>
      </c>
      <c r="DO239" s="18">
        <v>2.54</v>
      </c>
      <c r="DP239" s="18">
        <v>0</v>
      </c>
      <c r="DQ239" s="18">
        <v>1</v>
      </c>
      <c r="DR239" s="18">
        <v>1</v>
      </c>
      <c r="DS239" s="25">
        <f t="shared" si="793"/>
        <v>2.54</v>
      </c>
      <c r="DT239" s="25">
        <f t="shared" si="794"/>
        <v>0</v>
      </c>
      <c r="DU239" s="25">
        <f t="shared" si="795"/>
        <v>4.34</v>
      </c>
      <c r="DV239" s="25">
        <f t="shared" si="796"/>
        <v>0</v>
      </c>
      <c r="DW239" s="25">
        <f t="shared" si="797"/>
        <v>4.34</v>
      </c>
      <c r="DX239" s="25">
        <f t="shared" si="798"/>
        <v>10.16</v>
      </c>
      <c r="DY239" s="25">
        <f t="shared" si="799"/>
        <v>0</v>
      </c>
      <c r="DZ239" s="25">
        <f t="shared" si="800"/>
        <v>10.16</v>
      </c>
      <c r="EA239" s="25">
        <f t="shared" si="801"/>
        <v>6.77</v>
      </c>
      <c r="EB239" s="25">
        <f t="shared" si="802"/>
        <v>0</v>
      </c>
      <c r="EC239" s="25">
        <f t="shared" si="803"/>
        <v>6.77</v>
      </c>
      <c r="ED239" s="25">
        <f t="shared" si="804"/>
        <v>3.39</v>
      </c>
      <c r="EE239" s="25">
        <f t="shared" si="804"/>
        <v>0</v>
      </c>
      <c r="EF239" s="25">
        <f t="shared" si="805"/>
        <v>3.39</v>
      </c>
      <c r="EG239" s="25">
        <f t="shared" si="806"/>
        <v>6.77</v>
      </c>
      <c r="EH239" s="25">
        <f t="shared" si="806"/>
        <v>0</v>
      </c>
      <c r="EI239" s="25">
        <f t="shared" si="807"/>
        <v>6.77</v>
      </c>
      <c r="EJ239" s="18">
        <v>304.05</v>
      </c>
      <c r="EK239" s="18">
        <v>314.86</v>
      </c>
      <c r="EL239" s="18" t="s">
        <v>1038</v>
      </c>
      <c r="EM239" s="18" t="s">
        <v>1039</v>
      </c>
      <c r="EN239" s="16" t="s">
        <v>774</v>
      </c>
      <c r="EO239" s="16" t="s">
        <v>132</v>
      </c>
      <c r="EP239" s="16" t="e">
        <f>IF(OR(EN239="Cống tròn",EN239="Cống hộp",EN239="Ống nhựa"),INDEX(#REF!,MATCH(E239,#REF!,0)),IF(OR(EN239="Rãnh xây",EN239="Rãnh bê tông"),INDEX(#REF!,MATCH(E239,#REF!,0)),0))</f>
        <v>#REF!</v>
      </c>
      <c r="EQ239" s="18">
        <v>10.199999999999999</v>
      </c>
      <c r="ER239" s="18">
        <v>1</v>
      </c>
      <c r="ES239" s="25">
        <f t="shared" si="808"/>
        <v>10</v>
      </c>
      <c r="ET239" s="1" t="e">
        <f>_xlfn.IFNA(IF(EN239="Cống tròn",INDEX(#REF!,MATCH(E239,#REF!,0)),IF(EN239="Cống hộp",INDEX(#REF!,MATCH(E239,#REF!,0)),EU239&amp;" ,"&amp;EV239)),0)</f>
        <v>#REF!</v>
      </c>
      <c r="EU239" s="16" t="s">
        <v>769</v>
      </c>
      <c r="EV239" s="16" t="s">
        <v>775</v>
      </c>
      <c r="EW239" s="16" t="e">
        <f>_xlfn.IFNA(INDEX(#REF!,MATCH(E239,#REF!,0)),0)</f>
        <v>#REF!</v>
      </c>
      <c r="EX239" s="16"/>
      <c r="EY239" s="18">
        <v>0</v>
      </c>
      <c r="EZ239" s="18">
        <v>0</v>
      </c>
      <c r="FA239" s="18">
        <v>0</v>
      </c>
      <c r="FB239" s="19">
        <v>0</v>
      </c>
      <c r="FC239" s="19">
        <v>0</v>
      </c>
      <c r="FD239" s="25">
        <f t="shared" si="663"/>
        <v>0</v>
      </c>
      <c r="FE239" s="25">
        <f t="shared" si="809"/>
        <v>0</v>
      </c>
      <c r="FF239" s="18">
        <v>0.1</v>
      </c>
      <c r="FG239" s="18">
        <v>2</v>
      </c>
      <c r="FH239" s="18">
        <v>1</v>
      </c>
      <c r="FI239" s="25">
        <f t="shared" si="810"/>
        <v>1.2</v>
      </c>
      <c r="FJ239" s="18">
        <v>0</v>
      </c>
      <c r="FK239" s="18">
        <v>0</v>
      </c>
      <c r="FL239" s="18">
        <v>0.2</v>
      </c>
      <c r="FM239" s="18">
        <v>1.4</v>
      </c>
      <c r="FN239" s="18">
        <v>0</v>
      </c>
      <c r="FO239" s="25">
        <f t="shared" si="811"/>
        <v>1.4</v>
      </c>
      <c r="FP239" s="18">
        <v>1.4999999999999999E-2</v>
      </c>
      <c r="FQ239" s="18">
        <v>1</v>
      </c>
      <c r="FR239" s="25">
        <f t="shared" si="664"/>
        <v>10</v>
      </c>
      <c r="FS239" s="25">
        <f t="shared" si="665"/>
        <v>0.13500000000000001</v>
      </c>
      <c r="FT239" s="25">
        <f t="shared" si="666"/>
        <v>10.135</v>
      </c>
      <c r="FU239" s="25">
        <f t="shared" si="667"/>
        <v>-6.4999999999999503E-2</v>
      </c>
      <c r="FV239" s="25" t="str">
        <f t="shared" si="812"/>
        <v>Đủ</v>
      </c>
      <c r="FW239" s="25">
        <f t="shared" si="813"/>
        <v>-0.06</v>
      </c>
      <c r="FX239" s="16"/>
      <c r="FY239" s="16"/>
      <c r="FZ239" s="16"/>
      <c r="GA239" s="16"/>
      <c r="GB239" s="19">
        <v>0</v>
      </c>
      <c r="GC239" s="19">
        <v>0</v>
      </c>
      <c r="GD239" s="19">
        <v>0</v>
      </c>
      <c r="GE239" s="19">
        <v>0</v>
      </c>
      <c r="GF239" s="19">
        <v>0</v>
      </c>
      <c r="GG239" s="19">
        <v>0</v>
      </c>
      <c r="GH239" s="19">
        <v>0</v>
      </c>
      <c r="GI239" s="19">
        <v>0</v>
      </c>
      <c r="GJ239" s="19">
        <v>0</v>
      </c>
      <c r="GK239" s="19">
        <v>0</v>
      </c>
      <c r="GL239" s="25">
        <f t="shared" si="668"/>
        <v>0</v>
      </c>
      <c r="GM239" s="25">
        <f t="shared" si="814"/>
        <v>0</v>
      </c>
      <c r="GN239" s="19">
        <v>0</v>
      </c>
      <c r="GO239" s="19">
        <v>0</v>
      </c>
      <c r="GP239" s="19">
        <v>0</v>
      </c>
      <c r="GQ239" s="19">
        <v>0</v>
      </c>
      <c r="GR239" s="1" t="e">
        <f>_xlfn.IFNA(INDEX(#REF!,MATCH(E239,#REF!,0)),0)</f>
        <v>#REF!</v>
      </c>
      <c r="GS239" s="16"/>
      <c r="GT239" s="18">
        <v>0</v>
      </c>
      <c r="GU239" s="18">
        <v>0</v>
      </c>
      <c r="GV239" s="18">
        <v>0</v>
      </c>
      <c r="GW239" s="18">
        <v>0</v>
      </c>
      <c r="GX239" s="25">
        <f t="shared" si="669"/>
        <v>0</v>
      </c>
      <c r="GY239" s="25">
        <f t="shared" si="670"/>
        <v>0</v>
      </c>
      <c r="GZ239" s="25">
        <f t="shared" si="815"/>
        <v>0</v>
      </c>
      <c r="HA239" s="1" t="e" cm="1">
        <f t="array" ref="HA239">INDEX(#REF!,MATCH(EJ239&amp;EK239&amp;HD239&amp;HE239&amp;HF239,#REF!&amp;#REF!&amp;#REF!&amp;#REF!&amp;#REF!,0))</f>
        <v>#REF!</v>
      </c>
      <c r="HB239" s="16"/>
      <c r="HC239" s="25">
        <f t="shared" si="816"/>
        <v>0</v>
      </c>
      <c r="HD239" s="18">
        <v>0</v>
      </c>
      <c r="HE239" s="18">
        <v>0</v>
      </c>
      <c r="HF239" s="18">
        <v>0</v>
      </c>
      <c r="HG239" s="1" t="e" cm="1">
        <f t="array" ref="HG239">INDEX(#REF!,MATCH(EJ239&amp;EK239&amp;HJ239&amp;HK239&amp;HL239,#REF!&amp;#REF!&amp;#REF!&amp;#REF!&amp;#REF!,0))</f>
        <v>#REF!</v>
      </c>
      <c r="HH239" s="16"/>
      <c r="HI239" s="25">
        <f t="shared" si="817"/>
        <v>0</v>
      </c>
      <c r="HJ239" s="25">
        <f t="shared" si="818"/>
        <v>0</v>
      </c>
      <c r="HK239" s="19">
        <v>0</v>
      </c>
      <c r="HL239" s="19">
        <v>0</v>
      </c>
      <c r="HM239" s="18">
        <v>0.01</v>
      </c>
      <c r="HN239" s="18">
        <v>1</v>
      </c>
      <c r="HO239" s="25">
        <f t="shared" si="819"/>
        <v>0</v>
      </c>
      <c r="HP239" s="25">
        <f t="shared" si="820"/>
        <v>0</v>
      </c>
      <c r="HQ239" s="25">
        <f t="shared" si="821"/>
        <v>0</v>
      </c>
      <c r="HR239" s="25">
        <f t="shared" si="822"/>
        <v>0</v>
      </c>
      <c r="HS239" s="25">
        <f t="shared" si="823"/>
        <v>0</v>
      </c>
      <c r="HT239" s="19">
        <v>0</v>
      </c>
      <c r="HU239" s="19">
        <v>0</v>
      </c>
      <c r="HV239" s="19">
        <v>0</v>
      </c>
      <c r="HW239" s="25">
        <f t="shared" si="824"/>
        <v>0</v>
      </c>
      <c r="HX239" s="19">
        <v>0</v>
      </c>
      <c r="HY239" s="19">
        <v>0</v>
      </c>
      <c r="HZ239" s="18">
        <v>23.73</v>
      </c>
      <c r="IA239" s="20">
        <f>ROUND(IF(EN239="Cống tròn",IF(EN239="Cống tròn",IF(EU239="Không có móng",IQ239-FF239,IF(EU239="Đế",IP239-FN239,IF(OR(EU239="Móng bê tông",EU239="Móng bê tông kết hợp đế"),II239-FJ239,0))),0),IF(EN239="Cống hộp",IF(AND(EN239="Cống hộp",EU239="Không có móng"),IQ239-GF239,IF(AND(EN239="Cống hộp",EU239="Móng bê tông"),IJ239-GB239,0)),IF(OR(EN239="Rãnh xây",EN239="Rãnh bê tông"),IF(OR(EN239="Rãnh xây",EN239="Rãnh bê tông"),IK239-GB239,0),IF(EN239="Ống nhựa",IF(AND(EN239="Ống nhựa",EU239="Không đắp cát"),IQ239-HT239,IF(AND(EN239="Ống nhựa",EU239="Đắp cát"),IH239-HX239,0)),IF(EN239="Rãnh thang",IF(EN239="Rãnh thang",IF(EU239="Móng bê tông",#REF!-#REF!,IQ239),0),0))))),2)</f>
        <v>22.32</v>
      </c>
      <c r="IB239" s="20">
        <f t="shared" si="825"/>
        <v>1.4100000000000001</v>
      </c>
      <c r="IC239" s="20">
        <f t="shared" si="671"/>
        <v>22.32</v>
      </c>
      <c r="ID239" s="20">
        <f t="shared" si="672"/>
        <v>0</v>
      </c>
      <c r="IE239" s="20">
        <f t="shared" si="673"/>
        <v>0</v>
      </c>
      <c r="IF239" s="20">
        <f t="shared" si="674"/>
        <v>0</v>
      </c>
      <c r="IG239" s="20">
        <f>IF(EN239="Rãnh thang",IF(AND(EN239="Rãnh thang",EU239="Móng bê tông"),IQ239-#REF!,0),IF(EN239="Ống nhựa",IF(AND(EN239="Ống nhựa",EU239="Đắp cát"),IQ239-HT239,0),IF(EN239="Cống tròn",IF(EN239="Cống tròn",IF(OR(EU239="Móng bê tông",EU239="Móng bê tông kết hợp đế"),IM239-FL239,0),0),IF(EN239="Cống hộp",IF(AND(EN239="Cống hộp",EU239="Móng bê tông"),IN239-GD239,0),IF(OR(EN239="Rãnh xây",EN239="Rãnh bê tông"),IF(AND(EN239="Rãnh xây",EU239="Móng bê tông"),IO239-GD239,IF(AND(EN239="Rãnh bê tông",EU239="Móng bê tông"),IO239-GD239,0)),0)))))</f>
        <v>22.32</v>
      </c>
      <c r="IH239" s="20">
        <f t="shared" si="675"/>
        <v>0</v>
      </c>
      <c r="II239" s="20">
        <f t="shared" si="676"/>
        <v>22.32</v>
      </c>
      <c r="IJ239" s="20">
        <f t="shared" si="677"/>
        <v>0</v>
      </c>
      <c r="IK239" s="20">
        <f t="shared" si="678"/>
        <v>0</v>
      </c>
      <c r="IL239" s="20">
        <f t="shared" si="679"/>
        <v>22.52</v>
      </c>
      <c r="IM239" s="20">
        <f t="shared" si="680"/>
        <v>22.52</v>
      </c>
      <c r="IN239" s="20">
        <f t="shared" si="681"/>
        <v>0</v>
      </c>
      <c r="IO239" s="20">
        <f t="shared" si="682"/>
        <v>0</v>
      </c>
      <c r="IP239" s="20">
        <f t="shared" si="683"/>
        <v>0</v>
      </c>
      <c r="IQ239" s="18">
        <v>22.62</v>
      </c>
      <c r="IR239" s="25">
        <f t="shared" si="826"/>
        <v>0</v>
      </c>
      <c r="IS239" s="25">
        <f t="shared" si="684"/>
        <v>0</v>
      </c>
      <c r="IT239" s="25">
        <f t="shared" si="685"/>
        <v>0</v>
      </c>
      <c r="IU239" s="25">
        <f>ROUND(IF(EN239="Cống tròn",IF(EN239="Cống tròn",IV239+FF239,0),IF(EN239="Cống hộp",IF(EN239="Cống hộp",IV239+GP239,0),IF(OR(EN239="Rãnh xây",EN239="Rãnh bê tông"),IF(OR(EN239="Rãnh xây",EN239="Rãnh bê tông"),IV239+GP239,0),IF(EN239="ống nhựa",IF(EN239="Ống nhựa",IV239+HT239,0),IF(EN239="Rãnh thang",IF(EN239="Rãnh thang",IQ239+#REF!,0),0))))),2)</f>
        <v>23.7</v>
      </c>
      <c r="IV239" s="18">
        <v>23.6</v>
      </c>
      <c r="IW239" s="25">
        <f t="shared" si="686"/>
        <v>23.7</v>
      </c>
      <c r="IX239" s="25">
        <f t="shared" si="687"/>
        <v>0</v>
      </c>
      <c r="IY239" s="25">
        <f t="shared" si="688"/>
        <v>0</v>
      </c>
      <c r="IZ239" s="25">
        <f t="shared" si="689"/>
        <v>0</v>
      </c>
      <c r="JA239" s="25">
        <f t="shared" si="690"/>
        <v>0</v>
      </c>
      <c r="JB239" s="18">
        <v>23.81</v>
      </c>
      <c r="JC239" s="20">
        <f>ROUND(IF(EN239="Cống tròn",IF(EN239="Cống tròn",IF(EU239="Không có móng",JS239-FF239,IF(EU239="Đế",JR239-FN239,IF(OR(EU239="Móng bê tông",EU239="Móng bê tông kết hợp đế"),JK239-FJ239,0))),0),IF(EN239="Cống hộp",IF(AND(EN239="Cống hộp",EU239="Không có móng"),JS239-GF239,IF(AND(EN239="Cống hộp",EU239="Móng bê tông"),JL239-GB239,0)),IF(OR(EN239="Rãnh xây",EN239="Rãnh bê tông"),IF(OR(EN239="Rãnh xây",EN239="Rãnh bê tông"),JM239-GB239,0),IF(EN239="Ống nhựa",IF(AND(EN239="Ống nhựa",EU239="Không đắp cát"),JS239-HT239,IF(AND(EN239="Ống nhựa",EU239="Đắp cát"),JJ239-HX239,0)),IF(EN239="Rãnh thang",IF(EN239="Rãnh thang",IF(EU239="Móng bê tông",#REF!-#REF!,JS239),0),0))))),2)</f>
        <v>22.3</v>
      </c>
      <c r="JD239" s="20">
        <f t="shared" si="827"/>
        <v>1.509999999999998</v>
      </c>
      <c r="JE239" s="20">
        <f t="shared" si="691"/>
        <v>22.3</v>
      </c>
      <c r="JF239" s="20">
        <f t="shared" si="692"/>
        <v>0</v>
      </c>
      <c r="JG239" s="20">
        <f t="shared" si="693"/>
        <v>0</v>
      </c>
      <c r="JH239" s="20">
        <f t="shared" si="694"/>
        <v>0</v>
      </c>
      <c r="JI239" s="20">
        <f>IF(EN239="Rãnh thang",IF(AND(EN239="Rãnh thang",EU239="Móng bê tông"),JS239-#REF!,0),IF(EN239="Ống nhựa",IF(AND(EN239="Ống nhựa",EU239="Đắp cát"),JS239-HT239,0),IF(EN239="Cống tròn",IF(EN239="Cống tròn",IF(OR(EU239="Móng bê tông",EU239="Móng bê tông kết hợp đế"),JO239-FL239,0),0),IF(EN239="Cống hộp",IF(AND(EN239="Cống hộp",EU239="Móng bê tông"),JP239-GD239,0),IF(OR(EN239="Rãnh xây",EN239="Rãnh bê tông"),IF(AND(EN239="Rãnh xây",EU239="Móng bê tông"),JQ239-GD239,IF(AND(EN239="Rãnh bê tông",EU239="Móng bê tông"),JQ239-GD239,0)),0)))))</f>
        <v>22.3</v>
      </c>
      <c r="JJ239" s="20">
        <f t="shared" si="695"/>
        <v>0</v>
      </c>
      <c r="JK239" s="20">
        <f t="shared" si="696"/>
        <v>22.3</v>
      </c>
      <c r="JL239" s="20">
        <f t="shared" si="697"/>
        <v>0</v>
      </c>
      <c r="JM239" s="20">
        <f t="shared" si="698"/>
        <v>0</v>
      </c>
      <c r="JN239" s="20">
        <f t="shared" si="699"/>
        <v>22.5</v>
      </c>
      <c r="JO239" s="20">
        <f t="shared" si="700"/>
        <v>22.5</v>
      </c>
      <c r="JP239" s="20">
        <f t="shared" si="701"/>
        <v>0</v>
      </c>
      <c r="JQ239" s="20">
        <f t="shared" si="702"/>
        <v>0</v>
      </c>
      <c r="JR239" s="20">
        <f t="shared" si="703"/>
        <v>0</v>
      </c>
      <c r="JS239" s="26">
        <v>22.6</v>
      </c>
      <c r="JT239" s="25">
        <f t="shared" si="828"/>
        <v>0</v>
      </c>
      <c r="JU239" s="25">
        <f t="shared" si="704"/>
        <v>0</v>
      </c>
      <c r="JV239" s="25">
        <f t="shared" si="705"/>
        <v>0</v>
      </c>
      <c r="JW239" s="25">
        <f>ROUND(IF(EN239="Cống tròn",IF(EN239="Cống tròn",JX239+FF239,0),IF(EN239="Cống hộp",IF(EN239="Cống hộp",JX239+GP239,0),IF(OR(EN239="Rãnh xây",EN239="Rãnh bê tông"),IF(OR(EN239="Rãnh xây",EN239="Rãnh bê tông"),JX239+GP239,0),IF(EN239="ống nhựa",IF(EN239="Ống nhựa",JX239+HT239,0),IF(EN239="Rãnh thang",IF(EN239="Rãnh thang",JS239+#REF!,0),0))))),2)</f>
        <v>23.7</v>
      </c>
      <c r="JX239" s="27">
        <v>23.6</v>
      </c>
      <c r="JY239" s="25">
        <f t="shared" si="706"/>
        <v>23.7</v>
      </c>
      <c r="JZ239" s="25">
        <f t="shared" si="707"/>
        <v>0</v>
      </c>
      <c r="KA239" s="25">
        <f t="shared" si="708"/>
        <v>0</v>
      </c>
      <c r="KB239" s="25">
        <f t="shared" si="709"/>
        <v>0</v>
      </c>
      <c r="KC239" s="25">
        <f t="shared" si="710"/>
        <v>0</v>
      </c>
      <c r="KD239" s="28" t="s">
        <v>98</v>
      </c>
      <c r="KE239" s="27">
        <v>0</v>
      </c>
      <c r="KF239" s="25">
        <f t="shared" si="711"/>
        <v>1.4100000000000001</v>
      </c>
      <c r="KG239" s="25">
        <f t="shared" si="829"/>
        <v>1.4100000000000001</v>
      </c>
      <c r="KH239" s="27">
        <v>0</v>
      </c>
      <c r="KI239" s="25">
        <f t="shared" si="712"/>
        <v>1.509999999999998</v>
      </c>
      <c r="KJ239" s="25">
        <f t="shared" si="830"/>
        <v>1.509999999999998</v>
      </c>
      <c r="KK239" s="25">
        <f t="shared" si="713"/>
        <v>0</v>
      </c>
      <c r="KL239" s="25">
        <f t="shared" si="714"/>
        <v>0</v>
      </c>
      <c r="KM239" s="25">
        <f t="shared" si="831"/>
        <v>0</v>
      </c>
      <c r="KN239" s="25">
        <f t="shared" si="715"/>
        <v>0</v>
      </c>
      <c r="KO239" s="25">
        <f t="shared" si="716"/>
        <v>0</v>
      </c>
      <c r="KP239" s="25">
        <f t="shared" si="832"/>
        <v>0</v>
      </c>
      <c r="KQ239" s="25">
        <f t="shared" si="717"/>
        <v>0.2</v>
      </c>
      <c r="KR239" s="25">
        <f t="shared" si="718"/>
        <v>0.2</v>
      </c>
      <c r="KS239" s="25">
        <f t="shared" si="833"/>
        <v>0.2</v>
      </c>
      <c r="KT239" s="25">
        <f t="shared" si="719"/>
        <v>0</v>
      </c>
      <c r="KU239" s="25">
        <f t="shared" si="720"/>
        <v>0</v>
      </c>
      <c r="KV239" s="25">
        <f t="shared" si="834"/>
        <v>0</v>
      </c>
      <c r="KW239" s="25">
        <f t="shared" si="721"/>
        <v>0</v>
      </c>
      <c r="KX239" s="25">
        <f t="shared" si="722"/>
        <v>0</v>
      </c>
      <c r="KY239" s="25">
        <f t="shared" si="835"/>
        <v>0</v>
      </c>
      <c r="KZ239" s="25">
        <f t="shared" si="723"/>
        <v>0</v>
      </c>
      <c r="LA239" s="25">
        <f t="shared" si="724"/>
        <v>0</v>
      </c>
      <c r="LB239" s="25">
        <f t="shared" si="836"/>
        <v>0</v>
      </c>
      <c r="LC239" s="25">
        <f t="shared" si="725"/>
        <v>1.4</v>
      </c>
      <c r="LD239" s="25">
        <f t="shared" si="726"/>
        <v>1.4</v>
      </c>
      <c r="LE239" s="25">
        <f t="shared" si="837"/>
        <v>1.4</v>
      </c>
      <c r="LF239" s="25">
        <f t="shared" si="727"/>
        <v>0</v>
      </c>
      <c r="LG239" s="25">
        <f t="shared" si="728"/>
        <v>0</v>
      </c>
      <c r="LH239" s="25">
        <f t="shared" si="838"/>
        <v>0</v>
      </c>
      <c r="LI239" s="25">
        <f t="shared" si="729"/>
        <v>0</v>
      </c>
      <c r="LJ239" s="25">
        <f t="shared" si="730"/>
        <v>0</v>
      </c>
      <c r="LK239" s="25">
        <f t="shared" si="839"/>
        <v>0</v>
      </c>
      <c r="LL239" s="25">
        <f t="shared" si="731"/>
        <v>0</v>
      </c>
      <c r="LM239" s="25">
        <f t="shared" si="732"/>
        <v>0</v>
      </c>
      <c r="LN239" s="25">
        <f t="shared" si="840"/>
        <v>0</v>
      </c>
      <c r="LO239" s="25">
        <f t="shared" si="733"/>
        <v>0</v>
      </c>
      <c r="LP239" s="25">
        <f t="shared" si="734"/>
        <v>0</v>
      </c>
      <c r="LQ239" s="25">
        <f t="shared" si="841"/>
        <v>0</v>
      </c>
      <c r="LR239" s="25">
        <f t="shared" si="735"/>
        <v>0</v>
      </c>
      <c r="LS239" s="25">
        <f t="shared" si="736"/>
        <v>0</v>
      </c>
      <c r="LT239" s="25">
        <f t="shared" si="842"/>
        <v>0</v>
      </c>
      <c r="LU239" s="25">
        <f t="shared" si="737"/>
        <v>0</v>
      </c>
      <c r="LV239" s="25">
        <f t="shared" si="738"/>
        <v>0</v>
      </c>
      <c r="LW239" s="25">
        <f t="shared" si="843"/>
        <v>0</v>
      </c>
      <c r="LX239" s="25">
        <f t="shared" si="739"/>
        <v>0</v>
      </c>
      <c r="LY239" s="25">
        <f t="shared" si="740"/>
        <v>0</v>
      </c>
      <c r="LZ239" s="25">
        <f t="shared" si="844"/>
        <v>0</v>
      </c>
      <c r="MA239" s="25">
        <f t="shared" si="741"/>
        <v>0</v>
      </c>
      <c r="MB239" s="25">
        <f t="shared" si="742"/>
        <v>0</v>
      </c>
      <c r="MC239" s="25">
        <f t="shared" si="845"/>
        <v>0</v>
      </c>
      <c r="MD239" s="25">
        <f t="shared" si="743"/>
        <v>0</v>
      </c>
      <c r="ME239" s="25">
        <f t="shared" si="744"/>
        <v>0</v>
      </c>
      <c r="MF239" s="25">
        <f t="shared" si="846"/>
        <v>0</v>
      </c>
      <c r="MG239" s="25">
        <f t="shared" si="745"/>
        <v>0</v>
      </c>
      <c r="MH239" s="25">
        <f t="shared" si="746"/>
        <v>0</v>
      </c>
      <c r="MI239" s="25">
        <f t="shared" si="847"/>
        <v>0</v>
      </c>
      <c r="MJ239" s="25">
        <f t="shared" si="747"/>
        <v>0</v>
      </c>
      <c r="MK239" s="25">
        <f t="shared" si="748"/>
        <v>0</v>
      </c>
      <c r="ML239" s="25">
        <f t="shared" si="848"/>
        <v>0</v>
      </c>
      <c r="MM239" s="25">
        <f t="shared" si="749"/>
        <v>0</v>
      </c>
      <c r="MN239" s="25">
        <f t="shared" si="750"/>
        <v>0</v>
      </c>
      <c r="MO239" s="25">
        <f t="shared" si="849"/>
        <v>0</v>
      </c>
      <c r="MP239" s="25">
        <f t="shared" si="751"/>
        <v>0</v>
      </c>
      <c r="MQ239" s="25">
        <f t="shared" si="752"/>
        <v>0</v>
      </c>
      <c r="MR239" s="25">
        <f t="shared" si="850"/>
        <v>0</v>
      </c>
      <c r="MS239" s="29">
        <v>1.4</v>
      </c>
      <c r="MT239" s="29">
        <v>0</v>
      </c>
      <c r="MU239" s="29">
        <v>1</v>
      </c>
      <c r="MV239" s="29">
        <v>1</v>
      </c>
      <c r="MW239" s="25">
        <f t="shared" si="753"/>
        <v>1.4</v>
      </c>
      <c r="MX239" s="25">
        <f t="shared" si="754"/>
        <v>1.97</v>
      </c>
      <c r="MY239" s="25">
        <f t="shared" si="755"/>
        <v>0</v>
      </c>
      <c r="MZ239" s="25">
        <f t="shared" si="756"/>
        <v>0</v>
      </c>
      <c r="NA239" s="25">
        <f t="shared" si="757"/>
        <v>1.4</v>
      </c>
      <c r="NB239" s="25">
        <f t="shared" si="758"/>
        <v>2.11</v>
      </c>
      <c r="NC239" s="25">
        <f t="shared" si="759"/>
        <v>0</v>
      </c>
      <c r="ND239" s="25">
        <f t="shared" si="760"/>
        <v>0</v>
      </c>
      <c r="NE239" s="25">
        <f t="shared" si="851"/>
        <v>1.4</v>
      </c>
      <c r="NF239" s="25">
        <f t="shared" si="851"/>
        <v>2.04</v>
      </c>
      <c r="NG239" s="25">
        <f t="shared" si="851"/>
        <v>0</v>
      </c>
      <c r="NH239" s="25">
        <f t="shared" si="851"/>
        <v>0</v>
      </c>
      <c r="NI239" s="25">
        <f t="shared" si="761"/>
        <v>20.81</v>
      </c>
      <c r="NJ239" s="25">
        <f t="shared" si="762"/>
        <v>0</v>
      </c>
      <c r="NK239" s="25">
        <f t="shared" si="763"/>
        <v>20.81</v>
      </c>
      <c r="NL239" s="25">
        <f t="shared" si="764"/>
        <v>18.55</v>
      </c>
      <c r="NM239" s="25">
        <f t="shared" si="765"/>
        <v>0</v>
      </c>
      <c r="NN239" s="25">
        <f t="shared" si="852"/>
        <v>18.55</v>
      </c>
      <c r="NO239" s="25">
        <f t="shared" si="766"/>
        <v>0</v>
      </c>
      <c r="NP239" s="25">
        <f t="shared" si="767"/>
        <v>0</v>
      </c>
      <c r="NQ239" s="25">
        <f t="shared" si="853"/>
        <v>0</v>
      </c>
      <c r="NR239" s="25">
        <f t="shared" si="768"/>
        <v>0</v>
      </c>
      <c r="NS239" s="25">
        <f t="shared" si="769"/>
        <v>0</v>
      </c>
      <c r="NT239" s="25">
        <f t="shared" si="854"/>
        <v>0</v>
      </c>
      <c r="NU239" s="25">
        <f t="shared" si="770"/>
        <v>0</v>
      </c>
      <c r="NV239" s="25">
        <f t="shared" si="771"/>
        <v>0</v>
      </c>
      <c r="NW239" s="25">
        <f t="shared" si="855"/>
        <v>0</v>
      </c>
      <c r="NX239" s="25">
        <f t="shared" si="856"/>
        <v>18.55</v>
      </c>
      <c r="NY239" s="25">
        <f t="shared" si="856"/>
        <v>0</v>
      </c>
      <c r="NZ239" s="25">
        <f t="shared" si="857"/>
        <v>18.55</v>
      </c>
      <c r="OA239" s="25">
        <f t="shared" si="858"/>
        <v>2.2599999999999998</v>
      </c>
      <c r="OB239" s="25">
        <f t="shared" si="858"/>
        <v>0</v>
      </c>
      <c r="OC239" s="25">
        <f t="shared" si="859"/>
        <v>2.2599999999999998</v>
      </c>
      <c r="OD239" s="25">
        <f t="shared" si="860"/>
        <v>18.55</v>
      </c>
      <c r="OE239" s="25">
        <f t="shared" si="860"/>
        <v>0</v>
      </c>
      <c r="OF239" s="25">
        <f t="shared" si="860"/>
        <v>18.55</v>
      </c>
      <c r="OG239" s="25">
        <f t="shared" si="772"/>
        <v>0</v>
      </c>
      <c r="OH239" s="25">
        <f t="shared" si="773"/>
        <v>0</v>
      </c>
      <c r="OI239" s="25">
        <f t="shared" si="774"/>
        <v>0</v>
      </c>
      <c r="OJ239" s="25">
        <f t="shared" si="775"/>
        <v>0</v>
      </c>
      <c r="OK239" s="25">
        <f t="shared" si="776"/>
        <v>0</v>
      </c>
      <c r="OL239" s="25">
        <f t="shared" si="777"/>
        <v>0</v>
      </c>
      <c r="OM239" s="25">
        <f t="shared" si="861"/>
        <v>0</v>
      </c>
      <c r="ON239" s="25">
        <f t="shared" si="861"/>
        <v>0</v>
      </c>
      <c r="OO239" s="25">
        <f t="shared" si="861"/>
        <v>0</v>
      </c>
      <c r="OP239" s="25">
        <f t="shared" si="778"/>
        <v>0</v>
      </c>
      <c r="OQ239" s="25">
        <f t="shared" si="779"/>
        <v>0</v>
      </c>
      <c r="OR239" s="25">
        <f t="shared" si="862"/>
        <v>0</v>
      </c>
      <c r="OS239" s="19">
        <v>537901.59</v>
      </c>
      <c r="OT239" s="19">
        <v>2370976.92</v>
      </c>
    </row>
    <row r="240" spans="1:410" ht="33" customHeight="1" x14ac:dyDescent="0.25">
      <c r="A240" s="18"/>
      <c r="B240" s="18" t="s">
        <v>1023</v>
      </c>
      <c r="C240" s="18">
        <v>314.86</v>
      </c>
      <c r="D240" s="16" t="e">
        <f>_xlfn.IFNA(INDEX(#REF!,MATCH(E240,#REF!,0)),0)</f>
        <v>#REF!</v>
      </c>
      <c r="E240" s="18" t="s">
        <v>1039</v>
      </c>
      <c r="F240" s="16" t="s">
        <v>765</v>
      </c>
      <c r="G240" s="16" t="s">
        <v>766</v>
      </c>
      <c r="H240" s="16" t="s">
        <v>767</v>
      </c>
      <c r="I240" s="16" t="s">
        <v>768</v>
      </c>
      <c r="J240" s="16" t="s">
        <v>769</v>
      </c>
      <c r="K240" s="16" t="s">
        <v>770</v>
      </c>
      <c r="L240" s="16" t="s">
        <v>771</v>
      </c>
      <c r="M240" s="18">
        <v>2.44</v>
      </c>
      <c r="N240" s="18">
        <v>2.9</v>
      </c>
      <c r="O240" s="18">
        <v>2.84</v>
      </c>
      <c r="P240" s="18">
        <v>3.3</v>
      </c>
      <c r="Q240" s="18">
        <v>0.1</v>
      </c>
      <c r="R240" s="18">
        <v>2.64</v>
      </c>
      <c r="S240" s="18">
        <v>3.1</v>
      </c>
      <c r="T240" s="18">
        <v>0.2</v>
      </c>
      <c r="U240" s="18">
        <v>0</v>
      </c>
      <c r="V240" s="18">
        <v>0</v>
      </c>
      <c r="W240" s="18">
        <v>0</v>
      </c>
      <c r="X240" s="18">
        <v>2.44</v>
      </c>
      <c r="Y240" s="18">
        <v>2.86</v>
      </c>
      <c r="Z240" s="20">
        <f t="shared" si="780"/>
        <v>2.1</v>
      </c>
      <c r="AA240" s="18">
        <v>0.22</v>
      </c>
      <c r="AB240" s="18">
        <v>0</v>
      </c>
      <c r="AC240" s="18">
        <v>0</v>
      </c>
      <c r="AD240" s="18">
        <v>0</v>
      </c>
      <c r="AE240" s="18">
        <v>0</v>
      </c>
      <c r="AF240" s="18">
        <v>0</v>
      </c>
      <c r="AG240" s="18">
        <v>2</v>
      </c>
      <c r="AH240" s="18">
        <v>2.46</v>
      </c>
      <c r="AI240" s="20">
        <f t="shared" si="781"/>
        <v>2.25</v>
      </c>
      <c r="AJ240" s="18">
        <v>0</v>
      </c>
      <c r="AK240" s="18">
        <v>0</v>
      </c>
      <c r="AL240" s="20">
        <f t="shared" si="782"/>
        <v>0</v>
      </c>
      <c r="AM240" s="18">
        <v>2.44</v>
      </c>
      <c r="AN240" s="18">
        <v>2.46</v>
      </c>
      <c r="AO240" s="18">
        <v>0.15</v>
      </c>
      <c r="AP240" s="18">
        <v>0.22</v>
      </c>
      <c r="AQ240" s="18">
        <v>2.44</v>
      </c>
      <c r="AR240" s="18">
        <v>2.68</v>
      </c>
      <c r="AS240" s="18">
        <v>0.12</v>
      </c>
      <c r="AT240" s="18">
        <v>0.11</v>
      </c>
      <c r="AU240" s="18">
        <v>0</v>
      </c>
      <c r="AV240" s="18">
        <v>1</v>
      </c>
      <c r="AW240" s="18">
        <v>0</v>
      </c>
      <c r="AX240" s="18">
        <v>0</v>
      </c>
      <c r="AY240" s="18">
        <v>0</v>
      </c>
      <c r="AZ240" s="18">
        <v>0</v>
      </c>
      <c r="BA240" s="18">
        <v>0</v>
      </c>
      <c r="BB240" s="18">
        <v>0</v>
      </c>
      <c r="BC240" s="18">
        <v>0</v>
      </c>
      <c r="BD240" s="18">
        <v>0</v>
      </c>
      <c r="BE240" s="18">
        <v>1</v>
      </c>
      <c r="BF240" s="18">
        <v>1</v>
      </c>
      <c r="BG240" s="18">
        <v>0</v>
      </c>
      <c r="BH240" s="18">
        <v>0</v>
      </c>
      <c r="BI240" s="18">
        <v>0</v>
      </c>
      <c r="BJ240" s="18">
        <v>0</v>
      </c>
      <c r="BK240" s="18">
        <v>0</v>
      </c>
      <c r="BL240" s="18">
        <v>0</v>
      </c>
      <c r="BM240" s="18">
        <v>0</v>
      </c>
      <c r="BN240" s="18">
        <v>0</v>
      </c>
      <c r="BO240" s="18">
        <v>0</v>
      </c>
      <c r="BP240" s="18">
        <v>0</v>
      </c>
      <c r="BQ240" s="18">
        <v>4</v>
      </c>
      <c r="BR240" s="18">
        <v>0</v>
      </c>
      <c r="BS240" s="18">
        <v>0</v>
      </c>
      <c r="BT240" s="18">
        <v>0</v>
      </c>
      <c r="BU240" s="18">
        <v>0</v>
      </c>
      <c r="BV240" s="18">
        <v>0</v>
      </c>
      <c r="BW240" s="18">
        <v>0</v>
      </c>
      <c r="BX240" s="18">
        <v>0</v>
      </c>
      <c r="BY240" s="18">
        <v>0</v>
      </c>
      <c r="BZ240" s="18">
        <v>0</v>
      </c>
      <c r="CA240" s="16" t="e">
        <f>_xlfn.IFNA(IF(RIGHT(D240,2)="=G",0,INDEX(#REF!,MATCH(E240,#REF!,0))),0)</f>
        <v>#REF!</v>
      </c>
      <c r="CB240" s="16" t="s">
        <v>776</v>
      </c>
      <c r="CC240" s="18">
        <v>0</v>
      </c>
      <c r="CD240" s="18">
        <v>0</v>
      </c>
      <c r="CE240" s="18">
        <v>2.2000000000000002</v>
      </c>
      <c r="CF240" s="18">
        <v>0.88</v>
      </c>
      <c r="CG240" s="18">
        <v>0.12</v>
      </c>
      <c r="CH240" s="18">
        <v>3</v>
      </c>
      <c r="CI240" s="16" t="s">
        <v>98</v>
      </c>
      <c r="CJ240" s="18">
        <v>0</v>
      </c>
      <c r="CK240" s="20">
        <f t="shared" si="648"/>
        <v>1.81</v>
      </c>
      <c r="CL240" s="20">
        <f t="shared" si="783"/>
        <v>1.81</v>
      </c>
      <c r="CM240" s="18">
        <v>23.3</v>
      </c>
      <c r="CN240" s="18">
        <v>24.65</v>
      </c>
      <c r="CO240" s="18">
        <v>23.811</v>
      </c>
      <c r="CP240" s="22">
        <f t="shared" si="649"/>
        <v>23.81</v>
      </c>
      <c r="CQ240" s="22">
        <f t="shared" si="650"/>
        <v>22</v>
      </c>
      <c r="CR240" s="22">
        <f t="shared" si="784"/>
        <v>1.81</v>
      </c>
      <c r="CS240" s="22">
        <f t="shared" si="651"/>
        <v>22.1</v>
      </c>
      <c r="CT240" s="22">
        <f t="shared" si="652"/>
        <v>22.3</v>
      </c>
      <c r="CU240" s="18">
        <v>22.3</v>
      </c>
      <c r="CV240" s="22">
        <f t="shared" si="785"/>
        <v>2.1</v>
      </c>
      <c r="CW240" s="22">
        <f t="shared" si="653"/>
        <v>0</v>
      </c>
      <c r="CX240" s="22">
        <f t="shared" si="654"/>
        <v>0</v>
      </c>
      <c r="CY240" s="22">
        <f t="shared" si="655"/>
        <v>24.38</v>
      </c>
      <c r="CZ240" s="22">
        <f t="shared" si="656"/>
        <v>24.53</v>
      </c>
      <c r="DA240" s="18">
        <v>24.65</v>
      </c>
      <c r="DB240" s="20">
        <f t="shared" si="786"/>
        <v>2.65</v>
      </c>
      <c r="DC240" s="20">
        <f t="shared" si="787"/>
        <v>0.84</v>
      </c>
      <c r="DD240" s="20">
        <f t="shared" si="788"/>
        <v>1.81</v>
      </c>
      <c r="DE240" s="20">
        <f t="shared" si="657"/>
        <v>0.1</v>
      </c>
      <c r="DF240" s="20">
        <f t="shared" si="658"/>
        <v>0.2</v>
      </c>
      <c r="DG240" s="20">
        <f t="shared" si="659"/>
        <v>1.51</v>
      </c>
      <c r="DH240" s="20">
        <f t="shared" si="660"/>
        <v>0</v>
      </c>
      <c r="DI240" s="20">
        <f t="shared" si="661"/>
        <v>0</v>
      </c>
      <c r="DJ240" s="20">
        <f t="shared" si="662"/>
        <v>0</v>
      </c>
      <c r="DK240" s="20">
        <f t="shared" si="789"/>
        <v>1.81</v>
      </c>
      <c r="DL240" s="20">
        <f t="shared" si="790"/>
        <v>0</v>
      </c>
      <c r="DM240" s="20">
        <f t="shared" si="791"/>
        <v>0</v>
      </c>
      <c r="DN240" s="20">
        <f t="shared" si="792"/>
        <v>0</v>
      </c>
      <c r="DO240" s="18">
        <v>3.5</v>
      </c>
      <c r="DP240" s="18">
        <v>0</v>
      </c>
      <c r="DQ240" s="18">
        <v>1</v>
      </c>
      <c r="DR240" s="18">
        <v>1</v>
      </c>
      <c r="DS240" s="25">
        <f t="shared" si="793"/>
        <v>3.5</v>
      </c>
      <c r="DT240" s="25">
        <f t="shared" si="794"/>
        <v>0</v>
      </c>
      <c r="DU240" s="25">
        <f t="shared" si="795"/>
        <v>6.34</v>
      </c>
      <c r="DV240" s="25">
        <f t="shared" si="796"/>
        <v>0</v>
      </c>
      <c r="DW240" s="25">
        <f t="shared" si="797"/>
        <v>6.34</v>
      </c>
      <c r="DX240" s="25">
        <f t="shared" si="798"/>
        <v>18.010000000000002</v>
      </c>
      <c r="DY240" s="25">
        <f t="shared" si="799"/>
        <v>0</v>
      </c>
      <c r="DZ240" s="25">
        <f t="shared" si="800"/>
        <v>18.010000000000002</v>
      </c>
      <c r="EA240" s="25">
        <f t="shared" si="801"/>
        <v>13.26</v>
      </c>
      <c r="EB240" s="25">
        <f t="shared" si="802"/>
        <v>0</v>
      </c>
      <c r="EC240" s="25">
        <f t="shared" si="803"/>
        <v>13.26</v>
      </c>
      <c r="ED240" s="25">
        <f t="shared" si="804"/>
        <v>4.75</v>
      </c>
      <c r="EE240" s="25">
        <f t="shared" si="804"/>
        <v>0</v>
      </c>
      <c r="EF240" s="25">
        <f t="shared" si="805"/>
        <v>4.75</v>
      </c>
      <c r="EG240" s="25">
        <f t="shared" si="806"/>
        <v>13.26</v>
      </c>
      <c r="EH240" s="25">
        <f t="shared" si="806"/>
        <v>0</v>
      </c>
      <c r="EI240" s="25">
        <f t="shared" si="807"/>
        <v>13.26</v>
      </c>
      <c r="EJ240" s="18">
        <v>314.86</v>
      </c>
      <c r="EK240" s="18">
        <v>319.82</v>
      </c>
      <c r="EL240" s="18" t="s">
        <v>1039</v>
      </c>
      <c r="EM240" s="18" t="s">
        <v>1040</v>
      </c>
      <c r="EN240" s="16" t="s">
        <v>774</v>
      </c>
      <c r="EO240" s="16" t="s">
        <v>132</v>
      </c>
      <c r="EP240" s="16" t="e">
        <f>IF(OR(EN240="Cống tròn",EN240="Cống hộp",EN240="Ống nhựa"),INDEX(#REF!,MATCH(E240,#REF!,0)),IF(OR(EN240="Rãnh xây",EN240="Rãnh bê tông"),INDEX(#REF!,MATCH(E240,#REF!,0)),0))</f>
        <v>#REF!</v>
      </c>
      <c r="EQ240" s="18">
        <v>2.34</v>
      </c>
      <c r="ER240" s="18">
        <v>1</v>
      </c>
      <c r="ES240" s="25">
        <f t="shared" si="808"/>
        <v>3</v>
      </c>
      <c r="ET240" s="1" t="e">
        <f>_xlfn.IFNA(IF(EN240="Cống tròn",INDEX(#REF!,MATCH(E240,#REF!,0)),IF(EN240="Cống hộp",INDEX(#REF!,MATCH(E240,#REF!,0)),EU240&amp;" ,"&amp;EV240)),0)</f>
        <v>#REF!</v>
      </c>
      <c r="EU240" s="16" t="s">
        <v>769</v>
      </c>
      <c r="EV240" s="16" t="s">
        <v>775</v>
      </c>
      <c r="EW240" s="16" t="e">
        <f>_xlfn.IFNA(INDEX(#REF!,MATCH(E240,#REF!,0)),0)</f>
        <v>#REF!</v>
      </c>
      <c r="EX240" s="16"/>
      <c r="EY240" s="18">
        <v>0</v>
      </c>
      <c r="EZ240" s="18">
        <v>0</v>
      </c>
      <c r="FA240" s="18">
        <v>0</v>
      </c>
      <c r="FB240" s="19">
        <v>0</v>
      </c>
      <c r="FC240" s="19">
        <v>0</v>
      </c>
      <c r="FD240" s="25">
        <f t="shared" si="663"/>
        <v>0</v>
      </c>
      <c r="FE240" s="25">
        <f t="shared" si="809"/>
        <v>0</v>
      </c>
      <c r="FF240" s="18">
        <v>0.1</v>
      </c>
      <c r="FG240" s="18">
        <v>2</v>
      </c>
      <c r="FH240" s="18">
        <v>1</v>
      </c>
      <c r="FI240" s="25">
        <f t="shared" si="810"/>
        <v>1.2</v>
      </c>
      <c r="FJ240" s="18">
        <v>0</v>
      </c>
      <c r="FK240" s="18">
        <v>0</v>
      </c>
      <c r="FL240" s="18">
        <v>0.2</v>
      </c>
      <c r="FM240" s="18">
        <v>1.4</v>
      </c>
      <c r="FN240" s="18">
        <v>0</v>
      </c>
      <c r="FO240" s="25">
        <f t="shared" si="811"/>
        <v>1.4</v>
      </c>
      <c r="FP240" s="18">
        <v>1.4999999999999999E-2</v>
      </c>
      <c r="FQ240" s="18">
        <v>1</v>
      </c>
      <c r="FR240" s="25">
        <f t="shared" si="664"/>
        <v>2</v>
      </c>
      <c r="FS240" s="25">
        <f t="shared" si="665"/>
        <v>1.4999999999999999E-2</v>
      </c>
      <c r="FT240" s="25">
        <f t="shared" si="666"/>
        <v>2.0150000000000001</v>
      </c>
      <c r="FU240" s="25">
        <f t="shared" si="667"/>
        <v>-0.32499999999999973</v>
      </c>
      <c r="FV240" s="25" t="str">
        <f t="shared" si="812"/>
        <v>Thêm 01</v>
      </c>
      <c r="FW240" s="25">
        <f t="shared" si="813"/>
        <v>0.69</v>
      </c>
      <c r="FX240" s="16"/>
      <c r="FY240" s="16"/>
      <c r="FZ240" s="16"/>
      <c r="GA240" s="16"/>
      <c r="GB240" s="19">
        <v>0</v>
      </c>
      <c r="GC240" s="19">
        <v>0</v>
      </c>
      <c r="GD240" s="19">
        <v>0</v>
      </c>
      <c r="GE240" s="19">
        <v>0</v>
      </c>
      <c r="GF240" s="19">
        <v>0</v>
      </c>
      <c r="GG240" s="19">
        <v>0</v>
      </c>
      <c r="GH240" s="19">
        <v>0</v>
      </c>
      <c r="GI240" s="19">
        <v>0</v>
      </c>
      <c r="GJ240" s="19">
        <v>0</v>
      </c>
      <c r="GK240" s="19">
        <v>0</v>
      </c>
      <c r="GL240" s="25">
        <f t="shared" si="668"/>
        <v>0</v>
      </c>
      <c r="GM240" s="25">
        <f t="shared" si="814"/>
        <v>0</v>
      </c>
      <c r="GN240" s="19">
        <v>0</v>
      </c>
      <c r="GO240" s="19">
        <v>0</v>
      </c>
      <c r="GP240" s="19">
        <v>0</v>
      </c>
      <c r="GQ240" s="19">
        <v>0</v>
      </c>
      <c r="GR240" s="1" t="e">
        <f>_xlfn.IFNA(INDEX(#REF!,MATCH(E240,#REF!,0)),0)</f>
        <v>#REF!</v>
      </c>
      <c r="GS240" s="16"/>
      <c r="GT240" s="18">
        <v>0</v>
      </c>
      <c r="GU240" s="18">
        <v>0</v>
      </c>
      <c r="GV240" s="18">
        <v>0</v>
      </c>
      <c r="GW240" s="18">
        <v>0</v>
      </c>
      <c r="GX240" s="25">
        <f t="shared" si="669"/>
        <v>0</v>
      </c>
      <c r="GY240" s="25">
        <f t="shared" si="670"/>
        <v>0</v>
      </c>
      <c r="GZ240" s="25">
        <f t="shared" si="815"/>
        <v>0</v>
      </c>
      <c r="HA240" s="1" t="e" cm="1">
        <f t="array" ref="HA240">INDEX(#REF!,MATCH(EJ240&amp;EK240&amp;HD240&amp;HE240&amp;HF240,#REF!&amp;#REF!&amp;#REF!&amp;#REF!&amp;#REF!,0))</f>
        <v>#REF!</v>
      </c>
      <c r="HB240" s="16"/>
      <c r="HC240" s="25">
        <f t="shared" si="816"/>
        <v>0</v>
      </c>
      <c r="HD240" s="18">
        <v>0</v>
      </c>
      <c r="HE240" s="18">
        <v>0</v>
      </c>
      <c r="HF240" s="18">
        <v>0</v>
      </c>
      <c r="HG240" s="1" t="e" cm="1">
        <f t="array" ref="HG240">INDEX(#REF!,MATCH(EJ240&amp;EK240&amp;HJ240&amp;HK240&amp;HL240,#REF!&amp;#REF!&amp;#REF!&amp;#REF!&amp;#REF!,0))</f>
        <v>#REF!</v>
      </c>
      <c r="HH240" s="16"/>
      <c r="HI240" s="25">
        <f t="shared" si="817"/>
        <v>0</v>
      </c>
      <c r="HJ240" s="25">
        <f t="shared" si="818"/>
        <v>0</v>
      </c>
      <c r="HK240" s="19">
        <v>0</v>
      </c>
      <c r="HL240" s="19">
        <v>0</v>
      </c>
      <c r="HM240" s="18">
        <v>0.01</v>
      </c>
      <c r="HN240" s="18">
        <v>1</v>
      </c>
      <c r="HO240" s="25">
        <f t="shared" si="819"/>
        <v>0</v>
      </c>
      <c r="HP240" s="25">
        <f t="shared" si="820"/>
        <v>0</v>
      </c>
      <c r="HQ240" s="25">
        <f t="shared" si="821"/>
        <v>0</v>
      </c>
      <c r="HR240" s="25">
        <f t="shared" si="822"/>
        <v>0</v>
      </c>
      <c r="HS240" s="25">
        <f t="shared" si="823"/>
        <v>0</v>
      </c>
      <c r="HT240" s="19">
        <v>0</v>
      </c>
      <c r="HU240" s="19">
        <v>0</v>
      </c>
      <c r="HV240" s="19">
        <v>0</v>
      </c>
      <c r="HW240" s="25">
        <f t="shared" si="824"/>
        <v>0</v>
      </c>
      <c r="HX240" s="19">
        <v>0</v>
      </c>
      <c r="HY240" s="19">
        <v>0</v>
      </c>
      <c r="HZ240" s="18">
        <v>23.81</v>
      </c>
      <c r="IA240" s="20">
        <f>ROUND(IF(EN240="Cống tròn",IF(EN240="Cống tròn",IF(EU240="Không có móng",IQ240-FF240,IF(EU240="Đế",IP240-FN240,IF(OR(EU240="Móng bê tông",EU240="Móng bê tông kết hợp đế"),II240-FJ240,0))),0),IF(EN240="Cống hộp",IF(AND(EN240="Cống hộp",EU240="Không có móng"),IQ240-GF240,IF(AND(EN240="Cống hộp",EU240="Móng bê tông"),IJ240-GB240,0)),IF(OR(EN240="Rãnh xây",EN240="Rãnh bê tông"),IF(OR(EN240="Rãnh xây",EN240="Rãnh bê tông"),IK240-GB240,0),IF(EN240="Ống nhựa",IF(AND(EN240="Ống nhựa",EU240="Không đắp cát"),IQ240-HT240,IF(AND(EN240="Ống nhựa",EU240="Đắp cát"),IH240-HX240,0)),IF(EN240="Rãnh thang",IF(EN240="Rãnh thang",IF(EU240="Móng bê tông",#REF!-#REF!,IQ240),0),0))))),2)</f>
        <v>22.3</v>
      </c>
      <c r="IB240" s="20">
        <f t="shared" si="825"/>
        <v>1.509999999999998</v>
      </c>
      <c r="IC240" s="20">
        <f t="shared" si="671"/>
        <v>22.3</v>
      </c>
      <c r="ID240" s="20">
        <f t="shared" si="672"/>
        <v>0</v>
      </c>
      <c r="IE240" s="20">
        <f t="shared" si="673"/>
        <v>0</v>
      </c>
      <c r="IF240" s="20">
        <f t="shared" si="674"/>
        <v>0</v>
      </c>
      <c r="IG240" s="20">
        <f>IF(EN240="Rãnh thang",IF(AND(EN240="Rãnh thang",EU240="Móng bê tông"),IQ240-#REF!,0),IF(EN240="Ống nhựa",IF(AND(EN240="Ống nhựa",EU240="Đắp cát"),IQ240-HT240,0),IF(EN240="Cống tròn",IF(EN240="Cống tròn",IF(OR(EU240="Móng bê tông",EU240="Móng bê tông kết hợp đế"),IM240-FL240,0),0),IF(EN240="Cống hộp",IF(AND(EN240="Cống hộp",EU240="Móng bê tông"),IN240-GD240,0),IF(OR(EN240="Rãnh xây",EN240="Rãnh bê tông"),IF(AND(EN240="Rãnh xây",EU240="Móng bê tông"),IO240-GD240,IF(AND(EN240="Rãnh bê tông",EU240="Móng bê tông"),IO240-GD240,0)),0)))))</f>
        <v>22.3</v>
      </c>
      <c r="IH240" s="20">
        <f t="shared" si="675"/>
        <v>0</v>
      </c>
      <c r="II240" s="20">
        <f t="shared" si="676"/>
        <v>22.3</v>
      </c>
      <c r="IJ240" s="20">
        <f t="shared" si="677"/>
        <v>0</v>
      </c>
      <c r="IK240" s="20">
        <f t="shared" si="678"/>
        <v>0</v>
      </c>
      <c r="IL240" s="20">
        <f t="shared" si="679"/>
        <v>22.5</v>
      </c>
      <c r="IM240" s="20">
        <f t="shared" si="680"/>
        <v>22.5</v>
      </c>
      <c r="IN240" s="20">
        <f t="shared" si="681"/>
        <v>0</v>
      </c>
      <c r="IO240" s="20">
        <f t="shared" si="682"/>
        <v>0</v>
      </c>
      <c r="IP240" s="20">
        <f t="shared" si="683"/>
        <v>0</v>
      </c>
      <c r="IQ240" s="18">
        <v>22.6</v>
      </c>
      <c r="IR240" s="25">
        <f t="shared" si="826"/>
        <v>0</v>
      </c>
      <c r="IS240" s="25">
        <f t="shared" si="684"/>
        <v>0</v>
      </c>
      <c r="IT240" s="25">
        <f t="shared" si="685"/>
        <v>0</v>
      </c>
      <c r="IU240" s="25">
        <f>ROUND(IF(EN240="Cống tròn",IF(EN240="Cống tròn",IV240+FF240,0),IF(EN240="Cống hộp",IF(EN240="Cống hộp",IV240+GP240,0),IF(OR(EN240="Rãnh xây",EN240="Rãnh bê tông"),IF(OR(EN240="Rãnh xây",EN240="Rãnh bê tông"),IV240+GP240,0),IF(EN240="ống nhựa",IF(EN240="Ống nhựa",IV240+HT240,0),IF(EN240="Rãnh thang",IF(EN240="Rãnh thang",IQ240+#REF!,0),0))))),2)</f>
        <v>23.7</v>
      </c>
      <c r="IV240" s="18">
        <v>23.6</v>
      </c>
      <c r="IW240" s="25">
        <f t="shared" si="686"/>
        <v>23.7</v>
      </c>
      <c r="IX240" s="25">
        <f t="shared" si="687"/>
        <v>0</v>
      </c>
      <c r="IY240" s="25">
        <f t="shared" si="688"/>
        <v>0</v>
      </c>
      <c r="IZ240" s="25">
        <f t="shared" si="689"/>
        <v>0</v>
      </c>
      <c r="JA240" s="25">
        <f t="shared" si="690"/>
        <v>0</v>
      </c>
      <c r="JB240" s="18">
        <v>23.69</v>
      </c>
      <c r="JC240" s="20">
        <f>ROUND(IF(EN240="Cống tròn",IF(EN240="Cống tròn",IF(EU240="Không có móng",JS240-FF240,IF(EU240="Đế",JR240-FN240,IF(OR(EU240="Móng bê tông",EU240="Móng bê tông kết hợp đế"),JK240-FJ240,0))),0),IF(EN240="Cống hộp",IF(AND(EN240="Cống hộp",EU240="Không có móng"),JS240-GF240,IF(AND(EN240="Cống hộp",EU240="Móng bê tông"),JL240-GB240,0)),IF(OR(EN240="Rãnh xây",EN240="Rãnh bê tông"),IF(OR(EN240="Rãnh xây",EN240="Rãnh bê tông"),JM240-GB240,0),IF(EN240="Ống nhựa",IF(AND(EN240="Ống nhựa",EU240="Không đắp cát"),JS240-HT240,IF(AND(EN240="Ống nhựa",EU240="Đắp cát"),JJ240-HX240,0)),IF(EN240="Rãnh thang",IF(EN240="Rãnh thang",IF(EU240="Móng bê tông",#REF!-#REF!,JS240),0),0))))),2)</f>
        <v>22.3</v>
      </c>
      <c r="JD240" s="20">
        <f t="shared" si="827"/>
        <v>1.3900000000000006</v>
      </c>
      <c r="JE240" s="20">
        <f t="shared" si="691"/>
        <v>22.3</v>
      </c>
      <c r="JF240" s="20">
        <f t="shared" si="692"/>
        <v>0</v>
      </c>
      <c r="JG240" s="20">
        <f t="shared" si="693"/>
        <v>0</v>
      </c>
      <c r="JH240" s="20">
        <f t="shared" si="694"/>
        <v>0</v>
      </c>
      <c r="JI240" s="20">
        <f>IF(EN240="Rãnh thang",IF(AND(EN240="Rãnh thang",EU240="Móng bê tông"),JS240-#REF!,0),IF(EN240="Ống nhựa",IF(AND(EN240="Ống nhựa",EU240="Đắp cát"),JS240-HT240,0),IF(EN240="Cống tròn",IF(EN240="Cống tròn",IF(OR(EU240="Móng bê tông",EU240="Móng bê tông kết hợp đế"),JO240-FL240,0),0),IF(EN240="Cống hộp",IF(AND(EN240="Cống hộp",EU240="Móng bê tông"),JP240-GD240,0),IF(OR(EN240="Rãnh xây",EN240="Rãnh bê tông"),IF(AND(EN240="Rãnh xây",EU240="Móng bê tông"),JQ240-GD240,IF(AND(EN240="Rãnh bê tông",EU240="Móng bê tông"),JQ240-GD240,0)),0)))))</f>
        <v>22.3</v>
      </c>
      <c r="JJ240" s="20">
        <f t="shared" si="695"/>
        <v>0</v>
      </c>
      <c r="JK240" s="20">
        <f t="shared" si="696"/>
        <v>22.3</v>
      </c>
      <c r="JL240" s="20">
        <f t="shared" si="697"/>
        <v>0</v>
      </c>
      <c r="JM240" s="20">
        <f t="shared" si="698"/>
        <v>0</v>
      </c>
      <c r="JN240" s="20">
        <f t="shared" si="699"/>
        <v>22.5</v>
      </c>
      <c r="JO240" s="20">
        <f t="shared" si="700"/>
        <v>22.5</v>
      </c>
      <c r="JP240" s="20">
        <f t="shared" si="701"/>
        <v>0</v>
      </c>
      <c r="JQ240" s="20">
        <f t="shared" si="702"/>
        <v>0</v>
      </c>
      <c r="JR240" s="20">
        <f t="shared" si="703"/>
        <v>0</v>
      </c>
      <c r="JS240" s="26">
        <v>22.6</v>
      </c>
      <c r="JT240" s="25">
        <f t="shared" si="828"/>
        <v>0</v>
      </c>
      <c r="JU240" s="25">
        <f t="shared" si="704"/>
        <v>0</v>
      </c>
      <c r="JV240" s="25">
        <f t="shared" si="705"/>
        <v>0</v>
      </c>
      <c r="JW240" s="25">
        <f>ROUND(IF(EN240="Cống tròn",IF(EN240="Cống tròn",JX240+FF240,0),IF(EN240="Cống hộp",IF(EN240="Cống hộp",JX240+GP240,0),IF(OR(EN240="Rãnh xây",EN240="Rãnh bê tông"),IF(OR(EN240="Rãnh xây",EN240="Rãnh bê tông"),JX240+GP240,0),IF(EN240="ống nhựa",IF(EN240="Ống nhựa",JX240+HT240,0),IF(EN240="Rãnh thang",IF(EN240="Rãnh thang",JS240+#REF!,0),0))))),2)</f>
        <v>23.7</v>
      </c>
      <c r="JX240" s="27">
        <v>23.6</v>
      </c>
      <c r="JY240" s="25">
        <f t="shared" si="706"/>
        <v>23.7</v>
      </c>
      <c r="JZ240" s="25">
        <f t="shared" si="707"/>
        <v>0</v>
      </c>
      <c r="KA240" s="25">
        <f t="shared" si="708"/>
        <v>0</v>
      </c>
      <c r="KB240" s="25">
        <f t="shared" si="709"/>
        <v>0</v>
      </c>
      <c r="KC240" s="25">
        <f t="shared" si="710"/>
        <v>0</v>
      </c>
      <c r="KD240" s="28" t="s">
        <v>98</v>
      </c>
      <c r="KE240" s="27">
        <v>0</v>
      </c>
      <c r="KF240" s="25">
        <f t="shared" si="711"/>
        <v>1.509999999999998</v>
      </c>
      <c r="KG240" s="25">
        <f t="shared" si="829"/>
        <v>1.509999999999998</v>
      </c>
      <c r="KH240" s="27">
        <v>0</v>
      </c>
      <c r="KI240" s="25">
        <f t="shared" si="712"/>
        <v>1.3900000000000006</v>
      </c>
      <c r="KJ240" s="25">
        <f t="shared" si="830"/>
        <v>1.3900000000000006</v>
      </c>
      <c r="KK240" s="25">
        <f t="shared" si="713"/>
        <v>0</v>
      </c>
      <c r="KL240" s="25">
        <f t="shared" si="714"/>
        <v>0</v>
      </c>
      <c r="KM240" s="25">
        <f t="shared" si="831"/>
        <v>0</v>
      </c>
      <c r="KN240" s="25">
        <f t="shared" si="715"/>
        <v>0</v>
      </c>
      <c r="KO240" s="25">
        <f t="shared" si="716"/>
        <v>0</v>
      </c>
      <c r="KP240" s="25">
        <f t="shared" si="832"/>
        <v>0</v>
      </c>
      <c r="KQ240" s="25">
        <f t="shared" si="717"/>
        <v>0.2</v>
      </c>
      <c r="KR240" s="25">
        <f t="shared" si="718"/>
        <v>0.2</v>
      </c>
      <c r="KS240" s="25">
        <f t="shared" si="833"/>
        <v>0.2</v>
      </c>
      <c r="KT240" s="25">
        <f t="shared" si="719"/>
        <v>0</v>
      </c>
      <c r="KU240" s="25">
        <f t="shared" si="720"/>
        <v>0</v>
      </c>
      <c r="KV240" s="25">
        <f t="shared" si="834"/>
        <v>0</v>
      </c>
      <c r="KW240" s="25">
        <f t="shared" si="721"/>
        <v>0</v>
      </c>
      <c r="KX240" s="25">
        <f t="shared" si="722"/>
        <v>0</v>
      </c>
      <c r="KY240" s="25">
        <f t="shared" si="835"/>
        <v>0</v>
      </c>
      <c r="KZ240" s="25">
        <f t="shared" si="723"/>
        <v>0</v>
      </c>
      <c r="LA240" s="25">
        <f t="shared" si="724"/>
        <v>0</v>
      </c>
      <c r="LB240" s="25">
        <f t="shared" si="836"/>
        <v>0</v>
      </c>
      <c r="LC240" s="25">
        <f t="shared" si="725"/>
        <v>1.4</v>
      </c>
      <c r="LD240" s="25">
        <f t="shared" si="726"/>
        <v>1.1900000000000006</v>
      </c>
      <c r="LE240" s="25">
        <f t="shared" si="837"/>
        <v>1.2950000000000004</v>
      </c>
      <c r="LF240" s="25">
        <f t="shared" si="727"/>
        <v>0</v>
      </c>
      <c r="LG240" s="25">
        <f t="shared" si="728"/>
        <v>0</v>
      </c>
      <c r="LH240" s="25">
        <f t="shared" si="838"/>
        <v>0</v>
      </c>
      <c r="LI240" s="25">
        <f t="shared" si="729"/>
        <v>0</v>
      </c>
      <c r="LJ240" s="25">
        <f t="shared" si="730"/>
        <v>0</v>
      </c>
      <c r="LK240" s="25">
        <f t="shared" si="839"/>
        <v>0</v>
      </c>
      <c r="LL240" s="25">
        <f t="shared" si="731"/>
        <v>0</v>
      </c>
      <c r="LM240" s="25">
        <f t="shared" si="732"/>
        <v>0</v>
      </c>
      <c r="LN240" s="25">
        <f t="shared" si="840"/>
        <v>0</v>
      </c>
      <c r="LO240" s="25">
        <f t="shared" si="733"/>
        <v>0</v>
      </c>
      <c r="LP240" s="25">
        <f t="shared" si="734"/>
        <v>0</v>
      </c>
      <c r="LQ240" s="25">
        <f t="shared" si="841"/>
        <v>0</v>
      </c>
      <c r="LR240" s="25">
        <f t="shared" si="735"/>
        <v>0</v>
      </c>
      <c r="LS240" s="25">
        <f t="shared" si="736"/>
        <v>0</v>
      </c>
      <c r="LT240" s="25">
        <f t="shared" si="842"/>
        <v>0</v>
      </c>
      <c r="LU240" s="25">
        <f t="shared" si="737"/>
        <v>0</v>
      </c>
      <c r="LV240" s="25">
        <f t="shared" si="738"/>
        <v>0</v>
      </c>
      <c r="LW240" s="25">
        <f t="shared" si="843"/>
        <v>0</v>
      </c>
      <c r="LX240" s="25">
        <f t="shared" si="739"/>
        <v>0</v>
      </c>
      <c r="LY240" s="25">
        <f t="shared" si="740"/>
        <v>0</v>
      </c>
      <c r="LZ240" s="25">
        <f t="shared" si="844"/>
        <v>0</v>
      </c>
      <c r="MA240" s="25">
        <f t="shared" si="741"/>
        <v>0</v>
      </c>
      <c r="MB240" s="25">
        <f t="shared" si="742"/>
        <v>0</v>
      </c>
      <c r="MC240" s="25">
        <f t="shared" si="845"/>
        <v>0</v>
      </c>
      <c r="MD240" s="25">
        <f t="shared" si="743"/>
        <v>0</v>
      </c>
      <c r="ME240" s="25">
        <f t="shared" si="744"/>
        <v>0</v>
      </c>
      <c r="MF240" s="25">
        <f t="shared" si="846"/>
        <v>0</v>
      </c>
      <c r="MG240" s="25">
        <f t="shared" si="745"/>
        <v>0</v>
      </c>
      <c r="MH240" s="25">
        <f t="shared" si="746"/>
        <v>0</v>
      </c>
      <c r="MI240" s="25">
        <f t="shared" si="847"/>
        <v>0</v>
      </c>
      <c r="MJ240" s="25">
        <f t="shared" si="747"/>
        <v>0</v>
      </c>
      <c r="MK240" s="25">
        <f t="shared" si="748"/>
        <v>0</v>
      </c>
      <c r="ML240" s="25">
        <f t="shared" si="848"/>
        <v>0</v>
      </c>
      <c r="MM240" s="25">
        <f t="shared" si="749"/>
        <v>0</v>
      </c>
      <c r="MN240" s="25">
        <f t="shared" si="750"/>
        <v>0</v>
      </c>
      <c r="MO240" s="25">
        <f t="shared" si="849"/>
        <v>0</v>
      </c>
      <c r="MP240" s="25">
        <f t="shared" si="751"/>
        <v>0</v>
      </c>
      <c r="MQ240" s="25">
        <f t="shared" si="752"/>
        <v>0</v>
      </c>
      <c r="MR240" s="25">
        <f t="shared" si="850"/>
        <v>0</v>
      </c>
      <c r="MS240" s="29">
        <v>1.4</v>
      </c>
      <c r="MT240" s="29">
        <v>0</v>
      </c>
      <c r="MU240" s="29">
        <v>1</v>
      </c>
      <c r="MV240" s="29">
        <v>1</v>
      </c>
      <c r="MW240" s="25">
        <f t="shared" si="753"/>
        <v>1.4</v>
      </c>
      <c r="MX240" s="25">
        <f t="shared" si="754"/>
        <v>2.11</v>
      </c>
      <c r="MY240" s="25">
        <f t="shared" si="755"/>
        <v>0</v>
      </c>
      <c r="MZ240" s="25">
        <f t="shared" si="756"/>
        <v>0</v>
      </c>
      <c r="NA240" s="25">
        <f t="shared" si="757"/>
        <v>1.4</v>
      </c>
      <c r="NB240" s="25">
        <f t="shared" si="758"/>
        <v>1.95</v>
      </c>
      <c r="NC240" s="25">
        <f t="shared" si="759"/>
        <v>0</v>
      </c>
      <c r="ND240" s="25">
        <f t="shared" si="760"/>
        <v>0</v>
      </c>
      <c r="NE240" s="25">
        <f t="shared" si="851"/>
        <v>1.4</v>
      </c>
      <c r="NF240" s="25">
        <f t="shared" si="851"/>
        <v>2.0299999999999998</v>
      </c>
      <c r="NG240" s="25">
        <f t="shared" si="851"/>
        <v>0</v>
      </c>
      <c r="NH240" s="25">
        <f t="shared" si="851"/>
        <v>0</v>
      </c>
      <c r="NI240" s="25">
        <f t="shared" si="761"/>
        <v>4.75</v>
      </c>
      <c r="NJ240" s="25">
        <f t="shared" si="762"/>
        <v>0</v>
      </c>
      <c r="NK240" s="25">
        <f t="shared" si="763"/>
        <v>4.75</v>
      </c>
      <c r="NL240" s="25">
        <f t="shared" si="764"/>
        <v>3.74</v>
      </c>
      <c r="NM240" s="25">
        <f t="shared" si="765"/>
        <v>0</v>
      </c>
      <c r="NN240" s="25">
        <f t="shared" si="852"/>
        <v>3.74</v>
      </c>
      <c r="NO240" s="25">
        <f t="shared" si="766"/>
        <v>0</v>
      </c>
      <c r="NP240" s="25">
        <f t="shared" si="767"/>
        <v>0</v>
      </c>
      <c r="NQ240" s="25">
        <f t="shared" si="853"/>
        <v>0</v>
      </c>
      <c r="NR240" s="25">
        <f t="shared" si="768"/>
        <v>0</v>
      </c>
      <c r="NS240" s="25">
        <f t="shared" si="769"/>
        <v>0</v>
      </c>
      <c r="NT240" s="25">
        <f t="shared" si="854"/>
        <v>0</v>
      </c>
      <c r="NU240" s="25">
        <f t="shared" si="770"/>
        <v>0</v>
      </c>
      <c r="NV240" s="25">
        <f t="shared" si="771"/>
        <v>0</v>
      </c>
      <c r="NW240" s="25">
        <f t="shared" si="855"/>
        <v>0</v>
      </c>
      <c r="NX240" s="25">
        <f t="shared" si="856"/>
        <v>3.74</v>
      </c>
      <c r="NY240" s="25">
        <f t="shared" si="856"/>
        <v>0</v>
      </c>
      <c r="NZ240" s="25">
        <f t="shared" si="857"/>
        <v>3.74</v>
      </c>
      <c r="OA240" s="25">
        <f t="shared" si="858"/>
        <v>1.01</v>
      </c>
      <c r="OB240" s="25">
        <f t="shared" si="858"/>
        <v>0</v>
      </c>
      <c r="OC240" s="25">
        <f t="shared" si="859"/>
        <v>1.01</v>
      </c>
      <c r="OD240" s="25">
        <f t="shared" si="860"/>
        <v>3.74</v>
      </c>
      <c r="OE240" s="25">
        <f t="shared" si="860"/>
        <v>0</v>
      </c>
      <c r="OF240" s="25">
        <f t="shared" si="860"/>
        <v>3.74</v>
      </c>
      <c r="OG240" s="25">
        <f t="shared" si="772"/>
        <v>0</v>
      </c>
      <c r="OH240" s="25">
        <f t="shared" si="773"/>
        <v>0</v>
      </c>
      <c r="OI240" s="25">
        <f t="shared" si="774"/>
        <v>0</v>
      </c>
      <c r="OJ240" s="25">
        <f t="shared" si="775"/>
        <v>0</v>
      </c>
      <c r="OK240" s="25">
        <f t="shared" si="776"/>
        <v>0</v>
      </c>
      <c r="OL240" s="25">
        <f t="shared" si="777"/>
        <v>0</v>
      </c>
      <c r="OM240" s="25">
        <f t="shared" si="861"/>
        <v>0</v>
      </c>
      <c r="ON240" s="25">
        <f t="shared" si="861"/>
        <v>0</v>
      </c>
      <c r="OO240" s="25">
        <f t="shared" si="861"/>
        <v>0</v>
      </c>
      <c r="OP240" s="25">
        <f t="shared" si="778"/>
        <v>0</v>
      </c>
      <c r="OQ240" s="25">
        <f t="shared" si="779"/>
        <v>0</v>
      </c>
      <c r="OR240" s="25">
        <f t="shared" si="862"/>
        <v>0</v>
      </c>
      <c r="OS240" s="19">
        <v>537897.30000000005</v>
      </c>
      <c r="OT240" s="19">
        <v>2370987.73</v>
      </c>
    </row>
    <row r="241" spans="1:410" ht="33" customHeight="1" x14ac:dyDescent="0.25">
      <c r="A241" s="18"/>
      <c r="B241" s="18" t="s">
        <v>1005</v>
      </c>
      <c r="C241" s="18">
        <v>687.01</v>
      </c>
      <c r="D241" s="16" t="e">
        <f>_xlfn.IFNA(INDEX(#REF!,MATCH(E241,#REF!,0)),0)</f>
        <v>#REF!</v>
      </c>
      <c r="E241" s="18" t="s">
        <v>1041</v>
      </c>
      <c r="F241" s="16" t="s">
        <v>765</v>
      </c>
      <c r="G241" s="16" t="s">
        <v>766</v>
      </c>
      <c r="H241" s="16" t="s">
        <v>767</v>
      </c>
      <c r="I241" s="16" t="s">
        <v>768</v>
      </c>
      <c r="J241" s="16" t="s">
        <v>769</v>
      </c>
      <c r="K241" s="16" t="s">
        <v>770</v>
      </c>
      <c r="L241" s="16" t="s">
        <v>771</v>
      </c>
      <c r="M241" s="18">
        <v>1.64</v>
      </c>
      <c r="N241" s="18">
        <v>1.94</v>
      </c>
      <c r="O241" s="18">
        <v>2.04</v>
      </c>
      <c r="P241" s="18">
        <v>2.34</v>
      </c>
      <c r="Q241" s="18">
        <v>0.1</v>
      </c>
      <c r="R241" s="18">
        <v>1.8399999999999999</v>
      </c>
      <c r="S241" s="18">
        <v>2.14</v>
      </c>
      <c r="T241" s="18">
        <v>0.2</v>
      </c>
      <c r="U241" s="18">
        <v>0</v>
      </c>
      <c r="V241" s="18">
        <v>0</v>
      </c>
      <c r="W241" s="18">
        <v>0</v>
      </c>
      <c r="X241" s="18">
        <v>1.64</v>
      </c>
      <c r="Y241" s="18">
        <v>1.9</v>
      </c>
      <c r="Z241" s="20">
        <f t="shared" si="780"/>
        <v>2.1</v>
      </c>
      <c r="AA241" s="18">
        <v>0.22</v>
      </c>
      <c r="AB241" s="18">
        <v>0</v>
      </c>
      <c r="AC241" s="18">
        <v>0</v>
      </c>
      <c r="AD241" s="18">
        <v>0</v>
      </c>
      <c r="AE241" s="18">
        <v>0</v>
      </c>
      <c r="AF241" s="18">
        <v>0</v>
      </c>
      <c r="AG241" s="18">
        <v>1.2</v>
      </c>
      <c r="AH241" s="18">
        <v>1.5</v>
      </c>
      <c r="AI241" s="20">
        <f t="shared" si="781"/>
        <v>2.25</v>
      </c>
      <c r="AJ241" s="18">
        <v>0</v>
      </c>
      <c r="AK241" s="18">
        <v>0</v>
      </c>
      <c r="AL241" s="20">
        <f t="shared" si="782"/>
        <v>0</v>
      </c>
      <c r="AM241" s="18">
        <v>1.64</v>
      </c>
      <c r="AN241" s="18">
        <v>1.5</v>
      </c>
      <c r="AO241" s="18">
        <v>0.15</v>
      </c>
      <c r="AP241" s="18">
        <v>0.22</v>
      </c>
      <c r="AQ241" s="18">
        <v>1.64</v>
      </c>
      <c r="AR241" s="18">
        <v>1.72</v>
      </c>
      <c r="AS241" s="18">
        <v>0.12</v>
      </c>
      <c r="AT241" s="18">
        <v>0.11</v>
      </c>
      <c r="AU241" s="18">
        <v>0</v>
      </c>
      <c r="AV241" s="18">
        <v>1</v>
      </c>
      <c r="AW241" s="18">
        <v>0</v>
      </c>
      <c r="AX241" s="18">
        <v>0</v>
      </c>
      <c r="AY241" s="18">
        <v>0</v>
      </c>
      <c r="AZ241" s="18">
        <v>0</v>
      </c>
      <c r="BA241" s="18">
        <v>0</v>
      </c>
      <c r="BB241" s="18">
        <v>0</v>
      </c>
      <c r="BC241" s="18">
        <v>0</v>
      </c>
      <c r="BD241" s="18">
        <v>0</v>
      </c>
      <c r="BE241" s="18">
        <v>1</v>
      </c>
      <c r="BF241" s="18">
        <v>0</v>
      </c>
      <c r="BG241" s="18">
        <v>0</v>
      </c>
      <c r="BH241" s="18">
        <v>0</v>
      </c>
      <c r="BI241" s="18">
        <v>0</v>
      </c>
      <c r="BJ241" s="18">
        <v>0</v>
      </c>
      <c r="BK241" s="18">
        <v>0</v>
      </c>
      <c r="BL241" s="18">
        <v>0</v>
      </c>
      <c r="BM241" s="18">
        <v>0</v>
      </c>
      <c r="BN241" s="18">
        <v>0</v>
      </c>
      <c r="BO241" s="18">
        <v>0</v>
      </c>
      <c r="BP241" s="18">
        <v>0</v>
      </c>
      <c r="BQ241" s="18">
        <v>0</v>
      </c>
      <c r="BR241" s="18">
        <v>0</v>
      </c>
      <c r="BS241" s="18">
        <v>0</v>
      </c>
      <c r="BT241" s="18">
        <v>0</v>
      </c>
      <c r="BU241" s="18">
        <v>0</v>
      </c>
      <c r="BV241" s="18">
        <v>0</v>
      </c>
      <c r="BW241" s="18">
        <v>0</v>
      </c>
      <c r="BX241" s="18">
        <v>0</v>
      </c>
      <c r="BY241" s="18">
        <v>0</v>
      </c>
      <c r="BZ241" s="18">
        <v>0</v>
      </c>
      <c r="CA241" s="16" t="e">
        <f>_xlfn.IFNA(IF(RIGHT(D241,2)="=G",0,INDEX(#REF!,MATCH(E241,#REF!,0))),0)</f>
        <v>#REF!</v>
      </c>
      <c r="CB241" s="16" t="s">
        <v>776</v>
      </c>
      <c r="CC241" s="18">
        <v>0</v>
      </c>
      <c r="CD241" s="18">
        <v>0</v>
      </c>
      <c r="CE241" s="18">
        <v>1.4</v>
      </c>
      <c r="CF241" s="18">
        <v>0.85</v>
      </c>
      <c r="CG241" s="18">
        <v>0.12</v>
      </c>
      <c r="CH241" s="18">
        <v>2</v>
      </c>
      <c r="CI241" s="16" t="s">
        <v>98</v>
      </c>
      <c r="CJ241" s="18">
        <v>0</v>
      </c>
      <c r="CK241" s="20">
        <f t="shared" si="648"/>
        <v>1.86</v>
      </c>
      <c r="CL241" s="20">
        <f t="shared" si="783"/>
        <v>1.86</v>
      </c>
      <c r="CM241" s="18">
        <v>21.89</v>
      </c>
      <c r="CN241" s="18">
        <v>25.98</v>
      </c>
      <c r="CO241" s="18">
        <v>25.141000000000002</v>
      </c>
      <c r="CP241" s="22">
        <f t="shared" si="649"/>
        <v>25.14</v>
      </c>
      <c r="CQ241" s="22">
        <f t="shared" si="650"/>
        <v>23.28</v>
      </c>
      <c r="CR241" s="22">
        <f t="shared" si="784"/>
        <v>1.86</v>
      </c>
      <c r="CS241" s="22">
        <f t="shared" si="651"/>
        <v>23.38</v>
      </c>
      <c r="CT241" s="22">
        <f t="shared" si="652"/>
        <v>23.58</v>
      </c>
      <c r="CU241" s="18">
        <v>23.58</v>
      </c>
      <c r="CV241" s="22">
        <f t="shared" si="785"/>
        <v>2.1</v>
      </c>
      <c r="CW241" s="22">
        <f t="shared" si="653"/>
        <v>0</v>
      </c>
      <c r="CX241" s="22">
        <f t="shared" si="654"/>
        <v>0</v>
      </c>
      <c r="CY241" s="22">
        <f t="shared" si="655"/>
        <v>25.71</v>
      </c>
      <c r="CZ241" s="22">
        <f t="shared" si="656"/>
        <v>25.86</v>
      </c>
      <c r="DA241" s="18">
        <v>25.98</v>
      </c>
      <c r="DB241" s="20">
        <f t="shared" si="786"/>
        <v>2.7</v>
      </c>
      <c r="DC241" s="20">
        <f t="shared" si="787"/>
        <v>0.84</v>
      </c>
      <c r="DD241" s="20">
        <f t="shared" si="788"/>
        <v>1.8600000000000003</v>
      </c>
      <c r="DE241" s="20">
        <f t="shared" si="657"/>
        <v>0.1</v>
      </c>
      <c r="DF241" s="20">
        <f t="shared" si="658"/>
        <v>0.2</v>
      </c>
      <c r="DG241" s="20">
        <f t="shared" si="659"/>
        <v>1.56</v>
      </c>
      <c r="DH241" s="20">
        <f t="shared" si="660"/>
        <v>0</v>
      </c>
      <c r="DI241" s="20">
        <f t="shared" si="661"/>
        <v>0</v>
      </c>
      <c r="DJ241" s="20">
        <f t="shared" si="662"/>
        <v>0</v>
      </c>
      <c r="DK241" s="20">
        <f t="shared" si="789"/>
        <v>1.86</v>
      </c>
      <c r="DL241" s="20">
        <f t="shared" si="790"/>
        <v>0</v>
      </c>
      <c r="DM241" s="20">
        <f t="shared" si="791"/>
        <v>0</v>
      </c>
      <c r="DN241" s="20">
        <f t="shared" si="792"/>
        <v>0</v>
      </c>
      <c r="DO241" s="18">
        <v>2.54</v>
      </c>
      <c r="DP241" s="18">
        <v>0</v>
      </c>
      <c r="DQ241" s="18">
        <v>1</v>
      </c>
      <c r="DR241" s="18">
        <v>1</v>
      </c>
      <c r="DS241" s="25">
        <f t="shared" si="793"/>
        <v>2.54</v>
      </c>
      <c r="DT241" s="25">
        <f t="shared" si="794"/>
        <v>0</v>
      </c>
      <c r="DU241" s="25">
        <f t="shared" si="795"/>
        <v>4.72</v>
      </c>
      <c r="DV241" s="25">
        <f t="shared" si="796"/>
        <v>0</v>
      </c>
      <c r="DW241" s="25">
        <f t="shared" si="797"/>
        <v>4.72</v>
      </c>
      <c r="DX241" s="25">
        <f t="shared" si="798"/>
        <v>9.6300000000000008</v>
      </c>
      <c r="DY241" s="25">
        <f t="shared" si="799"/>
        <v>0</v>
      </c>
      <c r="DZ241" s="25">
        <f t="shared" si="800"/>
        <v>9.6300000000000008</v>
      </c>
      <c r="EA241" s="25">
        <f t="shared" si="801"/>
        <v>6.23</v>
      </c>
      <c r="EB241" s="25">
        <f t="shared" si="802"/>
        <v>0</v>
      </c>
      <c r="EC241" s="25">
        <f t="shared" si="803"/>
        <v>6.23</v>
      </c>
      <c r="ED241" s="25">
        <f t="shared" si="804"/>
        <v>3.4</v>
      </c>
      <c r="EE241" s="25">
        <f t="shared" si="804"/>
        <v>0</v>
      </c>
      <c r="EF241" s="25">
        <f t="shared" si="805"/>
        <v>3.4</v>
      </c>
      <c r="EG241" s="25">
        <f t="shared" si="806"/>
        <v>6.23</v>
      </c>
      <c r="EH241" s="25">
        <f t="shared" si="806"/>
        <v>0</v>
      </c>
      <c r="EI241" s="25">
        <f t="shared" si="807"/>
        <v>6.23</v>
      </c>
      <c r="EJ241" s="18">
        <v>687.01</v>
      </c>
      <c r="EK241" s="18">
        <v>733.87</v>
      </c>
      <c r="EL241" s="18" t="s">
        <v>1041</v>
      </c>
      <c r="EM241" s="18" t="s">
        <v>1042</v>
      </c>
      <c r="EN241" s="16" t="s">
        <v>774</v>
      </c>
      <c r="EO241" s="16" t="s">
        <v>132</v>
      </c>
      <c r="EP241" s="16" t="e">
        <f>IF(OR(EN241="Cống tròn",EN241="Cống hộp",EN241="Ống nhựa"),INDEX(#REF!,MATCH(E241,#REF!,0)),IF(OR(EN241="Rãnh xây",EN241="Rãnh bê tông"),INDEX(#REF!,MATCH(E241,#REF!,0)),0))</f>
        <v>#REF!</v>
      </c>
      <c r="EQ241" s="18">
        <v>45.660000000000011</v>
      </c>
      <c r="ER241" s="18">
        <v>1</v>
      </c>
      <c r="ES241" s="25">
        <f t="shared" si="808"/>
        <v>45</v>
      </c>
      <c r="ET241" s="1" t="e">
        <f>_xlfn.IFNA(IF(EN241="Cống tròn",INDEX(#REF!,MATCH(E241,#REF!,0)),IF(EN241="Cống hộp",INDEX(#REF!,MATCH(E241,#REF!,0)),EU241&amp;" ,"&amp;EV241)),0)</f>
        <v>#REF!</v>
      </c>
      <c r="EU241" s="16" t="s">
        <v>769</v>
      </c>
      <c r="EV241" s="16" t="s">
        <v>775</v>
      </c>
      <c r="EW241" s="16" t="e">
        <f>_xlfn.IFNA(INDEX(#REF!,MATCH(E241,#REF!,0)),0)</f>
        <v>#REF!</v>
      </c>
      <c r="EX241" s="16"/>
      <c r="EY241" s="18">
        <v>0</v>
      </c>
      <c r="EZ241" s="18">
        <v>0</v>
      </c>
      <c r="FA241" s="18">
        <v>0</v>
      </c>
      <c r="FB241" s="19">
        <v>0</v>
      </c>
      <c r="FC241" s="19">
        <v>0</v>
      </c>
      <c r="FD241" s="25">
        <f t="shared" si="663"/>
        <v>0</v>
      </c>
      <c r="FE241" s="25">
        <f t="shared" si="809"/>
        <v>0</v>
      </c>
      <c r="FF241" s="18">
        <v>0.1</v>
      </c>
      <c r="FG241" s="18">
        <v>2</v>
      </c>
      <c r="FH241" s="18">
        <v>1</v>
      </c>
      <c r="FI241" s="25">
        <f t="shared" si="810"/>
        <v>1.2</v>
      </c>
      <c r="FJ241" s="18">
        <v>0</v>
      </c>
      <c r="FK241" s="18">
        <v>0</v>
      </c>
      <c r="FL241" s="18">
        <v>0.2</v>
      </c>
      <c r="FM241" s="18">
        <v>1.4</v>
      </c>
      <c r="FN241" s="18">
        <v>0</v>
      </c>
      <c r="FO241" s="25">
        <f t="shared" si="811"/>
        <v>1.4</v>
      </c>
      <c r="FP241" s="18">
        <v>1.4999999999999999E-2</v>
      </c>
      <c r="FQ241" s="18">
        <v>1</v>
      </c>
      <c r="FR241" s="25">
        <f t="shared" si="664"/>
        <v>44</v>
      </c>
      <c r="FS241" s="25">
        <f t="shared" si="665"/>
        <v>0.64500000000000002</v>
      </c>
      <c r="FT241" s="25">
        <f t="shared" si="666"/>
        <v>44.645000000000003</v>
      </c>
      <c r="FU241" s="25">
        <f t="shared" si="667"/>
        <v>-1.0150000000000077</v>
      </c>
      <c r="FV241" s="25" t="str">
        <f t="shared" si="812"/>
        <v>Thêm 01</v>
      </c>
      <c r="FW241" s="25">
        <f t="shared" si="813"/>
        <v>0</v>
      </c>
      <c r="FX241" s="16"/>
      <c r="FY241" s="16"/>
      <c r="FZ241" s="16"/>
      <c r="GA241" s="16"/>
      <c r="GB241" s="19">
        <v>0</v>
      </c>
      <c r="GC241" s="19">
        <v>0</v>
      </c>
      <c r="GD241" s="19">
        <v>0</v>
      </c>
      <c r="GE241" s="19">
        <v>0</v>
      </c>
      <c r="GF241" s="19">
        <v>0</v>
      </c>
      <c r="GG241" s="19">
        <v>0</v>
      </c>
      <c r="GH241" s="19">
        <v>0</v>
      </c>
      <c r="GI241" s="19">
        <v>0</v>
      </c>
      <c r="GJ241" s="19">
        <v>0</v>
      </c>
      <c r="GK241" s="19">
        <v>0</v>
      </c>
      <c r="GL241" s="25">
        <f t="shared" si="668"/>
        <v>0</v>
      </c>
      <c r="GM241" s="25">
        <f t="shared" si="814"/>
        <v>0</v>
      </c>
      <c r="GN241" s="19">
        <v>0</v>
      </c>
      <c r="GO241" s="19">
        <v>0</v>
      </c>
      <c r="GP241" s="19">
        <v>0</v>
      </c>
      <c r="GQ241" s="19">
        <v>0</v>
      </c>
      <c r="GR241" s="1" t="e">
        <f>_xlfn.IFNA(INDEX(#REF!,MATCH(E241,#REF!,0)),0)</f>
        <v>#REF!</v>
      </c>
      <c r="GS241" s="16"/>
      <c r="GT241" s="18">
        <v>0</v>
      </c>
      <c r="GU241" s="18">
        <v>0</v>
      </c>
      <c r="GV241" s="18">
        <v>0</v>
      </c>
      <c r="GW241" s="18">
        <v>0</v>
      </c>
      <c r="GX241" s="25">
        <f t="shared" si="669"/>
        <v>0</v>
      </c>
      <c r="GY241" s="25">
        <f t="shared" si="670"/>
        <v>0</v>
      </c>
      <c r="GZ241" s="25">
        <f t="shared" si="815"/>
        <v>0</v>
      </c>
      <c r="HA241" s="1" t="e" cm="1">
        <f t="array" ref="HA241">INDEX(#REF!,MATCH(EJ241&amp;EK241&amp;HD241&amp;HE241&amp;HF241,#REF!&amp;#REF!&amp;#REF!&amp;#REF!&amp;#REF!,0))</f>
        <v>#REF!</v>
      </c>
      <c r="HB241" s="16"/>
      <c r="HC241" s="25">
        <f t="shared" si="816"/>
        <v>0</v>
      </c>
      <c r="HD241" s="18">
        <v>0</v>
      </c>
      <c r="HE241" s="18">
        <v>0</v>
      </c>
      <c r="HF241" s="18">
        <v>0</v>
      </c>
      <c r="HG241" s="1" t="e" cm="1">
        <f t="array" ref="HG241">INDEX(#REF!,MATCH(EJ241&amp;EK241&amp;HJ241&amp;HK241&amp;HL241,#REF!&amp;#REF!&amp;#REF!&amp;#REF!&amp;#REF!,0))</f>
        <v>#REF!</v>
      </c>
      <c r="HH241" s="16"/>
      <c r="HI241" s="25">
        <f t="shared" si="817"/>
        <v>0</v>
      </c>
      <c r="HJ241" s="25">
        <f t="shared" si="818"/>
        <v>0</v>
      </c>
      <c r="HK241" s="19">
        <v>0</v>
      </c>
      <c r="HL241" s="19">
        <v>0</v>
      </c>
      <c r="HM241" s="18">
        <v>0.01</v>
      </c>
      <c r="HN241" s="18">
        <v>1</v>
      </c>
      <c r="HO241" s="25">
        <f t="shared" si="819"/>
        <v>0</v>
      </c>
      <c r="HP241" s="25">
        <f t="shared" si="820"/>
        <v>0</v>
      </c>
      <c r="HQ241" s="25">
        <f t="shared" si="821"/>
        <v>0</v>
      </c>
      <c r="HR241" s="25">
        <f t="shared" si="822"/>
        <v>0</v>
      </c>
      <c r="HS241" s="25">
        <f t="shared" si="823"/>
        <v>0</v>
      </c>
      <c r="HT241" s="19">
        <v>0</v>
      </c>
      <c r="HU241" s="19">
        <v>0</v>
      </c>
      <c r="HV241" s="19">
        <v>0</v>
      </c>
      <c r="HW241" s="25">
        <f t="shared" si="824"/>
        <v>0</v>
      </c>
      <c r="HX241" s="19">
        <v>0</v>
      </c>
      <c r="HY241" s="19">
        <v>0</v>
      </c>
      <c r="HZ241" s="18">
        <v>25.14</v>
      </c>
      <c r="IA241" s="20">
        <f>ROUND(IF(EN241="Cống tròn",IF(EN241="Cống tròn",IF(EU241="Không có móng",IQ241-FF241,IF(EU241="Đế",IP241-FN241,IF(OR(EU241="Móng bê tông",EU241="Móng bê tông kết hợp đế"),II241-FJ241,0))),0),IF(EN241="Cống hộp",IF(AND(EN241="Cống hộp",EU241="Không có móng"),IQ241-GF241,IF(AND(EN241="Cống hộp",EU241="Móng bê tông"),IJ241-GB241,0)),IF(OR(EN241="Rãnh xây",EN241="Rãnh bê tông"),IF(OR(EN241="Rãnh xây",EN241="Rãnh bê tông"),IK241-GB241,0),IF(EN241="Ống nhựa",IF(AND(EN241="Ống nhựa",EU241="Không đắp cát"),IQ241-HT241,IF(AND(EN241="Ống nhựa",EU241="Đắp cát"),IH241-HX241,0)),IF(EN241="Rãnh thang",IF(EN241="Rãnh thang",IF(EU241="Móng bê tông",#REF!-#REF!,IQ241),0),0))))),2)</f>
        <v>23.58</v>
      </c>
      <c r="IB241" s="20">
        <f t="shared" si="825"/>
        <v>1.5600000000000023</v>
      </c>
      <c r="IC241" s="20">
        <f t="shared" si="671"/>
        <v>23.58</v>
      </c>
      <c r="ID241" s="20">
        <f t="shared" si="672"/>
        <v>0</v>
      </c>
      <c r="IE241" s="20">
        <f t="shared" si="673"/>
        <v>0</v>
      </c>
      <c r="IF241" s="20">
        <f t="shared" si="674"/>
        <v>0</v>
      </c>
      <c r="IG241" s="20">
        <f>IF(EN241="Rãnh thang",IF(AND(EN241="Rãnh thang",EU241="Móng bê tông"),IQ241-#REF!,0),IF(EN241="Ống nhựa",IF(AND(EN241="Ống nhựa",EU241="Đắp cát"),IQ241-HT241,0),IF(EN241="Cống tròn",IF(EN241="Cống tròn",IF(OR(EU241="Móng bê tông",EU241="Móng bê tông kết hợp đế"),IM241-FL241,0),0),IF(EN241="Cống hộp",IF(AND(EN241="Cống hộp",EU241="Móng bê tông"),IN241-GD241,0),IF(OR(EN241="Rãnh xây",EN241="Rãnh bê tông"),IF(AND(EN241="Rãnh xây",EU241="Móng bê tông"),IO241-GD241,IF(AND(EN241="Rãnh bê tông",EU241="Móng bê tông"),IO241-GD241,0)),0)))))</f>
        <v>23.58</v>
      </c>
      <c r="IH241" s="20">
        <f t="shared" si="675"/>
        <v>0</v>
      </c>
      <c r="II241" s="20">
        <f t="shared" si="676"/>
        <v>23.58</v>
      </c>
      <c r="IJ241" s="20">
        <f t="shared" si="677"/>
        <v>0</v>
      </c>
      <c r="IK241" s="20">
        <f t="shared" si="678"/>
        <v>0</v>
      </c>
      <c r="IL241" s="20">
        <f t="shared" si="679"/>
        <v>23.779999999999998</v>
      </c>
      <c r="IM241" s="20">
        <f t="shared" si="680"/>
        <v>23.779999999999998</v>
      </c>
      <c r="IN241" s="20">
        <f t="shared" si="681"/>
        <v>0</v>
      </c>
      <c r="IO241" s="20">
        <f t="shared" si="682"/>
        <v>0</v>
      </c>
      <c r="IP241" s="20">
        <f t="shared" si="683"/>
        <v>0</v>
      </c>
      <c r="IQ241" s="18">
        <v>23.88</v>
      </c>
      <c r="IR241" s="25">
        <f t="shared" si="826"/>
        <v>0</v>
      </c>
      <c r="IS241" s="25">
        <f t="shared" si="684"/>
        <v>0</v>
      </c>
      <c r="IT241" s="25">
        <f t="shared" si="685"/>
        <v>0</v>
      </c>
      <c r="IU241" s="25">
        <f>ROUND(IF(EN241="Cống tròn",IF(EN241="Cống tròn",IV241+FF241,0),IF(EN241="Cống hộp",IF(EN241="Cống hộp",IV241+GP241,0),IF(OR(EN241="Rãnh xây",EN241="Rãnh bê tông"),IF(OR(EN241="Rãnh xây",EN241="Rãnh bê tông"),IV241+GP241,0),IF(EN241="ống nhựa",IF(EN241="Ống nhựa",IV241+HT241,0),IF(EN241="Rãnh thang",IF(EN241="Rãnh thang",IQ241+#REF!,0),0))))),2)</f>
        <v>24.93</v>
      </c>
      <c r="IV241" s="18">
        <v>24.83</v>
      </c>
      <c r="IW241" s="25">
        <f t="shared" si="686"/>
        <v>24.93</v>
      </c>
      <c r="IX241" s="25">
        <f t="shared" si="687"/>
        <v>0</v>
      </c>
      <c r="IY241" s="25">
        <f t="shared" si="688"/>
        <v>0</v>
      </c>
      <c r="IZ241" s="25">
        <f t="shared" si="689"/>
        <v>0</v>
      </c>
      <c r="JA241" s="25">
        <f t="shared" si="690"/>
        <v>0</v>
      </c>
      <c r="JB241" s="18">
        <v>25.1</v>
      </c>
      <c r="JC241" s="20">
        <f>ROUND(IF(EN241="Cống tròn",IF(EN241="Cống tròn",IF(EU241="Không có móng",JS241-FF241,IF(EU241="Đế",JR241-FN241,IF(OR(EU241="Móng bê tông",EU241="Móng bê tông kết hợp đế"),JK241-FJ241,0))),0),IF(EN241="Cống hộp",IF(AND(EN241="Cống hộp",EU241="Không có móng"),JS241-GF241,IF(AND(EN241="Cống hộp",EU241="Móng bê tông"),JL241-GB241,0)),IF(OR(EN241="Rãnh xây",EN241="Rãnh bê tông"),IF(OR(EN241="Rãnh xây",EN241="Rãnh bê tông"),JM241-GB241,0),IF(EN241="Ống nhựa",IF(AND(EN241="Ống nhựa",EU241="Không đắp cát"),JS241-HT241,IF(AND(EN241="Ống nhựa",EU241="Đắp cát"),JJ241-HX241,0)),IF(EN241="Rãnh thang",IF(EN241="Rãnh thang",IF(EU241="Móng bê tông",#REF!-#REF!,JS241),0),0))))),2)</f>
        <v>23.53</v>
      </c>
      <c r="JD241" s="20">
        <f t="shared" si="827"/>
        <v>1.5700000000000003</v>
      </c>
      <c r="JE241" s="20">
        <f t="shared" si="691"/>
        <v>23.529999999999998</v>
      </c>
      <c r="JF241" s="20">
        <f t="shared" si="692"/>
        <v>0</v>
      </c>
      <c r="JG241" s="20">
        <f t="shared" si="693"/>
        <v>0</v>
      </c>
      <c r="JH241" s="20">
        <f t="shared" si="694"/>
        <v>0</v>
      </c>
      <c r="JI241" s="20">
        <f>IF(EN241="Rãnh thang",IF(AND(EN241="Rãnh thang",EU241="Móng bê tông"),JS241-#REF!,0),IF(EN241="Ống nhựa",IF(AND(EN241="Ống nhựa",EU241="Đắp cát"),JS241-HT241,0),IF(EN241="Cống tròn",IF(EN241="Cống tròn",IF(OR(EU241="Móng bê tông",EU241="Móng bê tông kết hợp đế"),JO241-FL241,0),0),IF(EN241="Cống hộp",IF(AND(EN241="Cống hộp",EU241="Móng bê tông"),JP241-GD241,0),IF(OR(EN241="Rãnh xây",EN241="Rãnh bê tông"),IF(AND(EN241="Rãnh xây",EU241="Móng bê tông"),JQ241-GD241,IF(AND(EN241="Rãnh bê tông",EU241="Móng bê tông"),JQ241-GD241,0)),0)))))</f>
        <v>23.529999999999998</v>
      </c>
      <c r="JJ241" s="20">
        <f t="shared" si="695"/>
        <v>0</v>
      </c>
      <c r="JK241" s="20">
        <f t="shared" si="696"/>
        <v>23.529999999999998</v>
      </c>
      <c r="JL241" s="20">
        <f t="shared" si="697"/>
        <v>0</v>
      </c>
      <c r="JM241" s="20">
        <f t="shared" si="698"/>
        <v>0</v>
      </c>
      <c r="JN241" s="20">
        <f t="shared" si="699"/>
        <v>23.729999999999997</v>
      </c>
      <c r="JO241" s="20">
        <f t="shared" si="700"/>
        <v>23.729999999999997</v>
      </c>
      <c r="JP241" s="20">
        <f t="shared" si="701"/>
        <v>0</v>
      </c>
      <c r="JQ241" s="20">
        <f t="shared" si="702"/>
        <v>0</v>
      </c>
      <c r="JR241" s="20">
        <f t="shared" si="703"/>
        <v>0</v>
      </c>
      <c r="JS241" s="26">
        <v>23.83</v>
      </c>
      <c r="JT241" s="25">
        <f t="shared" si="828"/>
        <v>0</v>
      </c>
      <c r="JU241" s="25">
        <f t="shared" si="704"/>
        <v>0</v>
      </c>
      <c r="JV241" s="25">
        <f t="shared" si="705"/>
        <v>0</v>
      </c>
      <c r="JW241" s="25">
        <f>ROUND(IF(EN241="Cống tròn",IF(EN241="Cống tròn",JX241+FF241,0),IF(EN241="Cống hộp",IF(EN241="Cống hộp",JX241+GP241,0),IF(OR(EN241="Rãnh xây",EN241="Rãnh bê tông"),IF(OR(EN241="Rãnh xây",EN241="Rãnh bê tông"),JX241+GP241,0),IF(EN241="ống nhựa",IF(EN241="Ống nhựa",JX241+HT241,0),IF(EN241="Rãnh thang",IF(EN241="Rãnh thang",JS241+#REF!,0),0))))),2)</f>
        <v>24.93</v>
      </c>
      <c r="JX241" s="27">
        <v>24.83</v>
      </c>
      <c r="JY241" s="25">
        <f t="shared" si="706"/>
        <v>24.93</v>
      </c>
      <c r="JZ241" s="25">
        <f t="shared" si="707"/>
        <v>0</v>
      </c>
      <c r="KA241" s="25">
        <f t="shared" si="708"/>
        <v>0</v>
      </c>
      <c r="KB241" s="25">
        <f t="shared" si="709"/>
        <v>0</v>
      </c>
      <c r="KC241" s="25">
        <f t="shared" si="710"/>
        <v>0</v>
      </c>
      <c r="KD241" s="28" t="s">
        <v>98</v>
      </c>
      <c r="KE241" s="27">
        <v>0</v>
      </c>
      <c r="KF241" s="25">
        <f t="shared" si="711"/>
        <v>1.5600000000000023</v>
      </c>
      <c r="KG241" s="25">
        <f t="shared" si="829"/>
        <v>1.5600000000000023</v>
      </c>
      <c r="KH241" s="27">
        <v>0</v>
      </c>
      <c r="KI241" s="25">
        <f t="shared" si="712"/>
        <v>1.5700000000000003</v>
      </c>
      <c r="KJ241" s="25">
        <f t="shared" si="830"/>
        <v>1.5700000000000003</v>
      </c>
      <c r="KK241" s="25">
        <f t="shared" si="713"/>
        <v>0</v>
      </c>
      <c r="KL241" s="25">
        <f t="shared" si="714"/>
        <v>0</v>
      </c>
      <c r="KM241" s="25">
        <f t="shared" si="831"/>
        <v>0</v>
      </c>
      <c r="KN241" s="25">
        <f t="shared" si="715"/>
        <v>0</v>
      </c>
      <c r="KO241" s="25">
        <f t="shared" si="716"/>
        <v>0</v>
      </c>
      <c r="KP241" s="25">
        <f t="shared" si="832"/>
        <v>0</v>
      </c>
      <c r="KQ241" s="25">
        <f t="shared" si="717"/>
        <v>0.2</v>
      </c>
      <c r="KR241" s="25">
        <f t="shared" si="718"/>
        <v>0.2</v>
      </c>
      <c r="KS241" s="25">
        <f t="shared" si="833"/>
        <v>0.2</v>
      </c>
      <c r="KT241" s="25">
        <f t="shared" si="719"/>
        <v>0</v>
      </c>
      <c r="KU241" s="25">
        <f t="shared" si="720"/>
        <v>0</v>
      </c>
      <c r="KV241" s="25">
        <f t="shared" si="834"/>
        <v>0</v>
      </c>
      <c r="KW241" s="25">
        <f t="shared" si="721"/>
        <v>0</v>
      </c>
      <c r="KX241" s="25">
        <f t="shared" si="722"/>
        <v>0</v>
      </c>
      <c r="KY241" s="25">
        <f t="shared" si="835"/>
        <v>0</v>
      </c>
      <c r="KZ241" s="25">
        <f t="shared" si="723"/>
        <v>0</v>
      </c>
      <c r="LA241" s="25">
        <f t="shared" si="724"/>
        <v>0</v>
      </c>
      <c r="LB241" s="25">
        <f t="shared" si="836"/>
        <v>0</v>
      </c>
      <c r="LC241" s="25">
        <f t="shared" si="725"/>
        <v>1.4</v>
      </c>
      <c r="LD241" s="25">
        <f t="shared" si="726"/>
        <v>1.4</v>
      </c>
      <c r="LE241" s="25">
        <f t="shared" si="837"/>
        <v>1.4</v>
      </c>
      <c r="LF241" s="25">
        <f t="shared" si="727"/>
        <v>0</v>
      </c>
      <c r="LG241" s="25">
        <f t="shared" si="728"/>
        <v>0</v>
      </c>
      <c r="LH241" s="25">
        <f t="shared" si="838"/>
        <v>0</v>
      </c>
      <c r="LI241" s="25">
        <f t="shared" si="729"/>
        <v>0</v>
      </c>
      <c r="LJ241" s="25">
        <f t="shared" si="730"/>
        <v>0</v>
      </c>
      <c r="LK241" s="25">
        <f t="shared" si="839"/>
        <v>0</v>
      </c>
      <c r="LL241" s="25">
        <f t="shared" si="731"/>
        <v>0</v>
      </c>
      <c r="LM241" s="25">
        <f t="shared" si="732"/>
        <v>0</v>
      </c>
      <c r="LN241" s="25">
        <f t="shared" si="840"/>
        <v>0</v>
      </c>
      <c r="LO241" s="25">
        <f t="shared" si="733"/>
        <v>0</v>
      </c>
      <c r="LP241" s="25">
        <f t="shared" si="734"/>
        <v>0</v>
      </c>
      <c r="LQ241" s="25">
        <f t="shared" si="841"/>
        <v>0</v>
      </c>
      <c r="LR241" s="25">
        <f t="shared" si="735"/>
        <v>0</v>
      </c>
      <c r="LS241" s="25">
        <f t="shared" si="736"/>
        <v>0</v>
      </c>
      <c r="LT241" s="25">
        <f t="shared" si="842"/>
        <v>0</v>
      </c>
      <c r="LU241" s="25">
        <f t="shared" si="737"/>
        <v>0</v>
      </c>
      <c r="LV241" s="25">
        <f t="shared" si="738"/>
        <v>0</v>
      </c>
      <c r="LW241" s="25">
        <f t="shared" si="843"/>
        <v>0</v>
      </c>
      <c r="LX241" s="25">
        <f t="shared" si="739"/>
        <v>0</v>
      </c>
      <c r="LY241" s="25">
        <f t="shared" si="740"/>
        <v>0</v>
      </c>
      <c r="LZ241" s="25">
        <f t="shared" si="844"/>
        <v>0</v>
      </c>
      <c r="MA241" s="25">
        <f t="shared" si="741"/>
        <v>0</v>
      </c>
      <c r="MB241" s="25">
        <f t="shared" si="742"/>
        <v>0</v>
      </c>
      <c r="MC241" s="25">
        <f t="shared" si="845"/>
        <v>0</v>
      </c>
      <c r="MD241" s="25">
        <f t="shared" si="743"/>
        <v>0</v>
      </c>
      <c r="ME241" s="25">
        <f t="shared" si="744"/>
        <v>0</v>
      </c>
      <c r="MF241" s="25">
        <f t="shared" si="846"/>
        <v>0</v>
      </c>
      <c r="MG241" s="25">
        <f t="shared" si="745"/>
        <v>0</v>
      </c>
      <c r="MH241" s="25">
        <f t="shared" si="746"/>
        <v>0</v>
      </c>
      <c r="MI241" s="25">
        <f t="shared" si="847"/>
        <v>0</v>
      </c>
      <c r="MJ241" s="25">
        <f t="shared" si="747"/>
        <v>0</v>
      </c>
      <c r="MK241" s="25">
        <f t="shared" si="748"/>
        <v>0</v>
      </c>
      <c r="ML241" s="25">
        <f t="shared" si="848"/>
        <v>0</v>
      </c>
      <c r="MM241" s="25">
        <f t="shared" si="749"/>
        <v>0</v>
      </c>
      <c r="MN241" s="25">
        <f t="shared" si="750"/>
        <v>0</v>
      </c>
      <c r="MO241" s="25">
        <f t="shared" si="849"/>
        <v>0</v>
      </c>
      <c r="MP241" s="25">
        <f t="shared" si="751"/>
        <v>0</v>
      </c>
      <c r="MQ241" s="25">
        <f t="shared" si="752"/>
        <v>0</v>
      </c>
      <c r="MR241" s="25">
        <f t="shared" si="850"/>
        <v>0</v>
      </c>
      <c r="MS241" s="29">
        <v>1.4</v>
      </c>
      <c r="MT241" s="29">
        <v>0</v>
      </c>
      <c r="MU241" s="29">
        <v>1</v>
      </c>
      <c r="MV241" s="29">
        <v>1</v>
      </c>
      <c r="MW241" s="25">
        <f t="shared" si="753"/>
        <v>1.4</v>
      </c>
      <c r="MX241" s="25">
        <f t="shared" si="754"/>
        <v>2.1800000000000002</v>
      </c>
      <c r="MY241" s="25">
        <f t="shared" si="755"/>
        <v>0</v>
      </c>
      <c r="MZ241" s="25">
        <f t="shared" si="756"/>
        <v>0</v>
      </c>
      <c r="NA241" s="25">
        <f t="shared" si="757"/>
        <v>1.4</v>
      </c>
      <c r="NB241" s="25">
        <f t="shared" si="758"/>
        <v>2.2000000000000002</v>
      </c>
      <c r="NC241" s="25">
        <f t="shared" si="759"/>
        <v>0</v>
      </c>
      <c r="ND241" s="25">
        <f t="shared" si="760"/>
        <v>0</v>
      </c>
      <c r="NE241" s="25">
        <f t="shared" si="851"/>
        <v>1.4</v>
      </c>
      <c r="NF241" s="25">
        <f t="shared" si="851"/>
        <v>2.1900000000000004</v>
      </c>
      <c r="NG241" s="25">
        <f t="shared" si="851"/>
        <v>0</v>
      </c>
      <c r="NH241" s="25">
        <f t="shared" si="851"/>
        <v>0</v>
      </c>
      <c r="NI241" s="25">
        <f t="shared" si="761"/>
        <v>100</v>
      </c>
      <c r="NJ241" s="25">
        <f t="shared" si="762"/>
        <v>0</v>
      </c>
      <c r="NK241" s="25">
        <f t="shared" si="763"/>
        <v>100</v>
      </c>
      <c r="NL241" s="25">
        <f t="shared" si="764"/>
        <v>83.04</v>
      </c>
      <c r="NM241" s="25">
        <f t="shared" si="765"/>
        <v>0</v>
      </c>
      <c r="NN241" s="25">
        <f t="shared" si="852"/>
        <v>83.04</v>
      </c>
      <c r="NO241" s="25">
        <f t="shared" si="766"/>
        <v>0</v>
      </c>
      <c r="NP241" s="25">
        <f t="shared" si="767"/>
        <v>0</v>
      </c>
      <c r="NQ241" s="25">
        <f t="shared" si="853"/>
        <v>0</v>
      </c>
      <c r="NR241" s="25">
        <f t="shared" si="768"/>
        <v>0</v>
      </c>
      <c r="NS241" s="25">
        <f t="shared" si="769"/>
        <v>0</v>
      </c>
      <c r="NT241" s="25">
        <f t="shared" si="854"/>
        <v>0</v>
      </c>
      <c r="NU241" s="25">
        <f t="shared" si="770"/>
        <v>0</v>
      </c>
      <c r="NV241" s="25">
        <f t="shared" si="771"/>
        <v>0</v>
      </c>
      <c r="NW241" s="25">
        <f t="shared" si="855"/>
        <v>0</v>
      </c>
      <c r="NX241" s="25">
        <f t="shared" si="856"/>
        <v>83.04</v>
      </c>
      <c r="NY241" s="25">
        <f t="shared" si="856"/>
        <v>0</v>
      </c>
      <c r="NZ241" s="25">
        <f t="shared" si="857"/>
        <v>83.04</v>
      </c>
      <c r="OA241" s="25">
        <f t="shared" si="858"/>
        <v>16.96</v>
      </c>
      <c r="OB241" s="25">
        <f t="shared" si="858"/>
        <v>0</v>
      </c>
      <c r="OC241" s="25">
        <f t="shared" si="859"/>
        <v>16.96</v>
      </c>
      <c r="OD241" s="25">
        <f t="shared" si="860"/>
        <v>83.04</v>
      </c>
      <c r="OE241" s="25">
        <f t="shared" si="860"/>
        <v>0</v>
      </c>
      <c r="OF241" s="25">
        <f t="shared" si="860"/>
        <v>83.04</v>
      </c>
      <c r="OG241" s="25">
        <f t="shared" si="772"/>
        <v>0</v>
      </c>
      <c r="OH241" s="25">
        <f t="shared" si="773"/>
        <v>0</v>
      </c>
      <c r="OI241" s="25">
        <f t="shared" si="774"/>
        <v>0</v>
      </c>
      <c r="OJ241" s="25">
        <f t="shared" si="775"/>
        <v>0</v>
      </c>
      <c r="OK241" s="25">
        <f t="shared" si="776"/>
        <v>0</v>
      </c>
      <c r="OL241" s="25">
        <f t="shared" si="777"/>
        <v>0</v>
      </c>
      <c r="OM241" s="25">
        <f t="shared" si="861"/>
        <v>0</v>
      </c>
      <c r="ON241" s="25">
        <f t="shared" si="861"/>
        <v>0</v>
      </c>
      <c r="OO241" s="25">
        <f t="shared" si="861"/>
        <v>0</v>
      </c>
      <c r="OP241" s="25">
        <f t="shared" si="778"/>
        <v>0</v>
      </c>
      <c r="OQ241" s="25">
        <f t="shared" si="779"/>
        <v>0</v>
      </c>
      <c r="OR241" s="25">
        <f t="shared" si="862"/>
        <v>0</v>
      </c>
      <c r="OS241" s="19">
        <v>536967.82999999996</v>
      </c>
      <c r="OT241" s="19">
        <v>2371036.62</v>
      </c>
    </row>
    <row r="242" spans="1:410" ht="33" customHeight="1" x14ac:dyDescent="0.25">
      <c r="A242" s="18"/>
      <c r="B242" s="18" t="s">
        <v>1005</v>
      </c>
      <c r="C242" s="18">
        <v>733.87</v>
      </c>
      <c r="D242" s="16" t="e">
        <f>_xlfn.IFNA(INDEX(#REF!,MATCH(E242,#REF!,0)),0)</f>
        <v>#REF!</v>
      </c>
      <c r="E242" s="18" t="s">
        <v>1042</v>
      </c>
      <c r="F242" s="16" t="s">
        <v>765</v>
      </c>
      <c r="G242" s="16" t="s">
        <v>766</v>
      </c>
      <c r="H242" s="16" t="s">
        <v>767</v>
      </c>
      <c r="I242" s="16" t="s">
        <v>768</v>
      </c>
      <c r="J242" s="16" t="s">
        <v>769</v>
      </c>
      <c r="K242" s="16" t="s">
        <v>770</v>
      </c>
      <c r="L242" s="16" t="s">
        <v>771</v>
      </c>
      <c r="M242" s="18">
        <v>1.64</v>
      </c>
      <c r="N242" s="18">
        <v>1.94</v>
      </c>
      <c r="O242" s="18">
        <v>2.04</v>
      </c>
      <c r="P242" s="18">
        <v>2.34</v>
      </c>
      <c r="Q242" s="18">
        <v>0.1</v>
      </c>
      <c r="R242" s="18">
        <v>1.8399999999999999</v>
      </c>
      <c r="S242" s="18">
        <v>2.14</v>
      </c>
      <c r="T242" s="18">
        <v>0.2</v>
      </c>
      <c r="U242" s="18">
        <v>0</v>
      </c>
      <c r="V242" s="18">
        <v>0</v>
      </c>
      <c r="W242" s="18">
        <v>0</v>
      </c>
      <c r="X242" s="18">
        <v>1.64</v>
      </c>
      <c r="Y242" s="18">
        <v>1.9</v>
      </c>
      <c r="Z242" s="20">
        <f t="shared" si="780"/>
        <v>2.1</v>
      </c>
      <c r="AA242" s="18">
        <v>0.22</v>
      </c>
      <c r="AB242" s="18">
        <v>0</v>
      </c>
      <c r="AC242" s="18">
        <v>0</v>
      </c>
      <c r="AD242" s="18">
        <v>0</v>
      </c>
      <c r="AE242" s="18">
        <v>0</v>
      </c>
      <c r="AF242" s="18">
        <v>0</v>
      </c>
      <c r="AG242" s="18">
        <v>1.2</v>
      </c>
      <c r="AH242" s="18">
        <v>1.5</v>
      </c>
      <c r="AI242" s="20">
        <f t="shared" si="781"/>
        <v>2.25</v>
      </c>
      <c r="AJ242" s="18">
        <v>0</v>
      </c>
      <c r="AK242" s="18">
        <v>0</v>
      </c>
      <c r="AL242" s="20">
        <f t="shared" si="782"/>
        <v>0</v>
      </c>
      <c r="AM242" s="18">
        <v>1.64</v>
      </c>
      <c r="AN242" s="18">
        <v>1.5</v>
      </c>
      <c r="AO242" s="18">
        <v>0.15</v>
      </c>
      <c r="AP242" s="18">
        <v>0.22</v>
      </c>
      <c r="AQ242" s="18">
        <v>1.64</v>
      </c>
      <c r="AR242" s="18">
        <v>1.72</v>
      </c>
      <c r="AS242" s="18">
        <v>0.12</v>
      </c>
      <c r="AT242" s="18">
        <v>0.11</v>
      </c>
      <c r="AU242" s="18">
        <v>0</v>
      </c>
      <c r="AV242" s="18">
        <v>1</v>
      </c>
      <c r="AW242" s="18">
        <v>0</v>
      </c>
      <c r="AX242" s="18">
        <v>0</v>
      </c>
      <c r="AY242" s="18">
        <v>0</v>
      </c>
      <c r="AZ242" s="18">
        <v>0</v>
      </c>
      <c r="BA242" s="18">
        <v>0</v>
      </c>
      <c r="BB242" s="18">
        <v>0</v>
      </c>
      <c r="BC242" s="18">
        <v>0</v>
      </c>
      <c r="BD242" s="18">
        <v>0</v>
      </c>
      <c r="BE242" s="18">
        <v>2</v>
      </c>
      <c r="BF242" s="18">
        <v>0</v>
      </c>
      <c r="BG242" s="18">
        <v>0</v>
      </c>
      <c r="BH242" s="18">
        <v>0</v>
      </c>
      <c r="BI242" s="18">
        <v>0</v>
      </c>
      <c r="BJ242" s="18">
        <v>0</v>
      </c>
      <c r="BK242" s="18">
        <v>0</v>
      </c>
      <c r="BL242" s="18">
        <v>0</v>
      </c>
      <c r="BM242" s="18">
        <v>0</v>
      </c>
      <c r="BN242" s="18">
        <v>0</v>
      </c>
      <c r="BO242" s="18">
        <v>0</v>
      </c>
      <c r="BP242" s="18">
        <v>0</v>
      </c>
      <c r="BQ242" s="18">
        <v>0</v>
      </c>
      <c r="BR242" s="18">
        <v>0</v>
      </c>
      <c r="BS242" s="18">
        <v>0</v>
      </c>
      <c r="BT242" s="18">
        <v>0</v>
      </c>
      <c r="BU242" s="18">
        <v>0</v>
      </c>
      <c r="BV242" s="18">
        <v>0</v>
      </c>
      <c r="BW242" s="18">
        <v>0</v>
      </c>
      <c r="BX242" s="18">
        <v>0</v>
      </c>
      <c r="BY242" s="18">
        <v>0</v>
      </c>
      <c r="BZ242" s="18">
        <v>0</v>
      </c>
      <c r="CA242" s="16" t="e">
        <f>_xlfn.IFNA(IF(RIGHT(D242,2)="=G",0,INDEX(#REF!,MATCH(E242,#REF!,0))),0)</f>
        <v>#REF!</v>
      </c>
      <c r="CB242" s="16" t="s">
        <v>776</v>
      </c>
      <c r="CC242" s="18">
        <v>0</v>
      </c>
      <c r="CD242" s="18">
        <v>0</v>
      </c>
      <c r="CE242" s="18">
        <v>1.4</v>
      </c>
      <c r="CF242" s="18">
        <v>0.85</v>
      </c>
      <c r="CG242" s="18">
        <v>0.12</v>
      </c>
      <c r="CH242" s="18">
        <v>2</v>
      </c>
      <c r="CI242" s="16" t="s">
        <v>98</v>
      </c>
      <c r="CJ242" s="18">
        <v>0</v>
      </c>
      <c r="CK242" s="20">
        <f t="shared" si="648"/>
        <v>1.87</v>
      </c>
      <c r="CL242" s="20">
        <f t="shared" si="783"/>
        <v>1.87</v>
      </c>
      <c r="CM242" s="18">
        <v>21.21</v>
      </c>
      <c r="CN242" s="18">
        <v>25.94</v>
      </c>
      <c r="CO242" s="18">
        <v>25.101000000000003</v>
      </c>
      <c r="CP242" s="22">
        <f t="shared" si="649"/>
        <v>25.1</v>
      </c>
      <c r="CQ242" s="22">
        <f t="shared" si="650"/>
        <v>23.23</v>
      </c>
      <c r="CR242" s="22">
        <f t="shared" si="784"/>
        <v>1.87</v>
      </c>
      <c r="CS242" s="22">
        <f t="shared" si="651"/>
        <v>23.330000000000002</v>
      </c>
      <c r="CT242" s="22">
        <f t="shared" si="652"/>
        <v>23.53</v>
      </c>
      <c r="CU242" s="18">
        <v>23.53</v>
      </c>
      <c r="CV242" s="22">
        <f t="shared" si="785"/>
        <v>2.1</v>
      </c>
      <c r="CW242" s="22">
        <f t="shared" si="653"/>
        <v>0</v>
      </c>
      <c r="CX242" s="22">
        <f t="shared" si="654"/>
        <v>0</v>
      </c>
      <c r="CY242" s="22">
        <f t="shared" si="655"/>
        <v>25.67</v>
      </c>
      <c r="CZ242" s="22">
        <f t="shared" si="656"/>
        <v>25.82</v>
      </c>
      <c r="DA242" s="18">
        <v>25.94</v>
      </c>
      <c r="DB242" s="20">
        <f t="shared" si="786"/>
        <v>2.71</v>
      </c>
      <c r="DC242" s="20">
        <f t="shared" si="787"/>
        <v>0.84</v>
      </c>
      <c r="DD242" s="20">
        <f t="shared" si="788"/>
        <v>1.87</v>
      </c>
      <c r="DE242" s="20">
        <f t="shared" si="657"/>
        <v>0.1</v>
      </c>
      <c r="DF242" s="20">
        <f t="shared" si="658"/>
        <v>0.2</v>
      </c>
      <c r="DG242" s="20">
        <f t="shared" si="659"/>
        <v>1.57</v>
      </c>
      <c r="DH242" s="20">
        <f t="shared" si="660"/>
        <v>0</v>
      </c>
      <c r="DI242" s="20">
        <f t="shared" si="661"/>
        <v>0</v>
      </c>
      <c r="DJ242" s="20">
        <f t="shared" si="662"/>
        <v>0</v>
      </c>
      <c r="DK242" s="20">
        <f t="shared" si="789"/>
        <v>1.87</v>
      </c>
      <c r="DL242" s="20">
        <f t="shared" si="790"/>
        <v>0</v>
      </c>
      <c r="DM242" s="20">
        <f t="shared" si="791"/>
        <v>0</v>
      </c>
      <c r="DN242" s="20">
        <f t="shared" si="792"/>
        <v>0</v>
      </c>
      <c r="DO242" s="18">
        <v>2.54</v>
      </c>
      <c r="DP242" s="18">
        <v>0</v>
      </c>
      <c r="DQ242" s="18">
        <v>1</v>
      </c>
      <c r="DR242" s="18">
        <v>1</v>
      </c>
      <c r="DS242" s="25">
        <f t="shared" si="793"/>
        <v>2.54</v>
      </c>
      <c r="DT242" s="25">
        <f t="shared" si="794"/>
        <v>0</v>
      </c>
      <c r="DU242" s="25">
        <f t="shared" si="795"/>
        <v>4.75</v>
      </c>
      <c r="DV242" s="25">
        <f t="shared" si="796"/>
        <v>0</v>
      </c>
      <c r="DW242" s="25">
        <f t="shared" si="797"/>
        <v>4.75</v>
      </c>
      <c r="DX242" s="25">
        <f t="shared" si="798"/>
        <v>9.69</v>
      </c>
      <c r="DY242" s="25">
        <f t="shared" si="799"/>
        <v>0</v>
      </c>
      <c r="DZ242" s="25">
        <f t="shared" si="800"/>
        <v>9.69</v>
      </c>
      <c r="EA242" s="25">
        <f t="shared" si="801"/>
        <v>6.26</v>
      </c>
      <c r="EB242" s="25">
        <f t="shared" si="802"/>
        <v>0</v>
      </c>
      <c r="EC242" s="25">
        <f t="shared" si="803"/>
        <v>6.26</v>
      </c>
      <c r="ED242" s="25">
        <f t="shared" si="804"/>
        <v>3.43</v>
      </c>
      <c r="EE242" s="25">
        <f t="shared" si="804"/>
        <v>0</v>
      </c>
      <c r="EF242" s="25">
        <f t="shared" si="805"/>
        <v>3.43</v>
      </c>
      <c r="EG242" s="25">
        <f t="shared" si="806"/>
        <v>6.26</v>
      </c>
      <c r="EH242" s="25">
        <f t="shared" si="806"/>
        <v>0</v>
      </c>
      <c r="EI242" s="25">
        <f t="shared" si="807"/>
        <v>6.26</v>
      </c>
      <c r="EJ242" s="18">
        <v>733.87</v>
      </c>
      <c r="EK242" s="18">
        <v>772.57</v>
      </c>
      <c r="EL242" s="18" t="s">
        <v>1042</v>
      </c>
      <c r="EM242" s="18" t="s">
        <v>1043</v>
      </c>
      <c r="EN242" s="16" t="s">
        <v>774</v>
      </c>
      <c r="EO242" s="16" t="s">
        <v>132</v>
      </c>
      <c r="EP242" s="16" t="e">
        <f>IF(OR(EN242="Cống tròn",EN242="Cống hộp",EN242="Ống nhựa"),INDEX(#REF!,MATCH(E242,#REF!,0)),IF(OR(EN242="Rãnh xây",EN242="Rãnh bê tông"),INDEX(#REF!,MATCH(E242,#REF!,0)),0))</f>
        <v>#REF!</v>
      </c>
      <c r="EQ242" s="18">
        <v>37.500000000000043</v>
      </c>
      <c r="ER242" s="18">
        <v>1</v>
      </c>
      <c r="ES242" s="25">
        <f t="shared" si="808"/>
        <v>37</v>
      </c>
      <c r="ET242" s="1" t="e">
        <f>_xlfn.IFNA(IF(EN242="Cống tròn",INDEX(#REF!,MATCH(E242,#REF!,0)),IF(EN242="Cống hộp",INDEX(#REF!,MATCH(E242,#REF!,0)),EU242&amp;" ,"&amp;EV242)),0)</f>
        <v>#REF!</v>
      </c>
      <c r="EU242" s="16" t="s">
        <v>769</v>
      </c>
      <c r="EV242" s="16" t="s">
        <v>775</v>
      </c>
      <c r="EW242" s="16" t="e">
        <f>_xlfn.IFNA(INDEX(#REF!,MATCH(E242,#REF!,0)),0)</f>
        <v>#REF!</v>
      </c>
      <c r="EX242" s="16"/>
      <c r="EY242" s="18">
        <v>0</v>
      </c>
      <c r="EZ242" s="18">
        <v>0</v>
      </c>
      <c r="FA242" s="18">
        <v>0</v>
      </c>
      <c r="FB242" s="19">
        <v>0</v>
      </c>
      <c r="FC242" s="19">
        <v>0</v>
      </c>
      <c r="FD242" s="25">
        <f t="shared" si="663"/>
        <v>0</v>
      </c>
      <c r="FE242" s="25">
        <f t="shared" si="809"/>
        <v>0</v>
      </c>
      <c r="FF242" s="18">
        <v>0.1</v>
      </c>
      <c r="FG242" s="18">
        <v>2</v>
      </c>
      <c r="FH242" s="18">
        <v>1</v>
      </c>
      <c r="FI242" s="25">
        <f t="shared" si="810"/>
        <v>1.2</v>
      </c>
      <c r="FJ242" s="18">
        <v>0</v>
      </c>
      <c r="FK242" s="18">
        <v>0</v>
      </c>
      <c r="FL242" s="18">
        <v>0.2</v>
      </c>
      <c r="FM242" s="18">
        <v>1.4</v>
      </c>
      <c r="FN242" s="18">
        <v>0</v>
      </c>
      <c r="FO242" s="25">
        <f t="shared" si="811"/>
        <v>1.4</v>
      </c>
      <c r="FP242" s="18">
        <v>1.4999999999999999E-2</v>
      </c>
      <c r="FQ242" s="18">
        <v>1</v>
      </c>
      <c r="FR242" s="25">
        <f t="shared" si="664"/>
        <v>36</v>
      </c>
      <c r="FS242" s="25">
        <f t="shared" si="665"/>
        <v>0.52500000000000002</v>
      </c>
      <c r="FT242" s="25">
        <f t="shared" si="666"/>
        <v>36.524999999999999</v>
      </c>
      <c r="FU242" s="25">
        <f t="shared" si="667"/>
        <v>-0.97500000000004405</v>
      </c>
      <c r="FV242" s="25" t="str">
        <f t="shared" si="812"/>
        <v>Thêm 01</v>
      </c>
      <c r="FW242" s="25">
        <f t="shared" si="813"/>
        <v>0.04</v>
      </c>
      <c r="FX242" s="16"/>
      <c r="FY242" s="16"/>
      <c r="FZ242" s="16"/>
      <c r="GA242" s="16"/>
      <c r="GB242" s="19">
        <v>0</v>
      </c>
      <c r="GC242" s="19">
        <v>0</v>
      </c>
      <c r="GD242" s="19">
        <v>0</v>
      </c>
      <c r="GE242" s="19">
        <v>0</v>
      </c>
      <c r="GF242" s="19">
        <v>0</v>
      </c>
      <c r="GG242" s="19">
        <v>0</v>
      </c>
      <c r="GH242" s="19">
        <v>0</v>
      </c>
      <c r="GI242" s="19">
        <v>0</v>
      </c>
      <c r="GJ242" s="19">
        <v>0</v>
      </c>
      <c r="GK242" s="19">
        <v>0</v>
      </c>
      <c r="GL242" s="25">
        <f t="shared" si="668"/>
        <v>0</v>
      </c>
      <c r="GM242" s="25">
        <f t="shared" si="814"/>
        <v>0</v>
      </c>
      <c r="GN242" s="19">
        <v>0</v>
      </c>
      <c r="GO242" s="19">
        <v>0</v>
      </c>
      <c r="GP242" s="19">
        <v>0</v>
      </c>
      <c r="GQ242" s="19">
        <v>0</v>
      </c>
      <c r="GR242" s="1" t="e">
        <f>_xlfn.IFNA(INDEX(#REF!,MATCH(E242,#REF!,0)),0)</f>
        <v>#REF!</v>
      </c>
      <c r="GS242" s="16"/>
      <c r="GT242" s="18">
        <v>0</v>
      </c>
      <c r="GU242" s="18">
        <v>0</v>
      </c>
      <c r="GV242" s="18">
        <v>0</v>
      </c>
      <c r="GW242" s="18">
        <v>0</v>
      </c>
      <c r="GX242" s="25">
        <f t="shared" si="669"/>
        <v>0</v>
      </c>
      <c r="GY242" s="25">
        <f t="shared" si="670"/>
        <v>0</v>
      </c>
      <c r="GZ242" s="25">
        <f t="shared" si="815"/>
        <v>0</v>
      </c>
      <c r="HA242" s="1" t="e" cm="1">
        <f t="array" ref="HA242">INDEX(#REF!,MATCH(EJ242&amp;EK242&amp;HD242&amp;HE242&amp;HF242,#REF!&amp;#REF!&amp;#REF!&amp;#REF!&amp;#REF!,0))</f>
        <v>#REF!</v>
      </c>
      <c r="HB242" s="16"/>
      <c r="HC242" s="25">
        <f t="shared" si="816"/>
        <v>0</v>
      </c>
      <c r="HD242" s="18">
        <v>0</v>
      </c>
      <c r="HE242" s="18">
        <v>0</v>
      </c>
      <c r="HF242" s="18">
        <v>0</v>
      </c>
      <c r="HG242" s="1" t="e" cm="1">
        <f t="array" ref="HG242">INDEX(#REF!,MATCH(EJ242&amp;EK242&amp;HJ242&amp;HK242&amp;HL242,#REF!&amp;#REF!&amp;#REF!&amp;#REF!&amp;#REF!,0))</f>
        <v>#REF!</v>
      </c>
      <c r="HH242" s="16"/>
      <c r="HI242" s="25">
        <f t="shared" si="817"/>
        <v>0</v>
      </c>
      <c r="HJ242" s="25">
        <f t="shared" si="818"/>
        <v>0</v>
      </c>
      <c r="HK242" s="19">
        <v>0</v>
      </c>
      <c r="HL242" s="19">
        <v>0</v>
      </c>
      <c r="HM242" s="18">
        <v>0.01</v>
      </c>
      <c r="HN242" s="18">
        <v>1</v>
      </c>
      <c r="HO242" s="25">
        <f t="shared" si="819"/>
        <v>0</v>
      </c>
      <c r="HP242" s="25">
        <f t="shared" si="820"/>
        <v>0</v>
      </c>
      <c r="HQ242" s="25">
        <f t="shared" si="821"/>
        <v>0</v>
      </c>
      <c r="HR242" s="25">
        <f t="shared" si="822"/>
        <v>0</v>
      </c>
      <c r="HS242" s="25">
        <f t="shared" si="823"/>
        <v>0</v>
      </c>
      <c r="HT242" s="19">
        <v>0</v>
      </c>
      <c r="HU242" s="19">
        <v>0</v>
      </c>
      <c r="HV242" s="19">
        <v>0</v>
      </c>
      <c r="HW242" s="25">
        <f t="shared" si="824"/>
        <v>0</v>
      </c>
      <c r="HX242" s="19">
        <v>0</v>
      </c>
      <c r="HY242" s="19">
        <v>0</v>
      </c>
      <c r="HZ242" s="18">
        <v>25.1</v>
      </c>
      <c r="IA242" s="20">
        <f>ROUND(IF(EN242="Cống tròn",IF(EN242="Cống tròn",IF(EU242="Không có móng",IQ242-FF242,IF(EU242="Đế",IP242-FN242,IF(OR(EU242="Móng bê tông",EU242="Móng bê tông kết hợp đế"),II242-FJ242,0))),0),IF(EN242="Cống hộp",IF(AND(EN242="Cống hộp",EU242="Không có móng"),IQ242-GF242,IF(AND(EN242="Cống hộp",EU242="Móng bê tông"),IJ242-GB242,0)),IF(OR(EN242="Rãnh xây",EN242="Rãnh bê tông"),IF(OR(EN242="Rãnh xây",EN242="Rãnh bê tông"),IK242-GB242,0),IF(EN242="Ống nhựa",IF(AND(EN242="Ống nhựa",EU242="Không đắp cát"),IQ242-HT242,IF(AND(EN242="Ống nhựa",EU242="Đắp cát"),IH242-HX242,0)),IF(EN242="Rãnh thang",IF(EN242="Rãnh thang",IF(EU242="Móng bê tông",#REF!-#REF!,IQ242),0),0))))),2)</f>
        <v>23.53</v>
      </c>
      <c r="IB242" s="20">
        <f t="shared" si="825"/>
        <v>1.5700000000000003</v>
      </c>
      <c r="IC242" s="20">
        <f t="shared" si="671"/>
        <v>23.529999999999998</v>
      </c>
      <c r="ID242" s="20">
        <f t="shared" si="672"/>
        <v>0</v>
      </c>
      <c r="IE242" s="20">
        <f t="shared" si="673"/>
        <v>0</v>
      </c>
      <c r="IF242" s="20">
        <f t="shared" si="674"/>
        <v>0</v>
      </c>
      <c r="IG242" s="20">
        <f>IF(EN242="Rãnh thang",IF(AND(EN242="Rãnh thang",EU242="Móng bê tông"),IQ242-#REF!,0),IF(EN242="Ống nhựa",IF(AND(EN242="Ống nhựa",EU242="Đắp cát"),IQ242-HT242,0),IF(EN242="Cống tròn",IF(EN242="Cống tròn",IF(OR(EU242="Móng bê tông",EU242="Móng bê tông kết hợp đế"),IM242-FL242,0),0),IF(EN242="Cống hộp",IF(AND(EN242="Cống hộp",EU242="Móng bê tông"),IN242-GD242,0),IF(OR(EN242="Rãnh xây",EN242="Rãnh bê tông"),IF(AND(EN242="Rãnh xây",EU242="Móng bê tông"),IO242-GD242,IF(AND(EN242="Rãnh bê tông",EU242="Móng bê tông"),IO242-GD242,0)),0)))))</f>
        <v>23.529999999999998</v>
      </c>
      <c r="IH242" s="20">
        <f t="shared" si="675"/>
        <v>0</v>
      </c>
      <c r="II242" s="20">
        <f t="shared" si="676"/>
        <v>23.529999999999998</v>
      </c>
      <c r="IJ242" s="20">
        <f t="shared" si="677"/>
        <v>0</v>
      </c>
      <c r="IK242" s="20">
        <f t="shared" si="678"/>
        <v>0</v>
      </c>
      <c r="IL242" s="20">
        <f t="shared" si="679"/>
        <v>23.729999999999997</v>
      </c>
      <c r="IM242" s="20">
        <f t="shared" si="680"/>
        <v>23.729999999999997</v>
      </c>
      <c r="IN242" s="20">
        <f t="shared" si="681"/>
        <v>0</v>
      </c>
      <c r="IO242" s="20">
        <f t="shared" si="682"/>
        <v>0</v>
      </c>
      <c r="IP242" s="20">
        <f t="shared" si="683"/>
        <v>0</v>
      </c>
      <c r="IQ242" s="18">
        <v>23.83</v>
      </c>
      <c r="IR242" s="25">
        <f t="shared" si="826"/>
        <v>0</v>
      </c>
      <c r="IS242" s="25">
        <f t="shared" si="684"/>
        <v>0</v>
      </c>
      <c r="IT242" s="25">
        <f t="shared" si="685"/>
        <v>0</v>
      </c>
      <c r="IU242" s="25">
        <f>ROUND(IF(EN242="Cống tròn",IF(EN242="Cống tròn",IV242+FF242,0),IF(EN242="Cống hộp",IF(EN242="Cống hộp",IV242+GP242,0),IF(OR(EN242="Rãnh xây",EN242="Rãnh bê tông"),IF(OR(EN242="Rãnh xây",EN242="Rãnh bê tông"),IV242+GP242,0),IF(EN242="ống nhựa",IF(EN242="Ống nhựa",IV242+HT242,0),IF(EN242="Rãnh thang",IF(EN242="Rãnh thang",IQ242+#REF!,0),0))))),2)</f>
        <v>24.89</v>
      </c>
      <c r="IV242" s="18">
        <v>24.79</v>
      </c>
      <c r="IW242" s="25">
        <f t="shared" si="686"/>
        <v>24.89</v>
      </c>
      <c r="IX242" s="25">
        <f t="shared" si="687"/>
        <v>0</v>
      </c>
      <c r="IY242" s="25">
        <f t="shared" si="688"/>
        <v>0</v>
      </c>
      <c r="IZ242" s="25">
        <f t="shared" si="689"/>
        <v>0</v>
      </c>
      <c r="JA242" s="25">
        <f t="shared" si="690"/>
        <v>0</v>
      </c>
      <c r="JB242" s="18">
        <v>25.06</v>
      </c>
      <c r="JC242" s="20">
        <f>ROUND(IF(EN242="Cống tròn",IF(EN242="Cống tròn",IF(EU242="Không có móng",JS242-FF242,IF(EU242="Đế",JR242-FN242,IF(OR(EU242="Móng bê tông",EU242="Móng bê tông kết hợp đế"),JK242-FJ242,0))),0),IF(EN242="Cống hộp",IF(AND(EN242="Cống hộp",EU242="Không có móng"),JS242-GF242,IF(AND(EN242="Cống hộp",EU242="Móng bê tông"),JL242-GB242,0)),IF(OR(EN242="Rãnh xây",EN242="Rãnh bê tông"),IF(OR(EN242="Rãnh xây",EN242="Rãnh bê tông"),JM242-GB242,0),IF(EN242="Ống nhựa",IF(AND(EN242="Ống nhựa",EU242="Không đắp cát"),JS242-HT242,IF(AND(EN242="Ống nhựa",EU242="Đắp cát"),JJ242-HX242,0)),IF(EN242="Rãnh thang",IF(EN242="Rãnh thang",IF(EU242="Móng bê tông",#REF!-#REF!,JS242),0),0))))),2)</f>
        <v>23.49</v>
      </c>
      <c r="JD242" s="20">
        <f t="shared" si="827"/>
        <v>1.5700000000000003</v>
      </c>
      <c r="JE242" s="20">
        <f t="shared" si="691"/>
        <v>23.49</v>
      </c>
      <c r="JF242" s="20">
        <f t="shared" si="692"/>
        <v>0</v>
      </c>
      <c r="JG242" s="20">
        <f t="shared" si="693"/>
        <v>0</v>
      </c>
      <c r="JH242" s="20">
        <f t="shared" si="694"/>
        <v>0</v>
      </c>
      <c r="JI242" s="20">
        <f>IF(EN242="Rãnh thang",IF(AND(EN242="Rãnh thang",EU242="Móng bê tông"),JS242-#REF!,0),IF(EN242="Ống nhựa",IF(AND(EN242="Ống nhựa",EU242="Đắp cát"),JS242-HT242,0),IF(EN242="Cống tròn",IF(EN242="Cống tròn",IF(OR(EU242="Móng bê tông",EU242="Móng bê tông kết hợp đế"),JO242-FL242,0),0),IF(EN242="Cống hộp",IF(AND(EN242="Cống hộp",EU242="Móng bê tông"),JP242-GD242,0),IF(OR(EN242="Rãnh xây",EN242="Rãnh bê tông"),IF(AND(EN242="Rãnh xây",EU242="Móng bê tông"),JQ242-GD242,IF(AND(EN242="Rãnh bê tông",EU242="Móng bê tông"),JQ242-GD242,0)),0)))))</f>
        <v>23.49</v>
      </c>
      <c r="JJ242" s="20">
        <f t="shared" si="695"/>
        <v>0</v>
      </c>
      <c r="JK242" s="20">
        <f t="shared" si="696"/>
        <v>23.49</v>
      </c>
      <c r="JL242" s="20">
        <f t="shared" si="697"/>
        <v>0</v>
      </c>
      <c r="JM242" s="20">
        <f t="shared" si="698"/>
        <v>0</v>
      </c>
      <c r="JN242" s="20">
        <f t="shared" si="699"/>
        <v>23.689999999999998</v>
      </c>
      <c r="JO242" s="20">
        <f t="shared" si="700"/>
        <v>23.689999999999998</v>
      </c>
      <c r="JP242" s="20">
        <f t="shared" si="701"/>
        <v>0</v>
      </c>
      <c r="JQ242" s="20">
        <f t="shared" si="702"/>
        <v>0</v>
      </c>
      <c r="JR242" s="20">
        <f t="shared" si="703"/>
        <v>0</v>
      </c>
      <c r="JS242" s="26">
        <v>23.79</v>
      </c>
      <c r="JT242" s="25">
        <f t="shared" si="828"/>
        <v>0</v>
      </c>
      <c r="JU242" s="25">
        <f t="shared" si="704"/>
        <v>0</v>
      </c>
      <c r="JV242" s="25">
        <f t="shared" si="705"/>
        <v>0</v>
      </c>
      <c r="JW242" s="25">
        <f>ROUND(IF(EN242="Cống tròn",IF(EN242="Cống tròn",JX242+FF242,0),IF(EN242="Cống hộp",IF(EN242="Cống hộp",JX242+GP242,0),IF(OR(EN242="Rãnh xây",EN242="Rãnh bê tông"),IF(OR(EN242="Rãnh xây",EN242="Rãnh bê tông"),JX242+GP242,0),IF(EN242="ống nhựa",IF(EN242="Ống nhựa",JX242+HT242,0),IF(EN242="Rãnh thang",IF(EN242="Rãnh thang",JS242+#REF!,0),0))))),2)</f>
        <v>24.89</v>
      </c>
      <c r="JX242" s="27">
        <v>24.79</v>
      </c>
      <c r="JY242" s="25">
        <f t="shared" si="706"/>
        <v>24.89</v>
      </c>
      <c r="JZ242" s="25">
        <f t="shared" si="707"/>
        <v>0</v>
      </c>
      <c r="KA242" s="25">
        <f t="shared" si="708"/>
        <v>0</v>
      </c>
      <c r="KB242" s="25">
        <f t="shared" si="709"/>
        <v>0</v>
      </c>
      <c r="KC242" s="25">
        <f t="shared" si="710"/>
        <v>0</v>
      </c>
      <c r="KD242" s="28" t="s">
        <v>98</v>
      </c>
      <c r="KE242" s="27">
        <v>0</v>
      </c>
      <c r="KF242" s="25">
        <f t="shared" si="711"/>
        <v>1.5700000000000003</v>
      </c>
      <c r="KG242" s="25">
        <f t="shared" si="829"/>
        <v>1.5700000000000003</v>
      </c>
      <c r="KH242" s="27">
        <v>0</v>
      </c>
      <c r="KI242" s="25">
        <f t="shared" si="712"/>
        <v>1.5700000000000003</v>
      </c>
      <c r="KJ242" s="25">
        <f t="shared" si="830"/>
        <v>1.5700000000000003</v>
      </c>
      <c r="KK242" s="25">
        <f t="shared" si="713"/>
        <v>0</v>
      </c>
      <c r="KL242" s="25">
        <f t="shared" si="714"/>
        <v>0</v>
      </c>
      <c r="KM242" s="25">
        <f t="shared" si="831"/>
        <v>0</v>
      </c>
      <c r="KN242" s="25">
        <f t="shared" si="715"/>
        <v>0</v>
      </c>
      <c r="KO242" s="25">
        <f t="shared" si="716"/>
        <v>0</v>
      </c>
      <c r="KP242" s="25">
        <f t="shared" si="832"/>
        <v>0</v>
      </c>
      <c r="KQ242" s="25">
        <f t="shared" si="717"/>
        <v>0.2</v>
      </c>
      <c r="KR242" s="25">
        <f t="shared" si="718"/>
        <v>0.2</v>
      </c>
      <c r="KS242" s="25">
        <f t="shared" si="833"/>
        <v>0.2</v>
      </c>
      <c r="KT242" s="25">
        <f t="shared" si="719"/>
        <v>0</v>
      </c>
      <c r="KU242" s="25">
        <f t="shared" si="720"/>
        <v>0</v>
      </c>
      <c r="KV242" s="25">
        <f t="shared" si="834"/>
        <v>0</v>
      </c>
      <c r="KW242" s="25">
        <f t="shared" si="721"/>
        <v>0</v>
      </c>
      <c r="KX242" s="25">
        <f t="shared" si="722"/>
        <v>0</v>
      </c>
      <c r="KY242" s="25">
        <f t="shared" si="835"/>
        <v>0</v>
      </c>
      <c r="KZ242" s="25">
        <f t="shared" si="723"/>
        <v>0</v>
      </c>
      <c r="LA242" s="25">
        <f t="shared" si="724"/>
        <v>0</v>
      </c>
      <c r="LB242" s="25">
        <f t="shared" si="836"/>
        <v>0</v>
      </c>
      <c r="LC242" s="25">
        <f t="shared" si="725"/>
        <v>1.4</v>
      </c>
      <c r="LD242" s="25">
        <f t="shared" si="726"/>
        <v>1.4</v>
      </c>
      <c r="LE242" s="25">
        <f t="shared" si="837"/>
        <v>1.4</v>
      </c>
      <c r="LF242" s="25">
        <f t="shared" si="727"/>
        <v>0</v>
      </c>
      <c r="LG242" s="25">
        <f t="shared" si="728"/>
        <v>0</v>
      </c>
      <c r="LH242" s="25">
        <f t="shared" si="838"/>
        <v>0</v>
      </c>
      <c r="LI242" s="25">
        <f t="shared" si="729"/>
        <v>0</v>
      </c>
      <c r="LJ242" s="25">
        <f t="shared" si="730"/>
        <v>0</v>
      </c>
      <c r="LK242" s="25">
        <f t="shared" si="839"/>
        <v>0</v>
      </c>
      <c r="LL242" s="25">
        <f t="shared" si="731"/>
        <v>0</v>
      </c>
      <c r="LM242" s="25">
        <f t="shared" si="732"/>
        <v>0</v>
      </c>
      <c r="LN242" s="25">
        <f t="shared" si="840"/>
        <v>0</v>
      </c>
      <c r="LO242" s="25">
        <f t="shared" si="733"/>
        <v>0</v>
      </c>
      <c r="LP242" s="25">
        <f t="shared" si="734"/>
        <v>0</v>
      </c>
      <c r="LQ242" s="25">
        <f t="shared" si="841"/>
        <v>0</v>
      </c>
      <c r="LR242" s="25">
        <f t="shared" si="735"/>
        <v>0</v>
      </c>
      <c r="LS242" s="25">
        <f t="shared" si="736"/>
        <v>0</v>
      </c>
      <c r="LT242" s="25">
        <f t="shared" si="842"/>
        <v>0</v>
      </c>
      <c r="LU242" s="25">
        <f t="shared" si="737"/>
        <v>0</v>
      </c>
      <c r="LV242" s="25">
        <f t="shared" si="738"/>
        <v>0</v>
      </c>
      <c r="LW242" s="25">
        <f t="shared" si="843"/>
        <v>0</v>
      </c>
      <c r="LX242" s="25">
        <f t="shared" si="739"/>
        <v>0</v>
      </c>
      <c r="LY242" s="25">
        <f t="shared" si="740"/>
        <v>0</v>
      </c>
      <c r="LZ242" s="25">
        <f t="shared" si="844"/>
        <v>0</v>
      </c>
      <c r="MA242" s="25">
        <f t="shared" si="741"/>
        <v>0</v>
      </c>
      <c r="MB242" s="25">
        <f t="shared" si="742"/>
        <v>0</v>
      </c>
      <c r="MC242" s="25">
        <f t="shared" si="845"/>
        <v>0</v>
      </c>
      <c r="MD242" s="25">
        <f t="shared" si="743"/>
        <v>0</v>
      </c>
      <c r="ME242" s="25">
        <f t="shared" si="744"/>
        <v>0</v>
      </c>
      <c r="MF242" s="25">
        <f t="shared" si="846"/>
        <v>0</v>
      </c>
      <c r="MG242" s="25">
        <f t="shared" si="745"/>
        <v>0</v>
      </c>
      <c r="MH242" s="25">
        <f t="shared" si="746"/>
        <v>0</v>
      </c>
      <c r="MI242" s="25">
        <f t="shared" si="847"/>
        <v>0</v>
      </c>
      <c r="MJ242" s="25">
        <f t="shared" si="747"/>
        <v>0</v>
      </c>
      <c r="MK242" s="25">
        <f t="shared" si="748"/>
        <v>0</v>
      </c>
      <c r="ML242" s="25">
        <f t="shared" si="848"/>
        <v>0</v>
      </c>
      <c r="MM242" s="25">
        <f t="shared" si="749"/>
        <v>0</v>
      </c>
      <c r="MN242" s="25">
        <f t="shared" si="750"/>
        <v>0</v>
      </c>
      <c r="MO242" s="25">
        <f t="shared" si="849"/>
        <v>0</v>
      </c>
      <c r="MP242" s="25">
        <f t="shared" si="751"/>
        <v>0</v>
      </c>
      <c r="MQ242" s="25">
        <f t="shared" si="752"/>
        <v>0</v>
      </c>
      <c r="MR242" s="25">
        <f t="shared" si="850"/>
        <v>0</v>
      </c>
      <c r="MS242" s="29">
        <v>1.4</v>
      </c>
      <c r="MT242" s="29">
        <v>0</v>
      </c>
      <c r="MU242" s="29">
        <v>1</v>
      </c>
      <c r="MV242" s="29">
        <v>1</v>
      </c>
      <c r="MW242" s="25">
        <f t="shared" si="753"/>
        <v>1.4</v>
      </c>
      <c r="MX242" s="25">
        <f t="shared" si="754"/>
        <v>2.2000000000000002</v>
      </c>
      <c r="MY242" s="25">
        <f t="shared" si="755"/>
        <v>0</v>
      </c>
      <c r="MZ242" s="25">
        <f t="shared" si="756"/>
        <v>0</v>
      </c>
      <c r="NA242" s="25">
        <f t="shared" si="757"/>
        <v>1.4</v>
      </c>
      <c r="NB242" s="25">
        <f t="shared" si="758"/>
        <v>2.2000000000000002</v>
      </c>
      <c r="NC242" s="25">
        <f t="shared" si="759"/>
        <v>0</v>
      </c>
      <c r="ND242" s="25">
        <f t="shared" si="760"/>
        <v>0</v>
      </c>
      <c r="NE242" s="25">
        <f t="shared" si="851"/>
        <v>1.4</v>
      </c>
      <c r="NF242" s="25">
        <f t="shared" si="851"/>
        <v>2.2000000000000002</v>
      </c>
      <c r="NG242" s="25">
        <f t="shared" si="851"/>
        <v>0</v>
      </c>
      <c r="NH242" s="25">
        <f t="shared" si="851"/>
        <v>0</v>
      </c>
      <c r="NI242" s="25">
        <f t="shared" si="761"/>
        <v>82.5</v>
      </c>
      <c r="NJ242" s="25">
        <f t="shared" si="762"/>
        <v>0</v>
      </c>
      <c r="NK242" s="25">
        <f t="shared" si="763"/>
        <v>82.5</v>
      </c>
      <c r="NL242" s="25">
        <f t="shared" si="764"/>
        <v>68.2</v>
      </c>
      <c r="NM242" s="25">
        <f t="shared" si="765"/>
        <v>0</v>
      </c>
      <c r="NN242" s="25">
        <f t="shared" si="852"/>
        <v>68.2</v>
      </c>
      <c r="NO242" s="25">
        <f t="shared" si="766"/>
        <v>0</v>
      </c>
      <c r="NP242" s="25">
        <f t="shared" si="767"/>
        <v>0</v>
      </c>
      <c r="NQ242" s="25">
        <f t="shared" si="853"/>
        <v>0</v>
      </c>
      <c r="NR242" s="25">
        <f t="shared" si="768"/>
        <v>0</v>
      </c>
      <c r="NS242" s="25">
        <f t="shared" si="769"/>
        <v>0</v>
      </c>
      <c r="NT242" s="25">
        <f t="shared" si="854"/>
        <v>0</v>
      </c>
      <c r="NU242" s="25">
        <f t="shared" si="770"/>
        <v>0</v>
      </c>
      <c r="NV242" s="25">
        <f t="shared" si="771"/>
        <v>0</v>
      </c>
      <c r="NW242" s="25">
        <f t="shared" si="855"/>
        <v>0</v>
      </c>
      <c r="NX242" s="25">
        <f t="shared" si="856"/>
        <v>68.2</v>
      </c>
      <c r="NY242" s="25">
        <f t="shared" si="856"/>
        <v>0</v>
      </c>
      <c r="NZ242" s="25">
        <f t="shared" si="857"/>
        <v>68.2</v>
      </c>
      <c r="OA242" s="25">
        <f t="shared" si="858"/>
        <v>14.3</v>
      </c>
      <c r="OB242" s="25">
        <f t="shared" si="858"/>
        <v>0</v>
      </c>
      <c r="OC242" s="25">
        <f t="shared" si="859"/>
        <v>14.3</v>
      </c>
      <c r="OD242" s="25">
        <f t="shared" si="860"/>
        <v>68.2</v>
      </c>
      <c r="OE242" s="25">
        <f t="shared" si="860"/>
        <v>0</v>
      </c>
      <c r="OF242" s="25">
        <f t="shared" si="860"/>
        <v>68.2</v>
      </c>
      <c r="OG242" s="25">
        <f t="shared" si="772"/>
        <v>0</v>
      </c>
      <c r="OH242" s="25">
        <f t="shared" si="773"/>
        <v>0</v>
      </c>
      <c r="OI242" s="25">
        <f t="shared" si="774"/>
        <v>0</v>
      </c>
      <c r="OJ242" s="25">
        <f t="shared" si="775"/>
        <v>0</v>
      </c>
      <c r="OK242" s="25">
        <f t="shared" si="776"/>
        <v>0</v>
      </c>
      <c r="OL242" s="25">
        <f t="shared" si="777"/>
        <v>0</v>
      </c>
      <c r="OM242" s="25">
        <f t="shared" si="861"/>
        <v>0</v>
      </c>
      <c r="ON242" s="25">
        <f t="shared" si="861"/>
        <v>0</v>
      </c>
      <c r="OO242" s="25">
        <f t="shared" si="861"/>
        <v>0</v>
      </c>
      <c r="OP242" s="25">
        <f t="shared" si="778"/>
        <v>0</v>
      </c>
      <c r="OQ242" s="25">
        <f t="shared" si="779"/>
        <v>0</v>
      </c>
      <c r="OR242" s="25">
        <f t="shared" si="862"/>
        <v>0</v>
      </c>
      <c r="OS242" s="19">
        <v>536967.82999999996</v>
      </c>
      <c r="OT242" s="19">
        <v>2371083.48</v>
      </c>
    </row>
    <row r="243" spans="1:410" ht="33" customHeight="1" x14ac:dyDescent="0.25">
      <c r="A243" s="18"/>
      <c r="B243" s="18" t="s">
        <v>1005</v>
      </c>
      <c r="C243" s="18">
        <v>772.57</v>
      </c>
      <c r="D243" s="16" t="e">
        <f>_xlfn.IFNA(INDEX(#REF!,MATCH(E243,#REF!,0)),0)</f>
        <v>#REF!</v>
      </c>
      <c r="E243" s="18" t="s">
        <v>1043</v>
      </c>
      <c r="F243" s="16" t="s">
        <v>765</v>
      </c>
      <c r="G243" s="16" t="s">
        <v>766</v>
      </c>
      <c r="H243" s="16" t="s">
        <v>767</v>
      </c>
      <c r="I243" s="16" t="s">
        <v>768</v>
      </c>
      <c r="J243" s="16" t="s">
        <v>769</v>
      </c>
      <c r="K243" s="16" t="s">
        <v>770</v>
      </c>
      <c r="L243" s="16" t="s">
        <v>771</v>
      </c>
      <c r="M243" s="18">
        <v>1.64</v>
      </c>
      <c r="N243" s="18">
        <v>1.94</v>
      </c>
      <c r="O243" s="18">
        <v>2.04</v>
      </c>
      <c r="P243" s="18">
        <v>2.34</v>
      </c>
      <c r="Q243" s="18">
        <v>0.1</v>
      </c>
      <c r="R243" s="18">
        <v>1.8399999999999999</v>
      </c>
      <c r="S243" s="18">
        <v>2.14</v>
      </c>
      <c r="T243" s="18">
        <v>0.2</v>
      </c>
      <c r="U243" s="18">
        <v>0</v>
      </c>
      <c r="V243" s="18">
        <v>0</v>
      </c>
      <c r="W243" s="18">
        <v>0</v>
      </c>
      <c r="X243" s="18">
        <v>1.64</v>
      </c>
      <c r="Y243" s="18">
        <v>1.9</v>
      </c>
      <c r="Z243" s="20">
        <f t="shared" si="780"/>
        <v>2.1</v>
      </c>
      <c r="AA243" s="18">
        <v>0.22</v>
      </c>
      <c r="AB243" s="18">
        <v>0</v>
      </c>
      <c r="AC243" s="18">
        <v>0</v>
      </c>
      <c r="AD243" s="18">
        <v>0</v>
      </c>
      <c r="AE243" s="18">
        <v>0</v>
      </c>
      <c r="AF243" s="18">
        <v>0</v>
      </c>
      <c r="AG243" s="18">
        <v>1.2</v>
      </c>
      <c r="AH243" s="18">
        <v>1.5</v>
      </c>
      <c r="AI243" s="20">
        <f t="shared" si="781"/>
        <v>2.25</v>
      </c>
      <c r="AJ243" s="18">
        <v>0</v>
      </c>
      <c r="AK243" s="18">
        <v>0</v>
      </c>
      <c r="AL243" s="20">
        <f t="shared" si="782"/>
        <v>0</v>
      </c>
      <c r="AM243" s="18">
        <v>1.64</v>
      </c>
      <c r="AN243" s="18">
        <v>1.5</v>
      </c>
      <c r="AO243" s="18">
        <v>0.15</v>
      </c>
      <c r="AP243" s="18">
        <v>0.22</v>
      </c>
      <c r="AQ243" s="18">
        <v>1.64</v>
      </c>
      <c r="AR243" s="18">
        <v>1.72</v>
      </c>
      <c r="AS243" s="18">
        <v>0.12</v>
      </c>
      <c r="AT243" s="18">
        <v>0.11</v>
      </c>
      <c r="AU243" s="18">
        <v>0</v>
      </c>
      <c r="AV243" s="18">
        <v>1</v>
      </c>
      <c r="AW243" s="18">
        <v>0</v>
      </c>
      <c r="AX243" s="18">
        <v>0</v>
      </c>
      <c r="AY243" s="18">
        <v>0</v>
      </c>
      <c r="AZ243" s="18">
        <v>0</v>
      </c>
      <c r="BA243" s="18">
        <v>0</v>
      </c>
      <c r="BB243" s="18">
        <v>0</v>
      </c>
      <c r="BC243" s="18">
        <v>0</v>
      </c>
      <c r="BD243" s="18">
        <v>0</v>
      </c>
      <c r="BE243" s="18">
        <v>2</v>
      </c>
      <c r="BF243" s="18">
        <v>0</v>
      </c>
      <c r="BG243" s="18">
        <v>0</v>
      </c>
      <c r="BH243" s="18">
        <v>0</v>
      </c>
      <c r="BI243" s="18">
        <v>0</v>
      </c>
      <c r="BJ243" s="18">
        <v>0</v>
      </c>
      <c r="BK243" s="18">
        <v>0</v>
      </c>
      <c r="BL243" s="18">
        <v>0</v>
      </c>
      <c r="BM243" s="18">
        <v>0</v>
      </c>
      <c r="BN243" s="18">
        <v>0</v>
      </c>
      <c r="BO243" s="18">
        <v>0</v>
      </c>
      <c r="BP243" s="18">
        <v>0</v>
      </c>
      <c r="BQ243" s="18">
        <v>0</v>
      </c>
      <c r="BR243" s="18">
        <v>0</v>
      </c>
      <c r="BS243" s="18">
        <v>0</v>
      </c>
      <c r="BT243" s="18">
        <v>0</v>
      </c>
      <c r="BU243" s="18">
        <v>0</v>
      </c>
      <c r="BV243" s="18">
        <v>0</v>
      </c>
      <c r="BW243" s="18">
        <v>0</v>
      </c>
      <c r="BX243" s="18">
        <v>0</v>
      </c>
      <c r="BY243" s="18">
        <v>0</v>
      </c>
      <c r="BZ243" s="18">
        <v>0</v>
      </c>
      <c r="CA243" s="16" t="e">
        <f>_xlfn.IFNA(IF(RIGHT(D243,2)="=G",0,INDEX(#REF!,MATCH(E243,#REF!,0))),0)</f>
        <v>#REF!</v>
      </c>
      <c r="CB243" s="16" t="s">
        <v>776</v>
      </c>
      <c r="CC243" s="18">
        <v>0</v>
      </c>
      <c r="CD243" s="18">
        <v>0</v>
      </c>
      <c r="CE243" s="18">
        <v>1.4</v>
      </c>
      <c r="CF243" s="18">
        <v>0.85</v>
      </c>
      <c r="CG243" s="18">
        <v>0.12</v>
      </c>
      <c r="CH243" s="18">
        <v>2</v>
      </c>
      <c r="CI243" s="16" t="s">
        <v>98</v>
      </c>
      <c r="CJ243" s="18">
        <v>0</v>
      </c>
      <c r="CK243" s="20">
        <f t="shared" si="648"/>
        <v>1.87</v>
      </c>
      <c r="CL243" s="20">
        <f t="shared" si="783"/>
        <v>1.87</v>
      </c>
      <c r="CM243" s="18">
        <v>20.59</v>
      </c>
      <c r="CN243" s="18">
        <v>25.9</v>
      </c>
      <c r="CO243" s="18">
        <v>25.061</v>
      </c>
      <c r="CP243" s="22">
        <f t="shared" si="649"/>
        <v>25.06</v>
      </c>
      <c r="CQ243" s="22">
        <f t="shared" si="650"/>
        <v>23.19</v>
      </c>
      <c r="CR243" s="22">
        <f t="shared" si="784"/>
        <v>1.87</v>
      </c>
      <c r="CS243" s="22">
        <f t="shared" si="651"/>
        <v>23.29</v>
      </c>
      <c r="CT243" s="22">
        <f t="shared" si="652"/>
        <v>23.49</v>
      </c>
      <c r="CU243" s="18">
        <v>23.49</v>
      </c>
      <c r="CV243" s="22">
        <f t="shared" si="785"/>
        <v>2.1</v>
      </c>
      <c r="CW243" s="22">
        <f t="shared" si="653"/>
        <v>0</v>
      </c>
      <c r="CX243" s="22">
        <f t="shared" si="654"/>
        <v>0</v>
      </c>
      <c r="CY243" s="22">
        <f t="shared" si="655"/>
        <v>25.63</v>
      </c>
      <c r="CZ243" s="22">
        <f t="shared" si="656"/>
        <v>25.78</v>
      </c>
      <c r="DA243" s="18">
        <v>25.9</v>
      </c>
      <c r="DB243" s="20">
        <f t="shared" si="786"/>
        <v>2.71</v>
      </c>
      <c r="DC243" s="20">
        <f t="shared" si="787"/>
        <v>0.84</v>
      </c>
      <c r="DD243" s="20">
        <f t="shared" si="788"/>
        <v>1.87</v>
      </c>
      <c r="DE243" s="20">
        <f t="shared" si="657"/>
        <v>0.1</v>
      </c>
      <c r="DF243" s="20">
        <f t="shared" si="658"/>
        <v>0.2</v>
      </c>
      <c r="DG243" s="20">
        <f t="shared" si="659"/>
        <v>1.57</v>
      </c>
      <c r="DH243" s="20">
        <f t="shared" si="660"/>
        <v>0</v>
      </c>
      <c r="DI243" s="20">
        <f t="shared" si="661"/>
        <v>0</v>
      </c>
      <c r="DJ243" s="20">
        <f t="shared" si="662"/>
        <v>0</v>
      </c>
      <c r="DK243" s="20">
        <f t="shared" si="789"/>
        <v>1.87</v>
      </c>
      <c r="DL243" s="20">
        <f t="shared" si="790"/>
        <v>0</v>
      </c>
      <c r="DM243" s="20">
        <f t="shared" si="791"/>
        <v>0</v>
      </c>
      <c r="DN243" s="20">
        <f t="shared" si="792"/>
        <v>0</v>
      </c>
      <c r="DO243" s="18">
        <v>2.54</v>
      </c>
      <c r="DP243" s="18">
        <v>0</v>
      </c>
      <c r="DQ243" s="18">
        <v>1</v>
      </c>
      <c r="DR243" s="18">
        <v>1</v>
      </c>
      <c r="DS243" s="25">
        <f t="shared" si="793"/>
        <v>2.54</v>
      </c>
      <c r="DT243" s="25">
        <f t="shared" si="794"/>
        <v>0</v>
      </c>
      <c r="DU243" s="25">
        <f t="shared" si="795"/>
        <v>4.75</v>
      </c>
      <c r="DV243" s="25">
        <f t="shared" si="796"/>
        <v>0</v>
      </c>
      <c r="DW243" s="25">
        <f t="shared" si="797"/>
        <v>4.75</v>
      </c>
      <c r="DX243" s="25">
        <f t="shared" si="798"/>
        <v>9.69</v>
      </c>
      <c r="DY243" s="25">
        <f t="shared" si="799"/>
        <v>0</v>
      </c>
      <c r="DZ243" s="25">
        <f t="shared" si="800"/>
        <v>9.69</v>
      </c>
      <c r="EA243" s="25">
        <f t="shared" si="801"/>
        <v>6.26</v>
      </c>
      <c r="EB243" s="25">
        <f t="shared" si="802"/>
        <v>0</v>
      </c>
      <c r="EC243" s="25">
        <f t="shared" si="803"/>
        <v>6.26</v>
      </c>
      <c r="ED243" s="25">
        <f t="shared" si="804"/>
        <v>3.43</v>
      </c>
      <c r="EE243" s="25">
        <f t="shared" si="804"/>
        <v>0</v>
      </c>
      <c r="EF243" s="25">
        <f t="shared" si="805"/>
        <v>3.43</v>
      </c>
      <c r="EG243" s="25">
        <f t="shared" si="806"/>
        <v>6.26</v>
      </c>
      <c r="EH243" s="25">
        <f t="shared" si="806"/>
        <v>0</v>
      </c>
      <c r="EI243" s="25">
        <f t="shared" si="807"/>
        <v>6.26</v>
      </c>
      <c r="EJ243" s="18">
        <v>772.57</v>
      </c>
      <c r="EK243" s="18">
        <v>811.27</v>
      </c>
      <c r="EL243" s="18" t="s">
        <v>1043</v>
      </c>
      <c r="EM243" s="18" t="s">
        <v>1044</v>
      </c>
      <c r="EN243" s="16" t="s">
        <v>774</v>
      </c>
      <c r="EO243" s="16" t="s">
        <v>132</v>
      </c>
      <c r="EP243" s="16" t="e">
        <f>IF(OR(EN243="Cống tròn",EN243="Cống hộp",EN243="Ống nhựa"),INDEX(#REF!,MATCH(E243,#REF!,0)),IF(OR(EN243="Rãnh xây",EN243="Rãnh bê tông"),INDEX(#REF!,MATCH(E243,#REF!,0)),0))</f>
        <v>#REF!</v>
      </c>
      <c r="EQ243" s="18">
        <v>37.499999999999929</v>
      </c>
      <c r="ER243" s="18">
        <v>1</v>
      </c>
      <c r="ES243" s="25">
        <f t="shared" si="808"/>
        <v>37</v>
      </c>
      <c r="ET243" s="1" t="e">
        <f>_xlfn.IFNA(IF(EN243="Cống tròn",INDEX(#REF!,MATCH(E243,#REF!,0)),IF(EN243="Cống hộp",INDEX(#REF!,MATCH(E243,#REF!,0)),EU243&amp;" ,"&amp;EV243)),0)</f>
        <v>#REF!</v>
      </c>
      <c r="EU243" s="16" t="s">
        <v>769</v>
      </c>
      <c r="EV243" s="16" t="s">
        <v>775</v>
      </c>
      <c r="EW243" s="16" t="e">
        <f>_xlfn.IFNA(INDEX(#REF!,MATCH(E243,#REF!,0)),0)</f>
        <v>#REF!</v>
      </c>
      <c r="EX243" s="16"/>
      <c r="EY243" s="18">
        <v>0</v>
      </c>
      <c r="EZ243" s="18">
        <v>0</v>
      </c>
      <c r="FA243" s="18">
        <v>0</v>
      </c>
      <c r="FB243" s="19">
        <v>0</v>
      </c>
      <c r="FC243" s="19">
        <v>0</v>
      </c>
      <c r="FD243" s="25">
        <f t="shared" si="663"/>
        <v>0</v>
      </c>
      <c r="FE243" s="25">
        <f t="shared" si="809"/>
        <v>0</v>
      </c>
      <c r="FF243" s="18">
        <v>0.1</v>
      </c>
      <c r="FG243" s="18">
        <v>2</v>
      </c>
      <c r="FH243" s="18">
        <v>1</v>
      </c>
      <c r="FI243" s="25">
        <f t="shared" si="810"/>
        <v>1.2</v>
      </c>
      <c r="FJ243" s="18">
        <v>0</v>
      </c>
      <c r="FK243" s="18">
        <v>0</v>
      </c>
      <c r="FL243" s="18">
        <v>0.2</v>
      </c>
      <c r="FM243" s="18">
        <v>1.4</v>
      </c>
      <c r="FN243" s="18">
        <v>0</v>
      </c>
      <c r="FO243" s="25">
        <f t="shared" si="811"/>
        <v>1.4</v>
      </c>
      <c r="FP243" s="18">
        <v>1.4999999999999999E-2</v>
      </c>
      <c r="FQ243" s="18">
        <v>1</v>
      </c>
      <c r="FR243" s="25">
        <f t="shared" si="664"/>
        <v>36</v>
      </c>
      <c r="FS243" s="25">
        <f t="shared" si="665"/>
        <v>0.52500000000000002</v>
      </c>
      <c r="FT243" s="25">
        <f t="shared" si="666"/>
        <v>36.524999999999999</v>
      </c>
      <c r="FU243" s="25">
        <f t="shared" si="667"/>
        <v>-0.97499999999993037</v>
      </c>
      <c r="FV243" s="25" t="str">
        <f t="shared" si="812"/>
        <v>Thêm 01</v>
      </c>
      <c r="FW243" s="25">
        <f t="shared" si="813"/>
        <v>0.04</v>
      </c>
      <c r="FX243" s="16"/>
      <c r="FY243" s="16"/>
      <c r="FZ243" s="16"/>
      <c r="GA243" s="16"/>
      <c r="GB243" s="19">
        <v>0</v>
      </c>
      <c r="GC243" s="19">
        <v>0</v>
      </c>
      <c r="GD243" s="19">
        <v>0</v>
      </c>
      <c r="GE243" s="19">
        <v>0</v>
      </c>
      <c r="GF243" s="19">
        <v>0</v>
      </c>
      <c r="GG243" s="19">
        <v>0</v>
      </c>
      <c r="GH243" s="19">
        <v>0</v>
      </c>
      <c r="GI243" s="19">
        <v>0</v>
      </c>
      <c r="GJ243" s="19">
        <v>0</v>
      </c>
      <c r="GK243" s="19">
        <v>0</v>
      </c>
      <c r="GL243" s="25">
        <f t="shared" si="668"/>
        <v>0</v>
      </c>
      <c r="GM243" s="25">
        <f t="shared" si="814"/>
        <v>0</v>
      </c>
      <c r="GN243" s="19">
        <v>0</v>
      </c>
      <c r="GO243" s="19">
        <v>0</v>
      </c>
      <c r="GP243" s="19">
        <v>0</v>
      </c>
      <c r="GQ243" s="19">
        <v>0</v>
      </c>
      <c r="GR243" s="1" t="e">
        <f>_xlfn.IFNA(INDEX(#REF!,MATCH(E243,#REF!,0)),0)</f>
        <v>#REF!</v>
      </c>
      <c r="GS243" s="16"/>
      <c r="GT243" s="18">
        <v>0</v>
      </c>
      <c r="GU243" s="18">
        <v>0</v>
      </c>
      <c r="GV243" s="18">
        <v>0</v>
      </c>
      <c r="GW243" s="18">
        <v>0</v>
      </c>
      <c r="GX243" s="25">
        <f t="shared" si="669"/>
        <v>0</v>
      </c>
      <c r="GY243" s="25">
        <f t="shared" si="670"/>
        <v>0</v>
      </c>
      <c r="GZ243" s="25">
        <f t="shared" si="815"/>
        <v>0</v>
      </c>
      <c r="HA243" s="1" t="e" cm="1">
        <f t="array" ref="HA243">INDEX(#REF!,MATCH(EJ243&amp;EK243&amp;HD243&amp;HE243&amp;HF243,#REF!&amp;#REF!&amp;#REF!&amp;#REF!&amp;#REF!,0))</f>
        <v>#REF!</v>
      </c>
      <c r="HB243" s="16"/>
      <c r="HC243" s="25">
        <f t="shared" si="816"/>
        <v>0</v>
      </c>
      <c r="HD243" s="18">
        <v>0</v>
      </c>
      <c r="HE243" s="18">
        <v>0</v>
      </c>
      <c r="HF243" s="18">
        <v>0</v>
      </c>
      <c r="HG243" s="1" t="e" cm="1">
        <f t="array" ref="HG243">INDEX(#REF!,MATCH(EJ243&amp;EK243&amp;HJ243&amp;HK243&amp;HL243,#REF!&amp;#REF!&amp;#REF!&amp;#REF!&amp;#REF!,0))</f>
        <v>#REF!</v>
      </c>
      <c r="HH243" s="16"/>
      <c r="HI243" s="25">
        <f t="shared" si="817"/>
        <v>0</v>
      </c>
      <c r="HJ243" s="25">
        <f t="shared" si="818"/>
        <v>0</v>
      </c>
      <c r="HK243" s="19">
        <v>0</v>
      </c>
      <c r="HL243" s="19">
        <v>0</v>
      </c>
      <c r="HM243" s="18">
        <v>0.01</v>
      </c>
      <c r="HN243" s="18">
        <v>1</v>
      </c>
      <c r="HO243" s="25">
        <f t="shared" si="819"/>
        <v>0</v>
      </c>
      <c r="HP243" s="25">
        <f t="shared" si="820"/>
        <v>0</v>
      </c>
      <c r="HQ243" s="25">
        <f t="shared" si="821"/>
        <v>0</v>
      </c>
      <c r="HR243" s="25">
        <f t="shared" si="822"/>
        <v>0</v>
      </c>
      <c r="HS243" s="25">
        <f t="shared" si="823"/>
        <v>0</v>
      </c>
      <c r="HT243" s="19">
        <v>0</v>
      </c>
      <c r="HU243" s="19">
        <v>0</v>
      </c>
      <c r="HV243" s="19">
        <v>0</v>
      </c>
      <c r="HW243" s="25">
        <f t="shared" si="824"/>
        <v>0</v>
      </c>
      <c r="HX243" s="19">
        <v>0</v>
      </c>
      <c r="HY243" s="19">
        <v>0</v>
      </c>
      <c r="HZ243" s="18">
        <v>25.06</v>
      </c>
      <c r="IA243" s="20">
        <f>ROUND(IF(EN243="Cống tròn",IF(EN243="Cống tròn",IF(EU243="Không có móng",IQ243-FF243,IF(EU243="Đế",IP243-FN243,IF(OR(EU243="Móng bê tông",EU243="Móng bê tông kết hợp đế"),II243-FJ243,0))),0),IF(EN243="Cống hộp",IF(AND(EN243="Cống hộp",EU243="Không có móng"),IQ243-GF243,IF(AND(EN243="Cống hộp",EU243="Móng bê tông"),IJ243-GB243,0)),IF(OR(EN243="Rãnh xây",EN243="Rãnh bê tông"),IF(OR(EN243="Rãnh xây",EN243="Rãnh bê tông"),IK243-GB243,0),IF(EN243="Ống nhựa",IF(AND(EN243="Ống nhựa",EU243="Không đắp cát"),IQ243-HT243,IF(AND(EN243="Ống nhựa",EU243="Đắp cát"),IH243-HX243,0)),IF(EN243="Rãnh thang",IF(EN243="Rãnh thang",IF(EU243="Móng bê tông",#REF!-#REF!,IQ243),0),0))))),2)</f>
        <v>23.49</v>
      </c>
      <c r="IB243" s="20">
        <f t="shared" si="825"/>
        <v>1.5700000000000003</v>
      </c>
      <c r="IC243" s="20">
        <f t="shared" si="671"/>
        <v>23.49</v>
      </c>
      <c r="ID243" s="20">
        <f t="shared" si="672"/>
        <v>0</v>
      </c>
      <c r="IE243" s="20">
        <f t="shared" si="673"/>
        <v>0</v>
      </c>
      <c r="IF243" s="20">
        <f t="shared" si="674"/>
        <v>0</v>
      </c>
      <c r="IG243" s="20">
        <f>IF(EN243="Rãnh thang",IF(AND(EN243="Rãnh thang",EU243="Móng bê tông"),IQ243-#REF!,0),IF(EN243="Ống nhựa",IF(AND(EN243="Ống nhựa",EU243="Đắp cát"),IQ243-HT243,0),IF(EN243="Cống tròn",IF(EN243="Cống tròn",IF(OR(EU243="Móng bê tông",EU243="Móng bê tông kết hợp đế"),IM243-FL243,0),0),IF(EN243="Cống hộp",IF(AND(EN243="Cống hộp",EU243="Móng bê tông"),IN243-GD243,0),IF(OR(EN243="Rãnh xây",EN243="Rãnh bê tông"),IF(AND(EN243="Rãnh xây",EU243="Móng bê tông"),IO243-GD243,IF(AND(EN243="Rãnh bê tông",EU243="Móng bê tông"),IO243-GD243,0)),0)))))</f>
        <v>23.49</v>
      </c>
      <c r="IH243" s="20">
        <f t="shared" si="675"/>
        <v>0</v>
      </c>
      <c r="II243" s="20">
        <f t="shared" si="676"/>
        <v>23.49</v>
      </c>
      <c r="IJ243" s="20">
        <f t="shared" si="677"/>
        <v>0</v>
      </c>
      <c r="IK243" s="20">
        <f t="shared" si="678"/>
        <v>0</v>
      </c>
      <c r="IL243" s="20">
        <f t="shared" si="679"/>
        <v>23.689999999999998</v>
      </c>
      <c r="IM243" s="20">
        <f t="shared" si="680"/>
        <v>23.689999999999998</v>
      </c>
      <c r="IN243" s="20">
        <f t="shared" si="681"/>
        <v>0</v>
      </c>
      <c r="IO243" s="20">
        <f t="shared" si="682"/>
        <v>0</v>
      </c>
      <c r="IP243" s="20">
        <f t="shared" si="683"/>
        <v>0</v>
      </c>
      <c r="IQ243" s="18">
        <v>23.79</v>
      </c>
      <c r="IR243" s="25">
        <f t="shared" si="826"/>
        <v>0</v>
      </c>
      <c r="IS243" s="25">
        <f t="shared" si="684"/>
        <v>0</v>
      </c>
      <c r="IT243" s="25">
        <f t="shared" si="685"/>
        <v>0</v>
      </c>
      <c r="IU243" s="25">
        <f>ROUND(IF(EN243="Cống tròn",IF(EN243="Cống tròn",IV243+FF243,0),IF(EN243="Cống hộp",IF(EN243="Cống hộp",IV243+GP243,0),IF(OR(EN243="Rãnh xây",EN243="Rãnh bê tông"),IF(OR(EN243="Rãnh xây",EN243="Rãnh bê tông"),IV243+GP243,0),IF(EN243="ống nhựa",IF(EN243="Ống nhựa",IV243+HT243,0),IF(EN243="Rãnh thang",IF(EN243="Rãnh thang",IQ243+#REF!,0),0))))),2)</f>
        <v>24.86</v>
      </c>
      <c r="IV243" s="18">
        <v>24.76</v>
      </c>
      <c r="IW243" s="25">
        <f t="shared" si="686"/>
        <v>24.86</v>
      </c>
      <c r="IX243" s="25">
        <f t="shared" si="687"/>
        <v>0</v>
      </c>
      <c r="IY243" s="25">
        <f t="shared" si="688"/>
        <v>0</v>
      </c>
      <c r="IZ243" s="25">
        <f t="shared" si="689"/>
        <v>0</v>
      </c>
      <c r="JA243" s="25">
        <f t="shared" si="690"/>
        <v>0</v>
      </c>
      <c r="JB243" s="18">
        <v>25.74</v>
      </c>
      <c r="JC243" s="20">
        <f>ROUND(IF(EN243="Cống tròn",IF(EN243="Cống tròn",IF(EU243="Không có móng",JS243-FF243,IF(EU243="Đế",JR243-FN243,IF(OR(EU243="Móng bê tông",EU243="Móng bê tông kết hợp đế"),JK243-FJ243,0))),0),IF(EN243="Cống hộp",IF(AND(EN243="Cống hộp",EU243="Không có móng"),JS243-GF243,IF(AND(EN243="Cống hộp",EU243="Móng bê tông"),JL243-GB243,0)),IF(OR(EN243="Rãnh xây",EN243="Rãnh bê tông"),IF(OR(EN243="Rãnh xây",EN243="Rãnh bê tông"),JM243-GB243,0),IF(EN243="Ống nhựa",IF(AND(EN243="Ống nhựa",EU243="Không đắp cát"),JS243-HT243,IF(AND(EN243="Ống nhựa",EU243="Đắp cát"),JJ243-HX243,0)),IF(EN243="Rãnh thang",IF(EN243="Rãnh thang",IF(EU243="Móng bê tông",#REF!-#REF!,JS243),0),0))))),2)</f>
        <v>23.46</v>
      </c>
      <c r="JD243" s="20">
        <f t="shared" si="827"/>
        <v>2.2799999999999976</v>
      </c>
      <c r="JE243" s="20">
        <f t="shared" si="691"/>
        <v>23.46</v>
      </c>
      <c r="JF243" s="20">
        <f t="shared" si="692"/>
        <v>0</v>
      </c>
      <c r="JG243" s="20">
        <f t="shared" si="693"/>
        <v>0</v>
      </c>
      <c r="JH243" s="20">
        <f t="shared" si="694"/>
        <v>0</v>
      </c>
      <c r="JI243" s="20">
        <f>IF(EN243="Rãnh thang",IF(AND(EN243="Rãnh thang",EU243="Móng bê tông"),JS243-#REF!,0),IF(EN243="Ống nhựa",IF(AND(EN243="Ống nhựa",EU243="Đắp cát"),JS243-HT243,0),IF(EN243="Cống tròn",IF(EN243="Cống tròn",IF(OR(EU243="Móng bê tông",EU243="Móng bê tông kết hợp đế"),JO243-FL243,0),0),IF(EN243="Cống hộp",IF(AND(EN243="Cống hộp",EU243="Móng bê tông"),JP243-GD243,0),IF(OR(EN243="Rãnh xây",EN243="Rãnh bê tông"),IF(AND(EN243="Rãnh xây",EU243="Móng bê tông"),JQ243-GD243,IF(AND(EN243="Rãnh bê tông",EU243="Móng bê tông"),JQ243-GD243,0)),0)))))</f>
        <v>23.46</v>
      </c>
      <c r="JJ243" s="20">
        <f t="shared" si="695"/>
        <v>0</v>
      </c>
      <c r="JK243" s="20">
        <f t="shared" si="696"/>
        <v>23.46</v>
      </c>
      <c r="JL243" s="20">
        <f t="shared" si="697"/>
        <v>0</v>
      </c>
      <c r="JM243" s="20">
        <f t="shared" si="698"/>
        <v>0</v>
      </c>
      <c r="JN243" s="20">
        <f t="shared" si="699"/>
        <v>23.66</v>
      </c>
      <c r="JO243" s="20">
        <f t="shared" si="700"/>
        <v>23.66</v>
      </c>
      <c r="JP243" s="20">
        <f t="shared" si="701"/>
        <v>0</v>
      </c>
      <c r="JQ243" s="20">
        <f t="shared" si="702"/>
        <v>0</v>
      </c>
      <c r="JR243" s="20">
        <f t="shared" si="703"/>
        <v>0</v>
      </c>
      <c r="JS243" s="26">
        <v>23.76</v>
      </c>
      <c r="JT243" s="25">
        <f t="shared" si="828"/>
        <v>0</v>
      </c>
      <c r="JU243" s="25">
        <f t="shared" si="704"/>
        <v>0</v>
      </c>
      <c r="JV243" s="25">
        <f t="shared" si="705"/>
        <v>0</v>
      </c>
      <c r="JW243" s="25">
        <f>ROUND(IF(EN243="Cống tròn",IF(EN243="Cống tròn",JX243+FF243,0),IF(EN243="Cống hộp",IF(EN243="Cống hộp",JX243+GP243,0),IF(OR(EN243="Rãnh xây",EN243="Rãnh bê tông"),IF(OR(EN243="Rãnh xây",EN243="Rãnh bê tông"),JX243+GP243,0),IF(EN243="ống nhựa",IF(EN243="Ống nhựa",JX243+HT243,0),IF(EN243="Rãnh thang",IF(EN243="Rãnh thang",JS243+#REF!,0),0))))),2)</f>
        <v>24.86</v>
      </c>
      <c r="JX243" s="27">
        <v>24.76</v>
      </c>
      <c r="JY243" s="25">
        <f t="shared" si="706"/>
        <v>24.86</v>
      </c>
      <c r="JZ243" s="25">
        <f t="shared" si="707"/>
        <v>0</v>
      </c>
      <c r="KA243" s="25">
        <f t="shared" si="708"/>
        <v>0</v>
      </c>
      <c r="KB243" s="25">
        <f t="shared" si="709"/>
        <v>0</v>
      </c>
      <c r="KC243" s="25">
        <f t="shared" si="710"/>
        <v>0</v>
      </c>
      <c r="KD243" s="28" t="s">
        <v>98</v>
      </c>
      <c r="KE243" s="27">
        <v>0</v>
      </c>
      <c r="KF243" s="25">
        <f t="shared" si="711"/>
        <v>1.5700000000000003</v>
      </c>
      <c r="KG243" s="25">
        <f t="shared" si="829"/>
        <v>1.5700000000000003</v>
      </c>
      <c r="KH243" s="27">
        <v>0</v>
      </c>
      <c r="KI243" s="25">
        <f t="shared" si="712"/>
        <v>2.2799999999999976</v>
      </c>
      <c r="KJ243" s="25">
        <f t="shared" si="830"/>
        <v>2.2799999999999976</v>
      </c>
      <c r="KK243" s="25">
        <f t="shared" si="713"/>
        <v>0</v>
      </c>
      <c r="KL243" s="25">
        <f t="shared" si="714"/>
        <v>0</v>
      </c>
      <c r="KM243" s="25">
        <f t="shared" si="831"/>
        <v>0</v>
      </c>
      <c r="KN243" s="25">
        <f t="shared" si="715"/>
        <v>0</v>
      </c>
      <c r="KO243" s="25">
        <f t="shared" si="716"/>
        <v>0</v>
      </c>
      <c r="KP243" s="25">
        <f t="shared" si="832"/>
        <v>0</v>
      </c>
      <c r="KQ243" s="25">
        <f t="shared" si="717"/>
        <v>0.2</v>
      </c>
      <c r="KR243" s="25">
        <f t="shared" si="718"/>
        <v>0.2</v>
      </c>
      <c r="KS243" s="25">
        <f t="shared" si="833"/>
        <v>0.2</v>
      </c>
      <c r="KT243" s="25">
        <f t="shared" si="719"/>
        <v>0</v>
      </c>
      <c r="KU243" s="25">
        <f t="shared" si="720"/>
        <v>0</v>
      </c>
      <c r="KV243" s="25">
        <f t="shared" si="834"/>
        <v>0</v>
      </c>
      <c r="KW243" s="25">
        <f t="shared" si="721"/>
        <v>0</v>
      </c>
      <c r="KX243" s="25">
        <f t="shared" si="722"/>
        <v>0</v>
      </c>
      <c r="KY243" s="25">
        <f t="shared" si="835"/>
        <v>0</v>
      </c>
      <c r="KZ243" s="25">
        <f t="shared" si="723"/>
        <v>0</v>
      </c>
      <c r="LA243" s="25">
        <f t="shared" si="724"/>
        <v>0</v>
      </c>
      <c r="LB243" s="25">
        <f t="shared" si="836"/>
        <v>0</v>
      </c>
      <c r="LC243" s="25">
        <f t="shared" si="725"/>
        <v>1.4</v>
      </c>
      <c r="LD243" s="25">
        <f t="shared" si="726"/>
        <v>1.4</v>
      </c>
      <c r="LE243" s="25">
        <f t="shared" si="837"/>
        <v>1.4</v>
      </c>
      <c r="LF243" s="25">
        <f t="shared" si="727"/>
        <v>0</v>
      </c>
      <c r="LG243" s="25">
        <f t="shared" si="728"/>
        <v>0</v>
      </c>
      <c r="LH243" s="25">
        <f t="shared" si="838"/>
        <v>0</v>
      </c>
      <c r="LI243" s="25">
        <f t="shared" si="729"/>
        <v>0</v>
      </c>
      <c r="LJ243" s="25">
        <f t="shared" si="730"/>
        <v>0</v>
      </c>
      <c r="LK243" s="25">
        <f t="shared" si="839"/>
        <v>0</v>
      </c>
      <c r="LL243" s="25">
        <f t="shared" si="731"/>
        <v>0</v>
      </c>
      <c r="LM243" s="25">
        <f t="shared" si="732"/>
        <v>0</v>
      </c>
      <c r="LN243" s="25">
        <f t="shared" si="840"/>
        <v>0</v>
      </c>
      <c r="LO243" s="25">
        <f t="shared" si="733"/>
        <v>0</v>
      </c>
      <c r="LP243" s="25">
        <f t="shared" si="734"/>
        <v>0</v>
      </c>
      <c r="LQ243" s="25">
        <f t="shared" si="841"/>
        <v>0</v>
      </c>
      <c r="LR243" s="25">
        <f t="shared" si="735"/>
        <v>0</v>
      </c>
      <c r="LS243" s="25">
        <f t="shared" si="736"/>
        <v>0</v>
      </c>
      <c r="LT243" s="25">
        <f t="shared" si="842"/>
        <v>0</v>
      </c>
      <c r="LU243" s="25">
        <f t="shared" si="737"/>
        <v>0</v>
      </c>
      <c r="LV243" s="25">
        <f t="shared" si="738"/>
        <v>0</v>
      </c>
      <c r="LW243" s="25">
        <f t="shared" si="843"/>
        <v>0</v>
      </c>
      <c r="LX243" s="25">
        <f t="shared" si="739"/>
        <v>0</v>
      </c>
      <c r="LY243" s="25">
        <f t="shared" si="740"/>
        <v>0</v>
      </c>
      <c r="LZ243" s="25">
        <f t="shared" si="844"/>
        <v>0</v>
      </c>
      <c r="MA243" s="25">
        <f t="shared" si="741"/>
        <v>0</v>
      </c>
      <c r="MB243" s="25">
        <f t="shared" si="742"/>
        <v>0</v>
      </c>
      <c r="MC243" s="25">
        <f t="shared" si="845"/>
        <v>0</v>
      </c>
      <c r="MD243" s="25">
        <f t="shared" si="743"/>
        <v>0</v>
      </c>
      <c r="ME243" s="25">
        <f t="shared" si="744"/>
        <v>0</v>
      </c>
      <c r="MF243" s="25">
        <f t="shared" si="846"/>
        <v>0</v>
      </c>
      <c r="MG243" s="25">
        <f t="shared" si="745"/>
        <v>0</v>
      </c>
      <c r="MH243" s="25">
        <f t="shared" si="746"/>
        <v>0</v>
      </c>
      <c r="MI243" s="25">
        <f t="shared" si="847"/>
        <v>0</v>
      </c>
      <c r="MJ243" s="25">
        <f t="shared" si="747"/>
        <v>0</v>
      </c>
      <c r="MK243" s="25">
        <f t="shared" si="748"/>
        <v>0</v>
      </c>
      <c r="ML243" s="25">
        <f t="shared" si="848"/>
        <v>0</v>
      </c>
      <c r="MM243" s="25">
        <f t="shared" si="749"/>
        <v>0</v>
      </c>
      <c r="MN243" s="25">
        <f t="shared" si="750"/>
        <v>0</v>
      </c>
      <c r="MO243" s="25">
        <f t="shared" si="849"/>
        <v>0</v>
      </c>
      <c r="MP243" s="25">
        <f t="shared" si="751"/>
        <v>0</v>
      </c>
      <c r="MQ243" s="25">
        <f t="shared" si="752"/>
        <v>0</v>
      </c>
      <c r="MR243" s="25">
        <f t="shared" si="850"/>
        <v>0</v>
      </c>
      <c r="MS243" s="29">
        <v>1.4</v>
      </c>
      <c r="MT243" s="29">
        <v>0</v>
      </c>
      <c r="MU243" s="29">
        <v>1</v>
      </c>
      <c r="MV243" s="29">
        <v>1</v>
      </c>
      <c r="MW243" s="25">
        <f t="shared" si="753"/>
        <v>1.4</v>
      </c>
      <c r="MX243" s="25">
        <f t="shared" si="754"/>
        <v>2.2000000000000002</v>
      </c>
      <c r="MY243" s="25">
        <f t="shared" si="755"/>
        <v>0</v>
      </c>
      <c r="MZ243" s="25">
        <f t="shared" si="756"/>
        <v>0</v>
      </c>
      <c r="NA243" s="25">
        <f t="shared" si="757"/>
        <v>1.4</v>
      </c>
      <c r="NB243" s="25">
        <f t="shared" si="758"/>
        <v>3.19</v>
      </c>
      <c r="NC243" s="25">
        <f t="shared" si="759"/>
        <v>0</v>
      </c>
      <c r="ND243" s="25">
        <f t="shared" si="760"/>
        <v>0</v>
      </c>
      <c r="NE243" s="25">
        <f t="shared" si="851"/>
        <v>1.4</v>
      </c>
      <c r="NF243" s="25">
        <f t="shared" si="851"/>
        <v>2.6950000000000003</v>
      </c>
      <c r="NG243" s="25">
        <f t="shared" si="851"/>
        <v>0</v>
      </c>
      <c r="NH243" s="25">
        <f t="shared" si="851"/>
        <v>0</v>
      </c>
      <c r="NI243" s="25">
        <f t="shared" si="761"/>
        <v>101.06</v>
      </c>
      <c r="NJ243" s="25">
        <f t="shared" si="762"/>
        <v>0</v>
      </c>
      <c r="NK243" s="25">
        <f t="shared" si="763"/>
        <v>101.06</v>
      </c>
      <c r="NL243" s="25">
        <f t="shared" si="764"/>
        <v>68.2</v>
      </c>
      <c r="NM243" s="25">
        <f t="shared" si="765"/>
        <v>0</v>
      </c>
      <c r="NN243" s="25">
        <f t="shared" si="852"/>
        <v>68.2</v>
      </c>
      <c r="NO243" s="25">
        <f t="shared" si="766"/>
        <v>0</v>
      </c>
      <c r="NP243" s="25">
        <f t="shared" si="767"/>
        <v>0</v>
      </c>
      <c r="NQ243" s="25">
        <f t="shared" si="853"/>
        <v>0</v>
      </c>
      <c r="NR243" s="25">
        <f t="shared" si="768"/>
        <v>0</v>
      </c>
      <c r="NS243" s="25">
        <f t="shared" si="769"/>
        <v>0</v>
      </c>
      <c r="NT243" s="25">
        <f t="shared" si="854"/>
        <v>0</v>
      </c>
      <c r="NU243" s="25">
        <f t="shared" si="770"/>
        <v>0</v>
      </c>
      <c r="NV243" s="25">
        <f t="shared" si="771"/>
        <v>0</v>
      </c>
      <c r="NW243" s="25">
        <f t="shared" si="855"/>
        <v>0</v>
      </c>
      <c r="NX243" s="25">
        <f t="shared" si="856"/>
        <v>68.2</v>
      </c>
      <c r="NY243" s="25">
        <f t="shared" si="856"/>
        <v>0</v>
      </c>
      <c r="NZ243" s="25">
        <f t="shared" si="857"/>
        <v>68.2</v>
      </c>
      <c r="OA243" s="25">
        <f t="shared" si="858"/>
        <v>32.86</v>
      </c>
      <c r="OB243" s="25">
        <f t="shared" si="858"/>
        <v>0</v>
      </c>
      <c r="OC243" s="25">
        <f t="shared" si="859"/>
        <v>32.86</v>
      </c>
      <c r="OD243" s="25">
        <f t="shared" si="860"/>
        <v>68.2</v>
      </c>
      <c r="OE243" s="25">
        <f t="shared" si="860"/>
        <v>0</v>
      </c>
      <c r="OF243" s="25">
        <f t="shared" si="860"/>
        <v>68.2</v>
      </c>
      <c r="OG243" s="25">
        <f t="shared" si="772"/>
        <v>0</v>
      </c>
      <c r="OH243" s="25">
        <f t="shared" si="773"/>
        <v>0</v>
      </c>
      <c r="OI243" s="25">
        <f t="shared" si="774"/>
        <v>0</v>
      </c>
      <c r="OJ243" s="25">
        <f t="shared" si="775"/>
        <v>0</v>
      </c>
      <c r="OK243" s="25">
        <f t="shared" si="776"/>
        <v>0</v>
      </c>
      <c r="OL243" s="25">
        <f t="shared" si="777"/>
        <v>0</v>
      </c>
      <c r="OM243" s="25">
        <f t="shared" si="861"/>
        <v>0</v>
      </c>
      <c r="ON243" s="25">
        <f t="shared" si="861"/>
        <v>0</v>
      </c>
      <c r="OO243" s="25">
        <f t="shared" si="861"/>
        <v>0</v>
      </c>
      <c r="OP243" s="25">
        <f t="shared" si="778"/>
        <v>0</v>
      </c>
      <c r="OQ243" s="25">
        <f t="shared" si="779"/>
        <v>0</v>
      </c>
      <c r="OR243" s="25">
        <f t="shared" si="862"/>
        <v>0</v>
      </c>
      <c r="OS243" s="19">
        <v>536967.82999999996</v>
      </c>
      <c r="OT243" s="19">
        <v>2371122.1800000002</v>
      </c>
    </row>
    <row r="244" spans="1:410" ht="33" customHeight="1" x14ac:dyDescent="0.25">
      <c r="A244" s="18"/>
      <c r="B244" s="18" t="s">
        <v>1005</v>
      </c>
      <c r="C244" s="18">
        <v>811.27</v>
      </c>
      <c r="D244" s="16" t="e">
        <f>_xlfn.IFNA(INDEX(#REF!,MATCH(E244,#REF!,0)),0)</f>
        <v>#REF!</v>
      </c>
      <c r="E244" s="18" t="s">
        <v>1044</v>
      </c>
      <c r="F244" s="16" t="s">
        <v>765</v>
      </c>
      <c r="G244" s="16" t="s">
        <v>766</v>
      </c>
      <c r="H244" s="16" t="s">
        <v>767</v>
      </c>
      <c r="I244" s="16" t="s">
        <v>768</v>
      </c>
      <c r="J244" s="16" t="s">
        <v>769</v>
      </c>
      <c r="K244" s="16" t="s">
        <v>770</v>
      </c>
      <c r="L244" s="16" t="s">
        <v>771</v>
      </c>
      <c r="M244" s="18">
        <v>1.64</v>
      </c>
      <c r="N244" s="18">
        <v>1.94</v>
      </c>
      <c r="O244" s="18">
        <v>2.04</v>
      </c>
      <c r="P244" s="18">
        <v>2.34</v>
      </c>
      <c r="Q244" s="18">
        <v>0.1</v>
      </c>
      <c r="R244" s="18">
        <v>1.8399999999999999</v>
      </c>
      <c r="S244" s="18">
        <v>2.14</v>
      </c>
      <c r="T244" s="18">
        <v>0.2</v>
      </c>
      <c r="U244" s="18">
        <v>0</v>
      </c>
      <c r="V244" s="18">
        <v>0</v>
      </c>
      <c r="W244" s="18">
        <v>0</v>
      </c>
      <c r="X244" s="18">
        <v>1.64</v>
      </c>
      <c r="Y244" s="18">
        <v>1.9</v>
      </c>
      <c r="Z244" s="20">
        <f t="shared" si="780"/>
        <v>2.1</v>
      </c>
      <c r="AA244" s="18">
        <v>0.22</v>
      </c>
      <c r="AB244" s="18">
        <v>0</v>
      </c>
      <c r="AC244" s="18">
        <v>0</v>
      </c>
      <c r="AD244" s="18">
        <v>0</v>
      </c>
      <c r="AE244" s="18">
        <v>0</v>
      </c>
      <c r="AF244" s="18">
        <v>0</v>
      </c>
      <c r="AG244" s="18">
        <v>1.2</v>
      </c>
      <c r="AH244" s="18">
        <v>1.5</v>
      </c>
      <c r="AI244" s="20">
        <f t="shared" si="781"/>
        <v>2.25</v>
      </c>
      <c r="AJ244" s="18">
        <v>0</v>
      </c>
      <c r="AK244" s="18">
        <v>0</v>
      </c>
      <c r="AL244" s="20">
        <f t="shared" si="782"/>
        <v>0</v>
      </c>
      <c r="AM244" s="18">
        <v>1.64</v>
      </c>
      <c r="AN244" s="18">
        <v>1.5</v>
      </c>
      <c r="AO244" s="18">
        <v>0.15</v>
      </c>
      <c r="AP244" s="18">
        <v>0.22</v>
      </c>
      <c r="AQ244" s="18">
        <v>1.64</v>
      </c>
      <c r="AR244" s="18">
        <v>1.72</v>
      </c>
      <c r="AS244" s="18">
        <v>0.12</v>
      </c>
      <c r="AT244" s="18">
        <v>0.11</v>
      </c>
      <c r="AU244" s="18">
        <v>0</v>
      </c>
      <c r="AV244" s="18">
        <v>1</v>
      </c>
      <c r="AW244" s="18">
        <v>0</v>
      </c>
      <c r="AX244" s="18">
        <v>0</v>
      </c>
      <c r="AY244" s="18">
        <v>0</v>
      </c>
      <c r="AZ244" s="18">
        <v>0</v>
      </c>
      <c r="BA244" s="18">
        <v>0</v>
      </c>
      <c r="BB244" s="18">
        <v>0</v>
      </c>
      <c r="BC244" s="18">
        <v>0</v>
      </c>
      <c r="BD244" s="18">
        <v>0</v>
      </c>
      <c r="BE244" s="18">
        <v>2</v>
      </c>
      <c r="BF244" s="18">
        <v>0</v>
      </c>
      <c r="BG244" s="18">
        <v>0</v>
      </c>
      <c r="BH244" s="18">
        <v>0</v>
      </c>
      <c r="BI244" s="18">
        <v>0</v>
      </c>
      <c r="BJ244" s="18">
        <v>0</v>
      </c>
      <c r="BK244" s="18">
        <v>0</v>
      </c>
      <c r="BL244" s="18">
        <v>0</v>
      </c>
      <c r="BM244" s="18">
        <v>0</v>
      </c>
      <c r="BN244" s="18">
        <v>0</v>
      </c>
      <c r="BO244" s="18">
        <v>0</v>
      </c>
      <c r="BP244" s="18">
        <v>0</v>
      </c>
      <c r="BQ244" s="18">
        <v>0</v>
      </c>
      <c r="BR244" s="18">
        <v>0</v>
      </c>
      <c r="BS244" s="18">
        <v>0</v>
      </c>
      <c r="BT244" s="18">
        <v>0</v>
      </c>
      <c r="BU244" s="18">
        <v>0</v>
      </c>
      <c r="BV244" s="18">
        <v>0</v>
      </c>
      <c r="BW244" s="18">
        <v>0</v>
      </c>
      <c r="BX244" s="18">
        <v>0</v>
      </c>
      <c r="BY244" s="18">
        <v>0</v>
      </c>
      <c r="BZ244" s="18">
        <v>0</v>
      </c>
      <c r="CA244" s="16" t="e">
        <f>_xlfn.IFNA(IF(RIGHT(D244,2)="=G",0,INDEX(#REF!,MATCH(E244,#REF!,0))),0)</f>
        <v>#REF!</v>
      </c>
      <c r="CB244" s="16" t="s">
        <v>776</v>
      </c>
      <c r="CC244" s="18">
        <v>0</v>
      </c>
      <c r="CD244" s="18">
        <v>0</v>
      </c>
      <c r="CE244" s="18">
        <v>1.4</v>
      </c>
      <c r="CF244" s="18">
        <v>0.85</v>
      </c>
      <c r="CG244" s="18">
        <v>0.12</v>
      </c>
      <c r="CH244" s="18">
        <v>2</v>
      </c>
      <c r="CI244" s="16" t="s">
        <v>98</v>
      </c>
      <c r="CJ244" s="18">
        <v>0</v>
      </c>
      <c r="CK244" s="20">
        <f t="shared" si="648"/>
        <v>2.58</v>
      </c>
      <c r="CL244" s="20">
        <f t="shared" si="783"/>
        <v>2.58</v>
      </c>
      <c r="CM244" s="18">
        <v>25.74</v>
      </c>
      <c r="CN244" s="18">
        <v>25.86</v>
      </c>
      <c r="CO244" s="18">
        <v>25.021000000000001</v>
      </c>
      <c r="CP244" s="22">
        <f t="shared" si="649"/>
        <v>25.74</v>
      </c>
      <c r="CQ244" s="22">
        <f t="shared" si="650"/>
        <v>23.16</v>
      </c>
      <c r="CR244" s="22">
        <f t="shared" si="784"/>
        <v>2.58</v>
      </c>
      <c r="CS244" s="22">
        <f t="shared" si="651"/>
        <v>23.26</v>
      </c>
      <c r="CT244" s="22">
        <f t="shared" si="652"/>
        <v>23.46</v>
      </c>
      <c r="CU244" s="18">
        <v>23.46</v>
      </c>
      <c r="CV244" s="22">
        <f t="shared" si="785"/>
        <v>2.1</v>
      </c>
      <c r="CW244" s="22">
        <f t="shared" si="653"/>
        <v>0</v>
      </c>
      <c r="CX244" s="22">
        <f t="shared" si="654"/>
        <v>0</v>
      </c>
      <c r="CY244" s="22">
        <f t="shared" si="655"/>
        <v>25.59</v>
      </c>
      <c r="CZ244" s="22">
        <f t="shared" si="656"/>
        <v>25.74</v>
      </c>
      <c r="DA244" s="18">
        <v>25.86</v>
      </c>
      <c r="DB244" s="20">
        <f t="shared" si="786"/>
        <v>2.7</v>
      </c>
      <c r="DC244" s="20">
        <f t="shared" si="787"/>
        <v>0.12</v>
      </c>
      <c r="DD244" s="20">
        <f t="shared" si="788"/>
        <v>2.58</v>
      </c>
      <c r="DE244" s="20">
        <f t="shared" si="657"/>
        <v>0.1</v>
      </c>
      <c r="DF244" s="20">
        <f t="shared" si="658"/>
        <v>0.2</v>
      </c>
      <c r="DG244" s="20">
        <f t="shared" si="659"/>
        <v>2.2799999999999998</v>
      </c>
      <c r="DH244" s="20">
        <f t="shared" si="660"/>
        <v>0</v>
      </c>
      <c r="DI244" s="20">
        <f t="shared" si="661"/>
        <v>0</v>
      </c>
      <c r="DJ244" s="20">
        <f t="shared" si="662"/>
        <v>0</v>
      </c>
      <c r="DK244" s="20">
        <f t="shared" si="789"/>
        <v>2.58</v>
      </c>
      <c r="DL244" s="20">
        <f t="shared" si="790"/>
        <v>0</v>
      </c>
      <c r="DM244" s="20">
        <f t="shared" si="791"/>
        <v>0</v>
      </c>
      <c r="DN244" s="20">
        <f t="shared" si="792"/>
        <v>0</v>
      </c>
      <c r="DO244" s="18">
        <v>2.54</v>
      </c>
      <c r="DP244" s="18">
        <v>0</v>
      </c>
      <c r="DQ244" s="18">
        <v>1</v>
      </c>
      <c r="DR244" s="18">
        <v>1</v>
      </c>
      <c r="DS244" s="25">
        <f t="shared" si="793"/>
        <v>2.54</v>
      </c>
      <c r="DT244" s="25">
        <f t="shared" si="794"/>
        <v>0</v>
      </c>
      <c r="DU244" s="25">
        <f t="shared" si="795"/>
        <v>6.55</v>
      </c>
      <c r="DV244" s="25">
        <f t="shared" si="796"/>
        <v>0</v>
      </c>
      <c r="DW244" s="25">
        <f t="shared" si="797"/>
        <v>6.55</v>
      </c>
      <c r="DX244" s="25">
        <f t="shared" si="798"/>
        <v>13.36</v>
      </c>
      <c r="DY244" s="25">
        <f t="shared" si="799"/>
        <v>0</v>
      </c>
      <c r="DZ244" s="25">
        <f t="shared" si="800"/>
        <v>13.36</v>
      </c>
      <c r="EA244" s="25">
        <f t="shared" si="801"/>
        <v>8.52</v>
      </c>
      <c r="EB244" s="25">
        <f t="shared" si="802"/>
        <v>0</v>
      </c>
      <c r="EC244" s="25">
        <f t="shared" si="803"/>
        <v>8.52</v>
      </c>
      <c r="ED244" s="25">
        <f t="shared" si="804"/>
        <v>4.84</v>
      </c>
      <c r="EE244" s="25">
        <f t="shared" si="804"/>
        <v>0</v>
      </c>
      <c r="EF244" s="25">
        <f t="shared" si="805"/>
        <v>4.84</v>
      </c>
      <c r="EG244" s="25">
        <f t="shared" si="806"/>
        <v>8.52</v>
      </c>
      <c r="EH244" s="25">
        <f t="shared" si="806"/>
        <v>0</v>
      </c>
      <c r="EI244" s="25">
        <f t="shared" si="807"/>
        <v>8.52</v>
      </c>
      <c r="EJ244" s="18">
        <v>811.27</v>
      </c>
      <c r="EK244" s="18">
        <v>849.97</v>
      </c>
      <c r="EL244" s="18" t="s">
        <v>1044</v>
      </c>
      <c r="EM244" s="18" t="s">
        <v>1045</v>
      </c>
      <c r="EN244" s="16" t="s">
        <v>774</v>
      </c>
      <c r="EO244" s="16" t="s">
        <v>132</v>
      </c>
      <c r="EP244" s="16" t="e">
        <f>IF(OR(EN244="Cống tròn",EN244="Cống hộp",EN244="Ống nhựa"),INDEX(#REF!,MATCH(E244,#REF!,0)),IF(OR(EN244="Rãnh xây",EN244="Rãnh bê tông"),INDEX(#REF!,MATCH(E244,#REF!,0)),0))</f>
        <v>#REF!</v>
      </c>
      <c r="EQ244" s="18">
        <v>37.500000000000043</v>
      </c>
      <c r="ER244" s="18">
        <v>1</v>
      </c>
      <c r="ES244" s="25">
        <f t="shared" si="808"/>
        <v>37</v>
      </c>
      <c r="ET244" s="1" t="e">
        <f>_xlfn.IFNA(IF(EN244="Cống tròn",INDEX(#REF!,MATCH(E244,#REF!,0)),IF(EN244="Cống hộp",INDEX(#REF!,MATCH(E244,#REF!,0)),EU244&amp;" ,"&amp;EV244)),0)</f>
        <v>#REF!</v>
      </c>
      <c r="EU244" s="16" t="s">
        <v>769</v>
      </c>
      <c r="EV244" s="16" t="s">
        <v>775</v>
      </c>
      <c r="EW244" s="16" t="e">
        <f>_xlfn.IFNA(INDEX(#REF!,MATCH(E244,#REF!,0)),0)</f>
        <v>#REF!</v>
      </c>
      <c r="EX244" s="16"/>
      <c r="EY244" s="18">
        <v>0</v>
      </c>
      <c r="EZ244" s="18">
        <v>0</v>
      </c>
      <c r="FA244" s="18">
        <v>0</v>
      </c>
      <c r="FB244" s="19">
        <v>0</v>
      </c>
      <c r="FC244" s="19">
        <v>0</v>
      </c>
      <c r="FD244" s="25">
        <f t="shared" si="663"/>
        <v>0</v>
      </c>
      <c r="FE244" s="25">
        <f t="shared" si="809"/>
        <v>0</v>
      </c>
      <c r="FF244" s="18">
        <v>0.1</v>
      </c>
      <c r="FG244" s="18">
        <v>2</v>
      </c>
      <c r="FH244" s="18">
        <v>1</v>
      </c>
      <c r="FI244" s="25">
        <f t="shared" si="810"/>
        <v>1.2</v>
      </c>
      <c r="FJ244" s="18">
        <v>0</v>
      </c>
      <c r="FK244" s="18">
        <v>0</v>
      </c>
      <c r="FL244" s="18">
        <v>0.2</v>
      </c>
      <c r="FM244" s="18">
        <v>1.4</v>
      </c>
      <c r="FN244" s="18">
        <v>0</v>
      </c>
      <c r="FO244" s="25">
        <f t="shared" si="811"/>
        <v>1.4</v>
      </c>
      <c r="FP244" s="18">
        <v>1.4999999999999999E-2</v>
      </c>
      <c r="FQ244" s="18">
        <v>1</v>
      </c>
      <c r="FR244" s="25">
        <f t="shared" si="664"/>
        <v>36</v>
      </c>
      <c r="FS244" s="25">
        <f t="shared" si="665"/>
        <v>0.52500000000000002</v>
      </c>
      <c r="FT244" s="25">
        <f t="shared" si="666"/>
        <v>36.524999999999999</v>
      </c>
      <c r="FU244" s="25">
        <f t="shared" si="667"/>
        <v>-0.97500000000004405</v>
      </c>
      <c r="FV244" s="25" t="str">
        <f t="shared" si="812"/>
        <v>Thêm 01</v>
      </c>
      <c r="FW244" s="25">
        <f t="shared" si="813"/>
        <v>0.04</v>
      </c>
      <c r="FX244" s="16"/>
      <c r="FY244" s="16"/>
      <c r="FZ244" s="16"/>
      <c r="GA244" s="16"/>
      <c r="GB244" s="19">
        <v>0</v>
      </c>
      <c r="GC244" s="19">
        <v>0</v>
      </c>
      <c r="GD244" s="19">
        <v>0</v>
      </c>
      <c r="GE244" s="19">
        <v>0</v>
      </c>
      <c r="GF244" s="19">
        <v>0</v>
      </c>
      <c r="GG244" s="19">
        <v>0</v>
      </c>
      <c r="GH244" s="19">
        <v>0</v>
      </c>
      <c r="GI244" s="19">
        <v>0</v>
      </c>
      <c r="GJ244" s="19">
        <v>0</v>
      </c>
      <c r="GK244" s="19">
        <v>0</v>
      </c>
      <c r="GL244" s="25">
        <f t="shared" si="668"/>
        <v>0</v>
      </c>
      <c r="GM244" s="25">
        <f t="shared" si="814"/>
        <v>0</v>
      </c>
      <c r="GN244" s="19">
        <v>0</v>
      </c>
      <c r="GO244" s="19">
        <v>0</v>
      </c>
      <c r="GP244" s="19">
        <v>0</v>
      </c>
      <c r="GQ244" s="19">
        <v>0</v>
      </c>
      <c r="GR244" s="1" t="e">
        <f>_xlfn.IFNA(INDEX(#REF!,MATCH(E244,#REF!,0)),0)</f>
        <v>#REF!</v>
      </c>
      <c r="GS244" s="16"/>
      <c r="GT244" s="18">
        <v>0</v>
      </c>
      <c r="GU244" s="18">
        <v>0</v>
      </c>
      <c r="GV244" s="18">
        <v>0</v>
      </c>
      <c r="GW244" s="18">
        <v>0</v>
      </c>
      <c r="GX244" s="25">
        <f t="shared" si="669"/>
        <v>0</v>
      </c>
      <c r="GY244" s="25">
        <f t="shared" si="670"/>
        <v>0</v>
      </c>
      <c r="GZ244" s="25">
        <f t="shared" si="815"/>
        <v>0</v>
      </c>
      <c r="HA244" s="1" t="e" cm="1">
        <f t="array" ref="HA244">INDEX(#REF!,MATCH(EJ244&amp;EK244&amp;HD244&amp;HE244&amp;HF244,#REF!&amp;#REF!&amp;#REF!&amp;#REF!&amp;#REF!,0))</f>
        <v>#REF!</v>
      </c>
      <c r="HB244" s="16"/>
      <c r="HC244" s="25">
        <f t="shared" si="816"/>
        <v>0</v>
      </c>
      <c r="HD244" s="18">
        <v>0</v>
      </c>
      <c r="HE244" s="18">
        <v>0</v>
      </c>
      <c r="HF244" s="18">
        <v>0</v>
      </c>
      <c r="HG244" s="1" t="e" cm="1">
        <f t="array" ref="HG244">INDEX(#REF!,MATCH(EJ244&amp;EK244&amp;HJ244&amp;HK244&amp;HL244,#REF!&amp;#REF!&amp;#REF!&amp;#REF!&amp;#REF!,0))</f>
        <v>#REF!</v>
      </c>
      <c r="HH244" s="16"/>
      <c r="HI244" s="25">
        <f t="shared" si="817"/>
        <v>0</v>
      </c>
      <c r="HJ244" s="25">
        <f t="shared" si="818"/>
        <v>0</v>
      </c>
      <c r="HK244" s="19">
        <v>0</v>
      </c>
      <c r="HL244" s="19">
        <v>0</v>
      </c>
      <c r="HM244" s="18">
        <v>0.01</v>
      </c>
      <c r="HN244" s="18">
        <v>1</v>
      </c>
      <c r="HO244" s="25">
        <f t="shared" si="819"/>
        <v>0</v>
      </c>
      <c r="HP244" s="25">
        <f t="shared" si="820"/>
        <v>0</v>
      </c>
      <c r="HQ244" s="25">
        <f t="shared" si="821"/>
        <v>0</v>
      </c>
      <c r="HR244" s="25">
        <f t="shared" si="822"/>
        <v>0</v>
      </c>
      <c r="HS244" s="25">
        <f t="shared" si="823"/>
        <v>0</v>
      </c>
      <c r="HT244" s="19">
        <v>0</v>
      </c>
      <c r="HU244" s="19">
        <v>0</v>
      </c>
      <c r="HV244" s="19">
        <v>0</v>
      </c>
      <c r="HW244" s="25">
        <f t="shared" si="824"/>
        <v>0</v>
      </c>
      <c r="HX244" s="19">
        <v>0</v>
      </c>
      <c r="HY244" s="19">
        <v>0</v>
      </c>
      <c r="HZ244" s="18">
        <v>25.74</v>
      </c>
      <c r="IA244" s="20">
        <f>ROUND(IF(EN244="Cống tròn",IF(EN244="Cống tròn",IF(EU244="Không có móng",IQ244-FF244,IF(EU244="Đế",IP244-FN244,IF(OR(EU244="Móng bê tông",EU244="Móng bê tông kết hợp đế"),II244-FJ244,0))),0),IF(EN244="Cống hộp",IF(AND(EN244="Cống hộp",EU244="Không có móng"),IQ244-GF244,IF(AND(EN244="Cống hộp",EU244="Móng bê tông"),IJ244-GB244,0)),IF(OR(EN244="Rãnh xây",EN244="Rãnh bê tông"),IF(OR(EN244="Rãnh xây",EN244="Rãnh bê tông"),IK244-GB244,0),IF(EN244="Ống nhựa",IF(AND(EN244="Ống nhựa",EU244="Không đắp cát"),IQ244-HT244,IF(AND(EN244="Ống nhựa",EU244="Đắp cát"),IH244-HX244,0)),IF(EN244="Rãnh thang",IF(EN244="Rãnh thang",IF(EU244="Móng bê tông",#REF!-#REF!,IQ244),0),0))))),2)</f>
        <v>23.46</v>
      </c>
      <c r="IB244" s="20">
        <f t="shared" si="825"/>
        <v>2.2799999999999976</v>
      </c>
      <c r="IC244" s="20">
        <f t="shared" si="671"/>
        <v>23.46</v>
      </c>
      <c r="ID244" s="20">
        <f t="shared" si="672"/>
        <v>0</v>
      </c>
      <c r="IE244" s="20">
        <f t="shared" si="673"/>
        <v>0</v>
      </c>
      <c r="IF244" s="20">
        <f t="shared" si="674"/>
        <v>0</v>
      </c>
      <c r="IG244" s="20">
        <f>IF(EN244="Rãnh thang",IF(AND(EN244="Rãnh thang",EU244="Móng bê tông"),IQ244-#REF!,0),IF(EN244="Ống nhựa",IF(AND(EN244="Ống nhựa",EU244="Đắp cát"),IQ244-HT244,0),IF(EN244="Cống tròn",IF(EN244="Cống tròn",IF(OR(EU244="Móng bê tông",EU244="Móng bê tông kết hợp đế"),IM244-FL244,0),0),IF(EN244="Cống hộp",IF(AND(EN244="Cống hộp",EU244="Móng bê tông"),IN244-GD244,0),IF(OR(EN244="Rãnh xây",EN244="Rãnh bê tông"),IF(AND(EN244="Rãnh xây",EU244="Móng bê tông"),IO244-GD244,IF(AND(EN244="Rãnh bê tông",EU244="Móng bê tông"),IO244-GD244,0)),0)))))</f>
        <v>23.46</v>
      </c>
      <c r="IH244" s="20">
        <f t="shared" si="675"/>
        <v>0</v>
      </c>
      <c r="II244" s="20">
        <f t="shared" si="676"/>
        <v>23.46</v>
      </c>
      <c r="IJ244" s="20">
        <f t="shared" si="677"/>
        <v>0</v>
      </c>
      <c r="IK244" s="20">
        <f t="shared" si="678"/>
        <v>0</v>
      </c>
      <c r="IL244" s="20">
        <f t="shared" si="679"/>
        <v>23.66</v>
      </c>
      <c r="IM244" s="20">
        <f t="shared" si="680"/>
        <v>23.66</v>
      </c>
      <c r="IN244" s="20">
        <f t="shared" si="681"/>
        <v>0</v>
      </c>
      <c r="IO244" s="20">
        <f t="shared" si="682"/>
        <v>0</v>
      </c>
      <c r="IP244" s="20">
        <f t="shared" si="683"/>
        <v>0</v>
      </c>
      <c r="IQ244" s="18">
        <v>23.76</v>
      </c>
      <c r="IR244" s="25">
        <f t="shared" si="826"/>
        <v>0</v>
      </c>
      <c r="IS244" s="25">
        <f t="shared" si="684"/>
        <v>0</v>
      </c>
      <c r="IT244" s="25">
        <f t="shared" si="685"/>
        <v>0</v>
      </c>
      <c r="IU244" s="25">
        <f>ROUND(IF(EN244="Cống tròn",IF(EN244="Cống tròn",IV244+FF244,0),IF(EN244="Cống hộp",IF(EN244="Cống hộp",IV244+GP244,0),IF(OR(EN244="Rãnh xây",EN244="Rãnh bê tông"),IF(OR(EN244="Rãnh xây",EN244="Rãnh bê tông"),IV244+GP244,0),IF(EN244="ống nhựa",IF(EN244="Ống nhựa",IV244+HT244,0),IF(EN244="Rãnh thang",IF(EN244="Rãnh thang",IQ244+#REF!,0),0))))),2)</f>
        <v>24.82</v>
      </c>
      <c r="IV244" s="18">
        <v>24.72</v>
      </c>
      <c r="IW244" s="25">
        <f t="shared" si="686"/>
        <v>24.82</v>
      </c>
      <c r="IX244" s="25">
        <f t="shared" si="687"/>
        <v>0</v>
      </c>
      <c r="IY244" s="25">
        <f t="shared" si="688"/>
        <v>0</v>
      </c>
      <c r="IZ244" s="25">
        <f t="shared" si="689"/>
        <v>0</v>
      </c>
      <c r="JA244" s="25">
        <f t="shared" si="690"/>
        <v>0</v>
      </c>
      <c r="JB244" s="18">
        <v>25.83</v>
      </c>
      <c r="JC244" s="20">
        <f>ROUND(IF(EN244="Cống tròn",IF(EN244="Cống tròn",IF(EU244="Không có móng",JS244-FF244,IF(EU244="Đế",JR244-FN244,IF(OR(EU244="Móng bê tông",EU244="Móng bê tông kết hợp đế"),JK244-FJ244,0))),0),IF(EN244="Cống hộp",IF(AND(EN244="Cống hộp",EU244="Không có móng"),JS244-GF244,IF(AND(EN244="Cống hộp",EU244="Móng bê tông"),JL244-GB244,0)),IF(OR(EN244="Rãnh xây",EN244="Rãnh bê tông"),IF(OR(EN244="Rãnh xây",EN244="Rãnh bê tông"),JM244-GB244,0),IF(EN244="Ống nhựa",IF(AND(EN244="Ống nhựa",EU244="Không đắp cát"),JS244-HT244,IF(AND(EN244="Ống nhựa",EU244="Đắp cát"),JJ244-HX244,0)),IF(EN244="Rãnh thang",IF(EN244="Rãnh thang",IF(EU244="Móng bê tông",#REF!-#REF!,JS244),0),0))))),2)</f>
        <v>23.42</v>
      </c>
      <c r="JD244" s="20">
        <f t="shared" si="827"/>
        <v>2.4099999999999966</v>
      </c>
      <c r="JE244" s="20">
        <f t="shared" si="691"/>
        <v>23.419999999999998</v>
      </c>
      <c r="JF244" s="20">
        <f t="shared" si="692"/>
        <v>0</v>
      </c>
      <c r="JG244" s="20">
        <f t="shared" si="693"/>
        <v>0</v>
      </c>
      <c r="JH244" s="20">
        <f t="shared" si="694"/>
        <v>0</v>
      </c>
      <c r="JI244" s="20">
        <f>IF(EN244="Rãnh thang",IF(AND(EN244="Rãnh thang",EU244="Móng bê tông"),JS244-#REF!,0),IF(EN244="Ống nhựa",IF(AND(EN244="Ống nhựa",EU244="Đắp cát"),JS244-HT244,0),IF(EN244="Cống tròn",IF(EN244="Cống tròn",IF(OR(EU244="Móng bê tông",EU244="Móng bê tông kết hợp đế"),JO244-FL244,0),0),IF(EN244="Cống hộp",IF(AND(EN244="Cống hộp",EU244="Móng bê tông"),JP244-GD244,0),IF(OR(EN244="Rãnh xây",EN244="Rãnh bê tông"),IF(AND(EN244="Rãnh xây",EU244="Móng bê tông"),JQ244-GD244,IF(AND(EN244="Rãnh bê tông",EU244="Móng bê tông"),JQ244-GD244,0)),0)))))</f>
        <v>23.419999999999998</v>
      </c>
      <c r="JJ244" s="20">
        <f t="shared" si="695"/>
        <v>0</v>
      </c>
      <c r="JK244" s="20">
        <f t="shared" si="696"/>
        <v>23.419999999999998</v>
      </c>
      <c r="JL244" s="20">
        <f t="shared" si="697"/>
        <v>0</v>
      </c>
      <c r="JM244" s="20">
        <f t="shared" si="698"/>
        <v>0</v>
      </c>
      <c r="JN244" s="20">
        <f t="shared" si="699"/>
        <v>23.619999999999997</v>
      </c>
      <c r="JO244" s="20">
        <f t="shared" si="700"/>
        <v>23.619999999999997</v>
      </c>
      <c r="JP244" s="20">
        <f t="shared" si="701"/>
        <v>0</v>
      </c>
      <c r="JQ244" s="20">
        <f t="shared" si="702"/>
        <v>0</v>
      </c>
      <c r="JR244" s="20">
        <f t="shared" si="703"/>
        <v>0</v>
      </c>
      <c r="JS244" s="26">
        <v>23.72</v>
      </c>
      <c r="JT244" s="25">
        <f t="shared" si="828"/>
        <v>0</v>
      </c>
      <c r="JU244" s="25">
        <f t="shared" si="704"/>
        <v>0</v>
      </c>
      <c r="JV244" s="25">
        <f t="shared" si="705"/>
        <v>0</v>
      </c>
      <c r="JW244" s="25">
        <f>ROUND(IF(EN244="Cống tròn",IF(EN244="Cống tròn",JX244+FF244,0),IF(EN244="Cống hộp",IF(EN244="Cống hộp",JX244+GP244,0),IF(OR(EN244="Rãnh xây",EN244="Rãnh bê tông"),IF(OR(EN244="Rãnh xây",EN244="Rãnh bê tông"),JX244+GP244,0),IF(EN244="ống nhựa",IF(EN244="Ống nhựa",JX244+HT244,0),IF(EN244="Rãnh thang",IF(EN244="Rãnh thang",JS244+#REF!,0),0))))),2)</f>
        <v>24.82</v>
      </c>
      <c r="JX244" s="27">
        <v>24.72</v>
      </c>
      <c r="JY244" s="25">
        <f t="shared" si="706"/>
        <v>24.82</v>
      </c>
      <c r="JZ244" s="25">
        <f t="shared" si="707"/>
        <v>0</v>
      </c>
      <c r="KA244" s="25">
        <f t="shared" si="708"/>
        <v>0</v>
      </c>
      <c r="KB244" s="25">
        <f t="shared" si="709"/>
        <v>0</v>
      </c>
      <c r="KC244" s="25">
        <f t="shared" si="710"/>
        <v>0</v>
      </c>
      <c r="KD244" s="28" t="s">
        <v>98</v>
      </c>
      <c r="KE244" s="27">
        <v>0</v>
      </c>
      <c r="KF244" s="25">
        <f t="shared" si="711"/>
        <v>2.2799999999999976</v>
      </c>
      <c r="KG244" s="25">
        <f t="shared" si="829"/>
        <v>2.2799999999999976</v>
      </c>
      <c r="KH244" s="27">
        <v>0</v>
      </c>
      <c r="KI244" s="25">
        <f t="shared" si="712"/>
        <v>2.4099999999999966</v>
      </c>
      <c r="KJ244" s="25">
        <f t="shared" si="830"/>
        <v>2.4099999999999966</v>
      </c>
      <c r="KK244" s="25">
        <f t="shared" si="713"/>
        <v>0</v>
      </c>
      <c r="KL244" s="25">
        <f t="shared" si="714"/>
        <v>0</v>
      </c>
      <c r="KM244" s="25">
        <f t="shared" si="831"/>
        <v>0</v>
      </c>
      <c r="KN244" s="25">
        <f t="shared" si="715"/>
        <v>0</v>
      </c>
      <c r="KO244" s="25">
        <f t="shared" si="716"/>
        <v>0</v>
      </c>
      <c r="KP244" s="25">
        <f t="shared" si="832"/>
        <v>0</v>
      </c>
      <c r="KQ244" s="25">
        <f t="shared" si="717"/>
        <v>0.2</v>
      </c>
      <c r="KR244" s="25">
        <f t="shared" si="718"/>
        <v>0.2</v>
      </c>
      <c r="KS244" s="25">
        <f t="shared" si="833"/>
        <v>0.2</v>
      </c>
      <c r="KT244" s="25">
        <f t="shared" si="719"/>
        <v>0</v>
      </c>
      <c r="KU244" s="25">
        <f t="shared" si="720"/>
        <v>0</v>
      </c>
      <c r="KV244" s="25">
        <f t="shared" si="834"/>
        <v>0</v>
      </c>
      <c r="KW244" s="25">
        <f t="shared" si="721"/>
        <v>0</v>
      </c>
      <c r="KX244" s="25">
        <f t="shared" si="722"/>
        <v>0</v>
      </c>
      <c r="KY244" s="25">
        <f t="shared" si="835"/>
        <v>0</v>
      </c>
      <c r="KZ244" s="25">
        <f t="shared" si="723"/>
        <v>0</v>
      </c>
      <c r="LA244" s="25">
        <f t="shared" si="724"/>
        <v>0</v>
      </c>
      <c r="LB244" s="25">
        <f t="shared" si="836"/>
        <v>0</v>
      </c>
      <c r="LC244" s="25">
        <f t="shared" si="725"/>
        <v>1.4</v>
      </c>
      <c r="LD244" s="25">
        <f t="shared" si="726"/>
        <v>1.4</v>
      </c>
      <c r="LE244" s="25">
        <f t="shared" si="837"/>
        <v>1.4</v>
      </c>
      <c r="LF244" s="25">
        <f t="shared" si="727"/>
        <v>0</v>
      </c>
      <c r="LG244" s="25">
        <f t="shared" si="728"/>
        <v>0</v>
      </c>
      <c r="LH244" s="25">
        <f t="shared" si="838"/>
        <v>0</v>
      </c>
      <c r="LI244" s="25">
        <f t="shared" si="729"/>
        <v>0</v>
      </c>
      <c r="LJ244" s="25">
        <f t="shared" si="730"/>
        <v>0</v>
      </c>
      <c r="LK244" s="25">
        <f t="shared" si="839"/>
        <v>0</v>
      </c>
      <c r="LL244" s="25">
        <f t="shared" si="731"/>
        <v>0</v>
      </c>
      <c r="LM244" s="25">
        <f t="shared" si="732"/>
        <v>0</v>
      </c>
      <c r="LN244" s="25">
        <f t="shared" si="840"/>
        <v>0</v>
      </c>
      <c r="LO244" s="25">
        <f t="shared" si="733"/>
        <v>0</v>
      </c>
      <c r="LP244" s="25">
        <f t="shared" si="734"/>
        <v>0</v>
      </c>
      <c r="LQ244" s="25">
        <f t="shared" si="841"/>
        <v>0</v>
      </c>
      <c r="LR244" s="25">
        <f t="shared" si="735"/>
        <v>0</v>
      </c>
      <c r="LS244" s="25">
        <f t="shared" si="736"/>
        <v>0</v>
      </c>
      <c r="LT244" s="25">
        <f t="shared" si="842"/>
        <v>0</v>
      </c>
      <c r="LU244" s="25">
        <f t="shared" si="737"/>
        <v>0</v>
      </c>
      <c r="LV244" s="25">
        <f t="shared" si="738"/>
        <v>0</v>
      </c>
      <c r="LW244" s="25">
        <f t="shared" si="843"/>
        <v>0</v>
      </c>
      <c r="LX244" s="25">
        <f t="shared" si="739"/>
        <v>0</v>
      </c>
      <c r="LY244" s="25">
        <f t="shared" si="740"/>
        <v>0</v>
      </c>
      <c r="LZ244" s="25">
        <f t="shared" si="844"/>
        <v>0</v>
      </c>
      <c r="MA244" s="25">
        <f t="shared" si="741"/>
        <v>0</v>
      </c>
      <c r="MB244" s="25">
        <f t="shared" si="742"/>
        <v>0</v>
      </c>
      <c r="MC244" s="25">
        <f t="shared" si="845"/>
        <v>0</v>
      </c>
      <c r="MD244" s="25">
        <f t="shared" si="743"/>
        <v>0</v>
      </c>
      <c r="ME244" s="25">
        <f t="shared" si="744"/>
        <v>0</v>
      </c>
      <c r="MF244" s="25">
        <f t="shared" si="846"/>
        <v>0</v>
      </c>
      <c r="MG244" s="25">
        <f t="shared" si="745"/>
        <v>0</v>
      </c>
      <c r="MH244" s="25">
        <f t="shared" si="746"/>
        <v>0</v>
      </c>
      <c r="MI244" s="25">
        <f t="shared" si="847"/>
        <v>0</v>
      </c>
      <c r="MJ244" s="25">
        <f t="shared" si="747"/>
        <v>0</v>
      </c>
      <c r="MK244" s="25">
        <f t="shared" si="748"/>
        <v>0</v>
      </c>
      <c r="ML244" s="25">
        <f t="shared" si="848"/>
        <v>0</v>
      </c>
      <c r="MM244" s="25">
        <f t="shared" si="749"/>
        <v>0</v>
      </c>
      <c r="MN244" s="25">
        <f t="shared" si="750"/>
        <v>0</v>
      </c>
      <c r="MO244" s="25">
        <f t="shared" si="849"/>
        <v>0</v>
      </c>
      <c r="MP244" s="25">
        <f t="shared" si="751"/>
        <v>0</v>
      </c>
      <c r="MQ244" s="25">
        <f t="shared" si="752"/>
        <v>0</v>
      </c>
      <c r="MR244" s="25">
        <f t="shared" si="850"/>
        <v>0</v>
      </c>
      <c r="MS244" s="29">
        <v>1.4</v>
      </c>
      <c r="MT244" s="29">
        <v>0</v>
      </c>
      <c r="MU244" s="29">
        <v>1</v>
      </c>
      <c r="MV244" s="29">
        <v>1</v>
      </c>
      <c r="MW244" s="25">
        <f t="shared" si="753"/>
        <v>1.4</v>
      </c>
      <c r="MX244" s="25">
        <f t="shared" si="754"/>
        <v>3.19</v>
      </c>
      <c r="MY244" s="25">
        <f t="shared" si="755"/>
        <v>0</v>
      </c>
      <c r="MZ244" s="25">
        <f t="shared" si="756"/>
        <v>0</v>
      </c>
      <c r="NA244" s="25">
        <f t="shared" si="757"/>
        <v>1.4</v>
      </c>
      <c r="NB244" s="25">
        <f t="shared" si="758"/>
        <v>3.37</v>
      </c>
      <c r="NC244" s="25">
        <f t="shared" si="759"/>
        <v>0</v>
      </c>
      <c r="ND244" s="25">
        <f t="shared" si="760"/>
        <v>0</v>
      </c>
      <c r="NE244" s="25">
        <f t="shared" si="851"/>
        <v>1.4</v>
      </c>
      <c r="NF244" s="25">
        <f t="shared" si="851"/>
        <v>3.2800000000000002</v>
      </c>
      <c r="NG244" s="25">
        <f t="shared" si="851"/>
        <v>0</v>
      </c>
      <c r="NH244" s="25">
        <f t="shared" si="851"/>
        <v>0</v>
      </c>
      <c r="NI244" s="25">
        <f t="shared" si="761"/>
        <v>123</v>
      </c>
      <c r="NJ244" s="25">
        <f t="shared" si="762"/>
        <v>0</v>
      </c>
      <c r="NK244" s="25">
        <f t="shared" si="763"/>
        <v>123</v>
      </c>
      <c r="NL244" s="25">
        <f t="shared" si="764"/>
        <v>68.2</v>
      </c>
      <c r="NM244" s="25">
        <f t="shared" si="765"/>
        <v>0</v>
      </c>
      <c r="NN244" s="25">
        <f t="shared" si="852"/>
        <v>68.2</v>
      </c>
      <c r="NO244" s="25">
        <f t="shared" si="766"/>
        <v>0</v>
      </c>
      <c r="NP244" s="25">
        <f t="shared" si="767"/>
        <v>0</v>
      </c>
      <c r="NQ244" s="25">
        <f t="shared" si="853"/>
        <v>0</v>
      </c>
      <c r="NR244" s="25">
        <f t="shared" si="768"/>
        <v>0</v>
      </c>
      <c r="NS244" s="25">
        <f t="shared" si="769"/>
        <v>0</v>
      </c>
      <c r="NT244" s="25">
        <f t="shared" si="854"/>
        <v>0</v>
      </c>
      <c r="NU244" s="25">
        <f t="shared" si="770"/>
        <v>0</v>
      </c>
      <c r="NV244" s="25">
        <f t="shared" si="771"/>
        <v>0</v>
      </c>
      <c r="NW244" s="25">
        <f t="shared" si="855"/>
        <v>0</v>
      </c>
      <c r="NX244" s="25">
        <f t="shared" si="856"/>
        <v>68.2</v>
      </c>
      <c r="NY244" s="25">
        <f t="shared" si="856"/>
        <v>0</v>
      </c>
      <c r="NZ244" s="25">
        <f t="shared" si="857"/>
        <v>68.2</v>
      </c>
      <c r="OA244" s="25">
        <f t="shared" si="858"/>
        <v>54.8</v>
      </c>
      <c r="OB244" s="25">
        <f t="shared" si="858"/>
        <v>0</v>
      </c>
      <c r="OC244" s="25">
        <f t="shared" si="859"/>
        <v>54.8</v>
      </c>
      <c r="OD244" s="25">
        <f t="shared" si="860"/>
        <v>68.2</v>
      </c>
      <c r="OE244" s="25">
        <f t="shared" si="860"/>
        <v>0</v>
      </c>
      <c r="OF244" s="25">
        <f t="shared" si="860"/>
        <v>68.2</v>
      </c>
      <c r="OG244" s="25">
        <f t="shared" si="772"/>
        <v>0</v>
      </c>
      <c r="OH244" s="25">
        <f t="shared" si="773"/>
        <v>0</v>
      </c>
      <c r="OI244" s="25">
        <f t="shared" si="774"/>
        <v>0</v>
      </c>
      <c r="OJ244" s="25">
        <f t="shared" si="775"/>
        <v>0</v>
      </c>
      <c r="OK244" s="25">
        <f t="shared" si="776"/>
        <v>0</v>
      </c>
      <c r="OL244" s="25">
        <f t="shared" si="777"/>
        <v>0</v>
      </c>
      <c r="OM244" s="25">
        <f t="shared" si="861"/>
        <v>0</v>
      </c>
      <c r="ON244" s="25">
        <f t="shared" si="861"/>
        <v>0</v>
      </c>
      <c r="OO244" s="25">
        <f t="shared" si="861"/>
        <v>0</v>
      </c>
      <c r="OP244" s="25">
        <f t="shared" si="778"/>
        <v>0</v>
      </c>
      <c r="OQ244" s="25">
        <f t="shared" si="779"/>
        <v>0</v>
      </c>
      <c r="OR244" s="25">
        <f t="shared" si="862"/>
        <v>0</v>
      </c>
      <c r="OS244" s="19">
        <v>536967.82999999996</v>
      </c>
      <c r="OT244" s="19">
        <v>2371160.88</v>
      </c>
    </row>
    <row r="245" spans="1:410" ht="33" customHeight="1" x14ac:dyDescent="0.25">
      <c r="A245" s="18"/>
      <c r="B245" s="18" t="s">
        <v>1005</v>
      </c>
      <c r="C245" s="18">
        <v>849.97</v>
      </c>
      <c r="D245" s="16" t="e">
        <f>_xlfn.IFNA(INDEX(#REF!,MATCH(E245,#REF!,0)),0)</f>
        <v>#REF!</v>
      </c>
      <c r="E245" s="18" t="s">
        <v>1045</v>
      </c>
      <c r="F245" s="16" t="s">
        <v>765</v>
      </c>
      <c r="G245" s="16" t="s">
        <v>766</v>
      </c>
      <c r="H245" s="16" t="s">
        <v>767</v>
      </c>
      <c r="I245" s="16" t="s">
        <v>768</v>
      </c>
      <c r="J245" s="16" t="s">
        <v>769</v>
      </c>
      <c r="K245" s="16" t="s">
        <v>770</v>
      </c>
      <c r="L245" s="16" t="s">
        <v>771</v>
      </c>
      <c r="M245" s="18">
        <v>1.64</v>
      </c>
      <c r="N245" s="18">
        <v>1.94</v>
      </c>
      <c r="O245" s="18">
        <v>2.04</v>
      </c>
      <c r="P245" s="18">
        <v>2.34</v>
      </c>
      <c r="Q245" s="18">
        <v>0.1</v>
      </c>
      <c r="R245" s="18">
        <v>1.8399999999999999</v>
      </c>
      <c r="S245" s="18">
        <v>2.14</v>
      </c>
      <c r="T245" s="18">
        <v>0.2</v>
      </c>
      <c r="U245" s="18">
        <v>0</v>
      </c>
      <c r="V245" s="18">
        <v>0</v>
      </c>
      <c r="W245" s="18">
        <v>0</v>
      </c>
      <c r="X245" s="18">
        <v>1.64</v>
      </c>
      <c r="Y245" s="18">
        <v>1.9</v>
      </c>
      <c r="Z245" s="20">
        <f t="shared" si="780"/>
        <v>2.1</v>
      </c>
      <c r="AA245" s="18">
        <v>0.22</v>
      </c>
      <c r="AB245" s="18">
        <v>0</v>
      </c>
      <c r="AC245" s="18">
        <v>0</v>
      </c>
      <c r="AD245" s="18">
        <v>0</v>
      </c>
      <c r="AE245" s="18">
        <v>0</v>
      </c>
      <c r="AF245" s="18">
        <v>0</v>
      </c>
      <c r="AG245" s="18">
        <v>1.2</v>
      </c>
      <c r="AH245" s="18">
        <v>1.5</v>
      </c>
      <c r="AI245" s="20">
        <f t="shared" si="781"/>
        <v>2.25</v>
      </c>
      <c r="AJ245" s="18">
        <v>0</v>
      </c>
      <c r="AK245" s="18">
        <v>0</v>
      </c>
      <c r="AL245" s="20">
        <f t="shared" si="782"/>
        <v>0</v>
      </c>
      <c r="AM245" s="18">
        <v>1.64</v>
      </c>
      <c r="AN245" s="18">
        <v>1.5</v>
      </c>
      <c r="AO245" s="18">
        <v>0.15</v>
      </c>
      <c r="AP245" s="18">
        <v>0.22</v>
      </c>
      <c r="AQ245" s="18">
        <v>1.64</v>
      </c>
      <c r="AR245" s="18">
        <v>1.72</v>
      </c>
      <c r="AS245" s="18">
        <v>0.12</v>
      </c>
      <c r="AT245" s="18">
        <v>0.11</v>
      </c>
      <c r="AU245" s="18">
        <v>0</v>
      </c>
      <c r="AV245" s="18">
        <v>1</v>
      </c>
      <c r="AW245" s="18">
        <v>0</v>
      </c>
      <c r="AX245" s="18">
        <v>0</v>
      </c>
      <c r="AY245" s="18">
        <v>0</v>
      </c>
      <c r="AZ245" s="18">
        <v>0</v>
      </c>
      <c r="BA245" s="18">
        <v>0</v>
      </c>
      <c r="BB245" s="18">
        <v>0</v>
      </c>
      <c r="BC245" s="18">
        <v>0</v>
      </c>
      <c r="BD245" s="18">
        <v>0</v>
      </c>
      <c r="BE245" s="18">
        <v>2</v>
      </c>
      <c r="BF245" s="18">
        <v>0</v>
      </c>
      <c r="BG245" s="18">
        <v>0</v>
      </c>
      <c r="BH245" s="18">
        <v>0</v>
      </c>
      <c r="BI245" s="18">
        <v>0</v>
      </c>
      <c r="BJ245" s="18">
        <v>0</v>
      </c>
      <c r="BK245" s="18">
        <v>0</v>
      </c>
      <c r="BL245" s="18">
        <v>0</v>
      </c>
      <c r="BM245" s="18">
        <v>0</v>
      </c>
      <c r="BN245" s="18">
        <v>0</v>
      </c>
      <c r="BO245" s="18">
        <v>0</v>
      </c>
      <c r="BP245" s="18">
        <v>0</v>
      </c>
      <c r="BQ245" s="18">
        <v>0</v>
      </c>
      <c r="BR245" s="18">
        <v>0</v>
      </c>
      <c r="BS245" s="18">
        <v>0</v>
      </c>
      <c r="BT245" s="18">
        <v>0</v>
      </c>
      <c r="BU245" s="18">
        <v>0</v>
      </c>
      <c r="BV245" s="18">
        <v>0</v>
      </c>
      <c r="BW245" s="18">
        <v>0</v>
      </c>
      <c r="BX245" s="18">
        <v>0</v>
      </c>
      <c r="BY245" s="18">
        <v>0</v>
      </c>
      <c r="BZ245" s="18">
        <v>0</v>
      </c>
      <c r="CA245" s="16" t="e">
        <f>_xlfn.IFNA(IF(RIGHT(D245,2)="=G",0,INDEX(#REF!,MATCH(E245,#REF!,0))),0)</f>
        <v>#REF!</v>
      </c>
      <c r="CB245" s="16" t="s">
        <v>776</v>
      </c>
      <c r="CC245" s="18">
        <v>0</v>
      </c>
      <c r="CD245" s="18">
        <v>0</v>
      </c>
      <c r="CE245" s="18">
        <v>1.4</v>
      </c>
      <c r="CF245" s="18">
        <v>0.85</v>
      </c>
      <c r="CG245" s="18">
        <v>0.12</v>
      </c>
      <c r="CH245" s="18">
        <v>2</v>
      </c>
      <c r="CI245" s="16" t="s">
        <v>98</v>
      </c>
      <c r="CJ245" s="18">
        <v>0</v>
      </c>
      <c r="CK245" s="20">
        <f t="shared" si="648"/>
        <v>2.71</v>
      </c>
      <c r="CL245" s="20">
        <f t="shared" si="783"/>
        <v>2.71</v>
      </c>
      <c r="CM245" s="18">
        <v>30.61</v>
      </c>
      <c r="CN245" s="18">
        <v>25.83</v>
      </c>
      <c r="CO245" s="18">
        <v>24.991</v>
      </c>
      <c r="CP245" s="22">
        <f t="shared" si="649"/>
        <v>25.83</v>
      </c>
      <c r="CQ245" s="22">
        <f t="shared" si="650"/>
        <v>23.12</v>
      </c>
      <c r="CR245" s="22">
        <f t="shared" si="784"/>
        <v>2.71</v>
      </c>
      <c r="CS245" s="22">
        <f t="shared" si="651"/>
        <v>23.220000000000002</v>
      </c>
      <c r="CT245" s="22">
        <f t="shared" si="652"/>
        <v>23.42</v>
      </c>
      <c r="CU245" s="18">
        <v>23.42</v>
      </c>
      <c r="CV245" s="22">
        <f t="shared" si="785"/>
        <v>2.1</v>
      </c>
      <c r="CW245" s="22">
        <f t="shared" si="653"/>
        <v>0</v>
      </c>
      <c r="CX245" s="22">
        <f t="shared" si="654"/>
        <v>0</v>
      </c>
      <c r="CY245" s="22">
        <f t="shared" si="655"/>
        <v>25.56</v>
      </c>
      <c r="CZ245" s="22">
        <f t="shared" si="656"/>
        <v>25.71</v>
      </c>
      <c r="DA245" s="18">
        <v>25.83</v>
      </c>
      <c r="DB245" s="20">
        <f t="shared" si="786"/>
        <v>2.71</v>
      </c>
      <c r="DC245" s="20">
        <f t="shared" si="787"/>
        <v>0</v>
      </c>
      <c r="DD245" s="20">
        <f t="shared" si="788"/>
        <v>2.71</v>
      </c>
      <c r="DE245" s="20">
        <f t="shared" si="657"/>
        <v>0.1</v>
      </c>
      <c r="DF245" s="20">
        <f t="shared" si="658"/>
        <v>0.2</v>
      </c>
      <c r="DG245" s="20">
        <f t="shared" si="659"/>
        <v>2.37</v>
      </c>
      <c r="DH245" s="20">
        <f t="shared" si="660"/>
        <v>0</v>
      </c>
      <c r="DI245" s="20">
        <f t="shared" si="661"/>
        <v>0</v>
      </c>
      <c r="DJ245" s="20">
        <f t="shared" si="662"/>
        <v>0</v>
      </c>
      <c r="DK245" s="20">
        <f t="shared" si="789"/>
        <v>2.67</v>
      </c>
      <c r="DL245" s="20">
        <f t="shared" si="790"/>
        <v>0</v>
      </c>
      <c r="DM245" s="20">
        <f t="shared" si="791"/>
        <v>4.0000000000000036E-2</v>
      </c>
      <c r="DN245" s="20">
        <f t="shared" si="792"/>
        <v>0</v>
      </c>
      <c r="DO245" s="18">
        <v>2.54</v>
      </c>
      <c r="DP245" s="18">
        <v>0</v>
      </c>
      <c r="DQ245" s="18">
        <v>1</v>
      </c>
      <c r="DR245" s="18">
        <v>1</v>
      </c>
      <c r="DS245" s="25">
        <f t="shared" si="793"/>
        <v>2.54</v>
      </c>
      <c r="DT245" s="25">
        <f t="shared" si="794"/>
        <v>0</v>
      </c>
      <c r="DU245" s="25">
        <f t="shared" si="795"/>
        <v>6.88</v>
      </c>
      <c r="DV245" s="25">
        <f t="shared" si="796"/>
        <v>0</v>
      </c>
      <c r="DW245" s="25">
        <f t="shared" si="797"/>
        <v>6.88</v>
      </c>
      <c r="DX245" s="25">
        <f t="shared" si="798"/>
        <v>14.04</v>
      </c>
      <c r="DY245" s="25">
        <f t="shared" si="799"/>
        <v>0</v>
      </c>
      <c r="DZ245" s="25">
        <f t="shared" si="800"/>
        <v>14.04</v>
      </c>
      <c r="EA245" s="25">
        <f t="shared" si="801"/>
        <v>8.81</v>
      </c>
      <c r="EB245" s="25">
        <f t="shared" si="802"/>
        <v>0</v>
      </c>
      <c r="EC245" s="25">
        <f t="shared" si="803"/>
        <v>8.81</v>
      </c>
      <c r="ED245" s="25">
        <f t="shared" si="804"/>
        <v>5.23</v>
      </c>
      <c r="EE245" s="25">
        <f t="shared" si="804"/>
        <v>0</v>
      </c>
      <c r="EF245" s="25">
        <f t="shared" si="805"/>
        <v>5.23</v>
      </c>
      <c r="EG245" s="25">
        <f t="shared" si="806"/>
        <v>8.81</v>
      </c>
      <c r="EH245" s="25">
        <f t="shared" si="806"/>
        <v>0</v>
      </c>
      <c r="EI245" s="25">
        <f t="shared" si="807"/>
        <v>8.81</v>
      </c>
      <c r="EJ245" s="18">
        <v>849.97</v>
      </c>
      <c r="EK245" s="18">
        <v>888.67</v>
      </c>
      <c r="EL245" s="18" t="s">
        <v>1045</v>
      </c>
      <c r="EM245" s="18" t="s">
        <v>1046</v>
      </c>
      <c r="EN245" s="16" t="s">
        <v>774</v>
      </c>
      <c r="EO245" s="16" t="s">
        <v>132</v>
      </c>
      <c r="EP245" s="16" t="e">
        <f>IF(OR(EN245="Cống tròn",EN245="Cống hộp",EN245="Ống nhựa"),INDEX(#REF!,MATCH(E245,#REF!,0)),IF(OR(EN245="Rãnh xây",EN245="Rãnh bê tông"),INDEX(#REF!,MATCH(E245,#REF!,0)),0))</f>
        <v>#REF!</v>
      </c>
      <c r="EQ245" s="18">
        <v>37.499999999999929</v>
      </c>
      <c r="ER245" s="18">
        <v>1</v>
      </c>
      <c r="ES245" s="25">
        <f t="shared" si="808"/>
        <v>37</v>
      </c>
      <c r="ET245" s="1" t="e">
        <f>_xlfn.IFNA(IF(EN245="Cống tròn",INDEX(#REF!,MATCH(E245,#REF!,0)),IF(EN245="Cống hộp",INDEX(#REF!,MATCH(E245,#REF!,0)),EU245&amp;" ,"&amp;EV245)),0)</f>
        <v>#REF!</v>
      </c>
      <c r="EU245" s="16" t="s">
        <v>769</v>
      </c>
      <c r="EV245" s="16" t="s">
        <v>775</v>
      </c>
      <c r="EW245" s="16" t="e">
        <f>_xlfn.IFNA(INDEX(#REF!,MATCH(E245,#REF!,0)),0)</f>
        <v>#REF!</v>
      </c>
      <c r="EX245" s="16"/>
      <c r="EY245" s="18">
        <v>0</v>
      </c>
      <c r="EZ245" s="18">
        <v>0</v>
      </c>
      <c r="FA245" s="18">
        <v>0</v>
      </c>
      <c r="FB245" s="19">
        <v>0</v>
      </c>
      <c r="FC245" s="19">
        <v>0</v>
      </c>
      <c r="FD245" s="25">
        <f t="shared" si="663"/>
        <v>0</v>
      </c>
      <c r="FE245" s="25">
        <f t="shared" si="809"/>
        <v>0</v>
      </c>
      <c r="FF245" s="18">
        <v>0.1</v>
      </c>
      <c r="FG245" s="18">
        <v>2</v>
      </c>
      <c r="FH245" s="18">
        <v>1</v>
      </c>
      <c r="FI245" s="25">
        <f t="shared" si="810"/>
        <v>1.2</v>
      </c>
      <c r="FJ245" s="18">
        <v>0</v>
      </c>
      <c r="FK245" s="18">
        <v>0</v>
      </c>
      <c r="FL245" s="18">
        <v>0.2</v>
      </c>
      <c r="FM245" s="18">
        <v>1.4</v>
      </c>
      <c r="FN245" s="18">
        <v>0</v>
      </c>
      <c r="FO245" s="25">
        <f t="shared" si="811"/>
        <v>1.4</v>
      </c>
      <c r="FP245" s="18">
        <v>1.4999999999999999E-2</v>
      </c>
      <c r="FQ245" s="18">
        <v>1</v>
      </c>
      <c r="FR245" s="25">
        <f t="shared" si="664"/>
        <v>36</v>
      </c>
      <c r="FS245" s="25">
        <f t="shared" si="665"/>
        <v>0.52500000000000002</v>
      </c>
      <c r="FT245" s="25">
        <f t="shared" si="666"/>
        <v>36.524999999999999</v>
      </c>
      <c r="FU245" s="25">
        <f t="shared" si="667"/>
        <v>-0.97499999999993037</v>
      </c>
      <c r="FV245" s="25" t="str">
        <f t="shared" si="812"/>
        <v>Thêm 01</v>
      </c>
      <c r="FW245" s="25">
        <f t="shared" si="813"/>
        <v>0.04</v>
      </c>
      <c r="FX245" s="16"/>
      <c r="FY245" s="16"/>
      <c r="FZ245" s="16"/>
      <c r="GA245" s="16"/>
      <c r="GB245" s="19">
        <v>0</v>
      </c>
      <c r="GC245" s="19">
        <v>0</v>
      </c>
      <c r="GD245" s="19">
        <v>0</v>
      </c>
      <c r="GE245" s="19">
        <v>0</v>
      </c>
      <c r="GF245" s="19">
        <v>0</v>
      </c>
      <c r="GG245" s="19">
        <v>0</v>
      </c>
      <c r="GH245" s="19">
        <v>0</v>
      </c>
      <c r="GI245" s="19">
        <v>0</v>
      </c>
      <c r="GJ245" s="19">
        <v>0</v>
      </c>
      <c r="GK245" s="19">
        <v>0</v>
      </c>
      <c r="GL245" s="25">
        <f t="shared" si="668"/>
        <v>0</v>
      </c>
      <c r="GM245" s="25">
        <f t="shared" si="814"/>
        <v>0</v>
      </c>
      <c r="GN245" s="19">
        <v>0</v>
      </c>
      <c r="GO245" s="19">
        <v>0</v>
      </c>
      <c r="GP245" s="19">
        <v>0</v>
      </c>
      <c r="GQ245" s="19">
        <v>0</v>
      </c>
      <c r="GR245" s="1" t="e">
        <f>_xlfn.IFNA(INDEX(#REF!,MATCH(E245,#REF!,0)),0)</f>
        <v>#REF!</v>
      </c>
      <c r="GS245" s="16"/>
      <c r="GT245" s="18">
        <v>0</v>
      </c>
      <c r="GU245" s="18">
        <v>0</v>
      </c>
      <c r="GV245" s="18">
        <v>0</v>
      </c>
      <c r="GW245" s="18">
        <v>0</v>
      </c>
      <c r="GX245" s="25">
        <f t="shared" si="669"/>
        <v>0</v>
      </c>
      <c r="GY245" s="25">
        <f t="shared" si="670"/>
        <v>0</v>
      </c>
      <c r="GZ245" s="25">
        <f t="shared" si="815"/>
        <v>0</v>
      </c>
      <c r="HA245" s="1" t="e" cm="1">
        <f t="array" ref="HA245">INDEX(#REF!,MATCH(EJ245&amp;EK245&amp;HD245&amp;HE245&amp;HF245,#REF!&amp;#REF!&amp;#REF!&amp;#REF!&amp;#REF!,0))</f>
        <v>#REF!</v>
      </c>
      <c r="HB245" s="16"/>
      <c r="HC245" s="25">
        <f t="shared" si="816"/>
        <v>0</v>
      </c>
      <c r="HD245" s="18">
        <v>0</v>
      </c>
      <c r="HE245" s="18">
        <v>0</v>
      </c>
      <c r="HF245" s="18">
        <v>0</v>
      </c>
      <c r="HG245" s="1" t="e" cm="1">
        <f t="array" ref="HG245">INDEX(#REF!,MATCH(EJ245&amp;EK245&amp;HJ245&amp;HK245&amp;HL245,#REF!&amp;#REF!&amp;#REF!&amp;#REF!&amp;#REF!,0))</f>
        <v>#REF!</v>
      </c>
      <c r="HH245" s="16"/>
      <c r="HI245" s="25">
        <f t="shared" si="817"/>
        <v>0</v>
      </c>
      <c r="HJ245" s="25">
        <f t="shared" si="818"/>
        <v>0</v>
      </c>
      <c r="HK245" s="19">
        <v>0</v>
      </c>
      <c r="HL245" s="19">
        <v>0</v>
      </c>
      <c r="HM245" s="18">
        <v>0.01</v>
      </c>
      <c r="HN245" s="18">
        <v>1</v>
      </c>
      <c r="HO245" s="25">
        <f t="shared" si="819"/>
        <v>0</v>
      </c>
      <c r="HP245" s="25">
        <f t="shared" si="820"/>
        <v>0</v>
      </c>
      <c r="HQ245" s="25">
        <f t="shared" si="821"/>
        <v>0</v>
      </c>
      <c r="HR245" s="25">
        <f t="shared" si="822"/>
        <v>0</v>
      </c>
      <c r="HS245" s="25">
        <f t="shared" si="823"/>
        <v>0</v>
      </c>
      <c r="HT245" s="19">
        <v>0</v>
      </c>
      <c r="HU245" s="19">
        <v>0</v>
      </c>
      <c r="HV245" s="19">
        <v>0</v>
      </c>
      <c r="HW245" s="25">
        <f t="shared" si="824"/>
        <v>0</v>
      </c>
      <c r="HX245" s="19">
        <v>0</v>
      </c>
      <c r="HY245" s="19">
        <v>0</v>
      </c>
      <c r="HZ245" s="18">
        <v>25.83</v>
      </c>
      <c r="IA245" s="20">
        <f>ROUND(IF(EN245="Cống tròn",IF(EN245="Cống tròn",IF(EU245="Không có móng",IQ245-FF245,IF(EU245="Đế",IP245-FN245,IF(OR(EU245="Móng bê tông",EU245="Móng bê tông kết hợp đế"),II245-FJ245,0))),0),IF(EN245="Cống hộp",IF(AND(EN245="Cống hộp",EU245="Không có móng"),IQ245-GF245,IF(AND(EN245="Cống hộp",EU245="Móng bê tông"),IJ245-GB245,0)),IF(OR(EN245="Rãnh xây",EN245="Rãnh bê tông"),IF(OR(EN245="Rãnh xây",EN245="Rãnh bê tông"),IK245-GB245,0),IF(EN245="Ống nhựa",IF(AND(EN245="Ống nhựa",EU245="Không đắp cát"),IQ245-HT245,IF(AND(EN245="Ống nhựa",EU245="Đắp cát"),IH245-HX245,0)),IF(EN245="Rãnh thang",IF(EN245="Rãnh thang",IF(EU245="Móng bê tông",#REF!-#REF!,IQ245),0),0))))),2)</f>
        <v>23.42</v>
      </c>
      <c r="IB245" s="20">
        <f t="shared" si="825"/>
        <v>2.4099999999999966</v>
      </c>
      <c r="IC245" s="20">
        <f t="shared" si="671"/>
        <v>23.419999999999998</v>
      </c>
      <c r="ID245" s="20">
        <f t="shared" si="672"/>
        <v>0</v>
      </c>
      <c r="IE245" s="20">
        <f t="shared" si="673"/>
        <v>0</v>
      </c>
      <c r="IF245" s="20">
        <f t="shared" si="674"/>
        <v>0</v>
      </c>
      <c r="IG245" s="20">
        <f>IF(EN245="Rãnh thang",IF(AND(EN245="Rãnh thang",EU245="Móng bê tông"),IQ245-#REF!,0),IF(EN245="Ống nhựa",IF(AND(EN245="Ống nhựa",EU245="Đắp cát"),IQ245-HT245,0),IF(EN245="Cống tròn",IF(EN245="Cống tròn",IF(OR(EU245="Móng bê tông",EU245="Móng bê tông kết hợp đế"),IM245-FL245,0),0),IF(EN245="Cống hộp",IF(AND(EN245="Cống hộp",EU245="Móng bê tông"),IN245-GD245,0),IF(OR(EN245="Rãnh xây",EN245="Rãnh bê tông"),IF(AND(EN245="Rãnh xây",EU245="Móng bê tông"),IO245-GD245,IF(AND(EN245="Rãnh bê tông",EU245="Móng bê tông"),IO245-GD245,0)),0)))))</f>
        <v>23.419999999999998</v>
      </c>
      <c r="IH245" s="20">
        <f t="shared" si="675"/>
        <v>0</v>
      </c>
      <c r="II245" s="20">
        <f t="shared" si="676"/>
        <v>23.419999999999998</v>
      </c>
      <c r="IJ245" s="20">
        <f t="shared" si="677"/>
        <v>0</v>
      </c>
      <c r="IK245" s="20">
        <f t="shared" si="678"/>
        <v>0</v>
      </c>
      <c r="IL245" s="20">
        <f t="shared" si="679"/>
        <v>23.619999999999997</v>
      </c>
      <c r="IM245" s="20">
        <f t="shared" si="680"/>
        <v>23.619999999999997</v>
      </c>
      <c r="IN245" s="20">
        <f t="shared" si="681"/>
        <v>0</v>
      </c>
      <c r="IO245" s="20">
        <f t="shared" si="682"/>
        <v>0</v>
      </c>
      <c r="IP245" s="20">
        <f t="shared" si="683"/>
        <v>0</v>
      </c>
      <c r="IQ245" s="18">
        <v>23.72</v>
      </c>
      <c r="IR245" s="25">
        <f t="shared" si="826"/>
        <v>0</v>
      </c>
      <c r="IS245" s="25">
        <f t="shared" si="684"/>
        <v>0</v>
      </c>
      <c r="IT245" s="25">
        <f t="shared" si="685"/>
        <v>0</v>
      </c>
      <c r="IU245" s="25">
        <f>ROUND(IF(EN245="Cống tròn",IF(EN245="Cống tròn",IV245+FF245,0),IF(EN245="Cống hộp",IF(EN245="Cống hộp",IV245+GP245,0),IF(OR(EN245="Rãnh xây",EN245="Rãnh bê tông"),IF(OR(EN245="Rãnh xây",EN245="Rãnh bê tông"),IV245+GP245,0),IF(EN245="ống nhựa",IF(EN245="Ống nhựa",IV245+HT245,0),IF(EN245="Rãnh thang",IF(EN245="Rãnh thang",IQ245+#REF!,0),0))))),2)</f>
        <v>24.78</v>
      </c>
      <c r="IV245" s="18">
        <v>24.68</v>
      </c>
      <c r="IW245" s="25">
        <f t="shared" si="686"/>
        <v>24.78</v>
      </c>
      <c r="IX245" s="25">
        <f t="shared" si="687"/>
        <v>0</v>
      </c>
      <c r="IY245" s="25">
        <f t="shared" si="688"/>
        <v>0</v>
      </c>
      <c r="IZ245" s="25">
        <f t="shared" si="689"/>
        <v>0</v>
      </c>
      <c r="JA245" s="25">
        <f t="shared" si="690"/>
        <v>0</v>
      </c>
      <c r="JB245" s="18">
        <v>25.79</v>
      </c>
      <c r="JC245" s="20">
        <f>ROUND(IF(EN245="Cống tròn",IF(EN245="Cống tròn",IF(EU245="Không có móng",JS245-FF245,IF(EU245="Đế",JR245-FN245,IF(OR(EU245="Móng bê tông",EU245="Móng bê tông kết hợp đế"),JK245-FJ245,0))),0),IF(EN245="Cống hộp",IF(AND(EN245="Cống hộp",EU245="Không có móng"),JS245-GF245,IF(AND(EN245="Cống hộp",EU245="Móng bê tông"),JL245-GB245,0)),IF(OR(EN245="Rãnh xây",EN245="Rãnh bê tông"),IF(OR(EN245="Rãnh xây",EN245="Rãnh bê tông"),JM245-GB245,0),IF(EN245="Ống nhựa",IF(AND(EN245="Ống nhựa",EU245="Không đắp cát"),JS245-HT245,IF(AND(EN245="Ống nhựa",EU245="Đắp cát"),JJ245-HX245,0)),IF(EN245="Rãnh thang",IF(EN245="Rãnh thang",IF(EU245="Móng bê tông",#REF!-#REF!,JS245),0),0))))),2)</f>
        <v>23.38</v>
      </c>
      <c r="JD245" s="20">
        <f t="shared" si="827"/>
        <v>2.41</v>
      </c>
      <c r="JE245" s="20">
        <f t="shared" si="691"/>
        <v>23.38</v>
      </c>
      <c r="JF245" s="20">
        <f t="shared" si="692"/>
        <v>0</v>
      </c>
      <c r="JG245" s="20">
        <f t="shared" si="693"/>
        <v>0</v>
      </c>
      <c r="JH245" s="20">
        <f t="shared" si="694"/>
        <v>0</v>
      </c>
      <c r="JI245" s="20">
        <f>IF(EN245="Rãnh thang",IF(AND(EN245="Rãnh thang",EU245="Móng bê tông"),JS245-#REF!,0),IF(EN245="Ống nhựa",IF(AND(EN245="Ống nhựa",EU245="Đắp cát"),JS245-HT245,0),IF(EN245="Cống tròn",IF(EN245="Cống tròn",IF(OR(EU245="Móng bê tông",EU245="Móng bê tông kết hợp đế"),JO245-FL245,0),0),IF(EN245="Cống hộp",IF(AND(EN245="Cống hộp",EU245="Móng bê tông"),JP245-GD245,0),IF(OR(EN245="Rãnh xây",EN245="Rãnh bê tông"),IF(AND(EN245="Rãnh xây",EU245="Móng bê tông"),JQ245-GD245,IF(AND(EN245="Rãnh bê tông",EU245="Móng bê tông"),JQ245-GD245,0)),0)))))</f>
        <v>23.38</v>
      </c>
      <c r="JJ245" s="20">
        <f t="shared" si="695"/>
        <v>0</v>
      </c>
      <c r="JK245" s="20">
        <f t="shared" si="696"/>
        <v>23.38</v>
      </c>
      <c r="JL245" s="20">
        <f t="shared" si="697"/>
        <v>0</v>
      </c>
      <c r="JM245" s="20">
        <f t="shared" si="698"/>
        <v>0</v>
      </c>
      <c r="JN245" s="20">
        <f t="shared" si="699"/>
        <v>23.58</v>
      </c>
      <c r="JO245" s="20">
        <f t="shared" si="700"/>
        <v>23.58</v>
      </c>
      <c r="JP245" s="20">
        <f t="shared" si="701"/>
        <v>0</v>
      </c>
      <c r="JQ245" s="20">
        <f t="shared" si="702"/>
        <v>0</v>
      </c>
      <c r="JR245" s="20">
        <f t="shared" si="703"/>
        <v>0</v>
      </c>
      <c r="JS245" s="26">
        <v>23.68</v>
      </c>
      <c r="JT245" s="25">
        <f t="shared" si="828"/>
        <v>0</v>
      </c>
      <c r="JU245" s="25">
        <f t="shared" si="704"/>
        <v>0</v>
      </c>
      <c r="JV245" s="25">
        <f t="shared" si="705"/>
        <v>0</v>
      </c>
      <c r="JW245" s="25">
        <f>ROUND(IF(EN245="Cống tròn",IF(EN245="Cống tròn",JX245+FF245,0),IF(EN245="Cống hộp",IF(EN245="Cống hộp",JX245+GP245,0),IF(OR(EN245="Rãnh xây",EN245="Rãnh bê tông"),IF(OR(EN245="Rãnh xây",EN245="Rãnh bê tông"),JX245+GP245,0),IF(EN245="ống nhựa",IF(EN245="Ống nhựa",JX245+HT245,0),IF(EN245="Rãnh thang",IF(EN245="Rãnh thang",JS245+#REF!,0),0))))),2)</f>
        <v>24.78</v>
      </c>
      <c r="JX245" s="27">
        <v>24.68</v>
      </c>
      <c r="JY245" s="25">
        <f t="shared" si="706"/>
        <v>24.78</v>
      </c>
      <c r="JZ245" s="25">
        <f t="shared" si="707"/>
        <v>0</v>
      </c>
      <c r="KA245" s="25">
        <f t="shared" si="708"/>
        <v>0</v>
      </c>
      <c r="KB245" s="25">
        <f t="shared" si="709"/>
        <v>0</v>
      </c>
      <c r="KC245" s="25">
        <f t="shared" si="710"/>
        <v>0</v>
      </c>
      <c r="KD245" s="28" t="s">
        <v>98</v>
      </c>
      <c r="KE245" s="27">
        <v>0</v>
      </c>
      <c r="KF245" s="25">
        <f t="shared" si="711"/>
        <v>2.4099999999999966</v>
      </c>
      <c r="KG245" s="25">
        <f t="shared" si="829"/>
        <v>2.4099999999999966</v>
      </c>
      <c r="KH245" s="27">
        <v>0</v>
      </c>
      <c r="KI245" s="25">
        <f t="shared" si="712"/>
        <v>2.41</v>
      </c>
      <c r="KJ245" s="25">
        <f t="shared" si="830"/>
        <v>2.41</v>
      </c>
      <c r="KK245" s="25">
        <f t="shared" si="713"/>
        <v>0</v>
      </c>
      <c r="KL245" s="25">
        <f t="shared" si="714"/>
        <v>0</v>
      </c>
      <c r="KM245" s="25">
        <f t="shared" si="831"/>
        <v>0</v>
      </c>
      <c r="KN245" s="25">
        <f t="shared" si="715"/>
        <v>0</v>
      </c>
      <c r="KO245" s="25">
        <f t="shared" si="716"/>
        <v>0</v>
      </c>
      <c r="KP245" s="25">
        <f t="shared" si="832"/>
        <v>0</v>
      </c>
      <c r="KQ245" s="25">
        <f t="shared" si="717"/>
        <v>0.2</v>
      </c>
      <c r="KR245" s="25">
        <f t="shared" si="718"/>
        <v>0.2</v>
      </c>
      <c r="KS245" s="25">
        <f t="shared" si="833"/>
        <v>0.2</v>
      </c>
      <c r="KT245" s="25">
        <f t="shared" si="719"/>
        <v>0</v>
      </c>
      <c r="KU245" s="25">
        <f t="shared" si="720"/>
        <v>0</v>
      </c>
      <c r="KV245" s="25">
        <f t="shared" si="834"/>
        <v>0</v>
      </c>
      <c r="KW245" s="25">
        <f t="shared" si="721"/>
        <v>0</v>
      </c>
      <c r="KX245" s="25">
        <f t="shared" si="722"/>
        <v>0</v>
      </c>
      <c r="KY245" s="25">
        <f t="shared" si="835"/>
        <v>0</v>
      </c>
      <c r="KZ245" s="25">
        <f t="shared" si="723"/>
        <v>0</v>
      </c>
      <c r="LA245" s="25">
        <f t="shared" si="724"/>
        <v>0</v>
      </c>
      <c r="LB245" s="25">
        <f t="shared" si="836"/>
        <v>0</v>
      </c>
      <c r="LC245" s="25">
        <f t="shared" si="725"/>
        <v>1.4</v>
      </c>
      <c r="LD245" s="25">
        <f t="shared" si="726"/>
        <v>1.4</v>
      </c>
      <c r="LE245" s="25">
        <f t="shared" si="837"/>
        <v>1.4</v>
      </c>
      <c r="LF245" s="25">
        <f t="shared" si="727"/>
        <v>0</v>
      </c>
      <c r="LG245" s="25">
        <f t="shared" si="728"/>
        <v>0</v>
      </c>
      <c r="LH245" s="25">
        <f t="shared" si="838"/>
        <v>0</v>
      </c>
      <c r="LI245" s="25">
        <f t="shared" si="729"/>
        <v>0</v>
      </c>
      <c r="LJ245" s="25">
        <f t="shared" si="730"/>
        <v>0</v>
      </c>
      <c r="LK245" s="25">
        <f t="shared" si="839"/>
        <v>0</v>
      </c>
      <c r="LL245" s="25">
        <f t="shared" si="731"/>
        <v>0</v>
      </c>
      <c r="LM245" s="25">
        <f t="shared" si="732"/>
        <v>0</v>
      </c>
      <c r="LN245" s="25">
        <f t="shared" si="840"/>
        <v>0</v>
      </c>
      <c r="LO245" s="25">
        <f t="shared" si="733"/>
        <v>0</v>
      </c>
      <c r="LP245" s="25">
        <f t="shared" si="734"/>
        <v>0</v>
      </c>
      <c r="LQ245" s="25">
        <f t="shared" si="841"/>
        <v>0</v>
      </c>
      <c r="LR245" s="25">
        <f t="shared" si="735"/>
        <v>0</v>
      </c>
      <c r="LS245" s="25">
        <f t="shared" si="736"/>
        <v>0</v>
      </c>
      <c r="LT245" s="25">
        <f t="shared" si="842"/>
        <v>0</v>
      </c>
      <c r="LU245" s="25">
        <f t="shared" si="737"/>
        <v>0</v>
      </c>
      <c r="LV245" s="25">
        <f t="shared" si="738"/>
        <v>0</v>
      </c>
      <c r="LW245" s="25">
        <f t="shared" si="843"/>
        <v>0</v>
      </c>
      <c r="LX245" s="25">
        <f t="shared" si="739"/>
        <v>0</v>
      </c>
      <c r="LY245" s="25">
        <f t="shared" si="740"/>
        <v>0</v>
      </c>
      <c r="LZ245" s="25">
        <f t="shared" si="844"/>
        <v>0</v>
      </c>
      <c r="MA245" s="25">
        <f t="shared" si="741"/>
        <v>0</v>
      </c>
      <c r="MB245" s="25">
        <f t="shared" si="742"/>
        <v>0</v>
      </c>
      <c r="MC245" s="25">
        <f t="shared" si="845"/>
        <v>0</v>
      </c>
      <c r="MD245" s="25">
        <f t="shared" si="743"/>
        <v>0</v>
      </c>
      <c r="ME245" s="25">
        <f t="shared" si="744"/>
        <v>0</v>
      </c>
      <c r="MF245" s="25">
        <f t="shared" si="846"/>
        <v>0</v>
      </c>
      <c r="MG245" s="25">
        <f t="shared" si="745"/>
        <v>0</v>
      </c>
      <c r="MH245" s="25">
        <f t="shared" si="746"/>
        <v>0</v>
      </c>
      <c r="MI245" s="25">
        <f t="shared" si="847"/>
        <v>0</v>
      </c>
      <c r="MJ245" s="25">
        <f t="shared" si="747"/>
        <v>0</v>
      </c>
      <c r="MK245" s="25">
        <f t="shared" si="748"/>
        <v>0</v>
      </c>
      <c r="ML245" s="25">
        <f t="shared" si="848"/>
        <v>0</v>
      </c>
      <c r="MM245" s="25">
        <f t="shared" si="749"/>
        <v>0</v>
      </c>
      <c r="MN245" s="25">
        <f t="shared" si="750"/>
        <v>0</v>
      </c>
      <c r="MO245" s="25">
        <f t="shared" si="849"/>
        <v>0</v>
      </c>
      <c r="MP245" s="25">
        <f t="shared" si="751"/>
        <v>0</v>
      </c>
      <c r="MQ245" s="25">
        <f t="shared" si="752"/>
        <v>0</v>
      </c>
      <c r="MR245" s="25">
        <f t="shared" si="850"/>
        <v>0</v>
      </c>
      <c r="MS245" s="29">
        <v>1.4</v>
      </c>
      <c r="MT245" s="29">
        <v>0</v>
      </c>
      <c r="MU245" s="29">
        <v>1</v>
      </c>
      <c r="MV245" s="29">
        <v>1</v>
      </c>
      <c r="MW245" s="25">
        <f t="shared" si="753"/>
        <v>1.4</v>
      </c>
      <c r="MX245" s="25">
        <f t="shared" si="754"/>
        <v>3.37</v>
      </c>
      <c r="MY245" s="25">
        <f t="shared" si="755"/>
        <v>0</v>
      </c>
      <c r="MZ245" s="25">
        <f t="shared" si="756"/>
        <v>0</v>
      </c>
      <c r="NA245" s="25">
        <f t="shared" si="757"/>
        <v>1.4</v>
      </c>
      <c r="NB245" s="25">
        <f t="shared" si="758"/>
        <v>3.37</v>
      </c>
      <c r="NC245" s="25">
        <f t="shared" si="759"/>
        <v>0</v>
      </c>
      <c r="ND245" s="25">
        <f t="shared" si="760"/>
        <v>0</v>
      </c>
      <c r="NE245" s="25">
        <f t="shared" si="851"/>
        <v>1.4</v>
      </c>
      <c r="NF245" s="25">
        <f t="shared" si="851"/>
        <v>3.37</v>
      </c>
      <c r="NG245" s="25">
        <f t="shared" si="851"/>
        <v>0</v>
      </c>
      <c r="NH245" s="25">
        <f t="shared" si="851"/>
        <v>0</v>
      </c>
      <c r="NI245" s="25">
        <f t="shared" si="761"/>
        <v>126.38</v>
      </c>
      <c r="NJ245" s="25">
        <f t="shared" si="762"/>
        <v>0</v>
      </c>
      <c r="NK245" s="25">
        <f t="shared" si="763"/>
        <v>126.38</v>
      </c>
      <c r="NL245" s="25">
        <f t="shared" si="764"/>
        <v>68.2</v>
      </c>
      <c r="NM245" s="25">
        <f t="shared" si="765"/>
        <v>0</v>
      </c>
      <c r="NN245" s="25">
        <f t="shared" si="852"/>
        <v>68.2</v>
      </c>
      <c r="NO245" s="25">
        <f t="shared" si="766"/>
        <v>0</v>
      </c>
      <c r="NP245" s="25">
        <f t="shared" si="767"/>
        <v>0</v>
      </c>
      <c r="NQ245" s="25">
        <f t="shared" si="853"/>
        <v>0</v>
      </c>
      <c r="NR245" s="25">
        <f t="shared" si="768"/>
        <v>0</v>
      </c>
      <c r="NS245" s="25">
        <f t="shared" si="769"/>
        <v>0</v>
      </c>
      <c r="NT245" s="25">
        <f t="shared" si="854"/>
        <v>0</v>
      </c>
      <c r="NU245" s="25">
        <f t="shared" si="770"/>
        <v>0</v>
      </c>
      <c r="NV245" s="25">
        <f t="shared" si="771"/>
        <v>0</v>
      </c>
      <c r="NW245" s="25">
        <f t="shared" si="855"/>
        <v>0</v>
      </c>
      <c r="NX245" s="25">
        <f t="shared" si="856"/>
        <v>68.2</v>
      </c>
      <c r="NY245" s="25">
        <f t="shared" si="856"/>
        <v>0</v>
      </c>
      <c r="NZ245" s="25">
        <f t="shared" si="857"/>
        <v>68.2</v>
      </c>
      <c r="OA245" s="25">
        <f t="shared" si="858"/>
        <v>58.18</v>
      </c>
      <c r="OB245" s="25">
        <f t="shared" si="858"/>
        <v>0</v>
      </c>
      <c r="OC245" s="25">
        <f t="shared" si="859"/>
        <v>58.18</v>
      </c>
      <c r="OD245" s="25">
        <f t="shared" si="860"/>
        <v>68.2</v>
      </c>
      <c r="OE245" s="25">
        <f t="shared" si="860"/>
        <v>0</v>
      </c>
      <c r="OF245" s="25">
        <f t="shared" si="860"/>
        <v>68.2</v>
      </c>
      <c r="OG245" s="25">
        <f t="shared" si="772"/>
        <v>0</v>
      </c>
      <c r="OH245" s="25">
        <f t="shared" si="773"/>
        <v>0</v>
      </c>
      <c r="OI245" s="25">
        <f t="shared" si="774"/>
        <v>0</v>
      </c>
      <c r="OJ245" s="25">
        <f t="shared" si="775"/>
        <v>0</v>
      </c>
      <c r="OK245" s="25">
        <f t="shared" si="776"/>
        <v>0</v>
      </c>
      <c r="OL245" s="25">
        <f t="shared" si="777"/>
        <v>0</v>
      </c>
      <c r="OM245" s="25">
        <f t="shared" si="861"/>
        <v>0</v>
      </c>
      <c r="ON245" s="25">
        <f t="shared" si="861"/>
        <v>0</v>
      </c>
      <c r="OO245" s="25">
        <f t="shared" si="861"/>
        <v>0</v>
      </c>
      <c r="OP245" s="25">
        <f t="shared" si="778"/>
        <v>0</v>
      </c>
      <c r="OQ245" s="25">
        <f t="shared" si="779"/>
        <v>0</v>
      </c>
      <c r="OR245" s="25">
        <f t="shared" si="862"/>
        <v>0</v>
      </c>
      <c r="OS245" s="19">
        <v>536967.82999999996</v>
      </c>
      <c r="OT245" s="19">
        <v>2371199.58</v>
      </c>
    </row>
    <row r="246" spans="1:410" ht="33" customHeight="1" x14ac:dyDescent="0.25">
      <c r="A246" s="18"/>
      <c r="B246" s="18" t="s">
        <v>1005</v>
      </c>
      <c r="C246" s="18">
        <v>888.67</v>
      </c>
      <c r="D246" s="16" t="e">
        <f>_xlfn.IFNA(INDEX(#REF!,MATCH(E246,#REF!,0)),0)</f>
        <v>#REF!</v>
      </c>
      <c r="E246" s="18" t="s">
        <v>1046</v>
      </c>
      <c r="F246" s="16" t="s">
        <v>765</v>
      </c>
      <c r="G246" s="16" t="s">
        <v>766</v>
      </c>
      <c r="H246" s="16" t="s">
        <v>767</v>
      </c>
      <c r="I246" s="16" t="s">
        <v>768</v>
      </c>
      <c r="J246" s="16" t="s">
        <v>769</v>
      </c>
      <c r="K246" s="16" t="s">
        <v>770</v>
      </c>
      <c r="L246" s="16" t="s">
        <v>771</v>
      </c>
      <c r="M246" s="18">
        <v>1.64</v>
      </c>
      <c r="N246" s="18">
        <v>1.94</v>
      </c>
      <c r="O246" s="18">
        <v>2.04</v>
      </c>
      <c r="P246" s="18">
        <v>2.34</v>
      </c>
      <c r="Q246" s="18">
        <v>0.1</v>
      </c>
      <c r="R246" s="18">
        <v>1.8399999999999999</v>
      </c>
      <c r="S246" s="18">
        <v>2.14</v>
      </c>
      <c r="T246" s="18">
        <v>0.2</v>
      </c>
      <c r="U246" s="18">
        <v>0</v>
      </c>
      <c r="V246" s="18">
        <v>0</v>
      </c>
      <c r="W246" s="18">
        <v>0</v>
      </c>
      <c r="X246" s="18">
        <v>1.64</v>
      </c>
      <c r="Y246" s="18">
        <v>1.9</v>
      </c>
      <c r="Z246" s="20">
        <f t="shared" si="780"/>
        <v>2.1</v>
      </c>
      <c r="AA246" s="18">
        <v>0.22</v>
      </c>
      <c r="AB246" s="18">
        <v>0</v>
      </c>
      <c r="AC246" s="18">
        <v>0</v>
      </c>
      <c r="AD246" s="18">
        <v>0</v>
      </c>
      <c r="AE246" s="18">
        <v>0</v>
      </c>
      <c r="AF246" s="18">
        <v>0</v>
      </c>
      <c r="AG246" s="18">
        <v>1.2</v>
      </c>
      <c r="AH246" s="18">
        <v>1.5</v>
      </c>
      <c r="AI246" s="20">
        <f t="shared" si="781"/>
        <v>2.25</v>
      </c>
      <c r="AJ246" s="18">
        <v>0</v>
      </c>
      <c r="AK246" s="18">
        <v>0</v>
      </c>
      <c r="AL246" s="20">
        <f t="shared" si="782"/>
        <v>0</v>
      </c>
      <c r="AM246" s="18">
        <v>1.64</v>
      </c>
      <c r="AN246" s="18">
        <v>1.5</v>
      </c>
      <c r="AO246" s="18">
        <v>0.15</v>
      </c>
      <c r="AP246" s="18">
        <v>0.22</v>
      </c>
      <c r="AQ246" s="18">
        <v>1.64</v>
      </c>
      <c r="AR246" s="18">
        <v>1.72</v>
      </c>
      <c r="AS246" s="18">
        <v>0.12</v>
      </c>
      <c r="AT246" s="18">
        <v>0.11</v>
      </c>
      <c r="AU246" s="18">
        <v>0</v>
      </c>
      <c r="AV246" s="18">
        <v>1</v>
      </c>
      <c r="AW246" s="18">
        <v>0</v>
      </c>
      <c r="AX246" s="18">
        <v>0</v>
      </c>
      <c r="AY246" s="18">
        <v>0</v>
      </c>
      <c r="AZ246" s="18">
        <v>0</v>
      </c>
      <c r="BA246" s="18">
        <v>0</v>
      </c>
      <c r="BB246" s="18">
        <v>0</v>
      </c>
      <c r="BC246" s="18">
        <v>0</v>
      </c>
      <c r="BD246" s="18">
        <v>0</v>
      </c>
      <c r="BE246" s="18">
        <v>2</v>
      </c>
      <c r="BF246" s="18">
        <v>0</v>
      </c>
      <c r="BG246" s="18">
        <v>0</v>
      </c>
      <c r="BH246" s="18">
        <v>0</v>
      </c>
      <c r="BI246" s="18">
        <v>0</v>
      </c>
      <c r="BJ246" s="18">
        <v>0</v>
      </c>
      <c r="BK246" s="18">
        <v>0</v>
      </c>
      <c r="BL246" s="18">
        <v>0</v>
      </c>
      <c r="BM246" s="18">
        <v>0</v>
      </c>
      <c r="BN246" s="18">
        <v>0</v>
      </c>
      <c r="BO246" s="18">
        <v>0</v>
      </c>
      <c r="BP246" s="18">
        <v>0</v>
      </c>
      <c r="BQ246" s="18">
        <v>0</v>
      </c>
      <c r="BR246" s="18">
        <v>0</v>
      </c>
      <c r="BS246" s="18">
        <v>0</v>
      </c>
      <c r="BT246" s="18">
        <v>0</v>
      </c>
      <c r="BU246" s="18">
        <v>0</v>
      </c>
      <c r="BV246" s="18">
        <v>0</v>
      </c>
      <c r="BW246" s="18">
        <v>0</v>
      </c>
      <c r="BX246" s="18">
        <v>0</v>
      </c>
      <c r="BY246" s="18">
        <v>0</v>
      </c>
      <c r="BZ246" s="18">
        <v>0</v>
      </c>
      <c r="CA246" s="16" t="e">
        <f>_xlfn.IFNA(IF(RIGHT(D246,2)="=G",0,INDEX(#REF!,MATCH(E246,#REF!,0))),0)</f>
        <v>#REF!</v>
      </c>
      <c r="CB246" s="16" t="s">
        <v>776</v>
      </c>
      <c r="CC246" s="18">
        <v>0</v>
      </c>
      <c r="CD246" s="18">
        <v>0</v>
      </c>
      <c r="CE246" s="18">
        <v>1.4</v>
      </c>
      <c r="CF246" s="18">
        <v>0.85</v>
      </c>
      <c r="CG246" s="18">
        <v>0.12</v>
      </c>
      <c r="CH246" s="18">
        <v>2</v>
      </c>
      <c r="CI246" s="16" t="s">
        <v>98</v>
      </c>
      <c r="CJ246" s="18">
        <v>0</v>
      </c>
      <c r="CK246" s="20">
        <f t="shared" si="648"/>
        <v>2.71</v>
      </c>
      <c r="CL246" s="20">
        <f t="shared" si="783"/>
        <v>2.71</v>
      </c>
      <c r="CM246" s="18">
        <v>29.82</v>
      </c>
      <c r="CN246" s="18">
        <v>25.79</v>
      </c>
      <c r="CO246" s="18">
        <v>24.951000000000001</v>
      </c>
      <c r="CP246" s="22">
        <f t="shared" si="649"/>
        <v>25.79</v>
      </c>
      <c r="CQ246" s="22">
        <f t="shared" si="650"/>
        <v>23.08</v>
      </c>
      <c r="CR246" s="22">
        <f t="shared" si="784"/>
        <v>2.71</v>
      </c>
      <c r="CS246" s="22">
        <f t="shared" si="651"/>
        <v>23.18</v>
      </c>
      <c r="CT246" s="22">
        <f t="shared" si="652"/>
        <v>23.38</v>
      </c>
      <c r="CU246" s="18">
        <v>23.38</v>
      </c>
      <c r="CV246" s="22">
        <f t="shared" si="785"/>
        <v>2.1</v>
      </c>
      <c r="CW246" s="22">
        <f t="shared" si="653"/>
        <v>0</v>
      </c>
      <c r="CX246" s="22">
        <f t="shared" si="654"/>
        <v>0</v>
      </c>
      <c r="CY246" s="22">
        <f t="shared" si="655"/>
        <v>25.52</v>
      </c>
      <c r="CZ246" s="22">
        <f t="shared" si="656"/>
        <v>25.67</v>
      </c>
      <c r="DA246" s="18">
        <v>25.79</v>
      </c>
      <c r="DB246" s="20">
        <f t="shared" si="786"/>
        <v>2.71</v>
      </c>
      <c r="DC246" s="20">
        <f t="shared" si="787"/>
        <v>0</v>
      </c>
      <c r="DD246" s="20">
        <f t="shared" si="788"/>
        <v>2.71</v>
      </c>
      <c r="DE246" s="20">
        <f t="shared" si="657"/>
        <v>0.1</v>
      </c>
      <c r="DF246" s="20">
        <f t="shared" si="658"/>
        <v>0.2</v>
      </c>
      <c r="DG246" s="20">
        <f t="shared" si="659"/>
        <v>2.37</v>
      </c>
      <c r="DH246" s="20">
        <f t="shared" si="660"/>
        <v>0</v>
      </c>
      <c r="DI246" s="20">
        <f t="shared" si="661"/>
        <v>0</v>
      </c>
      <c r="DJ246" s="20">
        <f t="shared" si="662"/>
        <v>0</v>
      </c>
      <c r="DK246" s="20">
        <f t="shared" si="789"/>
        <v>2.67</v>
      </c>
      <c r="DL246" s="20">
        <f t="shared" si="790"/>
        <v>0</v>
      </c>
      <c r="DM246" s="20">
        <f t="shared" si="791"/>
        <v>4.0000000000000036E-2</v>
      </c>
      <c r="DN246" s="20">
        <f t="shared" si="792"/>
        <v>0</v>
      </c>
      <c r="DO246" s="18">
        <v>2.54</v>
      </c>
      <c r="DP246" s="18">
        <v>0</v>
      </c>
      <c r="DQ246" s="18">
        <v>1</v>
      </c>
      <c r="DR246" s="18">
        <v>1</v>
      </c>
      <c r="DS246" s="25">
        <f t="shared" si="793"/>
        <v>2.54</v>
      </c>
      <c r="DT246" s="25">
        <f t="shared" si="794"/>
        <v>0</v>
      </c>
      <c r="DU246" s="25">
        <f t="shared" si="795"/>
        <v>6.88</v>
      </c>
      <c r="DV246" s="25">
        <f t="shared" si="796"/>
        <v>0</v>
      </c>
      <c r="DW246" s="25">
        <f t="shared" si="797"/>
        <v>6.88</v>
      </c>
      <c r="DX246" s="25">
        <f t="shared" si="798"/>
        <v>14.04</v>
      </c>
      <c r="DY246" s="25">
        <f t="shared" si="799"/>
        <v>0</v>
      </c>
      <c r="DZ246" s="25">
        <f t="shared" si="800"/>
        <v>14.04</v>
      </c>
      <c r="EA246" s="25">
        <f t="shared" si="801"/>
        <v>8.81</v>
      </c>
      <c r="EB246" s="25">
        <f t="shared" si="802"/>
        <v>0</v>
      </c>
      <c r="EC246" s="25">
        <f t="shared" si="803"/>
        <v>8.81</v>
      </c>
      <c r="ED246" s="25">
        <f t="shared" si="804"/>
        <v>5.23</v>
      </c>
      <c r="EE246" s="25">
        <f t="shared" si="804"/>
        <v>0</v>
      </c>
      <c r="EF246" s="25">
        <f t="shared" si="805"/>
        <v>5.23</v>
      </c>
      <c r="EG246" s="25">
        <f t="shared" si="806"/>
        <v>8.81</v>
      </c>
      <c r="EH246" s="25">
        <f t="shared" si="806"/>
        <v>0</v>
      </c>
      <c r="EI246" s="25">
        <f t="shared" si="807"/>
        <v>8.81</v>
      </c>
      <c r="EJ246" s="18">
        <v>888.67</v>
      </c>
      <c r="EK246" s="18">
        <v>927.37</v>
      </c>
      <c r="EL246" s="18" t="s">
        <v>1046</v>
      </c>
      <c r="EM246" s="18" t="s">
        <v>1047</v>
      </c>
      <c r="EN246" s="16" t="s">
        <v>774</v>
      </c>
      <c r="EO246" s="16" t="s">
        <v>132</v>
      </c>
      <c r="EP246" s="16" t="e">
        <f>IF(OR(EN246="Cống tròn",EN246="Cống hộp",EN246="Ống nhựa"),INDEX(#REF!,MATCH(E246,#REF!,0)),IF(OR(EN246="Rãnh xây",EN246="Rãnh bê tông"),INDEX(#REF!,MATCH(E246,#REF!,0)),0))</f>
        <v>#REF!</v>
      </c>
      <c r="EQ246" s="18">
        <v>37.500000000000043</v>
      </c>
      <c r="ER246" s="18">
        <v>1</v>
      </c>
      <c r="ES246" s="25">
        <f t="shared" si="808"/>
        <v>37</v>
      </c>
      <c r="ET246" s="1" t="e">
        <f>_xlfn.IFNA(IF(EN246="Cống tròn",INDEX(#REF!,MATCH(E246,#REF!,0)),IF(EN246="Cống hộp",INDEX(#REF!,MATCH(E246,#REF!,0)),EU246&amp;" ,"&amp;EV246)),0)</f>
        <v>#REF!</v>
      </c>
      <c r="EU246" s="16" t="s">
        <v>769</v>
      </c>
      <c r="EV246" s="16" t="s">
        <v>775</v>
      </c>
      <c r="EW246" s="16" t="e">
        <f>_xlfn.IFNA(INDEX(#REF!,MATCH(E246,#REF!,0)),0)</f>
        <v>#REF!</v>
      </c>
      <c r="EX246" s="16"/>
      <c r="EY246" s="18">
        <v>0</v>
      </c>
      <c r="EZ246" s="18">
        <v>0</v>
      </c>
      <c r="FA246" s="18">
        <v>0</v>
      </c>
      <c r="FB246" s="19">
        <v>0</v>
      </c>
      <c r="FC246" s="19">
        <v>0</v>
      </c>
      <c r="FD246" s="25">
        <f t="shared" si="663"/>
        <v>0</v>
      </c>
      <c r="FE246" s="25">
        <f t="shared" si="809"/>
        <v>0</v>
      </c>
      <c r="FF246" s="18">
        <v>0.1</v>
      </c>
      <c r="FG246" s="18">
        <v>2</v>
      </c>
      <c r="FH246" s="18">
        <v>1</v>
      </c>
      <c r="FI246" s="25">
        <f t="shared" si="810"/>
        <v>1.2</v>
      </c>
      <c r="FJ246" s="18">
        <v>0</v>
      </c>
      <c r="FK246" s="18">
        <v>0</v>
      </c>
      <c r="FL246" s="18">
        <v>0.2</v>
      </c>
      <c r="FM246" s="18">
        <v>1.4</v>
      </c>
      <c r="FN246" s="18">
        <v>0</v>
      </c>
      <c r="FO246" s="25">
        <f t="shared" si="811"/>
        <v>1.4</v>
      </c>
      <c r="FP246" s="18">
        <v>1.4999999999999999E-2</v>
      </c>
      <c r="FQ246" s="18">
        <v>1</v>
      </c>
      <c r="FR246" s="25">
        <f t="shared" si="664"/>
        <v>36</v>
      </c>
      <c r="FS246" s="25">
        <f t="shared" si="665"/>
        <v>0.52500000000000002</v>
      </c>
      <c r="FT246" s="25">
        <f t="shared" si="666"/>
        <v>36.524999999999999</v>
      </c>
      <c r="FU246" s="25">
        <f t="shared" si="667"/>
        <v>-0.97500000000004405</v>
      </c>
      <c r="FV246" s="25" t="str">
        <f t="shared" si="812"/>
        <v>Thêm 01</v>
      </c>
      <c r="FW246" s="25">
        <f t="shared" si="813"/>
        <v>0.04</v>
      </c>
      <c r="FX246" s="16"/>
      <c r="FY246" s="16"/>
      <c r="FZ246" s="16"/>
      <c r="GA246" s="16"/>
      <c r="GB246" s="19">
        <v>0</v>
      </c>
      <c r="GC246" s="19">
        <v>0</v>
      </c>
      <c r="GD246" s="19">
        <v>0</v>
      </c>
      <c r="GE246" s="19">
        <v>0</v>
      </c>
      <c r="GF246" s="19">
        <v>0</v>
      </c>
      <c r="GG246" s="19">
        <v>0</v>
      </c>
      <c r="GH246" s="19">
        <v>0</v>
      </c>
      <c r="GI246" s="19">
        <v>0</v>
      </c>
      <c r="GJ246" s="19">
        <v>0</v>
      </c>
      <c r="GK246" s="19">
        <v>0</v>
      </c>
      <c r="GL246" s="25">
        <f t="shared" si="668"/>
        <v>0</v>
      </c>
      <c r="GM246" s="25">
        <f t="shared" si="814"/>
        <v>0</v>
      </c>
      <c r="GN246" s="19">
        <v>0</v>
      </c>
      <c r="GO246" s="19">
        <v>0</v>
      </c>
      <c r="GP246" s="19">
        <v>0</v>
      </c>
      <c r="GQ246" s="19">
        <v>0</v>
      </c>
      <c r="GR246" s="1" t="e">
        <f>_xlfn.IFNA(INDEX(#REF!,MATCH(E246,#REF!,0)),0)</f>
        <v>#REF!</v>
      </c>
      <c r="GS246" s="16"/>
      <c r="GT246" s="18">
        <v>0</v>
      </c>
      <c r="GU246" s="18">
        <v>0</v>
      </c>
      <c r="GV246" s="18">
        <v>0</v>
      </c>
      <c r="GW246" s="18">
        <v>0</v>
      </c>
      <c r="GX246" s="25">
        <f t="shared" si="669"/>
        <v>0</v>
      </c>
      <c r="GY246" s="25">
        <f t="shared" si="670"/>
        <v>0</v>
      </c>
      <c r="GZ246" s="25">
        <f t="shared" si="815"/>
        <v>0</v>
      </c>
      <c r="HA246" s="1" t="e" cm="1">
        <f t="array" ref="HA246">INDEX(#REF!,MATCH(EJ246&amp;EK246&amp;HD246&amp;HE246&amp;HF246,#REF!&amp;#REF!&amp;#REF!&amp;#REF!&amp;#REF!,0))</f>
        <v>#REF!</v>
      </c>
      <c r="HB246" s="16"/>
      <c r="HC246" s="25">
        <f t="shared" si="816"/>
        <v>0</v>
      </c>
      <c r="HD246" s="18">
        <v>0</v>
      </c>
      <c r="HE246" s="18">
        <v>0</v>
      </c>
      <c r="HF246" s="18">
        <v>0</v>
      </c>
      <c r="HG246" s="1" t="e" cm="1">
        <f t="array" ref="HG246">INDEX(#REF!,MATCH(EJ246&amp;EK246&amp;HJ246&amp;HK246&amp;HL246,#REF!&amp;#REF!&amp;#REF!&amp;#REF!&amp;#REF!,0))</f>
        <v>#REF!</v>
      </c>
      <c r="HH246" s="16"/>
      <c r="HI246" s="25">
        <f t="shared" si="817"/>
        <v>0</v>
      </c>
      <c r="HJ246" s="25">
        <f t="shared" si="818"/>
        <v>0</v>
      </c>
      <c r="HK246" s="19">
        <v>0</v>
      </c>
      <c r="HL246" s="19">
        <v>0</v>
      </c>
      <c r="HM246" s="18">
        <v>0.01</v>
      </c>
      <c r="HN246" s="18">
        <v>1</v>
      </c>
      <c r="HO246" s="25">
        <f t="shared" si="819"/>
        <v>0</v>
      </c>
      <c r="HP246" s="25">
        <f t="shared" si="820"/>
        <v>0</v>
      </c>
      <c r="HQ246" s="25">
        <f t="shared" si="821"/>
        <v>0</v>
      </c>
      <c r="HR246" s="25">
        <f t="shared" si="822"/>
        <v>0</v>
      </c>
      <c r="HS246" s="25">
        <f t="shared" si="823"/>
        <v>0</v>
      </c>
      <c r="HT246" s="19">
        <v>0</v>
      </c>
      <c r="HU246" s="19">
        <v>0</v>
      </c>
      <c r="HV246" s="19">
        <v>0</v>
      </c>
      <c r="HW246" s="25">
        <f t="shared" si="824"/>
        <v>0</v>
      </c>
      <c r="HX246" s="19">
        <v>0</v>
      </c>
      <c r="HY246" s="19">
        <v>0</v>
      </c>
      <c r="HZ246" s="18">
        <v>25.79</v>
      </c>
      <c r="IA246" s="20">
        <f>ROUND(IF(EN246="Cống tròn",IF(EN246="Cống tròn",IF(EU246="Không có móng",IQ246-FF246,IF(EU246="Đế",IP246-FN246,IF(OR(EU246="Móng bê tông",EU246="Móng bê tông kết hợp đế"),II246-FJ246,0))),0),IF(EN246="Cống hộp",IF(AND(EN246="Cống hộp",EU246="Không có móng"),IQ246-GF246,IF(AND(EN246="Cống hộp",EU246="Móng bê tông"),IJ246-GB246,0)),IF(OR(EN246="Rãnh xây",EN246="Rãnh bê tông"),IF(OR(EN246="Rãnh xây",EN246="Rãnh bê tông"),IK246-GB246,0),IF(EN246="Ống nhựa",IF(AND(EN246="Ống nhựa",EU246="Không đắp cát"),IQ246-HT246,IF(AND(EN246="Ống nhựa",EU246="Đắp cát"),IH246-HX246,0)),IF(EN246="Rãnh thang",IF(EN246="Rãnh thang",IF(EU246="Móng bê tông",#REF!-#REF!,IQ246),0),0))))),2)</f>
        <v>23.38</v>
      </c>
      <c r="IB246" s="20">
        <f t="shared" si="825"/>
        <v>2.41</v>
      </c>
      <c r="IC246" s="20">
        <f t="shared" si="671"/>
        <v>23.38</v>
      </c>
      <c r="ID246" s="20">
        <f t="shared" si="672"/>
        <v>0</v>
      </c>
      <c r="IE246" s="20">
        <f t="shared" si="673"/>
        <v>0</v>
      </c>
      <c r="IF246" s="20">
        <f t="shared" si="674"/>
        <v>0</v>
      </c>
      <c r="IG246" s="20">
        <f>IF(EN246="Rãnh thang",IF(AND(EN246="Rãnh thang",EU246="Móng bê tông"),IQ246-#REF!,0),IF(EN246="Ống nhựa",IF(AND(EN246="Ống nhựa",EU246="Đắp cát"),IQ246-HT246,0),IF(EN246="Cống tròn",IF(EN246="Cống tròn",IF(OR(EU246="Móng bê tông",EU246="Móng bê tông kết hợp đế"),IM246-FL246,0),0),IF(EN246="Cống hộp",IF(AND(EN246="Cống hộp",EU246="Móng bê tông"),IN246-GD246,0),IF(OR(EN246="Rãnh xây",EN246="Rãnh bê tông"),IF(AND(EN246="Rãnh xây",EU246="Móng bê tông"),IO246-GD246,IF(AND(EN246="Rãnh bê tông",EU246="Móng bê tông"),IO246-GD246,0)),0)))))</f>
        <v>23.38</v>
      </c>
      <c r="IH246" s="20">
        <f t="shared" si="675"/>
        <v>0</v>
      </c>
      <c r="II246" s="20">
        <f t="shared" si="676"/>
        <v>23.38</v>
      </c>
      <c r="IJ246" s="20">
        <f t="shared" si="677"/>
        <v>0</v>
      </c>
      <c r="IK246" s="20">
        <f t="shared" si="678"/>
        <v>0</v>
      </c>
      <c r="IL246" s="20">
        <f t="shared" si="679"/>
        <v>23.58</v>
      </c>
      <c r="IM246" s="20">
        <f t="shared" si="680"/>
        <v>23.58</v>
      </c>
      <c r="IN246" s="20">
        <f t="shared" si="681"/>
        <v>0</v>
      </c>
      <c r="IO246" s="20">
        <f t="shared" si="682"/>
        <v>0</v>
      </c>
      <c r="IP246" s="20">
        <f t="shared" si="683"/>
        <v>0</v>
      </c>
      <c r="IQ246" s="18">
        <v>23.68</v>
      </c>
      <c r="IR246" s="25">
        <f t="shared" si="826"/>
        <v>0</v>
      </c>
      <c r="IS246" s="25">
        <f t="shared" si="684"/>
        <v>0</v>
      </c>
      <c r="IT246" s="25">
        <f t="shared" si="685"/>
        <v>0</v>
      </c>
      <c r="IU246" s="25">
        <f>ROUND(IF(EN246="Cống tròn",IF(EN246="Cống tròn",IV246+FF246,0),IF(EN246="Cống hộp",IF(EN246="Cống hộp",IV246+GP246,0),IF(OR(EN246="Rãnh xây",EN246="Rãnh bê tông"),IF(OR(EN246="Rãnh xây",EN246="Rãnh bê tông"),IV246+GP246,0),IF(EN246="ống nhựa",IF(EN246="Ống nhựa",IV246+HT246,0),IF(EN246="Rãnh thang",IF(EN246="Rãnh thang",IQ246+#REF!,0),0))))),2)</f>
        <v>24.74</v>
      </c>
      <c r="IV246" s="18">
        <v>24.64</v>
      </c>
      <c r="IW246" s="25">
        <f t="shared" si="686"/>
        <v>24.74</v>
      </c>
      <c r="IX246" s="25">
        <f t="shared" si="687"/>
        <v>0</v>
      </c>
      <c r="IY246" s="25">
        <f t="shared" si="688"/>
        <v>0</v>
      </c>
      <c r="IZ246" s="25">
        <f t="shared" si="689"/>
        <v>0</v>
      </c>
      <c r="JA246" s="25">
        <f t="shared" si="690"/>
        <v>0</v>
      </c>
      <c r="JB246" s="18">
        <v>25.75</v>
      </c>
      <c r="JC246" s="20">
        <f>ROUND(IF(EN246="Cống tròn",IF(EN246="Cống tròn",IF(EU246="Không có móng",JS246-FF246,IF(EU246="Đế",JR246-FN246,IF(OR(EU246="Móng bê tông",EU246="Móng bê tông kết hợp đế"),JK246-FJ246,0))),0),IF(EN246="Cống hộp",IF(AND(EN246="Cống hộp",EU246="Không có móng"),JS246-GF246,IF(AND(EN246="Cống hộp",EU246="Móng bê tông"),JL246-GB246,0)),IF(OR(EN246="Rãnh xây",EN246="Rãnh bê tông"),IF(OR(EN246="Rãnh xây",EN246="Rãnh bê tông"),JM246-GB246,0),IF(EN246="Ống nhựa",IF(AND(EN246="Ống nhựa",EU246="Không đắp cát"),JS246-HT246,IF(AND(EN246="Ống nhựa",EU246="Đắp cát"),JJ246-HX246,0)),IF(EN246="Rãnh thang",IF(EN246="Rãnh thang",IF(EU246="Móng bê tông",#REF!-#REF!,JS246),0),0))))),2)</f>
        <v>23.34</v>
      </c>
      <c r="JD246" s="20">
        <f t="shared" si="827"/>
        <v>2.41</v>
      </c>
      <c r="JE246" s="20">
        <f t="shared" si="691"/>
        <v>23.34</v>
      </c>
      <c r="JF246" s="20">
        <f t="shared" si="692"/>
        <v>0</v>
      </c>
      <c r="JG246" s="20">
        <f t="shared" si="693"/>
        <v>0</v>
      </c>
      <c r="JH246" s="20">
        <f t="shared" si="694"/>
        <v>0</v>
      </c>
      <c r="JI246" s="20">
        <f>IF(EN246="Rãnh thang",IF(AND(EN246="Rãnh thang",EU246="Móng bê tông"),JS246-#REF!,0),IF(EN246="Ống nhựa",IF(AND(EN246="Ống nhựa",EU246="Đắp cát"),JS246-HT246,0),IF(EN246="Cống tròn",IF(EN246="Cống tròn",IF(OR(EU246="Móng bê tông",EU246="Móng bê tông kết hợp đế"),JO246-FL246,0),0),IF(EN246="Cống hộp",IF(AND(EN246="Cống hộp",EU246="Móng bê tông"),JP246-GD246,0),IF(OR(EN246="Rãnh xây",EN246="Rãnh bê tông"),IF(AND(EN246="Rãnh xây",EU246="Móng bê tông"),JQ246-GD246,IF(AND(EN246="Rãnh bê tông",EU246="Móng bê tông"),JQ246-GD246,0)),0)))))</f>
        <v>23.34</v>
      </c>
      <c r="JJ246" s="20">
        <f t="shared" si="695"/>
        <v>0</v>
      </c>
      <c r="JK246" s="20">
        <f t="shared" si="696"/>
        <v>23.34</v>
      </c>
      <c r="JL246" s="20">
        <f t="shared" si="697"/>
        <v>0</v>
      </c>
      <c r="JM246" s="20">
        <f t="shared" si="698"/>
        <v>0</v>
      </c>
      <c r="JN246" s="20">
        <f t="shared" si="699"/>
        <v>23.54</v>
      </c>
      <c r="JO246" s="20">
        <f t="shared" si="700"/>
        <v>23.54</v>
      </c>
      <c r="JP246" s="20">
        <f t="shared" si="701"/>
        <v>0</v>
      </c>
      <c r="JQ246" s="20">
        <f t="shared" si="702"/>
        <v>0</v>
      </c>
      <c r="JR246" s="20">
        <f t="shared" si="703"/>
        <v>0</v>
      </c>
      <c r="JS246" s="26">
        <v>23.64</v>
      </c>
      <c r="JT246" s="25">
        <f t="shared" si="828"/>
        <v>0</v>
      </c>
      <c r="JU246" s="25">
        <f t="shared" si="704"/>
        <v>0</v>
      </c>
      <c r="JV246" s="25">
        <f t="shared" si="705"/>
        <v>0</v>
      </c>
      <c r="JW246" s="25">
        <f>ROUND(IF(EN246="Cống tròn",IF(EN246="Cống tròn",JX246+FF246,0),IF(EN246="Cống hộp",IF(EN246="Cống hộp",JX246+GP246,0),IF(OR(EN246="Rãnh xây",EN246="Rãnh bê tông"),IF(OR(EN246="Rãnh xây",EN246="Rãnh bê tông"),JX246+GP246,0),IF(EN246="ống nhựa",IF(EN246="Ống nhựa",JX246+HT246,0),IF(EN246="Rãnh thang",IF(EN246="Rãnh thang",JS246+#REF!,0),0))))),2)</f>
        <v>24.74</v>
      </c>
      <c r="JX246" s="27">
        <v>24.64</v>
      </c>
      <c r="JY246" s="25">
        <f t="shared" si="706"/>
        <v>24.74</v>
      </c>
      <c r="JZ246" s="25">
        <f t="shared" si="707"/>
        <v>0</v>
      </c>
      <c r="KA246" s="25">
        <f t="shared" si="708"/>
        <v>0</v>
      </c>
      <c r="KB246" s="25">
        <f t="shared" si="709"/>
        <v>0</v>
      </c>
      <c r="KC246" s="25">
        <f t="shared" si="710"/>
        <v>0</v>
      </c>
      <c r="KD246" s="28" t="s">
        <v>98</v>
      </c>
      <c r="KE246" s="27">
        <v>0</v>
      </c>
      <c r="KF246" s="25">
        <f t="shared" si="711"/>
        <v>2.41</v>
      </c>
      <c r="KG246" s="25">
        <f t="shared" si="829"/>
        <v>2.41</v>
      </c>
      <c r="KH246" s="27">
        <v>0</v>
      </c>
      <c r="KI246" s="25">
        <f t="shared" si="712"/>
        <v>2.41</v>
      </c>
      <c r="KJ246" s="25">
        <f t="shared" si="830"/>
        <v>2.41</v>
      </c>
      <c r="KK246" s="25">
        <f t="shared" si="713"/>
        <v>0</v>
      </c>
      <c r="KL246" s="25">
        <f t="shared" si="714"/>
        <v>0</v>
      </c>
      <c r="KM246" s="25">
        <f t="shared" si="831"/>
        <v>0</v>
      </c>
      <c r="KN246" s="25">
        <f t="shared" si="715"/>
        <v>0</v>
      </c>
      <c r="KO246" s="25">
        <f t="shared" si="716"/>
        <v>0</v>
      </c>
      <c r="KP246" s="25">
        <f t="shared" si="832"/>
        <v>0</v>
      </c>
      <c r="KQ246" s="25">
        <f t="shared" si="717"/>
        <v>0.2</v>
      </c>
      <c r="KR246" s="25">
        <f t="shared" si="718"/>
        <v>0.2</v>
      </c>
      <c r="KS246" s="25">
        <f t="shared" si="833"/>
        <v>0.2</v>
      </c>
      <c r="KT246" s="25">
        <f t="shared" si="719"/>
        <v>0</v>
      </c>
      <c r="KU246" s="25">
        <f t="shared" si="720"/>
        <v>0</v>
      </c>
      <c r="KV246" s="25">
        <f t="shared" si="834"/>
        <v>0</v>
      </c>
      <c r="KW246" s="25">
        <f t="shared" si="721"/>
        <v>0</v>
      </c>
      <c r="KX246" s="25">
        <f t="shared" si="722"/>
        <v>0</v>
      </c>
      <c r="KY246" s="25">
        <f t="shared" si="835"/>
        <v>0</v>
      </c>
      <c r="KZ246" s="25">
        <f t="shared" si="723"/>
        <v>0</v>
      </c>
      <c r="LA246" s="25">
        <f t="shared" si="724"/>
        <v>0</v>
      </c>
      <c r="LB246" s="25">
        <f t="shared" si="836"/>
        <v>0</v>
      </c>
      <c r="LC246" s="25">
        <f t="shared" si="725"/>
        <v>1.4</v>
      </c>
      <c r="LD246" s="25">
        <f t="shared" si="726"/>
        <v>1.4</v>
      </c>
      <c r="LE246" s="25">
        <f t="shared" si="837"/>
        <v>1.4</v>
      </c>
      <c r="LF246" s="25">
        <f t="shared" si="727"/>
        <v>0</v>
      </c>
      <c r="LG246" s="25">
        <f t="shared" si="728"/>
        <v>0</v>
      </c>
      <c r="LH246" s="25">
        <f t="shared" si="838"/>
        <v>0</v>
      </c>
      <c r="LI246" s="25">
        <f t="shared" si="729"/>
        <v>0</v>
      </c>
      <c r="LJ246" s="25">
        <f t="shared" si="730"/>
        <v>0</v>
      </c>
      <c r="LK246" s="25">
        <f t="shared" si="839"/>
        <v>0</v>
      </c>
      <c r="LL246" s="25">
        <f t="shared" si="731"/>
        <v>0</v>
      </c>
      <c r="LM246" s="25">
        <f t="shared" si="732"/>
        <v>0</v>
      </c>
      <c r="LN246" s="25">
        <f t="shared" si="840"/>
        <v>0</v>
      </c>
      <c r="LO246" s="25">
        <f t="shared" si="733"/>
        <v>0</v>
      </c>
      <c r="LP246" s="25">
        <f t="shared" si="734"/>
        <v>0</v>
      </c>
      <c r="LQ246" s="25">
        <f t="shared" si="841"/>
        <v>0</v>
      </c>
      <c r="LR246" s="25">
        <f t="shared" si="735"/>
        <v>0</v>
      </c>
      <c r="LS246" s="25">
        <f t="shared" si="736"/>
        <v>0</v>
      </c>
      <c r="LT246" s="25">
        <f t="shared" si="842"/>
        <v>0</v>
      </c>
      <c r="LU246" s="25">
        <f t="shared" si="737"/>
        <v>0</v>
      </c>
      <c r="LV246" s="25">
        <f t="shared" si="738"/>
        <v>0</v>
      </c>
      <c r="LW246" s="25">
        <f t="shared" si="843"/>
        <v>0</v>
      </c>
      <c r="LX246" s="25">
        <f t="shared" si="739"/>
        <v>0</v>
      </c>
      <c r="LY246" s="25">
        <f t="shared" si="740"/>
        <v>0</v>
      </c>
      <c r="LZ246" s="25">
        <f t="shared" si="844"/>
        <v>0</v>
      </c>
      <c r="MA246" s="25">
        <f t="shared" si="741"/>
        <v>0</v>
      </c>
      <c r="MB246" s="25">
        <f t="shared" si="742"/>
        <v>0</v>
      </c>
      <c r="MC246" s="25">
        <f t="shared" si="845"/>
        <v>0</v>
      </c>
      <c r="MD246" s="25">
        <f t="shared" si="743"/>
        <v>0</v>
      </c>
      <c r="ME246" s="25">
        <f t="shared" si="744"/>
        <v>0</v>
      </c>
      <c r="MF246" s="25">
        <f t="shared" si="846"/>
        <v>0</v>
      </c>
      <c r="MG246" s="25">
        <f t="shared" si="745"/>
        <v>0</v>
      </c>
      <c r="MH246" s="25">
        <f t="shared" si="746"/>
        <v>0</v>
      </c>
      <c r="MI246" s="25">
        <f t="shared" si="847"/>
        <v>0</v>
      </c>
      <c r="MJ246" s="25">
        <f t="shared" si="747"/>
        <v>0</v>
      </c>
      <c r="MK246" s="25">
        <f t="shared" si="748"/>
        <v>0</v>
      </c>
      <c r="ML246" s="25">
        <f t="shared" si="848"/>
        <v>0</v>
      </c>
      <c r="MM246" s="25">
        <f t="shared" si="749"/>
        <v>0</v>
      </c>
      <c r="MN246" s="25">
        <f t="shared" si="750"/>
        <v>0</v>
      </c>
      <c r="MO246" s="25">
        <f t="shared" si="849"/>
        <v>0</v>
      </c>
      <c r="MP246" s="25">
        <f t="shared" si="751"/>
        <v>0</v>
      </c>
      <c r="MQ246" s="25">
        <f t="shared" si="752"/>
        <v>0</v>
      </c>
      <c r="MR246" s="25">
        <f t="shared" si="850"/>
        <v>0</v>
      </c>
      <c r="MS246" s="29">
        <v>1.4</v>
      </c>
      <c r="MT246" s="29">
        <v>0</v>
      </c>
      <c r="MU246" s="29">
        <v>1</v>
      </c>
      <c r="MV246" s="29">
        <v>1</v>
      </c>
      <c r="MW246" s="25">
        <f t="shared" si="753"/>
        <v>1.4</v>
      </c>
      <c r="MX246" s="25">
        <f t="shared" si="754"/>
        <v>3.37</v>
      </c>
      <c r="MY246" s="25">
        <f t="shared" si="755"/>
        <v>0</v>
      </c>
      <c r="MZ246" s="25">
        <f t="shared" si="756"/>
        <v>0</v>
      </c>
      <c r="NA246" s="25">
        <f t="shared" si="757"/>
        <v>1.4</v>
      </c>
      <c r="NB246" s="25">
        <f t="shared" si="758"/>
        <v>3.37</v>
      </c>
      <c r="NC246" s="25">
        <f t="shared" si="759"/>
        <v>0</v>
      </c>
      <c r="ND246" s="25">
        <f t="shared" si="760"/>
        <v>0</v>
      </c>
      <c r="NE246" s="25">
        <f t="shared" si="851"/>
        <v>1.4</v>
      </c>
      <c r="NF246" s="25">
        <f t="shared" si="851"/>
        <v>3.37</v>
      </c>
      <c r="NG246" s="25">
        <f t="shared" si="851"/>
        <v>0</v>
      </c>
      <c r="NH246" s="25">
        <f t="shared" si="851"/>
        <v>0</v>
      </c>
      <c r="NI246" s="25">
        <f t="shared" si="761"/>
        <v>126.38</v>
      </c>
      <c r="NJ246" s="25">
        <f t="shared" si="762"/>
        <v>0</v>
      </c>
      <c r="NK246" s="25">
        <f t="shared" si="763"/>
        <v>126.38</v>
      </c>
      <c r="NL246" s="25">
        <f t="shared" si="764"/>
        <v>68.2</v>
      </c>
      <c r="NM246" s="25">
        <f t="shared" si="765"/>
        <v>0</v>
      </c>
      <c r="NN246" s="25">
        <f t="shared" si="852"/>
        <v>68.2</v>
      </c>
      <c r="NO246" s="25">
        <f t="shared" si="766"/>
        <v>0</v>
      </c>
      <c r="NP246" s="25">
        <f t="shared" si="767"/>
        <v>0</v>
      </c>
      <c r="NQ246" s="25">
        <f t="shared" si="853"/>
        <v>0</v>
      </c>
      <c r="NR246" s="25">
        <f t="shared" si="768"/>
        <v>0</v>
      </c>
      <c r="NS246" s="25">
        <f t="shared" si="769"/>
        <v>0</v>
      </c>
      <c r="NT246" s="25">
        <f t="shared" si="854"/>
        <v>0</v>
      </c>
      <c r="NU246" s="25">
        <f t="shared" si="770"/>
        <v>0</v>
      </c>
      <c r="NV246" s="25">
        <f t="shared" si="771"/>
        <v>0</v>
      </c>
      <c r="NW246" s="25">
        <f t="shared" si="855"/>
        <v>0</v>
      </c>
      <c r="NX246" s="25">
        <f t="shared" si="856"/>
        <v>68.2</v>
      </c>
      <c r="NY246" s="25">
        <f t="shared" si="856"/>
        <v>0</v>
      </c>
      <c r="NZ246" s="25">
        <f t="shared" si="857"/>
        <v>68.2</v>
      </c>
      <c r="OA246" s="25">
        <f t="shared" si="858"/>
        <v>58.18</v>
      </c>
      <c r="OB246" s="25">
        <f t="shared" si="858"/>
        <v>0</v>
      </c>
      <c r="OC246" s="25">
        <f t="shared" si="859"/>
        <v>58.18</v>
      </c>
      <c r="OD246" s="25">
        <f t="shared" si="860"/>
        <v>68.2</v>
      </c>
      <c r="OE246" s="25">
        <f t="shared" si="860"/>
        <v>0</v>
      </c>
      <c r="OF246" s="25">
        <f t="shared" si="860"/>
        <v>68.2</v>
      </c>
      <c r="OG246" s="25">
        <f t="shared" si="772"/>
        <v>0</v>
      </c>
      <c r="OH246" s="25">
        <f t="shared" si="773"/>
        <v>0</v>
      </c>
      <c r="OI246" s="25">
        <f t="shared" si="774"/>
        <v>0</v>
      </c>
      <c r="OJ246" s="25">
        <f t="shared" si="775"/>
        <v>0</v>
      </c>
      <c r="OK246" s="25">
        <f t="shared" si="776"/>
        <v>0</v>
      </c>
      <c r="OL246" s="25">
        <f t="shared" si="777"/>
        <v>0</v>
      </c>
      <c r="OM246" s="25">
        <f t="shared" si="861"/>
        <v>0</v>
      </c>
      <c r="ON246" s="25">
        <f t="shared" si="861"/>
        <v>0</v>
      </c>
      <c r="OO246" s="25">
        <f t="shared" si="861"/>
        <v>0</v>
      </c>
      <c r="OP246" s="25">
        <f t="shared" si="778"/>
        <v>0</v>
      </c>
      <c r="OQ246" s="25">
        <f t="shared" si="779"/>
        <v>0</v>
      </c>
      <c r="OR246" s="25">
        <f t="shared" si="862"/>
        <v>0</v>
      </c>
      <c r="OS246" s="19">
        <v>536967.82999999996</v>
      </c>
      <c r="OT246" s="19">
        <v>2371238.2799999998</v>
      </c>
    </row>
    <row r="247" spans="1:410" ht="33" customHeight="1" x14ac:dyDescent="0.25">
      <c r="A247" s="18"/>
      <c r="B247" s="18" t="s">
        <v>1005</v>
      </c>
      <c r="C247" s="18">
        <v>927.37</v>
      </c>
      <c r="D247" s="16" t="e">
        <f>_xlfn.IFNA(INDEX(#REF!,MATCH(E247,#REF!,0)),0)</f>
        <v>#REF!</v>
      </c>
      <c r="E247" s="18" t="s">
        <v>1047</v>
      </c>
      <c r="F247" s="16" t="s">
        <v>765</v>
      </c>
      <c r="G247" s="16" t="s">
        <v>766</v>
      </c>
      <c r="H247" s="16" t="s">
        <v>767</v>
      </c>
      <c r="I247" s="16" t="s">
        <v>768</v>
      </c>
      <c r="J247" s="16" t="s">
        <v>769</v>
      </c>
      <c r="K247" s="16" t="s">
        <v>770</v>
      </c>
      <c r="L247" s="16" t="s">
        <v>771</v>
      </c>
      <c r="M247" s="18">
        <v>1.64</v>
      </c>
      <c r="N247" s="18">
        <v>1.94</v>
      </c>
      <c r="O247" s="18">
        <v>2.04</v>
      </c>
      <c r="P247" s="18">
        <v>2.34</v>
      </c>
      <c r="Q247" s="18">
        <v>0.1</v>
      </c>
      <c r="R247" s="18">
        <v>1.8399999999999999</v>
      </c>
      <c r="S247" s="18">
        <v>2.14</v>
      </c>
      <c r="T247" s="18">
        <v>0.2</v>
      </c>
      <c r="U247" s="18">
        <v>0</v>
      </c>
      <c r="V247" s="18">
        <v>0</v>
      </c>
      <c r="W247" s="18">
        <v>0</v>
      </c>
      <c r="X247" s="18">
        <v>1.64</v>
      </c>
      <c r="Y247" s="18">
        <v>1.9</v>
      </c>
      <c r="Z247" s="20">
        <f t="shared" si="780"/>
        <v>2.1</v>
      </c>
      <c r="AA247" s="18">
        <v>0.22</v>
      </c>
      <c r="AB247" s="18">
        <v>0</v>
      </c>
      <c r="AC247" s="18">
        <v>0</v>
      </c>
      <c r="AD247" s="18">
        <v>0</v>
      </c>
      <c r="AE247" s="18">
        <v>0</v>
      </c>
      <c r="AF247" s="18">
        <v>0</v>
      </c>
      <c r="AG247" s="18">
        <v>1.2</v>
      </c>
      <c r="AH247" s="18">
        <v>1.5</v>
      </c>
      <c r="AI247" s="20">
        <f t="shared" si="781"/>
        <v>2.25</v>
      </c>
      <c r="AJ247" s="18">
        <v>0</v>
      </c>
      <c r="AK247" s="18">
        <v>0</v>
      </c>
      <c r="AL247" s="20">
        <f t="shared" si="782"/>
        <v>0</v>
      </c>
      <c r="AM247" s="18">
        <v>1.64</v>
      </c>
      <c r="AN247" s="18">
        <v>1.5</v>
      </c>
      <c r="AO247" s="18">
        <v>0.15</v>
      </c>
      <c r="AP247" s="18">
        <v>0.22</v>
      </c>
      <c r="AQ247" s="18">
        <v>1.64</v>
      </c>
      <c r="AR247" s="18">
        <v>1.72</v>
      </c>
      <c r="AS247" s="18">
        <v>0.12</v>
      </c>
      <c r="AT247" s="18">
        <v>0.11</v>
      </c>
      <c r="AU247" s="18">
        <v>0</v>
      </c>
      <c r="AV247" s="18">
        <v>1</v>
      </c>
      <c r="AW247" s="18">
        <v>0</v>
      </c>
      <c r="AX247" s="18">
        <v>0</v>
      </c>
      <c r="AY247" s="18">
        <v>0</v>
      </c>
      <c r="AZ247" s="18">
        <v>0</v>
      </c>
      <c r="BA247" s="18">
        <v>0</v>
      </c>
      <c r="BB247" s="18">
        <v>0</v>
      </c>
      <c r="BC247" s="18">
        <v>0</v>
      </c>
      <c r="BD247" s="18">
        <v>0</v>
      </c>
      <c r="BE247" s="18">
        <v>2</v>
      </c>
      <c r="BF247" s="18">
        <v>0</v>
      </c>
      <c r="BG247" s="18">
        <v>0</v>
      </c>
      <c r="BH247" s="18">
        <v>0</v>
      </c>
      <c r="BI247" s="18">
        <v>0</v>
      </c>
      <c r="BJ247" s="18">
        <v>0</v>
      </c>
      <c r="BK247" s="18">
        <v>0</v>
      </c>
      <c r="BL247" s="18">
        <v>0</v>
      </c>
      <c r="BM247" s="18">
        <v>0</v>
      </c>
      <c r="BN247" s="18">
        <v>0</v>
      </c>
      <c r="BO247" s="18">
        <v>0</v>
      </c>
      <c r="BP247" s="18">
        <v>0</v>
      </c>
      <c r="BQ247" s="18">
        <v>0</v>
      </c>
      <c r="BR247" s="18">
        <v>0</v>
      </c>
      <c r="BS247" s="18">
        <v>0</v>
      </c>
      <c r="BT247" s="18">
        <v>0</v>
      </c>
      <c r="BU247" s="18">
        <v>0</v>
      </c>
      <c r="BV247" s="18">
        <v>0</v>
      </c>
      <c r="BW247" s="18">
        <v>0</v>
      </c>
      <c r="BX247" s="18">
        <v>0</v>
      </c>
      <c r="BY247" s="18">
        <v>0</v>
      </c>
      <c r="BZ247" s="18">
        <v>0</v>
      </c>
      <c r="CA247" s="16" t="e">
        <f>_xlfn.IFNA(IF(RIGHT(D247,2)="=G",0,INDEX(#REF!,MATCH(E247,#REF!,0))),0)</f>
        <v>#REF!</v>
      </c>
      <c r="CB247" s="16" t="s">
        <v>776</v>
      </c>
      <c r="CC247" s="18">
        <v>0</v>
      </c>
      <c r="CD247" s="18">
        <v>0</v>
      </c>
      <c r="CE247" s="18">
        <v>1.4</v>
      </c>
      <c r="CF247" s="18">
        <v>0.85</v>
      </c>
      <c r="CG247" s="18">
        <v>0.12</v>
      </c>
      <c r="CH247" s="18">
        <v>2</v>
      </c>
      <c r="CI247" s="16" t="s">
        <v>98</v>
      </c>
      <c r="CJ247" s="18">
        <v>0</v>
      </c>
      <c r="CK247" s="20">
        <f t="shared" si="648"/>
        <v>2.71</v>
      </c>
      <c r="CL247" s="20">
        <f t="shared" si="783"/>
        <v>2.71</v>
      </c>
      <c r="CM247" s="18">
        <v>40.46</v>
      </c>
      <c r="CN247" s="18">
        <v>25.75</v>
      </c>
      <c r="CO247" s="18">
        <v>24.911000000000001</v>
      </c>
      <c r="CP247" s="22">
        <f t="shared" si="649"/>
        <v>25.75</v>
      </c>
      <c r="CQ247" s="22">
        <f t="shared" si="650"/>
        <v>23.04</v>
      </c>
      <c r="CR247" s="22">
        <f t="shared" si="784"/>
        <v>2.71</v>
      </c>
      <c r="CS247" s="22">
        <f t="shared" si="651"/>
        <v>23.14</v>
      </c>
      <c r="CT247" s="22">
        <f t="shared" si="652"/>
        <v>23.34</v>
      </c>
      <c r="CU247" s="18">
        <v>23.34</v>
      </c>
      <c r="CV247" s="22">
        <f t="shared" si="785"/>
        <v>2.1</v>
      </c>
      <c r="CW247" s="22">
        <f t="shared" si="653"/>
        <v>0</v>
      </c>
      <c r="CX247" s="22">
        <f t="shared" si="654"/>
        <v>0</v>
      </c>
      <c r="CY247" s="22">
        <f t="shared" si="655"/>
        <v>25.48</v>
      </c>
      <c r="CZ247" s="22">
        <f t="shared" si="656"/>
        <v>25.63</v>
      </c>
      <c r="DA247" s="18">
        <v>25.75</v>
      </c>
      <c r="DB247" s="20">
        <f t="shared" si="786"/>
        <v>2.71</v>
      </c>
      <c r="DC247" s="20">
        <f t="shared" si="787"/>
        <v>0</v>
      </c>
      <c r="DD247" s="20">
        <f t="shared" si="788"/>
        <v>2.71</v>
      </c>
      <c r="DE247" s="20">
        <f t="shared" si="657"/>
        <v>0.1</v>
      </c>
      <c r="DF247" s="20">
        <f t="shared" si="658"/>
        <v>0.2</v>
      </c>
      <c r="DG247" s="20">
        <f t="shared" si="659"/>
        <v>2.37</v>
      </c>
      <c r="DH247" s="20">
        <f t="shared" si="660"/>
        <v>0</v>
      </c>
      <c r="DI247" s="20">
        <f t="shared" si="661"/>
        <v>0</v>
      </c>
      <c r="DJ247" s="20">
        <f t="shared" si="662"/>
        <v>0</v>
      </c>
      <c r="DK247" s="20">
        <f t="shared" si="789"/>
        <v>2.67</v>
      </c>
      <c r="DL247" s="20">
        <f t="shared" si="790"/>
        <v>0</v>
      </c>
      <c r="DM247" s="20">
        <f t="shared" si="791"/>
        <v>4.0000000000000036E-2</v>
      </c>
      <c r="DN247" s="20">
        <f t="shared" si="792"/>
        <v>0</v>
      </c>
      <c r="DO247" s="18">
        <v>2.54</v>
      </c>
      <c r="DP247" s="18">
        <v>0</v>
      </c>
      <c r="DQ247" s="18">
        <v>1</v>
      </c>
      <c r="DR247" s="18">
        <v>1</v>
      </c>
      <c r="DS247" s="25">
        <f t="shared" si="793"/>
        <v>2.54</v>
      </c>
      <c r="DT247" s="25">
        <f t="shared" si="794"/>
        <v>0</v>
      </c>
      <c r="DU247" s="25">
        <f t="shared" si="795"/>
        <v>6.88</v>
      </c>
      <c r="DV247" s="25">
        <f t="shared" si="796"/>
        <v>0</v>
      </c>
      <c r="DW247" s="25">
        <f t="shared" si="797"/>
        <v>6.88</v>
      </c>
      <c r="DX247" s="25">
        <f t="shared" si="798"/>
        <v>14.04</v>
      </c>
      <c r="DY247" s="25">
        <f t="shared" si="799"/>
        <v>0</v>
      </c>
      <c r="DZ247" s="25">
        <f t="shared" si="800"/>
        <v>14.04</v>
      </c>
      <c r="EA247" s="25">
        <f t="shared" si="801"/>
        <v>8.81</v>
      </c>
      <c r="EB247" s="25">
        <f t="shared" si="802"/>
        <v>0</v>
      </c>
      <c r="EC247" s="25">
        <f t="shared" si="803"/>
        <v>8.81</v>
      </c>
      <c r="ED247" s="25">
        <f t="shared" si="804"/>
        <v>5.23</v>
      </c>
      <c r="EE247" s="25">
        <f t="shared" si="804"/>
        <v>0</v>
      </c>
      <c r="EF247" s="25">
        <f t="shared" si="805"/>
        <v>5.23</v>
      </c>
      <c r="EG247" s="25">
        <f t="shared" si="806"/>
        <v>8.81</v>
      </c>
      <c r="EH247" s="25">
        <f t="shared" si="806"/>
        <v>0</v>
      </c>
      <c r="EI247" s="25">
        <f t="shared" si="807"/>
        <v>8.81</v>
      </c>
      <c r="EJ247" s="18">
        <v>927.37</v>
      </c>
      <c r="EK247" s="18">
        <v>966.07</v>
      </c>
      <c r="EL247" s="18" t="s">
        <v>1047</v>
      </c>
      <c r="EM247" s="18" t="s">
        <v>1048</v>
      </c>
      <c r="EN247" s="16" t="s">
        <v>774</v>
      </c>
      <c r="EO247" s="16" t="s">
        <v>132</v>
      </c>
      <c r="EP247" s="16" t="e">
        <f>IF(OR(EN247="Cống tròn",EN247="Cống hộp",EN247="Ống nhựa"),INDEX(#REF!,MATCH(E247,#REF!,0)),IF(OR(EN247="Rãnh xây",EN247="Rãnh bê tông"),INDEX(#REF!,MATCH(E247,#REF!,0)),0))</f>
        <v>#REF!</v>
      </c>
      <c r="EQ247" s="18">
        <v>37.500000000000043</v>
      </c>
      <c r="ER247" s="18">
        <v>1</v>
      </c>
      <c r="ES247" s="25">
        <f t="shared" si="808"/>
        <v>37</v>
      </c>
      <c r="ET247" s="1" t="e">
        <f>_xlfn.IFNA(IF(EN247="Cống tròn",INDEX(#REF!,MATCH(E247,#REF!,0)),IF(EN247="Cống hộp",INDEX(#REF!,MATCH(E247,#REF!,0)),EU247&amp;" ,"&amp;EV247)),0)</f>
        <v>#REF!</v>
      </c>
      <c r="EU247" s="16" t="s">
        <v>769</v>
      </c>
      <c r="EV247" s="16" t="s">
        <v>775</v>
      </c>
      <c r="EW247" s="16" t="e">
        <f>_xlfn.IFNA(INDEX(#REF!,MATCH(E247,#REF!,0)),0)</f>
        <v>#REF!</v>
      </c>
      <c r="EX247" s="16"/>
      <c r="EY247" s="18">
        <v>0</v>
      </c>
      <c r="EZ247" s="18">
        <v>0</v>
      </c>
      <c r="FA247" s="18">
        <v>0</v>
      </c>
      <c r="FB247" s="19">
        <v>0</v>
      </c>
      <c r="FC247" s="19">
        <v>0</v>
      </c>
      <c r="FD247" s="25">
        <f t="shared" si="663"/>
        <v>0</v>
      </c>
      <c r="FE247" s="25">
        <f t="shared" si="809"/>
        <v>0</v>
      </c>
      <c r="FF247" s="18">
        <v>0.1</v>
      </c>
      <c r="FG247" s="18">
        <v>2</v>
      </c>
      <c r="FH247" s="18">
        <v>1</v>
      </c>
      <c r="FI247" s="25">
        <f t="shared" si="810"/>
        <v>1.2</v>
      </c>
      <c r="FJ247" s="18">
        <v>0</v>
      </c>
      <c r="FK247" s="18">
        <v>0</v>
      </c>
      <c r="FL247" s="18">
        <v>0.2</v>
      </c>
      <c r="FM247" s="18">
        <v>1.4</v>
      </c>
      <c r="FN247" s="18">
        <v>0</v>
      </c>
      <c r="FO247" s="25">
        <f t="shared" si="811"/>
        <v>1.4</v>
      </c>
      <c r="FP247" s="18">
        <v>1.4999999999999999E-2</v>
      </c>
      <c r="FQ247" s="18">
        <v>1</v>
      </c>
      <c r="FR247" s="25">
        <f t="shared" si="664"/>
        <v>36</v>
      </c>
      <c r="FS247" s="25">
        <f t="shared" si="665"/>
        <v>0.52500000000000002</v>
      </c>
      <c r="FT247" s="25">
        <f t="shared" si="666"/>
        <v>36.524999999999999</v>
      </c>
      <c r="FU247" s="25">
        <f t="shared" si="667"/>
        <v>-0.97500000000004405</v>
      </c>
      <c r="FV247" s="25" t="str">
        <f t="shared" si="812"/>
        <v>Thêm 01</v>
      </c>
      <c r="FW247" s="25">
        <f t="shared" si="813"/>
        <v>0.04</v>
      </c>
      <c r="FX247" s="16"/>
      <c r="FY247" s="16"/>
      <c r="FZ247" s="16"/>
      <c r="GA247" s="16"/>
      <c r="GB247" s="19">
        <v>0</v>
      </c>
      <c r="GC247" s="19">
        <v>0</v>
      </c>
      <c r="GD247" s="19">
        <v>0</v>
      </c>
      <c r="GE247" s="19">
        <v>0</v>
      </c>
      <c r="GF247" s="19">
        <v>0</v>
      </c>
      <c r="GG247" s="19">
        <v>0</v>
      </c>
      <c r="GH247" s="19">
        <v>0</v>
      </c>
      <c r="GI247" s="19">
        <v>0</v>
      </c>
      <c r="GJ247" s="19">
        <v>0</v>
      </c>
      <c r="GK247" s="19">
        <v>0</v>
      </c>
      <c r="GL247" s="25">
        <f t="shared" si="668"/>
        <v>0</v>
      </c>
      <c r="GM247" s="25">
        <f t="shared" si="814"/>
        <v>0</v>
      </c>
      <c r="GN247" s="19">
        <v>0</v>
      </c>
      <c r="GO247" s="19">
        <v>0</v>
      </c>
      <c r="GP247" s="19">
        <v>0</v>
      </c>
      <c r="GQ247" s="19">
        <v>0</v>
      </c>
      <c r="GR247" s="1" t="e">
        <f>_xlfn.IFNA(INDEX(#REF!,MATCH(E247,#REF!,0)),0)</f>
        <v>#REF!</v>
      </c>
      <c r="GS247" s="16"/>
      <c r="GT247" s="18">
        <v>0</v>
      </c>
      <c r="GU247" s="18">
        <v>0</v>
      </c>
      <c r="GV247" s="18">
        <v>0</v>
      </c>
      <c r="GW247" s="18">
        <v>0</v>
      </c>
      <c r="GX247" s="25">
        <f t="shared" si="669"/>
        <v>0</v>
      </c>
      <c r="GY247" s="25">
        <f t="shared" si="670"/>
        <v>0</v>
      </c>
      <c r="GZ247" s="25">
        <f t="shared" si="815"/>
        <v>0</v>
      </c>
      <c r="HA247" s="1" t="e" cm="1">
        <f t="array" ref="HA247">INDEX(#REF!,MATCH(EJ247&amp;EK247&amp;HD247&amp;HE247&amp;HF247,#REF!&amp;#REF!&amp;#REF!&amp;#REF!&amp;#REF!,0))</f>
        <v>#REF!</v>
      </c>
      <c r="HB247" s="16"/>
      <c r="HC247" s="25">
        <f t="shared" si="816"/>
        <v>0</v>
      </c>
      <c r="HD247" s="18">
        <v>0</v>
      </c>
      <c r="HE247" s="18">
        <v>0</v>
      </c>
      <c r="HF247" s="18">
        <v>0</v>
      </c>
      <c r="HG247" s="1" t="e" cm="1">
        <f t="array" ref="HG247">INDEX(#REF!,MATCH(EJ247&amp;EK247&amp;HJ247&amp;HK247&amp;HL247,#REF!&amp;#REF!&amp;#REF!&amp;#REF!&amp;#REF!,0))</f>
        <v>#REF!</v>
      </c>
      <c r="HH247" s="16"/>
      <c r="HI247" s="25">
        <f t="shared" si="817"/>
        <v>0</v>
      </c>
      <c r="HJ247" s="25">
        <f t="shared" si="818"/>
        <v>0</v>
      </c>
      <c r="HK247" s="19">
        <v>0</v>
      </c>
      <c r="HL247" s="19">
        <v>0</v>
      </c>
      <c r="HM247" s="18">
        <v>0.01</v>
      </c>
      <c r="HN247" s="18">
        <v>1</v>
      </c>
      <c r="HO247" s="25">
        <f t="shared" si="819"/>
        <v>0</v>
      </c>
      <c r="HP247" s="25">
        <f t="shared" si="820"/>
        <v>0</v>
      </c>
      <c r="HQ247" s="25">
        <f t="shared" si="821"/>
        <v>0</v>
      </c>
      <c r="HR247" s="25">
        <f t="shared" si="822"/>
        <v>0</v>
      </c>
      <c r="HS247" s="25">
        <f t="shared" si="823"/>
        <v>0</v>
      </c>
      <c r="HT247" s="19">
        <v>0</v>
      </c>
      <c r="HU247" s="19">
        <v>0</v>
      </c>
      <c r="HV247" s="19">
        <v>0</v>
      </c>
      <c r="HW247" s="25">
        <f t="shared" si="824"/>
        <v>0</v>
      </c>
      <c r="HX247" s="19">
        <v>0</v>
      </c>
      <c r="HY247" s="19">
        <v>0</v>
      </c>
      <c r="HZ247" s="18">
        <v>25.75</v>
      </c>
      <c r="IA247" s="20">
        <f>ROUND(IF(EN247="Cống tròn",IF(EN247="Cống tròn",IF(EU247="Không có móng",IQ247-FF247,IF(EU247="Đế",IP247-FN247,IF(OR(EU247="Móng bê tông",EU247="Móng bê tông kết hợp đế"),II247-FJ247,0))),0),IF(EN247="Cống hộp",IF(AND(EN247="Cống hộp",EU247="Không có móng"),IQ247-GF247,IF(AND(EN247="Cống hộp",EU247="Móng bê tông"),IJ247-GB247,0)),IF(OR(EN247="Rãnh xây",EN247="Rãnh bê tông"),IF(OR(EN247="Rãnh xây",EN247="Rãnh bê tông"),IK247-GB247,0),IF(EN247="Ống nhựa",IF(AND(EN247="Ống nhựa",EU247="Không đắp cát"),IQ247-HT247,IF(AND(EN247="Ống nhựa",EU247="Đắp cát"),IH247-HX247,0)),IF(EN247="Rãnh thang",IF(EN247="Rãnh thang",IF(EU247="Móng bê tông",#REF!-#REF!,IQ247),0),0))))),2)</f>
        <v>23.34</v>
      </c>
      <c r="IB247" s="20">
        <f t="shared" si="825"/>
        <v>2.41</v>
      </c>
      <c r="IC247" s="20">
        <f t="shared" si="671"/>
        <v>23.34</v>
      </c>
      <c r="ID247" s="20">
        <f t="shared" si="672"/>
        <v>0</v>
      </c>
      <c r="IE247" s="20">
        <f t="shared" si="673"/>
        <v>0</v>
      </c>
      <c r="IF247" s="20">
        <f t="shared" si="674"/>
        <v>0</v>
      </c>
      <c r="IG247" s="20">
        <f>IF(EN247="Rãnh thang",IF(AND(EN247="Rãnh thang",EU247="Móng bê tông"),IQ247-#REF!,0),IF(EN247="Ống nhựa",IF(AND(EN247="Ống nhựa",EU247="Đắp cát"),IQ247-HT247,0),IF(EN247="Cống tròn",IF(EN247="Cống tròn",IF(OR(EU247="Móng bê tông",EU247="Móng bê tông kết hợp đế"),IM247-FL247,0),0),IF(EN247="Cống hộp",IF(AND(EN247="Cống hộp",EU247="Móng bê tông"),IN247-GD247,0),IF(OR(EN247="Rãnh xây",EN247="Rãnh bê tông"),IF(AND(EN247="Rãnh xây",EU247="Móng bê tông"),IO247-GD247,IF(AND(EN247="Rãnh bê tông",EU247="Móng bê tông"),IO247-GD247,0)),0)))))</f>
        <v>23.34</v>
      </c>
      <c r="IH247" s="20">
        <f t="shared" si="675"/>
        <v>0</v>
      </c>
      <c r="II247" s="20">
        <f t="shared" si="676"/>
        <v>23.34</v>
      </c>
      <c r="IJ247" s="20">
        <f t="shared" si="677"/>
        <v>0</v>
      </c>
      <c r="IK247" s="20">
        <f t="shared" si="678"/>
        <v>0</v>
      </c>
      <c r="IL247" s="20">
        <f t="shared" si="679"/>
        <v>23.54</v>
      </c>
      <c r="IM247" s="20">
        <f t="shared" si="680"/>
        <v>23.54</v>
      </c>
      <c r="IN247" s="20">
        <f t="shared" si="681"/>
        <v>0</v>
      </c>
      <c r="IO247" s="20">
        <f t="shared" si="682"/>
        <v>0</v>
      </c>
      <c r="IP247" s="20">
        <f t="shared" si="683"/>
        <v>0</v>
      </c>
      <c r="IQ247" s="18">
        <v>23.64</v>
      </c>
      <c r="IR247" s="25">
        <f t="shared" si="826"/>
        <v>0</v>
      </c>
      <c r="IS247" s="25">
        <f t="shared" si="684"/>
        <v>0</v>
      </c>
      <c r="IT247" s="25">
        <f t="shared" si="685"/>
        <v>0</v>
      </c>
      <c r="IU247" s="25">
        <f>ROUND(IF(EN247="Cống tròn",IF(EN247="Cống tròn",IV247+FF247,0),IF(EN247="Cống hộp",IF(EN247="Cống hộp",IV247+GP247,0),IF(OR(EN247="Rãnh xây",EN247="Rãnh bê tông"),IF(OR(EN247="Rãnh xây",EN247="Rãnh bê tông"),IV247+GP247,0),IF(EN247="ống nhựa",IF(EN247="Ống nhựa",IV247+HT247,0),IF(EN247="Rãnh thang",IF(EN247="Rãnh thang",IQ247+#REF!,0),0))))),2)</f>
        <v>24.7</v>
      </c>
      <c r="IV247" s="18">
        <v>24.6</v>
      </c>
      <c r="IW247" s="25">
        <f t="shared" si="686"/>
        <v>24.7</v>
      </c>
      <c r="IX247" s="25">
        <f t="shared" si="687"/>
        <v>0</v>
      </c>
      <c r="IY247" s="25">
        <f t="shared" si="688"/>
        <v>0</v>
      </c>
      <c r="IZ247" s="25">
        <f t="shared" si="689"/>
        <v>0</v>
      </c>
      <c r="JA247" s="25">
        <f t="shared" si="690"/>
        <v>0</v>
      </c>
      <c r="JB247" s="18">
        <v>25.72</v>
      </c>
      <c r="JC247" s="20">
        <f>ROUND(IF(EN247="Cống tròn",IF(EN247="Cống tròn",IF(EU247="Không có móng",JS247-FF247,IF(EU247="Đế",JR247-FN247,IF(OR(EU247="Móng bê tông",EU247="Móng bê tông kết hợp đế"),JK247-FJ247,0))),0),IF(EN247="Cống hộp",IF(AND(EN247="Cống hộp",EU247="Không có móng"),JS247-GF247,IF(AND(EN247="Cống hộp",EU247="Móng bê tông"),JL247-GB247,0)),IF(OR(EN247="Rãnh xây",EN247="Rãnh bê tông"),IF(OR(EN247="Rãnh xây",EN247="Rãnh bê tông"),JM247-GB247,0),IF(EN247="Ống nhựa",IF(AND(EN247="Ống nhựa",EU247="Không đắp cát"),JS247-HT247,IF(AND(EN247="Ống nhựa",EU247="Đắp cát"),JJ247-HX247,0)),IF(EN247="Rãnh thang",IF(EN247="Rãnh thang",IF(EU247="Móng bê tông",#REF!-#REF!,JS247),0),0))))),2)</f>
        <v>23.3</v>
      </c>
      <c r="JD247" s="20">
        <f t="shared" si="827"/>
        <v>2.4199999999999982</v>
      </c>
      <c r="JE247" s="20">
        <f t="shared" si="691"/>
        <v>23.3</v>
      </c>
      <c r="JF247" s="20">
        <f t="shared" si="692"/>
        <v>0</v>
      </c>
      <c r="JG247" s="20">
        <f t="shared" si="693"/>
        <v>0</v>
      </c>
      <c r="JH247" s="20">
        <f t="shared" si="694"/>
        <v>0</v>
      </c>
      <c r="JI247" s="20">
        <f>IF(EN247="Rãnh thang",IF(AND(EN247="Rãnh thang",EU247="Móng bê tông"),JS247-#REF!,0),IF(EN247="Ống nhựa",IF(AND(EN247="Ống nhựa",EU247="Đắp cát"),JS247-HT247,0),IF(EN247="Cống tròn",IF(EN247="Cống tròn",IF(OR(EU247="Móng bê tông",EU247="Móng bê tông kết hợp đế"),JO247-FL247,0),0),IF(EN247="Cống hộp",IF(AND(EN247="Cống hộp",EU247="Móng bê tông"),JP247-GD247,0),IF(OR(EN247="Rãnh xây",EN247="Rãnh bê tông"),IF(AND(EN247="Rãnh xây",EU247="Móng bê tông"),JQ247-GD247,IF(AND(EN247="Rãnh bê tông",EU247="Móng bê tông"),JQ247-GD247,0)),0)))))</f>
        <v>23.3</v>
      </c>
      <c r="JJ247" s="20">
        <f t="shared" si="695"/>
        <v>0</v>
      </c>
      <c r="JK247" s="20">
        <f t="shared" si="696"/>
        <v>23.3</v>
      </c>
      <c r="JL247" s="20">
        <f t="shared" si="697"/>
        <v>0</v>
      </c>
      <c r="JM247" s="20">
        <f t="shared" si="698"/>
        <v>0</v>
      </c>
      <c r="JN247" s="20">
        <f t="shared" si="699"/>
        <v>23.5</v>
      </c>
      <c r="JO247" s="20">
        <f t="shared" si="700"/>
        <v>23.5</v>
      </c>
      <c r="JP247" s="20">
        <f t="shared" si="701"/>
        <v>0</v>
      </c>
      <c r="JQ247" s="20">
        <f t="shared" si="702"/>
        <v>0</v>
      </c>
      <c r="JR247" s="20">
        <f t="shared" si="703"/>
        <v>0</v>
      </c>
      <c r="JS247" s="26">
        <v>23.6</v>
      </c>
      <c r="JT247" s="25">
        <f t="shared" si="828"/>
        <v>0</v>
      </c>
      <c r="JU247" s="25">
        <f t="shared" si="704"/>
        <v>0</v>
      </c>
      <c r="JV247" s="25">
        <f t="shared" si="705"/>
        <v>0</v>
      </c>
      <c r="JW247" s="25">
        <f>ROUND(IF(EN247="Cống tròn",IF(EN247="Cống tròn",JX247+FF247,0),IF(EN247="Cống hộp",IF(EN247="Cống hộp",JX247+GP247,0),IF(OR(EN247="Rãnh xây",EN247="Rãnh bê tông"),IF(OR(EN247="Rãnh xây",EN247="Rãnh bê tông"),JX247+GP247,0),IF(EN247="ống nhựa",IF(EN247="Ống nhựa",JX247+HT247,0),IF(EN247="Rãnh thang",IF(EN247="Rãnh thang",JS247+#REF!,0),0))))),2)</f>
        <v>24.7</v>
      </c>
      <c r="JX247" s="27">
        <v>24.6</v>
      </c>
      <c r="JY247" s="25">
        <f t="shared" si="706"/>
        <v>24.7</v>
      </c>
      <c r="JZ247" s="25">
        <f t="shared" si="707"/>
        <v>0</v>
      </c>
      <c r="KA247" s="25">
        <f t="shared" si="708"/>
        <v>0</v>
      </c>
      <c r="KB247" s="25">
        <f t="shared" si="709"/>
        <v>0</v>
      </c>
      <c r="KC247" s="25">
        <f t="shared" si="710"/>
        <v>0</v>
      </c>
      <c r="KD247" s="28" t="s">
        <v>98</v>
      </c>
      <c r="KE247" s="27">
        <v>0</v>
      </c>
      <c r="KF247" s="25">
        <f t="shared" si="711"/>
        <v>2.41</v>
      </c>
      <c r="KG247" s="25">
        <f t="shared" si="829"/>
        <v>2.41</v>
      </c>
      <c r="KH247" s="27">
        <v>0</v>
      </c>
      <c r="KI247" s="25">
        <f t="shared" si="712"/>
        <v>2.4199999999999982</v>
      </c>
      <c r="KJ247" s="25">
        <f t="shared" si="830"/>
        <v>2.4199999999999982</v>
      </c>
      <c r="KK247" s="25">
        <f t="shared" si="713"/>
        <v>0</v>
      </c>
      <c r="KL247" s="25">
        <f t="shared" si="714"/>
        <v>0</v>
      </c>
      <c r="KM247" s="25">
        <f t="shared" si="831"/>
        <v>0</v>
      </c>
      <c r="KN247" s="25">
        <f t="shared" si="715"/>
        <v>0</v>
      </c>
      <c r="KO247" s="25">
        <f t="shared" si="716"/>
        <v>0</v>
      </c>
      <c r="KP247" s="25">
        <f t="shared" si="832"/>
        <v>0</v>
      </c>
      <c r="KQ247" s="25">
        <f t="shared" si="717"/>
        <v>0.2</v>
      </c>
      <c r="KR247" s="25">
        <f t="shared" si="718"/>
        <v>0.2</v>
      </c>
      <c r="KS247" s="25">
        <f t="shared" si="833"/>
        <v>0.2</v>
      </c>
      <c r="KT247" s="25">
        <f t="shared" si="719"/>
        <v>0</v>
      </c>
      <c r="KU247" s="25">
        <f t="shared" si="720"/>
        <v>0</v>
      </c>
      <c r="KV247" s="25">
        <f t="shared" si="834"/>
        <v>0</v>
      </c>
      <c r="KW247" s="25">
        <f t="shared" si="721"/>
        <v>0</v>
      </c>
      <c r="KX247" s="25">
        <f t="shared" si="722"/>
        <v>0</v>
      </c>
      <c r="KY247" s="25">
        <f t="shared" si="835"/>
        <v>0</v>
      </c>
      <c r="KZ247" s="25">
        <f t="shared" si="723"/>
        <v>0</v>
      </c>
      <c r="LA247" s="25">
        <f t="shared" si="724"/>
        <v>0</v>
      </c>
      <c r="LB247" s="25">
        <f t="shared" si="836"/>
        <v>0</v>
      </c>
      <c r="LC247" s="25">
        <f t="shared" si="725"/>
        <v>1.4</v>
      </c>
      <c r="LD247" s="25">
        <f t="shared" si="726"/>
        <v>1.4</v>
      </c>
      <c r="LE247" s="25">
        <f t="shared" si="837"/>
        <v>1.4</v>
      </c>
      <c r="LF247" s="25">
        <f t="shared" si="727"/>
        <v>0</v>
      </c>
      <c r="LG247" s="25">
        <f t="shared" si="728"/>
        <v>0</v>
      </c>
      <c r="LH247" s="25">
        <f t="shared" si="838"/>
        <v>0</v>
      </c>
      <c r="LI247" s="25">
        <f t="shared" si="729"/>
        <v>0</v>
      </c>
      <c r="LJ247" s="25">
        <f t="shared" si="730"/>
        <v>0</v>
      </c>
      <c r="LK247" s="25">
        <f t="shared" si="839"/>
        <v>0</v>
      </c>
      <c r="LL247" s="25">
        <f t="shared" si="731"/>
        <v>0</v>
      </c>
      <c r="LM247" s="25">
        <f t="shared" si="732"/>
        <v>0</v>
      </c>
      <c r="LN247" s="25">
        <f t="shared" si="840"/>
        <v>0</v>
      </c>
      <c r="LO247" s="25">
        <f t="shared" si="733"/>
        <v>0</v>
      </c>
      <c r="LP247" s="25">
        <f t="shared" si="734"/>
        <v>0</v>
      </c>
      <c r="LQ247" s="25">
        <f t="shared" si="841"/>
        <v>0</v>
      </c>
      <c r="LR247" s="25">
        <f t="shared" si="735"/>
        <v>0</v>
      </c>
      <c r="LS247" s="25">
        <f t="shared" si="736"/>
        <v>0</v>
      </c>
      <c r="LT247" s="25">
        <f t="shared" si="842"/>
        <v>0</v>
      </c>
      <c r="LU247" s="25">
        <f t="shared" si="737"/>
        <v>0</v>
      </c>
      <c r="LV247" s="25">
        <f t="shared" si="738"/>
        <v>0</v>
      </c>
      <c r="LW247" s="25">
        <f t="shared" si="843"/>
        <v>0</v>
      </c>
      <c r="LX247" s="25">
        <f t="shared" si="739"/>
        <v>0</v>
      </c>
      <c r="LY247" s="25">
        <f t="shared" si="740"/>
        <v>0</v>
      </c>
      <c r="LZ247" s="25">
        <f t="shared" si="844"/>
        <v>0</v>
      </c>
      <c r="MA247" s="25">
        <f t="shared" si="741"/>
        <v>0</v>
      </c>
      <c r="MB247" s="25">
        <f t="shared" si="742"/>
        <v>0</v>
      </c>
      <c r="MC247" s="25">
        <f t="shared" si="845"/>
        <v>0</v>
      </c>
      <c r="MD247" s="25">
        <f t="shared" si="743"/>
        <v>0</v>
      </c>
      <c r="ME247" s="25">
        <f t="shared" si="744"/>
        <v>0</v>
      </c>
      <c r="MF247" s="25">
        <f t="shared" si="846"/>
        <v>0</v>
      </c>
      <c r="MG247" s="25">
        <f t="shared" si="745"/>
        <v>0</v>
      </c>
      <c r="MH247" s="25">
        <f t="shared" si="746"/>
        <v>0</v>
      </c>
      <c r="MI247" s="25">
        <f t="shared" si="847"/>
        <v>0</v>
      </c>
      <c r="MJ247" s="25">
        <f t="shared" si="747"/>
        <v>0</v>
      </c>
      <c r="MK247" s="25">
        <f t="shared" si="748"/>
        <v>0</v>
      </c>
      <c r="ML247" s="25">
        <f t="shared" si="848"/>
        <v>0</v>
      </c>
      <c r="MM247" s="25">
        <f t="shared" si="749"/>
        <v>0</v>
      </c>
      <c r="MN247" s="25">
        <f t="shared" si="750"/>
        <v>0</v>
      </c>
      <c r="MO247" s="25">
        <f t="shared" si="849"/>
        <v>0</v>
      </c>
      <c r="MP247" s="25">
        <f t="shared" si="751"/>
        <v>0</v>
      </c>
      <c r="MQ247" s="25">
        <f t="shared" si="752"/>
        <v>0</v>
      </c>
      <c r="MR247" s="25">
        <f t="shared" si="850"/>
        <v>0</v>
      </c>
      <c r="MS247" s="29">
        <v>1.4</v>
      </c>
      <c r="MT247" s="29">
        <v>0</v>
      </c>
      <c r="MU247" s="29">
        <v>1</v>
      </c>
      <c r="MV247" s="29">
        <v>1</v>
      </c>
      <c r="MW247" s="25">
        <f t="shared" si="753"/>
        <v>1.4</v>
      </c>
      <c r="MX247" s="25">
        <f t="shared" si="754"/>
        <v>3.37</v>
      </c>
      <c r="MY247" s="25">
        <f t="shared" si="755"/>
        <v>0</v>
      </c>
      <c r="MZ247" s="25">
        <f t="shared" si="756"/>
        <v>0</v>
      </c>
      <c r="NA247" s="25">
        <f t="shared" si="757"/>
        <v>1.4</v>
      </c>
      <c r="NB247" s="25">
        <f t="shared" si="758"/>
        <v>3.39</v>
      </c>
      <c r="NC247" s="25">
        <f t="shared" si="759"/>
        <v>0</v>
      </c>
      <c r="ND247" s="25">
        <f t="shared" si="760"/>
        <v>0</v>
      </c>
      <c r="NE247" s="25">
        <f t="shared" si="851"/>
        <v>1.4</v>
      </c>
      <c r="NF247" s="25">
        <f t="shared" si="851"/>
        <v>3.38</v>
      </c>
      <c r="NG247" s="25">
        <f t="shared" si="851"/>
        <v>0</v>
      </c>
      <c r="NH247" s="25">
        <f t="shared" si="851"/>
        <v>0</v>
      </c>
      <c r="NI247" s="25">
        <f t="shared" si="761"/>
        <v>126.75</v>
      </c>
      <c r="NJ247" s="25">
        <f t="shared" si="762"/>
        <v>0</v>
      </c>
      <c r="NK247" s="25">
        <f t="shared" si="763"/>
        <v>126.75</v>
      </c>
      <c r="NL247" s="25">
        <f t="shared" si="764"/>
        <v>68.2</v>
      </c>
      <c r="NM247" s="25">
        <f t="shared" si="765"/>
        <v>0</v>
      </c>
      <c r="NN247" s="25">
        <f t="shared" si="852"/>
        <v>68.2</v>
      </c>
      <c r="NO247" s="25">
        <f t="shared" si="766"/>
        <v>0</v>
      </c>
      <c r="NP247" s="25">
        <f t="shared" si="767"/>
        <v>0</v>
      </c>
      <c r="NQ247" s="25">
        <f t="shared" si="853"/>
        <v>0</v>
      </c>
      <c r="NR247" s="25">
        <f t="shared" si="768"/>
        <v>0</v>
      </c>
      <c r="NS247" s="25">
        <f t="shared" si="769"/>
        <v>0</v>
      </c>
      <c r="NT247" s="25">
        <f t="shared" si="854"/>
        <v>0</v>
      </c>
      <c r="NU247" s="25">
        <f t="shared" si="770"/>
        <v>0</v>
      </c>
      <c r="NV247" s="25">
        <f t="shared" si="771"/>
        <v>0</v>
      </c>
      <c r="NW247" s="25">
        <f t="shared" si="855"/>
        <v>0</v>
      </c>
      <c r="NX247" s="25">
        <f t="shared" si="856"/>
        <v>68.2</v>
      </c>
      <c r="NY247" s="25">
        <f t="shared" si="856"/>
        <v>0</v>
      </c>
      <c r="NZ247" s="25">
        <f t="shared" si="857"/>
        <v>68.2</v>
      </c>
      <c r="OA247" s="25">
        <f t="shared" si="858"/>
        <v>58.55</v>
      </c>
      <c r="OB247" s="25">
        <f t="shared" si="858"/>
        <v>0</v>
      </c>
      <c r="OC247" s="25">
        <f t="shared" si="859"/>
        <v>58.55</v>
      </c>
      <c r="OD247" s="25">
        <f t="shared" si="860"/>
        <v>68.2</v>
      </c>
      <c r="OE247" s="25">
        <f t="shared" si="860"/>
        <v>0</v>
      </c>
      <c r="OF247" s="25">
        <f t="shared" si="860"/>
        <v>68.2</v>
      </c>
      <c r="OG247" s="25">
        <f t="shared" si="772"/>
        <v>0</v>
      </c>
      <c r="OH247" s="25">
        <f t="shared" si="773"/>
        <v>0</v>
      </c>
      <c r="OI247" s="25">
        <f t="shared" si="774"/>
        <v>0</v>
      </c>
      <c r="OJ247" s="25">
        <f t="shared" si="775"/>
        <v>0</v>
      </c>
      <c r="OK247" s="25">
        <f t="shared" si="776"/>
        <v>0</v>
      </c>
      <c r="OL247" s="25">
        <f t="shared" si="777"/>
        <v>0</v>
      </c>
      <c r="OM247" s="25">
        <f t="shared" si="861"/>
        <v>0</v>
      </c>
      <c r="ON247" s="25">
        <f t="shared" si="861"/>
        <v>0</v>
      </c>
      <c r="OO247" s="25">
        <f t="shared" si="861"/>
        <v>0</v>
      </c>
      <c r="OP247" s="25">
        <f t="shared" si="778"/>
        <v>0</v>
      </c>
      <c r="OQ247" s="25">
        <f t="shared" si="779"/>
        <v>0</v>
      </c>
      <c r="OR247" s="25">
        <f t="shared" si="862"/>
        <v>0</v>
      </c>
      <c r="OS247" s="19">
        <v>536967.82999999996</v>
      </c>
      <c r="OT247" s="19">
        <v>2371276.98</v>
      </c>
    </row>
    <row r="248" spans="1:410" ht="33" customHeight="1" x14ac:dyDescent="0.25">
      <c r="A248" s="18"/>
      <c r="B248" s="18" t="s">
        <v>1005</v>
      </c>
      <c r="C248" s="18">
        <v>966.07</v>
      </c>
      <c r="D248" s="16" t="e">
        <f>_xlfn.IFNA(INDEX(#REF!,MATCH(E248,#REF!,0)),0)</f>
        <v>#REF!</v>
      </c>
      <c r="E248" s="18" t="s">
        <v>1048</v>
      </c>
      <c r="F248" s="16" t="s">
        <v>765</v>
      </c>
      <c r="G248" s="16" t="s">
        <v>766</v>
      </c>
      <c r="H248" s="16" t="s">
        <v>767</v>
      </c>
      <c r="I248" s="16" t="s">
        <v>768</v>
      </c>
      <c r="J248" s="16" t="s">
        <v>769</v>
      </c>
      <c r="K248" s="16" t="s">
        <v>770</v>
      </c>
      <c r="L248" s="16" t="s">
        <v>771</v>
      </c>
      <c r="M248" s="18">
        <v>1.64</v>
      </c>
      <c r="N248" s="18">
        <v>1.94</v>
      </c>
      <c r="O248" s="18">
        <v>2.04</v>
      </c>
      <c r="P248" s="18">
        <v>2.34</v>
      </c>
      <c r="Q248" s="18">
        <v>0.1</v>
      </c>
      <c r="R248" s="18">
        <v>1.8399999999999999</v>
      </c>
      <c r="S248" s="18">
        <v>2.14</v>
      </c>
      <c r="T248" s="18">
        <v>0.2</v>
      </c>
      <c r="U248" s="18">
        <v>0</v>
      </c>
      <c r="V248" s="18">
        <v>0</v>
      </c>
      <c r="W248" s="18">
        <v>0</v>
      </c>
      <c r="X248" s="18">
        <v>1.64</v>
      </c>
      <c r="Y248" s="18">
        <v>1.9</v>
      </c>
      <c r="Z248" s="20">
        <f t="shared" si="780"/>
        <v>2.2000000000000002</v>
      </c>
      <c r="AA248" s="18">
        <v>0.22</v>
      </c>
      <c r="AB248" s="18">
        <v>0</v>
      </c>
      <c r="AC248" s="18">
        <v>0</v>
      </c>
      <c r="AD248" s="18">
        <v>0</v>
      </c>
      <c r="AE248" s="18">
        <v>0</v>
      </c>
      <c r="AF248" s="18">
        <v>0</v>
      </c>
      <c r="AG248" s="18">
        <v>1.2</v>
      </c>
      <c r="AH248" s="18">
        <v>1.5</v>
      </c>
      <c r="AI248" s="20">
        <f t="shared" si="781"/>
        <v>2.35</v>
      </c>
      <c r="AJ248" s="18">
        <v>0</v>
      </c>
      <c r="AK248" s="18">
        <v>0</v>
      </c>
      <c r="AL248" s="20">
        <f t="shared" si="782"/>
        <v>0</v>
      </c>
      <c r="AM248" s="18">
        <v>1.64</v>
      </c>
      <c r="AN248" s="18">
        <v>1.5</v>
      </c>
      <c r="AO248" s="18">
        <v>0.15</v>
      </c>
      <c r="AP248" s="18">
        <v>0.22</v>
      </c>
      <c r="AQ248" s="18">
        <v>1.64</v>
      </c>
      <c r="AR248" s="18">
        <v>1.72</v>
      </c>
      <c r="AS248" s="18">
        <v>0.12</v>
      </c>
      <c r="AT248" s="18">
        <v>0.11</v>
      </c>
      <c r="AU248" s="18">
        <v>0</v>
      </c>
      <c r="AV248" s="18">
        <v>1</v>
      </c>
      <c r="AW248" s="18">
        <v>0</v>
      </c>
      <c r="AX248" s="18">
        <v>0</v>
      </c>
      <c r="AY248" s="18">
        <v>0</v>
      </c>
      <c r="AZ248" s="18">
        <v>0</v>
      </c>
      <c r="BA248" s="18">
        <v>0</v>
      </c>
      <c r="BB248" s="18">
        <v>0</v>
      </c>
      <c r="BC248" s="18">
        <v>0</v>
      </c>
      <c r="BD248" s="18">
        <v>0</v>
      </c>
      <c r="BE248" s="18">
        <v>1</v>
      </c>
      <c r="BF248" s="18">
        <v>1</v>
      </c>
      <c r="BG248" s="18">
        <v>0</v>
      </c>
      <c r="BH248" s="18">
        <v>0</v>
      </c>
      <c r="BI248" s="18">
        <v>0</v>
      </c>
      <c r="BJ248" s="18">
        <v>0</v>
      </c>
      <c r="BK248" s="18">
        <v>0</v>
      </c>
      <c r="BL248" s="18">
        <v>0</v>
      </c>
      <c r="BM248" s="18">
        <v>0</v>
      </c>
      <c r="BN248" s="18">
        <v>0</v>
      </c>
      <c r="BO248" s="18">
        <v>0</v>
      </c>
      <c r="BP248" s="18">
        <v>0</v>
      </c>
      <c r="BQ248" s="18">
        <v>0</v>
      </c>
      <c r="BR248" s="18">
        <v>0</v>
      </c>
      <c r="BS248" s="18">
        <v>0</v>
      </c>
      <c r="BT248" s="18">
        <v>0</v>
      </c>
      <c r="BU248" s="18">
        <v>0</v>
      </c>
      <c r="BV248" s="18">
        <v>0</v>
      </c>
      <c r="BW248" s="18">
        <v>0</v>
      </c>
      <c r="BX248" s="18">
        <v>0</v>
      </c>
      <c r="BY248" s="18">
        <v>0</v>
      </c>
      <c r="BZ248" s="18">
        <v>0</v>
      </c>
      <c r="CA248" s="16" t="e">
        <f>_xlfn.IFNA(IF(RIGHT(D248,2)="=G",0,INDEX(#REF!,MATCH(E248,#REF!,0))),0)</f>
        <v>#REF!</v>
      </c>
      <c r="CB248" s="16" t="s">
        <v>776</v>
      </c>
      <c r="CC248" s="18">
        <v>0</v>
      </c>
      <c r="CD248" s="18">
        <v>0</v>
      </c>
      <c r="CE248" s="18">
        <v>1.4</v>
      </c>
      <c r="CF248" s="18">
        <v>0.85</v>
      </c>
      <c r="CG248" s="18">
        <v>0.12</v>
      </c>
      <c r="CH248" s="18">
        <v>2</v>
      </c>
      <c r="CI248" s="16" t="s">
        <v>98</v>
      </c>
      <c r="CJ248" s="18">
        <v>0</v>
      </c>
      <c r="CK248" s="20">
        <f t="shared" si="648"/>
        <v>2.72</v>
      </c>
      <c r="CL248" s="20">
        <f t="shared" si="783"/>
        <v>2.72</v>
      </c>
      <c r="CM248" s="18">
        <v>36.69</v>
      </c>
      <c r="CN248" s="18">
        <v>25.72</v>
      </c>
      <c r="CO248" s="18">
        <v>24.881</v>
      </c>
      <c r="CP248" s="22">
        <f t="shared" si="649"/>
        <v>25.72</v>
      </c>
      <c r="CQ248" s="22">
        <f t="shared" si="650"/>
        <v>23</v>
      </c>
      <c r="CR248" s="22">
        <f t="shared" si="784"/>
        <v>2.72</v>
      </c>
      <c r="CS248" s="22">
        <f t="shared" si="651"/>
        <v>23.1</v>
      </c>
      <c r="CT248" s="22">
        <f t="shared" si="652"/>
        <v>23.3</v>
      </c>
      <c r="CU248" s="18">
        <v>23.3</v>
      </c>
      <c r="CV248" s="22">
        <f t="shared" si="785"/>
        <v>2.2000000000000002</v>
      </c>
      <c r="CW248" s="22">
        <f t="shared" si="653"/>
        <v>0</v>
      </c>
      <c r="CX248" s="22">
        <f t="shared" si="654"/>
        <v>0</v>
      </c>
      <c r="CY248" s="22">
        <f t="shared" si="655"/>
        <v>25.45</v>
      </c>
      <c r="CZ248" s="22">
        <f t="shared" si="656"/>
        <v>25.6</v>
      </c>
      <c r="DA248" s="18">
        <v>25.72</v>
      </c>
      <c r="DB248" s="20">
        <f t="shared" si="786"/>
        <v>2.72</v>
      </c>
      <c r="DC248" s="20">
        <f t="shared" si="787"/>
        <v>0</v>
      </c>
      <c r="DD248" s="20">
        <f t="shared" si="788"/>
        <v>2.72</v>
      </c>
      <c r="DE248" s="20">
        <f t="shared" si="657"/>
        <v>0.1</v>
      </c>
      <c r="DF248" s="20">
        <f t="shared" si="658"/>
        <v>0.2</v>
      </c>
      <c r="DG248" s="20">
        <f t="shared" si="659"/>
        <v>2.42</v>
      </c>
      <c r="DH248" s="20">
        <f t="shared" si="660"/>
        <v>0</v>
      </c>
      <c r="DI248" s="20">
        <f t="shared" si="661"/>
        <v>0</v>
      </c>
      <c r="DJ248" s="20">
        <f t="shared" si="662"/>
        <v>0</v>
      </c>
      <c r="DK248" s="20">
        <f t="shared" si="789"/>
        <v>2.7199999999999998</v>
      </c>
      <c r="DL248" s="20">
        <f t="shared" si="790"/>
        <v>0</v>
      </c>
      <c r="DM248" s="20">
        <f t="shared" si="791"/>
        <v>0</v>
      </c>
      <c r="DN248" s="20">
        <f t="shared" si="792"/>
        <v>0</v>
      </c>
      <c r="DO248" s="18">
        <v>2.54</v>
      </c>
      <c r="DP248" s="18">
        <v>0</v>
      </c>
      <c r="DQ248" s="18">
        <v>1</v>
      </c>
      <c r="DR248" s="18">
        <v>1</v>
      </c>
      <c r="DS248" s="25">
        <f t="shared" si="793"/>
        <v>2.54</v>
      </c>
      <c r="DT248" s="25">
        <f t="shared" si="794"/>
        <v>0</v>
      </c>
      <c r="DU248" s="25">
        <f t="shared" si="795"/>
        <v>6.91</v>
      </c>
      <c r="DV248" s="25">
        <f t="shared" si="796"/>
        <v>0</v>
      </c>
      <c r="DW248" s="25">
        <f t="shared" si="797"/>
        <v>6.91</v>
      </c>
      <c r="DX248" s="25">
        <f t="shared" si="798"/>
        <v>14.1</v>
      </c>
      <c r="DY248" s="25">
        <f t="shared" si="799"/>
        <v>0</v>
      </c>
      <c r="DZ248" s="25">
        <f t="shared" si="800"/>
        <v>14.1</v>
      </c>
      <c r="EA248" s="25">
        <f t="shared" si="801"/>
        <v>8.9600000000000009</v>
      </c>
      <c r="EB248" s="25">
        <f t="shared" si="802"/>
        <v>0</v>
      </c>
      <c r="EC248" s="25">
        <f t="shared" si="803"/>
        <v>8.9600000000000009</v>
      </c>
      <c r="ED248" s="25">
        <f t="shared" si="804"/>
        <v>5.14</v>
      </c>
      <c r="EE248" s="25">
        <f t="shared" si="804"/>
        <v>0</v>
      </c>
      <c r="EF248" s="25">
        <f t="shared" si="805"/>
        <v>5.14</v>
      </c>
      <c r="EG248" s="25">
        <f t="shared" si="806"/>
        <v>8.9600000000000009</v>
      </c>
      <c r="EH248" s="25">
        <f t="shared" si="806"/>
        <v>0</v>
      </c>
      <c r="EI248" s="25">
        <f t="shared" si="807"/>
        <v>8.9600000000000009</v>
      </c>
      <c r="EJ248" s="18">
        <v>966.07</v>
      </c>
      <c r="EK248" s="18">
        <v>976.47</v>
      </c>
      <c r="EL248" s="18" t="s">
        <v>1048</v>
      </c>
      <c r="EM248" s="18" t="s">
        <v>1049</v>
      </c>
      <c r="EN248" s="16" t="s">
        <v>774</v>
      </c>
      <c r="EO248" s="16" t="s">
        <v>132</v>
      </c>
      <c r="EP248" s="16" t="e">
        <f>IF(OR(EN248="Cống tròn",EN248="Cống hộp",EN248="Ống nhựa"),INDEX(#REF!,MATCH(E248,#REF!,0)),IF(OR(EN248="Rãnh xây",EN248="Rãnh bê tông"),INDEX(#REF!,MATCH(E248,#REF!,0)),0))</f>
        <v>#REF!</v>
      </c>
      <c r="EQ248" s="18">
        <v>10.11</v>
      </c>
      <c r="ER248" s="18">
        <v>1</v>
      </c>
      <c r="ES248" s="25">
        <f t="shared" si="808"/>
        <v>10</v>
      </c>
      <c r="ET248" s="1" t="e">
        <f>_xlfn.IFNA(IF(EN248="Cống tròn",INDEX(#REF!,MATCH(E248,#REF!,0)),IF(EN248="Cống hộp",INDEX(#REF!,MATCH(E248,#REF!,0)),EU248&amp;" ,"&amp;EV248)),0)</f>
        <v>#REF!</v>
      </c>
      <c r="EU248" s="16" t="s">
        <v>769</v>
      </c>
      <c r="EV248" s="16" t="s">
        <v>775</v>
      </c>
      <c r="EW248" s="16" t="e">
        <f>_xlfn.IFNA(INDEX(#REF!,MATCH(E248,#REF!,0)),0)</f>
        <v>#REF!</v>
      </c>
      <c r="EX248" s="16"/>
      <c r="EY248" s="18">
        <v>0</v>
      </c>
      <c r="EZ248" s="18">
        <v>0</v>
      </c>
      <c r="FA248" s="18">
        <v>0</v>
      </c>
      <c r="FB248" s="19">
        <v>0</v>
      </c>
      <c r="FC248" s="19">
        <v>0</v>
      </c>
      <c r="FD248" s="25">
        <f t="shared" si="663"/>
        <v>0</v>
      </c>
      <c r="FE248" s="25">
        <f t="shared" si="809"/>
        <v>0</v>
      </c>
      <c r="FF248" s="18">
        <v>0.1</v>
      </c>
      <c r="FG248" s="18">
        <v>2</v>
      </c>
      <c r="FH248" s="18">
        <v>1</v>
      </c>
      <c r="FI248" s="25">
        <f t="shared" si="810"/>
        <v>1.2</v>
      </c>
      <c r="FJ248" s="18">
        <v>0</v>
      </c>
      <c r="FK248" s="18">
        <v>0</v>
      </c>
      <c r="FL248" s="18">
        <v>0.2</v>
      </c>
      <c r="FM248" s="18">
        <v>1.4</v>
      </c>
      <c r="FN248" s="18">
        <v>0</v>
      </c>
      <c r="FO248" s="25">
        <f t="shared" si="811"/>
        <v>1.4</v>
      </c>
      <c r="FP248" s="18">
        <v>1.4999999999999999E-2</v>
      </c>
      <c r="FQ248" s="18">
        <v>1</v>
      </c>
      <c r="FR248" s="25">
        <f t="shared" si="664"/>
        <v>9</v>
      </c>
      <c r="FS248" s="25">
        <f t="shared" si="665"/>
        <v>0.12</v>
      </c>
      <c r="FT248" s="25">
        <f t="shared" si="666"/>
        <v>9.1199999999999992</v>
      </c>
      <c r="FU248" s="25">
        <f t="shared" si="667"/>
        <v>-0.99000000000000021</v>
      </c>
      <c r="FV248" s="25" t="str">
        <f t="shared" si="812"/>
        <v>Thêm 01</v>
      </c>
      <c r="FW248" s="25">
        <f t="shared" si="813"/>
        <v>0.03</v>
      </c>
      <c r="FX248" s="16"/>
      <c r="FY248" s="16"/>
      <c r="FZ248" s="16"/>
      <c r="GA248" s="16"/>
      <c r="GB248" s="19">
        <v>0</v>
      </c>
      <c r="GC248" s="19">
        <v>0</v>
      </c>
      <c r="GD248" s="19">
        <v>0</v>
      </c>
      <c r="GE248" s="19">
        <v>0</v>
      </c>
      <c r="GF248" s="19">
        <v>0</v>
      </c>
      <c r="GG248" s="19">
        <v>0</v>
      </c>
      <c r="GH248" s="19">
        <v>0</v>
      </c>
      <c r="GI248" s="19">
        <v>0</v>
      </c>
      <c r="GJ248" s="19">
        <v>0</v>
      </c>
      <c r="GK248" s="19">
        <v>0</v>
      </c>
      <c r="GL248" s="25">
        <f t="shared" si="668"/>
        <v>0</v>
      </c>
      <c r="GM248" s="25">
        <f t="shared" si="814"/>
        <v>0</v>
      </c>
      <c r="GN248" s="19">
        <v>0</v>
      </c>
      <c r="GO248" s="19">
        <v>0</v>
      </c>
      <c r="GP248" s="19">
        <v>0</v>
      </c>
      <c r="GQ248" s="19">
        <v>0</v>
      </c>
      <c r="GR248" s="1" t="e">
        <f>_xlfn.IFNA(INDEX(#REF!,MATCH(E248,#REF!,0)),0)</f>
        <v>#REF!</v>
      </c>
      <c r="GS248" s="16"/>
      <c r="GT248" s="18">
        <v>0</v>
      </c>
      <c r="GU248" s="18">
        <v>0</v>
      </c>
      <c r="GV248" s="18">
        <v>0</v>
      </c>
      <c r="GW248" s="18">
        <v>0</v>
      </c>
      <c r="GX248" s="25">
        <f t="shared" si="669"/>
        <v>0</v>
      </c>
      <c r="GY248" s="25">
        <f t="shared" si="670"/>
        <v>0</v>
      </c>
      <c r="GZ248" s="25">
        <f t="shared" si="815"/>
        <v>0</v>
      </c>
      <c r="HA248" s="1" t="e" cm="1">
        <f t="array" ref="HA248">INDEX(#REF!,MATCH(EJ248&amp;EK248&amp;HD248&amp;HE248&amp;HF248,#REF!&amp;#REF!&amp;#REF!&amp;#REF!&amp;#REF!,0))</f>
        <v>#REF!</v>
      </c>
      <c r="HB248" s="16"/>
      <c r="HC248" s="25">
        <f t="shared" si="816"/>
        <v>0</v>
      </c>
      <c r="HD248" s="18">
        <v>0</v>
      </c>
      <c r="HE248" s="18">
        <v>0</v>
      </c>
      <c r="HF248" s="18">
        <v>0</v>
      </c>
      <c r="HG248" s="1" t="e" cm="1">
        <f t="array" ref="HG248">INDEX(#REF!,MATCH(EJ248&amp;EK248&amp;HJ248&amp;HK248&amp;HL248,#REF!&amp;#REF!&amp;#REF!&amp;#REF!&amp;#REF!,0))</f>
        <v>#REF!</v>
      </c>
      <c r="HH248" s="16"/>
      <c r="HI248" s="25">
        <f t="shared" si="817"/>
        <v>0</v>
      </c>
      <c r="HJ248" s="25">
        <f t="shared" si="818"/>
        <v>0</v>
      </c>
      <c r="HK248" s="19">
        <v>0</v>
      </c>
      <c r="HL248" s="19">
        <v>0</v>
      </c>
      <c r="HM248" s="18">
        <v>0.01</v>
      </c>
      <c r="HN248" s="18">
        <v>1</v>
      </c>
      <c r="HO248" s="25">
        <f t="shared" si="819"/>
        <v>0</v>
      </c>
      <c r="HP248" s="25">
        <f t="shared" si="820"/>
        <v>0</v>
      </c>
      <c r="HQ248" s="25">
        <f t="shared" si="821"/>
        <v>0</v>
      </c>
      <c r="HR248" s="25">
        <f t="shared" si="822"/>
        <v>0</v>
      </c>
      <c r="HS248" s="25">
        <f t="shared" si="823"/>
        <v>0</v>
      </c>
      <c r="HT248" s="19">
        <v>0</v>
      </c>
      <c r="HU248" s="19">
        <v>0</v>
      </c>
      <c r="HV248" s="19">
        <v>0</v>
      </c>
      <c r="HW248" s="25">
        <f t="shared" si="824"/>
        <v>0</v>
      </c>
      <c r="HX248" s="19">
        <v>0</v>
      </c>
      <c r="HY248" s="19">
        <v>0</v>
      </c>
      <c r="HZ248" s="18">
        <v>25.72</v>
      </c>
      <c r="IA248" s="20">
        <f>ROUND(IF(EN248="Cống tròn",IF(EN248="Cống tròn",IF(EU248="Không có móng",IQ248-FF248,IF(EU248="Đế",IP248-FN248,IF(OR(EU248="Móng bê tông",EU248="Móng bê tông kết hợp đế"),II248-FJ248,0))),0),IF(EN248="Cống hộp",IF(AND(EN248="Cống hộp",EU248="Không có móng"),IQ248-GF248,IF(AND(EN248="Cống hộp",EU248="Móng bê tông"),IJ248-GB248,0)),IF(OR(EN248="Rãnh xây",EN248="Rãnh bê tông"),IF(OR(EN248="Rãnh xây",EN248="Rãnh bê tông"),IK248-GB248,0),IF(EN248="Ống nhựa",IF(AND(EN248="Ống nhựa",EU248="Không đắp cát"),IQ248-HT248,IF(AND(EN248="Ống nhựa",EU248="Đắp cát"),IH248-HX248,0)),IF(EN248="Rãnh thang",IF(EN248="Rãnh thang",IF(EU248="Móng bê tông",#REF!-#REF!,IQ248),0),0))))),2)</f>
        <v>23.3</v>
      </c>
      <c r="IB248" s="20">
        <f t="shared" si="825"/>
        <v>2.4199999999999982</v>
      </c>
      <c r="IC248" s="20">
        <f t="shared" si="671"/>
        <v>23.3</v>
      </c>
      <c r="ID248" s="20">
        <f t="shared" si="672"/>
        <v>0</v>
      </c>
      <c r="IE248" s="20">
        <f t="shared" si="673"/>
        <v>0</v>
      </c>
      <c r="IF248" s="20">
        <f t="shared" si="674"/>
        <v>0</v>
      </c>
      <c r="IG248" s="20">
        <f>IF(EN248="Rãnh thang",IF(AND(EN248="Rãnh thang",EU248="Móng bê tông"),IQ248-#REF!,0),IF(EN248="Ống nhựa",IF(AND(EN248="Ống nhựa",EU248="Đắp cát"),IQ248-HT248,0),IF(EN248="Cống tròn",IF(EN248="Cống tròn",IF(OR(EU248="Móng bê tông",EU248="Móng bê tông kết hợp đế"),IM248-FL248,0),0),IF(EN248="Cống hộp",IF(AND(EN248="Cống hộp",EU248="Móng bê tông"),IN248-GD248,0),IF(OR(EN248="Rãnh xây",EN248="Rãnh bê tông"),IF(AND(EN248="Rãnh xây",EU248="Móng bê tông"),IO248-GD248,IF(AND(EN248="Rãnh bê tông",EU248="Móng bê tông"),IO248-GD248,0)),0)))))</f>
        <v>23.3</v>
      </c>
      <c r="IH248" s="20">
        <f t="shared" si="675"/>
        <v>0</v>
      </c>
      <c r="II248" s="20">
        <f t="shared" si="676"/>
        <v>23.3</v>
      </c>
      <c r="IJ248" s="20">
        <f t="shared" si="677"/>
        <v>0</v>
      </c>
      <c r="IK248" s="20">
        <f t="shared" si="678"/>
        <v>0</v>
      </c>
      <c r="IL248" s="20">
        <f t="shared" si="679"/>
        <v>23.5</v>
      </c>
      <c r="IM248" s="20">
        <f t="shared" si="680"/>
        <v>23.5</v>
      </c>
      <c r="IN248" s="20">
        <f t="shared" si="681"/>
        <v>0</v>
      </c>
      <c r="IO248" s="20">
        <f t="shared" si="682"/>
        <v>0</v>
      </c>
      <c r="IP248" s="20">
        <f t="shared" si="683"/>
        <v>0</v>
      </c>
      <c r="IQ248" s="18">
        <v>23.6</v>
      </c>
      <c r="IR248" s="25">
        <f t="shared" si="826"/>
        <v>0</v>
      </c>
      <c r="IS248" s="25">
        <f t="shared" si="684"/>
        <v>0</v>
      </c>
      <c r="IT248" s="25">
        <f t="shared" si="685"/>
        <v>0</v>
      </c>
      <c r="IU248" s="25">
        <f>ROUND(IF(EN248="Cống tròn",IF(EN248="Cống tròn",IV248+FF248,0),IF(EN248="Cống hộp",IF(EN248="Cống hộp",IV248+GP248,0),IF(OR(EN248="Rãnh xây",EN248="Rãnh bê tông"),IF(OR(EN248="Rãnh xây",EN248="Rãnh bê tông"),IV248+GP248,0),IF(EN248="ống nhựa",IF(EN248="Ống nhựa",IV248+HT248,0),IF(EN248="Rãnh thang",IF(EN248="Rãnh thang",IQ248+#REF!,0),0))))),2)</f>
        <v>24.27</v>
      </c>
      <c r="IV248" s="18">
        <v>24.17</v>
      </c>
      <c r="IW248" s="25">
        <f t="shared" si="686"/>
        <v>24.27</v>
      </c>
      <c r="IX248" s="25">
        <f t="shared" si="687"/>
        <v>0</v>
      </c>
      <c r="IY248" s="25">
        <f t="shared" si="688"/>
        <v>0</v>
      </c>
      <c r="IZ248" s="25">
        <f t="shared" si="689"/>
        <v>0</v>
      </c>
      <c r="JA248" s="25">
        <f t="shared" si="690"/>
        <v>0</v>
      </c>
      <c r="JB248" s="18">
        <v>25.81</v>
      </c>
      <c r="JC248" s="20">
        <f>ROUND(IF(EN248="Cống tròn",IF(EN248="Cống tròn",IF(EU248="Không có móng",JS248-FF248,IF(EU248="Đế",JR248-FN248,IF(OR(EU248="Móng bê tông",EU248="Móng bê tông kết hợp đế"),JK248-FJ248,0))),0),IF(EN248="Cống hộp",IF(AND(EN248="Cống hộp",EU248="Không có móng"),JS248-GF248,IF(AND(EN248="Cống hộp",EU248="Móng bê tông"),JL248-GB248,0)),IF(OR(EN248="Rãnh xây",EN248="Rãnh bê tông"),IF(OR(EN248="Rãnh xây",EN248="Rãnh bê tông"),JM248-GB248,0),IF(EN248="Ống nhựa",IF(AND(EN248="Ống nhựa",EU248="Không đắp cát"),JS248-HT248,IF(AND(EN248="Ống nhựa",EU248="Đắp cát"),JJ248-HX248,0)),IF(EN248="Rãnh thang",IF(EN248="Rãnh thang",IF(EU248="Móng bê tông",#REF!-#REF!,JS248),0),0))))),2)</f>
        <v>22.87</v>
      </c>
      <c r="JD248" s="20">
        <f t="shared" si="827"/>
        <v>2.9399999999999977</v>
      </c>
      <c r="JE248" s="20">
        <f t="shared" si="691"/>
        <v>22.87</v>
      </c>
      <c r="JF248" s="20">
        <f t="shared" si="692"/>
        <v>0</v>
      </c>
      <c r="JG248" s="20">
        <f t="shared" si="693"/>
        <v>0</v>
      </c>
      <c r="JH248" s="20">
        <f t="shared" si="694"/>
        <v>0</v>
      </c>
      <c r="JI248" s="20">
        <f>IF(EN248="Rãnh thang",IF(AND(EN248="Rãnh thang",EU248="Móng bê tông"),JS248-#REF!,0),IF(EN248="Ống nhựa",IF(AND(EN248="Ống nhựa",EU248="Đắp cát"),JS248-HT248,0),IF(EN248="Cống tròn",IF(EN248="Cống tròn",IF(OR(EU248="Móng bê tông",EU248="Móng bê tông kết hợp đế"),JO248-FL248,0),0),IF(EN248="Cống hộp",IF(AND(EN248="Cống hộp",EU248="Móng bê tông"),JP248-GD248,0),IF(OR(EN248="Rãnh xây",EN248="Rãnh bê tông"),IF(AND(EN248="Rãnh xây",EU248="Móng bê tông"),JQ248-GD248,IF(AND(EN248="Rãnh bê tông",EU248="Móng bê tông"),JQ248-GD248,0)),0)))))</f>
        <v>22.87</v>
      </c>
      <c r="JJ248" s="20">
        <f t="shared" si="695"/>
        <v>0</v>
      </c>
      <c r="JK248" s="20">
        <f t="shared" si="696"/>
        <v>22.87</v>
      </c>
      <c r="JL248" s="20">
        <f t="shared" si="697"/>
        <v>0</v>
      </c>
      <c r="JM248" s="20">
        <f t="shared" si="698"/>
        <v>0</v>
      </c>
      <c r="JN248" s="20">
        <f t="shared" si="699"/>
        <v>23.07</v>
      </c>
      <c r="JO248" s="20">
        <f t="shared" si="700"/>
        <v>23.07</v>
      </c>
      <c r="JP248" s="20">
        <f t="shared" si="701"/>
        <v>0</v>
      </c>
      <c r="JQ248" s="20">
        <f t="shared" si="702"/>
        <v>0</v>
      </c>
      <c r="JR248" s="20">
        <f t="shared" si="703"/>
        <v>0</v>
      </c>
      <c r="JS248" s="26">
        <v>23.17</v>
      </c>
      <c r="JT248" s="25">
        <f t="shared" si="828"/>
        <v>0</v>
      </c>
      <c r="JU248" s="25">
        <f t="shared" si="704"/>
        <v>0</v>
      </c>
      <c r="JV248" s="25">
        <f t="shared" si="705"/>
        <v>0</v>
      </c>
      <c r="JW248" s="25">
        <f>ROUND(IF(EN248="Cống tròn",IF(EN248="Cống tròn",JX248+FF248,0),IF(EN248="Cống hộp",IF(EN248="Cống hộp",JX248+GP248,0),IF(OR(EN248="Rãnh xây",EN248="Rãnh bê tông"),IF(OR(EN248="Rãnh xây",EN248="Rãnh bê tông"),JX248+GP248,0),IF(EN248="ống nhựa",IF(EN248="Ống nhựa",JX248+HT248,0),IF(EN248="Rãnh thang",IF(EN248="Rãnh thang",JS248+#REF!,0),0))))),2)</f>
        <v>24.27</v>
      </c>
      <c r="JX248" s="27">
        <v>24.17</v>
      </c>
      <c r="JY248" s="25">
        <f t="shared" si="706"/>
        <v>24.27</v>
      </c>
      <c r="JZ248" s="25">
        <f t="shared" si="707"/>
        <v>0</v>
      </c>
      <c r="KA248" s="25">
        <f t="shared" si="708"/>
        <v>0</v>
      </c>
      <c r="KB248" s="25">
        <f t="shared" si="709"/>
        <v>0</v>
      </c>
      <c r="KC248" s="25">
        <f t="shared" si="710"/>
        <v>0</v>
      </c>
      <c r="KD248" s="28" t="s">
        <v>98</v>
      </c>
      <c r="KE248" s="27">
        <v>0</v>
      </c>
      <c r="KF248" s="25">
        <f t="shared" si="711"/>
        <v>2.4199999999999982</v>
      </c>
      <c r="KG248" s="25">
        <f t="shared" si="829"/>
        <v>2.4199999999999982</v>
      </c>
      <c r="KH248" s="27">
        <v>0</v>
      </c>
      <c r="KI248" s="25">
        <f t="shared" si="712"/>
        <v>2.9399999999999977</v>
      </c>
      <c r="KJ248" s="25">
        <f t="shared" si="830"/>
        <v>2.9399999999999977</v>
      </c>
      <c r="KK248" s="25">
        <f t="shared" si="713"/>
        <v>0</v>
      </c>
      <c r="KL248" s="25">
        <f t="shared" si="714"/>
        <v>0</v>
      </c>
      <c r="KM248" s="25">
        <f t="shared" si="831"/>
        <v>0</v>
      </c>
      <c r="KN248" s="25">
        <f t="shared" si="715"/>
        <v>0</v>
      </c>
      <c r="KO248" s="25">
        <f t="shared" si="716"/>
        <v>0</v>
      </c>
      <c r="KP248" s="25">
        <f t="shared" si="832"/>
        <v>0</v>
      </c>
      <c r="KQ248" s="25">
        <f t="shared" si="717"/>
        <v>0.2</v>
      </c>
      <c r="KR248" s="25">
        <f t="shared" si="718"/>
        <v>0.2</v>
      </c>
      <c r="KS248" s="25">
        <f t="shared" si="833"/>
        <v>0.2</v>
      </c>
      <c r="KT248" s="25">
        <f t="shared" si="719"/>
        <v>0</v>
      </c>
      <c r="KU248" s="25">
        <f t="shared" si="720"/>
        <v>0</v>
      </c>
      <c r="KV248" s="25">
        <f t="shared" si="834"/>
        <v>0</v>
      </c>
      <c r="KW248" s="25">
        <f t="shared" si="721"/>
        <v>0</v>
      </c>
      <c r="KX248" s="25">
        <f t="shared" si="722"/>
        <v>0</v>
      </c>
      <c r="KY248" s="25">
        <f t="shared" si="835"/>
        <v>0</v>
      </c>
      <c r="KZ248" s="25">
        <f t="shared" si="723"/>
        <v>0</v>
      </c>
      <c r="LA248" s="25">
        <f t="shared" si="724"/>
        <v>0</v>
      </c>
      <c r="LB248" s="25">
        <f t="shared" si="836"/>
        <v>0</v>
      </c>
      <c r="LC248" s="25">
        <f t="shared" si="725"/>
        <v>1.4</v>
      </c>
      <c r="LD248" s="25">
        <f t="shared" si="726"/>
        <v>1.4</v>
      </c>
      <c r="LE248" s="25">
        <f t="shared" si="837"/>
        <v>1.4</v>
      </c>
      <c r="LF248" s="25">
        <f t="shared" si="727"/>
        <v>0</v>
      </c>
      <c r="LG248" s="25">
        <f t="shared" si="728"/>
        <v>0</v>
      </c>
      <c r="LH248" s="25">
        <f t="shared" si="838"/>
        <v>0</v>
      </c>
      <c r="LI248" s="25">
        <f t="shared" si="729"/>
        <v>0</v>
      </c>
      <c r="LJ248" s="25">
        <f t="shared" si="730"/>
        <v>0</v>
      </c>
      <c r="LK248" s="25">
        <f t="shared" si="839"/>
        <v>0</v>
      </c>
      <c r="LL248" s="25">
        <f t="shared" si="731"/>
        <v>0</v>
      </c>
      <c r="LM248" s="25">
        <f t="shared" si="732"/>
        <v>0</v>
      </c>
      <c r="LN248" s="25">
        <f t="shared" si="840"/>
        <v>0</v>
      </c>
      <c r="LO248" s="25">
        <f t="shared" si="733"/>
        <v>0</v>
      </c>
      <c r="LP248" s="25">
        <f t="shared" si="734"/>
        <v>0</v>
      </c>
      <c r="LQ248" s="25">
        <f t="shared" si="841"/>
        <v>0</v>
      </c>
      <c r="LR248" s="25">
        <f t="shared" si="735"/>
        <v>0</v>
      </c>
      <c r="LS248" s="25">
        <f t="shared" si="736"/>
        <v>0</v>
      </c>
      <c r="LT248" s="25">
        <f t="shared" si="842"/>
        <v>0</v>
      </c>
      <c r="LU248" s="25">
        <f t="shared" si="737"/>
        <v>0</v>
      </c>
      <c r="LV248" s="25">
        <f t="shared" si="738"/>
        <v>0</v>
      </c>
      <c r="LW248" s="25">
        <f t="shared" si="843"/>
        <v>0</v>
      </c>
      <c r="LX248" s="25">
        <f t="shared" si="739"/>
        <v>0</v>
      </c>
      <c r="LY248" s="25">
        <f t="shared" si="740"/>
        <v>0</v>
      </c>
      <c r="LZ248" s="25">
        <f t="shared" si="844"/>
        <v>0</v>
      </c>
      <c r="MA248" s="25">
        <f t="shared" si="741"/>
        <v>0</v>
      </c>
      <c r="MB248" s="25">
        <f t="shared" si="742"/>
        <v>0</v>
      </c>
      <c r="MC248" s="25">
        <f t="shared" si="845"/>
        <v>0</v>
      </c>
      <c r="MD248" s="25">
        <f t="shared" si="743"/>
        <v>0</v>
      </c>
      <c r="ME248" s="25">
        <f t="shared" si="744"/>
        <v>0</v>
      </c>
      <c r="MF248" s="25">
        <f t="shared" si="846"/>
        <v>0</v>
      </c>
      <c r="MG248" s="25">
        <f t="shared" si="745"/>
        <v>0</v>
      </c>
      <c r="MH248" s="25">
        <f t="shared" si="746"/>
        <v>0</v>
      </c>
      <c r="MI248" s="25">
        <f t="shared" si="847"/>
        <v>0</v>
      </c>
      <c r="MJ248" s="25">
        <f t="shared" si="747"/>
        <v>0</v>
      </c>
      <c r="MK248" s="25">
        <f t="shared" si="748"/>
        <v>0</v>
      </c>
      <c r="ML248" s="25">
        <f t="shared" si="848"/>
        <v>0</v>
      </c>
      <c r="MM248" s="25">
        <f t="shared" si="749"/>
        <v>0</v>
      </c>
      <c r="MN248" s="25">
        <f t="shared" si="750"/>
        <v>0</v>
      </c>
      <c r="MO248" s="25">
        <f t="shared" si="849"/>
        <v>0</v>
      </c>
      <c r="MP248" s="25">
        <f t="shared" si="751"/>
        <v>0</v>
      </c>
      <c r="MQ248" s="25">
        <f t="shared" si="752"/>
        <v>0</v>
      </c>
      <c r="MR248" s="25">
        <f t="shared" si="850"/>
        <v>0</v>
      </c>
      <c r="MS248" s="29">
        <v>1.4</v>
      </c>
      <c r="MT248" s="29">
        <v>0</v>
      </c>
      <c r="MU248" s="29">
        <v>1</v>
      </c>
      <c r="MV248" s="29">
        <v>1</v>
      </c>
      <c r="MW248" s="25">
        <f t="shared" si="753"/>
        <v>1.4</v>
      </c>
      <c r="MX248" s="25">
        <f t="shared" si="754"/>
        <v>3.39</v>
      </c>
      <c r="MY248" s="25">
        <f t="shared" si="755"/>
        <v>0</v>
      </c>
      <c r="MZ248" s="25">
        <f t="shared" si="756"/>
        <v>0</v>
      </c>
      <c r="NA248" s="25">
        <f t="shared" si="757"/>
        <v>1.4</v>
      </c>
      <c r="NB248" s="25">
        <f t="shared" si="758"/>
        <v>4.12</v>
      </c>
      <c r="NC248" s="25">
        <f t="shared" si="759"/>
        <v>0</v>
      </c>
      <c r="ND248" s="25">
        <f t="shared" si="760"/>
        <v>0</v>
      </c>
      <c r="NE248" s="25">
        <f t="shared" si="851"/>
        <v>1.4</v>
      </c>
      <c r="NF248" s="25">
        <f t="shared" si="851"/>
        <v>3.7549999999999999</v>
      </c>
      <c r="NG248" s="25">
        <f t="shared" si="851"/>
        <v>0</v>
      </c>
      <c r="NH248" s="25">
        <f t="shared" si="851"/>
        <v>0</v>
      </c>
      <c r="NI248" s="25">
        <f t="shared" si="761"/>
        <v>37.96</v>
      </c>
      <c r="NJ248" s="25">
        <f t="shared" si="762"/>
        <v>0</v>
      </c>
      <c r="NK248" s="25">
        <f t="shared" si="763"/>
        <v>37.96</v>
      </c>
      <c r="NL248" s="25">
        <f t="shared" si="764"/>
        <v>18.39</v>
      </c>
      <c r="NM248" s="25">
        <f t="shared" si="765"/>
        <v>0</v>
      </c>
      <c r="NN248" s="25">
        <f t="shared" si="852"/>
        <v>18.39</v>
      </c>
      <c r="NO248" s="25">
        <f t="shared" si="766"/>
        <v>0</v>
      </c>
      <c r="NP248" s="25">
        <f t="shared" si="767"/>
        <v>0</v>
      </c>
      <c r="NQ248" s="25">
        <f t="shared" si="853"/>
        <v>0</v>
      </c>
      <c r="NR248" s="25">
        <f t="shared" si="768"/>
        <v>0</v>
      </c>
      <c r="NS248" s="25">
        <f t="shared" si="769"/>
        <v>0</v>
      </c>
      <c r="NT248" s="25">
        <f t="shared" si="854"/>
        <v>0</v>
      </c>
      <c r="NU248" s="25">
        <f t="shared" si="770"/>
        <v>0</v>
      </c>
      <c r="NV248" s="25">
        <f t="shared" si="771"/>
        <v>0</v>
      </c>
      <c r="NW248" s="25">
        <f t="shared" si="855"/>
        <v>0</v>
      </c>
      <c r="NX248" s="25">
        <f t="shared" si="856"/>
        <v>18.39</v>
      </c>
      <c r="NY248" s="25">
        <f t="shared" si="856"/>
        <v>0</v>
      </c>
      <c r="NZ248" s="25">
        <f t="shared" si="857"/>
        <v>18.39</v>
      </c>
      <c r="OA248" s="25">
        <f t="shared" si="858"/>
        <v>19.57</v>
      </c>
      <c r="OB248" s="25">
        <f t="shared" si="858"/>
        <v>0</v>
      </c>
      <c r="OC248" s="25">
        <f t="shared" si="859"/>
        <v>19.57</v>
      </c>
      <c r="OD248" s="25">
        <f t="shared" si="860"/>
        <v>18.39</v>
      </c>
      <c r="OE248" s="25">
        <f t="shared" si="860"/>
        <v>0</v>
      </c>
      <c r="OF248" s="25">
        <f t="shared" si="860"/>
        <v>18.39</v>
      </c>
      <c r="OG248" s="25">
        <f t="shared" si="772"/>
        <v>0</v>
      </c>
      <c r="OH248" s="25">
        <f t="shared" si="773"/>
        <v>0</v>
      </c>
      <c r="OI248" s="25">
        <f t="shared" si="774"/>
        <v>0</v>
      </c>
      <c r="OJ248" s="25">
        <f t="shared" si="775"/>
        <v>0</v>
      </c>
      <c r="OK248" s="25">
        <f t="shared" si="776"/>
        <v>0</v>
      </c>
      <c r="OL248" s="25">
        <f t="shared" si="777"/>
        <v>0</v>
      </c>
      <c r="OM248" s="25">
        <f t="shared" si="861"/>
        <v>0</v>
      </c>
      <c r="ON248" s="25">
        <f t="shared" si="861"/>
        <v>0</v>
      </c>
      <c r="OO248" s="25">
        <f t="shared" si="861"/>
        <v>0</v>
      </c>
      <c r="OP248" s="25">
        <f t="shared" si="778"/>
        <v>0</v>
      </c>
      <c r="OQ248" s="25">
        <f t="shared" si="779"/>
        <v>0</v>
      </c>
      <c r="OR248" s="25">
        <f t="shared" si="862"/>
        <v>0</v>
      </c>
      <c r="OS248" s="19">
        <v>536967.82999999996</v>
      </c>
      <c r="OT248" s="19">
        <v>2371315.6800000002</v>
      </c>
    </row>
    <row r="249" spans="1:410" ht="33" customHeight="1" x14ac:dyDescent="0.25">
      <c r="A249" s="18"/>
      <c r="B249" s="18" t="s">
        <v>1005</v>
      </c>
      <c r="C249" s="18">
        <v>976.47</v>
      </c>
      <c r="D249" s="16" t="e">
        <f>_xlfn.IFNA(INDEX(#REF!,MATCH(E249,#REF!,0)),0)</f>
        <v>#REF!</v>
      </c>
      <c r="E249" s="18" t="s">
        <v>1050</v>
      </c>
      <c r="F249" s="16" t="s">
        <v>765</v>
      </c>
      <c r="G249" s="16" t="s">
        <v>766</v>
      </c>
      <c r="H249" s="16" t="s">
        <v>767</v>
      </c>
      <c r="I249" s="16" t="s">
        <v>768</v>
      </c>
      <c r="J249" s="16" t="s">
        <v>769</v>
      </c>
      <c r="K249" s="16" t="s">
        <v>770</v>
      </c>
      <c r="L249" s="16" t="s">
        <v>771</v>
      </c>
      <c r="M249" s="18">
        <v>2.48</v>
      </c>
      <c r="N249" s="18">
        <v>4.9400000000000004</v>
      </c>
      <c r="O249" s="18">
        <v>2.88</v>
      </c>
      <c r="P249" s="18">
        <v>5.3400000000000007</v>
      </c>
      <c r="Q249" s="18">
        <v>0.1</v>
      </c>
      <c r="R249" s="18">
        <v>2.68</v>
      </c>
      <c r="S249" s="18">
        <v>5.1400000000000006</v>
      </c>
      <c r="T249" s="18">
        <v>0.2</v>
      </c>
      <c r="U249" s="18">
        <v>0</v>
      </c>
      <c r="V249" s="18">
        <v>0</v>
      </c>
      <c r="W249" s="18">
        <v>0</v>
      </c>
      <c r="X249" s="18">
        <v>2.48</v>
      </c>
      <c r="Y249" s="18">
        <v>4.9000000000000004</v>
      </c>
      <c r="Z249" s="20">
        <f t="shared" si="780"/>
        <v>2.7</v>
      </c>
      <c r="AA249" s="18">
        <v>0.22</v>
      </c>
      <c r="AB249" s="18">
        <v>0</v>
      </c>
      <c r="AC249" s="18">
        <v>0</v>
      </c>
      <c r="AD249" s="18">
        <v>0</v>
      </c>
      <c r="AE249" s="18">
        <v>0</v>
      </c>
      <c r="AF249" s="18">
        <v>0</v>
      </c>
      <c r="AG249" s="18">
        <v>2.04</v>
      </c>
      <c r="AH249" s="18">
        <v>4.5</v>
      </c>
      <c r="AI249" s="20">
        <f t="shared" si="781"/>
        <v>2.85</v>
      </c>
      <c r="AJ249" s="18">
        <v>0</v>
      </c>
      <c r="AK249" s="18">
        <v>0</v>
      </c>
      <c r="AL249" s="20">
        <f t="shared" si="782"/>
        <v>0</v>
      </c>
      <c r="AM249" s="18">
        <v>2.48</v>
      </c>
      <c r="AN249" s="18">
        <v>4.5</v>
      </c>
      <c r="AO249" s="18">
        <v>0.15</v>
      </c>
      <c r="AP249" s="18">
        <v>0.22</v>
      </c>
      <c r="AQ249" s="18">
        <v>2.48</v>
      </c>
      <c r="AR249" s="18">
        <v>4.72</v>
      </c>
      <c r="AS249" s="18">
        <v>0.12</v>
      </c>
      <c r="AT249" s="18">
        <v>0.11</v>
      </c>
      <c r="AU249" s="18">
        <v>0</v>
      </c>
      <c r="AV249" s="18">
        <v>1</v>
      </c>
      <c r="AW249" s="18">
        <v>0</v>
      </c>
      <c r="AX249" s="18">
        <v>0</v>
      </c>
      <c r="AY249" s="18">
        <v>0</v>
      </c>
      <c r="AZ249" s="18">
        <v>0</v>
      </c>
      <c r="BA249" s="18">
        <v>2</v>
      </c>
      <c r="BB249" s="18">
        <v>0</v>
      </c>
      <c r="BC249" s="18">
        <v>0</v>
      </c>
      <c r="BD249" s="18">
        <v>0</v>
      </c>
      <c r="BE249" s="18">
        <v>0</v>
      </c>
      <c r="BF249" s="18">
        <v>1</v>
      </c>
      <c r="BG249" s="18">
        <v>0</v>
      </c>
      <c r="BH249" s="18">
        <v>0</v>
      </c>
      <c r="BI249" s="18">
        <v>0</v>
      </c>
      <c r="BJ249" s="18">
        <v>0</v>
      </c>
      <c r="BK249" s="18">
        <v>0</v>
      </c>
      <c r="BL249" s="18">
        <v>0</v>
      </c>
      <c r="BM249" s="18">
        <v>0</v>
      </c>
      <c r="BN249" s="18">
        <v>0</v>
      </c>
      <c r="BO249" s="18">
        <v>0</v>
      </c>
      <c r="BP249" s="18">
        <v>0</v>
      </c>
      <c r="BQ249" s="18">
        <v>2</v>
      </c>
      <c r="BR249" s="18">
        <v>0</v>
      </c>
      <c r="BS249" s="18">
        <v>0</v>
      </c>
      <c r="BT249" s="18">
        <v>0</v>
      </c>
      <c r="BU249" s="18">
        <v>0</v>
      </c>
      <c r="BV249" s="18">
        <v>0</v>
      </c>
      <c r="BW249" s="18">
        <v>0</v>
      </c>
      <c r="BX249" s="18">
        <v>0</v>
      </c>
      <c r="BY249" s="18">
        <v>0</v>
      </c>
      <c r="BZ249" s="18">
        <v>0</v>
      </c>
      <c r="CA249" s="16" t="e">
        <f>_xlfn.IFNA(IF(RIGHT(D249,2)="=G",0,INDEX(#REF!,MATCH(E249,#REF!,0))),0)</f>
        <v>#REF!</v>
      </c>
      <c r="CB249" s="16"/>
      <c r="CC249" s="18"/>
      <c r="CD249" s="18"/>
      <c r="CE249" s="18"/>
      <c r="CF249" s="18"/>
      <c r="CG249" s="18"/>
      <c r="CH249" s="18"/>
      <c r="CI249" s="16" t="s">
        <v>98</v>
      </c>
      <c r="CJ249" s="18">
        <v>0</v>
      </c>
      <c r="CK249" s="20">
        <f t="shared" si="648"/>
        <v>3.24</v>
      </c>
      <c r="CL249" s="20">
        <f t="shared" si="783"/>
        <v>3.24</v>
      </c>
      <c r="CM249" s="18">
        <v>31.29</v>
      </c>
      <c r="CN249" s="18">
        <v>25.81</v>
      </c>
      <c r="CO249" s="18">
        <v>24.971</v>
      </c>
      <c r="CP249" s="22">
        <f t="shared" si="649"/>
        <v>25.81</v>
      </c>
      <c r="CQ249" s="22">
        <f t="shared" si="650"/>
        <v>22.57</v>
      </c>
      <c r="CR249" s="22">
        <f t="shared" si="784"/>
        <v>3.24</v>
      </c>
      <c r="CS249" s="22">
        <f t="shared" si="651"/>
        <v>22.67</v>
      </c>
      <c r="CT249" s="22">
        <f t="shared" si="652"/>
        <v>22.87</v>
      </c>
      <c r="CU249" s="18">
        <v>22.87</v>
      </c>
      <c r="CV249" s="22">
        <f t="shared" si="785"/>
        <v>2.7</v>
      </c>
      <c r="CW249" s="22">
        <f t="shared" si="653"/>
        <v>0</v>
      </c>
      <c r="CX249" s="22">
        <f t="shared" si="654"/>
        <v>0</v>
      </c>
      <c r="CY249" s="22">
        <f t="shared" si="655"/>
        <v>25.54</v>
      </c>
      <c r="CZ249" s="22">
        <f t="shared" si="656"/>
        <v>25.69</v>
      </c>
      <c r="DA249" s="18">
        <v>25.81</v>
      </c>
      <c r="DB249" s="20">
        <f t="shared" si="786"/>
        <v>3.24</v>
      </c>
      <c r="DC249" s="20">
        <f t="shared" si="787"/>
        <v>0</v>
      </c>
      <c r="DD249" s="20">
        <f t="shared" si="788"/>
        <v>3.24</v>
      </c>
      <c r="DE249" s="20">
        <f t="shared" si="657"/>
        <v>0.1</v>
      </c>
      <c r="DF249" s="20">
        <f t="shared" si="658"/>
        <v>0.2</v>
      </c>
      <c r="DG249" s="20">
        <f t="shared" si="659"/>
        <v>2.94</v>
      </c>
      <c r="DH249" s="20">
        <f t="shared" si="660"/>
        <v>0</v>
      </c>
      <c r="DI249" s="20">
        <f t="shared" si="661"/>
        <v>0</v>
      </c>
      <c r="DJ249" s="20">
        <f t="shared" si="662"/>
        <v>0</v>
      </c>
      <c r="DK249" s="20">
        <f t="shared" si="789"/>
        <v>3.24</v>
      </c>
      <c r="DL249" s="20">
        <f t="shared" si="790"/>
        <v>0</v>
      </c>
      <c r="DM249" s="20">
        <f t="shared" si="791"/>
        <v>0</v>
      </c>
      <c r="DN249" s="20">
        <f t="shared" si="792"/>
        <v>0</v>
      </c>
      <c r="DO249" s="18">
        <v>5.5400000000000009</v>
      </c>
      <c r="DP249" s="18">
        <v>0</v>
      </c>
      <c r="DQ249" s="18">
        <v>1</v>
      </c>
      <c r="DR249" s="18">
        <v>1</v>
      </c>
      <c r="DS249" s="25">
        <f t="shared" si="793"/>
        <v>5.54</v>
      </c>
      <c r="DT249" s="25">
        <f t="shared" si="794"/>
        <v>0</v>
      </c>
      <c r="DU249" s="25">
        <f t="shared" si="795"/>
        <v>17.95</v>
      </c>
      <c r="DV249" s="25">
        <f t="shared" si="796"/>
        <v>0</v>
      </c>
      <c r="DW249" s="25">
        <f t="shared" si="797"/>
        <v>17.95</v>
      </c>
      <c r="DX249" s="25">
        <f t="shared" si="798"/>
        <v>0</v>
      </c>
      <c r="DY249" s="25">
        <f t="shared" si="799"/>
        <v>0</v>
      </c>
      <c r="DZ249" s="25">
        <f t="shared" si="800"/>
        <v>0</v>
      </c>
      <c r="EA249" s="25">
        <f t="shared" si="801"/>
        <v>0</v>
      </c>
      <c r="EB249" s="25">
        <f t="shared" si="802"/>
        <v>0</v>
      </c>
      <c r="EC249" s="25">
        <f t="shared" si="803"/>
        <v>0</v>
      </c>
      <c r="ED249" s="25">
        <f t="shared" si="804"/>
        <v>0</v>
      </c>
      <c r="EE249" s="25">
        <f t="shared" si="804"/>
        <v>0</v>
      </c>
      <c r="EF249" s="25">
        <f t="shared" si="805"/>
        <v>0</v>
      </c>
      <c r="EG249" s="25">
        <f t="shared" si="806"/>
        <v>0</v>
      </c>
      <c r="EH249" s="25">
        <f t="shared" si="806"/>
        <v>0</v>
      </c>
      <c r="EI249" s="25">
        <f t="shared" si="807"/>
        <v>0</v>
      </c>
      <c r="EJ249" s="18">
        <v>0</v>
      </c>
      <c r="EK249" s="18">
        <v>0</v>
      </c>
      <c r="EL249" s="18"/>
      <c r="EM249" s="18"/>
      <c r="EN249" s="16"/>
      <c r="EO249" s="16"/>
      <c r="EP249" s="16">
        <f>IF(OR(EN249="Cống tròn",EN249="Cống hộp",EN249="Ống nhựa"),INDEX(#REF!,MATCH(E249,#REF!,0)),IF(OR(EN249="Rãnh xây",EN249="Rãnh bê tông"),INDEX(#REF!,MATCH(E249,#REF!,0)),0))</f>
        <v>0</v>
      </c>
      <c r="EQ249" s="18"/>
      <c r="ER249" s="18"/>
      <c r="ES249" s="25">
        <f t="shared" si="808"/>
        <v>0</v>
      </c>
      <c r="ET249" s="1" t="str">
        <f>_xlfn.IFNA(IF(EN249="Cống tròn",INDEX(#REF!,MATCH(E249,#REF!,0)),IF(EN249="Cống hộp",INDEX(#REF!,MATCH(E249,#REF!,0)),EU249&amp;" ,"&amp;EV249)),0)</f>
        <v xml:space="preserve"> ,</v>
      </c>
      <c r="EU249" s="16"/>
      <c r="EV249" s="16"/>
      <c r="EW249" s="16" t="e">
        <f>_xlfn.IFNA(INDEX(#REF!,MATCH(E249,#REF!,0)),0)</f>
        <v>#REF!</v>
      </c>
      <c r="EX249" s="16"/>
      <c r="EY249" s="18">
        <v>0</v>
      </c>
      <c r="EZ249" s="18">
        <v>0</v>
      </c>
      <c r="FA249" s="18">
        <v>0</v>
      </c>
      <c r="FB249" s="19">
        <v>0</v>
      </c>
      <c r="FC249" s="19">
        <v>0</v>
      </c>
      <c r="FD249" s="25">
        <f t="shared" si="663"/>
        <v>0</v>
      </c>
      <c r="FE249" s="25">
        <f t="shared" si="809"/>
        <v>0</v>
      </c>
      <c r="FF249" s="18">
        <v>0</v>
      </c>
      <c r="FG249" s="18">
        <v>0</v>
      </c>
      <c r="FH249" s="18">
        <v>0</v>
      </c>
      <c r="FI249" s="25">
        <f t="shared" si="810"/>
        <v>0</v>
      </c>
      <c r="FJ249" s="18">
        <v>0</v>
      </c>
      <c r="FK249" s="18">
        <v>0</v>
      </c>
      <c r="FL249" s="18">
        <v>0</v>
      </c>
      <c r="FM249" s="18">
        <v>0</v>
      </c>
      <c r="FN249" s="18">
        <v>0</v>
      </c>
      <c r="FO249" s="25">
        <f t="shared" si="811"/>
        <v>0</v>
      </c>
      <c r="FP249" s="18">
        <v>0</v>
      </c>
      <c r="FQ249" s="18">
        <v>0</v>
      </c>
      <c r="FR249" s="25">
        <f t="shared" si="664"/>
        <v>0</v>
      </c>
      <c r="FS249" s="25">
        <f t="shared" si="665"/>
        <v>0</v>
      </c>
      <c r="FT249" s="25">
        <f t="shared" si="666"/>
        <v>0</v>
      </c>
      <c r="FU249" s="25">
        <f t="shared" si="667"/>
        <v>0</v>
      </c>
      <c r="FV249" s="25" t="str">
        <f t="shared" si="812"/>
        <v>Đủ</v>
      </c>
      <c r="FW249" s="25">
        <f t="shared" si="813"/>
        <v>0</v>
      </c>
      <c r="FX249" s="16"/>
      <c r="FY249" s="16"/>
      <c r="FZ249" s="16"/>
      <c r="GA249" s="16"/>
      <c r="GB249" s="19">
        <v>0</v>
      </c>
      <c r="GC249" s="19">
        <v>0</v>
      </c>
      <c r="GD249" s="19">
        <v>0</v>
      </c>
      <c r="GE249" s="19">
        <v>0</v>
      </c>
      <c r="GF249" s="19">
        <v>0</v>
      </c>
      <c r="GG249" s="19">
        <v>0</v>
      </c>
      <c r="GH249" s="19">
        <v>0</v>
      </c>
      <c r="GI249" s="19">
        <v>0</v>
      </c>
      <c r="GJ249" s="19">
        <v>0</v>
      </c>
      <c r="GK249" s="19">
        <v>0</v>
      </c>
      <c r="GL249" s="25">
        <f t="shared" si="668"/>
        <v>0</v>
      </c>
      <c r="GM249" s="25">
        <f t="shared" si="814"/>
        <v>0</v>
      </c>
      <c r="GN249" s="19">
        <v>0</v>
      </c>
      <c r="GO249" s="19">
        <v>0</v>
      </c>
      <c r="GP249" s="19">
        <v>0</v>
      </c>
      <c r="GQ249" s="19">
        <v>0</v>
      </c>
      <c r="GR249" s="1" t="e">
        <f>_xlfn.IFNA(INDEX(#REF!,MATCH(E249,#REF!,0)),0)</f>
        <v>#REF!</v>
      </c>
      <c r="GS249" s="16"/>
      <c r="GT249" s="18">
        <v>0</v>
      </c>
      <c r="GU249" s="18">
        <v>0</v>
      </c>
      <c r="GV249" s="18">
        <v>0</v>
      </c>
      <c r="GW249" s="18">
        <v>0</v>
      </c>
      <c r="GX249" s="25">
        <f t="shared" si="669"/>
        <v>0</v>
      </c>
      <c r="GY249" s="25">
        <f t="shared" si="670"/>
        <v>0</v>
      </c>
      <c r="GZ249" s="25">
        <f t="shared" si="815"/>
        <v>0</v>
      </c>
      <c r="HA249" s="1" t="e" cm="1">
        <f t="array" ref="HA249">INDEX(#REF!,MATCH(EJ249&amp;EK249&amp;HD249&amp;HE249&amp;HF249,#REF!&amp;#REF!&amp;#REF!&amp;#REF!&amp;#REF!,0))</f>
        <v>#REF!</v>
      </c>
      <c r="HB249" s="16"/>
      <c r="HC249" s="25">
        <f t="shared" si="816"/>
        <v>0</v>
      </c>
      <c r="HD249" s="18">
        <v>0</v>
      </c>
      <c r="HE249" s="18">
        <v>0</v>
      </c>
      <c r="HF249" s="18">
        <v>0</v>
      </c>
      <c r="HG249" s="1" t="e" cm="1">
        <f t="array" ref="HG249">INDEX(#REF!,MATCH(EJ249&amp;EK249&amp;HJ249&amp;HK249&amp;HL249,#REF!&amp;#REF!&amp;#REF!&amp;#REF!&amp;#REF!,0))</f>
        <v>#REF!</v>
      </c>
      <c r="HH249" s="16"/>
      <c r="HI249" s="25">
        <f t="shared" si="817"/>
        <v>0</v>
      </c>
      <c r="HJ249" s="25">
        <f t="shared" si="818"/>
        <v>0</v>
      </c>
      <c r="HK249" s="19">
        <v>0</v>
      </c>
      <c r="HL249" s="19">
        <v>0</v>
      </c>
      <c r="HM249" s="18">
        <v>0.01</v>
      </c>
      <c r="HN249" s="18">
        <v>1</v>
      </c>
      <c r="HO249" s="25">
        <f t="shared" si="819"/>
        <v>0</v>
      </c>
      <c r="HP249" s="25">
        <f t="shared" si="820"/>
        <v>0</v>
      </c>
      <c r="HQ249" s="25">
        <f t="shared" si="821"/>
        <v>0</v>
      </c>
      <c r="HR249" s="25">
        <f t="shared" si="822"/>
        <v>0</v>
      </c>
      <c r="HS249" s="25">
        <f t="shared" si="823"/>
        <v>0</v>
      </c>
      <c r="HT249" s="19">
        <v>0</v>
      </c>
      <c r="HU249" s="19">
        <v>0</v>
      </c>
      <c r="HV249" s="19">
        <v>0</v>
      </c>
      <c r="HW249" s="25">
        <f t="shared" si="824"/>
        <v>0</v>
      </c>
      <c r="HX249" s="19">
        <v>0</v>
      </c>
      <c r="HY249" s="19">
        <v>0</v>
      </c>
      <c r="HZ249" s="18">
        <v>0</v>
      </c>
      <c r="IA249" s="20">
        <f>ROUND(IF(EN249="Cống tròn",IF(EN249="Cống tròn",IF(EU249="Không có móng",IQ249-FF249,IF(EU249="Đế",IP249-FN249,IF(OR(EU249="Móng bê tông",EU249="Móng bê tông kết hợp đế"),II249-FJ249,0))),0),IF(EN249="Cống hộp",IF(AND(EN249="Cống hộp",EU249="Không có móng"),IQ249-GF249,IF(AND(EN249="Cống hộp",EU249="Móng bê tông"),IJ249-GB249,0)),IF(OR(EN249="Rãnh xây",EN249="Rãnh bê tông"),IF(OR(EN249="Rãnh xây",EN249="Rãnh bê tông"),IK249-GB249,0),IF(EN249="Ống nhựa",IF(AND(EN249="Ống nhựa",EU249="Không đắp cát"),IQ249-HT249,IF(AND(EN249="Ống nhựa",EU249="Đắp cát"),IH249-HX249,0)),IF(EN249="Rãnh thang",IF(EN249="Rãnh thang",IF(EU249="Móng bê tông",#REF!-#REF!,IQ249),0),0))))),2)</f>
        <v>0</v>
      </c>
      <c r="IB249" s="20">
        <f t="shared" si="825"/>
        <v>0</v>
      </c>
      <c r="IC249" s="20">
        <f t="shared" si="671"/>
        <v>0</v>
      </c>
      <c r="ID249" s="20">
        <f t="shared" si="672"/>
        <v>0</v>
      </c>
      <c r="IE249" s="20">
        <f t="shared" si="673"/>
        <v>0</v>
      </c>
      <c r="IF249" s="20">
        <f t="shared" si="674"/>
        <v>0</v>
      </c>
      <c r="IG249" s="20">
        <f>IF(EN249="Rãnh thang",IF(AND(EN249="Rãnh thang",EU249="Móng bê tông"),IQ249-#REF!,0),IF(EN249="Ống nhựa",IF(AND(EN249="Ống nhựa",EU249="Đắp cát"),IQ249-HT249,0),IF(EN249="Cống tròn",IF(EN249="Cống tròn",IF(OR(EU249="Móng bê tông",EU249="Móng bê tông kết hợp đế"),IM249-FL249,0),0),IF(EN249="Cống hộp",IF(AND(EN249="Cống hộp",EU249="Móng bê tông"),IN249-GD249,0),IF(OR(EN249="Rãnh xây",EN249="Rãnh bê tông"),IF(AND(EN249="Rãnh xây",EU249="Móng bê tông"),IO249-GD249,IF(AND(EN249="Rãnh bê tông",EU249="Móng bê tông"),IO249-GD249,0)),0)))))</f>
        <v>0</v>
      </c>
      <c r="IH249" s="20">
        <f t="shared" si="675"/>
        <v>0</v>
      </c>
      <c r="II249" s="20">
        <f t="shared" si="676"/>
        <v>0</v>
      </c>
      <c r="IJ249" s="20">
        <f t="shared" si="677"/>
        <v>0</v>
      </c>
      <c r="IK249" s="20">
        <f t="shared" si="678"/>
        <v>0</v>
      </c>
      <c r="IL249" s="20">
        <f t="shared" si="679"/>
        <v>0</v>
      </c>
      <c r="IM249" s="20">
        <f t="shared" si="680"/>
        <v>0</v>
      </c>
      <c r="IN249" s="20">
        <f t="shared" si="681"/>
        <v>0</v>
      </c>
      <c r="IO249" s="20">
        <f t="shared" si="682"/>
        <v>0</v>
      </c>
      <c r="IP249" s="20">
        <f t="shared" si="683"/>
        <v>0</v>
      </c>
      <c r="IQ249" s="18">
        <v>0</v>
      </c>
      <c r="IR249" s="25">
        <f t="shared" si="826"/>
        <v>0</v>
      </c>
      <c r="IS249" s="25">
        <f t="shared" si="684"/>
        <v>0</v>
      </c>
      <c r="IT249" s="25">
        <f t="shared" si="685"/>
        <v>0</v>
      </c>
      <c r="IU249" s="25">
        <f>ROUND(IF(EN249="Cống tròn",IF(EN249="Cống tròn",IV249+FF249,0),IF(EN249="Cống hộp",IF(EN249="Cống hộp",IV249+GP249,0),IF(OR(EN249="Rãnh xây",EN249="Rãnh bê tông"),IF(OR(EN249="Rãnh xây",EN249="Rãnh bê tông"),IV249+GP249,0),IF(EN249="ống nhựa",IF(EN249="Ống nhựa",IV249+HT249,0),IF(EN249="Rãnh thang",IF(EN249="Rãnh thang",IQ249+#REF!,0),0))))),2)</f>
        <v>0</v>
      </c>
      <c r="IV249" s="18">
        <v>0</v>
      </c>
      <c r="IW249" s="25">
        <f t="shared" si="686"/>
        <v>0</v>
      </c>
      <c r="IX249" s="25">
        <f t="shared" si="687"/>
        <v>0</v>
      </c>
      <c r="IY249" s="25">
        <f t="shared" si="688"/>
        <v>0</v>
      </c>
      <c r="IZ249" s="25">
        <f t="shared" si="689"/>
        <v>0</v>
      </c>
      <c r="JA249" s="25">
        <f t="shared" si="690"/>
        <v>0</v>
      </c>
      <c r="JB249" s="18">
        <v>0</v>
      </c>
      <c r="JC249" s="20">
        <f>ROUND(IF(EN249="Cống tròn",IF(EN249="Cống tròn",IF(EU249="Không có móng",JS249-FF249,IF(EU249="Đế",JR249-FN249,IF(OR(EU249="Móng bê tông",EU249="Móng bê tông kết hợp đế"),JK249-FJ249,0))),0),IF(EN249="Cống hộp",IF(AND(EN249="Cống hộp",EU249="Không có móng"),JS249-GF249,IF(AND(EN249="Cống hộp",EU249="Móng bê tông"),JL249-GB249,0)),IF(OR(EN249="Rãnh xây",EN249="Rãnh bê tông"),IF(OR(EN249="Rãnh xây",EN249="Rãnh bê tông"),JM249-GB249,0),IF(EN249="Ống nhựa",IF(AND(EN249="Ống nhựa",EU249="Không đắp cát"),JS249-HT249,IF(AND(EN249="Ống nhựa",EU249="Đắp cát"),JJ249-HX249,0)),IF(EN249="Rãnh thang",IF(EN249="Rãnh thang",IF(EU249="Móng bê tông",#REF!-#REF!,JS249),0),0))))),2)</f>
        <v>0</v>
      </c>
      <c r="JD249" s="20">
        <f t="shared" si="827"/>
        <v>0</v>
      </c>
      <c r="JE249" s="20">
        <f t="shared" si="691"/>
        <v>0</v>
      </c>
      <c r="JF249" s="20">
        <f t="shared" si="692"/>
        <v>0</v>
      </c>
      <c r="JG249" s="20">
        <f t="shared" si="693"/>
        <v>0</v>
      </c>
      <c r="JH249" s="20">
        <f t="shared" si="694"/>
        <v>0</v>
      </c>
      <c r="JI249" s="20">
        <f>IF(EN249="Rãnh thang",IF(AND(EN249="Rãnh thang",EU249="Móng bê tông"),JS249-#REF!,0),IF(EN249="Ống nhựa",IF(AND(EN249="Ống nhựa",EU249="Đắp cát"),JS249-HT249,0),IF(EN249="Cống tròn",IF(EN249="Cống tròn",IF(OR(EU249="Móng bê tông",EU249="Móng bê tông kết hợp đế"),JO249-FL249,0),0),IF(EN249="Cống hộp",IF(AND(EN249="Cống hộp",EU249="Móng bê tông"),JP249-GD249,0),IF(OR(EN249="Rãnh xây",EN249="Rãnh bê tông"),IF(AND(EN249="Rãnh xây",EU249="Móng bê tông"),JQ249-GD249,IF(AND(EN249="Rãnh bê tông",EU249="Móng bê tông"),JQ249-GD249,0)),0)))))</f>
        <v>0</v>
      </c>
      <c r="JJ249" s="20">
        <f t="shared" si="695"/>
        <v>0</v>
      </c>
      <c r="JK249" s="20">
        <f t="shared" si="696"/>
        <v>0</v>
      </c>
      <c r="JL249" s="20">
        <f t="shared" si="697"/>
        <v>0</v>
      </c>
      <c r="JM249" s="20">
        <f t="shared" si="698"/>
        <v>0</v>
      </c>
      <c r="JN249" s="20">
        <f t="shared" si="699"/>
        <v>0</v>
      </c>
      <c r="JO249" s="20">
        <f t="shared" si="700"/>
        <v>0</v>
      </c>
      <c r="JP249" s="20">
        <f t="shared" si="701"/>
        <v>0</v>
      </c>
      <c r="JQ249" s="20">
        <f t="shared" si="702"/>
        <v>0</v>
      </c>
      <c r="JR249" s="20">
        <f t="shared" si="703"/>
        <v>0</v>
      </c>
      <c r="JS249" s="26">
        <v>0</v>
      </c>
      <c r="JT249" s="25">
        <f t="shared" si="828"/>
        <v>0</v>
      </c>
      <c r="JU249" s="25">
        <f t="shared" si="704"/>
        <v>0</v>
      </c>
      <c r="JV249" s="25">
        <f t="shared" si="705"/>
        <v>0</v>
      </c>
      <c r="JW249" s="25">
        <f>ROUND(IF(EN249="Cống tròn",IF(EN249="Cống tròn",JX249+FF249,0),IF(EN249="Cống hộp",IF(EN249="Cống hộp",JX249+GP249,0),IF(OR(EN249="Rãnh xây",EN249="Rãnh bê tông"),IF(OR(EN249="Rãnh xây",EN249="Rãnh bê tông"),JX249+GP249,0),IF(EN249="ống nhựa",IF(EN249="Ống nhựa",JX249+HT249,0),IF(EN249="Rãnh thang",IF(EN249="Rãnh thang",JS249+#REF!,0),0))))),2)</f>
        <v>0</v>
      </c>
      <c r="JX249" s="27">
        <v>0</v>
      </c>
      <c r="JY249" s="25">
        <f t="shared" si="706"/>
        <v>0</v>
      </c>
      <c r="JZ249" s="25">
        <f t="shared" si="707"/>
        <v>0</v>
      </c>
      <c r="KA249" s="25">
        <f t="shared" si="708"/>
        <v>0</v>
      </c>
      <c r="KB249" s="25">
        <f t="shared" si="709"/>
        <v>0</v>
      </c>
      <c r="KC249" s="25">
        <f t="shared" si="710"/>
        <v>0</v>
      </c>
      <c r="KD249" s="28" t="s">
        <v>98</v>
      </c>
      <c r="KE249" s="27">
        <v>0</v>
      </c>
      <c r="KF249" s="25">
        <f t="shared" si="711"/>
        <v>0</v>
      </c>
      <c r="KG249" s="25">
        <f t="shared" si="829"/>
        <v>0</v>
      </c>
      <c r="KH249" s="27">
        <v>0</v>
      </c>
      <c r="KI249" s="25">
        <f t="shared" si="712"/>
        <v>0</v>
      </c>
      <c r="KJ249" s="25">
        <f t="shared" si="830"/>
        <v>0</v>
      </c>
      <c r="KK249" s="25">
        <f t="shared" si="713"/>
        <v>0</v>
      </c>
      <c r="KL249" s="25">
        <f t="shared" si="714"/>
        <v>0</v>
      </c>
      <c r="KM249" s="25">
        <f t="shared" si="831"/>
        <v>0</v>
      </c>
      <c r="KN249" s="25">
        <f t="shared" si="715"/>
        <v>0</v>
      </c>
      <c r="KO249" s="25">
        <f t="shared" si="716"/>
        <v>0</v>
      </c>
      <c r="KP249" s="25">
        <f t="shared" si="832"/>
        <v>0</v>
      </c>
      <c r="KQ249" s="25">
        <f t="shared" si="717"/>
        <v>0</v>
      </c>
      <c r="KR249" s="25">
        <f t="shared" si="718"/>
        <v>0</v>
      </c>
      <c r="KS249" s="25">
        <f t="shared" si="833"/>
        <v>0</v>
      </c>
      <c r="KT249" s="25">
        <f t="shared" si="719"/>
        <v>0</v>
      </c>
      <c r="KU249" s="25">
        <f t="shared" si="720"/>
        <v>0</v>
      </c>
      <c r="KV249" s="25">
        <f t="shared" si="834"/>
        <v>0</v>
      </c>
      <c r="KW249" s="25">
        <f t="shared" si="721"/>
        <v>0</v>
      </c>
      <c r="KX249" s="25">
        <f t="shared" si="722"/>
        <v>0</v>
      </c>
      <c r="KY249" s="25">
        <f t="shared" si="835"/>
        <v>0</v>
      </c>
      <c r="KZ249" s="25">
        <f t="shared" si="723"/>
        <v>0</v>
      </c>
      <c r="LA249" s="25">
        <f t="shared" si="724"/>
        <v>0</v>
      </c>
      <c r="LB249" s="25">
        <f t="shared" si="836"/>
        <v>0</v>
      </c>
      <c r="LC249" s="25">
        <f t="shared" si="725"/>
        <v>0</v>
      </c>
      <c r="LD249" s="25">
        <f t="shared" si="726"/>
        <v>0</v>
      </c>
      <c r="LE249" s="25">
        <f t="shared" si="837"/>
        <v>0</v>
      </c>
      <c r="LF249" s="25">
        <f t="shared" si="727"/>
        <v>0</v>
      </c>
      <c r="LG249" s="25">
        <f t="shared" si="728"/>
        <v>0</v>
      </c>
      <c r="LH249" s="25">
        <f t="shared" si="838"/>
        <v>0</v>
      </c>
      <c r="LI249" s="25">
        <f t="shared" si="729"/>
        <v>0</v>
      </c>
      <c r="LJ249" s="25">
        <f t="shared" si="730"/>
        <v>0</v>
      </c>
      <c r="LK249" s="25">
        <f t="shared" si="839"/>
        <v>0</v>
      </c>
      <c r="LL249" s="25">
        <f t="shared" si="731"/>
        <v>0</v>
      </c>
      <c r="LM249" s="25">
        <f t="shared" si="732"/>
        <v>0</v>
      </c>
      <c r="LN249" s="25">
        <f t="shared" si="840"/>
        <v>0</v>
      </c>
      <c r="LO249" s="25">
        <f t="shared" si="733"/>
        <v>0</v>
      </c>
      <c r="LP249" s="25">
        <f t="shared" si="734"/>
        <v>0</v>
      </c>
      <c r="LQ249" s="25">
        <f t="shared" si="841"/>
        <v>0</v>
      </c>
      <c r="LR249" s="25">
        <f t="shared" si="735"/>
        <v>0</v>
      </c>
      <c r="LS249" s="25">
        <f t="shared" si="736"/>
        <v>0</v>
      </c>
      <c r="LT249" s="25">
        <f t="shared" si="842"/>
        <v>0</v>
      </c>
      <c r="LU249" s="25">
        <f t="shared" si="737"/>
        <v>0</v>
      </c>
      <c r="LV249" s="25">
        <f t="shared" si="738"/>
        <v>0</v>
      </c>
      <c r="LW249" s="25">
        <f t="shared" si="843"/>
        <v>0</v>
      </c>
      <c r="LX249" s="25">
        <f t="shared" si="739"/>
        <v>0</v>
      </c>
      <c r="LY249" s="25">
        <f t="shared" si="740"/>
        <v>0</v>
      </c>
      <c r="LZ249" s="25">
        <f t="shared" si="844"/>
        <v>0</v>
      </c>
      <c r="MA249" s="25">
        <f t="shared" si="741"/>
        <v>0</v>
      </c>
      <c r="MB249" s="25">
        <f t="shared" si="742"/>
        <v>0</v>
      </c>
      <c r="MC249" s="25">
        <f t="shared" si="845"/>
        <v>0</v>
      </c>
      <c r="MD249" s="25">
        <f t="shared" si="743"/>
        <v>0</v>
      </c>
      <c r="ME249" s="25">
        <f t="shared" si="744"/>
        <v>0</v>
      </c>
      <c r="MF249" s="25">
        <f t="shared" si="846"/>
        <v>0</v>
      </c>
      <c r="MG249" s="25">
        <f t="shared" si="745"/>
        <v>0</v>
      </c>
      <c r="MH249" s="25">
        <f t="shared" si="746"/>
        <v>0</v>
      </c>
      <c r="MI249" s="25">
        <f t="shared" si="847"/>
        <v>0</v>
      </c>
      <c r="MJ249" s="25">
        <f t="shared" si="747"/>
        <v>0</v>
      </c>
      <c r="MK249" s="25">
        <f t="shared" si="748"/>
        <v>0</v>
      </c>
      <c r="ML249" s="25">
        <f t="shared" si="848"/>
        <v>0</v>
      </c>
      <c r="MM249" s="25">
        <f t="shared" si="749"/>
        <v>0</v>
      </c>
      <c r="MN249" s="25">
        <f t="shared" si="750"/>
        <v>0</v>
      </c>
      <c r="MO249" s="25">
        <f t="shared" si="849"/>
        <v>0</v>
      </c>
      <c r="MP249" s="25">
        <f t="shared" si="751"/>
        <v>0</v>
      </c>
      <c r="MQ249" s="25">
        <f t="shared" si="752"/>
        <v>0</v>
      </c>
      <c r="MR249" s="25">
        <f t="shared" si="850"/>
        <v>0</v>
      </c>
      <c r="MS249" s="29">
        <v>0</v>
      </c>
      <c r="MT249" s="29">
        <v>0</v>
      </c>
      <c r="MU249" s="29">
        <v>1</v>
      </c>
      <c r="MV249" s="29">
        <v>1</v>
      </c>
      <c r="MW249" s="25">
        <f t="shared" si="753"/>
        <v>0</v>
      </c>
      <c r="MX249" s="25">
        <f t="shared" si="754"/>
        <v>0</v>
      </c>
      <c r="MY249" s="25">
        <f t="shared" si="755"/>
        <v>0</v>
      </c>
      <c r="MZ249" s="25">
        <f t="shared" si="756"/>
        <v>0</v>
      </c>
      <c r="NA249" s="25">
        <f t="shared" si="757"/>
        <v>0</v>
      </c>
      <c r="NB249" s="25">
        <f t="shared" si="758"/>
        <v>0</v>
      </c>
      <c r="NC249" s="25">
        <f t="shared" si="759"/>
        <v>0</v>
      </c>
      <c r="ND249" s="25">
        <f t="shared" si="760"/>
        <v>0</v>
      </c>
      <c r="NE249" s="25">
        <f t="shared" si="851"/>
        <v>0</v>
      </c>
      <c r="NF249" s="25">
        <f t="shared" si="851"/>
        <v>0</v>
      </c>
      <c r="NG249" s="25">
        <f t="shared" si="851"/>
        <v>0</v>
      </c>
      <c r="NH249" s="25">
        <f t="shared" si="851"/>
        <v>0</v>
      </c>
      <c r="NI249" s="25">
        <f t="shared" si="761"/>
        <v>0</v>
      </c>
      <c r="NJ249" s="25">
        <f t="shared" si="762"/>
        <v>0</v>
      </c>
      <c r="NK249" s="25">
        <f t="shared" si="763"/>
        <v>0</v>
      </c>
      <c r="NL249" s="25">
        <f t="shared" si="764"/>
        <v>0</v>
      </c>
      <c r="NM249" s="25">
        <f t="shared" si="765"/>
        <v>0</v>
      </c>
      <c r="NN249" s="25">
        <f t="shared" si="852"/>
        <v>0</v>
      </c>
      <c r="NO249" s="25">
        <f t="shared" si="766"/>
        <v>0</v>
      </c>
      <c r="NP249" s="25">
        <f t="shared" si="767"/>
        <v>0</v>
      </c>
      <c r="NQ249" s="25">
        <f t="shared" si="853"/>
        <v>0</v>
      </c>
      <c r="NR249" s="25">
        <f t="shared" si="768"/>
        <v>0</v>
      </c>
      <c r="NS249" s="25">
        <f t="shared" si="769"/>
        <v>0</v>
      </c>
      <c r="NT249" s="25">
        <f t="shared" si="854"/>
        <v>0</v>
      </c>
      <c r="NU249" s="25">
        <f t="shared" si="770"/>
        <v>0</v>
      </c>
      <c r="NV249" s="25">
        <f t="shared" si="771"/>
        <v>0</v>
      </c>
      <c r="NW249" s="25">
        <f t="shared" si="855"/>
        <v>0</v>
      </c>
      <c r="NX249" s="25">
        <f t="shared" si="856"/>
        <v>0</v>
      </c>
      <c r="NY249" s="25">
        <f t="shared" si="856"/>
        <v>0</v>
      </c>
      <c r="NZ249" s="25">
        <f t="shared" si="857"/>
        <v>0</v>
      </c>
      <c r="OA249" s="25">
        <f t="shared" si="858"/>
        <v>0</v>
      </c>
      <c r="OB249" s="25">
        <f t="shared" si="858"/>
        <v>0</v>
      </c>
      <c r="OC249" s="25">
        <f t="shared" si="859"/>
        <v>0</v>
      </c>
      <c r="OD249" s="25">
        <f t="shared" si="860"/>
        <v>0</v>
      </c>
      <c r="OE249" s="25">
        <f t="shared" si="860"/>
        <v>0</v>
      </c>
      <c r="OF249" s="25">
        <f t="shared" si="860"/>
        <v>0</v>
      </c>
      <c r="OG249" s="25">
        <f t="shared" si="772"/>
        <v>0</v>
      </c>
      <c r="OH249" s="25">
        <f t="shared" si="773"/>
        <v>0</v>
      </c>
      <c r="OI249" s="25">
        <f t="shared" si="774"/>
        <v>0</v>
      </c>
      <c r="OJ249" s="25">
        <f t="shared" si="775"/>
        <v>0</v>
      </c>
      <c r="OK249" s="25">
        <f t="shared" si="776"/>
        <v>0</v>
      </c>
      <c r="OL249" s="25">
        <f t="shared" si="777"/>
        <v>0</v>
      </c>
      <c r="OM249" s="25">
        <f t="shared" si="861"/>
        <v>0</v>
      </c>
      <c r="ON249" s="25">
        <f t="shared" si="861"/>
        <v>0</v>
      </c>
      <c r="OO249" s="25">
        <f t="shared" si="861"/>
        <v>0</v>
      </c>
      <c r="OP249" s="25">
        <f t="shared" si="778"/>
        <v>0</v>
      </c>
      <c r="OQ249" s="25">
        <f t="shared" si="779"/>
        <v>0</v>
      </c>
      <c r="OR249" s="25">
        <f t="shared" si="862"/>
        <v>0</v>
      </c>
      <c r="OS249" s="19">
        <v>536960.18999999994</v>
      </c>
      <c r="OT249" s="19">
        <v>2371324.83</v>
      </c>
    </row>
    <row r="250" spans="1:410" ht="33" customHeight="1" x14ac:dyDescent="0.25">
      <c r="A250" s="18"/>
      <c r="B250" s="18" t="s">
        <v>1005</v>
      </c>
      <c r="C250" s="18">
        <v>18.34</v>
      </c>
      <c r="D250" s="16" t="e">
        <f>_xlfn.IFNA(INDEX(#REF!,MATCH(E250,#REF!,0)),0)</f>
        <v>#REF!</v>
      </c>
      <c r="E250" s="18" t="s">
        <v>1051</v>
      </c>
      <c r="F250" s="16" t="s">
        <v>765</v>
      </c>
      <c r="G250" s="16" t="s">
        <v>766</v>
      </c>
      <c r="H250" s="16" t="s">
        <v>767</v>
      </c>
      <c r="I250" s="16" t="s">
        <v>768</v>
      </c>
      <c r="J250" s="16" t="s">
        <v>769</v>
      </c>
      <c r="K250" s="16" t="s">
        <v>770</v>
      </c>
      <c r="L250" s="16" t="s">
        <v>771</v>
      </c>
      <c r="M250" s="18">
        <v>2.44</v>
      </c>
      <c r="N250" s="18">
        <v>2.44</v>
      </c>
      <c r="O250" s="18">
        <v>2.84</v>
      </c>
      <c r="P250" s="18">
        <v>2.84</v>
      </c>
      <c r="Q250" s="18">
        <v>0.1</v>
      </c>
      <c r="R250" s="18">
        <v>2.64</v>
      </c>
      <c r="S250" s="18">
        <v>2.64</v>
      </c>
      <c r="T250" s="18">
        <v>0.2</v>
      </c>
      <c r="U250" s="18">
        <v>0</v>
      </c>
      <c r="V250" s="18">
        <v>0</v>
      </c>
      <c r="W250" s="18">
        <v>0</v>
      </c>
      <c r="X250" s="18">
        <v>2.44</v>
      </c>
      <c r="Y250" s="18">
        <v>2.4</v>
      </c>
      <c r="Z250" s="20">
        <f t="shared" si="780"/>
        <v>2.1</v>
      </c>
      <c r="AA250" s="18">
        <v>0.22</v>
      </c>
      <c r="AB250" s="18">
        <v>0</v>
      </c>
      <c r="AC250" s="18">
        <v>0</v>
      </c>
      <c r="AD250" s="18">
        <v>0</v>
      </c>
      <c r="AE250" s="18">
        <v>0</v>
      </c>
      <c r="AF250" s="18">
        <v>0</v>
      </c>
      <c r="AG250" s="18">
        <v>2</v>
      </c>
      <c r="AH250" s="18">
        <v>2</v>
      </c>
      <c r="AI250" s="20">
        <f t="shared" si="781"/>
        <v>2.25</v>
      </c>
      <c r="AJ250" s="18">
        <v>0</v>
      </c>
      <c r="AK250" s="18">
        <v>0</v>
      </c>
      <c r="AL250" s="20">
        <f t="shared" si="782"/>
        <v>0</v>
      </c>
      <c r="AM250" s="18">
        <v>2.44</v>
      </c>
      <c r="AN250" s="18">
        <v>2</v>
      </c>
      <c r="AO250" s="18">
        <v>0.15</v>
      </c>
      <c r="AP250" s="18">
        <v>0.22</v>
      </c>
      <c r="AQ250" s="18">
        <v>2.44</v>
      </c>
      <c r="AR250" s="18">
        <v>2.2200000000000002</v>
      </c>
      <c r="AS250" s="18">
        <v>0.12</v>
      </c>
      <c r="AT250" s="18">
        <v>0.11</v>
      </c>
      <c r="AU250" s="18">
        <v>0</v>
      </c>
      <c r="AV250" s="18">
        <v>1</v>
      </c>
      <c r="AW250" s="18">
        <v>0</v>
      </c>
      <c r="AX250" s="18">
        <v>0</v>
      </c>
      <c r="AY250" s="18">
        <v>0</v>
      </c>
      <c r="AZ250" s="18">
        <v>0</v>
      </c>
      <c r="BA250" s="18">
        <v>0</v>
      </c>
      <c r="BB250" s="18">
        <v>0</v>
      </c>
      <c r="BC250" s="18">
        <v>0</v>
      </c>
      <c r="BD250" s="18">
        <v>0</v>
      </c>
      <c r="BE250" s="18">
        <v>1</v>
      </c>
      <c r="BF250" s="18">
        <v>1</v>
      </c>
      <c r="BG250" s="18">
        <v>0</v>
      </c>
      <c r="BH250" s="18">
        <v>0</v>
      </c>
      <c r="BI250" s="18">
        <v>0</v>
      </c>
      <c r="BJ250" s="18">
        <v>0</v>
      </c>
      <c r="BK250" s="18">
        <v>0</v>
      </c>
      <c r="BL250" s="18">
        <v>0</v>
      </c>
      <c r="BM250" s="18">
        <v>0</v>
      </c>
      <c r="BN250" s="18">
        <v>0</v>
      </c>
      <c r="BO250" s="18">
        <v>0</v>
      </c>
      <c r="BP250" s="18">
        <v>0</v>
      </c>
      <c r="BQ250" s="18">
        <v>0</v>
      </c>
      <c r="BR250" s="18">
        <v>0</v>
      </c>
      <c r="BS250" s="18">
        <v>0</v>
      </c>
      <c r="BT250" s="18">
        <v>0</v>
      </c>
      <c r="BU250" s="18">
        <v>0</v>
      </c>
      <c r="BV250" s="18">
        <v>0</v>
      </c>
      <c r="BW250" s="18">
        <v>0</v>
      </c>
      <c r="BX250" s="18">
        <v>0</v>
      </c>
      <c r="BY250" s="18">
        <v>0</v>
      </c>
      <c r="BZ250" s="18">
        <v>0</v>
      </c>
      <c r="CA250" s="16" t="e">
        <f>_xlfn.IFNA(IF(RIGHT(D250,2)="=G",0,INDEX(#REF!,MATCH(E250,#REF!,0))),0)</f>
        <v>#REF!</v>
      </c>
      <c r="CB250" s="16" t="s">
        <v>776</v>
      </c>
      <c r="CC250" s="18">
        <v>0</v>
      </c>
      <c r="CD250" s="18">
        <v>0</v>
      </c>
      <c r="CE250" s="18">
        <v>2.2000000000000002</v>
      </c>
      <c r="CF250" s="18">
        <v>0.73</v>
      </c>
      <c r="CG250" s="18">
        <v>0.12</v>
      </c>
      <c r="CH250" s="18">
        <v>3</v>
      </c>
      <c r="CI250" s="16" t="s">
        <v>98</v>
      </c>
      <c r="CJ250" s="18">
        <v>0</v>
      </c>
      <c r="CK250" s="20">
        <f t="shared" si="648"/>
        <v>2.69</v>
      </c>
      <c r="CL250" s="20">
        <f t="shared" si="783"/>
        <v>2.69</v>
      </c>
      <c r="CM250" s="18">
        <v>34.56</v>
      </c>
      <c r="CN250" s="18">
        <v>27.24</v>
      </c>
      <c r="CO250" s="18">
        <v>26.401</v>
      </c>
      <c r="CP250" s="22">
        <f t="shared" si="649"/>
        <v>27.24</v>
      </c>
      <c r="CQ250" s="22">
        <f t="shared" si="650"/>
        <v>24.55</v>
      </c>
      <c r="CR250" s="22">
        <f t="shared" si="784"/>
        <v>2.69</v>
      </c>
      <c r="CS250" s="22">
        <f t="shared" si="651"/>
        <v>24.650000000000002</v>
      </c>
      <c r="CT250" s="22">
        <f t="shared" si="652"/>
        <v>24.85</v>
      </c>
      <c r="CU250" s="18">
        <v>24.85</v>
      </c>
      <c r="CV250" s="22">
        <f t="shared" si="785"/>
        <v>2.1</v>
      </c>
      <c r="CW250" s="22">
        <f t="shared" si="653"/>
        <v>0</v>
      </c>
      <c r="CX250" s="22">
        <f t="shared" si="654"/>
        <v>0</v>
      </c>
      <c r="CY250" s="22">
        <f t="shared" si="655"/>
        <v>26.97</v>
      </c>
      <c r="CZ250" s="22">
        <f t="shared" si="656"/>
        <v>27.12</v>
      </c>
      <c r="DA250" s="18">
        <v>27.24</v>
      </c>
      <c r="DB250" s="20">
        <f t="shared" si="786"/>
        <v>2.69</v>
      </c>
      <c r="DC250" s="20">
        <f t="shared" si="787"/>
        <v>0</v>
      </c>
      <c r="DD250" s="20">
        <f t="shared" si="788"/>
        <v>2.69</v>
      </c>
      <c r="DE250" s="20">
        <f t="shared" si="657"/>
        <v>0.1</v>
      </c>
      <c r="DF250" s="20">
        <f t="shared" si="658"/>
        <v>0.2</v>
      </c>
      <c r="DG250" s="20">
        <f t="shared" si="659"/>
        <v>2.37</v>
      </c>
      <c r="DH250" s="20">
        <f t="shared" si="660"/>
        <v>0</v>
      </c>
      <c r="DI250" s="20">
        <f t="shared" si="661"/>
        <v>0</v>
      </c>
      <c r="DJ250" s="20">
        <f t="shared" si="662"/>
        <v>0</v>
      </c>
      <c r="DK250" s="20">
        <f t="shared" si="789"/>
        <v>2.67</v>
      </c>
      <c r="DL250" s="20">
        <f t="shared" si="790"/>
        <v>0</v>
      </c>
      <c r="DM250" s="20">
        <f t="shared" si="791"/>
        <v>2.0000000000000018E-2</v>
      </c>
      <c r="DN250" s="20">
        <f t="shared" si="792"/>
        <v>0</v>
      </c>
      <c r="DO250" s="18">
        <v>3.04</v>
      </c>
      <c r="DP250" s="18">
        <v>0</v>
      </c>
      <c r="DQ250" s="18">
        <v>1</v>
      </c>
      <c r="DR250" s="18">
        <v>1</v>
      </c>
      <c r="DS250" s="25">
        <f t="shared" si="793"/>
        <v>3.04</v>
      </c>
      <c r="DT250" s="25">
        <f t="shared" si="794"/>
        <v>0</v>
      </c>
      <c r="DU250" s="25">
        <f t="shared" si="795"/>
        <v>8.18</v>
      </c>
      <c r="DV250" s="25">
        <f t="shared" si="796"/>
        <v>0</v>
      </c>
      <c r="DW250" s="25">
        <f t="shared" si="797"/>
        <v>8.18</v>
      </c>
      <c r="DX250" s="25">
        <f t="shared" si="798"/>
        <v>23.23</v>
      </c>
      <c r="DY250" s="25">
        <f t="shared" si="799"/>
        <v>0</v>
      </c>
      <c r="DZ250" s="25">
        <f t="shared" si="800"/>
        <v>23.23</v>
      </c>
      <c r="EA250" s="25">
        <f t="shared" si="801"/>
        <v>16.309999999999999</v>
      </c>
      <c r="EB250" s="25">
        <f t="shared" si="802"/>
        <v>0</v>
      </c>
      <c r="EC250" s="25">
        <f t="shared" si="803"/>
        <v>16.309999999999999</v>
      </c>
      <c r="ED250" s="25">
        <f t="shared" si="804"/>
        <v>6.92</v>
      </c>
      <c r="EE250" s="25">
        <f t="shared" si="804"/>
        <v>0</v>
      </c>
      <c r="EF250" s="25">
        <f t="shared" si="805"/>
        <v>6.92</v>
      </c>
      <c r="EG250" s="25">
        <f t="shared" si="806"/>
        <v>16.309999999999999</v>
      </c>
      <c r="EH250" s="25">
        <f t="shared" si="806"/>
        <v>0</v>
      </c>
      <c r="EI250" s="25">
        <f t="shared" si="807"/>
        <v>16.309999999999999</v>
      </c>
      <c r="EJ250" s="18">
        <v>18.34</v>
      </c>
      <c r="EK250" s="18">
        <v>32.020000000000003</v>
      </c>
      <c r="EL250" s="18" t="s">
        <v>1051</v>
      </c>
      <c r="EM250" s="18" t="s">
        <v>1052</v>
      </c>
      <c r="EN250" s="16" t="s">
        <v>774</v>
      </c>
      <c r="EO250" s="16" t="s">
        <v>132</v>
      </c>
      <c r="EP250" s="16" t="e">
        <f>IF(OR(EN250="Cống tròn",EN250="Cống hộp",EN250="Ống nhựa"),INDEX(#REF!,MATCH(E250,#REF!,0)),IF(OR(EN250="Rãnh xây",EN250="Rãnh bê tông"),INDEX(#REF!,MATCH(E250,#REF!,0)),0))</f>
        <v>#REF!</v>
      </c>
      <c r="EQ250" s="18">
        <v>12.080000000000004</v>
      </c>
      <c r="ER250" s="18">
        <v>1</v>
      </c>
      <c r="ES250" s="25">
        <f t="shared" si="808"/>
        <v>12</v>
      </c>
      <c r="ET250" s="1" t="e">
        <f>_xlfn.IFNA(IF(EN250="Cống tròn",INDEX(#REF!,MATCH(E250,#REF!,0)),IF(EN250="Cống hộp",INDEX(#REF!,MATCH(E250,#REF!,0)),EU250&amp;" ,"&amp;EV250)),0)</f>
        <v>#REF!</v>
      </c>
      <c r="EU250" s="16" t="s">
        <v>769</v>
      </c>
      <c r="EV250" s="16" t="s">
        <v>775</v>
      </c>
      <c r="EW250" s="16" t="e">
        <f>_xlfn.IFNA(INDEX(#REF!,MATCH(E250,#REF!,0)),0)</f>
        <v>#REF!</v>
      </c>
      <c r="EX250" s="16"/>
      <c r="EY250" s="18">
        <v>0</v>
      </c>
      <c r="EZ250" s="18">
        <v>0</v>
      </c>
      <c r="FA250" s="18">
        <v>0</v>
      </c>
      <c r="FB250" s="19">
        <v>0</v>
      </c>
      <c r="FC250" s="19">
        <v>0</v>
      </c>
      <c r="FD250" s="25">
        <f t="shared" si="663"/>
        <v>0</v>
      </c>
      <c r="FE250" s="25">
        <f t="shared" si="809"/>
        <v>0</v>
      </c>
      <c r="FF250" s="18">
        <v>0.1</v>
      </c>
      <c r="FG250" s="18">
        <v>2</v>
      </c>
      <c r="FH250" s="18">
        <v>1</v>
      </c>
      <c r="FI250" s="25">
        <f t="shared" si="810"/>
        <v>1.2</v>
      </c>
      <c r="FJ250" s="18">
        <v>0</v>
      </c>
      <c r="FK250" s="18">
        <v>0</v>
      </c>
      <c r="FL250" s="18">
        <v>0.2</v>
      </c>
      <c r="FM250" s="18">
        <v>1.4</v>
      </c>
      <c r="FN250" s="18">
        <v>0</v>
      </c>
      <c r="FO250" s="25">
        <f t="shared" si="811"/>
        <v>1.4</v>
      </c>
      <c r="FP250" s="18">
        <v>1.4999999999999999E-2</v>
      </c>
      <c r="FQ250" s="18">
        <v>1</v>
      </c>
      <c r="FR250" s="25">
        <f t="shared" si="664"/>
        <v>11</v>
      </c>
      <c r="FS250" s="25">
        <f t="shared" si="665"/>
        <v>0.15</v>
      </c>
      <c r="FT250" s="25">
        <f t="shared" si="666"/>
        <v>11.15</v>
      </c>
      <c r="FU250" s="25">
        <f t="shared" si="667"/>
        <v>-0.93000000000000327</v>
      </c>
      <c r="FV250" s="25" t="str">
        <f t="shared" si="812"/>
        <v>Thêm 01</v>
      </c>
      <c r="FW250" s="25">
        <f t="shared" si="813"/>
        <v>0.08</v>
      </c>
      <c r="FX250" s="16"/>
      <c r="FY250" s="16"/>
      <c r="FZ250" s="16"/>
      <c r="GA250" s="16"/>
      <c r="GB250" s="19">
        <v>0</v>
      </c>
      <c r="GC250" s="19">
        <v>0</v>
      </c>
      <c r="GD250" s="19">
        <v>0</v>
      </c>
      <c r="GE250" s="19">
        <v>0</v>
      </c>
      <c r="GF250" s="19">
        <v>0</v>
      </c>
      <c r="GG250" s="19">
        <v>0</v>
      </c>
      <c r="GH250" s="19">
        <v>0</v>
      </c>
      <c r="GI250" s="19">
        <v>0</v>
      </c>
      <c r="GJ250" s="19">
        <v>0</v>
      </c>
      <c r="GK250" s="19">
        <v>0</v>
      </c>
      <c r="GL250" s="25">
        <f t="shared" si="668"/>
        <v>0</v>
      </c>
      <c r="GM250" s="25">
        <f t="shared" si="814"/>
        <v>0</v>
      </c>
      <c r="GN250" s="19">
        <v>0</v>
      </c>
      <c r="GO250" s="19">
        <v>0</v>
      </c>
      <c r="GP250" s="19">
        <v>0</v>
      </c>
      <c r="GQ250" s="19">
        <v>0</v>
      </c>
      <c r="GR250" s="1" t="e">
        <f>_xlfn.IFNA(INDEX(#REF!,MATCH(E250,#REF!,0)),0)</f>
        <v>#REF!</v>
      </c>
      <c r="GS250" s="16"/>
      <c r="GT250" s="18">
        <v>0</v>
      </c>
      <c r="GU250" s="18">
        <v>0</v>
      </c>
      <c r="GV250" s="18">
        <v>0</v>
      </c>
      <c r="GW250" s="18">
        <v>0</v>
      </c>
      <c r="GX250" s="25">
        <f t="shared" si="669"/>
        <v>0</v>
      </c>
      <c r="GY250" s="25">
        <f t="shared" si="670"/>
        <v>0</v>
      </c>
      <c r="GZ250" s="25">
        <f t="shared" si="815"/>
        <v>0</v>
      </c>
      <c r="HA250" s="1" t="e" cm="1">
        <f t="array" ref="HA250">INDEX(#REF!,MATCH(EJ250&amp;EK250&amp;HD250&amp;HE250&amp;HF250,#REF!&amp;#REF!&amp;#REF!&amp;#REF!&amp;#REF!,0))</f>
        <v>#REF!</v>
      </c>
      <c r="HB250" s="16"/>
      <c r="HC250" s="25">
        <f t="shared" si="816"/>
        <v>0</v>
      </c>
      <c r="HD250" s="18">
        <v>0</v>
      </c>
      <c r="HE250" s="18">
        <v>0</v>
      </c>
      <c r="HF250" s="18">
        <v>0</v>
      </c>
      <c r="HG250" s="1" t="e" cm="1">
        <f t="array" ref="HG250">INDEX(#REF!,MATCH(EJ250&amp;EK250&amp;HJ250&amp;HK250&amp;HL250,#REF!&amp;#REF!&amp;#REF!&amp;#REF!&amp;#REF!,0))</f>
        <v>#REF!</v>
      </c>
      <c r="HH250" s="16"/>
      <c r="HI250" s="25">
        <f t="shared" si="817"/>
        <v>0</v>
      </c>
      <c r="HJ250" s="25">
        <f t="shared" si="818"/>
        <v>0</v>
      </c>
      <c r="HK250" s="19">
        <v>0</v>
      </c>
      <c r="HL250" s="19">
        <v>0</v>
      </c>
      <c r="HM250" s="18">
        <v>0.01</v>
      </c>
      <c r="HN250" s="18">
        <v>1</v>
      </c>
      <c r="HO250" s="25">
        <f t="shared" si="819"/>
        <v>0</v>
      </c>
      <c r="HP250" s="25">
        <f t="shared" si="820"/>
        <v>0</v>
      </c>
      <c r="HQ250" s="25">
        <f t="shared" si="821"/>
        <v>0</v>
      </c>
      <c r="HR250" s="25">
        <f t="shared" si="822"/>
        <v>0</v>
      </c>
      <c r="HS250" s="25">
        <f t="shared" si="823"/>
        <v>0</v>
      </c>
      <c r="HT250" s="19">
        <v>0</v>
      </c>
      <c r="HU250" s="19">
        <v>0</v>
      </c>
      <c r="HV250" s="19">
        <v>0</v>
      </c>
      <c r="HW250" s="25">
        <f t="shared" si="824"/>
        <v>0</v>
      </c>
      <c r="HX250" s="19">
        <v>0</v>
      </c>
      <c r="HY250" s="19">
        <v>0</v>
      </c>
      <c r="HZ250" s="18">
        <v>27.24</v>
      </c>
      <c r="IA250" s="20">
        <f>ROUND(IF(EN250="Cống tròn",IF(EN250="Cống tròn",IF(EU250="Không có móng",IQ250-FF250,IF(EU250="Đế",IP250-FN250,IF(OR(EU250="Móng bê tông",EU250="Móng bê tông kết hợp đế"),II250-FJ250,0))),0),IF(EN250="Cống hộp",IF(AND(EN250="Cống hộp",EU250="Không có móng"),IQ250-GF250,IF(AND(EN250="Cống hộp",EU250="Móng bê tông"),IJ250-GB250,0)),IF(OR(EN250="Rãnh xây",EN250="Rãnh bê tông"),IF(OR(EN250="Rãnh xây",EN250="Rãnh bê tông"),IK250-GB250,0),IF(EN250="Ống nhựa",IF(AND(EN250="Ống nhựa",EU250="Không đắp cát"),IQ250-HT250,IF(AND(EN250="Ống nhựa",EU250="Đắp cát"),IH250-HX250,0)),IF(EN250="Rãnh thang",IF(EN250="Rãnh thang",IF(EU250="Móng bê tông",#REF!-#REF!,IQ250),0),0))))),2)</f>
        <v>24.85</v>
      </c>
      <c r="IB250" s="20">
        <f t="shared" si="825"/>
        <v>2.389999999999997</v>
      </c>
      <c r="IC250" s="20">
        <f t="shared" si="671"/>
        <v>24.849999999999998</v>
      </c>
      <c r="ID250" s="20">
        <f t="shared" si="672"/>
        <v>0</v>
      </c>
      <c r="IE250" s="20">
        <f t="shared" si="673"/>
        <v>0</v>
      </c>
      <c r="IF250" s="20">
        <f t="shared" si="674"/>
        <v>0</v>
      </c>
      <c r="IG250" s="20">
        <f>IF(EN250="Rãnh thang",IF(AND(EN250="Rãnh thang",EU250="Móng bê tông"),IQ250-#REF!,0),IF(EN250="Ống nhựa",IF(AND(EN250="Ống nhựa",EU250="Đắp cát"),IQ250-HT250,0),IF(EN250="Cống tròn",IF(EN250="Cống tròn",IF(OR(EU250="Móng bê tông",EU250="Móng bê tông kết hợp đế"),IM250-FL250,0),0),IF(EN250="Cống hộp",IF(AND(EN250="Cống hộp",EU250="Móng bê tông"),IN250-GD250,0),IF(OR(EN250="Rãnh xây",EN250="Rãnh bê tông"),IF(AND(EN250="Rãnh xây",EU250="Móng bê tông"),IO250-GD250,IF(AND(EN250="Rãnh bê tông",EU250="Móng bê tông"),IO250-GD250,0)),0)))))</f>
        <v>24.849999999999998</v>
      </c>
      <c r="IH250" s="20">
        <f t="shared" si="675"/>
        <v>0</v>
      </c>
      <c r="II250" s="20">
        <f t="shared" si="676"/>
        <v>24.849999999999998</v>
      </c>
      <c r="IJ250" s="20">
        <f t="shared" si="677"/>
        <v>0</v>
      </c>
      <c r="IK250" s="20">
        <f t="shared" si="678"/>
        <v>0</v>
      </c>
      <c r="IL250" s="20">
        <f t="shared" si="679"/>
        <v>25.049999999999997</v>
      </c>
      <c r="IM250" s="20">
        <f t="shared" si="680"/>
        <v>25.049999999999997</v>
      </c>
      <c r="IN250" s="20">
        <f t="shared" si="681"/>
        <v>0</v>
      </c>
      <c r="IO250" s="20">
        <f t="shared" si="682"/>
        <v>0</v>
      </c>
      <c r="IP250" s="20">
        <f t="shared" si="683"/>
        <v>0</v>
      </c>
      <c r="IQ250" s="18">
        <v>25.15</v>
      </c>
      <c r="IR250" s="25">
        <f t="shared" si="826"/>
        <v>0</v>
      </c>
      <c r="IS250" s="25">
        <f t="shared" si="684"/>
        <v>0</v>
      </c>
      <c r="IT250" s="25">
        <f t="shared" si="685"/>
        <v>0</v>
      </c>
      <c r="IU250" s="25">
        <f>ROUND(IF(EN250="Cống tròn",IF(EN250="Cống tròn",IV250+FF250,0),IF(EN250="Cống hộp",IF(EN250="Cống hộp",IV250+GP250,0),IF(OR(EN250="Rãnh xây",EN250="Rãnh bê tông"),IF(OR(EN250="Rãnh xây",EN250="Rãnh bê tông"),IV250+GP250,0),IF(EN250="ống nhựa",IF(EN250="Ống nhựa",IV250+HT250,0),IF(EN250="Rãnh thang",IF(EN250="Rãnh thang",IQ250+#REF!,0),0))))),2)</f>
        <v>26.23</v>
      </c>
      <c r="IV250" s="18">
        <v>26.13</v>
      </c>
      <c r="IW250" s="25">
        <f t="shared" si="686"/>
        <v>26.23</v>
      </c>
      <c r="IX250" s="25">
        <f t="shared" si="687"/>
        <v>0</v>
      </c>
      <c r="IY250" s="25">
        <f t="shared" si="688"/>
        <v>0</v>
      </c>
      <c r="IZ250" s="25">
        <f t="shared" si="689"/>
        <v>0</v>
      </c>
      <c r="JA250" s="25">
        <f t="shared" si="690"/>
        <v>0</v>
      </c>
      <c r="JB250" s="18">
        <v>27.22</v>
      </c>
      <c r="JC250" s="20">
        <f>ROUND(IF(EN250="Cống tròn",IF(EN250="Cống tròn",IF(EU250="Không có móng",JS250-FF250,IF(EU250="Đế",JR250-FN250,IF(OR(EU250="Móng bê tông",EU250="Móng bê tông kết hợp đế"),JK250-FJ250,0))),0),IF(EN250="Cống hộp",IF(AND(EN250="Cống hộp",EU250="Không có móng"),JS250-GF250,IF(AND(EN250="Cống hộp",EU250="Móng bê tông"),JL250-GB250,0)),IF(OR(EN250="Rãnh xây",EN250="Rãnh bê tông"),IF(OR(EN250="Rãnh xây",EN250="Rãnh bê tông"),JM250-GB250,0),IF(EN250="Ống nhựa",IF(AND(EN250="Ống nhựa",EU250="Không đắp cát"),JS250-HT250,IF(AND(EN250="Ống nhựa",EU250="Đắp cát"),JJ250-HX250,0)),IF(EN250="Rãnh thang",IF(EN250="Rãnh thang",IF(EU250="Móng bê tông",#REF!-#REF!,JS250),0),0))))),2)</f>
        <v>24.83</v>
      </c>
      <c r="JD250" s="20">
        <f t="shared" si="827"/>
        <v>2.3900000000000006</v>
      </c>
      <c r="JE250" s="20">
        <f t="shared" si="691"/>
        <v>24.83</v>
      </c>
      <c r="JF250" s="20">
        <f t="shared" si="692"/>
        <v>0</v>
      </c>
      <c r="JG250" s="20">
        <f t="shared" si="693"/>
        <v>0</v>
      </c>
      <c r="JH250" s="20">
        <f t="shared" si="694"/>
        <v>0</v>
      </c>
      <c r="JI250" s="20">
        <f>IF(EN250="Rãnh thang",IF(AND(EN250="Rãnh thang",EU250="Móng bê tông"),JS250-#REF!,0),IF(EN250="Ống nhựa",IF(AND(EN250="Ống nhựa",EU250="Đắp cát"),JS250-HT250,0),IF(EN250="Cống tròn",IF(EN250="Cống tròn",IF(OR(EU250="Móng bê tông",EU250="Móng bê tông kết hợp đế"),JO250-FL250,0),0),IF(EN250="Cống hộp",IF(AND(EN250="Cống hộp",EU250="Móng bê tông"),JP250-GD250,0),IF(OR(EN250="Rãnh xây",EN250="Rãnh bê tông"),IF(AND(EN250="Rãnh xây",EU250="Móng bê tông"),JQ250-GD250,IF(AND(EN250="Rãnh bê tông",EU250="Móng bê tông"),JQ250-GD250,0)),0)))))</f>
        <v>24.83</v>
      </c>
      <c r="JJ250" s="20">
        <f t="shared" si="695"/>
        <v>0</v>
      </c>
      <c r="JK250" s="20">
        <f t="shared" si="696"/>
        <v>24.83</v>
      </c>
      <c r="JL250" s="20">
        <f t="shared" si="697"/>
        <v>0</v>
      </c>
      <c r="JM250" s="20">
        <f t="shared" si="698"/>
        <v>0</v>
      </c>
      <c r="JN250" s="20">
        <f t="shared" si="699"/>
        <v>25.029999999999998</v>
      </c>
      <c r="JO250" s="20">
        <f t="shared" si="700"/>
        <v>25.029999999999998</v>
      </c>
      <c r="JP250" s="20">
        <f t="shared" si="701"/>
        <v>0</v>
      </c>
      <c r="JQ250" s="20">
        <f t="shared" si="702"/>
        <v>0</v>
      </c>
      <c r="JR250" s="20">
        <f t="shared" si="703"/>
        <v>0</v>
      </c>
      <c r="JS250" s="26">
        <v>25.13</v>
      </c>
      <c r="JT250" s="25">
        <f t="shared" si="828"/>
        <v>0</v>
      </c>
      <c r="JU250" s="25">
        <f t="shared" si="704"/>
        <v>0</v>
      </c>
      <c r="JV250" s="25">
        <f t="shared" si="705"/>
        <v>0</v>
      </c>
      <c r="JW250" s="25">
        <f>ROUND(IF(EN250="Cống tròn",IF(EN250="Cống tròn",JX250+FF250,0),IF(EN250="Cống hộp",IF(EN250="Cống hộp",JX250+GP250,0),IF(OR(EN250="Rãnh xây",EN250="Rãnh bê tông"),IF(OR(EN250="Rãnh xây",EN250="Rãnh bê tông"),JX250+GP250,0),IF(EN250="ống nhựa",IF(EN250="Ống nhựa",JX250+HT250,0),IF(EN250="Rãnh thang",IF(EN250="Rãnh thang",JS250+#REF!,0),0))))),2)</f>
        <v>26.23</v>
      </c>
      <c r="JX250" s="27">
        <v>26.13</v>
      </c>
      <c r="JY250" s="25">
        <f t="shared" si="706"/>
        <v>26.23</v>
      </c>
      <c r="JZ250" s="25">
        <f t="shared" si="707"/>
        <v>0</v>
      </c>
      <c r="KA250" s="25">
        <f t="shared" si="708"/>
        <v>0</v>
      </c>
      <c r="KB250" s="25">
        <f t="shared" si="709"/>
        <v>0</v>
      </c>
      <c r="KC250" s="25">
        <f t="shared" si="710"/>
        <v>0</v>
      </c>
      <c r="KD250" s="28" t="s">
        <v>98</v>
      </c>
      <c r="KE250" s="27">
        <v>0</v>
      </c>
      <c r="KF250" s="25">
        <f t="shared" si="711"/>
        <v>2.389999999999997</v>
      </c>
      <c r="KG250" s="25">
        <f t="shared" si="829"/>
        <v>2.389999999999997</v>
      </c>
      <c r="KH250" s="27">
        <v>0</v>
      </c>
      <c r="KI250" s="25">
        <f t="shared" si="712"/>
        <v>2.3900000000000006</v>
      </c>
      <c r="KJ250" s="25">
        <f t="shared" si="830"/>
        <v>2.3900000000000006</v>
      </c>
      <c r="KK250" s="25">
        <f t="shared" si="713"/>
        <v>0</v>
      </c>
      <c r="KL250" s="25">
        <f t="shared" si="714"/>
        <v>0</v>
      </c>
      <c r="KM250" s="25">
        <f t="shared" si="831"/>
        <v>0</v>
      </c>
      <c r="KN250" s="25">
        <f t="shared" si="715"/>
        <v>0</v>
      </c>
      <c r="KO250" s="25">
        <f t="shared" si="716"/>
        <v>0</v>
      </c>
      <c r="KP250" s="25">
        <f t="shared" si="832"/>
        <v>0</v>
      </c>
      <c r="KQ250" s="25">
        <f t="shared" si="717"/>
        <v>0.2</v>
      </c>
      <c r="KR250" s="25">
        <f t="shared" si="718"/>
        <v>0.2</v>
      </c>
      <c r="KS250" s="25">
        <f t="shared" si="833"/>
        <v>0.2</v>
      </c>
      <c r="KT250" s="25">
        <f t="shared" si="719"/>
        <v>0</v>
      </c>
      <c r="KU250" s="25">
        <f t="shared" si="720"/>
        <v>0</v>
      </c>
      <c r="KV250" s="25">
        <f t="shared" si="834"/>
        <v>0</v>
      </c>
      <c r="KW250" s="25">
        <f t="shared" si="721"/>
        <v>0</v>
      </c>
      <c r="KX250" s="25">
        <f t="shared" si="722"/>
        <v>0</v>
      </c>
      <c r="KY250" s="25">
        <f t="shared" si="835"/>
        <v>0</v>
      </c>
      <c r="KZ250" s="25">
        <f t="shared" si="723"/>
        <v>0</v>
      </c>
      <c r="LA250" s="25">
        <f t="shared" si="724"/>
        <v>0</v>
      </c>
      <c r="LB250" s="25">
        <f t="shared" si="836"/>
        <v>0</v>
      </c>
      <c r="LC250" s="25">
        <f t="shared" si="725"/>
        <v>1.4</v>
      </c>
      <c r="LD250" s="25">
        <f t="shared" si="726"/>
        <v>1.4</v>
      </c>
      <c r="LE250" s="25">
        <f t="shared" si="837"/>
        <v>1.4</v>
      </c>
      <c r="LF250" s="25">
        <f t="shared" si="727"/>
        <v>0</v>
      </c>
      <c r="LG250" s="25">
        <f t="shared" si="728"/>
        <v>0</v>
      </c>
      <c r="LH250" s="25">
        <f t="shared" si="838"/>
        <v>0</v>
      </c>
      <c r="LI250" s="25">
        <f t="shared" si="729"/>
        <v>0</v>
      </c>
      <c r="LJ250" s="25">
        <f t="shared" si="730"/>
        <v>0</v>
      </c>
      <c r="LK250" s="25">
        <f t="shared" si="839"/>
        <v>0</v>
      </c>
      <c r="LL250" s="25">
        <f t="shared" si="731"/>
        <v>0</v>
      </c>
      <c r="LM250" s="25">
        <f t="shared" si="732"/>
        <v>0</v>
      </c>
      <c r="LN250" s="25">
        <f t="shared" si="840"/>
        <v>0</v>
      </c>
      <c r="LO250" s="25">
        <f t="shared" si="733"/>
        <v>0</v>
      </c>
      <c r="LP250" s="25">
        <f t="shared" si="734"/>
        <v>0</v>
      </c>
      <c r="LQ250" s="25">
        <f t="shared" si="841"/>
        <v>0</v>
      </c>
      <c r="LR250" s="25">
        <f t="shared" si="735"/>
        <v>0</v>
      </c>
      <c r="LS250" s="25">
        <f t="shared" si="736"/>
        <v>0</v>
      </c>
      <c r="LT250" s="25">
        <f t="shared" si="842"/>
        <v>0</v>
      </c>
      <c r="LU250" s="25">
        <f t="shared" si="737"/>
        <v>0</v>
      </c>
      <c r="LV250" s="25">
        <f t="shared" si="738"/>
        <v>0</v>
      </c>
      <c r="LW250" s="25">
        <f t="shared" si="843"/>
        <v>0</v>
      </c>
      <c r="LX250" s="25">
        <f t="shared" si="739"/>
        <v>0</v>
      </c>
      <c r="LY250" s="25">
        <f t="shared" si="740"/>
        <v>0</v>
      </c>
      <c r="LZ250" s="25">
        <f t="shared" si="844"/>
        <v>0</v>
      </c>
      <c r="MA250" s="25">
        <f t="shared" si="741"/>
        <v>0</v>
      </c>
      <c r="MB250" s="25">
        <f t="shared" si="742"/>
        <v>0</v>
      </c>
      <c r="MC250" s="25">
        <f t="shared" si="845"/>
        <v>0</v>
      </c>
      <c r="MD250" s="25">
        <f t="shared" si="743"/>
        <v>0</v>
      </c>
      <c r="ME250" s="25">
        <f t="shared" si="744"/>
        <v>0</v>
      </c>
      <c r="MF250" s="25">
        <f t="shared" si="846"/>
        <v>0</v>
      </c>
      <c r="MG250" s="25">
        <f t="shared" si="745"/>
        <v>0</v>
      </c>
      <c r="MH250" s="25">
        <f t="shared" si="746"/>
        <v>0</v>
      </c>
      <c r="MI250" s="25">
        <f t="shared" si="847"/>
        <v>0</v>
      </c>
      <c r="MJ250" s="25">
        <f t="shared" si="747"/>
        <v>0</v>
      </c>
      <c r="MK250" s="25">
        <f t="shared" si="748"/>
        <v>0</v>
      </c>
      <c r="ML250" s="25">
        <f t="shared" si="848"/>
        <v>0</v>
      </c>
      <c r="MM250" s="25">
        <f t="shared" si="749"/>
        <v>0</v>
      </c>
      <c r="MN250" s="25">
        <f t="shared" si="750"/>
        <v>0</v>
      </c>
      <c r="MO250" s="25">
        <f t="shared" si="849"/>
        <v>0</v>
      </c>
      <c r="MP250" s="25">
        <f t="shared" si="751"/>
        <v>0</v>
      </c>
      <c r="MQ250" s="25">
        <f t="shared" si="752"/>
        <v>0</v>
      </c>
      <c r="MR250" s="25">
        <f t="shared" si="850"/>
        <v>0</v>
      </c>
      <c r="MS250" s="29">
        <v>1.4</v>
      </c>
      <c r="MT250" s="29">
        <v>0</v>
      </c>
      <c r="MU250" s="29">
        <v>1</v>
      </c>
      <c r="MV250" s="29">
        <v>1</v>
      </c>
      <c r="MW250" s="25">
        <f t="shared" si="753"/>
        <v>1.4</v>
      </c>
      <c r="MX250" s="25">
        <f t="shared" si="754"/>
        <v>3.35</v>
      </c>
      <c r="MY250" s="25">
        <f t="shared" si="755"/>
        <v>0</v>
      </c>
      <c r="MZ250" s="25">
        <f t="shared" si="756"/>
        <v>0</v>
      </c>
      <c r="NA250" s="25">
        <f t="shared" si="757"/>
        <v>1.4</v>
      </c>
      <c r="NB250" s="25">
        <f t="shared" si="758"/>
        <v>3.35</v>
      </c>
      <c r="NC250" s="25">
        <f t="shared" si="759"/>
        <v>0</v>
      </c>
      <c r="ND250" s="25">
        <f t="shared" si="760"/>
        <v>0</v>
      </c>
      <c r="NE250" s="25">
        <f t="shared" si="851"/>
        <v>1.4</v>
      </c>
      <c r="NF250" s="25">
        <f t="shared" si="851"/>
        <v>3.35</v>
      </c>
      <c r="NG250" s="25">
        <f t="shared" si="851"/>
        <v>0</v>
      </c>
      <c r="NH250" s="25">
        <f t="shared" si="851"/>
        <v>0</v>
      </c>
      <c r="NI250" s="25">
        <f t="shared" si="761"/>
        <v>40.47</v>
      </c>
      <c r="NJ250" s="25">
        <f t="shared" si="762"/>
        <v>0</v>
      </c>
      <c r="NK250" s="25">
        <f t="shared" si="763"/>
        <v>40.47</v>
      </c>
      <c r="NL250" s="25">
        <f t="shared" si="764"/>
        <v>21.97</v>
      </c>
      <c r="NM250" s="25">
        <f t="shared" si="765"/>
        <v>0</v>
      </c>
      <c r="NN250" s="25">
        <f t="shared" si="852"/>
        <v>21.97</v>
      </c>
      <c r="NO250" s="25">
        <f t="shared" si="766"/>
        <v>0</v>
      </c>
      <c r="NP250" s="25">
        <f t="shared" si="767"/>
        <v>0</v>
      </c>
      <c r="NQ250" s="25">
        <f t="shared" si="853"/>
        <v>0</v>
      </c>
      <c r="NR250" s="25">
        <f t="shared" si="768"/>
        <v>0</v>
      </c>
      <c r="NS250" s="25">
        <f t="shared" si="769"/>
        <v>0</v>
      </c>
      <c r="NT250" s="25">
        <f t="shared" si="854"/>
        <v>0</v>
      </c>
      <c r="NU250" s="25">
        <f t="shared" si="770"/>
        <v>0</v>
      </c>
      <c r="NV250" s="25">
        <f t="shared" si="771"/>
        <v>0</v>
      </c>
      <c r="NW250" s="25">
        <f t="shared" si="855"/>
        <v>0</v>
      </c>
      <c r="NX250" s="25">
        <f t="shared" si="856"/>
        <v>21.97</v>
      </c>
      <c r="NY250" s="25">
        <f t="shared" si="856"/>
        <v>0</v>
      </c>
      <c r="NZ250" s="25">
        <f t="shared" si="857"/>
        <v>21.97</v>
      </c>
      <c r="OA250" s="25">
        <f t="shared" si="858"/>
        <v>18.5</v>
      </c>
      <c r="OB250" s="25">
        <f t="shared" si="858"/>
        <v>0</v>
      </c>
      <c r="OC250" s="25">
        <f t="shared" si="859"/>
        <v>18.5</v>
      </c>
      <c r="OD250" s="25">
        <f t="shared" si="860"/>
        <v>21.97</v>
      </c>
      <c r="OE250" s="25">
        <f t="shared" si="860"/>
        <v>0</v>
      </c>
      <c r="OF250" s="25">
        <f t="shared" si="860"/>
        <v>21.97</v>
      </c>
      <c r="OG250" s="25">
        <f t="shared" si="772"/>
        <v>0</v>
      </c>
      <c r="OH250" s="25">
        <f t="shared" si="773"/>
        <v>0</v>
      </c>
      <c r="OI250" s="25">
        <f t="shared" si="774"/>
        <v>0</v>
      </c>
      <c r="OJ250" s="25">
        <f t="shared" si="775"/>
        <v>0</v>
      </c>
      <c r="OK250" s="25">
        <f t="shared" si="776"/>
        <v>0</v>
      </c>
      <c r="OL250" s="25">
        <f t="shared" si="777"/>
        <v>0</v>
      </c>
      <c r="OM250" s="25">
        <f t="shared" si="861"/>
        <v>0</v>
      </c>
      <c r="ON250" s="25">
        <f t="shared" si="861"/>
        <v>0</v>
      </c>
      <c r="OO250" s="25">
        <f t="shared" si="861"/>
        <v>0</v>
      </c>
      <c r="OP250" s="25">
        <f t="shared" si="778"/>
        <v>0</v>
      </c>
      <c r="OQ250" s="25">
        <f t="shared" si="779"/>
        <v>0</v>
      </c>
      <c r="OR250" s="25">
        <f t="shared" si="862"/>
        <v>0</v>
      </c>
      <c r="OS250" s="19">
        <v>536967.82999999996</v>
      </c>
      <c r="OT250" s="19">
        <v>2370367.9500000002</v>
      </c>
    </row>
    <row r="251" spans="1:410" ht="33" customHeight="1" x14ac:dyDescent="0.25">
      <c r="A251" s="18"/>
      <c r="B251" s="18" t="s">
        <v>1005</v>
      </c>
      <c r="C251" s="18">
        <v>32.020000000000003</v>
      </c>
      <c r="D251" s="16" t="e">
        <f>_xlfn.IFNA(INDEX(#REF!,MATCH(E251,#REF!,0)),0)</f>
        <v>#REF!</v>
      </c>
      <c r="E251" s="18" t="s">
        <v>1052</v>
      </c>
      <c r="F251" s="16" t="s">
        <v>765</v>
      </c>
      <c r="G251" s="16" t="s">
        <v>766</v>
      </c>
      <c r="H251" s="16" t="s">
        <v>767</v>
      </c>
      <c r="I251" s="16" t="s">
        <v>768</v>
      </c>
      <c r="J251" s="16" t="s">
        <v>769</v>
      </c>
      <c r="K251" s="16" t="s">
        <v>770</v>
      </c>
      <c r="L251" s="16" t="s">
        <v>771</v>
      </c>
      <c r="M251" s="18">
        <v>1.64</v>
      </c>
      <c r="N251" s="18">
        <v>1.94</v>
      </c>
      <c r="O251" s="18">
        <v>2.04</v>
      </c>
      <c r="P251" s="18">
        <v>2.34</v>
      </c>
      <c r="Q251" s="18">
        <v>0.1</v>
      </c>
      <c r="R251" s="18">
        <v>1.8399999999999999</v>
      </c>
      <c r="S251" s="18">
        <v>2.14</v>
      </c>
      <c r="T251" s="18">
        <v>0.2</v>
      </c>
      <c r="U251" s="18">
        <v>0</v>
      </c>
      <c r="V251" s="18">
        <v>0</v>
      </c>
      <c r="W251" s="18">
        <v>0</v>
      </c>
      <c r="X251" s="18">
        <v>1.64</v>
      </c>
      <c r="Y251" s="18">
        <v>1.9</v>
      </c>
      <c r="Z251" s="20">
        <f t="shared" si="780"/>
        <v>2.1</v>
      </c>
      <c r="AA251" s="18">
        <v>0.22</v>
      </c>
      <c r="AB251" s="18">
        <v>0</v>
      </c>
      <c r="AC251" s="18">
        <v>0</v>
      </c>
      <c r="AD251" s="18">
        <v>0</v>
      </c>
      <c r="AE251" s="18">
        <v>0</v>
      </c>
      <c r="AF251" s="18">
        <v>0</v>
      </c>
      <c r="AG251" s="18">
        <v>1.2</v>
      </c>
      <c r="AH251" s="18">
        <v>1.5</v>
      </c>
      <c r="AI251" s="20">
        <f t="shared" si="781"/>
        <v>2.25</v>
      </c>
      <c r="AJ251" s="18">
        <v>0</v>
      </c>
      <c r="AK251" s="18">
        <v>0</v>
      </c>
      <c r="AL251" s="20">
        <f t="shared" si="782"/>
        <v>0</v>
      </c>
      <c r="AM251" s="18">
        <v>1.64</v>
      </c>
      <c r="AN251" s="18">
        <v>1.5</v>
      </c>
      <c r="AO251" s="18">
        <v>0.15</v>
      </c>
      <c r="AP251" s="18">
        <v>0.22</v>
      </c>
      <c r="AQ251" s="18">
        <v>1.64</v>
      </c>
      <c r="AR251" s="18">
        <v>1.72</v>
      </c>
      <c r="AS251" s="18">
        <v>0.12</v>
      </c>
      <c r="AT251" s="18">
        <v>0.11</v>
      </c>
      <c r="AU251" s="18">
        <v>0</v>
      </c>
      <c r="AV251" s="18">
        <v>1</v>
      </c>
      <c r="AW251" s="18">
        <v>0</v>
      </c>
      <c r="AX251" s="18">
        <v>0</v>
      </c>
      <c r="AY251" s="18">
        <v>0</v>
      </c>
      <c r="AZ251" s="18">
        <v>0</v>
      </c>
      <c r="BA251" s="18">
        <v>0</v>
      </c>
      <c r="BB251" s="18">
        <v>0</v>
      </c>
      <c r="BC251" s="18">
        <v>0</v>
      </c>
      <c r="BD251" s="18">
        <v>0</v>
      </c>
      <c r="BE251" s="18">
        <v>2</v>
      </c>
      <c r="BF251" s="18">
        <v>0</v>
      </c>
      <c r="BG251" s="18">
        <v>0</v>
      </c>
      <c r="BH251" s="18">
        <v>0</v>
      </c>
      <c r="BI251" s="18">
        <v>0</v>
      </c>
      <c r="BJ251" s="18">
        <v>0</v>
      </c>
      <c r="BK251" s="18">
        <v>0</v>
      </c>
      <c r="BL251" s="18">
        <v>0</v>
      </c>
      <c r="BM251" s="18">
        <v>0</v>
      </c>
      <c r="BN251" s="18">
        <v>0</v>
      </c>
      <c r="BO251" s="18">
        <v>0</v>
      </c>
      <c r="BP251" s="18">
        <v>0</v>
      </c>
      <c r="BQ251" s="18">
        <v>0</v>
      </c>
      <c r="BR251" s="18">
        <v>0</v>
      </c>
      <c r="BS251" s="18">
        <v>0</v>
      </c>
      <c r="BT251" s="18">
        <v>0</v>
      </c>
      <c r="BU251" s="18">
        <v>0</v>
      </c>
      <c r="BV251" s="18">
        <v>0</v>
      </c>
      <c r="BW251" s="18">
        <v>0</v>
      </c>
      <c r="BX251" s="18">
        <v>0</v>
      </c>
      <c r="BY251" s="18">
        <v>0</v>
      </c>
      <c r="BZ251" s="18">
        <v>0</v>
      </c>
      <c r="CA251" s="16" t="e">
        <f>_xlfn.IFNA(IF(RIGHT(D251,2)="=G",0,INDEX(#REF!,MATCH(E251,#REF!,0))),0)</f>
        <v>#REF!</v>
      </c>
      <c r="CB251" s="16" t="s">
        <v>776</v>
      </c>
      <c r="CC251" s="18">
        <v>0</v>
      </c>
      <c r="CD251" s="18">
        <v>0</v>
      </c>
      <c r="CE251" s="18">
        <v>1.4</v>
      </c>
      <c r="CF251" s="18">
        <v>0.85</v>
      </c>
      <c r="CG251" s="18">
        <v>0.12</v>
      </c>
      <c r="CH251" s="18">
        <v>2</v>
      </c>
      <c r="CI251" s="16" t="s">
        <v>98</v>
      </c>
      <c r="CJ251" s="18">
        <v>0</v>
      </c>
      <c r="CK251" s="20">
        <f t="shared" si="648"/>
        <v>2.69</v>
      </c>
      <c r="CL251" s="20">
        <f t="shared" si="783"/>
        <v>2.69</v>
      </c>
      <c r="CM251" s="18">
        <v>33.32</v>
      </c>
      <c r="CN251" s="18">
        <v>27.22</v>
      </c>
      <c r="CO251" s="18">
        <v>26.381</v>
      </c>
      <c r="CP251" s="22">
        <f t="shared" si="649"/>
        <v>27.22</v>
      </c>
      <c r="CQ251" s="22">
        <f t="shared" si="650"/>
        <v>24.53</v>
      </c>
      <c r="CR251" s="22">
        <f t="shared" si="784"/>
        <v>2.69</v>
      </c>
      <c r="CS251" s="22">
        <f t="shared" si="651"/>
        <v>24.63</v>
      </c>
      <c r="CT251" s="22">
        <f t="shared" si="652"/>
        <v>24.83</v>
      </c>
      <c r="CU251" s="18">
        <v>24.83</v>
      </c>
      <c r="CV251" s="22">
        <f t="shared" si="785"/>
        <v>2.1</v>
      </c>
      <c r="CW251" s="22">
        <f t="shared" si="653"/>
        <v>0</v>
      </c>
      <c r="CX251" s="22">
        <f t="shared" si="654"/>
        <v>0</v>
      </c>
      <c r="CY251" s="22">
        <f t="shared" si="655"/>
        <v>26.95</v>
      </c>
      <c r="CZ251" s="22">
        <f t="shared" si="656"/>
        <v>27.1</v>
      </c>
      <c r="DA251" s="18">
        <v>27.22</v>
      </c>
      <c r="DB251" s="20">
        <f t="shared" si="786"/>
        <v>2.69</v>
      </c>
      <c r="DC251" s="20">
        <f t="shared" si="787"/>
        <v>0</v>
      </c>
      <c r="DD251" s="20">
        <f t="shared" si="788"/>
        <v>2.69</v>
      </c>
      <c r="DE251" s="20">
        <f t="shared" si="657"/>
        <v>0.1</v>
      </c>
      <c r="DF251" s="20">
        <f t="shared" si="658"/>
        <v>0.2</v>
      </c>
      <c r="DG251" s="20">
        <f t="shared" si="659"/>
        <v>2.37</v>
      </c>
      <c r="DH251" s="20">
        <f t="shared" si="660"/>
        <v>0</v>
      </c>
      <c r="DI251" s="20">
        <f t="shared" si="661"/>
        <v>0</v>
      </c>
      <c r="DJ251" s="20">
        <f t="shared" si="662"/>
        <v>0</v>
      </c>
      <c r="DK251" s="20">
        <f t="shared" si="789"/>
        <v>2.67</v>
      </c>
      <c r="DL251" s="20">
        <f t="shared" si="790"/>
        <v>0</v>
      </c>
      <c r="DM251" s="20">
        <f t="shared" si="791"/>
        <v>2.0000000000000018E-2</v>
      </c>
      <c r="DN251" s="20">
        <f t="shared" si="792"/>
        <v>0</v>
      </c>
      <c r="DO251" s="18">
        <v>2.54</v>
      </c>
      <c r="DP251" s="18">
        <v>0</v>
      </c>
      <c r="DQ251" s="18">
        <v>1</v>
      </c>
      <c r="DR251" s="18">
        <v>1</v>
      </c>
      <c r="DS251" s="25">
        <f t="shared" si="793"/>
        <v>2.54</v>
      </c>
      <c r="DT251" s="25">
        <f t="shared" si="794"/>
        <v>0</v>
      </c>
      <c r="DU251" s="25">
        <f t="shared" si="795"/>
        <v>6.83</v>
      </c>
      <c r="DV251" s="25">
        <f t="shared" si="796"/>
        <v>0</v>
      </c>
      <c r="DW251" s="25">
        <f t="shared" si="797"/>
        <v>6.83</v>
      </c>
      <c r="DX251" s="25">
        <f t="shared" si="798"/>
        <v>13.93</v>
      </c>
      <c r="DY251" s="25">
        <f t="shared" si="799"/>
        <v>0</v>
      </c>
      <c r="DZ251" s="25">
        <f t="shared" si="800"/>
        <v>13.93</v>
      </c>
      <c r="EA251" s="25">
        <f t="shared" si="801"/>
        <v>8.81</v>
      </c>
      <c r="EB251" s="25">
        <f t="shared" si="802"/>
        <v>0</v>
      </c>
      <c r="EC251" s="25">
        <f t="shared" si="803"/>
        <v>8.81</v>
      </c>
      <c r="ED251" s="25">
        <f t="shared" si="804"/>
        <v>5.12</v>
      </c>
      <c r="EE251" s="25">
        <f t="shared" si="804"/>
        <v>0</v>
      </c>
      <c r="EF251" s="25">
        <f t="shared" si="805"/>
        <v>5.12</v>
      </c>
      <c r="EG251" s="25">
        <f t="shared" si="806"/>
        <v>8.81</v>
      </c>
      <c r="EH251" s="25">
        <f t="shared" si="806"/>
        <v>0</v>
      </c>
      <c r="EI251" s="25">
        <f t="shared" si="807"/>
        <v>8.81</v>
      </c>
      <c r="EJ251" s="18">
        <v>32.020000000000003</v>
      </c>
      <c r="EK251" s="18">
        <v>70.72</v>
      </c>
      <c r="EL251" s="18" t="s">
        <v>1052</v>
      </c>
      <c r="EM251" s="18" t="s">
        <v>1053</v>
      </c>
      <c r="EN251" s="16" t="s">
        <v>774</v>
      </c>
      <c r="EO251" s="16" t="s">
        <v>132</v>
      </c>
      <c r="EP251" s="16" t="e">
        <f>IF(OR(EN251="Cống tròn",EN251="Cống hộp",EN251="Ống nhựa"),INDEX(#REF!,MATCH(E251,#REF!,0)),IF(OR(EN251="Rãnh xây",EN251="Rãnh bê tông"),INDEX(#REF!,MATCH(E251,#REF!,0)),0))</f>
        <v>#REF!</v>
      </c>
      <c r="EQ251" s="18">
        <v>37.499999999999993</v>
      </c>
      <c r="ER251" s="18">
        <v>1</v>
      </c>
      <c r="ES251" s="25">
        <f t="shared" si="808"/>
        <v>37</v>
      </c>
      <c r="ET251" s="1" t="e">
        <f>_xlfn.IFNA(IF(EN251="Cống tròn",INDEX(#REF!,MATCH(E251,#REF!,0)),IF(EN251="Cống hộp",INDEX(#REF!,MATCH(E251,#REF!,0)),EU251&amp;" ,"&amp;EV251)),0)</f>
        <v>#REF!</v>
      </c>
      <c r="EU251" s="16" t="s">
        <v>769</v>
      </c>
      <c r="EV251" s="16" t="s">
        <v>775</v>
      </c>
      <c r="EW251" s="16" t="e">
        <f>_xlfn.IFNA(INDEX(#REF!,MATCH(E251,#REF!,0)),0)</f>
        <v>#REF!</v>
      </c>
      <c r="EX251" s="16"/>
      <c r="EY251" s="18">
        <v>0</v>
      </c>
      <c r="EZ251" s="18">
        <v>0</v>
      </c>
      <c r="FA251" s="18">
        <v>0</v>
      </c>
      <c r="FB251" s="19">
        <v>0</v>
      </c>
      <c r="FC251" s="19">
        <v>0</v>
      </c>
      <c r="FD251" s="25">
        <f t="shared" si="663"/>
        <v>0</v>
      </c>
      <c r="FE251" s="25">
        <f t="shared" si="809"/>
        <v>0</v>
      </c>
      <c r="FF251" s="18">
        <v>0.1</v>
      </c>
      <c r="FG251" s="18">
        <v>2</v>
      </c>
      <c r="FH251" s="18">
        <v>1</v>
      </c>
      <c r="FI251" s="25">
        <f t="shared" si="810"/>
        <v>1.2</v>
      </c>
      <c r="FJ251" s="18">
        <v>0</v>
      </c>
      <c r="FK251" s="18">
        <v>0</v>
      </c>
      <c r="FL251" s="18">
        <v>0.2</v>
      </c>
      <c r="FM251" s="18">
        <v>1.4</v>
      </c>
      <c r="FN251" s="18">
        <v>0</v>
      </c>
      <c r="FO251" s="25">
        <f t="shared" si="811"/>
        <v>1.4</v>
      </c>
      <c r="FP251" s="18">
        <v>1.4999999999999999E-2</v>
      </c>
      <c r="FQ251" s="18">
        <v>1</v>
      </c>
      <c r="FR251" s="25">
        <f t="shared" si="664"/>
        <v>36</v>
      </c>
      <c r="FS251" s="25">
        <f t="shared" si="665"/>
        <v>0.52500000000000002</v>
      </c>
      <c r="FT251" s="25">
        <f t="shared" si="666"/>
        <v>36.524999999999999</v>
      </c>
      <c r="FU251" s="25">
        <f t="shared" si="667"/>
        <v>-0.97499999999999432</v>
      </c>
      <c r="FV251" s="25" t="str">
        <f t="shared" si="812"/>
        <v>Thêm 01</v>
      </c>
      <c r="FW251" s="25">
        <f t="shared" si="813"/>
        <v>0.04</v>
      </c>
      <c r="FX251" s="16"/>
      <c r="FY251" s="16"/>
      <c r="FZ251" s="16"/>
      <c r="GA251" s="16"/>
      <c r="GB251" s="19">
        <v>0</v>
      </c>
      <c r="GC251" s="19">
        <v>0</v>
      </c>
      <c r="GD251" s="19">
        <v>0</v>
      </c>
      <c r="GE251" s="19">
        <v>0</v>
      </c>
      <c r="GF251" s="19">
        <v>0</v>
      </c>
      <c r="GG251" s="19">
        <v>0</v>
      </c>
      <c r="GH251" s="19">
        <v>0</v>
      </c>
      <c r="GI251" s="19">
        <v>0</v>
      </c>
      <c r="GJ251" s="19">
        <v>0</v>
      </c>
      <c r="GK251" s="19">
        <v>0</v>
      </c>
      <c r="GL251" s="25">
        <f t="shared" si="668"/>
        <v>0</v>
      </c>
      <c r="GM251" s="25">
        <f t="shared" si="814"/>
        <v>0</v>
      </c>
      <c r="GN251" s="19">
        <v>0</v>
      </c>
      <c r="GO251" s="19">
        <v>0</v>
      </c>
      <c r="GP251" s="19">
        <v>0</v>
      </c>
      <c r="GQ251" s="19">
        <v>0</v>
      </c>
      <c r="GR251" s="1" t="e">
        <f>_xlfn.IFNA(INDEX(#REF!,MATCH(E251,#REF!,0)),0)</f>
        <v>#REF!</v>
      </c>
      <c r="GS251" s="16"/>
      <c r="GT251" s="18">
        <v>0</v>
      </c>
      <c r="GU251" s="18">
        <v>0</v>
      </c>
      <c r="GV251" s="18">
        <v>0</v>
      </c>
      <c r="GW251" s="18">
        <v>0</v>
      </c>
      <c r="GX251" s="25">
        <f t="shared" si="669"/>
        <v>0</v>
      </c>
      <c r="GY251" s="25">
        <f t="shared" si="670"/>
        <v>0</v>
      </c>
      <c r="GZ251" s="25">
        <f t="shared" si="815"/>
        <v>0</v>
      </c>
      <c r="HA251" s="1" t="e" cm="1">
        <f t="array" ref="HA251">INDEX(#REF!,MATCH(EJ251&amp;EK251&amp;HD251&amp;HE251&amp;HF251,#REF!&amp;#REF!&amp;#REF!&amp;#REF!&amp;#REF!,0))</f>
        <v>#REF!</v>
      </c>
      <c r="HB251" s="16"/>
      <c r="HC251" s="25">
        <f t="shared" si="816"/>
        <v>0</v>
      </c>
      <c r="HD251" s="18">
        <v>0</v>
      </c>
      <c r="HE251" s="18">
        <v>0</v>
      </c>
      <c r="HF251" s="18">
        <v>0</v>
      </c>
      <c r="HG251" s="1" t="e" cm="1">
        <f t="array" ref="HG251">INDEX(#REF!,MATCH(EJ251&amp;EK251&amp;HJ251&amp;HK251&amp;HL251,#REF!&amp;#REF!&amp;#REF!&amp;#REF!&amp;#REF!,0))</f>
        <v>#REF!</v>
      </c>
      <c r="HH251" s="16"/>
      <c r="HI251" s="25">
        <f t="shared" si="817"/>
        <v>0</v>
      </c>
      <c r="HJ251" s="25">
        <f t="shared" si="818"/>
        <v>0</v>
      </c>
      <c r="HK251" s="19">
        <v>0</v>
      </c>
      <c r="HL251" s="19">
        <v>0</v>
      </c>
      <c r="HM251" s="18">
        <v>0.01</v>
      </c>
      <c r="HN251" s="18">
        <v>1</v>
      </c>
      <c r="HO251" s="25">
        <f t="shared" si="819"/>
        <v>0</v>
      </c>
      <c r="HP251" s="25">
        <f t="shared" si="820"/>
        <v>0</v>
      </c>
      <c r="HQ251" s="25">
        <f t="shared" si="821"/>
        <v>0</v>
      </c>
      <c r="HR251" s="25">
        <f t="shared" si="822"/>
        <v>0</v>
      </c>
      <c r="HS251" s="25">
        <f t="shared" si="823"/>
        <v>0</v>
      </c>
      <c r="HT251" s="19">
        <v>0</v>
      </c>
      <c r="HU251" s="19">
        <v>0</v>
      </c>
      <c r="HV251" s="19">
        <v>0</v>
      </c>
      <c r="HW251" s="25">
        <f t="shared" si="824"/>
        <v>0</v>
      </c>
      <c r="HX251" s="19">
        <v>0</v>
      </c>
      <c r="HY251" s="19">
        <v>0</v>
      </c>
      <c r="HZ251" s="18">
        <v>27.22</v>
      </c>
      <c r="IA251" s="20">
        <f>ROUND(IF(EN251="Cống tròn",IF(EN251="Cống tròn",IF(EU251="Không có móng",IQ251-FF251,IF(EU251="Đế",IP251-FN251,IF(OR(EU251="Móng bê tông",EU251="Móng bê tông kết hợp đế"),II251-FJ251,0))),0),IF(EN251="Cống hộp",IF(AND(EN251="Cống hộp",EU251="Không có móng"),IQ251-GF251,IF(AND(EN251="Cống hộp",EU251="Móng bê tông"),IJ251-GB251,0)),IF(OR(EN251="Rãnh xây",EN251="Rãnh bê tông"),IF(OR(EN251="Rãnh xây",EN251="Rãnh bê tông"),IK251-GB251,0),IF(EN251="Ống nhựa",IF(AND(EN251="Ống nhựa",EU251="Không đắp cát"),IQ251-HT251,IF(AND(EN251="Ống nhựa",EU251="Đắp cát"),IH251-HX251,0)),IF(EN251="Rãnh thang",IF(EN251="Rãnh thang",IF(EU251="Móng bê tông",#REF!-#REF!,IQ251),0),0))))),2)</f>
        <v>24.83</v>
      </c>
      <c r="IB251" s="20">
        <f t="shared" si="825"/>
        <v>2.3900000000000006</v>
      </c>
      <c r="IC251" s="20">
        <f t="shared" si="671"/>
        <v>24.83</v>
      </c>
      <c r="ID251" s="20">
        <f t="shared" si="672"/>
        <v>0</v>
      </c>
      <c r="IE251" s="20">
        <f t="shared" si="673"/>
        <v>0</v>
      </c>
      <c r="IF251" s="20">
        <f t="shared" si="674"/>
        <v>0</v>
      </c>
      <c r="IG251" s="20">
        <f>IF(EN251="Rãnh thang",IF(AND(EN251="Rãnh thang",EU251="Móng bê tông"),IQ251-#REF!,0),IF(EN251="Ống nhựa",IF(AND(EN251="Ống nhựa",EU251="Đắp cát"),IQ251-HT251,0),IF(EN251="Cống tròn",IF(EN251="Cống tròn",IF(OR(EU251="Móng bê tông",EU251="Móng bê tông kết hợp đế"),IM251-FL251,0),0),IF(EN251="Cống hộp",IF(AND(EN251="Cống hộp",EU251="Móng bê tông"),IN251-GD251,0),IF(OR(EN251="Rãnh xây",EN251="Rãnh bê tông"),IF(AND(EN251="Rãnh xây",EU251="Móng bê tông"),IO251-GD251,IF(AND(EN251="Rãnh bê tông",EU251="Móng bê tông"),IO251-GD251,0)),0)))))</f>
        <v>24.83</v>
      </c>
      <c r="IH251" s="20">
        <f t="shared" si="675"/>
        <v>0</v>
      </c>
      <c r="II251" s="20">
        <f t="shared" si="676"/>
        <v>24.83</v>
      </c>
      <c r="IJ251" s="20">
        <f t="shared" si="677"/>
        <v>0</v>
      </c>
      <c r="IK251" s="20">
        <f t="shared" si="678"/>
        <v>0</v>
      </c>
      <c r="IL251" s="20">
        <f t="shared" si="679"/>
        <v>25.029999999999998</v>
      </c>
      <c r="IM251" s="20">
        <f t="shared" si="680"/>
        <v>25.029999999999998</v>
      </c>
      <c r="IN251" s="20">
        <f t="shared" si="681"/>
        <v>0</v>
      </c>
      <c r="IO251" s="20">
        <f t="shared" si="682"/>
        <v>0</v>
      </c>
      <c r="IP251" s="20">
        <f t="shared" si="683"/>
        <v>0</v>
      </c>
      <c r="IQ251" s="18">
        <v>25.13</v>
      </c>
      <c r="IR251" s="25">
        <f t="shared" si="826"/>
        <v>0</v>
      </c>
      <c r="IS251" s="25">
        <f t="shared" si="684"/>
        <v>0</v>
      </c>
      <c r="IT251" s="25">
        <f t="shared" si="685"/>
        <v>0</v>
      </c>
      <c r="IU251" s="25">
        <f>ROUND(IF(EN251="Cống tròn",IF(EN251="Cống tròn",IV251+FF251,0),IF(EN251="Cống hộp",IF(EN251="Cống hộp",IV251+GP251,0),IF(OR(EN251="Rãnh xây",EN251="Rãnh bê tông"),IF(OR(EN251="Rãnh xây",EN251="Rãnh bê tông"),IV251+GP251,0),IF(EN251="ống nhựa",IF(EN251="Ống nhựa",IV251+HT251,0),IF(EN251="Rãnh thang",IF(EN251="Rãnh thang",IQ251+#REF!,0),0))))),2)</f>
        <v>26.17</v>
      </c>
      <c r="IV251" s="18">
        <v>26.07</v>
      </c>
      <c r="IW251" s="25">
        <f t="shared" si="686"/>
        <v>26.17</v>
      </c>
      <c r="IX251" s="25">
        <f t="shared" si="687"/>
        <v>0</v>
      </c>
      <c r="IY251" s="25">
        <f t="shared" si="688"/>
        <v>0</v>
      </c>
      <c r="IZ251" s="25">
        <f t="shared" si="689"/>
        <v>0</v>
      </c>
      <c r="JA251" s="25">
        <f t="shared" si="690"/>
        <v>0</v>
      </c>
      <c r="JB251" s="18">
        <v>27.16</v>
      </c>
      <c r="JC251" s="20">
        <f>ROUND(IF(EN251="Cống tròn",IF(EN251="Cống tròn",IF(EU251="Không có móng",JS251-FF251,IF(EU251="Đế",JR251-FN251,IF(OR(EU251="Móng bê tông",EU251="Móng bê tông kết hợp đế"),JK251-FJ251,0))),0),IF(EN251="Cống hộp",IF(AND(EN251="Cống hộp",EU251="Không có móng"),JS251-GF251,IF(AND(EN251="Cống hộp",EU251="Móng bê tông"),JL251-GB251,0)),IF(OR(EN251="Rãnh xây",EN251="Rãnh bê tông"),IF(OR(EN251="Rãnh xây",EN251="Rãnh bê tông"),JM251-GB251,0),IF(EN251="Ống nhựa",IF(AND(EN251="Ống nhựa",EU251="Không đắp cát"),JS251-HT251,IF(AND(EN251="Ống nhựa",EU251="Đắp cát"),JJ251-HX251,0)),IF(EN251="Rãnh thang",IF(EN251="Rãnh thang",IF(EU251="Móng bê tông",#REF!-#REF!,JS251),0),0))))),2)</f>
        <v>24.77</v>
      </c>
      <c r="JD251" s="20">
        <f t="shared" si="827"/>
        <v>2.3900000000000006</v>
      </c>
      <c r="JE251" s="20">
        <f t="shared" si="691"/>
        <v>24.77</v>
      </c>
      <c r="JF251" s="20">
        <f t="shared" si="692"/>
        <v>0</v>
      </c>
      <c r="JG251" s="20">
        <f t="shared" si="693"/>
        <v>0</v>
      </c>
      <c r="JH251" s="20">
        <f t="shared" si="694"/>
        <v>0</v>
      </c>
      <c r="JI251" s="20">
        <f>IF(EN251="Rãnh thang",IF(AND(EN251="Rãnh thang",EU251="Móng bê tông"),JS251-#REF!,0),IF(EN251="Ống nhựa",IF(AND(EN251="Ống nhựa",EU251="Đắp cát"),JS251-HT251,0),IF(EN251="Cống tròn",IF(EN251="Cống tròn",IF(OR(EU251="Móng bê tông",EU251="Móng bê tông kết hợp đế"),JO251-FL251,0),0),IF(EN251="Cống hộp",IF(AND(EN251="Cống hộp",EU251="Móng bê tông"),JP251-GD251,0),IF(OR(EN251="Rãnh xây",EN251="Rãnh bê tông"),IF(AND(EN251="Rãnh xây",EU251="Móng bê tông"),JQ251-GD251,IF(AND(EN251="Rãnh bê tông",EU251="Móng bê tông"),JQ251-GD251,0)),0)))))</f>
        <v>24.77</v>
      </c>
      <c r="JJ251" s="20">
        <f t="shared" si="695"/>
        <v>0</v>
      </c>
      <c r="JK251" s="20">
        <f t="shared" si="696"/>
        <v>24.77</v>
      </c>
      <c r="JL251" s="20">
        <f t="shared" si="697"/>
        <v>0</v>
      </c>
      <c r="JM251" s="20">
        <f t="shared" si="698"/>
        <v>0</v>
      </c>
      <c r="JN251" s="20">
        <f t="shared" si="699"/>
        <v>24.97</v>
      </c>
      <c r="JO251" s="20">
        <f t="shared" si="700"/>
        <v>24.97</v>
      </c>
      <c r="JP251" s="20">
        <f t="shared" si="701"/>
        <v>0</v>
      </c>
      <c r="JQ251" s="20">
        <f t="shared" si="702"/>
        <v>0</v>
      </c>
      <c r="JR251" s="20">
        <f t="shared" si="703"/>
        <v>0</v>
      </c>
      <c r="JS251" s="26">
        <v>25.07</v>
      </c>
      <c r="JT251" s="25">
        <f t="shared" si="828"/>
        <v>0</v>
      </c>
      <c r="JU251" s="25">
        <f t="shared" si="704"/>
        <v>0</v>
      </c>
      <c r="JV251" s="25">
        <f t="shared" si="705"/>
        <v>0</v>
      </c>
      <c r="JW251" s="25">
        <f>ROUND(IF(EN251="Cống tròn",IF(EN251="Cống tròn",JX251+FF251,0),IF(EN251="Cống hộp",IF(EN251="Cống hộp",JX251+GP251,0),IF(OR(EN251="Rãnh xây",EN251="Rãnh bê tông"),IF(OR(EN251="Rãnh xây",EN251="Rãnh bê tông"),JX251+GP251,0),IF(EN251="ống nhựa",IF(EN251="Ống nhựa",JX251+HT251,0),IF(EN251="Rãnh thang",IF(EN251="Rãnh thang",JS251+#REF!,0),0))))),2)</f>
        <v>26.17</v>
      </c>
      <c r="JX251" s="27">
        <v>26.07</v>
      </c>
      <c r="JY251" s="25">
        <f t="shared" si="706"/>
        <v>26.17</v>
      </c>
      <c r="JZ251" s="25">
        <f t="shared" si="707"/>
        <v>0</v>
      </c>
      <c r="KA251" s="25">
        <f t="shared" si="708"/>
        <v>0</v>
      </c>
      <c r="KB251" s="25">
        <f t="shared" si="709"/>
        <v>0</v>
      </c>
      <c r="KC251" s="25">
        <f t="shared" si="710"/>
        <v>0</v>
      </c>
      <c r="KD251" s="28" t="s">
        <v>98</v>
      </c>
      <c r="KE251" s="27">
        <v>0</v>
      </c>
      <c r="KF251" s="25">
        <f t="shared" si="711"/>
        <v>2.3900000000000006</v>
      </c>
      <c r="KG251" s="25">
        <f t="shared" si="829"/>
        <v>2.3900000000000006</v>
      </c>
      <c r="KH251" s="27">
        <v>0</v>
      </c>
      <c r="KI251" s="25">
        <f t="shared" si="712"/>
        <v>2.3900000000000006</v>
      </c>
      <c r="KJ251" s="25">
        <f t="shared" si="830"/>
        <v>2.3900000000000006</v>
      </c>
      <c r="KK251" s="25">
        <f t="shared" si="713"/>
        <v>0</v>
      </c>
      <c r="KL251" s="25">
        <f t="shared" si="714"/>
        <v>0</v>
      </c>
      <c r="KM251" s="25">
        <f t="shared" si="831"/>
        <v>0</v>
      </c>
      <c r="KN251" s="25">
        <f t="shared" si="715"/>
        <v>0</v>
      </c>
      <c r="KO251" s="25">
        <f t="shared" si="716"/>
        <v>0</v>
      </c>
      <c r="KP251" s="25">
        <f t="shared" si="832"/>
        <v>0</v>
      </c>
      <c r="KQ251" s="25">
        <f t="shared" si="717"/>
        <v>0.2</v>
      </c>
      <c r="KR251" s="25">
        <f t="shared" si="718"/>
        <v>0.2</v>
      </c>
      <c r="KS251" s="25">
        <f t="shared" si="833"/>
        <v>0.2</v>
      </c>
      <c r="KT251" s="25">
        <f t="shared" si="719"/>
        <v>0</v>
      </c>
      <c r="KU251" s="25">
        <f t="shared" si="720"/>
        <v>0</v>
      </c>
      <c r="KV251" s="25">
        <f t="shared" si="834"/>
        <v>0</v>
      </c>
      <c r="KW251" s="25">
        <f t="shared" si="721"/>
        <v>0</v>
      </c>
      <c r="KX251" s="25">
        <f t="shared" si="722"/>
        <v>0</v>
      </c>
      <c r="KY251" s="25">
        <f t="shared" si="835"/>
        <v>0</v>
      </c>
      <c r="KZ251" s="25">
        <f t="shared" si="723"/>
        <v>0</v>
      </c>
      <c r="LA251" s="25">
        <f t="shared" si="724"/>
        <v>0</v>
      </c>
      <c r="LB251" s="25">
        <f t="shared" si="836"/>
        <v>0</v>
      </c>
      <c r="LC251" s="25">
        <f t="shared" si="725"/>
        <v>1.4</v>
      </c>
      <c r="LD251" s="25">
        <f t="shared" si="726"/>
        <v>1.4</v>
      </c>
      <c r="LE251" s="25">
        <f t="shared" si="837"/>
        <v>1.4</v>
      </c>
      <c r="LF251" s="25">
        <f t="shared" si="727"/>
        <v>0</v>
      </c>
      <c r="LG251" s="25">
        <f t="shared" si="728"/>
        <v>0</v>
      </c>
      <c r="LH251" s="25">
        <f t="shared" si="838"/>
        <v>0</v>
      </c>
      <c r="LI251" s="25">
        <f t="shared" si="729"/>
        <v>0</v>
      </c>
      <c r="LJ251" s="25">
        <f t="shared" si="730"/>
        <v>0</v>
      </c>
      <c r="LK251" s="25">
        <f t="shared" si="839"/>
        <v>0</v>
      </c>
      <c r="LL251" s="25">
        <f t="shared" si="731"/>
        <v>0</v>
      </c>
      <c r="LM251" s="25">
        <f t="shared" si="732"/>
        <v>0</v>
      </c>
      <c r="LN251" s="25">
        <f t="shared" si="840"/>
        <v>0</v>
      </c>
      <c r="LO251" s="25">
        <f t="shared" si="733"/>
        <v>0</v>
      </c>
      <c r="LP251" s="25">
        <f t="shared" si="734"/>
        <v>0</v>
      </c>
      <c r="LQ251" s="25">
        <f t="shared" si="841"/>
        <v>0</v>
      </c>
      <c r="LR251" s="25">
        <f t="shared" si="735"/>
        <v>0</v>
      </c>
      <c r="LS251" s="25">
        <f t="shared" si="736"/>
        <v>0</v>
      </c>
      <c r="LT251" s="25">
        <f t="shared" si="842"/>
        <v>0</v>
      </c>
      <c r="LU251" s="25">
        <f t="shared" si="737"/>
        <v>0</v>
      </c>
      <c r="LV251" s="25">
        <f t="shared" si="738"/>
        <v>0</v>
      </c>
      <c r="LW251" s="25">
        <f t="shared" si="843"/>
        <v>0</v>
      </c>
      <c r="LX251" s="25">
        <f t="shared" si="739"/>
        <v>0</v>
      </c>
      <c r="LY251" s="25">
        <f t="shared" si="740"/>
        <v>0</v>
      </c>
      <c r="LZ251" s="25">
        <f t="shared" si="844"/>
        <v>0</v>
      </c>
      <c r="MA251" s="25">
        <f t="shared" si="741"/>
        <v>0</v>
      </c>
      <c r="MB251" s="25">
        <f t="shared" si="742"/>
        <v>0</v>
      </c>
      <c r="MC251" s="25">
        <f t="shared" si="845"/>
        <v>0</v>
      </c>
      <c r="MD251" s="25">
        <f t="shared" si="743"/>
        <v>0</v>
      </c>
      <c r="ME251" s="25">
        <f t="shared" si="744"/>
        <v>0</v>
      </c>
      <c r="MF251" s="25">
        <f t="shared" si="846"/>
        <v>0</v>
      </c>
      <c r="MG251" s="25">
        <f t="shared" si="745"/>
        <v>0</v>
      </c>
      <c r="MH251" s="25">
        <f t="shared" si="746"/>
        <v>0</v>
      </c>
      <c r="MI251" s="25">
        <f t="shared" si="847"/>
        <v>0</v>
      </c>
      <c r="MJ251" s="25">
        <f t="shared" si="747"/>
        <v>0</v>
      </c>
      <c r="MK251" s="25">
        <f t="shared" si="748"/>
        <v>0</v>
      </c>
      <c r="ML251" s="25">
        <f t="shared" si="848"/>
        <v>0</v>
      </c>
      <c r="MM251" s="25">
        <f t="shared" si="749"/>
        <v>0</v>
      </c>
      <c r="MN251" s="25">
        <f t="shared" si="750"/>
        <v>0</v>
      </c>
      <c r="MO251" s="25">
        <f t="shared" si="849"/>
        <v>0</v>
      </c>
      <c r="MP251" s="25">
        <f t="shared" si="751"/>
        <v>0</v>
      </c>
      <c r="MQ251" s="25">
        <f t="shared" si="752"/>
        <v>0</v>
      </c>
      <c r="MR251" s="25">
        <f t="shared" si="850"/>
        <v>0</v>
      </c>
      <c r="MS251" s="29">
        <v>1.4</v>
      </c>
      <c r="MT251" s="29">
        <v>0</v>
      </c>
      <c r="MU251" s="29">
        <v>1</v>
      </c>
      <c r="MV251" s="29">
        <v>1</v>
      </c>
      <c r="MW251" s="25">
        <f t="shared" si="753"/>
        <v>1.4</v>
      </c>
      <c r="MX251" s="25">
        <f t="shared" si="754"/>
        <v>3.35</v>
      </c>
      <c r="MY251" s="25">
        <f t="shared" si="755"/>
        <v>0</v>
      </c>
      <c r="MZ251" s="25">
        <f t="shared" si="756"/>
        <v>0</v>
      </c>
      <c r="NA251" s="25">
        <f t="shared" si="757"/>
        <v>1.4</v>
      </c>
      <c r="NB251" s="25">
        <f t="shared" si="758"/>
        <v>3.35</v>
      </c>
      <c r="NC251" s="25">
        <f t="shared" si="759"/>
        <v>0</v>
      </c>
      <c r="ND251" s="25">
        <f t="shared" si="760"/>
        <v>0</v>
      </c>
      <c r="NE251" s="25">
        <f t="shared" si="851"/>
        <v>1.4</v>
      </c>
      <c r="NF251" s="25">
        <f t="shared" si="851"/>
        <v>3.35</v>
      </c>
      <c r="NG251" s="25">
        <f t="shared" si="851"/>
        <v>0</v>
      </c>
      <c r="NH251" s="25">
        <f t="shared" si="851"/>
        <v>0</v>
      </c>
      <c r="NI251" s="25">
        <f t="shared" si="761"/>
        <v>125.63</v>
      </c>
      <c r="NJ251" s="25">
        <f t="shared" si="762"/>
        <v>0</v>
      </c>
      <c r="NK251" s="25">
        <f t="shared" si="763"/>
        <v>125.63</v>
      </c>
      <c r="NL251" s="25">
        <f t="shared" si="764"/>
        <v>68.2</v>
      </c>
      <c r="NM251" s="25">
        <f t="shared" si="765"/>
        <v>0</v>
      </c>
      <c r="NN251" s="25">
        <f t="shared" si="852"/>
        <v>68.2</v>
      </c>
      <c r="NO251" s="25">
        <f t="shared" si="766"/>
        <v>0</v>
      </c>
      <c r="NP251" s="25">
        <f t="shared" si="767"/>
        <v>0</v>
      </c>
      <c r="NQ251" s="25">
        <f t="shared" si="853"/>
        <v>0</v>
      </c>
      <c r="NR251" s="25">
        <f t="shared" si="768"/>
        <v>0</v>
      </c>
      <c r="NS251" s="25">
        <f t="shared" si="769"/>
        <v>0</v>
      </c>
      <c r="NT251" s="25">
        <f t="shared" si="854"/>
        <v>0</v>
      </c>
      <c r="NU251" s="25">
        <f t="shared" si="770"/>
        <v>0</v>
      </c>
      <c r="NV251" s="25">
        <f t="shared" si="771"/>
        <v>0</v>
      </c>
      <c r="NW251" s="25">
        <f t="shared" si="855"/>
        <v>0</v>
      </c>
      <c r="NX251" s="25">
        <f t="shared" si="856"/>
        <v>68.2</v>
      </c>
      <c r="NY251" s="25">
        <f t="shared" si="856"/>
        <v>0</v>
      </c>
      <c r="NZ251" s="25">
        <f t="shared" si="857"/>
        <v>68.2</v>
      </c>
      <c r="OA251" s="25">
        <f t="shared" si="858"/>
        <v>57.43</v>
      </c>
      <c r="OB251" s="25">
        <f t="shared" si="858"/>
        <v>0</v>
      </c>
      <c r="OC251" s="25">
        <f t="shared" si="859"/>
        <v>57.43</v>
      </c>
      <c r="OD251" s="25">
        <f t="shared" si="860"/>
        <v>68.2</v>
      </c>
      <c r="OE251" s="25">
        <f t="shared" si="860"/>
        <v>0</v>
      </c>
      <c r="OF251" s="25">
        <f t="shared" si="860"/>
        <v>68.2</v>
      </c>
      <c r="OG251" s="25">
        <f t="shared" si="772"/>
        <v>0</v>
      </c>
      <c r="OH251" s="25">
        <f t="shared" si="773"/>
        <v>0</v>
      </c>
      <c r="OI251" s="25">
        <f t="shared" si="774"/>
        <v>0</v>
      </c>
      <c r="OJ251" s="25">
        <f t="shared" si="775"/>
        <v>0</v>
      </c>
      <c r="OK251" s="25">
        <f t="shared" si="776"/>
        <v>0</v>
      </c>
      <c r="OL251" s="25">
        <f t="shared" si="777"/>
        <v>0</v>
      </c>
      <c r="OM251" s="25">
        <f t="shared" si="861"/>
        <v>0</v>
      </c>
      <c r="ON251" s="25">
        <f t="shared" si="861"/>
        <v>0</v>
      </c>
      <c r="OO251" s="25">
        <f t="shared" si="861"/>
        <v>0</v>
      </c>
      <c r="OP251" s="25">
        <f t="shared" si="778"/>
        <v>0</v>
      </c>
      <c r="OQ251" s="25">
        <f t="shared" si="779"/>
        <v>0</v>
      </c>
      <c r="OR251" s="25">
        <f t="shared" si="862"/>
        <v>0</v>
      </c>
      <c r="OS251" s="19">
        <v>536967.82999999996</v>
      </c>
      <c r="OT251" s="19">
        <v>2370381.64</v>
      </c>
    </row>
    <row r="252" spans="1:410" ht="33" customHeight="1" x14ac:dyDescent="0.25">
      <c r="A252" s="18"/>
      <c r="B252" s="18" t="s">
        <v>1005</v>
      </c>
      <c r="C252" s="18">
        <v>70.72</v>
      </c>
      <c r="D252" s="16" t="e">
        <f>_xlfn.IFNA(INDEX(#REF!,MATCH(E252,#REF!,0)),0)</f>
        <v>#REF!</v>
      </c>
      <c r="E252" s="18" t="s">
        <v>1053</v>
      </c>
      <c r="F252" s="16" t="s">
        <v>765</v>
      </c>
      <c r="G252" s="16" t="s">
        <v>766</v>
      </c>
      <c r="H252" s="16" t="s">
        <v>767</v>
      </c>
      <c r="I252" s="16" t="s">
        <v>768</v>
      </c>
      <c r="J252" s="16" t="s">
        <v>769</v>
      </c>
      <c r="K252" s="16" t="s">
        <v>770</v>
      </c>
      <c r="L252" s="16" t="s">
        <v>771</v>
      </c>
      <c r="M252" s="18">
        <v>1.64</v>
      </c>
      <c r="N252" s="18">
        <v>1.94</v>
      </c>
      <c r="O252" s="18">
        <v>2.04</v>
      </c>
      <c r="P252" s="18">
        <v>2.34</v>
      </c>
      <c r="Q252" s="18">
        <v>0.1</v>
      </c>
      <c r="R252" s="18">
        <v>1.8399999999999999</v>
      </c>
      <c r="S252" s="18">
        <v>2.14</v>
      </c>
      <c r="T252" s="18">
        <v>0.2</v>
      </c>
      <c r="U252" s="18">
        <v>0</v>
      </c>
      <c r="V252" s="18">
        <v>0</v>
      </c>
      <c r="W252" s="18">
        <v>0</v>
      </c>
      <c r="X252" s="18">
        <v>1.64</v>
      </c>
      <c r="Y252" s="18">
        <v>1.9</v>
      </c>
      <c r="Z252" s="20">
        <f t="shared" si="780"/>
        <v>2.1</v>
      </c>
      <c r="AA252" s="18">
        <v>0.22</v>
      </c>
      <c r="AB252" s="18">
        <v>0</v>
      </c>
      <c r="AC252" s="18">
        <v>0</v>
      </c>
      <c r="AD252" s="18">
        <v>0</v>
      </c>
      <c r="AE252" s="18">
        <v>0</v>
      </c>
      <c r="AF252" s="18">
        <v>0</v>
      </c>
      <c r="AG252" s="18">
        <v>1.2</v>
      </c>
      <c r="AH252" s="18">
        <v>1.5</v>
      </c>
      <c r="AI252" s="20">
        <f t="shared" si="781"/>
        <v>2.25</v>
      </c>
      <c r="AJ252" s="18">
        <v>0</v>
      </c>
      <c r="AK252" s="18">
        <v>0</v>
      </c>
      <c r="AL252" s="20">
        <f t="shared" si="782"/>
        <v>0</v>
      </c>
      <c r="AM252" s="18">
        <v>1.64</v>
      </c>
      <c r="AN252" s="18">
        <v>1.5</v>
      </c>
      <c r="AO252" s="18">
        <v>0.15</v>
      </c>
      <c r="AP252" s="18">
        <v>0.22</v>
      </c>
      <c r="AQ252" s="18">
        <v>1.64</v>
      </c>
      <c r="AR252" s="18">
        <v>1.72</v>
      </c>
      <c r="AS252" s="18">
        <v>0.12</v>
      </c>
      <c r="AT252" s="18">
        <v>0.11</v>
      </c>
      <c r="AU252" s="18">
        <v>0</v>
      </c>
      <c r="AV252" s="18">
        <v>1</v>
      </c>
      <c r="AW252" s="18">
        <v>0</v>
      </c>
      <c r="AX252" s="18">
        <v>0</v>
      </c>
      <c r="AY252" s="18">
        <v>0</v>
      </c>
      <c r="AZ252" s="18">
        <v>0</v>
      </c>
      <c r="BA252" s="18">
        <v>0</v>
      </c>
      <c r="BB252" s="18">
        <v>0</v>
      </c>
      <c r="BC252" s="18">
        <v>0</v>
      </c>
      <c r="BD252" s="18">
        <v>0</v>
      </c>
      <c r="BE252" s="18">
        <v>2</v>
      </c>
      <c r="BF252" s="18">
        <v>0</v>
      </c>
      <c r="BG252" s="18">
        <v>0</v>
      </c>
      <c r="BH252" s="18">
        <v>0</v>
      </c>
      <c r="BI252" s="18">
        <v>0</v>
      </c>
      <c r="BJ252" s="18">
        <v>0</v>
      </c>
      <c r="BK252" s="18">
        <v>0</v>
      </c>
      <c r="BL252" s="18">
        <v>0</v>
      </c>
      <c r="BM252" s="18">
        <v>0</v>
      </c>
      <c r="BN252" s="18">
        <v>0</v>
      </c>
      <c r="BO252" s="18">
        <v>0</v>
      </c>
      <c r="BP252" s="18">
        <v>0</v>
      </c>
      <c r="BQ252" s="18">
        <v>0</v>
      </c>
      <c r="BR252" s="18">
        <v>0</v>
      </c>
      <c r="BS252" s="18">
        <v>0</v>
      </c>
      <c r="BT252" s="18">
        <v>0</v>
      </c>
      <c r="BU252" s="18">
        <v>0</v>
      </c>
      <c r="BV252" s="18">
        <v>0</v>
      </c>
      <c r="BW252" s="18">
        <v>0</v>
      </c>
      <c r="BX252" s="18">
        <v>0</v>
      </c>
      <c r="BY252" s="18">
        <v>0</v>
      </c>
      <c r="BZ252" s="18">
        <v>0</v>
      </c>
      <c r="CA252" s="16" t="e">
        <f>_xlfn.IFNA(IF(RIGHT(D252,2)="=G",0,INDEX(#REF!,MATCH(E252,#REF!,0))),0)</f>
        <v>#REF!</v>
      </c>
      <c r="CB252" s="16" t="s">
        <v>776</v>
      </c>
      <c r="CC252" s="18">
        <v>0</v>
      </c>
      <c r="CD252" s="18">
        <v>0</v>
      </c>
      <c r="CE252" s="18">
        <v>1.4</v>
      </c>
      <c r="CF252" s="18">
        <v>0.85</v>
      </c>
      <c r="CG252" s="18">
        <v>0.12</v>
      </c>
      <c r="CH252" s="18">
        <v>2</v>
      </c>
      <c r="CI252" s="16" t="s">
        <v>98</v>
      </c>
      <c r="CJ252" s="18">
        <v>0</v>
      </c>
      <c r="CK252" s="20">
        <f t="shared" si="648"/>
        <v>2.69</v>
      </c>
      <c r="CL252" s="20">
        <f t="shared" si="783"/>
        <v>2.69</v>
      </c>
      <c r="CM252" s="18">
        <v>41.64</v>
      </c>
      <c r="CN252" s="18">
        <v>27.16</v>
      </c>
      <c r="CO252" s="18">
        <v>26.321000000000002</v>
      </c>
      <c r="CP252" s="22">
        <f t="shared" si="649"/>
        <v>27.16</v>
      </c>
      <c r="CQ252" s="22">
        <f t="shared" si="650"/>
        <v>24.47</v>
      </c>
      <c r="CR252" s="22">
        <f t="shared" si="784"/>
        <v>2.69</v>
      </c>
      <c r="CS252" s="22">
        <f t="shared" si="651"/>
        <v>24.57</v>
      </c>
      <c r="CT252" s="22">
        <f t="shared" si="652"/>
        <v>24.77</v>
      </c>
      <c r="CU252" s="18">
        <v>24.77</v>
      </c>
      <c r="CV252" s="22">
        <f t="shared" si="785"/>
        <v>2.1</v>
      </c>
      <c r="CW252" s="22">
        <f t="shared" si="653"/>
        <v>0</v>
      </c>
      <c r="CX252" s="22">
        <f t="shared" si="654"/>
        <v>0</v>
      </c>
      <c r="CY252" s="22">
        <f t="shared" si="655"/>
        <v>26.89</v>
      </c>
      <c r="CZ252" s="22">
        <f t="shared" si="656"/>
        <v>27.04</v>
      </c>
      <c r="DA252" s="18">
        <v>27.16</v>
      </c>
      <c r="DB252" s="20">
        <f t="shared" si="786"/>
        <v>2.69</v>
      </c>
      <c r="DC252" s="20">
        <f t="shared" si="787"/>
        <v>0</v>
      </c>
      <c r="DD252" s="20">
        <f t="shared" si="788"/>
        <v>2.69</v>
      </c>
      <c r="DE252" s="20">
        <f t="shared" si="657"/>
        <v>0.1</v>
      </c>
      <c r="DF252" s="20">
        <f t="shared" si="658"/>
        <v>0.2</v>
      </c>
      <c r="DG252" s="20">
        <f t="shared" si="659"/>
        <v>2.37</v>
      </c>
      <c r="DH252" s="20">
        <f t="shared" si="660"/>
        <v>0</v>
      </c>
      <c r="DI252" s="20">
        <f t="shared" si="661"/>
        <v>0</v>
      </c>
      <c r="DJ252" s="20">
        <f t="shared" si="662"/>
        <v>0</v>
      </c>
      <c r="DK252" s="20">
        <f t="shared" si="789"/>
        <v>2.67</v>
      </c>
      <c r="DL252" s="20">
        <f t="shared" si="790"/>
        <v>0</v>
      </c>
      <c r="DM252" s="20">
        <f t="shared" si="791"/>
        <v>2.0000000000000018E-2</v>
      </c>
      <c r="DN252" s="20">
        <f t="shared" si="792"/>
        <v>0</v>
      </c>
      <c r="DO252" s="18">
        <v>2.54</v>
      </c>
      <c r="DP252" s="18">
        <v>0</v>
      </c>
      <c r="DQ252" s="18">
        <v>1</v>
      </c>
      <c r="DR252" s="18">
        <v>1</v>
      </c>
      <c r="DS252" s="25">
        <f t="shared" si="793"/>
        <v>2.54</v>
      </c>
      <c r="DT252" s="25">
        <f t="shared" si="794"/>
        <v>0</v>
      </c>
      <c r="DU252" s="25">
        <f t="shared" si="795"/>
        <v>6.83</v>
      </c>
      <c r="DV252" s="25">
        <f t="shared" si="796"/>
        <v>0</v>
      </c>
      <c r="DW252" s="25">
        <f t="shared" si="797"/>
        <v>6.83</v>
      </c>
      <c r="DX252" s="25">
        <f t="shared" si="798"/>
        <v>13.93</v>
      </c>
      <c r="DY252" s="25">
        <f t="shared" si="799"/>
        <v>0</v>
      </c>
      <c r="DZ252" s="25">
        <f t="shared" si="800"/>
        <v>13.93</v>
      </c>
      <c r="EA252" s="25">
        <f t="shared" si="801"/>
        <v>8.81</v>
      </c>
      <c r="EB252" s="25">
        <f t="shared" si="802"/>
        <v>0</v>
      </c>
      <c r="EC252" s="25">
        <f t="shared" si="803"/>
        <v>8.81</v>
      </c>
      <c r="ED252" s="25">
        <f t="shared" si="804"/>
        <v>5.12</v>
      </c>
      <c r="EE252" s="25">
        <f t="shared" si="804"/>
        <v>0</v>
      </c>
      <c r="EF252" s="25">
        <f t="shared" si="805"/>
        <v>5.12</v>
      </c>
      <c r="EG252" s="25">
        <f t="shared" si="806"/>
        <v>8.81</v>
      </c>
      <c r="EH252" s="25">
        <f t="shared" si="806"/>
        <v>0</v>
      </c>
      <c r="EI252" s="25">
        <f t="shared" si="807"/>
        <v>8.81</v>
      </c>
      <c r="EJ252" s="18">
        <v>70.72</v>
      </c>
      <c r="EK252" s="18">
        <v>109.42</v>
      </c>
      <c r="EL252" s="18" t="s">
        <v>1053</v>
      </c>
      <c r="EM252" s="18" t="s">
        <v>1054</v>
      </c>
      <c r="EN252" s="16" t="s">
        <v>774</v>
      </c>
      <c r="EO252" s="16" t="s">
        <v>132</v>
      </c>
      <c r="EP252" s="16" t="e">
        <f>IF(OR(EN252="Cống tròn",EN252="Cống hộp",EN252="Ống nhựa"),INDEX(#REF!,MATCH(E252,#REF!,0)),IF(OR(EN252="Rãnh xây",EN252="Rãnh bê tông"),INDEX(#REF!,MATCH(E252,#REF!,0)),0))</f>
        <v>#REF!</v>
      </c>
      <c r="EQ252" s="18">
        <v>37.5</v>
      </c>
      <c r="ER252" s="18">
        <v>1</v>
      </c>
      <c r="ES252" s="25">
        <f t="shared" si="808"/>
        <v>37</v>
      </c>
      <c r="ET252" s="1" t="e">
        <f>_xlfn.IFNA(IF(EN252="Cống tròn",INDEX(#REF!,MATCH(E252,#REF!,0)),IF(EN252="Cống hộp",INDEX(#REF!,MATCH(E252,#REF!,0)),EU252&amp;" ,"&amp;EV252)),0)</f>
        <v>#REF!</v>
      </c>
      <c r="EU252" s="16" t="s">
        <v>769</v>
      </c>
      <c r="EV252" s="16" t="s">
        <v>775</v>
      </c>
      <c r="EW252" s="16" t="e">
        <f>_xlfn.IFNA(INDEX(#REF!,MATCH(E252,#REF!,0)),0)</f>
        <v>#REF!</v>
      </c>
      <c r="EX252" s="16"/>
      <c r="EY252" s="18">
        <v>0</v>
      </c>
      <c r="EZ252" s="18">
        <v>0</v>
      </c>
      <c r="FA252" s="18">
        <v>0</v>
      </c>
      <c r="FB252" s="19">
        <v>0</v>
      </c>
      <c r="FC252" s="19">
        <v>0</v>
      </c>
      <c r="FD252" s="25">
        <f t="shared" si="663"/>
        <v>0</v>
      </c>
      <c r="FE252" s="25">
        <f t="shared" si="809"/>
        <v>0</v>
      </c>
      <c r="FF252" s="18">
        <v>0.1</v>
      </c>
      <c r="FG252" s="18">
        <v>2</v>
      </c>
      <c r="FH252" s="18">
        <v>1</v>
      </c>
      <c r="FI252" s="25">
        <f t="shared" si="810"/>
        <v>1.2</v>
      </c>
      <c r="FJ252" s="18">
        <v>0</v>
      </c>
      <c r="FK252" s="18">
        <v>0</v>
      </c>
      <c r="FL252" s="18">
        <v>0.2</v>
      </c>
      <c r="FM252" s="18">
        <v>1.4</v>
      </c>
      <c r="FN252" s="18">
        <v>0</v>
      </c>
      <c r="FO252" s="25">
        <f t="shared" si="811"/>
        <v>1.4</v>
      </c>
      <c r="FP252" s="18">
        <v>1.4999999999999999E-2</v>
      </c>
      <c r="FQ252" s="18">
        <v>1</v>
      </c>
      <c r="FR252" s="25">
        <f t="shared" si="664"/>
        <v>36</v>
      </c>
      <c r="FS252" s="25">
        <f t="shared" si="665"/>
        <v>0.52500000000000002</v>
      </c>
      <c r="FT252" s="25">
        <f t="shared" si="666"/>
        <v>36.524999999999999</v>
      </c>
      <c r="FU252" s="25">
        <f t="shared" si="667"/>
        <v>-0.97500000000000142</v>
      </c>
      <c r="FV252" s="25" t="str">
        <f t="shared" si="812"/>
        <v>Thêm 01</v>
      </c>
      <c r="FW252" s="25">
        <f t="shared" si="813"/>
        <v>0.04</v>
      </c>
      <c r="FX252" s="16"/>
      <c r="FY252" s="16"/>
      <c r="FZ252" s="16"/>
      <c r="GA252" s="16"/>
      <c r="GB252" s="19">
        <v>0</v>
      </c>
      <c r="GC252" s="19">
        <v>0</v>
      </c>
      <c r="GD252" s="19">
        <v>0</v>
      </c>
      <c r="GE252" s="19">
        <v>0</v>
      </c>
      <c r="GF252" s="19">
        <v>0</v>
      </c>
      <c r="GG252" s="19">
        <v>0</v>
      </c>
      <c r="GH252" s="19">
        <v>0</v>
      </c>
      <c r="GI252" s="19">
        <v>0</v>
      </c>
      <c r="GJ252" s="19">
        <v>0</v>
      </c>
      <c r="GK252" s="19">
        <v>0</v>
      </c>
      <c r="GL252" s="25">
        <f t="shared" si="668"/>
        <v>0</v>
      </c>
      <c r="GM252" s="25">
        <f t="shared" si="814"/>
        <v>0</v>
      </c>
      <c r="GN252" s="19">
        <v>0</v>
      </c>
      <c r="GO252" s="19">
        <v>0</v>
      </c>
      <c r="GP252" s="19">
        <v>0</v>
      </c>
      <c r="GQ252" s="19">
        <v>0</v>
      </c>
      <c r="GR252" s="1" t="e">
        <f>_xlfn.IFNA(INDEX(#REF!,MATCH(E252,#REF!,0)),0)</f>
        <v>#REF!</v>
      </c>
      <c r="GS252" s="16"/>
      <c r="GT252" s="18">
        <v>0</v>
      </c>
      <c r="GU252" s="18">
        <v>0</v>
      </c>
      <c r="GV252" s="18">
        <v>0</v>
      </c>
      <c r="GW252" s="18">
        <v>0</v>
      </c>
      <c r="GX252" s="25">
        <f t="shared" si="669"/>
        <v>0</v>
      </c>
      <c r="GY252" s="25">
        <f t="shared" si="670"/>
        <v>0</v>
      </c>
      <c r="GZ252" s="25">
        <f t="shared" si="815"/>
        <v>0</v>
      </c>
      <c r="HA252" s="1" t="e" cm="1">
        <f t="array" ref="HA252">INDEX(#REF!,MATCH(EJ252&amp;EK252&amp;HD252&amp;HE252&amp;HF252,#REF!&amp;#REF!&amp;#REF!&amp;#REF!&amp;#REF!,0))</f>
        <v>#REF!</v>
      </c>
      <c r="HB252" s="16"/>
      <c r="HC252" s="25">
        <f t="shared" si="816"/>
        <v>0</v>
      </c>
      <c r="HD252" s="18">
        <v>0</v>
      </c>
      <c r="HE252" s="18">
        <v>0</v>
      </c>
      <c r="HF252" s="18">
        <v>0</v>
      </c>
      <c r="HG252" s="1" t="e" cm="1">
        <f t="array" ref="HG252">INDEX(#REF!,MATCH(EJ252&amp;EK252&amp;HJ252&amp;HK252&amp;HL252,#REF!&amp;#REF!&amp;#REF!&amp;#REF!&amp;#REF!,0))</f>
        <v>#REF!</v>
      </c>
      <c r="HH252" s="16"/>
      <c r="HI252" s="25">
        <f t="shared" si="817"/>
        <v>0</v>
      </c>
      <c r="HJ252" s="25">
        <f t="shared" si="818"/>
        <v>0</v>
      </c>
      <c r="HK252" s="19">
        <v>0</v>
      </c>
      <c r="HL252" s="19">
        <v>0</v>
      </c>
      <c r="HM252" s="18">
        <v>0.01</v>
      </c>
      <c r="HN252" s="18">
        <v>1</v>
      </c>
      <c r="HO252" s="25">
        <f t="shared" si="819"/>
        <v>0</v>
      </c>
      <c r="HP252" s="25">
        <f t="shared" si="820"/>
        <v>0</v>
      </c>
      <c r="HQ252" s="25">
        <f t="shared" si="821"/>
        <v>0</v>
      </c>
      <c r="HR252" s="25">
        <f t="shared" si="822"/>
        <v>0</v>
      </c>
      <c r="HS252" s="25">
        <f t="shared" si="823"/>
        <v>0</v>
      </c>
      <c r="HT252" s="19">
        <v>0</v>
      </c>
      <c r="HU252" s="19">
        <v>0</v>
      </c>
      <c r="HV252" s="19">
        <v>0</v>
      </c>
      <c r="HW252" s="25">
        <f t="shared" si="824"/>
        <v>0</v>
      </c>
      <c r="HX252" s="19">
        <v>0</v>
      </c>
      <c r="HY252" s="19">
        <v>0</v>
      </c>
      <c r="HZ252" s="18">
        <v>27.16</v>
      </c>
      <c r="IA252" s="20">
        <f>ROUND(IF(EN252="Cống tròn",IF(EN252="Cống tròn",IF(EU252="Không có móng",IQ252-FF252,IF(EU252="Đế",IP252-FN252,IF(OR(EU252="Móng bê tông",EU252="Móng bê tông kết hợp đế"),II252-FJ252,0))),0),IF(EN252="Cống hộp",IF(AND(EN252="Cống hộp",EU252="Không có móng"),IQ252-GF252,IF(AND(EN252="Cống hộp",EU252="Móng bê tông"),IJ252-GB252,0)),IF(OR(EN252="Rãnh xây",EN252="Rãnh bê tông"),IF(OR(EN252="Rãnh xây",EN252="Rãnh bê tông"),IK252-GB252,0),IF(EN252="Ống nhựa",IF(AND(EN252="Ống nhựa",EU252="Không đắp cát"),IQ252-HT252,IF(AND(EN252="Ống nhựa",EU252="Đắp cát"),IH252-HX252,0)),IF(EN252="Rãnh thang",IF(EN252="Rãnh thang",IF(EU252="Móng bê tông",#REF!-#REF!,IQ252),0),0))))),2)</f>
        <v>24.77</v>
      </c>
      <c r="IB252" s="20">
        <f t="shared" si="825"/>
        <v>2.3900000000000006</v>
      </c>
      <c r="IC252" s="20">
        <f t="shared" si="671"/>
        <v>24.77</v>
      </c>
      <c r="ID252" s="20">
        <f t="shared" si="672"/>
        <v>0</v>
      </c>
      <c r="IE252" s="20">
        <f t="shared" si="673"/>
        <v>0</v>
      </c>
      <c r="IF252" s="20">
        <f t="shared" si="674"/>
        <v>0</v>
      </c>
      <c r="IG252" s="20">
        <f>IF(EN252="Rãnh thang",IF(AND(EN252="Rãnh thang",EU252="Móng bê tông"),IQ252-#REF!,0),IF(EN252="Ống nhựa",IF(AND(EN252="Ống nhựa",EU252="Đắp cát"),IQ252-HT252,0),IF(EN252="Cống tròn",IF(EN252="Cống tròn",IF(OR(EU252="Móng bê tông",EU252="Móng bê tông kết hợp đế"),IM252-FL252,0),0),IF(EN252="Cống hộp",IF(AND(EN252="Cống hộp",EU252="Móng bê tông"),IN252-GD252,0),IF(OR(EN252="Rãnh xây",EN252="Rãnh bê tông"),IF(AND(EN252="Rãnh xây",EU252="Móng bê tông"),IO252-GD252,IF(AND(EN252="Rãnh bê tông",EU252="Móng bê tông"),IO252-GD252,0)),0)))))</f>
        <v>24.77</v>
      </c>
      <c r="IH252" s="20">
        <f t="shared" si="675"/>
        <v>0</v>
      </c>
      <c r="II252" s="20">
        <f t="shared" si="676"/>
        <v>24.77</v>
      </c>
      <c r="IJ252" s="20">
        <f t="shared" si="677"/>
        <v>0</v>
      </c>
      <c r="IK252" s="20">
        <f t="shared" si="678"/>
        <v>0</v>
      </c>
      <c r="IL252" s="20">
        <f t="shared" si="679"/>
        <v>24.97</v>
      </c>
      <c r="IM252" s="20">
        <f t="shared" si="680"/>
        <v>24.97</v>
      </c>
      <c r="IN252" s="20">
        <f t="shared" si="681"/>
        <v>0</v>
      </c>
      <c r="IO252" s="20">
        <f t="shared" si="682"/>
        <v>0</v>
      </c>
      <c r="IP252" s="20">
        <f t="shared" si="683"/>
        <v>0</v>
      </c>
      <c r="IQ252" s="18">
        <v>25.07</v>
      </c>
      <c r="IR252" s="25">
        <f t="shared" si="826"/>
        <v>0</v>
      </c>
      <c r="IS252" s="25">
        <f t="shared" si="684"/>
        <v>0</v>
      </c>
      <c r="IT252" s="25">
        <f t="shared" si="685"/>
        <v>0</v>
      </c>
      <c r="IU252" s="25">
        <f>ROUND(IF(EN252="Cống tròn",IF(EN252="Cống tròn",IV252+FF252,0),IF(EN252="Cống hộp",IF(EN252="Cống hộp",IV252+GP252,0),IF(OR(EN252="Rãnh xây",EN252="Rãnh bê tông"),IF(OR(EN252="Rãnh xây",EN252="Rãnh bê tông"),IV252+GP252,0),IF(EN252="ống nhựa",IF(EN252="Ống nhựa",IV252+HT252,0),IF(EN252="Rãnh thang",IF(EN252="Rãnh thang",IQ252+#REF!,0),0))))),2)</f>
        <v>26.11</v>
      </c>
      <c r="IV252" s="18">
        <v>26.01</v>
      </c>
      <c r="IW252" s="25">
        <f t="shared" si="686"/>
        <v>26.11</v>
      </c>
      <c r="IX252" s="25">
        <f t="shared" si="687"/>
        <v>0</v>
      </c>
      <c r="IY252" s="25">
        <f t="shared" si="688"/>
        <v>0</v>
      </c>
      <c r="IZ252" s="25">
        <f t="shared" si="689"/>
        <v>0</v>
      </c>
      <c r="JA252" s="25">
        <f t="shared" si="690"/>
        <v>0</v>
      </c>
      <c r="JB252" s="18">
        <v>27.11</v>
      </c>
      <c r="JC252" s="20">
        <f>ROUND(IF(EN252="Cống tròn",IF(EN252="Cống tròn",IF(EU252="Không có móng",JS252-FF252,IF(EU252="Đế",JR252-FN252,IF(OR(EU252="Móng bê tông",EU252="Móng bê tông kết hợp đế"),JK252-FJ252,0))),0),IF(EN252="Cống hộp",IF(AND(EN252="Cống hộp",EU252="Không có móng"),JS252-GF252,IF(AND(EN252="Cống hộp",EU252="Móng bê tông"),JL252-GB252,0)),IF(OR(EN252="Rãnh xây",EN252="Rãnh bê tông"),IF(OR(EN252="Rãnh xây",EN252="Rãnh bê tông"),JM252-GB252,0),IF(EN252="Ống nhựa",IF(AND(EN252="Ống nhựa",EU252="Không đắp cát"),JS252-HT252,IF(AND(EN252="Ống nhựa",EU252="Đắp cát"),JJ252-HX252,0)),IF(EN252="Rãnh thang",IF(EN252="Rãnh thang",IF(EU252="Móng bê tông",#REF!-#REF!,JS252),0),0))))),2)</f>
        <v>24.71</v>
      </c>
      <c r="JD252" s="20">
        <f t="shared" si="827"/>
        <v>2.3999999999999986</v>
      </c>
      <c r="JE252" s="20">
        <f t="shared" si="691"/>
        <v>24.71</v>
      </c>
      <c r="JF252" s="20">
        <f t="shared" si="692"/>
        <v>0</v>
      </c>
      <c r="JG252" s="20">
        <f t="shared" si="693"/>
        <v>0</v>
      </c>
      <c r="JH252" s="20">
        <f t="shared" si="694"/>
        <v>0</v>
      </c>
      <c r="JI252" s="20">
        <f>IF(EN252="Rãnh thang",IF(AND(EN252="Rãnh thang",EU252="Móng bê tông"),JS252-#REF!,0),IF(EN252="Ống nhựa",IF(AND(EN252="Ống nhựa",EU252="Đắp cát"),JS252-HT252,0),IF(EN252="Cống tròn",IF(EN252="Cống tròn",IF(OR(EU252="Móng bê tông",EU252="Móng bê tông kết hợp đế"),JO252-FL252,0),0),IF(EN252="Cống hộp",IF(AND(EN252="Cống hộp",EU252="Móng bê tông"),JP252-GD252,0),IF(OR(EN252="Rãnh xây",EN252="Rãnh bê tông"),IF(AND(EN252="Rãnh xây",EU252="Móng bê tông"),JQ252-GD252,IF(AND(EN252="Rãnh bê tông",EU252="Móng bê tông"),JQ252-GD252,0)),0)))))</f>
        <v>24.71</v>
      </c>
      <c r="JJ252" s="20">
        <f t="shared" si="695"/>
        <v>0</v>
      </c>
      <c r="JK252" s="20">
        <f t="shared" si="696"/>
        <v>24.71</v>
      </c>
      <c r="JL252" s="20">
        <f t="shared" si="697"/>
        <v>0</v>
      </c>
      <c r="JM252" s="20">
        <f t="shared" si="698"/>
        <v>0</v>
      </c>
      <c r="JN252" s="20">
        <f t="shared" si="699"/>
        <v>24.91</v>
      </c>
      <c r="JO252" s="20">
        <f t="shared" si="700"/>
        <v>24.91</v>
      </c>
      <c r="JP252" s="20">
        <f t="shared" si="701"/>
        <v>0</v>
      </c>
      <c r="JQ252" s="20">
        <f t="shared" si="702"/>
        <v>0</v>
      </c>
      <c r="JR252" s="20">
        <f t="shared" si="703"/>
        <v>0</v>
      </c>
      <c r="JS252" s="26">
        <v>25.01</v>
      </c>
      <c r="JT252" s="25">
        <f t="shared" si="828"/>
        <v>0</v>
      </c>
      <c r="JU252" s="25">
        <f t="shared" si="704"/>
        <v>0</v>
      </c>
      <c r="JV252" s="25">
        <f t="shared" si="705"/>
        <v>0</v>
      </c>
      <c r="JW252" s="25">
        <f>ROUND(IF(EN252="Cống tròn",IF(EN252="Cống tròn",JX252+FF252,0),IF(EN252="Cống hộp",IF(EN252="Cống hộp",JX252+GP252,0),IF(OR(EN252="Rãnh xây",EN252="Rãnh bê tông"),IF(OR(EN252="Rãnh xây",EN252="Rãnh bê tông"),JX252+GP252,0),IF(EN252="ống nhựa",IF(EN252="Ống nhựa",JX252+HT252,0),IF(EN252="Rãnh thang",IF(EN252="Rãnh thang",JS252+#REF!,0),0))))),2)</f>
        <v>26.11</v>
      </c>
      <c r="JX252" s="27">
        <v>26.01</v>
      </c>
      <c r="JY252" s="25">
        <f t="shared" si="706"/>
        <v>26.11</v>
      </c>
      <c r="JZ252" s="25">
        <f t="shared" si="707"/>
        <v>0</v>
      </c>
      <c r="KA252" s="25">
        <f t="shared" si="708"/>
        <v>0</v>
      </c>
      <c r="KB252" s="25">
        <f t="shared" si="709"/>
        <v>0</v>
      </c>
      <c r="KC252" s="25">
        <f t="shared" si="710"/>
        <v>0</v>
      </c>
      <c r="KD252" s="28" t="s">
        <v>98</v>
      </c>
      <c r="KE252" s="27">
        <v>0</v>
      </c>
      <c r="KF252" s="25">
        <f t="shared" si="711"/>
        <v>2.3900000000000006</v>
      </c>
      <c r="KG252" s="25">
        <f t="shared" si="829"/>
        <v>2.3900000000000006</v>
      </c>
      <c r="KH252" s="27">
        <v>0</v>
      </c>
      <c r="KI252" s="25">
        <f t="shared" si="712"/>
        <v>2.3999999999999986</v>
      </c>
      <c r="KJ252" s="25">
        <f t="shared" si="830"/>
        <v>2.3999999999999986</v>
      </c>
      <c r="KK252" s="25">
        <f t="shared" si="713"/>
        <v>0</v>
      </c>
      <c r="KL252" s="25">
        <f t="shared" si="714"/>
        <v>0</v>
      </c>
      <c r="KM252" s="25">
        <f t="shared" si="831"/>
        <v>0</v>
      </c>
      <c r="KN252" s="25">
        <f t="shared" si="715"/>
        <v>0</v>
      </c>
      <c r="KO252" s="25">
        <f t="shared" si="716"/>
        <v>0</v>
      </c>
      <c r="KP252" s="25">
        <f t="shared" si="832"/>
        <v>0</v>
      </c>
      <c r="KQ252" s="25">
        <f t="shared" si="717"/>
        <v>0.2</v>
      </c>
      <c r="KR252" s="25">
        <f t="shared" si="718"/>
        <v>0.2</v>
      </c>
      <c r="KS252" s="25">
        <f t="shared" si="833"/>
        <v>0.2</v>
      </c>
      <c r="KT252" s="25">
        <f t="shared" si="719"/>
        <v>0</v>
      </c>
      <c r="KU252" s="25">
        <f t="shared" si="720"/>
        <v>0</v>
      </c>
      <c r="KV252" s="25">
        <f t="shared" si="834"/>
        <v>0</v>
      </c>
      <c r="KW252" s="25">
        <f t="shared" si="721"/>
        <v>0</v>
      </c>
      <c r="KX252" s="25">
        <f t="shared" si="722"/>
        <v>0</v>
      </c>
      <c r="KY252" s="25">
        <f t="shared" si="835"/>
        <v>0</v>
      </c>
      <c r="KZ252" s="25">
        <f t="shared" si="723"/>
        <v>0</v>
      </c>
      <c r="LA252" s="25">
        <f t="shared" si="724"/>
        <v>0</v>
      </c>
      <c r="LB252" s="25">
        <f t="shared" si="836"/>
        <v>0</v>
      </c>
      <c r="LC252" s="25">
        <f t="shared" si="725"/>
        <v>1.4</v>
      </c>
      <c r="LD252" s="25">
        <f t="shared" si="726"/>
        <v>1.4</v>
      </c>
      <c r="LE252" s="25">
        <f t="shared" si="837"/>
        <v>1.4</v>
      </c>
      <c r="LF252" s="25">
        <f t="shared" si="727"/>
        <v>0</v>
      </c>
      <c r="LG252" s="25">
        <f t="shared" si="728"/>
        <v>0</v>
      </c>
      <c r="LH252" s="25">
        <f t="shared" si="838"/>
        <v>0</v>
      </c>
      <c r="LI252" s="25">
        <f t="shared" si="729"/>
        <v>0</v>
      </c>
      <c r="LJ252" s="25">
        <f t="shared" si="730"/>
        <v>0</v>
      </c>
      <c r="LK252" s="25">
        <f t="shared" si="839"/>
        <v>0</v>
      </c>
      <c r="LL252" s="25">
        <f t="shared" si="731"/>
        <v>0</v>
      </c>
      <c r="LM252" s="25">
        <f t="shared" si="732"/>
        <v>0</v>
      </c>
      <c r="LN252" s="25">
        <f t="shared" si="840"/>
        <v>0</v>
      </c>
      <c r="LO252" s="25">
        <f t="shared" si="733"/>
        <v>0</v>
      </c>
      <c r="LP252" s="25">
        <f t="shared" si="734"/>
        <v>0</v>
      </c>
      <c r="LQ252" s="25">
        <f t="shared" si="841"/>
        <v>0</v>
      </c>
      <c r="LR252" s="25">
        <f t="shared" si="735"/>
        <v>0</v>
      </c>
      <c r="LS252" s="25">
        <f t="shared" si="736"/>
        <v>0</v>
      </c>
      <c r="LT252" s="25">
        <f t="shared" si="842"/>
        <v>0</v>
      </c>
      <c r="LU252" s="25">
        <f t="shared" si="737"/>
        <v>0</v>
      </c>
      <c r="LV252" s="25">
        <f t="shared" si="738"/>
        <v>0</v>
      </c>
      <c r="LW252" s="25">
        <f t="shared" si="843"/>
        <v>0</v>
      </c>
      <c r="LX252" s="25">
        <f t="shared" si="739"/>
        <v>0</v>
      </c>
      <c r="LY252" s="25">
        <f t="shared" si="740"/>
        <v>0</v>
      </c>
      <c r="LZ252" s="25">
        <f t="shared" si="844"/>
        <v>0</v>
      </c>
      <c r="MA252" s="25">
        <f t="shared" si="741"/>
        <v>0</v>
      </c>
      <c r="MB252" s="25">
        <f t="shared" si="742"/>
        <v>0</v>
      </c>
      <c r="MC252" s="25">
        <f t="shared" si="845"/>
        <v>0</v>
      </c>
      <c r="MD252" s="25">
        <f t="shared" si="743"/>
        <v>0</v>
      </c>
      <c r="ME252" s="25">
        <f t="shared" si="744"/>
        <v>0</v>
      </c>
      <c r="MF252" s="25">
        <f t="shared" si="846"/>
        <v>0</v>
      </c>
      <c r="MG252" s="25">
        <f t="shared" si="745"/>
        <v>0</v>
      </c>
      <c r="MH252" s="25">
        <f t="shared" si="746"/>
        <v>0</v>
      </c>
      <c r="MI252" s="25">
        <f t="shared" si="847"/>
        <v>0</v>
      </c>
      <c r="MJ252" s="25">
        <f t="shared" si="747"/>
        <v>0</v>
      </c>
      <c r="MK252" s="25">
        <f t="shared" si="748"/>
        <v>0</v>
      </c>
      <c r="ML252" s="25">
        <f t="shared" si="848"/>
        <v>0</v>
      </c>
      <c r="MM252" s="25">
        <f t="shared" si="749"/>
        <v>0</v>
      </c>
      <c r="MN252" s="25">
        <f t="shared" si="750"/>
        <v>0</v>
      </c>
      <c r="MO252" s="25">
        <f t="shared" si="849"/>
        <v>0</v>
      </c>
      <c r="MP252" s="25">
        <f t="shared" si="751"/>
        <v>0</v>
      </c>
      <c r="MQ252" s="25">
        <f t="shared" si="752"/>
        <v>0</v>
      </c>
      <c r="MR252" s="25">
        <f t="shared" si="850"/>
        <v>0</v>
      </c>
      <c r="MS252" s="29">
        <v>1.4</v>
      </c>
      <c r="MT252" s="29">
        <v>0</v>
      </c>
      <c r="MU252" s="29">
        <v>1</v>
      </c>
      <c r="MV252" s="29">
        <v>1</v>
      </c>
      <c r="MW252" s="25">
        <f t="shared" si="753"/>
        <v>1.4</v>
      </c>
      <c r="MX252" s="25">
        <f t="shared" si="754"/>
        <v>3.35</v>
      </c>
      <c r="MY252" s="25">
        <f t="shared" si="755"/>
        <v>0</v>
      </c>
      <c r="MZ252" s="25">
        <f t="shared" si="756"/>
        <v>0</v>
      </c>
      <c r="NA252" s="25">
        <f t="shared" si="757"/>
        <v>1.4</v>
      </c>
      <c r="NB252" s="25">
        <f t="shared" si="758"/>
        <v>3.36</v>
      </c>
      <c r="NC252" s="25">
        <f t="shared" si="759"/>
        <v>0</v>
      </c>
      <c r="ND252" s="25">
        <f t="shared" si="760"/>
        <v>0</v>
      </c>
      <c r="NE252" s="25">
        <f t="shared" si="851"/>
        <v>1.4</v>
      </c>
      <c r="NF252" s="25">
        <f t="shared" si="851"/>
        <v>3.355</v>
      </c>
      <c r="NG252" s="25">
        <f t="shared" si="851"/>
        <v>0</v>
      </c>
      <c r="NH252" s="25">
        <f t="shared" si="851"/>
        <v>0</v>
      </c>
      <c r="NI252" s="25">
        <f t="shared" si="761"/>
        <v>125.81</v>
      </c>
      <c r="NJ252" s="25">
        <f t="shared" si="762"/>
        <v>0</v>
      </c>
      <c r="NK252" s="25">
        <f t="shared" si="763"/>
        <v>125.81</v>
      </c>
      <c r="NL252" s="25">
        <f t="shared" si="764"/>
        <v>68.2</v>
      </c>
      <c r="NM252" s="25">
        <f t="shared" si="765"/>
        <v>0</v>
      </c>
      <c r="NN252" s="25">
        <f t="shared" si="852"/>
        <v>68.2</v>
      </c>
      <c r="NO252" s="25">
        <f t="shared" si="766"/>
        <v>0</v>
      </c>
      <c r="NP252" s="25">
        <f t="shared" si="767"/>
        <v>0</v>
      </c>
      <c r="NQ252" s="25">
        <f t="shared" si="853"/>
        <v>0</v>
      </c>
      <c r="NR252" s="25">
        <f t="shared" si="768"/>
        <v>0</v>
      </c>
      <c r="NS252" s="25">
        <f t="shared" si="769"/>
        <v>0</v>
      </c>
      <c r="NT252" s="25">
        <f t="shared" si="854"/>
        <v>0</v>
      </c>
      <c r="NU252" s="25">
        <f t="shared" si="770"/>
        <v>0</v>
      </c>
      <c r="NV252" s="25">
        <f t="shared" si="771"/>
        <v>0</v>
      </c>
      <c r="NW252" s="25">
        <f t="shared" si="855"/>
        <v>0</v>
      </c>
      <c r="NX252" s="25">
        <f t="shared" si="856"/>
        <v>68.2</v>
      </c>
      <c r="NY252" s="25">
        <f t="shared" si="856"/>
        <v>0</v>
      </c>
      <c r="NZ252" s="25">
        <f t="shared" si="857"/>
        <v>68.2</v>
      </c>
      <c r="OA252" s="25">
        <f t="shared" si="858"/>
        <v>57.61</v>
      </c>
      <c r="OB252" s="25">
        <f t="shared" si="858"/>
        <v>0</v>
      </c>
      <c r="OC252" s="25">
        <f t="shared" si="859"/>
        <v>57.61</v>
      </c>
      <c r="OD252" s="25">
        <f t="shared" si="860"/>
        <v>68.2</v>
      </c>
      <c r="OE252" s="25">
        <f t="shared" si="860"/>
        <v>0</v>
      </c>
      <c r="OF252" s="25">
        <f t="shared" si="860"/>
        <v>68.2</v>
      </c>
      <c r="OG252" s="25">
        <f t="shared" si="772"/>
        <v>0</v>
      </c>
      <c r="OH252" s="25">
        <f t="shared" si="773"/>
        <v>0</v>
      </c>
      <c r="OI252" s="25">
        <f t="shared" si="774"/>
        <v>0</v>
      </c>
      <c r="OJ252" s="25">
        <f t="shared" si="775"/>
        <v>0</v>
      </c>
      <c r="OK252" s="25">
        <f t="shared" si="776"/>
        <v>0</v>
      </c>
      <c r="OL252" s="25">
        <f t="shared" si="777"/>
        <v>0</v>
      </c>
      <c r="OM252" s="25">
        <f t="shared" si="861"/>
        <v>0</v>
      </c>
      <c r="ON252" s="25">
        <f t="shared" si="861"/>
        <v>0</v>
      </c>
      <c r="OO252" s="25">
        <f t="shared" si="861"/>
        <v>0</v>
      </c>
      <c r="OP252" s="25">
        <f t="shared" si="778"/>
        <v>0</v>
      </c>
      <c r="OQ252" s="25">
        <f t="shared" si="779"/>
        <v>0</v>
      </c>
      <c r="OR252" s="25">
        <f t="shared" si="862"/>
        <v>0</v>
      </c>
      <c r="OS252" s="19">
        <v>536967.82999999996</v>
      </c>
      <c r="OT252" s="19">
        <v>2370420.34</v>
      </c>
    </row>
    <row r="253" spans="1:410" ht="33" customHeight="1" x14ac:dyDescent="0.25">
      <c r="A253" s="18"/>
      <c r="B253" s="18" t="s">
        <v>1005</v>
      </c>
      <c r="C253" s="18">
        <v>109.42</v>
      </c>
      <c r="D253" s="16" t="e">
        <f>_xlfn.IFNA(INDEX(#REF!,MATCH(E253,#REF!,0)),0)</f>
        <v>#REF!</v>
      </c>
      <c r="E253" s="18" t="s">
        <v>1054</v>
      </c>
      <c r="F253" s="16" t="s">
        <v>765</v>
      </c>
      <c r="G253" s="16" t="s">
        <v>766</v>
      </c>
      <c r="H253" s="16" t="s">
        <v>767</v>
      </c>
      <c r="I253" s="16" t="s">
        <v>768</v>
      </c>
      <c r="J253" s="16" t="s">
        <v>769</v>
      </c>
      <c r="K253" s="16" t="s">
        <v>770</v>
      </c>
      <c r="L253" s="16" t="s">
        <v>771</v>
      </c>
      <c r="M253" s="18">
        <v>1.64</v>
      </c>
      <c r="N253" s="18">
        <v>1.94</v>
      </c>
      <c r="O253" s="18">
        <v>2.04</v>
      </c>
      <c r="P253" s="18">
        <v>2.34</v>
      </c>
      <c r="Q253" s="18">
        <v>0.1</v>
      </c>
      <c r="R253" s="18">
        <v>1.8399999999999999</v>
      </c>
      <c r="S253" s="18">
        <v>2.14</v>
      </c>
      <c r="T253" s="18">
        <v>0.2</v>
      </c>
      <c r="U253" s="18">
        <v>0</v>
      </c>
      <c r="V253" s="18">
        <v>0</v>
      </c>
      <c r="W253" s="18">
        <v>0</v>
      </c>
      <c r="X253" s="18">
        <v>1.64</v>
      </c>
      <c r="Y253" s="18">
        <v>1.9</v>
      </c>
      <c r="Z253" s="20">
        <f t="shared" si="780"/>
        <v>2.1</v>
      </c>
      <c r="AA253" s="18">
        <v>0.22</v>
      </c>
      <c r="AB253" s="18">
        <v>0</v>
      </c>
      <c r="AC253" s="18">
        <v>0</v>
      </c>
      <c r="AD253" s="18">
        <v>0</v>
      </c>
      <c r="AE253" s="18">
        <v>0</v>
      </c>
      <c r="AF253" s="18">
        <v>0</v>
      </c>
      <c r="AG253" s="18">
        <v>1.2</v>
      </c>
      <c r="AH253" s="18">
        <v>1.5</v>
      </c>
      <c r="AI253" s="20">
        <f t="shared" si="781"/>
        <v>2.25</v>
      </c>
      <c r="AJ253" s="18">
        <v>0</v>
      </c>
      <c r="AK253" s="18">
        <v>0</v>
      </c>
      <c r="AL253" s="20">
        <f t="shared" si="782"/>
        <v>0</v>
      </c>
      <c r="AM253" s="18">
        <v>1.64</v>
      </c>
      <c r="AN253" s="18">
        <v>1.5</v>
      </c>
      <c r="AO253" s="18">
        <v>0.15</v>
      </c>
      <c r="AP253" s="18">
        <v>0.22</v>
      </c>
      <c r="AQ253" s="18">
        <v>1.64</v>
      </c>
      <c r="AR253" s="18">
        <v>1.72</v>
      </c>
      <c r="AS253" s="18">
        <v>0.12</v>
      </c>
      <c r="AT253" s="18">
        <v>0.11</v>
      </c>
      <c r="AU253" s="18">
        <v>0</v>
      </c>
      <c r="AV253" s="18">
        <v>1</v>
      </c>
      <c r="AW253" s="18">
        <v>0</v>
      </c>
      <c r="AX253" s="18">
        <v>0</v>
      </c>
      <c r="AY253" s="18">
        <v>0</v>
      </c>
      <c r="AZ253" s="18">
        <v>0</v>
      </c>
      <c r="BA253" s="18">
        <v>0</v>
      </c>
      <c r="BB253" s="18">
        <v>0</v>
      </c>
      <c r="BC253" s="18">
        <v>0</v>
      </c>
      <c r="BD253" s="18">
        <v>0</v>
      </c>
      <c r="BE253" s="18">
        <v>2</v>
      </c>
      <c r="BF253" s="18">
        <v>0</v>
      </c>
      <c r="BG253" s="18">
        <v>0</v>
      </c>
      <c r="BH253" s="18">
        <v>0</v>
      </c>
      <c r="BI253" s="18">
        <v>0</v>
      </c>
      <c r="BJ253" s="18">
        <v>0</v>
      </c>
      <c r="BK253" s="18">
        <v>0</v>
      </c>
      <c r="BL253" s="18">
        <v>0</v>
      </c>
      <c r="BM253" s="18">
        <v>0</v>
      </c>
      <c r="BN253" s="18">
        <v>0</v>
      </c>
      <c r="BO253" s="18">
        <v>0</v>
      </c>
      <c r="BP253" s="18">
        <v>0</v>
      </c>
      <c r="BQ253" s="18">
        <v>0</v>
      </c>
      <c r="BR253" s="18">
        <v>0</v>
      </c>
      <c r="BS253" s="18">
        <v>0</v>
      </c>
      <c r="BT253" s="18">
        <v>0</v>
      </c>
      <c r="BU253" s="18">
        <v>0</v>
      </c>
      <c r="BV253" s="18">
        <v>0</v>
      </c>
      <c r="BW253" s="18">
        <v>0</v>
      </c>
      <c r="BX253" s="18">
        <v>0</v>
      </c>
      <c r="BY253" s="18">
        <v>0</v>
      </c>
      <c r="BZ253" s="18">
        <v>0</v>
      </c>
      <c r="CA253" s="16" t="e">
        <f>_xlfn.IFNA(IF(RIGHT(D253,2)="=G",0,INDEX(#REF!,MATCH(E253,#REF!,0))),0)</f>
        <v>#REF!</v>
      </c>
      <c r="CB253" s="16" t="s">
        <v>776</v>
      </c>
      <c r="CC253" s="18">
        <v>0</v>
      </c>
      <c r="CD253" s="18">
        <v>0</v>
      </c>
      <c r="CE253" s="18">
        <v>1.4</v>
      </c>
      <c r="CF253" s="18">
        <v>0.85</v>
      </c>
      <c r="CG253" s="18">
        <v>0.12</v>
      </c>
      <c r="CH253" s="18">
        <v>2</v>
      </c>
      <c r="CI253" s="16" t="s">
        <v>98</v>
      </c>
      <c r="CJ253" s="18">
        <v>0</v>
      </c>
      <c r="CK253" s="20">
        <f t="shared" si="648"/>
        <v>2.7</v>
      </c>
      <c r="CL253" s="20">
        <f t="shared" si="783"/>
        <v>2.7</v>
      </c>
      <c r="CM253" s="18">
        <v>32.39</v>
      </c>
      <c r="CN253" s="18">
        <v>27.11</v>
      </c>
      <c r="CO253" s="18">
        <v>26.271000000000001</v>
      </c>
      <c r="CP253" s="22">
        <f t="shared" si="649"/>
        <v>27.11</v>
      </c>
      <c r="CQ253" s="22">
        <f t="shared" si="650"/>
        <v>24.41</v>
      </c>
      <c r="CR253" s="22">
        <f t="shared" si="784"/>
        <v>2.7</v>
      </c>
      <c r="CS253" s="22">
        <f t="shared" si="651"/>
        <v>24.51</v>
      </c>
      <c r="CT253" s="22">
        <f t="shared" si="652"/>
        <v>24.71</v>
      </c>
      <c r="CU253" s="18">
        <v>24.71</v>
      </c>
      <c r="CV253" s="22">
        <f t="shared" si="785"/>
        <v>2.1</v>
      </c>
      <c r="CW253" s="22">
        <f t="shared" si="653"/>
        <v>0</v>
      </c>
      <c r="CX253" s="22">
        <f t="shared" si="654"/>
        <v>0</v>
      </c>
      <c r="CY253" s="22">
        <f t="shared" si="655"/>
        <v>26.84</v>
      </c>
      <c r="CZ253" s="22">
        <f t="shared" si="656"/>
        <v>26.99</v>
      </c>
      <c r="DA253" s="18">
        <v>27.11</v>
      </c>
      <c r="DB253" s="20">
        <f t="shared" si="786"/>
        <v>2.7</v>
      </c>
      <c r="DC253" s="20">
        <f t="shared" si="787"/>
        <v>0</v>
      </c>
      <c r="DD253" s="20">
        <f t="shared" si="788"/>
        <v>2.7</v>
      </c>
      <c r="DE253" s="20">
        <f t="shared" si="657"/>
        <v>0.1</v>
      </c>
      <c r="DF253" s="20">
        <f t="shared" si="658"/>
        <v>0.2</v>
      </c>
      <c r="DG253" s="20">
        <f t="shared" si="659"/>
        <v>2.37</v>
      </c>
      <c r="DH253" s="20">
        <f t="shared" si="660"/>
        <v>0</v>
      </c>
      <c r="DI253" s="20">
        <f t="shared" si="661"/>
        <v>0</v>
      </c>
      <c r="DJ253" s="20">
        <f t="shared" si="662"/>
        <v>0</v>
      </c>
      <c r="DK253" s="20">
        <f t="shared" si="789"/>
        <v>2.67</v>
      </c>
      <c r="DL253" s="20">
        <f t="shared" si="790"/>
        <v>0</v>
      </c>
      <c r="DM253" s="20">
        <f t="shared" si="791"/>
        <v>3.0000000000000249E-2</v>
      </c>
      <c r="DN253" s="20">
        <f t="shared" si="792"/>
        <v>0</v>
      </c>
      <c r="DO253" s="18">
        <v>2.54</v>
      </c>
      <c r="DP253" s="18">
        <v>0</v>
      </c>
      <c r="DQ253" s="18">
        <v>1</v>
      </c>
      <c r="DR253" s="18">
        <v>1</v>
      </c>
      <c r="DS253" s="25">
        <f t="shared" si="793"/>
        <v>2.54</v>
      </c>
      <c r="DT253" s="25">
        <f t="shared" si="794"/>
        <v>0</v>
      </c>
      <c r="DU253" s="25">
        <f t="shared" si="795"/>
        <v>6.86</v>
      </c>
      <c r="DV253" s="25">
        <f t="shared" si="796"/>
        <v>0</v>
      </c>
      <c r="DW253" s="25">
        <f t="shared" si="797"/>
        <v>6.86</v>
      </c>
      <c r="DX253" s="25">
        <f t="shared" si="798"/>
        <v>13.99</v>
      </c>
      <c r="DY253" s="25">
        <f t="shared" si="799"/>
        <v>0</v>
      </c>
      <c r="DZ253" s="25">
        <f t="shared" si="800"/>
        <v>13.99</v>
      </c>
      <c r="EA253" s="25">
        <f t="shared" si="801"/>
        <v>8.81</v>
      </c>
      <c r="EB253" s="25">
        <f t="shared" si="802"/>
        <v>0</v>
      </c>
      <c r="EC253" s="25">
        <f t="shared" si="803"/>
        <v>8.81</v>
      </c>
      <c r="ED253" s="25">
        <f t="shared" si="804"/>
        <v>5.18</v>
      </c>
      <c r="EE253" s="25">
        <f t="shared" si="804"/>
        <v>0</v>
      </c>
      <c r="EF253" s="25">
        <f t="shared" si="805"/>
        <v>5.18</v>
      </c>
      <c r="EG253" s="25">
        <f t="shared" si="806"/>
        <v>8.81</v>
      </c>
      <c r="EH253" s="25">
        <f t="shared" si="806"/>
        <v>0</v>
      </c>
      <c r="EI253" s="25">
        <f t="shared" si="807"/>
        <v>8.81</v>
      </c>
      <c r="EJ253" s="18">
        <v>109.42</v>
      </c>
      <c r="EK253" s="18">
        <v>153.57</v>
      </c>
      <c r="EL253" s="18" t="s">
        <v>1054</v>
      </c>
      <c r="EM253" s="18" t="s">
        <v>1055</v>
      </c>
      <c r="EN253" s="16" t="s">
        <v>774</v>
      </c>
      <c r="EO253" s="16" t="s">
        <v>132</v>
      </c>
      <c r="EP253" s="16" t="e">
        <f>IF(OR(EN253="Cống tròn",EN253="Cống hộp",EN253="Ống nhựa"),INDEX(#REF!,MATCH(E253,#REF!,0)),IF(OR(EN253="Rãnh xây",EN253="Rãnh bê tông"),INDEX(#REF!,MATCH(E253,#REF!,0)),0))</f>
        <v>#REF!</v>
      </c>
      <c r="EQ253" s="18">
        <v>42.449999999999989</v>
      </c>
      <c r="ER253" s="18">
        <v>1</v>
      </c>
      <c r="ES253" s="25">
        <f t="shared" si="808"/>
        <v>42</v>
      </c>
      <c r="ET253" s="1" t="e">
        <f>_xlfn.IFNA(IF(EN253="Cống tròn",INDEX(#REF!,MATCH(E253,#REF!,0)),IF(EN253="Cống hộp",INDEX(#REF!,MATCH(E253,#REF!,0)),EU253&amp;" ,"&amp;EV253)),0)</f>
        <v>#REF!</v>
      </c>
      <c r="EU253" s="16" t="s">
        <v>769</v>
      </c>
      <c r="EV253" s="16" t="s">
        <v>775</v>
      </c>
      <c r="EW253" s="16" t="e">
        <f>_xlfn.IFNA(INDEX(#REF!,MATCH(E253,#REF!,0)),0)</f>
        <v>#REF!</v>
      </c>
      <c r="EX253" s="16"/>
      <c r="EY253" s="18">
        <v>0</v>
      </c>
      <c r="EZ253" s="18">
        <v>0</v>
      </c>
      <c r="FA253" s="18">
        <v>0</v>
      </c>
      <c r="FB253" s="19">
        <v>0</v>
      </c>
      <c r="FC253" s="19">
        <v>0</v>
      </c>
      <c r="FD253" s="25">
        <f t="shared" si="663"/>
        <v>0</v>
      </c>
      <c r="FE253" s="25">
        <f t="shared" si="809"/>
        <v>0</v>
      </c>
      <c r="FF253" s="18">
        <v>0.1</v>
      </c>
      <c r="FG253" s="18">
        <v>2</v>
      </c>
      <c r="FH253" s="18">
        <v>1</v>
      </c>
      <c r="FI253" s="25">
        <f t="shared" si="810"/>
        <v>1.2</v>
      </c>
      <c r="FJ253" s="18">
        <v>0</v>
      </c>
      <c r="FK253" s="18">
        <v>0</v>
      </c>
      <c r="FL253" s="18">
        <v>0.2</v>
      </c>
      <c r="FM253" s="18">
        <v>1.4</v>
      </c>
      <c r="FN253" s="18">
        <v>0</v>
      </c>
      <c r="FO253" s="25">
        <f t="shared" si="811"/>
        <v>1.4</v>
      </c>
      <c r="FP253" s="18">
        <v>1.4999999999999999E-2</v>
      </c>
      <c r="FQ253" s="18">
        <v>1</v>
      </c>
      <c r="FR253" s="25">
        <f t="shared" si="664"/>
        <v>41</v>
      </c>
      <c r="FS253" s="25">
        <f t="shared" si="665"/>
        <v>0.6</v>
      </c>
      <c r="FT253" s="25">
        <f t="shared" si="666"/>
        <v>41.6</v>
      </c>
      <c r="FU253" s="25">
        <f t="shared" si="667"/>
        <v>-0.84999999999998721</v>
      </c>
      <c r="FV253" s="25" t="str">
        <f t="shared" si="812"/>
        <v>Thêm 01</v>
      </c>
      <c r="FW253" s="25">
        <f t="shared" si="813"/>
        <v>0.17</v>
      </c>
      <c r="FX253" s="16"/>
      <c r="FY253" s="16"/>
      <c r="FZ253" s="16"/>
      <c r="GA253" s="16"/>
      <c r="GB253" s="19">
        <v>0</v>
      </c>
      <c r="GC253" s="19">
        <v>0</v>
      </c>
      <c r="GD253" s="19">
        <v>0</v>
      </c>
      <c r="GE253" s="19">
        <v>0</v>
      </c>
      <c r="GF253" s="19">
        <v>0</v>
      </c>
      <c r="GG253" s="19">
        <v>0</v>
      </c>
      <c r="GH253" s="19">
        <v>0</v>
      </c>
      <c r="GI253" s="19">
        <v>0</v>
      </c>
      <c r="GJ253" s="19">
        <v>0</v>
      </c>
      <c r="GK253" s="19">
        <v>0</v>
      </c>
      <c r="GL253" s="25">
        <f t="shared" si="668"/>
        <v>0</v>
      </c>
      <c r="GM253" s="25">
        <f t="shared" si="814"/>
        <v>0</v>
      </c>
      <c r="GN253" s="19">
        <v>0</v>
      </c>
      <c r="GO253" s="19">
        <v>0</v>
      </c>
      <c r="GP253" s="19">
        <v>0</v>
      </c>
      <c r="GQ253" s="19">
        <v>0</v>
      </c>
      <c r="GR253" s="1" t="e">
        <f>_xlfn.IFNA(INDEX(#REF!,MATCH(E253,#REF!,0)),0)</f>
        <v>#REF!</v>
      </c>
      <c r="GS253" s="16"/>
      <c r="GT253" s="18">
        <v>0</v>
      </c>
      <c r="GU253" s="18">
        <v>0</v>
      </c>
      <c r="GV253" s="18">
        <v>0</v>
      </c>
      <c r="GW253" s="18">
        <v>0</v>
      </c>
      <c r="GX253" s="25">
        <f t="shared" si="669"/>
        <v>0</v>
      </c>
      <c r="GY253" s="25">
        <f t="shared" si="670"/>
        <v>0</v>
      </c>
      <c r="GZ253" s="25">
        <f t="shared" si="815"/>
        <v>0</v>
      </c>
      <c r="HA253" s="1" t="e" cm="1">
        <f t="array" ref="HA253">INDEX(#REF!,MATCH(EJ253&amp;EK253&amp;HD253&amp;HE253&amp;HF253,#REF!&amp;#REF!&amp;#REF!&amp;#REF!&amp;#REF!,0))</f>
        <v>#REF!</v>
      </c>
      <c r="HB253" s="16"/>
      <c r="HC253" s="25">
        <f t="shared" si="816"/>
        <v>0</v>
      </c>
      <c r="HD253" s="18">
        <v>0</v>
      </c>
      <c r="HE253" s="18">
        <v>0</v>
      </c>
      <c r="HF253" s="18">
        <v>0</v>
      </c>
      <c r="HG253" s="1" t="e" cm="1">
        <f t="array" ref="HG253">INDEX(#REF!,MATCH(EJ253&amp;EK253&amp;HJ253&amp;HK253&amp;HL253,#REF!&amp;#REF!&amp;#REF!&amp;#REF!&amp;#REF!,0))</f>
        <v>#REF!</v>
      </c>
      <c r="HH253" s="16"/>
      <c r="HI253" s="25">
        <f t="shared" si="817"/>
        <v>0</v>
      </c>
      <c r="HJ253" s="25">
        <f t="shared" si="818"/>
        <v>0</v>
      </c>
      <c r="HK253" s="19">
        <v>0</v>
      </c>
      <c r="HL253" s="19">
        <v>0</v>
      </c>
      <c r="HM253" s="18">
        <v>0.01</v>
      </c>
      <c r="HN253" s="18">
        <v>1</v>
      </c>
      <c r="HO253" s="25">
        <f t="shared" si="819"/>
        <v>0</v>
      </c>
      <c r="HP253" s="25">
        <f t="shared" si="820"/>
        <v>0</v>
      </c>
      <c r="HQ253" s="25">
        <f t="shared" si="821"/>
        <v>0</v>
      </c>
      <c r="HR253" s="25">
        <f t="shared" si="822"/>
        <v>0</v>
      </c>
      <c r="HS253" s="25">
        <f t="shared" si="823"/>
        <v>0</v>
      </c>
      <c r="HT253" s="19">
        <v>0</v>
      </c>
      <c r="HU253" s="19">
        <v>0</v>
      </c>
      <c r="HV253" s="19">
        <v>0</v>
      </c>
      <c r="HW253" s="25">
        <f t="shared" si="824"/>
        <v>0</v>
      </c>
      <c r="HX253" s="19">
        <v>0</v>
      </c>
      <c r="HY253" s="19">
        <v>0</v>
      </c>
      <c r="HZ253" s="18">
        <v>27.11</v>
      </c>
      <c r="IA253" s="20">
        <f>ROUND(IF(EN253="Cống tròn",IF(EN253="Cống tròn",IF(EU253="Không có móng",IQ253-FF253,IF(EU253="Đế",IP253-FN253,IF(OR(EU253="Móng bê tông",EU253="Móng bê tông kết hợp đế"),II253-FJ253,0))),0),IF(EN253="Cống hộp",IF(AND(EN253="Cống hộp",EU253="Không có móng"),IQ253-GF253,IF(AND(EN253="Cống hộp",EU253="Móng bê tông"),IJ253-GB253,0)),IF(OR(EN253="Rãnh xây",EN253="Rãnh bê tông"),IF(OR(EN253="Rãnh xây",EN253="Rãnh bê tông"),IK253-GB253,0),IF(EN253="Ống nhựa",IF(AND(EN253="Ống nhựa",EU253="Không đắp cát"),IQ253-HT253,IF(AND(EN253="Ống nhựa",EU253="Đắp cát"),IH253-HX253,0)),IF(EN253="Rãnh thang",IF(EN253="Rãnh thang",IF(EU253="Móng bê tông",#REF!-#REF!,IQ253),0),0))))),2)</f>
        <v>24.71</v>
      </c>
      <c r="IB253" s="20">
        <f t="shared" si="825"/>
        <v>2.3999999999999986</v>
      </c>
      <c r="IC253" s="20">
        <f t="shared" si="671"/>
        <v>24.71</v>
      </c>
      <c r="ID253" s="20">
        <f t="shared" si="672"/>
        <v>0</v>
      </c>
      <c r="IE253" s="20">
        <f t="shared" si="673"/>
        <v>0</v>
      </c>
      <c r="IF253" s="20">
        <f t="shared" si="674"/>
        <v>0</v>
      </c>
      <c r="IG253" s="20">
        <f>IF(EN253="Rãnh thang",IF(AND(EN253="Rãnh thang",EU253="Móng bê tông"),IQ253-#REF!,0),IF(EN253="Ống nhựa",IF(AND(EN253="Ống nhựa",EU253="Đắp cát"),IQ253-HT253,0),IF(EN253="Cống tròn",IF(EN253="Cống tròn",IF(OR(EU253="Móng bê tông",EU253="Móng bê tông kết hợp đế"),IM253-FL253,0),0),IF(EN253="Cống hộp",IF(AND(EN253="Cống hộp",EU253="Móng bê tông"),IN253-GD253,0),IF(OR(EN253="Rãnh xây",EN253="Rãnh bê tông"),IF(AND(EN253="Rãnh xây",EU253="Móng bê tông"),IO253-GD253,IF(AND(EN253="Rãnh bê tông",EU253="Móng bê tông"),IO253-GD253,0)),0)))))</f>
        <v>24.71</v>
      </c>
      <c r="IH253" s="20">
        <f t="shared" si="675"/>
        <v>0</v>
      </c>
      <c r="II253" s="20">
        <f t="shared" si="676"/>
        <v>24.71</v>
      </c>
      <c r="IJ253" s="20">
        <f t="shared" si="677"/>
        <v>0</v>
      </c>
      <c r="IK253" s="20">
        <f t="shared" si="678"/>
        <v>0</v>
      </c>
      <c r="IL253" s="20">
        <f t="shared" si="679"/>
        <v>24.91</v>
      </c>
      <c r="IM253" s="20">
        <f t="shared" si="680"/>
        <v>24.91</v>
      </c>
      <c r="IN253" s="20">
        <f t="shared" si="681"/>
        <v>0</v>
      </c>
      <c r="IO253" s="20">
        <f t="shared" si="682"/>
        <v>0</v>
      </c>
      <c r="IP253" s="20">
        <f t="shared" si="683"/>
        <v>0</v>
      </c>
      <c r="IQ253" s="18">
        <v>25.01</v>
      </c>
      <c r="IR253" s="25">
        <f t="shared" si="826"/>
        <v>0</v>
      </c>
      <c r="IS253" s="25">
        <f t="shared" si="684"/>
        <v>0</v>
      </c>
      <c r="IT253" s="25">
        <f t="shared" si="685"/>
        <v>0</v>
      </c>
      <c r="IU253" s="25">
        <f>ROUND(IF(EN253="Cống tròn",IF(EN253="Cống tròn",IV253+FF253,0),IF(EN253="Cống hộp",IF(EN253="Cống hộp",IV253+GP253,0),IF(OR(EN253="Rãnh xây",EN253="Rãnh bê tông"),IF(OR(EN253="Rãnh xây",EN253="Rãnh bê tông"),IV253+GP253,0),IF(EN253="ống nhựa",IF(EN253="Ống nhựa",IV253+HT253,0),IF(EN253="Rãnh thang",IF(EN253="Rãnh thang",IQ253+#REF!,0),0))))),2)</f>
        <v>26.05</v>
      </c>
      <c r="IV253" s="18">
        <v>25.95</v>
      </c>
      <c r="IW253" s="25">
        <f t="shared" si="686"/>
        <v>26.05</v>
      </c>
      <c r="IX253" s="25">
        <f t="shared" si="687"/>
        <v>0</v>
      </c>
      <c r="IY253" s="25">
        <f t="shared" si="688"/>
        <v>0</v>
      </c>
      <c r="IZ253" s="25">
        <f t="shared" si="689"/>
        <v>0</v>
      </c>
      <c r="JA253" s="25">
        <f t="shared" si="690"/>
        <v>0</v>
      </c>
      <c r="JB253" s="18">
        <v>27.04</v>
      </c>
      <c r="JC253" s="20">
        <f>ROUND(IF(EN253="Cống tròn",IF(EN253="Cống tròn",IF(EU253="Không có móng",JS253-FF253,IF(EU253="Đế",JR253-FN253,IF(OR(EU253="Móng bê tông",EU253="Móng bê tông kết hợp đế"),JK253-FJ253,0))),0),IF(EN253="Cống hộp",IF(AND(EN253="Cống hộp",EU253="Không có móng"),JS253-GF253,IF(AND(EN253="Cống hộp",EU253="Móng bê tông"),JL253-GB253,0)),IF(OR(EN253="Rãnh xây",EN253="Rãnh bê tông"),IF(OR(EN253="Rãnh xây",EN253="Rãnh bê tông"),JM253-GB253,0),IF(EN253="Ống nhựa",IF(AND(EN253="Ống nhựa",EU253="Không đắp cát"),JS253-HT253,IF(AND(EN253="Ống nhựa",EU253="Đắp cát"),JJ253-HX253,0)),IF(EN253="Rãnh thang",IF(EN253="Rãnh thang",IF(EU253="Móng bê tông",#REF!-#REF!,JS253),0),0))))),2)</f>
        <v>24.65</v>
      </c>
      <c r="JD253" s="20">
        <f t="shared" si="827"/>
        <v>2.3900000000000006</v>
      </c>
      <c r="JE253" s="20">
        <f t="shared" si="691"/>
        <v>24.65</v>
      </c>
      <c r="JF253" s="20">
        <f t="shared" si="692"/>
        <v>0</v>
      </c>
      <c r="JG253" s="20">
        <f t="shared" si="693"/>
        <v>0</v>
      </c>
      <c r="JH253" s="20">
        <f t="shared" si="694"/>
        <v>0</v>
      </c>
      <c r="JI253" s="20">
        <f>IF(EN253="Rãnh thang",IF(AND(EN253="Rãnh thang",EU253="Móng bê tông"),JS253-#REF!,0),IF(EN253="Ống nhựa",IF(AND(EN253="Ống nhựa",EU253="Đắp cát"),JS253-HT253,0),IF(EN253="Cống tròn",IF(EN253="Cống tròn",IF(OR(EU253="Móng bê tông",EU253="Móng bê tông kết hợp đế"),JO253-FL253,0),0),IF(EN253="Cống hộp",IF(AND(EN253="Cống hộp",EU253="Móng bê tông"),JP253-GD253,0),IF(OR(EN253="Rãnh xây",EN253="Rãnh bê tông"),IF(AND(EN253="Rãnh xây",EU253="Móng bê tông"),JQ253-GD253,IF(AND(EN253="Rãnh bê tông",EU253="Móng bê tông"),JQ253-GD253,0)),0)))))</f>
        <v>24.65</v>
      </c>
      <c r="JJ253" s="20">
        <f t="shared" si="695"/>
        <v>0</v>
      </c>
      <c r="JK253" s="20">
        <f t="shared" si="696"/>
        <v>24.65</v>
      </c>
      <c r="JL253" s="20">
        <f t="shared" si="697"/>
        <v>0</v>
      </c>
      <c r="JM253" s="20">
        <f t="shared" si="698"/>
        <v>0</v>
      </c>
      <c r="JN253" s="20">
        <f t="shared" si="699"/>
        <v>24.849999999999998</v>
      </c>
      <c r="JO253" s="20">
        <f t="shared" si="700"/>
        <v>24.849999999999998</v>
      </c>
      <c r="JP253" s="20">
        <f t="shared" si="701"/>
        <v>0</v>
      </c>
      <c r="JQ253" s="20">
        <f t="shared" si="702"/>
        <v>0</v>
      </c>
      <c r="JR253" s="20">
        <f t="shared" si="703"/>
        <v>0</v>
      </c>
      <c r="JS253" s="26">
        <v>24.95</v>
      </c>
      <c r="JT253" s="25">
        <f t="shared" si="828"/>
        <v>0</v>
      </c>
      <c r="JU253" s="25">
        <f t="shared" si="704"/>
        <v>0</v>
      </c>
      <c r="JV253" s="25">
        <f t="shared" si="705"/>
        <v>0</v>
      </c>
      <c r="JW253" s="25">
        <f>ROUND(IF(EN253="Cống tròn",IF(EN253="Cống tròn",JX253+FF253,0),IF(EN253="Cống hộp",IF(EN253="Cống hộp",JX253+GP253,0),IF(OR(EN253="Rãnh xây",EN253="Rãnh bê tông"),IF(OR(EN253="Rãnh xây",EN253="Rãnh bê tông"),JX253+GP253,0),IF(EN253="ống nhựa",IF(EN253="Ống nhựa",JX253+HT253,0),IF(EN253="Rãnh thang",IF(EN253="Rãnh thang",JS253+#REF!,0),0))))),2)</f>
        <v>26.05</v>
      </c>
      <c r="JX253" s="27">
        <v>25.95</v>
      </c>
      <c r="JY253" s="25">
        <f t="shared" si="706"/>
        <v>26.05</v>
      </c>
      <c r="JZ253" s="25">
        <f t="shared" si="707"/>
        <v>0</v>
      </c>
      <c r="KA253" s="25">
        <f t="shared" si="708"/>
        <v>0</v>
      </c>
      <c r="KB253" s="25">
        <f t="shared" si="709"/>
        <v>0</v>
      </c>
      <c r="KC253" s="25">
        <f t="shared" si="710"/>
        <v>0</v>
      </c>
      <c r="KD253" s="28" t="s">
        <v>98</v>
      </c>
      <c r="KE253" s="27">
        <v>0</v>
      </c>
      <c r="KF253" s="25">
        <f t="shared" si="711"/>
        <v>2.3999999999999986</v>
      </c>
      <c r="KG253" s="25">
        <f t="shared" si="829"/>
        <v>2.3999999999999986</v>
      </c>
      <c r="KH253" s="27">
        <v>0</v>
      </c>
      <c r="KI253" s="25">
        <f t="shared" si="712"/>
        <v>2.3900000000000006</v>
      </c>
      <c r="KJ253" s="25">
        <f t="shared" si="830"/>
        <v>2.3900000000000006</v>
      </c>
      <c r="KK253" s="25">
        <f t="shared" si="713"/>
        <v>0</v>
      </c>
      <c r="KL253" s="25">
        <f t="shared" si="714"/>
        <v>0</v>
      </c>
      <c r="KM253" s="25">
        <f t="shared" si="831"/>
        <v>0</v>
      </c>
      <c r="KN253" s="25">
        <f t="shared" si="715"/>
        <v>0</v>
      </c>
      <c r="KO253" s="25">
        <f t="shared" si="716"/>
        <v>0</v>
      </c>
      <c r="KP253" s="25">
        <f t="shared" si="832"/>
        <v>0</v>
      </c>
      <c r="KQ253" s="25">
        <f t="shared" si="717"/>
        <v>0.2</v>
      </c>
      <c r="KR253" s="25">
        <f t="shared" si="718"/>
        <v>0.2</v>
      </c>
      <c r="KS253" s="25">
        <f t="shared" si="833"/>
        <v>0.2</v>
      </c>
      <c r="KT253" s="25">
        <f t="shared" si="719"/>
        <v>0</v>
      </c>
      <c r="KU253" s="25">
        <f t="shared" si="720"/>
        <v>0</v>
      </c>
      <c r="KV253" s="25">
        <f t="shared" si="834"/>
        <v>0</v>
      </c>
      <c r="KW253" s="25">
        <f t="shared" si="721"/>
        <v>0</v>
      </c>
      <c r="KX253" s="25">
        <f t="shared" si="722"/>
        <v>0</v>
      </c>
      <c r="KY253" s="25">
        <f t="shared" si="835"/>
        <v>0</v>
      </c>
      <c r="KZ253" s="25">
        <f t="shared" si="723"/>
        <v>0</v>
      </c>
      <c r="LA253" s="25">
        <f t="shared" si="724"/>
        <v>0</v>
      </c>
      <c r="LB253" s="25">
        <f t="shared" si="836"/>
        <v>0</v>
      </c>
      <c r="LC253" s="25">
        <f t="shared" si="725"/>
        <v>1.4</v>
      </c>
      <c r="LD253" s="25">
        <f t="shared" si="726"/>
        <v>1.4</v>
      </c>
      <c r="LE253" s="25">
        <f t="shared" si="837"/>
        <v>1.4</v>
      </c>
      <c r="LF253" s="25">
        <f t="shared" si="727"/>
        <v>0</v>
      </c>
      <c r="LG253" s="25">
        <f t="shared" si="728"/>
        <v>0</v>
      </c>
      <c r="LH253" s="25">
        <f t="shared" si="838"/>
        <v>0</v>
      </c>
      <c r="LI253" s="25">
        <f t="shared" si="729"/>
        <v>0</v>
      </c>
      <c r="LJ253" s="25">
        <f t="shared" si="730"/>
        <v>0</v>
      </c>
      <c r="LK253" s="25">
        <f t="shared" si="839"/>
        <v>0</v>
      </c>
      <c r="LL253" s="25">
        <f t="shared" si="731"/>
        <v>0</v>
      </c>
      <c r="LM253" s="25">
        <f t="shared" si="732"/>
        <v>0</v>
      </c>
      <c r="LN253" s="25">
        <f t="shared" si="840"/>
        <v>0</v>
      </c>
      <c r="LO253" s="25">
        <f t="shared" si="733"/>
        <v>0</v>
      </c>
      <c r="LP253" s="25">
        <f t="shared" si="734"/>
        <v>0</v>
      </c>
      <c r="LQ253" s="25">
        <f t="shared" si="841"/>
        <v>0</v>
      </c>
      <c r="LR253" s="25">
        <f t="shared" si="735"/>
        <v>0</v>
      </c>
      <c r="LS253" s="25">
        <f t="shared" si="736"/>
        <v>0</v>
      </c>
      <c r="LT253" s="25">
        <f t="shared" si="842"/>
        <v>0</v>
      </c>
      <c r="LU253" s="25">
        <f t="shared" si="737"/>
        <v>0</v>
      </c>
      <c r="LV253" s="25">
        <f t="shared" si="738"/>
        <v>0</v>
      </c>
      <c r="LW253" s="25">
        <f t="shared" si="843"/>
        <v>0</v>
      </c>
      <c r="LX253" s="25">
        <f t="shared" si="739"/>
        <v>0</v>
      </c>
      <c r="LY253" s="25">
        <f t="shared" si="740"/>
        <v>0</v>
      </c>
      <c r="LZ253" s="25">
        <f t="shared" si="844"/>
        <v>0</v>
      </c>
      <c r="MA253" s="25">
        <f t="shared" si="741"/>
        <v>0</v>
      </c>
      <c r="MB253" s="25">
        <f t="shared" si="742"/>
        <v>0</v>
      </c>
      <c r="MC253" s="25">
        <f t="shared" si="845"/>
        <v>0</v>
      </c>
      <c r="MD253" s="25">
        <f t="shared" si="743"/>
        <v>0</v>
      </c>
      <c r="ME253" s="25">
        <f t="shared" si="744"/>
        <v>0</v>
      </c>
      <c r="MF253" s="25">
        <f t="shared" si="846"/>
        <v>0</v>
      </c>
      <c r="MG253" s="25">
        <f t="shared" si="745"/>
        <v>0</v>
      </c>
      <c r="MH253" s="25">
        <f t="shared" si="746"/>
        <v>0</v>
      </c>
      <c r="MI253" s="25">
        <f t="shared" si="847"/>
        <v>0</v>
      </c>
      <c r="MJ253" s="25">
        <f t="shared" si="747"/>
        <v>0</v>
      </c>
      <c r="MK253" s="25">
        <f t="shared" si="748"/>
        <v>0</v>
      </c>
      <c r="ML253" s="25">
        <f t="shared" si="848"/>
        <v>0</v>
      </c>
      <c r="MM253" s="25">
        <f t="shared" si="749"/>
        <v>0</v>
      </c>
      <c r="MN253" s="25">
        <f t="shared" si="750"/>
        <v>0</v>
      </c>
      <c r="MO253" s="25">
        <f t="shared" si="849"/>
        <v>0</v>
      </c>
      <c r="MP253" s="25">
        <f t="shared" si="751"/>
        <v>0</v>
      </c>
      <c r="MQ253" s="25">
        <f t="shared" si="752"/>
        <v>0</v>
      </c>
      <c r="MR253" s="25">
        <f t="shared" si="850"/>
        <v>0</v>
      </c>
      <c r="MS253" s="29">
        <v>1.4</v>
      </c>
      <c r="MT253" s="29">
        <v>0</v>
      </c>
      <c r="MU253" s="29">
        <v>1</v>
      </c>
      <c r="MV253" s="29">
        <v>1</v>
      </c>
      <c r="MW253" s="25">
        <f t="shared" si="753"/>
        <v>1.4</v>
      </c>
      <c r="MX253" s="25">
        <f t="shared" si="754"/>
        <v>3.36</v>
      </c>
      <c r="MY253" s="25">
        <f t="shared" si="755"/>
        <v>0</v>
      </c>
      <c r="MZ253" s="25">
        <f t="shared" si="756"/>
        <v>0</v>
      </c>
      <c r="NA253" s="25">
        <f t="shared" si="757"/>
        <v>1.4</v>
      </c>
      <c r="NB253" s="25">
        <f t="shared" si="758"/>
        <v>3.35</v>
      </c>
      <c r="NC253" s="25">
        <f t="shared" si="759"/>
        <v>0</v>
      </c>
      <c r="ND253" s="25">
        <f t="shared" si="760"/>
        <v>0</v>
      </c>
      <c r="NE253" s="25">
        <f t="shared" si="851"/>
        <v>1.4</v>
      </c>
      <c r="NF253" s="25">
        <f t="shared" si="851"/>
        <v>3.355</v>
      </c>
      <c r="NG253" s="25">
        <f t="shared" si="851"/>
        <v>0</v>
      </c>
      <c r="NH253" s="25">
        <f t="shared" si="851"/>
        <v>0</v>
      </c>
      <c r="NI253" s="25">
        <f t="shared" si="761"/>
        <v>142.41999999999999</v>
      </c>
      <c r="NJ253" s="25">
        <f t="shared" si="762"/>
        <v>0</v>
      </c>
      <c r="NK253" s="25">
        <f t="shared" si="763"/>
        <v>142.41999999999999</v>
      </c>
      <c r="NL253" s="25">
        <f t="shared" si="764"/>
        <v>77.2</v>
      </c>
      <c r="NM253" s="25">
        <f t="shared" si="765"/>
        <v>0</v>
      </c>
      <c r="NN253" s="25">
        <f t="shared" si="852"/>
        <v>77.2</v>
      </c>
      <c r="NO253" s="25">
        <f t="shared" si="766"/>
        <v>0</v>
      </c>
      <c r="NP253" s="25">
        <f t="shared" si="767"/>
        <v>0</v>
      </c>
      <c r="NQ253" s="25">
        <f t="shared" si="853"/>
        <v>0</v>
      </c>
      <c r="NR253" s="25">
        <f t="shared" si="768"/>
        <v>0</v>
      </c>
      <c r="NS253" s="25">
        <f t="shared" si="769"/>
        <v>0</v>
      </c>
      <c r="NT253" s="25">
        <f t="shared" si="854"/>
        <v>0</v>
      </c>
      <c r="NU253" s="25">
        <f t="shared" si="770"/>
        <v>0</v>
      </c>
      <c r="NV253" s="25">
        <f t="shared" si="771"/>
        <v>0</v>
      </c>
      <c r="NW253" s="25">
        <f t="shared" si="855"/>
        <v>0</v>
      </c>
      <c r="NX253" s="25">
        <f t="shared" si="856"/>
        <v>77.2</v>
      </c>
      <c r="NY253" s="25">
        <f t="shared" si="856"/>
        <v>0</v>
      </c>
      <c r="NZ253" s="25">
        <f t="shared" si="857"/>
        <v>77.2</v>
      </c>
      <c r="OA253" s="25">
        <f t="shared" si="858"/>
        <v>65.22</v>
      </c>
      <c r="OB253" s="25">
        <f t="shared" si="858"/>
        <v>0</v>
      </c>
      <c r="OC253" s="25">
        <f t="shared" si="859"/>
        <v>65.22</v>
      </c>
      <c r="OD253" s="25">
        <f t="shared" si="860"/>
        <v>77.2</v>
      </c>
      <c r="OE253" s="25">
        <f t="shared" si="860"/>
        <v>0</v>
      </c>
      <c r="OF253" s="25">
        <f t="shared" si="860"/>
        <v>77.2</v>
      </c>
      <c r="OG253" s="25">
        <f t="shared" si="772"/>
        <v>0</v>
      </c>
      <c r="OH253" s="25">
        <f t="shared" si="773"/>
        <v>0</v>
      </c>
      <c r="OI253" s="25">
        <f t="shared" si="774"/>
        <v>0</v>
      </c>
      <c r="OJ253" s="25">
        <f t="shared" si="775"/>
        <v>0</v>
      </c>
      <c r="OK253" s="25">
        <f t="shared" si="776"/>
        <v>0</v>
      </c>
      <c r="OL253" s="25">
        <f t="shared" si="777"/>
        <v>0</v>
      </c>
      <c r="OM253" s="25">
        <f t="shared" si="861"/>
        <v>0</v>
      </c>
      <c r="ON253" s="25">
        <f t="shared" si="861"/>
        <v>0</v>
      </c>
      <c r="OO253" s="25">
        <f t="shared" si="861"/>
        <v>0</v>
      </c>
      <c r="OP253" s="25">
        <f t="shared" si="778"/>
        <v>0</v>
      </c>
      <c r="OQ253" s="25">
        <f t="shared" si="779"/>
        <v>0</v>
      </c>
      <c r="OR253" s="25">
        <f t="shared" si="862"/>
        <v>0</v>
      </c>
      <c r="OS253" s="19">
        <v>536967.82999999996</v>
      </c>
      <c r="OT253" s="19">
        <v>2370459.04</v>
      </c>
    </row>
    <row r="254" spans="1:410" ht="33" customHeight="1" x14ac:dyDescent="0.25">
      <c r="A254" s="18"/>
      <c r="B254" s="18" t="s">
        <v>1005</v>
      </c>
      <c r="C254" s="18">
        <v>153.57</v>
      </c>
      <c r="D254" s="16" t="e">
        <f>_xlfn.IFNA(INDEX(#REF!,MATCH(E254,#REF!,0)),0)</f>
        <v>#REF!</v>
      </c>
      <c r="E254" s="18" t="s">
        <v>1055</v>
      </c>
      <c r="F254" s="16" t="s">
        <v>765</v>
      </c>
      <c r="G254" s="16" t="s">
        <v>766</v>
      </c>
      <c r="H254" s="16" t="s">
        <v>767</v>
      </c>
      <c r="I254" s="16" t="s">
        <v>768</v>
      </c>
      <c r="J254" s="16" t="s">
        <v>769</v>
      </c>
      <c r="K254" s="16" t="s">
        <v>770</v>
      </c>
      <c r="L254" s="16" t="s">
        <v>771</v>
      </c>
      <c r="M254" s="18">
        <v>2.64</v>
      </c>
      <c r="N254" s="18">
        <v>1.94</v>
      </c>
      <c r="O254" s="18">
        <v>3.04</v>
      </c>
      <c r="P254" s="18">
        <v>2.34</v>
      </c>
      <c r="Q254" s="18">
        <v>0.1</v>
      </c>
      <c r="R254" s="18">
        <v>2.8400000000000003</v>
      </c>
      <c r="S254" s="18">
        <v>2.14</v>
      </c>
      <c r="T254" s="18">
        <v>0.2</v>
      </c>
      <c r="U254" s="18">
        <v>0</v>
      </c>
      <c r="V254" s="18">
        <v>0</v>
      </c>
      <c r="W254" s="18">
        <v>0</v>
      </c>
      <c r="X254" s="18">
        <v>2.64</v>
      </c>
      <c r="Y254" s="18">
        <v>1.9</v>
      </c>
      <c r="Z254" s="20">
        <f t="shared" si="780"/>
        <v>2.1</v>
      </c>
      <c r="AA254" s="18">
        <v>0.22</v>
      </c>
      <c r="AB254" s="18">
        <v>0</v>
      </c>
      <c r="AC254" s="18">
        <v>0</v>
      </c>
      <c r="AD254" s="18">
        <v>0</v>
      </c>
      <c r="AE254" s="18">
        <v>0</v>
      </c>
      <c r="AF254" s="18">
        <v>0</v>
      </c>
      <c r="AG254" s="18">
        <v>2.2000000000000002</v>
      </c>
      <c r="AH254" s="18">
        <v>1.5</v>
      </c>
      <c r="AI254" s="20">
        <f t="shared" si="781"/>
        <v>2.25</v>
      </c>
      <c r="AJ254" s="18">
        <v>0</v>
      </c>
      <c r="AK254" s="18">
        <v>0</v>
      </c>
      <c r="AL254" s="20">
        <f t="shared" si="782"/>
        <v>0</v>
      </c>
      <c r="AM254" s="18">
        <v>2.64</v>
      </c>
      <c r="AN254" s="18">
        <v>1.5</v>
      </c>
      <c r="AO254" s="18">
        <v>0.15</v>
      </c>
      <c r="AP254" s="18">
        <v>0.22</v>
      </c>
      <c r="AQ254" s="18">
        <v>2.64</v>
      </c>
      <c r="AR254" s="18">
        <v>1.72</v>
      </c>
      <c r="AS254" s="18">
        <v>0.12</v>
      </c>
      <c r="AT254" s="18">
        <v>0.11</v>
      </c>
      <c r="AU254" s="18">
        <v>0</v>
      </c>
      <c r="AV254" s="18">
        <v>1</v>
      </c>
      <c r="AW254" s="18">
        <v>0</v>
      </c>
      <c r="AX254" s="18">
        <v>0</v>
      </c>
      <c r="AY254" s="18">
        <v>0</v>
      </c>
      <c r="AZ254" s="18">
        <v>0</v>
      </c>
      <c r="BA254" s="18">
        <v>0</v>
      </c>
      <c r="BB254" s="18">
        <v>0</v>
      </c>
      <c r="BC254" s="18">
        <v>0</v>
      </c>
      <c r="BD254" s="18">
        <v>0</v>
      </c>
      <c r="BE254" s="18">
        <v>2</v>
      </c>
      <c r="BF254" s="18">
        <v>0</v>
      </c>
      <c r="BG254" s="18">
        <v>0</v>
      </c>
      <c r="BH254" s="18">
        <v>0</v>
      </c>
      <c r="BI254" s="18">
        <v>0</v>
      </c>
      <c r="BJ254" s="18">
        <v>0</v>
      </c>
      <c r="BK254" s="18">
        <v>0</v>
      </c>
      <c r="BL254" s="18">
        <v>0</v>
      </c>
      <c r="BM254" s="18">
        <v>0</v>
      </c>
      <c r="BN254" s="18">
        <v>0</v>
      </c>
      <c r="BO254" s="18">
        <v>0</v>
      </c>
      <c r="BP254" s="18">
        <v>0</v>
      </c>
      <c r="BQ254" s="18">
        <v>0</v>
      </c>
      <c r="BR254" s="18">
        <v>0</v>
      </c>
      <c r="BS254" s="18">
        <v>0</v>
      </c>
      <c r="BT254" s="18">
        <v>0</v>
      </c>
      <c r="BU254" s="18">
        <v>0</v>
      </c>
      <c r="BV254" s="18">
        <v>0</v>
      </c>
      <c r="BW254" s="18">
        <v>0</v>
      </c>
      <c r="BX254" s="18">
        <v>0</v>
      </c>
      <c r="BY254" s="18">
        <v>0</v>
      </c>
      <c r="BZ254" s="18">
        <v>0</v>
      </c>
      <c r="CA254" s="16" t="e">
        <f>_xlfn.IFNA(IF(RIGHT(D254,2)="=G",0,INDEX(#REF!,MATCH(E254,#REF!,0))),0)</f>
        <v>#REF!</v>
      </c>
      <c r="CB254" s="16" t="s">
        <v>776</v>
      </c>
      <c r="CC254" s="18">
        <v>0</v>
      </c>
      <c r="CD254" s="18">
        <v>0</v>
      </c>
      <c r="CE254" s="18">
        <v>1.7</v>
      </c>
      <c r="CF254" s="18">
        <v>0.79</v>
      </c>
      <c r="CG254" s="18">
        <v>0.12</v>
      </c>
      <c r="CH254" s="18">
        <v>3</v>
      </c>
      <c r="CI254" s="16" t="s">
        <v>98</v>
      </c>
      <c r="CJ254" s="18">
        <v>0</v>
      </c>
      <c r="CK254" s="20">
        <f t="shared" si="648"/>
        <v>2.69</v>
      </c>
      <c r="CL254" s="20">
        <f t="shared" si="783"/>
        <v>2.69</v>
      </c>
      <c r="CM254" s="18">
        <v>28.39</v>
      </c>
      <c r="CN254" s="18">
        <v>27.04</v>
      </c>
      <c r="CO254" s="18">
        <v>26.201000000000001</v>
      </c>
      <c r="CP254" s="22">
        <f t="shared" si="649"/>
        <v>27.04</v>
      </c>
      <c r="CQ254" s="22">
        <f t="shared" si="650"/>
        <v>24.35</v>
      </c>
      <c r="CR254" s="22">
        <f t="shared" si="784"/>
        <v>2.69</v>
      </c>
      <c r="CS254" s="22">
        <f t="shared" si="651"/>
        <v>24.45</v>
      </c>
      <c r="CT254" s="22">
        <f t="shared" si="652"/>
        <v>24.65</v>
      </c>
      <c r="CU254" s="18">
        <v>24.65</v>
      </c>
      <c r="CV254" s="22">
        <f t="shared" si="785"/>
        <v>2.1</v>
      </c>
      <c r="CW254" s="22">
        <f t="shared" si="653"/>
        <v>0</v>
      </c>
      <c r="CX254" s="22">
        <f t="shared" si="654"/>
        <v>0</v>
      </c>
      <c r="CY254" s="22">
        <f t="shared" si="655"/>
        <v>26.77</v>
      </c>
      <c r="CZ254" s="22">
        <f t="shared" si="656"/>
        <v>26.92</v>
      </c>
      <c r="DA254" s="18">
        <v>27.04</v>
      </c>
      <c r="DB254" s="20">
        <f t="shared" si="786"/>
        <v>2.69</v>
      </c>
      <c r="DC254" s="20">
        <f t="shared" si="787"/>
        <v>0</v>
      </c>
      <c r="DD254" s="20">
        <f t="shared" si="788"/>
        <v>2.69</v>
      </c>
      <c r="DE254" s="20">
        <f t="shared" si="657"/>
        <v>0.1</v>
      </c>
      <c r="DF254" s="20">
        <f t="shared" si="658"/>
        <v>0.2</v>
      </c>
      <c r="DG254" s="20">
        <f t="shared" si="659"/>
        <v>2.37</v>
      </c>
      <c r="DH254" s="20">
        <f t="shared" si="660"/>
        <v>0</v>
      </c>
      <c r="DI254" s="20">
        <f t="shared" si="661"/>
        <v>0</v>
      </c>
      <c r="DJ254" s="20">
        <f t="shared" si="662"/>
        <v>0</v>
      </c>
      <c r="DK254" s="20">
        <f t="shared" si="789"/>
        <v>2.67</v>
      </c>
      <c r="DL254" s="20">
        <f t="shared" si="790"/>
        <v>0</v>
      </c>
      <c r="DM254" s="20">
        <f t="shared" si="791"/>
        <v>2.0000000000000018E-2</v>
      </c>
      <c r="DN254" s="20">
        <f t="shared" si="792"/>
        <v>0</v>
      </c>
      <c r="DO254" s="18">
        <v>2.54</v>
      </c>
      <c r="DP254" s="18">
        <v>0</v>
      </c>
      <c r="DQ254" s="18">
        <v>1</v>
      </c>
      <c r="DR254" s="18">
        <v>1</v>
      </c>
      <c r="DS254" s="25">
        <f t="shared" si="793"/>
        <v>2.54</v>
      </c>
      <c r="DT254" s="25">
        <f t="shared" si="794"/>
        <v>0</v>
      </c>
      <c r="DU254" s="25">
        <f t="shared" si="795"/>
        <v>6.83</v>
      </c>
      <c r="DV254" s="25">
        <f t="shared" si="796"/>
        <v>0</v>
      </c>
      <c r="DW254" s="25">
        <f t="shared" si="797"/>
        <v>6.83</v>
      </c>
      <c r="DX254" s="25">
        <f t="shared" si="798"/>
        <v>20.76</v>
      </c>
      <c r="DY254" s="25">
        <f t="shared" si="799"/>
        <v>0</v>
      </c>
      <c r="DZ254" s="25">
        <f t="shared" si="800"/>
        <v>20.76</v>
      </c>
      <c r="EA254" s="25">
        <f t="shared" si="801"/>
        <v>14.07</v>
      </c>
      <c r="EB254" s="25">
        <f t="shared" si="802"/>
        <v>0</v>
      </c>
      <c r="EC254" s="25">
        <f t="shared" si="803"/>
        <v>14.07</v>
      </c>
      <c r="ED254" s="25">
        <f t="shared" si="804"/>
        <v>6.69</v>
      </c>
      <c r="EE254" s="25">
        <f t="shared" si="804"/>
        <v>0</v>
      </c>
      <c r="EF254" s="25">
        <f t="shared" si="805"/>
        <v>6.69</v>
      </c>
      <c r="EG254" s="25">
        <f t="shared" si="806"/>
        <v>14.07</v>
      </c>
      <c r="EH254" s="25">
        <f t="shared" si="806"/>
        <v>0</v>
      </c>
      <c r="EI254" s="25">
        <f t="shared" si="807"/>
        <v>14.07</v>
      </c>
      <c r="EJ254" s="18">
        <v>153.57</v>
      </c>
      <c r="EK254" s="18">
        <v>193.84</v>
      </c>
      <c r="EL254" s="18" t="s">
        <v>1055</v>
      </c>
      <c r="EM254" s="18" t="s">
        <v>1056</v>
      </c>
      <c r="EN254" s="16" t="s">
        <v>774</v>
      </c>
      <c r="EO254" s="16" t="s">
        <v>132</v>
      </c>
      <c r="EP254" s="16" t="e">
        <f>IF(OR(EN254="Cống tròn",EN254="Cống hộp",EN254="Ống nhựa"),INDEX(#REF!,MATCH(E254,#REF!,0)),IF(OR(EN254="Rãnh xây",EN254="Rãnh bê tông"),INDEX(#REF!,MATCH(E254,#REF!,0)),0))</f>
        <v>#REF!</v>
      </c>
      <c r="EQ254" s="18">
        <v>38.570000000000007</v>
      </c>
      <c r="ER254" s="18">
        <v>1</v>
      </c>
      <c r="ES254" s="25">
        <f t="shared" si="808"/>
        <v>38</v>
      </c>
      <c r="ET254" s="1" t="e">
        <f>_xlfn.IFNA(IF(EN254="Cống tròn",INDEX(#REF!,MATCH(E254,#REF!,0)),IF(EN254="Cống hộp",INDEX(#REF!,MATCH(E254,#REF!,0)),EU254&amp;" ,"&amp;EV254)),0)</f>
        <v>#REF!</v>
      </c>
      <c r="EU254" s="16" t="s">
        <v>769</v>
      </c>
      <c r="EV254" s="16" t="s">
        <v>775</v>
      </c>
      <c r="EW254" s="16" t="e">
        <f>_xlfn.IFNA(INDEX(#REF!,MATCH(E254,#REF!,0)),0)</f>
        <v>#REF!</v>
      </c>
      <c r="EX254" s="16"/>
      <c r="EY254" s="18">
        <v>0</v>
      </c>
      <c r="EZ254" s="18">
        <v>0</v>
      </c>
      <c r="FA254" s="18">
        <v>0</v>
      </c>
      <c r="FB254" s="19">
        <v>0</v>
      </c>
      <c r="FC254" s="19">
        <v>0</v>
      </c>
      <c r="FD254" s="25">
        <f t="shared" si="663"/>
        <v>0</v>
      </c>
      <c r="FE254" s="25">
        <f t="shared" si="809"/>
        <v>0</v>
      </c>
      <c r="FF254" s="18">
        <v>0.1</v>
      </c>
      <c r="FG254" s="18">
        <v>2</v>
      </c>
      <c r="FH254" s="18">
        <v>1</v>
      </c>
      <c r="FI254" s="25">
        <f t="shared" si="810"/>
        <v>1.2</v>
      </c>
      <c r="FJ254" s="18">
        <v>0</v>
      </c>
      <c r="FK254" s="18">
        <v>0</v>
      </c>
      <c r="FL254" s="18">
        <v>0.2</v>
      </c>
      <c r="FM254" s="18">
        <v>1.4</v>
      </c>
      <c r="FN254" s="18">
        <v>0</v>
      </c>
      <c r="FO254" s="25">
        <f t="shared" si="811"/>
        <v>1.4</v>
      </c>
      <c r="FP254" s="18">
        <v>1.4999999999999999E-2</v>
      </c>
      <c r="FQ254" s="18">
        <v>1</v>
      </c>
      <c r="FR254" s="25">
        <f t="shared" si="664"/>
        <v>38</v>
      </c>
      <c r="FS254" s="25">
        <f t="shared" si="665"/>
        <v>0.55499999999999994</v>
      </c>
      <c r="FT254" s="25">
        <f t="shared" si="666"/>
        <v>38.555</v>
      </c>
      <c r="FU254" s="25">
        <f t="shared" si="667"/>
        <v>-1.5000000000007674E-2</v>
      </c>
      <c r="FV254" s="25" t="str">
        <f t="shared" si="812"/>
        <v>Đủ</v>
      </c>
      <c r="FW254" s="25">
        <f t="shared" si="813"/>
        <v>-0.02</v>
      </c>
      <c r="FX254" s="16"/>
      <c r="FY254" s="16"/>
      <c r="FZ254" s="16"/>
      <c r="GA254" s="16"/>
      <c r="GB254" s="19">
        <v>0</v>
      </c>
      <c r="GC254" s="19">
        <v>0</v>
      </c>
      <c r="GD254" s="19">
        <v>0</v>
      </c>
      <c r="GE254" s="19">
        <v>0</v>
      </c>
      <c r="GF254" s="19">
        <v>0</v>
      </c>
      <c r="GG254" s="19">
        <v>0</v>
      </c>
      <c r="GH254" s="19">
        <v>0</v>
      </c>
      <c r="GI254" s="19">
        <v>0</v>
      </c>
      <c r="GJ254" s="19">
        <v>0</v>
      </c>
      <c r="GK254" s="19">
        <v>0</v>
      </c>
      <c r="GL254" s="25">
        <f t="shared" si="668"/>
        <v>0</v>
      </c>
      <c r="GM254" s="25">
        <f t="shared" si="814"/>
        <v>0</v>
      </c>
      <c r="GN254" s="19">
        <v>0</v>
      </c>
      <c r="GO254" s="19">
        <v>0</v>
      </c>
      <c r="GP254" s="19">
        <v>0</v>
      </c>
      <c r="GQ254" s="19">
        <v>0</v>
      </c>
      <c r="GR254" s="1" t="e">
        <f>_xlfn.IFNA(INDEX(#REF!,MATCH(E254,#REF!,0)),0)</f>
        <v>#REF!</v>
      </c>
      <c r="GS254" s="16"/>
      <c r="GT254" s="18">
        <v>0</v>
      </c>
      <c r="GU254" s="18">
        <v>0</v>
      </c>
      <c r="GV254" s="18">
        <v>0</v>
      </c>
      <c r="GW254" s="18">
        <v>0</v>
      </c>
      <c r="GX254" s="25">
        <f t="shared" si="669"/>
        <v>0</v>
      </c>
      <c r="GY254" s="25">
        <f t="shared" si="670"/>
        <v>0</v>
      </c>
      <c r="GZ254" s="25">
        <f t="shared" si="815"/>
        <v>0</v>
      </c>
      <c r="HA254" s="1" t="e" cm="1">
        <f t="array" ref="HA254">INDEX(#REF!,MATCH(EJ254&amp;EK254&amp;HD254&amp;HE254&amp;HF254,#REF!&amp;#REF!&amp;#REF!&amp;#REF!&amp;#REF!,0))</f>
        <v>#REF!</v>
      </c>
      <c r="HB254" s="16"/>
      <c r="HC254" s="25">
        <f t="shared" si="816"/>
        <v>0</v>
      </c>
      <c r="HD254" s="18">
        <v>0</v>
      </c>
      <c r="HE254" s="18">
        <v>0</v>
      </c>
      <c r="HF254" s="18">
        <v>0</v>
      </c>
      <c r="HG254" s="1" t="e" cm="1">
        <f t="array" ref="HG254">INDEX(#REF!,MATCH(EJ254&amp;EK254&amp;HJ254&amp;HK254&amp;HL254,#REF!&amp;#REF!&amp;#REF!&amp;#REF!&amp;#REF!,0))</f>
        <v>#REF!</v>
      </c>
      <c r="HH254" s="16"/>
      <c r="HI254" s="25">
        <f t="shared" si="817"/>
        <v>0</v>
      </c>
      <c r="HJ254" s="25">
        <f t="shared" si="818"/>
        <v>0</v>
      </c>
      <c r="HK254" s="19">
        <v>0</v>
      </c>
      <c r="HL254" s="19">
        <v>0</v>
      </c>
      <c r="HM254" s="18">
        <v>0.01</v>
      </c>
      <c r="HN254" s="18">
        <v>1</v>
      </c>
      <c r="HO254" s="25">
        <f t="shared" si="819"/>
        <v>0</v>
      </c>
      <c r="HP254" s="25">
        <f t="shared" si="820"/>
        <v>0</v>
      </c>
      <c r="HQ254" s="25">
        <f t="shared" si="821"/>
        <v>0</v>
      </c>
      <c r="HR254" s="25">
        <f t="shared" si="822"/>
        <v>0</v>
      </c>
      <c r="HS254" s="25">
        <f t="shared" si="823"/>
        <v>0</v>
      </c>
      <c r="HT254" s="19">
        <v>0</v>
      </c>
      <c r="HU254" s="19">
        <v>0</v>
      </c>
      <c r="HV254" s="19">
        <v>0</v>
      </c>
      <c r="HW254" s="25">
        <f t="shared" si="824"/>
        <v>0</v>
      </c>
      <c r="HX254" s="19">
        <v>0</v>
      </c>
      <c r="HY254" s="19">
        <v>0</v>
      </c>
      <c r="HZ254" s="18">
        <v>27.04</v>
      </c>
      <c r="IA254" s="20">
        <f>ROUND(IF(EN254="Cống tròn",IF(EN254="Cống tròn",IF(EU254="Không có móng",IQ254-FF254,IF(EU254="Đế",IP254-FN254,IF(OR(EU254="Móng bê tông",EU254="Móng bê tông kết hợp đế"),II254-FJ254,0))),0),IF(EN254="Cống hộp",IF(AND(EN254="Cống hộp",EU254="Không có móng"),IQ254-GF254,IF(AND(EN254="Cống hộp",EU254="Móng bê tông"),IJ254-GB254,0)),IF(OR(EN254="Rãnh xây",EN254="Rãnh bê tông"),IF(OR(EN254="Rãnh xây",EN254="Rãnh bê tông"),IK254-GB254,0),IF(EN254="Ống nhựa",IF(AND(EN254="Ống nhựa",EU254="Không đắp cát"),IQ254-HT254,IF(AND(EN254="Ống nhựa",EU254="Đắp cát"),IH254-HX254,0)),IF(EN254="Rãnh thang",IF(EN254="Rãnh thang",IF(EU254="Móng bê tông",#REF!-#REF!,IQ254),0),0))))),2)</f>
        <v>24.65</v>
      </c>
      <c r="IB254" s="20">
        <f t="shared" si="825"/>
        <v>2.3900000000000006</v>
      </c>
      <c r="IC254" s="20">
        <f t="shared" si="671"/>
        <v>24.65</v>
      </c>
      <c r="ID254" s="20">
        <f t="shared" si="672"/>
        <v>0</v>
      </c>
      <c r="IE254" s="20">
        <f t="shared" si="673"/>
        <v>0</v>
      </c>
      <c r="IF254" s="20">
        <f t="shared" si="674"/>
        <v>0</v>
      </c>
      <c r="IG254" s="20">
        <f>IF(EN254="Rãnh thang",IF(AND(EN254="Rãnh thang",EU254="Móng bê tông"),IQ254-#REF!,0),IF(EN254="Ống nhựa",IF(AND(EN254="Ống nhựa",EU254="Đắp cát"),IQ254-HT254,0),IF(EN254="Cống tròn",IF(EN254="Cống tròn",IF(OR(EU254="Móng bê tông",EU254="Móng bê tông kết hợp đế"),IM254-FL254,0),0),IF(EN254="Cống hộp",IF(AND(EN254="Cống hộp",EU254="Móng bê tông"),IN254-GD254,0),IF(OR(EN254="Rãnh xây",EN254="Rãnh bê tông"),IF(AND(EN254="Rãnh xây",EU254="Móng bê tông"),IO254-GD254,IF(AND(EN254="Rãnh bê tông",EU254="Móng bê tông"),IO254-GD254,0)),0)))))</f>
        <v>24.65</v>
      </c>
      <c r="IH254" s="20">
        <f t="shared" si="675"/>
        <v>0</v>
      </c>
      <c r="II254" s="20">
        <f t="shared" si="676"/>
        <v>24.65</v>
      </c>
      <c r="IJ254" s="20">
        <f t="shared" si="677"/>
        <v>0</v>
      </c>
      <c r="IK254" s="20">
        <f t="shared" si="678"/>
        <v>0</v>
      </c>
      <c r="IL254" s="20">
        <f t="shared" si="679"/>
        <v>24.849999999999998</v>
      </c>
      <c r="IM254" s="20">
        <f t="shared" si="680"/>
        <v>24.849999999999998</v>
      </c>
      <c r="IN254" s="20">
        <f t="shared" si="681"/>
        <v>0</v>
      </c>
      <c r="IO254" s="20">
        <f t="shared" si="682"/>
        <v>0</v>
      </c>
      <c r="IP254" s="20">
        <f t="shared" si="683"/>
        <v>0</v>
      </c>
      <c r="IQ254" s="18">
        <v>24.95</v>
      </c>
      <c r="IR254" s="25">
        <f t="shared" si="826"/>
        <v>0</v>
      </c>
      <c r="IS254" s="25">
        <f t="shared" si="684"/>
        <v>0</v>
      </c>
      <c r="IT254" s="25">
        <f t="shared" si="685"/>
        <v>0</v>
      </c>
      <c r="IU254" s="25">
        <f>ROUND(IF(EN254="Cống tròn",IF(EN254="Cống tròn",IV254+FF254,0),IF(EN254="Cống hộp",IF(EN254="Cống hộp",IV254+GP254,0),IF(OR(EN254="Rãnh xây",EN254="Rãnh bê tông"),IF(OR(EN254="Rãnh xây",EN254="Rãnh bê tông"),IV254+GP254,0),IF(EN254="ống nhựa",IF(EN254="Ống nhựa",IV254+HT254,0),IF(EN254="Rãnh thang",IF(EN254="Rãnh thang",IQ254+#REF!,0),0))))),2)</f>
        <v>25.99</v>
      </c>
      <c r="IV254" s="18">
        <v>25.89</v>
      </c>
      <c r="IW254" s="25">
        <f t="shared" si="686"/>
        <v>25.99</v>
      </c>
      <c r="IX254" s="25">
        <f t="shared" si="687"/>
        <v>0</v>
      </c>
      <c r="IY254" s="25">
        <f t="shared" si="688"/>
        <v>0</v>
      </c>
      <c r="IZ254" s="25">
        <f t="shared" si="689"/>
        <v>0</v>
      </c>
      <c r="JA254" s="25">
        <f t="shared" si="690"/>
        <v>0</v>
      </c>
      <c r="JB254" s="18">
        <v>26.98</v>
      </c>
      <c r="JC254" s="20">
        <f>ROUND(IF(EN254="Cống tròn",IF(EN254="Cống tròn",IF(EU254="Không có móng",JS254-FF254,IF(EU254="Đế",JR254-FN254,IF(OR(EU254="Móng bê tông",EU254="Móng bê tông kết hợp đế"),JK254-FJ254,0))),0),IF(EN254="Cống hộp",IF(AND(EN254="Cống hộp",EU254="Không có móng"),JS254-GF254,IF(AND(EN254="Cống hộp",EU254="Móng bê tông"),JL254-GB254,0)),IF(OR(EN254="Rãnh xây",EN254="Rãnh bê tông"),IF(OR(EN254="Rãnh xây",EN254="Rãnh bê tông"),JM254-GB254,0),IF(EN254="Ống nhựa",IF(AND(EN254="Ống nhựa",EU254="Không đắp cát"),JS254-HT254,IF(AND(EN254="Ống nhựa",EU254="Đắp cát"),JJ254-HX254,0)),IF(EN254="Rãnh thang",IF(EN254="Rãnh thang",IF(EU254="Móng bê tông",#REF!-#REF!,JS254),0),0))))),2)</f>
        <v>24.59</v>
      </c>
      <c r="JD254" s="20">
        <f t="shared" si="827"/>
        <v>2.3900000000000006</v>
      </c>
      <c r="JE254" s="20">
        <f t="shared" si="691"/>
        <v>24.59</v>
      </c>
      <c r="JF254" s="20">
        <f t="shared" si="692"/>
        <v>0</v>
      </c>
      <c r="JG254" s="20">
        <f t="shared" si="693"/>
        <v>0</v>
      </c>
      <c r="JH254" s="20">
        <f t="shared" si="694"/>
        <v>0</v>
      </c>
      <c r="JI254" s="20">
        <f>IF(EN254="Rãnh thang",IF(AND(EN254="Rãnh thang",EU254="Móng bê tông"),JS254-#REF!,0),IF(EN254="Ống nhựa",IF(AND(EN254="Ống nhựa",EU254="Đắp cát"),JS254-HT254,0),IF(EN254="Cống tròn",IF(EN254="Cống tròn",IF(OR(EU254="Móng bê tông",EU254="Móng bê tông kết hợp đế"),JO254-FL254,0),0),IF(EN254="Cống hộp",IF(AND(EN254="Cống hộp",EU254="Móng bê tông"),JP254-GD254,0),IF(OR(EN254="Rãnh xây",EN254="Rãnh bê tông"),IF(AND(EN254="Rãnh xây",EU254="Móng bê tông"),JQ254-GD254,IF(AND(EN254="Rãnh bê tông",EU254="Móng bê tông"),JQ254-GD254,0)),0)))))</f>
        <v>24.59</v>
      </c>
      <c r="JJ254" s="20">
        <f t="shared" si="695"/>
        <v>0</v>
      </c>
      <c r="JK254" s="20">
        <f t="shared" si="696"/>
        <v>24.59</v>
      </c>
      <c r="JL254" s="20">
        <f t="shared" si="697"/>
        <v>0</v>
      </c>
      <c r="JM254" s="20">
        <f t="shared" si="698"/>
        <v>0</v>
      </c>
      <c r="JN254" s="20">
        <f t="shared" si="699"/>
        <v>24.79</v>
      </c>
      <c r="JO254" s="20">
        <f t="shared" si="700"/>
        <v>24.79</v>
      </c>
      <c r="JP254" s="20">
        <f t="shared" si="701"/>
        <v>0</v>
      </c>
      <c r="JQ254" s="20">
        <f t="shared" si="702"/>
        <v>0</v>
      </c>
      <c r="JR254" s="20">
        <f t="shared" si="703"/>
        <v>0</v>
      </c>
      <c r="JS254" s="26">
        <v>24.89</v>
      </c>
      <c r="JT254" s="25">
        <f t="shared" si="828"/>
        <v>0</v>
      </c>
      <c r="JU254" s="25">
        <f t="shared" si="704"/>
        <v>0</v>
      </c>
      <c r="JV254" s="25">
        <f t="shared" si="705"/>
        <v>0</v>
      </c>
      <c r="JW254" s="25">
        <f>ROUND(IF(EN254="Cống tròn",IF(EN254="Cống tròn",JX254+FF254,0),IF(EN254="Cống hộp",IF(EN254="Cống hộp",JX254+GP254,0),IF(OR(EN254="Rãnh xây",EN254="Rãnh bê tông"),IF(OR(EN254="Rãnh xây",EN254="Rãnh bê tông"),JX254+GP254,0),IF(EN254="ống nhựa",IF(EN254="Ống nhựa",JX254+HT254,0),IF(EN254="Rãnh thang",IF(EN254="Rãnh thang",JS254+#REF!,0),0))))),2)</f>
        <v>25.99</v>
      </c>
      <c r="JX254" s="27">
        <v>25.89</v>
      </c>
      <c r="JY254" s="25">
        <f t="shared" si="706"/>
        <v>25.99</v>
      </c>
      <c r="JZ254" s="25">
        <f t="shared" si="707"/>
        <v>0</v>
      </c>
      <c r="KA254" s="25">
        <f t="shared" si="708"/>
        <v>0</v>
      </c>
      <c r="KB254" s="25">
        <f t="shared" si="709"/>
        <v>0</v>
      </c>
      <c r="KC254" s="25">
        <f t="shared" si="710"/>
        <v>0</v>
      </c>
      <c r="KD254" s="28" t="s">
        <v>98</v>
      </c>
      <c r="KE254" s="27">
        <v>0</v>
      </c>
      <c r="KF254" s="25">
        <f t="shared" si="711"/>
        <v>2.3900000000000006</v>
      </c>
      <c r="KG254" s="25">
        <f t="shared" si="829"/>
        <v>2.3900000000000006</v>
      </c>
      <c r="KH254" s="27">
        <v>0</v>
      </c>
      <c r="KI254" s="25">
        <f t="shared" si="712"/>
        <v>2.3900000000000006</v>
      </c>
      <c r="KJ254" s="25">
        <f t="shared" si="830"/>
        <v>2.3900000000000006</v>
      </c>
      <c r="KK254" s="25">
        <f t="shared" si="713"/>
        <v>0</v>
      </c>
      <c r="KL254" s="25">
        <f t="shared" si="714"/>
        <v>0</v>
      </c>
      <c r="KM254" s="25">
        <f t="shared" si="831"/>
        <v>0</v>
      </c>
      <c r="KN254" s="25">
        <f t="shared" si="715"/>
        <v>0</v>
      </c>
      <c r="KO254" s="25">
        <f t="shared" si="716"/>
        <v>0</v>
      </c>
      <c r="KP254" s="25">
        <f t="shared" si="832"/>
        <v>0</v>
      </c>
      <c r="KQ254" s="25">
        <f t="shared" si="717"/>
        <v>0.2</v>
      </c>
      <c r="KR254" s="25">
        <f t="shared" si="718"/>
        <v>0.2</v>
      </c>
      <c r="KS254" s="25">
        <f t="shared" si="833"/>
        <v>0.2</v>
      </c>
      <c r="KT254" s="25">
        <f t="shared" si="719"/>
        <v>0</v>
      </c>
      <c r="KU254" s="25">
        <f t="shared" si="720"/>
        <v>0</v>
      </c>
      <c r="KV254" s="25">
        <f t="shared" si="834"/>
        <v>0</v>
      </c>
      <c r="KW254" s="25">
        <f t="shared" si="721"/>
        <v>0</v>
      </c>
      <c r="KX254" s="25">
        <f t="shared" si="722"/>
        <v>0</v>
      </c>
      <c r="KY254" s="25">
        <f t="shared" si="835"/>
        <v>0</v>
      </c>
      <c r="KZ254" s="25">
        <f t="shared" si="723"/>
        <v>0</v>
      </c>
      <c r="LA254" s="25">
        <f t="shared" si="724"/>
        <v>0</v>
      </c>
      <c r="LB254" s="25">
        <f t="shared" si="836"/>
        <v>0</v>
      </c>
      <c r="LC254" s="25">
        <f t="shared" si="725"/>
        <v>1.4</v>
      </c>
      <c r="LD254" s="25">
        <f t="shared" si="726"/>
        <v>1.4</v>
      </c>
      <c r="LE254" s="25">
        <f t="shared" si="837"/>
        <v>1.4</v>
      </c>
      <c r="LF254" s="25">
        <f t="shared" si="727"/>
        <v>0</v>
      </c>
      <c r="LG254" s="25">
        <f t="shared" si="728"/>
        <v>0</v>
      </c>
      <c r="LH254" s="25">
        <f t="shared" si="838"/>
        <v>0</v>
      </c>
      <c r="LI254" s="25">
        <f t="shared" si="729"/>
        <v>0</v>
      </c>
      <c r="LJ254" s="25">
        <f t="shared" si="730"/>
        <v>0</v>
      </c>
      <c r="LK254" s="25">
        <f t="shared" si="839"/>
        <v>0</v>
      </c>
      <c r="LL254" s="25">
        <f t="shared" si="731"/>
        <v>0</v>
      </c>
      <c r="LM254" s="25">
        <f t="shared" si="732"/>
        <v>0</v>
      </c>
      <c r="LN254" s="25">
        <f t="shared" si="840"/>
        <v>0</v>
      </c>
      <c r="LO254" s="25">
        <f t="shared" si="733"/>
        <v>0</v>
      </c>
      <c r="LP254" s="25">
        <f t="shared" si="734"/>
        <v>0</v>
      </c>
      <c r="LQ254" s="25">
        <f t="shared" si="841"/>
        <v>0</v>
      </c>
      <c r="LR254" s="25">
        <f t="shared" si="735"/>
        <v>0</v>
      </c>
      <c r="LS254" s="25">
        <f t="shared" si="736"/>
        <v>0</v>
      </c>
      <c r="LT254" s="25">
        <f t="shared" si="842"/>
        <v>0</v>
      </c>
      <c r="LU254" s="25">
        <f t="shared" si="737"/>
        <v>0</v>
      </c>
      <c r="LV254" s="25">
        <f t="shared" si="738"/>
        <v>0</v>
      </c>
      <c r="LW254" s="25">
        <f t="shared" si="843"/>
        <v>0</v>
      </c>
      <c r="LX254" s="25">
        <f t="shared" si="739"/>
        <v>0</v>
      </c>
      <c r="LY254" s="25">
        <f t="shared" si="740"/>
        <v>0</v>
      </c>
      <c r="LZ254" s="25">
        <f t="shared" si="844"/>
        <v>0</v>
      </c>
      <c r="MA254" s="25">
        <f t="shared" si="741"/>
        <v>0</v>
      </c>
      <c r="MB254" s="25">
        <f t="shared" si="742"/>
        <v>0</v>
      </c>
      <c r="MC254" s="25">
        <f t="shared" si="845"/>
        <v>0</v>
      </c>
      <c r="MD254" s="25">
        <f t="shared" si="743"/>
        <v>0</v>
      </c>
      <c r="ME254" s="25">
        <f t="shared" si="744"/>
        <v>0</v>
      </c>
      <c r="MF254" s="25">
        <f t="shared" si="846"/>
        <v>0</v>
      </c>
      <c r="MG254" s="25">
        <f t="shared" si="745"/>
        <v>0</v>
      </c>
      <c r="MH254" s="25">
        <f t="shared" si="746"/>
        <v>0</v>
      </c>
      <c r="MI254" s="25">
        <f t="shared" si="847"/>
        <v>0</v>
      </c>
      <c r="MJ254" s="25">
        <f t="shared" si="747"/>
        <v>0</v>
      </c>
      <c r="MK254" s="25">
        <f t="shared" si="748"/>
        <v>0</v>
      </c>
      <c r="ML254" s="25">
        <f t="shared" si="848"/>
        <v>0</v>
      </c>
      <c r="MM254" s="25">
        <f t="shared" si="749"/>
        <v>0</v>
      </c>
      <c r="MN254" s="25">
        <f t="shared" si="750"/>
        <v>0</v>
      </c>
      <c r="MO254" s="25">
        <f t="shared" si="849"/>
        <v>0</v>
      </c>
      <c r="MP254" s="25">
        <f t="shared" si="751"/>
        <v>0</v>
      </c>
      <c r="MQ254" s="25">
        <f t="shared" si="752"/>
        <v>0</v>
      </c>
      <c r="MR254" s="25">
        <f t="shared" si="850"/>
        <v>0</v>
      </c>
      <c r="MS254" s="29">
        <v>1.4</v>
      </c>
      <c r="MT254" s="29">
        <v>0</v>
      </c>
      <c r="MU254" s="29">
        <v>1</v>
      </c>
      <c r="MV254" s="29">
        <v>1</v>
      </c>
      <c r="MW254" s="25">
        <f t="shared" si="753"/>
        <v>1.4</v>
      </c>
      <c r="MX254" s="25">
        <f t="shared" si="754"/>
        <v>3.35</v>
      </c>
      <c r="MY254" s="25">
        <f t="shared" si="755"/>
        <v>0</v>
      </c>
      <c r="MZ254" s="25">
        <f t="shared" si="756"/>
        <v>0</v>
      </c>
      <c r="NA254" s="25">
        <f t="shared" si="757"/>
        <v>1.4</v>
      </c>
      <c r="NB254" s="25">
        <f t="shared" si="758"/>
        <v>3.35</v>
      </c>
      <c r="NC254" s="25">
        <f t="shared" si="759"/>
        <v>0</v>
      </c>
      <c r="ND254" s="25">
        <f t="shared" si="760"/>
        <v>0</v>
      </c>
      <c r="NE254" s="25">
        <f t="shared" si="851"/>
        <v>1.4</v>
      </c>
      <c r="NF254" s="25">
        <f t="shared" si="851"/>
        <v>3.35</v>
      </c>
      <c r="NG254" s="25">
        <f t="shared" si="851"/>
        <v>0</v>
      </c>
      <c r="NH254" s="25">
        <f t="shared" si="851"/>
        <v>0</v>
      </c>
      <c r="NI254" s="25">
        <f t="shared" si="761"/>
        <v>129.21</v>
      </c>
      <c r="NJ254" s="25">
        <f t="shared" si="762"/>
        <v>0</v>
      </c>
      <c r="NK254" s="25">
        <f t="shared" si="763"/>
        <v>129.21</v>
      </c>
      <c r="NL254" s="25">
        <f t="shared" si="764"/>
        <v>70.14</v>
      </c>
      <c r="NM254" s="25">
        <f t="shared" si="765"/>
        <v>0</v>
      </c>
      <c r="NN254" s="25">
        <f t="shared" si="852"/>
        <v>70.14</v>
      </c>
      <c r="NO254" s="25">
        <f t="shared" si="766"/>
        <v>0</v>
      </c>
      <c r="NP254" s="25">
        <f t="shared" si="767"/>
        <v>0</v>
      </c>
      <c r="NQ254" s="25">
        <f t="shared" si="853"/>
        <v>0</v>
      </c>
      <c r="NR254" s="25">
        <f t="shared" si="768"/>
        <v>0</v>
      </c>
      <c r="NS254" s="25">
        <f t="shared" si="769"/>
        <v>0</v>
      </c>
      <c r="NT254" s="25">
        <f t="shared" si="854"/>
        <v>0</v>
      </c>
      <c r="NU254" s="25">
        <f t="shared" si="770"/>
        <v>0</v>
      </c>
      <c r="NV254" s="25">
        <f t="shared" si="771"/>
        <v>0</v>
      </c>
      <c r="NW254" s="25">
        <f t="shared" si="855"/>
        <v>0</v>
      </c>
      <c r="NX254" s="25">
        <f t="shared" si="856"/>
        <v>70.14</v>
      </c>
      <c r="NY254" s="25">
        <f t="shared" si="856"/>
        <v>0</v>
      </c>
      <c r="NZ254" s="25">
        <f t="shared" si="857"/>
        <v>70.14</v>
      </c>
      <c r="OA254" s="25">
        <f t="shared" si="858"/>
        <v>59.07</v>
      </c>
      <c r="OB254" s="25">
        <f t="shared" si="858"/>
        <v>0</v>
      </c>
      <c r="OC254" s="25">
        <f t="shared" si="859"/>
        <v>59.07</v>
      </c>
      <c r="OD254" s="25">
        <f t="shared" si="860"/>
        <v>70.14</v>
      </c>
      <c r="OE254" s="25">
        <f t="shared" si="860"/>
        <v>0</v>
      </c>
      <c r="OF254" s="25">
        <f t="shared" si="860"/>
        <v>70.14</v>
      </c>
      <c r="OG254" s="25">
        <f t="shared" si="772"/>
        <v>0</v>
      </c>
      <c r="OH254" s="25">
        <f t="shared" si="773"/>
        <v>0</v>
      </c>
      <c r="OI254" s="25">
        <f t="shared" si="774"/>
        <v>0</v>
      </c>
      <c r="OJ254" s="25">
        <f t="shared" si="775"/>
        <v>0</v>
      </c>
      <c r="OK254" s="25">
        <f t="shared" si="776"/>
        <v>0</v>
      </c>
      <c r="OL254" s="25">
        <f t="shared" si="777"/>
        <v>0</v>
      </c>
      <c r="OM254" s="25">
        <f t="shared" si="861"/>
        <v>0</v>
      </c>
      <c r="ON254" s="25">
        <f t="shared" si="861"/>
        <v>0</v>
      </c>
      <c r="OO254" s="25">
        <f t="shared" si="861"/>
        <v>0</v>
      </c>
      <c r="OP254" s="25">
        <f t="shared" si="778"/>
        <v>0</v>
      </c>
      <c r="OQ254" s="25">
        <f t="shared" si="779"/>
        <v>0</v>
      </c>
      <c r="OR254" s="25">
        <f t="shared" si="862"/>
        <v>0</v>
      </c>
      <c r="OS254" s="19">
        <v>536967.82999999996</v>
      </c>
      <c r="OT254" s="19">
        <v>2370503.2400000002</v>
      </c>
    </row>
    <row r="255" spans="1:410" ht="33" customHeight="1" x14ac:dyDescent="0.25">
      <c r="A255" s="18"/>
      <c r="B255" s="18" t="s">
        <v>1005</v>
      </c>
      <c r="C255" s="18">
        <v>193.84</v>
      </c>
      <c r="D255" s="16" t="e">
        <f>_xlfn.IFNA(INDEX(#REF!,MATCH(E255,#REF!,0)),0)</f>
        <v>#REF!</v>
      </c>
      <c r="E255" s="18" t="s">
        <v>1056</v>
      </c>
      <c r="F255" s="16" t="s">
        <v>765</v>
      </c>
      <c r="G255" s="16" t="s">
        <v>766</v>
      </c>
      <c r="H255" s="16" t="s">
        <v>767</v>
      </c>
      <c r="I255" s="16" t="s">
        <v>768</v>
      </c>
      <c r="J255" s="16" t="s">
        <v>769</v>
      </c>
      <c r="K255" s="16" t="s">
        <v>770</v>
      </c>
      <c r="L255" s="16" t="s">
        <v>771</v>
      </c>
      <c r="M255" s="18">
        <v>1.64</v>
      </c>
      <c r="N255" s="18">
        <v>1.94</v>
      </c>
      <c r="O255" s="18">
        <v>2.04</v>
      </c>
      <c r="P255" s="18">
        <v>2.34</v>
      </c>
      <c r="Q255" s="18">
        <v>0.1</v>
      </c>
      <c r="R255" s="18">
        <v>1.8399999999999999</v>
      </c>
      <c r="S255" s="18">
        <v>2.14</v>
      </c>
      <c r="T255" s="18">
        <v>0.2</v>
      </c>
      <c r="U255" s="18">
        <v>0</v>
      </c>
      <c r="V255" s="18">
        <v>0</v>
      </c>
      <c r="W255" s="18">
        <v>0</v>
      </c>
      <c r="X255" s="18">
        <v>1.64</v>
      </c>
      <c r="Y255" s="18">
        <v>1.9</v>
      </c>
      <c r="Z255" s="20">
        <f t="shared" si="780"/>
        <v>2.1</v>
      </c>
      <c r="AA255" s="18">
        <v>0.22</v>
      </c>
      <c r="AB255" s="18">
        <v>0</v>
      </c>
      <c r="AC255" s="18">
        <v>0</v>
      </c>
      <c r="AD255" s="18">
        <v>0</v>
      </c>
      <c r="AE255" s="18">
        <v>0</v>
      </c>
      <c r="AF255" s="18">
        <v>0</v>
      </c>
      <c r="AG255" s="18">
        <v>1.2</v>
      </c>
      <c r="AH255" s="18">
        <v>1.5</v>
      </c>
      <c r="AI255" s="20">
        <f t="shared" si="781"/>
        <v>2.25</v>
      </c>
      <c r="AJ255" s="18">
        <v>0</v>
      </c>
      <c r="AK255" s="18">
        <v>0</v>
      </c>
      <c r="AL255" s="20">
        <f t="shared" si="782"/>
        <v>0</v>
      </c>
      <c r="AM255" s="18">
        <v>1.64</v>
      </c>
      <c r="AN255" s="18">
        <v>1.5</v>
      </c>
      <c r="AO255" s="18">
        <v>0.15</v>
      </c>
      <c r="AP255" s="18">
        <v>0.22</v>
      </c>
      <c r="AQ255" s="18">
        <v>1.64</v>
      </c>
      <c r="AR255" s="18">
        <v>1.72</v>
      </c>
      <c r="AS255" s="18">
        <v>0.12</v>
      </c>
      <c r="AT255" s="18">
        <v>0.11</v>
      </c>
      <c r="AU255" s="18">
        <v>0</v>
      </c>
      <c r="AV255" s="18">
        <v>1</v>
      </c>
      <c r="AW255" s="18">
        <v>0</v>
      </c>
      <c r="AX255" s="18">
        <v>0</v>
      </c>
      <c r="AY255" s="18">
        <v>0</v>
      </c>
      <c r="AZ255" s="18">
        <v>0</v>
      </c>
      <c r="BA255" s="18">
        <v>0</v>
      </c>
      <c r="BB255" s="18">
        <v>0</v>
      </c>
      <c r="BC255" s="18">
        <v>0</v>
      </c>
      <c r="BD255" s="18">
        <v>0</v>
      </c>
      <c r="BE255" s="18">
        <v>2</v>
      </c>
      <c r="BF255" s="18">
        <v>0</v>
      </c>
      <c r="BG255" s="18">
        <v>0</v>
      </c>
      <c r="BH255" s="18">
        <v>0</v>
      </c>
      <c r="BI255" s="18">
        <v>0</v>
      </c>
      <c r="BJ255" s="18">
        <v>0</v>
      </c>
      <c r="BK255" s="18">
        <v>0</v>
      </c>
      <c r="BL255" s="18">
        <v>0</v>
      </c>
      <c r="BM255" s="18">
        <v>0</v>
      </c>
      <c r="BN255" s="18">
        <v>0</v>
      </c>
      <c r="BO255" s="18">
        <v>0</v>
      </c>
      <c r="BP255" s="18">
        <v>0</v>
      </c>
      <c r="BQ255" s="18">
        <v>0</v>
      </c>
      <c r="BR255" s="18">
        <v>0</v>
      </c>
      <c r="BS255" s="18">
        <v>0</v>
      </c>
      <c r="BT255" s="18">
        <v>0</v>
      </c>
      <c r="BU255" s="18">
        <v>0</v>
      </c>
      <c r="BV255" s="18">
        <v>0</v>
      </c>
      <c r="BW255" s="18">
        <v>0</v>
      </c>
      <c r="BX255" s="18">
        <v>0</v>
      </c>
      <c r="BY255" s="18">
        <v>0</v>
      </c>
      <c r="BZ255" s="18">
        <v>0</v>
      </c>
      <c r="CA255" s="16" t="e">
        <f>_xlfn.IFNA(IF(RIGHT(D255,2)="=G",0,INDEX(#REF!,MATCH(E255,#REF!,0))),0)</f>
        <v>#REF!</v>
      </c>
      <c r="CB255" s="16" t="s">
        <v>776</v>
      </c>
      <c r="CC255" s="18">
        <v>0</v>
      </c>
      <c r="CD255" s="18">
        <v>0</v>
      </c>
      <c r="CE255" s="18">
        <v>1.4</v>
      </c>
      <c r="CF255" s="18">
        <v>0.85</v>
      </c>
      <c r="CG255" s="18">
        <v>0.12</v>
      </c>
      <c r="CH255" s="18">
        <v>2</v>
      </c>
      <c r="CI255" s="16" t="s">
        <v>98</v>
      </c>
      <c r="CJ255" s="18">
        <v>0</v>
      </c>
      <c r="CK255" s="20">
        <f t="shared" si="648"/>
        <v>2.69</v>
      </c>
      <c r="CL255" s="20">
        <f t="shared" si="783"/>
        <v>2.69</v>
      </c>
      <c r="CM255" s="18">
        <v>27.81</v>
      </c>
      <c r="CN255" s="18">
        <v>26.98</v>
      </c>
      <c r="CO255" s="18">
        <v>26.141000000000002</v>
      </c>
      <c r="CP255" s="22">
        <f t="shared" si="649"/>
        <v>26.98</v>
      </c>
      <c r="CQ255" s="22">
        <f t="shared" si="650"/>
        <v>24.29</v>
      </c>
      <c r="CR255" s="22">
        <f t="shared" si="784"/>
        <v>2.69</v>
      </c>
      <c r="CS255" s="22">
        <f t="shared" si="651"/>
        <v>24.39</v>
      </c>
      <c r="CT255" s="22">
        <f t="shared" si="652"/>
        <v>24.59</v>
      </c>
      <c r="CU255" s="18">
        <v>24.59</v>
      </c>
      <c r="CV255" s="22">
        <f t="shared" si="785"/>
        <v>2.1</v>
      </c>
      <c r="CW255" s="22">
        <f t="shared" si="653"/>
        <v>0</v>
      </c>
      <c r="CX255" s="22">
        <f t="shared" si="654"/>
        <v>0</v>
      </c>
      <c r="CY255" s="22">
        <f t="shared" si="655"/>
        <v>26.71</v>
      </c>
      <c r="CZ255" s="22">
        <f t="shared" si="656"/>
        <v>26.86</v>
      </c>
      <c r="DA255" s="18">
        <v>26.98</v>
      </c>
      <c r="DB255" s="20">
        <f t="shared" si="786"/>
        <v>2.69</v>
      </c>
      <c r="DC255" s="20">
        <f t="shared" si="787"/>
        <v>0</v>
      </c>
      <c r="DD255" s="20">
        <f t="shared" si="788"/>
        <v>2.69</v>
      </c>
      <c r="DE255" s="20">
        <f t="shared" si="657"/>
        <v>0.1</v>
      </c>
      <c r="DF255" s="20">
        <f t="shared" si="658"/>
        <v>0.2</v>
      </c>
      <c r="DG255" s="20">
        <f t="shared" si="659"/>
        <v>2.37</v>
      </c>
      <c r="DH255" s="20">
        <f t="shared" si="660"/>
        <v>0</v>
      </c>
      <c r="DI255" s="20">
        <f t="shared" si="661"/>
        <v>0</v>
      </c>
      <c r="DJ255" s="20">
        <f t="shared" si="662"/>
        <v>0</v>
      </c>
      <c r="DK255" s="20">
        <f t="shared" si="789"/>
        <v>2.67</v>
      </c>
      <c r="DL255" s="20">
        <f t="shared" si="790"/>
        <v>0</v>
      </c>
      <c r="DM255" s="20">
        <f t="shared" si="791"/>
        <v>2.0000000000000018E-2</v>
      </c>
      <c r="DN255" s="20">
        <f t="shared" si="792"/>
        <v>0</v>
      </c>
      <c r="DO255" s="18">
        <v>2.54</v>
      </c>
      <c r="DP255" s="18">
        <v>0</v>
      </c>
      <c r="DQ255" s="18">
        <v>1</v>
      </c>
      <c r="DR255" s="18">
        <v>1</v>
      </c>
      <c r="DS255" s="25">
        <f t="shared" si="793"/>
        <v>2.54</v>
      </c>
      <c r="DT255" s="25">
        <f t="shared" si="794"/>
        <v>0</v>
      </c>
      <c r="DU255" s="25">
        <f t="shared" si="795"/>
        <v>6.83</v>
      </c>
      <c r="DV255" s="25">
        <f t="shared" si="796"/>
        <v>0</v>
      </c>
      <c r="DW255" s="25">
        <f t="shared" si="797"/>
        <v>6.83</v>
      </c>
      <c r="DX255" s="25">
        <f t="shared" si="798"/>
        <v>13.93</v>
      </c>
      <c r="DY255" s="25">
        <f t="shared" si="799"/>
        <v>0</v>
      </c>
      <c r="DZ255" s="25">
        <f t="shared" si="800"/>
        <v>13.93</v>
      </c>
      <c r="EA255" s="25">
        <f t="shared" si="801"/>
        <v>8.81</v>
      </c>
      <c r="EB255" s="25">
        <f t="shared" si="802"/>
        <v>0</v>
      </c>
      <c r="EC255" s="25">
        <f t="shared" si="803"/>
        <v>8.81</v>
      </c>
      <c r="ED255" s="25">
        <f t="shared" si="804"/>
        <v>5.12</v>
      </c>
      <c r="EE255" s="25">
        <f t="shared" si="804"/>
        <v>0</v>
      </c>
      <c r="EF255" s="25">
        <f t="shared" si="805"/>
        <v>5.12</v>
      </c>
      <c r="EG255" s="25">
        <f t="shared" si="806"/>
        <v>8.81</v>
      </c>
      <c r="EH255" s="25">
        <f t="shared" si="806"/>
        <v>0</v>
      </c>
      <c r="EI255" s="25">
        <f t="shared" si="807"/>
        <v>8.81</v>
      </c>
      <c r="EJ255" s="18">
        <v>193.84</v>
      </c>
      <c r="EK255" s="18">
        <v>232.54</v>
      </c>
      <c r="EL255" s="18" t="s">
        <v>1056</v>
      </c>
      <c r="EM255" s="18" t="s">
        <v>1057</v>
      </c>
      <c r="EN255" s="16" t="s">
        <v>774</v>
      </c>
      <c r="EO255" s="16" t="s">
        <v>132</v>
      </c>
      <c r="EP255" s="16" t="e">
        <f>IF(OR(EN255="Cống tròn",EN255="Cống hộp",EN255="Ống nhựa"),INDEX(#REF!,MATCH(E255,#REF!,0)),IF(OR(EN255="Rãnh xây",EN255="Rãnh bê tông"),INDEX(#REF!,MATCH(E255,#REF!,0)),0))</f>
        <v>#REF!</v>
      </c>
      <c r="EQ255" s="18">
        <v>37.499999999999986</v>
      </c>
      <c r="ER255" s="18">
        <v>1</v>
      </c>
      <c r="ES255" s="25">
        <f t="shared" si="808"/>
        <v>37</v>
      </c>
      <c r="ET255" s="1" t="e">
        <f>_xlfn.IFNA(IF(EN255="Cống tròn",INDEX(#REF!,MATCH(E255,#REF!,0)),IF(EN255="Cống hộp",INDEX(#REF!,MATCH(E255,#REF!,0)),EU255&amp;" ,"&amp;EV255)),0)</f>
        <v>#REF!</v>
      </c>
      <c r="EU255" s="16" t="s">
        <v>769</v>
      </c>
      <c r="EV255" s="16" t="s">
        <v>775</v>
      </c>
      <c r="EW255" s="16" t="e">
        <f>_xlfn.IFNA(INDEX(#REF!,MATCH(E255,#REF!,0)),0)</f>
        <v>#REF!</v>
      </c>
      <c r="EX255" s="16"/>
      <c r="EY255" s="18">
        <v>0</v>
      </c>
      <c r="EZ255" s="18">
        <v>0</v>
      </c>
      <c r="FA255" s="18">
        <v>0</v>
      </c>
      <c r="FB255" s="19">
        <v>0</v>
      </c>
      <c r="FC255" s="19">
        <v>0</v>
      </c>
      <c r="FD255" s="25">
        <f t="shared" si="663"/>
        <v>0</v>
      </c>
      <c r="FE255" s="25">
        <f t="shared" si="809"/>
        <v>0</v>
      </c>
      <c r="FF255" s="18">
        <v>0.1</v>
      </c>
      <c r="FG255" s="18">
        <v>2</v>
      </c>
      <c r="FH255" s="18">
        <v>1</v>
      </c>
      <c r="FI255" s="25">
        <f t="shared" si="810"/>
        <v>1.2</v>
      </c>
      <c r="FJ255" s="18">
        <v>0</v>
      </c>
      <c r="FK255" s="18">
        <v>0</v>
      </c>
      <c r="FL255" s="18">
        <v>0.2</v>
      </c>
      <c r="FM255" s="18">
        <v>1.4</v>
      </c>
      <c r="FN255" s="18">
        <v>0</v>
      </c>
      <c r="FO255" s="25">
        <f t="shared" si="811"/>
        <v>1.4</v>
      </c>
      <c r="FP255" s="18">
        <v>1.4999999999999999E-2</v>
      </c>
      <c r="FQ255" s="18">
        <v>1</v>
      </c>
      <c r="FR255" s="25">
        <f t="shared" si="664"/>
        <v>36</v>
      </c>
      <c r="FS255" s="25">
        <f t="shared" si="665"/>
        <v>0.52500000000000002</v>
      </c>
      <c r="FT255" s="25">
        <f t="shared" si="666"/>
        <v>36.524999999999999</v>
      </c>
      <c r="FU255" s="25">
        <f t="shared" si="667"/>
        <v>-0.97499999999998721</v>
      </c>
      <c r="FV255" s="25" t="str">
        <f t="shared" si="812"/>
        <v>Thêm 01</v>
      </c>
      <c r="FW255" s="25">
        <f t="shared" si="813"/>
        <v>0.04</v>
      </c>
      <c r="FX255" s="16"/>
      <c r="FY255" s="16"/>
      <c r="FZ255" s="16"/>
      <c r="GA255" s="16"/>
      <c r="GB255" s="19">
        <v>0</v>
      </c>
      <c r="GC255" s="19">
        <v>0</v>
      </c>
      <c r="GD255" s="19">
        <v>0</v>
      </c>
      <c r="GE255" s="19">
        <v>0</v>
      </c>
      <c r="GF255" s="19">
        <v>0</v>
      </c>
      <c r="GG255" s="19">
        <v>0</v>
      </c>
      <c r="GH255" s="19">
        <v>0</v>
      </c>
      <c r="GI255" s="19">
        <v>0</v>
      </c>
      <c r="GJ255" s="19">
        <v>0</v>
      </c>
      <c r="GK255" s="19">
        <v>0</v>
      </c>
      <c r="GL255" s="25">
        <f t="shared" si="668"/>
        <v>0</v>
      </c>
      <c r="GM255" s="25">
        <f t="shared" si="814"/>
        <v>0</v>
      </c>
      <c r="GN255" s="19">
        <v>0</v>
      </c>
      <c r="GO255" s="19">
        <v>0</v>
      </c>
      <c r="GP255" s="19">
        <v>0</v>
      </c>
      <c r="GQ255" s="19">
        <v>0</v>
      </c>
      <c r="GR255" s="1" t="e">
        <f>_xlfn.IFNA(INDEX(#REF!,MATCH(E255,#REF!,0)),0)</f>
        <v>#REF!</v>
      </c>
      <c r="GS255" s="16"/>
      <c r="GT255" s="18">
        <v>0</v>
      </c>
      <c r="GU255" s="18">
        <v>0</v>
      </c>
      <c r="GV255" s="18">
        <v>0</v>
      </c>
      <c r="GW255" s="18">
        <v>0</v>
      </c>
      <c r="GX255" s="25">
        <f t="shared" si="669"/>
        <v>0</v>
      </c>
      <c r="GY255" s="25">
        <f t="shared" si="670"/>
        <v>0</v>
      </c>
      <c r="GZ255" s="25">
        <f t="shared" si="815"/>
        <v>0</v>
      </c>
      <c r="HA255" s="1" t="e" cm="1">
        <f t="array" ref="HA255">INDEX(#REF!,MATCH(EJ255&amp;EK255&amp;HD255&amp;HE255&amp;HF255,#REF!&amp;#REF!&amp;#REF!&amp;#REF!&amp;#REF!,0))</f>
        <v>#REF!</v>
      </c>
      <c r="HB255" s="16"/>
      <c r="HC255" s="25">
        <f t="shared" si="816"/>
        <v>0</v>
      </c>
      <c r="HD255" s="18">
        <v>0</v>
      </c>
      <c r="HE255" s="18">
        <v>0</v>
      </c>
      <c r="HF255" s="18">
        <v>0</v>
      </c>
      <c r="HG255" s="1" t="e" cm="1">
        <f t="array" ref="HG255">INDEX(#REF!,MATCH(EJ255&amp;EK255&amp;HJ255&amp;HK255&amp;HL255,#REF!&amp;#REF!&amp;#REF!&amp;#REF!&amp;#REF!,0))</f>
        <v>#REF!</v>
      </c>
      <c r="HH255" s="16"/>
      <c r="HI255" s="25">
        <f t="shared" si="817"/>
        <v>0</v>
      </c>
      <c r="HJ255" s="25">
        <f t="shared" si="818"/>
        <v>0</v>
      </c>
      <c r="HK255" s="19">
        <v>0</v>
      </c>
      <c r="HL255" s="19">
        <v>0</v>
      </c>
      <c r="HM255" s="18">
        <v>0.01</v>
      </c>
      <c r="HN255" s="18">
        <v>1</v>
      </c>
      <c r="HO255" s="25">
        <f t="shared" si="819"/>
        <v>0</v>
      </c>
      <c r="HP255" s="25">
        <f t="shared" si="820"/>
        <v>0</v>
      </c>
      <c r="HQ255" s="25">
        <f t="shared" si="821"/>
        <v>0</v>
      </c>
      <c r="HR255" s="25">
        <f t="shared" si="822"/>
        <v>0</v>
      </c>
      <c r="HS255" s="25">
        <f t="shared" si="823"/>
        <v>0</v>
      </c>
      <c r="HT255" s="19">
        <v>0</v>
      </c>
      <c r="HU255" s="19">
        <v>0</v>
      </c>
      <c r="HV255" s="19">
        <v>0</v>
      </c>
      <c r="HW255" s="25">
        <f t="shared" si="824"/>
        <v>0</v>
      </c>
      <c r="HX255" s="19">
        <v>0</v>
      </c>
      <c r="HY255" s="19">
        <v>0</v>
      </c>
      <c r="HZ255" s="18">
        <v>26.98</v>
      </c>
      <c r="IA255" s="20">
        <f>ROUND(IF(EN255="Cống tròn",IF(EN255="Cống tròn",IF(EU255="Không có móng",IQ255-FF255,IF(EU255="Đế",IP255-FN255,IF(OR(EU255="Móng bê tông",EU255="Móng bê tông kết hợp đế"),II255-FJ255,0))),0),IF(EN255="Cống hộp",IF(AND(EN255="Cống hộp",EU255="Không có móng"),IQ255-GF255,IF(AND(EN255="Cống hộp",EU255="Móng bê tông"),IJ255-GB255,0)),IF(OR(EN255="Rãnh xây",EN255="Rãnh bê tông"),IF(OR(EN255="Rãnh xây",EN255="Rãnh bê tông"),IK255-GB255,0),IF(EN255="Ống nhựa",IF(AND(EN255="Ống nhựa",EU255="Không đắp cát"),IQ255-HT255,IF(AND(EN255="Ống nhựa",EU255="Đắp cát"),IH255-HX255,0)),IF(EN255="Rãnh thang",IF(EN255="Rãnh thang",IF(EU255="Móng bê tông",#REF!-#REF!,IQ255),0),0))))),2)</f>
        <v>24.59</v>
      </c>
      <c r="IB255" s="20">
        <f t="shared" si="825"/>
        <v>2.3900000000000006</v>
      </c>
      <c r="IC255" s="20">
        <f t="shared" si="671"/>
        <v>24.59</v>
      </c>
      <c r="ID255" s="20">
        <f t="shared" si="672"/>
        <v>0</v>
      </c>
      <c r="IE255" s="20">
        <f t="shared" si="673"/>
        <v>0</v>
      </c>
      <c r="IF255" s="20">
        <f t="shared" si="674"/>
        <v>0</v>
      </c>
      <c r="IG255" s="20">
        <f>IF(EN255="Rãnh thang",IF(AND(EN255="Rãnh thang",EU255="Móng bê tông"),IQ255-#REF!,0),IF(EN255="Ống nhựa",IF(AND(EN255="Ống nhựa",EU255="Đắp cát"),IQ255-HT255,0),IF(EN255="Cống tròn",IF(EN255="Cống tròn",IF(OR(EU255="Móng bê tông",EU255="Móng bê tông kết hợp đế"),IM255-FL255,0),0),IF(EN255="Cống hộp",IF(AND(EN255="Cống hộp",EU255="Móng bê tông"),IN255-GD255,0),IF(OR(EN255="Rãnh xây",EN255="Rãnh bê tông"),IF(AND(EN255="Rãnh xây",EU255="Móng bê tông"),IO255-GD255,IF(AND(EN255="Rãnh bê tông",EU255="Móng bê tông"),IO255-GD255,0)),0)))))</f>
        <v>24.59</v>
      </c>
      <c r="IH255" s="20">
        <f t="shared" si="675"/>
        <v>0</v>
      </c>
      <c r="II255" s="20">
        <f t="shared" si="676"/>
        <v>24.59</v>
      </c>
      <c r="IJ255" s="20">
        <f t="shared" si="677"/>
        <v>0</v>
      </c>
      <c r="IK255" s="20">
        <f t="shared" si="678"/>
        <v>0</v>
      </c>
      <c r="IL255" s="20">
        <f t="shared" si="679"/>
        <v>24.79</v>
      </c>
      <c r="IM255" s="20">
        <f t="shared" si="680"/>
        <v>24.79</v>
      </c>
      <c r="IN255" s="20">
        <f t="shared" si="681"/>
        <v>0</v>
      </c>
      <c r="IO255" s="20">
        <f t="shared" si="682"/>
        <v>0</v>
      </c>
      <c r="IP255" s="20">
        <f t="shared" si="683"/>
        <v>0</v>
      </c>
      <c r="IQ255" s="18">
        <v>24.89</v>
      </c>
      <c r="IR255" s="25">
        <f t="shared" si="826"/>
        <v>0</v>
      </c>
      <c r="IS255" s="25">
        <f t="shared" si="684"/>
        <v>0</v>
      </c>
      <c r="IT255" s="25">
        <f t="shared" si="685"/>
        <v>0</v>
      </c>
      <c r="IU255" s="25">
        <f>ROUND(IF(EN255="Cống tròn",IF(EN255="Cống tròn",IV255+FF255,0),IF(EN255="Cống hộp",IF(EN255="Cống hộp",IV255+GP255,0),IF(OR(EN255="Rãnh xây",EN255="Rãnh bê tông"),IF(OR(EN255="Rãnh xây",EN255="Rãnh bê tông"),IV255+GP255,0),IF(EN255="ống nhựa",IF(EN255="Ống nhựa",IV255+HT255,0),IF(EN255="Rãnh thang",IF(EN255="Rãnh thang",IQ255+#REF!,0),0))))),2)</f>
        <v>25.93</v>
      </c>
      <c r="IV255" s="18">
        <v>25.83</v>
      </c>
      <c r="IW255" s="25">
        <f t="shared" si="686"/>
        <v>25.93</v>
      </c>
      <c r="IX255" s="25">
        <f t="shared" si="687"/>
        <v>0</v>
      </c>
      <c r="IY255" s="25">
        <f t="shared" si="688"/>
        <v>0</v>
      </c>
      <c r="IZ255" s="25">
        <f t="shared" si="689"/>
        <v>0</v>
      </c>
      <c r="JA255" s="25">
        <f t="shared" si="690"/>
        <v>0</v>
      </c>
      <c r="JB255" s="18">
        <v>26.92</v>
      </c>
      <c r="JC255" s="20">
        <f>ROUND(IF(EN255="Cống tròn",IF(EN255="Cống tròn",IF(EU255="Không có móng",JS255-FF255,IF(EU255="Đế",JR255-FN255,IF(OR(EU255="Móng bê tông",EU255="Móng bê tông kết hợp đế"),JK255-FJ255,0))),0),IF(EN255="Cống hộp",IF(AND(EN255="Cống hộp",EU255="Không có móng"),JS255-GF255,IF(AND(EN255="Cống hộp",EU255="Móng bê tông"),JL255-GB255,0)),IF(OR(EN255="Rãnh xây",EN255="Rãnh bê tông"),IF(OR(EN255="Rãnh xây",EN255="Rãnh bê tông"),JM255-GB255,0),IF(EN255="Ống nhựa",IF(AND(EN255="Ống nhựa",EU255="Không đắp cát"),JS255-HT255,IF(AND(EN255="Ống nhựa",EU255="Đắp cát"),JJ255-HX255,0)),IF(EN255="Rãnh thang",IF(EN255="Rãnh thang",IF(EU255="Móng bê tông",#REF!-#REF!,JS255),0),0))))),2)</f>
        <v>24.53</v>
      </c>
      <c r="JD255" s="20">
        <f t="shared" si="827"/>
        <v>2.3900000000000006</v>
      </c>
      <c r="JE255" s="20">
        <f t="shared" si="691"/>
        <v>24.529999999999998</v>
      </c>
      <c r="JF255" s="20">
        <f t="shared" si="692"/>
        <v>0</v>
      </c>
      <c r="JG255" s="20">
        <f t="shared" si="693"/>
        <v>0</v>
      </c>
      <c r="JH255" s="20">
        <f t="shared" si="694"/>
        <v>0</v>
      </c>
      <c r="JI255" s="20">
        <f>IF(EN255="Rãnh thang",IF(AND(EN255="Rãnh thang",EU255="Móng bê tông"),JS255-#REF!,0),IF(EN255="Ống nhựa",IF(AND(EN255="Ống nhựa",EU255="Đắp cát"),JS255-HT255,0),IF(EN255="Cống tròn",IF(EN255="Cống tròn",IF(OR(EU255="Móng bê tông",EU255="Móng bê tông kết hợp đế"),JO255-FL255,0),0),IF(EN255="Cống hộp",IF(AND(EN255="Cống hộp",EU255="Móng bê tông"),JP255-GD255,0),IF(OR(EN255="Rãnh xây",EN255="Rãnh bê tông"),IF(AND(EN255="Rãnh xây",EU255="Móng bê tông"),JQ255-GD255,IF(AND(EN255="Rãnh bê tông",EU255="Móng bê tông"),JQ255-GD255,0)),0)))))</f>
        <v>24.529999999999998</v>
      </c>
      <c r="JJ255" s="20">
        <f t="shared" si="695"/>
        <v>0</v>
      </c>
      <c r="JK255" s="20">
        <f t="shared" si="696"/>
        <v>24.529999999999998</v>
      </c>
      <c r="JL255" s="20">
        <f t="shared" si="697"/>
        <v>0</v>
      </c>
      <c r="JM255" s="20">
        <f t="shared" si="698"/>
        <v>0</v>
      </c>
      <c r="JN255" s="20">
        <f t="shared" si="699"/>
        <v>24.729999999999997</v>
      </c>
      <c r="JO255" s="20">
        <f t="shared" si="700"/>
        <v>24.729999999999997</v>
      </c>
      <c r="JP255" s="20">
        <f t="shared" si="701"/>
        <v>0</v>
      </c>
      <c r="JQ255" s="20">
        <f t="shared" si="702"/>
        <v>0</v>
      </c>
      <c r="JR255" s="20">
        <f t="shared" si="703"/>
        <v>0</v>
      </c>
      <c r="JS255" s="26">
        <v>24.83</v>
      </c>
      <c r="JT255" s="25">
        <f t="shared" si="828"/>
        <v>0</v>
      </c>
      <c r="JU255" s="25">
        <f t="shared" si="704"/>
        <v>0</v>
      </c>
      <c r="JV255" s="25">
        <f t="shared" si="705"/>
        <v>0</v>
      </c>
      <c r="JW255" s="25">
        <f>ROUND(IF(EN255="Cống tròn",IF(EN255="Cống tròn",JX255+FF255,0),IF(EN255="Cống hộp",IF(EN255="Cống hộp",JX255+GP255,0),IF(OR(EN255="Rãnh xây",EN255="Rãnh bê tông"),IF(OR(EN255="Rãnh xây",EN255="Rãnh bê tông"),JX255+GP255,0),IF(EN255="ống nhựa",IF(EN255="Ống nhựa",JX255+HT255,0),IF(EN255="Rãnh thang",IF(EN255="Rãnh thang",JS255+#REF!,0),0))))),2)</f>
        <v>25.93</v>
      </c>
      <c r="JX255" s="27">
        <v>25.83</v>
      </c>
      <c r="JY255" s="25">
        <f t="shared" si="706"/>
        <v>25.93</v>
      </c>
      <c r="JZ255" s="25">
        <f t="shared" si="707"/>
        <v>0</v>
      </c>
      <c r="KA255" s="25">
        <f t="shared" si="708"/>
        <v>0</v>
      </c>
      <c r="KB255" s="25">
        <f t="shared" si="709"/>
        <v>0</v>
      </c>
      <c r="KC255" s="25">
        <f t="shared" si="710"/>
        <v>0</v>
      </c>
      <c r="KD255" s="28" t="s">
        <v>98</v>
      </c>
      <c r="KE255" s="27">
        <v>0</v>
      </c>
      <c r="KF255" s="25">
        <f t="shared" si="711"/>
        <v>2.3900000000000006</v>
      </c>
      <c r="KG255" s="25">
        <f t="shared" si="829"/>
        <v>2.3900000000000006</v>
      </c>
      <c r="KH255" s="27">
        <v>0</v>
      </c>
      <c r="KI255" s="25">
        <f t="shared" si="712"/>
        <v>2.3900000000000006</v>
      </c>
      <c r="KJ255" s="25">
        <f t="shared" si="830"/>
        <v>2.3900000000000006</v>
      </c>
      <c r="KK255" s="25">
        <f t="shared" si="713"/>
        <v>0</v>
      </c>
      <c r="KL255" s="25">
        <f t="shared" si="714"/>
        <v>0</v>
      </c>
      <c r="KM255" s="25">
        <f t="shared" si="831"/>
        <v>0</v>
      </c>
      <c r="KN255" s="25">
        <f t="shared" si="715"/>
        <v>0</v>
      </c>
      <c r="KO255" s="25">
        <f t="shared" si="716"/>
        <v>0</v>
      </c>
      <c r="KP255" s="25">
        <f t="shared" si="832"/>
        <v>0</v>
      </c>
      <c r="KQ255" s="25">
        <f t="shared" si="717"/>
        <v>0.2</v>
      </c>
      <c r="KR255" s="25">
        <f t="shared" si="718"/>
        <v>0.2</v>
      </c>
      <c r="KS255" s="25">
        <f t="shared" si="833"/>
        <v>0.2</v>
      </c>
      <c r="KT255" s="25">
        <f t="shared" si="719"/>
        <v>0</v>
      </c>
      <c r="KU255" s="25">
        <f t="shared" si="720"/>
        <v>0</v>
      </c>
      <c r="KV255" s="25">
        <f t="shared" si="834"/>
        <v>0</v>
      </c>
      <c r="KW255" s="25">
        <f t="shared" si="721"/>
        <v>0</v>
      </c>
      <c r="KX255" s="25">
        <f t="shared" si="722"/>
        <v>0</v>
      </c>
      <c r="KY255" s="25">
        <f t="shared" si="835"/>
        <v>0</v>
      </c>
      <c r="KZ255" s="25">
        <f t="shared" si="723"/>
        <v>0</v>
      </c>
      <c r="LA255" s="25">
        <f t="shared" si="724"/>
        <v>0</v>
      </c>
      <c r="LB255" s="25">
        <f t="shared" si="836"/>
        <v>0</v>
      </c>
      <c r="LC255" s="25">
        <f t="shared" si="725"/>
        <v>1.4</v>
      </c>
      <c r="LD255" s="25">
        <f t="shared" si="726"/>
        <v>1.4</v>
      </c>
      <c r="LE255" s="25">
        <f t="shared" si="837"/>
        <v>1.4</v>
      </c>
      <c r="LF255" s="25">
        <f t="shared" si="727"/>
        <v>0</v>
      </c>
      <c r="LG255" s="25">
        <f t="shared" si="728"/>
        <v>0</v>
      </c>
      <c r="LH255" s="25">
        <f t="shared" si="838"/>
        <v>0</v>
      </c>
      <c r="LI255" s="25">
        <f t="shared" si="729"/>
        <v>0</v>
      </c>
      <c r="LJ255" s="25">
        <f t="shared" si="730"/>
        <v>0</v>
      </c>
      <c r="LK255" s="25">
        <f t="shared" si="839"/>
        <v>0</v>
      </c>
      <c r="LL255" s="25">
        <f t="shared" si="731"/>
        <v>0</v>
      </c>
      <c r="LM255" s="25">
        <f t="shared" si="732"/>
        <v>0</v>
      </c>
      <c r="LN255" s="25">
        <f t="shared" si="840"/>
        <v>0</v>
      </c>
      <c r="LO255" s="25">
        <f t="shared" si="733"/>
        <v>0</v>
      </c>
      <c r="LP255" s="25">
        <f t="shared" si="734"/>
        <v>0</v>
      </c>
      <c r="LQ255" s="25">
        <f t="shared" si="841"/>
        <v>0</v>
      </c>
      <c r="LR255" s="25">
        <f t="shared" si="735"/>
        <v>0</v>
      </c>
      <c r="LS255" s="25">
        <f t="shared" si="736"/>
        <v>0</v>
      </c>
      <c r="LT255" s="25">
        <f t="shared" si="842"/>
        <v>0</v>
      </c>
      <c r="LU255" s="25">
        <f t="shared" si="737"/>
        <v>0</v>
      </c>
      <c r="LV255" s="25">
        <f t="shared" si="738"/>
        <v>0</v>
      </c>
      <c r="LW255" s="25">
        <f t="shared" si="843"/>
        <v>0</v>
      </c>
      <c r="LX255" s="25">
        <f t="shared" si="739"/>
        <v>0</v>
      </c>
      <c r="LY255" s="25">
        <f t="shared" si="740"/>
        <v>0</v>
      </c>
      <c r="LZ255" s="25">
        <f t="shared" si="844"/>
        <v>0</v>
      </c>
      <c r="MA255" s="25">
        <f t="shared" si="741"/>
        <v>0</v>
      </c>
      <c r="MB255" s="25">
        <f t="shared" si="742"/>
        <v>0</v>
      </c>
      <c r="MC255" s="25">
        <f t="shared" si="845"/>
        <v>0</v>
      </c>
      <c r="MD255" s="25">
        <f t="shared" si="743"/>
        <v>0</v>
      </c>
      <c r="ME255" s="25">
        <f t="shared" si="744"/>
        <v>0</v>
      </c>
      <c r="MF255" s="25">
        <f t="shared" si="846"/>
        <v>0</v>
      </c>
      <c r="MG255" s="25">
        <f t="shared" si="745"/>
        <v>0</v>
      </c>
      <c r="MH255" s="25">
        <f t="shared" si="746"/>
        <v>0</v>
      </c>
      <c r="MI255" s="25">
        <f t="shared" si="847"/>
        <v>0</v>
      </c>
      <c r="MJ255" s="25">
        <f t="shared" si="747"/>
        <v>0</v>
      </c>
      <c r="MK255" s="25">
        <f t="shared" si="748"/>
        <v>0</v>
      </c>
      <c r="ML255" s="25">
        <f t="shared" si="848"/>
        <v>0</v>
      </c>
      <c r="MM255" s="25">
        <f t="shared" si="749"/>
        <v>0</v>
      </c>
      <c r="MN255" s="25">
        <f t="shared" si="750"/>
        <v>0</v>
      </c>
      <c r="MO255" s="25">
        <f t="shared" si="849"/>
        <v>0</v>
      </c>
      <c r="MP255" s="25">
        <f t="shared" si="751"/>
        <v>0</v>
      </c>
      <c r="MQ255" s="25">
        <f t="shared" si="752"/>
        <v>0</v>
      </c>
      <c r="MR255" s="25">
        <f t="shared" si="850"/>
        <v>0</v>
      </c>
      <c r="MS255" s="29">
        <v>1.4</v>
      </c>
      <c r="MT255" s="29">
        <v>0</v>
      </c>
      <c r="MU255" s="29">
        <v>1</v>
      </c>
      <c r="MV255" s="29">
        <v>1</v>
      </c>
      <c r="MW255" s="25">
        <f t="shared" si="753"/>
        <v>1.4</v>
      </c>
      <c r="MX255" s="25">
        <f t="shared" si="754"/>
        <v>3.35</v>
      </c>
      <c r="MY255" s="25">
        <f t="shared" si="755"/>
        <v>0</v>
      </c>
      <c r="MZ255" s="25">
        <f t="shared" si="756"/>
        <v>0</v>
      </c>
      <c r="NA255" s="25">
        <f t="shared" si="757"/>
        <v>1.4</v>
      </c>
      <c r="NB255" s="25">
        <f t="shared" si="758"/>
        <v>3.35</v>
      </c>
      <c r="NC255" s="25">
        <f t="shared" si="759"/>
        <v>0</v>
      </c>
      <c r="ND255" s="25">
        <f t="shared" si="760"/>
        <v>0</v>
      </c>
      <c r="NE255" s="25">
        <f t="shared" si="851"/>
        <v>1.4</v>
      </c>
      <c r="NF255" s="25">
        <f t="shared" si="851"/>
        <v>3.35</v>
      </c>
      <c r="NG255" s="25">
        <f t="shared" si="851"/>
        <v>0</v>
      </c>
      <c r="NH255" s="25">
        <f t="shared" si="851"/>
        <v>0</v>
      </c>
      <c r="NI255" s="25">
        <f t="shared" si="761"/>
        <v>125.63</v>
      </c>
      <c r="NJ255" s="25">
        <f t="shared" si="762"/>
        <v>0</v>
      </c>
      <c r="NK255" s="25">
        <f t="shared" si="763"/>
        <v>125.63</v>
      </c>
      <c r="NL255" s="25">
        <f t="shared" si="764"/>
        <v>68.2</v>
      </c>
      <c r="NM255" s="25">
        <f t="shared" si="765"/>
        <v>0</v>
      </c>
      <c r="NN255" s="25">
        <f t="shared" si="852"/>
        <v>68.2</v>
      </c>
      <c r="NO255" s="25">
        <f t="shared" si="766"/>
        <v>0</v>
      </c>
      <c r="NP255" s="25">
        <f t="shared" si="767"/>
        <v>0</v>
      </c>
      <c r="NQ255" s="25">
        <f t="shared" si="853"/>
        <v>0</v>
      </c>
      <c r="NR255" s="25">
        <f t="shared" si="768"/>
        <v>0</v>
      </c>
      <c r="NS255" s="25">
        <f t="shared" si="769"/>
        <v>0</v>
      </c>
      <c r="NT255" s="25">
        <f t="shared" si="854"/>
        <v>0</v>
      </c>
      <c r="NU255" s="25">
        <f t="shared" si="770"/>
        <v>0</v>
      </c>
      <c r="NV255" s="25">
        <f t="shared" si="771"/>
        <v>0</v>
      </c>
      <c r="NW255" s="25">
        <f t="shared" si="855"/>
        <v>0</v>
      </c>
      <c r="NX255" s="25">
        <f t="shared" si="856"/>
        <v>68.2</v>
      </c>
      <c r="NY255" s="25">
        <f t="shared" si="856"/>
        <v>0</v>
      </c>
      <c r="NZ255" s="25">
        <f t="shared" si="857"/>
        <v>68.2</v>
      </c>
      <c r="OA255" s="25">
        <f t="shared" si="858"/>
        <v>57.43</v>
      </c>
      <c r="OB255" s="25">
        <f t="shared" si="858"/>
        <v>0</v>
      </c>
      <c r="OC255" s="25">
        <f t="shared" si="859"/>
        <v>57.43</v>
      </c>
      <c r="OD255" s="25">
        <f t="shared" si="860"/>
        <v>68.2</v>
      </c>
      <c r="OE255" s="25">
        <f t="shared" si="860"/>
        <v>0</v>
      </c>
      <c r="OF255" s="25">
        <f t="shared" si="860"/>
        <v>68.2</v>
      </c>
      <c r="OG255" s="25">
        <f t="shared" si="772"/>
        <v>0</v>
      </c>
      <c r="OH255" s="25">
        <f t="shared" si="773"/>
        <v>0</v>
      </c>
      <c r="OI255" s="25">
        <f t="shared" si="774"/>
        <v>0</v>
      </c>
      <c r="OJ255" s="25">
        <f t="shared" si="775"/>
        <v>0</v>
      </c>
      <c r="OK255" s="25">
        <f t="shared" si="776"/>
        <v>0</v>
      </c>
      <c r="OL255" s="25">
        <f t="shared" si="777"/>
        <v>0</v>
      </c>
      <c r="OM255" s="25">
        <f t="shared" si="861"/>
        <v>0</v>
      </c>
      <c r="ON255" s="25">
        <f t="shared" si="861"/>
        <v>0</v>
      </c>
      <c r="OO255" s="25">
        <f t="shared" si="861"/>
        <v>0</v>
      </c>
      <c r="OP255" s="25">
        <f t="shared" si="778"/>
        <v>0</v>
      </c>
      <c r="OQ255" s="25">
        <f t="shared" si="779"/>
        <v>0</v>
      </c>
      <c r="OR255" s="25">
        <f t="shared" si="862"/>
        <v>0</v>
      </c>
      <c r="OS255" s="19">
        <v>536967.82999999996</v>
      </c>
      <c r="OT255" s="19">
        <v>2370543.46</v>
      </c>
    </row>
    <row r="256" spans="1:410" ht="33" customHeight="1" x14ac:dyDescent="0.25">
      <c r="A256" s="18"/>
      <c r="B256" s="18" t="s">
        <v>1005</v>
      </c>
      <c r="C256" s="18">
        <v>232.54</v>
      </c>
      <c r="D256" s="16" t="e">
        <f>_xlfn.IFNA(INDEX(#REF!,MATCH(E256,#REF!,0)),0)</f>
        <v>#REF!</v>
      </c>
      <c r="E256" s="18" t="s">
        <v>1057</v>
      </c>
      <c r="F256" s="16" t="s">
        <v>765</v>
      </c>
      <c r="G256" s="16" t="s">
        <v>766</v>
      </c>
      <c r="H256" s="16" t="s">
        <v>767</v>
      </c>
      <c r="I256" s="16" t="s">
        <v>768</v>
      </c>
      <c r="J256" s="16" t="s">
        <v>769</v>
      </c>
      <c r="K256" s="16" t="s">
        <v>770</v>
      </c>
      <c r="L256" s="16" t="s">
        <v>771</v>
      </c>
      <c r="M256" s="18">
        <v>1.64</v>
      </c>
      <c r="N256" s="18">
        <v>1.94</v>
      </c>
      <c r="O256" s="18">
        <v>2.04</v>
      </c>
      <c r="P256" s="18">
        <v>2.34</v>
      </c>
      <c r="Q256" s="18">
        <v>0.1</v>
      </c>
      <c r="R256" s="18">
        <v>1.8399999999999999</v>
      </c>
      <c r="S256" s="18">
        <v>2.14</v>
      </c>
      <c r="T256" s="18">
        <v>0.2</v>
      </c>
      <c r="U256" s="18">
        <v>0</v>
      </c>
      <c r="V256" s="18">
        <v>0</v>
      </c>
      <c r="W256" s="18">
        <v>0</v>
      </c>
      <c r="X256" s="18">
        <v>1.64</v>
      </c>
      <c r="Y256" s="18">
        <v>1.9</v>
      </c>
      <c r="Z256" s="20">
        <f t="shared" si="780"/>
        <v>2.1</v>
      </c>
      <c r="AA256" s="18">
        <v>0.22</v>
      </c>
      <c r="AB256" s="18">
        <v>0</v>
      </c>
      <c r="AC256" s="18">
        <v>0</v>
      </c>
      <c r="AD256" s="18">
        <v>0</v>
      </c>
      <c r="AE256" s="18">
        <v>0</v>
      </c>
      <c r="AF256" s="18">
        <v>0</v>
      </c>
      <c r="AG256" s="18">
        <v>1.2</v>
      </c>
      <c r="AH256" s="18">
        <v>1.5</v>
      </c>
      <c r="AI256" s="20">
        <f t="shared" si="781"/>
        <v>2.25</v>
      </c>
      <c r="AJ256" s="18">
        <v>0</v>
      </c>
      <c r="AK256" s="18">
        <v>0</v>
      </c>
      <c r="AL256" s="20">
        <f t="shared" si="782"/>
        <v>0</v>
      </c>
      <c r="AM256" s="18">
        <v>1.64</v>
      </c>
      <c r="AN256" s="18">
        <v>1.5</v>
      </c>
      <c r="AO256" s="18">
        <v>0.15</v>
      </c>
      <c r="AP256" s="18">
        <v>0.22</v>
      </c>
      <c r="AQ256" s="18">
        <v>1.64</v>
      </c>
      <c r="AR256" s="18">
        <v>1.72</v>
      </c>
      <c r="AS256" s="18">
        <v>0.12</v>
      </c>
      <c r="AT256" s="18">
        <v>0.11</v>
      </c>
      <c r="AU256" s="18">
        <v>0</v>
      </c>
      <c r="AV256" s="18">
        <v>1</v>
      </c>
      <c r="AW256" s="18">
        <v>0</v>
      </c>
      <c r="AX256" s="18">
        <v>0</v>
      </c>
      <c r="AY256" s="18">
        <v>0</v>
      </c>
      <c r="AZ256" s="18">
        <v>0</v>
      </c>
      <c r="BA256" s="18">
        <v>0</v>
      </c>
      <c r="BB256" s="18">
        <v>0</v>
      </c>
      <c r="BC256" s="18">
        <v>0</v>
      </c>
      <c r="BD256" s="18">
        <v>0</v>
      </c>
      <c r="BE256" s="18">
        <v>2</v>
      </c>
      <c r="BF256" s="18">
        <v>0</v>
      </c>
      <c r="BG256" s="18">
        <v>0</v>
      </c>
      <c r="BH256" s="18">
        <v>0</v>
      </c>
      <c r="BI256" s="18">
        <v>0</v>
      </c>
      <c r="BJ256" s="18">
        <v>0</v>
      </c>
      <c r="BK256" s="18">
        <v>0</v>
      </c>
      <c r="BL256" s="18">
        <v>0</v>
      </c>
      <c r="BM256" s="18">
        <v>0</v>
      </c>
      <c r="BN256" s="18">
        <v>0</v>
      </c>
      <c r="BO256" s="18">
        <v>0</v>
      </c>
      <c r="BP256" s="18">
        <v>0</v>
      </c>
      <c r="BQ256" s="18">
        <v>0</v>
      </c>
      <c r="BR256" s="18">
        <v>0</v>
      </c>
      <c r="BS256" s="18">
        <v>0</v>
      </c>
      <c r="BT256" s="18">
        <v>0</v>
      </c>
      <c r="BU256" s="18">
        <v>0</v>
      </c>
      <c r="BV256" s="18">
        <v>0</v>
      </c>
      <c r="BW256" s="18">
        <v>0</v>
      </c>
      <c r="BX256" s="18">
        <v>0</v>
      </c>
      <c r="BY256" s="18">
        <v>0</v>
      </c>
      <c r="BZ256" s="18">
        <v>0</v>
      </c>
      <c r="CA256" s="16" t="e">
        <f>_xlfn.IFNA(IF(RIGHT(D256,2)="=G",0,INDEX(#REF!,MATCH(E256,#REF!,0))),0)</f>
        <v>#REF!</v>
      </c>
      <c r="CB256" s="16" t="s">
        <v>776</v>
      </c>
      <c r="CC256" s="18">
        <v>0</v>
      </c>
      <c r="CD256" s="18">
        <v>0</v>
      </c>
      <c r="CE256" s="18">
        <v>1.4</v>
      </c>
      <c r="CF256" s="18">
        <v>0.85</v>
      </c>
      <c r="CG256" s="18">
        <v>0.12</v>
      </c>
      <c r="CH256" s="18">
        <v>2</v>
      </c>
      <c r="CI256" s="16" t="s">
        <v>98</v>
      </c>
      <c r="CJ256" s="18">
        <v>0</v>
      </c>
      <c r="CK256" s="20">
        <f t="shared" si="648"/>
        <v>2.69</v>
      </c>
      <c r="CL256" s="20">
        <f t="shared" si="783"/>
        <v>2.69</v>
      </c>
      <c r="CM256" s="18">
        <v>32.979999999999997</v>
      </c>
      <c r="CN256" s="18">
        <v>26.92</v>
      </c>
      <c r="CO256" s="18">
        <v>26.081000000000003</v>
      </c>
      <c r="CP256" s="22">
        <f t="shared" si="649"/>
        <v>26.92</v>
      </c>
      <c r="CQ256" s="22">
        <f t="shared" si="650"/>
        <v>24.23</v>
      </c>
      <c r="CR256" s="22">
        <f t="shared" si="784"/>
        <v>2.69</v>
      </c>
      <c r="CS256" s="22">
        <f t="shared" si="651"/>
        <v>24.330000000000002</v>
      </c>
      <c r="CT256" s="22">
        <f t="shared" si="652"/>
        <v>24.53</v>
      </c>
      <c r="CU256" s="18">
        <v>24.53</v>
      </c>
      <c r="CV256" s="22">
        <f t="shared" si="785"/>
        <v>2.1</v>
      </c>
      <c r="CW256" s="22">
        <f t="shared" si="653"/>
        <v>0</v>
      </c>
      <c r="CX256" s="22">
        <f t="shared" si="654"/>
        <v>0</v>
      </c>
      <c r="CY256" s="22">
        <f t="shared" si="655"/>
        <v>26.65</v>
      </c>
      <c r="CZ256" s="22">
        <f t="shared" si="656"/>
        <v>26.8</v>
      </c>
      <c r="DA256" s="18">
        <v>26.92</v>
      </c>
      <c r="DB256" s="20">
        <f t="shared" si="786"/>
        <v>2.69</v>
      </c>
      <c r="DC256" s="20">
        <f t="shared" si="787"/>
        <v>0</v>
      </c>
      <c r="DD256" s="20">
        <f t="shared" si="788"/>
        <v>2.69</v>
      </c>
      <c r="DE256" s="20">
        <f t="shared" si="657"/>
        <v>0.1</v>
      </c>
      <c r="DF256" s="20">
        <f t="shared" si="658"/>
        <v>0.2</v>
      </c>
      <c r="DG256" s="20">
        <f t="shared" si="659"/>
        <v>2.37</v>
      </c>
      <c r="DH256" s="20">
        <f t="shared" si="660"/>
        <v>0</v>
      </c>
      <c r="DI256" s="20">
        <f t="shared" si="661"/>
        <v>0</v>
      </c>
      <c r="DJ256" s="20">
        <f t="shared" si="662"/>
        <v>0</v>
      </c>
      <c r="DK256" s="20">
        <f t="shared" si="789"/>
        <v>2.67</v>
      </c>
      <c r="DL256" s="20">
        <f t="shared" si="790"/>
        <v>0</v>
      </c>
      <c r="DM256" s="20">
        <f t="shared" si="791"/>
        <v>2.0000000000000018E-2</v>
      </c>
      <c r="DN256" s="20">
        <f t="shared" si="792"/>
        <v>0</v>
      </c>
      <c r="DO256" s="18">
        <v>2.54</v>
      </c>
      <c r="DP256" s="18">
        <v>0</v>
      </c>
      <c r="DQ256" s="18">
        <v>1</v>
      </c>
      <c r="DR256" s="18">
        <v>1</v>
      </c>
      <c r="DS256" s="25">
        <f t="shared" si="793"/>
        <v>2.54</v>
      </c>
      <c r="DT256" s="25">
        <f t="shared" si="794"/>
        <v>0</v>
      </c>
      <c r="DU256" s="25">
        <f t="shared" si="795"/>
        <v>6.83</v>
      </c>
      <c r="DV256" s="25">
        <f t="shared" si="796"/>
        <v>0</v>
      </c>
      <c r="DW256" s="25">
        <f t="shared" si="797"/>
        <v>6.83</v>
      </c>
      <c r="DX256" s="25">
        <f t="shared" si="798"/>
        <v>13.93</v>
      </c>
      <c r="DY256" s="25">
        <f t="shared" si="799"/>
        <v>0</v>
      </c>
      <c r="DZ256" s="25">
        <f t="shared" si="800"/>
        <v>13.93</v>
      </c>
      <c r="EA256" s="25">
        <f t="shared" si="801"/>
        <v>8.81</v>
      </c>
      <c r="EB256" s="25">
        <f t="shared" si="802"/>
        <v>0</v>
      </c>
      <c r="EC256" s="25">
        <f t="shared" si="803"/>
        <v>8.81</v>
      </c>
      <c r="ED256" s="25">
        <f t="shared" si="804"/>
        <v>5.12</v>
      </c>
      <c r="EE256" s="25">
        <f t="shared" si="804"/>
        <v>0</v>
      </c>
      <c r="EF256" s="25">
        <f t="shared" si="805"/>
        <v>5.12</v>
      </c>
      <c r="EG256" s="25">
        <f t="shared" si="806"/>
        <v>8.81</v>
      </c>
      <c r="EH256" s="25">
        <f t="shared" si="806"/>
        <v>0</v>
      </c>
      <c r="EI256" s="25">
        <f t="shared" si="807"/>
        <v>8.81</v>
      </c>
      <c r="EJ256" s="18">
        <v>232.54</v>
      </c>
      <c r="EK256" s="18">
        <v>271.24</v>
      </c>
      <c r="EL256" s="18" t="s">
        <v>1057</v>
      </c>
      <c r="EM256" s="18" t="s">
        <v>1058</v>
      </c>
      <c r="EN256" s="16" t="s">
        <v>774</v>
      </c>
      <c r="EO256" s="16" t="s">
        <v>132</v>
      </c>
      <c r="EP256" s="16" t="e">
        <f>IF(OR(EN256="Cống tròn",EN256="Cống hộp",EN256="Ống nhựa"),INDEX(#REF!,MATCH(E256,#REF!,0)),IF(OR(EN256="Rãnh xây",EN256="Rãnh bê tông"),INDEX(#REF!,MATCH(E256,#REF!,0)),0))</f>
        <v>#REF!</v>
      </c>
      <c r="EQ256" s="18">
        <v>37.500000000000014</v>
      </c>
      <c r="ER256" s="18">
        <v>1</v>
      </c>
      <c r="ES256" s="25">
        <f t="shared" si="808"/>
        <v>37</v>
      </c>
      <c r="ET256" s="1" t="e">
        <f>_xlfn.IFNA(IF(EN256="Cống tròn",INDEX(#REF!,MATCH(E256,#REF!,0)),IF(EN256="Cống hộp",INDEX(#REF!,MATCH(E256,#REF!,0)),EU256&amp;" ,"&amp;EV256)),0)</f>
        <v>#REF!</v>
      </c>
      <c r="EU256" s="16" t="s">
        <v>769</v>
      </c>
      <c r="EV256" s="16" t="s">
        <v>775</v>
      </c>
      <c r="EW256" s="16" t="e">
        <f>_xlfn.IFNA(INDEX(#REF!,MATCH(E256,#REF!,0)),0)</f>
        <v>#REF!</v>
      </c>
      <c r="EX256" s="16"/>
      <c r="EY256" s="18">
        <v>0</v>
      </c>
      <c r="EZ256" s="18">
        <v>0</v>
      </c>
      <c r="FA256" s="18">
        <v>0</v>
      </c>
      <c r="FB256" s="19">
        <v>0</v>
      </c>
      <c r="FC256" s="19">
        <v>0</v>
      </c>
      <c r="FD256" s="25">
        <f t="shared" si="663"/>
        <v>0</v>
      </c>
      <c r="FE256" s="25">
        <f t="shared" si="809"/>
        <v>0</v>
      </c>
      <c r="FF256" s="18">
        <v>0.1</v>
      </c>
      <c r="FG256" s="18">
        <v>2</v>
      </c>
      <c r="FH256" s="18">
        <v>1</v>
      </c>
      <c r="FI256" s="25">
        <f t="shared" si="810"/>
        <v>1.2</v>
      </c>
      <c r="FJ256" s="18">
        <v>0</v>
      </c>
      <c r="FK256" s="18">
        <v>0</v>
      </c>
      <c r="FL256" s="18">
        <v>0.2</v>
      </c>
      <c r="FM256" s="18">
        <v>1.4</v>
      </c>
      <c r="FN256" s="18">
        <v>0</v>
      </c>
      <c r="FO256" s="25">
        <f t="shared" si="811"/>
        <v>1.4</v>
      </c>
      <c r="FP256" s="18">
        <v>1.4999999999999999E-2</v>
      </c>
      <c r="FQ256" s="18">
        <v>1</v>
      </c>
      <c r="FR256" s="25">
        <f t="shared" si="664"/>
        <v>36</v>
      </c>
      <c r="FS256" s="25">
        <f t="shared" si="665"/>
        <v>0.52500000000000002</v>
      </c>
      <c r="FT256" s="25">
        <f t="shared" si="666"/>
        <v>36.524999999999999</v>
      </c>
      <c r="FU256" s="25">
        <f t="shared" si="667"/>
        <v>-0.97500000000001563</v>
      </c>
      <c r="FV256" s="25" t="str">
        <f t="shared" si="812"/>
        <v>Thêm 01</v>
      </c>
      <c r="FW256" s="25">
        <f t="shared" si="813"/>
        <v>0.04</v>
      </c>
      <c r="FX256" s="16"/>
      <c r="FY256" s="16"/>
      <c r="FZ256" s="16"/>
      <c r="GA256" s="16"/>
      <c r="GB256" s="19">
        <v>0</v>
      </c>
      <c r="GC256" s="19">
        <v>0</v>
      </c>
      <c r="GD256" s="19">
        <v>0</v>
      </c>
      <c r="GE256" s="19">
        <v>0</v>
      </c>
      <c r="GF256" s="19">
        <v>0</v>
      </c>
      <c r="GG256" s="19">
        <v>0</v>
      </c>
      <c r="GH256" s="19">
        <v>0</v>
      </c>
      <c r="GI256" s="19">
        <v>0</v>
      </c>
      <c r="GJ256" s="19">
        <v>0</v>
      </c>
      <c r="GK256" s="19">
        <v>0</v>
      </c>
      <c r="GL256" s="25">
        <f t="shared" si="668"/>
        <v>0</v>
      </c>
      <c r="GM256" s="25">
        <f t="shared" si="814"/>
        <v>0</v>
      </c>
      <c r="GN256" s="19">
        <v>0</v>
      </c>
      <c r="GO256" s="19">
        <v>0</v>
      </c>
      <c r="GP256" s="19">
        <v>0</v>
      </c>
      <c r="GQ256" s="19">
        <v>0</v>
      </c>
      <c r="GR256" s="1" t="e">
        <f>_xlfn.IFNA(INDEX(#REF!,MATCH(E256,#REF!,0)),0)</f>
        <v>#REF!</v>
      </c>
      <c r="GS256" s="16"/>
      <c r="GT256" s="18">
        <v>0</v>
      </c>
      <c r="GU256" s="18">
        <v>0</v>
      </c>
      <c r="GV256" s="18">
        <v>0</v>
      </c>
      <c r="GW256" s="18">
        <v>0</v>
      </c>
      <c r="GX256" s="25">
        <f t="shared" si="669"/>
        <v>0</v>
      </c>
      <c r="GY256" s="25">
        <f t="shared" si="670"/>
        <v>0</v>
      </c>
      <c r="GZ256" s="25">
        <f t="shared" si="815"/>
        <v>0</v>
      </c>
      <c r="HA256" s="1" t="e" cm="1">
        <f t="array" ref="HA256">INDEX(#REF!,MATCH(EJ256&amp;EK256&amp;HD256&amp;HE256&amp;HF256,#REF!&amp;#REF!&amp;#REF!&amp;#REF!&amp;#REF!,0))</f>
        <v>#REF!</v>
      </c>
      <c r="HB256" s="16"/>
      <c r="HC256" s="25">
        <f t="shared" si="816"/>
        <v>0</v>
      </c>
      <c r="HD256" s="18">
        <v>0</v>
      </c>
      <c r="HE256" s="18">
        <v>0</v>
      </c>
      <c r="HF256" s="18">
        <v>0</v>
      </c>
      <c r="HG256" s="1" t="e" cm="1">
        <f t="array" ref="HG256">INDEX(#REF!,MATCH(EJ256&amp;EK256&amp;HJ256&amp;HK256&amp;HL256,#REF!&amp;#REF!&amp;#REF!&amp;#REF!&amp;#REF!,0))</f>
        <v>#REF!</v>
      </c>
      <c r="HH256" s="16"/>
      <c r="HI256" s="25">
        <f t="shared" si="817"/>
        <v>0</v>
      </c>
      <c r="HJ256" s="25">
        <f t="shared" si="818"/>
        <v>0</v>
      </c>
      <c r="HK256" s="19">
        <v>0</v>
      </c>
      <c r="HL256" s="19">
        <v>0</v>
      </c>
      <c r="HM256" s="18">
        <v>0.01</v>
      </c>
      <c r="HN256" s="18">
        <v>1</v>
      </c>
      <c r="HO256" s="25">
        <f t="shared" si="819"/>
        <v>0</v>
      </c>
      <c r="HP256" s="25">
        <f t="shared" si="820"/>
        <v>0</v>
      </c>
      <c r="HQ256" s="25">
        <f t="shared" si="821"/>
        <v>0</v>
      </c>
      <c r="HR256" s="25">
        <f t="shared" si="822"/>
        <v>0</v>
      </c>
      <c r="HS256" s="25">
        <f t="shared" si="823"/>
        <v>0</v>
      </c>
      <c r="HT256" s="19">
        <v>0</v>
      </c>
      <c r="HU256" s="19">
        <v>0</v>
      </c>
      <c r="HV256" s="19">
        <v>0</v>
      </c>
      <c r="HW256" s="25">
        <f t="shared" si="824"/>
        <v>0</v>
      </c>
      <c r="HX256" s="19">
        <v>0</v>
      </c>
      <c r="HY256" s="19">
        <v>0</v>
      </c>
      <c r="HZ256" s="18">
        <v>26.92</v>
      </c>
      <c r="IA256" s="20">
        <f>ROUND(IF(EN256="Cống tròn",IF(EN256="Cống tròn",IF(EU256="Không có móng",IQ256-FF256,IF(EU256="Đế",IP256-FN256,IF(OR(EU256="Móng bê tông",EU256="Móng bê tông kết hợp đế"),II256-FJ256,0))),0),IF(EN256="Cống hộp",IF(AND(EN256="Cống hộp",EU256="Không có móng"),IQ256-GF256,IF(AND(EN256="Cống hộp",EU256="Móng bê tông"),IJ256-GB256,0)),IF(OR(EN256="Rãnh xây",EN256="Rãnh bê tông"),IF(OR(EN256="Rãnh xây",EN256="Rãnh bê tông"),IK256-GB256,0),IF(EN256="Ống nhựa",IF(AND(EN256="Ống nhựa",EU256="Không đắp cát"),IQ256-HT256,IF(AND(EN256="Ống nhựa",EU256="Đắp cát"),IH256-HX256,0)),IF(EN256="Rãnh thang",IF(EN256="Rãnh thang",IF(EU256="Móng bê tông",#REF!-#REF!,IQ256),0),0))))),2)</f>
        <v>24.53</v>
      </c>
      <c r="IB256" s="20">
        <f t="shared" si="825"/>
        <v>2.3900000000000006</v>
      </c>
      <c r="IC256" s="20">
        <f t="shared" si="671"/>
        <v>24.529999999999998</v>
      </c>
      <c r="ID256" s="20">
        <f t="shared" si="672"/>
        <v>0</v>
      </c>
      <c r="IE256" s="20">
        <f t="shared" si="673"/>
        <v>0</v>
      </c>
      <c r="IF256" s="20">
        <f t="shared" si="674"/>
        <v>0</v>
      </c>
      <c r="IG256" s="20">
        <f>IF(EN256="Rãnh thang",IF(AND(EN256="Rãnh thang",EU256="Móng bê tông"),IQ256-#REF!,0),IF(EN256="Ống nhựa",IF(AND(EN256="Ống nhựa",EU256="Đắp cát"),IQ256-HT256,0),IF(EN256="Cống tròn",IF(EN256="Cống tròn",IF(OR(EU256="Móng bê tông",EU256="Móng bê tông kết hợp đế"),IM256-FL256,0),0),IF(EN256="Cống hộp",IF(AND(EN256="Cống hộp",EU256="Móng bê tông"),IN256-GD256,0),IF(OR(EN256="Rãnh xây",EN256="Rãnh bê tông"),IF(AND(EN256="Rãnh xây",EU256="Móng bê tông"),IO256-GD256,IF(AND(EN256="Rãnh bê tông",EU256="Móng bê tông"),IO256-GD256,0)),0)))))</f>
        <v>24.529999999999998</v>
      </c>
      <c r="IH256" s="20">
        <f t="shared" si="675"/>
        <v>0</v>
      </c>
      <c r="II256" s="20">
        <f t="shared" si="676"/>
        <v>24.529999999999998</v>
      </c>
      <c r="IJ256" s="20">
        <f t="shared" si="677"/>
        <v>0</v>
      </c>
      <c r="IK256" s="20">
        <f t="shared" si="678"/>
        <v>0</v>
      </c>
      <c r="IL256" s="20">
        <f t="shared" si="679"/>
        <v>24.729999999999997</v>
      </c>
      <c r="IM256" s="20">
        <f t="shared" si="680"/>
        <v>24.729999999999997</v>
      </c>
      <c r="IN256" s="20">
        <f t="shared" si="681"/>
        <v>0</v>
      </c>
      <c r="IO256" s="20">
        <f t="shared" si="682"/>
        <v>0</v>
      </c>
      <c r="IP256" s="20">
        <f t="shared" si="683"/>
        <v>0</v>
      </c>
      <c r="IQ256" s="18">
        <v>24.83</v>
      </c>
      <c r="IR256" s="25">
        <f t="shared" si="826"/>
        <v>0</v>
      </c>
      <c r="IS256" s="25">
        <f t="shared" si="684"/>
        <v>0</v>
      </c>
      <c r="IT256" s="25">
        <f t="shared" si="685"/>
        <v>0</v>
      </c>
      <c r="IU256" s="25">
        <f>ROUND(IF(EN256="Cống tròn",IF(EN256="Cống tròn",IV256+FF256,0),IF(EN256="Cống hộp",IF(EN256="Cống hộp",IV256+GP256,0),IF(OR(EN256="Rãnh xây",EN256="Rãnh bê tông"),IF(OR(EN256="Rãnh xây",EN256="Rãnh bê tông"),IV256+GP256,0),IF(EN256="ống nhựa",IF(EN256="Ống nhựa",IV256+HT256,0),IF(EN256="Rãnh thang",IF(EN256="Rãnh thang",IQ256+#REF!,0),0))))),2)</f>
        <v>25.87</v>
      </c>
      <c r="IV256" s="18">
        <v>25.77</v>
      </c>
      <c r="IW256" s="25">
        <f t="shared" si="686"/>
        <v>25.87</v>
      </c>
      <c r="IX256" s="25">
        <f t="shared" si="687"/>
        <v>0</v>
      </c>
      <c r="IY256" s="25">
        <f t="shared" si="688"/>
        <v>0</v>
      </c>
      <c r="IZ256" s="25">
        <f t="shared" si="689"/>
        <v>0</v>
      </c>
      <c r="JA256" s="25">
        <f t="shared" si="690"/>
        <v>0</v>
      </c>
      <c r="JB256" s="18">
        <v>26.86</v>
      </c>
      <c r="JC256" s="20">
        <f>ROUND(IF(EN256="Cống tròn",IF(EN256="Cống tròn",IF(EU256="Không có móng",JS256-FF256,IF(EU256="Đế",JR256-FN256,IF(OR(EU256="Móng bê tông",EU256="Móng bê tông kết hợp đế"),JK256-FJ256,0))),0),IF(EN256="Cống hộp",IF(AND(EN256="Cống hộp",EU256="Không có móng"),JS256-GF256,IF(AND(EN256="Cống hộp",EU256="Móng bê tông"),JL256-GB256,0)),IF(OR(EN256="Rãnh xây",EN256="Rãnh bê tông"),IF(OR(EN256="Rãnh xây",EN256="Rãnh bê tông"),JM256-GB256,0),IF(EN256="Ống nhựa",IF(AND(EN256="Ống nhựa",EU256="Không đắp cát"),JS256-HT256,IF(AND(EN256="Ống nhựa",EU256="Đắp cát"),JJ256-HX256,0)),IF(EN256="Rãnh thang",IF(EN256="Rãnh thang",IF(EU256="Móng bê tông",#REF!-#REF!,JS256),0),0))))),2)</f>
        <v>24.47</v>
      </c>
      <c r="JD256" s="20">
        <f t="shared" si="827"/>
        <v>2.3900000000000006</v>
      </c>
      <c r="JE256" s="20">
        <f t="shared" si="691"/>
        <v>24.47</v>
      </c>
      <c r="JF256" s="20">
        <f t="shared" si="692"/>
        <v>0</v>
      </c>
      <c r="JG256" s="20">
        <f t="shared" si="693"/>
        <v>0</v>
      </c>
      <c r="JH256" s="20">
        <f t="shared" si="694"/>
        <v>0</v>
      </c>
      <c r="JI256" s="20">
        <f>IF(EN256="Rãnh thang",IF(AND(EN256="Rãnh thang",EU256="Móng bê tông"),JS256-#REF!,0),IF(EN256="Ống nhựa",IF(AND(EN256="Ống nhựa",EU256="Đắp cát"),JS256-HT256,0),IF(EN256="Cống tròn",IF(EN256="Cống tròn",IF(OR(EU256="Móng bê tông",EU256="Móng bê tông kết hợp đế"),JO256-FL256,0),0),IF(EN256="Cống hộp",IF(AND(EN256="Cống hộp",EU256="Móng bê tông"),JP256-GD256,0),IF(OR(EN256="Rãnh xây",EN256="Rãnh bê tông"),IF(AND(EN256="Rãnh xây",EU256="Móng bê tông"),JQ256-GD256,IF(AND(EN256="Rãnh bê tông",EU256="Móng bê tông"),JQ256-GD256,0)),0)))))</f>
        <v>24.47</v>
      </c>
      <c r="JJ256" s="20">
        <f t="shared" si="695"/>
        <v>0</v>
      </c>
      <c r="JK256" s="20">
        <f t="shared" si="696"/>
        <v>24.47</v>
      </c>
      <c r="JL256" s="20">
        <f t="shared" si="697"/>
        <v>0</v>
      </c>
      <c r="JM256" s="20">
        <f t="shared" si="698"/>
        <v>0</v>
      </c>
      <c r="JN256" s="20">
        <f t="shared" si="699"/>
        <v>24.669999999999998</v>
      </c>
      <c r="JO256" s="20">
        <f t="shared" si="700"/>
        <v>24.669999999999998</v>
      </c>
      <c r="JP256" s="20">
        <f t="shared" si="701"/>
        <v>0</v>
      </c>
      <c r="JQ256" s="20">
        <f t="shared" si="702"/>
        <v>0</v>
      </c>
      <c r="JR256" s="20">
        <f t="shared" si="703"/>
        <v>0</v>
      </c>
      <c r="JS256" s="26">
        <v>24.77</v>
      </c>
      <c r="JT256" s="25">
        <f t="shared" si="828"/>
        <v>0</v>
      </c>
      <c r="JU256" s="25">
        <f t="shared" si="704"/>
        <v>0</v>
      </c>
      <c r="JV256" s="25">
        <f t="shared" si="705"/>
        <v>0</v>
      </c>
      <c r="JW256" s="25">
        <f>ROUND(IF(EN256="Cống tròn",IF(EN256="Cống tròn",JX256+FF256,0),IF(EN256="Cống hộp",IF(EN256="Cống hộp",JX256+GP256,0),IF(OR(EN256="Rãnh xây",EN256="Rãnh bê tông"),IF(OR(EN256="Rãnh xây",EN256="Rãnh bê tông"),JX256+GP256,0),IF(EN256="ống nhựa",IF(EN256="Ống nhựa",JX256+HT256,0),IF(EN256="Rãnh thang",IF(EN256="Rãnh thang",JS256+#REF!,0),0))))),2)</f>
        <v>25.87</v>
      </c>
      <c r="JX256" s="27">
        <v>25.77</v>
      </c>
      <c r="JY256" s="25">
        <f t="shared" si="706"/>
        <v>25.87</v>
      </c>
      <c r="JZ256" s="25">
        <f t="shared" si="707"/>
        <v>0</v>
      </c>
      <c r="KA256" s="25">
        <f t="shared" si="708"/>
        <v>0</v>
      </c>
      <c r="KB256" s="25">
        <f t="shared" si="709"/>
        <v>0</v>
      </c>
      <c r="KC256" s="25">
        <f t="shared" si="710"/>
        <v>0</v>
      </c>
      <c r="KD256" s="28" t="s">
        <v>98</v>
      </c>
      <c r="KE256" s="27">
        <v>0</v>
      </c>
      <c r="KF256" s="25">
        <f t="shared" si="711"/>
        <v>2.3900000000000006</v>
      </c>
      <c r="KG256" s="25">
        <f t="shared" si="829"/>
        <v>2.3900000000000006</v>
      </c>
      <c r="KH256" s="27">
        <v>0</v>
      </c>
      <c r="KI256" s="25">
        <f t="shared" si="712"/>
        <v>2.3900000000000006</v>
      </c>
      <c r="KJ256" s="25">
        <f t="shared" si="830"/>
        <v>2.3900000000000006</v>
      </c>
      <c r="KK256" s="25">
        <f t="shared" si="713"/>
        <v>0</v>
      </c>
      <c r="KL256" s="25">
        <f t="shared" si="714"/>
        <v>0</v>
      </c>
      <c r="KM256" s="25">
        <f t="shared" si="831"/>
        <v>0</v>
      </c>
      <c r="KN256" s="25">
        <f t="shared" si="715"/>
        <v>0</v>
      </c>
      <c r="KO256" s="25">
        <f t="shared" si="716"/>
        <v>0</v>
      </c>
      <c r="KP256" s="25">
        <f t="shared" si="832"/>
        <v>0</v>
      </c>
      <c r="KQ256" s="25">
        <f t="shared" si="717"/>
        <v>0.2</v>
      </c>
      <c r="KR256" s="25">
        <f t="shared" si="718"/>
        <v>0.2</v>
      </c>
      <c r="KS256" s="25">
        <f t="shared" si="833"/>
        <v>0.2</v>
      </c>
      <c r="KT256" s="25">
        <f t="shared" si="719"/>
        <v>0</v>
      </c>
      <c r="KU256" s="25">
        <f t="shared" si="720"/>
        <v>0</v>
      </c>
      <c r="KV256" s="25">
        <f t="shared" si="834"/>
        <v>0</v>
      </c>
      <c r="KW256" s="25">
        <f t="shared" si="721"/>
        <v>0</v>
      </c>
      <c r="KX256" s="25">
        <f t="shared" si="722"/>
        <v>0</v>
      </c>
      <c r="KY256" s="25">
        <f t="shared" si="835"/>
        <v>0</v>
      </c>
      <c r="KZ256" s="25">
        <f t="shared" si="723"/>
        <v>0</v>
      </c>
      <c r="LA256" s="25">
        <f t="shared" si="724"/>
        <v>0</v>
      </c>
      <c r="LB256" s="25">
        <f t="shared" si="836"/>
        <v>0</v>
      </c>
      <c r="LC256" s="25">
        <f t="shared" si="725"/>
        <v>1.4</v>
      </c>
      <c r="LD256" s="25">
        <f t="shared" si="726"/>
        <v>1.4</v>
      </c>
      <c r="LE256" s="25">
        <f t="shared" si="837"/>
        <v>1.4</v>
      </c>
      <c r="LF256" s="25">
        <f t="shared" si="727"/>
        <v>0</v>
      </c>
      <c r="LG256" s="25">
        <f t="shared" si="728"/>
        <v>0</v>
      </c>
      <c r="LH256" s="25">
        <f t="shared" si="838"/>
        <v>0</v>
      </c>
      <c r="LI256" s="25">
        <f t="shared" si="729"/>
        <v>0</v>
      </c>
      <c r="LJ256" s="25">
        <f t="shared" si="730"/>
        <v>0</v>
      </c>
      <c r="LK256" s="25">
        <f t="shared" si="839"/>
        <v>0</v>
      </c>
      <c r="LL256" s="25">
        <f t="shared" si="731"/>
        <v>0</v>
      </c>
      <c r="LM256" s="25">
        <f t="shared" si="732"/>
        <v>0</v>
      </c>
      <c r="LN256" s="25">
        <f t="shared" si="840"/>
        <v>0</v>
      </c>
      <c r="LO256" s="25">
        <f t="shared" si="733"/>
        <v>0</v>
      </c>
      <c r="LP256" s="25">
        <f t="shared" si="734"/>
        <v>0</v>
      </c>
      <c r="LQ256" s="25">
        <f t="shared" si="841"/>
        <v>0</v>
      </c>
      <c r="LR256" s="25">
        <f t="shared" si="735"/>
        <v>0</v>
      </c>
      <c r="LS256" s="25">
        <f t="shared" si="736"/>
        <v>0</v>
      </c>
      <c r="LT256" s="25">
        <f t="shared" si="842"/>
        <v>0</v>
      </c>
      <c r="LU256" s="25">
        <f t="shared" si="737"/>
        <v>0</v>
      </c>
      <c r="LV256" s="25">
        <f t="shared" si="738"/>
        <v>0</v>
      </c>
      <c r="LW256" s="25">
        <f t="shared" si="843"/>
        <v>0</v>
      </c>
      <c r="LX256" s="25">
        <f t="shared" si="739"/>
        <v>0</v>
      </c>
      <c r="LY256" s="25">
        <f t="shared" si="740"/>
        <v>0</v>
      </c>
      <c r="LZ256" s="25">
        <f t="shared" si="844"/>
        <v>0</v>
      </c>
      <c r="MA256" s="25">
        <f t="shared" si="741"/>
        <v>0</v>
      </c>
      <c r="MB256" s="25">
        <f t="shared" si="742"/>
        <v>0</v>
      </c>
      <c r="MC256" s="25">
        <f t="shared" si="845"/>
        <v>0</v>
      </c>
      <c r="MD256" s="25">
        <f t="shared" si="743"/>
        <v>0</v>
      </c>
      <c r="ME256" s="25">
        <f t="shared" si="744"/>
        <v>0</v>
      </c>
      <c r="MF256" s="25">
        <f t="shared" si="846"/>
        <v>0</v>
      </c>
      <c r="MG256" s="25">
        <f t="shared" si="745"/>
        <v>0</v>
      </c>
      <c r="MH256" s="25">
        <f t="shared" si="746"/>
        <v>0</v>
      </c>
      <c r="MI256" s="25">
        <f t="shared" si="847"/>
        <v>0</v>
      </c>
      <c r="MJ256" s="25">
        <f t="shared" si="747"/>
        <v>0</v>
      </c>
      <c r="MK256" s="25">
        <f t="shared" si="748"/>
        <v>0</v>
      </c>
      <c r="ML256" s="25">
        <f t="shared" si="848"/>
        <v>0</v>
      </c>
      <c r="MM256" s="25">
        <f t="shared" si="749"/>
        <v>0</v>
      </c>
      <c r="MN256" s="25">
        <f t="shared" si="750"/>
        <v>0</v>
      </c>
      <c r="MO256" s="25">
        <f t="shared" si="849"/>
        <v>0</v>
      </c>
      <c r="MP256" s="25">
        <f t="shared" si="751"/>
        <v>0</v>
      </c>
      <c r="MQ256" s="25">
        <f t="shared" si="752"/>
        <v>0</v>
      </c>
      <c r="MR256" s="25">
        <f t="shared" si="850"/>
        <v>0</v>
      </c>
      <c r="MS256" s="29">
        <v>1.4</v>
      </c>
      <c r="MT256" s="29">
        <v>0</v>
      </c>
      <c r="MU256" s="29">
        <v>1</v>
      </c>
      <c r="MV256" s="29">
        <v>1</v>
      </c>
      <c r="MW256" s="25">
        <f t="shared" si="753"/>
        <v>1.4</v>
      </c>
      <c r="MX256" s="25">
        <f t="shared" si="754"/>
        <v>3.35</v>
      </c>
      <c r="MY256" s="25">
        <f t="shared" si="755"/>
        <v>0</v>
      </c>
      <c r="MZ256" s="25">
        <f t="shared" si="756"/>
        <v>0</v>
      </c>
      <c r="NA256" s="25">
        <f t="shared" si="757"/>
        <v>1.4</v>
      </c>
      <c r="NB256" s="25">
        <f t="shared" si="758"/>
        <v>3.35</v>
      </c>
      <c r="NC256" s="25">
        <f t="shared" si="759"/>
        <v>0</v>
      </c>
      <c r="ND256" s="25">
        <f t="shared" si="760"/>
        <v>0</v>
      </c>
      <c r="NE256" s="25">
        <f t="shared" si="851"/>
        <v>1.4</v>
      </c>
      <c r="NF256" s="25">
        <f t="shared" si="851"/>
        <v>3.35</v>
      </c>
      <c r="NG256" s="25">
        <f t="shared" si="851"/>
        <v>0</v>
      </c>
      <c r="NH256" s="25">
        <f t="shared" si="851"/>
        <v>0</v>
      </c>
      <c r="NI256" s="25">
        <f t="shared" si="761"/>
        <v>125.63</v>
      </c>
      <c r="NJ256" s="25">
        <f t="shared" si="762"/>
        <v>0</v>
      </c>
      <c r="NK256" s="25">
        <f t="shared" si="763"/>
        <v>125.63</v>
      </c>
      <c r="NL256" s="25">
        <f t="shared" si="764"/>
        <v>68.2</v>
      </c>
      <c r="NM256" s="25">
        <f t="shared" si="765"/>
        <v>0</v>
      </c>
      <c r="NN256" s="25">
        <f t="shared" si="852"/>
        <v>68.2</v>
      </c>
      <c r="NO256" s="25">
        <f t="shared" si="766"/>
        <v>0</v>
      </c>
      <c r="NP256" s="25">
        <f t="shared" si="767"/>
        <v>0</v>
      </c>
      <c r="NQ256" s="25">
        <f t="shared" si="853"/>
        <v>0</v>
      </c>
      <c r="NR256" s="25">
        <f t="shared" si="768"/>
        <v>0</v>
      </c>
      <c r="NS256" s="25">
        <f t="shared" si="769"/>
        <v>0</v>
      </c>
      <c r="NT256" s="25">
        <f t="shared" si="854"/>
        <v>0</v>
      </c>
      <c r="NU256" s="25">
        <f t="shared" si="770"/>
        <v>0</v>
      </c>
      <c r="NV256" s="25">
        <f t="shared" si="771"/>
        <v>0</v>
      </c>
      <c r="NW256" s="25">
        <f t="shared" si="855"/>
        <v>0</v>
      </c>
      <c r="NX256" s="25">
        <f t="shared" si="856"/>
        <v>68.2</v>
      </c>
      <c r="NY256" s="25">
        <f t="shared" si="856"/>
        <v>0</v>
      </c>
      <c r="NZ256" s="25">
        <f t="shared" si="857"/>
        <v>68.2</v>
      </c>
      <c r="OA256" s="25">
        <f t="shared" si="858"/>
        <v>57.43</v>
      </c>
      <c r="OB256" s="25">
        <f t="shared" si="858"/>
        <v>0</v>
      </c>
      <c r="OC256" s="25">
        <f t="shared" si="859"/>
        <v>57.43</v>
      </c>
      <c r="OD256" s="25">
        <f t="shared" si="860"/>
        <v>68.2</v>
      </c>
      <c r="OE256" s="25">
        <f t="shared" si="860"/>
        <v>0</v>
      </c>
      <c r="OF256" s="25">
        <f t="shared" si="860"/>
        <v>68.2</v>
      </c>
      <c r="OG256" s="25">
        <f t="shared" si="772"/>
        <v>0</v>
      </c>
      <c r="OH256" s="25">
        <f t="shared" si="773"/>
        <v>0</v>
      </c>
      <c r="OI256" s="25">
        <f t="shared" si="774"/>
        <v>0</v>
      </c>
      <c r="OJ256" s="25">
        <f t="shared" si="775"/>
        <v>0</v>
      </c>
      <c r="OK256" s="25">
        <f t="shared" si="776"/>
        <v>0</v>
      </c>
      <c r="OL256" s="25">
        <f t="shared" si="777"/>
        <v>0</v>
      </c>
      <c r="OM256" s="25">
        <f t="shared" si="861"/>
        <v>0</v>
      </c>
      <c r="ON256" s="25">
        <f t="shared" si="861"/>
        <v>0</v>
      </c>
      <c r="OO256" s="25">
        <f t="shared" si="861"/>
        <v>0</v>
      </c>
      <c r="OP256" s="25">
        <f t="shared" si="778"/>
        <v>0</v>
      </c>
      <c r="OQ256" s="25">
        <f t="shared" si="779"/>
        <v>0</v>
      </c>
      <c r="OR256" s="25">
        <f t="shared" si="862"/>
        <v>0</v>
      </c>
      <c r="OS256" s="19">
        <v>536967.82999999996</v>
      </c>
      <c r="OT256" s="19">
        <v>2370582.16</v>
      </c>
    </row>
    <row r="257" spans="1:410" ht="33" customHeight="1" x14ac:dyDescent="0.25">
      <c r="A257" s="18"/>
      <c r="B257" s="18" t="s">
        <v>1005</v>
      </c>
      <c r="C257" s="18">
        <v>271.24</v>
      </c>
      <c r="D257" s="16" t="e">
        <f>_xlfn.IFNA(INDEX(#REF!,MATCH(E257,#REF!,0)),0)</f>
        <v>#REF!</v>
      </c>
      <c r="E257" s="18" t="s">
        <v>1058</v>
      </c>
      <c r="F257" s="16" t="s">
        <v>765</v>
      </c>
      <c r="G257" s="16" t="s">
        <v>766</v>
      </c>
      <c r="H257" s="16" t="s">
        <v>767</v>
      </c>
      <c r="I257" s="16" t="s">
        <v>768</v>
      </c>
      <c r="J257" s="16" t="s">
        <v>769</v>
      </c>
      <c r="K257" s="16" t="s">
        <v>770</v>
      </c>
      <c r="L257" s="16" t="s">
        <v>771</v>
      </c>
      <c r="M257" s="18">
        <v>1.64</v>
      </c>
      <c r="N257" s="18">
        <v>1.94</v>
      </c>
      <c r="O257" s="18">
        <v>2.04</v>
      </c>
      <c r="P257" s="18">
        <v>2.34</v>
      </c>
      <c r="Q257" s="18">
        <v>0.1</v>
      </c>
      <c r="R257" s="18">
        <v>1.8399999999999999</v>
      </c>
      <c r="S257" s="18">
        <v>2.14</v>
      </c>
      <c r="T257" s="18">
        <v>0.2</v>
      </c>
      <c r="U257" s="18">
        <v>0</v>
      </c>
      <c r="V257" s="18">
        <v>0</v>
      </c>
      <c r="W257" s="18">
        <v>0</v>
      </c>
      <c r="X257" s="18">
        <v>1.64</v>
      </c>
      <c r="Y257" s="18">
        <v>1.9</v>
      </c>
      <c r="Z257" s="20">
        <f t="shared" si="780"/>
        <v>2.1</v>
      </c>
      <c r="AA257" s="18">
        <v>0.22</v>
      </c>
      <c r="AB257" s="18">
        <v>0</v>
      </c>
      <c r="AC257" s="18">
        <v>0</v>
      </c>
      <c r="AD257" s="18">
        <v>0</v>
      </c>
      <c r="AE257" s="18">
        <v>0</v>
      </c>
      <c r="AF257" s="18">
        <v>0</v>
      </c>
      <c r="AG257" s="18">
        <v>1.2</v>
      </c>
      <c r="AH257" s="18">
        <v>1.5</v>
      </c>
      <c r="AI257" s="20">
        <f t="shared" si="781"/>
        <v>2.25</v>
      </c>
      <c r="AJ257" s="18">
        <v>0</v>
      </c>
      <c r="AK257" s="18">
        <v>0</v>
      </c>
      <c r="AL257" s="20">
        <f t="shared" si="782"/>
        <v>0</v>
      </c>
      <c r="AM257" s="18">
        <v>1.64</v>
      </c>
      <c r="AN257" s="18">
        <v>1.5</v>
      </c>
      <c r="AO257" s="18">
        <v>0.15</v>
      </c>
      <c r="AP257" s="18">
        <v>0.22</v>
      </c>
      <c r="AQ257" s="18">
        <v>1.64</v>
      </c>
      <c r="AR257" s="18">
        <v>1.72</v>
      </c>
      <c r="AS257" s="18">
        <v>0.12</v>
      </c>
      <c r="AT257" s="18">
        <v>0.11</v>
      </c>
      <c r="AU257" s="18">
        <v>0</v>
      </c>
      <c r="AV257" s="18">
        <v>1</v>
      </c>
      <c r="AW257" s="18">
        <v>0</v>
      </c>
      <c r="AX257" s="18">
        <v>0</v>
      </c>
      <c r="AY257" s="18">
        <v>0</v>
      </c>
      <c r="AZ257" s="18">
        <v>0</v>
      </c>
      <c r="BA257" s="18">
        <v>0</v>
      </c>
      <c r="BB257" s="18">
        <v>0</v>
      </c>
      <c r="BC257" s="18">
        <v>0</v>
      </c>
      <c r="BD257" s="18">
        <v>0</v>
      </c>
      <c r="BE257" s="18">
        <v>1</v>
      </c>
      <c r="BF257" s="18">
        <v>0</v>
      </c>
      <c r="BG257" s="18">
        <v>0</v>
      </c>
      <c r="BH257" s="18">
        <v>0</v>
      </c>
      <c r="BI257" s="18">
        <v>1</v>
      </c>
      <c r="BJ257" s="18">
        <v>0</v>
      </c>
      <c r="BK257" s="18">
        <v>0</v>
      </c>
      <c r="BL257" s="18">
        <v>0</v>
      </c>
      <c r="BM257" s="18">
        <v>0</v>
      </c>
      <c r="BN257" s="18">
        <v>0</v>
      </c>
      <c r="BO257" s="18">
        <v>0</v>
      </c>
      <c r="BP257" s="18">
        <v>0</v>
      </c>
      <c r="BQ257" s="18">
        <v>0</v>
      </c>
      <c r="BR257" s="18">
        <v>0</v>
      </c>
      <c r="BS257" s="18">
        <v>0</v>
      </c>
      <c r="BT257" s="18">
        <v>0</v>
      </c>
      <c r="BU257" s="18">
        <v>0</v>
      </c>
      <c r="BV257" s="18">
        <v>0</v>
      </c>
      <c r="BW257" s="18">
        <v>0</v>
      </c>
      <c r="BX257" s="18">
        <v>0</v>
      </c>
      <c r="BY257" s="18">
        <v>0</v>
      </c>
      <c r="BZ257" s="18">
        <v>0</v>
      </c>
      <c r="CA257" s="16" t="e">
        <f>_xlfn.IFNA(IF(RIGHT(D257,2)="=G",0,INDEX(#REF!,MATCH(E257,#REF!,0))),0)</f>
        <v>#REF!</v>
      </c>
      <c r="CB257" s="16" t="s">
        <v>776</v>
      </c>
      <c r="CC257" s="18">
        <v>0</v>
      </c>
      <c r="CD257" s="18">
        <v>0</v>
      </c>
      <c r="CE257" s="18">
        <v>1.4</v>
      </c>
      <c r="CF257" s="18">
        <v>0.85</v>
      </c>
      <c r="CG257" s="18">
        <v>0.12</v>
      </c>
      <c r="CH257" s="18">
        <v>2</v>
      </c>
      <c r="CI257" s="16" t="s">
        <v>98</v>
      </c>
      <c r="CJ257" s="18">
        <v>0</v>
      </c>
      <c r="CK257" s="20">
        <f t="shared" si="648"/>
        <v>2.69</v>
      </c>
      <c r="CL257" s="20">
        <f t="shared" si="783"/>
        <v>2.69</v>
      </c>
      <c r="CM257" s="18">
        <v>29.86</v>
      </c>
      <c r="CN257" s="18">
        <v>26.86</v>
      </c>
      <c r="CO257" s="18">
        <v>26.021000000000001</v>
      </c>
      <c r="CP257" s="22">
        <f t="shared" si="649"/>
        <v>26.86</v>
      </c>
      <c r="CQ257" s="22">
        <f t="shared" si="650"/>
        <v>24.17</v>
      </c>
      <c r="CR257" s="22">
        <f t="shared" si="784"/>
        <v>2.69</v>
      </c>
      <c r="CS257" s="22">
        <f t="shared" si="651"/>
        <v>24.27</v>
      </c>
      <c r="CT257" s="22">
        <f t="shared" si="652"/>
        <v>24.47</v>
      </c>
      <c r="CU257" s="18">
        <v>24.47</v>
      </c>
      <c r="CV257" s="22">
        <f t="shared" si="785"/>
        <v>2.1</v>
      </c>
      <c r="CW257" s="22">
        <f t="shared" si="653"/>
        <v>0</v>
      </c>
      <c r="CX257" s="22">
        <f t="shared" si="654"/>
        <v>0</v>
      </c>
      <c r="CY257" s="22">
        <f t="shared" si="655"/>
        <v>26.59</v>
      </c>
      <c r="CZ257" s="22">
        <f t="shared" si="656"/>
        <v>26.74</v>
      </c>
      <c r="DA257" s="18">
        <v>26.86</v>
      </c>
      <c r="DB257" s="20">
        <f t="shared" si="786"/>
        <v>2.69</v>
      </c>
      <c r="DC257" s="20">
        <f t="shared" si="787"/>
        <v>0</v>
      </c>
      <c r="DD257" s="20">
        <f t="shared" si="788"/>
        <v>2.69</v>
      </c>
      <c r="DE257" s="20">
        <f t="shared" si="657"/>
        <v>0.1</v>
      </c>
      <c r="DF257" s="20">
        <f t="shared" si="658"/>
        <v>0.2</v>
      </c>
      <c r="DG257" s="20">
        <f t="shared" si="659"/>
        <v>2.37</v>
      </c>
      <c r="DH257" s="20">
        <f t="shared" si="660"/>
        <v>0</v>
      </c>
      <c r="DI257" s="20">
        <f t="shared" si="661"/>
        <v>0</v>
      </c>
      <c r="DJ257" s="20">
        <f t="shared" si="662"/>
        <v>0</v>
      </c>
      <c r="DK257" s="20">
        <f t="shared" si="789"/>
        <v>2.67</v>
      </c>
      <c r="DL257" s="20">
        <f t="shared" si="790"/>
        <v>0</v>
      </c>
      <c r="DM257" s="20">
        <f t="shared" si="791"/>
        <v>2.0000000000000018E-2</v>
      </c>
      <c r="DN257" s="20">
        <f t="shared" si="792"/>
        <v>0</v>
      </c>
      <c r="DO257" s="18">
        <v>2.54</v>
      </c>
      <c r="DP257" s="18">
        <v>0</v>
      </c>
      <c r="DQ257" s="18">
        <v>1</v>
      </c>
      <c r="DR257" s="18">
        <v>1</v>
      </c>
      <c r="DS257" s="25">
        <f t="shared" si="793"/>
        <v>2.54</v>
      </c>
      <c r="DT257" s="25">
        <f t="shared" si="794"/>
        <v>0</v>
      </c>
      <c r="DU257" s="25">
        <f t="shared" si="795"/>
        <v>6.83</v>
      </c>
      <c r="DV257" s="25">
        <f t="shared" si="796"/>
        <v>0</v>
      </c>
      <c r="DW257" s="25">
        <f t="shared" si="797"/>
        <v>6.83</v>
      </c>
      <c r="DX257" s="25">
        <f t="shared" si="798"/>
        <v>13.93</v>
      </c>
      <c r="DY257" s="25">
        <f t="shared" si="799"/>
        <v>0</v>
      </c>
      <c r="DZ257" s="25">
        <f t="shared" si="800"/>
        <v>13.93</v>
      </c>
      <c r="EA257" s="25">
        <f t="shared" si="801"/>
        <v>8.81</v>
      </c>
      <c r="EB257" s="25">
        <f t="shared" si="802"/>
        <v>0</v>
      </c>
      <c r="EC257" s="25">
        <f t="shared" si="803"/>
        <v>8.81</v>
      </c>
      <c r="ED257" s="25">
        <f t="shared" si="804"/>
        <v>5.12</v>
      </c>
      <c r="EE257" s="25">
        <f t="shared" si="804"/>
        <v>0</v>
      </c>
      <c r="EF257" s="25">
        <f t="shared" si="805"/>
        <v>5.12</v>
      </c>
      <c r="EG257" s="25">
        <f t="shared" si="806"/>
        <v>8.81</v>
      </c>
      <c r="EH257" s="25">
        <f t="shared" si="806"/>
        <v>0</v>
      </c>
      <c r="EI257" s="25">
        <f t="shared" si="807"/>
        <v>8.81</v>
      </c>
      <c r="EJ257" s="18">
        <v>271.24</v>
      </c>
      <c r="EK257" s="18">
        <v>308.44</v>
      </c>
      <c r="EL257" s="18" t="s">
        <v>1058</v>
      </c>
      <c r="EM257" s="18" t="s">
        <v>1059</v>
      </c>
      <c r="EN257" s="16" t="s">
        <v>870</v>
      </c>
      <c r="EO257" s="16" t="s">
        <v>871</v>
      </c>
      <c r="EP257" s="16" t="e">
        <f>IF(OR(EN257="Cống tròn",EN257="Cống hộp",EN257="Ống nhựa"),INDEX(#REF!,MATCH(E257,#REF!,0)),IF(OR(EN257="Rãnh xây",EN257="Rãnh bê tông"),INDEX(#REF!,MATCH(E257,#REF!,0)),0))</f>
        <v>#REF!</v>
      </c>
      <c r="EQ257" s="18">
        <v>35.06</v>
      </c>
      <c r="ER257" s="18"/>
      <c r="ES257" s="25">
        <f t="shared" si="808"/>
        <v>0</v>
      </c>
      <c r="ET257" s="1" t="str">
        <f>_xlfn.IFNA(IF(EN257="Cống tròn",INDEX(#REF!,MATCH(E257,#REF!,0)),IF(EN257="Cống hộp",INDEX(#REF!,MATCH(E257,#REF!,0)),EU257&amp;" ,"&amp;EV257)),0)</f>
        <v>Móng bê tông ,Có cốt thép</v>
      </c>
      <c r="EU257" s="16" t="s">
        <v>769</v>
      </c>
      <c r="EV257" s="16" t="s">
        <v>872</v>
      </c>
      <c r="EW257" s="16" t="e">
        <f>_xlfn.IFNA(INDEX(#REF!,MATCH(E257,#REF!,0)),0)</f>
        <v>#REF!</v>
      </c>
      <c r="EX257" s="16"/>
      <c r="EY257" s="18">
        <v>0</v>
      </c>
      <c r="EZ257" s="18">
        <v>0</v>
      </c>
      <c r="FA257" s="18">
        <v>0</v>
      </c>
      <c r="FB257" s="19">
        <v>0</v>
      </c>
      <c r="FC257" s="19">
        <v>0</v>
      </c>
      <c r="FD257" s="25">
        <f t="shared" si="663"/>
        <v>0</v>
      </c>
      <c r="FE257" s="25">
        <f t="shared" si="809"/>
        <v>0</v>
      </c>
      <c r="FF257" s="18">
        <v>0</v>
      </c>
      <c r="FG257" s="18">
        <v>0</v>
      </c>
      <c r="FH257" s="18">
        <v>0</v>
      </c>
      <c r="FI257" s="25">
        <f t="shared" si="810"/>
        <v>0</v>
      </c>
      <c r="FJ257" s="18">
        <v>0</v>
      </c>
      <c r="FK257" s="18">
        <v>0</v>
      </c>
      <c r="FL257" s="18">
        <v>0</v>
      </c>
      <c r="FM257" s="18">
        <v>0</v>
      </c>
      <c r="FN257" s="18">
        <v>0</v>
      </c>
      <c r="FO257" s="25">
        <f t="shared" si="811"/>
        <v>0</v>
      </c>
      <c r="FP257" s="18">
        <v>0</v>
      </c>
      <c r="FQ257" s="18">
        <v>0</v>
      </c>
      <c r="FR257" s="25">
        <f t="shared" si="664"/>
        <v>0</v>
      </c>
      <c r="FS257" s="25">
        <f t="shared" si="665"/>
        <v>0</v>
      </c>
      <c r="FT257" s="25">
        <f t="shared" si="666"/>
        <v>0</v>
      </c>
      <c r="FU257" s="25">
        <f t="shared" si="667"/>
        <v>0</v>
      </c>
      <c r="FV257" s="25" t="str">
        <f t="shared" si="812"/>
        <v>Đủ</v>
      </c>
      <c r="FW257" s="25">
        <f t="shared" si="813"/>
        <v>0</v>
      </c>
      <c r="FX257" s="16" t="s">
        <v>820</v>
      </c>
      <c r="FY257" s="16" t="s">
        <v>766</v>
      </c>
      <c r="FZ257" s="16" t="s">
        <v>771</v>
      </c>
      <c r="GA257" s="16" t="s">
        <v>771</v>
      </c>
      <c r="GB257" s="18">
        <v>0.1</v>
      </c>
      <c r="GC257" s="18">
        <v>1.6</v>
      </c>
      <c r="GD257" s="18">
        <v>0.2</v>
      </c>
      <c r="GE257" s="18">
        <v>1.4</v>
      </c>
      <c r="GF257" s="18">
        <v>0</v>
      </c>
      <c r="GG257" s="18">
        <v>0</v>
      </c>
      <c r="GH257" s="18">
        <v>0.2</v>
      </c>
      <c r="GI257" s="18">
        <v>2</v>
      </c>
      <c r="GJ257" s="18">
        <v>1</v>
      </c>
      <c r="GK257" s="18">
        <v>0</v>
      </c>
      <c r="GL257" s="25">
        <f t="shared" si="668"/>
        <v>1</v>
      </c>
      <c r="GM257" s="25">
        <f t="shared" si="814"/>
        <v>1</v>
      </c>
      <c r="GN257" s="18">
        <v>0</v>
      </c>
      <c r="GO257" s="18">
        <v>0</v>
      </c>
      <c r="GP257" s="18">
        <v>0.15</v>
      </c>
      <c r="GQ257" s="18">
        <v>0.11</v>
      </c>
      <c r="GR257" s="1" t="e">
        <f>_xlfn.IFNA(INDEX(#REF!,MATCH(E257,#REF!,0)),0)</f>
        <v>#REF!</v>
      </c>
      <c r="GS257" s="16"/>
      <c r="GT257" s="18">
        <v>0</v>
      </c>
      <c r="GU257" s="18">
        <v>0</v>
      </c>
      <c r="GV257" s="18">
        <v>0</v>
      </c>
      <c r="GW257" s="18">
        <v>0</v>
      </c>
      <c r="GX257" s="25">
        <f t="shared" si="669"/>
        <v>0</v>
      </c>
      <c r="GY257" s="25">
        <f t="shared" si="670"/>
        <v>0</v>
      </c>
      <c r="GZ257" s="25">
        <f t="shared" si="815"/>
        <v>1.45</v>
      </c>
      <c r="HA257" s="1" t="e" cm="1">
        <f t="array" ref="HA257">INDEX(#REF!,MATCH(EJ257&amp;EK257&amp;HD257&amp;HE257&amp;HF257,#REF!&amp;#REF!&amp;#REF!&amp;#REF!&amp;#REF!,0))</f>
        <v>#REF!</v>
      </c>
      <c r="HB257" s="16" t="s">
        <v>872</v>
      </c>
      <c r="HC257" s="25">
        <f t="shared" si="816"/>
        <v>34</v>
      </c>
      <c r="HD257" s="18">
        <v>1</v>
      </c>
      <c r="HE257" s="18">
        <v>1.2</v>
      </c>
      <c r="HF257" s="18">
        <v>0.15</v>
      </c>
      <c r="HG257" s="1" t="e" cm="1">
        <f t="array" ref="HG257">INDEX(#REF!,MATCH(EJ257&amp;EK257&amp;HJ257&amp;HK257&amp;HL257,#REF!&amp;#REF!&amp;#REF!&amp;#REF!&amp;#REF!,0))</f>
        <v>#REF!</v>
      </c>
      <c r="HH257" s="16" t="s">
        <v>872</v>
      </c>
      <c r="HI257" s="25">
        <f t="shared" si="817"/>
        <v>1</v>
      </c>
      <c r="HJ257" s="25">
        <f t="shared" si="818"/>
        <v>0.54</v>
      </c>
      <c r="HK257" s="19">
        <v>1.2</v>
      </c>
      <c r="HL257" s="19">
        <v>0.15</v>
      </c>
      <c r="HM257" s="18">
        <v>0.01</v>
      </c>
      <c r="HN257" s="18">
        <v>1</v>
      </c>
      <c r="HO257" s="25">
        <f t="shared" si="819"/>
        <v>34</v>
      </c>
      <c r="HP257" s="25">
        <f t="shared" si="820"/>
        <v>0.34</v>
      </c>
      <c r="HQ257" s="25">
        <f t="shared" si="821"/>
        <v>34.340000000000003</v>
      </c>
      <c r="HR257" s="25">
        <f t="shared" si="822"/>
        <v>-0.71999999999999886</v>
      </c>
      <c r="HS257" s="25" t="str">
        <f t="shared" si="823"/>
        <v>Thêm 01</v>
      </c>
      <c r="HT257" s="19">
        <v>0</v>
      </c>
      <c r="HU257" s="19">
        <v>0</v>
      </c>
      <c r="HV257" s="19">
        <v>0</v>
      </c>
      <c r="HW257" s="25">
        <f t="shared" si="824"/>
        <v>0</v>
      </c>
      <c r="HX257" s="19">
        <v>0</v>
      </c>
      <c r="HY257" s="19">
        <v>0</v>
      </c>
      <c r="HZ257" s="18">
        <v>26.86</v>
      </c>
      <c r="IA257" s="20">
        <f>ROUND(IF(EN257="Cống tròn",IF(EN257="Cống tròn",IF(EU257="Không có móng",IQ257-FF257,IF(EU257="Đế",IP257-FN257,IF(OR(EU257="Móng bê tông",EU257="Móng bê tông kết hợp đế"),II257-FJ257,0))),0),IF(EN257="Cống hộp",IF(AND(EN257="Cống hộp",EU257="Không có móng"),IQ257-GF257,IF(AND(EN257="Cống hộp",EU257="Móng bê tông"),IJ257-GB257,0)),IF(OR(EN257="Rãnh xây",EN257="Rãnh bê tông"),IF(OR(EN257="Rãnh xây",EN257="Rãnh bê tông"),IK257-GB257,0),IF(EN257="Ống nhựa",IF(AND(EN257="Ống nhựa",EU257="Không đắp cát"),IQ257-HT257,IF(AND(EN257="Ống nhựa",EU257="Đắp cát"),IH257-HX257,0)),IF(EN257="Rãnh thang",IF(EN257="Rãnh thang",IF(EU257="Móng bê tông",#REF!-#REF!,IQ257),0),0))))),2)</f>
        <v>24.49</v>
      </c>
      <c r="IB257" s="20">
        <f t="shared" si="825"/>
        <v>2.370000000000001</v>
      </c>
      <c r="IC257" s="20">
        <f t="shared" si="671"/>
        <v>0</v>
      </c>
      <c r="ID257" s="20">
        <f t="shared" si="672"/>
        <v>0</v>
      </c>
      <c r="IE257" s="20">
        <f t="shared" si="673"/>
        <v>24.49</v>
      </c>
      <c r="IF257" s="20">
        <f t="shared" si="674"/>
        <v>0</v>
      </c>
      <c r="IG257" s="20">
        <f>IF(EN257="Rãnh thang",IF(AND(EN257="Rãnh thang",EU257="Móng bê tông"),IQ257-#REF!,0),IF(EN257="Ống nhựa",IF(AND(EN257="Ống nhựa",EU257="Đắp cát"),IQ257-HT257,0),IF(EN257="Cống tròn",IF(EN257="Cống tròn",IF(OR(EU257="Móng bê tông",EU257="Móng bê tông kết hợp đế"),IM257-FL257,0),0),IF(EN257="Cống hộp",IF(AND(EN257="Cống hộp",EU257="Móng bê tông"),IN257-GD257,0),IF(OR(EN257="Rãnh xây",EN257="Rãnh bê tông"),IF(AND(EN257="Rãnh xây",EU257="Móng bê tông"),IO257-GD257,IF(AND(EN257="Rãnh bê tông",EU257="Móng bê tông"),IO257-GD257,0)),0)))))</f>
        <v>24.59</v>
      </c>
      <c r="IH257" s="20">
        <f t="shared" si="675"/>
        <v>0</v>
      </c>
      <c r="II257" s="20">
        <f t="shared" si="676"/>
        <v>0</v>
      </c>
      <c r="IJ257" s="20">
        <f t="shared" si="677"/>
        <v>0</v>
      </c>
      <c r="IK257" s="20">
        <f t="shared" si="678"/>
        <v>24.59</v>
      </c>
      <c r="IL257" s="20">
        <f t="shared" si="679"/>
        <v>24.79</v>
      </c>
      <c r="IM257" s="20">
        <f t="shared" si="680"/>
        <v>0</v>
      </c>
      <c r="IN257" s="20">
        <f t="shared" si="681"/>
        <v>0</v>
      </c>
      <c r="IO257" s="20">
        <f t="shared" si="682"/>
        <v>24.79</v>
      </c>
      <c r="IP257" s="20">
        <f t="shared" si="683"/>
        <v>0</v>
      </c>
      <c r="IQ257" s="18">
        <v>24.79</v>
      </c>
      <c r="IR257" s="25">
        <f t="shared" si="826"/>
        <v>1</v>
      </c>
      <c r="IS257" s="25">
        <f t="shared" si="684"/>
        <v>25.79</v>
      </c>
      <c r="IT257" s="25">
        <f t="shared" si="685"/>
        <v>25.79</v>
      </c>
      <c r="IU257" s="25">
        <f>ROUND(IF(EN257="Cống tròn",IF(EN257="Cống tròn",IV257+FF257,0),IF(EN257="Cống hộp",IF(EN257="Cống hộp",IV257+GP257,0),IF(OR(EN257="Rãnh xây",EN257="Rãnh bê tông"),IF(OR(EN257="Rãnh xây",EN257="Rãnh bê tông"),IV257+GP257,0),IF(EN257="ống nhựa",IF(EN257="Ống nhựa",IV257+HT257,0),IF(EN257="Rãnh thang",IF(EN257="Rãnh thang",IQ257+#REF!,0),0))))),2)</f>
        <v>25.94</v>
      </c>
      <c r="IV257" s="18">
        <v>25.79</v>
      </c>
      <c r="IW257" s="25">
        <f t="shared" si="686"/>
        <v>0</v>
      </c>
      <c r="IX257" s="25">
        <f t="shared" si="687"/>
        <v>0</v>
      </c>
      <c r="IY257" s="25">
        <f t="shared" si="688"/>
        <v>25.94</v>
      </c>
      <c r="IZ257" s="25">
        <f t="shared" si="689"/>
        <v>0</v>
      </c>
      <c r="JA257" s="25">
        <f t="shared" si="690"/>
        <v>0</v>
      </c>
      <c r="JB257" s="18">
        <v>26.52</v>
      </c>
      <c r="JC257" s="20">
        <f>ROUND(IF(EN257="Cống tròn",IF(EN257="Cống tròn",IF(EU257="Không có móng",JS257-FF257,IF(EU257="Đế",JR257-FN257,IF(OR(EU257="Móng bê tông",EU257="Móng bê tông kết hợp đế"),JK257-FJ257,0))),0),IF(EN257="Cống hộp",IF(AND(EN257="Cống hộp",EU257="Không có móng"),JS257-GF257,IF(AND(EN257="Cống hộp",EU257="Móng bê tông"),JL257-GB257,0)),IF(OR(EN257="Rãnh xây",EN257="Rãnh bê tông"),IF(OR(EN257="Rãnh xây",EN257="Rãnh bê tông"),JM257-GB257,0),IF(EN257="Ống nhựa",IF(AND(EN257="Ống nhựa",EU257="Không đắp cát"),JS257-HT257,IF(AND(EN257="Ống nhựa",EU257="Đắp cát"),JJ257-HX257,0)),IF(EN257="Rãnh thang",IF(EN257="Rãnh thang",IF(EU257="Móng bê tông",#REF!-#REF!,JS257),0),0))))),2)</f>
        <v>24.45</v>
      </c>
      <c r="JD257" s="20">
        <f t="shared" si="827"/>
        <v>2.0700000000000003</v>
      </c>
      <c r="JE257" s="20">
        <f t="shared" si="691"/>
        <v>0</v>
      </c>
      <c r="JF257" s="20">
        <f t="shared" si="692"/>
        <v>0</v>
      </c>
      <c r="JG257" s="20">
        <f t="shared" si="693"/>
        <v>24.45</v>
      </c>
      <c r="JH257" s="20">
        <f t="shared" si="694"/>
        <v>0</v>
      </c>
      <c r="JI257" s="20">
        <f>IF(EN257="Rãnh thang",IF(AND(EN257="Rãnh thang",EU257="Móng bê tông"),JS257-#REF!,0),IF(EN257="Ống nhựa",IF(AND(EN257="Ống nhựa",EU257="Đắp cát"),JS257-HT257,0),IF(EN257="Cống tròn",IF(EN257="Cống tròn",IF(OR(EU257="Móng bê tông",EU257="Móng bê tông kết hợp đế"),JO257-FL257,0),0),IF(EN257="Cống hộp",IF(AND(EN257="Cống hộp",EU257="Móng bê tông"),JP257-GD257,0),IF(OR(EN257="Rãnh xây",EN257="Rãnh bê tông"),IF(AND(EN257="Rãnh xây",EU257="Móng bê tông"),JQ257-GD257,IF(AND(EN257="Rãnh bê tông",EU257="Móng bê tông"),JQ257-GD257,0)),0)))))</f>
        <v>24.55</v>
      </c>
      <c r="JJ257" s="20">
        <f t="shared" si="695"/>
        <v>0</v>
      </c>
      <c r="JK257" s="20">
        <f t="shared" si="696"/>
        <v>0</v>
      </c>
      <c r="JL257" s="20">
        <f t="shared" si="697"/>
        <v>0</v>
      </c>
      <c r="JM257" s="20">
        <f t="shared" si="698"/>
        <v>24.55</v>
      </c>
      <c r="JN257" s="20">
        <f t="shared" si="699"/>
        <v>24.75</v>
      </c>
      <c r="JO257" s="20">
        <f t="shared" si="700"/>
        <v>0</v>
      </c>
      <c r="JP257" s="20">
        <f t="shared" si="701"/>
        <v>0</v>
      </c>
      <c r="JQ257" s="20">
        <f t="shared" si="702"/>
        <v>24.75</v>
      </c>
      <c r="JR257" s="20">
        <f t="shared" si="703"/>
        <v>0</v>
      </c>
      <c r="JS257" s="26">
        <v>24.75</v>
      </c>
      <c r="JT257" s="25">
        <f t="shared" si="828"/>
        <v>1</v>
      </c>
      <c r="JU257" s="25">
        <f t="shared" si="704"/>
        <v>25.75</v>
      </c>
      <c r="JV257" s="25">
        <f t="shared" si="705"/>
        <v>25.75</v>
      </c>
      <c r="JW257" s="25">
        <f>ROUND(IF(EN257="Cống tròn",IF(EN257="Cống tròn",JX257+FF257,0),IF(EN257="Cống hộp",IF(EN257="Cống hộp",JX257+GP257,0),IF(OR(EN257="Rãnh xây",EN257="Rãnh bê tông"),IF(OR(EN257="Rãnh xây",EN257="Rãnh bê tông"),JX257+GP257,0),IF(EN257="ống nhựa",IF(EN257="Ống nhựa",JX257+HT257,0),IF(EN257="Rãnh thang",IF(EN257="Rãnh thang",JS257+#REF!,0),0))))),2)</f>
        <v>25.9</v>
      </c>
      <c r="JX257" s="27">
        <v>25.75</v>
      </c>
      <c r="JY257" s="25">
        <f t="shared" si="706"/>
        <v>0</v>
      </c>
      <c r="JZ257" s="25">
        <f t="shared" si="707"/>
        <v>0</v>
      </c>
      <c r="KA257" s="25">
        <f t="shared" si="708"/>
        <v>25.9</v>
      </c>
      <c r="KB257" s="25">
        <f t="shared" si="709"/>
        <v>0</v>
      </c>
      <c r="KC257" s="25">
        <f t="shared" si="710"/>
        <v>0</v>
      </c>
      <c r="KD257" s="28" t="s">
        <v>98</v>
      </c>
      <c r="KE257" s="27">
        <v>0</v>
      </c>
      <c r="KF257" s="25">
        <f t="shared" si="711"/>
        <v>2.370000000000001</v>
      </c>
      <c r="KG257" s="25">
        <f t="shared" si="829"/>
        <v>2.370000000000001</v>
      </c>
      <c r="KH257" s="27">
        <v>0</v>
      </c>
      <c r="KI257" s="25">
        <f t="shared" si="712"/>
        <v>2.0700000000000003</v>
      </c>
      <c r="KJ257" s="25">
        <f t="shared" si="830"/>
        <v>2.0700000000000003</v>
      </c>
      <c r="KK257" s="25">
        <f t="shared" si="713"/>
        <v>0</v>
      </c>
      <c r="KL257" s="25">
        <f t="shared" si="714"/>
        <v>0</v>
      </c>
      <c r="KM257" s="25">
        <f t="shared" si="831"/>
        <v>0</v>
      </c>
      <c r="KN257" s="25">
        <f t="shared" si="715"/>
        <v>0</v>
      </c>
      <c r="KO257" s="25">
        <f t="shared" si="716"/>
        <v>0</v>
      </c>
      <c r="KP257" s="25">
        <f t="shared" si="832"/>
        <v>0</v>
      </c>
      <c r="KQ257" s="25">
        <f t="shared" si="717"/>
        <v>0</v>
      </c>
      <c r="KR257" s="25">
        <f t="shared" si="718"/>
        <v>0</v>
      </c>
      <c r="KS257" s="25">
        <f t="shared" si="833"/>
        <v>0</v>
      </c>
      <c r="KT257" s="25">
        <f t="shared" si="719"/>
        <v>0</v>
      </c>
      <c r="KU257" s="25">
        <f t="shared" si="720"/>
        <v>0</v>
      </c>
      <c r="KV257" s="25">
        <f t="shared" si="834"/>
        <v>0</v>
      </c>
      <c r="KW257" s="25">
        <f t="shared" si="721"/>
        <v>0</v>
      </c>
      <c r="KX257" s="25">
        <f t="shared" si="722"/>
        <v>0</v>
      </c>
      <c r="KY257" s="25">
        <f t="shared" si="835"/>
        <v>0</v>
      </c>
      <c r="KZ257" s="25">
        <f t="shared" si="723"/>
        <v>0</v>
      </c>
      <c r="LA257" s="25">
        <f t="shared" si="724"/>
        <v>0</v>
      </c>
      <c r="LB257" s="25">
        <f t="shared" si="836"/>
        <v>0</v>
      </c>
      <c r="LC257" s="25">
        <f t="shared" si="725"/>
        <v>0</v>
      </c>
      <c r="LD257" s="25">
        <f t="shared" si="726"/>
        <v>0</v>
      </c>
      <c r="LE257" s="25">
        <f t="shared" si="837"/>
        <v>0</v>
      </c>
      <c r="LF257" s="25">
        <f t="shared" si="727"/>
        <v>0</v>
      </c>
      <c r="LG257" s="25">
        <f t="shared" si="728"/>
        <v>0</v>
      </c>
      <c r="LH257" s="25">
        <f t="shared" si="838"/>
        <v>0</v>
      </c>
      <c r="LI257" s="25">
        <f t="shared" si="729"/>
        <v>0.1</v>
      </c>
      <c r="LJ257" s="25">
        <f t="shared" si="730"/>
        <v>0.1</v>
      </c>
      <c r="LK257" s="25">
        <f t="shared" si="839"/>
        <v>0.1</v>
      </c>
      <c r="LL257" s="25">
        <f t="shared" si="731"/>
        <v>0</v>
      </c>
      <c r="LM257" s="25">
        <f t="shared" si="732"/>
        <v>0</v>
      </c>
      <c r="LN257" s="25">
        <f t="shared" si="840"/>
        <v>0</v>
      </c>
      <c r="LO257" s="25">
        <f t="shared" si="733"/>
        <v>0.2</v>
      </c>
      <c r="LP257" s="25">
        <f t="shared" si="734"/>
        <v>0.2</v>
      </c>
      <c r="LQ257" s="25">
        <f t="shared" si="841"/>
        <v>0.2</v>
      </c>
      <c r="LR257" s="25">
        <f t="shared" si="735"/>
        <v>0</v>
      </c>
      <c r="LS257" s="25">
        <f t="shared" si="736"/>
        <v>0</v>
      </c>
      <c r="LT257" s="25">
        <f t="shared" si="842"/>
        <v>0</v>
      </c>
      <c r="LU257" s="25">
        <f t="shared" si="737"/>
        <v>1.1499999999999999</v>
      </c>
      <c r="LV257" s="25">
        <f t="shared" si="738"/>
        <v>1.1499999999999999</v>
      </c>
      <c r="LW257" s="25">
        <f t="shared" si="843"/>
        <v>1.1499999999999999</v>
      </c>
      <c r="LX257" s="25">
        <f t="shared" si="739"/>
        <v>0</v>
      </c>
      <c r="LY257" s="25">
        <f t="shared" si="740"/>
        <v>0</v>
      </c>
      <c r="LZ257" s="25">
        <f t="shared" si="844"/>
        <v>0</v>
      </c>
      <c r="MA257" s="25">
        <f t="shared" si="741"/>
        <v>0</v>
      </c>
      <c r="MB257" s="25">
        <f t="shared" si="742"/>
        <v>0</v>
      </c>
      <c r="MC257" s="25">
        <f t="shared" si="845"/>
        <v>0</v>
      </c>
      <c r="MD257" s="25">
        <f t="shared" si="743"/>
        <v>0</v>
      </c>
      <c r="ME257" s="25">
        <f t="shared" si="744"/>
        <v>0</v>
      </c>
      <c r="MF257" s="25">
        <f t="shared" si="846"/>
        <v>0</v>
      </c>
      <c r="MG257" s="25">
        <f t="shared" si="745"/>
        <v>0</v>
      </c>
      <c r="MH257" s="25">
        <f t="shared" si="746"/>
        <v>0</v>
      </c>
      <c r="MI257" s="25">
        <f t="shared" si="847"/>
        <v>0</v>
      </c>
      <c r="MJ257" s="25">
        <f t="shared" si="747"/>
        <v>0</v>
      </c>
      <c r="MK257" s="25">
        <f t="shared" si="748"/>
        <v>0</v>
      </c>
      <c r="ML257" s="25">
        <f t="shared" si="848"/>
        <v>0</v>
      </c>
      <c r="MM257" s="25">
        <f t="shared" si="749"/>
        <v>0</v>
      </c>
      <c r="MN257" s="25">
        <f t="shared" si="750"/>
        <v>0</v>
      </c>
      <c r="MO257" s="25">
        <f t="shared" si="849"/>
        <v>0</v>
      </c>
      <c r="MP257" s="25">
        <f t="shared" si="751"/>
        <v>0</v>
      </c>
      <c r="MQ257" s="25">
        <f t="shared" si="752"/>
        <v>0</v>
      </c>
      <c r="MR257" s="25">
        <f t="shared" si="850"/>
        <v>0</v>
      </c>
      <c r="MS257" s="29">
        <v>1.5999999999999999</v>
      </c>
      <c r="MT257" s="29">
        <v>0</v>
      </c>
      <c r="MU257" s="29">
        <v>1</v>
      </c>
      <c r="MV257" s="29">
        <v>1</v>
      </c>
      <c r="MW257" s="25">
        <f t="shared" si="753"/>
        <v>1.6</v>
      </c>
      <c r="MX257" s="25">
        <f t="shared" si="754"/>
        <v>3.79</v>
      </c>
      <c r="MY257" s="25">
        <f t="shared" si="755"/>
        <v>0</v>
      </c>
      <c r="MZ257" s="25">
        <f t="shared" si="756"/>
        <v>0</v>
      </c>
      <c r="NA257" s="25">
        <f t="shared" si="757"/>
        <v>1.6</v>
      </c>
      <c r="NB257" s="25">
        <f t="shared" si="758"/>
        <v>3.31</v>
      </c>
      <c r="NC257" s="25">
        <f t="shared" si="759"/>
        <v>0</v>
      </c>
      <c r="ND257" s="25">
        <f t="shared" si="760"/>
        <v>0</v>
      </c>
      <c r="NE257" s="25">
        <f t="shared" si="851"/>
        <v>1.6</v>
      </c>
      <c r="NF257" s="25">
        <f t="shared" si="851"/>
        <v>3.55</v>
      </c>
      <c r="NG257" s="25">
        <f t="shared" si="851"/>
        <v>0</v>
      </c>
      <c r="NH257" s="25">
        <f t="shared" si="851"/>
        <v>0</v>
      </c>
      <c r="NI257" s="25">
        <f t="shared" si="761"/>
        <v>124.46</v>
      </c>
      <c r="NJ257" s="25">
        <f t="shared" si="762"/>
        <v>0</v>
      </c>
      <c r="NK257" s="25">
        <f t="shared" si="763"/>
        <v>124.46</v>
      </c>
      <c r="NL257" s="25">
        <f t="shared" si="764"/>
        <v>0</v>
      </c>
      <c r="NM257" s="25">
        <f t="shared" si="765"/>
        <v>0</v>
      </c>
      <c r="NN257" s="25">
        <f t="shared" si="852"/>
        <v>0</v>
      </c>
      <c r="NO257" s="25">
        <f t="shared" si="766"/>
        <v>0</v>
      </c>
      <c r="NP257" s="25">
        <f t="shared" si="767"/>
        <v>0</v>
      </c>
      <c r="NQ257" s="25">
        <f t="shared" si="853"/>
        <v>0</v>
      </c>
      <c r="NR257" s="25">
        <f t="shared" si="768"/>
        <v>71.87</v>
      </c>
      <c r="NS257" s="25">
        <f t="shared" si="769"/>
        <v>0</v>
      </c>
      <c r="NT257" s="25">
        <f t="shared" si="854"/>
        <v>71.87</v>
      </c>
      <c r="NU257" s="25">
        <f t="shared" si="770"/>
        <v>0</v>
      </c>
      <c r="NV257" s="25">
        <f t="shared" si="771"/>
        <v>0</v>
      </c>
      <c r="NW257" s="25">
        <f t="shared" si="855"/>
        <v>0</v>
      </c>
      <c r="NX257" s="25">
        <f t="shared" si="856"/>
        <v>71.87</v>
      </c>
      <c r="NY257" s="25">
        <f t="shared" si="856"/>
        <v>0</v>
      </c>
      <c r="NZ257" s="25">
        <f t="shared" si="857"/>
        <v>71.87</v>
      </c>
      <c r="OA257" s="25">
        <f t="shared" si="858"/>
        <v>52.59</v>
      </c>
      <c r="OB257" s="25">
        <f t="shared" si="858"/>
        <v>0</v>
      </c>
      <c r="OC257" s="25">
        <f t="shared" si="859"/>
        <v>52.59</v>
      </c>
      <c r="OD257" s="25">
        <f t="shared" si="860"/>
        <v>71.87</v>
      </c>
      <c r="OE257" s="25">
        <f t="shared" si="860"/>
        <v>0</v>
      </c>
      <c r="OF257" s="25">
        <f t="shared" si="860"/>
        <v>71.87</v>
      </c>
      <c r="OG257" s="25">
        <f t="shared" si="772"/>
        <v>0</v>
      </c>
      <c r="OH257" s="25">
        <f t="shared" si="773"/>
        <v>0</v>
      </c>
      <c r="OI257" s="25">
        <f t="shared" si="774"/>
        <v>0</v>
      </c>
      <c r="OJ257" s="25">
        <f t="shared" si="775"/>
        <v>0</v>
      </c>
      <c r="OK257" s="25">
        <f t="shared" si="776"/>
        <v>0</v>
      </c>
      <c r="OL257" s="25">
        <f t="shared" si="777"/>
        <v>0</v>
      </c>
      <c r="OM257" s="25">
        <f t="shared" si="861"/>
        <v>0</v>
      </c>
      <c r="ON257" s="25">
        <f t="shared" si="861"/>
        <v>0</v>
      </c>
      <c r="OO257" s="25">
        <f t="shared" si="861"/>
        <v>0</v>
      </c>
      <c r="OP257" s="25">
        <f t="shared" si="778"/>
        <v>0</v>
      </c>
      <c r="OQ257" s="25">
        <f t="shared" si="779"/>
        <v>0</v>
      </c>
      <c r="OR257" s="25">
        <f t="shared" si="862"/>
        <v>0</v>
      </c>
      <c r="OS257" s="19">
        <v>536967.82999999996</v>
      </c>
      <c r="OT257" s="19">
        <v>2370620.86</v>
      </c>
    </row>
    <row r="258" spans="1:410" ht="33" customHeight="1" x14ac:dyDescent="0.25">
      <c r="A258" s="18"/>
      <c r="B258" s="18" t="s">
        <v>1005</v>
      </c>
      <c r="C258" s="18">
        <v>308.44</v>
      </c>
      <c r="D258" s="16" t="e">
        <f>_xlfn.IFNA(INDEX(#REF!,MATCH(E258,#REF!,0)),0)</f>
        <v>#REF!</v>
      </c>
      <c r="E258" s="18" t="s">
        <v>1059</v>
      </c>
      <c r="F258" s="16" t="s">
        <v>765</v>
      </c>
      <c r="G258" s="16" t="s">
        <v>766</v>
      </c>
      <c r="H258" s="16" t="s">
        <v>767</v>
      </c>
      <c r="I258" s="16" t="s">
        <v>768</v>
      </c>
      <c r="J258" s="16" t="s">
        <v>769</v>
      </c>
      <c r="K258" s="16" t="s">
        <v>770</v>
      </c>
      <c r="L258" s="16" t="s">
        <v>771</v>
      </c>
      <c r="M258" s="18">
        <v>2.64</v>
      </c>
      <c r="N258" s="18">
        <v>1.94</v>
      </c>
      <c r="O258" s="18">
        <v>3.04</v>
      </c>
      <c r="P258" s="18">
        <v>2.34</v>
      </c>
      <c r="Q258" s="18">
        <v>0.1</v>
      </c>
      <c r="R258" s="18">
        <v>2.8400000000000003</v>
      </c>
      <c r="S258" s="18">
        <v>2.14</v>
      </c>
      <c r="T258" s="18">
        <v>0.2</v>
      </c>
      <c r="U258" s="18">
        <v>0</v>
      </c>
      <c r="V258" s="18">
        <v>0</v>
      </c>
      <c r="W258" s="18">
        <v>0</v>
      </c>
      <c r="X258" s="18">
        <v>2.64</v>
      </c>
      <c r="Y258" s="18">
        <v>1.9</v>
      </c>
      <c r="Z258" s="20">
        <f t="shared" si="780"/>
        <v>2.1</v>
      </c>
      <c r="AA258" s="18">
        <v>0.22</v>
      </c>
      <c r="AB258" s="18">
        <v>0</v>
      </c>
      <c r="AC258" s="18">
        <v>0</v>
      </c>
      <c r="AD258" s="18">
        <v>0</v>
      </c>
      <c r="AE258" s="18">
        <v>0</v>
      </c>
      <c r="AF258" s="18">
        <v>0</v>
      </c>
      <c r="AG258" s="18">
        <v>2.2000000000000002</v>
      </c>
      <c r="AH258" s="18">
        <v>1.5</v>
      </c>
      <c r="AI258" s="20">
        <f t="shared" si="781"/>
        <v>2.25</v>
      </c>
      <c r="AJ258" s="18">
        <v>0</v>
      </c>
      <c r="AK258" s="18">
        <v>0</v>
      </c>
      <c r="AL258" s="20">
        <f t="shared" si="782"/>
        <v>0</v>
      </c>
      <c r="AM258" s="18">
        <v>2.64</v>
      </c>
      <c r="AN258" s="18">
        <v>1.5</v>
      </c>
      <c r="AO258" s="18">
        <v>0.15</v>
      </c>
      <c r="AP258" s="18">
        <v>0.22</v>
      </c>
      <c r="AQ258" s="18">
        <v>2.64</v>
      </c>
      <c r="AR258" s="18">
        <v>1.72</v>
      </c>
      <c r="AS258" s="18">
        <v>0.12</v>
      </c>
      <c r="AT258" s="18">
        <v>0.11</v>
      </c>
      <c r="AU258" s="18">
        <v>0</v>
      </c>
      <c r="AV258" s="18">
        <v>1</v>
      </c>
      <c r="AW258" s="18">
        <v>0</v>
      </c>
      <c r="AX258" s="18">
        <v>0</v>
      </c>
      <c r="AY258" s="18">
        <v>0</v>
      </c>
      <c r="AZ258" s="18">
        <v>0</v>
      </c>
      <c r="BA258" s="18">
        <v>0</v>
      </c>
      <c r="BB258" s="18">
        <v>0</v>
      </c>
      <c r="BC258" s="18">
        <v>0</v>
      </c>
      <c r="BD258" s="18">
        <v>0</v>
      </c>
      <c r="BE258" s="18">
        <v>0</v>
      </c>
      <c r="BF258" s="18">
        <v>0</v>
      </c>
      <c r="BG258" s="18">
        <v>0</v>
      </c>
      <c r="BH258" s="18">
        <v>0</v>
      </c>
      <c r="BI258" s="18">
        <v>1</v>
      </c>
      <c r="BJ258" s="18">
        <v>0</v>
      </c>
      <c r="BK258" s="18">
        <v>0</v>
      </c>
      <c r="BL258" s="18">
        <v>0</v>
      </c>
      <c r="BM258" s="18">
        <v>1</v>
      </c>
      <c r="BN258" s="18">
        <v>0</v>
      </c>
      <c r="BO258" s="18">
        <v>0</v>
      </c>
      <c r="BP258" s="18">
        <v>0</v>
      </c>
      <c r="BQ258" s="18">
        <v>0</v>
      </c>
      <c r="BR258" s="18">
        <v>0</v>
      </c>
      <c r="BS258" s="18">
        <v>0</v>
      </c>
      <c r="BT258" s="18">
        <v>0</v>
      </c>
      <c r="BU258" s="18">
        <v>0</v>
      </c>
      <c r="BV258" s="18">
        <v>0</v>
      </c>
      <c r="BW258" s="18">
        <v>0</v>
      </c>
      <c r="BX258" s="18">
        <v>0</v>
      </c>
      <c r="BY258" s="18">
        <v>0</v>
      </c>
      <c r="BZ258" s="18">
        <v>0</v>
      </c>
      <c r="CA258" s="16" t="e">
        <f>_xlfn.IFNA(IF(RIGHT(D258,2)="=G",0,INDEX(#REF!,MATCH(E258,#REF!,0))),0)</f>
        <v>#REF!</v>
      </c>
      <c r="CB258" s="16" t="s">
        <v>776</v>
      </c>
      <c r="CC258" s="18">
        <v>0</v>
      </c>
      <c r="CD258" s="18">
        <v>0</v>
      </c>
      <c r="CE258" s="18">
        <v>1.7</v>
      </c>
      <c r="CF258" s="18">
        <v>0.79</v>
      </c>
      <c r="CG258" s="18">
        <v>0.12</v>
      </c>
      <c r="CH258" s="18">
        <v>3</v>
      </c>
      <c r="CI258" s="16" t="s">
        <v>98</v>
      </c>
      <c r="CJ258" s="18">
        <v>0</v>
      </c>
      <c r="CK258" s="20">
        <f t="shared" si="648"/>
        <v>2.37</v>
      </c>
      <c r="CL258" s="20">
        <f t="shared" si="783"/>
        <v>2.37</v>
      </c>
      <c r="CM258" s="18">
        <v>26.52</v>
      </c>
      <c r="CN258" s="18">
        <v>26.8</v>
      </c>
      <c r="CO258" s="18">
        <v>25.961000000000002</v>
      </c>
      <c r="CP258" s="22">
        <f t="shared" si="649"/>
        <v>26.52</v>
      </c>
      <c r="CQ258" s="22">
        <f t="shared" si="650"/>
        <v>24.15</v>
      </c>
      <c r="CR258" s="22">
        <f t="shared" si="784"/>
        <v>2.37</v>
      </c>
      <c r="CS258" s="22">
        <f t="shared" si="651"/>
        <v>24.25</v>
      </c>
      <c r="CT258" s="22">
        <f t="shared" si="652"/>
        <v>24.45</v>
      </c>
      <c r="CU258" s="18">
        <v>24.45</v>
      </c>
      <c r="CV258" s="22">
        <f t="shared" si="785"/>
        <v>2.1</v>
      </c>
      <c r="CW258" s="22">
        <f t="shared" si="653"/>
        <v>0</v>
      </c>
      <c r="CX258" s="22">
        <f t="shared" si="654"/>
        <v>0</v>
      </c>
      <c r="CY258" s="22">
        <f t="shared" si="655"/>
        <v>26.53</v>
      </c>
      <c r="CZ258" s="22">
        <f t="shared" si="656"/>
        <v>26.68</v>
      </c>
      <c r="DA258" s="18">
        <v>26.8</v>
      </c>
      <c r="DB258" s="20">
        <f t="shared" si="786"/>
        <v>2.65</v>
      </c>
      <c r="DC258" s="20">
        <f t="shared" si="787"/>
        <v>0.28000000000000003</v>
      </c>
      <c r="DD258" s="20">
        <f t="shared" si="788"/>
        <v>2.37</v>
      </c>
      <c r="DE258" s="20">
        <f t="shared" si="657"/>
        <v>0.1</v>
      </c>
      <c r="DF258" s="20">
        <f t="shared" si="658"/>
        <v>0.2</v>
      </c>
      <c r="DG258" s="20">
        <f t="shared" si="659"/>
        <v>2.0699999999999998</v>
      </c>
      <c r="DH258" s="20">
        <f t="shared" si="660"/>
        <v>0</v>
      </c>
      <c r="DI258" s="20">
        <f t="shared" si="661"/>
        <v>0</v>
      </c>
      <c r="DJ258" s="20">
        <f t="shared" si="662"/>
        <v>0</v>
      </c>
      <c r="DK258" s="20">
        <f t="shared" si="789"/>
        <v>2.37</v>
      </c>
      <c r="DL258" s="20">
        <f t="shared" si="790"/>
        <v>0</v>
      </c>
      <c r="DM258" s="20">
        <f t="shared" si="791"/>
        <v>0</v>
      </c>
      <c r="DN258" s="20">
        <f t="shared" si="792"/>
        <v>0</v>
      </c>
      <c r="DO258" s="18">
        <v>2.54</v>
      </c>
      <c r="DP258" s="18">
        <v>0</v>
      </c>
      <c r="DQ258" s="18">
        <v>1</v>
      </c>
      <c r="DR258" s="18">
        <v>1</v>
      </c>
      <c r="DS258" s="25">
        <f t="shared" si="793"/>
        <v>2.54</v>
      </c>
      <c r="DT258" s="25">
        <f t="shared" si="794"/>
        <v>0</v>
      </c>
      <c r="DU258" s="25">
        <f t="shared" si="795"/>
        <v>6.02</v>
      </c>
      <c r="DV258" s="25">
        <f t="shared" si="796"/>
        <v>0</v>
      </c>
      <c r="DW258" s="25">
        <f t="shared" si="797"/>
        <v>6.02</v>
      </c>
      <c r="DX258" s="25">
        <f t="shared" si="798"/>
        <v>18.3</v>
      </c>
      <c r="DY258" s="25">
        <f t="shared" si="799"/>
        <v>0</v>
      </c>
      <c r="DZ258" s="25">
        <f t="shared" si="800"/>
        <v>18.3</v>
      </c>
      <c r="EA258" s="25">
        <f t="shared" si="801"/>
        <v>12.53</v>
      </c>
      <c r="EB258" s="25">
        <f t="shared" si="802"/>
        <v>0</v>
      </c>
      <c r="EC258" s="25">
        <f t="shared" si="803"/>
        <v>12.53</v>
      </c>
      <c r="ED258" s="25">
        <f t="shared" si="804"/>
        <v>5.77</v>
      </c>
      <c r="EE258" s="25">
        <f t="shared" si="804"/>
        <v>0</v>
      </c>
      <c r="EF258" s="25">
        <f t="shared" si="805"/>
        <v>5.77</v>
      </c>
      <c r="EG258" s="25">
        <f t="shared" si="806"/>
        <v>12.53</v>
      </c>
      <c r="EH258" s="25">
        <f t="shared" si="806"/>
        <v>0</v>
      </c>
      <c r="EI258" s="25">
        <f t="shared" si="807"/>
        <v>12.53</v>
      </c>
      <c r="EJ258" s="18">
        <v>308.44</v>
      </c>
      <c r="EK258" s="18">
        <v>344.26</v>
      </c>
      <c r="EL258" s="18" t="s">
        <v>1059</v>
      </c>
      <c r="EM258" s="18" t="s">
        <v>1060</v>
      </c>
      <c r="EN258" s="16" t="s">
        <v>870</v>
      </c>
      <c r="EO258" s="16" t="s">
        <v>134</v>
      </c>
      <c r="EP258" s="16" t="e">
        <f>IF(OR(EN258="Cống tròn",EN258="Cống hộp",EN258="Ống nhựa"),INDEX(#REF!,MATCH(E258,#REF!,0)),IF(OR(EN258="Rãnh xây",EN258="Rãnh bê tông"),INDEX(#REF!,MATCH(E258,#REF!,0)),0))</f>
        <v>#REF!</v>
      </c>
      <c r="EQ258" s="18">
        <v>33.68</v>
      </c>
      <c r="ER258" s="18"/>
      <c r="ES258" s="25">
        <f t="shared" si="808"/>
        <v>0</v>
      </c>
      <c r="ET258" s="1" t="str">
        <f>_xlfn.IFNA(IF(EN258="Cống tròn",INDEX(#REF!,MATCH(E258,#REF!,0)),IF(EN258="Cống hộp",INDEX(#REF!,MATCH(E258,#REF!,0)),EU258&amp;" ,"&amp;EV258)),0)</f>
        <v>Móng bê tông ,Có cốt thép</v>
      </c>
      <c r="EU258" s="16" t="s">
        <v>769</v>
      </c>
      <c r="EV258" s="16" t="s">
        <v>872</v>
      </c>
      <c r="EW258" s="16" t="e">
        <f>_xlfn.IFNA(INDEX(#REF!,MATCH(E258,#REF!,0)),0)</f>
        <v>#REF!</v>
      </c>
      <c r="EX258" s="16"/>
      <c r="EY258" s="18">
        <v>0</v>
      </c>
      <c r="EZ258" s="18">
        <v>0</v>
      </c>
      <c r="FA258" s="18">
        <v>0</v>
      </c>
      <c r="FB258" s="19">
        <v>0</v>
      </c>
      <c r="FC258" s="19">
        <v>0</v>
      </c>
      <c r="FD258" s="25">
        <f t="shared" si="663"/>
        <v>0</v>
      </c>
      <c r="FE258" s="25">
        <f t="shared" si="809"/>
        <v>0</v>
      </c>
      <c r="FF258" s="18">
        <v>0</v>
      </c>
      <c r="FG258" s="18">
        <v>0</v>
      </c>
      <c r="FH258" s="18">
        <v>0</v>
      </c>
      <c r="FI258" s="25">
        <f t="shared" si="810"/>
        <v>0</v>
      </c>
      <c r="FJ258" s="18">
        <v>0</v>
      </c>
      <c r="FK258" s="18">
        <v>0</v>
      </c>
      <c r="FL258" s="18">
        <v>0</v>
      </c>
      <c r="FM258" s="18">
        <v>0</v>
      </c>
      <c r="FN258" s="18">
        <v>0</v>
      </c>
      <c r="FO258" s="25">
        <f t="shared" si="811"/>
        <v>0</v>
      </c>
      <c r="FP258" s="18">
        <v>0</v>
      </c>
      <c r="FQ258" s="18">
        <v>0</v>
      </c>
      <c r="FR258" s="25">
        <f t="shared" si="664"/>
        <v>0</v>
      </c>
      <c r="FS258" s="25">
        <f t="shared" si="665"/>
        <v>0</v>
      </c>
      <c r="FT258" s="25">
        <f t="shared" si="666"/>
        <v>0</v>
      </c>
      <c r="FU258" s="25">
        <f t="shared" si="667"/>
        <v>0</v>
      </c>
      <c r="FV258" s="25" t="str">
        <f t="shared" si="812"/>
        <v>Đủ</v>
      </c>
      <c r="FW258" s="25">
        <f t="shared" si="813"/>
        <v>0</v>
      </c>
      <c r="FX258" s="16" t="s">
        <v>820</v>
      </c>
      <c r="FY258" s="16" t="s">
        <v>766</v>
      </c>
      <c r="FZ258" s="16" t="s">
        <v>771</v>
      </c>
      <c r="GA258" s="16" t="s">
        <v>771</v>
      </c>
      <c r="GB258" s="18">
        <v>0.1</v>
      </c>
      <c r="GC258" s="18">
        <v>1.6</v>
      </c>
      <c r="GD258" s="18">
        <v>0.2</v>
      </c>
      <c r="GE258" s="18">
        <v>1.4</v>
      </c>
      <c r="GF258" s="18">
        <v>0</v>
      </c>
      <c r="GG258" s="18">
        <v>0</v>
      </c>
      <c r="GH258" s="18">
        <v>0.2</v>
      </c>
      <c r="GI258" s="18">
        <v>2</v>
      </c>
      <c r="GJ258" s="18">
        <v>1</v>
      </c>
      <c r="GK258" s="18">
        <v>0</v>
      </c>
      <c r="GL258" s="25">
        <f t="shared" si="668"/>
        <v>1</v>
      </c>
      <c r="GM258" s="25">
        <f t="shared" si="814"/>
        <v>1</v>
      </c>
      <c r="GN258" s="18">
        <v>0</v>
      </c>
      <c r="GO258" s="18">
        <v>0</v>
      </c>
      <c r="GP258" s="18">
        <v>0.2</v>
      </c>
      <c r="GQ258" s="18">
        <v>0.11</v>
      </c>
      <c r="GR258" s="1" t="e">
        <f>_xlfn.IFNA(INDEX(#REF!,MATCH(E258,#REF!,0)),0)</f>
        <v>#REF!</v>
      </c>
      <c r="GS258" s="16"/>
      <c r="GT258" s="18">
        <v>0</v>
      </c>
      <c r="GU258" s="18">
        <v>0</v>
      </c>
      <c r="GV258" s="18">
        <v>0</v>
      </c>
      <c r="GW258" s="18">
        <v>0</v>
      </c>
      <c r="GX258" s="25">
        <f t="shared" si="669"/>
        <v>0</v>
      </c>
      <c r="GY258" s="25">
        <f t="shared" si="670"/>
        <v>0</v>
      </c>
      <c r="GZ258" s="25">
        <f t="shared" si="815"/>
        <v>1.5</v>
      </c>
      <c r="HA258" s="1" t="e" cm="1">
        <f t="array" ref="HA258">INDEX(#REF!,MATCH(EJ258&amp;EK258&amp;HD258&amp;HE258&amp;HF258,#REF!&amp;#REF!&amp;#REF!&amp;#REF!&amp;#REF!,0))</f>
        <v>#REF!</v>
      </c>
      <c r="HB258" s="16" t="s">
        <v>872</v>
      </c>
      <c r="HC258" s="25">
        <f t="shared" si="816"/>
        <v>33</v>
      </c>
      <c r="HD258" s="18">
        <v>1</v>
      </c>
      <c r="HE258" s="18">
        <v>1.2</v>
      </c>
      <c r="HF258" s="18">
        <v>0.2</v>
      </c>
      <c r="HG258" s="1" t="e" cm="1">
        <f t="array" ref="HG258">INDEX(#REF!,MATCH(EJ258&amp;EK258&amp;HJ258&amp;HK258&amp;HL258,#REF!&amp;#REF!&amp;#REF!&amp;#REF!&amp;#REF!,0))</f>
        <v>#REF!</v>
      </c>
      <c r="HH258" s="16" t="s">
        <v>872</v>
      </c>
      <c r="HI258" s="25">
        <f t="shared" si="817"/>
        <v>1</v>
      </c>
      <c r="HJ258" s="25">
        <f t="shared" si="818"/>
        <v>0.54</v>
      </c>
      <c r="HK258" s="19">
        <v>1.2</v>
      </c>
      <c r="HL258" s="19">
        <v>0.2</v>
      </c>
      <c r="HM258" s="18">
        <v>0.01</v>
      </c>
      <c r="HN258" s="18">
        <v>1</v>
      </c>
      <c r="HO258" s="25">
        <f t="shared" si="819"/>
        <v>33</v>
      </c>
      <c r="HP258" s="25">
        <f t="shared" si="820"/>
        <v>0.33</v>
      </c>
      <c r="HQ258" s="25">
        <f t="shared" si="821"/>
        <v>33.33</v>
      </c>
      <c r="HR258" s="25">
        <f t="shared" si="822"/>
        <v>-0.35000000000000142</v>
      </c>
      <c r="HS258" s="25" t="str">
        <f t="shared" si="823"/>
        <v>Thêm 01</v>
      </c>
      <c r="HT258" s="19">
        <v>0</v>
      </c>
      <c r="HU258" s="19">
        <v>0</v>
      </c>
      <c r="HV258" s="19">
        <v>0</v>
      </c>
      <c r="HW258" s="25">
        <f t="shared" si="824"/>
        <v>0</v>
      </c>
      <c r="HX258" s="19">
        <v>0</v>
      </c>
      <c r="HY258" s="19">
        <v>0</v>
      </c>
      <c r="HZ258" s="18">
        <v>26.52</v>
      </c>
      <c r="IA258" s="20">
        <f>ROUND(IF(EN258="Cống tròn",IF(EN258="Cống tròn",IF(EU258="Không có móng",IQ258-FF258,IF(EU258="Đế",IP258-FN258,IF(OR(EU258="Móng bê tông",EU258="Móng bê tông kết hợp đế"),II258-FJ258,0))),0),IF(EN258="Cống hộp",IF(AND(EN258="Cống hộp",EU258="Không có móng"),IQ258-GF258,IF(AND(EN258="Cống hộp",EU258="Móng bê tông"),IJ258-GB258,0)),IF(OR(EN258="Rãnh xây",EN258="Rãnh bê tông"),IF(OR(EN258="Rãnh xây",EN258="Rãnh bê tông"),IK258-GB258,0),IF(EN258="Ống nhựa",IF(AND(EN258="Ống nhựa",EU258="Không đắp cát"),IQ258-HT258,IF(AND(EN258="Ống nhựa",EU258="Đắp cát"),IH258-HX258,0)),IF(EN258="Rãnh thang",IF(EN258="Rãnh thang",IF(EU258="Móng bê tông",#REF!-#REF!,IQ258),0),0))))),2)</f>
        <v>24.45</v>
      </c>
      <c r="IB258" s="20">
        <f t="shared" si="825"/>
        <v>2.0700000000000003</v>
      </c>
      <c r="IC258" s="20">
        <f t="shared" si="671"/>
        <v>0</v>
      </c>
      <c r="ID258" s="20">
        <f t="shared" si="672"/>
        <v>0</v>
      </c>
      <c r="IE258" s="20">
        <f t="shared" si="673"/>
        <v>24.45</v>
      </c>
      <c r="IF258" s="20">
        <f t="shared" si="674"/>
        <v>0</v>
      </c>
      <c r="IG258" s="20">
        <f>IF(EN258="Rãnh thang",IF(AND(EN258="Rãnh thang",EU258="Móng bê tông"),IQ258-#REF!,0),IF(EN258="Ống nhựa",IF(AND(EN258="Ống nhựa",EU258="Đắp cát"),IQ258-HT258,0),IF(EN258="Cống tròn",IF(EN258="Cống tròn",IF(OR(EU258="Móng bê tông",EU258="Móng bê tông kết hợp đế"),IM258-FL258,0),0),IF(EN258="Cống hộp",IF(AND(EN258="Cống hộp",EU258="Móng bê tông"),IN258-GD258,0),IF(OR(EN258="Rãnh xây",EN258="Rãnh bê tông"),IF(AND(EN258="Rãnh xây",EU258="Móng bê tông"),IO258-GD258,IF(AND(EN258="Rãnh bê tông",EU258="Móng bê tông"),IO258-GD258,0)),0)))))</f>
        <v>24.55</v>
      </c>
      <c r="IH258" s="20">
        <f t="shared" si="675"/>
        <v>0</v>
      </c>
      <c r="II258" s="20">
        <f t="shared" si="676"/>
        <v>0</v>
      </c>
      <c r="IJ258" s="20">
        <f t="shared" si="677"/>
        <v>0</v>
      </c>
      <c r="IK258" s="20">
        <f t="shared" si="678"/>
        <v>24.55</v>
      </c>
      <c r="IL258" s="20">
        <f t="shared" si="679"/>
        <v>24.75</v>
      </c>
      <c r="IM258" s="20">
        <f t="shared" si="680"/>
        <v>0</v>
      </c>
      <c r="IN258" s="20">
        <f t="shared" si="681"/>
        <v>0</v>
      </c>
      <c r="IO258" s="20">
        <f t="shared" si="682"/>
        <v>24.75</v>
      </c>
      <c r="IP258" s="20">
        <f t="shared" si="683"/>
        <v>0</v>
      </c>
      <c r="IQ258" s="18">
        <v>24.75</v>
      </c>
      <c r="IR258" s="25">
        <f t="shared" si="826"/>
        <v>1</v>
      </c>
      <c r="IS258" s="25">
        <f t="shared" si="684"/>
        <v>25.75</v>
      </c>
      <c r="IT258" s="25">
        <f t="shared" si="685"/>
        <v>25.75</v>
      </c>
      <c r="IU258" s="25">
        <f>ROUND(IF(EN258="Cống tròn",IF(EN258="Cống tròn",IV258+FF258,0),IF(EN258="Cống hộp",IF(EN258="Cống hộp",IV258+GP258,0),IF(OR(EN258="Rãnh xây",EN258="Rãnh bê tông"),IF(OR(EN258="Rãnh xây",EN258="Rãnh bê tông"),IV258+GP258,0),IF(EN258="ống nhựa",IF(EN258="Ống nhựa",IV258+HT258,0),IF(EN258="Rãnh thang",IF(EN258="Rãnh thang",IQ258+#REF!,0),0))))),2)</f>
        <v>25.95</v>
      </c>
      <c r="IV258" s="18">
        <v>25.75</v>
      </c>
      <c r="IW258" s="25">
        <f t="shared" si="686"/>
        <v>0</v>
      </c>
      <c r="IX258" s="25">
        <f t="shared" si="687"/>
        <v>0</v>
      </c>
      <c r="IY258" s="25">
        <f t="shared" si="688"/>
        <v>25.95</v>
      </c>
      <c r="IZ258" s="25">
        <f t="shared" si="689"/>
        <v>0</v>
      </c>
      <c r="JA258" s="25">
        <f t="shared" si="690"/>
        <v>0</v>
      </c>
      <c r="JB258" s="18">
        <v>26.73</v>
      </c>
      <c r="JC258" s="20">
        <f>ROUND(IF(EN258="Cống tròn",IF(EN258="Cống tròn",IF(EU258="Không có móng",JS258-FF258,IF(EU258="Đế",JR258-FN258,IF(OR(EU258="Móng bê tông",EU258="Móng bê tông kết hợp đế"),JK258-FJ258,0))),0),IF(EN258="Cống hộp",IF(AND(EN258="Cống hộp",EU258="Không có móng"),JS258-GF258,IF(AND(EN258="Cống hộp",EU258="Móng bê tông"),JL258-GB258,0)),IF(OR(EN258="Rãnh xây",EN258="Rãnh bê tông"),IF(OR(EN258="Rãnh xây",EN258="Rãnh bê tông"),JM258-GB258,0),IF(EN258="Ống nhựa",IF(AND(EN258="Ống nhựa",EU258="Không đắp cát"),JS258-HT258,IF(AND(EN258="Ống nhựa",EU258="Đắp cát"),JJ258-HX258,0)),IF(EN258="Rãnh thang",IF(EN258="Rãnh thang",IF(EU258="Móng bê tông",#REF!-#REF!,JS258),0),0))))),2)</f>
        <v>24.41</v>
      </c>
      <c r="JD258" s="20">
        <f t="shared" si="827"/>
        <v>2.3200000000000003</v>
      </c>
      <c r="JE258" s="20">
        <f t="shared" si="691"/>
        <v>0</v>
      </c>
      <c r="JF258" s="20">
        <f t="shared" si="692"/>
        <v>0</v>
      </c>
      <c r="JG258" s="20">
        <f t="shared" si="693"/>
        <v>24.41</v>
      </c>
      <c r="JH258" s="20">
        <f t="shared" si="694"/>
        <v>0</v>
      </c>
      <c r="JI258" s="20">
        <f>IF(EN258="Rãnh thang",IF(AND(EN258="Rãnh thang",EU258="Móng bê tông"),JS258-#REF!,0),IF(EN258="Ống nhựa",IF(AND(EN258="Ống nhựa",EU258="Đắp cát"),JS258-HT258,0),IF(EN258="Cống tròn",IF(EN258="Cống tròn",IF(OR(EU258="Móng bê tông",EU258="Móng bê tông kết hợp đế"),JO258-FL258,0),0),IF(EN258="Cống hộp",IF(AND(EN258="Cống hộp",EU258="Móng bê tông"),JP258-GD258,0),IF(OR(EN258="Rãnh xây",EN258="Rãnh bê tông"),IF(AND(EN258="Rãnh xây",EU258="Móng bê tông"),JQ258-GD258,IF(AND(EN258="Rãnh bê tông",EU258="Móng bê tông"),JQ258-GD258,0)),0)))))</f>
        <v>24.51</v>
      </c>
      <c r="JJ258" s="20">
        <f t="shared" si="695"/>
        <v>0</v>
      </c>
      <c r="JK258" s="20">
        <f t="shared" si="696"/>
        <v>0</v>
      </c>
      <c r="JL258" s="20">
        <f t="shared" si="697"/>
        <v>0</v>
      </c>
      <c r="JM258" s="20">
        <f t="shared" si="698"/>
        <v>24.51</v>
      </c>
      <c r="JN258" s="20">
        <f t="shared" si="699"/>
        <v>24.71</v>
      </c>
      <c r="JO258" s="20">
        <f t="shared" si="700"/>
        <v>0</v>
      </c>
      <c r="JP258" s="20">
        <f t="shared" si="701"/>
        <v>0</v>
      </c>
      <c r="JQ258" s="20">
        <f t="shared" si="702"/>
        <v>24.71</v>
      </c>
      <c r="JR258" s="20">
        <f t="shared" si="703"/>
        <v>0</v>
      </c>
      <c r="JS258" s="26">
        <v>24.71</v>
      </c>
      <c r="JT258" s="25">
        <f t="shared" si="828"/>
        <v>1</v>
      </c>
      <c r="JU258" s="25">
        <f t="shared" si="704"/>
        <v>25.71</v>
      </c>
      <c r="JV258" s="25">
        <f t="shared" si="705"/>
        <v>25.71</v>
      </c>
      <c r="JW258" s="25">
        <f>ROUND(IF(EN258="Cống tròn",IF(EN258="Cống tròn",JX258+FF258,0),IF(EN258="Cống hộp",IF(EN258="Cống hộp",JX258+GP258,0),IF(OR(EN258="Rãnh xây",EN258="Rãnh bê tông"),IF(OR(EN258="Rãnh xây",EN258="Rãnh bê tông"),JX258+GP258,0),IF(EN258="ống nhựa",IF(EN258="Ống nhựa",JX258+HT258,0),IF(EN258="Rãnh thang",IF(EN258="Rãnh thang",JS258+#REF!,0),0))))),2)</f>
        <v>25.91</v>
      </c>
      <c r="JX258" s="27">
        <v>25.71</v>
      </c>
      <c r="JY258" s="25">
        <f t="shared" si="706"/>
        <v>0</v>
      </c>
      <c r="JZ258" s="25">
        <f t="shared" si="707"/>
        <v>0</v>
      </c>
      <c r="KA258" s="25">
        <f t="shared" si="708"/>
        <v>25.91</v>
      </c>
      <c r="KB258" s="25">
        <f t="shared" si="709"/>
        <v>0</v>
      </c>
      <c r="KC258" s="25">
        <f t="shared" si="710"/>
        <v>0</v>
      </c>
      <c r="KD258" s="28" t="s">
        <v>98</v>
      </c>
      <c r="KE258" s="27">
        <v>0</v>
      </c>
      <c r="KF258" s="25">
        <f t="shared" si="711"/>
        <v>2.0700000000000003</v>
      </c>
      <c r="KG258" s="25">
        <f t="shared" si="829"/>
        <v>2.0700000000000003</v>
      </c>
      <c r="KH258" s="27">
        <v>0</v>
      </c>
      <c r="KI258" s="25">
        <f t="shared" si="712"/>
        <v>2.3200000000000003</v>
      </c>
      <c r="KJ258" s="25">
        <f t="shared" si="830"/>
        <v>2.3200000000000003</v>
      </c>
      <c r="KK258" s="25">
        <f t="shared" si="713"/>
        <v>0</v>
      </c>
      <c r="KL258" s="25">
        <f t="shared" si="714"/>
        <v>0</v>
      </c>
      <c r="KM258" s="25">
        <f t="shared" si="831"/>
        <v>0</v>
      </c>
      <c r="KN258" s="25">
        <f t="shared" si="715"/>
        <v>0</v>
      </c>
      <c r="KO258" s="25">
        <f t="shared" si="716"/>
        <v>0</v>
      </c>
      <c r="KP258" s="25">
        <f t="shared" si="832"/>
        <v>0</v>
      </c>
      <c r="KQ258" s="25">
        <f t="shared" si="717"/>
        <v>0</v>
      </c>
      <c r="KR258" s="25">
        <f t="shared" si="718"/>
        <v>0</v>
      </c>
      <c r="KS258" s="25">
        <f t="shared" si="833"/>
        <v>0</v>
      </c>
      <c r="KT258" s="25">
        <f t="shared" si="719"/>
        <v>0</v>
      </c>
      <c r="KU258" s="25">
        <f t="shared" si="720"/>
        <v>0</v>
      </c>
      <c r="KV258" s="25">
        <f t="shared" si="834"/>
        <v>0</v>
      </c>
      <c r="KW258" s="25">
        <f>IF(OR(KD258="Đào đất",KD258="Đào đất + đào đá"),IF(KF258&lt;=FJ258+FL258,0,IF(KF258&gt;=FJ258+FL258+FN258,FN258,KF258-(FJ258+FL258))),0)</f>
        <v>0</v>
      </c>
      <c r="KX258" s="25">
        <f t="shared" si="722"/>
        <v>0</v>
      </c>
      <c r="KY258" s="25">
        <f t="shared" si="835"/>
        <v>0</v>
      </c>
      <c r="KZ258" s="25">
        <f t="shared" si="723"/>
        <v>0</v>
      </c>
      <c r="LA258" s="25">
        <f t="shared" si="724"/>
        <v>0</v>
      </c>
      <c r="LB258" s="25">
        <f t="shared" si="836"/>
        <v>0</v>
      </c>
      <c r="LC258" s="25">
        <f t="shared" si="725"/>
        <v>0</v>
      </c>
      <c r="LD258" s="25">
        <f t="shared" si="726"/>
        <v>0</v>
      </c>
      <c r="LE258" s="25">
        <f t="shared" si="837"/>
        <v>0</v>
      </c>
      <c r="LF258" s="25">
        <f t="shared" si="727"/>
        <v>0</v>
      </c>
      <c r="LG258" s="25">
        <f t="shared" si="728"/>
        <v>0</v>
      </c>
      <c r="LH258" s="25">
        <f t="shared" si="838"/>
        <v>0</v>
      </c>
      <c r="LI258" s="25">
        <f t="shared" si="729"/>
        <v>0.1</v>
      </c>
      <c r="LJ258" s="25">
        <f t="shared" si="730"/>
        <v>0.1</v>
      </c>
      <c r="LK258" s="25">
        <f t="shared" si="839"/>
        <v>0.1</v>
      </c>
      <c r="LL258" s="25">
        <f t="shared" si="731"/>
        <v>0</v>
      </c>
      <c r="LM258" s="25">
        <f t="shared" si="732"/>
        <v>0</v>
      </c>
      <c r="LN258" s="25">
        <f t="shared" si="840"/>
        <v>0</v>
      </c>
      <c r="LO258" s="25">
        <f t="shared" si="733"/>
        <v>0.2</v>
      </c>
      <c r="LP258" s="25">
        <f t="shared" si="734"/>
        <v>0.2</v>
      </c>
      <c r="LQ258" s="25">
        <f t="shared" si="841"/>
        <v>0.2</v>
      </c>
      <c r="LR258" s="25">
        <f t="shared" si="735"/>
        <v>0</v>
      </c>
      <c r="LS258" s="25">
        <f t="shared" si="736"/>
        <v>0</v>
      </c>
      <c r="LT258" s="25">
        <f t="shared" si="842"/>
        <v>0</v>
      </c>
      <c r="LU258" s="25">
        <f t="shared" si="737"/>
        <v>1.2</v>
      </c>
      <c r="LV258" s="25">
        <f t="shared" si="738"/>
        <v>1.2</v>
      </c>
      <c r="LW258" s="25">
        <f t="shared" si="843"/>
        <v>1.2</v>
      </c>
      <c r="LX258" s="25">
        <f t="shared" si="739"/>
        <v>0</v>
      </c>
      <c r="LY258" s="25">
        <f t="shared" si="740"/>
        <v>0</v>
      </c>
      <c r="LZ258" s="25">
        <f t="shared" si="844"/>
        <v>0</v>
      </c>
      <c r="MA258" s="25">
        <f t="shared" si="741"/>
        <v>0</v>
      </c>
      <c r="MB258" s="25">
        <f t="shared" si="742"/>
        <v>0</v>
      </c>
      <c r="MC258" s="25">
        <f t="shared" si="845"/>
        <v>0</v>
      </c>
      <c r="MD258" s="25">
        <f t="shared" si="743"/>
        <v>0</v>
      </c>
      <c r="ME258" s="25">
        <f t="shared" si="744"/>
        <v>0</v>
      </c>
      <c r="MF258" s="25">
        <f t="shared" si="846"/>
        <v>0</v>
      </c>
      <c r="MG258" s="25">
        <f t="shared" si="745"/>
        <v>0</v>
      </c>
      <c r="MH258" s="25">
        <f t="shared" si="746"/>
        <v>0</v>
      </c>
      <c r="MI258" s="25">
        <f t="shared" si="847"/>
        <v>0</v>
      </c>
      <c r="MJ258" s="25">
        <f t="shared" si="747"/>
        <v>0</v>
      </c>
      <c r="MK258" s="25">
        <f t="shared" si="748"/>
        <v>0</v>
      </c>
      <c r="ML258" s="25">
        <f t="shared" si="848"/>
        <v>0</v>
      </c>
      <c r="MM258" s="25">
        <f t="shared" si="749"/>
        <v>0</v>
      </c>
      <c r="MN258" s="25">
        <f t="shared" si="750"/>
        <v>0</v>
      </c>
      <c r="MO258" s="25">
        <f t="shared" si="849"/>
        <v>0</v>
      </c>
      <c r="MP258" s="25">
        <f t="shared" si="751"/>
        <v>0</v>
      </c>
      <c r="MQ258" s="25">
        <f t="shared" si="752"/>
        <v>0</v>
      </c>
      <c r="MR258" s="25">
        <f t="shared" si="850"/>
        <v>0</v>
      </c>
      <c r="MS258" s="29">
        <v>1.5999999999999999</v>
      </c>
      <c r="MT258" s="29">
        <v>0</v>
      </c>
      <c r="MU258" s="29">
        <v>1</v>
      </c>
      <c r="MV258" s="29">
        <v>1</v>
      </c>
      <c r="MW258" s="25">
        <f t="shared" si="753"/>
        <v>1.6</v>
      </c>
      <c r="MX258" s="25">
        <f t="shared" si="754"/>
        <v>3.31</v>
      </c>
      <c r="MY258" s="25">
        <f t="shared" si="755"/>
        <v>0</v>
      </c>
      <c r="MZ258" s="25">
        <f t="shared" si="756"/>
        <v>0</v>
      </c>
      <c r="NA258" s="25">
        <f t="shared" si="757"/>
        <v>1.6</v>
      </c>
      <c r="NB258" s="25">
        <f t="shared" si="758"/>
        <v>3.71</v>
      </c>
      <c r="NC258" s="25">
        <f t="shared" si="759"/>
        <v>0</v>
      </c>
      <c r="ND258" s="25">
        <f t="shared" si="760"/>
        <v>0</v>
      </c>
      <c r="NE258" s="25">
        <f t="shared" si="851"/>
        <v>1.6</v>
      </c>
      <c r="NF258" s="25">
        <f t="shared" si="851"/>
        <v>3.51</v>
      </c>
      <c r="NG258" s="25">
        <f t="shared" si="851"/>
        <v>0</v>
      </c>
      <c r="NH258" s="25">
        <f t="shared" si="851"/>
        <v>0</v>
      </c>
      <c r="NI258" s="25">
        <f t="shared" si="761"/>
        <v>118.22</v>
      </c>
      <c r="NJ258" s="25">
        <f t="shared" si="762"/>
        <v>0</v>
      </c>
      <c r="NK258" s="25">
        <f t="shared" si="763"/>
        <v>118.22</v>
      </c>
      <c r="NL258" s="25">
        <f t="shared" si="764"/>
        <v>0</v>
      </c>
      <c r="NM258" s="25">
        <f t="shared" si="765"/>
        <v>0</v>
      </c>
      <c r="NN258" s="25">
        <f t="shared" si="852"/>
        <v>0</v>
      </c>
      <c r="NO258" s="25">
        <f t="shared" si="766"/>
        <v>0</v>
      </c>
      <c r="NP258" s="25">
        <f t="shared" si="767"/>
        <v>0</v>
      </c>
      <c r="NQ258" s="25">
        <f t="shared" si="853"/>
        <v>0</v>
      </c>
      <c r="NR258" s="25">
        <f t="shared" si="768"/>
        <v>71.400000000000006</v>
      </c>
      <c r="NS258" s="25">
        <f t="shared" si="769"/>
        <v>0</v>
      </c>
      <c r="NT258" s="25">
        <f t="shared" si="854"/>
        <v>71.400000000000006</v>
      </c>
      <c r="NU258" s="25">
        <f t="shared" si="770"/>
        <v>0</v>
      </c>
      <c r="NV258" s="25">
        <f t="shared" si="771"/>
        <v>0</v>
      </c>
      <c r="NW258" s="25">
        <f t="shared" si="855"/>
        <v>0</v>
      </c>
      <c r="NX258" s="25">
        <f t="shared" si="856"/>
        <v>71.400000000000006</v>
      </c>
      <c r="NY258" s="25">
        <f t="shared" si="856"/>
        <v>0</v>
      </c>
      <c r="NZ258" s="25">
        <f t="shared" si="857"/>
        <v>71.400000000000006</v>
      </c>
      <c r="OA258" s="25">
        <f t="shared" si="858"/>
        <v>46.82</v>
      </c>
      <c r="OB258" s="25">
        <f t="shared" si="858"/>
        <v>0</v>
      </c>
      <c r="OC258" s="25">
        <f t="shared" si="859"/>
        <v>46.82</v>
      </c>
      <c r="OD258" s="25">
        <f t="shared" si="860"/>
        <v>71.400000000000006</v>
      </c>
      <c r="OE258" s="25">
        <f t="shared" si="860"/>
        <v>0</v>
      </c>
      <c r="OF258" s="25">
        <f t="shared" si="860"/>
        <v>71.400000000000006</v>
      </c>
      <c r="OG258" s="25">
        <f t="shared" si="772"/>
        <v>0</v>
      </c>
      <c r="OH258" s="25">
        <f t="shared" si="773"/>
        <v>0</v>
      </c>
      <c r="OI258" s="25">
        <f t="shared" si="774"/>
        <v>0</v>
      </c>
      <c r="OJ258" s="25">
        <f t="shared" si="775"/>
        <v>0</v>
      </c>
      <c r="OK258" s="25">
        <f t="shared" si="776"/>
        <v>0</v>
      </c>
      <c r="OL258" s="25">
        <f t="shared" si="777"/>
        <v>0</v>
      </c>
      <c r="OM258" s="25">
        <f t="shared" si="861"/>
        <v>0</v>
      </c>
      <c r="ON258" s="25">
        <f t="shared" si="861"/>
        <v>0</v>
      </c>
      <c r="OO258" s="25">
        <f t="shared" si="861"/>
        <v>0</v>
      </c>
      <c r="OP258" s="25">
        <f t="shared" si="778"/>
        <v>0</v>
      </c>
      <c r="OQ258" s="25">
        <f t="shared" si="779"/>
        <v>0</v>
      </c>
      <c r="OR258" s="25">
        <f t="shared" si="862"/>
        <v>0</v>
      </c>
      <c r="OS258" s="19">
        <v>536967.82999999996</v>
      </c>
      <c r="OT258" s="19">
        <v>2370658.06</v>
      </c>
    </row>
    <row r="259" spans="1:410" ht="33" customHeight="1" x14ac:dyDescent="0.25">
      <c r="A259" s="18"/>
      <c r="B259" s="18" t="s">
        <v>1005</v>
      </c>
      <c r="C259" s="18">
        <v>344.26</v>
      </c>
      <c r="D259" s="16" t="e">
        <f>_xlfn.IFNA(INDEX(#REF!,MATCH(E259,#REF!,0)),0)</f>
        <v>#REF!</v>
      </c>
      <c r="E259" s="18" t="s">
        <v>1060</v>
      </c>
      <c r="F259" s="16" t="s">
        <v>765</v>
      </c>
      <c r="G259" s="16" t="s">
        <v>766</v>
      </c>
      <c r="H259" s="16" t="s">
        <v>767</v>
      </c>
      <c r="I259" s="16" t="s">
        <v>768</v>
      </c>
      <c r="J259" s="16" t="s">
        <v>769</v>
      </c>
      <c r="K259" s="16" t="s">
        <v>770</v>
      </c>
      <c r="L259" s="16" t="s">
        <v>771</v>
      </c>
      <c r="M259" s="18">
        <v>1.64</v>
      </c>
      <c r="N259" s="18">
        <v>1.94</v>
      </c>
      <c r="O259" s="18">
        <v>2.04</v>
      </c>
      <c r="P259" s="18">
        <v>2.34</v>
      </c>
      <c r="Q259" s="18">
        <v>0.1</v>
      </c>
      <c r="R259" s="18">
        <v>1.8399999999999999</v>
      </c>
      <c r="S259" s="18">
        <v>2.14</v>
      </c>
      <c r="T259" s="18">
        <v>0.2</v>
      </c>
      <c r="U259" s="18">
        <v>0</v>
      </c>
      <c r="V259" s="18">
        <v>0</v>
      </c>
      <c r="W259" s="18">
        <v>0</v>
      </c>
      <c r="X259" s="18">
        <v>1.64</v>
      </c>
      <c r="Y259" s="18">
        <v>1.9</v>
      </c>
      <c r="Z259" s="20">
        <f t="shared" si="780"/>
        <v>2.1</v>
      </c>
      <c r="AA259" s="18">
        <v>0.22</v>
      </c>
      <c r="AB259" s="18">
        <v>0</v>
      </c>
      <c r="AC259" s="18">
        <v>0</v>
      </c>
      <c r="AD259" s="18">
        <v>0</v>
      </c>
      <c r="AE259" s="18">
        <v>0</v>
      </c>
      <c r="AF259" s="18">
        <v>0</v>
      </c>
      <c r="AG259" s="18">
        <v>1.2</v>
      </c>
      <c r="AH259" s="18">
        <v>1.5</v>
      </c>
      <c r="AI259" s="20">
        <f t="shared" si="781"/>
        <v>2.25</v>
      </c>
      <c r="AJ259" s="18">
        <v>0</v>
      </c>
      <c r="AK259" s="18">
        <v>0</v>
      </c>
      <c r="AL259" s="20">
        <f t="shared" si="782"/>
        <v>0</v>
      </c>
      <c r="AM259" s="18">
        <v>1.64</v>
      </c>
      <c r="AN259" s="18">
        <v>1.5</v>
      </c>
      <c r="AO259" s="18">
        <v>0.15</v>
      </c>
      <c r="AP259" s="18">
        <v>0.22</v>
      </c>
      <c r="AQ259" s="18">
        <v>1.64</v>
      </c>
      <c r="AR259" s="18">
        <v>1.72</v>
      </c>
      <c r="AS259" s="18">
        <v>0.12</v>
      </c>
      <c r="AT259" s="18">
        <v>0.11</v>
      </c>
      <c r="AU259" s="18">
        <v>0</v>
      </c>
      <c r="AV259" s="18">
        <v>1</v>
      </c>
      <c r="AW259" s="18">
        <v>0</v>
      </c>
      <c r="AX259" s="18">
        <v>0</v>
      </c>
      <c r="AY259" s="18">
        <v>0</v>
      </c>
      <c r="AZ259" s="18">
        <v>0</v>
      </c>
      <c r="BA259" s="18">
        <v>0</v>
      </c>
      <c r="BB259" s="18">
        <v>0</v>
      </c>
      <c r="BC259" s="18">
        <v>0</v>
      </c>
      <c r="BD259" s="18">
        <v>0</v>
      </c>
      <c r="BE259" s="18">
        <v>0</v>
      </c>
      <c r="BF259" s="18">
        <v>0</v>
      </c>
      <c r="BG259" s="18">
        <v>0</v>
      </c>
      <c r="BH259" s="18">
        <v>0</v>
      </c>
      <c r="BI259" s="18">
        <v>1</v>
      </c>
      <c r="BJ259" s="18">
        <v>0</v>
      </c>
      <c r="BK259" s="18">
        <v>0</v>
      </c>
      <c r="BL259" s="18">
        <v>0</v>
      </c>
      <c r="BM259" s="18">
        <v>1</v>
      </c>
      <c r="BN259" s="18">
        <v>0</v>
      </c>
      <c r="BO259" s="18">
        <v>0</v>
      </c>
      <c r="BP259" s="18">
        <v>0</v>
      </c>
      <c r="BQ259" s="18">
        <v>0</v>
      </c>
      <c r="BR259" s="18">
        <v>0</v>
      </c>
      <c r="BS259" s="18">
        <v>0</v>
      </c>
      <c r="BT259" s="18">
        <v>0</v>
      </c>
      <c r="BU259" s="18">
        <v>0</v>
      </c>
      <c r="BV259" s="18">
        <v>0</v>
      </c>
      <c r="BW259" s="18">
        <v>0</v>
      </c>
      <c r="BX259" s="18">
        <v>0</v>
      </c>
      <c r="BY259" s="18">
        <v>0</v>
      </c>
      <c r="BZ259" s="18">
        <v>0</v>
      </c>
      <c r="CA259" s="16" t="e">
        <f>_xlfn.IFNA(IF(RIGHT(D259,2)="=G",0,INDEX(#REF!,MATCH(E259,#REF!,0))),0)</f>
        <v>#REF!</v>
      </c>
      <c r="CB259" s="16" t="s">
        <v>776</v>
      </c>
      <c r="CC259" s="18">
        <v>0</v>
      </c>
      <c r="CD259" s="18">
        <v>0</v>
      </c>
      <c r="CE259" s="18">
        <v>1.4</v>
      </c>
      <c r="CF259" s="18">
        <v>0.85</v>
      </c>
      <c r="CG259" s="18">
        <v>0.12</v>
      </c>
      <c r="CH259" s="18">
        <v>2</v>
      </c>
      <c r="CI259" s="16" t="s">
        <v>98</v>
      </c>
      <c r="CJ259" s="18">
        <v>0</v>
      </c>
      <c r="CK259" s="20">
        <f t="shared" si="648"/>
        <v>2.62</v>
      </c>
      <c r="CL259" s="20">
        <f t="shared" si="783"/>
        <v>2.62</v>
      </c>
      <c r="CM259" s="18">
        <v>30</v>
      </c>
      <c r="CN259" s="18">
        <v>26.73</v>
      </c>
      <c r="CO259" s="18">
        <v>25.891000000000002</v>
      </c>
      <c r="CP259" s="22">
        <f t="shared" si="649"/>
        <v>26.73</v>
      </c>
      <c r="CQ259" s="22">
        <f t="shared" si="650"/>
        <v>24.11</v>
      </c>
      <c r="CR259" s="22">
        <f t="shared" si="784"/>
        <v>2.62</v>
      </c>
      <c r="CS259" s="22">
        <f t="shared" si="651"/>
        <v>24.21</v>
      </c>
      <c r="CT259" s="22">
        <f t="shared" si="652"/>
        <v>24.41</v>
      </c>
      <c r="CU259" s="18">
        <v>24.41</v>
      </c>
      <c r="CV259" s="22">
        <f t="shared" si="785"/>
        <v>2.1</v>
      </c>
      <c r="CW259" s="22">
        <f t="shared" si="653"/>
        <v>0</v>
      </c>
      <c r="CX259" s="22">
        <f t="shared" si="654"/>
        <v>0</v>
      </c>
      <c r="CY259" s="22">
        <f t="shared" si="655"/>
        <v>26.46</v>
      </c>
      <c r="CZ259" s="22">
        <f t="shared" si="656"/>
        <v>26.61</v>
      </c>
      <c r="DA259" s="18">
        <v>26.73</v>
      </c>
      <c r="DB259" s="20">
        <f t="shared" si="786"/>
        <v>2.62</v>
      </c>
      <c r="DC259" s="20">
        <f t="shared" si="787"/>
        <v>0</v>
      </c>
      <c r="DD259" s="20">
        <f t="shared" si="788"/>
        <v>2.62</v>
      </c>
      <c r="DE259" s="20">
        <f t="shared" si="657"/>
        <v>0.1</v>
      </c>
      <c r="DF259" s="20">
        <f t="shared" si="658"/>
        <v>0.2</v>
      </c>
      <c r="DG259" s="20">
        <f t="shared" si="659"/>
        <v>2.3199999999999998</v>
      </c>
      <c r="DH259" s="20">
        <f t="shared" si="660"/>
        <v>0</v>
      </c>
      <c r="DI259" s="20">
        <f t="shared" si="661"/>
        <v>0</v>
      </c>
      <c r="DJ259" s="20">
        <f t="shared" si="662"/>
        <v>0</v>
      </c>
      <c r="DK259" s="20">
        <f t="shared" si="789"/>
        <v>2.62</v>
      </c>
      <c r="DL259" s="20">
        <f t="shared" si="790"/>
        <v>0</v>
      </c>
      <c r="DM259" s="20">
        <f t="shared" si="791"/>
        <v>0</v>
      </c>
      <c r="DN259" s="20">
        <f t="shared" si="792"/>
        <v>0</v>
      </c>
      <c r="DO259" s="18">
        <v>2.54</v>
      </c>
      <c r="DP259" s="18">
        <v>0</v>
      </c>
      <c r="DQ259" s="18">
        <v>1</v>
      </c>
      <c r="DR259" s="18">
        <v>1</v>
      </c>
      <c r="DS259" s="25">
        <f t="shared" si="793"/>
        <v>2.54</v>
      </c>
      <c r="DT259" s="25">
        <f t="shared" si="794"/>
        <v>0</v>
      </c>
      <c r="DU259" s="25">
        <f t="shared" si="795"/>
        <v>6.65</v>
      </c>
      <c r="DV259" s="25">
        <f t="shared" si="796"/>
        <v>0</v>
      </c>
      <c r="DW259" s="25">
        <f t="shared" si="797"/>
        <v>6.65</v>
      </c>
      <c r="DX259" s="25">
        <f t="shared" si="798"/>
        <v>13.57</v>
      </c>
      <c r="DY259" s="25">
        <f t="shared" si="799"/>
        <v>0</v>
      </c>
      <c r="DZ259" s="25">
        <f t="shared" si="800"/>
        <v>13.57</v>
      </c>
      <c r="EA259" s="25">
        <f t="shared" si="801"/>
        <v>8.65</v>
      </c>
      <c r="EB259" s="25">
        <f t="shared" si="802"/>
        <v>0</v>
      </c>
      <c r="EC259" s="25">
        <f t="shared" si="803"/>
        <v>8.65</v>
      </c>
      <c r="ED259" s="25">
        <f t="shared" si="804"/>
        <v>4.92</v>
      </c>
      <c r="EE259" s="25">
        <f t="shared" si="804"/>
        <v>0</v>
      </c>
      <c r="EF259" s="25">
        <f t="shared" si="805"/>
        <v>4.92</v>
      </c>
      <c r="EG259" s="25">
        <f t="shared" si="806"/>
        <v>8.65</v>
      </c>
      <c r="EH259" s="25">
        <f t="shared" si="806"/>
        <v>0</v>
      </c>
      <c r="EI259" s="25">
        <f t="shared" si="807"/>
        <v>8.65</v>
      </c>
      <c r="EJ259" s="18">
        <v>344.26</v>
      </c>
      <c r="EK259" s="18">
        <v>367.76</v>
      </c>
      <c r="EL259" s="18" t="s">
        <v>1060</v>
      </c>
      <c r="EM259" s="18" t="s">
        <v>1061</v>
      </c>
      <c r="EN259" s="16" t="s">
        <v>870</v>
      </c>
      <c r="EO259" s="16" t="s">
        <v>871</v>
      </c>
      <c r="EP259" s="16" t="e">
        <f>IF(OR(EN259="Cống tròn",EN259="Cống hộp",EN259="Ống nhựa"),INDEX(#REF!,MATCH(E259,#REF!,0)),IF(OR(EN259="Rãnh xây",EN259="Rãnh bê tông"),INDEX(#REF!,MATCH(E259,#REF!,0)),0))</f>
        <v>#REF!</v>
      </c>
      <c r="EQ259" s="18">
        <v>21.86</v>
      </c>
      <c r="ER259" s="18"/>
      <c r="ES259" s="25">
        <f t="shared" si="808"/>
        <v>0</v>
      </c>
      <c r="ET259" s="1" t="str">
        <f>_xlfn.IFNA(IF(EN259="Cống tròn",INDEX(#REF!,MATCH(E259,#REF!,0)),IF(EN259="Cống hộp",INDEX(#REF!,MATCH(E259,#REF!,0)),EU259&amp;" ,"&amp;EV259)),0)</f>
        <v>Móng bê tông ,Có cốt thép</v>
      </c>
      <c r="EU259" s="16" t="s">
        <v>769</v>
      </c>
      <c r="EV259" s="16" t="s">
        <v>872</v>
      </c>
      <c r="EW259" s="16" t="e">
        <f>_xlfn.IFNA(INDEX(#REF!,MATCH(E259,#REF!,0)),0)</f>
        <v>#REF!</v>
      </c>
      <c r="EX259" s="16"/>
      <c r="EY259" s="18">
        <v>0</v>
      </c>
      <c r="EZ259" s="18">
        <v>0</v>
      </c>
      <c r="FA259" s="18">
        <v>0</v>
      </c>
      <c r="FB259" s="19">
        <v>0</v>
      </c>
      <c r="FC259" s="19">
        <v>0</v>
      </c>
      <c r="FD259" s="25">
        <f t="shared" si="663"/>
        <v>0</v>
      </c>
      <c r="FE259" s="25">
        <f t="shared" si="809"/>
        <v>0</v>
      </c>
      <c r="FF259" s="18">
        <v>0</v>
      </c>
      <c r="FG259" s="18">
        <v>0</v>
      </c>
      <c r="FH259" s="18">
        <v>0</v>
      </c>
      <c r="FI259" s="25">
        <f t="shared" si="810"/>
        <v>0</v>
      </c>
      <c r="FJ259" s="18">
        <v>0</v>
      </c>
      <c r="FK259" s="18">
        <v>0</v>
      </c>
      <c r="FL259" s="18">
        <v>0</v>
      </c>
      <c r="FM259" s="18">
        <v>0</v>
      </c>
      <c r="FN259" s="18">
        <v>0</v>
      </c>
      <c r="FO259" s="25">
        <f t="shared" si="811"/>
        <v>0</v>
      </c>
      <c r="FP259" s="18">
        <v>0</v>
      </c>
      <c r="FQ259" s="18">
        <v>0</v>
      </c>
      <c r="FR259" s="25">
        <f t="shared" si="664"/>
        <v>0</v>
      </c>
      <c r="FS259" s="25">
        <f t="shared" si="665"/>
        <v>0</v>
      </c>
      <c r="FT259" s="25">
        <f t="shared" si="666"/>
        <v>0</v>
      </c>
      <c r="FU259" s="25">
        <f t="shared" si="667"/>
        <v>0</v>
      </c>
      <c r="FV259" s="25" t="str">
        <f t="shared" si="812"/>
        <v>Đủ</v>
      </c>
      <c r="FW259" s="25">
        <f t="shared" si="813"/>
        <v>0</v>
      </c>
      <c r="FX259" s="16" t="s">
        <v>820</v>
      </c>
      <c r="FY259" s="16" t="s">
        <v>766</v>
      </c>
      <c r="FZ259" s="16" t="s">
        <v>771</v>
      </c>
      <c r="GA259" s="16" t="s">
        <v>771</v>
      </c>
      <c r="GB259" s="18">
        <v>0.1</v>
      </c>
      <c r="GC259" s="18">
        <v>1.6</v>
      </c>
      <c r="GD259" s="18">
        <v>0.2</v>
      </c>
      <c r="GE259" s="18">
        <v>1.4</v>
      </c>
      <c r="GF259" s="18">
        <v>0</v>
      </c>
      <c r="GG259" s="18">
        <v>0</v>
      </c>
      <c r="GH259" s="18">
        <v>0.2</v>
      </c>
      <c r="GI259" s="18">
        <v>2</v>
      </c>
      <c r="GJ259" s="18">
        <v>1</v>
      </c>
      <c r="GK259" s="18"/>
      <c r="GL259" s="25">
        <f t="shared" si="668"/>
        <v>1</v>
      </c>
      <c r="GM259" s="25">
        <f t="shared" si="814"/>
        <v>1</v>
      </c>
      <c r="GN259" s="18">
        <v>0</v>
      </c>
      <c r="GO259" s="18">
        <v>0</v>
      </c>
      <c r="GP259" s="18">
        <v>0.15</v>
      </c>
      <c r="GQ259" s="18">
        <v>0.11</v>
      </c>
      <c r="GR259" s="1" t="e">
        <f>_xlfn.IFNA(INDEX(#REF!,MATCH(E259,#REF!,0)),0)</f>
        <v>#REF!</v>
      </c>
      <c r="GS259" s="16"/>
      <c r="GT259" s="18">
        <v>0</v>
      </c>
      <c r="GU259" s="18">
        <v>0</v>
      </c>
      <c r="GV259" s="18">
        <v>0</v>
      </c>
      <c r="GW259" s="18">
        <v>0</v>
      </c>
      <c r="GX259" s="25">
        <f t="shared" si="669"/>
        <v>0</v>
      </c>
      <c r="GY259" s="25">
        <f t="shared" si="670"/>
        <v>0</v>
      </c>
      <c r="GZ259" s="25">
        <f t="shared" si="815"/>
        <v>1.45</v>
      </c>
      <c r="HA259" s="1" t="e" cm="1">
        <f t="array" ref="HA259">INDEX(#REF!,MATCH(EJ259&amp;EK259&amp;HD259&amp;HE259&amp;HF259,#REF!&amp;#REF!&amp;#REF!&amp;#REF!&amp;#REF!,0))</f>
        <v>#REF!</v>
      </c>
      <c r="HB259" s="16" t="s">
        <v>872</v>
      </c>
      <c r="HC259" s="25">
        <f t="shared" si="816"/>
        <v>21</v>
      </c>
      <c r="HD259" s="18">
        <v>1</v>
      </c>
      <c r="HE259" s="18">
        <v>1.2</v>
      </c>
      <c r="HF259" s="18">
        <v>0.15</v>
      </c>
      <c r="HG259" s="1" t="e" cm="1">
        <f t="array" ref="HG259">INDEX(#REF!,MATCH(EJ259&amp;EK259&amp;HJ259&amp;HK259&amp;HL259,#REF!&amp;#REF!&amp;#REF!&amp;#REF!&amp;#REF!,0))</f>
        <v>#REF!</v>
      </c>
      <c r="HH259" s="16" t="s">
        <v>872</v>
      </c>
      <c r="HI259" s="25">
        <f t="shared" si="817"/>
        <v>1</v>
      </c>
      <c r="HJ259" s="25">
        <f t="shared" si="818"/>
        <v>0.54</v>
      </c>
      <c r="HK259" s="19">
        <v>1.2</v>
      </c>
      <c r="HL259" s="19">
        <v>0.15</v>
      </c>
      <c r="HM259" s="18">
        <v>0.01</v>
      </c>
      <c r="HN259" s="18">
        <v>1</v>
      </c>
      <c r="HO259" s="25">
        <f t="shared" si="819"/>
        <v>21</v>
      </c>
      <c r="HP259" s="25">
        <f t="shared" si="820"/>
        <v>0.21</v>
      </c>
      <c r="HQ259" s="25">
        <f t="shared" si="821"/>
        <v>21.21</v>
      </c>
      <c r="HR259" s="25">
        <f t="shared" si="822"/>
        <v>-0.64999999999999858</v>
      </c>
      <c r="HS259" s="25" t="str">
        <f t="shared" si="823"/>
        <v>Thêm 01</v>
      </c>
      <c r="HT259" s="19">
        <v>0</v>
      </c>
      <c r="HU259" s="19">
        <v>0</v>
      </c>
      <c r="HV259" s="19">
        <v>0</v>
      </c>
      <c r="HW259" s="25">
        <f t="shared" si="824"/>
        <v>0</v>
      </c>
      <c r="HX259" s="19">
        <v>0</v>
      </c>
      <c r="HY259" s="19">
        <v>0</v>
      </c>
      <c r="HZ259" s="18">
        <v>26.73</v>
      </c>
      <c r="IA259" s="20">
        <f>ROUND(IF(EN259="Cống tròn",IF(EN259="Cống tròn",IF(EU259="Không có móng",IQ259-FF259,IF(EU259="Đế",IP259-FN259,IF(OR(EU259="Móng bê tông",EU259="Móng bê tông kết hợp đế"),II259-FJ259,0))),0),IF(EN259="Cống hộp",IF(AND(EN259="Cống hộp",EU259="Không có móng"),IQ259-GF259,IF(AND(EN259="Cống hộp",EU259="Móng bê tông"),IJ259-GB259,0)),IF(OR(EN259="Rãnh xây",EN259="Rãnh bê tông"),IF(OR(EN259="Rãnh xây",EN259="Rãnh bê tông"),IK259-GB259,0),IF(EN259="Ống nhựa",IF(AND(EN259="Ống nhựa",EU259="Không đắp cát"),IQ259-HT259,IF(AND(EN259="Ống nhựa",EU259="Đắp cát"),IH259-HX259,0)),IF(EN259="Rãnh thang",IF(EN259="Rãnh thang",IF(EU259="Móng bê tông",#REF!-#REF!,IQ259),0),0))))),2)</f>
        <v>24.41</v>
      </c>
      <c r="IB259" s="20">
        <f t="shared" si="825"/>
        <v>2.3200000000000003</v>
      </c>
      <c r="IC259" s="20">
        <f t="shared" si="671"/>
        <v>0</v>
      </c>
      <c r="ID259" s="20">
        <f t="shared" si="672"/>
        <v>0</v>
      </c>
      <c r="IE259" s="20">
        <f t="shared" si="673"/>
        <v>24.41</v>
      </c>
      <c r="IF259" s="20">
        <f t="shared" si="674"/>
        <v>0</v>
      </c>
      <c r="IG259" s="20">
        <f>IF(EN259="Rãnh thang",IF(AND(EN259="Rãnh thang",EU259="Móng bê tông"),IQ259-#REF!,0),IF(EN259="Ống nhựa",IF(AND(EN259="Ống nhựa",EU259="Đắp cát"),IQ259-HT259,0),IF(EN259="Cống tròn",IF(EN259="Cống tròn",IF(OR(EU259="Móng bê tông",EU259="Móng bê tông kết hợp đế"),IM259-FL259,0),0),IF(EN259="Cống hộp",IF(AND(EN259="Cống hộp",EU259="Móng bê tông"),IN259-GD259,0),IF(OR(EN259="Rãnh xây",EN259="Rãnh bê tông"),IF(AND(EN259="Rãnh xây",EU259="Móng bê tông"),IO259-GD259,IF(AND(EN259="Rãnh bê tông",EU259="Móng bê tông"),IO259-GD259,0)),0)))))</f>
        <v>24.51</v>
      </c>
      <c r="IH259" s="20">
        <f t="shared" si="675"/>
        <v>0</v>
      </c>
      <c r="II259" s="20">
        <f t="shared" si="676"/>
        <v>0</v>
      </c>
      <c r="IJ259" s="20">
        <f t="shared" si="677"/>
        <v>0</v>
      </c>
      <c r="IK259" s="20">
        <f t="shared" si="678"/>
        <v>24.51</v>
      </c>
      <c r="IL259" s="20">
        <f t="shared" si="679"/>
        <v>24.71</v>
      </c>
      <c r="IM259" s="20">
        <f t="shared" si="680"/>
        <v>0</v>
      </c>
      <c r="IN259" s="20">
        <f t="shared" si="681"/>
        <v>0</v>
      </c>
      <c r="IO259" s="20">
        <f t="shared" si="682"/>
        <v>24.71</v>
      </c>
      <c r="IP259" s="20">
        <f t="shared" si="683"/>
        <v>0</v>
      </c>
      <c r="IQ259" s="18">
        <v>24.71</v>
      </c>
      <c r="IR259" s="25">
        <f t="shared" si="826"/>
        <v>1</v>
      </c>
      <c r="IS259" s="25">
        <f t="shared" si="684"/>
        <v>25.71</v>
      </c>
      <c r="IT259" s="25">
        <f t="shared" si="685"/>
        <v>25.71</v>
      </c>
      <c r="IU259" s="25">
        <f>ROUND(IF(EN259="Cống tròn",IF(EN259="Cống tròn",IV259+FF259,0),IF(EN259="Cống hộp",IF(EN259="Cống hộp",IV259+GP259,0),IF(OR(EN259="Rãnh xây",EN259="Rãnh bê tông"),IF(OR(EN259="Rãnh xây",EN259="Rãnh bê tông"),IV259+GP259,0),IF(EN259="ống nhựa",IF(EN259="Ống nhựa",IV259+HT259,0),IF(EN259="Rãnh thang",IF(EN259="Rãnh thang",IQ259+#REF!,0),0))))),2)</f>
        <v>25.86</v>
      </c>
      <c r="IV259" s="18">
        <v>25.71</v>
      </c>
      <c r="IW259" s="25">
        <f t="shared" si="686"/>
        <v>0</v>
      </c>
      <c r="IX259" s="25">
        <f t="shared" si="687"/>
        <v>0</v>
      </c>
      <c r="IY259" s="25">
        <f t="shared" si="688"/>
        <v>25.86</v>
      </c>
      <c r="IZ259" s="25">
        <f t="shared" si="689"/>
        <v>0</v>
      </c>
      <c r="JA259" s="25">
        <f t="shared" si="690"/>
        <v>0</v>
      </c>
      <c r="JB259" s="18">
        <v>26.67</v>
      </c>
      <c r="JC259" s="20">
        <f>ROUND(IF(EN259="Cống tròn",IF(EN259="Cống tròn",IF(EU259="Không có móng",JS259-FF259,IF(EU259="Đế",JR259-FN259,IF(OR(EU259="Móng bê tông",EU259="Móng bê tông kết hợp đế"),JK259-FJ259,0))),0),IF(EN259="Cống hộp",IF(AND(EN259="Cống hộp",EU259="Không có móng"),JS259-GF259,IF(AND(EN259="Cống hộp",EU259="Móng bê tông"),JL259-GB259,0)),IF(OR(EN259="Rãnh xây",EN259="Rãnh bê tông"),IF(OR(EN259="Rãnh xây",EN259="Rãnh bê tông"),JM259-GB259,0),IF(EN259="Ống nhựa",IF(AND(EN259="Ống nhựa",EU259="Không đắp cát"),JS259-HT259,IF(AND(EN259="Ống nhựa",EU259="Đắp cát"),JJ259-HX259,0)),IF(EN259="Rãnh thang",IF(EN259="Rãnh thang",IF(EU259="Móng bê tông",#REF!-#REF!,JS259),0),0))))),2)</f>
        <v>24.39</v>
      </c>
      <c r="JD259" s="20">
        <f t="shared" si="827"/>
        <v>2.2800000000000011</v>
      </c>
      <c r="JE259" s="20">
        <f t="shared" si="691"/>
        <v>0</v>
      </c>
      <c r="JF259" s="20">
        <f t="shared" si="692"/>
        <v>0</v>
      </c>
      <c r="JG259" s="20">
        <f t="shared" si="693"/>
        <v>24.39</v>
      </c>
      <c r="JH259" s="20">
        <f t="shared" si="694"/>
        <v>0</v>
      </c>
      <c r="JI259" s="20">
        <f>IF(EN259="Rãnh thang",IF(AND(EN259="Rãnh thang",EU259="Móng bê tông"),JS259-#REF!,0),IF(EN259="Ống nhựa",IF(AND(EN259="Ống nhựa",EU259="Đắp cát"),JS259-HT259,0),IF(EN259="Cống tròn",IF(EN259="Cống tròn",IF(OR(EU259="Móng bê tông",EU259="Móng bê tông kết hợp đế"),JO259-FL259,0),0),IF(EN259="Cống hộp",IF(AND(EN259="Cống hộp",EU259="Móng bê tông"),JP259-GD259,0),IF(OR(EN259="Rãnh xây",EN259="Rãnh bê tông"),IF(AND(EN259="Rãnh xây",EU259="Móng bê tông"),JQ259-GD259,IF(AND(EN259="Rãnh bê tông",EU259="Móng bê tông"),JQ259-GD259,0)),0)))))</f>
        <v>24.490000000000002</v>
      </c>
      <c r="JJ259" s="20">
        <f t="shared" si="695"/>
        <v>0</v>
      </c>
      <c r="JK259" s="20">
        <f t="shared" si="696"/>
        <v>0</v>
      </c>
      <c r="JL259" s="20">
        <f t="shared" si="697"/>
        <v>0</v>
      </c>
      <c r="JM259" s="20">
        <f t="shared" si="698"/>
        <v>24.490000000000002</v>
      </c>
      <c r="JN259" s="20">
        <f t="shared" si="699"/>
        <v>24.69</v>
      </c>
      <c r="JO259" s="20">
        <f t="shared" si="700"/>
        <v>0</v>
      </c>
      <c r="JP259" s="20">
        <f t="shared" si="701"/>
        <v>0</v>
      </c>
      <c r="JQ259" s="20">
        <f t="shared" si="702"/>
        <v>24.69</v>
      </c>
      <c r="JR259" s="20">
        <f t="shared" si="703"/>
        <v>0</v>
      </c>
      <c r="JS259" s="26">
        <v>24.69</v>
      </c>
      <c r="JT259" s="25">
        <f t="shared" si="828"/>
        <v>1</v>
      </c>
      <c r="JU259" s="25">
        <f t="shared" si="704"/>
        <v>25.69</v>
      </c>
      <c r="JV259" s="25">
        <f t="shared" si="705"/>
        <v>25.69</v>
      </c>
      <c r="JW259" s="25">
        <f>ROUND(IF(EN259="Cống tròn",IF(EN259="Cống tròn",JX259+FF259,0),IF(EN259="Cống hộp",IF(EN259="Cống hộp",JX259+GP259,0),IF(OR(EN259="Rãnh xây",EN259="Rãnh bê tông"),IF(OR(EN259="Rãnh xây",EN259="Rãnh bê tông"),JX259+GP259,0),IF(EN259="ống nhựa",IF(EN259="Ống nhựa",JX259+HT259,0),IF(EN259="Rãnh thang",IF(EN259="Rãnh thang",JS259+#REF!,0),0))))),2)</f>
        <v>25.84</v>
      </c>
      <c r="JX259" s="27">
        <v>25.69</v>
      </c>
      <c r="JY259" s="25">
        <f t="shared" si="706"/>
        <v>0</v>
      </c>
      <c r="JZ259" s="25">
        <f t="shared" si="707"/>
        <v>0</v>
      </c>
      <c r="KA259" s="25">
        <f t="shared" si="708"/>
        <v>25.84</v>
      </c>
      <c r="KB259" s="25">
        <f t="shared" si="709"/>
        <v>0</v>
      </c>
      <c r="KC259" s="25">
        <f t="shared" si="710"/>
        <v>0</v>
      </c>
      <c r="KD259" s="28" t="s">
        <v>98</v>
      </c>
      <c r="KE259" s="27">
        <v>0</v>
      </c>
      <c r="KF259" s="25">
        <f t="shared" si="711"/>
        <v>2.3200000000000003</v>
      </c>
      <c r="KG259" s="25">
        <f t="shared" si="829"/>
        <v>2.3200000000000003</v>
      </c>
      <c r="KH259" s="27">
        <v>0</v>
      </c>
      <c r="KI259" s="25">
        <f t="shared" si="712"/>
        <v>2.2800000000000011</v>
      </c>
      <c r="KJ259" s="25">
        <f t="shared" si="830"/>
        <v>2.2800000000000011</v>
      </c>
      <c r="KK259" s="25">
        <f t="shared" si="713"/>
        <v>0</v>
      </c>
      <c r="KL259" s="25">
        <f t="shared" si="714"/>
        <v>0</v>
      </c>
      <c r="KM259" s="25">
        <f t="shared" si="831"/>
        <v>0</v>
      </c>
      <c r="KN259" s="25">
        <f t="shared" si="715"/>
        <v>0</v>
      </c>
      <c r="KO259" s="25">
        <f t="shared" si="716"/>
        <v>0</v>
      </c>
      <c r="KP259" s="25">
        <f t="shared" si="832"/>
        <v>0</v>
      </c>
      <c r="KQ259" s="25">
        <f t="shared" si="717"/>
        <v>0</v>
      </c>
      <c r="KR259" s="25">
        <f t="shared" si="718"/>
        <v>0</v>
      </c>
      <c r="KS259" s="25">
        <f t="shared" si="833"/>
        <v>0</v>
      </c>
      <c r="KT259" s="25">
        <f t="shared" si="719"/>
        <v>0</v>
      </c>
      <c r="KU259" s="25">
        <f t="shared" si="720"/>
        <v>0</v>
      </c>
      <c r="KV259" s="25">
        <f t="shared" si="834"/>
        <v>0</v>
      </c>
      <c r="KW259" s="25">
        <f t="shared" ref="KW259:KW322" si="863">IF(OR(KD259="Đào đất",KD259="Đào đất + đào đá"),IF(KF259&lt;=FJ259+FL259,0,IF(KF259&gt;=FJ259+FL259+FN259,FN259,KF259-(FJ259+FL259))),0)</f>
        <v>0</v>
      </c>
      <c r="KX259" s="25">
        <f t="shared" si="722"/>
        <v>0</v>
      </c>
      <c r="KY259" s="25">
        <f t="shared" si="835"/>
        <v>0</v>
      </c>
      <c r="KZ259" s="25">
        <f t="shared" si="723"/>
        <v>0</v>
      </c>
      <c r="LA259" s="25">
        <f t="shared" si="724"/>
        <v>0</v>
      </c>
      <c r="LB259" s="25">
        <f t="shared" si="836"/>
        <v>0</v>
      </c>
      <c r="LC259" s="25">
        <f t="shared" si="725"/>
        <v>0</v>
      </c>
      <c r="LD259" s="25">
        <f t="shared" si="726"/>
        <v>0</v>
      </c>
      <c r="LE259" s="25">
        <f t="shared" si="837"/>
        <v>0</v>
      </c>
      <c r="LF259" s="25">
        <f t="shared" si="727"/>
        <v>0</v>
      </c>
      <c r="LG259" s="25">
        <f t="shared" si="728"/>
        <v>0</v>
      </c>
      <c r="LH259" s="25">
        <f t="shared" si="838"/>
        <v>0</v>
      </c>
      <c r="LI259" s="25">
        <f t="shared" si="729"/>
        <v>0.1</v>
      </c>
      <c r="LJ259" s="25">
        <f t="shared" si="730"/>
        <v>0.1</v>
      </c>
      <c r="LK259" s="25">
        <f t="shared" si="839"/>
        <v>0.1</v>
      </c>
      <c r="LL259" s="25">
        <f t="shared" si="731"/>
        <v>0</v>
      </c>
      <c r="LM259" s="25">
        <f t="shared" si="732"/>
        <v>0</v>
      </c>
      <c r="LN259" s="25">
        <f t="shared" si="840"/>
        <v>0</v>
      </c>
      <c r="LO259" s="25">
        <f t="shared" si="733"/>
        <v>0.2</v>
      </c>
      <c r="LP259" s="25">
        <f t="shared" si="734"/>
        <v>0.2</v>
      </c>
      <c r="LQ259" s="25">
        <f t="shared" si="841"/>
        <v>0.2</v>
      </c>
      <c r="LR259" s="25">
        <f t="shared" si="735"/>
        <v>0</v>
      </c>
      <c r="LS259" s="25">
        <f t="shared" si="736"/>
        <v>0</v>
      </c>
      <c r="LT259" s="25">
        <f t="shared" si="842"/>
        <v>0</v>
      </c>
      <c r="LU259" s="25">
        <f t="shared" si="737"/>
        <v>1.1499999999999999</v>
      </c>
      <c r="LV259" s="25">
        <f t="shared" si="738"/>
        <v>1.1499999999999999</v>
      </c>
      <c r="LW259" s="25">
        <f t="shared" si="843"/>
        <v>1.1499999999999999</v>
      </c>
      <c r="LX259" s="25">
        <f t="shared" si="739"/>
        <v>0</v>
      </c>
      <c r="LY259" s="25">
        <f t="shared" si="740"/>
        <v>0</v>
      </c>
      <c r="LZ259" s="25">
        <f t="shared" si="844"/>
        <v>0</v>
      </c>
      <c r="MA259" s="25">
        <f t="shared" si="741"/>
        <v>0</v>
      </c>
      <c r="MB259" s="25">
        <f t="shared" si="742"/>
        <v>0</v>
      </c>
      <c r="MC259" s="25">
        <f t="shared" si="845"/>
        <v>0</v>
      </c>
      <c r="MD259" s="25">
        <f t="shared" si="743"/>
        <v>0</v>
      </c>
      <c r="ME259" s="25">
        <f t="shared" si="744"/>
        <v>0</v>
      </c>
      <c r="MF259" s="25">
        <f t="shared" si="846"/>
        <v>0</v>
      </c>
      <c r="MG259" s="25">
        <f t="shared" si="745"/>
        <v>0</v>
      </c>
      <c r="MH259" s="25">
        <f t="shared" si="746"/>
        <v>0</v>
      </c>
      <c r="MI259" s="25">
        <f t="shared" si="847"/>
        <v>0</v>
      </c>
      <c r="MJ259" s="25">
        <f t="shared" si="747"/>
        <v>0</v>
      </c>
      <c r="MK259" s="25">
        <f t="shared" si="748"/>
        <v>0</v>
      </c>
      <c r="ML259" s="25">
        <f t="shared" si="848"/>
        <v>0</v>
      </c>
      <c r="MM259" s="25">
        <f t="shared" si="749"/>
        <v>0</v>
      </c>
      <c r="MN259" s="25">
        <f t="shared" si="750"/>
        <v>0</v>
      </c>
      <c r="MO259" s="25">
        <f t="shared" si="849"/>
        <v>0</v>
      </c>
      <c r="MP259" s="25">
        <f t="shared" si="751"/>
        <v>0</v>
      </c>
      <c r="MQ259" s="25">
        <f t="shared" si="752"/>
        <v>0</v>
      </c>
      <c r="MR259" s="25">
        <f t="shared" si="850"/>
        <v>0</v>
      </c>
      <c r="MS259" s="29">
        <v>1.5999999999999999</v>
      </c>
      <c r="MT259" s="29">
        <v>0</v>
      </c>
      <c r="MU259" s="29">
        <v>1</v>
      </c>
      <c r="MV259" s="29">
        <v>1</v>
      </c>
      <c r="MW259" s="25">
        <f t="shared" si="753"/>
        <v>1.6</v>
      </c>
      <c r="MX259" s="25">
        <f t="shared" si="754"/>
        <v>3.71</v>
      </c>
      <c r="MY259" s="25">
        <f t="shared" si="755"/>
        <v>0</v>
      </c>
      <c r="MZ259" s="25">
        <f t="shared" si="756"/>
        <v>0</v>
      </c>
      <c r="NA259" s="25">
        <f t="shared" si="757"/>
        <v>1.6</v>
      </c>
      <c r="NB259" s="25">
        <f t="shared" si="758"/>
        <v>3.65</v>
      </c>
      <c r="NC259" s="25">
        <f t="shared" si="759"/>
        <v>0</v>
      </c>
      <c r="ND259" s="25">
        <f t="shared" si="760"/>
        <v>0</v>
      </c>
      <c r="NE259" s="25">
        <f t="shared" si="851"/>
        <v>1.6</v>
      </c>
      <c r="NF259" s="25">
        <f t="shared" si="851"/>
        <v>3.6799999999999997</v>
      </c>
      <c r="NG259" s="25">
        <f t="shared" si="851"/>
        <v>0</v>
      </c>
      <c r="NH259" s="25">
        <f t="shared" si="851"/>
        <v>0</v>
      </c>
      <c r="NI259" s="25">
        <f t="shared" si="761"/>
        <v>80.44</v>
      </c>
      <c r="NJ259" s="25">
        <f t="shared" si="762"/>
        <v>0</v>
      </c>
      <c r="NK259" s="25">
        <f t="shared" si="763"/>
        <v>80.44</v>
      </c>
      <c r="NL259" s="25">
        <f t="shared" si="764"/>
        <v>0</v>
      </c>
      <c r="NM259" s="25">
        <f t="shared" si="765"/>
        <v>0</v>
      </c>
      <c r="NN259" s="25">
        <f t="shared" si="852"/>
        <v>0</v>
      </c>
      <c r="NO259" s="25">
        <f t="shared" si="766"/>
        <v>0</v>
      </c>
      <c r="NP259" s="25">
        <f t="shared" si="767"/>
        <v>0</v>
      </c>
      <c r="NQ259" s="25">
        <f t="shared" si="853"/>
        <v>0</v>
      </c>
      <c r="NR259" s="25">
        <f t="shared" si="768"/>
        <v>44.81</v>
      </c>
      <c r="NS259" s="25">
        <f t="shared" si="769"/>
        <v>0</v>
      </c>
      <c r="NT259" s="25">
        <f t="shared" si="854"/>
        <v>44.81</v>
      </c>
      <c r="NU259" s="25">
        <f t="shared" si="770"/>
        <v>0</v>
      </c>
      <c r="NV259" s="25">
        <f t="shared" si="771"/>
        <v>0</v>
      </c>
      <c r="NW259" s="25">
        <f t="shared" si="855"/>
        <v>0</v>
      </c>
      <c r="NX259" s="25">
        <f t="shared" si="856"/>
        <v>44.81</v>
      </c>
      <c r="NY259" s="25">
        <f t="shared" si="856"/>
        <v>0</v>
      </c>
      <c r="NZ259" s="25">
        <f t="shared" si="857"/>
        <v>44.81</v>
      </c>
      <c r="OA259" s="25">
        <f t="shared" si="858"/>
        <v>35.630000000000003</v>
      </c>
      <c r="OB259" s="25">
        <f t="shared" si="858"/>
        <v>0</v>
      </c>
      <c r="OC259" s="25">
        <f t="shared" si="859"/>
        <v>35.630000000000003</v>
      </c>
      <c r="OD259" s="25">
        <f t="shared" si="860"/>
        <v>44.81</v>
      </c>
      <c r="OE259" s="25">
        <f t="shared" si="860"/>
        <v>0</v>
      </c>
      <c r="OF259" s="25">
        <f t="shared" si="860"/>
        <v>44.81</v>
      </c>
      <c r="OG259" s="25">
        <f t="shared" si="772"/>
        <v>0</v>
      </c>
      <c r="OH259" s="25">
        <f t="shared" si="773"/>
        <v>0</v>
      </c>
      <c r="OI259" s="25">
        <f t="shared" si="774"/>
        <v>0</v>
      </c>
      <c r="OJ259" s="25">
        <f t="shared" si="775"/>
        <v>0</v>
      </c>
      <c r="OK259" s="25">
        <f t="shared" si="776"/>
        <v>0</v>
      </c>
      <c r="OL259" s="25">
        <f t="shared" si="777"/>
        <v>0</v>
      </c>
      <c r="OM259" s="25">
        <f t="shared" si="861"/>
        <v>0</v>
      </c>
      <c r="ON259" s="25">
        <f t="shared" si="861"/>
        <v>0</v>
      </c>
      <c r="OO259" s="25">
        <f t="shared" si="861"/>
        <v>0</v>
      </c>
      <c r="OP259" s="25">
        <f t="shared" si="778"/>
        <v>0</v>
      </c>
      <c r="OQ259" s="25">
        <f t="shared" si="779"/>
        <v>0</v>
      </c>
      <c r="OR259" s="25">
        <f t="shared" si="862"/>
        <v>0</v>
      </c>
      <c r="OS259" s="19">
        <v>536967.82999999996</v>
      </c>
      <c r="OT259" s="19">
        <v>2370693.87</v>
      </c>
    </row>
    <row r="260" spans="1:410" ht="33" customHeight="1" x14ac:dyDescent="0.25">
      <c r="A260" s="18"/>
      <c r="B260" s="18" t="s">
        <v>1005</v>
      </c>
      <c r="C260" s="18">
        <v>367.76</v>
      </c>
      <c r="D260" s="16" t="e">
        <f>_xlfn.IFNA(INDEX(#REF!,MATCH(E260,#REF!,0)),0)</f>
        <v>#REF!</v>
      </c>
      <c r="E260" s="18" t="s">
        <v>1061</v>
      </c>
      <c r="F260" s="16" t="s">
        <v>765</v>
      </c>
      <c r="G260" s="16" t="s">
        <v>766</v>
      </c>
      <c r="H260" s="16" t="s">
        <v>767</v>
      </c>
      <c r="I260" s="16" t="s">
        <v>768</v>
      </c>
      <c r="J260" s="16" t="s">
        <v>769</v>
      </c>
      <c r="K260" s="16" t="s">
        <v>770</v>
      </c>
      <c r="L260" s="16" t="s">
        <v>771</v>
      </c>
      <c r="M260" s="18">
        <v>1.64</v>
      </c>
      <c r="N260" s="18">
        <v>1.94</v>
      </c>
      <c r="O260" s="18">
        <v>2.04</v>
      </c>
      <c r="P260" s="18">
        <v>2.34</v>
      </c>
      <c r="Q260" s="18">
        <v>0.1</v>
      </c>
      <c r="R260" s="18">
        <v>1.8399999999999999</v>
      </c>
      <c r="S260" s="18">
        <v>2.14</v>
      </c>
      <c r="T260" s="18">
        <v>0.2</v>
      </c>
      <c r="U260" s="18">
        <v>0</v>
      </c>
      <c r="V260" s="18">
        <v>0</v>
      </c>
      <c r="W260" s="18">
        <v>0</v>
      </c>
      <c r="X260" s="18">
        <v>1.64</v>
      </c>
      <c r="Y260" s="18">
        <v>1.9</v>
      </c>
      <c r="Z260" s="20">
        <f t="shared" si="780"/>
        <v>2</v>
      </c>
      <c r="AA260" s="18">
        <v>0.22</v>
      </c>
      <c r="AB260" s="18">
        <v>0</v>
      </c>
      <c r="AC260" s="18">
        <v>0</v>
      </c>
      <c r="AD260" s="18">
        <v>0</v>
      </c>
      <c r="AE260" s="18">
        <v>0</v>
      </c>
      <c r="AF260" s="18">
        <v>0</v>
      </c>
      <c r="AG260" s="18">
        <v>1.2</v>
      </c>
      <c r="AH260" s="18">
        <v>1.5</v>
      </c>
      <c r="AI260" s="20">
        <f t="shared" si="781"/>
        <v>2.15</v>
      </c>
      <c r="AJ260" s="18">
        <v>0</v>
      </c>
      <c r="AK260" s="18">
        <v>0</v>
      </c>
      <c r="AL260" s="20">
        <f t="shared" si="782"/>
        <v>0</v>
      </c>
      <c r="AM260" s="18">
        <v>1.64</v>
      </c>
      <c r="AN260" s="18">
        <v>1.5</v>
      </c>
      <c r="AO260" s="18">
        <v>0.15</v>
      </c>
      <c r="AP260" s="18">
        <v>0.22</v>
      </c>
      <c r="AQ260" s="18">
        <v>1.64</v>
      </c>
      <c r="AR260" s="18">
        <v>1.72</v>
      </c>
      <c r="AS260" s="18">
        <v>0.12</v>
      </c>
      <c r="AT260" s="18">
        <v>0.11</v>
      </c>
      <c r="AU260" s="18">
        <v>0</v>
      </c>
      <c r="AV260" s="18">
        <v>1</v>
      </c>
      <c r="AW260" s="18">
        <v>0</v>
      </c>
      <c r="AX260" s="18">
        <v>0</v>
      </c>
      <c r="AY260" s="18">
        <v>0</v>
      </c>
      <c r="AZ260" s="18">
        <v>0</v>
      </c>
      <c r="BA260" s="18">
        <v>0</v>
      </c>
      <c r="BB260" s="18">
        <v>0</v>
      </c>
      <c r="BC260" s="18">
        <v>0</v>
      </c>
      <c r="BD260" s="18">
        <v>0</v>
      </c>
      <c r="BE260" s="18">
        <v>0</v>
      </c>
      <c r="BF260" s="18">
        <v>0</v>
      </c>
      <c r="BG260" s="18">
        <v>0</v>
      </c>
      <c r="BH260" s="18">
        <v>0</v>
      </c>
      <c r="BI260" s="18">
        <v>2</v>
      </c>
      <c r="BJ260" s="18">
        <v>0</v>
      </c>
      <c r="BK260" s="18">
        <v>0</v>
      </c>
      <c r="BL260" s="18">
        <v>0</v>
      </c>
      <c r="BM260" s="18">
        <v>0</v>
      </c>
      <c r="BN260" s="18">
        <v>0</v>
      </c>
      <c r="BO260" s="18">
        <v>0</v>
      </c>
      <c r="BP260" s="18">
        <v>0</v>
      </c>
      <c r="BQ260" s="18">
        <v>0</v>
      </c>
      <c r="BR260" s="18">
        <v>0</v>
      </c>
      <c r="BS260" s="18">
        <v>0</v>
      </c>
      <c r="BT260" s="18">
        <v>0</v>
      </c>
      <c r="BU260" s="18">
        <v>0</v>
      </c>
      <c r="BV260" s="18">
        <v>0</v>
      </c>
      <c r="BW260" s="18">
        <v>0</v>
      </c>
      <c r="BX260" s="18">
        <v>0</v>
      </c>
      <c r="BY260" s="18">
        <v>0</v>
      </c>
      <c r="BZ260" s="18">
        <v>0</v>
      </c>
      <c r="CA260" s="16" t="e">
        <f>_xlfn.IFNA(IF(RIGHT(D260,2)="=G",0,INDEX(#REF!,MATCH(E260,#REF!,0))),0)</f>
        <v>#REF!</v>
      </c>
      <c r="CB260" s="16" t="s">
        <v>776</v>
      </c>
      <c r="CC260" s="18">
        <v>0</v>
      </c>
      <c r="CD260" s="18">
        <v>0</v>
      </c>
      <c r="CE260" s="18">
        <v>1.4</v>
      </c>
      <c r="CF260" s="18">
        <v>0.85</v>
      </c>
      <c r="CG260" s="18">
        <v>0.12</v>
      </c>
      <c r="CH260" s="18">
        <v>2</v>
      </c>
      <c r="CI260" s="16" t="s">
        <v>98</v>
      </c>
      <c r="CJ260" s="18">
        <v>0</v>
      </c>
      <c r="CK260" s="20">
        <f t="shared" si="648"/>
        <v>2.58</v>
      </c>
      <c r="CL260" s="20">
        <f t="shared" si="783"/>
        <v>2.58</v>
      </c>
      <c r="CM260" s="18">
        <v>32.28</v>
      </c>
      <c r="CN260" s="18">
        <v>26.67</v>
      </c>
      <c r="CO260" s="18">
        <v>25.831000000000003</v>
      </c>
      <c r="CP260" s="22">
        <f t="shared" si="649"/>
        <v>26.67</v>
      </c>
      <c r="CQ260" s="22">
        <f t="shared" si="650"/>
        <v>24.09</v>
      </c>
      <c r="CR260" s="22">
        <f t="shared" si="784"/>
        <v>2.58</v>
      </c>
      <c r="CS260" s="22">
        <f t="shared" si="651"/>
        <v>24.19</v>
      </c>
      <c r="CT260" s="22">
        <f t="shared" si="652"/>
        <v>24.39</v>
      </c>
      <c r="CU260" s="18">
        <v>24.39</v>
      </c>
      <c r="CV260" s="22">
        <f t="shared" si="785"/>
        <v>2</v>
      </c>
      <c r="CW260" s="22">
        <f t="shared" si="653"/>
        <v>0</v>
      </c>
      <c r="CX260" s="22">
        <f t="shared" si="654"/>
        <v>0</v>
      </c>
      <c r="CY260" s="22">
        <f t="shared" si="655"/>
        <v>26.4</v>
      </c>
      <c r="CZ260" s="22">
        <f t="shared" si="656"/>
        <v>26.55</v>
      </c>
      <c r="DA260" s="18">
        <v>26.67</v>
      </c>
      <c r="DB260" s="20">
        <f t="shared" si="786"/>
        <v>2.58</v>
      </c>
      <c r="DC260" s="20">
        <f t="shared" si="787"/>
        <v>0</v>
      </c>
      <c r="DD260" s="20">
        <f t="shared" si="788"/>
        <v>2.58</v>
      </c>
      <c r="DE260" s="20">
        <f t="shared" si="657"/>
        <v>0.1</v>
      </c>
      <c r="DF260" s="20">
        <f t="shared" si="658"/>
        <v>0.2</v>
      </c>
      <c r="DG260" s="20">
        <f t="shared" si="659"/>
        <v>2.27</v>
      </c>
      <c r="DH260" s="20">
        <f t="shared" si="660"/>
        <v>0</v>
      </c>
      <c r="DI260" s="20">
        <f t="shared" si="661"/>
        <v>0</v>
      </c>
      <c r="DJ260" s="20">
        <f t="shared" si="662"/>
        <v>0</v>
      </c>
      <c r="DK260" s="20">
        <f t="shared" si="789"/>
        <v>2.5700000000000003</v>
      </c>
      <c r="DL260" s="20">
        <f t="shared" si="790"/>
        <v>0</v>
      </c>
      <c r="DM260" s="20">
        <f t="shared" si="791"/>
        <v>9.9999999999997868E-3</v>
      </c>
      <c r="DN260" s="20">
        <f t="shared" si="792"/>
        <v>0</v>
      </c>
      <c r="DO260" s="18">
        <v>2.54</v>
      </c>
      <c r="DP260" s="18">
        <v>0</v>
      </c>
      <c r="DQ260" s="18">
        <v>1</v>
      </c>
      <c r="DR260" s="18">
        <v>1</v>
      </c>
      <c r="DS260" s="25">
        <f t="shared" si="793"/>
        <v>2.54</v>
      </c>
      <c r="DT260" s="25">
        <f t="shared" si="794"/>
        <v>0</v>
      </c>
      <c r="DU260" s="25">
        <f t="shared" si="795"/>
        <v>6.55</v>
      </c>
      <c r="DV260" s="25">
        <f t="shared" si="796"/>
        <v>0</v>
      </c>
      <c r="DW260" s="25">
        <f t="shared" si="797"/>
        <v>6.55</v>
      </c>
      <c r="DX260" s="25">
        <f t="shared" si="798"/>
        <v>13.36</v>
      </c>
      <c r="DY260" s="25">
        <f t="shared" si="799"/>
        <v>0</v>
      </c>
      <c r="DZ260" s="25">
        <f t="shared" si="800"/>
        <v>13.36</v>
      </c>
      <c r="EA260" s="25">
        <f t="shared" si="801"/>
        <v>8.49</v>
      </c>
      <c r="EB260" s="25">
        <f t="shared" si="802"/>
        <v>0</v>
      </c>
      <c r="EC260" s="25">
        <f t="shared" si="803"/>
        <v>8.49</v>
      </c>
      <c r="ED260" s="25">
        <f t="shared" si="804"/>
        <v>4.87</v>
      </c>
      <c r="EE260" s="25">
        <f t="shared" si="804"/>
        <v>0</v>
      </c>
      <c r="EF260" s="25">
        <f t="shared" si="805"/>
        <v>4.87</v>
      </c>
      <c r="EG260" s="25">
        <f t="shared" si="806"/>
        <v>8.49</v>
      </c>
      <c r="EH260" s="25">
        <f t="shared" si="806"/>
        <v>0</v>
      </c>
      <c r="EI260" s="25">
        <f t="shared" si="807"/>
        <v>8.49</v>
      </c>
      <c r="EJ260" s="18">
        <v>367.76</v>
      </c>
      <c r="EK260" s="18">
        <v>406.26</v>
      </c>
      <c r="EL260" s="18" t="s">
        <v>1061</v>
      </c>
      <c r="EM260" s="18" t="s">
        <v>1062</v>
      </c>
      <c r="EN260" s="16" t="s">
        <v>870</v>
      </c>
      <c r="EO260" s="16" t="s">
        <v>871</v>
      </c>
      <c r="EP260" s="16" t="e">
        <f>IF(OR(EN260="Cống tròn",EN260="Cống hộp",EN260="Ống nhựa"),INDEX(#REF!,MATCH(E260,#REF!,0)),IF(OR(EN260="Rãnh xây",EN260="Rãnh bê tông"),INDEX(#REF!,MATCH(E260,#REF!,0)),0))</f>
        <v>#REF!</v>
      </c>
      <c r="EQ260" s="18">
        <v>36.86</v>
      </c>
      <c r="ER260" s="18"/>
      <c r="ES260" s="25">
        <f t="shared" si="808"/>
        <v>0</v>
      </c>
      <c r="ET260" s="1" t="str">
        <f>_xlfn.IFNA(IF(EN260="Cống tròn",INDEX(#REF!,MATCH(E260,#REF!,0)),IF(EN260="Cống hộp",INDEX(#REF!,MATCH(E260,#REF!,0)),EU260&amp;" ,"&amp;EV260)),0)</f>
        <v>Móng bê tông ,Có cốt thép</v>
      </c>
      <c r="EU260" s="16" t="s">
        <v>769</v>
      </c>
      <c r="EV260" s="16" t="s">
        <v>872</v>
      </c>
      <c r="EW260" s="16" t="e">
        <f>_xlfn.IFNA(INDEX(#REF!,MATCH(E260,#REF!,0)),0)</f>
        <v>#REF!</v>
      </c>
      <c r="EX260" s="16"/>
      <c r="EY260" s="18">
        <v>0</v>
      </c>
      <c r="EZ260" s="18">
        <v>0</v>
      </c>
      <c r="FA260" s="18">
        <v>0</v>
      </c>
      <c r="FB260" s="19">
        <v>0</v>
      </c>
      <c r="FC260" s="19">
        <v>0</v>
      </c>
      <c r="FD260" s="25">
        <f t="shared" si="663"/>
        <v>0</v>
      </c>
      <c r="FE260" s="25">
        <f t="shared" si="809"/>
        <v>0</v>
      </c>
      <c r="FF260" s="18">
        <v>0</v>
      </c>
      <c r="FG260" s="18">
        <v>0</v>
      </c>
      <c r="FH260" s="18">
        <v>0</v>
      </c>
      <c r="FI260" s="25">
        <f t="shared" si="810"/>
        <v>0</v>
      </c>
      <c r="FJ260" s="18">
        <v>0</v>
      </c>
      <c r="FK260" s="18">
        <v>0</v>
      </c>
      <c r="FL260" s="18">
        <v>0</v>
      </c>
      <c r="FM260" s="18">
        <v>0</v>
      </c>
      <c r="FN260" s="18">
        <v>0</v>
      </c>
      <c r="FO260" s="25">
        <f t="shared" si="811"/>
        <v>0</v>
      </c>
      <c r="FP260" s="18">
        <v>0</v>
      </c>
      <c r="FQ260" s="18">
        <v>0</v>
      </c>
      <c r="FR260" s="25">
        <f t="shared" si="664"/>
        <v>0</v>
      </c>
      <c r="FS260" s="25">
        <f t="shared" si="665"/>
        <v>0</v>
      </c>
      <c r="FT260" s="25">
        <f t="shared" si="666"/>
        <v>0</v>
      </c>
      <c r="FU260" s="25">
        <f t="shared" si="667"/>
        <v>0</v>
      </c>
      <c r="FV260" s="25" t="str">
        <f t="shared" si="812"/>
        <v>Đủ</v>
      </c>
      <c r="FW260" s="25">
        <f t="shared" si="813"/>
        <v>0</v>
      </c>
      <c r="FX260" s="16" t="s">
        <v>820</v>
      </c>
      <c r="FY260" s="16" t="s">
        <v>766</v>
      </c>
      <c r="FZ260" s="16" t="s">
        <v>771</v>
      </c>
      <c r="GA260" s="16" t="s">
        <v>771</v>
      </c>
      <c r="GB260" s="18">
        <v>0.1</v>
      </c>
      <c r="GC260" s="18">
        <v>1.6</v>
      </c>
      <c r="GD260" s="18">
        <v>0.2</v>
      </c>
      <c r="GE260" s="18">
        <v>1.4</v>
      </c>
      <c r="GF260" s="18">
        <v>0</v>
      </c>
      <c r="GG260" s="18">
        <v>0</v>
      </c>
      <c r="GH260" s="18">
        <v>0.2</v>
      </c>
      <c r="GI260" s="18">
        <v>2</v>
      </c>
      <c r="GJ260" s="18">
        <v>1</v>
      </c>
      <c r="GK260" s="18"/>
      <c r="GL260" s="25">
        <f t="shared" si="668"/>
        <v>1</v>
      </c>
      <c r="GM260" s="25">
        <f t="shared" si="814"/>
        <v>1</v>
      </c>
      <c r="GN260" s="18">
        <v>0</v>
      </c>
      <c r="GO260" s="18">
        <v>0</v>
      </c>
      <c r="GP260" s="18">
        <v>0.15</v>
      </c>
      <c r="GQ260" s="18">
        <v>0.11</v>
      </c>
      <c r="GR260" s="1" t="e">
        <f>_xlfn.IFNA(INDEX(#REF!,MATCH(E260,#REF!,0)),0)</f>
        <v>#REF!</v>
      </c>
      <c r="GS260" s="16"/>
      <c r="GT260" s="18">
        <v>0</v>
      </c>
      <c r="GU260" s="18">
        <v>0</v>
      </c>
      <c r="GV260" s="18">
        <v>0</v>
      </c>
      <c r="GW260" s="18">
        <v>0</v>
      </c>
      <c r="GX260" s="25">
        <f t="shared" si="669"/>
        <v>0</v>
      </c>
      <c r="GY260" s="25">
        <f t="shared" si="670"/>
        <v>0</v>
      </c>
      <c r="GZ260" s="25">
        <f t="shared" si="815"/>
        <v>1.45</v>
      </c>
      <c r="HA260" s="1" t="e" cm="1">
        <f t="array" ref="HA260">INDEX(#REF!,MATCH(EJ260&amp;EK260&amp;HD260&amp;HE260&amp;HF260,#REF!&amp;#REF!&amp;#REF!&amp;#REF!&amp;#REF!,0))</f>
        <v>#REF!</v>
      </c>
      <c r="HB260" s="16" t="s">
        <v>872</v>
      </c>
      <c r="HC260" s="25">
        <f t="shared" si="816"/>
        <v>36</v>
      </c>
      <c r="HD260" s="18">
        <v>1</v>
      </c>
      <c r="HE260" s="18">
        <v>1.2</v>
      </c>
      <c r="HF260" s="18">
        <v>0.15</v>
      </c>
      <c r="HG260" s="1" t="e" cm="1">
        <f t="array" ref="HG260">INDEX(#REF!,MATCH(EJ260&amp;EK260&amp;HJ260&amp;HK260&amp;HL260,#REF!&amp;#REF!&amp;#REF!&amp;#REF!&amp;#REF!,0))</f>
        <v>#REF!</v>
      </c>
      <c r="HH260" s="16" t="s">
        <v>872</v>
      </c>
      <c r="HI260" s="25">
        <f t="shared" si="817"/>
        <v>1</v>
      </c>
      <c r="HJ260" s="25">
        <f t="shared" si="818"/>
        <v>0.54</v>
      </c>
      <c r="HK260" s="19">
        <v>1.2</v>
      </c>
      <c r="HL260" s="19">
        <v>0.15</v>
      </c>
      <c r="HM260" s="18">
        <v>0.01</v>
      </c>
      <c r="HN260" s="18">
        <v>1</v>
      </c>
      <c r="HO260" s="25">
        <f t="shared" si="819"/>
        <v>36</v>
      </c>
      <c r="HP260" s="25">
        <f t="shared" si="820"/>
        <v>0.36</v>
      </c>
      <c r="HQ260" s="25">
        <f t="shared" si="821"/>
        <v>36.36</v>
      </c>
      <c r="HR260" s="25">
        <f t="shared" si="822"/>
        <v>-0.5</v>
      </c>
      <c r="HS260" s="25" t="str">
        <f t="shared" si="823"/>
        <v>Thêm 01</v>
      </c>
      <c r="HT260" s="19">
        <v>0</v>
      </c>
      <c r="HU260" s="19">
        <v>0</v>
      </c>
      <c r="HV260" s="19">
        <v>0</v>
      </c>
      <c r="HW260" s="25">
        <f t="shared" si="824"/>
        <v>0</v>
      </c>
      <c r="HX260" s="19">
        <v>0</v>
      </c>
      <c r="HY260" s="19">
        <v>0</v>
      </c>
      <c r="HZ260" s="18">
        <v>26.67</v>
      </c>
      <c r="IA260" s="20">
        <f>ROUND(IF(EN260="Cống tròn",IF(EN260="Cống tròn",IF(EU260="Không có móng",IQ260-FF260,IF(EU260="Đế",IP260-FN260,IF(OR(EU260="Móng bê tông",EU260="Móng bê tông kết hợp đế"),II260-FJ260,0))),0),IF(EN260="Cống hộp",IF(AND(EN260="Cống hộp",EU260="Không có móng"),IQ260-GF260,IF(AND(EN260="Cống hộp",EU260="Móng bê tông"),IJ260-GB260,0)),IF(OR(EN260="Rãnh xây",EN260="Rãnh bê tông"),IF(OR(EN260="Rãnh xây",EN260="Rãnh bê tông"),IK260-GB260,0),IF(EN260="Ống nhựa",IF(AND(EN260="Ống nhựa",EU260="Không đắp cát"),IQ260-HT260,IF(AND(EN260="Ống nhựa",EU260="Đắp cát"),IH260-HX260,0)),IF(EN260="Rãnh thang",IF(EN260="Rãnh thang",IF(EU260="Móng bê tông",#REF!-#REF!,IQ260),0),0))))),2)</f>
        <v>24.39</v>
      </c>
      <c r="IB260" s="20">
        <f t="shared" si="825"/>
        <v>2.2800000000000011</v>
      </c>
      <c r="IC260" s="20">
        <f t="shared" si="671"/>
        <v>0</v>
      </c>
      <c r="ID260" s="20">
        <f t="shared" si="672"/>
        <v>0</v>
      </c>
      <c r="IE260" s="20">
        <f t="shared" si="673"/>
        <v>24.39</v>
      </c>
      <c r="IF260" s="20">
        <f t="shared" si="674"/>
        <v>0</v>
      </c>
      <c r="IG260" s="20">
        <f>IF(EN260="Rãnh thang",IF(AND(EN260="Rãnh thang",EU260="Móng bê tông"),IQ260-#REF!,0),IF(EN260="Ống nhựa",IF(AND(EN260="Ống nhựa",EU260="Đắp cát"),IQ260-HT260,0),IF(EN260="Cống tròn",IF(EN260="Cống tròn",IF(OR(EU260="Móng bê tông",EU260="Móng bê tông kết hợp đế"),IM260-FL260,0),0),IF(EN260="Cống hộp",IF(AND(EN260="Cống hộp",EU260="Móng bê tông"),IN260-GD260,0),IF(OR(EN260="Rãnh xây",EN260="Rãnh bê tông"),IF(AND(EN260="Rãnh xây",EU260="Móng bê tông"),IO260-GD260,IF(AND(EN260="Rãnh bê tông",EU260="Móng bê tông"),IO260-GD260,0)),0)))))</f>
        <v>24.490000000000002</v>
      </c>
      <c r="IH260" s="20">
        <f t="shared" si="675"/>
        <v>0</v>
      </c>
      <c r="II260" s="20">
        <f t="shared" si="676"/>
        <v>0</v>
      </c>
      <c r="IJ260" s="20">
        <f t="shared" si="677"/>
        <v>0</v>
      </c>
      <c r="IK260" s="20">
        <f t="shared" si="678"/>
        <v>24.490000000000002</v>
      </c>
      <c r="IL260" s="20">
        <f t="shared" si="679"/>
        <v>24.69</v>
      </c>
      <c r="IM260" s="20">
        <f t="shared" si="680"/>
        <v>0</v>
      </c>
      <c r="IN260" s="20">
        <f t="shared" si="681"/>
        <v>0</v>
      </c>
      <c r="IO260" s="20">
        <f t="shared" si="682"/>
        <v>24.69</v>
      </c>
      <c r="IP260" s="20">
        <f t="shared" si="683"/>
        <v>0</v>
      </c>
      <c r="IQ260" s="18">
        <v>24.69</v>
      </c>
      <c r="IR260" s="25">
        <f t="shared" si="826"/>
        <v>1</v>
      </c>
      <c r="IS260" s="25">
        <f t="shared" si="684"/>
        <v>25.69</v>
      </c>
      <c r="IT260" s="25">
        <f t="shared" si="685"/>
        <v>25.69</v>
      </c>
      <c r="IU260" s="25">
        <f>ROUND(IF(EN260="Cống tròn",IF(EN260="Cống tròn",IV260+FF260,0),IF(EN260="Cống hộp",IF(EN260="Cống hộp",IV260+GP260,0),IF(OR(EN260="Rãnh xây",EN260="Rãnh bê tông"),IF(OR(EN260="Rãnh xây",EN260="Rãnh bê tông"),IV260+GP260,0),IF(EN260="ống nhựa",IF(EN260="Ống nhựa",IV260+HT260,0),IF(EN260="Rãnh thang",IF(EN260="Rãnh thang",IQ260+#REF!,0),0))))),2)</f>
        <v>25.84</v>
      </c>
      <c r="IV260" s="18">
        <v>25.69</v>
      </c>
      <c r="IW260" s="25">
        <f t="shared" si="686"/>
        <v>0</v>
      </c>
      <c r="IX260" s="25">
        <f t="shared" si="687"/>
        <v>0</v>
      </c>
      <c r="IY260" s="25">
        <f t="shared" si="688"/>
        <v>25.84</v>
      </c>
      <c r="IZ260" s="25">
        <f t="shared" si="689"/>
        <v>0</v>
      </c>
      <c r="JA260" s="25">
        <f t="shared" si="690"/>
        <v>0</v>
      </c>
      <c r="JB260" s="18">
        <v>26.58</v>
      </c>
      <c r="JC260" s="20">
        <f>ROUND(IF(EN260="Cống tròn",IF(EN260="Cống tròn",IF(EU260="Không có móng",JS260-FF260,IF(EU260="Đế",JR260-FN260,IF(OR(EU260="Móng bê tông",EU260="Móng bê tông kết hợp đế"),JK260-FJ260,0))),0),IF(EN260="Cống hộp",IF(AND(EN260="Cống hộp",EU260="Không có móng"),JS260-GF260,IF(AND(EN260="Cống hộp",EU260="Móng bê tông"),JL260-GB260,0)),IF(OR(EN260="Rãnh xây",EN260="Rãnh bê tông"),IF(OR(EN260="Rãnh xây",EN260="Rãnh bê tông"),JM260-GB260,0),IF(EN260="Ống nhựa",IF(AND(EN260="Ống nhựa",EU260="Không đắp cát"),JS260-HT260,IF(AND(EN260="Ống nhựa",EU260="Đắp cát"),JJ260-HX260,0)),IF(EN260="Rãnh thang",IF(EN260="Rãnh thang",IF(EU260="Móng bê tông",#REF!-#REF!,JS260),0),0))))),2)</f>
        <v>24.35</v>
      </c>
      <c r="JD260" s="20">
        <f t="shared" si="827"/>
        <v>2.2299999999999969</v>
      </c>
      <c r="JE260" s="20">
        <f t="shared" si="691"/>
        <v>0</v>
      </c>
      <c r="JF260" s="20">
        <f t="shared" si="692"/>
        <v>0</v>
      </c>
      <c r="JG260" s="20">
        <f t="shared" si="693"/>
        <v>24.349999999999998</v>
      </c>
      <c r="JH260" s="20">
        <f t="shared" si="694"/>
        <v>0</v>
      </c>
      <c r="JI260" s="20">
        <f>IF(EN260="Rãnh thang",IF(AND(EN260="Rãnh thang",EU260="Móng bê tông"),JS260-#REF!,0),IF(EN260="Ống nhựa",IF(AND(EN260="Ống nhựa",EU260="Đắp cát"),JS260-HT260,0),IF(EN260="Cống tròn",IF(EN260="Cống tròn",IF(OR(EU260="Móng bê tông",EU260="Móng bê tông kết hợp đế"),JO260-FL260,0),0),IF(EN260="Cống hộp",IF(AND(EN260="Cống hộp",EU260="Móng bê tông"),JP260-GD260,0),IF(OR(EN260="Rãnh xây",EN260="Rãnh bê tông"),IF(AND(EN260="Rãnh xây",EU260="Móng bê tông"),JQ260-GD260,IF(AND(EN260="Rãnh bê tông",EU260="Móng bê tông"),JQ260-GD260,0)),0)))))</f>
        <v>24.45</v>
      </c>
      <c r="JJ260" s="20">
        <f t="shared" si="695"/>
        <v>0</v>
      </c>
      <c r="JK260" s="20">
        <f t="shared" si="696"/>
        <v>0</v>
      </c>
      <c r="JL260" s="20">
        <f t="shared" si="697"/>
        <v>0</v>
      </c>
      <c r="JM260" s="20">
        <f t="shared" si="698"/>
        <v>24.45</v>
      </c>
      <c r="JN260" s="20">
        <f t="shared" si="699"/>
        <v>24.65</v>
      </c>
      <c r="JO260" s="20">
        <f t="shared" si="700"/>
        <v>0</v>
      </c>
      <c r="JP260" s="20">
        <f t="shared" si="701"/>
        <v>0</v>
      </c>
      <c r="JQ260" s="20">
        <f t="shared" si="702"/>
        <v>24.65</v>
      </c>
      <c r="JR260" s="20">
        <f t="shared" si="703"/>
        <v>0</v>
      </c>
      <c r="JS260" s="26">
        <v>24.65</v>
      </c>
      <c r="JT260" s="25">
        <f t="shared" si="828"/>
        <v>1</v>
      </c>
      <c r="JU260" s="25">
        <f t="shared" si="704"/>
        <v>25.65</v>
      </c>
      <c r="JV260" s="25">
        <f t="shared" si="705"/>
        <v>25.65</v>
      </c>
      <c r="JW260" s="25">
        <f>ROUND(IF(EN260="Cống tròn",IF(EN260="Cống tròn",JX260+FF260,0),IF(EN260="Cống hộp",IF(EN260="Cống hộp",JX260+GP260,0),IF(OR(EN260="Rãnh xây",EN260="Rãnh bê tông"),IF(OR(EN260="Rãnh xây",EN260="Rãnh bê tông"),JX260+GP260,0),IF(EN260="ống nhựa",IF(EN260="Ống nhựa",JX260+HT260,0),IF(EN260="Rãnh thang",IF(EN260="Rãnh thang",JS260+#REF!,0),0))))),2)</f>
        <v>25.8</v>
      </c>
      <c r="JX260" s="27">
        <v>25.65</v>
      </c>
      <c r="JY260" s="25">
        <f t="shared" si="706"/>
        <v>0</v>
      </c>
      <c r="JZ260" s="25">
        <f t="shared" si="707"/>
        <v>0</v>
      </c>
      <c r="KA260" s="25">
        <f t="shared" si="708"/>
        <v>25.8</v>
      </c>
      <c r="KB260" s="25">
        <f t="shared" si="709"/>
        <v>0</v>
      </c>
      <c r="KC260" s="25">
        <f t="shared" si="710"/>
        <v>0</v>
      </c>
      <c r="KD260" s="28" t="s">
        <v>98</v>
      </c>
      <c r="KE260" s="27">
        <v>0</v>
      </c>
      <c r="KF260" s="25">
        <f t="shared" si="711"/>
        <v>2.2800000000000011</v>
      </c>
      <c r="KG260" s="25">
        <f t="shared" si="829"/>
        <v>2.2800000000000011</v>
      </c>
      <c r="KH260" s="27">
        <v>0</v>
      </c>
      <c r="KI260" s="25">
        <f t="shared" si="712"/>
        <v>2.2299999999999969</v>
      </c>
      <c r="KJ260" s="25">
        <f t="shared" si="830"/>
        <v>2.2299999999999969</v>
      </c>
      <c r="KK260" s="25">
        <f t="shared" si="713"/>
        <v>0</v>
      </c>
      <c r="KL260" s="25">
        <f t="shared" si="714"/>
        <v>0</v>
      </c>
      <c r="KM260" s="25">
        <f t="shared" si="831"/>
        <v>0</v>
      </c>
      <c r="KN260" s="25">
        <f t="shared" si="715"/>
        <v>0</v>
      </c>
      <c r="KO260" s="25">
        <f t="shared" si="716"/>
        <v>0</v>
      </c>
      <c r="KP260" s="25">
        <f t="shared" si="832"/>
        <v>0</v>
      </c>
      <c r="KQ260" s="25">
        <f t="shared" si="717"/>
        <v>0</v>
      </c>
      <c r="KR260" s="25">
        <f t="shared" si="718"/>
        <v>0</v>
      </c>
      <c r="KS260" s="25">
        <f t="shared" si="833"/>
        <v>0</v>
      </c>
      <c r="KT260" s="25">
        <f t="shared" si="719"/>
        <v>0</v>
      </c>
      <c r="KU260" s="25">
        <f t="shared" si="720"/>
        <v>0</v>
      </c>
      <c r="KV260" s="25">
        <f t="shared" si="834"/>
        <v>0</v>
      </c>
      <c r="KW260" s="25">
        <f t="shared" si="863"/>
        <v>0</v>
      </c>
      <c r="KX260" s="25">
        <f t="shared" si="722"/>
        <v>0</v>
      </c>
      <c r="KY260" s="25">
        <f t="shared" si="835"/>
        <v>0</v>
      </c>
      <c r="KZ260" s="25">
        <f t="shared" si="723"/>
        <v>0</v>
      </c>
      <c r="LA260" s="25">
        <f t="shared" si="724"/>
        <v>0</v>
      </c>
      <c r="LB260" s="25">
        <f t="shared" si="836"/>
        <v>0</v>
      </c>
      <c r="LC260" s="25">
        <f t="shared" si="725"/>
        <v>0</v>
      </c>
      <c r="LD260" s="25">
        <f t="shared" si="726"/>
        <v>0</v>
      </c>
      <c r="LE260" s="25">
        <f t="shared" si="837"/>
        <v>0</v>
      </c>
      <c r="LF260" s="25">
        <f t="shared" si="727"/>
        <v>0</v>
      </c>
      <c r="LG260" s="25">
        <f t="shared" si="728"/>
        <v>0</v>
      </c>
      <c r="LH260" s="25">
        <f t="shared" si="838"/>
        <v>0</v>
      </c>
      <c r="LI260" s="25">
        <f t="shared" si="729"/>
        <v>0.1</v>
      </c>
      <c r="LJ260" s="25">
        <f t="shared" si="730"/>
        <v>0.1</v>
      </c>
      <c r="LK260" s="25">
        <f t="shared" si="839"/>
        <v>0.1</v>
      </c>
      <c r="LL260" s="25">
        <f t="shared" si="731"/>
        <v>0</v>
      </c>
      <c r="LM260" s="25">
        <f t="shared" si="732"/>
        <v>0</v>
      </c>
      <c r="LN260" s="25">
        <f t="shared" si="840"/>
        <v>0</v>
      </c>
      <c r="LO260" s="25">
        <f t="shared" si="733"/>
        <v>0.2</v>
      </c>
      <c r="LP260" s="25">
        <f t="shared" si="734"/>
        <v>0.2</v>
      </c>
      <c r="LQ260" s="25">
        <f t="shared" si="841"/>
        <v>0.2</v>
      </c>
      <c r="LR260" s="25">
        <f t="shared" si="735"/>
        <v>0</v>
      </c>
      <c r="LS260" s="25">
        <f t="shared" si="736"/>
        <v>0</v>
      </c>
      <c r="LT260" s="25">
        <f t="shared" si="842"/>
        <v>0</v>
      </c>
      <c r="LU260" s="25">
        <f t="shared" si="737"/>
        <v>1.1499999999999999</v>
      </c>
      <c r="LV260" s="25">
        <f t="shared" si="738"/>
        <v>1.1499999999999999</v>
      </c>
      <c r="LW260" s="25">
        <f t="shared" si="843"/>
        <v>1.1499999999999999</v>
      </c>
      <c r="LX260" s="25">
        <f t="shared" si="739"/>
        <v>0</v>
      </c>
      <c r="LY260" s="25">
        <f t="shared" si="740"/>
        <v>0</v>
      </c>
      <c r="LZ260" s="25">
        <f t="shared" si="844"/>
        <v>0</v>
      </c>
      <c r="MA260" s="25">
        <f t="shared" si="741"/>
        <v>0</v>
      </c>
      <c r="MB260" s="25">
        <f t="shared" si="742"/>
        <v>0</v>
      </c>
      <c r="MC260" s="25">
        <f t="shared" si="845"/>
        <v>0</v>
      </c>
      <c r="MD260" s="25">
        <f t="shared" si="743"/>
        <v>0</v>
      </c>
      <c r="ME260" s="25">
        <f t="shared" si="744"/>
        <v>0</v>
      </c>
      <c r="MF260" s="25">
        <f t="shared" si="846"/>
        <v>0</v>
      </c>
      <c r="MG260" s="25">
        <f t="shared" si="745"/>
        <v>0</v>
      </c>
      <c r="MH260" s="25">
        <f t="shared" si="746"/>
        <v>0</v>
      </c>
      <c r="MI260" s="25">
        <f t="shared" si="847"/>
        <v>0</v>
      </c>
      <c r="MJ260" s="25">
        <f t="shared" si="747"/>
        <v>0</v>
      </c>
      <c r="MK260" s="25">
        <f t="shared" si="748"/>
        <v>0</v>
      </c>
      <c r="ML260" s="25">
        <f t="shared" si="848"/>
        <v>0</v>
      </c>
      <c r="MM260" s="25">
        <f t="shared" si="749"/>
        <v>0</v>
      </c>
      <c r="MN260" s="25">
        <f t="shared" si="750"/>
        <v>0</v>
      </c>
      <c r="MO260" s="25">
        <f t="shared" si="849"/>
        <v>0</v>
      </c>
      <c r="MP260" s="25">
        <f t="shared" si="751"/>
        <v>0</v>
      </c>
      <c r="MQ260" s="25">
        <f t="shared" si="752"/>
        <v>0</v>
      </c>
      <c r="MR260" s="25">
        <f t="shared" si="850"/>
        <v>0</v>
      </c>
      <c r="MS260" s="29">
        <v>1.5999999999999999</v>
      </c>
      <c r="MT260" s="29">
        <v>0</v>
      </c>
      <c r="MU260" s="29">
        <v>1</v>
      </c>
      <c r="MV260" s="29">
        <v>1</v>
      </c>
      <c r="MW260" s="25">
        <f t="shared" si="753"/>
        <v>1.6</v>
      </c>
      <c r="MX260" s="25">
        <f t="shared" si="754"/>
        <v>3.65</v>
      </c>
      <c r="MY260" s="25">
        <f t="shared" si="755"/>
        <v>0</v>
      </c>
      <c r="MZ260" s="25">
        <f t="shared" si="756"/>
        <v>0</v>
      </c>
      <c r="NA260" s="25">
        <f t="shared" si="757"/>
        <v>1.6</v>
      </c>
      <c r="NB260" s="25">
        <f t="shared" si="758"/>
        <v>3.57</v>
      </c>
      <c r="NC260" s="25">
        <f t="shared" si="759"/>
        <v>0</v>
      </c>
      <c r="ND260" s="25">
        <f t="shared" si="760"/>
        <v>0</v>
      </c>
      <c r="NE260" s="25">
        <f t="shared" si="851"/>
        <v>1.6</v>
      </c>
      <c r="NF260" s="25">
        <f t="shared" si="851"/>
        <v>3.61</v>
      </c>
      <c r="NG260" s="25">
        <f t="shared" si="851"/>
        <v>0</v>
      </c>
      <c r="NH260" s="25">
        <f t="shared" si="851"/>
        <v>0</v>
      </c>
      <c r="NI260" s="25">
        <f t="shared" si="761"/>
        <v>133.06</v>
      </c>
      <c r="NJ260" s="25">
        <f t="shared" si="762"/>
        <v>0</v>
      </c>
      <c r="NK260" s="25">
        <f t="shared" si="763"/>
        <v>133.06</v>
      </c>
      <c r="NL260" s="25">
        <f t="shared" si="764"/>
        <v>0</v>
      </c>
      <c r="NM260" s="25">
        <f t="shared" si="765"/>
        <v>0</v>
      </c>
      <c r="NN260" s="25">
        <f t="shared" si="852"/>
        <v>0</v>
      </c>
      <c r="NO260" s="25">
        <f t="shared" si="766"/>
        <v>0</v>
      </c>
      <c r="NP260" s="25">
        <f t="shared" si="767"/>
        <v>0</v>
      </c>
      <c r="NQ260" s="25">
        <f t="shared" si="853"/>
        <v>0</v>
      </c>
      <c r="NR260" s="25">
        <f t="shared" si="768"/>
        <v>75.56</v>
      </c>
      <c r="NS260" s="25">
        <f t="shared" si="769"/>
        <v>0</v>
      </c>
      <c r="NT260" s="25">
        <f t="shared" si="854"/>
        <v>75.56</v>
      </c>
      <c r="NU260" s="25">
        <f t="shared" si="770"/>
        <v>0</v>
      </c>
      <c r="NV260" s="25">
        <f t="shared" si="771"/>
        <v>0</v>
      </c>
      <c r="NW260" s="25">
        <f t="shared" si="855"/>
        <v>0</v>
      </c>
      <c r="NX260" s="25">
        <f t="shared" si="856"/>
        <v>75.56</v>
      </c>
      <c r="NY260" s="25">
        <f t="shared" si="856"/>
        <v>0</v>
      </c>
      <c r="NZ260" s="25">
        <f t="shared" si="857"/>
        <v>75.56</v>
      </c>
      <c r="OA260" s="25">
        <f t="shared" si="858"/>
        <v>57.5</v>
      </c>
      <c r="OB260" s="25">
        <f t="shared" si="858"/>
        <v>0</v>
      </c>
      <c r="OC260" s="25">
        <f t="shared" si="859"/>
        <v>57.5</v>
      </c>
      <c r="OD260" s="25">
        <f t="shared" si="860"/>
        <v>75.56</v>
      </c>
      <c r="OE260" s="25">
        <f t="shared" si="860"/>
        <v>0</v>
      </c>
      <c r="OF260" s="25">
        <f t="shared" si="860"/>
        <v>75.56</v>
      </c>
      <c r="OG260" s="25">
        <f t="shared" si="772"/>
        <v>0</v>
      </c>
      <c r="OH260" s="25">
        <f t="shared" si="773"/>
        <v>0</v>
      </c>
      <c r="OI260" s="25">
        <f t="shared" si="774"/>
        <v>0</v>
      </c>
      <c r="OJ260" s="25">
        <f t="shared" si="775"/>
        <v>0</v>
      </c>
      <c r="OK260" s="25">
        <f t="shared" si="776"/>
        <v>0</v>
      </c>
      <c r="OL260" s="25">
        <f t="shared" si="777"/>
        <v>0</v>
      </c>
      <c r="OM260" s="25">
        <f t="shared" si="861"/>
        <v>0</v>
      </c>
      <c r="ON260" s="25">
        <f t="shared" si="861"/>
        <v>0</v>
      </c>
      <c r="OO260" s="25">
        <f t="shared" si="861"/>
        <v>0</v>
      </c>
      <c r="OP260" s="25">
        <f t="shared" si="778"/>
        <v>0</v>
      </c>
      <c r="OQ260" s="25">
        <f t="shared" si="779"/>
        <v>0</v>
      </c>
      <c r="OR260" s="25">
        <f t="shared" si="862"/>
        <v>0</v>
      </c>
      <c r="OS260" s="19">
        <v>536967.82999999996</v>
      </c>
      <c r="OT260" s="19">
        <v>2370717.37</v>
      </c>
    </row>
    <row r="261" spans="1:410" ht="33" customHeight="1" x14ac:dyDescent="0.25">
      <c r="A261" s="18"/>
      <c r="B261" s="18" t="s">
        <v>1005</v>
      </c>
      <c r="C261" s="18">
        <v>406.26</v>
      </c>
      <c r="D261" s="16" t="e">
        <f>_xlfn.IFNA(INDEX(#REF!,MATCH(E261,#REF!,0)),0)</f>
        <v>#REF!</v>
      </c>
      <c r="E261" s="18" t="s">
        <v>1062</v>
      </c>
      <c r="F261" s="16" t="s">
        <v>765</v>
      </c>
      <c r="G261" s="16" t="s">
        <v>766</v>
      </c>
      <c r="H261" s="16" t="s">
        <v>767</v>
      </c>
      <c r="I261" s="16" t="s">
        <v>768</v>
      </c>
      <c r="J261" s="16" t="s">
        <v>769</v>
      </c>
      <c r="K261" s="16" t="s">
        <v>770</v>
      </c>
      <c r="L261" s="16" t="s">
        <v>771</v>
      </c>
      <c r="M261" s="18">
        <v>1.64</v>
      </c>
      <c r="N261" s="18">
        <v>1.94</v>
      </c>
      <c r="O261" s="18">
        <v>2.04</v>
      </c>
      <c r="P261" s="18">
        <v>2.34</v>
      </c>
      <c r="Q261" s="18">
        <v>0.1</v>
      </c>
      <c r="R261" s="18">
        <v>1.8399999999999999</v>
      </c>
      <c r="S261" s="18">
        <v>2.14</v>
      </c>
      <c r="T261" s="18">
        <v>0.2</v>
      </c>
      <c r="U261" s="18">
        <v>0</v>
      </c>
      <c r="V261" s="18">
        <v>0</v>
      </c>
      <c r="W261" s="18">
        <v>0</v>
      </c>
      <c r="X261" s="18">
        <v>1.64</v>
      </c>
      <c r="Y261" s="18">
        <v>1.9</v>
      </c>
      <c r="Z261" s="20">
        <f t="shared" si="780"/>
        <v>2</v>
      </c>
      <c r="AA261" s="18">
        <v>0.22</v>
      </c>
      <c r="AB261" s="18">
        <v>0</v>
      </c>
      <c r="AC261" s="18">
        <v>0</v>
      </c>
      <c r="AD261" s="18">
        <v>0</v>
      </c>
      <c r="AE261" s="18">
        <v>0</v>
      </c>
      <c r="AF261" s="18">
        <v>0</v>
      </c>
      <c r="AG261" s="18">
        <v>1.2</v>
      </c>
      <c r="AH261" s="18">
        <v>1.5</v>
      </c>
      <c r="AI261" s="20">
        <f t="shared" si="781"/>
        <v>2.15</v>
      </c>
      <c r="AJ261" s="18">
        <v>0</v>
      </c>
      <c r="AK261" s="18">
        <v>0</v>
      </c>
      <c r="AL261" s="20">
        <f t="shared" si="782"/>
        <v>0</v>
      </c>
      <c r="AM261" s="18">
        <v>1.64</v>
      </c>
      <c r="AN261" s="18">
        <v>1.5</v>
      </c>
      <c r="AO261" s="18">
        <v>0.15</v>
      </c>
      <c r="AP261" s="18">
        <v>0.22</v>
      </c>
      <c r="AQ261" s="18">
        <v>1.64</v>
      </c>
      <c r="AR261" s="18">
        <v>1.72</v>
      </c>
      <c r="AS261" s="18">
        <v>0.12</v>
      </c>
      <c r="AT261" s="18">
        <v>0.11</v>
      </c>
      <c r="AU261" s="18">
        <v>0</v>
      </c>
      <c r="AV261" s="18">
        <v>1</v>
      </c>
      <c r="AW261" s="18">
        <v>0</v>
      </c>
      <c r="AX261" s="18">
        <v>0</v>
      </c>
      <c r="AY261" s="18">
        <v>0</v>
      </c>
      <c r="AZ261" s="18">
        <v>0</v>
      </c>
      <c r="BA261" s="18">
        <v>0</v>
      </c>
      <c r="BB261" s="18">
        <v>0</v>
      </c>
      <c r="BC261" s="18">
        <v>0</v>
      </c>
      <c r="BD261" s="18">
        <v>0</v>
      </c>
      <c r="BE261" s="18">
        <v>0</v>
      </c>
      <c r="BF261" s="18">
        <v>0</v>
      </c>
      <c r="BG261" s="18">
        <v>0</v>
      </c>
      <c r="BH261" s="18">
        <v>0</v>
      </c>
      <c r="BI261" s="18">
        <v>2</v>
      </c>
      <c r="BJ261" s="18">
        <v>0</v>
      </c>
      <c r="BK261" s="18">
        <v>0</v>
      </c>
      <c r="BL261" s="18">
        <v>0</v>
      </c>
      <c r="BM261" s="18">
        <v>0</v>
      </c>
      <c r="BN261" s="18">
        <v>0</v>
      </c>
      <c r="BO261" s="18">
        <v>0</v>
      </c>
      <c r="BP261" s="18">
        <v>0</v>
      </c>
      <c r="BQ261" s="18">
        <v>0</v>
      </c>
      <c r="BR261" s="18">
        <v>0</v>
      </c>
      <c r="BS261" s="18">
        <v>0</v>
      </c>
      <c r="BT261" s="18">
        <v>0</v>
      </c>
      <c r="BU261" s="18">
        <v>0</v>
      </c>
      <c r="BV261" s="18">
        <v>0</v>
      </c>
      <c r="BW261" s="18">
        <v>0</v>
      </c>
      <c r="BX261" s="18">
        <v>0</v>
      </c>
      <c r="BY261" s="18">
        <v>0</v>
      </c>
      <c r="BZ261" s="18">
        <v>0</v>
      </c>
      <c r="CA261" s="16" t="e">
        <f>_xlfn.IFNA(IF(RIGHT(D261,2)="=G",0,INDEX(#REF!,MATCH(E261,#REF!,0))),0)</f>
        <v>#REF!</v>
      </c>
      <c r="CB261" s="16" t="s">
        <v>776</v>
      </c>
      <c r="CC261" s="18">
        <v>0</v>
      </c>
      <c r="CD261" s="18">
        <v>0</v>
      </c>
      <c r="CE261" s="18">
        <v>1.4</v>
      </c>
      <c r="CF261" s="18">
        <v>0.85</v>
      </c>
      <c r="CG261" s="18">
        <v>0.12</v>
      </c>
      <c r="CH261" s="18">
        <v>2</v>
      </c>
      <c r="CI261" s="16" t="s">
        <v>98</v>
      </c>
      <c r="CJ261" s="18">
        <v>0</v>
      </c>
      <c r="CK261" s="20">
        <f t="shared" si="648"/>
        <v>2.5299999999999998</v>
      </c>
      <c r="CL261" s="20">
        <f t="shared" si="783"/>
        <v>2.5299999999999998</v>
      </c>
      <c r="CM261" s="18">
        <v>39.659999999999997</v>
      </c>
      <c r="CN261" s="18">
        <v>26.58</v>
      </c>
      <c r="CO261" s="18">
        <v>25.741</v>
      </c>
      <c r="CP261" s="22">
        <f t="shared" si="649"/>
        <v>26.58</v>
      </c>
      <c r="CQ261" s="22">
        <f t="shared" si="650"/>
        <v>24.05</v>
      </c>
      <c r="CR261" s="22">
        <f t="shared" si="784"/>
        <v>2.5299999999999998</v>
      </c>
      <c r="CS261" s="22">
        <f t="shared" si="651"/>
        <v>24.150000000000002</v>
      </c>
      <c r="CT261" s="22">
        <f t="shared" si="652"/>
        <v>24.35</v>
      </c>
      <c r="CU261" s="18">
        <v>24.35</v>
      </c>
      <c r="CV261" s="22">
        <f t="shared" si="785"/>
        <v>2</v>
      </c>
      <c r="CW261" s="22">
        <f t="shared" si="653"/>
        <v>0</v>
      </c>
      <c r="CX261" s="22">
        <f t="shared" si="654"/>
        <v>0</v>
      </c>
      <c r="CY261" s="22">
        <f t="shared" si="655"/>
        <v>26.31</v>
      </c>
      <c r="CZ261" s="22">
        <f t="shared" si="656"/>
        <v>26.46</v>
      </c>
      <c r="DA261" s="18">
        <v>26.58</v>
      </c>
      <c r="DB261" s="20">
        <f t="shared" si="786"/>
        <v>2.5299999999999998</v>
      </c>
      <c r="DC261" s="20">
        <f t="shared" si="787"/>
        <v>0</v>
      </c>
      <c r="DD261" s="20">
        <f t="shared" si="788"/>
        <v>2.5299999999999998</v>
      </c>
      <c r="DE261" s="20">
        <f t="shared" si="657"/>
        <v>0.1</v>
      </c>
      <c r="DF261" s="20">
        <f t="shared" si="658"/>
        <v>0.2</v>
      </c>
      <c r="DG261" s="20">
        <f t="shared" si="659"/>
        <v>2.23</v>
      </c>
      <c r="DH261" s="20">
        <f t="shared" si="660"/>
        <v>0</v>
      </c>
      <c r="DI261" s="20">
        <f t="shared" si="661"/>
        <v>0</v>
      </c>
      <c r="DJ261" s="20">
        <f t="shared" si="662"/>
        <v>0</v>
      </c>
      <c r="DK261" s="20">
        <f t="shared" si="789"/>
        <v>2.5300000000000002</v>
      </c>
      <c r="DL261" s="20">
        <f t="shared" si="790"/>
        <v>0</v>
      </c>
      <c r="DM261" s="20">
        <f t="shared" si="791"/>
        <v>0</v>
      </c>
      <c r="DN261" s="20">
        <f t="shared" si="792"/>
        <v>0</v>
      </c>
      <c r="DO261" s="18">
        <v>2.54</v>
      </c>
      <c r="DP261" s="18">
        <v>0</v>
      </c>
      <c r="DQ261" s="18">
        <v>1</v>
      </c>
      <c r="DR261" s="18">
        <v>1</v>
      </c>
      <c r="DS261" s="25">
        <f t="shared" si="793"/>
        <v>2.54</v>
      </c>
      <c r="DT261" s="25">
        <f t="shared" si="794"/>
        <v>0</v>
      </c>
      <c r="DU261" s="25">
        <f t="shared" si="795"/>
        <v>6.43</v>
      </c>
      <c r="DV261" s="25">
        <f t="shared" si="796"/>
        <v>0</v>
      </c>
      <c r="DW261" s="25">
        <f t="shared" si="797"/>
        <v>6.43</v>
      </c>
      <c r="DX261" s="25">
        <f t="shared" si="798"/>
        <v>13.12</v>
      </c>
      <c r="DY261" s="25">
        <f t="shared" si="799"/>
        <v>0</v>
      </c>
      <c r="DZ261" s="25">
        <f t="shared" si="800"/>
        <v>13.12</v>
      </c>
      <c r="EA261" s="25">
        <f t="shared" si="801"/>
        <v>8.36</v>
      </c>
      <c r="EB261" s="25">
        <f t="shared" si="802"/>
        <v>0</v>
      </c>
      <c r="EC261" s="25">
        <f t="shared" si="803"/>
        <v>8.36</v>
      </c>
      <c r="ED261" s="25">
        <f t="shared" si="804"/>
        <v>4.76</v>
      </c>
      <c r="EE261" s="25">
        <f t="shared" si="804"/>
        <v>0</v>
      </c>
      <c r="EF261" s="25">
        <f t="shared" si="805"/>
        <v>4.76</v>
      </c>
      <c r="EG261" s="25">
        <f t="shared" si="806"/>
        <v>8.36</v>
      </c>
      <c r="EH261" s="25">
        <f t="shared" si="806"/>
        <v>0</v>
      </c>
      <c r="EI261" s="25">
        <f t="shared" si="807"/>
        <v>8.36</v>
      </c>
      <c r="EJ261" s="18">
        <v>406.26</v>
      </c>
      <c r="EK261" s="18">
        <v>444.76</v>
      </c>
      <c r="EL261" s="18" t="s">
        <v>1062</v>
      </c>
      <c r="EM261" s="18" t="s">
        <v>1063</v>
      </c>
      <c r="EN261" s="16" t="s">
        <v>870</v>
      </c>
      <c r="EO261" s="16" t="s">
        <v>871</v>
      </c>
      <c r="EP261" s="16" t="e">
        <f>IF(OR(EN261="Cống tròn",EN261="Cống hộp",EN261="Ống nhựa"),INDEX(#REF!,MATCH(E261,#REF!,0)),IF(OR(EN261="Rãnh xây",EN261="Rãnh bê tông"),INDEX(#REF!,MATCH(E261,#REF!,0)),0))</f>
        <v>#REF!</v>
      </c>
      <c r="EQ261" s="18">
        <v>36.86</v>
      </c>
      <c r="ER261" s="18"/>
      <c r="ES261" s="25">
        <f t="shared" si="808"/>
        <v>0</v>
      </c>
      <c r="ET261" s="1" t="str">
        <f>_xlfn.IFNA(IF(EN261="Cống tròn",INDEX(#REF!,MATCH(E261,#REF!,0)),IF(EN261="Cống hộp",INDEX(#REF!,MATCH(E261,#REF!,0)),EU261&amp;" ,"&amp;EV261)),0)</f>
        <v>Móng bê tông ,Có cốt thép</v>
      </c>
      <c r="EU261" s="16" t="s">
        <v>769</v>
      </c>
      <c r="EV261" s="16" t="s">
        <v>872</v>
      </c>
      <c r="EW261" s="16" t="e">
        <f>_xlfn.IFNA(INDEX(#REF!,MATCH(E261,#REF!,0)),0)</f>
        <v>#REF!</v>
      </c>
      <c r="EX261" s="16"/>
      <c r="EY261" s="18">
        <v>0</v>
      </c>
      <c r="EZ261" s="18">
        <v>0</v>
      </c>
      <c r="FA261" s="18">
        <v>0</v>
      </c>
      <c r="FB261" s="19">
        <v>0</v>
      </c>
      <c r="FC261" s="19">
        <v>0</v>
      </c>
      <c r="FD261" s="25">
        <f t="shared" si="663"/>
        <v>0</v>
      </c>
      <c r="FE261" s="25">
        <f t="shared" si="809"/>
        <v>0</v>
      </c>
      <c r="FF261" s="18">
        <v>0</v>
      </c>
      <c r="FG261" s="18">
        <v>0</v>
      </c>
      <c r="FH261" s="18">
        <v>0</v>
      </c>
      <c r="FI261" s="25">
        <f t="shared" si="810"/>
        <v>0</v>
      </c>
      <c r="FJ261" s="18">
        <v>0</v>
      </c>
      <c r="FK261" s="18">
        <v>0</v>
      </c>
      <c r="FL261" s="18">
        <v>0</v>
      </c>
      <c r="FM261" s="18">
        <v>0</v>
      </c>
      <c r="FN261" s="18">
        <v>0</v>
      </c>
      <c r="FO261" s="25">
        <f t="shared" si="811"/>
        <v>0</v>
      </c>
      <c r="FP261" s="18">
        <v>0</v>
      </c>
      <c r="FQ261" s="18">
        <v>0</v>
      </c>
      <c r="FR261" s="25">
        <f t="shared" si="664"/>
        <v>0</v>
      </c>
      <c r="FS261" s="25">
        <f t="shared" si="665"/>
        <v>0</v>
      </c>
      <c r="FT261" s="25">
        <f t="shared" si="666"/>
        <v>0</v>
      </c>
      <c r="FU261" s="25">
        <f t="shared" si="667"/>
        <v>0</v>
      </c>
      <c r="FV261" s="25" t="str">
        <f t="shared" si="812"/>
        <v>Đủ</v>
      </c>
      <c r="FW261" s="25">
        <f t="shared" si="813"/>
        <v>0</v>
      </c>
      <c r="FX261" s="16" t="s">
        <v>820</v>
      </c>
      <c r="FY261" s="16" t="s">
        <v>766</v>
      </c>
      <c r="FZ261" s="16" t="s">
        <v>771</v>
      </c>
      <c r="GA261" s="16" t="s">
        <v>771</v>
      </c>
      <c r="GB261" s="18">
        <v>0.1</v>
      </c>
      <c r="GC261" s="18">
        <v>1.6</v>
      </c>
      <c r="GD261" s="18">
        <v>0.2</v>
      </c>
      <c r="GE261" s="18">
        <v>1.4</v>
      </c>
      <c r="GF261" s="18">
        <v>0</v>
      </c>
      <c r="GG261" s="18">
        <v>0</v>
      </c>
      <c r="GH261" s="18">
        <v>0.2</v>
      </c>
      <c r="GI261" s="18">
        <v>2</v>
      </c>
      <c r="GJ261" s="18">
        <v>1</v>
      </c>
      <c r="GK261" s="18"/>
      <c r="GL261" s="25">
        <f t="shared" si="668"/>
        <v>1</v>
      </c>
      <c r="GM261" s="25">
        <f t="shared" si="814"/>
        <v>1</v>
      </c>
      <c r="GN261" s="18">
        <v>0</v>
      </c>
      <c r="GO261" s="18">
        <v>0</v>
      </c>
      <c r="GP261" s="18">
        <v>0.15</v>
      </c>
      <c r="GQ261" s="18">
        <v>0.11</v>
      </c>
      <c r="GR261" s="1" t="e">
        <f>_xlfn.IFNA(INDEX(#REF!,MATCH(E261,#REF!,0)),0)</f>
        <v>#REF!</v>
      </c>
      <c r="GS261" s="16"/>
      <c r="GT261" s="18">
        <v>0</v>
      </c>
      <c r="GU261" s="18">
        <v>0</v>
      </c>
      <c r="GV261" s="18">
        <v>0</v>
      </c>
      <c r="GW261" s="18">
        <v>0</v>
      </c>
      <c r="GX261" s="25">
        <f t="shared" si="669"/>
        <v>0</v>
      </c>
      <c r="GY261" s="25">
        <f t="shared" si="670"/>
        <v>0</v>
      </c>
      <c r="GZ261" s="25">
        <f t="shared" si="815"/>
        <v>1.45</v>
      </c>
      <c r="HA261" s="1" t="e" cm="1">
        <f t="array" ref="HA261">INDEX(#REF!,MATCH(EJ261&amp;EK261&amp;HD261&amp;HE261&amp;HF261,#REF!&amp;#REF!&amp;#REF!&amp;#REF!&amp;#REF!,0))</f>
        <v>#REF!</v>
      </c>
      <c r="HB261" s="16" t="s">
        <v>872</v>
      </c>
      <c r="HC261" s="25">
        <f t="shared" si="816"/>
        <v>36</v>
      </c>
      <c r="HD261" s="18">
        <v>1</v>
      </c>
      <c r="HE261" s="18">
        <v>1.2</v>
      </c>
      <c r="HF261" s="18">
        <v>0.15</v>
      </c>
      <c r="HG261" s="1" t="e" cm="1">
        <f t="array" ref="HG261">INDEX(#REF!,MATCH(EJ261&amp;EK261&amp;HJ261&amp;HK261&amp;HL261,#REF!&amp;#REF!&amp;#REF!&amp;#REF!&amp;#REF!,0))</f>
        <v>#REF!</v>
      </c>
      <c r="HH261" s="16" t="s">
        <v>872</v>
      </c>
      <c r="HI261" s="25">
        <f t="shared" si="817"/>
        <v>1</v>
      </c>
      <c r="HJ261" s="25">
        <f t="shared" si="818"/>
        <v>0.54</v>
      </c>
      <c r="HK261" s="19">
        <v>1.2</v>
      </c>
      <c r="HL261" s="19">
        <v>0.15</v>
      </c>
      <c r="HM261" s="18">
        <v>0.01</v>
      </c>
      <c r="HN261" s="18">
        <v>1</v>
      </c>
      <c r="HO261" s="25">
        <f t="shared" si="819"/>
        <v>36</v>
      </c>
      <c r="HP261" s="25">
        <f t="shared" si="820"/>
        <v>0.36</v>
      </c>
      <c r="HQ261" s="25">
        <f t="shared" si="821"/>
        <v>36.36</v>
      </c>
      <c r="HR261" s="25">
        <f t="shared" si="822"/>
        <v>-0.5</v>
      </c>
      <c r="HS261" s="25" t="str">
        <f t="shared" si="823"/>
        <v>Thêm 01</v>
      </c>
      <c r="HT261" s="19">
        <v>0</v>
      </c>
      <c r="HU261" s="19">
        <v>0</v>
      </c>
      <c r="HV261" s="19">
        <v>0</v>
      </c>
      <c r="HW261" s="25">
        <f t="shared" si="824"/>
        <v>0</v>
      </c>
      <c r="HX261" s="19">
        <v>0</v>
      </c>
      <c r="HY261" s="19">
        <v>0</v>
      </c>
      <c r="HZ261" s="18">
        <v>26.58</v>
      </c>
      <c r="IA261" s="20">
        <f>ROUND(IF(EN261="Cống tròn",IF(EN261="Cống tròn",IF(EU261="Không có móng",IQ261-FF261,IF(EU261="Đế",IP261-FN261,IF(OR(EU261="Móng bê tông",EU261="Móng bê tông kết hợp đế"),II261-FJ261,0))),0),IF(EN261="Cống hộp",IF(AND(EN261="Cống hộp",EU261="Không có móng"),IQ261-GF261,IF(AND(EN261="Cống hộp",EU261="Móng bê tông"),IJ261-GB261,0)),IF(OR(EN261="Rãnh xây",EN261="Rãnh bê tông"),IF(OR(EN261="Rãnh xây",EN261="Rãnh bê tông"),IK261-GB261,0),IF(EN261="Ống nhựa",IF(AND(EN261="Ống nhựa",EU261="Không đắp cát"),IQ261-HT261,IF(AND(EN261="Ống nhựa",EU261="Đắp cát"),IH261-HX261,0)),IF(EN261="Rãnh thang",IF(EN261="Rãnh thang",IF(EU261="Móng bê tông",#REF!-#REF!,IQ261),0),0))))),2)</f>
        <v>24.35</v>
      </c>
      <c r="IB261" s="20">
        <f t="shared" si="825"/>
        <v>2.2299999999999969</v>
      </c>
      <c r="IC261" s="20">
        <f t="shared" si="671"/>
        <v>0</v>
      </c>
      <c r="ID261" s="20">
        <f t="shared" si="672"/>
        <v>0</v>
      </c>
      <c r="IE261" s="20">
        <f t="shared" si="673"/>
        <v>24.349999999999998</v>
      </c>
      <c r="IF261" s="20">
        <f t="shared" si="674"/>
        <v>0</v>
      </c>
      <c r="IG261" s="20">
        <f>IF(EN261="Rãnh thang",IF(AND(EN261="Rãnh thang",EU261="Móng bê tông"),IQ261-#REF!,0),IF(EN261="Ống nhựa",IF(AND(EN261="Ống nhựa",EU261="Đắp cát"),IQ261-HT261,0),IF(EN261="Cống tròn",IF(EN261="Cống tròn",IF(OR(EU261="Móng bê tông",EU261="Móng bê tông kết hợp đế"),IM261-FL261,0),0),IF(EN261="Cống hộp",IF(AND(EN261="Cống hộp",EU261="Móng bê tông"),IN261-GD261,0),IF(OR(EN261="Rãnh xây",EN261="Rãnh bê tông"),IF(AND(EN261="Rãnh xây",EU261="Móng bê tông"),IO261-GD261,IF(AND(EN261="Rãnh bê tông",EU261="Móng bê tông"),IO261-GD261,0)),0)))))</f>
        <v>24.45</v>
      </c>
      <c r="IH261" s="20">
        <f t="shared" si="675"/>
        <v>0</v>
      </c>
      <c r="II261" s="20">
        <f t="shared" si="676"/>
        <v>0</v>
      </c>
      <c r="IJ261" s="20">
        <f t="shared" si="677"/>
        <v>0</v>
      </c>
      <c r="IK261" s="20">
        <f t="shared" si="678"/>
        <v>24.45</v>
      </c>
      <c r="IL261" s="20">
        <f t="shared" si="679"/>
        <v>24.65</v>
      </c>
      <c r="IM261" s="20">
        <f t="shared" si="680"/>
        <v>0</v>
      </c>
      <c r="IN261" s="20">
        <f t="shared" si="681"/>
        <v>0</v>
      </c>
      <c r="IO261" s="20">
        <f t="shared" si="682"/>
        <v>24.65</v>
      </c>
      <c r="IP261" s="20">
        <f t="shared" si="683"/>
        <v>0</v>
      </c>
      <c r="IQ261" s="18">
        <v>24.65</v>
      </c>
      <c r="IR261" s="25">
        <f t="shared" si="826"/>
        <v>1</v>
      </c>
      <c r="IS261" s="25">
        <f t="shared" si="684"/>
        <v>25.65</v>
      </c>
      <c r="IT261" s="25">
        <f t="shared" si="685"/>
        <v>25.65</v>
      </c>
      <c r="IU261" s="25">
        <f>ROUND(IF(EN261="Cống tròn",IF(EN261="Cống tròn",IV261+FF261,0),IF(EN261="Cống hộp",IF(EN261="Cống hộp",IV261+GP261,0),IF(OR(EN261="Rãnh xây",EN261="Rãnh bê tông"),IF(OR(EN261="Rãnh xây",EN261="Rãnh bê tông"),IV261+GP261,0),IF(EN261="ống nhựa",IF(EN261="Ống nhựa",IV261+HT261,0),IF(EN261="Rãnh thang",IF(EN261="Rãnh thang",IQ261+#REF!,0),0))))),2)</f>
        <v>25.8</v>
      </c>
      <c r="IV261" s="18">
        <v>25.65</v>
      </c>
      <c r="IW261" s="25">
        <f t="shared" si="686"/>
        <v>0</v>
      </c>
      <c r="IX261" s="25">
        <f t="shared" si="687"/>
        <v>0</v>
      </c>
      <c r="IY261" s="25">
        <f t="shared" si="688"/>
        <v>25.8</v>
      </c>
      <c r="IZ261" s="25">
        <f t="shared" si="689"/>
        <v>0</v>
      </c>
      <c r="JA261" s="25">
        <f t="shared" si="690"/>
        <v>0</v>
      </c>
      <c r="JB261" s="18">
        <v>26.49</v>
      </c>
      <c r="JC261" s="20">
        <f>ROUND(IF(EN261="Cống tròn",IF(EN261="Cống tròn",IF(EU261="Không có móng",JS261-FF261,IF(EU261="Đế",JR261-FN261,IF(OR(EU261="Móng bê tông",EU261="Móng bê tông kết hợp đế"),JK261-FJ261,0))),0),IF(EN261="Cống hộp",IF(AND(EN261="Cống hộp",EU261="Không có móng"),JS261-GF261,IF(AND(EN261="Cống hộp",EU261="Móng bê tông"),JL261-GB261,0)),IF(OR(EN261="Rãnh xây",EN261="Rãnh bê tông"),IF(OR(EN261="Rãnh xây",EN261="Rãnh bê tông"),JM261-GB261,0),IF(EN261="Ống nhựa",IF(AND(EN261="Ống nhựa",EU261="Không đắp cát"),JS261-HT261,IF(AND(EN261="Ống nhựa",EU261="Đắp cát"),JJ261-HX261,0)),IF(EN261="Rãnh thang",IF(EN261="Rãnh thang",IF(EU261="Móng bê tông",#REF!-#REF!,JS261),0),0))))),2)</f>
        <v>24.31</v>
      </c>
      <c r="JD261" s="20">
        <f t="shared" si="827"/>
        <v>2.1799999999999997</v>
      </c>
      <c r="JE261" s="20">
        <f t="shared" si="691"/>
        <v>0</v>
      </c>
      <c r="JF261" s="20">
        <f t="shared" si="692"/>
        <v>0</v>
      </c>
      <c r="JG261" s="20">
        <f t="shared" si="693"/>
        <v>24.31</v>
      </c>
      <c r="JH261" s="20">
        <f t="shared" si="694"/>
        <v>0</v>
      </c>
      <c r="JI261" s="20">
        <f>IF(EN261="Rãnh thang",IF(AND(EN261="Rãnh thang",EU261="Móng bê tông"),JS261-#REF!,0),IF(EN261="Ống nhựa",IF(AND(EN261="Ống nhựa",EU261="Đắp cát"),JS261-HT261,0),IF(EN261="Cống tròn",IF(EN261="Cống tròn",IF(OR(EU261="Móng bê tông",EU261="Móng bê tông kết hợp đế"),JO261-FL261,0),0),IF(EN261="Cống hộp",IF(AND(EN261="Cống hộp",EU261="Móng bê tông"),JP261-GD261,0),IF(OR(EN261="Rãnh xây",EN261="Rãnh bê tông"),IF(AND(EN261="Rãnh xây",EU261="Móng bê tông"),JQ261-GD261,IF(AND(EN261="Rãnh bê tông",EU261="Móng bê tông"),JQ261-GD261,0)),0)))))</f>
        <v>24.41</v>
      </c>
      <c r="JJ261" s="20">
        <f t="shared" si="695"/>
        <v>0</v>
      </c>
      <c r="JK261" s="20">
        <f t="shared" si="696"/>
        <v>0</v>
      </c>
      <c r="JL261" s="20">
        <f t="shared" si="697"/>
        <v>0</v>
      </c>
      <c r="JM261" s="20">
        <f t="shared" si="698"/>
        <v>24.41</v>
      </c>
      <c r="JN261" s="20">
        <f t="shared" si="699"/>
        <v>24.61</v>
      </c>
      <c r="JO261" s="20">
        <f t="shared" si="700"/>
        <v>0</v>
      </c>
      <c r="JP261" s="20">
        <f t="shared" si="701"/>
        <v>0</v>
      </c>
      <c r="JQ261" s="20">
        <f t="shared" si="702"/>
        <v>24.61</v>
      </c>
      <c r="JR261" s="20">
        <f t="shared" si="703"/>
        <v>0</v>
      </c>
      <c r="JS261" s="26">
        <v>24.61</v>
      </c>
      <c r="JT261" s="25">
        <f t="shared" si="828"/>
        <v>1</v>
      </c>
      <c r="JU261" s="25">
        <f t="shared" si="704"/>
        <v>25.61</v>
      </c>
      <c r="JV261" s="25">
        <f t="shared" si="705"/>
        <v>25.61</v>
      </c>
      <c r="JW261" s="25">
        <f>ROUND(IF(EN261="Cống tròn",IF(EN261="Cống tròn",JX261+FF261,0),IF(EN261="Cống hộp",IF(EN261="Cống hộp",JX261+GP261,0),IF(OR(EN261="Rãnh xây",EN261="Rãnh bê tông"),IF(OR(EN261="Rãnh xây",EN261="Rãnh bê tông"),JX261+GP261,0),IF(EN261="ống nhựa",IF(EN261="Ống nhựa",JX261+HT261,0),IF(EN261="Rãnh thang",IF(EN261="Rãnh thang",JS261+#REF!,0),0))))),2)</f>
        <v>25.76</v>
      </c>
      <c r="JX261" s="27">
        <v>25.61</v>
      </c>
      <c r="JY261" s="25">
        <f t="shared" si="706"/>
        <v>0</v>
      </c>
      <c r="JZ261" s="25">
        <f t="shared" si="707"/>
        <v>0</v>
      </c>
      <c r="KA261" s="25">
        <f t="shared" si="708"/>
        <v>25.76</v>
      </c>
      <c r="KB261" s="25">
        <f t="shared" si="709"/>
        <v>0</v>
      </c>
      <c r="KC261" s="25">
        <f t="shared" si="710"/>
        <v>0</v>
      </c>
      <c r="KD261" s="28" t="s">
        <v>98</v>
      </c>
      <c r="KE261" s="27">
        <v>0</v>
      </c>
      <c r="KF261" s="25">
        <f t="shared" si="711"/>
        <v>2.2299999999999969</v>
      </c>
      <c r="KG261" s="25">
        <f t="shared" si="829"/>
        <v>2.2299999999999969</v>
      </c>
      <c r="KH261" s="27">
        <v>0</v>
      </c>
      <c r="KI261" s="25">
        <f t="shared" si="712"/>
        <v>2.1799999999999997</v>
      </c>
      <c r="KJ261" s="25">
        <f t="shared" si="830"/>
        <v>2.1799999999999997</v>
      </c>
      <c r="KK261" s="25">
        <f t="shared" si="713"/>
        <v>0</v>
      </c>
      <c r="KL261" s="25">
        <f t="shared" si="714"/>
        <v>0</v>
      </c>
      <c r="KM261" s="25">
        <f t="shared" si="831"/>
        <v>0</v>
      </c>
      <c r="KN261" s="25">
        <f t="shared" si="715"/>
        <v>0</v>
      </c>
      <c r="KO261" s="25">
        <f t="shared" si="716"/>
        <v>0</v>
      </c>
      <c r="KP261" s="25">
        <f t="shared" si="832"/>
        <v>0</v>
      </c>
      <c r="KQ261" s="25">
        <f t="shared" si="717"/>
        <v>0</v>
      </c>
      <c r="KR261" s="25">
        <f t="shared" si="718"/>
        <v>0</v>
      </c>
      <c r="KS261" s="25">
        <f t="shared" si="833"/>
        <v>0</v>
      </c>
      <c r="KT261" s="25">
        <f t="shared" si="719"/>
        <v>0</v>
      </c>
      <c r="KU261" s="25">
        <f t="shared" si="720"/>
        <v>0</v>
      </c>
      <c r="KV261" s="25">
        <f t="shared" si="834"/>
        <v>0</v>
      </c>
      <c r="KW261" s="25">
        <f t="shared" si="863"/>
        <v>0</v>
      </c>
      <c r="KX261" s="25">
        <f t="shared" si="722"/>
        <v>0</v>
      </c>
      <c r="KY261" s="25">
        <f t="shared" si="835"/>
        <v>0</v>
      </c>
      <c r="KZ261" s="25">
        <f t="shared" si="723"/>
        <v>0</v>
      </c>
      <c r="LA261" s="25">
        <f t="shared" si="724"/>
        <v>0</v>
      </c>
      <c r="LB261" s="25">
        <f t="shared" si="836"/>
        <v>0</v>
      </c>
      <c r="LC261" s="25">
        <f t="shared" si="725"/>
        <v>0</v>
      </c>
      <c r="LD261" s="25">
        <f t="shared" si="726"/>
        <v>0</v>
      </c>
      <c r="LE261" s="25">
        <f t="shared" si="837"/>
        <v>0</v>
      </c>
      <c r="LF261" s="25">
        <f t="shared" si="727"/>
        <v>0</v>
      </c>
      <c r="LG261" s="25">
        <f t="shared" si="728"/>
        <v>0</v>
      </c>
      <c r="LH261" s="25">
        <f t="shared" si="838"/>
        <v>0</v>
      </c>
      <c r="LI261" s="25">
        <f t="shared" si="729"/>
        <v>0.1</v>
      </c>
      <c r="LJ261" s="25">
        <f t="shared" si="730"/>
        <v>0.1</v>
      </c>
      <c r="LK261" s="25">
        <f t="shared" si="839"/>
        <v>0.1</v>
      </c>
      <c r="LL261" s="25">
        <f t="shared" si="731"/>
        <v>0</v>
      </c>
      <c r="LM261" s="25">
        <f t="shared" si="732"/>
        <v>0</v>
      </c>
      <c r="LN261" s="25">
        <f t="shared" si="840"/>
        <v>0</v>
      </c>
      <c r="LO261" s="25">
        <f t="shared" si="733"/>
        <v>0.2</v>
      </c>
      <c r="LP261" s="25">
        <f t="shared" si="734"/>
        <v>0.2</v>
      </c>
      <c r="LQ261" s="25">
        <f t="shared" si="841"/>
        <v>0.2</v>
      </c>
      <c r="LR261" s="25">
        <f t="shared" si="735"/>
        <v>0</v>
      </c>
      <c r="LS261" s="25">
        <f t="shared" si="736"/>
        <v>0</v>
      </c>
      <c r="LT261" s="25">
        <f t="shared" si="842"/>
        <v>0</v>
      </c>
      <c r="LU261" s="25">
        <f t="shared" si="737"/>
        <v>1.1499999999999999</v>
      </c>
      <c r="LV261" s="25">
        <f t="shared" si="738"/>
        <v>1.1499999999999999</v>
      </c>
      <c r="LW261" s="25">
        <f t="shared" si="843"/>
        <v>1.1499999999999999</v>
      </c>
      <c r="LX261" s="25">
        <f t="shared" si="739"/>
        <v>0</v>
      </c>
      <c r="LY261" s="25">
        <f t="shared" si="740"/>
        <v>0</v>
      </c>
      <c r="LZ261" s="25">
        <f t="shared" si="844"/>
        <v>0</v>
      </c>
      <c r="MA261" s="25">
        <f t="shared" si="741"/>
        <v>0</v>
      </c>
      <c r="MB261" s="25">
        <f t="shared" si="742"/>
        <v>0</v>
      </c>
      <c r="MC261" s="25">
        <f t="shared" si="845"/>
        <v>0</v>
      </c>
      <c r="MD261" s="25">
        <f t="shared" si="743"/>
        <v>0</v>
      </c>
      <c r="ME261" s="25">
        <f t="shared" si="744"/>
        <v>0</v>
      </c>
      <c r="MF261" s="25">
        <f t="shared" si="846"/>
        <v>0</v>
      </c>
      <c r="MG261" s="25">
        <f t="shared" si="745"/>
        <v>0</v>
      </c>
      <c r="MH261" s="25">
        <f t="shared" si="746"/>
        <v>0</v>
      </c>
      <c r="MI261" s="25">
        <f t="shared" si="847"/>
        <v>0</v>
      </c>
      <c r="MJ261" s="25">
        <f t="shared" si="747"/>
        <v>0</v>
      </c>
      <c r="MK261" s="25">
        <f t="shared" si="748"/>
        <v>0</v>
      </c>
      <c r="ML261" s="25">
        <f t="shared" si="848"/>
        <v>0</v>
      </c>
      <c r="MM261" s="25">
        <f t="shared" si="749"/>
        <v>0</v>
      </c>
      <c r="MN261" s="25">
        <f t="shared" si="750"/>
        <v>0</v>
      </c>
      <c r="MO261" s="25">
        <f t="shared" si="849"/>
        <v>0</v>
      </c>
      <c r="MP261" s="25">
        <f t="shared" si="751"/>
        <v>0</v>
      </c>
      <c r="MQ261" s="25">
        <f t="shared" si="752"/>
        <v>0</v>
      </c>
      <c r="MR261" s="25">
        <f t="shared" si="850"/>
        <v>0</v>
      </c>
      <c r="MS261" s="29">
        <v>1.5999999999999999</v>
      </c>
      <c r="MT261" s="29">
        <v>0</v>
      </c>
      <c r="MU261" s="29">
        <v>1</v>
      </c>
      <c r="MV261" s="29">
        <v>1</v>
      </c>
      <c r="MW261" s="25">
        <f t="shared" si="753"/>
        <v>1.6</v>
      </c>
      <c r="MX261" s="25">
        <f t="shared" si="754"/>
        <v>3.57</v>
      </c>
      <c r="MY261" s="25">
        <f t="shared" si="755"/>
        <v>0</v>
      </c>
      <c r="MZ261" s="25">
        <f t="shared" si="756"/>
        <v>0</v>
      </c>
      <c r="NA261" s="25">
        <f t="shared" si="757"/>
        <v>1.6</v>
      </c>
      <c r="NB261" s="25">
        <f t="shared" si="758"/>
        <v>3.49</v>
      </c>
      <c r="NC261" s="25">
        <f t="shared" si="759"/>
        <v>0</v>
      </c>
      <c r="ND261" s="25">
        <f t="shared" si="760"/>
        <v>0</v>
      </c>
      <c r="NE261" s="25">
        <f t="shared" si="851"/>
        <v>1.6</v>
      </c>
      <c r="NF261" s="25">
        <f t="shared" si="851"/>
        <v>3.5300000000000002</v>
      </c>
      <c r="NG261" s="25">
        <f t="shared" si="851"/>
        <v>0</v>
      </c>
      <c r="NH261" s="25">
        <f t="shared" si="851"/>
        <v>0</v>
      </c>
      <c r="NI261" s="25">
        <f t="shared" si="761"/>
        <v>130.12</v>
      </c>
      <c r="NJ261" s="25">
        <f t="shared" si="762"/>
        <v>0</v>
      </c>
      <c r="NK261" s="25">
        <f t="shared" si="763"/>
        <v>130.12</v>
      </c>
      <c r="NL261" s="25">
        <f t="shared" si="764"/>
        <v>0</v>
      </c>
      <c r="NM261" s="25">
        <f t="shared" si="765"/>
        <v>0</v>
      </c>
      <c r="NN261" s="25">
        <f t="shared" si="852"/>
        <v>0</v>
      </c>
      <c r="NO261" s="25">
        <f t="shared" si="766"/>
        <v>0</v>
      </c>
      <c r="NP261" s="25">
        <f t="shared" si="767"/>
        <v>0</v>
      </c>
      <c r="NQ261" s="25">
        <f t="shared" si="853"/>
        <v>0</v>
      </c>
      <c r="NR261" s="25">
        <f t="shared" si="768"/>
        <v>75.56</v>
      </c>
      <c r="NS261" s="25">
        <f t="shared" si="769"/>
        <v>0</v>
      </c>
      <c r="NT261" s="25">
        <f t="shared" si="854"/>
        <v>75.56</v>
      </c>
      <c r="NU261" s="25">
        <f t="shared" si="770"/>
        <v>0</v>
      </c>
      <c r="NV261" s="25">
        <f t="shared" si="771"/>
        <v>0</v>
      </c>
      <c r="NW261" s="25">
        <f t="shared" si="855"/>
        <v>0</v>
      </c>
      <c r="NX261" s="25">
        <f t="shared" si="856"/>
        <v>75.56</v>
      </c>
      <c r="NY261" s="25">
        <f t="shared" si="856"/>
        <v>0</v>
      </c>
      <c r="NZ261" s="25">
        <f t="shared" si="857"/>
        <v>75.56</v>
      </c>
      <c r="OA261" s="25">
        <f t="shared" si="858"/>
        <v>54.56</v>
      </c>
      <c r="OB261" s="25">
        <f t="shared" si="858"/>
        <v>0</v>
      </c>
      <c r="OC261" s="25">
        <f t="shared" si="859"/>
        <v>54.56</v>
      </c>
      <c r="OD261" s="25">
        <f t="shared" si="860"/>
        <v>75.56</v>
      </c>
      <c r="OE261" s="25">
        <f t="shared" si="860"/>
        <v>0</v>
      </c>
      <c r="OF261" s="25">
        <f t="shared" si="860"/>
        <v>75.56</v>
      </c>
      <c r="OG261" s="25">
        <f t="shared" si="772"/>
        <v>0</v>
      </c>
      <c r="OH261" s="25">
        <f t="shared" si="773"/>
        <v>0</v>
      </c>
      <c r="OI261" s="25">
        <f t="shared" si="774"/>
        <v>0</v>
      </c>
      <c r="OJ261" s="25">
        <f t="shared" si="775"/>
        <v>0</v>
      </c>
      <c r="OK261" s="25">
        <f t="shared" si="776"/>
        <v>0</v>
      </c>
      <c r="OL261" s="25">
        <f t="shared" si="777"/>
        <v>0</v>
      </c>
      <c r="OM261" s="25">
        <f t="shared" si="861"/>
        <v>0</v>
      </c>
      <c r="ON261" s="25">
        <f t="shared" si="861"/>
        <v>0</v>
      </c>
      <c r="OO261" s="25">
        <f t="shared" si="861"/>
        <v>0</v>
      </c>
      <c r="OP261" s="25">
        <f t="shared" si="778"/>
        <v>0</v>
      </c>
      <c r="OQ261" s="25">
        <f t="shared" si="779"/>
        <v>0</v>
      </c>
      <c r="OR261" s="25">
        <f t="shared" si="862"/>
        <v>0</v>
      </c>
      <c r="OS261" s="19">
        <v>536967.82999999996</v>
      </c>
      <c r="OT261" s="19">
        <v>2370755.87</v>
      </c>
    </row>
    <row r="262" spans="1:410" ht="33" customHeight="1" x14ac:dyDescent="0.25">
      <c r="A262" s="18"/>
      <c r="B262" s="18" t="s">
        <v>1005</v>
      </c>
      <c r="C262" s="18">
        <v>444.76</v>
      </c>
      <c r="D262" s="16" t="e">
        <f>_xlfn.IFNA(INDEX(#REF!,MATCH(E262,#REF!,0)),0)</f>
        <v>#REF!</v>
      </c>
      <c r="E262" s="18" t="s">
        <v>1063</v>
      </c>
      <c r="F262" s="16" t="s">
        <v>765</v>
      </c>
      <c r="G262" s="16" t="s">
        <v>766</v>
      </c>
      <c r="H262" s="16" t="s">
        <v>767</v>
      </c>
      <c r="I262" s="16" t="s">
        <v>768</v>
      </c>
      <c r="J262" s="16" t="s">
        <v>769</v>
      </c>
      <c r="K262" s="16" t="s">
        <v>770</v>
      </c>
      <c r="L262" s="16" t="s">
        <v>771</v>
      </c>
      <c r="M262" s="18">
        <v>1.64</v>
      </c>
      <c r="N262" s="18">
        <v>1.94</v>
      </c>
      <c r="O262" s="18">
        <v>2.04</v>
      </c>
      <c r="P262" s="18">
        <v>2.34</v>
      </c>
      <c r="Q262" s="18">
        <v>0.1</v>
      </c>
      <c r="R262" s="18">
        <v>1.8399999999999999</v>
      </c>
      <c r="S262" s="18">
        <v>2.14</v>
      </c>
      <c r="T262" s="18">
        <v>0.2</v>
      </c>
      <c r="U262" s="18">
        <v>0</v>
      </c>
      <c r="V262" s="18">
        <v>0</v>
      </c>
      <c r="W262" s="18">
        <v>0</v>
      </c>
      <c r="X262" s="18">
        <v>1.64</v>
      </c>
      <c r="Y262" s="18">
        <v>1.9</v>
      </c>
      <c r="Z262" s="20">
        <f t="shared" si="780"/>
        <v>1.9</v>
      </c>
      <c r="AA262" s="18">
        <v>0.22</v>
      </c>
      <c r="AB262" s="18">
        <v>0</v>
      </c>
      <c r="AC262" s="18">
        <v>0</v>
      </c>
      <c r="AD262" s="18">
        <v>0</v>
      </c>
      <c r="AE262" s="18">
        <v>0</v>
      </c>
      <c r="AF262" s="18">
        <v>0</v>
      </c>
      <c r="AG262" s="18">
        <v>1.2</v>
      </c>
      <c r="AH262" s="18">
        <v>1.5</v>
      </c>
      <c r="AI262" s="20">
        <f t="shared" si="781"/>
        <v>2.0499999999999998</v>
      </c>
      <c r="AJ262" s="18">
        <v>0</v>
      </c>
      <c r="AK262" s="18">
        <v>0</v>
      </c>
      <c r="AL262" s="20">
        <f t="shared" si="782"/>
        <v>0</v>
      </c>
      <c r="AM262" s="18">
        <v>1.64</v>
      </c>
      <c r="AN262" s="18">
        <v>1.5</v>
      </c>
      <c r="AO262" s="18">
        <v>0.15</v>
      </c>
      <c r="AP262" s="18">
        <v>0.22</v>
      </c>
      <c r="AQ262" s="18">
        <v>1.64</v>
      </c>
      <c r="AR262" s="18">
        <v>1.72</v>
      </c>
      <c r="AS262" s="18">
        <v>0.12</v>
      </c>
      <c r="AT262" s="18">
        <v>0.11</v>
      </c>
      <c r="AU262" s="18">
        <v>0</v>
      </c>
      <c r="AV262" s="18">
        <v>1</v>
      </c>
      <c r="AW262" s="18">
        <v>0</v>
      </c>
      <c r="AX262" s="18">
        <v>0</v>
      </c>
      <c r="AY262" s="18">
        <v>0</v>
      </c>
      <c r="AZ262" s="18">
        <v>0</v>
      </c>
      <c r="BA262" s="18">
        <v>0</v>
      </c>
      <c r="BB262" s="18">
        <v>0</v>
      </c>
      <c r="BC262" s="18">
        <v>0</v>
      </c>
      <c r="BD262" s="18">
        <v>0</v>
      </c>
      <c r="BE262" s="18">
        <v>0</v>
      </c>
      <c r="BF262" s="18">
        <v>0</v>
      </c>
      <c r="BG262" s="18">
        <v>0</v>
      </c>
      <c r="BH262" s="18">
        <v>0</v>
      </c>
      <c r="BI262" s="18">
        <v>2</v>
      </c>
      <c r="BJ262" s="18">
        <v>0</v>
      </c>
      <c r="BK262" s="18">
        <v>0</v>
      </c>
      <c r="BL262" s="18">
        <v>0</v>
      </c>
      <c r="BM262" s="18">
        <v>0</v>
      </c>
      <c r="BN262" s="18">
        <v>0</v>
      </c>
      <c r="BO262" s="18">
        <v>0</v>
      </c>
      <c r="BP262" s="18">
        <v>0</v>
      </c>
      <c r="BQ262" s="18">
        <v>0</v>
      </c>
      <c r="BR262" s="18">
        <v>0</v>
      </c>
      <c r="BS262" s="18">
        <v>0</v>
      </c>
      <c r="BT262" s="18">
        <v>0</v>
      </c>
      <c r="BU262" s="18">
        <v>0</v>
      </c>
      <c r="BV262" s="18">
        <v>0</v>
      </c>
      <c r="BW262" s="18">
        <v>0</v>
      </c>
      <c r="BX262" s="18">
        <v>0</v>
      </c>
      <c r="BY262" s="18">
        <v>0</v>
      </c>
      <c r="BZ262" s="18">
        <v>0</v>
      </c>
      <c r="CA262" s="16" t="e">
        <f>_xlfn.IFNA(IF(RIGHT(D262,2)="=G",0,INDEX(#REF!,MATCH(E262,#REF!,0))),0)</f>
        <v>#REF!</v>
      </c>
      <c r="CB262" s="16" t="s">
        <v>776</v>
      </c>
      <c r="CC262" s="18">
        <v>0</v>
      </c>
      <c r="CD262" s="18">
        <v>0</v>
      </c>
      <c r="CE262" s="18">
        <v>1.4</v>
      </c>
      <c r="CF262" s="18">
        <v>0.85</v>
      </c>
      <c r="CG262" s="18">
        <v>0.12</v>
      </c>
      <c r="CH262" s="18">
        <v>2</v>
      </c>
      <c r="CI262" s="16" t="s">
        <v>98</v>
      </c>
      <c r="CJ262" s="18">
        <v>0</v>
      </c>
      <c r="CK262" s="20">
        <f t="shared" ref="CK262:CK325" si="864">IF(CI262="",0,IF(CI262="Đào đá",0,CR262-CJ262))</f>
        <v>2.48</v>
      </c>
      <c r="CL262" s="20">
        <f t="shared" si="783"/>
        <v>2.48</v>
      </c>
      <c r="CM262" s="18">
        <v>39.83</v>
      </c>
      <c r="CN262" s="18">
        <v>26.49</v>
      </c>
      <c r="CO262" s="18">
        <v>25.651</v>
      </c>
      <c r="CP262" s="22">
        <f t="shared" ref="CP262:CP325" si="865">ROUND(IF(CM262&lt;CO262,CO262,IF(CM262&gt;=CN262,CN262,CM262)),2)</f>
        <v>26.49</v>
      </c>
      <c r="CQ262" s="22">
        <f t="shared" ref="CQ262:CQ325" si="866">ROUND(IF(I262="Có móng",CS262-Q262,IF(AND(F262="Lắp đặt",I262="Không có móng"),CU262-W262,CU262)),2)</f>
        <v>24.01</v>
      </c>
      <c r="CR262" s="22">
        <f t="shared" si="784"/>
        <v>2.48</v>
      </c>
      <c r="CS262" s="22">
        <f t="shared" ref="CS262:CS325" si="867">IF(I262="Không có móng",0,CT262-T262)</f>
        <v>24.11</v>
      </c>
      <c r="CT262" s="22">
        <f t="shared" ref="CT262:CT325" si="868">IF(AND(F262="Lắp đặt",I262="Có móng"),CU262-W262,CU262)</f>
        <v>24.31</v>
      </c>
      <c r="CU262" s="18">
        <v>24.31</v>
      </c>
      <c r="CV262" s="22">
        <f t="shared" si="785"/>
        <v>1.9</v>
      </c>
      <c r="CW262" s="22">
        <f t="shared" ref="CW262:CW325" si="869">ROUND(IF(AF262&gt;0,CU262+AF262,0),2)</f>
        <v>0</v>
      </c>
      <c r="CX262" s="22">
        <f t="shared" ref="CX262:CX325" si="870">ROUND(IF(AF262&gt;0,CW262+AD262,0),2)</f>
        <v>0</v>
      </c>
      <c r="CY262" s="22">
        <f t="shared" ref="CY262:CY325" si="871">ROUND(CZ262-AO262,2)</f>
        <v>26.22</v>
      </c>
      <c r="CZ262" s="22">
        <f t="shared" ref="CZ262:CZ325" si="872">ROUND(DA262-AS262,2)</f>
        <v>26.37</v>
      </c>
      <c r="DA262" s="18">
        <v>26.49</v>
      </c>
      <c r="DB262" s="20">
        <f t="shared" si="786"/>
        <v>2.48</v>
      </c>
      <c r="DC262" s="20">
        <f t="shared" si="787"/>
        <v>0</v>
      </c>
      <c r="DD262" s="20">
        <f t="shared" si="788"/>
        <v>2.48</v>
      </c>
      <c r="DE262" s="20">
        <f t="shared" ref="DE262:DE325" si="873">ROUND(IF(OR(CI262="Đào đất",CI262="Đào đất + đào đá"),IF(CK262&gt;=Q262,Q262,CK262),0),2)</f>
        <v>0.1</v>
      </c>
      <c r="DF262" s="20">
        <f t="shared" ref="DF262:DF325" si="874">ROUND(IF(OR(CI262="Đào đất",CI262="Đào đất + đào đá"),IF(CK262&lt;=Q262,0,IF(CK262&gt;=Q262+T262,T262,CK262-Q262)),0),2)</f>
        <v>0.2</v>
      </c>
      <c r="DG262" s="20">
        <f t="shared" ref="DG262:DG325" si="875">ROUND(IF(OR(CI262="Đào đất",CI262="Đào đất + đào đá"),IF(CK262&lt;=Q262+T262,0,IF(CK262&gt;=Q262+T262+Z262+AD262+AO262+AS262,Z262+AD262+AO262+AS262,CK262-(Q262+T262))),0),2)</f>
        <v>2.17</v>
      </c>
      <c r="DH262" s="20">
        <f t="shared" ref="DH262:DH325" si="876">IF(CI262="Đào đá",IF(CJ262&gt;=Q262,Q262,CJ262),IF(CI262="Đào đất + Đào đá",IF(CL262&gt;=Q262,IF(DE262&lt;Q262,Q262-DE262,0),CJ262),0))</f>
        <v>0</v>
      </c>
      <c r="DI262" s="20">
        <f t="shared" ref="DI262:DI325" si="877">IF(CI262="Đào đá",IF(CJ262&lt;=Q262,0,IF(CJ262&gt;=Q262+T262,T262,CJ262-Q262)),IF(CI262="Đào đất + Đào đá",IF(CL262&gt;=Q262+T262,IF(DF262&lt;T262,T262-DF262,0),CJ262-DH262),0))</f>
        <v>0</v>
      </c>
      <c r="DJ262" s="20">
        <f t="shared" ref="DJ262:DJ325" si="878">IF(CI262="Đào đá",IF(CJ262&lt;=Q262+T262,0,IF(CJ262&gt;=Q262+T262+Z262+AD262+AO262+AS262,Z262+AD262+AO262+AS262,CJ262-(Q262+T262))),IF(CI262="Đào đất + Đào đá",IF(CL262&gt;=Q262+T262+Z262+AD262+AO262+AS262,IF(DG262&lt;Z262+AD262+AO262+AS262,Z262+AD262+AO262+AS262-DG262,0),CJ262-(DH262+DI262)),0))</f>
        <v>0</v>
      </c>
      <c r="DK262" s="20">
        <f t="shared" si="789"/>
        <v>2.4699999999999998</v>
      </c>
      <c r="DL262" s="20">
        <f t="shared" si="790"/>
        <v>0</v>
      </c>
      <c r="DM262" s="20">
        <f t="shared" si="791"/>
        <v>1.0000000000000231E-2</v>
      </c>
      <c r="DN262" s="20">
        <f t="shared" si="792"/>
        <v>0</v>
      </c>
      <c r="DO262" s="18">
        <v>2.54</v>
      </c>
      <c r="DP262" s="18">
        <v>0</v>
      </c>
      <c r="DQ262" s="18">
        <v>1</v>
      </c>
      <c r="DR262" s="18">
        <v>1</v>
      </c>
      <c r="DS262" s="25">
        <f t="shared" si="793"/>
        <v>2.54</v>
      </c>
      <c r="DT262" s="25">
        <f t="shared" si="794"/>
        <v>0</v>
      </c>
      <c r="DU262" s="25">
        <f t="shared" si="795"/>
        <v>6.3</v>
      </c>
      <c r="DV262" s="25">
        <f t="shared" si="796"/>
        <v>0</v>
      </c>
      <c r="DW262" s="25">
        <f t="shared" si="797"/>
        <v>6.3</v>
      </c>
      <c r="DX262" s="25">
        <f t="shared" si="798"/>
        <v>12.85</v>
      </c>
      <c r="DY262" s="25">
        <f t="shared" si="799"/>
        <v>0</v>
      </c>
      <c r="DZ262" s="25">
        <f t="shared" si="800"/>
        <v>12.85</v>
      </c>
      <c r="EA262" s="25">
        <f t="shared" si="801"/>
        <v>8.17</v>
      </c>
      <c r="EB262" s="25">
        <f t="shared" si="802"/>
        <v>0</v>
      </c>
      <c r="EC262" s="25">
        <f t="shared" si="803"/>
        <v>8.17</v>
      </c>
      <c r="ED262" s="25">
        <f t="shared" si="804"/>
        <v>4.68</v>
      </c>
      <c r="EE262" s="25">
        <f t="shared" si="804"/>
        <v>0</v>
      </c>
      <c r="EF262" s="25">
        <f t="shared" si="805"/>
        <v>4.68</v>
      </c>
      <c r="EG262" s="25">
        <f t="shared" si="806"/>
        <v>8.17</v>
      </c>
      <c r="EH262" s="25">
        <f t="shared" si="806"/>
        <v>0</v>
      </c>
      <c r="EI262" s="25">
        <f t="shared" si="807"/>
        <v>8.17</v>
      </c>
      <c r="EJ262" s="18">
        <v>444.76</v>
      </c>
      <c r="EK262" s="18">
        <v>483.26</v>
      </c>
      <c r="EL262" s="18" t="s">
        <v>1063</v>
      </c>
      <c r="EM262" s="18" t="s">
        <v>1064</v>
      </c>
      <c r="EN262" s="16" t="s">
        <v>870</v>
      </c>
      <c r="EO262" s="16" t="s">
        <v>871</v>
      </c>
      <c r="EP262" s="16" t="e">
        <f>IF(OR(EN262="Cống tròn",EN262="Cống hộp",EN262="Ống nhựa"),INDEX(#REF!,MATCH(E262,#REF!,0)),IF(OR(EN262="Rãnh xây",EN262="Rãnh bê tông"),INDEX(#REF!,MATCH(E262,#REF!,0)),0))</f>
        <v>#REF!</v>
      </c>
      <c r="EQ262" s="18">
        <v>36.86</v>
      </c>
      <c r="ER262" s="18"/>
      <c r="ES262" s="25">
        <f t="shared" si="808"/>
        <v>0</v>
      </c>
      <c r="ET262" s="1" t="str">
        <f>_xlfn.IFNA(IF(EN262="Cống tròn",INDEX(#REF!,MATCH(E262,#REF!,0)),IF(EN262="Cống hộp",INDEX(#REF!,MATCH(E262,#REF!,0)),EU262&amp;" ,"&amp;EV262)),0)</f>
        <v>Móng bê tông ,Có cốt thép</v>
      </c>
      <c r="EU262" s="16" t="s">
        <v>769</v>
      </c>
      <c r="EV262" s="16" t="s">
        <v>872</v>
      </c>
      <c r="EW262" s="16" t="e">
        <f>_xlfn.IFNA(INDEX(#REF!,MATCH(E262,#REF!,0)),0)</f>
        <v>#REF!</v>
      </c>
      <c r="EX262" s="16"/>
      <c r="EY262" s="18">
        <v>0</v>
      </c>
      <c r="EZ262" s="18">
        <v>0</v>
      </c>
      <c r="FA262" s="18">
        <v>0</v>
      </c>
      <c r="FB262" s="19">
        <v>0</v>
      </c>
      <c r="FC262" s="19">
        <v>0</v>
      </c>
      <c r="FD262" s="25">
        <f t="shared" ref="FD262:FD325" si="879">FB262*ES262</f>
        <v>0</v>
      </c>
      <c r="FE262" s="25">
        <f t="shared" si="809"/>
        <v>0</v>
      </c>
      <c r="FF262" s="18">
        <v>0</v>
      </c>
      <c r="FG262" s="18">
        <v>0</v>
      </c>
      <c r="FH262" s="18">
        <v>0</v>
      </c>
      <c r="FI262" s="25">
        <f t="shared" si="810"/>
        <v>0</v>
      </c>
      <c r="FJ262" s="18">
        <v>0</v>
      </c>
      <c r="FK262" s="18">
        <v>0</v>
      </c>
      <c r="FL262" s="18">
        <v>0</v>
      </c>
      <c r="FM262" s="18">
        <v>0</v>
      </c>
      <c r="FN262" s="18">
        <v>0</v>
      </c>
      <c r="FO262" s="25">
        <f t="shared" si="811"/>
        <v>0</v>
      </c>
      <c r="FP262" s="18">
        <v>0</v>
      </c>
      <c r="FQ262" s="18">
        <v>0</v>
      </c>
      <c r="FR262" s="25">
        <f t="shared" ref="FR262:FR325" si="880">IF(OR(EN262="Cống tròn",EN262="Cống hộp"),INT(EQ262/(ER262+FP262)),0)</f>
        <v>0</v>
      </c>
      <c r="FS262" s="25">
        <f t="shared" ref="FS262:FS325" si="881">IF(OR(EN262="Cống tròn",EN262="Cống hộp"),(FR262-FQ262)*FP262,0)</f>
        <v>0</v>
      </c>
      <c r="FT262" s="25">
        <f t="shared" ref="FT262:FT325" si="882">IF(OR(EN262="Cống tròn",EN262="Cống hộp"),(FR262*ER262)+FS262,0)</f>
        <v>0</v>
      </c>
      <c r="FU262" s="25">
        <f t="shared" ref="FU262:FU325" si="883">IF(OR(EN262="Cống tròn",EN262="Cống hộp"),FT262-EQ262,0)</f>
        <v>0</v>
      </c>
      <c r="FV262" s="25" t="str">
        <f t="shared" si="812"/>
        <v>Đủ</v>
      </c>
      <c r="FW262" s="25">
        <f t="shared" si="813"/>
        <v>0</v>
      </c>
      <c r="FX262" s="16" t="s">
        <v>820</v>
      </c>
      <c r="FY262" s="16" t="s">
        <v>766</v>
      </c>
      <c r="FZ262" s="16" t="s">
        <v>771</v>
      </c>
      <c r="GA262" s="16" t="s">
        <v>771</v>
      </c>
      <c r="GB262" s="18">
        <v>0.1</v>
      </c>
      <c r="GC262" s="18">
        <v>1.6</v>
      </c>
      <c r="GD262" s="18">
        <v>0.2</v>
      </c>
      <c r="GE262" s="18">
        <v>1.4</v>
      </c>
      <c r="GF262" s="18">
        <v>0</v>
      </c>
      <c r="GG262" s="18">
        <v>0</v>
      </c>
      <c r="GH262" s="18">
        <v>0.2</v>
      </c>
      <c r="GI262" s="18">
        <v>2</v>
      </c>
      <c r="GJ262" s="18">
        <v>1</v>
      </c>
      <c r="GK262" s="18"/>
      <c r="GL262" s="25">
        <f t="shared" ref="GL262:GL325" si="884">ROUND(IF(OR(EN262="Rãnh xây",EN262="Rãnh bê tông"),(IR262+JT262)/2,0),2)</f>
        <v>1</v>
      </c>
      <c r="GM262" s="25">
        <f t="shared" si="814"/>
        <v>1</v>
      </c>
      <c r="GN262" s="18">
        <v>0</v>
      </c>
      <c r="GO262" s="18">
        <v>0</v>
      </c>
      <c r="GP262" s="18">
        <v>0.15</v>
      </c>
      <c r="GQ262" s="18">
        <v>0.11</v>
      </c>
      <c r="GR262" s="1" t="e">
        <f>_xlfn.IFNA(INDEX(#REF!,MATCH(E262,#REF!,0)),0)</f>
        <v>#REF!</v>
      </c>
      <c r="GS262" s="16"/>
      <c r="GT262" s="18">
        <v>0</v>
      </c>
      <c r="GU262" s="18">
        <v>0</v>
      </c>
      <c r="GV262" s="18">
        <v>0</v>
      </c>
      <c r="GW262" s="18">
        <v>0</v>
      </c>
      <c r="GX262" s="25">
        <f t="shared" ref="GX262:GX325" si="885">IF(AND(FZ262="Có",FX262="Tường xây gạch"),IF(FY262="Không mũ mố",GM262,GM262+GN262+GP262),IF(AND(FZ262="Không",FY262="Mũ mố xây gạch"),GP262,0))</f>
        <v>0</v>
      </c>
      <c r="GY262" s="25">
        <f t="shared" ref="GY262:GY325" si="886">IF(AND(GA262="Có",FX262="Tường xây gạch"),IF(FY262="Không mũ mố",GM262,GM262+GN262+GP262),IF(AND(GA262="Không",FY262="Mũ mố xây gạch"),GP262+GQ262,0))</f>
        <v>0</v>
      </c>
      <c r="GZ262" s="25">
        <f t="shared" si="815"/>
        <v>1.45</v>
      </c>
      <c r="HA262" s="1" t="e" cm="1">
        <f t="array" ref="HA262">INDEX(#REF!,MATCH(EJ262&amp;EK262&amp;HD262&amp;HE262&amp;HF262,#REF!&amp;#REF!&amp;#REF!&amp;#REF!&amp;#REF!,0))</f>
        <v>#REF!</v>
      </c>
      <c r="HB262" s="16" t="s">
        <v>872</v>
      </c>
      <c r="HC262" s="25">
        <f t="shared" si="816"/>
        <v>36</v>
      </c>
      <c r="HD262" s="18">
        <v>1</v>
      </c>
      <c r="HE262" s="18">
        <v>1.2</v>
      </c>
      <c r="HF262" s="18">
        <v>0.15</v>
      </c>
      <c r="HG262" s="1" t="e" cm="1">
        <f t="array" ref="HG262">INDEX(#REF!,MATCH(EJ262&amp;EK262&amp;HJ262&amp;HK262&amp;HL262,#REF!&amp;#REF!&amp;#REF!&amp;#REF!&amp;#REF!,0))</f>
        <v>#REF!</v>
      </c>
      <c r="HH262" s="16" t="s">
        <v>872</v>
      </c>
      <c r="HI262" s="25">
        <f t="shared" si="817"/>
        <v>1</v>
      </c>
      <c r="HJ262" s="25">
        <f t="shared" si="818"/>
        <v>0.54</v>
      </c>
      <c r="HK262" s="19">
        <v>1.2</v>
      </c>
      <c r="HL262" s="19">
        <v>0.15</v>
      </c>
      <c r="HM262" s="18">
        <v>0.01</v>
      </c>
      <c r="HN262" s="18">
        <v>1</v>
      </c>
      <c r="HO262" s="25">
        <f t="shared" si="819"/>
        <v>36</v>
      </c>
      <c r="HP262" s="25">
        <f t="shared" si="820"/>
        <v>0.36</v>
      </c>
      <c r="HQ262" s="25">
        <f t="shared" si="821"/>
        <v>36.36</v>
      </c>
      <c r="HR262" s="25">
        <f t="shared" si="822"/>
        <v>-0.5</v>
      </c>
      <c r="HS262" s="25" t="str">
        <f t="shared" si="823"/>
        <v>Thêm 01</v>
      </c>
      <c r="HT262" s="19">
        <v>0</v>
      </c>
      <c r="HU262" s="19">
        <v>0</v>
      </c>
      <c r="HV262" s="19">
        <v>0</v>
      </c>
      <c r="HW262" s="25">
        <f t="shared" si="824"/>
        <v>0</v>
      </c>
      <c r="HX262" s="19">
        <v>0</v>
      </c>
      <c r="HY262" s="19">
        <v>0</v>
      </c>
      <c r="HZ262" s="18">
        <v>26.49</v>
      </c>
      <c r="IA262" s="20">
        <f>ROUND(IF(EN262="Cống tròn",IF(EN262="Cống tròn",IF(EU262="Không có móng",IQ262-FF262,IF(EU262="Đế",IP262-FN262,IF(OR(EU262="Móng bê tông",EU262="Móng bê tông kết hợp đế"),II262-FJ262,0))),0),IF(EN262="Cống hộp",IF(AND(EN262="Cống hộp",EU262="Không có móng"),IQ262-GF262,IF(AND(EN262="Cống hộp",EU262="Móng bê tông"),IJ262-GB262,0)),IF(OR(EN262="Rãnh xây",EN262="Rãnh bê tông"),IF(OR(EN262="Rãnh xây",EN262="Rãnh bê tông"),IK262-GB262,0),IF(EN262="Ống nhựa",IF(AND(EN262="Ống nhựa",EU262="Không đắp cát"),IQ262-HT262,IF(AND(EN262="Ống nhựa",EU262="Đắp cát"),IH262-HX262,0)),IF(EN262="Rãnh thang",IF(EN262="Rãnh thang",IF(EU262="Móng bê tông",#REF!-#REF!,IQ262),0),0))))),2)</f>
        <v>24.31</v>
      </c>
      <c r="IB262" s="20">
        <f t="shared" si="825"/>
        <v>2.1799999999999997</v>
      </c>
      <c r="IC262" s="20">
        <f t="shared" ref="IC262:IC325" si="887">IF(EN262="Cống tròn",IF(EU262="Không có móng",IQ262-FF262,IF(EU262="Đế",IP262-FN262,IF(OR(EU262="Móng bê tông",EU262="Móng bê tông kết hợp đế"),II262-FJ262,0))),0)</f>
        <v>0</v>
      </c>
      <c r="ID262" s="20">
        <f t="shared" ref="ID262:ID325" si="888">IF(AND(EN262="Cống hộp",EU262="Không có móng"),IQ262-GF262,IF(AND(EN262="Cống hộp",EU262="Móng bê tông"),IJ262-GB262,0))</f>
        <v>0</v>
      </c>
      <c r="IE262" s="20">
        <f t="shared" ref="IE262:IE325" si="889">IF(OR(EN262="Rãnh xây",EN262="Rãnh bê tông"),IK262-GB262,0)</f>
        <v>24.31</v>
      </c>
      <c r="IF262" s="20">
        <f t="shared" ref="IF262:IF325" si="890">IF(AND(EN262="Ống nhựa",EU262="Không đắp cát"),IQ262-HT262,IF(AND(EN262="Ống nhựa",EU262="Đắp cát"),IH262-HX262,0))</f>
        <v>0</v>
      </c>
      <c r="IG262" s="20">
        <f>IF(EN262="Rãnh thang",IF(AND(EN262="Rãnh thang",EU262="Móng bê tông"),IQ262-#REF!,0),IF(EN262="Ống nhựa",IF(AND(EN262="Ống nhựa",EU262="Đắp cát"),IQ262-HT262,0),IF(EN262="Cống tròn",IF(EN262="Cống tròn",IF(OR(EU262="Móng bê tông",EU262="Móng bê tông kết hợp đế"),IM262-FL262,0),0),IF(EN262="Cống hộp",IF(AND(EN262="Cống hộp",EU262="Móng bê tông"),IN262-GD262,0),IF(OR(EN262="Rãnh xây",EN262="Rãnh bê tông"),IF(AND(EN262="Rãnh xây",EU262="Móng bê tông"),IO262-GD262,IF(AND(EN262="Rãnh bê tông",EU262="Móng bê tông"),IO262-GD262,0)),0)))))</f>
        <v>24.41</v>
      </c>
      <c r="IH262" s="20">
        <f t="shared" ref="IH262:IH325" si="891">IF(AND(EN262="Ống nhựa",EU262="Đắp cát"),IQ262-HT262,0)</f>
        <v>0</v>
      </c>
      <c r="II262" s="20">
        <f t="shared" ref="II262:II325" si="892">IF(EN262="Cống tròn",IF(OR(EU262="Móng bê tông",EU262="Móng bê tông kết hợp đế"),IM262-FL262,0),0)</f>
        <v>0</v>
      </c>
      <c r="IJ262" s="20">
        <f t="shared" ref="IJ262:IJ325" si="893">IF(AND(EN262="Cống hộp",EU262="Móng bê tông"),IN262-GD262,0)</f>
        <v>0</v>
      </c>
      <c r="IK262" s="20">
        <f t="shared" ref="IK262:IK325" si="894">IF(AND(EN262="Rãnh xây",EU262="Móng bê tông"),IO262-GD262,IF(AND(EN262="Rãnh bê tông",EU262="Móng bê tông"),IO262-GD262,0))</f>
        <v>24.41</v>
      </c>
      <c r="IL262" s="20">
        <f t="shared" ref="IL262:IL325" si="895">IF(EN262="Rãnh thang",IF(AND(EN262="Rãnh thang",EU262="Móng bê tông"),IQ262,0),IF(EN262="Cống tròn",IF(EN262="Cống tròn",IF(EU262="Móng bê tông",IQ262-FF262,IF(EU262="Móng bê tông kết hợp đế",IP262-FN262,0)),0),IF(EN262="Cống hộp",IF(AND(EN262="Cống hộp",EU262="Móng bê tông"),IQ262-GF262,0),IF(OR(EN262="Rãnh xây",EN262="Rãnh bê tông"),IF(AND(EN262="Rãnh xây",EU262="Móng bê tông"),IQ262,IF(AND(EN262="Rãnh bê tông",EU262="Móng bê tông"),IQ262,0)),0))))</f>
        <v>24.61</v>
      </c>
      <c r="IM262" s="20">
        <f t="shared" ref="IM262:IM325" si="896">IF(EN262="Cống tròn",IF(EU262="Móng bê tông",IQ262-FF262,IF(EU262="Móng bê tông kết hợp đế",IP262-FN262,0)),0)</f>
        <v>0</v>
      </c>
      <c r="IN262" s="20">
        <f t="shared" ref="IN262:IN325" si="897">IF(AND(EN262="Cống hộp",EU262="Móng bê tông"),IQ262-GF262,0)</f>
        <v>0</v>
      </c>
      <c r="IO262" s="20">
        <f t="shared" ref="IO262:IO325" si="898">IF(AND(EN262="Rãnh xây",EU262="Móng bê tông"),IQ262,IF(AND(EN262="Rãnh bê tông",EU262="Móng bê tông"),IQ262,0))</f>
        <v>24.61</v>
      </c>
      <c r="IP262" s="20">
        <f t="shared" ref="IP262:IP325" si="899">IF(OR(EU262="Móng bê tông kết hợp đế",EU262="Đế"),IQ262-FF262,0)</f>
        <v>0</v>
      </c>
      <c r="IQ262" s="18">
        <v>24.61</v>
      </c>
      <c r="IR262" s="25">
        <f t="shared" si="826"/>
        <v>1</v>
      </c>
      <c r="IS262" s="25">
        <f t="shared" ref="IS262:IS325" si="900">ROUND(IF(OR(EN262="Rãnh xây",EN262="Rãnh bê tông",EN262="Cống hộp"),IT262-GN262,0),2)</f>
        <v>25.61</v>
      </c>
      <c r="IT262" s="25">
        <f t="shared" ref="IT262:IT325" si="901">ROUND(IF(EN262="Cống hộp",IX262-GP262,IF(OR(EN262="Rãnh xây",EN262="Rãnh bê tông"),IY262-GP262,0)),2)</f>
        <v>25.61</v>
      </c>
      <c r="IU262" s="25">
        <f>ROUND(IF(EN262="Cống tròn",IF(EN262="Cống tròn",IV262+FF262,0),IF(EN262="Cống hộp",IF(EN262="Cống hộp",IV262+GP262,0),IF(OR(EN262="Rãnh xây",EN262="Rãnh bê tông"),IF(OR(EN262="Rãnh xây",EN262="Rãnh bê tông"),IV262+GP262,0),IF(EN262="ống nhựa",IF(EN262="Ống nhựa",IV262+HT262,0),IF(EN262="Rãnh thang",IF(EN262="Rãnh thang",IQ262+#REF!,0),0))))),2)</f>
        <v>25.76</v>
      </c>
      <c r="IV262" s="18">
        <v>25.61</v>
      </c>
      <c r="IW262" s="25">
        <f t="shared" ref="IW262:IW325" si="902">ROUND(IF(EN262="Cống tròn",IV262+FF262,0),2)</f>
        <v>0</v>
      </c>
      <c r="IX262" s="25">
        <f t="shared" ref="IX262:IX325" si="903">ROUND(IF(EN262="Cống hộp",IV262+GP262,0),2)</f>
        <v>0</v>
      </c>
      <c r="IY262" s="25">
        <f t="shared" ref="IY262:IY325" si="904">ROUND(IF(OR(EN262="Rãnh xây",EN262="Rãnh bê tông"),IV262+GP262,0),2)</f>
        <v>25.76</v>
      </c>
      <c r="IZ262" s="25">
        <f t="shared" ref="IZ262:IZ325" si="905">ROUND(IF(EN262="Ống nhựa",IV262+HT262,0),2)</f>
        <v>0</v>
      </c>
      <c r="JA262" s="25">
        <f t="shared" ref="JA262:JA325" si="906">ROUND(IF(EN262="Ống nhựa",IZ262+HY262,0),2)</f>
        <v>0</v>
      </c>
      <c r="JB262" s="18">
        <v>26.39</v>
      </c>
      <c r="JC262" s="20">
        <f>ROUND(IF(EN262="Cống tròn",IF(EN262="Cống tròn",IF(EU262="Không có móng",JS262-FF262,IF(EU262="Đế",JR262-FN262,IF(OR(EU262="Móng bê tông",EU262="Móng bê tông kết hợp đế"),JK262-FJ262,0))),0),IF(EN262="Cống hộp",IF(AND(EN262="Cống hộp",EU262="Không có móng"),JS262-GF262,IF(AND(EN262="Cống hộp",EU262="Móng bê tông"),JL262-GB262,0)),IF(OR(EN262="Rãnh xây",EN262="Rãnh bê tông"),IF(OR(EN262="Rãnh xây",EN262="Rãnh bê tông"),JM262-GB262,0),IF(EN262="Ống nhựa",IF(AND(EN262="Ống nhựa",EU262="Không đắp cát"),JS262-HT262,IF(AND(EN262="Ống nhựa",EU262="Đắp cát"),JJ262-HX262,0)),IF(EN262="Rãnh thang",IF(EN262="Rãnh thang",IF(EU262="Móng bê tông",#REF!-#REF!,JS262),0),0))))),2)</f>
        <v>24.27</v>
      </c>
      <c r="JD262" s="20">
        <f t="shared" si="827"/>
        <v>2.120000000000001</v>
      </c>
      <c r="JE262" s="20">
        <f t="shared" ref="JE262:JE325" si="907">IF(EN262="Cống tròn",IF(EU262="Không có móng",JS262-FF262,IF(EU262="Đế",JR262-FN262,IF(OR(EU262="Móng bê tông",EU262="Móng bê tông kết hợp đế"),JK262-FJ262,0))),0)</f>
        <v>0</v>
      </c>
      <c r="JF262" s="20">
        <f t="shared" ref="JF262:JF325" si="908">IF(AND(EN262="Cống hộp",EU262="Không có móng"),JS262-GF262,IF(AND(EN262="Cống hộp",EU262="Móng bê tông"),JL262-GB262,0))</f>
        <v>0</v>
      </c>
      <c r="JG262" s="20">
        <f t="shared" ref="JG262:JG325" si="909">IF(OR(EN262="Rãnh xây",EN262="Rãnh bê tông"),JM262-GB262,0)</f>
        <v>24.27</v>
      </c>
      <c r="JH262" s="20">
        <f t="shared" ref="JH262:JH325" si="910">IF(AND(EN262="Ống nhựa",EU262="Không đắp cát"),JS262-HT262,IF(AND(EN262="Ống nhựa",EU262="Đắp cát"),JJ262-HX262,0))</f>
        <v>0</v>
      </c>
      <c r="JI262" s="20">
        <f>IF(EN262="Rãnh thang",IF(AND(EN262="Rãnh thang",EU262="Móng bê tông"),JS262-#REF!,0),IF(EN262="Ống nhựa",IF(AND(EN262="Ống nhựa",EU262="Đắp cát"),JS262-HT262,0),IF(EN262="Cống tròn",IF(EN262="Cống tròn",IF(OR(EU262="Móng bê tông",EU262="Móng bê tông kết hợp đế"),JO262-FL262,0),0),IF(EN262="Cống hộp",IF(AND(EN262="Cống hộp",EU262="Móng bê tông"),JP262-GD262,0),IF(OR(EN262="Rãnh xây",EN262="Rãnh bê tông"),IF(AND(EN262="Rãnh xây",EU262="Móng bê tông"),JQ262-GD262,IF(AND(EN262="Rãnh bê tông",EU262="Móng bê tông"),JQ262-GD262,0)),0)))))</f>
        <v>24.37</v>
      </c>
      <c r="JJ262" s="20">
        <f t="shared" ref="JJ262:JJ325" si="911">IF(AND(EN262="Ống nhựa",EU262="Đắp cát"),JS262-HT262,0)</f>
        <v>0</v>
      </c>
      <c r="JK262" s="20">
        <f t="shared" ref="JK262:JK325" si="912">IF(EN262="Cống tròn",IF(OR(EU262="Móng bê tông",EU262="Móng bê tông kết hợp đế"),JO262-FL262,0),0)</f>
        <v>0</v>
      </c>
      <c r="JL262" s="20">
        <f t="shared" ref="JL262:JL325" si="913">IF(AND(EN262="Cống hộp",EU262="Móng bê tông"),JP262-GD262,0)</f>
        <v>0</v>
      </c>
      <c r="JM262" s="20">
        <f t="shared" ref="JM262:JM325" si="914">IF(AND(EN262="Rãnh xây",EU262="Móng bê tông"),JQ262-GD262,IF(AND(EN262="Rãnh bê tông",EU262="Móng bê tông"),JQ262-GD262,0))</f>
        <v>24.37</v>
      </c>
      <c r="JN262" s="20">
        <f t="shared" ref="JN262:JN325" si="915">IF(EN262="Rãnh thang",IF(AND(EN262="Rãnh thang",EU262="Móng bê tông"),JS262,0),IF(EN262="Cống tròn",IF(EN262="Cống tròn",IF(EU262="Móng bê tông",JS262-FF262,IF(EU262="Móng bê tông kết hợp đế",JR262-FN262,0)),0),IF(EN262="Cống hộp",IF(AND(EN262="Cống hộp",EU262="Móng bê tông"),JS262-GF262,0),IF(OR(EN262="Rãnh xây",EN262="Rãnh bê tông"),IF(AND(EN262="Rãnh xây",EU262="Móng bê tông"),JS262,IF(AND(EN262="Rãnh bê tông",EU262="Móng bê tông"),JS262,0)),0))))</f>
        <v>24.57</v>
      </c>
      <c r="JO262" s="20">
        <f t="shared" ref="JO262:JO325" si="916">IF(EN262="Cống tròn",IF(EU262="Móng bê tông",JS262-FF262,IF(EU262="Móng bê tông kết hợp đế",JR262-FN262,0)),0)</f>
        <v>0</v>
      </c>
      <c r="JP262" s="20">
        <f t="shared" ref="JP262:JP325" si="917">IF(AND(EN262="Cống hộp",EU262="Móng bê tông"),JS262-GF262,0)</f>
        <v>0</v>
      </c>
      <c r="JQ262" s="20">
        <f t="shared" ref="JQ262:JQ325" si="918">IF(AND(EN262="Rãnh xây",EU262="Móng bê tông"),JS262,IF(AND(EN262="Rãnh bê tông",EU262="Móng bê tông"),JS262,0))</f>
        <v>24.57</v>
      </c>
      <c r="JR262" s="20">
        <f t="shared" ref="JR262:JR325" si="919">IF(OR(EU262="Móng bê tông kết hợp đế",EU262="Đế"),JS262-FF262,0)</f>
        <v>0</v>
      </c>
      <c r="JS262" s="26">
        <v>24.57</v>
      </c>
      <c r="JT262" s="25">
        <f t="shared" si="828"/>
        <v>1</v>
      </c>
      <c r="JU262" s="25">
        <f t="shared" ref="JU262:JU325" si="920">ROUND(IF(OR(EN262="Rãnh xây",EN262="Rãnh bê tông",EN262="Cống hộp"),JV262-GN262,0),2)</f>
        <v>25.57</v>
      </c>
      <c r="JV262" s="25">
        <f t="shared" ref="JV262:JV325" si="921">ROUND(IF(EN262="Cống hộp",JZ262-GP262,IF(OR(EN262="Rãnh xây",EN262="Rãnh bê tông"),KA262-GP262,0)),2)</f>
        <v>25.57</v>
      </c>
      <c r="JW262" s="25">
        <f>ROUND(IF(EN262="Cống tròn",IF(EN262="Cống tròn",JX262+FF262,0),IF(EN262="Cống hộp",IF(EN262="Cống hộp",JX262+GP262,0),IF(OR(EN262="Rãnh xây",EN262="Rãnh bê tông"),IF(OR(EN262="Rãnh xây",EN262="Rãnh bê tông"),JX262+GP262,0),IF(EN262="ống nhựa",IF(EN262="Ống nhựa",JX262+HT262,0),IF(EN262="Rãnh thang",IF(EN262="Rãnh thang",JS262+#REF!,0),0))))),2)</f>
        <v>25.72</v>
      </c>
      <c r="JX262" s="27">
        <v>25.57</v>
      </c>
      <c r="JY262" s="25">
        <f t="shared" ref="JY262:JY325" si="922">ROUND(IF(EN262="Cống tròn",JX262+FF262,0),2)</f>
        <v>0</v>
      </c>
      <c r="JZ262" s="25">
        <f t="shared" ref="JZ262:JZ325" si="923">ROUND(IF(EN262="Cống hộp",JX262+GP262,0),2)</f>
        <v>0</v>
      </c>
      <c r="KA262" s="25">
        <f t="shared" ref="KA262:KA325" si="924">ROUND(IF(OR(EN262="Rãnh xây",EN262="Rãnh bê tông"),JX262+GP262,0),2)</f>
        <v>25.72</v>
      </c>
      <c r="KB262" s="25">
        <f t="shared" ref="KB262:KB325" si="925">ROUND(IF(EN262="Ống nhựa",JX262+HT262,0),2)</f>
        <v>0</v>
      </c>
      <c r="KC262" s="25">
        <f t="shared" ref="KC262:KC325" si="926">ROUND(IF(EN262="Ống nhựa",KB262+HY262,0),2)</f>
        <v>0</v>
      </c>
      <c r="KD262" s="28" t="s">
        <v>98</v>
      </c>
      <c r="KE262" s="27">
        <v>0</v>
      </c>
      <c r="KF262" s="25">
        <f t="shared" ref="KF262:KF325" si="927">IF(KD262="",0,IF(KD262="Đào đá",0,IB262-KE262))</f>
        <v>2.1799999999999997</v>
      </c>
      <c r="KG262" s="25">
        <f t="shared" si="829"/>
        <v>2.1799999999999997</v>
      </c>
      <c r="KH262" s="27">
        <v>0</v>
      </c>
      <c r="KI262" s="25">
        <f t="shared" ref="KI262:KI325" si="928">IF(KD262="",0,IF(KD262="Đào đá",0,JD262-KH262))</f>
        <v>2.120000000000001</v>
      </c>
      <c r="KJ262" s="25">
        <f t="shared" si="830"/>
        <v>2.120000000000001</v>
      </c>
      <c r="KK262" s="25">
        <f t="shared" ref="KK262:KK325" si="929">IF(OR(KD262="Đào đất",KD262="Đào đất + đào đá"),IF(KF262&gt;=FJ262,FJ262,KF262),0)</f>
        <v>0</v>
      </c>
      <c r="KL262" s="25">
        <f t="shared" ref="KL262:KL325" si="930">IF(OR(KD262="Đào đất",KD262="Đào đất + đào đá"),IF(KI262&gt;=FJ262,FJ262,KI262),0)</f>
        <v>0</v>
      </c>
      <c r="KM262" s="25">
        <f t="shared" si="831"/>
        <v>0</v>
      </c>
      <c r="KN262" s="25">
        <f t="shared" ref="KN262:KN325" si="931">IF(KD262="Đào đá",IF(KE262&gt;=FJ262,FJ262,KE262),IF(KD262="Đào đất + Đào đá",IF(KG262&gt;=FJ262,IF(KK262&lt;FJ262,FJ262-KK262,0),KE262),0))</f>
        <v>0</v>
      </c>
      <c r="KO262" s="25">
        <f t="shared" ref="KO262:KO325" si="932">IF(KD262="Đào đá",IF(KH262&gt;=FJ262,FJ262,KH262),IF(KD262="Đào đất + Đào đá",IF(KJ262&gt;=FJ262,IF(KL262&lt;FJ262,FJ262-KL262,0),KH262),0))</f>
        <v>0</v>
      </c>
      <c r="KP262" s="25">
        <f t="shared" si="832"/>
        <v>0</v>
      </c>
      <c r="KQ262" s="25">
        <f t="shared" ref="KQ262:KQ325" si="933">IF(OR(KD262="Đào đất",KD262="Đào đất + đào đá"),IF(KF262&lt;=FJ262,0,IF(KF262&gt;=FJ262+FL262,FL262,KF262-FJ262)),0)</f>
        <v>0</v>
      </c>
      <c r="KR262" s="25">
        <f t="shared" ref="KR262:KR325" si="934">IF(OR(KD262="Đào đất",KD262="Đào đất + đào đá"),IF(KI262&lt;=FJ262,0,IF(KI262&gt;=FJ262+FL262,FL262,KI262-FJ262)),0)</f>
        <v>0</v>
      </c>
      <c r="KS262" s="25">
        <f t="shared" si="833"/>
        <v>0</v>
      </c>
      <c r="KT262" s="25">
        <f t="shared" ref="KT262:KT325" si="935">IF(KD262="Đào đá",IF(KE262&lt;=FJ262,0,IF(KE262&gt;=FJ262+FL262,FL262,KE262-FJ262)),IF(KD262="Đào đất + Đào đá",IF(KG262&gt;=FJ262+FL262,IF(KQ262&lt;FL262,FL262-KQ262,0),KE262-KN262),0))</f>
        <v>0</v>
      </c>
      <c r="KU262" s="25">
        <f t="shared" ref="KU262:KU325" si="936">IF(KD262="Đào đá",IF(KH262&lt;=FJ262,0,IF(KH262&gt;=FJ262+FL262,FL262,KH262-FJ262)),IF(KD262="Đào đất + Đào đá",IF(KJ262&gt;=FJ262+FL262,IF(KR262&lt;FL262,FL262-KR262,0),KH262-KO262),0))</f>
        <v>0</v>
      </c>
      <c r="KV262" s="25">
        <f t="shared" si="834"/>
        <v>0</v>
      </c>
      <c r="KW262" s="25">
        <f t="shared" si="863"/>
        <v>0</v>
      </c>
      <c r="KX262" s="25">
        <f t="shared" ref="KX262:KX325" si="937">IF(OR(KD262="Đào đất",KD262="Đào đất + đào đá"),IF(KI262&lt;=FJ262+FL262,0,IF(KI262&gt;=FJ262+FL262+FN262,FN262,KI262-(FJ262+FL262))),0)</f>
        <v>0</v>
      </c>
      <c r="KY262" s="25">
        <f t="shared" si="835"/>
        <v>0</v>
      </c>
      <c r="KZ262" s="25">
        <f t="shared" ref="KZ262:KZ325" si="938">IF(KD262="Đào đá",IF(KE262&lt;=FJ262+FL262,0,IF(KE262&gt;=FJ262+FL262+FN262,FN262,KE262-(FJ262+FL262))),IF(KD262="Đào đất + Đào đá",IF(KG262&gt;=FJ262+FL262+FN262,IF(KW262&lt;FN262,FN262-KW262,0),KE262-(KN262+KT262)),0))</f>
        <v>0</v>
      </c>
      <c r="LA262" s="25">
        <f t="shared" ref="LA262:LA325" si="939">IF(KD262="Đào đá",IF(KH262&lt;=FJ262+FL262,0,IF(KH262&gt;=FJ262+FL262+FN262,FN262,KH262-(FJ262+FL262))),IF(KD262="Đào đất + Đào đá",IF(KJ262&gt;=FJ262+FL262+FN262,IF(KX262&lt;FN262,FN262-KX262,0),KH262-(KO262+KU262)),0))</f>
        <v>0</v>
      </c>
      <c r="LB262" s="25">
        <f t="shared" si="836"/>
        <v>0</v>
      </c>
      <c r="LC262" s="25">
        <f t="shared" ref="LC262:LC325" si="940">IF(OR(KD262="Đào đất",KD262="Đào đất + đào đá"),IF(KF262&lt;=FJ262+FL262+FN262,0,IF(KF262&gt;=FO262,FO262,KF262-(FJ262+FL262+FN262))),0)</f>
        <v>0</v>
      </c>
      <c r="LD262" s="25">
        <f t="shared" ref="LD262:LD325" si="941">IF(OR(KD262="Đào đất",KD262="Đào đất + đào đá"),IF(KI262&lt;=FJ262+FL262+FN262,0,IF(KI262&gt;=FO262,FO262,KI262-(FJ262+FL262+FN262))),0)</f>
        <v>0</v>
      </c>
      <c r="LE262" s="25">
        <f t="shared" si="837"/>
        <v>0</v>
      </c>
      <c r="LF262" s="25">
        <f t="shared" ref="LF262:LF325" si="942">IF(KD262="Đào đá",IF(KE262&lt;=FJ262+FL262+FN262,0,IF(KE262&gt;=FO262,FO262,KE262-(FJ262+FL262+FN262))),IF(KD262="Đào đất + Đào đá",IF(KG262&gt;=FO262,IF(LC262&lt;FI262,FI262-LC262,0),KE262-(KN262+KT262+KZ262)),0))</f>
        <v>0</v>
      </c>
      <c r="LG262" s="25">
        <f t="shared" ref="LG262:LG325" si="943">IF(KD262="Đào đá",IF(KH262&lt;=FJ262+FL262+FN262,0,IF(KH262&gt;=FO262,FO262,KH262-(FJ262+FL262+FN262))),IF(KD262="Đào đất + Đào đá",IF(KJ262&gt;=FO262,IF(LD262&lt;FI262,FI262-LD262,0),KH262-(KO262+KU262+LA262)),0))</f>
        <v>0</v>
      </c>
      <c r="LH262" s="25">
        <f t="shared" si="838"/>
        <v>0</v>
      </c>
      <c r="LI262" s="25">
        <f t="shared" ref="LI262:LI325" si="944">IF(OR(KD262="Đào đất",KD262="Đào đất + Đào đá"),IF(KF262&gt;=GB262,GB262,KF262),0)</f>
        <v>0.1</v>
      </c>
      <c r="LJ262" s="25">
        <f t="shared" ref="LJ262:LJ325" si="945">IF(OR(KD262="Đào đất",KD262="Đào đất + Đào đá"),IF(KI262&gt;=GB262,GB262,KI262),0)</f>
        <v>0.1</v>
      </c>
      <c r="LK262" s="25">
        <f t="shared" si="839"/>
        <v>0.1</v>
      </c>
      <c r="LL262" s="25">
        <f t="shared" ref="LL262:LL325" si="946">IF(KD262="Đào đá",IF(KE262&gt;=GB262,GB262,KE262),IF(KD262="Đào đất + Đào đá",IF(KG262&gt;=GB262,IF(LI262&lt;GB262,GB262-LI262,0),KE262),0))</f>
        <v>0</v>
      </c>
      <c r="LM262" s="25">
        <f t="shared" ref="LM262:LM325" si="947">IF(KD262="Đào đá",IF(KH262&gt;=GB262,GB262,KH262),IF(KD262="Đào đất + Đào đá",IF(KJ262&gt;=GB262,IF(LJ262&lt;GB262,GB262-LJ262,0),KH262),0))</f>
        <v>0</v>
      </c>
      <c r="LN262" s="25">
        <f t="shared" si="840"/>
        <v>0</v>
      </c>
      <c r="LO262" s="25">
        <f t="shared" ref="LO262:LO325" si="948">IF(OR(KD262="Đào đất",KD262="Đào đất + Đào đá"),IF(KF262&lt;=GB262,0,IF(KF262&gt;=GB262+GD262,GD262,KF262-GB262)),0)</f>
        <v>0.2</v>
      </c>
      <c r="LP262" s="25">
        <f t="shared" ref="LP262:LP325" si="949">IF(OR(KD262="Đào đất",KD262="Đào đất + Đào đá"),IF(KI262&lt;=GB262,0,IF(KI262&gt;=GB262+GD262,GD262,KI262-GB262)),0)</f>
        <v>0.2</v>
      </c>
      <c r="LQ262" s="25">
        <f t="shared" si="841"/>
        <v>0.2</v>
      </c>
      <c r="LR262" s="25">
        <f t="shared" ref="LR262:LR325" si="950">IF(KD262="Đào đá",IF(KE262&lt;=GB262,0,IF(KE262&gt;=GB262+GD262,GD262,KE262-GB262)),IF(KD262="Đào đất + Đào đá",IF(KG262&gt;=GB262+GD262,IF(LO262&lt;GD262,GD262-LO262,0),KE262-LL262),0))</f>
        <v>0</v>
      </c>
      <c r="LS262" s="25">
        <f t="shared" ref="LS262:LS325" si="951">IF(KD262="Đào đá",IF(KH262&lt;=GB262,0,IF(KH262&gt;=GB262+GD262,GD262,KH262-GB262)),IF(KD262="Đào đất + Đào đá",IF(KJ262&gt;=GB262+GD262,IF(LP262&lt;GD262,GD262-LP262,0),KH262-LM262),0))</f>
        <v>0</v>
      </c>
      <c r="LT262" s="25">
        <f t="shared" si="842"/>
        <v>0</v>
      </c>
      <c r="LU262" s="25">
        <f t="shared" ref="LU262:LU325" si="952">IF(OR(KD262="Đào đất",KD262="Đào đất + Đào đá"),IF(KF262&lt;=GB262+GD262,0,IF(KF262&gt;=GZ262-(GB262+GD262),GZ262-(GB262+GD262),KF262-(GB262+GD262))),0)</f>
        <v>1.1499999999999999</v>
      </c>
      <c r="LV262" s="25">
        <f t="shared" ref="LV262:LV325" si="953">IF(OR(KD262="Đào đất",KD262="Đào đất + Đào đá"),IF(KI262&lt;=GB262+GD262,0,IF(KI262&gt;=GZ262-(GB262+GD262),GZ262-(GB262+GD262),KI262-(GB262+GD262))),0)</f>
        <v>1.1499999999999999</v>
      </c>
      <c r="LW262" s="25">
        <f t="shared" si="843"/>
        <v>1.1499999999999999</v>
      </c>
      <c r="LX262" s="25">
        <f t="shared" ref="LX262:LX325" si="954">IF(KD262="Đào đá",IF(KE262&lt;=GB262+GD262,0,IF(KE262&gt;=GZ262,GZ262-(GB262+GD262),KE262-(GB262+GD262))),IF(KD262="Đào đất + Đào đá",IF(KG262&gt;=GZ262,IF(LU262&lt;GZ262-(GB262+GD262),(GZ262-(GB262+GD262))-LU262,0),KE262-(LL262+LR262)),0))</f>
        <v>0</v>
      </c>
      <c r="LY262" s="25">
        <f t="shared" ref="LY262:LY325" si="955">IF(KD262="Đào đá",IF(KH262&lt;=GB262+GD262,0,IF(KH262&gt;=GZ262,GZ262-(GB262+GD262),KH262-(GB262+GD262))),IF(KD262="Đào đất + Đào đá",IF(KJ262&gt;=GZ262,IF(LV262&lt;GZ262-(GB262+GD262),(GZ262-(GB262+GD262))-LV262,0),KH262-(LM262+LS262)),0))</f>
        <v>0</v>
      </c>
      <c r="LZ262" s="25">
        <f t="shared" si="844"/>
        <v>0</v>
      </c>
      <c r="MA262" s="25">
        <f t="shared" ref="MA262:MA325" si="956">IF(OR(KD262="Đào đất",KD262="Đào đất + Đào đá"),IF(KF262&gt;=HX262,HX262,KF262),0)</f>
        <v>0</v>
      </c>
      <c r="MB262" s="25">
        <f t="shared" ref="MB262:MB325" si="957">IF(OR(KD262="Đào đất",KD262="Đào đất + Đào đá"),IF(KI262&gt;=HX262,HX262,KI262),0)</f>
        <v>0</v>
      </c>
      <c r="MC262" s="25">
        <f t="shared" si="845"/>
        <v>0</v>
      </c>
      <c r="MD262" s="25">
        <f t="shared" ref="MD262:MD325" si="958">IF(KD262="Đào đá",IF(KE262&gt;=HX262,HX262,KE262),IF(KD262="Đào đất + Đào đá",IF(KG262&gt;=HX262,IF(MA262&lt;HX262,HX262-MA262,0),KE262),0))</f>
        <v>0</v>
      </c>
      <c r="ME262" s="25">
        <f t="shared" ref="ME262:ME325" si="959">IF(KD262="Đào đá",IF(KH262&gt;=HX262,HX262,KH262),IF(KD262="Đào đất + Đào đá",IF(KJ262&gt;=HX262,IF(MB262&lt;HX262,HX262-MB262,0),KH262),0))</f>
        <v>0</v>
      </c>
      <c r="MF262" s="25">
        <f t="shared" si="846"/>
        <v>0</v>
      </c>
      <c r="MG262" s="25">
        <f t="shared" ref="MG262:MG325" si="960">IF(OR(KD262="Đào đất",KD262="Đào đất + Đào đá"),IF(KF262&lt;=HX262,0,IF(KF262&gt;=HX262+HW262,HW262,KF262-HX262)),0)</f>
        <v>0</v>
      </c>
      <c r="MH262" s="25">
        <f t="shared" ref="MH262:MH325" si="961">IF(OR(KD262="Đào đất",KD262="Đào đất + Đào đá"),IF(KI262&lt;=HX262,0,IF(KI262&gt;=HX262+HW262,HW262,KI262-HX262)),0)</f>
        <v>0</v>
      </c>
      <c r="MI262" s="25">
        <f t="shared" si="847"/>
        <v>0</v>
      </c>
      <c r="MJ262" s="25">
        <f t="shared" ref="MJ262:MJ325" si="962">IF(KD262="Đào đá",IF(KE262&lt;=HX262,0,IF(KE262&gt;=HX262+HW262,HW262,KE262-HX262)),IF(KD262="Đào đất + Đào đá",IF(KG262&gt;=HW262+HX262,IF(MG262&lt;HW262,HW262-MG262,0),KE262-MD262),0))</f>
        <v>0</v>
      </c>
      <c r="MK262" s="25">
        <f t="shared" ref="MK262:MK325" si="963">IF(KD262="Đào đá",IF(KH262&lt;=HX262,0,IF(KH262&gt;=HX262+HW262,HW262,KH262-HX262)),IF(KD262="Đào đất + Đào đá",IF(KJ262&gt;=HW262+HX262,IF(MH262&lt;HW262,HW262-MH262,0),KH262-ME262),0))</f>
        <v>0</v>
      </c>
      <c r="ML262" s="25">
        <f t="shared" si="848"/>
        <v>0</v>
      </c>
      <c r="MM262" s="25">
        <f t="shared" ref="MM262:MM325" si="964">IF(OR(KD262="Đào đất",KD262="Đào đất + Đào đá"),IF(KF262&lt;=HX262+HW262,0,IF(KF262&gt;=HW262+HX262+HY262,HY262,KF262-(HW262+HX262))),0)</f>
        <v>0</v>
      </c>
      <c r="MN262" s="25">
        <f t="shared" ref="MN262:MN325" si="965">IF(OR(KD262="Đào đất",KD262="Đào đất + Đào đá"),IF(KI262&lt;=HX262+HW262,0,IF(KI262&gt;=HW262+HX262+HY262,HY262,KI262-(HW262+HX262))),0)</f>
        <v>0</v>
      </c>
      <c r="MO262" s="25">
        <f t="shared" si="849"/>
        <v>0</v>
      </c>
      <c r="MP262" s="25">
        <f t="shared" ref="MP262:MP325" si="966">IF(KD262="Đào đá",IF(KE262&lt;=HW262+HX262,0,IF(KE262&gt;=HW262+HX262+HY262,HY262,KE262-(HW262+HX262))),IF(KD262="Đào đất + Đào đá",IF(KG262&gt;=HW262+HX262+HY262,IF(MM262&lt;HY262,HY262-MM262,0),KE262-(MD262+MJ262)),0))</f>
        <v>0</v>
      </c>
      <c r="MQ262" s="25">
        <f t="shared" ref="MQ262:MQ325" si="967">IF(KD262="Đào đá",IF(KH262&lt;=HW262+HX262,0,IF(KH262&gt;=HW262+HX262+HY262,HY262,KH262-(HW262+HX262))),IF(KD262="Đào đất + Đào đá",IF(KJ262&gt;=HW262+HX262+HY262,IF(MN262&lt;HY262,HY262-MN262,0),KH262-(MD262+MJ262)),0))</f>
        <v>0</v>
      </c>
      <c r="MR262" s="25">
        <f t="shared" si="850"/>
        <v>0</v>
      </c>
      <c r="MS262" s="29">
        <v>1.5999999999999999</v>
      </c>
      <c r="MT262" s="29">
        <v>0</v>
      </c>
      <c r="MU262" s="29">
        <v>1</v>
      </c>
      <c r="MV262" s="29">
        <v>1</v>
      </c>
      <c r="MW262" s="25">
        <f t="shared" ref="MW262:MW325" si="968">ROUND(IF(KF262&gt;0,(KF262*MT262*(MU262+MV262))+MS262,0),2)</f>
        <v>1.6</v>
      </c>
      <c r="MX262" s="25">
        <f t="shared" ref="MX262:MX325" si="969">ROUND((MW262+MS262)*(KF262/2),2)</f>
        <v>3.49</v>
      </c>
      <c r="MY262" s="25">
        <f t="shared" ref="MY262:MY325" si="970">ROUND(IF(KE262&gt;0,IF(MW262&gt;0,(KE262*MT262*(MU262+MV262))+MW262,(KE262*MT262*(MU262+MV262))+MS262),0),2)</f>
        <v>0</v>
      </c>
      <c r="MZ262" s="25">
        <f t="shared" ref="MZ262:MZ325" si="971">ROUND(IF(MW262&gt;0,(MY262+MW262)*(KE262/2),(MY262+MS262)*(KE262/2)),2)</f>
        <v>0</v>
      </c>
      <c r="NA262" s="25">
        <f t="shared" ref="NA262:NA325" si="972">ROUND(IF(KI262&gt;0,(KI262*MT262*(MU262+MV262))+MS262,0),2)</f>
        <v>1.6</v>
      </c>
      <c r="NB262" s="25">
        <f t="shared" ref="NB262:NB325" si="973">ROUND((NA262+MS262)*(KI262/2),2)</f>
        <v>3.39</v>
      </c>
      <c r="NC262" s="25">
        <f t="shared" ref="NC262:NC325" si="974">ROUND(IF(KH262&gt;0,IF(NA262&gt;0,(KH262*MT262*(MU262+MV262))+NA262,(KH262*MT262*(MU262+MV262))+MS262),0),2)</f>
        <v>0</v>
      </c>
      <c r="ND262" s="25">
        <f t="shared" ref="ND262:ND325" si="975">ROUND(IF(NA262&gt;0,(NC262+NA262)*(KH262/2),(NC262+MS262)*(KH262/2)),2)</f>
        <v>0</v>
      </c>
      <c r="NE262" s="25">
        <f t="shared" si="851"/>
        <v>1.6</v>
      </c>
      <c r="NF262" s="25">
        <f t="shared" si="851"/>
        <v>3.4400000000000004</v>
      </c>
      <c r="NG262" s="25">
        <f t="shared" si="851"/>
        <v>0</v>
      </c>
      <c r="NH262" s="25">
        <f t="shared" ref="NH262:NH325" si="976">(MZ262+ND262)/2</f>
        <v>0</v>
      </c>
      <c r="NI262" s="25">
        <f t="shared" ref="NI262:NI325" si="977">ROUND(((MX262+NB262)/2)*EQ262,2)</f>
        <v>126.8</v>
      </c>
      <c r="NJ262" s="25">
        <f t="shared" ref="NJ262:NJ325" si="978">ROUND(((MZ262+ND262)/2)*EQ262,2)</f>
        <v>0</v>
      </c>
      <c r="NK262" s="25">
        <f t="shared" ref="NK262:NK325" si="979">ROUND(NI262+NJ262,2)</f>
        <v>126.8</v>
      </c>
      <c r="NL262" s="25">
        <f t="shared" ref="NL262:NL325" si="980">ROUND((((KM262*FK262)+(FM262*KS262)+((3.14*LE262*LE262)/4))*EQ262)+(KY262*FC262*FD262),2)</f>
        <v>0</v>
      </c>
      <c r="NM262" s="25">
        <f t="shared" ref="NM262:NM325" si="981">ROUND((((KP262*FK262)+(FM262*KV262)+((3.14*LH262*LH262)/4))*EQ262)+(LB262*FC262*FD262),2)</f>
        <v>0</v>
      </c>
      <c r="NN262" s="25">
        <f t="shared" si="852"/>
        <v>0</v>
      </c>
      <c r="NO262" s="25">
        <f t="shared" ref="NO262:NO325" si="982">ROUND(IF(EN262="Cống hộp",((LK262*GC262)+(GE262*LQ262)+(LW262*((GH262*GI262)+GJ262)))*EQ262,0),2)</f>
        <v>0</v>
      </c>
      <c r="NP262" s="25">
        <f t="shared" ref="NP262:NP325" si="983">ROUND(IF(EN262="Cống hộp",((LN262*GC262)+(GE262*LT262)+(LZ262*((GH262*GI262)+GJ262)))*EQ262,0),2)</f>
        <v>0</v>
      </c>
      <c r="NQ262" s="25">
        <f t="shared" si="853"/>
        <v>0</v>
      </c>
      <c r="NR262" s="25">
        <f t="shared" ref="NR262:NR325" si="984">ROUND(IF(OR(EN262="Rãnh xây",EN262="Rãnh bê tông"),((LK262*GC262)+(GE262*LQ262)+(LW262*((GH262*GI262)+GJ262)))*EQ262,0),2)</f>
        <v>75.56</v>
      </c>
      <c r="NS262" s="25">
        <f t="shared" ref="NS262:NS325" si="985">ROUND(IF(OR(EN262="Rãnh xây",EN262="Rãnh bê tông"),((LN262*GC262)+(GE262*LT262)+(LZ262*((GH262*GI262)+GJ262)))*EQ262,0),2)</f>
        <v>0</v>
      </c>
      <c r="NT262" s="25">
        <f t="shared" si="854"/>
        <v>75.56</v>
      </c>
      <c r="NU262" s="25">
        <f t="shared" ref="NU262:NU325" si="986">ROUND((((((MC262+MI262+MO262)*MT262*(MU262+MV262))+MS262)+MS262)*((MC262+MI262+MO262)/2))*EQ262,2)</f>
        <v>0</v>
      </c>
      <c r="NV262" s="25">
        <f t="shared" ref="NV262:NV325" si="987">ROUND((((((MF262+ML262+MR262)*MT262*(MU262+MV262))+MS262)+MS262)*((MF262+ML262+MR262)/2))*EQ262,2)</f>
        <v>0</v>
      </c>
      <c r="NW262" s="25">
        <f t="shared" si="855"/>
        <v>0</v>
      </c>
      <c r="NX262" s="25">
        <f t="shared" si="856"/>
        <v>75.56</v>
      </c>
      <c r="NY262" s="25">
        <f t="shared" si="856"/>
        <v>0</v>
      </c>
      <c r="NZ262" s="25">
        <f t="shared" si="857"/>
        <v>75.56</v>
      </c>
      <c r="OA262" s="25">
        <f t="shared" si="858"/>
        <v>51.24</v>
      </c>
      <c r="OB262" s="25">
        <f t="shared" si="858"/>
        <v>0</v>
      </c>
      <c r="OC262" s="25">
        <f t="shared" si="859"/>
        <v>51.24</v>
      </c>
      <c r="OD262" s="25">
        <f t="shared" si="860"/>
        <v>75.56</v>
      </c>
      <c r="OE262" s="25">
        <f t="shared" si="860"/>
        <v>0</v>
      </c>
      <c r="OF262" s="25">
        <f t="shared" si="860"/>
        <v>75.56</v>
      </c>
      <c r="OG262" s="25">
        <f t="shared" ref="OG262:OG325" si="988">ROUND(IF(AND(EN262="Ống nhựa",EU262="Đắp cát"),HW262+HX262+HY262,0),2)</f>
        <v>0</v>
      </c>
      <c r="OH262" s="25">
        <f t="shared" ref="OH262:OH325" si="989">ROUND(IF(AND(EN262="Ống nhựa",EU262="Đắp cát"),(OG262*MT262*(MU262+MV262))+MS262,0),2)</f>
        <v>0</v>
      </c>
      <c r="OI262" s="25">
        <f t="shared" ref="OI262:OI325" si="990">ROUND(IF(AND(EN262="Ống nhựa",EU262="Đắp cát"),(OH262+MS262)*((HW262+HX262+HY262)/2),0),2)</f>
        <v>0</v>
      </c>
      <c r="OJ262" s="25">
        <f t="shared" ref="OJ262:OJ325" si="991">ROUND(IF(AND(EN262="Ống nhựa",EU262="Đắp cát"),HW262+HX262+HY262,0),2)</f>
        <v>0</v>
      </c>
      <c r="OK262" s="25">
        <f t="shared" ref="OK262:OK325" si="992">ROUND(IF(AND(EN262="Ống nhựa",EU262="Đắp cát"),(OJ262*MT262*(MU262+MV262))+MS262,0),2)</f>
        <v>0</v>
      </c>
      <c r="OL262" s="25">
        <f t="shared" ref="OL262:OL325" si="993">ROUND(IF(AND(EN262="Ống nhựa",EU262="Đắp cát"),(OK262+MS262)*((HW262+HX262+HY262)/2),0),2)</f>
        <v>0</v>
      </c>
      <c r="OM262" s="25">
        <f t="shared" si="861"/>
        <v>0</v>
      </c>
      <c r="ON262" s="25">
        <f t="shared" si="861"/>
        <v>0</v>
      </c>
      <c r="OO262" s="25">
        <f t="shared" si="861"/>
        <v>0</v>
      </c>
      <c r="OP262" s="25">
        <f t="shared" ref="OP262:OP325" si="994">ROUND(((OI262+OL262)/2)*EQ262,2)</f>
        <v>0</v>
      </c>
      <c r="OQ262" s="25">
        <f t="shared" ref="OQ262:OQ325" si="995">ROUND(IF(AND(EN262="Ống nhựa",EU262="Đắp cát"),((3.14*HW262*HW262)/4)*EQ262,0),2)</f>
        <v>0</v>
      </c>
      <c r="OR262" s="25">
        <f t="shared" si="862"/>
        <v>0</v>
      </c>
      <c r="OS262" s="19">
        <v>536967.82999999996</v>
      </c>
      <c r="OT262" s="19">
        <v>2370794.37</v>
      </c>
    </row>
    <row r="263" spans="1:410" ht="33" customHeight="1" x14ac:dyDescent="0.25">
      <c r="A263" s="18"/>
      <c r="B263" s="18" t="s">
        <v>1005</v>
      </c>
      <c r="C263" s="18">
        <v>483.26</v>
      </c>
      <c r="D263" s="16" t="e">
        <f>_xlfn.IFNA(INDEX(#REF!,MATCH(E263,#REF!,0)),0)</f>
        <v>#REF!</v>
      </c>
      <c r="E263" s="18" t="s">
        <v>1064</v>
      </c>
      <c r="F263" s="16" t="s">
        <v>765</v>
      </c>
      <c r="G263" s="16" t="s">
        <v>766</v>
      </c>
      <c r="H263" s="16" t="s">
        <v>767</v>
      </c>
      <c r="I263" s="16" t="s">
        <v>768</v>
      </c>
      <c r="J263" s="16" t="s">
        <v>769</v>
      </c>
      <c r="K263" s="16" t="s">
        <v>770</v>
      </c>
      <c r="L263" s="16" t="s">
        <v>771</v>
      </c>
      <c r="M263" s="18">
        <v>1.64</v>
      </c>
      <c r="N263" s="18">
        <v>1.94</v>
      </c>
      <c r="O263" s="18">
        <v>2.04</v>
      </c>
      <c r="P263" s="18">
        <v>2.34</v>
      </c>
      <c r="Q263" s="18">
        <v>0.1</v>
      </c>
      <c r="R263" s="18">
        <v>1.8399999999999999</v>
      </c>
      <c r="S263" s="18">
        <v>2.14</v>
      </c>
      <c r="T263" s="18">
        <v>0.2</v>
      </c>
      <c r="U263" s="18">
        <v>0</v>
      </c>
      <c r="V263" s="18">
        <v>0</v>
      </c>
      <c r="W263" s="18">
        <v>0</v>
      </c>
      <c r="X263" s="18">
        <v>1.64</v>
      </c>
      <c r="Y263" s="18">
        <v>1.9</v>
      </c>
      <c r="Z263" s="20">
        <f t="shared" ref="Z263:Z326" si="996">CV263</f>
        <v>1.9</v>
      </c>
      <c r="AA263" s="18">
        <v>0.22</v>
      </c>
      <c r="AB263" s="18">
        <v>0</v>
      </c>
      <c r="AC263" s="18">
        <v>0</v>
      </c>
      <c r="AD263" s="18">
        <v>0</v>
      </c>
      <c r="AE263" s="18">
        <v>0</v>
      </c>
      <c r="AF263" s="18">
        <v>0</v>
      </c>
      <c r="AG263" s="18">
        <v>1.2</v>
      </c>
      <c r="AH263" s="18">
        <v>1.5</v>
      </c>
      <c r="AI263" s="20">
        <f t="shared" ref="AI263:AI326" si="997">IF(AND(K263="Có",H263="Tường xây gạch"),IF(G263="Không có mũ mố",Z263+AD263,Z263+AD263+AO263),0)</f>
        <v>2.0499999999999998</v>
      </c>
      <c r="AJ263" s="18">
        <v>0</v>
      </c>
      <c r="AK263" s="18">
        <v>0</v>
      </c>
      <c r="AL263" s="20">
        <f t="shared" ref="AL263:AL326" si="998">IF(AND(L263="Có",H263="Tường xây gạch"),IF(G263="Mũ mố xây gạch",Z263+AD263+AO263+AS263,IF(OR(G263="Mũ mố bê tông",G263="Mũ mố bê tông cốt thép"),Z263+AD263+AO263+AS263,IF(G263="Không mũ mố trên",Z263+AD263+AO263,Z263+AD263))),0)</f>
        <v>0</v>
      </c>
      <c r="AM263" s="18">
        <v>1.64</v>
      </c>
      <c r="AN263" s="18">
        <v>1.5</v>
      </c>
      <c r="AO263" s="18">
        <v>0.15</v>
      </c>
      <c r="AP263" s="18">
        <v>0.22</v>
      </c>
      <c r="AQ263" s="18">
        <v>1.64</v>
      </c>
      <c r="AR263" s="18">
        <v>1.72</v>
      </c>
      <c r="AS263" s="18">
        <v>0.12</v>
      </c>
      <c r="AT263" s="18">
        <v>0.11</v>
      </c>
      <c r="AU263" s="18">
        <v>0</v>
      </c>
      <c r="AV263" s="18">
        <v>1</v>
      </c>
      <c r="AW263" s="18">
        <v>0</v>
      </c>
      <c r="AX263" s="18">
        <v>0</v>
      </c>
      <c r="AY263" s="18">
        <v>0</v>
      </c>
      <c r="AZ263" s="18">
        <v>0</v>
      </c>
      <c r="BA263" s="18">
        <v>0</v>
      </c>
      <c r="BB263" s="18">
        <v>0</v>
      </c>
      <c r="BC263" s="18">
        <v>0</v>
      </c>
      <c r="BD263" s="18">
        <v>0</v>
      </c>
      <c r="BE263" s="18">
        <v>0</v>
      </c>
      <c r="BF263" s="18">
        <v>0</v>
      </c>
      <c r="BG263" s="18">
        <v>0</v>
      </c>
      <c r="BH263" s="18">
        <v>0</v>
      </c>
      <c r="BI263" s="18">
        <v>2</v>
      </c>
      <c r="BJ263" s="18">
        <v>0</v>
      </c>
      <c r="BK263" s="18">
        <v>0</v>
      </c>
      <c r="BL263" s="18">
        <v>0</v>
      </c>
      <c r="BM263" s="18">
        <v>0</v>
      </c>
      <c r="BN263" s="18">
        <v>0</v>
      </c>
      <c r="BO263" s="18">
        <v>0</v>
      </c>
      <c r="BP263" s="18">
        <v>0</v>
      </c>
      <c r="BQ263" s="18">
        <v>0</v>
      </c>
      <c r="BR263" s="18">
        <v>0</v>
      </c>
      <c r="BS263" s="18">
        <v>0</v>
      </c>
      <c r="BT263" s="18">
        <v>0</v>
      </c>
      <c r="BU263" s="18">
        <v>0</v>
      </c>
      <c r="BV263" s="18">
        <v>0</v>
      </c>
      <c r="BW263" s="18">
        <v>0</v>
      </c>
      <c r="BX263" s="18">
        <v>0</v>
      </c>
      <c r="BY263" s="18">
        <v>0</v>
      </c>
      <c r="BZ263" s="18">
        <v>0</v>
      </c>
      <c r="CA263" s="16" t="e">
        <f>_xlfn.IFNA(IF(RIGHT(D263,2)="=G",0,INDEX(#REF!,MATCH(E263,#REF!,0))),0)</f>
        <v>#REF!</v>
      </c>
      <c r="CB263" s="16" t="s">
        <v>776</v>
      </c>
      <c r="CC263" s="18">
        <v>0</v>
      </c>
      <c r="CD263" s="18">
        <v>0</v>
      </c>
      <c r="CE263" s="18">
        <v>1.4</v>
      </c>
      <c r="CF263" s="18">
        <v>0.85</v>
      </c>
      <c r="CG263" s="18">
        <v>0.12</v>
      </c>
      <c r="CH263" s="18">
        <v>2</v>
      </c>
      <c r="CI263" s="16" t="s">
        <v>98</v>
      </c>
      <c r="CJ263" s="18">
        <v>0</v>
      </c>
      <c r="CK263" s="20">
        <f t="shared" si="864"/>
        <v>2.42</v>
      </c>
      <c r="CL263" s="20">
        <f t="shared" ref="CL263:CL326" si="999">CJ263+CK263</f>
        <v>2.42</v>
      </c>
      <c r="CM263" s="18">
        <v>30.78</v>
      </c>
      <c r="CN263" s="18">
        <v>26.39</v>
      </c>
      <c r="CO263" s="18">
        <v>25.551000000000002</v>
      </c>
      <c r="CP263" s="22">
        <f t="shared" si="865"/>
        <v>26.39</v>
      </c>
      <c r="CQ263" s="22">
        <f t="shared" si="866"/>
        <v>23.97</v>
      </c>
      <c r="CR263" s="22">
        <f t="shared" ref="CR263:CR326" si="1000">ROUND(CP263-CQ263,2)</f>
        <v>2.42</v>
      </c>
      <c r="CS263" s="22">
        <f t="shared" si="867"/>
        <v>24.07</v>
      </c>
      <c r="CT263" s="22">
        <f t="shared" si="868"/>
        <v>24.27</v>
      </c>
      <c r="CU263" s="18">
        <v>24.27</v>
      </c>
      <c r="CV263" s="22">
        <f t="shared" ref="CV263:CV326" si="1001">ROUND(IF(AF263&gt;0,CY263-CU263-AD263,CY263-CU263),1)</f>
        <v>1.9</v>
      </c>
      <c r="CW263" s="22">
        <f t="shared" si="869"/>
        <v>0</v>
      </c>
      <c r="CX263" s="22">
        <f t="shared" si="870"/>
        <v>0</v>
      </c>
      <c r="CY263" s="22">
        <f t="shared" si="871"/>
        <v>26.12</v>
      </c>
      <c r="CZ263" s="22">
        <f t="shared" si="872"/>
        <v>26.27</v>
      </c>
      <c r="DA263" s="18">
        <v>26.39</v>
      </c>
      <c r="DB263" s="20">
        <f t="shared" ref="DB263:DB326" si="1002">ROUND(DA263-CQ263,2)</f>
        <v>2.42</v>
      </c>
      <c r="DC263" s="20">
        <f t="shared" ref="DC263:DC326" si="1003">ROUND(DA263-CP263,2)</f>
        <v>0</v>
      </c>
      <c r="DD263" s="20">
        <f t="shared" ref="DD263:DD326" si="1004">DB263-DC263</f>
        <v>2.42</v>
      </c>
      <c r="DE263" s="20">
        <f t="shared" si="873"/>
        <v>0.1</v>
      </c>
      <c r="DF263" s="20">
        <f t="shared" si="874"/>
        <v>0.2</v>
      </c>
      <c r="DG263" s="20">
        <f t="shared" si="875"/>
        <v>2.12</v>
      </c>
      <c r="DH263" s="20">
        <f t="shared" si="876"/>
        <v>0</v>
      </c>
      <c r="DI263" s="20">
        <f t="shared" si="877"/>
        <v>0</v>
      </c>
      <c r="DJ263" s="20">
        <f t="shared" si="878"/>
        <v>0</v>
      </c>
      <c r="DK263" s="20">
        <f t="shared" ref="DK263:DK326" si="1005">DE263+DF263+DG263</f>
        <v>2.42</v>
      </c>
      <c r="DL263" s="20">
        <f t="shared" ref="DL263:DL326" si="1006">DH263+DI263+DJ263</f>
        <v>0</v>
      </c>
      <c r="DM263" s="20">
        <f t="shared" ref="DM263:DM326" si="1007">CK263-DK263</f>
        <v>0</v>
      </c>
      <c r="DN263" s="20">
        <f t="shared" ref="DN263:DN326" si="1008">CJ263-DL263</f>
        <v>0</v>
      </c>
      <c r="DO263" s="18">
        <v>2.54</v>
      </c>
      <c r="DP263" s="18">
        <v>0</v>
      </c>
      <c r="DQ263" s="18">
        <v>1</v>
      </c>
      <c r="DR263" s="18">
        <v>1</v>
      </c>
      <c r="DS263" s="25">
        <f t="shared" ref="DS263:DS326" si="1009">ROUND(IF(OR(CI263="Đào đất",CI263="Đào đất + đào đá"),(CK263*DP263*(DQ263+DR263))+DO263,0),2)</f>
        <v>2.54</v>
      </c>
      <c r="DT263" s="25">
        <f t="shared" ref="DT263:DT326" si="1010">ROUND(IF(OR(CI263="Đào đá",CI263="Đào đất + đào đá"),IF(DS263&gt;0,(CJ263*DP263*(DQ263+DR263))+DS263,(CJ263*DP263*(DQ263+DR263))+DO263),0),2)</f>
        <v>0</v>
      </c>
      <c r="DU263" s="25">
        <f t="shared" ref="DU263:DU326" si="1011">ROUND((DS263+DO263)*(CK263/2),2)</f>
        <v>6.15</v>
      </c>
      <c r="DV263" s="25">
        <f t="shared" ref="DV263:DV326" si="1012">ROUND(IF(DS263&gt;0,(DT263+DS263)*(CJ263/2),(DT263+DO263)*(CJ263/2)),2)</f>
        <v>0</v>
      </c>
      <c r="DW263" s="25">
        <f t="shared" ref="DW263:DW326" si="1013">ROUND(DU263+DV263,2)</f>
        <v>6.15</v>
      </c>
      <c r="DX263" s="25">
        <f t="shared" ref="DX263:DX326" si="1014">ROUND(IF(RIGHT(E263,2)="=G",0,IF(O263&gt;0,DU263*O263,DU263*M263)),2)</f>
        <v>12.55</v>
      </c>
      <c r="DY263" s="25">
        <f t="shared" ref="DY263:DY326" si="1015">ROUND(IF(RIGHT(E263,2)="=G",0,IF(O263&gt;0,DV263*O263,DV263*M263)),2)</f>
        <v>0</v>
      </c>
      <c r="DZ263" s="25">
        <f t="shared" ref="DZ263:DZ326" si="1016">ROUND(DX263+DY263,2)</f>
        <v>12.55</v>
      </c>
      <c r="EA263" s="25">
        <f t="shared" ref="EA263:EA326" si="1017">ROUND(IF(RIGHT(E263,2)="=G",0,IF(O263&gt;0,(DE263*O263*P263)+(R263*S263*DF263)+(DG263*M263*N263),(DE263*M263*N263)+(M263*N263*DF263)+(DG263*M263*N263))),2)</f>
        <v>8.01</v>
      </c>
      <c r="EB263" s="25">
        <f t="shared" ref="EB263:EB326" si="1018">ROUND(IF(RIGHT(E263,2)="=G",0,IF(O263&gt;0,(DH263*O263*P263)+(R263*S263*DI263)+(DJ263*M263*N263),(DH263*M263*N263)+(M263*N263*DI263)+(DJ263*M263*N263))),2)</f>
        <v>0</v>
      </c>
      <c r="EC263" s="25">
        <f t="shared" ref="EC263:EC326" si="1019">ROUND(EA263+EB263,2)</f>
        <v>8.01</v>
      </c>
      <c r="ED263" s="25">
        <f t="shared" ref="ED263:EE326" si="1020">ROUND(DX263-EA263,2)</f>
        <v>4.54</v>
      </c>
      <c r="EE263" s="25">
        <f t="shared" si="1020"/>
        <v>0</v>
      </c>
      <c r="EF263" s="25">
        <f t="shared" ref="EF263:EF326" si="1021">ROUND(ED263+EE263,2)</f>
        <v>4.54</v>
      </c>
      <c r="EG263" s="25">
        <f t="shared" ref="EG263:EH326" si="1022">EA263</f>
        <v>8.01</v>
      </c>
      <c r="EH263" s="25">
        <f t="shared" si="1022"/>
        <v>0</v>
      </c>
      <c r="EI263" s="25">
        <f t="shared" ref="EI263:EI326" si="1023">EG263+EH263</f>
        <v>8.01</v>
      </c>
      <c r="EJ263" s="18">
        <v>483.26</v>
      </c>
      <c r="EK263" s="18">
        <v>521.76</v>
      </c>
      <c r="EL263" s="18" t="s">
        <v>1064</v>
      </c>
      <c r="EM263" s="18" t="s">
        <v>1065</v>
      </c>
      <c r="EN263" s="16" t="s">
        <v>870</v>
      </c>
      <c r="EO263" s="16" t="s">
        <v>871</v>
      </c>
      <c r="EP263" s="16" t="e">
        <f>IF(OR(EN263="Cống tròn",EN263="Cống hộp",EN263="Ống nhựa"),INDEX(#REF!,MATCH(E263,#REF!,0)),IF(OR(EN263="Rãnh xây",EN263="Rãnh bê tông"),INDEX(#REF!,MATCH(E263,#REF!,0)),0))</f>
        <v>#REF!</v>
      </c>
      <c r="EQ263" s="18">
        <v>36.86</v>
      </c>
      <c r="ER263" s="18"/>
      <c r="ES263" s="25">
        <f t="shared" ref="ES263:ES326" si="1024">IF(OR(EN263="Cống tròn",EN263="Cống hộp"),IF(FV263="Thêm 01",FR263+FQ263,FR263),0)</f>
        <v>0</v>
      </c>
      <c r="ET263" s="1" t="str">
        <f>_xlfn.IFNA(IF(EN263="Cống tròn",INDEX(#REF!,MATCH(E263,#REF!,0)),IF(EN263="Cống hộp",INDEX(#REF!,MATCH(E263,#REF!,0)),EU263&amp;" ,"&amp;EV263)),0)</f>
        <v>Móng bê tông ,Có cốt thép</v>
      </c>
      <c r="EU263" s="16" t="s">
        <v>769</v>
      </c>
      <c r="EV263" s="16" t="s">
        <v>872</v>
      </c>
      <c r="EW263" s="16" t="e">
        <f>_xlfn.IFNA(INDEX(#REF!,MATCH(E263,#REF!,0)),0)</f>
        <v>#REF!</v>
      </c>
      <c r="EX263" s="16"/>
      <c r="EY263" s="18">
        <v>0</v>
      </c>
      <c r="EZ263" s="18">
        <v>0</v>
      </c>
      <c r="FA263" s="18">
        <v>0</v>
      </c>
      <c r="FB263" s="19">
        <v>0</v>
      </c>
      <c r="FC263" s="19">
        <v>0</v>
      </c>
      <c r="FD263" s="25">
        <f t="shared" si="879"/>
        <v>0</v>
      </c>
      <c r="FE263" s="25">
        <f t="shared" ref="FE263:FE326" si="1025">ROUND(FC263*FD263,2)</f>
        <v>0</v>
      </c>
      <c r="FF263" s="18">
        <v>0</v>
      </c>
      <c r="FG263" s="18">
        <v>0</v>
      </c>
      <c r="FH263" s="18">
        <v>0</v>
      </c>
      <c r="FI263" s="25">
        <f t="shared" ref="FI263:FI326" si="1026">ROUND((FF263*FG263)+FH263,2)</f>
        <v>0</v>
      </c>
      <c r="FJ263" s="18">
        <v>0</v>
      </c>
      <c r="FK263" s="18">
        <v>0</v>
      </c>
      <c r="FL263" s="18">
        <v>0</v>
      </c>
      <c r="FM263" s="18">
        <v>0</v>
      </c>
      <c r="FN263" s="18">
        <v>0</v>
      </c>
      <c r="FO263" s="25">
        <f t="shared" ref="FO263:FO326" si="1027">ROUND(FI263+FJ263+FL263+FN263,2)</f>
        <v>0</v>
      </c>
      <c r="FP263" s="18">
        <v>0</v>
      </c>
      <c r="FQ263" s="18">
        <v>0</v>
      </c>
      <c r="FR263" s="25">
        <f t="shared" si="880"/>
        <v>0</v>
      </c>
      <c r="FS263" s="25">
        <f t="shared" si="881"/>
        <v>0</v>
      </c>
      <c r="FT263" s="25">
        <f t="shared" si="882"/>
        <v>0</v>
      </c>
      <c r="FU263" s="25">
        <f t="shared" si="883"/>
        <v>0</v>
      </c>
      <c r="FV263" s="25" t="str">
        <f t="shared" ref="FV263:FV326" si="1028">IF(FU263&lt;-0.1,"Thêm 01","Đủ")</f>
        <v>Đủ</v>
      </c>
      <c r="FW263" s="25">
        <f t="shared" ref="FW263:FW326" si="1029">ROUND(IF(OR(EN263="Cống tròn",EN263="Cống hộp"),(((ES263-FQ263)*FP263)+(ES263*ER263))-EQ263,0),2)</f>
        <v>0</v>
      </c>
      <c r="FX263" s="16" t="s">
        <v>820</v>
      </c>
      <c r="FY263" s="16" t="s">
        <v>766</v>
      </c>
      <c r="FZ263" s="16" t="s">
        <v>771</v>
      </c>
      <c r="GA263" s="16" t="s">
        <v>771</v>
      </c>
      <c r="GB263" s="18">
        <v>0.1</v>
      </c>
      <c r="GC263" s="18">
        <v>1.6</v>
      </c>
      <c r="GD263" s="18">
        <v>0.2</v>
      </c>
      <c r="GE263" s="18">
        <v>1.4</v>
      </c>
      <c r="GF263" s="18">
        <v>0</v>
      </c>
      <c r="GG263" s="18">
        <v>0</v>
      </c>
      <c r="GH263" s="18">
        <v>0.2</v>
      </c>
      <c r="GI263" s="18">
        <v>2</v>
      </c>
      <c r="GJ263" s="18">
        <v>1</v>
      </c>
      <c r="GK263" s="18"/>
      <c r="GL263" s="25">
        <f t="shared" si="884"/>
        <v>1</v>
      </c>
      <c r="GM263" s="25">
        <f t="shared" ref="GM263:GM326" si="1030">ROUND(GK263+GL263,2)</f>
        <v>1</v>
      </c>
      <c r="GN263" s="18">
        <v>0</v>
      </c>
      <c r="GO263" s="18">
        <v>0</v>
      </c>
      <c r="GP263" s="18">
        <v>0.15</v>
      </c>
      <c r="GQ263" s="18">
        <v>0.11</v>
      </c>
      <c r="GR263" s="1" t="e">
        <f>_xlfn.IFNA(INDEX(#REF!,MATCH(E263,#REF!,0)),0)</f>
        <v>#REF!</v>
      </c>
      <c r="GS263" s="16"/>
      <c r="GT263" s="18">
        <v>0</v>
      </c>
      <c r="GU263" s="18">
        <v>0</v>
      </c>
      <c r="GV263" s="18">
        <v>0</v>
      </c>
      <c r="GW263" s="18">
        <v>0</v>
      </c>
      <c r="GX263" s="25">
        <f t="shared" si="885"/>
        <v>0</v>
      </c>
      <c r="GY263" s="25">
        <f t="shared" si="886"/>
        <v>0</v>
      </c>
      <c r="GZ263" s="25">
        <f t="shared" ref="GZ263:GZ326" si="1031">ROUND(GB263+GD263+GF263+GM263+GN263+GP263,2)</f>
        <v>1.45</v>
      </c>
      <c r="HA263" s="1" t="e" cm="1">
        <f t="array" ref="HA263">INDEX(#REF!,MATCH(EJ263&amp;EK263&amp;HD263&amp;HE263&amp;HF263,#REF!&amp;#REF!&amp;#REF!&amp;#REF!&amp;#REF!,0))</f>
        <v>#REF!</v>
      </c>
      <c r="HB263" s="16" t="s">
        <v>872</v>
      </c>
      <c r="HC263" s="25">
        <f t="shared" ref="HC263:HC326" si="1032">IF(OR(EN263="Rãnh xây",EN263="Rãnh bê tông",EN263="Cống hộp"),HO263,0)</f>
        <v>36</v>
      </c>
      <c r="HD263" s="18">
        <v>1</v>
      </c>
      <c r="HE263" s="18">
        <v>1.2</v>
      </c>
      <c r="HF263" s="18">
        <v>0.15</v>
      </c>
      <c r="HG263" s="1" t="e" cm="1">
        <f t="array" ref="HG263">INDEX(#REF!,MATCH(EJ263&amp;EK263&amp;HJ263&amp;HK263&amp;HL263,#REF!&amp;#REF!&amp;#REF!&amp;#REF!&amp;#REF!,0))</f>
        <v>#REF!</v>
      </c>
      <c r="HH263" s="16" t="s">
        <v>872</v>
      </c>
      <c r="HI263" s="25">
        <f t="shared" ref="HI263:HI326" si="1033">IF(OR(EN263="Cống hộp",EN263="Rãnh xây",EN263="Rãnh bê tông"),IF(HS263="Thêm 01",1,0),0)</f>
        <v>1</v>
      </c>
      <c r="HJ263" s="25">
        <f t="shared" ref="HJ263:HJ326" si="1034">ROUND(ABS(IF(HS263="Thêm 01",AVERAGEIFS($HR$9:$HR$994,$EN$9:$EN$994,EN263,$HS$9:$HS$994,"Thêm 01"),0)),2)</f>
        <v>0.54</v>
      </c>
      <c r="HK263" s="19">
        <v>1.2</v>
      </c>
      <c r="HL263" s="19">
        <v>0.15</v>
      </c>
      <c r="HM263" s="18">
        <v>0.01</v>
      </c>
      <c r="HN263" s="18">
        <v>1</v>
      </c>
      <c r="HO263" s="25">
        <f t="shared" ref="HO263:HO326" si="1035">IF(OR(EN263="Rãnh xây",EN263="Rãnh bê tông",EN263="Cống hộp"),IF(HD263&gt;0,INT(EQ263/(HD263+HM263)),0),0)</f>
        <v>36</v>
      </c>
      <c r="HP263" s="25">
        <f t="shared" ref="HP263:HP326" si="1036">IF(OR(EN263="Rãnh xây",EN263="Rãnh bê tông",EN263="Cống hộp"),IF(HD263&gt;0,HO263*HM263,0),0)</f>
        <v>0.36</v>
      </c>
      <c r="HQ263" s="25">
        <f t="shared" ref="HQ263:HQ326" si="1037">IF(OR(EN263="Rãnh xây",EN263="Rãnh bê tông",EN263="Cống hộp"),IF(HD263&gt;0,(HO263*HD263)+HP263,0),0)</f>
        <v>36.36</v>
      </c>
      <c r="HR263" s="25">
        <f t="shared" ref="HR263:HR326" si="1038">IF(OR(EN263="Rãnh xây",EN263="Rãnh bê tông",EN263="Cống hộp"),IF(HD263&gt;0,HQ263-EQ263,0),0)</f>
        <v>-0.5</v>
      </c>
      <c r="HS263" s="25" t="str">
        <f t="shared" ref="HS263:HS326" si="1039">IF(OR(EN263="Rãnh xây",EN263="Rãnh bê tông",EN263="Cống hộp"),IF(HR263&gt;=-0.02,"Đủ","Thêm 01"),0)</f>
        <v>Thêm 01</v>
      </c>
      <c r="HT263" s="19">
        <v>0</v>
      </c>
      <c r="HU263" s="19">
        <v>0</v>
      </c>
      <c r="HV263" s="19">
        <v>0</v>
      </c>
      <c r="HW263" s="25">
        <f t="shared" ref="HW263:HW326" si="1040">ROUND((HT263*HU263)+HV263,2)</f>
        <v>0</v>
      </c>
      <c r="HX263" s="19">
        <v>0</v>
      </c>
      <c r="HY263" s="19">
        <v>0</v>
      </c>
      <c r="HZ263" s="18">
        <v>26.39</v>
      </c>
      <c r="IA263" s="20">
        <f>ROUND(IF(EN263="Cống tròn",IF(EN263="Cống tròn",IF(EU263="Không có móng",IQ263-FF263,IF(EU263="Đế",IP263-FN263,IF(OR(EU263="Móng bê tông",EU263="Móng bê tông kết hợp đế"),II263-FJ263,0))),0),IF(EN263="Cống hộp",IF(AND(EN263="Cống hộp",EU263="Không có móng"),IQ263-GF263,IF(AND(EN263="Cống hộp",EU263="Móng bê tông"),IJ263-GB263,0)),IF(OR(EN263="Rãnh xây",EN263="Rãnh bê tông"),IF(OR(EN263="Rãnh xây",EN263="Rãnh bê tông"),IK263-GB263,0),IF(EN263="Ống nhựa",IF(AND(EN263="Ống nhựa",EU263="Không đắp cát"),IQ263-HT263,IF(AND(EN263="Ống nhựa",EU263="Đắp cát"),IH263-HX263,0)),IF(EN263="Rãnh thang",IF(EN263="Rãnh thang",IF(EU263="Móng bê tông",#REF!-#REF!,IQ263),0),0))))),2)</f>
        <v>24.27</v>
      </c>
      <c r="IB263" s="20">
        <f t="shared" ref="IB263:IB326" si="1041">IF(IA263&gt;0,HZ263-IA263,0)</f>
        <v>2.120000000000001</v>
      </c>
      <c r="IC263" s="20">
        <f t="shared" si="887"/>
        <v>0</v>
      </c>
      <c r="ID263" s="20">
        <f t="shared" si="888"/>
        <v>0</v>
      </c>
      <c r="IE263" s="20">
        <f t="shared" si="889"/>
        <v>24.27</v>
      </c>
      <c r="IF263" s="20">
        <f t="shared" si="890"/>
        <v>0</v>
      </c>
      <c r="IG263" s="20">
        <f>IF(EN263="Rãnh thang",IF(AND(EN263="Rãnh thang",EU263="Móng bê tông"),IQ263-#REF!,0),IF(EN263="Ống nhựa",IF(AND(EN263="Ống nhựa",EU263="Đắp cát"),IQ263-HT263,0),IF(EN263="Cống tròn",IF(EN263="Cống tròn",IF(OR(EU263="Móng bê tông",EU263="Móng bê tông kết hợp đế"),IM263-FL263,0),0),IF(EN263="Cống hộp",IF(AND(EN263="Cống hộp",EU263="Móng bê tông"),IN263-GD263,0),IF(OR(EN263="Rãnh xây",EN263="Rãnh bê tông"),IF(AND(EN263="Rãnh xây",EU263="Móng bê tông"),IO263-GD263,IF(AND(EN263="Rãnh bê tông",EU263="Móng bê tông"),IO263-GD263,0)),0)))))</f>
        <v>24.37</v>
      </c>
      <c r="IH263" s="20">
        <f t="shared" si="891"/>
        <v>0</v>
      </c>
      <c r="II263" s="20">
        <f t="shared" si="892"/>
        <v>0</v>
      </c>
      <c r="IJ263" s="20">
        <f t="shared" si="893"/>
        <v>0</v>
      </c>
      <c r="IK263" s="20">
        <f t="shared" si="894"/>
        <v>24.37</v>
      </c>
      <c r="IL263" s="20">
        <f t="shared" si="895"/>
        <v>24.57</v>
      </c>
      <c r="IM263" s="20">
        <f t="shared" si="896"/>
        <v>0</v>
      </c>
      <c r="IN263" s="20">
        <f t="shared" si="897"/>
        <v>0</v>
      </c>
      <c r="IO263" s="20">
        <f t="shared" si="898"/>
        <v>24.57</v>
      </c>
      <c r="IP263" s="20">
        <f t="shared" si="899"/>
        <v>0</v>
      </c>
      <c r="IQ263" s="18">
        <v>24.57</v>
      </c>
      <c r="IR263" s="25">
        <f t="shared" ref="IR263:IR326" si="1042">ROUND(IF(OR(EN263="Rãnh xây",EN263="Rãnh bê tông",EN263="Cống hộp"),IS263-IQ263,0),1)</f>
        <v>1</v>
      </c>
      <c r="IS263" s="25">
        <f t="shared" si="900"/>
        <v>25.57</v>
      </c>
      <c r="IT263" s="25">
        <f t="shared" si="901"/>
        <v>25.57</v>
      </c>
      <c r="IU263" s="25">
        <f>ROUND(IF(EN263="Cống tròn",IF(EN263="Cống tròn",IV263+FF263,0),IF(EN263="Cống hộp",IF(EN263="Cống hộp",IV263+GP263,0),IF(OR(EN263="Rãnh xây",EN263="Rãnh bê tông"),IF(OR(EN263="Rãnh xây",EN263="Rãnh bê tông"),IV263+GP263,0),IF(EN263="ống nhựa",IF(EN263="Ống nhựa",IV263+HT263,0),IF(EN263="Rãnh thang",IF(EN263="Rãnh thang",IQ263+#REF!,0),0))))),2)</f>
        <v>25.72</v>
      </c>
      <c r="IV263" s="18">
        <v>25.57</v>
      </c>
      <c r="IW263" s="25">
        <f t="shared" si="902"/>
        <v>0</v>
      </c>
      <c r="IX263" s="25">
        <f t="shared" si="903"/>
        <v>0</v>
      </c>
      <c r="IY263" s="25">
        <f t="shared" si="904"/>
        <v>25.72</v>
      </c>
      <c r="IZ263" s="25">
        <f t="shared" si="905"/>
        <v>0</v>
      </c>
      <c r="JA263" s="25">
        <f t="shared" si="906"/>
        <v>0</v>
      </c>
      <c r="JB263" s="18">
        <v>25.46</v>
      </c>
      <c r="JC263" s="20">
        <f>ROUND(IF(EN263="Cống tròn",IF(EN263="Cống tròn",IF(EU263="Không có móng",JS263-FF263,IF(EU263="Đế",JR263-FN263,IF(OR(EU263="Móng bê tông",EU263="Móng bê tông kết hợp đế"),JK263-FJ263,0))),0),IF(EN263="Cống hộp",IF(AND(EN263="Cống hộp",EU263="Không có móng"),JS263-GF263,IF(AND(EN263="Cống hộp",EU263="Móng bê tông"),JL263-GB263,0)),IF(OR(EN263="Rãnh xây",EN263="Rãnh bê tông"),IF(OR(EN263="Rãnh xây",EN263="Rãnh bê tông"),JM263-GB263,0),IF(EN263="Ống nhựa",IF(AND(EN263="Ống nhựa",EU263="Không đắp cát"),JS263-HT263,IF(AND(EN263="Ống nhựa",EU263="Đắp cát"),JJ263-HX263,0)),IF(EN263="Rãnh thang",IF(EN263="Rãnh thang",IF(EU263="Móng bê tông",#REF!-#REF!,JS263),0),0))))),2)</f>
        <v>24.23</v>
      </c>
      <c r="JD263" s="20">
        <f t="shared" ref="JD263:JD326" si="1043">IF(JC263&gt;0,JB263-JC263,0)</f>
        <v>1.2300000000000004</v>
      </c>
      <c r="JE263" s="20">
        <f t="shared" si="907"/>
        <v>0</v>
      </c>
      <c r="JF263" s="20">
        <f t="shared" si="908"/>
        <v>0</v>
      </c>
      <c r="JG263" s="20">
        <f t="shared" si="909"/>
        <v>24.23</v>
      </c>
      <c r="JH263" s="20">
        <f t="shared" si="910"/>
        <v>0</v>
      </c>
      <c r="JI263" s="20">
        <f>IF(EN263="Rãnh thang",IF(AND(EN263="Rãnh thang",EU263="Móng bê tông"),JS263-#REF!,0),IF(EN263="Ống nhựa",IF(AND(EN263="Ống nhựa",EU263="Đắp cát"),JS263-HT263,0),IF(EN263="Cống tròn",IF(EN263="Cống tròn",IF(OR(EU263="Móng bê tông",EU263="Móng bê tông kết hợp đế"),JO263-FL263,0),0),IF(EN263="Cống hộp",IF(AND(EN263="Cống hộp",EU263="Móng bê tông"),JP263-GD263,0),IF(OR(EN263="Rãnh xây",EN263="Rãnh bê tông"),IF(AND(EN263="Rãnh xây",EU263="Móng bê tông"),JQ263-GD263,IF(AND(EN263="Rãnh bê tông",EU263="Móng bê tông"),JQ263-GD263,0)),0)))))</f>
        <v>24.330000000000002</v>
      </c>
      <c r="JJ263" s="20">
        <f t="shared" si="911"/>
        <v>0</v>
      </c>
      <c r="JK263" s="20">
        <f t="shared" si="912"/>
        <v>0</v>
      </c>
      <c r="JL263" s="20">
        <f t="shared" si="913"/>
        <v>0</v>
      </c>
      <c r="JM263" s="20">
        <f t="shared" si="914"/>
        <v>24.330000000000002</v>
      </c>
      <c r="JN263" s="20">
        <f t="shared" si="915"/>
        <v>24.53</v>
      </c>
      <c r="JO263" s="20">
        <f t="shared" si="916"/>
        <v>0</v>
      </c>
      <c r="JP263" s="20">
        <f t="shared" si="917"/>
        <v>0</v>
      </c>
      <c r="JQ263" s="20">
        <f t="shared" si="918"/>
        <v>24.53</v>
      </c>
      <c r="JR263" s="20">
        <f t="shared" si="919"/>
        <v>0</v>
      </c>
      <c r="JS263" s="26">
        <v>24.53</v>
      </c>
      <c r="JT263" s="25">
        <f t="shared" ref="JT263:JT326" si="1044">ROUND(IF(OR(EN263="Rãnh xây",EN263="Rãnh bê tông",EN263="Cống hộp"),JU263-JS263,0),1)</f>
        <v>1</v>
      </c>
      <c r="JU263" s="25">
        <f t="shared" si="920"/>
        <v>25.53</v>
      </c>
      <c r="JV263" s="25">
        <f t="shared" si="921"/>
        <v>25.53</v>
      </c>
      <c r="JW263" s="25">
        <f>ROUND(IF(EN263="Cống tròn",IF(EN263="Cống tròn",JX263+FF263,0),IF(EN263="Cống hộp",IF(EN263="Cống hộp",JX263+GP263,0),IF(OR(EN263="Rãnh xây",EN263="Rãnh bê tông"),IF(OR(EN263="Rãnh xây",EN263="Rãnh bê tông"),JX263+GP263,0),IF(EN263="ống nhựa",IF(EN263="Ống nhựa",JX263+HT263,0),IF(EN263="Rãnh thang",IF(EN263="Rãnh thang",JS263+#REF!,0),0))))),2)</f>
        <v>25.68</v>
      </c>
      <c r="JX263" s="27">
        <v>25.53</v>
      </c>
      <c r="JY263" s="25">
        <f t="shared" si="922"/>
        <v>0</v>
      </c>
      <c r="JZ263" s="25">
        <f t="shared" si="923"/>
        <v>0</v>
      </c>
      <c r="KA263" s="25">
        <f t="shared" si="924"/>
        <v>25.68</v>
      </c>
      <c r="KB263" s="25">
        <f t="shared" si="925"/>
        <v>0</v>
      </c>
      <c r="KC263" s="25">
        <f t="shared" si="926"/>
        <v>0</v>
      </c>
      <c r="KD263" s="28" t="s">
        <v>98</v>
      </c>
      <c r="KE263" s="27">
        <v>0</v>
      </c>
      <c r="KF263" s="25">
        <f t="shared" si="927"/>
        <v>2.120000000000001</v>
      </c>
      <c r="KG263" s="25">
        <f t="shared" ref="KG263:KG326" si="1045">KE263+KF263</f>
        <v>2.120000000000001</v>
      </c>
      <c r="KH263" s="27">
        <v>0</v>
      </c>
      <c r="KI263" s="25">
        <f t="shared" si="928"/>
        <v>1.2300000000000004</v>
      </c>
      <c r="KJ263" s="25">
        <f t="shared" ref="KJ263:KJ326" si="1046">KH263+KI263</f>
        <v>1.2300000000000004</v>
      </c>
      <c r="KK263" s="25">
        <f t="shared" si="929"/>
        <v>0</v>
      </c>
      <c r="KL263" s="25">
        <f t="shared" si="930"/>
        <v>0</v>
      </c>
      <c r="KM263" s="25">
        <f t="shared" ref="KM263:KM326" si="1047">(KK263+KL263)/2</f>
        <v>0</v>
      </c>
      <c r="KN263" s="25">
        <f t="shared" si="931"/>
        <v>0</v>
      </c>
      <c r="KO263" s="25">
        <f t="shared" si="932"/>
        <v>0</v>
      </c>
      <c r="KP263" s="25">
        <f t="shared" ref="KP263:KP326" si="1048">(KN263+KO263)/2</f>
        <v>0</v>
      </c>
      <c r="KQ263" s="25">
        <f t="shared" si="933"/>
        <v>0</v>
      </c>
      <c r="KR263" s="25">
        <f t="shared" si="934"/>
        <v>0</v>
      </c>
      <c r="KS263" s="25">
        <f t="shared" ref="KS263:KS326" si="1049">(KQ263+KR263)/2</f>
        <v>0</v>
      </c>
      <c r="KT263" s="25">
        <f t="shared" si="935"/>
        <v>0</v>
      </c>
      <c r="KU263" s="25">
        <f t="shared" si="936"/>
        <v>0</v>
      </c>
      <c r="KV263" s="25">
        <f t="shared" ref="KV263:KV326" si="1050">(KT263+KU263)/2</f>
        <v>0</v>
      </c>
      <c r="KW263" s="25">
        <f t="shared" si="863"/>
        <v>0</v>
      </c>
      <c r="KX263" s="25">
        <f t="shared" si="937"/>
        <v>0</v>
      </c>
      <c r="KY263" s="25">
        <f t="shared" ref="KY263:KY326" si="1051">(KW263+KX263)/2</f>
        <v>0</v>
      </c>
      <c r="KZ263" s="25">
        <f t="shared" si="938"/>
        <v>0</v>
      </c>
      <c r="LA263" s="25">
        <f t="shared" si="939"/>
        <v>0</v>
      </c>
      <c r="LB263" s="25">
        <f t="shared" ref="LB263:LB326" si="1052">(KZ263+LA263)/2</f>
        <v>0</v>
      </c>
      <c r="LC263" s="25">
        <f t="shared" si="940"/>
        <v>0</v>
      </c>
      <c r="LD263" s="25">
        <f t="shared" si="941"/>
        <v>0</v>
      </c>
      <c r="LE263" s="25">
        <f t="shared" ref="LE263:LE326" si="1053">(LC263+LD263)/2</f>
        <v>0</v>
      </c>
      <c r="LF263" s="25">
        <f t="shared" si="942"/>
        <v>0</v>
      </c>
      <c r="LG263" s="25">
        <f t="shared" si="943"/>
        <v>0</v>
      </c>
      <c r="LH263" s="25">
        <f t="shared" ref="LH263:LH326" si="1054">(LF263+LG263)/2</f>
        <v>0</v>
      </c>
      <c r="LI263" s="25">
        <f t="shared" si="944"/>
        <v>0.1</v>
      </c>
      <c r="LJ263" s="25">
        <f t="shared" si="945"/>
        <v>0.1</v>
      </c>
      <c r="LK263" s="25">
        <f t="shared" ref="LK263:LK326" si="1055">(LI263+LJ263)/2</f>
        <v>0.1</v>
      </c>
      <c r="LL263" s="25">
        <f t="shared" si="946"/>
        <v>0</v>
      </c>
      <c r="LM263" s="25">
        <f t="shared" si="947"/>
        <v>0</v>
      </c>
      <c r="LN263" s="25">
        <f t="shared" ref="LN263:LN326" si="1056">(LL263+LM263)/2</f>
        <v>0</v>
      </c>
      <c r="LO263" s="25">
        <f t="shared" si="948"/>
        <v>0.2</v>
      </c>
      <c r="LP263" s="25">
        <f t="shared" si="949"/>
        <v>0.2</v>
      </c>
      <c r="LQ263" s="25">
        <f t="shared" ref="LQ263:LQ326" si="1057">(LO263+LP263)/2</f>
        <v>0.2</v>
      </c>
      <c r="LR263" s="25">
        <f t="shared" si="950"/>
        <v>0</v>
      </c>
      <c r="LS263" s="25">
        <f t="shared" si="951"/>
        <v>0</v>
      </c>
      <c r="LT263" s="25">
        <f t="shared" ref="LT263:LT326" si="1058">(LR263+LS263)/2</f>
        <v>0</v>
      </c>
      <c r="LU263" s="25">
        <f t="shared" si="952"/>
        <v>1.1499999999999999</v>
      </c>
      <c r="LV263" s="25">
        <f t="shared" si="953"/>
        <v>1.1499999999999999</v>
      </c>
      <c r="LW263" s="25">
        <f t="shared" ref="LW263:LW326" si="1059">(LU263+LV263)/2</f>
        <v>1.1499999999999999</v>
      </c>
      <c r="LX263" s="25">
        <f t="shared" si="954"/>
        <v>0</v>
      </c>
      <c r="LY263" s="25">
        <f t="shared" si="955"/>
        <v>0</v>
      </c>
      <c r="LZ263" s="25">
        <f t="shared" ref="LZ263:LZ326" si="1060">(LX263+LY263)/2</f>
        <v>0</v>
      </c>
      <c r="MA263" s="25">
        <f t="shared" si="956"/>
        <v>0</v>
      </c>
      <c r="MB263" s="25">
        <f t="shared" si="957"/>
        <v>0</v>
      </c>
      <c r="MC263" s="25">
        <f t="shared" ref="MC263:MC326" si="1061">(MA263+MB263)/2</f>
        <v>0</v>
      </c>
      <c r="MD263" s="25">
        <f t="shared" si="958"/>
        <v>0</v>
      </c>
      <c r="ME263" s="25">
        <f t="shared" si="959"/>
        <v>0</v>
      </c>
      <c r="MF263" s="25">
        <f t="shared" ref="MF263:MF326" si="1062">(MD263+ME263)/2</f>
        <v>0</v>
      </c>
      <c r="MG263" s="25">
        <f t="shared" si="960"/>
        <v>0</v>
      </c>
      <c r="MH263" s="25">
        <f t="shared" si="961"/>
        <v>0</v>
      </c>
      <c r="MI263" s="25">
        <f t="shared" ref="MI263:MI326" si="1063">(MG263+MH263)/2</f>
        <v>0</v>
      </c>
      <c r="MJ263" s="25">
        <f t="shared" si="962"/>
        <v>0</v>
      </c>
      <c r="MK263" s="25">
        <f t="shared" si="963"/>
        <v>0</v>
      </c>
      <c r="ML263" s="25">
        <f t="shared" ref="ML263:ML326" si="1064">(MJ263+MK263)/2</f>
        <v>0</v>
      </c>
      <c r="MM263" s="25">
        <f t="shared" si="964"/>
        <v>0</v>
      </c>
      <c r="MN263" s="25">
        <f t="shared" si="965"/>
        <v>0</v>
      </c>
      <c r="MO263" s="25">
        <f t="shared" ref="MO263:MO326" si="1065">(MM263+MN263)/2</f>
        <v>0</v>
      </c>
      <c r="MP263" s="25">
        <f t="shared" si="966"/>
        <v>0</v>
      </c>
      <c r="MQ263" s="25">
        <f t="shared" si="967"/>
        <v>0</v>
      </c>
      <c r="MR263" s="25">
        <f t="shared" ref="MR263:MR326" si="1066">(MP263+MQ263)/2</f>
        <v>0</v>
      </c>
      <c r="MS263" s="29">
        <v>1.5999999999999999</v>
      </c>
      <c r="MT263" s="29">
        <v>0</v>
      </c>
      <c r="MU263" s="29">
        <v>1</v>
      </c>
      <c r="MV263" s="29">
        <v>1</v>
      </c>
      <c r="MW263" s="25">
        <f t="shared" si="968"/>
        <v>1.6</v>
      </c>
      <c r="MX263" s="25">
        <f t="shared" si="969"/>
        <v>3.39</v>
      </c>
      <c r="MY263" s="25">
        <f t="shared" si="970"/>
        <v>0</v>
      </c>
      <c r="MZ263" s="25">
        <f t="shared" si="971"/>
        <v>0</v>
      </c>
      <c r="NA263" s="25">
        <f t="shared" si="972"/>
        <v>1.6</v>
      </c>
      <c r="NB263" s="25">
        <f t="shared" si="973"/>
        <v>1.97</v>
      </c>
      <c r="NC263" s="25">
        <f t="shared" si="974"/>
        <v>0</v>
      </c>
      <c r="ND263" s="25">
        <f t="shared" si="975"/>
        <v>0</v>
      </c>
      <c r="NE263" s="25">
        <f t="shared" ref="NE263:NH326" si="1067">(MW263+NA263)/2</f>
        <v>1.6</v>
      </c>
      <c r="NF263" s="25">
        <f t="shared" si="1067"/>
        <v>2.68</v>
      </c>
      <c r="NG263" s="25">
        <f t="shared" si="1067"/>
        <v>0</v>
      </c>
      <c r="NH263" s="25">
        <f t="shared" si="976"/>
        <v>0</v>
      </c>
      <c r="NI263" s="25">
        <f t="shared" si="977"/>
        <v>98.78</v>
      </c>
      <c r="NJ263" s="25">
        <f t="shared" si="978"/>
        <v>0</v>
      </c>
      <c r="NK263" s="25">
        <f t="shared" si="979"/>
        <v>98.78</v>
      </c>
      <c r="NL263" s="25">
        <f t="shared" si="980"/>
        <v>0</v>
      </c>
      <c r="NM263" s="25">
        <f t="shared" si="981"/>
        <v>0</v>
      </c>
      <c r="NN263" s="25">
        <f t="shared" ref="NN263:NN326" si="1068">ROUND(NL263+NM263,2)</f>
        <v>0</v>
      </c>
      <c r="NO263" s="25">
        <f t="shared" si="982"/>
        <v>0</v>
      </c>
      <c r="NP263" s="25">
        <f t="shared" si="983"/>
        <v>0</v>
      </c>
      <c r="NQ263" s="25">
        <f t="shared" ref="NQ263:NQ326" si="1069">ROUND(NO263+NP263,2)</f>
        <v>0</v>
      </c>
      <c r="NR263" s="25">
        <f t="shared" si="984"/>
        <v>75.56</v>
      </c>
      <c r="NS263" s="25">
        <f t="shared" si="985"/>
        <v>0</v>
      </c>
      <c r="NT263" s="25">
        <f t="shared" ref="NT263:NT326" si="1070">ROUND(NR263+NS263,2)</f>
        <v>75.56</v>
      </c>
      <c r="NU263" s="25">
        <f t="shared" si="986"/>
        <v>0</v>
      </c>
      <c r="NV263" s="25">
        <f t="shared" si="987"/>
        <v>0</v>
      </c>
      <c r="NW263" s="25">
        <f t="shared" ref="NW263:NW326" si="1071">ROUND(NU263+NV263,2)</f>
        <v>0</v>
      </c>
      <c r="NX263" s="25">
        <f t="shared" ref="NX263:NY326" si="1072">ROUND(NL263+NO263+NR263+NU263,2)</f>
        <v>75.56</v>
      </c>
      <c r="NY263" s="25">
        <f t="shared" si="1072"/>
        <v>0</v>
      </c>
      <c r="NZ263" s="25">
        <f t="shared" ref="NZ263:NZ326" si="1073">ROUND(NX263+NY263,2)</f>
        <v>75.56</v>
      </c>
      <c r="OA263" s="25">
        <f t="shared" ref="OA263:OB326" si="1074">ROUND(NI263-NX263,2)</f>
        <v>23.22</v>
      </c>
      <c r="OB263" s="25">
        <f t="shared" si="1074"/>
        <v>0</v>
      </c>
      <c r="OC263" s="25">
        <f t="shared" ref="OC263:OC326" si="1075">ROUND(OA263+OB263,2)</f>
        <v>23.22</v>
      </c>
      <c r="OD263" s="25">
        <f t="shared" ref="OD263:OF326" si="1076">NX263</f>
        <v>75.56</v>
      </c>
      <c r="OE263" s="25">
        <f t="shared" si="1076"/>
        <v>0</v>
      </c>
      <c r="OF263" s="25">
        <f t="shared" si="1076"/>
        <v>75.56</v>
      </c>
      <c r="OG263" s="25">
        <f t="shared" si="988"/>
        <v>0</v>
      </c>
      <c r="OH263" s="25">
        <f t="shared" si="989"/>
        <v>0</v>
      </c>
      <c r="OI263" s="25">
        <f t="shared" si="990"/>
        <v>0</v>
      </c>
      <c r="OJ263" s="25">
        <f t="shared" si="991"/>
        <v>0</v>
      </c>
      <c r="OK263" s="25">
        <f t="shared" si="992"/>
        <v>0</v>
      </c>
      <c r="OL263" s="25">
        <f t="shared" si="993"/>
        <v>0</v>
      </c>
      <c r="OM263" s="25">
        <f t="shared" ref="OM263:OO326" si="1077">(OG263+OJ263)/2</f>
        <v>0</v>
      </c>
      <c r="ON263" s="25">
        <f t="shared" si="1077"/>
        <v>0</v>
      </c>
      <c r="OO263" s="25">
        <f t="shared" si="1077"/>
        <v>0</v>
      </c>
      <c r="OP263" s="25">
        <f t="shared" si="994"/>
        <v>0</v>
      </c>
      <c r="OQ263" s="25">
        <f t="shared" si="995"/>
        <v>0</v>
      </c>
      <c r="OR263" s="25">
        <f t="shared" ref="OR263:OR326" si="1078">OP263-OQ263</f>
        <v>0</v>
      </c>
      <c r="OS263" s="19">
        <v>536967.82999999996</v>
      </c>
      <c r="OT263" s="19">
        <v>2370832.87</v>
      </c>
    </row>
    <row r="264" spans="1:410" ht="33" customHeight="1" x14ac:dyDescent="0.25">
      <c r="A264" s="18"/>
      <c r="B264" s="18" t="s">
        <v>1005</v>
      </c>
      <c r="C264" s="18">
        <v>521.76</v>
      </c>
      <c r="D264" s="16" t="e">
        <f>_xlfn.IFNA(INDEX(#REF!,MATCH(E264,#REF!,0)),0)</f>
        <v>#REF!</v>
      </c>
      <c r="E264" s="18" t="s">
        <v>1065</v>
      </c>
      <c r="F264" s="16" t="s">
        <v>765</v>
      </c>
      <c r="G264" s="16" t="s">
        <v>766</v>
      </c>
      <c r="H264" s="16" t="s">
        <v>767</v>
      </c>
      <c r="I264" s="16" t="s">
        <v>768</v>
      </c>
      <c r="J264" s="16" t="s">
        <v>769</v>
      </c>
      <c r="K264" s="16" t="s">
        <v>770</v>
      </c>
      <c r="L264" s="16" t="s">
        <v>771</v>
      </c>
      <c r="M264" s="18">
        <v>1.64</v>
      </c>
      <c r="N264" s="18">
        <v>1.94</v>
      </c>
      <c r="O264" s="18">
        <v>2.04</v>
      </c>
      <c r="P264" s="18">
        <v>2.34</v>
      </c>
      <c r="Q264" s="18">
        <v>0.1</v>
      </c>
      <c r="R264" s="18">
        <v>1.8399999999999999</v>
      </c>
      <c r="S264" s="18">
        <v>2.14</v>
      </c>
      <c r="T264" s="18">
        <v>0.2</v>
      </c>
      <c r="U264" s="18">
        <v>0</v>
      </c>
      <c r="V264" s="18">
        <v>0</v>
      </c>
      <c r="W264" s="18">
        <v>0</v>
      </c>
      <c r="X264" s="18">
        <v>1.64</v>
      </c>
      <c r="Y264" s="18">
        <v>1.9</v>
      </c>
      <c r="Z264" s="20">
        <f t="shared" si="996"/>
        <v>1.8</v>
      </c>
      <c r="AA264" s="18">
        <v>0.22</v>
      </c>
      <c r="AB264" s="18">
        <v>0</v>
      </c>
      <c r="AC264" s="18">
        <v>0</v>
      </c>
      <c r="AD264" s="18">
        <v>0</v>
      </c>
      <c r="AE264" s="18">
        <v>0</v>
      </c>
      <c r="AF264" s="18">
        <v>0</v>
      </c>
      <c r="AG264" s="18">
        <v>1.2</v>
      </c>
      <c r="AH264" s="18">
        <v>1.5</v>
      </c>
      <c r="AI264" s="20">
        <f t="shared" si="997"/>
        <v>1.95</v>
      </c>
      <c r="AJ264" s="18">
        <v>0</v>
      </c>
      <c r="AK264" s="18">
        <v>0</v>
      </c>
      <c r="AL264" s="20">
        <f t="shared" si="998"/>
        <v>0</v>
      </c>
      <c r="AM264" s="18">
        <v>1.64</v>
      </c>
      <c r="AN264" s="18">
        <v>1.5</v>
      </c>
      <c r="AO264" s="18">
        <v>0.15</v>
      </c>
      <c r="AP264" s="18">
        <v>0.22</v>
      </c>
      <c r="AQ264" s="18">
        <v>1.64</v>
      </c>
      <c r="AR264" s="18">
        <v>1.72</v>
      </c>
      <c r="AS264" s="18">
        <v>0.12</v>
      </c>
      <c r="AT264" s="18">
        <v>0.11</v>
      </c>
      <c r="AU264" s="18">
        <v>0</v>
      </c>
      <c r="AV264" s="18">
        <v>1</v>
      </c>
      <c r="AW264" s="18">
        <v>0</v>
      </c>
      <c r="AX264" s="18">
        <v>0</v>
      </c>
      <c r="AY264" s="18">
        <v>0</v>
      </c>
      <c r="AZ264" s="18">
        <v>0</v>
      </c>
      <c r="BA264" s="18">
        <v>0</v>
      </c>
      <c r="BB264" s="18">
        <v>0</v>
      </c>
      <c r="BC264" s="18">
        <v>0</v>
      </c>
      <c r="BD264" s="18">
        <v>0</v>
      </c>
      <c r="BE264" s="18">
        <v>0</v>
      </c>
      <c r="BF264" s="18">
        <v>0</v>
      </c>
      <c r="BG264" s="18">
        <v>0</v>
      </c>
      <c r="BH264" s="18">
        <v>0</v>
      </c>
      <c r="BI264" s="18">
        <v>2</v>
      </c>
      <c r="BJ264" s="18">
        <v>0</v>
      </c>
      <c r="BK264" s="18">
        <v>0</v>
      </c>
      <c r="BL264" s="18">
        <v>0</v>
      </c>
      <c r="BM264" s="18">
        <v>0</v>
      </c>
      <c r="BN264" s="18">
        <v>0</v>
      </c>
      <c r="BO264" s="18">
        <v>0</v>
      </c>
      <c r="BP264" s="18">
        <v>0</v>
      </c>
      <c r="BQ264" s="18">
        <v>0</v>
      </c>
      <c r="BR264" s="18">
        <v>0</v>
      </c>
      <c r="BS264" s="18">
        <v>0</v>
      </c>
      <c r="BT264" s="18">
        <v>0</v>
      </c>
      <c r="BU264" s="18">
        <v>0</v>
      </c>
      <c r="BV264" s="18">
        <v>0</v>
      </c>
      <c r="BW264" s="18">
        <v>0</v>
      </c>
      <c r="BX264" s="18">
        <v>0</v>
      </c>
      <c r="BY264" s="18">
        <v>0</v>
      </c>
      <c r="BZ264" s="18">
        <v>0</v>
      </c>
      <c r="CA264" s="16" t="e">
        <f>_xlfn.IFNA(IF(RIGHT(D264,2)="=G",0,INDEX(#REF!,MATCH(E264,#REF!,0))),0)</f>
        <v>#REF!</v>
      </c>
      <c r="CB264" s="16" t="s">
        <v>776</v>
      </c>
      <c r="CC264" s="18">
        <v>0</v>
      </c>
      <c r="CD264" s="18">
        <v>0</v>
      </c>
      <c r="CE264" s="18">
        <v>1.4</v>
      </c>
      <c r="CF264" s="18">
        <v>0.85</v>
      </c>
      <c r="CG264" s="18">
        <v>0.12</v>
      </c>
      <c r="CH264" s="18">
        <v>2</v>
      </c>
      <c r="CI264" s="16" t="s">
        <v>98</v>
      </c>
      <c r="CJ264" s="18">
        <v>0</v>
      </c>
      <c r="CK264" s="20">
        <f t="shared" si="864"/>
        <v>1.53</v>
      </c>
      <c r="CL264" s="20">
        <f t="shared" si="999"/>
        <v>1.53</v>
      </c>
      <c r="CM264" s="18">
        <v>24.09</v>
      </c>
      <c r="CN264" s="18">
        <v>26.3</v>
      </c>
      <c r="CO264" s="18">
        <v>25.461000000000002</v>
      </c>
      <c r="CP264" s="22">
        <f t="shared" si="865"/>
        <v>25.46</v>
      </c>
      <c r="CQ264" s="22">
        <f t="shared" si="866"/>
        <v>23.93</v>
      </c>
      <c r="CR264" s="22">
        <f t="shared" si="1000"/>
        <v>1.53</v>
      </c>
      <c r="CS264" s="22">
        <f t="shared" si="867"/>
        <v>24.03</v>
      </c>
      <c r="CT264" s="22">
        <f t="shared" si="868"/>
        <v>24.23</v>
      </c>
      <c r="CU264" s="18">
        <v>24.23</v>
      </c>
      <c r="CV264" s="22">
        <f t="shared" si="1001"/>
        <v>1.8</v>
      </c>
      <c r="CW264" s="22">
        <f t="shared" si="869"/>
        <v>0</v>
      </c>
      <c r="CX264" s="22">
        <f t="shared" si="870"/>
        <v>0</v>
      </c>
      <c r="CY264" s="22">
        <f t="shared" si="871"/>
        <v>26.03</v>
      </c>
      <c r="CZ264" s="22">
        <f t="shared" si="872"/>
        <v>26.18</v>
      </c>
      <c r="DA264" s="18">
        <v>26.3</v>
      </c>
      <c r="DB264" s="20">
        <f t="shared" si="1002"/>
        <v>2.37</v>
      </c>
      <c r="DC264" s="20">
        <f t="shared" si="1003"/>
        <v>0.84</v>
      </c>
      <c r="DD264" s="20">
        <f t="shared" si="1004"/>
        <v>1.5300000000000002</v>
      </c>
      <c r="DE264" s="20">
        <f t="shared" si="873"/>
        <v>0.1</v>
      </c>
      <c r="DF264" s="20">
        <f t="shared" si="874"/>
        <v>0.2</v>
      </c>
      <c r="DG264" s="20">
        <f t="shared" si="875"/>
        <v>1.23</v>
      </c>
      <c r="DH264" s="20">
        <f t="shared" si="876"/>
        <v>0</v>
      </c>
      <c r="DI264" s="20">
        <f t="shared" si="877"/>
        <v>0</v>
      </c>
      <c r="DJ264" s="20">
        <f t="shared" si="878"/>
        <v>0</v>
      </c>
      <c r="DK264" s="20">
        <f t="shared" si="1005"/>
        <v>1.53</v>
      </c>
      <c r="DL264" s="20">
        <f t="shared" si="1006"/>
        <v>0</v>
      </c>
      <c r="DM264" s="20">
        <f t="shared" si="1007"/>
        <v>0</v>
      </c>
      <c r="DN264" s="20">
        <f t="shared" si="1008"/>
        <v>0</v>
      </c>
      <c r="DO264" s="18">
        <v>2.54</v>
      </c>
      <c r="DP264" s="18">
        <v>0</v>
      </c>
      <c r="DQ264" s="18">
        <v>1</v>
      </c>
      <c r="DR264" s="18">
        <v>1</v>
      </c>
      <c r="DS264" s="25">
        <f t="shared" si="1009"/>
        <v>2.54</v>
      </c>
      <c r="DT264" s="25">
        <f t="shared" si="1010"/>
        <v>0</v>
      </c>
      <c r="DU264" s="25">
        <f t="shared" si="1011"/>
        <v>3.89</v>
      </c>
      <c r="DV264" s="25">
        <f t="shared" si="1012"/>
        <v>0</v>
      </c>
      <c r="DW264" s="25">
        <f t="shared" si="1013"/>
        <v>3.89</v>
      </c>
      <c r="DX264" s="25">
        <f t="shared" si="1014"/>
        <v>7.94</v>
      </c>
      <c r="DY264" s="25">
        <f t="shared" si="1015"/>
        <v>0</v>
      </c>
      <c r="DZ264" s="25">
        <f t="shared" si="1016"/>
        <v>7.94</v>
      </c>
      <c r="EA264" s="25">
        <f t="shared" si="1017"/>
        <v>5.18</v>
      </c>
      <c r="EB264" s="25">
        <f t="shared" si="1018"/>
        <v>0</v>
      </c>
      <c r="EC264" s="25">
        <f t="shared" si="1019"/>
        <v>5.18</v>
      </c>
      <c r="ED264" s="25">
        <f t="shared" si="1020"/>
        <v>2.76</v>
      </c>
      <c r="EE264" s="25">
        <f t="shared" si="1020"/>
        <v>0</v>
      </c>
      <c r="EF264" s="25">
        <f t="shared" si="1021"/>
        <v>2.76</v>
      </c>
      <c r="EG264" s="25">
        <f t="shared" si="1022"/>
        <v>5.18</v>
      </c>
      <c r="EH264" s="25">
        <f t="shared" si="1022"/>
        <v>0</v>
      </c>
      <c r="EI264" s="25">
        <f t="shared" si="1023"/>
        <v>5.18</v>
      </c>
      <c r="EJ264" s="18">
        <v>521.76</v>
      </c>
      <c r="EK264" s="18">
        <v>560.26</v>
      </c>
      <c r="EL264" s="18" t="s">
        <v>1065</v>
      </c>
      <c r="EM264" s="18" t="s">
        <v>1066</v>
      </c>
      <c r="EN264" s="16" t="s">
        <v>870</v>
      </c>
      <c r="EO264" s="16" t="s">
        <v>871</v>
      </c>
      <c r="EP264" s="16" t="e">
        <f>IF(OR(EN264="Cống tròn",EN264="Cống hộp",EN264="Ống nhựa"),INDEX(#REF!,MATCH(E264,#REF!,0)),IF(OR(EN264="Rãnh xây",EN264="Rãnh bê tông"),INDEX(#REF!,MATCH(E264,#REF!,0)),0))</f>
        <v>#REF!</v>
      </c>
      <c r="EQ264" s="18">
        <v>36.86</v>
      </c>
      <c r="ER264" s="18"/>
      <c r="ES264" s="25">
        <f t="shared" si="1024"/>
        <v>0</v>
      </c>
      <c r="ET264" s="1" t="str">
        <f>_xlfn.IFNA(IF(EN264="Cống tròn",INDEX(#REF!,MATCH(E264,#REF!,0)),IF(EN264="Cống hộp",INDEX(#REF!,MATCH(E264,#REF!,0)),EU264&amp;" ,"&amp;EV264)),0)</f>
        <v>Móng bê tông ,Có cốt thép</v>
      </c>
      <c r="EU264" s="16" t="s">
        <v>769</v>
      </c>
      <c r="EV264" s="16" t="s">
        <v>872</v>
      </c>
      <c r="EW264" s="16" t="e">
        <f>_xlfn.IFNA(INDEX(#REF!,MATCH(E264,#REF!,0)),0)</f>
        <v>#REF!</v>
      </c>
      <c r="EX264" s="16"/>
      <c r="EY264" s="18">
        <v>0</v>
      </c>
      <c r="EZ264" s="18">
        <v>0</v>
      </c>
      <c r="FA264" s="18">
        <v>0</v>
      </c>
      <c r="FB264" s="19">
        <v>0</v>
      </c>
      <c r="FC264" s="19">
        <v>0</v>
      </c>
      <c r="FD264" s="25">
        <f t="shared" si="879"/>
        <v>0</v>
      </c>
      <c r="FE264" s="25">
        <f t="shared" si="1025"/>
        <v>0</v>
      </c>
      <c r="FF264" s="18">
        <v>0</v>
      </c>
      <c r="FG264" s="18">
        <v>0</v>
      </c>
      <c r="FH264" s="18">
        <v>0</v>
      </c>
      <c r="FI264" s="25">
        <f t="shared" si="1026"/>
        <v>0</v>
      </c>
      <c r="FJ264" s="18">
        <v>0</v>
      </c>
      <c r="FK264" s="18">
        <v>0</v>
      </c>
      <c r="FL264" s="18">
        <v>0</v>
      </c>
      <c r="FM264" s="18">
        <v>0</v>
      </c>
      <c r="FN264" s="18">
        <v>0</v>
      </c>
      <c r="FO264" s="25">
        <f t="shared" si="1027"/>
        <v>0</v>
      </c>
      <c r="FP264" s="18">
        <v>0</v>
      </c>
      <c r="FQ264" s="18">
        <v>0</v>
      </c>
      <c r="FR264" s="25">
        <f t="shared" si="880"/>
        <v>0</v>
      </c>
      <c r="FS264" s="25">
        <f t="shared" si="881"/>
        <v>0</v>
      </c>
      <c r="FT264" s="25">
        <f t="shared" si="882"/>
        <v>0</v>
      </c>
      <c r="FU264" s="25">
        <f t="shared" si="883"/>
        <v>0</v>
      </c>
      <c r="FV264" s="25" t="str">
        <f t="shared" si="1028"/>
        <v>Đủ</v>
      </c>
      <c r="FW264" s="25">
        <f t="shared" si="1029"/>
        <v>0</v>
      </c>
      <c r="FX264" s="16" t="s">
        <v>820</v>
      </c>
      <c r="FY264" s="16" t="s">
        <v>766</v>
      </c>
      <c r="FZ264" s="16" t="s">
        <v>771</v>
      </c>
      <c r="GA264" s="16" t="s">
        <v>771</v>
      </c>
      <c r="GB264" s="18">
        <v>0.1</v>
      </c>
      <c r="GC264" s="18">
        <v>1.6</v>
      </c>
      <c r="GD264" s="18">
        <v>0.2</v>
      </c>
      <c r="GE264" s="18">
        <v>1.4</v>
      </c>
      <c r="GF264" s="18">
        <v>0</v>
      </c>
      <c r="GG264" s="18">
        <v>0</v>
      </c>
      <c r="GH264" s="18">
        <v>0.2</v>
      </c>
      <c r="GI264" s="18">
        <v>2</v>
      </c>
      <c r="GJ264" s="18">
        <v>1</v>
      </c>
      <c r="GK264" s="18"/>
      <c r="GL264" s="25">
        <f t="shared" si="884"/>
        <v>1</v>
      </c>
      <c r="GM264" s="25">
        <f t="shared" si="1030"/>
        <v>1</v>
      </c>
      <c r="GN264" s="18">
        <v>0</v>
      </c>
      <c r="GO264" s="18">
        <v>0</v>
      </c>
      <c r="GP264" s="18">
        <v>0.15</v>
      </c>
      <c r="GQ264" s="18">
        <v>0.11</v>
      </c>
      <c r="GR264" s="1" t="e">
        <f>_xlfn.IFNA(INDEX(#REF!,MATCH(E264,#REF!,0)),0)</f>
        <v>#REF!</v>
      </c>
      <c r="GS264" s="16"/>
      <c r="GT264" s="18">
        <v>0</v>
      </c>
      <c r="GU264" s="18">
        <v>0</v>
      </c>
      <c r="GV264" s="18">
        <v>0</v>
      </c>
      <c r="GW264" s="18">
        <v>0</v>
      </c>
      <c r="GX264" s="25">
        <f t="shared" si="885"/>
        <v>0</v>
      </c>
      <c r="GY264" s="25">
        <f t="shared" si="886"/>
        <v>0</v>
      </c>
      <c r="GZ264" s="25">
        <f t="shared" si="1031"/>
        <v>1.45</v>
      </c>
      <c r="HA264" s="1" t="e" cm="1">
        <f t="array" ref="HA264">INDEX(#REF!,MATCH(EJ264&amp;EK264&amp;HD264&amp;HE264&amp;HF264,#REF!&amp;#REF!&amp;#REF!&amp;#REF!&amp;#REF!,0))</f>
        <v>#REF!</v>
      </c>
      <c r="HB264" s="16" t="s">
        <v>872</v>
      </c>
      <c r="HC264" s="25">
        <f t="shared" si="1032"/>
        <v>36</v>
      </c>
      <c r="HD264" s="18">
        <v>1</v>
      </c>
      <c r="HE264" s="18">
        <v>1.2</v>
      </c>
      <c r="HF264" s="18">
        <v>0.15</v>
      </c>
      <c r="HG264" s="1" t="e" cm="1">
        <f t="array" ref="HG264">INDEX(#REF!,MATCH(EJ264&amp;EK264&amp;HJ264&amp;HK264&amp;HL264,#REF!&amp;#REF!&amp;#REF!&amp;#REF!&amp;#REF!,0))</f>
        <v>#REF!</v>
      </c>
      <c r="HH264" s="16" t="s">
        <v>872</v>
      </c>
      <c r="HI264" s="25">
        <f t="shared" si="1033"/>
        <v>1</v>
      </c>
      <c r="HJ264" s="25">
        <f t="shared" si="1034"/>
        <v>0.54</v>
      </c>
      <c r="HK264" s="19">
        <v>1.2</v>
      </c>
      <c r="HL264" s="19">
        <v>0.15</v>
      </c>
      <c r="HM264" s="18">
        <v>0.01</v>
      </c>
      <c r="HN264" s="18">
        <v>1</v>
      </c>
      <c r="HO264" s="25">
        <f t="shared" si="1035"/>
        <v>36</v>
      </c>
      <c r="HP264" s="25">
        <f t="shared" si="1036"/>
        <v>0.36</v>
      </c>
      <c r="HQ264" s="25">
        <f t="shared" si="1037"/>
        <v>36.36</v>
      </c>
      <c r="HR264" s="25">
        <f t="shared" si="1038"/>
        <v>-0.5</v>
      </c>
      <c r="HS264" s="25" t="str">
        <f t="shared" si="1039"/>
        <v>Thêm 01</v>
      </c>
      <c r="HT264" s="19">
        <v>0</v>
      </c>
      <c r="HU264" s="19">
        <v>0</v>
      </c>
      <c r="HV264" s="19">
        <v>0</v>
      </c>
      <c r="HW264" s="25">
        <f t="shared" si="1040"/>
        <v>0</v>
      </c>
      <c r="HX264" s="19">
        <v>0</v>
      </c>
      <c r="HY264" s="19">
        <v>0</v>
      </c>
      <c r="HZ264" s="18">
        <v>25.46</v>
      </c>
      <c r="IA264" s="20">
        <f>ROUND(IF(EN264="Cống tròn",IF(EN264="Cống tròn",IF(EU264="Không có móng",IQ264-FF264,IF(EU264="Đế",IP264-FN264,IF(OR(EU264="Móng bê tông",EU264="Móng bê tông kết hợp đế"),II264-FJ264,0))),0),IF(EN264="Cống hộp",IF(AND(EN264="Cống hộp",EU264="Không có móng"),IQ264-GF264,IF(AND(EN264="Cống hộp",EU264="Móng bê tông"),IJ264-GB264,0)),IF(OR(EN264="Rãnh xây",EN264="Rãnh bê tông"),IF(OR(EN264="Rãnh xây",EN264="Rãnh bê tông"),IK264-GB264,0),IF(EN264="Ống nhựa",IF(AND(EN264="Ống nhựa",EU264="Không đắp cát"),IQ264-HT264,IF(AND(EN264="Ống nhựa",EU264="Đắp cát"),IH264-HX264,0)),IF(EN264="Rãnh thang",IF(EN264="Rãnh thang",IF(EU264="Móng bê tông",#REF!-#REF!,IQ264),0),0))))),2)</f>
        <v>24.23</v>
      </c>
      <c r="IB264" s="20">
        <f t="shared" si="1041"/>
        <v>1.2300000000000004</v>
      </c>
      <c r="IC264" s="20">
        <f t="shared" si="887"/>
        <v>0</v>
      </c>
      <c r="ID264" s="20">
        <f t="shared" si="888"/>
        <v>0</v>
      </c>
      <c r="IE264" s="20">
        <f t="shared" si="889"/>
        <v>24.23</v>
      </c>
      <c r="IF264" s="20">
        <f t="shared" si="890"/>
        <v>0</v>
      </c>
      <c r="IG264" s="20">
        <f>IF(EN264="Rãnh thang",IF(AND(EN264="Rãnh thang",EU264="Móng bê tông"),IQ264-#REF!,0),IF(EN264="Ống nhựa",IF(AND(EN264="Ống nhựa",EU264="Đắp cát"),IQ264-HT264,0),IF(EN264="Cống tròn",IF(EN264="Cống tròn",IF(OR(EU264="Móng bê tông",EU264="Móng bê tông kết hợp đế"),IM264-FL264,0),0),IF(EN264="Cống hộp",IF(AND(EN264="Cống hộp",EU264="Móng bê tông"),IN264-GD264,0),IF(OR(EN264="Rãnh xây",EN264="Rãnh bê tông"),IF(AND(EN264="Rãnh xây",EU264="Móng bê tông"),IO264-GD264,IF(AND(EN264="Rãnh bê tông",EU264="Móng bê tông"),IO264-GD264,0)),0)))))</f>
        <v>24.330000000000002</v>
      </c>
      <c r="IH264" s="20">
        <f t="shared" si="891"/>
        <v>0</v>
      </c>
      <c r="II264" s="20">
        <f t="shared" si="892"/>
        <v>0</v>
      </c>
      <c r="IJ264" s="20">
        <f t="shared" si="893"/>
        <v>0</v>
      </c>
      <c r="IK264" s="20">
        <f t="shared" si="894"/>
        <v>24.330000000000002</v>
      </c>
      <c r="IL264" s="20">
        <f t="shared" si="895"/>
        <v>24.53</v>
      </c>
      <c r="IM264" s="20">
        <f t="shared" si="896"/>
        <v>0</v>
      </c>
      <c r="IN264" s="20">
        <f t="shared" si="897"/>
        <v>0</v>
      </c>
      <c r="IO264" s="20">
        <f t="shared" si="898"/>
        <v>24.53</v>
      </c>
      <c r="IP264" s="20">
        <f t="shared" si="899"/>
        <v>0</v>
      </c>
      <c r="IQ264" s="18">
        <v>24.53</v>
      </c>
      <c r="IR264" s="25">
        <f t="shared" si="1042"/>
        <v>1</v>
      </c>
      <c r="IS264" s="25">
        <f t="shared" si="900"/>
        <v>25.53</v>
      </c>
      <c r="IT264" s="25">
        <f t="shared" si="901"/>
        <v>25.53</v>
      </c>
      <c r="IU264" s="25">
        <f>ROUND(IF(EN264="Cống tròn",IF(EN264="Cống tròn",IV264+FF264,0),IF(EN264="Cống hộp",IF(EN264="Cống hộp",IV264+GP264,0),IF(OR(EN264="Rãnh xây",EN264="Rãnh bê tông"),IF(OR(EN264="Rãnh xây",EN264="Rãnh bê tông"),IV264+GP264,0),IF(EN264="ống nhựa",IF(EN264="Ống nhựa",IV264+HT264,0),IF(EN264="Rãnh thang",IF(EN264="Rãnh thang",IQ264+#REF!,0),0))))),2)</f>
        <v>25.68</v>
      </c>
      <c r="IV264" s="18">
        <v>25.53</v>
      </c>
      <c r="IW264" s="25">
        <f t="shared" si="902"/>
        <v>0</v>
      </c>
      <c r="IX264" s="25">
        <f t="shared" si="903"/>
        <v>0</v>
      </c>
      <c r="IY264" s="25">
        <f t="shared" si="904"/>
        <v>25.68</v>
      </c>
      <c r="IZ264" s="25">
        <f t="shared" si="905"/>
        <v>0</v>
      </c>
      <c r="JA264" s="25">
        <f t="shared" si="906"/>
        <v>0</v>
      </c>
      <c r="JB264" s="18">
        <v>25.37</v>
      </c>
      <c r="JC264" s="20">
        <f>ROUND(IF(EN264="Cống tròn",IF(EN264="Cống tròn",IF(EU264="Không có móng",JS264-FF264,IF(EU264="Đế",JR264-FN264,IF(OR(EU264="Móng bê tông",EU264="Móng bê tông kết hợp đế"),JK264-FJ264,0))),0),IF(EN264="Cống hộp",IF(AND(EN264="Cống hộp",EU264="Không có móng"),JS264-GF264,IF(AND(EN264="Cống hộp",EU264="Móng bê tông"),JL264-GB264,0)),IF(OR(EN264="Rãnh xây",EN264="Rãnh bê tông"),IF(OR(EN264="Rãnh xây",EN264="Rãnh bê tông"),JM264-GB264,0),IF(EN264="Ống nhựa",IF(AND(EN264="Ống nhựa",EU264="Không đắp cát"),JS264-HT264,IF(AND(EN264="Ống nhựa",EU264="Đắp cát"),JJ264-HX264,0)),IF(EN264="Rãnh thang",IF(EN264="Rãnh thang",IF(EU264="Móng bê tông",#REF!-#REF!,JS264),0),0))))),2)</f>
        <v>24.19</v>
      </c>
      <c r="JD264" s="20">
        <f t="shared" si="1043"/>
        <v>1.1799999999999997</v>
      </c>
      <c r="JE264" s="20">
        <f t="shared" si="907"/>
        <v>0</v>
      </c>
      <c r="JF264" s="20">
        <f t="shared" si="908"/>
        <v>0</v>
      </c>
      <c r="JG264" s="20">
        <f t="shared" si="909"/>
        <v>24.189999999999998</v>
      </c>
      <c r="JH264" s="20">
        <f t="shared" si="910"/>
        <v>0</v>
      </c>
      <c r="JI264" s="20">
        <f>IF(EN264="Rãnh thang",IF(AND(EN264="Rãnh thang",EU264="Móng bê tông"),JS264-#REF!,0),IF(EN264="Ống nhựa",IF(AND(EN264="Ống nhựa",EU264="Đắp cát"),JS264-HT264,0),IF(EN264="Cống tròn",IF(EN264="Cống tròn",IF(OR(EU264="Móng bê tông",EU264="Móng bê tông kết hợp đế"),JO264-FL264,0),0),IF(EN264="Cống hộp",IF(AND(EN264="Cống hộp",EU264="Móng bê tông"),JP264-GD264,0),IF(OR(EN264="Rãnh xây",EN264="Rãnh bê tông"),IF(AND(EN264="Rãnh xây",EU264="Móng bê tông"),JQ264-GD264,IF(AND(EN264="Rãnh bê tông",EU264="Móng bê tông"),JQ264-GD264,0)),0)))))</f>
        <v>24.29</v>
      </c>
      <c r="JJ264" s="20">
        <f t="shared" si="911"/>
        <v>0</v>
      </c>
      <c r="JK264" s="20">
        <f t="shared" si="912"/>
        <v>0</v>
      </c>
      <c r="JL264" s="20">
        <f t="shared" si="913"/>
        <v>0</v>
      </c>
      <c r="JM264" s="20">
        <f t="shared" si="914"/>
        <v>24.29</v>
      </c>
      <c r="JN264" s="20">
        <f t="shared" si="915"/>
        <v>24.49</v>
      </c>
      <c r="JO264" s="20">
        <f t="shared" si="916"/>
        <v>0</v>
      </c>
      <c r="JP264" s="20">
        <f t="shared" si="917"/>
        <v>0</v>
      </c>
      <c r="JQ264" s="20">
        <f t="shared" si="918"/>
        <v>24.49</v>
      </c>
      <c r="JR264" s="20">
        <f t="shared" si="919"/>
        <v>0</v>
      </c>
      <c r="JS264" s="26">
        <v>24.49</v>
      </c>
      <c r="JT264" s="25">
        <f t="shared" si="1044"/>
        <v>1</v>
      </c>
      <c r="JU264" s="25">
        <f t="shared" si="920"/>
        <v>25.49</v>
      </c>
      <c r="JV264" s="25">
        <f t="shared" si="921"/>
        <v>25.49</v>
      </c>
      <c r="JW264" s="25">
        <f>ROUND(IF(EN264="Cống tròn",IF(EN264="Cống tròn",JX264+FF264,0),IF(EN264="Cống hộp",IF(EN264="Cống hộp",JX264+GP264,0),IF(OR(EN264="Rãnh xây",EN264="Rãnh bê tông"),IF(OR(EN264="Rãnh xây",EN264="Rãnh bê tông"),JX264+GP264,0),IF(EN264="ống nhựa",IF(EN264="Ống nhựa",JX264+HT264,0),IF(EN264="Rãnh thang",IF(EN264="Rãnh thang",JS264+#REF!,0),0))))),2)</f>
        <v>25.64</v>
      </c>
      <c r="JX264" s="27">
        <v>25.49</v>
      </c>
      <c r="JY264" s="25">
        <f t="shared" si="922"/>
        <v>0</v>
      </c>
      <c r="JZ264" s="25">
        <f t="shared" si="923"/>
        <v>0</v>
      </c>
      <c r="KA264" s="25">
        <f t="shared" si="924"/>
        <v>25.64</v>
      </c>
      <c r="KB264" s="25">
        <f t="shared" si="925"/>
        <v>0</v>
      </c>
      <c r="KC264" s="25">
        <f t="shared" si="926"/>
        <v>0</v>
      </c>
      <c r="KD264" s="28" t="s">
        <v>98</v>
      </c>
      <c r="KE264" s="27">
        <v>0</v>
      </c>
      <c r="KF264" s="25">
        <f t="shared" si="927"/>
        <v>1.2300000000000004</v>
      </c>
      <c r="KG264" s="25">
        <f t="shared" si="1045"/>
        <v>1.2300000000000004</v>
      </c>
      <c r="KH264" s="27">
        <v>0</v>
      </c>
      <c r="KI264" s="25">
        <f t="shared" si="928"/>
        <v>1.1799999999999997</v>
      </c>
      <c r="KJ264" s="25">
        <f t="shared" si="1046"/>
        <v>1.1799999999999997</v>
      </c>
      <c r="KK264" s="25">
        <f t="shared" si="929"/>
        <v>0</v>
      </c>
      <c r="KL264" s="25">
        <f t="shared" si="930"/>
        <v>0</v>
      </c>
      <c r="KM264" s="25">
        <f t="shared" si="1047"/>
        <v>0</v>
      </c>
      <c r="KN264" s="25">
        <f t="shared" si="931"/>
        <v>0</v>
      </c>
      <c r="KO264" s="25">
        <f t="shared" si="932"/>
        <v>0</v>
      </c>
      <c r="KP264" s="25">
        <f t="shared" si="1048"/>
        <v>0</v>
      </c>
      <c r="KQ264" s="25">
        <f t="shared" si="933"/>
        <v>0</v>
      </c>
      <c r="KR264" s="25">
        <f t="shared" si="934"/>
        <v>0</v>
      </c>
      <c r="KS264" s="25">
        <f t="shared" si="1049"/>
        <v>0</v>
      </c>
      <c r="KT264" s="25">
        <f t="shared" si="935"/>
        <v>0</v>
      </c>
      <c r="KU264" s="25">
        <f t="shared" si="936"/>
        <v>0</v>
      </c>
      <c r="KV264" s="25">
        <f t="shared" si="1050"/>
        <v>0</v>
      </c>
      <c r="KW264" s="25">
        <f t="shared" si="863"/>
        <v>0</v>
      </c>
      <c r="KX264" s="25">
        <f t="shared" si="937"/>
        <v>0</v>
      </c>
      <c r="KY264" s="25">
        <f t="shared" si="1051"/>
        <v>0</v>
      </c>
      <c r="KZ264" s="25">
        <f t="shared" si="938"/>
        <v>0</v>
      </c>
      <c r="LA264" s="25">
        <f t="shared" si="939"/>
        <v>0</v>
      </c>
      <c r="LB264" s="25">
        <f t="shared" si="1052"/>
        <v>0</v>
      </c>
      <c r="LC264" s="25">
        <f t="shared" si="940"/>
        <v>0</v>
      </c>
      <c r="LD264" s="25">
        <f t="shared" si="941"/>
        <v>0</v>
      </c>
      <c r="LE264" s="25">
        <f t="shared" si="1053"/>
        <v>0</v>
      </c>
      <c r="LF264" s="25">
        <f t="shared" si="942"/>
        <v>0</v>
      </c>
      <c r="LG264" s="25">
        <f t="shared" si="943"/>
        <v>0</v>
      </c>
      <c r="LH264" s="25">
        <f t="shared" si="1054"/>
        <v>0</v>
      </c>
      <c r="LI264" s="25">
        <f t="shared" si="944"/>
        <v>0.1</v>
      </c>
      <c r="LJ264" s="25">
        <f t="shared" si="945"/>
        <v>0.1</v>
      </c>
      <c r="LK264" s="25">
        <f t="shared" si="1055"/>
        <v>0.1</v>
      </c>
      <c r="LL264" s="25">
        <f t="shared" si="946"/>
        <v>0</v>
      </c>
      <c r="LM264" s="25">
        <f t="shared" si="947"/>
        <v>0</v>
      </c>
      <c r="LN264" s="25">
        <f t="shared" si="1056"/>
        <v>0</v>
      </c>
      <c r="LO264" s="25">
        <f t="shared" si="948"/>
        <v>0.2</v>
      </c>
      <c r="LP264" s="25">
        <f t="shared" si="949"/>
        <v>0.2</v>
      </c>
      <c r="LQ264" s="25">
        <f t="shared" si="1057"/>
        <v>0.2</v>
      </c>
      <c r="LR264" s="25">
        <f t="shared" si="950"/>
        <v>0</v>
      </c>
      <c r="LS264" s="25">
        <f t="shared" si="951"/>
        <v>0</v>
      </c>
      <c r="LT264" s="25">
        <f t="shared" si="1058"/>
        <v>0</v>
      </c>
      <c r="LU264" s="25">
        <f t="shared" si="952"/>
        <v>1.1499999999999999</v>
      </c>
      <c r="LV264" s="25">
        <f t="shared" si="953"/>
        <v>1.1499999999999999</v>
      </c>
      <c r="LW264" s="25">
        <f t="shared" si="1059"/>
        <v>1.1499999999999999</v>
      </c>
      <c r="LX264" s="25">
        <f t="shared" si="954"/>
        <v>0</v>
      </c>
      <c r="LY264" s="25">
        <f t="shared" si="955"/>
        <v>0</v>
      </c>
      <c r="LZ264" s="25">
        <f t="shared" si="1060"/>
        <v>0</v>
      </c>
      <c r="MA264" s="25">
        <f t="shared" si="956"/>
        <v>0</v>
      </c>
      <c r="MB264" s="25">
        <f t="shared" si="957"/>
        <v>0</v>
      </c>
      <c r="MC264" s="25">
        <f t="shared" si="1061"/>
        <v>0</v>
      </c>
      <c r="MD264" s="25">
        <f t="shared" si="958"/>
        <v>0</v>
      </c>
      <c r="ME264" s="25">
        <f t="shared" si="959"/>
        <v>0</v>
      </c>
      <c r="MF264" s="25">
        <f t="shared" si="1062"/>
        <v>0</v>
      </c>
      <c r="MG264" s="25">
        <f t="shared" si="960"/>
        <v>0</v>
      </c>
      <c r="MH264" s="25">
        <f t="shared" si="961"/>
        <v>0</v>
      </c>
      <c r="MI264" s="25">
        <f t="shared" si="1063"/>
        <v>0</v>
      </c>
      <c r="MJ264" s="25">
        <f t="shared" si="962"/>
        <v>0</v>
      </c>
      <c r="MK264" s="25">
        <f t="shared" si="963"/>
        <v>0</v>
      </c>
      <c r="ML264" s="25">
        <f t="shared" si="1064"/>
        <v>0</v>
      </c>
      <c r="MM264" s="25">
        <f t="shared" si="964"/>
        <v>0</v>
      </c>
      <c r="MN264" s="25">
        <f t="shared" si="965"/>
        <v>0</v>
      </c>
      <c r="MO264" s="25">
        <f t="shared" si="1065"/>
        <v>0</v>
      </c>
      <c r="MP264" s="25">
        <f t="shared" si="966"/>
        <v>0</v>
      </c>
      <c r="MQ264" s="25">
        <f t="shared" si="967"/>
        <v>0</v>
      </c>
      <c r="MR264" s="25">
        <f t="shared" si="1066"/>
        <v>0</v>
      </c>
      <c r="MS264" s="29">
        <v>1.5999999999999999</v>
      </c>
      <c r="MT264" s="29">
        <v>0</v>
      </c>
      <c r="MU264" s="29">
        <v>1</v>
      </c>
      <c r="MV264" s="29">
        <v>1</v>
      </c>
      <c r="MW264" s="25">
        <f t="shared" si="968"/>
        <v>1.6</v>
      </c>
      <c r="MX264" s="25">
        <f t="shared" si="969"/>
        <v>1.97</v>
      </c>
      <c r="MY264" s="25">
        <f t="shared" si="970"/>
        <v>0</v>
      </c>
      <c r="MZ264" s="25">
        <f t="shared" si="971"/>
        <v>0</v>
      </c>
      <c r="NA264" s="25">
        <f t="shared" si="972"/>
        <v>1.6</v>
      </c>
      <c r="NB264" s="25">
        <f t="shared" si="973"/>
        <v>1.89</v>
      </c>
      <c r="NC264" s="25">
        <f t="shared" si="974"/>
        <v>0</v>
      </c>
      <c r="ND264" s="25">
        <f t="shared" si="975"/>
        <v>0</v>
      </c>
      <c r="NE264" s="25">
        <f t="shared" si="1067"/>
        <v>1.6</v>
      </c>
      <c r="NF264" s="25">
        <f t="shared" si="1067"/>
        <v>1.93</v>
      </c>
      <c r="NG264" s="25">
        <f t="shared" si="1067"/>
        <v>0</v>
      </c>
      <c r="NH264" s="25">
        <f t="shared" si="976"/>
        <v>0</v>
      </c>
      <c r="NI264" s="25">
        <f t="shared" si="977"/>
        <v>71.14</v>
      </c>
      <c r="NJ264" s="25">
        <f t="shared" si="978"/>
        <v>0</v>
      </c>
      <c r="NK264" s="25">
        <f t="shared" si="979"/>
        <v>71.14</v>
      </c>
      <c r="NL264" s="25">
        <f t="shared" si="980"/>
        <v>0</v>
      </c>
      <c r="NM264" s="25">
        <f t="shared" si="981"/>
        <v>0</v>
      </c>
      <c r="NN264" s="25">
        <f t="shared" si="1068"/>
        <v>0</v>
      </c>
      <c r="NO264" s="25">
        <f t="shared" si="982"/>
        <v>0</v>
      </c>
      <c r="NP264" s="25">
        <f t="shared" si="983"/>
        <v>0</v>
      </c>
      <c r="NQ264" s="25">
        <f t="shared" si="1069"/>
        <v>0</v>
      </c>
      <c r="NR264" s="25">
        <f t="shared" si="984"/>
        <v>75.56</v>
      </c>
      <c r="NS264" s="25">
        <f t="shared" si="985"/>
        <v>0</v>
      </c>
      <c r="NT264" s="25">
        <f t="shared" si="1070"/>
        <v>75.56</v>
      </c>
      <c r="NU264" s="25">
        <f t="shared" si="986"/>
        <v>0</v>
      </c>
      <c r="NV264" s="25">
        <f t="shared" si="987"/>
        <v>0</v>
      </c>
      <c r="NW264" s="25">
        <f t="shared" si="1071"/>
        <v>0</v>
      </c>
      <c r="NX264" s="25">
        <f t="shared" si="1072"/>
        <v>75.56</v>
      </c>
      <c r="NY264" s="25">
        <f t="shared" si="1072"/>
        <v>0</v>
      </c>
      <c r="NZ264" s="25">
        <f t="shared" si="1073"/>
        <v>75.56</v>
      </c>
      <c r="OA264" s="25">
        <f t="shared" si="1074"/>
        <v>-4.42</v>
      </c>
      <c r="OB264" s="25">
        <f t="shared" si="1074"/>
        <v>0</v>
      </c>
      <c r="OC264" s="25">
        <f t="shared" si="1075"/>
        <v>-4.42</v>
      </c>
      <c r="OD264" s="25">
        <f t="shared" si="1076"/>
        <v>75.56</v>
      </c>
      <c r="OE264" s="25">
        <f t="shared" si="1076"/>
        <v>0</v>
      </c>
      <c r="OF264" s="25">
        <f t="shared" si="1076"/>
        <v>75.56</v>
      </c>
      <c r="OG264" s="25">
        <f t="shared" si="988"/>
        <v>0</v>
      </c>
      <c r="OH264" s="25">
        <f t="shared" si="989"/>
        <v>0</v>
      </c>
      <c r="OI264" s="25">
        <f t="shared" si="990"/>
        <v>0</v>
      </c>
      <c r="OJ264" s="25">
        <f t="shared" si="991"/>
        <v>0</v>
      </c>
      <c r="OK264" s="25">
        <f t="shared" si="992"/>
        <v>0</v>
      </c>
      <c r="OL264" s="25">
        <f t="shared" si="993"/>
        <v>0</v>
      </c>
      <c r="OM264" s="25">
        <f t="shared" si="1077"/>
        <v>0</v>
      </c>
      <c r="ON264" s="25">
        <f t="shared" si="1077"/>
        <v>0</v>
      </c>
      <c r="OO264" s="25">
        <f t="shared" si="1077"/>
        <v>0</v>
      </c>
      <c r="OP264" s="25">
        <f t="shared" si="994"/>
        <v>0</v>
      </c>
      <c r="OQ264" s="25">
        <f t="shared" si="995"/>
        <v>0</v>
      </c>
      <c r="OR264" s="25">
        <f t="shared" si="1078"/>
        <v>0</v>
      </c>
      <c r="OS264" s="19">
        <v>536967.82999999996</v>
      </c>
      <c r="OT264" s="19">
        <v>2370871.37</v>
      </c>
    </row>
    <row r="265" spans="1:410" ht="33" customHeight="1" x14ac:dyDescent="0.25">
      <c r="A265" s="18"/>
      <c r="B265" s="18" t="s">
        <v>1005</v>
      </c>
      <c r="C265" s="18">
        <v>560.26</v>
      </c>
      <c r="D265" s="16" t="e">
        <f>_xlfn.IFNA(INDEX(#REF!,MATCH(E265,#REF!,0)),0)</f>
        <v>#REF!</v>
      </c>
      <c r="E265" s="18" t="s">
        <v>1066</v>
      </c>
      <c r="F265" s="16" t="s">
        <v>765</v>
      </c>
      <c r="G265" s="16" t="s">
        <v>766</v>
      </c>
      <c r="H265" s="16" t="s">
        <v>767</v>
      </c>
      <c r="I265" s="16" t="s">
        <v>768</v>
      </c>
      <c r="J265" s="16" t="s">
        <v>769</v>
      </c>
      <c r="K265" s="16" t="s">
        <v>770</v>
      </c>
      <c r="L265" s="16" t="s">
        <v>771</v>
      </c>
      <c r="M265" s="18">
        <v>1.64</v>
      </c>
      <c r="N265" s="18">
        <v>1.94</v>
      </c>
      <c r="O265" s="18">
        <v>2.04</v>
      </c>
      <c r="P265" s="18">
        <v>2.34</v>
      </c>
      <c r="Q265" s="18">
        <v>0.1</v>
      </c>
      <c r="R265" s="18">
        <v>1.8399999999999999</v>
      </c>
      <c r="S265" s="18">
        <v>2.14</v>
      </c>
      <c r="T265" s="18">
        <v>0.2</v>
      </c>
      <c r="U265" s="18">
        <v>0</v>
      </c>
      <c r="V265" s="18">
        <v>0</v>
      </c>
      <c r="W265" s="18">
        <v>0</v>
      </c>
      <c r="X265" s="18">
        <v>1.64</v>
      </c>
      <c r="Y265" s="18">
        <v>1.9</v>
      </c>
      <c r="Z265" s="20">
        <f t="shared" si="996"/>
        <v>1.8</v>
      </c>
      <c r="AA265" s="18">
        <v>0.22</v>
      </c>
      <c r="AB265" s="18">
        <v>0</v>
      </c>
      <c r="AC265" s="18">
        <v>0</v>
      </c>
      <c r="AD265" s="18">
        <v>0</v>
      </c>
      <c r="AE265" s="18">
        <v>0</v>
      </c>
      <c r="AF265" s="18">
        <v>0</v>
      </c>
      <c r="AG265" s="18">
        <v>1.2</v>
      </c>
      <c r="AH265" s="18">
        <v>1.5</v>
      </c>
      <c r="AI265" s="20">
        <f t="shared" si="997"/>
        <v>1.95</v>
      </c>
      <c r="AJ265" s="18">
        <v>0</v>
      </c>
      <c r="AK265" s="18">
        <v>0</v>
      </c>
      <c r="AL265" s="20">
        <f t="shared" si="998"/>
        <v>0</v>
      </c>
      <c r="AM265" s="18">
        <v>1.64</v>
      </c>
      <c r="AN265" s="18">
        <v>1.5</v>
      </c>
      <c r="AO265" s="18">
        <v>0.15</v>
      </c>
      <c r="AP265" s="18">
        <v>0.22</v>
      </c>
      <c r="AQ265" s="18">
        <v>1.64</v>
      </c>
      <c r="AR265" s="18">
        <v>1.72</v>
      </c>
      <c r="AS265" s="18">
        <v>0.12</v>
      </c>
      <c r="AT265" s="18">
        <v>0.11</v>
      </c>
      <c r="AU265" s="18">
        <v>0</v>
      </c>
      <c r="AV265" s="18">
        <v>1</v>
      </c>
      <c r="AW265" s="18">
        <v>0</v>
      </c>
      <c r="AX265" s="18">
        <v>0</v>
      </c>
      <c r="AY265" s="18">
        <v>0</v>
      </c>
      <c r="AZ265" s="18">
        <v>0</v>
      </c>
      <c r="BA265" s="18">
        <v>0</v>
      </c>
      <c r="BB265" s="18">
        <v>0</v>
      </c>
      <c r="BC265" s="18">
        <v>0</v>
      </c>
      <c r="BD265" s="18">
        <v>0</v>
      </c>
      <c r="BE265" s="18">
        <v>0</v>
      </c>
      <c r="BF265" s="18">
        <v>0</v>
      </c>
      <c r="BG265" s="18">
        <v>0</v>
      </c>
      <c r="BH265" s="18">
        <v>0</v>
      </c>
      <c r="BI265" s="18">
        <v>2</v>
      </c>
      <c r="BJ265" s="18">
        <v>0</v>
      </c>
      <c r="BK265" s="18">
        <v>0</v>
      </c>
      <c r="BL265" s="18">
        <v>0</v>
      </c>
      <c r="BM265" s="18">
        <v>0</v>
      </c>
      <c r="BN265" s="18">
        <v>0</v>
      </c>
      <c r="BO265" s="18">
        <v>0</v>
      </c>
      <c r="BP265" s="18">
        <v>0</v>
      </c>
      <c r="BQ265" s="18">
        <v>0</v>
      </c>
      <c r="BR265" s="18">
        <v>0</v>
      </c>
      <c r="BS265" s="18">
        <v>0</v>
      </c>
      <c r="BT265" s="18">
        <v>0</v>
      </c>
      <c r="BU265" s="18">
        <v>0</v>
      </c>
      <c r="BV265" s="18">
        <v>0</v>
      </c>
      <c r="BW265" s="18">
        <v>0</v>
      </c>
      <c r="BX265" s="18">
        <v>0</v>
      </c>
      <c r="BY265" s="18">
        <v>0</v>
      </c>
      <c r="BZ265" s="18">
        <v>0</v>
      </c>
      <c r="CA265" s="16" t="e">
        <f>_xlfn.IFNA(IF(RIGHT(D265,2)="=G",0,INDEX(#REF!,MATCH(E265,#REF!,0))),0)</f>
        <v>#REF!</v>
      </c>
      <c r="CB265" s="16" t="s">
        <v>776</v>
      </c>
      <c r="CC265" s="18">
        <v>0</v>
      </c>
      <c r="CD265" s="18">
        <v>0</v>
      </c>
      <c r="CE265" s="18">
        <v>1.4</v>
      </c>
      <c r="CF265" s="18">
        <v>0.85</v>
      </c>
      <c r="CG265" s="18">
        <v>0.12</v>
      </c>
      <c r="CH265" s="18">
        <v>2</v>
      </c>
      <c r="CI265" s="16" t="s">
        <v>98</v>
      </c>
      <c r="CJ265" s="18">
        <v>0</v>
      </c>
      <c r="CK265" s="20">
        <f t="shared" si="864"/>
        <v>1.48</v>
      </c>
      <c r="CL265" s="20">
        <f t="shared" si="999"/>
        <v>1.48</v>
      </c>
      <c r="CM265" s="18">
        <v>21.39</v>
      </c>
      <c r="CN265" s="18">
        <v>26.21</v>
      </c>
      <c r="CO265" s="18">
        <v>25.371000000000002</v>
      </c>
      <c r="CP265" s="22">
        <f t="shared" si="865"/>
        <v>25.37</v>
      </c>
      <c r="CQ265" s="22">
        <f t="shared" si="866"/>
        <v>23.89</v>
      </c>
      <c r="CR265" s="22">
        <f t="shared" si="1000"/>
        <v>1.48</v>
      </c>
      <c r="CS265" s="22">
        <f t="shared" si="867"/>
        <v>23.990000000000002</v>
      </c>
      <c r="CT265" s="22">
        <f t="shared" si="868"/>
        <v>24.19</v>
      </c>
      <c r="CU265" s="18">
        <v>24.19</v>
      </c>
      <c r="CV265" s="22">
        <f t="shared" si="1001"/>
        <v>1.8</v>
      </c>
      <c r="CW265" s="22">
        <f t="shared" si="869"/>
        <v>0</v>
      </c>
      <c r="CX265" s="22">
        <f t="shared" si="870"/>
        <v>0</v>
      </c>
      <c r="CY265" s="22">
        <f t="shared" si="871"/>
        <v>25.94</v>
      </c>
      <c r="CZ265" s="22">
        <f t="shared" si="872"/>
        <v>26.09</v>
      </c>
      <c r="DA265" s="18">
        <v>26.21</v>
      </c>
      <c r="DB265" s="20">
        <f t="shared" si="1002"/>
        <v>2.3199999999999998</v>
      </c>
      <c r="DC265" s="20">
        <f t="shared" si="1003"/>
        <v>0.84</v>
      </c>
      <c r="DD265" s="20">
        <f t="shared" si="1004"/>
        <v>1.48</v>
      </c>
      <c r="DE265" s="20">
        <f t="shared" si="873"/>
        <v>0.1</v>
      </c>
      <c r="DF265" s="20">
        <f t="shared" si="874"/>
        <v>0.2</v>
      </c>
      <c r="DG265" s="20">
        <f t="shared" si="875"/>
        <v>1.18</v>
      </c>
      <c r="DH265" s="20">
        <f t="shared" si="876"/>
        <v>0</v>
      </c>
      <c r="DI265" s="20">
        <f t="shared" si="877"/>
        <v>0</v>
      </c>
      <c r="DJ265" s="20">
        <f t="shared" si="878"/>
        <v>0</v>
      </c>
      <c r="DK265" s="20">
        <f t="shared" si="1005"/>
        <v>1.48</v>
      </c>
      <c r="DL265" s="20">
        <f t="shared" si="1006"/>
        <v>0</v>
      </c>
      <c r="DM265" s="20">
        <f t="shared" si="1007"/>
        <v>0</v>
      </c>
      <c r="DN265" s="20">
        <f t="shared" si="1008"/>
        <v>0</v>
      </c>
      <c r="DO265" s="18">
        <v>2.54</v>
      </c>
      <c r="DP265" s="18">
        <v>0</v>
      </c>
      <c r="DQ265" s="18">
        <v>1</v>
      </c>
      <c r="DR265" s="18">
        <v>1</v>
      </c>
      <c r="DS265" s="25">
        <f t="shared" si="1009"/>
        <v>2.54</v>
      </c>
      <c r="DT265" s="25">
        <f t="shared" si="1010"/>
        <v>0</v>
      </c>
      <c r="DU265" s="25">
        <f t="shared" si="1011"/>
        <v>3.76</v>
      </c>
      <c r="DV265" s="25">
        <f t="shared" si="1012"/>
        <v>0</v>
      </c>
      <c r="DW265" s="25">
        <f t="shared" si="1013"/>
        <v>3.76</v>
      </c>
      <c r="DX265" s="25">
        <f t="shared" si="1014"/>
        <v>7.67</v>
      </c>
      <c r="DY265" s="25">
        <f t="shared" si="1015"/>
        <v>0</v>
      </c>
      <c r="DZ265" s="25">
        <f t="shared" si="1016"/>
        <v>7.67</v>
      </c>
      <c r="EA265" s="25">
        <f t="shared" si="1017"/>
        <v>5.0199999999999996</v>
      </c>
      <c r="EB265" s="25">
        <f t="shared" si="1018"/>
        <v>0</v>
      </c>
      <c r="EC265" s="25">
        <f t="shared" si="1019"/>
        <v>5.0199999999999996</v>
      </c>
      <c r="ED265" s="25">
        <f t="shared" si="1020"/>
        <v>2.65</v>
      </c>
      <c r="EE265" s="25">
        <f t="shared" si="1020"/>
        <v>0</v>
      </c>
      <c r="EF265" s="25">
        <f t="shared" si="1021"/>
        <v>2.65</v>
      </c>
      <c r="EG265" s="25">
        <f t="shared" si="1022"/>
        <v>5.0199999999999996</v>
      </c>
      <c r="EH265" s="25">
        <f t="shared" si="1022"/>
        <v>0</v>
      </c>
      <c r="EI265" s="25">
        <f t="shared" si="1023"/>
        <v>5.0199999999999996</v>
      </c>
      <c r="EJ265" s="18">
        <v>560.26</v>
      </c>
      <c r="EK265" s="18">
        <v>598.76</v>
      </c>
      <c r="EL265" s="18" t="s">
        <v>1066</v>
      </c>
      <c r="EM265" s="18" t="s">
        <v>1067</v>
      </c>
      <c r="EN265" s="16" t="s">
        <v>870</v>
      </c>
      <c r="EO265" s="16" t="s">
        <v>871</v>
      </c>
      <c r="EP265" s="16" t="e">
        <f>IF(OR(EN265="Cống tròn",EN265="Cống hộp",EN265="Ống nhựa"),INDEX(#REF!,MATCH(E265,#REF!,0)),IF(OR(EN265="Rãnh xây",EN265="Rãnh bê tông"),INDEX(#REF!,MATCH(E265,#REF!,0)),0))</f>
        <v>#REF!</v>
      </c>
      <c r="EQ265" s="18">
        <v>36.86</v>
      </c>
      <c r="ER265" s="18"/>
      <c r="ES265" s="25">
        <f t="shared" si="1024"/>
        <v>0</v>
      </c>
      <c r="ET265" s="1" t="str">
        <f>_xlfn.IFNA(IF(EN265="Cống tròn",INDEX(#REF!,MATCH(E265,#REF!,0)),IF(EN265="Cống hộp",INDEX(#REF!,MATCH(E265,#REF!,0)),EU265&amp;" ,"&amp;EV265)),0)</f>
        <v>Móng bê tông ,Có cốt thép</v>
      </c>
      <c r="EU265" s="16" t="s">
        <v>769</v>
      </c>
      <c r="EV265" s="16" t="s">
        <v>872</v>
      </c>
      <c r="EW265" s="16" t="e">
        <f>_xlfn.IFNA(INDEX(#REF!,MATCH(E265,#REF!,0)),0)</f>
        <v>#REF!</v>
      </c>
      <c r="EX265" s="16"/>
      <c r="EY265" s="18">
        <v>0</v>
      </c>
      <c r="EZ265" s="18">
        <v>0</v>
      </c>
      <c r="FA265" s="18">
        <v>0</v>
      </c>
      <c r="FB265" s="19">
        <v>0</v>
      </c>
      <c r="FC265" s="19">
        <v>0</v>
      </c>
      <c r="FD265" s="25">
        <f t="shared" si="879"/>
        <v>0</v>
      </c>
      <c r="FE265" s="25">
        <f t="shared" si="1025"/>
        <v>0</v>
      </c>
      <c r="FF265" s="18">
        <v>0</v>
      </c>
      <c r="FG265" s="18">
        <v>0</v>
      </c>
      <c r="FH265" s="18">
        <v>0</v>
      </c>
      <c r="FI265" s="25">
        <f t="shared" si="1026"/>
        <v>0</v>
      </c>
      <c r="FJ265" s="18">
        <v>0</v>
      </c>
      <c r="FK265" s="18">
        <v>0</v>
      </c>
      <c r="FL265" s="18">
        <v>0</v>
      </c>
      <c r="FM265" s="18">
        <v>0</v>
      </c>
      <c r="FN265" s="18">
        <v>0</v>
      </c>
      <c r="FO265" s="25">
        <f t="shared" si="1027"/>
        <v>0</v>
      </c>
      <c r="FP265" s="18">
        <v>0</v>
      </c>
      <c r="FQ265" s="18">
        <v>0</v>
      </c>
      <c r="FR265" s="25">
        <f t="shared" si="880"/>
        <v>0</v>
      </c>
      <c r="FS265" s="25">
        <f t="shared" si="881"/>
        <v>0</v>
      </c>
      <c r="FT265" s="25">
        <f t="shared" si="882"/>
        <v>0</v>
      </c>
      <c r="FU265" s="25">
        <f t="shared" si="883"/>
        <v>0</v>
      </c>
      <c r="FV265" s="25" t="str">
        <f t="shared" si="1028"/>
        <v>Đủ</v>
      </c>
      <c r="FW265" s="25">
        <f t="shared" si="1029"/>
        <v>0</v>
      </c>
      <c r="FX265" s="16" t="s">
        <v>820</v>
      </c>
      <c r="FY265" s="16" t="s">
        <v>766</v>
      </c>
      <c r="FZ265" s="16" t="s">
        <v>771</v>
      </c>
      <c r="GA265" s="16" t="s">
        <v>771</v>
      </c>
      <c r="GB265" s="18">
        <v>0.1</v>
      </c>
      <c r="GC265" s="18">
        <v>1.6</v>
      </c>
      <c r="GD265" s="18">
        <v>0.2</v>
      </c>
      <c r="GE265" s="18">
        <v>1.4</v>
      </c>
      <c r="GF265" s="18">
        <v>0</v>
      </c>
      <c r="GG265" s="18">
        <v>0</v>
      </c>
      <c r="GH265" s="18">
        <v>0.2</v>
      </c>
      <c r="GI265" s="18">
        <v>2</v>
      </c>
      <c r="GJ265" s="18">
        <v>1</v>
      </c>
      <c r="GK265" s="18"/>
      <c r="GL265" s="25">
        <f t="shared" si="884"/>
        <v>1</v>
      </c>
      <c r="GM265" s="25">
        <f t="shared" si="1030"/>
        <v>1</v>
      </c>
      <c r="GN265" s="18">
        <v>0</v>
      </c>
      <c r="GO265" s="18">
        <v>0</v>
      </c>
      <c r="GP265" s="18">
        <v>0.15</v>
      </c>
      <c r="GQ265" s="18">
        <v>0.11</v>
      </c>
      <c r="GR265" s="1" t="e">
        <f>_xlfn.IFNA(INDEX(#REF!,MATCH(E265,#REF!,0)),0)</f>
        <v>#REF!</v>
      </c>
      <c r="GS265" s="16"/>
      <c r="GT265" s="18">
        <v>0</v>
      </c>
      <c r="GU265" s="18">
        <v>0</v>
      </c>
      <c r="GV265" s="18">
        <v>0</v>
      </c>
      <c r="GW265" s="18">
        <v>0</v>
      </c>
      <c r="GX265" s="25">
        <f t="shared" si="885"/>
        <v>0</v>
      </c>
      <c r="GY265" s="25">
        <f t="shared" si="886"/>
        <v>0</v>
      </c>
      <c r="GZ265" s="25">
        <f t="shared" si="1031"/>
        <v>1.45</v>
      </c>
      <c r="HA265" s="1" t="e" cm="1">
        <f t="array" ref="HA265">INDEX(#REF!,MATCH(EJ265&amp;EK265&amp;HD265&amp;HE265&amp;HF265,#REF!&amp;#REF!&amp;#REF!&amp;#REF!&amp;#REF!,0))</f>
        <v>#REF!</v>
      </c>
      <c r="HB265" s="16" t="s">
        <v>872</v>
      </c>
      <c r="HC265" s="25">
        <f t="shared" si="1032"/>
        <v>36</v>
      </c>
      <c r="HD265" s="18">
        <v>1</v>
      </c>
      <c r="HE265" s="18">
        <v>1.2</v>
      </c>
      <c r="HF265" s="18">
        <v>0.15</v>
      </c>
      <c r="HG265" s="1" t="e" cm="1">
        <f t="array" ref="HG265">INDEX(#REF!,MATCH(EJ265&amp;EK265&amp;HJ265&amp;HK265&amp;HL265,#REF!&amp;#REF!&amp;#REF!&amp;#REF!&amp;#REF!,0))</f>
        <v>#REF!</v>
      </c>
      <c r="HH265" s="16" t="s">
        <v>872</v>
      </c>
      <c r="HI265" s="25">
        <f t="shared" si="1033"/>
        <v>1</v>
      </c>
      <c r="HJ265" s="25">
        <f t="shared" si="1034"/>
        <v>0.54</v>
      </c>
      <c r="HK265" s="19">
        <v>1.2</v>
      </c>
      <c r="HL265" s="19">
        <v>0.15</v>
      </c>
      <c r="HM265" s="18">
        <v>0.01</v>
      </c>
      <c r="HN265" s="18">
        <v>1</v>
      </c>
      <c r="HO265" s="25">
        <f t="shared" si="1035"/>
        <v>36</v>
      </c>
      <c r="HP265" s="25">
        <f t="shared" si="1036"/>
        <v>0.36</v>
      </c>
      <c r="HQ265" s="25">
        <f t="shared" si="1037"/>
        <v>36.36</v>
      </c>
      <c r="HR265" s="25">
        <f t="shared" si="1038"/>
        <v>-0.5</v>
      </c>
      <c r="HS265" s="25" t="str">
        <f t="shared" si="1039"/>
        <v>Thêm 01</v>
      </c>
      <c r="HT265" s="19">
        <v>0</v>
      </c>
      <c r="HU265" s="19">
        <v>0</v>
      </c>
      <c r="HV265" s="19">
        <v>0</v>
      </c>
      <c r="HW265" s="25">
        <f t="shared" si="1040"/>
        <v>0</v>
      </c>
      <c r="HX265" s="19">
        <v>0</v>
      </c>
      <c r="HY265" s="19">
        <v>0</v>
      </c>
      <c r="HZ265" s="18">
        <v>25.37</v>
      </c>
      <c r="IA265" s="20">
        <f>ROUND(IF(EN265="Cống tròn",IF(EN265="Cống tròn",IF(EU265="Không có móng",IQ265-FF265,IF(EU265="Đế",IP265-FN265,IF(OR(EU265="Móng bê tông",EU265="Móng bê tông kết hợp đế"),II265-FJ265,0))),0),IF(EN265="Cống hộp",IF(AND(EN265="Cống hộp",EU265="Không có móng"),IQ265-GF265,IF(AND(EN265="Cống hộp",EU265="Móng bê tông"),IJ265-GB265,0)),IF(OR(EN265="Rãnh xây",EN265="Rãnh bê tông"),IF(OR(EN265="Rãnh xây",EN265="Rãnh bê tông"),IK265-GB265,0),IF(EN265="Ống nhựa",IF(AND(EN265="Ống nhựa",EU265="Không đắp cát"),IQ265-HT265,IF(AND(EN265="Ống nhựa",EU265="Đắp cát"),IH265-HX265,0)),IF(EN265="Rãnh thang",IF(EN265="Rãnh thang",IF(EU265="Móng bê tông",#REF!-#REF!,IQ265),0),0))))),2)</f>
        <v>24.19</v>
      </c>
      <c r="IB265" s="20">
        <f t="shared" si="1041"/>
        <v>1.1799999999999997</v>
      </c>
      <c r="IC265" s="20">
        <f t="shared" si="887"/>
        <v>0</v>
      </c>
      <c r="ID265" s="20">
        <f t="shared" si="888"/>
        <v>0</v>
      </c>
      <c r="IE265" s="20">
        <f t="shared" si="889"/>
        <v>24.189999999999998</v>
      </c>
      <c r="IF265" s="20">
        <f t="shared" si="890"/>
        <v>0</v>
      </c>
      <c r="IG265" s="20">
        <f>IF(EN265="Rãnh thang",IF(AND(EN265="Rãnh thang",EU265="Móng bê tông"),IQ265-#REF!,0),IF(EN265="Ống nhựa",IF(AND(EN265="Ống nhựa",EU265="Đắp cát"),IQ265-HT265,0),IF(EN265="Cống tròn",IF(EN265="Cống tròn",IF(OR(EU265="Móng bê tông",EU265="Móng bê tông kết hợp đế"),IM265-FL265,0),0),IF(EN265="Cống hộp",IF(AND(EN265="Cống hộp",EU265="Móng bê tông"),IN265-GD265,0),IF(OR(EN265="Rãnh xây",EN265="Rãnh bê tông"),IF(AND(EN265="Rãnh xây",EU265="Móng bê tông"),IO265-GD265,IF(AND(EN265="Rãnh bê tông",EU265="Móng bê tông"),IO265-GD265,0)),0)))))</f>
        <v>24.29</v>
      </c>
      <c r="IH265" s="20">
        <f t="shared" si="891"/>
        <v>0</v>
      </c>
      <c r="II265" s="20">
        <f t="shared" si="892"/>
        <v>0</v>
      </c>
      <c r="IJ265" s="20">
        <f t="shared" si="893"/>
        <v>0</v>
      </c>
      <c r="IK265" s="20">
        <f t="shared" si="894"/>
        <v>24.29</v>
      </c>
      <c r="IL265" s="20">
        <f t="shared" si="895"/>
        <v>24.49</v>
      </c>
      <c r="IM265" s="20">
        <f t="shared" si="896"/>
        <v>0</v>
      </c>
      <c r="IN265" s="20">
        <f t="shared" si="897"/>
        <v>0</v>
      </c>
      <c r="IO265" s="20">
        <f t="shared" si="898"/>
        <v>24.49</v>
      </c>
      <c r="IP265" s="20">
        <f t="shared" si="899"/>
        <v>0</v>
      </c>
      <c r="IQ265" s="18">
        <v>24.49</v>
      </c>
      <c r="IR265" s="25">
        <f t="shared" si="1042"/>
        <v>1</v>
      </c>
      <c r="IS265" s="25">
        <f t="shared" si="900"/>
        <v>25.49</v>
      </c>
      <c r="IT265" s="25">
        <f t="shared" si="901"/>
        <v>25.49</v>
      </c>
      <c r="IU265" s="25">
        <f>ROUND(IF(EN265="Cống tròn",IF(EN265="Cống tròn",IV265+FF265,0),IF(EN265="Cống hộp",IF(EN265="Cống hộp",IV265+GP265,0),IF(OR(EN265="Rãnh xây",EN265="Rãnh bê tông"),IF(OR(EN265="Rãnh xây",EN265="Rãnh bê tông"),IV265+GP265,0),IF(EN265="ống nhựa",IF(EN265="Ống nhựa",IV265+HT265,0),IF(EN265="Rãnh thang",IF(EN265="Rãnh thang",IQ265+#REF!,0),0))))),2)</f>
        <v>25.64</v>
      </c>
      <c r="IV265" s="18">
        <v>25.49</v>
      </c>
      <c r="IW265" s="25">
        <f t="shared" si="902"/>
        <v>0</v>
      </c>
      <c r="IX265" s="25">
        <f t="shared" si="903"/>
        <v>0</v>
      </c>
      <c r="IY265" s="25">
        <f t="shared" si="904"/>
        <v>25.64</v>
      </c>
      <c r="IZ265" s="25">
        <f t="shared" si="905"/>
        <v>0</v>
      </c>
      <c r="JA265" s="25">
        <f t="shared" si="906"/>
        <v>0</v>
      </c>
      <c r="JB265" s="18">
        <v>25.27</v>
      </c>
      <c r="JC265" s="20">
        <f>ROUND(IF(EN265="Cống tròn",IF(EN265="Cống tròn",IF(EU265="Không có móng",JS265-FF265,IF(EU265="Đế",JR265-FN265,IF(OR(EU265="Móng bê tông",EU265="Móng bê tông kết hợp đế"),JK265-FJ265,0))),0),IF(EN265="Cống hộp",IF(AND(EN265="Cống hộp",EU265="Không có móng"),JS265-GF265,IF(AND(EN265="Cống hộp",EU265="Móng bê tông"),JL265-GB265,0)),IF(OR(EN265="Rãnh xây",EN265="Rãnh bê tông"),IF(OR(EN265="Rãnh xây",EN265="Rãnh bê tông"),JM265-GB265,0),IF(EN265="Ống nhựa",IF(AND(EN265="Ống nhựa",EU265="Không đắp cát"),JS265-HT265,IF(AND(EN265="Ống nhựa",EU265="Đắp cát"),JJ265-HX265,0)),IF(EN265="Rãnh thang",IF(EN265="Rãnh thang",IF(EU265="Móng bê tông",#REF!-#REF!,JS265),0),0))))),2)</f>
        <v>24.15</v>
      </c>
      <c r="JD265" s="20">
        <f t="shared" si="1043"/>
        <v>1.120000000000001</v>
      </c>
      <c r="JE265" s="20">
        <f t="shared" si="907"/>
        <v>0</v>
      </c>
      <c r="JF265" s="20">
        <f t="shared" si="908"/>
        <v>0</v>
      </c>
      <c r="JG265" s="20">
        <f t="shared" si="909"/>
        <v>24.15</v>
      </c>
      <c r="JH265" s="20">
        <f t="shared" si="910"/>
        <v>0</v>
      </c>
      <c r="JI265" s="20">
        <f>IF(EN265="Rãnh thang",IF(AND(EN265="Rãnh thang",EU265="Móng bê tông"),JS265-#REF!,0),IF(EN265="Ống nhựa",IF(AND(EN265="Ống nhựa",EU265="Đắp cát"),JS265-HT265,0),IF(EN265="Cống tròn",IF(EN265="Cống tròn",IF(OR(EU265="Móng bê tông",EU265="Móng bê tông kết hợp đế"),JO265-FL265,0),0),IF(EN265="Cống hộp",IF(AND(EN265="Cống hộp",EU265="Móng bê tông"),JP265-GD265,0),IF(OR(EN265="Rãnh xây",EN265="Rãnh bê tông"),IF(AND(EN265="Rãnh xây",EU265="Móng bê tông"),JQ265-GD265,IF(AND(EN265="Rãnh bê tông",EU265="Móng bê tông"),JQ265-GD265,0)),0)))))</f>
        <v>24.25</v>
      </c>
      <c r="JJ265" s="20">
        <f t="shared" si="911"/>
        <v>0</v>
      </c>
      <c r="JK265" s="20">
        <f t="shared" si="912"/>
        <v>0</v>
      </c>
      <c r="JL265" s="20">
        <f t="shared" si="913"/>
        <v>0</v>
      </c>
      <c r="JM265" s="20">
        <f t="shared" si="914"/>
        <v>24.25</v>
      </c>
      <c r="JN265" s="20">
        <f t="shared" si="915"/>
        <v>24.45</v>
      </c>
      <c r="JO265" s="20">
        <f t="shared" si="916"/>
        <v>0</v>
      </c>
      <c r="JP265" s="20">
        <f t="shared" si="917"/>
        <v>0</v>
      </c>
      <c r="JQ265" s="20">
        <f t="shared" si="918"/>
        <v>24.45</v>
      </c>
      <c r="JR265" s="20">
        <f t="shared" si="919"/>
        <v>0</v>
      </c>
      <c r="JS265" s="26">
        <v>24.45</v>
      </c>
      <c r="JT265" s="25">
        <f t="shared" si="1044"/>
        <v>1</v>
      </c>
      <c r="JU265" s="25">
        <f t="shared" si="920"/>
        <v>25.45</v>
      </c>
      <c r="JV265" s="25">
        <f t="shared" si="921"/>
        <v>25.45</v>
      </c>
      <c r="JW265" s="25">
        <f>ROUND(IF(EN265="Cống tròn",IF(EN265="Cống tròn",JX265+FF265,0),IF(EN265="Cống hộp",IF(EN265="Cống hộp",JX265+GP265,0),IF(OR(EN265="Rãnh xây",EN265="Rãnh bê tông"),IF(OR(EN265="Rãnh xây",EN265="Rãnh bê tông"),JX265+GP265,0),IF(EN265="ống nhựa",IF(EN265="Ống nhựa",JX265+HT265,0),IF(EN265="Rãnh thang",IF(EN265="Rãnh thang",JS265+#REF!,0),0))))),2)</f>
        <v>25.6</v>
      </c>
      <c r="JX265" s="27">
        <v>25.45</v>
      </c>
      <c r="JY265" s="25">
        <f t="shared" si="922"/>
        <v>0</v>
      </c>
      <c r="JZ265" s="25">
        <f t="shared" si="923"/>
        <v>0</v>
      </c>
      <c r="KA265" s="25">
        <f t="shared" si="924"/>
        <v>25.6</v>
      </c>
      <c r="KB265" s="25">
        <f t="shared" si="925"/>
        <v>0</v>
      </c>
      <c r="KC265" s="25">
        <f t="shared" si="926"/>
        <v>0</v>
      </c>
      <c r="KD265" s="28" t="s">
        <v>98</v>
      </c>
      <c r="KE265" s="27">
        <v>0</v>
      </c>
      <c r="KF265" s="25">
        <f t="shared" si="927"/>
        <v>1.1799999999999997</v>
      </c>
      <c r="KG265" s="25">
        <f t="shared" si="1045"/>
        <v>1.1799999999999997</v>
      </c>
      <c r="KH265" s="27">
        <v>0</v>
      </c>
      <c r="KI265" s="25">
        <f t="shared" si="928"/>
        <v>1.120000000000001</v>
      </c>
      <c r="KJ265" s="25">
        <f t="shared" si="1046"/>
        <v>1.120000000000001</v>
      </c>
      <c r="KK265" s="25">
        <f t="shared" si="929"/>
        <v>0</v>
      </c>
      <c r="KL265" s="25">
        <f t="shared" si="930"/>
        <v>0</v>
      </c>
      <c r="KM265" s="25">
        <f t="shared" si="1047"/>
        <v>0</v>
      </c>
      <c r="KN265" s="25">
        <f t="shared" si="931"/>
        <v>0</v>
      </c>
      <c r="KO265" s="25">
        <f t="shared" si="932"/>
        <v>0</v>
      </c>
      <c r="KP265" s="25">
        <f t="shared" si="1048"/>
        <v>0</v>
      </c>
      <c r="KQ265" s="25">
        <f t="shared" si="933"/>
        <v>0</v>
      </c>
      <c r="KR265" s="25">
        <f t="shared" si="934"/>
        <v>0</v>
      </c>
      <c r="KS265" s="25">
        <f t="shared" si="1049"/>
        <v>0</v>
      </c>
      <c r="KT265" s="25">
        <f t="shared" si="935"/>
        <v>0</v>
      </c>
      <c r="KU265" s="25">
        <f t="shared" si="936"/>
        <v>0</v>
      </c>
      <c r="KV265" s="25">
        <f t="shared" si="1050"/>
        <v>0</v>
      </c>
      <c r="KW265" s="25">
        <f t="shared" si="863"/>
        <v>0</v>
      </c>
      <c r="KX265" s="25">
        <f t="shared" si="937"/>
        <v>0</v>
      </c>
      <c r="KY265" s="25">
        <f t="shared" si="1051"/>
        <v>0</v>
      </c>
      <c r="KZ265" s="25">
        <f t="shared" si="938"/>
        <v>0</v>
      </c>
      <c r="LA265" s="25">
        <f t="shared" si="939"/>
        <v>0</v>
      </c>
      <c r="LB265" s="25">
        <f t="shared" si="1052"/>
        <v>0</v>
      </c>
      <c r="LC265" s="25">
        <f t="shared" si="940"/>
        <v>0</v>
      </c>
      <c r="LD265" s="25">
        <f t="shared" si="941"/>
        <v>0</v>
      </c>
      <c r="LE265" s="25">
        <f t="shared" si="1053"/>
        <v>0</v>
      </c>
      <c r="LF265" s="25">
        <f t="shared" si="942"/>
        <v>0</v>
      </c>
      <c r="LG265" s="25">
        <f t="shared" si="943"/>
        <v>0</v>
      </c>
      <c r="LH265" s="25">
        <f t="shared" si="1054"/>
        <v>0</v>
      </c>
      <c r="LI265" s="25">
        <f t="shared" si="944"/>
        <v>0.1</v>
      </c>
      <c r="LJ265" s="25">
        <f t="shared" si="945"/>
        <v>0.1</v>
      </c>
      <c r="LK265" s="25">
        <f t="shared" si="1055"/>
        <v>0.1</v>
      </c>
      <c r="LL265" s="25">
        <f t="shared" si="946"/>
        <v>0</v>
      </c>
      <c r="LM265" s="25">
        <f t="shared" si="947"/>
        <v>0</v>
      </c>
      <c r="LN265" s="25">
        <f t="shared" si="1056"/>
        <v>0</v>
      </c>
      <c r="LO265" s="25">
        <f t="shared" si="948"/>
        <v>0.2</v>
      </c>
      <c r="LP265" s="25">
        <f t="shared" si="949"/>
        <v>0.2</v>
      </c>
      <c r="LQ265" s="25">
        <f t="shared" si="1057"/>
        <v>0.2</v>
      </c>
      <c r="LR265" s="25">
        <f t="shared" si="950"/>
        <v>0</v>
      </c>
      <c r="LS265" s="25">
        <f t="shared" si="951"/>
        <v>0</v>
      </c>
      <c r="LT265" s="25">
        <f t="shared" si="1058"/>
        <v>0</v>
      </c>
      <c r="LU265" s="25">
        <f t="shared" si="952"/>
        <v>1.1499999999999999</v>
      </c>
      <c r="LV265" s="25">
        <f t="shared" si="953"/>
        <v>0.82000000000000095</v>
      </c>
      <c r="LW265" s="25">
        <f t="shared" si="1059"/>
        <v>0.98500000000000043</v>
      </c>
      <c r="LX265" s="25">
        <f t="shared" si="954"/>
        <v>0</v>
      </c>
      <c r="LY265" s="25">
        <f t="shared" si="955"/>
        <v>0</v>
      </c>
      <c r="LZ265" s="25">
        <f t="shared" si="1060"/>
        <v>0</v>
      </c>
      <c r="MA265" s="25">
        <f t="shared" si="956"/>
        <v>0</v>
      </c>
      <c r="MB265" s="25">
        <f t="shared" si="957"/>
        <v>0</v>
      </c>
      <c r="MC265" s="25">
        <f t="shared" si="1061"/>
        <v>0</v>
      </c>
      <c r="MD265" s="25">
        <f t="shared" si="958"/>
        <v>0</v>
      </c>
      <c r="ME265" s="25">
        <f t="shared" si="959"/>
        <v>0</v>
      </c>
      <c r="MF265" s="25">
        <f t="shared" si="1062"/>
        <v>0</v>
      </c>
      <c r="MG265" s="25">
        <f t="shared" si="960"/>
        <v>0</v>
      </c>
      <c r="MH265" s="25">
        <f t="shared" si="961"/>
        <v>0</v>
      </c>
      <c r="MI265" s="25">
        <f t="shared" si="1063"/>
        <v>0</v>
      </c>
      <c r="MJ265" s="25">
        <f t="shared" si="962"/>
        <v>0</v>
      </c>
      <c r="MK265" s="25">
        <f t="shared" si="963"/>
        <v>0</v>
      </c>
      <c r="ML265" s="25">
        <f t="shared" si="1064"/>
        <v>0</v>
      </c>
      <c r="MM265" s="25">
        <f t="shared" si="964"/>
        <v>0</v>
      </c>
      <c r="MN265" s="25">
        <f t="shared" si="965"/>
        <v>0</v>
      </c>
      <c r="MO265" s="25">
        <f t="shared" si="1065"/>
        <v>0</v>
      </c>
      <c r="MP265" s="25">
        <f t="shared" si="966"/>
        <v>0</v>
      </c>
      <c r="MQ265" s="25">
        <f t="shared" si="967"/>
        <v>0</v>
      </c>
      <c r="MR265" s="25">
        <f t="shared" si="1066"/>
        <v>0</v>
      </c>
      <c r="MS265" s="29">
        <v>1.5999999999999999</v>
      </c>
      <c r="MT265" s="29">
        <v>0</v>
      </c>
      <c r="MU265" s="29">
        <v>1</v>
      </c>
      <c r="MV265" s="29">
        <v>1</v>
      </c>
      <c r="MW265" s="25">
        <f t="shared" si="968"/>
        <v>1.6</v>
      </c>
      <c r="MX265" s="25">
        <f t="shared" si="969"/>
        <v>1.89</v>
      </c>
      <c r="MY265" s="25">
        <f t="shared" si="970"/>
        <v>0</v>
      </c>
      <c r="MZ265" s="25">
        <f t="shared" si="971"/>
        <v>0</v>
      </c>
      <c r="NA265" s="25">
        <f t="shared" si="972"/>
        <v>1.6</v>
      </c>
      <c r="NB265" s="25">
        <f t="shared" si="973"/>
        <v>1.79</v>
      </c>
      <c r="NC265" s="25">
        <f t="shared" si="974"/>
        <v>0</v>
      </c>
      <c r="ND265" s="25">
        <f t="shared" si="975"/>
        <v>0</v>
      </c>
      <c r="NE265" s="25">
        <f t="shared" si="1067"/>
        <v>1.6</v>
      </c>
      <c r="NF265" s="25">
        <f t="shared" si="1067"/>
        <v>1.8399999999999999</v>
      </c>
      <c r="NG265" s="25">
        <f t="shared" si="1067"/>
        <v>0</v>
      </c>
      <c r="NH265" s="25">
        <f t="shared" si="976"/>
        <v>0</v>
      </c>
      <c r="NI265" s="25">
        <f t="shared" si="977"/>
        <v>67.819999999999993</v>
      </c>
      <c r="NJ265" s="25">
        <f t="shared" si="978"/>
        <v>0</v>
      </c>
      <c r="NK265" s="25">
        <f t="shared" si="979"/>
        <v>67.819999999999993</v>
      </c>
      <c r="NL265" s="25">
        <f t="shared" si="980"/>
        <v>0</v>
      </c>
      <c r="NM265" s="25">
        <f t="shared" si="981"/>
        <v>0</v>
      </c>
      <c r="NN265" s="25">
        <f t="shared" si="1068"/>
        <v>0</v>
      </c>
      <c r="NO265" s="25">
        <f t="shared" si="982"/>
        <v>0</v>
      </c>
      <c r="NP265" s="25">
        <f t="shared" si="983"/>
        <v>0</v>
      </c>
      <c r="NQ265" s="25">
        <f t="shared" si="1069"/>
        <v>0</v>
      </c>
      <c r="NR265" s="25">
        <f t="shared" si="984"/>
        <v>67.05</v>
      </c>
      <c r="NS265" s="25">
        <f t="shared" si="985"/>
        <v>0</v>
      </c>
      <c r="NT265" s="25">
        <f t="shared" si="1070"/>
        <v>67.05</v>
      </c>
      <c r="NU265" s="25">
        <f t="shared" si="986"/>
        <v>0</v>
      </c>
      <c r="NV265" s="25">
        <f t="shared" si="987"/>
        <v>0</v>
      </c>
      <c r="NW265" s="25">
        <f t="shared" si="1071"/>
        <v>0</v>
      </c>
      <c r="NX265" s="25">
        <f t="shared" si="1072"/>
        <v>67.05</v>
      </c>
      <c r="NY265" s="25">
        <f t="shared" si="1072"/>
        <v>0</v>
      </c>
      <c r="NZ265" s="25">
        <f t="shared" si="1073"/>
        <v>67.05</v>
      </c>
      <c r="OA265" s="25">
        <f t="shared" si="1074"/>
        <v>0.77</v>
      </c>
      <c r="OB265" s="25">
        <f t="shared" si="1074"/>
        <v>0</v>
      </c>
      <c r="OC265" s="25">
        <f t="shared" si="1075"/>
        <v>0.77</v>
      </c>
      <c r="OD265" s="25">
        <f t="shared" si="1076"/>
        <v>67.05</v>
      </c>
      <c r="OE265" s="25">
        <f t="shared" si="1076"/>
        <v>0</v>
      </c>
      <c r="OF265" s="25">
        <f t="shared" si="1076"/>
        <v>67.05</v>
      </c>
      <c r="OG265" s="25">
        <f t="shared" si="988"/>
        <v>0</v>
      </c>
      <c r="OH265" s="25">
        <f t="shared" si="989"/>
        <v>0</v>
      </c>
      <c r="OI265" s="25">
        <f t="shared" si="990"/>
        <v>0</v>
      </c>
      <c r="OJ265" s="25">
        <f t="shared" si="991"/>
        <v>0</v>
      </c>
      <c r="OK265" s="25">
        <f t="shared" si="992"/>
        <v>0</v>
      </c>
      <c r="OL265" s="25">
        <f t="shared" si="993"/>
        <v>0</v>
      </c>
      <c r="OM265" s="25">
        <f t="shared" si="1077"/>
        <v>0</v>
      </c>
      <c r="ON265" s="25">
        <f t="shared" si="1077"/>
        <v>0</v>
      </c>
      <c r="OO265" s="25">
        <f t="shared" si="1077"/>
        <v>0</v>
      </c>
      <c r="OP265" s="25">
        <f t="shared" si="994"/>
        <v>0</v>
      </c>
      <c r="OQ265" s="25">
        <f t="shared" si="995"/>
        <v>0</v>
      </c>
      <c r="OR265" s="25">
        <f t="shared" si="1078"/>
        <v>0</v>
      </c>
      <c r="OS265" s="19">
        <v>536967.82999999996</v>
      </c>
      <c r="OT265" s="19">
        <v>2370909.87</v>
      </c>
    </row>
    <row r="266" spans="1:410" ht="33" customHeight="1" x14ac:dyDescent="0.25">
      <c r="A266" s="18"/>
      <c r="B266" s="18" t="s">
        <v>1005</v>
      </c>
      <c r="C266" s="18">
        <v>598.76</v>
      </c>
      <c r="D266" s="16" t="e">
        <f>_xlfn.IFNA(INDEX(#REF!,MATCH(E266,#REF!,0)),0)</f>
        <v>#REF!</v>
      </c>
      <c r="E266" s="18" t="s">
        <v>1067</v>
      </c>
      <c r="F266" s="16" t="s">
        <v>765</v>
      </c>
      <c r="G266" s="16" t="s">
        <v>766</v>
      </c>
      <c r="H266" s="16" t="s">
        <v>767</v>
      </c>
      <c r="I266" s="16" t="s">
        <v>768</v>
      </c>
      <c r="J266" s="16" t="s">
        <v>769</v>
      </c>
      <c r="K266" s="16" t="s">
        <v>770</v>
      </c>
      <c r="L266" s="16" t="s">
        <v>771</v>
      </c>
      <c r="M266" s="18">
        <v>1.64</v>
      </c>
      <c r="N266" s="18">
        <v>1.94</v>
      </c>
      <c r="O266" s="18">
        <v>2.04</v>
      </c>
      <c r="P266" s="18">
        <v>2.34</v>
      </c>
      <c r="Q266" s="18">
        <v>0.1</v>
      </c>
      <c r="R266" s="18">
        <v>1.8399999999999999</v>
      </c>
      <c r="S266" s="18">
        <v>2.14</v>
      </c>
      <c r="T266" s="18">
        <v>0.2</v>
      </c>
      <c r="U266" s="18">
        <v>0</v>
      </c>
      <c r="V266" s="18">
        <v>0</v>
      </c>
      <c r="W266" s="18">
        <v>0</v>
      </c>
      <c r="X266" s="18">
        <v>1.64</v>
      </c>
      <c r="Y266" s="18">
        <v>1.9</v>
      </c>
      <c r="Z266" s="20">
        <f t="shared" si="996"/>
        <v>1.7</v>
      </c>
      <c r="AA266" s="18">
        <v>0.22</v>
      </c>
      <c r="AB266" s="18">
        <v>0</v>
      </c>
      <c r="AC266" s="18">
        <v>0</v>
      </c>
      <c r="AD266" s="18">
        <v>0</v>
      </c>
      <c r="AE266" s="18">
        <v>0</v>
      </c>
      <c r="AF266" s="18">
        <v>0</v>
      </c>
      <c r="AG266" s="18">
        <v>1.2</v>
      </c>
      <c r="AH266" s="18">
        <v>1.5</v>
      </c>
      <c r="AI266" s="20">
        <f t="shared" si="997"/>
        <v>1.8499999999999999</v>
      </c>
      <c r="AJ266" s="18">
        <v>0</v>
      </c>
      <c r="AK266" s="18">
        <v>0</v>
      </c>
      <c r="AL266" s="20">
        <f t="shared" si="998"/>
        <v>0</v>
      </c>
      <c r="AM266" s="18">
        <v>1.64</v>
      </c>
      <c r="AN266" s="18">
        <v>1.5</v>
      </c>
      <c r="AO266" s="18">
        <v>0.15</v>
      </c>
      <c r="AP266" s="18">
        <v>0.22</v>
      </c>
      <c r="AQ266" s="18">
        <v>1.64</v>
      </c>
      <c r="AR266" s="18">
        <v>1.72</v>
      </c>
      <c r="AS266" s="18">
        <v>0.12</v>
      </c>
      <c r="AT266" s="18">
        <v>0.11</v>
      </c>
      <c r="AU266" s="18">
        <v>0</v>
      </c>
      <c r="AV266" s="18">
        <v>1</v>
      </c>
      <c r="AW266" s="18">
        <v>0</v>
      </c>
      <c r="AX266" s="18">
        <v>0</v>
      </c>
      <c r="AY266" s="18">
        <v>0</v>
      </c>
      <c r="AZ266" s="18">
        <v>0</v>
      </c>
      <c r="BA266" s="18">
        <v>0</v>
      </c>
      <c r="BB266" s="18">
        <v>0</v>
      </c>
      <c r="BC266" s="18">
        <v>0</v>
      </c>
      <c r="BD266" s="18">
        <v>0</v>
      </c>
      <c r="BE266" s="18">
        <v>0</v>
      </c>
      <c r="BF266" s="18">
        <v>0</v>
      </c>
      <c r="BG266" s="18">
        <v>0</v>
      </c>
      <c r="BH266" s="18">
        <v>0</v>
      </c>
      <c r="BI266" s="18">
        <v>2</v>
      </c>
      <c r="BJ266" s="18">
        <v>0</v>
      </c>
      <c r="BK266" s="18">
        <v>0</v>
      </c>
      <c r="BL266" s="18">
        <v>0</v>
      </c>
      <c r="BM266" s="18">
        <v>0</v>
      </c>
      <c r="BN266" s="18">
        <v>0</v>
      </c>
      <c r="BO266" s="18">
        <v>0</v>
      </c>
      <c r="BP266" s="18">
        <v>0</v>
      </c>
      <c r="BQ266" s="18">
        <v>0</v>
      </c>
      <c r="BR266" s="18">
        <v>0</v>
      </c>
      <c r="BS266" s="18">
        <v>0</v>
      </c>
      <c r="BT266" s="18">
        <v>0</v>
      </c>
      <c r="BU266" s="18">
        <v>0</v>
      </c>
      <c r="BV266" s="18">
        <v>0</v>
      </c>
      <c r="BW266" s="18">
        <v>0</v>
      </c>
      <c r="BX266" s="18">
        <v>0</v>
      </c>
      <c r="BY266" s="18">
        <v>0</v>
      </c>
      <c r="BZ266" s="18">
        <v>0</v>
      </c>
      <c r="CA266" s="16" t="e">
        <f>_xlfn.IFNA(IF(RIGHT(D266,2)="=G",0,INDEX(#REF!,MATCH(E266,#REF!,0))),0)</f>
        <v>#REF!</v>
      </c>
      <c r="CB266" s="16" t="s">
        <v>776</v>
      </c>
      <c r="CC266" s="18">
        <v>0</v>
      </c>
      <c r="CD266" s="18">
        <v>0</v>
      </c>
      <c r="CE266" s="18">
        <v>1.4</v>
      </c>
      <c r="CF266" s="18">
        <v>0.85</v>
      </c>
      <c r="CG266" s="18">
        <v>0.12</v>
      </c>
      <c r="CH266" s="18">
        <v>2</v>
      </c>
      <c r="CI266" s="16" t="s">
        <v>98</v>
      </c>
      <c r="CJ266" s="18">
        <v>0</v>
      </c>
      <c r="CK266" s="20">
        <f t="shared" si="864"/>
        <v>1.42</v>
      </c>
      <c r="CL266" s="20">
        <f t="shared" si="999"/>
        <v>1.42</v>
      </c>
      <c r="CM266" s="18">
        <v>21.07</v>
      </c>
      <c r="CN266" s="18">
        <v>26.11</v>
      </c>
      <c r="CO266" s="18">
        <v>25.271000000000001</v>
      </c>
      <c r="CP266" s="22">
        <f t="shared" si="865"/>
        <v>25.27</v>
      </c>
      <c r="CQ266" s="22">
        <f t="shared" si="866"/>
        <v>23.85</v>
      </c>
      <c r="CR266" s="22">
        <f t="shared" si="1000"/>
        <v>1.42</v>
      </c>
      <c r="CS266" s="22">
        <f t="shared" si="867"/>
        <v>23.95</v>
      </c>
      <c r="CT266" s="22">
        <f t="shared" si="868"/>
        <v>24.15</v>
      </c>
      <c r="CU266" s="18">
        <v>24.15</v>
      </c>
      <c r="CV266" s="22">
        <f t="shared" si="1001"/>
        <v>1.7</v>
      </c>
      <c r="CW266" s="22">
        <f t="shared" si="869"/>
        <v>0</v>
      </c>
      <c r="CX266" s="22">
        <f t="shared" si="870"/>
        <v>0</v>
      </c>
      <c r="CY266" s="22">
        <f t="shared" si="871"/>
        <v>25.84</v>
      </c>
      <c r="CZ266" s="22">
        <f t="shared" si="872"/>
        <v>25.99</v>
      </c>
      <c r="DA266" s="18">
        <v>26.11</v>
      </c>
      <c r="DB266" s="20">
        <f t="shared" si="1002"/>
        <v>2.2599999999999998</v>
      </c>
      <c r="DC266" s="20">
        <f t="shared" si="1003"/>
        <v>0.84</v>
      </c>
      <c r="DD266" s="20">
        <f t="shared" si="1004"/>
        <v>1.42</v>
      </c>
      <c r="DE266" s="20">
        <f t="shared" si="873"/>
        <v>0.1</v>
      </c>
      <c r="DF266" s="20">
        <f t="shared" si="874"/>
        <v>0.2</v>
      </c>
      <c r="DG266" s="20">
        <f t="shared" si="875"/>
        <v>1.1200000000000001</v>
      </c>
      <c r="DH266" s="20">
        <f t="shared" si="876"/>
        <v>0</v>
      </c>
      <c r="DI266" s="20">
        <f t="shared" si="877"/>
        <v>0</v>
      </c>
      <c r="DJ266" s="20">
        <f t="shared" si="878"/>
        <v>0</v>
      </c>
      <c r="DK266" s="20">
        <f t="shared" si="1005"/>
        <v>1.4200000000000002</v>
      </c>
      <c r="DL266" s="20">
        <f t="shared" si="1006"/>
        <v>0</v>
      </c>
      <c r="DM266" s="20">
        <f t="shared" si="1007"/>
        <v>0</v>
      </c>
      <c r="DN266" s="20">
        <f t="shared" si="1008"/>
        <v>0</v>
      </c>
      <c r="DO266" s="18">
        <v>2.54</v>
      </c>
      <c r="DP266" s="18">
        <v>0</v>
      </c>
      <c r="DQ266" s="18">
        <v>1</v>
      </c>
      <c r="DR266" s="18">
        <v>1</v>
      </c>
      <c r="DS266" s="25">
        <f t="shared" si="1009"/>
        <v>2.54</v>
      </c>
      <c r="DT266" s="25">
        <f t="shared" si="1010"/>
        <v>0</v>
      </c>
      <c r="DU266" s="25">
        <f t="shared" si="1011"/>
        <v>3.61</v>
      </c>
      <c r="DV266" s="25">
        <f t="shared" si="1012"/>
        <v>0</v>
      </c>
      <c r="DW266" s="25">
        <f t="shared" si="1013"/>
        <v>3.61</v>
      </c>
      <c r="DX266" s="25">
        <f t="shared" si="1014"/>
        <v>7.36</v>
      </c>
      <c r="DY266" s="25">
        <f t="shared" si="1015"/>
        <v>0</v>
      </c>
      <c r="DZ266" s="25">
        <f t="shared" si="1016"/>
        <v>7.36</v>
      </c>
      <c r="EA266" s="25">
        <f t="shared" si="1017"/>
        <v>4.83</v>
      </c>
      <c r="EB266" s="25">
        <f t="shared" si="1018"/>
        <v>0</v>
      </c>
      <c r="EC266" s="25">
        <f t="shared" si="1019"/>
        <v>4.83</v>
      </c>
      <c r="ED266" s="25">
        <f t="shared" si="1020"/>
        <v>2.5299999999999998</v>
      </c>
      <c r="EE266" s="25">
        <f t="shared" si="1020"/>
        <v>0</v>
      </c>
      <c r="EF266" s="25">
        <f t="shared" si="1021"/>
        <v>2.5299999999999998</v>
      </c>
      <c r="EG266" s="25">
        <f t="shared" si="1022"/>
        <v>4.83</v>
      </c>
      <c r="EH266" s="25">
        <f t="shared" si="1022"/>
        <v>0</v>
      </c>
      <c r="EI266" s="25">
        <f t="shared" si="1023"/>
        <v>4.83</v>
      </c>
      <c r="EJ266" s="18">
        <v>598.76</v>
      </c>
      <c r="EK266" s="18">
        <v>627.29999999999995</v>
      </c>
      <c r="EL266" s="18" t="s">
        <v>1067</v>
      </c>
      <c r="EM266" s="18" t="s">
        <v>1068</v>
      </c>
      <c r="EN266" s="16" t="s">
        <v>870</v>
      </c>
      <c r="EO266" s="16" t="s">
        <v>871</v>
      </c>
      <c r="EP266" s="16" t="e">
        <f>IF(OR(EN266="Cống tròn",EN266="Cống hộp",EN266="Ống nhựa"),INDEX(#REF!,MATCH(E266,#REF!,0)),IF(OR(EN266="Rãnh xây",EN266="Rãnh bê tông"),INDEX(#REF!,MATCH(E266,#REF!,0)),0))</f>
        <v>#REF!</v>
      </c>
      <c r="EQ266" s="18">
        <v>26.939999999999962</v>
      </c>
      <c r="ER266" s="18"/>
      <c r="ES266" s="25">
        <f t="shared" si="1024"/>
        <v>0</v>
      </c>
      <c r="ET266" s="1" t="str">
        <f>_xlfn.IFNA(IF(EN266="Cống tròn",INDEX(#REF!,MATCH(E266,#REF!,0)),IF(EN266="Cống hộp",INDEX(#REF!,MATCH(E266,#REF!,0)),EU266&amp;" ,"&amp;EV266)),0)</f>
        <v>Móng bê tông ,Có cốt thép</v>
      </c>
      <c r="EU266" s="16" t="s">
        <v>769</v>
      </c>
      <c r="EV266" s="16" t="s">
        <v>872</v>
      </c>
      <c r="EW266" s="16" t="e">
        <f>_xlfn.IFNA(INDEX(#REF!,MATCH(E266,#REF!,0)),0)</f>
        <v>#REF!</v>
      </c>
      <c r="EX266" s="16"/>
      <c r="EY266" s="18">
        <v>0</v>
      </c>
      <c r="EZ266" s="18">
        <v>0</v>
      </c>
      <c r="FA266" s="18">
        <v>0</v>
      </c>
      <c r="FB266" s="19">
        <v>0</v>
      </c>
      <c r="FC266" s="19">
        <v>0</v>
      </c>
      <c r="FD266" s="25">
        <f t="shared" si="879"/>
        <v>0</v>
      </c>
      <c r="FE266" s="25">
        <f t="shared" si="1025"/>
        <v>0</v>
      </c>
      <c r="FF266" s="18">
        <v>0</v>
      </c>
      <c r="FG266" s="18">
        <v>0</v>
      </c>
      <c r="FH266" s="18">
        <v>0</v>
      </c>
      <c r="FI266" s="25">
        <f t="shared" si="1026"/>
        <v>0</v>
      </c>
      <c r="FJ266" s="18">
        <v>0</v>
      </c>
      <c r="FK266" s="18">
        <v>0</v>
      </c>
      <c r="FL266" s="18">
        <v>0</v>
      </c>
      <c r="FM266" s="18">
        <v>0</v>
      </c>
      <c r="FN266" s="18">
        <v>0</v>
      </c>
      <c r="FO266" s="25">
        <f t="shared" si="1027"/>
        <v>0</v>
      </c>
      <c r="FP266" s="18">
        <v>0</v>
      </c>
      <c r="FQ266" s="18">
        <v>0</v>
      </c>
      <c r="FR266" s="25">
        <f t="shared" si="880"/>
        <v>0</v>
      </c>
      <c r="FS266" s="25">
        <f t="shared" si="881"/>
        <v>0</v>
      </c>
      <c r="FT266" s="25">
        <f t="shared" si="882"/>
        <v>0</v>
      </c>
      <c r="FU266" s="25">
        <f t="shared" si="883"/>
        <v>0</v>
      </c>
      <c r="FV266" s="25" t="str">
        <f t="shared" si="1028"/>
        <v>Đủ</v>
      </c>
      <c r="FW266" s="25">
        <f t="shared" si="1029"/>
        <v>0</v>
      </c>
      <c r="FX266" s="16" t="s">
        <v>820</v>
      </c>
      <c r="FY266" s="16" t="s">
        <v>766</v>
      </c>
      <c r="FZ266" s="16" t="s">
        <v>771</v>
      </c>
      <c r="GA266" s="16" t="s">
        <v>771</v>
      </c>
      <c r="GB266" s="18">
        <v>0.1</v>
      </c>
      <c r="GC266" s="18">
        <v>1.6</v>
      </c>
      <c r="GD266" s="18">
        <v>0.2</v>
      </c>
      <c r="GE266" s="18">
        <v>1.4</v>
      </c>
      <c r="GF266" s="18">
        <v>0</v>
      </c>
      <c r="GG266" s="18">
        <v>0</v>
      </c>
      <c r="GH266" s="18">
        <v>0.2</v>
      </c>
      <c r="GI266" s="18">
        <v>2</v>
      </c>
      <c r="GJ266" s="18">
        <v>1</v>
      </c>
      <c r="GK266" s="18"/>
      <c r="GL266" s="25">
        <f t="shared" si="884"/>
        <v>1</v>
      </c>
      <c r="GM266" s="25">
        <f t="shared" si="1030"/>
        <v>1</v>
      </c>
      <c r="GN266" s="18">
        <v>0</v>
      </c>
      <c r="GO266" s="18">
        <v>0</v>
      </c>
      <c r="GP266" s="18">
        <v>0.15</v>
      </c>
      <c r="GQ266" s="18">
        <v>0.11</v>
      </c>
      <c r="GR266" s="1" t="e">
        <f>_xlfn.IFNA(INDEX(#REF!,MATCH(E266,#REF!,0)),0)</f>
        <v>#REF!</v>
      </c>
      <c r="GS266" s="16"/>
      <c r="GT266" s="18">
        <v>0</v>
      </c>
      <c r="GU266" s="18">
        <v>0</v>
      </c>
      <c r="GV266" s="18">
        <v>0</v>
      </c>
      <c r="GW266" s="18">
        <v>0</v>
      </c>
      <c r="GX266" s="25">
        <f t="shared" si="885"/>
        <v>0</v>
      </c>
      <c r="GY266" s="25">
        <f t="shared" si="886"/>
        <v>0</v>
      </c>
      <c r="GZ266" s="25">
        <f t="shared" si="1031"/>
        <v>1.45</v>
      </c>
      <c r="HA266" s="1" t="e" cm="1">
        <f t="array" ref="HA266">INDEX(#REF!,MATCH(EJ266&amp;EK266&amp;HD266&amp;HE266&amp;HF266,#REF!&amp;#REF!&amp;#REF!&amp;#REF!&amp;#REF!,0))</f>
        <v>#REF!</v>
      </c>
      <c r="HB266" s="16" t="s">
        <v>872</v>
      </c>
      <c r="HC266" s="25">
        <f t="shared" si="1032"/>
        <v>26</v>
      </c>
      <c r="HD266" s="18">
        <v>1</v>
      </c>
      <c r="HE266" s="18">
        <v>1.2</v>
      </c>
      <c r="HF266" s="18">
        <v>0.15</v>
      </c>
      <c r="HG266" s="1" t="e" cm="1">
        <f t="array" ref="HG266">INDEX(#REF!,MATCH(EJ266&amp;EK266&amp;HJ266&amp;HK266&amp;HL266,#REF!&amp;#REF!&amp;#REF!&amp;#REF!&amp;#REF!,0))</f>
        <v>#REF!</v>
      </c>
      <c r="HH266" s="16" t="s">
        <v>872</v>
      </c>
      <c r="HI266" s="25">
        <f t="shared" si="1033"/>
        <v>1</v>
      </c>
      <c r="HJ266" s="25">
        <f t="shared" si="1034"/>
        <v>0.54</v>
      </c>
      <c r="HK266" s="19">
        <v>1.2</v>
      </c>
      <c r="HL266" s="19">
        <v>0.15</v>
      </c>
      <c r="HM266" s="18">
        <v>0.01</v>
      </c>
      <c r="HN266" s="18">
        <v>1</v>
      </c>
      <c r="HO266" s="25">
        <f t="shared" si="1035"/>
        <v>26</v>
      </c>
      <c r="HP266" s="25">
        <f t="shared" si="1036"/>
        <v>0.26</v>
      </c>
      <c r="HQ266" s="25">
        <f t="shared" si="1037"/>
        <v>26.26</v>
      </c>
      <c r="HR266" s="25">
        <f t="shared" si="1038"/>
        <v>-0.67999999999996064</v>
      </c>
      <c r="HS266" s="25" t="str">
        <f t="shared" si="1039"/>
        <v>Thêm 01</v>
      </c>
      <c r="HT266" s="19">
        <v>0</v>
      </c>
      <c r="HU266" s="19">
        <v>0</v>
      </c>
      <c r="HV266" s="19">
        <v>0</v>
      </c>
      <c r="HW266" s="25">
        <f t="shared" si="1040"/>
        <v>0</v>
      </c>
      <c r="HX266" s="19">
        <v>0</v>
      </c>
      <c r="HY266" s="19">
        <v>0</v>
      </c>
      <c r="HZ266" s="18">
        <v>25.27</v>
      </c>
      <c r="IA266" s="20">
        <f>ROUND(IF(EN266="Cống tròn",IF(EN266="Cống tròn",IF(EU266="Không có móng",IQ266-FF266,IF(EU266="Đế",IP266-FN266,IF(OR(EU266="Móng bê tông",EU266="Móng bê tông kết hợp đế"),II266-FJ266,0))),0),IF(EN266="Cống hộp",IF(AND(EN266="Cống hộp",EU266="Không có móng"),IQ266-GF266,IF(AND(EN266="Cống hộp",EU266="Móng bê tông"),IJ266-GB266,0)),IF(OR(EN266="Rãnh xây",EN266="Rãnh bê tông"),IF(OR(EN266="Rãnh xây",EN266="Rãnh bê tông"),IK266-GB266,0),IF(EN266="Ống nhựa",IF(AND(EN266="Ống nhựa",EU266="Không đắp cát"),IQ266-HT266,IF(AND(EN266="Ống nhựa",EU266="Đắp cát"),IH266-HX266,0)),IF(EN266="Rãnh thang",IF(EN266="Rãnh thang",IF(EU266="Móng bê tông",#REF!-#REF!,IQ266),0),0))))),2)</f>
        <v>24.15</v>
      </c>
      <c r="IB266" s="20">
        <f t="shared" si="1041"/>
        <v>1.120000000000001</v>
      </c>
      <c r="IC266" s="20">
        <f t="shared" si="887"/>
        <v>0</v>
      </c>
      <c r="ID266" s="20">
        <f t="shared" si="888"/>
        <v>0</v>
      </c>
      <c r="IE266" s="20">
        <f t="shared" si="889"/>
        <v>24.15</v>
      </c>
      <c r="IF266" s="20">
        <f t="shared" si="890"/>
        <v>0</v>
      </c>
      <c r="IG266" s="20">
        <f>IF(EN266="Rãnh thang",IF(AND(EN266="Rãnh thang",EU266="Móng bê tông"),IQ266-#REF!,0),IF(EN266="Ống nhựa",IF(AND(EN266="Ống nhựa",EU266="Đắp cát"),IQ266-HT266,0),IF(EN266="Cống tròn",IF(EN266="Cống tròn",IF(OR(EU266="Móng bê tông",EU266="Móng bê tông kết hợp đế"),IM266-FL266,0),0),IF(EN266="Cống hộp",IF(AND(EN266="Cống hộp",EU266="Móng bê tông"),IN266-GD266,0),IF(OR(EN266="Rãnh xây",EN266="Rãnh bê tông"),IF(AND(EN266="Rãnh xây",EU266="Móng bê tông"),IO266-GD266,IF(AND(EN266="Rãnh bê tông",EU266="Móng bê tông"),IO266-GD266,0)),0)))))</f>
        <v>24.25</v>
      </c>
      <c r="IH266" s="20">
        <f t="shared" si="891"/>
        <v>0</v>
      </c>
      <c r="II266" s="20">
        <f t="shared" si="892"/>
        <v>0</v>
      </c>
      <c r="IJ266" s="20">
        <f t="shared" si="893"/>
        <v>0</v>
      </c>
      <c r="IK266" s="20">
        <f t="shared" si="894"/>
        <v>24.25</v>
      </c>
      <c r="IL266" s="20">
        <f t="shared" si="895"/>
        <v>24.45</v>
      </c>
      <c r="IM266" s="20">
        <f t="shared" si="896"/>
        <v>0</v>
      </c>
      <c r="IN266" s="20">
        <f t="shared" si="897"/>
        <v>0</v>
      </c>
      <c r="IO266" s="20">
        <f t="shared" si="898"/>
        <v>24.45</v>
      </c>
      <c r="IP266" s="20">
        <f t="shared" si="899"/>
        <v>0</v>
      </c>
      <c r="IQ266" s="18">
        <v>24.45</v>
      </c>
      <c r="IR266" s="25">
        <f t="shared" si="1042"/>
        <v>1</v>
      </c>
      <c r="IS266" s="25">
        <f t="shared" si="900"/>
        <v>25.45</v>
      </c>
      <c r="IT266" s="25">
        <f t="shared" si="901"/>
        <v>25.45</v>
      </c>
      <c r="IU266" s="25">
        <f>ROUND(IF(EN266="Cống tròn",IF(EN266="Cống tròn",IV266+FF266,0),IF(EN266="Cống hộp",IF(EN266="Cống hộp",IV266+GP266,0),IF(OR(EN266="Rãnh xây",EN266="Rãnh bê tông"),IF(OR(EN266="Rãnh xây",EN266="Rãnh bê tông"),IV266+GP266,0),IF(EN266="ống nhựa",IF(EN266="Ống nhựa",IV266+HT266,0),IF(EN266="Rãnh thang",IF(EN266="Rãnh thang",IQ266+#REF!,0),0))))),2)</f>
        <v>25.6</v>
      </c>
      <c r="IV266" s="18">
        <v>25.45</v>
      </c>
      <c r="IW266" s="25">
        <f t="shared" si="902"/>
        <v>0</v>
      </c>
      <c r="IX266" s="25">
        <f t="shared" si="903"/>
        <v>0</v>
      </c>
      <c r="IY266" s="25">
        <f t="shared" si="904"/>
        <v>25.6</v>
      </c>
      <c r="IZ266" s="25">
        <f t="shared" si="905"/>
        <v>0</v>
      </c>
      <c r="JA266" s="25">
        <f t="shared" si="906"/>
        <v>0</v>
      </c>
      <c r="JB266" s="18">
        <v>25.19</v>
      </c>
      <c r="JC266" s="20">
        <f>ROUND(IF(EN266="Cống tròn",IF(EN266="Cống tròn",IF(EU266="Không có móng",JS266-FF266,IF(EU266="Đế",JR266-FN266,IF(OR(EU266="Móng bê tông",EU266="Móng bê tông kết hợp đế"),JK266-FJ266,0))),0),IF(EN266="Cống hộp",IF(AND(EN266="Cống hộp",EU266="Không có móng"),JS266-GF266,IF(AND(EN266="Cống hộp",EU266="Móng bê tông"),JL266-GB266,0)),IF(OR(EN266="Rãnh xây",EN266="Rãnh bê tông"),IF(OR(EN266="Rãnh xây",EN266="Rãnh bê tông"),JM266-GB266,0),IF(EN266="Ống nhựa",IF(AND(EN266="Ống nhựa",EU266="Không đắp cát"),JS266-HT266,IF(AND(EN266="Ống nhựa",EU266="Đắp cát"),JJ266-HX266,0)),IF(EN266="Rãnh thang",IF(EN266="Rãnh thang",IF(EU266="Móng bê tông",#REF!-#REF!,JS266),0),0))))),2)</f>
        <v>24.12</v>
      </c>
      <c r="JD266" s="20">
        <f t="shared" si="1043"/>
        <v>1.0700000000000003</v>
      </c>
      <c r="JE266" s="20">
        <f t="shared" si="907"/>
        <v>0</v>
      </c>
      <c r="JF266" s="20">
        <f t="shared" si="908"/>
        <v>0</v>
      </c>
      <c r="JG266" s="20">
        <f t="shared" si="909"/>
        <v>24.12</v>
      </c>
      <c r="JH266" s="20">
        <f t="shared" si="910"/>
        <v>0</v>
      </c>
      <c r="JI266" s="20">
        <f>IF(EN266="Rãnh thang",IF(AND(EN266="Rãnh thang",EU266="Móng bê tông"),JS266-#REF!,0),IF(EN266="Ống nhựa",IF(AND(EN266="Ống nhựa",EU266="Đắp cát"),JS266-HT266,0),IF(EN266="Cống tròn",IF(EN266="Cống tròn",IF(OR(EU266="Móng bê tông",EU266="Móng bê tông kết hợp đế"),JO266-FL266,0),0),IF(EN266="Cống hộp",IF(AND(EN266="Cống hộp",EU266="Móng bê tông"),JP266-GD266,0),IF(OR(EN266="Rãnh xây",EN266="Rãnh bê tông"),IF(AND(EN266="Rãnh xây",EU266="Móng bê tông"),JQ266-GD266,IF(AND(EN266="Rãnh bê tông",EU266="Móng bê tông"),JQ266-GD266,0)),0)))))</f>
        <v>24.220000000000002</v>
      </c>
      <c r="JJ266" s="20">
        <f t="shared" si="911"/>
        <v>0</v>
      </c>
      <c r="JK266" s="20">
        <f t="shared" si="912"/>
        <v>0</v>
      </c>
      <c r="JL266" s="20">
        <f t="shared" si="913"/>
        <v>0</v>
      </c>
      <c r="JM266" s="20">
        <f t="shared" si="914"/>
        <v>24.220000000000002</v>
      </c>
      <c r="JN266" s="20">
        <f t="shared" si="915"/>
        <v>24.42</v>
      </c>
      <c r="JO266" s="20">
        <f t="shared" si="916"/>
        <v>0</v>
      </c>
      <c r="JP266" s="20">
        <f t="shared" si="917"/>
        <v>0</v>
      </c>
      <c r="JQ266" s="20">
        <f t="shared" si="918"/>
        <v>24.42</v>
      </c>
      <c r="JR266" s="20">
        <f t="shared" si="919"/>
        <v>0</v>
      </c>
      <c r="JS266" s="26">
        <v>24.42</v>
      </c>
      <c r="JT266" s="25">
        <f t="shared" si="1044"/>
        <v>1</v>
      </c>
      <c r="JU266" s="25">
        <f t="shared" si="920"/>
        <v>25.42</v>
      </c>
      <c r="JV266" s="25">
        <f t="shared" si="921"/>
        <v>25.42</v>
      </c>
      <c r="JW266" s="25">
        <f>ROUND(IF(EN266="Cống tròn",IF(EN266="Cống tròn",JX266+FF266,0),IF(EN266="Cống hộp",IF(EN266="Cống hộp",JX266+GP266,0),IF(OR(EN266="Rãnh xây",EN266="Rãnh bê tông"),IF(OR(EN266="Rãnh xây",EN266="Rãnh bê tông"),JX266+GP266,0),IF(EN266="ống nhựa",IF(EN266="Ống nhựa",JX266+HT266,0),IF(EN266="Rãnh thang",IF(EN266="Rãnh thang",JS266+#REF!,0),0))))),2)</f>
        <v>25.57</v>
      </c>
      <c r="JX266" s="27">
        <v>25.42</v>
      </c>
      <c r="JY266" s="25">
        <f t="shared" si="922"/>
        <v>0</v>
      </c>
      <c r="JZ266" s="25">
        <f t="shared" si="923"/>
        <v>0</v>
      </c>
      <c r="KA266" s="25">
        <f t="shared" si="924"/>
        <v>25.57</v>
      </c>
      <c r="KB266" s="25">
        <f t="shared" si="925"/>
        <v>0</v>
      </c>
      <c r="KC266" s="25">
        <f t="shared" si="926"/>
        <v>0</v>
      </c>
      <c r="KD266" s="28" t="s">
        <v>98</v>
      </c>
      <c r="KE266" s="27">
        <v>0</v>
      </c>
      <c r="KF266" s="25">
        <f t="shared" si="927"/>
        <v>1.120000000000001</v>
      </c>
      <c r="KG266" s="25">
        <f t="shared" si="1045"/>
        <v>1.120000000000001</v>
      </c>
      <c r="KH266" s="27">
        <v>0</v>
      </c>
      <c r="KI266" s="25">
        <f t="shared" si="928"/>
        <v>1.0700000000000003</v>
      </c>
      <c r="KJ266" s="25">
        <f t="shared" si="1046"/>
        <v>1.0700000000000003</v>
      </c>
      <c r="KK266" s="25">
        <f t="shared" si="929"/>
        <v>0</v>
      </c>
      <c r="KL266" s="25">
        <f t="shared" si="930"/>
        <v>0</v>
      </c>
      <c r="KM266" s="25">
        <f t="shared" si="1047"/>
        <v>0</v>
      </c>
      <c r="KN266" s="25">
        <f t="shared" si="931"/>
        <v>0</v>
      </c>
      <c r="KO266" s="25">
        <f t="shared" si="932"/>
        <v>0</v>
      </c>
      <c r="KP266" s="25">
        <f t="shared" si="1048"/>
        <v>0</v>
      </c>
      <c r="KQ266" s="25">
        <f t="shared" si="933"/>
        <v>0</v>
      </c>
      <c r="KR266" s="25">
        <f t="shared" si="934"/>
        <v>0</v>
      </c>
      <c r="KS266" s="25">
        <f t="shared" si="1049"/>
        <v>0</v>
      </c>
      <c r="KT266" s="25">
        <f t="shared" si="935"/>
        <v>0</v>
      </c>
      <c r="KU266" s="25">
        <f t="shared" si="936"/>
        <v>0</v>
      </c>
      <c r="KV266" s="25">
        <f t="shared" si="1050"/>
        <v>0</v>
      </c>
      <c r="KW266" s="25">
        <f t="shared" si="863"/>
        <v>0</v>
      </c>
      <c r="KX266" s="25">
        <f t="shared" si="937"/>
        <v>0</v>
      </c>
      <c r="KY266" s="25">
        <f t="shared" si="1051"/>
        <v>0</v>
      </c>
      <c r="KZ266" s="25">
        <f t="shared" si="938"/>
        <v>0</v>
      </c>
      <c r="LA266" s="25">
        <f t="shared" si="939"/>
        <v>0</v>
      </c>
      <c r="LB266" s="25">
        <f t="shared" si="1052"/>
        <v>0</v>
      </c>
      <c r="LC266" s="25">
        <f t="shared" si="940"/>
        <v>0</v>
      </c>
      <c r="LD266" s="25">
        <f t="shared" si="941"/>
        <v>0</v>
      </c>
      <c r="LE266" s="25">
        <f t="shared" si="1053"/>
        <v>0</v>
      </c>
      <c r="LF266" s="25">
        <f t="shared" si="942"/>
        <v>0</v>
      </c>
      <c r="LG266" s="25">
        <f t="shared" si="943"/>
        <v>0</v>
      </c>
      <c r="LH266" s="25">
        <f t="shared" si="1054"/>
        <v>0</v>
      </c>
      <c r="LI266" s="25">
        <f t="shared" si="944"/>
        <v>0.1</v>
      </c>
      <c r="LJ266" s="25">
        <f t="shared" si="945"/>
        <v>0.1</v>
      </c>
      <c r="LK266" s="25">
        <f t="shared" si="1055"/>
        <v>0.1</v>
      </c>
      <c r="LL266" s="25">
        <f t="shared" si="946"/>
        <v>0</v>
      </c>
      <c r="LM266" s="25">
        <f t="shared" si="947"/>
        <v>0</v>
      </c>
      <c r="LN266" s="25">
        <f t="shared" si="1056"/>
        <v>0</v>
      </c>
      <c r="LO266" s="25">
        <f t="shared" si="948"/>
        <v>0.2</v>
      </c>
      <c r="LP266" s="25">
        <f t="shared" si="949"/>
        <v>0.2</v>
      </c>
      <c r="LQ266" s="25">
        <f t="shared" si="1057"/>
        <v>0.2</v>
      </c>
      <c r="LR266" s="25">
        <f t="shared" si="950"/>
        <v>0</v>
      </c>
      <c r="LS266" s="25">
        <f t="shared" si="951"/>
        <v>0</v>
      </c>
      <c r="LT266" s="25">
        <f t="shared" si="1058"/>
        <v>0</v>
      </c>
      <c r="LU266" s="25">
        <f t="shared" si="952"/>
        <v>0.82000000000000095</v>
      </c>
      <c r="LV266" s="25">
        <f t="shared" si="953"/>
        <v>0.77000000000000024</v>
      </c>
      <c r="LW266" s="25">
        <f t="shared" si="1059"/>
        <v>0.7950000000000006</v>
      </c>
      <c r="LX266" s="25">
        <f t="shared" si="954"/>
        <v>0</v>
      </c>
      <c r="LY266" s="25">
        <f t="shared" si="955"/>
        <v>0</v>
      </c>
      <c r="LZ266" s="25">
        <f t="shared" si="1060"/>
        <v>0</v>
      </c>
      <c r="MA266" s="25">
        <f t="shared" si="956"/>
        <v>0</v>
      </c>
      <c r="MB266" s="25">
        <f t="shared" si="957"/>
        <v>0</v>
      </c>
      <c r="MC266" s="25">
        <f t="shared" si="1061"/>
        <v>0</v>
      </c>
      <c r="MD266" s="25">
        <f t="shared" si="958"/>
        <v>0</v>
      </c>
      <c r="ME266" s="25">
        <f t="shared" si="959"/>
        <v>0</v>
      </c>
      <c r="MF266" s="25">
        <f t="shared" si="1062"/>
        <v>0</v>
      </c>
      <c r="MG266" s="25">
        <f t="shared" si="960"/>
        <v>0</v>
      </c>
      <c r="MH266" s="25">
        <f t="shared" si="961"/>
        <v>0</v>
      </c>
      <c r="MI266" s="25">
        <f t="shared" si="1063"/>
        <v>0</v>
      </c>
      <c r="MJ266" s="25">
        <f t="shared" si="962"/>
        <v>0</v>
      </c>
      <c r="MK266" s="25">
        <f t="shared" si="963"/>
        <v>0</v>
      </c>
      <c r="ML266" s="25">
        <f t="shared" si="1064"/>
        <v>0</v>
      </c>
      <c r="MM266" s="25">
        <f t="shared" si="964"/>
        <v>0</v>
      </c>
      <c r="MN266" s="25">
        <f t="shared" si="965"/>
        <v>0</v>
      </c>
      <c r="MO266" s="25">
        <f t="shared" si="1065"/>
        <v>0</v>
      </c>
      <c r="MP266" s="25">
        <f t="shared" si="966"/>
        <v>0</v>
      </c>
      <c r="MQ266" s="25">
        <f t="shared" si="967"/>
        <v>0</v>
      </c>
      <c r="MR266" s="25">
        <f t="shared" si="1066"/>
        <v>0</v>
      </c>
      <c r="MS266" s="29">
        <v>1.5999999999999999</v>
      </c>
      <c r="MT266" s="29">
        <v>0</v>
      </c>
      <c r="MU266" s="29">
        <v>1</v>
      </c>
      <c r="MV266" s="29">
        <v>1</v>
      </c>
      <c r="MW266" s="25">
        <f t="shared" si="968"/>
        <v>1.6</v>
      </c>
      <c r="MX266" s="25">
        <f t="shared" si="969"/>
        <v>1.79</v>
      </c>
      <c r="MY266" s="25">
        <f t="shared" si="970"/>
        <v>0</v>
      </c>
      <c r="MZ266" s="25">
        <f t="shared" si="971"/>
        <v>0</v>
      </c>
      <c r="NA266" s="25">
        <f t="shared" si="972"/>
        <v>1.6</v>
      </c>
      <c r="NB266" s="25">
        <f t="shared" si="973"/>
        <v>1.71</v>
      </c>
      <c r="NC266" s="25">
        <f t="shared" si="974"/>
        <v>0</v>
      </c>
      <c r="ND266" s="25">
        <f t="shared" si="975"/>
        <v>0</v>
      </c>
      <c r="NE266" s="25">
        <f t="shared" si="1067"/>
        <v>1.6</v>
      </c>
      <c r="NF266" s="25">
        <f t="shared" si="1067"/>
        <v>1.75</v>
      </c>
      <c r="NG266" s="25">
        <f t="shared" si="1067"/>
        <v>0</v>
      </c>
      <c r="NH266" s="25">
        <f t="shared" si="976"/>
        <v>0</v>
      </c>
      <c r="NI266" s="25">
        <f t="shared" si="977"/>
        <v>47.14</v>
      </c>
      <c r="NJ266" s="25">
        <f t="shared" si="978"/>
        <v>0</v>
      </c>
      <c r="NK266" s="25">
        <f t="shared" si="979"/>
        <v>47.14</v>
      </c>
      <c r="NL266" s="25">
        <f t="shared" si="980"/>
        <v>0</v>
      </c>
      <c r="NM266" s="25">
        <f t="shared" si="981"/>
        <v>0</v>
      </c>
      <c r="NN266" s="25">
        <f t="shared" si="1068"/>
        <v>0</v>
      </c>
      <c r="NO266" s="25">
        <f t="shared" si="982"/>
        <v>0</v>
      </c>
      <c r="NP266" s="25">
        <f t="shared" si="983"/>
        <v>0</v>
      </c>
      <c r="NQ266" s="25">
        <f t="shared" si="1069"/>
        <v>0</v>
      </c>
      <c r="NR266" s="25">
        <f t="shared" si="984"/>
        <v>41.84</v>
      </c>
      <c r="NS266" s="25">
        <f t="shared" si="985"/>
        <v>0</v>
      </c>
      <c r="NT266" s="25">
        <f t="shared" si="1070"/>
        <v>41.84</v>
      </c>
      <c r="NU266" s="25">
        <f t="shared" si="986"/>
        <v>0</v>
      </c>
      <c r="NV266" s="25">
        <f t="shared" si="987"/>
        <v>0</v>
      </c>
      <c r="NW266" s="25">
        <f t="shared" si="1071"/>
        <v>0</v>
      </c>
      <c r="NX266" s="25">
        <f t="shared" si="1072"/>
        <v>41.84</v>
      </c>
      <c r="NY266" s="25">
        <f t="shared" si="1072"/>
        <v>0</v>
      </c>
      <c r="NZ266" s="25">
        <f t="shared" si="1073"/>
        <v>41.84</v>
      </c>
      <c r="OA266" s="25">
        <f t="shared" si="1074"/>
        <v>5.3</v>
      </c>
      <c r="OB266" s="25">
        <f t="shared" si="1074"/>
        <v>0</v>
      </c>
      <c r="OC266" s="25">
        <f t="shared" si="1075"/>
        <v>5.3</v>
      </c>
      <c r="OD266" s="25">
        <f t="shared" si="1076"/>
        <v>41.84</v>
      </c>
      <c r="OE266" s="25">
        <f t="shared" si="1076"/>
        <v>0</v>
      </c>
      <c r="OF266" s="25">
        <f t="shared" si="1076"/>
        <v>41.84</v>
      </c>
      <c r="OG266" s="25">
        <f t="shared" si="988"/>
        <v>0</v>
      </c>
      <c r="OH266" s="25">
        <f t="shared" si="989"/>
        <v>0</v>
      </c>
      <c r="OI266" s="25">
        <f t="shared" si="990"/>
        <v>0</v>
      </c>
      <c r="OJ266" s="25">
        <f t="shared" si="991"/>
        <v>0</v>
      </c>
      <c r="OK266" s="25">
        <f t="shared" si="992"/>
        <v>0</v>
      </c>
      <c r="OL266" s="25">
        <f t="shared" si="993"/>
        <v>0</v>
      </c>
      <c r="OM266" s="25">
        <f t="shared" si="1077"/>
        <v>0</v>
      </c>
      <c r="ON266" s="25">
        <f t="shared" si="1077"/>
        <v>0</v>
      </c>
      <c r="OO266" s="25">
        <f t="shared" si="1077"/>
        <v>0</v>
      </c>
      <c r="OP266" s="25">
        <f t="shared" si="994"/>
        <v>0</v>
      </c>
      <c r="OQ266" s="25">
        <f t="shared" si="995"/>
        <v>0</v>
      </c>
      <c r="OR266" s="25">
        <f t="shared" si="1078"/>
        <v>0</v>
      </c>
      <c r="OS266" s="19">
        <v>536967.82999999996</v>
      </c>
      <c r="OT266" s="19">
        <v>2370948.37</v>
      </c>
    </row>
    <row r="267" spans="1:410" ht="33" customHeight="1" x14ac:dyDescent="0.25">
      <c r="A267" s="18"/>
      <c r="B267" s="18" t="s">
        <v>1005</v>
      </c>
      <c r="C267" s="18">
        <v>627.29999999999995</v>
      </c>
      <c r="D267" s="16" t="e">
        <f>_xlfn.IFNA(INDEX(#REF!,MATCH(E267,#REF!,0)),0)</f>
        <v>#REF!</v>
      </c>
      <c r="E267" s="18" t="s">
        <v>1068</v>
      </c>
      <c r="F267" s="16" t="s">
        <v>765</v>
      </c>
      <c r="G267" s="16" t="s">
        <v>766</v>
      </c>
      <c r="H267" s="16" t="s">
        <v>767</v>
      </c>
      <c r="I267" s="16" t="s">
        <v>768</v>
      </c>
      <c r="J267" s="16" t="s">
        <v>769</v>
      </c>
      <c r="K267" s="16" t="s">
        <v>770</v>
      </c>
      <c r="L267" s="16" t="s">
        <v>771</v>
      </c>
      <c r="M267" s="18">
        <v>2.44</v>
      </c>
      <c r="N267" s="18">
        <v>2.44</v>
      </c>
      <c r="O267" s="18">
        <v>2.84</v>
      </c>
      <c r="P267" s="18">
        <v>2.84</v>
      </c>
      <c r="Q267" s="18">
        <v>0.1</v>
      </c>
      <c r="R267" s="18">
        <v>2.64</v>
      </c>
      <c r="S267" s="18">
        <v>2.64</v>
      </c>
      <c r="T267" s="18">
        <v>0.2</v>
      </c>
      <c r="U267" s="18">
        <v>0</v>
      </c>
      <c r="V267" s="18">
        <v>0</v>
      </c>
      <c r="W267" s="18">
        <v>0</v>
      </c>
      <c r="X267" s="18">
        <v>2.44</v>
      </c>
      <c r="Y267" s="18">
        <v>2.4</v>
      </c>
      <c r="Z267" s="20">
        <f t="shared" si="996"/>
        <v>1.9</v>
      </c>
      <c r="AA267" s="18">
        <v>0.22</v>
      </c>
      <c r="AB267" s="18">
        <v>0</v>
      </c>
      <c r="AC267" s="18">
        <v>0</v>
      </c>
      <c r="AD267" s="18">
        <v>0</v>
      </c>
      <c r="AE267" s="18">
        <v>0</v>
      </c>
      <c r="AF267" s="18">
        <v>0</v>
      </c>
      <c r="AG267" s="18">
        <v>2</v>
      </c>
      <c r="AH267" s="18">
        <v>2</v>
      </c>
      <c r="AI267" s="20">
        <f t="shared" si="997"/>
        <v>2.0499999999999998</v>
      </c>
      <c r="AJ267" s="18">
        <v>0</v>
      </c>
      <c r="AK267" s="18">
        <v>0</v>
      </c>
      <c r="AL267" s="20">
        <f t="shared" si="998"/>
        <v>0</v>
      </c>
      <c r="AM267" s="18">
        <v>2.44</v>
      </c>
      <c r="AN267" s="18">
        <v>2</v>
      </c>
      <c r="AO267" s="18">
        <v>0.15</v>
      </c>
      <c r="AP267" s="18">
        <v>0.22</v>
      </c>
      <c r="AQ267" s="18">
        <v>2.44</v>
      </c>
      <c r="AR267" s="18">
        <v>2.2200000000000002</v>
      </c>
      <c r="AS267" s="18">
        <v>0.12</v>
      </c>
      <c r="AT267" s="18">
        <v>0.11</v>
      </c>
      <c r="AU267" s="18">
        <v>0</v>
      </c>
      <c r="AV267" s="18">
        <v>1</v>
      </c>
      <c r="AW267" s="18">
        <v>0</v>
      </c>
      <c r="AX267" s="18">
        <v>0</v>
      </c>
      <c r="AY267" s="18">
        <v>0</v>
      </c>
      <c r="AZ267" s="18">
        <v>0</v>
      </c>
      <c r="BA267" s="18">
        <v>0</v>
      </c>
      <c r="BB267" s="18">
        <v>0</v>
      </c>
      <c r="BC267" s="18">
        <v>0</v>
      </c>
      <c r="BD267" s="18">
        <v>0</v>
      </c>
      <c r="BE267" s="18">
        <v>0</v>
      </c>
      <c r="BF267" s="18">
        <v>0</v>
      </c>
      <c r="BG267" s="18">
        <v>0</v>
      </c>
      <c r="BH267" s="18">
        <v>0</v>
      </c>
      <c r="BI267" s="18">
        <v>1</v>
      </c>
      <c r="BJ267" s="18">
        <v>0</v>
      </c>
      <c r="BK267" s="18">
        <v>0</v>
      </c>
      <c r="BL267" s="18">
        <v>1</v>
      </c>
      <c r="BM267" s="18">
        <v>0</v>
      </c>
      <c r="BN267" s="18">
        <v>0</v>
      </c>
      <c r="BO267" s="18">
        <v>0</v>
      </c>
      <c r="BP267" s="18">
        <v>0</v>
      </c>
      <c r="BQ267" s="18">
        <v>0</v>
      </c>
      <c r="BR267" s="18">
        <v>0</v>
      </c>
      <c r="BS267" s="18">
        <v>0</v>
      </c>
      <c r="BT267" s="18">
        <v>0</v>
      </c>
      <c r="BU267" s="18">
        <v>0</v>
      </c>
      <c r="BV267" s="18">
        <v>0</v>
      </c>
      <c r="BW267" s="18">
        <v>0</v>
      </c>
      <c r="BX267" s="18">
        <v>0</v>
      </c>
      <c r="BY267" s="18">
        <v>0</v>
      </c>
      <c r="BZ267" s="18">
        <v>0</v>
      </c>
      <c r="CA267" s="16" t="e">
        <f>_xlfn.IFNA(IF(RIGHT(D267,2)="=G",0,INDEX(#REF!,MATCH(E267,#REF!,0))),0)</f>
        <v>#REF!</v>
      </c>
      <c r="CB267" s="16" t="s">
        <v>776</v>
      </c>
      <c r="CC267" s="18">
        <v>0</v>
      </c>
      <c r="CD267" s="18">
        <v>0</v>
      </c>
      <c r="CE267" s="18">
        <v>2.2000000000000002</v>
      </c>
      <c r="CF267" s="18">
        <v>0.73</v>
      </c>
      <c r="CG267" s="18">
        <v>0.12</v>
      </c>
      <c r="CH267" s="18">
        <v>3</v>
      </c>
      <c r="CI267" s="16" t="s">
        <v>98</v>
      </c>
      <c r="CJ267" s="18">
        <v>0</v>
      </c>
      <c r="CK267" s="20">
        <f t="shared" si="864"/>
        <v>1.67</v>
      </c>
      <c r="CL267" s="20">
        <f t="shared" si="999"/>
        <v>1.67</v>
      </c>
      <c r="CM267" s="18">
        <v>22.94</v>
      </c>
      <c r="CN267" s="18">
        <v>26.03</v>
      </c>
      <c r="CO267" s="18">
        <v>25.191000000000003</v>
      </c>
      <c r="CP267" s="22">
        <f t="shared" si="865"/>
        <v>25.19</v>
      </c>
      <c r="CQ267" s="22">
        <f t="shared" si="866"/>
        <v>23.52</v>
      </c>
      <c r="CR267" s="22">
        <f t="shared" si="1000"/>
        <v>1.67</v>
      </c>
      <c r="CS267" s="22">
        <f t="shared" si="867"/>
        <v>23.62</v>
      </c>
      <c r="CT267" s="22">
        <f t="shared" si="868"/>
        <v>23.82</v>
      </c>
      <c r="CU267" s="18">
        <v>23.82</v>
      </c>
      <c r="CV267" s="22">
        <f t="shared" si="1001"/>
        <v>1.9</v>
      </c>
      <c r="CW267" s="22">
        <f t="shared" si="869"/>
        <v>0</v>
      </c>
      <c r="CX267" s="22">
        <f t="shared" si="870"/>
        <v>0</v>
      </c>
      <c r="CY267" s="22">
        <f t="shared" si="871"/>
        <v>25.76</v>
      </c>
      <c r="CZ267" s="22">
        <f t="shared" si="872"/>
        <v>25.91</v>
      </c>
      <c r="DA267" s="18">
        <v>26.03</v>
      </c>
      <c r="DB267" s="20">
        <f t="shared" si="1002"/>
        <v>2.5099999999999998</v>
      </c>
      <c r="DC267" s="20">
        <f t="shared" si="1003"/>
        <v>0.84</v>
      </c>
      <c r="DD267" s="20">
        <f t="shared" si="1004"/>
        <v>1.67</v>
      </c>
      <c r="DE267" s="20">
        <f t="shared" si="873"/>
        <v>0.1</v>
      </c>
      <c r="DF267" s="20">
        <f t="shared" si="874"/>
        <v>0.2</v>
      </c>
      <c r="DG267" s="20">
        <f t="shared" si="875"/>
        <v>1.37</v>
      </c>
      <c r="DH267" s="20">
        <f t="shared" si="876"/>
        <v>0</v>
      </c>
      <c r="DI267" s="20">
        <f t="shared" si="877"/>
        <v>0</v>
      </c>
      <c r="DJ267" s="20">
        <f t="shared" si="878"/>
        <v>0</v>
      </c>
      <c r="DK267" s="20">
        <f t="shared" si="1005"/>
        <v>1.6700000000000002</v>
      </c>
      <c r="DL267" s="20">
        <f t="shared" si="1006"/>
        <v>0</v>
      </c>
      <c r="DM267" s="20">
        <f t="shared" si="1007"/>
        <v>0</v>
      </c>
      <c r="DN267" s="20">
        <f t="shared" si="1008"/>
        <v>0</v>
      </c>
      <c r="DO267" s="18">
        <v>3.04</v>
      </c>
      <c r="DP267" s="18">
        <v>0</v>
      </c>
      <c r="DQ267" s="18">
        <v>1</v>
      </c>
      <c r="DR267" s="18">
        <v>1</v>
      </c>
      <c r="DS267" s="25">
        <f t="shared" si="1009"/>
        <v>3.04</v>
      </c>
      <c r="DT267" s="25">
        <f t="shared" si="1010"/>
        <v>0</v>
      </c>
      <c r="DU267" s="25">
        <f t="shared" si="1011"/>
        <v>5.08</v>
      </c>
      <c r="DV267" s="25">
        <f t="shared" si="1012"/>
        <v>0</v>
      </c>
      <c r="DW267" s="25">
        <f t="shared" si="1013"/>
        <v>5.08</v>
      </c>
      <c r="DX267" s="25">
        <f t="shared" si="1014"/>
        <v>14.43</v>
      </c>
      <c r="DY267" s="25">
        <f t="shared" si="1015"/>
        <v>0</v>
      </c>
      <c r="DZ267" s="25">
        <f t="shared" si="1016"/>
        <v>14.43</v>
      </c>
      <c r="EA267" s="25">
        <f t="shared" si="1017"/>
        <v>10.36</v>
      </c>
      <c r="EB267" s="25">
        <f t="shared" si="1018"/>
        <v>0</v>
      </c>
      <c r="EC267" s="25">
        <f t="shared" si="1019"/>
        <v>10.36</v>
      </c>
      <c r="ED267" s="25">
        <f t="shared" si="1020"/>
        <v>4.07</v>
      </c>
      <c r="EE267" s="25">
        <f t="shared" si="1020"/>
        <v>0</v>
      </c>
      <c r="EF267" s="25">
        <f t="shared" si="1021"/>
        <v>4.07</v>
      </c>
      <c r="EG267" s="25">
        <f t="shared" si="1022"/>
        <v>10.36</v>
      </c>
      <c r="EH267" s="25">
        <f t="shared" si="1022"/>
        <v>0</v>
      </c>
      <c r="EI267" s="25">
        <f t="shared" si="1023"/>
        <v>10.36</v>
      </c>
      <c r="EJ267" s="18">
        <v>627.29999999999995</v>
      </c>
      <c r="EK267" s="18">
        <v>627.29999999999995</v>
      </c>
      <c r="EL267" s="18" t="s">
        <v>1068</v>
      </c>
      <c r="EM267" s="18" t="s">
        <v>1069</v>
      </c>
      <c r="EN267" s="16" t="s">
        <v>870</v>
      </c>
      <c r="EO267" s="16" t="s">
        <v>134</v>
      </c>
      <c r="EP267" s="16" t="e">
        <f>IF(OR(EN267="Cống tròn",EN267="Cống hộp",EN267="Ống nhựa"),INDEX(#REF!,MATCH(E267,#REF!,0)),IF(OR(EN267="Rãnh xây",EN267="Rãnh bê tông"),INDEX(#REF!,MATCH(E267,#REF!,0)),0))</f>
        <v>#REF!</v>
      </c>
      <c r="EQ267" s="18">
        <v>17.11</v>
      </c>
      <c r="ER267" s="18"/>
      <c r="ES267" s="25">
        <f t="shared" si="1024"/>
        <v>0</v>
      </c>
      <c r="ET267" s="1" t="str">
        <f>_xlfn.IFNA(IF(EN267="Cống tròn",INDEX(#REF!,MATCH(E267,#REF!,0)),IF(EN267="Cống hộp",INDEX(#REF!,MATCH(E267,#REF!,0)),EU267&amp;" ,"&amp;EV267)),0)</f>
        <v>Móng bê tông ,Có cốt thép</v>
      </c>
      <c r="EU267" s="16" t="s">
        <v>769</v>
      </c>
      <c r="EV267" s="16" t="s">
        <v>872</v>
      </c>
      <c r="EW267" s="16" t="e">
        <f>_xlfn.IFNA(INDEX(#REF!,MATCH(E267,#REF!,0)),0)</f>
        <v>#REF!</v>
      </c>
      <c r="EX267" s="16"/>
      <c r="EY267" s="18">
        <v>0</v>
      </c>
      <c r="EZ267" s="18">
        <v>0</v>
      </c>
      <c r="FA267" s="18">
        <v>0</v>
      </c>
      <c r="FB267" s="19">
        <v>0</v>
      </c>
      <c r="FC267" s="19">
        <v>0</v>
      </c>
      <c r="FD267" s="25">
        <f t="shared" si="879"/>
        <v>0</v>
      </c>
      <c r="FE267" s="25">
        <f t="shared" si="1025"/>
        <v>0</v>
      </c>
      <c r="FF267" s="18">
        <v>0</v>
      </c>
      <c r="FG267" s="18">
        <v>0</v>
      </c>
      <c r="FH267" s="18">
        <v>0</v>
      </c>
      <c r="FI267" s="25">
        <f t="shared" si="1026"/>
        <v>0</v>
      </c>
      <c r="FJ267" s="18">
        <v>0</v>
      </c>
      <c r="FK267" s="18">
        <v>0</v>
      </c>
      <c r="FL267" s="18">
        <v>0</v>
      </c>
      <c r="FM267" s="18">
        <v>0</v>
      </c>
      <c r="FN267" s="18">
        <v>0</v>
      </c>
      <c r="FO267" s="25">
        <f t="shared" si="1027"/>
        <v>0</v>
      </c>
      <c r="FP267" s="18">
        <v>0</v>
      </c>
      <c r="FQ267" s="18">
        <v>0</v>
      </c>
      <c r="FR267" s="25">
        <f t="shared" si="880"/>
        <v>0</v>
      </c>
      <c r="FS267" s="25">
        <f t="shared" si="881"/>
        <v>0</v>
      </c>
      <c r="FT267" s="25">
        <f t="shared" si="882"/>
        <v>0</v>
      </c>
      <c r="FU267" s="25">
        <f t="shared" si="883"/>
        <v>0</v>
      </c>
      <c r="FV267" s="25" t="str">
        <f t="shared" si="1028"/>
        <v>Đủ</v>
      </c>
      <c r="FW267" s="25">
        <f t="shared" si="1029"/>
        <v>0</v>
      </c>
      <c r="FX267" s="16" t="s">
        <v>820</v>
      </c>
      <c r="FY267" s="16" t="s">
        <v>766</v>
      </c>
      <c r="FZ267" s="16" t="s">
        <v>771</v>
      </c>
      <c r="GA267" s="16" t="s">
        <v>771</v>
      </c>
      <c r="GB267" s="18">
        <v>0.1</v>
      </c>
      <c r="GC267" s="18">
        <v>1.6</v>
      </c>
      <c r="GD267" s="18">
        <v>0.2</v>
      </c>
      <c r="GE267" s="18">
        <v>1.4</v>
      </c>
      <c r="GF267" s="18">
        <v>0</v>
      </c>
      <c r="GG267" s="18">
        <v>0</v>
      </c>
      <c r="GH267" s="18">
        <v>0.2</v>
      </c>
      <c r="GI267" s="18">
        <v>2</v>
      </c>
      <c r="GJ267" s="18">
        <v>1</v>
      </c>
      <c r="GK267" s="18"/>
      <c r="GL267" s="25">
        <f t="shared" si="884"/>
        <v>1</v>
      </c>
      <c r="GM267" s="25">
        <f t="shared" si="1030"/>
        <v>1</v>
      </c>
      <c r="GN267" s="18">
        <v>0</v>
      </c>
      <c r="GO267" s="18">
        <v>0</v>
      </c>
      <c r="GP267" s="18">
        <v>0.2</v>
      </c>
      <c r="GQ267" s="18">
        <v>0.11</v>
      </c>
      <c r="GR267" s="1" t="e">
        <f>_xlfn.IFNA(INDEX(#REF!,MATCH(E267,#REF!,0)),0)</f>
        <v>#REF!</v>
      </c>
      <c r="GS267" s="16"/>
      <c r="GT267" s="18">
        <v>0</v>
      </c>
      <c r="GU267" s="18">
        <v>0</v>
      </c>
      <c r="GV267" s="18">
        <v>0</v>
      </c>
      <c r="GW267" s="18">
        <v>0</v>
      </c>
      <c r="GX267" s="25">
        <f t="shared" si="885"/>
        <v>0</v>
      </c>
      <c r="GY267" s="25">
        <f t="shared" si="886"/>
        <v>0</v>
      </c>
      <c r="GZ267" s="25">
        <f t="shared" si="1031"/>
        <v>1.5</v>
      </c>
      <c r="HA267" s="1" t="e" cm="1">
        <f t="array" ref="HA267">INDEX(#REF!,MATCH(EJ267&amp;EK267&amp;HD267&amp;HE267&amp;HF267,#REF!&amp;#REF!&amp;#REF!&amp;#REF!&amp;#REF!,0))</f>
        <v>#REF!</v>
      </c>
      <c r="HB267" s="16" t="s">
        <v>872</v>
      </c>
      <c r="HC267" s="25">
        <f t="shared" si="1032"/>
        <v>16</v>
      </c>
      <c r="HD267" s="18">
        <v>1</v>
      </c>
      <c r="HE267" s="18">
        <v>1.2</v>
      </c>
      <c r="HF267" s="18">
        <v>0.2</v>
      </c>
      <c r="HG267" s="1" t="e" cm="1">
        <f t="array" ref="HG267">INDEX(#REF!,MATCH(EJ267&amp;EK267&amp;HJ267&amp;HK267&amp;HL267,#REF!&amp;#REF!&amp;#REF!&amp;#REF!&amp;#REF!,0))</f>
        <v>#REF!</v>
      </c>
      <c r="HH267" s="16" t="s">
        <v>872</v>
      </c>
      <c r="HI267" s="25">
        <f t="shared" si="1033"/>
        <v>1</v>
      </c>
      <c r="HJ267" s="25">
        <f t="shared" si="1034"/>
        <v>0.54</v>
      </c>
      <c r="HK267" s="19">
        <v>1.2</v>
      </c>
      <c r="HL267" s="19">
        <v>0.2</v>
      </c>
      <c r="HM267" s="18">
        <v>0.01</v>
      </c>
      <c r="HN267" s="18">
        <v>1</v>
      </c>
      <c r="HO267" s="25">
        <f t="shared" si="1035"/>
        <v>16</v>
      </c>
      <c r="HP267" s="25">
        <f t="shared" si="1036"/>
        <v>0.16</v>
      </c>
      <c r="HQ267" s="25">
        <f t="shared" si="1037"/>
        <v>16.16</v>
      </c>
      <c r="HR267" s="25">
        <f t="shared" si="1038"/>
        <v>-0.94999999999999929</v>
      </c>
      <c r="HS267" s="25" t="str">
        <f t="shared" si="1039"/>
        <v>Thêm 01</v>
      </c>
      <c r="HT267" s="19">
        <v>0</v>
      </c>
      <c r="HU267" s="19">
        <v>0</v>
      </c>
      <c r="HV267" s="19">
        <v>0</v>
      </c>
      <c r="HW267" s="25">
        <f t="shared" si="1040"/>
        <v>0</v>
      </c>
      <c r="HX267" s="19">
        <v>0</v>
      </c>
      <c r="HY267" s="19">
        <v>0</v>
      </c>
      <c r="HZ267" s="18">
        <v>25.19</v>
      </c>
      <c r="IA267" s="20">
        <f>ROUND(IF(EN267="Cống tròn",IF(EN267="Cống tròn",IF(EU267="Không có móng",IQ267-FF267,IF(EU267="Đế",IP267-FN267,IF(OR(EU267="Móng bê tông",EU267="Móng bê tông kết hợp đế"),II267-FJ267,0))),0),IF(EN267="Cống hộp",IF(AND(EN267="Cống hộp",EU267="Không có móng"),IQ267-GF267,IF(AND(EN267="Cống hộp",EU267="Móng bê tông"),IJ267-GB267,0)),IF(OR(EN267="Rãnh xây",EN267="Rãnh bê tông"),IF(OR(EN267="Rãnh xây",EN267="Rãnh bê tông"),IK267-GB267,0),IF(EN267="Ống nhựa",IF(AND(EN267="Ống nhựa",EU267="Không đắp cát"),IQ267-HT267,IF(AND(EN267="Ống nhựa",EU267="Đắp cát"),IH267-HX267,0)),IF(EN267="Rãnh thang",IF(EN267="Rãnh thang",IF(EU267="Móng bê tông",#REF!-#REF!,IQ267),0),0))))),2)</f>
        <v>24.12</v>
      </c>
      <c r="IB267" s="20">
        <f t="shared" si="1041"/>
        <v>1.0700000000000003</v>
      </c>
      <c r="IC267" s="20">
        <f t="shared" si="887"/>
        <v>0</v>
      </c>
      <c r="ID267" s="20">
        <f t="shared" si="888"/>
        <v>0</v>
      </c>
      <c r="IE267" s="20">
        <f t="shared" si="889"/>
        <v>24.12</v>
      </c>
      <c r="IF267" s="20">
        <f t="shared" si="890"/>
        <v>0</v>
      </c>
      <c r="IG267" s="20">
        <f>IF(EN267="Rãnh thang",IF(AND(EN267="Rãnh thang",EU267="Móng bê tông"),IQ267-#REF!,0),IF(EN267="Ống nhựa",IF(AND(EN267="Ống nhựa",EU267="Đắp cát"),IQ267-HT267,0),IF(EN267="Cống tròn",IF(EN267="Cống tròn",IF(OR(EU267="Móng bê tông",EU267="Móng bê tông kết hợp đế"),IM267-FL267,0),0),IF(EN267="Cống hộp",IF(AND(EN267="Cống hộp",EU267="Móng bê tông"),IN267-GD267,0),IF(OR(EN267="Rãnh xây",EN267="Rãnh bê tông"),IF(AND(EN267="Rãnh xây",EU267="Móng bê tông"),IO267-GD267,IF(AND(EN267="Rãnh bê tông",EU267="Móng bê tông"),IO267-GD267,0)),0)))))</f>
        <v>24.220000000000002</v>
      </c>
      <c r="IH267" s="20">
        <f t="shared" si="891"/>
        <v>0</v>
      </c>
      <c r="II267" s="20">
        <f t="shared" si="892"/>
        <v>0</v>
      </c>
      <c r="IJ267" s="20">
        <f t="shared" si="893"/>
        <v>0</v>
      </c>
      <c r="IK267" s="20">
        <f t="shared" si="894"/>
        <v>24.220000000000002</v>
      </c>
      <c r="IL267" s="20">
        <f t="shared" si="895"/>
        <v>24.42</v>
      </c>
      <c r="IM267" s="20">
        <f t="shared" si="896"/>
        <v>0</v>
      </c>
      <c r="IN267" s="20">
        <f t="shared" si="897"/>
        <v>0</v>
      </c>
      <c r="IO267" s="20">
        <f t="shared" si="898"/>
        <v>24.42</v>
      </c>
      <c r="IP267" s="20">
        <f t="shared" si="899"/>
        <v>0</v>
      </c>
      <c r="IQ267" s="18">
        <v>24.42</v>
      </c>
      <c r="IR267" s="25">
        <f t="shared" si="1042"/>
        <v>1</v>
      </c>
      <c r="IS267" s="25">
        <f t="shared" si="900"/>
        <v>25.42</v>
      </c>
      <c r="IT267" s="25">
        <f t="shared" si="901"/>
        <v>25.42</v>
      </c>
      <c r="IU267" s="25">
        <f>ROUND(IF(EN267="Cống tròn",IF(EN267="Cống tròn",IV267+FF267,0),IF(EN267="Cống hộp",IF(EN267="Cống hộp",IV267+GP267,0),IF(OR(EN267="Rãnh xây",EN267="Rãnh bê tông"),IF(OR(EN267="Rãnh xây",EN267="Rãnh bê tông"),IV267+GP267,0),IF(EN267="ống nhựa",IF(EN267="Ống nhựa",IV267+HT267,0),IF(EN267="Rãnh thang",IF(EN267="Rãnh thang",IQ267+#REF!,0),0))))),2)</f>
        <v>25.62</v>
      </c>
      <c r="IV267" s="18">
        <v>25.42</v>
      </c>
      <c r="IW267" s="25">
        <f t="shared" si="902"/>
        <v>0</v>
      </c>
      <c r="IX267" s="25">
        <f t="shared" si="903"/>
        <v>0</v>
      </c>
      <c r="IY267" s="25">
        <f t="shared" si="904"/>
        <v>25.62</v>
      </c>
      <c r="IZ267" s="25">
        <f t="shared" si="905"/>
        <v>0</v>
      </c>
      <c r="JA267" s="25">
        <f t="shared" si="906"/>
        <v>0</v>
      </c>
      <c r="JB267" s="18">
        <v>25.2</v>
      </c>
      <c r="JC267" s="20">
        <f>ROUND(IF(EN267="Cống tròn",IF(EN267="Cống tròn",IF(EU267="Không có móng",JS267-FF267,IF(EU267="Đế",JR267-FN267,IF(OR(EU267="Móng bê tông",EU267="Móng bê tông kết hợp đế"),JK267-FJ267,0))),0),IF(EN267="Cống hộp",IF(AND(EN267="Cống hộp",EU267="Không có móng"),JS267-GF267,IF(AND(EN267="Cống hộp",EU267="Móng bê tông"),JL267-GB267,0)),IF(OR(EN267="Rãnh xây",EN267="Rãnh bê tông"),IF(OR(EN267="Rãnh xây",EN267="Rãnh bê tông"),JM267-GB267,0),IF(EN267="Ống nhựa",IF(AND(EN267="Ống nhựa",EU267="Không đắp cát"),JS267-HT267,IF(AND(EN267="Ống nhựa",EU267="Đắp cát"),JJ267-HX267,0)),IF(EN267="Rãnh thang",IF(EN267="Rãnh thang",IF(EU267="Móng bê tông",#REF!-#REF!,JS267),0),0))))),2)</f>
        <v>24.12</v>
      </c>
      <c r="JD267" s="20">
        <f t="shared" si="1043"/>
        <v>1.0799999999999983</v>
      </c>
      <c r="JE267" s="20">
        <f t="shared" si="907"/>
        <v>0</v>
      </c>
      <c r="JF267" s="20">
        <f t="shared" si="908"/>
        <v>0</v>
      </c>
      <c r="JG267" s="20">
        <f t="shared" si="909"/>
        <v>24.12</v>
      </c>
      <c r="JH267" s="20">
        <f t="shared" si="910"/>
        <v>0</v>
      </c>
      <c r="JI267" s="20">
        <f>IF(EN267="Rãnh thang",IF(AND(EN267="Rãnh thang",EU267="Móng bê tông"),JS267-#REF!,0),IF(EN267="Ống nhựa",IF(AND(EN267="Ống nhựa",EU267="Đắp cát"),JS267-HT267,0),IF(EN267="Cống tròn",IF(EN267="Cống tròn",IF(OR(EU267="Móng bê tông",EU267="Móng bê tông kết hợp đế"),JO267-FL267,0),0),IF(EN267="Cống hộp",IF(AND(EN267="Cống hộp",EU267="Móng bê tông"),JP267-GD267,0),IF(OR(EN267="Rãnh xây",EN267="Rãnh bê tông"),IF(AND(EN267="Rãnh xây",EU267="Móng bê tông"),JQ267-GD267,IF(AND(EN267="Rãnh bê tông",EU267="Móng bê tông"),JQ267-GD267,0)),0)))))</f>
        <v>24.220000000000002</v>
      </c>
      <c r="JJ267" s="20">
        <f t="shared" si="911"/>
        <v>0</v>
      </c>
      <c r="JK267" s="20">
        <f t="shared" si="912"/>
        <v>0</v>
      </c>
      <c r="JL267" s="20">
        <f t="shared" si="913"/>
        <v>0</v>
      </c>
      <c r="JM267" s="20">
        <f t="shared" si="914"/>
        <v>24.220000000000002</v>
      </c>
      <c r="JN267" s="20">
        <f t="shared" si="915"/>
        <v>24.42</v>
      </c>
      <c r="JO267" s="20">
        <f t="shared" si="916"/>
        <v>0</v>
      </c>
      <c r="JP267" s="20">
        <f t="shared" si="917"/>
        <v>0</v>
      </c>
      <c r="JQ267" s="20">
        <f t="shared" si="918"/>
        <v>24.42</v>
      </c>
      <c r="JR267" s="20">
        <f t="shared" si="919"/>
        <v>0</v>
      </c>
      <c r="JS267" s="26">
        <v>24.42</v>
      </c>
      <c r="JT267" s="25">
        <f t="shared" si="1044"/>
        <v>1</v>
      </c>
      <c r="JU267" s="25">
        <f t="shared" si="920"/>
        <v>25.42</v>
      </c>
      <c r="JV267" s="25">
        <f t="shared" si="921"/>
        <v>25.42</v>
      </c>
      <c r="JW267" s="25">
        <f>ROUND(IF(EN267="Cống tròn",IF(EN267="Cống tròn",JX267+FF267,0),IF(EN267="Cống hộp",IF(EN267="Cống hộp",JX267+GP267,0),IF(OR(EN267="Rãnh xây",EN267="Rãnh bê tông"),IF(OR(EN267="Rãnh xây",EN267="Rãnh bê tông"),JX267+GP267,0),IF(EN267="ống nhựa",IF(EN267="Ống nhựa",JX267+HT267,0),IF(EN267="Rãnh thang",IF(EN267="Rãnh thang",JS267+#REF!,0),0))))),2)</f>
        <v>25.62</v>
      </c>
      <c r="JX267" s="27">
        <v>25.42</v>
      </c>
      <c r="JY267" s="25">
        <f t="shared" si="922"/>
        <v>0</v>
      </c>
      <c r="JZ267" s="25">
        <f t="shared" si="923"/>
        <v>0</v>
      </c>
      <c r="KA267" s="25">
        <f t="shared" si="924"/>
        <v>25.62</v>
      </c>
      <c r="KB267" s="25">
        <f t="shared" si="925"/>
        <v>0</v>
      </c>
      <c r="KC267" s="25">
        <f t="shared" si="926"/>
        <v>0</v>
      </c>
      <c r="KD267" s="28" t="s">
        <v>98</v>
      </c>
      <c r="KE267" s="27">
        <v>0</v>
      </c>
      <c r="KF267" s="25">
        <f t="shared" si="927"/>
        <v>1.0700000000000003</v>
      </c>
      <c r="KG267" s="25">
        <f t="shared" si="1045"/>
        <v>1.0700000000000003</v>
      </c>
      <c r="KH267" s="27">
        <v>0</v>
      </c>
      <c r="KI267" s="25">
        <f t="shared" si="928"/>
        <v>1.0799999999999983</v>
      </c>
      <c r="KJ267" s="25">
        <f t="shared" si="1046"/>
        <v>1.0799999999999983</v>
      </c>
      <c r="KK267" s="25">
        <f t="shared" si="929"/>
        <v>0</v>
      </c>
      <c r="KL267" s="25">
        <f t="shared" si="930"/>
        <v>0</v>
      </c>
      <c r="KM267" s="25">
        <f t="shared" si="1047"/>
        <v>0</v>
      </c>
      <c r="KN267" s="25">
        <f t="shared" si="931"/>
        <v>0</v>
      </c>
      <c r="KO267" s="25">
        <f t="shared" si="932"/>
        <v>0</v>
      </c>
      <c r="KP267" s="25">
        <f t="shared" si="1048"/>
        <v>0</v>
      </c>
      <c r="KQ267" s="25">
        <f t="shared" si="933"/>
        <v>0</v>
      </c>
      <c r="KR267" s="25">
        <f t="shared" si="934"/>
        <v>0</v>
      </c>
      <c r="KS267" s="25">
        <f t="shared" si="1049"/>
        <v>0</v>
      </c>
      <c r="KT267" s="25">
        <f t="shared" si="935"/>
        <v>0</v>
      </c>
      <c r="KU267" s="25">
        <f t="shared" si="936"/>
        <v>0</v>
      </c>
      <c r="KV267" s="25">
        <f t="shared" si="1050"/>
        <v>0</v>
      </c>
      <c r="KW267" s="25">
        <f t="shared" si="863"/>
        <v>0</v>
      </c>
      <c r="KX267" s="25">
        <f t="shared" si="937"/>
        <v>0</v>
      </c>
      <c r="KY267" s="25">
        <f t="shared" si="1051"/>
        <v>0</v>
      </c>
      <c r="KZ267" s="25">
        <f t="shared" si="938"/>
        <v>0</v>
      </c>
      <c r="LA267" s="25">
        <f t="shared" si="939"/>
        <v>0</v>
      </c>
      <c r="LB267" s="25">
        <f t="shared" si="1052"/>
        <v>0</v>
      </c>
      <c r="LC267" s="25">
        <f t="shared" si="940"/>
        <v>0</v>
      </c>
      <c r="LD267" s="25">
        <f t="shared" si="941"/>
        <v>0</v>
      </c>
      <c r="LE267" s="25">
        <f t="shared" si="1053"/>
        <v>0</v>
      </c>
      <c r="LF267" s="25">
        <f t="shared" si="942"/>
        <v>0</v>
      </c>
      <c r="LG267" s="25">
        <f t="shared" si="943"/>
        <v>0</v>
      </c>
      <c r="LH267" s="25">
        <f t="shared" si="1054"/>
        <v>0</v>
      </c>
      <c r="LI267" s="25">
        <f t="shared" si="944"/>
        <v>0.1</v>
      </c>
      <c r="LJ267" s="25">
        <f t="shared" si="945"/>
        <v>0.1</v>
      </c>
      <c r="LK267" s="25">
        <f t="shared" si="1055"/>
        <v>0.1</v>
      </c>
      <c r="LL267" s="25">
        <f t="shared" si="946"/>
        <v>0</v>
      </c>
      <c r="LM267" s="25">
        <f t="shared" si="947"/>
        <v>0</v>
      </c>
      <c r="LN267" s="25">
        <f t="shared" si="1056"/>
        <v>0</v>
      </c>
      <c r="LO267" s="25">
        <f t="shared" si="948"/>
        <v>0.2</v>
      </c>
      <c r="LP267" s="25">
        <f t="shared" si="949"/>
        <v>0.2</v>
      </c>
      <c r="LQ267" s="25">
        <f t="shared" si="1057"/>
        <v>0.2</v>
      </c>
      <c r="LR267" s="25">
        <f t="shared" si="950"/>
        <v>0</v>
      </c>
      <c r="LS267" s="25">
        <f t="shared" si="951"/>
        <v>0</v>
      </c>
      <c r="LT267" s="25">
        <f t="shared" si="1058"/>
        <v>0</v>
      </c>
      <c r="LU267" s="25">
        <f t="shared" si="952"/>
        <v>0.77000000000000024</v>
      </c>
      <c r="LV267" s="25">
        <f t="shared" si="953"/>
        <v>0.77999999999999825</v>
      </c>
      <c r="LW267" s="25">
        <f t="shared" si="1059"/>
        <v>0.77499999999999925</v>
      </c>
      <c r="LX267" s="25">
        <f t="shared" si="954"/>
        <v>0</v>
      </c>
      <c r="LY267" s="25">
        <f t="shared" si="955"/>
        <v>0</v>
      </c>
      <c r="LZ267" s="25">
        <f t="shared" si="1060"/>
        <v>0</v>
      </c>
      <c r="MA267" s="25">
        <f t="shared" si="956"/>
        <v>0</v>
      </c>
      <c r="MB267" s="25">
        <f t="shared" si="957"/>
        <v>0</v>
      </c>
      <c r="MC267" s="25">
        <f t="shared" si="1061"/>
        <v>0</v>
      </c>
      <c r="MD267" s="25">
        <f t="shared" si="958"/>
        <v>0</v>
      </c>
      <c r="ME267" s="25">
        <f t="shared" si="959"/>
        <v>0</v>
      </c>
      <c r="MF267" s="25">
        <f t="shared" si="1062"/>
        <v>0</v>
      </c>
      <c r="MG267" s="25">
        <f t="shared" si="960"/>
        <v>0</v>
      </c>
      <c r="MH267" s="25">
        <f t="shared" si="961"/>
        <v>0</v>
      </c>
      <c r="MI267" s="25">
        <f t="shared" si="1063"/>
        <v>0</v>
      </c>
      <c r="MJ267" s="25">
        <f t="shared" si="962"/>
        <v>0</v>
      </c>
      <c r="MK267" s="25">
        <f t="shared" si="963"/>
        <v>0</v>
      </c>
      <c r="ML267" s="25">
        <f t="shared" si="1064"/>
        <v>0</v>
      </c>
      <c r="MM267" s="25">
        <f t="shared" si="964"/>
        <v>0</v>
      </c>
      <c r="MN267" s="25">
        <f t="shared" si="965"/>
        <v>0</v>
      </c>
      <c r="MO267" s="25">
        <f t="shared" si="1065"/>
        <v>0</v>
      </c>
      <c r="MP267" s="25">
        <f t="shared" si="966"/>
        <v>0</v>
      </c>
      <c r="MQ267" s="25">
        <f t="shared" si="967"/>
        <v>0</v>
      </c>
      <c r="MR267" s="25">
        <f t="shared" si="1066"/>
        <v>0</v>
      </c>
      <c r="MS267" s="29">
        <v>1.5999999999999999</v>
      </c>
      <c r="MT267" s="29">
        <v>0</v>
      </c>
      <c r="MU267" s="29">
        <v>1</v>
      </c>
      <c r="MV267" s="29">
        <v>1</v>
      </c>
      <c r="MW267" s="25">
        <f t="shared" si="968"/>
        <v>1.6</v>
      </c>
      <c r="MX267" s="25">
        <f t="shared" si="969"/>
        <v>1.71</v>
      </c>
      <c r="MY267" s="25">
        <f t="shared" si="970"/>
        <v>0</v>
      </c>
      <c r="MZ267" s="25">
        <f t="shared" si="971"/>
        <v>0</v>
      </c>
      <c r="NA267" s="25">
        <f t="shared" si="972"/>
        <v>1.6</v>
      </c>
      <c r="NB267" s="25">
        <f t="shared" si="973"/>
        <v>1.73</v>
      </c>
      <c r="NC267" s="25">
        <f t="shared" si="974"/>
        <v>0</v>
      </c>
      <c r="ND267" s="25">
        <f t="shared" si="975"/>
        <v>0</v>
      </c>
      <c r="NE267" s="25">
        <f t="shared" si="1067"/>
        <v>1.6</v>
      </c>
      <c r="NF267" s="25">
        <f t="shared" si="1067"/>
        <v>1.72</v>
      </c>
      <c r="NG267" s="25">
        <f t="shared" si="1067"/>
        <v>0</v>
      </c>
      <c r="NH267" s="25">
        <f t="shared" si="976"/>
        <v>0</v>
      </c>
      <c r="NI267" s="25">
        <f t="shared" si="977"/>
        <v>29.43</v>
      </c>
      <c r="NJ267" s="25">
        <f t="shared" si="978"/>
        <v>0</v>
      </c>
      <c r="NK267" s="25">
        <f t="shared" si="979"/>
        <v>29.43</v>
      </c>
      <c r="NL267" s="25">
        <f t="shared" si="980"/>
        <v>0</v>
      </c>
      <c r="NM267" s="25">
        <f t="shared" si="981"/>
        <v>0</v>
      </c>
      <c r="NN267" s="25">
        <f t="shared" si="1068"/>
        <v>0</v>
      </c>
      <c r="NO267" s="25">
        <f t="shared" si="982"/>
        <v>0</v>
      </c>
      <c r="NP267" s="25">
        <f t="shared" si="983"/>
        <v>0</v>
      </c>
      <c r="NQ267" s="25">
        <f t="shared" si="1069"/>
        <v>0</v>
      </c>
      <c r="NR267" s="25">
        <f t="shared" si="984"/>
        <v>26.09</v>
      </c>
      <c r="NS267" s="25">
        <f t="shared" si="985"/>
        <v>0</v>
      </c>
      <c r="NT267" s="25">
        <f t="shared" si="1070"/>
        <v>26.09</v>
      </c>
      <c r="NU267" s="25">
        <f t="shared" si="986"/>
        <v>0</v>
      </c>
      <c r="NV267" s="25">
        <f t="shared" si="987"/>
        <v>0</v>
      </c>
      <c r="NW267" s="25">
        <f t="shared" si="1071"/>
        <v>0</v>
      </c>
      <c r="NX267" s="25">
        <f t="shared" si="1072"/>
        <v>26.09</v>
      </c>
      <c r="NY267" s="25">
        <f t="shared" si="1072"/>
        <v>0</v>
      </c>
      <c r="NZ267" s="25">
        <f t="shared" si="1073"/>
        <v>26.09</v>
      </c>
      <c r="OA267" s="25">
        <f t="shared" si="1074"/>
        <v>3.34</v>
      </c>
      <c r="OB267" s="25">
        <f t="shared" si="1074"/>
        <v>0</v>
      </c>
      <c r="OC267" s="25">
        <f t="shared" si="1075"/>
        <v>3.34</v>
      </c>
      <c r="OD267" s="25">
        <f t="shared" si="1076"/>
        <v>26.09</v>
      </c>
      <c r="OE267" s="25">
        <f t="shared" si="1076"/>
        <v>0</v>
      </c>
      <c r="OF267" s="25">
        <f t="shared" si="1076"/>
        <v>26.09</v>
      </c>
      <c r="OG267" s="25">
        <f t="shared" si="988"/>
        <v>0</v>
      </c>
      <c r="OH267" s="25">
        <f t="shared" si="989"/>
        <v>0</v>
      </c>
      <c r="OI267" s="25">
        <f t="shared" si="990"/>
        <v>0</v>
      </c>
      <c r="OJ267" s="25">
        <f t="shared" si="991"/>
        <v>0</v>
      </c>
      <c r="OK267" s="25">
        <f t="shared" si="992"/>
        <v>0</v>
      </c>
      <c r="OL267" s="25">
        <f t="shared" si="993"/>
        <v>0</v>
      </c>
      <c r="OM267" s="25">
        <f t="shared" si="1077"/>
        <v>0</v>
      </c>
      <c r="ON267" s="25">
        <f t="shared" si="1077"/>
        <v>0</v>
      </c>
      <c r="OO267" s="25">
        <f t="shared" si="1077"/>
        <v>0</v>
      </c>
      <c r="OP267" s="25">
        <f t="shared" si="994"/>
        <v>0</v>
      </c>
      <c r="OQ267" s="25">
        <f t="shared" si="995"/>
        <v>0</v>
      </c>
      <c r="OR267" s="25">
        <f t="shared" si="1078"/>
        <v>0</v>
      </c>
      <c r="OS267" s="19">
        <v>536967.82999999996</v>
      </c>
      <c r="OT267" s="19">
        <v>2370976.92</v>
      </c>
    </row>
    <row r="268" spans="1:410" ht="33" customHeight="1" x14ac:dyDescent="0.25">
      <c r="A268" s="18"/>
      <c r="B268" s="18" t="s">
        <v>1005</v>
      </c>
      <c r="C268" s="18">
        <v>627.29999999999995</v>
      </c>
      <c r="D268" s="16" t="e">
        <f>_xlfn.IFNA(INDEX(#REF!,MATCH(E268,#REF!,0)),0)</f>
        <v>#REF!</v>
      </c>
      <c r="E268" s="18" t="s">
        <v>1070</v>
      </c>
      <c r="F268" s="16" t="s">
        <v>765</v>
      </c>
      <c r="G268" s="16" t="s">
        <v>766</v>
      </c>
      <c r="H268" s="16" t="s">
        <v>767</v>
      </c>
      <c r="I268" s="16" t="s">
        <v>768</v>
      </c>
      <c r="J268" s="16" t="s">
        <v>769</v>
      </c>
      <c r="K268" s="16" t="s">
        <v>770</v>
      </c>
      <c r="L268" s="16" t="s">
        <v>771</v>
      </c>
      <c r="M268" s="18">
        <v>2.44</v>
      </c>
      <c r="N268" s="18">
        <v>2.44</v>
      </c>
      <c r="O268" s="18">
        <v>2.84</v>
      </c>
      <c r="P268" s="18">
        <v>2.84</v>
      </c>
      <c r="Q268" s="18">
        <v>0.1</v>
      </c>
      <c r="R268" s="18">
        <v>2.64</v>
      </c>
      <c r="S268" s="18">
        <v>2.64</v>
      </c>
      <c r="T268" s="18">
        <v>0.2</v>
      </c>
      <c r="U268" s="18">
        <v>0</v>
      </c>
      <c r="V268" s="18">
        <v>0</v>
      </c>
      <c r="W268" s="18">
        <v>0</v>
      </c>
      <c r="X268" s="18">
        <v>2.44</v>
      </c>
      <c r="Y268" s="18">
        <v>2.4</v>
      </c>
      <c r="Z268" s="20">
        <f t="shared" si="996"/>
        <v>2</v>
      </c>
      <c r="AA268" s="18">
        <v>0.22</v>
      </c>
      <c r="AB268" s="18">
        <v>0</v>
      </c>
      <c r="AC268" s="18">
        <v>0</v>
      </c>
      <c r="AD268" s="18">
        <v>0</v>
      </c>
      <c r="AE268" s="18">
        <v>0</v>
      </c>
      <c r="AF268" s="18">
        <v>0</v>
      </c>
      <c r="AG268" s="18">
        <v>2</v>
      </c>
      <c r="AH268" s="18">
        <v>2</v>
      </c>
      <c r="AI268" s="20">
        <f t="shared" si="997"/>
        <v>2.15</v>
      </c>
      <c r="AJ268" s="18">
        <v>0</v>
      </c>
      <c r="AK268" s="18">
        <v>0</v>
      </c>
      <c r="AL268" s="20">
        <f t="shared" si="998"/>
        <v>0</v>
      </c>
      <c r="AM268" s="18">
        <v>2.44</v>
      </c>
      <c r="AN268" s="18">
        <v>2</v>
      </c>
      <c r="AO268" s="18">
        <v>0.15</v>
      </c>
      <c r="AP268" s="18">
        <v>0.22</v>
      </c>
      <c r="AQ268" s="18">
        <v>2.44</v>
      </c>
      <c r="AR268" s="18">
        <v>2.2200000000000002</v>
      </c>
      <c r="AS268" s="18">
        <v>0.12</v>
      </c>
      <c r="AT268" s="18">
        <v>0.11</v>
      </c>
      <c r="AU268" s="18">
        <v>0</v>
      </c>
      <c r="AV268" s="18">
        <v>1</v>
      </c>
      <c r="AW268" s="18">
        <v>0</v>
      </c>
      <c r="AX268" s="18">
        <v>0</v>
      </c>
      <c r="AY268" s="18">
        <v>0</v>
      </c>
      <c r="AZ268" s="18">
        <v>0</v>
      </c>
      <c r="BA268" s="18">
        <v>0</v>
      </c>
      <c r="BB268" s="18">
        <v>0</v>
      </c>
      <c r="BC268" s="18">
        <v>0</v>
      </c>
      <c r="BD268" s="18">
        <v>0</v>
      </c>
      <c r="BE268" s="18">
        <v>0</v>
      </c>
      <c r="BF268" s="18">
        <v>0</v>
      </c>
      <c r="BG268" s="18">
        <v>0</v>
      </c>
      <c r="BH268" s="18">
        <v>0</v>
      </c>
      <c r="BI268" s="18">
        <v>2</v>
      </c>
      <c r="BJ268" s="18">
        <v>0</v>
      </c>
      <c r="BK268" s="18">
        <v>0</v>
      </c>
      <c r="BL268" s="18">
        <v>1</v>
      </c>
      <c r="BM268" s="18">
        <v>0</v>
      </c>
      <c r="BN268" s="18">
        <v>0</v>
      </c>
      <c r="BO268" s="18">
        <v>0</v>
      </c>
      <c r="BP268" s="18">
        <v>0</v>
      </c>
      <c r="BQ268" s="18">
        <v>0</v>
      </c>
      <c r="BR268" s="18">
        <v>0</v>
      </c>
      <c r="BS268" s="18">
        <v>0</v>
      </c>
      <c r="BT268" s="18">
        <v>0</v>
      </c>
      <c r="BU268" s="18">
        <v>0</v>
      </c>
      <c r="BV268" s="18">
        <v>0</v>
      </c>
      <c r="BW268" s="18">
        <v>0</v>
      </c>
      <c r="BX268" s="18">
        <v>0</v>
      </c>
      <c r="BY268" s="18">
        <v>0</v>
      </c>
      <c r="BZ268" s="18">
        <v>0</v>
      </c>
      <c r="CA268" s="16" t="e">
        <f>_xlfn.IFNA(IF(RIGHT(D268,2)="=G",0,INDEX(#REF!,MATCH(E268,#REF!,0))),0)</f>
        <v>#REF!</v>
      </c>
      <c r="CB268" s="16"/>
      <c r="CC268" s="18"/>
      <c r="CD268" s="18"/>
      <c r="CE268" s="18"/>
      <c r="CF268" s="18"/>
      <c r="CG268" s="18"/>
      <c r="CH268" s="18"/>
      <c r="CI268" s="16" t="s">
        <v>98</v>
      </c>
      <c r="CJ268" s="18">
        <v>0</v>
      </c>
      <c r="CK268" s="20">
        <f t="shared" si="864"/>
        <v>1.68</v>
      </c>
      <c r="CL268" s="20">
        <f t="shared" si="999"/>
        <v>1.68</v>
      </c>
      <c r="CM268" s="18">
        <v>22.82</v>
      </c>
      <c r="CN268" s="18">
        <v>26.04</v>
      </c>
      <c r="CO268" s="18">
        <v>25.201000000000001</v>
      </c>
      <c r="CP268" s="22">
        <f t="shared" si="865"/>
        <v>25.2</v>
      </c>
      <c r="CQ268" s="22">
        <f t="shared" si="866"/>
        <v>23.52</v>
      </c>
      <c r="CR268" s="22">
        <f t="shared" si="1000"/>
        <v>1.68</v>
      </c>
      <c r="CS268" s="22">
        <f t="shared" si="867"/>
        <v>23.62</v>
      </c>
      <c r="CT268" s="22">
        <f t="shared" si="868"/>
        <v>23.82</v>
      </c>
      <c r="CU268" s="18">
        <v>23.82</v>
      </c>
      <c r="CV268" s="22">
        <f t="shared" si="1001"/>
        <v>2</v>
      </c>
      <c r="CW268" s="22">
        <f t="shared" si="869"/>
        <v>0</v>
      </c>
      <c r="CX268" s="22">
        <f t="shared" si="870"/>
        <v>0</v>
      </c>
      <c r="CY268" s="22">
        <f t="shared" si="871"/>
        <v>25.77</v>
      </c>
      <c r="CZ268" s="22">
        <f t="shared" si="872"/>
        <v>25.92</v>
      </c>
      <c r="DA268" s="18">
        <v>26.04</v>
      </c>
      <c r="DB268" s="20">
        <f t="shared" si="1002"/>
        <v>2.52</v>
      </c>
      <c r="DC268" s="20">
        <f t="shared" si="1003"/>
        <v>0.84</v>
      </c>
      <c r="DD268" s="20">
        <f t="shared" si="1004"/>
        <v>1.6800000000000002</v>
      </c>
      <c r="DE268" s="20">
        <f t="shared" si="873"/>
        <v>0.1</v>
      </c>
      <c r="DF268" s="20">
        <f t="shared" si="874"/>
        <v>0.2</v>
      </c>
      <c r="DG268" s="20">
        <f t="shared" si="875"/>
        <v>1.38</v>
      </c>
      <c r="DH268" s="20">
        <f t="shared" si="876"/>
        <v>0</v>
      </c>
      <c r="DI268" s="20">
        <f t="shared" si="877"/>
        <v>0</v>
      </c>
      <c r="DJ268" s="20">
        <f t="shared" si="878"/>
        <v>0</v>
      </c>
      <c r="DK268" s="20">
        <f t="shared" si="1005"/>
        <v>1.68</v>
      </c>
      <c r="DL268" s="20">
        <f t="shared" si="1006"/>
        <v>0</v>
      </c>
      <c r="DM268" s="20">
        <f t="shared" si="1007"/>
        <v>0</v>
      </c>
      <c r="DN268" s="20">
        <f t="shared" si="1008"/>
        <v>0</v>
      </c>
      <c r="DO268" s="18">
        <v>3.04</v>
      </c>
      <c r="DP268" s="18">
        <v>0</v>
      </c>
      <c r="DQ268" s="18">
        <v>1</v>
      </c>
      <c r="DR268" s="18">
        <v>1</v>
      </c>
      <c r="DS268" s="25">
        <f t="shared" si="1009"/>
        <v>3.04</v>
      </c>
      <c r="DT268" s="25">
        <f t="shared" si="1010"/>
        <v>0</v>
      </c>
      <c r="DU268" s="25">
        <f t="shared" si="1011"/>
        <v>5.1100000000000003</v>
      </c>
      <c r="DV268" s="25">
        <f t="shared" si="1012"/>
        <v>0</v>
      </c>
      <c r="DW268" s="25">
        <f t="shared" si="1013"/>
        <v>5.1100000000000003</v>
      </c>
      <c r="DX268" s="25">
        <f t="shared" si="1014"/>
        <v>0</v>
      </c>
      <c r="DY268" s="25">
        <f t="shared" si="1015"/>
        <v>0</v>
      </c>
      <c r="DZ268" s="25">
        <f t="shared" si="1016"/>
        <v>0</v>
      </c>
      <c r="EA268" s="25">
        <f t="shared" si="1017"/>
        <v>0</v>
      </c>
      <c r="EB268" s="25">
        <f t="shared" si="1018"/>
        <v>0</v>
      </c>
      <c r="EC268" s="25">
        <f t="shared" si="1019"/>
        <v>0</v>
      </c>
      <c r="ED268" s="25">
        <f t="shared" si="1020"/>
        <v>0</v>
      </c>
      <c r="EE268" s="25">
        <f t="shared" si="1020"/>
        <v>0</v>
      </c>
      <c r="EF268" s="25">
        <f t="shared" si="1021"/>
        <v>0</v>
      </c>
      <c r="EG268" s="25">
        <f t="shared" si="1022"/>
        <v>0</v>
      </c>
      <c r="EH268" s="25">
        <f t="shared" si="1022"/>
        <v>0</v>
      </c>
      <c r="EI268" s="25">
        <f t="shared" si="1023"/>
        <v>0</v>
      </c>
      <c r="EJ268" s="18"/>
      <c r="EK268" s="18"/>
      <c r="EL268" s="18"/>
      <c r="EM268" s="18"/>
      <c r="EN268" s="16"/>
      <c r="EO268" s="16"/>
      <c r="EP268" s="16">
        <f>IF(OR(EN268="Cống tròn",EN268="Cống hộp",EN268="Ống nhựa"),INDEX(#REF!,MATCH(E268,#REF!,0)),IF(OR(EN268="Rãnh xây",EN268="Rãnh bê tông"),INDEX(#REF!,MATCH(E268,#REF!,0)),0))</f>
        <v>0</v>
      </c>
      <c r="EQ268" s="18"/>
      <c r="ER268" s="18"/>
      <c r="ES268" s="25">
        <f t="shared" si="1024"/>
        <v>0</v>
      </c>
      <c r="ET268" s="1" t="str">
        <f>_xlfn.IFNA(IF(EN268="Cống tròn",INDEX(#REF!,MATCH(E268,#REF!,0)),IF(EN268="Cống hộp",INDEX(#REF!,MATCH(E268,#REF!,0)),EU268&amp;" ,"&amp;EV268)),0)</f>
        <v xml:space="preserve"> ,</v>
      </c>
      <c r="EU268" s="16"/>
      <c r="EV268" s="16"/>
      <c r="EW268" s="16" t="e">
        <f>_xlfn.IFNA(INDEX(#REF!,MATCH(E268,#REF!,0)),0)</f>
        <v>#REF!</v>
      </c>
      <c r="EX268" s="16"/>
      <c r="EY268" s="18">
        <v>0</v>
      </c>
      <c r="EZ268" s="18">
        <v>0</v>
      </c>
      <c r="FA268" s="18">
        <v>0</v>
      </c>
      <c r="FB268" s="19">
        <v>0</v>
      </c>
      <c r="FC268" s="19">
        <v>0</v>
      </c>
      <c r="FD268" s="25">
        <f t="shared" si="879"/>
        <v>0</v>
      </c>
      <c r="FE268" s="25">
        <f t="shared" si="1025"/>
        <v>0</v>
      </c>
      <c r="FF268" s="18">
        <v>0</v>
      </c>
      <c r="FG268" s="18">
        <v>0</v>
      </c>
      <c r="FH268" s="18">
        <v>0</v>
      </c>
      <c r="FI268" s="25">
        <f t="shared" si="1026"/>
        <v>0</v>
      </c>
      <c r="FJ268" s="18">
        <v>0</v>
      </c>
      <c r="FK268" s="18">
        <v>0</v>
      </c>
      <c r="FL268" s="18">
        <v>0</v>
      </c>
      <c r="FM268" s="18">
        <v>0</v>
      </c>
      <c r="FN268" s="18">
        <v>0</v>
      </c>
      <c r="FO268" s="25">
        <f t="shared" si="1027"/>
        <v>0</v>
      </c>
      <c r="FP268" s="18">
        <v>0</v>
      </c>
      <c r="FQ268" s="18">
        <v>0</v>
      </c>
      <c r="FR268" s="25">
        <f t="shared" si="880"/>
        <v>0</v>
      </c>
      <c r="FS268" s="25">
        <f t="shared" si="881"/>
        <v>0</v>
      </c>
      <c r="FT268" s="25">
        <f t="shared" si="882"/>
        <v>0</v>
      </c>
      <c r="FU268" s="25">
        <f t="shared" si="883"/>
        <v>0</v>
      </c>
      <c r="FV268" s="25" t="str">
        <f t="shared" si="1028"/>
        <v>Đủ</v>
      </c>
      <c r="FW268" s="25">
        <f t="shared" si="1029"/>
        <v>0</v>
      </c>
      <c r="FX268" s="16"/>
      <c r="FY268" s="16"/>
      <c r="FZ268" s="16"/>
      <c r="GA268" s="16"/>
      <c r="GB268" s="19">
        <v>0</v>
      </c>
      <c r="GC268" s="19">
        <v>0</v>
      </c>
      <c r="GD268" s="19">
        <v>0</v>
      </c>
      <c r="GE268" s="19">
        <v>0</v>
      </c>
      <c r="GF268" s="19">
        <v>0</v>
      </c>
      <c r="GG268" s="19">
        <v>0</v>
      </c>
      <c r="GH268" s="19">
        <v>0</v>
      </c>
      <c r="GI268" s="19">
        <v>0</v>
      </c>
      <c r="GJ268" s="19">
        <v>0</v>
      </c>
      <c r="GK268" s="19">
        <v>0</v>
      </c>
      <c r="GL268" s="25">
        <f t="shared" si="884"/>
        <v>0</v>
      </c>
      <c r="GM268" s="25">
        <f t="shared" si="1030"/>
        <v>0</v>
      </c>
      <c r="GN268" s="19">
        <v>0</v>
      </c>
      <c r="GO268" s="19">
        <v>0</v>
      </c>
      <c r="GP268" s="19">
        <v>0</v>
      </c>
      <c r="GQ268" s="19">
        <v>0</v>
      </c>
      <c r="GR268" s="1" t="e">
        <f>_xlfn.IFNA(INDEX(#REF!,MATCH(E268,#REF!,0)),0)</f>
        <v>#REF!</v>
      </c>
      <c r="GS268" s="16"/>
      <c r="GT268" s="18">
        <v>0</v>
      </c>
      <c r="GU268" s="18">
        <v>0</v>
      </c>
      <c r="GV268" s="18">
        <v>0</v>
      </c>
      <c r="GW268" s="18">
        <v>0</v>
      </c>
      <c r="GX268" s="25">
        <f t="shared" si="885"/>
        <v>0</v>
      </c>
      <c r="GY268" s="25">
        <f t="shared" si="886"/>
        <v>0</v>
      </c>
      <c r="GZ268" s="25">
        <f t="shared" si="1031"/>
        <v>0</v>
      </c>
      <c r="HA268" s="1" t="e" cm="1">
        <f t="array" ref="HA268">INDEX(#REF!,MATCH(EJ268&amp;EK268&amp;HD268&amp;HE268&amp;HF268,#REF!&amp;#REF!&amp;#REF!&amp;#REF!&amp;#REF!,0))</f>
        <v>#REF!</v>
      </c>
      <c r="HB268" s="16"/>
      <c r="HC268" s="25">
        <f t="shared" si="1032"/>
        <v>0</v>
      </c>
      <c r="HD268" s="18">
        <v>0</v>
      </c>
      <c r="HE268" s="18">
        <v>0</v>
      </c>
      <c r="HF268" s="18">
        <v>0</v>
      </c>
      <c r="HG268" s="1" t="e" cm="1">
        <f t="array" ref="HG268">INDEX(#REF!,MATCH(EJ268&amp;EK268&amp;HJ268&amp;HK268&amp;HL268,#REF!&amp;#REF!&amp;#REF!&amp;#REF!&amp;#REF!,0))</f>
        <v>#REF!</v>
      </c>
      <c r="HH268" s="16"/>
      <c r="HI268" s="25">
        <f t="shared" si="1033"/>
        <v>0</v>
      </c>
      <c r="HJ268" s="25">
        <f t="shared" si="1034"/>
        <v>0</v>
      </c>
      <c r="HK268" s="19">
        <v>0</v>
      </c>
      <c r="HL268" s="19">
        <v>0</v>
      </c>
      <c r="HM268" s="18">
        <v>0.01</v>
      </c>
      <c r="HN268" s="18">
        <v>1</v>
      </c>
      <c r="HO268" s="25">
        <f t="shared" si="1035"/>
        <v>0</v>
      </c>
      <c r="HP268" s="25">
        <f t="shared" si="1036"/>
        <v>0</v>
      </c>
      <c r="HQ268" s="25">
        <f t="shared" si="1037"/>
        <v>0</v>
      </c>
      <c r="HR268" s="25">
        <f t="shared" si="1038"/>
        <v>0</v>
      </c>
      <c r="HS268" s="25">
        <f t="shared" si="1039"/>
        <v>0</v>
      </c>
      <c r="HT268" s="19">
        <v>0</v>
      </c>
      <c r="HU268" s="19">
        <v>0</v>
      </c>
      <c r="HV268" s="19">
        <v>0</v>
      </c>
      <c r="HW268" s="25">
        <f t="shared" si="1040"/>
        <v>0</v>
      </c>
      <c r="HX268" s="19">
        <v>0</v>
      </c>
      <c r="HY268" s="19">
        <v>0</v>
      </c>
      <c r="HZ268" s="18">
        <v>0</v>
      </c>
      <c r="IA268" s="20">
        <f>ROUND(IF(EN268="Cống tròn",IF(EN268="Cống tròn",IF(EU268="Không có móng",IQ268-FF268,IF(EU268="Đế",IP268-FN268,IF(OR(EU268="Móng bê tông",EU268="Móng bê tông kết hợp đế"),II268-FJ268,0))),0),IF(EN268="Cống hộp",IF(AND(EN268="Cống hộp",EU268="Không có móng"),IQ268-GF268,IF(AND(EN268="Cống hộp",EU268="Móng bê tông"),IJ268-GB268,0)),IF(OR(EN268="Rãnh xây",EN268="Rãnh bê tông"),IF(OR(EN268="Rãnh xây",EN268="Rãnh bê tông"),IK268-GB268,0),IF(EN268="Ống nhựa",IF(AND(EN268="Ống nhựa",EU268="Không đắp cát"),IQ268-HT268,IF(AND(EN268="Ống nhựa",EU268="Đắp cát"),IH268-HX268,0)),IF(EN268="Rãnh thang",IF(EN268="Rãnh thang",IF(EU268="Móng bê tông",#REF!-#REF!,IQ268),0),0))))),2)</f>
        <v>0</v>
      </c>
      <c r="IB268" s="20">
        <f t="shared" si="1041"/>
        <v>0</v>
      </c>
      <c r="IC268" s="20">
        <f t="shared" si="887"/>
        <v>0</v>
      </c>
      <c r="ID268" s="20">
        <f t="shared" si="888"/>
        <v>0</v>
      </c>
      <c r="IE268" s="20">
        <f t="shared" si="889"/>
        <v>0</v>
      </c>
      <c r="IF268" s="20">
        <f t="shared" si="890"/>
        <v>0</v>
      </c>
      <c r="IG268" s="20">
        <f>IF(EN268="Rãnh thang",IF(AND(EN268="Rãnh thang",EU268="Móng bê tông"),IQ268-#REF!,0),IF(EN268="Ống nhựa",IF(AND(EN268="Ống nhựa",EU268="Đắp cát"),IQ268-HT268,0),IF(EN268="Cống tròn",IF(EN268="Cống tròn",IF(OR(EU268="Móng bê tông",EU268="Móng bê tông kết hợp đế"),IM268-FL268,0),0),IF(EN268="Cống hộp",IF(AND(EN268="Cống hộp",EU268="Móng bê tông"),IN268-GD268,0),IF(OR(EN268="Rãnh xây",EN268="Rãnh bê tông"),IF(AND(EN268="Rãnh xây",EU268="Móng bê tông"),IO268-GD268,IF(AND(EN268="Rãnh bê tông",EU268="Móng bê tông"),IO268-GD268,0)),0)))))</f>
        <v>0</v>
      </c>
      <c r="IH268" s="20">
        <f t="shared" si="891"/>
        <v>0</v>
      </c>
      <c r="II268" s="20">
        <f t="shared" si="892"/>
        <v>0</v>
      </c>
      <c r="IJ268" s="20">
        <f t="shared" si="893"/>
        <v>0</v>
      </c>
      <c r="IK268" s="20">
        <f t="shared" si="894"/>
        <v>0</v>
      </c>
      <c r="IL268" s="20">
        <f t="shared" si="895"/>
        <v>0</v>
      </c>
      <c r="IM268" s="20">
        <f t="shared" si="896"/>
        <v>0</v>
      </c>
      <c r="IN268" s="20">
        <f t="shared" si="897"/>
        <v>0</v>
      </c>
      <c r="IO268" s="20">
        <f t="shared" si="898"/>
        <v>0</v>
      </c>
      <c r="IP268" s="20">
        <f t="shared" si="899"/>
        <v>0</v>
      </c>
      <c r="IQ268" s="18">
        <v>0</v>
      </c>
      <c r="IR268" s="25">
        <f t="shared" si="1042"/>
        <v>0</v>
      </c>
      <c r="IS268" s="25">
        <f t="shared" si="900"/>
        <v>0</v>
      </c>
      <c r="IT268" s="25">
        <f t="shared" si="901"/>
        <v>0</v>
      </c>
      <c r="IU268" s="25">
        <f>ROUND(IF(EN268="Cống tròn",IF(EN268="Cống tròn",IV268+FF268,0),IF(EN268="Cống hộp",IF(EN268="Cống hộp",IV268+GP268,0),IF(OR(EN268="Rãnh xây",EN268="Rãnh bê tông"),IF(OR(EN268="Rãnh xây",EN268="Rãnh bê tông"),IV268+GP268,0),IF(EN268="ống nhựa",IF(EN268="Ống nhựa",IV268+HT268,0),IF(EN268="Rãnh thang",IF(EN268="Rãnh thang",IQ268+#REF!,0),0))))),2)</f>
        <v>0</v>
      </c>
      <c r="IV268" s="18">
        <v>0</v>
      </c>
      <c r="IW268" s="25">
        <f t="shared" si="902"/>
        <v>0</v>
      </c>
      <c r="IX268" s="25">
        <f t="shared" si="903"/>
        <v>0</v>
      </c>
      <c r="IY268" s="25">
        <f t="shared" si="904"/>
        <v>0</v>
      </c>
      <c r="IZ268" s="25">
        <f t="shared" si="905"/>
        <v>0</v>
      </c>
      <c r="JA268" s="25">
        <f t="shared" si="906"/>
        <v>0</v>
      </c>
      <c r="JB268" s="18">
        <v>0</v>
      </c>
      <c r="JC268" s="20">
        <f>ROUND(IF(EN268="Cống tròn",IF(EN268="Cống tròn",IF(EU268="Không có móng",JS268-FF268,IF(EU268="Đế",JR268-FN268,IF(OR(EU268="Móng bê tông",EU268="Móng bê tông kết hợp đế"),JK268-FJ268,0))),0),IF(EN268="Cống hộp",IF(AND(EN268="Cống hộp",EU268="Không có móng"),JS268-GF268,IF(AND(EN268="Cống hộp",EU268="Móng bê tông"),JL268-GB268,0)),IF(OR(EN268="Rãnh xây",EN268="Rãnh bê tông"),IF(OR(EN268="Rãnh xây",EN268="Rãnh bê tông"),JM268-GB268,0),IF(EN268="Ống nhựa",IF(AND(EN268="Ống nhựa",EU268="Không đắp cát"),JS268-HT268,IF(AND(EN268="Ống nhựa",EU268="Đắp cát"),JJ268-HX268,0)),IF(EN268="Rãnh thang",IF(EN268="Rãnh thang",IF(EU268="Móng bê tông",#REF!-#REF!,JS268),0),0))))),2)</f>
        <v>0</v>
      </c>
      <c r="JD268" s="20">
        <f t="shared" si="1043"/>
        <v>0</v>
      </c>
      <c r="JE268" s="20">
        <f t="shared" si="907"/>
        <v>0</v>
      </c>
      <c r="JF268" s="20">
        <f t="shared" si="908"/>
        <v>0</v>
      </c>
      <c r="JG268" s="20">
        <f t="shared" si="909"/>
        <v>0</v>
      </c>
      <c r="JH268" s="20">
        <f t="shared" si="910"/>
        <v>0</v>
      </c>
      <c r="JI268" s="20">
        <f>IF(EN268="Rãnh thang",IF(AND(EN268="Rãnh thang",EU268="Móng bê tông"),JS268-#REF!,0),IF(EN268="Ống nhựa",IF(AND(EN268="Ống nhựa",EU268="Đắp cát"),JS268-HT268,0),IF(EN268="Cống tròn",IF(EN268="Cống tròn",IF(OR(EU268="Móng bê tông",EU268="Móng bê tông kết hợp đế"),JO268-FL268,0),0),IF(EN268="Cống hộp",IF(AND(EN268="Cống hộp",EU268="Móng bê tông"),JP268-GD268,0),IF(OR(EN268="Rãnh xây",EN268="Rãnh bê tông"),IF(AND(EN268="Rãnh xây",EU268="Móng bê tông"),JQ268-GD268,IF(AND(EN268="Rãnh bê tông",EU268="Móng bê tông"),JQ268-GD268,0)),0)))))</f>
        <v>0</v>
      </c>
      <c r="JJ268" s="20">
        <f t="shared" si="911"/>
        <v>0</v>
      </c>
      <c r="JK268" s="20">
        <f t="shared" si="912"/>
        <v>0</v>
      </c>
      <c r="JL268" s="20">
        <f t="shared" si="913"/>
        <v>0</v>
      </c>
      <c r="JM268" s="20">
        <f t="shared" si="914"/>
        <v>0</v>
      </c>
      <c r="JN268" s="20">
        <f t="shared" si="915"/>
        <v>0</v>
      </c>
      <c r="JO268" s="20">
        <f t="shared" si="916"/>
        <v>0</v>
      </c>
      <c r="JP268" s="20">
        <f t="shared" si="917"/>
        <v>0</v>
      </c>
      <c r="JQ268" s="20">
        <f t="shared" si="918"/>
        <v>0</v>
      </c>
      <c r="JR268" s="20">
        <f t="shared" si="919"/>
        <v>0</v>
      </c>
      <c r="JS268" s="26">
        <v>0</v>
      </c>
      <c r="JT268" s="25">
        <f t="shared" si="1044"/>
        <v>0</v>
      </c>
      <c r="JU268" s="25">
        <f t="shared" si="920"/>
        <v>0</v>
      </c>
      <c r="JV268" s="25">
        <f t="shared" si="921"/>
        <v>0</v>
      </c>
      <c r="JW268" s="25">
        <f>ROUND(IF(EN268="Cống tròn",IF(EN268="Cống tròn",JX268+FF268,0),IF(EN268="Cống hộp",IF(EN268="Cống hộp",JX268+GP268,0),IF(OR(EN268="Rãnh xây",EN268="Rãnh bê tông"),IF(OR(EN268="Rãnh xây",EN268="Rãnh bê tông"),JX268+GP268,0),IF(EN268="ống nhựa",IF(EN268="Ống nhựa",JX268+HT268,0),IF(EN268="Rãnh thang",IF(EN268="Rãnh thang",JS268+#REF!,0),0))))),2)</f>
        <v>0</v>
      </c>
      <c r="JX268" s="27">
        <v>0</v>
      </c>
      <c r="JY268" s="25">
        <f t="shared" si="922"/>
        <v>0</v>
      </c>
      <c r="JZ268" s="25">
        <f t="shared" si="923"/>
        <v>0</v>
      </c>
      <c r="KA268" s="25">
        <f t="shared" si="924"/>
        <v>0</v>
      </c>
      <c r="KB268" s="25">
        <f t="shared" si="925"/>
        <v>0</v>
      </c>
      <c r="KC268" s="25">
        <f t="shared" si="926"/>
        <v>0</v>
      </c>
      <c r="KD268" s="28" t="s">
        <v>98</v>
      </c>
      <c r="KE268" s="27">
        <v>0</v>
      </c>
      <c r="KF268" s="25">
        <f t="shared" si="927"/>
        <v>0</v>
      </c>
      <c r="KG268" s="25">
        <f t="shared" si="1045"/>
        <v>0</v>
      </c>
      <c r="KH268" s="27">
        <v>0</v>
      </c>
      <c r="KI268" s="25">
        <f t="shared" si="928"/>
        <v>0</v>
      </c>
      <c r="KJ268" s="25">
        <f t="shared" si="1046"/>
        <v>0</v>
      </c>
      <c r="KK268" s="25">
        <f t="shared" si="929"/>
        <v>0</v>
      </c>
      <c r="KL268" s="25">
        <f t="shared" si="930"/>
        <v>0</v>
      </c>
      <c r="KM268" s="25">
        <f t="shared" si="1047"/>
        <v>0</v>
      </c>
      <c r="KN268" s="25">
        <f t="shared" si="931"/>
        <v>0</v>
      </c>
      <c r="KO268" s="25">
        <f t="shared" si="932"/>
        <v>0</v>
      </c>
      <c r="KP268" s="25">
        <f t="shared" si="1048"/>
        <v>0</v>
      </c>
      <c r="KQ268" s="25">
        <f t="shared" si="933"/>
        <v>0</v>
      </c>
      <c r="KR268" s="25">
        <f t="shared" si="934"/>
        <v>0</v>
      </c>
      <c r="KS268" s="25">
        <f t="shared" si="1049"/>
        <v>0</v>
      </c>
      <c r="KT268" s="25">
        <f t="shared" si="935"/>
        <v>0</v>
      </c>
      <c r="KU268" s="25">
        <f t="shared" si="936"/>
        <v>0</v>
      </c>
      <c r="KV268" s="25">
        <f t="shared" si="1050"/>
        <v>0</v>
      </c>
      <c r="KW268" s="25">
        <f t="shared" si="863"/>
        <v>0</v>
      </c>
      <c r="KX268" s="25">
        <f t="shared" si="937"/>
        <v>0</v>
      </c>
      <c r="KY268" s="25">
        <f t="shared" si="1051"/>
        <v>0</v>
      </c>
      <c r="KZ268" s="25">
        <f t="shared" si="938"/>
        <v>0</v>
      </c>
      <c r="LA268" s="25">
        <f t="shared" si="939"/>
        <v>0</v>
      </c>
      <c r="LB268" s="25">
        <f t="shared" si="1052"/>
        <v>0</v>
      </c>
      <c r="LC268" s="25">
        <f t="shared" si="940"/>
        <v>0</v>
      </c>
      <c r="LD268" s="25">
        <f t="shared" si="941"/>
        <v>0</v>
      </c>
      <c r="LE268" s="25">
        <f t="shared" si="1053"/>
        <v>0</v>
      </c>
      <c r="LF268" s="25">
        <f t="shared" si="942"/>
        <v>0</v>
      </c>
      <c r="LG268" s="25">
        <f t="shared" si="943"/>
        <v>0</v>
      </c>
      <c r="LH268" s="25">
        <f t="shared" si="1054"/>
        <v>0</v>
      </c>
      <c r="LI268" s="25">
        <f t="shared" si="944"/>
        <v>0</v>
      </c>
      <c r="LJ268" s="25">
        <f t="shared" si="945"/>
        <v>0</v>
      </c>
      <c r="LK268" s="25">
        <f t="shared" si="1055"/>
        <v>0</v>
      </c>
      <c r="LL268" s="25">
        <f t="shared" si="946"/>
        <v>0</v>
      </c>
      <c r="LM268" s="25">
        <f t="shared" si="947"/>
        <v>0</v>
      </c>
      <c r="LN268" s="25">
        <f t="shared" si="1056"/>
        <v>0</v>
      </c>
      <c r="LO268" s="25">
        <f t="shared" si="948"/>
        <v>0</v>
      </c>
      <c r="LP268" s="25">
        <f t="shared" si="949"/>
        <v>0</v>
      </c>
      <c r="LQ268" s="25">
        <f t="shared" si="1057"/>
        <v>0</v>
      </c>
      <c r="LR268" s="25">
        <f t="shared" si="950"/>
        <v>0</v>
      </c>
      <c r="LS268" s="25">
        <f t="shared" si="951"/>
        <v>0</v>
      </c>
      <c r="LT268" s="25">
        <f t="shared" si="1058"/>
        <v>0</v>
      </c>
      <c r="LU268" s="25">
        <f t="shared" si="952"/>
        <v>0</v>
      </c>
      <c r="LV268" s="25">
        <f t="shared" si="953"/>
        <v>0</v>
      </c>
      <c r="LW268" s="25">
        <f t="shared" si="1059"/>
        <v>0</v>
      </c>
      <c r="LX268" s="25">
        <f t="shared" si="954"/>
        <v>0</v>
      </c>
      <c r="LY268" s="25">
        <f t="shared" si="955"/>
        <v>0</v>
      </c>
      <c r="LZ268" s="25">
        <f t="shared" si="1060"/>
        <v>0</v>
      </c>
      <c r="MA268" s="25">
        <f t="shared" si="956"/>
        <v>0</v>
      </c>
      <c r="MB268" s="25">
        <f t="shared" si="957"/>
        <v>0</v>
      </c>
      <c r="MC268" s="25">
        <f t="shared" si="1061"/>
        <v>0</v>
      </c>
      <c r="MD268" s="25">
        <f t="shared" si="958"/>
        <v>0</v>
      </c>
      <c r="ME268" s="25">
        <f t="shared" si="959"/>
        <v>0</v>
      </c>
      <c r="MF268" s="25">
        <f t="shared" si="1062"/>
        <v>0</v>
      </c>
      <c r="MG268" s="25">
        <f t="shared" si="960"/>
        <v>0</v>
      </c>
      <c r="MH268" s="25">
        <f t="shared" si="961"/>
        <v>0</v>
      </c>
      <c r="MI268" s="25">
        <f t="shared" si="1063"/>
        <v>0</v>
      </c>
      <c r="MJ268" s="25">
        <f t="shared" si="962"/>
        <v>0</v>
      </c>
      <c r="MK268" s="25">
        <f t="shared" si="963"/>
        <v>0</v>
      </c>
      <c r="ML268" s="25">
        <f t="shared" si="1064"/>
        <v>0</v>
      </c>
      <c r="MM268" s="25">
        <f t="shared" si="964"/>
        <v>0</v>
      </c>
      <c r="MN268" s="25">
        <f t="shared" si="965"/>
        <v>0</v>
      </c>
      <c r="MO268" s="25">
        <f t="shared" si="1065"/>
        <v>0</v>
      </c>
      <c r="MP268" s="25">
        <f t="shared" si="966"/>
        <v>0</v>
      </c>
      <c r="MQ268" s="25">
        <f t="shared" si="967"/>
        <v>0</v>
      </c>
      <c r="MR268" s="25">
        <f t="shared" si="1066"/>
        <v>0</v>
      </c>
      <c r="MS268" s="29">
        <v>0</v>
      </c>
      <c r="MT268" s="29">
        <v>0</v>
      </c>
      <c r="MU268" s="29">
        <v>1</v>
      </c>
      <c r="MV268" s="29">
        <v>1</v>
      </c>
      <c r="MW268" s="25">
        <f t="shared" si="968"/>
        <v>0</v>
      </c>
      <c r="MX268" s="25">
        <f t="shared" si="969"/>
        <v>0</v>
      </c>
      <c r="MY268" s="25">
        <f t="shared" si="970"/>
        <v>0</v>
      </c>
      <c r="MZ268" s="25">
        <f t="shared" si="971"/>
        <v>0</v>
      </c>
      <c r="NA268" s="25">
        <f t="shared" si="972"/>
        <v>0</v>
      </c>
      <c r="NB268" s="25">
        <f t="shared" si="973"/>
        <v>0</v>
      </c>
      <c r="NC268" s="25">
        <f t="shared" si="974"/>
        <v>0</v>
      </c>
      <c r="ND268" s="25">
        <f t="shared" si="975"/>
        <v>0</v>
      </c>
      <c r="NE268" s="25">
        <f t="shared" si="1067"/>
        <v>0</v>
      </c>
      <c r="NF268" s="25">
        <f t="shared" si="1067"/>
        <v>0</v>
      </c>
      <c r="NG268" s="25">
        <f t="shared" si="1067"/>
        <v>0</v>
      </c>
      <c r="NH268" s="25">
        <f t="shared" si="976"/>
        <v>0</v>
      </c>
      <c r="NI268" s="25">
        <f t="shared" si="977"/>
        <v>0</v>
      </c>
      <c r="NJ268" s="25">
        <f t="shared" si="978"/>
        <v>0</v>
      </c>
      <c r="NK268" s="25">
        <f t="shared" si="979"/>
        <v>0</v>
      </c>
      <c r="NL268" s="25">
        <f t="shared" si="980"/>
        <v>0</v>
      </c>
      <c r="NM268" s="25">
        <f t="shared" si="981"/>
        <v>0</v>
      </c>
      <c r="NN268" s="25">
        <f t="shared" si="1068"/>
        <v>0</v>
      </c>
      <c r="NO268" s="25">
        <f t="shared" si="982"/>
        <v>0</v>
      </c>
      <c r="NP268" s="25">
        <f t="shared" si="983"/>
        <v>0</v>
      </c>
      <c r="NQ268" s="25">
        <f t="shared" si="1069"/>
        <v>0</v>
      </c>
      <c r="NR268" s="25">
        <f t="shared" si="984"/>
        <v>0</v>
      </c>
      <c r="NS268" s="25">
        <f t="shared" si="985"/>
        <v>0</v>
      </c>
      <c r="NT268" s="25">
        <f t="shared" si="1070"/>
        <v>0</v>
      </c>
      <c r="NU268" s="25">
        <f t="shared" si="986"/>
        <v>0</v>
      </c>
      <c r="NV268" s="25">
        <f t="shared" si="987"/>
        <v>0</v>
      </c>
      <c r="NW268" s="25">
        <f t="shared" si="1071"/>
        <v>0</v>
      </c>
      <c r="NX268" s="25">
        <f t="shared" si="1072"/>
        <v>0</v>
      </c>
      <c r="NY268" s="25">
        <f t="shared" si="1072"/>
        <v>0</v>
      </c>
      <c r="NZ268" s="25">
        <f t="shared" si="1073"/>
        <v>0</v>
      </c>
      <c r="OA268" s="25">
        <f t="shared" si="1074"/>
        <v>0</v>
      </c>
      <c r="OB268" s="25">
        <f t="shared" si="1074"/>
        <v>0</v>
      </c>
      <c r="OC268" s="25">
        <f t="shared" si="1075"/>
        <v>0</v>
      </c>
      <c r="OD268" s="25">
        <f t="shared" si="1076"/>
        <v>0</v>
      </c>
      <c r="OE268" s="25">
        <f t="shared" si="1076"/>
        <v>0</v>
      </c>
      <c r="OF268" s="25">
        <f t="shared" si="1076"/>
        <v>0</v>
      </c>
      <c r="OG268" s="25">
        <f t="shared" si="988"/>
        <v>0</v>
      </c>
      <c r="OH268" s="25">
        <f t="shared" si="989"/>
        <v>0</v>
      </c>
      <c r="OI268" s="25">
        <f t="shared" si="990"/>
        <v>0</v>
      </c>
      <c r="OJ268" s="25">
        <f t="shared" si="991"/>
        <v>0</v>
      </c>
      <c r="OK268" s="25">
        <f t="shared" si="992"/>
        <v>0</v>
      </c>
      <c r="OL268" s="25">
        <f t="shared" si="993"/>
        <v>0</v>
      </c>
      <c r="OM268" s="25">
        <f t="shared" si="1077"/>
        <v>0</v>
      </c>
      <c r="ON268" s="25">
        <f t="shared" si="1077"/>
        <v>0</v>
      </c>
      <c r="OO268" s="25">
        <f t="shared" si="1077"/>
        <v>0</v>
      </c>
      <c r="OP268" s="25">
        <f t="shared" si="994"/>
        <v>0</v>
      </c>
      <c r="OQ268" s="25">
        <f t="shared" si="995"/>
        <v>0</v>
      </c>
      <c r="OR268" s="25">
        <f t="shared" si="1078"/>
        <v>0</v>
      </c>
      <c r="OS268" s="19">
        <v>536986.88</v>
      </c>
      <c r="OT268" s="19">
        <v>2370976.92</v>
      </c>
    </row>
    <row r="269" spans="1:410" ht="33" customHeight="1" x14ac:dyDescent="0.25">
      <c r="A269" s="18"/>
      <c r="B269" s="18" t="s">
        <v>1071</v>
      </c>
      <c r="C269" s="18">
        <v>90.01</v>
      </c>
      <c r="D269" s="16" t="e">
        <f>_xlfn.IFNA(INDEX(#REF!,MATCH(E269,#REF!,0)),0)</f>
        <v>#REF!</v>
      </c>
      <c r="E269" s="18" t="s">
        <v>1072</v>
      </c>
      <c r="F269" s="16" t="s">
        <v>765</v>
      </c>
      <c r="G269" s="16" t="s">
        <v>766</v>
      </c>
      <c r="H269" s="16" t="s">
        <v>767</v>
      </c>
      <c r="I269" s="16" t="s">
        <v>768</v>
      </c>
      <c r="J269" s="16" t="s">
        <v>769</v>
      </c>
      <c r="K269" s="16" t="s">
        <v>770</v>
      </c>
      <c r="L269" s="16" t="s">
        <v>771</v>
      </c>
      <c r="M269" s="18">
        <v>1.64</v>
      </c>
      <c r="N269" s="18">
        <v>1.94</v>
      </c>
      <c r="O269" s="18">
        <v>2.04</v>
      </c>
      <c r="P269" s="18">
        <v>2.34</v>
      </c>
      <c r="Q269" s="18">
        <v>0.1</v>
      </c>
      <c r="R269" s="18">
        <v>1.8399999999999999</v>
      </c>
      <c r="S269" s="18">
        <v>2.14</v>
      </c>
      <c r="T269" s="18">
        <v>0.2</v>
      </c>
      <c r="U269" s="18">
        <v>0</v>
      </c>
      <c r="V269" s="18">
        <v>0</v>
      </c>
      <c r="W269" s="18">
        <v>0</v>
      </c>
      <c r="X269" s="18">
        <v>1.64</v>
      </c>
      <c r="Y269" s="18">
        <v>1.9</v>
      </c>
      <c r="Z269" s="20">
        <f t="shared" si="996"/>
        <v>2.1</v>
      </c>
      <c r="AA269" s="18">
        <v>0.22</v>
      </c>
      <c r="AB269" s="18">
        <v>0</v>
      </c>
      <c r="AC269" s="18">
        <v>0</v>
      </c>
      <c r="AD269" s="18">
        <v>0</v>
      </c>
      <c r="AE269" s="18">
        <v>0</v>
      </c>
      <c r="AF269" s="18">
        <v>0</v>
      </c>
      <c r="AG269" s="18">
        <v>1.2</v>
      </c>
      <c r="AH269" s="18">
        <v>1.5</v>
      </c>
      <c r="AI269" s="20">
        <f t="shared" si="997"/>
        <v>2.25</v>
      </c>
      <c r="AJ269" s="18">
        <v>0</v>
      </c>
      <c r="AK269" s="18">
        <v>0</v>
      </c>
      <c r="AL269" s="20">
        <f t="shared" si="998"/>
        <v>0</v>
      </c>
      <c r="AM269" s="18">
        <v>1.64</v>
      </c>
      <c r="AN269" s="18">
        <v>1.5</v>
      </c>
      <c r="AO269" s="18">
        <v>0.15</v>
      </c>
      <c r="AP269" s="18">
        <v>0.22</v>
      </c>
      <c r="AQ269" s="18">
        <v>1.64</v>
      </c>
      <c r="AR269" s="18">
        <v>1.72</v>
      </c>
      <c r="AS269" s="18">
        <v>0.12</v>
      </c>
      <c r="AT269" s="18">
        <v>0.11</v>
      </c>
      <c r="AU269" s="18">
        <v>0</v>
      </c>
      <c r="AV269" s="18">
        <v>1</v>
      </c>
      <c r="AW269" s="18">
        <v>0</v>
      </c>
      <c r="AX269" s="18">
        <v>0</v>
      </c>
      <c r="AY269" s="18">
        <v>0</v>
      </c>
      <c r="AZ269" s="18">
        <v>0</v>
      </c>
      <c r="BA269" s="18">
        <v>0</v>
      </c>
      <c r="BB269" s="18">
        <v>0</v>
      </c>
      <c r="BC269" s="18">
        <v>0</v>
      </c>
      <c r="BD269" s="18">
        <v>0</v>
      </c>
      <c r="BE269" s="18">
        <v>0</v>
      </c>
      <c r="BF269" s="18">
        <v>0</v>
      </c>
      <c r="BG269" s="18">
        <v>0</v>
      </c>
      <c r="BH269" s="18">
        <v>0</v>
      </c>
      <c r="BI269" s="18">
        <v>0</v>
      </c>
      <c r="BJ269" s="18">
        <v>0</v>
      </c>
      <c r="BK269" s="18">
        <v>0</v>
      </c>
      <c r="BL269" s="18">
        <v>0</v>
      </c>
      <c r="BM269" s="18">
        <v>0</v>
      </c>
      <c r="BN269" s="18">
        <v>0</v>
      </c>
      <c r="BO269" s="18">
        <v>0</v>
      </c>
      <c r="BP269" s="18">
        <v>1</v>
      </c>
      <c r="BQ269" s="18">
        <v>0</v>
      </c>
      <c r="BR269" s="18">
        <v>0</v>
      </c>
      <c r="BS269" s="18">
        <v>0</v>
      </c>
      <c r="BT269" s="18">
        <v>0</v>
      </c>
      <c r="BU269" s="18">
        <v>0</v>
      </c>
      <c r="BV269" s="18">
        <v>0</v>
      </c>
      <c r="BW269" s="18">
        <v>0</v>
      </c>
      <c r="BX269" s="18">
        <v>0</v>
      </c>
      <c r="BY269" s="18">
        <v>0</v>
      </c>
      <c r="BZ269" s="18">
        <v>0</v>
      </c>
      <c r="CA269" s="16" t="e">
        <f>_xlfn.IFNA(IF(RIGHT(D269,2)="=G",0,INDEX(#REF!,MATCH(E269,#REF!,0))),0)</f>
        <v>#REF!</v>
      </c>
      <c r="CB269" s="16" t="s">
        <v>776</v>
      </c>
      <c r="CC269" s="18">
        <v>0</v>
      </c>
      <c r="CD269" s="18">
        <v>0</v>
      </c>
      <c r="CE269" s="18">
        <v>1.4</v>
      </c>
      <c r="CF269" s="18">
        <v>0.85</v>
      </c>
      <c r="CG269" s="18">
        <v>0.12</v>
      </c>
      <c r="CH269" s="18">
        <v>2</v>
      </c>
      <c r="CI269" s="16" t="s">
        <v>98</v>
      </c>
      <c r="CJ269" s="18">
        <v>0</v>
      </c>
      <c r="CK269" s="20">
        <f t="shared" si="864"/>
        <v>1.86</v>
      </c>
      <c r="CL269" s="20">
        <f t="shared" si="999"/>
        <v>1.86</v>
      </c>
      <c r="CM269" s="18">
        <v>21.25</v>
      </c>
      <c r="CN269" s="18">
        <v>37.97</v>
      </c>
      <c r="CO269" s="18">
        <v>37.131</v>
      </c>
      <c r="CP269" s="22">
        <f t="shared" si="865"/>
        <v>37.130000000000003</v>
      </c>
      <c r="CQ269" s="22">
        <f t="shared" si="866"/>
        <v>35.270000000000003</v>
      </c>
      <c r="CR269" s="22">
        <f t="shared" si="1000"/>
        <v>1.86</v>
      </c>
      <c r="CS269" s="22">
        <f t="shared" si="867"/>
        <v>35.369999999999997</v>
      </c>
      <c r="CT269" s="22">
        <f t="shared" si="868"/>
        <v>35.57</v>
      </c>
      <c r="CU269" s="18">
        <v>35.57</v>
      </c>
      <c r="CV269" s="22">
        <f t="shared" si="1001"/>
        <v>2.1</v>
      </c>
      <c r="CW269" s="22">
        <f t="shared" si="869"/>
        <v>0</v>
      </c>
      <c r="CX269" s="22">
        <f t="shared" si="870"/>
        <v>0</v>
      </c>
      <c r="CY269" s="22">
        <f t="shared" si="871"/>
        <v>37.700000000000003</v>
      </c>
      <c r="CZ269" s="22">
        <f t="shared" si="872"/>
        <v>37.85</v>
      </c>
      <c r="DA269" s="18">
        <v>37.97</v>
      </c>
      <c r="DB269" s="20">
        <f t="shared" si="1002"/>
        <v>2.7</v>
      </c>
      <c r="DC269" s="20">
        <f t="shared" si="1003"/>
        <v>0.84</v>
      </c>
      <c r="DD269" s="20">
        <f t="shared" si="1004"/>
        <v>1.8600000000000003</v>
      </c>
      <c r="DE269" s="20">
        <f t="shared" si="873"/>
        <v>0.1</v>
      </c>
      <c r="DF269" s="20">
        <f t="shared" si="874"/>
        <v>0.2</v>
      </c>
      <c r="DG269" s="20">
        <f t="shared" si="875"/>
        <v>1.56</v>
      </c>
      <c r="DH269" s="20">
        <f t="shared" si="876"/>
        <v>0</v>
      </c>
      <c r="DI269" s="20">
        <f t="shared" si="877"/>
        <v>0</v>
      </c>
      <c r="DJ269" s="20">
        <f t="shared" si="878"/>
        <v>0</v>
      </c>
      <c r="DK269" s="20">
        <f t="shared" si="1005"/>
        <v>1.86</v>
      </c>
      <c r="DL269" s="20">
        <f t="shared" si="1006"/>
        <v>0</v>
      </c>
      <c r="DM269" s="20">
        <f t="shared" si="1007"/>
        <v>0</v>
      </c>
      <c r="DN269" s="20">
        <f t="shared" si="1008"/>
        <v>0</v>
      </c>
      <c r="DO269" s="18">
        <v>2.54</v>
      </c>
      <c r="DP269" s="18">
        <v>0</v>
      </c>
      <c r="DQ269" s="18">
        <v>1</v>
      </c>
      <c r="DR269" s="18">
        <v>1</v>
      </c>
      <c r="DS269" s="25">
        <f t="shared" si="1009"/>
        <v>2.54</v>
      </c>
      <c r="DT269" s="25">
        <f t="shared" si="1010"/>
        <v>0</v>
      </c>
      <c r="DU269" s="25">
        <f t="shared" si="1011"/>
        <v>4.72</v>
      </c>
      <c r="DV269" s="25">
        <f t="shared" si="1012"/>
        <v>0</v>
      </c>
      <c r="DW269" s="25">
        <f t="shared" si="1013"/>
        <v>4.72</v>
      </c>
      <c r="DX269" s="25">
        <f t="shared" si="1014"/>
        <v>9.6300000000000008</v>
      </c>
      <c r="DY269" s="25">
        <f t="shared" si="1015"/>
        <v>0</v>
      </c>
      <c r="DZ269" s="25">
        <f t="shared" si="1016"/>
        <v>9.6300000000000008</v>
      </c>
      <c r="EA269" s="25">
        <f t="shared" si="1017"/>
        <v>6.23</v>
      </c>
      <c r="EB269" s="25">
        <f t="shared" si="1018"/>
        <v>0</v>
      </c>
      <c r="EC269" s="25">
        <f t="shared" si="1019"/>
        <v>6.23</v>
      </c>
      <c r="ED269" s="25">
        <f t="shared" si="1020"/>
        <v>3.4</v>
      </c>
      <c r="EE269" s="25">
        <f t="shared" si="1020"/>
        <v>0</v>
      </c>
      <c r="EF269" s="25">
        <f t="shared" si="1021"/>
        <v>3.4</v>
      </c>
      <c r="EG269" s="25">
        <f t="shared" si="1022"/>
        <v>6.23</v>
      </c>
      <c r="EH269" s="25">
        <f t="shared" si="1022"/>
        <v>0</v>
      </c>
      <c r="EI269" s="25">
        <f t="shared" si="1023"/>
        <v>6.23</v>
      </c>
      <c r="EJ269" s="18">
        <v>90.01</v>
      </c>
      <c r="EK269" s="18">
        <v>90.01</v>
      </c>
      <c r="EL269" s="18" t="s">
        <v>1072</v>
      </c>
      <c r="EM269" s="18" t="s">
        <v>1073</v>
      </c>
      <c r="EN269" s="16" t="s">
        <v>774</v>
      </c>
      <c r="EO269" s="16" t="s">
        <v>1074</v>
      </c>
      <c r="EP269" s="16" t="e">
        <f>IF(OR(EN269="Cống tròn",EN269="Cống hộp",EN269="Ống nhựa"),INDEX(#REF!,MATCH(E269,#REF!,0)),IF(OR(EN269="Rãnh xây",EN269="Rãnh bê tông"),INDEX(#REF!,MATCH(E269,#REF!,0)),0))</f>
        <v>#REF!</v>
      </c>
      <c r="EQ269" s="18">
        <v>17.55</v>
      </c>
      <c r="ER269" s="18">
        <v>2.5</v>
      </c>
      <c r="ES269" s="25">
        <f t="shared" si="1024"/>
        <v>7</v>
      </c>
      <c r="ET269" s="1" t="e">
        <f>_xlfn.IFNA(IF(EN269="Cống tròn",INDEX(#REF!,MATCH(E269,#REF!,0)),IF(EN269="Cống hộp",INDEX(#REF!,MATCH(E269,#REF!,0)),EU269&amp;" ,"&amp;EV269)),0)</f>
        <v>#REF!</v>
      </c>
      <c r="EU269" s="16" t="s">
        <v>56</v>
      </c>
      <c r="EV269" s="16"/>
      <c r="EW269" s="16" t="e">
        <f>_xlfn.IFNA(INDEX(#REF!,MATCH(E269,#REF!,0)),0)</f>
        <v>#REF!</v>
      </c>
      <c r="EX269" s="16" t="s">
        <v>872</v>
      </c>
      <c r="EY269" s="18">
        <v>0.27</v>
      </c>
      <c r="EZ269" s="18">
        <v>0.7</v>
      </c>
      <c r="FA269" s="18">
        <v>0.12</v>
      </c>
      <c r="FB269" s="18">
        <v>3</v>
      </c>
      <c r="FC269" s="18">
        <v>3.7999999999999999E-2</v>
      </c>
      <c r="FD269" s="25">
        <f t="shared" si="879"/>
        <v>21</v>
      </c>
      <c r="FE269" s="25">
        <f t="shared" si="1025"/>
        <v>0.8</v>
      </c>
      <c r="FF269" s="18">
        <v>0.08</v>
      </c>
      <c r="FG269" s="18">
        <v>2</v>
      </c>
      <c r="FH269" s="18">
        <v>0.6</v>
      </c>
      <c r="FI269" s="25">
        <f t="shared" si="1026"/>
        <v>0.76</v>
      </c>
      <c r="FJ269" s="18">
        <v>0</v>
      </c>
      <c r="FK269" s="18">
        <v>0</v>
      </c>
      <c r="FL269" s="18">
        <v>0</v>
      </c>
      <c r="FM269" s="18">
        <v>0</v>
      </c>
      <c r="FN269" s="18">
        <v>0.12</v>
      </c>
      <c r="FO269" s="25">
        <f t="shared" si="1027"/>
        <v>0.88</v>
      </c>
      <c r="FP269" s="18">
        <v>1.4999999999999999E-2</v>
      </c>
      <c r="FQ269" s="18">
        <v>1</v>
      </c>
      <c r="FR269" s="25">
        <f t="shared" si="880"/>
        <v>6</v>
      </c>
      <c r="FS269" s="25">
        <f t="shared" si="881"/>
        <v>7.4999999999999997E-2</v>
      </c>
      <c r="FT269" s="25">
        <f t="shared" si="882"/>
        <v>15.074999999999999</v>
      </c>
      <c r="FU269" s="25">
        <f t="shared" si="883"/>
        <v>-2.4750000000000014</v>
      </c>
      <c r="FV269" s="25" t="str">
        <f t="shared" si="1028"/>
        <v>Thêm 01</v>
      </c>
      <c r="FW269" s="25">
        <f t="shared" si="1029"/>
        <v>0.04</v>
      </c>
      <c r="FX269" s="16"/>
      <c r="FY269" s="16"/>
      <c r="FZ269" s="16"/>
      <c r="GA269" s="16"/>
      <c r="GB269" s="19">
        <v>0</v>
      </c>
      <c r="GC269" s="19">
        <v>0</v>
      </c>
      <c r="GD269" s="19">
        <v>0</v>
      </c>
      <c r="GE269" s="19">
        <v>0</v>
      </c>
      <c r="GF269" s="19">
        <v>0</v>
      </c>
      <c r="GG269" s="19">
        <v>0</v>
      </c>
      <c r="GH269" s="19">
        <v>0</v>
      </c>
      <c r="GI269" s="19">
        <v>0</v>
      </c>
      <c r="GJ269" s="19">
        <v>0</v>
      </c>
      <c r="GK269" s="19">
        <v>0</v>
      </c>
      <c r="GL269" s="25">
        <f t="shared" si="884"/>
        <v>0</v>
      </c>
      <c r="GM269" s="25">
        <f t="shared" si="1030"/>
        <v>0</v>
      </c>
      <c r="GN269" s="19">
        <v>0</v>
      </c>
      <c r="GO269" s="19">
        <v>0</v>
      </c>
      <c r="GP269" s="19">
        <v>0</v>
      </c>
      <c r="GQ269" s="19">
        <v>0</v>
      </c>
      <c r="GR269" s="1" t="e">
        <f>_xlfn.IFNA(INDEX(#REF!,MATCH(E269,#REF!,0)),0)</f>
        <v>#REF!</v>
      </c>
      <c r="GS269" s="16"/>
      <c r="GT269" s="18">
        <v>0</v>
      </c>
      <c r="GU269" s="18">
        <v>0</v>
      </c>
      <c r="GV269" s="18">
        <v>0</v>
      </c>
      <c r="GW269" s="18">
        <v>0</v>
      </c>
      <c r="GX269" s="25">
        <f t="shared" si="885"/>
        <v>0</v>
      </c>
      <c r="GY269" s="25">
        <f t="shared" si="886"/>
        <v>0</v>
      </c>
      <c r="GZ269" s="25">
        <f t="shared" si="1031"/>
        <v>0</v>
      </c>
      <c r="HA269" s="1" t="e" cm="1">
        <f t="array" ref="HA269">INDEX(#REF!,MATCH(EJ269&amp;EK269&amp;HD269&amp;HE269&amp;HF269,#REF!&amp;#REF!&amp;#REF!&amp;#REF!&amp;#REF!,0))</f>
        <v>#REF!</v>
      </c>
      <c r="HB269" s="16"/>
      <c r="HC269" s="25">
        <f t="shared" si="1032"/>
        <v>0</v>
      </c>
      <c r="HD269" s="18">
        <v>0</v>
      </c>
      <c r="HE269" s="18">
        <v>0</v>
      </c>
      <c r="HF269" s="18">
        <v>0</v>
      </c>
      <c r="HG269" s="1" t="e" cm="1">
        <f t="array" ref="HG269">INDEX(#REF!,MATCH(EJ269&amp;EK269&amp;HJ269&amp;HK269&amp;HL269,#REF!&amp;#REF!&amp;#REF!&amp;#REF!&amp;#REF!,0))</f>
        <v>#REF!</v>
      </c>
      <c r="HH269" s="16"/>
      <c r="HI269" s="25">
        <f t="shared" si="1033"/>
        <v>0</v>
      </c>
      <c r="HJ269" s="25">
        <f t="shared" si="1034"/>
        <v>0</v>
      </c>
      <c r="HK269" s="19">
        <v>0</v>
      </c>
      <c r="HL269" s="19">
        <v>0</v>
      </c>
      <c r="HM269" s="18">
        <v>0.01</v>
      </c>
      <c r="HN269" s="18">
        <v>1</v>
      </c>
      <c r="HO269" s="25">
        <f t="shared" si="1035"/>
        <v>0</v>
      </c>
      <c r="HP269" s="25">
        <f t="shared" si="1036"/>
        <v>0</v>
      </c>
      <c r="HQ269" s="25">
        <f t="shared" si="1037"/>
        <v>0</v>
      </c>
      <c r="HR269" s="25">
        <f t="shared" si="1038"/>
        <v>0</v>
      </c>
      <c r="HS269" s="25">
        <f t="shared" si="1039"/>
        <v>0</v>
      </c>
      <c r="HT269" s="19">
        <v>0</v>
      </c>
      <c r="HU269" s="19">
        <v>0</v>
      </c>
      <c r="HV269" s="19">
        <v>0</v>
      </c>
      <c r="HW269" s="25">
        <f t="shared" si="1040"/>
        <v>0</v>
      </c>
      <c r="HX269" s="19">
        <v>0</v>
      </c>
      <c r="HY269" s="19">
        <v>0</v>
      </c>
      <c r="HZ269" s="18">
        <v>37.131</v>
      </c>
      <c r="IA269" s="20">
        <f>ROUND(IF(EN269="Cống tròn",IF(EN269="Cống tròn",IF(EU269="Không có móng",IQ269-FF269,IF(EU269="Đế",IP269-FN269,IF(OR(EU269="Móng bê tông",EU269="Móng bê tông kết hợp đế"),II269-FJ269,0))),0),IF(EN269="Cống hộp",IF(AND(EN269="Cống hộp",EU269="Không có móng"),IQ269-GF269,IF(AND(EN269="Cống hộp",EU269="Móng bê tông"),IJ269-GB269,0)),IF(OR(EN269="Rãnh xây",EN269="Rãnh bê tông"),IF(OR(EN269="Rãnh xây",EN269="Rãnh bê tông"),IK269-GB269,0),IF(EN269="Ống nhựa",IF(AND(EN269="Ống nhựa",EU269="Không đắp cát"),IQ269-HT269,IF(AND(EN269="Ống nhựa",EU269="Đắp cát"),IH269-HX269,0)),IF(EN269="Rãnh thang",IF(EN269="Rãnh thang",IF(EU269="Móng bê tông",#REF!-#REF!,IQ269),0),0))))),2)</f>
        <v>36.01</v>
      </c>
      <c r="IB269" s="20">
        <f t="shared" si="1041"/>
        <v>1.1210000000000022</v>
      </c>
      <c r="IC269" s="20">
        <f t="shared" si="887"/>
        <v>36.010000000000005</v>
      </c>
      <c r="ID269" s="20">
        <f t="shared" si="888"/>
        <v>0</v>
      </c>
      <c r="IE269" s="20">
        <f t="shared" si="889"/>
        <v>0</v>
      </c>
      <c r="IF269" s="20">
        <f t="shared" si="890"/>
        <v>0</v>
      </c>
      <c r="IG269" s="20">
        <f>IF(EN269="Rãnh thang",IF(AND(EN269="Rãnh thang",EU269="Móng bê tông"),IQ269-#REF!,0),IF(EN269="Ống nhựa",IF(AND(EN269="Ống nhựa",EU269="Đắp cát"),IQ269-HT269,0),IF(EN269="Cống tròn",IF(EN269="Cống tròn",IF(OR(EU269="Móng bê tông",EU269="Móng bê tông kết hợp đế"),IM269-FL269,0),0),IF(EN269="Cống hộp",IF(AND(EN269="Cống hộp",EU269="Móng bê tông"),IN269-GD269,0),IF(OR(EN269="Rãnh xây",EN269="Rãnh bê tông"),IF(AND(EN269="Rãnh xây",EU269="Móng bê tông"),IO269-GD269,IF(AND(EN269="Rãnh bê tông",EU269="Móng bê tông"),IO269-GD269,0)),0)))))</f>
        <v>0</v>
      </c>
      <c r="IH269" s="20">
        <f t="shared" si="891"/>
        <v>0</v>
      </c>
      <c r="II269" s="20">
        <f t="shared" si="892"/>
        <v>0</v>
      </c>
      <c r="IJ269" s="20">
        <f t="shared" si="893"/>
        <v>0</v>
      </c>
      <c r="IK269" s="20">
        <f t="shared" si="894"/>
        <v>0</v>
      </c>
      <c r="IL269" s="20">
        <f t="shared" si="895"/>
        <v>0</v>
      </c>
      <c r="IM269" s="20">
        <f t="shared" si="896"/>
        <v>0</v>
      </c>
      <c r="IN269" s="20">
        <f t="shared" si="897"/>
        <v>0</v>
      </c>
      <c r="IO269" s="20">
        <f t="shared" si="898"/>
        <v>0</v>
      </c>
      <c r="IP269" s="20">
        <f t="shared" si="899"/>
        <v>36.130000000000003</v>
      </c>
      <c r="IQ269" s="18">
        <v>36.21</v>
      </c>
      <c r="IR269" s="25">
        <f t="shared" si="1042"/>
        <v>0</v>
      </c>
      <c r="IS269" s="25">
        <f t="shared" si="900"/>
        <v>0</v>
      </c>
      <c r="IT269" s="25">
        <f t="shared" si="901"/>
        <v>0</v>
      </c>
      <c r="IU269" s="25">
        <f>ROUND(IF(EN269="Cống tròn",IF(EN269="Cống tròn",IV269+FF269,0),IF(EN269="Cống hộp",IF(EN269="Cống hộp",IV269+GP269,0),IF(OR(EN269="Rãnh xây",EN269="Rãnh bê tông"),IF(OR(EN269="Rãnh xây",EN269="Rãnh bê tông"),IV269+GP269,0),IF(EN269="ống nhựa",IF(EN269="Ống nhựa",IV269+HT269,0),IF(EN269="Rãnh thang",IF(EN269="Rãnh thang",IQ269+#REF!,0),0))))),2)</f>
        <v>36.840000000000003</v>
      </c>
      <c r="IV269" s="18">
        <v>36.76</v>
      </c>
      <c r="IW269" s="25">
        <f t="shared" si="902"/>
        <v>36.840000000000003</v>
      </c>
      <c r="IX269" s="25">
        <f t="shared" si="903"/>
        <v>0</v>
      </c>
      <c r="IY269" s="25">
        <f t="shared" si="904"/>
        <v>0</v>
      </c>
      <c r="IZ269" s="25">
        <f t="shared" si="905"/>
        <v>0</v>
      </c>
      <c r="JA269" s="25">
        <f t="shared" si="906"/>
        <v>0</v>
      </c>
      <c r="JB269" s="18">
        <v>37.131</v>
      </c>
      <c r="JC269" s="20">
        <f>ROUND(IF(EN269="Cống tròn",IF(EN269="Cống tròn",IF(EU269="Không có móng",JS269-FF269,IF(EU269="Đế",JR269-FN269,IF(OR(EU269="Móng bê tông",EU269="Móng bê tông kết hợp đế"),JK269-FJ269,0))),0),IF(EN269="Cống hộp",IF(AND(EN269="Cống hộp",EU269="Không có móng"),JS269-GF269,IF(AND(EN269="Cống hộp",EU269="Móng bê tông"),JL269-GB269,0)),IF(OR(EN269="Rãnh xây",EN269="Rãnh bê tông"),IF(OR(EN269="Rãnh xây",EN269="Rãnh bê tông"),JM269-GB269,0),IF(EN269="Ống nhựa",IF(AND(EN269="Ống nhựa",EU269="Không đắp cát"),JS269-HT269,IF(AND(EN269="Ống nhựa",EU269="Đắp cát"),JJ269-HX269,0)),IF(EN269="Rãnh thang",IF(EN269="Rãnh thang",IF(EU269="Móng bê tông",#REF!-#REF!,JS269),0),0))))),2)</f>
        <v>35.96</v>
      </c>
      <c r="JD269" s="20">
        <f t="shared" si="1043"/>
        <v>1.1709999999999994</v>
      </c>
      <c r="JE269" s="20">
        <f t="shared" si="907"/>
        <v>35.96</v>
      </c>
      <c r="JF269" s="20">
        <f t="shared" si="908"/>
        <v>0</v>
      </c>
      <c r="JG269" s="20">
        <f t="shared" si="909"/>
        <v>0</v>
      </c>
      <c r="JH269" s="20">
        <f t="shared" si="910"/>
        <v>0</v>
      </c>
      <c r="JI269" s="20">
        <f>IF(EN269="Rãnh thang",IF(AND(EN269="Rãnh thang",EU269="Móng bê tông"),JS269-#REF!,0),IF(EN269="Ống nhựa",IF(AND(EN269="Ống nhựa",EU269="Đắp cát"),JS269-HT269,0),IF(EN269="Cống tròn",IF(EN269="Cống tròn",IF(OR(EU269="Móng bê tông",EU269="Móng bê tông kết hợp đế"),JO269-FL269,0),0),IF(EN269="Cống hộp",IF(AND(EN269="Cống hộp",EU269="Móng bê tông"),JP269-GD269,0),IF(OR(EN269="Rãnh xây",EN269="Rãnh bê tông"),IF(AND(EN269="Rãnh xây",EU269="Móng bê tông"),JQ269-GD269,IF(AND(EN269="Rãnh bê tông",EU269="Móng bê tông"),JQ269-GD269,0)),0)))))</f>
        <v>0</v>
      </c>
      <c r="JJ269" s="20">
        <f t="shared" si="911"/>
        <v>0</v>
      </c>
      <c r="JK269" s="20">
        <f t="shared" si="912"/>
        <v>0</v>
      </c>
      <c r="JL269" s="20">
        <f t="shared" si="913"/>
        <v>0</v>
      </c>
      <c r="JM269" s="20">
        <f t="shared" si="914"/>
        <v>0</v>
      </c>
      <c r="JN269" s="20">
        <f t="shared" si="915"/>
        <v>0</v>
      </c>
      <c r="JO269" s="20">
        <f t="shared" si="916"/>
        <v>0</v>
      </c>
      <c r="JP269" s="20">
        <f t="shared" si="917"/>
        <v>0</v>
      </c>
      <c r="JQ269" s="20">
        <f t="shared" si="918"/>
        <v>0</v>
      </c>
      <c r="JR269" s="20">
        <f t="shared" si="919"/>
        <v>36.08</v>
      </c>
      <c r="JS269" s="26">
        <v>36.159999999999997</v>
      </c>
      <c r="JT269" s="25">
        <f t="shared" si="1044"/>
        <v>0</v>
      </c>
      <c r="JU269" s="25">
        <f t="shared" si="920"/>
        <v>0</v>
      </c>
      <c r="JV269" s="25">
        <f t="shared" si="921"/>
        <v>0</v>
      </c>
      <c r="JW269" s="25">
        <f>ROUND(IF(EN269="Cống tròn",IF(EN269="Cống tròn",JX269+FF269,0),IF(EN269="Cống hộp",IF(EN269="Cống hộp",JX269+GP269,0),IF(OR(EN269="Rãnh xây",EN269="Rãnh bê tông"),IF(OR(EN269="Rãnh xây",EN269="Rãnh bê tông"),JX269+GP269,0),IF(EN269="ống nhựa",IF(EN269="Ống nhựa",JX269+HT269,0),IF(EN269="Rãnh thang",IF(EN269="Rãnh thang",JS269+#REF!,0),0))))),2)</f>
        <v>36.840000000000003</v>
      </c>
      <c r="JX269" s="27">
        <v>36.76</v>
      </c>
      <c r="JY269" s="25">
        <f t="shared" si="922"/>
        <v>36.840000000000003</v>
      </c>
      <c r="JZ269" s="25">
        <f t="shared" si="923"/>
        <v>0</v>
      </c>
      <c r="KA269" s="25">
        <f t="shared" si="924"/>
        <v>0</v>
      </c>
      <c r="KB269" s="25">
        <f t="shared" si="925"/>
        <v>0</v>
      </c>
      <c r="KC269" s="25">
        <f t="shared" si="926"/>
        <v>0</v>
      </c>
      <c r="KD269" s="28" t="s">
        <v>98</v>
      </c>
      <c r="KE269" s="27">
        <v>0</v>
      </c>
      <c r="KF269" s="25">
        <f t="shared" si="927"/>
        <v>1.1210000000000022</v>
      </c>
      <c r="KG269" s="25">
        <f t="shared" si="1045"/>
        <v>1.1210000000000022</v>
      </c>
      <c r="KH269" s="27">
        <v>0</v>
      </c>
      <c r="KI269" s="25">
        <f t="shared" si="928"/>
        <v>1.1709999999999994</v>
      </c>
      <c r="KJ269" s="25">
        <f t="shared" si="1046"/>
        <v>1.1709999999999994</v>
      </c>
      <c r="KK269" s="25">
        <f t="shared" si="929"/>
        <v>0</v>
      </c>
      <c r="KL269" s="25">
        <f t="shared" si="930"/>
        <v>0</v>
      </c>
      <c r="KM269" s="25">
        <f t="shared" si="1047"/>
        <v>0</v>
      </c>
      <c r="KN269" s="25">
        <f t="shared" si="931"/>
        <v>0</v>
      </c>
      <c r="KO269" s="25">
        <f t="shared" si="932"/>
        <v>0</v>
      </c>
      <c r="KP269" s="25">
        <f t="shared" si="1048"/>
        <v>0</v>
      </c>
      <c r="KQ269" s="25">
        <f t="shared" si="933"/>
        <v>0</v>
      </c>
      <c r="KR269" s="25">
        <f t="shared" si="934"/>
        <v>0</v>
      </c>
      <c r="KS269" s="25">
        <f t="shared" si="1049"/>
        <v>0</v>
      </c>
      <c r="KT269" s="25">
        <f t="shared" si="935"/>
        <v>0</v>
      </c>
      <c r="KU269" s="25">
        <f t="shared" si="936"/>
        <v>0</v>
      </c>
      <c r="KV269" s="25">
        <f t="shared" si="1050"/>
        <v>0</v>
      </c>
      <c r="KW269" s="25">
        <f t="shared" si="863"/>
        <v>0.12</v>
      </c>
      <c r="KX269" s="25">
        <f t="shared" si="937"/>
        <v>0.12</v>
      </c>
      <c r="KY269" s="25">
        <f t="shared" si="1051"/>
        <v>0.12</v>
      </c>
      <c r="KZ269" s="25">
        <f t="shared" si="938"/>
        <v>0</v>
      </c>
      <c r="LA269" s="25">
        <f t="shared" si="939"/>
        <v>0</v>
      </c>
      <c r="LB269" s="25">
        <f t="shared" si="1052"/>
        <v>0</v>
      </c>
      <c r="LC269" s="25">
        <f t="shared" si="940"/>
        <v>0.88</v>
      </c>
      <c r="LD269" s="25">
        <f t="shared" si="941"/>
        <v>0.88</v>
      </c>
      <c r="LE269" s="25">
        <f t="shared" si="1053"/>
        <v>0.88</v>
      </c>
      <c r="LF269" s="25">
        <f t="shared" si="942"/>
        <v>0</v>
      </c>
      <c r="LG269" s="25">
        <f t="shared" si="943"/>
        <v>0</v>
      </c>
      <c r="LH269" s="25">
        <f t="shared" si="1054"/>
        <v>0</v>
      </c>
      <c r="LI269" s="25">
        <f t="shared" si="944"/>
        <v>0</v>
      </c>
      <c r="LJ269" s="25">
        <f t="shared" si="945"/>
        <v>0</v>
      </c>
      <c r="LK269" s="25">
        <f t="shared" si="1055"/>
        <v>0</v>
      </c>
      <c r="LL269" s="25">
        <f t="shared" si="946"/>
        <v>0</v>
      </c>
      <c r="LM269" s="25">
        <f t="shared" si="947"/>
        <v>0</v>
      </c>
      <c r="LN269" s="25">
        <f t="shared" si="1056"/>
        <v>0</v>
      </c>
      <c r="LO269" s="25">
        <f t="shared" si="948"/>
        <v>0</v>
      </c>
      <c r="LP269" s="25">
        <f t="shared" si="949"/>
        <v>0</v>
      </c>
      <c r="LQ269" s="25">
        <f t="shared" si="1057"/>
        <v>0</v>
      </c>
      <c r="LR269" s="25">
        <f t="shared" si="950"/>
        <v>0</v>
      </c>
      <c r="LS269" s="25">
        <f t="shared" si="951"/>
        <v>0</v>
      </c>
      <c r="LT269" s="25">
        <f t="shared" si="1058"/>
        <v>0</v>
      </c>
      <c r="LU269" s="25">
        <f t="shared" si="952"/>
        <v>0</v>
      </c>
      <c r="LV269" s="25">
        <f t="shared" si="953"/>
        <v>0</v>
      </c>
      <c r="LW269" s="25">
        <f t="shared" si="1059"/>
        <v>0</v>
      </c>
      <c r="LX269" s="25">
        <f t="shared" si="954"/>
        <v>0</v>
      </c>
      <c r="LY269" s="25">
        <f t="shared" si="955"/>
        <v>0</v>
      </c>
      <c r="LZ269" s="25">
        <f t="shared" si="1060"/>
        <v>0</v>
      </c>
      <c r="MA269" s="25">
        <f t="shared" si="956"/>
        <v>0</v>
      </c>
      <c r="MB269" s="25">
        <f t="shared" si="957"/>
        <v>0</v>
      </c>
      <c r="MC269" s="25">
        <f t="shared" si="1061"/>
        <v>0</v>
      </c>
      <c r="MD269" s="25">
        <f t="shared" si="958"/>
        <v>0</v>
      </c>
      <c r="ME269" s="25">
        <f t="shared" si="959"/>
        <v>0</v>
      </c>
      <c r="MF269" s="25">
        <f t="shared" si="1062"/>
        <v>0</v>
      </c>
      <c r="MG269" s="25">
        <f t="shared" si="960"/>
        <v>0</v>
      </c>
      <c r="MH269" s="25">
        <f t="shared" si="961"/>
        <v>0</v>
      </c>
      <c r="MI269" s="25">
        <f t="shared" si="1063"/>
        <v>0</v>
      </c>
      <c r="MJ269" s="25">
        <f t="shared" si="962"/>
        <v>0</v>
      </c>
      <c r="MK269" s="25">
        <f t="shared" si="963"/>
        <v>0</v>
      </c>
      <c r="ML269" s="25">
        <f t="shared" si="1064"/>
        <v>0</v>
      </c>
      <c r="MM269" s="25">
        <f t="shared" si="964"/>
        <v>0</v>
      </c>
      <c r="MN269" s="25">
        <f t="shared" si="965"/>
        <v>0</v>
      </c>
      <c r="MO269" s="25">
        <f t="shared" si="1065"/>
        <v>0</v>
      </c>
      <c r="MP269" s="25">
        <f t="shared" si="966"/>
        <v>0</v>
      </c>
      <c r="MQ269" s="25">
        <f t="shared" si="967"/>
        <v>0</v>
      </c>
      <c r="MR269" s="25">
        <f t="shared" si="1066"/>
        <v>0</v>
      </c>
      <c r="MS269" s="29">
        <v>1.2</v>
      </c>
      <c r="MT269" s="29">
        <v>0</v>
      </c>
      <c r="MU269" s="29">
        <v>1</v>
      </c>
      <c r="MV269" s="29">
        <v>1</v>
      </c>
      <c r="MW269" s="25">
        <f t="shared" si="968"/>
        <v>1.2</v>
      </c>
      <c r="MX269" s="25">
        <f t="shared" si="969"/>
        <v>1.35</v>
      </c>
      <c r="MY269" s="25">
        <f t="shared" si="970"/>
        <v>0</v>
      </c>
      <c r="MZ269" s="25">
        <f t="shared" si="971"/>
        <v>0</v>
      </c>
      <c r="NA269" s="25">
        <f t="shared" si="972"/>
        <v>1.2</v>
      </c>
      <c r="NB269" s="25">
        <f t="shared" si="973"/>
        <v>1.41</v>
      </c>
      <c r="NC269" s="25">
        <f t="shared" si="974"/>
        <v>0</v>
      </c>
      <c r="ND269" s="25">
        <f t="shared" si="975"/>
        <v>0</v>
      </c>
      <c r="NE269" s="25">
        <f t="shared" si="1067"/>
        <v>1.2</v>
      </c>
      <c r="NF269" s="25">
        <f t="shared" si="1067"/>
        <v>1.38</v>
      </c>
      <c r="NG269" s="25">
        <f t="shared" si="1067"/>
        <v>0</v>
      </c>
      <c r="NH269" s="25">
        <f t="shared" si="976"/>
        <v>0</v>
      </c>
      <c r="NI269" s="25">
        <f t="shared" si="977"/>
        <v>24.22</v>
      </c>
      <c r="NJ269" s="25">
        <f t="shared" si="978"/>
        <v>0</v>
      </c>
      <c r="NK269" s="25">
        <f t="shared" si="979"/>
        <v>24.22</v>
      </c>
      <c r="NL269" s="25">
        <f t="shared" si="980"/>
        <v>10.76</v>
      </c>
      <c r="NM269" s="25">
        <f t="shared" si="981"/>
        <v>0</v>
      </c>
      <c r="NN269" s="25">
        <f t="shared" si="1068"/>
        <v>10.76</v>
      </c>
      <c r="NO269" s="25">
        <f t="shared" si="982"/>
        <v>0</v>
      </c>
      <c r="NP269" s="25">
        <f t="shared" si="983"/>
        <v>0</v>
      </c>
      <c r="NQ269" s="25">
        <f t="shared" si="1069"/>
        <v>0</v>
      </c>
      <c r="NR269" s="25">
        <f t="shared" si="984"/>
        <v>0</v>
      </c>
      <c r="NS269" s="25">
        <f t="shared" si="985"/>
        <v>0</v>
      </c>
      <c r="NT269" s="25">
        <f t="shared" si="1070"/>
        <v>0</v>
      </c>
      <c r="NU269" s="25">
        <f t="shared" si="986"/>
        <v>0</v>
      </c>
      <c r="NV269" s="25">
        <f t="shared" si="987"/>
        <v>0</v>
      </c>
      <c r="NW269" s="25">
        <f t="shared" si="1071"/>
        <v>0</v>
      </c>
      <c r="NX269" s="25">
        <f t="shared" si="1072"/>
        <v>10.76</v>
      </c>
      <c r="NY269" s="25">
        <f t="shared" si="1072"/>
        <v>0</v>
      </c>
      <c r="NZ269" s="25">
        <f t="shared" si="1073"/>
        <v>10.76</v>
      </c>
      <c r="OA269" s="25">
        <f t="shared" si="1074"/>
        <v>13.46</v>
      </c>
      <c r="OB269" s="25">
        <f t="shared" si="1074"/>
        <v>0</v>
      </c>
      <c r="OC269" s="25">
        <f t="shared" si="1075"/>
        <v>13.46</v>
      </c>
      <c r="OD269" s="25">
        <f t="shared" si="1076"/>
        <v>10.76</v>
      </c>
      <c r="OE269" s="25">
        <f t="shared" si="1076"/>
        <v>0</v>
      </c>
      <c r="OF269" s="25">
        <f t="shared" si="1076"/>
        <v>10.76</v>
      </c>
      <c r="OG269" s="25">
        <f t="shared" si="988"/>
        <v>0</v>
      </c>
      <c r="OH269" s="25">
        <f t="shared" si="989"/>
        <v>0</v>
      </c>
      <c r="OI269" s="25">
        <f t="shared" si="990"/>
        <v>0</v>
      </c>
      <c r="OJ269" s="25">
        <f t="shared" si="991"/>
        <v>0</v>
      </c>
      <c r="OK269" s="25">
        <f t="shared" si="992"/>
        <v>0</v>
      </c>
      <c r="OL269" s="25">
        <f t="shared" si="993"/>
        <v>0</v>
      </c>
      <c r="OM269" s="25">
        <f t="shared" si="1077"/>
        <v>0</v>
      </c>
      <c r="ON269" s="25">
        <f t="shared" si="1077"/>
        <v>0</v>
      </c>
      <c r="OO269" s="25">
        <f t="shared" si="1077"/>
        <v>0</v>
      </c>
      <c r="OP269" s="25">
        <f t="shared" si="994"/>
        <v>0</v>
      </c>
      <c r="OQ269" s="25">
        <f t="shared" si="995"/>
        <v>0</v>
      </c>
      <c r="OR269" s="25">
        <f t="shared" si="1078"/>
        <v>0</v>
      </c>
      <c r="OS269" s="19">
        <v>536217.23</v>
      </c>
      <c r="OT269" s="19">
        <v>2370213.19</v>
      </c>
    </row>
    <row r="270" spans="1:410" ht="33" customHeight="1" x14ac:dyDescent="0.25">
      <c r="A270" s="18"/>
      <c r="B270" s="18" t="s">
        <v>1071</v>
      </c>
      <c r="C270" s="18">
        <v>128.71</v>
      </c>
      <c r="D270" s="16" t="e">
        <f>_xlfn.IFNA(INDEX(#REF!,MATCH(E270,#REF!,0)),0)</f>
        <v>#REF!</v>
      </c>
      <c r="E270" s="18" t="s">
        <v>1075</v>
      </c>
      <c r="F270" s="16" t="s">
        <v>765</v>
      </c>
      <c r="G270" s="16" t="s">
        <v>766</v>
      </c>
      <c r="H270" s="16" t="s">
        <v>767</v>
      </c>
      <c r="I270" s="16" t="s">
        <v>768</v>
      </c>
      <c r="J270" s="16" t="s">
        <v>769</v>
      </c>
      <c r="K270" s="16" t="s">
        <v>770</v>
      </c>
      <c r="L270" s="16" t="s">
        <v>771</v>
      </c>
      <c r="M270" s="18">
        <v>1.64</v>
      </c>
      <c r="N270" s="18">
        <v>1.94</v>
      </c>
      <c r="O270" s="18">
        <v>2.04</v>
      </c>
      <c r="P270" s="18">
        <v>2.34</v>
      </c>
      <c r="Q270" s="18">
        <v>0.1</v>
      </c>
      <c r="R270" s="18">
        <v>1.8399999999999999</v>
      </c>
      <c r="S270" s="18">
        <v>2.14</v>
      </c>
      <c r="T270" s="18">
        <v>0.2</v>
      </c>
      <c r="U270" s="18">
        <v>0</v>
      </c>
      <c r="V270" s="18">
        <v>0</v>
      </c>
      <c r="W270" s="18">
        <v>0</v>
      </c>
      <c r="X270" s="18">
        <v>1.64</v>
      </c>
      <c r="Y270" s="18">
        <v>1.9</v>
      </c>
      <c r="Z270" s="20">
        <f t="shared" si="996"/>
        <v>2.1</v>
      </c>
      <c r="AA270" s="18">
        <v>0.22</v>
      </c>
      <c r="AB270" s="18">
        <v>0</v>
      </c>
      <c r="AC270" s="18">
        <v>0</v>
      </c>
      <c r="AD270" s="18">
        <v>0</v>
      </c>
      <c r="AE270" s="18">
        <v>0</v>
      </c>
      <c r="AF270" s="18">
        <v>0</v>
      </c>
      <c r="AG270" s="18">
        <v>1.2</v>
      </c>
      <c r="AH270" s="18">
        <v>1.5</v>
      </c>
      <c r="AI270" s="20">
        <f t="shared" si="997"/>
        <v>2.25</v>
      </c>
      <c r="AJ270" s="18">
        <v>0</v>
      </c>
      <c r="AK270" s="18">
        <v>0</v>
      </c>
      <c r="AL270" s="20">
        <f t="shared" si="998"/>
        <v>0</v>
      </c>
      <c r="AM270" s="18">
        <v>1.64</v>
      </c>
      <c r="AN270" s="18">
        <v>1.5</v>
      </c>
      <c r="AO270" s="18">
        <v>0.15</v>
      </c>
      <c r="AP270" s="18">
        <v>0.22</v>
      </c>
      <c r="AQ270" s="18">
        <v>1.64</v>
      </c>
      <c r="AR270" s="18">
        <v>1.72</v>
      </c>
      <c r="AS270" s="18">
        <v>0.12</v>
      </c>
      <c r="AT270" s="18">
        <v>0.11</v>
      </c>
      <c r="AU270" s="18">
        <v>0</v>
      </c>
      <c r="AV270" s="18">
        <v>1</v>
      </c>
      <c r="AW270" s="18">
        <v>0</v>
      </c>
      <c r="AX270" s="18">
        <v>0</v>
      </c>
      <c r="AY270" s="18">
        <v>0</v>
      </c>
      <c r="AZ270" s="18">
        <v>0</v>
      </c>
      <c r="BA270" s="18">
        <v>0</v>
      </c>
      <c r="BB270" s="18">
        <v>0</v>
      </c>
      <c r="BC270" s="18">
        <v>0</v>
      </c>
      <c r="BD270" s="18">
        <v>0</v>
      </c>
      <c r="BE270" s="18">
        <v>0</v>
      </c>
      <c r="BF270" s="18">
        <v>0</v>
      </c>
      <c r="BG270" s="18">
        <v>0</v>
      </c>
      <c r="BH270" s="18">
        <v>0</v>
      </c>
      <c r="BI270" s="18">
        <v>0</v>
      </c>
      <c r="BJ270" s="18">
        <v>0</v>
      </c>
      <c r="BK270" s="18">
        <v>0</v>
      </c>
      <c r="BL270" s="18">
        <v>0</v>
      </c>
      <c r="BM270" s="18">
        <v>0</v>
      </c>
      <c r="BN270" s="18">
        <v>0</v>
      </c>
      <c r="BO270" s="18">
        <v>0</v>
      </c>
      <c r="BP270" s="18">
        <v>1</v>
      </c>
      <c r="BQ270" s="18">
        <v>0</v>
      </c>
      <c r="BR270" s="18">
        <v>0</v>
      </c>
      <c r="BS270" s="18">
        <v>0</v>
      </c>
      <c r="BT270" s="18">
        <v>0</v>
      </c>
      <c r="BU270" s="18">
        <v>0</v>
      </c>
      <c r="BV270" s="18">
        <v>0</v>
      </c>
      <c r="BW270" s="18">
        <v>0</v>
      </c>
      <c r="BX270" s="18">
        <v>0</v>
      </c>
      <c r="BY270" s="18">
        <v>0</v>
      </c>
      <c r="BZ270" s="18">
        <v>0</v>
      </c>
      <c r="CA270" s="16" t="e">
        <f>_xlfn.IFNA(IF(RIGHT(D270,2)="=G",0,INDEX(#REF!,MATCH(E270,#REF!,0))),0)</f>
        <v>#REF!</v>
      </c>
      <c r="CB270" s="16" t="s">
        <v>776</v>
      </c>
      <c r="CC270" s="18">
        <v>0</v>
      </c>
      <c r="CD270" s="18">
        <v>0</v>
      </c>
      <c r="CE270" s="18">
        <v>1.4</v>
      </c>
      <c r="CF270" s="18">
        <v>0.85</v>
      </c>
      <c r="CG270" s="18">
        <v>0.12</v>
      </c>
      <c r="CH270" s="18">
        <v>2</v>
      </c>
      <c r="CI270" s="16" t="s">
        <v>98</v>
      </c>
      <c r="CJ270" s="18">
        <v>0</v>
      </c>
      <c r="CK270" s="20">
        <f t="shared" si="864"/>
        <v>1.83</v>
      </c>
      <c r="CL270" s="20">
        <f t="shared" si="999"/>
        <v>1.83</v>
      </c>
      <c r="CM270" s="18">
        <v>20.41</v>
      </c>
      <c r="CN270" s="18">
        <v>37.909999999999997</v>
      </c>
      <c r="CO270" s="18">
        <v>37.070999999999998</v>
      </c>
      <c r="CP270" s="22">
        <f t="shared" si="865"/>
        <v>37.07</v>
      </c>
      <c r="CQ270" s="22">
        <f t="shared" si="866"/>
        <v>35.24</v>
      </c>
      <c r="CR270" s="22">
        <f t="shared" si="1000"/>
        <v>1.83</v>
      </c>
      <c r="CS270" s="22">
        <f t="shared" si="867"/>
        <v>35.339999999999996</v>
      </c>
      <c r="CT270" s="22">
        <f t="shared" si="868"/>
        <v>35.54</v>
      </c>
      <c r="CU270" s="18">
        <v>35.54</v>
      </c>
      <c r="CV270" s="22">
        <f t="shared" si="1001"/>
        <v>2.1</v>
      </c>
      <c r="CW270" s="22">
        <f t="shared" si="869"/>
        <v>0</v>
      </c>
      <c r="CX270" s="22">
        <f t="shared" si="870"/>
        <v>0</v>
      </c>
      <c r="CY270" s="22">
        <f t="shared" si="871"/>
        <v>37.64</v>
      </c>
      <c r="CZ270" s="22">
        <f t="shared" si="872"/>
        <v>37.79</v>
      </c>
      <c r="DA270" s="18">
        <v>37.909999999999997</v>
      </c>
      <c r="DB270" s="20">
        <f t="shared" si="1002"/>
        <v>2.67</v>
      </c>
      <c r="DC270" s="20">
        <f t="shared" si="1003"/>
        <v>0.84</v>
      </c>
      <c r="DD270" s="20">
        <f t="shared" si="1004"/>
        <v>1.83</v>
      </c>
      <c r="DE270" s="20">
        <f t="shared" si="873"/>
        <v>0.1</v>
      </c>
      <c r="DF270" s="20">
        <f t="shared" si="874"/>
        <v>0.2</v>
      </c>
      <c r="DG270" s="20">
        <f t="shared" si="875"/>
        <v>1.53</v>
      </c>
      <c r="DH270" s="20">
        <f t="shared" si="876"/>
        <v>0</v>
      </c>
      <c r="DI270" s="20">
        <f t="shared" si="877"/>
        <v>0</v>
      </c>
      <c r="DJ270" s="20">
        <f t="shared" si="878"/>
        <v>0</v>
      </c>
      <c r="DK270" s="20">
        <f t="shared" si="1005"/>
        <v>1.83</v>
      </c>
      <c r="DL270" s="20">
        <f t="shared" si="1006"/>
        <v>0</v>
      </c>
      <c r="DM270" s="20">
        <f t="shared" si="1007"/>
        <v>0</v>
      </c>
      <c r="DN270" s="20">
        <f t="shared" si="1008"/>
        <v>0</v>
      </c>
      <c r="DO270" s="18">
        <v>2.54</v>
      </c>
      <c r="DP270" s="18">
        <v>0</v>
      </c>
      <c r="DQ270" s="18">
        <v>1</v>
      </c>
      <c r="DR270" s="18">
        <v>1</v>
      </c>
      <c r="DS270" s="25">
        <f t="shared" si="1009"/>
        <v>2.54</v>
      </c>
      <c r="DT270" s="25">
        <f t="shared" si="1010"/>
        <v>0</v>
      </c>
      <c r="DU270" s="25">
        <f t="shared" si="1011"/>
        <v>4.6500000000000004</v>
      </c>
      <c r="DV270" s="25">
        <f t="shared" si="1012"/>
        <v>0</v>
      </c>
      <c r="DW270" s="25">
        <f t="shared" si="1013"/>
        <v>4.6500000000000004</v>
      </c>
      <c r="DX270" s="25">
        <f t="shared" si="1014"/>
        <v>9.49</v>
      </c>
      <c r="DY270" s="25">
        <f t="shared" si="1015"/>
        <v>0</v>
      </c>
      <c r="DZ270" s="25">
        <f t="shared" si="1016"/>
        <v>9.49</v>
      </c>
      <c r="EA270" s="25">
        <f t="shared" si="1017"/>
        <v>6.13</v>
      </c>
      <c r="EB270" s="25">
        <f t="shared" si="1018"/>
        <v>0</v>
      </c>
      <c r="EC270" s="25">
        <f t="shared" si="1019"/>
        <v>6.13</v>
      </c>
      <c r="ED270" s="25">
        <f t="shared" si="1020"/>
        <v>3.36</v>
      </c>
      <c r="EE270" s="25">
        <f t="shared" si="1020"/>
        <v>0</v>
      </c>
      <c r="EF270" s="25">
        <f t="shared" si="1021"/>
        <v>3.36</v>
      </c>
      <c r="EG270" s="25">
        <f t="shared" si="1022"/>
        <v>6.13</v>
      </c>
      <c r="EH270" s="25">
        <f t="shared" si="1022"/>
        <v>0</v>
      </c>
      <c r="EI270" s="25">
        <f t="shared" si="1023"/>
        <v>6.13</v>
      </c>
      <c r="EJ270" s="18">
        <v>128.71</v>
      </c>
      <c r="EK270" s="18">
        <v>128.71</v>
      </c>
      <c r="EL270" s="18" t="s">
        <v>1075</v>
      </c>
      <c r="EM270" s="18" t="s">
        <v>1076</v>
      </c>
      <c r="EN270" s="16" t="s">
        <v>774</v>
      </c>
      <c r="EO270" s="16" t="s">
        <v>1074</v>
      </c>
      <c r="EP270" s="16" t="e">
        <f>IF(OR(EN270="Cống tròn",EN270="Cống hộp",EN270="Ống nhựa"),INDEX(#REF!,MATCH(E270,#REF!,0)),IF(OR(EN270="Rãnh xây",EN270="Rãnh bê tông"),INDEX(#REF!,MATCH(E270,#REF!,0)),0))</f>
        <v>#REF!</v>
      </c>
      <c r="EQ270" s="18">
        <v>17.55</v>
      </c>
      <c r="ER270" s="18">
        <v>2.5</v>
      </c>
      <c r="ES270" s="25">
        <f t="shared" si="1024"/>
        <v>7</v>
      </c>
      <c r="ET270" s="1" t="e">
        <f>_xlfn.IFNA(IF(EN270="Cống tròn",INDEX(#REF!,MATCH(E270,#REF!,0)),IF(EN270="Cống hộp",INDEX(#REF!,MATCH(E270,#REF!,0)),EU270&amp;" ,"&amp;EV270)),0)</f>
        <v>#REF!</v>
      </c>
      <c r="EU270" s="16" t="s">
        <v>56</v>
      </c>
      <c r="EV270" s="16"/>
      <c r="EW270" s="16" t="e">
        <f>_xlfn.IFNA(INDEX(#REF!,MATCH(E270,#REF!,0)),0)</f>
        <v>#REF!</v>
      </c>
      <c r="EX270" s="16" t="s">
        <v>872</v>
      </c>
      <c r="EY270" s="18">
        <v>0.27</v>
      </c>
      <c r="EZ270" s="18">
        <v>0.7</v>
      </c>
      <c r="FA270" s="18">
        <v>0.12</v>
      </c>
      <c r="FB270" s="18">
        <v>3</v>
      </c>
      <c r="FC270" s="18">
        <v>3.7999999999999999E-2</v>
      </c>
      <c r="FD270" s="25">
        <f t="shared" si="879"/>
        <v>21</v>
      </c>
      <c r="FE270" s="25">
        <f t="shared" si="1025"/>
        <v>0.8</v>
      </c>
      <c r="FF270" s="18">
        <v>0.08</v>
      </c>
      <c r="FG270" s="18">
        <v>2</v>
      </c>
      <c r="FH270" s="18">
        <v>0.6</v>
      </c>
      <c r="FI270" s="25">
        <f t="shared" si="1026"/>
        <v>0.76</v>
      </c>
      <c r="FJ270" s="18">
        <v>0</v>
      </c>
      <c r="FK270" s="18">
        <v>0</v>
      </c>
      <c r="FL270" s="18">
        <v>0</v>
      </c>
      <c r="FM270" s="18">
        <v>0</v>
      </c>
      <c r="FN270" s="18">
        <v>0.12</v>
      </c>
      <c r="FO270" s="25">
        <f t="shared" si="1027"/>
        <v>0.88</v>
      </c>
      <c r="FP270" s="18">
        <v>1.4999999999999999E-2</v>
      </c>
      <c r="FQ270" s="18">
        <v>1</v>
      </c>
      <c r="FR270" s="25">
        <f t="shared" si="880"/>
        <v>6</v>
      </c>
      <c r="FS270" s="25">
        <f t="shared" si="881"/>
        <v>7.4999999999999997E-2</v>
      </c>
      <c r="FT270" s="25">
        <f t="shared" si="882"/>
        <v>15.074999999999999</v>
      </c>
      <c r="FU270" s="25">
        <f t="shared" si="883"/>
        <v>-2.4750000000000014</v>
      </c>
      <c r="FV270" s="25" t="str">
        <f t="shared" si="1028"/>
        <v>Thêm 01</v>
      </c>
      <c r="FW270" s="25">
        <f t="shared" si="1029"/>
        <v>0.04</v>
      </c>
      <c r="FX270" s="16"/>
      <c r="FY270" s="16"/>
      <c r="FZ270" s="16"/>
      <c r="GA270" s="16"/>
      <c r="GB270" s="19">
        <v>0</v>
      </c>
      <c r="GC270" s="19">
        <v>0</v>
      </c>
      <c r="GD270" s="19">
        <v>0</v>
      </c>
      <c r="GE270" s="19">
        <v>0</v>
      </c>
      <c r="GF270" s="19">
        <v>0</v>
      </c>
      <c r="GG270" s="19">
        <v>0</v>
      </c>
      <c r="GH270" s="19">
        <v>0</v>
      </c>
      <c r="GI270" s="19">
        <v>0</v>
      </c>
      <c r="GJ270" s="19">
        <v>0</v>
      </c>
      <c r="GK270" s="19">
        <v>0</v>
      </c>
      <c r="GL270" s="25">
        <f t="shared" si="884"/>
        <v>0</v>
      </c>
      <c r="GM270" s="25">
        <f t="shared" si="1030"/>
        <v>0</v>
      </c>
      <c r="GN270" s="19">
        <v>0</v>
      </c>
      <c r="GO270" s="19">
        <v>0</v>
      </c>
      <c r="GP270" s="19">
        <v>0</v>
      </c>
      <c r="GQ270" s="19">
        <v>0</v>
      </c>
      <c r="GR270" s="1" t="e">
        <f>_xlfn.IFNA(INDEX(#REF!,MATCH(E270,#REF!,0)),0)</f>
        <v>#REF!</v>
      </c>
      <c r="GS270" s="16"/>
      <c r="GT270" s="18">
        <v>0</v>
      </c>
      <c r="GU270" s="18">
        <v>0</v>
      </c>
      <c r="GV270" s="18">
        <v>0</v>
      </c>
      <c r="GW270" s="18">
        <v>0</v>
      </c>
      <c r="GX270" s="25">
        <f t="shared" si="885"/>
        <v>0</v>
      </c>
      <c r="GY270" s="25">
        <f t="shared" si="886"/>
        <v>0</v>
      </c>
      <c r="GZ270" s="25">
        <f t="shared" si="1031"/>
        <v>0</v>
      </c>
      <c r="HA270" s="1" t="e" cm="1">
        <f t="array" ref="HA270">INDEX(#REF!,MATCH(EJ270&amp;EK270&amp;HD270&amp;HE270&amp;HF270,#REF!&amp;#REF!&amp;#REF!&amp;#REF!&amp;#REF!,0))</f>
        <v>#REF!</v>
      </c>
      <c r="HB270" s="16"/>
      <c r="HC270" s="25">
        <f t="shared" si="1032"/>
        <v>0</v>
      </c>
      <c r="HD270" s="18">
        <v>0</v>
      </c>
      <c r="HE270" s="18">
        <v>0</v>
      </c>
      <c r="HF270" s="18">
        <v>0</v>
      </c>
      <c r="HG270" s="1" t="e" cm="1">
        <f t="array" ref="HG270">INDEX(#REF!,MATCH(EJ270&amp;EK270&amp;HJ270&amp;HK270&amp;HL270,#REF!&amp;#REF!&amp;#REF!&amp;#REF!&amp;#REF!,0))</f>
        <v>#REF!</v>
      </c>
      <c r="HH270" s="16"/>
      <c r="HI270" s="25">
        <f t="shared" si="1033"/>
        <v>0</v>
      </c>
      <c r="HJ270" s="25">
        <f t="shared" si="1034"/>
        <v>0</v>
      </c>
      <c r="HK270" s="19">
        <v>0</v>
      </c>
      <c r="HL270" s="19">
        <v>0</v>
      </c>
      <c r="HM270" s="18">
        <v>0.01</v>
      </c>
      <c r="HN270" s="18">
        <v>1</v>
      </c>
      <c r="HO270" s="25">
        <f t="shared" si="1035"/>
        <v>0</v>
      </c>
      <c r="HP270" s="25">
        <f t="shared" si="1036"/>
        <v>0</v>
      </c>
      <c r="HQ270" s="25">
        <f t="shared" si="1037"/>
        <v>0</v>
      </c>
      <c r="HR270" s="25">
        <f t="shared" si="1038"/>
        <v>0</v>
      </c>
      <c r="HS270" s="25">
        <f t="shared" si="1039"/>
        <v>0</v>
      </c>
      <c r="HT270" s="19">
        <v>0</v>
      </c>
      <c r="HU270" s="19">
        <v>0</v>
      </c>
      <c r="HV270" s="19">
        <v>0</v>
      </c>
      <c r="HW270" s="25">
        <f t="shared" si="1040"/>
        <v>0</v>
      </c>
      <c r="HX270" s="19">
        <v>0</v>
      </c>
      <c r="HY270" s="19">
        <v>0</v>
      </c>
      <c r="HZ270" s="18">
        <v>37.070999999999998</v>
      </c>
      <c r="IA270" s="20">
        <f>ROUND(IF(EN270="Cống tròn",IF(EN270="Cống tròn",IF(EU270="Không có móng",IQ270-FF270,IF(EU270="Đế",IP270-FN270,IF(OR(EU270="Móng bê tông",EU270="Móng bê tông kết hợp đế"),II270-FJ270,0))),0),IF(EN270="Cống hộp",IF(AND(EN270="Cống hộp",EU270="Không có móng"),IQ270-GF270,IF(AND(EN270="Cống hộp",EU270="Móng bê tông"),IJ270-GB270,0)),IF(OR(EN270="Rãnh xây",EN270="Rãnh bê tông"),IF(OR(EN270="Rãnh xây",EN270="Rãnh bê tông"),IK270-GB270,0),IF(EN270="Ống nhựa",IF(AND(EN270="Ống nhựa",EU270="Không đắp cát"),IQ270-HT270,IF(AND(EN270="Ống nhựa",EU270="Đắp cát"),IH270-HX270,0)),IF(EN270="Rãnh thang",IF(EN270="Rãnh thang",IF(EU270="Móng bê tông",#REF!-#REF!,IQ270),0),0))))),2)</f>
        <v>35.97</v>
      </c>
      <c r="IB270" s="20">
        <f t="shared" si="1041"/>
        <v>1.1009999999999991</v>
      </c>
      <c r="IC270" s="20">
        <f t="shared" si="887"/>
        <v>35.970000000000006</v>
      </c>
      <c r="ID270" s="20">
        <f t="shared" si="888"/>
        <v>0</v>
      </c>
      <c r="IE270" s="20">
        <f t="shared" si="889"/>
        <v>0</v>
      </c>
      <c r="IF270" s="20">
        <f t="shared" si="890"/>
        <v>0</v>
      </c>
      <c r="IG270" s="20">
        <f>IF(EN270="Rãnh thang",IF(AND(EN270="Rãnh thang",EU270="Móng bê tông"),IQ270-#REF!,0),IF(EN270="Ống nhựa",IF(AND(EN270="Ống nhựa",EU270="Đắp cát"),IQ270-HT270,0),IF(EN270="Cống tròn",IF(EN270="Cống tròn",IF(OR(EU270="Móng bê tông",EU270="Móng bê tông kết hợp đế"),IM270-FL270,0),0),IF(EN270="Cống hộp",IF(AND(EN270="Cống hộp",EU270="Móng bê tông"),IN270-GD270,0),IF(OR(EN270="Rãnh xây",EN270="Rãnh bê tông"),IF(AND(EN270="Rãnh xây",EU270="Móng bê tông"),IO270-GD270,IF(AND(EN270="Rãnh bê tông",EU270="Móng bê tông"),IO270-GD270,0)),0)))))</f>
        <v>0</v>
      </c>
      <c r="IH270" s="20">
        <f t="shared" si="891"/>
        <v>0</v>
      </c>
      <c r="II270" s="20">
        <f t="shared" si="892"/>
        <v>0</v>
      </c>
      <c r="IJ270" s="20">
        <f t="shared" si="893"/>
        <v>0</v>
      </c>
      <c r="IK270" s="20">
        <f t="shared" si="894"/>
        <v>0</v>
      </c>
      <c r="IL270" s="20">
        <f t="shared" si="895"/>
        <v>0</v>
      </c>
      <c r="IM270" s="20">
        <f t="shared" si="896"/>
        <v>0</v>
      </c>
      <c r="IN270" s="20">
        <f t="shared" si="897"/>
        <v>0</v>
      </c>
      <c r="IO270" s="20">
        <f t="shared" si="898"/>
        <v>0</v>
      </c>
      <c r="IP270" s="20">
        <f t="shared" si="899"/>
        <v>36.090000000000003</v>
      </c>
      <c r="IQ270" s="18">
        <v>36.17</v>
      </c>
      <c r="IR270" s="25">
        <f t="shared" si="1042"/>
        <v>0</v>
      </c>
      <c r="IS270" s="25">
        <f t="shared" si="900"/>
        <v>0</v>
      </c>
      <c r="IT270" s="25">
        <f t="shared" si="901"/>
        <v>0</v>
      </c>
      <c r="IU270" s="25">
        <f>ROUND(IF(EN270="Cống tròn",IF(EN270="Cống tròn",IV270+FF270,0),IF(EN270="Cống hộp",IF(EN270="Cống hộp",IV270+GP270,0),IF(OR(EN270="Rãnh xây",EN270="Rãnh bê tông"),IF(OR(EN270="Rãnh xây",EN270="Rãnh bê tông"),IV270+GP270,0),IF(EN270="ống nhựa",IF(EN270="Ống nhựa",IV270+HT270,0),IF(EN270="Rãnh thang",IF(EN270="Rãnh thang",IQ270+#REF!,0),0))))),2)</f>
        <v>36.799999999999997</v>
      </c>
      <c r="IV270" s="18">
        <v>36.72</v>
      </c>
      <c r="IW270" s="25">
        <f t="shared" si="902"/>
        <v>36.799999999999997</v>
      </c>
      <c r="IX270" s="25">
        <f t="shared" si="903"/>
        <v>0</v>
      </c>
      <c r="IY270" s="25">
        <f t="shared" si="904"/>
        <v>0</v>
      </c>
      <c r="IZ270" s="25">
        <f t="shared" si="905"/>
        <v>0</v>
      </c>
      <c r="JA270" s="25">
        <f t="shared" si="906"/>
        <v>0</v>
      </c>
      <c r="JB270" s="18">
        <v>37.070999999999998</v>
      </c>
      <c r="JC270" s="20">
        <f>ROUND(IF(EN270="Cống tròn",IF(EN270="Cống tròn",IF(EU270="Không có móng",JS270-FF270,IF(EU270="Đế",JR270-FN270,IF(OR(EU270="Móng bê tông",EU270="Móng bê tông kết hợp đế"),JK270-FJ270,0))),0),IF(EN270="Cống hộp",IF(AND(EN270="Cống hộp",EU270="Không có móng"),JS270-GF270,IF(AND(EN270="Cống hộp",EU270="Móng bê tông"),JL270-GB270,0)),IF(OR(EN270="Rãnh xây",EN270="Rãnh bê tông"),IF(OR(EN270="Rãnh xây",EN270="Rãnh bê tông"),JM270-GB270,0),IF(EN270="Ống nhựa",IF(AND(EN270="Ống nhựa",EU270="Không đắp cát"),JS270-HT270,IF(AND(EN270="Ống nhựa",EU270="Đắp cát"),JJ270-HX270,0)),IF(EN270="Rãnh thang",IF(EN270="Rãnh thang",IF(EU270="Móng bê tông",#REF!-#REF!,JS270),0),0))))),2)</f>
        <v>35.92</v>
      </c>
      <c r="JD270" s="20">
        <f t="shared" si="1043"/>
        <v>1.1509999999999962</v>
      </c>
      <c r="JE270" s="20">
        <f t="shared" si="907"/>
        <v>35.92</v>
      </c>
      <c r="JF270" s="20">
        <f t="shared" si="908"/>
        <v>0</v>
      </c>
      <c r="JG270" s="20">
        <f t="shared" si="909"/>
        <v>0</v>
      </c>
      <c r="JH270" s="20">
        <f t="shared" si="910"/>
        <v>0</v>
      </c>
      <c r="JI270" s="20">
        <f>IF(EN270="Rãnh thang",IF(AND(EN270="Rãnh thang",EU270="Móng bê tông"),JS270-#REF!,0),IF(EN270="Ống nhựa",IF(AND(EN270="Ống nhựa",EU270="Đắp cát"),JS270-HT270,0),IF(EN270="Cống tròn",IF(EN270="Cống tròn",IF(OR(EU270="Móng bê tông",EU270="Móng bê tông kết hợp đế"),JO270-FL270,0),0),IF(EN270="Cống hộp",IF(AND(EN270="Cống hộp",EU270="Móng bê tông"),JP270-GD270,0),IF(OR(EN270="Rãnh xây",EN270="Rãnh bê tông"),IF(AND(EN270="Rãnh xây",EU270="Móng bê tông"),JQ270-GD270,IF(AND(EN270="Rãnh bê tông",EU270="Móng bê tông"),JQ270-GD270,0)),0)))))</f>
        <v>0</v>
      </c>
      <c r="JJ270" s="20">
        <f t="shared" si="911"/>
        <v>0</v>
      </c>
      <c r="JK270" s="20">
        <f t="shared" si="912"/>
        <v>0</v>
      </c>
      <c r="JL270" s="20">
        <f t="shared" si="913"/>
        <v>0</v>
      </c>
      <c r="JM270" s="20">
        <f t="shared" si="914"/>
        <v>0</v>
      </c>
      <c r="JN270" s="20">
        <f t="shared" si="915"/>
        <v>0</v>
      </c>
      <c r="JO270" s="20">
        <f t="shared" si="916"/>
        <v>0</v>
      </c>
      <c r="JP270" s="20">
        <f t="shared" si="917"/>
        <v>0</v>
      </c>
      <c r="JQ270" s="20">
        <f t="shared" si="918"/>
        <v>0</v>
      </c>
      <c r="JR270" s="20">
        <f t="shared" si="919"/>
        <v>36.04</v>
      </c>
      <c r="JS270" s="26">
        <v>36.119999999999997</v>
      </c>
      <c r="JT270" s="25">
        <f t="shared" si="1044"/>
        <v>0</v>
      </c>
      <c r="JU270" s="25">
        <f t="shared" si="920"/>
        <v>0</v>
      </c>
      <c r="JV270" s="25">
        <f t="shared" si="921"/>
        <v>0</v>
      </c>
      <c r="JW270" s="25">
        <f>ROUND(IF(EN270="Cống tròn",IF(EN270="Cống tròn",JX270+FF270,0),IF(EN270="Cống hộp",IF(EN270="Cống hộp",JX270+GP270,0),IF(OR(EN270="Rãnh xây",EN270="Rãnh bê tông"),IF(OR(EN270="Rãnh xây",EN270="Rãnh bê tông"),JX270+GP270,0),IF(EN270="ống nhựa",IF(EN270="Ống nhựa",JX270+HT270,0),IF(EN270="Rãnh thang",IF(EN270="Rãnh thang",JS270+#REF!,0),0))))),2)</f>
        <v>36.799999999999997</v>
      </c>
      <c r="JX270" s="27">
        <v>36.72</v>
      </c>
      <c r="JY270" s="25">
        <f t="shared" si="922"/>
        <v>36.799999999999997</v>
      </c>
      <c r="JZ270" s="25">
        <f t="shared" si="923"/>
        <v>0</v>
      </c>
      <c r="KA270" s="25">
        <f t="shared" si="924"/>
        <v>0</v>
      </c>
      <c r="KB270" s="25">
        <f t="shared" si="925"/>
        <v>0</v>
      </c>
      <c r="KC270" s="25">
        <f t="shared" si="926"/>
        <v>0</v>
      </c>
      <c r="KD270" s="28" t="s">
        <v>98</v>
      </c>
      <c r="KE270" s="27">
        <v>0</v>
      </c>
      <c r="KF270" s="25">
        <f t="shared" si="927"/>
        <v>1.1009999999999991</v>
      </c>
      <c r="KG270" s="25">
        <f t="shared" si="1045"/>
        <v>1.1009999999999991</v>
      </c>
      <c r="KH270" s="27">
        <v>0</v>
      </c>
      <c r="KI270" s="25">
        <f t="shared" si="928"/>
        <v>1.1509999999999962</v>
      </c>
      <c r="KJ270" s="25">
        <f t="shared" si="1046"/>
        <v>1.1509999999999962</v>
      </c>
      <c r="KK270" s="25">
        <f t="shared" si="929"/>
        <v>0</v>
      </c>
      <c r="KL270" s="25">
        <f t="shared" si="930"/>
        <v>0</v>
      </c>
      <c r="KM270" s="25">
        <f t="shared" si="1047"/>
        <v>0</v>
      </c>
      <c r="KN270" s="25">
        <f t="shared" si="931"/>
        <v>0</v>
      </c>
      <c r="KO270" s="25">
        <f t="shared" si="932"/>
        <v>0</v>
      </c>
      <c r="KP270" s="25">
        <f t="shared" si="1048"/>
        <v>0</v>
      </c>
      <c r="KQ270" s="25">
        <f t="shared" si="933"/>
        <v>0</v>
      </c>
      <c r="KR270" s="25">
        <f t="shared" si="934"/>
        <v>0</v>
      </c>
      <c r="KS270" s="25">
        <f t="shared" si="1049"/>
        <v>0</v>
      </c>
      <c r="KT270" s="25">
        <f t="shared" si="935"/>
        <v>0</v>
      </c>
      <c r="KU270" s="25">
        <f t="shared" si="936"/>
        <v>0</v>
      </c>
      <c r="KV270" s="25">
        <f t="shared" si="1050"/>
        <v>0</v>
      </c>
      <c r="KW270" s="25">
        <f t="shared" si="863"/>
        <v>0.12</v>
      </c>
      <c r="KX270" s="25">
        <f t="shared" si="937"/>
        <v>0.12</v>
      </c>
      <c r="KY270" s="25">
        <f t="shared" si="1051"/>
        <v>0.12</v>
      </c>
      <c r="KZ270" s="25">
        <f t="shared" si="938"/>
        <v>0</v>
      </c>
      <c r="LA270" s="25">
        <f t="shared" si="939"/>
        <v>0</v>
      </c>
      <c r="LB270" s="25">
        <f t="shared" si="1052"/>
        <v>0</v>
      </c>
      <c r="LC270" s="25">
        <f t="shared" si="940"/>
        <v>0.88</v>
      </c>
      <c r="LD270" s="25">
        <f t="shared" si="941"/>
        <v>0.88</v>
      </c>
      <c r="LE270" s="25">
        <f t="shared" si="1053"/>
        <v>0.88</v>
      </c>
      <c r="LF270" s="25">
        <f t="shared" si="942"/>
        <v>0</v>
      </c>
      <c r="LG270" s="25">
        <f t="shared" si="943"/>
        <v>0</v>
      </c>
      <c r="LH270" s="25">
        <f t="shared" si="1054"/>
        <v>0</v>
      </c>
      <c r="LI270" s="25">
        <f t="shared" si="944"/>
        <v>0</v>
      </c>
      <c r="LJ270" s="25">
        <f t="shared" si="945"/>
        <v>0</v>
      </c>
      <c r="LK270" s="25">
        <f t="shared" si="1055"/>
        <v>0</v>
      </c>
      <c r="LL270" s="25">
        <f t="shared" si="946"/>
        <v>0</v>
      </c>
      <c r="LM270" s="25">
        <f t="shared" si="947"/>
        <v>0</v>
      </c>
      <c r="LN270" s="25">
        <f t="shared" si="1056"/>
        <v>0</v>
      </c>
      <c r="LO270" s="25">
        <f t="shared" si="948"/>
        <v>0</v>
      </c>
      <c r="LP270" s="25">
        <f t="shared" si="949"/>
        <v>0</v>
      </c>
      <c r="LQ270" s="25">
        <f t="shared" si="1057"/>
        <v>0</v>
      </c>
      <c r="LR270" s="25">
        <f t="shared" si="950"/>
        <v>0</v>
      </c>
      <c r="LS270" s="25">
        <f t="shared" si="951"/>
        <v>0</v>
      </c>
      <c r="LT270" s="25">
        <f t="shared" si="1058"/>
        <v>0</v>
      </c>
      <c r="LU270" s="25">
        <f t="shared" si="952"/>
        <v>0</v>
      </c>
      <c r="LV270" s="25">
        <f t="shared" si="953"/>
        <v>0</v>
      </c>
      <c r="LW270" s="25">
        <f t="shared" si="1059"/>
        <v>0</v>
      </c>
      <c r="LX270" s="25">
        <f t="shared" si="954"/>
        <v>0</v>
      </c>
      <c r="LY270" s="25">
        <f t="shared" si="955"/>
        <v>0</v>
      </c>
      <c r="LZ270" s="25">
        <f t="shared" si="1060"/>
        <v>0</v>
      </c>
      <c r="MA270" s="25">
        <f t="shared" si="956"/>
        <v>0</v>
      </c>
      <c r="MB270" s="25">
        <f t="shared" si="957"/>
        <v>0</v>
      </c>
      <c r="MC270" s="25">
        <f t="shared" si="1061"/>
        <v>0</v>
      </c>
      <c r="MD270" s="25">
        <f t="shared" si="958"/>
        <v>0</v>
      </c>
      <c r="ME270" s="25">
        <f t="shared" si="959"/>
        <v>0</v>
      </c>
      <c r="MF270" s="25">
        <f t="shared" si="1062"/>
        <v>0</v>
      </c>
      <c r="MG270" s="25">
        <f t="shared" si="960"/>
        <v>0</v>
      </c>
      <c r="MH270" s="25">
        <f t="shared" si="961"/>
        <v>0</v>
      </c>
      <c r="MI270" s="25">
        <f t="shared" si="1063"/>
        <v>0</v>
      </c>
      <c r="MJ270" s="25">
        <f t="shared" si="962"/>
        <v>0</v>
      </c>
      <c r="MK270" s="25">
        <f t="shared" si="963"/>
        <v>0</v>
      </c>
      <c r="ML270" s="25">
        <f t="shared" si="1064"/>
        <v>0</v>
      </c>
      <c r="MM270" s="25">
        <f t="shared" si="964"/>
        <v>0</v>
      </c>
      <c r="MN270" s="25">
        <f t="shared" si="965"/>
        <v>0</v>
      </c>
      <c r="MO270" s="25">
        <f t="shared" si="1065"/>
        <v>0</v>
      </c>
      <c r="MP270" s="25">
        <f t="shared" si="966"/>
        <v>0</v>
      </c>
      <c r="MQ270" s="25">
        <f t="shared" si="967"/>
        <v>0</v>
      </c>
      <c r="MR270" s="25">
        <f t="shared" si="1066"/>
        <v>0</v>
      </c>
      <c r="MS270" s="29">
        <v>1.2</v>
      </c>
      <c r="MT270" s="29">
        <v>0</v>
      </c>
      <c r="MU270" s="29">
        <v>1</v>
      </c>
      <c r="MV270" s="29">
        <v>1</v>
      </c>
      <c r="MW270" s="25">
        <f t="shared" si="968"/>
        <v>1.2</v>
      </c>
      <c r="MX270" s="25">
        <f t="shared" si="969"/>
        <v>1.32</v>
      </c>
      <c r="MY270" s="25">
        <f t="shared" si="970"/>
        <v>0</v>
      </c>
      <c r="MZ270" s="25">
        <f t="shared" si="971"/>
        <v>0</v>
      </c>
      <c r="NA270" s="25">
        <f t="shared" si="972"/>
        <v>1.2</v>
      </c>
      <c r="NB270" s="25">
        <f t="shared" si="973"/>
        <v>1.38</v>
      </c>
      <c r="NC270" s="25">
        <f t="shared" si="974"/>
        <v>0</v>
      </c>
      <c r="ND270" s="25">
        <f t="shared" si="975"/>
        <v>0</v>
      </c>
      <c r="NE270" s="25">
        <f t="shared" si="1067"/>
        <v>1.2</v>
      </c>
      <c r="NF270" s="25">
        <f t="shared" si="1067"/>
        <v>1.35</v>
      </c>
      <c r="NG270" s="25">
        <f t="shared" si="1067"/>
        <v>0</v>
      </c>
      <c r="NH270" s="25">
        <f t="shared" si="976"/>
        <v>0</v>
      </c>
      <c r="NI270" s="25">
        <f t="shared" si="977"/>
        <v>23.69</v>
      </c>
      <c r="NJ270" s="25">
        <f t="shared" si="978"/>
        <v>0</v>
      </c>
      <c r="NK270" s="25">
        <f t="shared" si="979"/>
        <v>23.69</v>
      </c>
      <c r="NL270" s="25">
        <f t="shared" si="980"/>
        <v>10.76</v>
      </c>
      <c r="NM270" s="25">
        <f t="shared" si="981"/>
        <v>0</v>
      </c>
      <c r="NN270" s="25">
        <f t="shared" si="1068"/>
        <v>10.76</v>
      </c>
      <c r="NO270" s="25">
        <f t="shared" si="982"/>
        <v>0</v>
      </c>
      <c r="NP270" s="25">
        <f t="shared" si="983"/>
        <v>0</v>
      </c>
      <c r="NQ270" s="25">
        <f t="shared" si="1069"/>
        <v>0</v>
      </c>
      <c r="NR270" s="25">
        <f t="shared" si="984"/>
        <v>0</v>
      </c>
      <c r="NS270" s="25">
        <f t="shared" si="985"/>
        <v>0</v>
      </c>
      <c r="NT270" s="25">
        <f t="shared" si="1070"/>
        <v>0</v>
      </c>
      <c r="NU270" s="25">
        <f t="shared" si="986"/>
        <v>0</v>
      </c>
      <c r="NV270" s="25">
        <f t="shared" si="987"/>
        <v>0</v>
      </c>
      <c r="NW270" s="25">
        <f t="shared" si="1071"/>
        <v>0</v>
      </c>
      <c r="NX270" s="25">
        <f t="shared" si="1072"/>
        <v>10.76</v>
      </c>
      <c r="NY270" s="25">
        <f t="shared" si="1072"/>
        <v>0</v>
      </c>
      <c r="NZ270" s="25">
        <f t="shared" si="1073"/>
        <v>10.76</v>
      </c>
      <c r="OA270" s="25">
        <f t="shared" si="1074"/>
        <v>12.93</v>
      </c>
      <c r="OB270" s="25">
        <f t="shared" si="1074"/>
        <v>0</v>
      </c>
      <c r="OC270" s="25">
        <f t="shared" si="1075"/>
        <v>12.93</v>
      </c>
      <c r="OD270" s="25">
        <f t="shared" si="1076"/>
        <v>10.76</v>
      </c>
      <c r="OE270" s="25">
        <f t="shared" si="1076"/>
        <v>0</v>
      </c>
      <c r="OF270" s="25">
        <f t="shared" si="1076"/>
        <v>10.76</v>
      </c>
      <c r="OG270" s="25">
        <f t="shared" si="988"/>
        <v>0</v>
      </c>
      <c r="OH270" s="25">
        <f t="shared" si="989"/>
        <v>0</v>
      </c>
      <c r="OI270" s="25">
        <f t="shared" si="990"/>
        <v>0</v>
      </c>
      <c r="OJ270" s="25">
        <f t="shared" si="991"/>
        <v>0</v>
      </c>
      <c r="OK270" s="25">
        <f t="shared" si="992"/>
        <v>0</v>
      </c>
      <c r="OL270" s="25">
        <f t="shared" si="993"/>
        <v>0</v>
      </c>
      <c r="OM270" s="25">
        <f t="shared" si="1077"/>
        <v>0</v>
      </c>
      <c r="ON270" s="25">
        <f t="shared" si="1077"/>
        <v>0</v>
      </c>
      <c r="OO270" s="25">
        <f t="shared" si="1077"/>
        <v>0</v>
      </c>
      <c r="OP270" s="25">
        <f t="shared" si="994"/>
        <v>0</v>
      </c>
      <c r="OQ270" s="25">
        <f t="shared" si="995"/>
        <v>0</v>
      </c>
      <c r="OR270" s="25">
        <f t="shared" si="1078"/>
        <v>0</v>
      </c>
      <c r="OS270" s="19">
        <v>536217.23</v>
      </c>
      <c r="OT270" s="19">
        <v>2370251.89</v>
      </c>
    </row>
    <row r="271" spans="1:410" ht="33" customHeight="1" x14ac:dyDescent="0.25">
      <c r="A271" s="18"/>
      <c r="B271" s="18" t="s">
        <v>1071</v>
      </c>
      <c r="C271" s="18">
        <v>167.41</v>
      </c>
      <c r="D271" s="16" t="e">
        <f>_xlfn.IFNA(INDEX(#REF!,MATCH(E271,#REF!,0)),0)</f>
        <v>#REF!</v>
      </c>
      <c r="E271" s="18" t="s">
        <v>1077</v>
      </c>
      <c r="F271" s="16" t="s">
        <v>765</v>
      </c>
      <c r="G271" s="16" t="s">
        <v>766</v>
      </c>
      <c r="H271" s="16" t="s">
        <v>767</v>
      </c>
      <c r="I271" s="16" t="s">
        <v>768</v>
      </c>
      <c r="J271" s="16" t="s">
        <v>769</v>
      </c>
      <c r="K271" s="16" t="s">
        <v>770</v>
      </c>
      <c r="L271" s="16" t="s">
        <v>771</v>
      </c>
      <c r="M271" s="18">
        <v>1.64</v>
      </c>
      <c r="N271" s="18">
        <v>1.94</v>
      </c>
      <c r="O271" s="18">
        <v>2.04</v>
      </c>
      <c r="P271" s="18">
        <v>2.34</v>
      </c>
      <c r="Q271" s="18">
        <v>0.1</v>
      </c>
      <c r="R271" s="18">
        <v>1.8399999999999999</v>
      </c>
      <c r="S271" s="18">
        <v>2.14</v>
      </c>
      <c r="T271" s="18">
        <v>0.2</v>
      </c>
      <c r="U271" s="18">
        <v>0</v>
      </c>
      <c r="V271" s="18">
        <v>0</v>
      </c>
      <c r="W271" s="18">
        <v>0</v>
      </c>
      <c r="X271" s="18">
        <v>1.64</v>
      </c>
      <c r="Y271" s="18">
        <v>1.9</v>
      </c>
      <c r="Z271" s="20">
        <f t="shared" si="996"/>
        <v>2.1</v>
      </c>
      <c r="AA271" s="18">
        <v>0.22</v>
      </c>
      <c r="AB271" s="18">
        <v>0</v>
      </c>
      <c r="AC271" s="18">
        <v>0</v>
      </c>
      <c r="AD271" s="18">
        <v>0</v>
      </c>
      <c r="AE271" s="18">
        <v>0</v>
      </c>
      <c r="AF271" s="18">
        <v>0</v>
      </c>
      <c r="AG271" s="18">
        <v>1.2</v>
      </c>
      <c r="AH271" s="18">
        <v>1.5</v>
      </c>
      <c r="AI271" s="20">
        <f t="shared" si="997"/>
        <v>2.25</v>
      </c>
      <c r="AJ271" s="18">
        <v>0</v>
      </c>
      <c r="AK271" s="18">
        <v>0</v>
      </c>
      <c r="AL271" s="20">
        <f t="shared" si="998"/>
        <v>0</v>
      </c>
      <c r="AM271" s="18">
        <v>1.64</v>
      </c>
      <c r="AN271" s="18">
        <v>1.5</v>
      </c>
      <c r="AO271" s="18">
        <v>0.15</v>
      </c>
      <c r="AP271" s="18">
        <v>0.22</v>
      </c>
      <c r="AQ271" s="18">
        <v>1.64</v>
      </c>
      <c r="AR271" s="18">
        <v>1.72</v>
      </c>
      <c r="AS271" s="18">
        <v>0.12</v>
      </c>
      <c r="AT271" s="18">
        <v>0.11</v>
      </c>
      <c r="AU271" s="18">
        <v>0</v>
      </c>
      <c r="AV271" s="18">
        <v>1</v>
      </c>
      <c r="AW271" s="18">
        <v>0</v>
      </c>
      <c r="AX271" s="18">
        <v>0</v>
      </c>
      <c r="AY271" s="18">
        <v>0</v>
      </c>
      <c r="AZ271" s="18">
        <v>0</v>
      </c>
      <c r="BA271" s="18">
        <v>0</v>
      </c>
      <c r="BB271" s="18">
        <v>0</v>
      </c>
      <c r="BC271" s="18">
        <v>0</v>
      </c>
      <c r="BD271" s="18">
        <v>0</v>
      </c>
      <c r="BE271" s="18">
        <v>0</v>
      </c>
      <c r="BF271" s="18">
        <v>0</v>
      </c>
      <c r="BG271" s="18">
        <v>0</v>
      </c>
      <c r="BH271" s="18">
        <v>0</v>
      </c>
      <c r="BI271" s="18">
        <v>0</v>
      </c>
      <c r="BJ271" s="18">
        <v>0</v>
      </c>
      <c r="BK271" s="18">
        <v>0</v>
      </c>
      <c r="BL271" s="18">
        <v>0</v>
      </c>
      <c r="BM271" s="18">
        <v>0</v>
      </c>
      <c r="BN271" s="18">
        <v>0</v>
      </c>
      <c r="BO271" s="18">
        <v>0</v>
      </c>
      <c r="BP271" s="18">
        <v>1</v>
      </c>
      <c r="BQ271" s="18">
        <v>0</v>
      </c>
      <c r="BR271" s="18">
        <v>0</v>
      </c>
      <c r="BS271" s="18">
        <v>0</v>
      </c>
      <c r="BT271" s="18">
        <v>0</v>
      </c>
      <c r="BU271" s="18">
        <v>0</v>
      </c>
      <c r="BV271" s="18">
        <v>0</v>
      </c>
      <c r="BW271" s="18">
        <v>0</v>
      </c>
      <c r="BX271" s="18">
        <v>0</v>
      </c>
      <c r="BY271" s="18">
        <v>0</v>
      </c>
      <c r="BZ271" s="18">
        <v>0</v>
      </c>
      <c r="CA271" s="16" t="e">
        <f>_xlfn.IFNA(IF(RIGHT(D271,2)="=G",0,INDEX(#REF!,MATCH(E271,#REF!,0))),0)</f>
        <v>#REF!</v>
      </c>
      <c r="CB271" s="16" t="s">
        <v>776</v>
      </c>
      <c r="CC271" s="18">
        <v>0</v>
      </c>
      <c r="CD271" s="18">
        <v>0</v>
      </c>
      <c r="CE271" s="18">
        <v>1.4</v>
      </c>
      <c r="CF271" s="18">
        <v>0.85</v>
      </c>
      <c r="CG271" s="18">
        <v>0.12</v>
      </c>
      <c r="CH271" s="18">
        <v>2</v>
      </c>
      <c r="CI271" s="16" t="s">
        <v>98</v>
      </c>
      <c r="CJ271" s="18">
        <v>0</v>
      </c>
      <c r="CK271" s="20">
        <f t="shared" si="864"/>
        <v>1.83</v>
      </c>
      <c r="CL271" s="20">
        <f t="shared" si="999"/>
        <v>1.83</v>
      </c>
      <c r="CM271" s="18">
        <v>24.36</v>
      </c>
      <c r="CN271" s="18">
        <v>37.869999999999997</v>
      </c>
      <c r="CO271" s="18">
        <v>37.030999999999999</v>
      </c>
      <c r="CP271" s="22">
        <f t="shared" si="865"/>
        <v>37.03</v>
      </c>
      <c r="CQ271" s="22">
        <f t="shared" si="866"/>
        <v>35.200000000000003</v>
      </c>
      <c r="CR271" s="22">
        <f t="shared" si="1000"/>
        <v>1.83</v>
      </c>
      <c r="CS271" s="22">
        <f t="shared" si="867"/>
        <v>35.299999999999997</v>
      </c>
      <c r="CT271" s="22">
        <f t="shared" si="868"/>
        <v>35.5</v>
      </c>
      <c r="CU271" s="18">
        <v>35.5</v>
      </c>
      <c r="CV271" s="22">
        <f t="shared" si="1001"/>
        <v>2.1</v>
      </c>
      <c r="CW271" s="22">
        <f t="shared" si="869"/>
        <v>0</v>
      </c>
      <c r="CX271" s="22">
        <f t="shared" si="870"/>
        <v>0</v>
      </c>
      <c r="CY271" s="22">
        <f t="shared" si="871"/>
        <v>37.6</v>
      </c>
      <c r="CZ271" s="22">
        <f t="shared" si="872"/>
        <v>37.75</v>
      </c>
      <c r="DA271" s="18">
        <v>37.869999999999997</v>
      </c>
      <c r="DB271" s="20">
        <f t="shared" si="1002"/>
        <v>2.67</v>
      </c>
      <c r="DC271" s="20">
        <f t="shared" si="1003"/>
        <v>0.84</v>
      </c>
      <c r="DD271" s="20">
        <f t="shared" si="1004"/>
        <v>1.83</v>
      </c>
      <c r="DE271" s="20">
        <f t="shared" si="873"/>
        <v>0.1</v>
      </c>
      <c r="DF271" s="20">
        <f t="shared" si="874"/>
        <v>0.2</v>
      </c>
      <c r="DG271" s="20">
        <f t="shared" si="875"/>
        <v>1.53</v>
      </c>
      <c r="DH271" s="20">
        <f t="shared" si="876"/>
        <v>0</v>
      </c>
      <c r="DI271" s="20">
        <f t="shared" si="877"/>
        <v>0</v>
      </c>
      <c r="DJ271" s="20">
        <f t="shared" si="878"/>
        <v>0</v>
      </c>
      <c r="DK271" s="20">
        <f t="shared" si="1005"/>
        <v>1.83</v>
      </c>
      <c r="DL271" s="20">
        <f t="shared" si="1006"/>
        <v>0</v>
      </c>
      <c r="DM271" s="20">
        <f t="shared" si="1007"/>
        <v>0</v>
      </c>
      <c r="DN271" s="20">
        <f t="shared" si="1008"/>
        <v>0</v>
      </c>
      <c r="DO271" s="18">
        <v>2.54</v>
      </c>
      <c r="DP271" s="18">
        <v>0</v>
      </c>
      <c r="DQ271" s="18">
        <v>1</v>
      </c>
      <c r="DR271" s="18">
        <v>1</v>
      </c>
      <c r="DS271" s="25">
        <f t="shared" si="1009"/>
        <v>2.54</v>
      </c>
      <c r="DT271" s="25">
        <f t="shared" si="1010"/>
        <v>0</v>
      </c>
      <c r="DU271" s="25">
        <f t="shared" si="1011"/>
        <v>4.6500000000000004</v>
      </c>
      <c r="DV271" s="25">
        <f t="shared" si="1012"/>
        <v>0</v>
      </c>
      <c r="DW271" s="25">
        <f t="shared" si="1013"/>
        <v>4.6500000000000004</v>
      </c>
      <c r="DX271" s="25">
        <f t="shared" si="1014"/>
        <v>9.49</v>
      </c>
      <c r="DY271" s="25">
        <f t="shared" si="1015"/>
        <v>0</v>
      </c>
      <c r="DZ271" s="25">
        <f t="shared" si="1016"/>
        <v>9.49</v>
      </c>
      <c r="EA271" s="25">
        <f t="shared" si="1017"/>
        <v>6.13</v>
      </c>
      <c r="EB271" s="25">
        <f t="shared" si="1018"/>
        <v>0</v>
      </c>
      <c r="EC271" s="25">
        <f t="shared" si="1019"/>
        <v>6.13</v>
      </c>
      <c r="ED271" s="25">
        <f t="shared" si="1020"/>
        <v>3.36</v>
      </c>
      <c r="EE271" s="25">
        <f t="shared" si="1020"/>
        <v>0</v>
      </c>
      <c r="EF271" s="25">
        <f t="shared" si="1021"/>
        <v>3.36</v>
      </c>
      <c r="EG271" s="25">
        <f t="shared" si="1022"/>
        <v>6.13</v>
      </c>
      <c r="EH271" s="25">
        <f t="shared" si="1022"/>
        <v>0</v>
      </c>
      <c r="EI271" s="25">
        <f t="shared" si="1023"/>
        <v>6.13</v>
      </c>
      <c r="EJ271" s="18">
        <v>167.41</v>
      </c>
      <c r="EK271" s="18">
        <v>167.41</v>
      </c>
      <c r="EL271" s="18" t="s">
        <v>1077</v>
      </c>
      <c r="EM271" s="18" t="s">
        <v>1078</v>
      </c>
      <c r="EN271" s="16" t="s">
        <v>774</v>
      </c>
      <c r="EO271" s="16" t="s">
        <v>1074</v>
      </c>
      <c r="EP271" s="16" t="e">
        <f>IF(OR(EN271="Cống tròn",EN271="Cống hộp",EN271="Ống nhựa"),INDEX(#REF!,MATCH(E271,#REF!,0)),IF(OR(EN271="Rãnh xây",EN271="Rãnh bê tông"),INDEX(#REF!,MATCH(E271,#REF!,0)),0))</f>
        <v>#REF!</v>
      </c>
      <c r="EQ271" s="18">
        <v>17.55</v>
      </c>
      <c r="ER271" s="18">
        <v>2.5</v>
      </c>
      <c r="ES271" s="25">
        <f t="shared" si="1024"/>
        <v>7</v>
      </c>
      <c r="ET271" s="1" t="e">
        <f>_xlfn.IFNA(IF(EN271="Cống tròn",INDEX(#REF!,MATCH(E271,#REF!,0)),IF(EN271="Cống hộp",INDEX(#REF!,MATCH(E271,#REF!,0)),EU271&amp;" ,"&amp;EV271)),0)</f>
        <v>#REF!</v>
      </c>
      <c r="EU271" s="16" t="s">
        <v>56</v>
      </c>
      <c r="EV271" s="16"/>
      <c r="EW271" s="16" t="e">
        <f>_xlfn.IFNA(INDEX(#REF!,MATCH(E271,#REF!,0)),0)</f>
        <v>#REF!</v>
      </c>
      <c r="EX271" s="16" t="s">
        <v>872</v>
      </c>
      <c r="EY271" s="18">
        <v>0.27</v>
      </c>
      <c r="EZ271" s="18">
        <v>0.7</v>
      </c>
      <c r="FA271" s="18">
        <v>0.12</v>
      </c>
      <c r="FB271" s="18">
        <v>3</v>
      </c>
      <c r="FC271" s="18">
        <v>3.7999999999999999E-2</v>
      </c>
      <c r="FD271" s="25">
        <f t="shared" si="879"/>
        <v>21</v>
      </c>
      <c r="FE271" s="25">
        <f t="shared" si="1025"/>
        <v>0.8</v>
      </c>
      <c r="FF271" s="18">
        <v>0.08</v>
      </c>
      <c r="FG271" s="18">
        <v>2</v>
      </c>
      <c r="FH271" s="18">
        <v>0.6</v>
      </c>
      <c r="FI271" s="25">
        <f t="shared" si="1026"/>
        <v>0.76</v>
      </c>
      <c r="FJ271" s="18">
        <v>0</v>
      </c>
      <c r="FK271" s="18">
        <v>0</v>
      </c>
      <c r="FL271" s="18">
        <v>0</v>
      </c>
      <c r="FM271" s="18">
        <v>0</v>
      </c>
      <c r="FN271" s="18">
        <v>0.12</v>
      </c>
      <c r="FO271" s="25">
        <f t="shared" si="1027"/>
        <v>0.88</v>
      </c>
      <c r="FP271" s="18">
        <v>1.4999999999999999E-2</v>
      </c>
      <c r="FQ271" s="18">
        <v>1</v>
      </c>
      <c r="FR271" s="25">
        <f t="shared" si="880"/>
        <v>6</v>
      </c>
      <c r="FS271" s="25">
        <f t="shared" si="881"/>
        <v>7.4999999999999997E-2</v>
      </c>
      <c r="FT271" s="25">
        <f t="shared" si="882"/>
        <v>15.074999999999999</v>
      </c>
      <c r="FU271" s="25">
        <f t="shared" si="883"/>
        <v>-2.4750000000000014</v>
      </c>
      <c r="FV271" s="25" t="str">
        <f t="shared" si="1028"/>
        <v>Thêm 01</v>
      </c>
      <c r="FW271" s="25">
        <f t="shared" si="1029"/>
        <v>0.04</v>
      </c>
      <c r="FX271" s="16"/>
      <c r="FY271" s="16"/>
      <c r="FZ271" s="16"/>
      <c r="GA271" s="16"/>
      <c r="GB271" s="19">
        <v>0</v>
      </c>
      <c r="GC271" s="19">
        <v>0</v>
      </c>
      <c r="GD271" s="19">
        <v>0</v>
      </c>
      <c r="GE271" s="19">
        <v>0</v>
      </c>
      <c r="GF271" s="19">
        <v>0</v>
      </c>
      <c r="GG271" s="19">
        <v>0</v>
      </c>
      <c r="GH271" s="19">
        <v>0</v>
      </c>
      <c r="GI271" s="19">
        <v>0</v>
      </c>
      <c r="GJ271" s="19">
        <v>0</v>
      </c>
      <c r="GK271" s="19">
        <v>0</v>
      </c>
      <c r="GL271" s="25">
        <f t="shared" si="884"/>
        <v>0</v>
      </c>
      <c r="GM271" s="25">
        <f t="shared" si="1030"/>
        <v>0</v>
      </c>
      <c r="GN271" s="19">
        <v>0</v>
      </c>
      <c r="GO271" s="19">
        <v>0</v>
      </c>
      <c r="GP271" s="19">
        <v>0</v>
      </c>
      <c r="GQ271" s="19">
        <v>0</v>
      </c>
      <c r="GR271" s="1" t="e">
        <f>_xlfn.IFNA(INDEX(#REF!,MATCH(E271,#REF!,0)),0)</f>
        <v>#REF!</v>
      </c>
      <c r="GS271" s="16"/>
      <c r="GT271" s="18">
        <v>0</v>
      </c>
      <c r="GU271" s="18">
        <v>0</v>
      </c>
      <c r="GV271" s="18">
        <v>0</v>
      </c>
      <c r="GW271" s="18">
        <v>0</v>
      </c>
      <c r="GX271" s="25">
        <f t="shared" si="885"/>
        <v>0</v>
      </c>
      <c r="GY271" s="25">
        <f t="shared" si="886"/>
        <v>0</v>
      </c>
      <c r="GZ271" s="25">
        <f t="shared" si="1031"/>
        <v>0</v>
      </c>
      <c r="HA271" s="1" t="e" cm="1">
        <f t="array" ref="HA271">INDEX(#REF!,MATCH(EJ271&amp;EK271&amp;HD271&amp;HE271&amp;HF271,#REF!&amp;#REF!&amp;#REF!&amp;#REF!&amp;#REF!,0))</f>
        <v>#REF!</v>
      </c>
      <c r="HB271" s="16"/>
      <c r="HC271" s="25">
        <f t="shared" si="1032"/>
        <v>0</v>
      </c>
      <c r="HD271" s="18">
        <v>0</v>
      </c>
      <c r="HE271" s="18">
        <v>0</v>
      </c>
      <c r="HF271" s="18">
        <v>0</v>
      </c>
      <c r="HG271" s="1" t="e" cm="1">
        <f t="array" ref="HG271">INDEX(#REF!,MATCH(EJ271&amp;EK271&amp;HJ271&amp;HK271&amp;HL271,#REF!&amp;#REF!&amp;#REF!&amp;#REF!&amp;#REF!,0))</f>
        <v>#REF!</v>
      </c>
      <c r="HH271" s="16"/>
      <c r="HI271" s="25">
        <f t="shared" si="1033"/>
        <v>0</v>
      </c>
      <c r="HJ271" s="25">
        <f t="shared" si="1034"/>
        <v>0</v>
      </c>
      <c r="HK271" s="19">
        <v>0</v>
      </c>
      <c r="HL271" s="19">
        <v>0</v>
      </c>
      <c r="HM271" s="18">
        <v>0.01</v>
      </c>
      <c r="HN271" s="18">
        <v>1</v>
      </c>
      <c r="HO271" s="25">
        <f t="shared" si="1035"/>
        <v>0</v>
      </c>
      <c r="HP271" s="25">
        <f t="shared" si="1036"/>
        <v>0</v>
      </c>
      <c r="HQ271" s="25">
        <f t="shared" si="1037"/>
        <v>0</v>
      </c>
      <c r="HR271" s="25">
        <f t="shared" si="1038"/>
        <v>0</v>
      </c>
      <c r="HS271" s="25">
        <f t="shared" si="1039"/>
        <v>0</v>
      </c>
      <c r="HT271" s="19">
        <v>0</v>
      </c>
      <c r="HU271" s="19">
        <v>0</v>
      </c>
      <c r="HV271" s="19">
        <v>0</v>
      </c>
      <c r="HW271" s="25">
        <f t="shared" si="1040"/>
        <v>0</v>
      </c>
      <c r="HX271" s="19">
        <v>0</v>
      </c>
      <c r="HY271" s="19">
        <v>0</v>
      </c>
      <c r="HZ271" s="18">
        <v>37.030999999999999</v>
      </c>
      <c r="IA271" s="20">
        <f>ROUND(IF(EN271="Cống tròn",IF(EN271="Cống tròn",IF(EU271="Không có móng",IQ271-FF271,IF(EU271="Đế",IP271-FN271,IF(OR(EU271="Móng bê tông",EU271="Móng bê tông kết hợp đế"),II271-FJ271,0))),0),IF(EN271="Cống hộp",IF(AND(EN271="Cống hộp",EU271="Không có móng"),IQ271-GF271,IF(AND(EN271="Cống hộp",EU271="Móng bê tông"),IJ271-GB271,0)),IF(OR(EN271="Rãnh xây",EN271="Rãnh bê tông"),IF(OR(EN271="Rãnh xây",EN271="Rãnh bê tông"),IK271-GB271,0),IF(EN271="Ống nhựa",IF(AND(EN271="Ống nhựa",EU271="Không đắp cát"),IQ271-HT271,IF(AND(EN271="Ống nhựa",EU271="Đắp cát"),IH271-HX271,0)),IF(EN271="Rãnh thang",IF(EN271="Rãnh thang",IF(EU271="Móng bê tông",#REF!-#REF!,IQ271),0),0))))),2)</f>
        <v>35.93</v>
      </c>
      <c r="IB271" s="20">
        <f t="shared" si="1041"/>
        <v>1.1009999999999991</v>
      </c>
      <c r="IC271" s="20">
        <f t="shared" si="887"/>
        <v>35.930000000000007</v>
      </c>
      <c r="ID271" s="20">
        <f t="shared" si="888"/>
        <v>0</v>
      </c>
      <c r="IE271" s="20">
        <f t="shared" si="889"/>
        <v>0</v>
      </c>
      <c r="IF271" s="20">
        <f t="shared" si="890"/>
        <v>0</v>
      </c>
      <c r="IG271" s="20">
        <f>IF(EN271="Rãnh thang",IF(AND(EN271="Rãnh thang",EU271="Móng bê tông"),IQ271-#REF!,0),IF(EN271="Ống nhựa",IF(AND(EN271="Ống nhựa",EU271="Đắp cát"),IQ271-HT271,0),IF(EN271="Cống tròn",IF(EN271="Cống tròn",IF(OR(EU271="Móng bê tông",EU271="Móng bê tông kết hợp đế"),IM271-FL271,0),0),IF(EN271="Cống hộp",IF(AND(EN271="Cống hộp",EU271="Móng bê tông"),IN271-GD271,0),IF(OR(EN271="Rãnh xây",EN271="Rãnh bê tông"),IF(AND(EN271="Rãnh xây",EU271="Móng bê tông"),IO271-GD271,IF(AND(EN271="Rãnh bê tông",EU271="Móng bê tông"),IO271-GD271,0)),0)))))</f>
        <v>0</v>
      </c>
      <c r="IH271" s="20">
        <f t="shared" si="891"/>
        <v>0</v>
      </c>
      <c r="II271" s="20">
        <f t="shared" si="892"/>
        <v>0</v>
      </c>
      <c r="IJ271" s="20">
        <f t="shared" si="893"/>
        <v>0</v>
      </c>
      <c r="IK271" s="20">
        <f t="shared" si="894"/>
        <v>0</v>
      </c>
      <c r="IL271" s="20">
        <f t="shared" si="895"/>
        <v>0</v>
      </c>
      <c r="IM271" s="20">
        <f t="shared" si="896"/>
        <v>0</v>
      </c>
      <c r="IN271" s="20">
        <f t="shared" si="897"/>
        <v>0</v>
      </c>
      <c r="IO271" s="20">
        <f t="shared" si="898"/>
        <v>0</v>
      </c>
      <c r="IP271" s="20">
        <f t="shared" si="899"/>
        <v>36.050000000000004</v>
      </c>
      <c r="IQ271" s="18">
        <v>36.130000000000003</v>
      </c>
      <c r="IR271" s="25">
        <f t="shared" si="1042"/>
        <v>0</v>
      </c>
      <c r="IS271" s="25">
        <f t="shared" si="900"/>
        <v>0</v>
      </c>
      <c r="IT271" s="25">
        <f t="shared" si="901"/>
        <v>0</v>
      </c>
      <c r="IU271" s="25">
        <f>ROUND(IF(EN271="Cống tròn",IF(EN271="Cống tròn",IV271+FF271,0),IF(EN271="Cống hộp",IF(EN271="Cống hộp",IV271+GP271,0),IF(OR(EN271="Rãnh xây",EN271="Rãnh bê tông"),IF(OR(EN271="Rãnh xây",EN271="Rãnh bê tông"),IV271+GP271,0),IF(EN271="ống nhựa",IF(EN271="Ống nhựa",IV271+HT271,0),IF(EN271="Rãnh thang",IF(EN271="Rãnh thang",IQ271+#REF!,0),0))))),2)</f>
        <v>36.76</v>
      </c>
      <c r="IV271" s="18">
        <v>36.68</v>
      </c>
      <c r="IW271" s="25">
        <f t="shared" si="902"/>
        <v>36.76</v>
      </c>
      <c r="IX271" s="25">
        <f t="shared" si="903"/>
        <v>0</v>
      </c>
      <c r="IY271" s="25">
        <f t="shared" si="904"/>
        <v>0</v>
      </c>
      <c r="IZ271" s="25">
        <f t="shared" si="905"/>
        <v>0</v>
      </c>
      <c r="JA271" s="25">
        <f t="shared" si="906"/>
        <v>0</v>
      </c>
      <c r="JB271" s="18">
        <v>37.030999999999999</v>
      </c>
      <c r="JC271" s="20">
        <f>ROUND(IF(EN271="Cống tròn",IF(EN271="Cống tròn",IF(EU271="Không có móng",JS271-FF271,IF(EU271="Đế",JR271-FN271,IF(OR(EU271="Móng bê tông",EU271="Móng bê tông kết hợp đế"),JK271-FJ271,0))),0),IF(EN271="Cống hộp",IF(AND(EN271="Cống hộp",EU271="Không có móng"),JS271-GF271,IF(AND(EN271="Cống hộp",EU271="Móng bê tông"),JL271-GB271,0)),IF(OR(EN271="Rãnh xây",EN271="Rãnh bê tông"),IF(OR(EN271="Rãnh xây",EN271="Rãnh bê tông"),JM271-GB271,0),IF(EN271="Ống nhựa",IF(AND(EN271="Ống nhựa",EU271="Không đắp cát"),JS271-HT271,IF(AND(EN271="Ống nhựa",EU271="Đắp cát"),JJ271-HX271,0)),IF(EN271="Rãnh thang",IF(EN271="Rãnh thang",IF(EU271="Móng bê tông",#REF!-#REF!,JS271),0),0))))),2)</f>
        <v>35.880000000000003</v>
      </c>
      <c r="JD271" s="20">
        <f t="shared" si="1043"/>
        <v>1.1509999999999962</v>
      </c>
      <c r="JE271" s="20">
        <f t="shared" si="907"/>
        <v>35.880000000000003</v>
      </c>
      <c r="JF271" s="20">
        <f t="shared" si="908"/>
        <v>0</v>
      </c>
      <c r="JG271" s="20">
        <f t="shared" si="909"/>
        <v>0</v>
      </c>
      <c r="JH271" s="20">
        <f t="shared" si="910"/>
        <v>0</v>
      </c>
      <c r="JI271" s="20">
        <f>IF(EN271="Rãnh thang",IF(AND(EN271="Rãnh thang",EU271="Móng bê tông"),JS271-#REF!,0),IF(EN271="Ống nhựa",IF(AND(EN271="Ống nhựa",EU271="Đắp cát"),JS271-HT271,0),IF(EN271="Cống tròn",IF(EN271="Cống tròn",IF(OR(EU271="Móng bê tông",EU271="Móng bê tông kết hợp đế"),JO271-FL271,0),0),IF(EN271="Cống hộp",IF(AND(EN271="Cống hộp",EU271="Móng bê tông"),JP271-GD271,0),IF(OR(EN271="Rãnh xây",EN271="Rãnh bê tông"),IF(AND(EN271="Rãnh xây",EU271="Móng bê tông"),JQ271-GD271,IF(AND(EN271="Rãnh bê tông",EU271="Móng bê tông"),JQ271-GD271,0)),0)))))</f>
        <v>0</v>
      </c>
      <c r="JJ271" s="20">
        <f t="shared" si="911"/>
        <v>0</v>
      </c>
      <c r="JK271" s="20">
        <f t="shared" si="912"/>
        <v>0</v>
      </c>
      <c r="JL271" s="20">
        <f t="shared" si="913"/>
        <v>0</v>
      </c>
      <c r="JM271" s="20">
        <f t="shared" si="914"/>
        <v>0</v>
      </c>
      <c r="JN271" s="20">
        <f t="shared" si="915"/>
        <v>0</v>
      </c>
      <c r="JO271" s="20">
        <f t="shared" si="916"/>
        <v>0</v>
      </c>
      <c r="JP271" s="20">
        <f t="shared" si="917"/>
        <v>0</v>
      </c>
      <c r="JQ271" s="20">
        <f t="shared" si="918"/>
        <v>0</v>
      </c>
      <c r="JR271" s="20">
        <f t="shared" si="919"/>
        <v>36</v>
      </c>
      <c r="JS271" s="26">
        <v>36.08</v>
      </c>
      <c r="JT271" s="25">
        <f t="shared" si="1044"/>
        <v>0</v>
      </c>
      <c r="JU271" s="25">
        <f t="shared" si="920"/>
        <v>0</v>
      </c>
      <c r="JV271" s="25">
        <f t="shared" si="921"/>
        <v>0</v>
      </c>
      <c r="JW271" s="25">
        <f>ROUND(IF(EN271="Cống tròn",IF(EN271="Cống tròn",JX271+FF271,0),IF(EN271="Cống hộp",IF(EN271="Cống hộp",JX271+GP271,0),IF(OR(EN271="Rãnh xây",EN271="Rãnh bê tông"),IF(OR(EN271="Rãnh xây",EN271="Rãnh bê tông"),JX271+GP271,0),IF(EN271="ống nhựa",IF(EN271="Ống nhựa",JX271+HT271,0),IF(EN271="Rãnh thang",IF(EN271="Rãnh thang",JS271+#REF!,0),0))))),2)</f>
        <v>36.76</v>
      </c>
      <c r="JX271" s="27">
        <v>36.68</v>
      </c>
      <c r="JY271" s="25">
        <f t="shared" si="922"/>
        <v>36.76</v>
      </c>
      <c r="JZ271" s="25">
        <f t="shared" si="923"/>
        <v>0</v>
      </c>
      <c r="KA271" s="25">
        <f t="shared" si="924"/>
        <v>0</v>
      </c>
      <c r="KB271" s="25">
        <f t="shared" si="925"/>
        <v>0</v>
      </c>
      <c r="KC271" s="25">
        <f t="shared" si="926"/>
        <v>0</v>
      </c>
      <c r="KD271" s="28" t="s">
        <v>98</v>
      </c>
      <c r="KE271" s="27">
        <v>0</v>
      </c>
      <c r="KF271" s="25">
        <f t="shared" si="927"/>
        <v>1.1009999999999991</v>
      </c>
      <c r="KG271" s="25">
        <f t="shared" si="1045"/>
        <v>1.1009999999999991</v>
      </c>
      <c r="KH271" s="27">
        <v>0</v>
      </c>
      <c r="KI271" s="25">
        <f t="shared" si="928"/>
        <v>1.1509999999999962</v>
      </c>
      <c r="KJ271" s="25">
        <f t="shared" si="1046"/>
        <v>1.1509999999999962</v>
      </c>
      <c r="KK271" s="25">
        <f t="shared" si="929"/>
        <v>0</v>
      </c>
      <c r="KL271" s="25">
        <f t="shared" si="930"/>
        <v>0</v>
      </c>
      <c r="KM271" s="25">
        <f t="shared" si="1047"/>
        <v>0</v>
      </c>
      <c r="KN271" s="25">
        <f t="shared" si="931"/>
        <v>0</v>
      </c>
      <c r="KO271" s="25">
        <f t="shared" si="932"/>
        <v>0</v>
      </c>
      <c r="KP271" s="25">
        <f t="shared" si="1048"/>
        <v>0</v>
      </c>
      <c r="KQ271" s="25">
        <f t="shared" si="933"/>
        <v>0</v>
      </c>
      <c r="KR271" s="25">
        <f t="shared" si="934"/>
        <v>0</v>
      </c>
      <c r="KS271" s="25">
        <f t="shared" si="1049"/>
        <v>0</v>
      </c>
      <c r="KT271" s="25">
        <f t="shared" si="935"/>
        <v>0</v>
      </c>
      <c r="KU271" s="25">
        <f t="shared" si="936"/>
        <v>0</v>
      </c>
      <c r="KV271" s="25">
        <f t="shared" si="1050"/>
        <v>0</v>
      </c>
      <c r="KW271" s="25">
        <f t="shared" si="863"/>
        <v>0.12</v>
      </c>
      <c r="KX271" s="25">
        <f t="shared" si="937"/>
        <v>0.12</v>
      </c>
      <c r="KY271" s="25">
        <f t="shared" si="1051"/>
        <v>0.12</v>
      </c>
      <c r="KZ271" s="25">
        <f t="shared" si="938"/>
        <v>0</v>
      </c>
      <c r="LA271" s="25">
        <f t="shared" si="939"/>
        <v>0</v>
      </c>
      <c r="LB271" s="25">
        <f t="shared" si="1052"/>
        <v>0</v>
      </c>
      <c r="LC271" s="25">
        <f t="shared" si="940"/>
        <v>0.88</v>
      </c>
      <c r="LD271" s="25">
        <f t="shared" si="941"/>
        <v>0.88</v>
      </c>
      <c r="LE271" s="25">
        <f t="shared" si="1053"/>
        <v>0.88</v>
      </c>
      <c r="LF271" s="25">
        <f t="shared" si="942"/>
        <v>0</v>
      </c>
      <c r="LG271" s="25">
        <f t="shared" si="943"/>
        <v>0</v>
      </c>
      <c r="LH271" s="25">
        <f t="shared" si="1054"/>
        <v>0</v>
      </c>
      <c r="LI271" s="25">
        <f t="shared" si="944"/>
        <v>0</v>
      </c>
      <c r="LJ271" s="25">
        <f t="shared" si="945"/>
        <v>0</v>
      </c>
      <c r="LK271" s="25">
        <f t="shared" si="1055"/>
        <v>0</v>
      </c>
      <c r="LL271" s="25">
        <f t="shared" si="946"/>
        <v>0</v>
      </c>
      <c r="LM271" s="25">
        <f t="shared" si="947"/>
        <v>0</v>
      </c>
      <c r="LN271" s="25">
        <f t="shared" si="1056"/>
        <v>0</v>
      </c>
      <c r="LO271" s="25">
        <f t="shared" si="948"/>
        <v>0</v>
      </c>
      <c r="LP271" s="25">
        <f t="shared" si="949"/>
        <v>0</v>
      </c>
      <c r="LQ271" s="25">
        <f t="shared" si="1057"/>
        <v>0</v>
      </c>
      <c r="LR271" s="25">
        <f t="shared" si="950"/>
        <v>0</v>
      </c>
      <c r="LS271" s="25">
        <f t="shared" si="951"/>
        <v>0</v>
      </c>
      <c r="LT271" s="25">
        <f t="shared" si="1058"/>
        <v>0</v>
      </c>
      <c r="LU271" s="25">
        <f t="shared" si="952"/>
        <v>0</v>
      </c>
      <c r="LV271" s="25">
        <f t="shared" si="953"/>
        <v>0</v>
      </c>
      <c r="LW271" s="25">
        <f t="shared" si="1059"/>
        <v>0</v>
      </c>
      <c r="LX271" s="25">
        <f t="shared" si="954"/>
        <v>0</v>
      </c>
      <c r="LY271" s="25">
        <f t="shared" si="955"/>
        <v>0</v>
      </c>
      <c r="LZ271" s="25">
        <f t="shared" si="1060"/>
        <v>0</v>
      </c>
      <c r="MA271" s="25">
        <f t="shared" si="956"/>
        <v>0</v>
      </c>
      <c r="MB271" s="25">
        <f t="shared" si="957"/>
        <v>0</v>
      </c>
      <c r="MC271" s="25">
        <f t="shared" si="1061"/>
        <v>0</v>
      </c>
      <c r="MD271" s="25">
        <f t="shared" si="958"/>
        <v>0</v>
      </c>
      <c r="ME271" s="25">
        <f t="shared" si="959"/>
        <v>0</v>
      </c>
      <c r="MF271" s="25">
        <f t="shared" si="1062"/>
        <v>0</v>
      </c>
      <c r="MG271" s="25">
        <f t="shared" si="960"/>
        <v>0</v>
      </c>
      <c r="MH271" s="25">
        <f t="shared" si="961"/>
        <v>0</v>
      </c>
      <c r="MI271" s="25">
        <f t="shared" si="1063"/>
        <v>0</v>
      </c>
      <c r="MJ271" s="25">
        <f t="shared" si="962"/>
        <v>0</v>
      </c>
      <c r="MK271" s="25">
        <f t="shared" si="963"/>
        <v>0</v>
      </c>
      <c r="ML271" s="25">
        <f t="shared" si="1064"/>
        <v>0</v>
      </c>
      <c r="MM271" s="25">
        <f t="shared" si="964"/>
        <v>0</v>
      </c>
      <c r="MN271" s="25">
        <f t="shared" si="965"/>
        <v>0</v>
      </c>
      <c r="MO271" s="25">
        <f t="shared" si="1065"/>
        <v>0</v>
      </c>
      <c r="MP271" s="25">
        <f t="shared" si="966"/>
        <v>0</v>
      </c>
      <c r="MQ271" s="25">
        <f t="shared" si="967"/>
        <v>0</v>
      </c>
      <c r="MR271" s="25">
        <f t="shared" si="1066"/>
        <v>0</v>
      </c>
      <c r="MS271" s="29">
        <v>1.2</v>
      </c>
      <c r="MT271" s="29">
        <v>0</v>
      </c>
      <c r="MU271" s="29">
        <v>1</v>
      </c>
      <c r="MV271" s="29">
        <v>1</v>
      </c>
      <c r="MW271" s="25">
        <f t="shared" si="968"/>
        <v>1.2</v>
      </c>
      <c r="MX271" s="25">
        <f t="shared" si="969"/>
        <v>1.32</v>
      </c>
      <c r="MY271" s="25">
        <f t="shared" si="970"/>
        <v>0</v>
      </c>
      <c r="MZ271" s="25">
        <f t="shared" si="971"/>
        <v>0</v>
      </c>
      <c r="NA271" s="25">
        <f t="shared" si="972"/>
        <v>1.2</v>
      </c>
      <c r="NB271" s="25">
        <f t="shared" si="973"/>
        <v>1.38</v>
      </c>
      <c r="NC271" s="25">
        <f t="shared" si="974"/>
        <v>0</v>
      </c>
      <c r="ND271" s="25">
        <f t="shared" si="975"/>
        <v>0</v>
      </c>
      <c r="NE271" s="25">
        <f t="shared" si="1067"/>
        <v>1.2</v>
      </c>
      <c r="NF271" s="25">
        <f t="shared" si="1067"/>
        <v>1.35</v>
      </c>
      <c r="NG271" s="25">
        <f t="shared" si="1067"/>
        <v>0</v>
      </c>
      <c r="NH271" s="25">
        <f t="shared" si="976"/>
        <v>0</v>
      </c>
      <c r="NI271" s="25">
        <f t="shared" si="977"/>
        <v>23.69</v>
      </c>
      <c r="NJ271" s="25">
        <f t="shared" si="978"/>
        <v>0</v>
      </c>
      <c r="NK271" s="25">
        <f t="shared" si="979"/>
        <v>23.69</v>
      </c>
      <c r="NL271" s="25">
        <f t="shared" si="980"/>
        <v>10.76</v>
      </c>
      <c r="NM271" s="25">
        <f t="shared" si="981"/>
        <v>0</v>
      </c>
      <c r="NN271" s="25">
        <f t="shared" si="1068"/>
        <v>10.76</v>
      </c>
      <c r="NO271" s="25">
        <f t="shared" si="982"/>
        <v>0</v>
      </c>
      <c r="NP271" s="25">
        <f t="shared" si="983"/>
        <v>0</v>
      </c>
      <c r="NQ271" s="25">
        <f t="shared" si="1069"/>
        <v>0</v>
      </c>
      <c r="NR271" s="25">
        <f t="shared" si="984"/>
        <v>0</v>
      </c>
      <c r="NS271" s="25">
        <f t="shared" si="985"/>
        <v>0</v>
      </c>
      <c r="NT271" s="25">
        <f t="shared" si="1070"/>
        <v>0</v>
      </c>
      <c r="NU271" s="25">
        <f t="shared" si="986"/>
        <v>0</v>
      </c>
      <c r="NV271" s="25">
        <f t="shared" si="987"/>
        <v>0</v>
      </c>
      <c r="NW271" s="25">
        <f t="shared" si="1071"/>
        <v>0</v>
      </c>
      <c r="NX271" s="25">
        <f t="shared" si="1072"/>
        <v>10.76</v>
      </c>
      <c r="NY271" s="25">
        <f t="shared" si="1072"/>
        <v>0</v>
      </c>
      <c r="NZ271" s="25">
        <f t="shared" si="1073"/>
        <v>10.76</v>
      </c>
      <c r="OA271" s="25">
        <f t="shared" si="1074"/>
        <v>12.93</v>
      </c>
      <c r="OB271" s="25">
        <f t="shared" si="1074"/>
        <v>0</v>
      </c>
      <c r="OC271" s="25">
        <f t="shared" si="1075"/>
        <v>12.93</v>
      </c>
      <c r="OD271" s="25">
        <f t="shared" si="1076"/>
        <v>10.76</v>
      </c>
      <c r="OE271" s="25">
        <f t="shared" si="1076"/>
        <v>0</v>
      </c>
      <c r="OF271" s="25">
        <f t="shared" si="1076"/>
        <v>10.76</v>
      </c>
      <c r="OG271" s="25">
        <f t="shared" si="988"/>
        <v>0</v>
      </c>
      <c r="OH271" s="25">
        <f t="shared" si="989"/>
        <v>0</v>
      </c>
      <c r="OI271" s="25">
        <f t="shared" si="990"/>
        <v>0</v>
      </c>
      <c r="OJ271" s="25">
        <f t="shared" si="991"/>
        <v>0</v>
      </c>
      <c r="OK271" s="25">
        <f t="shared" si="992"/>
        <v>0</v>
      </c>
      <c r="OL271" s="25">
        <f t="shared" si="993"/>
        <v>0</v>
      </c>
      <c r="OM271" s="25">
        <f t="shared" si="1077"/>
        <v>0</v>
      </c>
      <c r="ON271" s="25">
        <f t="shared" si="1077"/>
        <v>0</v>
      </c>
      <c r="OO271" s="25">
        <f t="shared" si="1077"/>
        <v>0</v>
      </c>
      <c r="OP271" s="25">
        <f t="shared" si="994"/>
        <v>0</v>
      </c>
      <c r="OQ271" s="25">
        <f t="shared" si="995"/>
        <v>0</v>
      </c>
      <c r="OR271" s="25">
        <f t="shared" si="1078"/>
        <v>0</v>
      </c>
      <c r="OS271" s="19">
        <v>536217.23</v>
      </c>
      <c r="OT271" s="19">
        <v>2370290.59</v>
      </c>
    </row>
    <row r="272" spans="1:410" ht="33" customHeight="1" x14ac:dyDescent="0.25">
      <c r="A272" s="18"/>
      <c r="B272" s="18" t="s">
        <v>1071</v>
      </c>
      <c r="C272" s="18">
        <v>206.51</v>
      </c>
      <c r="D272" s="16" t="e">
        <f>_xlfn.IFNA(INDEX(#REF!,MATCH(E272,#REF!,0)),0)</f>
        <v>#REF!</v>
      </c>
      <c r="E272" s="18" t="s">
        <v>1079</v>
      </c>
      <c r="F272" s="16" t="s">
        <v>765</v>
      </c>
      <c r="G272" s="16" t="s">
        <v>766</v>
      </c>
      <c r="H272" s="16" t="s">
        <v>767</v>
      </c>
      <c r="I272" s="16" t="s">
        <v>768</v>
      </c>
      <c r="J272" s="16" t="s">
        <v>769</v>
      </c>
      <c r="K272" s="16" t="s">
        <v>770</v>
      </c>
      <c r="L272" s="16" t="s">
        <v>771</v>
      </c>
      <c r="M272" s="18">
        <v>1.64</v>
      </c>
      <c r="N272" s="18">
        <v>1.94</v>
      </c>
      <c r="O272" s="18">
        <v>2.04</v>
      </c>
      <c r="P272" s="18">
        <v>2.34</v>
      </c>
      <c r="Q272" s="18">
        <v>0.1</v>
      </c>
      <c r="R272" s="18">
        <v>1.8399999999999999</v>
      </c>
      <c r="S272" s="18">
        <v>2.14</v>
      </c>
      <c r="T272" s="18">
        <v>0.2</v>
      </c>
      <c r="U272" s="18">
        <v>0</v>
      </c>
      <c r="V272" s="18">
        <v>0</v>
      </c>
      <c r="W272" s="18">
        <v>0</v>
      </c>
      <c r="X272" s="18">
        <v>1.64</v>
      </c>
      <c r="Y272" s="18">
        <v>1.9</v>
      </c>
      <c r="Z272" s="20">
        <f t="shared" si="996"/>
        <v>2.1</v>
      </c>
      <c r="AA272" s="18">
        <v>0.22</v>
      </c>
      <c r="AB272" s="18">
        <v>0</v>
      </c>
      <c r="AC272" s="18">
        <v>0</v>
      </c>
      <c r="AD272" s="18">
        <v>0</v>
      </c>
      <c r="AE272" s="18">
        <v>0</v>
      </c>
      <c r="AF272" s="18">
        <v>0</v>
      </c>
      <c r="AG272" s="18">
        <v>1.2</v>
      </c>
      <c r="AH272" s="18">
        <v>1.5</v>
      </c>
      <c r="AI272" s="20">
        <f t="shared" si="997"/>
        <v>2.25</v>
      </c>
      <c r="AJ272" s="18">
        <v>0</v>
      </c>
      <c r="AK272" s="18">
        <v>0</v>
      </c>
      <c r="AL272" s="20">
        <f t="shared" si="998"/>
        <v>0</v>
      </c>
      <c r="AM272" s="18">
        <v>1.64</v>
      </c>
      <c r="AN272" s="18">
        <v>1.5</v>
      </c>
      <c r="AO272" s="18">
        <v>0.15</v>
      </c>
      <c r="AP272" s="18">
        <v>0.22</v>
      </c>
      <c r="AQ272" s="18">
        <v>1.64</v>
      </c>
      <c r="AR272" s="18">
        <v>1.72</v>
      </c>
      <c r="AS272" s="18">
        <v>0.12</v>
      </c>
      <c r="AT272" s="18">
        <v>0.11</v>
      </c>
      <c r="AU272" s="18">
        <v>0</v>
      </c>
      <c r="AV272" s="18">
        <v>1</v>
      </c>
      <c r="AW272" s="18">
        <v>0</v>
      </c>
      <c r="AX272" s="18">
        <v>0</v>
      </c>
      <c r="AY272" s="18">
        <v>0</v>
      </c>
      <c r="AZ272" s="18">
        <v>0</v>
      </c>
      <c r="BA272" s="18">
        <v>0</v>
      </c>
      <c r="BB272" s="18">
        <v>0</v>
      </c>
      <c r="BC272" s="18">
        <v>0</v>
      </c>
      <c r="BD272" s="18">
        <v>0</v>
      </c>
      <c r="BE272" s="18">
        <v>0</v>
      </c>
      <c r="BF272" s="18">
        <v>0</v>
      </c>
      <c r="BG272" s="18">
        <v>0</v>
      </c>
      <c r="BH272" s="18">
        <v>0</v>
      </c>
      <c r="BI272" s="18">
        <v>0</v>
      </c>
      <c r="BJ272" s="18">
        <v>0</v>
      </c>
      <c r="BK272" s="18">
        <v>0</v>
      </c>
      <c r="BL272" s="18">
        <v>0</v>
      </c>
      <c r="BM272" s="18">
        <v>0</v>
      </c>
      <c r="BN272" s="18">
        <v>0</v>
      </c>
      <c r="BO272" s="18">
        <v>0</v>
      </c>
      <c r="BP272" s="18">
        <v>1</v>
      </c>
      <c r="BQ272" s="18">
        <v>0</v>
      </c>
      <c r="BR272" s="18">
        <v>0</v>
      </c>
      <c r="BS272" s="18">
        <v>0</v>
      </c>
      <c r="BT272" s="18">
        <v>0</v>
      </c>
      <c r="BU272" s="18">
        <v>0</v>
      </c>
      <c r="BV272" s="18">
        <v>0</v>
      </c>
      <c r="BW272" s="18">
        <v>0</v>
      </c>
      <c r="BX272" s="18">
        <v>0</v>
      </c>
      <c r="BY272" s="18">
        <v>0</v>
      </c>
      <c r="BZ272" s="18">
        <v>0</v>
      </c>
      <c r="CA272" s="16" t="e">
        <f>_xlfn.IFNA(IF(RIGHT(D272,2)="=G",0,INDEX(#REF!,MATCH(E272,#REF!,0))),0)</f>
        <v>#REF!</v>
      </c>
      <c r="CB272" s="16" t="s">
        <v>776</v>
      </c>
      <c r="CC272" s="18">
        <v>0</v>
      </c>
      <c r="CD272" s="18">
        <v>0</v>
      </c>
      <c r="CE272" s="18">
        <v>1.4</v>
      </c>
      <c r="CF272" s="18">
        <v>0.85</v>
      </c>
      <c r="CG272" s="18">
        <v>0.12</v>
      </c>
      <c r="CH272" s="18">
        <v>2</v>
      </c>
      <c r="CI272" s="16" t="s">
        <v>98</v>
      </c>
      <c r="CJ272" s="18">
        <v>0</v>
      </c>
      <c r="CK272" s="20">
        <f t="shared" si="864"/>
        <v>2.67</v>
      </c>
      <c r="CL272" s="20">
        <f t="shared" si="999"/>
        <v>2.67</v>
      </c>
      <c r="CM272" s="18">
        <v>41.42</v>
      </c>
      <c r="CN272" s="18">
        <v>37.83</v>
      </c>
      <c r="CO272" s="18">
        <v>36.991</v>
      </c>
      <c r="CP272" s="22">
        <f t="shared" si="865"/>
        <v>37.83</v>
      </c>
      <c r="CQ272" s="22">
        <f t="shared" si="866"/>
        <v>35.159999999999997</v>
      </c>
      <c r="CR272" s="22">
        <f t="shared" si="1000"/>
        <v>2.67</v>
      </c>
      <c r="CS272" s="22">
        <f t="shared" si="867"/>
        <v>35.26</v>
      </c>
      <c r="CT272" s="22">
        <f t="shared" si="868"/>
        <v>35.46</v>
      </c>
      <c r="CU272" s="18">
        <v>35.46</v>
      </c>
      <c r="CV272" s="22">
        <f t="shared" si="1001"/>
        <v>2.1</v>
      </c>
      <c r="CW272" s="22">
        <f t="shared" si="869"/>
        <v>0</v>
      </c>
      <c r="CX272" s="22">
        <f t="shared" si="870"/>
        <v>0</v>
      </c>
      <c r="CY272" s="22">
        <f t="shared" si="871"/>
        <v>37.56</v>
      </c>
      <c r="CZ272" s="22">
        <f t="shared" si="872"/>
        <v>37.71</v>
      </c>
      <c r="DA272" s="18">
        <v>37.83</v>
      </c>
      <c r="DB272" s="20">
        <f t="shared" si="1002"/>
        <v>2.67</v>
      </c>
      <c r="DC272" s="20">
        <f t="shared" si="1003"/>
        <v>0</v>
      </c>
      <c r="DD272" s="20">
        <f t="shared" si="1004"/>
        <v>2.67</v>
      </c>
      <c r="DE272" s="20">
        <f t="shared" si="873"/>
        <v>0.1</v>
      </c>
      <c r="DF272" s="20">
        <f t="shared" si="874"/>
        <v>0.2</v>
      </c>
      <c r="DG272" s="20">
        <f t="shared" si="875"/>
        <v>2.37</v>
      </c>
      <c r="DH272" s="20">
        <f t="shared" si="876"/>
        <v>0</v>
      </c>
      <c r="DI272" s="20">
        <f t="shared" si="877"/>
        <v>0</v>
      </c>
      <c r="DJ272" s="20">
        <f t="shared" si="878"/>
        <v>0</v>
      </c>
      <c r="DK272" s="20">
        <f t="shared" si="1005"/>
        <v>2.67</v>
      </c>
      <c r="DL272" s="20">
        <f t="shared" si="1006"/>
        <v>0</v>
      </c>
      <c r="DM272" s="20">
        <f t="shared" si="1007"/>
        <v>0</v>
      </c>
      <c r="DN272" s="20">
        <f t="shared" si="1008"/>
        <v>0</v>
      </c>
      <c r="DO272" s="18">
        <v>2.54</v>
      </c>
      <c r="DP272" s="18">
        <v>0</v>
      </c>
      <c r="DQ272" s="18">
        <v>1</v>
      </c>
      <c r="DR272" s="18">
        <v>1</v>
      </c>
      <c r="DS272" s="25">
        <f t="shared" si="1009"/>
        <v>2.54</v>
      </c>
      <c r="DT272" s="25">
        <f t="shared" si="1010"/>
        <v>0</v>
      </c>
      <c r="DU272" s="25">
        <f t="shared" si="1011"/>
        <v>6.78</v>
      </c>
      <c r="DV272" s="25">
        <f t="shared" si="1012"/>
        <v>0</v>
      </c>
      <c r="DW272" s="25">
        <f t="shared" si="1013"/>
        <v>6.78</v>
      </c>
      <c r="DX272" s="25">
        <f t="shared" si="1014"/>
        <v>13.83</v>
      </c>
      <c r="DY272" s="25">
        <f t="shared" si="1015"/>
        <v>0</v>
      </c>
      <c r="DZ272" s="25">
        <f t="shared" si="1016"/>
        <v>13.83</v>
      </c>
      <c r="EA272" s="25">
        <f t="shared" si="1017"/>
        <v>8.81</v>
      </c>
      <c r="EB272" s="25">
        <f t="shared" si="1018"/>
        <v>0</v>
      </c>
      <c r="EC272" s="25">
        <f t="shared" si="1019"/>
        <v>8.81</v>
      </c>
      <c r="ED272" s="25">
        <f t="shared" si="1020"/>
        <v>5.0199999999999996</v>
      </c>
      <c r="EE272" s="25">
        <f t="shared" si="1020"/>
        <v>0</v>
      </c>
      <c r="EF272" s="25">
        <f t="shared" si="1021"/>
        <v>5.0199999999999996</v>
      </c>
      <c r="EG272" s="25">
        <f t="shared" si="1022"/>
        <v>8.81</v>
      </c>
      <c r="EH272" s="25">
        <f t="shared" si="1022"/>
        <v>0</v>
      </c>
      <c r="EI272" s="25">
        <f t="shared" si="1023"/>
        <v>8.81</v>
      </c>
      <c r="EJ272" s="18">
        <v>206.51</v>
      </c>
      <c r="EK272" s="18">
        <v>206.11</v>
      </c>
      <c r="EL272" s="18" t="s">
        <v>1079</v>
      </c>
      <c r="EM272" s="18" t="s">
        <v>1080</v>
      </c>
      <c r="EN272" s="16" t="s">
        <v>774</v>
      </c>
      <c r="EO272" s="16" t="s">
        <v>1074</v>
      </c>
      <c r="EP272" s="16" t="e">
        <f>IF(OR(EN272="Cống tròn",EN272="Cống hộp",EN272="Ống nhựa"),INDEX(#REF!,MATCH(E272,#REF!,0)),IF(OR(EN272="Rãnh xây",EN272="Rãnh bê tông"),INDEX(#REF!,MATCH(E272,#REF!,0)),0))</f>
        <v>#REF!</v>
      </c>
      <c r="EQ272" s="18">
        <v>17.55</v>
      </c>
      <c r="ER272" s="18">
        <v>2.5</v>
      </c>
      <c r="ES272" s="25">
        <f t="shared" si="1024"/>
        <v>7</v>
      </c>
      <c r="ET272" s="1" t="e">
        <f>_xlfn.IFNA(IF(EN272="Cống tròn",INDEX(#REF!,MATCH(E272,#REF!,0)),IF(EN272="Cống hộp",INDEX(#REF!,MATCH(E272,#REF!,0)),EU272&amp;" ,"&amp;EV272)),0)</f>
        <v>#REF!</v>
      </c>
      <c r="EU272" s="16" t="s">
        <v>56</v>
      </c>
      <c r="EV272" s="16"/>
      <c r="EW272" s="16" t="e">
        <f>_xlfn.IFNA(INDEX(#REF!,MATCH(E272,#REF!,0)),0)</f>
        <v>#REF!</v>
      </c>
      <c r="EX272" s="16" t="s">
        <v>872</v>
      </c>
      <c r="EY272" s="18">
        <v>0.27</v>
      </c>
      <c r="EZ272" s="18">
        <v>0.7</v>
      </c>
      <c r="FA272" s="18">
        <v>0.12</v>
      </c>
      <c r="FB272" s="18">
        <v>3</v>
      </c>
      <c r="FC272" s="18">
        <v>3.7999999999999999E-2</v>
      </c>
      <c r="FD272" s="25">
        <f t="shared" si="879"/>
        <v>21</v>
      </c>
      <c r="FE272" s="25">
        <f t="shared" si="1025"/>
        <v>0.8</v>
      </c>
      <c r="FF272" s="18">
        <v>0.08</v>
      </c>
      <c r="FG272" s="18">
        <v>2</v>
      </c>
      <c r="FH272" s="18">
        <v>0.6</v>
      </c>
      <c r="FI272" s="25">
        <f t="shared" si="1026"/>
        <v>0.76</v>
      </c>
      <c r="FJ272" s="18">
        <v>0</v>
      </c>
      <c r="FK272" s="18">
        <v>0</v>
      </c>
      <c r="FL272" s="18">
        <v>0</v>
      </c>
      <c r="FM272" s="18">
        <v>0</v>
      </c>
      <c r="FN272" s="18">
        <v>0.12</v>
      </c>
      <c r="FO272" s="25">
        <f t="shared" si="1027"/>
        <v>0.88</v>
      </c>
      <c r="FP272" s="18">
        <v>1.4999999999999999E-2</v>
      </c>
      <c r="FQ272" s="18">
        <v>1</v>
      </c>
      <c r="FR272" s="25">
        <f t="shared" si="880"/>
        <v>6</v>
      </c>
      <c r="FS272" s="25">
        <f t="shared" si="881"/>
        <v>7.4999999999999997E-2</v>
      </c>
      <c r="FT272" s="25">
        <f t="shared" si="882"/>
        <v>15.074999999999999</v>
      </c>
      <c r="FU272" s="25">
        <f t="shared" si="883"/>
        <v>-2.4750000000000014</v>
      </c>
      <c r="FV272" s="25" t="str">
        <f t="shared" si="1028"/>
        <v>Thêm 01</v>
      </c>
      <c r="FW272" s="25">
        <f t="shared" si="1029"/>
        <v>0.04</v>
      </c>
      <c r="FX272" s="16"/>
      <c r="FY272" s="16"/>
      <c r="FZ272" s="16"/>
      <c r="GA272" s="16"/>
      <c r="GB272" s="19">
        <v>0</v>
      </c>
      <c r="GC272" s="19">
        <v>0</v>
      </c>
      <c r="GD272" s="19">
        <v>0</v>
      </c>
      <c r="GE272" s="19">
        <v>0</v>
      </c>
      <c r="GF272" s="19">
        <v>0</v>
      </c>
      <c r="GG272" s="19">
        <v>0</v>
      </c>
      <c r="GH272" s="19">
        <v>0</v>
      </c>
      <c r="GI272" s="19">
        <v>0</v>
      </c>
      <c r="GJ272" s="19">
        <v>0</v>
      </c>
      <c r="GK272" s="19">
        <v>0</v>
      </c>
      <c r="GL272" s="25">
        <f t="shared" si="884"/>
        <v>0</v>
      </c>
      <c r="GM272" s="25">
        <f t="shared" si="1030"/>
        <v>0</v>
      </c>
      <c r="GN272" s="19">
        <v>0</v>
      </c>
      <c r="GO272" s="19">
        <v>0</v>
      </c>
      <c r="GP272" s="19">
        <v>0</v>
      </c>
      <c r="GQ272" s="19">
        <v>0</v>
      </c>
      <c r="GR272" s="1" t="e">
        <f>_xlfn.IFNA(INDEX(#REF!,MATCH(E272,#REF!,0)),0)</f>
        <v>#REF!</v>
      </c>
      <c r="GS272" s="16"/>
      <c r="GT272" s="18">
        <v>0</v>
      </c>
      <c r="GU272" s="18">
        <v>0</v>
      </c>
      <c r="GV272" s="18">
        <v>0</v>
      </c>
      <c r="GW272" s="18">
        <v>0</v>
      </c>
      <c r="GX272" s="25">
        <f t="shared" si="885"/>
        <v>0</v>
      </c>
      <c r="GY272" s="25">
        <f t="shared" si="886"/>
        <v>0</v>
      </c>
      <c r="GZ272" s="25">
        <f t="shared" si="1031"/>
        <v>0</v>
      </c>
      <c r="HA272" s="1" t="e" cm="1">
        <f t="array" ref="HA272">INDEX(#REF!,MATCH(EJ272&amp;EK272&amp;HD272&amp;HE272&amp;HF272,#REF!&amp;#REF!&amp;#REF!&amp;#REF!&amp;#REF!,0))</f>
        <v>#REF!</v>
      </c>
      <c r="HB272" s="16"/>
      <c r="HC272" s="25">
        <f t="shared" si="1032"/>
        <v>0</v>
      </c>
      <c r="HD272" s="18">
        <v>0</v>
      </c>
      <c r="HE272" s="18">
        <v>0</v>
      </c>
      <c r="HF272" s="18">
        <v>0</v>
      </c>
      <c r="HG272" s="1" t="e" cm="1">
        <f t="array" ref="HG272">INDEX(#REF!,MATCH(EJ272&amp;EK272&amp;HJ272&amp;HK272&amp;HL272,#REF!&amp;#REF!&amp;#REF!&amp;#REF!&amp;#REF!,0))</f>
        <v>#REF!</v>
      </c>
      <c r="HH272" s="16"/>
      <c r="HI272" s="25">
        <f t="shared" si="1033"/>
        <v>0</v>
      </c>
      <c r="HJ272" s="25">
        <f t="shared" si="1034"/>
        <v>0</v>
      </c>
      <c r="HK272" s="19">
        <v>0</v>
      </c>
      <c r="HL272" s="19">
        <v>0</v>
      </c>
      <c r="HM272" s="18">
        <v>0.01</v>
      </c>
      <c r="HN272" s="18">
        <v>1</v>
      </c>
      <c r="HO272" s="25">
        <f t="shared" si="1035"/>
        <v>0</v>
      </c>
      <c r="HP272" s="25">
        <f t="shared" si="1036"/>
        <v>0</v>
      </c>
      <c r="HQ272" s="25">
        <f t="shared" si="1037"/>
        <v>0</v>
      </c>
      <c r="HR272" s="25">
        <f t="shared" si="1038"/>
        <v>0</v>
      </c>
      <c r="HS272" s="25">
        <f t="shared" si="1039"/>
        <v>0</v>
      </c>
      <c r="HT272" s="19">
        <v>0</v>
      </c>
      <c r="HU272" s="19">
        <v>0</v>
      </c>
      <c r="HV272" s="19">
        <v>0</v>
      </c>
      <c r="HW272" s="25">
        <f t="shared" si="1040"/>
        <v>0</v>
      </c>
      <c r="HX272" s="19">
        <v>0</v>
      </c>
      <c r="HY272" s="19">
        <v>0</v>
      </c>
      <c r="HZ272" s="18">
        <v>36.991</v>
      </c>
      <c r="IA272" s="20">
        <f>ROUND(IF(EN272="Cống tròn",IF(EN272="Cống tròn",IF(EU272="Không có móng",IQ272-FF272,IF(EU272="Đế",IP272-FN272,IF(OR(EU272="Móng bê tông",EU272="Móng bê tông kết hợp đế"),II272-FJ272,0))),0),IF(EN272="Cống hộp",IF(AND(EN272="Cống hộp",EU272="Không có móng"),IQ272-GF272,IF(AND(EN272="Cống hộp",EU272="Móng bê tông"),IJ272-GB272,0)),IF(OR(EN272="Rãnh xây",EN272="Rãnh bê tông"),IF(OR(EN272="Rãnh xây",EN272="Rãnh bê tông"),IK272-GB272,0),IF(EN272="Ống nhựa",IF(AND(EN272="Ống nhựa",EU272="Không đắp cát"),IQ272-HT272,IF(AND(EN272="Ống nhựa",EU272="Đắp cát"),IH272-HX272,0)),IF(EN272="Rãnh thang",IF(EN272="Rãnh thang",IF(EU272="Móng bê tông",#REF!-#REF!,IQ272),0),0))))),2)</f>
        <v>35.880000000000003</v>
      </c>
      <c r="IB272" s="20">
        <f t="shared" si="1041"/>
        <v>1.1109999999999971</v>
      </c>
      <c r="IC272" s="20">
        <f t="shared" si="887"/>
        <v>35.880000000000003</v>
      </c>
      <c r="ID272" s="20">
        <f t="shared" si="888"/>
        <v>0</v>
      </c>
      <c r="IE272" s="20">
        <f t="shared" si="889"/>
        <v>0</v>
      </c>
      <c r="IF272" s="20">
        <f t="shared" si="890"/>
        <v>0</v>
      </c>
      <c r="IG272" s="20">
        <f>IF(EN272="Rãnh thang",IF(AND(EN272="Rãnh thang",EU272="Móng bê tông"),IQ272-#REF!,0),IF(EN272="Ống nhựa",IF(AND(EN272="Ống nhựa",EU272="Đắp cát"),IQ272-HT272,0),IF(EN272="Cống tròn",IF(EN272="Cống tròn",IF(OR(EU272="Móng bê tông",EU272="Móng bê tông kết hợp đế"),IM272-FL272,0),0),IF(EN272="Cống hộp",IF(AND(EN272="Cống hộp",EU272="Móng bê tông"),IN272-GD272,0),IF(OR(EN272="Rãnh xây",EN272="Rãnh bê tông"),IF(AND(EN272="Rãnh xây",EU272="Móng bê tông"),IO272-GD272,IF(AND(EN272="Rãnh bê tông",EU272="Móng bê tông"),IO272-GD272,0)),0)))))</f>
        <v>0</v>
      </c>
      <c r="IH272" s="20">
        <f t="shared" si="891"/>
        <v>0</v>
      </c>
      <c r="II272" s="20">
        <f t="shared" si="892"/>
        <v>0</v>
      </c>
      <c r="IJ272" s="20">
        <f t="shared" si="893"/>
        <v>0</v>
      </c>
      <c r="IK272" s="20">
        <f t="shared" si="894"/>
        <v>0</v>
      </c>
      <c r="IL272" s="20">
        <f t="shared" si="895"/>
        <v>0</v>
      </c>
      <c r="IM272" s="20">
        <f t="shared" si="896"/>
        <v>0</v>
      </c>
      <c r="IN272" s="20">
        <f t="shared" si="897"/>
        <v>0</v>
      </c>
      <c r="IO272" s="20">
        <f t="shared" si="898"/>
        <v>0</v>
      </c>
      <c r="IP272" s="20">
        <f t="shared" si="899"/>
        <v>36</v>
      </c>
      <c r="IQ272" s="18">
        <v>36.08</v>
      </c>
      <c r="IR272" s="25">
        <f t="shared" si="1042"/>
        <v>0</v>
      </c>
      <c r="IS272" s="25">
        <f t="shared" si="900"/>
        <v>0</v>
      </c>
      <c r="IT272" s="25">
        <f t="shared" si="901"/>
        <v>0</v>
      </c>
      <c r="IU272" s="25">
        <f>ROUND(IF(EN272="Cống tròn",IF(EN272="Cống tròn",IV272+FF272,0),IF(EN272="Cống hộp",IF(EN272="Cống hộp",IV272+GP272,0),IF(OR(EN272="Rãnh xây",EN272="Rãnh bê tông"),IF(OR(EN272="Rãnh xây",EN272="Rãnh bê tông"),IV272+GP272,0),IF(EN272="ống nhựa",IF(EN272="Ống nhựa",IV272+HT272,0),IF(EN272="Rãnh thang",IF(EN272="Rãnh thang",IQ272+#REF!,0),0))))),2)</f>
        <v>36.71</v>
      </c>
      <c r="IV272" s="18">
        <v>36.630000000000003</v>
      </c>
      <c r="IW272" s="25">
        <f t="shared" si="902"/>
        <v>36.71</v>
      </c>
      <c r="IX272" s="25">
        <f t="shared" si="903"/>
        <v>0</v>
      </c>
      <c r="IY272" s="25">
        <f t="shared" si="904"/>
        <v>0</v>
      </c>
      <c r="IZ272" s="25">
        <f t="shared" si="905"/>
        <v>0</v>
      </c>
      <c r="JA272" s="25">
        <f t="shared" si="906"/>
        <v>0</v>
      </c>
      <c r="JB272" s="18">
        <v>36.991</v>
      </c>
      <c r="JC272" s="20">
        <f>ROUND(IF(EN272="Cống tròn",IF(EN272="Cống tròn",IF(EU272="Không có móng",JS272-FF272,IF(EU272="Đế",JR272-FN272,IF(OR(EU272="Móng bê tông",EU272="Móng bê tông kết hợp đế"),JK272-FJ272,0))),0),IF(EN272="Cống hộp",IF(AND(EN272="Cống hộp",EU272="Không có móng"),JS272-GF272,IF(AND(EN272="Cống hộp",EU272="Móng bê tông"),JL272-GB272,0)),IF(OR(EN272="Rãnh xây",EN272="Rãnh bê tông"),IF(OR(EN272="Rãnh xây",EN272="Rãnh bê tông"),JM272-GB272,0),IF(EN272="Ống nhựa",IF(AND(EN272="Ống nhựa",EU272="Không đắp cát"),JS272-HT272,IF(AND(EN272="Ống nhựa",EU272="Đắp cát"),JJ272-HX272,0)),IF(EN272="Rãnh thang",IF(EN272="Rãnh thang",IF(EU272="Móng bê tông",#REF!-#REF!,JS272),0),0))))),2)</f>
        <v>35.83</v>
      </c>
      <c r="JD272" s="20">
        <f t="shared" si="1043"/>
        <v>1.1610000000000014</v>
      </c>
      <c r="JE272" s="20">
        <f t="shared" si="907"/>
        <v>35.830000000000005</v>
      </c>
      <c r="JF272" s="20">
        <f t="shared" si="908"/>
        <v>0</v>
      </c>
      <c r="JG272" s="20">
        <f t="shared" si="909"/>
        <v>0</v>
      </c>
      <c r="JH272" s="20">
        <f t="shared" si="910"/>
        <v>0</v>
      </c>
      <c r="JI272" s="20">
        <f>IF(EN272="Rãnh thang",IF(AND(EN272="Rãnh thang",EU272="Móng bê tông"),JS272-#REF!,0),IF(EN272="Ống nhựa",IF(AND(EN272="Ống nhựa",EU272="Đắp cát"),JS272-HT272,0),IF(EN272="Cống tròn",IF(EN272="Cống tròn",IF(OR(EU272="Móng bê tông",EU272="Móng bê tông kết hợp đế"),JO272-FL272,0),0),IF(EN272="Cống hộp",IF(AND(EN272="Cống hộp",EU272="Móng bê tông"),JP272-GD272,0),IF(OR(EN272="Rãnh xây",EN272="Rãnh bê tông"),IF(AND(EN272="Rãnh xây",EU272="Móng bê tông"),JQ272-GD272,IF(AND(EN272="Rãnh bê tông",EU272="Móng bê tông"),JQ272-GD272,0)),0)))))</f>
        <v>0</v>
      </c>
      <c r="JJ272" s="20">
        <f t="shared" si="911"/>
        <v>0</v>
      </c>
      <c r="JK272" s="20">
        <f t="shared" si="912"/>
        <v>0</v>
      </c>
      <c r="JL272" s="20">
        <f t="shared" si="913"/>
        <v>0</v>
      </c>
      <c r="JM272" s="20">
        <f t="shared" si="914"/>
        <v>0</v>
      </c>
      <c r="JN272" s="20">
        <f t="shared" si="915"/>
        <v>0</v>
      </c>
      <c r="JO272" s="20">
        <f t="shared" si="916"/>
        <v>0</v>
      </c>
      <c r="JP272" s="20">
        <f t="shared" si="917"/>
        <v>0</v>
      </c>
      <c r="JQ272" s="20">
        <f t="shared" si="918"/>
        <v>0</v>
      </c>
      <c r="JR272" s="20">
        <f t="shared" si="919"/>
        <v>35.950000000000003</v>
      </c>
      <c r="JS272" s="26">
        <v>36.03</v>
      </c>
      <c r="JT272" s="25">
        <f t="shared" si="1044"/>
        <v>0</v>
      </c>
      <c r="JU272" s="25">
        <f t="shared" si="920"/>
        <v>0</v>
      </c>
      <c r="JV272" s="25">
        <f t="shared" si="921"/>
        <v>0</v>
      </c>
      <c r="JW272" s="25">
        <f>ROUND(IF(EN272="Cống tròn",IF(EN272="Cống tròn",JX272+FF272,0),IF(EN272="Cống hộp",IF(EN272="Cống hộp",JX272+GP272,0),IF(OR(EN272="Rãnh xây",EN272="Rãnh bê tông"),IF(OR(EN272="Rãnh xây",EN272="Rãnh bê tông"),JX272+GP272,0),IF(EN272="ống nhựa",IF(EN272="Ống nhựa",JX272+HT272,0),IF(EN272="Rãnh thang",IF(EN272="Rãnh thang",JS272+#REF!,0),0))))),2)</f>
        <v>36.71</v>
      </c>
      <c r="JX272" s="27">
        <v>36.630000000000003</v>
      </c>
      <c r="JY272" s="25">
        <f t="shared" si="922"/>
        <v>36.71</v>
      </c>
      <c r="JZ272" s="25">
        <f t="shared" si="923"/>
        <v>0</v>
      </c>
      <c r="KA272" s="25">
        <f t="shared" si="924"/>
        <v>0</v>
      </c>
      <c r="KB272" s="25">
        <f t="shared" si="925"/>
        <v>0</v>
      </c>
      <c r="KC272" s="25">
        <f t="shared" si="926"/>
        <v>0</v>
      </c>
      <c r="KD272" s="28" t="s">
        <v>98</v>
      </c>
      <c r="KE272" s="27">
        <v>0</v>
      </c>
      <c r="KF272" s="25">
        <f t="shared" si="927"/>
        <v>1.1109999999999971</v>
      </c>
      <c r="KG272" s="25">
        <f t="shared" si="1045"/>
        <v>1.1109999999999971</v>
      </c>
      <c r="KH272" s="27">
        <v>0</v>
      </c>
      <c r="KI272" s="25">
        <f t="shared" si="928"/>
        <v>1.1610000000000014</v>
      </c>
      <c r="KJ272" s="25">
        <f t="shared" si="1046"/>
        <v>1.1610000000000014</v>
      </c>
      <c r="KK272" s="25">
        <f t="shared" si="929"/>
        <v>0</v>
      </c>
      <c r="KL272" s="25">
        <f t="shared" si="930"/>
        <v>0</v>
      </c>
      <c r="KM272" s="25">
        <f t="shared" si="1047"/>
        <v>0</v>
      </c>
      <c r="KN272" s="25">
        <f t="shared" si="931"/>
        <v>0</v>
      </c>
      <c r="KO272" s="25">
        <f t="shared" si="932"/>
        <v>0</v>
      </c>
      <c r="KP272" s="25">
        <f t="shared" si="1048"/>
        <v>0</v>
      </c>
      <c r="KQ272" s="25">
        <f t="shared" si="933"/>
        <v>0</v>
      </c>
      <c r="KR272" s="25">
        <f t="shared" si="934"/>
        <v>0</v>
      </c>
      <c r="KS272" s="25">
        <f t="shared" si="1049"/>
        <v>0</v>
      </c>
      <c r="KT272" s="25">
        <f t="shared" si="935"/>
        <v>0</v>
      </c>
      <c r="KU272" s="25">
        <f t="shared" si="936"/>
        <v>0</v>
      </c>
      <c r="KV272" s="25">
        <f t="shared" si="1050"/>
        <v>0</v>
      </c>
      <c r="KW272" s="25">
        <f t="shared" si="863"/>
        <v>0.12</v>
      </c>
      <c r="KX272" s="25">
        <f t="shared" si="937"/>
        <v>0.12</v>
      </c>
      <c r="KY272" s="25">
        <f t="shared" si="1051"/>
        <v>0.12</v>
      </c>
      <c r="KZ272" s="25">
        <f t="shared" si="938"/>
        <v>0</v>
      </c>
      <c r="LA272" s="25">
        <f t="shared" si="939"/>
        <v>0</v>
      </c>
      <c r="LB272" s="25">
        <f t="shared" si="1052"/>
        <v>0</v>
      </c>
      <c r="LC272" s="25">
        <f t="shared" si="940"/>
        <v>0.88</v>
      </c>
      <c r="LD272" s="25">
        <f t="shared" si="941"/>
        <v>0.88</v>
      </c>
      <c r="LE272" s="25">
        <f t="shared" si="1053"/>
        <v>0.88</v>
      </c>
      <c r="LF272" s="25">
        <f t="shared" si="942"/>
        <v>0</v>
      </c>
      <c r="LG272" s="25">
        <f t="shared" si="943"/>
        <v>0</v>
      </c>
      <c r="LH272" s="25">
        <f t="shared" si="1054"/>
        <v>0</v>
      </c>
      <c r="LI272" s="25">
        <f t="shared" si="944"/>
        <v>0</v>
      </c>
      <c r="LJ272" s="25">
        <f t="shared" si="945"/>
        <v>0</v>
      </c>
      <c r="LK272" s="25">
        <f t="shared" si="1055"/>
        <v>0</v>
      </c>
      <c r="LL272" s="25">
        <f t="shared" si="946"/>
        <v>0</v>
      </c>
      <c r="LM272" s="25">
        <f t="shared" si="947"/>
        <v>0</v>
      </c>
      <c r="LN272" s="25">
        <f t="shared" si="1056"/>
        <v>0</v>
      </c>
      <c r="LO272" s="25">
        <f t="shared" si="948"/>
        <v>0</v>
      </c>
      <c r="LP272" s="25">
        <f t="shared" si="949"/>
        <v>0</v>
      </c>
      <c r="LQ272" s="25">
        <f t="shared" si="1057"/>
        <v>0</v>
      </c>
      <c r="LR272" s="25">
        <f t="shared" si="950"/>
        <v>0</v>
      </c>
      <c r="LS272" s="25">
        <f t="shared" si="951"/>
        <v>0</v>
      </c>
      <c r="LT272" s="25">
        <f t="shared" si="1058"/>
        <v>0</v>
      </c>
      <c r="LU272" s="25">
        <f t="shared" si="952"/>
        <v>0</v>
      </c>
      <c r="LV272" s="25">
        <f t="shared" si="953"/>
        <v>0</v>
      </c>
      <c r="LW272" s="25">
        <f t="shared" si="1059"/>
        <v>0</v>
      </c>
      <c r="LX272" s="25">
        <f t="shared" si="954"/>
        <v>0</v>
      </c>
      <c r="LY272" s="25">
        <f t="shared" si="955"/>
        <v>0</v>
      </c>
      <c r="LZ272" s="25">
        <f t="shared" si="1060"/>
        <v>0</v>
      </c>
      <c r="MA272" s="25">
        <f t="shared" si="956"/>
        <v>0</v>
      </c>
      <c r="MB272" s="25">
        <f t="shared" si="957"/>
        <v>0</v>
      </c>
      <c r="MC272" s="25">
        <f t="shared" si="1061"/>
        <v>0</v>
      </c>
      <c r="MD272" s="25">
        <f t="shared" si="958"/>
        <v>0</v>
      </c>
      <c r="ME272" s="25">
        <f t="shared" si="959"/>
        <v>0</v>
      </c>
      <c r="MF272" s="25">
        <f t="shared" si="1062"/>
        <v>0</v>
      </c>
      <c r="MG272" s="25">
        <f t="shared" si="960"/>
        <v>0</v>
      </c>
      <c r="MH272" s="25">
        <f t="shared" si="961"/>
        <v>0</v>
      </c>
      <c r="MI272" s="25">
        <f t="shared" si="1063"/>
        <v>0</v>
      </c>
      <c r="MJ272" s="25">
        <f t="shared" si="962"/>
        <v>0</v>
      </c>
      <c r="MK272" s="25">
        <f t="shared" si="963"/>
        <v>0</v>
      </c>
      <c r="ML272" s="25">
        <f t="shared" si="1064"/>
        <v>0</v>
      </c>
      <c r="MM272" s="25">
        <f t="shared" si="964"/>
        <v>0</v>
      </c>
      <c r="MN272" s="25">
        <f t="shared" si="965"/>
        <v>0</v>
      </c>
      <c r="MO272" s="25">
        <f t="shared" si="1065"/>
        <v>0</v>
      </c>
      <c r="MP272" s="25">
        <f t="shared" si="966"/>
        <v>0</v>
      </c>
      <c r="MQ272" s="25">
        <f t="shared" si="967"/>
        <v>0</v>
      </c>
      <c r="MR272" s="25">
        <f t="shared" si="1066"/>
        <v>0</v>
      </c>
      <c r="MS272" s="29">
        <v>1.2</v>
      </c>
      <c r="MT272" s="29">
        <v>0</v>
      </c>
      <c r="MU272" s="29">
        <v>1</v>
      </c>
      <c r="MV272" s="29">
        <v>1</v>
      </c>
      <c r="MW272" s="25">
        <f t="shared" si="968"/>
        <v>1.2</v>
      </c>
      <c r="MX272" s="25">
        <f t="shared" si="969"/>
        <v>1.33</v>
      </c>
      <c r="MY272" s="25">
        <f t="shared" si="970"/>
        <v>0</v>
      </c>
      <c r="MZ272" s="25">
        <f t="shared" si="971"/>
        <v>0</v>
      </c>
      <c r="NA272" s="25">
        <f t="shared" si="972"/>
        <v>1.2</v>
      </c>
      <c r="NB272" s="25">
        <f t="shared" si="973"/>
        <v>1.39</v>
      </c>
      <c r="NC272" s="25">
        <f t="shared" si="974"/>
        <v>0</v>
      </c>
      <c r="ND272" s="25">
        <f t="shared" si="975"/>
        <v>0</v>
      </c>
      <c r="NE272" s="25">
        <f t="shared" si="1067"/>
        <v>1.2</v>
      </c>
      <c r="NF272" s="25">
        <f t="shared" si="1067"/>
        <v>1.3599999999999999</v>
      </c>
      <c r="NG272" s="25">
        <f t="shared" si="1067"/>
        <v>0</v>
      </c>
      <c r="NH272" s="25">
        <f t="shared" si="976"/>
        <v>0</v>
      </c>
      <c r="NI272" s="25">
        <f t="shared" si="977"/>
        <v>23.87</v>
      </c>
      <c r="NJ272" s="25">
        <f t="shared" si="978"/>
        <v>0</v>
      </c>
      <c r="NK272" s="25">
        <f t="shared" si="979"/>
        <v>23.87</v>
      </c>
      <c r="NL272" s="25">
        <f t="shared" si="980"/>
        <v>10.76</v>
      </c>
      <c r="NM272" s="25">
        <f t="shared" si="981"/>
        <v>0</v>
      </c>
      <c r="NN272" s="25">
        <f t="shared" si="1068"/>
        <v>10.76</v>
      </c>
      <c r="NO272" s="25">
        <f t="shared" si="982"/>
        <v>0</v>
      </c>
      <c r="NP272" s="25">
        <f t="shared" si="983"/>
        <v>0</v>
      </c>
      <c r="NQ272" s="25">
        <f t="shared" si="1069"/>
        <v>0</v>
      </c>
      <c r="NR272" s="25">
        <f t="shared" si="984"/>
        <v>0</v>
      </c>
      <c r="NS272" s="25">
        <f t="shared" si="985"/>
        <v>0</v>
      </c>
      <c r="NT272" s="25">
        <f t="shared" si="1070"/>
        <v>0</v>
      </c>
      <c r="NU272" s="25">
        <f t="shared" si="986"/>
        <v>0</v>
      </c>
      <c r="NV272" s="25">
        <f t="shared" si="987"/>
        <v>0</v>
      </c>
      <c r="NW272" s="25">
        <f t="shared" si="1071"/>
        <v>0</v>
      </c>
      <c r="NX272" s="25">
        <f t="shared" si="1072"/>
        <v>10.76</v>
      </c>
      <c r="NY272" s="25">
        <f t="shared" si="1072"/>
        <v>0</v>
      </c>
      <c r="NZ272" s="25">
        <f t="shared" si="1073"/>
        <v>10.76</v>
      </c>
      <c r="OA272" s="25">
        <f t="shared" si="1074"/>
        <v>13.11</v>
      </c>
      <c r="OB272" s="25">
        <f t="shared" si="1074"/>
        <v>0</v>
      </c>
      <c r="OC272" s="25">
        <f t="shared" si="1075"/>
        <v>13.11</v>
      </c>
      <c r="OD272" s="25">
        <f t="shared" si="1076"/>
        <v>10.76</v>
      </c>
      <c r="OE272" s="25">
        <f t="shared" si="1076"/>
        <v>0</v>
      </c>
      <c r="OF272" s="25">
        <f t="shared" si="1076"/>
        <v>10.76</v>
      </c>
      <c r="OG272" s="25">
        <f t="shared" si="988"/>
        <v>0</v>
      </c>
      <c r="OH272" s="25">
        <f t="shared" si="989"/>
        <v>0</v>
      </c>
      <c r="OI272" s="25">
        <f t="shared" si="990"/>
        <v>0</v>
      </c>
      <c r="OJ272" s="25">
        <f t="shared" si="991"/>
        <v>0</v>
      </c>
      <c r="OK272" s="25">
        <f t="shared" si="992"/>
        <v>0</v>
      </c>
      <c r="OL272" s="25">
        <f t="shared" si="993"/>
        <v>0</v>
      </c>
      <c r="OM272" s="25">
        <f t="shared" si="1077"/>
        <v>0</v>
      </c>
      <c r="ON272" s="25">
        <f t="shared" si="1077"/>
        <v>0</v>
      </c>
      <c r="OO272" s="25">
        <f t="shared" si="1077"/>
        <v>0</v>
      </c>
      <c r="OP272" s="25">
        <f t="shared" si="994"/>
        <v>0</v>
      </c>
      <c r="OQ272" s="25">
        <f t="shared" si="995"/>
        <v>0</v>
      </c>
      <c r="OR272" s="25">
        <f t="shared" si="1078"/>
        <v>0</v>
      </c>
      <c r="OS272" s="19">
        <v>536217.23</v>
      </c>
      <c r="OT272" s="19">
        <v>2370329.2859999998</v>
      </c>
    </row>
    <row r="273" spans="1:410" ht="33" customHeight="1" x14ac:dyDescent="0.25">
      <c r="A273" s="18"/>
      <c r="B273" s="18" t="s">
        <v>1071</v>
      </c>
      <c r="C273" s="18">
        <v>245.79</v>
      </c>
      <c r="D273" s="16" t="e">
        <f>_xlfn.IFNA(INDEX(#REF!,MATCH(E273,#REF!,0)),0)</f>
        <v>#REF!</v>
      </c>
      <c r="E273" s="18" t="s">
        <v>1081</v>
      </c>
      <c r="F273" s="16" t="s">
        <v>765</v>
      </c>
      <c r="G273" s="16" t="s">
        <v>766</v>
      </c>
      <c r="H273" s="16" t="s">
        <v>767</v>
      </c>
      <c r="I273" s="16" t="s">
        <v>768</v>
      </c>
      <c r="J273" s="16" t="s">
        <v>769</v>
      </c>
      <c r="K273" s="16" t="s">
        <v>770</v>
      </c>
      <c r="L273" s="16" t="s">
        <v>771</v>
      </c>
      <c r="M273" s="18">
        <v>2.44</v>
      </c>
      <c r="N273" s="18">
        <v>2.44</v>
      </c>
      <c r="O273" s="18">
        <v>2.84</v>
      </c>
      <c r="P273" s="18">
        <v>2.84</v>
      </c>
      <c r="Q273" s="18">
        <v>0.1</v>
      </c>
      <c r="R273" s="18">
        <v>2.64</v>
      </c>
      <c r="S273" s="18">
        <v>2.64</v>
      </c>
      <c r="T273" s="18">
        <v>0.2</v>
      </c>
      <c r="U273" s="18">
        <v>0</v>
      </c>
      <c r="V273" s="18">
        <v>0</v>
      </c>
      <c r="W273" s="18">
        <v>0</v>
      </c>
      <c r="X273" s="18">
        <v>2.44</v>
      </c>
      <c r="Y273" s="18">
        <v>2.4</v>
      </c>
      <c r="Z273" s="20">
        <f t="shared" si="996"/>
        <v>1.6</v>
      </c>
      <c r="AA273" s="18">
        <v>0.22</v>
      </c>
      <c r="AB273" s="18">
        <v>0</v>
      </c>
      <c r="AC273" s="18">
        <v>0</v>
      </c>
      <c r="AD273" s="18">
        <v>0</v>
      </c>
      <c r="AE273" s="18">
        <v>0</v>
      </c>
      <c r="AF273" s="18">
        <v>0</v>
      </c>
      <c r="AG273" s="18">
        <v>2</v>
      </c>
      <c r="AH273" s="18">
        <v>2</v>
      </c>
      <c r="AI273" s="20">
        <f t="shared" si="997"/>
        <v>1.75</v>
      </c>
      <c r="AJ273" s="18">
        <v>0</v>
      </c>
      <c r="AK273" s="18">
        <v>0</v>
      </c>
      <c r="AL273" s="20">
        <f t="shared" si="998"/>
        <v>0</v>
      </c>
      <c r="AM273" s="18">
        <v>2.44</v>
      </c>
      <c r="AN273" s="18">
        <v>2</v>
      </c>
      <c r="AO273" s="18">
        <v>0.15</v>
      </c>
      <c r="AP273" s="18">
        <v>0.22</v>
      </c>
      <c r="AQ273" s="18">
        <v>2.44</v>
      </c>
      <c r="AR273" s="18">
        <v>2.2200000000000002</v>
      </c>
      <c r="AS273" s="18">
        <v>0.12</v>
      </c>
      <c r="AT273" s="18">
        <v>0.11</v>
      </c>
      <c r="AU273" s="18">
        <v>0</v>
      </c>
      <c r="AV273" s="18">
        <v>1</v>
      </c>
      <c r="AW273" s="18">
        <v>0</v>
      </c>
      <c r="AX273" s="18">
        <v>0</v>
      </c>
      <c r="AY273" s="18">
        <v>0</v>
      </c>
      <c r="AZ273" s="18">
        <v>0</v>
      </c>
      <c r="BA273" s="18">
        <v>0</v>
      </c>
      <c r="BB273" s="18">
        <v>0</v>
      </c>
      <c r="BC273" s="18">
        <v>0</v>
      </c>
      <c r="BD273" s="18">
        <v>0</v>
      </c>
      <c r="BE273" s="18">
        <v>1</v>
      </c>
      <c r="BF273" s="18">
        <v>1</v>
      </c>
      <c r="BG273" s="18">
        <v>0</v>
      </c>
      <c r="BH273" s="18">
        <v>0</v>
      </c>
      <c r="BI273" s="18">
        <v>0</v>
      </c>
      <c r="BJ273" s="18">
        <v>0</v>
      </c>
      <c r="BK273" s="18">
        <v>0</v>
      </c>
      <c r="BL273" s="18">
        <v>0</v>
      </c>
      <c r="BM273" s="18">
        <v>0</v>
      </c>
      <c r="BN273" s="18">
        <v>0</v>
      </c>
      <c r="BO273" s="18">
        <v>0</v>
      </c>
      <c r="BP273" s="18">
        <v>0</v>
      </c>
      <c r="BQ273" s="18">
        <v>0</v>
      </c>
      <c r="BR273" s="18">
        <v>0</v>
      </c>
      <c r="BS273" s="18">
        <v>0</v>
      </c>
      <c r="BT273" s="18">
        <v>0</v>
      </c>
      <c r="BU273" s="18">
        <v>0</v>
      </c>
      <c r="BV273" s="18">
        <v>0</v>
      </c>
      <c r="BW273" s="18">
        <v>0</v>
      </c>
      <c r="BX273" s="18">
        <v>0</v>
      </c>
      <c r="BY273" s="18">
        <v>0</v>
      </c>
      <c r="BZ273" s="18">
        <v>0</v>
      </c>
      <c r="CA273" s="16" t="e">
        <f>_xlfn.IFNA(IF(RIGHT(D273,2)="=G",0,INDEX(#REF!,MATCH(E273,#REF!,0))),0)</f>
        <v>#REF!</v>
      </c>
      <c r="CB273" s="16" t="s">
        <v>776</v>
      </c>
      <c r="CC273" s="18">
        <v>0</v>
      </c>
      <c r="CD273" s="18">
        <v>0</v>
      </c>
      <c r="CE273" s="18">
        <v>2.2000000000000002</v>
      </c>
      <c r="CF273" s="18">
        <v>0.73</v>
      </c>
      <c r="CG273" s="18">
        <v>0.12</v>
      </c>
      <c r="CH273" s="18">
        <v>3</v>
      </c>
      <c r="CI273" s="16" t="s">
        <v>98</v>
      </c>
      <c r="CJ273" s="18">
        <v>0</v>
      </c>
      <c r="CK273" s="20">
        <f t="shared" si="864"/>
        <v>2.2000000000000002</v>
      </c>
      <c r="CL273" s="20">
        <f t="shared" si="999"/>
        <v>2.2000000000000002</v>
      </c>
      <c r="CM273" s="18">
        <v>57.88</v>
      </c>
      <c r="CN273" s="18">
        <v>38.15</v>
      </c>
      <c r="CO273" s="18">
        <v>37.311</v>
      </c>
      <c r="CP273" s="22">
        <f t="shared" si="865"/>
        <v>38.15</v>
      </c>
      <c r="CQ273" s="22">
        <f t="shared" si="866"/>
        <v>35.950000000000003</v>
      </c>
      <c r="CR273" s="22">
        <f t="shared" si="1000"/>
        <v>2.2000000000000002</v>
      </c>
      <c r="CS273" s="22">
        <f t="shared" si="867"/>
        <v>36.049999999999997</v>
      </c>
      <c r="CT273" s="22">
        <f t="shared" si="868"/>
        <v>36.25</v>
      </c>
      <c r="CU273" s="18">
        <v>36.25</v>
      </c>
      <c r="CV273" s="22">
        <f t="shared" si="1001"/>
        <v>1.6</v>
      </c>
      <c r="CW273" s="22">
        <f t="shared" si="869"/>
        <v>0</v>
      </c>
      <c r="CX273" s="22">
        <f t="shared" si="870"/>
        <v>0</v>
      </c>
      <c r="CY273" s="22">
        <f t="shared" si="871"/>
        <v>37.880000000000003</v>
      </c>
      <c r="CZ273" s="22">
        <f t="shared" si="872"/>
        <v>38.03</v>
      </c>
      <c r="DA273" s="18">
        <v>38.15</v>
      </c>
      <c r="DB273" s="20">
        <f t="shared" si="1002"/>
        <v>2.2000000000000002</v>
      </c>
      <c r="DC273" s="20">
        <f t="shared" si="1003"/>
        <v>0</v>
      </c>
      <c r="DD273" s="20">
        <f t="shared" si="1004"/>
        <v>2.2000000000000002</v>
      </c>
      <c r="DE273" s="20">
        <f t="shared" si="873"/>
        <v>0.1</v>
      </c>
      <c r="DF273" s="20">
        <f t="shared" si="874"/>
        <v>0.2</v>
      </c>
      <c r="DG273" s="20">
        <f t="shared" si="875"/>
        <v>1.87</v>
      </c>
      <c r="DH273" s="20">
        <f t="shared" si="876"/>
        <v>0</v>
      </c>
      <c r="DI273" s="20">
        <f t="shared" si="877"/>
        <v>0</v>
      </c>
      <c r="DJ273" s="20">
        <f t="shared" si="878"/>
        <v>0</v>
      </c>
      <c r="DK273" s="20">
        <f t="shared" si="1005"/>
        <v>2.17</v>
      </c>
      <c r="DL273" s="20">
        <f t="shared" si="1006"/>
        <v>0</v>
      </c>
      <c r="DM273" s="20">
        <f t="shared" si="1007"/>
        <v>3.0000000000000249E-2</v>
      </c>
      <c r="DN273" s="20">
        <f t="shared" si="1008"/>
        <v>0</v>
      </c>
      <c r="DO273" s="18">
        <v>3.04</v>
      </c>
      <c r="DP273" s="18">
        <v>0</v>
      </c>
      <c r="DQ273" s="18">
        <v>1</v>
      </c>
      <c r="DR273" s="18">
        <v>1</v>
      </c>
      <c r="DS273" s="25">
        <f t="shared" si="1009"/>
        <v>3.04</v>
      </c>
      <c r="DT273" s="25">
        <f t="shared" si="1010"/>
        <v>0</v>
      </c>
      <c r="DU273" s="25">
        <f t="shared" si="1011"/>
        <v>6.69</v>
      </c>
      <c r="DV273" s="25">
        <f t="shared" si="1012"/>
        <v>0</v>
      </c>
      <c r="DW273" s="25">
        <f t="shared" si="1013"/>
        <v>6.69</v>
      </c>
      <c r="DX273" s="25">
        <f t="shared" si="1014"/>
        <v>19</v>
      </c>
      <c r="DY273" s="25">
        <f t="shared" si="1015"/>
        <v>0</v>
      </c>
      <c r="DZ273" s="25">
        <f t="shared" si="1016"/>
        <v>19</v>
      </c>
      <c r="EA273" s="25">
        <f t="shared" si="1017"/>
        <v>13.33</v>
      </c>
      <c r="EB273" s="25">
        <f t="shared" si="1018"/>
        <v>0</v>
      </c>
      <c r="EC273" s="25">
        <f t="shared" si="1019"/>
        <v>13.33</v>
      </c>
      <c r="ED273" s="25">
        <f t="shared" si="1020"/>
        <v>5.67</v>
      </c>
      <c r="EE273" s="25">
        <f t="shared" si="1020"/>
        <v>0</v>
      </c>
      <c r="EF273" s="25">
        <f t="shared" si="1021"/>
        <v>5.67</v>
      </c>
      <c r="EG273" s="25">
        <f t="shared" si="1022"/>
        <v>13.33</v>
      </c>
      <c r="EH273" s="25">
        <f t="shared" si="1022"/>
        <v>0</v>
      </c>
      <c r="EI273" s="25">
        <f t="shared" si="1023"/>
        <v>13.33</v>
      </c>
      <c r="EJ273" s="18">
        <v>245.79</v>
      </c>
      <c r="EK273" s="18">
        <v>286.54000000000002</v>
      </c>
      <c r="EL273" s="18" t="s">
        <v>1081</v>
      </c>
      <c r="EM273" s="18" t="s">
        <v>1082</v>
      </c>
      <c r="EN273" s="16" t="s">
        <v>774</v>
      </c>
      <c r="EO273" s="16" t="s">
        <v>132</v>
      </c>
      <c r="EP273" s="16" t="e">
        <f>IF(OR(EN273="Cống tròn",EN273="Cống hộp",EN273="Ống nhựa"),INDEX(#REF!,MATCH(E273,#REF!,0)),IF(OR(EN273="Rãnh xây",EN273="Rãnh bê tông"),INDEX(#REF!,MATCH(E273,#REF!,0)),0))</f>
        <v>#REF!</v>
      </c>
      <c r="EQ273" s="18">
        <v>38.500000000000028</v>
      </c>
      <c r="ER273" s="18">
        <v>1</v>
      </c>
      <c r="ES273" s="25">
        <f t="shared" si="1024"/>
        <v>38</v>
      </c>
      <c r="ET273" s="1" t="e">
        <f>_xlfn.IFNA(IF(EN273="Cống tròn",INDEX(#REF!,MATCH(E273,#REF!,0)),IF(EN273="Cống hộp",INDEX(#REF!,MATCH(E273,#REF!,0)),EU273&amp;" ,"&amp;EV273)),0)</f>
        <v>#REF!</v>
      </c>
      <c r="EU273" s="16" t="s">
        <v>769</v>
      </c>
      <c r="EV273" s="16" t="s">
        <v>775</v>
      </c>
      <c r="EW273" s="16" t="e">
        <f>_xlfn.IFNA(INDEX(#REF!,MATCH(E273,#REF!,0)),0)</f>
        <v>#REF!</v>
      </c>
      <c r="EX273" s="16"/>
      <c r="EY273" s="18">
        <v>0</v>
      </c>
      <c r="EZ273" s="18">
        <v>0</v>
      </c>
      <c r="FA273" s="18">
        <v>0</v>
      </c>
      <c r="FB273" s="19">
        <v>0</v>
      </c>
      <c r="FC273" s="19">
        <v>0</v>
      </c>
      <c r="FD273" s="25">
        <f t="shared" si="879"/>
        <v>0</v>
      </c>
      <c r="FE273" s="25">
        <f t="shared" si="1025"/>
        <v>0</v>
      </c>
      <c r="FF273" s="18">
        <v>0.1</v>
      </c>
      <c r="FG273" s="18">
        <v>2</v>
      </c>
      <c r="FH273" s="18">
        <v>1</v>
      </c>
      <c r="FI273" s="25">
        <f t="shared" si="1026"/>
        <v>1.2</v>
      </c>
      <c r="FJ273" s="18">
        <v>0</v>
      </c>
      <c r="FK273" s="18">
        <v>0</v>
      </c>
      <c r="FL273" s="18">
        <v>0.2</v>
      </c>
      <c r="FM273" s="18">
        <v>1.4</v>
      </c>
      <c r="FN273" s="18">
        <v>0</v>
      </c>
      <c r="FO273" s="25">
        <f t="shared" si="1027"/>
        <v>1.4</v>
      </c>
      <c r="FP273" s="18">
        <v>1.4999999999999999E-2</v>
      </c>
      <c r="FQ273" s="18">
        <v>1</v>
      </c>
      <c r="FR273" s="25">
        <f t="shared" si="880"/>
        <v>37</v>
      </c>
      <c r="FS273" s="25">
        <f t="shared" si="881"/>
        <v>0.54</v>
      </c>
      <c r="FT273" s="25">
        <f t="shared" si="882"/>
        <v>37.54</v>
      </c>
      <c r="FU273" s="25">
        <f t="shared" si="883"/>
        <v>-0.96000000000002927</v>
      </c>
      <c r="FV273" s="25" t="str">
        <f t="shared" si="1028"/>
        <v>Thêm 01</v>
      </c>
      <c r="FW273" s="25">
        <f t="shared" si="1029"/>
        <v>0.05</v>
      </c>
      <c r="FX273" s="16"/>
      <c r="FY273" s="16"/>
      <c r="FZ273" s="16"/>
      <c r="GA273" s="16"/>
      <c r="GB273" s="19">
        <v>0</v>
      </c>
      <c r="GC273" s="19">
        <v>0</v>
      </c>
      <c r="GD273" s="19">
        <v>0</v>
      </c>
      <c r="GE273" s="19">
        <v>0</v>
      </c>
      <c r="GF273" s="19">
        <v>0</v>
      </c>
      <c r="GG273" s="19">
        <v>0</v>
      </c>
      <c r="GH273" s="19">
        <v>0</v>
      </c>
      <c r="GI273" s="19">
        <v>0</v>
      </c>
      <c r="GJ273" s="19">
        <v>0</v>
      </c>
      <c r="GK273" s="19">
        <v>0</v>
      </c>
      <c r="GL273" s="25">
        <f t="shared" si="884"/>
        <v>0</v>
      </c>
      <c r="GM273" s="25">
        <f t="shared" si="1030"/>
        <v>0</v>
      </c>
      <c r="GN273" s="19">
        <v>0</v>
      </c>
      <c r="GO273" s="19">
        <v>0</v>
      </c>
      <c r="GP273" s="19">
        <v>0</v>
      </c>
      <c r="GQ273" s="19">
        <v>0</v>
      </c>
      <c r="GR273" s="1" t="e">
        <f>_xlfn.IFNA(INDEX(#REF!,MATCH(E273,#REF!,0)),0)</f>
        <v>#REF!</v>
      </c>
      <c r="GS273" s="16"/>
      <c r="GT273" s="18">
        <v>0</v>
      </c>
      <c r="GU273" s="18">
        <v>0</v>
      </c>
      <c r="GV273" s="18">
        <v>0</v>
      </c>
      <c r="GW273" s="18">
        <v>0</v>
      </c>
      <c r="GX273" s="25">
        <f t="shared" si="885"/>
        <v>0</v>
      </c>
      <c r="GY273" s="25">
        <f t="shared" si="886"/>
        <v>0</v>
      </c>
      <c r="GZ273" s="25">
        <f t="shared" si="1031"/>
        <v>0</v>
      </c>
      <c r="HA273" s="1" t="e" cm="1">
        <f t="array" ref="HA273">INDEX(#REF!,MATCH(EJ273&amp;EK273&amp;HD273&amp;HE273&amp;HF273,#REF!&amp;#REF!&amp;#REF!&amp;#REF!&amp;#REF!,0))</f>
        <v>#REF!</v>
      </c>
      <c r="HB273" s="16"/>
      <c r="HC273" s="25">
        <f t="shared" si="1032"/>
        <v>0</v>
      </c>
      <c r="HD273" s="18">
        <v>0</v>
      </c>
      <c r="HE273" s="18">
        <v>0</v>
      </c>
      <c r="HF273" s="18">
        <v>0</v>
      </c>
      <c r="HG273" s="1" t="e" cm="1">
        <f t="array" ref="HG273">INDEX(#REF!,MATCH(EJ273&amp;EK273&amp;HJ273&amp;HK273&amp;HL273,#REF!&amp;#REF!&amp;#REF!&amp;#REF!&amp;#REF!,0))</f>
        <v>#REF!</v>
      </c>
      <c r="HH273" s="16"/>
      <c r="HI273" s="25">
        <f t="shared" si="1033"/>
        <v>0</v>
      </c>
      <c r="HJ273" s="25">
        <f t="shared" si="1034"/>
        <v>0</v>
      </c>
      <c r="HK273" s="19">
        <v>0</v>
      </c>
      <c r="HL273" s="19">
        <v>0</v>
      </c>
      <c r="HM273" s="18">
        <v>0.01</v>
      </c>
      <c r="HN273" s="18">
        <v>1</v>
      </c>
      <c r="HO273" s="25">
        <f t="shared" si="1035"/>
        <v>0</v>
      </c>
      <c r="HP273" s="25">
        <f t="shared" si="1036"/>
        <v>0</v>
      </c>
      <c r="HQ273" s="25">
        <f t="shared" si="1037"/>
        <v>0</v>
      </c>
      <c r="HR273" s="25">
        <f t="shared" si="1038"/>
        <v>0</v>
      </c>
      <c r="HS273" s="25">
        <f t="shared" si="1039"/>
        <v>0</v>
      </c>
      <c r="HT273" s="19">
        <v>0</v>
      </c>
      <c r="HU273" s="19">
        <v>0</v>
      </c>
      <c r="HV273" s="19">
        <v>0</v>
      </c>
      <c r="HW273" s="25">
        <f t="shared" si="1040"/>
        <v>0</v>
      </c>
      <c r="HX273" s="19">
        <v>0</v>
      </c>
      <c r="HY273" s="19">
        <v>0</v>
      </c>
      <c r="HZ273" s="18">
        <v>38.15</v>
      </c>
      <c r="IA273" s="20">
        <f>ROUND(IF(EN273="Cống tròn",IF(EN273="Cống tròn",IF(EU273="Không có móng",IQ273-FF273,IF(EU273="Đế",IP273-FN273,IF(OR(EU273="Móng bê tông",EU273="Móng bê tông kết hợp đế"),II273-FJ273,0))),0),IF(EN273="Cống hộp",IF(AND(EN273="Cống hộp",EU273="Không có móng"),IQ273-GF273,IF(AND(EN273="Cống hộp",EU273="Móng bê tông"),IJ273-GB273,0)),IF(OR(EN273="Rãnh xây",EN273="Rãnh bê tông"),IF(OR(EN273="Rãnh xây",EN273="Rãnh bê tông"),IK273-GB273,0),IF(EN273="Ống nhựa",IF(AND(EN273="Ống nhựa",EU273="Không đắp cát"),IQ273-HT273,IF(AND(EN273="Ống nhựa",EU273="Đắp cát"),IH273-HX273,0)),IF(EN273="Rãnh thang",IF(EN273="Rãnh thang",IF(EU273="Móng bê tông",#REF!-#REF!,IQ273),0),0))))),2)</f>
        <v>36.25</v>
      </c>
      <c r="IB273" s="20">
        <f t="shared" si="1041"/>
        <v>1.8999999999999986</v>
      </c>
      <c r="IC273" s="20">
        <f t="shared" si="887"/>
        <v>36.249999999999993</v>
      </c>
      <c r="ID273" s="20">
        <f t="shared" si="888"/>
        <v>0</v>
      </c>
      <c r="IE273" s="20">
        <f t="shared" si="889"/>
        <v>0</v>
      </c>
      <c r="IF273" s="20">
        <f t="shared" si="890"/>
        <v>0</v>
      </c>
      <c r="IG273" s="20">
        <f>IF(EN273="Rãnh thang",IF(AND(EN273="Rãnh thang",EU273="Móng bê tông"),IQ273-#REF!,0),IF(EN273="Ống nhựa",IF(AND(EN273="Ống nhựa",EU273="Đắp cát"),IQ273-HT273,0),IF(EN273="Cống tròn",IF(EN273="Cống tròn",IF(OR(EU273="Móng bê tông",EU273="Móng bê tông kết hợp đế"),IM273-FL273,0),0),IF(EN273="Cống hộp",IF(AND(EN273="Cống hộp",EU273="Móng bê tông"),IN273-GD273,0),IF(OR(EN273="Rãnh xây",EN273="Rãnh bê tông"),IF(AND(EN273="Rãnh xây",EU273="Móng bê tông"),IO273-GD273,IF(AND(EN273="Rãnh bê tông",EU273="Móng bê tông"),IO273-GD273,0)),0)))))</f>
        <v>36.249999999999993</v>
      </c>
      <c r="IH273" s="20">
        <f t="shared" si="891"/>
        <v>0</v>
      </c>
      <c r="II273" s="20">
        <f t="shared" si="892"/>
        <v>36.249999999999993</v>
      </c>
      <c r="IJ273" s="20">
        <f t="shared" si="893"/>
        <v>0</v>
      </c>
      <c r="IK273" s="20">
        <f t="shared" si="894"/>
        <v>0</v>
      </c>
      <c r="IL273" s="20">
        <f t="shared" si="895"/>
        <v>36.449999999999996</v>
      </c>
      <c r="IM273" s="20">
        <f t="shared" si="896"/>
        <v>36.449999999999996</v>
      </c>
      <c r="IN273" s="20">
        <f t="shared" si="897"/>
        <v>0</v>
      </c>
      <c r="IO273" s="20">
        <f t="shared" si="898"/>
        <v>0</v>
      </c>
      <c r="IP273" s="20">
        <f t="shared" si="899"/>
        <v>0</v>
      </c>
      <c r="IQ273" s="18">
        <v>36.549999999999997</v>
      </c>
      <c r="IR273" s="25">
        <f t="shared" si="1042"/>
        <v>0</v>
      </c>
      <c r="IS273" s="25">
        <f t="shared" si="900"/>
        <v>0</v>
      </c>
      <c r="IT273" s="25">
        <f t="shared" si="901"/>
        <v>0</v>
      </c>
      <c r="IU273" s="25">
        <f>ROUND(IF(EN273="Cống tròn",IF(EN273="Cống tròn",IV273+FF273,0),IF(EN273="Cống hộp",IF(EN273="Cống hộp",IV273+GP273,0),IF(OR(EN273="Rãnh xây",EN273="Rãnh bê tông"),IF(OR(EN273="Rãnh xây",EN273="Rãnh bê tông"),IV273+GP273,0),IF(EN273="ống nhựa",IF(EN273="Ống nhựa",IV273+HT273,0),IF(EN273="Rãnh thang",IF(EN273="Rãnh thang",IQ273+#REF!,0),0))))),2)</f>
        <v>37.58</v>
      </c>
      <c r="IV273" s="18">
        <v>37.479999999999997</v>
      </c>
      <c r="IW273" s="25">
        <f t="shared" si="902"/>
        <v>37.58</v>
      </c>
      <c r="IX273" s="25">
        <f t="shared" si="903"/>
        <v>0</v>
      </c>
      <c r="IY273" s="25">
        <f t="shared" si="904"/>
        <v>0</v>
      </c>
      <c r="IZ273" s="25">
        <f t="shared" si="905"/>
        <v>0</v>
      </c>
      <c r="JA273" s="25">
        <f t="shared" si="906"/>
        <v>0</v>
      </c>
      <c r="JB273" s="18">
        <v>38.03</v>
      </c>
      <c r="JC273" s="20">
        <f>ROUND(IF(EN273="Cống tròn",IF(EN273="Cống tròn",IF(EU273="Không có móng",JS273-FF273,IF(EU273="Đế",JR273-FN273,IF(OR(EU273="Móng bê tông",EU273="Móng bê tông kết hợp đế"),JK273-FJ273,0))),0),IF(EN273="Cống hộp",IF(AND(EN273="Cống hộp",EU273="Không có móng"),JS273-GF273,IF(AND(EN273="Cống hộp",EU273="Móng bê tông"),JL273-GB273,0)),IF(OR(EN273="Rãnh xây",EN273="Rãnh bê tông"),IF(OR(EN273="Rãnh xây",EN273="Rãnh bê tông"),JM273-GB273,0),IF(EN273="Ống nhựa",IF(AND(EN273="Ống nhựa",EU273="Không đắp cát"),JS273-HT273,IF(AND(EN273="Ống nhựa",EU273="Đắp cát"),JJ273-HX273,0)),IF(EN273="Rãnh thang",IF(EN273="Rãnh thang",IF(EU273="Móng bê tông",#REF!-#REF!,JS273),0),0))))),2)</f>
        <v>36.18</v>
      </c>
      <c r="JD273" s="20">
        <f t="shared" si="1043"/>
        <v>1.8500000000000014</v>
      </c>
      <c r="JE273" s="20">
        <f t="shared" si="907"/>
        <v>36.179999999999993</v>
      </c>
      <c r="JF273" s="20">
        <f t="shared" si="908"/>
        <v>0</v>
      </c>
      <c r="JG273" s="20">
        <f t="shared" si="909"/>
        <v>0</v>
      </c>
      <c r="JH273" s="20">
        <f t="shared" si="910"/>
        <v>0</v>
      </c>
      <c r="JI273" s="20">
        <f>IF(EN273="Rãnh thang",IF(AND(EN273="Rãnh thang",EU273="Móng bê tông"),JS273-#REF!,0),IF(EN273="Ống nhựa",IF(AND(EN273="Ống nhựa",EU273="Đắp cát"),JS273-HT273,0),IF(EN273="Cống tròn",IF(EN273="Cống tròn",IF(OR(EU273="Móng bê tông",EU273="Móng bê tông kết hợp đế"),JO273-FL273,0),0),IF(EN273="Cống hộp",IF(AND(EN273="Cống hộp",EU273="Móng bê tông"),JP273-GD273,0),IF(OR(EN273="Rãnh xây",EN273="Rãnh bê tông"),IF(AND(EN273="Rãnh xây",EU273="Móng bê tông"),JQ273-GD273,IF(AND(EN273="Rãnh bê tông",EU273="Móng bê tông"),JQ273-GD273,0)),0)))))</f>
        <v>36.179999999999993</v>
      </c>
      <c r="JJ273" s="20">
        <f t="shared" si="911"/>
        <v>0</v>
      </c>
      <c r="JK273" s="20">
        <f t="shared" si="912"/>
        <v>36.179999999999993</v>
      </c>
      <c r="JL273" s="20">
        <f t="shared" si="913"/>
        <v>0</v>
      </c>
      <c r="JM273" s="20">
        <f t="shared" si="914"/>
        <v>0</v>
      </c>
      <c r="JN273" s="20">
        <f t="shared" si="915"/>
        <v>36.379999999999995</v>
      </c>
      <c r="JO273" s="20">
        <f t="shared" si="916"/>
        <v>36.379999999999995</v>
      </c>
      <c r="JP273" s="20">
        <f t="shared" si="917"/>
        <v>0</v>
      </c>
      <c r="JQ273" s="20">
        <f t="shared" si="918"/>
        <v>0</v>
      </c>
      <c r="JR273" s="20">
        <f t="shared" si="919"/>
        <v>0</v>
      </c>
      <c r="JS273" s="26">
        <v>36.479999999999997</v>
      </c>
      <c r="JT273" s="25">
        <f t="shared" si="1044"/>
        <v>0</v>
      </c>
      <c r="JU273" s="25">
        <f t="shared" si="920"/>
        <v>0</v>
      </c>
      <c r="JV273" s="25">
        <f t="shared" si="921"/>
        <v>0</v>
      </c>
      <c r="JW273" s="25">
        <f>ROUND(IF(EN273="Cống tròn",IF(EN273="Cống tròn",JX273+FF273,0),IF(EN273="Cống hộp",IF(EN273="Cống hộp",JX273+GP273,0),IF(OR(EN273="Rãnh xây",EN273="Rãnh bê tông"),IF(OR(EN273="Rãnh xây",EN273="Rãnh bê tông"),JX273+GP273,0),IF(EN273="ống nhựa",IF(EN273="Ống nhựa",JX273+HT273,0),IF(EN273="Rãnh thang",IF(EN273="Rãnh thang",JS273+#REF!,0),0))))),2)</f>
        <v>37.58</v>
      </c>
      <c r="JX273" s="27">
        <v>37.479999999999997</v>
      </c>
      <c r="JY273" s="25">
        <f t="shared" si="922"/>
        <v>37.58</v>
      </c>
      <c r="JZ273" s="25">
        <f t="shared" si="923"/>
        <v>0</v>
      </c>
      <c r="KA273" s="25">
        <f t="shared" si="924"/>
        <v>0</v>
      </c>
      <c r="KB273" s="25">
        <f t="shared" si="925"/>
        <v>0</v>
      </c>
      <c r="KC273" s="25">
        <f t="shared" si="926"/>
        <v>0</v>
      </c>
      <c r="KD273" s="28" t="s">
        <v>98</v>
      </c>
      <c r="KE273" s="27">
        <v>0</v>
      </c>
      <c r="KF273" s="25">
        <f t="shared" si="927"/>
        <v>1.8999999999999986</v>
      </c>
      <c r="KG273" s="25">
        <f t="shared" si="1045"/>
        <v>1.8999999999999986</v>
      </c>
      <c r="KH273" s="27">
        <v>0</v>
      </c>
      <c r="KI273" s="25">
        <f t="shared" si="928"/>
        <v>1.8500000000000014</v>
      </c>
      <c r="KJ273" s="25">
        <f t="shared" si="1046"/>
        <v>1.8500000000000014</v>
      </c>
      <c r="KK273" s="25">
        <f t="shared" si="929"/>
        <v>0</v>
      </c>
      <c r="KL273" s="25">
        <f t="shared" si="930"/>
        <v>0</v>
      </c>
      <c r="KM273" s="25">
        <f t="shared" si="1047"/>
        <v>0</v>
      </c>
      <c r="KN273" s="25">
        <f t="shared" si="931"/>
        <v>0</v>
      </c>
      <c r="KO273" s="25">
        <f t="shared" si="932"/>
        <v>0</v>
      </c>
      <c r="KP273" s="25">
        <f t="shared" si="1048"/>
        <v>0</v>
      </c>
      <c r="KQ273" s="25">
        <f t="shared" si="933"/>
        <v>0.2</v>
      </c>
      <c r="KR273" s="25">
        <f t="shared" si="934"/>
        <v>0.2</v>
      </c>
      <c r="KS273" s="25">
        <f t="shared" si="1049"/>
        <v>0.2</v>
      </c>
      <c r="KT273" s="25">
        <f t="shared" si="935"/>
        <v>0</v>
      </c>
      <c r="KU273" s="25">
        <f t="shared" si="936"/>
        <v>0</v>
      </c>
      <c r="KV273" s="25">
        <f t="shared" si="1050"/>
        <v>0</v>
      </c>
      <c r="KW273" s="25">
        <f t="shared" si="863"/>
        <v>0</v>
      </c>
      <c r="KX273" s="25">
        <f t="shared" si="937"/>
        <v>0</v>
      </c>
      <c r="KY273" s="25">
        <f t="shared" si="1051"/>
        <v>0</v>
      </c>
      <c r="KZ273" s="25">
        <f t="shared" si="938"/>
        <v>0</v>
      </c>
      <c r="LA273" s="25">
        <f t="shared" si="939"/>
        <v>0</v>
      </c>
      <c r="LB273" s="25">
        <f t="shared" si="1052"/>
        <v>0</v>
      </c>
      <c r="LC273" s="25">
        <f t="shared" si="940"/>
        <v>1.4</v>
      </c>
      <c r="LD273" s="25">
        <f t="shared" si="941"/>
        <v>1.4</v>
      </c>
      <c r="LE273" s="25">
        <f t="shared" si="1053"/>
        <v>1.4</v>
      </c>
      <c r="LF273" s="25">
        <f t="shared" si="942"/>
        <v>0</v>
      </c>
      <c r="LG273" s="25">
        <f t="shared" si="943"/>
        <v>0</v>
      </c>
      <c r="LH273" s="25">
        <f t="shared" si="1054"/>
        <v>0</v>
      </c>
      <c r="LI273" s="25">
        <f t="shared" si="944"/>
        <v>0</v>
      </c>
      <c r="LJ273" s="25">
        <f t="shared" si="945"/>
        <v>0</v>
      </c>
      <c r="LK273" s="25">
        <f t="shared" si="1055"/>
        <v>0</v>
      </c>
      <c r="LL273" s="25">
        <f t="shared" si="946"/>
        <v>0</v>
      </c>
      <c r="LM273" s="25">
        <f t="shared" si="947"/>
        <v>0</v>
      </c>
      <c r="LN273" s="25">
        <f t="shared" si="1056"/>
        <v>0</v>
      </c>
      <c r="LO273" s="25">
        <f t="shared" si="948"/>
        <v>0</v>
      </c>
      <c r="LP273" s="25">
        <f t="shared" si="949"/>
        <v>0</v>
      </c>
      <c r="LQ273" s="25">
        <f t="shared" si="1057"/>
        <v>0</v>
      </c>
      <c r="LR273" s="25">
        <f t="shared" si="950"/>
        <v>0</v>
      </c>
      <c r="LS273" s="25">
        <f t="shared" si="951"/>
        <v>0</v>
      </c>
      <c r="LT273" s="25">
        <f t="shared" si="1058"/>
        <v>0</v>
      </c>
      <c r="LU273" s="25">
        <f t="shared" si="952"/>
        <v>0</v>
      </c>
      <c r="LV273" s="25">
        <f t="shared" si="953"/>
        <v>0</v>
      </c>
      <c r="LW273" s="25">
        <f t="shared" si="1059"/>
        <v>0</v>
      </c>
      <c r="LX273" s="25">
        <f t="shared" si="954"/>
        <v>0</v>
      </c>
      <c r="LY273" s="25">
        <f t="shared" si="955"/>
        <v>0</v>
      </c>
      <c r="LZ273" s="25">
        <f t="shared" si="1060"/>
        <v>0</v>
      </c>
      <c r="MA273" s="25">
        <f t="shared" si="956"/>
        <v>0</v>
      </c>
      <c r="MB273" s="25">
        <f t="shared" si="957"/>
        <v>0</v>
      </c>
      <c r="MC273" s="25">
        <f t="shared" si="1061"/>
        <v>0</v>
      </c>
      <c r="MD273" s="25">
        <f t="shared" si="958"/>
        <v>0</v>
      </c>
      <c r="ME273" s="25">
        <f t="shared" si="959"/>
        <v>0</v>
      </c>
      <c r="MF273" s="25">
        <f t="shared" si="1062"/>
        <v>0</v>
      </c>
      <c r="MG273" s="25">
        <f t="shared" si="960"/>
        <v>0</v>
      </c>
      <c r="MH273" s="25">
        <f t="shared" si="961"/>
        <v>0</v>
      </c>
      <c r="MI273" s="25">
        <f t="shared" si="1063"/>
        <v>0</v>
      </c>
      <c r="MJ273" s="25">
        <f t="shared" si="962"/>
        <v>0</v>
      </c>
      <c r="MK273" s="25">
        <f t="shared" si="963"/>
        <v>0</v>
      </c>
      <c r="ML273" s="25">
        <f t="shared" si="1064"/>
        <v>0</v>
      </c>
      <c r="MM273" s="25">
        <f t="shared" si="964"/>
        <v>0</v>
      </c>
      <c r="MN273" s="25">
        <f t="shared" si="965"/>
        <v>0</v>
      </c>
      <c r="MO273" s="25">
        <f t="shared" si="1065"/>
        <v>0</v>
      </c>
      <c r="MP273" s="25">
        <f t="shared" si="966"/>
        <v>0</v>
      </c>
      <c r="MQ273" s="25">
        <f t="shared" si="967"/>
        <v>0</v>
      </c>
      <c r="MR273" s="25">
        <f t="shared" si="1066"/>
        <v>0</v>
      </c>
      <c r="MS273" s="29">
        <v>1.4</v>
      </c>
      <c r="MT273" s="29">
        <v>0</v>
      </c>
      <c r="MU273" s="29">
        <v>1</v>
      </c>
      <c r="MV273" s="29">
        <v>1</v>
      </c>
      <c r="MW273" s="25">
        <f t="shared" si="968"/>
        <v>1.4</v>
      </c>
      <c r="MX273" s="25">
        <f t="shared" si="969"/>
        <v>2.66</v>
      </c>
      <c r="MY273" s="25">
        <f t="shared" si="970"/>
        <v>0</v>
      </c>
      <c r="MZ273" s="25">
        <f t="shared" si="971"/>
        <v>0</v>
      </c>
      <c r="NA273" s="25">
        <f t="shared" si="972"/>
        <v>1.4</v>
      </c>
      <c r="NB273" s="25">
        <f t="shared" si="973"/>
        <v>2.59</v>
      </c>
      <c r="NC273" s="25">
        <f t="shared" si="974"/>
        <v>0</v>
      </c>
      <c r="ND273" s="25">
        <f t="shared" si="975"/>
        <v>0</v>
      </c>
      <c r="NE273" s="25">
        <f t="shared" si="1067"/>
        <v>1.4</v>
      </c>
      <c r="NF273" s="25">
        <f t="shared" si="1067"/>
        <v>2.625</v>
      </c>
      <c r="NG273" s="25">
        <f t="shared" si="1067"/>
        <v>0</v>
      </c>
      <c r="NH273" s="25">
        <f t="shared" si="976"/>
        <v>0</v>
      </c>
      <c r="NI273" s="25">
        <f t="shared" si="977"/>
        <v>101.06</v>
      </c>
      <c r="NJ273" s="25">
        <f t="shared" si="978"/>
        <v>0</v>
      </c>
      <c r="NK273" s="25">
        <f t="shared" si="979"/>
        <v>101.06</v>
      </c>
      <c r="NL273" s="25">
        <f t="shared" si="980"/>
        <v>70.02</v>
      </c>
      <c r="NM273" s="25">
        <f t="shared" si="981"/>
        <v>0</v>
      </c>
      <c r="NN273" s="25">
        <f t="shared" si="1068"/>
        <v>70.02</v>
      </c>
      <c r="NO273" s="25">
        <f t="shared" si="982"/>
        <v>0</v>
      </c>
      <c r="NP273" s="25">
        <f t="shared" si="983"/>
        <v>0</v>
      </c>
      <c r="NQ273" s="25">
        <f t="shared" si="1069"/>
        <v>0</v>
      </c>
      <c r="NR273" s="25">
        <f t="shared" si="984"/>
        <v>0</v>
      </c>
      <c r="NS273" s="25">
        <f t="shared" si="985"/>
        <v>0</v>
      </c>
      <c r="NT273" s="25">
        <f t="shared" si="1070"/>
        <v>0</v>
      </c>
      <c r="NU273" s="25">
        <f t="shared" si="986"/>
        <v>0</v>
      </c>
      <c r="NV273" s="25">
        <f t="shared" si="987"/>
        <v>0</v>
      </c>
      <c r="NW273" s="25">
        <f t="shared" si="1071"/>
        <v>0</v>
      </c>
      <c r="NX273" s="25">
        <f t="shared" si="1072"/>
        <v>70.02</v>
      </c>
      <c r="NY273" s="25">
        <f t="shared" si="1072"/>
        <v>0</v>
      </c>
      <c r="NZ273" s="25">
        <f t="shared" si="1073"/>
        <v>70.02</v>
      </c>
      <c r="OA273" s="25">
        <f t="shared" si="1074"/>
        <v>31.04</v>
      </c>
      <c r="OB273" s="25">
        <f t="shared" si="1074"/>
        <v>0</v>
      </c>
      <c r="OC273" s="25">
        <f t="shared" si="1075"/>
        <v>31.04</v>
      </c>
      <c r="OD273" s="25">
        <f t="shared" si="1076"/>
        <v>70.02</v>
      </c>
      <c r="OE273" s="25">
        <f t="shared" si="1076"/>
        <v>0</v>
      </c>
      <c r="OF273" s="25">
        <f t="shared" si="1076"/>
        <v>70.02</v>
      </c>
      <c r="OG273" s="25">
        <f t="shared" si="988"/>
        <v>0</v>
      </c>
      <c r="OH273" s="25">
        <f t="shared" si="989"/>
        <v>0</v>
      </c>
      <c r="OI273" s="25">
        <f t="shared" si="990"/>
        <v>0</v>
      </c>
      <c r="OJ273" s="25">
        <f t="shared" si="991"/>
        <v>0</v>
      </c>
      <c r="OK273" s="25">
        <f t="shared" si="992"/>
        <v>0</v>
      </c>
      <c r="OL273" s="25">
        <f t="shared" si="993"/>
        <v>0</v>
      </c>
      <c r="OM273" s="25">
        <f t="shared" si="1077"/>
        <v>0</v>
      </c>
      <c r="ON273" s="25">
        <f t="shared" si="1077"/>
        <v>0</v>
      </c>
      <c r="OO273" s="25">
        <f t="shared" si="1077"/>
        <v>0</v>
      </c>
      <c r="OP273" s="25">
        <f t="shared" si="994"/>
        <v>0</v>
      </c>
      <c r="OQ273" s="25">
        <f t="shared" si="995"/>
        <v>0</v>
      </c>
      <c r="OR273" s="25">
        <f t="shared" si="1078"/>
        <v>0</v>
      </c>
      <c r="OS273" s="19">
        <v>536217.23</v>
      </c>
      <c r="OT273" s="19">
        <v>2370368.96</v>
      </c>
    </row>
    <row r="274" spans="1:410" ht="33" customHeight="1" x14ac:dyDescent="0.25">
      <c r="A274" s="18"/>
      <c r="B274" s="18" t="s">
        <v>1071</v>
      </c>
      <c r="C274" s="18">
        <v>286.54000000000002</v>
      </c>
      <c r="D274" s="16" t="e">
        <f>_xlfn.IFNA(INDEX(#REF!,MATCH(E274,#REF!,0)),0)</f>
        <v>#REF!</v>
      </c>
      <c r="E274" s="18" t="s">
        <v>1082</v>
      </c>
      <c r="F274" s="16" t="s">
        <v>765</v>
      </c>
      <c r="G274" s="16" t="s">
        <v>766</v>
      </c>
      <c r="H274" s="16" t="s">
        <v>767</v>
      </c>
      <c r="I274" s="16" t="s">
        <v>768</v>
      </c>
      <c r="J274" s="16" t="s">
        <v>769</v>
      </c>
      <c r="K274" s="16" t="s">
        <v>770</v>
      </c>
      <c r="L274" s="16" t="s">
        <v>771</v>
      </c>
      <c r="M274" s="18">
        <v>2.94</v>
      </c>
      <c r="N274" s="18">
        <v>1.94</v>
      </c>
      <c r="O274" s="18">
        <v>3.34</v>
      </c>
      <c r="P274" s="18">
        <v>2.34</v>
      </c>
      <c r="Q274" s="18">
        <v>0.1</v>
      </c>
      <c r="R274" s="18">
        <v>3.14</v>
      </c>
      <c r="S274" s="18">
        <v>2.14</v>
      </c>
      <c r="T274" s="18">
        <v>0.2</v>
      </c>
      <c r="U274" s="18">
        <v>0</v>
      </c>
      <c r="V274" s="18">
        <v>0</v>
      </c>
      <c r="W274" s="18">
        <v>0</v>
      </c>
      <c r="X274" s="18">
        <v>2.94</v>
      </c>
      <c r="Y274" s="18">
        <v>1.9</v>
      </c>
      <c r="Z274" s="20">
        <f t="shared" si="996"/>
        <v>2.1</v>
      </c>
      <c r="AA274" s="18">
        <v>0.22</v>
      </c>
      <c r="AB274" s="18">
        <v>0</v>
      </c>
      <c r="AC274" s="18">
        <v>0</v>
      </c>
      <c r="AD274" s="18">
        <v>0</v>
      </c>
      <c r="AE274" s="18">
        <v>0</v>
      </c>
      <c r="AF274" s="18">
        <v>0</v>
      </c>
      <c r="AG274" s="18">
        <v>2.5</v>
      </c>
      <c r="AH274" s="18">
        <v>1.5</v>
      </c>
      <c r="AI274" s="20">
        <f t="shared" si="997"/>
        <v>2.25</v>
      </c>
      <c r="AJ274" s="18">
        <v>0</v>
      </c>
      <c r="AK274" s="18">
        <v>0</v>
      </c>
      <c r="AL274" s="20">
        <f t="shared" si="998"/>
        <v>0</v>
      </c>
      <c r="AM274" s="18">
        <v>2.94</v>
      </c>
      <c r="AN274" s="18">
        <v>1.5</v>
      </c>
      <c r="AO274" s="18">
        <v>0.15</v>
      </c>
      <c r="AP274" s="18">
        <v>0.22</v>
      </c>
      <c r="AQ274" s="18">
        <v>2.94</v>
      </c>
      <c r="AR274" s="18">
        <v>1.72</v>
      </c>
      <c r="AS274" s="18">
        <v>0.12</v>
      </c>
      <c r="AT274" s="18">
        <v>0.11</v>
      </c>
      <c r="AU274" s="18">
        <v>0</v>
      </c>
      <c r="AV274" s="18">
        <v>1</v>
      </c>
      <c r="AW274" s="18">
        <v>0</v>
      </c>
      <c r="AX274" s="18">
        <v>0</v>
      </c>
      <c r="AY274" s="18">
        <v>0</v>
      </c>
      <c r="AZ274" s="18">
        <v>0</v>
      </c>
      <c r="BA274" s="18">
        <v>0</v>
      </c>
      <c r="BB274" s="18">
        <v>0</v>
      </c>
      <c r="BC274" s="18">
        <v>0</v>
      </c>
      <c r="BD274" s="18">
        <v>0</v>
      </c>
      <c r="BE274" s="18">
        <v>2</v>
      </c>
      <c r="BF274" s="18">
        <v>0</v>
      </c>
      <c r="BG274" s="18">
        <v>0</v>
      </c>
      <c r="BH274" s="18">
        <v>0</v>
      </c>
      <c r="BI274" s="18">
        <v>0</v>
      </c>
      <c r="BJ274" s="18">
        <v>0</v>
      </c>
      <c r="BK274" s="18">
        <v>0</v>
      </c>
      <c r="BL274" s="18">
        <v>0</v>
      </c>
      <c r="BM274" s="18">
        <v>0</v>
      </c>
      <c r="BN274" s="18">
        <v>0</v>
      </c>
      <c r="BO274" s="18">
        <v>0</v>
      </c>
      <c r="BP274" s="18">
        <v>2</v>
      </c>
      <c r="BQ274" s="18">
        <v>0</v>
      </c>
      <c r="BR274" s="18">
        <v>0</v>
      </c>
      <c r="BS274" s="18">
        <v>0</v>
      </c>
      <c r="BT274" s="18">
        <v>0</v>
      </c>
      <c r="BU274" s="18">
        <v>0</v>
      </c>
      <c r="BV274" s="18">
        <v>0</v>
      </c>
      <c r="BW274" s="18">
        <v>0</v>
      </c>
      <c r="BX274" s="18">
        <v>0</v>
      </c>
      <c r="BY274" s="18">
        <v>0</v>
      </c>
      <c r="BZ274" s="18">
        <v>0</v>
      </c>
      <c r="CA274" s="16" t="e">
        <f>_xlfn.IFNA(IF(RIGHT(D274,2)="=G",0,INDEX(#REF!,MATCH(E274,#REF!,0))),0)</f>
        <v>#REF!</v>
      </c>
      <c r="CB274" s="16" t="s">
        <v>776</v>
      </c>
      <c r="CC274" s="18">
        <v>0</v>
      </c>
      <c r="CD274" s="18">
        <v>0</v>
      </c>
      <c r="CE274" s="18">
        <v>1.7</v>
      </c>
      <c r="CF274" s="18">
        <v>0.89</v>
      </c>
      <c r="CG274" s="18">
        <v>0.12</v>
      </c>
      <c r="CH274" s="18">
        <v>3</v>
      </c>
      <c r="CI274" s="16" t="s">
        <v>98</v>
      </c>
      <c r="CJ274" s="18">
        <v>0</v>
      </c>
      <c r="CK274" s="20">
        <f t="shared" si="864"/>
        <v>2.65</v>
      </c>
      <c r="CL274" s="20">
        <f t="shared" si="999"/>
        <v>2.65</v>
      </c>
      <c r="CM274" s="18">
        <v>41.11</v>
      </c>
      <c r="CN274" s="18">
        <v>38.03</v>
      </c>
      <c r="CO274" s="18">
        <v>37.191000000000003</v>
      </c>
      <c r="CP274" s="22">
        <f t="shared" si="865"/>
        <v>38.03</v>
      </c>
      <c r="CQ274" s="22">
        <f t="shared" si="866"/>
        <v>35.380000000000003</v>
      </c>
      <c r="CR274" s="22">
        <f t="shared" si="1000"/>
        <v>2.65</v>
      </c>
      <c r="CS274" s="22">
        <f t="shared" si="867"/>
        <v>35.479999999999997</v>
      </c>
      <c r="CT274" s="22">
        <f t="shared" si="868"/>
        <v>35.68</v>
      </c>
      <c r="CU274" s="18">
        <v>35.68</v>
      </c>
      <c r="CV274" s="22">
        <f t="shared" si="1001"/>
        <v>2.1</v>
      </c>
      <c r="CW274" s="22">
        <f t="shared" si="869"/>
        <v>0</v>
      </c>
      <c r="CX274" s="22">
        <f t="shared" si="870"/>
        <v>0</v>
      </c>
      <c r="CY274" s="22">
        <f t="shared" si="871"/>
        <v>37.76</v>
      </c>
      <c r="CZ274" s="22">
        <f t="shared" si="872"/>
        <v>37.909999999999997</v>
      </c>
      <c r="DA274" s="18">
        <v>38.03</v>
      </c>
      <c r="DB274" s="20">
        <f t="shared" si="1002"/>
        <v>2.65</v>
      </c>
      <c r="DC274" s="20">
        <f t="shared" si="1003"/>
        <v>0</v>
      </c>
      <c r="DD274" s="20">
        <f t="shared" si="1004"/>
        <v>2.65</v>
      </c>
      <c r="DE274" s="20">
        <f t="shared" si="873"/>
        <v>0.1</v>
      </c>
      <c r="DF274" s="20">
        <f t="shared" si="874"/>
        <v>0.2</v>
      </c>
      <c r="DG274" s="20">
        <f t="shared" si="875"/>
        <v>2.35</v>
      </c>
      <c r="DH274" s="20">
        <f t="shared" si="876"/>
        <v>0</v>
      </c>
      <c r="DI274" s="20">
        <f t="shared" si="877"/>
        <v>0</v>
      </c>
      <c r="DJ274" s="20">
        <f t="shared" si="878"/>
        <v>0</v>
      </c>
      <c r="DK274" s="20">
        <f t="shared" si="1005"/>
        <v>2.6500000000000004</v>
      </c>
      <c r="DL274" s="20">
        <f t="shared" si="1006"/>
        <v>0</v>
      </c>
      <c r="DM274" s="20">
        <f t="shared" si="1007"/>
        <v>0</v>
      </c>
      <c r="DN274" s="20">
        <f t="shared" si="1008"/>
        <v>0</v>
      </c>
      <c r="DO274" s="18">
        <v>2.54</v>
      </c>
      <c r="DP274" s="18">
        <v>0</v>
      </c>
      <c r="DQ274" s="18">
        <v>1</v>
      </c>
      <c r="DR274" s="18">
        <v>1</v>
      </c>
      <c r="DS274" s="25">
        <f t="shared" si="1009"/>
        <v>2.54</v>
      </c>
      <c r="DT274" s="25">
        <f t="shared" si="1010"/>
        <v>0</v>
      </c>
      <c r="DU274" s="25">
        <f t="shared" si="1011"/>
        <v>6.73</v>
      </c>
      <c r="DV274" s="25">
        <f t="shared" si="1012"/>
        <v>0</v>
      </c>
      <c r="DW274" s="25">
        <f t="shared" si="1013"/>
        <v>6.73</v>
      </c>
      <c r="DX274" s="25">
        <f t="shared" si="1014"/>
        <v>22.48</v>
      </c>
      <c r="DY274" s="25">
        <f t="shared" si="1015"/>
        <v>0</v>
      </c>
      <c r="DZ274" s="25">
        <f t="shared" si="1016"/>
        <v>22.48</v>
      </c>
      <c r="EA274" s="25">
        <f t="shared" si="1017"/>
        <v>15.53</v>
      </c>
      <c r="EB274" s="25">
        <f t="shared" si="1018"/>
        <v>0</v>
      </c>
      <c r="EC274" s="25">
        <f t="shared" si="1019"/>
        <v>15.53</v>
      </c>
      <c r="ED274" s="25">
        <f t="shared" si="1020"/>
        <v>6.95</v>
      </c>
      <c r="EE274" s="25">
        <f t="shared" si="1020"/>
        <v>0</v>
      </c>
      <c r="EF274" s="25">
        <f t="shared" si="1021"/>
        <v>6.95</v>
      </c>
      <c r="EG274" s="25">
        <f t="shared" si="1022"/>
        <v>15.53</v>
      </c>
      <c r="EH274" s="25">
        <f t="shared" si="1022"/>
        <v>0</v>
      </c>
      <c r="EI274" s="25">
        <f t="shared" si="1023"/>
        <v>15.53</v>
      </c>
      <c r="EJ274" s="18">
        <v>286.54000000000002</v>
      </c>
      <c r="EK274" s="18">
        <v>326.91000000000003</v>
      </c>
      <c r="EL274" s="18" t="s">
        <v>1082</v>
      </c>
      <c r="EM274" s="18" t="s">
        <v>1083</v>
      </c>
      <c r="EN274" s="16" t="s">
        <v>774</v>
      </c>
      <c r="EO274" s="16" t="s">
        <v>132</v>
      </c>
      <c r="EP274" s="16" t="e">
        <f>IF(OR(EN274="Cống tròn",EN274="Cống hộp",EN274="Ống nhựa"),INDEX(#REF!,MATCH(E274,#REF!,0)),IF(OR(EN274="Rãnh xây",EN274="Rãnh bê tông"),INDEX(#REF!,MATCH(E274,#REF!,0)),0))</f>
        <v>#REF!</v>
      </c>
      <c r="EQ274" s="18">
        <v>38.520000000000003</v>
      </c>
      <c r="ER274" s="18">
        <v>1</v>
      </c>
      <c r="ES274" s="25">
        <f t="shared" si="1024"/>
        <v>38</v>
      </c>
      <c r="ET274" s="1" t="e">
        <f>_xlfn.IFNA(IF(EN274="Cống tròn",INDEX(#REF!,MATCH(E274,#REF!,0)),IF(EN274="Cống hộp",INDEX(#REF!,MATCH(E274,#REF!,0)),EU274&amp;" ,"&amp;EV274)),0)</f>
        <v>#REF!</v>
      </c>
      <c r="EU274" s="16" t="s">
        <v>769</v>
      </c>
      <c r="EV274" s="16" t="s">
        <v>775</v>
      </c>
      <c r="EW274" s="16" t="e">
        <f>_xlfn.IFNA(INDEX(#REF!,MATCH(E274,#REF!,0)),0)</f>
        <v>#REF!</v>
      </c>
      <c r="EX274" s="16"/>
      <c r="EY274" s="18">
        <v>0</v>
      </c>
      <c r="EZ274" s="18">
        <v>0</v>
      </c>
      <c r="FA274" s="18">
        <v>0</v>
      </c>
      <c r="FB274" s="19">
        <v>0</v>
      </c>
      <c r="FC274" s="19">
        <v>0</v>
      </c>
      <c r="FD274" s="25">
        <f t="shared" si="879"/>
        <v>0</v>
      </c>
      <c r="FE274" s="25">
        <f t="shared" si="1025"/>
        <v>0</v>
      </c>
      <c r="FF274" s="18">
        <v>0.1</v>
      </c>
      <c r="FG274" s="18">
        <v>2</v>
      </c>
      <c r="FH274" s="18">
        <v>1</v>
      </c>
      <c r="FI274" s="25">
        <f t="shared" si="1026"/>
        <v>1.2</v>
      </c>
      <c r="FJ274" s="18">
        <v>0</v>
      </c>
      <c r="FK274" s="18">
        <v>0</v>
      </c>
      <c r="FL274" s="18">
        <v>0.2</v>
      </c>
      <c r="FM274" s="18">
        <v>1.4</v>
      </c>
      <c r="FN274" s="18">
        <v>0</v>
      </c>
      <c r="FO274" s="25">
        <f t="shared" si="1027"/>
        <v>1.4</v>
      </c>
      <c r="FP274" s="18">
        <v>1.4999999999999999E-2</v>
      </c>
      <c r="FQ274" s="18">
        <v>1</v>
      </c>
      <c r="FR274" s="25">
        <f t="shared" si="880"/>
        <v>37</v>
      </c>
      <c r="FS274" s="25">
        <f t="shared" si="881"/>
        <v>0.54</v>
      </c>
      <c r="FT274" s="25">
        <f t="shared" si="882"/>
        <v>37.54</v>
      </c>
      <c r="FU274" s="25">
        <f t="shared" si="883"/>
        <v>-0.98000000000000398</v>
      </c>
      <c r="FV274" s="25" t="str">
        <f t="shared" si="1028"/>
        <v>Thêm 01</v>
      </c>
      <c r="FW274" s="25">
        <f t="shared" si="1029"/>
        <v>0.03</v>
      </c>
      <c r="FX274" s="16"/>
      <c r="FY274" s="16"/>
      <c r="FZ274" s="16"/>
      <c r="GA274" s="16"/>
      <c r="GB274" s="19">
        <v>0</v>
      </c>
      <c r="GC274" s="19">
        <v>0</v>
      </c>
      <c r="GD274" s="19">
        <v>0</v>
      </c>
      <c r="GE274" s="19">
        <v>0</v>
      </c>
      <c r="GF274" s="19">
        <v>0</v>
      </c>
      <c r="GG274" s="19">
        <v>0</v>
      </c>
      <c r="GH274" s="19">
        <v>0</v>
      </c>
      <c r="GI274" s="19">
        <v>0</v>
      </c>
      <c r="GJ274" s="19">
        <v>0</v>
      </c>
      <c r="GK274" s="19">
        <v>0</v>
      </c>
      <c r="GL274" s="25">
        <f t="shared" si="884"/>
        <v>0</v>
      </c>
      <c r="GM274" s="25">
        <f t="shared" si="1030"/>
        <v>0</v>
      </c>
      <c r="GN274" s="19">
        <v>0</v>
      </c>
      <c r="GO274" s="19">
        <v>0</v>
      </c>
      <c r="GP274" s="19">
        <v>0</v>
      </c>
      <c r="GQ274" s="19">
        <v>0</v>
      </c>
      <c r="GR274" s="1" t="e">
        <f>_xlfn.IFNA(INDEX(#REF!,MATCH(E274,#REF!,0)),0)</f>
        <v>#REF!</v>
      </c>
      <c r="GS274" s="16"/>
      <c r="GT274" s="18">
        <v>0</v>
      </c>
      <c r="GU274" s="18">
        <v>0</v>
      </c>
      <c r="GV274" s="18">
        <v>0</v>
      </c>
      <c r="GW274" s="18">
        <v>0</v>
      </c>
      <c r="GX274" s="25">
        <f t="shared" si="885"/>
        <v>0</v>
      </c>
      <c r="GY274" s="25">
        <f t="shared" si="886"/>
        <v>0</v>
      </c>
      <c r="GZ274" s="25">
        <f t="shared" si="1031"/>
        <v>0</v>
      </c>
      <c r="HA274" s="1" t="e" cm="1">
        <f t="array" ref="HA274">INDEX(#REF!,MATCH(EJ274&amp;EK274&amp;HD274&amp;HE274&amp;HF274,#REF!&amp;#REF!&amp;#REF!&amp;#REF!&amp;#REF!,0))</f>
        <v>#REF!</v>
      </c>
      <c r="HB274" s="16"/>
      <c r="HC274" s="25">
        <f t="shared" si="1032"/>
        <v>0</v>
      </c>
      <c r="HD274" s="18">
        <v>0</v>
      </c>
      <c r="HE274" s="18">
        <v>0</v>
      </c>
      <c r="HF274" s="18">
        <v>0</v>
      </c>
      <c r="HG274" s="1" t="e" cm="1">
        <f t="array" ref="HG274">INDEX(#REF!,MATCH(EJ274&amp;EK274&amp;HJ274&amp;HK274&amp;HL274,#REF!&amp;#REF!&amp;#REF!&amp;#REF!&amp;#REF!,0))</f>
        <v>#REF!</v>
      </c>
      <c r="HH274" s="16"/>
      <c r="HI274" s="25">
        <f t="shared" si="1033"/>
        <v>0</v>
      </c>
      <c r="HJ274" s="25">
        <f t="shared" si="1034"/>
        <v>0</v>
      </c>
      <c r="HK274" s="19">
        <v>0</v>
      </c>
      <c r="HL274" s="19">
        <v>0</v>
      </c>
      <c r="HM274" s="18">
        <v>0.01</v>
      </c>
      <c r="HN274" s="18">
        <v>1</v>
      </c>
      <c r="HO274" s="25">
        <f t="shared" si="1035"/>
        <v>0</v>
      </c>
      <c r="HP274" s="25">
        <f t="shared" si="1036"/>
        <v>0</v>
      </c>
      <c r="HQ274" s="25">
        <f t="shared" si="1037"/>
        <v>0</v>
      </c>
      <c r="HR274" s="25">
        <f t="shared" si="1038"/>
        <v>0</v>
      </c>
      <c r="HS274" s="25">
        <f t="shared" si="1039"/>
        <v>0</v>
      </c>
      <c r="HT274" s="19">
        <v>0</v>
      </c>
      <c r="HU274" s="19">
        <v>0</v>
      </c>
      <c r="HV274" s="19">
        <v>0</v>
      </c>
      <c r="HW274" s="25">
        <f t="shared" si="1040"/>
        <v>0</v>
      </c>
      <c r="HX274" s="19">
        <v>0</v>
      </c>
      <c r="HY274" s="19">
        <v>0</v>
      </c>
      <c r="HZ274" s="18">
        <v>38.03</v>
      </c>
      <c r="IA274" s="20">
        <f>ROUND(IF(EN274="Cống tròn",IF(EN274="Cống tròn",IF(EU274="Không có móng",IQ274-FF274,IF(EU274="Đế",IP274-FN274,IF(OR(EU274="Móng bê tông",EU274="Móng bê tông kết hợp đế"),II274-FJ274,0))),0),IF(EN274="Cống hộp",IF(AND(EN274="Cống hộp",EU274="Không có móng"),IQ274-GF274,IF(AND(EN274="Cống hộp",EU274="Móng bê tông"),IJ274-GB274,0)),IF(OR(EN274="Rãnh xây",EN274="Rãnh bê tông"),IF(OR(EN274="Rãnh xây",EN274="Rãnh bê tông"),IK274-GB274,0),IF(EN274="Ống nhựa",IF(AND(EN274="Ống nhựa",EU274="Không đắp cát"),IQ274-HT274,IF(AND(EN274="Ống nhựa",EU274="Đắp cát"),IH274-HX274,0)),IF(EN274="Rãnh thang",IF(EN274="Rãnh thang",IF(EU274="Móng bê tông",#REF!-#REF!,IQ274),0),0))))),2)</f>
        <v>36.18</v>
      </c>
      <c r="IB274" s="20">
        <f t="shared" si="1041"/>
        <v>1.8500000000000014</v>
      </c>
      <c r="IC274" s="20">
        <f t="shared" si="887"/>
        <v>36.179999999999993</v>
      </c>
      <c r="ID274" s="20">
        <f t="shared" si="888"/>
        <v>0</v>
      </c>
      <c r="IE274" s="20">
        <f t="shared" si="889"/>
        <v>0</v>
      </c>
      <c r="IF274" s="20">
        <f t="shared" si="890"/>
        <v>0</v>
      </c>
      <c r="IG274" s="20">
        <f>IF(EN274="Rãnh thang",IF(AND(EN274="Rãnh thang",EU274="Móng bê tông"),IQ274-#REF!,0),IF(EN274="Ống nhựa",IF(AND(EN274="Ống nhựa",EU274="Đắp cát"),IQ274-HT274,0),IF(EN274="Cống tròn",IF(EN274="Cống tròn",IF(OR(EU274="Móng bê tông",EU274="Móng bê tông kết hợp đế"),IM274-FL274,0),0),IF(EN274="Cống hộp",IF(AND(EN274="Cống hộp",EU274="Móng bê tông"),IN274-GD274,0),IF(OR(EN274="Rãnh xây",EN274="Rãnh bê tông"),IF(AND(EN274="Rãnh xây",EU274="Móng bê tông"),IO274-GD274,IF(AND(EN274="Rãnh bê tông",EU274="Móng bê tông"),IO274-GD274,0)),0)))))</f>
        <v>36.179999999999993</v>
      </c>
      <c r="IH274" s="20">
        <f t="shared" si="891"/>
        <v>0</v>
      </c>
      <c r="II274" s="20">
        <f t="shared" si="892"/>
        <v>36.179999999999993</v>
      </c>
      <c r="IJ274" s="20">
        <f t="shared" si="893"/>
        <v>0</v>
      </c>
      <c r="IK274" s="20">
        <f t="shared" si="894"/>
        <v>0</v>
      </c>
      <c r="IL274" s="20">
        <f t="shared" si="895"/>
        <v>36.379999999999995</v>
      </c>
      <c r="IM274" s="20">
        <f t="shared" si="896"/>
        <v>36.379999999999995</v>
      </c>
      <c r="IN274" s="20">
        <f t="shared" si="897"/>
        <v>0</v>
      </c>
      <c r="IO274" s="20">
        <f t="shared" si="898"/>
        <v>0</v>
      </c>
      <c r="IP274" s="20">
        <f t="shared" si="899"/>
        <v>0</v>
      </c>
      <c r="IQ274" s="18">
        <v>36.479999999999997</v>
      </c>
      <c r="IR274" s="25">
        <f t="shared" si="1042"/>
        <v>0</v>
      </c>
      <c r="IS274" s="25">
        <f t="shared" si="900"/>
        <v>0</v>
      </c>
      <c r="IT274" s="25">
        <f t="shared" si="901"/>
        <v>0</v>
      </c>
      <c r="IU274" s="25">
        <f>ROUND(IF(EN274="Cống tròn",IF(EN274="Cống tròn",IV274+FF274,0),IF(EN274="Cống hộp",IF(EN274="Cống hộp",IV274+GP274,0),IF(OR(EN274="Rãnh xây",EN274="Rãnh bê tông"),IF(OR(EN274="Rãnh xây",EN274="Rãnh bê tông"),IV274+GP274,0),IF(EN274="ống nhựa",IF(EN274="Ống nhựa",IV274+HT274,0),IF(EN274="Rãnh thang",IF(EN274="Rãnh thang",IQ274+#REF!,0),0))))),2)</f>
        <v>37.520000000000003</v>
      </c>
      <c r="IV274" s="18">
        <v>37.42</v>
      </c>
      <c r="IW274" s="25">
        <f t="shared" si="902"/>
        <v>37.520000000000003</v>
      </c>
      <c r="IX274" s="25">
        <f t="shared" si="903"/>
        <v>0</v>
      </c>
      <c r="IY274" s="25">
        <f t="shared" si="904"/>
        <v>0</v>
      </c>
      <c r="IZ274" s="25">
        <f t="shared" si="905"/>
        <v>0</v>
      </c>
      <c r="JA274" s="25">
        <f t="shared" si="906"/>
        <v>0</v>
      </c>
      <c r="JB274" s="18">
        <v>37.97</v>
      </c>
      <c r="JC274" s="20">
        <f>ROUND(IF(EN274="Cống tròn",IF(EN274="Cống tròn",IF(EU274="Không có móng",JS274-FF274,IF(EU274="Đế",JR274-FN274,IF(OR(EU274="Móng bê tông",EU274="Móng bê tông kết hợp đế"),JK274-FJ274,0))),0),IF(EN274="Cống hộp",IF(AND(EN274="Cống hộp",EU274="Không có móng"),JS274-GF274,IF(AND(EN274="Cống hộp",EU274="Móng bê tông"),JL274-GB274,0)),IF(OR(EN274="Rãnh xây",EN274="Rãnh bê tông"),IF(OR(EN274="Rãnh xây",EN274="Rãnh bê tông"),JM274-GB274,0),IF(EN274="Ống nhựa",IF(AND(EN274="Ống nhựa",EU274="Không đắp cát"),JS274-HT274,IF(AND(EN274="Ống nhựa",EU274="Đắp cát"),JJ274-HX274,0)),IF(EN274="Rãnh thang",IF(EN274="Rãnh thang",IF(EU274="Móng bê tông",#REF!-#REF!,JS274),0),0))))),2)</f>
        <v>36.119999999999997</v>
      </c>
      <c r="JD274" s="20">
        <f t="shared" si="1043"/>
        <v>1.8500000000000014</v>
      </c>
      <c r="JE274" s="20">
        <f t="shared" si="907"/>
        <v>36.119999999999997</v>
      </c>
      <c r="JF274" s="20">
        <f t="shared" si="908"/>
        <v>0</v>
      </c>
      <c r="JG274" s="20">
        <f t="shared" si="909"/>
        <v>0</v>
      </c>
      <c r="JH274" s="20">
        <f t="shared" si="910"/>
        <v>0</v>
      </c>
      <c r="JI274" s="20">
        <f>IF(EN274="Rãnh thang",IF(AND(EN274="Rãnh thang",EU274="Móng bê tông"),JS274-#REF!,0),IF(EN274="Ống nhựa",IF(AND(EN274="Ống nhựa",EU274="Đắp cát"),JS274-HT274,0),IF(EN274="Cống tròn",IF(EN274="Cống tròn",IF(OR(EU274="Móng bê tông",EU274="Móng bê tông kết hợp đế"),JO274-FL274,0),0),IF(EN274="Cống hộp",IF(AND(EN274="Cống hộp",EU274="Móng bê tông"),JP274-GD274,0),IF(OR(EN274="Rãnh xây",EN274="Rãnh bê tông"),IF(AND(EN274="Rãnh xây",EU274="Móng bê tông"),JQ274-GD274,IF(AND(EN274="Rãnh bê tông",EU274="Móng bê tông"),JQ274-GD274,0)),0)))))</f>
        <v>36.119999999999997</v>
      </c>
      <c r="JJ274" s="20">
        <f t="shared" si="911"/>
        <v>0</v>
      </c>
      <c r="JK274" s="20">
        <f t="shared" si="912"/>
        <v>36.119999999999997</v>
      </c>
      <c r="JL274" s="20">
        <f t="shared" si="913"/>
        <v>0</v>
      </c>
      <c r="JM274" s="20">
        <f t="shared" si="914"/>
        <v>0</v>
      </c>
      <c r="JN274" s="20">
        <f t="shared" si="915"/>
        <v>36.32</v>
      </c>
      <c r="JO274" s="20">
        <f t="shared" si="916"/>
        <v>36.32</v>
      </c>
      <c r="JP274" s="20">
        <f t="shared" si="917"/>
        <v>0</v>
      </c>
      <c r="JQ274" s="20">
        <f t="shared" si="918"/>
        <v>0</v>
      </c>
      <c r="JR274" s="20">
        <f t="shared" si="919"/>
        <v>0</v>
      </c>
      <c r="JS274" s="26">
        <v>36.42</v>
      </c>
      <c r="JT274" s="25">
        <f t="shared" si="1044"/>
        <v>0</v>
      </c>
      <c r="JU274" s="25">
        <f t="shared" si="920"/>
        <v>0</v>
      </c>
      <c r="JV274" s="25">
        <f t="shared" si="921"/>
        <v>0</v>
      </c>
      <c r="JW274" s="25">
        <f>ROUND(IF(EN274="Cống tròn",IF(EN274="Cống tròn",JX274+FF274,0),IF(EN274="Cống hộp",IF(EN274="Cống hộp",JX274+GP274,0),IF(OR(EN274="Rãnh xây",EN274="Rãnh bê tông"),IF(OR(EN274="Rãnh xây",EN274="Rãnh bê tông"),JX274+GP274,0),IF(EN274="ống nhựa",IF(EN274="Ống nhựa",JX274+HT274,0),IF(EN274="Rãnh thang",IF(EN274="Rãnh thang",JS274+#REF!,0),0))))),2)</f>
        <v>37.520000000000003</v>
      </c>
      <c r="JX274" s="27">
        <v>37.42</v>
      </c>
      <c r="JY274" s="25">
        <f t="shared" si="922"/>
        <v>37.520000000000003</v>
      </c>
      <c r="JZ274" s="25">
        <f t="shared" si="923"/>
        <v>0</v>
      </c>
      <c r="KA274" s="25">
        <f t="shared" si="924"/>
        <v>0</v>
      </c>
      <c r="KB274" s="25">
        <f t="shared" si="925"/>
        <v>0</v>
      </c>
      <c r="KC274" s="25">
        <f t="shared" si="926"/>
        <v>0</v>
      </c>
      <c r="KD274" s="28" t="s">
        <v>98</v>
      </c>
      <c r="KE274" s="27">
        <v>0</v>
      </c>
      <c r="KF274" s="25">
        <f t="shared" si="927"/>
        <v>1.8500000000000014</v>
      </c>
      <c r="KG274" s="25">
        <f t="shared" si="1045"/>
        <v>1.8500000000000014</v>
      </c>
      <c r="KH274" s="27">
        <v>0</v>
      </c>
      <c r="KI274" s="25">
        <f t="shared" si="928"/>
        <v>1.8500000000000014</v>
      </c>
      <c r="KJ274" s="25">
        <f t="shared" si="1046"/>
        <v>1.8500000000000014</v>
      </c>
      <c r="KK274" s="25">
        <f t="shared" si="929"/>
        <v>0</v>
      </c>
      <c r="KL274" s="25">
        <f t="shared" si="930"/>
        <v>0</v>
      </c>
      <c r="KM274" s="25">
        <f t="shared" si="1047"/>
        <v>0</v>
      </c>
      <c r="KN274" s="25">
        <f t="shared" si="931"/>
        <v>0</v>
      </c>
      <c r="KO274" s="25">
        <f t="shared" si="932"/>
        <v>0</v>
      </c>
      <c r="KP274" s="25">
        <f t="shared" si="1048"/>
        <v>0</v>
      </c>
      <c r="KQ274" s="25">
        <f t="shared" si="933"/>
        <v>0.2</v>
      </c>
      <c r="KR274" s="25">
        <f t="shared" si="934"/>
        <v>0.2</v>
      </c>
      <c r="KS274" s="25">
        <f t="shared" si="1049"/>
        <v>0.2</v>
      </c>
      <c r="KT274" s="25">
        <f t="shared" si="935"/>
        <v>0</v>
      </c>
      <c r="KU274" s="25">
        <f t="shared" si="936"/>
        <v>0</v>
      </c>
      <c r="KV274" s="25">
        <f t="shared" si="1050"/>
        <v>0</v>
      </c>
      <c r="KW274" s="25">
        <f t="shared" si="863"/>
        <v>0</v>
      </c>
      <c r="KX274" s="25">
        <f t="shared" si="937"/>
        <v>0</v>
      </c>
      <c r="KY274" s="25">
        <f t="shared" si="1051"/>
        <v>0</v>
      </c>
      <c r="KZ274" s="25">
        <f t="shared" si="938"/>
        <v>0</v>
      </c>
      <c r="LA274" s="25">
        <f t="shared" si="939"/>
        <v>0</v>
      </c>
      <c r="LB274" s="25">
        <f t="shared" si="1052"/>
        <v>0</v>
      </c>
      <c r="LC274" s="25">
        <f t="shared" si="940"/>
        <v>1.4</v>
      </c>
      <c r="LD274" s="25">
        <f t="shared" si="941"/>
        <v>1.4</v>
      </c>
      <c r="LE274" s="25">
        <f t="shared" si="1053"/>
        <v>1.4</v>
      </c>
      <c r="LF274" s="25">
        <f t="shared" si="942"/>
        <v>0</v>
      </c>
      <c r="LG274" s="25">
        <f t="shared" si="943"/>
        <v>0</v>
      </c>
      <c r="LH274" s="25">
        <f t="shared" si="1054"/>
        <v>0</v>
      </c>
      <c r="LI274" s="25">
        <f t="shared" si="944"/>
        <v>0</v>
      </c>
      <c r="LJ274" s="25">
        <f t="shared" si="945"/>
        <v>0</v>
      </c>
      <c r="LK274" s="25">
        <f t="shared" si="1055"/>
        <v>0</v>
      </c>
      <c r="LL274" s="25">
        <f t="shared" si="946"/>
        <v>0</v>
      </c>
      <c r="LM274" s="25">
        <f t="shared" si="947"/>
        <v>0</v>
      </c>
      <c r="LN274" s="25">
        <f t="shared" si="1056"/>
        <v>0</v>
      </c>
      <c r="LO274" s="25">
        <f t="shared" si="948"/>
        <v>0</v>
      </c>
      <c r="LP274" s="25">
        <f t="shared" si="949"/>
        <v>0</v>
      </c>
      <c r="LQ274" s="25">
        <f t="shared" si="1057"/>
        <v>0</v>
      </c>
      <c r="LR274" s="25">
        <f t="shared" si="950"/>
        <v>0</v>
      </c>
      <c r="LS274" s="25">
        <f t="shared" si="951"/>
        <v>0</v>
      </c>
      <c r="LT274" s="25">
        <f t="shared" si="1058"/>
        <v>0</v>
      </c>
      <c r="LU274" s="25">
        <f t="shared" si="952"/>
        <v>0</v>
      </c>
      <c r="LV274" s="25">
        <f t="shared" si="953"/>
        <v>0</v>
      </c>
      <c r="LW274" s="25">
        <f t="shared" si="1059"/>
        <v>0</v>
      </c>
      <c r="LX274" s="25">
        <f t="shared" si="954"/>
        <v>0</v>
      </c>
      <c r="LY274" s="25">
        <f t="shared" si="955"/>
        <v>0</v>
      </c>
      <c r="LZ274" s="25">
        <f t="shared" si="1060"/>
        <v>0</v>
      </c>
      <c r="MA274" s="25">
        <f t="shared" si="956"/>
        <v>0</v>
      </c>
      <c r="MB274" s="25">
        <f t="shared" si="957"/>
        <v>0</v>
      </c>
      <c r="MC274" s="25">
        <f t="shared" si="1061"/>
        <v>0</v>
      </c>
      <c r="MD274" s="25">
        <f t="shared" si="958"/>
        <v>0</v>
      </c>
      <c r="ME274" s="25">
        <f t="shared" si="959"/>
        <v>0</v>
      </c>
      <c r="MF274" s="25">
        <f t="shared" si="1062"/>
        <v>0</v>
      </c>
      <c r="MG274" s="25">
        <f t="shared" si="960"/>
        <v>0</v>
      </c>
      <c r="MH274" s="25">
        <f t="shared" si="961"/>
        <v>0</v>
      </c>
      <c r="MI274" s="25">
        <f t="shared" si="1063"/>
        <v>0</v>
      </c>
      <c r="MJ274" s="25">
        <f t="shared" si="962"/>
        <v>0</v>
      </c>
      <c r="MK274" s="25">
        <f t="shared" si="963"/>
        <v>0</v>
      </c>
      <c r="ML274" s="25">
        <f t="shared" si="1064"/>
        <v>0</v>
      </c>
      <c r="MM274" s="25">
        <f t="shared" si="964"/>
        <v>0</v>
      </c>
      <c r="MN274" s="25">
        <f t="shared" si="965"/>
        <v>0</v>
      </c>
      <c r="MO274" s="25">
        <f t="shared" si="1065"/>
        <v>0</v>
      </c>
      <c r="MP274" s="25">
        <f t="shared" si="966"/>
        <v>0</v>
      </c>
      <c r="MQ274" s="25">
        <f t="shared" si="967"/>
        <v>0</v>
      </c>
      <c r="MR274" s="25">
        <f t="shared" si="1066"/>
        <v>0</v>
      </c>
      <c r="MS274" s="29">
        <v>1.4</v>
      </c>
      <c r="MT274" s="29">
        <v>0</v>
      </c>
      <c r="MU274" s="29">
        <v>1</v>
      </c>
      <c r="MV274" s="29">
        <v>1</v>
      </c>
      <c r="MW274" s="25">
        <f t="shared" si="968"/>
        <v>1.4</v>
      </c>
      <c r="MX274" s="25">
        <f t="shared" si="969"/>
        <v>2.59</v>
      </c>
      <c r="MY274" s="25">
        <f t="shared" si="970"/>
        <v>0</v>
      </c>
      <c r="MZ274" s="25">
        <f t="shared" si="971"/>
        <v>0</v>
      </c>
      <c r="NA274" s="25">
        <f t="shared" si="972"/>
        <v>1.4</v>
      </c>
      <c r="NB274" s="25">
        <f t="shared" si="973"/>
        <v>2.59</v>
      </c>
      <c r="NC274" s="25">
        <f t="shared" si="974"/>
        <v>0</v>
      </c>
      <c r="ND274" s="25">
        <f t="shared" si="975"/>
        <v>0</v>
      </c>
      <c r="NE274" s="25">
        <f t="shared" si="1067"/>
        <v>1.4</v>
      </c>
      <c r="NF274" s="25">
        <f t="shared" si="1067"/>
        <v>2.59</v>
      </c>
      <c r="NG274" s="25">
        <f t="shared" si="1067"/>
        <v>0</v>
      </c>
      <c r="NH274" s="25">
        <f t="shared" si="976"/>
        <v>0</v>
      </c>
      <c r="NI274" s="25">
        <f t="shared" si="977"/>
        <v>99.77</v>
      </c>
      <c r="NJ274" s="25">
        <f t="shared" si="978"/>
        <v>0</v>
      </c>
      <c r="NK274" s="25">
        <f t="shared" si="979"/>
        <v>99.77</v>
      </c>
      <c r="NL274" s="25">
        <f t="shared" si="980"/>
        <v>70.05</v>
      </c>
      <c r="NM274" s="25">
        <f t="shared" si="981"/>
        <v>0</v>
      </c>
      <c r="NN274" s="25">
        <f t="shared" si="1068"/>
        <v>70.05</v>
      </c>
      <c r="NO274" s="25">
        <f t="shared" si="982"/>
        <v>0</v>
      </c>
      <c r="NP274" s="25">
        <f t="shared" si="983"/>
        <v>0</v>
      </c>
      <c r="NQ274" s="25">
        <f t="shared" si="1069"/>
        <v>0</v>
      </c>
      <c r="NR274" s="25">
        <f t="shared" si="984"/>
        <v>0</v>
      </c>
      <c r="NS274" s="25">
        <f t="shared" si="985"/>
        <v>0</v>
      </c>
      <c r="NT274" s="25">
        <f t="shared" si="1070"/>
        <v>0</v>
      </c>
      <c r="NU274" s="25">
        <f t="shared" si="986"/>
        <v>0</v>
      </c>
      <c r="NV274" s="25">
        <f t="shared" si="987"/>
        <v>0</v>
      </c>
      <c r="NW274" s="25">
        <f t="shared" si="1071"/>
        <v>0</v>
      </c>
      <c r="NX274" s="25">
        <f t="shared" si="1072"/>
        <v>70.05</v>
      </c>
      <c r="NY274" s="25">
        <f t="shared" si="1072"/>
        <v>0</v>
      </c>
      <c r="NZ274" s="25">
        <f t="shared" si="1073"/>
        <v>70.05</v>
      </c>
      <c r="OA274" s="25">
        <f t="shared" si="1074"/>
        <v>29.72</v>
      </c>
      <c r="OB274" s="25">
        <f t="shared" si="1074"/>
        <v>0</v>
      </c>
      <c r="OC274" s="25">
        <f t="shared" si="1075"/>
        <v>29.72</v>
      </c>
      <c r="OD274" s="25">
        <f t="shared" si="1076"/>
        <v>70.05</v>
      </c>
      <c r="OE274" s="25">
        <f t="shared" si="1076"/>
        <v>0</v>
      </c>
      <c r="OF274" s="25">
        <f t="shared" si="1076"/>
        <v>70.05</v>
      </c>
      <c r="OG274" s="25">
        <f t="shared" si="988"/>
        <v>0</v>
      </c>
      <c r="OH274" s="25">
        <f t="shared" si="989"/>
        <v>0</v>
      </c>
      <c r="OI274" s="25">
        <f t="shared" si="990"/>
        <v>0</v>
      </c>
      <c r="OJ274" s="25">
        <f t="shared" si="991"/>
        <v>0</v>
      </c>
      <c r="OK274" s="25">
        <f t="shared" si="992"/>
        <v>0</v>
      </c>
      <c r="OL274" s="25">
        <f t="shared" si="993"/>
        <v>0</v>
      </c>
      <c r="OM274" s="25">
        <f t="shared" si="1077"/>
        <v>0</v>
      </c>
      <c r="ON274" s="25">
        <f t="shared" si="1077"/>
        <v>0</v>
      </c>
      <c r="OO274" s="25">
        <f t="shared" si="1077"/>
        <v>0</v>
      </c>
      <c r="OP274" s="25">
        <f t="shared" si="994"/>
        <v>0</v>
      </c>
      <c r="OQ274" s="25">
        <f t="shared" si="995"/>
        <v>0</v>
      </c>
      <c r="OR274" s="25">
        <f t="shared" si="1078"/>
        <v>0</v>
      </c>
      <c r="OS274" s="19">
        <v>536217.23</v>
      </c>
      <c r="OT274" s="19">
        <v>2370409.71</v>
      </c>
    </row>
    <row r="275" spans="1:410" ht="33" customHeight="1" x14ac:dyDescent="0.25">
      <c r="A275" s="18"/>
      <c r="B275" s="18" t="s">
        <v>1071</v>
      </c>
      <c r="C275" s="18">
        <v>326.91000000000003</v>
      </c>
      <c r="D275" s="16" t="e">
        <f>_xlfn.IFNA(INDEX(#REF!,MATCH(E275,#REF!,0)),0)</f>
        <v>#REF!</v>
      </c>
      <c r="E275" s="18" t="s">
        <v>1083</v>
      </c>
      <c r="F275" s="16" t="s">
        <v>765</v>
      </c>
      <c r="G275" s="16" t="s">
        <v>766</v>
      </c>
      <c r="H275" s="16" t="s">
        <v>767</v>
      </c>
      <c r="I275" s="16" t="s">
        <v>768</v>
      </c>
      <c r="J275" s="16" t="s">
        <v>769</v>
      </c>
      <c r="K275" s="16" t="s">
        <v>770</v>
      </c>
      <c r="L275" s="16" t="s">
        <v>771</v>
      </c>
      <c r="M275" s="18">
        <v>1.64</v>
      </c>
      <c r="N275" s="18">
        <v>1.94</v>
      </c>
      <c r="O275" s="18">
        <v>2.04</v>
      </c>
      <c r="P275" s="18">
        <v>2.34</v>
      </c>
      <c r="Q275" s="18">
        <v>0.1</v>
      </c>
      <c r="R275" s="18">
        <v>1.8399999999999999</v>
      </c>
      <c r="S275" s="18">
        <v>2.14</v>
      </c>
      <c r="T275" s="18">
        <v>0.2</v>
      </c>
      <c r="U275" s="18">
        <v>0</v>
      </c>
      <c r="V275" s="18">
        <v>0</v>
      </c>
      <c r="W275" s="18">
        <v>0</v>
      </c>
      <c r="X275" s="18">
        <v>1.64</v>
      </c>
      <c r="Y275" s="18">
        <v>1.9</v>
      </c>
      <c r="Z275" s="20">
        <f t="shared" si="996"/>
        <v>1.6</v>
      </c>
      <c r="AA275" s="18">
        <v>0.22</v>
      </c>
      <c r="AB275" s="18">
        <v>0</v>
      </c>
      <c r="AC275" s="18">
        <v>0</v>
      </c>
      <c r="AD275" s="18">
        <v>0</v>
      </c>
      <c r="AE275" s="18">
        <v>0</v>
      </c>
      <c r="AF275" s="18">
        <v>0</v>
      </c>
      <c r="AG275" s="18">
        <v>1.2</v>
      </c>
      <c r="AH275" s="18">
        <v>1.5</v>
      </c>
      <c r="AI275" s="20">
        <f t="shared" si="997"/>
        <v>1.75</v>
      </c>
      <c r="AJ275" s="18">
        <v>0</v>
      </c>
      <c r="AK275" s="18">
        <v>0</v>
      </c>
      <c r="AL275" s="20">
        <f t="shared" si="998"/>
        <v>0</v>
      </c>
      <c r="AM275" s="18">
        <v>1.64</v>
      </c>
      <c r="AN275" s="18">
        <v>1.5</v>
      </c>
      <c r="AO275" s="18">
        <v>0.15</v>
      </c>
      <c r="AP275" s="18">
        <v>0.22</v>
      </c>
      <c r="AQ275" s="18">
        <v>1.64</v>
      </c>
      <c r="AR275" s="18">
        <v>1.72</v>
      </c>
      <c r="AS275" s="18">
        <v>0.12</v>
      </c>
      <c r="AT275" s="18">
        <v>0.11</v>
      </c>
      <c r="AU275" s="18">
        <v>0</v>
      </c>
      <c r="AV275" s="18">
        <v>1</v>
      </c>
      <c r="AW275" s="18">
        <v>0</v>
      </c>
      <c r="AX275" s="18">
        <v>0</v>
      </c>
      <c r="AY275" s="18">
        <v>0</v>
      </c>
      <c r="AZ275" s="18">
        <v>0</v>
      </c>
      <c r="BA275" s="18">
        <v>0</v>
      </c>
      <c r="BB275" s="18">
        <v>0</v>
      </c>
      <c r="BC275" s="18">
        <v>0</v>
      </c>
      <c r="BD275" s="18">
        <v>0</v>
      </c>
      <c r="BE275" s="18">
        <v>2</v>
      </c>
      <c r="BF275" s="18">
        <v>0</v>
      </c>
      <c r="BG275" s="18">
        <v>0</v>
      </c>
      <c r="BH275" s="18">
        <v>0</v>
      </c>
      <c r="BI275" s="18">
        <v>0</v>
      </c>
      <c r="BJ275" s="18">
        <v>0</v>
      </c>
      <c r="BK275" s="18">
        <v>0</v>
      </c>
      <c r="BL275" s="18">
        <v>0</v>
      </c>
      <c r="BM275" s="18">
        <v>0</v>
      </c>
      <c r="BN275" s="18">
        <v>0</v>
      </c>
      <c r="BO275" s="18">
        <v>0</v>
      </c>
      <c r="BP275" s="18">
        <v>0</v>
      </c>
      <c r="BQ275" s="18">
        <v>0</v>
      </c>
      <c r="BR275" s="18">
        <v>0</v>
      </c>
      <c r="BS275" s="18">
        <v>0</v>
      </c>
      <c r="BT275" s="18">
        <v>0</v>
      </c>
      <c r="BU275" s="18">
        <v>0</v>
      </c>
      <c r="BV275" s="18">
        <v>0</v>
      </c>
      <c r="BW275" s="18">
        <v>0</v>
      </c>
      <c r="BX275" s="18">
        <v>0</v>
      </c>
      <c r="BY275" s="18">
        <v>0</v>
      </c>
      <c r="BZ275" s="18">
        <v>0</v>
      </c>
      <c r="CA275" s="16" t="e">
        <f>_xlfn.IFNA(IF(RIGHT(D275,2)="=G",0,INDEX(#REF!,MATCH(E275,#REF!,0))),0)</f>
        <v>#REF!</v>
      </c>
      <c r="CB275" s="16" t="s">
        <v>776</v>
      </c>
      <c r="CC275" s="18">
        <v>0</v>
      </c>
      <c r="CD275" s="18">
        <v>0</v>
      </c>
      <c r="CE275" s="18">
        <v>1.4</v>
      </c>
      <c r="CF275" s="18">
        <v>0.85</v>
      </c>
      <c r="CG275" s="18">
        <v>0.12</v>
      </c>
      <c r="CH275" s="18">
        <v>2</v>
      </c>
      <c r="CI275" s="16" t="s">
        <v>98</v>
      </c>
      <c r="CJ275" s="18">
        <v>0</v>
      </c>
      <c r="CK275" s="20">
        <f t="shared" si="864"/>
        <v>2.15</v>
      </c>
      <c r="CL275" s="20">
        <f t="shared" si="999"/>
        <v>2.15</v>
      </c>
      <c r="CM275" s="18">
        <v>48.27</v>
      </c>
      <c r="CN275" s="18">
        <v>37.97</v>
      </c>
      <c r="CO275" s="18">
        <v>37.131</v>
      </c>
      <c r="CP275" s="22">
        <f t="shared" si="865"/>
        <v>37.97</v>
      </c>
      <c r="CQ275" s="22">
        <f t="shared" si="866"/>
        <v>35.82</v>
      </c>
      <c r="CR275" s="22">
        <f t="shared" si="1000"/>
        <v>2.15</v>
      </c>
      <c r="CS275" s="22">
        <f t="shared" si="867"/>
        <v>35.919999999999995</v>
      </c>
      <c r="CT275" s="22">
        <f t="shared" si="868"/>
        <v>36.119999999999997</v>
      </c>
      <c r="CU275" s="18">
        <v>36.119999999999997</v>
      </c>
      <c r="CV275" s="22">
        <f t="shared" si="1001"/>
        <v>1.6</v>
      </c>
      <c r="CW275" s="22">
        <f t="shared" si="869"/>
        <v>0</v>
      </c>
      <c r="CX275" s="22">
        <f t="shared" si="870"/>
        <v>0</v>
      </c>
      <c r="CY275" s="22">
        <f t="shared" si="871"/>
        <v>37.700000000000003</v>
      </c>
      <c r="CZ275" s="22">
        <f t="shared" si="872"/>
        <v>37.85</v>
      </c>
      <c r="DA275" s="18">
        <v>37.97</v>
      </c>
      <c r="DB275" s="20">
        <f t="shared" si="1002"/>
        <v>2.15</v>
      </c>
      <c r="DC275" s="20">
        <f t="shared" si="1003"/>
        <v>0</v>
      </c>
      <c r="DD275" s="20">
        <f t="shared" si="1004"/>
        <v>2.15</v>
      </c>
      <c r="DE275" s="20">
        <f t="shared" si="873"/>
        <v>0.1</v>
      </c>
      <c r="DF275" s="20">
        <f t="shared" si="874"/>
        <v>0.2</v>
      </c>
      <c r="DG275" s="20">
        <f t="shared" si="875"/>
        <v>1.85</v>
      </c>
      <c r="DH275" s="20">
        <f t="shared" si="876"/>
        <v>0</v>
      </c>
      <c r="DI275" s="20">
        <f t="shared" si="877"/>
        <v>0</v>
      </c>
      <c r="DJ275" s="20">
        <f t="shared" si="878"/>
        <v>0</v>
      </c>
      <c r="DK275" s="20">
        <f t="shared" si="1005"/>
        <v>2.1500000000000004</v>
      </c>
      <c r="DL275" s="20">
        <f t="shared" si="1006"/>
        <v>0</v>
      </c>
      <c r="DM275" s="20">
        <f t="shared" si="1007"/>
        <v>0</v>
      </c>
      <c r="DN275" s="20">
        <f t="shared" si="1008"/>
        <v>0</v>
      </c>
      <c r="DO275" s="18">
        <v>2.54</v>
      </c>
      <c r="DP275" s="18">
        <v>0</v>
      </c>
      <c r="DQ275" s="18">
        <v>1</v>
      </c>
      <c r="DR275" s="18">
        <v>1</v>
      </c>
      <c r="DS275" s="25">
        <f t="shared" si="1009"/>
        <v>2.54</v>
      </c>
      <c r="DT275" s="25">
        <f t="shared" si="1010"/>
        <v>0</v>
      </c>
      <c r="DU275" s="25">
        <f t="shared" si="1011"/>
        <v>5.46</v>
      </c>
      <c r="DV275" s="25">
        <f t="shared" si="1012"/>
        <v>0</v>
      </c>
      <c r="DW275" s="25">
        <f t="shared" si="1013"/>
        <v>5.46</v>
      </c>
      <c r="DX275" s="25">
        <f t="shared" si="1014"/>
        <v>11.14</v>
      </c>
      <c r="DY275" s="25">
        <f t="shared" si="1015"/>
        <v>0</v>
      </c>
      <c r="DZ275" s="25">
        <f t="shared" si="1016"/>
        <v>11.14</v>
      </c>
      <c r="EA275" s="25">
        <f t="shared" si="1017"/>
        <v>7.15</v>
      </c>
      <c r="EB275" s="25">
        <f t="shared" si="1018"/>
        <v>0</v>
      </c>
      <c r="EC275" s="25">
        <f t="shared" si="1019"/>
        <v>7.15</v>
      </c>
      <c r="ED275" s="25">
        <f t="shared" si="1020"/>
        <v>3.99</v>
      </c>
      <c r="EE275" s="25">
        <f t="shared" si="1020"/>
        <v>0</v>
      </c>
      <c r="EF275" s="25">
        <f t="shared" si="1021"/>
        <v>3.99</v>
      </c>
      <c r="EG275" s="25">
        <f t="shared" si="1022"/>
        <v>7.15</v>
      </c>
      <c r="EH275" s="25">
        <f t="shared" si="1022"/>
        <v>0</v>
      </c>
      <c r="EI275" s="25">
        <f t="shared" si="1023"/>
        <v>7.15</v>
      </c>
      <c r="EJ275" s="18">
        <v>326.91000000000003</v>
      </c>
      <c r="EK275" s="18">
        <v>365.61</v>
      </c>
      <c r="EL275" s="18" t="s">
        <v>1083</v>
      </c>
      <c r="EM275" s="18" t="s">
        <v>1084</v>
      </c>
      <c r="EN275" s="16" t="s">
        <v>774</v>
      </c>
      <c r="EO275" s="16" t="s">
        <v>132</v>
      </c>
      <c r="EP275" s="16" t="e">
        <f>IF(OR(EN275="Cống tròn",EN275="Cống hộp",EN275="Ống nhựa"),INDEX(#REF!,MATCH(E275,#REF!,0)),IF(OR(EN275="Rãnh xây",EN275="Rãnh bê tông"),INDEX(#REF!,MATCH(E275,#REF!,0)),0))</f>
        <v>#REF!</v>
      </c>
      <c r="EQ275" s="18">
        <v>37.499999999999986</v>
      </c>
      <c r="ER275" s="18">
        <v>1</v>
      </c>
      <c r="ES275" s="25">
        <f t="shared" si="1024"/>
        <v>37</v>
      </c>
      <c r="ET275" s="1" t="e">
        <f>_xlfn.IFNA(IF(EN275="Cống tròn",INDEX(#REF!,MATCH(E275,#REF!,0)),IF(EN275="Cống hộp",INDEX(#REF!,MATCH(E275,#REF!,0)),EU275&amp;" ,"&amp;EV275)),0)</f>
        <v>#REF!</v>
      </c>
      <c r="EU275" s="16" t="s">
        <v>769</v>
      </c>
      <c r="EV275" s="16" t="s">
        <v>775</v>
      </c>
      <c r="EW275" s="16" t="e">
        <f>_xlfn.IFNA(INDEX(#REF!,MATCH(E275,#REF!,0)),0)</f>
        <v>#REF!</v>
      </c>
      <c r="EX275" s="16"/>
      <c r="EY275" s="18">
        <v>0</v>
      </c>
      <c r="EZ275" s="18">
        <v>0</v>
      </c>
      <c r="FA275" s="18">
        <v>0</v>
      </c>
      <c r="FB275" s="19">
        <v>0</v>
      </c>
      <c r="FC275" s="19">
        <v>0</v>
      </c>
      <c r="FD275" s="25">
        <f t="shared" si="879"/>
        <v>0</v>
      </c>
      <c r="FE275" s="25">
        <f t="shared" si="1025"/>
        <v>0</v>
      </c>
      <c r="FF275" s="18">
        <v>0.1</v>
      </c>
      <c r="FG275" s="18">
        <v>2</v>
      </c>
      <c r="FH275" s="18">
        <v>1</v>
      </c>
      <c r="FI275" s="25">
        <f t="shared" si="1026"/>
        <v>1.2</v>
      </c>
      <c r="FJ275" s="18">
        <v>0</v>
      </c>
      <c r="FK275" s="18">
        <v>0</v>
      </c>
      <c r="FL275" s="18">
        <v>0.2</v>
      </c>
      <c r="FM275" s="18">
        <v>1.4</v>
      </c>
      <c r="FN275" s="18">
        <v>0</v>
      </c>
      <c r="FO275" s="25">
        <f t="shared" si="1027"/>
        <v>1.4</v>
      </c>
      <c r="FP275" s="18">
        <v>1.4999999999999999E-2</v>
      </c>
      <c r="FQ275" s="18">
        <v>1</v>
      </c>
      <c r="FR275" s="25">
        <f t="shared" si="880"/>
        <v>36</v>
      </c>
      <c r="FS275" s="25">
        <f t="shared" si="881"/>
        <v>0.52500000000000002</v>
      </c>
      <c r="FT275" s="25">
        <f t="shared" si="882"/>
        <v>36.524999999999999</v>
      </c>
      <c r="FU275" s="25">
        <f t="shared" si="883"/>
        <v>-0.97499999999998721</v>
      </c>
      <c r="FV275" s="25" t="str">
        <f t="shared" si="1028"/>
        <v>Thêm 01</v>
      </c>
      <c r="FW275" s="25">
        <f t="shared" si="1029"/>
        <v>0.04</v>
      </c>
      <c r="FX275" s="16"/>
      <c r="FY275" s="16"/>
      <c r="FZ275" s="16"/>
      <c r="GA275" s="16"/>
      <c r="GB275" s="19">
        <v>0</v>
      </c>
      <c r="GC275" s="19">
        <v>0</v>
      </c>
      <c r="GD275" s="19">
        <v>0</v>
      </c>
      <c r="GE275" s="19">
        <v>0</v>
      </c>
      <c r="GF275" s="19">
        <v>0</v>
      </c>
      <c r="GG275" s="19">
        <v>0</v>
      </c>
      <c r="GH275" s="19">
        <v>0</v>
      </c>
      <c r="GI275" s="19">
        <v>0</v>
      </c>
      <c r="GJ275" s="19">
        <v>0</v>
      </c>
      <c r="GK275" s="19">
        <v>0</v>
      </c>
      <c r="GL275" s="25">
        <f t="shared" si="884"/>
        <v>0</v>
      </c>
      <c r="GM275" s="25">
        <f t="shared" si="1030"/>
        <v>0</v>
      </c>
      <c r="GN275" s="19">
        <v>0</v>
      </c>
      <c r="GO275" s="19">
        <v>0</v>
      </c>
      <c r="GP275" s="19">
        <v>0</v>
      </c>
      <c r="GQ275" s="19">
        <v>0</v>
      </c>
      <c r="GR275" s="1" t="e">
        <f>_xlfn.IFNA(INDEX(#REF!,MATCH(E275,#REF!,0)),0)</f>
        <v>#REF!</v>
      </c>
      <c r="GS275" s="16"/>
      <c r="GT275" s="18">
        <v>0</v>
      </c>
      <c r="GU275" s="18">
        <v>0</v>
      </c>
      <c r="GV275" s="18">
        <v>0</v>
      </c>
      <c r="GW275" s="18">
        <v>0</v>
      </c>
      <c r="GX275" s="25">
        <f t="shared" si="885"/>
        <v>0</v>
      </c>
      <c r="GY275" s="25">
        <f t="shared" si="886"/>
        <v>0</v>
      </c>
      <c r="GZ275" s="25">
        <f t="shared" si="1031"/>
        <v>0</v>
      </c>
      <c r="HA275" s="1" t="e" cm="1">
        <f t="array" ref="HA275">INDEX(#REF!,MATCH(EJ275&amp;EK275&amp;HD275&amp;HE275&amp;HF275,#REF!&amp;#REF!&amp;#REF!&amp;#REF!&amp;#REF!,0))</f>
        <v>#REF!</v>
      </c>
      <c r="HB275" s="16"/>
      <c r="HC275" s="25">
        <f t="shared" si="1032"/>
        <v>0</v>
      </c>
      <c r="HD275" s="18">
        <v>0</v>
      </c>
      <c r="HE275" s="18">
        <v>0</v>
      </c>
      <c r="HF275" s="18">
        <v>0</v>
      </c>
      <c r="HG275" s="1" t="e" cm="1">
        <f t="array" ref="HG275">INDEX(#REF!,MATCH(EJ275&amp;EK275&amp;HJ275&amp;HK275&amp;HL275,#REF!&amp;#REF!&amp;#REF!&amp;#REF!&amp;#REF!,0))</f>
        <v>#REF!</v>
      </c>
      <c r="HH275" s="16"/>
      <c r="HI275" s="25">
        <f t="shared" si="1033"/>
        <v>0</v>
      </c>
      <c r="HJ275" s="25">
        <f t="shared" si="1034"/>
        <v>0</v>
      </c>
      <c r="HK275" s="19">
        <v>0</v>
      </c>
      <c r="HL275" s="19">
        <v>0</v>
      </c>
      <c r="HM275" s="18">
        <v>0.01</v>
      </c>
      <c r="HN275" s="18">
        <v>1</v>
      </c>
      <c r="HO275" s="25">
        <f t="shared" si="1035"/>
        <v>0</v>
      </c>
      <c r="HP275" s="25">
        <f t="shared" si="1036"/>
        <v>0</v>
      </c>
      <c r="HQ275" s="25">
        <f t="shared" si="1037"/>
        <v>0</v>
      </c>
      <c r="HR275" s="25">
        <f t="shared" si="1038"/>
        <v>0</v>
      </c>
      <c r="HS275" s="25">
        <f t="shared" si="1039"/>
        <v>0</v>
      </c>
      <c r="HT275" s="19">
        <v>0</v>
      </c>
      <c r="HU275" s="19">
        <v>0</v>
      </c>
      <c r="HV275" s="19">
        <v>0</v>
      </c>
      <c r="HW275" s="25">
        <f t="shared" si="1040"/>
        <v>0</v>
      </c>
      <c r="HX275" s="19">
        <v>0</v>
      </c>
      <c r="HY275" s="19">
        <v>0</v>
      </c>
      <c r="HZ275" s="18">
        <v>37.97</v>
      </c>
      <c r="IA275" s="20">
        <f>ROUND(IF(EN275="Cống tròn",IF(EN275="Cống tròn",IF(EU275="Không có móng",IQ275-FF275,IF(EU275="Đế",IP275-FN275,IF(OR(EU275="Móng bê tông",EU275="Móng bê tông kết hợp đế"),II275-FJ275,0))),0),IF(EN275="Cống hộp",IF(AND(EN275="Cống hộp",EU275="Không có móng"),IQ275-GF275,IF(AND(EN275="Cống hộp",EU275="Móng bê tông"),IJ275-GB275,0)),IF(OR(EN275="Rãnh xây",EN275="Rãnh bê tông"),IF(OR(EN275="Rãnh xây",EN275="Rãnh bê tông"),IK275-GB275,0),IF(EN275="Ống nhựa",IF(AND(EN275="Ống nhựa",EU275="Không đắp cát"),IQ275-HT275,IF(AND(EN275="Ống nhựa",EU275="Đắp cát"),IH275-HX275,0)),IF(EN275="Rãnh thang",IF(EN275="Rãnh thang",IF(EU275="Móng bê tông",#REF!-#REF!,IQ275),0),0))))),2)</f>
        <v>36.119999999999997</v>
      </c>
      <c r="IB275" s="20">
        <f t="shared" si="1041"/>
        <v>1.8500000000000014</v>
      </c>
      <c r="IC275" s="20">
        <f t="shared" si="887"/>
        <v>36.119999999999997</v>
      </c>
      <c r="ID275" s="20">
        <f t="shared" si="888"/>
        <v>0</v>
      </c>
      <c r="IE275" s="20">
        <f t="shared" si="889"/>
        <v>0</v>
      </c>
      <c r="IF275" s="20">
        <f t="shared" si="890"/>
        <v>0</v>
      </c>
      <c r="IG275" s="20">
        <f>IF(EN275="Rãnh thang",IF(AND(EN275="Rãnh thang",EU275="Móng bê tông"),IQ275-#REF!,0),IF(EN275="Ống nhựa",IF(AND(EN275="Ống nhựa",EU275="Đắp cát"),IQ275-HT275,0),IF(EN275="Cống tròn",IF(EN275="Cống tròn",IF(OR(EU275="Móng bê tông",EU275="Móng bê tông kết hợp đế"),IM275-FL275,0),0),IF(EN275="Cống hộp",IF(AND(EN275="Cống hộp",EU275="Móng bê tông"),IN275-GD275,0),IF(OR(EN275="Rãnh xây",EN275="Rãnh bê tông"),IF(AND(EN275="Rãnh xây",EU275="Móng bê tông"),IO275-GD275,IF(AND(EN275="Rãnh bê tông",EU275="Móng bê tông"),IO275-GD275,0)),0)))))</f>
        <v>36.119999999999997</v>
      </c>
      <c r="IH275" s="20">
        <f t="shared" si="891"/>
        <v>0</v>
      </c>
      <c r="II275" s="20">
        <f t="shared" si="892"/>
        <v>36.119999999999997</v>
      </c>
      <c r="IJ275" s="20">
        <f t="shared" si="893"/>
        <v>0</v>
      </c>
      <c r="IK275" s="20">
        <f t="shared" si="894"/>
        <v>0</v>
      </c>
      <c r="IL275" s="20">
        <f t="shared" si="895"/>
        <v>36.32</v>
      </c>
      <c r="IM275" s="20">
        <f t="shared" si="896"/>
        <v>36.32</v>
      </c>
      <c r="IN275" s="20">
        <f t="shared" si="897"/>
        <v>0</v>
      </c>
      <c r="IO275" s="20">
        <f t="shared" si="898"/>
        <v>0</v>
      </c>
      <c r="IP275" s="20">
        <f t="shared" si="899"/>
        <v>0</v>
      </c>
      <c r="IQ275" s="18">
        <v>36.42</v>
      </c>
      <c r="IR275" s="25">
        <f t="shared" si="1042"/>
        <v>0</v>
      </c>
      <c r="IS275" s="25">
        <f t="shared" si="900"/>
        <v>0</v>
      </c>
      <c r="IT275" s="25">
        <f t="shared" si="901"/>
        <v>0</v>
      </c>
      <c r="IU275" s="25">
        <f>ROUND(IF(EN275="Cống tròn",IF(EN275="Cống tròn",IV275+FF275,0),IF(EN275="Cống hộp",IF(EN275="Cống hộp",IV275+GP275,0),IF(OR(EN275="Rãnh xây",EN275="Rãnh bê tông"),IF(OR(EN275="Rãnh xây",EN275="Rãnh bê tông"),IV275+GP275,0),IF(EN275="ống nhựa",IF(EN275="Ống nhựa",IV275+HT275,0),IF(EN275="Rãnh thang",IF(EN275="Rãnh thang",IQ275+#REF!,0),0))))),2)</f>
        <v>37.450000000000003</v>
      </c>
      <c r="IV275" s="18">
        <v>37.35</v>
      </c>
      <c r="IW275" s="25">
        <f t="shared" si="902"/>
        <v>37.450000000000003</v>
      </c>
      <c r="IX275" s="25">
        <f t="shared" si="903"/>
        <v>0</v>
      </c>
      <c r="IY275" s="25">
        <f t="shared" si="904"/>
        <v>0</v>
      </c>
      <c r="IZ275" s="25">
        <f t="shared" si="905"/>
        <v>0</v>
      </c>
      <c r="JA275" s="25">
        <f t="shared" si="906"/>
        <v>0</v>
      </c>
      <c r="JB275" s="18">
        <v>37.909999999999997</v>
      </c>
      <c r="JC275" s="20">
        <f>ROUND(IF(EN275="Cống tròn",IF(EN275="Cống tròn",IF(EU275="Không có móng",JS275-FF275,IF(EU275="Đế",JR275-FN275,IF(OR(EU275="Móng bê tông",EU275="Móng bê tông kết hợp đế"),JK275-FJ275,0))),0),IF(EN275="Cống hộp",IF(AND(EN275="Cống hộp",EU275="Không có móng"),JS275-GF275,IF(AND(EN275="Cống hộp",EU275="Móng bê tông"),JL275-GB275,0)),IF(OR(EN275="Rãnh xây",EN275="Rãnh bê tông"),IF(OR(EN275="Rãnh xây",EN275="Rãnh bê tông"),JM275-GB275,0),IF(EN275="Ống nhựa",IF(AND(EN275="Ống nhựa",EU275="Không đắp cát"),JS275-HT275,IF(AND(EN275="Ống nhựa",EU275="Đắp cát"),JJ275-HX275,0)),IF(EN275="Rãnh thang",IF(EN275="Rãnh thang",IF(EU275="Móng bê tông",#REF!-#REF!,JS275),0),0))))),2)</f>
        <v>36.049999999999997</v>
      </c>
      <c r="JD275" s="20">
        <f t="shared" si="1043"/>
        <v>1.8599999999999994</v>
      </c>
      <c r="JE275" s="20">
        <f t="shared" si="907"/>
        <v>36.049999999999997</v>
      </c>
      <c r="JF275" s="20">
        <f t="shared" si="908"/>
        <v>0</v>
      </c>
      <c r="JG275" s="20">
        <f t="shared" si="909"/>
        <v>0</v>
      </c>
      <c r="JH275" s="20">
        <f t="shared" si="910"/>
        <v>0</v>
      </c>
      <c r="JI275" s="20">
        <f>IF(EN275="Rãnh thang",IF(AND(EN275="Rãnh thang",EU275="Móng bê tông"),JS275-#REF!,0),IF(EN275="Ống nhựa",IF(AND(EN275="Ống nhựa",EU275="Đắp cát"),JS275-HT275,0),IF(EN275="Cống tròn",IF(EN275="Cống tròn",IF(OR(EU275="Móng bê tông",EU275="Móng bê tông kết hợp đế"),JO275-FL275,0),0),IF(EN275="Cống hộp",IF(AND(EN275="Cống hộp",EU275="Móng bê tông"),JP275-GD275,0),IF(OR(EN275="Rãnh xây",EN275="Rãnh bê tông"),IF(AND(EN275="Rãnh xây",EU275="Móng bê tông"),JQ275-GD275,IF(AND(EN275="Rãnh bê tông",EU275="Móng bê tông"),JQ275-GD275,0)),0)))))</f>
        <v>36.049999999999997</v>
      </c>
      <c r="JJ275" s="20">
        <f t="shared" si="911"/>
        <v>0</v>
      </c>
      <c r="JK275" s="20">
        <f t="shared" si="912"/>
        <v>36.049999999999997</v>
      </c>
      <c r="JL275" s="20">
        <f t="shared" si="913"/>
        <v>0</v>
      </c>
      <c r="JM275" s="20">
        <f t="shared" si="914"/>
        <v>0</v>
      </c>
      <c r="JN275" s="20">
        <f t="shared" si="915"/>
        <v>36.25</v>
      </c>
      <c r="JO275" s="20">
        <f t="shared" si="916"/>
        <v>36.25</v>
      </c>
      <c r="JP275" s="20">
        <f t="shared" si="917"/>
        <v>0</v>
      </c>
      <c r="JQ275" s="20">
        <f t="shared" si="918"/>
        <v>0</v>
      </c>
      <c r="JR275" s="20">
        <f t="shared" si="919"/>
        <v>0</v>
      </c>
      <c r="JS275" s="26">
        <v>36.35</v>
      </c>
      <c r="JT275" s="25">
        <f t="shared" si="1044"/>
        <v>0</v>
      </c>
      <c r="JU275" s="25">
        <f t="shared" si="920"/>
        <v>0</v>
      </c>
      <c r="JV275" s="25">
        <f t="shared" si="921"/>
        <v>0</v>
      </c>
      <c r="JW275" s="25">
        <f>ROUND(IF(EN275="Cống tròn",IF(EN275="Cống tròn",JX275+FF275,0),IF(EN275="Cống hộp",IF(EN275="Cống hộp",JX275+GP275,0),IF(OR(EN275="Rãnh xây",EN275="Rãnh bê tông"),IF(OR(EN275="Rãnh xây",EN275="Rãnh bê tông"),JX275+GP275,0),IF(EN275="ống nhựa",IF(EN275="Ống nhựa",JX275+HT275,0),IF(EN275="Rãnh thang",IF(EN275="Rãnh thang",JS275+#REF!,0),0))))),2)</f>
        <v>37.450000000000003</v>
      </c>
      <c r="JX275" s="27">
        <v>37.35</v>
      </c>
      <c r="JY275" s="25">
        <f t="shared" si="922"/>
        <v>37.450000000000003</v>
      </c>
      <c r="JZ275" s="25">
        <f t="shared" si="923"/>
        <v>0</v>
      </c>
      <c r="KA275" s="25">
        <f t="shared" si="924"/>
        <v>0</v>
      </c>
      <c r="KB275" s="25">
        <f t="shared" si="925"/>
        <v>0</v>
      </c>
      <c r="KC275" s="25">
        <f t="shared" si="926"/>
        <v>0</v>
      </c>
      <c r="KD275" s="28" t="s">
        <v>98</v>
      </c>
      <c r="KE275" s="27">
        <v>0</v>
      </c>
      <c r="KF275" s="25">
        <f t="shared" si="927"/>
        <v>1.8500000000000014</v>
      </c>
      <c r="KG275" s="25">
        <f t="shared" si="1045"/>
        <v>1.8500000000000014</v>
      </c>
      <c r="KH275" s="27">
        <v>0</v>
      </c>
      <c r="KI275" s="25">
        <f t="shared" si="928"/>
        <v>1.8599999999999994</v>
      </c>
      <c r="KJ275" s="25">
        <f t="shared" si="1046"/>
        <v>1.8599999999999994</v>
      </c>
      <c r="KK275" s="25">
        <f t="shared" si="929"/>
        <v>0</v>
      </c>
      <c r="KL275" s="25">
        <f t="shared" si="930"/>
        <v>0</v>
      </c>
      <c r="KM275" s="25">
        <f t="shared" si="1047"/>
        <v>0</v>
      </c>
      <c r="KN275" s="25">
        <f t="shared" si="931"/>
        <v>0</v>
      </c>
      <c r="KO275" s="25">
        <f t="shared" si="932"/>
        <v>0</v>
      </c>
      <c r="KP275" s="25">
        <f t="shared" si="1048"/>
        <v>0</v>
      </c>
      <c r="KQ275" s="25">
        <f t="shared" si="933"/>
        <v>0.2</v>
      </c>
      <c r="KR275" s="25">
        <f t="shared" si="934"/>
        <v>0.2</v>
      </c>
      <c r="KS275" s="25">
        <f t="shared" si="1049"/>
        <v>0.2</v>
      </c>
      <c r="KT275" s="25">
        <f t="shared" si="935"/>
        <v>0</v>
      </c>
      <c r="KU275" s="25">
        <f t="shared" si="936"/>
        <v>0</v>
      </c>
      <c r="KV275" s="25">
        <f t="shared" si="1050"/>
        <v>0</v>
      </c>
      <c r="KW275" s="25">
        <f t="shared" si="863"/>
        <v>0</v>
      </c>
      <c r="KX275" s="25">
        <f t="shared" si="937"/>
        <v>0</v>
      </c>
      <c r="KY275" s="25">
        <f t="shared" si="1051"/>
        <v>0</v>
      </c>
      <c r="KZ275" s="25">
        <f t="shared" si="938"/>
        <v>0</v>
      </c>
      <c r="LA275" s="25">
        <f t="shared" si="939"/>
        <v>0</v>
      </c>
      <c r="LB275" s="25">
        <f t="shared" si="1052"/>
        <v>0</v>
      </c>
      <c r="LC275" s="25">
        <f t="shared" si="940"/>
        <v>1.4</v>
      </c>
      <c r="LD275" s="25">
        <f t="shared" si="941"/>
        <v>1.4</v>
      </c>
      <c r="LE275" s="25">
        <f t="shared" si="1053"/>
        <v>1.4</v>
      </c>
      <c r="LF275" s="25">
        <f t="shared" si="942"/>
        <v>0</v>
      </c>
      <c r="LG275" s="25">
        <f t="shared" si="943"/>
        <v>0</v>
      </c>
      <c r="LH275" s="25">
        <f t="shared" si="1054"/>
        <v>0</v>
      </c>
      <c r="LI275" s="25">
        <f t="shared" si="944"/>
        <v>0</v>
      </c>
      <c r="LJ275" s="25">
        <f t="shared" si="945"/>
        <v>0</v>
      </c>
      <c r="LK275" s="25">
        <f t="shared" si="1055"/>
        <v>0</v>
      </c>
      <c r="LL275" s="25">
        <f t="shared" si="946"/>
        <v>0</v>
      </c>
      <c r="LM275" s="25">
        <f t="shared" si="947"/>
        <v>0</v>
      </c>
      <c r="LN275" s="25">
        <f t="shared" si="1056"/>
        <v>0</v>
      </c>
      <c r="LO275" s="25">
        <f t="shared" si="948"/>
        <v>0</v>
      </c>
      <c r="LP275" s="25">
        <f t="shared" si="949"/>
        <v>0</v>
      </c>
      <c r="LQ275" s="25">
        <f t="shared" si="1057"/>
        <v>0</v>
      </c>
      <c r="LR275" s="25">
        <f t="shared" si="950"/>
        <v>0</v>
      </c>
      <c r="LS275" s="25">
        <f t="shared" si="951"/>
        <v>0</v>
      </c>
      <c r="LT275" s="25">
        <f t="shared" si="1058"/>
        <v>0</v>
      </c>
      <c r="LU275" s="25">
        <f t="shared" si="952"/>
        <v>0</v>
      </c>
      <c r="LV275" s="25">
        <f t="shared" si="953"/>
        <v>0</v>
      </c>
      <c r="LW275" s="25">
        <f t="shared" si="1059"/>
        <v>0</v>
      </c>
      <c r="LX275" s="25">
        <f t="shared" si="954"/>
        <v>0</v>
      </c>
      <c r="LY275" s="25">
        <f t="shared" si="955"/>
        <v>0</v>
      </c>
      <c r="LZ275" s="25">
        <f t="shared" si="1060"/>
        <v>0</v>
      </c>
      <c r="MA275" s="25">
        <f t="shared" si="956"/>
        <v>0</v>
      </c>
      <c r="MB275" s="25">
        <f t="shared" si="957"/>
        <v>0</v>
      </c>
      <c r="MC275" s="25">
        <f t="shared" si="1061"/>
        <v>0</v>
      </c>
      <c r="MD275" s="25">
        <f t="shared" si="958"/>
        <v>0</v>
      </c>
      <c r="ME275" s="25">
        <f t="shared" si="959"/>
        <v>0</v>
      </c>
      <c r="MF275" s="25">
        <f t="shared" si="1062"/>
        <v>0</v>
      </c>
      <c r="MG275" s="25">
        <f t="shared" si="960"/>
        <v>0</v>
      </c>
      <c r="MH275" s="25">
        <f t="shared" si="961"/>
        <v>0</v>
      </c>
      <c r="MI275" s="25">
        <f t="shared" si="1063"/>
        <v>0</v>
      </c>
      <c r="MJ275" s="25">
        <f t="shared" si="962"/>
        <v>0</v>
      </c>
      <c r="MK275" s="25">
        <f t="shared" si="963"/>
        <v>0</v>
      </c>
      <c r="ML275" s="25">
        <f t="shared" si="1064"/>
        <v>0</v>
      </c>
      <c r="MM275" s="25">
        <f t="shared" si="964"/>
        <v>0</v>
      </c>
      <c r="MN275" s="25">
        <f t="shared" si="965"/>
        <v>0</v>
      </c>
      <c r="MO275" s="25">
        <f t="shared" si="1065"/>
        <v>0</v>
      </c>
      <c r="MP275" s="25">
        <f t="shared" si="966"/>
        <v>0</v>
      </c>
      <c r="MQ275" s="25">
        <f t="shared" si="967"/>
        <v>0</v>
      </c>
      <c r="MR275" s="25">
        <f t="shared" si="1066"/>
        <v>0</v>
      </c>
      <c r="MS275" s="29">
        <v>1.4</v>
      </c>
      <c r="MT275" s="29">
        <v>0</v>
      </c>
      <c r="MU275" s="29">
        <v>1</v>
      </c>
      <c r="MV275" s="29">
        <v>1</v>
      </c>
      <c r="MW275" s="25">
        <f t="shared" si="968"/>
        <v>1.4</v>
      </c>
      <c r="MX275" s="25">
        <f t="shared" si="969"/>
        <v>2.59</v>
      </c>
      <c r="MY275" s="25">
        <f t="shared" si="970"/>
        <v>0</v>
      </c>
      <c r="MZ275" s="25">
        <f t="shared" si="971"/>
        <v>0</v>
      </c>
      <c r="NA275" s="25">
        <f t="shared" si="972"/>
        <v>1.4</v>
      </c>
      <c r="NB275" s="25">
        <f t="shared" si="973"/>
        <v>2.6</v>
      </c>
      <c r="NC275" s="25">
        <f t="shared" si="974"/>
        <v>0</v>
      </c>
      <c r="ND275" s="25">
        <f t="shared" si="975"/>
        <v>0</v>
      </c>
      <c r="NE275" s="25">
        <f t="shared" si="1067"/>
        <v>1.4</v>
      </c>
      <c r="NF275" s="25">
        <f t="shared" si="1067"/>
        <v>2.5949999999999998</v>
      </c>
      <c r="NG275" s="25">
        <f t="shared" si="1067"/>
        <v>0</v>
      </c>
      <c r="NH275" s="25">
        <f t="shared" si="976"/>
        <v>0</v>
      </c>
      <c r="NI275" s="25">
        <f t="shared" si="977"/>
        <v>97.31</v>
      </c>
      <c r="NJ275" s="25">
        <f t="shared" si="978"/>
        <v>0</v>
      </c>
      <c r="NK275" s="25">
        <f t="shared" si="979"/>
        <v>97.31</v>
      </c>
      <c r="NL275" s="25">
        <f t="shared" si="980"/>
        <v>68.2</v>
      </c>
      <c r="NM275" s="25">
        <f t="shared" si="981"/>
        <v>0</v>
      </c>
      <c r="NN275" s="25">
        <f t="shared" si="1068"/>
        <v>68.2</v>
      </c>
      <c r="NO275" s="25">
        <f t="shared" si="982"/>
        <v>0</v>
      </c>
      <c r="NP275" s="25">
        <f t="shared" si="983"/>
        <v>0</v>
      </c>
      <c r="NQ275" s="25">
        <f t="shared" si="1069"/>
        <v>0</v>
      </c>
      <c r="NR275" s="25">
        <f t="shared" si="984"/>
        <v>0</v>
      </c>
      <c r="NS275" s="25">
        <f t="shared" si="985"/>
        <v>0</v>
      </c>
      <c r="NT275" s="25">
        <f t="shared" si="1070"/>
        <v>0</v>
      </c>
      <c r="NU275" s="25">
        <f t="shared" si="986"/>
        <v>0</v>
      </c>
      <c r="NV275" s="25">
        <f t="shared" si="987"/>
        <v>0</v>
      </c>
      <c r="NW275" s="25">
        <f t="shared" si="1071"/>
        <v>0</v>
      </c>
      <c r="NX275" s="25">
        <f t="shared" si="1072"/>
        <v>68.2</v>
      </c>
      <c r="NY275" s="25">
        <f t="shared" si="1072"/>
        <v>0</v>
      </c>
      <c r="NZ275" s="25">
        <f t="shared" si="1073"/>
        <v>68.2</v>
      </c>
      <c r="OA275" s="25">
        <f t="shared" si="1074"/>
        <v>29.11</v>
      </c>
      <c r="OB275" s="25">
        <f t="shared" si="1074"/>
        <v>0</v>
      </c>
      <c r="OC275" s="25">
        <f t="shared" si="1075"/>
        <v>29.11</v>
      </c>
      <c r="OD275" s="25">
        <f t="shared" si="1076"/>
        <v>68.2</v>
      </c>
      <c r="OE275" s="25">
        <f t="shared" si="1076"/>
        <v>0</v>
      </c>
      <c r="OF275" s="25">
        <f t="shared" si="1076"/>
        <v>68.2</v>
      </c>
      <c r="OG275" s="25">
        <f t="shared" si="988"/>
        <v>0</v>
      </c>
      <c r="OH275" s="25">
        <f t="shared" si="989"/>
        <v>0</v>
      </c>
      <c r="OI275" s="25">
        <f t="shared" si="990"/>
        <v>0</v>
      </c>
      <c r="OJ275" s="25">
        <f t="shared" si="991"/>
        <v>0</v>
      </c>
      <c r="OK275" s="25">
        <f t="shared" si="992"/>
        <v>0</v>
      </c>
      <c r="OL275" s="25">
        <f t="shared" si="993"/>
        <v>0</v>
      </c>
      <c r="OM275" s="25">
        <f t="shared" si="1077"/>
        <v>0</v>
      </c>
      <c r="ON275" s="25">
        <f t="shared" si="1077"/>
        <v>0</v>
      </c>
      <c r="OO275" s="25">
        <f t="shared" si="1077"/>
        <v>0</v>
      </c>
      <c r="OP275" s="25">
        <f t="shared" si="994"/>
        <v>0</v>
      </c>
      <c r="OQ275" s="25">
        <f t="shared" si="995"/>
        <v>0</v>
      </c>
      <c r="OR275" s="25">
        <f t="shared" si="1078"/>
        <v>0</v>
      </c>
      <c r="OS275" s="19">
        <v>536217.23</v>
      </c>
      <c r="OT275" s="19">
        <v>2370450.08</v>
      </c>
    </row>
    <row r="276" spans="1:410" ht="33" customHeight="1" x14ac:dyDescent="0.25">
      <c r="A276" s="18"/>
      <c r="B276" s="18" t="s">
        <v>1071</v>
      </c>
      <c r="C276" s="18">
        <v>365.61</v>
      </c>
      <c r="D276" s="16" t="e">
        <f>_xlfn.IFNA(INDEX(#REF!,MATCH(E276,#REF!,0)),0)</f>
        <v>#REF!</v>
      </c>
      <c r="E276" s="18" t="s">
        <v>1084</v>
      </c>
      <c r="F276" s="16" t="s">
        <v>765</v>
      </c>
      <c r="G276" s="16" t="s">
        <v>766</v>
      </c>
      <c r="H276" s="16" t="s">
        <v>767</v>
      </c>
      <c r="I276" s="16" t="s">
        <v>768</v>
      </c>
      <c r="J276" s="16" t="s">
        <v>769</v>
      </c>
      <c r="K276" s="16" t="s">
        <v>770</v>
      </c>
      <c r="L276" s="16" t="s">
        <v>771</v>
      </c>
      <c r="M276" s="18">
        <v>1.64</v>
      </c>
      <c r="N276" s="18">
        <v>1.94</v>
      </c>
      <c r="O276" s="18">
        <v>2.04</v>
      </c>
      <c r="P276" s="18">
        <v>2.34</v>
      </c>
      <c r="Q276" s="18">
        <v>0.1</v>
      </c>
      <c r="R276" s="18">
        <v>1.8399999999999999</v>
      </c>
      <c r="S276" s="18">
        <v>2.14</v>
      </c>
      <c r="T276" s="18">
        <v>0.2</v>
      </c>
      <c r="U276" s="18">
        <v>0</v>
      </c>
      <c r="V276" s="18">
        <v>0</v>
      </c>
      <c r="W276" s="18">
        <v>0</v>
      </c>
      <c r="X276" s="18">
        <v>1.64</v>
      </c>
      <c r="Y276" s="18">
        <v>1.9</v>
      </c>
      <c r="Z276" s="20">
        <f t="shared" si="996"/>
        <v>1.6</v>
      </c>
      <c r="AA276" s="18">
        <v>0.22</v>
      </c>
      <c r="AB276" s="18">
        <v>0</v>
      </c>
      <c r="AC276" s="18">
        <v>0</v>
      </c>
      <c r="AD276" s="18">
        <v>0</v>
      </c>
      <c r="AE276" s="18">
        <v>0</v>
      </c>
      <c r="AF276" s="18">
        <v>0</v>
      </c>
      <c r="AG276" s="18">
        <v>1.2</v>
      </c>
      <c r="AH276" s="18">
        <v>1.5</v>
      </c>
      <c r="AI276" s="20">
        <f t="shared" si="997"/>
        <v>1.75</v>
      </c>
      <c r="AJ276" s="18">
        <v>0</v>
      </c>
      <c r="AK276" s="18">
        <v>0</v>
      </c>
      <c r="AL276" s="20">
        <f t="shared" si="998"/>
        <v>0</v>
      </c>
      <c r="AM276" s="18">
        <v>1.64</v>
      </c>
      <c r="AN276" s="18">
        <v>1.5</v>
      </c>
      <c r="AO276" s="18">
        <v>0.15</v>
      </c>
      <c r="AP276" s="18">
        <v>0.22</v>
      </c>
      <c r="AQ276" s="18">
        <v>1.64</v>
      </c>
      <c r="AR276" s="18">
        <v>1.72</v>
      </c>
      <c r="AS276" s="18">
        <v>0.12</v>
      </c>
      <c r="AT276" s="18">
        <v>0.11</v>
      </c>
      <c r="AU276" s="18">
        <v>0</v>
      </c>
      <c r="AV276" s="18">
        <v>1</v>
      </c>
      <c r="AW276" s="18">
        <v>0</v>
      </c>
      <c r="AX276" s="18">
        <v>0</v>
      </c>
      <c r="AY276" s="18">
        <v>0</v>
      </c>
      <c r="AZ276" s="18">
        <v>0</v>
      </c>
      <c r="BA276" s="18">
        <v>0</v>
      </c>
      <c r="BB276" s="18">
        <v>0</v>
      </c>
      <c r="BC276" s="18">
        <v>0</v>
      </c>
      <c r="BD276" s="18">
        <v>0</v>
      </c>
      <c r="BE276" s="18">
        <v>2</v>
      </c>
      <c r="BF276" s="18">
        <v>0</v>
      </c>
      <c r="BG276" s="18">
        <v>0</v>
      </c>
      <c r="BH276" s="18">
        <v>0</v>
      </c>
      <c r="BI276" s="18">
        <v>0</v>
      </c>
      <c r="BJ276" s="18">
        <v>0</v>
      </c>
      <c r="BK276" s="18">
        <v>0</v>
      </c>
      <c r="BL276" s="18">
        <v>0</v>
      </c>
      <c r="BM276" s="18">
        <v>0</v>
      </c>
      <c r="BN276" s="18">
        <v>0</v>
      </c>
      <c r="BO276" s="18">
        <v>0</v>
      </c>
      <c r="BP276" s="18">
        <v>0</v>
      </c>
      <c r="BQ276" s="18">
        <v>0</v>
      </c>
      <c r="BR276" s="18">
        <v>0</v>
      </c>
      <c r="BS276" s="18">
        <v>0</v>
      </c>
      <c r="BT276" s="18">
        <v>0</v>
      </c>
      <c r="BU276" s="18">
        <v>0</v>
      </c>
      <c r="BV276" s="18">
        <v>0</v>
      </c>
      <c r="BW276" s="18">
        <v>0</v>
      </c>
      <c r="BX276" s="18">
        <v>0</v>
      </c>
      <c r="BY276" s="18">
        <v>0</v>
      </c>
      <c r="BZ276" s="18">
        <v>0</v>
      </c>
      <c r="CA276" s="16" t="e">
        <f>_xlfn.IFNA(IF(RIGHT(D276,2)="=G",0,INDEX(#REF!,MATCH(E276,#REF!,0))),0)</f>
        <v>#REF!</v>
      </c>
      <c r="CB276" s="16" t="s">
        <v>776</v>
      </c>
      <c r="CC276" s="18">
        <v>0</v>
      </c>
      <c r="CD276" s="18">
        <v>0</v>
      </c>
      <c r="CE276" s="18">
        <v>1.4</v>
      </c>
      <c r="CF276" s="18">
        <v>0.85</v>
      </c>
      <c r="CG276" s="18">
        <v>0.12</v>
      </c>
      <c r="CH276" s="18">
        <v>2</v>
      </c>
      <c r="CI276" s="16" t="s">
        <v>98</v>
      </c>
      <c r="CJ276" s="18">
        <v>0</v>
      </c>
      <c r="CK276" s="20">
        <f t="shared" si="864"/>
        <v>2.16</v>
      </c>
      <c r="CL276" s="20">
        <f t="shared" si="999"/>
        <v>2.16</v>
      </c>
      <c r="CM276" s="18">
        <v>43.68</v>
      </c>
      <c r="CN276" s="18">
        <v>37.909999999999997</v>
      </c>
      <c r="CO276" s="18">
        <v>37.070999999999998</v>
      </c>
      <c r="CP276" s="22">
        <f t="shared" si="865"/>
        <v>37.909999999999997</v>
      </c>
      <c r="CQ276" s="22">
        <f t="shared" si="866"/>
        <v>35.75</v>
      </c>
      <c r="CR276" s="22">
        <f t="shared" si="1000"/>
        <v>2.16</v>
      </c>
      <c r="CS276" s="22">
        <f t="shared" si="867"/>
        <v>35.849999999999994</v>
      </c>
      <c r="CT276" s="22">
        <f t="shared" si="868"/>
        <v>36.049999999999997</v>
      </c>
      <c r="CU276" s="18">
        <v>36.049999999999997</v>
      </c>
      <c r="CV276" s="22">
        <f t="shared" si="1001"/>
        <v>1.6</v>
      </c>
      <c r="CW276" s="22">
        <f t="shared" si="869"/>
        <v>0</v>
      </c>
      <c r="CX276" s="22">
        <f t="shared" si="870"/>
        <v>0</v>
      </c>
      <c r="CY276" s="22">
        <f t="shared" si="871"/>
        <v>37.64</v>
      </c>
      <c r="CZ276" s="22">
        <f t="shared" si="872"/>
        <v>37.79</v>
      </c>
      <c r="DA276" s="18">
        <v>37.909999999999997</v>
      </c>
      <c r="DB276" s="20">
        <f t="shared" si="1002"/>
        <v>2.16</v>
      </c>
      <c r="DC276" s="20">
        <f t="shared" si="1003"/>
        <v>0</v>
      </c>
      <c r="DD276" s="20">
        <f t="shared" si="1004"/>
        <v>2.16</v>
      </c>
      <c r="DE276" s="20">
        <f t="shared" si="873"/>
        <v>0.1</v>
      </c>
      <c r="DF276" s="20">
        <f t="shared" si="874"/>
        <v>0.2</v>
      </c>
      <c r="DG276" s="20">
        <f t="shared" si="875"/>
        <v>1.86</v>
      </c>
      <c r="DH276" s="20">
        <f t="shared" si="876"/>
        <v>0</v>
      </c>
      <c r="DI276" s="20">
        <f t="shared" si="877"/>
        <v>0</v>
      </c>
      <c r="DJ276" s="20">
        <f t="shared" si="878"/>
        <v>0</v>
      </c>
      <c r="DK276" s="20">
        <f t="shared" si="1005"/>
        <v>2.16</v>
      </c>
      <c r="DL276" s="20">
        <f t="shared" si="1006"/>
        <v>0</v>
      </c>
      <c r="DM276" s="20">
        <f t="shared" si="1007"/>
        <v>0</v>
      </c>
      <c r="DN276" s="20">
        <f t="shared" si="1008"/>
        <v>0</v>
      </c>
      <c r="DO276" s="18">
        <v>2.54</v>
      </c>
      <c r="DP276" s="18">
        <v>0</v>
      </c>
      <c r="DQ276" s="18">
        <v>1</v>
      </c>
      <c r="DR276" s="18">
        <v>1</v>
      </c>
      <c r="DS276" s="25">
        <f t="shared" si="1009"/>
        <v>2.54</v>
      </c>
      <c r="DT276" s="25">
        <f t="shared" si="1010"/>
        <v>0</v>
      </c>
      <c r="DU276" s="25">
        <f t="shared" si="1011"/>
        <v>5.49</v>
      </c>
      <c r="DV276" s="25">
        <f t="shared" si="1012"/>
        <v>0</v>
      </c>
      <c r="DW276" s="25">
        <f t="shared" si="1013"/>
        <v>5.49</v>
      </c>
      <c r="DX276" s="25">
        <f t="shared" si="1014"/>
        <v>11.2</v>
      </c>
      <c r="DY276" s="25">
        <f t="shared" si="1015"/>
        <v>0</v>
      </c>
      <c r="DZ276" s="25">
        <f t="shared" si="1016"/>
        <v>11.2</v>
      </c>
      <c r="EA276" s="25">
        <f t="shared" si="1017"/>
        <v>7.18</v>
      </c>
      <c r="EB276" s="25">
        <f t="shared" si="1018"/>
        <v>0</v>
      </c>
      <c r="EC276" s="25">
        <f t="shared" si="1019"/>
        <v>7.18</v>
      </c>
      <c r="ED276" s="25">
        <f t="shared" si="1020"/>
        <v>4.0199999999999996</v>
      </c>
      <c r="EE276" s="25">
        <f t="shared" si="1020"/>
        <v>0</v>
      </c>
      <c r="EF276" s="25">
        <f t="shared" si="1021"/>
        <v>4.0199999999999996</v>
      </c>
      <c r="EG276" s="25">
        <f t="shared" si="1022"/>
        <v>7.18</v>
      </c>
      <c r="EH276" s="25">
        <f t="shared" si="1022"/>
        <v>0</v>
      </c>
      <c r="EI276" s="25">
        <f t="shared" si="1023"/>
        <v>7.18</v>
      </c>
      <c r="EJ276" s="18">
        <v>365.61</v>
      </c>
      <c r="EK276" s="18">
        <v>404.31</v>
      </c>
      <c r="EL276" s="18" t="s">
        <v>1084</v>
      </c>
      <c r="EM276" s="18" t="s">
        <v>1085</v>
      </c>
      <c r="EN276" s="16" t="s">
        <v>774</v>
      </c>
      <c r="EO276" s="16" t="s">
        <v>132</v>
      </c>
      <c r="EP276" s="16" t="e">
        <f>IF(OR(EN276="Cống tròn",EN276="Cống hộp",EN276="Ống nhựa"),INDEX(#REF!,MATCH(E276,#REF!,0)),IF(OR(EN276="Rãnh xây",EN276="Rãnh bê tông"),INDEX(#REF!,MATCH(E276,#REF!,0)),0))</f>
        <v>#REF!</v>
      </c>
      <c r="EQ276" s="18">
        <v>37.499999999999986</v>
      </c>
      <c r="ER276" s="18">
        <v>1</v>
      </c>
      <c r="ES276" s="25">
        <f t="shared" si="1024"/>
        <v>37</v>
      </c>
      <c r="ET276" s="1" t="e">
        <f>_xlfn.IFNA(IF(EN276="Cống tròn",INDEX(#REF!,MATCH(E276,#REF!,0)),IF(EN276="Cống hộp",INDEX(#REF!,MATCH(E276,#REF!,0)),EU276&amp;" ,"&amp;EV276)),0)</f>
        <v>#REF!</v>
      </c>
      <c r="EU276" s="16" t="s">
        <v>769</v>
      </c>
      <c r="EV276" s="16" t="s">
        <v>775</v>
      </c>
      <c r="EW276" s="16" t="e">
        <f>_xlfn.IFNA(INDEX(#REF!,MATCH(E276,#REF!,0)),0)</f>
        <v>#REF!</v>
      </c>
      <c r="EX276" s="16"/>
      <c r="EY276" s="18">
        <v>0</v>
      </c>
      <c r="EZ276" s="18">
        <v>0</v>
      </c>
      <c r="FA276" s="18">
        <v>0</v>
      </c>
      <c r="FB276" s="19">
        <v>0</v>
      </c>
      <c r="FC276" s="19">
        <v>0</v>
      </c>
      <c r="FD276" s="25">
        <f t="shared" si="879"/>
        <v>0</v>
      </c>
      <c r="FE276" s="25">
        <f t="shared" si="1025"/>
        <v>0</v>
      </c>
      <c r="FF276" s="18">
        <v>0.1</v>
      </c>
      <c r="FG276" s="18">
        <v>2</v>
      </c>
      <c r="FH276" s="18">
        <v>1</v>
      </c>
      <c r="FI276" s="25">
        <f t="shared" si="1026"/>
        <v>1.2</v>
      </c>
      <c r="FJ276" s="18">
        <v>0</v>
      </c>
      <c r="FK276" s="18">
        <v>0</v>
      </c>
      <c r="FL276" s="18">
        <v>0.2</v>
      </c>
      <c r="FM276" s="18">
        <v>1.4</v>
      </c>
      <c r="FN276" s="18">
        <v>0</v>
      </c>
      <c r="FO276" s="25">
        <f t="shared" si="1027"/>
        <v>1.4</v>
      </c>
      <c r="FP276" s="18">
        <v>1.4999999999999999E-2</v>
      </c>
      <c r="FQ276" s="18">
        <v>1</v>
      </c>
      <c r="FR276" s="25">
        <f t="shared" si="880"/>
        <v>36</v>
      </c>
      <c r="FS276" s="25">
        <f t="shared" si="881"/>
        <v>0.52500000000000002</v>
      </c>
      <c r="FT276" s="25">
        <f t="shared" si="882"/>
        <v>36.524999999999999</v>
      </c>
      <c r="FU276" s="25">
        <f t="shared" si="883"/>
        <v>-0.97499999999998721</v>
      </c>
      <c r="FV276" s="25" t="str">
        <f t="shared" si="1028"/>
        <v>Thêm 01</v>
      </c>
      <c r="FW276" s="25">
        <f t="shared" si="1029"/>
        <v>0.04</v>
      </c>
      <c r="FX276" s="16"/>
      <c r="FY276" s="16"/>
      <c r="FZ276" s="16"/>
      <c r="GA276" s="16"/>
      <c r="GB276" s="19">
        <v>0</v>
      </c>
      <c r="GC276" s="19">
        <v>0</v>
      </c>
      <c r="GD276" s="19">
        <v>0</v>
      </c>
      <c r="GE276" s="19">
        <v>0</v>
      </c>
      <c r="GF276" s="19">
        <v>0</v>
      </c>
      <c r="GG276" s="19">
        <v>0</v>
      </c>
      <c r="GH276" s="19">
        <v>0</v>
      </c>
      <c r="GI276" s="19">
        <v>0</v>
      </c>
      <c r="GJ276" s="19">
        <v>0</v>
      </c>
      <c r="GK276" s="19">
        <v>0</v>
      </c>
      <c r="GL276" s="25">
        <f t="shared" si="884"/>
        <v>0</v>
      </c>
      <c r="GM276" s="25">
        <f t="shared" si="1030"/>
        <v>0</v>
      </c>
      <c r="GN276" s="19">
        <v>0</v>
      </c>
      <c r="GO276" s="19">
        <v>0</v>
      </c>
      <c r="GP276" s="19">
        <v>0</v>
      </c>
      <c r="GQ276" s="19">
        <v>0</v>
      </c>
      <c r="GR276" s="1" t="e">
        <f>_xlfn.IFNA(INDEX(#REF!,MATCH(E276,#REF!,0)),0)</f>
        <v>#REF!</v>
      </c>
      <c r="GS276" s="16"/>
      <c r="GT276" s="18">
        <v>0</v>
      </c>
      <c r="GU276" s="18">
        <v>0</v>
      </c>
      <c r="GV276" s="18">
        <v>0</v>
      </c>
      <c r="GW276" s="18">
        <v>0</v>
      </c>
      <c r="GX276" s="25">
        <f t="shared" si="885"/>
        <v>0</v>
      </c>
      <c r="GY276" s="25">
        <f t="shared" si="886"/>
        <v>0</v>
      </c>
      <c r="GZ276" s="25">
        <f t="shared" si="1031"/>
        <v>0</v>
      </c>
      <c r="HA276" s="1" t="e" cm="1">
        <f t="array" ref="HA276">INDEX(#REF!,MATCH(EJ276&amp;EK276&amp;HD276&amp;HE276&amp;HF276,#REF!&amp;#REF!&amp;#REF!&amp;#REF!&amp;#REF!,0))</f>
        <v>#REF!</v>
      </c>
      <c r="HB276" s="16"/>
      <c r="HC276" s="25">
        <f t="shared" si="1032"/>
        <v>0</v>
      </c>
      <c r="HD276" s="18">
        <v>0</v>
      </c>
      <c r="HE276" s="18">
        <v>0</v>
      </c>
      <c r="HF276" s="18">
        <v>0</v>
      </c>
      <c r="HG276" s="1" t="e" cm="1">
        <f t="array" ref="HG276">INDEX(#REF!,MATCH(EJ276&amp;EK276&amp;HJ276&amp;HK276&amp;HL276,#REF!&amp;#REF!&amp;#REF!&amp;#REF!&amp;#REF!,0))</f>
        <v>#REF!</v>
      </c>
      <c r="HH276" s="16"/>
      <c r="HI276" s="25">
        <f t="shared" si="1033"/>
        <v>0</v>
      </c>
      <c r="HJ276" s="25">
        <f t="shared" si="1034"/>
        <v>0</v>
      </c>
      <c r="HK276" s="19">
        <v>0</v>
      </c>
      <c r="HL276" s="19">
        <v>0</v>
      </c>
      <c r="HM276" s="18">
        <v>0.01</v>
      </c>
      <c r="HN276" s="18">
        <v>1</v>
      </c>
      <c r="HO276" s="25">
        <f t="shared" si="1035"/>
        <v>0</v>
      </c>
      <c r="HP276" s="25">
        <f t="shared" si="1036"/>
        <v>0</v>
      </c>
      <c r="HQ276" s="25">
        <f t="shared" si="1037"/>
        <v>0</v>
      </c>
      <c r="HR276" s="25">
        <f t="shared" si="1038"/>
        <v>0</v>
      </c>
      <c r="HS276" s="25">
        <f t="shared" si="1039"/>
        <v>0</v>
      </c>
      <c r="HT276" s="19">
        <v>0</v>
      </c>
      <c r="HU276" s="19">
        <v>0</v>
      </c>
      <c r="HV276" s="19">
        <v>0</v>
      </c>
      <c r="HW276" s="25">
        <f t="shared" si="1040"/>
        <v>0</v>
      </c>
      <c r="HX276" s="19">
        <v>0</v>
      </c>
      <c r="HY276" s="19">
        <v>0</v>
      </c>
      <c r="HZ276" s="18">
        <v>37.909999999999997</v>
      </c>
      <c r="IA276" s="20">
        <f>ROUND(IF(EN276="Cống tròn",IF(EN276="Cống tròn",IF(EU276="Không có móng",IQ276-FF276,IF(EU276="Đế",IP276-FN276,IF(OR(EU276="Móng bê tông",EU276="Móng bê tông kết hợp đế"),II276-FJ276,0))),0),IF(EN276="Cống hộp",IF(AND(EN276="Cống hộp",EU276="Không có móng"),IQ276-GF276,IF(AND(EN276="Cống hộp",EU276="Móng bê tông"),IJ276-GB276,0)),IF(OR(EN276="Rãnh xây",EN276="Rãnh bê tông"),IF(OR(EN276="Rãnh xây",EN276="Rãnh bê tông"),IK276-GB276,0),IF(EN276="Ống nhựa",IF(AND(EN276="Ống nhựa",EU276="Không đắp cát"),IQ276-HT276,IF(AND(EN276="Ống nhựa",EU276="Đắp cát"),IH276-HX276,0)),IF(EN276="Rãnh thang",IF(EN276="Rãnh thang",IF(EU276="Móng bê tông",#REF!-#REF!,IQ276),0),0))))),2)</f>
        <v>36.049999999999997</v>
      </c>
      <c r="IB276" s="20">
        <f t="shared" si="1041"/>
        <v>1.8599999999999994</v>
      </c>
      <c r="IC276" s="20">
        <f t="shared" si="887"/>
        <v>36.049999999999997</v>
      </c>
      <c r="ID276" s="20">
        <f t="shared" si="888"/>
        <v>0</v>
      </c>
      <c r="IE276" s="20">
        <f t="shared" si="889"/>
        <v>0</v>
      </c>
      <c r="IF276" s="20">
        <f t="shared" si="890"/>
        <v>0</v>
      </c>
      <c r="IG276" s="20">
        <f>IF(EN276="Rãnh thang",IF(AND(EN276="Rãnh thang",EU276="Móng bê tông"),IQ276-#REF!,0),IF(EN276="Ống nhựa",IF(AND(EN276="Ống nhựa",EU276="Đắp cát"),IQ276-HT276,0),IF(EN276="Cống tròn",IF(EN276="Cống tròn",IF(OR(EU276="Móng bê tông",EU276="Móng bê tông kết hợp đế"),IM276-FL276,0),0),IF(EN276="Cống hộp",IF(AND(EN276="Cống hộp",EU276="Móng bê tông"),IN276-GD276,0),IF(OR(EN276="Rãnh xây",EN276="Rãnh bê tông"),IF(AND(EN276="Rãnh xây",EU276="Móng bê tông"),IO276-GD276,IF(AND(EN276="Rãnh bê tông",EU276="Móng bê tông"),IO276-GD276,0)),0)))))</f>
        <v>36.049999999999997</v>
      </c>
      <c r="IH276" s="20">
        <f t="shared" si="891"/>
        <v>0</v>
      </c>
      <c r="II276" s="20">
        <f t="shared" si="892"/>
        <v>36.049999999999997</v>
      </c>
      <c r="IJ276" s="20">
        <f t="shared" si="893"/>
        <v>0</v>
      </c>
      <c r="IK276" s="20">
        <f t="shared" si="894"/>
        <v>0</v>
      </c>
      <c r="IL276" s="20">
        <f t="shared" si="895"/>
        <v>36.25</v>
      </c>
      <c r="IM276" s="20">
        <f t="shared" si="896"/>
        <v>36.25</v>
      </c>
      <c r="IN276" s="20">
        <f t="shared" si="897"/>
        <v>0</v>
      </c>
      <c r="IO276" s="20">
        <f t="shared" si="898"/>
        <v>0</v>
      </c>
      <c r="IP276" s="20">
        <f t="shared" si="899"/>
        <v>0</v>
      </c>
      <c r="IQ276" s="18">
        <v>36.35</v>
      </c>
      <c r="IR276" s="25">
        <f t="shared" si="1042"/>
        <v>0</v>
      </c>
      <c r="IS276" s="25">
        <f t="shared" si="900"/>
        <v>0</v>
      </c>
      <c r="IT276" s="25">
        <f t="shared" si="901"/>
        <v>0</v>
      </c>
      <c r="IU276" s="25">
        <f>ROUND(IF(EN276="Cống tròn",IF(EN276="Cống tròn",IV276+FF276,0),IF(EN276="Cống hộp",IF(EN276="Cống hộp",IV276+GP276,0),IF(OR(EN276="Rãnh xây",EN276="Rãnh bê tông"),IF(OR(EN276="Rãnh xây",EN276="Rãnh bê tông"),IV276+GP276,0),IF(EN276="ống nhựa",IF(EN276="Ống nhựa",IV276+HT276,0),IF(EN276="Rãnh thang",IF(EN276="Rãnh thang",IQ276+#REF!,0),0))))),2)</f>
        <v>37.39</v>
      </c>
      <c r="IV276" s="18">
        <v>37.29</v>
      </c>
      <c r="IW276" s="25">
        <f t="shared" si="902"/>
        <v>37.39</v>
      </c>
      <c r="IX276" s="25">
        <f t="shared" si="903"/>
        <v>0</v>
      </c>
      <c r="IY276" s="25">
        <f t="shared" si="904"/>
        <v>0</v>
      </c>
      <c r="IZ276" s="25">
        <f t="shared" si="905"/>
        <v>0</v>
      </c>
      <c r="JA276" s="25">
        <f t="shared" si="906"/>
        <v>0</v>
      </c>
      <c r="JB276" s="18">
        <v>37.85</v>
      </c>
      <c r="JC276" s="20">
        <f>ROUND(IF(EN276="Cống tròn",IF(EN276="Cống tròn",IF(EU276="Không có móng",JS276-FF276,IF(EU276="Đế",JR276-FN276,IF(OR(EU276="Móng bê tông",EU276="Móng bê tông kết hợp đế"),JK276-FJ276,0))),0),IF(EN276="Cống hộp",IF(AND(EN276="Cống hộp",EU276="Không có móng"),JS276-GF276,IF(AND(EN276="Cống hộp",EU276="Móng bê tông"),JL276-GB276,0)),IF(OR(EN276="Rãnh xây",EN276="Rãnh bê tông"),IF(OR(EN276="Rãnh xây",EN276="Rãnh bê tông"),JM276-GB276,0),IF(EN276="Ống nhựa",IF(AND(EN276="Ống nhựa",EU276="Không đắp cát"),JS276-HT276,IF(AND(EN276="Ống nhựa",EU276="Đắp cát"),JJ276-HX276,0)),IF(EN276="Rãnh thang",IF(EN276="Rãnh thang",IF(EU276="Móng bê tông",#REF!-#REF!,JS276),0),0))))),2)</f>
        <v>35.99</v>
      </c>
      <c r="JD276" s="20">
        <f t="shared" si="1043"/>
        <v>1.8599999999999994</v>
      </c>
      <c r="JE276" s="20">
        <f t="shared" si="907"/>
        <v>35.989999999999995</v>
      </c>
      <c r="JF276" s="20">
        <f t="shared" si="908"/>
        <v>0</v>
      </c>
      <c r="JG276" s="20">
        <f t="shared" si="909"/>
        <v>0</v>
      </c>
      <c r="JH276" s="20">
        <f t="shared" si="910"/>
        <v>0</v>
      </c>
      <c r="JI276" s="20">
        <f>IF(EN276="Rãnh thang",IF(AND(EN276="Rãnh thang",EU276="Móng bê tông"),JS276-#REF!,0),IF(EN276="Ống nhựa",IF(AND(EN276="Ống nhựa",EU276="Đắp cát"),JS276-HT276,0),IF(EN276="Cống tròn",IF(EN276="Cống tròn",IF(OR(EU276="Móng bê tông",EU276="Móng bê tông kết hợp đế"),JO276-FL276,0),0),IF(EN276="Cống hộp",IF(AND(EN276="Cống hộp",EU276="Móng bê tông"),JP276-GD276,0),IF(OR(EN276="Rãnh xây",EN276="Rãnh bê tông"),IF(AND(EN276="Rãnh xây",EU276="Móng bê tông"),JQ276-GD276,IF(AND(EN276="Rãnh bê tông",EU276="Móng bê tông"),JQ276-GD276,0)),0)))))</f>
        <v>35.989999999999995</v>
      </c>
      <c r="JJ276" s="20">
        <f t="shared" si="911"/>
        <v>0</v>
      </c>
      <c r="JK276" s="20">
        <f t="shared" si="912"/>
        <v>35.989999999999995</v>
      </c>
      <c r="JL276" s="20">
        <f t="shared" si="913"/>
        <v>0</v>
      </c>
      <c r="JM276" s="20">
        <f t="shared" si="914"/>
        <v>0</v>
      </c>
      <c r="JN276" s="20">
        <f t="shared" si="915"/>
        <v>36.19</v>
      </c>
      <c r="JO276" s="20">
        <f t="shared" si="916"/>
        <v>36.19</v>
      </c>
      <c r="JP276" s="20">
        <f t="shared" si="917"/>
        <v>0</v>
      </c>
      <c r="JQ276" s="20">
        <f t="shared" si="918"/>
        <v>0</v>
      </c>
      <c r="JR276" s="20">
        <f t="shared" si="919"/>
        <v>0</v>
      </c>
      <c r="JS276" s="26">
        <v>36.29</v>
      </c>
      <c r="JT276" s="25">
        <f t="shared" si="1044"/>
        <v>0</v>
      </c>
      <c r="JU276" s="25">
        <f t="shared" si="920"/>
        <v>0</v>
      </c>
      <c r="JV276" s="25">
        <f t="shared" si="921"/>
        <v>0</v>
      </c>
      <c r="JW276" s="25">
        <f>ROUND(IF(EN276="Cống tròn",IF(EN276="Cống tròn",JX276+FF276,0),IF(EN276="Cống hộp",IF(EN276="Cống hộp",JX276+GP276,0),IF(OR(EN276="Rãnh xây",EN276="Rãnh bê tông"),IF(OR(EN276="Rãnh xây",EN276="Rãnh bê tông"),JX276+GP276,0),IF(EN276="ống nhựa",IF(EN276="Ống nhựa",JX276+HT276,0),IF(EN276="Rãnh thang",IF(EN276="Rãnh thang",JS276+#REF!,0),0))))),2)</f>
        <v>37.39</v>
      </c>
      <c r="JX276" s="27">
        <v>37.29</v>
      </c>
      <c r="JY276" s="25">
        <f t="shared" si="922"/>
        <v>37.39</v>
      </c>
      <c r="JZ276" s="25">
        <f t="shared" si="923"/>
        <v>0</v>
      </c>
      <c r="KA276" s="25">
        <f t="shared" si="924"/>
        <v>0</v>
      </c>
      <c r="KB276" s="25">
        <f t="shared" si="925"/>
        <v>0</v>
      </c>
      <c r="KC276" s="25">
        <f t="shared" si="926"/>
        <v>0</v>
      </c>
      <c r="KD276" s="28" t="s">
        <v>98</v>
      </c>
      <c r="KE276" s="27">
        <v>0</v>
      </c>
      <c r="KF276" s="25">
        <f t="shared" si="927"/>
        <v>1.8599999999999994</v>
      </c>
      <c r="KG276" s="25">
        <f t="shared" si="1045"/>
        <v>1.8599999999999994</v>
      </c>
      <c r="KH276" s="27">
        <v>0</v>
      </c>
      <c r="KI276" s="25">
        <f t="shared" si="928"/>
        <v>1.8599999999999994</v>
      </c>
      <c r="KJ276" s="25">
        <f t="shared" si="1046"/>
        <v>1.8599999999999994</v>
      </c>
      <c r="KK276" s="25">
        <f t="shared" si="929"/>
        <v>0</v>
      </c>
      <c r="KL276" s="25">
        <f t="shared" si="930"/>
        <v>0</v>
      </c>
      <c r="KM276" s="25">
        <f t="shared" si="1047"/>
        <v>0</v>
      </c>
      <c r="KN276" s="25">
        <f t="shared" si="931"/>
        <v>0</v>
      </c>
      <c r="KO276" s="25">
        <f t="shared" si="932"/>
        <v>0</v>
      </c>
      <c r="KP276" s="25">
        <f t="shared" si="1048"/>
        <v>0</v>
      </c>
      <c r="KQ276" s="25">
        <f t="shared" si="933"/>
        <v>0.2</v>
      </c>
      <c r="KR276" s="25">
        <f t="shared" si="934"/>
        <v>0.2</v>
      </c>
      <c r="KS276" s="25">
        <f t="shared" si="1049"/>
        <v>0.2</v>
      </c>
      <c r="KT276" s="25">
        <f t="shared" si="935"/>
        <v>0</v>
      </c>
      <c r="KU276" s="25">
        <f t="shared" si="936"/>
        <v>0</v>
      </c>
      <c r="KV276" s="25">
        <f t="shared" si="1050"/>
        <v>0</v>
      </c>
      <c r="KW276" s="25">
        <f t="shared" si="863"/>
        <v>0</v>
      </c>
      <c r="KX276" s="25">
        <f t="shared" si="937"/>
        <v>0</v>
      </c>
      <c r="KY276" s="25">
        <f t="shared" si="1051"/>
        <v>0</v>
      </c>
      <c r="KZ276" s="25">
        <f t="shared" si="938"/>
        <v>0</v>
      </c>
      <c r="LA276" s="25">
        <f t="shared" si="939"/>
        <v>0</v>
      </c>
      <c r="LB276" s="25">
        <f t="shared" si="1052"/>
        <v>0</v>
      </c>
      <c r="LC276" s="25">
        <f t="shared" si="940"/>
        <v>1.4</v>
      </c>
      <c r="LD276" s="25">
        <f t="shared" si="941"/>
        <v>1.4</v>
      </c>
      <c r="LE276" s="25">
        <f t="shared" si="1053"/>
        <v>1.4</v>
      </c>
      <c r="LF276" s="25">
        <f t="shared" si="942"/>
        <v>0</v>
      </c>
      <c r="LG276" s="25">
        <f t="shared" si="943"/>
        <v>0</v>
      </c>
      <c r="LH276" s="25">
        <f t="shared" si="1054"/>
        <v>0</v>
      </c>
      <c r="LI276" s="25">
        <f t="shared" si="944"/>
        <v>0</v>
      </c>
      <c r="LJ276" s="25">
        <f t="shared" si="945"/>
        <v>0</v>
      </c>
      <c r="LK276" s="25">
        <f t="shared" si="1055"/>
        <v>0</v>
      </c>
      <c r="LL276" s="25">
        <f t="shared" si="946"/>
        <v>0</v>
      </c>
      <c r="LM276" s="25">
        <f t="shared" si="947"/>
        <v>0</v>
      </c>
      <c r="LN276" s="25">
        <f t="shared" si="1056"/>
        <v>0</v>
      </c>
      <c r="LO276" s="25">
        <f t="shared" si="948"/>
        <v>0</v>
      </c>
      <c r="LP276" s="25">
        <f t="shared" si="949"/>
        <v>0</v>
      </c>
      <c r="LQ276" s="25">
        <f t="shared" si="1057"/>
        <v>0</v>
      </c>
      <c r="LR276" s="25">
        <f t="shared" si="950"/>
        <v>0</v>
      </c>
      <c r="LS276" s="25">
        <f t="shared" si="951"/>
        <v>0</v>
      </c>
      <c r="LT276" s="25">
        <f t="shared" si="1058"/>
        <v>0</v>
      </c>
      <c r="LU276" s="25">
        <f t="shared" si="952"/>
        <v>0</v>
      </c>
      <c r="LV276" s="25">
        <f t="shared" si="953"/>
        <v>0</v>
      </c>
      <c r="LW276" s="25">
        <f t="shared" si="1059"/>
        <v>0</v>
      </c>
      <c r="LX276" s="25">
        <f t="shared" si="954"/>
        <v>0</v>
      </c>
      <c r="LY276" s="25">
        <f t="shared" si="955"/>
        <v>0</v>
      </c>
      <c r="LZ276" s="25">
        <f t="shared" si="1060"/>
        <v>0</v>
      </c>
      <c r="MA276" s="25">
        <f t="shared" si="956"/>
        <v>0</v>
      </c>
      <c r="MB276" s="25">
        <f t="shared" si="957"/>
        <v>0</v>
      </c>
      <c r="MC276" s="25">
        <f t="shared" si="1061"/>
        <v>0</v>
      </c>
      <c r="MD276" s="25">
        <f t="shared" si="958"/>
        <v>0</v>
      </c>
      <c r="ME276" s="25">
        <f t="shared" si="959"/>
        <v>0</v>
      </c>
      <c r="MF276" s="25">
        <f t="shared" si="1062"/>
        <v>0</v>
      </c>
      <c r="MG276" s="25">
        <f t="shared" si="960"/>
        <v>0</v>
      </c>
      <c r="MH276" s="25">
        <f t="shared" si="961"/>
        <v>0</v>
      </c>
      <c r="MI276" s="25">
        <f t="shared" si="1063"/>
        <v>0</v>
      </c>
      <c r="MJ276" s="25">
        <f t="shared" si="962"/>
        <v>0</v>
      </c>
      <c r="MK276" s="25">
        <f t="shared" si="963"/>
        <v>0</v>
      </c>
      <c r="ML276" s="25">
        <f t="shared" si="1064"/>
        <v>0</v>
      </c>
      <c r="MM276" s="25">
        <f t="shared" si="964"/>
        <v>0</v>
      </c>
      <c r="MN276" s="25">
        <f t="shared" si="965"/>
        <v>0</v>
      </c>
      <c r="MO276" s="25">
        <f t="shared" si="1065"/>
        <v>0</v>
      </c>
      <c r="MP276" s="25">
        <f t="shared" si="966"/>
        <v>0</v>
      </c>
      <c r="MQ276" s="25">
        <f t="shared" si="967"/>
        <v>0</v>
      </c>
      <c r="MR276" s="25">
        <f t="shared" si="1066"/>
        <v>0</v>
      </c>
      <c r="MS276" s="29">
        <v>1.4</v>
      </c>
      <c r="MT276" s="29">
        <v>0</v>
      </c>
      <c r="MU276" s="29">
        <v>1</v>
      </c>
      <c r="MV276" s="29">
        <v>1</v>
      </c>
      <c r="MW276" s="25">
        <f t="shared" si="968"/>
        <v>1.4</v>
      </c>
      <c r="MX276" s="25">
        <f t="shared" si="969"/>
        <v>2.6</v>
      </c>
      <c r="MY276" s="25">
        <f t="shared" si="970"/>
        <v>0</v>
      </c>
      <c r="MZ276" s="25">
        <f t="shared" si="971"/>
        <v>0</v>
      </c>
      <c r="NA276" s="25">
        <f t="shared" si="972"/>
        <v>1.4</v>
      </c>
      <c r="NB276" s="25">
        <f t="shared" si="973"/>
        <v>2.6</v>
      </c>
      <c r="NC276" s="25">
        <f t="shared" si="974"/>
        <v>0</v>
      </c>
      <c r="ND276" s="25">
        <f t="shared" si="975"/>
        <v>0</v>
      </c>
      <c r="NE276" s="25">
        <f t="shared" si="1067"/>
        <v>1.4</v>
      </c>
      <c r="NF276" s="25">
        <f t="shared" si="1067"/>
        <v>2.6</v>
      </c>
      <c r="NG276" s="25">
        <f t="shared" si="1067"/>
        <v>0</v>
      </c>
      <c r="NH276" s="25">
        <f t="shared" si="976"/>
        <v>0</v>
      </c>
      <c r="NI276" s="25">
        <f t="shared" si="977"/>
        <v>97.5</v>
      </c>
      <c r="NJ276" s="25">
        <f t="shared" si="978"/>
        <v>0</v>
      </c>
      <c r="NK276" s="25">
        <f t="shared" si="979"/>
        <v>97.5</v>
      </c>
      <c r="NL276" s="25">
        <f t="shared" si="980"/>
        <v>68.2</v>
      </c>
      <c r="NM276" s="25">
        <f t="shared" si="981"/>
        <v>0</v>
      </c>
      <c r="NN276" s="25">
        <f t="shared" si="1068"/>
        <v>68.2</v>
      </c>
      <c r="NO276" s="25">
        <f t="shared" si="982"/>
        <v>0</v>
      </c>
      <c r="NP276" s="25">
        <f t="shared" si="983"/>
        <v>0</v>
      </c>
      <c r="NQ276" s="25">
        <f t="shared" si="1069"/>
        <v>0</v>
      </c>
      <c r="NR276" s="25">
        <f t="shared" si="984"/>
        <v>0</v>
      </c>
      <c r="NS276" s="25">
        <f t="shared" si="985"/>
        <v>0</v>
      </c>
      <c r="NT276" s="25">
        <f t="shared" si="1070"/>
        <v>0</v>
      </c>
      <c r="NU276" s="25">
        <f t="shared" si="986"/>
        <v>0</v>
      </c>
      <c r="NV276" s="25">
        <f t="shared" si="987"/>
        <v>0</v>
      </c>
      <c r="NW276" s="25">
        <f t="shared" si="1071"/>
        <v>0</v>
      </c>
      <c r="NX276" s="25">
        <f t="shared" si="1072"/>
        <v>68.2</v>
      </c>
      <c r="NY276" s="25">
        <f t="shared" si="1072"/>
        <v>0</v>
      </c>
      <c r="NZ276" s="25">
        <f t="shared" si="1073"/>
        <v>68.2</v>
      </c>
      <c r="OA276" s="25">
        <f t="shared" si="1074"/>
        <v>29.3</v>
      </c>
      <c r="OB276" s="25">
        <f t="shared" si="1074"/>
        <v>0</v>
      </c>
      <c r="OC276" s="25">
        <f t="shared" si="1075"/>
        <v>29.3</v>
      </c>
      <c r="OD276" s="25">
        <f t="shared" si="1076"/>
        <v>68.2</v>
      </c>
      <c r="OE276" s="25">
        <f t="shared" si="1076"/>
        <v>0</v>
      </c>
      <c r="OF276" s="25">
        <f t="shared" si="1076"/>
        <v>68.2</v>
      </c>
      <c r="OG276" s="25">
        <f t="shared" si="988"/>
        <v>0</v>
      </c>
      <c r="OH276" s="25">
        <f t="shared" si="989"/>
        <v>0</v>
      </c>
      <c r="OI276" s="25">
        <f t="shared" si="990"/>
        <v>0</v>
      </c>
      <c r="OJ276" s="25">
        <f t="shared" si="991"/>
        <v>0</v>
      </c>
      <c r="OK276" s="25">
        <f t="shared" si="992"/>
        <v>0</v>
      </c>
      <c r="OL276" s="25">
        <f t="shared" si="993"/>
        <v>0</v>
      </c>
      <c r="OM276" s="25">
        <f t="shared" si="1077"/>
        <v>0</v>
      </c>
      <c r="ON276" s="25">
        <f t="shared" si="1077"/>
        <v>0</v>
      </c>
      <c r="OO276" s="25">
        <f t="shared" si="1077"/>
        <v>0</v>
      </c>
      <c r="OP276" s="25">
        <f t="shared" si="994"/>
        <v>0</v>
      </c>
      <c r="OQ276" s="25">
        <f t="shared" si="995"/>
        <v>0</v>
      </c>
      <c r="OR276" s="25">
        <f t="shared" si="1078"/>
        <v>0</v>
      </c>
      <c r="OS276" s="19">
        <v>536217.23</v>
      </c>
      <c r="OT276" s="19">
        <v>2370488.7799999998</v>
      </c>
    </row>
    <row r="277" spans="1:410" ht="33" customHeight="1" x14ac:dyDescent="0.25">
      <c r="A277" s="18"/>
      <c r="B277" s="18" t="s">
        <v>1071</v>
      </c>
      <c r="C277" s="18">
        <v>404.31</v>
      </c>
      <c r="D277" s="16" t="e">
        <f>_xlfn.IFNA(INDEX(#REF!,MATCH(E277,#REF!,0)),0)</f>
        <v>#REF!</v>
      </c>
      <c r="E277" s="18" t="s">
        <v>1085</v>
      </c>
      <c r="F277" s="16" t="s">
        <v>765</v>
      </c>
      <c r="G277" s="16" t="s">
        <v>766</v>
      </c>
      <c r="H277" s="16" t="s">
        <v>767</v>
      </c>
      <c r="I277" s="16" t="s">
        <v>768</v>
      </c>
      <c r="J277" s="16" t="s">
        <v>769</v>
      </c>
      <c r="K277" s="16" t="s">
        <v>770</v>
      </c>
      <c r="L277" s="16" t="s">
        <v>771</v>
      </c>
      <c r="M277" s="18">
        <v>1.64</v>
      </c>
      <c r="N277" s="18">
        <v>1.94</v>
      </c>
      <c r="O277" s="18">
        <v>2.04</v>
      </c>
      <c r="P277" s="18">
        <v>2.34</v>
      </c>
      <c r="Q277" s="18">
        <v>0.1</v>
      </c>
      <c r="R277" s="18">
        <v>1.8399999999999999</v>
      </c>
      <c r="S277" s="18">
        <v>2.14</v>
      </c>
      <c r="T277" s="18">
        <v>0.2</v>
      </c>
      <c r="U277" s="18">
        <v>0</v>
      </c>
      <c r="V277" s="18">
        <v>0</v>
      </c>
      <c r="W277" s="18">
        <v>0</v>
      </c>
      <c r="X277" s="18">
        <v>1.64</v>
      </c>
      <c r="Y277" s="18">
        <v>1.9</v>
      </c>
      <c r="Z277" s="20">
        <f t="shared" si="996"/>
        <v>1.6</v>
      </c>
      <c r="AA277" s="18">
        <v>0.22</v>
      </c>
      <c r="AB277" s="18">
        <v>0</v>
      </c>
      <c r="AC277" s="18">
        <v>0</v>
      </c>
      <c r="AD277" s="18">
        <v>0</v>
      </c>
      <c r="AE277" s="18">
        <v>0</v>
      </c>
      <c r="AF277" s="18">
        <v>0</v>
      </c>
      <c r="AG277" s="18">
        <v>1.2</v>
      </c>
      <c r="AH277" s="18">
        <v>1.5</v>
      </c>
      <c r="AI277" s="20">
        <f t="shared" si="997"/>
        <v>1.75</v>
      </c>
      <c r="AJ277" s="18">
        <v>0</v>
      </c>
      <c r="AK277" s="18">
        <v>0</v>
      </c>
      <c r="AL277" s="20">
        <f t="shared" si="998"/>
        <v>0</v>
      </c>
      <c r="AM277" s="18">
        <v>1.64</v>
      </c>
      <c r="AN277" s="18">
        <v>1.5</v>
      </c>
      <c r="AO277" s="18">
        <v>0.15</v>
      </c>
      <c r="AP277" s="18">
        <v>0.22</v>
      </c>
      <c r="AQ277" s="18">
        <v>1.64</v>
      </c>
      <c r="AR277" s="18">
        <v>1.72</v>
      </c>
      <c r="AS277" s="18">
        <v>0.12</v>
      </c>
      <c r="AT277" s="18">
        <v>0.11</v>
      </c>
      <c r="AU277" s="18">
        <v>0</v>
      </c>
      <c r="AV277" s="18">
        <v>1</v>
      </c>
      <c r="AW277" s="18">
        <v>0</v>
      </c>
      <c r="AX277" s="18">
        <v>0</v>
      </c>
      <c r="AY277" s="18">
        <v>0</v>
      </c>
      <c r="AZ277" s="18">
        <v>0</v>
      </c>
      <c r="BA277" s="18">
        <v>0</v>
      </c>
      <c r="BB277" s="18">
        <v>0</v>
      </c>
      <c r="BC277" s="18">
        <v>0</v>
      </c>
      <c r="BD277" s="18">
        <v>0</v>
      </c>
      <c r="BE277" s="18">
        <v>2</v>
      </c>
      <c r="BF277" s="18">
        <v>0</v>
      </c>
      <c r="BG277" s="18">
        <v>0</v>
      </c>
      <c r="BH277" s="18">
        <v>0</v>
      </c>
      <c r="BI277" s="18">
        <v>0</v>
      </c>
      <c r="BJ277" s="18">
        <v>0</v>
      </c>
      <c r="BK277" s="18">
        <v>0</v>
      </c>
      <c r="BL277" s="18">
        <v>0</v>
      </c>
      <c r="BM277" s="18">
        <v>0</v>
      </c>
      <c r="BN277" s="18">
        <v>0</v>
      </c>
      <c r="BO277" s="18">
        <v>0</v>
      </c>
      <c r="BP277" s="18">
        <v>0</v>
      </c>
      <c r="BQ277" s="18">
        <v>0</v>
      </c>
      <c r="BR277" s="18">
        <v>0</v>
      </c>
      <c r="BS277" s="18">
        <v>0</v>
      </c>
      <c r="BT277" s="18">
        <v>0</v>
      </c>
      <c r="BU277" s="18">
        <v>0</v>
      </c>
      <c r="BV277" s="18">
        <v>0</v>
      </c>
      <c r="BW277" s="18">
        <v>0</v>
      </c>
      <c r="BX277" s="18">
        <v>0</v>
      </c>
      <c r="BY277" s="18">
        <v>0</v>
      </c>
      <c r="BZ277" s="18">
        <v>0</v>
      </c>
      <c r="CA277" s="16" t="e">
        <f>_xlfn.IFNA(IF(RIGHT(D277,2)="=G",0,INDEX(#REF!,MATCH(E277,#REF!,0))),0)</f>
        <v>#REF!</v>
      </c>
      <c r="CB277" s="16" t="s">
        <v>776</v>
      </c>
      <c r="CC277" s="18">
        <v>0</v>
      </c>
      <c r="CD277" s="18">
        <v>0</v>
      </c>
      <c r="CE277" s="18">
        <v>1.4</v>
      </c>
      <c r="CF277" s="18">
        <v>0.85</v>
      </c>
      <c r="CG277" s="18">
        <v>0.12</v>
      </c>
      <c r="CH277" s="18">
        <v>2</v>
      </c>
      <c r="CI277" s="16" t="s">
        <v>98</v>
      </c>
      <c r="CJ277" s="18">
        <v>0</v>
      </c>
      <c r="CK277" s="20">
        <f t="shared" si="864"/>
        <v>2.16</v>
      </c>
      <c r="CL277" s="20">
        <f t="shared" si="999"/>
        <v>2.16</v>
      </c>
      <c r="CM277" s="18">
        <v>53.5</v>
      </c>
      <c r="CN277" s="18">
        <v>37.85</v>
      </c>
      <c r="CO277" s="18">
        <v>37.011000000000003</v>
      </c>
      <c r="CP277" s="22">
        <f t="shared" si="865"/>
        <v>37.85</v>
      </c>
      <c r="CQ277" s="22">
        <f t="shared" si="866"/>
        <v>35.69</v>
      </c>
      <c r="CR277" s="22">
        <f t="shared" si="1000"/>
        <v>2.16</v>
      </c>
      <c r="CS277" s="22">
        <f t="shared" si="867"/>
        <v>35.79</v>
      </c>
      <c r="CT277" s="22">
        <f t="shared" si="868"/>
        <v>35.99</v>
      </c>
      <c r="CU277" s="18">
        <v>35.99</v>
      </c>
      <c r="CV277" s="22">
        <f t="shared" si="1001"/>
        <v>1.6</v>
      </c>
      <c r="CW277" s="22">
        <f t="shared" si="869"/>
        <v>0</v>
      </c>
      <c r="CX277" s="22">
        <f t="shared" si="870"/>
        <v>0</v>
      </c>
      <c r="CY277" s="22">
        <f t="shared" si="871"/>
        <v>37.58</v>
      </c>
      <c r="CZ277" s="22">
        <f t="shared" si="872"/>
        <v>37.729999999999997</v>
      </c>
      <c r="DA277" s="18">
        <v>37.85</v>
      </c>
      <c r="DB277" s="20">
        <f t="shared" si="1002"/>
        <v>2.16</v>
      </c>
      <c r="DC277" s="20">
        <f t="shared" si="1003"/>
        <v>0</v>
      </c>
      <c r="DD277" s="20">
        <f t="shared" si="1004"/>
        <v>2.16</v>
      </c>
      <c r="DE277" s="20">
        <f t="shared" si="873"/>
        <v>0.1</v>
      </c>
      <c r="DF277" s="20">
        <f t="shared" si="874"/>
        <v>0.2</v>
      </c>
      <c r="DG277" s="20">
        <f t="shared" si="875"/>
        <v>1.86</v>
      </c>
      <c r="DH277" s="20">
        <f t="shared" si="876"/>
        <v>0</v>
      </c>
      <c r="DI277" s="20">
        <f t="shared" si="877"/>
        <v>0</v>
      </c>
      <c r="DJ277" s="20">
        <f t="shared" si="878"/>
        <v>0</v>
      </c>
      <c r="DK277" s="20">
        <f t="shared" si="1005"/>
        <v>2.16</v>
      </c>
      <c r="DL277" s="20">
        <f t="shared" si="1006"/>
        <v>0</v>
      </c>
      <c r="DM277" s="20">
        <f t="shared" si="1007"/>
        <v>0</v>
      </c>
      <c r="DN277" s="20">
        <f t="shared" si="1008"/>
        <v>0</v>
      </c>
      <c r="DO277" s="18">
        <v>2.54</v>
      </c>
      <c r="DP277" s="18">
        <v>0</v>
      </c>
      <c r="DQ277" s="18">
        <v>1</v>
      </c>
      <c r="DR277" s="18">
        <v>1</v>
      </c>
      <c r="DS277" s="25">
        <f t="shared" si="1009"/>
        <v>2.54</v>
      </c>
      <c r="DT277" s="25">
        <f t="shared" si="1010"/>
        <v>0</v>
      </c>
      <c r="DU277" s="25">
        <f t="shared" si="1011"/>
        <v>5.49</v>
      </c>
      <c r="DV277" s="25">
        <f t="shared" si="1012"/>
        <v>0</v>
      </c>
      <c r="DW277" s="25">
        <f t="shared" si="1013"/>
        <v>5.49</v>
      </c>
      <c r="DX277" s="25">
        <f t="shared" si="1014"/>
        <v>11.2</v>
      </c>
      <c r="DY277" s="25">
        <f t="shared" si="1015"/>
        <v>0</v>
      </c>
      <c r="DZ277" s="25">
        <f t="shared" si="1016"/>
        <v>11.2</v>
      </c>
      <c r="EA277" s="25">
        <f t="shared" si="1017"/>
        <v>7.18</v>
      </c>
      <c r="EB277" s="25">
        <f t="shared" si="1018"/>
        <v>0</v>
      </c>
      <c r="EC277" s="25">
        <f t="shared" si="1019"/>
        <v>7.18</v>
      </c>
      <c r="ED277" s="25">
        <f t="shared" si="1020"/>
        <v>4.0199999999999996</v>
      </c>
      <c r="EE277" s="25">
        <f t="shared" si="1020"/>
        <v>0</v>
      </c>
      <c r="EF277" s="25">
        <f t="shared" si="1021"/>
        <v>4.0199999999999996</v>
      </c>
      <c r="EG277" s="25">
        <f t="shared" si="1022"/>
        <v>7.18</v>
      </c>
      <c r="EH277" s="25">
        <f t="shared" si="1022"/>
        <v>0</v>
      </c>
      <c r="EI277" s="25">
        <f t="shared" si="1023"/>
        <v>7.18</v>
      </c>
      <c r="EJ277" s="18">
        <v>404.31</v>
      </c>
      <c r="EK277" s="18">
        <v>443.01</v>
      </c>
      <c r="EL277" s="18" t="s">
        <v>1085</v>
      </c>
      <c r="EM277" s="18" t="s">
        <v>1086</v>
      </c>
      <c r="EN277" s="16" t="s">
        <v>774</v>
      </c>
      <c r="EO277" s="16" t="s">
        <v>132</v>
      </c>
      <c r="EP277" s="16" t="e">
        <f>IF(OR(EN277="Cống tròn",EN277="Cống hộp",EN277="Ống nhựa"),INDEX(#REF!,MATCH(E277,#REF!,0)),IF(OR(EN277="Rãnh xây",EN277="Rãnh bê tông"),INDEX(#REF!,MATCH(E277,#REF!,0)),0))</f>
        <v>#REF!</v>
      </c>
      <c r="EQ277" s="18">
        <v>37.499999999999986</v>
      </c>
      <c r="ER277" s="18">
        <v>1</v>
      </c>
      <c r="ES277" s="25">
        <f t="shared" si="1024"/>
        <v>37</v>
      </c>
      <c r="ET277" s="1" t="e">
        <f>_xlfn.IFNA(IF(EN277="Cống tròn",INDEX(#REF!,MATCH(E277,#REF!,0)),IF(EN277="Cống hộp",INDEX(#REF!,MATCH(E277,#REF!,0)),EU277&amp;" ,"&amp;EV277)),0)</f>
        <v>#REF!</v>
      </c>
      <c r="EU277" s="16" t="s">
        <v>769</v>
      </c>
      <c r="EV277" s="16" t="s">
        <v>775</v>
      </c>
      <c r="EW277" s="16" t="e">
        <f>_xlfn.IFNA(INDEX(#REF!,MATCH(E277,#REF!,0)),0)</f>
        <v>#REF!</v>
      </c>
      <c r="EX277" s="16"/>
      <c r="EY277" s="18">
        <v>0</v>
      </c>
      <c r="EZ277" s="18">
        <v>0</v>
      </c>
      <c r="FA277" s="18">
        <v>0</v>
      </c>
      <c r="FB277" s="19">
        <v>0</v>
      </c>
      <c r="FC277" s="19">
        <v>0</v>
      </c>
      <c r="FD277" s="25">
        <f t="shared" si="879"/>
        <v>0</v>
      </c>
      <c r="FE277" s="25">
        <f t="shared" si="1025"/>
        <v>0</v>
      </c>
      <c r="FF277" s="18">
        <v>0.1</v>
      </c>
      <c r="FG277" s="18">
        <v>2</v>
      </c>
      <c r="FH277" s="18">
        <v>1</v>
      </c>
      <c r="FI277" s="25">
        <f t="shared" si="1026"/>
        <v>1.2</v>
      </c>
      <c r="FJ277" s="18">
        <v>0</v>
      </c>
      <c r="FK277" s="18">
        <v>0</v>
      </c>
      <c r="FL277" s="18">
        <v>0.2</v>
      </c>
      <c r="FM277" s="18">
        <v>1.4</v>
      </c>
      <c r="FN277" s="18">
        <v>0</v>
      </c>
      <c r="FO277" s="25">
        <f t="shared" si="1027"/>
        <v>1.4</v>
      </c>
      <c r="FP277" s="18">
        <v>1.4999999999999999E-2</v>
      </c>
      <c r="FQ277" s="18">
        <v>1</v>
      </c>
      <c r="FR277" s="25">
        <f t="shared" si="880"/>
        <v>36</v>
      </c>
      <c r="FS277" s="25">
        <f t="shared" si="881"/>
        <v>0.52500000000000002</v>
      </c>
      <c r="FT277" s="25">
        <f t="shared" si="882"/>
        <v>36.524999999999999</v>
      </c>
      <c r="FU277" s="25">
        <f t="shared" si="883"/>
        <v>-0.97499999999998721</v>
      </c>
      <c r="FV277" s="25" t="str">
        <f t="shared" si="1028"/>
        <v>Thêm 01</v>
      </c>
      <c r="FW277" s="25">
        <f t="shared" si="1029"/>
        <v>0.04</v>
      </c>
      <c r="FX277" s="16"/>
      <c r="FY277" s="16"/>
      <c r="FZ277" s="16"/>
      <c r="GA277" s="16"/>
      <c r="GB277" s="19">
        <v>0</v>
      </c>
      <c r="GC277" s="19">
        <v>0</v>
      </c>
      <c r="GD277" s="19">
        <v>0</v>
      </c>
      <c r="GE277" s="19">
        <v>0</v>
      </c>
      <c r="GF277" s="19">
        <v>0</v>
      </c>
      <c r="GG277" s="19">
        <v>0</v>
      </c>
      <c r="GH277" s="19">
        <v>0</v>
      </c>
      <c r="GI277" s="19">
        <v>0</v>
      </c>
      <c r="GJ277" s="19">
        <v>0</v>
      </c>
      <c r="GK277" s="19">
        <v>0</v>
      </c>
      <c r="GL277" s="25">
        <f t="shared" si="884"/>
        <v>0</v>
      </c>
      <c r="GM277" s="25">
        <f t="shared" si="1030"/>
        <v>0</v>
      </c>
      <c r="GN277" s="19">
        <v>0</v>
      </c>
      <c r="GO277" s="19">
        <v>0</v>
      </c>
      <c r="GP277" s="19">
        <v>0</v>
      </c>
      <c r="GQ277" s="19">
        <v>0</v>
      </c>
      <c r="GR277" s="1" t="e">
        <f>_xlfn.IFNA(INDEX(#REF!,MATCH(E277,#REF!,0)),0)</f>
        <v>#REF!</v>
      </c>
      <c r="GS277" s="16"/>
      <c r="GT277" s="18">
        <v>0</v>
      </c>
      <c r="GU277" s="18">
        <v>0</v>
      </c>
      <c r="GV277" s="18">
        <v>0</v>
      </c>
      <c r="GW277" s="18">
        <v>0</v>
      </c>
      <c r="GX277" s="25">
        <f t="shared" si="885"/>
        <v>0</v>
      </c>
      <c r="GY277" s="25">
        <f t="shared" si="886"/>
        <v>0</v>
      </c>
      <c r="GZ277" s="25">
        <f t="shared" si="1031"/>
        <v>0</v>
      </c>
      <c r="HA277" s="1" t="e" cm="1">
        <f t="array" ref="HA277">INDEX(#REF!,MATCH(EJ277&amp;EK277&amp;HD277&amp;HE277&amp;HF277,#REF!&amp;#REF!&amp;#REF!&amp;#REF!&amp;#REF!,0))</f>
        <v>#REF!</v>
      </c>
      <c r="HB277" s="16"/>
      <c r="HC277" s="25">
        <f t="shared" si="1032"/>
        <v>0</v>
      </c>
      <c r="HD277" s="18">
        <v>0</v>
      </c>
      <c r="HE277" s="18">
        <v>0</v>
      </c>
      <c r="HF277" s="18">
        <v>0</v>
      </c>
      <c r="HG277" s="1" t="e" cm="1">
        <f t="array" ref="HG277">INDEX(#REF!,MATCH(EJ277&amp;EK277&amp;HJ277&amp;HK277&amp;HL277,#REF!&amp;#REF!&amp;#REF!&amp;#REF!&amp;#REF!,0))</f>
        <v>#REF!</v>
      </c>
      <c r="HH277" s="16"/>
      <c r="HI277" s="25">
        <f t="shared" si="1033"/>
        <v>0</v>
      </c>
      <c r="HJ277" s="25">
        <f t="shared" si="1034"/>
        <v>0</v>
      </c>
      <c r="HK277" s="19">
        <v>0</v>
      </c>
      <c r="HL277" s="19">
        <v>0</v>
      </c>
      <c r="HM277" s="18">
        <v>0.01</v>
      </c>
      <c r="HN277" s="18">
        <v>1</v>
      </c>
      <c r="HO277" s="25">
        <f t="shared" si="1035"/>
        <v>0</v>
      </c>
      <c r="HP277" s="25">
        <f t="shared" si="1036"/>
        <v>0</v>
      </c>
      <c r="HQ277" s="25">
        <f t="shared" si="1037"/>
        <v>0</v>
      </c>
      <c r="HR277" s="25">
        <f t="shared" si="1038"/>
        <v>0</v>
      </c>
      <c r="HS277" s="25">
        <f t="shared" si="1039"/>
        <v>0</v>
      </c>
      <c r="HT277" s="19">
        <v>0</v>
      </c>
      <c r="HU277" s="19">
        <v>0</v>
      </c>
      <c r="HV277" s="19">
        <v>0</v>
      </c>
      <c r="HW277" s="25">
        <f t="shared" si="1040"/>
        <v>0</v>
      </c>
      <c r="HX277" s="19">
        <v>0</v>
      </c>
      <c r="HY277" s="19">
        <v>0</v>
      </c>
      <c r="HZ277" s="18">
        <v>37.85</v>
      </c>
      <c r="IA277" s="20">
        <f>ROUND(IF(EN277="Cống tròn",IF(EN277="Cống tròn",IF(EU277="Không có móng",IQ277-FF277,IF(EU277="Đế",IP277-FN277,IF(OR(EU277="Móng bê tông",EU277="Móng bê tông kết hợp đế"),II277-FJ277,0))),0),IF(EN277="Cống hộp",IF(AND(EN277="Cống hộp",EU277="Không có móng"),IQ277-GF277,IF(AND(EN277="Cống hộp",EU277="Móng bê tông"),IJ277-GB277,0)),IF(OR(EN277="Rãnh xây",EN277="Rãnh bê tông"),IF(OR(EN277="Rãnh xây",EN277="Rãnh bê tông"),IK277-GB277,0),IF(EN277="Ống nhựa",IF(AND(EN277="Ống nhựa",EU277="Không đắp cát"),IQ277-HT277,IF(AND(EN277="Ống nhựa",EU277="Đắp cát"),IH277-HX277,0)),IF(EN277="Rãnh thang",IF(EN277="Rãnh thang",IF(EU277="Móng bê tông",#REF!-#REF!,IQ277),0),0))))),2)</f>
        <v>35.99</v>
      </c>
      <c r="IB277" s="20">
        <f t="shared" si="1041"/>
        <v>1.8599999999999994</v>
      </c>
      <c r="IC277" s="20">
        <f t="shared" si="887"/>
        <v>35.989999999999995</v>
      </c>
      <c r="ID277" s="20">
        <f t="shared" si="888"/>
        <v>0</v>
      </c>
      <c r="IE277" s="20">
        <f t="shared" si="889"/>
        <v>0</v>
      </c>
      <c r="IF277" s="20">
        <f t="shared" si="890"/>
        <v>0</v>
      </c>
      <c r="IG277" s="20">
        <f>IF(EN277="Rãnh thang",IF(AND(EN277="Rãnh thang",EU277="Móng bê tông"),IQ277-#REF!,0),IF(EN277="Ống nhựa",IF(AND(EN277="Ống nhựa",EU277="Đắp cát"),IQ277-HT277,0),IF(EN277="Cống tròn",IF(EN277="Cống tròn",IF(OR(EU277="Móng bê tông",EU277="Móng bê tông kết hợp đế"),IM277-FL277,0),0),IF(EN277="Cống hộp",IF(AND(EN277="Cống hộp",EU277="Móng bê tông"),IN277-GD277,0),IF(OR(EN277="Rãnh xây",EN277="Rãnh bê tông"),IF(AND(EN277="Rãnh xây",EU277="Móng bê tông"),IO277-GD277,IF(AND(EN277="Rãnh bê tông",EU277="Móng bê tông"),IO277-GD277,0)),0)))))</f>
        <v>35.989999999999995</v>
      </c>
      <c r="IH277" s="20">
        <f t="shared" si="891"/>
        <v>0</v>
      </c>
      <c r="II277" s="20">
        <f t="shared" si="892"/>
        <v>35.989999999999995</v>
      </c>
      <c r="IJ277" s="20">
        <f t="shared" si="893"/>
        <v>0</v>
      </c>
      <c r="IK277" s="20">
        <f t="shared" si="894"/>
        <v>0</v>
      </c>
      <c r="IL277" s="20">
        <f t="shared" si="895"/>
        <v>36.19</v>
      </c>
      <c r="IM277" s="20">
        <f t="shared" si="896"/>
        <v>36.19</v>
      </c>
      <c r="IN277" s="20">
        <f t="shared" si="897"/>
        <v>0</v>
      </c>
      <c r="IO277" s="20">
        <f t="shared" si="898"/>
        <v>0</v>
      </c>
      <c r="IP277" s="20">
        <f t="shared" si="899"/>
        <v>0</v>
      </c>
      <c r="IQ277" s="18">
        <v>36.29</v>
      </c>
      <c r="IR277" s="25">
        <f t="shared" si="1042"/>
        <v>0</v>
      </c>
      <c r="IS277" s="25">
        <f t="shared" si="900"/>
        <v>0</v>
      </c>
      <c r="IT277" s="25">
        <f t="shared" si="901"/>
        <v>0</v>
      </c>
      <c r="IU277" s="25">
        <f>ROUND(IF(EN277="Cống tròn",IF(EN277="Cống tròn",IV277+FF277,0),IF(EN277="Cống hộp",IF(EN277="Cống hộp",IV277+GP277,0),IF(OR(EN277="Rãnh xây",EN277="Rãnh bê tông"),IF(OR(EN277="Rãnh xây",EN277="Rãnh bê tông"),IV277+GP277,0),IF(EN277="ống nhựa",IF(EN277="Ống nhựa",IV277+HT277,0),IF(EN277="Rãnh thang",IF(EN277="Rãnh thang",IQ277+#REF!,0),0))))),2)</f>
        <v>37.32</v>
      </c>
      <c r="IV277" s="18">
        <v>37.22</v>
      </c>
      <c r="IW277" s="25">
        <f t="shared" si="902"/>
        <v>37.32</v>
      </c>
      <c r="IX277" s="25">
        <f t="shared" si="903"/>
        <v>0</v>
      </c>
      <c r="IY277" s="25">
        <f t="shared" si="904"/>
        <v>0</v>
      </c>
      <c r="IZ277" s="25">
        <f t="shared" si="905"/>
        <v>0</v>
      </c>
      <c r="JA277" s="25">
        <f t="shared" si="906"/>
        <v>0</v>
      </c>
      <c r="JB277" s="18">
        <v>37.79</v>
      </c>
      <c r="JC277" s="20">
        <f>ROUND(IF(EN277="Cống tròn",IF(EN277="Cống tròn",IF(EU277="Không có móng",JS277-FF277,IF(EU277="Đế",JR277-FN277,IF(OR(EU277="Móng bê tông",EU277="Móng bê tông kết hợp đế"),JK277-FJ277,0))),0),IF(EN277="Cống hộp",IF(AND(EN277="Cống hộp",EU277="Không có móng"),JS277-GF277,IF(AND(EN277="Cống hộp",EU277="Móng bê tông"),JL277-GB277,0)),IF(OR(EN277="Rãnh xây",EN277="Rãnh bê tông"),IF(OR(EN277="Rãnh xây",EN277="Rãnh bê tông"),JM277-GB277,0),IF(EN277="Ống nhựa",IF(AND(EN277="Ống nhựa",EU277="Không đắp cát"),JS277-HT277,IF(AND(EN277="Ống nhựa",EU277="Đắp cát"),JJ277-HX277,0)),IF(EN277="Rãnh thang",IF(EN277="Rãnh thang",IF(EU277="Móng bê tông",#REF!-#REF!,JS277),0),0))))),2)</f>
        <v>35.92</v>
      </c>
      <c r="JD277" s="20">
        <f t="shared" si="1043"/>
        <v>1.8699999999999974</v>
      </c>
      <c r="JE277" s="20">
        <f t="shared" si="907"/>
        <v>35.919999999999995</v>
      </c>
      <c r="JF277" s="20">
        <f t="shared" si="908"/>
        <v>0</v>
      </c>
      <c r="JG277" s="20">
        <f t="shared" si="909"/>
        <v>0</v>
      </c>
      <c r="JH277" s="20">
        <f t="shared" si="910"/>
        <v>0</v>
      </c>
      <c r="JI277" s="20">
        <f>IF(EN277="Rãnh thang",IF(AND(EN277="Rãnh thang",EU277="Móng bê tông"),JS277-#REF!,0),IF(EN277="Ống nhựa",IF(AND(EN277="Ống nhựa",EU277="Đắp cát"),JS277-HT277,0),IF(EN277="Cống tròn",IF(EN277="Cống tròn",IF(OR(EU277="Móng bê tông",EU277="Móng bê tông kết hợp đế"),JO277-FL277,0),0),IF(EN277="Cống hộp",IF(AND(EN277="Cống hộp",EU277="Móng bê tông"),JP277-GD277,0),IF(OR(EN277="Rãnh xây",EN277="Rãnh bê tông"),IF(AND(EN277="Rãnh xây",EU277="Móng bê tông"),JQ277-GD277,IF(AND(EN277="Rãnh bê tông",EU277="Móng bê tông"),JQ277-GD277,0)),0)))))</f>
        <v>35.919999999999995</v>
      </c>
      <c r="JJ277" s="20">
        <f t="shared" si="911"/>
        <v>0</v>
      </c>
      <c r="JK277" s="20">
        <f t="shared" si="912"/>
        <v>35.919999999999995</v>
      </c>
      <c r="JL277" s="20">
        <f t="shared" si="913"/>
        <v>0</v>
      </c>
      <c r="JM277" s="20">
        <f t="shared" si="914"/>
        <v>0</v>
      </c>
      <c r="JN277" s="20">
        <f t="shared" si="915"/>
        <v>36.119999999999997</v>
      </c>
      <c r="JO277" s="20">
        <f t="shared" si="916"/>
        <v>36.119999999999997</v>
      </c>
      <c r="JP277" s="20">
        <f t="shared" si="917"/>
        <v>0</v>
      </c>
      <c r="JQ277" s="20">
        <f t="shared" si="918"/>
        <v>0</v>
      </c>
      <c r="JR277" s="20">
        <f t="shared" si="919"/>
        <v>0</v>
      </c>
      <c r="JS277" s="26">
        <v>36.22</v>
      </c>
      <c r="JT277" s="25">
        <f t="shared" si="1044"/>
        <v>0</v>
      </c>
      <c r="JU277" s="25">
        <f t="shared" si="920"/>
        <v>0</v>
      </c>
      <c r="JV277" s="25">
        <f t="shared" si="921"/>
        <v>0</v>
      </c>
      <c r="JW277" s="25">
        <f>ROUND(IF(EN277="Cống tròn",IF(EN277="Cống tròn",JX277+FF277,0),IF(EN277="Cống hộp",IF(EN277="Cống hộp",JX277+GP277,0),IF(OR(EN277="Rãnh xây",EN277="Rãnh bê tông"),IF(OR(EN277="Rãnh xây",EN277="Rãnh bê tông"),JX277+GP277,0),IF(EN277="ống nhựa",IF(EN277="Ống nhựa",JX277+HT277,0),IF(EN277="Rãnh thang",IF(EN277="Rãnh thang",JS277+#REF!,0),0))))),2)</f>
        <v>37.32</v>
      </c>
      <c r="JX277" s="27">
        <v>37.22</v>
      </c>
      <c r="JY277" s="25">
        <f t="shared" si="922"/>
        <v>37.32</v>
      </c>
      <c r="JZ277" s="25">
        <f t="shared" si="923"/>
        <v>0</v>
      </c>
      <c r="KA277" s="25">
        <f t="shared" si="924"/>
        <v>0</v>
      </c>
      <c r="KB277" s="25">
        <f t="shared" si="925"/>
        <v>0</v>
      </c>
      <c r="KC277" s="25">
        <f t="shared" si="926"/>
        <v>0</v>
      </c>
      <c r="KD277" s="28" t="s">
        <v>98</v>
      </c>
      <c r="KE277" s="27">
        <v>0</v>
      </c>
      <c r="KF277" s="25">
        <f t="shared" si="927"/>
        <v>1.8599999999999994</v>
      </c>
      <c r="KG277" s="25">
        <f t="shared" si="1045"/>
        <v>1.8599999999999994</v>
      </c>
      <c r="KH277" s="27">
        <v>0</v>
      </c>
      <c r="KI277" s="25">
        <f t="shared" si="928"/>
        <v>1.8699999999999974</v>
      </c>
      <c r="KJ277" s="25">
        <f t="shared" si="1046"/>
        <v>1.8699999999999974</v>
      </c>
      <c r="KK277" s="25">
        <f t="shared" si="929"/>
        <v>0</v>
      </c>
      <c r="KL277" s="25">
        <f t="shared" si="930"/>
        <v>0</v>
      </c>
      <c r="KM277" s="25">
        <f t="shared" si="1047"/>
        <v>0</v>
      </c>
      <c r="KN277" s="25">
        <f t="shared" si="931"/>
        <v>0</v>
      </c>
      <c r="KO277" s="25">
        <f t="shared" si="932"/>
        <v>0</v>
      </c>
      <c r="KP277" s="25">
        <f t="shared" si="1048"/>
        <v>0</v>
      </c>
      <c r="KQ277" s="25">
        <f t="shared" si="933"/>
        <v>0.2</v>
      </c>
      <c r="KR277" s="25">
        <f t="shared" si="934"/>
        <v>0.2</v>
      </c>
      <c r="KS277" s="25">
        <f t="shared" si="1049"/>
        <v>0.2</v>
      </c>
      <c r="KT277" s="25">
        <f t="shared" si="935"/>
        <v>0</v>
      </c>
      <c r="KU277" s="25">
        <f t="shared" si="936"/>
        <v>0</v>
      </c>
      <c r="KV277" s="25">
        <f t="shared" si="1050"/>
        <v>0</v>
      </c>
      <c r="KW277" s="25">
        <f t="shared" si="863"/>
        <v>0</v>
      </c>
      <c r="KX277" s="25">
        <f t="shared" si="937"/>
        <v>0</v>
      </c>
      <c r="KY277" s="25">
        <f t="shared" si="1051"/>
        <v>0</v>
      </c>
      <c r="KZ277" s="25">
        <f t="shared" si="938"/>
        <v>0</v>
      </c>
      <c r="LA277" s="25">
        <f t="shared" si="939"/>
        <v>0</v>
      </c>
      <c r="LB277" s="25">
        <f t="shared" si="1052"/>
        <v>0</v>
      </c>
      <c r="LC277" s="25">
        <f t="shared" si="940"/>
        <v>1.4</v>
      </c>
      <c r="LD277" s="25">
        <f t="shared" si="941"/>
        <v>1.4</v>
      </c>
      <c r="LE277" s="25">
        <f t="shared" si="1053"/>
        <v>1.4</v>
      </c>
      <c r="LF277" s="25">
        <f t="shared" si="942"/>
        <v>0</v>
      </c>
      <c r="LG277" s="25">
        <f t="shared" si="943"/>
        <v>0</v>
      </c>
      <c r="LH277" s="25">
        <f t="shared" si="1054"/>
        <v>0</v>
      </c>
      <c r="LI277" s="25">
        <f t="shared" si="944"/>
        <v>0</v>
      </c>
      <c r="LJ277" s="25">
        <f t="shared" si="945"/>
        <v>0</v>
      </c>
      <c r="LK277" s="25">
        <f t="shared" si="1055"/>
        <v>0</v>
      </c>
      <c r="LL277" s="25">
        <f t="shared" si="946"/>
        <v>0</v>
      </c>
      <c r="LM277" s="25">
        <f t="shared" si="947"/>
        <v>0</v>
      </c>
      <c r="LN277" s="25">
        <f t="shared" si="1056"/>
        <v>0</v>
      </c>
      <c r="LO277" s="25">
        <f t="shared" si="948"/>
        <v>0</v>
      </c>
      <c r="LP277" s="25">
        <f t="shared" si="949"/>
        <v>0</v>
      </c>
      <c r="LQ277" s="25">
        <f t="shared" si="1057"/>
        <v>0</v>
      </c>
      <c r="LR277" s="25">
        <f t="shared" si="950"/>
        <v>0</v>
      </c>
      <c r="LS277" s="25">
        <f t="shared" si="951"/>
        <v>0</v>
      </c>
      <c r="LT277" s="25">
        <f t="shared" si="1058"/>
        <v>0</v>
      </c>
      <c r="LU277" s="25">
        <f t="shared" si="952"/>
        <v>0</v>
      </c>
      <c r="LV277" s="25">
        <f t="shared" si="953"/>
        <v>0</v>
      </c>
      <c r="LW277" s="25">
        <f t="shared" si="1059"/>
        <v>0</v>
      </c>
      <c r="LX277" s="25">
        <f t="shared" si="954"/>
        <v>0</v>
      </c>
      <c r="LY277" s="25">
        <f t="shared" si="955"/>
        <v>0</v>
      </c>
      <c r="LZ277" s="25">
        <f t="shared" si="1060"/>
        <v>0</v>
      </c>
      <c r="MA277" s="25">
        <f t="shared" si="956"/>
        <v>0</v>
      </c>
      <c r="MB277" s="25">
        <f t="shared" si="957"/>
        <v>0</v>
      </c>
      <c r="MC277" s="25">
        <f t="shared" si="1061"/>
        <v>0</v>
      </c>
      <c r="MD277" s="25">
        <f t="shared" si="958"/>
        <v>0</v>
      </c>
      <c r="ME277" s="25">
        <f t="shared" si="959"/>
        <v>0</v>
      </c>
      <c r="MF277" s="25">
        <f t="shared" si="1062"/>
        <v>0</v>
      </c>
      <c r="MG277" s="25">
        <f t="shared" si="960"/>
        <v>0</v>
      </c>
      <c r="MH277" s="25">
        <f t="shared" si="961"/>
        <v>0</v>
      </c>
      <c r="MI277" s="25">
        <f t="shared" si="1063"/>
        <v>0</v>
      </c>
      <c r="MJ277" s="25">
        <f t="shared" si="962"/>
        <v>0</v>
      </c>
      <c r="MK277" s="25">
        <f t="shared" si="963"/>
        <v>0</v>
      </c>
      <c r="ML277" s="25">
        <f t="shared" si="1064"/>
        <v>0</v>
      </c>
      <c r="MM277" s="25">
        <f t="shared" si="964"/>
        <v>0</v>
      </c>
      <c r="MN277" s="25">
        <f t="shared" si="965"/>
        <v>0</v>
      </c>
      <c r="MO277" s="25">
        <f t="shared" si="1065"/>
        <v>0</v>
      </c>
      <c r="MP277" s="25">
        <f t="shared" si="966"/>
        <v>0</v>
      </c>
      <c r="MQ277" s="25">
        <f t="shared" si="967"/>
        <v>0</v>
      </c>
      <c r="MR277" s="25">
        <f t="shared" si="1066"/>
        <v>0</v>
      </c>
      <c r="MS277" s="29">
        <v>1.4</v>
      </c>
      <c r="MT277" s="29">
        <v>0</v>
      </c>
      <c r="MU277" s="29">
        <v>1</v>
      </c>
      <c r="MV277" s="29">
        <v>1</v>
      </c>
      <c r="MW277" s="25">
        <f t="shared" si="968"/>
        <v>1.4</v>
      </c>
      <c r="MX277" s="25">
        <f t="shared" si="969"/>
        <v>2.6</v>
      </c>
      <c r="MY277" s="25">
        <f t="shared" si="970"/>
        <v>0</v>
      </c>
      <c r="MZ277" s="25">
        <f t="shared" si="971"/>
        <v>0</v>
      </c>
      <c r="NA277" s="25">
        <f t="shared" si="972"/>
        <v>1.4</v>
      </c>
      <c r="NB277" s="25">
        <f t="shared" si="973"/>
        <v>2.62</v>
      </c>
      <c r="NC277" s="25">
        <f t="shared" si="974"/>
        <v>0</v>
      </c>
      <c r="ND277" s="25">
        <f t="shared" si="975"/>
        <v>0</v>
      </c>
      <c r="NE277" s="25">
        <f t="shared" si="1067"/>
        <v>1.4</v>
      </c>
      <c r="NF277" s="25">
        <f t="shared" si="1067"/>
        <v>2.6100000000000003</v>
      </c>
      <c r="NG277" s="25">
        <f t="shared" si="1067"/>
        <v>0</v>
      </c>
      <c r="NH277" s="25">
        <f t="shared" si="976"/>
        <v>0</v>
      </c>
      <c r="NI277" s="25">
        <f t="shared" si="977"/>
        <v>97.88</v>
      </c>
      <c r="NJ277" s="25">
        <f t="shared" si="978"/>
        <v>0</v>
      </c>
      <c r="NK277" s="25">
        <f t="shared" si="979"/>
        <v>97.88</v>
      </c>
      <c r="NL277" s="25">
        <f t="shared" si="980"/>
        <v>68.2</v>
      </c>
      <c r="NM277" s="25">
        <f t="shared" si="981"/>
        <v>0</v>
      </c>
      <c r="NN277" s="25">
        <f t="shared" si="1068"/>
        <v>68.2</v>
      </c>
      <c r="NO277" s="25">
        <f t="shared" si="982"/>
        <v>0</v>
      </c>
      <c r="NP277" s="25">
        <f t="shared" si="983"/>
        <v>0</v>
      </c>
      <c r="NQ277" s="25">
        <f t="shared" si="1069"/>
        <v>0</v>
      </c>
      <c r="NR277" s="25">
        <f t="shared" si="984"/>
        <v>0</v>
      </c>
      <c r="NS277" s="25">
        <f t="shared" si="985"/>
        <v>0</v>
      </c>
      <c r="NT277" s="25">
        <f t="shared" si="1070"/>
        <v>0</v>
      </c>
      <c r="NU277" s="25">
        <f t="shared" si="986"/>
        <v>0</v>
      </c>
      <c r="NV277" s="25">
        <f t="shared" si="987"/>
        <v>0</v>
      </c>
      <c r="NW277" s="25">
        <f t="shared" si="1071"/>
        <v>0</v>
      </c>
      <c r="NX277" s="25">
        <f t="shared" si="1072"/>
        <v>68.2</v>
      </c>
      <c r="NY277" s="25">
        <f t="shared" si="1072"/>
        <v>0</v>
      </c>
      <c r="NZ277" s="25">
        <f t="shared" si="1073"/>
        <v>68.2</v>
      </c>
      <c r="OA277" s="25">
        <f t="shared" si="1074"/>
        <v>29.68</v>
      </c>
      <c r="OB277" s="25">
        <f t="shared" si="1074"/>
        <v>0</v>
      </c>
      <c r="OC277" s="25">
        <f t="shared" si="1075"/>
        <v>29.68</v>
      </c>
      <c r="OD277" s="25">
        <f t="shared" si="1076"/>
        <v>68.2</v>
      </c>
      <c r="OE277" s="25">
        <f t="shared" si="1076"/>
        <v>0</v>
      </c>
      <c r="OF277" s="25">
        <f t="shared" si="1076"/>
        <v>68.2</v>
      </c>
      <c r="OG277" s="25">
        <f t="shared" si="988"/>
        <v>0</v>
      </c>
      <c r="OH277" s="25">
        <f t="shared" si="989"/>
        <v>0</v>
      </c>
      <c r="OI277" s="25">
        <f t="shared" si="990"/>
        <v>0</v>
      </c>
      <c r="OJ277" s="25">
        <f t="shared" si="991"/>
        <v>0</v>
      </c>
      <c r="OK277" s="25">
        <f t="shared" si="992"/>
        <v>0</v>
      </c>
      <c r="OL277" s="25">
        <f t="shared" si="993"/>
        <v>0</v>
      </c>
      <c r="OM277" s="25">
        <f t="shared" si="1077"/>
        <v>0</v>
      </c>
      <c r="ON277" s="25">
        <f t="shared" si="1077"/>
        <v>0</v>
      </c>
      <c r="OO277" s="25">
        <f t="shared" si="1077"/>
        <v>0</v>
      </c>
      <c r="OP277" s="25">
        <f t="shared" si="994"/>
        <v>0</v>
      </c>
      <c r="OQ277" s="25">
        <f t="shared" si="995"/>
        <v>0</v>
      </c>
      <c r="OR277" s="25">
        <f t="shared" si="1078"/>
        <v>0</v>
      </c>
      <c r="OS277" s="19">
        <v>536217.23</v>
      </c>
      <c r="OT277" s="19">
        <v>2370527.48</v>
      </c>
    </row>
    <row r="278" spans="1:410" ht="33" customHeight="1" x14ac:dyDescent="0.25">
      <c r="A278" s="18"/>
      <c r="B278" s="18" t="s">
        <v>1071</v>
      </c>
      <c r="C278" s="18">
        <v>443.01</v>
      </c>
      <c r="D278" s="16" t="e">
        <f>_xlfn.IFNA(INDEX(#REF!,MATCH(E278,#REF!,0)),0)</f>
        <v>#REF!</v>
      </c>
      <c r="E278" s="18" t="s">
        <v>1086</v>
      </c>
      <c r="F278" s="16" t="s">
        <v>765</v>
      </c>
      <c r="G278" s="16" t="s">
        <v>766</v>
      </c>
      <c r="H278" s="16" t="s">
        <v>767</v>
      </c>
      <c r="I278" s="16" t="s">
        <v>768</v>
      </c>
      <c r="J278" s="16" t="s">
        <v>769</v>
      </c>
      <c r="K278" s="16" t="s">
        <v>770</v>
      </c>
      <c r="L278" s="16" t="s">
        <v>771</v>
      </c>
      <c r="M278" s="18">
        <v>1.64</v>
      </c>
      <c r="N278" s="18">
        <v>1.94</v>
      </c>
      <c r="O278" s="18">
        <v>2.04</v>
      </c>
      <c r="P278" s="18">
        <v>2.34</v>
      </c>
      <c r="Q278" s="18">
        <v>0.1</v>
      </c>
      <c r="R278" s="18">
        <v>1.8399999999999999</v>
      </c>
      <c r="S278" s="18">
        <v>2.14</v>
      </c>
      <c r="T278" s="18">
        <v>0.2</v>
      </c>
      <c r="U278" s="18">
        <v>0</v>
      </c>
      <c r="V278" s="18">
        <v>0</v>
      </c>
      <c r="W278" s="18">
        <v>0</v>
      </c>
      <c r="X278" s="18">
        <v>1.64</v>
      </c>
      <c r="Y278" s="18">
        <v>1.9</v>
      </c>
      <c r="Z278" s="20">
        <f t="shared" si="996"/>
        <v>1.6</v>
      </c>
      <c r="AA278" s="18">
        <v>0.22</v>
      </c>
      <c r="AB278" s="18">
        <v>0</v>
      </c>
      <c r="AC278" s="18">
        <v>0</v>
      </c>
      <c r="AD278" s="18">
        <v>0</v>
      </c>
      <c r="AE278" s="18">
        <v>0</v>
      </c>
      <c r="AF278" s="18">
        <v>0</v>
      </c>
      <c r="AG278" s="18">
        <v>1.2</v>
      </c>
      <c r="AH278" s="18">
        <v>1.5</v>
      </c>
      <c r="AI278" s="20">
        <f t="shared" si="997"/>
        <v>1.75</v>
      </c>
      <c r="AJ278" s="18">
        <v>0</v>
      </c>
      <c r="AK278" s="18">
        <v>0</v>
      </c>
      <c r="AL278" s="20">
        <f t="shared" si="998"/>
        <v>0</v>
      </c>
      <c r="AM278" s="18">
        <v>1.64</v>
      </c>
      <c r="AN278" s="18">
        <v>1.5</v>
      </c>
      <c r="AO278" s="18">
        <v>0.15</v>
      </c>
      <c r="AP278" s="18">
        <v>0.22</v>
      </c>
      <c r="AQ278" s="18">
        <v>1.64</v>
      </c>
      <c r="AR278" s="18">
        <v>1.72</v>
      </c>
      <c r="AS278" s="18">
        <v>0.12</v>
      </c>
      <c r="AT278" s="18">
        <v>0.11</v>
      </c>
      <c r="AU278" s="18">
        <v>0</v>
      </c>
      <c r="AV278" s="18">
        <v>1</v>
      </c>
      <c r="AW278" s="18">
        <v>0</v>
      </c>
      <c r="AX278" s="18">
        <v>0</v>
      </c>
      <c r="AY278" s="18">
        <v>0</v>
      </c>
      <c r="AZ278" s="18">
        <v>0</v>
      </c>
      <c r="BA278" s="18">
        <v>0</v>
      </c>
      <c r="BB278" s="18">
        <v>0</v>
      </c>
      <c r="BC278" s="18">
        <v>0</v>
      </c>
      <c r="BD278" s="18">
        <v>0</v>
      </c>
      <c r="BE278" s="18">
        <v>2</v>
      </c>
      <c r="BF278" s="18">
        <v>0</v>
      </c>
      <c r="BG278" s="18">
        <v>0</v>
      </c>
      <c r="BH278" s="18">
        <v>0</v>
      </c>
      <c r="BI278" s="18">
        <v>0</v>
      </c>
      <c r="BJ278" s="18">
        <v>0</v>
      </c>
      <c r="BK278" s="18">
        <v>0</v>
      </c>
      <c r="BL278" s="18">
        <v>0</v>
      </c>
      <c r="BM278" s="18">
        <v>0</v>
      </c>
      <c r="BN278" s="18">
        <v>0</v>
      </c>
      <c r="BO278" s="18">
        <v>0</v>
      </c>
      <c r="BP278" s="18">
        <v>0</v>
      </c>
      <c r="BQ278" s="18">
        <v>0</v>
      </c>
      <c r="BR278" s="18">
        <v>0</v>
      </c>
      <c r="BS278" s="18">
        <v>0</v>
      </c>
      <c r="BT278" s="18">
        <v>0</v>
      </c>
      <c r="BU278" s="18">
        <v>0</v>
      </c>
      <c r="BV278" s="18">
        <v>0</v>
      </c>
      <c r="BW278" s="18">
        <v>0</v>
      </c>
      <c r="BX278" s="18">
        <v>0</v>
      </c>
      <c r="BY278" s="18">
        <v>0</v>
      </c>
      <c r="BZ278" s="18">
        <v>0</v>
      </c>
      <c r="CA278" s="16" t="e">
        <f>_xlfn.IFNA(IF(RIGHT(D278,2)="=G",0,INDEX(#REF!,MATCH(E278,#REF!,0))),0)</f>
        <v>#REF!</v>
      </c>
      <c r="CB278" s="16" t="s">
        <v>776</v>
      </c>
      <c r="CC278" s="18">
        <v>0</v>
      </c>
      <c r="CD278" s="18">
        <v>0</v>
      </c>
      <c r="CE278" s="18">
        <v>1.4</v>
      </c>
      <c r="CF278" s="18">
        <v>0.85</v>
      </c>
      <c r="CG278" s="18">
        <v>0.12</v>
      </c>
      <c r="CH278" s="18">
        <v>2</v>
      </c>
      <c r="CI278" s="16" t="s">
        <v>98</v>
      </c>
      <c r="CJ278" s="18">
        <v>0</v>
      </c>
      <c r="CK278" s="20">
        <f t="shared" si="864"/>
        <v>2.17</v>
      </c>
      <c r="CL278" s="20">
        <f t="shared" si="999"/>
        <v>2.17</v>
      </c>
      <c r="CM278" s="18">
        <v>45.11</v>
      </c>
      <c r="CN278" s="18">
        <v>37.79</v>
      </c>
      <c r="CO278" s="18">
        <v>36.951000000000001</v>
      </c>
      <c r="CP278" s="22">
        <f t="shared" si="865"/>
        <v>37.79</v>
      </c>
      <c r="CQ278" s="22">
        <f t="shared" si="866"/>
        <v>35.619999999999997</v>
      </c>
      <c r="CR278" s="22">
        <f t="shared" si="1000"/>
        <v>2.17</v>
      </c>
      <c r="CS278" s="22">
        <f t="shared" si="867"/>
        <v>35.72</v>
      </c>
      <c r="CT278" s="22">
        <f t="shared" si="868"/>
        <v>35.92</v>
      </c>
      <c r="CU278" s="18">
        <v>35.92</v>
      </c>
      <c r="CV278" s="22">
        <f t="shared" si="1001"/>
        <v>1.6</v>
      </c>
      <c r="CW278" s="22">
        <f t="shared" si="869"/>
        <v>0</v>
      </c>
      <c r="CX278" s="22">
        <f t="shared" si="870"/>
        <v>0</v>
      </c>
      <c r="CY278" s="22">
        <f t="shared" si="871"/>
        <v>37.520000000000003</v>
      </c>
      <c r="CZ278" s="22">
        <f t="shared" si="872"/>
        <v>37.67</v>
      </c>
      <c r="DA278" s="18">
        <v>37.79</v>
      </c>
      <c r="DB278" s="20">
        <f t="shared" si="1002"/>
        <v>2.17</v>
      </c>
      <c r="DC278" s="20">
        <f t="shared" si="1003"/>
        <v>0</v>
      </c>
      <c r="DD278" s="20">
        <f t="shared" si="1004"/>
        <v>2.17</v>
      </c>
      <c r="DE278" s="20">
        <f t="shared" si="873"/>
        <v>0.1</v>
      </c>
      <c r="DF278" s="20">
        <f t="shared" si="874"/>
        <v>0.2</v>
      </c>
      <c r="DG278" s="20">
        <f t="shared" si="875"/>
        <v>1.87</v>
      </c>
      <c r="DH278" s="20">
        <f t="shared" si="876"/>
        <v>0</v>
      </c>
      <c r="DI278" s="20">
        <f t="shared" si="877"/>
        <v>0</v>
      </c>
      <c r="DJ278" s="20">
        <f t="shared" si="878"/>
        <v>0</v>
      </c>
      <c r="DK278" s="20">
        <f t="shared" si="1005"/>
        <v>2.17</v>
      </c>
      <c r="DL278" s="20">
        <f t="shared" si="1006"/>
        <v>0</v>
      </c>
      <c r="DM278" s="20">
        <f t="shared" si="1007"/>
        <v>0</v>
      </c>
      <c r="DN278" s="20">
        <f t="shared" si="1008"/>
        <v>0</v>
      </c>
      <c r="DO278" s="18">
        <v>2.54</v>
      </c>
      <c r="DP278" s="18">
        <v>0</v>
      </c>
      <c r="DQ278" s="18">
        <v>1</v>
      </c>
      <c r="DR278" s="18">
        <v>1</v>
      </c>
      <c r="DS278" s="25">
        <f t="shared" si="1009"/>
        <v>2.54</v>
      </c>
      <c r="DT278" s="25">
        <f t="shared" si="1010"/>
        <v>0</v>
      </c>
      <c r="DU278" s="25">
        <f t="shared" si="1011"/>
        <v>5.51</v>
      </c>
      <c r="DV278" s="25">
        <f t="shared" si="1012"/>
        <v>0</v>
      </c>
      <c r="DW278" s="25">
        <f t="shared" si="1013"/>
        <v>5.51</v>
      </c>
      <c r="DX278" s="25">
        <f t="shared" si="1014"/>
        <v>11.24</v>
      </c>
      <c r="DY278" s="25">
        <f t="shared" si="1015"/>
        <v>0</v>
      </c>
      <c r="DZ278" s="25">
        <f t="shared" si="1016"/>
        <v>11.24</v>
      </c>
      <c r="EA278" s="25">
        <f t="shared" si="1017"/>
        <v>7.21</v>
      </c>
      <c r="EB278" s="25">
        <f t="shared" si="1018"/>
        <v>0</v>
      </c>
      <c r="EC278" s="25">
        <f t="shared" si="1019"/>
        <v>7.21</v>
      </c>
      <c r="ED278" s="25">
        <f t="shared" si="1020"/>
        <v>4.03</v>
      </c>
      <c r="EE278" s="25">
        <f t="shared" si="1020"/>
        <v>0</v>
      </c>
      <c r="EF278" s="25">
        <f t="shared" si="1021"/>
        <v>4.03</v>
      </c>
      <c r="EG278" s="25">
        <f t="shared" si="1022"/>
        <v>7.21</v>
      </c>
      <c r="EH278" s="25">
        <f t="shared" si="1022"/>
        <v>0</v>
      </c>
      <c r="EI278" s="25">
        <f t="shared" si="1023"/>
        <v>7.21</v>
      </c>
      <c r="EJ278" s="18">
        <v>443.01</v>
      </c>
      <c r="EK278" s="18">
        <v>481.71</v>
      </c>
      <c r="EL278" s="18" t="s">
        <v>1086</v>
      </c>
      <c r="EM278" s="18" t="s">
        <v>1087</v>
      </c>
      <c r="EN278" s="16" t="s">
        <v>774</v>
      </c>
      <c r="EO278" s="16" t="s">
        <v>132</v>
      </c>
      <c r="EP278" s="16" t="e">
        <f>IF(OR(EN278="Cống tròn",EN278="Cống hộp",EN278="Ống nhựa"),INDEX(#REF!,MATCH(E278,#REF!,0)),IF(OR(EN278="Rãnh xây",EN278="Rãnh bê tông"),INDEX(#REF!,MATCH(E278,#REF!,0)),0))</f>
        <v>#REF!</v>
      </c>
      <c r="EQ278" s="18">
        <v>37.499999999999986</v>
      </c>
      <c r="ER278" s="18">
        <v>1</v>
      </c>
      <c r="ES278" s="25">
        <f t="shared" si="1024"/>
        <v>37</v>
      </c>
      <c r="ET278" s="1" t="e">
        <f>_xlfn.IFNA(IF(EN278="Cống tròn",INDEX(#REF!,MATCH(E278,#REF!,0)),IF(EN278="Cống hộp",INDEX(#REF!,MATCH(E278,#REF!,0)),EU278&amp;" ,"&amp;EV278)),0)</f>
        <v>#REF!</v>
      </c>
      <c r="EU278" s="16" t="s">
        <v>769</v>
      </c>
      <c r="EV278" s="16" t="s">
        <v>775</v>
      </c>
      <c r="EW278" s="16" t="e">
        <f>_xlfn.IFNA(INDEX(#REF!,MATCH(E278,#REF!,0)),0)</f>
        <v>#REF!</v>
      </c>
      <c r="EX278" s="16"/>
      <c r="EY278" s="18">
        <v>0</v>
      </c>
      <c r="EZ278" s="18">
        <v>0</v>
      </c>
      <c r="FA278" s="18">
        <v>0</v>
      </c>
      <c r="FB278" s="19">
        <v>0</v>
      </c>
      <c r="FC278" s="19">
        <v>0</v>
      </c>
      <c r="FD278" s="25">
        <f t="shared" si="879"/>
        <v>0</v>
      </c>
      <c r="FE278" s="25">
        <f t="shared" si="1025"/>
        <v>0</v>
      </c>
      <c r="FF278" s="18">
        <v>0.1</v>
      </c>
      <c r="FG278" s="18">
        <v>2</v>
      </c>
      <c r="FH278" s="18">
        <v>1</v>
      </c>
      <c r="FI278" s="25">
        <f t="shared" si="1026"/>
        <v>1.2</v>
      </c>
      <c r="FJ278" s="18">
        <v>0</v>
      </c>
      <c r="FK278" s="18">
        <v>0</v>
      </c>
      <c r="FL278" s="18">
        <v>0.2</v>
      </c>
      <c r="FM278" s="18">
        <v>1.4</v>
      </c>
      <c r="FN278" s="18">
        <v>0</v>
      </c>
      <c r="FO278" s="25">
        <f t="shared" si="1027"/>
        <v>1.4</v>
      </c>
      <c r="FP278" s="18">
        <v>1.4999999999999999E-2</v>
      </c>
      <c r="FQ278" s="18">
        <v>1</v>
      </c>
      <c r="FR278" s="25">
        <f t="shared" si="880"/>
        <v>36</v>
      </c>
      <c r="FS278" s="25">
        <f t="shared" si="881"/>
        <v>0.52500000000000002</v>
      </c>
      <c r="FT278" s="25">
        <f t="shared" si="882"/>
        <v>36.524999999999999</v>
      </c>
      <c r="FU278" s="25">
        <f t="shared" si="883"/>
        <v>-0.97499999999998721</v>
      </c>
      <c r="FV278" s="25" t="str">
        <f t="shared" si="1028"/>
        <v>Thêm 01</v>
      </c>
      <c r="FW278" s="25">
        <f t="shared" si="1029"/>
        <v>0.04</v>
      </c>
      <c r="FX278" s="16"/>
      <c r="FY278" s="16"/>
      <c r="FZ278" s="16"/>
      <c r="GA278" s="16"/>
      <c r="GB278" s="19">
        <v>0</v>
      </c>
      <c r="GC278" s="19">
        <v>0</v>
      </c>
      <c r="GD278" s="19">
        <v>0</v>
      </c>
      <c r="GE278" s="19">
        <v>0</v>
      </c>
      <c r="GF278" s="19">
        <v>0</v>
      </c>
      <c r="GG278" s="19">
        <v>0</v>
      </c>
      <c r="GH278" s="19">
        <v>0</v>
      </c>
      <c r="GI278" s="19">
        <v>0</v>
      </c>
      <c r="GJ278" s="19">
        <v>0</v>
      </c>
      <c r="GK278" s="19">
        <v>0</v>
      </c>
      <c r="GL278" s="25">
        <f t="shared" si="884"/>
        <v>0</v>
      </c>
      <c r="GM278" s="25">
        <f t="shared" si="1030"/>
        <v>0</v>
      </c>
      <c r="GN278" s="19">
        <v>0</v>
      </c>
      <c r="GO278" s="19">
        <v>0</v>
      </c>
      <c r="GP278" s="19">
        <v>0</v>
      </c>
      <c r="GQ278" s="19">
        <v>0</v>
      </c>
      <c r="GR278" s="1" t="e">
        <f>_xlfn.IFNA(INDEX(#REF!,MATCH(E278,#REF!,0)),0)</f>
        <v>#REF!</v>
      </c>
      <c r="GS278" s="16"/>
      <c r="GT278" s="18">
        <v>0</v>
      </c>
      <c r="GU278" s="18">
        <v>0</v>
      </c>
      <c r="GV278" s="18">
        <v>0</v>
      </c>
      <c r="GW278" s="18">
        <v>0</v>
      </c>
      <c r="GX278" s="25">
        <f t="shared" si="885"/>
        <v>0</v>
      </c>
      <c r="GY278" s="25">
        <f t="shared" si="886"/>
        <v>0</v>
      </c>
      <c r="GZ278" s="25">
        <f t="shared" si="1031"/>
        <v>0</v>
      </c>
      <c r="HA278" s="1" t="e" cm="1">
        <f t="array" ref="HA278">INDEX(#REF!,MATCH(EJ278&amp;EK278&amp;HD278&amp;HE278&amp;HF278,#REF!&amp;#REF!&amp;#REF!&amp;#REF!&amp;#REF!,0))</f>
        <v>#REF!</v>
      </c>
      <c r="HB278" s="16"/>
      <c r="HC278" s="25">
        <f t="shared" si="1032"/>
        <v>0</v>
      </c>
      <c r="HD278" s="18">
        <v>0</v>
      </c>
      <c r="HE278" s="18">
        <v>0</v>
      </c>
      <c r="HF278" s="18">
        <v>0</v>
      </c>
      <c r="HG278" s="1" t="e" cm="1">
        <f t="array" ref="HG278">INDEX(#REF!,MATCH(EJ278&amp;EK278&amp;HJ278&amp;HK278&amp;HL278,#REF!&amp;#REF!&amp;#REF!&amp;#REF!&amp;#REF!,0))</f>
        <v>#REF!</v>
      </c>
      <c r="HH278" s="16"/>
      <c r="HI278" s="25">
        <f t="shared" si="1033"/>
        <v>0</v>
      </c>
      <c r="HJ278" s="25">
        <f t="shared" si="1034"/>
        <v>0</v>
      </c>
      <c r="HK278" s="19">
        <v>0</v>
      </c>
      <c r="HL278" s="19">
        <v>0</v>
      </c>
      <c r="HM278" s="18">
        <v>0.01</v>
      </c>
      <c r="HN278" s="18">
        <v>1</v>
      </c>
      <c r="HO278" s="25">
        <f t="shared" si="1035"/>
        <v>0</v>
      </c>
      <c r="HP278" s="25">
        <f t="shared" si="1036"/>
        <v>0</v>
      </c>
      <c r="HQ278" s="25">
        <f t="shared" si="1037"/>
        <v>0</v>
      </c>
      <c r="HR278" s="25">
        <f t="shared" si="1038"/>
        <v>0</v>
      </c>
      <c r="HS278" s="25">
        <f t="shared" si="1039"/>
        <v>0</v>
      </c>
      <c r="HT278" s="19">
        <v>0</v>
      </c>
      <c r="HU278" s="19">
        <v>0</v>
      </c>
      <c r="HV278" s="19">
        <v>0</v>
      </c>
      <c r="HW278" s="25">
        <f t="shared" si="1040"/>
        <v>0</v>
      </c>
      <c r="HX278" s="19">
        <v>0</v>
      </c>
      <c r="HY278" s="19">
        <v>0</v>
      </c>
      <c r="HZ278" s="18">
        <v>37.79</v>
      </c>
      <c r="IA278" s="20">
        <f>ROUND(IF(EN278="Cống tròn",IF(EN278="Cống tròn",IF(EU278="Không có móng",IQ278-FF278,IF(EU278="Đế",IP278-FN278,IF(OR(EU278="Móng bê tông",EU278="Móng bê tông kết hợp đế"),II278-FJ278,0))),0),IF(EN278="Cống hộp",IF(AND(EN278="Cống hộp",EU278="Không có móng"),IQ278-GF278,IF(AND(EN278="Cống hộp",EU278="Móng bê tông"),IJ278-GB278,0)),IF(OR(EN278="Rãnh xây",EN278="Rãnh bê tông"),IF(OR(EN278="Rãnh xây",EN278="Rãnh bê tông"),IK278-GB278,0),IF(EN278="Ống nhựa",IF(AND(EN278="Ống nhựa",EU278="Không đắp cát"),IQ278-HT278,IF(AND(EN278="Ống nhựa",EU278="Đắp cát"),IH278-HX278,0)),IF(EN278="Rãnh thang",IF(EN278="Rãnh thang",IF(EU278="Móng bê tông",#REF!-#REF!,IQ278),0),0))))),2)</f>
        <v>35.92</v>
      </c>
      <c r="IB278" s="20">
        <f t="shared" si="1041"/>
        <v>1.8699999999999974</v>
      </c>
      <c r="IC278" s="20">
        <f t="shared" si="887"/>
        <v>35.919999999999995</v>
      </c>
      <c r="ID278" s="20">
        <f t="shared" si="888"/>
        <v>0</v>
      </c>
      <c r="IE278" s="20">
        <f t="shared" si="889"/>
        <v>0</v>
      </c>
      <c r="IF278" s="20">
        <f t="shared" si="890"/>
        <v>0</v>
      </c>
      <c r="IG278" s="20">
        <f>IF(EN278="Rãnh thang",IF(AND(EN278="Rãnh thang",EU278="Móng bê tông"),IQ278-#REF!,0),IF(EN278="Ống nhựa",IF(AND(EN278="Ống nhựa",EU278="Đắp cát"),IQ278-HT278,0),IF(EN278="Cống tròn",IF(EN278="Cống tròn",IF(OR(EU278="Móng bê tông",EU278="Móng bê tông kết hợp đế"),IM278-FL278,0),0),IF(EN278="Cống hộp",IF(AND(EN278="Cống hộp",EU278="Móng bê tông"),IN278-GD278,0),IF(OR(EN278="Rãnh xây",EN278="Rãnh bê tông"),IF(AND(EN278="Rãnh xây",EU278="Móng bê tông"),IO278-GD278,IF(AND(EN278="Rãnh bê tông",EU278="Móng bê tông"),IO278-GD278,0)),0)))))</f>
        <v>35.919999999999995</v>
      </c>
      <c r="IH278" s="20">
        <f t="shared" si="891"/>
        <v>0</v>
      </c>
      <c r="II278" s="20">
        <f t="shared" si="892"/>
        <v>35.919999999999995</v>
      </c>
      <c r="IJ278" s="20">
        <f t="shared" si="893"/>
        <v>0</v>
      </c>
      <c r="IK278" s="20">
        <f t="shared" si="894"/>
        <v>0</v>
      </c>
      <c r="IL278" s="20">
        <f t="shared" si="895"/>
        <v>36.119999999999997</v>
      </c>
      <c r="IM278" s="20">
        <f t="shared" si="896"/>
        <v>36.119999999999997</v>
      </c>
      <c r="IN278" s="20">
        <f t="shared" si="897"/>
        <v>0</v>
      </c>
      <c r="IO278" s="20">
        <f t="shared" si="898"/>
        <v>0</v>
      </c>
      <c r="IP278" s="20">
        <f t="shared" si="899"/>
        <v>0</v>
      </c>
      <c r="IQ278" s="18">
        <v>36.22</v>
      </c>
      <c r="IR278" s="25">
        <f t="shared" si="1042"/>
        <v>0</v>
      </c>
      <c r="IS278" s="25">
        <f t="shared" si="900"/>
        <v>0</v>
      </c>
      <c r="IT278" s="25">
        <f t="shared" si="901"/>
        <v>0</v>
      </c>
      <c r="IU278" s="25">
        <f>ROUND(IF(EN278="Cống tròn",IF(EN278="Cống tròn",IV278+FF278,0),IF(EN278="Cống hộp",IF(EN278="Cống hộp",IV278+GP278,0),IF(OR(EN278="Rãnh xây",EN278="Rãnh bê tông"),IF(OR(EN278="Rãnh xây",EN278="Rãnh bê tông"),IV278+GP278,0),IF(EN278="ống nhựa",IF(EN278="Ống nhựa",IV278+HT278,0),IF(EN278="Rãnh thang",IF(EN278="Rãnh thang",IQ278+#REF!,0),0))))),2)</f>
        <v>37.26</v>
      </c>
      <c r="IV278" s="18">
        <v>37.159999999999997</v>
      </c>
      <c r="IW278" s="25">
        <f t="shared" si="902"/>
        <v>37.26</v>
      </c>
      <c r="IX278" s="25">
        <f t="shared" si="903"/>
        <v>0</v>
      </c>
      <c r="IY278" s="25">
        <f t="shared" si="904"/>
        <v>0</v>
      </c>
      <c r="IZ278" s="25">
        <f t="shared" si="905"/>
        <v>0</v>
      </c>
      <c r="JA278" s="25">
        <f t="shared" si="906"/>
        <v>0</v>
      </c>
      <c r="JB278" s="18">
        <v>37.729999999999997</v>
      </c>
      <c r="JC278" s="20">
        <f>ROUND(IF(EN278="Cống tròn",IF(EN278="Cống tròn",IF(EU278="Không có móng",JS278-FF278,IF(EU278="Đế",JR278-FN278,IF(OR(EU278="Móng bê tông",EU278="Móng bê tông kết hợp đế"),JK278-FJ278,0))),0),IF(EN278="Cống hộp",IF(AND(EN278="Cống hộp",EU278="Không có móng"),JS278-GF278,IF(AND(EN278="Cống hộp",EU278="Móng bê tông"),JL278-GB278,0)),IF(OR(EN278="Rãnh xây",EN278="Rãnh bê tông"),IF(OR(EN278="Rãnh xây",EN278="Rãnh bê tông"),JM278-GB278,0),IF(EN278="Ống nhựa",IF(AND(EN278="Ống nhựa",EU278="Không đắp cát"),JS278-HT278,IF(AND(EN278="Ống nhựa",EU278="Đắp cát"),JJ278-HX278,0)),IF(EN278="Rãnh thang",IF(EN278="Rãnh thang",IF(EU278="Móng bê tông",#REF!-#REF!,JS278),0),0))))),2)</f>
        <v>35.86</v>
      </c>
      <c r="JD278" s="20">
        <f t="shared" si="1043"/>
        <v>1.8699999999999974</v>
      </c>
      <c r="JE278" s="20">
        <f t="shared" si="907"/>
        <v>35.859999999999992</v>
      </c>
      <c r="JF278" s="20">
        <f t="shared" si="908"/>
        <v>0</v>
      </c>
      <c r="JG278" s="20">
        <f t="shared" si="909"/>
        <v>0</v>
      </c>
      <c r="JH278" s="20">
        <f t="shared" si="910"/>
        <v>0</v>
      </c>
      <c r="JI278" s="20">
        <f>IF(EN278="Rãnh thang",IF(AND(EN278="Rãnh thang",EU278="Móng bê tông"),JS278-#REF!,0),IF(EN278="Ống nhựa",IF(AND(EN278="Ống nhựa",EU278="Đắp cát"),JS278-HT278,0),IF(EN278="Cống tròn",IF(EN278="Cống tròn",IF(OR(EU278="Móng bê tông",EU278="Móng bê tông kết hợp đế"),JO278-FL278,0),0),IF(EN278="Cống hộp",IF(AND(EN278="Cống hộp",EU278="Móng bê tông"),JP278-GD278,0),IF(OR(EN278="Rãnh xây",EN278="Rãnh bê tông"),IF(AND(EN278="Rãnh xây",EU278="Móng bê tông"),JQ278-GD278,IF(AND(EN278="Rãnh bê tông",EU278="Móng bê tông"),JQ278-GD278,0)),0)))))</f>
        <v>35.859999999999992</v>
      </c>
      <c r="JJ278" s="20">
        <f t="shared" si="911"/>
        <v>0</v>
      </c>
      <c r="JK278" s="20">
        <f t="shared" si="912"/>
        <v>35.859999999999992</v>
      </c>
      <c r="JL278" s="20">
        <f t="shared" si="913"/>
        <v>0</v>
      </c>
      <c r="JM278" s="20">
        <f t="shared" si="914"/>
        <v>0</v>
      </c>
      <c r="JN278" s="20">
        <f t="shared" si="915"/>
        <v>36.059999999999995</v>
      </c>
      <c r="JO278" s="20">
        <f t="shared" si="916"/>
        <v>36.059999999999995</v>
      </c>
      <c r="JP278" s="20">
        <f t="shared" si="917"/>
        <v>0</v>
      </c>
      <c r="JQ278" s="20">
        <f t="shared" si="918"/>
        <v>0</v>
      </c>
      <c r="JR278" s="20">
        <f t="shared" si="919"/>
        <v>0</v>
      </c>
      <c r="JS278" s="26">
        <v>36.159999999999997</v>
      </c>
      <c r="JT278" s="25">
        <f t="shared" si="1044"/>
        <v>0</v>
      </c>
      <c r="JU278" s="25">
        <f t="shared" si="920"/>
        <v>0</v>
      </c>
      <c r="JV278" s="25">
        <f t="shared" si="921"/>
        <v>0</v>
      </c>
      <c r="JW278" s="25">
        <f>ROUND(IF(EN278="Cống tròn",IF(EN278="Cống tròn",JX278+FF278,0),IF(EN278="Cống hộp",IF(EN278="Cống hộp",JX278+GP278,0),IF(OR(EN278="Rãnh xây",EN278="Rãnh bê tông"),IF(OR(EN278="Rãnh xây",EN278="Rãnh bê tông"),JX278+GP278,0),IF(EN278="ống nhựa",IF(EN278="Ống nhựa",JX278+HT278,0),IF(EN278="Rãnh thang",IF(EN278="Rãnh thang",JS278+#REF!,0),0))))),2)</f>
        <v>37.26</v>
      </c>
      <c r="JX278" s="27">
        <v>37.159999999999997</v>
      </c>
      <c r="JY278" s="25">
        <f t="shared" si="922"/>
        <v>37.26</v>
      </c>
      <c r="JZ278" s="25">
        <f t="shared" si="923"/>
        <v>0</v>
      </c>
      <c r="KA278" s="25">
        <f t="shared" si="924"/>
        <v>0</v>
      </c>
      <c r="KB278" s="25">
        <f t="shared" si="925"/>
        <v>0</v>
      </c>
      <c r="KC278" s="25">
        <f t="shared" si="926"/>
        <v>0</v>
      </c>
      <c r="KD278" s="28" t="s">
        <v>98</v>
      </c>
      <c r="KE278" s="27">
        <v>0</v>
      </c>
      <c r="KF278" s="25">
        <f t="shared" si="927"/>
        <v>1.8699999999999974</v>
      </c>
      <c r="KG278" s="25">
        <f t="shared" si="1045"/>
        <v>1.8699999999999974</v>
      </c>
      <c r="KH278" s="27">
        <v>0</v>
      </c>
      <c r="KI278" s="25">
        <f t="shared" si="928"/>
        <v>1.8699999999999974</v>
      </c>
      <c r="KJ278" s="25">
        <f t="shared" si="1046"/>
        <v>1.8699999999999974</v>
      </c>
      <c r="KK278" s="25">
        <f t="shared" si="929"/>
        <v>0</v>
      </c>
      <c r="KL278" s="25">
        <f t="shared" si="930"/>
        <v>0</v>
      </c>
      <c r="KM278" s="25">
        <f t="shared" si="1047"/>
        <v>0</v>
      </c>
      <c r="KN278" s="25">
        <f t="shared" si="931"/>
        <v>0</v>
      </c>
      <c r="KO278" s="25">
        <f t="shared" si="932"/>
        <v>0</v>
      </c>
      <c r="KP278" s="25">
        <f t="shared" si="1048"/>
        <v>0</v>
      </c>
      <c r="KQ278" s="25">
        <f t="shared" si="933"/>
        <v>0.2</v>
      </c>
      <c r="KR278" s="25">
        <f t="shared" si="934"/>
        <v>0.2</v>
      </c>
      <c r="KS278" s="25">
        <f t="shared" si="1049"/>
        <v>0.2</v>
      </c>
      <c r="KT278" s="25">
        <f t="shared" si="935"/>
        <v>0</v>
      </c>
      <c r="KU278" s="25">
        <f t="shared" si="936"/>
        <v>0</v>
      </c>
      <c r="KV278" s="25">
        <f t="shared" si="1050"/>
        <v>0</v>
      </c>
      <c r="KW278" s="25">
        <f t="shared" si="863"/>
        <v>0</v>
      </c>
      <c r="KX278" s="25">
        <f t="shared" si="937"/>
        <v>0</v>
      </c>
      <c r="KY278" s="25">
        <f t="shared" si="1051"/>
        <v>0</v>
      </c>
      <c r="KZ278" s="25">
        <f t="shared" si="938"/>
        <v>0</v>
      </c>
      <c r="LA278" s="25">
        <f t="shared" si="939"/>
        <v>0</v>
      </c>
      <c r="LB278" s="25">
        <f t="shared" si="1052"/>
        <v>0</v>
      </c>
      <c r="LC278" s="25">
        <f t="shared" si="940"/>
        <v>1.4</v>
      </c>
      <c r="LD278" s="25">
        <f t="shared" si="941"/>
        <v>1.4</v>
      </c>
      <c r="LE278" s="25">
        <f t="shared" si="1053"/>
        <v>1.4</v>
      </c>
      <c r="LF278" s="25">
        <f t="shared" si="942"/>
        <v>0</v>
      </c>
      <c r="LG278" s="25">
        <f t="shared" si="943"/>
        <v>0</v>
      </c>
      <c r="LH278" s="25">
        <f t="shared" si="1054"/>
        <v>0</v>
      </c>
      <c r="LI278" s="25">
        <f t="shared" si="944"/>
        <v>0</v>
      </c>
      <c r="LJ278" s="25">
        <f t="shared" si="945"/>
        <v>0</v>
      </c>
      <c r="LK278" s="25">
        <f t="shared" si="1055"/>
        <v>0</v>
      </c>
      <c r="LL278" s="25">
        <f t="shared" si="946"/>
        <v>0</v>
      </c>
      <c r="LM278" s="25">
        <f t="shared" si="947"/>
        <v>0</v>
      </c>
      <c r="LN278" s="25">
        <f t="shared" si="1056"/>
        <v>0</v>
      </c>
      <c r="LO278" s="25">
        <f t="shared" si="948"/>
        <v>0</v>
      </c>
      <c r="LP278" s="25">
        <f t="shared" si="949"/>
        <v>0</v>
      </c>
      <c r="LQ278" s="25">
        <f t="shared" si="1057"/>
        <v>0</v>
      </c>
      <c r="LR278" s="25">
        <f t="shared" si="950"/>
        <v>0</v>
      </c>
      <c r="LS278" s="25">
        <f t="shared" si="951"/>
        <v>0</v>
      </c>
      <c r="LT278" s="25">
        <f t="shared" si="1058"/>
        <v>0</v>
      </c>
      <c r="LU278" s="25">
        <f t="shared" si="952"/>
        <v>0</v>
      </c>
      <c r="LV278" s="25">
        <f t="shared" si="953"/>
        <v>0</v>
      </c>
      <c r="LW278" s="25">
        <f t="shared" si="1059"/>
        <v>0</v>
      </c>
      <c r="LX278" s="25">
        <f t="shared" si="954"/>
        <v>0</v>
      </c>
      <c r="LY278" s="25">
        <f t="shared" si="955"/>
        <v>0</v>
      </c>
      <c r="LZ278" s="25">
        <f t="shared" si="1060"/>
        <v>0</v>
      </c>
      <c r="MA278" s="25">
        <f t="shared" si="956"/>
        <v>0</v>
      </c>
      <c r="MB278" s="25">
        <f t="shared" si="957"/>
        <v>0</v>
      </c>
      <c r="MC278" s="25">
        <f t="shared" si="1061"/>
        <v>0</v>
      </c>
      <c r="MD278" s="25">
        <f t="shared" si="958"/>
        <v>0</v>
      </c>
      <c r="ME278" s="25">
        <f t="shared" si="959"/>
        <v>0</v>
      </c>
      <c r="MF278" s="25">
        <f t="shared" si="1062"/>
        <v>0</v>
      </c>
      <c r="MG278" s="25">
        <f t="shared" si="960"/>
        <v>0</v>
      </c>
      <c r="MH278" s="25">
        <f t="shared" si="961"/>
        <v>0</v>
      </c>
      <c r="MI278" s="25">
        <f t="shared" si="1063"/>
        <v>0</v>
      </c>
      <c r="MJ278" s="25">
        <f t="shared" si="962"/>
        <v>0</v>
      </c>
      <c r="MK278" s="25">
        <f t="shared" si="963"/>
        <v>0</v>
      </c>
      <c r="ML278" s="25">
        <f t="shared" si="1064"/>
        <v>0</v>
      </c>
      <c r="MM278" s="25">
        <f t="shared" si="964"/>
        <v>0</v>
      </c>
      <c r="MN278" s="25">
        <f t="shared" si="965"/>
        <v>0</v>
      </c>
      <c r="MO278" s="25">
        <f t="shared" si="1065"/>
        <v>0</v>
      </c>
      <c r="MP278" s="25">
        <f t="shared" si="966"/>
        <v>0</v>
      </c>
      <c r="MQ278" s="25">
        <f t="shared" si="967"/>
        <v>0</v>
      </c>
      <c r="MR278" s="25">
        <f t="shared" si="1066"/>
        <v>0</v>
      </c>
      <c r="MS278" s="29">
        <v>1.4</v>
      </c>
      <c r="MT278" s="29">
        <v>0</v>
      </c>
      <c r="MU278" s="29">
        <v>1</v>
      </c>
      <c r="MV278" s="29">
        <v>1</v>
      </c>
      <c r="MW278" s="25">
        <f t="shared" si="968"/>
        <v>1.4</v>
      </c>
      <c r="MX278" s="25">
        <f t="shared" si="969"/>
        <v>2.62</v>
      </c>
      <c r="MY278" s="25">
        <f t="shared" si="970"/>
        <v>0</v>
      </c>
      <c r="MZ278" s="25">
        <f t="shared" si="971"/>
        <v>0</v>
      </c>
      <c r="NA278" s="25">
        <f t="shared" si="972"/>
        <v>1.4</v>
      </c>
      <c r="NB278" s="25">
        <f t="shared" si="973"/>
        <v>2.62</v>
      </c>
      <c r="NC278" s="25">
        <f t="shared" si="974"/>
        <v>0</v>
      </c>
      <c r="ND278" s="25">
        <f t="shared" si="975"/>
        <v>0</v>
      </c>
      <c r="NE278" s="25">
        <f t="shared" si="1067"/>
        <v>1.4</v>
      </c>
      <c r="NF278" s="25">
        <f t="shared" si="1067"/>
        <v>2.62</v>
      </c>
      <c r="NG278" s="25">
        <f t="shared" si="1067"/>
        <v>0</v>
      </c>
      <c r="NH278" s="25">
        <f t="shared" si="976"/>
        <v>0</v>
      </c>
      <c r="NI278" s="25">
        <f t="shared" si="977"/>
        <v>98.25</v>
      </c>
      <c r="NJ278" s="25">
        <f t="shared" si="978"/>
        <v>0</v>
      </c>
      <c r="NK278" s="25">
        <f t="shared" si="979"/>
        <v>98.25</v>
      </c>
      <c r="NL278" s="25">
        <f t="shared" si="980"/>
        <v>68.2</v>
      </c>
      <c r="NM278" s="25">
        <f t="shared" si="981"/>
        <v>0</v>
      </c>
      <c r="NN278" s="25">
        <f t="shared" si="1068"/>
        <v>68.2</v>
      </c>
      <c r="NO278" s="25">
        <f t="shared" si="982"/>
        <v>0</v>
      </c>
      <c r="NP278" s="25">
        <f t="shared" si="983"/>
        <v>0</v>
      </c>
      <c r="NQ278" s="25">
        <f t="shared" si="1069"/>
        <v>0</v>
      </c>
      <c r="NR278" s="25">
        <f t="shared" si="984"/>
        <v>0</v>
      </c>
      <c r="NS278" s="25">
        <f t="shared" si="985"/>
        <v>0</v>
      </c>
      <c r="NT278" s="25">
        <f t="shared" si="1070"/>
        <v>0</v>
      </c>
      <c r="NU278" s="25">
        <f t="shared" si="986"/>
        <v>0</v>
      </c>
      <c r="NV278" s="25">
        <f t="shared" si="987"/>
        <v>0</v>
      </c>
      <c r="NW278" s="25">
        <f t="shared" si="1071"/>
        <v>0</v>
      </c>
      <c r="NX278" s="25">
        <f t="shared" si="1072"/>
        <v>68.2</v>
      </c>
      <c r="NY278" s="25">
        <f t="shared" si="1072"/>
        <v>0</v>
      </c>
      <c r="NZ278" s="25">
        <f t="shared" si="1073"/>
        <v>68.2</v>
      </c>
      <c r="OA278" s="25">
        <f t="shared" si="1074"/>
        <v>30.05</v>
      </c>
      <c r="OB278" s="25">
        <f t="shared" si="1074"/>
        <v>0</v>
      </c>
      <c r="OC278" s="25">
        <f t="shared" si="1075"/>
        <v>30.05</v>
      </c>
      <c r="OD278" s="25">
        <f t="shared" si="1076"/>
        <v>68.2</v>
      </c>
      <c r="OE278" s="25">
        <f t="shared" si="1076"/>
        <v>0</v>
      </c>
      <c r="OF278" s="25">
        <f t="shared" si="1076"/>
        <v>68.2</v>
      </c>
      <c r="OG278" s="25">
        <f t="shared" si="988"/>
        <v>0</v>
      </c>
      <c r="OH278" s="25">
        <f t="shared" si="989"/>
        <v>0</v>
      </c>
      <c r="OI278" s="25">
        <f t="shared" si="990"/>
        <v>0</v>
      </c>
      <c r="OJ278" s="25">
        <f t="shared" si="991"/>
        <v>0</v>
      </c>
      <c r="OK278" s="25">
        <f t="shared" si="992"/>
        <v>0</v>
      </c>
      <c r="OL278" s="25">
        <f t="shared" si="993"/>
        <v>0</v>
      </c>
      <c r="OM278" s="25">
        <f t="shared" si="1077"/>
        <v>0</v>
      </c>
      <c r="ON278" s="25">
        <f t="shared" si="1077"/>
        <v>0</v>
      </c>
      <c r="OO278" s="25">
        <f t="shared" si="1077"/>
        <v>0</v>
      </c>
      <c r="OP278" s="25">
        <f t="shared" si="994"/>
        <v>0</v>
      </c>
      <c r="OQ278" s="25">
        <f t="shared" si="995"/>
        <v>0</v>
      </c>
      <c r="OR278" s="25">
        <f t="shared" si="1078"/>
        <v>0</v>
      </c>
      <c r="OS278" s="19">
        <v>536217.23</v>
      </c>
      <c r="OT278" s="19">
        <v>2370566.1800000002</v>
      </c>
    </row>
    <row r="279" spans="1:410" ht="33" customHeight="1" x14ac:dyDescent="0.25">
      <c r="A279" s="18"/>
      <c r="B279" s="18" t="s">
        <v>1071</v>
      </c>
      <c r="C279" s="18">
        <v>481.71</v>
      </c>
      <c r="D279" s="16" t="e">
        <f>_xlfn.IFNA(INDEX(#REF!,MATCH(E279,#REF!,0)),0)</f>
        <v>#REF!</v>
      </c>
      <c r="E279" s="18" t="s">
        <v>1087</v>
      </c>
      <c r="F279" s="16" t="s">
        <v>765</v>
      </c>
      <c r="G279" s="16" t="s">
        <v>766</v>
      </c>
      <c r="H279" s="16" t="s">
        <v>767</v>
      </c>
      <c r="I279" s="16" t="s">
        <v>768</v>
      </c>
      <c r="J279" s="16" t="s">
        <v>769</v>
      </c>
      <c r="K279" s="16" t="s">
        <v>770</v>
      </c>
      <c r="L279" s="16" t="s">
        <v>771</v>
      </c>
      <c r="M279" s="18">
        <v>1.64</v>
      </c>
      <c r="N279" s="18">
        <v>1.94</v>
      </c>
      <c r="O279" s="18">
        <v>2.04</v>
      </c>
      <c r="P279" s="18">
        <v>2.34</v>
      </c>
      <c r="Q279" s="18">
        <v>0.1</v>
      </c>
      <c r="R279" s="18">
        <v>1.8399999999999999</v>
      </c>
      <c r="S279" s="18">
        <v>2.14</v>
      </c>
      <c r="T279" s="18">
        <v>0.2</v>
      </c>
      <c r="U279" s="18">
        <v>0</v>
      </c>
      <c r="V279" s="18">
        <v>0</v>
      </c>
      <c r="W279" s="18">
        <v>0</v>
      </c>
      <c r="X279" s="18">
        <v>1.64</v>
      </c>
      <c r="Y279" s="18">
        <v>1.9</v>
      </c>
      <c r="Z279" s="20">
        <f t="shared" si="996"/>
        <v>1.6</v>
      </c>
      <c r="AA279" s="18">
        <v>0.22</v>
      </c>
      <c r="AB279" s="18">
        <v>0</v>
      </c>
      <c r="AC279" s="18">
        <v>0</v>
      </c>
      <c r="AD279" s="18">
        <v>0</v>
      </c>
      <c r="AE279" s="18">
        <v>0</v>
      </c>
      <c r="AF279" s="18">
        <v>0</v>
      </c>
      <c r="AG279" s="18">
        <v>1.2</v>
      </c>
      <c r="AH279" s="18">
        <v>1.5</v>
      </c>
      <c r="AI279" s="20">
        <f t="shared" si="997"/>
        <v>1.75</v>
      </c>
      <c r="AJ279" s="18">
        <v>0</v>
      </c>
      <c r="AK279" s="18">
        <v>0</v>
      </c>
      <c r="AL279" s="20">
        <f t="shared" si="998"/>
        <v>0</v>
      </c>
      <c r="AM279" s="18">
        <v>1.64</v>
      </c>
      <c r="AN279" s="18">
        <v>1.5</v>
      </c>
      <c r="AO279" s="18">
        <v>0.15</v>
      </c>
      <c r="AP279" s="18">
        <v>0.22</v>
      </c>
      <c r="AQ279" s="18">
        <v>1.64</v>
      </c>
      <c r="AR279" s="18">
        <v>1.72</v>
      </c>
      <c r="AS279" s="18">
        <v>0.12</v>
      </c>
      <c r="AT279" s="18">
        <v>0.11</v>
      </c>
      <c r="AU279" s="18">
        <v>0</v>
      </c>
      <c r="AV279" s="18">
        <v>1</v>
      </c>
      <c r="AW279" s="18">
        <v>0</v>
      </c>
      <c r="AX279" s="18">
        <v>0</v>
      </c>
      <c r="AY279" s="18">
        <v>0</v>
      </c>
      <c r="AZ279" s="18">
        <v>0</v>
      </c>
      <c r="BA279" s="18">
        <v>0</v>
      </c>
      <c r="BB279" s="18">
        <v>0</v>
      </c>
      <c r="BC279" s="18">
        <v>0</v>
      </c>
      <c r="BD279" s="18">
        <v>0</v>
      </c>
      <c r="BE279" s="18">
        <v>2</v>
      </c>
      <c r="BF279" s="18">
        <v>0</v>
      </c>
      <c r="BG279" s="18">
        <v>0</v>
      </c>
      <c r="BH279" s="18">
        <v>0</v>
      </c>
      <c r="BI279" s="18">
        <v>0</v>
      </c>
      <c r="BJ279" s="18">
        <v>0</v>
      </c>
      <c r="BK279" s="18">
        <v>0</v>
      </c>
      <c r="BL279" s="18">
        <v>0</v>
      </c>
      <c r="BM279" s="18">
        <v>0</v>
      </c>
      <c r="BN279" s="18">
        <v>0</v>
      </c>
      <c r="BO279" s="18">
        <v>0</v>
      </c>
      <c r="BP279" s="18">
        <v>0</v>
      </c>
      <c r="BQ279" s="18">
        <v>0</v>
      </c>
      <c r="BR279" s="18">
        <v>0</v>
      </c>
      <c r="BS279" s="18">
        <v>0</v>
      </c>
      <c r="BT279" s="18">
        <v>0</v>
      </c>
      <c r="BU279" s="18">
        <v>0</v>
      </c>
      <c r="BV279" s="18">
        <v>0</v>
      </c>
      <c r="BW279" s="18">
        <v>0</v>
      </c>
      <c r="BX279" s="18">
        <v>0</v>
      </c>
      <c r="BY279" s="18">
        <v>0</v>
      </c>
      <c r="BZ279" s="18">
        <v>0</v>
      </c>
      <c r="CA279" s="16" t="e">
        <f>_xlfn.IFNA(IF(RIGHT(D279,2)="=G",0,INDEX(#REF!,MATCH(E279,#REF!,0))),0)</f>
        <v>#REF!</v>
      </c>
      <c r="CB279" s="16" t="s">
        <v>776</v>
      </c>
      <c r="CC279" s="18">
        <v>0</v>
      </c>
      <c r="CD279" s="18">
        <v>0</v>
      </c>
      <c r="CE279" s="18">
        <v>1.4</v>
      </c>
      <c r="CF279" s="18">
        <v>0.85</v>
      </c>
      <c r="CG279" s="18">
        <v>0.12</v>
      </c>
      <c r="CH279" s="18">
        <v>2</v>
      </c>
      <c r="CI279" s="16" t="s">
        <v>98</v>
      </c>
      <c r="CJ279" s="18">
        <v>0</v>
      </c>
      <c r="CK279" s="20">
        <f t="shared" si="864"/>
        <v>2.17</v>
      </c>
      <c r="CL279" s="20">
        <f t="shared" si="999"/>
        <v>2.17</v>
      </c>
      <c r="CM279" s="18">
        <v>38.33</v>
      </c>
      <c r="CN279" s="18">
        <v>37.729999999999997</v>
      </c>
      <c r="CO279" s="18">
        <v>36.890999999999998</v>
      </c>
      <c r="CP279" s="22">
        <f t="shared" si="865"/>
        <v>37.729999999999997</v>
      </c>
      <c r="CQ279" s="22">
        <f t="shared" si="866"/>
        <v>35.56</v>
      </c>
      <c r="CR279" s="22">
        <f t="shared" si="1000"/>
        <v>2.17</v>
      </c>
      <c r="CS279" s="22">
        <f t="shared" si="867"/>
        <v>35.659999999999997</v>
      </c>
      <c r="CT279" s="22">
        <f t="shared" si="868"/>
        <v>35.86</v>
      </c>
      <c r="CU279" s="18">
        <v>35.86</v>
      </c>
      <c r="CV279" s="22">
        <f t="shared" si="1001"/>
        <v>1.6</v>
      </c>
      <c r="CW279" s="22">
        <f t="shared" si="869"/>
        <v>0</v>
      </c>
      <c r="CX279" s="22">
        <f t="shared" si="870"/>
        <v>0</v>
      </c>
      <c r="CY279" s="22">
        <f t="shared" si="871"/>
        <v>37.46</v>
      </c>
      <c r="CZ279" s="22">
        <f t="shared" si="872"/>
        <v>37.61</v>
      </c>
      <c r="DA279" s="18">
        <v>37.729999999999997</v>
      </c>
      <c r="DB279" s="20">
        <f t="shared" si="1002"/>
        <v>2.17</v>
      </c>
      <c r="DC279" s="20">
        <f t="shared" si="1003"/>
        <v>0</v>
      </c>
      <c r="DD279" s="20">
        <f t="shared" si="1004"/>
        <v>2.17</v>
      </c>
      <c r="DE279" s="20">
        <f t="shared" si="873"/>
        <v>0.1</v>
      </c>
      <c r="DF279" s="20">
        <f t="shared" si="874"/>
        <v>0.2</v>
      </c>
      <c r="DG279" s="20">
        <f t="shared" si="875"/>
        <v>1.87</v>
      </c>
      <c r="DH279" s="20">
        <f t="shared" si="876"/>
        <v>0</v>
      </c>
      <c r="DI279" s="20">
        <f t="shared" si="877"/>
        <v>0</v>
      </c>
      <c r="DJ279" s="20">
        <f t="shared" si="878"/>
        <v>0</v>
      </c>
      <c r="DK279" s="20">
        <f t="shared" si="1005"/>
        <v>2.17</v>
      </c>
      <c r="DL279" s="20">
        <f t="shared" si="1006"/>
        <v>0</v>
      </c>
      <c r="DM279" s="20">
        <f t="shared" si="1007"/>
        <v>0</v>
      </c>
      <c r="DN279" s="20">
        <f t="shared" si="1008"/>
        <v>0</v>
      </c>
      <c r="DO279" s="18">
        <v>2.54</v>
      </c>
      <c r="DP279" s="18">
        <v>0</v>
      </c>
      <c r="DQ279" s="18">
        <v>1</v>
      </c>
      <c r="DR279" s="18">
        <v>1</v>
      </c>
      <c r="DS279" s="25">
        <f t="shared" si="1009"/>
        <v>2.54</v>
      </c>
      <c r="DT279" s="25">
        <f t="shared" si="1010"/>
        <v>0</v>
      </c>
      <c r="DU279" s="25">
        <f t="shared" si="1011"/>
        <v>5.51</v>
      </c>
      <c r="DV279" s="25">
        <f t="shared" si="1012"/>
        <v>0</v>
      </c>
      <c r="DW279" s="25">
        <f t="shared" si="1013"/>
        <v>5.51</v>
      </c>
      <c r="DX279" s="25">
        <f t="shared" si="1014"/>
        <v>11.24</v>
      </c>
      <c r="DY279" s="25">
        <f t="shared" si="1015"/>
        <v>0</v>
      </c>
      <c r="DZ279" s="25">
        <f t="shared" si="1016"/>
        <v>11.24</v>
      </c>
      <c r="EA279" s="25">
        <f t="shared" si="1017"/>
        <v>7.21</v>
      </c>
      <c r="EB279" s="25">
        <f t="shared" si="1018"/>
        <v>0</v>
      </c>
      <c r="EC279" s="25">
        <f t="shared" si="1019"/>
        <v>7.21</v>
      </c>
      <c r="ED279" s="25">
        <f t="shared" si="1020"/>
        <v>4.03</v>
      </c>
      <c r="EE279" s="25">
        <f t="shared" si="1020"/>
        <v>0</v>
      </c>
      <c r="EF279" s="25">
        <f t="shared" si="1021"/>
        <v>4.03</v>
      </c>
      <c r="EG279" s="25">
        <f t="shared" si="1022"/>
        <v>7.21</v>
      </c>
      <c r="EH279" s="25">
        <f t="shared" si="1022"/>
        <v>0</v>
      </c>
      <c r="EI279" s="25">
        <f t="shared" si="1023"/>
        <v>7.21</v>
      </c>
      <c r="EJ279" s="18">
        <v>481.71</v>
      </c>
      <c r="EK279" s="18">
        <v>520.41</v>
      </c>
      <c r="EL279" s="18" t="s">
        <v>1087</v>
      </c>
      <c r="EM279" s="18" t="s">
        <v>1088</v>
      </c>
      <c r="EN279" s="16" t="s">
        <v>774</v>
      </c>
      <c r="EO279" s="16" t="s">
        <v>132</v>
      </c>
      <c r="EP279" s="16" t="e">
        <f>IF(OR(EN279="Cống tròn",EN279="Cống hộp",EN279="Ống nhựa"),INDEX(#REF!,MATCH(E279,#REF!,0)),IF(OR(EN279="Rãnh xây",EN279="Rãnh bê tông"),INDEX(#REF!,MATCH(E279,#REF!,0)),0))</f>
        <v>#REF!</v>
      </c>
      <c r="EQ279" s="18">
        <v>37.499999999999986</v>
      </c>
      <c r="ER279" s="18">
        <v>1</v>
      </c>
      <c r="ES279" s="25">
        <f t="shared" si="1024"/>
        <v>37</v>
      </c>
      <c r="ET279" s="1" t="e">
        <f>_xlfn.IFNA(IF(EN279="Cống tròn",INDEX(#REF!,MATCH(E279,#REF!,0)),IF(EN279="Cống hộp",INDEX(#REF!,MATCH(E279,#REF!,0)),EU279&amp;" ,"&amp;EV279)),0)</f>
        <v>#REF!</v>
      </c>
      <c r="EU279" s="16" t="s">
        <v>769</v>
      </c>
      <c r="EV279" s="16" t="s">
        <v>775</v>
      </c>
      <c r="EW279" s="16" t="e">
        <f>_xlfn.IFNA(INDEX(#REF!,MATCH(E279,#REF!,0)),0)</f>
        <v>#REF!</v>
      </c>
      <c r="EX279" s="16"/>
      <c r="EY279" s="18">
        <v>0</v>
      </c>
      <c r="EZ279" s="18">
        <v>0</v>
      </c>
      <c r="FA279" s="18">
        <v>0</v>
      </c>
      <c r="FB279" s="19">
        <v>0</v>
      </c>
      <c r="FC279" s="19">
        <v>0</v>
      </c>
      <c r="FD279" s="25">
        <f t="shared" si="879"/>
        <v>0</v>
      </c>
      <c r="FE279" s="25">
        <f t="shared" si="1025"/>
        <v>0</v>
      </c>
      <c r="FF279" s="18">
        <v>0.1</v>
      </c>
      <c r="FG279" s="18">
        <v>2</v>
      </c>
      <c r="FH279" s="18">
        <v>1</v>
      </c>
      <c r="FI279" s="25">
        <f t="shared" si="1026"/>
        <v>1.2</v>
      </c>
      <c r="FJ279" s="18">
        <v>0</v>
      </c>
      <c r="FK279" s="18">
        <v>0</v>
      </c>
      <c r="FL279" s="18">
        <v>0.2</v>
      </c>
      <c r="FM279" s="18">
        <v>1.4</v>
      </c>
      <c r="FN279" s="18">
        <v>0</v>
      </c>
      <c r="FO279" s="25">
        <f t="shared" si="1027"/>
        <v>1.4</v>
      </c>
      <c r="FP279" s="18">
        <v>1.4999999999999999E-2</v>
      </c>
      <c r="FQ279" s="18">
        <v>1</v>
      </c>
      <c r="FR279" s="25">
        <f t="shared" si="880"/>
        <v>36</v>
      </c>
      <c r="FS279" s="25">
        <f t="shared" si="881"/>
        <v>0.52500000000000002</v>
      </c>
      <c r="FT279" s="25">
        <f t="shared" si="882"/>
        <v>36.524999999999999</v>
      </c>
      <c r="FU279" s="25">
        <f t="shared" si="883"/>
        <v>-0.97499999999998721</v>
      </c>
      <c r="FV279" s="25" t="str">
        <f t="shared" si="1028"/>
        <v>Thêm 01</v>
      </c>
      <c r="FW279" s="25">
        <f t="shared" si="1029"/>
        <v>0.04</v>
      </c>
      <c r="FX279" s="16"/>
      <c r="FY279" s="16"/>
      <c r="FZ279" s="16"/>
      <c r="GA279" s="16"/>
      <c r="GB279" s="19">
        <v>0</v>
      </c>
      <c r="GC279" s="19">
        <v>0</v>
      </c>
      <c r="GD279" s="19">
        <v>0</v>
      </c>
      <c r="GE279" s="19">
        <v>0</v>
      </c>
      <c r="GF279" s="19">
        <v>0</v>
      </c>
      <c r="GG279" s="19">
        <v>0</v>
      </c>
      <c r="GH279" s="19">
        <v>0</v>
      </c>
      <c r="GI279" s="19">
        <v>0</v>
      </c>
      <c r="GJ279" s="19">
        <v>0</v>
      </c>
      <c r="GK279" s="19">
        <v>0</v>
      </c>
      <c r="GL279" s="25">
        <f t="shared" si="884"/>
        <v>0</v>
      </c>
      <c r="GM279" s="25">
        <f t="shared" si="1030"/>
        <v>0</v>
      </c>
      <c r="GN279" s="19">
        <v>0</v>
      </c>
      <c r="GO279" s="19">
        <v>0</v>
      </c>
      <c r="GP279" s="19">
        <v>0</v>
      </c>
      <c r="GQ279" s="19">
        <v>0</v>
      </c>
      <c r="GR279" s="1" t="e">
        <f>_xlfn.IFNA(INDEX(#REF!,MATCH(E279,#REF!,0)),0)</f>
        <v>#REF!</v>
      </c>
      <c r="GS279" s="16"/>
      <c r="GT279" s="18">
        <v>0</v>
      </c>
      <c r="GU279" s="18">
        <v>0</v>
      </c>
      <c r="GV279" s="18">
        <v>0</v>
      </c>
      <c r="GW279" s="18">
        <v>0</v>
      </c>
      <c r="GX279" s="25">
        <f t="shared" si="885"/>
        <v>0</v>
      </c>
      <c r="GY279" s="25">
        <f t="shared" si="886"/>
        <v>0</v>
      </c>
      <c r="GZ279" s="25">
        <f t="shared" si="1031"/>
        <v>0</v>
      </c>
      <c r="HA279" s="1" t="e" cm="1">
        <f t="array" ref="HA279">INDEX(#REF!,MATCH(EJ279&amp;EK279&amp;HD279&amp;HE279&amp;HF279,#REF!&amp;#REF!&amp;#REF!&amp;#REF!&amp;#REF!,0))</f>
        <v>#REF!</v>
      </c>
      <c r="HB279" s="16"/>
      <c r="HC279" s="25">
        <f t="shared" si="1032"/>
        <v>0</v>
      </c>
      <c r="HD279" s="18">
        <v>0</v>
      </c>
      <c r="HE279" s="18">
        <v>0</v>
      </c>
      <c r="HF279" s="18">
        <v>0</v>
      </c>
      <c r="HG279" s="1" t="e" cm="1">
        <f t="array" ref="HG279">INDEX(#REF!,MATCH(EJ279&amp;EK279&amp;HJ279&amp;HK279&amp;HL279,#REF!&amp;#REF!&amp;#REF!&amp;#REF!&amp;#REF!,0))</f>
        <v>#REF!</v>
      </c>
      <c r="HH279" s="16"/>
      <c r="HI279" s="25">
        <f t="shared" si="1033"/>
        <v>0</v>
      </c>
      <c r="HJ279" s="25">
        <f t="shared" si="1034"/>
        <v>0</v>
      </c>
      <c r="HK279" s="19">
        <v>0</v>
      </c>
      <c r="HL279" s="19">
        <v>0</v>
      </c>
      <c r="HM279" s="18">
        <v>0.01</v>
      </c>
      <c r="HN279" s="18">
        <v>1</v>
      </c>
      <c r="HO279" s="25">
        <f t="shared" si="1035"/>
        <v>0</v>
      </c>
      <c r="HP279" s="25">
        <f t="shared" si="1036"/>
        <v>0</v>
      </c>
      <c r="HQ279" s="25">
        <f t="shared" si="1037"/>
        <v>0</v>
      </c>
      <c r="HR279" s="25">
        <f t="shared" si="1038"/>
        <v>0</v>
      </c>
      <c r="HS279" s="25">
        <f t="shared" si="1039"/>
        <v>0</v>
      </c>
      <c r="HT279" s="19">
        <v>0</v>
      </c>
      <c r="HU279" s="19">
        <v>0</v>
      </c>
      <c r="HV279" s="19">
        <v>0</v>
      </c>
      <c r="HW279" s="25">
        <f t="shared" si="1040"/>
        <v>0</v>
      </c>
      <c r="HX279" s="19">
        <v>0</v>
      </c>
      <c r="HY279" s="19">
        <v>0</v>
      </c>
      <c r="HZ279" s="18">
        <v>37.729999999999997</v>
      </c>
      <c r="IA279" s="20">
        <f>ROUND(IF(EN279="Cống tròn",IF(EN279="Cống tròn",IF(EU279="Không có móng",IQ279-FF279,IF(EU279="Đế",IP279-FN279,IF(OR(EU279="Móng bê tông",EU279="Móng bê tông kết hợp đế"),II279-FJ279,0))),0),IF(EN279="Cống hộp",IF(AND(EN279="Cống hộp",EU279="Không có móng"),IQ279-GF279,IF(AND(EN279="Cống hộp",EU279="Móng bê tông"),IJ279-GB279,0)),IF(OR(EN279="Rãnh xây",EN279="Rãnh bê tông"),IF(OR(EN279="Rãnh xây",EN279="Rãnh bê tông"),IK279-GB279,0),IF(EN279="Ống nhựa",IF(AND(EN279="Ống nhựa",EU279="Không đắp cát"),IQ279-HT279,IF(AND(EN279="Ống nhựa",EU279="Đắp cát"),IH279-HX279,0)),IF(EN279="Rãnh thang",IF(EN279="Rãnh thang",IF(EU279="Móng bê tông",#REF!-#REF!,IQ279),0),0))))),2)</f>
        <v>35.86</v>
      </c>
      <c r="IB279" s="20">
        <f t="shared" si="1041"/>
        <v>1.8699999999999974</v>
      </c>
      <c r="IC279" s="20">
        <f t="shared" si="887"/>
        <v>35.859999999999992</v>
      </c>
      <c r="ID279" s="20">
        <f t="shared" si="888"/>
        <v>0</v>
      </c>
      <c r="IE279" s="20">
        <f t="shared" si="889"/>
        <v>0</v>
      </c>
      <c r="IF279" s="20">
        <f t="shared" si="890"/>
        <v>0</v>
      </c>
      <c r="IG279" s="20">
        <f>IF(EN279="Rãnh thang",IF(AND(EN279="Rãnh thang",EU279="Móng bê tông"),IQ279-#REF!,0),IF(EN279="Ống nhựa",IF(AND(EN279="Ống nhựa",EU279="Đắp cát"),IQ279-HT279,0),IF(EN279="Cống tròn",IF(EN279="Cống tròn",IF(OR(EU279="Móng bê tông",EU279="Móng bê tông kết hợp đế"),IM279-FL279,0),0),IF(EN279="Cống hộp",IF(AND(EN279="Cống hộp",EU279="Móng bê tông"),IN279-GD279,0),IF(OR(EN279="Rãnh xây",EN279="Rãnh bê tông"),IF(AND(EN279="Rãnh xây",EU279="Móng bê tông"),IO279-GD279,IF(AND(EN279="Rãnh bê tông",EU279="Móng bê tông"),IO279-GD279,0)),0)))))</f>
        <v>35.859999999999992</v>
      </c>
      <c r="IH279" s="20">
        <f t="shared" si="891"/>
        <v>0</v>
      </c>
      <c r="II279" s="20">
        <f t="shared" si="892"/>
        <v>35.859999999999992</v>
      </c>
      <c r="IJ279" s="20">
        <f t="shared" si="893"/>
        <v>0</v>
      </c>
      <c r="IK279" s="20">
        <f t="shared" si="894"/>
        <v>0</v>
      </c>
      <c r="IL279" s="20">
        <f t="shared" si="895"/>
        <v>36.059999999999995</v>
      </c>
      <c r="IM279" s="20">
        <f t="shared" si="896"/>
        <v>36.059999999999995</v>
      </c>
      <c r="IN279" s="20">
        <f t="shared" si="897"/>
        <v>0</v>
      </c>
      <c r="IO279" s="20">
        <f t="shared" si="898"/>
        <v>0</v>
      </c>
      <c r="IP279" s="20">
        <f t="shared" si="899"/>
        <v>0</v>
      </c>
      <c r="IQ279" s="18">
        <v>36.159999999999997</v>
      </c>
      <c r="IR279" s="25">
        <f t="shared" si="1042"/>
        <v>0</v>
      </c>
      <c r="IS279" s="25">
        <f t="shared" si="900"/>
        <v>0</v>
      </c>
      <c r="IT279" s="25">
        <f t="shared" si="901"/>
        <v>0</v>
      </c>
      <c r="IU279" s="25">
        <f>ROUND(IF(EN279="Cống tròn",IF(EN279="Cống tròn",IV279+FF279,0),IF(EN279="Cống hộp",IF(EN279="Cống hộp",IV279+GP279,0),IF(OR(EN279="Rãnh xây",EN279="Rãnh bê tông"),IF(OR(EN279="Rãnh xây",EN279="Rãnh bê tông"),IV279+GP279,0),IF(EN279="ống nhựa",IF(EN279="Ống nhựa",IV279+HT279,0),IF(EN279="Rãnh thang",IF(EN279="Rãnh thang",IQ279+#REF!,0),0))))),2)</f>
        <v>37.19</v>
      </c>
      <c r="IV279" s="18">
        <v>37.090000000000003</v>
      </c>
      <c r="IW279" s="25">
        <f t="shared" si="902"/>
        <v>37.19</v>
      </c>
      <c r="IX279" s="25">
        <f t="shared" si="903"/>
        <v>0</v>
      </c>
      <c r="IY279" s="25">
        <f t="shared" si="904"/>
        <v>0</v>
      </c>
      <c r="IZ279" s="25">
        <f t="shared" si="905"/>
        <v>0</v>
      </c>
      <c r="JA279" s="25">
        <f t="shared" si="906"/>
        <v>0</v>
      </c>
      <c r="JB279" s="18">
        <v>37.659999999999997</v>
      </c>
      <c r="JC279" s="20">
        <f>ROUND(IF(EN279="Cống tròn",IF(EN279="Cống tròn",IF(EU279="Không có móng",JS279-FF279,IF(EU279="Đế",JR279-FN279,IF(OR(EU279="Móng bê tông",EU279="Móng bê tông kết hợp đế"),JK279-FJ279,0))),0),IF(EN279="Cống hộp",IF(AND(EN279="Cống hộp",EU279="Không có móng"),JS279-GF279,IF(AND(EN279="Cống hộp",EU279="Móng bê tông"),JL279-GB279,0)),IF(OR(EN279="Rãnh xây",EN279="Rãnh bê tông"),IF(OR(EN279="Rãnh xây",EN279="Rãnh bê tông"),JM279-GB279,0),IF(EN279="Ống nhựa",IF(AND(EN279="Ống nhựa",EU279="Không đắp cát"),JS279-HT279,IF(AND(EN279="Ống nhựa",EU279="Đắp cát"),JJ279-HX279,0)),IF(EN279="Rãnh thang",IF(EN279="Rãnh thang",IF(EU279="Móng bê tông",#REF!-#REF!,JS279),0),0))))),2)</f>
        <v>35.79</v>
      </c>
      <c r="JD279" s="20">
        <f t="shared" si="1043"/>
        <v>1.8699999999999974</v>
      </c>
      <c r="JE279" s="20">
        <f t="shared" si="907"/>
        <v>35.79</v>
      </c>
      <c r="JF279" s="20">
        <f t="shared" si="908"/>
        <v>0</v>
      </c>
      <c r="JG279" s="20">
        <f t="shared" si="909"/>
        <v>0</v>
      </c>
      <c r="JH279" s="20">
        <f t="shared" si="910"/>
        <v>0</v>
      </c>
      <c r="JI279" s="20">
        <f>IF(EN279="Rãnh thang",IF(AND(EN279="Rãnh thang",EU279="Móng bê tông"),JS279-#REF!,0),IF(EN279="Ống nhựa",IF(AND(EN279="Ống nhựa",EU279="Đắp cát"),JS279-HT279,0),IF(EN279="Cống tròn",IF(EN279="Cống tròn",IF(OR(EU279="Móng bê tông",EU279="Móng bê tông kết hợp đế"),JO279-FL279,0),0),IF(EN279="Cống hộp",IF(AND(EN279="Cống hộp",EU279="Móng bê tông"),JP279-GD279,0),IF(OR(EN279="Rãnh xây",EN279="Rãnh bê tông"),IF(AND(EN279="Rãnh xây",EU279="Móng bê tông"),JQ279-GD279,IF(AND(EN279="Rãnh bê tông",EU279="Móng bê tông"),JQ279-GD279,0)),0)))))</f>
        <v>35.79</v>
      </c>
      <c r="JJ279" s="20">
        <f t="shared" si="911"/>
        <v>0</v>
      </c>
      <c r="JK279" s="20">
        <f t="shared" si="912"/>
        <v>35.79</v>
      </c>
      <c r="JL279" s="20">
        <f t="shared" si="913"/>
        <v>0</v>
      </c>
      <c r="JM279" s="20">
        <f t="shared" si="914"/>
        <v>0</v>
      </c>
      <c r="JN279" s="20">
        <f t="shared" si="915"/>
        <v>35.99</v>
      </c>
      <c r="JO279" s="20">
        <f t="shared" si="916"/>
        <v>35.99</v>
      </c>
      <c r="JP279" s="20">
        <f t="shared" si="917"/>
        <v>0</v>
      </c>
      <c r="JQ279" s="20">
        <f t="shared" si="918"/>
        <v>0</v>
      </c>
      <c r="JR279" s="20">
        <f t="shared" si="919"/>
        <v>0</v>
      </c>
      <c r="JS279" s="26">
        <v>36.090000000000003</v>
      </c>
      <c r="JT279" s="25">
        <f t="shared" si="1044"/>
        <v>0</v>
      </c>
      <c r="JU279" s="25">
        <f t="shared" si="920"/>
        <v>0</v>
      </c>
      <c r="JV279" s="25">
        <f t="shared" si="921"/>
        <v>0</v>
      </c>
      <c r="JW279" s="25">
        <f>ROUND(IF(EN279="Cống tròn",IF(EN279="Cống tròn",JX279+FF279,0),IF(EN279="Cống hộp",IF(EN279="Cống hộp",JX279+GP279,0),IF(OR(EN279="Rãnh xây",EN279="Rãnh bê tông"),IF(OR(EN279="Rãnh xây",EN279="Rãnh bê tông"),JX279+GP279,0),IF(EN279="ống nhựa",IF(EN279="Ống nhựa",JX279+HT279,0),IF(EN279="Rãnh thang",IF(EN279="Rãnh thang",JS279+#REF!,0),0))))),2)</f>
        <v>37.19</v>
      </c>
      <c r="JX279" s="27">
        <v>37.090000000000003</v>
      </c>
      <c r="JY279" s="25">
        <f t="shared" si="922"/>
        <v>37.19</v>
      </c>
      <c r="JZ279" s="25">
        <f t="shared" si="923"/>
        <v>0</v>
      </c>
      <c r="KA279" s="25">
        <f t="shared" si="924"/>
        <v>0</v>
      </c>
      <c r="KB279" s="25">
        <f t="shared" si="925"/>
        <v>0</v>
      </c>
      <c r="KC279" s="25">
        <f t="shared" si="926"/>
        <v>0</v>
      </c>
      <c r="KD279" s="28" t="s">
        <v>98</v>
      </c>
      <c r="KE279" s="27">
        <v>0</v>
      </c>
      <c r="KF279" s="25">
        <f t="shared" si="927"/>
        <v>1.8699999999999974</v>
      </c>
      <c r="KG279" s="25">
        <f t="shared" si="1045"/>
        <v>1.8699999999999974</v>
      </c>
      <c r="KH279" s="27">
        <v>0</v>
      </c>
      <c r="KI279" s="25">
        <f t="shared" si="928"/>
        <v>1.8699999999999974</v>
      </c>
      <c r="KJ279" s="25">
        <f t="shared" si="1046"/>
        <v>1.8699999999999974</v>
      </c>
      <c r="KK279" s="25">
        <f t="shared" si="929"/>
        <v>0</v>
      </c>
      <c r="KL279" s="25">
        <f t="shared" si="930"/>
        <v>0</v>
      </c>
      <c r="KM279" s="25">
        <f t="shared" si="1047"/>
        <v>0</v>
      </c>
      <c r="KN279" s="25">
        <f t="shared" si="931"/>
        <v>0</v>
      </c>
      <c r="KO279" s="25">
        <f t="shared" si="932"/>
        <v>0</v>
      </c>
      <c r="KP279" s="25">
        <f t="shared" si="1048"/>
        <v>0</v>
      </c>
      <c r="KQ279" s="25">
        <f t="shared" si="933"/>
        <v>0.2</v>
      </c>
      <c r="KR279" s="25">
        <f t="shared" si="934"/>
        <v>0.2</v>
      </c>
      <c r="KS279" s="25">
        <f t="shared" si="1049"/>
        <v>0.2</v>
      </c>
      <c r="KT279" s="25">
        <f t="shared" si="935"/>
        <v>0</v>
      </c>
      <c r="KU279" s="25">
        <f t="shared" si="936"/>
        <v>0</v>
      </c>
      <c r="KV279" s="25">
        <f t="shared" si="1050"/>
        <v>0</v>
      </c>
      <c r="KW279" s="25">
        <f t="shared" si="863"/>
        <v>0</v>
      </c>
      <c r="KX279" s="25">
        <f t="shared" si="937"/>
        <v>0</v>
      </c>
      <c r="KY279" s="25">
        <f t="shared" si="1051"/>
        <v>0</v>
      </c>
      <c r="KZ279" s="25">
        <f t="shared" si="938"/>
        <v>0</v>
      </c>
      <c r="LA279" s="25">
        <f t="shared" si="939"/>
        <v>0</v>
      </c>
      <c r="LB279" s="25">
        <f t="shared" si="1052"/>
        <v>0</v>
      </c>
      <c r="LC279" s="25">
        <f t="shared" si="940"/>
        <v>1.4</v>
      </c>
      <c r="LD279" s="25">
        <f t="shared" si="941"/>
        <v>1.4</v>
      </c>
      <c r="LE279" s="25">
        <f t="shared" si="1053"/>
        <v>1.4</v>
      </c>
      <c r="LF279" s="25">
        <f t="shared" si="942"/>
        <v>0</v>
      </c>
      <c r="LG279" s="25">
        <f t="shared" si="943"/>
        <v>0</v>
      </c>
      <c r="LH279" s="25">
        <f t="shared" si="1054"/>
        <v>0</v>
      </c>
      <c r="LI279" s="25">
        <f t="shared" si="944"/>
        <v>0</v>
      </c>
      <c r="LJ279" s="25">
        <f t="shared" si="945"/>
        <v>0</v>
      </c>
      <c r="LK279" s="25">
        <f t="shared" si="1055"/>
        <v>0</v>
      </c>
      <c r="LL279" s="25">
        <f t="shared" si="946"/>
        <v>0</v>
      </c>
      <c r="LM279" s="25">
        <f t="shared" si="947"/>
        <v>0</v>
      </c>
      <c r="LN279" s="25">
        <f t="shared" si="1056"/>
        <v>0</v>
      </c>
      <c r="LO279" s="25">
        <f t="shared" si="948"/>
        <v>0</v>
      </c>
      <c r="LP279" s="25">
        <f t="shared" si="949"/>
        <v>0</v>
      </c>
      <c r="LQ279" s="25">
        <f t="shared" si="1057"/>
        <v>0</v>
      </c>
      <c r="LR279" s="25">
        <f t="shared" si="950"/>
        <v>0</v>
      </c>
      <c r="LS279" s="25">
        <f t="shared" si="951"/>
        <v>0</v>
      </c>
      <c r="LT279" s="25">
        <f t="shared" si="1058"/>
        <v>0</v>
      </c>
      <c r="LU279" s="25">
        <f t="shared" si="952"/>
        <v>0</v>
      </c>
      <c r="LV279" s="25">
        <f t="shared" si="953"/>
        <v>0</v>
      </c>
      <c r="LW279" s="25">
        <f t="shared" si="1059"/>
        <v>0</v>
      </c>
      <c r="LX279" s="25">
        <f t="shared" si="954"/>
        <v>0</v>
      </c>
      <c r="LY279" s="25">
        <f t="shared" si="955"/>
        <v>0</v>
      </c>
      <c r="LZ279" s="25">
        <f t="shared" si="1060"/>
        <v>0</v>
      </c>
      <c r="MA279" s="25">
        <f t="shared" si="956"/>
        <v>0</v>
      </c>
      <c r="MB279" s="25">
        <f t="shared" si="957"/>
        <v>0</v>
      </c>
      <c r="MC279" s="25">
        <f t="shared" si="1061"/>
        <v>0</v>
      </c>
      <c r="MD279" s="25">
        <f t="shared" si="958"/>
        <v>0</v>
      </c>
      <c r="ME279" s="25">
        <f t="shared" si="959"/>
        <v>0</v>
      </c>
      <c r="MF279" s="25">
        <f t="shared" si="1062"/>
        <v>0</v>
      </c>
      <c r="MG279" s="25">
        <f t="shared" si="960"/>
        <v>0</v>
      </c>
      <c r="MH279" s="25">
        <f t="shared" si="961"/>
        <v>0</v>
      </c>
      <c r="MI279" s="25">
        <f t="shared" si="1063"/>
        <v>0</v>
      </c>
      <c r="MJ279" s="25">
        <f t="shared" si="962"/>
        <v>0</v>
      </c>
      <c r="MK279" s="25">
        <f t="shared" si="963"/>
        <v>0</v>
      </c>
      <c r="ML279" s="25">
        <f t="shared" si="1064"/>
        <v>0</v>
      </c>
      <c r="MM279" s="25">
        <f t="shared" si="964"/>
        <v>0</v>
      </c>
      <c r="MN279" s="25">
        <f t="shared" si="965"/>
        <v>0</v>
      </c>
      <c r="MO279" s="25">
        <f t="shared" si="1065"/>
        <v>0</v>
      </c>
      <c r="MP279" s="25">
        <f t="shared" si="966"/>
        <v>0</v>
      </c>
      <c r="MQ279" s="25">
        <f t="shared" si="967"/>
        <v>0</v>
      </c>
      <c r="MR279" s="25">
        <f t="shared" si="1066"/>
        <v>0</v>
      </c>
      <c r="MS279" s="29">
        <v>1.4</v>
      </c>
      <c r="MT279" s="29">
        <v>0</v>
      </c>
      <c r="MU279" s="29">
        <v>1</v>
      </c>
      <c r="MV279" s="29">
        <v>1</v>
      </c>
      <c r="MW279" s="25">
        <f t="shared" si="968"/>
        <v>1.4</v>
      </c>
      <c r="MX279" s="25">
        <f t="shared" si="969"/>
        <v>2.62</v>
      </c>
      <c r="MY279" s="25">
        <f t="shared" si="970"/>
        <v>0</v>
      </c>
      <c r="MZ279" s="25">
        <f t="shared" si="971"/>
        <v>0</v>
      </c>
      <c r="NA279" s="25">
        <f t="shared" si="972"/>
        <v>1.4</v>
      </c>
      <c r="NB279" s="25">
        <f t="shared" si="973"/>
        <v>2.62</v>
      </c>
      <c r="NC279" s="25">
        <f t="shared" si="974"/>
        <v>0</v>
      </c>
      <c r="ND279" s="25">
        <f t="shared" si="975"/>
        <v>0</v>
      </c>
      <c r="NE279" s="25">
        <f t="shared" si="1067"/>
        <v>1.4</v>
      </c>
      <c r="NF279" s="25">
        <f t="shared" si="1067"/>
        <v>2.62</v>
      </c>
      <c r="NG279" s="25">
        <f t="shared" si="1067"/>
        <v>0</v>
      </c>
      <c r="NH279" s="25">
        <f t="shared" si="976"/>
        <v>0</v>
      </c>
      <c r="NI279" s="25">
        <f t="shared" si="977"/>
        <v>98.25</v>
      </c>
      <c r="NJ279" s="25">
        <f t="shared" si="978"/>
        <v>0</v>
      </c>
      <c r="NK279" s="25">
        <f t="shared" si="979"/>
        <v>98.25</v>
      </c>
      <c r="NL279" s="25">
        <f t="shared" si="980"/>
        <v>68.2</v>
      </c>
      <c r="NM279" s="25">
        <f t="shared" si="981"/>
        <v>0</v>
      </c>
      <c r="NN279" s="25">
        <f t="shared" si="1068"/>
        <v>68.2</v>
      </c>
      <c r="NO279" s="25">
        <f t="shared" si="982"/>
        <v>0</v>
      </c>
      <c r="NP279" s="25">
        <f t="shared" si="983"/>
        <v>0</v>
      </c>
      <c r="NQ279" s="25">
        <f t="shared" si="1069"/>
        <v>0</v>
      </c>
      <c r="NR279" s="25">
        <f t="shared" si="984"/>
        <v>0</v>
      </c>
      <c r="NS279" s="25">
        <f t="shared" si="985"/>
        <v>0</v>
      </c>
      <c r="NT279" s="25">
        <f t="shared" si="1070"/>
        <v>0</v>
      </c>
      <c r="NU279" s="25">
        <f t="shared" si="986"/>
        <v>0</v>
      </c>
      <c r="NV279" s="25">
        <f t="shared" si="987"/>
        <v>0</v>
      </c>
      <c r="NW279" s="25">
        <f t="shared" si="1071"/>
        <v>0</v>
      </c>
      <c r="NX279" s="25">
        <f t="shared" si="1072"/>
        <v>68.2</v>
      </c>
      <c r="NY279" s="25">
        <f t="shared" si="1072"/>
        <v>0</v>
      </c>
      <c r="NZ279" s="25">
        <f t="shared" si="1073"/>
        <v>68.2</v>
      </c>
      <c r="OA279" s="25">
        <f t="shared" si="1074"/>
        <v>30.05</v>
      </c>
      <c r="OB279" s="25">
        <f t="shared" si="1074"/>
        <v>0</v>
      </c>
      <c r="OC279" s="25">
        <f t="shared" si="1075"/>
        <v>30.05</v>
      </c>
      <c r="OD279" s="25">
        <f t="shared" si="1076"/>
        <v>68.2</v>
      </c>
      <c r="OE279" s="25">
        <f t="shared" si="1076"/>
        <v>0</v>
      </c>
      <c r="OF279" s="25">
        <f t="shared" si="1076"/>
        <v>68.2</v>
      </c>
      <c r="OG279" s="25">
        <f t="shared" si="988"/>
        <v>0</v>
      </c>
      <c r="OH279" s="25">
        <f t="shared" si="989"/>
        <v>0</v>
      </c>
      <c r="OI279" s="25">
        <f t="shared" si="990"/>
        <v>0</v>
      </c>
      <c r="OJ279" s="25">
        <f t="shared" si="991"/>
        <v>0</v>
      </c>
      <c r="OK279" s="25">
        <f t="shared" si="992"/>
        <v>0</v>
      </c>
      <c r="OL279" s="25">
        <f t="shared" si="993"/>
        <v>0</v>
      </c>
      <c r="OM279" s="25">
        <f t="shared" si="1077"/>
        <v>0</v>
      </c>
      <c r="ON279" s="25">
        <f t="shared" si="1077"/>
        <v>0</v>
      </c>
      <c r="OO279" s="25">
        <f t="shared" si="1077"/>
        <v>0</v>
      </c>
      <c r="OP279" s="25">
        <f t="shared" si="994"/>
        <v>0</v>
      </c>
      <c r="OQ279" s="25">
        <f t="shared" si="995"/>
        <v>0</v>
      </c>
      <c r="OR279" s="25">
        <f t="shared" si="1078"/>
        <v>0</v>
      </c>
      <c r="OS279" s="19">
        <v>536217.23</v>
      </c>
      <c r="OT279" s="19">
        <v>2370604.88</v>
      </c>
    </row>
    <row r="280" spans="1:410" ht="33" customHeight="1" x14ac:dyDescent="0.25">
      <c r="A280" s="18"/>
      <c r="B280" s="18" t="s">
        <v>1071</v>
      </c>
      <c r="C280" s="18">
        <v>520.41</v>
      </c>
      <c r="D280" s="16" t="e">
        <f>_xlfn.IFNA(INDEX(#REF!,MATCH(E280,#REF!,0)),0)</f>
        <v>#REF!</v>
      </c>
      <c r="E280" s="18" t="s">
        <v>1088</v>
      </c>
      <c r="F280" s="16" t="s">
        <v>765</v>
      </c>
      <c r="G280" s="16" t="s">
        <v>766</v>
      </c>
      <c r="H280" s="16" t="s">
        <v>767</v>
      </c>
      <c r="I280" s="16" t="s">
        <v>768</v>
      </c>
      <c r="J280" s="16" t="s">
        <v>769</v>
      </c>
      <c r="K280" s="16" t="s">
        <v>770</v>
      </c>
      <c r="L280" s="16" t="s">
        <v>771</v>
      </c>
      <c r="M280" s="18">
        <v>1.64</v>
      </c>
      <c r="N280" s="18">
        <v>1.94</v>
      </c>
      <c r="O280" s="18">
        <v>2.04</v>
      </c>
      <c r="P280" s="18">
        <v>2.34</v>
      </c>
      <c r="Q280" s="18">
        <v>0.1</v>
      </c>
      <c r="R280" s="18">
        <v>1.8399999999999999</v>
      </c>
      <c r="S280" s="18">
        <v>2.14</v>
      </c>
      <c r="T280" s="18">
        <v>0.2</v>
      </c>
      <c r="U280" s="18">
        <v>0</v>
      </c>
      <c r="V280" s="18">
        <v>0</v>
      </c>
      <c r="W280" s="18">
        <v>0</v>
      </c>
      <c r="X280" s="18">
        <v>1.64</v>
      </c>
      <c r="Y280" s="18">
        <v>1.9</v>
      </c>
      <c r="Z280" s="20">
        <f t="shared" si="996"/>
        <v>1.6</v>
      </c>
      <c r="AA280" s="18">
        <v>0.22</v>
      </c>
      <c r="AB280" s="18">
        <v>0</v>
      </c>
      <c r="AC280" s="18">
        <v>0</v>
      </c>
      <c r="AD280" s="18">
        <v>0</v>
      </c>
      <c r="AE280" s="18">
        <v>0</v>
      </c>
      <c r="AF280" s="18">
        <v>0</v>
      </c>
      <c r="AG280" s="18">
        <v>1.2</v>
      </c>
      <c r="AH280" s="18">
        <v>1.5</v>
      </c>
      <c r="AI280" s="20">
        <f t="shared" si="997"/>
        <v>1.75</v>
      </c>
      <c r="AJ280" s="18">
        <v>0</v>
      </c>
      <c r="AK280" s="18">
        <v>0</v>
      </c>
      <c r="AL280" s="20">
        <f t="shared" si="998"/>
        <v>0</v>
      </c>
      <c r="AM280" s="18">
        <v>1.64</v>
      </c>
      <c r="AN280" s="18">
        <v>1.5</v>
      </c>
      <c r="AO280" s="18">
        <v>0.15</v>
      </c>
      <c r="AP280" s="18">
        <v>0.22</v>
      </c>
      <c r="AQ280" s="18">
        <v>1.64</v>
      </c>
      <c r="AR280" s="18">
        <v>1.72</v>
      </c>
      <c r="AS280" s="18">
        <v>0.12</v>
      </c>
      <c r="AT280" s="18">
        <v>0.11</v>
      </c>
      <c r="AU280" s="18">
        <v>0</v>
      </c>
      <c r="AV280" s="18">
        <v>1</v>
      </c>
      <c r="AW280" s="18">
        <v>0</v>
      </c>
      <c r="AX280" s="18">
        <v>0</v>
      </c>
      <c r="AY280" s="18">
        <v>0</v>
      </c>
      <c r="AZ280" s="18">
        <v>0</v>
      </c>
      <c r="BA280" s="18">
        <v>0</v>
      </c>
      <c r="BB280" s="18">
        <v>0</v>
      </c>
      <c r="BC280" s="18">
        <v>0</v>
      </c>
      <c r="BD280" s="18">
        <v>0</v>
      </c>
      <c r="BE280" s="18">
        <v>2</v>
      </c>
      <c r="BF280" s="18">
        <v>0</v>
      </c>
      <c r="BG280" s="18">
        <v>0</v>
      </c>
      <c r="BH280" s="18">
        <v>0</v>
      </c>
      <c r="BI280" s="18">
        <v>0</v>
      </c>
      <c r="BJ280" s="18">
        <v>0</v>
      </c>
      <c r="BK280" s="18">
        <v>0</v>
      </c>
      <c r="BL280" s="18">
        <v>0</v>
      </c>
      <c r="BM280" s="18">
        <v>0</v>
      </c>
      <c r="BN280" s="18">
        <v>0</v>
      </c>
      <c r="BO280" s="18">
        <v>0</v>
      </c>
      <c r="BP280" s="18">
        <v>0</v>
      </c>
      <c r="BQ280" s="18">
        <v>0</v>
      </c>
      <c r="BR280" s="18">
        <v>0</v>
      </c>
      <c r="BS280" s="18">
        <v>0</v>
      </c>
      <c r="BT280" s="18">
        <v>0</v>
      </c>
      <c r="BU280" s="18">
        <v>0</v>
      </c>
      <c r="BV280" s="18">
        <v>0</v>
      </c>
      <c r="BW280" s="18">
        <v>0</v>
      </c>
      <c r="BX280" s="18">
        <v>0</v>
      </c>
      <c r="BY280" s="18">
        <v>0</v>
      </c>
      <c r="BZ280" s="18">
        <v>0</v>
      </c>
      <c r="CA280" s="16" t="e">
        <f>_xlfn.IFNA(IF(RIGHT(D280,2)="=G",0,INDEX(#REF!,MATCH(E280,#REF!,0))),0)</f>
        <v>#REF!</v>
      </c>
      <c r="CB280" s="16" t="s">
        <v>776</v>
      </c>
      <c r="CC280" s="18">
        <v>0</v>
      </c>
      <c r="CD280" s="18">
        <v>0</v>
      </c>
      <c r="CE280" s="18">
        <v>1.4</v>
      </c>
      <c r="CF280" s="18">
        <v>0.85</v>
      </c>
      <c r="CG280" s="18">
        <v>0.12</v>
      </c>
      <c r="CH280" s="18">
        <v>2</v>
      </c>
      <c r="CI280" s="16" t="s">
        <v>98</v>
      </c>
      <c r="CJ280" s="18">
        <v>0</v>
      </c>
      <c r="CK280" s="20">
        <f t="shared" si="864"/>
        <v>2.17</v>
      </c>
      <c r="CL280" s="20">
        <f t="shared" si="999"/>
        <v>2.17</v>
      </c>
      <c r="CM280" s="18">
        <v>55.37</v>
      </c>
      <c r="CN280" s="18">
        <v>37.659999999999997</v>
      </c>
      <c r="CO280" s="18">
        <v>36.820999999999998</v>
      </c>
      <c r="CP280" s="22">
        <f t="shared" si="865"/>
        <v>37.659999999999997</v>
      </c>
      <c r="CQ280" s="22">
        <f t="shared" si="866"/>
        <v>35.49</v>
      </c>
      <c r="CR280" s="22">
        <f t="shared" si="1000"/>
        <v>2.17</v>
      </c>
      <c r="CS280" s="22">
        <f t="shared" si="867"/>
        <v>35.589999999999996</v>
      </c>
      <c r="CT280" s="22">
        <f t="shared" si="868"/>
        <v>35.79</v>
      </c>
      <c r="CU280" s="18">
        <v>35.79</v>
      </c>
      <c r="CV280" s="22">
        <f t="shared" si="1001"/>
        <v>1.6</v>
      </c>
      <c r="CW280" s="22">
        <f t="shared" si="869"/>
        <v>0</v>
      </c>
      <c r="CX280" s="22">
        <f t="shared" si="870"/>
        <v>0</v>
      </c>
      <c r="CY280" s="22">
        <f t="shared" si="871"/>
        <v>37.39</v>
      </c>
      <c r="CZ280" s="22">
        <f t="shared" si="872"/>
        <v>37.54</v>
      </c>
      <c r="DA280" s="18">
        <v>37.659999999999997</v>
      </c>
      <c r="DB280" s="20">
        <f t="shared" si="1002"/>
        <v>2.17</v>
      </c>
      <c r="DC280" s="20">
        <f t="shared" si="1003"/>
        <v>0</v>
      </c>
      <c r="DD280" s="20">
        <f t="shared" si="1004"/>
        <v>2.17</v>
      </c>
      <c r="DE280" s="20">
        <f t="shared" si="873"/>
        <v>0.1</v>
      </c>
      <c r="DF280" s="20">
        <f t="shared" si="874"/>
        <v>0.2</v>
      </c>
      <c r="DG280" s="20">
        <f t="shared" si="875"/>
        <v>1.87</v>
      </c>
      <c r="DH280" s="20">
        <f t="shared" si="876"/>
        <v>0</v>
      </c>
      <c r="DI280" s="20">
        <f t="shared" si="877"/>
        <v>0</v>
      </c>
      <c r="DJ280" s="20">
        <f t="shared" si="878"/>
        <v>0</v>
      </c>
      <c r="DK280" s="20">
        <f t="shared" si="1005"/>
        <v>2.17</v>
      </c>
      <c r="DL280" s="20">
        <f t="shared" si="1006"/>
        <v>0</v>
      </c>
      <c r="DM280" s="20">
        <f t="shared" si="1007"/>
        <v>0</v>
      </c>
      <c r="DN280" s="20">
        <f t="shared" si="1008"/>
        <v>0</v>
      </c>
      <c r="DO280" s="18">
        <v>2.54</v>
      </c>
      <c r="DP280" s="18">
        <v>0</v>
      </c>
      <c r="DQ280" s="18">
        <v>1</v>
      </c>
      <c r="DR280" s="18">
        <v>1</v>
      </c>
      <c r="DS280" s="25">
        <f t="shared" si="1009"/>
        <v>2.54</v>
      </c>
      <c r="DT280" s="25">
        <f t="shared" si="1010"/>
        <v>0</v>
      </c>
      <c r="DU280" s="25">
        <f t="shared" si="1011"/>
        <v>5.51</v>
      </c>
      <c r="DV280" s="25">
        <f t="shared" si="1012"/>
        <v>0</v>
      </c>
      <c r="DW280" s="25">
        <f t="shared" si="1013"/>
        <v>5.51</v>
      </c>
      <c r="DX280" s="25">
        <f t="shared" si="1014"/>
        <v>11.24</v>
      </c>
      <c r="DY280" s="25">
        <f t="shared" si="1015"/>
        <v>0</v>
      </c>
      <c r="DZ280" s="25">
        <f t="shared" si="1016"/>
        <v>11.24</v>
      </c>
      <c r="EA280" s="25">
        <f t="shared" si="1017"/>
        <v>7.21</v>
      </c>
      <c r="EB280" s="25">
        <f t="shared" si="1018"/>
        <v>0</v>
      </c>
      <c r="EC280" s="25">
        <f t="shared" si="1019"/>
        <v>7.21</v>
      </c>
      <c r="ED280" s="25">
        <f t="shared" si="1020"/>
        <v>4.03</v>
      </c>
      <c r="EE280" s="25">
        <f t="shared" si="1020"/>
        <v>0</v>
      </c>
      <c r="EF280" s="25">
        <f t="shared" si="1021"/>
        <v>4.03</v>
      </c>
      <c r="EG280" s="25">
        <f t="shared" si="1022"/>
        <v>7.21</v>
      </c>
      <c r="EH280" s="25">
        <f t="shared" si="1022"/>
        <v>0</v>
      </c>
      <c r="EI280" s="25">
        <f t="shared" si="1023"/>
        <v>7.21</v>
      </c>
      <c r="EJ280" s="18">
        <v>520.41</v>
      </c>
      <c r="EK280" s="18">
        <v>559.11</v>
      </c>
      <c r="EL280" s="18" t="s">
        <v>1088</v>
      </c>
      <c r="EM280" s="18" t="s">
        <v>1089</v>
      </c>
      <c r="EN280" s="16" t="s">
        <v>774</v>
      </c>
      <c r="EO280" s="16" t="s">
        <v>132</v>
      </c>
      <c r="EP280" s="16" t="e">
        <f>IF(OR(EN280="Cống tròn",EN280="Cống hộp",EN280="Ống nhựa"),INDEX(#REF!,MATCH(E280,#REF!,0)),IF(OR(EN280="Rãnh xây",EN280="Rãnh bê tông"),INDEX(#REF!,MATCH(E280,#REF!,0)),0))</f>
        <v>#REF!</v>
      </c>
      <c r="EQ280" s="18">
        <v>37.500000000000043</v>
      </c>
      <c r="ER280" s="18">
        <v>1</v>
      </c>
      <c r="ES280" s="25">
        <f t="shared" si="1024"/>
        <v>37</v>
      </c>
      <c r="ET280" s="1" t="e">
        <f>_xlfn.IFNA(IF(EN280="Cống tròn",INDEX(#REF!,MATCH(E280,#REF!,0)),IF(EN280="Cống hộp",INDEX(#REF!,MATCH(E280,#REF!,0)),EU280&amp;" ,"&amp;EV280)),0)</f>
        <v>#REF!</v>
      </c>
      <c r="EU280" s="16" t="s">
        <v>769</v>
      </c>
      <c r="EV280" s="16" t="s">
        <v>775</v>
      </c>
      <c r="EW280" s="16" t="e">
        <f>_xlfn.IFNA(INDEX(#REF!,MATCH(E280,#REF!,0)),0)</f>
        <v>#REF!</v>
      </c>
      <c r="EX280" s="16"/>
      <c r="EY280" s="18">
        <v>0</v>
      </c>
      <c r="EZ280" s="18">
        <v>0</v>
      </c>
      <c r="FA280" s="18">
        <v>0</v>
      </c>
      <c r="FB280" s="19">
        <v>0</v>
      </c>
      <c r="FC280" s="19">
        <v>0</v>
      </c>
      <c r="FD280" s="25">
        <f t="shared" si="879"/>
        <v>0</v>
      </c>
      <c r="FE280" s="25">
        <f t="shared" si="1025"/>
        <v>0</v>
      </c>
      <c r="FF280" s="18">
        <v>0.1</v>
      </c>
      <c r="FG280" s="18">
        <v>2</v>
      </c>
      <c r="FH280" s="18">
        <v>1</v>
      </c>
      <c r="FI280" s="25">
        <f t="shared" si="1026"/>
        <v>1.2</v>
      </c>
      <c r="FJ280" s="18">
        <v>0</v>
      </c>
      <c r="FK280" s="18">
        <v>0</v>
      </c>
      <c r="FL280" s="18">
        <v>0.2</v>
      </c>
      <c r="FM280" s="18">
        <v>1.4</v>
      </c>
      <c r="FN280" s="18">
        <v>0</v>
      </c>
      <c r="FO280" s="25">
        <f t="shared" si="1027"/>
        <v>1.4</v>
      </c>
      <c r="FP280" s="18">
        <v>1.4999999999999999E-2</v>
      </c>
      <c r="FQ280" s="18">
        <v>1</v>
      </c>
      <c r="FR280" s="25">
        <f t="shared" si="880"/>
        <v>36</v>
      </c>
      <c r="FS280" s="25">
        <f t="shared" si="881"/>
        <v>0.52500000000000002</v>
      </c>
      <c r="FT280" s="25">
        <f t="shared" si="882"/>
        <v>36.524999999999999</v>
      </c>
      <c r="FU280" s="25">
        <f t="shared" si="883"/>
        <v>-0.97500000000004405</v>
      </c>
      <c r="FV280" s="25" t="str">
        <f t="shared" si="1028"/>
        <v>Thêm 01</v>
      </c>
      <c r="FW280" s="25">
        <f t="shared" si="1029"/>
        <v>0.04</v>
      </c>
      <c r="FX280" s="16"/>
      <c r="FY280" s="16"/>
      <c r="FZ280" s="16"/>
      <c r="GA280" s="16"/>
      <c r="GB280" s="19">
        <v>0</v>
      </c>
      <c r="GC280" s="19">
        <v>0</v>
      </c>
      <c r="GD280" s="19">
        <v>0</v>
      </c>
      <c r="GE280" s="19">
        <v>0</v>
      </c>
      <c r="GF280" s="19">
        <v>0</v>
      </c>
      <c r="GG280" s="19">
        <v>0</v>
      </c>
      <c r="GH280" s="19">
        <v>0</v>
      </c>
      <c r="GI280" s="19">
        <v>0</v>
      </c>
      <c r="GJ280" s="19">
        <v>0</v>
      </c>
      <c r="GK280" s="19">
        <v>0</v>
      </c>
      <c r="GL280" s="25">
        <f t="shared" si="884"/>
        <v>0</v>
      </c>
      <c r="GM280" s="25">
        <f t="shared" si="1030"/>
        <v>0</v>
      </c>
      <c r="GN280" s="19">
        <v>0</v>
      </c>
      <c r="GO280" s="19">
        <v>0</v>
      </c>
      <c r="GP280" s="19">
        <v>0</v>
      </c>
      <c r="GQ280" s="19">
        <v>0</v>
      </c>
      <c r="GR280" s="1" t="e">
        <f>_xlfn.IFNA(INDEX(#REF!,MATCH(E280,#REF!,0)),0)</f>
        <v>#REF!</v>
      </c>
      <c r="GS280" s="16"/>
      <c r="GT280" s="18">
        <v>0</v>
      </c>
      <c r="GU280" s="18">
        <v>0</v>
      </c>
      <c r="GV280" s="18">
        <v>0</v>
      </c>
      <c r="GW280" s="18">
        <v>0</v>
      </c>
      <c r="GX280" s="25">
        <f t="shared" si="885"/>
        <v>0</v>
      </c>
      <c r="GY280" s="25">
        <f t="shared" si="886"/>
        <v>0</v>
      </c>
      <c r="GZ280" s="25">
        <f t="shared" si="1031"/>
        <v>0</v>
      </c>
      <c r="HA280" s="1" t="e" cm="1">
        <f t="array" ref="HA280">INDEX(#REF!,MATCH(EJ280&amp;EK280&amp;HD280&amp;HE280&amp;HF280,#REF!&amp;#REF!&amp;#REF!&amp;#REF!&amp;#REF!,0))</f>
        <v>#REF!</v>
      </c>
      <c r="HB280" s="16"/>
      <c r="HC280" s="25">
        <f t="shared" si="1032"/>
        <v>0</v>
      </c>
      <c r="HD280" s="18">
        <v>0</v>
      </c>
      <c r="HE280" s="18">
        <v>0</v>
      </c>
      <c r="HF280" s="18">
        <v>0</v>
      </c>
      <c r="HG280" s="1" t="e" cm="1">
        <f t="array" ref="HG280">INDEX(#REF!,MATCH(EJ280&amp;EK280&amp;HJ280&amp;HK280&amp;HL280,#REF!&amp;#REF!&amp;#REF!&amp;#REF!&amp;#REF!,0))</f>
        <v>#REF!</v>
      </c>
      <c r="HH280" s="16"/>
      <c r="HI280" s="25">
        <f t="shared" si="1033"/>
        <v>0</v>
      </c>
      <c r="HJ280" s="25">
        <f t="shared" si="1034"/>
        <v>0</v>
      </c>
      <c r="HK280" s="19">
        <v>0</v>
      </c>
      <c r="HL280" s="19">
        <v>0</v>
      </c>
      <c r="HM280" s="18">
        <v>0.01</v>
      </c>
      <c r="HN280" s="18">
        <v>1</v>
      </c>
      <c r="HO280" s="25">
        <f t="shared" si="1035"/>
        <v>0</v>
      </c>
      <c r="HP280" s="25">
        <f t="shared" si="1036"/>
        <v>0</v>
      </c>
      <c r="HQ280" s="25">
        <f t="shared" si="1037"/>
        <v>0</v>
      </c>
      <c r="HR280" s="25">
        <f t="shared" si="1038"/>
        <v>0</v>
      </c>
      <c r="HS280" s="25">
        <f t="shared" si="1039"/>
        <v>0</v>
      </c>
      <c r="HT280" s="19">
        <v>0</v>
      </c>
      <c r="HU280" s="19">
        <v>0</v>
      </c>
      <c r="HV280" s="19">
        <v>0</v>
      </c>
      <c r="HW280" s="25">
        <f t="shared" si="1040"/>
        <v>0</v>
      </c>
      <c r="HX280" s="19">
        <v>0</v>
      </c>
      <c r="HY280" s="19">
        <v>0</v>
      </c>
      <c r="HZ280" s="18">
        <v>37.659999999999997</v>
      </c>
      <c r="IA280" s="20">
        <f>ROUND(IF(EN280="Cống tròn",IF(EN280="Cống tròn",IF(EU280="Không có móng",IQ280-FF280,IF(EU280="Đế",IP280-FN280,IF(OR(EU280="Móng bê tông",EU280="Móng bê tông kết hợp đế"),II280-FJ280,0))),0),IF(EN280="Cống hộp",IF(AND(EN280="Cống hộp",EU280="Không có móng"),IQ280-GF280,IF(AND(EN280="Cống hộp",EU280="Móng bê tông"),IJ280-GB280,0)),IF(OR(EN280="Rãnh xây",EN280="Rãnh bê tông"),IF(OR(EN280="Rãnh xây",EN280="Rãnh bê tông"),IK280-GB280,0),IF(EN280="Ống nhựa",IF(AND(EN280="Ống nhựa",EU280="Không đắp cát"),IQ280-HT280,IF(AND(EN280="Ống nhựa",EU280="Đắp cát"),IH280-HX280,0)),IF(EN280="Rãnh thang",IF(EN280="Rãnh thang",IF(EU280="Móng bê tông",#REF!-#REF!,IQ280),0),0))))),2)</f>
        <v>35.79</v>
      </c>
      <c r="IB280" s="20">
        <f t="shared" si="1041"/>
        <v>1.8699999999999974</v>
      </c>
      <c r="IC280" s="20">
        <f t="shared" si="887"/>
        <v>35.79</v>
      </c>
      <c r="ID280" s="20">
        <f t="shared" si="888"/>
        <v>0</v>
      </c>
      <c r="IE280" s="20">
        <f t="shared" si="889"/>
        <v>0</v>
      </c>
      <c r="IF280" s="20">
        <f t="shared" si="890"/>
        <v>0</v>
      </c>
      <c r="IG280" s="20">
        <f>IF(EN280="Rãnh thang",IF(AND(EN280="Rãnh thang",EU280="Móng bê tông"),IQ280-#REF!,0),IF(EN280="Ống nhựa",IF(AND(EN280="Ống nhựa",EU280="Đắp cát"),IQ280-HT280,0),IF(EN280="Cống tròn",IF(EN280="Cống tròn",IF(OR(EU280="Móng bê tông",EU280="Móng bê tông kết hợp đế"),IM280-FL280,0),0),IF(EN280="Cống hộp",IF(AND(EN280="Cống hộp",EU280="Móng bê tông"),IN280-GD280,0),IF(OR(EN280="Rãnh xây",EN280="Rãnh bê tông"),IF(AND(EN280="Rãnh xây",EU280="Móng bê tông"),IO280-GD280,IF(AND(EN280="Rãnh bê tông",EU280="Móng bê tông"),IO280-GD280,0)),0)))))</f>
        <v>35.79</v>
      </c>
      <c r="IH280" s="20">
        <f t="shared" si="891"/>
        <v>0</v>
      </c>
      <c r="II280" s="20">
        <f t="shared" si="892"/>
        <v>35.79</v>
      </c>
      <c r="IJ280" s="20">
        <f t="shared" si="893"/>
        <v>0</v>
      </c>
      <c r="IK280" s="20">
        <f t="shared" si="894"/>
        <v>0</v>
      </c>
      <c r="IL280" s="20">
        <f t="shared" si="895"/>
        <v>35.99</v>
      </c>
      <c r="IM280" s="20">
        <f t="shared" si="896"/>
        <v>35.99</v>
      </c>
      <c r="IN280" s="20">
        <f t="shared" si="897"/>
        <v>0</v>
      </c>
      <c r="IO280" s="20">
        <f t="shared" si="898"/>
        <v>0</v>
      </c>
      <c r="IP280" s="20">
        <f t="shared" si="899"/>
        <v>0</v>
      </c>
      <c r="IQ280" s="18">
        <v>36.090000000000003</v>
      </c>
      <c r="IR280" s="25">
        <f t="shared" si="1042"/>
        <v>0</v>
      </c>
      <c r="IS280" s="25">
        <f t="shared" si="900"/>
        <v>0</v>
      </c>
      <c r="IT280" s="25">
        <f t="shared" si="901"/>
        <v>0</v>
      </c>
      <c r="IU280" s="25">
        <f>ROUND(IF(EN280="Cống tròn",IF(EN280="Cống tròn",IV280+FF280,0),IF(EN280="Cống hộp",IF(EN280="Cống hộp",IV280+GP280,0),IF(OR(EN280="Rãnh xây",EN280="Rãnh bê tông"),IF(OR(EN280="Rãnh xây",EN280="Rãnh bê tông"),IV280+GP280,0),IF(EN280="ống nhựa",IF(EN280="Ống nhựa",IV280+HT280,0),IF(EN280="Rãnh thang",IF(EN280="Rãnh thang",IQ280+#REF!,0),0))))),2)</f>
        <v>37.130000000000003</v>
      </c>
      <c r="IV280" s="18">
        <v>37.03</v>
      </c>
      <c r="IW280" s="25">
        <f t="shared" si="902"/>
        <v>37.130000000000003</v>
      </c>
      <c r="IX280" s="25">
        <f t="shared" si="903"/>
        <v>0</v>
      </c>
      <c r="IY280" s="25">
        <f t="shared" si="904"/>
        <v>0</v>
      </c>
      <c r="IZ280" s="25">
        <f t="shared" si="905"/>
        <v>0</v>
      </c>
      <c r="JA280" s="25">
        <f t="shared" si="906"/>
        <v>0</v>
      </c>
      <c r="JB280" s="18">
        <v>37.56</v>
      </c>
      <c r="JC280" s="20">
        <f>ROUND(IF(EN280="Cống tròn",IF(EN280="Cống tròn",IF(EU280="Không có móng",JS280-FF280,IF(EU280="Đế",JR280-FN280,IF(OR(EU280="Móng bê tông",EU280="Móng bê tông kết hợp đế"),JK280-FJ280,0))),0),IF(EN280="Cống hộp",IF(AND(EN280="Cống hộp",EU280="Không có móng"),JS280-GF280,IF(AND(EN280="Cống hộp",EU280="Móng bê tông"),JL280-GB280,0)),IF(OR(EN280="Rãnh xây",EN280="Rãnh bê tông"),IF(OR(EN280="Rãnh xây",EN280="Rãnh bê tông"),JM280-GB280,0),IF(EN280="Ống nhựa",IF(AND(EN280="Ống nhựa",EU280="Không đắp cát"),JS280-HT280,IF(AND(EN280="Ống nhựa",EU280="Đắp cát"),JJ280-HX280,0)),IF(EN280="Rãnh thang",IF(EN280="Rãnh thang",IF(EU280="Móng bê tông",#REF!-#REF!,JS280),0),0))))),2)</f>
        <v>35.729999999999997</v>
      </c>
      <c r="JD280" s="20">
        <f t="shared" si="1043"/>
        <v>1.8300000000000054</v>
      </c>
      <c r="JE280" s="20">
        <f t="shared" si="907"/>
        <v>35.729999999999997</v>
      </c>
      <c r="JF280" s="20">
        <f t="shared" si="908"/>
        <v>0</v>
      </c>
      <c r="JG280" s="20">
        <f t="shared" si="909"/>
        <v>0</v>
      </c>
      <c r="JH280" s="20">
        <f t="shared" si="910"/>
        <v>0</v>
      </c>
      <c r="JI280" s="20">
        <f>IF(EN280="Rãnh thang",IF(AND(EN280="Rãnh thang",EU280="Móng bê tông"),JS280-#REF!,0),IF(EN280="Ống nhựa",IF(AND(EN280="Ống nhựa",EU280="Đắp cát"),JS280-HT280,0),IF(EN280="Cống tròn",IF(EN280="Cống tròn",IF(OR(EU280="Móng bê tông",EU280="Móng bê tông kết hợp đế"),JO280-FL280,0),0),IF(EN280="Cống hộp",IF(AND(EN280="Cống hộp",EU280="Móng bê tông"),JP280-GD280,0),IF(OR(EN280="Rãnh xây",EN280="Rãnh bê tông"),IF(AND(EN280="Rãnh xây",EU280="Móng bê tông"),JQ280-GD280,IF(AND(EN280="Rãnh bê tông",EU280="Móng bê tông"),JQ280-GD280,0)),0)))))</f>
        <v>35.729999999999997</v>
      </c>
      <c r="JJ280" s="20">
        <f t="shared" si="911"/>
        <v>0</v>
      </c>
      <c r="JK280" s="20">
        <f t="shared" si="912"/>
        <v>35.729999999999997</v>
      </c>
      <c r="JL280" s="20">
        <f t="shared" si="913"/>
        <v>0</v>
      </c>
      <c r="JM280" s="20">
        <f t="shared" si="914"/>
        <v>0</v>
      </c>
      <c r="JN280" s="20">
        <f t="shared" si="915"/>
        <v>35.93</v>
      </c>
      <c r="JO280" s="20">
        <f t="shared" si="916"/>
        <v>35.93</v>
      </c>
      <c r="JP280" s="20">
        <f t="shared" si="917"/>
        <v>0</v>
      </c>
      <c r="JQ280" s="20">
        <f t="shared" si="918"/>
        <v>0</v>
      </c>
      <c r="JR280" s="20">
        <f t="shared" si="919"/>
        <v>0</v>
      </c>
      <c r="JS280" s="26">
        <v>36.03</v>
      </c>
      <c r="JT280" s="25">
        <f t="shared" si="1044"/>
        <v>0</v>
      </c>
      <c r="JU280" s="25">
        <f t="shared" si="920"/>
        <v>0</v>
      </c>
      <c r="JV280" s="25">
        <f t="shared" si="921"/>
        <v>0</v>
      </c>
      <c r="JW280" s="25">
        <f>ROUND(IF(EN280="Cống tròn",IF(EN280="Cống tròn",JX280+FF280,0),IF(EN280="Cống hộp",IF(EN280="Cống hộp",JX280+GP280,0),IF(OR(EN280="Rãnh xây",EN280="Rãnh bê tông"),IF(OR(EN280="Rãnh xây",EN280="Rãnh bê tông"),JX280+GP280,0),IF(EN280="ống nhựa",IF(EN280="Ống nhựa",JX280+HT280,0),IF(EN280="Rãnh thang",IF(EN280="Rãnh thang",JS280+#REF!,0),0))))),2)</f>
        <v>37.130000000000003</v>
      </c>
      <c r="JX280" s="27">
        <v>37.03</v>
      </c>
      <c r="JY280" s="25">
        <f t="shared" si="922"/>
        <v>37.130000000000003</v>
      </c>
      <c r="JZ280" s="25">
        <f t="shared" si="923"/>
        <v>0</v>
      </c>
      <c r="KA280" s="25">
        <f t="shared" si="924"/>
        <v>0</v>
      </c>
      <c r="KB280" s="25">
        <f t="shared" si="925"/>
        <v>0</v>
      </c>
      <c r="KC280" s="25">
        <f t="shared" si="926"/>
        <v>0</v>
      </c>
      <c r="KD280" s="28" t="s">
        <v>98</v>
      </c>
      <c r="KE280" s="27">
        <v>0</v>
      </c>
      <c r="KF280" s="25">
        <f t="shared" si="927"/>
        <v>1.8699999999999974</v>
      </c>
      <c r="KG280" s="25">
        <f t="shared" si="1045"/>
        <v>1.8699999999999974</v>
      </c>
      <c r="KH280" s="27">
        <v>0</v>
      </c>
      <c r="KI280" s="25">
        <f t="shared" si="928"/>
        <v>1.8300000000000054</v>
      </c>
      <c r="KJ280" s="25">
        <f t="shared" si="1046"/>
        <v>1.8300000000000054</v>
      </c>
      <c r="KK280" s="25">
        <f t="shared" si="929"/>
        <v>0</v>
      </c>
      <c r="KL280" s="25">
        <f t="shared" si="930"/>
        <v>0</v>
      </c>
      <c r="KM280" s="25">
        <f t="shared" si="1047"/>
        <v>0</v>
      </c>
      <c r="KN280" s="25">
        <f t="shared" si="931"/>
        <v>0</v>
      </c>
      <c r="KO280" s="25">
        <f t="shared" si="932"/>
        <v>0</v>
      </c>
      <c r="KP280" s="25">
        <f t="shared" si="1048"/>
        <v>0</v>
      </c>
      <c r="KQ280" s="25">
        <f t="shared" si="933"/>
        <v>0.2</v>
      </c>
      <c r="KR280" s="25">
        <f t="shared" si="934"/>
        <v>0.2</v>
      </c>
      <c r="KS280" s="25">
        <f t="shared" si="1049"/>
        <v>0.2</v>
      </c>
      <c r="KT280" s="25">
        <f t="shared" si="935"/>
        <v>0</v>
      </c>
      <c r="KU280" s="25">
        <f t="shared" si="936"/>
        <v>0</v>
      </c>
      <c r="KV280" s="25">
        <f t="shared" si="1050"/>
        <v>0</v>
      </c>
      <c r="KW280" s="25">
        <f t="shared" si="863"/>
        <v>0</v>
      </c>
      <c r="KX280" s="25">
        <f t="shared" si="937"/>
        <v>0</v>
      </c>
      <c r="KY280" s="25">
        <f t="shared" si="1051"/>
        <v>0</v>
      </c>
      <c r="KZ280" s="25">
        <f t="shared" si="938"/>
        <v>0</v>
      </c>
      <c r="LA280" s="25">
        <f t="shared" si="939"/>
        <v>0</v>
      </c>
      <c r="LB280" s="25">
        <f t="shared" si="1052"/>
        <v>0</v>
      </c>
      <c r="LC280" s="25">
        <f t="shared" si="940"/>
        <v>1.4</v>
      </c>
      <c r="LD280" s="25">
        <f t="shared" si="941"/>
        <v>1.4</v>
      </c>
      <c r="LE280" s="25">
        <f t="shared" si="1053"/>
        <v>1.4</v>
      </c>
      <c r="LF280" s="25">
        <f t="shared" si="942"/>
        <v>0</v>
      </c>
      <c r="LG280" s="25">
        <f t="shared" si="943"/>
        <v>0</v>
      </c>
      <c r="LH280" s="25">
        <f t="shared" si="1054"/>
        <v>0</v>
      </c>
      <c r="LI280" s="25">
        <f t="shared" si="944"/>
        <v>0</v>
      </c>
      <c r="LJ280" s="25">
        <f t="shared" si="945"/>
        <v>0</v>
      </c>
      <c r="LK280" s="25">
        <f t="shared" si="1055"/>
        <v>0</v>
      </c>
      <c r="LL280" s="25">
        <f t="shared" si="946"/>
        <v>0</v>
      </c>
      <c r="LM280" s="25">
        <f t="shared" si="947"/>
        <v>0</v>
      </c>
      <c r="LN280" s="25">
        <f t="shared" si="1056"/>
        <v>0</v>
      </c>
      <c r="LO280" s="25">
        <f t="shared" si="948"/>
        <v>0</v>
      </c>
      <c r="LP280" s="25">
        <f t="shared" si="949"/>
        <v>0</v>
      </c>
      <c r="LQ280" s="25">
        <f t="shared" si="1057"/>
        <v>0</v>
      </c>
      <c r="LR280" s="25">
        <f t="shared" si="950"/>
        <v>0</v>
      </c>
      <c r="LS280" s="25">
        <f t="shared" si="951"/>
        <v>0</v>
      </c>
      <c r="LT280" s="25">
        <f t="shared" si="1058"/>
        <v>0</v>
      </c>
      <c r="LU280" s="25">
        <f t="shared" si="952"/>
        <v>0</v>
      </c>
      <c r="LV280" s="25">
        <f t="shared" si="953"/>
        <v>0</v>
      </c>
      <c r="LW280" s="25">
        <f t="shared" si="1059"/>
        <v>0</v>
      </c>
      <c r="LX280" s="25">
        <f t="shared" si="954"/>
        <v>0</v>
      </c>
      <c r="LY280" s="25">
        <f t="shared" si="955"/>
        <v>0</v>
      </c>
      <c r="LZ280" s="25">
        <f t="shared" si="1060"/>
        <v>0</v>
      </c>
      <c r="MA280" s="25">
        <f t="shared" si="956"/>
        <v>0</v>
      </c>
      <c r="MB280" s="25">
        <f t="shared" si="957"/>
        <v>0</v>
      </c>
      <c r="MC280" s="25">
        <f t="shared" si="1061"/>
        <v>0</v>
      </c>
      <c r="MD280" s="25">
        <f t="shared" si="958"/>
        <v>0</v>
      </c>
      <c r="ME280" s="25">
        <f t="shared" si="959"/>
        <v>0</v>
      </c>
      <c r="MF280" s="25">
        <f t="shared" si="1062"/>
        <v>0</v>
      </c>
      <c r="MG280" s="25">
        <f t="shared" si="960"/>
        <v>0</v>
      </c>
      <c r="MH280" s="25">
        <f t="shared" si="961"/>
        <v>0</v>
      </c>
      <c r="MI280" s="25">
        <f t="shared" si="1063"/>
        <v>0</v>
      </c>
      <c r="MJ280" s="25">
        <f t="shared" si="962"/>
        <v>0</v>
      </c>
      <c r="MK280" s="25">
        <f t="shared" si="963"/>
        <v>0</v>
      </c>
      <c r="ML280" s="25">
        <f t="shared" si="1064"/>
        <v>0</v>
      </c>
      <c r="MM280" s="25">
        <f t="shared" si="964"/>
        <v>0</v>
      </c>
      <c r="MN280" s="25">
        <f t="shared" si="965"/>
        <v>0</v>
      </c>
      <c r="MO280" s="25">
        <f t="shared" si="1065"/>
        <v>0</v>
      </c>
      <c r="MP280" s="25">
        <f t="shared" si="966"/>
        <v>0</v>
      </c>
      <c r="MQ280" s="25">
        <f t="shared" si="967"/>
        <v>0</v>
      </c>
      <c r="MR280" s="25">
        <f t="shared" si="1066"/>
        <v>0</v>
      </c>
      <c r="MS280" s="29">
        <v>1.4</v>
      </c>
      <c r="MT280" s="29">
        <v>0</v>
      </c>
      <c r="MU280" s="29">
        <v>1</v>
      </c>
      <c r="MV280" s="29">
        <v>1</v>
      </c>
      <c r="MW280" s="25">
        <f t="shared" si="968"/>
        <v>1.4</v>
      </c>
      <c r="MX280" s="25">
        <f t="shared" si="969"/>
        <v>2.62</v>
      </c>
      <c r="MY280" s="25">
        <f t="shared" si="970"/>
        <v>0</v>
      </c>
      <c r="MZ280" s="25">
        <f t="shared" si="971"/>
        <v>0</v>
      </c>
      <c r="NA280" s="25">
        <f t="shared" si="972"/>
        <v>1.4</v>
      </c>
      <c r="NB280" s="25">
        <f t="shared" si="973"/>
        <v>2.56</v>
      </c>
      <c r="NC280" s="25">
        <f t="shared" si="974"/>
        <v>0</v>
      </c>
      <c r="ND280" s="25">
        <f t="shared" si="975"/>
        <v>0</v>
      </c>
      <c r="NE280" s="25">
        <f t="shared" si="1067"/>
        <v>1.4</v>
      </c>
      <c r="NF280" s="25">
        <f t="shared" si="1067"/>
        <v>2.59</v>
      </c>
      <c r="NG280" s="25">
        <f t="shared" si="1067"/>
        <v>0</v>
      </c>
      <c r="NH280" s="25">
        <f t="shared" si="976"/>
        <v>0</v>
      </c>
      <c r="NI280" s="25">
        <f t="shared" si="977"/>
        <v>97.13</v>
      </c>
      <c r="NJ280" s="25">
        <f t="shared" si="978"/>
        <v>0</v>
      </c>
      <c r="NK280" s="25">
        <f t="shared" si="979"/>
        <v>97.13</v>
      </c>
      <c r="NL280" s="25">
        <f t="shared" si="980"/>
        <v>68.2</v>
      </c>
      <c r="NM280" s="25">
        <f t="shared" si="981"/>
        <v>0</v>
      </c>
      <c r="NN280" s="25">
        <f t="shared" si="1068"/>
        <v>68.2</v>
      </c>
      <c r="NO280" s="25">
        <f t="shared" si="982"/>
        <v>0</v>
      </c>
      <c r="NP280" s="25">
        <f t="shared" si="983"/>
        <v>0</v>
      </c>
      <c r="NQ280" s="25">
        <f t="shared" si="1069"/>
        <v>0</v>
      </c>
      <c r="NR280" s="25">
        <f t="shared" si="984"/>
        <v>0</v>
      </c>
      <c r="NS280" s="25">
        <f t="shared" si="985"/>
        <v>0</v>
      </c>
      <c r="NT280" s="25">
        <f t="shared" si="1070"/>
        <v>0</v>
      </c>
      <c r="NU280" s="25">
        <f t="shared" si="986"/>
        <v>0</v>
      </c>
      <c r="NV280" s="25">
        <f t="shared" si="987"/>
        <v>0</v>
      </c>
      <c r="NW280" s="25">
        <f t="shared" si="1071"/>
        <v>0</v>
      </c>
      <c r="NX280" s="25">
        <f t="shared" si="1072"/>
        <v>68.2</v>
      </c>
      <c r="NY280" s="25">
        <f t="shared" si="1072"/>
        <v>0</v>
      </c>
      <c r="NZ280" s="25">
        <f t="shared" si="1073"/>
        <v>68.2</v>
      </c>
      <c r="OA280" s="25">
        <f t="shared" si="1074"/>
        <v>28.93</v>
      </c>
      <c r="OB280" s="25">
        <f t="shared" si="1074"/>
        <v>0</v>
      </c>
      <c r="OC280" s="25">
        <f t="shared" si="1075"/>
        <v>28.93</v>
      </c>
      <c r="OD280" s="25">
        <f t="shared" si="1076"/>
        <v>68.2</v>
      </c>
      <c r="OE280" s="25">
        <f t="shared" si="1076"/>
        <v>0</v>
      </c>
      <c r="OF280" s="25">
        <f t="shared" si="1076"/>
        <v>68.2</v>
      </c>
      <c r="OG280" s="25">
        <f t="shared" si="988"/>
        <v>0</v>
      </c>
      <c r="OH280" s="25">
        <f t="shared" si="989"/>
        <v>0</v>
      </c>
      <c r="OI280" s="25">
        <f t="shared" si="990"/>
        <v>0</v>
      </c>
      <c r="OJ280" s="25">
        <f t="shared" si="991"/>
        <v>0</v>
      </c>
      <c r="OK280" s="25">
        <f t="shared" si="992"/>
        <v>0</v>
      </c>
      <c r="OL280" s="25">
        <f t="shared" si="993"/>
        <v>0</v>
      </c>
      <c r="OM280" s="25">
        <f t="shared" si="1077"/>
        <v>0</v>
      </c>
      <c r="ON280" s="25">
        <f t="shared" si="1077"/>
        <v>0</v>
      </c>
      <c r="OO280" s="25">
        <f t="shared" si="1077"/>
        <v>0</v>
      </c>
      <c r="OP280" s="25">
        <f t="shared" si="994"/>
        <v>0</v>
      </c>
      <c r="OQ280" s="25">
        <f t="shared" si="995"/>
        <v>0</v>
      </c>
      <c r="OR280" s="25">
        <f t="shared" si="1078"/>
        <v>0</v>
      </c>
      <c r="OS280" s="19">
        <v>536217.23</v>
      </c>
      <c r="OT280" s="19">
        <v>2370643.58</v>
      </c>
    </row>
    <row r="281" spans="1:410" ht="33" customHeight="1" x14ac:dyDescent="0.25">
      <c r="A281" s="18"/>
      <c r="B281" s="18" t="s">
        <v>1071</v>
      </c>
      <c r="C281" s="18">
        <v>559.11</v>
      </c>
      <c r="D281" s="16" t="e">
        <f>_xlfn.IFNA(INDEX(#REF!,MATCH(E281,#REF!,0)),0)</f>
        <v>#REF!</v>
      </c>
      <c r="E281" s="18" t="s">
        <v>1089</v>
      </c>
      <c r="F281" s="16" t="s">
        <v>765</v>
      </c>
      <c r="G281" s="16" t="s">
        <v>766</v>
      </c>
      <c r="H281" s="16" t="s">
        <v>767</v>
      </c>
      <c r="I281" s="16" t="s">
        <v>768</v>
      </c>
      <c r="J281" s="16" t="s">
        <v>769</v>
      </c>
      <c r="K281" s="16" t="s">
        <v>770</v>
      </c>
      <c r="L281" s="16" t="s">
        <v>771</v>
      </c>
      <c r="M281" s="18">
        <v>1.64</v>
      </c>
      <c r="N281" s="18">
        <v>1.94</v>
      </c>
      <c r="O281" s="18">
        <v>2.04</v>
      </c>
      <c r="P281" s="18">
        <v>2.34</v>
      </c>
      <c r="Q281" s="18">
        <v>0.1</v>
      </c>
      <c r="R281" s="18">
        <v>1.8399999999999999</v>
      </c>
      <c r="S281" s="18">
        <v>2.14</v>
      </c>
      <c r="T281" s="18">
        <v>0.2</v>
      </c>
      <c r="U281" s="18">
        <v>0</v>
      </c>
      <c r="V281" s="18">
        <v>0</v>
      </c>
      <c r="W281" s="18">
        <v>0</v>
      </c>
      <c r="X281" s="18">
        <v>1.64</v>
      </c>
      <c r="Y281" s="18">
        <v>1.9</v>
      </c>
      <c r="Z281" s="20">
        <f t="shared" si="996"/>
        <v>1.6</v>
      </c>
      <c r="AA281" s="18">
        <v>0.22</v>
      </c>
      <c r="AB281" s="18">
        <v>0</v>
      </c>
      <c r="AC281" s="18">
        <v>0</v>
      </c>
      <c r="AD281" s="18">
        <v>0</v>
      </c>
      <c r="AE281" s="18">
        <v>0</v>
      </c>
      <c r="AF281" s="18">
        <v>0</v>
      </c>
      <c r="AG281" s="18">
        <v>1.2</v>
      </c>
      <c r="AH281" s="18">
        <v>1.5</v>
      </c>
      <c r="AI281" s="20">
        <f t="shared" si="997"/>
        <v>1.75</v>
      </c>
      <c r="AJ281" s="18">
        <v>0</v>
      </c>
      <c r="AK281" s="18">
        <v>0</v>
      </c>
      <c r="AL281" s="20">
        <f t="shared" si="998"/>
        <v>0</v>
      </c>
      <c r="AM281" s="18">
        <v>1.64</v>
      </c>
      <c r="AN281" s="18">
        <v>1.5</v>
      </c>
      <c r="AO281" s="18">
        <v>0.15</v>
      </c>
      <c r="AP281" s="18">
        <v>0.22</v>
      </c>
      <c r="AQ281" s="18">
        <v>1.64</v>
      </c>
      <c r="AR281" s="18">
        <v>1.72</v>
      </c>
      <c r="AS281" s="18">
        <v>0.12</v>
      </c>
      <c r="AT281" s="18">
        <v>0.11</v>
      </c>
      <c r="AU281" s="18">
        <v>0</v>
      </c>
      <c r="AV281" s="18">
        <v>1</v>
      </c>
      <c r="AW281" s="18">
        <v>0</v>
      </c>
      <c r="AX281" s="18">
        <v>0</v>
      </c>
      <c r="AY281" s="18">
        <v>0</v>
      </c>
      <c r="AZ281" s="18">
        <v>0</v>
      </c>
      <c r="BA281" s="18">
        <v>0</v>
      </c>
      <c r="BB281" s="18">
        <v>0</v>
      </c>
      <c r="BC281" s="18">
        <v>0</v>
      </c>
      <c r="BD281" s="18">
        <v>0</v>
      </c>
      <c r="BE281" s="18">
        <v>2</v>
      </c>
      <c r="BF281" s="18">
        <v>0</v>
      </c>
      <c r="BG281" s="18">
        <v>0</v>
      </c>
      <c r="BH281" s="18">
        <v>0</v>
      </c>
      <c r="BI281" s="18">
        <v>0</v>
      </c>
      <c r="BJ281" s="18">
        <v>0</v>
      </c>
      <c r="BK281" s="18">
        <v>0</v>
      </c>
      <c r="BL281" s="18">
        <v>0</v>
      </c>
      <c r="BM281" s="18">
        <v>0</v>
      </c>
      <c r="BN281" s="18">
        <v>0</v>
      </c>
      <c r="BO281" s="18">
        <v>0</v>
      </c>
      <c r="BP281" s="18">
        <v>0</v>
      </c>
      <c r="BQ281" s="18">
        <v>0</v>
      </c>
      <c r="BR281" s="18">
        <v>0</v>
      </c>
      <c r="BS281" s="18">
        <v>0</v>
      </c>
      <c r="BT281" s="18">
        <v>0</v>
      </c>
      <c r="BU281" s="18">
        <v>0</v>
      </c>
      <c r="BV281" s="18">
        <v>0</v>
      </c>
      <c r="BW281" s="18">
        <v>0</v>
      </c>
      <c r="BX281" s="18">
        <v>0</v>
      </c>
      <c r="BY281" s="18">
        <v>0</v>
      </c>
      <c r="BZ281" s="18">
        <v>0</v>
      </c>
      <c r="CA281" s="16" t="e">
        <f>_xlfn.IFNA(IF(RIGHT(D281,2)="=G",0,INDEX(#REF!,MATCH(E281,#REF!,0))),0)</f>
        <v>#REF!</v>
      </c>
      <c r="CB281" s="16" t="s">
        <v>776</v>
      </c>
      <c r="CC281" s="18">
        <v>0</v>
      </c>
      <c r="CD281" s="18">
        <v>0</v>
      </c>
      <c r="CE281" s="18">
        <v>1.4</v>
      </c>
      <c r="CF281" s="18">
        <v>0.85</v>
      </c>
      <c r="CG281" s="18">
        <v>0.12</v>
      </c>
      <c r="CH281" s="18">
        <v>2</v>
      </c>
      <c r="CI281" s="16" t="s">
        <v>98</v>
      </c>
      <c r="CJ281" s="18">
        <v>0</v>
      </c>
      <c r="CK281" s="20">
        <f t="shared" si="864"/>
        <v>2.13</v>
      </c>
      <c r="CL281" s="20">
        <f t="shared" si="999"/>
        <v>2.13</v>
      </c>
      <c r="CM281" s="18">
        <v>49.13</v>
      </c>
      <c r="CN281" s="18">
        <v>37.56</v>
      </c>
      <c r="CO281" s="18">
        <v>36.721000000000004</v>
      </c>
      <c r="CP281" s="22">
        <f t="shared" si="865"/>
        <v>37.56</v>
      </c>
      <c r="CQ281" s="22">
        <f t="shared" si="866"/>
        <v>35.43</v>
      </c>
      <c r="CR281" s="22">
        <f t="shared" si="1000"/>
        <v>2.13</v>
      </c>
      <c r="CS281" s="22">
        <f t="shared" si="867"/>
        <v>35.529999999999994</v>
      </c>
      <c r="CT281" s="22">
        <f t="shared" si="868"/>
        <v>35.729999999999997</v>
      </c>
      <c r="CU281" s="18">
        <v>35.729999999999997</v>
      </c>
      <c r="CV281" s="22">
        <f t="shared" si="1001"/>
        <v>1.6</v>
      </c>
      <c r="CW281" s="22">
        <f t="shared" si="869"/>
        <v>0</v>
      </c>
      <c r="CX281" s="22">
        <f t="shared" si="870"/>
        <v>0</v>
      </c>
      <c r="CY281" s="22">
        <f t="shared" si="871"/>
        <v>37.29</v>
      </c>
      <c r="CZ281" s="22">
        <f t="shared" si="872"/>
        <v>37.44</v>
      </c>
      <c r="DA281" s="18">
        <v>37.56</v>
      </c>
      <c r="DB281" s="20">
        <f t="shared" si="1002"/>
        <v>2.13</v>
      </c>
      <c r="DC281" s="20">
        <f t="shared" si="1003"/>
        <v>0</v>
      </c>
      <c r="DD281" s="20">
        <f t="shared" si="1004"/>
        <v>2.13</v>
      </c>
      <c r="DE281" s="20">
        <f t="shared" si="873"/>
        <v>0.1</v>
      </c>
      <c r="DF281" s="20">
        <f t="shared" si="874"/>
        <v>0.2</v>
      </c>
      <c r="DG281" s="20">
        <f t="shared" si="875"/>
        <v>1.83</v>
      </c>
      <c r="DH281" s="20">
        <f t="shared" si="876"/>
        <v>0</v>
      </c>
      <c r="DI281" s="20">
        <f t="shared" si="877"/>
        <v>0</v>
      </c>
      <c r="DJ281" s="20">
        <f t="shared" si="878"/>
        <v>0</v>
      </c>
      <c r="DK281" s="20">
        <f t="shared" si="1005"/>
        <v>2.13</v>
      </c>
      <c r="DL281" s="20">
        <f t="shared" si="1006"/>
        <v>0</v>
      </c>
      <c r="DM281" s="20">
        <f t="shared" si="1007"/>
        <v>0</v>
      </c>
      <c r="DN281" s="20">
        <f t="shared" si="1008"/>
        <v>0</v>
      </c>
      <c r="DO281" s="18">
        <v>2.54</v>
      </c>
      <c r="DP281" s="18">
        <v>0</v>
      </c>
      <c r="DQ281" s="18">
        <v>1</v>
      </c>
      <c r="DR281" s="18">
        <v>1</v>
      </c>
      <c r="DS281" s="25">
        <f t="shared" si="1009"/>
        <v>2.54</v>
      </c>
      <c r="DT281" s="25">
        <f t="shared" si="1010"/>
        <v>0</v>
      </c>
      <c r="DU281" s="25">
        <f t="shared" si="1011"/>
        <v>5.41</v>
      </c>
      <c r="DV281" s="25">
        <f t="shared" si="1012"/>
        <v>0</v>
      </c>
      <c r="DW281" s="25">
        <f t="shared" si="1013"/>
        <v>5.41</v>
      </c>
      <c r="DX281" s="25">
        <f t="shared" si="1014"/>
        <v>11.04</v>
      </c>
      <c r="DY281" s="25">
        <f t="shared" si="1015"/>
        <v>0</v>
      </c>
      <c r="DZ281" s="25">
        <f t="shared" si="1016"/>
        <v>11.04</v>
      </c>
      <c r="EA281" s="25">
        <f t="shared" si="1017"/>
        <v>7.09</v>
      </c>
      <c r="EB281" s="25">
        <f t="shared" si="1018"/>
        <v>0</v>
      </c>
      <c r="EC281" s="25">
        <f t="shared" si="1019"/>
        <v>7.09</v>
      </c>
      <c r="ED281" s="25">
        <f t="shared" si="1020"/>
        <v>3.95</v>
      </c>
      <c r="EE281" s="25">
        <f t="shared" si="1020"/>
        <v>0</v>
      </c>
      <c r="EF281" s="25">
        <f t="shared" si="1021"/>
        <v>3.95</v>
      </c>
      <c r="EG281" s="25">
        <f t="shared" si="1022"/>
        <v>7.09</v>
      </c>
      <c r="EH281" s="25">
        <f t="shared" si="1022"/>
        <v>0</v>
      </c>
      <c r="EI281" s="25">
        <f t="shared" si="1023"/>
        <v>7.09</v>
      </c>
      <c r="EJ281" s="18">
        <v>559.11</v>
      </c>
      <c r="EK281" s="18">
        <v>597.75</v>
      </c>
      <c r="EL281" s="18" t="s">
        <v>1089</v>
      </c>
      <c r="EM281" s="18" t="s">
        <v>1090</v>
      </c>
      <c r="EN281" s="16" t="s">
        <v>774</v>
      </c>
      <c r="EO281" s="16" t="s">
        <v>132</v>
      </c>
      <c r="EP281" s="16" t="e">
        <f>IF(OR(EN281="Cống tròn",EN281="Cống hộp",EN281="Ống nhựa"),INDEX(#REF!,MATCH(E281,#REF!,0)),IF(OR(EN281="Rãnh xây",EN281="Rãnh bê tông"),INDEX(#REF!,MATCH(E281,#REF!,0)),0))</f>
        <v>#REF!</v>
      </c>
      <c r="EQ281" s="18">
        <v>36.939999999999984</v>
      </c>
      <c r="ER281" s="18">
        <v>1</v>
      </c>
      <c r="ES281" s="25">
        <f t="shared" si="1024"/>
        <v>37</v>
      </c>
      <c r="ET281" s="1" t="e">
        <f>_xlfn.IFNA(IF(EN281="Cống tròn",INDEX(#REF!,MATCH(E281,#REF!,0)),IF(EN281="Cống hộp",INDEX(#REF!,MATCH(E281,#REF!,0)),EU281&amp;" ,"&amp;EV281)),0)</f>
        <v>#REF!</v>
      </c>
      <c r="EU281" s="16" t="s">
        <v>769</v>
      </c>
      <c r="EV281" s="16" t="s">
        <v>775</v>
      </c>
      <c r="EW281" s="16" t="e">
        <f>_xlfn.IFNA(INDEX(#REF!,MATCH(E281,#REF!,0)),0)</f>
        <v>#REF!</v>
      </c>
      <c r="EX281" s="16"/>
      <c r="EY281" s="18">
        <v>0</v>
      </c>
      <c r="EZ281" s="18">
        <v>0</v>
      </c>
      <c r="FA281" s="18">
        <v>0</v>
      </c>
      <c r="FB281" s="19">
        <v>0</v>
      </c>
      <c r="FC281" s="19">
        <v>0</v>
      </c>
      <c r="FD281" s="25">
        <f t="shared" si="879"/>
        <v>0</v>
      </c>
      <c r="FE281" s="25">
        <f t="shared" si="1025"/>
        <v>0</v>
      </c>
      <c r="FF281" s="18">
        <v>0.1</v>
      </c>
      <c r="FG281" s="18">
        <v>2</v>
      </c>
      <c r="FH281" s="18">
        <v>1</v>
      </c>
      <c r="FI281" s="25">
        <f t="shared" si="1026"/>
        <v>1.2</v>
      </c>
      <c r="FJ281" s="18">
        <v>0</v>
      </c>
      <c r="FK281" s="18">
        <v>0</v>
      </c>
      <c r="FL281" s="18">
        <v>0.2</v>
      </c>
      <c r="FM281" s="18">
        <v>1.4</v>
      </c>
      <c r="FN281" s="18">
        <v>0</v>
      </c>
      <c r="FO281" s="25">
        <f t="shared" si="1027"/>
        <v>1.4</v>
      </c>
      <c r="FP281" s="18">
        <v>1.4999999999999999E-2</v>
      </c>
      <c r="FQ281" s="18">
        <v>1</v>
      </c>
      <c r="FR281" s="25">
        <f t="shared" si="880"/>
        <v>36</v>
      </c>
      <c r="FS281" s="25">
        <f t="shared" si="881"/>
        <v>0.52500000000000002</v>
      </c>
      <c r="FT281" s="25">
        <f t="shared" si="882"/>
        <v>36.524999999999999</v>
      </c>
      <c r="FU281" s="25">
        <f t="shared" si="883"/>
        <v>-0.41499999999998494</v>
      </c>
      <c r="FV281" s="25" t="str">
        <f t="shared" si="1028"/>
        <v>Thêm 01</v>
      </c>
      <c r="FW281" s="25">
        <f t="shared" si="1029"/>
        <v>0.6</v>
      </c>
      <c r="FX281" s="16"/>
      <c r="FY281" s="16"/>
      <c r="FZ281" s="16"/>
      <c r="GA281" s="16"/>
      <c r="GB281" s="19">
        <v>0</v>
      </c>
      <c r="GC281" s="19">
        <v>0</v>
      </c>
      <c r="GD281" s="19">
        <v>0</v>
      </c>
      <c r="GE281" s="19">
        <v>0</v>
      </c>
      <c r="GF281" s="19">
        <v>0</v>
      </c>
      <c r="GG281" s="19">
        <v>0</v>
      </c>
      <c r="GH281" s="19">
        <v>0</v>
      </c>
      <c r="GI281" s="19">
        <v>0</v>
      </c>
      <c r="GJ281" s="19">
        <v>0</v>
      </c>
      <c r="GK281" s="19">
        <v>0</v>
      </c>
      <c r="GL281" s="25">
        <f t="shared" si="884"/>
        <v>0</v>
      </c>
      <c r="GM281" s="25">
        <f t="shared" si="1030"/>
        <v>0</v>
      </c>
      <c r="GN281" s="19">
        <v>0</v>
      </c>
      <c r="GO281" s="19">
        <v>0</v>
      </c>
      <c r="GP281" s="19">
        <v>0</v>
      </c>
      <c r="GQ281" s="19">
        <v>0</v>
      </c>
      <c r="GR281" s="1" t="e">
        <f>_xlfn.IFNA(INDEX(#REF!,MATCH(E281,#REF!,0)),0)</f>
        <v>#REF!</v>
      </c>
      <c r="GS281" s="16"/>
      <c r="GT281" s="18">
        <v>0</v>
      </c>
      <c r="GU281" s="18">
        <v>0</v>
      </c>
      <c r="GV281" s="18">
        <v>0</v>
      </c>
      <c r="GW281" s="18">
        <v>0</v>
      </c>
      <c r="GX281" s="25">
        <f t="shared" si="885"/>
        <v>0</v>
      </c>
      <c r="GY281" s="25">
        <f t="shared" si="886"/>
        <v>0</v>
      </c>
      <c r="GZ281" s="25">
        <f t="shared" si="1031"/>
        <v>0</v>
      </c>
      <c r="HA281" s="1" t="e" cm="1">
        <f t="array" ref="HA281">INDEX(#REF!,MATCH(EJ281&amp;EK281&amp;HD281&amp;HE281&amp;HF281,#REF!&amp;#REF!&amp;#REF!&amp;#REF!&amp;#REF!,0))</f>
        <v>#REF!</v>
      </c>
      <c r="HB281" s="16"/>
      <c r="HC281" s="25">
        <f t="shared" si="1032"/>
        <v>0</v>
      </c>
      <c r="HD281" s="18">
        <v>0</v>
      </c>
      <c r="HE281" s="18">
        <v>0</v>
      </c>
      <c r="HF281" s="18">
        <v>0</v>
      </c>
      <c r="HG281" s="1" t="e" cm="1">
        <f t="array" ref="HG281">INDEX(#REF!,MATCH(EJ281&amp;EK281&amp;HJ281&amp;HK281&amp;HL281,#REF!&amp;#REF!&amp;#REF!&amp;#REF!&amp;#REF!,0))</f>
        <v>#REF!</v>
      </c>
      <c r="HH281" s="16"/>
      <c r="HI281" s="25">
        <f t="shared" si="1033"/>
        <v>0</v>
      </c>
      <c r="HJ281" s="25">
        <f t="shared" si="1034"/>
        <v>0</v>
      </c>
      <c r="HK281" s="19">
        <v>0</v>
      </c>
      <c r="HL281" s="19">
        <v>0</v>
      </c>
      <c r="HM281" s="18">
        <v>0.01</v>
      </c>
      <c r="HN281" s="18">
        <v>1</v>
      </c>
      <c r="HO281" s="25">
        <f t="shared" si="1035"/>
        <v>0</v>
      </c>
      <c r="HP281" s="25">
        <f t="shared" si="1036"/>
        <v>0</v>
      </c>
      <c r="HQ281" s="25">
        <f t="shared" si="1037"/>
        <v>0</v>
      </c>
      <c r="HR281" s="25">
        <f t="shared" si="1038"/>
        <v>0</v>
      </c>
      <c r="HS281" s="25">
        <f t="shared" si="1039"/>
        <v>0</v>
      </c>
      <c r="HT281" s="19">
        <v>0</v>
      </c>
      <c r="HU281" s="19">
        <v>0</v>
      </c>
      <c r="HV281" s="19">
        <v>0</v>
      </c>
      <c r="HW281" s="25">
        <f t="shared" si="1040"/>
        <v>0</v>
      </c>
      <c r="HX281" s="19">
        <v>0</v>
      </c>
      <c r="HY281" s="19">
        <v>0</v>
      </c>
      <c r="HZ281" s="18">
        <v>37.56</v>
      </c>
      <c r="IA281" s="20">
        <f>ROUND(IF(EN281="Cống tròn",IF(EN281="Cống tròn",IF(EU281="Không có móng",IQ281-FF281,IF(EU281="Đế",IP281-FN281,IF(OR(EU281="Móng bê tông",EU281="Móng bê tông kết hợp đế"),II281-FJ281,0))),0),IF(EN281="Cống hộp",IF(AND(EN281="Cống hộp",EU281="Không có móng"),IQ281-GF281,IF(AND(EN281="Cống hộp",EU281="Móng bê tông"),IJ281-GB281,0)),IF(OR(EN281="Rãnh xây",EN281="Rãnh bê tông"),IF(OR(EN281="Rãnh xây",EN281="Rãnh bê tông"),IK281-GB281,0),IF(EN281="Ống nhựa",IF(AND(EN281="Ống nhựa",EU281="Không đắp cát"),IQ281-HT281,IF(AND(EN281="Ống nhựa",EU281="Đắp cát"),IH281-HX281,0)),IF(EN281="Rãnh thang",IF(EN281="Rãnh thang",IF(EU281="Móng bê tông",#REF!-#REF!,IQ281),0),0))))),2)</f>
        <v>35.729999999999997</v>
      </c>
      <c r="IB281" s="20">
        <f t="shared" si="1041"/>
        <v>1.8300000000000054</v>
      </c>
      <c r="IC281" s="20">
        <f t="shared" si="887"/>
        <v>35.729999999999997</v>
      </c>
      <c r="ID281" s="20">
        <f t="shared" si="888"/>
        <v>0</v>
      </c>
      <c r="IE281" s="20">
        <f t="shared" si="889"/>
        <v>0</v>
      </c>
      <c r="IF281" s="20">
        <f t="shared" si="890"/>
        <v>0</v>
      </c>
      <c r="IG281" s="20">
        <f>IF(EN281="Rãnh thang",IF(AND(EN281="Rãnh thang",EU281="Móng bê tông"),IQ281-#REF!,0),IF(EN281="Ống nhựa",IF(AND(EN281="Ống nhựa",EU281="Đắp cát"),IQ281-HT281,0),IF(EN281="Cống tròn",IF(EN281="Cống tròn",IF(OR(EU281="Móng bê tông",EU281="Móng bê tông kết hợp đế"),IM281-FL281,0),0),IF(EN281="Cống hộp",IF(AND(EN281="Cống hộp",EU281="Móng bê tông"),IN281-GD281,0),IF(OR(EN281="Rãnh xây",EN281="Rãnh bê tông"),IF(AND(EN281="Rãnh xây",EU281="Móng bê tông"),IO281-GD281,IF(AND(EN281="Rãnh bê tông",EU281="Móng bê tông"),IO281-GD281,0)),0)))))</f>
        <v>35.729999999999997</v>
      </c>
      <c r="IH281" s="20">
        <f t="shared" si="891"/>
        <v>0</v>
      </c>
      <c r="II281" s="20">
        <f t="shared" si="892"/>
        <v>35.729999999999997</v>
      </c>
      <c r="IJ281" s="20">
        <f t="shared" si="893"/>
        <v>0</v>
      </c>
      <c r="IK281" s="20">
        <f t="shared" si="894"/>
        <v>0</v>
      </c>
      <c r="IL281" s="20">
        <f t="shared" si="895"/>
        <v>35.93</v>
      </c>
      <c r="IM281" s="20">
        <f t="shared" si="896"/>
        <v>35.93</v>
      </c>
      <c r="IN281" s="20">
        <f t="shared" si="897"/>
        <v>0</v>
      </c>
      <c r="IO281" s="20">
        <f t="shared" si="898"/>
        <v>0</v>
      </c>
      <c r="IP281" s="20">
        <f t="shared" si="899"/>
        <v>0</v>
      </c>
      <c r="IQ281" s="18">
        <v>36.03</v>
      </c>
      <c r="IR281" s="25">
        <f t="shared" si="1042"/>
        <v>0</v>
      </c>
      <c r="IS281" s="25">
        <f t="shared" si="900"/>
        <v>0</v>
      </c>
      <c r="IT281" s="25">
        <f t="shared" si="901"/>
        <v>0</v>
      </c>
      <c r="IU281" s="25">
        <f>ROUND(IF(EN281="Cống tròn",IF(EN281="Cống tròn",IV281+FF281,0),IF(EN281="Cống hộp",IF(EN281="Cống hộp",IV281+GP281,0),IF(OR(EN281="Rãnh xây",EN281="Rãnh bê tông"),IF(OR(EN281="Rãnh xây",EN281="Rãnh bê tông"),IV281+GP281,0),IF(EN281="ống nhựa",IF(EN281="Ống nhựa",IV281+HT281,0),IF(EN281="Rãnh thang",IF(EN281="Rãnh thang",IQ281+#REF!,0),0))))),2)</f>
        <v>37.07</v>
      </c>
      <c r="IV281" s="18">
        <v>36.97</v>
      </c>
      <c r="IW281" s="25">
        <f t="shared" si="902"/>
        <v>37.07</v>
      </c>
      <c r="IX281" s="25">
        <f t="shared" si="903"/>
        <v>0</v>
      </c>
      <c r="IY281" s="25">
        <f t="shared" si="904"/>
        <v>0</v>
      </c>
      <c r="IZ281" s="25">
        <f t="shared" si="905"/>
        <v>0</v>
      </c>
      <c r="JA281" s="25">
        <f t="shared" si="906"/>
        <v>0</v>
      </c>
      <c r="JB281" s="18">
        <v>37.56</v>
      </c>
      <c r="JC281" s="20">
        <f>ROUND(IF(EN281="Cống tròn",IF(EN281="Cống tròn",IF(EU281="Không có móng",JS281-FF281,IF(EU281="Đế",JR281-FN281,IF(OR(EU281="Móng bê tông",EU281="Móng bê tông kết hợp đế"),JK281-FJ281,0))),0),IF(EN281="Cống hộp",IF(AND(EN281="Cống hộp",EU281="Không có móng"),JS281-GF281,IF(AND(EN281="Cống hộp",EU281="Móng bê tông"),JL281-GB281,0)),IF(OR(EN281="Rãnh xây",EN281="Rãnh bê tông"),IF(OR(EN281="Rãnh xây",EN281="Rãnh bê tông"),JM281-GB281,0),IF(EN281="Ống nhựa",IF(AND(EN281="Ống nhựa",EU281="Không đắp cát"),JS281-HT281,IF(AND(EN281="Ống nhựa",EU281="Đắp cát"),JJ281-HX281,0)),IF(EN281="Rãnh thang",IF(EN281="Rãnh thang",IF(EU281="Móng bê tông",#REF!-#REF!,JS281),0),0))))),2)</f>
        <v>35.67</v>
      </c>
      <c r="JD281" s="20">
        <f t="shared" si="1043"/>
        <v>1.8900000000000006</v>
      </c>
      <c r="JE281" s="20">
        <f t="shared" si="907"/>
        <v>35.669999999999995</v>
      </c>
      <c r="JF281" s="20">
        <f t="shared" si="908"/>
        <v>0</v>
      </c>
      <c r="JG281" s="20">
        <f t="shared" si="909"/>
        <v>0</v>
      </c>
      <c r="JH281" s="20">
        <f t="shared" si="910"/>
        <v>0</v>
      </c>
      <c r="JI281" s="20">
        <f>IF(EN281="Rãnh thang",IF(AND(EN281="Rãnh thang",EU281="Móng bê tông"),JS281-#REF!,0),IF(EN281="Ống nhựa",IF(AND(EN281="Ống nhựa",EU281="Đắp cát"),JS281-HT281,0),IF(EN281="Cống tròn",IF(EN281="Cống tròn",IF(OR(EU281="Móng bê tông",EU281="Móng bê tông kết hợp đế"),JO281-FL281,0),0),IF(EN281="Cống hộp",IF(AND(EN281="Cống hộp",EU281="Móng bê tông"),JP281-GD281,0),IF(OR(EN281="Rãnh xây",EN281="Rãnh bê tông"),IF(AND(EN281="Rãnh xây",EU281="Móng bê tông"),JQ281-GD281,IF(AND(EN281="Rãnh bê tông",EU281="Móng bê tông"),JQ281-GD281,0)),0)))))</f>
        <v>35.669999999999995</v>
      </c>
      <c r="JJ281" s="20">
        <f t="shared" si="911"/>
        <v>0</v>
      </c>
      <c r="JK281" s="20">
        <f t="shared" si="912"/>
        <v>35.669999999999995</v>
      </c>
      <c r="JL281" s="20">
        <f t="shared" si="913"/>
        <v>0</v>
      </c>
      <c r="JM281" s="20">
        <f t="shared" si="914"/>
        <v>0</v>
      </c>
      <c r="JN281" s="20">
        <f t="shared" si="915"/>
        <v>35.869999999999997</v>
      </c>
      <c r="JO281" s="20">
        <f t="shared" si="916"/>
        <v>35.869999999999997</v>
      </c>
      <c r="JP281" s="20">
        <f t="shared" si="917"/>
        <v>0</v>
      </c>
      <c r="JQ281" s="20">
        <f t="shared" si="918"/>
        <v>0</v>
      </c>
      <c r="JR281" s="20">
        <f t="shared" si="919"/>
        <v>0</v>
      </c>
      <c r="JS281" s="26">
        <v>35.97</v>
      </c>
      <c r="JT281" s="25">
        <f t="shared" si="1044"/>
        <v>0</v>
      </c>
      <c r="JU281" s="25">
        <f t="shared" si="920"/>
        <v>0</v>
      </c>
      <c r="JV281" s="25">
        <f t="shared" si="921"/>
        <v>0</v>
      </c>
      <c r="JW281" s="25">
        <f>ROUND(IF(EN281="Cống tròn",IF(EN281="Cống tròn",JX281+FF281,0),IF(EN281="Cống hộp",IF(EN281="Cống hộp",JX281+GP281,0),IF(OR(EN281="Rãnh xây",EN281="Rãnh bê tông"),IF(OR(EN281="Rãnh xây",EN281="Rãnh bê tông"),JX281+GP281,0),IF(EN281="ống nhựa",IF(EN281="Ống nhựa",JX281+HT281,0),IF(EN281="Rãnh thang",IF(EN281="Rãnh thang",JS281+#REF!,0),0))))),2)</f>
        <v>37.07</v>
      </c>
      <c r="JX281" s="27">
        <v>36.97</v>
      </c>
      <c r="JY281" s="25">
        <f t="shared" si="922"/>
        <v>37.07</v>
      </c>
      <c r="JZ281" s="25">
        <f t="shared" si="923"/>
        <v>0</v>
      </c>
      <c r="KA281" s="25">
        <f t="shared" si="924"/>
        <v>0</v>
      </c>
      <c r="KB281" s="25">
        <f t="shared" si="925"/>
        <v>0</v>
      </c>
      <c r="KC281" s="25">
        <f t="shared" si="926"/>
        <v>0</v>
      </c>
      <c r="KD281" s="28" t="s">
        <v>98</v>
      </c>
      <c r="KE281" s="27">
        <v>0</v>
      </c>
      <c r="KF281" s="25">
        <f t="shared" si="927"/>
        <v>1.8300000000000054</v>
      </c>
      <c r="KG281" s="25">
        <f t="shared" si="1045"/>
        <v>1.8300000000000054</v>
      </c>
      <c r="KH281" s="27">
        <v>0</v>
      </c>
      <c r="KI281" s="25">
        <f t="shared" si="928"/>
        <v>1.8900000000000006</v>
      </c>
      <c r="KJ281" s="25">
        <f t="shared" si="1046"/>
        <v>1.8900000000000006</v>
      </c>
      <c r="KK281" s="25">
        <f t="shared" si="929"/>
        <v>0</v>
      </c>
      <c r="KL281" s="25">
        <f t="shared" si="930"/>
        <v>0</v>
      </c>
      <c r="KM281" s="25">
        <f t="shared" si="1047"/>
        <v>0</v>
      </c>
      <c r="KN281" s="25">
        <f t="shared" si="931"/>
        <v>0</v>
      </c>
      <c r="KO281" s="25">
        <f t="shared" si="932"/>
        <v>0</v>
      </c>
      <c r="KP281" s="25">
        <f t="shared" si="1048"/>
        <v>0</v>
      </c>
      <c r="KQ281" s="25">
        <f t="shared" si="933"/>
        <v>0.2</v>
      </c>
      <c r="KR281" s="25">
        <f t="shared" si="934"/>
        <v>0.2</v>
      </c>
      <c r="KS281" s="25">
        <f t="shared" si="1049"/>
        <v>0.2</v>
      </c>
      <c r="KT281" s="25">
        <f t="shared" si="935"/>
        <v>0</v>
      </c>
      <c r="KU281" s="25">
        <f t="shared" si="936"/>
        <v>0</v>
      </c>
      <c r="KV281" s="25">
        <f t="shared" si="1050"/>
        <v>0</v>
      </c>
      <c r="KW281" s="25">
        <f t="shared" si="863"/>
        <v>0</v>
      </c>
      <c r="KX281" s="25">
        <f t="shared" si="937"/>
        <v>0</v>
      </c>
      <c r="KY281" s="25">
        <f t="shared" si="1051"/>
        <v>0</v>
      </c>
      <c r="KZ281" s="25">
        <f t="shared" si="938"/>
        <v>0</v>
      </c>
      <c r="LA281" s="25">
        <f t="shared" si="939"/>
        <v>0</v>
      </c>
      <c r="LB281" s="25">
        <f t="shared" si="1052"/>
        <v>0</v>
      </c>
      <c r="LC281" s="25">
        <f t="shared" si="940"/>
        <v>1.4</v>
      </c>
      <c r="LD281" s="25">
        <f t="shared" si="941"/>
        <v>1.4</v>
      </c>
      <c r="LE281" s="25">
        <f t="shared" si="1053"/>
        <v>1.4</v>
      </c>
      <c r="LF281" s="25">
        <f t="shared" si="942"/>
        <v>0</v>
      </c>
      <c r="LG281" s="25">
        <f t="shared" si="943"/>
        <v>0</v>
      </c>
      <c r="LH281" s="25">
        <f t="shared" si="1054"/>
        <v>0</v>
      </c>
      <c r="LI281" s="25">
        <f t="shared" si="944"/>
        <v>0</v>
      </c>
      <c r="LJ281" s="25">
        <f t="shared" si="945"/>
        <v>0</v>
      </c>
      <c r="LK281" s="25">
        <f t="shared" si="1055"/>
        <v>0</v>
      </c>
      <c r="LL281" s="25">
        <f t="shared" si="946"/>
        <v>0</v>
      </c>
      <c r="LM281" s="25">
        <f t="shared" si="947"/>
        <v>0</v>
      </c>
      <c r="LN281" s="25">
        <f t="shared" si="1056"/>
        <v>0</v>
      </c>
      <c r="LO281" s="25">
        <f t="shared" si="948"/>
        <v>0</v>
      </c>
      <c r="LP281" s="25">
        <f t="shared" si="949"/>
        <v>0</v>
      </c>
      <c r="LQ281" s="25">
        <f t="shared" si="1057"/>
        <v>0</v>
      </c>
      <c r="LR281" s="25">
        <f t="shared" si="950"/>
        <v>0</v>
      </c>
      <c r="LS281" s="25">
        <f t="shared" si="951"/>
        <v>0</v>
      </c>
      <c r="LT281" s="25">
        <f t="shared" si="1058"/>
        <v>0</v>
      </c>
      <c r="LU281" s="25">
        <f t="shared" si="952"/>
        <v>0</v>
      </c>
      <c r="LV281" s="25">
        <f t="shared" si="953"/>
        <v>0</v>
      </c>
      <c r="LW281" s="25">
        <f t="shared" si="1059"/>
        <v>0</v>
      </c>
      <c r="LX281" s="25">
        <f t="shared" si="954"/>
        <v>0</v>
      </c>
      <c r="LY281" s="25">
        <f t="shared" si="955"/>
        <v>0</v>
      </c>
      <c r="LZ281" s="25">
        <f t="shared" si="1060"/>
        <v>0</v>
      </c>
      <c r="MA281" s="25">
        <f t="shared" si="956"/>
        <v>0</v>
      </c>
      <c r="MB281" s="25">
        <f t="shared" si="957"/>
        <v>0</v>
      </c>
      <c r="MC281" s="25">
        <f t="shared" si="1061"/>
        <v>0</v>
      </c>
      <c r="MD281" s="25">
        <f t="shared" si="958"/>
        <v>0</v>
      </c>
      <c r="ME281" s="25">
        <f t="shared" si="959"/>
        <v>0</v>
      </c>
      <c r="MF281" s="25">
        <f t="shared" si="1062"/>
        <v>0</v>
      </c>
      <c r="MG281" s="25">
        <f t="shared" si="960"/>
        <v>0</v>
      </c>
      <c r="MH281" s="25">
        <f t="shared" si="961"/>
        <v>0</v>
      </c>
      <c r="MI281" s="25">
        <f t="shared" si="1063"/>
        <v>0</v>
      </c>
      <c r="MJ281" s="25">
        <f t="shared" si="962"/>
        <v>0</v>
      </c>
      <c r="MK281" s="25">
        <f t="shared" si="963"/>
        <v>0</v>
      </c>
      <c r="ML281" s="25">
        <f t="shared" si="1064"/>
        <v>0</v>
      </c>
      <c r="MM281" s="25">
        <f t="shared" si="964"/>
        <v>0</v>
      </c>
      <c r="MN281" s="25">
        <f t="shared" si="965"/>
        <v>0</v>
      </c>
      <c r="MO281" s="25">
        <f t="shared" si="1065"/>
        <v>0</v>
      </c>
      <c r="MP281" s="25">
        <f t="shared" si="966"/>
        <v>0</v>
      </c>
      <c r="MQ281" s="25">
        <f t="shared" si="967"/>
        <v>0</v>
      </c>
      <c r="MR281" s="25">
        <f t="shared" si="1066"/>
        <v>0</v>
      </c>
      <c r="MS281" s="29">
        <v>1.4</v>
      </c>
      <c r="MT281" s="29">
        <v>0</v>
      </c>
      <c r="MU281" s="29">
        <v>1</v>
      </c>
      <c r="MV281" s="29">
        <v>1</v>
      </c>
      <c r="MW281" s="25">
        <f t="shared" si="968"/>
        <v>1.4</v>
      </c>
      <c r="MX281" s="25">
        <f t="shared" si="969"/>
        <v>2.56</v>
      </c>
      <c r="MY281" s="25">
        <f t="shared" si="970"/>
        <v>0</v>
      </c>
      <c r="MZ281" s="25">
        <f t="shared" si="971"/>
        <v>0</v>
      </c>
      <c r="NA281" s="25">
        <f t="shared" si="972"/>
        <v>1.4</v>
      </c>
      <c r="NB281" s="25">
        <f t="shared" si="973"/>
        <v>2.65</v>
      </c>
      <c r="NC281" s="25">
        <f t="shared" si="974"/>
        <v>0</v>
      </c>
      <c r="ND281" s="25">
        <f t="shared" si="975"/>
        <v>0</v>
      </c>
      <c r="NE281" s="25">
        <f t="shared" si="1067"/>
        <v>1.4</v>
      </c>
      <c r="NF281" s="25">
        <f t="shared" si="1067"/>
        <v>2.605</v>
      </c>
      <c r="NG281" s="25">
        <f t="shared" si="1067"/>
        <v>0</v>
      </c>
      <c r="NH281" s="25">
        <f t="shared" si="976"/>
        <v>0</v>
      </c>
      <c r="NI281" s="25">
        <f t="shared" si="977"/>
        <v>96.23</v>
      </c>
      <c r="NJ281" s="25">
        <f t="shared" si="978"/>
        <v>0</v>
      </c>
      <c r="NK281" s="25">
        <f t="shared" si="979"/>
        <v>96.23</v>
      </c>
      <c r="NL281" s="25">
        <f t="shared" si="980"/>
        <v>67.180000000000007</v>
      </c>
      <c r="NM281" s="25">
        <f t="shared" si="981"/>
        <v>0</v>
      </c>
      <c r="NN281" s="25">
        <f t="shared" si="1068"/>
        <v>67.180000000000007</v>
      </c>
      <c r="NO281" s="25">
        <f t="shared" si="982"/>
        <v>0</v>
      </c>
      <c r="NP281" s="25">
        <f t="shared" si="983"/>
        <v>0</v>
      </c>
      <c r="NQ281" s="25">
        <f t="shared" si="1069"/>
        <v>0</v>
      </c>
      <c r="NR281" s="25">
        <f t="shared" si="984"/>
        <v>0</v>
      </c>
      <c r="NS281" s="25">
        <f t="shared" si="985"/>
        <v>0</v>
      </c>
      <c r="NT281" s="25">
        <f t="shared" si="1070"/>
        <v>0</v>
      </c>
      <c r="NU281" s="25">
        <f t="shared" si="986"/>
        <v>0</v>
      </c>
      <c r="NV281" s="25">
        <f t="shared" si="987"/>
        <v>0</v>
      </c>
      <c r="NW281" s="25">
        <f t="shared" si="1071"/>
        <v>0</v>
      </c>
      <c r="NX281" s="25">
        <f t="shared" si="1072"/>
        <v>67.180000000000007</v>
      </c>
      <c r="NY281" s="25">
        <f t="shared" si="1072"/>
        <v>0</v>
      </c>
      <c r="NZ281" s="25">
        <f t="shared" si="1073"/>
        <v>67.180000000000007</v>
      </c>
      <c r="OA281" s="25">
        <f t="shared" si="1074"/>
        <v>29.05</v>
      </c>
      <c r="OB281" s="25">
        <f t="shared" si="1074"/>
        <v>0</v>
      </c>
      <c r="OC281" s="25">
        <f t="shared" si="1075"/>
        <v>29.05</v>
      </c>
      <c r="OD281" s="25">
        <f t="shared" si="1076"/>
        <v>67.180000000000007</v>
      </c>
      <c r="OE281" s="25">
        <f t="shared" si="1076"/>
        <v>0</v>
      </c>
      <c r="OF281" s="25">
        <f t="shared" si="1076"/>
        <v>67.180000000000007</v>
      </c>
      <c r="OG281" s="25">
        <f t="shared" si="988"/>
        <v>0</v>
      </c>
      <c r="OH281" s="25">
        <f t="shared" si="989"/>
        <v>0</v>
      </c>
      <c r="OI281" s="25">
        <f t="shared" si="990"/>
        <v>0</v>
      </c>
      <c r="OJ281" s="25">
        <f t="shared" si="991"/>
        <v>0</v>
      </c>
      <c r="OK281" s="25">
        <f t="shared" si="992"/>
        <v>0</v>
      </c>
      <c r="OL281" s="25">
        <f t="shared" si="993"/>
        <v>0</v>
      </c>
      <c r="OM281" s="25">
        <f t="shared" si="1077"/>
        <v>0</v>
      </c>
      <c r="ON281" s="25">
        <f t="shared" si="1077"/>
        <v>0</v>
      </c>
      <c r="OO281" s="25">
        <f t="shared" si="1077"/>
        <v>0</v>
      </c>
      <c r="OP281" s="25">
        <f t="shared" si="994"/>
        <v>0</v>
      </c>
      <c r="OQ281" s="25">
        <f t="shared" si="995"/>
        <v>0</v>
      </c>
      <c r="OR281" s="25">
        <f t="shared" si="1078"/>
        <v>0</v>
      </c>
      <c r="OS281" s="19">
        <v>536217.23</v>
      </c>
      <c r="OT281" s="19">
        <v>2370682.2799999998</v>
      </c>
    </row>
    <row r="282" spans="1:410" ht="33" customHeight="1" x14ac:dyDescent="0.25">
      <c r="A282" s="18"/>
      <c r="B282" s="18" t="s">
        <v>1071</v>
      </c>
      <c r="C282" s="18">
        <v>597.75</v>
      </c>
      <c r="D282" s="16" t="e">
        <f>_xlfn.IFNA(INDEX(#REF!,MATCH(E282,#REF!,0)),0)</f>
        <v>#REF!</v>
      </c>
      <c r="E282" s="18" t="s">
        <v>1090</v>
      </c>
      <c r="F282" s="16" t="s">
        <v>765</v>
      </c>
      <c r="G282" s="16" t="s">
        <v>766</v>
      </c>
      <c r="H282" s="16" t="s">
        <v>767</v>
      </c>
      <c r="I282" s="16" t="s">
        <v>768</v>
      </c>
      <c r="J282" s="16" t="s">
        <v>769</v>
      </c>
      <c r="K282" s="16" t="s">
        <v>770</v>
      </c>
      <c r="L282" s="16" t="s">
        <v>771</v>
      </c>
      <c r="M282" s="18">
        <v>2.64</v>
      </c>
      <c r="N282" s="18">
        <v>1.94</v>
      </c>
      <c r="O282" s="18">
        <v>3.04</v>
      </c>
      <c r="P282" s="18">
        <v>2.34</v>
      </c>
      <c r="Q282" s="18">
        <v>0.1</v>
      </c>
      <c r="R282" s="18">
        <v>2.8400000000000003</v>
      </c>
      <c r="S282" s="18">
        <v>2.14</v>
      </c>
      <c r="T282" s="18">
        <v>0.2</v>
      </c>
      <c r="U282" s="18">
        <v>0</v>
      </c>
      <c r="V282" s="18">
        <v>0</v>
      </c>
      <c r="W282" s="18">
        <v>0</v>
      </c>
      <c r="X282" s="18">
        <v>2.64</v>
      </c>
      <c r="Y282" s="18">
        <v>1.9</v>
      </c>
      <c r="Z282" s="20">
        <f t="shared" si="996"/>
        <v>1.6</v>
      </c>
      <c r="AA282" s="18">
        <v>0.22</v>
      </c>
      <c r="AB282" s="18">
        <v>0</v>
      </c>
      <c r="AC282" s="18">
        <v>0</v>
      </c>
      <c r="AD282" s="18">
        <v>0</v>
      </c>
      <c r="AE282" s="18">
        <v>0</v>
      </c>
      <c r="AF282" s="18">
        <v>0</v>
      </c>
      <c r="AG282" s="18">
        <v>2.2000000000000002</v>
      </c>
      <c r="AH282" s="18">
        <v>1.5</v>
      </c>
      <c r="AI282" s="20">
        <f t="shared" si="997"/>
        <v>1.75</v>
      </c>
      <c r="AJ282" s="18">
        <v>0</v>
      </c>
      <c r="AK282" s="18">
        <v>0</v>
      </c>
      <c r="AL282" s="20">
        <f t="shared" si="998"/>
        <v>0</v>
      </c>
      <c r="AM282" s="18">
        <v>2.64</v>
      </c>
      <c r="AN282" s="18">
        <v>1.5</v>
      </c>
      <c r="AO282" s="18">
        <v>0.15</v>
      </c>
      <c r="AP282" s="18">
        <v>0.22</v>
      </c>
      <c r="AQ282" s="18">
        <v>2.64</v>
      </c>
      <c r="AR282" s="18">
        <v>1.72</v>
      </c>
      <c r="AS282" s="18">
        <v>0.12</v>
      </c>
      <c r="AT282" s="18">
        <v>0.11</v>
      </c>
      <c r="AU282" s="18">
        <v>0</v>
      </c>
      <c r="AV282" s="18">
        <v>1</v>
      </c>
      <c r="AW282" s="18">
        <v>0</v>
      </c>
      <c r="AX282" s="18">
        <v>0</v>
      </c>
      <c r="AY282" s="18">
        <v>0</v>
      </c>
      <c r="AZ282" s="18">
        <v>0</v>
      </c>
      <c r="BA282" s="18">
        <v>0</v>
      </c>
      <c r="BB282" s="18">
        <v>0</v>
      </c>
      <c r="BC282" s="18">
        <v>0</v>
      </c>
      <c r="BD282" s="18">
        <v>0</v>
      </c>
      <c r="BE282" s="18">
        <v>2</v>
      </c>
      <c r="BF282" s="18">
        <v>0</v>
      </c>
      <c r="BG282" s="18">
        <v>0</v>
      </c>
      <c r="BH282" s="18">
        <v>0</v>
      </c>
      <c r="BI282" s="18">
        <v>0</v>
      </c>
      <c r="BJ282" s="18">
        <v>0</v>
      </c>
      <c r="BK282" s="18">
        <v>0</v>
      </c>
      <c r="BL282" s="18">
        <v>0</v>
      </c>
      <c r="BM282" s="18">
        <v>0</v>
      </c>
      <c r="BN282" s="18">
        <v>0</v>
      </c>
      <c r="BO282" s="18">
        <v>0</v>
      </c>
      <c r="BP282" s="18">
        <v>2</v>
      </c>
      <c r="BQ282" s="18">
        <v>0</v>
      </c>
      <c r="BR282" s="18">
        <v>0</v>
      </c>
      <c r="BS282" s="18">
        <v>0</v>
      </c>
      <c r="BT282" s="18">
        <v>0</v>
      </c>
      <c r="BU282" s="18">
        <v>0</v>
      </c>
      <c r="BV282" s="18">
        <v>0</v>
      </c>
      <c r="BW282" s="18">
        <v>0</v>
      </c>
      <c r="BX282" s="18">
        <v>0</v>
      </c>
      <c r="BY282" s="18">
        <v>0</v>
      </c>
      <c r="BZ282" s="18">
        <v>0</v>
      </c>
      <c r="CA282" s="16" t="e">
        <f>_xlfn.IFNA(IF(RIGHT(D282,2)="=G",0,INDEX(#REF!,MATCH(E282,#REF!,0))),0)</f>
        <v>#REF!</v>
      </c>
      <c r="CB282" s="16" t="s">
        <v>776</v>
      </c>
      <c r="CC282" s="18">
        <v>0</v>
      </c>
      <c r="CD282" s="18">
        <v>0</v>
      </c>
      <c r="CE282" s="18">
        <v>1.7</v>
      </c>
      <c r="CF282" s="18">
        <v>0.79</v>
      </c>
      <c r="CG282" s="18">
        <v>0.12</v>
      </c>
      <c r="CH282" s="18">
        <v>3</v>
      </c>
      <c r="CI282" s="16" t="s">
        <v>98</v>
      </c>
      <c r="CJ282" s="18">
        <v>0</v>
      </c>
      <c r="CK282" s="20">
        <f t="shared" si="864"/>
        <v>2.19</v>
      </c>
      <c r="CL282" s="20">
        <f t="shared" si="999"/>
        <v>2.19</v>
      </c>
      <c r="CM282" s="18">
        <v>41.63</v>
      </c>
      <c r="CN282" s="18">
        <v>37.56</v>
      </c>
      <c r="CO282" s="18">
        <v>36.721000000000004</v>
      </c>
      <c r="CP282" s="22">
        <f t="shared" si="865"/>
        <v>37.56</v>
      </c>
      <c r="CQ282" s="22">
        <f t="shared" si="866"/>
        <v>35.369999999999997</v>
      </c>
      <c r="CR282" s="22">
        <f t="shared" si="1000"/>
        <v>2.19</v>
      </c>
      <c r="CS282" s="22">
        <f t="shared" si="867"/>
        <v>35.47</v>
      </c>
      <c r="CT282" s="22">
        <f t="shared" si="868"/>
        <v>35.67</v>
      </c>
      <c r="CU282" s="18">
        <v>35.67</v>
      </c>
      <c r="CV282" s="22">
        <f t="shared" si="1001"/>
        <v>1.6</v>
      </c>
      <c r="CW282" s="22">
        <f t="shared" si="869"/>
        <v>0</v>
      </c>
      <c r="CX282" s="22">
        <f t="shared" si="870"/>
        <v>0</v>
      </c>
      <c r="CY282" s="22">
        <f t="shared" si="871"/>
        <v>37.29</v>
      </c>
      <c r="CZ282" s="22">
        <f t="shared" si="872"/>
        <v>37.44</v>
      </c>
      <c r="DA282" s="18">
        <v>37.56</v>
      </c>
      <c r="DB282" s="20">
        <f t="shared" si="1002"/>
        <v>2.19</v>
      </c>
      <c r="DC282" s="20">
        <f t="shared" si="1003"/>
        <v>0</v>
      </c>
      <c r="DD282" s="20">
        <f t="shared" si="1004"/>
        <v>2.19</v>
      </c>
      <c r="DE282" s="20">
        <f t="shared" si="873"/>
        <v>0.1</v>
      </c>
      <c r="DF282" s="20">
        <f t="shared" si="874"/>
        <v>0.2</v>
      </c>
      <c r="DG282" s="20">
        <f t="shared" si="875"/>
        <v>1.87</v>
      </c>
      <c r="DH282" s="20">
        <f t="shared" si="876"/>
        <v>0</v>
      </c>
      <c r="DI282" s="20">
        <f t="shared" si="877"/>
        <v>0</v>
      </c>
      <c r="DJ282" s="20">
        <f t="shared" si="878"/>
        <v>0</v>
      </c>
      <c r="DK282" s="20">
        <f t="shared" si="1005"/>
        <v>2.17</v>
      </c>
      <c r="DL282" s="20">
        <f t="shared" si="1006"/>
        <v>0</v>
      </c>
      <c r="DM282" s="20">
        <f t="shared" si="1007"/>
        <v>2.0000000000000018E-2</v>
      </c>
      <c r="DN282" s="20">
        <f t="shared" si="1008"/>
        <v>0</v>
      </c>
      <c r="DO282" s="18">
        <v>2.54</v>
      </c>
      <c r="DP282" s="18">
        <v>0</v>
      </c>
      <c r="DQ282" s="18">
        <v>1</v>
      </c>
      <c r="DR282" s="18">
        <v>1</v>
      </c>
      <c r="DS282" s="25">
        <f t="shared" si="1009"/>
        <v>2.54</v>
      </c>
      <c r="DT282" s="25">
        <f t="shared" si="1010"/>
        <v>0</v>
      </c>
      <c r="DU282" s="25">
        <f t="shared" si="1011"/>
        <v>5.56</v>
      </c>
      <c r="DV282" s="25">
        <f t="shared" si="1012"/>
        <v>0</v>
      </c>
      <c r="DW282" s="25">
        <f t="shared" si="1013"/>
        <v>5.56</v>
      </c>
      <c r="DX282" s="25">
        <f t="shared" si="1014"/>
        <v>16.899999999999999</v>
      </c>
      <c r="DY282" s="25">
        <f t="shared" si="1015"/>
        <v>0</v>
      </c>
      <c r="DZ282" s="25">
        <f t="shared" si="1016"/>
        <v>16.899999999999999</v>
      </c>
      <c r="EA282" s="25">
        <f t="shared" si="1017"/>
        <v>11.5</v>
      </c>
      <c r="EB282" s="25">
        <f t="shared" si="1018"/>
        <v>0</v>
      </c>
      <c r="EC282" s="25">
        <f t="shared" si="1019"/>
        <v>11.5</v>
      </c>
      <c r="ED282" s="25">
        <f t="shared" si="1020"/>
        <v>5.4</v>
      </c>
      <c r="EE282" s="25">
        <f t="shared" si="1020"/>
        <v>0</v>
      </c>
      <c r="EF282" s="25">
        <f t="shared" si="1021"/>
        <v>5.4</v>
      </c>
      <c r="EG282" s="25">
        <f t="shared" si="1022"/>
        <v>11.5</v>
      </c>
      <c r="EH282" s="25">
        <f t="shared" si="1022"/>
        <v>0</v>
      </c>
      <c r="EI282" s="25">
        <f t="shared" si="1023"/>
        <v>11.5</v>
      </c>
      <c r="EJ282" s="18">
        <v>597.75</v>
      </c>
      <c r="EK282" s="18">
        <v>618.91999999999996</v>
      </c>
      <c r="EL282" s="18" t="s">
        <v>1090</v>
      </c>
      <c r="EM282" s="18" t="s">
        <v>1091</v>
      </c>
      <c r="EN282" s="16" t="s">
        <v>774</v>
      </c>
      <c r="EO282" s="16" t="s">
        <v>132</v>
      </c>
      <c r="EP282" s="16" t="e">
        <f>IF(OR(EN282="Cống tròn",EN282="Cống hộp",EN282="Ống nhựa"),INDEX(#REF!,MATCH(E282,#REF!,0)),IF(OR(EN282="Rãnh xây",EN282="Rãnh bê tông"),INDEX(#REF!,MATCH(E282,#REF!,0)),0))</f>
        <v>#REF!</v>
      </c>
      <c r="EQ282" s="18">
        <v>19.369999999999958</v>
      </c>
      <c r="ER282" s="18">
        <v>1</v>
      </c>
      <c r="ES282" s="25">
        <f t="shared" si="1024"/>
        <v>19</v>
      </c>
      <c r="ET282" s="1" t="e">
        <f>_xlfn.IFNA(IF(EN282="Cống tròn",INDEX(#REF!,MATCH(E282,#REF!,0)),IF(EN282="Cống hộp",INDEX(#REF!,MATCH(E282,#REF!,0)),EU282&amp;" ,"&amp;EV282)),0)</f>
        <v>#REF!</v>
      </c>
      <c r="EU282" s="16" t="s">
        <v>769</v>
      </c>
      <c r="EV282" s="16" t="s">
        <v>775</v>
      </c>
      <c r="EW282" s="16" t="e">
        <f>_xlfn.IFNA(INDEX(#REF!,MATCH(E282,#REF!,0)),0)</f>
        <v>#REF!</v>
      </c>
      <c r="EX282" s="16"/>
      <c r="EY282" s="18">
        <v>0</v>
      </c>
      <c r="EZ282" s="18">
        <v>0</v>
      </c>
      <c r="FA282" s="18">
        <v>0</v>
      </c>
      <c r="FB282" s="19">
        <v>0</v>
      </c>
      <c r="FC282" s="19">
        <v>0</v>
      </c>
      <c r="FD282" s="25">
        <f t="shared" si="879"/>
        <v>0</v>
      </c>
      <c r="FE282" s="25">
        <f t="shared" si="1025"/>
        <v>0</v>
      </c>
      <c r="FF282" s="18">
        <v>0.1</v>
      </c>
      <c r="FG282" s="18">
        <v>2</v>
      </c>
      <c r="FH282" s="18">
        <v>1</v>
      </c>
      <c r="FI282" s="25">
        <f t="shared" si="1026"/>
        <v>1.2</v>
      </c>
      <c r="FJ282" s="18">
        <v>0</v>
      </c>
      <c r="FK282" s="18">
        <v>0</v>
      </c>
      <c r="FL282" s="18">
        <v>0.2</v>
      </c>
      <c r="FM282" s="18">
        <v>1.4</v>
      </c>
      <c r="FN282" s="18">
        <v>0</v>
      </c>
      <c r="FO282" s="25">
        <f t="shared" si="1027"/>
        <v>1.4</v>
      </c>
      <c r="FP282" s="18">
        <v>1.4999999999999999E-2</v>
      </c>
      <c r="FQ282" s="18">
        <v>1</v>
      </c>
      <c r="FR282" s="25">
        <f t="shared" si="880"/>
        <v>19</v>
      </c>
      <c r="FS282" s="25">
        <f t="shared" si="881"/>
        <v>0.27</v>
      </c>
      <c r="FT282" s="25">
        <f t="shared" si="882"/>
        <v>19.27</v>
      </c>
      <c r="FU282" s="25">
        <f t="shared" si="883"/>
        <v>-9.9999999999958789E-2</v>
      </c>
      <c r="FV282" s="25" t="str">
        <f t="shared" si="1028"/>
        <v>Đủ</v>
      </c>
      <c r="FW282" s="25">
        <f t="shared" si="1029"/>
        <v>-0.1</v>
      </c>
      <c r="FX282" s="16"/>
      <c r="FY282" s="16"/>
      <c r="FZ282" s="16"/>
      <c r="GA282" s="16"/>
      <c r="GB282" s="19">
        <v>0</v>
      </c>
      <c r="GC282" s="19">
        <v>0</v>
      </c>
      <c r="GD282" s="19">
        <v>0</v>
      </c>
      <c r="GE282" s="19">
        <v>0</v>
      </c>
      <c r="GF282" s="19">
        <v>0</v>
      </c>
      <c r="GG282" s="19">
        <v>0</v>
      </c>
      <c r="GH282" s="19">
        <v>0</v>
      </c>
      <c r="GI282" s="19">
        <v>0</v>
      </c>
      <c r="GJ282" s="19">
        <v>0</v>
      </c>
      <c r="GK282" s="19">
        <v>0</v>
      </c>
      <c r="GL282" s="25">
        <f t="shared" si="884"/>
        <v>0</v>
      </c>
      <c r="GM282" s="25">
        <f t="shared" si="1030"/>
        <v>0</v>
      </c>
      <c r="GN282" s="19">
        <v>0</v>
      </c>
      <c r="GO282" s="19">
        <v>0</v>
      </c>
      <c r="GP282" s="19">
        <v>0</v>
      </c>
      <c r="GQ282" s="19">
        <v>0</v>
      </c>
      <c r="GR282" s="1" t="e">
        <f>_xlfn.IFNA(INDEX(#REF!,MATCH(E282,#REF!,0)),0)</f>
        <v>#REF!</v>
      </c>
      <c r="GS282" s="16"/>
      <c r="GT282" s="18">
        <v>0</v>
      </c>
      <c r="GU282" s="18">
        <v>0</v>
      </c>
      <c r="GV282" s="18">
        <v>0</v>
      </c>
      <c r="GW282" s="18">
        <v>0</v>
      </c>
      <c r="GX282" s="25">
        <f t="shared" si="885"/>
        <v>0</v>
      </c>
      <c r="GY282" s="25">
        <f t="shared" si="886"/>
        <v>0</v>
      </c>
      <c r="GZ282" s="25">
        <f t="shared" si="1031"/>
        <v>0</v>
      </c>
      <c r="HA282" s="1" t="e" cm="1">
        <f t="array" ref="HA282">INDEX(#REF!,MATCH(EJ282&amp;EK282&amp;HD282&amp;HE282&amp;HF282,#REF!&amp;#REF!&amp;#REF!&amp;#REF!&amp;#REF!,0))</f>
        <v>#REF!</v>
      </c>
      <c r="HB282" s="16"/>
      <c r="HC282" s="25">
        <f t="shared" si="1032"/>
        <v>0</v>
      </c>
      <c r="HD282" s="18">
        <v>0</v>
      </c>
      <c r="HE282" s="18">
        <v>0</v>
      </c>
      <c r="HF282" s="18">
        <v>0</v>
      </c>
      <c r="HG282" s="1" t="e" cm="1">
        <f t="array" ref="HG282">INDEX(#REF!,MATCH(EJ282&amp;EK282&amp;HJ282&amp;HK282&amp;HL282,#REF!&amp;#REF!&amp;#REF!&amp;#REF!&amp;#REF!,0))</f>
        <v>#REF!</v>
      </c>
      <c r="HH282" s="16"/>
      <c r="HI282" s="25">
        <f t="shared" si="1033"/>
        <v>0</v>
      </c>
      <c r="HJ282" s="25">
        <f t="shared" si="1034"/>
        <v>0</v>
      </c>
      <c r="HK282" s="19">
        <v>0</v>
      </c>
      <c r="HL282" s="19">
        <v>0</v>
      </c>
      <c r="HM282" s="18">
        <v>0.01</v>
      </c>
      <c r="HN282" s="18">
        <v>1</v>
      </c>
      <c r="HO282" s="25">
        <f t="shared" si="1035"/>
        <v>0</v>
      </c>
      <c r="HP282" s="25">
        <f t="shared" si="1036"/>
        <v>0</v>
      </c>
      <c r="HQ282" s="25">
        <f t="shared" si="1037"/>
        <v>0</v>
      </c>
      <c r="HR282" s="25">
        <f t="shared" si="1038"/>
        <v>0</v>
      </c>
      <c r="HS282" s="25">
        <f t="shared" si="1039"/>
        <v>0</v>
      </c>
      <c r="HT282" s="19">
        <v>0</v>
      </c>
      <c r="HU282" s="19">
        <v>0</v>
      </c>
      <c r="HV282" s="19">
        <v>0</v>
      </c>
      <c r="HW282" s="25">
        <f t="shared" si="1040"/>
        <v>0</v>
      </c>
      <c r="HX282" s="19">
        <v>0</v>
      </c>
      <c r="HY282" s="19">
        <v>0</v>
      </c>
      <c r="HZ282" s="18">
        <v>37.56</v>
      </c>
      <c r="IA282" s="20">
        <f>ROUND(IF(EN282="Cống tròn",IF(EN282="Cống tròn",IF(EU282="Không có móng",IQ282-FF282,IF(EU282="Đế",IP282-FN282,IF(OR(EU282="Móng bê tông",EU282="Móng bê tông kết hợp đế"),II282-FJ282,0))),0),IF(EN282="Cống hộp",IF(AND(EN282="Cống hộp",EU282="Không có móng"),IQ282-GF282,IF(AND(EN282="Cống hộp",EU282="Móng bê tông"),IJ282-GB282,0)),IF(OR(EN282="Rãnh xây",EN282="Rãnh bê tông"),IF(OR(EN282="Rãnh xây",EN282="Rãnh bê tông"),IK282-GB282,0),IF(EN282="Ống nhựa",IF(AND(EN282="Ống nhựa",EU282="Không đắp cát"),IQ282-HT282,IF(AND(EN282="Ống nhựa",EU282="Đắp cát"),IH282-HX282,0)),IF(EN282="Rãnh thang",IF(EN282="Rãnh thang",IF(EU282="Móng bê tông",#REF!-#REF!,IQ282),0),0))))),2)</f>
        <v>35.67</v>
      </c>
      <c r="IB282" s="20">
        <f t="shared" si="1041"/>
        <v>1.8900000000000006</v>
      </c>
      <c r="IC282" s="20">
        <f t="shared" si="887"/>
        <v>35.669999999999995</v>
      </c>
      <c r="ID282" s="20">
        <f t="shared" si="888"/>
        <v>0</v>
      </c>
      <c r="IE282" s="20">
        <f t="shared" si="889"/>
        <v>0</v>
      </c>
      <c r="IF282" s="20">
        <f t="shared" si="890"/>
        <v>0</v>
      </c>
      <c r="IG282" s="20">
        <f>IF(EN282="Rãnh thang",IF(AND(EN282="Rãnh thang",EU282="Móng bê tông"),IQ282-#REF!,0),IF(EN282="Ống nhựa",IF(AND(EN282="Ống nhựa",EU282="Đắp cát"),IQ282-HT282,0),IF(EN282="Cống tròn",IF(EN282="Cống tròn",IF(OR(EU282="Móng bê tông",EU282="Móng bê tông kết hợp đế"),IM282-FL282,0),0),IF(EN282="Cống hộp",IF(AND(EN282="Cống hộp",EU282="Móng bê tông"),IN282-GD282,0),IF(OR(EN282="Rãnh xây",EN282="Rãnh bê tông"),IF(AND(EN282="Rãnh xây",EU282="Móng bê tông"),IO282-GD282,IF(AND(EN282="Rãnh bê tông",EU282="Móng bê tông"),IO282-GD282,0)),0)))))</f>
        <v>35.669999999999995</v>
      </c>
      <c r="IH282" s="20">
        <f t="shared" si="891"/>
        <v>0</v>
      </c>
      <c r="II282" s="20">
        <f t="shared" si="892"/>
        <v>35.669999999999995</v>
      </c>
      <c r="IJ282" s="20">
        <f t="shared" si="893"/>
        <v>0</v>
      </c>
      <c r="IK282" s="20">
        <f t="shared" si="894"/>
        <v>0</v>
      </c>
      <c r="IL282" s="20">
        <f t="shared" si="895"/>
        <v>35.869999999999997</v>
      </c>
      <c r="IM282" s="20">
        <f t="shared" si="896"/>
        <v>35.869999999999997</v>
      </c>
      <c r="IN282" s="20">
        <f t="shared" si="897"/>
        <v>0</v>
      </c>
      <c r="IO282" s="20">
        <f t="shared" si="898"/>
        <v>0</v>
      </c>
      <c r="IP282" s="20">
        <f t="shared" si="899"/>
        <v>0</v>
      </c>
      <c r="IQ282" s="18">
        <v>35.97</v>
      </c>
      <c r="IR282" s="25">
        <f t="shared" si="1042"/>
        <v>0</v>
      </c>
      <c r="IS282" s="25">
        <f t="shared" si="900"/>
        <v>0</v>
      </c>
      <c r="IT282" s="25">
        <f t="shared" si="901"/>
        <v>0</v>
      </c>
      <c r="IU282" s="25">
        <f>ROUND(IF(EN282="Cống tròn",IF(EN282="Cống tròn",IV282+FF282,0),IF(EN282="Cống hộp",IF(EN282="Cống hộp",IV282+GP282,0),IF(OR(EN282="Rãnh xây",EN282="Rãnh bê tông"),IF(OR(EN282="Rãnh xây",EN282="Rãnh bê tông"),IV282+GP282,0),IF(EN282="ống nhựa",IF(EN282="Ống nhựa",IV282+HT282,0),IF(EN282="Rãnh thang",IF(EN282="Rãnh thang",IQ282+#REF!,0),0))))),2)</f>
        <v>37.03</v>
      </c>
      <c r="IV282" s="18">
        <v>36.93</v>
      </c>
      <c r="IW282" s="25">
        <f t="shared" si="902"/>
        <v>37.03</v>
      </c>
      <c r="IX282" s="25">
        <f t="shared" si="903"/>
        <v>0</v>
      </c>
      <c r="IY282" s="25">
        <f t="shared" si="904"/>
        <v>0</v>
      </c>
      <c r="IZ282" s="25">
        <f t="shared" si="905"/>
        <v>0</v>
      </c>
      <c r="JA282" s="25">
        <f t="shared" si="906"/>
        <v>0</v>
      </c>
      <c r="JB282" s="18">
        <v>37.53</v>
      </c>
      <c r="JC282" s="20">
        <f>ROUND(IF(EN282="Cống tròn",IF(EN282="Cống tròn",IF(EU282="Không có móng",JS282-FF282,IF(EU282="Đế",JR282-FN282,IF(OR(EU282="Móng bê tông",EU282="Móng bê tông kết hợp đế"),JK282-FJ282,0))),0),IF(EN282="Cống hộp",IF(AND(EN282="Cống hộp",EU282="Không có móng"),JS282-GF282,IF(AND(EN282="Cống hộp",EU282="Móng bê tông"),JL282-GB282,0)),IF(OR(EN282="Rãnh xây",EN282="Rãnh bê tông"),IF(OR(EN282="Rãnh xây",EN282="Rãnh bê tông"),JM282-GB282,0),IF(EN282="Ống nhựa",IF(AND(EN282="Ống nhựa",EU282="Không đắp cát"),JS282-HT282,IF(AND(EN282="Ống nhựa",EU282="Đắp cát"),JJ282-HX282,0)),IF(EN282="Rãnh thang",IF(EN282="Rãnh thang",IF(EU282="Móng bê tông",#REF!-#REF!,JS282),0),0))))),2)</f>
        <v>35.630000000000003</v>
      </c>
      <c r="JD282" s="20">
        <f t="shared" si="1043"/>
        <v>1.8999999999999986</v>
      </c>
      <c r="JE282" s="20">
        <f t="shared" si="907"/>
        <v>35.629999999999995</v>
      </c>
      <c r="JF282" s="20">
        <f t="shared" si="908"/>
        <v>0</v>
      </c>
      <c r="JG282" s="20">
        <f t="shared" si="909"/>
        <v>0</v>
      </c>
      <c r="JH282" s="20">
        <f t="shared" si="910"/>
        <v>0</v>
      </c>
      <c r="JI282" s="20">
        <f>IF(EN282="Rãnh thang",IF(AND(EN282="Rãnh thang",EU282="Móng bê tông"),JS282-#REF!,0),IF(EN282="Ống nhựa",IF(AND(EN282="Ống nhựa",EU282="Đắp cát"),JS282-HT282,0),IF(EN282="Cống tròn",IF(EN282="Cống tròn",IF(OR(EU282="Móng bê tông",EU282="Móng bê tông kết hợp đế"),JO282-FL282,0),0),IF(EN282="Cống hộp",IF(AND(EN282="Cống hộp",EU282="Móng bê tông"),JP282-GD282,0),IF(OR(EN282="Rãnh xây",EN282="Rãnh bê tông"),IF(AND(EN282="Rãnh xây",EU282="Móng bê tông"),JQ282-GD282,IF(AND(EN282="Rãnh bê tông",EU282="Móng bê tông"),JQ282-GD282,0)),0)))))</f>
        <v>35.629999999999995</v>
      </c>
      <c r="JJ282" s="20">
        <f t="shared" si="911"/>
        <v>0</v>
      </c>
      <c r="JK282" s="20">
        <f t="shared" si="912"/>
        <v>35.629999999999995</v>
      </c>
      <c r="JL282" s="20">
        <f t="shared" si="913"/>
        <v>0</v>
      </c>
      <c r="JM282" s="20">
        <f t="shared" si="914"/>
        <v>0</v>
      </c>
      <c r="JN282" s="20">
        <f t="shared" si="915"/>
        <v>35.83</v>
      </c>
      <c r="JO282" s="20">
        <f t="shared" si="916"/>
        <v>35.83</v>
      </c>
      <c r="JP282" s="20">
        <f t="shared" si="917"/>
        <v>0</v>
      </c>
      <c r="JQ282" s="20">
        <f t="shared" si="918"/>
        <v>0</v>
      </c>
      <c r="JR282" s="20">
        <f t="shared" si="919"/>
        <v>0</v>
      </c>
      <c r="JS282" s="26">
        <v>35.93</v>
      </c>
      <c r="JT282" s="25">
        <f t="shared" si="1044"/>
        <v>0</v>
      </c>
      <c r="JU282" s="25">
        <f t="shared" si="920"/>
        <v>0</v>
      </c>
      <c r="JV282" s="25">
        <f t="shared" si="921"/>
        <v>0</v>
      </c>
      <c r="JW282" s="25">
        <f>ROUND(IF(EN282="Cống tròn",IF(EN282="Cống tròn",JX282+FF282,0),IF(EN282="Cống hộp",IF(EN282="Cống hộp",JX282+GP282,0),IF(OR(EN282="Rãnh xây",EN282="Rãnh bê tông"),IF(OR(EN282="Rãnh xây",EN282="Rãnh bê tông"),JX282+GP282,0),IF(EN282="ống nhựa",IF(EN282="Ống nhựa",JX282+HT282,0),IF(EN282="Rãnh thang",IF(EN282="Rãnh thang",JS282+#REF!,0),0))))),2)</f>
        <v>37.03</v>
      </c>
      <c r="JX282" s="27">
        <v>36.93</v>
      </c>
      <c r="JY282" s="25">
        <f t="shared" si="922"/>
        <v>37.03</v>
      </c>
      <c r="JZ282" s="25">
        <f t="shared" si="923"/>
        <v>0</v>
      </c>
      <c r="KA282" s="25">
        <f t="shared" si="924"/>
        <v>0</v>
      </c>
      <c r="KB282" s="25">
        <f t="shared" si="925"/>
        <v>0</v>
      </c>
      <c r="KC282" s="25">
        <f t="shared" si="926"/>
        <v>0</v>
      </c>
      <c r="KD282" s="28" t="s">
        <v>98</v>
      </c>
      <c r="KE282" s="27">
        <v>0</v>
      </c>
      <c r="KF282" s="25">
        <f t="shared" si="927"/>
        <v>1.8900000000000006</v>
      </c>
      <c r="KG282" s="25">
        <f t="shared" si="1045"/>
        <v>1.8900000000000006</v>
      </c>
      <c r="KH282" s="27">
        <v>0</v>
      </c>
      <c r="KI282" s="25">
        <f t="shared" si="928"/>
        <v>1.8999999999999986</v>
      </c>
      <c r="KJ282" s="25">
        <f t="shared" si="1046"/>
        <v>1.8999999999999986</v>
      </c>
      <c r="KK282" s="25">
        <f t="shared" si="929"/>
        <v>0</v>
      </c>
      <c r="KL282" s="25">
        <f t="shared" si="930"/>
        <v>0</v>
      </c>
      <c r="KM282" s="25">
        <f t="shared" si="1047"/>
        <v>0</v>
      </c>
      <c r="KN282" s="25">
        <f t="shared" si="931"/>
        <v>0</v>
      </c>
      <c r="KO282" s="25">
        <f t="shared" si="932"/>
        <v>0</v>
      </c>
      <c r="KP282" s="25">
        <f t="shared" si="1048"/>
        <v>0</v>
      </c>
      <c r="KQ282" s="25">
        <f t="shared" si="933"/>
        <v>0.2</v>
      </c>
      <c r="KR282" s="25">
        <f t="shared" si="934"/>
        <v>0.2</v>
      </c>
      <c r="KS282" s="25">
        <f t="shared" si="1049"/>
        <v>0.2</v>
      </c>
      <c r="KT282" s="25">
        <f t="shared" si="935"/>
        <v>0</v>
      </c>
      <c r="KU282" s="25">
        <f t="shared" si="936"/>
        <v>0</v>
      </c>
      <c r="KV282" s="25">
        <f t="shared" si="1050"/>
        <v>0</v>
      </c>
      <c r="KW282" s="25">
        <f t="shared" si="863"/>
        <v>0</v>
      </c>
      <c r="KX282" s="25">
        <f t="shared" si="937"/>
        <v>0</v>
      </c>
      <c r="KY282" s="25">
        <f t="shared" si="1051"/>
        <v>0</v>
      </c>
      <c r="KZ282" s="25">
        <f t="shared" si="938"/>
        <v>0</v>
      </c>
      <c r="LA282" s="25">
        <f t="shared" si="939"/>
        <v>0</v>
      </c>
      <c r="LB282" s="25">
        <f t="shared" si="1052"/>
        <v>0</v>
      </c>
      <c r="LC282" s="25">
        <f t="shared" si="940"/>
        <v>1.4</v>
      </c>
      <c r="LD282" s="25">
        <f t="shared" si="941"/>
        <v>1.4</v>
      </c>
      <c r="LE282" s="25">
        <f t="shared" si="1053"/>
        <v>1.4</v>
      </c>
      <c r="LF282" s="25">
        <f t="shared" si="942"/>
        <v>0</v>
      </c>
      <c r="LG282" s="25">
        <f t="shared" si="943"/>
        <v>0</v>
      </c>
      <c r="LH282" s="25">
        <f t="shared" si="1054"/>
        <v>0</v>
      </c>
      <c r="LI282" s="25">
        <f t="shared" si="944"/>
        <v>0</v>
      </c>
      <c r="LJ282" s="25">
        <f t="shared" si="945"/>
        <v>0</v>
      </c>
      <c r="LK282" s="25">
        <f t="shared" si="1055"/>
        <v>0</v>
      </c>
      <c r="LL282" s="25">
        <f t="shared" si="946"/>
        <v>0</v>
      </c>
      <c r="LM282" s="25">
        <f t="shared" si="947"/>
        <v>0</v>
      </c>
      <c r="LN282" s="25">
        <f t="shared" si="1056"/>
        <v>0</v>
      </c>
      <c r="LO282" s="25">
        <f t="shared" si="948"/>
        <v>0</v>
      </c>
      <c r="LP282" s="25">
        <f t="shared" si="949"/>
        <v>0</v>
      </c>
      <c r="LQ282" s="25">
        <f t="shared" si="1057"/>
        <v>0</v>
      </c>
      <c r="LR282" s="25">
        <f t="shared" si="950"/>
        <v>0</v>
      </c>
      <c r="LS282" s="25">
        <f t="shared" si="951"/>
        <v>0</v>
      </c>
      <c r="LT282" s="25">
        <f t="shared" si="1058"/>
        <v>0</v>
      </c>
      <c r="LU282" s="25">
        <f t="shared" si="952"/>
        <v>0</v>
      </c>
      <c r="LV282" s="25">
        <f t="shared" si="953"/>
        <v>0</v>
      </c>
      <c r="LW282" s="25">
        <f t="shared" si="1059"/>
        <v>0</v>
      </c>
      <c r="LX282" s="25">
        <f t="shared" si="954"/>
        <v>0</v>
      </c>
      <c r="LY282" s="25">
        <f t="shared" si="955"/>
        <v>0</v>
      </c>
      <c r="LZ282" s="25">
        <f t="shared" si="1060"/>
        <v>0</v>
      </c>
      <c r="MA282" s="25">
        <f t="shared" si="956"/>
        <v>0</v>
      </c>
      <c r="MB282" s="25">
        <f t="shared" si="957"/>
        <v>0</v>
      </c>
      <c r="MC282" s="25">
        <f t="shared" si="1061"/>
        <v>0</v>
      </c>
      <c r="MD282" s="25">
        <f t="shared" si="958"/>
        <v>0</v>
      </c>
      <c r="ME282" s="25">
        <f t="shared" si="959"/>
        <v>0</v>
      </c>
      <c r="MF282" s="25">
        <f t="shared" si="1062"/>
        <v>0</v>
      </c>
      <c r="MG282" s="25">
        <f t="shared" si="960"/>
        <v>0</v>
      </c>
      <c r="MH282" s="25">
        <f t="shared" si="961"/>
        <v>0</v>
      </c>
      <c r="MI282" s="25">
        <f t="shared" si="1063"/>
        <v>0</v>
      </c>
      <c r="MJ282" s="25">
        <f t="shared" si="962"/>
        <v>0</v>
      </c>
      <c r="MK282" s="25">
        <f t="shared" si="963"/>
        <v>0</v>
      </c>
      <c r="ML282" s="25">
        <f t="shared" si="1064"/>
        <v>0</v>
      </c>
      <c r="MM282" s="25">
        <f t="shared" si="964"/>
        <v>0</v>
      </c>
      <c r="MN282" s="25">
        <f t="shared" si="965"/>
        <v>0</v>
      </c>
      <c r="MO282" s="25">
        <f t="shared" si="1065"/>
        <v>0</v>
      </c>
      <c r="MP282" s="25">
        <f t="shared" si="966"/>
        <v>0</v>
      </c>
      <c r="MQ282" s="25">
        <f t="shared" si="967"/>
        <v>0</v>
      </c>
      <c r="MR282" s="25">
        <f t="shared" si="1066"/>
        <v>0</v>
      </c>
      <c r="MS282" s="29">
        <v>1.4</v>
      </c>
      <c r="MT282" s="29">
        <v>0</v>
      </c>
      <c r="MU282" s="29">
        <v>1</v>
      </c>
      <c r="MV282" s="29">
        <v>1</v>
      </c>
      <c r="MW282" s="25">
        <f t="shared" si="968"/>
        <v>1.4</v>
      </c>
      <c r="MX282" s="25">
        <f t="shared" si="969"/>
        <v>2.65</v>
      </c>
      <c r="MY282" s="25">
        <f t="shared" si="970"/>
        <v>0</v>
      </c>
      <c r="MZ282" s="25">
        <f t="shared" si="971"/>
        <v>0</v>
      </c>
      <c r="NA282" s="25">
        <f t="shared" si="972"/>
        <v>1.4</v>
      </c>
      <c r="NB282" s="25">
        <f t="shared" si="973"/>
        <v>2.66</v>
      </c>
      <c r="NC282" s="25">
        <f t="shared" si="974"/>
        <v>0</v>
      </c>
      <c r="ND282" s="25">
        <f t="shared" si="975"/>
        <v>0</v>
      </c>
      <c r="NE282" s="25">
        <f t="shared" si="1067"/>
        <v>1.4</v>
      </c>
      <c r="NF282" s="25">
        <f t="shared" si="1067"/>
        <v>2.6550000000000002</v>
      </c>
      <c r="NG282" s="25">
        <f t="shared" si="1067"/>
        <v>0</v>
      </c>
      <c r="NH282" s="25">
        <f t="shared" si="976"/>
        <v>0</v>
      </c>
      <c r="NI282" s="25">
        <f t="shared" si="977"/>
        <v>51.43</v>
      </c>
      <c r="NJ282" s="25">
        <f t="shared" si="978"/>
        <v>0</v>
      </c>
      <c r="NK282" s="25">
        <f t="shared" si="979"/>
        <v>51.43</v>
      </c>
      <c r="NL282" s="25">
        <f t="shared" si="980"/>
        <v>35.229999999999997</v>
      </c>
      <c r="NM282" s="25">
        <f t="shared" si="981"/>
        <v>0</v>
      </c>
      <c r="NN282" s="25">
        <f t="shared" si="1068"/>
        <v>35.229999999999997</v>
      </c>
      <c r="NO282" s="25">
        <f t="shared" si="982"/>
        <v>0</v>
      </c>
      <c r="NP282" s="25">
        <f t="shared" si="983"/>
        <v>0</v>
      </c>
      <c r="NQ282" s="25">
        <f t="shared" si="1069"/>
        <v>0</v>
      </c>
      <c r="NR282" s="25">
        <f t="shared" si="984"/>
        <v>0</v>
      </c>
      <c r="NS282" s="25">
        <f t="shared" si="985"/>
        <v>0</v>
      </c>
      <c r="NT282" s="25">
        <f t="shared" si="1070"/>
        <v>0</v>
      </c>
      <c r="NU282" s="25">
        <f t="shared" si="986"/>
        <v>0</v>
      </c>
      <c r="NV282" s="25">
        <f t="shared" si="987"/>
        <v>0</v>
      </c>
      <c r="NW282" s="25">
        <f t="shared" si="1071"/>
        <v>0</v>
      </c>
      <c r="NX282" s="25">
        <f t="shared" si="1072"/>
        <v>35.229999999999997</v>
      </c>
      <c r="NY282" s="25">
        <f t="shared" si="1072"/>
        <v>0</v>
      </c>
      <c r="NZ282" s="25">
        <f t="shared" si="1073"/>
        <v>35.229999999999997</v>
      </c>
      <c r="OA282" s="25">
        <f t="shared" si="1074"/>
        <v>16.2</v>
      </c>
      <c r="OB282" s="25">
        <f t="shared" si="1074"/>
        <v>0</v>
      </c>
      <c r="OC282" s="25">
        <f t="shared" si="1075"/>
        <v>16.2</v>
      </c>
      <c r="OD282" s="25">
        <f t="shared" si="1076"/>
        <v>35.229999999999997</v>
      </c>
      <c r="OE282" s="25">
        <f t="shared" si="1076"/>
        <v>0</v>
      </c>
      <c r="OF282" s="25">
        <f t="shared" si="1076"/>
        <v>35.229999999999997</v>
      </c>
      <c r="OG282" s="25">
        <f t="shared" si="988"/>
        <v>0</v>
      </c>
      <c r="OH282" s="25">
        <f t="shared" si="989"/>
        <v>0</v>
      </c>
      <c r="OI282" s="25">
        <f t="shared" si="990"/>
        <v>0</v>
      </c>
      <c r="OJ282" s="25">
        <f t="shared" si="991"/>
        <v>0</v>
      </c>
      <c r="OK282" s="25">
        <f t="shared" si="992"/>
        <v>0</v>
      </c>
      <c r="OL282" s="25">
        <f t="shared" si="993"/>
        <v>0</v>
      </c>
      <c r="OM282" s="25">
        <f t="shared" si="1077"/>
        <v>0</v>
      </c>
      <c r="ON282" s="25">
        <f t="shared" si="1077"/>
        <v>0</v>
      </c>
      <c r="OO282" s="25">
        <f t="shared" si="1077"/>
        <v>0</v>
      </c>
      <c r="OP282" s="25">
        <f t="shared" si="994"/>
        <v>0</v>
      </c>
      <c r="OQ282" s="25">
        <f t="shared" si="995"/>
        <v>0</v>
      </c>
      <c r="OR282" s="25">
        <f t="shared" si="1078"/>
        <v>0</v>
      </c>
      <c r="OS282" s="19">
        <v>536217.14</v>
      </c>
      <c r="OT282" s="19">
        <v>2370720.9300000002</v>
      </c>
    </row>
    <row r="283" spans="1:410" ht="33" customHeight="1" x14ac:dyDescent="0.25">
      <c r="A283" s="18"/>
      <c r="B283" s="18" t="s">
        <v>1071</v>
      </c>
      <c r="C283" s="18">
        <v>618.91999999999996</v>
      </c>
      <c r="D283" s="16" t="e">
        <f>_xlfn.IFNA(INDEX(#REF!,MATCH(E283,#REF!,0)),0)</f>
        <v>#REF!</v>
      </c>
      <c r="E283" s="18" t="s">
        <v>1091</v>
      </c>
      <c r="F283" s="16" t="s">
        <v>765</v>
      </c>
      <c r="G283" s="16" t="s">
        <v>810</v>
      </c>
      <c r="H283" s="16" t="s">
        <v>767</v>
      </c>
      <c r="I283" s="16" t="s">
        <v>768</v>
      </c>
      <c r="J283" s="16" t="s">
        <v>811</v>
      </c>
      <c r="K283" s="16" t="s">
        <v>770</v>
      </c>
      <c r="L283" s="16" t="s">
        <v>771</v>
      </c>
      <c r="M283" s="18">
        <v>1.8399999999999999</v>
      </c>
      <c r="N283" s="18">
        <v>1.8399999999999999</v>
      </c>
      <c r="O283" s="18">
        <v>2.2399999999999998</v>
      </c>
      <c r="P283" s="18">
        <v>2.2399999999999998</v>
      </c>
      <c r="Q283" s="18">
        <v>0.1</v>
      </c>
      <c r="R283" s="18">
        <v>2.04</v>
      </c>
      <c r="S283" s="18">
        <v>2.04</v>
      </c>
      <c r="T283" s="18">
        <v>0.2</v>
      </c>
      <c r="U283" s="18">
        <v>0</v>
      </c>
      <c r="V283" s="18">
        <v>0</v>
      </c>
      <c r="W283" s="18">
        <v>0</v>
      </c>
      <c r="X283" s="18">
        <v>1.8399999999999999</v>
      </c>
      <c r="Y283" s="18">
        <v>1.7999999999999998</v>
      </c>
      <c r="Z283" s="20">
        <f t="shared" si="996"/>
        <v>1.8</v>
      </c>
      <c r="AA283" s="18">
        <v>0.22</v>
      </c>
      <c r="AB283" s="18">
        <v>0</v>
      </c>
      <c r="AC283" s="18">
        <v>0</v>
      </c>
      <c r="AD283" s="18">
        <v>0</v>
      </c>
      <c r="AE283" s="18">
        <v>0</v>
      </c>
      <c r="AF283" s="18">
        <v>0</v>
      </c>
      <c r="AG283" s="18">
        <v>1.4</v>
      </c>
      <c r="AH283" s="18">
        <v>1.4</v>
      </c>
      <c r="AI283" s="20">
        <f t="shared" si="997"/>
        <v>1.95</v>
      </c>
      <c r="AJ283" s="18">
        <v>0</v>
      </c>
      <c r="AK283" s="18">
        <v>0</v>
      </c>
      <c r="AL283" s="20">
        <f t="shared" si="998"/>
        <v>0</v>
      </c>
      <c r="AM283" s="18">
        <v>1.8399999999999999</v>
      </c>
      <c r="AN283" s="18">
        <v>1.4</v>
      </c>
      <c r="AO283" s="18">
        <v>0.15</v>
      </c>
      <c r="AP283" s="18">
        <v>0.22</v>
      </c>
      <c r="AQ283" s="18">
        <v>0</v>
      </c>
      <c r="AR283" s="18">
        <v>0</v>
      </c>
      <c r="AS283" s="18">
        <v>0</v>
      </c>
      <c r="AT283" s="18">
        <v>0</v>
      </c>
      <c r="AU283" s="18">
        <v>0</v>
      </c>
      <c r="AV283" s="18">
        <v>1</v>
      </c>
      <c r="AW283" s="18">
        <v>0</v>
      </c>
      <c r="AX283" s="18">
        <v>0</v>
      </c>
      <c r="AY283" s="18">
        <v>0</v>
      </c>
      <c r="AZ283" s="18">
        <v>0</v>
      </c>
      <c r="BA283" s="18">
        <v>0</v>
      </c>
      <c r="BB283" s="18">
        <v>0</v>
      </c>
      <c r="BC283" s="18">
        <v>0</v>
      </c>
      <c r="BD283" s="18">
        <v>0</v>
      </c>
      <c r="BE283" s="18">
        <v>2</v>
      </c>
      <c r="BF283" s="18">
        <v>0</v>
      </c>
      <c r="BG283" s="18">
        <v>0</v>
      </c>
      <c r="BH283" s="18">
        <v>0</v>
      </c>
      <c r="BI283" s="18">
        <v>0</v>
      </c>
      <c r="BJ283" s="18">
        <v>0</v>
      </c>
      <c r="BK283" s="18">
        <v>0</v>
      </c>
      <c r="BL283" s="18">
        <v>0</v>
      </c>
      <c r="BM283" s="18">
        <v>0</v>
      </c>
      <c r="BN283" s="18">
        <v>0</v>
      </c>
      <c r="BO283" s="18">
        <v>0</v>
      </c>
      <c r="BP283" s="18">
        <v>0</v>
      </c>
      <c r="BQ283" s="18">
        <v>0</v>
      </c>
      <c r="BR283" s="18">
        <v>0</v>
      </c>
      <c r="BS283" s="18">
        <v>0</v>
      </c>
      <c r="BT283" s="18">
        <v>0</v>
      </c>
      <c r="BU283" s="18">
        <v>0</v>
      </c>
      <c r="BV283" s="18">
        <v>0</v>
      </c>
      <c r="BW283" s="18">
        <v>0</v>
      </c>
      <c r="BX283" s="18">
        <v>0</v>
      </c>
      <c r="BY283" s="18">
        <v>0</v>
      </c>
      <c r="BZ283" s="18">
        <v>0</v>
      </c>
      <c r="CA283" s="16" t="e">
        <f>_xlfn.IFNA(IF(RIGHT(D283,2)="=G",0,INDEX(#REF!,MATCH(E283,#REF!,0))),0)</f>
        <v>#REF!</v>
      </c>
      <c r="CB283" s="16" t="s">
        <v>776</v>
      </c>
      <c r="CC283" s="18">
        <v>0</v>
      </c>
      <c r="CD283" s="18">
        <v>0</v>
      </c>
      <c r="CE283" s="18">
        <v>1.84</v>
      </c>
      <c r="CF283" s="18">
        <v>0.9</v>
      </c>
      <c r="CG283" s="18">
        <v>0.12</v>
      </c>
      <c r="CH283" s="18">
        <v>2</v>
      </c>
      <c r="CI283" s="16" t="s">
        <v>98</v>
      </c>
      <c r="CJ283" s="18">
        <v>0</v>
      </c>
      <c r="CK283" s="20">
        <f t="shared" si="864"/>
        <v>2.2000000000000002</v>
      </c>
      <c r="CL283" s="20">
        <f t="shared" si="999"/>
        <v>2.2000000000000002</v>
      </c>
      <c r="CM283" s="18">
        <v>48.34</v>
      </c>
      <c r="CN283" s="18">
        <v>37.53</v>
      </c>
      <c r="CO283" s="18">
        <v>36.691000000000003</v>
      </c>
      <c r="CP283" s="22">
        <f t="shared" si="865"/>
        <v>37.53</v>
      </c>
      <c r="CQ283" s="22">
        <f t="shared" si="866"/>
        <v>35.33</v>
      </c>
      <c r="CR283" s="22">
        <f t="shared" si="1000"/>
        <v>2.2000000000000002</v>
      </c>
      <c r="CS283" s="22">
        <f t="shared" si="867"/>
        <v>35.43</v>
      </c>
      <c r="CT283" s="22">
        <f t="shared" si="868"/>
        <v>35.630000000000003</v>
      </c>
      <c r="CU283" s="18">
        <v>35.630000000000003</v>
      </c>
      <c r="CV283" s="22">
        <f t="shared" si="1001"/>
        <v>1.8</v>
      </c>
      <c r="CW283" s="22">
        <f t="shared" si="869"/>
        <v>0</v>
      </c>
      <c r="CX283" s="22">
        <f t="shared" si="870"/>
        <v>0</v>
      </c>
      <c r="CY283" s="22">
        <f t="shared" si="871"/>
        <v>37.380000000000003</v>
      </c>
      <c r="CZ283" s="22">
        <f t="shared" si="872"/>
        <v>37.53</v>
      </c>
      <c r="DA283" s="18">
        <v>37.53</v>
      </c>
      <c r="DB283" s="20">
        <f t="shared" si="1002"/>
        <v>2.2000000000000002</v>
      </c>
      <c r="DC283" s="20">
        <f t="shared" si="1003"/>
        <v>0</v>
      </c>
      <c r="DD283" s="20">
        <f t="shared" si="1004"/>
        <v>2.2000000000000002</v>
      </c>
      <c r="DE283" s="20">
        <f t="shared" si="873"/>
        <v>0.1</v>
      </c>
      <c r="DF283" s="20">
        <f t="shared" si="874"/>
        <v>0.2</v>
      </c>
      <c r="DG283" s="20">
        <f t="shared" si="875"/>
        <v>1.9</v>
      </c>
      <c r="DH283" s="20">
        <f t="shared" si="876"/>
        <v>0</v>
      </c>
      <c r="DI283" s="20">
        <f t="shared" si="877"/>
        <v>0</v>
      </c>
      <c r="DJ283" s="20">
        <f t="shared" si="878"/>
        <v>0</v>
      </c>
      <c r="DK283" s="20">
        <f t="shared" si="1005"/>
        <v>2.2000000000000002</v>
      </c>
      <c r="DL283" s="20">
        <f t="shared" si="1006"/>
        <v>0</v>
      </c>
      <c r="DM283" s="20">
        <f t="shared" si="1007"/>
        <v>0</v>
      </c>
      <c r="DN283" s="20">
        <f t="shared" si="1008"/>
        <v>0</v>
      </c>
      <c r="DO283" s="18">
        <v>2.44</v>
      </c>
      <c r="DP283" s="18">
        <v>0</v>
      </c>
      <c r="DQ283" s="18">
        <v>1</v>
      </c>
      <c r="DR283" s="18">
        <v>1</v>
      </c>
      <c r="DS283" s="25">
        <f t="shared" si="1009"/>
        <v>2.44</v>
      </c>
      <c r="DT283" s="25">
        <f t="shared" si="1010"/>
        <v>0</v>
      </c>
      <c r="DU283" s="25">
        <f t="shared" si="1011"/>
        <v>5.37</v>
      </c>
      <c r="DV283" s="25">
        <f t="shared" si="1012"/>
        <v>0</v>
      </c>
      <c r="DW283" s="25">
        <f t="shared" si="1013"/>
        <v>5.37</v>
      </c>
      <c r="DX283" s="25">
        <f t="shared" si="1014"/>
        <v>12.03</v>
      </c>
      <c r="DY283" s="25">
        <f t="shared" si="1015"/>
        <v>0</v>
      </c>
      <c r="DZ283" s="25">
        <f t="shared" si="1016"/>
        <v>12.03</v>
      </c>
      <c r="EA283" s="25">
        <f t="shared" si="1017"/>
        <v>7.77</v>
      </c>
      <c r="EB283" s="25">
        <f t="shared" si="1018"/>
        <v>0</v>
      </c>
      <c r="EC283" s="25">
        <f t="shared" si="1019"/>
        <v>7.77</v>
      </c>
      <c r="ED283" s="25">
        <f t="shared" si="1020"/>
        <v>4.26</v>
      </c>
      <c r="EE283" s="25">
        <f t="shared" si="1020"/>
        <v>0</v>
      </c>
      <c r="EF283" s="25">
        <f t="shared" si="1021"/>
        <v>4.26</v>
      </c>
      <c r="EG283" s="25">
        <f t="shared" si="1022"/>
        <v>7.77</v>
      </c>
      <c r="EH283" s="25">
        <f t="shared" si="1022"/>
        <v>0</v>
      </c>
      <c r="EI283" s="25">
        <f t="shared" si="1023"/>
        <v>7.77</v>
      </c>
      <c r="EJ283" s="18">
        <v>618.91999999999996</v>
      </c>
      <c r="EK283" s="18">
        <v>668.66</v>
      </c>
      <c r="EL283" s="18" t="s">
        <v>1091</v>
      </c>
      <c r="EM283" s="18" t="s">
        <v>1092</v>
      </c>
      <c r="EN283" s="16" t="s">
        <v>774</v>
      </c>
      <c r="EO283" s="16" t="s">
        <v>132</v>
      </c>
      <c r="EP283" s="16" t="e">
        <f>IF(OR(EN283="Cống tròn",EN283="Cống hộp",EN283="Ống nhựa"),INDEX(#REF!,MATCH(E283,#REF!,0)),IF(OR(EN283="Rãnh xây",EN283="Rãnh bê tông"),INDEX(#REF!,MATCH(E283,#REF!,0)),0))</f>
        <v>#REF!</v>
      </c>
      <c r="EQ283" s="18">
        <v>48.34</v>
      </c>
      <c r="ER283" s="18">
        <v>1</v>
      </c>
      <c r="ES283" s="25">
        <f t="shared" si="1024"/>
        <v>48</v>
      </c>
      <c r="ET283" s="1" t="e">
        <f>_xlfn.IFNA(IF(EN283="Cống tròn",INDEX(#REF!,MATCH(E283,#REF!,0)),IF(EN283="Cống hộp",INDEX(#REF!,MATCH(E283,#REF!,0)),EU283&amp;" ,"&amp;EV283)),0)</f>
        <v>#REF!</v>
      </c>
      <c r="EU283" s="16" t="s">
        <v>769</v>
      </c>
      <c r="EV283" s="16" t="s">
        <v>775</v>
      </c>
      <c r="EW283" s="16" t="e">
        <f>_xlfn.IFNA(INDEX(#REF!,MATCH(E283,#REF!,0)),0)</f>
        <v>#REF!</v>
      </c>
      <c r="EX283" s="16"/>
      <c r="EY283" s="18">
        <v>0</v>
      </c>
      <c r="EZ283" s="18">
        <v>0</v>
      </c>
      <c r="FA283" s="18">
        <v>0</v>
      </c>
      <c r="FB283" s="19">
        <v>0</v>
      </c>
      <c r="FC283" s="19">
        <v>0</v>
      </c>
      <c r="FD283" s="25">
        <f t="shared" si="879"/>
        <v>0</v>
      </c>
      <c r="FE283" s="25">
        <f t="shared" si="1025"/>
        <v>0</v>
      </c>
      <c r="FF283" s="18">
        <v>0.1</v>
      </c>
      <c r="FG283" s="18">
        <v>2</v>
      </c>
      <c r="FH283" s="18">
        <v>1</v>
      </c>
      <c r="FI283" s="25">
        <f t="shared" si="1026"/>
        <v>1.2</v>
      </c>
      <c r="FJ283" s="18">
        <v>0</v>
      </c>
      <c r="FK283" s="18">
        <v>0</v>
      </c>
      <c r="FL283" s="18">
        <v>0.2</v>
      </c>
      <c r="FM283" s="18">
        <v>1.4</v>
      </c>
      <c r="FN283" s="18">
        <v>0</v>
      </c>
      <c r="FO283" s="25">
        <f t="shared" si="1027"/>
        <v>1.4</v>
      </c>
      <c r="FP283" s="18">
        <v>1.4999999999999999E-2</v>
      </c>
      <c r="FQ283" s="18">
        <v>1</v>
      </c>
      <c r="FR283" s="25">
        <f t="shared" si="880"/>
        <v>47</v>
      </c>
      <c r="FS283" s="25">
        <f t="shared" si="881"/>
        <v>0.69</v>
      </c>
      <c r="FT283" s="25">
        <f t="shared" si="882"/>
        <v>47.69</v>
      </c>
      <c r="FU283" s="25">
        <f t="shared" si="883"/>
        <v>-0.65000000000000568</v>
      </c>
      <c r="FV283" s="25" t="str">
        <f t="shared" si="1028"/>
        <v>Thêm 01</v>
      </c>
      <c r="FW283" s="25">
        <f t="shared" si="1029"/>
        <v>0.36</v>
      </c>
      <c r="FX283" s="16"/>
      <c r="FY283" s="16"/>
      <c r="FZ283" s="16"/>
      <c r="GA283" s="16"/>
      <c r="GB283" s="19">
        <v>0</v>
      </c>
      <c r="GC283" s="19">
        <v>0</v>
      </c>
      <c r="GD283" s="19">
        <v>0</v>
      </c>
      <c r="GE283" s="19">
        <v>0</v>
      </c>
      <c r="GF283" s="19">
        <v>0</v>
      </c>
      <c r="GG283" s="19">
        <v>0</v>
      </c>
      <c r="GH283" s="19">
        <v>0</v>
      </c>
      <c r="GI283" s="19">
        <v>0</v>
      </c>
      <c r="GJ283" s="19">
        <v>0</v>
      </c>
      <c r="GK283" s="19">
        <v>0</v>
      </c>
      <c r="GL283" s="25">
        <f t="shared" si="884"/>
        <v>0</v>
      </c>
      <c r="GM283" s="25">
        <f t="shared" si="1030"/>
        <v>0</v>
      </c>
      <c r="GN283" s="19">
        <v>0</v>
      </c>
      <c r="GO283" s="19">
        <v>0</v>
      </c>
      <c r="GP283" s="19">
        <v>0</v>
      </c>
      <c r="GQ283" s="19">
        <v>0</v>
      </c>
      <c r="GR283" s="1" t="e">
        <f>_xlfn.IFNA(INDEX(#REF!,MATCH(E283,#REF!,0)),0)</f>
        <v>#REF!</v>
      </c>
      <c r="GS283" s="16"/>
      <c r="GT283" s="18">
        <v>0</v>
      </c>
      <c r="GU283" s="18">
        <v>0</v>
      </c>
      <c r="GV283" s="18">
        <v>0</v>
      </c>
      <c r="GW283" s="18">
        <v>0</v>
      </c>
      <c r="GX283" s="25">
        <f t="shared" si="885"/>
        <v>0</v>
      </c>
      <c r="GY283" s="25">
        <f t="shared" si="886"/>
        <v>0</v>
      </c>
      <c r="GZ283" s="25">
        <f t="shared" si="1031"/>
        <v>0</v>
      </c>
      <c r="HA283" s="1" t="e" cm="1">
        <f t="array" ref="HA283">INDEX(#REF!,MATCH(EJ283&amp;EK283&amp;HD283&amp;HE283&amp;HF283,#REF!&amp;#REF!&amp;#REF!&amp;#REF!&amp;#REF!,0))</f>
        <v>#REF!</v>
      </c>
      <c r="HB283" s="16"/>
      <c r="HC283" s="25">
        <f t="shared" si="1032"/>
        <v>0</v>
      </c>
      <c r="HD283" s="18">
        <v>0</v>
      </c>
      <c r="HE283" s="18">
        <v>0</v>
      </c>
      <c r="HF283" s="18">
        <v>0</v>
      </c>
      <c r="HG283" s="1" t="e" cm="1">
        <f t="array" ref="HG283">INDEX(#REF!,MATCH(EJ283&amp;EK283&amp;HJ283&amp;HK283&amp;HL283,#REF!&amp;#REF!&amp;#REF!&amp;#REF!&amp;#REF!,0))</f>
        <v>#REF!</v>
      </c>
      <c r="HH283" s="16"/>
      <c r="HI283" s="25">
        <f t="shared" si="1033"/>
        <v>0</v>
      </c>
      <c r="HJ283" s="25">
        <f t="shared" si="1034"/>
        <v>0</v>
      </c>
      <c r="HK283" s="19">
        <v>0</v>
      </c>
      <c r="HL283" s="19">
        <v>0</v>
      </c>
      <c r="HM283" s="18">
        <v>0.01</v>
      </c>
      <c r="HN283" s="18">
        <v>1</v>
      </c>
      <c r="HO283" s="25">
        <f t="shared" si="1035"/>
        <v>0</v>
      </c>
      <c r="HP283" s="25">
        <f t="shared" si="1036"/>
        <v>0</v>
      </c>
      <c r="HQ283" s="25">
        <f t="shared" si="1037"/>
        <v>0</v>
      </c>
      <c r="HR283" s="25">
        <f t="shared" si="1038"/>
        <v>0</v>
      </c>
      <c r="HS283" s="25">
        <f t="shared" si="1039"/>
        <v>0</v>
      </c>
      <c r="HT283" s="19">
        <v>0</v>
      </c>
      <c r="HU283" s="19">
        <v>0</v>
      </c>
      <c r="HV283" s="19">
        <v>0</v>
      </c>
      <c r="HW283" s="25">
        <f t="shared" si="1040"/>
        <v>0</v>
      </c>
      <c r="HX283" s="19">
        <v>0</v>
      </c>
      <c r="HY283" s="19">
        <v>0</v>
      </c>
      <c r="HZ283" s="18">
        <v>37.53</v>
      </c>
      <c r="IA283" s="20">
        <f>ROUND(IF(EN283="Cống tròn",IF(EN283="Cống tròn",IF(EU283="Không có móng",IQ283-FF283,IF(EU283="Đế",IP283-FN283,IF(OR(EU283="Móng bê tông",EU283="Móng bê tông kết hợp đế"),II283-FJ283,0))),0),IF(EN283="Cống hộp",IF(AND(EN283="Cống hộp",EU283="Không có móng"),IQ283-GF283,IF(AND(EN283="Cống hộp",EU283="Móng bê tông"),IJ283-GB283,0)),IF(OR(EN283="Rãnh xây",EN283="Rãnh bê tông"),IF(OR(EN283="Rãnh xây",EN283="Rãnh bê tông"),IK283-GB283,0),IF(EN283="Ống nhựa",IF(AND(EN283="Ống nhựa",EU283="Không đắp cát"),IQ283-HT283,IF(AND(EN283="Ống nhựa",EU283="Đắp cát"),IH283-HX283,0)),IF(EN283="Rãnh thang",IF(EN283="Rãnh thang",IF(EU283="Móng bê tông",#REF!-#REF!,IQ283),0),0))))),2)</f>
        <v>35.630000000000003</v>
      </c>
      <c r="IB283" s="20">
        <f t="shared" si="1041"/>
        <v>1.8999999999999986</v>
      </c>
      <c r="IC283" s="20">
        <f t="shared" si="887"/>
        <v>35.629999999999995</v>
      </c>
      <c r="ID283" s="20">
        <f t="shared" si="888"/>
        <v>0</v>
      </c>
      <c r="IE283" s="20">
        <f t="shared" si="889"/>
        <v>0</v>
      </c>
      <c r="IF283" s="20">
        <f t="shared" si="890"/>
        <v>0</v>
      </c>
      <c r="IG283" s="20">
        <f>IF(EN283="Rãnh thang",IF(AND(EN283="Rãnh thang",EU283="Móng bê tông"),IQ283-#REF!,0),IF(EN283="Ống nhựa",IF(AND(EN283="Ống nhựa",EU283="Đắp cát"),IQ283-HT283,0),IF(EN283="Cống tròn",IF(EN283="Cống tròn",IF(OR(EU283="Móng bê tông",EU283="Móng bê tông kết hợp đế"),IM283-FL283,0),0),IF(EN283="Cống hộp",IF(AND(EN283="Cống hộp",EU283="Móng bê tông"),IN283-GD283,0),IF(OR(EN283="Rãnh xây",EN283="Rãnh bê tông"),IF(AND(EN283="Rãnh xây",EU283="Móng bê tông"),IO283-GD283,IF(AND(EN283="Rãnh bê tông",EU283="Móng bê tông"),IO283-GD283,0)),0)))))</f>
        <v>35.629999999999995</v>
      </c>
      <c r="IH283" s="20">
        <f t="shared" si="891"/>
        <v>0</v>
      </c>
      <c r="II283" s="20">
        <f t="shared" si="892"/>
        <v>35.629999999999995</v>
      </c>
      <c r="IJ283" s="20">
        <f t="shared" si="893"/>
        <v>0</v>
      </c>
      <c r="IK283" s="20">
        <f t="shared" si="894"/>
        <v>0</v>
      </c>
      <c r="IL283" s="20">
        <f t="shared" si="895"/>
        <v>35.83</v>
      </c>
      <c r="IM283" s="20">
        <f t="shared" si="896"/>
        <v>35.83</v>
      </c>
      <c r="IN283" s="20">
        <f t="shared" si="897"/>
        <v>0</v>
      </c>
      <c r="IO283" s="20">
        <f t="shared" si="898"/>
        <v>0</v>
      </c>
      <c r="IP283" s="20">
        <f t="shared" si="899"/>
        <v>0</v>
      </c>
      <c r="IQ283" s="18">
        <v>35.93</v>
      </c>
      <c r="IR283" s="25">
        <f t="shared" si="1042"/>
        <v>0</v>
      </c>
      <c r="IS283" s="25">
        <f t="shared" si="900"/>
        <v>0</v>
      </c>
      <c r="IT283" s="25">
        <f t="shared" si="901"/>
        <v>0</v>
      </c>
      <c r="IU283" s="25">
        <f>ROUND(IF(EN283="Cống tròn",IF(EN283="Cống tròn",IV283+FF283,0),IF(EN283="Cống hộp",IF(EN283="Cống hộp",IV283+GP283,0),IF(OR(EN283="Rãnh xây",EN283="Rãnh bê tông"),IF(OR(EN283="Rãnh xây",EN283="Rãnh bê tông"),IV283+GP283,0),IF(EN283="ống nhựa",IF(EN283="Ống nhựa",IV283+HT283,0),IF(EN283="Rãnh thang",IF(EN283="Rãnh thang",IQ283+#REF!,0),0))))),2)</f>
        <v>36.96</v>
      </c>
      <c r="IV283" s="18">
        <v>36.86</v>
      </c>
      <c r="IW283" s="25">
        <f t="shared" si="902"/>
        <v>36.96</v>
      </c>
      <c r="IX283" s="25">
        <f t="shared" si="903"/>
        <v>0</v>
      </c>
      <c r="IY283" s="25">
        <f t="shared" si="904"/>
        <v>0</v>
      </c>
      <c r="IZ283" s="25">
        <f t="shared" si="905"/>
        <v>0</v>
      </c>
      <c r="JA283" s="25">
        <f t="shared" si="906"/>
        <v>0</v>
      </c>
      <c r="JB283" s="18">
        <v>37.450000000000003</v>
      </c>
      <c r="JC283" s="20">
        <f>ROUND(IF(EN283="Cống tròn",IF(EN283="Cống tròn",IF(EU283="Không có móng",JS283-FF283,IF(EU283="Đế",JR283-FN283,IF(OR(EU283="Móng bê tông",EU283="Móng bê tông kết hợp đế"),JK283-FJ283,0))),0),IF(EN283="Cống hộp",IF(AND(EN283="Cống hộp",EU283="Không có móng"),JS283-GF283,IF(AND(EN283="Cống hộp",EU283="Móng bê tông"),JL283-GB283,0)),IF(OR(EN283="Rãnh xây",EN283="Rãnh bê tông"),IF(OR(EN283="Rãnh xây",EN283="Rãnh bê tông"),JM283-GB283,0),IF(EN283="Ống nhựa",IF(AND(EN283="Ống nhựa",EU283="Không đắp cát"),JS283-HT283,IF(AND(EN283="Ống nhựa",EU283="Đắp cát"),JJ283-HX283,0)),IF(EN283="Rãnh thang",IF(EN283="Rãnh thang",IF(EU283="Móng bê tông",#REF!-#REF!,JS283),0),0))))),2)</f>
        <v>35.56</v>
      </c>
      <c r="JD283" s="20">
        <f t="shared" si="1043"/>
        <v>1.8900000000000006</v>
      </c>
      <c r="JE283" s="20">
        <f t="shared" si="907"/>
        <v>35.559999999999995</v>
      </c>
      <c r="JF283" s="20">
        <f t="shared" si="908"/>
        <v>0</v>
      </c>
      <c r="JG283" s="20">
        <f t="shared" si="909"/>
        <v>0</v>
      </c>
      <c r="JH283" s="20">
        <f t="shared" si="910"/>
        <v>0</v>
      </c>
      <c r="JI283" s="20">
        <f>IF(EN283="Rãnh thang",IF(AND(EN283="Rãnh thang",EU283="Móng bê tông"),JS283-#REF!,0),IF(EN283="Ống nhựa",IF(AND(EN283="Ống nhựa",EU283="Đắp cát"),JS283-HT283,0),IF(EN283="Cống tròn",IF(EN283="Cống tròn",IF(OR(EU283="Móng bê tông",EU283="Móng bê tông kết hợp đế"),JO283-FL283,0),0),IF(EN283="Cống hộp",IF(AND(EN283="Cống hộp",EU283="Móng bê tông"),JP283-GD283,0),IF(OR(EN283="Rãnh xây",EN283="Rãnh bê tông"),IF(AND(EN283="Rãnh xây",EU283="Móng bê tông"),JQ283-GD283,IF(AND(EN283="Rãnh bê tông",EU283="Móng bê tông"),JQ283-GD283,0)),0)))))</f>
        <v>35.559999999999995</v>
      </c>
      <c r="JJ283" s="20">
        <f t="shared" si="911"/>
        <v>0</v>
      </c>
      <c r="JK283" s="20">
        <f t="shared" si="912"/>
        <v>35.559999999999995</v>
      </c>
      <c r="JL283" s="20">
        <f t="shared" si="913"/>
        <v>0</v>
      </c>
      <c r="JM283" s="20">
        <f t="shared" si="914"/>
        <v>0</v>
      </c>
      <c r="JN283" s="20">
        <f t="shared" si="915"/>
        <v>35.76</v>
      </c>
      <c r="JO283" s="20">
        <f t="shared" si="916"/>
        <v>35.76</v>
      </c>
      <c r="JP283" s="20">
        <f t="shared" si="917"/>
        <v>0</v>
      </c>
      <c r="JQ283" s="20">
        <f t="shared" si="918"/>
        <v>0</v>
      </c>
      <c r="JR283" s="20">
        <f t="shared" si="919"/>
        <v>0</v>
      </c>
      <c r="JS283" s="26">
        <v>35.86</v>
      </c>
      <c r="JT283" s="25">
        <f t="shared" si="1044"/>
        <v>0</v>
      </c>
      <c r="JU283" s="25">
        <f t="shared" si="920"/>
        <v>0</v>
      </c>
      <c r="JV283" s="25">
        <f t="shared" si="921"/>
        <v>0</v>
      </c>
      <c r="JW283" s="25">
        <f>ROUND(IF(EN283="Cống tròn",IF(EN283="Cống tròn",JX283+FF283,0),IF(EN283="Cống hộp",IF(EN283="Cống hộp",JX283+GP283,0),IF(OR(EN283="Rãnh xây",EN283="Rãnh bê tông"),IF(OR(EN283="Rãnh xây",EN283="Rãnh bê tông"),JX283+GP283,0),IF(EN283="ống nhựa",IF(EN283="Ống nhựa",JX283+HT283,0),IF(EN283="Rãnh thang",IF(EN283="Rãnh thang",JS283+#REF!,0),0))))),2)</f>
        <v>36.96</v>
      </c>
      <c r="JX283" s="27">
        <v>36.86</v>
      </c>
      <c r="JY283" s="25">
        <f t="shared" si="922"/>
        <v>36.96</v>
      </c>
      <c r="JZ283" s="25">
        <f t="shared" si="923"/>
        <v>0</v>
      </c>
      <c r="KA283" s="25">
        <f t="shared" si="924"/>
        <v>0</v>
      </c>
      <c r="KB283" s="25">
        <f t="shared" si="925"/>
        <v>0</v>
      </c>
      <c r="KC283" s="25">
        <f t="shared" si="926"/>
        <v>0</v>
      </c>
      <c r="KD283" s="28" t="s">
        <v>98</v>
      </c>
      <c r="KE283" s="27">
        <v>0</v>
      </c>
      <c r="KF283" s="25">
        <f t="shared" si="927"/>
        <v>1.8999999999999986</v>
      </c>
      <c r="KG283" s="25">
        <f t="shared" si="1045"/>
        <v>1.8999999999999986</v>
      </c>
      <c r="KH283" s="27">
        <v>0</v>
      </c>
      <c r="KI283" s="25">
        <f t="shared" si="928"/>
        <v>1.8900000000000006</v>
      </c>
      <c r="KJ283" s="25">
        <f t="shared" si="1046"/>
        <v>1.8900000000000006</v>
      </c>
      <c r="KK283" s="25">
        <f t="shared" si="929"/>
        <v>0</v>
      </c>
      <c r="KL283" s="25">
        <f t="shared" si="930"/>
        <v>0</v>
      </c>
      <c r="KM283" s="25">
        <f t="shared" si="1047"/>
        <v>0</v>
      </c>
      <c r="KN283" s="25">
        <f t="shared" si="931"/>
        <v>0</v>
      </c>
      <c r="KO283" s="25">
        <f t="shared" si="932"/>
        <v>0</v>
      </c>
      <c r="KP283" s="25">
        <f t="shared" si="1048"/>
        <v>0</v>
      </c>
      <c r="KQ283" s="25">
        <f t="shared" si="933"/>
        <v>0.2</v>
      </c>
      <c r="KR283" s="25">
        <f t="shared" si="934"/>
        <v>0.2</v>
      </c>
      <c r="KS283" s="25">
        <f t="shared" si="1049"/>
        <v>0.2</v>
      </c>
      <c r="KT283" s="25">
        <f t="shared" si="935"/>
        <v>0</v>
      </c>
      <c r="KU283" s="25">
        <f t="shared" si="936"/>
        <v>0</v>
      </c>
      <c r="KV283" s="25">
        <f t="shared" si="1050"/>
        <v>0</v>
      </c>
      <c r="KW283" s="25">
        <f t="shared" si="863"/>
        <v>0</v>
      </c>
      <c r="KX283" s="25">
        <f t="shared" si="937"/>
        <v>0</v>
      </c>
      <c r="KY283" s="25">
        <f t="shared" si="1051"/>
        <v>0</v>
      </c>
      <c r="KZ283" s="25">
        <f t="shared" si="938"/>
        <v>0</v>
      </c>
      <c r="LA283" s="25">
        <f t="shared" si="939"/>
        <v>0</v>
      </c>
      <c r="LB283" s="25">
        <f t="shared" si="1052"/>
        <v>0</v>
      </c>
      <c r="LC283" s="25">
        <f t="shared" si="940"/>
        <v>1.4</v>
      </c>
      <c r="LD283" s="25">
        <f t="shared" si="941"/>
        <v>1.4</v>
      </c>
      <c r="LE283" s="25">
        <f t="shared" si="1053"/>
        <v>1.4</v>
      </c>
      <c r="LF283" s="25">
        <f t="shared" si="942"/>
        <v>0</v>
      </c>
      <c r="LG283" s="25">
        <f t="shared" si="943"/>
        <v>0</v>
      </c>
      <c r="LH283" s="25">
        <f t="shared" si="1054"/>
        <v>0</v>
      </c>
      <c r="LI283" s="25">
        <f t="shared" si="944"/>
        <v>0</v>
      </c>
      <c r="LJ283" s="25">
        <f t="shared" si="945"/>
        <v>0</v>
      </c>
      <c r="LK283" s="25">
        <f t="shared" si="1055"/>
        <v>0</v>
      </c>
      <c r="LL283" s="25">
        <f t="shared" si="946"/>
        <v>0</v>
      </c>
      <c r="LM283" s="25">
        <f t="shared" si="947"/>
        <v>0</v>
      </c>
      <c r="LN283" s="25">
        <f t="shared" si="1056"/>
        <v>0</v>
      </c>
      <c r="LO283" s="25">
        <f t="shared" si="948"/>
        <v>0</v>
      </c>
      <c r="LP283" s="25">
        <f t="shared" si="949"/>
        <v>0</v>
      </c>
      <c r="LQ283" s="25">
        <f t="shared" si="1057"/>
        <v>0</v>
      </c>
      <c r="LR283" s="25">
        <f t="shared" si="950"/>
        <v>0</v>
      </c>
      <c r="LS283" s="25">
        <f t="shared" si="951"/>
        <v>0</v>
      </c>
      <c r="LT283" s="25">
        <f t="shared" si="1058"/>
        <v>0</v>
      </c>
      <c r="LU283" s="25">
        <f t="shared" si="952"/>
        <v>0</v>
      </c>
      <c r="LV283" s="25">
        <f t="shared" si="953"/>
        <v>0</v>
      </c>
      <c r="LW283" s="25">
        <f t="shared" si="1059"/>
        <v>0</v>
      </c>
      <c r="LX283" s="25">
        <f t="shared" si="954"/>
        <v>0</v>
      </c>
      <c r="LY283" s="25">
        <f t="shared" si="955"/>
        <v>0</v>
      </c>
      <c r="LZ283" s="25">
        <f t="shared" si="1060"/>
        <v>0</v>
      </c>
      <c r="MA283" s="25">
        <f t="shared" si="956"/>
        <v>0</v>
      </c>
      <c r="MB283" s="25">
        <f t="shared" si="957"/>
        <v>0</v>
      </c>
      <c r="MC283" s="25">
        <f t="shared" si="1061"/>
        <v>0</v>
      </c>
      <c r="MD283" s="25">
        <f t="shared" si="958"/>
        <v>0</v>
      </c>
      <c r="ME283" s="25">
        <f t="shared" si="959"/>
        <v>0</v>
      </c>
      <c r="MF283" s="25">
        <f t="shared" si="1062"/>
        <v>0</v>
      </c>
      <c r="MG283" s="25">
        <f t="shared" si="960"/>
        <v>0</v>
      </c>
      <c r="MH283" s="25">
        <f t="shared" si="961"/>
        <v>0</v>
      </c>
      <c r="MI283" s="25">
        <f t="shared" si="1063"/>
        <v>0</v>
      </c>
      <c r="MJ283" s="25">
        <f t="shared" si="962"/>
        <v>0</v>
      </c>
      <c r="MK283" s="25">
        <f t="shared" si="963"/>
        <v>0</v>
      </c>
      <c r="ML283" s="25">
        <f t="shared" si="1064"/>
        <v>0</v>
      </c>
      <c r="MM283" s="25">
        <f t="shared" si="964"/>
        <v>0</v>
      </c>
      <c r="MN283" s="25">
        <f t="shared" si="965"/>
        <v>0</v>
      </c>
      <c r="MO283" s="25">
        <f t="shared" si="1065"/>
        <v>0</v>
      </c>
      <c r="MP283" s="25">
        <f t="shared" si="966"/>
        <v>0</v>
      </c>
      <c r="MQ283" s="25">
        <f t="shared" si="967"/>
        <v>0</v>
      </c>
      <c r="MR283" s="25">
        <f t="shared" si="1066"/>
        <v>0</v>
      </c>
      <c r="MS283" s="29">
        <v>1.4</v>
      </c>
      <c r="MT283" s="29">
        <v>0</v>
      </c>
      <c r="MU283" s="29">
        <v>1</v>
      </c>
      <c r="MV283" s="29">
        <v>1</v>
      </c>
      <c r="MW283" s="25">
        <f t="shared" si="968"/>
        <v>1.4</v>
      </c>
      <c r="MX283" s="25">
        <f t="shared" si="969"/>
        <v>2.66</v>
      </c>
      <c r="MY283" s="25">
        <f t="shared" si="970"/>
        <v>0</v>
      </c>
      <c r="MZ283" s="25">
        <f t="shared" si="971"/>
        <v>0</v>
      </c>
      <c r="NA283" s="25">
        <f t="shared" si="972"/>
        <v>1.4</v>
      </c>
      <c r="NB283" s="25">
        <f t="shared" si="973"/>
        <v>2.65</v>
      </c>
      <c r="NC283" s="25">
        <f t="shared" si="974"/>
        <v>0</v>
      </c>
      <c r="ND283" s="25">
        <f t="shared" si="975"/>
        <v>0</v>
      </c>
      <c r="NE283" s="25">
        <f t="shared" si="1067"/>
        <v>1.4</v>
      </c>
      <c r="NF283" s="25">
        <f t="shared" si="1067"/>
        <v>2.6550000000000002</v>
      </c>
      <c r="NG283" s="25">
        <f t="shared" si="1067"/>
        <v>0</v>
      </c>
      <c r="NH283" s="25">
        <f t="shared" si="976"/>
        <v>0</v>
      </c>
      <c r="NI283" s="25">
        <f t="shared" si="977"/>
        <v>128.34</v>
      </c>
      <c r="NJ283" s="25">
        <f t="shared" si="978"/>
        <v>0</v>
      </c>
      <c r="NK283" s="25">
        <f t="shared" si="979"/>
        <v>128.34</v>
      </c>
      <c r="NL283" s="25">
        <f t="shared" si="980"/>
        <v>87.91</v>
      </c>
      <c r="NM283" s="25">
        <f t="shared" si="981"/>
        <v>0</v>
      </c>
      <c r="NN283" s="25">
        <f t="shared" si="1068"/>
        <v>87.91</v>
      </c>
      <c r="NO283" s="25">
        <f t="shared" si="982"/>
        <v>0</v>
      </c>
      <c r="NP283" s="25">
        <f t="shared" si="983"/>
        <v>0</v>
      </c>
      <c r="NQ283" s="25">
        <f t="shared" si="1069"/>
        <v>0</v>
      </c>
      <c r="NR283" s="25">
        <f t="shared" si="984"/>
        <v>0</v>
      </c>
      <c r="NS283" s="25">
        <f t="shared" si="985"/>
        <v>0</v>
      </c>
      <c r="NT283" s="25">
        <f t="shared" si="1070"/>
        <v>0</v>
      </c>
      <c r="NU283" s="25">
        <f t="shared" si="986"/>
        <v>0</v>
      </c>
      <c r="NV283" s="25">
        <f t="shared" si="987"/>
        <v>0</v>
      </c>
      <c r="NW283" s="25">
        <f t="shared" si="1071"/>
        <v>0</v>
      </c>
      <c r="NX283" s="25">
        <f t="shared" si="1072"/>
        <v>87.91</v>
      </c>
      <c r="NY283" s="25">
        <f t="shared" si="1072"/>
        <v>0</v>
      </c>
      <c r="NZ283" s="25">
        <f t="shared" si="1073"/>
        <v>87.91</v>
      </c>
      <c r="OA283" s="25">
        <f t="shared" si="1074"/>
        <v>40.43</v>
      </c>
      <c r="OB283" s="25">
        <f t="shared" si="1074"/>
        <v>0</v>
      </c>
      <c r="OC283" s="25">
        <f t="shared" si="1075"/>
        <v>40.43</v>
      </c>
      <c r="OD283" s="25">
        <f t="shared" si="1076"/>
        <v>87.91</v>
      </c>
      <c r="OE283" s="25">
        <f t="shared" si="1076"/>
        <v>0</v>
      </c>
      <c r="OF283" s="25">
        <f t="shared" si="1076"/>
        <v>87.91</v>
      </c>
      <c r="OG283" s="25">
        <f t="shared" si="988"/>
        <v>0</v>
      </c>
      <c r="OH283" s="25">
        <f t="shared" si="989"/>
        <v>0</v>
      </c>
      <c r="OI283" s="25">
        <f t="shared" si="990"/>
        <v>0</v>
      </c>
      <c r="OJ283" s="25">
        <f t="shared" si="991"/>
        <v>0</v>
      </c>
      <c r="OK283" s="25">
        <f t="shared" si="992"/>
        <v>0</v>
      </c>
      <c r="OL283" s="25">
        <f t="shared" si="993"/>
        <v>0</v>
      </c>
      <c r="OM283" s="25">
        <f t="shared" si="1077"/>
        <v>0</v>
      </c>
      <c r="ON283" s="25">
        <f t="shared" si="1077"/>
        <v>0</v>
      </c>
      <c r="OO283" s="25">
        <f t="shared" si="1077"/>
        <v>0</v>
      </c>
      <c r="OP283" s="25">
        <f t="shared" si="994"/>
        <v>0</v>
      </c>
      <c r="OQ283" s="25">
        <f t="shared" si="995"/>
        <v>0</v>
      </c>
      <c r="OR283" s="25">
        <f t="shared" si="1078"/>
        <v>0</v>
      </c>
      <c r="OS283" s="19">
        <v>536217.23</v>
      </c>
      <c r="OT283" s="19">
        <v>2370742.09</v>
      </c>
    </row>
    <row r="284" spans="1:410" ht="33" customHeight="1" x14ac:dyDescent="0.25">
      <c r="A284" s="18"/>
      <c r="B284" s="18" t="s">
        <v>1071</v>
      </c>
      <c r="C284" s="18">
        <v>668.66</v>
      </c>
      <c r="D284" s="16" t="e">
        <f>_xlfn.IFNA(INDEX(#REF!,MATCH(E284,#REF!,0)),0)</f>
        <v>#REF!</v>
      </c>
      <c r="E284" s="18" t="s">
        <v>1092</v>
      </c>
      <c r="F284" s="16" t="s">
        <v>765</v>
      </c>
      <c r="G284" s="16" t="s">
        <v>810</v>
      </c>
      <c r="H284" s="16" t="s">
        <v>767</v>
      </c>
      <c r="I284" s="16" t="s">
        <v>768</v>
      </c>
      <c r="J284" s="16" t="s">
        <v>811</v>
      </c>
      <c r="K284" s="16" t="s">
        <v>770</v>
      </c>
      <c r="L284" s="16" t="s">
        <v>771</v>
      </c>
      <c r="M284" s="18">
        <v>1.8399999999999999</v>
      </c>
      <c r="N284" s="18">
        <v>1.8399999999999999</v>
      </c>
      <c r="O284" s="18">
        <v>2.2399999999999998</v>
      </c>
      <c r="P284" s="18">
        <v>2.2399999999999998</v>
      </c>
      <c r="Q284" s="18">
        <v>0.1</v>
      </c>
      <c r="R284" s="18">
        <v>2.04</v>
      </c>
      <c r="S284" s="18">
        <v>2.04</v>
      </c>
      <c r="T284" s="18">
        <v>0.2</v>
      </c>
      <c r="U284" s="18">
        <v>0</v>
      </c>
      <c r="V284" s="18">
        <v>0</v>
      </c>
      <c r="W284" s="18">
        <v>0</v>
      </c>
      <c r="X284" s="18">
        <v>1.8399999999999999</v>
      </c>
      <c r="Y284" s="18">
        <v>1.7999999999999998</v>
      </c>
      <c r="Z284" s="20">
        <f t="shared" si="996"/>
        <v>1.7</v>
      </c>
      <c r="AA284" s="18">
        <v>0.22</v>
      </c>
      <c r="AB284" s="18">
        <v>0</v>
      </c>
      <c r="AC284" s="18">
        <v>0</v>
      </c>
      <c r="AD284" s="18">
        <v>0</v>
      </c>
      <c r="AE284" s="18">
        <v>0</v>
      </c>
      <c r="AF284" s="18">
        <v>0</v>
      </c>
      <c r="AG284" s="18">
        <v>1.4</v>
      </c>
      <c r="AH284" s="18">
        <v>1.4</v>
      </c>
      <c r="AI284" s="20">
        <f t="shared" si="997"/>
        <v>1.8499999999999999</v>
      </c>
      <c r="AJ284" s="18">
        <v>0</v>
      </c>
      <c r="AK284" s="18">
        <v>0</v>
      </c>
      <c r="AL284" s="20">
        <f t="shared" si="998"/>
        <v>0</v>
      </c>
      <c r="AM284" s="18">
        <v>1.8399999999999999</v>
      </c>
      <c r="AN284" s="18">
        <v>1.4</v>
      </c>
      <c r="AO284" s="18">
        <v>0.15</v>
      </c>
      <c r="AP284" s="18">
        <v>0.22</v>
      </c>
      <c r="AQ284" s="18">
        <v>0</v>
      </c>
      <c r="AR284" s="18">
        <v>0</v>
      </c>
      <c r="AS284" s="18">
        <v>0</v>
      </c>
      <c r="AT284" s="18">
        <v>0</v>
      </c>
      <c r="AU284" s="18">
        <v>0</v>
      </c>
      <c r="AV284" s="18">
        <v>1</v>
      </c>
      <c r="AW284" s="18">
        <v>0</v>
      </c>
      <c r="AX284" s="18">
        <v>0</v>
      </c>
      <c r="AY284" s="18">
        <v>0</v>
      </c>
      <c r="AZ284" s="18">
        <v>0</v>
      </c>
      <c r="BA284" s="18">
        <v>0</v>
      </c>
      <c r="BB284" s="18">
        <v>0</v>
      </c>
      <c r="BC284" s="18">
        <v>0</v>
      </c>
      <c r="BD284" s="18">
        <v>0</v>
      </c>
      <c r="BE284" s="18">
        <v>2</v>
      </c>
      <c r="BF284" s="18">
        <v>0</v>
      </c>
      <c r="BG284" s="18">
        <v>0</v>
      </c>
      <c r="BH284" s="18">
        <v>0</v>
      </c>
      <c r="BI284" s="18">
        <v>0</v>
      </c>
      <c r="BJ284" s="18">
        <v>0</v>
      </c>
      <c r="BK284" s="18">
        <v>0</v>
      </c>
      <c r="BL284" s="18">
        <v>0</v>
      </c>
      <c r="BM284" s="18">
        <v>0</v>
      </c>
      <c r="BN284" s="18">
        <v>0</v>
      </c>
      <c r="BO284" s="18">
        <v>0</v>
      </c>
      <c r="BP284" s="18">
        <v>0</v>
      </c>
      <c r="BQ284" s="18">
        <v>0</v>
      </c>
      <c r="BR284" s="18">
        <v>0</v>
      </c>
      <c r="BS284" s="18">
        <v>0</v>
      </c>
      <c r="BT284" s="18">
        <v>0</v>
      </c>
      <c r="BU284" s="18">
        <v>0</v>
      </c>
      <c r="BV284" s="18">
        <v>0</v>
      </c>
      <c r="BW284" s="18">
        <v>0</v>
      </c>
      <c r="BX284" s="18">
        <v>0</v>
      </c>
      <c r="BY284" s="18">
        <v>0</v>
      </c>
      <c r="BZ284" s="18">
        <v>0</v>
      </c>
      <c r="CA284" s="16" t="e">
        <f>_xlfn.IFNA(IF(RIGHT(D284,2)="=G",0,INDEX(#REF!,MATCH(E284,#REF!,0))),0)</f>
        <v>#REF!</v>
      </c>
      <c r="CB284" s="16" t="s">
        <v>776</v>
      </c>
      <c r="CC284" s="18">
        <v>0</v>
      </c>
      <c r="CD284" s="18">
        <v>0</v>
      </c>
      <c r="CE284" s="18">
        <v>1.84</v>
      </c>
      <c r="CF284" s="18">
        <v>0.9</v>
      </c>
      <c r="CG284" s="18">
        <v>0.12</v>
      </c>
      <c r="CH284" s="18">
        <v>2</v>
      </c>
      <c r="CI284" s="16" t="s">
        <v>98</v>
      </c>
      <c r="CJ284" s="18">
        <v>0</v>
      </c>
      <c r="CK284" s="20">
        <f t="shared" si="864"/>
        <v>2.19</v>
      </c>
      <c r="CL284" s="20">
        <f t="shared" si="999"/>
        <v>2.19</v>
      </c>
      <c r="CM284" s="18">
        <v>58.32</v>
      </c>
      <c r="CN284" s="18">
        <v>37.450000000000003</v>
      </c>
      <c r="CO284" s="18">
        <v>36.611000000000004</v>
      </c>
      <c r="CP284" s="22">
        <f t="shared" si="865"/>
        <v>37.450000000000003</v>
      </c>
      <c r="CQ284" s="22">
        <f t="shared" si="866"/>
        <v>35.26</v>
      </c>
      <c r="CR284" s="22">
        <f t="shared" si="1000"/>
        <v>2.19</v>
      </c>
      <c r="CS284" s="22">
        <f t="shared" si="867"/>
        <v>35.36</v>
      </c>
      <c r="CT284" s="22">
        <f t="shared" si="868"/>
        <v>35.56</v>
      </c>
      <c r="CU284" s="18">
        <v>35.56</v>
      </c>
      <c r="CV284" s="22">
        <f t="shared" si="1001"/>
        <v>1.7</v>
      </c>
      <c r="CW284" s="22">
        <f t="shared" si="869"/>
        <v>0</v>
      </c>
      <c r="CX284" s="22">
        <f t="shared" si="870"/>
        <v>0</v>
      </c>
      <c r="CY284" s="22">
        <f t="shared" si="871"/>
        <v>37.299999999999997</v>
      </c>
      <c r="CZ284" s="22">
        <f t="shared" si="872"/>
        <v>37.450000000000003</v>
      </c>
      <c r="DA284" s="18">
        <v>37.450000000000003</v>
      </c>
      <c r="DB284" s="20">
        <f t="shared" si="1002"/>
        <v>2.19</v>
      </c>
      <c r="DC284" s="20">
        <f t="shared" si="1003"/>
        <v>0</v>
      </c>
      <c r="DD284" s="20">
        <f t="shared" si="1004"/>
        <v>2.19</v>
      </c>
      <c r="DE284" s="20">
        <f t="shared" si="873"/>
        <v>0.1</v>
      </c>
      <c r="DF284" s="20">
        <f t="shared" si="874"/>
        <v>0.2</v>
      </c>
      <c r="DG284" s="20">
        <f t="shared" si="875"/>
        <v>1.85</v>
      </c>
      <c r="DH284" s="20">
        <f t="shared" si="876"/>
        <v>0</v>
      </c>
      <c r="DI284" s="20">
        <f t="shared" si="877"/>
        <v>0</v>
      </c>
      <c r="DJ284" s="20">
        <f t="shared" si="878"/>
        <v>0</v>
      </c>
      <c r="DK284" s="20">
        <f t="shared" si="1005"/>
        <v>2.1500000000000004</v>
      </c>
      <c r="DL284" s="20">
        <f t="shared" si="1006"/>
        <v>0</v>
      </c>
      <c r="DM284" s="20">
        <f t="shared" si="1007"/>
        <v>3.9999999999999591E-2</v>
      </c>
      <c r="DN284" s="20">
        <f t="shared" si="1008"/>
        <v>0</v>
      </c>
      <c r="DO284" s="18">
        <v>2.44</v>
      </c>
      <c r="DP284" s="18">
        <v>0</v>
      </c>
      <c r="DQ284" s="18">
        <v>1</v>
      </c>
      <c r="DR284" s="18">
        <v>1</v>
      </c>
      <c r="DS284" s="25">
        <f t="shared" si="1009"/>
        <v>2.44</v>
      </c>
      <c r="DT284" s="25">
        <f t="shared" si="1010"/>
        <v>0</v>
      </c>
      <c r="DU284" s="25">
        <f t="shared" si="1011"/>
        <v>5.34</v>
      </c>
      <c r="DV284" s="25">
        <f t="shared" si="1012"/>
        <v>0</v>
      </c>
      <c r="DW284" s="25">
        <f t="shared" si="1013"/>
        <v>5.34</v>
      </c>
      <c r="DX284" s="25">
        <f t="shared" si="1014"/>
        <v>11.96</v>
      </c>
      <c r="DY284" s="25">
        <f t="shared" si="1015"/>
        <v>0</v>
      </c>
      <c r="DZ284" s="25">
        <f t="shared" si="1016"/>
        <v>11.96</v>
      </c>
      <c r="EA284" s="25">
        <f t="shared" si="1017"/>
        <v>7.6</v>
      </c>
      <c r="EB284" s="25">
        <f t="shared" si="1018"/>
        <v>0</v>
      </c>
      <c r="EC284" s="25">
        <f t="shared" si="1019"/>
        <v>7.6</v>
      </c>
      <c r="ED284" s="25">
        <f t="shared" si="1020"/>
        <v>4.3600000000000003</v>
      </c>
      <c r="EE284" s="25">
        <f t="shared" si="1020"/>
        <v>0</v>
      </c>
      <c r="EF284" s="25">
        <f t="shared" si="1021"/>
        <v>4.3600000000000003</v>
      </c>
      <c r="EG284" s="25">
        <f t="shared" si="1022"/>
        <v>7.6</v>
      </c>
      <c r="EH284" s="25">
        <f t="shared" si="1022"/>
        <v>0</v>
      </c>
      <c r="EI284" s="25">
        <f t="shared" si="1023"/>
        <v>7.6</v>
      </c>
      <c r="EJ284" s="18">
        <v>668.66</v>
      </c>
      <c r="EK284" s="18">
        <v>719.19</v>
      </c>
      <c r="EL284" s="18" t="s">
        <v>1092</v>
      </c>
      <c r="EM284" s="18" t="s">
        <v>1093</v>
      </c>
      <c r="EN284" s="16" t="s">
        <v>774</v>
      </c>
      <c r="EO284" s="16" t="s">
        <v>132</v>
      </c>
      <c r="EP284" s="16" t="e">
        <f>IF(OR(EN284="Cống tròn",EN284="Cống hộp",EN284="Ống nhựa"),INDEX(#REF!,MATCH(E284,#REF!,0)),IF(OR(EN284="Rãnh xây",EN284="Rãnh bê tông"),INDEX(#REF!,MATCH(E284,#REF!,0)),0))</f>
        <v>#REF!</v>
      </c>
      <c r="EQ284" s="18">
        <v>49.130000000000081</v>
      </c>
      <c r="ER284" s="18">
        <v>1</v>
      </c>
      <c r="ES284" s="25">
        <f t="shared" si="1024"/>
        <v>49</v>
      </c>
      <c r="ET284" s="1" t="e">
        <f>_xlfn.IFNA(IF(EN284="Cống tròn",INDEX(#REF!,MATCH(E284,#REF!,0)),IF(EN284="Cống hộp",INDEX(#REF!,MATCH(E284,#REF!,0)),EU284&amp;" ,"&amp;EV284)),0)</f>
        <v>#REF!</v>
      </c>
      <c r="EU284" s="16" t="s">
        <v>769</v>
      </c>
      <c r="EV284" s="16" t="s">
        <v>775</v>
      </c>
      <c r="EW284" s="16" t="e">
        <f>_xlfn.IFNA(INDEX(#REF!,MATCH(E284,#REF!,0)),0)</f>
        <v>#REF!</v>
      </c>
      <c r="EX284" s="16"/>
      <c r="EY284" s="18">
        <v>0</v>
      </c>
      <c r="EZ284" s="18">
        <v>0</v>
      </c>
      <c r="FA284" s="18">
        <v>0</v>
      </c>
      <c r="FB284" s="19">
        <v>0</v>
      </c>
      <c r="FC284" s="19">
        <v>0</v>
      </c>
      <c r="FD284" s="25">
        <f t="shared" si="879"/>
        <v>0</v>
      </c>
      <c r="FE284" s="25">
        <f t="shared" si="1025"/>
        <v>0</v>
      </c>
      <c r="FF284" s="18">
        <v>0.1</v>
      </c>
      <c r="FG284" s="18">
        <v>2</v>
      </c>
      <c r="FH284" s="18">
        <v>1</v>
      </c>
      <c r="FI284" s="25">
        <f t="shared" si="1026"/>
        <v>1.2</v>
      </c>
      <c r="FJ284" s="18">
        <v>0</v>
      </c>
      <c r="FK284" s="18">
        <v>0</v>
      </c>
      <c r="FL284" s="18">
        <v>0.2</v>
      </c>
      <c r="FM284" s="18">
        <v>1.4</v>
      </c>
      <c r="FN284" s="18">
        <v>0</v>
      </c>
      <c r="FO284" s="25">
        <f t="shared" si="1027"/>
        <v>1.4</v>
      </c>
      <c r="FP284" s="18">
        <v>1.4999999999999999E-2</v>
      </c>
      <c r="FQ284" s="18">
        <v>1</v>
      </c>
      <c r="FR284" s="25">
        <f t="shared" si="880"/>
        <v>48</v>
      </c>
      <c r="FS284" s="25">
        <f t="shared" si="881"/>
        <v>0.70499999999999996</v>
      </c>
      <c r="FT284" s="25">
        <f t="shared" si="882"/>
        <v>48.704999999999998</v>
      </c>
      <c r="FU284" s="25">
        <f t="shared" si="883"/>
        <v>-0.42500000000008242</v>
      </c>
      <c r="FV284" s="25" t="str">
        <f t="shared" si="1028"/>
        <v>Thêm 01</v>
      </c>
      <c r="FW284" s="25">
        <f t="shared" si="1029"/>
        <v>0.59</v>
      </c>
      <c r="FX284" s="16"/>
      <c r="FY284" s="16"/>
      <c r="FZ284" s="16"/>
      <c r="GA284" s="16"/>
      <c r="GB284" s="19">
        <v>0</v>
      </c>
      <c r="GC284" s="19">
        <v>0</v>
      </c>
      <c r="GD284" s="19">
        <v>0</v>
      </c>
      <c r="GE284" s="19">
        <v>0</v>
      </c>
      <c r="GF284" s="19">
        <v>0</v>
      </c>
      <c r="GG284" s="19">
        <v>0</v>
      </c>
      <c r="GH284" s="19">
        <v>0</v>
      </c>
      <c r="GI284" s="19">
        <v>0</v>
      </c>
      <c r="GJ284" s="19">
        <v>0</v>
      </c>
      <c r="GK284" s="19">
        <v>0</v>
      </c>
      <c r="GL284" s="25">
        <f t="shared" si="884"/>
        <v>0</v>
      </c>
      <c r="GM284" s="25">
        <f t="shared" si="1030"/>
        <v>0</v>
      </c>
      <c r="GN284" s="19">
        <v>0</v>
      </c>
      <c r="GO284" s="19">
        <v>0</v>
      </c>
      <c r="GP284" s="19">
        <v>0</v>
      </c>
      <c r="GQ284" s="19">
        <v>0</v>
      </c>
      <c r="GR284" s="1" t="e">
        <f>_xlfn.IFNA(INDEX(#REF!,MATCH(E284,#REF!,0)),0)</f>
        <v>#REF!</v>
      </c>
      <c r="GS284" s="16"/>
      <c r="GT284" s="18">
        <v>0</v>
      </c>
      <c r="GU284" s="18">
        <v>0</v>
      </c>
      <c r="GV284" s="18">
        <v>0</v>
      </c>
      <c r="GW284" s="18">
        <v>0</v>
      </c>
      <c r="GX284" s="25">
        <f t="shared" si="885"/>
        <v>0</v>
      </c>
      <c r="GY284" s="25">
        <f t="shared" si="886"/>
        <v>0</v>
      </c>
      <c r="GZ284" s="25">
        <f t="shared" si="1031"/>
        <v>0</v>
      </c>
      <c r="HA284" s="1" t="e" cm="1">
        <f t="array" ref="HA284">INDEX(#REF!,MATCH(EJ284&amp;EK284&amp;HD284&amp;HE284&amp;HF284,#REF!&amp;#REF!&amp;#REF!&amp;#REF!&amp;#REF!,0))</f>
        <v>#REF!</v>
      </c>
      <c r="HB284" s="16"/>
      <c r="HC284" s="25">
        <f t="shared" si="1032"/>
        <v>0</v>
      </c>
      <c r="HD284" s="18">
        <v>0</v>
      </c>
      <c r="HE284" s="18">
        <v>0</v>
      </c>
      <c r="HF284" s="18">
        <v>0</v>
      </c>
      <c r="HG284" s="1" t="e" cm="1">
        <f t="array" ref="HG284">INDEX(#REF!,MATCH(EJ284&amp;EK284&amp;HJ284&amp;HK284&amp;HL284,#REF!&amp;#REF!&amp;#REF!&amp;#REF!&amp;#REF!,0))</f>
        <v>#REF!</v>
      </c>
      <c r="HH284" s="16"/>
      <c r="HI284" s="25">
        <f t="shared" si="1033"/>
        <v>0</v>
      </c>
      <c r="HJ284" s="25">
        <f t="shared" si="1034"/>
        <v>0</v>
      </c>
      <c r="HK284" s="19">
        <v>0</v>
      </c>
      <c r="HL284" s="19">
        <v>0</v>
      </c>
      <c r="HM284" s="18">
        <v>0.01</v>
      </c>
      <c r="HN284" s="18">
        <v>1</v>
      </c>
      <c r="HO284" s="25">
        <f t="shared" si="1035"/>
        <v>0</v>
      </c>
      <c r="HP284" s="25">
        <f t="shared" si="1036"/>
        <v>0</v>
      </c>
      <c r="HQ284" s="25">
        <f t="shared" si="1037"/>
        <v>0</v>
      </c>
      <c r="HR284" s="25">
        <f t="shared" si="1038"/>
        <v>0</v>
      </c>
      <c r="HS284" s="25">
        <f t="shared" si="1039"/>
        <v>0</v>
      </c>
      <c r="HT284" s="19">
        <v>0</v>
      </c>
      <c r="HU284" s="19">
        <v>0</v>
      </c>
      <c r="HV284" s="19">
        <v>0</v>
      </c>
      <c r="HW284" s="25">
        <f t="shared" si="1040"/>
        <v>0</v>
      </c>
      <c r="HX284" s="19">
        <v>0</v>
      </c>
      <c r="HY284" s="19">
        <v>0</v>
      </c>
      <c r="HZ284" s="18">
        <v>37.450000000000003</v>
      </c>
      <c r="IA284" s="20">
        <f>ROUND(IF(EN284="Cống tròn",IF(EN284="Cống tròn",IF(EU284="Không có móng",IQ284-FF284,IF(EU284="Đế",IP284-FN284,IF(OR(EU284="Móng bê tông",EU284="Móng bê tông kết hợp đế"),II284-FJ284,0))),0),IF(EN284="Cống hộp",IF(AND(EN284="Cống hộp",EU284="Không có móng"),IQ284-GF284,IF(AND(EN284="Cống hộp",EU284="Móng bê tông"),IJ284-GB284,0)),IF(OR(EN284="Rãnh xây",EN284="Rãnh bê tông"),IF(OR(EN284="Rãnh xây",EN284="Rãnh bê tông"),IK284-GB284,0),IF(EN284="Ống nhựa",IF(AND(EN284="Ống nhựa",EU284="Không đắp cát"),IQ284-HT284,IF(AND(EN284="Ống nhựa",EU284="Đắp cát"),IH284-HX284,0)),IF(EN284="Rãnh thang",IF(EN284="Rãnh thang",IF(EU284="Móng bê tông",#REF!-#REF!,IQ284),0),0))))),2)</f>
        <v>35.56</v>
      </c>
      <c r="IB284" s="20">
        <f t="shared" si="1041"/>
        <v>1.8900000000000006</v>
      </c>
      <c r="IC284" s="20">
        <f t="shared" si="887"/>
        <v>35.559999999999995</v>
      </c>
      <c r="ID284" s="20">
        <f t="shared" si="888"/>
        <v>0</v>
      </c>
      <c r="IE284" s="20">
        <f t="shared" si="889"/>
        <v>0</v>
      </c>
      <c r="IF284" s="20">
        <f t="shared" si="890"/>
        <v>0</v>
      </c>
      <c r="IG284" s="20">
        <f>IF(EN284="Rãnh thang",IF(AND(EN284="Rãnh thang",EU284="Móng bê tông"),IQ284-#REF!,0),IF(EN284="Ống nhựa",IF(AND(EN284="Ống nhựa",EU284="Đắp cát"),IQ284-HT284,0),IF(EN284="Cống tròn",IF(EN284="Cống tròn",IF(OR(EU284="Móng bê tông",EU284="Móng bê tông kết hợp đế"),IM284-FL284,0),0),IF(EN284="Cống hộp",IF(AND(EN284="Cống hộp",EU284="Móng bê tông"),IN284-GD284,0),IF(OR(EN284="Rãnh xây",EN284="Rãnh bê tông"),IF(AND(EN284="Rãnh xây",EU284="Móng bê tông"),IO284-GD284,IF(AND(EN284="Rãnh bê tông",EU284="Móng bê tông"),IO284-GD284,0)),0)))))</f>
        <v>35.559999999999995</v>
      </c>
      <c r="IH284" s="20">
        <f t="shared" si="891"/>
        <v>0</v>
      </c>
      <c r="II284" s="20">
        <f t="shared" si="892"/>
        <v>35.559999999999995</v>
      </c>
      <c r="IJ284" s="20">
        <f t="shared" si="893"/>
        <v>0</v>
      </c>
      <c r="IK284" s="20">
        <f t="shared" si="894"/>
        <v>0</v>
      </c>
      <c r="IL284" s="20">
        <f t="shared" si="895"/>
        <v>35.76</v>
      </c>
      <c r="IM284" s="20">
        <f t="shared" si="896"/>
        <v>35.76</v>
      </c>
      <c r="IN284" s="20">
        <f t="shared" si="897"/>
        <v>0</v>
      </c>
      <c r="IO284" s="20">
        <f t="shared" si="898"/>
        <v>0</v>
      </c>
      <c r="IP284" s="20">
        <f t="shared" si="899"/>
        <v>0</v>
      </c>
      <c r="IQ284" s="18">
        <v>35.86</v>
      </c>
      <c r="IR284" s="25">
        <f t="shared" si="1042"/>
        <v>0</v>
      </c>
      <c r="IS284" s="25">
        <f t="shared" si="900"/>
        <v>0</v>
      </c>
      <c r="IT284" s="25">
        <f t="shared" si="901"/>
        <v>0</v>
      </c>
      <c r="IU284" s="25">
        <f>ROUND(IF(EN284="Cống tròn",IF(EN284="Cống tròn",IV284+FF284,0),IF(EN284="Cống hộp",IF(EN284="Cống hộp",IV284+GP284,0),IF(OR(EN284="Rãnh xây",EN284="Rãnh bê tông"),IF(OR(EN284="Rãnh xây",EN284="Rãnh bê tông"),IV284+GP284,0),IF(EN284="ống nhựa",IF(EN284="Ống nhựa",IV284+HT284,0),IF(EN284="Rãnh thang",IF(EN284="Rãnh thang",IQ284+#REF!,0),0))))),2)</f>
        <v>36.880000000000003</v>
      </c>
      <c r="IV284" s="18">
        <v>36.78</v>
      </c>
      <c r="IW284" s="25">
        <f t="shared" si="902"/>
        <v>36.880000000000003</v>
      </c>
      <c r="IX284" s="25">
        <f t="shared" si="903"/>
        <v>0</v>
      </c>
      <c r="IY284" s="25">
        <f t="shared" si="904"/>
        <v>0</v>
      </c>
      <c r="IZ284" s="25">
        <f t="shared" si="905"/>
        <v>0</v>
      </c>
      <c r="JA284" s="25">
        <f t="shared" si="906"/>
        <v>0</v>
      </c>
      <c r="JB284" s="18">
        <v>37.380000000000003</v>
      </c>
      <c r="JC284" s="20">
        <f>ROUND(IF(EN284="Cống tròn",IF(EN284="Cống tròn",IF(EU284="Không có móng",JS284-FF284,IF(EU284="Đế",JR284-FN284,IF(OR(EU284="Móng bê tông",EU284="Móng bê tông kết hợp đế"),JK284-FJ284,0))),0),IF(EN284="Cống hộp",IF(AND(EN284="Cống hộp",EU284="Không có móng"),JS284-GF284,IF(AND(EN284="Cống hộp",EU284="Móng bê tông"),JL284-GB284,0)),IF(OR(EN284="Rãnh xây",EN284="Rãnh bê tông"),IF(OR(EN284="Rãnh xây",EN284="Rãnh bê tông"),JM284-GB284,0),IF(EN284="Ống nhựa",IF(AND(EN284="Ống nhựa",EU284="Không đắp cát"),JS284-HT284,IF(AND(EN284="Ống nhựa",EU284="Đắp cát"),JJ284-HX284,0)),IF(EN284="Rãnh thang",IF(EN284="Rãnh thang",IF(EU284="Móng bê tông",#REF!-#REF!,JS284),0),0))))),2)</f>
        <v>35.479999999999997</v>
      </c>
      <c r="JD284" s="20">
        <f t="shared" si="1043"/>
        <v>1.9000000000000057</v>
      </c>
      <c r="JE284" s="20">
        <f t="shared" si="907"/>
        <v>35.479999999999997</v>
      </c>
      <c r="JF284" s="20">
        <f t="shared" si="908"/>
        <v>0</v>
      </c>
      <c r="JG284" s="20">
        <f t="shared" si="909"/>
        <v>0</v>
      </c>
      <c r="JH284" s="20">
        <f t="shared" si="910"/>
        <v>0</v>
      </c>
      <c r="JI284" s="20">
        <f>IF(EN284="Rãnh thang",IF(AND(EN284="Rãnh thang",EU284="Móng bê tông"),JS284-#REF!,0),IF(EN284="Ống nhựa",IF(AND(EN284="Ống nhựa",EU284="Đắp cát"),JS284-HT284,0),IF(EN284="Cống tròn",IF(EN284="Cống tròn",IF(OR(EU284="Móng bê tông",EU284="Móng bê tông kết hợp đế"),JO284-FL284,0),0),IF(EN284="Cống hộp",IF(AND(EN284="Cống hộp",EU284="Móng bê tông"),JP284-GD284,0),IF(OR(EN284="Rãnh xây",EN284="Rãnh bê tông"),IF(AND(EN284="Rãnh xây",EU284="Móng bê tông"),JQ284-GD284,IF(AND(EN284="Rãnh bê tông",EU284="Móng bê tông"),JQ284-GD284,0)),0)))))</f>
        <v>35.479999999999997</v>
      </c>
      <c r="JJ284" s="20">
        <f t="shared" si="911"/>
        <v>0</v>
      </c>
      <c r="JK284" s="20">
        <f t="shared" si="912"/>
        <v>35.479999999999997</v>
      </c>
      <c r="JL284" s="20">
        <f t="shared" si="913"/>
        <v>0</v>
      </c>
      <c r="JM284" s="20">
        <f t="shared" si="914"/>
        <v>0</v>
      </c>
      <c r="JN284" s="20">
        <f t="shared" si="915"/>
        <v>35.68</v>
      </c>
      <c r="JO284" s="20">
        <f t="shared" si="916"/>
        <v>35.68</v>
      </c>
      <c r="JP284" s="20">
        <f t="shared" si="917"/>
        <v>0</v>
      </c>
      <c r="JQ284" s="20">
        <f t="shared" si="918"/>
        <v>0</v>
      </c>
      <c r="JR284" s="20">
        <f t="shared" si="919"/>
        <v>0</v>
      </c>
      <c r="JS284" s="26">
        <v>35.78</v>
      </c>
      <c r="JT284" s="25">
        <f t="shared" si="1044"/>
        <v>0</v>
      </c>
      <c r="JU284" s="25">
        <f t="shared" si="920"/>
        <v>0</v>
      </c>
      <c r="JV284" s="25">
        <f t="shared" si="921"/>
        <v>0</v>
      </c>
      <c r="JW284" s="25">
        <f>ROUND(IF(EN284="Cống tròn",IF(EN284="Cống tròn",JX284+FF284,0),IF(EN284="Cống hộp",IF(EN284="Cống hộp",JX284+GP284,0),IF(OR(EN284="Rãnh xây",EN284="Rãnh bê tông"),IF(OR(EN284="Rãnh xây",EN284="Rãnh bê tông"),JX284+GP284,0),IF(EN284="ống nhựa",IF(EN284="Ống nhựa",JX284+HT284,0),IF(EN284="Rãnh thang",IF(EN284="Rãnh thang",JS284+#REF!,0),0))))),2)</f>
        <v>36.880000000000003</v>
      </c>
      <c r="JX284" s="27">
        <v>36.78</v>
      </c>
      <c r="JY284" s="25">
        <f t="shared" si="922"/>
        <v>36.880000000000003</v>
      </c>
      <c r="JZ284" s="25">
        <f t="shared" si="923"/>
        <v>0</v>
      </c>
      <c r="KA284" s="25">
        <f t="shared" si="924"/>
        <v>0</v>
      </c>
      <c r="KB284" s="25">
        <f t="shared" si="925"/>
        <v>0</v>
      </c>
      <c r="KC284" s="25">
        <f t="shared" si="926"/>
        <v>0</v>
      </c>
      <c r="KD284" s="28" t="s">
        <v>98</v>
      </c>
      <c r="KE284" s="27">
        <v>0</v>
      </c>
      <c r="KF284" s="25">
        <f t="shared" si="927"/>
        <v>1.8900000000000006</v>
      </c>
      <c r="KG284" s="25">
        <f t="shared" si="1045"/>
        <v>1.8900000000000006</v>
      </c>
      <c r="KH284" s="27">
        <v>0</v>
      </c>
      <c r="KI284" s="25">
        <f t="shared" si="928"/>
        <v>1.9000000000000057</v>
      </c>
      <c r="KJ284" s="25">
        <f t="shared" si="1046"/>
        <v>1.9000000000000057</v>
      </c>
      <c r="KK284" s="25">
        <f t="shared" si="929"/>
        <v>0</v>
      </c>
      <c r="KL284" s="25">
        <f t="shared" si="930"/>
        <v>0</v>
      </c>
      <c r="KM284" s="25">
        <f t="shared" si="1047"/>
        <v>0</v>
      </c>
      <c r="KN284" s="25">
        <f t="shared" si="931"/>
        <v>0</v>
      </c>
      <c r="KO284" s="25">
        <f t="shared" si="932"/>
        <v>0</v>
      </c>
      <c r="KP284" s="25">
        <f t="shared" si="1048"/>
        <v>0</v>
      </c>
      <c r="KQ284" s="25">
        <f t="shared" si="933"/>
        <v>0.2</v>
      </c>
      <c r="KR284" s="25">
        <f t="shared" si="934"/>
        <v>0.2</v>
      </c>
      <c r="KS284" s="25">
        <f t="shared" si="1049"/>
        <v>0.2</v>
      </c>
      <c r="KT284" s="25">
        <f t="shared" si="935"/>
        <v>0</v>
      </c>
      <c r="KU284" s="25">
        <f t="shared" si="936"/>
        <v>0</v>
      </c>
      <c r="KV284" s="25">
        <f t="shared" si="1050"/>
        <v>0</v>
      </c>
      <c r="KW284" s="25">
        <f t="shared" si="863"/>
        <v>0</v>
      </c>
      <c r="KX284" s="25">
        <f t="shared" si="937"/>
        <v>0</v>
      </c>
      <c r="KY284" s="25">
        <f t="shared" si="1051"/>
        <v>0</v>
      </c>
      <c r="KZ284" s="25">
        <f t="shared" si="938"/>
        <v>0</v>
      </c>
      <c r="LA284" s="25">
        <f t="shared" si="939"/>
        <v>0</v>
      </c>
      <c r="LB284" s="25">
        <f t="shared" si="1052"/>
        <v>0</v>
      </c>
      <c r="LC284" s="25">
        <f t="shared" si="940"/>
        <v>1.4</v>
      </c>
      <c r="LD284" s="25">
        <f t="shared" si="941"/>
        <v>1.4</v>
      </c>
      <c r="LE284" s="25">
        <f t="shared" si="1053"/>
        <v>1.4</v>
      </c>
      <c r="LF284" s="25">
        <f t="shared" si="942"/>
        <v>0</v>
      </c>
      <c r="LG284" s="25">
        <f t="shared" si="943"/>
        <v>0</v>
      </c>
      <c r="LH284" s="25">
        <f t="shared" si="1054"/>
        <v>0</v>
      </c>
      <c r="LI284" s="25">
        <f t="shared" si="944"/>
        <v>0</v>
      </c>
      <c r="LJ284" s="25">
        <f t="shared" si="945"/>
        <v>0</v>
      </c>
      <c r="LK284" s="25">
        <f t="shared" si="1055"/>
        <v>0</v>
      </c>
      <c r="LL284" s="25">
        <f t="shared" si="946"/>
        <v>0</v>
      </c>
      <c r="LM284" s="25">
        <f t="shared" si="947"/>
        <v>0</v>
      </c>
      <c r="LN284" s="25">
        <f t="shared" si="1056"/>
        <v>0</v>
      </c>
      <c r="LO284" s="25">
        <f t="shared" si="948"/>
        <v>0</v>
      </c>
      <c r="LP284" s="25">
        <f t="shared" si="949"/>
        <v>0</v>
      </c>
      <c r="LQ284" s="25">
        <f t="shared" si="1057"/>
        <v>0</v>
      </c>
      <c r="LR284" s="25">
        <f t="shared" si="950"/>
        <v>0</v>
      </c>
      <c r="LS284" s="25">
        <f t="shared" si="951"/>
        <v>0</v>
      </c>
      <c r="LT284" s="25">
        <f t="shared" si="1058"/>
        <v>0</v>
      </c>
      <c r="LU284" s="25">
        <f t="shared" si="952"/>
        <v>0</v>
      </c>
      <c r="LV284" s="25">
        <f t="shared" si="953"/>
        <v>0</v>
      </c>
      <c r="LW284" s="25">
        <f t="shared" si="1059"/>
        <v>0</v>
      </c>
      <c r="LX284" s="25">
        <f t="shared" si="954"/>
        <v>0</v>
      </c>
      <c r="LY284" s="25">
        <f t="shared" si="955"/>
        <v>0</v>
      </c>
      <c r="LZ284" s="25">
        <f t="shared" si="1060"/>
        <v>0</v>
      </c>
      <c r="MA284" s="25">
        <f t="shared" si="956"/>
        <v>0</v>
      </c>
      <c r="MB284" s="25">
        <f t="shared" si="957"/>
        <v>0</v>
      </c>
      <c r="MC284" s="25">
        <f t="shared" si="1061"/>
        <v>0</v>
      </c>
      <c r="MD284" s="25">
        <f t="shared" si="958"/>
        <v>0</v>
      </c>
      <c r="ME284" s="25">
        <f t="shared" si="959"/>
        <v>0</v>
      </c>
      <c r="MF284" s="25">
        <f t="shared" si="1062"/>
        <v>0</v>
      </c>
      <c r="MG284" s="25">
        <f t="shared" si="960"/>
        <v>0</v>
      </c>
      <c r="MH284" s="25">
        <f t="shared" si="961"/>
        <v>0</v>
      </c>
      <c r="MI284" s="25">
        <f t="shared" si="1063"/>
        <v>0</v>
      </c>
      <c r="MJ284" s="25">
        <f t="shared" si="962"/>
        <v>0</v>
      </c>
      <c r="MK284" s="25">
        <f t="shared" si="963"/>
        <v>0</v>
      </c>
      <c r="ML284" s="25">
        <f t="shared" si="1064"/>
        <v>0</v>
      </c>
      <c r="MM284" s="25">
        <f t="shared" si="964"/>
        <v>0</v>
      </c>
      <c r="MN284" s="25">
        <f t="shared" si="965"/>
        <v>0</v>
      </c>
      <c r="MO284" s="25">
        <f t="shared" si="1065"/>
        <v>0</v>
      </c>
      <c r="MP284" s="25">
        <f t="shared" si="966"/>
        <v>0</v>
      </c>
      <c r="MQ284" s="25">
        <f t="shared" si="967"/>
        <v>0</v>
      </c>
      <c r="MR284" s="25">
        <f t="shared" si="1066"/>
        <v>0</v>
      </c>
      <c r="MS284" s="29">
        <v>1.4</v>
      </c>
      <c r="MT284" s="29">
        <v>0</v>
      </c>
      <c r="MU284" s="29">
        <v>1</v>
      </c>
      <c r="MV284" s="29">
        <v>1</v>
      </c>
      <c r="MW284" s="25">
        <f t="shared" si="968"/>
        <v>1.4</v>
      </c>
      <c r="MX284" s="25">
        <f t="shared" si="969"/>
        <v>2.65</v>
      </c>
      <c r="MY284" s="25">
        <f t="shared" si="970"/>
        <v>0</v>
      </c>
      <c r="MZ284" s="25">
        <f t="shared" si="971"/>
        <v>0</v>
      </c>
      <c r="NA284" s="25">
        <f t="shared" si="972"/>
        <v>1.4</v>
      </c>
      <c r="NB284" s="25">
        <f t="shared" si="973"/>
        <v>2.66</v>
      </c>
      <c r="NC284" s="25">
        <f t="shared" si="974"/>
        <v>0</v>
      </c>
      <c r="ND284" s="25">
        <f t="shared" si="975"/>
        <v>0</v>
      </c>
      <c r="NE284" s="25">
        <f t="shared" si="1067"/>
        <v>1.4</v>
      </c>
      <c r="NF284" s="25">
        <f t="shared" si="1067"/>
        <v>2.6550000000000002</v>
      </c>
      <c r="NG284" s="25">
        <f t="shared" si="1067"/>
        <v>0</v>
      </c>
      <c r="NH284" s="25">
        <f t="shared" si="976"/>
        <v>0</v>
      </c>
      <c r="NI284" s="25">
        <f t="shared" si="977"/>
        <v>130.44</v>
      </c>
      <c r="NJ284" s="25">
        <f t="shared" si="978"/>
        <v>0</v>
      </c>
      <c r="NK284" s="25">
        <f t="shared" si="979"/>
        <v>130.44</v>
      </c>
      <c r="NL284" s="25">
        <f t="shared" si="980"/>
        <v>89.35</v>
      </c>
      <c r="NM284" s="25">
        <f t="shared" si="981"/>
        <v>0</v>
      </c>
      <c r="NN284" s="25">
        <f t="shared" si="1068"/>
        <v>89.35</v>
      </c>
      <c r="NO284" s="25">
        <f t="shared" si="982"/>
        <v>0</v>
      </c>
      <c r="NP284" s="25">
        <f t="shared" si="983"/>
        <v>0</v>
      </c>
      <c r="NQ284" s="25">
        <f t="shared" si="1069"/>
        <v>0</v>
      </c>
      <c r="NR284" s="25">
        <f t="shared" si="984"/>
        <v>0</v>
      </c>
      <c r="NS284" s="25">
        <f t="shared" si="985"/>
        <v>0</v>
      </c>
      <c r="NT284" s="25">
        <f t="shared" si="1070"/>
        <v>0</v>
      </c>
      <c r="NU284" s="25">
        <f t="shared" si="986"/>
        <v>0</v>
      </c>
      <c r="NV284" s="25">
        <f t="shared" si="987"/>
        <v>0</v>
      </c>
      <c r="NW284" s="25">
        <f t="shared" si="1071"/>
        <v>0</v>
      </c>
      <c r="NX284" s="25">
        <f t="shared" si="1072"/>
        <v>89.35</v>
      </c>
      <c r="NY284" s="25">
        <f t="shared" si="1072"/>
        <v>0</v>
      </c>
      <c r="NZ284" s="25">
        <f t="shared" si="1073"/>
        <v>89.35</v>
      </c>
      <c r="OA284" s="25">
        <f t="shared" si="1074"/>
        <v>41.09</v>
      </c>
      <c r="OB284" s="25">
        <f t="shared" si="1074"/>
        <v>0</v>
      </c>
      <c r="OC284" s="25">
        <f t="shared" si="1075"/>
        <v>41.09</v>
      </c>
      <c r="OD284" s="25">
        <f t="shared" si="1076"/>
        <v>89.35</v>
      </c>
      <c r="OE284" s="25">
        <f t="shared" si="1076"/>
        <v>0</v>
      </c>
      <c r="OF284" s="25">
        <f t="shared" si="1076"/>
        <v>89.35</v>
      </c>
      <c r="OG284" s="25">
        <f t="shared" si="988"/>
        <v>0</v>
      </c>
      <c r="OH284" s="25">
        <f t="shared" si="989"/>
        <v>0</v>
      </c>
      <c r="OI284" s="25">
        <f t="shared" si="990"/>
        <v>0</v>
      </c>
      <c r="OJ284" s="25">
        <f t="shared" si="991"/>
        <v>0</v>
      </c>
      <c r="OK284" s="25">
        <f t="shared" si="992"/>
        <v>0</v>
      </c>
      <c r="OL284" s="25">
        <f t="shared" si="993"/>
        <v>0</v>
      </c>
      <c r="OM284" s="25">
        <f t="shared" si="1077"/>
        <v>0</v>
      </c>
      <c r="ON284" s="25">
        <f t="shared" si="1077"/>
        <v>0</v>
      </c>
      <c r="OO284" s="25">
        <f t="shared" si="1077"/>
        <v>0</v>
      </c>
      <c r="OP284" s="25">
        <f t="shared" si="994"/>
        <v>0</v>
      </c>
      <c r="OQ284" s="25">
        <f t="shared" si="995"/>
        <v>0</v>
      </c>
      <c r="OR284" s="25">
        <f t="shared" si="1078"/>
        <v>0</v>
      </c>
      <c r="OS284" s="19">
        <v>536217.23</v>
      </c>
      <c r="OT284" s="19">
        <v>2370791.83</v>
      </c>
    </row>
    <row r="285" spans="1:410" ht="33" customHeight="1" x14ac:dyDescent="0.25">
      <c r="A285" s="18"/>
      <c r="B285" s="18" t="s">
        <v>1071</v>
      </c>
      <c r="C285" s="18">
        <v>719.19</v>
      </c>
      <c r="D285" s="16" t="e">
        <f>_xlfn.IFNA(INDEX(#REF!,MATCH(E285,#REF!,0)),0)</f>
        <v>#REF!</v>
      </c>
      <c r="E285" s="18" t="s">
        <v>1093</v>
      </c>
      <c r="F285" s="16" t="s">
        <v>765</v>
      </c>
      <c r="G285" s="16" t="s">
        <v>810</v>
      </c>
      <c r="H285" s="16" t="s">
        <v>767</v>
      </c>
      <c r="I285" s="16" t="s">
        <v>768</v>
      </c>
      <c r="J285" s="16" t="s">
        <v>811</v>
      </c>
      <c r="K285" s="16" t="s">
        <v>770</v>
      </c>
      <c r="L285" s="16" t="s">
        <v>771</v>
      </c>
      <c r="M285" s="18">
        <v>1.8399999999999999</v>
      </c>
      <c r="N285" s="18">
        <v>1.8399999999999999</v>
      </c>
      <c r="O285" s="18">
        <v>2.2399999999999998</v>
      </c>
      <c r="P285" s="18">
        <v>2.2399999999999998</v>
      </c>
      <c r="Q285" s="18">
        <v>0.1</v>
      </c>
      <c r="R285" s="18">
        <v>2.04</v>
      </c>
      <c r="S285" s="18">
        <v>2.04</v>
      </c>
      <c r="T285" s="18">
        <v>0.2</v>
      </c>
      <c r="U285" s="18">
        <v>0</v>
      </c>
      <c r="V285" s="18">
        <v>0</v>
      </c>
      <c r="W285" s="18">
        <v>0</v>
      </c>
      <c r="X285" s="18">
        <v>1.8399999999999999</v>
      </c>
      <c r="Y285" s="18">
        <v>1.7999999999999998</v>
      </c>
      <c r="Z285" s="20">
        <f t="shared" si="996"/>
        <v>1.8</v>
      </c>
      <c r="AA285" s="18">
        <v>0.22</v>
      </c>
      <c r="AB285" s="18">
        <v>0</v>
      </c>
      <c r="AC285" s="18">
        <v>0</v>
      </c>
      <c r="AD285" s="18">
        <v>0</v>
      </c>
      <c r="AE285" s="18">
        <v>0</v>
      </c>
      <c r="AF285" s="18">
        <v>0</v>
      </c>
      <c r="AG285" s="18">
        <v>1.4</v>
      </c>
      <c r="AH285" s="18">
        <v>1.4</v>
      </c>
      <c r="AI285" s="20">
        <f t="shared" si="997"/>
        <v>1.95</v>
      </c>
      <c r="AJ285" s="18">
        <v>0</v>
      </c>
      <c r="AK285" s="18">
        <v>0</v>
      </c>
      <c r="AL285" s="20">
        <f t="shared" si="998"/>
        <v>0</v>
      </c>
      <c r="AM285" s="18">
        <v>1.8399999999999999</v>
      </c>
      <c r="AN285" s="18">
        <v>1.4</v>
      </c>
      <c r="AO285" s="18">
        <v>0.15</v>
      </c>
      <c r="AP285" s="18">
        <v>0.22</v>
      </c>
      <c r="AQ285" s="18">
        <v>0</v>
      </c>
      <c r="AR285" s="18">
        <v>0</v>
      </c>
      <c r="AS285" s="18">
        <v>0</v>
      </c>
      <c r="AT285" s="18">
        <v>0</v>
      </c>
      <c r="AU285" s="18">
        <v>0</v>
      </c>
      <c r="AV285" s="18">
        <v>1</v>
      </c>
      <c r="AW285" s="18">
        <v>0</v>
      </c>
      <c r="AX285" s="18">
        <v>0</v>
      </c>
      <c r="AY285" s="18">
        <v>0</v>
      </c>
      <c r="AZ285" s="18">
        <v>0</v>
      </c>
      <c r="BA285" s="18">
        <v>0</v>
      </c>
      <c r="BB285" s="18">
        <v>0</v>
      </c>
      <c r="BC285" s="18">
        <v>0</v>
      </c>
      <c r="BD285" s="18">
        <v>0</v>
      </c>
      <c r="BE285" s="18">
        <v>2</v>
      </c>
      <c r="BF285" s="18">
        <v>0</v>
      </c>
      <c r="BG285" s="18">
        <v>0</v>
      </c>
      <c r="BH285" s="18">
        <v>0</v>
      </c>
      <c r="BI285" s="18">
        <v>0</v>
      </c>
      <c r="BJ285" s="18">
        <v>0</v>
      </c>
      <c r="BK285" s="18">
        <v>0</v>
      </c>
      <c r="BL285" s="18">
        <v>0</v>
      </c>
      <c r="BM285" s="18">
        <v>0</v>
      </c>
      <c r="BN285" s="18">
        <v>0</v>
      </c>
      <c r="BO285" s="18">
        <v>0</v>
      </c>
      <c r="BP285" s="18">
        <v>0</v>
      </c>
      <c r="BQ285" s="18">
        <v>0</v>
      </c>
      <c r="BR285" s="18">
        <v>0</v>
      </c>
      <c r="BS285" s="18">
        <v>0</v>
      </c>
      <c r="BT285" s="18">
        <v>0</v>
      </c>
      <c r="BU285" s="18">
        <v>0</v>
      </c>
      <c r="BV285" s="18">
        <v>0</v>
      </c>
      <c r="BW285" s="18">
        <v>0</v>
      </c>
      <c r="BX285" s="18">
        <v>0</v>
      </c>
      <c r="BY285" s="18">
        <v>0</v>
      </c>
      <c r="BZ285" s="18">
        <v>0</v>
      </c>
      <c r="CA285" s="16" t="e">
        <f>_xlfn.IFNA(IF(RIGHT(D285,2)="=G",0,INDEX(#REF!,MATCH(E285,#REF!,0))),0)</f>
        <v>#REF!</v>
      </c>
      <c r="CB285" s="16" t="s">
        <v>776</v>
      </c>
      <c r="CC285" s="18">
        <v>0</v>
      </c>
      <c r="CD285" s="18">
        <v>0</v>
      </c>
      <c r="CE285" s="18">
        <v>1.84</v>
      </c>
      <c r="CF285" s="18">
        <v>0.9</v>
      </c>
      <c r="CG285" s="18">
        <v>0.12</v>
      </c>
      <c r="CH285" s="18">
        <v>2</v>
      </c>
      <c r="CI285" s="16" t="s">
        <v>98</v>
      </c>
      <c r="CJ285" s="18">
        <v>0</v>
      </c>
      <c r="CK285" s="20">
        <f t="shared" si="864"/>
        <v>2.2000000000000002</v>
      </c>
      <c r="CL285" s="20">
        <f t="shared" si="999"/>
        <v>2.2000000000000002</v>
      </c>
      <c r="CM285" s="18">
        <v>41.43</v>
      </c>
      <c r="CN285" s="18">
        <v>37.380000000000003</v>
      </c>
      <c r="CO285" s="18">
        <v>36.541000000000004</v>
      </c>
      <c r="CP285" s="22">
        <f t="shared" si="865"/>
        <v>37.380000000000003</v>
      </c>
      <c r="CQ285" s="22">
        <f t="shared" si="866"/>
        <v>35.18</v>
      </c>
      <c r="CR285" s="22">
        <f t="shared" si="1000"/>
        <v>2.2000000000000002</v>
      </c>
      <c r="CS285" s="22">
        <f t="shared" si="867"/>
        <v>35.279999999999994</v>
      </c>
      <c r="CT285" s="22">
        <f t="shared" si="868"/>
        <v>35.479999999999997</v>
      </c>
      <c r="CU285" s="18">
        <v>35.479999999999997</v>
      </c>
      <c r="CV285" s="22">
        <f t="shared" si="1001"/>
        <v>1.8</v>
      </c>
      <c r="CW285" s="22">
        <f t="shared" si="869"/>
        <v>0</v>
      </c>
      <c r="CX285" s="22">
        <f t="shared" si="870"/>
        <v>0</v>
      </c>
      <c r="CY285" s="22">
        <f t="shared" si="871"/>
        <v>37.229999999999997</v>
      </c>
      <c r="CZ285" s="22">
        <f t="shared" si="872"/>
        <v>37.380000000000003</v>
      </c>
      <c r="DA285" s="18">
        <v>37.380000000000003</v>
      </c>
      <c r="DB285" s="20">
        <f t="shared" si="1002"/>
        <v>2.2000000000000002</v>
      </c>
      <c r="DC285" s="20">
        <f t="shared" si="1003"/>
        <v>0</v>
      </c>
      <c r="DD285" s="20">
        <f t="shared" si="1004"/>
        <v>2.2000000000000002</v>
      </c>
      <c r="DE285" s="20">
        <f t="shared" si="873"/>
        <v>0.1</v>
      </c>
      <c r="DF285" s="20">
        <f t="shared" si="874"/>
        <v>0.2</v>
      </c>
      <c r="DG285" s="20">
        <f t="shared" si="875"/>
        <v>1.9</v>
      </c>
      <c r="DH285" s="20">
        <f t="shared" si="876"/>
        <v>0</v>
      </c>
      <c r="DI285" s="20">
        <f t="shared" si="877"/>
        <v>0</v>
      </c>
      <c r="DJ285" s="20">
        <f t="shared" si="878"/>
        <v>0</v>
      </c>
      <c r="DK285" s="20">
        <f t="shared" si="1005"/>
        <v>2.2000000000000002</v>
      </c>
      <c r="DL285" s="20">
        <f t="shared" si="1006"/>
        <v>0</v>
      </c>
      <c r="DM285" s="20">
        <f t="shared" si="1007"/>
        <v>0</v>
      </c>
      <c r="DN285" s="20">
        <f t="shared" si="1008"/>
        <v>0</v>
      </c>
      <c r="DO285" s="18">
        <v>2.44</v>
      </c>
      <c r="DP285" s="18">
        <v>0</v>
      </c>
      <c r="DQ285" s="18">
        <v>1</v>
      </c>
      <c r="DR285" s="18">
        <v>1</v>
      </c>
      <c r="DS285" s="25">
        <f t="shared" si="1009"/>
        <v>2.44</v>
      </c>
      <c r="DT285" s="25">
        <f t="shared" si="1010"/>
        <v>0</v>
      </c>
      <c r="DU285" s="25">
        <f t="shared" si="1011"/>
        <v>5.37</v>
      </c>
      <c r="DV285" s="25">
        <f t="shared" si="1012"/>
        <v>0</v>
      </c>
      <c r="DW285" s="25">
        <f t="shared" si="1013"/>
        <v>5.37</v>
      </c>
      <c r="DX285" s="25">
        <f t="shared" si="1014"/>
        <v>12.03</v>
      </c>
      <c r="DY285" s="25">
        <f t="shared" si="1015"/>
        <v>0</v>
      </c>
      <c r="DZ285" s="25">
        <f t="shared" si="1016"/>
        <v>12.03</v>
      </c>
      <c r="EA285" s="25">
        <f t="shared" si="1017"/>
        <v>7.77</v>
      </c>
      <c r="EB285" s="25">
        <f t="shared" si="1018"/>
        <v>0</v>
      </c>
      <c r="EC285" s="25">
        <f t="shared" si="1019"/>
        <v>7.77</v>
      </c>
      <c r="ED285" s="25">
        <f t="shared" si="1020"/>
        <v>4.26</v>
      </c>
      <c r="EE285" s="25">
        <f t="shared" si="1020"/>
        <v>0</v>
      </c>
      <c r="EF285" s="25">
        <f t="shared" si="1021"/>
        <v>4.26</v>
      </c>
      <c r="EG285" s="25">
        <f t="shared" si="1022"/>
        <v>7.77</v>
      </c>
      <c r="EH285" s="25">
        <f t="shared" si="1022"/>
        <v>0</v>
      </c>
      <c r="EI285" s="25">
        <f t="shared" si="1023"/>
        <v>7.77</v>
      </c>
      <c r="EJ285" s="18">
        <v>719.19</v>
      </c>
      <c r="EK285" s="18">
        <v>769.44</v>
      </c>
      <c r="EL285" s="18" t="s">
        <v>1093</v>
      </c>
      <c r="EM285" s="18" t="s">
        <v>1094</v>
      </c>
      <c r="EN285" s="16" t="s">
        <v>774</v>
      </c>
      <c r="EO285" s="16" t="s">
        <v>132</v>
      </c>
      <c r="EP285" s="16" t="e">
        <f>IF(OR(EN285="Cống tròn",EN285="Cống hộp",EN285="Ống nhựa"),INDEX(#REF!,MATCH(E285,#REF!,0)),IF(OR(EN285="Rãnh xây",EN285="Rãnh bê tông"),INDEX(#REF!,MATCH(E285,#REF!,0)),0))</f>
        <v>#REF!</v>
      </c>
      <c r="EQ285" s="18">
        <v>48.849999999999994</v>
      </c>
      <c r="ER285" s="18">
        <v>1</v>
      </c>
      <c r="ES285" s="25">
        <f t="shared" si="1024"/>
        <v>49</v>
      </c>
      <c r="ET285" s="1" t="e">
        <f>_xlfn.IFNA(IF(EN285="Cống tròn",INDEX(#REF!,MATCH(E285,#REF!,0)),IF(EN285="Cống hộp",INDEX(#REF!,MATCH(E285,#REF!,0)),EU285&amp;" ,"&amp;EV285)),0)</f>
        <v>#REF!</v>
      </c>
      <c r="EU285" s="16" t="s">
        <v>769</v>
      </c>
      <c r="EV285" s="16" t="s">
        <v>775</v>
      </c>
      <c r="EW285" s="16" t="e">
        <f>_xlfn.IFNA(INDEX(#REF!,MATCH(E285,#REF!,0)),0)</f>
        <v>#REF!</v>
      </c>
      <c r="EX285" s="16"/>
      <c r="EY285" s="18">
        <v>0</v>
      </c>
      <c r="EZ285" s="18">
        <v>0</v>
      </c>
      <c r="FA285" s="18">
        <v>0</v>
      </c>
      <c r="FB285" s="19">
        <v>0</v>
      </c>
      <c r="FC285" s="19">
        <v>0</v>
      </c>
      <c r="FD285" s="25">
        <f t="shared" si="879"/>
        <v>0</v>
      </c>
      <c r="FE285" s="25">
        <f t="shared" si="1025"/>
        <v>0</v>
      </c>
      <c r="FF285" s="18">
        <v>0.1</v>
      </c>
      <c r="FG285" s="18">
        <v>2</v>
      </c>
      <c r="FH285" s="18">
        <v>1</v>
      </c>
      <c r="FI285" s="25">
        <f t="shared" si="1026"/>
        <v>1.2</v>
      </c>
      <c r="FJ285" s="18">
        <v>0</v>
      </c>
      <c r="FK285" s="18">
        <v>0</v>
      </c>
      <c r="FL285" s="18">
        <v>0.2</v>
      </c>
      <c r="FM285" s="18">
        <v>1.4</v>
      </c>
      <c r="FN285" s="18">
        <v>0</v>
      </c>
      <c r="FO285" s="25">
        <f t="shared" si="1027"/>
        <v>1.4</v>
      </c>
      <c r="FP285" s="18">
        <v>1.4999999999999999E-2</v>
      </c>
      <c r="FQ285" s="18">
        <v>1</v>
      </c>
      <c r="FR285" s="25">
        <f t="shared" si="880"/>
        <v>48</v>
      </c>
      <c r="FS285" s="25">
        <f t="shared" si="881"/>
        <v>0.70499999999999996</v>
      </c>
      <c r="FT285" s="25">
        <f t="shared" si="882"/>
        <v>48.704999999999998</v>
      </c>
      <c r="FU285" s="25">
        <f t="shared" si="883"/>
        <v>-0.14499999999999602</v>
      </c>
      <c r="FV285" s="25" t="str">
        <f t="shared" si="1028"/>
        <v>Thêm 01</v>
      </c>
      <c r="FW285" s="25">
        <f t="shared" si="1029"/>
        <v>0.87</v>
      </c>
      <c r="FX285" s="16"/>
      <c r="FY285" s="16"/>
      <c r="FZ285" s="16"/>
      <c r="GA285" s="16"/>
      <c r="GB285" s="19">
        <v>0</v>
      </c>
      <c r="GC285" s="19">
        <v>0</v>
      </c>
      <c r="GD285" s="19">
        <v>0</v>
      </c>
      <c r="GE285" s="19">
        <v>0</v>
      </c>
      <c r="GF285" s="19">
        <v>0</v>
      </c>
      <c r="GG285" s="19">
        <v>0</v>
      </c>
      <c r="GH285" s="19">
        <v>0</v>
      </c>
      <c r="GI285" s="19">
        <v>0</v>
      </c>
      <c r="GJ285" s="19">
        <v>0</v>
      </c>
      <c r="GK285" s="19">
        <v>0</v>
      </c>
      <c r="GL285" s="25">
        <f t="shared" si="884"/>
        <v>0</v>
      </c>
      <c r="GM285" s="25">
        <f t="shared" si="1030"/>
        <v>0</v>
      </c>
      <c r="GN285" s="19">
        <v>0</v>
      </c>
      <c r="GO285" s="19">
        <v>0</v>
      </c>
      <c r="GP285" s="19">
        <v>0</v>
      </c>
      <c r="GQ285" s="19">
        <v>0</v>
      </c>
      <c r="GR285" s="1" t="e">
        <f>_xlfn.IFNA(INDEX(#REF!,MATCH(E285,#REF!,0)),0)</f>
        <v>#REF!</v>
      </c>
      <c r="GS285" s="16"/>
      <c r="GT285" s="18">
        <v>0</v>
      </c>
      <c r="GU285" s="18">
        <v>0</v>
      </c>
      <c r="GV285" s="18">
        <v>0</v>
      </c>
      <c r="GW285" s="18">
        <v>0</v>
      </c>
      <c r="GX285" s="25">
        <f t="shared" si="885"/>
        <v>0</v>
      </c>
      <c r="GY285" s="25">
        <f t="shared" si="886"/>
        <v>0</v>
      </c>
      <c r="GZ285" s="25">
        <f t="shared" si="1031"/>
        <v>0</v>
      </c>
      <c r="HA285" s="1" t="e" cm="1">
        <f t="array" ref="HA285">INDEX(#REF!,MATCH(EJ285&amp;EK285&amp;HD285&amp;HE285&amp;HF285,#REF!&amp;#REF!&amp;#REF!&amp;#REF!&amp;#REF!,0))</f>
        <v>#REF!</v>
      </c>
      <c r="HB285" s="16"/>
      <c r="HC285" s="25">
        <f t="shared" si="1032"/>
        <v>0</v>
      </c>
      <c r="HD285" s="18">
        <v>0</v>
      </c>
      <c r="HE285" s="18">
        <v>0</v>
      </c>
      <c r="HF285" s="18">
        <v>0</v>
      </c>
      <c r="HG285" s="1" t="e" cm="1">
        <f t="array" ref="HG285">INDEX(#REF!,MATCH(EJ285&amp;EK285&amp;HJ285&amp;HK285&amp;HL285,#REF!&amp;#REF!&amp;#REF!&amp;#REF!&amp;#REF!,0))</f>
        <v>#REF!</v>
      </c>
      <c r="HH285" s="16"/>
      <c r="HI285" s="25">
        <f t="shared" si="1033"/>
        <v>0</v>
      </c>
      <c r="HJ285" s="25">
        <f t="shared" si="1034"/>
        <v>0</v>
      </c>
      <c r="HK285" s="19">
        <v>0</v>
      </c>
      <c r="HL285" s="19">
        <v>0</v>
      </c>
      <c r="HM285" s="18">
        <v>0.01</v>
      </c>
      <c r="HN285" s="18">
        <v>1</v>
      </c>
      <c r="HO285" s="25">
        <f t="shared" si="1035"/>
        <v>0</v>
      </c>
      <c r="HP285" s="25">
        <f t="shared" si="1036"/>
        <v>0</v>
      </c>
      <c r="HQ285" s="25">
        <f t="shared" si="1037"/>
        <v>0</v>
      </c>
      <c r="HR285" s="25">
        <f t="shared" si="1038"/>
        <v>0</v>
      </c>
      <c r="HS285" s="25">
        <f t="shared" si="1039"/>
        <v>0</v>
      </c>
      <c r="HT285" s="19">
        <v>0</v>
      </c>
      <c r="HU285" s="19">
        <v>0</v>
      </c>
      <c r="HV285" s="19">
        <v>0</v>
      </c>
      <c r="HW285" s="25">
        <f t="shared" si="1040"/>
        <v>0</v>
      </c>
      <c r="HX285" s="19">
        <v>0</v>
      </c>
      <c r="HY285" s="19">
        <v>0</v>
      </c>
      <c r="HZ285" s="18">
        <v>37.380000000000003</v>
      </c>
      <c r="IA285" s="20">
        <f>ROUND(IF(EN285="Cống tròn",IF(EN285="Cống tròn",IF(EU285="Không có móng",IQ285-FF285,IF(EU285="Đế",IP285-FN285,IF(OR(EU285="Móng bê tông",EU285="Móng bê tông kết hợp đế"),II285-FJ285,0))),0),IF(EN285="Cống hộp",IF(AND(EN285="Cống hộp",EU285="Không có móng"),IQ285-GF285,IF(AND(EN285="Cống hộp",EU285="Móng bê tông"),IJ285-GB285,0)),IF(OR(EN285="Rãnh xây",EN285="Rãnh bê tông"),IF(OR(EN285="Rãnh xây",EN285="Rãnh bê tông"),IK285-GB285,0),IF(EN285="Ống nhựa",IF(AND(EN285="Ống nhựa",EU285="Không đắp cát"),IQ285-HT285,IF(AND(EN285="Ống nhựa",EU285="Đắp cát"),IH285-HX285,0)),IF(EN285="Rãnh thang",IF(EN285="Rãnh thang",IF(EU285="Móng bê tông",#REF!-#REF!,IQ285),0),0))))),2)</f>
        <v>35.479999999999997</v>
      </c>
      <c r="IB285" s="20">
        <f t="shared" si="1041"/>
        <v>1.9000000000000057</v>
      </c>
      <c r="IC285" s="20">
        <f t="shared" si="887"/>
        <v>35.479999999999997</v>
      </c>
      <c r="ID285" s="20">
        <f t="shared" si="888"/>
        <v>0</v>
      </c>
      <c r="IE285" s="20">
        <f t="shared" si="889"/>
        <v>0</v>
      </c>
      <c r="IF285" s="20">
        <f t="shared" si="890"/>
        <v>0</v>
      </c>
      <c r="IG285" s="20">
        <f>IF(EN285="Rãnh thang",IF(AND(EN285="Rãnh thang",EU285="Móng bê tông"),IQ285-#REF!,0),IF(EN285="Ống nhựa",IF(AND(EN285="Ống nhựa",EU285="Đắp cát"),IQ285-HT285,0),IF(EN285="Cống tròn",IF(EN285="Cống tròn",IF(OR(EU285="Móng bê tông",EU285="Móng bê tông kết hợp đế"),IM285-FL285,0),0),IF(EN285="Cống hộp",IF(AND(EN285="Cống hộp",EU285="Móng bê tông"),IN285-GD285,0),IF(OR(EN285="Rãnh xây",EN285="Rãnh bê tông"),IF(AND(EN285="Rãnh xây",EU285="Móng bê tông"),IO285-GD285,IF(AND(EN285="Rãnh bê tông",EU285="Móng bê tông"),IO285-GD285,0)),0)))))</f>
        <v>35.479999999999997</v>
      </c>
      <c r="IH285" s="20">
        <f t="shared" si="891"/>
        <v>0</v>
      </c>
      <c r="II285" s="20">
        <f t="shared" si="892"/>
        <v>35.479999999999997</v>
      </c>
      <c r="IJ285" s="20">
        <f t="shared" si="893"/>
        <v>0</v>
      </c>
      <c r="IK285" s="20">
        <f t="shared" si="894"/>
        <v>0</v>
      </c>
      <c r="IL285" s="20">
        <f t="shared" si="895"/>
        <v>35.68</v>
      </c>
      <c r="IM285" s="20">
        <f t="shared" si="896"/>
        <v>35.68</v>
      </c>
      <c r="IN285" s="20">
        <f t="shared" si="897"/>
        <v>0</v>
      </c>
      <c r="IO285" s="20">
        <f t="shared" si="898"/>
        <v>0</v>
      </c>
      <c r="IP285" s="20">
        <f t="shared" si="899"/>
        <v>0</v>
      </c>
      <c r="IQ285" s="18">
        <v>35.78</v>
      </c>
      <c r="IR285" s="25">
        <f t="shared" si="1042"/>
        <v>0</v>
      </c>
      <c r="IS285" s="25">
        <f t="shared" si="900"/>
        <v>0</v>
      </c>
      <c r="IT285" s="25">
        <f t="shared" si="901"/>
        <v>0</v>
      </c>
      <c r="IU285" s="25">
        <f>ROUND(IF(EN285="Cống tròn",IF(EN285="Cống tròn",IV285+FF285,0),IF(EN285="Cống hộp",IF(EN285="Cống hộp",IV285+GP285,0),IF(OR(EN285="Rãnh xây",EN285="Rãnh bê tông"),IF(OR(EN285="Rãnh xây",EN285="Rãnh bê tông"),IV285+GP285,0),IF(EN285="ống nhựa",IF(EN285="Ống nhựa",IV285+HT285,0),IF(EN285="Rãnh thang",IF(EN285="Rãnh thang",IQ285+#REF!,0),0))))),2)</f>
        <v>36.81</v>
      </c>
      <c r="IV285" s="18">
        <v>36.71</v>
      </c>
      <c r="IW285" s="25">
        <f t="shared" si="902"/>
        <v>36.81</v>
      </c>
      <c r="IX285" s="25">
        <f t="shared" si="903"/>
        <v>0</v>
      </c>
      <c r="IY285" s="25">
        <f t="shared" si="904"/>
        <v>0</v>
      </c>
      <c r="IZ285" s="25">
        <f t="shared" si="905"/>
        <v>0</v>
      </c>
      <c r="JA285" s="25">
        <f t="shared" si="906"/>
        <v>0</v>
      </c>
      <c r="JB285" s="18">
        <v>37.299999999999997</v>
      </c>
      <c r="JC285" s="20">
        <f>ROUND(IF(EN285="Cống tròn",IF(EN285="Cống tròn",IF(EU285="Không có móng",JS285-FF285,IF(EU285="Đế",JR285-FN285,IF(OR(EU285="Móng bê tông",EU285="Móng bê tông kết hợp đế"),JK285-FJ285,0))),0),IF(EN285="Cống hộp",IF(AND(EN285="Cống hộp",EU285="Không có móng"),JS285-GF285,IF(AND(EN285="Cống hộp",EU285="Móng bê tông"),JL285-GB285,0)),IF(OR(EN285="Rãnh xây",EN285="Rãnh bê tông"),IF(OR(EN285="Rãnh xây",EN285="Rãnh bê tông"),JM285-GB285,0),IF(EN285="Ống nhựa",IF(AND(EN285="Ống nhựa",EU285="Không đắp cát"),JS285-HT285,IF(AND(EN285="Ống nhựa",EU285="Đắp cát"),JJ285-HX285,0)),IF(EN285="Rãnh thang",IF(EN285="Rãnh thang",IF(EU285="Móng bê tông",#REF!-#REF!,JS285),0),0))))),2)</f>
        <v>35.409999999999997</v>
      </c>
      <c r="JD285" s="20">
        <f t="shared" si="1043"/>
        <v>1.8900000000000006</v>
      </c>
      <c r="JE285" s="20">
        <f t="shared" si="907"/>
        <v>35.409999999999997</v>
      </c>
      <c r="JF285" s="20">
        <f t="shared" si="908"/>
        <v>0</v>
      </c>
      <c r="JG285" s="20">
        <f t="shared" si="909"/>
        <v>0</v>
      </c>
      <c r="JH285" s="20">
        <f t="shared" si="910"/>
        <v>0</v>
      </c>
      <c r="JI285" s="20">
        <f>IF(EN285="Rãnh thang",IF(AND(EN285="Rãnh thang",EU285="Móng bê tông"),JS285-#REF!,0),IF(EN285="Ống nhựa",IF(AND(EN285="Ống nhựa",EU285="Đắp cát"),JS285-HT285,0),IF(EN285="Cống tròn",IF(EN285="Cống tròn",IF(OR(EU285="Móng bê tông",EU285="Móng bê tông kết hợp đế"),JO285-FL285,0),0),IF(EN285="Cống hộp",IF(AND(EN285="Cống hộp",EU285="Móng bê tông"),JP285-GD285,0),IF(OR(EN285="Rãnh xây",EN285="Rãnh bê tông"),IF(AND(EN285="Rãnh xây",EU285="Móng bê tông"),JQ285-GD285,IF(AND(EN285="Rãnh bê tông",EU285="Móng bê tông"),JQ285-GD285,0)),0)))))</f>
        <v>35.409999999999997</v>
      </c>
      <c r="JJ285" s="20">
        <f t="shared" si="911"/>
        <v>0</v>
      </c>
      <c r="JK285" s="20">
        <f t="shared" si="912"/>
        <v>35.409999999999997</v>
      </c>
      <c r="JL285" s="20">
        <f t="shared" si="913"/>
        <v>0</v>
      </c>
      <c r="JM285" s="20">
        <f t="shared" si="914"/>
        <v>0</v>
      </c>
      <c r="JN285" s="20">
        <f t="shared" si="915"/>
        <v>35.61</v>
      </c>
      <c r="JO285" s="20">
        <f t="shared" si="916"/>
        <v>35.61</v>
      </c>
      <c r="JP285" s="20">
        <f t="shared" si="917"/>
        <v>0</v>
      </c>
      <c r="JQ285" s="20">
        <f t="shared" si="918"/>
        <v>0</v>
      </c>
      <c r="JR285" s="20">
        <f t="shared" si="919"/>
        <v>0</v>
      </c>
      <c r="JS285" s="26">
        <v>35.71</v>
      </c>
      <c r="JT285" s="25">
        <f t="shared" si="1044"/>
        <v>0</v>
      </c>
      <c r="JU285" s="25">
        <f t="shared" si="920"/>
        <v>0</v>
      </c>
      <c r="JV285" s="25">
        <f t="shared" si="921"/>
        <v>0</v>
      </c>
      <c r="JW285" s="25">
        <f>ROUND(IF(EN285="Cống tròn",IF(EN285="Cống tròn",JX285+FF285,0),IF(EN285="Cống hộp",IF(EN285="Cống hộp",JX285+GP285,0),IF(OR(EN285="Rãnh xây",EN285="Rãnh bê tông"),IF(OR(EN285="Rãnh xây",EN285="Rãnh bê tông"),JX285+GP285,0),IF(EN285="ống nhựa",IF(EN285="Ống nhựa",JX285+HT285,0),IF(EN285="Rãnh thang",IF(EN285="Rãnh thang",JS285+#REF!,0),0))))),2)</f>
        <v>36.81</v>
      </c>
      <c r="JX285" s="27">
        <v>36.71</v>
      </c>
      <c r="JY285" s="25">
        <f t="shared" si="922"/>
        <v>36.81</v>
      </c>
      <c r="JZ285" s="25">
        <f t="shared" si="923"/>
        <v>0</v>
      </c>
      <c r="KA285" s="25">
        <f t="shared" si="924"/>
        <v>0</v>
      </c>
      <c r="KB285" s="25">
        <f t="shared" si="925"/>
        <v>0</v>
      </c>
      <c r="KC285" s="25">
        <f t="shared" si="926"/>
        <v>0</v>
      </c>
      <c r="KD285" s="28" t="s">
        <v>98</v>
      </c>
      <c r="KE285" s="27">
        <v>0</v>
      </c>
      <c r="KF285" s="25">
        <f t="shared" si="927"/>
        <v>1.9000000000000057</v>
      </c>
      <c r="KG285" s="25">
        <f t="shared" si="1045"/>
        <v>1.9000000000000057</v>
      </c>
      <c r="KH285" s="27">
        <v>0</v>
      </c>
      <c r="KI285" s="25">
        <f t="shared" si="928"/>
        <v>1.8900000000000006</v>
      </c>
      <c r="KJ285" s="25">
        <f t="shared" si="1046"/>
        <v>1.8900000000000006</v>
      </c>
      <c r="KK285" s="25">
        <f t="shared" si="929"/>
        <v>0</v>
      </c>
      <c r="KL285" s="25">
        <f t="shared" si="930"/>
        <v>0</v>
      </c>
      <c r="KM285" s="25">
        <f t="shared" si="1047"/>
        <v>0</v>
      </c>
      <c r="KN285" s="25">
        <f t="shared" si="931"/>
        <v>0</v>
      </c>
      <c r="KO285" s="25">
        <f t="shared" si="932"/>
        <v>0</v>
      </c>
      <c r="KP285" s="25">
        <f t="shared" si="1048"/>
        <v>0</v>
      </c>
      <c r="KQ285" s="25">
        <f t="shared" si="933"/>
        <v>0.2</v>
      </c>
      <c r="KR285" s="25">
        <f t="shared" si="934"/>
        <v>0.2</v>
      </c>
      <c r="KS285" s="25">
        <f t="shared" si="1049"/>
        <v>0.2</v>
      </c>
      <c r="KT285" s="25">
        <f t="shared" si="935"/>
        <v>0</v>
      </c>
      <c r="KU285" s="25">
        <f t="shared" si="936"/>
        <v>0</v>
      </c>
      <c r="KV285" s="25">
        <f t="shared" si="1050"/>
        <v>0</v>
      </c>
      <c r="KW285" s="25">
        <f t="shared" si="863"/>
        <v>0</v>
      </c>
      <c r="KX285" s="25">
        <f t="shared" si="937"/>
        <v>0</v>
      </c>
      <c r="KY285" s="25">
        <f t="shared" si="1051"/>
        <v>0</v>
      </c>
      <c r="KZ285" s="25">
        <f t="shared" si="938"/>
        <v>0</v>
      </c>
      <c r="LA285" s="25">
        <f t="shared" si="939"/>
        <v>0</v>
      </c>
      <c r="LB285" s="25">
        <f t="shared" si="1052"/>
        <v>0</v>
      </c>
      <c r="LC285" s="25">
        <f t="shared" si="940"/>
        <v>1.4</v>
      </c>
      <c r="LD285" s="25">
        <f t="shared" si="941"/>
        <v>1.4</v>
      </c>
      <c r="LE285" s="25">
        <f t="shared" si="1053"/>
        <v>1.4</v>
      </c>
      <c r="LF285" s="25">
        <f t="shared" si="942"/>
        <v>0</v>
      </c>
      <c r="LG285" s="25">
        <f t="shared" si="943"/>
        <v>0</v>
      </c>
      <c r="LH285" s="25">
        <f t="shared" si="1054"/>
        <v>0</v>
      </c>
      <c r="LI285" s="25">
        <f t="shared" si="944"/>
        <v>0</v>
      </c>
      <c r="LJ285" s="25">
        <f t="shared" si="945"/>
        <v>0</v>
      </c>
      <c r="LK285" s="25">
        <f t="shared" si="1055"/>
        <v>0</v>
      </c>
      <c r="LL285" s="25">
        <f t="shared" si="946"/>
        <v>0</v>
      </c>
      <c r="LM285" s="25">
        <f t="shared" si="947"/>
        <v>0</v>
      </c>
      <c r="LN285" s="25">
        <f t="shared" si="1056"/>
        <v>0</v>
      </c>
      <c r="LO285" s="25">
        <f t="shared" si="948"/>
        <v>0</v>
      </c>
      <c r="LP285" s="25">
        <f t="shared" si="949"/>
        <v>0</v>
      </c>
      <c r="LQ285" s="25">
        <f t="shared" si="1057"/>
        <v>0</v>
      </c>
      <c r="LR285" s="25">
        <f t="shared" si="950"/>
        <v>0</v>
      </c>
      <c r="LS285" s="25">
        <f t="shared" si="951"/>
        <v>0</v>
      </c>
      <c r="LT285" s="25">
        <f t="shared" si="1058"/>
        <v>0</v>
      </c>
      <c r="LU285" s="25">
        <f t="shared" si="952"/>
        <v>0</v>
      </c>
      <c r="LV285" s="25">
        <f t="shared" si="953"/>
        <v>0</v>
      </c>
      <c r="LW285" s="25">
        <f t="shared" si="1059"/>
        <v>0</v>
      </c>
      <c r="LX285" s="25">
        <f t="shared" si="954"/>
        <v>0</v>
      </c>
      <c r="LY285" s="25">
        <f t="shared" si="955"/>
        <v>0</v>
      </c>
      <c r="LZ285" s="25">
        <f t="shared" si="1060"/>
        <v>0</v>
      </c>
      <c r="MA285" s="25">
        <f t="shared" si="956"/>
        <v>0</v>
      </c>
      <c r="MB285" s="25">
        <f t="shared" si="957"/>
        <v>0</v>
      </c>
      <c r="MC285" s="25">
        <f t="shared" si="1061"/>
        <v>0</v>
      </c>
      <c r="MD285" s="25">
        <f t="shared" si="958"/>
        <v>0</v>
      </c>
      <c r="ME285" s="25">
        <f t="shared" si="959"/>
        <v>0</v>
      </c>
      <c r="MF285" s="25">
        <f t="shared" si="1062"/>
        <v>0</v>
      </c>
      <c r="MG285" s="25">
        <f t="shared" si="960"/>
        <v>0</v>
      </c>
      <c r="MH285" s="25">
        <f t="shared" si="961"/>
        <v>0</v>
      </c>
      <c r="MI285" s="25">
        <f t="shared" si="1063"/>
        <v>0</v>
      </c>
      <c r="MJ285" s="25">
        <f t="shared" si="962"/>
        <v>0</v>
      </c>
      <c r="MK285" s="25">
        <f t="shared" si="963"/>
        <v>0</v>
      </c>
      <c r="ML285" s="25">
        <f t="shared" si="1064"/>
        <v>0</v>
      </c>
      <c r="MM285" s="25">
        <f t="shared" si="964"/>
        <v>0</v>
      </c>
      <c r="MN285" s="25">
        <f t="shared" si="965"/>
        <v>0</v>
      </c>
      <c r="MO285" s="25">
        <f t="shared" si="1065"/>
        <v>0</v>
      </c>
      <c r="MP285" s="25">
        <f t="shared" si="966"/>
        <v>0</v>
      </c>
      <c r="MQ285" s="25">
        <f t="shared" si="967"/>
        <v>0</v>
      </c>
      <c r="MR285" s="25">
        <f t="shared" si="1066"/>
        <v>0</v>
      </c>
      <c r="MS285" s="29">
        <v>1.4</v>
      </c>
      <c r="MT285" s="29">
        <v>0</v>
      </c>
      <c r="MU285" s="29">
        <v>1</v>
      </c>
      <c r="MV285" s="29">
        <v>1</v>
      </c>
      <c r="MW285" s="25">
        <f t="shared" si="968"/>
        <v>1.4</v>
      </c>
      <c r="MX285" s="25">
        <f t="shared" si="969"/>
        <v>2.66</v>
      </c>
      <c r="MY285" s="25">
        <f t="shared" si="970"/>
        <v>0</v>
      </c>
      <c r="MZ285" s="25">
        <f t="shared" si="971"/>
        <v>0</v>
      </c>
      <c r="NA285" s="25">
        <f t="shared" si="972"/>
        <v>1.4</v>
      </c>
      <c r="NB285" s="25">
        <f t="shared" si="973"/>
        <v>2.65</v>
      </c>
      <c r="NC285" s="25">
        <f t="shared" si="974"/>
        <v>0</v>
      </c>
      <c r="ND285" s="25">
        <f t="shared" si="975"/>
        <v>0</v>
      </c>
      <c r="NE285" s="25">
        <f t="shared" si="1067"/>
        <v>1.4</v>
      </c>
      <c r="NF285" s="25">
        <f t="shared" si="1067"/>
        <v>2.6550000000000002</v>
      </c>
      <c r="NG285" s="25">
        <f t="shared" si="1067"/>
        <v>0</v>
      </c>
      <c r="NH285" s="25">
        <f t="shared" si="976"/>
        <v>0</v>
      </c>
      <c r="NI285" s="25">
        <f t="shared" si="977"/>
        <v>129.69999999999999</v>
      </c>
      <c r="NJ285" s="25">
        <f t="shared" si="978"/>
        <v>0</v>
      </c>
      <c r="NK285" s="25">
        <f t="shared" si="979"/>
        <v>129.69999999999999</v>
      </c>
      <c r="NL285" s="25">
        <f t="shared" si="980"/>
        <v>88.84</v>
      </c>
      <c r="NM285" s="25">
        <f t="shared" si="981"/>
        <v>0</v>
      </c>
      <c r="NN285" s="25">
        <f t="shared" si="1068"/>
        <v>88.84</v>
      </c>
      <c r="NO285" s="25">
        <f t="shared" si="982"/>
        <v>0</v>
      </c>
      <c r="NP285" s="25">
        <f t="shared" si="983"/>
        <v>0</v>
      </c>
      <c r="NQ285" s="25">
        <f t="shared" si="1069"/>
        <v>0</v>
      </c>
      <c r="NR285" s="25">
        <f t="shared" si="984"/>
        <v>0</v>
      </c>
      <c r="NS285" s="25">
        <f t="shared" si="985"/>
        <v>0</v>
      </c>
      <c r="NT285" s="25">
        <f t="shared" si="1070"/>
        <v>0</v>
      </c>
      <c r="NU285" s="25">
        <f t="shared" si="986"/>
        <v>0</v>
      </c>
      <c r="NV285" s="25">
        <f t="shared" si="987"/>
        <v>0</v>
      </c>
      <c r="NW285" s="25">
        <f t="shared" si="1071"/>
        <v>0</v>
      </c>
      <c r="NX285" s="25">
        <f t="shared" si="1072"/>
        <v>88.84</v>
      </c>
      <c r="NY285" s="25">
        <f t="shared" si="1072"/>
        <v>0</v>
      </c>
      <c r="NZ285" s="25">
        <f t="shared" si="1073"/>
        <v>88.84</v>
      </c>
      <c r="OA285" s="25">
        <f t="shared" si="1074"/>
        <v>40.86</v>
      </c>
      <c r="OB285" s="25">
        <f t="shared" si="1074"/>
        <v>0</v>
      </c>
      <c r="OC285" s="25">
        <f t="shared" si="1075"/>
        <v>40.86</v>
      </c>
      <c r="OD285" s="25">
        <f t="shared" si="1076"/>
        <v>88.84</v>
      </c>
      <c r="OE285" s="25">
        <f t="shared" si="1076"/>
        <v>0</v>
      </c>
      <c r="OF285" s="25">
        <f t="shared" si="1076"/>
        <v>88.84</v>
      </c>
      <c r="OG285" s="25">
        <f t="shared" si="988"/>
        <v>0</v>
      </c>
      <c r="OH285" s="25">
        <f t="shared" si="989"/>
        <v>0</v>
      </c>
      <c r="OI285" s="25">
        <f t="shared" si="990"/>
        <v>0</v>
      </c>
      <c r="OJ285" s="25">
        <f t="shared" si="991"/>
        <v>0</v>
      </c>
      <c r="OK285" s="25">
        <f t="shared" si="992"/>
        <v>0</v>
      </c>
      <c r="OL285" s="25">
        <f t="shared" si="993"/>
        <v>0</v>
      </c>
      <c r="OM285" s="25">
        <f t="shared" si="1077"/>
        <v>0</v>
      </c>
      <c r="ON285" s="25">
        <f t="shared" si="1077"/>
        <v>0</v>
      </c>
      <c r="OO285" s="25">
        <f t="shared" si="1077"/>
        <v>0</v>
      </c>
      <c r="OP285" s="25">
        <f t="shared" si="994"/>
        <v>0</v>
      </c>
      <c r="OQ285" s="25">
        <f t="shared" si="995"/>
        <v>0</v>
      </c>
      <c r="OR285" s="25">
        <f t="shared" si="1078"/>
        <v>0</v>
      </c>
      <c r="OS285" s="19">
        <v>536217.23</v>
      </c>
      <c r="OT285" s="19">
        <v>2370842.36</v>
      </c>
    </row>
    <row r="286" spans="1:410" ht="33" customHeight="1" x14ac:dyDescent="0.25">
      <c r="A286" s="18"/>
      <c r="B286" s="18" t="s">
        <v>1071</v>
      </c>
      <c r="C286" s="18">
        <v>769.44</v>
      </c>
      <c r="D286" s="16" t="e">
        <f>_xlfn.IFNA(INDEX(#REF!,MATCH(E286,#REF!,0)),0)</f>
        <v>#REF!</v>
      </c>
      <c r="E286" s="18" t="s">
        <v>1094</v>
      </c>
      <c r="F286" s="16" t="s">
        <v>765</v>
      </c>
      <c r="G286" s="16" t="s">
        <v>810</v>
      </c>
      <c r="H286" s="16" t="s">
        <v>767</v>
      </c>
      <c r="I286" s="16" t="s">
        <v>768</v>
      </c>
      <c r="J286" s="16" t="s">
        <v>811</v>
      </c>
      <c r="K286" s="16" t="s">
        <v>770</v>
      </c>
      <c r="L286" s="16" t="s">
        <v>771</v>
      </c>
      <c r="M286" s="18">
        <v>1.8399999999999999</v>
      </c>
      <c r="N286" s="18">
        <v>1.8399999999999999</v>
      </c>
      <c r="O286" s="18">
        <v>2.2399999999999998</v>
      </c>
      <c r="P286" s="18">
        <v>2.2399999999999998</v>
      </c>
      <c r="Q286" s="18">
        <v>0.1</v>
      </c>
      <c r="R286" s="18">
        <v>2.04</v>
      </c>
      <c r="S286" s="18">
        <v>2.04</v>
      </c>
      <c r="T286" s="18">
        <v>0.2</v>
      </c>
      <c r="U286" s="18">
        <v>0</v>
      </c>
      <c r="V286" s="18">
        <v>0</v>
      </c>
      <c r="W286" s="18">
        <v>0</v>
      </c>
      <c r="X286" s="18">
        <v>1.8399999999999999</v>
      </c>
      <c r="Y286" s="18">
        <v>1.7999999999999998</v>
      </c>
      <c r="Z286" s="20">
        <f t="shared" si="996"/>
        <v>1.7</v>
      </c>
      <c r="AA286" s="18">
        <v>0.22</v>
      </c>
      <c r="AB286" s="18">
        <v>0</v>
      </c>
      <c r="AC286" s="18">
        <v>0</v>
      </c>
      <c r="AD286" s="18">
        <v>0</v>
      </c>
      <c r="AE286" s="18">
        <v>0</v>
      </c>
      <c r="AF286" s="18">
        <v>0</v>
      </c>
      <c r="AG286" s="18">
        <v>1.4</v>
      </c>
      <c r="AH286" s="18">
        <v>1.4</v>
      </c>
      <c r="AI286" s="20">
        <f t="shared" si="997"/>
        <v>1.8499999999999999</v>
      </c>
      <c r="AJ286" s="18">
        <v>0</v>
      </c>
      <c r="AK286" s="18">
        <v>0</v>
      </c>
      <c r="AL286" s="20">
        <f t="shared" si="998"/>
        <v>0</v>
      </c>
      <c r="AM286" s="18">
        <v>1.8399999999999999</v>
      </c>
      <c r="AN286" s="18">
        <v>1.4</v>
      </c>
      <c r="AO286" s="18">
        <v>0.15</v>
      </c>
      <c r="AP286" s="18">
        <v>0.22</v>
      </c>
      <c r="AQ286" s="18">
        <v>0</v>
      </c>
      <c r="AR286" s="18">
        <v>0</v>
      </c>
      <c r="AS286" s="18">
        <v>0</v>
      </c>
      <c r="AT286" s="18">
        <v>0</v>
      </c>
      <c r="AU286" s="18">
        <v>0</v>
      </c>
      <c r="AV286" s="18">
        <v>1</v>
      </c>
      <c r="AW286" s="18">
        <v>0</v>
      </c>
      <c r="AX286" s="18">
        <v>0</v>
      </c>
      <c r="AY286" s="18">
        <v>0</v>
      </c>
      <c r="AZ286" s="18">
        <v>0</v>
      </c>
      <c r="BA286" s="18">
        <v>0</v>
      </c>
      <c r="BB286" s="18">
        <v>0</v>
      </c>
      <c r="BC286" s="18">
        <v>0</v>
      </c>
      <c r="BD286" s="18">
        <v>0</v>
      </c>
      <c r="BE286" s="18">
        <v>2</v>
      </c>
      <c r="BF286" s="18">
        <v>0</v>
      </c>
      <c r="BG286" s="18">
        <v>0</v>
      </c>
      <c r="BH286" s="18">
        <v>0</v>
      </c>
      <c r="BI286" s="18">
        <v>0</v>
      </c>
      <c r="BJ286" s="18">
        <v>0</v>
      </c>
      <c r="BK286" s="18">
        <v>0</v>
      </c>
      <c r="BL286" s="18">
        <v>0</v>
      </c>
      <c r="BM286" s="18">
        <v>0</v>
      </c>
      <c r="BN286" s="18">
        <v>0</v>
      </c>
      <c r="BO286" s="18">
        <v>0</v>
      </c>
      <c r="BP286" s="18">
        <v>0</v>
      </c>
      <c r="BQ286" s="18">
        <v>0</v>
      </c>
      <c r="BR286" s="18">
        <v>0</v>
      </c>
      <c r="BS286" s="18">
        <v>0</v>
      </c>
      <c r="BT286" s="18">
        <v>0</v>
      </c>
      <c r="BU286" s="18">
        <v>0</v>
      </c>
      <c r="BV286" s="18">
        <v>0</v>
      </c>
      <c r="BW286" s="18">
        <v>0</v>
      </c>
      <c r="BX286" s="18">
        <v>0</v>
      </c>
      <c r="BY286" s="18">
        <v>0</v>
      </c>
      <c r="BZ286" s="18">
        <v>0</v>
      </c>
      <c r="CA286" s="16" t="e">
        <f>_xlfn.IFNA(IF(RIGHT(D286,2)="=G",0,INDEX(#REF!,MATCH(E286,#REF!,0))),0)</f>
        <v>#REF!</v>
      </c>
      <c r="CB286" s="16" t="s">
        <v>776</v>
      </c>
      <c r="CC286" s="18">
        <v>0</v>
      </c>
      <c r="CD286" s="18">
        <v>0</v>
      </c>
      <c r="CE286" s="18">
        <v>1.84</v>
      </c>
      <c r="CF286" s="18">
        <v>0.9</v>
      </c>
      <c r="CG286" s="18">
        <v>0.12</v>
      </c>
      <c r="CH286" s="18">
        <v>2</v>
      </c>
      <c r="CI286" s="16" t="s">
        <v>98</v>
      </c>
      <c r="CJ286" s="18">
        <v>0</v>
      </c>
      <c r="CK286" s="20">
        <f t="shared" si="864"/>
        <v>2.19</v>
      </c>
      <c r="CL286" s="20">
        <f t="shared" si="999"/>
        <v>2.19</v>
      </c>
      <c r="CM286" s="18">
        <v>43.82</v>
      </c>
      <c r="CN286" s="18">
        <v>37.299999999999997</v>
      </c>
      <c r="CO286" s="18">
        <v>36.460999999999999</v>
      </c>
      <c r="CP286" s="22">
        <f t="shared" si="865"/>
        <v>37.299999999999997</v>
      </c>
      <c r="CQ286" s="22">
        <f t="shared" si="866"/>
        <v>35.11</v>
      </c>
      <c r="CR286" s="22">
        <f t="shared" si="1000"/>
        <v>2.19</v>
      </c>
      <c r="CS286" s="22">
        <f t="shared" si="867"/>
        <v>35.209999999999994</v>
      </c>
      <c r="CT286" s="22">
        <f t="shared" si="868"/>
        <v>35.409999999999997</v>
      </c>
      <c r="CU286" s="18">
        <v>35.409999999999997</v>
      </c>
      <c r="CV286" s="22">
        <f t="shared" si="1001"/>
        <v>1.7</v>
      </c>
      <c r="CW286" s="22">
        <f t="shared" si="869"/>
        <v>0</v>
      </c>
      <c r="CX286" s="22">
        <f t="shared" si="870"/>
        <v>0</v>
      </c>
      <c r="CY286" s="22">
        <f t="shared" si="871"/>
        <v>37.15</v>
      </c>
      <c r="CZ286" s="22">
        <f t="shared" si="872"/>
        <v>37.299999999999997</v>
      </c>
      <c r="DA286" s="18">
        <v>37.299999999999997</v>
      </c>
      <c r="DB286" s="20">
        <f t="shared" si="1002"/>
        <v>2.19</v>
      </c>
      <c r="DC286" s="20">
        <f t="shared" si="1003"/>
        <v>0</v>
      </c>
      <c r="DD286" s="20">
        <f t="shared" si="1004"/>
        <v>2.19</v>
      </c>
      <c r="DE286" s="20">
        <f t="shared" si="873"/>
        <v>0.1</v>
      </c>
      <c r="DF286" s="20">
        <f t="shared" si="874"/>
        <v>0.2</v>
      </c>
      <c r="DG286" s="20">
        <f t="shared" si="875"/>
        <v>1.85</v>
      </c>
      <c r="DH286" s="20">
        <f t="shared" si="876"/>
        <v>0</v>
      </c>
      <c r="DI286" s="20">
        <f t="shared" si="877"/>
        <v>0</v>
      </c>
      <c r="DJ286" s="20">
        <f t="shared" si="878"/>
        <v>0</v>
      </c>
      <c r="DK286" s="20">
        <f t="shared" si="1005"/>
        <v>2.1500000000000004</v>
      </c>
      <c r="DL286" s="20">
        <f t="shared" si="1006"/>
        <v>0</v>
      </c>
      <c r="DM286" s="20">
        <f t="shared" si="1007"/>
        <v>3.9999999999999591E-2</v>
      </c>
      <c r="DN286" s="20">
        <f t="shared" si="1008"/>
        <v>0</v>
      </c>
      <c r="DO286" s="18">
        <v>2.44</v>
      </c>
      <c r="DP286" s="18">
        <v>0</v>
      </c>
      <c r="DQ286" s="18">
        <v>1</v>
      </c>
      <c r="DR286" s="18">
        <v>1</v>
      </c>
      <c r="DS286" s="25">
        <f t="shared" si="1009"/>
        <v>2.44</v>
      </c>
      <c r="DT286" s="25">
        <f t="shared" si="1010"/>
        <v>0</v>
      </c>
      <c r="DU286" s="25">
        <f t="shared" si="1011"/>
        <v>5.34</v>
      </c>
      <c r="DV286" s="25">
        <f t="shared" si="1012"/>
        <v>0</v>
      </c>
      <c r="DW286" s="25">
        <f t="shared" si="1013"/>
        <v>5.34</v>
      </c>
      <c r="DX286" s="25">
        <f t="shared" si="1014"/>
        <v>11.96</v>
      </c>
      <c r="DY286" s="25">
        <f t="shared" si="1015"/>
        <v>0</v>
      </c>
      <c r="DZ286" s="25">
        <f t="shared" si="1016"/>
        <v>11.96</v>
      </c>
      <c r="EA286" s="25">
        <f t="shared" si="1017"/>
        <v>7.6</v>
      </c>
      <c r="EB286" s="25">
        <f t="shared" si="1018"/>
        <v>0</v>
      </c>
      <c r="EC286" s="25">
        <f t="shared" si="1019"/>
        <v>7.6</v>
      </c>
      <c r="ED286" s="25">
        <f t="shared" si="1020"/>
        <v>4.3600000000000003</v>
      </c>
      <c r="EE286" s="25">
        <f t="shared" si="1020"/>
        <v>0</v>
      </c>
      <c r="EF286" s="25">
        <f t="shared" si="1021"/>
        <v>4.3600000000000003</v>
      </c>
      <c r="EG286" s="25">
        <f t="shared" si="1022"/>
        <v>7.6</v>
      </c>
      <c r="EH286" s="25">
        <f t="shared" si="1022"/>
        <v>0</v>
      </c>
      <c r="EI286" s="25">
        <f t="shared" si="1023"/>
        <v>7.6</v>
      </c>
      <c r="EJ286" s="18">
        <v>769.44</v>
      </c>
      <c r="EK286" s="18">
        <v>818.74</v>
      </c>
      <c r="EL286" s="18" t="s">
        <v>1094</v>
      </c>
      <c r="EM286" s="18" t="s">
        <v>1095</v>
      </c>
      <c r="EN286" s="16" t="s">
        <v>774</v>
      </c>
      <c r="EO286" s="16" t="s">
        <v>132</v>
      </c>
      <c r="EP286" s="16" t="e">
        <f>IF(OR(EN286="Cống tròn",EN286="Cống hộp",EN286="Ống nhựa"),INDEX(#REF!,MATCH(E286,#REF!,0)),IF(OR(EN286="Rãnh xây",EN286="Rãnh bê tông"),INDEX(#REF!,MATCH(E286,#REF!,0)),0))</f>
        <v>#REF!</v>
      </c>
      <c r="EQ286" s="18">
        <v>47.899999999999949</v>
      </c>
      <c r="ER286" s="18">
        <v>1</v>
      </c>
      <c r="ES286" s="25">
        <f t="shared" si="1024"/>
        <v>48</v>
      </c>
      <c r="ET286" s="1" t="e">
        <f>_xlfn.IFNA(IF(EN286="Cống tròn",INDEX(#REF!,MATCH(E286,#REF!,0)),IF(EN286="Cống hộp",INDEX(#REF!,MATCH(E286,#REF!,0)),EU286&amp;" ,"&amp;EV286)),0)</f>
        <v>#REF!</v>
      </c>
      <c r="EU286" s="16" t="s">
        <v>769</v>
      </c>
      <c r="EV286" s="16" t="s">
        <v>775</v>
      </c>
      <c r="EW286" s="16" t="e">
        <f>_xlfn.IFNA(INDEX(#REF!,MATCH(E286,#REF!,0)),0)</f>
        <v>#REF!</v>
      </c>
      <c r="EX286" s="16"/>
      <c r="EY286" s="18">
        <v>0</v>
      </c>
      <c r="EZ286" s="18">
        <v>0</v>
      </c>
      <c r="FA286" s="18">
        <v>0</v>
      </c>
      <c r="FB286" s="19">
        <v>0</v>
      </c>
      <c r="FC286" s="19">
        <v>0</v>
      </c>
      <c r="FD286" s="25">
        <f t="shared" si="879"/>
        <v>0</v>
      </c>
      <c r="FE286" s="25">
        <f t="shared" si="1025"/>
        <v>0</v>
      </c>
      <c r="FF286" s="18">
        <v>0.1</v>
      </c>
      <c r="FG286" s="18">
        <v>2</v>
      </c>
      <c r="FH286" s="18">
        <v>1</v>
      </c>
      <c r="FI286" s="25">
        <f t="shared" si="1026"/>
        <v>1.2</v>
      </c>
      <c r="FJ286" s="18">
        <v>0</v>
      </c>
      <c r="FK286" s="18">
        <v>0</v>
      </c>
      <c r="FL286" s="18">
        <v>0.2</v>
      </c>
      <c r="FM286" s="18">
        <v>1.4</v>
      </c>
      <c r="FN286" s="18">
        <v>0</v>
      </c>
      <c r="FO286" s="25">
        <f t="shared" si="1027"/>
        <v>1.4</v>
      </c>
      <c r="FP286" s="18">
        <v>1.4999999999999999E-2</v>
      </c>
      <c r="FQ286" s="18">
        <v>1</v>
      </c>
      <c r="FR286" s="25">
        <f t="shared" si="880"/>
        <v>47</v>
      </c>
      <c r="FS286" s="25">
        <f t="shared" si="881"/>
        <v>0.69</v>
      </c>
      <c r="FT286" s="25">
        <f t="shared" si="882"/>
        <v>47.69</v>
      </c>
      <c r="FU286" s="25">
        <f t="shared" si="883"/>
        <v>-0.20999999999995111</v>
      </c>
      <c r="FV286" s="25" t="str">
        <f t="shared" si="1028"/>
        <v>Thêm 01</v>
      </c>
      <c r="FW286" s="25">
        <f t="shared" si="1029"/>
        <v>0.81</v>
      </c>
      <c r="FX286" s="16"/>
      <c r="FY286" s="16"/>
      <c r="FZ286" s="16"/>
      <c r="GA286" s="16"/>
      <c r="GB286" s="19">
        <v>0</v>
      </c>
      <c r="GC286" s="19">
        <v>0</v>
      </c>
      <c r="GD286" s="19">
        <v>0</v>
      </c>
      <c r="GE286" s="19">
        <v>0</v>
      </c>
      <c r="GF286" s="19">
        <v>0</v>
      </c>
      <c r="GG286" s="19">
        <v>0</v>
      </c>
      <c r="GH286" s="19">
        <v>0</v>
      </c>
      <c r="GI286" s="19">
        <v>0</v>
      </c>
      <c r="GJ286" s="19">
        <v>0</v>
      </c>
      <c r="GK286" s="19">
        <v>0</v>
      </c>
      <c r="GL286" s="25">
        <f t="shared" si="884"/>
        <v>0</v>
      </c>
      <c r="GM286" s="25">
        <f t="shared" si="1030"/>
        <v>0</v>
      </c>
      <c r="GN286" s="19">
        <v>0</v>
      </c>
      <c r="GO286" s="19">
        <v>0</v>
      </c>
      <c r="GP286" s="19">
        <v>0</v>
      </c>
      <c r="GQ286" s="19">
        <v>0</v>
      </c>
      <c r="GR286" s="1" t="e">
        <f>_xlfn.IFNA(INDEX(#REF!,MATCH(E286,#REF!,0)),0)</f>
        <v>#REF!</v>
      </c>
      <c r="GS286" s="16"/>
      <c r="GT286" s="18">
        <v>0</v>
      </c>
      <c r="GU286" s="18">
        <v>0</v>
      </c>
      <c r="GV286" s="18">
        <v>0</v>
      </c>
      <c r="GW286" s="18">
        <v>0</v>
      </c>
      <c r="GX286" s="25">
        <f t="shared" si="885"/>
        <v>0</v>
      </c>
      <c r="GY286" s="25">
        <f t="shared" si="886"/>
        <v>0</v>
      </c>
      <c r="GZ286" s="25">
        <f t="shared" si="1031"/>
        <v>0</v>
      </c>
      <c r="HA286" s="1" t="e" cm="1">
        <f t="array" ref="HA286">INDEX(#REF!,MATCH(EJ286&amp;EK286&amp;HD286&amp;HE286&amp;HF286,#REF!&amp;#REF!&amp;#REF!&amp;#REF!&amp;#REF!,0))</f>
        <v>#REF!</v>
      </c>
      <c r="HB286" s="16"/>
      <c r="HC286" s="25">
        <f t="shared" si="1032"/>
        <v>0</v>
      </c>
      <c r="HD286" s="18">
        <v>0</v>
      </c>
      <c r="HE286" s="18">
        <v>0</v>
      </c>
      <c r="HF286" s="18">
        <v>0</v>
      </c>
      <c r="HG286" s="1" t="e" cm="1">
        <f t="array" ref="HG286">INDEX(#REF!,MATCH(EJ286&amp;EK286&amp;HJ286&amp;HK286&amp;HL286,#REF!&amp;#REF!&amp;#REF!&amp;#REF!&amp;#REF!,0))</f>
        <v>#REF!</v>
      </c>
      <c r="HH286" s="16"/>
      <c r="HI286" s="25">
        <f t="shared" si="1033"/>
        <v>0</v>
      </c>
      <c r="HJ286" s="25">
        <f t="shared" si="1034"/>
        <v>0</v>
      </c>
      <c r="HK286" s="19">
        <v>0</v>
      </c>
      <c r="HL286" s="19">
        <v>0</v>
      </c>
      <c r="HM286" s="18">
        <v>0.01</v>
      </c>
      <c r="HN286" s="18">
        <v>1</v>
      </c>
      <c r="HO286" s="25">
        <f t="shared" si="1035"/>
        <v>0</v>
      </c>
      <c r="HP286" s="25">
        <f t="shared" si="1036"/>
        <v>0</v>
      </c>
      <c r="HQ286" s="25">
        <f t="shared" si="1037"/>
        <v>0</v>
      </c>
      <c r="HR286" s="25">
        <f t="shared" si="1038"/>
        <v>0</v>
      </c>
      <c r="HS286" s="25">
        <f t="shared" si="1039"/>
        <v>0</v>
      </c>
      <c r="HT286" s="19">
        <v>0</v>
      </c>
      <c r="HU286" s="19">
        <v>0</v>
      </c>
      <c r="HV286" s="19">
        <v>0</v>
      </c>
      <c r="HW286" s="25">
        <f t="shared" si="1040"/>
        <v>0</v>
      </c>
      <c r="HX286" s="19">
        <v>0</v>
      </c>
      <c r="HY286" s="19">
        <v>0</v>
      </c>
      <c r="HZ286" s="18">
        <v>37.299999999999997</v>
      </c>
      <c r="IA286" s="20">
        <f>ROUND(IF(EN286="Cống tròn",IF(EN286="Cống tròn",IF(EU286="Không có móng",IQ286-FF286,IF(EU286="Đế",IP286-FN286,IF(OR(EU286="Móng bê tông",EU286="Móng bê tông kết hợp đế"),II286-FJ286,0))),0),IF(EN286="Cống hộp",IF(AND(EN286="Cống hộp",EU286="Không có móng"),IQ286-GF286,IF(AND(EN286="Cống hộp",EU286="Móng bê tông"),IJ286-GB286,0)),IF(OR(EN286="Rãnh xây",EN286="Rãnh bê tông"),IF(OR(EN286="Rãnh xây",EN286="Rãnh bê tông"),IK286-GB286,0),IF(EN286="Ống nhựa",IF(AND(EN286="Ống nhựa",EU286="Không đắp cát"),IQ286-HT286,IF(AND(EN286="Ống nhựa",EU286="Đắp cát"),IH286-HX286,0)),IF(EN286="Rãnh thang",IF(EN286="Rãnh thang",IF(EU286="Móng bê tông",#REF!-#REF!,IQ286),0),0))))),2)</f>
        <v>35.409999999999997</v>
      </c>
      <c r="IB286" s="20">
        <f t="shared" si="1041"/>
        <v>1.8900000000000006</v>
      </c>
      <c r="IC286" s="20">
        <f t="shared" si="887"/>
        <v>35.409999999999997</v>
      </c>
      <c r="ID286" s="20">
        <f t="shared" si="888"/>
        <v>0</v>
      </c>
      <c r="IE286" s="20">
        <f t="shared" si="889"/>
        <v>0</v>
      </c>
      <c r="IF286" s="20">
        <f t="shared" si="890"/>
        <v>0</v>
      </c>
      <c r="IG286" s="20">
        <f>IF(EN286="Rãnh thang",IF(AND(EN286="Rãnh thang",EU286="Móng bê tông"),IQ286-#REF!,0),IF(EN286="Ống nhựa",IF(AND(EN286="Ống nhựa",EU286="Đắp cát"),IQ286-HT286,0),IF(EN286="Cống tròn",IF(EN286="Cống tròn",IF(OR(EU286="Móng bê tông",EU286="Móng bê tông kết hợp đế"),IM286-FL286,0),0),IF(EN286="Cống hộp",IF(AND(EN286="Cống hộp",EU286="Móng bê tông"),IN286-GD286,0),IF(OR(EN286="Rãnh xây",EN286="Rãnh bê tông"),IF(AND(EN286="Rãnh xây",EU286="Móng bê tông"),IO286-GD286,IF(AND(EN286="Rãnh bê tông",EU286="Móng bê tông"),IO286-GD286,0)),0)))))</f>
        <v>35.409999999999997</v>
      </c>
      <c r="IH286" s="20">
        <f t="shared" si="891"/>
        <v>0</v>
      </c>
      <c r="II286" s="20">
        <f t="shared" si="892"/>
        <v>35.409999999999997</v>
      </c>
      <c r="IJ286" s="20">
        <f t="shared" si="893"/>
        <v>0</v>
      </c>
      <c r="IK286" s="20">
        <f t="shared" si="894"/>
        <v>0</v>
      </c>
      <c r="IL286" s="20">
        <f t="shared" si="895"/>
        <v>35.61</v>
      </c>
      <c r="IM286" s="20">
        <f t="shared" si="896"/>
        <v>35.61</v>
      </c>
      <c r="IN286" s="20">
        <f t="shared" si="897"/>
        <v>0</v>
      </c>
      <c r="IO286" s="20">
        <f t="shared" si="898"/>
        <v>0</v>
      </c>
      <c r="IP286" s="20">
        <f t="shared" si="899"/>
        <v>0</v>
      </c>
      <c r="IQ286" s="18">
        <v>35.71</v>
      </c>
      <c r="IR286" s="25">
        <f t="shared" si="1042"/>
        <v>0</v>
      </c>
      <c r="IS286" s="25">
        <f t="shared" si="900"/>
        <v>0</v>
      </c>
      <c r="IT286" s="25">
        <f t="shared" si="901"/>
        <v>0</v>
      </c>
      <c r="IU286" s="25">
        <f>ROUND(IF(EN286="Cống tròn",IF(EN286="Cống tròn",IV286+FF286,0),IF(EN286="Cống hộp",IF(EN286="Cống hộp",IV286+GP286,0),IF(OR(EN286="Rãnh xây",EN286="Rãnh bê tông"),IF(OR(EN286="Rãnh xây",EN286="Rãnh bê tông"),IV286+GP286,0),IF(EN286="ống nhựa",IF(EN286="Ống nhựa",IV286+HT286,0),IF(EN286="Rãnh thang",IF(EN286="Rãnh thang",IQ286+#REF!,0),0))))),2)</f>
        <v>36.74</v>
      </c>
      <c r="IV286" s="18">
        <v>36.64</v>
      </c>
      <c r="IW286" s="25">
        <f t="shared" si="902"/>
        <v>36.74</v>
      </c>
      <c r="IX286" s="25">
        <f t="shared" si="903"/>
        <v>0</v>
      </c>
      <c r="IY286" s="25">
        <f t="shared" si="904"/>
        <v>0</v>
      </c>
      <c r="IZ286" s="25">
        <f t="shared" si="905"/>
        <v>0</v>
      </c>
      <c r="JA286" s="25">
        <f t="shared" si="906"/>
        <v>0</v>
      </c>
      <c r="JB286" s="18">
        <v>36.39</v>
      </c>
      <c r="JC286" s="20">
        <f>ROUND(IF(EN286="Cống tròn",IF(EN286="Cống tròn",IF(EU286="Không có móng",JS286-FF286,IF(EU286="Đế",JR286-FN286,IF(OR(EU286="Móng bê tông",EU286="Móng bê tông kết hợp đế"),JK286-FJ286,0))),0),IF(EN286="Cống hộp",IF(AND(EN286="Cống hộp",EU286="Không có móng"),JS286-GF286,IF(AND(EN286="Cống hộp",EU286="Móng bê tông"),JL286-GB286,0)),IF(OR(EN286="Rãnh xây",EN286="Rãnh bê tông"),IF(OR(EN286="Rãnh xây",EN286="Rãnh bê tông"),JM286-GB286,0),IF(EN286="Ống nhựa",IF(AND(EN286="Ống nhựa",EU286="Không đắp cát"),JS286-HT286,IF(AND(EN286="Ống nhựa",EU286="Đắp cát"),JJ286-HX286,0)),IF(EN286="Rãnh thang",IF(EN286="Rãnh thang",IF(EU286="Móng bê tông",#REF!-#REF!,JS286),0),0))))),2)</f>
        <v>35.340000000000003</v>
      </c>
      <c r="JD286" s="20">
        <f t="shared" si="1043"/>
        <v>1.0499999999999972</v>
      </c>
      <c r="JE286" s="20">
        <f t="shared" si="907"/>
        <v>35.339999999999996</v>
      </c>
      <c r="JF286" s="20">
        <f t="shared" si="908"/>
        <v>0</v>
      </c>
      <c r="JG286" s="20">
        <f t="shared" si="909"/>
        <v>0</v>
      </c>
      <c r="JH286" s="20">
        <f t="shared" si="910"/>
        <v>0</v>
      </c>
      <c r="JI286" s="20">
        <f>IF(EN286="Rãnh thang",IF(AND(EN286="Rãnh thang",EU286="Móng bê tông"),JS286-#REF!,0),IF(EN286="Ống nhựa",IF(AND(EN286="Ống nhựa",EU286="Đắp cát"),JS286-HT286,0),IF(EN286="Cống tròn",IF(EN286="Cống tròn",IF(OR(EU286="Móng bê tông",EU286="Móng bê tông kết hợp đế"),JO286-FL286,0),0),IF(EN286="Cống hộp",IF(AND(EN286="Cống hộp",EU286="Móng bê tông"),JP286-GD286,0),IF(OR(EN286="Rãnh xây",EN286="Rãnh bê tông"),IF(AND(EN286="Rãnh xây",EU286="Móng bê tông"),JQ286-GD286,IF(AND(EN286="Rãnh bê tông",EU286="Móng bê tông"),JQ286-GD286,0)),0)))))</f>
        <v>35.339999999999996</v>
      </c>
      <c r="JJ286" s="20">
        <f t="shared" si="911"/>
        <v>0</v>
      </c>
      <c r="JK286" s="20">
        <f t="shared" si="912"/>
        <v>35.339999999999996</v>
      </c>
      <c r="JL286" s="20">
        <f t="shared" si="913"/>
        <v>0</v>
      </c>
      <c r="JM286" s="20">
        <f t="shared" si="914"/>
        <v>0</v>
      </c>
      <c r="JN286" s="20">
        <f t="shared" si="915"/>
        <v>35.54</v>
      </c>
      <c r="JO286" s="20">
        <f t="shared" si="916"/>
        <v>35.54</v>
      </c>
      <c r="JP286" s="20">
        <f t="shared" si="917"/>
        <v>0</v>
      </c>
      <c r="JQ286" s="20">
        <f t="shared" si="918"/>
        <v>0</v>
      </c>
      <c r="JR286" s="20">
        <f t="shared" si="919"/>
        <v>0</v>
      </c>
      <c r="JS286" s="26">
        <v>35.64</v>
      </c>
      <c r="JT286" s="25">
        <f t="shared" si="1044"/>
        <v>0</v>
      </c>
      <c r="JU286" s="25">
        <f t="shared" si="920"/>
        <v>0</v>
      </c>
      <c r="JV286" s="25">
        <f t="shared" si="921"/>
        <v>0</v>
      </c>
      <c r="JW286" s="25">
        <f>ROUND(IF(EN286="Cống tròn",IF(EN286="Cống tròn",JX286+FF286,0),IF(EN286="Cống hộp",IF(EN286="Cống hộp",JX286+GP286,0),IF(OR(EN286="Rãnh xây",EN286="Rãnh bê tông"),IF(OR(EN286="Rãnh xây",EN286="Rãnh bê tông"),JX286+GP286,0),IF(EN286="ống nhựa",IF(EN286="Ống nhựa",JX286+HT286,0),IF(EN286="Rãnh thang",IF(EN286="Rãnh thang",JS286+#REF!,0),0))))),2)</f>
        <v>36.74</v>
      </c>
      <c r="JX286" s="27">
        <v>36.64</v>
      </c>
      <c r="JY286" s="25">
        <f t="shared" si="922"/>
        <v>36.74</v>
      </c>
      <c r="JZ286" s="25">
        <f t="shared" si="923"/>
        <v>0</v>
      </c>
      <c r="KA286" s="25">
        <f t="shared" si="924"/>
        <v>0</v>
      </c>
      <c r="KB286" s="25">
        <f t="shared" si="925"/>
        <v>0</v>
      </c>
      <c r="KC286" s="25">
        <f t="shared" si="926"/>
        <v>0</v>
      </c>
      <c r="KD286" s="28" t="s">
        <v>98</v>
      </c>
      <c r="KE286" s="27">
        <v>0</v>
      </c>
      <c r="KF286" s="25">
        <f t="shared" si="927"/>
        <v>1.8900000000000006</v>
      </c>
      <c r="KG286" s="25">
        <f t="shared" si="1045"/>
        <v>1.8900000000000006</v>
      </c>
      <c r="KH286" s="27">
        <v>0</v>
      </c>
      <c r="KI286" s="25">
        <f t="shared" si="928"/>
        <v>1.0499999999999972</v>
      </c>
      <c r="KJ286" s="25">
        <f t="shared" si="1046"/>
        <v>1.0499999999999972</v>
      </c>
      <c r="KK286" s="25">
        <f t="shared" si="929"/>
        <v>0</v>
      </c>
      <c r="KL286" s="25">
        <f t="shared" si="930"/>
        <v>0</v>
      </c>
      <c r="KM286" s="25">
        <f t="shared" si="1047"/>
        <v>0</v>
      </c>
      <c r="KN286" s="25">
        <f t="shared" si="931"/>
        <v>0</v>
      </c>
      <c r="KO286" s="25">
        <f t="shared" si="932"/>
        <v>0</v>
      </c>
      <c r="KP286" s="25">
        <f t="shared" si="1048"/>
        <v>0</v>
      </c>
      <c r="KQ286" s="25">
        <f t="shared" si="933"/>
        <v>0.2</v>
      </c>
      <c r="KR286" s="25">
        <f t="shared" si="934"/>
        <v>0.2</v>
      </c>
      <c r="KS286" s="25">
        <f t="shared" si="1049"/>
        <v>0.2</v>
      </c>
      <c r="KT286" s="25">
        <f t="shared" si="935"/>
        <v>0</v>
      </c>
      <c r="KU286" s="25">
        <f t="shared" si="936"/>
        <v>0</v>
      </c>
      <c r="KV286" s="25">
        <f t="shared" si="1050"/>
        <v>0</v>
      </c>
      <c r="KW286" s="25">
        <f t="shared" si="863"/>
        <v>0</v>
      </c>
      <c r="KX286" s="25">
        <f t="shared" si="937"/>
        <v>0</v>
      </c>
      <c r="KY286" s="25">
        <f t="shared" si="1051"/>
        <v>0</v>
      </c>
      <c r="KZ286" s="25">
        <f t="shared" si="938"/>
        <v>0</v>
      </c>
      <c r="LA286" s="25">
        <f t="shared" si="939"/>
        <v>0</v>
      </c>
      <c r="LB286" s="25">
        <f t="shared" si="1052"/>
        <v>0</v>
      </c>
      <c r="LC286" s="25">
        <f t="shared" si="940"/>
        <v>1.4</v>
      </c>
      <c r="LD286" s="25">
        <f t="shared" si="941"/>
        <v>0.8499999999999972</v>
      </c>
      <c r="LE286" s="25">
        <f t="shared" si="1053"/>
        <v>1.1249999999999987</v>
      </c>
      <c r="LF286" s="25">
        <f t="shared" si="942"/>
        <v>0</v>
      </c>
      <c r="LG286" s="25">
        <f t="shared" si="943"/>
        <v>0</v>
      </c>
      <c r="LH286" s="25">
        <f t="shared" si="1054"/>
        <v>0</v>
      </c>
      <c r="LI286" s="25">
        <f t="shared" si="944"/>
        <v>0</v>
      </c>
      <c r="LJ286" s="25">
        <f t="shared" si="945"/>
        <v>0</v>
      </c>
      <c r="LK286" s="25">
        <f t="shared" si="1055"/>
        <v>0</v>
      </c>
      <c r="LL286" s="25">
        <f t="shared" si="946"/>
        <v>0</v>
      </c>
      <c r="LM286" s="25">
        <f t="shared" si="947"/>
        <v>0</v>
      </c>
      <c r="LN286" s="25">
        <f t="shared" si="1056"/>
        <v>0</v>
      </c>
      <c r="LO286" s="25">
        <f t="shared" si="948"/>
        <v>0</v>
      </c>
      <c r="LP286" s="25">
        <f t="shared" si="949"/>
        <v>0</v>
      </c>
      <c r="LQ286" s="25">
        <f t="shared" si="1057"/>
        <v>0</v>
      </c>
      <c r="LR286" s="25">
        <f t="shared" si="950"/>
        <v>0</v>
      </c>
      <c r="LS286" s="25">
        <f t="shared" si="951"/>
        <v>0</v>
      </c>
      <c r="LT286" s="25">
        <f t="shared" si="1058"/>
        <v>0</v>
      </c>
      <c r="LU286" s="25">
        <f t="shared" si="952"/>
        <v>0</v>
      </c>
      <c r="LV286" s="25">
        <f t="shared" si="953"/>
        <v>0</v>
      </c>
      <c r="LW286" s="25">
        <f t="shared" si="1059"/>
        <v>0</v>
      </c>
      <c r="LX286" s="25">
        <f t="shared" si="954"/>
        <v>0</v>
      </c>
      <c r="LY286" s="25">
        <f t="shared" si="955"/>
        <v>0</v>
      </c>
      <c r="LZ286" s="25">
        <f t="shared" si="1060"/>
        <v>0</v>
      </c>
      <c r="MA286" s="25">
        <f t="shared" si="956"/>
        <v>0</v>
      </c>
      <c r="MB286" s="25">
        <f t="shared" si="957"/>
        <v>0</v>
      </c>
      <c r="MC286" s="25">
        <f t="shared" si="1061"/>
        <v>0</v>
      </c>
      <c r="MD286" s="25">
        <f t="shared" si="958"/>
        <v>0</v>
      </c>
      <c r="ME286" s="25">
        <f t="shared" si="959"/>
        <v>0</v>
      </c>
      <c r="MF286" s="25">
        <f t="shared" si="1062"/>
        <v>0</v>
      </c>
      <c r="MG286" s="25">
        <f t="shared" si="960"/>
        <v>0</v>
      </c>
      <c r="MH286" s="25">
        <f t="shared" si="961"/>
        <v>0</v>
      </c>
      <c r="MI286" s="25">
        <f t="shared" si="1063"/>
        <v>0</v>
      </c>
      <c r="MJ286" s="25">
        <f t="shared" si="962"/>
        <v>0</v>
      </c>
      <c r="MK286" s="25">
        <f t="shared" si="963"/>
        <v>0</v>
      </c>
      <c r="ML286" s="25">
        <f t="shared" si="1064"/>
        <v>0</v>
      </c>
      <c r="MM286" s="25">
        <f t="shared" si="964"/>
        <v>0</v>
      </c>
      <c r="MN286" s="25">
        <f t="shared" si="965"/>
        <v>0</v>
      </c>
      <c r="MO286" s="25">
        <f t="shared" si="1065"/>
        <v>0</v>
      </c>
      <c r="MP286" s="25">
        <f t="shared" si="966"/>
        <v>0</v>
      </c>
      <c r="MQ286" s="25">
        <f t="shared" si="967"/>
        <v>0</v>
      </c>
      <c r="MR286" s="25">
        <f t="shared" si="1066"/>
        <v>0</v>
      </c>
      <c r="MS286" s="29">
        <v>1.4</v>
      </c>
      <c r="MT286" s="29">
        <v>0</v>
      </c>
      <c r="MU286" s="29">
        <v>1</v>
      </c>
      <c r="MV286" s="29">
        <v>1</v>
      </c>
      <c r="MW286" s="25">
        <f t="shared" si="968"/>
        <v>1.4</v>
      </c>
      <c r="MX286" s="25">
        <f t="shared" si="969"/>
        <v>2.65</v>
      </c>
      <c r="MY286" s="25">
        <f t="shared" si="970"/>
        <v>0</v>
      </c>
      <c r="MZ286" s="25">
        <f t="shared" si="971"/>
        <v>0</v>
      </c>
      <c r="NA286" s="25">
        <f t="shared" si="972"/>
        <v>1.4</v>
      </c>
      <c r="NB286" s="25">
        <f t="shared" si="973"/>
        <v>1.47</v>
      </c>
      <c r="NC286" s="25">
        <f t="shared" si="974"/>
        <v>0</v>
      </c>
      <c r="ND286" s="25">
        <f t="shared" si="975"/>
        <v>0</v>
      </c>
      <c r="NE286" s="25">
        <f t="shared" si="1067"/>
        <v>1.4</v>
      </c>
      <c r="NF286" s="25">
        <f t="shared" si="1067"/>
        <v>2.06</v>
      </c>
      <c r="NG286" s="25">
        <f t="shared" si="1067"/>
        <v>0</v>
      </c>
      <c r="NH286" s="25">
        <f t="shared" si="976"/>
        <v>0</v>
      </c>
      <c r="NI286" s="25">
        <f t="shared" si="977"/>
        <v>98.67</v>
      </c>
      <c r="NJ286" s="25">
        <f t="shared" si="978"/>
        <v>0</v>
      </c>
      <c r="NK286" s="25">
        <f t="shared" si="979"/>
        <v>98.67</v>
      </c>
      <c r="NL286" s="25">
        <f t="shared" si="980"/>
        <v>61</v>
      </c>
      <c r="NM286" s="25">
        <f t="shared" si="981"/>
        <v>0</v>
      </c>
      <c r="NN286" s="25">
        <f t="shared" si="1068"/>
        <v>61</v>
      </c>
      <c r="NO286" s="25">
        <f t="shared" si="982"/>
        <v>0</v>
      </c>
      <c r="NP286" s="25">
        <f t="shared" si="983"/>
        <v>0</v>
      </c>
      <c r="NQ286" s="25">
        <f t="shared" si="1069"/>
        <v>0</v>
      </c>
      <c r="NR286" s="25">
        <f t="shared" si="984"/>
        <v>0</v>
      </c>
      <c r="NS286" s="25">
        <f t="shared" si="985"/>
        <v>0</v>
      </c>
      <c r="NT286" s="25">
        <f t="shared" si="1070"/>
        <v>0</v>
      </c>
      <c r="NU286" s="25">
        <f t="shared" si="986"/>
        <v>0</v>
      </c>
      <c r="NV286" s="25">
        <f t="shared" si="987"/>
        <v>0</v>
      </c>
      <c r="NW286" s="25">
        <f t="shared" si="1071"/>
        <v>0</v>
      </c>
      <c r="NX286" s="25">
        <f t="shared" si="1072"/>
        <v>61</v>
      </c>
      <c r="NY286" s="25">
        <f t="shared" si="1072"/>
        <v>0</v>
      </c>
      <c r="NZ286" s="25">
        <f t="shared" si="1073"/>
        <v>61</v>
      </c>
      <c r="OA286" s="25">
        <f t="shared" si="1074"/>
        <v>37.67</v>
      </c>
      <c r="OB286" s="25">
        <f t="shared" si="1074"/>
        <v>0</v>
      </c>
      <c r="OC286" s="25">
        <f t="shared" si="1075"/>
        <v>37.67</v>
      </c>
      <c r="OD286" s="25">
        <f t="shared" si="1076"/>
        <v>61</v>
      </c>
      <c r="OE286" s="25">
        <f t="shared" si="1076"/>
        <v>0</v>
      </c>
      <c r="OF286" s="25">
        <f t="shared" si="1076"/>
        <v>61</v>
      </c>
      <c r="OG286" s="25">
        <f t="shared" si="988"/>
        <v>0</v>
      </c>
      <c r="OH286" s="25">
        <f t="shared" si="989"/>
        <v>0</v>
      </c>
      <c r="OI286" s="25">
        <f t="shared" si="990"/>
        <v>0</v>
      </c>
      <c r="OJ286" s="25">
        <f t="shared" si="991"/>
        <v>0</v>
      </c>
      <c r="OK286" s="25">
        <f t="shared" si="992"/>
        <v>0</v>
      </c>
      <c r="OL286" s="25">
        <f t="shared" si="993"/>
        <v>0</v>
      </c>
      <c r="OM286" s="25">
        <f t="shared" si="1077"/>
        <v>0</v>
      </c>
      <c r="ON286" s="25">
        <f t="shared" si="1077"/>
        <v>0</v>
      </c>
      <c r="OO286" s="25">
        <f t="shared" si="1077"/>
        <v>0</v>
      </c>
      <c r="OP286" s="25">
        <f t="shared" si="994"/>
        <v>0</v>
      </c>
      <c r="OQ286" s="25">
        <f t="shared" si="995"/>
        <v>0</v>
      </c>
      <c r="OR286" s="25">
        <f t="shared" si="1078"/>
        <v>0</v>
      </c>
      <c r="OS286" s="26">
        <v>536217.23</v>
      </c>
      <c r="OT286" s="26">
        <v>2370892.61</v>
      </c>
    </row>
    <row r="287" spans="1:410" ht="33" customHeight="1" x14ac:dyDescent="0.25">
      <c r="A287" s="18"/>
      <c r="B287" s="18" t="s">
        <v>1071</v>
      </c>
      <c r="C287" s="18">
        <v>818.74</v>
      </c>
      <c r="D287" s="16" t="e">
        <f>_xlfn.IFNA(INDEX(#REF!,MATCH(E287,#REF!,0)),0)</f>
        <v>#REF!</v>
      </c>
      <c r="E287" s="18" t="s">
        <v>1095</v>
      </c>
      <c r="F287" s="16" t="s">
        <v>765</v>
      </c>
      <c r="G287" s="16" t="s">
        <v>810</v>
      </c>
      <c r="H287" s="16" t="s">
        <v>767</v>
      </c>
      <c r="I287" s="16" t="s">
        <v>768</v>
      </c>
      <c r="J287" s="16" t="s">
        <v>811</v>
      </c>
      <c r="K287" s="16" t="s">
        <v>770</v>
      </c>
      <c r="L287" s="16" t="s">
        <v>771</v>
      </c>
      <c r="M287" s="18">
        <v>1.8399999999999999</v>
      </c>
      <c r="N287" s="18">
        <v>1.8399999999999999</v>
      </c>
      <c r="O287" s="18">
        <v>2.2399999999999998</v>
      </c>
      <c r="P287" s="18">
        <v>2.2399999999999998</v>
      </c>
      <c r="Q287" s="18">
        <v>0.1</v>
      </c>
      <c r="R287" s="18">
        <v>2.04</v>
      </c>
      <c r="S287" s="18">
        <v>2.04</v>
      </c>
      <c r="T287" s="18">
        <v>0.2</v>
      </c>
      <c r="U287" s="18">
        <v>0</v>
      </c>
      <c r="V287" s="18">
        <v>0</v>
      </c>
      <c r="W287" s="18">
        <v>0</v>
      </c>
      <c r="X287" s="18">
        <v>1.8399999999999999</v>
      </c>
      <c r="Y287" s="18">
        <v>1.7999999999999998</v>
      </c>
      <c r="Z287" s="20">
        <f t="shared" si="996"/>
        <v>1.7</v>
      </c>
      <c r="AA287" s="18">
        <v>0.22</v>
      </c>
      <c r="AB287" s="18">
        <v>0</v>
      </c>
      <c r="AC287" s="18">
        <v>0</v>
      </c>
      <c r="AD287" s="18">
        <v>0</v>
      </c>
      <c r="AE287" s="18">
        <v>0</v>
      </c>
      <c r="AF287" s="18">
        <v>0</v>
      </c>
      <c r="AG287" s="18">
        <v>1.4</v>
      </c>
      <c r="AH287" s="18">
        <v>1.4</v>
      </c>
      <c r="AI287" s="20">
        <f t="shared" si="997"/>
        <v>1.8499999999999999</v>
      </c>
      <c r="AJ287" s="18">
        <v>0</v>
      </c>
      <c r="AK287" s="18">
        <v>0</v>
      </c>
      <c r="AL287" s="20">
        <f t="shared" si="998"/>
        <v>0</v>
      </c>
      <c r="AM287" s="18">
        <v>1.8399999999999999</v>
      </c>
      <c r="AN287" s="18">
        <v>1.4</v>
      </c>
      <c r="AO287" s="18">
        <v>0.15</v>
      </c>
      <c r="AP287" s="18">
        <v>0.22</v>
      </c>
      <c r="AQ287" s="18">
        <v>0</v>
      </c>
      <c r="AR287" s="18">
        <v>0</v>
      </c>
      <c r="AS287" s="18">
        <v>0</v>
      </c>
      <c r="AT287" s="18">
        <v>0</v>
      </c>
      <c r="AU287" s="18">
        <v>0</v>
      </c>
      <c r="AV287" s="18">
        <v>1</v>
      </c>
      <c r="AW287" s="18">
        <v>0</v>
      </c>
      <c r="AX287" s="18">
        <v>0</v>
      </c>
      <c r="AY287" s="18">
        <v>0</v>
      </c>
      <c r="AZ287" s="18">
        <v>0</v>
      </c>
      <c r="BA287" s="18">
        <v>0</v>
      </c>
      <c r="BB287" s="18">
        <v>0</v>
      </c>
      <c r="BC287" s="18">
        <v>0</v>
      </c>
      <c r="BD287" s="18">
        <v>0</v>
      </c>
      <c r="BE287" s="18">
        <v>2</v>
      </c>
      <c r="BF287" s="18">
        <v>0</v>
      </c>
      <c r="BG287" s="18">
        <v>0</v>
      </c>
      <c r="BH287" s="18">
        <v>0</v>
      </c>
      <c r="BI287" s="18">
        <v>0</v>
      </c>
      <c r="BJ287" s="18">
        <v>0</v>
      </c>
      <c r="BK287" s="18">
        <v>0</v>
      </c>
      <c r="BL287" s="18">
        <v>0</v>
      </c>
      <c r="BM287" s="18">
        <v>0</v>
      </c>
      <c r="BN287" s="18">
        <v>0</v>
      </c>
      <c r="BO287" s="18">
        <v>0</v>
      </c>
      <c r="BP287" s="18">
        <v>0</v>
      </c>
      <c r="BQ287" s="18">
        <v>0</v>
      </c>
      <c r="BR287" s="18">
        <v>0</v>
      </c>
      <c r="BS287" s="18">
        <v>0</v>
      </c>
      <c r="BT287" s="18">
        <v>0</v>
      </c>
      <c r="BU287" s="18">
        <v>0</v>
      </c>
      <c r="BV287" s="18">
        <v>0</v>
      </c>
      <c r="BW287" s="18">
        <v>0</v>
      </c>
      <c r="BX287" s="18">
        <v>0</v>
      </c>
      <c r="BY287" s="18">
        <v>0</v>
      </c>
      <c r="BZ287" s="18">
        <v>0</v>
      </c>
      <c r="CA287" s="16" t="e">
        <f>_xlfn.IFNA(IF(RIGHT(D287,2)="=G",0,INDEX(#REF!,MATCH(E287,#REF!,0))),0)</f>
        <v>#REF!</v>
      </c>
      <c r="CB287" s="16" t="s">
        <v>776</v>
      </c>
      <c r="CC287" s="18">
        <v>0</v>
      </c>
      <c r="CD287" s="18">
        <v>0</v>
      </c>
      <c r="CE287" s="18">
        <v>1.84</v>
      </c>
      <c r="CF287" s="18">
        <v>0.9</v>
      </c>
      <c r="CG287" s="18">
        <v>0.12</v>
      </c>
      <c r="CH287" s="18">
        <v>2</v>
      </c>
      <c r="CI287" s="16" t="s">
        <v>98</v>
      </c>
      <c r="CJ287" s="18">
        <v>0</v>
      </c>
      <c r="CK287" s="20">
        <f t="shared" si="864"/>
        <v>1.35</v>
      </c>
      <c r="CL287" s="20">
        <f t="shared" si="999"/>
        <v>1.35</v>
      </c>
      <c r="CM287" s="18">
        <v>35.47</v>
      </c>
      <c r="CN287" s="18">
        <v>37.229999999999997</v>
      </c>
      <c r="CO287" s="18">
        <v>36.390999999999998</v>
      </c>
      <c r="CP287" s="22">
        <f t="shared" si="865"/>
        <v>36.39</v>
      </c>
      <c r="CQ287" s="22">
        <f t="shared" si="866"/>
        <v>35.04</v>
      </c>
      <c r="CR287" s="22">
        <f t="shared" si="1000"/>
        <v>1.35</v>
      </c>
      <c r="CS287" s="22">
        <f t="shared" si="867"/>
        <v>35.14</v>
      </c>
      <c r="CT287" s="22">
        <f t="shared" si="868"/>
        <v>35.340000000000003</v>
      </c>
      <c r="CU287" s="18">
        <v>35.340000000000003</v>
      </c>
      <c r="CV287" s="22">
        <f t="shared" si="1001"/>
        <v>1.7</v>
      </c>
      <c r="CW287" s="22">
        <f t="shared" si="869"/>
        <v>0</v>
      </c>
      <c r="CX287" s="22">
        <f t="shared" si="870"/>
        <v>0</v>
      </c>
      <c r="CY287" s="22">
        <f t="shared" si="871"/>
        <v>37.08</v>
      </c>
      <c r="CZ287" s="22">
        <f t="shared" si="872"/>
        <v>37.229999999999997</v>
      </c>
      <c r="DA287" s="18">
        <v>37.229999999999997</v>
      </c>
      <c r="DB287" s="20">
        <f t="shared" si="1002"/>
        <v>2.19</v>
      </c>
      <c r="DC287" s="20">
        <f t="shared" si="1003"/>
        <v>0.84</v>
      </c>
      <c r="DD287" s="20">
        <f t="shared" si="1004"/>
        <v>1.35</v>
      </c>
      <c r="DE287" s="20">
        <f t="shared" si="873"/>
        <v>0.1</v>
      </c>
      <c r="DF287" s="20">
        <f t="shared" si="874"/>
        <v>0.2</v>
      </c>
      <c r="DG287" s="20">
        <f t="shared" si="875"/>
        <v>1.05</v>
      </c>
      <c r="DH287" s="20">
        <f t="shared" si="876"/>
        <v>0</v>
      </c>
      <c r="DI287" s="20">
        <f t="shared" si="877"/>
        <v>0</v>
      </c>
      <c r="DJ287" s="20">
        <f t="shared" si="878"/>
        <v>0</v>
      </c>
      <c r="DK287" s="20">
        <f t="shared" si="1005"/>
        <v>1.35</v>
      </c>
      <c r="DL287" s="20">
        <f t="shared" si="1006"/>
        <v>0</v>
      </c>
      <c r="DM287" s="20">
        <f t="shared" si="1007"/>
        <v>0</v>
      </c>
      <c r="DN287" s="20">
        <f t="shared" si="1008"/>
        <v>0</v>
      </c>
      <c r="DO287" s="18">
        <v>2.44</v>
      </c>
      <c r="DP287" s="18">
        <v>0</v>
      </c>
      <c r="DQ287" s="18">
        <v>1</v>
      </c>
      <c r="DR287" s="18">
        <v>1</v>
      </c>
      <c r="DS287" s="25">
        <f t="shared" si="1009"/>
        <v>2.44</v>
      </c>
      <c r="DT287" s="25">
        <f t="shared" si="1010"/>
        <v>0</v>
      </c>
      <c r="DU287" s="25">
        <f t="shared" si="1011"/>
        <v>3.29</v>
      </c>
      <c r="DV287" s="25">
        <f t="shared" si="1012"/>
        <v>0</v>
      </c>
      <c r="DW287" s="25">
        <f t="shared" si="1013"/>
        <v>3.29</v>
      </c>
      <c r="DX287" s="25">
        <f t="shared" si="1014"/>
        <v>7.37</v>
      </c>
      <c r="DY287" s="25">
        <f t="shared" si="1015"/>
        <v>0</v>
      </c>
      <c r="DZ287" s="25">
        <f t="shared" si="1016"/>
        <v>7.37</v>
      </c>
      <c r="EA287" s="25">
        <f t="shared" si="1017"/>
        <v>4.8899999999999997</v>
      </c>
      <c r="EB287" s="25">
        <f t="shared" si="1018"/>
        <v>0</v>
      </c>
      <c r="EC287" s="25">
        <f t="shared" si="1019"/>
        <v>4.8899999999999997</v>
      </c>
      <c r="ED287" s="25">
        <f t="shared" si="1020"/>
        <v>2.48</v>
      </c>
      <c r="EE287" s="25">
        <f t="shared" si="1020"/>
        <v>0</v>
      </c>
      <c r="EF287" s="25">
        <f t="shared" si="1021"/>
        <v>2.48</v>
      </c>
      <c r="EG287" s="25">
        <f t="shared" si="1022"/>
        <v>4.8899999999999997</v>
      </c>
      <c r="EH287" s="25">
        <f t="shared" si="1022"/>
        <v>0</v>
      </c>
      <c r="EI287" s="25">
        <f t="shared" si="1023"/>
        <v>4.8899999999999997</v>
      </c>
      <c r="EJ287" s="18">
        <v>818.74</v>
      </c>
      <c r="EK287" s="18">
        <v>867.83</v>
      </c>
      <c r="EL287" s="18" t="s">
        <v>1095</v>
      </c>
      <c r="EM287" s="18" t="s">
        <v>1096</v>
      </c>
      <c r="EN287" s="16" t="s">
        <v>774</v>
      </c>
      <c r="EO287" s="16" t="s">
        <v>132</v>
      </c>
      <c r="EP287" s="16" t="e">
        <f>IF(OR(EN287="Cống tròn",EN287="Cống hộp",EN287="Ống nhựa"),INDEX(#REF!,MATCH(E287,#REF!,0)),IF(OR(EN287="Rãnh xây",EN287="Rãnh bê tông"),INDEX(#REF!,MATCH(E287,#REF!,0)),0))</f>
        <v>#REF!</v>
      </c>
      <c r="EQ287" s="18">
        <v>46.37</v>
      </c>
      <c r="ER287" s="18">
        <v>1</v>
      </c>
      <c r="ES287" s="25">
        <f t="shared" si="1024"/>
        <v>46</v>
      </c>
      <c r="ET287" s="1" t="e">
        <f>_xlfn.IFNA(IF(EN287="Cống tròn",INDEX(#REF!,MATCH(E287,#REF!,0)),IF(EN287="Cống hộp",INDEX(#REF!,MATCH(E287,#REF!,0)),EU287&amp;" ,"&amp;EV287)),0)</f>
        <v>#REF!</v>
      </c>
      <c r="EU287" s="16" t="s">
        <v>769</v>
      </c>
      <c r="EV287" s="16" t="s">
        <v>775</v>
      </c>
      <c r="EW287" s="16" t="e">
        <f>_xlfn.IFNA(INDEX(#REF!,MATCH(E287,#REF!,0)),0)</f>
        <v>#REF!</v>
      </c>
      <c r="EX287" s="16"/>
      <c r="EY287" s="18">
        <v>0</v>
      </c>
      <c r="EZ287" s="18">
        <v>0</v>
      </c>
      <c r="FA287" s="18">
        <v>0</v>
      </c>
      <c r="FB287" s="19">
        <v>0</v>
      </c>
      <c r="FC287" s="19">
        <v>0</v>
      </c>
      <c r="FD287" s="25">
        <f t="shared" si="879"/>
        <v>0</v>
      </c>
      <c r="FE287" s="25">
        <f t="shared" si="1025"/>
        <v>0</v>
      </c>
      <c r="FF287" s="18">
        <v>0.1</v>
      </c>
      <c r="FG287" s="18">
        <v>2</v>
      </c>
      <c r="FH287" s="18">
        <v>1</v>
      </c>
      <c r="FI287" s="25">
        <f t="shared" si="1026"/>
        <v>1.2</v>
      </c>
      <c r="FJ287" s="18">
        <v>0</v>
      </c>
      <c r="FK287" s="18">
        <v>0</v>
      </c>
      <c r="FL287" s="18">
        <v>0.2</v>
      </c>
      <c r="FM287" s="18">
        <v>1.4</v>
      </c>
      <c r="FN287" s="18">
        <v>0</v>
      </c>
      <c r="FO287" s="25">
        <f t="shared" si="1027"/>
        <v>1.4</v>
      </c>
      <c r="FP287" s="18">
        <v>1.4999999999999999E-2</v>
      </c>
      <c r="FQ287" s="18">
        <v>1</v>
      </c>
      <c r="FR287" s="25">
        <f t="shared" si="880"/>
        <v>45</v>
      </c>
      <c r="FS287" s="25">
        <f t="shared" si="881"/>
        <v>0.65999999999999992</v>
      </c>
      <c r="FT287" s="25">
        <f t="shared" si="882"/>
        <v>45.66</v>
      </c>
      <c r="FU287" s="25">
        <f t="shared" si="883"/>
        <v>-0.71000000000000085</v>
      </c>
      <c r="FV287" s="25" t="str">
        <f t="shared" si="1028"/>
        <v>Thêm 01</v>
      </c>
      <c r="FW287" s="25">
        <f t="shared" si="1029"/>
        <v>0.31</v>
      </c>
      <c r="FX287" s="16"/>
      <c r="FY287" s="16"/>
      <c r="FZ287" s="16"/>
      <c r="GA287" s="16"/>
      <c r="GB287" s="19">
        <v>0</v>
      </c>
      <c r="GC287" s="19">
        <v>0</v>
      </c>
      <c r="GD287" s="19">
        <v>0</v>
      </c>
      <c r="GE287" s="19">
        <v>0</v>
      </c>
      <c r="GF287" s="19">
        <v>0</v>
      </c>
      <c r="GG287" s="19">
        <v>0</v>
      </c>
      <c r="GH287" s="19">
        <v>0</v>
      </c>
      <c r="GI287" s="19">
        <v>0</v>
      </c>
      <c r="GJ287" s="19">
        <v>0</v>
      </c>
      <c r="GK287" s="19">
        <v>0</v>
      </c>
      <c r="GL287" s="25">
        <f t="shared" si="884"/>
        <v>0</v>
      </c>
      <c r="GM287" s="25">
        <f t="shared" si="1030"/>
        <v>0</v>
      </c>
      <c r="GN287" s="19">
        <v>0</v>
      </c>
      <c r="GO287" s="19">
        <v>0</v>
      </c>
      <c r="GP287" s="19">
        <v>0</v>
      </c>
      <c r="GQ287" s="19">
        <v>0</v>
      </c>
      <c r="GR287" s="1" t="e">
        <f>_xlfn.IFNA(INDEX(#REF!,MATCH(E287,#REF!,0)),0)</f>
        <v>#REF!</v>
      </c>
      <c r="GS287" s="16"/>
      <c r="GT287" s="18">
        <v>0</v>
      </c>
      <c r="GU287" s="18">
        <v>0</v>
      </c>
      <c r="GV287" s="18">
        <v>0</v>
      </c>
      <c r="GW287" s="18">
        <v>0</v>
      </c>
      <c r="GX287" s="25">
        <f t="shared" si="885"/>
        <v>0</v>
      </c>
      <c r="GY287" s="25">
        <f t="shared" si="886"/>
        <v>0</v>
      </c>
      <c r="GZ287" s="25">
        <f t="shared" si="1031"/>
        <v>0</v>
      </c>
      <c r="HA287" s="1" t="e" cm="1">
        <f t="array" ref="HA287">INDEX(#REF!,MATCH(EJ287&amp;EK287&amp;HD287&amp;HE287&amp;HF287,#REF!&amp;#REF!&amp;#REF!&amp;#REF!&amp;#REF!,0))</f>
        <v>#REF!</v>
      </c>
      <c r="HB287" s="16"/>
      <c r="HC287" s="25">
        <f t="shared" si="1032"/>
        <v>0</v>
      </c>
      <c r="HD287" s="18">
        <v>0</v>
      </c>
      <c r="HE287" s="18">
        <v>0</v>
      </c>
      <c r="HF287" s="18">
        <v>0</v>
      </c>
      <c r="HG287" s="1" t="e" cm="1">
        <f t="array" ref="HG287">INDEX(#REF!,MATCH(EJ287&amp;EK287&amp;HJ287&amp;HK287&amp;HL287,#REF!&amp;#REF!&amp;#REF!&amp;#REF!&amp;#REF!,0))</f>
        <v>#REF!</v>
      </c>
      <c r="HH287" s="16"/>
      <c r="HI287" s="25">
        <f t="shared" si="1033"/>
        <v>0</v>
      </c>
      <c r="HJ287" s="25">
        <f t="shared" si="1034"/>
        <v>0</v>
      </c>
      <c r="HK287" s="19">
        <v>0</v>
      </c>
      <c r="HL287" s="19">
        <v>0</v>
      </c>
      <c r="HM287" s="18">
        <v>0.01</v>
      </c>
      <c r="HN287" s="18">
        <v>1</v>
      </c>
      <c r="HO287" s="25">
        <f t="shared" si="1035"/>
        <v>0</v>
      </c>
      <c r="HP287" s="25">
        <f t="shared" si="1036"/>
        <v>0</v>
      </c>
      <c r="HQ287" s="25">
        <f t="shared" si="1037"/>
        <v>0</v>
      </c>
      <c r="HR287" s="25">
        <f t="shared" si="1038"/>
        <v>0</v>
      </c>
      <c r="HS287" s="25">
        <f t="shared" si="1039"/>
        <v>0</v>
      </c>
      <c r="HT287" s="19">
        <v>0</v>
      </c>
      <c r="HU287" s="19">
        <v>0</v>
      </c>
      <c r="HV287" s="19">
        <v>0</v>
      </c>
      <c r="HW287" s="25">
        <f t="shared" si="1040"/>
        <v>0</v>
      </c>
      <c r="HX287" s="19">
        <v>0</v>
      </c>
      <c r="HY287" s="19">
        <v>0</v>
      </c>
      <c r="HZ287" s="18">
        <v>36.39</v>
      </c>
      <c r="IA287" s="20">
        <f>ROUND(IF(EN287="Cống tròn",IF(EN287="Cống tròn",IF(EU287="Không có móng",IQ287-FF287,IF(EU287="Đế",IP287-FN287,IF(OR(EU287="Móng bê tông",EU287="Móng bê tông kết hợp đế"),II287-FJ287,0))),0),IF(EN287="Cống hộp",IF(AND(EN287="Cống hộp",EU287="Không có móng"),IQ287-GF287,IF(AND(EN287="Cống hộp",EU287="Móng bê tông"),IJ287-GB287,0)),IF(OR(EN287="Rãnh xây",EN287="Rãnh bê tông"),IF(OR(EN287="Rãnh xây",EN287="Rãnh bê tông"),IK287-GB287,0),IF(EN287="Ống nhựa",IF(AND(EN287="Ống nhựa",EU287="Không đắp cát"),IQ287-HT287,IF(AND(EN287="Ống nhựa",EU287="Đắp cát"),IH287-HX287,0)),IF(EN287="Rãnh thang",IF(EN287="Rãnh thang",IF(EU287="Móng bê tông",#REF!-#REF!,IQ287),0),0))))),2)</f>
        <v>35.340000000000003</v>
      </c>
      <c r="IB287" s="20">
        <f t="shared" si="1041"/>
        <v>1.0499999999999972</v>
      </c>
      <c r="IC287" s="20">
        <f t="shared" si="887"/>
        <v>35.339999999999996</v>
      </c>
      <c r="ID287" s="20">
        <f t="shared" si="888"/>
        <v>0</v>
      </c>
      <c r="IE287" s="20">
        <f t="shared" si="889"/>
        <v>0</v>
      </c>
      <c r="IF287" s="20">
        <f t="shared" si="890"/>
        <v>0</v>
      </c>
      <c r="IG287" s="20">
        <f>IF(EN287="Rãnh thang",IF(AND(EN287="Rãnh thang",EU287="Móng bê tông"),IQ287-#REF!,0),IF(EN287="Ống nhựa",IF(AND(EN287="Ống nhựa",EU287="Đắp cát"),IQ287-HT287,0),IF(EN287="Cống tròn",IF(EN287="Cống tròn",IF(OR(EU287="Móng bê tông",EU287="Móng bê tông kết hợp đế"),IM287-FL287,0),0),IF(EN287="Cống hộp",IF(AND(EN287="Cống hộp",EU287="Móng bê tông"),IN287-GD287,0),IF(OR(EN287="Rãnh xây",EN287="Rãnh bê tông"),IF(AND(EN287="Rãnh xây",EU287="Móng bê tông"),IO287-GD287,IF(AND(EN287="Rãnh bê tông",EU287="Móng bê tông"),IO287-GD287,0)),0)))))</f>
        <v>35.339999999999996</v>
      </c>
      <c r="IH287" s="20">
        <f t="shared" si="891"/>
        <v>0</v>
      </c>
      <c r="II287" s="20">
        <f t="shared" si="892"/>
        <v>35.339999999999996</v>
      </c>
      <c r="IJ287" s="20">
        <f t="shared" si="893"/>
        <v>0</v>
      </c>
      <c r="IK287" s="20">
        <f t="shared" si="894"/>
        <v>0</v>
      </c>
      <c r="IL287" s="20">
        <f t="shared" si="895"/>
        <v>35.54</v>
      </c>
      <c r="IM287" s="20">
        <f t="shared" si="896"/>
        <v>35.54</v>
      </c>
      <c r="IN287" s="20">
        <f t="shared" si="897"/>
        <v>0</v>
      </c>
      <c r="IO287" s="20">
        <f t="shared" si="898"/>
        <v>0</v>
      </c>
      <c r="IP287" s="20">
        <f t="shared" si="899"/>
        <v>0</v>
      </c>
      <c r="IQ287" s="18">
        <v>35.64</v>
      </c>
      <c r="IR287" s="25">
        <f t="shared" si="1042"/>
        <v>0</v>
      </c>
      <c r="IS287" s="25">
        <f t="shared" si="900"/>
        <v>0</v>
      </c>
      <c r="IT287" s="25">
        <f t="shared" si="901"/>
        <v>0</v>
      </c>
      <c r="IU287" s="25">
        <f>ROUND(IF(EN287="Cống tròn",IF(EN287="Cống tròn",IV287+FF287,0),IF(EN287="Cống hộp",IF(EN287="Cống hộp",IV287+GP287,0),IF(OR(EN287="Rãnh xây",EN287="Rãnh bê tông"),IF(OR(EN287="Rãnh xây",EN287="Rãnh bê tông"),IV287+GP287,0),IF(EN287="ống nhựa",IF(EN287="Ống nhựa",IV287+HT287,0),IF(EN287="Rãnh thang",IF(EN287="Rãnh thang",IQ287+#REF!,0),0))))),2)</f>
        <v>36.61</v>
      </c>
      <c r="IV287" s="18">
        <v>36.51</v>
      </c>
      <c r="IW287" s="25">
        <f t="shared" si="902"/>
        <v>36.61</v>
      </c>
      <c r="IX287" s="25">
        <f t="shared" si="903"/>
        <v>0</v>
      </c>
      <c r="IY287" s="25">
        <f t="shared" si="904"/>
        <v>0</v>
      </c>
      <c r="IZ287" s="25">
        <f t="shared" si="905"/>
        <v>0</v>
      </c>
      <c r="JA287" s="25">
        <f t="shared" si="906"/>
        <v>0</v>
      </c>
      <c r="JB287" s="18">
        <v>36.659999999999997</v>
      </c>
      <c r="JC287" s="20">
        <f>ROUND(IF(EN287="Cống tròn",IF(EN287="Cống tròn",IF(EU287="Không có móng",JS287-FF287,IF(EU287="Đế",JR287-FN287,IF(OR(EU287="Móng bê tông",EU287="Móng bê tông kết hợp đế"),JK287-FJ287,0))),0),IF(EN287="Cống hộp",IF(AND(EN287="Cống hộp",EU287="Không có móng"),JS287-GF287,IF(AND(EN287="Cống hộp",EU287="Móng bê tông"),JL287-GB287,0)),IF(OR(EN287="Rãnh xây",EN287="Rãnh bê tông"),IF(OR(EN287="Rãnh xây",EN287="Rãnh bê tông"),JM287-GB287,0),IF(EN287="Ống nhựa",IF(AND(EN287="Ống nhựa",EU287="Không đắp cát"),JS287-HT287,IF(AND(EN287="Ống nhựa",EU287="Đắp cát"),JJ287-HX287,0)),IF(EN287="Rãnh thang",IF(EN287="Rãnh thang",IF(EU287="Móng bê tông",#REF!-#REF!,JS287),0),0))))),2)</f>
        <v>35.21</v>
      </c>
      <c r="JD287" s="20">
        <f t="shared" si="1043"/>
        <v>1.4499999999999957</v>
      </c>
      <c r="JE287" s="20">
        <f t="shared" si="907"/>
        <v>35.209999999999994</v>
      </c>
      <c r="JF287" s="20">
        <f t="shared" si="908"/>
        <v>0</v>
      </c>
      <c r="JG287" s="20">
        <f t="shared" si="909"/>
        <v>0</v>
      </c>
      <c r="JH287" s="20">
        <f t="shared" si="910"/>
        <v>0</v>
      </c>
      <c r="JI287" s="20">
        <f>IF(EN287="Rãnh thang",IF(AND(EN287="Rãnh thang",EU287="Móng bê tông"),JS287-#REF!,0),IF(EN287="Ống nhựa",IF(AND(EN287="Ống nhựa",EU287="Đắp cát"),JS287-HT287,0),IF(EN287="Cống tròn",IF(EN287="Cống tròn",IF(OR(EU287="Móng bê tông",EU287="Móng bê tông kết hợp đế"),JO287-FL287,0),0),IF(EN287="Cống hộp",IF(AND(EN287="Cống hộp",EU287="Móng bê tông"),JP287-GD287,0),IF(OR(EN287="Rãnh xây",EN287="Rãnh bê tông"),IF(AND(EN287="Rãnh xây",EU287="Móng bê tông"),JQ287-GD287,IF(AND(EN287="Rãnh bê tông",EU287="Móng bê tông"),JQ287-GD287,0)),0)))))</f>
        <v>35.209999999999994</v>
      </c>
      <c r="JJ287" s="20">
        <f t="shared" si="911"/>
        <v>0</v>
      </c>
      <c r="JK287" s="20">
        <f t="shared" si="912"/>
        <v>35.209999999999994</v>
      </c>
      <c r="JL287" s="20">
        <f t="shared" si="913"/>
        <v>0</v>
      </c>
      <c r="JM287" s="20">
        <f t="shared" si="914"/>
        <v>0</v>
      </c>
      <c r="JN287" s="20">
        <f t="shared" si="915"/>
        <v>35.409999999999997</v>
      </c>
      <c r="JO287" s="20">
        <f t="shared" si="916"/>
        <v>35.409999999999997</v>
      </c>
      <c r="JP287" s="20">
        <f t="shared" si="917"/>
        <v>0</v>
      </c>
      <c r="JQ287" s="20">
        <f t="shared" si="918"/>
        <v>0</v>
      </c>
      <c r="JR287" s="20">
        <f t="shared" si="919"/>
        <v>0</v>
      </c>
      <c r="JS287" s="26">
        <v>35.51</v>
      </c>
      <c r="JT287" s="25">
        <f t="shared" si="1044"/>
        <v>0</v>
      </c>
      <c r="JU287" s="25">
        <f t="shared" si="920"/>
        <v>0</v>
      </c>
      <c r="JV287" s="25">
        <f t="shared" si="921"/>
        <v>0</v>
      </c>
      <c r="JW287" s="25">
        <f>ROUND(IF(EN287="Cống tròn",IF(EN287="Cống tròn",JX287+FF287,0),IF(EN287="Cống hộp",IF(EN287="Cống hộp",JX287+GP287,0),IF(OR(EN287="Rãnh xây",EN287="Rãnh bê tông"),IF(OR(EN287="Rãnh xây",EN287="Rãnh bê tông"),JX287+GP287,0),IF(EN287="ống nhựa",IF(EN287="Ống nhựa",JX287+HT287,0),IF(EN287="Rãnh thang",IF(EN287="Rãnh thang",JS287+#REF!,0),0))))),2)</f>
        <v>36.61</v>
      </c>
      <c r="JX287" s="27">
        <v>36.51</v>
      </c>
      <c r="JY287" s="25">
        <f t="shared" si="922"/>
        <v>36.61</v>
      </c>
      <c r="JZ287" s="25">
        <f t="shared" si="923"/>
        <v>0</v>
      </c>
      <c r="KA287" s="25">
        <f t="shared" si="924"/>
        <v>0</v>
      </c>
      <c r="KB287" s="25">
        <f t="shared" si="925"/>
        <v>0</v>
      </c>
      <c r="KC287" s="25">
        <f t="shared" si="926"/>
        <v>0</v>
      </c>
      <c r="KD287" s="28" t="s">
        <v>98</v>
      </c>
      <c r="KE287" s="27">
        <v>0</v>
      </c>
      <c r="KF287" s="25">
        <f t="shared" si="927"/>
        <v>1.0499999999999972</v>
      </c>
      <c r="KG287" s="25">
        <f t="shared" si="1045"/>
        <v>1.0499999999999972</v>
      </c>
      <c r="KH287" s="27">
        <v>0</v>
      </c>
      <c r="KI287" s="25">
        <f t="shared" si="928"/>
        <v>1.4499999999999957</v>
      </c>
      <c r="KJ287" s="25">
        <f t="shared" si="1046"/>
        <v>1.4499999999999957</v>
      </c>
      <c r="KK287" s="25">
        <f t="shared" si="929"/>
        <v>0</v>
      </c>
      <c r="KL287" s="25">
        <f t="shared" si="930"/>
        <v>0</v>
      </c>
      <c r="KM287" s="25">
        <f t="shared" si="1047"/>
        <v>0</v>
      </c>
      <c r="KN287" s="25">
        <f t="shared" si="931"/>
        <v>0</v>
      </c>
      <c r="KO287" s="25">
        <f t="shared" si="932"/>
        <v>0</v>
      </c>
      <c r="KP287" s="25">
        <f t="shared" si="1048"/>
        <v>0</v>
      </c>
      <c r="KQ287" s="25">
        <f t="shared" si="933"/>
        <v>0.2</v>
      </c>
      <c r="KR287" s="25">
        <f t="shared" si="934"/>
        <v>0.2</v>
      </c>
      <c r="KS287" s="25">
        <f t="shared" si="1049"/>
        <v>0.2</v>
      </c>
      <c r="KT287" s="25">
        <f t="shared" si="935"/>
        <v>0</v>
      </c>
      <c r="KU287" s="25">
        <f t="shared" si="936"/>
        <v>0</v>
      </c>
      <c r="KV287" s="25">
        <f t="shared" si="1050"/>
        <v>0</v>
      </c>
      <c r="KW287" s="25">
        <f t="shared" si="863"/>
        <v>0</v>
      </c>
      <c r="KX287" s="25">
        <f t="shared" si="937"/>
        <v>0</v>
      </c>
      <c r="KY287" s="25">
        <f t="shared" si="1051"/>
        <v>0</v>
      </c>
      <c r="KZ287" s="25">
        <f t="shared" si="938"/>
        <v>0</v>
      </c>
      <c r="LA287" s="25">
        <f t="shared" si="939"/>
        <v>0</v>
      </c>
      <c r="LB287" s="25">
        <f t="shared" si="1052"/>
        <v>0</v>
      </c>
      <c r="LC287" s="25">
        <f t="shared" si="940"/>
        <v>0.8499999999999972</v>
      </c>
      <c r="LD287" s="25">
        <f t="shared" si="941"/>
        <v>1.4</v>
      </c>
      <c r="LE287" s="25">
        <f t="shared" si="1053"/>
        <v>1.1249999999999987</v>
      </c>
      <c r="LF287" s="25">
        <f t="shared" si="942"/>
        <v>0</v>
      </c>
      <c r="LG287" s="25">
        <f t="shared" si="943"/>
        <v>0</v>
      </c>
      <c r="LH287" s="25">
        <f t="shared" si="1054"/>
        <v>0</v>
      </c>
      <c r="LI287" s="25">
        <f t="shared" si="944"/>
        <v>0</v>
      </c>
      <c r="LJ287" s="25">
        <f t="shared" si="945"/>
        <v>0</v>
      </c>
      <c r="LK287" s="25">
        <f t="shared" si="1055"/>
        <v>0</v>
      </c>
      <c r="LL287" s="25">
        <f t="shared" si="946"/>
        <v>0</v>
      </c>
      <c r="LM287" s="25">
        <f t="shared" si="947"/>
        <v>0</v>
      </c>
      <c r="LN287" s="25">
        <f t="shared" si="1056"/>
        <v>0</v>
      </c>
      <c r="LO287" s="25">
        <f t="shared" si="948"/>
        <v>0</v>
      </c>
      <c r="LP287" s="25">
        <f t="shared" si="949"/>
        <v>0</v>
      </c>
      <c r="LQ287" s="25">
        <f t="shared" si="1057"/>
        <v>0</v>
      </c>
      <c r="LR287" s="25">
        <f t="shared" si="950"/>
        <v>0</v>
      </c>
      <c r="LS287" s="25">
        <f t="shared" si="951"/>
        <v>0</v>
      </c>
      <c r="LT287" s="25">
        <f t="shared" si="1058"/>
        <v>0</v>
      </c>
      <c r="LU287" s="25">
        <f t="shared" si="952"/>
        <v>0</v>
      </c>
      <c r="LV287" s="25">
        <f t="shared" si="953"/>
        <v>0</v>
      </c>
      <c r="LW287" s="25">
        <f t="shared" si="1059"/>
        <v>0</v>
      </c>
      <c r="LX287" s="25">
        <f t="shared" si="954"/>
        <v>0</v>
      </c>
      <c r="LY287" s="25">
        <f t="shared" si="955"/>
        <v>0</v>
      </c>
      <c r="LZ287" s="25">
        <f t="shared" si="1060"/>
        <v>0</v>
      </c>
      <c r="MA287" s="25">
        <f t="shared" si="956"/>
        <v>0</v>
      </c>
      <c r="MB287" s="25">
        <f t="shared" si="957"/>
        <v>0</v>
      </c>
      <c r="MC287" s="25">
        <f t="shared" si="1061"/>
        <v>0</v>
      </c>
      <c r="MD287" s="25">
        <f t="shared" si="958"/>
        <v>0</v>
      </c>
      <c r="ME287" s="25">
        <f t="shared" si="959"/>
        <v>0</v>
      </c>
      <c r="MF287" s="25">
        <f t="shared" si="1062"/>
        <v>0</v>
      </c>
      <c r="MG287" s="25">
        <f t="shared" si="960"/>
        <v>0</v>
      </c>
      <c r="MH287" s="25">
        <f t="shared" si="961"/>
        <v>0</v>
      </c>
      <c r="MI287" s="25">
        <f t="shared" si="1063"/>
        <v>0</v>
      </c>
      <c r="MJ287" s="25">
        <f t="shared" si="962"/>
        <v>0</v>
      </c>
      <c r="MK287" s="25">
        <f t="shared" si="963"/>
        <v>0</v>
      </c>
      <c r="ML287" s="25">
        <f t="shared" si="1064"/>
        <v>0</v>
      </c>
      <c r="MM287" s="25">
        <f t="shared" si="964"/>
        <v>0</v>
      </c>
      <c r="MN287" s="25">
        <f t="shared" si="965"/>
        <v>0</v>
      </c>
      <c r="MO287" s="25">
        <f t="shared" si="1065"/>
        <v>0</v>
      </c>
      <c r="MP287" s="25">
        <f t="shared" si="966"/>
        <v>0</v>
      </c>
      <c r="MQ287" s="25">
        <f t="shared" si="967"/>
        <v>0</v>
      </c>
      <c r="MR287" s="25">
        <f t="shared" si="1066"/>
        <v>0</v>
      </c>
      <c r="MS287" s="29">
        <v>1.4</v>
      </c>
      <c r="MT287" s="29">
        <v>0</v>
      </c>
      <c r="MU287" s="29">
        <v>1</v>
      </c>
      <c r="MV287" s="29">
        <v>1</v>
      </c>
      <c r="MW287" s="25">
        <f t="shared" si="968"/>
        <v>1.4</v>
      </c>
      <c r="MX287" s="25">
        <f t="shared" si="969"/>
        <v>1.47</v>
      </c>
      <c r="MY287" s="25">
        <f t="shared" si="970"/>
        <v>0</v>
      </c>
      <c r="MZ287" s="25">
        <f t="shared" si="971"/>
        <v>0</v>
      </c>
      <c r="NA287" s="25">
        <f t="shared" si="972"/>
        <v>1.4</v>
      </c>
      <c r="NB287" s="25">
        <f t="shared" si="973"/>
        <v>2.0299999999999998</v>
      </c>
      <c r="NC287" s="25">
        <f t="shared" si="974"/>
        <v>0</v>
      </c>
      <c r="ND287" s="25">
        <f t="shared" si="975"/>
        <v>0</v>
      </c>
      <c r="NE287" s="25">
        <f t="shared" si="1067"/>
        <v>1.4</v>
      </c>
      <c r="NF287" s="25">
        <f t="shared" si="1067"/>
        <v>1.75</v>
      </c>
      <c r="NG287" s="25">
        <f t="shared" si="1067"/>
        <v>0</v>
      </c>
      <c r="NH287" s="25">
        <f t="shared" si="976"/>
        <v>0</v>
      </c>
      <c r="NI287" s="25">
        <f t="shared" si="977"/>
        <v>81.150000000000006</v>
      </c>
      <c r="NJ287" s="25">
        <f t="shared" si="978"/>
        <v>0</v>
      </c>
      <c r="NK287" s="25">
        <f t="shared" si="979"/>
        <v>81.150000000000006</v>
      </c>
      <c r="NL287" s="25">
        <f t="shared" si="980"/>
        <v>59.05</v>
      </c>
      <c r="NM287" s="25">
        <f t="shared" si="981"/>
        <v>0</v>
      </c>
      <c r="NN287" s="25">
        <f t="shared" si="1068"/>
        <v>59.05</v>
      </c>
      <c r="NO287" s="25">
        <f t="shared" si="982"/>
        <v>0</v>
      </c>
      <c r="NP287" s="25">
        <f t="shared" si="983"/>
        <v>0</v>
      </c>
      <c r="NQ287" s="25">
        <f t="shared" si="1069"/>
        <v>0</v>
      </c>
      <c r="NR287" s="25">
        <f t="shared" si="984"/>
        <v>0</v>
      </c>
      <c r="NS287" s="25">
        <f t="shared" si="985"/>
        <v>0</v>
      </c>
      <c r="NT287" s="25">
        <f t="shared" si="1070"/>
        <v>0</v>
      </c>
      <c r="NU287" s="25">
        <f t="shared" si="986"/>
        <v>0</v>
      </c>
      <c r="NV287" s="25">
        <f t="shared" si="987"/>
        <v>0</v>
      </c>
      <c r="NW287" s="25">
        <f t="shared" si="1071"/>
        <v>0</v>
      </c>
      <c r="NX287" s="25">
        <f t="shared" si="1072"/>
        <v>59.05</v>
      </c>
      <c r="NY287" s="25">
        <f t="shared" si="1072"/>
        <v>0</v>
      </c>
      <c r="NZ287" s="25">
        <f t="shared" si="1073"/>
        <v>59.05</v>
      </c>
      <c r="OA287" s="25">
        <f t="shared" si="1074"/>
        <v>22.1</v>
      </c>
      <c r="OB287" s="25">
        <f t="shared" si="1074"/>
        <v>0</v>
      </c>
      <c r="OC287" s="25">
        <f t="shared" si="1075"/>
        <v>22.1</v>
      </c>
      <c r="OD287" s="25">
        <f t="shared" si="1076"/>
        <v>59.05</v>
      </c>
      <c r="OE287" s="25">
        <f t="shared" si="1076"/>
        <v>0</v>
      </c>
      <c r="OF287" s="25">
        <f t="shared" si="1076"/>
        <v>59.05</v>
      </c>
      <c r="OG287" s="25">
        <f t="shared" si="988"/>
        <v>0</v>
      </c>
      <c r="OH287" s="25">
        <f t="shared" si="989"/>
        <v>0</v>
      </c>
      <c r="OI287" s="25">
        <f t="shared" si="990"/>
        <v>0</v>
      </c>
      <c r="OJ287" s="25">
        <f t="shared" si="991"/>
        <v>0</v>
      </c>
      <c r="OK287" s="25">
        <f t="shared" si="992"/>
        <v>0</v>
      </c>
      <c r="OL287" s="25">
        <f t="shared" si="993"/>
        <v>0</v>
      </c>
      <c r="OM287" s="25">
        <f t="shared" si="1077"/>
        <v>0</v>
      </c>
      <c r="ON287" s="25">
        <f t="shared" si="1077"/>
        <v>0</v>
      </c>
      <c r="OO287" s="25">
        <f t="shared" si="1077"/>
        <v>0</v>
      </c>
      <c r="OP287" s="25">
        <f t="shared" si="994"/>
        <v>0</v>
      </c>
      <c r="OQ287" s="25">
        <f t="shared" si="995"/>
        <v>0</v>
      </c>
      <c r="OR287" s="25">
        <f t="shared" si="1078"/>
        <v>0</v>
      </c>
      <c r="OS287" s="26">
        <v>536217.23</v>
      </c>
      <c r="OT287" s="26">
        <v>2370941.92</v>
      </c>
    </row>
    <row r="288" spans="1:410" ht="33" customHeight="1" x14ac:dyDescent="0.25">
      <c r="A288" s="18"/>
      <c r="B288" s="18" t="s">
        <v>1071</v>
      </c>
      <c r="C288" s="18">
        <v>867.83</v>
      </c>
      <c r="D288" s="16" t="e">
        <f>_xlfn.IFNA(INDEX(#REF!,MATCH(E288,#REF!,0)),0)</f>
        <v>#REF!</v>
      </c>
      <c r="E288" s="18" t="s">
        <v>1097</v>
      </c>
      <c r="F288" s="16" t="s">
        <v>765</v>
      </c>
      <c r="G288" s="16" t="s">
        <v>766</v>
      </c>
      <c r="H288" s="16" t="s">
        <v>767</v>
      </c>
      <c r="I288" s="16" t="s">
        <v>768</v>
      </c>
      <c r="J288" s="16" t="s">
        <v>811</v>
      </c>
      <c r="K288" s="16" t="s">
        <v>770</v>
      </c>
      <c r="L288" s="16" t="s">
        <v>771</v>
      </c>
      <c r="M288" s="18">
        <v>2.44</v>
      </c>
      <c r="N288" s="18">
        <v>4.5</v>
      </c>
      <c r="O288" s="18">
        <v>2.84</v>
      </c>
      <c r="P288" s="18">
        <v>4.9000000000000004</v>
      </c>
      <c r="Q288" s="18">
        <v>0.1</v>
      </c>
      <c r="R288" s="18">
        <v>2.64</v>
      </c>
      <c r="S288" s="18">
        <v>4.7</v>
      </c>
      <c r="T288" s="18">
        <v>0.2</v>
      </c>
      <c r="U288" s="18">
        <v>0</v>
      </c>
      <c r="V288" s="18">
        <v>0</v>
      </c>
      <c r="W288" s="18">
        <v>0</v>
      </c>
      <c r="X288" s="18">
        <v>2.44</v>
      </c>
      <c r="Y288" s="18">
        <v>4.46</v>
      </c>
      <c r="Z288" s="20">
        <f t="shared" si="996"/>
        <v>2.4</v>
      </c>
      <c r="AA288" s="18">
        <v>0.22</v>
      </c>
      <c r="AB288" s="18">
        <v>0</v>
      </c>
      <c r="AC288" s="18">
        <v>0</v>
      </c>
      <c r="AD288" s="18">
        <v>0</v>
      </c>
      <c r="AE288" s="18">
        <v>0</v>
      </c>
      <c r="AF288" s="18">
        <v>0</v>
      </c>
      <c r="AG288" s="18">
        <v>2</v>
      </c>
      <c r="AH288" s="18">
        <v>4.0599999999999996</v>
      </c>
      <c r="AI288" s="20">
        <f t="shared" si="997"/>
        <v>2.5499999999999998</v>
      </c>
      <c r="AJ288" s="18">
        <v>0</v>
      </c>
      <c r="AK288" s="18">
        <v>0</v>
      </c>
      <c r="AL288" s="20">
        <f t="shared" si="998"/>
        <v>0</v>
      </c>
      <c r="AM288" s="18">
        <v>2.44</v>
      </c>
      <c r="AN288" s="18">
        <v>4.0599999999999996</v>
      </c>
      <c r="AO288" s="18">
        <v>0.15</v>
      </c>
      <c r="AP288" s="18">
        <v>0.22</v>
      </c>
      <c r="AQ288" s="18">
        <v>2.44</v>
      </c>
      <c r="AR288" s="18">
        <v>4.2799999999999994</v>
      </c>
      <c r="AS288" s="18">
        <v>0.12</v>
      </c>
      <c r="AT288" s="18">
        <v>0.11</v>
      </c>
      <c r="AU288" s="18">
        <v>0</v>
      </c>
      <c r="AV288" s="18">
        <v>1</v>
      </c>
      <c r="AW288" s="18">
        <v>0</v>
      </c>
      <c r="AX288" s="18">
        <v>0</v>
      </c>
      <c r="AY288" s="18">
        <v>0</v>
      </c>
      <c r="AZ288" s="18">
        <v>0</v>
      </c>
      <c r="BA288" s="18">
        <v>0</v>
      </c>
      <c r="BB288" s="18">
        <v>0</v>
      </c>
      <c r="BC288" s="18">
        <v>0</v>
      </c>
      <c r="BD288" s="18">
        <v>0</v>
      </c>
      <c r="BE288" s="18">
        <v>2</v>
      </c>
      <c r="BF288" s="18">
        <v>1</v>
      </c>
      <c r="BG288" s="18">
        <v>0</v>
      </c>
      <c r="BH288" s="18">
        <v>0</v>
      </c>
      <c r="BI288" s="18">
        <v>0</v>
      </c>
      <c r="BJ288" s="18">
        <v>0</v>
      </c>
      <c r="BK288" s="18">
        <v>0</v>
      </c>
      <c r="BL288" s="18">
        <v>0</v>
      </c>
      <c r="BM288" s="18">
        <v>0</v>
      </c>
      <c r="BN288" s="18">
        <v>0</v>
      </c>
      <c r="BO288" s="18">
        <v>0</v>
      </c>
      <c r="BP288" s="18">
        <v>0</v>
      </c>
      <c r="BQ288" s="18">
        <v>0</v>
      </c>
      <c r="BR288" s="18">
        <v>0</v>
      </c>
      <c r="BS288" s="18">
        <v>0</v>
      </c>
      <c r="BT288" s="18">
        <v>0</v>
      </c>
      <c r="BU288" s="18">
        <v>0</v>
      </c>
      <c r="BV288" s="18">
        <v>0</v>
      </c>
      <c r="BW288" s="18">
        <v>0</v>
      </c>
      <c r="BX288" s="18">
        <v>0</v>
      </c>
      <c r="BY288" s="18">
        <v>0</v>
      </c>
      <c r="BZ288" s="18">
        <v>0</v>
      </c>
      <c r="CA288" s="16" t="e">
        <f>_xlfn.IFNA(IF(RIGHT(D288,2)="=G",0,INDEX(#REF!,MATCH(E288,#REF!,0))),0)</f>
        <v>#REF!</v>
      </c>
      <c r="CB288" s="16"/>
      <c r="CC288" s="18"/>
      <c r="CD288" s="18"/>
      <c r="CE288" s="18"/>
      <c r="CF288" s="18"/>
      <c r="CG288" s="18"/>
      <c r="CH288" s="18"/>
      <c r="CI288" s="16" t="s">
        <v>98</v>
      </c>
      <c r="CJ288" s="18">
        <v>0</v>
      </c>
      <c r="CK288" s="20">
        <f t="shared" si="864"/>
        <v>2.15</v>
      </c>
      <c r="CL288" s="20">
        <f t="shared" si="999"/>
        <v>2.15</v>
      </c>
      <c r="CM288" s="18">
        <v>28.22</v>
      </c>
      <c r="CN288" s="18">
        <v>37.5</v>
      </c>
      <c r="CO288" s="18">
        <v>36.661000000000001</v>
      </c>
      <c r="CP288" s="22">
        <f t="shared" si="865"/>
        <v>36.659999999999997</v>
      </c>
      <c r="CQ288" s="22">
        <f t="shared" si="866"/>
        <v>34.51</v>
      </c>
      <c r="CR288" s="22">
        <f t="shared" si="1000"/>
        <v>2.15</v>
      </c>
      <c r="CS288" s="22">
        <f t="shared" si="867"/>
        <v>34.61</v>
      </c>
      <c r="CT288" s="22">
        <f t="shared" si="868"/>
        <v>34.81</v>
      </c>
      <c r="CU288" s="18">
        <v>34.81</v>
      </c>
      <c r="CV288" s="22">
        <f t="shared" si="1001"/>
        <v>2.4</v>
      </c>
      <c r="CW288" s="22">
        <f t="shared" si="869"/>
        <v>0</v>
      </c>
      <c r="CX288" s="22">
        <f t="shared" si="870"/>
        <v>0</v>
      </c>
      <c r="CY288" s="22">
        <f t="shared" si="871"/>
        <v>37.229999999999997</v>
      </c>
      <c r="CZ288" s="22">
        <f t="shared" si="872"/>
        <v>37.380000000000003</v>
      </c>
      <c r="DA288" s="18">
        <v>37.5</v>
      </c>
      <c r="DB288" s="20">
        <f t="shared" si="1002"/>
        <v>2.99</v>
      </c>
      <c r="DC288" s="20">
        <f t="shared" si="1003"/>
        <v>0.84</v>
      </c>
      <c r="DD288" s="20">
        <f t="shared" si="1004"/>
        <v>2.1500000000000004</v>
      </c>
      <c r="DE288" s="20">
        <f t="shared" si="873"/>
        <v>0.1</v>
      </c>
      <c r="DF288" s="20">
        <f t="shared" si="874"/>
        <v>0.2</v>
      </c>
      <c r="DG288" s="20">
        <f t="shared" si="875"/>
        <v>1.85</v>
      </c>
      <c r="DH288" s="20">
        <f t="shared" si="876"/>
        <v>0</v>
      </c>
      <c r="DI288" s="20">
        <f t="shared" si="877"/>
        <v>0</v>
      </c>
      <c r="DJ288" s="20">
        <f t="shared" si="878"/>
        <v>0</v>
      </c>
      <c r="DK288" s="20">
        <f t="shared" si="1005"/>
        <v>2.1500000000000004</v>
      </c>
      <c r="DL288" s="20">
        <f t="shared" si="1006"/>
        <v>0</v>
      </c>
      <c r="DM288" s="20">
        <f t="shared" si="1007"/>
        <v>0</v>
      </c>
      <c r="DN288" s="20">
        <f t="shared" si="1008"/>
        <v>0</v>
      </c>
      <c r="DO288" s="18">
        <v>5.1000000000000005</v>
      </c>
      <c r="DP288" s="18">
        <v>0</v>
      </c>
      <c r="DQ288" s="18">
        <v>1</v>
      </c>
      <c r="DR288" s="18">
        <v>1</v>
      </c>
      <c r="DS288" s="25">
        <f t="shared" si="1009"/>
        <v>5.0999999999999996</v>
      </c>
      <c r="DT288" s="25">
        <f t="shared" si="1010"/>
        <v>0</v>
      </c>
      <c r="DU288" s="25">
        <f t="shared" si="1011"/>
        <v>10.97</v>
      </c>
      <c r="DV288" s="25">
        <f t="shared" si="1012"/>
        <v>0</v>
      </c>
      <c r="DW288" s="25">
        <f t="shared" si="1013"/>
        <v>10.97</v>
      </c>
      <c r="DX288" s="25">
        <f t="shared" si="1014"/>
        <v>0</v>
      </c>
      <c r="DY288" s="25">
        <f t="shared" si="1015"/>
        <v>0</v>
      </c>
      <c r="DZ288" s="25">
        <f t="shared" si="1016"/>
        <v>0</v>
      </c>
      <c r="EA288" s="25">
        <f t="shared" si="1017"/>
        <v>0</v>
      </c>
      <c r="EB288" s="25">
        <f t="shared" si="1018"/>
        <v>0</v>
      </c>
      <c r="EC288" s="25">
        <f t="shared" si="1019"/>
        <v>0</v>
      </c>
      <c r="ED288" s="25">
        <f t="shared" si="1020"/>
        <v>0</v>
      </c>
      <c r="EE288" s="25">
        <f t="shared" si="1020"/>
        <v>0</v>
      </c>
      <c r="EF288" s="25">
        <f t="shared" si="1021"/>
        <v>0</v>
      </c>
      <c r="EG288" s="25">
        <f t="shared" si="1022"/>
        <v>0</v>
      </c>
      <c r="EH288" s="25">
        <f t="shared" si="1022"/>
        <v>0</v>
      </c>
      <c r="EI288" s="25">
        <f t="shared" si="1023"/>
        <v>0</v>
      </c>
      <c r="EJ288" s="18">
        <v>0</v>
      </c>
      <c r="EK288" s="18">
        <v>0</v>
      </c>
      <c r="EL288" s="18"/>
      <c r="EM288" s="18"/>
      <c r="EN288" s="16"/>
      <c r="EO288" s="16"/>
      <c r="EP288" s="16">
        <f>IF(OR(EN288="Cống tròn",EN288="Cống hộp",EN288="Ống nhựa"),INDEX(#REF!,MATCH(E288,#REF!,0)),IF(OR(EN288="Rãnh xây",EN288="Rãnh bê tông"),INDEX(#REF!,MATCH(E288,#REF!,0)),0))</f>
        <v>0</v>
      </c>
      <c r="EQ288" s="18"/>
      <c r="ER288" s="18"/>
      <c r="ES288" s="25">
        <f t="shared" si="1024"/>
        <v>0</v>
      </c>
      <c r="ET288" s="1" t="str">
        <f>_xlfn.IFNA(IF(EN288="Cống tròn",INDEX(#REF!,MATCH(E288,#REF!,0)),IF(EN288="Cống hộp",INDEX(#REF!,MATCH(E288,#REF!,0)),EU288&amp;" ,"&amp;EV288)),0)</f>
        <v xml:space="preserve"> ,</v>
      </c>
      <c r="EU288" s="16"/>
      <c r="EV288" s="16"/>
      <c r="EW288" s="16" t="e">
        <f>_xlfn.IFNA(INDEX(#REF!,MATCH(E288,#REF!,0)),0)</f>
        <v>#REF!</v>
      </c>
      <c r="EX288" s="16"/>
      <c r="EY288" s="18">
        <v>0</v>
      </c>
      <c r="EZ288" s="18">
        <v>0</v>
      </c>
      <c r="FA288" s="18">
        <v>0</v>
      </c>
      <c r="FB288" s="19">
        <v>0</v>
      </c>
      <c r="FC288" s="19">
        <v>0</v>
      </c>
      <c r="FD288" s="25">
        <f t="shared" si="879"/>
        <v>0</v>
      </c>
      <c r="FE288" s="25">
        <f t="shared" si="1025"/>
        <v>0</v>
      </c>
      <c r="FF288" s="18">
        <v>0</v>
      </c>
      <c r="FG288" s="18">
        <v>0</v>
      </c>
      <c r="FH288" s="18">
        <v>0</v>
      </c>
      <c r="FI288" s="25">
        <f t="shared" si="1026"/>
        <v>0</v>
      </c>
      <c r="FJ288" s="18">
        <v>0</v>
      </c>
      <c r="FK288" s="18">
        <v>0</v>
      </c>
      <c r="FL288" s="18">
        <v>0</v>
      </c>
      <c r="FM288" s="18">
        <v>0</v>
      </c>
      <c r="FN288" s="18">
        <v>0</v>
      </c>
      <c r="FO288" s="25">
        <f t="shared" si="1027"/>
        <v>0</v>
      </c>
      <c r="FP288" s="18">
        <v>0</v>
      </c>
      <c r="FQ288" s="18">
        <v>0</v>
      </c>
      <c r="FR288" s="25">
        <f t="shared" si="880"/>
        <v>0</v>
      </c>
      <c r="FS288" s="25">
        <f t="shared" si="881"/>
        <v>0</v>
      </c>
      <c r="FT288" s="25">
        <f t="shared" si="882"/>
        <v>0</v>
      </c>
      <c r="FU288" s="25">
        <f t="shared" si="883"/>
        <v>0</v>
      </c>
      <c r="FV288" s="25" t="str">
        <f t="shared" si="1028"/>
        <v>Đủ</v>
      </c>
      <c r="FW288" s="25">
        <f t="shared" si="1029"/>
        <v>0</v>
      </c>
      <c r="FX288" s="16"/>
      <c r="FY288" s="16"/>
      <c r="FZ288" s="16"/>
      <c r="GA288" s="16"/>
      <c r="GB288" s="19">
        <v>0</v>
      </c>
      <c r="GC288" s="19">
        <v>0</v>
      </c>
      <c r="GD288" s="19">
        <v>0</v>
      </c>
      <c r="GE288" s="19">
        <v>0</v>
      </c>
      <c r="GF288" s="19">
        <v>0</v>
      </c>
      <c r="GG288" s="19">
        <v>0</v>
      </c>
      <c r="GH288" s="19">
        <v>0</v>
      </c>
      <c r="GI288" s="19">
        <v>0</v>
      </c>
      <c r="GJ288" s="19">
        <v>0</v>
      </c>
      <c r="GK288" s="19">
        <v>0</v>
      </c>
      <c r="GL288" s="25">
        <f t="shared" si="884"/>
        <v>0</v>
      </c>
      <c r="GM288" s="25">
        <f t="shared" si="1030"/>
        <v>0</v>
      </c>
      <c r="GN288" s="19">
        <v>0</v>
      </c>
      <c r="GO288" s="19">
        <v>0</v>
      </c>
      <c r="GP288" s="19">
        <v>0</v>
      </c>
      <c r="GQ288" s="19">
        <v>0</v>
      </c>
      <c r="GR288" s="1" t="e">
        <f>_xlfn.IFNA(INDEX(#REF!,MATCH(E288,#REF!,0)),0)</f>
        <v>#REF!</v>
      </c>
      <c r="GS288" s="16"/>
      <c r="GT288" s="18">
        <v>0</v>
      </c>
      <c r="GU288" s="18">
        <v>0</v>
      </c>
      <c r="GV288" s="18">
        <v>0</v>
      </c>
      <c r="GW288" s="18">
        <v>0</v>
      </c>
      <c r="GX288" s="25">
        <f t="shared" si="885"/>
        <v>0</v>
      </c>
      <c r="GY288" s="25">
        <f t="shared" si="886"/>
        <v>0</v>
      </c>
      <c r="GZ288" s="25">
        <f t="shared" si="1031"/>
        <v>0</v>
      </c>
      <c r="HA288" s="1" t="e" cm="1">
        <f t="array" ref="HA288">INDEX(#REF!,MATCH(EJ288&amp;EK288&amp;HD288&amp;HE288&amp;HF288,#REF!&amp;#REF!&amp;#REF!&amp;#REF!&amp;#REF!,0))</f>
        <v>#REF!</v>
      </c>
      <c r="HB288" s="16"/>
      <c r="HC288" s="25">
        <f t="shared" si="1032"/>
        <v>0</v>
      </c>
      <c r="HD288" s="18">
        <v>0</v>
      </c>
      <c r="HE288" s="18">
        <v>0</v>
      </c>
      <c r="HF288" s="18">
        <v>0</v>
      </c>
      <c r="HG288" s="1" t="e" cm="1">
        <f t="array" ref="HG288">INDEX(#REF!,MATCH(EJ288&amp;EK288&amp;HJ288&amp;HK288&amp;HL288,#REF!&amp;#REF!&amp;#REF!&amp;#REF!&amp;#REF!,0))</f>
        <v>#REF!</v>
      </c>
      <c r="HH288" s="16"/>
      <c r="HI288" s="25">
        <f t="shared" si="1033"/>
        <v>0</v>
      </c>
      <c r="HJ288" s="25">
        <f t="shared" si="1034"/>
        <v>0</v>
      </c>
      <c r="HK288" s="19">
        <v>0</v>
      </c>
      <c r="HL288" s="19">
        <v>0</v>
      </c>
      <c r="HM288" s="18">
        <v>0.01</v>
      </c>
      <c r="HN288" s="18">
        <v>1</v>
      </c>
      <c r="HO288" s="25">
        <f t="shared" si="1035"/>
        <v>0</v>
      </c>
      <c r="HP288" s="25">
        <f t="shared" si="1036"/>
        <v>0</v>
      </c>
      <c r="HQ288" s="25">
        <f t="shared" si="1037"/>
        <v>0</v>
      </c>
      <c r="HR288" s="25">
        <f t="shared" si="1038"/>
        <v>0</v>
      </c>
      <c r="HS288" s="25">
        <f t="shared" si="1039"/>
        <v>0</v>
      </c>
      <c r="HT288" s="19">
        <v>0</v>
      </c>
      <c r="HU288" s="19">
        <v>0</v>
      </c>
      <c r="HV288" s="19">
        <v>0</v>
      </c>
      <c r="HW288" s="25">
        <f t="shared" si="1040"/>
        <v>0</v>
      </c>
      <c r="HX288" s="19">
        <v>0</v>
      </c>
      <c r="HY288" s="19">
        <v>0</v>
      </c>
      <c r="HZ288" s="18">
        <v>0</v>
      </c>
      <c r="IA288" s="20">
        <f>ROUND(IF(EN288="Cống tròn",IF(EN288="Cống tròn",IF(EU288="Không có móng",IQ288-FF288,IF(EU288="Đế",IP288-FN288,IF(OR(EU288="Móng bê tông",EU288="Móng bê tông kết hợp đế"),II288-FJ288,0))),0),IF(EN288="Cống hộp",IF(AND(EN288="Cống hộp",EU288="Không có móng"),IQ288-GF288,IF(AND(EN288="Cống hộp",EU288="Móng bê tông"),IJ288-GB288,0)),IF(OR(EN288="Rãnh xây",EN288="Rãnh bê tông"),IF(OR(EN288="Rãnh xây",EN288="Rãnh bê tông"),IK288-GB288,0),IF(EN288="Ống nhựa",IF(AND(EN288="Ống nhựa",EU288="Không đắp cát"),IQ288-HT288,IF(AND(EN288="Ống nhựa",EU288="Đắp cát"),IH288-HX288,0)),IF(EN288="Rãnh thang",IF(EN288="Rãnh thang",IF(EU288="Móng bê tông",#REF!-#REF!,IQ288),0),0))))),2)</f>
        <v>0</v>
      </c>
      <c r="IB288" s="20">
        <f t="shared" si="1041"/>
        <v>0</v>
      </c>
      <c r="IC288" s="20">
        <f t="shared" si="887"/>
        <v>0</v>
      </c>
      <c r="ID288" s="20">
        <f t="shared" si="888"/>
        <v>0</v>
      </c>
      <c r="IE288" s="20">
        <f t="shared" si="889"/>
        <v>0</v>
      </c>
      <c r="IF288" s="20">
        <f t="shared" si="890"/>
        <v>0</v>
      </c>
      <c r="IG288" s="20">
        <f>IF(EN288="Rãnh thang",IF(AND(EN288="Rãnh thang",EU288="Móng bê tông"),IQ288-#REF!,0),IF(EN288="Ống nhựa",IF(AND(EN288="Ống nhựa",EU288="Đắp cát"),IQ288-HT288,0),IF(EN288="Cống tròn",IF(EN288="Cống tròn",IF(OR(EU288="Móng bê tông",EU288="Móng bê tông kết hợp đế"),IM288-FL288,0),0),IF(EN288="Cống hộp",IF(AND(EN288="Cống hộp",EU288="Móng bê tông"),IN288-GD288,0),IF(OR(EN288="Rãnh xây",EN288="Rãnh bê tông"),IF(AND(EN288="Rãnh xây",EU288="Móng bê tông"),IO288-GD288,IF(AND(EN288="Rãnh bê tông",EU288="Móng bê tông"),IO288-GD288,0)),0)))))</f>
        <v>0</v>
      </c>
      <c r="IH288" s="20">
        <f t="shared" si="891"/>
        <v>0</v>
      </c>
      <c r="II288" s="20">
        <f t="shared" si="892"/>
        <v>0</v>
      </c>
      <c r="IJ288" s="20">
        <f t="shared" si="893"/>
        <v>0</v>
      </c>
      <c r="IK288" s="20">
        <f t="shared" si="894"/>
        <v>0</v>
      </c>
      <c r="IL288" s="20">
        <f t="shared" si="895"/>
        <v>0</v>
      </c>
      <c r="IM288" s="20">
        <f t="shared" si="896"/>
        <v>0</v>
      </c>
      <c r="IN288" s="20">
        <f t="shared" si="897"/>
        <v>0</v>
      </c>
      <c r="IO288" s="20">
        <f t="shared" si="898"/>
        <v>0</v>
      </c>
      <c r="IP288" s="20">
        <f t="shared" si="899"/>
        <v>0</v>
      </c>
      <c r="IQ288" s="18">
        <v>0</v>
      </c>
      <c r="IR288" s="25">
        <f t="shared" si="1042"/>
        <v>0</v>
      </c>
      <c r="IS288" s="25">
        <f t="shared" si="900"/>
        <v>0</v>
      </c>
      <c r="IT288" s="25">
        <f t="shared" si="901"/>
        <v>0</v>
      </c>
      <c r="IU288" s="25">
        <f>ROUND(IF(EN288="Cống tròn",IF(EN288="Cống tròn",IV288+FF288,0),IF(EN288="Cống hộp",IF(EN288="Cống hộp",IV288+GP288,0),IF(OR(EN288="Rãnh xây",EN288="Rãnh bê tông"),IF(OR(EN288="Rãnh xây",EN288="Rãnh bê tông"),IV288+GP288,0),IF(EN288="ống nhựa",IF(EN288="Ống nhựa",IV288+HT288,0),IF(EN288="Rãnh thang",IF(EN288="Rãnh thang",IQ288+#REF!,0),0))))),2)</f>
        <v>0</v>
      </c>
      <c r="IV288" s="18">
        <v>0</v>
      </c>
      <c r="IW288" s="25">
        <f t="shared" si="902"/>
        <v>0</v>
      </c>
      <c r="IX288" s="25">
        <f t="shared" si="903"/>
        <v>0</v>
      </c>
      <c r="IY288" s="25">
        <f t="shared" si="904"/>
        <v>0</v>
      </c>
      <c r="IZ288" s="25">
        <f t="shared" si="905"/>
        <v>0</v>
      </c>
      <c r="JA288" s="25">
        <f t="shared" si="906"/>
        <v>0</v>
      </c>
      <c r="JB288" s="18">
        <v>0</v>
      </c>
      <c r="JC288" s="20">
        <f>ROUND(IF(EN288="Cống tròn",IF(EN288="Cống tròn",IF(EU288="Không có móng",JS288-FF288,IF(EU288="Đế",JR288-FN288,IF(OR(EU288="Móng bê tông",EU288="Móng bê tông kết hợp đế"),JK288-FJ288,0))),0),IF(EN288="Cống hộp",IF(AND(EN288="Cống hộp",EU288="Không có móng"),JS288-GF288,IF(AND(EN288="Cống hộp",EU288="Móng bê tông"),JL288-GB288,0)),IF(OR(EN288="Rãnh xây",EN288="Rãnh bê tông"),IF(OR(EN288="Rãnh xây",EN288="Rãnh bê tông"),JM288-GB288,0),IF(EN288="Ống nhựa",IF(AND(EN288="Ống nhựa",EU288="Không đắp cát"),JS288-HT288,IF(AND(EN288="Ống nhựa",EU288="Đắp cát"),JJ288-HX288,0)),IF(EN288="Rãnh thang",IF(EN288="Rãnh thang",IF(EU288="Móng bê tông",#REF!-#REF!,JS288),0),0))))),2)</f>
        <v>0</v>
      </c>
      <c r="JD288" s="20">
        <f t="shared" si="1043"/>
        <v>0</v>
      </c>
      <c r="JE288" s="20">
        <f t="shared" si="907"/>
        <v>0</v>
      </c>
      <c r="JF288" s="20">
        <f t="shared" si="908"/>
        <v>0</v>
      </c>
      <c r="JG288" s="20">
        <f t="shared" si="909"/>
        <v>0</v>
      </c>
      <c r="JH288" s="20">
        <f t="shared" si="910"/>
        <v>0</v>
      </c>
      <c r="JI288" s="20">
        <f>IF(EN288="Rãnh thang",IF(AND(EN288="Rãnh thang",EU288="Móng bê tông"),JS288-#REF!,0),IF(EN288="Ống nhựa",IF(AND(EN288="Ống nhựa",EU288="Đắp cát"),JS288-HT288,0),IF(EN288="Cống tròn",IF(EN288="Cống tròn",IF(OR(EU288="Móng bê tông",EU288="Móng bê tông kết hợp đế"),JO288-FL288,0),0),IF(EN288="Cống hộp",IF(AND(EN288="Cống hộp",EU288="Móng bê tông"),JP288-GD288,0),IF(OR(EN288="Rãnh xây",EN288="Rãnh bê tông"),IF(AND(EN288="Rãnh xây",EU288="Móng bê tông"),JQ288-GD288,IF(AND(EN288="Rãnh bê tông",EU288="Móng bê tông"),JQ288-GD288,0)),0)))))</f>
        <v>0</v>
      </c>
      <c r="JJ288" s="20">
        <f t="shared" si="911"/>
        <v>0</v>
      </c>
      <c r="JK288" s="20">
        <f t="shared" si="912"/>
        <v>0</v>
      </c>
      <c r="JL288" s="20">
        <f t="shared" si="913"/>
        <v>0</v>
      </c>
      <c r="JM288" s="20">
        <f t="shared" si="914"/>
        <v>0</v>
      </c>
      <c r="JN288" s="20">
        <f t="shared" si="915"/>
        <v>0</v>
      </c>
      <c r="JO288" s="20">
        <f t="shared" si="916"/>
        <v>0</v>
      </c>
      <c r="JP288" s="20">
        <f t="shared" si="917"/>
        <v>0</v>
      </c>
      <c r="JQ288" s="20">
        <f t="shared" si="918"/>
        <v>0</v>
      </c>
      <c r="JR288" s="20">
        <f t="shared" si="919"/>
        <v>0</v>
      </c>
      <c r="JS288" s="26">
        <v>0</v>
      </c>
      <c r="JT288" s="25">
        <f t="shared" si="1044"/>
        <v>0</v>
      </c>
      <c r="JU288" s="25">
        <f t="shared" si="920"/>
        <v>0</v>
      </c>
      <c r="JV288" s="25">
        <f t="shared" si="921"/>
        <v>0</v>
      </c>
      <c r="JW288" s="25">
        <f>ROUND(IF(EN288="Cống tròn",IF(EN288="Cống tròn",JX288+FF288,0),IF(EN288="Cống hộp",IF(EN288="Cống hộp",JX288+GP288,0),IF(OR(EN288="Rãnh xây",EN288="Rãnh bê tông"),IF(OR(EN288="Rãnh xây",EN288="Rãnh bê tông"),JX288+GP288,0),IF(EN288="ống nhựa",IF(EN288="Ống nhựa",JX288+HT288,0),IF(EN288="Rãnh thang",IF(EN288="Rãnh thang",JS288+#REF!,0),0))))),2)</f>
        <v>0</v>
      </c>
      <c r="JX288" s="27">
        <v>0</v>
      </c>
      <c r="JY288" s="25">
        <f t="shared" si="922"/>
        <v>0</v>
      </c>
      <c r="JZ288" s="25">
        <f t="shared" si="923"/>
        <v>0</v>
      </c>
      <c r="KA288" s="25">
        <f t="shared" si="924"/>
        <v>0</v>
      </c>
      <c r="KB288" s="25">
        <f t="shared" si="925"/>
        <v>0</v>
      </c>
      <c r="KC288" s="25">
        <f t="shared" si="926"/>
        <v>0</v>
      </c>
      <c r="KD288" s="28" t="s">
        <v>98</v>
      </c>
      <c r="KE288" s="27">
        <v>0</v>
      </c>
      <c r="KF288" s="25">
        <f t="shared" si="927"/>
        <v>0</v>
      </c>
      <c r="KG288" s="25">
        <f t="shared" si="1045"/>
        <v>0</v>
      </c>
      <c r="KH288" s="27">
        <v>0</v>
      </c>
      <c r="KI288" s="25">
        <f t="shared" si="928"/>
        <v>0</v>
      </c>
      <c r="KJ288" s="25">
        <f t="shared" si="1046"/>
        <v>0</v>
      </c>
      <c r="KK288" s="25">
        <f t="shared" si="929"/>
        <v>0</v>
      </c>
      <c r="KL288" s="25">
        <f t="shared" si="930"/>
        <v>0</v>
      </c>
      <c r="KM288" s="25">
        <f t="shared" si="1047"/>
        <v>0</v>
      </c>
      <c r="KN288" s="25">
        <f t="shared" si="931"/>
        <v>0</v>
      </c>
      <c r="KO288" s="25">
        <f t="shared" si="932"/>
        <v>0</v>
      </c>
      <c r="KP288" s="25">
        <f t="shared" si="1048"/>
        <v>0</v>
      </c>
      <c r="KQ288" s="25">
        <f t="shared" si="933"/>
        <v>0</v>
      </c>
      <c r="KR288" s="25">
        <f t="shared" si="934"/>
        <v>0</v>
      </c>
      <c r="KS288" s="25">
        <f t="shared" si="1049"/>
        <v>0</v>
      </c>
      <c r="KT288" s="25">
        <f t="shared" si="935"/>
        <v>0</v>
      </c>
      <c r="KU288" s="25">
        <f t="shared" si="936"/>
        <v>0</v>
      </c>
      <c r="KV288" s="25">
        <f t="shared" si="1050"/>
        <v>0</v>
      </c>
      <c r="KW288" s="25">
        <f t="shared" si="863"/>
        <v>0</v>
      </c>
      <c r="KX288" s="25">
        <f t="shared" si="937"/>
        <v>0</v>
      </c>
      <c r="KY288" s="25">
        <f t="shared" si="1051"/>
        <v>0</v>
      </c>
      <c r="KZ288" s="25">
        <f t="shared" si="938"/>
        <v>0</v>
      </c>
      <c r="LA288" s="25">
        <f t="shared" si="939"/>
        <v>0</v>
      </c>
      <c r="LB288" s="25">
        <f t="shared" si="1052"/>
        <v>0</v>
      </c>
      <c r="LC288" s="25">
        <f t="shared" si="940"/>
        <v>0</v>
      </c>
      <c r="LD288" s="25">
        <f t="shared" si="941"/>
        <v>0</v>
      </c>
      <c r="LE288" s="25">
        <f t="shared" si="1053"/>
        <v>0</v>
      </c>
      <c r="LF288" s="25">
        <f t="shared" si="942"/>
        <v>0</v>
      </c>
      <c r="LG288" s="25">
        <f t="shared" si="943"/>
        <v>0</v>
      </c>
      <c r="LH288" s="25">
        <f t="shared" si="1054"/>
        <v>0</v>
      </c>
      <c r="LI288" s="25">
        <f t="shared" si="944"/>
        <v>0</v>
      </c>
      <c r="LJ288" s="25">
        <f t="shared" si="945"/>
        <v>0</v>
      </c>
      <c r="LK288" s="25">
        <f t="shared" si="1055"/>
        <v>0</v>
      </c>
      <c r="LL288" s="25">
        <f t="shared" si="946"/>
        <v>0</v>
      </c>
      <c r="LM288" s="25">
        <f t="shared" si="947"/>
        <v>0</v>
      </c>
      <c r="LN288" s="25">
        <f t="shared" si="1056"/>
        <v>0</v>
      </c>
      <c r="LO288" s="25">
        <f t="shared" si="948"/>
        <v>0</v>
      </c>
      <c r="LP288" s="25">
        <f t="shared" si="949"/>
        <v>0</v>
      </c>
      <c r="LQ288" s="25">
        <f t="shared" si="1057"/>
        <v>0</v>
      </c>
      <c r="LR288" s="25">
        <f t="shared" si="950"/>
        <v>0</v>
      </c>
      <c r="LS288" s="25">
        <f t="shared" si="951"/>
        <v>0</v>
      </c>
      <c r="LT288" s="25">
        <f t="shared" si="1058"/>
        <v>0</v>
      </c>
      <c r="LU288" s="25">
        <f t="shared" si="952"/>
        <v>0</v>
      </c>
      <c r="LV288" s="25">
        <f t="shared" si="953"/>
        <v>0</v>
      </c>
      <c r="LW288" s="25">
        <f t="shared" si="1059"/>
        <v>0</v>
      </c>
      <c r="LX288" s="25">
        <f t="shared" si="954"/>
        <v>0</v>
      </c>
      <c r="LY288" s="25">
        <f t="shared" si="955"/>
        <v>0</v>
      </c>
      <c r="LZ288" s="25">
        <f t="shared" si="1060"/>
        <v>0</v>
      </c>
      <c r="MA288" s="25">
        <f t="shared" si="956"/>
        <v>0</v>
      </c>
      <c r="MB288" s="25">
        <f t="shared" si="957"/>
        <v>0</v>
      </c>
      <c r="MC288" s="25">
        <f t="shared" si="1061"/>
        <v>0</v>
      </c>
      <c r="MD288" s="25">
        <f t="shared" si="958"/>
        <v>0</v>
      </c>
      <c r="ME288" s="25">
        <f t="shared" si="959"/>
        <v>0</v>
      </c>
      <c r="MF288" s="25">
        <f t="shared" si="1062"/>
        <v>0</v>
      </c>
      <c r="MG288" s="25">
        <f t="shared" si="960"/>
        <v>0</v>
      </c>
      <c r="MH288" s="25">
        <f t="shared" si="961"/>
        <v>0</v>
      </c>
      <c r="MI288" s="25">
        <f t="shared" si="1063"/>
        <v>0</v>
      </c>
      <c r="MJ288" s="25">
        <f t="shared" si="962"/>
        <v>0</v>
      </c>
      <c r="MK288" s="25">
        <f t="shared" si="963"/>
        <v>0</v>
      </c>
      <c r="ML288" s="25">
        <f t="shared" si="1064"/>
        <v>0</v>
      </c>
      <c r="MM288" s="25">
        <f t="shared" si="964"/>
        <v>0</v>
      </c>
      <c r="MN288" s="25">
        <f t="shared" si="965"/>
        <v>0</v>
      </c>
      <c r="MO288" s="25">
        <f t="shared" si="1065"/>
        <v>0</v>
      </c>
      <c r="MP288" s="25">
        <f t="shared" si="966"/>
        <v>0</v>
      </c>
      <c r="MQ288" s="25">
        <f t="shared" si="967"/>
        <v>0</v>
      </c>
      <c r="MR288" s="25">
        <f t="shared" si="1066"/>
        <v>0</v>
      </c>
      <c r="MS288" s="29">
        <v>0</v>
      </c>
      <c r="MT288" s="29">
        <v>0</v>
      </c>
      <c r="MU288" s="29">
        <v>1</v>
      </c>
      <c r="MV288" s="29">
        <v>1</v>
      </c>
      <c r="MW288" s="25">
        <f t="shared" si="968"/>
        <v>0</v>
      </c>
      <c r="MX288" s="25">
        <f t="shared" si="969"/>
        <v>0</v>
      </c>
      <c r="MY288" s="25">
        <f t="shared" si="970"/>
        <v>0</v>
      </c>
      <c r="MZ288" s="25">
        <f t="shared" si="971"/>
        <v>0</v>
      </c>
      <c r="NA288" s="25">
        <f t="shared" si="972"/>
        <v>0</v>
      </c>
      <c r="NB288" s="25">
        <f t="shared" si="973"/>
        <v>0</v>
      </c>
      <c r="NC288" s="25">
        <f t="shared" si="974"/>
        <v>0</v>
      </c>
      <c r="ND288" s="25">
        <f t="shared" si="975"/>
        <v>0</v>
      </c>
      <c r="NE288" s="25">
        <f t="shared" si="1067"/>
        <v>0</v>
      </c>
      <c r="NF288" s="25">
        <f t="shared" si="1067"/>
        <v>0</v>
      </c>
      <c r="NG288" s="25">
        <f t="shared" si="1067"/>
        <v>0</v>
      </c>
      <c r="NH288" s="25">
        <f t="shared" si="976"/>
        <v>0</v>
      </c>
      <c r="NI288" s="25">
        <f t="shared" si="977"/>
        <v>0</v>
      </c>
      <c r="NJ288" s="25">
        <f t="shared" si="978"/>
        <v>0</v>
      </c>
      <c r="NK288" s="25">
        <f t="shared" si="979"/>
        <v>0</v>
      </c>
      <c r="NL288" s="25">
        <f t="shared" si="980"/>
        <v>0</v>
      </c>
      <c r="NM288" s="25">
        <f t="shared" si="981"/>
        <v>0</v>
      </c>
      <c r="NN288" s="25">
        <f t="shared" si="1068"/>
        <v>0</v>
      </c>
      <c r="NO288" s="25">
        <f t="shared" si="982"/>
        <v>0</v>
      </c>
      <c r="NP288" s="25">
        <f t="shared" si="983"/>
        <v>0</v>
      </c>
      <c r="NQ288" s="25">
        <f t="shared" si="1069"/>
        <v>0</v>
      </c>
      <c r="NR288" s="25">
        <f t="shared" si="984"/>
        <v>0</v>
      </c>
      <c r="NS288" s="25">
        <f t="shared" si="985"/>
        <v>0</v>
      </c>
      <c r="NT288" s="25">
        <f t="shared" si="1070"/>
        <v>0</v>
      </c>
      <c r="NU288" s="25">
        <f t="shared" si="986"/>
        <v>0</v>
      </c>
      <c r="NV288" s="25">
        <f t="shared" si="987"/>
        <v>0</v>
      </c>
      <c r="NW288" s="25">
        <f t="shared" si="1071"/>
        <v>0</v>
      </c>
      <c r="NX288" s="25">
        <f t="shared" si="1072"/>
        <v>0</v>
      </c>
      <c r="NY288" s="25">
        <f t="shared" si="1072"/>
        <v>0</v>
      </c>
      <c r="NZ288" s="25">
        <f t="shared" si="1073"/>
        <v>0</v>
      </c>
      <c r="OA288" s="25">
        <f t="shared" si="1074"/>
        <v>0</v>
      </c>
      <c r="OB288" s="25">
        <f t="shared" si="1074"/>
        <v>0</v>
      </c>
      <c r="OC288" s="25">
        <f t="shared" si="1075"/>
        <v>0</v>
      </c>
      <c r="OD288" s="25">
        <f t="shared" si="1076"/>
        <v>0</v>
      </c>
      <c r="OE288" s="25">
        <f t="shared" si="1076"/>
        <v>0</v>
      </c>
      <c r="OF288" s="25">
        <f t="shared" si="1076"/>
        <v>0</v>
      </c>
      <c r="OG288" s="25">
        <f t="shared" si="988"/>
        <v>0</v>
      </c>
      <c r="OH288" s="25">
        <f t="shared" si="989"/>
        <v>0</v>
      </c>
      <c r="OI288" s="25">
        <f t="shared" si="990"/>
        <v>0</v>
      </c>
      <c r="OJ288" s="25">
        <f t="shared" si="991"/>
        <v>0</v>
      </c>
      <c r="OK288" s="25">
        <f t="shared" si="992"/>
        <v>0</v>
      </c>
      <c r="OL288" s="25">
        <f t="shared" si="993"/>
        <v>0</v>
      </c>
      <c r="OM288" s="25">
        <f t="shared" si="1077"/>
        <v>0</v>
      </c>
      <c r="ON288" s="25">
        <f t="shared" si="1077"/>
        <v>0</v>
      </c>
      <c r="OO288" s="25">
        <f t="shared" si="1077"/>
        <v>0</v>
      </c>
      <c r="OP288" s="25">
        <f t="shared" si="994"/>
        <v>0</v>
      </c>
      <c r="OQ288" s="25">
        <f t="shared" si="995"/>
        <v>0</v>
      </c>
      <c r="OR288" s="25">
        <f t="shared" si="1078"/>
        <v>0</v>
      </c>
      <c r="OS288" s="19">
        <v>536211.897</v>
      </c>
      <c r="OT288" s="19">
        <v>2370989.608</v>
      </c>
    </row>
    <row r="289" spans="1:410" ht="33" customHeight="1" x14ac:dyDescent="0.25">
      <c r="A289" s="18"/>
      <c r="B289" s="18" t="s">
        <v>1071</v>
      </c>
      <c r="C289" s="18">
        <v>1682.92</v>
      </c>
      <c r="D289" s="16" t="e">
        <f>_xlfn.IFNA(INDEX(#REF!,MATCH(E289,#REF!,0)),0)</f>
        <v>#REF!</v>
      </c>
      <c r="E289" s="18" t="s">
        <v>1098</v>
      </c>
      <c r="F289" s="16" t="s">
        <v>765</v>
      </c>
      <c r="G289" s="16" t="s">
        <v>766</v>
      </c>
      <c r="H289" s="16" t="s">
        <v>767</v>
      </c>
      <c r="I289" s="16" t="s">
        <v>768</v>
      </c>
      <c r="J289" s="16" t="s">
        <v>769</v>
      </c>
      <c r="K289" s="16" t="s">
        <v>770</v>
      </c>
      <c r="L289" s="16" t="s">
        <v>771</v>
      </c>
      <c r="M289" s="18">
        <v>1.64</v>
      </c>
      <c r="N289" s="18">
        <v>1.94</v>
      </c>
      <c r="O289" s="18">
        <v>2.04</v>
      </c>
      <c r="P289" s="18">
        <v>2.34</v>
      </c>
      <c r="Q289" s="18">
        <v>0.1</v>
      </c>
      <c r="R289" s="18">
        <v>1.8399999999999999</v>
      </c>
      <c r="S289" s="18">
        <v>2.14</v>
      </c>
      <c r="T289" s="18">
        <v>0.2</v>
      </c>
      <c r="U289" s="18">
        <v>0</v>
      </c>
      <c r="V289" s="18">
        <v>0</v>
      </c>
      <c r="W289" s="18">
        <v>0</v>
      </c>
      <c r="X289" s="18">
        <v>1.64</v>
      </c>
      <c r="Y289" s="18">
        <v>1.9</v>
      </c>
      <c r="Z289" s="20">
        <f t="shared" si="996"/>
        <v>2.1</v>
      </c>
      <c r="AA289" s="18">
        <v>0.22</v>
      </c>
      <c r="AB289" s="18">
        <v>0</v>
      </c>
      <c r="AC289" s="18">
        <v>0</v>
      </c>
      <c r="AD289" s="18">
        <v>0</v>
      </c>
      <c r="AE289" s="18">
        <v>0</v>
      </c>
      <c r="AF289" s="18">
        <v>0</v>
      </c>
      <c r="AG289" s="18">
        <v>1.2</v>
      </c>
      <c r="AH289" s="18">
        <v>1.5</v>
      </c>
      <c r="AI289" s="20">
        <f t="shared" si="997"/>
        <v>2.25</v>
      </c>
      <c r="AJ289" s="18">
        <v>0</v>
      </c>
      <c r="AK289" s="18">
        <v>0</v>
      </c>
      <c r="AL289" s="20">
        <f t="shared" si="998"/>
        <v>0</v>
      </c>
      <c r="AM289" s="18">
        <v>1.64</v>
      </c>
      <c r="AN289" s="18">
        <v>1.5</v>
      </c>
      <c r="AO289" s="18">
        <v>0.15</v>
      </c>
      <c r="AP289" s="18">
        <v>0.22</v>
      </c>
      <c r="AQ289" s="18">
        <v>1.64</v>
      </c>
      <c r="AR289" s="18">
        <v>1.72</v>
      </c>
      <c r="AS289" s="18">
        <v>0.12</v>
      </c>
      <c r="AT289" s="18">
        <v>0.11</v>
      </c>
      <c r="AU289" s="18">
        <v>0</v>
      </c>
      <c r="AV289" s="18">
        <v>1</v>
      </c>
      <c r="AW289" s="18">
        <v>0</v>
      </c>
      <c r="AX289" s="18">
        <v>0</v>
      </c>
      <c r="AY289" s="18">
        <v>0</v>
      </c>
      <c r="AZ289" s="18">
        <v>0</v>
      </c>
      <c r="BA289" s="18">
        <v>0</v>
      </c>
      <c r="BB289" s="18">
        <v>0</v>
      </c>
      <c r="BC289" s="18">
        <v>0</v>
      </c>
      <c r="BD289" s="18">
        <v>0</v>
      </c>
      <c r="BE289" s="18">
        <v>0</v>
      </c>
      <c r="BF289" s="18">
        <v>0</v>
      </c>
      <c r="BG289" s="18">
        <v>0</v>
      </c>
      <c r="BH289" s="18">
        <v>0</v>
      </c>
      <c r="BI289" s="18">
        <v>0</v>
      </c>
      <c r="BJ289" s="18">
        <v>0</v>
      </c>
      <c r="BK289" s="18">
        <v>0</v>
      </c>
      <c r="BL289" s="18">
        <v>0</v>
      </c>
      <c r="BM289" s="18">
        <v>0</v>
      </c>
      <c r="BN289" s="18">
        <v>0</v>
      </c>
      <c r="BO289" s="18">
        <v>0</v>
      </c>
      <c r="BP289" s="18">
        <v>1</v>
      </c>
      <c r="BQ289" s="18">
        <v>0</v>
      </c>
      <c r="BR289" s="18">
        <v>0</v>
      </c>
      <c r="BS289" s="18">
        <v>0</v>
      </c>
      <c r="BT289" s="18">
        <v>0</v>
      </c>
      <c r="BU289" s="18">
        <v>0</v>
      </c>
      <c r="BV289" s="18">
        <v>0</v>
      </c>
      <c r="BW289" s="18">
        <v>0</v>
      </c>
      <c r="BX289" s="18">
        <v>0</v>
      </c>
      <c r="BY289" s="18">
        <v>0</v>
      </c>
      <c r="BZ289" s="18">
        <v>0</v>
      </c>
      <c r="CA289" s="16" t="e">
        <f>_xlfn.IFNA(IF(RIGHT(D289,2)="=G",0,INDEX(#REF!,MATCH(E289,#REF!,0))),0)</f>
        <v>#REF!</v>
      </c>
      <c r="CB289" s="16" t="s">
        <v>776</v>
      </c>
      <c r="CC289" s="18">
        <v>0</v>
      </c>
      <c r="CD289" s="18">
        <v>0</v>
      </c>
      <c r="CE289" s="18">
        <v>1.4</v>
      </c>
      <c r="CF289" s="18">
        <v>0.85</v>
      </c>
      <c r="CG289" s="18">
        <v>0.12</v>
      </c>
      <c r="CH289" s="18">
        <v>2</v>
      </c>
      <c r="CI289" s="16" t="s">
        <v>98</v>
      </c>
      <c r="CJ289" s="18">
        <v>0</v>
      </c>
      <c r="CK289" s="20">
        <f t="shared" si="864"/>
        <v>1.86</v>
      </c>
      <c r="CL289" s="20">
        <f t="shared" si="999"/>
        <v>1.86</v>
      </c>
      <c r="CM289" s="18">
        <v>21.25</v>
      </c>
      <c r="CN289" s="18">
        <v>37.97</v>
      </c>
      <c r="CO289" s="18">
        <v>37.131</v>
      </c>
      <c r="CP289" s="22">
        <f t="shared" si="865"/>
        <v>37.130000000000003</v>
      </c>
      <c r="CQ289" s="22">
        <f t="shared" si="866"/>
        <v>35.270000000000003</v>
      </c>
      <c r="CR289" s="22">
        <f t="shared" si="1000"/>
        <v>1.86</v>
      </c>
      <c r="CS289" s="22">
        <f t="shared" si="867"/>
        <v>35.369999999999997</v>
      </c>
      <c r="CT289" s="22">
        <f t="shared" si="868"/>
        <v>35.57</v>
      </c>
      <c r="CU289" s="18">
        <v>35.57</v>
      </c>
      <c r="CV289" s="22">
        <f t="shared" si="1001"/>
        <v>2.1</v>
      </c>
      <c r="CW289" s="22">
        <f t="shared" si="869"/>
        <v>0</v>
      </c>
      <c r="CX289" s="22">
        <f t="shared" si="870"/>
        <v>0</v>
      </c>
      <c r="CY289" s="22">
        <f t="shared" si="871"/>
        <v>37.700000000000003</v>
      </c>
      <c r="CZ289" s="22">
        <f t="shared" si="872"/>
        <v>37.85</v>
      </c>
      <c r="DA289" s="18">
        <v>37.97</v>
      </c>
      <c r="DB289" s="20">
        <f t="shared" si="1002"/>
        <v>2.7</v>
      </c>
      <c r="DC289" s="20">
        <f t="shared" si="1003"/>
        <v>0.84</v>
      </c>
      <c r="DD289" s="20">
        <f t="shared" si="1004"/>
        <v>1.8600000000000003</v>
      </c>
      <c r="DE289" s="20">
        <f t="shared" si="873"/>
        <v>0.1</v>
      </c>
      <c r="DF289" s="20">
        <f t="shared" si="874"/>
        <v>0.2</v>
      </c>
      <c r="DG289" s="20">
        <f t="shared" si="875"/>
        <v>1.56</v>
      </c>
      <c r="DH289" s="20">
        <f t="shared" si="876"/>
        <v>0</v>
      </c>
      <c r="DI289" s="20">
        <f t="shared" si="877"/>
        <v>0</v>
      </c>
      <c r="DJ289" s="20">
        <f t="shared" si="878"/>
        <v>0</v>
      </c>
      <c r="DK289" s="20">
        <f t="shared" si="1005"/>
        <v>1.86</v>
      </c>
      <c r="DL289" s="20">
        <f t="shared" si="1006"/>
        <v>0</v>
      </c>
      <c r="DM289" s="20">
        <f t="shared" si="1007"/>
        <v>0</v>
      </c>
      <c r="DN289" s="20">
        <f t="shared" si="1008"/>
        <v>0</v>
      </c>
      <c r="DO289" s="18">
        <v>2.54</v>
      </c>
      <c r="DP289" s="18">
        <v>0</v>
      </c>
      <c r="DQ289" s="18">
        <v>1</v>
      </c>
      <c r="DR289" s="18">
        <v>1</v>
      </c>
      <c r="DS289" s="25">
        <f t="shared" si="1009"/>
        <v>2.54</v>
      </c>
      <c r="DT289" s="25">
        <f t="shared" si="1010"/>
        <v>0</v>
      </c>
      <c r="DU289" s="25">
        <f t="shared" si="1011"/>
        <v>4.72</v>
      </c>
      <c r="DV289" s="25">
        <f t="shared" si="1012"/>
        <v>0</v>
      </c>
      <c r="DW289" s="25">
        <f t="shared" si="1013"/>
        <v>4.72</v>
      </c>
      <c r="DX289" s="25">
        <f t="shared" si="1014"/>
        <v>9.6300000000000008</v>
      </c>
      <c r="DY289" s="25">
        <f t="shared" si="1015"/>
        <v>0</v>
      </c>
      <c r="DZ289" s="25">
        <f t="shared" si="1016"/>
        <v>9.6300000000000008</v>
      </c>
      <c r="EA289" s="25">
        <f t="shared" si="1017"/>
        <v>6.23</v>
      </c>
      <c r="EB289" s="25">
        <f t="shared" si="1018"/>
        <v>0</v>
      </c>
      <c r="EC289" s="25">
        <f t="shared" si="1019"/>
        <v>6.23</v>
      </c>
      <c r="ED289" s="25">
        <f t="shared" si="1020"/>
        <v>3.4</v>
      </c>
      <c r="EE289" s="25">
        <f t="shared" si="1020"/>
        <v>0</v>
      </c>
      <c r="EF289" s="25">
        <f t="shared" si="1021"/>
        <v>3.4</v>
      </c>
      <c r="EG289" s="25">
        <f t="shared" si="1022"/>
        <v>6.23</v>
      </c>
      <c r="EH289" s="25">
        <f t="shared" si="1022"/>
        <v>0</v>
      </c>
      <c r="EI289" s="25">
        <f t="shared" si="1023"/>
        <v>6.23</v>
      </c>
      <c r="EJ289" s="18">
        <v>1682.92</v>
      </c>
      <c r="EK289" s="18">
        <v>1682.75</v>
      </c>
      <c r="EL289" s="18" t="s">
        <v>1098</v>
      </c>
      <c r="EM289" s="18" t="s">
        <v>1099</v>
      </c>
      <c r="EN289" s="16" t="s">
        <v>774</v>
      </c>
      <c r="EO289" s="16" t="s">
        <v>1074</v>
      </c>
      <c r="EP289" s="16" t="e">
        <f>IF(OR(EN289="Cống tròn",EN289="Cống hộp",EN289="Ống nhựa"),INDEX(#REF!,MATCH(E289,#REF!,0)),IF(OR(EN289="Rãnh xây",EN289="Rãnh bê tông"),INDEX(#REF!,MATCH(E289,#REF!,0)),0))</f>
        <v>#REF!</v>
      </c>
      <c r="EQ289" s="18">
        <v>17.55</v>
      </c>
      <c r="ER289" s="18">
        <v>2.5</v>
      </c>
      <c r="ES289" s="25">
        <f t="shared" si="1024"/>
        <v>7</v>
      </c>
      <c r="ET289" s="1" t="e">
        <f>_xlfn.IFNA(IF(EN289="Cống tròn",INDEX(#REF!,MATCH(E289,#REF!,0)),IF(EN289="Cống hộp",INDEX(#REF!,MATCH(E289,#REF!,0)),EU289&amp;" ,"&amp;EV289)),0)</f>
        <v>#REF!</v>
      </c>
      <c r="EU289" s="16" t="s">
        <v>56</v>
      </c>
      <c r="EV289" s="16"/>
      <c r="EW289" s="16" t="e">
        <f>_xlfn.IFNA(INDEX(#REF!,MATCH(E289,#REF!,0)),0)</f>
        <v>#REF!</v>
      </c>
      <c r="EX289" s="16" t="s">
        <v>872</v>
      </c>
      <c r="EY289" s="18">
        <v>0.27</v>
      </c>
      <c r="EZ289" s="18">
        <v>0.7</v>
      </c>
      <c r="FA289" s="18">
        <v>0.12</v>
      </c>
      <c r="FB289" s="18">
        <v>3</v>
      </c>
      <c r="FC289" s="18">
        <v>3.7999999999999999E-2</v>
      </c>
      <c r="FD289" s="25">
        <f t="shared" si="879"/>
        <v>21</v>
      </c>
      <c r="FE289" s="25">
        <f t="shared" si="1025"/>
        <v>0.8</v>
      </c>
      <c r="FF289" s="18">
        <v>0.08</v>
      </c>
      <c r="FG289" s="18">
        <v>2</v>
      </c>
      <c r="FH289" s="18">
        <v>0.6</v>
      </c>
      <c r="FI289" s="25">
        <f t="shared" si="1026"/>
        <v>0.76</v>
      </c>
      <c r="FJ289" s="18">
        <v>0</v>
      </c>
      <c r="FK289" s="18">
        <v>0</v>
      </c>
      <c r="FL289" s="18">
        <v>0</v>
      </c>
      <c r="FM289" s="18">
        <v>0</v>
      </c>
      <c r="FN289" s="18">
        <v>0.12</v>
      </c>
      <c r="FO289" s="25">
        <f t="shared" si="1027"/>
        <v>0.88</v>
      </c>
      <c r="FP289" s="18">
        <v>1.4999999999999999E-2</v>
      </c>
      <c r="FQ289" s="18">
        <v>1</v>
      </c>
      <c r="FR289" s="25">
        <f t="shared" si="880"/>
        <v>6</v>
      </c>
      <c r="FS289" s="25">
        <f t="shared" si="881"/>
        <v>7.4999999999999997E-2</v>
      </c>
      <c r="FT289" s="25">
        <f t="shared" si="882"/>
        <v>15.074999999999999</v>
      </c>
      <c r="FU289" s="25">
        <f t="shared" si="883"/>
        <v>-2.4750000000000014</v>
      </c>
      <c r="FV289" s="25" t="str">
        <f t="shared" si="1028"/>
        <v>Thêm 01</v>
      </c>
      <c r="FW289" s="25">
        <f t="shared" si="1029"/>
        <v>0.04</v>
      </c>
      <c r="FX289" s="16"/>
      <c r="FY289" s="16"/>
      <c r="FZ289" s="16"/>
      <c r="GA289" s="16"/>
      <c r="GB289" s="19">
        <v>0</v>
      </c>
      <c r="GC289" s="19">
        <v>0</v>
      </c>
      <c r="GD289" s="19">
        <v>0</v>
      </c>
      <c r="GE289" s="19">
        <v>0</v>
      </c>
      <c r="GF289" s="19">
        <v>0</v>
      </c>
      <c r="GG289" s="19">
        <v>0</v>
      </c>
      <c r="GH289" s="19">
        <v>0</v>
      </c>
      <c r="GI289" s="19">
        <v>0</v>
      </c>
      <c r="GJ289" s="19">
        <v>0</v>
      </c>
      <c r="GK289" s="19">
        <v>0</v>
      </c>
      <c r="GL289" s="25">
        <f t="shared" si="884"/>
        <v>0</v>
      </c>
      <c r="GM289" s="25">
        <f t="shared" si="1030"/>
        <v>0</v>
      </c>
      <c r="GN289" s="19">
        <v>0</v>
      </c>
      <c r="GO289" s="19">
        <v>0</v>
      </c>
      <c r="GP289" s="19">
        <v>0</v>
      </c>
      <c r="GQ289" s="19">
        <v>0</v>
      </c>
      <c r="GR289" s="1" t="e">
        <f>_xlfn.IFNA(INDEX(#REF!,MATCH(E289,#REF!,0)),0)</f>
        <v>#REF!</v>
      </c>
      <c r="GS289" s="16"/>
      <c r="GT289" s="18">
        <v>0</v>
      </c>
      <c r="GU289" s="18">
        <v>0</v>
      </c>
      <c r="GV289" s="18">
        <v>0</v>
      </c>
      <c r="GW289" s="18">
        <v>0</v>
      </c>
      <c r="GX289" s="25">
        <f t="shared" si="885"/>
        <v>0</v>
      </c>
      <c r="GY289" s="25">
        <f t="shared" si="886"/>
        <v>0</v>
      </c>
      <c r="GZ289" s="25">
        <f t="shared" si="1031"/>
        <v>0</v>
      </c>
      <c r="HA289" s="1" t="e" cm="1">
        <f t="array" ref="HA289">INDEX(#REF!,MATCH(EJ289&amp;EK289&amp;HD289&amp;HE289&amp;HF289,#REF!&amp;#REF!&amp;#REF!&amp;#REF!&amp;#REF!,0))</f>
        <v>#REF!</v>
      </c>
      <c r="HB289" s="16"/>
      <c r="HC289" s="25">
        <f t="shared" si="1032"/>
        <v>0</v>
      </c>
      <c r="HD289" s="18">
        <v>0</v>
      </c>
      <c r="HE289" s="18">
        <v>0</v>
      </c>
      <c r="HF289" s="18">
        <v>0</v>
      </c>
      <c r="HG289" s="1" t="e" cm="1">
        <f t="array" ref="HG289">INDEX(#REF!,MATCH(EJ289&amp;EK289&amp;HJ289&amp;HK289&amp;HL289,#REF!&amp;#REF!&amp;#REF!&amp;#REF!&amp;#REF!,0))</f>
        <v>#REF!</v>
      </c>
      <c r="HH289" s="16"/>
      <c r="HI289" s="25">
        <f t="shared" si="1033"/>
        <v>0</v>
      </c>
      <c r="HJ289" s="25">
        <f t="shared" si="1034"/>
        <v>0</v>
      </c>
      <c r="HK289" s="19">
        <v>0</v>
      </c>
      <c r="HL289" s="19">
        <v>0</v>
      </c>
      <c r="HM289" s="18">
        <v>0.01</v>
      </c>
      <c r="HN289" s="18">
        <v>1</v>
      </c>
      <c r="HO289" s="25">
        <f t="shared" si="1035"/>
        <v>0</v>
      </c>
      <c r="HP289" s="25">
        <f t="shared" si="1036"/>
        <v>0</v>
      </c>
      <c r="HQ289" s="25">
        <f t="shared" si="1037"/>
        <v>0</v>
      </c>
      <c r="HR289" s="25">
        <f t="shared" si="1038"/>
        <v>0</v>
      </c>
      <c r="HS289" s="25">
        <f t="shared" si="1039"/>
        <v>0</v>
      </c>
      <c r="HT289" s="19">
        <v>0</v>
      </c>
      <c r="HU289" s="19">
        <v>0</v>
      </c>
      <c r="HV289" s="19">
        <v>0</v>
      </c>
      <c r="HW289" s="25">
        <f t="shared" si="1040"/>
        <v>0</v>
      </c>
      <c r="HX289" s="19">
        <v>0</v>
      </c>
      <c r="HY289" s="19">
        <v>0</v>
      </c>
      <c r="HZ289" s="18">
        <v>37.131</v>
      </c>
      <c r="IA289" s="20">
        <f>ROUND(IF(EN289="Cống tròn",IF(EN289="Cống tròn",IF(EU289="Không có móng",IQ289-FF289,IF(EU289="Đế",IP289-FN289,IF(OR(EU289="Móng bê tông",EU289="Móng bê tông kết hợp đế"),II289-FJ289,0))),0),IF(EN289="Cống hộp",IF(AND(EN289="Cống hộp",EU289="Không có móng"),IQ289-GF289,IF(AND(EN289="Cống hộp",EU289="Móng bê tông"),IJ289-GB289,0)),IF(OR(EN289="Rãnh xây",EN289="Rãnh bê tông"),IF(OR(EN289="Rãnh xây",EN289="Rãnh bê tông"),IK289-GB289,0),IF(EN289="Ống nhựa",IF(AND(EN289="Ống nhựa",EU289="Không đắp cát"),IQ289-HT289,IF(AND(EN289="Ống nhựa",EU289="Đắp cát"),IH289-HX289,0)),IF(EN289="Rãnh thang",IF(EN289="Rãnh thang",IF(EU289="Móng bê tông",#REF!-#REF!,IQ289),0),0))))),2)</f>
        <v>35.72</v>
      </c>
      <c r="IB289" s="20">
        <f t="shared" si="1041"/>
        <v>1.4110000000000014</v>
      </c>
      <c r="IC289" s="20">
        <f t="shared" si="887"/>
        <v>35.720000000000006</v>
      </c>
      <c r="ID289" s="20">
        <f t="shared" si="888"/>
        <v>0</v>
      </c>
      <c r="IE289" s="20">
        <f t="shared" si="889"/>
        <v>0</v>
      </c>
      <c r="IF289" s="20">
        <f t="shared" si="890"/>
        <v>0</v>
      </c>
      <c r="IG289" s="20">
        <f>IF(EN289="Rãnh thang",IF(AND(EN289="Rãnh thang",EU289="Móng bê tông"),IQ289-#REF!,0),IF(EN289="Ống nhựa",IF(AND(EN289="Ống nhựa",EU289="Đắp cát"),IQ289-HT289,0),IF(EN289="Cống tròn",IF(EN289="Cống tròn",IF(OR(EU289="Móng bê tông",EU289="Móng bê tông kết hợp đế"),IM289-FL289,0),0),IF(EN289="Cống hộp",IF(AND(EN289="Cống hộp",EU289="Móng bê tông"),IN289-GD289,0),IF(OR(EN289="Rãnh xây",EN289="Rãnh bê tông"),IF(AND(EN289="Rãnh xây",EU289="Móng bê tông"),IO289-GD289,IF(AND(EN289="Rãnh bê tông",EU289="Móng bê tông"),IO289-GD289,0)),0)))))</f>
        <v>0</v>
      </c>
      <c r="IH289" s="20">
        <f t="shared" si="891"/>
        <v>0</v>
      </c>
      <c r="II289" s="20">
        <f t="shared" si="892"/>
        <v>0</v>
      </c>
      <c r="IJ289" s="20">
        <f t="shared" si="893"/>
        <v>0</v>
      </c>
      <c r="IK289" s="20">
        <f t="shared" si="894"/>
        <v>0</v>
      </c>
      <c r="IL289" s="20">
        <f t="shared" si="895"/>
        <v>0</v>
      </c>
      <c r="IM289" s="20">
        <f t="shared" si="896"/>
        <v>0</v>
      </c>
      <c r="IN289" s="20">
        <f t="shared" si="897"/>
        <v>0</v>
      </c>
      <c r="IO289" s="20">
        <f t="shared" si="898"/>
        <v>0</v>
      </c>
      <c r="IP289" s="20">
        <f t="shared" si="899"/>
        <v>35.840000000000003</v>
      </c>
      <c r="IQ289" s="18">
        <v>35.92</v>
      </c>
      <c r="IR289" s="25">
        <f t="shared" si="1042"/>
        <v>0</v>
      </c>
      <c r="IS289" s="25">
        <f t="shared" si="900"/>
        <v>0</v>
      </c>
      <c r="IT289" s="25">
        <f t="shared" si="901"/>
        <v>0</v>
      </c>
      <c r="IU289" s="25">
        <f>ROUND(IF(EN289="Cống tròn",IF(EN289="Cống tròn",IV289+FF289,0),IF(EN289="Cống hộp",IF(EN289="Cống hộp",IV289+GP289,0),IF(OR(EN289="Rãnh xây",EN289="Rãnh bê tông"),IF(OR(EN289="Rãnh xây",EN289="Rãnh bê tông"),IV289+GP289,0),IF(EN289="ống nhựa",IF(EN289="Ống nhựa",IV289+HT289,0),IF(EN289="Rãnh thang",IF(EN289="Rãnh thang",IQ289+#REF!,0),0))))),2)</f>
        <v>36.549999999999997</v>
      </c>
      <c r="IV289" s="18">
        <v>36.47</v>
      </c>
      <c r="IW289" s="25">
        <f t="shared" si="902"/>
        <v>36.549999999999997</v>
      </c>
      <c r="IX289" s="25">
        <f t="shared" si="903"/>
        <v>0</v>
      </c>
      <c r="IY289" s="25">
        <f t="shared" si="904"/>
        <v>0</v>
      </c>
      <c r="IZ289" s="25">
        <f t="shared" si="905"/>
        <v>0</v>
      </c>
      <c r="JA289" s="25">
        <f t="shared" si="906"/>
        <v>0</v>
      </c>
      <c r="JB289" s="18">
        <v>37.131</v>
      </c>
      <c r="JC289" s="20">
        <f>ROUND(IF(EN289="Cống tròn",IF(EN289="Cống tròn",IF(EU289="Không có móng",JS289-FF289,IF(EU289="Đế",JR289-FN289,IF(OR(EU289="Móng bê tông",EU289="Móng bê tông kết hợp đế"),JK289-FJ289,0))),0),IF(EN289="Cống hộp",IF(AND(EN289="Cống hộp",EU289="Không có móng"),JS289-GF289,IF(AND(EN289="Cống hộp",EU289="Móng bê tông"),JL289-GB289,0)),IF(OR(EN289="Rãnh xây",EN289="Rãnh bê tông"),IF(OR(EN289="Rãnh xây",EN289="Rãnh bê tông"),JM289-GB289,0),IF(EN289="Ống nhựa",IF(AND(EN289="Ống nhựa",EU289="Không đắp cát"),JS289-HT289,IF(AND(EN289="Ống nhựa",EU289="Đắp cát"),JJ289-HX289,0)),IF(EN289="Rãnh thang",IF(EN289="Rãnh thang",IF(EU289="Móng bê tông",#REF!-#REF!,JS289),0),0))))),2)</f>
        <v>35.67</v>
      </c>
      <c r="JD289" s="20">
        <f t="shared" si="1043"/>
        <v>1.4609999999999985</v>
      </c>
      <c r="JE289" s="20">
        <f t="shared" si="907"/>
        <v>35.67</v>
      </c>
      <c r="JF289" s="20">
        <f t="shared" si="908"/>
        <v>0</v>
      </c>
      <c r="JG289" s="20">
        <f t="shared" si="909"/>
        <v>0</v>
      </c>
      <c r="JH289" s="20">
        <f t="shared" si="910"/>
        <v>0</v>
      </c>
      <c r="JI289" s="20">
        <f>IF(EN289="Rãnh thang",IF(AND(EN289="Rãnh thang",EU289="Móng bê tông"),JS289-#REF!,0),IF(EN289="Ống nhựa",IF(AND(EN289="Ống nhựa",EU289="Đắp cát"),JS289-HT289,0),IF(EN289="Cống tròn",IF(EN289="Cống tròn",IF(OR(EU289="Móng bê tông",EU289="Móng bê tông kết hợp đế"),JO289-FL289,0),0),IF(EN289="Cống hộp",IF(AND(EN289="Cống hộp",EU289="Móng bê tông"),JP289-GD289,0),IF(OR(EN289="Rãnh xây",EN289="Rãnh bê tông"),IF(AND(EN289="Rãnh xây",EU289="Móng bê tông"),JQ289-GD289,IF(AND(EN289="Rãnh bê tông",EU289="Móng bê tông"),JQ289-GD289,0)),0)))))</f>
        <v>0</v>
      </c>
      <c r="JJ289" s="20">
        <f t="shared" si="911"/>
        <v>0</v>
      </c>
      <c r="JK289" s="20">
        <f t="shared" si="912"/>
        <v>0</v>
      </c>
      <c r="JL289" s="20">
        <f t="shared" si="913"/>
        <v>0</v>
      </c>
      <c r="JM289" s="20">
        <f t="shared" si="914"/>
        <v>0</v>
      </c>
      <c r="JN289" s="20">
        <f t="shared" si="915"/>
        <v>0</v>
      </c>
      <c r="JO289" s="20">
        <f t="shared" si="916"/>
        <v>0</v>
      </c>
      <c r="JP289" s="20">
        <f t="shared" si="917"/>
        <v>0</v>
      </c>
      <c r="JQ289" s="20">
        <f t="shared" si="918"/>
        <v>0</v>
      </c>
      <c r="JR289" s="20">
        <f t="shared" si="919"/>
        <v>35.79</v>
      </c>
      <c r="JS289" s="26">
        <v>35.869999999999997</v>
      </c>
      <c r="JT289" s="25">
        <f t="shared" si="1044"/>
        <v>0</v>
      </c>
      <c r="JU289" s="25">
        <f t="shared" si="920"/>
        <v>0</v>
      </c>
      <c r="JV289" s="25">
        <f t="shared" si="921"/>
        <v>0</v>
      </c>
      <c r="JW289" s="25">
        <f>ROUND(IF(EN289="Cống tròn",IF(EN289="Cống tròn",JX289+FF289,0),IF(EN289="Cống hộp",IF(EN289="Cống hộp",JX289+GP289,0),IF(OR(EN289="Rãnh xây",EN289="Rãnh bê tông"),IF(OR(EN289="Rãnh xây",EN289="Rãnh bê tông"),JX289+GP289,0),IF(EN289="ống nhựa",IF(EN289="Ống nhựa",JX289+HT289,0),IF(EN289="Rãnh thang",IF(EN289="Rãnh thang",JS289+#REF!,0),0))))),2)</f>
        <v>36.549999999999997</v>
      </c>
      <c r="JX289" s="27">
        <v>36.47</v>
      </c>
      <c r="JY289" s="25">
        <f t="shared" si="922"/>
        <v>36.549999999999997</v>
      </c>
      <c r="JZ289" s="25">
        <f t="shared" si="923"/>
        <v>0</v>
      </c>
      <c r="KA289" s="25">
        <f t="shared" si="924"/>
        <v>0</v>
      </c>
      <c r="KB289" s="25">
        <f t="shared" si="925"/>
        <v>0</v>
      </c>
      <c r="KC289" s="25">
        <f t="shared" si="926"/>
        <v>0</v>
      </c>
      <c r="KD289" s="28" t="s">
        <v>98</v>
      </c>
      <c r="KE289" s="27">
        <v>0</v>
      </c>
      <c r="KF289" s="25">
        <f t="shared" si="927"/>
        <v>1.4110000000000014</v>
      </c>
      <c r="KG289" s="25">
        <f t="shared" si="1045"/>
        <v>1.4110000000000014</v>
      </c>
      <c r="KH289" s="27">
        <v>0</v>
      </c>
      <c r="KI289" s="25">
        <f t="shared" si="928"/>
        <v>1.4609999999999985</v>
      </c>
      <c r="KJ289" s="25">
        <f t="shared" si="1046"/>
        <v>1.4609999999999985</v>
      </c>
      <c r="KK289" s="25">
        <f t="shared" si="929"/>
        <v>0</v>
      </c>
      <c r="KL289" s="25">
        <f t="shared" si="930"/>
        <v>0</v>
      </c>
      <c r="KM289" s="25">
        <f t="shared" si="1047"/>
        <v>0</v>
      </c>
      <c r="KN289" s="25">
        <f t="shared" si="931"/>
        <v>0</v>
      </c>
      <c r="KO289" s="25">
        <f t="shared" si="932"/>
        <v>0</v>
      </c>
      <c r="KP289" s="25">
        <f t="shared" si="1048"/>
        <v>0</v>
      </c>
      <c r="KQ289" s="25">
        <f t="shared" si="933"/>
        <v>0</v>
      </c>
      <c r="KR289" s="25">
        <f t="shared" si="934"/>
        <v>0</v>
      </c>
      <c r="KS289" s="25">
        <f t="shared" si="1049"/>
        <v>0</v>
      </c>
      <c r="KT289" s="25">
        <f t="shared" si="935"/>
        <v>0</v>
      </c>
      <c r="KU289" s="25">
        <f t="shared" si="936"/>
        <v>0</v>
      </c>
      <c r="KV289" s="25">
        <f t="shared" si="1050"/>
        <v>0</v>
      </c>
      <c r="KW289" s="25">
        <f t="shared" si="863"/>
        <v>0.12</v>
      </c>
      <c r="KX289" s="25">
        <f t="shared" si="937"/>
        <v>0.12</v>
      </c>
      <c r="KY289" s="25">
        <f t="shared" si="1051"/>
        <v>0.12</v>
      </c>
      <c r="KZ289" s="25">
        <f t="shared" si="938"/>
        <v>0</v>
      </c>
      <c r="LA289" s="25">
        <f t="shared" si="939"/>
        <v>0</v>
      </c>
      <c r="LB289" s="25">
        <f t="shared" si="1052"/>
        <v>0</v>
      </c>
      <c r="LC289" s="25">
        <f t="shared" si="940"/>
        <v>0.88</v>
      </c>
      <c r="LD289" s="25">
        <f t="shared" si="941"/>
        <v>0.88</v>
      </c>
      <c r="LE289" s="25">
        <f t="shared" si="1053"/>
        <v>0.88</v>
      </c>
      <c r="LF289" s="25">
        <f t="shared" si="942"/>
        <v>0</v>
      </c>
      <c r="LG289" s="25">
        <f t="shared" si="943"/>
        <v>0</v>
      </c>
      <c r="LH289" s="25">
        <f t="shared" si="1054"/>
        <v>0</v>
      </c>
      <c r="LI289" s="25">
        <f t="shared" si="944"/>
        <v>0</v>
      </c>
      <c r="LJ289" s="25">
        <f t="shared" si="945"/>
        <v>0</v>
      </c>
      <c r="LK289" s="25">
        <f t="shared" si="1055"/>
        <v>0</v>
      </c>
      <c r="LL289" s="25">
        <f t="shared" si="946"/>
        <v>0</v>
      </c>
      <c r="LM289" s="25">
        <f t="shared" si="947"/>
        <v>0</v>
      </c>
      <c r="LN289" s="25">
        <f t="shared" si="1056"/>
        <v>0</v>
      </c>
      <c r="LO289" s="25">
        <f t="shared" si="948"/>
        <v>0</v>
      </c>
      <c r="LP289" s="25">
        <f t="shared" si="949"/>
        <v>0</v>
      </c>
      <c r="LQ289" s="25">
        <f t="shared" si="1057"/>
        <v>0</v>
      </c>
      <c r="LR289" s="25">
        <f t="shared" si="950"/>
        <v>0</v>
      </c>
      <c r="LS289" s="25">
        <f t="shared" si="951"/>
        <v>0</v>
      </c>
      <c r="LT289" s="25">
        <f t="shared" si="1058"/>
        <v>0</v>
      </c>
      <c r="LU289" s="25">
        <f t="shared" si="952"/>
        <v>0</v>
      </c>
      <c r="LV289" s="25">
        <f t="shared" si="953"/>
        <v>0</v>
      </c>
      <c r="LW289" s="25">
        <f t="shared" si="1059"/>
        <v>0</v>
      </c>
      <c r="LX289" s="25">
        <f t="shared" si="954"/>
        <v>0</v>
      </c>
      <c r="LY289" s="25">
        <f t="shared" si="955"/>
        <v>0</v>
      </c>
      <c r="LZ289" s="25">
        <f t="shared" si="1060"/>
        <v>0</v>
      </c>
      <c r="MA289" s="25">
        <f t="shared" si="956"/>
        <v>0</v>
      </c>
      <c r="MB289" s="25">
        <f t="shared" si="957"/>
        <v>0</v>
      </c>
      <c r="MC289" s="25">
        <f t="shared" si="1061"/>
        <v>0</v>
      </c>
      <c r="MD289" s="25">
        <f t="shared" si="958"/>
        <v>0</v>
      </c>
      <c r="ME289" s="25">
        <f t="shared" si="959"/>
        <v>0</v>
      </c>
      <c r="MF289" s="25">
        <f t="shared" si="1062"/>
        <v>0</v>
      </c>
      <c r="MG289" s="25">
        <f t="shared" si="960"/>
        <v>0</v>
      </c>
      <c r="MH289" s="25">
        <f t="shared" si="961"/>
        <v>0</v>
      </c>
      <c r="MI289" s="25">
        <f t="shared" si="1063"/>
        <v>0</v>
      </c>
      <c r="MJ289" s="25">
        <f t="shared" si="962"/>
        <v>0</v>
      </c>
      <c r="MK289" s="25">
        <f t="shared" si="963"/>
        <v>0</v>
      </c>
      <c r="ML289" s="25">
        <f t="shared" si="1064"/>
        <v>0</v>
      </c>
      <c r="MM289" s="25">
        <f t="shared" si="964"/>
        <v>0</v>
      </c>
      <c r="MN289" s="25">
        <f t="shared" si="965"/>
        <v>0</v>
      </c>
      <c r="MO289" s="25">
        <f t="shared" si="1065"/>
        <v>0</v>
      </c>
      <c r="MP289" s="25">
        <f t="shared" si="966"/>
        <v>0</v>
      </c>
      <c r="MQ289" s="25">
        <f t="shared" si="967"/>
        <v>0</v>
      </c>
      <c r="MR289" s="25">
        <f t="shared" si="1066"/>
        <v>0</v>
      </c>
      <c r="MS289" s="29">
        <v>1.2</v>
      </c>
      <c r="MT289" s="29">
        <v>0</v>
      </c>
      <c r="MU289" s="29">
        <v>1</v>
      </c>
      <c r="MV289" s="29">
        <v>1</v>
      </c>
      <c r="MW289" s="25">
        <f t="shared" si="968"/>
        <v>1.2</v>
      </c>
      <c r="MX289" s="25">
        <f t="shared" si="969"/>
        <v>1.69</v>
      </c>
      <c r="MY289" s="25">
        <f t="shared" si="970"/>
        <v>0</v>
      </c>
      <c r="MZ289" s="25">
        <f t="shared" si="971"/>
        <v>0</v>
      </c>
      <c r="NA289" s="25">
        <f t="shared" si="972"/>
        <v>1.2</v>
      </c>
      <c r="NB289" s="25">
        <f t="shared" si="973"/>
        <v>1.75</v>
      </c>
      <c r="NC289" s="25">
        <f t="shared" si="974"/>
        <v>0</v>
      </c>
      <c r="ND289" s="25">
        <f t="shared" si="975"/>
        <v>0</v>
      </c>
      <c r="NE289" s="25">
        <f t="shared" si="1067"/>
        <v>1.2</v>
      </c>
      <c r="NF289" s="25">
        <f t="shared" si="1067"/>
        <v>1.72</v>
      </c>
      <c r="NG289" s="25">
        <f t="shared" si="1067"/>
        <v>0</v>
      </c>
      <c r="NH289" s="25">
        <f t="shared" si="976"/>
        <v>0</v>
      </c>
      <c r="NI289" s="25">
        <f t="shared" si="977"/>
        <v>30.19</v>
      </c>
      <c r="NJ289" s="25">
        <f t="shared" si="978"/>
        <v>0</v>
      </c>
      <c r="NK289" s="25">
        <f t="shared" si="979"/>
        <v>30.19</v>
      </c>
      <c r="NL289" s="25">
        <f t="shared" si="980"/>
        <v>10.76</v>
      </c>
      <c r="NM289" s="25">
        <f t="shared" si="981"/>
        <v>0</v>
      </c>
      <c r="NN289" s="25">
        <f t="shared" si="1068"/>
        <v>10.76</v>
      </c>
      <c r="NO289" s="25">
        <f t="shared" si="982"/>
        <v>0</v>
      </c>
      <c r="NP289" s="25">
        <f t="shared" si="983"/>
        <v>0</v>
      </c>
      <c r="NQ289" s="25">
        <f t="shared" si="1069"/>
        <v>0</v>
      </c>
      <c r="NR289" s="25">
        <f t="shared" si="984"/>
        <v>0</v>
      </c>
      <c r="NS289" s="25">
        <f t="shared" si="985"/>
        <v>0</v>
      </c>
      <c r="NT289" s="25">
        <f t="shared" si="1070"/>
        <v>0</v>
      </c>
      <c r="NU289" s="25">
        <f t="shared" si="986"/>
        <v>0</v>
      </c>
      <c r="NV289" s="25">
        <f t="shared" si="987"/>
        <v>0</v>
      </c>
      <c r="NW289" s="25">
        <f t="shared" si="1071"/>
        <v>0</v>
      </c>
      <c r="NX289" s="25">
        <f t="shared" si="1072"/>
        <v>10.76</v>
      </c>
      <c r="NY289" s="25">
        <f t="shared" si="1072"/>
        <v>0</v>
      </c>
      <c r="NZ289" s="25">
        <f t="shared" si="1073"/>
        <v>10.76</v>
      </c>
      <c r="OA289" s="25">
        <f t="shared" si="1074"/>
        <v>19.43</v>
      </c>
      <c r="OB289" s="25">
        <f t="shared" si="1074"/>
        <v>0</v>
      </c>
      <c r="OC289" s="25">
        <f t="shared" si="1075"/>
        <v>19.43</v>
      </c>
      <c r="OD289" s="25">
        <f t="shared" si="1076"/>
        <v>10.76</v>
      </c>
      <c r="OE289" s="25">
        <f t="shared" si="1076"/>
        <v>0</v>
      </c>
      <c r="OF289" s="25">
        <f t="shared" si="1076"/>
        <v>10.76</v>
      </c>
      <c r="OG289" s="25">
        <f t="shared" si="988"/>
        <v>0</v>
      </c>
      <c r="OH289" s="25">
        <f t="shared" si="989"/>
        <v>0</v>
      </c>
      <c r="OI289" s="25">
        <f t="shared" si="990"/>
        <v>0</v>
      </c>
      <c r="OJ289" s="25">
        <f t="shared" si="991"/>
        <v>0</v>
      </c>
      <c r="OK289" s="25">
        <f t="shared" si="992"/>
        <v>0</v>
      </c>
      <c r="OL289" s="25">
        <f t="shared" si="993"/>
        <v>0</v>
      </c>
      <c r="OM289" s="25">
        <f t="shared" si="1077"/>
        <v>0</v>
      </c>
      <c r="ON289" s="25">
        <f t="shared" si="1077"/>
        <v>0</v>
      </c>
      <c r="OO289" s="25">
        <f t="shared" si="1077"/>
        <v>0</v>
      </c>
      <c r="OP289" s="25">
        <f t="shared" si="994"/>
        <v>0</v>
      </c>
      <c r="OQ289" s="25">
        <f t="shared" si="995"/>
        <v>0</v>
      </c>
      <c r="OR289" s="25">
        <f t="shared" si="1078"/>
        <v>0</v>
      </c>
      <c r="OS289" s="19">
        <v>536217.23</v>
      </c>
      <c r="OT289" s="19">
        <v>2371806.09</v>
      </c>
    </row>
    <row r="290" spans="1:410" ht="33" customHeight="1" x14ac:dyDescent="0.25">
      <c r="A290" s="18"/>
      <c r="B290" s="18" t="s">
        <v>1071</v>
      </c>
      <c r="C290" s="18">
        <v>1658.44</v>
      </c>
      <c r="D290" s="16" t="e">
        <f>_xlfn.IFNA(INDEX(#REF!,MATCH(E290,#REF!,0)),0)</f>
        <v>#REF!</v>
      </c>
      <c r="E290" s="18" t="s">
        <v>1100</v>
      </c>
      <c r="F290" s="16" t="s">
        <v>765</v>
      </c>
      <c r="G290" s="16" t="s">
        <v>766</v>
      </c>
      <c r="H290" s="16" t="s">
        <v>767</v>
      </c>
      <c r="I290" s="16" t="s">
        <v>768</v>
      </c>
      <c r="J290" s="16" t="s">
        <v>769</v>
      </c>
      <c r="K290" s="16" t="s">
        <v>770</v>
      </c>
      <c r="L290" s="16" t="s">
        <v>771</v>
      </c>
      <c r="M290" s="18">
        <v>1.64</v>
      </c>
      <c r="N290" s="18">
        <v>1.94</v>
      </c>
      <c r="O290" s="18">
        <v>2.04</v>
      </c>
      <c r="P290" s="18">
        <v>2.34</v>
      </c>
      <c r="Q290" s="18">
        <v>0.1</v>
      </c>
      <c r="R290" s="18">
        <v>1.8399999999999999</v>
      </c>
      <c r="S290" s="18">
        <v>2.14</v>
      </c>
      <c r="T290" s="18">
        <v>0.2</v>
      </c>
      <c r="U290" s="18">
        <v>0</v>
      </c>
      <c r="V290" s="18">
        <v>0</v>
      </c>
      <c r="W290" s="18">
        <v>0</v>
      </c>
      <c r="X290" s="18">
        <v>1.64</v>
      </c>
      <c r="Y290" s="18">
        <v>1.9</v>
      </c>
      <c r="Z290" s="20">
        <f t="shared" si="996"/>
        <v>2.1</v>
      </c>
      <c r="AA290" s="18">
        <v>0.22</v>
      </c>
      <c r="AB290" s="18">
        <v>0</v>
      </c>
      <c r="AC290" s="18">
        <v>0</v>
      </c>
      <c r="AD290" s="18">
        <v>0</v>
      </c>
      <c r="AE290" s="18">
        <v>0</v>
      </c>
      <c r="AF290" s="18">
        <v>0</v>
      </c>
      <c r="AG290" s="18">
        <v>1.2</v>
      </c>
      <c r="AH290" s="18">
        <v>1.5</v>
      </c>
      <c r="AI290" s="20">
        <f t="shared" si="997"/>
        <v>2.25</v>
      </c>
      <c r="AJ290" s="18">
        <v>0</v>
      </c>
      <c r="AK290" s="18">
        <v>0</v>
      </c>
      <c r="AL290" s="20">
        <f t="shared" si="998"/>
        <v>0</v>
      </c>
      <c r="AM290" s="18">
        <v>1.64</v>
      </c>
      <c r="AN290" s="18">
        <v>1.5</v>
      </c>
      <c r="AO290" s="18">
        <v>0.15</v>
      </c>
      <c r="AP290" s="18">
        <v>0.22</v>
      </c>
      <c r="AQ290" s="18">
        <v>1.64</v>
      </c>
      <c r="AR290" s="18">
        <v>1.72</v>
      </c>
      <c r="AS290" s="18">
        <v>0.12</v>
      </c>
      <c r="AT290" s="18">
        <v>0.11</v>
      </c>
      <c r="AU290" s="18">
        <v>0</v>
      </c>
      <c r="AV290" s="18">
        <v>1</v>
      </c>
      <c r="AW290" s="18">
        <v>0</v>
      </c>
      <c r="AX290" s="18">
        <v>0</v>
      </c>
      <c r="AY290" s="18">
        <v>0</v>
      </c>
      <c r="AZ290" s="18">
        <v>0</v>
      </c>
      <c r="BA290" s="18">
        <v>0</v>
      </c>
      <c r="BB290" s="18">
        <v>0</v>
      </c>
      <c r="BC290" s="18">
        <v>0</v>
      </c>
      <c r="BD290" s="18">
        <v>0</v>
      </c>
      <c r="BE290" s="18">
        <v>0</v>
      </c>
      <c r="BF290" s="18">
        <v>0</v>
      </c>
      <c r="BG290" s="18">
        <v>0</v>
      </c>
      <c r="BH290" s="18">
        <v>0</v>
      </c>
      <c r="BI290" s="18">
        <v>0</v>
      </c>
      <c r="BJ290" s="18">
        <v>0</v>
      </c>
      <c r="BK290" s="18">
        <v>0</v>
      </c>
      <c r="BL290" s="18">
        <v>0</v>
      </c>
      <c r="BM290" s="18">
        <v>0</v>
      </c>
      <c r="BN290" s="18">
        <v>0</v>
      </c>
      <c r="BO290" s="18">
        <v>0</v>
      </c>
      <c r="BP290" s="18">
        <v>1</v>
      </c>
      <c r="BQ290" s="18">
        <v>0</v>
      </c>
      <c r="BR290" s="18">
        <v>0</v>
      </c>
      <c r="BS290" s="18">
        <v>0</v>
      </c>
      <c r="BT290" s="18">
        <v>0</v>
      </c>
      <c r="BU290" s="18">
        <v>0</v>
      </c>
      <c r="BV290" s="18">
        <v>0</v>
      </c>
      <c r="BW290" s="18">
        <v>0</v>
      </c>
      <c r="BX290" s="18">
        <v>0</v>
      </c>
      <c r="BY290" s="18">
        <v>0</v>
      </c>
      <c r="BZ290" s="18">
        <v>0</v>
      </c>
      <c r="CA290" s="16" t="e">
        <f>_xlfn.IFNA(IF(RIGHT(D290,2)="=G",0,INDEX(#REF!,MATCH(E290,#REF!,0))),0)</f>
        <v>#REF!</v>
      </c>
      <c r="CB290" s="16" t="s">
        <v>776</v>
      </c>
      <c r="CC290" s="18">
        <v>0</v>
      </c>
      <c r="CD290" s="18">
        <v>0</v>
      </c>
      <c r="CE290" s="18">
        <v>1.4</v>
      </c>
      <c r="CF290" s="18">
        <v>0.85</v>
      </c>
      <c r="CG290" s="18">
        <v>0.12</v>
      </c>
      <c r="CH290" s="18">
        <v>2</v>
      </c>
      <c r="CI290" s="16" t="s">
        <v>98</v>
      </c>
      <c r="CJ290" s="18">
        <v>0</v>
      </c>
      <c r="CK290" s="20">
        <f t="shared" si="864"/>
        <v>1.83</v>
      </c>
      <c r="CL290" s="20">
        <f t="shared" si="999"/>
        <v>1.83</v>
      </c>
      <c r="CM290" s="18">
        <v>20.41</v>
      </c>
      <c r="CN290" s="18">
        <v>37.909999999999997</v>
      </c>
      <c r="CO290" s="18">
        <v>37.070999999999998</v>
      </c>
      <c r="CP290" s="22">
        <f t="shared" si="865"/>
        <v>37.07</v>
      </c>
      <c r="CQ290" s="22">
        <f t="shared" si="866"/>
        <v>35.24</v>
      </c>
      <c r="CR290" s="22">
        <f t="shared" si="1000"/>
        <v>1.83</v>
      </c>
      <c r="CS290" s="22">
        <f t="shared" si="867"/>
        <v>35.339999999999996</v>
      </c>
      <c r="CT290" s="22">
        <f t="shared" si="868"/>
        <v>35.54</v>
      </c>
      <c r="CU290" s="18">
        <v>35.54</v>
      </c>
      <c r="CV290" s="22">
        <f t="shared" si="1001"/>
        <v>2.1</v>
      </c>
      <c r="CW290" s="22">
        <f t="shared" si="869"/>
        <v>0</v>
      </c>
      <c r="CX290" s="22">
        <f t="shared" si="870"/>
        <v>0</v>
      </c>
      <c r="CY290" s="22">
        <f t="shared" si="871"/>
        <v>37.64</v>
      </c>
      <c r="CZ290" s="22">
        <f t="shared" si="872"/>
        <v>37.79</v>
      </c>
      <c r="DA290" s="18">
        <v>37.909999999999997</v>
      </c>
      <c r="DB290" s="20">
        <f t="shared" si="1002"/>
        <v>2.67</v>
      </c>
      <c r="DC290" s="20">
        <f t="shared" si="1003"/>
        <v>0.84</v>
      </c>
      <c r="DD290" s="20">
        <f t="shared" si="1004"/>
        <v>1.83</v>
      </c>
      <c r="DE290" s="20">
        <f t="shared" si="873"/>
        <v>0.1</v>
      </c>
      <c r="DF290" s="20">
        <f t="shared" si="874"/>
        <v>0.2</v>
      </c>
      <c r="DG290" s="20">
        <f t="shared" si="875"/>
        <v>1.53</v>
      </c>
      <c r="DH290" s="20">
        <f t="shared" si="876"/>
        <v>0</v>
      </c>
      <c r="DI290" s="20">
        <f t="shared" si="877"/>
        <v>0</v>
      </c>
      <c r="DJ290" s="20">
        <f t="shared" si="878"/>
        <v>0</v>
      </c>
      <c r="DK290" s="20">
        <f t="shared" si="1005"/>
        <v>1.83</v>
      </c>
      <c r="DL290" s="20">
        <f t="shared" si="1006"/>
        <v>0</v>
      </c>
      <c r="DM290" s="20">
        <f t="shared" si="1007"/>
        <v>0</v>
      </c>
      <c r="DN290" s="20">
        <f t="shared" si="1008"/>
        <v>0</v>
      </c>
      <c r="DO290" s="18">
        <v>2.54</v>
      </c>
      <c r="DP290" s="18">
        <v>0</v>
      </c>
      <c r="DQ290" s="18">
        <v>1</v>
      </c>
      <c r="DR290" s="18">
        <v>1</v>
      </c>
      <c r="DS290" s="25">
        <f t="shared" si="1009"/>
        <v>2.54</v>
      </c>
      <c r="DT290" s="25">
        <f t="shared" si="1010"/>
        <v>0</v>
      </c>
      <c r="DU290" s="25">
        <f t="shared" si="1011"/>
        <v>4.6500000000000004</v>
      </c>
      <c r="DV290" s="25">
        <f t="shared" si="1012"/>
        <v>0</v>
      </c>
      <c r="DW290" s="25">
        <f t="shared" si="1013"/>
        <v>4.6500000000000004</v>
      </c>
      <c r="DX290" s="25">
        <f t="shared" si="1014"/>
        <v>9.49</v>
      </c>
      <c r="DY290" s="25">
        <f t="shared" si="1015"/>
        <v>0</v>
      </c>
      <c r="DZ290" s="25">
        <f t="shared" si="1016"/>
        <v>9.49</v>
      </c>
      <c r="EA290" s="25">
        <f t="shared" si="1017"/>
        <v>6.13</v>
      </c>
      <c r="EB290" s="25">
        <f t="shared" si="1018"/>
        <v>0</v>
      </c>
      <c r="EC290" s="25">
        <f t="shared" si="1019"/>
        <v>6.13</v>
      </c>
      <c r="ED290" s="25">
        <f t="shared" si="1020"/>
        <v>3.36</v>
      </c>
      <c r="EE290" s="25">
        <f t="shared" si="1020"/>
        <v>0</v>
      </c>
      <c r="EF290" s="25">
        <f t="shared" si="1021"/>
        <v>3.36</v>
      </c>
      <c r="EG290" s="25">
        <f t="shared" si="1022"/>
        <v>6.13</v>
      </c>
      <c r="EH290" s="25">
        <f t="shared" si="1022"/>
        <v>0</v>
      </c>
      <c r="EI290" s="25">
        <f t="shared" si="1023"/>
        <v>6.13</v>
      </c>
      <c r="EJ290" s="18">
        <v>1658.44</v>
      </c>
      <c r="EK290" s="18">
        <v>1658.47</v>
      </c>
      <c r="EL290" s="18" t="s">
        <v>1100</v>
      </c>
      <c r="EM290" s="18" t="s">
        <v>1101</v>
      </c>
      <c r="EN290" s="16" t="s">
        <v>774</v>
      </c>
      <c r="EO290" s="16" t="s">
        <v>1074</v>
      </c>
      <c r="EP290" s="16" t="e">
        <f>IF(OR(EN290="Cống tròn",EN290="Cống hộp",EN290="Ống nhựa"),INDEX(#REF!,MATCH(E290,#REF!,0)),IF(OR(EN290="Rãnh xây",EN290="Rãnh bê tông"),INDEX(#REF!,MATCH(E290,#REF!,0)),0))</f>
        <v>#REF!</v>
      </c>
      <c r="EQ290" s="18">
        <v>17.55</v>
      </c>
      <c r="ER290" s="18">
        <v>2.5</v>
      </c>
      <c r="ES290" s="25">
        <f t="shared" si="1024"/>
        <v>7</v>
      </c>
      <c r="ET290" s="1" t="e">
        <f>_xlfn.IFNA(IF(EN290="Cống tròn",INDEX(#REF!,MATCH(E290,#REF!,0)),IF(EN290="Cống hộp",INDEX(#REF!,MATCH(E290,#REF!,0)),EU290&amp;" ,"&amp;EV290)),0)</f>
        <v>#REF!</v>
      </c>
      <c r="EU290" s="16" t="s">
        <v>56</v>
      </c>
      <c r="EV290" s="16"/>
      <c r="EW290" s="16" t="e">
        <f>_xlfn.IFNA(INDEX(#REF!,MATCH(E290,#REF!,0)),0)</f>
        <v>#REF!</v>
      </c>
      <c r="EX290" s="16" t="s">
        <v>872</v>
      </c>
      <c r="EY290" s="18">
        <v>0.27</v>
      </c>
      <c r="EZ290" s="18">
        <v>0.7</v>
      </c>
      <c r="FA290" s="18">
        <v>0.12</v>
      </c>
      <c r="FB290" s="18">
        <v>3</v>
      </c>
      <c r="FC290" s="18">
        <v>3.7999999999999999E-2</v>
      </c>
      <c r="FD290" s="25">
        <f t="shared" si="879"/>
        <v>21</v>
      </c>
      <c r="FE290" s="25">
        <f t="shared" si="1025"/>
        <v>0.8</v>
      </c>
      <c r="FF290" s="18">
        <v>0.08</v>
      </c>
      <c r="FG290" s="18">
        <v>2</v>
      </c>
      <c r="FH290" s="18">
        <v>0.6</v>
      </c>
      <c r="FI290" s="25">
        <f t="shared" si="1026"/>
        <v>0.76</v>
      </c>
      <c r="FJ290" s="18">
        <v>0</v>
      </c>
      <c r="FK290" s="18">
        <v>0</v>
      </c>
      <c r="FL290" s="18">
        <v>0</v>
      </c>
      <c r="FM290" s="18">
        <v>0</v>
      </c>
      <c r="FN290" s="18">
        <v>0.12</v>
      </c>
      <c r="FO290" s="25">
        <f t="shared" si="1027"/>
        <v>0.88</v>
      </c>
      <c r="FP290" s="18">
        <v>1.4999999999999999E-2</v>
      </c>
      <c r="FQ290" s="18">
        <v>1</v>
      </c>
      <c r="FR290" s="25">
        <f t="shared" si="880"/>
        <v>6</v>
      </c>
      <c r="FS290" s="25">
        <f t="shared" si="881"/>
        <v>7.4999999999999997E-2</v>
      </c>
      <c r="FT290" s="25">
        <f t="shared" si="882"/>
        <v>15.074999999999999</v>
      </c>
      <c r="FU290" s="25">
        <f t="shared" si="883"/>
        <v>-2.4750000000000014</v>
      </c>
      <c r="FV290" s="25" t="str">
        <f t="shared" si="1028"/>
        <v>Thêm 01</v>
      </c>
      <c r="FW290" s="25">
        <f t="shared" si="1029"/>
        <v>0.04</v>
      </c>
      <c r="FX290" s="16"/>
      <c r="FY290" s="16"/>
      <c r="FZ290" s="16"/>
      <c r="GA290" s="16"/>
      <c r="GB290" s="19">
        <v>0</v>
      </c>
      <c r="GC290" s="19">
        <v>0</v>
      </c>
      <c r="GD290" s="19">
        <v>0</v>
      </c>
      <c r="GE290" s="19">
        <v>0</v>
      </c>
      <c r="GF290" s="19">
        <v>0</v>
      </c>
      <c r="GG290" s="19">
        <v>0</v>
      </c>
      <c r="GH290" s="19">
        <v>0</v>
      </c>
      <c r="GI290" s="19">
        <v>0</v>
      </c>
      <c r="GJ290" s="19">
        <v>0</v>
      </c>
      <c r="GK290" s="19">
        <v>0</v>
      </c>
      <c r="GL290" s="25">
        <f t="shared" si="884"/>
        <v>0</v>
      </c>
      <c r="GM290" s="25">
        <f t="shared" si="1030"/>
        <v>0</v>
      </c>
      <c r="GN290" s="19">
        <v>0</v>
      </c>
      <c r="GO290" s="19">
        <v>0</v>
      </c>
      <c r="GP290" s="19">
        <v>0</v>
      </c>
      <c r="GQ290" s="19">
        <v>0</v>
      </c>
      <c r="GR290" s="1" t="e">
        <f>_xlfn.IFNA(INDEX(#REF!,MATCH(E290,#REF!,0)),0)</f>
        <v>#REF!</v>
      </c>
      <c r="GS290" s="16"/>
      <c r="GT290" s="18">
        <v>0</v>
      </c>
      <c r="GU290" s="18">
        <v>0</v>
      </c>
      <c r="GV290" s="18">
        <v>0</v>
      </c>
      <c r="GW290" s="18">
        <v>0</v>
      </c>
      <c r="GX290" s="25">
        <f t="shared" si="885"/>
        <v>0</v>
      </c>
      <c r="GY290" s="25">
        <f t="shared" si="886"/>
        <v>0</v>
      </c>
      <c r="GZ290" s="25">
        <f t="shared" si="1031"/>
        <v>0</v>
      </c>
      <c r="HA290" s="1" t="e" cm="1">
        <f t="array" ref="HA290">INDEX(#REF!,MATCH(EJ290&amp;EK290&amp;HD290&amp;HE290&amp;HF290,#REF!&amp;#REF!&amp;#REF!&amp;#REF!&amp;#REF!,0))</f>
        <v>#REF!</v>
      </c>
      <c r="HB290" s="16"/>
      <c r="HC290" s="25">
        <f t="shared" si="1032"/>
        <v>0</v>
      </c>
      <c r="HD290" s="18">
        <v>0</v>
      </c>
      <c r="HE290" s="18">
        <v>0</v>
      </c>
      <c r="HF290" s="18">
        <v>0</v>
      </c>
      <c r="HG290" s="1" t="e" cm="1">
        <f t="array" ref="HG290">INDEX(#REF!,MATCH(EJ290&amp;EK290&amp;HJ290&amp;HK290&amp;HL290,#REF!&amp;#REF!&amp;#REF!&amp;#REF!&amp;#REF!,0))</f>
        <v>#REF!</v>
      </c>
      <c r="HH290" s="16"/>
      <c r="HI290" s="25">
        <f t="shared" si="1033"/>
        <v>0</v>
      </c>
      <c r="HJ290" s="25">
        <f t="shared" si="1034"/>
        <v>0</v>
      </c>
      <c r="HK290" s="19">
        <v>0</v>
      </c>
      <c r="HL290" s="19">
        <v>0</v>
      </c>
      <c r="HM290" s="18">
        <v>0.01</v>
      </c>
      <c r="HN290" s="18">
        <v>1</v>
      </c>
      <c r="HO290" s="25">
        <f t="shared" si="1035"/>
        <v>0</v>
      </c>
      <c r="HP290" s="25">
        <f t="shared" si="1036"/>
        <v>0</v>
      </c>
      <c r="HQ290" s="25">
        <f t="shared" si="1037"/>
        <v>0</v>
      </c>
      <c r="HR290" s="25">
        <f t="shared" si="1038"/>
        <v>0</v>
      </c>
      <c r="HS290" s="25">
        <f t="shared" si="1039"/>
        <v>0</v>
      </c>
      <c r="HT290" s="19">
        <v>0</v>
      </c>
      <c r="HU290" s="19">
        <v>0</v>
      </c>
      <c r="HV290" s="19">
        <v>0</v>
      </c>
      <c r="HW290" s="25">
        <f t="shared" si="1040"/>
        <v>0</v>
      </c>
      <c r="HX290" s="19">
        <v>0</v>
      </c>
      <c r="HY290" s="19">
        <v>0</v>
      </c>
      <c r="HZ290" s="18">
        <v>37.070999999999998</v>
      </c>
      <c r="IA290" s="20">
        <f>ROUND(IF(EN290="Cống tròn",IF(EN290="Cống tròn",IF(EU290="Không có móng",IQ290-FF290,IF(EU290="Đế",IP290-FN290,IF(OR(EU290="Móng bê tông",EU290="Móng bê tông kết hợp đế"),II290-FJ290,0))),0),IF(EN290="Cống hộp",IF(AND(EN290="Cống hộp",EU290="Không có móng"),IQ290-GF290,IF(AND(EN290="Cống hộp",EU290="Móng bê tông"),IJ290-GB290,0)),IF(OR(EN290="Rãnh xây",EN290="Rãnh bê tông"),IF(OR(EN290="Rãnh xây",EN290="Rãnh bê tông"),IK290-GB290,0),IF(EN290="Ống nhựa",IF(AND(EN290="Ống nhựa",EU290="Không đắp cát"),IQ290-HT290,IF(AND(EN290="Ống nhựa",EU290="Đắp cát"),IH290-HX290,0)),IF(EN290="Rãnh thang",IF(EN290="Rãnh thang",IF(EU290="Móng bê tông",#REF!-#REF!,IQ290),0),0))))),2)</f>
        <v>35.69</v>
      </c>
      <c r="IB290" s="20">
        <f t="shared" si="1041"/>
        <v>1.3810000000000002</v>
      </c>
      <c r="IC290" s="20">
        <f t="shared" si="887"/>
        <v>35.690000000000005</v>
      </c>
      <c r="ID290" s="20">
        <f t="shared" si="888"/>
        <v>0</v>
      </c>
      <c r="IE290" s="20">
        <f t="shared" si="889"/>
        <v>0</v>
      </c>
      <c r="IF290" s="20">
        <f t="shared" si="890"/>
        <v>0</v>
      </c>
      <c r="IG290" s="20">
        <f>IF(EN290="Rãnh thang",IF(AND(EN290="Rãnh thang",EU290="Móng bê tông"),IQ290-#REF!,0),IF(EN290="Ống nhựa",IF(AND(EN290="Ống nhựa",EU290="Đắp cát"),IQ290-HT290,0),IF(EN290="Cống tròn",IF(EN290="Cống tròn",IF(OR(EU290="Móng bê tông",EU290="Móng bê tông kết hợp đế"),IM290-FL290,0),0),IF(EN290="Cống hộp",IF(AND(EN290="Cống hộp",EU290="Móng bê tông"),IN290-GD290,0),IF(OR(EN290="Rãnh xây",EN290="Rãnh bê tông"),IF(AND(EN290="Rãnh xây",EU290="Móng bê tông"),IO290-GD290,IF(AND(EN290="Rãnh bê tông",EU290="Móng bê tông"),IO290-GD290,0)),0)))))</f>
        <v>0</v>
      </c>
      <c r="IH290" s="20">
        <f t="shared" si="891"/>
        <v>0</v>
      </c>
      <c r="II290" s="20">
        <f t="shared" si="892"/>
        <v>0</v>
      </c>
      <c r="IJ290" s="20">
        <f t="shared" si="893"/>
        <v>0</v>
      </c>
      <c r="IK290" s="20">
        <f t="shared" si="894"/>
        <v>0</v>
      </c>
      <c r="IL290" s="20">
        <f t="shared" si="895"/>
        <v>0</v>
      </c>
      <c r="IM290" s="20">
        <f t="shared" si="896"/>
        <v>0</v>
      </c>
      <c r="IN290" s="20">
        <f t="shared" si="897"/>
        <v>0</v>
      </c>
      <c r="IO290" s="20">
        <f t="shared" si="898"/>
        <v>0</v>
      </c>
      <c r="IP290" s="20">
        <f t="shared" si="899"/>
        <v>35.81</v>
      </c>
      <c r="IQ290" s="18">
        <v>35.89</v>
      </c>
      <c r="IR290" s="25">
        <f t="shared" si="1042"/>
        <v>0</v>
      </c>
      <c r="IS290" s="25">
        <f t="shared" si="900"/>
        <v>0</v>
      </c>
      <c r="IT290" s="25">
        <f t="shared" si="901"/>
        <v>0</v>
      </c>
      <c r="IU290" s="25">
        <f>ROUND(IF(EN290="Cống tròn",IF(EN290="Cống tròn",IV290+FF290,0),IF(EN290="Cống hộp",IF(EN290="Cống hộp",IV290+GP290,0),IF(OR(EN290="Rãnh xây",EN290="Rãnh bê tông"),IF(OR(EN290="Rãnh xây",EN290="Rãnh bê tông"),IV290+GP290,0),IF(EN290="ống nhựa",IF(EN290="Ống nhựa",IV290+HT290,0),IF(EN290="Rãnh thang",IF(EN290="Rãnh thang",IQ290+#REF!,0),0))))),2)</f>
        <v>36.520000000000003</v>
      </c>
      <c r="IV290" s="18">
        <v>36.440000000000005</v>
      </c>
      <c r="IW290" s="25">
        <f t="shared" si="902"/>
        <v>36.520000000000003</v>
      </c>
      <c r="IX290" s="25">
        <f t="shared" si="903"/>
        <v>0</v>
      </c>
      <c r="IY290" s="25">
        <f t="shared" si="904"/>
        <v>0</v>
      </c>
      <c r="IZ290" s="25">
        <f t="shared" si="905"/>
        <v>0</v>
      </c>
      <c r="JA290" s="25">
        <f t="shared" si="906"/>
        <v>0</v>
      </c>
      <c r="JB290" s="18">
        <v>37.070999999999998</v>
      </c>
      <c r="JC290" s="20">
        <f>ROUND(IF(EN290="Cống tròn",IF(EN290="Cống tròn",IF(EU290="Không có móng",JS290-FF290,IF(EU290="Đế",JR290-FN290,IF(OR(EU290="Móng bê tông",EU290="Móng bê tông kết hợp đế"),JK290-FJ290,0))),0),IF(EN290="Cống hộp",IF(AND(EN290="Cống hộp",EU290="Không có móng"),JS290-GF290,IF(AND(EN290="Cống hộp",EU290="Móng bê tông"),JL290-GB290,0)),IF(OR(EN290="Rãnh xây",EN290="Rãnh bê tông"),IF(OR(EN290="Rãnh xây",EN290="Rãnh bê tông"),JM290-GB290,0),IF(EN290="Ống nhựa",IF(AND(EN290="Ống nhựa",EU290="Không đắp cát"),JS290-HT290,IF(AND(EN290="Ống nhựa",EU290="Đắp cát"),JJ290-HX290,0)),IF(EN290="Rãnh thang",IF(EN290="Rãnh thang",IF(EU290="Móng bê tông",#REF!-#REF!,JS290),0),0))))),2)</f>
        <v>35.64</v>
      </c>
      <c r="JD290" s="20">
        <f t="shared" si="1043"/>
        <v>1.4309999999999974</v>
      </c>
      <c r="JE290" s="20">
        <f t="shared" si="907"/>
        <v>35.640000000000008</v>
      </c>
      <c r="JF290" s="20">
        <f t="shared" si="908"/>
        <v>0</v>
      </c>
      <c r="JG290" s="20">
        <f t="shared" si="909"/>
        <v>0</v>
      </c>
      <c r="JH290" s="20">
        <f t="shared" si="910"/>
        <v>0</v>
      </c>
      <c r="JI290" s="20">
        <f>IF(EN290="Rãnh thang",IF(AND(EN290="Rãnh thang",EU290="Móng bê tông"),JS290-#REF!,0),IF(EN290="Ống nhựa",IF(AND(EN290="Ống nhựa",EU290="Đắp cát"),JS290-HT290,0),IF(EN290="Cống tròn",IF(EN290="Cống tròn",IF(OR(EU290="Móng bê tông",EU290="Móng bê tông kết hợp đế"),JO290-FL290,0),0),IF(EN290="Cống hộp",IF(AND(EN290="Cống hộp",EU290="Móng bê tông"),JP290-GD290,0),IF(OR(EN290="Rãnh xây",EN290="Rãnh bê tông"),IF(AND(EN290="Rãnh xây",EU290="Móng bê tông"),JQ290-GD290,IF(AND(EN290="Rãnh bê tông",EU290="Móng bê tông"),JQ290-GD290,0)),0)))))</f>
        <v>0</v>
      </c>
      <c r="JJ290" s="20">
        <f t="shared" si="911"/>
        <v>0</v>
      </c>
      <c r="JK290" s="20">
        <f t="shared" si="912"/>
        <v>0</v>
      </c>
      <c r="JL290" s="20">
        <f t="shared" si="913"/>
        <v>0</v>
      </c>
      <c r="JM290" s="20">
        <f t="shared" si="914"/>
        <v>0</v>
      </c>
      <c r="JN290" s="20">
        <f t="shared" si="915"/>
        <v>0</v>
      </c>
      <c r="JO290" s="20">
        <f t="shared" si="916"/>
        <v>0</v>
      </c>
      <c r="JP290" s="20">
        <f t="shared" si="917"/>
        <v>0</v>
      </c>
      <c r="JQ290" s="20">
        <f t="shared" si="918"/>
        <v>0</v>
      </c>
      <c r="JR290" s="20">
        <f t="shared" si="919"/>
        <v>35.760000000000005</v>
      </c>
      <c r="JS290" s="26">
        <v>35.840000000000003</v>
      </c>
      <c r="JT290" s="25">
        <f t="shared" si="1044"/>
        <v>0</v>
      </c>
      <c r="JU290" s="25">
        <f t="shared" si="920"/>
        <v>0</v>
      </c>
      <c r="JV290" s="25">
        <f t="shared" si="921"/>
        <v>0</v>
      </c>
      <c r="JW290" s="25">
        <f>ROUND(IF(EN290="Cống tròn",IF(EN290="Cống tròn",JX290+FF290,0),IF(EN290="Cống hộp",IF(EN290="Cống hộp",JX290+GP290,0),IF(OR(EN290="Rãnh xây",EN290="Rãnh bê tông"),IF(OR(EN290="Rãnh xây",EN290="Rãnh bê tông"),JX290+GP290,0),IF(EN290="ống nhựa",IF(EN290="Ống nhựa",JX290+HT290,0),IF(EN290="Rãnh thang",IF(EN290="Rãnh thang",JS290+#REF!,0),0))))),2)</f>
        <v>36.520000000000003</v>
      </c>
      <c r="JX290" s="27">
        <v>36.440000000000005</v>
      </c>
      <c r="JY290" s="25">
        <f t="shared" si="922"/>
        <v>36.520000000000003</v>
      </c>
      <c r="JZ290" s="25">
        <f t="shared" si="923"/>
        <v>0</v>
      </c>
      <c r="KA290" s="25">
        <f t="shared" si="924"/>
        <v>0</v>
      </c>
      <c r="KB290" s="25">
        <f t="shared" si="925"/>
        <v>0</v>
      </c>
      <c r="KC290" s="25">
        <f t="shared" si="926"/>
        <v>0</v>
      </c>
      <c r="KD290" s="28" t="s">
        <v>98</v>
      </c>
      <c r="KE290" s="27">
        <v>0</v>
      </c>
      <c r="KF290" s="25">
        <f t="shared" si="927"/>
        <v>1.3810000000000002</v>
      </c>
      <c r="KG290" s="25">
        <f t="shared" si="1045"/>
        <v>1.3810000000000002</v>
      </c>
      <c r="KH290" s="27">
        <v>0</v>
      </c>
      <c r="KI290" s="25">
        <f t="shared" si="928"/>
        <v>1.4309999999999974</v>
      </c>
      <c r="KJ290" s="25">
        <f t="shared" si="1046"/>
        <v>1.4309999999999974</v>
      </c>
      <c r="KK290" s="25">
        <f t="shared" si="929"/>
        <v>0</v>
      </c>
      <c r="KL290" s="25">
        <f t="shared" si="930"/>
        <v>0</v>
      </c>
      <c r="KM290" s="25">
        <f t="shared" si="1047"/>
        <v>0</v>
      </c>
      <c r="KN290" s="25">
        <f t="shared" si="931"/>
        <v>0</v>
      </c>
      <c r="KO290" s="25">
        <f t="shared" si="932"/>
        <v>0</v>
      </c>
      <c r="KP290" s="25">
        <f t="shared" si="1048"/>
        <v>0</v>
      </c>
      <c r="KQ290" s="25">
        <f t="shared" si="933"/>
        <v>0</v>
      </c>
      <c r="KR290" s="25">
        <f t="shared" si="934"/>
        <v>0</v>
      </c>
      <c r="KS290" s="25">
        <f t="shared" si="1049"/>
        <v>0</v>
      </c>
      <c r="KT290" s="25">
        <f t="shared" si="935"/>
        <v>0</v>
      </c>
      <c r="KU290" s="25">
        <f t="shared" si="936"/>
        <v>0</v>
      </c>
      <c r="KV290" s="25">
        <f t="shared" si="1050"/>
        <v>0</v>
      </c>
      <c r="KW290" s="25">
        <f t="shared" si="863"/>
        <v>0.12</v>
      </c>
      <c r="KX290" s="25">
        <f t="shared" si="937"/>
        <v>0.12</v>
      </c>
      <c r="KY290" s="25">
        <f t="shared" si="1051"/>
        <v>0.12</v>
      </c>
      <c r="KZ290" s="25">
        <f t="shared" si="938"/>
        <v>0</v>
      </c>
      <c r="LA290" s="25">
        <f t="shared" si="939"/>
        <v>0</v>
      </c>
      <c r="LB290" s="25">
        <f t="shared" si="1052"/>
        <v>0</v>
      </c>
      <c r="LC290" s="25">
        <f t="shared" si="940"/>
        <v>0.88</v>
      </c>
      <c r="LD290" s="25">
        <f t="shared" si="941"/>
        <v>0.88</v>
      </c>
      <c r="LE290" s="25">
        <f t="shared" si="1053"/>
        <v>0.88</v>
      </c>
      <c r="LF290" s="25">
        <f t="shared" si="942"/>
        <v>0</v>
      </c>
      <c r="LG290" s="25">
        <f t="shared" si="943"/>
        <v>0</v>
      </c>
      <c r="LH290" s="25">
        <f t="shared" si="1054"/>
        <v>0</v>
      </c>
      <c r="LI290" s="25">
        <f t="shared" si="944"/>
        <v>0</v>
      </c>
      <c r="LJ290" s="25">
        <f t="shared" si="945"/>
        <v>0</v>
      </c>
      <c r="LK290" s="25">
        <f t="shared" si="1055"/>
        <v>0</v>
      </c>
      <c r="LL290" s="25">
        <f t="shared" si="946"/>
        <v>0</v>
      </c>
      <c r="LM290" s="25">
        <f t="shared" si="947"/>
        <v>0</v>
      </c>
      <c r="LN290" s="25">
        <f t="shared" si="1056"/>
        <v>0</v>
      </c>
      <c r="LO290" s="25">
        <f t="shared" si="948"/>
        <v>0</v>
      </c>
      <c r="LP290" s="25">
        <f t="shared" si="949"/>
        <v>0</v>
      </c>
      <c r="LQ290" s="25">
        <f t="shared" si="1057"/>
        <v>0</v>
      </c>
      <c r="LR290" s="25">
        <f t="shared" si="950"/>
        <v>0</v>
      </c>
      <c r="LS290" s="25">
        <f t="shared" si="951"/>
        <v>0</v>
      </c>
      <c r="LT290" s="25">
        <f t="shared" si="1058"/>
        <v>0</v>
      </c>
      <c r="LU290" s="25">
        <f t="shared" si="952"/>
        <v>0</v>
      </c>
      <c r="LV290" s="25">
        <f t="shared" si="953"/>
        <v>0</v>
      </c>
      <c r="LW290" s="25">
        <f t="shared" si="1059"/>
        <v>0</v>
      </c>
      <c r="LX290" s="25">
        <f t="shared" si="954"/>
        <v>0</v>
      </c>
      <c r="LY290" s="25">
        <f t="shared" si="955"/>
        <v>0</v>
      </c>
      <c r="LZ290" s="25">
        <f t="shared" si="1060"/>
        <v>0</v>
      </c>
      <c r="MA290" s="25">
        <f t="shared" si="956"/>
        <v>0</v>
      </c>
      <c r="MB290" s="25">
        <f t="shared" si="957"/>
        <v>0</v>
      </c>
      <c r="MC290" s="25">
        <f t="shared" si="1061"/>
        <v>0</v>
      </c>
      <c r="MD290" s="25">
        <f t="shared" si="958"/>
        <v>0</v>
      </c>
      <c r="ME290" s="25">
        <f t="shared" si="959"/>
        <v>0</v>
      </c>
      <c r="MF290" s="25">
        <f t="shared" si="1062"/>
        <v>0</v>
      </c>
      <c r="MG290" s="25">
        <f t="shared" si="960"/>
        <v>0</v>
      </c>
      <c r="MH290" s="25">
        <f t="shared" si="961"/>
        <v>0</v>
      </c>
      <c r="MI290" s="25">
        <f t="shared" si="1063"/>
        <v>0</v>
      </c>
      <c r="MJ290" s="25">
        <f t="shared" si="962"/>
        <v>0</v>
      </c>
      <c r="MK290" s="25">
        <f t="shared" si="963"/>
        <v>0</v>
      </c>
      <c r="ML290" s="25">
        <f t="shared" si="1064"/>
        <v>0</v>
      </c>
      <c r="MM290" s="25">
        <f t="shared" si="964"/>
        <v>0</v>
      </c>
      <c r="MN290" s="25">
        <f t="shared" si="965"/>
        <v>0</v>
      </c>
      <c r="MO290" s="25">
        <f t="shared" si="1065"/>
        <v>0</v>
      </c>
      <c r="MP290" s="25">
        <f t="shared" si="966"/>
        <v>0</v>
      </c>
      <c r="MQ290" s="25">
        <f t="shared" si="967"/>
        <v>0</v>
      </c>
      <c r="MR290" s="25">
        <f t="shared" si="1066"/>
        <v>0</v>
      </c>
      <c r="MS290" s="29">
        <v>1.2</v>
      </c>
      <c r="MT290" s="29">
        <v>0</v>
      </c>
      <c r="MU290" s="29">
        <v>1</v>
      </c>
      <c r="MV290" s="29">
        <v>1</v>
      </c>
      <c r="MW290" s="25">
        <f t="shared" si="968"/>
        <v>1.2</v>
      </c>
      <c r="MX290" s="25">
        <f t="shared" si="969"/>
        <v>1.66</v>
      </c>
      <c r="MY290" s="25">
        <f t="shared" si="970"/>
        <v>0</v>
      </c>
      <c r="MZ290" s="25">
        <f t="shared" si="971"/>
        <v>0</v>
      </c>
      <c r="NA290" s="25">
        <f t="shared" si="972"/>
        <v>1.2</v>
      </c>
      <c r="NB290" s="25">
        <f t="shared" si="973"/>
        <v>1.72</v>
      </c>
      <c r="NC290" s="25">
        <f t="shared" si="974"/>
        <v>0</v>
      </c>
      <c r="ND290" s="25">
        <f t="shared" si="975"/>
        <v>0</v>
      </c>
      <c r="NE290" s="25">
        <f t="shared" si="1067"/>
        <v>1.2</v>
      </c>
      <c r="NF290" s="25">
        <f t="shared" si="1067"/>
        <v>1.69</v>
      </c>
      <c r="NG290" s="25">
        <f t="shared" si="1067"/>
        <v>0</v>
      </c>
      <c r="NH290" s="25">
        <f t="shared" si="976"/>
        <v>0</v>
      </c>
      <c r="NI290" s="25">
        <f t="shared" si="977"/>
        <v>29.66</v>
      </c>
      <c r="NJ290" s="25">
        <f t="shared" si="978"/>
        <v>0</v>
      </c>
      <c r="NK290" s="25">
        <f t="shared" si="979"/>
        <v>29.66</v>
      </c>
      <c r="NL290" s="25">
        <f t="shared" si="980"/>
        <v>10.76</v>
      </c>
      <c r="NM290" s="25">
        <f t="shared" si="981"/>
        <v>0</v>
      </c>
      <c r="NN290" s="25">
        <f t="shared" si="1068"/>
        <v>10.76</v>
      </c>
      <c r="NO290" s="25">
        <f t="shared" si="982"/>
        <v>0</v>
      </c>
      <c r="NP290" s="25">
        <f t="shared" si="983"/>
        <v>0</v>
      </c>
      <c r="NQ290" s="25">
        <f t="shared" si="1069"/>
        <v>0</v>
      </c>
      <c r="NR290" s="25">
        <f t="shared" si="984"/>
        <v>0</v>
      </c>
      <c r="NS290" s="25">
        <f t="shared" si="985"/>
        <v>0</v>
      </c>
      <c r="NT290" s="25">
        <f t="shared" si="1070"/>
        <v>0</v>
      </c>
      <c r="NU290" s="25">
        <f t="shared" si="986"/>
        <v>0</v>
      </c>
      <c r="NV290" s="25">
        <f t="shared" si="987"/>
        <v>0</v>
      </c>
      <c r="NW290" s="25">
        <f t="shared" si="1071"/>
        <v>0</v>
      </c>
      <c r="NX290" s="25">
        <f t="shared" si="1072"/>
        <v>10.76</v>
      </c>
      <c r="NY290" s="25">
        <f t="shared" si="1072"/>
        <v>0</v>
      </c>
      <c r="NZ290" s="25">
        <f t="shared" si="1073"/>
        <v>10.76</v>
      </c>
      <c r="OA290" s="25">
        <f t="shared" si="1074"/>
        <v>18.899999999999999</v>
      </c>
      <c r="OB290" s="25">
        <f t="shared" si="1074"/>
        <v>0</v>
      </c>
      <c r="OC290" s="25">
        <f t="shared" si="1075"/>
        <v>18.899999999999999</v>
      </c>
      <c r="OD290" s="25">
        <f t="shared" si="1076"/>
        <v>10.76</v>
      </c>
      <c r="OE290" s="25">
        <f t="shared" si="1076"/>
        <v>0</v>
      </c>
      <c r="OF290" s="25">
        <f t="shared" si="1076"/>
        <v>10.76</v>
      </c>
      <c r="OG290" s="25">
        <f t="shared" si="988"/>
        <v>0</v>
      </c>
      <c r="OH290" s="25">
        <f t="shared" si="989"/>
        <v>0</v>
      </c>
      <c r="OI290" s="25">
        <f t="shared" si="990"/>
        <v>0</v>
      </c>
      <c r="OJ290" s="25">
        <f t="shared" si="991"/>
        <v>0</v>
      </c>
      <c r="OK290" s="25">
        <f t="shared" si="992"/>
        <v>0</v>
      </c>
      <c r="OL290" s="25">
        <f t="shared" si="993"/>
        <v>0</v>
      </c>
      <c r="OM290" s="25">
        <f t="shared" si="1077"/>
        <v>0</v>
      </c>
      <c r="ON290" s="25">
        <f t="shared" si="1077"/>
        <v>0</v>
      </c>
      <c r="OO290" s="25">
        <f t="shared" si="1077"/>
        <v>0</v>
      </c>
      <c r="OP290" s="25">
        <f t="shared" si="994"/>
        <v>0</v>
      </c>
      <c r="OQ290" s="25">
        <f t="shared" si="995"/>
        <v>0</v>
      </c>
      <c r="OR290" s="25">
        <f t="shared" si="1078"/>
        <v>0</v>
      </c>
      <c r="OS290" s="19">
        <v>536217.23</v>
      </c>
      <c r="OT290" s="19">
        <v>2371781.61</v>
      </c>
    </row>
    <row r="291" spans="1:410" ht="33" customHeight="1" x14ac:dyDescent="0.25">
      <c r="A291" s="18"/>
      <c r="B291" s="18" t="s">
        <v>1071</v>
      </c>
      <c r="C291" s="18">
        <v>1616.74</v>
      </c>
      <c r="D291" s="16" t="e">
        <f>_xlfn.IFNA(INDEX(#REF!,MATCH(E291,#REF!,0)),0)</f>
        <v>#REF!</v>
      </c>
      <c r="E291" s="18" t="s">
        <v>1102</v>
      </c>
      <c r="F291" s="16" t="s">
        <v>765</v>
      </c>
      <c r="G291" s="16" t="s">
        <v>766</v>
      </c>
      <c r="H291" s="16" t="s">
        <v>767</v>
      </c>
      <c r="I291" s="16" t="s">
        <v>768</v>
      </c>
      <c r="J291" s="16" t="s">
        <v>769</v>
      </c>
      <c r="K291" s="16" t="s">
        <v>770</v>
      </c>
      <c r="L291" s="16" t="s">
        <v>771</v>
      </c>
      <c r="M291" s="18">
        <v>1.64</v>
      </c>
      <c r="N291" s="18">
        <v>1.94</v>
      </c>
      <c r="O291" s="18">
        <v>2.04</v>
      </c>
      <c r="P291" s="18">
        <v>2.34</v>
      </c>
      <c r="Q291" s="18">
        <v>0.1</v>
      </c>
      <c r="R291" s="18">
        <v>1.8399999999999999</v>
      </c>
      <c r="S291" s="18">
        <v>2.14</v>
      </c>
      <c r="T291" s="18">
        <v>0.2</v>
      </c>
      <c r="U291" s="18">
        <v>0</v>
      </c>
      <c r="V291" s="18">
        <v>0</v>
      </c>
      <c r="W291" s="18">
        <v>0</v>
      </c>
      <c r="X291" s="18">
        <v>1.64</v>
      </c>
      <c r="Y291" s="18">
        <v>1.9</v>
      </c>
      <c r="Z291" s="20">
        <f t="shared" si="996"/>
        <v>2.1</v>
      </c>
      <c r="AA291" s="18">
        <v>0.22</v>
      </c>
      <c r="AB291" s="18">
        <v>0</v>
      </c>
      <c r="AC291" s="18">
        <v>0</v>
      </c>
      <c r="AD291" s="18">
        <v>0</v>
      </c>
      <c r="AE291" s="18">
        <v>0</v>
      </c>
      <c r="AF291" s="18">
        <v>0</v>
      </c>
      <c r="AG291" s="18">
        <v>1.2</v>
      </c>
      <c r="AH291" s="18">
        <v>1.5</v>
      </c>
      <c r="AI291" s="20">
        <f t="shared" si="997"/>
        <v>2.25</v>
      </c>
      <c r="AJ291" s="18">
        <v>0</v>
      </c>
      <c r="AK291" s="18">
        <v>0</v>
      </c>
      <c r="AL291" s="20">
        <f t="shared" si="998"/>
        <v>0</v>
      </c>
      <c r="AM291" s="18">
        <v>1.64</v>
      </c>
      <c r="AN291" s="18">
        <v>1.5</v>
      </c>
      <c r="AO291" s="18">
        <v>0.15</v>
      </c>
      <c r="AP291" s="18">
        <v>0.22</v>
      </c>
      <c r="AQ291" s="18">
        <v>1.64</v>
      </c>
      <c r="AR291" s="18">
        <v>1.72</v>
      </c>
      <c r="AS291" s="18">
        <v>0.12</v>
      </c>
      <c r="AT291" s="18">
        <v>0.11</v>
      </c>
      <c r="AU291" s="18">
        <v>0</v>
      </c>
      <c r="AV291" s="18">
        <v>1</v>
      </c>
      <c r="AW291" s="18">
        <v>0</v>
      </c>
      <c r="AX291" s="18">
        <v>0</v>
      </c>
      <c r="AY291" s="18">
        <v>0</v>
      </c>
      <c r="AZ291" s="18">
        <v>0</v>
      </c>
      <c r="BA291" s="18">
        <v>0</v>
      </c>
      <c r="BB291" s="18">
        <v>0</v>
      </c>
      <c r="BC291" s="18">
        <v>0</v>
      </c>
      <c r="BD291" s="18">
        <v>0</v>
      </c>
      <c r="BE291" s="18">
        <v>0</v>
      </c>
      <c r="BF291" s="18">
        <v>0</v>
      </c>
      <c r="BG291" s="18">
        <v>0</v>
      </c>
      <c r="BH291" s="18">
        <v>0</v>
      </c>
      <c r="BI291" s="18">
        <v>0</v>
      </c>
      <c r="BJ291" s="18">
        <v>0</v>
      </c>
      <c r="BK291" s="18">
        <v>0</v>
      </c>
      <c r="BL291" s="18">
        <v>0</v>
      </c>
      <c r="BM291" s="18">
        <v>0</v>
      </c>
      <c r="BN291" s="18">
        <v>0</v>
      </c>
      <c r="BO291" s="18">
        <v>0</v>
      </c>
      <c r="BP291" s="18">
        <v>1</v>
      </c>
      <c r="BQ291" s="18">
        <v>0</v>
      </c>
      <c r="BR291" s="18">
        <v>0</v>
      </c>
      <c r="BS291" s="18">
        <v>0</v>
      </c>
      <c r="BT291" s="18">
        <v>0</v>
      </c>
      <c r="BU291" s="18">
        <v>0</v>
      </c>
      <c r="BV291" s="18">
        <v>0</v>
      </c>
      <c r="BW291" s="18">
        <v>0</v>
      </c>
      <c r="BX291" s="18">
        <v>0</v>
      </c>
      <c r="BY291" s="18">
        <v>0</v>
      </c>
      <c r="BZ291" s="18">
        <v>0</v>
      </c>
      <c r="CA291" s="16" t="e">
        <f>_xlfn.IFNA(IF(RIGHT(D291,2)="=G",0,INDEX(#REF!,MATCH(E291,#REF!,0))),0)</f>
        <v>#REF!</v>
      </c>
      <c r="CB291" s="16" t="s">
        <v>776</v>
      </c>
      <c r="CC291" s="18">
        <v>0</v>
      </c>
      <c r="CD291" s="18">
        <v>0</v>
      </c>
      <c r="CE291" s="18">
        <v>1.4</v>
      </c>
      <c r="CF291" s="18">
        <v>0.85</v>
      </c>
      <c r="CG291" s="18">
        <v>0.12</v>
      </c>
      <c r="CH291" s="18">
        <v>2</v>
      </c>
      <c r="CI291" s="16" t="s">
        <v>98</v>
      </c>
      <c r="CJ291" s="18">
        <v>0</v>
      </c>
      <c r="CK291" s="20">
        <f t="shared" si="864"/>
        <v>1.83</v>
      </c>
      <c r="CL291" s="20">
        <f t="shared" si="999"/>
        <v>1.83</v>
      </c>
      <c r="CM291" s="18">
        <v>24.36</v>
      </c>
      <c r="CN291" s="18">
        <v>37.869999999999997</v>
      </c>
      <c r="CO291" s="18">
        <v>37.030999999999999</v>
      </c>
      <c r="CP291" s="22">
        <f t="shared" si="865"/>
        <v>37.03</v>
      </c>
      <c r="CQ291" s="22">
        <f t="shared" si="866"/>
        <v>35.200000000000003</v>
      </c>
      <c r="CR291" s="22">
        <f t="shared" si="1000"/>
        <v>1.83</v>
      </c>
      <c r="CS291" s="22">
        <f t="shared" si="867"/>
        <v>35.299999999999997</v>
      </c>
      <c r="CT291" s="22">
        <f t="shared" si="868"/>
        <v>35.5</v>
      </c>
      <c r="CU291" s="18">
        <v>35.5</v>
      </c>
      <c r="CV291" s="22">
        <f t="shared" si="1001"/>
        <v>2.1</v>
      </c>
      <c r="CW291" s="22">
        <f t="shared" si="869"/>
        <v>0</v>
      </c>
      <c r="CX291" s="22">
        <f t="shared" si="870"/>
        <v>0</v>
      </c>
      <c r="CY291" s="22">
        <f t="shared" si="871"/>
        <v>37.6</v>
      </c>
      <c r="CZ291" s="22">
        <f t="shared" si="872"/>
        <v>37.75</v>
      </c>
      <c r="DA291" s="18">
        <v>37.869999999999997</v>
      </c>
      <c r="DB291" s="20">
        <f t="shared" si="1002"/>
        <v>2.67</v>
      </c>
      <c r="DC291" s="20">
        <f t="shared" si="1003"/>
        <v>0.84</v>
      </c>
      <c r="DD291" s="20">
        <f t="shared" si="1004"/>
        <v>1.83</v>
      </c>
      <c r="DE291" s="20">
        <f t="shared" si="873"/>
        <v>0.1</v>
      </c>
      <c r="DF291" s="20">
        <f t="shared" si="874"/>
        <v>0.2</v>
      </c>
      <c r="DG291" s="20">
        <f t="shared" si="875"/>
        <v>1.53</v>
      </c>
      <c r="DH291" s="20">
        <f t="shared" si="876"/>
        <v>0</v>
      </c>
      <c r="DI291" s="20">
        <f t="shared" si="877"/>
        <v>0</v>
      </c>
      <c r="DJ291" s="20">
        <f t="shared" si="878"/>
        <v>0</v>
      </c>
      <c r="DK291" s="20">
        <f t="shared" si="1005"/>
        <v>1.83</v>
      </c>
      <c r="DL291" s="20">
        <f t="shared" si="1006"/>
        <v>0</v>
      </c>
      <c r="DM291" s="20">
        <f t="shared" si="1007"/>
        <v>0</v>
      </c>
      <c r="DN291" s="20">
        <f t="shared" si="1008"/>
        <v>0</v>
      </c>
      <c r="DO291" s="18">
        <v>2.54</v>
      </c>
      <c r="DP291" s="18">
        <v>0</v>
      </c>
      <c r="DQ291" s="18">
        <v>1</v>
      </c>
      <c r="DR291" s="18">
        <v>1</v>
      </c>
      <c r="DS291" s="25">
        <f t="shared" si="1009"/>
        <v>2.54</v>
      </c>
      <c r="DT291" s="25">
        <f t="shared" si="1010"/>
        <v>0</v>
      </c>
      <c r="DU291" s="25">
        <f t="shared" si="1011"/>
        <v>4.6500000000000004</v>
      </c>
      <c r="DV291" s="25">
        <f t="shared" si="1012"/>
        <v>0</v>
      </c>
      <c r="DW291" s="25">
        <f t="shared" si="1013"/>
        <v>4.6500000000000004</v>
      </c>
      <c r="DX291" s="25">
        <f t="shared" si="1014"/>
        <v>9.49</v>
      </c>
      <c r="DY291" s="25">
        <f t="shared" si="1015"/>
        <v>0</v>
      </c>
      <c r="DZ291" s="25">
        <f t="shared" si="1016"/>
        <v>9.49</v>
      </c>
      <c r="EA291" s="25">
        <f t="shared" si="1017"/>
        <v>6.13</v>
      </c>
      <c r="EB291" s="25">
        <f t="shared" si="1018"/>
        <v>0</v>
      </c>
      <c r="EC291" s="25">
        <f t="shared" si="1019"/>
        <v>6.13</v>
      </c>
      <c r="ED291" s="25">
        <f t="shared" si="1020"/>
        <v>3.36</v>
      </c>
      <c r="EE291" s="25">
        <f t="shared" si="1020"/>
        <v>0</v>
      </c>
      <c r="EF291" s="25">
        <f t="shared" si="1021"/>
        <v>3.36</v>
      </c>
      <c r="EG291" s="25">
        <f t="shared" si="1022"/>
        <v>6.13</v>
      </c>
      <c r="EH291" s="25">
        <f t="shared" si="1022"/>
        <v>0</v>
      </c>
      <c r="EI291" s="25">
        <f t="shared" si="1023"/>
        <v>6.13</v>
      </c>
      <c r="EJ291" s="18">
        <v>1616.74</v>
      </c>
      <c r="EK291" s="18">
        <v>1619.77</v>
      </c>
      <c r="EL291" s="18" t="s">
        <v>1102</v>
      </c>
      <c r="EM291" s="18" t="s">
        <v>1103</v>
      </c>
      <c r="EN291" s="16" t="s">
        <v>774</v>
      </c>
      <c r="EO291" s="16" t="s">
        <v>1074</v>
      </c>
      <c r="EP291" s="16" t="e">
        <f>IF(OR(EN291="Cống tròn",EN291="Cống hộp",EN291="Ống nhựa"),INDEX(#REF!,MATCH(E291,#REF!,0)),IF(OR(EN291="Rãnh xây",EN291="Rãnh bê tông"),INDEX(#REF!,MATCH(E291,#REF!,0)),0))</f>
        <v>#REF!</v>
      </c>
      <c r="EQ291" s="18">
        <v>17.55</v>
      </c>
      <c r="ER291" s="18">
        <v>2.5</v>
      </c>
      <c r="ES291" s="25">
        <f t="shared" si="1024"/>
        <v>7</v>
      </c>
      <c r="ET291" s="1" t="e">
        <f>_xlfn.IFNA(IF(EN291="Cống tròn",INDEX(#REF!,MATCH(E291,#REF!,0)),IF(EN291="Cống hộp",INDEX(#REF!,MATCH(E291,#REF!,0)),EU291&amp;" ,"&amp;EV291)),0)</f>
        <v>#REF!</v>
      </c>
      <c r="EU291" s="16" t="s">
        <v>56</v>
      </c>
      <c r="EV291" s="16"/>
      <c r="EW291" s="16" t="e">
        <f>_xlfn.IFNA(INDEX(#REF!,MATCH(E291,#REF!,0)),0)</f>
        <v>#REF!</v>
      </c>
      <c r="EX291" s="16" t="s">
        <v>872</v>
      </c>
      <c r="EY291" s="18">
        <v>0.27</v>
      </c>
      <c r="EZ291" s="18">
        <v>0.7</v>
      </c>
      <c r="FA291" s="18">
        <v>0.12</v>
      </c>
      <c r="FB291" s="18">
        <v>3</v>
      </c>
      <c r="FC291" s="18">
        <v>3.7999999999999999E-2</v>
      </c>
      <c r="FD291" s="25">
        <f t="shared" si="879"/>
        <v>21</v>
      </c>
      <c r="FE291" s="25">
        <f t="shared" si="1025"/>
        <v>0.8</v>
      </c>
      <c r="FF291" s="18">
        <v>0.08</v>
      </c>
      <c r="FG291" s="18">
        <v>2</v>
      </c>
      <c r="FH291" s="18">
        <v>0.6</v>
      </c>
      <c r="FI291" s="25">
        <f t="shared" si="1026"/>
        <v>0.76</v>
      </c>
      <c r="FJ291" s="18">
        <v>0</v>
      </c>
      <c r="FK291" s="18">
        <v>0</v>
      </c>
      <c r="FL291" s="18">
        <v>0</v>
      </c>
      <c r="FM291" s="18">
        <v>0</v>
      </c>
      <c r="FN291" s="18">
        <v>0.12</v>
      </c>
      <c r="FO291" s="25">
        <f t="shared" si="1027"/>
        <v>0.88</v>
      </c>
      <c r="FP291" s="18">
        <v>1.4999999999999999E-2</v>
      </c>
      <c r="FQ291" s="18">
        <v>1</v>
      </c>
      <c r="FR291" s="25">
        <f t="shared" si="880"/>
        <v>6</v>
      </c>
      <c r="FS291" s="25">
        <f t="shared" si="881"/>
        <v>7.4999999999999997E-2</v>
      </c>
      <c r="FT291" s="25">
        <f t="shared" si="882"/>
        <v>15.074999999999999</v>
      </c>
      <c r="FU291" s="25">
        <f t="shared" si="883"/>
        <v>-2.4750000000000014</v>
      </c>
      <c r="FV291" s="25" t="str">
        <f t="shared" si="1028"/>
        <v>Thêm 01</v>
      </c>
      <c r="FW291" s="25">
        <f t="shared" si="1029"/>
        <v>0.04</v>
      </c>
      <c r="FX291" s="16"/>
      <c r="FY291" s="16"/>
      <c r="FZ291" s="16"/>
      <c r="GA291" s="16"/>
      <c r="GB291" s="19">
        <v>0</v>
      </c>
      <c r="GC291" s="19">
        <v>0</v>
      </c>
      <c r="GD291" s="19">
        <v>0</v>
      </c>
      <c r="GE291" s="19">
        <v>0</v>
      </c>
      <c r="GF291" s="19">
        <v>0</v>
      </c>
      <c r="GG291" s="19">
        <v>0</v>
      </c>
      <c r="GH291" s="19">
        <v>0</v>
      </c>
      <c r="GI291" s="19">
        <v>0</v>
      </c>
      <c r="GJ291" s="19">
        <v>0</v>
      </c>
      <c r="GK291" s="19">
        <v>0</v>
      </c>
      <c r="GL291" s="25">
        <f t="shared" si="884"/>
        <v>0</v>
      </c>
      <c r="GM291" s="25">
        <f t="shared" si="1030"/>
        <v>0</v>
      </c>
      <c r="GN291" s="19">
        <v>0</v>
      </c>
      <c r="GO291" s="19">
        <v>0</v>
      </c>
      <c r="GP291" s="19">
        <v>0</v>
      </c>
      <c r="GQ291" s="19">
        <v>0</v>
      </c>
      <c r="GR291" s="1" t="e">
        <f>_xlfn.IFNA(INDEX(#REF!,MATCH(E291,#REF!,0)),0)</f>
        <v>#REF!</v>
      </c>
      <c r="GS291" s="16"/>
      <c r="GT291" s="18">
        <v>0</v>
      </c>
      <c r="GU291" s="18">
        <v>0</v>
      </c>
      <c r="GV291" s="18">
        <v>0</v>
      </c>
      <c r="GW291" s="18">
        <v>0</v>
      </c>
      <c r="GX291" s="25">
        <f t="shared" si="885"/>
        <v>0</v>
      </c>
      <c r="GY291" s="25">
        <f t="shared" si="886"/>
        <v>0</v>
      </c>
      <c r="GZ291" s="25">
        <f t="shared" si="1031"/>
        <v>0</v>
      </c>
      <c r="HA291" s="1" t="e" cm="1">
        <f t="array" ref="HA291">INDEX(#REF!,MATCH(EJ291&amp;EK291&amp;HD291&amp;HE291&amp;HF291,#REF!&amp;#REF!&amp;#REF!&amp;#REF!&amp;#REF!,0))</f>
        <v>#REF!</v>
      </c>
      <c r="HB291" s="16"/>
      <c r="HC291" s="25">
        <f t="shared" si="1032"/>
        <v>0</v>
      </c>
      <c r="HD291" s="18">
        <v>0</v>
      </c>
      <c r="HE291" s="18">
        <v>0</v>
      </c>
      <c r="HF291" s="18">
        <v>0</v>
      </c>
      <c r="HG291" s="1" t="e" cm="1">
        <f t="array" ref="HG291">INDEX(#REF!,MATCH(EJ291&amp;EK291&amp;HJ291&amp;HK291&amp;HL291,#REF!&amp;#REF!&amp;#REF!&amp;#REF!&amp;#REF!,0))</f>
        <v>#REF!</v>
      </c>
      <c r="HH291" s="16"/>
      <c r="HI291" s="25">
        <f t="shared" si="1033"/>
        <v>0</v>
      </c>
      <c r="HJ291" s="25">
        <f t="shared" si="1034"/>
        <v>0</v>
      </c>
      <c r="HK291" s="19">
        <v>0</v>
      </c>
      <c r="HL291" s="19">
        <v>0</v>
      </c>
      <c r="HM291" s="18">
        <v>0.01</v>
      </c>
      <c r="HN291" s="18">
        <v>1</v>
      </c>
      <c r="HO291" s="25">
        <f t="shared" si="1035"/>
        <v>0</v>
      </c>
      <c r="HP291" s="25">
        <f t="shared" si="1036"/>
        <v>0</v>
      </c>
      <c r="HQ291" s="25">
        <f t="shared" si="1037"/>
        <v>0</v>
      </c>
      <c r="HR291" s="25">
        <f t="shared" si="1038"/>
        <v>0</v>
      </c>
      <c r="HS291" s="25">
        <f t="shared" si="1039"/>
        <v>0</v>
      </c>
      <c r="HT291" s="19">
        <v>0</v>
      </c>
      <c r="HU291" s="19">
        <v>0</v>
      </c>
      <c r="HV291" s="19">
        <v>0</v>
      </c>
      <c r="HW291" s="25">
        <f t="shared" si="1040"/>
        <v>0</v>
      </c>
      <c r="HX291" s="19">
        <v>0</v>
      </c>
      <c r="HY291" s="19">
        <v>0</v>
      </c>
      <c r="HZ291" s="18">
        <v>37.030999999999999</v>
      </c>
      <c r="IA291" s="20">
        <f>ROUND(IF(EN291="Cống tròn",IF(EN291="Cống tròn",IF(EU291="Không có móng",IQ291-FF291,IF(EU291="Đế",IP291-FN291,IF(OR(EU291="Móng bê tông",EU291="Móng bê tông kết hợp đế"),II291-FJ291,0))),0),IF(EN291="Cống hộp",IF(AND(EN291="Cống hộp",EU291="Không có móng"),IQ291-GF291,IF(AND(EN291="Cống hộp",EU291="Móng bê tông"),IJ291-GB291,0)),IF(OR(EN291="Rãnh xây",EN291="Rãnh bê tông"),IF(OR(EN291="Rãnh xây",EN291="Rãnh bê tông"),IK291-GB291,0),IF(EN291="Ống nhựa",IF(AND(EN291="Ống nhựa",EU291="Không đắp cát"),IQ291-HT291,IF(AND(EN291="Ống nhựa",EU291="Đắp cát"),IH291-HX291,0)),IF(EN291="Rãnh thang",IF(EN291="Rãnh thang",IF(EU291="Móng bê tông",#REF!-#REF!,IQ291),0),0))))),2)</f>
        <v>35.65</v>
      </c>
      <c r="IB291" s="20">
        <f t="shared" si="1041"/>
        <v>1.3810000000000002</v>
      </c>
      <c r="IC291" s="20">
        <f t="shared" si="887"/>
        <v>35.650000000000006</v>
      </c>
      <c r="ID291" s="20">
        <f t="shared" si="888"/>
        <v>0</v>
      </c>
      <c r="IE291" s="20">
        <f t="shared" si="889"/>
        <v>0</v>
      </c>
      <c r="IF291" s="20">
        <f t="shared" si="890"/>
        <v>0</v>
      </c>
      <c r="IG291" s="20">
        <f>IF(EN291="Rãnh thang",IF(AND(EN291="Rãnh thang",EU291="Móng bê tông"),IQ291-#REF!,0),IF(EN291="Ống nhựa",IF(AND(EN291="Ống nhựa",EU291="Đắp cát"),IQ291-HT291,0),IF(EN291="Cống tròn",IF(EN291="Cống tròn",IF(OR(EU291="Móng bê tông",EU291="Móng bê tông kết hợp đế"),IM291-FL291,0),0),IF(EN291="Cống hộp",IF(AND(EN291="Cống hộp",EU291="Móng bê tông"),IN291-GD291,0),IF(OR(EN291="Rãnh xây",EN291="Rãnh bê tông"),IF(AND(EN291="Rãnh xây",EU291="Móng bê tông"),IO291-GD291,IF(AND(EN291="Rãnh bê tông",EU291="Móng bê tông"),IO291-GD291,0)),0)))))</f>
        <v>0</v>
      </c>
      <c r="IH291" s="20">
        <f t="shared" si="891"/>
        <v>0</v>
      </c>
      <c r="II291" s="20">
        <f t="shared" si="892"/>
        <v>0</v>
      </c>
      <c r="IJ291" s="20">
        <f t="shared" si="893"/>
        <v>0</v>
      </c>
      <c r="IK291" s="20">
        <f t="shared" si="894"/>
        <v>0</v>
      </c>
      <c r="IL291" s="20">
        <f t="shared" si="895"/>
        <v>0</v>
      </c>
      <c r="IM291" s="20">
        <f t="shared" si="896"/>
        <v>0</v>
      </c>
      <c r="IN291" s="20">
        <f t="shared" si="897"/>
        <v>0</v>
      </c>
      <c r="IO291" s="20">
        <f t="shared" si="898"/>
        <v>0</v>
      </c>
      <c r="IP291" s="20">
        <f t="shared" si="899"/>
        <v>35.770000000000003</v>
      </c>
      <c r="IQ291" s="18">
        <v>35.85</v>
      </c>
      <c r="IR291" s="25">
        <f t="shared" si="1042"/>
        <v>0</v>
      </c>
      <c r="IS291" s="25">
        <f t="shared" si="900"/>
        <v>0</v>
      </c>
      <c r="IT291" s="25">
        <f t="shared" si="901"/>
        <v>0</v>
      </c>
      <c r="IU291" s="25">
        <f>ROUND(IF(EN291="Cống tròn",IF(EN291="Cống tròn",IV291+FF291,0),IF(EN291="Cống hộp",IF(EN291="Cống hộp",IV291+GP291,0),IF(OR(EN291="Rãnh xây",EN291="Rãnh bê tông"),IF(OR(EN291="Rãnh xây",EN291="Rãnh bê tông"),IV291+GP291,0),IF(EN291="ống nhựa",IF(EN291="Ống nhựa",IV291+HT291,0),IF(EN291="Rãnh thang",IF(EN291="Rãnh thang",IQ291+#REF!,0),0))))),2)</f>
        <v>36.479999999999997</v>
      </c>
      <c r="IV291" s="18">
        <v>36.4</v>
      </c>
      <c r="IW291" s="25">
        <f t="shared" si="902"/>
        <v>36.479999999999997</v>
      </c>
      <c r="IX291" s="25">
        <f t="shared" si="903"/>
        <v>0</v>
      </c>
      <c r="IY291" s="25">
        <f t="shared" si="904"/>
        <v>0</v>
      </c>
      <c r="IZ291" s="25">
        <f t="shared" si="905"/>
        <v>0</v>
      </c>
      <c r="JA291" s="25">
        <f t="shared" si="906"/>
        <v>0</v>
      </c>
      <c r="JB291" s="18">
        <v>37.030999999999999</v>
      </c>
      <c r="JC291" s="20">
        <f>ROUND(IF(EN291="Cống tròn",IF(EN291="Cống tròn",IF(EU291="Không có móng",JS291-FF291,IF(EU291="Đế",JR291-FN291,IF(OR(EU291="Móng bê tông",EU291="Móng bê tông kết hợp đế"),JK291-FJ291,0))),0),IF(EN291="Cống hộp",IF(AND(EN291="Cống hộp",EU291="Không có móng"),JS291-GF291,IF(AND(EN291="Cống hộp",EU291="Móng bê tông"),JL291-GB291,0)),IF(OR(EN291="Rãnh xây",EN291="Rãnh bê tông"),IF(OR(EN291="Rãnh xây",EN291="Rãnh bê tông"),JM291-GB291,0),IF(EN291="Ống nhựa",IF(AND(EN291="Ống nhựa",EU291="Không đắp cát"),JS291-HT291,IF(AND(EN291="Ống nhựa",EU291="Đắp cát"),JJ291-HX291,0)),IF(EN291="Rãnh thang",IF(EN291="Rãnh thang",IF(EU291="Móng bê tông",#REF!-#REF!,JS291),0),0))))),2)</f>
        <v>35.6</v>
      </c>
      <c r="JD291" s="20">
        <f t="shared" si="1043"/>
        <v>1.4309999999999974</v>
      </c>
      <c r="JE291" s="20">
        <f t="shared" si="907"/>
        <v>35.6</v>
      </c>
      <c r="JF291" s="20">
        <f t="shared" si="908"/>
        <v>0</v>
      </c>
      <c r="JG291" s="20">
        <f t="shared" si="909"/>
        <v>0</v>
      </c>
      <c r="JH291" s="20">
        <f t="shared" si="910"/>
        <v>0</v>
      </c>
      <c r="JI291" s="20">
        <f>IF(EN291="Rãnh thang",IF(AND(EN291="Rãnh thang",EU291="Móng bê tông"),JS291-#REF!,0),IF(EN291="Ống nhựa",IF(AND(EN291="Ống nhựa",EU291="Đắp cát"),JS291-HT291,0),IF(EN291="Cống tròn",IF(EN291="Cống tròn",IF(OR(EU291="Móng bê tông",EU291="Móng bê tông kết hợp đế"),JO291-FL291,0),0),IF(EN291="Cống hộp",IF(AND(EN291="Cống hộp",EU291="Móng bê tông"),JP291-GD291,0),IF(OR(EN291="Rãnh xây",EN291="Rãnh bê tông"),IF(AND(EN291="Rãnh xây",EU291="Móng bê tông"),JQ291-GD291,IF(AND(EN291="Rãnh bê tông",EU291="Móng bê tông"),JQ291-GD291,0)),0)))))</f>
        <v>0</v>
      </c>
      <c r="JJ291" s="20">
        <f t="shared" si="911"/>
        <v>0</v>
      </c>
      <c r="JK291" s="20">
        <f t="shared" si="912"/>
        <v>0</v>
      </c>
      <c r="JL291" s="20">
        <f t="shared" si="913"/>
        <v>0</v>
      </c>
      <c r="JM291" s="20">
        <f t="shared" si="914"/>
        <v>0</v>
      </c>
      <c r="JN291" s="20">
        <f t="shared" si="915"/>
        <v>0</v>
      </c>
      <c r="JO291" s="20">
        <f t="shared" si="916"/>
        <v>0</v>
      </c>
      <c r="JP291" s="20">
        <f t="shared" si="917"/>
        <v>0</v>
      </c>
      <c r="JQ291" s="20">
        <f t="shared" si="918"/>
        <v>0</v>
      </c>
      <c r="JR291" s="20">
        <f t="shared" si="919"/>
        <v>35.72</v>
      </c>
      <c r="JS291" s="26">
        <v>35.799999999999997</v>
      </c>
      <c r="JT291" s="25">
        <f t="shared" si="1044"/>
        <v>0</v>
      </c>
      <c r="JU291" s="25">
        <f t="shared" si="920"/>
        <v>0</v>
      </c>
      <c r="JV291" s="25">
        <f t="shared" si="921"/>
        <v>0</v>
      </c>
      <c r="JW291" s="25">
        <f>ROUND(IF(EN291="Cống tròn",IF(EN291="Cống tròn",JX291+FF291,0),IF(EN291="Cống hộp",IF(EN291="Cống hộp",JX291+GP291,0),IF(OR(EN291="Rãnh xây",EN291="Rãnh bê tông"),IF(OR(EN291="Rãnh xây",EN291="Rãnh bê tông"),JX291+GP291,0),IF(EN291="ống nhựa",IF(EN291="Ống nhựa",JX291+HT291,0),IF(EN291="Rãnh thang",IF(EN291="Rãnh thang",JS291+#REF!,0),0))))),2)</f>
        <v>36.479999999999997</v>
      </c>
      <c r="JX291" s="27">
        <v>36.4</v>
      </c>
      <c r="JY291" s="25">
        <f t="shared" si="922"/>
        <v>36.479999999999997</v>
      </c>
      <c r="JZ291" s="25">
        <f t="shared" si="923"/>
        <v>0</v>
      </c>
      <c r="KA291" s="25">
        <f t="shared" si="924"/>
        <v>0</v>
      </c>
      <c r="KB291" s="25">
        <f t="shared" si="925"/>
        <v>0</v>
      </c>
      <c r="KC291" s="25">
        <f t="shared" si="926"/>
        <v>0</v>
      </c>
      <c r="KD291" s="28" t="s">
        <v>98</v>
      </c>
      <c r="KE291" s="27">
        <v>0</v>
      </c>
      <c r="KF291" s="25">
        <f t="shared" si="927"/>
        <v>1.3810000000000002</v>
      </c>
      <c r="KG291" s="25">
        <f t="shared" si="1045"/>
        <v>1.3810000000000002</v>
      </c>
      <c r="KH291" s="27">
        <v>0</v>
      </c>
      <c r="KI291" s="25">
        <f t="shared" si="928"/>
        <v>1.4309999999999974</v>
      </c>
      <c r="KJ291" s="25">
        <f t="shared" si="1046"/>
        <v>1.4309999999999974</v>
      </c>
      <c r="KK291" s="25">
        <f t="shared" si="929"/>
        <v>0</v>
      </c>
      <c r="KL291" s="25">
        <f t="shared" si="930"/>
        <v>0</v>
      </c>
      <c r="KM291" s="25">
        <f t="shared" si="1047"/>
        <v>0</v>
      </c>
      <c r="KN291" s="25">
        <f t="shared" si="931"/>
        <v>0</v>
      </c>
      <c r="KO291" s="25">
        <f t="shared" si="932"/>
        <v>0</v>
      </c>
      <c r="KP291" s="25">
        <f t="shared" si="1048"/>
        <v>0</v>
      </c>
      <c r="KQ291" s="25">
        <f t="shared" si="933"/>
        <v>0</v>
      </c>
      <c r="KR291" s="25">
        <f t="shared" si="934"/>
        <v>0</v>
      </c>
      <c r="KS291" s="25">
        <f t="shared" si="1049"/>
        <v>0</v>
      </c>
      <c r="KT291" s="25">
        <f t="shared" si="935"/>
        <v>0</v>
      </c>
      <c r="KU291" s="25">
        <f t="shared" si="936"/>
        <v>0</v>
      </c>
      <c r="KV291" s="25">
        <f t="shared" si="1050"/>
        <v>0</v>
      </c>
      <c r="KW291" s="25">
        <f t="shared" si="863"/>
        <v>0.12</v>
      </c>
      <c r="KX291" s="25">
        <f t="shared" si="937"/>
        <v>0.12</v>
      </c>
      <c r="KY291" s="25">
        <f t="shared" si="1051"/>
        <v>0.12</v>
      </c>
      <c r="KZ291" s="25">
        <f t="shared" si="938"/>
        <v>0</v>
      </c>
      <c r="LA291" s="25">
        <f t="shared" si="939"/>
        <v>0</v>
      </c>
      <c r="LB291" s="25">
        <f t="shared" si="1052"/>
        <v>0</v>
      </c>
      <c r="LC291" s="25">
        <f t="shared" si="940"/>
        <v>0.88</v>
      </c>
      <c r="LD291" s="25">
        <f t="shared" si="941"/>
        <v>0.88</v>
      </c>
      <c r="LE291" s="25">
        <f t="shared" si="1053"/>
        <v>0.88</v>
      </c>
      <c r="LF291" s="25">
        <f t="shared" si="942"/>
        <v>0</v>
      </c>
      <c r="LG291" s="25">
        <f t="shared" si="943"/>
        <v>0</v>
      </c>
      <c r="LH291" s="25">
        <f t="shared" si="1054"/>
        <v>0</v>
      </c>
      <c r="LI291" s="25">
        <f t="shared" si="944"/>
        <v>0</v>
      </c>
      <c r="LJ291" s="25">
        <f t="shared" si="945"/>
        <v>0</v>
      </c>
      <c r="LK291" s="25">
        <f t="shared" si="1055"/>
        <v>0</v>
      </c>
      <c r="LL291" s="25">
        <f t="shared" si="946"/>
        <v>0</v>
      </c>
      <c r="LM291" s="25">
        <f t="shared" si="947"/>
        <v>0</v>
      </c>
      <c r="LN291" s="25">
        <f t="shared" si="1056"/>
        <v>0</v>
      </c>
      <c r="LO291" s="25">
        <f t="shared" si="948"/>
        <v>0</v>
      </c>
      <c r="LP291" s="25">
        <f t="shared" si="949"/>
        <v>0</v>
      </c>
      <c r="LQ291" s="25">
        <f t="shared" si="1057"/>
        <v>0</v>
      </c>
      <c r="LR291" s="25">
        <f t="shared" si="950"/>
        <v>0</v>
      </c>
      <c r="LS291" s="25">
        <f t="shared" si="951"/>
        <v>0</v>
      </c>
      <c r="LT291" s="25">
        <f t="shared" si="1058"/>
        <v>0</v>
      </c>
      <c r="LU291" s="25">
        <f t="shared" si="952"/>
        <v>0</v>
      </c>
      <c r="LV291" s="25">
        <f t="shared" si="953"/>
        <v>0</v>
      </c>
      <c r="LW291" s="25">
        <f t="shared" si="1059"/>
        <v>0</v>
      </c>
      <c r="LX291" s="25">
        <f t="shared" si="954"/>
        <v>0</v>
      </c>
      <c r="LY291" s="25">
        <f t="shared" si="955"/>
        <v>0</v>
      </c>
      <c r="LZ291" s="25">
        <f t="shared" si="1060"/>
        <v>0</v>
      </c>
      <c r="MA291" s="25">
        <f t="shared" si="956"/>
        <v>0</v>
      </c>
      <c r="MB291" s="25">
        <f t="shared" si="957"/>
        <v>0</v>
      </c>
      <c r="MC291" s="25">
        <f t="shared" si="1061"/>
        <v>0</v>
      </c>
      <c r="MD291" s="25">
        <f t="shared" si="958"/>
        <v>0</v>
      </c>
      <c r="ME291" s="25">
        <f t="shared" si="959"/>
        <v>0</v>
      </c>
      <c r="MF291" s="25">
        <f t="shared" si="1062"/>
        <v>0</v>
      </c>
      <c r="MG291" s="25">
        <f t="shared" si="960"/>
        <v>0</v>
      </c>
      <c r="MH291" s="25">
        <f t="shared" si="961"/>
        <v>0</v>
      </c>
      <c r="MI291" s="25">
        <f t="shared" si="1063"/>
        <v>0</v>
      </c>
      <c r="MJ291" s="25">
        <f t="shared" si="962"/>
        <v>0</v>
      </c>
      <c r="MK291" s="25">
        <f t="shared" si="963"/>
        <v>0</v>
      </c>
      <c r="ML291" s="25">
        <f t="shared" si="1064"/>
        <v>0</v>
      </c>
      <c r="MM291" s="25">
        <f t="shared" si="964"/>
        <v>0</v>
      </c>
      <c r="MN291" s="25">
        <f t="shared" si="965"/>
        <v>0</v>
      </c>
      <c r="MO291" s="25">
        <f t="shared" si="1065"/>
        <v>0</v>
      </c>
      <c r="MP291" s="25">
        <f t="shared" si="966"/>
        <v>0</v>
      </c>
      <c r="MQ291" s="25">
        <f t="shared" si="967"/>
        <v>0</v>
      </c>
      <c r="MR291" s="25">
        <f t="shared" si="1066"/>
        <v>0</v>
      </c>
      <c r="MS291" s="29">
        <v>1.2</v>
      </c>
      <c r="MT291" s="29">
        <v>0</v>
      </c>
      <c r="MU291" s="29">
        <v>1</v>
      </c>
      <c r="MV291" s="29">
        <v>1</v>
      </c>
      <c r="MW291" s="25">
        <f t="shared" si="968"/>
        <v>1.2</v>
      </c>
      <c r="MX291" s="25">
        <f t="shared" si="969"/>
        <v>1.66</v>
      </c>
      <c r="MY291" s="25">
        <f t="shared" si="970"/>
        <v>0</v>
      </c>
      <c r="MZ291" s="25">
        <f t="shared" si="971"/>
        <v>0</v>
      </c>
      <c r="NA291" s="25">
        <f t="shared" si="972"/>
        <v>1.2</v>
      </c>
      <c r="NB291" s="25">
        <f t="shared" si="973"/>
        <v>1.72</v>
      </c>
      <c r="NC291" s="25">
        <f t="shared" si="974"/>
        <v>0</v>
      </c>
      <c r="ND291" s="25">
        <f t="shared" si="975"/>
        <v>0</v>
      </c>
      <c r="NE291" s="25">
        <f t="shared" si="1067"/>
        <v>1.2</v>
      </c>
      <c r="NF291" s="25">
        <f t="shared" si="1067"/>
        <v>1.69</v>
      </c>
      <c r="NG291" s="25">
        <f t="shared" si="1067"/>
        <v>0</v>
      </c>
      <c r="NH291" s="25">
        <f t="shared" si="976"/>
        <v>0</v>
      </c>
      <c r="NI291" s="25">
        <f t="shared" si="977"/>
        <v>29.66</v>
      </c>
      <c r="NJ291" s="25">
        <f t="shared" si="978"/>
        <v>0</v>
      </c>
      <c r="NK291" s="25">
        <f t="shared" si="979"/>
        <v>29.66</v>
      </c>
      <c r="NL291" s="25">
        <f t="shared" si="980"/>
        <v>10.76</v>
      </c>
      <c r="NM291" s="25">
        <f t="shared" si="981"/>
        <v>0</v>
      </c>
      <c r="NN291" s="25">
        <f t="shared" si="1068"/>
        <v>10.76</v>
      </c>
      <c r="NO291" s="25">
        <f t="shared" si="982"/>
        <v>0</v>
      </c>
      <c r="NP291" s="25">
        <f t="shared" si="983"/>
        <v>0</v>
      </c>
      <c r="NQ291" s="25">
        <f t="shared" si="1069"/>
        <v>0</v>
      </c>
      <c r="NR291" s="25">
        <f t="shared" si="984"/>
        <v>0</v>
      </c>
      <c r="NS291" s="25">
        <f t="shared" si="985"/>
        <v>0</v>
      </c>
      <c r="NT291" s="25">
        <f t="shared" si="1070"/>
        <v>0</v>
      </c>
      <c r="NU291" s="25">
        <f t="shared" si="986"/>
        <v>0</v>
      </c>
      <c r="NV291" s="25">
        <f t="shared" si="987"/>
        <v>0</v>
      </c>
      <c r="NW291" s="25">
        <f t="shared" si="1071"/>
        <v>0</v>
      </c>
      <c r="NX291" s="25">
        <f t="shared" si="1072"/>
        <v>10.76</v>
      </c>
      <c r="NY291" s="25">
        <f t="shared" si="1072"/>
        <v>0</v>
      </c>
      <c r="NZ291" s="25">
        <f t="shared" si="1073"/>
        <v>10.76</v>
      </c>
      <c r="OA291" s="25">
        <f t="shared" si="1074"/>
        <v>18.899999999999999</v>
      </c>
      <c r="OB291" s="25">
        <f t="shared" si="1074"/>
        <v>0</v>
      </c>
      <c r="OC291" s="25">
        <f t="shared" si="1075"/>
        <v>18.899999999999999</v>
      </c>
      <c r="OD291" s="25">
        <f t="shared" si="1076"/>
        <v>10.76</v>
      </c>
      <c r="OE291" s="25">
        <f t="shared" si="1076"/>
        <v>0</v>
      </c>
      <c r="OF291" s="25">
        <f t="shared" si="1076"/>
        <v>10.76</v>
      </c>
      <c r="OG291" s="25">
        <f t="shared" si="988"/>
        <v>0</v>
      </c>
      <c r="OH291" s="25">
        <f t="shared" si="989"/>
        <v>0</v>
      </c>
      <c r="OI291" s="25">
        <f t="shared" si="990"/>
        <v>0</v>
      </c>
      <c r="OJ291" s="25">
        <f t="shared" si="991"/>
        <v>0</v>
      </c>
      <c r="OK291" s="25">
        <f t="shared" si="992"/>
        <v>0</v>
      </c>
      <c r="OL291" s="25">
        <f t="shared" si="993"/>
        <v>0</v>
      </c>
      <c r="OM291" s="25">
        <f t="shared" si="1077"/>
        <v>0</v>
      </c>
      <c r="ON291" s="25">
        <f t="shared" si="1077"/>
        <v>0</v>
      </c>
      <c r="OO291" s="25">
        <f t="shared" si="1077"/>
        <v>0</v>
      </c>
      <c r="OP291" s="25">
        <f t="shared" si="994"/>
        <v>0</v>
      </c>
      <c r="OQ291" s="25">
        <f t="shared" si="995"/>
        <v>0</v>
      </c>
      <c r="OR291" s="25">
        <f t="shared" si="1078"/>
        <v>0</v>
      </c>
      <c r="OS291" s="19">
        <v>536217.23</v>
      </c>
      <c r="OT291" s="19">
        <v>2371742.91</v>
      </c>
    </row>
    <row r="292" spans="1:410" ht="33" customHeight="1" x14ac:dyDescent="0.25">
      <c r="A292" s="18"/>
      <c r="B292" s="18" t="s">
        <v>1071</v>
      </c>
      <c r="C292" s="18">
        <v>1581.04</v>
      </c>
      <c r="D292" s="16" t="e">
        <f>_xlfn.IFNA(INDEX(#REF!,MATCH(E292,#REF!,0)),0)</f>
        <v>#REF!</v>
      </c>
      <c r="E292" s="18" t="s">
        <v>1104</v>
      </c>
      <c r="F292" s="16" t="s">
        <v>765</v>
      </c>
      <c r="G292" s="16" t="s">
        <v>766</v>
      </c>
      <c r="H292" s="16" t="s">
        <v>767</v>
      </c>
      <c r="I292" s="16" t="s">
        <v>768</v>
      </c>
      <c r="J292" s="16" t="s">
        <v>769</v>
      </c>
      <c r="K292" s="16" t="s">
        <v>770</v>
      </c>
      <c r="L292" s="16" t="s">
        <v>771</v>
      </c>
      <c r="M292" s="18">
        <v>1.64</v>
      </c>
      <c r="N292" s="18">
        <v>1.94</v>
      </c>
      <c r="O292" s="18">
        <v>2.04</v>
      </c>
      <c r="P292" s="18">
        <v>2.34</v>
      </c>
      <c r="Q292" s="18">
        <v>0.1</v>
      </c>
      <c r="R292" s="18">
        <v>1.8399999999999999</v>
      </c>
      <c r="S292" s="18">
        <v>2.14</v>
      </c>
      <c r="T292" s="18">
        <v>0.2</v>
      </c>
      <c r="U292" s="18">
        <v>0</v>
      </c>
      <c r="V292" s="18">
        <v>0</v>
      </c>
      <c r="W292" s="18">
        <v>0</v>
      </c>
      <c r="X292" s="18">
        <v>1.64</v>
      </c>
      <c r="Y292" s="18">
        <v>1.9</v>
      </c>
      <c r="Z292" s="20">
        <f t="shared" si="996"/>
        <v>2.1</v>
      </c>
      <c r="AA292" s="18">
        <v>0.22</v>
      </c>
      <c r="AB292" s="18">
        <v>0</v>
      </c>
      <c r="AC292" s="18">
        <v>0</v>
      </c>
      <c r="AD292" s="18">
        <v>0</v>
      </c>
      <c r="AE292" s="18">
        <v>0</v>
      </c>
      <c r="AF292" s="18">
        <v>0</v>
      </c>
      <c r="AG292" s="18">
        <v>1.2</v>
      </c>
      <c r="AH292" s="18">
        <v>1.5</v>
      </c>
      <c r="AI292" s="20">
        <f t="shared" si="997"/>
        <v>2.25</v>
      </c>
      <c r="AJ292" s="18">
        <v>0</v>
      </c>
      <c r="AK292" s="18">
        <v>0</v>
      </c>
      <c r="AL292" s="20">
        <f t="shared" si="998"/>
        <v>0</v>
      </c>
      <c r="AM292" s="18">
        <v>1.64</v>
      </c>
      <c r="AN292" s="18">
        <v>1.5</v>
      </c>
      <c r="AO292" s="18">
        <v>0.15</v>
      </c>
      <c r="AP292" s="18">
        <v>0.22</v>
      </c>
      <c r="AQ292" s="18">
        <v>1.64</v>
      </c>
      <c r="AR292" s="18">
        <v>1.72</v>
      </c>
      <c r="AS292" s="18">
        <v>0.12</v>
      </c>
      <c r="AT292" s="18">
        <v>0.11</v>
      </c>
      <c r="AU292" s="18">
        <v>0</v>
      </c>
      <c r="AV292" s="18">
        <v>1</v>
      </c>
      <c r="AW292" s="18">
        <v>0</v>
      </c>
      <c r="AX292" s="18">
        <v>0</v>
      </c>
      <c r="AY292" s="18">
        <v>0</v>
      </c>
      <c r="AZ292" s="18">
        <v>0</v>
      </c>
      <c r="BA292" s="18">
        <v>0</v>
      </c>
      <c r="BB292" s="18">
        <v>0</v>
      </c>
      <c r="BC292" s="18">
        <v>0</v>
      </c>
      <c r="BD292" s="18">
        <v>0</v>
      </c>
      <c r="BE292" s="18">
        <v>0</v>
      </c>
      <c r="BF292" s="18">
        <v>0</v>
      </c>
      <c r="BG292" s="18">
        <v>0</v>
      </c>
      <c r="BH292" s="18">
        <v>0</v>
      </c>
      <c r="BI292" s="18">
        <v>0</v>
      </c>
      <c r="BJ292" s="18">
        <v>0</v>
      </c>
      <c r="BK292" s="18">
        <v>0</v>
      </c>
      <c r="BL292" s="18">
        <v>0</v>
      </c>
      <c r="BM292" s="18">
        <v>0</v>
      </c>
      <c r="BN292" s="18">
        <v>0</v>
      </c>
      <c r="BO292" s="18">
        <v>0</v>
      </c>
      <c r="BP292" s="18">
        <v>1</v>
      </c>
      <c r="BQ292" s="18">
        <v>0</v>
      </c>
      <c r="BR292" s="18">
        <v>0</v>
      </c>
      <c r="BS292" s="18">
        <v>0</v>
      </c>
      <c r="BT292" s="18">
        <v>0</v>
      </c>
      <c r="BU292" s="18">
        <v>0</v>
      </c>
      <c r="BV292" s="18">
        <v>0</v>
      </c>
      <c r="BW292" s="18">
        <v>0</v>
      </c>
      <c r="BX292" s="18">
        <v>0</v>
      </c>
      <c r="BY292" s="18">
        <v>0</v>
      </c>
      <c r="BZ292" s="18">
        <v>0</v>
      </c>
      <c r="CA292" s="16" t="e">
        <f>_xlfn.IFNA(IF(RIGHT(D292,2)="=G",0,INDEX(#REF!,MATCH(E292,#REF!,0))),0)</f>
        <v>#REF!</v>
      </c>
      <c r="CB292" s="16" t="s">
        <v>776</v>
      </c>
      <c r="CC292" s="18">
        <v>0</v>
      </c>
      <c r="CD292" s="18">
        <v>0</v>
      </c>
      <c r="CE292" s="18">
        <v>1.4</v>
      </c>
      <c r="CF292" s="18">
        <v>0.85</v>
      </c>
      <c r="CG292" s="18">
        <v>0.12</v>
      </c>
      <c r="CH292" s="18">
        <v>2</v>
      </c>
      <c r="CI292" s="16" t="s">
        <v>98</v>
      </c>
      <c r="CJ292" s="18">
        <v>0</v>
      </c>
      <c r="CK292" s="20">
        <f t="shared" si="864"/>
        <v>2.67</v>
      </c>
      <c r="CL292" s="20">
        <f t="shared" si="999"/>
        <v>2.67</v>
      </c>
      <c r="CM292" s="18">
        <v>41.42</v>
      </c>
      <c r="CN292" s="18">
        <v>37.83</v>
      </c>
      <c r="CO292" s="18">
        <v>36.991</v>
      </c>
      <c r="CP292" s="22">
        <f t="shared" si="865"/>
        <v>37.83</v>
      </c>
      <c r="CQ292" s="22">
        <f t="shared" si="866"/>
        <v>35.159999999999997</v>
      </c>
      <c r="CR292" s="22">
        <f t="shared" si="1000"/>
        <v>2.67</v>
      </c>
      <c r="CS292" s="22">
        <f t="shared" si="867"/>
        <v>35.26</v>
      </c>
      <c r="CT292" s="22">
        <f t="shared" si="868"/>
        <v>35.46</v>
      </c>
      <c r="CU292" s="18">
        <v>35.46</v>
      </c>
      <c r="CV292" s="22">
        <f t="shared" si="1001"/>
        <v>2.1</v>
      </c>
      <c r="CW292" s="22">
        <f t="shared" si="869"/>
        <v>0</v>
      </c>
      <c r="CX292" s="22">
        <f t="shared" si="870"/>
        <v>0</v>
      </c>
      <c r="CY292" s="22">
        <f t="shared" si="871"/>
        <v>37.56</v>
      </c>
      <c r="CZ292" s="22">
        <f t="shared" si="872"/>
        <v>37.71</v>
      </c>
      <c r="DA292" s="18">
        <v>37.83</v>
      </c>
      <c r="DB292" s="20">
        <f t="shared" si="1002"/>
        <v>2.67</v>
      </c>
      <c r="DC292" s="20">
        <f t="shared" si="1003"/>
        <v>0</v>
      </c>
      <c r="DD292" s="20">
        <f t="shared" si="1004"/>
        <v>2.67</v>
      </c>
      <c r="DE292" s="20">
        <f t="shared" si="873"/>
        <v>0.1</v>
      </c>
      <c r="DF292" s="20">
        <f t="shared" si="874"/>
        <v>0.2</v>
      </c>
      <c r="DG292" s="20">
        <f t="shared" si="875"/>
        <v>2.37</v>
      </c>
      <c r="DH292" s="20">
        <f t="shared" si="876"/>
        <v>0</v>
      </c>
      <c r="DI292" s="20">
        <f t="shared" si="877"/>
        <v>0</v>
      </c>
      <c r="DJ292" s="20">
        <f t="shared" si="878"/>
        <v>0</v>
      </c>
      <c r="DK292" s="20">
        <f t="shared" si="1005"/>
        <v>2.67</v>
      </c>
      <c r="DL292" s="20">
        <f t="shared" si="1006"/>
        <v>0</v>
      </c>
      <c r="DM292" s="20">
        <f t="shared" si="1007"/>
        <v>0</v>
      </c>
      <c r="DN292" s="20">
        <f t="shared" si="1008"/>
        <v>0</v>
      </c>
      <c r="DO292" s="18">
        <v>2.54</v>
      </c>
      <c r="DP292" s="18">
        <v>0</v>
      </c>
      <c r="DQ292" s="18">
        <v>1</v>
      </c>
      <c r="DR292" s="18">
        <v>1</v>
      </c>
      <c r="DS292" s="25">
        <f t="shared" si="1009"/>
        <v>2.54</v>
      </c>
      <c r="DT292" s="25">
        <f t="shared" si="1010"/>
        <v>0</v>
      </c>
      <c r="DU292" s="25">
        <f t="shared" si="1011"/>
        <v>6.78</v>
      </c>
      <c r="DV292" s="25">
        <f t="shared" si="1012"/>
        <v>0</v>
      </c>
      <c r="DW292" s="25">
        <f t="shared" si="1013"/>
        <v>6.78</v>
      </c>
      <c r="DX292" s="25">
        <f t="shared" si="1014"/>
        <v>13.83</v>
      </c>
      <c r="DY292" s="25">
        <f t="shared" si="1015"/>
        <v>0</v>
      </c>
      <c r="DZ292" s="25">
        <f t="shared" si="1016"/>
        <v>13.83</v>
      </c>
      <c r="EA292" s="25">
        <f t="shared" si="1017"/>
        <v>8.81</v>
      </c>
      <c r="EB292" s="25">
        <f t="shared" si="1018"/>
        <v>0</v>
      </c>
      <c r="EC292" s="25">
        <f t="shared" si="1019"/>
        <v>8.81</v>
      </c>
      <c r="ED292" s="25">
        <f t="shared" si="1020"/>
        <v>5.0199999999999996</v>
      </c>
      <c r="EE292" s="25">
        <f t="shared" si="1020"/>
        <v>0</v>
      </c>
      <c r="EF292" s="25">
        <f t="shared" si="1021"/>
        <v>5.0199999999999996</v>
      </c>
      <c r="EG292" s="25">
        <f t="shared" si="1022"/>
        <v>8.81</v>
      </c>
      <c r="EH292" s="25">
        <f t="shared" si="1022"/>
        <v>0</v>
      </c>
      <c r="EI292" s="25">
        <f t="shared" si="1023"/>
        <v>8.81</v>
      </c>
      <c r="EJ292" s="18">
        <v>1581.04</v>
      </c>
      <c r="EK292" s="18">
        <v>1581.07</v>
      </c>
      <c r="EL292" s="18" t="s">
        <v>1104</v>
      </c>
      <c r="EM292" s="18" t="s">
        <v>1105</v>
      </c>
      <c r="EN292" s="16" t="s">
        <v>774</v>
      </c>
      <c r="EO292" s="16" t="s">
        <v>1074</v>
      </c>
      <c r="EP292" s="16" t="e">
        <f>IF(OR(EN292="Cống tròn",EN292="Cống hộp",EN292="Ống nhựa"),INDEX(#REF!,MATCH(E292,#REF!,0)),IF(OR(EN292="Rãnh xây",EN292="Rãnh bê tông"),INDEX(#REF!,MATCH(E292,#REF!,0)),0))</f>
        <v>#REF!</v>
      </c>
      <c r="EQ292" s="18">
        <v>17.55</v>
      </c>
      <c r="ER292" s="18">
        <v>2.5</v>
      </c>
      <c r="ES292" s="25">
        <f t="shared" si="1024"/>
        <v>7</v>
      </c>
      <c r="ET292" s="1" t="e">
        <f>_xlfn.IFNA(IF(EN292="Cống tròn",INDEX(#REF!,MATCH(E292,#REF!,0)),IF(EN292="Cống hộp",INDEX(#REF!,MATCH(E292,#REF!,0)),EU292&amp;" ,"&amp;EV292)),0)</f>
        <v>#REF!</v>
      </c>
      <c r="EU292" s="16" t="s">
        <v>56</v>
      </c>
      <c r="EV292" s="16"/>
      <c r="EW292" s="16" t="e">
        <f>_xlfn.IFNA(INDEX(#REF!,MATCH(E292,#REF!,0)),0)</f>
        <v>#REF!</v>
      </c>
      <c r="EX292" s="16" t="s">
        <v>872</v>
      </c>
      <c r="EY292" s="18">
        <v>0.27</v>
      </c>
      <c r="EZ292" s="18">
        <v>0.7</v>
      </c>
      <c r="FA292" s="18">
        <v>0.12</v>
      </c>
      <c r="FB292" s="18">
        <v>3</v>
      </c>
      <c r="FC292" s="18">
        <v>3.7999999999999999E-2</v>
      </c>
      <c r="FD292" s="25">
        <f t="shared" si="879"/>
        <v>21</v>
      </c>
      <c r="FE292" s="25">
        <f t="shared" si="1025"/>
        <v>0.8</v>
      </c>
      <c r="FF292" s="18">
        <v>0.08</v>
      </c>
      <c r="FG292" s="18">
        <v>2</v>
      </c>
      <c r="FH292" s="18">
        <v>0.6</v>
      </c>
      <c r="FI292" s="25">
        <f t="shared" si="1026"/>
        <v>0.76</v>
      </c>
      <c r="FJ292" s="18">
        <v>0</v>
      </c>
      <c r="FK292" s="18">
        <v>0</v>
      </c>
      <c r="FL292" s="18">
        <v>0</v>
      </c>
      <c r="FM292" s="18">
        <v>0</v>
      </c>
      <c r="FN292" s="18">
        <v>0.12</v>
      </c>
      <c r="FO292" s="25">
        <f t="shared" si="1027"/>
        <v>0.88</v>
      </c>
      <c r="FP292" s="18">
        <v>1.4999999999999999E-2</v>
      </c>
      <c r="FQ292" s="18">
        <v>1</v>
      </c>
      <c r="FR292" s="25">
        <f t="shared" si="880"/>
        <v>6</v>
      </c>
      <c r="FS292" s="25">
        <f t="shared" si="881"/>
        <v>7.4999999999999997E-2</v>
      </c>
      <c r="FT292" s="25">
        <f t="shared" si="882"/>
        <v>15.074999999999999</v>
      </c>
      <c r="FU292" s="25">
        <f t="shared" si="883"/>
        <v>-2.4750000000000014</v>
      </c>
      <c r="FV292" s="25" t="str">
        <f t="shared" si="1028"/>
        <v>Thêm 01</v>
      </c>
      <c r="FW292" s="25">
        <f t="shared" si="1029"/>
        <v>0.04</v>
      </c>
      <c r="FX292" s="16"/>
      <c r="FY292" s="16"/>
      <c r="FZ292" s="16"/>
      <c r="GA292" s="16"/>
      <c r="GB292" s="19">
        <v>0</v>
      </c>
      <c r="GC292" s="19">
        <v>0</v>
      </c>
      <c r="GD292" s="19">
        <v>0</v>
      </c>
      <c r="GE292" s="19">
        <v>0</v>
      </c>
      <c r="GF292" s="19">
        <v>0</v>
      </c>
      <c r="GG292" s="19">
        <v>0</v>
      </c>
      <c r="GH292" s="19">
        <v>0</v>
      </c>
      <c r="GI292" s="19">
        <v>0</v>
      </c>
      <c r="GJ292" s="19">
        <v>0</v>
      </c>
      <c r="GK292" s="19">
        <v>0</v>
      </c>
      <c r="GL292" s="25">
        <f t="shared" si="884"/>
        <v>0</v>
      </c>
      <c r="GM292" s="25">
        <f t="shared" si="1030"/>
        <v>0</v>
      </c>
      <c r="GN292" s="19">
        <v>0</v>
      </c>
      <c r="GO292" s="19">
        <v>0</v>
      </c>
      <c r="GP292" s="19">
        <v>0</v>
      </c>
      <c r="GQ292" s="19">
        <v>0</v>
      </c>
      <c r="GR292" s="1" t="e">
        <f>_xlfn.IFNA(INDEX(#REF!,MATCH(E292,#REF!,0)),0)</f>
        <v>#REF!</v>
      </c>
      <c r="GS292" s="16"/>
      <c r="GT292" s="18">
        <v>0</v>
      </c>
      <c r="GU292" s="18">
        <v>0</v>
      </c>
      <c r="GV292" s="18">
        <v>0</v>
      </c>
      <c r="GW292" s="18">
        <v>0</v>
      </c>
      <c r="GX292" s="25">
        <f t="shared" si="885"/>
        <v>0</v>
      </c>
      <c r="GY292" s="25">
        <f t="shared" si="886"/>
        <v>0</v>
      </c>
      <c r="GZ292" s="25">
        <f t="shared" si="1031"/>
        <v>0</v>
      </c>
      <c r="HA292" s="1" t="e" cm="1">
        <f t="array" ref="HA292">INDEX(#REF!,MATCH(EJ292&amp;EK292&amp;HD292&amp;HE292&amp;HF292,#REF!&amp;#REF!&amp;#REF!&amp;#REF!&amp;#REF!,0))</f>
        <v>#REF!</v>
      </c>
      <c r="HB292" s="16"/>
      <c r="HC292" s="25">
        <f t="shared" si="1032"/>
        <v>0</v>
      </c>
      <c r="HD292" s="18">
        <v>0</v>
      </c>
      <c r="HE292" s="18">
        <v>0</v>
      </c>
      <c r="HF292" s="18">
        <v>0</v>
      </c>
      <c r="HG292" s="1" t="e" cm="1">
        <f t="array" ref="HG292">INDEX(#REF!,MATCH(EJ292&amp;EK292&amp;HJ292&amp;HK292&amp;HL292,#REF!&amp;#REF!&amp;#REF!&amp;#REF!&amp;#REF!,0))</f>
        <v>#REF!</v>
      </c>
      <c r="HH292" s="16"/>
      <c r="HI292" s="25">
        <f t="shared" si="1033"/>
        <v>0</v>
      </c>
      <c r="HJ292" s="25">
        <f t="shared" si="1034"/>
        <v>0</v>
      </c>
      <c r="HK292" s="19">
        <v>0</v>
      </c>
      <c r="HL292" s="19">
        <v>0</v>
      </c>
      <c r="HM292" s="18">
        <v>0.01</v>
      </c>
      <c r="HN292" s="18">
        <v>1</v>
      </c>
      <c r="HO292" s="25">
        <f t="shared" si="1035"/>
        <v>0</v>
      </c>
      <c r="HP292" s="25">
        <f t="shared" si="1036"/>
        <v>0</v>
      </c>
      <c r="HQ292" s="25">
        <f t="shared" si="1037"/>
        <v>0</v>
      </c>
      <c r="HR292" s="25">
        <f t="shared" si="1038"/>
        <v>0</v>
      </c>
      <c r="HS292" s="25">
        <f t="shared" si="1039"/>
        <v>0</v>
      </c>
      <c r="HT292" s="19">
        <v>0</v>
      </c>
      <c r="HU292" s="19">
        <v>0</v>
      </c>
      <c r="HV292" s="19">
        <v>0</v>
      </c>
      <c r="HW292" s="25">
        <f t="shared" si="1040"/>
        <v>0</v>
      </c>
      <c r="HX292" s="19">
        <v>0</v>
      </c>
      <c r="HY292" s="19">
        <v>0</v>
      </c>
      <c r="HZ292" s="18">
        <v>36.991</v>
      </c>
      <c r="IA292" s="20">
        <f>ROUND(IF(EN292="Cống tròn",IF(EN292="Cống tròn",IF(EU292="Không có móng",IQ292-FF292,IF(EU292="Đế",IP292-FN292,IF(OR(EU292="Móng bê tông",EU292="Móng bê tông kết hợp đế"),II292-FJ292,0))),0),IF(EN292="Cống hộp",IF(AND(EN292="Cống hộp",EU292="Không có móng"),IQ292-GF292,IF(AND(EN292="Cống hộp",EU292="Móng bê tông"),IJ292-GB292,0)),IF(OR(EN292="Rãnh xây",EN292="Rãnh bê tông"),IF(OR(EN292="Rãnh xây",EN292="Rãnh bê tông"),IK292-GB292,0),IF(EN292="Ống nhựa",IF(AND(EN292="Ống nhựa",EU292="Không đắp cát"),IQ292-HT292,IF(AND(EN292="Ống nhựa",EU292="Đắp cát"),IH292-HX292,0)),IF(EN292="Rãnh thang",IF(EN292="Rãnh thang",IF(EU292="Móng bê tông",#REF!-#REF!,IQ292),0),0))))),2)</f>
        <v>35.61</v>
      </c>
      <c r="IB292" s="20">
        <f t="shared" si="1041"/>
        <v>1.3810000000000002</v>
      </c>
      <c r="IC292" s="20">
        <f t="shared" si="887"/>
        <v>35.610000000000007</v>
      </c>
      <c r="ID292" s="20">
        <f t="shared" si="888"/>
        <v>0</v>
      </c>
      <c r="IE292" s="20">
        <f t="shared" si="889"/>
        <v>0</v>
      </c>
      <c r="IF292" s="20">
        <f t="shared" si="890"/>
        <v>0</v>
      </c>
      <c r="IG292" s="20">
        <f>IF(EN292="Rãnh thang",IF(AND(EN292="Rãnh thang",EU292="Móng bê tông"),IQ292-#REF!,0),IF(EN292="Ống nhựa",IF(AND(EN292="Ống nhựa",EU292="Đắp cát"),IQ292-HT292,0),IF(EN292="Cống tròn",IF(EN292="Cống tròn",IF(OR(EU292="Móng bê tông",EU292="Móng bê tông kết hợp đế"),IM292-FL292,0),0),IF(EN292="Cống hộp",IF(AND(EN292="Cống hộp",EU292="Móng bê tông"),IN292-GD292,0),IF(OR(EN292="Rãnh xây",EN292="Rãnh bê tông"),IF(AND(EN292="Rãnh xây",EU292="Móng bê tông"),IO292-GD292,IF(AND(EN292="Rãnh bê tông",EU292="Móng bê tông"),IO292-GD292,0)),0)))))</f>
        <v>0</v>
      </c>
      <c r="IH292" s="20">
        <f t="shared" si="891"/>
        <v>0</v>
      </c>
      <c r="II292" s="20">
        <f t="shared" si="892"/>
        <v>0</v>
      </c>
      <c r="IJ292" s="20">
        <f t="shared" si="893"/>
        <v>0</v>
      </c>
      <c r="IK292" s="20">
        <f t="shared" si="894"/>
        <v>0</v>
      </c>
      <c r="IL292" s="20">
        <f t="shared" si="895"/>
        <v>0</v>
      </c>
      <c r="IM292" s="20">
        <f t="shared" si="896"/>
        <v>0</v>
      </c>
      <c r="IN292" s="20">
        <f t="shared" si="897"/>
        <v>0</v>
      </c>
      <c r="IO292" s="20">
        <f t="shared" si="898"/>
        <v>0</v>
      </c>
      <c r="IP292" s="20">
        <f t="shared" si="899"/>
        <v>35.730000000000004</v>
      </c>
      <c r="IQ292" s="18">
        <v>35.81</v>
      </c>
      <c r="IR292" s="25">
        <f t="shared" si="1042"/>
        <v>0</v>
      </c>
      <c r="IS292" s="25">
        <f t="shared" si="900"/>
        <v>0</v>
      </c>
      <c r="IT292" s="25">
        <f t="shared" si="901"/>
        <v>0</v>
      </c>
      <c r="IU292" s="25">
        <f>ROUND(IF(EN292="Cống tròn",IF(EN292="Cống tròn",IV292+FF292,0),IF(EN292="Cống hộp",IF(EN292="Cống hộp",IV292+GP292,0),IF(OR(EN292="Rãnh xây",EN292="Rãnh bê tông"),IF(OR(EN292="Rãnh xây",EN292="Rãnh bê tông"),IV292+GP292,0),IF(EN292="ống nhựa",IF(EN292="Ống nhựa",IV292+HT292,0),IF(EN292="Rãnh thang",IF(EN292="Rãnh thang",IQ292+#REF!,0),0))))),2)</f>
        <v>36.44</v>
      </c>
      <c r="IV292" s="18">
        <v>36.36</v>
      </c>
      <c r="IW292" s="25">
        <f t="shared" si="902"/>
        <v>36.44</v>
      </c>
      <c r="IX292" s="25">
        <f t="shared" si="903"/>
        <v>0</v>
      </c>
      <c r="IY292" s="25">
        <f t="shared" si="904"/>
        <v>0</v>
      </c>
      <c r="IZ292" s="25">
        <f t="shared" si="905"/>
        <v>0</v>
      </c>
      <c r="JA292" s="25">
        <f t="shared" si="906"/>
        <v>0</v>
      </c>
      <c r="JB292" s="18">
        <v>36.991</v>
      </c>
      <c r="JC292" s="20">
        <f>ROUND(IF(EN292="Cống tròn",IF(EN292="Cống tròn",IF(EU292="Không có móng",JS292-FF292,IF(EU292="Đế",JR292-FN292,IF(OR(EU292="Móng bê tông",EU292="Móng bê tông kết hợp đế"),JK292-FJ292,0))),0),IF(EN292="Cống hộp",IF(AND(EN292="Cống hộp",EU292="Không có móng"),JS292-GF292,IF(AND(EN292="Cống hộp",EU292="Móng bê tông"),JL292-GB292,0)),IF(OR(EN292="Rãnh xây",EN292="Rãnh bê tông"),IF(OR(EN292="Rãnh xây",EN292="Rãnh bê tông"),JM292-GB292,0),IF(EN292="Ống nhựa",IF(AND(EN292="Ống nhựa",EU292="Không đắp cát"),JS292-HT292,IF(AND(EN292="Ống nhựa",EU292="Đắp cát"),JJ292-HX292,0)),IF(EN292="Rãnh thang",IF(EN292="Rãnh thang",IF(EU292="Móng bê tông",#REF!-#REF!,JS292),0),0))))),2)</f>
        <v>35.56</v>
      </c>
      <c r="JD292" s="20">
        <f t="shared" si="1043"/>
        <v>1.4309999999999974</v>
      </c>
      <c r="JE292" s="20">
        <f t="shared" si="907"/>
        <v>35.56</v>
      </c>
      <c r="JF292" s="20">
        <f t="shared" si="908"/>
        <v>0</v>
      </c>
      <c r="JG292" s="20">
        <f t="shared" si="909"/>
        <v>0</v>
      </c>
      <c r="JH292" s="20">
        <f t="shared" si="910"/>
        <v>0</v>
      </c>
      <c r="JI292" s="20">
        <f>IF(EN292="Rãnh thang",IF(AND(EN292="Rãnh thang",EU292="Móng bê tông"),JS292-#REF!,0),IF(EN292="Ống nhựa",IF(AND(EN292="Ống nhựa",EU292="Đắp cát"),JS292-HT292,0),IF(EN292="Cống tròn",IF(EN292="Cống tròn",IF(OR(EU292="Móng bê tông",EU292="Móng bê tông kết hợp đế"),JO292-FL292,0),0),IF(EN292="Cống hộp",IF(AND(EN292="Cống hộp",EU292="Móng bê tông"),JP292-GD292,0),IF(OR(EN292="Rãnh xây",EN292="Rãnh bê tông"),IF(AND(EN292="Rãnh xây",EU292="Móng bê tông"),JQ292-GD292,IF(AND(EN292="Rãnh bê tông",EU292="Móng bê tông"),JQ292-GD292,0)),0)))))</f>
        <v>0</v>
      </c>
      <c r="JJ292" s="20">
        <f t="shared" si="911"/>
        <v>0</v>
      </c>
      <c r="JK292" s="20">
        <f t="shared" si="912"/>
        <v>0</v>
      </c>
      <c r="JL292" s="20">
        <f t="shared" si="913"/>
        <v>0</v>
      </c>
      <c r="JM292" s="20">
        <f t="shared" si="914"/>
        <v>0</v>
      </c>
      <c r="JN292" s="20">
        <f t="shared" si="915"/>
        <v>0</v>
      </c>
      <c r="JO292" s="20">
        <f t="shared" si="916"/>
        <v>0</v>
      </c>
      <c r="JP292" s="20">
        <f t="shared" si="917"/>
        <v>0</v>
      </c>
      <c r="JQ292" s="20">
        <f t="shared" si="918"/>
        <v>0</v>
      </c>
      <c r="JR292" s="20">
        <f t="shared" si="919"/>
        <v>35.68</v>
      </c>
      <c r="JS292" s="26">
        <v>35.76</v>
      </c>
      <c r="JT292" s="25">
        <f t="shared" si="1044"/>
        <v>0</v>
      </c>
      <c r="JU292" s="25">
        <f t="shared" si="920"/>
        <v>0</v>
      </c>
      <c r="JV292" s="25">
        <f t="shared" si="921"/>
        <v>0</v>
      </c>
      <c r="JW292" s="25">
        <f>ROUND(IF(EN292="Cống tròn",IF(EN292="Cống tròn",JX292+FF292,0),IF(EN292="Cống hộp",IF(EN292="Cống hộp",JX292+GP292,0),IF(OR(EN292="Rãnh xây",EN292="Rãnh bê tông"),IF(OR(EN292="Rãnh xây",EN292="Rãnh bê tông"),JX292+GP292,0),IF(EN292="ống nhựa",IF(EN292="Ống nhựa",JX292+HT292,0),IF(EN292="Rãnh thang",IF(EN292="Rãnh thang",JS292+#REF!,0),0))))),2)</f>
        <v>36.44</v>
      </c>
      <c r="JX292" s="27">
        <v>36.36</v>
      </c>
      <c r="JY292" s="25">
        <f t="shared" si="922"/>
        <v>36.44</v>
      </c>
      <c r="JZ292" s="25">
        <f t="shared" si="923"/>
        <v>0</v>
      </c>
      <c r="KA292" s="25">
        <f t="shared" si="924"/>
        <v>0</v>
      </c>
      <c r="KB292" s="25">
        <f t="shared" si="925"/>
        <v>0</v>
      </c>
      <c r="KC292" s="25">
        <f t="shared" si="926"/>
        <v>0</v>
      </c>
      <c r="KD292" s="28" t="s">
        <v>98</v>
      </c>
      <c r="KE292" s="27">
        <v>0</v>
      </c>
      <c r="KF292" s="25">
        <f t="shared" si="927"/>
        <v>1.3810000000000002</v>
      </c>
      <c r="KG292" s="25">
        <f t="shared" si="1045"/>
        <v>1.3810000000000002</v>
      </c>
      <c r="KH292" s="27">
        <v>0</v>
      </c>
      <c r="KI292" s="25">
        <f t="shared" si="928"/>
        <v>1.4309999999999974</v>
      </c>
      <c r="KJ292" s="25">
        <f t="shared" si="1046"/>
        <v>1.4309999999999974</v>
      </c>
      <c r="KK292" s="25">
        <f t="shared" si="929"/>
        <v>0</v>
      </c>
      <c r="KL292" s="25">
        <f t="shared" si="930"/>
        <v>0</v>
      </c>
      <c r="KM292" s="25">
        <f t="shared" si="1047"/>
        <v>0</v>
      </c>
      <c r="KN292" s="25">
        <f t="shared" si="931"/>
        <v>0</v>
      </c>
      <c r="KO292" s="25">
        <f t="shared" si="932"/>
        <v>0</v>
      </c>
      <c r="KP292" s="25">
        <f t="shared" si="1048"/>
        <v>0</v>
      </c>
      <c r="KQ292" s="25">
        <f t="shared" si="933"/>
        <v>0</v>
      </c>
      <c r="KR292" s="25">
        <f t="shared" si="934"/>
        <v>0</v>
      </c>
      <c r="KS292" s="25">
        <f t="shared" si="1049"/>
        <v>0</v>
      </c>
      <c r="KT292" s="25">
        <f t="shared" si="935"/>
        <v>0</v>
      </c>
      <c r="KU292" s="25">
        <f t="shared" si="936"/>
        <v>0</v>
      </c>
      <c r="KV292" s="25">
        <f t="shared" si="1050"/>
        <v>0</v>
      </c>
      <c r="KW292" s="25">
        <f t="shared" si="863"/>
        <v>0.12</v>
      </c>
      <c r="KX292" s="25">
        <f t="shared" si="937"/>
        <v>0.12</v>
      </c>
      <c r="KY292" s="25">
        <f t="shared" si="1051"/>
        <v>0.12</v>
      </c>
      <c r="KZ292" s="25">
        <f t="shared" si="938"/>
        <v>0</v>
      </c>
      <c r="LA292" s="25">
        <f t="shared" si="939"/>
        <v>0</v>
      </c>
      <c r="LB292" s="25">
        <f t="shared" si="1052"/>
        <v>0</v>
      </c>
      <c r="LC292" s="25">
        <f t="shared" si="940"/>
        <v>0.88</v>
      </c>
      <c r="LD292" s="25">
        <f t="shared" si="941"/>
        <v>0.88</v>
      </c>
      <c r="LE292" s="25">
        <f t="shared" si="1053"/>
        <v>0.88</v>
      </c>
      <c r="LF292" s="25">
        <f t="shared" si="942"/>
        <v>0</v>
      </c>
      <c r="LG292" s="25">
        <f t="shared" si="943"/>
        <v>0</v>
      </c>
      <c r="LH292" s="25">
        <f t="shared" si="1054"/>
        <v>0</v>
      </c>
      <c r="LI292" s="25">
        <f t="shared" si="944"/>
        <v>0</v>
      </c>
      <c r="LJ292" s="25">
        <f t="shared" si="945"/>
        <v>0</v>
      </c>
      <c r="LK292" s="25">
        <f t="shared" si="1055"/>
        <v>0</v>
      </c>
      <c r="LL292" s="25">
        <f t="shared" si="946"/>
        <v>0</v>
      </c>
      <c r="LM292" s="25">
        <f t="shared" si="947"/>
        <v>0</v>
      </c>
      <c r="LN292" s="25">
        <f t="shared" si="1056"/>
        <v>0</v>
      </c>
      <c r="LO292" s="25">
        <f t="shared" si="948"/>
        <v>0</v>
      </c>
      <c r="LP292" s="25">
        <f t="shared" si="949"/>
        <v>0</v>
      </c>
      <c r="LQ292" s="25">
        <f t="shared" si="1057"/>
        <v>0</v>
      </c>
      <c r="LR292" s="25">
        <f t="shared" si="950"/>
        <v>0</v>
      </c>
      <c r="LS292" s="25">
        <f t="shared" si="951"/>
        <v>0</v>
      </c>
      <c r="LT292" s="25">
        <f t="shared" si="1058"/>
        <v>0</v>
      </c>
      <c r="LU292" s="25">
        <f t="shared" si="952"/>
        <v>0</v>
      </c>
      <c r="LV292" s="25">
        <f t="shared" si="953"/>
        <v>0</v>
      </c>
      <c r="LW292" s="25">
        <f t="shared" si="1059"/>
        <v>0</v>
      </c>
      <c r="LX292" s="25">
        <f t="shared" si="954"/>
        <v>0</v>
      </c>
      <c r="LY292" s="25">
        <f t="shared" si="955"/>
        <v>0</v>
      </c>
      <c r="LZ292" s="25">
        <f t="shared" si="1060"/>
        <v>0</v>
      </c>
      <c r="MA292" s="25">
        <f t="shared" si="956"/>
        <v>0</v>
      </c>
      <c r="MB292" s="25">
        <f t="shared" si="957"/>
        <v>0</v>
      </c>
      <c r="MC292" s="25">
        <f t="shared" si="1061"/>
        <v>0</v>
      </c>
      <c r="MD292" s="25">
        <f t="shared" si="958"/>
        <v>0</v>
      </c>
      <c r="ME292" s="25">
        <f t="shared" si="959"/>
        <v>0</v>
      </c>
      <c r="MF292" s="25">
        <f t="shared" si="1062"/>
        <v>0</v>
      </c>
      <c r="MG292" s="25">
        <f t="shared" si="960"/>
        <v>0</v>
      </c>
      <c r="MH292" s="25">
        <f t="shared" si="961"/>
        <v>0</v>
      </c>
      <c r="MI292" s="25">
        <f t="shared" si="1063"/>
        <v>0</v>
      </c>
      <c r="MJ292" s="25">
        <f t="shared" si="962"/>
        <v>0</v>
      </c>
      <c r="MK292" s="25">
        <f t="shared" si="963"/>
        <v>0</v>
      </c>
      <c r="ML292" s="25">
        <f t="shared" si="1064"/>
        <v>0</v>
      </c>
      <c r="MM292" s="25">
        <f t="shared" si="964"/>
        <v>0</v>
      </c>
      <c r="MN292" s="25">
        <f t="shared" si="965"/>
        <v>0</v>
      </c>
      <c r="MO292" s="25">
        <f t="shared" si="1065"/>
        <v>0</v>
      </c>
      <c r="MP292" s="25">
        <f t="shared" si="966"/>
        <v>0</v>
      </c>
      <c r="MQ292" s="25">
        <f t="shared" si="967"/>
        <v>0</v>
      </c>
      <c r="MR292" s="25">
        <f t="shared" si="1066"/>
        <v>0</v>
      </c>
      <c r="MS292" s="29">
        <v>1.2</v>
      </c>
      <c r="MT292" s="29">
        <v>0</v>
      </c>
      <c r="MU292" s="29">
        <v>1</v>
      </c>
      <c r="MV292" s="29">
        <v>1</v>
      </c>
      <c r="MW292" s="25">
        <f t="shared" si="968"/>
        <v>1.2</v>
      </c>
      <c r="MX292" s="25">
        <f t="shared" si="969"/>
        <v>1.66</v>
      </c>
      <c r="MY292" s="25">
        <f t="shared" si="970"/>
        <v>0</v>
      </c>
      <c r="MZ292" s="25">
        <f t="shared" si="971"/>
        <v>0</v>
      </c>
      <c r="NA292" s="25">
        <f t="shared" si="972"/>
        <v>1.2</v>
      </c>
      <c r="NB292" s="25">
        <f t="shared" si="973"/>
        <v>1.72</v>
      </c>
      <c r="NC292" s="25">
        <f t="shared" si="974"/>
        <v>0</v>
      </c>
      <c r="ND292" s="25">
        <f t="shared" si="975"/>
        <v>0</v>
      </c>
      <c r="NE292" s="25">
        <f t="shared" si="1067"/>
        <v>1.2</v>
      </c>
      <c r="NF292" s="25">
        <f t="shared" si="1067"/>
        <v>1.69</v>
      </c>
      <c r="NG292" s="25">
        <f t="shared" si="1067"/>
        <v>0</v>
      </c>
      <c r="NH292" s="25">
        <f t="shared" si="976"/>
        <v>0</v>
      </c>
      <c r="NI292" s="25">
        <f t="shared" si="977"/>
        <v>29.66</v>
      </c>
      <c r="NJ292" s="25">
        <f t="shared" si="978"/>
        <v>0</v>
      </c>
      <c r="NK292" s="25">
        <f t="shared" si="979"/>
        <v>29.66</v>
      </c>
      <c r="NL292" s="25">
        <f t="shared" si="980"/>
        <v>10.76</v>
      </c>
      <c r="NM292" s="25">
        <f t="shared" si="981"/>
        <v>0</v>
      </c>
      <c r="NN292" s="25">
        <f t="shared" si="1068"/>
        <v>10.76</v>
      </c>
      <c r="NO292" s="25">
        <f t="shared" si="982"/>
        <v>0</v>
      </c>
      <c r="NP292" s="25">
        <f t="shared" si="983"/>
        <v>0</v>
      </c>
      <c r="NQ292" s="25">
        <f t="shared" si="1069"/>
        <v>0</v>
      </c>
      <c r="NR292" s="25">
        <f t="shared" si="984"/>
        <v>0</v>
      </c>
      <c r="NS292" s="25">
        <f t="shared" si="985"/>
        <v>0</v>
      </c>
      <c r="NT292" s="25">
        <f t="shared" si="1070"/>
        <v>0</v>
      </c>
      <c r="NU292" s="25">
        <f t="shared" si="986"/>
        <v>0</v>
      </c>
      <c r="NV292" s="25">
        <f t="shared" si="987"/>
        <v>0</v>
      </c>
      <c r="NW292" s="25">
        <f t="shared" si="1071"/>
        <v>0</v>
      </c>
      <c r="NX292" s="25">
        <f t="shared" si="1072"/>
        <v>10.76</v>
      </c>
      <c r="NY292" s="25">
        <f t="shared" si="1072"/>
        <v>0</v>
      </c>
      <c r="NZ292" s="25">
        <f t="shared" si="1073"/>
        <v>10.76</v>
      </c>
      <c r="OA292" s="25">
        <f t="shared" si="1074"/>
        <v>18.899999999999999</v>
      </c>
      <c r="OB292" s="25">
        <f t="shared" si="1074"/>
        <v>0</v>
      </c>
      <c r="OC292" s="25">
        <f t="shared" si="1075"/>
        <v>18.899999999999999</v>
      </c>
      <c r="OD292" s="25">
        <f t="shared" si="1076"/>
        <v>10.76</v>
      </c>
      <c r="OE292" s="25">
        <f t="shared" si="1076"/>
        <v>0</v>
      </c>
      <c r="OF292" s="25">
        <f t="shared" si="1076"/>
        <v>10.76</v>
      </c>
      <c r="OG292" s="25">
        <f t="shared" si="988"/>
        <v>0</v>
      </c>
      <c r="OH292" s="25">
        <f t="shared" si="989"/>
        <v>0</v>
      </c>
      <c r="OI292" s="25">
        <f t="shared" si="990"/>
        <v>0</v>
      </c>
      <c r="OJ292" s="25">
        <f t="shared" si="991"/>
        <v>0</v>
      </c>
      <c r="OK292" s="25">
        <f t="shared" si="992"/>
        <v>0</v>
      </c>
      <c r="OL292" s="25">
        <f t="shared" si="993"/>
        <v>0</v>
      </c>
      <c r="OM292" s="25">
        <f t="shared" si="1077"/>
        <v>0</v>
      </c>
      <c r="ON292" s="25">
        <f t="shared" si="1077"/>
        <v>0</v>
      </c>
      <c r="OO292" s="25">
        <f t="shared" si="1077"/>
        <v>0</v>
      </c>
      <c r="OP292" s="25">
        <f t="shared" si="994"/>
        <v>0</v>
      </c>
      <c r="OQ292" s="25">
        <f t="shared" si="995"/>
        <v>0</v>
      </c>
      <c r="OR292" s="25">
        <f t="shared" si="1078"/>
        <v>0</v>
      </c>
      <c r="OS292" s="19">
        <v>536217.23</v>
      </c>
      <c r="OT292" s="19">
        <v>2371704.21</v>
      </c>
    </row>
    <row r="293" spans="1:410" ht="33" customHeight="1" x14ac:dyDescent="0.25">
      <c r="A293" s="18"/>
      <c r="B293" s="18" t="s">
        <v>1071</v>
      </c>
      <c r="C293" s="18">
        <v>1542.34</v>
      </c>
      <c r="D293" s="16" t="e">
        <f>_xlfn.IFNA(INDEX(#REF!,MATCH(E293,#REF!,0)),0)</f>
        <v>#REF!</v>
      </c>
      <c r="E293" s="18" t="s">
        <v>1106</v>
      </c>
      <c r="F293" s="16" t="s">
        <v>765</v>
      </c>
      <c r="G293" s="16" t="s">
        <v>766</v>
      </c>
      <c r="H293" s="16" t="s">
        <v>767</v>
      </c>
      <c r="I293" s="16" t="s">
        <v>768</v>
      </c>
      <c r="J293" s="16" t="s">
        <v>769</v>
      </c>
      <c r="K293" s="16" t="s">
        <v>770</v>
      </c>
      <c r="L293" s="16" t="s">
        <v>771</v>
      </c>
      <c r="M293" s="18">
        <v>1.64</v>
      </c>
      <c r="N293" s="18">
        <v>1.94</v>
      </c>
      <c r="O293" s="18">
        <v>2.04</v>
      </c>
      <c r="P293" s="18">
        <v>2.34</v>
      </c>
      <c r="Q293" s="18">
        <v>0.1</v>
      </c>
      <c r="R293" s="18">
        <v>1.8399999999999999</v>
      </c>
      <c r="S293" s="18">
        <v>2.14</v>
      </c>
      <c r="T293" s="18">
        <v>0.2</v>
      </c>
      <c r="U293" s="18">
        <v>0</v>
      </c>
      <c r="V293" s="18">
        <v>0</v>
      </c>
      <c r="W293" s="18">
        <v>0</v>
      </c>
      <c r="X293" s="18">
        <v>1.64</v>
      </c>
      <c r="Y293" s="18">
        <v>1.9</v>
      </c>
      <c r="Z293" s="20">
        <f t="shared" si="996"/>
        <v>2.1</v>
      </c>
      <c r="AA293" s="18">
        <v>0.22</v>
      </c>
      <c r="AB293" s="18">
        <v>0</v>
      </c>
      <c r="AC293" s="18">
        <v>0</v>
      </c>
      <c r="AD293" s="18">
        <v>0</v>
      </c>
      <c r="AE293" s="18">
        <v>0</v>
      </c>
      <c r="AF293" s="18">
        <v>0</v>
      </c>
      <c r="AG293" s="18">
        <v>1.2</v>
      </c>
      <c r="AH293" s="18">
        <v>1.5</v>
      </c>
      <c r="AI293" s="20">
        <f t="shared" si="997"/>
        <v>2.25</v>
      </c>
      <c r="AJ293" s="18">
        <v>0</v>
      </c>
      <c r="AK293" s="18">
        <v>0</v>
      </c>
      <c r="AL293" s="20">
        <f t="shared" si="998"/>
        <v>0</v>
      </c>
      <c r="AM293" s="18">
        <v>1.64</v>
      </c>
      <c r="AN293" s="18">
        <v>1.5</v>
      </c>
      <c r="AO293" s="18">
        <v>0.15</v>
      </c>
      <c r="AP293" s="18">
        <v>0.22</v>
      </c>
      <c r="AQ293" s="18">
        <v>1.64</v>
      </c>
      <c r="AR293" s="18">
        <v>1.72</v>
      </c>
      <c r="AS293" s="18">
        <v>0.12</v>
      </c>
      <c r="AT293" s="18">
        <v>0.11</v>
      </c>
      <c r="AU293" s="18">
        <v>0</v>
      </c>
      <c r="AV293" s="18">
        <v>1</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0</v>
      </c>
      <c r="BO293" s="18">
        <v>0</v>
      </c>
      <c r="BP293" s="18">
        <v>1</v>
      </c>
      <c r="BQ293" s="18">
        <v>0</v>
      </c>
      <c r="BR293" s="18">
        <v>0</v>
      </c>
      <c r="BS293" s="18">
        <v>0</v>
      </c>
      <c r="BT293" s="18">
        <v>0</v>
      </c>
      <c r="BU293" s="18">
        <v>0</v>
      </c>
      <c r="BV293" s="18">
        <v>0</v>
      </c>
      <c r="BW293" s="18">
        <v>0</v>
      </c>
      <c r="BX293" s="18">
        <v>0</v>
      </c>
      <c r="BY293" s="18">
        <v>0</v>
      </c>
      <c r="BZ293" s="18">
        <v>0</v>
      </c>
      <c r="CA293" s="16" t="e">
        <f>_xlfn.IFNA(IF(RIGHT(D293,2)="=G",0,INDEX(#REF!,MATCH(E293,#REF!,0))),0)</f>
        <v>#REF!</v>
      </c>
      <c r="CB293" s="16" t="s">
        <v>776</v>
      </c>
      <c r="CC293" s="18">
        <v>0</v>
      </c>
      <c r="CD293" s="18">
        <v>0</v>
      </c>
      <c r="CE293" s="18">
        <v>1.4</v>
      </c>
      <c r="CF293" s="18">
        <v>0.85</v>
      </c>
      <c r="CG293" s="18">
        <v>0.12</v>
      </c>
      <c r="CH293" s="18">
        <v>2</v>
      </c>
      <c r="CI293" s="16" t="s">
        <v>98</v>
      </c>
      <c r="CJ293" s="18">
        <v>0</v>
      </c>
      <c r="CK293" s="20">
        <f t="shared" si="864"/>
        <v>2.67</v>
      </c>
      <c r="CL293" s="20">
        <f t="shared" si="999"/>
        <v>2.67</v>
      </c>
      <c r="CM293" s="18">
        <v>38.75</v>
      </c>
      <c r="CN293" s="18">
        <v>37.79</v>
      </c>
      <c r="CO293" s="18">
        <v>36.951000000000001</v>
      </c>
      <c r="CP293" s="22">
        <f t="shared" si="865"/>
        <v>37.79</v>
      </c>
      <c r="CQ293" s="22">
        <f t="shared" si="866"/>
        <v>35.119999999999997</v>
      </c>
      <c r="CR293" s="22">
        <f t="shared" si="1000"/>
        <v>2.67</v>
      </c>
      <c r="CS293" s="22">
        <f t="shared" si="867"/>
        <v>35.22</v>
      </c>
      <c r="CT293" s="22">
        <f t="shared" si="868"/>
        <v>35.42</v>
      </c>
      <c r="CU293" s="18">
        <v>35.42</v>
      </c>
      <c r="CV293" s="22">
        <f t="shared" si="1001"/>
        <v>2.1</v>
      </c>
      <c r="CW293" s="22">
        <f t="shared" si="869"/>
        <v>0</v>
      </c>
      <c r="CX293" s="22">
        <f t="shared" si="870"/>
        <v>0</v>
      </c>
      <c r="CY293" s="22">
        <f t="shared" si="871"/>
        <v>37.520000000000003</v>
      </c>
      <c r="CZ293" s="22">
        <f t="shared" si="872"/>
        <v>37.67</v>
      </c>
      <c r="DA293" s="18">
        <v>37.79</v>
      </c>
      <c r="DB293" s="20">
        <f t="shared" si="1002"/>
        <v>2.67</v>
      </c>
      <c r="DC293" s="20">
        <f t="shared" si="1003"/>
        <v>0</v>
      </c>
      <c r="DD293" s="20">
        <f t="shared" si="1004"/>
        <v>2.67</v>
      </c>
      <c r="DE293" s="20">
        <f t="shared" si="873"/>
        <v>0.1</v>
      </c>
      <c r="DF293" s="20">
        <f t="shared" si="874"/>
        <v>0.2</v>
      </c>
      <c r="DG293" s="20">
        <f t="shared" si="875"/>
        <v>2.37</v>
      </c>
      <c r="DH293" s="20">
        <f t="shared" si="876"/>
        <v>0</v>
      </c>
      <c r="DI293" s="20">
        <f t="shared" si="877"/>
        <v>0</v>
      </c>
      <c r="DJ293" s="20">
        <f t="shared" si="878"/>
        <v>0</v>
      </c>
      <c r="DK293" s="20">
        <f t="shared" si="1005"/>
        <v>2.67</v>
      </c>
      <c r="DL293" s="20">
        <f t="shared" si="1006"/>
        <v>0</v>
      </c>
      <c r="DM293" s="20">
        <f t="shared" si="1007"/>
        <v>0</v>
      </c>
      <c r="DN293" s="20">
        <f t="shared" si="1008"/>
        <v>0</v>
      </c>
      <c r="DO293" s="18">
        <v>2.54</v>
      </c>
      <c r="DP293" s="18">
        <v>0</v>
      </c>
      <c r="DQ293" s="18">
        <v>1</v>
      </c>
      <c r="DR293" s="18">
        <v>1</v>
      </c>
      <c r="DS293" s="25">
        <f t="shared" si="1009"/>
        <v>2.54</v>
      </c>
      <c r="DT293" s="25">
        <f t="shared" si="1010"/>
        <v>0</v>
      </c>
      <c r="DU293" s="25">
        <f t="shared" si="1011"/>
        <v>6.78</v>
      </c>
      <c r="DV293" s="25">
        <f t="shared" si="1012"/>
        <v>0</v>
      </c>
      <c r="DW293" s="25">
        <f t="shared" si="1013"/>
        <v>6.78</v>
      </c>
      <c r="DX293" s="25">
        <f t="shared" si="1014"/>
        <v>13.83</v>
      </c>
      <c r="DY293" s="25">
        <f t="shared" si="1015"/>
        <v>0</v>
      </c>
      <c r="DZ293" s="25">
        <f t="shared" si="1016"/>
        <v>13.83</v>
      </c>
      <c r="EA293" s="25">
        <f t="shared" si="1017"/>
        <v>8.81</v>
      </c>
      <c r="EB293" s="25">
        <f t="shared" si="1018"/>
        <v>0</v>
      </c>
      <c r="EC293" s="25">
        <f t="shared" si="1019"/>
        <v>8.81</v>
      </c>
      <c r="ED293" s="25">
        <f t="shared" si="1020"/>
        <v>5.0199999999999996</v>
      </c>
      <c r="EE293" s="25">
        <f t="shared" si="1020"/>
        <v>0</v>
      </c>
      <c r="EF293" s="25">
        <f t="shared" si="1021"/>
        <v>5.0199999999999996</v>
      </c>
      <c r="EG293" s="25">
        <f t="shared" si="1022"/>
        <v>8.81</v>
      </c>
      <c r="EH293" s="25">
        <f t="shared" si="1022"/>
        <v>0</v>
      </c>
      <c r="EI293" s="25">
        <f t="shared" si="1023"/>
        <v>8.81</v>
      </c>
      <c r="EJ293" s="18">
        <v>1542.34</v>
      </c>
      <c r="EK293" s="18">
        <v>1542.37</v>
      </c>
      <c r="EL293" s="18" t="s">
        <v>1106</v>
      </c>
      <c r="EM293" s="18" t="s">
        <v>1107</v>
      </c>
      <c r="EN293" s="16" t="s">
        <v>774</v>
      </c>
      <c r="EO293" s="16" t="s">
        <v>1074</v>
      </c>
      <c r="EP293" s="16" t="e">
        <f>IF(OR(EN293="Cống tròn",EN293="Cống hộp",EN293="Ống nhựa"),INDEX(#REF!,MATCH(E293,#REF!,0)),IF(OR(EN293="Rãnh xây",EN293="Rãnh bê tông"),INDEX(#REF!,MATCH(E293,#REF!,0)),0))</f>
        <v>#REF!</v>
      </c>
      <c r="EQ293" s="18">
        <v>17.55</v>
      </c>
      <c r="ER293" s="18">
        <v>2.5</v>
      </c>
      <c r="ES293" s="25">
        <f t="shared" si="1024"/>
        <v>7</v>
      </c>
      <c r="ET293" s="1" t="e">
        <f>_xlfn.IFNA(IF(EN293="Cống tròn",INDEX(#REF!,MATCH(E293,#REF!,0)),IF(EN293="Cống hộp",INDEX(#REF!,MATCH(E293,#REF!,0)),EU293&amp;" ,"&amp;EV293)),0)</f>
        <v>#REF!</v>
      </c>
      <c r="EU293" s="16" t="s">
        <v>56</v>
      </c>
      <c r="EV293" s="16"/>
      <c r="EW293" s="16" t="e">
        <f>_xlfn.IFNA(INDEX(#REF!,MATCH(E293,#REF!,0)),0)</f>
        <v>#REF!</v>
      </c>
      <c r="EX293" s="16" t="s">
        <v>872</v>
      </c>
      <c r="EY293" s="18">
        <v>0.27</v>
      </c>
      <c r="EZ293" s="18">
        <v>0.7</v>
      </c>
      <c r="FA293" s="18">
        <v>0.12</v>
      </c>
      <c r="FB293" s="18">
        <v>3</v>
      </c>
      <c r="FC293" s="18">
        <v>3.7999999999999999E-2</v>
      </c>
      <c r="FD293" s="25">
        <f t="shared" si="879"/>
        <v>21</v>
      </c>
      <c r="FE293" s="25">
        <f t="shared" si="1025"/>
        <v>0.8</v>
      </c>
      <c r="FF293" s="18">
        <v>0.08</v>
      </c>
      <c r="FG293" s="18">
        <v>2</v>
      </c>
      <c r="FH293" s="18">
        <v>0.6</v>
      </c>
      <c r="FI293" s="25">
        <f t="shared" si="1026"/>
        <v>0.76</v>
      </c>
      <c r="FJ293" s="18">
        <v>0</v>
      </c>
      <c r="FK293" s="18">
        <v>0</v>
      </c>
      <c r="FL293" s="18">
        <v>0</v>
      </c>
      <c r="FM293" s="18">
        <v>0</v>
      </c>
      <c r="FN293" s="18">
        <v>0.12</v>
      </c>
      <c r="FO293" s="25">
        <f t="shared" si="1027"/>
        <v>0.88</v>
      </c>
      <c r="FP293" s="18">
        <v>1.4999999999999999E-2</v>
      </c>
      <c r="FQ293" s="18">
        <v>1</v>
      </c>
      <c r="FR293" s="25">
        <f t="shared" si="880"/>
        <v>6</v>
      </c>
      <c r="FS293" s="25">
        <f t="shared" si="881"/>
        <v>7.4999999999999997E-2</v>
      </c>
      <c r="FT293" s="25">
        <f t="shared" si="882"/>
        <v>15.074999999999999</v>
      </c>
      <c r="FU293" s="25">
        <f t="shared" si="883"/>
        <v>-2.4750000000000014</v>
      </c>
      <c r="FV293" s="25" t="str">
        <f t="shared" si="1028"/>
        <v>Thêm 01</v>
      </c>
      <c r="FW293" s="25">
        <f t="shared" si="1029"/>
        <v>0.04</v>
      </c>
      <c r="FX293" s="16"/>
      <c r="FY293" s="16"/>
      <c r="FZ293" s="16"/>
      <c r="GA293" s="16"/>
      <c r="GB293" s="19">
        <v>0</v>
      </c>
      <c r="GC293" s="19">
        <v>0</v>
      </c>
      <c r="GD293" s="19">
        <v>0</v>
      </c>
      <c r="GE293" s="19">
        <v>0</v>
      </c>
      <c r="GF293" s="19">
        <v>0</v>
      </c>
      <c r="GG293" s="19">
        <v>0</v>
      </c>
      <c r="GH293" s="19">
        <v>0</v>
      </c>
      <c r="GI293" s="19">
        <v>0</v>
      </c>
      <c r="GJ293" s="19">
        <v>0</v>
      </c>
      <c r="GK293" s="19">
        <v>0</v>
      </c>
      <c r="GL293" s="25">
        <f t="shared" si="884"/>
        <v>0</v>
      </c>
      <c r="GM293" s="25">
        <f t="shared" si="1030"/>
        <v>0</v>
      </c>
      <c r="GN293" s="19">
        <v>0</v>
      </c>
      <c r="GO293" s="19">
        <v>0</v>
      </c>
      <c r="GP293" s="19">
        <v>0</v>
      </c>
      <c r="GQ293" s="19">
        <v>0</v>
      </c>
      <c r="GR293" s="1" t="e">
        <f>_xlfn.IFNA(INDEX(#REF!,MATCH(E293,#REF!,0)),0)</f>
        <v>#REF!</v>
      </c>
      <c r="GS293" s="16"/>
      <c r="GT293" s="18">
        <v>0</v>
      </c>
      <c r="GU293" s="18">
        <v>0</v>
      </c>
      <c r="GV293" s="18">
        <v>0</v>
      </c>
      <c r="GW293" s="18">
        <v>0</v>
      </c>
      <c r="GX293" s="25">
        <f t="shared" si="885"/>
        <v>0</v>
      </c>
      <c r="GY293" s="25">
        <f t="shared" si="886"/>
        <v>0</v>
      </c>
      <c r="GZ293" s="25">
        <f t="shared" si="1031"/>
        <v>0</v>
      </c>
      <c r="HA293" s="1" t="e" cm="1">
        <f t="array" ref="HA293">INDEX(#REF!,MATCH(EJ293&amp;EK293&amp;HD293&amp;HE293&amp;HF293,#REF!&amp;#REF!&amp;#REF!&amp;#REF!&amp;#REF!,0))</f>
        <v>#REF!</v>
      </c>
      <c r="HB293" s="16"/>
      <c r="HC293" s="25">
        <f t="shared" si="1032"/>
        <v>0</v>
      </c>
      <c r="HD293" s="18">
        <v>0</v>
      </c>
      <c r="HE293" s="18">
        <v>0</v>
      </c>
      <c r="HF293" s="18">
        <v>0</v>
      </c>
      <c r="HG293" s="1" t="e" cm="1">
        <f t="array" ref="HG293">INDEX(#REF!,MATCH(EJ293&amp;EK293&amp;HJ293&amp;HK293&amp;HL293,#REF!&amp;#REF!&amp;#REF!&amp;#REF!&amp;#REF!,0))</f>
        <v>#REF!</v>
      </c>
      <c r="HH293" s="16"/>
      <c r="HI293" s="25">
        <f t="shared" si="1033"/>
        <v>0</v>
      </c>
      <c r="HJ293" s="25">
        <f t="shared" si="1034"/>
        <v>0</v>
      </c>
      <c r="HK293" s="19">
        <v>0</v>
      </c>
      <c r="HL293" s="19">
        <v>0</v>
      </c>
      <c r="HM293" s="18">
        <v>0.01</v>
      </c>
      <c r="HN293" s="18">
        <v>1</v>
      </c>
      <c r="HO293" s="25">
        <f t="shared" si="1035"/>
        <v>0</v>
      </c>
      <c r="HP293" s="25">
        <f t="shared" si="1036"/>
        <v>0</v>
      </c>
      <c r="HQ293" s="25">
        <f t="shared" si="1037"/>
        <v>0</v>
      </c>
      <c r="HR293" s="25">
        <f t="shared" si="1038"/>
        <v>0</v>
      </c>
      <c r="HS293" s="25">
        <f t="shared" si="1039"/>
        <v>0</v>
      </c>
      <c r="HT293" s="19">
        <v>0</v>
      </c>
      <c r="HU293" s="19">
        <v>0</v>
      </c>
      <c r="HV293" s="19">
        <v>0</v>
      </c>
      <c r="HW293" s="25">
        <f t="shared" si="1040"/>
        <v>0</v>
      </c>
      <c r="HX293" s="19">
        <v>0</v>
      </c>
      <c r="HY293" s="19">
        <v>0</v>
      </c>
      <c r="HZ293" s="18">
        <v>36.951000000000001</v>
      </c>
      <c r="IA293" s="20">
        <f>ROUND(IF(EN293="Cống tròn",IF(EN293="Cống tròn",IF(EU293="Không có móng",IQ293-FF293,IF(EU293="Đế",IP293-FN293,IF(OR(EU293="Móng bê tông",EU293="Móng bê tông kết hợp đế"),II293-FJ293,0))),0),IF(EN293="Cống hộp",IF(AND(EN293="Cống hộp",EU293="Không có móng"),IQ293-GF293,IF(AND(EN293="Cống hộp",EU293="Móng bê tông"),IJ293-GB293,0)),IF(OR(EN293="Rãnh xây",EN293="Rãnh bê tông"),IF(OR(EN293="Rãnh xây",EN293="Rãnh bê tông"),IK293-GB293,0),IF(EN293="Ống nhựa",IF(AND(EN293="Ống nhựa",EU293="Không đắp cát"),IQ293-HT293,IF(AND(EN293="Ống nhựa",EU293="Đắp cát"),IH293-HX293,0)),IF(EN293="Rãnh thang",IF(EN293="Rãnh thang",IF(EU293="Móng bê tông",#REF!-#REF!,IQ293),0),0))))),2)</f>
        <v>35.57</v>
      </c>
      <c r="IB293" s="20">
        <f t="shared" si="1041"/>
        <v>1.3810000000000002</v>
      </c>
      <c r="IC293" s="20">
        <f t="shared" si="887"/>
        <v>35.570000000000007</v>
      </c>
      <c r="ID293" s="20">
        <f t="shared" si="888"/>
        <v>0</v>
      </c>
      <c r="IE293" s="20">
        <f t="shared" si="889"/>
        <v>0</v>
      </c>
      <c r="IF293" s="20">
        <f t="shared" si="890"/>
        <v>0</v>
      </c>
      <c r="IG293" s="20">
        <f>IF(EN293="Rãnh thang",IF(AND(EN293="Rãnh thang",EU293="Móng bê tông"),IQ293-#REF!,0),IF(EN293="Ống nhựa",IF(AND(EN293="Ống nhựa",EU293="Đắp cát"),IQ293-HT293,0),IF(EN293="Cống tròn",IF(EN293="Cống tròn",IF(OR(EU293="Móng bê tông",EU293="Móng bê tông kết hợp đế"),IM293-FL293,0),0),IF(EN293="Cống hộp",IF(AND(EN293="Cống hộp",EU293="Móng bê tông"),IN293-GD293,0),IF(OR(EN293="Rãnh xây",EN293="Rãnh bê tông"),IF(AND(EN293="Rãnh xây",EU293="Móng bê tông"),IO293-GD293,IF(AND(EN293="Rãnh bê tông",EU293="Móng bê tông"),IO293-GD293,0)),0)))))</f>
        <v>0</v>
      </c>
      <c r="IH293" s="20">
        <f t="shared" si="891"/>
        <v>0</v>
      </c>
      <c r="II293" s="20">
        <f t="shared" si="892"/>
        <v>0</v>
      </c>
      <c r="IJ293" s="20">
        <f t="shared" si="893"/>
        <v>0</v>
      </c>
      <c r="IK293" s="20">
        <f t="shared" si="894"/>
        <v>0</v>
      </c>
      <c r="IL293" s="20">
        <f t="shared" si="895"/>
        <v>0</v>
      </c>
      <c r="IM293" s="20">
        <f t="shared" si="896"/>
        <v>0</v>
      </c>
      <c r="IN293" s="20">
        <f t="shared" si="897"/>
        <v>0</v>
      </c>
      <c r="IO293" s="20">
        <f t="shared" si="898"/>
        <v>0</v>
      </c>
      <c r="IP293" s="20">
        <f t="shared" si="899"/>
        <v>35.690000000000005</v>
      </c>
      <c r="IQ293" s="18">
        <v>35.770000000000003</v>
      </c>
      <c r="IR293" s="25">
        <f t="shared" si="1042"/>
        <v>0</v>
      </c>
      <c r="IS293" s="25">
        <f t="shared" si="900"/>
        <v>0</v>
      </c>
      <c r="IT293" s="25">
        <f t="shared" si="901"/>
        <v>0</v>
      </c>
      <c r="IU293" s="25">
        <f>ROUND(IF(EN293="Cống tròn",IF(EN293="Cống tròn",IV293+FF293,0),IF(EN293="Cống hộp",IF(EN293="Cống hộp",IV293+GP293,0),IF(OR(EN293="Rãnh xây",EN293="Rãnh bê tông"),IF(OR(EN293="Rãnh xây",EN293="Rãnh bê tông"),IV293+GP293,0),IF(EN293="ống nhựa",IF(EN293="Ống nhựa",IV293+HT293,0),IF(EN293="Rãnh thang",IF(EN293="Rãnh thang",IQ293+#REF!,0),0))))),2)</f>
        <v>36.4</v>
      </c>
      <c r="IV293" s="18">
        <v>36.32</v>
      </c>
      <c r="IW293" s="25">
        <f t="shared" si="902"/>
        <v>36.4</v>
      </c>
      <c r="IX293" s="25">
        <f t="shared" si="903"/>
        <v>0</v>
      </c>
      <c r="IY293" s="25">
        <f t="shared" si="904"/>
        <v>0</v>
      </c>
      <c r="IZ293" s="25">
        <f t="shared" si="905"/>
        <v>0</v>
      </c>
      <c r="JA293" s="25">
        <f t="shared" si="906"/>
        <v>0</v>
      </c>
      <c r="JB293" s="18">
        <v>36.951000000000001</v>
      </c>
      <c r="JC293" s="20">
        <f>ROUND(IF(EN293="Cống tròn",IF(EN293="Cống tròn",IF(EU293="Không có móng",JS293-FF293,IF(EU293="Đế",JR293-FN293,IF(OR(EU293="Móng bê tông",EU293="Móng bê tông kết hợp đế"),JK293-FJ293,0))),0),IF(EN293="Cống hộp",IF(AND(EN293="Cống hộp",EU293="Không có móng"),JS293-GF293,IF(AND(EN293="Cống hộp",EU293="Móng bê tông"),JL293-GB293,0)),IF(OR(EN293="Rãnh xây",EN293="Rãnh bê tông"),IF(OR(EN293="Rãnh xây",EN293="Rãnh bê tông"),JM293-GB293,0),IF(EN293="Ống nhựa",IF(AND(EN293="Ống nhựa",EU293="Không đắp cát"),JS293-HT293,IF(AND(EN293="Ống nhựa",EU293="Đắp cát"),JJ293-HX293,0)),IF(EN293="Rãnh thang",IF(EN293="Rãnh thang",IF(EU293="Móng bê tông",#REF!-#REF!,JS293),0),0))))),2)</f>
        <v>35.520000000000003</v>
      </c>
      <c r="JD293" s="20">
        <f t="shared" si="1043"/>
        <v>1.4309999999999974</v>
      </c>
      <c r="JE293" s="20">
        <f t="shared" si="907"/>
        <v>35.520000000000003</v>
      </c>
      <c r="JF293" s="20">
        <f t="shared" si="908"/>
        <v>0</v>
      </c>
      <c r="JG293" s="20">
        <f t="shared" si="909"/>
        <v>0</v>
      </c>
      <c r="JH293" s="20">
        <f t="shared" si="910"/>
        <v>0</v>
      </c>
      <c r="JI293" s="20">
        <f>IF(EN293="Rãnh thang",IF(AND(EN293="Rãnh thang",EU293="Móng bê tông"),JS293-#REF!,0),IF(EN293="Ống nhựa",IF(AND(EN293="Ống nhựa",EU293="Đắp cát"),JS293-HT293,0),IF(EN293="Cống tròn",IF(EN293="Cống tròn",IF(OR(EU293="Móng bê tông",EU293="Móng bê tông kết hợp đế"),JO293-FL293,0),0),IF(EN293="Cống hộp",IF(AND(EN293="Cống hộp",EU293="Móng bê tông"),JP293-GD293,0),IF(OR(EN293="Rãnh xây",EN293="Rãnh bê tông"),IF(AND(EN293="Rãnh xây",EU293="Móng bê tông"),JQ293-GD293,IF(AND(EN293="Rãnh bê tông",EU293="Móng bê tông"),JQ293-GD293,0)),0)))))</f>
        <v>0</v>
      </c>
      <c r="JJ293" s="20">
        <f t="shared" si="911"/>
        <v>0</v>
      </c>
      <c r="JK293" s="20">
        <f t="shared" si="912"/>
        <v>0</v>
      </c>
      <c r="JL293" s="20">
        <f t="shared" si="913"/>
        <v>0</v>
      </c>
      <c r="JM293" s="20">
        <f t="shared" si="914"/>
        <v>0</v>
      </c>
      <c r="JN293" s="20">
        <f t="shared" si="915"/>
        <v>0</v>
      </c>
      <c r="JO293" s="20">
        <f t="shared" si="916"/>
        <v>0</v>
      </c>
      <c r="JP293" s="20">
        <f t="shared" si="917"/>
        <v>0</v>
      </c>
      <c r="JQ293" s="20">
        <f t="shared" si="918"/>
        <v>0</v>
      </c>
      <c r="JR293" s="20">
        <f t="shared" si="919"/>
        <v>35.64</v>
      </c>
      <c r="JS293" s="26">
        <v>35.72</v>
      </c>
      <c r="JT293" s="25">
        <f t="shared" si="1044"/>
        <v>0</v>
      </c>
      <c r="JU293" s="25">
        <f t="shared" si="920"/>
        <v>0</v>
      </c>
      <c r="JV293" s="25">
        <f t="shared" si="921"/>
        <v>0</v>
      </c>
      <c r="JW293" s="25">
        <f>ROUND(IF(EN293="Cống tròn",IF(EN293="Cống tròn",JX293+FF293,0),IF(EN293="Cống hộp",IF(EN293="Cống hộp",JX293+GP293,0),IF(OR(EN293="Rãnh xây",EN293="Rãnh bê tông"),IF(OR(EN293="Rãnh xây",EN293="Rãnh bê tông"),JX293+GP293,0),IF(EN293="ống nhựa",IF(EN293="Ống nhựa",JX293+HT293,0),IF(EN293="Rãnh thang",IF(EN293="Rãnh thang",JS293+#REF!,0),0))))),2)</f>
        <v>36.4</v>
      </c>
      <c r="JX293" s="27">
        <v>36.32</v>
      </c>
      <c r="JY293" s="25">
        <f t="shared" si="922"/>
        <v>36.4</v>
      </c>
      <c r="JZ293" s="25">
        <f t="shared" si="923"/>
        <v>0</v>
      </c>
      <c r="KA293" s="25">
        <f t="shared" si="924"/>
        <v>0</v>
      </c>
      <c r="KB293" s="25">
        <f t="shared" si="925"/>
        <v>0</v>
      </c>
      <c r="KC293" s="25">
        <f t="shared" si="926"/>
        <v>0</v>
      </c>
      <c r="KD293" s="28" t="s">
        <v>98</v>
      </c>
      <c r="KE293" s="27">
        <v>0</v>
      </c>
      <c r="KF293" s="25">
        <f t="shared" si="927"/>
        <v>1.3810000000000002</v>
      </c>
      <c r="KG293" s="25">
        <f t="shared" si="1045"/>
        <v>1.3810000000000002</v>
      </c>
      <c r="KH293" s="27">
        <v>0</v>
      </c>
      <c r="KI293" s="25">
        <f t="shared" si="928"/>
        <v>1.4309999999999974</v>
      </c>
      <c r="KJ293" s="25">
        <f t="shared" si="1046"/>
        <v>1.4309999999999974</v>
      </c>
      <c r="KK293" s="25">
        <f t="shared" si="929"/>
        <v>0</v>
      </c>
      <c r="KL293" s="25">
        <f t="shared" si="930"/>
        <v>0</v>
      </c>
      <c r="KM293" s="25">
        <f t="shared" si="1047"/>
        <v>0</v>
      </c>
      <c r="KN293" s="25">
        <f t="shared" si="931"/>
        <v>0</v>
      </c>
      <c r="KO293" s="25">
        <f t="shared" si="932"/>
        <v>0</v>
      </c>
      <c r="KP293" s="25">
        <f t="shared" si="1048"/>
        <v>0</v>
      </c>
      <c r="KQ293" s="25">
        <f t="shared" si="933"/>
        <v>0</v>
      </c>
      <c r="KR293" s="25">
        <f t="shared" si="934"/>
        <v>0</v>
      </c>
      <c r="KS293" s="25">
        <f t="shared" si="1049"/>
        <v>0</v>
      </c>
      <c r="KT293" s="25">
        <f t="shared" si="935"/>
        <v>0</v>
      </c>
      <c r="KU293" s="25">
        <f t="shared" si="936"/>
        <v>0</v>
      </c>
      <c r="KV293" s="25">
        <f t="shared" si="1050"/>
        <v>0</v>
      </c>
      <c r="KW293" s="25">
        <f t="shared" si="863"/>
        <v>0.12</v>
      </c>
      <c r="KX293" s="25">
        <f t="shared" si="937"/>
        <v>0.12</v>
      </c>
      <c r="KY293" s="25">
        <f t="shared" si="1051"/>
        <v>0.12</v>
      </c>
      <c r="KZ293" s="25">
        <f t="shared" si="938"/>
        <v>0</v>
      </c>
      <c r="LA293" s="25">
        <f t="shared" si="939"/>
        <v>0</v>
      </c>
      <c r="LB293" s="25">
        <f t="shared" si="1052"/>
        <v>0</v>
      </c>
      <c r="LC293" s="25">
        <f t="shared" si="940"/>
        <v>0.88</v>
      </c>
      <c r="LD293" s="25">
        <f t="shared" si="941"/>
        <v>0.88</v>
      </c>
      <c r="LE293" s="25">
        <f t="shared" si="1053"/>
        <v>0.88</v>
      </c>
      <c r="LF293" s="25">
        <f t="shared" si="942"/>
        <v>0</v>
      </c>
      <c r="LG293" s="25">
        <f t="shared" si="943"/>
        <v>0</v>
      </c>
      <c r="LH293" s="25">
        <f t="shared" si="1054"/>
        <v>0</v>
      </c>
      <c r="LI293" s="25">
        <f t="shared" si="944"/>
        <v>0</v>
      </c>
      <c r="LJ293" s="25">
        <f t="shared" si="945"/>
        <v>0</v>
      </c>
      <c r="LK293" s="25">
        <f t="shared" si="1055"/>
        <v>0</v>
      </c>
      <c r="LL293" s="25">
        <f t="shared" si="946"/>
        <v>0</v>
      </c>
      <c r="LM293" s="25">
        <f t="shared" si="947"/>
        <v>0</v>
      </c>
      <c r="LN293" s="25">
        <f t="shared" si="1056"/>
        <v>0</v>
      </c>
      <c r="LO293" s="25">
        <f t="shared" si="948"/>
        <v>0</v>
      </c>
      <c r="LP293" s="25">
        <f t="shared" si="949"/>
        <v>0</v>
      </c>
      <c r="LQ293" s="25">
        <f t="shared" si="1057"/>
        <v>0</v>
      </c>
      <c r="LR293" s="25">
        <f t="shared" si="950"/>
        <v>0</v>
      </c>
      <c r="LS293" s="25">
        <f t="shared" si="951"/>
        <v>0</v>
      </c>
      <c r="LT293" s="25">
        <f t="shared" si="1058"/>
        <v>0</v>
      </c>
      <c r="LU293" s="25">
        <f t="shared" si="952"/>
        <v>0</v>
      </c>
      <c r="LV293" s="25">
        <f t="shared" si="953"/>
        <v>0</v>
      </c>
      <c r="LW293" s="25">
        <f t="shared" si="1059"/>
        <v>0</v>
      </c>
      <c r="LX293" s="25">
        <f t="shared" si="954"/>
        <v>0</v>
      </c>
      <c r="LY293" s="25">
        <f t="shared" si="955"/>
        <v>0</v>
      </c>
      <c r="LZ293" s="25">
        <f t="shared" si="1060"/>
        <v>0</v>
      </c>
      <c r="MA293" s="25">
        <f t="shared" si="956"/>
        <v>0</v>
      </c>
      <c r="MB293" s="25">
        <f t="shared" si="957"/>
        <v>0</v>
      </c>
      <c r="MC293" s="25">
        <f t="shared" si="1061"/>
        <v>0</v>
      </c>
      <c r="MD293" s="25">
        <f t="shared" si="958"/>
        <v>0</v>
      </c>
      <c r="ME293" s="25">
        <f t="shared" si="959"/>
        <v>0</v>
      </c>
      <c r="MF293" s="25">
        <f t="shared" si="1062"/>
        <v>0</v>
      </c>
      <c r="MG293" s="25">
        <f t="shared" si="960"/>
        <v>0</v>
      </c>
      <c r="MH293" s="25">
        <f t="shared" si="961"/>
        <v>0</v>
      </c>
      <c r="MI293" s="25">
        <f t="shared" si="1063"/>
        <v>0</v>
      </c>
      <c r="MJ293" s="25">
        <f t="shared" si="962"/>
        <v>0</v>
      </c>
      <c r="MK293" s="25">
        <f t="shared" si="963"/>
        <v>0</v>
      </c>
      <c r="ML293" s="25">
        <f t="shared" si="1064"/>
        <v>0</v>
      </c>
      <c r="MM293" s="25">
        <f t="shared" si="964"/>
        <v>0</v>
      </c>
      <c r="MN293" s="25">
        <f t="shared" si="965"/>
        <v>0</v>
      </c>
      <c r="MO293" s="25">
        <f t="shared" si="1065"/>
        <v>0</v>
      </c>
      <c r="MP293" s="25">
        <f t="shared" si="966"/>
        <v>0</v>
      </c>
      <c r="MQ293" s="25">
        <f t="shared" si="967"/>
        <v>0</v>
      </c>
      <c r="MR293" s="25">
        <f t="shared" si="1066"/>
        <v>0</v>
      </c>
      <c r="MS293" s="29">
        <v>1.2</v>
      </c>
      <c r="MT293" s="29">
        <v>0</v>
      </c>
      <c r="MU293" s="29">
        <v>1</v>
      </c>
      <c r="MV293" s="29">
        <v>1</v>
      </c>
      <c r="MW293" s="25">
        <f t="shared" si="968"/>
        <v>1.2</v>
      </c>
      <c r="MX293" s="25">
        <f t="shared" si="969"/>
        <v>1.66</v>
      </c>
      <c r="MY293" s="25">
        <f t="shared" si="970"/>
        <v>0</v>
      </c>
      <c r="MZ293" s="25">
        <f t="shared" si="971"/>
        <v>0</v>
      </c>
      <c r="NA293" s="25">
        <f t="shared" si="972"/>
        <v>1.2</v>
      </c>
      <c r="NB293" s="25">
        <f t="shared" si="973"/>
        <v>1.72</v>
      </c>
      <c r="NC293" s="25">
        <f t="shared" si="974"/>
        <v>0</v>
      </c>
      <c r="ND293" s="25">
        <f t="shared" si="975"/>
        <v>0</v>
      </c>
      <c r="NE293" s="25">
        <f t="shared" si="1067"/>
        <v>1.2</v>
      </c>
      <c r="NF293" s="25">
        <f t="shared" si="1067"/>
        <v>1.69</v>
      </c>
      <c r="NG293" s="25">
        <f t="shared" si="1067"/>
        <v>0</v>
      </c>
      <c r="NH293" s="25">
        <f t="shared" si="976"/>
        <v>0</v>
      </c>
      <c r="NI293" s="25">
        <f t="shared" si="977"/>
        <v>29.66</v>
      </c>
      <c r="NJ293" s="25">
        <f t="shared" si="978"/>
        <v>0</v>
      </c>
      <c r="NK293" s="25">
        <f t="shared" si="979"/>
        <v>29.66</v>
      </c>
      <c r="NL293" s="25">
        <f t="shared" si="980"/>
        <v>10.76</v>
      </c>
      <c r="NM293" s="25">
        <f t="shared" si="981"/>
        <v>0</v>
      </c>
      <c r="NN293" s="25">
        <f t="shared" si="1068"/>
        <v>10.76</v>
      </c>
      <c r="NO293" s="25">
        <f t="shared" si="982"/>
        <v>0</v>
      </c>
      <c r="NP293" s="25">
        <f t="shared" si="983"/>
        <v>0</v>
      </c>
      <c r="NQ293" s="25">
        <f t="shared" si="1069"/>
        <v>0</v>
      </c>
      <c r="NR293" s="25">
        <f t="shared" si="984"/>
        <v>0</v>
      </c>
      <c r="NS293" s="25">
        <f t="shared" si="985"/>
        <v>0</v>
      </c>
      <c r="NT293" s="25">
        <f t="shared" si="1070"/>
        <v>0</v>
      </c>
      <c r="NU293" s="25">
        <f t="shared" si="986"/>
        <v>0</v>
      </c>
      <c r="NV293" s="25">
        <f t="shared" si="987"/>
        <v>0</v>
      </c>
      <c r="NW293" s="25">
        <f t="shared" si="1071"/>
        <v>0</v>
      </c>
      <c r="NX293" s="25">
        <f t="shared" si="1072"/>
        <v>10.76</v>
      </c>
      <c r="NY293" s="25">
        <f t="shared" si="1072"/>
        <v>0</v>
      </c>
      <c r="NZ293" s="25">
        <f t="shared" si="1073"/>
        <v>10.76</v>
      </c>
      <c r="OA293" s="25">
        <f t="shared" si="1074"/>
        <v>18.899999999999999</v>
      </c>
      <c r="OB293" s="25">
        <f t="shared" si="1074"/>
        <v>0</v>
      </c>
      <c r="OC293" s="25">
        <f t="shared" si="1075"/>
        <v>18.899999999999999</v>
      </c>
      <c r="OD293" s="25">
        <f t="shared" si="1076"/>
        <v>10.76</v>
      </c>
      <c r="OE293" s="25">
        <f t="shared" si="1076"/>
        <v>0</v>
      </c>
      <c r="OF293" s="25">
        <f t="shared" si="1076"/>
        <v>10.76</v>
      </c>
      <c r="OG293" s="25">
        <f t="shared" si="988"/>
        <v>0</v>
      </c>
      <c r="OH293" s="25">
        <f t="shared" si="989"/>
        <v>0</v>
      </c>
      <c r="OI293" s="25">
        <f t="shared" si="990"/>
        <v>0</v>
      </c>
      <c r="OJ293" s="25">
        <f t="shared" si="991"/>
        <v>0</v>
      </c>
      <c r="OK293" s="25">
        <f t="shared" si="992"/>
        <v>0</v>
      </c>
      <c r="OL293" s="25">
        <f t="shared" si="993"/>
        <v>0</v>
      </c>
      <c r="OM293" s="25">
        <f t="shared" si="1077"/>
        <v>0</v>
      </c>
      <c r="ON293" s="25">
        <f t="shared" si="1077"/>
        <v>0</v>
      </c>
      <c r="OO293" s="25">
        <f t="shared" si="1077"/>
        <v>0</v>
      </c>
      <c r="OP293" s="25">
        <f t="shared" si="994"/>
        <v>0</v>
      </c>
      <c r="OQ293" s="25">
        <f t="shared" si="995"/>
        <v>0</v>
      </c>
      <c r="OR293" s="25">
        <f t="shared" si="1078"/>
        <v>0</v>
      </c>
      <c r="OS293" s="19">
        <v>536217.23</v>
      </c>
      <c r="OT293" s="19">
        <v>2371665.5099999998</v>
      </c>
    </row>
    <row r="294" spans="1:410" ht="33" customHeight="1" x14ac:dyDescent="0.25">
      <c r="A294" s="18"/>
      <c r="B294" s="18" t="s">
        <v>1071</v>
      </c>
      <c r="C294" s="18">
        <v>1503.63</v>
      </c>
      <c r="D294" s="16" t="e">
        <f>_xlfn.IFNA(INDEX(#REF!,MATCH(E294,#REF!,0)),0)</f>
        <v>#REF!</v>
      </c>
      <c r="E294" s="18" t="s">
        <v>1108</v>
      </c>
      <c r="F294" s="16" t="s">
        <v>765</v>
      </c>
      <c r="G294" s="16" t="s">
        <v>766</v>
      </c>
      <c r="H294" s="16" t="s">
        <v>767</v>
      </c>
      <c r="I294" s="16" t="s">
        <v>768</v>
      </c>
      <c r="J294" s="16" t="s">
        <v>769</v>
      </c>
      <c r="K294" s="16" t="s">
        <v>770</v>
      </c>
      <c r="L294" s="16" t="s">
        <v>771</v>
      </c>
      <c r="M294" s="18">
        <v>1.64</v>
      </c>
      <c r="N294" s="18">
        <v>1.94</v>
      </c>
      <c r="O294" s="18">
        <v>2.04</v>
      </c>
      <c r="P294" s="18">
        <v>2.34</v>
      </c>
      <c r="Q294" s="18">
        <v>0.1</v>
      </c>
      <c r="R294" s="18">
        <v>1.8399999999999999</v>
      </c>
      <c r="S294" s="18">
        <v>2.14</v>
      </c>
      <c r="T294" s="18">
        <v>0.2</v>
      </c>
      <c r="U294" s="18">
        <v>0</v>
      </c>
      <c r="V294" s="18">
        <v>0</v>
      </c>
      <c r="W294" s="18">
        <v>0</v>
      </c>
      <c r="X294" s="18">
        <v>1.64</v>
      </c>
      <c r="Y294" s="18">
        <v>1.9</v>
      </c>
      <c r="Z294" s="20">
        <f t="shared" si="996"/>
        <v>2.1</v>
      </c>
      <c r="AA294" s="18">
        <v>0.22</v>
      </c>
      <c r="AB294" s="18">
        <v>0</v>
      </c>
      <c r="AC294" s="18">
        <v>0</v>
      </c>
      <c r="AD294" s="18">
        <v>0</v>
      </c>
      <c r="AE294" s="18">
        <v>0</v>
      </c>
      <c r="AF294" s="18">
        <v>0</v>
      </c>
      <c r="AG294" s="18">
        <v>1.2</v>
      </c>
      <c r="AH294" s="18">
        <v>1.5</v>
      </c>
      <c r="AI294" s="20">
        <f t="shared" si="997"/>
        <v>2.25</v>
      </c>
      <c r="AJ294" s="18">
        <v>0</v>
      </c>
      <c r="AK294" s="18">
        <v>0</v>
      </c>
      <c r="AL294" s="20">
        <f t="shared" si="998"/>
        <v>0</v>
      </c>
      <c r="AM294" s="18">
        <v>1.64</v>
      </c>
      <c r="AN294" s="18">
        <v>1.5</v>
      </c>
      <c r="AO294" s="18">
        <v>0.15</v>
      </c>
      <c r="AP294" s="18">
        <v>0.22</v>
      </c>
      <c r="AQ294" s="18">
        <v>1.64</v>
      </c>
      <c r="AR294" s="18">
        <v>1.72</v>
      </c>
      <c r="AS294" s="18">
        <v>0.12</v>
      </c>
      <c r="AT294" s="18">
        <v>0.11</v>
      </c>
      <c r="AU294" s="18">
        <v>0</v>
      </c>
      <c r="AV294" s="18">
        <v>1</v>
      </c>
      <c r="AW294" s="18">
        <v>0</v>
      </c>
      <c r="AX294" s="18">
        <v>0</v>
      </c>
      <c r="AY294" s="18">
        <v>0</v>
      </c>
      <c r="AZ294" s="18">
        <v>0</v>
      </c>
      <c r="BA294" s="18">
        <v>0</v>
      </c>
      <c r="BB294" s="18">
        <v>0</v>
      </c>
      <c r="BC294" s="18">
        <v>0</v>
      </c>
      <c r="BD294" s="18">
        <v>0</v>
      </c>
      <c r="BE294" s="18">
        <v>0</v>
      </c>
      <c r="BF294" s="18">
        <v>0</v>
      </c>
      <c r="BG294" s="18">
        <v>0</v>
      </c>
      <c r="BH294" s="18">
        <v>0</v>
      </c>
      <c r="BI294" s="18">
        <v>0</v>
      </c>
      <c r="BJ294" s="18">
        <v>0</v>
      </c>
      <c r="BK294" s="18">
        <v>0</v>
      </c>
      <c r="BL294" s="18">
        <v>0</v>
      </c>
      <c r="BM294" s="18">
        <v>0</v>
      </c>
      <c r="BN294" s="18">
        <v>0</v>
      </c>
      <c r="BO294" s="18">
        <v>0</v>
      </c>
      <c r="BP294" s="18">
        <v>1</v>
      </c>
      <c r="BQ294" s="18">
        <v>0</v>
      </c>
      <c r="BR294" s="18">
        <v>0</v>
      </c>
      <c r="BS294" s="18">
        <v>0</v>
      </c>
      <c r="BT294" s="18">
        <v>0</v>
      </c>
      <c r="BU294" s="18">
        <v>0</v>
      </c>
      <c r="BV294" s="18">
        <v>0</v>
      </c>
      <c r="BW294" s="18">
        <v>0</v>
      </c>
      <c r="BX294" s="18">
        <v>0</v>
      </c>
      <c r="BY294" s="18">
        <v>0</v>
      </c>
      <c r="BZ294" s="18">
        <v>0</v>
      </c>
      <c r="CA294" s="16" t="e">
        <f>_xlfn.IFNA(IF(RIGHT(D294,2)="=G",0,INDEX(#REF!,MATCH(E294,#REF!,0))),0)</f>
        <v>#REF!</v>
      </c>
      <c r="CB294" s="16" t="s">
        <v>776</v>
      </c>
      <c r="CC294" s="18">
        <v>0</v>
      </c>
      <c r="CD294" s="18">
        <v>0</v>
      </c>
      <c r="CE294" s="18">
        <v>1.4</v>
      </c>
      <c r="CF294" s="18">
        <v>0.85</v>
      </c>
      <c r="CG294" s="18">
        <v>0.12</v>
      </c>
      <c r="CH294" s="18">
        <v>2</v>
      </c>
      <c r="CI294" s="16" t="s">
        <v>98</v>
      </c>
      <c r="CJ294" s="18">
        <v>0</v>
      </c>
      <c r="CK294" s="20">
        <f t="shared" si="864"/>
        <v>1.83</v>
      </c>
      <c r="CL294" s="20">
        <f t="shared" si="999"/>
        <v>1.83</v>
      </c>
      <c r="CM294" s="18">
        <v>26.41</v>
      </c>
      <c r="CN294" s="18">
        <v>37.75</v>
      </c>
      <c r="CO294" s="18">
        <v>36.911000000000001</v>
      </c>
      <c r="CP294" s="22">
        <f t="shared" si="865"/>
        <v>36.909999999999997</v>
      </c>
      <c r="CQ294" s="22">
        <f t="shared" si="866"/>
        <v>35.08</v>
      </c>
      <c r="CR294" s="22">
        <f t="shared" si="1000"/>
        <v>1.83</v>
      </c>
      <c r="CS294" s="22">
        <f t="shared" si="867"/>
        <v>35.18</v>
      </c>
      <c r="CT294" s="22">
        <f t="shared" si="868"/>
        <v>35.380000000000003</v>
      </c>
      <c r="CU294" s="18">
        <v>35.380000000000003</v>
      </c>
      <c r="CV294" s="22">
        <f t="shared" si="1001"/>
        <v>2.1</v>
      </c>
      <c r="CW294" s="22">
        <f t="shared" si="869"/>
        <v>0</v>
      </c>
      <c r="CX294" s="22">
        <f t="shared" si="870"/>
        <v>0</v>
      </c>
      <c r="CY294" s="22">
        <f t="shared" si="871"/>
        <v>37.479999999999997</v>
      </c>
      <c r="CZ294" s="22">
        <f t="shared" si="872"/>
        <v>37.630000000000003</v>
      </c>
      <c r="DA294" s="18">
        <v>37.75</v>
      </c>
      <c r="DB294" s="20">
        <f t="shared" si="1002"/>
        <v>2.67</v>
      </c>
      <c r="DC294" s="20">
        <f t="shared" si="1003"/>
        <v>0.84</v>
      </c>
      <c r="DD294" s="20">
        <f t="shared" si="1004"/>
        <v>1.83</v>
      </c>
      <c r="DE294" s="20">
        <f t="shared" si="873"/>
        <v>0.1</v>
      </c>
      <c r="DF294" s="20">
        <f t="shared" si="874"/>
        <v>0.2</v>
      </c>
      <c r="DG294" s="20">
        <f t="shared" si="875"/>
        <v>1.53</v>
      </c>
      <c r="DH294" s="20">
        <f t="shared" si="876"/>
        <v>0</v>
      </c>
      <c r="DI294" s="20">
        <f t="shared" si="877"/>
        <v>0</v>
      </c>
      <c r="DJ294" s="20">
        <f t="shared" si="878"/>
        <v>0</v>
      </c>
      <c r="DK294" s="20">
        <f t="shared" si="1005"/>
        <v>1.83</v>
      </c>
      <c r="DL294" s="20">
        <f t="shared" si="1006"/>
        <v>0</v>
      </c>
      <c r="DM294" s="20">
        <f t="shared" si="1007"/>
        <v>0</v>
      </c>
      <c r="DN294" s="20">
        <f t="shared" si="1008"/>
        <v>0</v>
      </c>
      <c r="DO294" s="18">
        <v>2.54</v>
      </c>
      <c r="DP294" s="18">
        <v>0</v>
      </c>
      <c r="DQ294" s="18">
        <v>1</v>
      </c>
      <c r="DR294" s="18">
        <v>1</v>
      </c>
      <c r="DS294" s="25">
        <f t="shared" si="1009"/>
        <v>2.54</v>
      </c>
      <c r="DT294" s="25">
        <f t="shared" si="1010"/>
        <v>0</v>
      </c>
      <c r="DU294" s="25">
        <f t="shared" si="1011"/>
        <v>4.6500000000000004</v>
      </c>
      <c r="DV294" s="25">
        <f t="shared" si="1012"/>
        <v>0</v>
      </c>
      <c r="DW294" s="25">
        <f t="shared" si="1013"/>
        <v>4.6500000000000004</v>
      </c>
      <c r="DX294" s="25">
        <f t="shared" si="1014"/>
        <v>9.49</v>
      </c>
      <c r="DY294" s="25">
        <f t="shared" si="1015"/>
        <v>0</v>
      </c>
      <c r="DZ294" s="25">
        <f t="shared" si="1016"/>
        <v>9.49</v>
      </c>
      <c r="EA294" s="25">
        <f t="shared" si="1017"/>
        <v>6.13</v>
      </c>
      <c r="EB294" s="25">
        <f t="shared" si="1018"/>
        <v>0</v>
      </c>
      <c r="EC294" s="25">
        <f t="shared" si="1019"/>
        <v>6.13</v>
      </c>
      <c r="ED294" s="25">
        <f t="shared" si="1020"/>
        <v>3.36</v>
      </c>
      <c r="EE294" s="25">
        <f t="shared" si="1020"/>
        <v>0</v>
      </c>
      <c r="EF294" s="25">
        <f t="shared" si="1021"/>
        <v>3.36</v>
      </c>
      <c r="EG294" s="25">
        <f t="shared" si="1022"/>
        <v>6.13</v>
      </c>
      <c r="EH294" s="25">
        <f t="shared" si="1022"/>
        <v>0</v>
      </c>
      <c r="EI294" s="25">
        <f t="shared" si="1023"/>
        <v>6.13</v>
      </c>
      <c r="EJ294" s="18">
        <v>1503.63</v>
      </c>
      <c r="EK294" s="18">
        <v>1503.67</v>
      </c>
      <c r="EL294" s="18" t="s">
        <v>1108</v>
      </c>
      <c r="EM294" s="18" t="s">
        <v>1109</v>
      </c>
      <c r="EN294" s="16" t="s">
        <v>774</v>
      </c>
      <c r="EO294" s="16" t="s">
        <v>1074</v>
      </c>
      <c r="EP294" s="16" t="e">
        <f>IF(OR(EN294="Cống tròn",EN294="Cống hộp",EN294="Ống nhựa"),INDEX(#REF!,MATCH(E294,#REF!,0)),IF(OR(EN294="Rãnh xây",EN294="Rãnh bê tông"),INDEX(#REF!,MATCH(E294,#REF!,0)),0))</f>
        <v>#REF!</v>
      </c>
      <c r="EQ294" s="18">
        <v>17.55</v>
      </c>
      <c r="ER294" s="18">
        <v>2.5</v>
      </c>
      <c r="ES294" s="25">
        <f t="shared" si="1024"/>
        <v>7</v>
      </c>
      <c r="ET294" s="1" t="e">
        <f>_xlfn.IFNA(IF(EN294="Cống tròn",INDEX(#REF!,MATCH(E294,#REF!,0)),IF(EN294="Cống hộp",INDEX(#REF!,MATCH(E294,#REF!,0)),EU294&amp;" ,"&amp;EV294)),0)</f>
        <v>#REF!</v>
      </c>
      <c r="EU294" s="16" t="s">
        <v>56</v>
      </c>
      <c r="EV294" s="16"/>
      <c r="EW294" s="16" t="e">
        <f>_xlfn.IFNA(INDEX(#REF!,MATCH(E294,#REF!,0)),0)</f>
        <v>#REF!</v>
      </c>
      <c r="EX294" s="16" t="s">
        <v>872</v>
      </c>
      <c r="EY294" s="18">
        <v>0.27</v>
      </c>
      <c r="EZ294" s="18">
        <v>0.7</v>
      </c>
      <c r="FA294" s="18">
        <v>0.12</v>
      </c>
      <c r="FB294" s="18">
        <v>3</v>
      </c>
      <c r="FC294" s="18">
        <v>3.7999999999999999E-2</v>
      </c>
      <c r="FD294" s="25">
        <f t="shared" si="879"/>
        <v>21</v>
      </c>
      <c r="FE294" s="25">
        <f t="shared" si="1025"/>
        <v>0.8</v>
      </c>
      <c r="FF294" s="18">
        <v>0.08</v>
      </c>
      <c r="FG294" s="18">
        <v>2</v>
      </c>
      <c r="FH294" s="18">
        <v>0.6</v>
      </c>
      <c r="FI294" s="25">
        <f t="shared" si="1026"/>
        <v>0.76</v>
      </c>
      <c r="FJ294" s="18">
        <v>0</v>
      </c>
      <c r="FK294" s="18">
        <v>0</v>
      </c>
      <c r="FL294" s="18">
        <v>0</v>
      </c>
      <c r="FM294" s="18">
        <v>0</v>
      </c>
      <c r="FN294" s="18">
        <v>0.12</v>
      </c>
      <c r="FO294" s="25">
        <f t="shared" si="1027"/>
        <v>0.88</v>
      </c>
      <c r="FP294" s="18">
        <v>1.4999999999999999E-2</v>
      </c>
      <c r="FQ294" s="18">
        <v>1</v>
      </c>
      <c r="FR294" s="25">
        <f t="shared" si="880"/>
        <v>6</v>
      </c>
      <c r="FS294" s="25">
        <f t="shared" si="881"/>
        <v>7.4999999999999997E-2</v>
      </c>
      <c r="FT294" s="25">
        <f t="shared" si="882"/>
        <v>15.074999999999999</v>
      </c>
      <c r="FU294" s="25">
        <f t="shared" si="883"/>
        <v>-2.4750000000000014</v>
      </c>
      <c r="FV294" s="25" t="str">
        <f t="shared" si="1028"/>
        <v>Thêm 01</v>
      </c>
      <c r="FW294" s="25">
        <f t="shared" si="1029"/>
        <v>0.04</v>
      </c>
      <c r="FX294" s="16"/>
      <c r="FY294" s="16"/>
      <c r="FZ294" s="16"/>
      <c r="GA294" s="16"/>
      <c r="GB294" s="19">
        <v>0</v>
      </c>
      <c r="GC294" s="19">
        <v>0</v>
      </c>
      <c r="GD294" s="19">
        <v>0</v>
      </c>
      <c r="GE294" s="19">
        <v>0</v>
      </c>
      <c r="GF294" s="19">
        <v>0</v>
      </c>
      <c r="GG294" s="19">
        <v>0</v>
      </c>
      <c r="GH294" s="19">
        <v>0</v>
      </c>
      <c r="GI294" s="19">
        <v>0</v>
      </c>
      <c r="GJ294" s="19">
        <v>0</v>
      </c>
      <c r="GK294" s="19">
        <v>0</v>
      </c>
      <c r="GL294" s="25">
        <f t="shared" si="884"/>
        <v>0</v>
      </c>
      <c r="GM294" s="25">
        <f t="shared" si="1030"/>
        <v>0</v>
      </c>
      <c r="GN294" s="19">
        <v>0</v>
      </c>
      <c r="GO294" s="19">
        <v>0</v>
      </c>
      <c r="GP294" s="19">
        <v>0</v>
      </c>
      <c r="GQ294" s="19">
        <v>0</v>
      </c>
      <c r="GR294" s="1" t="e">
        <f>_xlfn.IFNA(INDEX(#REF!,MATCH(E294,#REF!,0)),0)</f>
        <v>#REF!</v>
      </c>
      <c r="GS294" s="16"/>
      <c r="GT294" s="18">
        <v>0</v>
      </c>
      <c r="GU294" s="18">
        <v>0</v>
      </c>
      <c r="GV294" s="18">
        <v>0</v>
      </c>
      <c r="GW294" s="18">
        <v>0</v>
      </c>
      <c r="GX294" s="25">
        <f t="shared" si="885"/>
        <v>0</v>
      </c>
      <c r="GY294" s="25">
        <f t="shared" si="886"/>
        <v>0</v>
      </c>
      <c r="GZ294" s="25">
        <f t="shared" si="1031"/>
        <v>0</v>
      </c>
      <c r="HA294" s="1" t="e" cm="1">
        <f t="array" ref="HA294">INDEX(#REF!,MATCH(EJ294&amp;EK294&amp;HD294&amp;HE294&amp;HF294,#REF!&amp;#REF!&amp;#REF!&amp;#REF!&amp;#REF!,0))</f>
        <v>#REF!</v>
      </c>
      <c r="HB294" s="16"/>
      <c r="HC294" s="25">
        <f t="shared" si="1032"/>
        <v>0</v>
      </c>
      <c r="HD294" s="18">
        <v>0</v>
      </c>
      <c r="HE294" s="18">
        <v>0</v>
      </c>
      <c r="HF294" s="18">
        <v>0</v>
      </c>
      <c r="HG294" s="1" t="e" cm="1">
        <f t="array" ref="HG294">INDEX(#REF!,MATCH(EJ294&amp;EK294&amp;HJ294&amp;HK294&amp;HL294,#REF!&amp;#REF!&amp;#REF!&amp;#REF!&amp;#REF!,0))</f>
        <v>#REF!</v>
      </c>
      <c r="HH294" s="16"/>
      <c r="HI294" s="25">
        <f t="shared" si="1033"/>
        <v>0</v>
      </c>
      <c r="HJ294" s="25">
        <f t="shared" si="1034"/>
        <v>0</v>
      </c>
      <c r="HK294" s="19">
        <v>0</v>
      </c>
      <c r="HL294" s="19">
        <v>0</v>
      </c>
      <c r="HM294" s="18">
        <v>0.01</v>
      </c>
      <c r="HN294" s="18">
        <v>1</v>
      </c>
      <c r="HO294" s="25">
        <f t="shared" si="1035"/>
        <v>0</v>
      </c>
      <c r="HP294" s="25">
        <f t="shared" si="1036"/>
        <v>0</v>
      </c>
      <c r="HQ294" s="25">
        <f t="shared" si="1037"/>
        <v>0</v>
      </c>
      <c r="HR294" s="25">
        <f t="shared" si="1038"/>
        <v>0</v>
      </c>
      <c r="HS294" s="25">
        <f t="shared" si="1039"/>
        <v>0</v>
      </c>
      <c r="HT294" s="19">
        <v>0</v>
      </c>
      <c r="HU294" s="19">
        <v>0</v>
      </c>
      <c r="HV294" s="19">
        <v>0</v>
      </c>
      <c r="HW294" s="25">
        <f t="shared" si="1040"/>
        <v>0</v>
      </c>
      <c r="HX294" s="19">
        <v>0</v>
      </c>
      <c r="HY294" s="19">
        <v>0</v>
      </c>
      <c r="HZ294" s="18">
        <v>36.911000000000001</v>
      </c>
      <c r="IA294" s="20">
        <f>ROUND(IF(EN294="Cống tròn",IF(EN294="Cống tròn",IF(EU294="Không có móng",IQ294-FF294,IF(EU294="Đế",IP294-FN294,IF(OR(EU294="Móng bê tông",EU294="Móng bê tông kết hợp đế"),II294-FJ294,0))),0),IF(EN294="Cống hộp",IF(AND(EN294="Cống hộp",EU294="Không có móng"),IQ294-GF294,IF(AND(EN294="Cống hộp",EU294="Móng bê tông"),IJ294-GB294,0)),IF(OR(EN294="Rãnh xây",EN294="Rãnh bê tông"),IF(OR(EN294="Rãnh xây",EN294="Rãnh bê tông"),IK294-GB294,0),IF(EN294="Ống nhựa",IF(AND(EN294="Ống nhựa",EU294="Không đắp cát"),IQ294-HT294,IF(AND(EN294="Ống nhựa",EU294="Đắp cát"),IH294-HX294,0)),IF(EN294="Rãnh thang",IF(EN294="Rãnh thang",IF(EU294="Móng bê tông",#REF!-#REF!,IQ294),0),0))))),2)</f>
        <v>35.53</v>
      </c>
      <c r="IB294" s="20">
        <f t="shared" si="1041"/>
        <v>1.3810000000000002</v>
      </c>
      <c r="IC294" s="20">
        <f t="shared" si="887"/>
        <v>35.53</v>
      </c>
      <c r="ID294" s="20">
        <f t="shared" si="888"/>
        <v>0</v>
      </c>
      <c r="IE294" s="20">
        <f t="shared" si="889"/>
        <v>0</v>
      </c>
      <c r="IF294" s="20">
        <f t="shared" si="890"/>
        <v>0</v>
      </c>
      <c r="IG294" s="20">
        <f>IF(EN294="Rãnh thang",IF(AND(EN294="Rãnh thang",EU294="Móng bê tông"),IQ294-#REF!,0),IF(EN294="Ống nhựa",IF(AND(EN294="Ống nhựa",EU294="Đắp cát"),IQ294-HT294,0),IF(EN294="Cống tròn",IF(EN294="Cống tròn",IF(OR(EU294="Móng bê tông",EU294="Móng bê tông kết hợp đế"),IM294-FL294,0),0),IF(EN294="Cống hộp",IF(AND(EN294="Cống hộp",EU294="Móng bê tông"),IN294-GD294,0),IF(OR(EN294="Rãnh xây",EN294="Rãnh bê tông"),IF(AND(EN294="Rãnh xây",EU294="Móng bê tông"),IO294-GD294,IF(AND(EN294="Rãnh bê tông",EU294="Móng bê tông"),IO294-GD294,0)),0)))))</f>
        <v>0</v>
      </c>
      <c r="IH294" s="20">
        <f t="shared" si="891"/>
        <v>0</v>
      </c>
      <c r="II294" s="20">
        <f t="shared" si="892"/>
        <v>0</v>
      </c>
      <c r="IJ294" s="20">
        <f t="shared" si="893"/>
        <v>0</v>
      </c>
      <c r="IK294" s="20">
        <f t="shared" si="894"/>
        <v>0</v>
      </c>
      <c r="IL294" s="20">
        <f t="shared" si="895"/>
        <v>0</v>
      </c>
      <c r="IM294" s="20">
        <f t="shared" si="896"/>
        <v>0</v>
      </c>
      <c r="IN294" s="20">
        <f t="shared" si="897"/>
        <v>0</v>
      </c>
      <c r="IO294" s="20">
        <f t="shared" si="898"/>
        <v>0</v>
      </c>
      <c r="IP294" s="20">
        <f t="shared" si="899"/>
        <v>35.65</v>
      </c>
      <c r="IQ294" s="18">
        <v>35.729999999999997</v>
      </c>
      <c r="IR294" s="25">
        <f t="shared" si="1042"/>
        <v>0</v>
      </c>
      <c r="IS294" s="25">
        <f t="shared" si="900"/>
        <v>0</v>
      </c>
      <c r="IT294" s="25">
        <f t="shared" si="901"/>
        <v>0</v>
      </c>
      <c r="IU294" s="25">
        <f>ROUND(IF(EN294="Cống tròn",IF(EN294="Cống tròn",IV294+FF294,0),IF(EN294="Cống hộp",IF(EN294="Cống hộp",IV294+GP294,0),IF(OR(EN294="Rãnh xây",EN294="Rãnh bê tông"),IF(OR(EN294="Rãnh xây",EN294="Rãnh bê tông"),IV294+GP294,0),IF(EN294="ống nhựa",IF(EN294="Ống nhựa",IV294+HT294,0),IF(EN294="Rãnh thang",IF(EN294="Rãnh thang",IQ294+#REF!,0),0))))),2)</f>
        <v>36.36</v>
      </c>
      <c r="IV294" s="18">
        <v>36.28</v>
      </c>
      <c r="IW294" s="25">
        <f t="shared" si="902"/>
        <v>36.36</v>
      </c>
      <c r="IX294" s="25">
        <f t="shared" si="903"/>
        <v>0</v>
      </c>
      <c r="IY294" s="25">
        <f t="shared" si="904"/>
        <v>0</v>
      </c>
      <c r="IZ294" s="25">
        <f t="shared" si="905"/>
        <v>0</v>
      </c>
      <c r="JA294" s="25">
        <f t="shared" si="906"/>
        <v>0</v>
      </c>
      <c r="JB294" s="18">
        <v>36.911000000000001</v>
      </c>
      <c r="JC294" s="20">
        <f>ROUND(IF(EN294="Cống tròn",IF(EN294="Cống tròn",IF(EU294="Không có móng",JS294-FF294,IF(EU294="Đế",JR294-FN294,IF(OR(EU294="Móng bê tông",EU294="Móng bê tông kết hợp đế"),JK294-FJ294,0))),0),IF(EN294="Cống hộp",IF(AND(EN294="Cống hộp",EU294="Không có móng"),JS294-GF294,IF(AND(EN294="Cống hộp",EU294="Móng bê tông"),JL294-GB294,0)),IF(OR(EN294="Rãnh xây",EN294="Rãnh bê tông"),IF(OR(EN294="Rãnh xây",EN294="Rãnh bê tông"),JM294-GB294,0),IF(EN294="Ống nhựa",IF(AND(EN294="Ống nhựa",EU294="Không đắp cát"),JS294-HT294,IF(AND(EN294="Ống nhựa",EU294="Đắp cát"),JJ294-HX294,0)),IF(EN294="Rãnh thang",IF(EN294="Rãnh thang",IF(EU294="Móng bê tông",#REF!-#REF!,JS294),0),0))))),2)</f>
        <v>35.479999999999997</v>
      </c>
      <c r="JD294" s="20">
        <f t="shared" si="1043"/>
        <v>1.4310000000000045</v>
      </c>
      <c r="JE294" s="20">
        <f t="shared" si="907"/>
        <v>35.480000000000004</v>
      </c>
      <c r="JF294" s="20">
        <f t="shared" si="908"/>
        <v>0</v>
      </c>
      <c r="JG294" s="20">
        <f t="shared" si="909"/>
        <v>0</v>
      </c>
      <c r="JH294" s="20">
        <f t="shared" si="910"/>
        <v>0</v>
      </c>
      <c r="JI294" s="20">
        <f>IF(EN294="Rãnh thang",IF(AND(EN294="Rãnh thang",EU294="Móng bê tông"),JS294-#REF!,0),IF(EN294="Ống nhựa",IF(AND(EN294="Ống nhựa",EU294="Đắp cát"),JS294-HT294,0),IF(EN294="Cống tròn",IF(EN294="Cống tròn",IF(OR(EU294="Móng bê tông",EU294="Móng bê tông kết hợp đế"),JO294-FL294,0),0),IF(EN294="Cống hộp",IF(AND(EN294="Cống hộp",EU294="Móng bê tông"),JP294-GD294,0),IF(OR(EN294="Rãnh xây",EN294="Rãnh bê tông"),IF(AND(EN294="Rãnh xây",EU294="Móng bê tông"),JQ294-GD294,IF(AND(EN294="Rãnh bê tông",EU294="Móng bê tông"),JQ294-GD294,0)),0)))))</f>
        <v>0</v>
      </c>
      <c r="JJ294" s="20">
        <f t="shared" si="911"/>
        <v>0</v>
      </c>
      <c r="JK294" s="20">
        <f t="shared" si="912"/>
        <v>0</v>
      </c>
      <c r="JL294" s="20">
        <f t="shared" si="913"/>
        <v>0</v>
      </c>
      <c r="JM294" s="20">
        <f t="shared" si="914"/>
        <v>0</v>
      </c>
      <c r="JN294" s="20">
        <f t="shared" si="915"/>
        <v>0</v>
      </c>
      <c r="JO294" s="20">
        <f t="shared" si="916"/>
        <v>0</v>
      </c>
      <c r="JP294" s="20">
        <f t="shared" si="917"/>
        <v>0</v>
      </c>
      <c r="JQ294" s="20">
        <f t="shared" si="918"/>
        <v>0</v>
      </c>
      <c r="JR294" s="20">
        <f t="shared" si="919"/>
        <v>35.6</v>
      </c>
      <c r="JS294" s="26">
        <v>35.68</v>
      </c>
      <c r="JT294" s="25">
        <f t="shared" si="1044"/>
        <v>0</v>
      </c>
      <c r="JU294" s="25">
        <f t="shared" si="920"/>
        <v>0</v>
      </c>
      <c r="JV294" s="25">
        <f t="shared" si="921"/>
        <v>0</v>
      </c>
      <c r="JW294" s="25">
        <f>ROUND(IF(EN294="Cống tròn",IF(EN294="Cống tròn",JX294+FF294,0),IF(EN294="Cống hộp",IF(EN294="Cống hộp",JX294+GP294,0),IF(OR(EN294="Rãnh xây",EN294="Rãnh bê tông"),IF(OR(EN294="Rãnh xây",EN294="Rãnh bê tông"),JX294+GP294,0),IF(EN294="ống nhựa",IF(EN294="Ống nhựa",JX294+HT294,0),IF(EN294="Rãnh thang",IF(EN294="Rãnh thang",JS294+#REF!,0),0))))),2)</f>
        <v>36.36</v>
      </c>
      <c r="JX294" s="27">
        <v>36.28</v>
      </c>
      <c r="JY294" s="25">
        <f t="shared" si="922"/>
        <v>36.36</v>
      </c>
      <c r="JZ294" s="25">
        <f t="shared" si="923"/>
        <v>0</v>
      </c>
      <c r="KA294" s="25">
        <f t="shared" si="924"/>
        <v>0</v>
      </c>
      <c r="KB294" s="25">
        <f t="shared" si="925"/>
        <v>0</v>
      </c>
      <c r="KC294" s="25">
        <f t="shared" si="926"/>
        <v>0</v>
      </c>
      <c r="KD294" s="28" t="s">
        <v>98</v>
      </c>
      <c r="KE294" s="27">
        <v>0</v>
      </c>
      <c r="KF294" s="25">
        <f t="shared" si="927"/>
        <v>1.3810000000000002</v>
      </c>
      <c r="KG294" s="25">
        <f t="shared" si="1045"/>
        <v>1.3810000000000002</v>
      </c>
      <c r="KH294" s="27">
        <v>0</v>
      </c>
      <c r="KI294" s="25">
        <f t="shared" si="928"/>
        <v>1.4310000000000045</v>
      </c>
      <c r="KJ294" s="25">
        <f t="shared" si="1046"/>
        <v>1.4310000000000045</v>
      </c>
      <c r="KK294" s="25">
        <f t="shared" si="929"/>
        <v>0</v>
      </c>
      <c r="KL294" s="25">
        <f t="shared" si="930"/>
        <v>0</v>
      </c>
      <c r="KM294" s="25">
        <f t="shared" si="1047"/>
        <v>0</v>
      </c>
      <c r="KN294" s="25">
        <f t="shared" si="931"/>
        <v>0</v>
      </c>
      <c r="KO294" s="25">
        <f t="shared" si="932"/>
        <v>0</v>
      </c>
      <c r="KP294" s="25">
        <f t="shared" si="1048"/>
        <v>0</v>
      </c>
      <c r="KQ294" s="25">
        <f t="shared" si="933"/>
        <v>0</v>
      </c>
      <c r="KR294" s="25">
        <f t="shared" si="934"/>
        <v>0</v>
      </c>
      <c r="KS294" s="25">
        <f t="shared" si="1049"/>
        <v>0</v>
      </c>
      <c r="KT294" s="25">
        <f t="shared" si="935"/>
        <v>0</v>
      </c>
      <c r="KU294" s="25">
        <f t="shared" si="936"/>
        <v>0</v>
      </c>
      <c r="KV294" s="25">
        <f t="shared" si="1050"/>
        <v>0</v>
      </c>
      <c r="KW294" s="25">
        <f t="shared" si="863"/>
        <v>0.12</v>
      </c>
      <c r="KX294" s="25">
        <f t="shared" si="937"/>
        <v>0.12</v>
      </c>
      <c r="KY294" s="25">
        <f t="shared" si="1051"/>
        <v>0.12</v>
      </c>
      <c r="KZ294" s="25">
        <f t="shared" si="938"/>
        <v>0</v>
      </c>
      <c r="LA294" s="25">
        <f t="shared" si="939"/>
        <v>0</v>
      </c>
      <c r="LB294" s="25">
        <f t="shared" si="1052"/>
        <v>0</v>
      </c>
      <c r="LC294" s="25">
        <f t="shared" si="940"/>
        <v>0.88</v>
      </c>
      <c r="LD294" s="25">
        <f t="shared" si="941"/>
        <v>0.88</v>
      </c>
      <c r="LE294" s="25">
        <f t="shared" si="1053"/>
        <v>0.88</v>
      </c>
      <c r="LF294" s="25">
        <f t="shared" si="942"/>
        <v>0</v>
      </c>
      <c r="LG294" s="25">
        <f t="shared" si="943"/>
        <v>0</v>
      </c>
      <c r="LH294" s="25">
        <f t="shared" si="1054"/>
        <v>0</v>
      </c>
      <c r="LI294" s="25">
        <f t="shared" si="944"/>
        <v>0</v>
      </c>
      <c r="LJ294" s="25">
        <f t="shared" si="945"/>
        <v>0</v>
      </c>
      <c r="LK294" s="25">
        <f t="shared" si="1055"/>
        <v>0</v>
      </c>
      <c r="LL294" s="25">
        <f t="shared" si="946"/>
        <v>0</v>
      </c>
      <c r="LM294" s="25">
        <f t="shared" si="947"/>
        <v>0</v>
      </c>
      <c r="LN294" s="25">
        <f t="shared" si="1056"/>
        <v>0</v>
      </c>
      <c r="LO294" s="25">
        <f t="shared" si="948"/>
        <v>0</v>
      </c>
      <c r="LP294" s="25">
        <f t="shared" si="949"/>
        <v>0</v>
      </c>
      <c r="LQ294" s="25">
        <f t="shared" si="1057"/>
        <v>0</v>
      </c>
      <c r="LR294" s="25">
        <f t="shared" si="950"/>
        <v>0</v>
      </c>
      <c r="LS294" s="25">
        <f t="shared" si="951"/>
        <v>0</v>
      </c>
      <c r="LT294" s="25">
        <f t="shared" si="1058"/>
        <v>0</v>
      </c>
      <c r="LU294" s="25">
        <f t="shared" si="952"/>
        <v>0</v>
      </c>
      <c r="LV294" s="25">
        <f t="shared" si="953"/>
        <v>0</v>
      </c>
      <c r="LW294" s="25">
        <f t="shared" si="1059"/>
        <v>0</v>
      </c>
      <c r="LX294" s="25">
        <f t="shared" si="954"/>
        <v>0</v>
      </c>
      <c r="LY294" s="25">
        <f t="shared" si="955"/>
        <v>0</v>
      </c>
      <c r="LZ294" s="25">
        <f t="shared" si="1060"/>
        <v>0</v>
      </c>
      <c r="MA294" s="25">
        <f t="shared" si="956"/>
        <v>0</v>
      </c>
      <c r="MB294" s="25">
        <f t="shared" si="957"/>
        <v>0</v>
      </c>
      <c r="MC294" s="25">
        <f t="shared" si="1061"/>
        <v>0</v>
      </c>
      <c r="MD294" s="25">
        <f t="shared" si="958"/>
        <v>0</v>
      </c>
      <c r="ME294" s="25">
        <f t="shared" si="959"/>
        <v>0</v>
      </c>
      <c r="MF294" s="25">
        <f t="shared" si="1062"/>
        <v>0</v>
      </c>
      <c r="MG294" s="25">
        <f t="shared" si="960"/>
        <v>0</v>
      </c>
      <c r="MH294" s="25">
        <f t="shared" si="961"/>
        <v>0</v>
      </c>
      <c r="MI294" s="25">
        <f t="shared" si="1063"/>
        <v>0</v>
      </c>
      <c r="MJ294" s="25">
        <f t="shared" si="962"/>
        <v>0</v>
      </c>
      <c r="MK294" s="25">
        <f t="shared" si="963"/>
        <v>0</v>
      </c>
      <c r="ML294" s="25">
        <f t="shared" si="1064"/>
        <v>0</v>
      </c>
      <c r="MM294" s="25">
        <f t="shared" si="964"/>
        <v>0</v>
      </c>
      <c r="MN294" s="25">
        <f t="shared" si="965"/>
        <v>0</v>
      </c>
      <c r="MO294" s="25">
        <f t="shared" si="1065"/>
        <v>0</v>
      </c>
      <c r="MP294" s="25">
        <f t="shared" si="966"/>
        <v>0</v>
      </c>
      <c r="MQ294" s="25">
        <f t="shared" si="967"/>
        <v>0</v>
      </c>
      <c r="MR294" s="25">
        <f t="shared" si="1066"/>
        <v>0</v>
      </c>
      <c r="MS294" s="29">
        <v>1.2</v>
      </c>
      <c r="MT294" s="29">
        <v>0</v>
      </c>
      <c r="MU294" s="29">
        <v>1</v>
      </c>
      <c r="MV294" s="29">
        <v>1</v>
      </c>
      <c r="MW294" s="25">
        <f t="shared" si="968"/>
        <v>1.2</v>
      </c>
      <c r="MX294" s="25">
        <f t="shared" si="969"/>
        <v>1.66</v>
      </c>
      <c r="MY294" s="25">
        <f t="shared" si="970"/>
        <v>0</v>
      </c>
      <c r="MZ294" s="25">
        <f t="shared" si="971"/>
        <v>0</v>
      </c>
      <c r="NA294" s="25">
        <f t="shared" si="972"/>
        <v>1.2</v>
      </c>
      <c r="NB294" s="25">
        <f t="shared" si="973"/>
        <v>1.72</v>
      </c>
      <c r="NC294" s="25">
        <f t="shared" si="974"/>
        <v>0</v>
      </c>
      <c r="ND294" s="25">
        <f t="shared" si="975"/>
        <v>0</v>
      </c>
      <c r="NE294" s="25">
        <f t="shared" si="1067"/>
        <v>1.2</v>
      </c>
      <c r="NF294" s="25">
        <f t="shared" si="1067"/>
        <v>1.69</v>
      </c>
      <c r="NG294" s="25">
        <f t="shared" si="1067"/>
        <v>0</v>
      </c>
      <c r="NH294" s="25">
        <f t="shared" si="976"/>
        <v>0</v>
      </c>
      <c r="NI294" s="25">
        <f t="shared" si="977"/>
        <v>29.66</v>
      </c>
      <c r="NJ294" s="25">
        <f t="shared" si="978"/>
        <v>0</v>
      </c>
      <c r="NK294" s="25">
        <f t="shared" si="979"/>
        <v>29.66</v>
      </c>
      <c r="NL294" s="25">
        <f t="shared" si="980"/>
        <v>10.76</v>
      </c>
      <c r="NM294" s="25">
        <f t="shared" si="981"/>
        <v>0</v>
      </c>
      <c r="NN294" s="25">
        <f t="shared" si="1068"/>
        <v>10.76</v>
      </c>
      <c r="NO294" s="25">
        <f t="shared" si="982"/>
        <v>0</v>
      </c>
      <c r="NP294" s="25">
        <f t="shared" si="983"/>
        <v>0</v>
      </c>
      <c r="NQ294" s="25">
        <f t="shared" si="1069"/>
        <v>0</v>
      </c>
      <c r="NR294" s="25">
        <f t="shared" si="984"/>
        <v>0</v>
      </c>
      <c r="NS294" s="25">
        <f t="shared" si="985"/>
        <v>0</v>
      </c>
      <c r="NT294" s="25">
        <f t="shared" si="1070"/>
        <v>0</v>
      </c>
      <c r="NU294" s="25">
        <f t="shared" si="986"/>
        <v>0</v>
      </c>
      <c r="NV294" s="25">
        <f t="shared" si="987"/>
        <v>0</v>
      </c>
      <c r="NW294" s="25">
        <f t="shared" si="1071"/>
        <v>0</v>
      </c>
      <c r="NX294" s="25">
        <f t="shared" si="1072"/>
        <v>10.76</v>
      </c>
      <c r="NY294" s="25">
        <f t="shared" si="1072"/>
        <v>0</v>
      </c>
      <c r="NZ294" s="25">
        <f t="shared" si="1073"/>
        <v>10.76</v>
      </c>
      <c r="OA294" s="25">
        <f t="shared" si="1074"/>
        <v>18.899999999999999</v>
      </c>
      <c r="OB294" s="25">
        <f t="shared" si="1074"/>
        <v>0</v>
      </c>
      <c r="OC294" s="25">
        <f t="shared" si="1075"/>
        <v>18.899999999999999</v>
      </c>
      <c r="OD294" s="25">
        <f t="shared" si="1076"/>
        <v>10.76</v>
      </c>
      <c r="OE294" s="25">
        <f t="shared" si="1076"/>
        <v>0</v>
      </c>
      <c r="OF294" s="25">
        <f t="shared" si="1076"/>
        <v>10.76</v>
      </c>
      <c r="OG294" s="25">
        <f t="shared" si="988"/>
        <v>0</v>
      </c>
      <c r="OH294" s="25">
        <f t="shared" si="989"/>
        <v>0</v>
      </c>
      <c r="OI294" s="25">
        <f t="shared" si="990"/>
        <v>0</v>
      </c>
      <c r="OJ294" s="25">
        <f t="shared" si="991"/>
        <v>0</v>
      </c>
      <c r="OK294" s="25">
        <f t="shared" si="992"/>
        <v>0</v>
      </c>
      <c r="OL294" s="25">
        <f t="shared" si="993"/>
        <v>0</v>
      </c>
      <c r="OM294" s="25">
        <f t="shared" si="1077"/>
        <v>0</v>
      </c>
      <c r="ON294" s="25">
        <f t="shared" si="1077"/>
        <v>0</v>
      </c>
      <c r="OO294" s="25">
        <f t="shared" si="1077"/>
        <v>0</v>
      </c>
      <c r="OP294" s="25">
        <f t="shared" si="994"/>
        <v>0</v>
      </c>
      <c r="OQ294" s="25">
        <f t="shared" si="995"/>
        <v>0</v>
      </c>
      <c r="OR294" s="25">
        <f t="shared" si="1078"/>
        <v>0</v>
      </c>
      <c r="OS294" s="19">
        <v>536217.23</v>
      </c>
      <c r="OT294" s="19">
        <v>2371626.81</v>
      </c>
    </row>
    <row r="295" spans="1:410" ht="33" customHeight="1" x14ac:dyDescent="0.25">
      <c r="A295" s="18"/>
      <c r="B295" s="18" t="s">
        <v>1071</v>
      </c>
      <c r="C295" s="18">
        <v>1464.94</v>
      </c>
      <c r="D295" s="16" t="e">
        <f>_xlfn.IFNA(INDEX(#REF!,MATCH(E295,#REF!,0)),0)</f>
        <v>#REF!</v>
      </c>
      <c r="E295" s="18" t="s">
        <v>1110</v>
      </c>
      <c r="F295" s="16" t="s">
        <v>765</v>
      </c>
      <c r="G295" s="16" t="s">
        <v>766</v>
      </c>
      <c r="H295" s="16" t="s">
        <v>767</v>
      </c>
      <c r="I295" s="16" t="s">
        <v>768</v>
      </c>
      <c r="J295" s="16" t="s">
        <v>769</v>
      </c>
      <c r="K295" s="16" t="s">
        <v>770</v>
      </c>
      <c r="L295" s="16" t="s">
        <v>771</v>
      </c>
      <c r="M295" s="18">
        <v>1.64</v>
      </c>
      <c r="N295" s="18">
        <v>1.94</v>
      </c>
      <c r="O295" s="18">
        <v>2.04</v>
      </c>
      <c r="P295" s="18">
        <v>2.34</v>
      </c>
      <c r="Q295" s="18">
        <v>0.1</v>
      </c>
      <c r="R295" s="18">
        <v>1.8399999999999999</v>
      </c>
      <c r="S295" s="18">
        <v>2.14</v>
      </c>
      <c r="T295" s="18">
        <v>0.2</v>
      </c>
      <c r="U295" s="18">
        <v>0</v>
      </c>
      <c r="V295" s="18">
        <v>0</v>
      </c>
      <c r="W295" s="18">
        <v>0</v>
      </c>
      <c r="X295" s="18">
        <v>1.64</v>
      </c>
      <c r="Y295" s="18">
        <v>1.9</v>
      </c>
      <c r="Z295" s="20">
        <f t="shared" si="996"/>
        <v>2.1</v>
      </c>
      <c r="AA295" s="18">
        <v>0.22</v>
      </c>
      <c r="AB295" s="18">
        <v>0</v>
      </c>
      <c r="AC295" s="18">
        <v>0</v>
      </c>
      <c r="AD295" s="18">
        <v>0</v>
      </c>
      <c r="AE295" s="18">
        <v>0</v>
      </c>
      <c r="AF295" s="18">
        <v>0</v>
      </c>
      <c r="AG295" s="18">
        <v>1.2</v>
      </c>
      <c r="AH295" s="18">
        <v>1.5</v>
      </c>
      <c r="AI295" s="20">
        <f t="shared" si="997"/>
        <v>2.25</v>
      </c>
      <c r="AJ295" s="18">
        <v>0</v>
      </c>
      <c r="AK295" s="18">
        <v>0</v>
      </c>
      <c r="AL295" s="20">
        <f t="shared" si="998"/>
        <v>0</v>
      </c>
      <c r="AM295" s="18">
        <v>1.64</v>
      </c>
      <c r="AN295" s="18">
        <v>1.5</v>
      </c>
      <c r="AO295" s="18">
        <v>0.15</v>
      </c>
      <c r="AP295" s="18">
        <v>0.22</v>
      </c>
      <c r="AQ295" s="18">
        <v>1.64</v>
      </c>
      <c r="AR295" s="18">
        <v>1.72</v>
      </c>
      <c r="AS295" s="18">
        <v>0.12</v>
      </c>
      <c r="AT295" s="18">
        <v>0.11</v>
      </c>
      <c r="AU295" s="18">
        <v>0</v>
      </c>
      <c r="AV295" s="18">
        <v>1</v>
      </c>
      <c r="AW295" s="18">
        <v>0</v>
      </c>
      <c r="AX295" s="18">
        <v>0</v>
      </c>
      <c r="AY295" s="18">
        <v>0</v>
      </c>
      <c r="AZ295" s="18">
        <v>0</v>
      </c>
      <c r="BA295" s="18">
        <v>0</v>
      </c>
      <c r="BB295" s="18">
        <v>0</v>
      </c>
      <c r="BC295" s="18">
        <v>0</v>
      </c>
      <c r="BD295" s="18">
        <v>0</v>
      </c>
      <c r="BE295" s="18">
        <v>0</v>
      </c>
      <c r="BF295" s="18">
        <v>0</v>
      </c>
      <c r="BG295" s="18">
        <v>0</v>
      </c>
      <c r="BH295" s="18">
        <v>0</v>
      </c>
      <c r="BI295" s="18">
        <v>0</v>
      </c>
      <c r="BJ295" s="18">
        <v>0</v>
      </c>
      <c r="BK295" s="18">
        <v>0</v>
      </c>
      <c r="BL295" s="18">
        <v>0</v>
      </c>
      <c r="BM295" s="18">
        <v>0</v>
      </c>
      <c r="BN295" s="18">
        <v>0</v>
      </c>
      <c r="BO295" s="18">
        <v>0</v>
      </c>
      <c r="BP295" s="18">
        <v>1</v>
      </c>
      <c r="BQ295" s="18">
        <v>0</v>
      </c>
      <c r="BR295" s="18">
        <v>0</v>
      </c>
      <c r="BS295" s="18">
        <v>0</v>
      </c>
      <c r="BT295" s="18">
        <v>0</v>
      </c>
      <c r="BU295" s="18">
        <v>0</v>
      </c>
      <c r="BV295" s="18">
        <v>0</v>
      </c>
      <c r="BW295" s="18">
        <v>0</v>
      </c>
      <c r="BX295" s="18">
        <v>0</v>
      </c>
      <c r="BY295" s="18">
        <v>0</v>
      </c>
      <c r="BZ295" s="18">
        <v>0</v>
      </c>
      <c r="CA295" s="16" t="e">
        <f>_xlfn.IFNA(IF(RIGHT(D295,2)="=G",0,INDEX(#REF!,MATCH(E295,#REF!,0))),0)</f>
        <v>#REF!</v>
      </c>
      <c r="CB295" s="16" t="s">
        <v>776</v>
      </c>
      <c r="CC295" s="18">
        <v>0</v>
      </c>
      <c r="CD295" s="18">
        <v>0</v>
      </c>
      <c r="CE295" s="18">
        <v>1.4</v>
      </c>
      <c r="CF295" s="18">
        <v>0.85</v>
      </c>
      <c r="CG295" s="18">
        <v>0.12</v>
      </c>
      <c r="CH295" s="18">
        <v>2</v>
      </c>
      <c r="CI295" s="16" t="s">
        <v>98</v>
      </c>
      <c r="CJ295" s="18">
        <v>0</v>
      </c>
      <c r="CK295" s="20">
        <f t="shared" si="864"/>
        <v>1.83</v>
      </c>
      <c r="CL295" s="20">
        <f t="shared" si="999"/>
        <v>1.83</v>
      </c>
      <c r="CM295" s="18">
        <v>27.59</v>
      </c>
      <c r="CN295" s="18">
        <v>37.71</v>
      </c>
      <c r="CO295" s="18">
        <v>36.871000000000002</v>
      </c>
      <c r="CP295" s="22">
        <f t="shared" si="865"/>
        <v>36.869999999999997</v>
      </c>
      <c r="CQ295" s="22">
        <f t="shared" si="866"/>
        <v>35.04</v>
      </c>
      <c r="CR295" s="22">
        <f t="shared" si="1000"/>
        <v>1.83</v>
      </c>
      <c r="CS295" s="22">
        <f t="shared" si="867"/>
        <v>35.14</v>
      </c>
      <c r="CT295" s="22">
        <f t="shared" si="868"/>
        <v>35.340000000000003</v>
      </c>
      <c r="CU295" s="18">
        <v>35.340000000000003</v>
      </c>
      <c r="CV295" s="22">
        <f t="shared" si="1001"/>
        <v>2.1</v>
      </c>
      <c r="CW295" s="22">
        <f t="shared" si="869"/>
        <v>0</v>
      </c>
      <c r="CX295" s="22">
        <f t="shared" si="870"/>
        <v>0</v>
      </c>
      <c r="CY295" s="22">
        <f t="shared" si="871"/>
        <v>37.44</v>
      </c>
      <c r="CZ295" s="22">
        <f t="shared" si="872"/>
        <v>37.590000000000003</v>
      </c>
      <c r="DA295" s="18">
        <v>37.71</v>
      </c>
      <c r="DB295" s="20">
        <f t="shared" si="1002"/>
        <v>2.67</v>
      </c>
      <c r="DC295" s="20">
        <f t="shared" si="1003"/>
        <v>0.84</v>
      </c>
      <c r="DD295" s="20">
        <f t="shared" si="1004"/>
        <v>1.83</v>
      </c>
      <c r="DE295" s="20">
        <f t="shared" si="873"/>
        <v>0.1</v>
      </c>
      <c r="DF295" s="20">
        <f t="shared" si="874"/>
        <v>0.2</v>
      </c>
      <c r="DG295" s="20">
        <f t="shared" si="875"/>
        <v>1.53</v>
      </c>
      <c r="DH295" s="20">
        <f t="shared" si="876"/>
        <v>0</v>
      </c>
      <c r="DI295" s="20">
        <f t="shared" si="877"/>
        <v>0</v>
      </c>
      <c r="DJ295" s="20">
        <f t="shared" si="878"/>
        <v>0</v>
      </c>
      <c r="DK295" s="20">
        <f t="shared" si="1005"/>
        <v>1.83</v>
      </c>
      <c r="DL295" s="20">
        <f t="shared" si="1006"/>
        <v>0</v>
      </c>
      <c r="DM295" s="20">
        <f t="shared" si="1007"/>
        <v>0</v>
      </c>
      <c r="DN295" s="20">
        <f t="shared" si="1008"/>
        <v>0</v>
      </c>
      <c r="DO295" s="18">
        <v>2.54</v>
      </c>
      <c r="DP295" s="18">
        <v>0</v>
      </c>
      <c r="DQ295" s="18">
        <v>1</v>
      </c>
      <c r="DR295" s="18">
        <v>1</v>
      </c>
      <c r="DS295" s="25">
        <f t="shared" si="1009"/>
        <v>2.54</v>
      </c>
      <c r="DT295" s="25">
        <f t="shared" si="1010"/>
        <v>0</v>
      </c>
      <c r="DU295" s="25">
        <f t="shared" si="1011"/>
        <v>4.6500000000000004</v>
      </c>
      <c r="DV295" s="25">
        <f t="shared" si="1012"/>
        <v>0</v>
      </c>
      <c r="DW295" s="25">
        <f t="shared" si="1013"/>
        <v>4.6500000000000004</v>
      </c>
      <c r="DX295" s="25">
        <f t="shared" si="1014"/>
        <v>9.49</v>
      </c>
      <c r="DY295" s="25">
        <f t="shared" si="1015"/>
        <v>0</v>
      </c>
      <c r="DZ295" s="25">
        <f t="shared" si="1016"/>
        <v>9.49</v>
      </c>
      <c r="EA295" s="25">
        <f t="shared" si="1017"/>
        <v>6.13</v>
      </c>
      <c r="EB295" s="25">
        <f t="shared" si="1018"/>
        <v>0</v>
      </c>
      <c r="EC295" s="25">
        <f t="shared" si="1019"/>
        <v>6.13</v>
      </c>
      <c r="ED295" s="25">
        <f t="shared" si="1020"/>
        <v>3.36</v>
      </c>
      <c r="EE295" s="25">
        <f t="shared" si="1020"/>
        <v>0</v>
      </c>
      <c r="EF295" s="25">
        <f t="shared" si="1021"/>
        <v>3.36</v>
      </c>
      <c r="EG295" s="25">
        <f t="shared" si="1022"/>
        <v>6.13</v>
      </c>
      <c r="EH295" s="25">
        <f t="shared" si="1022"/>
        <v>0</v>
      </c>
      <c r="EI295" s="25">
        <f t="shared" si="1023"/>
        <v>6.13</v>
      </c>
      <c r="EJ295" s="18">
        <v>1464.94</v>
      </c>
      <c r="EK295" s="18">
        <v>1464.97</v>
      </c>
      <c r="EL295" s="18" t="s">
        <v>1110</v>
      </c>
      <c r="EM295" s="18" t="s">
        <v>1111</v>
      </c>
      <c r="EN295" s="16" t="s">
        <v>774</v>
      </c>
      <c r="EO295" s="16" t="s">
        <v>1074</v>
      </c>
      <c r="EP295" s="16" t="e">
        <f>IF(OR(EN295="Cống tròn",EN295="Cống hộp",EN295="Ống nhựa"),INDEX(#REF!,MATCH(E295,#REF!,0)),IF(OR(EN295="Rãnh xây",EN295="Rãnh bê tông"),INDEX(#REF!,MATCH(E295,#REF!,0)),0))</f>
        <v>#REF!</v>
      </c>
      <c r="EQ295" s="18">
        <v>17.55</v>
      </c>
      <c r="ER295" s="18">
        <v>2.5</v>
      </c>
      <c r="ES295" s="25">
        <f t="shared" si="1024"/>
        <v>7</v>
      </c>
      <c r="ET295" s="1" t="e">
        <f>_xlfn.IFNA(IF(EN295="Cống tròn",INDEX(#REF!,MATCH(E295,#REF!,0)),IF(EN295="Cống hộp",INDEX(#REF!,MATCH(E295,#REF!,0)),EU295&amp;" ,"&amp;EV295)),0)</f>
        <v>#REF!</v>
      </c>
      <c r="EU295" s="16" t="s">
        <v>56</v>
      </c>
      <c r="EV295" s="16"/>
      <c r="EW295" s="16" t="e">
        <f>_xlfn.IFNA(INDEX(#REF!,MATCH(E295,#REF!,0)),0)</f>
        <v>#REF!</v>
      </c>
      <c r="EX295" s="16" t="s">
        <v>872</v>
      </c>
      <c r="EY295" s="18">
        <v>0.27</v>
      </c>
      <c r="EZ295" s="18">
        <v>0.7</v>
      </c>
      <c r="FA295" s="18">
        <v>0.12</v>
      </c>
      <c r="FB295" s="18">
        <v>3</v>
      </c>
      <c r="FC295" s="18">
        <v>3.7999999999999999E-2</v>
      </c>
      <c r="FD295" s="25">
        <f t="shared" si="879"/>
        <v>21</v>
      </c>
      <c r="FE295" s="25">
        <f t="shared" si="1025"/>
        <v>0.8</v>
      </c>
      <c r="FF295" s="18">
        <v>0.08</v>
      </c>
      <c r="FG295" s="18">
        <v>2</v>
      </c>
      <c r="FH295" s="18">
        <v>0.6</v>
      </c>
      <c r="FI295" s="25">
        <f t="shared" si="1026"/>
        <v>0.76</v>
      </c>
      <c r="FJ295" s="18">
        <v>0</v>
      </c>
      <c r="FK295" s="18">
        <v>0</v>
      </c>
      <c r="FL295" s="18">
        <v>0</v>
      </c>
      <c r="FM295" s="18">
        <v>0</v>
      </c>
      <c r="FN295" s="18">
        <v>0.12</v>
      </c>
      <c r="FO295" s="25">
        <f t="shared" si="1027"/>
        <v>0.88</v>
      </c>
      <c r="FP295" s="18">
        <v>1.4999999999999999E-2</v>
      </c>
      <c r="FQ295" s="18">
        <v>1</v>
      </c>
      <c r="FR295" s="25">
        <f t="shared" si="880"/>
        <v>6</v>
      </c>
      <c r="FS295" s="25">
        <f t="shared" si="881"/>
        <v>7.4999999999999997E-2</v>
      </c>
      <c r="FT295" s="25">
        <f t="shared" si="882"/>
        <v>15.074999999999999</v>
      </c>
      <c r="FU295" s="25">
        <f t="shared" si="883"/>
        <v>-2.4750000000000014</v>
      </c>
      <c r="FV295" s="25" t="str">
        <f t="shared" si="1028"/>
        <v>Thêm 01</v>
      </c>
      <c r="FW295" s="25">
        <f t="shared" si="1029"/>
        <v>0.04</v>
      </c>
      <c r="FX295" s="16"/>
      <c r="FY295" s="16"/>
      <c r="FZ295" s="16"/>
      <c r="GA295" s="16"/>
      <c r="GB295" s="19">
        <v>0</v>
      </c>
      <c r="GC295" s="19">
        <v>0</v>
      </c>
      <c r="GD295" s="19">
        <v>0</v>
      </c>
      <c r="GE295" s="19">
        <v>0</v>
      </c>
      <c r="GF295" s="19">
        <v>0</v>
      </c>
      <c r="GG295" s="19">
        <v>0</v>
      </c>
      <c r="GH295" s="19">
        <v>0</v>
      </c>
      <c r="GI295" s="19">
        <v>0</v>
      </c>
      <c r="GJ295" s="19">
        <v>0</v>
      </c>
      <c r="GK295" s="19">
        <v>0</v>
      </c>
      <c r="GL295" s="25">
        <f t="shared" si="884"/>
        <v>0</v>
      </c>
      <c r="GM295" s="25">
        <f t="shared" si="1030"/>
        <v>0</v>
      </c>
      <c r="GN295" s="19">
        <v>0</v>
      </c>
      <c r="GO295" s="19">
        <v>0</v>
      </c>
      <c r="GP295" s="19">
        <v>0</v>
      </c>
      <c r="GQ295" s="19">
        <v>0</v>
      </c>
      <c r="GR295" s="1" t="e">
        <f>_xlfn.IFNA(INDEX(#REF!,MATCH(E295,#REF!,0)),0)</f>
        <v>#REF!</v>
      </c>
      <c r="GS295" s="16"/>
      <c r="GT295" s="18">
        <v>0</v>
      </c>
      <c r="GU295" s="18">
        <v>0</v>
      </c>
      <c r="GV295" s="18">
        <v>0</v>
      </c>
      <c r="GW295" s="18">
        <v>0</v>
      </c>
      <c r="GX295" s="25">
        <f t="shared" si="885"/>
        <v>0</v>
      </c>
      <c r="GY295" s="25">
        <f t="shared" si="886"/>
        <v>0</v>
      </c>
      <c r="GZ295" s="25">
        <f t="shared" si="1031"/>
        <v>0</v>
      </c>
      <c r="HA295" s="1" t="e" cm="1">
        <f t="array" ref="HA295">INDEX(#REF!,MATCH(EJ295&amp;EK295&amp;HD295&amp;HE295&amp;HF295,#REF!&amp;#REF!&amp;#REF!&amp;#REF!&amp;#REF!,0))</f>
        <v>#REF!</v>
      </c>
      <c r="HB295" s="16"/>
      <c r="HC295" s="25">
        <f t="shared" si="1032"/>
        <v>0</v>
      </c>
      <c r="HD295" s="18">
        <v>0</v>
      </c>
      <c r="HE295" s="18">
        <v>0</v>
      </c>
      <c r="HF295" s="18">
        <v>0</v>
      </c>
      <c r="HG295" s="1" t="e" cm="1">
        <f t="array" ref="HG295">INDEX(#REF!,MATCH(EJ295&amp;EK295&amp;HJ295&amp;HK295&amp;HL295,#REF!&amp;#REF!&amp;#REF!&amp;#REF!&amp;#REF!,0))</f>
        <v>#REF!</v>
      </c>
      <c r="HH295" s="16"/>
      <c r="HI295" s="25">
        <f t="shared" si="1033"/>
        <v>0</v>
      </c>
      <c r="HJ295" s="25">
        <f t="shared" si="1034"/>
        <v>0</v>
      </c>
      <c r="HK295" s="19">
        <v>0</v>
      </c>
      <c r="HL295" s="19">
        <v>0</v>
      </c>
      <c r="HM295" s="18">
        <v>0.01</v>
      </c>
      <c r="HN295" s="18">
        <v>1</v>
      </c>
      <c r="HO295" s="25">
        <f t="shared" si="1035"/>
        <v>0</v>
      </c>
      <c r="HP295" s="25">
        <f t="shared" si="1036"/>
        <v>0</v>
      </c>
      <c r="HQ295" s="25">
        <f t="shared" si="1037"/>
        <v>0</v>
      </c>
      <c r="HR295" s="25">
        <f t="shared" si="1038"/>
        <v>0</v>
      </c>
      <c r="HS295" s="25">
        <f t="shared" si="1039"/>
        <v>0</v>
      </c>
      <c r="HT295" s="19">
        <v>0</v>
      </c>
      <c r="HU295" s="19">
        <v>0</v>
      </c>
      <c r="HV295" s="19">
        <v>0</v>
      </c>
      <c r="HW295" s="25">
        <f t="shared" si="1040"/>
        <v>0</v>
      </c>
      <c r="HX295" s="19">
        <v>0</v>
      </c>
      <c r="HY295" s="19">
        <v>0</v>
      </c>
      <c r="HZ295" s="18">
        <v>36.871000000000002</v>
      </c>
      <c r="IA295" s="20">
        <f>ROUND(IF(EN295="Cống tròn",IF(EN295="Cống tròn",IF(EU295="Không có móng",IQ295-FF295,IF(EU295="Đế",IP295-FN295,IF(OR(EU295="Móng bê tông",EU295="Móng bê tông kết hợp đế"),II295-FJ295,0))),0),IF(EN295="Cống hộp",IF(AND(EN295="Cống hộp",EU295="Không có móng"),IQ295-GF295,IF(AND(EN295="Cống hộp",EU295="Móng bê tông"),IJ295-GB295,0)),IF(OR(EN295="Rãnh xây",EN295="Rãnh bê tông"),IF(OR(EN295="Rãnh xây",EN295="Rãnh bê tông"),IK295-GB295,0),IF(EN295="Ống nhựa",IF(AND(EN295="Ống nhựa",EU295="Không đắp cát"),IQ295-HT295,IF(AND(EN295="Ống nhựa",EU295="Đắp cát"),IH295-HX295,0)),IF(EN295="Rãnh thang",IF(EN295="Rãnh thang",IF(EU295="Móng bê tông",#REF!-#REF!,IQ295),0),0))))),2)</f>
        <v>35.49</v>
      </c>
      <c r="IB295" s="20">
        <f t="shared" si="1041"/>
        <v>1.3810000000000002</v>
      </c>
      <c r="IC295" s="20">
        <f t="shared" si="887"/>
        <v>35.49</v>
      </c>
      <c r="ID295" s="20">
        <f t="shared" si="888"/>
        <v>0</v>
      </c>
      <c r="IE295" s="20">
        <f t="shared" si="889"/>
        <v>0</v>
      </c>
      <c r="IF295" s="20">
        <f t="shared" si="890"/>
        <v>0</v>
      </c>
      <c r="IG295" s="20">
        <f>IF(EN295="Rãnh thang",IF(AND(EN295="Rãnh thang",EU295="Móng bê tông"),IQ295-#REF!,0),IF(EN295="Ống nhựa",IF(AND(EN295="Ống nhựa",EU295="Đắp cát"),IQ295-HT295,0),IF(EN295="Cống tròn",IF(EN295="Cống tròn",IF(OR(EU295="Móng bê tông",EU295="Móng bê tông kết hợp đế"),IM295-FL295,0),0),IF(EN295="Cống hộp",IF(AND(EN295="Cống hộp",EU295="Móng bê tông"),IN295-GD295,0),IF(OR(EN295="Rãnh xây",EN295="Rãnh bê tông"),IF(AND(EN295="Rãnh xây",EU295="Móng bê tông"),IO295-GD295,IF(AND(EN295="Rãnh bê tông",EU295="Móng bê tông"),IO295-GD295,0)),0)))))</f>
        <v>0</v>
      </c>
      <c r="IH295" s="20">
        <f t="shared" si="891"/>
        <v>0</v>
      </c>
      <c r="II295" s="20">
        <f t="shared" si="892"/>
        <v>0</v>
      </c>
      <c r="IJ295" s="20">
        <f t="shared" si="893"/>
        <v>0</v>
      </c>
      <c r="IK295" s="20">
        <f t="shared" si="894"/>
        <v>0</v>
      </c>
      <c r="IL295" s="20">
        <f t="shared" si="895"/>
        <v>0</v>
      </c>
      <c r="IM295" s="20">
        <f t="shared" si="896"/>
        <v>0</v>
      </c>
      <c r="IN295" s="20">
        <f t="shared" si="897"/>
        <v>0</v>
      </c>
      <c r="IO295" s="20">
        <f t="shared" si="898"/>
        <v>0</v>
      </c>
      <c r="IP295" s="20">
        <f t="shared" si="899"/>
        <v>35.61</v>
      </c>
      <c r="IQ295" s="18">
        <v>35.69</v>
      </c>
      <c r="IR295" s="25">
        <f t="shared" si="1042"/>
        <v>0</v>
      </c>
      <c r="IS295" s="25">
        <f t="shared" si="900"/>
        <v>0</v>
      </c>
      <c r="IT295" s="25">
        <f t="shared" si="901"/>
        <v>0</v>
      </c>
      <c r="IU295" s="25">
        <f>ROUND(IF(EN295="Cống tròn",IF(EN295="Cống tròn",IV295+FF295,0),IF(EN295="Cống hộp",IF(EN295="Cống hộp",IV295+GP295,0),IF(OR(EN295="Rãnh xây",EN295="Rãnh bê tông"),IF(OR(EN295="Rãnh xây",EN295="Rãnh bê tông"),IV295+GP295,0),IF(EN295="ống nhựa",IF(EN295="Ống nhựa",IV295+HT295,0),IF(EN295="Rãnh thang",IF(EN295="Rãnh thang",IQ295+#REF!,0),0))))),2)</f>
        <v>36.32</v>
      </c>
      <c r="IV295" s="18">
        <v>36.24</v>
      </c>
      <c r="IW295" s="25">
        <f t="shared" si="902"/>
        <v>36.32</v>
      </c>
      <c r="IX295" s="25">
        <f t="shared" si="903"/>
        <v>0</v>
      </c>
      <c r="IY295" s="25">
        <f t="shared" si="904"/>
        <v>0</v>
      </c>
      <c r="IZ295" s="25">
        <f t="shared" si="905"/>
        <v>0</v>
      </c>
      <c r="JA295" s="25">
        <f t="shared" si="906"/>
        <v>0</v>
      </c>
      <c r="JB295" s="18">
        <v>36.871000000000002</v>
      </c>
      <c r="JC295" s="20">
        <f>ROUND(IF(EN295="Cống tròn",IF(EN295="Cống tròn",IF(EU295="Không có móng",JS295-FF295,IF(EU295="Đế",JR295-FN295,IF(OR(EU295="Móng bê tông",EU295="Móng bê tông kết hợp đế"),JK295-FJ295,0))),0),IF(EN295="Cống hộp",IF(AND(EN295="Cống hộp",EU295="Không có móng"),JS295-GF295,IF(AND(EN295="Cống hộp",EU295="Móng bê tông"),JL295-GB295,0)),IF(OR(EN295="Rãnh xây",EN295="Rãnh bê tông"),IF(OR(EN295="Rãnh xây",EN295="Rãnh bê tông"),JM295-GB295,0),IF(EN295="Ống nhựa",IF(AND(EN295="Ống nhựa",EU295="Không đắp cát"),JS295-HT295,IF(AND(EN295="Ống nhựa",EU295="Đắp cát"),JJ295-HX295,0)),IF(EN295="Rãnh thang",IF(EN295="Rãnh thang",IF(EU295="Móng bê tông",#REF!-#REF!,JS295),0),0))))),2)</f>
        <v>35.44</v>
      </c>
      <c r="JD295" s="20">
        <f t="shared" si="1043"/>
        <v>1.4310000000000045</v>
      </c>
      <c r="JE295" s="20">
        <f t="shared" si="907"/>
        <v>35.440000000000005</v>
      </c>
      <c r="JF295" s="20">
        <f t="shared" si="908"/>
        <v>0</v>
      </c>
      <c r="JG295" s="20">
        <f t="shared" si="909"/>
        <v>0</v>
      </c>
      <c r="JH295" s="20">
        <f t="shared" si="910"/>
        <v>0</v>
      </c>
      <c r="JI295" s="20">
        <f>IF(EN295="Rãnh thang",IF(AND(EN295="Rãnh thang",EU295="Móng bê tông"),JS295-#REF!,0),IF(EN295="Ống nhựa",IF(AND(EN295="Ống nhựa",EU295="Đắp cát"),JS295-HT295,0),IF(EN295="Cống tròn",IF(EN295="Cống tròn",IF(OR(EU295="Móng bê tông",EU295="Móng bê tông kết hợp đế"),JO295-FL295,0),0),IF(EN295="Cống hộp",IF(AND(EN295="Cống hộp",EU295="Móng bê tông"),JP295-GD295,0),IF(OR(EN295="Rãnh xây",EN295="Rãnh bê tông"),IF(AND(EN295="Rãnh xây",EU295="Móng bê tông"),JQ295-GD295,IF(AND(EN295="Rãnh bê tông",EU295="Móng bê tông"),JQ295-GD295,0)),0)))))</f>
        <v>0</v>
      </c>
      <c r="JJ295" s="20">
        <f t="shared" si="911"/>
        <v>0</v>
      </c>
      <c r="JK295" s="20">
        <f t="shared" si="912"/>
        <v>0</v>
      </c>
      <c r="JL295" s="20">
        <f t="shared" si="913"/>
        <v>0</v>
      </c>
      <c r="JM295" s="20">
        <f t="shared" si="914"/>
        <v>0</v>
      </c>
      <c r="JN295" s="20">
        <f t="shared" si="915"/>
        <v>0</v>
      </c>
      <c r="JO295" s="20">
        <f t="shared" si="916"/>
        <v>0</v>
      </c>
      <c r="JP295" s="20">
        <f t="shared" si="917"/>
        <v>0</v>
      </c>
      <c r="JQ295" s="20">
        <f t="shared" si="918"/>
        <v>0</v>
      </c>
      <c r="JR295" s="20">
        <f t="shared" si="919"/>
        <v>35.56</v>
      </c>
      <c r="JS295" s="26">
        <v>35.64</v>
      </c>
      <c r="JT295" s="25">
        <f t="shared" si="1044"/>
        <v>0</v>
      </c>
      <c r="JU295" s="25">
        <f t="shared" si="920"/>
        <v>0</v>
      </c>
      <c r="JV295" s="25">
        <f t="shared" si="921"/>
        <v>0</v>
      </c>
      <c r="JW295" s="25">
        <f>ROUND(IF(EN295="Cống tròn",IF(EN295="Cống tròn",JX295+FF295,0),IF(EN295="Cống hộp",IF(EN295="Cống hộp",JX295+GP295,0),IF(OR(EN295="Rãnh xây",EN295="Rãnh bê tông"),IF(OR(EN295="Rãnh xây",EN295="Rãnh bê tông"),JX295+GP295,0),IF(EN295="ống nhựa",IF(EN295="Ống nhựa",JX295+HT295,0),IF(EN295="Rãnh thang",IF(EN295="Rãnh thang",JS295+#REF!,0),0))))),2)</f>
        <v>36.32</v>
      </c>
      <c r="JX295" s="27">
        <v>36.24</v>
      </c>
      <c r="JY295" s="25">
        <f t="shared" si="922"/>
        <v>36.32</v>
      </c>
      <c r="JZ295" s="25">
        <f t="shared" si="923"/>
        <v>0</v>
      </c>
      <c r="KA295" s="25">
        <f t="shared" si="924"/>
        <v>0</v>
      </c>
      <c r="KB295" s="25">
        <f t="shared" si="925"/>
        <v>0</v>
      </c>
      <c r="KC295" s="25">
        <f t="shared" si="926"/>
        <v>0</v>
      </c>
      <c r="KD295" s="28" t="s">
        <v>98</v>
      </c>
      <c r="KE295" s="27">
        <v>0</v>
      </c>
      <c r="KF295" s="25">
        <f t="shared" si="927"/>
        <v>1.3810000000000002</v>
      </c>
      <c r="KG295" s="25">
        <f t="shared" si="1045"/>
        <v>1.3810000000000002</v>
      </c>
      <c r="KH295" s="27">
        <v>0</v>
      </c>
      <c r="KI295" s="25">
        <f t="shared" si="928"/>
        <v>1.4310000000000045</v>
      </c>
      <c r="KJ295" s="25">
        <f t="shared" si="1046"/>
        <v>1.4310000000000045</v>
      </c>
      <c r="KK295" s="25">
        <f t="shared" si="929"/>
        <v>0</v>
      </c>
      <c r="KL295" s="25">
        <f t="shared" si="930"/>
        <v>0</v>
      </c>
      <c r="KM295" s="25">
        <f t="shared" si="1047"/>
        <v>0</v>
      </c>
      <c r="KN295" s="25">
        <f t="shared" si="931"/>
        <v>0</v>
      </c>
      <c r="KO295" s="25">
        <f t="shared" si="932"/>
        <v>0</v>
      </c>
      <c r="KP295" s="25">
        <f t="shared" si="1048"/>
        <v>0</v>
      </c>
      <c r="KQ295" s="25">
        <f t="shared" si="933"/>
        <v>0</v>
      </c>
      <c r="KR295" s="25">
        <f t="shared" si="934"/>
        <v>0</v>
      </c>
      <c r="KS295" s="25">
        <f t="shared" si="1049"/>
        <v>0</v>
      </c>
      <c r="KT295" s="25">
        <f t="shared" si="935"/>
        <v>0</v>
      </c>
      <c r="KU295" s="25">
        <f t="shared" si="936"/>
        <v>0</v>
      </c>
      <c r="KV295" s="25">
        <f t="shared" si="1050"/>
        <v>0</v>
      </c>
      <c r="KW295" s="25">
        <f t="shared" si="863"/>
        <v>0.12</v>
      </c>
      <c r="KX295" s="25">
        <f t="shared" si="937"/>
        <v>0.12</v>
      </c>
      <c r="KY295" s="25">
        <f t="shared" si="1051"/>
        <v>0.12</v>
      </c>
      <c r="KZ295" s="25">
        <f t="shared" si="938"/>
        <v>0</v>
      </c>
      <c r="LA295" s="25">
        <f t="shared" si="939"/>
        <v>0</v>
      </c>
      <c r="LB295" s="25">
        <f t="shared" si="1052"/>
        <v>0</v>
      </c>
      <c r="LC295" s="25">
        <f t="shared" si="940"/>
        <v>0.88</v>
      </c>
      <c r="LD295" s="25">
        <f t="shared" si="941"/>
        <v>0.88</v>
      </c>
      <c r="LE295" s="25">
        <f t="shared" si="1053"/>
        <v>0.88</v>
      </c>
      <c r="LF295" s="25">
        <f t="shared" si="942"/>
        <v>0</v>
      </c>
      <c r="LG295" s="25">
        <f t="shared" si="943"/>
        <v>0</v>
      </c>
      <c r="LH295" s="25">
        <f t="shared" si="1054"/>
        <v>0</v>
      </c>
      <c r="LI295" s="25">
        <f t="shared" si="944"/>
        <v>0</v>
      </c>
      <c r="LJ295" s="25">
        <f t="shared" si="945"/>
        <v>0</v>
      </c>
      <c r="LK295" s="25">
        <f t="shared" si="1055"/>
        <v>0</v>
      </c>
      <c r="LL295" s="25">
        <f t="shared" si="946"/>
        <v>0</v>
      </c>
      <c r="LM295" s="25">
        <f t="shared" si="947"/>
        <v>0</v>
      </c>
      <c r="LN295" s="25">
        <f t="shared" si="1056"/>
        <v>0</v>
      </c>
      <c r="LO295" s="25">
        <f t="shared" si="948"/>
        <v>0</v>
      </c>
      <c r="LP295" s="25">
        <f t="shared" si="949"/>
        <v>0</v>
      </c>
      <c r="LQ295" s="25">
        <f t="shared" si="1057"/>
        <v>0</v>
      </c>
      <c r="LR295" s="25">
        <f t="shared" si="950"/>
        <v>0</v>
      </c>
      <c r="LS295" s="25">
        <f t="shared" si="951"/>
        <v>0</v>
      </c>
      <c r="LT295" s="25">
        <f t="shared" si="1058"/>
        <v>0</v>
      </c>
      <c r="LU295" s="25">
        <f t="shared" si="952"/>
        <v>0</v>
      </c>
      <c r="LV295" s="25">
        <f t="shared" si="953"/>
        <v>0</v>
      </c>
      <c r="LW295" s="25">
        <f t="shared" si="1059"/>
        <v>0</v>
      </c>
      <c r="LX295" s="25">
        <f t="shared" si="954"/>
        <v>0</v>
      </c>
      <c r="LY295" s="25">
        <f t="shared" si="955"/>
        <v>0</v>
      </c>
      <c r="LZ295" s="25">
        <f t="shared" si="1060"/>
        <v>0</v>
      </c>
      <c r="MA295" s="25">
        <f t="shared" si="956"/>
        <v>0</v>
      </c>
      <c r="MB295" s="25">
        <f t="shared" si="957"/>
        <v>0</v>
      </c>
      <c r="MC295" s="25">
        <f t="shared" si="1061"/>
        <v>0</v>
      </c>
      <c r="MD295" s="25">
        <f t="shared" si="958"/>
        <v>0</v>
      </c>
      <c r="ME295" s="25">
        <f t="shared" si="959"/>
        <v>0</v>
      </c>
      <c r="MF295" s="25">
        <f t="shared" si="1062"/>
        <v>0</v>
      </c>
      <c r="MG295" s="25">
        <f t="shared" si="960"/>
        <v>0</v>
      </c>
      <c r="MH295" s="25">
        <f t="shared" si="961"/>
        <v>0</v>
      </c>
      <c r="MI295" s="25">
        <f t="shared" si="1063"/>
        <v>0</v>
      </c>
      <c r="MJ295" s="25">
        <f t="shared" si="962"/>
        <v>0</v>
      </c>
      <c r="MK295" s="25">
        <f t="shared" si="963"/>
        <v>0</v>
      </c>
      <c r="ML295" s="25">
        <f t="shared" si="1064"/>
        <v>0</v>
      </c>
      <c r="MM295" s="25">
        <f t="shared" si="964"/>
        <v>0</v>
      </c>
      <c r="MN295" s="25">
        <f t="shared" si="965"/>
        <v>0</v>
      </c>
      <c r="MO295" s="25">
        <f t="shared" si="1065"/>
        <v>0</v>
      </c>
      <c r="MP295" s="25">
        <f t="shared" si="966"/>
        <v>0</v>
      </c>
      <c r="MQ295" s="25">
        <f t="shared" si="967"/>
        <v>0</v>
      </c>
      <c r="MR295" s="25">
        <f t="shared" si="1066"/>
        <v>0</v>
      </c>
      <c r="MS295" s="29">
        <v>1.2</v>
      </c>
      <c r="MT295" s="29">
        <v>0</v>
      </c>
      <c r="MU295" s="29">
        <v>1</v>
      </c>
      <c r="MV295" s="29">
        <v>1</v>
      </c>
      <c r="MW295" s="25">
        <f t="shared" si="968"/>
        <v>1.2</v>
      </c>
      <c r="MX295" s="25">
        <f t="shared" si="969"/>
        <v>1.66</v>
      </c>
      <c r="MY295" s="25">
        <f t="shared" si="970"/>
        <v>0</v>
      </c>
      <c r="MZ295" s="25">
        <f t="shared" si="971"/>
        <v>0</v>
      </c>
      <c r="NA295" s="25">
        <f t="shared" si="972"/>
        <v>1.2</v>
      </c>
      <c r="NB295" s="25">
        <f t="shared" si="973"/>
        <v>1.72</v>
      </c>
      <c r="NC295" s="25">
        <f t="shared" si="974"/>
        <v>0</v>
      </c>
      <c r="ND295" s="25">
        <f t="shared" si="975"/>
        <v>0</v>
      </c>
      <c r="NE295" s="25">
        <f t="shared" si="1067"/>
        <v>1.2</v>
      </c>
      <c r="NF295" s="25">
        <f t="shared" si="1067"/>
        <v>1.69</v>
      </c>
      <c r="NG295" s="25">
        <f t="shared" si="1067"/>
        <v>0</v>
      </c>
      <c r="NH295" s="25">
        <f t="shared" si="976"/>
        <v>0</v>
      </c>
      <c r="NI295" s="25">
        <f t="shared" si="977"/>
        <v>29.66</v>
      </c>
      <c r="NJ295" s="25">
        <f t="shared" si="978"/>
        <v>0</v>
      </c>
      <c r="NK295" s="25">
        <f t="shared" si="979"/>
        <v>29.66</v>
      </c>
      <c r="NL295" s="25">
        <f t="shared" si="980"/>
        <v>10.76</v>
      </c>
      <c r="NM295" s="25">
        <f t="shared" si="981"/>
        <v>0</v>
      </c>
      <c r="NN295" s="25">
        <f t="shared" si="1068"/>
        <v>10.76</v>
      </c>
      <c r="NO295" s="25">
        <f t="shared" si="982"/>
        <v>0</v>
      </c>
      <c r="NP295" s="25">
        <f t="shared" si="983"/>
        <v>0</v>
      </c>
      <c r="NQ295" s="25">
        <f t="shared" si="1069"/>
        <v>0</v>
      </c>
      <c r="NR295" s="25">
        <f t="shared" si="984"/>
        <v>0</v>
      </c>
      <c r="NS295" s="25">
        <f t="shared" si="985"/>
        <v>0</v>
      </c>
      <c r="NT295" s="25">
        <f t="shared" si="1070"/>
        <v>0</v>
      </c>
      <c r="NU295" s="25">
        <f t="shared" si="986"/>
        <v>0</v>
      </c>
      <c r="NV295" s="25">
        <f t="shared" si="987"/>
        <v>0</v>
      </c>
      <c r="NW295" s="25">
        <f t="shared" si="1071"/>
        <v>0</v>
      </c>
      <c r="NX295" s="25">
        <f t="shared" si="1072"/>
        <v>10.76</v>
      </c>
      <c r="NY295" s="25">
        <f t="shared" si="1072"/>
        <v>0</v>
      </c>
      <c r="NZ295" s="25">
        <f t="shared" si="1073"/>
        <v>10.76</v>
      </c>
      <c r="OA295" s="25">
        <f t="shared" si="1074"/>
        <v>18.899999999999999</v>
      </c>
      <c r="OB295" s="25">
        <f t="shared" si="1074"/>
        <v>0</v>
      </c>
      <c r="OC295" s="25">
        <f t="shared" si="1075"/>
        <v>18.899999999999999</v>
      </c>
      <c r="OD295" s="25">
        <f t="shared" si="1076"/>
        <v>10.76</v>
      </c>
      <c r="OE295" s="25">
        <f t="shared" si="1076"/>
        <v>0</v>
      </c>
      <c r="OF295" s="25">
        <f t="shared" si="1076"/>
        <v>10.76</v>
      </c>
      <c r="OG295" s="25">
        <f t="shared" si="988"/>
        <v>0</v>
      </c>
      <c r="OH295" s="25">
        <f t="shared" si="989"/>
        <v>0</v>
      </c>
      <c r="OI295" s="25">
        <f t="shared" si="990"/>
        <v>0</v>
      </c>
      <c r="OJ295" s="25">
        <f t="shared" si="991"/>
        <v>0</v>
      </c>
      <c r="OK295" s="25">
        <f t="shared" si="992"/>
        <v>0</v>
      </c>
      <c r="OL295" s="25">
        <f t="shared" si="993"/>
        <v>0</v>
      </c>
      <c r="OM295" s="25">
        <f t="shared" si="1077"/>
        <v>0</v>
      </c>
      <c r="ON295" s="25">
        <f t="shared" si="1077"/>
        <v>0</v>
      </c>
      <c r="OO295" s="25">
        <f t="shared" si="1077"/>
        <v>0</v>
      </c>
      <c r="OP295" s="25">
        <f t="shared" si="994"/>
        <v>0</v>
      </c>
      <c r="OQ295" s="25">
        <f t="shared" si="995"/>
        <v>0</v>
      </c>
      <c r="OR295" s="25">
        <f t="shared" si="1078"/>
        <v>0</v>
      </c>
      <c r="OS295" s="19">
        <v>536217.23</v>
      </c>
      <c r="OT295" s="19">
        <v>2371588.11</v>
      </c>
    </row>
    <row r="296" spans="1:410" ht="33" customHeight="1" x14ac:dyDescent="0.25">
      <c r="A296" s="18"/>
      <c r="B296" s="18" t="s">
        <v>1071</v>
      </c>
      <c r="C296" s="18">
        <v>1426.24</v>
      </c>
      <c r="D296" s="16" t="e">
        <f>_xlfn.IFNA(INDEX(#REF!,MATCH(E296,#REF!,0)),0)</f>
        <v>#REF!</v>
      </c>
      <c r="E296" s="18" t="s">
        <v>1112</v>
      </c>
      <c r="F296" s="16" t="s">
        <v>765</v>
      </c>
      <c r="G296" s="16" t="s">
        <v>766</v>
      </c>
      <c r="H296" s="16" t="s">
        <v>767</v>
      </c>
      <c r="I296" s="16" t="s">
        <v>768</v>
      </c>
      <c r="J296" s="16" t="s">
        <v>769</v>
      </c>
      <c r="K296" s="16" t="s">
        <v>770</v>
      </c>
      <c r="L296" s="16" t="s">
        <v>771</v>
      </c>
      <c r="M296" s="18">
        <v>1.64</v>
      </c>
      <c r="N296" s="18">
        <v>1.94</v>
      </c>
      <c r="O296" s="18">
        <v>2.04</v>
      </c>
      <c r="P296" s="18">
        <v>2.34</v>
      </c>
      <c r="Q296" s="18">
        <v>0.1</v>
      </c>
      <c r="R296" s="18">
        <v>1.8399999999999999</v>
      </c>
      <c r="S296" s="18">
        <v>2.14</v>
      </c>
      <c r="T296" s="18">
        <v>0.2</v>
      </c>
      <c r="U296" s="18">
        <v>0</v>
      </c>
      <c r="V296" s="18">
        <v>0</v>
      </c>
      <c r="W296" s="18">
        <v>0</v>
      </c>
      <c r="X296" s="18">
        <v>1.64</v>
      </c>
      <c r="Y296" s="18">
        <v>1.9</v>
      </c>
      <c r="Z296" s="20">
        <f t="shared" si="996"/>
        <v>2.1</v>
      </c>
      <c r="AA296" s="18">
        <v>0.22</v>
      </c>
      <c r="AB296" s="18">
        <v>0</v>
      </c>
      <c r="AC296" s="18">
        <v>0</v>
      </c>
      <c r="AD296" s="18">
        <v>0</v>
      </c>
      <c r="AE296" s="18">
        <v>0</v>
      </c>
      <c r="AF296" s="18">
        <v>0</v>
      </c>
      <c r="AG296" s="18">
        <v>1.2</v>
      </c>
      <c r="AH296" s="18">
        <v>1.5</v>
      </c>
      <c r="AI296" s="20">
        <f t="shared" si="997"/>
        <v>2.25</v>
      </c>
      <c r="AJ296" s="18">
        <v>0</v>
      </c>
      <c r="AK296" s="18">
        <v>0</v>
      </c>
      <c r="AL296" s="20">
        <f t="shared" si="998"/>
        <v>0</v>
      </c>
      <c r="AM296" s="18">
        <v>1.64</v>
      </c>
      <c r="AN296" s="18">
        <v>1.5</v>
      </c>
      <c r="AO296" s="18">
        <v>0.15</v>
      </c>
      <c r="AP296" s="18">
        <v>0.22</v>
      </c>
      <c r="AQ296" s="18">
        <v>1.64</v>
      </c>
      <c r="AR296" s="18">
        <v>1.72</v>
      </c>
      <c r="AS296" s="18">
        <v>0.12</v>
      </c>
      <c r="AT296" s="18">
        <v>0.11</v>
      </c>
      <c r="AU296" s="18">
        <v>0</v>
      </c>
      <c r="AV296" s="18">
        <v>1</v>
      </c>
      <c r="AW296" s="18">
        <v>0</v>
      </c>
      <c r="AX296" s="18">
        <v>0</v>
      </c>
      <c r="AY296" s="18">
        <v>0</v>
      </c>
      <c r="AZ296" s="18">
        <v>0</v>
      </c>
      <c r="BA296" s="18">
        <v>0</v>
      </c>
      <c r="BB296" s="18">
        <v>0</v>
      </c>
      <c r="BC296" s="18">
        <v>0</v>
      </c>
      <c r="BD296" s="18">
        <v>0</v>
      </c>
      <c r="BE296" s="18">
        <v>0</v>
      </c>
      <c r="BF296" s="18">
        <v>0</v>
      </c>
      <c r="BG296" s="18">
        <v>0</v>
      </c>
      <c r="BH296" s="18">
        <v>0</v>
      </c>
      <c r="BI296" s="18">
        <v>0</v>
      </c>
      <c r="BJ296" s="18">
        <v>0</v>
      </c>
      <c r="BK296" s="18">
        <v>0</v>
      </c>
      <c r="BL296" s="18">
        <v>0</v>
      </c>
      <c r="BM296" s="18">
        <v>0</v>
      </c>
      <c r="BN296" s="18">
        <v>0</v>
      </c>
      <c r="BO296" s="18">
        <v>0</v>
      </c>
      <c r="BP296" s="18">
        <v>1</v>
      </c>
      <c r="BQ296" s="18">
        <v>0</v>
      </c>
      <c r="BR296" s="18">
        <v>0</v>
      </c>
      <c r="BS296" s="18">
        <v>0</v>
      </c>
      <c r="BT296" s="18">
        <v>0</v>
      </c>
      <c r="BU296" s="18">
        <v>0</v>
      </c>
      <c r="BV296" s="18">
        <v>0</v>
      </c>
      <c r="BW296" s="18">
        <v>0</v>
      </c>
      <c r="BX296" s="18">
        <v>0</v>
      </c>
      <c r="BY296" s="18">
        <v>0</v>
      </c>
      <c r="BZ296" s="18">
        <v>0</v>
      </c>
      <c r="CA296" s="16" t="e">
        <f>_xlfn.IFNA(IF(RIGHT(D296,2)="=G",0,INDEX(#REF!,MATCH(E296,#REF!,0))),0)</f>
        <v>#REF!</v>
      </c>
      <c r="CB296" s="16" t="s">
        <v>776</v>
      </c>
      <c r="CC296" s="18">
        <v>0</v>
      </c>
      <c r="CD296" s="18">
        <v>0</v>
      </c>
      <c r="CE296" s="18">
        <v>1.4</v>
      </c>
      <c r="CF296" s="18">
        <v>0.85</v>
      </c>
      <c r="CG296" s="18">
        <v>0.12</v>
      </c>
      <c r="CH296" s="18">
        <v>2</v>
      </c>
      <c r="CI296" s="16" t="s">
        <v>98</v>
      </c>
      <c r="CJ296" s="18">
        <v>0</v>
      </c>
      <c r="CK296" s="20">
        <f t="shared" si="864"/>
        <v>1.82</v>
      </c>
      <c r="CL296" s="20">
        <f t="shared" si="999"/>
        <v>1.82</v>
      </c>
      <c r="CM296" s="18">
        <v>25.78</v>
      </c>
      <c r="CN296" s="18">
        <v>37.659999999999997</v>
      </c>
      <c r="CO296" s="18">
        <v>36.820999999999998</v>
      </c>
      <c r="CP296" s="22">
        <f t="shared" si="865"/>
        <v>36.82</v>
      </c>
      <c r="CQ296" s="22">
        <f t="shared" si="866"/>
        <v>35</v>
      </c>
      <c r="CR296" s="22">
        <f t="shared" si="1000"/>
        <v>1.82</v>
      </c>
      <c r="CS296" s="22">
        <f t="shared" si="867"/>
        <v>35.099999999999994</v>
      </c>
      <c r="CT296" s="22">
        <f t="shared" si="868"/>
        <v>35.299999999999997</v>
      </c>
      <c r="CU296" s="18">
        <v>35.299999999999997</v>
      </c>
      <c r="CV296" s="22">
        <f t="shared" si="1001"/>
        <v>2.1</v>
      </c>
      <c r="CW296" s="22">
        <f t="shared" si="869"/>
        <v>0</v>
      </c>
      <c r="CX296" s="22">
        <f t="shared" si="870"/>
        <v>0</v>
      </c>
      <c r="CY296" s="22">
        <f t="shared" si="871"/>
        <v>37.39</v>
      </c>
      <c r="CZ296" s="22">
        <f t="shared" si="872"/>
        <v>37.54</v>
      </c>
      <c r="DA296" s="18">
        <v>37.659999999999997</v>
      </c>
      <c r="DB296" s="20">
        <f t="shared" si="1002"/>
        <v>2.66</v>
      </c>
      <c r="DC296" s="20">
        <f t="shared" si="1003"/>
        <v>0.84</v>
      </c>
      <c r="DD296" s="20">
        <f t="shared" si="1004"/>
        <v>1.8200000000000003</v>
      </c>
      <c r="DE296" s="20">
        <f t="shared" si="873"/>
        <v>0.1</v>
      </c>
      <c r="DF296" s="20">
        <f t="shared" si="874"/>
        <v>0.2</v>
      </c>
      <c r="DG296" s="20">
        <f t="shared" si="875"/>
        <v>1.52</v>
      </c>
      <c r="DH296" s="20">
        <f t="shared" si="876"/>
        <v>0</v>
      </c>
      <c r="DI296" s="20">
        <f t="shared" si="877"/>
        <v>0</v>
      </c>
      <c r="DJ296" s="20">
        <f t="shared" si="878"/>
        <v>0</v>
      </c>
      <c r="DK296" s="20">
        <f t="shared" si="1005"/>
        <v>1.82</v>
      </c>
      <c r="DL296" s="20">
        <f t="shared" si="1006"/>
        <v>0</v>
      </c>
      <c r="DM296" s="20">
        <f t="shared" si="1007"/>
        <v>0</v>
      </c>
      <c r="DN296" s="20">
        <f t="shared" si="1008"/>
        <v>0</v>
      </c>
      <c r="DO296" s="18">
        <v>2.54</v>
      </c>
      <c r="DP296" s="18">
        <v>0</v>
      </c>
      <c r="DQ296" s="18">
        <v>1</v>
      </c>
      <c r="DR296" s="18">
        <v>1</v>
      </c>
      <c r="DS296" s="25">
        <f t="shared" si="1009"/>
        <v>2.54</v>
      </c>
      <c r="DT296" s="25">
        <f t="shared" si="1010"/>
        <v>0</v>
      </c>
      <c r="DU296" s="25">
        <f t="shared" si="1011"/>
        <v>4.62</v>
      </c>
      <c r="DV296" s="25">
        <f t="shared" si="1012"/>
        <v>0</v>
      </c>
      <c r="DW296" s="25">
        <f t="shared" si="1013"/>
        <v>4.62</v>
      </c>
      <c r="DX296" s="25">
        <f t="shared" si="1014"/>
        <v>9.42</v>
      </c>
      <c r="DY296" s="25">
        <f t="shared" si="1015"/>
        <v>0</v>
      </c>
      <c r="DZ296" s="25">
        <f t="shared" si="1016"/>
        <v>9.42</v>
      </c>
      <c r="EA296" s="25">
        <f t="shared" si="1017"/>
        <v>6.1</v>
      </c>
      <c r="EB296" s="25">
        <f t="shared" si="1018"/>
        <v>0</v>
      </c>
      <c r="EC296" s="25">
        <f t="shared" si="1019"/>
        <v>6.1</v>
      </c>
      <c r="ED296" s="25">
        <f t="shared" si="1020"/>
        <v>3.32</v>
      </c>
      <c r="EE296" s="25">
        <f t="shared" si="1020"/>
        <v>0</v>
      </c>
      <c r="EF296" s="25">
        <f t="shared" si="1021"/>
        <v>3.32</v>
      </c>
      <c r="EG296" s="25">
        <f t="shared" si="1022"/>
        <v>6.1</v>
      </c>
      <c r="EH296" s="25">
        <f t="shared" si="1022"/>
        <v>0</v>
      </c>
      <c r="EI296" s="25">
        <f t="shared" si="1023"/>
        <v>6.1</v>
      </c>
      <c r="EJ296" s="18">
        <v>1426.24</v>
      </c>
      <c r="EK296" s="18">
        <v>1426.27</v>
      </c>
      <c r="EL296" s="18" t="s">
        <v>1112</v>
      </c>
      <c r="EM296" s="18" t="s">
        <v>1113</v>
      </c>
      <c r="EN296" s="16" t="s">
        <v>774</v>
      </c>
      <c r="EO296" s="16" t="s">
        <v>1074</v>
      </c>
      <c r="EP296" s="16" t="e">
        <f>IF(OR(EN296="Cống tròn",EN296="Cống hộp",EN296="Ống nhựa"),INDEX(#REF!,MATCH(E296,#REF!,0)),IF(OR(EN296="Rãnh xây",EN296="Rãnh bê tông"),INDEX(#REF!,MATCH(E296,#REF!,0)),0))</f>
        <v>#REF!</v>
      </c>
      <c r="EQ296" s="18">
        <v>17.55</v>
      </c>
      <c r="ER296" s="18">
        <v>2.5</v>
      </c>
      <c r="ES296" s="25">
        <f t="shared" si="1024"/>
        <v>7</v>
      </c>
      <c r="ET296" s="1" t="e">
        <f>_xlfn.IFNA(IF(EN296="Cống tròn",INDEX(#REF!,MATCH(E296,#REF!,0)),IF(EN296="Cống hộp",INDEX(#REF!,MATCH(E296,#REF!,0)),EU296&amp;" ,"&amp;EV296)),0)</f>
        <v>#REF!</v>
      </c>
      <c r="EU296" s="16" t="s">
        <v>56</v>
      </c>
      <c r="EV296" s="16"/>
      <c r="EW296" s="16" t="e">
        <f>_xlfn.IFNA(INDEX(#REF!,MATCH(E296,#REF!,0)),0)</f>
        <v>#REF!</v>
      </c>
      <c r="EX296" s="16" t="s">
        <v>872</v>
      </c>
      <c r="EY296" s="18">
        <v>0.27</v>
      </c>
      <c r="EZ296" s="18">
        <v>0.7</v>
      </c>
      <c r="FA296" s="18">
        <v>0.12</v>
      </c>
      <c r="FB296" s="18">
        <v>3</v>
      </c>
      <c r="FC296" s="18">
        <v>3.7999999999999999E-2</v>
      </c>
      <c r="FD296" s="25">
        <f t="shared" si="879"/>
        <v>21</v>
      </c>
      <c r="FE296" s="25">
        <f t="shared" si="1025"/>
        <v>0.8</v>
      </c>
      <c r="FF296" s="18">
        <v>0.08</v>
      </c>
      <c r="FG296" s="18">
        <v>2</v>
      </c>
      <c r="FH296" s="18">
        <v>0.6</v>
      </c>
      <c r="FI296" s="25">
        <f t="shared" si="1026"/>
        <v>0.76</v>
      </c>
      <c r="FJ296" s="18">
        <v>0</v>
      </c>
      <c r="FK296" s="18">
        <v>0</v>
      </c>
      <c r="FL296" s="18">
        <v>0</v>
      </c>
      <c r="FM296" s="18">
        <v>0</v>
      </c>
      <c r="FN296" s="18">
        <v>0.12</v>
      </c>
      <c r="FO296" s="25">
        <f t="shared" si="1027"/>
        <v>0.88</v>
      </c>
      <c r="FP296" s="18">
        <v>1.4999999999999999E-2</v>
      </c>
      <c r="FQ296" s="18">
        <v>1</v>
      </c>
      <c r="FR296" s="25">
        <f t="shared" si="880"/>
        <v>6</v>
      </c>
      <c r="FS296" s="25">
        <f t="shared" si="881"/>
        <v>7.4999999999999997E-2</v>
      </c>
      <c r="FT296" s="25">
        <f t="shared" si="882"/>
        <v>15.074999999999999</v>
      </c>
      <c r="FU296" s="25">
        <f t="shared" si="883"/>
        <v>-2.4750000000000014</v>
      </c>
      <c r="FV296" s="25" t="str">
        <f t="shared" si="1028"/>
        <v>Thêm 01</v>
      </c>
      <c r="FW296" s="25">
        <f t="shared" si="1029"/>
        <v>0.04</v>
      </c>
      <c r="FX296" s="16"/>
      <c r="FY296" s="16"/>
      <c r="FZ296" s="16"/>
      <c r="GA296" s="16"/>
      <c r="GB296" s="19">
        <v>0</v>
      </c>
      <c r="GC296" s="19">
        <v>0</v>
      </c>
      <c r="GD296" s="19">
        <v>0</v>
      </c>
      <c r="GE296" s="19">
        <v>0</v>
      </c>
      <c r="GF296" s="19">
        <v>0</v>
      </c>
      <c r="GG296" s="19">
        <v>0</v>
      </c>
      <c r="GH296" s="19">
        <v>0</v>
      </c>
      <c r="GI296" s="19">
        <v>0</v>
      </c>
      <c r="GJ296" s="19">
        <v>0</v>
      </c>
      <c r="GK296" s="19">
        <v>0</v>
      </c>
      <c r="GL296" s="25">
        <f t="shared" si="884"/>
        <v>0</v>
      </c>
      <c r="GM296" s="25">
        <f t="shared" si="1030"/>
        <v>0</v>
      </c>
      <c r="GN296" s="19">
        <v>0</v>
      </c>
      <c r="GO296" s="19">
        <v>0</v>
      </c>
      <c r="GP296" s="19">
        <v>0</v>
      </c>
      <c r="GQ296" s="19">
        <v>0</v>
      </c>
      <c r="GR296" s="1" t="e">
        <f>_xlfn.IFNA(INDEX(#REF!,MATCH(E296,#REF!,0)),0)</f>
        <v>#REF!</v>
      </c>
      <c r="GS296" s="16"/>
      <c r="GT296" s="18">
        <v>0</v>
      </c>
      <c r="GU296" s="18">
        <v>0</v>
      </c>
      <c r="GV296" s="18">
        <v>0</v>
      </c>
      <c r="GW296" s="18">
        <v>0</v>
      </c>
      <c r="GX296" s="25">
        <f t="shared" si="885"/>
        <v>0</v>
      </c>
      <c r="GY296" s="25">
        <f t="shared" si="886"/>
        <v>0</v>
      </c>
      <c r="GZ296" s="25">
        <f t="shared" si="1031"/>
        <v>0</v>
      </c>
      <c r="HA296" s="1" t="e" cm="1">
        <f t="array" ref="HA296">INDEX(#REF!,MATCH(EJ296&amp;EK296&amp;HD296&amp;HE296&amp;HF296,#REF!&amp;#REF!&amp;#REF!&amp;#REF!&amp;#REF!,0))</f>
        <v>#REF!</v>
      </c>
      <c r="HB296" s="16"/>
      <c r="HC296" s="25">
        <f t="shared" si="1032"/>
        <v>0</v>
      </c>
      <c r="HD296" s="18">
        <v>0</v>
      </c>
      <c r="HE296" s="18">
        <v>0</v>
      </c>
      <c r="HF296" s="18">
        <v>0</v>
      </c>
      <c r="HG296" s="1" t="e" cm="1">
        <f t="array" ref="HG296">INDEX(#REF!,MATCH(EJ296&amp;EK296&amp;HJ296&amp;HK296&amp;HL296,#REF!&amp;#REF!&amp;#REF!&amp;#REF!&amp;#REF!,0))</f>
        <v>#REF!</v>
      </c>
      <c r="HH296" s="16"/>
      <c r="HI296" s="25">
        <f t="shared" si="1033"/>
        <v>0</v>
      </c>
      <c r="HJ296" s="25">
        <f t="shared" si="1034"/>
        <v>0</v>
      </c>
      <c r="HK296" s="19">
        <v>0</v>
      </c>
      <c r="HL296" s="19">
        <v>0</v>
      </c>
      <c r="HM296" s="18">
        <v>0.01</v>
      </c>
      <c r="HN296" s="18">
        <v>1</v>
      </c>
      <c r="HO296" s="25">
        <f t="shared" si="1035"/>
        <v>0</v>
      </c>
      <c r="HP296" s="25">
        <f t="shared" si="1036"/>
        <v>0</v>
      </c>
      <c r="HQ296" s="25">
        <f t="shared" si="1037"/>
        <v>0</v>
      </c>
      <c r="HR296" s="25">
        <f t="shared" si="1038"/>
        <v>0</v>
      </c>
      <c r="HS296" s="25">
        <f t="shared" si="1039"/>
        <v>0</v>
      </c>
      <c r="HT296" s="19">
        <v>0</v>
      </c>
      <c r="HU296" s="19">
        <v>0</v>
      </c>
      <c r="HV296" s="19">
        <v>0</v>
      </c>
      <c r="HW296" s="25">
        <f t="shared" si="1040"/>
        <v>0</v>
      </c>
      <c r="HX296" s="19">
        <v>0</v>
      </c>
      <c r="HY296" s="19">
        <v>0</v>
      </c>
      <c r="HZ296" s="18">
        <v>36.820999999999998</v>
      </c>
      <c r="IA296" s="20">
        <f>ROUND(IF(EN296="Cống tròn",IF(EN296="Cống tròn",IF(EU296="Không có móng",IQ296-FF296,IF(EU296="Đế",IP296-FN296,IF(OR(EU296="Móng bê tông",EU296="Móng bê tông kết hợp đế"),II296-FJ296,0))),0),IF(EN296="Cống hộp",IF(AND(EN296="Cống hộp",EU296="Không có móng"),IQ296-GF296,IF(AND(EN296="Cống hộp",EU296="Móng bê tông"),IJ296-GB296,0)),IF(OR(EN296="Rãnh xây",EN296="Rãnh bê tông"),IF(OR(EN296="Rãnh xây",EN296="Rãnh bê tông"),IK296-GB296,0),IF(EN296="Ống nhựa",IF(AND(EN296="Ống nhựa",EU296="Không đắp cát"),IQ296-HT296,IF(AND(EN296="Ống nhựa",EU296="Đắp cát"),IH296-HX296,0)),IF(EN296="Rãnh thang",IF(EN296="Rãnh thang",IF(EU296="Móng bê tông",#REF!-#REF!,IQ296),0),0))))),2)</f>
        <v>35.450000000000003</v>
      </c>
      <c r="IB296" s="20">
        <f t="shared" si="1041"/>
        <v>1.3709999999999951</v>
      </c>
      <c r="IC296" s="20">
        <f t="shared" si="887"/>
        <v>35.450000000000003</v>
      </c>
      <c r="ID296" s="20">
        <f t="shared" si="888"/>
        <v>0</v>
      </c>
      <c r="IE296" s="20">
        <f t="shared" si="889"/>
        <v>0</v>
      </c>
      <c r="IF296" s="20">
        <f t="shared" si="890"/>
        <v>0</v>
      </c>
      <c r="IG296" s="20">
        <f>IF(EN296="Rãnh thang",IF(AND(EN296="Rãnh thang",EU296="Móng bê tông"),IQ296-#REF!,0),IF(EN296="Ống nhựa",IF(AND(EN296="Ống nhựa",EU296="Đắp cát"),IQ296-HT296,0),IF(EN296="Cống tròn",IF(EN296="Cống tròn",IF(OR(EU296="Móng bê tông",EU296="Móng bê tông kết hợp đế"),IM296-FL296,0),0),IF(EN296="Cống hộp",IF(AND(EN296="Cống hộp",EU296="Móng bê tông"),IN296-GD296,0),IF(OR(EN296="Rãnh xây",EN296="Rãnh bê tông"),IF(AND(EN296="Rãnh xây",EU296="Móng bê tông"),IO296-GD296,IF(AND(EN296="Rãnh bê tông",EU296="Móng bê tông"),IO296-GD296,0)),0)))))</f>
        <v>0</v>
      </c>
      <c r="IH296" s="20">
        <f t="shared" si="891"/>
        <v>0</v>
      </c>
      <c r="II296" s="20">
        <f t="shared" si="892"/>
        <v>0</v>
      </c>
      <c r="IJ296" s="20">
        <f t="shared" si="893"/>
        <v>0</v>
      </c>
      <c r="IK296" s="20">
        <f t="shared" si="894"/>
        <v>0</v>
      </c>
      <c r="IL296" s="20">
        <f t="shared" si="895"/>
        <v>0</v>
      </c>
      <c r="IM296" s="20">
        <f t="shared" si="896"/>
        <v>0</v>
      </c>
      <c r="IN296" s="20">
        <f t="shared" si="897"/>
        <v>0</v>
      </c>
      <c r="IO296" s="20">
        <f t="shared" si="898"/>
        <v>0</v>
      </c>
      <c r="IP296" s="20">
        <f t="shared" si="899"/>
        <v>35.57</v>
      </c>
      <c r="IQ296" s="18">
        <v>35.65</v>
      </c>
      <c r="IR296" s="25">
        <f t="shared" si="1042"/>
        <v>0</v>
      </c>
      <c r="IS296" s="25">
        <f t="shared" si="900"/>
        <v>0</v>
      </c>
      <c r="IT296" s="25">
        <f t="shared" si="901"/>
        <v>0</v>
      </c>
      <c r="IU296" s="25">
        <f>ROUND(IF(EN296="Cống tròn",IF(EN296="Cống tròn",IV296+FF296,0),IF(EN296="Cống hộp",IF(EN296="Cống hộp",IV296+GP296,0),IF(OR(EN296="Rãnh xây",EN296="Rãnh bê tông"),IF(OR(EN296="Rãnh xây",EN296="Rãnh bê tông"),IV296+GP296,0),IF(EN296="ống nhựa",IF(EN296="Ống nhựa",IV296+HT296,0),IF(EN296="Rãnh thang",IF(EN296="Rãnh thang",IQ296+#REF!,0),0))))),2)</f>
        <v>36.28</v>
      </c>
      <c r="IV296" s="18">
        <v>36.200000000000003</v>
      </c>
      <c r="IW296" s="25">
        <f t="shared" si="902"/>
        <v>36.28</v>
      </c>
      <c r="IX296" s="25">
        <f t="shared" si="903"/>
        <v>0</v>
      </c>
      <c r="IY296" s="25">
        <f t="shared" si="904"/>
        <v>0</v>
      </c>
      <c r="IZ296" s="25">
        <f t="shared" si="905"/>
        <v>0</v>
      </c>
      <c r="JA296" s="25">
        <f t="shared" si="906"/>
        <v>0</v>
      </c>
      <c r="JB296" s="18">
        <v>36.820999999999998</v>
      </c>
      <c r="JC296" s="20">
        <f>ROUND(IF(EN296="Cống tròn",IF(EN296="Cống tròn",IF(EU296="Không có móng",JS296-FF296,IF(EU296="Đế",JR296-FN296,IF(OR(EU296="Móng bê tông",EU296="Móng bê tông kết hợp đế"),JK296-FJ296,0))),0),IF(EN296="Cống hộp",IF(AND(EN296="Cống hộp",EU296="Không có móng"),JS296-GF296,IF(AND(EN296="Cống hộp",EU296="Móng bê tông"),JL296-GB296,0)),IF(OR(EN296="Rãnh xây",EN296="Rãnh bê tông"),IF(OR(EN296="Rãnh xây",EN296="Rãnh bê tông"),JM296-GB296,0),IF(EN296="Ống nhựa",IF(AND(EN296="Ống nhựa",EU296="Không đắp cát"),JS296-HT296,IF(AND(EN296="Ống nhựa",EU296="Đắp cát"),JJ296-HX296,0)),IF(EN296="Rãnh thang",IF(EN296="Rãnh thang",IF(EU296="Móng bê tông",#REF!-#REF!,JS296),0),0))))),2)</f>
        <v>35.4</v>
      </c>
      <c r="JD296" s="20">
        <f t="shared" si="1043"/>
        <v>1.4209999999999994</v>
      </c>
      <c r="JE296" s="20">
        <f t="shared" si="907"/>
        <v>35.400000000000006</v>
      </c>
      <c r="JF296" s="20">
        <f t="shared" si="908"/>
        <v>0</v>
      </c>
      <c r="JG296" s="20">
        <f t="shared" si="909"/>
        <v>0</v>
      </c>
      <c r="JH296" s="20">
        <f t="shared" si="910"/>
        <v>0</v>
      </c>
      <c r="JI296" s="20">
        <f>IF(EN296="Rãnh thang",IF(AND(EN296="Rãnh thang",EU296="Móng bê tông"),JS296-#REF!,0),IF(EN296="Ống nhựa",IF(AND(EN296="Ống nhựa",EU296="Đắp cát"),JS296-HT296,0),IF(EN296="Cống tròn",IF(EN296="Cống tròn",IF(OR(EU296="Móng bê tông",EU296="Móng bê tông kết hợp đế"),JO296-FL296,0),0),IF(EN296="Cống hộp",IF(AND(EN296="Cống hộp",EU296="Móng bê tông"),JP296-GD296,0),IF(OR(EN296="Rãnh xây",EN296="Rãnh bê tông"),IF(AND(EN296="Rãnh xây",EU296="Móng bê tông"),JQ296-GD296,IF(AND(EN296="Rãnh bê tông",EU296="Móng bê tông"),JQ296-GD296,0)),0)))))</f>
        <v>0</v>
      </c>
      <c r="JJ296" s="20">
        <f t="shared" si="911"/>
        <v>0</v>
      </c>
      <c r="JK296" s="20">
        <f t="shared" si="912"/>
        <v>0</v>
      </c>
      <c r="JL296" s="20">
        <f t="shared" si="913"/>
        <v>0</v>
      </c>
      <c r="JM296" s="20">
        <f t="shared" si="914"/>
        <v>0</v>
      </c>
      <c r="JN296" s="20">
        <f t="shared" si="915"/>
        <v>0</v>
      </c>
      <c r="JO296" s="20">
        <f t="shared" si="916"/>
        <v>0</v>
      </c>
      <c r="JP296" s="20">
        <f t="shared" si="917"/>
        <v>0</v>
      </c>
      <c r="JQ296" s="20">
        <f t="shared" si="918"/>
        <v>0</v>
      </c>
      <c r="JR296" s="20">
        <f t="shared" si="919"/>
        <v>35.520000000000003</v>
      </c>
      <c r="JS296" s="26">
        <v>35.6</v>
      </c>
      <c r="JT296" s="25">
        <f t="shared" si="1044"/>
        <v>0</v>
      </c>
      <c r="JU296" s="25">
        <f t="shared" si="920"/>
        <v>0</v>
      </c>
      <c r="JV296" s="25">
        <f t="shared" si="921"/>
        <v>0</v>
      </c>
      <c r="JW296" s="25">
        <f>ROUND(IF(EN296="Cống tròn",IF(EN296="Cống tròn",JX296+FF296,0),IF(EN296="Cống hộp",IF(EN296="Cống hộp",JX296+GP296,0),IF(OR(EN296="Rãnh xây",EN296="Rãnh bê tông"),IF(OR(EN296="Rãnh xây",EN296="Rãnh bê tông"),JX296+GP296,0),IF(EN296="ống nhựa",IF(EN296="Ống nhựa",JX296+HT296,0),IF(EN296="Rãnh thang",IF(EN296="Rãnh thang",JS296+#REF!,0),0))))),2)</f>
        <v>36.28</v>
      </c>
      <c r="JX296" s="27">
        <v>36.200000000000003</v>
      </c>
      <c r="JY296" s="25">
        <f t="shared" si="922"/>
        <v>36.28</v>
      </c>
      <c r="JZ296" s="25">
        <f t="shared" si="923"/>
        <v>0</v>
      </c>
      <c r="KA296" s="25">
        <f t="shared" si="924"/>
        <v>0</v>
      </c>
      <c r="KB296" s="25">
        <f t="shared" si="925"/>
        <v>0</v>
      </c>
      <c r="KC296" s="25">
        <f t="shared" si="926"/>
        <v>0</v>
      </c>
      <c r="KD296" s="28" t="s">
        <v>98</v>
      </c>
      <c r="KE296" s="27">
        <v>0</v>
      </c>
      <c r="KF296" s="25">
        <f t="shared" si="927"/>
        <v>1.3709999999999951</v>
      </c>
      <c r="KG296" s="25">
        <f t="shared" si="1045"/>
        <v>1.3709999999999951</v>
      </c>
      <c r="KH296" s="27">
        <v>0</v>
      </c>
      <c r="KI296" s="25">
        <f t="shared" si="928"/>
        <v>1.4209999999999994</v>
      </c>
      <c r="KJ296" s="25">
        <f t="shared" si="1046"/>
        <v>1.4209999999999994</v>
      </c>
      <c r="KK296" s="25">
        <f t="shared" si="929"/>
        <v>0</v>
      </c>
      <c r="KL296" s="25">
        <f t="shared" si="930"/>
        <v>0</v>
      </c>
      <c r="KM296" s="25">
        <f t="shared" si="1047"/>
        <v>0</v>
      </c>
      <c r="KN296" s="25">
        <f t="shared" si="931"/>
        <v>0</v>
      </c>
      <c r="KO296" s="25">
        <f t="shared" si="932"/>
        <v>0</v>
      </c>
      <c r="KP296" s="25">
        <f t="shared" si="1048"/>
        <v>0</v>
      </c>
      <c r="KQ296" s="25">
        <f t="shared" si="933"/>
        <v>0</v>
      </c>
      <c r="KR296" s="25">
        <f t="shared" si="934"/>
        <v>0</v>
      </c>
      <c r="KS296" s="25">
        <f t="shared" si="1049"/>
        <v>0</v>
      </c>
      <c r="KT296" s="25">
        <f t="shared" si="935"/>
        <v>0</v>
      </c>
      <c r="KU296" s="25">
        <f t="shared" si="936"/>
        <v>0</v>
      </c>
      <c r="KV296" s="25">
        <f t="shared" si="1050"/>
        <v>0</v>
      </c>
      <c r="KW296" s="25">
        <f t="shared" si="863"/>
        <v>0.12</v>
      </c>
      <c r="KX296" s="25">
        <f t="shared" si="937"/>
        <v>0.12</v>
      </c>
      <c r="KY296" s="25">
        <f t="shared" si="1051"/>
        <v>0.12</v>
      </c>
      <c r="KZ296" s="25">
        <f t="shared" si="938"/>
        <v>0</v>
      </c>
      <c r="LA296" s="25">
        <f t="shared" si="939"/>
        <v>0</v>
      </c>
      <c r="LB296" s="25">
        <f t="shared" si="1052"/>
        <v>0</v>
      </c>
      <c r="LC296" s="25">
        <f t="shared" si="940"/>
        <v>0.88</v>
      </c>
      <c r="LD296" s="25">
        <f t="shared" si="941"/>
        <v>0.88</v>
      </c>
      <c r="LE296" s="25">
        <f t="shared" si="1053"/>
        <v>0.88</v>
      </c>
      <c r="LF296" s="25">
        <f t="shared" si="942"/>
        <v>0</v>
      </c>
      <c r="LG296" s="25">
        <f t="shared" si="943"/>
        <v>0</v>
      </c>
      <c r="LH296" s="25">
        <f t="shared" si="1054"/>
        <v>0</v>
      </c>
      <c r="LI296" s="25">
        <f t="shared" si="944"/>
        <v>0</v>
      </c>
      <c r="LJ296" s="25">
        <f t="shared" si="945"/>
        <v>0</v>
      </c>
      <c r="LK296" s="25">
        <f t="shared" si="1055"/>
        <v>0</v>
      </c>
      <c r="LL296" s="25">
        <f t="shared" si="946"/>
        <v>0</v>
      </c>
      <c r="LM296" s="25">
        <f t="shared" si="947"/>
        <v>0</v>
      </c>
      <c r="LN296" s="25">
        <f t="shared" si="1056"/>
        <v>0</v>
      </c>
      <c r="LO296" s="25">
        <f t="shared" si="948"/>
        <v>0</v>
      </c>
      <c r="LP296" s="25">
        <f t="shared" si="949"/>
        <v>0</v>
      </c>
      <c r="LQ296" s="25">
        <f t="shared" si="1057"/>
        <v>0</v>
      </c>
      <c r="LR296" s="25">
        <f t="shared" si="950"/>
        <v>0</v>
      </c>
      <c r="LS296" s="25">
        <f t="shared" si="951"/>
        <v>0</v>
      </c>
      <c r="LT296" s="25">
        <f t="shared" si="1058"/>
        <v>0</v>
      </c>
      <c r="LU296" s="25">
        <f t="shared" si="952"/>
        <v>0</v>
      </c>
      <c r="LV296" s="25">
        <f t="shared" si="953"/>
        <v>0</v>
      </c>
      <c r="LW296" s="25">
        <f t="shared" si="1059"/>
        <v>0</v>
      </c>
      <c r="LX296" s="25">
        <f t="shared" si="954"/>
        <v>0</v>
      </c>
      <c r="LY296" s="25">
        <f t="shared" si="955"/>
        <v>0</v>
      </c>
      <c r="LZ296" s="25">
        <f t="shared" si="1060"/>
        <v>0</v>
      </c>
      <c r="MA296" s="25">
        <f t="shared" si="956"/>
        <v>0</v>
      </c>
      <c r="MB296" s="25">
        <f t="shared" si="957"/>
        <v>0</v>
      </c>
      <c r="MC296" s="25">
        <f t="shared" si="1061"/>
        <v>0</v>
      </c>
      <c r="MD296" s="25">
        <f t="shared" si="958"/>
        <v>0</v>
      </c>
      <c r="ME296" s="25">
        <f t="shared" si="959"/>
        <v>0</v>
      </c>
      <c r="MF296" s="25">
        <f t="shared" si="1062"/>
        <v>0</v>
      </c>
      <c r="MG296" s="25">
        <f t="shared" si="960"/>
        <v>0</v>
      </c>
      <c r="MH296" s="25">
        <f t="shared" si="961"/>
        <v>0</v>
      </c>
      <c r="MI296" s="25">
        <f t="shared" si="1063"/>
        <v>0</v>
      </c>
      <c r="MJ296" s="25">
        <f t="shared" si="962"/>
        <v>0</v>
      </c>
      <c r="MK296" s="25">
        <f t="shared" si="963"/>
        <v>0</v>
      </c>
      <c r="ML296" s="25">
        <f t="shared" si="1064"/>
        <v>0</v>
      </c>
      <c r="MM296" s="25">
        <f t="shared" si="964"/>
        <v>0</v>
      </c>
      <c r="MN296" s="25">
        <f t="shared" si="965"/>
        <v>0</v>
      </c>
      <c r="MO296" s="25">
        <f t="shared" si="1065"/>
        <v>0</v>
      </c>
      <c r="MP296" s="25">
        <f t="shared" si="966"/>
        <v>0</v>
      </c>
      <c r="MQ296" s="25">
        <f t="shared" si="967"/>
        <v>0</v>
      </c>
      <c r="MR296" s="25">
        <f t="shared" si="1066"/>
        <v>0</v>
      </c>
      <c r="MS296" s="29">
        <v>1.2</v>
      </c>
      <c r="MT296" s="29">
        <v>0</v>
      </c>
      <c r="MU296" s="29">
        <v>1</v>
      </c>
      <c r="MV296" s="29">
        <v>1</v>
      </c>
      <c r="MW296" s="25">
        <f t="shared" si="968"/>
        <v>1.2</v>
      </c>
      <c r="MX296" s="25">
        <f t="shared" si="969"/>
        <v>1.65</v>
      </c>
      <c r="MY296" s="25">
        <f t="shared" si="970"/>
        <v>0</v>
      </c>
      <c r="MZ296" s="25">
        <f t="shared" si="971"/>
        <v>0</v>
      </c>
      <c r="NA296" s="25">
        <f t="shared" si="972"/>
        <v>1.2</v>
      </c>
      <c r="NB296" s="25">
        <f t="shared" si="973"/>
        <v>1.71</v>
      </c>
      <c r="NC296" s="25">
        <f t="shared" si="974"/>
        <v>0</v>
      </c>
      <c r="ND296" s="25">
        <f t="shared" si="975"/>
        <v>0</v>
      </c>
      <c r="NE296" s="25">
        <f t="shared" si="1067"/>
        <v>1.2</v>
      </c>
      <c r="NF296" s="25">
        <f t="shared" si="1067"/>
        <v>1.68</v>
      </c>
      <c r="NG296" s="25">
        <f t="shared" si="1067"/>
        <v>0</v>
      </c>
      <c r="NH296" s="25">
        <f t="shared" si="976"/>
        <v>0</v>
      </c>
      <c r="NI296" s="25">
        <f t="shared" si="977"/>
        <v>29.48</v>
      </c>
      <c r="NJ296" s="25">
        <f t="shared" si="978"/>
        <v>0</v>
      </c>
      <c r="NK296" s="25">
        <f t="shared" si="979"/>
        <v>29.48</v>
      </c>
      <c r="NL296" s="25">
        <f t="shared" si="980"/>
        <v>10.76</v>
      </c>
      <c r="NM296" s="25">
        <f t="shared" si="981"/>
        <v>0</v>
      </c>
      <c r="NN296" s="25">
        <f t="shared" si="1068"/>
        <v>10.76</v>
      </c>
      <c r="NO296" s="25">
        <f t="shared" si="982"/>
        <v>0</v>
      </c>
      <c r="NP296" s="25">
        <f t="shared" si="983"/>
        <v>0</v>
      </c>
      <c r="NQ296" s="25">
        <f t="shared" si="1069"/>
        <v>0</v>
      </c>
      <c r="NR296" s="25">
        <f t="shared" si="984"/>
        <v>0</v>
      </c>
      <c r="NS296" s="25">
        <f t="shared" si="985"/>
        <v>0</v>
      </c>
      <c r="NT296" s="25">
        <f t="shared" si="1070"/>
        <v>0</v>
      </c>
      <c r="NU296" s="25">
        <f t="shared" si="986"/>
        <v>0</v>
      </c>
      <c r="NV296" s="25">
        <f t="shared" si="987"/>
        <v>0</v>
      </c>
      <c r="NW296" s="25">
        <f t="shared" si="1071"/>
        <v>0</v>
      </c>
      <c r="NX296" s="25">
        <f t="shared" si="1072"/>
        <v>10.76</v>
      </c>
      <c r="NY296" s="25">
        <f t="shared" si="1072"/>
        <v>0</v>
      </c>
      <c r="NZ296" s="25">
        <f t="shared" si="1073"/>
        <v>10.76</v>
      </c>
      <c r="OA296" s="25">
        <f t="shared" si="1074"/>
        <v>18.72</v>
      </c>
      <c r="OB296" s="25">
        <f t="shared" si="1074"/>
        <v>0</v>
      </c>
      <c r="OC296" s="25">
        <f t="shared" si="1075"/>
        <v>18.72</v>
      </c>
      <c r="OD296" s="25">
        <f t="shared" si="1076"/>
        <v>10.76</v>
      </c>
      <c r="OE296" s="25">
        <f t="shared" si="1076"/>
        <v>0</v>
      </c>
      <c r="OF296" s="25">
        <f t="shared" si="1076"/>
        <v>10.76</v>
      </c>
      <c r="OG296" s="25">
        <f t="shared" si="988"/>
        <v>0</v>
      </c>
      <c r="OH296" s="25">
        <f t="shared" si="989"/>
        <v>0</v>
      </c>
      <c r="OI296" s="25">
        <f t="shared" si="990"/>
        <v>0</v>
      </c>
      <c r="OJ296" s="25">
        <f t="shared" si="991"/>
        <v>0</v>
      </c>
      <c r="OK296" s="25">
        <f t="shared" si="992"/>
        <v>0</v>
      </c>
      <c r="OL296" s="25">
        <f t="shared" si="993"/>
        <v>0</v>
      </c>
      <c r="OM296" s="25">
        <f t="shared" si="1077"/>
        <v>0</v>
      </c>
      <c r="ON296" s="25">
        <f t="shared" si="1077"/>
        <v>0</v>
      </c>
      <c r="OO296" s="25">
        <f t="shared" si="1077"/>
        <v>0</v>
      </c>
      <c r="OP296" s="25">
        <f t="shared" si="994"/>
        <v>0</v>
      </c>
      <c r="OQ296" s="25">
        <f t="shared" si="995"/>
        <v>0</v>
      </c>
      <c r="OR296" s="25">
        <f t="shared" si="1078"/>
        <v>0</v>
      </c>
      <c r="OS296" s="19">
        <v>536217.23</v>
      </c>
      <c r="OT296" s="19">
        <v>2371549.41</v>
      </c>
    </row>
    <row r="297" spans="1:410" ht="33" customHeight="1" x14ac:dyDescent="0.25">
      <c r="A297" s="18"/>
      <c r="B297" s="18" t="s">
        <v>1071</v>
      </c>
      <c r="C297" s="18">
        <v>1382.82</v>
      </c>
      <c r="D297" s="16" t="e">
        <f>_xlfn.IFNA(INDEX(#REF!,MATCH(E297,#REF!,0)),0)</f>
        <v>#REF!</v>
      </c>
      <c r="E297" s="18" t="s">
        <v>1114</v>
      </c>
      <c r="F297" s="16" t="s">
        <v>765</v>
      </c>
      <c r="G297" s="16" t="s">
        <v>766</v>
      </c>
      <c r="H297" s="16" t="s">
        <v>767</v>
      </c>
      <c r="I297" s="16" t="s">
        <v>768</v>
      </c>
      <c r="J297" s="16" t="s">
        <v>769</v>
      </c>
      <c r="K297" s="16" t="s">
        <v>770</v>
      </c>
      <c r="L297" s="16" t="s">
        <v>771</v>
      </c>
      <c r="M297" s="18">
        <v>2.44</v>
      </c>
      <c r="N297" s="18">
        <v>2.44</v>
      </c>
      <c r="O297" s="18">
        <v>2.84</v>
      </c>
      <c r="P297" s="18">
        <v>2.84</v>
      </c>
      <c r="Q297" s="18">
        <v>0.1</v>
      </c>
      <c r="R297" s="18">
        <v>2.64</v>
      </c>
      <c r="S297" s="18">
        <v>2.64</v>
      </c>
      <c r="T297" s="18">
        <v>0.2</v>
      </c>
      <c r="U297" s="18">
        <v>0</v>
      </c>
      <c r="V297" s="18">
        <v>0</v>
      </c>
      <c r="W297" s="18">
        <v>0</v>
      </c>
      <c r="X297" s="18">
        <v>2.44</v>
      </c>
      <c r="Y297" s="18">
        <v>2.4</v>
      </c>
      <c r="Z297" s="20">
        <f t="shared" si="996"/>
        <v>1.6</v>
      </c>
      <c r="AA297" s="18">
        <v>0.22</v>
      </c>
      <c r="AB297" s="18">
        <v>0</v>
      </c>
      <c r="AC297" s="18">
        <v>0</v>
      </c>
      <c r="AD297" s="18">
        <v>0</v>
      </c>
      <c r="AE297" s="18">
        <v>0</v>
      </c>
      <c r="AF297" s="18">
        <v>0</v>
      </c>
      <c r="AG297" s="18">
        <v>2</v>
      </c>
      <c r="AH297" s="18">
        <v>2</v>
      </c>
      <c r="AI297" s="20">
        <f t="shared" si="997"/>
        <v>1.75</v>
      </c>
      <c r="AJ297" s="18">
        <v>0</v>
      </c>
      <c r="AK297" s="18">
        <v>0</v>
      </c>
      <c r="AL297" s="20">
        <f t="shared" si="998"/>
        <v>0</v>
      </c>
      <c r="AM297" s="18">
        <v>2.44</v>
      </c>
      <c r="AN297" s="18">
        <v>2</v>
      </c>
      <c r="AO297" s="18">
        <v>0.15</v>
      </c>
      <c r="AP297" s="18">
        <v>0.22</v>
      </c>
      <c r="AQ297" s="18">
        <v>2.44</v>
      </c>
      <c r="AR297" s="18">
        <v>2.2200000000000002</v>
      </c>
      <c r="AS297" s="18">
        <v>0.12</v>
      </c>
      <c r="AT297" s="18">
        <v>0.11</v>
      </c>
      <c r="AU297" s="18">
        <v>0</v>
      </c>
      <c r="AV297" s="18">
        <v>1</v>
      </c>
      <c r="AW297" s="18">
        <v>0</v>
      </c>
      <c r="AX297" s="18">
        <v>0</v>
      </c>
      <c r="AY297" s="18">
        <v>0</v>
      </c>
      <c r="AZ297" s="18">
        <v>0</v>
      </c>
      <c r="BA297" s="18">
        <v>0</v>
      </c>
      <c r="BB297" s="18">
        <v>0</v>
      </c>
      <c r="BC297" s="18">
        <v>0</v>
      </c>
      <c r="BD297" s="18">
        <v>0</v>
      </c>
      <c r="BE297" s="18">
        <v>1</v>
      </c>
      <c r="BF297" s="18">
        <v>1</v>
      </c>
      <c r="BG297" s="18">
        <v>0</v>
      </c>
      <c r="BH297" s="18">
        <v>0</v>
      </c>
      <c r="BI297" s="18">
        <v>0</v>
      </c>
      <c r="BJ297" s="18">
        <v>0</v>
      </c>
      <c r="BK297" s="18">
        <v>0</v>
      </c>
      <c r="BL297" s="18">
        <v>0</v>
      </c>
      <c r="BM297" s="18">
        <v>0</v>
      </c>
      <c r="BN297" s="18">
        <v>0</v>
      </c>
      <c r="BO297" s="18">
        <v>0</v>
      </c>
      <c r="BP297" s="18">
        <v>0</v>
      </c>
      <c r="BQ297" s="18">
        <v>0</v>
      </c>
      <c r="BR297" s="18">
        <v>0</v>
      </c>
      <c r="BS297" s="18">
        <v>0</v>
      </c>
      <c r="BT297" s="18">
        <v>0</v>
      </c>
      <c r="BU297" s="18">
        <v>0</v>
      </c>
      <c r="BV297" s="18">
        <v>0</v>
      </c>
      <c r="BW297" s="18">
        <v>0</v>
      </c>
      <c r="BX297" s="18">
        <v>0</v>
      </c>
      <c r="BY297" s="18">
        <v>0</v>
      </c>
      <c r="BZ297" s="18">
        <v>0</v>
      </c>
      <c r="CA297" s="16" t="e">
        <f>_xlfn.IFNA(IF(RIGHT(D297,2)="=G",0,INDEX(#REF!,MATCH(E297,#REF!,0))),0)</f>
        <v>#REF!</v>
      </c>
      <c r="CB297" s="16" t="s">
        <v>776</v>
      </c>
      <c r="CC297" s="18">
        <v>0</v>
      </c>
      <c r="CD297" s="18">
        <v>0</v>
      </c>
      <c r="CE297" s="18">
        <v>2.2000000000000002</v>
      </c>
      <c r="CF297" s="18">
        <v>0.73</v>
      </c>
      <c r="CG297" s="18">
        <v>0.12</v>
      </c>
      <c r="CH297" s="18">
        <v>3</v>
      </c>
      <c r="CI297" s="16" t="s">
        <v>98</v>
      </c>
      <c r="CJ297" s="18">
        <v>0</v>
      </c>
      <c r="CK297" s="20">
        <f t="shared" si="864"/>
        <v>2.2000000000000002</v>
      </c>
      <c r="CL297" s="20">
        <f t="shared" si="999"/>
        <v>2.2000000000000002</v>
      </c>
      <c r="CM297" s="18">
        <v>37.659999999999997</v>
      </c>
      <c r="CN297" s="18">
        <v>37.659999999999997</v>
      </c>
      <c r="CO297" s="18">
        <v>36.820999999999998</v>
      </c>
      <c r="CP297" s="22">
        <f t="shared" si="865"/>
        <v>37.659999999999997</v>
      </c>
      <c r="CQ297" s="22">
        <f t="shared" si="866"/>
        <v>35.46</v>
      </c>
      <c r="CR297" s="22">
        <f t="shared" si="1000"/>
        <v>2.2000000000000002</v>
      </c>
      <c r="CS297" s="22">
        <f t="shared" si="867"/>
        <v>35.559999999999995</v>
      </c>
      <c r="CT297" s="22">
        <f t="shared" si="868"/>
        <v>35.76</v>
      </c>
      <c r="CU297" s="18">
        <v>35.76</v>
      </c>
      <c r="CV297" s="22">
        <f t="shared" si="1001"/>
        <v>1.6</v>
      </c>
      <c r="CW297" s="22">
        <f t="shared" si="869"/>
        <v>0</v>
      </c>
      <c r="CX297" s="22">
        <f t="shared" si="870"/>
        <v>0</v>
      </c>
      <c r="CY297" s="22">
        <f t="shared" si="871"/>
        <v>37.39</v>
      </c>
      <c r="CZ297" s="22">
        <f t="shared" si="872"/>
        <v>37.54</v>
      </c>
      <c r="DA297" s="18">
        <v>37.659999999999997</v>
      </c>
      <c r="DB297" s="20">
        <f t="shared" si="1002"/>
        <v>2.2000000000000002</v>
      </c>
      <c r="DC297" s="20">
        <f t="shared" si="1003"/>
        <v>0</v>
      </c>
      <c r="DD297" s="20">
        <f t="shared" si="1004"/>
        <v>2.2000000000000002</v>
      </c>
      <c r="DE297" s="20">
        <f t="shared" si="873"/>
        <v>0.1</v>
      </c>
      <c r="DF297" s="20">
        <f t="shared" si="874"/>
        <v>0.2</v>
      </c>
      <c r="DG297" s="20">
        <f t="shared" si="875"/>
        <v>1.87</v>
      </c>
      <c r="DH297" s="20">
        <f t="shared" si="876"/>
        <v>0</v>
      </c>
      <c r="DI297" s="20">
        <f t="shared" si="877"/>
        <v>0</v>
      </c>
      <c r="DJ297" s="20">
        <f t="shared" si="878"/>
        <v>0</v>
      </c>
      <c r="DK297" s="20">
        <f t="shared" si="1005"/>
        <v>2.17</v>
      </c>
      <c r="DL297" s="20">
        <f t="shared" si="1006"/>
        <v>0</v>
      </c>
      <c r="DM297" s="20">
        <f t="shared" si="1007"/>
        <v>3.0000000000000249E-2</v>
      </c>
      <c r="DN297" s="20">
        <f t="shared" si="1008"/>
        <v>0</v>
      </c>
      <c r="DO297" s="18">
        <v>3.04</v>
      </c>
      <c r="DP297" s="18">
        <v>0</v>
      </c>
      <c r="DQ297" s="18">
        <v>1</v>
      </c>
      <c r="DR297" s="18">
        <v>1</v>
      </c>
      <c r="DS297" s="25">
        <f t="shared" si="1009"/>
        <v>3.04</v>
      </c>
      <c r="DT297" s="25">
        <f t="shared" si="1010"/>
        <v>0</v>
      </c>
      <c r="DU297" s="25">
        <f t="shared" si="1011"/>
        <v>6.69</v>
      </c>
      <c r="DV297" s="25">
        <f t="shared" si="1012"/>
        <v>0</v>
      </c>
      <c r="DW297" s="25">
        <f t="shared" si="1013"/>
        <v>6.69</v>
      </c>
      <c r="DX297" s="25">
        <f t="shared" si="1014"/>
        <v>19</v>
      </c>
      <c r="DY297" s="25">
        <f t="shared" si="1015"/>
        <v>0</v>
      </c>
      <c r="DZ297" s="25">
        <f t="shared" si="1016"/>
        <v>19</v>
      </c>
      <c r="EA297" s="25">
        <f t="shared" si="1017"/>
        <v>13.33</v>
      </c>
      <c r="EB297" s="25">
        <f t="shared" si="1018"/>
        <v>0</v>
      </c>
      <c r="EC297" s="25">
        <f t="shared" si="1019"/>
        <v>13.33</v>
      </c>
      <c r="ED297" s="25">
        <f t="shared" si="1020"/>
        <v>5.67</v>
      </c>
      <c r="EE297" s="25">
        <f t="shared" si="1020"/>
        <v>0</v>
      </c>
      <c r="EF297" s="25">
        <f t="shared" si="1021"/>
        <v>5.67</v>
      </c>
      <c r="EG297" s="25">
        <f t="shared" si="1022"/>
        <v>13.33</v>
      </c>
      <c r="EH297" s="25">
        <f t="shared" si="1022"/>
        <v>0</v>
      </c>
      <c r="EI297" s="25">
        <f t="shared" si="1023"/>
        <v>13.33</v>
      </c>
      <c r="EJ297" s="18">
        <v>1382.82</v>
      </c>
      <c r="EK297" s="18">
        <v>1343.22</v>
      </c>
      <c r="EL297" s="18" t="s">
        <v>1114</v>
      </c>
      <c r="EM297" s="18" t="s">
        <v>1115</v>
      </c>
      <c r="EN297" s="16" t="s">
        <v>774</v>
      </c>
      <c r="EO297" s="16" t="s">
        <v>132</v>
      </c>
      <c r="EP297" s="16" t="e">
        <f>IF(OR(EN297="Cống tròn",EN297="Cống hộp",EN297="Ống nhựa"),INDEX(#REF!,MATCH(E297,#REF!,0)),IF(OR(EN297="Rãnh xây",EN297="Rãnh bê tông"),INDEX(#REF!,MATCH(E297,#REF!,0)),0))</f>
        <v>#REF!</v>
      </c>
      <c r="EQ297" s="18">
        <v>37.999999999999908</v>
      </c>
      <c r="ER297" s="18">
        <v>1</v>
      </c>
      <c r="ES297" s="25">
        <f t="shared" si="1024"/>
        <v>38</v>
      </c>
      <c r="ET297" s="1" t="e">
        <f>_xlfn.IFNA(IF(EN297="Cống tròn",INDEX(#REF!,MATCH(E297,#REF!,0)),IF(EN297="Cống hộp",INDEX(#REF!,MATCH(E297,#REF!,0)),EU297&amp;" ,"&amp;EV297)),0)</f>
        <v>#REF!</v>
      </c>
      <c r="EU297" s="16" t="s">
        <v>769</v>
      </c>
      <c r="EV297" s="16" t="s">
        <v>775</v>
      </c>
      <c r="EW297" s="16" t="e">
        <f>_xlfn.IFNA(INDEX(#REF!,MATCH(E297,#REF!,0)),0)</f>
        <v>#REF!</v>
      </c>
      <c r="EX297" s="16"/>
      <c r="EY297" s="18">
        <v>0</v>
      </c>
      <c r="EZ297" s="18">
        <v>0</v>
      </c>
      <c r="FA297" s="18">
        <v>0</v>
      </c>
      <c r="FB297" s="18">
        <v>0</v>
      </c>
      <c r="FC297" s="18">
        <v>0</v>
      </c>
      <c r="FD297" s="25">
        <f t="shared" si="879"/>
        <v>0</v>
      </c>
      <c r="FE297" s="25">
        <f t="shared" si="1025"/>
        <v>0</v>
      </c>
      <c r="FF297" s="18">
        <v>0.1</v>
      </c>
      <c r="FG297" s="18">
        <v>2</v>
      </c>
      <c r="FH297" s="18">
        <v>1</v>
      </c>
      <c r="FI297" s="25">
        <f t="shared" si="1026"/>
        <v>1.2</v>
      </c>
      <c r="FJ297" s="18">
        <v>0</v>
      </c>
      <c r="FK297" s="18">
        <v>0</v>
      </c>
      <c r="FL297" s="18">
        <v>0.2</v>
      </c>
      <c r="FM297" s="18">
        <v>1.4</v>
      </c>
      <c r="FN297" s="18">
        <v>0</v>
      </c>
      <c r="FO297" s="25">
        <f t="shared" si="1027"/>
        <v>1.4</v>
      </c>
      <c r="FP297" s="18">
        <v>1.4999999999999999E-2</v>
      </c>
      <c r="FQ297" s="18">
        <v>1</v>
      </c>
      <c r="FR297" s="25">
        <f t="shared" si="880"/>
        <v>37</v>
      </c>
      <c r="FS297" s="25">
        <f t="shared" si="881"/>
        <v>0.54</v>
      </c>
      <c r="FT297" s="25">
        <f t="shared" si="882"/>
        <v>37.54</v>
      </c>
      <c r="FU297" s="25">
        <f t="shared" si="883"/>
        <v>-0.45999999999990848</v>
      </c>
      <c r="FV297" s="25" t="str">
        <f t="shared" si="1028"/>
        <v>Thêm 01</v>
      </c>
      <c r="FW297" s="25">
        <f t="shared" si="1029"/>
        <v>0.56000000000000005</v>
      </c>
      <c r="FX297" s="16"/>
      <c r="FY297" s="16"/>
      <c r="FZ297" s="16"/>
      <c r="GA297" s="16"/>
      <c r="GB297" s="19">
        <v>0</v>
      </c>
      <c r="GC297" s="19">
        <v>0</v>
      </c>
      <c r="GD297" s="19">
        <v>0</v>
      </c>
      <c r="GE297" s="19">
        <v>0</v>
      </c>
      <c r="GF297" s="19">
        <v>0</v>
      </c>
      <c r="GG297" s="19">
        <v>0</v>
      </c>
      <c r="GH297" s="19">
        <v>0</v>
      </c>
      <c r="GI297" s="19">
        <v>0</v>
      </c>
      <c r="GJ297" s="19">
        <v>0</v>
      </c>
      <c r="GK297" s="19">
        <v>0</v>
      </c>
      <c r="GL297" s="25">
        <f t="shared" si="884"/>
        <v>0</v>
      </c>
      <c r="GM297" s="25">
        <f t="shared" si="1030"/>
        <v>0</v>
      </c>
      <c r="GN297" s="19">
        <v>0</v>
      </c>
      <c r="GO297" s="19">
        <v>0</v>
      </c>
      <c r="GP297" s="19">
        <v>0</v>
      </c>
      <c r="GQ297" s="19">
        <v>0</v>
      </c>
      <c r="GR297" s="1" t="e">
        <f>_xlfn.IFNA(INDEX(#REF!,MATCH(E297,#REF!,0)),0)</f>
        <v>#REF!</v>
      </c>
      <c r="GS297" s="16"/>
      <c r="GT297" s="18">
        <v>0</v>
      </c>
      <c r="GU297" s="18">
        <v>0</v>
      </c>
      <c r="GV297" s="18">
        <v>0</v>
      </c>
      <c r="GW297" s="18">
        <v>0</v>
      </c>
      <c r="GX297" s="25">
        <f t="shared" si="885"/>
        <v>0</v>
      </c>
      <c r="GY297" s="25">
        <f t="shared" si="886"/>
        <v>0</v>
      </c>
      <c r="GZ297" s="25">
        <f t="shared" si="1031"/>
        <v>0</v>
      </c>
      <c r="HA297" s="1" t="e" cm="1">
        <f t="array" ref="HA297">INDEX(#REF!,MATCH(EJ297&amp;EK297&amp;HD297&amp;HE297&amp;HF297,#REF!&amp;#REF!&amp;#REF!&amp;#REF!&amp;#REF!,0))</f>
        <v>#REF!</v>
      </c>
      <c r="HB297" s="16"/>
      <c r="HC297" s="25">
        <f t="shared" si="1032"/>
        <v>0</v>
      </c>
      <c r="HD297" s="18">
        <v>0</v>
      </c>
      <c r="HE297" s="18">
        <v>0</v>
      </c>
      <c r="HF297" s="18">
        <v>0</v>
      </c>
      <c r="HG297" s="1" t="e" cm="1">
        <f t="array" ref="HG297">INDEX(#REF!,MATCH(EJ297&amp;EK297&amp;HJ297&amp;HK297&amp;HL297,#REF!&amp;#REF!&amp;#REF!&amp;#REF!&amp;#REF!,0))</f>
        <v>#REF!</v>
      </c>
      <c r="HH297" s="16"/>
      <c r="HI297" s="25">
        <f t="shared" si="1033"/>
        <v>0</v>
      </c>
      <c r="HJ297" s="25">
        <f t="shared" si="1034"/>
        <v>0</v>
      </c>
      <c r="HK297" s="19">
        <v>0</v>
      </c>
      <c r="HL297" s="19">
        <v>0</v>
      </c>
      <c r="HM297" s="18">
        <v>0.01</v>
      </c>
      <c r="HN297" s="18">
        <v>1</v>
      </c>
      <c r="HO297" s="25">
        <f t="shared" si="1035"/>
        <v>0</v>
      </c>
      <c r="HP297" s="25">
        <f t="shared" si="1036"/>
        <v>0</v>
      </c>
      <c r="HQ297" s="25">
        <f t="shared" si="1037"/>
        <v>0</v>
      </c>
      <c r="HR297" s="25">
        <f t="shared" si="1038"/>
        <v>0</v>
      </c>
      <c r="HS297" s="25">
        <f t="shared" si="1039"/>
        <v>0</v>
      </c>
      <c r="HT297" s="19">
        <v>0</v>
      </c>
      <c r="HU297" s="19">
        <v>0</v>
      </c>
      <c r="HV297" s="19">
        <v>0</v>
      </c>
      <c r="HW297" s="25">
        <f t="shared" si="1040"/>
        <v>0</v>
      </c>
      <c r="HX297" s="19">
        <v>0</v>
      </c>
      <c r="HY297" s="19">
        <v>0</v>
      </c>
      <c r="HZ297" s="18">
        <v>37.659999999999997</v>
      </c>
      <c r="IA297" s="20">
        <f>ROUND(IF(EN297="Cống tròn",IF(EN297="Cống tròn",IF(EU297="Không có móng",IQ297-FF297,IF(EU297="Đế",IP297-FN297,IF(OR(EU297="Móng bê tông",EU297="Móng bê tông kết hợp đế"),II297-FJ297,0))),0),IF(EN297="Cống hộp",IF(AND(EN297="Cống hộp",EU297="Không có móng"),IQ297-GF297,IF(AND(EN297="Cống hộp",EU297="Móng bê tông"),IJ297-GB297,0)),IF(OR(EN297="Rãnh xây",EN297="Rãnh bê tông"),IF(OR(EN297="Rãnh xây",EN297="Rãnh bê tông"),IK297-GB297,0),IF(EN297="Ống nhựa",IF(AND(EN297="Ống nhựa",EU297="Không đắp cát"),IQ297-HT297,IF(AND(EN297="Ống nhựa",EU297="Đắp cát"),IH297-HX297,0)),IF(EN297="Rãnh thang",IF(EN297="Rãnh thang",IF(EU297="Móng bê tông",#REF!-#REF!,IQ297),0),0))))),2)</f>
        <v>35.76</v>
      </c>
      <c r="IB297" s="20">
        <f t="shared" si="1041"/>
        <v>1.8999999999999986</v>
      </c>
      <c r="IC297" s="20">
        <f t="shared" si="887"/>
        <v>35.76</v>
      </c>
      <c r="ID297" s="20">
        <f t="shared" si="888"/>
        <v>0</v>
      </c>
      <c r="IE297" s="20">
        <f t="shared" si="889"/>
        <v>0</v>
      </c>
      <c r="IF297" s="20">
        <f t="shared" si="890"/>
        <v>0</v>
      </c>
      <c r="IG297" s="20">
        <f>IF(EN297="Rãnh thang",IF(AND(EN297="Rãnh thang",EU297="Móng bê tông"),IQ297-#REF!,0),IF(EN297="Ống nhựa",IF(AND(EN297="Ống nhựa",EU297="Đắp cát"),IQ297-HT297,0),IF(EN297="Cống tròn",IF(EN297="Cống tròn",IF(OR(EU297="Móng bê tông",EU297="Móng bê tông kết hợp đế"),IM297-FL297,0),0),IF(EN297="Cống hộp",IF(AND(EN297="Cống hộp",EU297="Móng bê tông"),IN297-GD297,0),IF(OR(EN297="Rãnh xây",EN297="Rãnh bê tông"),IF(AND(EN297="Rãnh xây",EU297="Móng bê tông"),IO297-GD297,IF(AND(EN297="Rãnh bê tông",EU297="Móng bê tông"),IO297-GD297,0)),0)))))</f>
        <v>35.76</v>
      </c>
      <c r="IH297" s="20">
        <f t="shared" si="891"/>
        <v>0</v>
      </c>
      <c r="II297" s="20">
        <f t="shared" si="892"/>
        <v>35.76</v>
      </c>
      <c r="IJ297" s="20">
        <f t="shared" si="893"/>
        <v>0</v>
      </c>
      <c r="IK297" s="20">
        <f t="shared" si="894"/>
        <v>0</v>
      </c>
      <c r="IL297" s="20">
        <f t="shared" si="895"/>
        <v>35.96</v>
      </c>
      <c r="IM297" s="20">
        <f t="shared" si="896"/>
        <v>35.96</v>
      </c>
      <c r="IN297" s="20">
        <f t="shared" si="897"/>
        <v>0</v>
      </c>
      <c r="IO297" s="20">
        <f t="shared" si="898"/>
        <v>0</v>
      </c>
      <c r="IP297" s="20">
        <f t="shared" si="899"/>
        <v>0</v>
      </c>
      <c r="IQ297" s="18">
        <v>36.06</v>
      </c>
      <c r="IR297" s="25">
        <f t="shared" si="1042"/>
        <v>0</v>
      </c>
      <c r="IS297" s="25">
        <f t="shared" si="900"/>
        <v>0</v>
      </c>
      <c r="IT297" s="25">
        <f t="shared" si="901"/>
        <v>0</v>
      </c>
      <c r="IU297" s="25">
        <f>ROUND(IF(EN297="Cống tròn",IF(EN297="Cống tròn",IV297+FF297,0),IF(EN297="Cống hộp",IF(EN297="Cống hộp",IV297+GP297,0),IF(OR(EN297="Rãnh xây",EN297="Rãnh bê tông"),IF(OR(EN297="Rãnh xây",EN297="Rãnh bê tông"),IV297+GP297,0),IF(EN297="ống nhựa",IF(EN297="Ống nhựa",IV297+HT297,0),IF(EN297="Rãnh thang",IF(EN297="Rãnh thang",IQ297+#REF!,0),0))))),2)</f>
        <v>37.119999999999997</v>
      </c>
      <c r="IV297" s="18">
        <v>37.020000000000003</v>
      </c>
      <c r="IW297" s="25">
        <f t="shared" si="902"/>
        <v>37.119999999999997</v>
      </c>
      <c r="IX297" s="25">
        <f t="shared" si="903"/>
        <v>0</v>
      </c>
      <c r="IY297" s="25">
        <f t="shared" si="904"/>
        <v>0</v>
      </c>
      <c r="IZ297" s="25">
        <f t="shared" si="905"/>
        <v>0</v>
      </c>
      <c r="JA297" s="25">
        <f t="shared" si="906"/>
        <v>0</v>
      </c>
      <c r="JB297" s="18">
        <v>36.75</v>
      </c>
      <c r="JC297" s="20">
        <f>ROUND(IF(EN297="Cống tròn",IF(EN297="Cống tròn",IF(EU297="Không có móng",JS297-FF297,IF(EU297="Đế",JR297-FN297,IF(OR(EU297="Móng bê tông",EU297="Móng bê tông kết hợp đế"),JK297-FJ297,0))),0),IF(EN297="Cống hộp",IF(AND(EN297="Cống hộp",EU297="Không có móng"),JS297-GF297,IF(AND(EN297="Cống hộp",EU297="Móng bê tông"),JL297-GB297,0)),IF(OR(EN297="Rãnh xây",EN297="Rãnh bê tông"),IF(OR(EN297="Rãnh xây",EN297="Rãnh bê tông"),JM297-GB297,0),IF(EN297="Ống nhựa",IF(AND(EN297="Ống nhựa",EU297="Không đắp cát"),JS297-HT297,IF(AND(EN297="Ống nhựa",EU297="Đắp cát"),JJ297-HX297,0)),IF(EN297="Rãnh thang",IF(EN297="Rãnh thang",IF(EU297="Móng bê tông",#REF!-#REF!,JS297),0),0))))),2)</f>
        <v>35.72</v>
      </c>
      <c r="JD297" s="20">
        <f t="shared" si="1043"/>
        <v>1.0300000000000011</v>
      </c>
      <c r="JE297" s="20">
        <f t="shared" si="907"/>
        <v>35.72</v>
      </c>
      <c r="JF297" s="20">
        <f t="shared" si="908"/>
        <v>0</v>
      </c>
      <c r="JG297" s="20">
        <f t="shared" si="909"/>
        <v>0</v>
      </c>
      <c r="JH297" s="20">
        <f t="shared" si="910"/>
        <v>0</v>
      </c>
      <c r="JI297" s="20">
        <f>IF(EN297="Rãnh thang",IF(AND(EN297="Rãnh thang",EU297="Móng bê tông"),JS297-#REF!,0),IF(EN297="Ống nhựa",IF(AND(EN297="Ống nhựa",EU297="Đắp cát"),JS297-HT297,0),IF(EN297="Cống tròn",IF(EN297="Cống tròn",IF(OR(EU297="Móng bê tông",EU297="Móng bê tông kết hợp đế"),JO297-FL297,0),0),IF(EN297="Cống hộp",IF(AND(EN297="Cống hộp",EU297="Móng bê tông"),JP297-GD297,0),IF(OR(EN297="Rãnh xây",EN297="Rãnh bê tông"),IF(AND(EN297="Rãnh xây",EU297="Móng bê tông"),JQ297-GD297,IF(AND(EN297="Rãnh bê tông",EU297="Móng bê tông"),JQ297-GD297,0)),0)))))</f>
        <v>35.72</v>
      </c>
      <c r="JJ297" s="20">
        <f t="shared" si="911"/>
        <v>0</v>
      </c>
      <c r="JK297" s="20">
        <f t="shared" si="912"/>
        <v>35.72</v>
      </c>
      <c r="JL297" s="20">
        <f t="shared" si="913"/>
        <v>0</v>
      </c>
      <c r="JM297" s="20">
        <f t="shared" si="914"/>
        <v>0</v>
      </c>
      <c r="JN297" s="20">
        <f t="shared" si="915"/>
        <v>35.92</v>
      </c>
      <c r="JO297" s="20">
        <f t="shared" si="916"/>
        <v>35.92</v>
      </c>
      <c r="JP297" s="20">
        <f t="shared" si="917"/>
        <v>0</v>
      </c>
      <c r="JQ297" s="20">
        <f t="shared" si="918"/>
        <v>0</v>
      </c>
      <c r="JR297" s="20">
        <f t="shared" si="919"/>
        <v>0</v>
      </c>
      <c r="JS297" s="26">
        <v>36.020000000000003</v>
      </c>
      <c r="JT297" s="25">
        <f t="shared" si="1044"/>
        <v>0</v>
      </c>
      <c r="JU297" s="25">
        <f t="shared" si="920"/>
        <v>0</v>
      </c>
      <c r="JV297" s="25">
        <f t="shared" si="921"/>
        <v>0</v>
      </c>
      <c r="JW297" s="25">
        <f>ROUND(IF(EN297="Cống tròn",IF(EN297="Cống tròn",JX297+FF297,0),IF(EN297="Cống hộp",IF(EN297="Cống hộp",JX297+GP297,0),IF(OR(EN297="Rãnh xây",EN297="Rãnh bê tông"),IF(OR(EN297="Rãnh xây",EN297="Rãnh bê tông"),JX297+GP297,0),IF(EN297="ống nhựa",IF(EN297="Ống nhựa",JX297+HT297,0),IF(EN297="Rãnh thang",IF(EN297="Rãnh thang",JS297+#REF!,0),0))))),2)</f>
        <v>37.119999999999997</v>
      </c>
      <c r="JX297" s="27">
        <v>37.020000000000003</v>
      </c>
      <c r="JY297" s="25">
        <f t="shared" si="922"/>
        <v>37.119999999999997</v>
      </c>
      <c r="JZ297" s="25">
        <f t="shared" si="923"/>
        <v>0</v>
      </c>
      <c r="KA297" s="25">
        <f t="shared" si="924"/>
        <v>0</v>
      </c>
      <c r="KB297" s="25">
        <f t="shared" si="925"/>
        <v>0</v>
      </c>
      <c r="KC297" s="25">
        <f t="shared" si="926"/>
        <v>0</v>
      </c>
      <c r="KD297" s="28" t="s">
        <v>98</v>
      </c>
      <c r="KE297" s="27">
        <v>0</v>
      </c>
      <c r="KF297" s="25">
        <f t="shared" si="927"/>
        <v>1.8999999999999986</v>
      </c>
      <c r="KG297" s="25">
        <f t="shared" si="1045"/>
        <v>1.8999999999999986</v>
      </c>
      <c r="KH297" s="27">
        <v>0</v>
      </c>
      <c r="KI297" s="25">
        <f t="shared" si="928"/>
        <v>1.0300000000000011</v>
      </c>
      <c r="KJ297" s="25">
        <f t="shared" si="1046"/>
        <v>1.0300000000000011</v>
      </c>
      <c r="KK297" s="25">
        <f t="shared" si="929"/>
        <v>0</v>
      </c>
      <c r="KL297" s="25">
        <f t="shared" si="930"/>
        <v>0</v>
      </c>
      <c r="KM297" s="25">
        <f t="shared" si="1047"/>
        <v>0</v>
      </c>
      <c r="KN297" s="25">
        <f t="shared" si="931"/>
        <v>0</v>
      </c>
      <c r="KO297" s="25">
        <f t="shared" si="932"/>
        <v>0</v>
      </c>
      <c r="KP297" s="25">
        <f t="shared" si="1048"/>
        <v>0</v>
      </c>
      <c r="KQ297" s="25">
        <f t="shared" si="933"/>
        <v>0.2</v>
      </c>
      <c r="KR297" s="25">
        <f t="shared" si="934"/>
        <v>0.2</v>
      </c>
      <c r="KS297" s="25">
        <f t="shared" si="1049"/>
        <v>0.2</v>
      </c>
      <c r="KT297" s="25">
        <f t="shared" si="935"/>
        <v>0</v>
      </c>
      <c r="KU297" s="25">
        <f t="shared" si="936"/>
        <v>0</v>
      </c>
      <c r="KV297" s="25">
        <f t="shared" si="1050"/>
        <v>0</v>
      </c>
      <c r="KW297" s="25">
        <f t="shared" si="863"/>
        <v>0</v>
      </c>
      <c r="KX297" s="25">
        <f t="shared" si="937"/>
        <v>0</v>
      </c>
      <c r="KY297" s="25">
        <f t="shared" si="1051"/>
        <v>0</v>
      </c>
      <c r="KZ297" s="25">
        <f t="shared" si="938"/>
        <v>0</v>
      </c>
      <c r="LA297" s="25">
        <f t="shared" si="939"/>
        <v>0</v>
      </c>
      <c r="LB297" s="25">
        <f t="shared" si="1052"/>
        <v>0</v>
      </c>
      <c r="LC297" s="25">
        <f t="shared" si="940"/>
        <v>1.4</v>
      </c>
      <c r="LD297" s="25">
        <f t="shared" si="941"/>
        <v>0.83000000000000118</v>
      </c>
      <c r="LE297" s="25">
        <f t="shared" si="1053"/>
        <v>1.1150000000000007</v>
      </c>
      <c r="LF297" s="25">
        <f t="shared" si="942"/>
        <v>0</v>
      </c>
      <c r="LG297" s="25">
        <f t="shared" si="943"/>
        <v>0</v>
      </c>
      <c r="LH297" s="25">
        <f t="shared" si="1054"/>
        <v>0</v>
      </c>
      <c r="LI297" s="25">
        <f t="shared" si="944"/>
        <v>0</v>
      </c>
      <c r="LJ297" s="25">
        <f t="shared" si="945"/>
        <v>0</v>
      </c>
      <c r="LK297" s="25">
        <f t="shared" si="1055"/>
        <v>0</v>
      </c>
      <c r="LL297" s="25">
        <f t="shared" si="946"/>
        <v>0</v>
      </c>
      <c r="LM297" s="25">
        <f t="shared" si="947"/>
        <v>0</v>
      </c>
      <c r="LN297" s="25">
        <f t="shared" si="1056"/>
        <v>0</v>
      </c>
      <c r="LO297" s="25">
        <f t="shared" si="948"/>
        <v>0</v>
      </c>
      <c r="LP297" s="25">
        <f t="shared" si="949"/>
        <v>0</v>
      </c>
      <c r="LQ297" s="25">
        <f t="shared" si="1057"/>
        <v>0</v>
      </c>
      <c r="LR297" s="25">
        <f t="shared" si="950"/>
        <v>0</v>
      </c>
      <c r="LS297" s="25">
        <f t="shared" si="951"/>
        <v>0</v>
      </c>
      <c r="LT297" s="25">
        <f t="shared" si="1058"/>
        <v>0</v>
      </c>
      <c r="LU297" s="25">
        <f t="shared" si="952"/>
        <v>0</v>
      </c>
      <c r="LV297" s="25">
        <f t="shared" si="953"/>
        <v>0</v>
      </c>
      <c r="LW297" s="25">
        <f t="shared" si="1059"/>
        <v>0</v>
      </c>
      <c r="LX297" s="25">
        <f t="shared" si="954"/>
        <v>0</v>
      </c>
      <c r="LY297" s="25">
        <f t="shared" si="955"/>
        <v>0</v>
      </c>
      <c r="LZ297" s="25">
        <f t="shared" si="1060"/>
        <v>0</v>
      </c>
      <c r="MA297" s="25">
        <f t="shared" si="956"/>
        <v>0</v>
      </c>
      <c r="MB297" s="25">
        <f t="shared" si="957"/>
        <v>0</v>
      </c>
      <c r="MC297" s="25">
        <f t="shared" si="1061"/>
        <v>0</v>
      </c>
      <c r="MD297" s="25">
        <f t="shared" si="958"/>
        <v>0</v>
      </c>
      <c r="ME297" s="25">
        <f t="shared" si="959"/>
        <v>0</v>
      </c>
      <c r="MF297" s="25">
        <f t="shared" si="1062"/>
        <v>0</v>
      </c>
      <c r="MG297" s="25">
        <f t="shared" si="960"/>
        <v>0</v>
      </c>
      <c r="MH297" s="25">
        <f t="shared" si="961"/>
        <v>0</v>
      </c>
      <c r="MI297" s="25">
        <f t="shared" si="1063"/>
        <v>0</v>
      </c>
      <c r="MJ297" s="25">
        <f t="shared" si="962"/>
        <v>0</v>
      </c>
      <c r="MK297" s="25">
        <f t="shared" si="963"/>
        <v>0</v>
      </c>
      <c r="ML297" s="25">
        <f t="shared" si="1064"/>
        <v>0</v>
      </c>
      <c r="MM297" s="25">
        <f t="shared" si="964"/>
        <v>0</v>
      </c>
      <c r="MN297" s="25">
        <f t="shared" si="965"/>
        <v>0</v>
      </c>
      <c r="MO297" s="25">
        <f t="shared" si="1065"/>
        <v>0</v>
      </c>
      <c r="MP297" s="25">
        <f t="shared" si="966"/>
        <v>0</v>
      </c>
      <c r="MQ297" s="25">
        <f t="shared" si="967"/>
        <v>0</v>
      </c>
      <c r="MR297" s="25">
        <f t="shared" si="1066"/>
        <v>0</v>
      </c>
      <c r="MS297" s="29">
        <v>1.4</v>
      </c>
      <c r="MT297" s="29">
        <v>0</v>
      </c>
      <c r="MU297" s="29">
        <v>1</v>
      </c>
      <c r="MV297" s="29">
        <v>1</v>
      </c>
      <c r="MW297" s="25">
        <f t="shared" si="968"/>
        <v>1.4</v>
      </c>
      <c r="MX297" s="25">
        <f t="shared" si="969"/>
        <v>2.66</v>
      </c>
      <c r="MY297" s="25">
        <f t="shared" si="970"/>
        <v>0</v>
      </c>
      <c r="MZ297" s="25">
        <f t="shared" si="971"/>
        <v>0</v>
      </c>
      <c r="NA297" s="25">
        <f t="shared" si="972"/>
        <v>1.4</v>
      </c>
      <c r="NB297" s="25">
        <f t="shared" si="973"/>
        <v>1.44</v>
      </c>
      <c r="NC297" s="25">
        <f t="shared" si="974"/>
        <v>0</v>
      </c>
      <c r="ND297" s="25">
        <f t="shared" si="975"/>
        <v>0</v>
      </c>
      <c r="NE297" s="25">
        <f t="shared" si="1067"/>
        <v>1.4</v>
      </c>
      <c r="NF297" s="25">
        <f t="shared" si="1067"/>
        <v>2.0499999999999998</v>
      </c>
      <c r="NG297" s="25">
        <f t="shared" si="1067"/>
        <v>0</v>
      </c>
      <c r="NH297" s="25">
        <f t="shared" si="976"/>
        <v>0</v>
      </c>
      <c r="NI297" s="25">
        <f t="shared" si="977"/>
        <v>77.900000000000006</v>
      </c>
      <c r="NJ297" s="25">
        <f t="shared" si="978"/>
        <v>0</v>
      </c>
      <c r="NK297" s="25">
        <f t="shared" si="979"/>
        <v>77.900000000000006</v>
      </c>
      <c r="NL297" s="25">
        <f t="shared" si="980"/>
        <v>47.73</v>
      </c>
      <c r="NM297" s="25">
        <f t="shared" si="981"/>
        <v>0</v>
      </c>
      <c r="NN297" s="25">
        <f t="shared" si="1068"/>
        <v>47.73</v>
      </c>
      <c r="NO297" s="25">
        <f t="shared" si="982"/>
        <v>0</v>
      </c>
      <c r="NP297" s="25">
        <f t="shared" si="983"/>
        <v>0</v>
      </c>
      <c r="NQ297" s="25">
        <f t="shared" si="1069"/>
        <v>0</v>
      </c>
      <c r="NR297" s="25">
        <f t="shared" si="984"/>
        <v>0</v>
      </c>
      <c r="NS297" s="25">
        <f t="shared" si="985"/>
        <v>0</v>
      </c>
      <c r="NT297" s="25">
        <f t="shared" si="1070"/>
        <v>0</v>
      </c>
      <c r="NU297" s="25">
        <f t="shared" si="986"/>
        <v>0</v>
      </c>
      <c r="NV297" s="25">
        <f t="shared" si="987"/>
        <v>0</v>
      </c>
      <c r="NW297" s="25">
        <f t="shared" si="1071"/>
        <v>0</v>
      </c>
      <c r="NX297" s="25">
        <f t="shared" si="1072"/>
        <v>47.73</v>
      </c>
      <c r="NY297" s="25">
        <f t="shared" si="1072"/>
        <v>0</v>
      </c>
      <c r="NZ297" s="25">
        <f t="shared" si="1073"/>
        <v>47.73</v>
      </c>
      <c r="OA297" s="25">
        <f t="shared" si="1074"/>
        <v>30.17</v>
      </c>
      <c r="OB297" s="25">
        <f t="shared" si="1074"/>
        <v>0</v>
      </c>
      <c r="OC297" s="25">
        <f t="shared" si="1075"/>
        <v>30.17</v>
      </c>
      <c r="OD297" s="25">
        <f t="shared" si="1076"/>
        <v>47.73</v>
      </c>
      <c r="OE297" s="25">
        <f t="shared" si="1076"/>
        <v>0</v>
      </c>
      <c r="OF297" s="25">
        <f t="shared" si="1076"/>
        <v>47.73</v>
      </c>
      <c r="OG297" s="25">
        <f t="shared" si="988"/>
        <v>0</v>
      </c>
      <c r="OH297" s="25">
        <f t="shared" si="989"/>
        <v>0</v>
      </c>
      <c r="OI297" s="25">
        <f t="shared" si="990"/>
        <v>0</v>
      </c>
      <c r="OJ297" s="25">
        <f t="shared" si="991"/>
        <v>0</v>
      </c>
      <c r="OK297" s="25">
        <f t="shared" si="992"/>
        <v>0</v>
      </c>
      <c r="OL297" s="25">
        <f t="shared" si="993"/>
        <v>0</v>
      </c>
      <c r="OM297" s="25">
        <f t="shared" si="1077"/>
        <v>0</v>
      </c>
      <c r="ON297" s="25">
        <f t="shared" si="1077"/>
        <v>0</v>
      </c>
      <c r="OO297" s="25">
        <f t="shared" si="1077"/>
        <v>0</v>
      </c>
      <c r="OP297" s="25">
        <f t="shared" si="994"/>
        <v>0</v>
      </c>
      <c r="OQ297" s="25">
        <f t="shared" si="995"/>
        <v>0</v>
      </c>
      <c r="OR297" s="25">
        <f t="shared" si="1078"/>
        <v>0</v>
      </c>
      <c r="OS297" s="30">
        <v>536217.23</v>
      </c>
      <c r="OT297" s="30">
        <v>2371505.9900000002</v>
      </c>
    </row>
    <row r="298" spans="1:410" ht="33" customHeight="1" x14ac:dyDescent="0.25">
      <c r="A298" s="18"/>
      <c r="B298" s="18" t="s">
        <v>1071</v>
      </c>
      <c r="C298" s="18">
        <v>1343.22</v>
      </c>
      <c r="D298" s="16" t="e">
        <f>_xlfn.IFNA(INDEX(#REF!,MATCH(E298,#REF!,0)),0)</f>
        <v>#REF!</v>
      </c>
      <c r="E298" s="18" t="s">
        <v>1115</v>
      </c>
      <c r="F298" s="16" t="s">
        <v>765</v>
      </c>
      <c r="G298" s="16" t="s">
        <v>766</v>
      </c>
      <c r="H298" s="16" t="s">
        <v>767</v>
      </c>
      <c r="I298" s="16" t="s">
        <v>768</v>
      </c>
      <c r="J298" s="16" t="s">
        <v>769</v>
      </c>
      <c r="K298" s="16" t="s">
        <v>770</v>
      </c>
      <c r="L298" s="16" t="s">
        <v>771</v>
      </c>
      <c r="M298" s="18">
        <v>1.64</v>
      </c>
      <c r="N298" s="18">
        <v>1.94</v>
      </c>
      <c r="O298" s="18">
        <v>2.04</v>
      </c>
      <c r="P298" s="18">
        <v>2.34</v>
      </c>
      <c r="Q298" s="18">
        <v>0.1</v>
      </c>
      <c r="R298" s="18">
        <v>1.8399999999999999</v>
      </c>
      <c r="S298" s="18">
        <v>2.14</v>
      </c>
      <c r="T298" s="18">
        <v>0.2</v>
      </c>
      <c r="U298" s="18">
        <v>0</v>
      </c>
      <c r="V298" s="18">
        <v>0</v>
      </c>
      <c r="W298" s="18">
        <v>0</v>
      </c>
      <c r="X298" s="18">
        <v>1.64</v>
      </c>
      <c r="Y298" s="18">
        <v>1.9</v>
      </c>
      <c r="Z298" s="20">
        <f t="shared" si="996"/>
        <v>1.6</v>
      </c>
      <c r="AA298" s="18">
        <v>0.22</v>
      </c>
      <c r="AB298" s="18">
        <v>0</v>
      </c>
      <c r="AC298" s="18">
        <v>0</v>
      </c>
      <c r="AD298" s="18">
        <v>0</v>
      </c>
      <c r="AE298" s="18">
        <v>0</v>
      </c>
      <c r="AF298" s="18">
        <v>0</v>
      </c>
      <c r="AG298" s="18">
        <v>1.2</v>
      </c>
      <c r="AH298" s="18">
        <v>1.5</v>
      </c>
      <c r="AI298" s="20">
        <f t="shared" si="997"/>
        <v>1.75</v>
      </c>
      <c r="AJ298" s="18">
        <v>0</v>
      </c>
      <c r="AK298" s="18">
        <v>0</v>
      </c>
      <c r="AL298" s="20">
        <f t="shared" si="998"/>
        <v>0</v>
      </c>
      <c r="AM298" s="18">
        <v>1.64</v>
      </c>
      <c r="AN298" s="18">
        <v>1.5</v>
      </c>
      <c r="AO298" s="18">
        <v>0.15</v>
      </c>
      <c r="AP298" s="18">
        <v>0.22</v>
      </c>
      <c r="AQ298" s="18">
        <v>1.64</v>
      </c>
      <c r="AR298" s="18">
        <v>1.72</v>
      </c>
      <c r="AS298" s="18">
        <v>0.12</v>
      </c>
      <c r="AT298" s="18">
        <v>0.11</v>
      </c>
      <c r="AU298" s="18">
        <v>0</v>
      </c>
      <c r="AV298" s="18">
        <v>1</v>
      </c>
      <c r="AW298" s="18">
        <v>0</v>
      </c>
      <c r="AX298" s="18">
        <v>0</v>
      </c>
      <c r="AY298" s="18">
        <v>0</v>
      </c>
      <c r="AZ298" s="18">
        <v>0</v>
      </c>
      <c r="BA298" s="18">
        <v>0</v>
      </c>
      <c r="BB298" s="18">
        <v>0</v>
      </c>
      <c r="BC298" s="18">
        <v>0</v>
      </c>
      <c r="BD298" s="18">
        <v>0</v>
      </c>
      <c r="BE298" s="18">
        <v>2</v>
      </c>
      <c r="BF298" s="18">
        <v>0</v>
      </c>
      <c r="BG298" s="18">
        <v>0</v>
      </c>
      <c r="BH298" s="18">
        <v>0</v>
      </c>
      <c r="BI298" s="18">
        <v>0</v>
      </c>
      <c r="BJ298" s="18">
        <v>0</v>
      </c>
      <c r="BK298" s="18">
        <v>0</v>
      </c>
      <c r="BL298" s="18">
        <v>0</v>
      </c>
      <c r="BM298" s="18">
        <v>0</v>
      </c>
      <c r="BN298" s="18">
        <v>0</v>
      </c>
      <c r="BO298" s="18">
        <v>0</v>
      </c>
      <c r="BP298" s="18">
        <v>0</v>
      </c>
      <c r="BQ298" s="18">
        <v>0</v>
      </c>
      <c r="BR298" s="18">
        <v>0</v>
      </c>
      <c r="BS298" s="18">
        <v>0</v>
      </c>
      <c r="BT298" s="18">
        <v>0</v>
      </c>
      <c r="BU298" s="18">
        <v>0</v>
      </c>
      <c r="BV298" s="18">
        <v>0</v>
      </c>
      <c r="BW298" s="18">
        <v>0</v>
      </c>
      <c r="BX298" s="18">
        <v>0</v>
      </c>
      <c r="BY298" s="18">
        <v>0</v>
      </c>
      <c r="BZ298" s="18">
        <v>0</v>
      </c>
      <c r="CA298" s="16" t="e">
        <f>_xlfn.IFNA(IF(RIGHT(D298,2)="=G",0,INDEX(#REF!,MATCH(E298,#REF!,0))),0)</f>
        <v>#REF!</v>
      </c>
      <c r="CB298" s="16" t="s">
        <v>776</v>
      </c>
      <c r="CC298" s="18">
        <v>0</v>
      </c>
      <c r="CD298" s="18">
        <v>0</v>
      </c>
      <c r="CE298" s="18">
        <v>1.4</v>
      </c>
      <c r="CF298" s="18">
        <v>0.85</v>
      </c>
      <c r="CG298" s="18">
        <v>0.12</v>
      </c>
      <c r="CH298" s="18">
        <v>2</v>
      </c>
      <c r="CI298" s="16" t="s">
        <v>98</v>
      </c>
      <c r="CJ298" s="18">
        <v>0</v>
      </c>
      <c r="CK298" s="20">
        <f t="shared" si="864"/>
        <v>1.33</v>
      </c>
      <c r="CL298" s="20">
        <f t="shared" si="999"/>
        <v>1.33</v>
      </c>
      <c r="CM298" s="18">
        <v>24.06</v>
      </c>
      <c r="CN298" s="18">
        <v>37.590000000000003</v>
      </c>
      <c r="CO298" s="18">
        <v>36.751000000000005</v>
      </c>
      <c r="CP298" s="22">
        <f t="shared" si="865"/>
        <v>36.75</v>
      </c>
      <c r="CQ298" s="22">
        <f t="shared" si="866"/>
        <v>35.42</v>
      </c>
      <c r="CR298" s="22">
        <f t="shared" si="1000"/>
        <v>1.33</v>
      </c>
      <c r="CS298" s="22">
        <f t="shared" si="867"/>
        <v>35.519999999999996</v>
      </c>
      <c r="CT298" s="22">
        <f t="shared" si="868"/>
        <v>35.72</v>
      </c>
      <c r="CU298" s="18">
        <v>35.72</v>
      </c>
      <c r="CV298" s="22">
        <f t="shared" si="1001"/>
        <v>1.6</v>
      </c>
      <c r="CW298" s="22">
        <f t="shared" si="869"/>
        <v>0</v>
      </c>
      <c r="CX298" s="22">
        <f t="shared" si="870"/>
        <v>0</v>
      </c>
      <c r="CY298" s="22">
        <f t="shared" si="871"/>
        <v>37.32</v>
      </c>
      <c r="CZ298" s="22">
        <f t="shared" si="872"/>
        <v>37.47</v>
      </c>
      <c r="DA298" s="18">
        <v>37.590000000000003</v>
      </c>
      <c r="DB298" s="20">
        <f t="shared" si="1002"/>
        <v>2.17</v>
      </c>
      <c r="DC298" s="20">
        <f t="shared" si="1003"/>
        <v>0.84</v>
      </c>
      <c r="DD298" s="20">
        <f t="shared" si="1004"/>
        <v>1.33</v>
      </c>
      <c r="DE298" s="20">
        <f t="shared" si="873"/>
        <v>0.1</v>
      </c>
      <c r="DF298" s="20">
        <f t="shared" si="874"/>
        <v>0.2</v>
      </c>
      <c r="DG298" s="20">
        <f t="shared" si="875"/>
        <v>1.03</v>
      </c>
      <c r="DH298" s="20">
        <f t="shared" si="876"/>
        <v>0</v>
      </c>
      <c r="DI298" s="20">
        <f t="shared" si="877"/>
        <v>0</v>
      </c>
      <c r="DJ298" s="20">
        <f t="shared" si="878"/>
        <v>0</v>
      </c>
      <c r="DK298" s="20">
        <f t="shared" si="1005"/>
        <v>1.33</v>
      </c>
      <c r="DL298" s="20">
        <f t="shared" si="1006"/>
        <v>0</v>
      </c>
      <c r="DM298" s="20">
        <f t="shared" si="1007"/>
        <v>0</v>
      </c>
      <c r="DN298" s="20">
        <f t="shared" si="1008"/>
        <v>0</v>
      </c>
      <c r="DO298" s="18">
        <v>2.54</v>
      </c>
      <c r="DP298" s="18">
        <v>0</v>
      </c>
      <c r="DQ298" s="18">
        <v>1</v>
      </c>
      <c r="DR298" s="18">
        <v>1</v>
      </c>
      <c r="DS298" s="25">
        <f t="shared" si="1009"/>
        <v>2.54</v>
      </c>
      <c r="DT298" s="25">
        <f t="shared" si="1010"/>
        <v>0</v>
      </c>
      <c r="DU298" s="25">
        <f t="shared" si="1011"/>
        <v>3.38</v>
      </c>
      <c r="DV298" s="25">
        <f t="shared" si="1012"/>
        <v>0</v>
      </c>
      <c r="DW298" s="25">
        <f t="shared" si="1013"/>
        <v>3.38</v>
      </c>
      <c r="DX298" s="25">
        <f t="shared" si="1014"/>
        <v>6.9</v>
      </c>
      <c r="DY298" s="25">
        <f t="shared" si="1015"/>
        <v>0</v>
      </c>
      <c r="DZ298" s="25">
        <f t="shared" si="1016"/>
        <v>6.9</v>
      </c>
      <c r="EA298" s="25">
        <f t="shared" si="1017"/>
        <v>4.54</v>
      </c>
      <c r="EB298" s="25">
        <f t="shared" si="1018"/>
        <v>0</v>
      </c>
      <c r="EC298" s="25">
        <f t="shared" si="1019"/>
        <v>4.54</v>
      </c>
      <c r="ED298" s="25">
        <f t="shared" si="1020"/>
        <v>2.36</v>
      </c>
      <c r="EE298" s="25">
        <f t="shared" si="1020"/>
        <v>0</v>
      </c>
      <c r="EF298" s="25">
        <f t="shared" si="1021"/>
        <v>2.36</v>
      </c>
      <c r="EG298" s="25">
        <f t="shared" si="1022"/>
        <v>4.54</v>
      </c>
      <c r="EH298" s="25">
        <f t="shared" si="1022"/>
        <v>0</v>
      </c>
      <c r="EI298" s="25">
        <f t="shared" si="1023"/>
        <v>4.54</v>
      </c>
      <c r="EJ298" s="18">
        <v>1343.22</v>
      </c>
      <c r="EK298" s="18">
        <v>1295.8399999999999</v>
      </c>
      <c r="EL298" s="18" t="s">
        <v>1115</v>
      </c>
      <c r="EM298" s="18" t="s">
        <v>1116</v>
      </c>
      <c r="EN298" s="16" t="s">
        <v>774</v>
      </c>
      <c r="EO298" s="16" t="s">
        <v>132</v>
      </c>
      <c r="EP298" s="16" t="e">
        <f>IF(OR(EN298="Cống tròn",EN298="Cống hộp",EN298="Ống nhựa"),INDEX(#REF!,MATCH(E298,#REF!,0)),IF(OR(EN298="Rãnh xây",EN298="Rãnh bê tông"),INDEX(#REF!,MATCH(E298,#REF!,0)),0))</f>
        <v>#REF!</v>
      </c>
      <c r="EQ298" s="18">
        <v>46.180000000000106</v>
      </c>
      <c r="ER298" s="18">
        <v>1</v>
      </c>
      <c r="ES298" s="25">
        <f t="shared" si="1024"/>
        <v>46</v>
      </c>
      <c r="ET298" s="1" t="e">
        <f>_xlfn.IFNA(IF(EN298="Cống tròn",INDEX(#REF!,MATCH(E298,#REF!,0)),IF(EN298="Cống hộp",INDEX(#REF!,MATCH(E298,#REF!,0)),EU298&amp;" ,"&amp;EV298)),0)</f>
        <v>#REF!</v>
      </c>
      <c r="EU298" s="16" t="s">
        <v>769</v>
      </c>
      <c r="EV298" s="16" t="s">
        <v>775</v>
      </c>
      <c r="EW298" s="16" t="e">
        <f>_xlfn.IFNA(INDEX(#REF!,MATCH(E298,#REF!,0)),0)</f>
        <v>#REF!</v>
      </c>
      <c r="EX298" s="16"/>
      <c r="EY298" s="18">
        <v>0</v>
      </c>
      <c r="EZ298" s="18">
        <v>0</v>
      </c>
      <c r="FA298" s="18">
        <v>0</v>
      </c>
      <c r="FB298" s="18">
        <v>0</v>
      </c>
      <c r="FC298" s="18">
        <v>0</v>
      </c>
      <c r="FD298" s="25">
        <f t="shared" si="879"/>
        <v>0</v>
      </c>
      <c r="FE298" s="25">
        <f t="shared" si="1025"/>
        <v>0</v>
      </c>
      <c r="FF298" s="18">
        <v>0.1</v>
      </c>
      <c r="FG298" s="18">
        <v>2</v>
      </c>
      <c r="FH298" s="18">
        <v>1</v>
      </c>
      <c r="FI298" s="25">
        <f t="shared" si="1026"/>
        <v>1.2</v>
      </c>
      <c r="FJ298" s="18">
        <v>0</v>
      </c>
      <c r="FK298" s="18">
        <v>0</v>
      </c>
      <c r="FL298" s="18">
        <v>0.2</v>
      </c>
      <c r="FM298" s="18">
        <v>1.4</v>
      </c>
      <c r="FN298" s="18">
        <v>0</v>
      </c>
      <c r="FO298" s="25">
        <f t="shared" si="1027"/>
        <v>1.4</v>
      </c>
      <c r="FP298" s="18">
        <v>1.4999999999999999E-2</v>
      </c>
      <c r="FQ298" s="18">
        <v>1</v>
      </c>
      <c r="FR298" s="25">
        <f t="shared" si="880"/>
        <v>45</v>
      </c>
      <c r="FS298" s="25">
        <f t="shared" si="881"/>
        <v>0.65999999999999992</v>
      </c>
      <c r="FT298" s="25">
        <f t="shared" si="882"/>
        <v>45.66</v>
      </c>
      <c r="FU298" s="25">
        <f t="shared" si="883"/>
        <v>-0.52000000000010971</v>
      </c>
      <c r="FV298" s="25" t="str">
        <f t="shared" si="1028"/>
        <v>Thêm 01</v>
      </c>
      <c r="FW298" s="25">
        <f t="shared" si="1029"/>
        <v>0.49</v>
      </c>
      <c r="FX298" s="16"/>
      <c r="FY298" s="16"/>
      <c r="FZ298" s="16"/>
      <c r="GA298" s="16"/>
      <c r="GB298" s="19">
        <v>0</v>
      </c>
      <c r="GC298" s="19">
        <v>0</v>
      </c>
      <c r="GD298" s="19">
        <v>0</v>
      </c>
      <c r="GE298" s="19">
        <v>0</v>
      </c>
      <c r="GF298" s="19">
        <v>0</v>
      </c>
      <c r="GG298" s="19">
        <v>0</v>
      </c>
      <c r="GH298" s="19">
        <v>0</v>
      </c>
      <c r="GI298" s="19">
        <v>0</v>
      </c>
      <c r="GJ298" s="19">
        <v>0</v>
      </c>
      <c r="GK298" s="19">
        <v>0</v>
      </c>
      <c r="GL298" s="25">
        <f t="shared" si="884"/>
        <v>0</v>
      </c>
      <c r="GM298" s="25">
        <f t="shared" si="1030"/>
        <v>0</v>
      </c>
      <c r="GN298" s="19">
        <v>0</v>
      </c>
      <c r="GO298" s="19">
        <v>0</v>
      </c>
      <c r="GP298" s="19">
        <v>0</v>
      </c>
      <c r="GQ298" s="19">
        <v>0</v>
      </c>
      <c r="GR298" s="1" t="e">
        <f>_xlfn.IFNA(INDEX(#REF!,MATCH(E298,#REF!,0)),0)</f>
        <v>#REF!</v>
      </c>
      <c r="GS298" s="16"/>
      <c r="GT298" s="18">
        <v>0</v>
      </c>
      <c r="GU298" s="18">
        <v>0</v>
      </c>
      <c r="GV298" s="18">
        <v>0</v>
      </c>
      <c r="GW298" s="18">
        <v>0</v>
      </c>
      <c r="GX298" s="25">
        <f t="shared" si="885"/>
        <v>0</v>
      </c>
      <c r="GY298" s="25">
        <f t="shared" si="886"/>
        <v>0</v>
      </c>
      <c r="GZ298" s="25">
        <f t="shared" si="1031"/>
        <v>0</v>
      </c>
      <c r="HA298" s="1" t="e" cm="1">
        <f t="array" ref="HA298">INDEX(#REF!,MATCH(EJ298&amp;EK298&amp;HD298&amp;HE298&amp;HF298,#REF!&amp;#REF!&amp;#REF!&amp;#REF!&amp;#REF!,0))</f>
        <v>#REF!</v>
      </c>
      <c r="HB298" s="16"/>
      <c r="HC298" s="25">
        <f t="shared" si="1032"/>
        <v>0</v>
      </c>
      <c r="HD298" s="18">
        <v>0</v>
      </c>
      <c r="HE298" s="18">
        <v>0</v>
      </c>
      <c r="HF298" s="18">
        <v>0</v>
      </c>
      <c r="HG298" s="1" t="e" cm="1">
        <f t="array" ref="HG298">INDEX(#REF!,MATCH(EJ298&amp;EK298&amp;HJ298&amp;HK298&amp;HL298,#REF!&amp;#REF!&amp;#REF!&amp;#REF!&amp;#REF!,0))</f>
        <v>#REF!</v>
      </c>
      <c r="HH298" s="16"/>
      <c r="HI298" s="25">
        <f t="shared" si="1033"/>
        <v>0</v>
      </c>
      <c r="HJ298" s="25">
        <f t="shared" si="1034"/>
        <v>0</v>
      </c>
      <c r="HK298" s="19">
        <v>0</v>
      </c>
      <c r="HL298" s="19">
        <v>0</v>
      </c>
      <c r="HM298" s="18">
        <v>0.01</v>
      </c>
      <c r="HN298" s="18">
        <v>1</v>
      </c>
      <c r="HO298" s="25">
        <f t="shared" si="1035"/>
        <v>0</v>
      </c>
      <c r="HP298" s="25">
        <f t="shared" si="1036"/>
        <v>0</v>
      </c>
      <c r="HQ298" s="25">
        <f t="shared" si="1037"/>
        <v>0</v>
      </c>
      <c r="HR298" s="25">
        <f t="shared" si="1038"/>
        <v>0</v>
      </c>
      <c r="HS298" s="25">
        <f t="shared" si="1039"/>
        <v>0</v>
      </c>
      <c r="HT298" s="19">
        <v>0</v>
      </c>
      <c r="HU298" s="19">
        <v>0</v>
      </c>
      <c r="HV298" s="19">
        <v>0</v>
      </c>
      <c r="HW298" s="25">
        <f t="shared" si="1040"/>
        <v>0</v>
      </c>
      <c r="HX298" s="19">
        <v>0</v>
      </c>
      <c r="HY298" s="19">
        <v>0</v>
      </c>
      <c r="HZ298" s="18">
        <v>36.75</v>
      </c>
      <c r="IA298" s="20">
        <f>ROUND(IF(EN298="Cống tròn",IF(EN298="Cống tròn",IF(EU298="Không có móng",IQ298-FF298,IF(EU298="Đế",IP298-FN298,IF(OR(EU298="Móng bê tông",EU298="Móng bê tông kết hợp đế"),II298-FJ298,0))),0),IF(EN298="Cống hộp",IF(AND(EN298="Cống hộp",EU298="Không có móng"),IQ298-GF298,IF(AND(EN298="Cống hộp",EU298="Móng bê tông"),IJ298-GB298,0)),IF(OR(EN298="Rãnh xây",EN298="Rãnh bê tông"),IF(OR(EN298="Rãnh xây",EN298="Rãnh bê tông"),IK298-GB298,0),IF(EN298="Ống nhựa",IF(AND(EN298="Ống nhựa",EU298="Không đắp cát"),IQ298-HT298,IF(AND(EN298="Ống nhựa",EU298="Đắp cát"),IH298-HX298,0)),IF(EN298="Rãnh thang",IF(EN298="Rãnh thang",IF(EU298="Móng bê tông",#REF!-#REF!,IQ298),0),0))))),2)</f>
        <v>35.72</v>
      </c>
      <c r="IB298" s="20">
        <f t="shared" si="1041"/>
        <v>1.0300000000000011</v>
      </c>
      <c r="IC298" s="20">
        <f t="shared" si="887"/>
        <v>35.72</v>
      </c>
      <c r="ID298" s="20">
        <f t="shared" si="888"/>
        <v>0</v>
      </c>
      <c r="IE298" s="20">
        <f t="shared" si="889"/>
        <v>0</v>
      </c>
      <c r="IF298" s="20">
        <f t="shared" si="890"/>
        <v>0</v>
      </c>
      <c r="IG298" s="20">
        <f>IF(EN298="Rãnh thang",IF(AND(EN298="Rãnh thang",EU298="Móng bê tông"),IQ298-#REF!,0),IF(EN298="Ống nhựa",IF(AND(EN298="Ống nhựa",EU298="Đắp cát"),IQ298-HT298,0),IF(EN298="Cống tròn",IF(EN298="Cống tròn",IF(OR(EU298="Móng bê tông",EU298="Móng bê tông kết hợp đế"),IM298-FL298,0),0),IF(EN298="Cống hộp",IF(AND(EN298="Cống hộp",EU298="Móng bê tông"),IN298-GD298,0),IF(OR(EN298="Rãnh xây",EN298="Rãnh bê tông"),IF(AND(EN298="Rãnh xây",EU298="Móng bê tông"),IO298-GD298,IF(AND(EN298="Rãnh bê tông",EU298="Móng bê tông"),IO298-GD298,0)),0)))))</f>
        <v>35.72</v>
      </c>
      <c r="IH298" s="20">
        <f t="shared" si="891"/>
        <v>0</v>
      </c>
      <c r="II298" s="20">
        <f t="shared" si="892"/>
        <v>35.72</v>
      </c>
      <c r="IJ298" s="20">
        <f t="shared" si="893"/>
        <v>0</v>
      </c>
      <c r="IK298" s="20">
        <f t="shared" si="894"/>
        <v>0</v>
      </c>
      <c r="IL298" s="20">
        <f t="shared" si="895"/>
        <v>35.92</v>
      </c>
      <c r="IM298" s="20">
        <f t="shared" si="896"/>
        <v>35.92</v>
      </c>
      <c r="IN298" s="20">
        <f t="shared" si="897"/>
        <v>0</v>
      </c>
      <c r="IO298" s="20">
        <f t="shared" si="898"/>
        <v>0</v>
      </c>
      <c r="IP298" s="20">
        <f t="shared" si="899"/>
        <v>0</v>
      </c>
      <c r="IQ298" s="18">
        <v>36.020000000000003</v>
      </c>
      <c r="IR298" s="25">
        <f t="shared" si="1042"/>
        <v>0</v>
      </c>
      <c r="IS298" s="25">
        <f t="shared" si="900"/>
        <v>0</v>
      </c>
      <c r="IT298" s="25">
        <f t="shared" si="901"/>
        <v>0</v>
      </c>
      <c r="IU298" s="25">
        <f>ROUND(IF(EN298="Cống tròn",IF(EN298="Cống tròn",IV298+FF298,0),IF(EN298="Cống hộp",IF(EN298="Cống hộp",IV298+GP298,0),IF(OR(EN298="Rãnh xây",EN298="Rãnh bê tông"),IF(OR(EN298="Rãnh xây",EN298="Rãnh bê tông"),IV298+GP298,0),IF(EN298="ống nhựa",IF(EN298="Ống nhựa",IV298+HT298,0),IF(EN298="Rãnh thang",IF(EN298="Rãnh thang",IQ298+#REF!,0),0))))),2)</f>
        <v>37.08</v>
      </c>
      <c r="IV298" s="18">
        <v>36.979999999999997</v>
      </c>
      <c r="IW298" s="25">
        <f t="shared" si="902"/>
        <v>37.08</v>
      </c>
      <c r="IX298" s="25">
        <f t="shared" si="903"/>
        <v>0</v>
      </c>
      <c r="IY298" s="25">
        <f t="shared" si="904"/>
        <v>0</v>
      </c>
      <c r="IZ298" s="25">
        <f t="shared" si="905"/>
        <v>0</v>
      </c>
      <c r="JA298" s="25">
        <f t="shared" si="906"/>
        <v>0</v>
      </c>
      <c r="JB298" s="18">
        <v>36.700000000000003</v>
      </c>
      <c r="JC298" s="20">
        <f>ROUND(IF(EN298="Cống tròn",IF(EN298="Cống tròn",IF(EU298="Không có móng",JS298-FF298,IF(EU298="Đế",JR298-FN298,IF(OR(EU298="Móng bê tông",EU298="Móng bê tông kết hợp đế"),JK298-FJ298,0))),0),IF(EN298="Cống hộp",IF(AND(EN298="Cống hộp",EU298="Không có móng"),JS298-GF298,IF(AND(EN298="Cống hộp",EU298="Móng bê tông"),JL298-GB298,0)),IF(OR(EN298="Rãnh xây",EN298="Rãnh bê tông"),IF(OR(EN298="Rãnh xây",EN298="Rãnh bê tông"),JM298-GB298,0),IF(EN298="Ống nhựa",IF(AND(EN298="Ống nhựa",EU298="Không đắp cát"),JS298-HT298,IF(AND(EN298="Ống nhựa",EU298="Đắp cát"),JJ298-HX298,0)),IF(EN298="Rãnh thang",IF(EN298="Rãnh thang",IF(EU298="Móng bê tông",#REF!-#REF!,JS298),0),0))))),2)</f>
        <v>35.68</v>
      </c>
      <c r="JD298" s="20">
        <f t="shared" si="1043"/>
        <v>1.0200000000000031</v>
      </c>
      <c r="JE298" s="20">
        <f t="shared" si="907"/>
        <v>35.679999999999993</v>
      </c>
      <c r="JF298" s="20">
        <f t="shared" si="908"/>
        <v>0</v>
      </c>
      <c r="JG298" s="20">
        <f t="shared" si="909"/>
        <v>0</v>
      </c>
      <c r="JH298" s="20">
        <f t="shared" si="910"/>
        <v>0</v>
      </c>
      <c r="JI298" s="20">
        <f>IF(EN298="Rãnh thang",IF(AND(EN298="Rãnh thang",EU298="Móng bê tông"),JS298-#REF!,0),IF(EN298="Ống nhựa",IF(AND(EN298="Ống nhựa",EU298="Đắp cát"),JS298-HT298,0),IF(EN298="Cống tròn",IF(EN298="Cống tròn",IF(OR(EU298="Móng bê tông",EU298="Móng bê tông kết hợp đế"),JO298-FL298,0),0),IF(EN298="Cống hộp",IF(AND(EN298="Cống hộp",EU298="Móng bê tông"),JP298-GD298,0),IF(OR(EN298="Rãnh xây",EN298="Rãnh bê tông"),IF(AND(EN298="Rãnh xây",EU298="Móng bê tông"),JQ298-GD298,IF(AND(EN298="Rãnh bê tông",EU298="Móng bê tông"),JQ298-GD298,0)),0)))))</f>
        <v>35.679999999999993</v>
      </c>
      <c r="JJ298" s="20">
        <f t="shared" si="911"/>
        <v>0</v>
      </c>
      <c r="JK298" s="20">
        <f t="shared" si="912"/>
        <v>35.679999999999993</v>
      </c>
      <c r="JL298" s="20">
        <f t="shared" si="913"/>
        <v>0</v>
      </c>
      <c r="JM298" s="20">
        <f t="shared" si="914"/>
        <v>0</v>
      </c>
      <c r="JN298" s="20">
        <f t="shared" si="915"/>
        <v>35.879999999999995</v>
      </c>
      <c r="JO298" s="20">
        <f t="shared" si="916"/>
        <v>35.879999999999995</v>
      </c>
      <c r="JP298" s="20">
        <f t="shared" si="917"/>
        <v>0</v>
      </c>
      <c r="JQ298" s="20">
        <f t="shared" si="918"/>
        <v>0</v>
      </c>
      <c r="JR298" s="20">
        <f t="shared" si="919"/>
        <v>0</v>
      </c>
      <c r="JS298" s="26">
        <v>35.979999999999997</v>
      </c>
      <c r="JT298" s="25">
        <f t="shared" si="1044"/>
        <v>0</v>
      </c>
      <c r="JU298" s="25">
        <f t="shared" si="920"/>
        <v>0</v>
      </c>
      <c r="JV298" s="25">
        <f t="shared" si="921"/>
        <v>0</v>
      </c>
      <c r="JW298" s="25">
        <f>ROUND(IF(EN298="Cống tròn",IF(EN298="Cống tròn",JX298+FF298,0),IF(EN298="Cống hộp",IF(EN298="Cống hộp",JX298+GP298,0),IF(OR(EN298="Rãnh xây",EN298="Rãnh bê tông"),IF(OR(EN298="Rãnh xây",EN298="Rãnh bê tông"),JX298+GP298,0),IF(EN298="ống nhựa",IF(EN298="Ống nhựa",JX298+HT298,0),IF(EN298="Rãnh thang",IF(EN298="Rãnh thang",JS298+#REF!,0),0))))),2)</f>
        <v>37.08</v>
      </c>
      <c r="JX298" s="27">
        <v>36.979999999999997</v>
      </c>
      <c r="JY298" s="25">
        <f t="shared" si="922"/>
        <v>37.08</v>
      </c>
      <c r="JZ298" s="25">
        <f t="shared" si="923"/>
        <v>0</v>
      </c>
      <c r="KA298" s="25">
        <f t="shared" si="924"/>
        <v>0</v>
      </c>
      <c r="KB298" s="25">
        <f t="shared" si="925"/>
        <v>0</v>
      </c>
      <c r="KC298" s="25">
        <f t="shared" si="926"/>
        <v>0</v>
      </c>
      <c r="KD298" s="28" t="s">
        <v>98</v>
      </c>
      <c r="KE298" s="27">
        <v>0</v>
      </c>
      <c r="KF298" s="25">
        <f t="shared" si="927"/>
        <v>1.0300000000000011</v>
      </c>
      <c r="KG298" s="25">
        <f t="shared" si="1045"/>
        <v>1.0300000000000011</v>
      </c>
      <c r="KH298" s="27">
        <v>0</v>
      </c>
      <c r="KI298" s="25">
        <f t="shared" si="928"/>
        <v>1.0200000000000031</v>
      </c>
      <c r="KJ298" s="25">
        <f t="shared" si="1046"/>
        <v>1.0200000000000031</v>
      </c>
      <c r="KK298" s="25">
        <f t="shared" si="929"/>
        <v>0</v>
      </c>
      <c r="KL298" s="25">
        <f t="shared" si="930"/>
        <v>0</v>
      </c>
      <c r="KM298" s="25">
        <f t="shared" si="1047"/>
        <v>0</v>
      </c>
      <c r="KN298" s="25">
        <f t="shared" si="931"/>
        <v>0</v>
      </c>
      <c r="KO298" s="25">
        <f t="shared" si="932"/>
        <v>0</v>
      </c>
      <c r="KP298" s="25">
        <f t="shared" si="1048"/>
        <v>0</v>
      </c>
      <c r="KQ298" s="25">
        <f t="shared" si="933"/>
        <v>0.2</v>
      </c>
      <c r="KR298" s="25">
        <f t="shared" si="934"/>
        <v>0.2</v>
      </c>
      <c r="KS298" s="25">
        <f t="shared" si="1049"/>
        <v>0.2</v>
      </c>
      <c r="KT298" s="25">
        <f t="shared" si="935"/>
        <v>0</v>
      </c>
      <c r="KU298" s="25">
        <f t="shared" si="936"/>
        <v>0</v>
      </c>
      <c r="KV298" s="25">
        <f t="shared" si="1050"/>
        <v>0</v>
      </c>
      <c r="KW298" s="25">
        <f t="shared" si="863"/>
        <v>0</v>
      </c>
      <c r="KX298" s="25">
        <f t="shared" si="937"/>
        <v>0</v>
      </c>
      <c r="KY298" s="25">
        <f t="shared" si="1051"/>
        <v>0</v>
      </c>
      <c r="KZ298" s="25">
        <f t="shared" si="938"/>
        <v>0</v>
      </c>
      <c r="LA298" s="25">
        <f t="shared" si="939"/>
        <v>0</v>
      </c>
      <c r="LB298" s="25">
        <f t="shared" si="1052"/>
        <v>0</v>
      </c>
      <c r="LC298" s="25">
        <f t="shared" si="940"/>
        <v>0.83000000000000118</v>
      </c>
      <c r="LD298" s="25">
        <f t="shared" si="941"/>
        <v>0.82000000000000317</v>
      </c>
      <c r="LE298" s="25">
        <f t="shared" si="1053"/>
        <v>0.82500000000000218</v>
      </c>
      <c r="LF298" s="25">
        <f t="shared" si="942"/>
        <v>0</v>
      </c>
      <c r="LG298" s="25">
        <f t="shared" si="943"/>
        <v>0</v>
      </c>
      <c r="LH298" s="25">
        <f t="shared" si="1054"/>
        <v>0</v>
      </c>
      <c r="LI298" s="25">
        <f t="shared" si="944"/>
        <v>0</v>
      </c>
      <c r="LJ298" s="25">
        <f t="shared" si="945"/>
        <v>0</v>
      </c>
      <c r="LK298" s="25">
        <f t="shared" si="1055"/>
        <v>0</v>
      </c>
      <c r="LL298" s="25">
        <f t="shared" si="946"/>
        <v>0</v>
      </c>
      <c r="LM298" s="25">
        <f t="shared" si="947"/>
        <v>0</v>
      </c>
      <c r="LN298" s="25">
        <f t="shared" si="1056"/>
        <v>0</v>
      </c>
      <c r="LO298" s="25">
        <f t="shared" si="948"/>
        <v>0</v>
      </c>
      <c r="LP298" s="25">
        <f t="shared" si="949"/>
        <v>0</v>
      </c>
      <c r="LQ298" s="25">
        <f t="shared" si="1057"/>
        <v>0</v>
      </c>
      <c r="LR298" s="25">
        <f t="shared" si="950"/>
        <v>0</v>
      </c>
      <c r="LS298" s="25">
        <f t="shared" si="951"/>
        <v>0</v>
      </c>
      <c r="LT298" s="25">
        <f t="shared" si="1058"/>
        <v>0</v>
      </c>
      <c r="LU298" s="25">
        <f t="shared" si="952"/>
        <v>0</v>
      </c>
      <c r="LV298" s="25">
        <f t="shared" si="953"/>
        <v>0</v>
      </c>
      <c r="LW298" s="25">
        <f t="shared" si="1059"/>
        <v>0</v>
      </c>
      <c r="LX298" s="25">
        <f t="shared" si="954"/>
        <v>0</v>
      </c>
      <c r="LY298" s="25">
        <f t="shared" si="955"/>
        <v>0</v>
      </c>
      <c r="LZ298" s="25">
        <f t="shared" si="1060"/>
        <v>0</v>
      </c>
      <c r="MA298" s="25">
        <f t="shared" si="956"/>
        <v>0</v>
      </c>
      <c r="MB298" s="25">
        <f t="shared" si="957"/>
        <v>0</v>
      </c>
      <c r="MC298" s="25">
        <f t="shared" si="1061"/>
        <v>0</v>
      </c>
      <c r="MD298" s="25">
        <f t="shared" si="958"/>
        <v>0</v>
      </c>
      <c r="ME298" s="25">
        <f t="shared" si="959"/>
        <v>0</v>
      </c>
      <c r="MF298" s="25">
        <f t="shared" si="1062"/>
        <v>0</v>
      </c>
      <c r="MG298" s="25">
        <f t="shared" si="960"/>
        <v>0</v>
      </c>
      <c r="MH298" s="25">
        <f t="shared" si="961"/>
        <v>0</v>
      </c>
      <c r="MI298" s="25">
        <f t="shared" si="1063"/>
        <v>0</v>
      </c>
      <c r="MJ298" s="25">
        <f t="shared" si="962"/>
        <v>0</v>
      </c>
      <c r="MK298" s="25">
        <f t="shared" si="963"/>
        <v>0</v>
      </c>
      <c r="ML298" s="25">
        <f t="shared" si="1064"/>
        <v>0</v>
      </c>
      <c r="MM298" s="25">
        <f t="shared" si="964"/>
        <v>0</v>
      </c>
      <c r="MN298" s="25">
        <f t="shared" si="965"/>
        <v>0</v>
      </c>
      <c r="MO298" s="25">
        <f t="shared" si="1065"/>
        <v>0</v>
      </c>
      <c r="MP298" s="25">
        <f t="shared" si="966"/>
        <v>0</v>
      </c>
      <c r="MQ298" s="25">
        <f t="shared" si="967"/>
        <v>0</v>
      </c>
      <c r="MR298" s="25">
        <f t="shared" si="1066"/>
        <v>0</v>
      </c>
      <c r="MS298" s="29">
        <v>1.4</v>
      </c>
      <c r="MT298" s="29">
        <v>0</v>
      </c>
      <c r="MU298" s="29">
        <v>1</v>
      </c>
      <c r="MV298" s="29">
        <v>1</v>
      </c>
      <c r="MW298" s="25">
        <f t="shared" si="968"/>
        <v>1.4</v>
      </c>
      <c r="MX298" s="25">
        <f t="shared" si="969"/>
        <v>1.44</v>
      </c>
      <c r="MY298" s="25">
        <f t="shared" si="970"/>
        <v>0</v>
      </c>
      <c r="MZ298" s="25">
        <f t="shared" si="971"/>
        <v>0</v>
      </c>
      <c r="NA298" s="25">
        <f t="shared" si="972"/>
        <v>1.4</v>
      </c>
      <c r="NB298" s="25">
        <f t="shared" si="973"/>
        <v>1.43</v>
      </c>
      <c r="NC298" s="25">
        <f t="shared" si="974"/>
        <v>0</v>
      </c>
      <c r="ND298" s="25">
        <f t="shared" si="975"/>
        <v>0</v>
      </c>
      <c r="NE298" s="25">
        <f t="shared" si="1067"/>
        <v>1.4</v>
      </c>
      <c r="NF298" s="25">
        <f t="shared" si="1067"/>
        <v>1.4350000000000001</v>
      </c>
      <c r="NG298" s="25">
        <f t="shared" si="1067"/>
        <v>0</v>
      </c>
      <c r="NH298" s="25">
        <f t="shared" si="976"/>
        <v>0</v>
      </c>
      <c r="NI298" s="25">
        <f t="shared" si="977"/>
        <v>66.27</v>
      </c>
      <c r="NJ298" s="25">
        <f t="shared" si="978"/>
        <v>0</v>
      </c>
      <c r="NK298" s="25">
        <f t="shared" si="979"/>
        <v>66.27</v>
      </c>
      <c r="NL298" s="25">
        <f t="shared" si="980"/>
        <v>37.6</v>
      </c>
      <c r="NM298" s="25">
        <f t="shared" si="981"/>
        <v>0</v>
      </c>
      <c r="NN298" s="25">
        <f t="shared" si="1068"/>
        <v>37.6</v>
      </c>
      <c r="NO298" s="25">
        <f t="shared" si="982"/>
        <v>0</v>
      </c>
      <c r="NP298" s="25">
        <f t="shared" si="983"/>
        <v>0</v>
      </c>
      <c r="NQ298" s="25">
        <f t="shared" si="1069"/>
        <v>0</v>
      </c>
      <c r="NR298" s="25">
        <f t="shared" si="984"/>
        <v>0</v>
      </c>
      <c r="NS298" s="25">
        <f t="shared" si="985"/>
        <v>0</v>
      </c>
      <c r="NT298" s="25">
        <f t="shared" si="1070"/>
        <v>0</v>
      </c>
      <c r="NU298" s="25">
        <f t="shared" si="986"/>
        <v>0</v>
      </c>
      <c r="NV298" s="25">
        <f t="shared" si="987"/>
        <v>0</v>
      </c>
      <c r="NW298" s="25">
        <f t="shared" si="1071"/>
        <v>0</v>
      </c>
      <c r="NX298" s="25">
        <f t="shared" si="1072"/>
        <v>37.6</v>
      </c>
      <c r="NY298" s="25">
        <f t="shared" si="1072"/>
        <v>0</v>
      </c>
      <c r="NZ298" s="25">
        <f t="shared" si="1073"/>
        <v>37.6</v>
      </c>
      <c r="OA298" s="25">
        <f t="shared" si="1074"/>
        <v>28.67</v>
      </c>
      <c r="OB298" s="25">
        <f t="shared" si="1074"/>
        <v>0</v>
      </c>
      <c r="OC298" s="25">
        <f t="shared" si="1075"/>
        <v>28.67</v>
      </c>
      <c r="OD298" s="25">
        <f t="shared" si="1076"/>
        <v>37.6</v>
      </c>
      <c r="OE298" s="25">
        <f t="shared" si="1076"/>
        <v>0</v>
      </c>
      <c r="OF298" s="25">
        <f t="shared" si="1076"/>
        <v>37.6</v>
      </c>
      <c r="OG298" s="25">
        <f t="shared" si="988"/>
        <v>0</v>
      </c>
      <c r="OH298" s="25">
        <f t="shared" si="989"/>
        <v>0</v>
      </c>
      <c r="OI298" s="25">
        <f t="shared" si="990"/>
        <v>0</v>
      </c>
      <c r="OJ298" s="25">
        <f t="shared" si="991"/>
        <v>0</v>
      </c>
      <c r="OK298" s="25">
        <f t="shared" si="992"/>
        <v>0</v>
      </c>
      <c r="OL298" s="25">
        <f t="shared" si="993"/>
        <v>0</v>
      </c>
      <c r="OM298" s="25">
        <f t="shared" si="1077"/>
        <v>0</v>
      </c>
      <c r="ON298" s="25">
        <f t="shared" si="1077"/>
        <v>0</v>
      </c>
      <c r="OO298" s="25">
        <f t="shared" si="1077"/>
        <v>0</v>
      </c>
      <c r="OP298" s="25">
        <f t="shared" si="994"/>
        <v>0</v>
      </c>
      <c r="OQ298" s="25">
        <f t="shared" si="995"/>
        <v>0</v>
      </c>
      <c r="OR298" s="25">
        <f t="shared" si="1078"/>
        <v>0</v>
      </c>
      <c r="OS298" s="30">
        <v>536217.23</v>
      </c>
      <c r="OT298" s="30">
        <v>2371466.39</v>
      </c>
    </row>
    <row r="299" spans="1:410" ht="33" customHeight="1" x14ac:dyDescent="0.25">
      <c r="A299" s="18"/>
      <c r="B299" s="18" t="s">
        <v>1071</v>
      </c>
      <c r="C299" s="18">
        <v>1295.8399999999999</v>
      </c>
      <c r="D299" s="16" t="e">
        <f>_xlfn.IFNA(INDEX(#REF!,MATCH(E299,#REF!,0)),0)</f>
        <v>#REF!</v>
      </c>
      <c r="E299" s="18" t="s">
        <v>1116</v>
      </c>
      <c r="F299" s="16" t="s">
        <v>765</v>
      </c>
      <c r="G299" s="16" t="s">
        <v>766</v>
      </c>
      <c r="H299" s="16" t="s">
        <v>767</v>
      </c>
      <c r="I299" s="16" t="s">
        <v>768</v>
      </c>
      <c r="J299" s="16" t="s">
        <v>769</v>
      </c>
      <c r="K299" s="16" t="s">
        <v>770</v>
      </c>
      <c r="L299" s="16" t="s">
        <v>771</v>
      </c>
      <c r="M299" s="18">
        <v>1.64</v>
      </c>
      <c r="N299" s="18">
        <v>1.94</v>
      </c>
      <c r="O299" s="18">
        <v>2.04</v>
      </c>
      <c r="P299" s="18">
        <v>2.34</v>
      </c>
      <c r="Q299" s="18">
        <v>0.1</v>
      </c>
      <c r="R299" s="18">
        <v>1.8399999999999999</v>
      </c>
      <c r="S299" s="18">
        <v>2.14</v>
      </c>
      <c r="T299" s="18">
        <v>0.2</v>
      </c>
      <c r="U299" s="18">
        <v>0</v>
      </c>
      <c r="V299" s="18">
        <v>0</v>
      </c>
      <c r="W299" s="18">
        <v>0</v>
      </c>
      <c r="X299" s="18">
        <v>1.64</v>
      </c>
      <c r="Y299" s="18">
        <v>1.9</v>
      </c>
      <c r="Z299" s="20">
        <f t="shared" si="996"/>
        <v>1.6</v>
      </c>
      <c r="AA299" s="18">
        <v>0.22</v>
      </c>
      <c r="AB299" s="18">
        <v>0</v>
      </c>
      <c r="AC299" s="18">
        <v>0</v>
      </c>
      <c r="AD299" s="18">
        <v>0</v>
      </c>
      <c r="AE299" s="18">
        <v>0</v>
      </c>
      <c r="AF299" s="18">
        <v>0</v>
      </c>
      <c r="AG299" s="18">
        <v>1.2</v>
      </c>
      <c r="AH299" s="18">
        <v>1.5</v>
      </c>
      <c r="AI299" s="20">
        <f t="shared" si="997"/>
        <v>1.75</v>
      </c>
      <c r="AJ299" s="18">
        <v>0</v>
      </c>
      <c r="AK299" s="18">
        <v>0</v>
      </c>
      <c r="AL299" s="20">
        <f t="shared" si="998"/>
        <v>0</v>
      </c>
      <c r="AM299" s="18">
        <v>1.64</v>
      </c>
      <c r="AN299" s="18">
        <v>1.5</v>
      </c>
      <c r="AO299" s="18">
        <v>0.15</v>
      </c>
      <c r="AP299" s="18">
        <v>0.22</v>
      </c>
      <c r="AQ299" s="18">
        <v>1.64</v>
      </c>
      <c r="AR299" s="18">
        <v>1.72</v>
      </c>
      <c r="AS299" s="18">
        <v>0.12</v>
      </c>
      <c r="AT299" s="18">
        <v>0.11</v>
      </c>
      <c r="AU299" s="18">
        <v>0</v>
      </c>
      <c r="AV299" s="18">
        <v>1</v>
      </c>
      <c r="AW299" s="18">
        <v>0</v>
      </c>
      <c r="AX299" s="18">
        <v>0</v>
      </c>
      <c r="AY299" s="18">
        <v>0</v>
      </c>
      <c r="AZ299" s="18">
        <v>0</v>
      </c>
      <c r="BA299" s="18">
        <v>0</v>
      </c>
      <c r="BB299" s="18">
        <v>0</v>
      </c>
      <c r="BC299" s="18">
        <v>0</v>
      </c>
      <c r="BD299" s="18">
        <v>0</v>
      </c>
      <c r="BE299" s="18">
        <v>2</v>
      </c>
      <c r="BF299" s="18">
        <v>0</v>
      </c>
      <c r="BG299" s="18">
        <v>0</v>
      </c>
      <c r="BH299" s="18">
        <v>0</v>
      </c>
      <c r="BI299" s="18">
        <v>0</v>
      </c>
      <c r="BJ299" s="18">
        <v>0</v>
      </c>
      <c r="BK299" s="18">
        <v>0</v>
      </c>
      <c r="BL299" s="18">
        <v>0</v>
      </c>
      <c r="BM299" s="18">
        <v>0</v>
      </c>
      <c r="BN299" s="18">
        <v>0</v>
      </c>
      <c r="BO299" s="18">
        <v>0</v>
      </c>
      <c r="BP299" s="18">
        <v>0</v>
      </c>
      <c r="BQ299" s="18">
        <v>0</v>
      </c>
      <c r="BR299" s="18">
        <v>0</v>
      </c>
      <c r="BS299" s="18">
        <v>0</v>
      </c>
      <c r="BT299" s="18">
        <v>0</v>
      </c>
      <c r="BU299" s="18">
        <v>0</v>
      </c>
      <c r="BV299" s="18">
        <v>0</v>
      </c>
      <c r="BW299" s="18">
        <v>0</v>
      </c>
      <c r="BX299" s="18">
        <v>0</v>
      </c>
      <c r="BY299" s="18">
        <v>0</v>
      </c>
      <c r="BZ299" s="18">
        <v>0</v>
      </c>
      <c r="CA299" s="16" t="e">
        <f>_xlfn.IFNA(IF(RIGHT(D299,2)="=G",0,INDEX(#REF!,MATCH(E299,#REF!,0))),0)</f>
        <v>#REF!</v>
      </c>
      <c r="CB299" s="16" t="s">
        <v>776</v>
      </c>
      <c r="CC299" s="18">
        <v>0</v>
      </c>
      <c r="CD299" s="18">
        <v>0</v>
      </c>
      <c r="CE299" s="18">
        <v>1.4</v>
      </c>
      <c r="CF299" s="18">
        <v>0.85</v>
      </c>
      <c r="CG299" s="18">
        <v>0.12</v>
      </c>
      <c r="CH299" s="18">
        <v>2</v>
      </c>
      <c r="CI299" s="16" t="s">
        <v>98</v>
      </c>
      <c r="CJ299" s="18">
        <v>0</v>
      </c>
      <c r="CK299" s="20">
        <f t="shared" si="864"/>
        <v>1.33</v>
      </c>
      <c r="CL299" s="20">
        <f t="shared" si="999"/>
        <v>1.33</v>
      </c>
      <c r="CM299" s="18">
        <v>23.21</v>
      </c>
      <c r="CN299" s="18">
        <v>37.54</v>
      </c>
      <c r="CO299" s="18">
        <v>36.701000000000001</v>
      </c>
      <c r="CP299" s="22">
        <f t="shared" si="865"/>
        <v>36.700000000000003</v>
      </c>
      <c r="CQ299" s="22">
        <f t="shared" si="866"/>
        <v>35.369999999999997</v>
      </c>
      <c r="CR299" s="22">
        <f t="shared" si="1000"/>
        <v>1.33</v>
      </c>
      <c r="CS299" s="22">
        <f t="shared" si="867"/>
        <v>35.47</v>
      </c>
      <c r="CT299" s="22">
        <f t="shared" si="868"/>
        <v>35.67</v>
      </c>
      <c r="CU299" s="18">
        <v>35.67</v>
      </c>
      <c r="CV299" s="22">
        <f t="shared" si="1001"/>
        <v>1.6</v>
      </c>
      <c r="CW299" s="22">
        <f t="shared" si="869"/>
        <v>0</v>
      </c>
      <c r="CX299" s="22">
        <f t="shared" si="870"/>
        <v>0</v>
      </c>
      <c r="CY299" s="22">
        <f t="shared" si="871"/>
        <v>37.270000000000003</v>
      </c>
      <c r="CZ299" s="22">
        <f t="shared" si="872"/>
        <v>37.42</v>
      </c>
      <c r="DA299" s="18">
        <v>37.54</v>
      </c>
      <c r="DB299" s="20">
        <f t="shared" si="1002"/>
        <v>2.17</v>
      </c>
      <c r="DC299" s="20">
        <f t="shared" si="1003"/>
        <v>0.84</v>
      </c>
      <c r="DD299" s="20">
        <f t="shared" si="1004"/>
        <v>1.33</v>
      </c>
      <c r="DE299" s="20">
        <f t="shared" si="873"/>
        <v>0.1</v>
      </c>
      <c r="DF299" s="20">
        <f t="shared" si="874"/>
        <v>0.2</v>
      </c>
      <c r="DG299" s="20">
        <f t="shared" si="875"/>
        <v>1.03</v>
      </c>
      <c r="DH299" s="20">
        <f t="shared" si="876"/>
        <v>0</v>
      </c>
      <c r="DI299" s="20">
        <f t="shared" si="877"/>
        <v>0</v>
      </c>
      <c r="DJ299" s="20">
        <f t="shared" si="878"/>
        <v>0</v>
      </c>
      <c r="DK299" s="20">
        <f t="shared" si="1005"/>
        <v>1.33</v>
      </c>
      <c r="DL299" s="20">
        <f t="shared" si="1006"/>
        <v>0</v>
      </c>
      <c r="DM299" s="20">
        <f t="shared" si="1007"/>
        <v>0</v>
      </c>
      <c r="DN299" s="20">
        <f t="shared" si="1008"/>
        <v>0</v>
      </c>
      <c r="DO299" s="18">
        <v>2.54</v>
      </c>
      <c r="DP299" s="18">
        <v>0</v>
      </c>
      <c r="DQ299" s="18">
        <v>1</v>
      </c>
      <c r="DR299" s="18">
        <v>1</v>
      </c>
      <c r="DS299" s="25">
        <f t="shared" si="1009"/>
        <v>2.54</v>
      </c>
      <c r="DT299" s="25">
        <f t="shared" si="1010"/>
        <v>0</v>
      </c>
      <c r="DU299" s="25">
        <f t="shared" si="1011"/>
        <v>3.38</v>
      </c>
      <c r="DV299" s="25">
        <f t="shared" si="1012"/>
        <v>0</v>
      </c>
      <c r="DW299" s="25">
        <f t="shared" si="1013"/>
        <v>3.38</v>
      </c>
      <c r="DX299" s="25">
        <f t="shared" si="1014"/>
        <v>6.9</v>
      </c>
      <c r="DY299" s="25">
        <f t="shared" si="1015"/>
        <v>0</v>
      </c>
      <c r="DZ299" s="25">
        <f t="shared" si="1016"/>
        <v>6.9</v>
      </c>
      <c r="EA299" s="25">
        <f t="shared" si="1017"/>
        <v>4.54</v>
      </c>
      <c r="EB299" s="25">
        <f t="shared" si="1018"/>
        <v>0</v>
      </c>
      <c r="EC299" s="25">
        <f t="shared" si="1019"/>
        <v>4.54</v>
      </c>
      <c r="ED299" s="25">
        <f t="shared" si="1020"/>
        <v>2.36</v>
      </c>
      <c r="EE299" s="25">
        <f t="shared" si="1020"/>
        <v>0</v>
      </c>
      <c r="EF299" s="25">
        <f t="shared" si="1021"/>
        <v>2.36</v>
      </c>
      <c r="EG299" s="25">
        <f t="shared" si="1022"/>
        <v>4.54</v>
      </c>
      <c r="EH299" s="25">
        <f t="shared" si="1022"/>
        <v>0</v>
      </c>
      <c r="EI299" s="25">
        <f t="shared" si="1023"/>
        <v>4.54</v>
      </c>
      <c r="EJ299" s="18">
        <v>1295.8399999999999</v>
      </c>
      <c r="EK299" s="18">
        <v>1248.96</v>
      </c>
      <c r="EL299" s="18" t="s">
        <v>1116</v>
      </c>
      <c r="EM299" s="18" t="s">
        <v>1117</v>
      </c>
      <c r="EN299" s="16" t="s">
        <v>774</v>
      </c>
      <c r="EO299" s="16" t="s">
        <v>132</v>
      </c>
      <c r="EP299" s="16" t="e">
        <f>IF(OR(EN299="Cống tròn",EN299="Cống hộp",EN299="Ống nhựa"),INDEX(#REF!,MATCH(E299,#REF!,0)),IF(OR(EN299="Rãnh xây",EN299="Rãnh bê tông"),INDEX(#REF!,MATCH(E299,#REF!,0)),0))</f>
        <v>#REF!</v>
      </c>
      <c r="EQ299" s="18">
        <v>45.179999999999879</v>
      </c>
      <c r="ER299" s="18">
        <v>1</v>
      </c>
      <c r="ES299" s="25">
        <f t="shared" si="1024"/>
        <v>45</v>
      </c>
      <c r="ET299" s="1" t="e">
        <f>_xlfn.IFNA(IF(EN299="Cống tròn",INDEX(#REF!,MATCH(E299,#REF!,0)),IF(EN299="Cống hộp",INDEX(#REF!,MATCH(E299,#REF!,0)),EU299&amp;" ,"&amp;EV299)),0)</f>
        <v>#REF!</v>
      </c>
      <c r="EU299" s="16" t="s">
        <v>769</v>
      </c>
      <c r="EV299" s="16" t="s">
        <v>775</v>
      </c>
      <c r="EW299" s="16" t="e">
        <f>_xlfn.IFNA(INDEX(#REF!,MATCH(E299,#REF!,0)),0)</f>
        <v>#REF!</v>
      </c>
      <c r="EX299" s="16"/>
      <c r="EY299" s="18">
        <v>0</v>
      </c>
      <c r="EZ299" s="18">
        <v>0</v>
      </c>
      <c r="FA299" s="18">
        <v>0</v>
      </c>
      <c r="FB299" s="18">
        <v>0</v>
      </c>
      <c r="FC299" s="18">
        <v>0</v>
      </c>
      <c r="FD299" s="25">
        <f t="shared" si="879"/>
        <v>0</v>
      </c>
      <c r="FE299" s="25">
        <f t="shared" si="1025"/>
        <v>0</v>
      </c>
      <c r="FF299" s="18">
        <v>0.1</v>
      </c>
      <c r="FG299" s="18">
        <v>2</v>
      </c>
      <c r="FH299" s="18">
        <v>1</v>
      </c>
      <c r="FI299" s="25">
        <f t="shared" si="1026"/>
        <v>1.2</v>
      </c>
      <c r="FJ299" s="18">
        <v>0</v>
      </c>
      <c r="FK299" s="18">
        <v>0</v>
      </c>
      <c r="FL299" s="18">
        <v>0.2</v>
      </c>
      <c r="FM299" s="18">
        <v>1.4</v>
      </c>
      <c r="FN299" s="18">
        <v>0</v>
      </c>
      <c r="FO299" s="25">
        <f t="shared" si="1027"/>
        <v>1.4</v>
      </c>
      <c r="FP299" s="18">
        <v>1.4999999999999999E-2</v>
      </c>
      <c r="FQ299" s="18">
        <v>1</v>
      </c>
      <c r="FR299" s="25">
        <f t="shared" si="880"/>
        <v>44</v>
      </c>
      <c r="FS299" s="25">
        <f t="shared" si="881"/>
        <v>0.64500000000000002</v>
      </c>
      <c r="FT299" s="25">
        <f t="shared" si="882"/>
        <v>44.645000000000003</v>
      </c>
      <c r="FU299" s="25">
        <f t="shared" si="883"/>
        <v>-0.5349999999998758</v>
      </c>
      <c r="FV299" s="25" t="str">
        <f t="shared" si="1028"/>
        <v>Thêm 01</v>
      </c>
      <c r="FW299" s="25">
        <f t="shared" si="1029"/>
        <v>0.48</v>
      </c>
      <c r="FX299" s="16"/>
      <c r="FY299" s="16"/>
      <c r="FZ299" s="16"/>
      <c r="GA299" s="16"/>
      <c r="GB299" s="19">
        <v>0</v>
      </c>
      <c r="GC299" s="19">
        <v>0</v>
      </c>
      <c r="GD299" s="19">
        <v>0</v>
      </c>
      <c r="GE299" s="19">
        <v>0</v>
      </c>
      <c r="GF299" s="19">
        <v>0</v>
      </c>
      <c r="GG299" s="19">
        <v>0</v>
      </c>
      <c r="GH299" s="19">
        <v>0</v>
      </c>
      <c r="GI299" s="19">
        <v>0</v>
      </c>
      <c r="GJ299" s="19">
        <v>0</v>
      </c>
      <c r="GK299" s="19">
        <v>0</v>
      </c>
      <c r="GL299" s="25">
        <f t="shared" si="884"/>
        <v>0</v>
      </c>
      <c r="GM299" s="25">
        <f t="shared" si="1030"/>
        <v>0</v>
      </c>
      <c r="GN299" s="19">
        <v>0</v>
      </c>
      <c r="GO299" s="19">
        <v>0</v>
      </c>
      <c r="GP299" s="19">
        <v>0</v>
      </c>
      <c r="GQ299" s="19">
        <v>0</v>
      </c>
      <c r="GR299" s="1" t="e">
        <f>_xlfn.IFNA(INDEX(#REF!,MATCH(E299,#REF!,0)),0)</f>
        <v>#REF!</v>
      </c>
      <c r="GS299" s="16"/>
      <c r="GT299" s="18">
        <v>0</v>
      </c>
      <c r="GU299" s="18">
        <v>0</v>
      </c>
      <c r="GV299" s="18">
        <v>0</v>
      </c>
      <c r="GW299" s="18">
        <v>0</v>
      </c>
      <c r="GX299" s="25">
        <f t="shared" si="885"/>
        <v>0</v>
      </c>
      <c r="GY299" s="25">
        <f t="shared" si="886"/>
        <v>0</v>
      </c>
      <c r="GZ299" s="25">
        <f t="shared" si="1031"/>
        <v>0</v>
      </c>
      <c r="HA299" s="1" t="e" cm="1">
        <f t="array" ref="HA299">INDEX(#REF!,MATCH(EJ299&amp;EK299&amp;HD299&amp;HE299&amp;HF299,#REF!&amp;#REF!&amp;#REF!&amp;#REF!&amp;#REF!,0))</f>
        <v>#REF!</v>
      </c>
      <c r="HB299" s="16"/>
      <c r="HC299" s="25">
        <f t="shared" si="1032"/>
        <v>0</v>
      </c>
      <c r="HD299" s="18">
        <v>0</v>
      </c>
      <c r="HE299" s="18">
        <v>0</v>
      </c>
      <c r="HF299" s="18">
        <v>0</v>
      </c>
      <c r="HG299" s="1" t="e" cm="1">
        <f t="array" ref="HG299">INDEX(#REF!,MATCH(EJ299&amp;EK299&amp;HJ299&amp;HK299&amp;HL299,#REF!&amp;#REF!&amp;#REF!&amp;#REF!&amp;#REF!,0))</f>
        <v>#REF!</v>
      </c>
      <c r="HH299" s="16"/>
      <c r="HI299" s="25">
        <f t="shared" si="1033"/>
        <v>0</v>
      </c>
      <c r="HJ299" s="25">
        <f t="shared" si="1034"/>
        <v>0</v>
      </c>
      <c r="HK299" s="19">
        <v>0</v>
      </c>
      <c r="HL299" s="19">
        <v>0</v>
      </c>
      <c r="HM299" s="18">
        <v>0.01</v>
      </c>
      <c r="HN299" s="18">
        <v>1</v>
      </c>
      <c r="HO299" s="25">
        <f t="shared" si="1035"/>
        <v>0</v>
      </c>
      <c r="HP299" s="25">
        <f t="shared" si="1036"/>
        <v>0</v>
      </c>
      <c r="HQ299" s="25">
        <f t="shared" si="1037"/>
        <v>0</v>
      </c>
      <c r="HR299" s="25">
        <f t="shared" si="1038"/>
        <v>0</v>
      </c>
      <c r="HS299" s="25">
        <f t="shared" si="1039"/>
        <v>0</v>
      </c>
      <c r="HT299" s="19">
        <v>0</v>
      </c>
      <c r="HU299" s="19">
        <v>0</v>
      </c>
      <c r="HV299" s="19">
        <v>0</v>
      </c>
      <c r="HW299" s="25">
        <f t="shared" si="1040"/>
        <v>0</v>
      </c>
      <c r="HX299" s="19">
        <v>0</v>
      </c>
      <c r="HY299" s="19">
        <v>0</v>
      </c>
      <c r="HZ299" s="18">
        <v>36.700000000000003</v>
      </c>
      <c r="IA299" s="20">
        <f>ROUND(IF(EN299="Cống tròn",IF(EN299="Cống tròn",IF(EU299="Không có móng",IQ299-FF299,IF(EU299="Đế",IP299-FN299,IF(OR(EU299="Móng bê tông",EU299="Móng bê tông kết hợp đế"),II299-FJ299,0))),0),IF(EN299="Cống hộp",IF(AND(EN299="Cống hộp",EU299="Không có móng"),IQ299-GF299,IF(AND(EN299="Cống hộp",EU299="Móng bê tông"),IJ299-GB299,0)),IF(OR(EN299="Rãnh xây",EN299="Rãnh bê tông"),IF(OR(EN299="Rãnh xây",EN299="Rãnh bê tông"),IK299-GB299,0),IF(EN299="Ống nhựa",IF(AND(EN299="Ống nhựa",EU299="Không đắp cát"),IQ299-HT299,IF(AND(EN299="Ống nhựa",EU299="Đắp cát"),IH299-HX299,0)),IF(EN299="Rãnh thang",IF(EN299="Rãnh thang",IF(EU299="Móng bê tông",#REF!-#REF!,IQ299),0),0))))),2)</f>
        <v>35.68</v>
      </c>
      <c r="IB299" s="20">
        <f t="shared" si="1041"/>
        <v>1.0200000000000031</v>
      </c>
      <c r="IC299" s="20">
        <f t="shared" si="887"/>
        <v>35.679999999999993</v>
      </c>
      <c r="ID299" s="20">
        <f t="shared" si="888"/>
        <v>0</v>
      </c>
      <c r="IE299" s="20">
        <f t="shared" si="889"/>
        <v>0</v>
      </c>
      <c r="IF299" s="20">
        <f t="shared" si="890"/>
        <v>0</v>
      </c>
      <c r="IG299" s="20">
        <f>IF(EN299="Rãnh thang",IF(AND(EN299="Rãnh thang",EU299="Móng bê tông"),IQ299-#REF!,0),IF(EN299="Ống nhựa",IF(AND(EN299="Ống nhựa",EU299="Đắp cát"),IQ299-HT299,0),IF(EN299="Cống tròn",IF(EN299="Cống tròn",IF(OR(EU299="Móng bê tông",EU299="Móng bê tông kết hợp đế"),IM299-FL299,0),0),IF(EN299="Cống hộp",IF(AND(EN299="Cống hộp",EU299="Móng bê tông"),IN299-GD299,0),IF(OR(EN299="Rãnh xây",EN299="Rãnh bê tông"),IF(AND(EN299="Rãnh xây",EU299="Móng bê tông"),IO299-GD299,IF(AND(EN299="Rãnh bê tông",EU299="Móng bê tông"),IO299-GD299,0)),0)))))</f>
        <v>35.679999999999993</v>
      </c>
      <c r="IH299" s="20">
        <f t="shared" si="891"/>
        <v>0</v>
      </c>
      <c r="II299" s="20">
        <f t="shared" si="892"/>
        <v>35.679999999999993</v>
      </c>
      <c r="IJ299" s="20">
        <f t="shared" si="893"/>
        <v>0</v>
      </c>
      <c r="IK299" s="20">
        <f t="shared" si="894"/>
        <v>0</v>
      </c>
      <c r="IL299" s="20">
        <f t="shared" si="895"/>
        <v>35.879999999999995</v>
      </c>
      <c r="IM299" s="20">
        <f t="shared" si="896"/>
        <v>35.879999999999995</v>
      </c>
      <c r="IN299" s="20">
        <f t="shared" si="897"/>
        <v>0</v>
      </c>
      <c r="IO299" s="20">
        <f t="shared" si="898"/>
        <v>0</v>
      </c>
      <c r="IP299" s="20">
        <f t="shared" si="899"/>
        <v>0</v>
      </c>
      <c r="IQ299" s="18">
        <v>35.979999999999997</v>
      </c>
      <c r="IR299" s="25">
        <f t="shared" si="1042"/>
        <v>0</v>
      </c>
      <c r="IS299" s="25">
        <f t="shared" si="900"/>
        <v>0</v>
      </c>
      <c r="IT299" s="25">
        <f t="shared" si="901"/>
        <v>0</v>
      </c>
      <c r="IU299" s="25">
        <f>ROUND(IF(EN299="Cống tròn",IF(EN299="Cống tròn",IV299+FF299,0),IF(EN299="Cống hộp",IF(EN299="Cống hộp",IV299+GP299,0),IF(OR(EN299="Rãnh xây",EN299="Rãnh bê tông"),IF(OR(EN299="Rãnh xây",EN299="Rãnh bê tông"),IV299+GP299,0),IF(EN299="ống nhựa",IF(EN299="Ống nhựa",IV299+HT299,0),IF(EN299="Rãnh thang",IF(EN299="Rãnh thang",IQ299+#REF!,0),0))))),2)</f>
        <v>37.04</v>
      </c>
      <c r="IV299" s="18">
        <v>36.94</v>
      </c>
      <c r="IW299" s="25">
        <f t="shared" si="902"/>
        <v>37.04</v>
      </c>
      <c r="IX299" s="25">
        <f t="shared" si="903"/>
        <v>0</v>
      </c>
      <c r="IY299" s="25">
        <f t="shared" si="904"/>
        <v>0</v>
      </c>
      <c r="IZ299" s="25">
        <f t="shared" si="905"/>
        <v>0</v>
      </c>
      <c r="JA299" s="25">
        <f t="shared" si="906"/>
        <v>0</v>
      </c>
      <c r="JB299" s="18">
        <v>36.659999999999997</v>
      </c>
      <c r="JC299" s="20">
        <f>ROUND(IF(EN299="Cống tròn",IF(EN299="Cống tròn",IF(EU299="Không có móng",JS299-FF299,IF(EU299="Đế",JR299-FN299,IF(OR(EU299="Móng bê tông",EU299="Móng bê tông kết hợp đế"),JK299-FJ299,0))),0),IF(EN299="Cống hộp",IF(AND(EN299="Cống hộp",EU299="Không có móng"),JS299-GF299,IF(AND(EN299="Cống hộp",EU299="Móng bê tông"),JL299-GB299,0)),IF(OR(EN299="Rãnh xây",EN299="Rãnh bê tông"),IF(OR(EN299="Rãnh xây",EN299="Rãnh bê tông"),JM299-GB299,0),IF(EN299="Ống nhựa",IF(AND(EN299="Ống nhựa",EU299="Không đắp cát"),JS299-HT299,IF(AND(EN299="Ống nhựa",EU299="Đắp cát"),JJ299-HX299,0)),IF(EN299="Rãnh thang",IF(EN299="Rãnh thang",IF(EU299="Móng bê tông",#REF!-#REF!,JS299),0),0))))),2)</f>
        <v>35.64</v>
      </c>
      <c r="JD299" s="20">
        <f t="shared" si="1043"/>
        <v>1.019999999999996</v>
      </c>
      <c r="JE299" s="20">
        <f t="shared" si="907"/>
        <v>35.639999999999993</v>
      </c>
      <c r="JF299" s="20">
        <f t="shared" si="908"/>
        <v>0</v>
      </c>
      <c r="JG299" s="20">
        <f t="shared" si="909"/>
        <v>0</v>
      </c>
      <c r="JH299" s="20">
        <f t="shared" si="910"/>
        <v>0</v>
      </c>
      <c r="JI299" s="20">
        <f>IF(EN299="Rãnh thang",IF(AND(EN299="Rãnh thang",EU299="Móng bê tông"),JS299-#REF!,0),IF(EN299="Ống nhựa",IF(AND(EN299="Ống nhựa",EU299="Đắp cát"),JS299-HT299,0),IF(EN299="Cống tròn",IF(EN299="Cống tròn",IF(OR(EU299="Móng bê tông",EU299="Móng bê tông kết hợp đế"),JO299-FL299,0),0),IF(EN299="Cống hộp",IF(AND(EN299="Cống hộp",EU299="Móng bê tông"),JP299-GD299,0),IF(OR(EN299="Rãnh xây",EN299="Rãnh bê tông"),IF(AND(EN299="Rãnh xây",EU299="Móng bê tông"),JQ299-GD299,IF(AND(EN299="Rãnh bê tông",EU299="Móng bê tông"),JQ299-GD299,0)),0)))))</f>
        <v>35.639999999999993</v>
      </c>
      <c r="JJ299" s="20">
        <f t="shared" si="911"/>
        <v>0</v>
      </c>
      <c r="JK299" s="20">
        <f t="shared" si="912"/>
        <v>35.639999999999993</v>
      </c>
      <c r="JL299" s="20">
        <f t="shared" si="913"/>
        <v>0</v>
      </c>
      <c r="JM299" s="20">
        <f t="shared" si="914"/>
        <v>0</v>
      </c>
      <c r="JN299" s="20">
        <f t="shared" si="915"/>
        <v>35.839999999999996</v>
      </c>
      <c r="JO299" s="20">
        <f t="shared" si="916"/>
        <v>35.839999999999996</v>
      </c>
      <c r="JP299" s="20">
        <f t="shared" si="917"/>
        <v>0</v>
      </c>
      <c r="JQ299" s="20">
        <f t="shared" si="918"/>
        <v>0</v>
      </c>
      <c r="JR299" s="20">
        <f t="shared" si="919"/>
        <v>0</v>
      </c>
      <c r="JS299" s="26">
        <v>35.94</v>
      </c>
      <c r="JT299" s="25">
        <f t="shared" si="1044"/>
        <v>0</v>
      </c>
      <c r="JU299" s="25">
        <f t="shared" si="920"/>
        <v>0</v>
      </c>
      <c r="JV299" s="25">
        <f t="shared" si="921"/>
        <v>0</v>
      </c>
      <c r="JW299" s="25">
        <f>ROUND(IF(EN299="Cống tròn",IF(EN299="Cống tròn",JX299+FF299,0),IF(EN299="Cống hộp",IF(EN299="Cống hộp",JX299+GP299,0),IF(OR(EN299="Rãnh xây",EN299="Rãnh bê tông"),IF(OR(EN299="Rãnh xây",EN299="Rãnh bê tông"),JX299+GP299,0),IF(EN299="ống nhựa",IF(EN299="Ống nhựa",JX299+HT299,0),IF(EN299="Rãnh thang",IF(EN299="Rãnh thang",JS299+#REF!,0),0))))),2)</f>
        <v>37.04</v>
      </c>
      <c r="JX299" s="27">
        <v>36.94</v>
      </c>
      <c r="JY299" s="25">
        <f t="shared" si="922"/>
        <v>37.04</v>
      </c>
      <c r="JZ299" s="25">
        <f t="shared" si="923"/>
        <v>0</v>
      </c>
      <c r="KA299" s="25">
        <f t="shared" si="924"/>
        <v>0</v>
      </c>
      <c r="KB299" s="25">
        <f t="shared" si="925"/>
        <v>0</v>
      </c>
      <c r="KC299" s="25">
        <f t="shared" si="926"/>
        <v>0</v>
      </c>
      <c r="KD299" s="28" t="s">
        <v>98</v>
      </c>
      <c r="KE299" s="27">
        <v>0</v>
      </c>
      <c r="KF299" s="25">
        <f t="shared" si="927"/>
        <v>1.0200000000000031</v>
      </c>
      <c r="KG299" s="25">
        <f t="shared" si="1045"/>
        <v>1.0200000000000031</v>
      </c>
      <c r="KH299" s="27">
        <v>0</v>
      </c>
      <c r="KI299" s="25">
        <f t="shared" si="928"/>
        <v>1.019999999999996</v>
      </c>
      <c r="KJ299" s="25">
        <f t="shared" si="1046"/>
        <v>1.019999999999996</v>
      </c>
      <c r="KK299" s="25">
        <f t="shared" si="929"/>
        <v>0</v>
      </c>
      <c r="KL299" s="25">
        <f t="shared" si="930"/>
        <v>0</v>
      </c>
      <c r="KM299" s="25">
        <f t="shared" si="1047"/>
        <v>0</v>
      </c>
      <c r="KN299" s="25">
        <f t="shared" si="931"/>
        <v>0</v>
      </c>
      <c r="KO299" s="25">
        <f t="shared" si="932"/>
        <v>0</v>
      </c>
      <c r="KP299" s="25">
        <f t="shared" si="1048"/>
        <v>0</v>
      </c>
      <c r="KQ299" s="25">
        <f t="shared" si="933"/>
        <v>0.2</v>
      </c>
      <c r="KR299" s="25">
        <f t="shared" si="934"/>
        <v>0.2</v>
      </c>
      <c r="KS299" s="25">
        <f t="shared" si="1049"/>
        <v>0.2</v>
      </c>
      <c r="KT299" s="25">
        <f t="shared" si="935"/>
        <v>0</v>
      </c>
      <c r="KU299" s="25">
        <f t="shared" si="936"/>
        <v>0</v>
      </c>
      <c r="KV299" s="25">
        <f t="shared" si="1050"/>
        <v>0</v>
      </c>
      <c r="KW299" s="25">
        <f t="shared" si="863"/>
        <v>0</v>
      </c>
      <c r="KX299" s="25">
        <f t="shared" si="937"/>
        <v>0</v>
      </c>
      <c r="KY299" s="25">
        <f t="shared" si="1051"/>
        <v>0</v>
      </c>
      <c r="KZ299" s="25">
        <f t="shared" si="938"/>
        <v>0</v>
      </c>
      <c r="LA299" s="25">
        <f t="shared" si="939"/>
        <v>0</v>
      </c>
      <c r="LB299" s="25">
        <f t="shared" si="1052"/>
        <v>0</v>
      </c>
      <c r="LC299" s="25">
        <f t="shared" si="940"/>
        <v>0.82000000000000317</v>
      </c>
      <c r="LD299" s="25">
        <f t="shared" si="941"/>
        <v>0.81999999999999607</v>
      </c>
      <c r="LE299" s="25">
        <f t="shared" si="1053"/>
        <v>0.81999999999999962</v>
      </c>
      <c r="LF299" s="25">
        <f t="shared" si="942"/>
        <v>0</v>
      </c>
      <c r="LG299" s="25">
        <f t="shared" si="943"/>
        <v>0</v>
      </c>
      <c r="LH299" s="25">
        <f t="shared" si="1054"/>
        <v>0</v>
      </c>
      <c r="LI299" s="25">
        <f t="shared" si="944"/>
        <v>0</v>
      </c>
      <c r="LJ299" s="25">
        <f t="shared" si="945"/>
        <v>0</v>
      </c>
      <c r="LK299" s="25">
        <f t="shared" si="1055"/>
        <v>0</v>
      </c>
      <c r="LL299" s="25">
        <f t="shared" si="946"/>
        <v>0</v>
      </c>
      <c r="LM299" s="25">
        <f t="shared" si="947"/>
        <v>0</v>
      </c>
      <c r="LN299" s="25">
        <f t="shared" si="1056"/>
        <v>0</v>
      </c>
      <c r="LO299" s="25">
        <f t="shared" si="948"/>
        <v>0</v>
      </c>
      <c r="LP299" s="25">
        <f t="shared" si="949"/>
        <v>0</v>
      </c>
      <c r="LQ299" s="25">
        <f t="shared" si="1057"/>
        <v>0</v>
      </c>
      <c r="LR299" s="25">
        <f t="shared" si="950"/>
        <v>0</v>
      </c>
      <c r="LS299" s="25">
        <f t="shared" si="951"/>
        <v>0</v>
      </c>
      <c r="LT299" s="25">
        <f t="shared" si="1058"/>
        <v>0</v>
      </c>
      <c r="LU299" s="25">
        <f t="shared" si="952"/>
        <v>0</v>
      </c>
      <c r="LV299" s="25">
        <f t="shared" si="953"/>
        <v>0</v>
      </c>
      <c r="LW299" s="25">
        <f t="shared" si="1059"/>
        <v>0</v>
      </c>
      <c r="LX299" s="25">
        <f t="shared" si="954"/>
        <v>0</v>
      </c>
      <c r="LY299" s="25">
        <f t="shared" si="955"/>
        <v>0</v>
      </c>
      <c r="LZ299" s="25">
        <f t="shared" si="1060"/>
        <v>0</v>
      </c>
      <c r="MA299" s="25">
        <f t="shared" si="956"/>
        <v>0</v>
      </c>
      <c r="MB299" s="25">
        <f t="shared" si="957"/>
        <v>0</v>
      </c>
      <c r="MC299" s="25">
        <f t="shared" si="1061"/>
        <v>0</v>
      </c>
      <c r="MD299" s="25">
        <f t="shared" si="958"/>
        <v>0</v>
      </c>
      <c r="ME299" s="25">
        <f t="shared" si="959"/>
        <v>0</v>
      </c>
      <c r="MF299" s="25">
        <f t="shared" si="1062"/>
        <v>0</v>
      </c>
      <c r="MG299" s="25">
        <f t="shared" si="960"/>
        <v>0</v>
      </c>
      <c r="MH299" s="25">
        <f t="shared" si="961"/>
        <v>0</v>
      </c>
      <c r="MI299" s="25">
        <f t="shared" si="1063"/>
        <v>0</v>
      </c>
      <c r="MJ299" s="25">
        <f t="shared" si="962"/>
        <v>0</v>
      </c>
      <c r="MK299" s="25">
        <f t="shared" si="963"/>
        <v>0</v>
      </c>
      <c r="ML299" s="25">
        <f t="shared" si="1064"/>
        <v>0</v>
      </c>
      <c r="MM299" s="25">
        <f t="shared" si="964"/>
        <v>0</v>
      </c>
      <c r="MN299" s="25">
        <f t="shared" si="965"/>
        <v>0</v>
      </c>
      <c r="MO299" s="25">
        <f t="shared" si="1065"/>
        <v>0</v>
      </c>
      <c r="MP299" s="25">
        <f t="shared" si="966"/>
        <v>0</v>
      </c>
      <c r="MQ299" s="25">
        <f t="shared" si="967"/>
        <v>0</v>
      </c>
      <c r="MR299" s="25">
        <f t="shared" si="1066"/>
        <v>0</v>
      </c>
      <c r="MS299" s="29">
        <v>1.4</v>
      </c>
      <c r="MT299" s="29">
        <v>0</v>
      </c>
      <c r="MU299" s="29">
        <v>1</v>
      </c>
      <c r="MV299" s="29">
        <v>1</v>
      </c>
      <c r="MW299" s="25">
        <f t="shared" si="968"/>
        <v>1.4</v>
      </c>
      <c r="MX299" s="25">
        <f t="shared" si="969"/>
        <v>1.43</v>
      </c>
      <c r="MY299" s="25">
        <f t="shared" si="970"/>
        <v>0</v>
      </c>
      <c r="MZ299" s="25">
        <f t="shared" si="971"/>
        <v>0</v>
      </c>
      <c r="NA299" s="25">
        <f t="shared" si="972"/>
        <v>1.4</v>
      </c>
      <c r="NB299" s="25">
        <f t="shared" si="973"/>
        <v>1.43</v>
      </c>
      <c r="NC299" s="25">
        <f t="shared" si="974"/>
        <v>0</v>
      </c>
      <c r="ND299" s="25">
        <f t="shared" si="975"/>
        <v>0</v>
      </c>
      <c r="NE299" s="25">
        <f t="shared" si="1067"/>
        <v>1.4</v>
      </c>
      <c r="NF299" s="25">
        <f t="shared" si="1067"/>
        <v>1.43</v>
      </c>
      <c r="NG299" s="25">
        <f t="shared" si="1067"/>
        <v>0</v>
      </c>
      <c r="NH299" s="25">
        <f t="shared" si="976"/>
        <v>0</v>
      </c>
      <c r="NI299" s="25">
        <f t="shared" si="977"/>
        <v>64.61</v>
      </c>
      <c r="NJ299" s="25">
        <f t="shared" si="978"/>
        <v>0</v>
      </c>
      <c r="NK299" s="25">
        <f t="shared" si="979"/>
        <v>64.61</v>
      </c>
      <c r="NL299" s="25">
        <f t="shared" si="980"/>
        <v>36.5</v>
      </c>
      <c r="NM299" s="25">
        <f t="shared" si="981"/>
        <v>0</v>
      </c>
      <c r="NN299" s="25">
        <f t="shared" si="1068"/>
        <v>36.5</v>
      </c>
      <c r="NO299" s="25">
        <f t="shared" si="982"/>
        <v>0</v>
      </c>
      <c r="NP299" s="25">
        <f t="shared" si="983"/>
        <v>0</v>
      </c>
      <c r="NQ299" s="25">
        <f t="shared" si="1069"/>
        <v>0</v>
      </c>
      <c r="NR299" s="25">
        <f t="shared" si="984"/>
        <v>0</v>
      </c>
      <c r="NS299" s="25">
        <f t="shared" si="985"/>
        <v>0</v>
      </c>
      <c r="NT299" s="25">
        <f t="shared" si="1070"/>
        <v>0</v>
      </c>
      <c r="NU299" s="25">
        <f t="shared" si="986"/>
        <v>0</v>
      </c>
      <c r="NV299" s="25">
        <f t="shared" si="987"/>
        <v>0</v>
      </c>
      <c r="NW299" s="25">
        <f t="shared" si="1071"/>
        <v>0</v>
      </c>
      <c r="NX299" s="25">
        <f t="shared" si="1072"/>
        <v>36.5</v>
      </c>
      <c r="NY299" s="25">
        <f t="shared" si="1072"/>
        <v>0</v>
      </c>
      <c r="NZ299" s="25">
        <f t="shared" si="1073"/>
        <v>36.5</v>
      </c>
      <c r="OA299" s="25">
        <f t="shared" si="1074"/>
        <v>28.11</v>
      </c>
      <c r="OB299" s="25">
        <f t="shared" si="1074"/>
        <v>0</v>
      </c>
      <c r="OC299" s="25">
        <f t="shared" si="1075"/>
        <v>28.11</v>
      </c>
      <c r="OD299" s="25">
        <f t="shared" si="1076"/>
        <v>36.5</v>
      </c>
      <c r="OE299" s="25">
        <f t="shared" si="1076"/>
        <v>0</v>
      </c>
      <c r="OF299" s="25">
        <f t="shared" si="1076"/>
        <v>36.5</v>
      </c>
      <c r="OG299" s="25">
        <f t="shared" si="988"/>
        <v>0</v>
      </c>
      <c r="OH299" s="25">
        <f t="shared" si="989"/>
        <v>0</v>
      </c>
      <c r="OI299" s="25">
        <f t="shared" si="990"/>
        <v>0</v>
      </c>
      <c r="OJ299" s="25">
        <f t="shared" si="991"/>
        <v>0</v>
      </c>
      <c r="OK299" s="25">
        <f t="shared" si="992"/>
        <v>0</v>
      </c>
      <c r="OL299" s="25">
        <f t="shared" si="993"/>
        <v>0</v>
      </c>
      <c r="OM299" s="25">
        <f t="shared" si="1077"/>
        <v>0</v>
      </c>
      <c r="ON299" s="25">
        <f t="shared" si="1077"/>
        <v>0</v>
      </c>
      <c r="OO299" s="25">
        <f t="shared" si="1077"/>
        <v>0</v>
      </c>
      <c r="OP299" s="25">
        <f t="shared" si="994"/>
        <v>0</v>
      </c>
      <c r="OQ299" s="25">
        <f t="shared" si="995"/>
        <v>0</v>
      </c>
      <c r="OR299" s="25">
        <f t="shared" si="1078"/>
        <v>0</v>
      </c>
      <c r="OS299" s="30">
        <v>536217.23</v>
      </c>
      <c r="OT299" s="30">
        <v>2371419.0099999998</v>
      </c>
    </row>
    <row r="300" spans="1:410" ht="33" customHeight="1" x14ac:dyDescent="0.25">
      <c r="A300" s="18"/>
      <c r="B300" s="18" t="s">
        <v>1071</v>
      </c>
      <c r="C300" s="18">
        <v>1248.96</v>
      </c>
      <c r="D300" s="16" t="e">
        <f>_xlfn.IFNA(INDEX(#REF!,MATCH(E300,#REF!,0)),0)</f>
        <v>#REF!</v>
      </c>
      <c r="E300" s="18" t="s">
        <v>1117</v>
      </c>
      <c r="F300" s="16" t="s">
        <v>765</v>
      </c>
      <c r="G300" s="16" t="s">
        <v>766</v>
      </c>
      <c r="H300" s="16" t="s">
        <v>767</v>
      </c>
      <c r="I300" s="16" t="s">
        <v>768</v>
      </c>
      <c r="J300" s="16" t="s">
        <v>769</v>
      </c>
      <c r="K300" s="16" t="s">
        <v>770</v>
      </c>
      <c r="L300" s="16" t="s">
        <v>771</v>
      </c>
      <c r="M300" s="18">
        <v>2.64</v>
      </c>
      <c r="N300" s="18">
        <v>1.94</v>
      </c>
      <c r="O300" s="18">
        <v>3.04</v>
      </c>
      <c r="P300" s="18">
        <v>2.34</v>
      </c>
      <c r="Q300" s="18">
        <v>0.1</v>
      </c>
      <c r="R300" s="18">
        <v>2.8400000000000003</v>
      </c>
      <c r="S300" s="18">
        <v>2.14</v>
      </c>
      <c r="T300" s="18">
        <v>0.2</v>
      </c>
      <c r="U300" s="18">
        <v>0</v>
      </c>
      <c r="V300" s="18">
        <v>0</v>
      </c>
      <c r="W300" s="18">
        <v>0</v>
      </c>
      <c r="X300" s="18">
        <v>2.64</v>
      </c>
      <c r="Y300" s="18">
        <v>1.9</v>
      </c>
      <c r="Z300" s="20">
        <f t="shared" si="996"/>
        <v>1.6</v>
      </c>
      <c r="AA300" s="18">
        <v>0.22</v>
      </c>
      <c r="AB300" s="18">
        <v>0</v>
      </c>
      <c r="AC300" s="18">
        <v>0</v>
      </c>
      <c r="AD300" s="18">
        <v>0</v>
      </c>
      <c r="AE300" s="18">
        <v>0</v>
      </c>
      <c r="AF300" s="18">
        <v>0</v>
      </c>
      <c r="AG300" s="18">
        <v>2.2000000000000002</v>
      </c>
      <c r="AH300" s="18">
        <v>1.5</v>
      </c>
      <c r="AI300" s="20">
        <f t="shared" si="997"/>
        <v>1.75</v>
      </c>
      <c r="AJ300" s="18">
        <v>0</v>
      </c>
      <c r="AK300" s="18">
        <v>0</v>
      </c>
      <c r="AL300" s="20">
        <f t="shared" si="998"/>
        <v>0</v>
      </c>
      <c r="AM300" s="18">
        <v>2.64</v>
      </c>
      <c r="AN300" s="18">
        <v>1.5</v>
      </c>
      <c r="AO300" s="18">
        <v>0.15</v>
      </c>
      <c r="AP300" s="18">
        <v>0.22</v>
      </c>
      <c r="AQ300" s="18">
        <v>2.64</v>
      </c>
      <c r="AR300" s="18">
        <v>1.72</v>
      </c>
      <c r="AS300" s="18">
        <v>0.12</v>
      </c>
      <c r="AT300" s="18">
        <v>0.11</v>
      </c>
      <c r="AU300" s="18">
        <v>0</v>
      </c>
      <c r="AV300" s="18">
        <v>1</v>
      </c>
      <c r="AW300" s="18">
        <v>0</v>
      </c>
      <c r="AX300" s="18">
        <v>0</v>
      </c>
      <c r="AY300" s="18">
        <v>0</v>
      </c>
      <c r="AZ300" s="18">
        <v>0</v>
      </c>
      <c r="BA300" s="18">
        <v>0</v>
      </c>
      <c r="BB300" s="18">
        <v>0</v>
      </c>
      <c r="BC300" s="18">
        <v>0</v>
      </c>
      <c r="BD300" s="18">
        <v>0</v>
      </c>
      <c r="BE300" s="18">
        <v>2</v>
      </c>
      <c r="BF300" s="18">
        <v>0</v>
      </c>
      <c r="BG300" s="18">
        <v>0</v>
      </c>
      <c r="BH300" s="18">
        <v>0</v>
      </c>
      <c r="BI300" s="18">
        <v>0</v>
      </c>
      <c r="BJ300" s="18">
        <v>0</v>
      </c>
      <c r="BK300" s="18">
        <v>0</v>
      </c>
      <c r="BL300" s="18">
        <v>0</v>
      </c>
      <c r="BM300" s="18">
        <v>0</v>
      </c>
      <c r="BN300" s="18">
        <v>0</v>
      </c>
      <c r="BO300" s="18">
        <v>0</v>
      </c>
      <c r="BP300" s="18">
        <v>2</v>
      </c>
      <c r="BQ300" s="18">
        <v>0</v>
      </c>
      <c r="BR300" s="18">
        <v>0</v>
      </c>
      <c r="BS300" s="18">
        <v>0</v>
      </c>
      <c r="BT300" s="18">
        <v>0</v>
      </c>
      <c r="BU300" s="18">
        <v>0</v>
      </c>
      <c r="BV300" s="18">
        <v>0</v>
      </c>
      <c r="BW300" s="18">
        <v>0</v>
      </c>
      <c r="BX300" s="18">
        <v>0</v>
      </c>
      <c r="BY300" s="18">
        <v>0</v>
      </c>
      <c r="BZ300" s="18">
        <v>0</v>
      </c>
      <c r="CA300" s="16" t="e">
        <f>_xlfn.IFNA(IF(RIGHT(D300,2)="=G",0,INDEX(#REF!,MATCH(E300,#REF!,0))),0)</f>
        <v>#REF!</v>
      </c>
      <c r="CB300" s="16" t="s">
        <v>776</v>
      </c>
      <c r="CC300" s="18">
        <v>0</v>
      </c>
      <c r="CD300" s="18">
        <v>0</v>
      </c>
      <c r="CE300" s="18">
        <v>1.7</v>
      </c>
      <c r="CF300" s="18">
        <v>0.79</v>
      </c>
      <c r="CG300" s="18">
        <v>0.12</v>
      </c>
      <c r="CH300" s="18">
        <v>3</v>
      </c>
      <c r="CI300" s="16" t="s">
        <v>98</v>
      </c>
      <c r="CJ300" s="18">
        <v>0</v>
      </c>
      <c r="CK300" s="20">
        <f t="shared" si="864"/>
        <v>1.33</v>
      </c>
      <c r="CL300" s="20">
        <f t="shared" si="999"/>
        <v>1.33</v>
      </c>
      <c r="CM300" s="18">
        <v>26.78</v>
      </c>
      <c r="CN300" s="18">
        <v>37.5</v>
      </c>
      <c r="CO300" s="18">
        <v>36.661000000000001</v>
      </c>
      <c r="CP300" s="22">
        <f t="shared" si="865"/>
        <v>36.659999999999997</v>
      </c>
      <c r="CQ300" s="22">
        <f t="shared" si="866"/>
        <v>35.33</v>
      </c>
      <c r="CR300" s="22">
        <f t="shared" si="1000"/>
        <v>1.33</v>
      </c>
      <c r="CS300" s="22">
        <f t="shared" si="867"/>
        <v>35.43</v>
      </c>
      <c r="CT300" s="22">
        <f t="shared" si="868"/>
        <v>35.630000000000003</v>
      </c>
      <c r="CU300" s="18">
        <v>35.630000000000003</v>
      </c>
      <c r="CV300" s="22">
        <f t="shared" si="1001"/>
        <v>1.6</v>
      </c>
      <c r="CW300" s="22">
        <f t="shared" si="869"/>
        <v>0</v>
      </c>
      <c r="CX300" s="22">
        <f t="shared" si="870"/>
        <v>0</v>
      </c>
      <c r="CY300" s="22">
        <f t="shared" si="871"/>
        <v>37.229999999999997</v>
      </c>
      <c r="CZ300" s="22">
        <f t="shared" si="872"/>
        <v>37.380000000000003</v>
      </c>
      <c r="DA300" s="18">
        <v>37.5</v>
      </c>
      <c r="DB300" s="20">
        <f t="shared" si="1002"/>
        <v>2.17</v>
      </c>
      <c r="DC300" s="20">
        <f t="shared" si="1003"/>
        <v>0.84</v>
      </c>
      <c r="DD300" s="20">
        <f t="shared" si="1004"/>
        <v>1.33</v>
      </c>
      <c r="DE300" s="20">
        <f t="shared" si="873"/>
        <v>0.1</v>
      </c>
      <c r="DF300" s="20">
        <f t="shared" si="874"/>
        <v>0.2</v>
      </c>
      <c r="DG300" s="20">
        <f t="shared" si="875"/>
        <v>1.03</v>
      </c>
      <c r="DH300" s="20">
        <f t="shared" si="876"/>
        <v>0</v>
      </c>
      <c r="DI300" s="20">
        <f t="shared" si="877"/>
        <v>0</v>
      </c>
      <c r="DJ300" s="20">
        <f t="shared" si="878"/>
        <v>0</v>
      </c>
      <c r="DK300" s="20">
        <f t="shared" si="1005"/>
        <v>1.33</v>
      </c>
      <c r="DL300" s="20">
        <f t="shared" si="1006"/>
        <v>0</v>
      </c>
      <c r="DM300" s="20">
        <f t="shared" si="1007"/>
        <v>0</v>
      </c>
      <c r="DN300" s="20">
        <f t="shared" si="1008"/>
        <v>0</v>
      </c>
      <c r="DO300" s="18">
        <v>2.54</v>
      </c>
      <c r="DP300" s="18">
        <v>0</v>
      </c>
      <c r="DQ300" s="18">
        <v>1</v>
      </c>
      <c r="DR300" s="18">
        <v>1</v>
      </c>
      <c r="DS300" s="25">
        <f t="shared" si="1009"/>
        <v>2.54</v>
      </c>
      <c r="DT300" s="25">
        <f t="shared" si="1010"/>
        <v>0</v>
      </c>
      <c r="DU300" s="25">
        <f t="shared" si="1011"/>
        <v>3.38</v>
      </c>
      <c r="DV300" s="25">
        <f t="shared" si="1012"/>
        <v>0</v>
      </c>
      <c r="DW300" s="25">
        <f t="shared" si="1013"/>
        <v>3.38</v>
      </c>
      <c r="DX300" s="25">
        <f t="shared" si="1014"/>
        <v>10.28</v>
      </c>
      <c r="DY300" s="25">
        <f t="shared" si="1015"/>
        <v>0</v>
      </c>
      <c r="DZ300" s="25">
        <f t="shared" si="1016"/>
        <v>10.28</v>
      </c>
      <c r="EA300" s="25">
        <f t="shared" si="1017"/>
        <v>7.2</v>
      </c>
      <c r="EB300" s="25">
        <f t="shared" si="1018"/>
        <v>0</v>
      </c>
      <c r="EC300" s="25">
        <f t="shared" si="1019"/>
        <v>7.2</v>
      </c>
      <c r="ED300" s="25">
        <f t="shared" si="1020"/>
        <v>3.08</v>
      </c>
      <c r="EE300" s="25">
        <f t="shared" si="1020"/>
        <v>0</v>
      </c>
      <c r="EF300" s="25">
        <f t="shared" si="1021"/>
        <v>3.08</v>
      </c>
      <c r="EG300" s="25">
        <f t="shared" si="1022"/>
        <v>7.2</v>
      </c>
      <c r="EH300" s="25">
        <f t="shared" si="1022"/>
        <v>0</v>
      </c>
      <c r="EI300" s="25">
        <f t="shared" si="1023"/>
        <v>7.2</v>
      </c>
      <c r="EJ300" s="18">
        <v>1248.96</v>
      </c>
      <c r="EK300" s="18">
        <v>1202.9100000000001</v>
      </c>
      <c r="EL300" s="18" t="s">
        <v>1117</v>
      </c>
      <c r="EM300" s="18" t="s">
        <v>1118</v>
      </c>
      <c r="EN300" s="16" t="s">
        <v>774</v>
      </c>
      <c r="EO300" s="16" t="s">
        <v>132</v>
      </c>
      <c r="EP300" s="16" t="e">
        <f>IF(OR(EN300="Cống tròn",EN300="Cống hộp",EN300="Ống nhựa"),INDEX(#REF!,MATCH(E300,#REF!,0)),IF(OR(EN300="Rãnh xây",EN300="Rãnh bê tông"),INDEX(#REF!,MATCH(E300,#REF!,0)),0))</f>
        <v>#REF!</v>
      </c>
      <c r="EQ300" s="18">
        <v>43.949999999999953</v>
      </c>
      <c r="ER300" s="18">
        <v>1</v>
      </c>
      <c r="ES300" s="25">
        <f t="shared" si="1024"/>
        <v>44</v>
      </c>
      <c r="ET300" s="1" t="e">
        <f>_xlfn.IFNA(IF(EN300="Cống tròn",INDEX(#REF!,MATCH(E300,#REF!,0)),IF(EN300="Cống hộp",INDEX(#REF!,MATCH(E300,#REF!,0)),EU300&amp;" ,"&amp;EV300)),0)</f>
        <v>#REF!</v>
      </c>
      <c r="EU300" s="16" t="s">
        <v>769</v>
      </c>
      <c r="EV300" s="16" t="s">
        <v>775</v>
      </c>
      <c r="EW300" s="16" t="e">
        <f>_xlfn.IFNA(INDEX(#REF!,MATCH(E300,#REF!,0)),0)</f>
        <v>#REF!</v>
      </c>
      <c r="EX300" s="16"/>
      <c r="EY300" s="18">
        <v>0</v>
      </c>
      <c r="EZ300" s="18">
        <v>0</v>
      </c>
      <c r="FA300" s="18">
        <v>0</v>
      </c>
      <c r="FB300" s="18">
        <v>0</v>
      </c>
      <c r="FC300" s="18">
        <v>0</v>
      </c>
      <c r="FD300" s="25">
        <f t="shared" si="879"/>
        <v>0</v>
      </c>
      <c r="FE300" s="25">
        <f t="shared" si="1025"/>
        <v>0</v>
      </c>
      <c r="FF300" s="18">
        <v>0.1</v>
      </c>
      <c r="FG300" s="18">
        <v>2</v>
      </c>
      <c r="FH300" s="18">
        <v>1</v>
      </c>
      <c r="FI300" s="25">
        <f t="shared" si="1026"/>
        <v>1.2</v>
      </c>
      <c r="FJ300" s="18">
        <v>0</v>
      </c>
      <c r="FK300" s="18">
        <v>0</v>
      </c>
      <c r="FL300" s="18">
        <v>0.2</v>
      </c>
      <c r="FM300" s="18">
        <v>1.4</v>
      </c>
      <c r="FN300" s="18">
        <v>0</v>
      </c>
      <c r="FO300" s="25">
        <f t="shared" si="1027"/>
        <v>1.4</v>
      </c>
      <c r="FP300" s="18">
        <v>1.4999999999999999E-2</v>
      </c>
      <c r="FQ300" s="18">
        <v>1</v>
      </c>
      <c r="FR300" s="25">
        <f t="shared" si="880"/>
        <v>43</v>
      </c>
      <c r="FS300" s="25">
        <f t="shared" si="881"/>
        <v>0.63</v>
      </c>
      <c r="FT300" s="25">
        <f t="shared" si="882"/>
        <v>43.63</v>
      </c>
      <c r="FU300" s="25">
        <f t="shared" si="883"/>
        <v>-0.31999999999995055</v>
      </c>
      <c r="FV300" s="25" t="str">
        <f t="shared" si="1028"/>
        <v>Thêm 01</v>
      </c>
      <c r="FW300" s="25">
        <f t="shared" si="1029"/>
        <v>0.7</v>
      </c>
      <c r="FX300" s="16"/>
      <c r="FY300" s="16"/>
      <c r="FZ300" s="16"/>
      <c r="GA300" s="16"/>
      <c r="GB300" s="19">
        <v>0</v>
      </c>
      <c r="GC300" s="19">
        <v>0</v>
      </c>
      <c r="GD300" s="19">
        <v>0</v>
      </c>
      <c r="GE300" s="19">
        <v>0</v>
      </c>
      <c r="GF300" s="19">
        <v>0</v>
      </c>
      <c r="GG300" s="19">
        <v>0</v>
      </c>
      <c r="GH300" s="19">
        <v>0</v>
      </c>
      <c r="GI300" s="19">
        <v>0</v>
      </c>
      <c r="GJ300" s="19">
        <v>0</v>
      </c>
      <c r="GK300" s="19">
        <v>0</v>
      </c>
      <c r="GL300" s="25">
        <f t="shared" si="884"/>
        <v>0</v>
      </c>
      <c r="GM300" s="25">
        <f t="shared" si="1030"/>
        <v>0</v>
      </c>
      <c r="GN300" s="19">
        <v>0</v>
      </c>
      <c r="GO300" s="19">
        <v>0</v>
      </c>
      <c r="GP300" s="19">
        <v>0</v>
      </c>
      <c r="GQ300" s="19">
        <v>0</v>
      </c>
      <c r="GR300" s="1" t="e">
        <f>_xlfn.IFNA(INDEX(#REF!,MATCH(E300,#REF!,0)),0)</f>
        <v>#REF!</v>
      </c>
      <c r="GS300" s="16"/>
      <c r="GT300" s="18">
        <v>0</v>
      </c>
      <c r="GU300" s="18">
        <v>0</v>
      </c>
      <c r="GV300" s="18">
        <v>0</v>
      </c>
      <c r="GW300" s="18">
        <v>0</v>
      </c>
      <c r="GX300" s="25">
        <f t="shared" si="885"/>
        <v>0</v>
      </c>
      <c r="GY300" s="25">
        <f t="shared" si="886"/>
        <v>0</v>
      </c>
      <c r="GZ300" s="25">
        <f t="shared" si="1031"/>
        <v>0</v>
      </c>
      <c r="HA300" s="1" t="e" cm="1">
        <f t="array" ref="HA300">INDEX(#REF!,MATCH(EJ300&amp;EK300&amp;HD300&amp;HE300&amp;HF300,#REF!&amp;#REF!&amp;#REF!&amp;#REF!&amp;#REF!,0))</f>
        <v>#REF!</v>
      </c>
      <c r="HB300" s="16"/>
      <c r="HC300" s="25">
        <f t="shared" si="1032"/>
        <v>0</v>
      </c>
      <c r="HD300" s="18">
        <v>0</v>
      </c>
      <c r="HE300" s="18">
        <v>0</v>
      </c>
      <c r="HF300" s="18">
        <v>0</v>
      </c>
      <c r="HG300" s="1" t="e" cm="1">
        <f t="array" ref="HG300">INDEX(#REF!,MATCH(EJ300&amp;EK300&amp;HJ300&amp;HK300&amp;HL300,#REF!&amp;#REF!&amp;#REF!&amp;#REF!&amp;#REF!,0))</f>
        <v>#REF!</v>
      </c>
      <c r="HH300" s="16"/>
      <c r="HI300" s="25">
        <f t="shared" si="1033"/>
        <v>0</v>
      </c>
      <c r="HJ300" s="25">
        <f t="shared" si="1034"/>
        <v>0</v>
      </c>
      <c r="HK300" s="19">
        <v>0</v>
      </c>
      <c r="HL300" s="19">
        <v>0</v>
      </c>
      <c r="HM300" s="18">
        <v>0.01</v>
      </c>
      <c r="HN300" s="18">
        <v>1</v>
      </c>
      <c r="HO300" s="25">
        <f t="shared" si="1035"/>
        <v>0</v>
      </c>
      <c r="HP300" s="25">
        <f t="shared" si="1036"/>
        <v>0</v>
      </c>
      <c r="HQ300" s="25">
        <f t="shared" si="1037"/>
        <v>0</v>
      </c>
      <c r="HR300" s="25">
        <f t="shared" si="1038"/>
        <v>0</v>
      </c>
      <c r="HS300" s="25">
        <f t="shared" si="1039"/>
        <v>0</v>
      </c>
      <c r="HT300" s="19">
        <v>0</v>
      </c>
      <c r="HU300" s="19">
        <v>0</v>
      </c>
      <c r="HV300" s="19">
        <v>0</v>
      </c>
      <c r="HW300" s="25">
        <f t="shared" si="1040"/>
        <v>0</v>
      </c>
      <c r="HX300" s="19">
        <v>0</v>
      </c>
      <c r="HY300" s="19">
        <v>0</v>
      </c>
      <c r="HZ300" s="18">
        <v>36.659999999999997</v>
      </c>
      <c r="IA300" s="20">
        <f>ROUND(IF(EN300="Cống tròn",IF(EN300="Cống tròn",IF(EU300="Không có móng",IQ300-FF300,IF(EU300="Đế",IP300-FN300,IF(OR(EU300="Móng bê tông",EU300="Móng bê tông kết hợp đế"),II300-FJ300,0))),0),IF(EN300="Cống hộp",IF(AND(EN300="Cống hộp",EU300="Không có móng"),IQ300-GF300,IF(AND(EN300="Cống hộp",EU300="Móng bê tông"),IJ300-GB300,0)),IF(OR(EN300="Rãnh xây",EN300="Rãnh bê tông"),IF(OR(EN300="Rãnh xây",EN300="Rãnh bê tông"),IK300-GB300,0),IF(EN300="Ống nhựa",IF(AND(EN300="Ống nhựa",EU300="Không đắp cát"),IQ300-HT300,IF(AND(EN300="Ống nhựa",EU300="Đắp cát"),IH300-HX300,0)),IF(EN300="Rãnh thang",IF(EN300="Rãnh thang",IF(EU300="Móng bê tông",#REF!-#REF!,IQ300),0),0))))),2)</f>
        <v>35.64</v>
      </c>
      <c r="IB300" s="20">
        <f t="shared" si="1041"/>
        <v>1.019999999999996</v>
      </c>
      <c r="IC300" s="20">
        <f t="shared" si="887"/>
        <v>35.639999999999993</v>
      </c>
      <c r="ID300" s="20">
        <f t="shared" si="888"/>
        <v>0</v>
      </c>
      <c r="IE300" s="20">
        <f t="shared" si="889"/>
        <v>0</v>
      </c>
      <c r="IF300" s="20">
        <f t="shared" si="890"/>
        <v>0</v>
      </c>
      <c r="IG300" s="20">
        <f>IF(EN300="Rãnh thang",IF(AND(EN300="Rãnh thang",EU300="Móng bê tông"),IQ300-#REF!,0),IF(EN300="Ống nhựa",IF(AND(EN300="Ống nhựa",EU300="Đắp cát"),IQ300-HT300,0),IF(EN300="Cống tròn",IF(EN300="Cống tròn",IF(OR(EU300="Móng bê tông",EU300="Móng bê tông kết hợp đế"),IM300-FL300,0),0),IF(EN300="Cống hộp",IF(AND(EN300="Cống hộp",EU300="Móng bê tông"),IN300-GD300,0),IF(OR(EN300="Rãnh xây",EN300="Rãnh bê tông"),IF(AND(EN300="Rãnh xây",EU300="Móng bê tông"),IO300-GD300,IF(AND(EN300="Rãnh bê tông",EU300="Móng bê tông"),IO300-GD300,0)),0)))))</f>
        <v>35.639999999999993</v>
      </c>
      <c r="IH300" s="20">
        <f t="shared" si="891"/>
        <v>0</v>
      </c>
      <c r="II300" s="20">
        <f t="shared" si="892"/>
        <v>35.639999999999993</v>
      </c>
      <c r="IJ300" s="20">
        <f t="shared" si="893"/>
        <v>0</v>
      </c>
      <c r="IK300" s="20">
        <f t="shared" si="894"/>
        <v>0</v>
      </c>
      <c r="IL300" s="20">
        <f t="shared" si="895"/>
        <v>35.839999999999996</v>
      </c>
      <c r="IM300" s="20">
        <f t="shared" si="896"/>
        <v>35.839999999999996</v>
      </c>
      <c r="IN300" s="20">
        <f t="shared" si="897"/>
        <v>0</v>
      </c>
      <c r="IO300" s="20">
        <f t="shared" si="898"/>
        <v>0</v>
      </c>
      <c r="IP300" s="20">
        <f t="shared" si="899"/>
        <v>0</v>
      </c>
      <c r="IQ300" s="18">
        <v>35.94</v>
      </c>
      <c r="IR300" s="25">
        <f t="shared" si="1042"/>
        <v>0</v>
      </c>
      <c r="IS300" s="25">
        <f t="shared" si="900"/>
        <v>0</v>
      </c>
      <c r="IT300" s="25">
        <f t="shared" si="901"/>
        <v>0</v>
      </c>
      <c r="IU300" s="25">
        <f>ROUND(IF(EN300="Cống tròn",IF(EN300="Cống tròn",IV300+FF300,0),IF(EN300="Cống hộp",IF(EN300="Cống hộp",IV300+GP300,0),IF(OR(EN300="Rãnh xây",EN300="Rãnh bê tông"),IF(OR(EN300="Rãnh xây",EN300="Rãnh bê tông"),IV300+GP300,0),IF(EN300="ống nhựa",IF(EN300="Ống nhựa",IV300+HT300,0),IF(EN300="Rãnh thang",IF(EN300="Rãnh thang",IQ300+#REF!,0),0))))),2)</f>
        <v>37</v>
      </c>
      <c r="IV300" s="18">
        <v>36.9</v>
      </c>
      <c r="IW300" s="25">
        <f t="shared" si="902"/>
        <v>37</v>
      </c>
      <c r="IX300" s="25">
        <f t="shared" si="903"/>
        <v>0</v>
      </c>
      <c r="IY300" s="25">
        <f t="shared" si="904"/>
        <v>0</v>
      </c>
      <c r="IZ300" s="25">
        <f t="shared" si="905"/>
        <v>0</v>
      </c>
      <c r="JA300" s="25">
        <f t="shared" si="906"/>
        <v>0</v>
      </c>
      <c r="JB300" s="18">
        <v>37.450000000000003</v>
      </c>
      <c r="JC300" s="20">
        <f>ROUND(IF(EN300="Cống tròn",IF(EN300="Cống tròn",IF(EU300="Không có móng",JS300-FF300,IF(EU300="Đế",JR300-FN300,IF(OR(EU300="Móng bê tông",EU300="Móng bê tông kết hợp đế"),JK300-FJ300,0))),0),IF(EN300="Cống hộp",IF(AND(EN300="Cống hộp",EU300="Không có móng"),JS300-GF300,IF(AND(EN300="Cống hộp",EU300="Móng bê tông"),JL300-GB300,0)),IF(OR(EN300="Rãnh xây",EN300="Rãnh bê tông"),IF(OR(EN300="Rãnh xây",EN300="Rãnh bê tông"),JM300-GB300,0),IF(EN300="Ống nhựa",IF(AND(EN300="Ống nhựa",EU300="Không đắp cát"),JS300-HT300,IF(AND(EN300="Ống nhựa",EU300="Đắp cát"),JJ300-HX300,0)),IF(EN300="Rãnh thang",IF(EN300="Rãnh thang",IF(EU300="Móng bê tông",#REF!-#REF!,JS300),0),0))))),2)</f>
        <v>35.6</v>
      </c>
      <c r="JD300" s="20">
        <f t="shared" si="1043"/>
        <v>1.8500000000000014</v>
      </c>
      <c r="JE300" s="20">
        <f t="shared" si="907"/>
        <v>35.599999999999994</v>
      </c>
      <c r="JF300" s="20">
        <f t="shared" si="908"/>
        <v>0</v>
      </c>
      <c r="JG300" s="20">
        <f t="shared" si="909"/>
        <v>0</v>
      </c>
      <c r="JH300" s="20">
        <f t="shared" si="910"/>
        <v>0</v>
      </c>
      <c r="JI300" s="20">
        <f>IF(EN300="Rãnh thang",IF(AND(EN300="Rãnh thang",EU300="Móng bê tông"),JS300-#REF!,0),IF(EN300="Ống nhựa",IF(AND(EN300="Ống nhựa",EU300="Đắp cát"),JS300-HT300,0),IF(EN300="Cống tròn",IF(EN300="Cống tròn",IF(OR(EU300="Móng bê tông",EU300="Móng bê tông kết hợp đế"),JO300-FL300,0),0),IF(EN300="Cống hộp",IF(AND(EN300="Cống hộp",EU300="Móng bê tông"),JP300-GD300,0),IF(OR(EN300="Rãnh xây",EN300="Rãnh bê tông"),IF(AND(EN300="Rãnh xây",EU300="Móng bê tông"),JQ300-GD300,IF(AND(EN300="Rãnh bê tông",EU300="Móng bê tông"),JQ300-GD300,0)),0)))))</f>
        <v>35.599999999999994</v>
      </c>
      <c r="JJ300" s="20">
        <f t="shared" si="911"/>
        <v>0</v>
      </c>
      <c r="JK300" s="20">
        <f t="shared" si="912"/>
        <v>35.599999999999994</v>
      </c>
      <c r="JL300" s="20">
        <f t="shared" si="913"/>
        <v>0</v>
      </c>
      <c r="JM300" s="20">
        <f t="shared" si="914"/>
        <v>0</v>
      </c>
      <c r="JN300" s="20">
        <f t="shared" si="915"/>
        <v>35.799999999999997</v>
      </c>
      <c r="JO300" s="20">
        <f t="shared" si="916"/>
        <v>35.799999999999997</v>
      </c>
      <c r="JP300" s="20">
        <f t="shared" si="917"/>
        <v>0</v>
      </c>
      <c r="JQ300" s="20">
        <f t="shared" si="918"/>
        <v>0</v>
      </c>
      <c r="JR300" s="20">
        <f t="shared" si="919"/>
        <v>0</v>
      </c>
      <c r="JS300" s="26">
        <v>35.9</v>
      </c>
      <c r="JT300" s="25">
        <f t="shared" si="1044"/>
        <v>0</v>
      </c>
      <c r="JU300" s="25">
        <f t="shared" si="920"/>
        <v>0</v>
      </c>
      <c r="JV300" s="25">
        <f t="shared" si="921"/>
        <v>0</v>
      </c>
      <c r="JW300" s="25">
        <f>ROUND(IF(EN300="Cống tròn",IF(EN300="Cống tròn",JX300+FF300,0),IF(EN300="Cống hộp",IF(EN300="Cống hộp",JX300+GP300,0),IF(OR(EN300="Rãnh xây",EN300="Rãnh bê tông"),IF(OR(EN300="Rãnh xây",EN300="Rãnh bê tông"),JX300+GP300,0),IF(EN300="ống nhựa",IF(EN300="Ống nhựa",JX300+HT300,0),IF(EN300="Rãnh thang",IF(EN300="Rãnh thang",JS300+#REF!,0),0))))),2)</f>
        <v>37</v>
      </c>
      <c r="JX300" s="27">
        <v>36.9</v>
      </c>
      <c r="JY300" s="25">
        <f t="shared" si="922"/>
        <v>37</v>
      </c>
      <c r="JZ300" s="25">
        <f t="shared" si="923"/>
        <v>0</v>
      </c>
      <c r="KA300" s="25">
        <f t="shared" si="924"/>
        <v>0</v>
      </c>
      <c r="KB300" s="25">
        <f t="shared" si="925"/>
        <v>0</v>
      </c>
      <c r="KC300" s="25">
        <f t="shared" si="926"/>
        <v>0</v>
      </c>
      <c r="KD300" s="28" t="s">
        <v>98</v>
      </c>
      <c r="KE300" s="27">
        <v>0</v>
      </c>
      <c r="KF300" s="25">
        <f t="shared" si="927"/>
        <v>1.019999999999996</v>
      </c>
      <c r="KG300" s="25">
        <f t="shared" si="1045"/>
        <v>1.019999999999996</v>
      </c>
      <c r="KH300" s="27">
        <v>0</v>
      </c>
      <c r="KI300" s="25">
        <f t="shared" si="928"/>
        <v>1.8500000000000014</v>
      </c>
      <c r="KJ300" s="25">
        <f t="shared" si="1046"/>
        <v>1.8500000000000014</v>
      </c>
      <c r="KK300" s="25">
        <f t="shared" si="929"/>
        <v>0</v>
      </c>
      <c r="KL300" s="25">
        <f t="shared" si="930"/>
        <v>0</v>
      </c>
      <c r="KM300" s="25">
        <f t="shared" si="1047"/>
        <v>0</v>
      </c>
      <c r="KN300" s="25">
        <f t="shared" si="931"/>
        <v>0</v>
      </c>
      <c r="KO300" s="25">
        <f t="shared" si="932"/>
        <v>0</v>
      </c>
      <c r="KP300" s="25">
        <f t="shared" si="1048"/>
        <v>0</v>
      </c>
      <c r="KQ300" s="25">
        <f t="shared" si="933"/>
        <v>0.2</v>
      </c>
      <c r="KR300" s="25">
        <f t="shared" si="934"/>
        <v>0.2</v>
      </c>
      <c r="KS300" s="25">
        <f t="shared" si="1049"/>
        <v>0.2</v>
      </c>
      <c r="KT300" s="25">
        <f t="shared" si="935"/>
        <v>0</v>
      </c>
      <c r="KU300" s="25">
        <f t="shared" si="936"/>
        <v>0</v>
      </c>
      <c r="KV300" s="25">
        <f t="shared" si="1050"/>
        <v>0</v>
      </c>
      <c r="KW300" s="25">
        <f t="shared" si="863"/>
        <v>0</v>
      </c>
      <c r="KX300" s="25">
        <f t="shared" si="937"/>
        <v>0</v>
      </c>
      <c r="KY300" s="25">
        <f t="shared" si="1051"/>
        <v>0</v>
      </c>
      <c r="KZ300" s="25">
        <f t="shared" si="938"/>
        <v>0</v>
      </c>
      <c r="LA300" s="25">
        <f t="shared" si="939"/>
        <v>0</v>
      </c>
      <c r="LB300" s="25">
        <f t="shared" si="1052"/>
        <v>0</v>
      </c>
      <c r="LC300" s="25">
        <f t="shared" si="940"/>
        <v>0.81999999999999607</v>
      </c>
      <c r="LD300" s="25">
        <f t="shared" si="941"/>
        <v>1.4</v>
      </c>
      <c r="LE300" s="25">
        <f t="shared" si="1053"/>
        <v>1.1099999999999981</v>
      </c>
      <c r="LF300" s="25">
        <f t="shared" si="942"/>
        <v>0</v>
      </c>
      <c r="LG300" s="25">
        <f t="shared" si="943"/>
        <v>0</v>
      </c>
      <c r="LH300" s="25">
        <f t="shared" si="1054"/>
        <v>0</v>
      </c>
      <c r="LI300" s="25">
        <f t="shared" si="944"/>
        <v>0</v>
      </c>
      <c r="LJ300" s="25">
        <f t="shared" si="945"/>
        <v>0</v>
      </c>
      <c r="LK300" s="25">
        <f t="shared" si="1055"/>
        <v>0</v>
      </c>
      <c r="LL300" s="25">
        <f t="shared" si="946"/>
        <v>0</v>
      </c>
      <c r="LM300" s="25">
        <f t="shared" si="947"/>
        <v>0</v>
      </c>
      <c r="LN300" s="25">
        <f t="shared" si="1056"/>
        <v>0</v>
      </c>
      <c r="LO300" s="25">
        <f t="shared" si="948"/>
        <v>0</v>
      </c>
      <c r="LP300" s="25">
        <f t="shared" si="949"/>
        <v>0</v>
      </c>
      <c r="LQ300" s="25">
        <f t="shared" si="1057"/>
        <v>0</v>
      </c>
      <c r="LR300" s="25">
        <f t="shared" si="950"/>
        <v>0</v>
      </c>
      <c r="LS300" s="25">
        <f t="shared" si="951"/>
        <v>0</v>
      </c>
      <c r="LT300" s="25">
        <f t="shared" si="1058"/>
        <v>0</v>
      </c>
      <c r="LU300" s="25">
        <f t="shared" si="952"/>
        <v>0</v>
      </c>
      <c r="LV300" s="25">
        <f t="shared" si="953"/>
        <v>0</v>
      </c>
      <c r="LW300" s="25">
        <f t="shared" si="1059"/>
        <v>0</v>
      </c>
      <c r="LX300" s="25">
        <f t="shared" si="954"/>
        <v>0</v>
      </c>
      <c r="LY300" s="25">
        <f t="shared" si="955"/>
        <v>0</v>
      </c>
      <c r="LZ300" s="25">
        <f t="shared" si="1060"/>
        <v>0</v>
      </c>
      <c r="MA300" s="25">
        <f t="shared" si="956"/>
        <v>0</v>
      </c>
      <c r="MB300" s="25">
        <f t="shared" si="957"/>
        <v>0</v>
      </c>
      <c r="MC300" s="25">
        <f t="shared" si="1061"/>
        <v>0</v>
      </c>
      <c r="MD300" s="25">
        <f t="shared" si="958"/>
        <v>0</v>
      </c>
      <c r="ME300" s="25">
        <f t="shared" si="959"/>
        <v>0</v>
      </c>
      <c r="MF300" s="25">
        <f t="shared" si="1062"/>
        <v>0</v>
      </c>
      <c r="MG300" s="25">
        <f t="shared" si="960"/>
        <v>0</v>
      </c>
      <c r="MH300" s="25">
        <f t="shared" si="961"/>
        <v>0</v>
      </c>
      <c r="MI300" s="25">
        <f t="shared" si="1063"/>
        <v>0</v>
      </c>
      <c r="MJ300" s="25">
        <f t="shared" si="962"/>
        <v>0</v>
      </c>
      <c r="MK300" s="25">
        <f t="shared" si="963"/>
        <v>0</v>
      </c>
      <c r="ML300" s="25">
        <f t="shared" si="1064"/>
        <v>0</v>
      </c>
      <c r="MM300" s="25">
        <f t="shared" si="964"/>
        <v>0</v>
      </c>
      <c r="MN300" s="25">
        <f t="shared" si="965"/>
        <v>0</v>
      </c>
      <c r="MO300" s="25">
        <f t="shared" si="1065"/>
        <v>0</v>
      </c>
      <c r="MP300" s="25">
        <f t="shared" si="966"/>
        <v>0</v>
      </c>
      <c r="MQ300" s="25">
        <f t="shared" si="967"/>
        <v>0</v>
      </c>
      <c r="MR300" s="25">
        <f t="shared" si="1066"/>
        <v>0</v>
      </c>
      <c r="MS300" s="29">
        <v>1.4</v>
      </c>
      <c r="MT300" s="29">
        <v>0</v>
      </c>
      <c r="MU300" s="29">
        <v>1</v>
      </c>
      <c r="MV300" s="29">
        <v>1</v>
      </c>
      <c r="MW300" s="25">
        <f t="shared" si="968"/>
        <v>1.4</v>
      </c>
      <c r="MX300" s="25">
        <f t="shared" si="969"/>
        <v>1.43</v>
      </c>
      <c r="MY300" s="25">
        <f t="shared" si="970"/>
        <v>0</v>
      </c>
      <c r="MZ300" s="25">
        <f t="shared" si="971"/>
        <v>0</v>
      </c>
      <c r="NA300" s="25">
        <f t="shared" si="972"/>
        <v>1.4</v>
      </c>
      <c r="NB300" s="25">
        <f t="shared" si="973"/>
        <v>2.59</v>
      </c>
      <c r="NC300" s="25">
        <f t="shared" si="974"/>
        <v>0</v>
      </c>
      <c r="ND300" s="25">
        <f t="shared" si="975"/>
        <v>0</v>
      </c>
      <c r="NE300" s="25">
        <f t="shared" si="1067"/>
        <v>1.4</v>
      </c>
      <c r="NF300" s="25">
        <f t="shared" si="1067"/>
        <v>2.0099999999999998</v>
      </c>
      <c r="NG300" s="25">
        <f t="shared" si="1067"/>
        <v>0</v>
      </c>
      <c r="NH300" s="25">
        <f t="shared" si="976"/>
        <v>0</v>
      </c>
      <c r="NI300" s="25">
        <f t="shared" si="977"/>
        <v>88.34</v>
      </c>
      <c r="NJ300" s="25">
        <f t="shared" si="978"/>
        <v>0</v>
      </c>
      <c r="NK300" s="25">
        <f t="shared" si="979"/>
        <v>88.34</v>
      </c>
      <c r="NL300" s="25">
        <f t="shared" si="980"/>
        <v>54.81</v>
      </c>
      <c r="NM300" s="25">
        <f t="shared" si="981"/>
        <v>0</v>
      </c>
      <c r="NN300" s="25">
        <f t="shared" si="1068"/>
        <v>54.81</v>
      </c>
      <c r="NO300" s="25">
        <f t="shared" si="982"/>
        <v>0</v>
      </c>
      <c r="NP300" s="25">
        <f t="shared" si="983"/>
        <v>0</v>
      </c>
      <c r="NQ300" s="25">
        <f t="shared" si="1069"/>
        <v>0</v>
      </c>
      <c r="NR300" s="25">
        <f t="shared" si="984"/>
        <v>0</v>
      </c>
      <c r="NS300" s="25">
        <f t="shared" si="985"/>
        <v>0</v>
      </c>
      <c r="NT300" s="25">
        <f t="shared" si="1070"/>
        <v>0</v>
      </c>
      <c r="NU300" s="25">
        <f t="shared" si="986"/>
        <v>0</v>
      </c>
      <c r="NV300" s="25">
        <f t="shared" si="987"/>
        <v>0</v>
      </c>
      <c r="NW300" s="25">
        <f t="shared" si="1071"/>
        <v>0</v>
      </c>
      <c r="NX300" s="25">
        <f t="shared" si="1072"/>
        <v>54.81</v>
      </c>
      <c r="NY300" s="25">
        <f t="shared" si="1072"/>
        <v>0</v>
      </c>
      <c r="NZ300" s="25">
        <f t="shared" si="1073"/>
        <v>54.81</v>
      </c>
      <c r="OA300" s="25">
        <f t="shared" si="1074"/>
        <v>33.53</v>
      </c>
      <c r="OB300" s="25">
        <f t="shared" si="1074"/>
        <v>0</v>
      </c>
      <c r="OC300" s="25">
        <f t="shared" si="1075"/>
        <v>33.53</v>
      </c>
      <c r="OD300" s="25">
        <f t="shared" si="1076"/>
        <v>54.81</v>
      </c>
      <c r="OE300" s="25">
        <f t="shared" si="1076"/>
        <v>0</v>
      </c>
      <c r="OF300" s="25">
        <f t="shared" si="1076"/>
        <v>54.81</v>
      </c>
      <c r="OG300" s="25">
        <f t="shared" si="988"/>
        <v>0</v>
      </c>
      <c r="OH300" s="25">
        <f t="shared" si="989"/>
        <v>0</v>
      </c>
      <c r="OI300" s="25">
        <f t="shared" si="990"/>
        <v>0</v>
      </c>
      <c r="OJ300" s="25">
        <f t="shared" si="991"/>
        <v>0</v>
      </c>
      <c r="OK300" s="25">
        <f t="shared" si="992"/>
        <v>0</v>
      </c>
      <c r="OL300" s="25">
        <f t="shared" si="993"/>
        <v>0</v>
      </c>
      <c r="OM300" s="25">
        <f t="shared" si="1077"/>
        <v>0</v>
      </c>
      <c r="ON300" s="25">
        <f t="shared" si="1077"/>
        <v>0</v>
      </c>
      <c r="OO300" s="25">
        <f t="shared" si="1077"/>
        <v>0</v>
      </c>
      <c r="OP300" s="25">
        <f t="shared" si="994"/>
        <v>0</v>
      </c>
      <c r="OQ300" s="25">
        <f t="shared" si="995"/>
        <v>0</v>
      </c>
      <c r="OR300" s="25">
        <f t="shared" si="1078"/>
        <v>0</v>
      </c>
      <c r="OS300" s="30">
        <v>536217.23</v>
      </c>
      <c r="OT300" s="30">
        <v>2371372.13</v>
      </c>
    </row>
    <row r="301" spans="1:410" ht="33" customHeight="1" x14ac:dyDescent="0.25">
      <c r="A301" s="18"/>
      <c r="B301" s="18" t="s">
        <v>1071</v>
      </c>
      <c r="C301" s="18">
        <v>1202.9100000000001</v>
      </c>
      <c r="D301" s="16" t="e">
        <f>_xlfn.IFNA(INDEX(#REF!,MATCH(E301,#REF!,0)),0)</f>
        <v>#REF!</v>
      </c>
      <c r="E301" s="18" t="s">
        <v>1118</v>
      </c>
      <c r="F301" s="16" t="s">
        <v>765</v>
      </c>
      <c r="G301" s="16" t="s">
        <v>766</v>
      </c>
      <c r="H301" s="16" t="s">
        <v>767</v>
      </c>
      <c r="I301" s="16" t="s">
        <v>768</v>
      </c>
      <c r="J301" s="16" t="s">
        <v>769</v>
      </c>
      <c r="K301" s="16" t="s">
        <v>770</v>
      </c>
      <c r="L301" s="16" t="s">
        <v>771</v>
      </c>
      <c r="M301" s="18">
        <v>2.44</v>
      </c>
      <c r="N301" s="18">
        <v>2.44</v>
      </c>
      <c r="O301" s="18">
        <v>2.84</v>
      </c>
      <c r="P301" s="18">
        <v>2.84</v>
      </c>
      <c r="Q301" s="18">
        <v>0.1</v>
      </c>
      <c r="R301" s="18">
        <v>2.64</v>
      </c>
      <c r="S301" s="18">
        <v>2.64</v>
      </c>
      <c r="T301" s="18">
        <v>0.2</v>
      </c>
      <c r="U301" s="18">
        <v>0</v>
      </c>
      <c r="V301" s="18">
        <v>0</v>
      </c>
      <c r="W301" s="18">
        <v>0</v>
      </c>
      <c r="X301" s="18">
        <v>2.44</v>
      </c>
      <c r="Y301" s="18">
        <v>2.4</v>
      </c>
      <c r="Z301" s="20">
        <f t="shared" si="996"/>
        <v>2.6</v>
      </c>
      <c r="AA301" s="18">
        <v>0.22</v>
      </c>
      <c r="AB301" s="18">
        <v>0</v>
      </c>
      <c r="AC301" s="18">
        <v>0</v>
      </c>
      <c r="AD301" s="18">
        <v>0</v>
      </c>
      <c r="AE301" s="18">
        <v>0</v>
      </c>
      <c r="AF301" s="18">
        <v>0</v>
      </c>
      <c r="AG301" s="18">
        <v>2</v>
      </c>
      <c r="AH301" s="18">
        <v>2</v>
      </c>
      <c r="AI301" s="20">
        <f t="shared" si="997"/>
        <v>2.75</v>
      </c>
      <c r="AJ301" s="18">
        <v>0</v>
      </c>
      <c r="AK301" s="18">
        <v>0</v>
      </c>
      <c r="AL301" s="20">
        <f t="shared" si="998"/>
        <v>0</v>
      </c>
      <c r="AM301" s="18">
        <v>2.44</v>
      </c>
      <c r="AN301" s="18">
        <v>2</v>
      </c>
      <c r="AO301" s="18">
        <v>0.15</v>
      </c>
      <c r="AP301" s="18">
        <v>0.22</v>
      </c>
      <c r="AQ301" s="18">
        <v>2.44</v>
      </c>
      <c r="AR301" s="18">
        <v>2.2200000000000002</v>
      </c>
      <c r="AS301" s="18">
        <v>0.12</v>
      </c>
      <c r="AT301" s="18">
        <v>0.11</v>
      </c>
      <c r="AU301" s="18">
        <v>0</v>
      </c>
      <c r="AV301" s="18">
        <v>1</v>
      </c>
      <c r="AW301" s="18">
        <v>0</v>
      </c>
      <c r="AX301" s="18">
        <v>0</v>
      </c>
      <c r="AY301" s="18">
        <v>0</v>
      </c>
      <c r="AZ301" s="18">
        <v>0</v>
      </c>
      <c r="BA301" s="18">
        <v>0</v>
      </c>
      <c r="BB301" s="18">
        <v>0</v>
      </c>
      <c r="BC301" s="18">
        <v>0</v>
      </c>
      <c r="BD301" s="18">
        <v>0</v>
      </c>
      <c r="BE301" s="18">
        <v>2</v>
      </c>
      <c r="BF301" s="18">
        <v>0</v>
      </c>
      <c r="BG301" s="18">
        <v>0</v>
      </c>
      <c r="BH301" s="18">
        <v>0</v>
      </c>
      <c r="BI301" s="18">
        <v>0</v>
      </c>
      <c r="BJ301" s="18">
        <v>0</v>
      </c>
      <c r="BK301" s="18">
        <v>0</v>
      </c>
      <c r="BL301" s="18">
        <v>0</v>
      </c>
      <c r="BM301" s="18">
        <v>0</v>
      </c>
      <c r="BN301" s="18">
        <v>0</v>
      </c>
      <c r="BO301" s="18">
        <v>0</v>
      </c>
      <c r="BP301" s="18">
        <v>0</v>
      </c>
      <c r="BQ301" s="18">
        <v>0</v>
      </c>
      <c r="BR301" s="18">
        <v>0</v>
      </c>
      <c r="BS301" s="18">
        <v>0</v>
      </c>
      <c r="BT301" s="18">
        <v>0</v>
      </c>
      <c r="BU301" s="18">
        <v>0</v>
      </c>
      <c r="BV301" s="18">
        <v>0</v>
      </c>
      <c r="BW301" s="18">
        <v>0</v>
      </c>
      <c r="BX301" s="18">
        <v>0</v>
      </c>
      <c r="BY301" s="18">
        <v>0</v>
      </c>
      <c r="BZ301" s="18">
        <v>0</v>
      </c>
      <c r="CA301" s="16" t="e">
        <f>_xlfn.IFNA(IF(RIGHT(D301,2)="=G",0,INDEX(#REF!,MATCH(E301,#REF!,0))),0)</f>
        <v>#REF!</v>
      </c>
      <c r="CB301" s="16" t="s">
        <v>776</v>
      </c>
      <c r="CC301" s="18">
        <v>0</v>
      </c>
      <c r="CD301" s="18">
        <v>0</v>
      </c>
      <c r="CE301" s="18">
        <v>2.2000000000000002</v>
      </c>
      <c r="CF301" s="18">
        <v>0.73</v>
      </c>
      <c r="CG301" s="18">
        <v>0.12</v>
      </c>
      <c r="CH301" s="18">
        <v>3</v>
      </c>
      <c r="CI301" s="16" t="s">
        <v>98</v>
      </c>
      <c r="CJ301" s="18">
        <v>0</v>
      </c>
      <c r="CK301" s="20">
        <f t="shared" si="864"/>
        <v>3.18</v>
      </c>
      <c r="CL301" s="20">
        <f t="shared" si="999"/>
        <v>3.18</v>
      </c>
      <c r="CM301" s="18">
        <v>39.950000000000003</v>
      </c>
      <c r="CN301" s="18">
        <v>37.450000000000003</v>
      </c>
      <c r="CO301" s="18">
        <v>36.611000000000004</v>
      </c>
      <c r="CP301" s="22">
        <f t="shared" si="865"/>
        <v>37.450000000000003</v>
      </c>
      <c r="CQ301" s="22">
        <f t="shared" si="866"/>
        <v>34.270000000000003</v>
      </c>
      <c r="CR301" s="22">
        <f t="shared" si="1000"/>
        <v>3.18</v>
      </c>
      <c r="CS301" s="22">
        <f t="shared" si="867"/>
        <v>34.369999999999997</v>
      </c>
      <c r="CT301" s="22">
        <f t="shared" si="868"/>
        <v>34.57</v>
      </c>
      <c r="CU301" s="18">
        <v>34.57</v>
      </c>
      <c r="CV301" s="22">
        <f t="shared" si="1001"/>
        <v>2.6</v>
      </c>
      <c r="CW301" s="22">
        <f t="shared" si="869"/>
        <v>0</v>
      </c>
      <c r="CX301" s="22">
        <f t="shared" si="870"/>
        <v>0</v>
      </c>
      <c r="CY301" s="22">
        <f t="shared" si="871"/>
        <v>37.18</v>
      </c>
      <c r="CZ301" s="22">
        <f t="shared" si="872"/>
        <v>37.33</v>
      </c>
      <c r="DA301" s="18">
        <v>37.450000000000003</v>
      </c>
      <c r="DB301" s="20">
        <f t="shared" si="1002"/>
        <v>3.18</v>
      </c>
      <c r="DC301" s="20">
        <f t="shared" si="1003"/>
        <v>0</v>
      </c>
      <c r="DD301" s="20">
        <f t="shared" si="1004"/>
        <v>3.18</v>
      </c>
      <c r="DE301" s="20">
        <f t="shared" si="873"/>
        <v>0.1</v>
      </c>
      <c r="DF301" s="20">
        <f t="shared" si="874"/>
        <v>0.2</v>
      </c>
      <c r="DG301" s="20">
        <f t="shared" si="875"/>
        <v>2.87</v>
      </c>
      <c r="DH301" s="20">
        <f t="shared" si="876"/>
        <v>0</v>
      </c>
      <c r="DI301" s="20">
        <f t="shared" si="877"/>
        <v>0</v>
      </c>
      <c r="DJ301" s="20">
        <f t="shared" si="878"/>
        <v>0</v>
      </c>
      <c r="DK301" s="20">
        <f t="shared" si="1005"/>
        <v>3.17</v>
      </c>
      <c r="DL301" s="20">
        <f t="shared" si="1006"/>
        <v>0</v>
      </c>
      <c r="DM301" s="20">
        <f t="shared" si="1007"/>
        <v>1.0000000000000231E-2</v>
      </c>
      <c r="DN301" s="20">
        <f t="shared" si="1008"/>
        <v>0</v>
      </c>
      <c r="DO301" s="18">
        <v>3.04</v>
      </c>
      <c r="DP301" s="18">
        <v>0</v>
      </c>
      <c r="DQ301" s="18">
        <v>1</v>
      </c>
      <c r="DR301" s="18">
        <v>1</v>
      </c>
      <c r="DS301" s="25">
        <f t="shared" si="1009"/>
        <v>3.04</v>
      </c>
      <c r="DT301" s="25">
        <f t="shared" si="1010"/>
        <v>0</v>
      </c>
      <c r="DU301" s="25">
        <f t="shared" si="1011"/>
        <v>9.67</v>
      </c>
      <c r="DV301" s="25">
        <f t="shared" si="1012"/>
        <v>0</v>
      </c>
      <c r="DW301" s="25">
        <f t="shared" si="1013"/>
        <v>9.67</v>
      </c>
      <c r="DX301" s="25">
        <f t="shared" si="1014"/>
        <v>27.46</v>
      </c>
      <c r="DY301" s="25">
        <f t="shared" si="1015"/>
        <v>0</v>
      </c>
      <c r="DZ301" s="25">
        <f t="shared" si="1016"/>
        <v>27.46</v>
      </c>
      <c r="EA301" s="25">
        <f t="shared" si="1017"/>
        <v>19.29</v>
      </c>
      <c r="EB301" s="25">
        <f t="shared" si="1018"/>
        <v>0</v>
      </c>
      <c r="EC301" s="25">
        <f t="shared" si="1019"/>
        <v>19.29</v>
      </c>
      <c r="ED301" s="25">
        <f t="shared" si="1020"/>
        <v>8.17</v>
      </c>
      <c r="EE301" s="25">
        <f t="shared" si="1020"/>
        <v>0</v>
      </c>
      <c r="EF301" s="25">
        <f t="shared" si="1021"/>
        <v>8.17</v>
      </c>
      <c r="EG301" s="25">
        <f t="shared" si="1022"/>
        <v>19.29</v>
      </c>
      <c r="EH301" s="25">
        <f t="shared" si="1022"/>
        <v>0</v>
      </c>
      <c r="EI301" s="25">
        <f t="shared" si="1023"/>
        <v>19.29</v>
      </c>
      <c r="EJ301" s="18"/>
      <c r="EK301" s="18"/>
      <c r="EL301" s="18"/>
      <c r="EM301" s="18"/>
      <c r="EN301" s="16"/>
      <c r="EO301" s="16"/>
      <c r="EP301" s="16">
        <f>IF(OR(EN301="Cống tròn",EN301="Cống hộp",EN301="Ống nhựa"),INDEX(#REF!,MATCH(E301,#REF!,0)),IF(OR(EN301="Rãnh xây",EN301="Rãnh bê tông"),INDEX(#REF!,MATCH(E301,#REF!,0)),0))</f>
        <v>0</v>
      </c>
      <c r="EQ301" s="18"/>
      <c r="ER301" s="18"/>
      <c r="ES301" s="25">
        <f t="shared" si="1024"/>
        <v>0</v>
      </c>
      <c r="ET301" s="1" t="str">
        <f>_xlfn.IFNA(IF(EN301="Cống tròn",INDEX(#REF!,MATCH(E301,#REF!,0)),IF(EN301="Cống hộp",INDEX(#REF!,MATCH(E301,#REF!,0)),EU301&amp;" ,"&amp;EV301)),0)</f>
        <v xml:space="preserve"> ,</v>
      </c>
      <c r="EU301" s="16"/>
      <c r="EV301" s="16"/>
      <c r="EW301" s="16" t="e">
        <f>_xlfn.IFNA(INDEX(#REF!,MATCH(E301,#REF!,0)),0)</f>
        <v>#REF!</v>
      </c>
      <c r="EX301" s="16"/>
      <c r="EY301" s="18">
        <v>0</v>
      </c>
      <c r="EZ301" s="18">
        <v>0</v>
      </c>
      <c r="FA301" s="18">
        <v>0</v>
      </c>
      <c r="FB301" s="18">
        <v>0</v>
      </c>
      <c r="FC301" s="18">
        <v>0</v>
      </c>
      <c r="FD301" s="25">
        <f t="shared" si="879"/>
        <v>0</v>
      </c>
      <c r="FE301" s="25">
        <f t="shared" si="1025"/>
        <v>0</v>
      </c>
      <c r="FF301" s="18">
        <v>0</v>
      </c>
      <c r="FG301" s="18">
        <v>0</v>
      </c>
      <c r="FH301" s="18">
        <v>0</v>
      </c>
      <c r="FI301" s="25">
        <f t="shared" si="1026"/>
        <v>0</v>
      </c>
      <c r="FJ301" s="18">
        <v>0</v>
      </c>
      <c r="FK301" s="18">
        <v>0</v>
      </c>
      <c r="FL301" s="18">
        <v>0</v>
      </c>
      <c r="FM301" s="18">
        <v>0</v>
      </c>
      <c r="FN301" s="18">
        <v>0</v>
      </c>
      <c r="FO301" s="25">
        <f t="shared" si="1027"/>
        <v>0</v>
      </c>
      <c r="FP301" s="18">
        <v>0</v>
      </c>
      <c r="FQ301" s="18">
        <v>0</v>
      </c>
      <c r="FR301" s="25">
        <f t="shared" si="880"/>
        <v>0</v>
      </c>
      <c r="FS301" s="25">
        <f t="shared" si="881"/>
        <v>0</v>
      </c>
      <c r="FT301" s="25">
        <f t="shared" si="882"/>
        <v>0</v>
      </c>
      <c r="FU301" s="25">
        <f t="shared" si="883"/>
        <v>0</v>
      </c>
      <c r="FV301" s="25" t="str">
        <f t="shared" si="1028"/>
        <v>Đủ</v>
      </c>
      <c r="FW301" s="25">
        <f t="shared" si="1029"/>
        <v>0</v>
      </c>
      <c r="FX301" s="16"/>
      <c r="FY301" s="16"/>
      <c r="FZ301" s="16"/>
      <c r="GA301" s="16"/>
      <c r="GB301" s="19">
        <v>0</v>
      </c>
      <c r="GC301" s="19">
        <v>0</v>
      </c>
      <c r="GD301" s="19">
        <v>0</v>
      </c>
      <c r="GE301" s="19">
        <v>0</v>
      </c>
      <c r="GF301" s="19">
        <v>0</v>
      </c>
      <c r="GG301" s="19">
        <v>0</v>
      </c>
      <c r="GH301" s="19">
        <v>0</v>
      </c>
      <c r="GI301" s="19">
        <v>0</v>
      </c>
      <c r="GJ301" s="19">
        <v>0</v>
      </c>
      <c r="GK301" s="19">
        <v>0</v>
      </c>
      <c r="GL301" s="25">
        <f t="shared" si="884"/>
        <v>0</v>
      </c>
      <c r="GM301" s="25">
        <f t="shared" si="1030"/>
        <v>0</v>
      </c>
      <c r="GN301" s="19">
        <v>0</v>
      </c>
      <c r="GO301" s="19">
        <v>0</v>
      </c>
      <c r="GP301" s="19">
        <v>0</v>
      </c>
      <c r="GQ301" s="19">
        <v>0</v>
      </c>
      <c r="GR301" s="1" t="e">
        <f>_xlfn.IFNA(INDEX(#REF!,MATCH(E301,#REF!,0)),0)</f>
        <v>#REF!</v>
      </c>
      <c r="GS301" s="16"/>
      <c r="GT301" s="18">
        <v>0</v>
      </c>
      <c r="GU301" s="18">
        <v>0</v>
      </c>
      <c r="GV301" s="18">
        <v>0</v>
      </c>
      <c r="GW301" s="18">
        <v>0</v>
      </c>
      <c r="GX301" s="25">
        <f t="shared" si="885"/>
        <v>0</v>
      </c>
      <c r="GY301" s="25">
        <f t="shared" si="886"/>
        <v>0</v>
      </c>
      <c r="GZ301" s="25">
        <f t="shared" si="1031"/>
        <v>0</v>
      </c>
      <c r="HA301" s="1" t="e" cm="1">
        <f t="array" ref="HA301">INDEX(#REF!,MATCH(EJ301&amp;EK301&amp;HD301&amp;HE301&amp;HF301,#REF!&amp;#REF!&amp;#REF!&amp;#REF!&amp;#REF!,0))</f>
        <v>#REF!</v>
      </c>
      <c r="HB301" s="16"/>
      <c r="HC301" s="25">
        <f t="shared" si="1032"/>
        <v>0</v>
      </c>
      <c r="HD301" s="18">
        <v>0</v>
      </c>
      <c r="HE301" s="18">
        <v>0</v>
      </c>
      <c r="HF301" s="18">
        <v>0</v>
      </c>
      <c r="HG301" s="1" t="e" cm="1">
        <f t="array" ref="HG301">INDEX(#REF!,MATCH(EJ301&amp;EK301&amp;HJ301&amp;HK301&amp;HL301,#REF!&amp;#REF!&amp;#REF!&amp;#REF!&amp;#REF!,0))</f>
        <v>#REF!</v>
      </c>
      <c r="HH301" s="16"/>
      <c r="HI301" s="25">
        <f t="shared" si="1033"/>
        <v>0</v>
      </c>
      <c r="HJ301" s="25">
        <f t="shared" si="1034"/>
        <v>0</v>
      </c>
      <c r="HK301" s="19">
        <v>0</v>
      </c>
      <c r="HL301" s="19">
        <v>0</v>
      </c>
      <c r="HM301" s="18">
        <v>0.01</v>
      </c>
      <c r="HN301" s="18">
        <v>1</v>
      </c>
      <c r="HO301" s="25">
        <f t="shared" si="1035"/>
        <v>0</v>
      </c>
      <c r="HP301" s="25">
        <f t="shared" si="1036"/>
        <v>0</v>
      </c>
      <c r="HQ301" s="25">
        <f t="shared" si="1037"/>
        <v>0</v>
      </c>
      <c r="HR301" s="25">
        <f t="shared" si="1038"/>
        <v>0</v>
      </c>
      <c r="HS301" s="25">
        <f t="shared" si="1039"/>
        <v>0</v>
      </c>
      <c r="HT301" s="19">
        <v>0</v>
      </c>
      <c r="HU301" s="19">
        <v>0</v>
      </c>
      <c r="HV301" s="19">
        <v>0</v>
      </c>
      <c r="HW301" s="25">
        <f t="shared" si="1040"/>
        <v>0</v>
      </c>
      <c r="HX301" s="19">
        <v>0</v>
      </c>
      <c r="HY301" s="19">
        <v>0</v>
      </c>
      <c r="HZ301" s="18">
        <v>0</v>
      </c>
      <c r="IA301" s="20">
        <f>ROUND(IF(EN301="Cống tròn",IF(EN301="Cống tròn",IF(EU301="Không có móng",IQ301-FF301,IF(EU301="Đế",IP301-FN301,IF(OR(EU301="Móng bê tông",EU301="Móng bê tông kết hợp đế"),II301-FJ301,0))),0),IF(EN301="Cống hộp",IF(AND(EN301="Cống hộp",EU301="Không có móng"),IQ301-GF301,IF(AND(EN301="Cống hộp",EU301="Móng bê tông"),IJ301-GB301,0)),IF(OR(EN301="Rãnh xây",EN301="Rãnh bê tông"),IF(OR(EN301="Rãnh xây",EN301="Rãnh bê tông"),IK301-GB301,0),IF(EN301="Ống nhựa",IF(AND(EN301="Ống nhựa",EU301="Không đắp cát"),IQ301-HT301,IF(AND(EN301="Ống nhựa",EU301="Đắp cát"),IH301-HX301,0)),IF(EN301="Rãnh thang",IF(EN301="Rãnh thang",IF(EU301="Móng bê tông",#REF!-#REF!,IQ301),0),0))))),2)</f>
        <v>0</v>
      </c>
      <c r="IB301" s="20">
        <f t="shared" si="1041"/>
        <v>0</v>
      </c>
      <c r="IC301" s="20">
        <f t="shared" si="887"/>
        <v>0</v>
      </c>
      <c r="ID301" s="20">
        <f t="shared" si="888"/>
        <v>0</v>
      </c>
      <c r="IE301" s="20">
        <f t="shared" si="889"/>
        <v>0</v>
      </c>
      <c r="IF301" s="20">
        <f t="shared" si="890"/>
        <v>0</v>
      </c>
      <c r="IG301" s="20">
        <f>IF(EN301="Rãnh thang",IF(AND(EN301="Rãnh thang",EU301="Móng bê tông"),IQ301-#REF!,0),IF(EN301="Ống nhựa",IF(AND(EN301="Ống nhựa",EU301="Đắp cát"),IQ301-HT301,0),IF(EN301="Cống tròn",IF(EN301="Cống tròn",IF(OR(EU301="Móng bê tông",EU301="Móng bê tông kết hợp đế"),IM301-FL301,0),0),IF(EN301="Cống hộp",IF(AND(EN301="Cống hộp",EU301="Móng bê tông"),IN301-GD301,0),IF(OR(EN301="Rãnh xây",EN301="Rãnh bê tông"),IF(AND(EN301="Rãnh xây",EU301="Móng bê tông"),IO301-GD301,IF(AND(EN301="Rãnh bê tông",EU301="Móng bê tông"),IO301-GD301,0)),0)))))</f>
        <v>0</v>
      </c>
      <c r="IH301" s="20">
        <f t="shared" si="891"/>
        <v>0</v>
      </c>
      <c r="II301" s="20">
        <f t="shared" si="892"/>
        <v>0</v>
      </c>
      <c r="IJ301" s="20">
        <f t="shared" si="893"/>
        <v>0</v>
      </c>
      <c r="IK301" s="20">
        <f t="shared" si="894"/>
        <v>0</v>
      </c>
      <c r="IL301" s="20">
        <f t="shared" si="895"/>
        <v>0</v>
      </c>
      <c r="IM301" s="20">
        <f t="shared" si="896"/>
        <v>0</v>
      </c>
      <c r="IN301" s="20">
        <f t="shared" si="897"/>
        <v>0</v>
      </c>
      <c r="IO301" s="20">
        <f t="shared" si="898"/>
        <v>0</v>
      </c>
      <c r="IP301" s="20">
        <f t="shared" si="899"/>
        <v>0</v>
      </c>
      <c r="IQ301" s="18">
        <v>0</v>
      </c>
      <c r="IR301" s="25">
        <f t="shared" si="1042"/>
        <v>0</v>
      </c>
      <c r="IS301" s="25">
        <f t="shared" si="900"/>
        <v>0</v>
      </c>
      <c r="IT301" s="25">
        <f t="shared" si="901"/>
        <v>0</v>
      </c>
      <c r="IU301" s="25">
        <f>ROUND(IF(EN301="Cống tròn",IF(EN301="Cống tròn",IV301+FF301,0),IF(EN301="Cống hộp",IF(EN301="Cống hộp",IV301+GP301,0),IF(OR(EN301="Rãnh xây",EN301="Rãnh bê tông"),IF(OR(EN301="Rãnh xây",EN301="Rãnh bê tông"),IV301+GP301,0),IF(EN301="ống nhựa",IF(EN301="Ống nhựa",IV301+HT301,0),IF(EN301="Rãnh thang",IF(EN301="Rãnh thang",IQ301+#REF!,0),0))))),2)</f>
        <v>0</v>
      </c>
      <c r="IV301" s="18">
        <v>0</v>
      </c>
      <c r="IW301" s="25">
        <f t="shared" si="902"/>
        <v>0</v>
      </c>
      <c r="IX301" s="25">
        <f t="shared" si="903"/>
        <v>0</v>
      </c>
      <c r="IY301" s="25">
        <f t="shared" si="904"/>
        <v>0</v>
      </c>
      <c r="IZ301" s="25">
        <f t="shared" si="905"/>
        <v>0</v>
      </c>
      <c r="JA301" s="25">
        <f t="shared" si="906"/>
        <v>0</v>
      </c>
      <c r="JB301" s="18">
        <v>0</v>
      </c>
      <c r="JC301" s="20">
        <f>ROUND(IF(EN301="Cống tròn",IF(EN301="Cống tròn",IF(EU301="Không có móng",JS301-FF301,IF(EU301="Đế",JR301-FN301,IF(OR(EU301="Móng bê tông",EU301="Móng bê tông kết hợp đế"),JK301-FJ301,0))),0),IF(EN301="Cống hộp",IF(AND(EN301="Cống hộp",EU301="Không có móng"),JS301-GF301,IF(AND(EN301="Cống hộp",EU301="Móng bê tông"),JL301-GB301,0)),IF(OR(EN301="Rãnh xây",EN301="Rãnh bê tông"),IF(OR(EN301="Rãnh xây",EN301="Rãnh bê tông"),JM301-GB301,0),IF(EN301="Ống nhựa",IF(AND(EN301="Ống nhựa",EU301="Không đắp cát"),JS301-HT301,IF(AND(EN301="Ống nhựa",EU301="Đắp cát"),JJ301-HX301,0)),IF(EN301="Rãnh thang",IF(EN301="Rãnh thang",IF(EU301="Móng bê tông",#REF!-#REF!,JS301),0),0))))),2)</f>
        <v>0</v>
      </c>
      <c r="JD301" s="20">
        <f t="shared" si="1043"/>
        <v>0</v>
      </c>
      <c r="JE301" s="20">
        <f t="shared" si="907"/>
        <v>0</v>
      </c>
      <c r="JF301" s="20">
        <f t="shared" si="908"/>
        <v>0</v>
      </c>
      <c r="JG301" s="20">
        <f t="shared" si="909"/>
        <v>0</v>
      </c>
      <c r="JH301" s="20">
        <f t="shared" si="910"/>
        <v>0</v>
      </c>
      <c r="JI301" s="20">
        <f>IF(EN301="Rãnh thang",IF(AND(EN301="Rãnh thang",EU301="Móng bê tông"),JS301-#REF!,0),IF(EN301="Ống nhựa",IF(AND(EN301="Ống nhựa",EU301="Đắp cát"),JS301-HT301,0),IF(EN301="Cống tròn",IF(EN301="Cống tròn",IF(OR(EU301="Móng bê tông",EU301="Móng bê tông kết hợp đế"),JO301-FL301,0),0),IF(EN301="Cống hộp",IF(AND(EN301="Cống hộp",EU301="Móng bê tông"),JP301-GD301,0),IF(OR(EN301="Rãnh xây",EN301="Rãnh bê tông"),IF(AND(EN301="Rãnh xây",EU301="Móng bê tông"),JQ301-GD301,IF(AND(EN301="Rãnh bê tông",EU301="Móng bê tông"),JQ301-GD301,0)),0)))))</f>
        <v>0</v>
      </c>
      <c r="JJ301" s="20">
        <f t="shared" si="911"/>
        <v>0</v>
      </c>
      <c r="JK301" s="20">
        <f t="shared" si="912"/>
        <v>0</v>
      </c>
      <c r="JL301" s="20">
        <f t="shared" si="913"/>
        <v>0</v>
      </c>
      <c r="JM301" s="20">
        <f t="shared" si="914"/>
        <v>0</v>
      </c>
      <c r="JN301" s="20">
        <f t="shared" si="915"/>
        <v>0</v>
      </c>
      <c r="JO301" s="20">
        <f t="shared" si="916"/>
        <v>0</v>
      </c>
      <c r="JP301" s="20">
        <f t="shared" si="917"/>
        <v>0</v>
      </c>
      <c r="JQ301" s="20">
        <f t="shared" si="918"/>
        <v>0</v>
      </c>
      <c r="JR301" s="20">
        <f t="shared" si="919"/>
        <v>0</v>
      </c>
      <c r="JS301" s="26">
        <v>0</v>
      </c>
      <c r="JT301" s="25">
        <f t="shared" si="1044"/>
        <v>0</v>
      </c>
      <c r="JU301" s="25">
        <f t="shared" si="920"/>
        <v>0</v>
      </c>
      <c r="JV301" s="25">
        <f t="shared" si="921"/>
        <v>0</v>
      </c>
      <c r="JW301" s="25">
        <f>ROUND(IF(EN301="Cống tròn",IF(EN301="Cống tròn",JX301+FF301,0),IF(EN301="Cống hộp",IF(EN301="Cống hộp",JX301+GP301,0),IF(OR(EN301="Rãnh xây",EN301="Rãnh bê tông"),IF(OR(EN301="Rãnh xây",EN301="Rãnh bê tông"),JX301+GP301,0),IF(EN301="ống nhựa",IF(EN301="Ống nhựa",JX301+HT301,0),IF(EN301="Rãnh thang",IF(EN301="Rãnh thang",JS301+#REF!,0),0))))),2)</f>
        <v>0</v>
      </c>
      <c r="JX301" s="27">
        <v>0</v>
      </c>
      <c r="JY301" s="25">
        <f t="shared" si="922"/>
        <v>0</v>
      </c>
      <c r="JZ301" s="25">
        <f t="shared" si="923"/>
        <v>0</v>
      </c>
      <c r="KA301" s="25">
        <f t="shared" si="924"/>
        <v>0</v>
      </c>
      <c r="KB301" s="25">
        <f t="shared" si="925"/>
        <v>0</v>
      </c>
      <c r="KC301" s="25">
        <f t="shared" si="926"/>
        <v>0</v>
      </c>
      <c r="KD301" s="28" t="s">
        <v>98</v>
      </c>
      <c r="KE301" s="27">
        <v>0</v>
      </c>
      <c r="KF301" s="25">
        <f t="shared" si="927"/>
        <v>0</v>
      </c>
      <c r="KG301" s="25">
        <f t="shared" si="1045"/>
        <v>0</v>
      </c>
      <c r="KH301" s="27">
        <v>0</v>
      </c>
      <c r="KI301" s="25">
        <f t="shared" si="928"/>
        <v>0</v>
      </c>
      <c r="KJ301" s="25">
        <f t="shared" si="1046"/>
        <v>0</v>
      </c>
      <c r="KK301" s="25">
        <f t="shared" si="929"/>
        <v>0</v>
      </c>
      <c r="KL301" s="25">
        <f t="shared" si="930"/>
        <v>0</v>
      </c>
      <c r="KM301" s="25">
        <f t="shared" si="1047"/>
        <v>0</v>
      </c>
      <c r="KN301" s="25">
        <f t="shared" si="931"/>
        <v>0</v>
      </c>
      <c r="KO301" s="25">
        <f t="shared" si="932"/>
        <v>0</v>
      </c>
      <c r="KP301" s="25">
        <f t="shared" si="1048"/>
        <v>0</v>
      </c>
      <c r="KQ301" s="25">
        <f t="shared" si="933"/>
        <v>0</v>
      </c>
      <c r="KR301" s="25">
        <f t="shared" si="934"/>
        <v>0</v>
      </c>
      <c r="KS301" s="25">
        <f t="shared" si="1049"/>
        <v>0</v>
      </c>
      <c r="KT301" s="25">
        <f t="shared" si="935"/>
        <v>0</v>
      </c>
      <c r="KU301" s="25">
        <f t="shared" si="936"/>
        <v>0</v>
      </c>
      <c r="KV301" s="25">
        <f t="shared" si="1050"/>
        <v>0</v>
      </c>
      <c r="KW301" s="25">
        <f t="shared" si="863"/>
        <v>0</v>
      </c>
      <c r="KX301" s="25">
        <f t="shared" si="937"/>
        <v>0</v>
      </c>
      <c r="KY301" s="25">
        <f t="shared" si="1051"/>
        <v>0</v>
      </c>
      <c r="KZ301" s="25">
        <f t="shared" si="938"/>
        <v>0</v>
      </c>
      <c r="LA301" s="25">
        <f t="shared" si="939"/>
        <v>0</v>
      </c>
      <c r="LB301" s="25">
        <f t="shared" si="1052"/>
        <v>0</v>
      </c>
      <c r="LC301" s="25">
        <f t="shared" si="940"/>
        <v>0</v>
      </c>
      <c r="LD301" s="25">
        <f t="shared" si="941"/>
        <v>0</v>
      </c>
      <c r="LE301" s="25">
        <f t="shared" si="1053"/>
        <v>0</v>
      </c>
      <c r="LF301" s="25">
        <f t="shared" si="942"/>
        <v>0</v>
      </c>
      <c r="LG301" s="25">
        <f t="shared" si="943"/>
        <v>0</v>
      </c>
      <c r="LH301" s="25">
        <f t="shared" si="1054"/>
        <v>0</v>
      </c>
      <c r="LI301" s="25">
        <f t="shared" si="944"/>
        <v>0</v>
      </c>
      <c r="LJ301" s="25">
        <f t="shared" si="945"/>
        <v>0</v>
      </c>
      <c r="LK301" s="25">
        <f t="shared" si="1055"/>
        <v>0</v>
      </c>
      <c r="LL301" s="25">
        <f t="shared" si="946"/>
        <v>0</v>
      </c>
      <c r="LM301" s="25">
        <f t="shared" si="947"/>
        <v>0</v>
      </c>
      <c r="LN301" s="25">
        <f t="shared" si="1056"/>
        <v>0</v>
      </c>
      <c r="LO301" s="25">
        <f t="shared" si="948"/>
        <v>0</v>
      </c>
      <c r="LP301" s="25">
        <f t="shared" si="949"/>
        <v>0</v>
      </c>
      <c r="LQ301" s="25">
        <f t="shared" si="1057"/>
        <v>0</v>
      </c>
      <c r="LR301" s="25">
        <f t="shared" si="950"/>
        <v>0</v>
      </c>
      <c r="LS301" s="25">
        <f t="shared" si="951"/>
        <v>0</v>
      </c>
      <c r="LT301" s="25">
        <f t="shared" si="1058"/>
        <v>0</v>
      </c>
      <c r="LU301" s="25">
        <f t="shared" si="952"/>
        <v>0</v>
      </c>
      <c r="LV301" s="25">
        <f t="shared" si="953"/>
        <v>0</v>
      </c>
      <c r="LW301" s="25">
        <f t="shared" si="1059"/>
        <v>0</v>
      </c>
      <c r="LX301" s="25">
        <f t="shared" si="954"/>
        <v>0</v>
      </c>
      <c r="LY301" s="25">
        <f t="shared" si="955"/>
        <v>0</v>
      </c>
      <c r="LZ301" s="25">
        <f t="shared" si="1060"/>
        <v>0</v>
      </c>
      <c r="MA301" s="25">
        <f t="shared" si="956"/>
        <v>0</v>
      </c>
      <c r="MB301" s="25">
        <f t="shared" si="957"/>
        <v>0</v>
      </c>
      <c r="MC301" s="25">
        <f t="shared" si="1061"/>
        <v>0</v>
      </c>
      <c r="MD301" s="25">
        <f t="shared" si="958"/>
        <v>0</v>
      </c>
      <c r="ME301" s="25">
        <f t="shared" si="959"/>
        <v>0</v>
      </c>
      <c r="MF301" s="25">
        <f t="shared" si="1062"/>
        <v>0</v>
      </c>
      <c r="MG301" s="25">
        <f t="shared" si="960"/>
        <v>0</v>
      </c>
      <c r="MH301" s="25">
        <f t="shared" si="961"/>
        <v>0</v>
      </c>
      <c r="MI301" s="25">
        <f t="shared" si="1063"/>
        <v>0</v>
      </c>
      <c r="MJ301" s="25">
        <f t="shared" si="962"/>
        <v>0</v>
      </c>
      <c r="MK301" s="25">
        <f t="shared" si="963"/>
        <v>0</v>
      </c>
      <c r="ML301" s="25">
        <f t="shared" si="1064"/>
        <v>0</v>
      </c>
      <c r="MM301" s="25">
        <f t="shared" si="964"/>
        <v>0</v>
      </c>
      <c r="MN301" s="25">
        <f t="shared" si="965"/>
        <v>0</v>
      </c>
      <c r="MO301" s="25">
        <f t="shared" si="1065"/>
        <v>0</v>
      </c>
      <c r="MP301" s="25">
        <f t="shared" si="966"/>
        <v>0</v>
      </c>
      <c r="MQ301" s="25">
        <f t="shared" si="967"/>
        <v>0</v>
      </c>
      <c r="MR301" s="25">
        <f t="shared" si="1066"/>
        <v>0</v>
      </c>
      <c r="MS301" s="29">
        <v>0</v>
      </c>
      <c r="MT301" s="29">
        <v>0</v>
      </c>
      <c r="MU301" s="29">
        <v>1</v>
      </c>
      <c r="MV301" s="29">
        <v>1</v>
      </c>
      <c r="MW301" s="25">
        <f t="shared" si="968"/>
        <v>0</v>
      </c>
      <c r="MX301" s="25">
        <f t="shared" si="969"/>
        <v>0</v>
      </c>
      <c r="MY301" s="25">
        <f t="shared" si="970"/>
        <v>0</v>
      </c>
      <c r="MZ301" s="25">
        <f t="shared" si="971"/>
        <v>0</v>
      </c>
      <c r="NA301" s="25">
        <f t="shared" si="972"/>
        <v>0</v>
      </c>
      <c r="NB301" s="25">
        <f t="shared" si="973"/>
        <v>0</v>
      </c>
      <c r="NC301" s="25">
        <f t="shared" si="974"/>
        <v>0</v>
      </c>
      <c r="ND301" s="25">
        <f t="shared" si="975"/>
        <v>0</v>
      </c>
      <c r="NE301" s="25">
        <f t="shared" si="1067"/>
        <v>0</v>
      </c>
      <c r="NF301" s="25">
        <f t="shared" si="1067"/>
        <v>0</v>
      </c>
      <c r="NG301" s="25">
        <f t="shared" si="1067"/>
        <v>0</v>
      </c>
      <c r="NH301" s="25">
        <f t="shared" si="976"/>
        <v>0</v>
      </c>
      <c r="NI301" s="25">
        <f t="shared" si="977"/>
        <v>0</v>
      </c>
      <c r="NJ301" s="25">
        <f t="shared" si="978"/>
        <v>0</v>
      </c>
      <c r="NK301" s="25">
        <f t="shared" si="979"/>
        <v>0</v>
      </c>
      <c r="NL301" s="25">
        <f t="shared" si="980"/>
        <v>0</v>
      </c>
      <c r="NM301" s="25">
        <f t="shared" si="981"/>
        <v>0</v>
      </c>
      <c r="NN301" s="25">
        <f t="shared" si="1068"/>
        <v>0</v>
      </c>
      <c r="NO301" s="25">
        <f t="shared" si="982"/>
        <v>0</v>
      </c>
      <c r="NP301" s="25">
        <f t="shared" si="983"/>
        <v>0</v>
      </c>
      <c r="NQ301" s="25">
        <f t="shared" si="1069"/>
        <v>0</v>
      </c>
      <c r="NR301" s="25">
        <f t="shared" si="984"/>
        <v>0</v>
      </c>
      <c r="NS301" s="25">
        <f t="shared" si="985"/>
        <v>0</v>
      </c>
      <c r="NT301" s="25">
        <f t="shared" si="1070"/>
        <v>0</v>
      </c>
      <c r="NU301" s="25">
        <f t="shared" si="986"/>
        <v>0</v>
      </c>
      <c r="NV301" s="25">
        <f t="shared" si="987"/>
        <v>0</v>
      </c>
      <c r="NW301" s="25">
        <f t="shared" si="1071"/>
        <v>0</v>
      </c>
      <c r="NX301" s="25">
        <f t="shared" si="1072"/>
        <v>0</v>
      </c>
      <c r="NY301" s="25">
        <f t="shared" si="1072"/>
        <v>0</v>
      </c>
      <c r="NZ301" s="25">
        <f t="shared" si="1073"/>
        <v>0</v>
      </c>
      <c r="OA301" s="25">
        <f t="shared" si="1074"/>
        <v>0</v>
      </c>
      <c r="OB301" s="25">
        <f t="shared" si="1074"/>
        <v>0</v>
      </c>
      <c r="OC301" s="25">
        <f t="shared" si="1075"/>
        <v>0</v>
      </c>
      <c r="OD301" s="25">
        <f t="shared" si="1076"/>
        <v>0</v>
      </c>
      <c r="OE301" s="25">
        <f t="shared" si="1076"/>
        <v>0</v>
      </c>
      <c r="OF301" s="25">
        <f t="shared" si="1076"/>
        <v>0</v>
      </c>
      <c r="OG301" s="25">
        <f t="shared" si="988"/>
        <v>0</v>
      </c>
      <c r="OH301" s="25">
        <f t="shared" si="989"/>
        <v>0</v>
      </c>
      <c r="OI301" s="25">
        <f t="shared" si="990"/>
        <v>0</v>
      </c>
      <c r="OJ301" s="25">
        <f t="shared" si="991"/>
        <v>0</v>
      </c>
      <c r="OK301" s="25">
        <f t="shared" si="992"/>
        <v>0</v>
      </c>
      <c r="OL301" s="25">
        <f t="shared" si="993"/>
        <v>0</v>
      </c>
      <c r="OM301" s="25">
        <f t="shared" si="1077"/>
        <v>0</v>
      </c>
      <c r="ON301" s="25">
        <f t="shared" si="1077"/>
        <v>0</v>
      </c>
      <c r="OO301" s="25">
        <f t="shared" si="1077"/>
        <v>0</v>
      </c>
      <c r="OP301" s="25">
        <f t="shared" si="994"/>
        <v>0</v>
      </c>
      <c r="OQ301" s="25">
        <f t="shared" si="995"/>
        <v>0</v>
      </c>
      <c r="OR301" s="25">
        <f t="shared" si="1078"/>
        <v>0</v>
      </c>
      <c r="OS301" s="30">
        <v>536217.23</v>
      </c>
      <c r="OT301" s="30">
        <v>2371326.09</v>
      </c>
    </row>
    <row r="302" spans="1:410" ht="33" customHeight="1" x14ac:dyDescent="0.25">
      <c r="A302" s="18"/>
      <c r="B302" s="18" t="s">
        <v>1071</v>
      </c>
      <c r="C302" s="18">
        <v>1187.83</v>
      </c>
      <c r="D302" s="16" t="e">
        <f>_xlfn.IFNA(INDEX(#REF!,MATCH(E302,#REF!,0)),0)</f>
        <v>#REF!</v>
      </c>
      <c r="E302" s="18" t="s">
        <v>1119</v>
      </c>
      <c r="F302" s="16" t="s">
        <v>765</v>
      </c>
      <c r="G302" s="16" t="s">
        <v>766</v>
      </c>
      <c r="H302" s="16" t="s">
        <v>767</v>
      </c>
      <c r="I302" s="16" t="s">
        <v>768</v>
      </c>
      <c r="J302" s="16" t="s">
        <v>769</v>
      </c>
      <c r="K302" s="16" t="s">
        <v>770</v>
      </c>
      <c r="L302" s="16" t="s">
        <v>771</v>
      </c>
      <c r="M302" s="18">
        <v>2.64</v>
      </c>
      <c r="N302" s="18">
        <v>1.94</v>
      </c>
      <c r="O302" s="18">
        <v>3.04</v>
      </c>
      <c r="P302" s="18">
        <v>2.34</v>
      </c>
      <c r="Q302" s="18">
        <v>0.1</v>
      </c>
      <c r="R302" s="18">
        <v>2.8400000000000003</v>
      </c>
      <c r="S302" s="18">
        <v>2.14</v>
      </c>
      <c r="T302" s="18">
        <v>0.2</v>
      </c>
      <c r="U302" s="18">
        <v>0</v>
      </c>
      <c r="V302" s="18">
        <v>0</v>
      </c>
      <c r="W302" s="18">
        <v>0</v>
      </c>
      <c r="X302" s="18">
        <v>2.64</v>
      </c>
      <c r="Y302" s="18">
        <v>1.9</v>
      </c>
      <c r="Z302" s="20">
        <f t="shared" si="996"/>
        <v>1.6</v>
      </c>
      <c r="AA302" s="18">
        <v>0.22</v>
      </c>
      <c r="AB302" s="18">
        <v>0</v>
      </c>
      <c r="AC302" s="18">
        <v>0</v>
      </c>
      <c r="AD302" s="18">
        <v>0</v>
      </c>
      <c r="AE302" s="18">
        <v>0</v>
      </c>
      <c r="AF302" s="18">
        <v>0</v>
      </c>
      <c r="AG302" s="18">
        <v>2.2000000000000002</v>
      </c>
      <c r="AH302" s="18">
        <v>1.5</v>
      </c>
      <c r="AI302" s="20">
        <f t="shared" si="997"/>
        <v>1.75</v>
      </c>
      <c r="AJ302" s="18">
        <v>0</v>
      </c>
      <c r="AK302" s="18">
        <v>0</v>
      </c>
      <c r="AL302" s="20">
        <f t="shared" si="998"/>
        <v>0</v>
      </c>
      <c r="AM302" s="18">
        <v>2.64</v>
      </c>
      <c r="AN302" s="18">
        <v>1.5</v>
      </c>
      <c r="AO302" s="18">
        <v>0.15</v>
      </c>
      <c r="AP302" s="18">
        <v>0.22</v>
      </c>
      <c r="AQ302" s="18">
        <v>2.64</v>
      </c>
      <c r="AR302" s="18">
        <v>1.72</v>
      </c>
      <c r="AS302" s="18">
        <v>0.12</v>
      </c>
      <c r="AT302" s="18">
        <v>0.11</v>
      </c>
      <c r="AU302" s="18">
        <v>0</v>
      </c>
      <c r="AV302" s="18">
        <v>1</v>
      </c>
      <c r="AW302" s="18">
        <v>0</v>
      </c>
      <c r="AX302" s="18">
        <v>0</v>
      </c>
      <c r="AY302" s="18">
        <v>0</v>
      </c>
      <c r="AZ302" s="18">
        <v>0</v>
      </c>
      <c r="BA302" s="18">
        <v>0</v>
      </c>
      <c r="BB302" s="18">
        <v>0</v>
      </c>
      <c r="BC302" s="18">
        <v>0</v>
      </c>
      <c r="BD302" s="18">
        <v>0</v>
      </c>
      <c r="BE302" s="18">
        <v>2</v>
      </c>
      <c r="BF302" s="18">
        <v>0</v>
      </c>
      <c r="BG302" s="18">
        <v>0</v>
      </c>
      <c r="BH302" s="18">
        <v>0</v>
      </c>
      <c r="BI302" s="18">
        <v>0</v>
      </c>
      <c r="BJ302" s="18">
        <v>0</v>
      </c>
      <c r="BK302" s="18">
        <v>0</v>
      </c>
      <c r="BL302" s="18">
        <v>0</v>
      </c>
      <c r="BM302" s="18">
        <v>0</v>
      </c>
      <c r="BN302" s="18">
        <v>0</v>
      </c>
      <c r="BO302" s="18">
        <v>0</v>
      </c>
      <c r="BP302" s="18">
        <v>2</v>
      </c>
      <c r="BQ302" s="18">
        <v>0</v>
      </c>
      <c r="BR302" s="18">
        <v>0</v>
      </c>
      <c r="BS302" s="18">
        <v>0</v>
      </c>
      <c r="BT302" s="18">
        <v>0</v>
      </c>
      <c r="BU302" s="18">
        <v>0</v>
      </c>
      <c r="BV302" s="18">
        <v>0</v>
      </c>
      <c r="BW302" s="18">
        <v>0</v>
      </c>
      <c r="BX302" s="18">
        <v>0</v>
      </c>
      <c r="BY302" s="18">
        <v>0</v>
      </c>
      <c r="BZ302" s="18">
        <v>0</v>
      </c>
      <c r="CA302" s="16" t="e">
        <f>_xlfn.IFNA(IF(RIGHT(D302,2)="=G",0,INDEX(#REF!,MATCH(E302,#REF!,0))),0)</f>
        <v>#REF!</v>
      </c>
      <c r="CB302" s="16" t="s">
        <v>776</v>
      </c>
      <c r="CC302" s="18">
        <v>0</v>
      </c>
      <c r="CD302" s="18">
        <v>0</v>
      </c>
      <c r="CE302" s="18">
        <v>1.7</v>
      </c>
      <c r="CF302" s="18">
        <v>0.79</v>
      </c>
      <c r="CG302" s="18">
        <v>0.12</v>
      </c>
      <c r="CH302" s="18">
        <v>3</v>
      </c>
      <c r="CI302" s="16" t="s">
        <v>98</v>
      </c>
      <c r="CJ302" s="18">
        <v>0</v>
      </c>
      <c r="CK302" s="20">
        <f t="shared" si="864"/>
        <v>2.17</v>
      </c>
      <c r="CL302" s="20">
        <f t="shared" si="999"/>
        <v>2.17</v>
      </c>
      <c r="CM302" s="18">
        <v>41.81</v>
      </c>
      <c r="CN302" s="18">
        <v>37.44</v>
      </c>
      <c r="CO302" s="18">
        <v>36.600999999999999</v>
      </c>
      <c r="CP302" s="22">
        <f t="shared" si="865"/>
        <v>37.44</v>
      </c>
      <c r="CQ302" s="22">
        <f t="shared" si="866"/>
        <v>35.270000000000003</v>
      </c>
      <c r="CR302" s="22">
        <f t="shared" si="1000"/>
        <v>2.17</v>
      </c>
      <c r="CS302" s="22">
        <f t="shared" si="867"/>
        <v>35.369999999999997</v>
      </c>
      <c r="CT302" s="22">
        <f t="shared" si="868"/>
        <v>35.57</v>
      </c>
      <c r="CU302" s="18">
        <v>35.57</v>
      </c>
      <c r="CV302" s="22">
        <f t="shared" si="1001"/>
        <v>1.6</v>
      </c>
      <c r="CW302" s="22">
        <f t="shared" si="869"/>
        <v>0</v>
      </c>
      <c r="CX302" s="22">
        <f t="shared" si="870"/>
        <v>0</v>
      </c>
      <c r="CY302" s="22">
        <f t="shared" si="871"/>
        <v>37.17</v>
      </c>
      <c r="CZ302" s="22">
        <f t="shared" si="872"/>
        <v>37.32</v>
      </c>
      <c r="DA302" s="18">
        <v>37.44</v>
      </c>
      <c r="DB302" s="20">
        <f t="shared" si="1002"/>
        <v>2.17</v>
      </c>
      <c r="DC302" s="20">
        <f t="shared" si="1003"/>
        <v>0</v>
      </c>
      <c r="DD302" s="20">
        <f t="shared" si="1004"/>
        <v>2.17</v>
      </c>
      <c r="DE302" s="20">
        <f t="shared" si="873"/>
        <v>0.1</v>
      </c>
      <c r="DF302" s="20">
        <f t="shared" si="874"/>
        <v>0.2</v>
      </c>
      <c r="DG302" s="20">
        <f t="shared" si="875"/>
        <v>1.87</v>
      </c>
      <c r="DH302" s="20">
        <f t="shared" si="876"/>
        <v>0</v>
      </c>
      <c r="DI302" s="20">
        <f t="shared" si="877"/>
        <v>0</v>
      </c>
      <c r="DJ302" s="20">
        <f t="shared" si="878"/>
        <v>0</v>
      </c>
      <c r="DK302" s="20">
        <f t="shared" si="1005"/>
        <v>2.17</v>
      </c>
      <c r="DL302" s="20">
        <f t="shared" si="1006"/>
        <v>0</v>
      </c>
      <c r="DM302" s="20">
        <f t="shared" si="1007"/>
        <v>0</v>
      </c>
      <c r="DN302" s="20">
        <f t="shared" si="1008"/>
        <v>0</v>
      </c>
      <c r="DO302" s="18">
        <v>2.54</v>
      </c>
      <c r="DP302" s="18">
        <v>0</v>
      </c>
      <c r="DQ302" s="18">
        <v>1</v>
      </c>
      <c r="DR302" s="18">
        <v>1</v>
      </c>
      <c r="DS302" s="25">
        <f t="shared" si="1009"/>
        <v>2.54</v>
      </c>
      <c r="DT302" s="25">
        <f t="shared" si="1010"/>
        <v>0</v>
      </c>
      <c r="DU302" s="25">
        <f t="shared" si="1011"/>
        <v>5.51</v>
      </c>
      <c r="DV302" s="25">
        <f t="shared" si="1012"/>
        <v>0</v>
      </c>
      <c r="DW302" s="25">
        <f t="shared" si="1013"/>
        <v>5.51</v>
      </c>
      <c r="DX302" s="25">
        <f t="shared" si="1014"/>
        <v>16.75</v>
      </c>
      <c r="DY302" s="25">
        <f t="shared" si="1015"/>
        <v>0</v>
      </c>
      <c r="DZ302" s="25">
        <f t="shared" si="1016"/>
        <v>16.75</v>
      </c>
      <c r="EA302" s="25">
        <f t="shared" si="1017"/>
        <v>11.5</v>
      </c>
      <c r="EB302" s="25">
        <f t="shared" si="1018"/>
        <v>0</v>
      </c>
      <c r="EC302" s="25">
        <f t="shared" si="1019"/>
        <v>11.5</v>
      </c>
      <c r="ED302" s="25">
        <f t="shared" si="1020"/>
        <v>5.25</v>
      </c>
      <c r="EE302" s="25">
        <f t="shared" si="1020"/>
        <v>0</v>
      </c>
      <c r="EF302" s="25">
        <f t="shared" si="1021"/>
        <v>5.25</v>
      </c>
      <c r="EG302" s="25">
        <f t="shared" si="1022"/>
        <v>11.5</v>
      </c>
      <c r="EH302" s="25">
        <f t="shared" si="1022"/>
        <v>0</v>
      </c>
      <c r="EI302" s="25">
        <f t="shared" si="1023"/>
        <v>11.5</v>
      </c>
      <c r="EJ302" s="18">
        <v>1187.83</v>
      </c>
      <c r="EK302" s="18">
        <v>1149.1400000000001</v>
      </c>
      <c r="EL302" s="18" t="s">
        <v>1119</v>
      </c>
      <c r="EM302" s="18" t="s">
        <v>1120</v>
      </c>
      <c r="EN302" s="16" t="s">
        <v>774</v>
      </c>
      <c r="EO302" s="16" t="s">
        <v>132</v>
      </c>
      <c r="EP302" s="16" t="e">
        <f>IF(OR(EN302="Cống tròn",EN302="Cống hộp",EN302="Ống nhựa"),INDEX(#REF!,MATCH(E302,#REF!,0)),IF(OR(EN302="Rãnh xây",EN302="Rãnh bê tông"),INDEX(#REF!,MATCH(E302,#REF!,0)),0))</f>
        <v>#REF!</v>
      </c>
      <c r="EQ302" s="18">
        <v>36.989999999999824</v>
      </c>
      <c r="ER302" s="18">
        <v>1</v>
      </c>
      <c r="ES302" s="25">
        <f t="shared" si="1024"/>
        <v>37</v>
      </c>
      <c r="ET302" s="1" t="e">
        <f>_xlfn.IFNA(IF(EN302="Cống tròn",INDEX(#REF!,MATCH(E302,#REF!,0)),IF(EN302="Cống hộp",INDEX(#REF!,MATCH(E302,#REF!,0)),EU302&amp;" ,"&amp;EV302)),0)</f>
        <v>#REF!</v>
      </c>
      <c r="EU302" s="16" t="s">
        <v>769</v>
      </c>
      <c r="EV302" s="16" t="s">
        <v>775</v>
      </c>
      <c r="EW302" s="16" t="e">
        <f>_xlfn.IFNA(INDEX(#REF!,MATCH(E302,#REF!,0)),0)</f>
        <v>#REF!</v>
      </c>
      <c r="EX302" s="16"/>
      <c r="EY302" s="18">
        <v>0</v>
      </c>
      <c r="EZ302" s="18">
        <v>0</v>
      </c>
      <c r="FA302" s="18">
        <v>0</v>
      </c>
      <c r="FB302" s="18">
        <v>0</v>
      </c>
      <c r="FC302" s="18">
        <v>0</v>
      </c>
      <c r="FD302" s="25">
        <f t="shared" si="879"/>
        <v>0</v>
      </c>
      <c r="FE302" s="25">
        <f t="shared" si="1025"/>
        <v>0</v>
      </c>
      <c r="FF302" s="18">
        <v>0.1</v>
      </c>
      <c r="FG302" s="18">
        <v>2</v>
      </c>
      <c r="FH302" s="18">
        <v>1</v>
      </c>
      <c r="FI302" s="25">
        <f t="shared" si="1026"/>
        <v>1.2</v>
      </c>
      <c r="FJ302" s="18">
        <v>0</v>
      </c>
      <c r="FK302" s="18">
        <v>0</v>
      </c>
      <c r="FL302" s="18">
        <v>0.2</v>
      </c>
      <c r="FM302" s="18">
        <v>1.4</v>
      </c>
      <c r="FN302" s="18">
        <v>0</v>
      </c>
      <c r="FO302" s="25">
        <f t="shared" si="1027"/>
        <v>1.4</v>
      </c>
      <c r="FP302" s="18">
        <v>1.4999999999999999E-2</v>
      </c>
      <c r="FQ302" s="18">
        <v>1</v>
      </c>
      <c r="FR302" s="25">
        <f t="shared" si="880"/>
        <v>36</v>
      </c>
      <c r="FS302" s="25">
        <f t="shared" si="881"/>
        <v>0.52500000000000002</v>
      </c>
      <c r="FT302" s="25">
        <f t="shared" si="882"/>
        <v>36.524999999999999</v>
      </c>
      <c r="FU302" s="25">
        <f t="shared" si="883"/>
        <v>-0.46499999999982577</v>
      </c>
      <c r="FV302" s="25" t="str">
        <f t="shared" si="1028"/>
        <v>Thêm 01</v>
      </c>
      <c r="FW302" s="25">
        <f t="shared" si="1029"/>
        <v>0.55000000000000004</v>
      </c>
      <c r="FX302" s="16"/>
      <c r="FY302" s="16"/>
      <c r="FZ302" s="16"/>
      <c r="GA302" s="16"/>
      <c r="GB302" s="19">
        <v>0</v>
      </c>
      <c r="GC302" s="19">
        <v>0</v>
      </c>
      <c r="GD302" s="19">
        <v>0</v>
      </c>
      <c r="GE302" s="19">
        <v>0</v>
      </c>
      <c r="GF302" s="19">
        <v>0</v>
      </c>
      <c r="GG302" s="19">
        <v>0</v>
      </c>
      <c r="GH302" s="19">
        <v>0</v>
      </c>
      <c r="GI302" s="19">
        <v>0</v>
      </c>
      <c r="GJ302" s="19">
        <v>0</v>
      </c>
      <c r="GK302" s="19">
        <v>0</v>
      </c>
      <c r="GL302" s="25">
        <f t="shared" si="884"/>
        <v>0</v>
      </c>
      <c r="GM302" s="25">
        <f t="shared" si="1030"/>
        <v>0</v>
      </c>
      <c r="GN302" s="19">
        <v>0</v>
      </c>
      <c r="GO302" s="19">
        <v>0</v>
      </c>
      <c r="GP302" s="19">
        <v>0</v>
      </c>
      <c r="GQ302" s="19">
        <v>0</v>
      </c>
      <c r="GR302" s="1" t="e">
        <f>_xlfn.IFNA(INDEX(#REF!,MATCH(E302,#REF!,0)),0)</f>
        <v>#REF!</v>
      </c>
      <c r="GS302" s="16"/>
      <c r="GT302" s="18">
        <v>0</v>
      </c>
      <c r="GU302" s="18">
        <v>0</v>
      </c>
      <c r="GV302" s="18">
        <v>0</v>
      </c>
      <c r="GW302" s="18">
        <v>0</v>
      </c>
      <c r="GX302" s="25">
        <f t="shared" si="885"/>
        <v>0</v>
      </c>
      <c r="GY302" s="25">
        <f t="shared" si="886"/>
        <v>0</v>
      </c>
      <c r="GZ302" s="25">
        <f t="shared" si="1031"/>
        <v>0</v>
      </c>
      <c r="HA302" s="1" t="e" cm="1">
        <f t="array" ref="HA302">INDEX(#REF!,MATCH(EJ302&amp;EK302&amp;HD302&amp;HE302&amp;HF302,#REF!&amp;#REF!&amp;#REF!&amp;#REF!&amp;#REF!,0))</f>
        <v>#REF!</v>
      </c>
      <c r="HB302" s="16"/>
      <c r="HC302" s="25">
        <f t="shared" si="1032"/>
        <v>0</v>
      </c>
      <c r="HD302" s="18">
        <v>0</v>
      </c>
      <c r="HE302" s="18">
        <v>0</v>
      </c>
      <c r="HF302" s="18">
        <v>0</v>
      </c>
      <c r="HG302" s="1" t="e" cm="1">
        <f t="array" ref="HG302">INDEX(#REF!,MATCH(EJ302&amp;EK302&amp;HJ302&amp;HK302&amp;HL302,#REF!&amp;#REF!&amp;#REF!&amp;#REF!&amp;#REF!,0))</f>
        <v>#REF!</v>
      </c>
      <c r="HH302" s="16"/>
      <c r="HI302" s="25">
        <f t="shared" si="1033"/>
        <v>0</v>
      </c>
      <c r="HJ302" s="25">
        <f t="shared" si="1034"/>
        <v>0</v>
      </c>
      <c r="HK302" s="19">
        <v>0</v>
      </c>
      <c r="HL302" s="19">
        <v>0</v>
      </c>
      <c r="HM302" s="18">
        <v>0.01</v>
      </c>
      <c r="HN302" s="18">
        <v>1</v>
      </c>
      <c r="HO302" s="25">
        <f t="shared" si="1035"/>
        <v>0</v>
      </c>
      <c r="HP302" s="25">
        <f t="shared" si="1036"/>
        <v>0</v>
      </c>
      <c r="HQ302" s="25">
        <f t="shared" si="1037"/>
        <v>0</v>
      </c>
      <c r="HR302" s="25">
        <f t="shared" si="1038"/>
        <v>0</v>
      </c>
      <c r="HS302" s="25">
        <f t="shared" si="1039"/>
        <v>0</v>
      </c>
      <c r="HT302" s="19">
        <v>0</v>
      </c>
      <c r="HU302" s="19">
        <v>0</v>
      </c>
      <c r="HV302" s="19">
        <v>0</v>
      </c>
      <c r="HW302" s="25">
        <f t="shared" si="1040"/>
        <v>0</v>
      </c>
      <c r="HX302" s="19">
        <v>0</v>
      </c>
      <c r="HY302" s="19">
        <v>0</v>
      </c>
      <c r="HZ302" s="18">
        <v>37.44</v>
      </c>
      <c r="IA302" s="20">
        <f>ROUND(IF(EN302="Cống tròn",IF(EN302="Cống tròn",IF(EU302="Không có móng",IQ302-FF302,IF(EU302="Đế",IP302-FN302,IF(OR(EU302="Móng bê tông",EU302="Móng bê tông kết hợp đế"),II302-FJ302,0))),0),IF(EN302="Cống hộp",IF(AND(EN302="Cống hộp",EU302="Không có móng"),IQ302-GF302,IF(AND(EN302="Cống hộp",EU302="Móng bê tông"),IJ302-GB302,0)),IF(OR(EN302="Rãnh xây",EN302="Rãnh bê tông"),IF(OR(EN302="Rãnh xây",EN302="Rãnh bê tông"),IK302-GB302,0),IF(EN302="Ống nhựa",IF(AND(EN302="Ống nhựa",EU302="Không đắp cát"),IQ302-HT302,IF(AND(EN302="Ống nhựa",EU302="Đắp cát"),IH302-HX302,0)),IF(EN302="Rãnh thang",IF(EN302="Rãnh thang",IF(EU302="Móng bê tông",#REF!-#REF!,IQ302),0),0))))),2)</f>
        <v>35.57</v>
      </c>
      <c r="IB302" s="20">
        <f t="shared" si="1041"/>
        <v>1.8699999999999974</v>
      </c>
      <c r="IC302" s="20">
        <f t="shared" si="887"/>
        <v>35.569999999999993</v>
      </c>
      <c r="ID302" s="20">
        <f t="shared" si="888"/>
        <v>0</v>
      </c>
      <c r="IE302" s="20">
        <f t="shared" si="889"/>
        <v>0</v>
      </c>
      <c r="IF302" s="20">
        <f t="shared" si="890"/>
        <v>0</v>
      </c>
      <c r="IG302" s="20">
        <f>IF(EN302="Rãnh thang",IF(AND(EN302="Rãnh thang",EU302="Móng bê tông"),IQ302-#REF!,0),IF(EN302="Ống nhựa",IF(AND(EN302="Ống nhựa",EU302="Đắp cát"),IQ302-HT302,0),IF(EN302="Cống tròn",IF(EN302="Cống tròn",IF(OR(EU302="Móng bê tông",EU302="Móng bê tông kết hợp đế"),IM302-FL302,0),0),IF(EN302="Cống hộp",IF(AND(EN302="Cống hộp",EU302="Móng bê tông"),IN302-GD302,0),IF(OR(EN302="Rãnh xây",EN302="Rãnh bê tông"),IF(AND(EN302="Rãnh xây",EU302="Móng bê tông"),IO302-GD302,IF(AND(EN302="Rãnh bê tông",EU302="Móng bê tông"),IO302-GD302,0)),0)))))</f>
        <v>35.569999999999993</v>
      </c>
      <c r="IH302" s="20">
        <f t="shared" si="891"/>
        <v>0</v>
      </c>
      <c r="II302" s="20">
        <f t="shared" si="892"/>
        <v>35.569999999999993</v>
      </c>
      <c r="IJ302" s="20">
        <f t="shared" si="893"/>
        <v>0</v>
      </c>
      <c r="IK302" s="20">
        <f t="shared" si="894"/>
        <v>0</v>
      </c>
      <c r="IL302" s="20">
        <f t="shared" si="895"/>
        <v>35.769999999999996</v>
      </c>
      <c r="IM302" s="20">
        <f t="shared" si="896"/>
        <v>35.769999999999996</v>
      </c>
      <c r="IN302" s="20">
        <f t="shared" si="897"/>
        <v>0</v>
      </c>
      <c r="IO302" s="20">
        <f t="shared" si="898"/>
        <v>0</v>
      </c>
      <c r="IP302" s="20">
        <f t="shared" si="899"/>
        <v>0</v>
      </c>
      <c r="IQ302" s="18">
        <v>35.869999999999997</v>
      </c>
      <c r="IR302" s="25">
        <f t="shared" si="1042"/>
        <v>0</v>
      </c>
      <c r="IS302" s="25">
        <f t="shared" si="900"/>
        <v>0</v>
      </c>
      <c r="IT302" s="25">
        <f t="shared" si="901"/>
        <v>0</v>
      </c>
      <c r="IU302" s="25">
        <f>ROUND(IF(EN302="Cống tròn",IF(EN302="Cống tròn",IV302+FF302,0),IF(EN302="Cống hộp",IF(EN302="Cống hộp",IV302+GP302,0),IF(OR(EN302="Rãnh xây",EN302="Rãnh bê tông"),IF(OR(EN302="Rãnh xây",EN302="Rãnh bê tông"),IV302+GP302,0),IF(EN302="ống nhựa",IF(EN302="Ống nhựa",IV302+HT302,0),IF(EN302="Rãnh thang",IF(EN302="Rãnh thang",IQ302+#REF!,0),0))))),2)</f>
        <v>36.93</v>
      </c>
      <c r="IV302" s="18">
        <v>36.83</v>
      </c>
      <c r="IW302" s="25">
        <f t="shared" si="902"/>
        <v>36.93</v>
      </c>
      <c r="IX302" s="25">
        <f t="shared" si="903"/>
        <v>0</v>
      </c>
      <c r="IY302" s="25">
        <f t="shared" si="904"/>
        <v>0</v>
      </c>
      <c r="IZ302" s="25">
        <f t="shared" si="905"/>
        <v>0</v>
      </c>
      <c r="JA302" s="25">
        <f t="shared" si="906"/>
        <v>0</v>
      </c>
      <c r="JB302" s="18">
        <v>36.56</v>
      </c>
      <c r="JC302" s="20">
        <f>ROUND(IF(EN302="Cống tròn",IF(EN302="Cống tròn",IF(EU302="Không có móng",JS302-FF302,IF(EU302="Đế",JR302-FN302,IF(OR(EU302="Móng bê tông",EU302="Móng bê tông kết hợp đế"),JK302-FJ302,0))),0),IF(EN302="Cống hộp",IF(AND(EN302="Cống hộp",EU302="Không có móng"),JS302-GF302,IF(AND(EN302="Cống hộp",EU302="Móng bê tông"),JL302-GB302,0)),IF(OR(EN302="Rãnh xây",EN302="Rãnh bê tông"),IF(OR(EN302="Rãnh xây",EN302="Rãnh bê tông"),JM302-GB302,0),IF(EN302="Ống nhựa",IF(AND(EN302="Ống nhựa",EU302="Không đắp cát"),JS302-HT302,IF(AND(EN302="Ống nhựa",EU302="Đắp cát"),JJ302-HX302,0)),IF(EN302="Rãnh thang",IF(EN302="Rãnh thang",IF(EU302="Móng bê tông",#REF!-#REF!,JS302),0),0))))),2)</f>
        <v>35.53</v>
      </c>
      <c r="JD302" s="20">
        <f t="shared" si="1043"/>
        <v>1.0300000000000011</v>
      </c>
      <c r="JE302" s="20">
        <f t="shared" si="907"/>
        <v>35.529999999999994</v>
      </c>
      <c r="JF302" s="20">
        <f t="shared" si="908"/>
        <v>0</v>
      </c>
      <c r="JG302" s="20">
        <f t="shared" si="909"/>
        <v>0</v>
      </c>
      <c r="JH302" s="20">
        <f t="shared" si="910"/>
        <v>0</v>
      </c>
      <c r="JI302" s="20">
        <f>IF(EN302="Rãnh thang",IF(AND(EN302="Rãnh thang",EU302="Móng bê tông"),JS302-#REF!,0),IF(EN302="Ống nhựa",IF(AND(EN302="Ống nhựa",EU302="Đắp cát"),JS302-HT302,0),IF(EN302="Cống tròn",IF(EN302="Cống tròn",IF(OR(EU302="Móng bê tông",EU302="Móng bê tông kết hợp đế"),JO302-FL302,0),0),IF(EN302="Cống hộp",IF(AND(EN302="Cống hộp",EU302="Móng bê tông"),JP302-GD302,0),IF(OR(EN302="Rãnh xây",EN302="Rãnh bê tông"),IF(AND(EN302="Rãnh xây",EU302="Móng bê tông"),JQ302-GD302,IF(AND(EN302="Rãnh bê tông",EU302="Móng bê tông"),JQ302-GD302,0)),0)))))</f>
        <v>35.529999999999994</v>
      </c>
      <c r="JJ302" s="20">
        <f t="shared" si="911"/>
        <v>0</v>
      </c>
      <c r="JK302" s="20">
        <f t="shared" si="912"/>
        <v>35.529999999999994</v>
      </c>
      <c r="JL302" s="20">
        <f t="shared" si="913"/>
        <v>0</v>
      </c>
      <c r="JM302" s="20">
        <f t="shared" si="914"/>
        <v>0</v>
      </c>
      <c r="JN302" s="20">
        <f t="shared" si="915"/>
        <v>35.729999999999997</v>
      </c>
      <c r="JO302" s="20">
        <f t="shared" si="916"/>
        <v>35.729999999999997</v>
      </c>
      <c r="JP302" s="20">
        <f t="shared" si="917"/>
        <v>0</v>
      </c>
      <c r="JQ302" s="20">
        <f t="shared" si="918"/>
        <v>0</v>
      </c>
      <c r="JR302" s="20">
        <f t="shared" si="919"/>
        <v>0</v>
      </c>
      <c r="JS302" s="26">
        <v>35.83</v>
      </c>
      <c r="JT302" s="25">
        <f t="shared" si="1044"/>
        <v>0</v>
      </c>
      <c r="JU302" s="25">
        <f t="shared" si="920"/>
        <v>0</v>
      </c>
      <c r="JV302" s="25">
        <f t="shared" si="921"/>
        <v>0</v>
      </c>
      <c r="JW302" s="25">
        <f>ROUND(IF(EN302="Cống tròn",IF(EN302="Cống tròn",JX302+FF302,0),IF(EN302="Cống hộp",IF(EN302="Cống hộp",JX302+GP302,0),IF(OR(EN302="Rãnh xây",EN302="Rãnh bê tông"),IF(OR(EN302="Rãnh xây",EN302="Rãnh bê tông"),JX302+GP302,0),IF(EN302="ống nhựa",IF(EN302="Ống nhựa",JX302+HT302,0),IF(EN302="Rãnh thang",IF(EN302="Rãnh thang",JS302+#REF!,0),0))))),2)</f>
        <v>36.93</v>
      </c>
      <c r="JX302" s="27">
        <v>36.83</v>
      </c>
      <c r="JY302" s="25">
        <f t="shared" si="922"/>
        <v>36.93</v>
      </c>
      <c r="JZ302" s="25">
        <f t="shared" si="923"/>
        <v>0</v>
      </c>
      <c r="KA302" s="25">
        <f t="shared" si="924"/>
        <v>0</v>
      </c>
      <c r="KB302" s="25">
        <f t="shared" si="925"/>
        <v>0</v>
      </c>
      <c r="KC302" s="25">
        <f t="shared" si="926"/>
        <v>0</v>
      </c>
      <c r="KD302" s="28" t="s">
        <v>98</v>
      </c>
      <c r="KE302" s="27">
        <v>0</v>
      </c>
      <c r="KF302" s="25">
        <f t="shared" si="927"/>
        <v>1.8699999999999974</v>
      </c>
      <c r="KG302" s="25">
        <f t="shared" si="1045"/>
        <v>1.8699999999999974</v>
      </c>
      <c r="KH302" s="27">
        <v>0</v>
      </c>
      <c r="KI302" s="25">
        <f t="shared" si="928"/>
        <v>1.0300000000000011</v>
      </c>
      <c r="KJ302" s="25">
        <f t="shared" si="1046"/>
        <v>1.0300000000000011</v>
      </c>
      <c r="KK302" s="25">
        <f t="shared" si="929"/>
        <v>0</v>
      </c>
      <c r="KL302" s="25">
        <f t="shared" si="930"/>
        <v>0</v>
      </c>
      <c r="KM302" s="25">
        <f t="shared" si="1047"/>
        <v>0</v>
      </c>
      <c r="KN302" s="25">
        <f t="shared" si="931"/>
        <v>0</v>
      </c>
      <c r="KO302" s="25">
        <f t="shared" si="932"/>
        <v>0</v>
      </c>
      <c r="KP302" s="25">
        <f t="shared" si="1048"/>
        <v>0</v>
      </c>
      <c r="KQ302" s="25">
        <f t="shared" si="933"/>
        <v>0.2</v>
      </c>
      <c r="KR302" s="25">
        <f t="shared" si="934"/>
        <v>0.2</v>
      </c>
      <c r="KS302" s="25">
        <f t="shared" si="1049"/>
        <v>0.2</v>
      </c>
      <c r="KT302" s="25">
        <f t="shared" si="935"/>
        <v>0</v>
      </c>
      <c r="KU302" s="25">
        <f t="shared" si="936"/>
        <v>0</v>
      </c>
      <c r="KV302" s="25">
        <f t="shared" si="1050"/>
        <v>0</v>
      </c>
      <c r="KW302" s="25">
        <f t="shared" si="863"/>
        <v>0</v>
      </c>
      <c r="KX302" s="25">
        <f t="shared" si="937"/>
        <v>0</v>
      </c>
      <c r="KY302" s="25">
        <f t="shared" si="1051"/>
        <v>0</v>
      </c>
      <c r="KZ302" s="25">
        <f t="shared" si="938"/>
        <v>0</v>
      </c>
      <c r="LA302" s="25">
        <f t="shared" si="939"/>
        <v>0</v>
      </c>
      <c r="LB302" s="25">
        <f t="shared" si="1052"/>
        <v>0</v>
      </c>
      <c r="LC302" s="25">
        <f t="shared" si="940"/>
        <v>1.4</v>
      </c>
      <c r="LD302" s="25">
        <f t="shared" si="941"/>
        <v>0.83000000000000118</v>
      </c>
      <c r="LE302" s="25">
        <f t="shared" si="1053"/>
        <v>1.1150000000000007</v>
      </c>
      <c r="LF302" s="25">
        <f t="shared" si="942"/>
        <v>0</v>
      </c>
      <c r="LG302" s="25">
        <f t="shared" si="943"/>
        <v>0</v>
      </c>
      <c r="LH302" s="25">
        <f t="shared" si="1054"/>
        <v>0</v>
      </c>
      <c r="LI302" s="25">
        <f t="shared" si="944"/>
        <v>0</v>
      </c>
      <c r="LJ302" s="25">
        <f t="shared" si="945"/>
        <v>0</v>
      </c>
      <c r="LK302" s="25">
        <f t="shared" si="1055"/>
        <v>0</v>
      </c>
      <c r="LL302" s="25">
        <f t="shared" si="946"/>
        <v>0</v>
      </c>
      <c r="LM302" s="25">
        <f t="shared" si="947"/>
        <v>0</v>
      </c>
      <c r="LN302" s="25">
        <f t="shared" si="1056"/>
        <v>0</v>
      </c>
      <c r="LO302" s="25">
        <f t="shared" si="948"/>
        <v>0</v>
      </c>
      <c r="LP302" s="25">
        <f t="shared" si="949"/>
        <v>0</v>
      </c>
      <c r="LQ302" s="25">
        <f t="shared" si="1057"/>
        <v>0</v>
      </c>
      <c r="LR302" s="25">
        <f t="shared" si="950"/>
        <v>0</v>
      </c>
      <c r="LS302" s="25">
        <f t="shared" si="951"/>
        <v>0</v>
      </c>
      <c r="LT302" s="25">
        <f t="shared" si="1058"/>
        <v>0</v>
      </c>
      <c r="LU302" s="25">
        <f t="shared" si="952"/>
        <v>0</v>
      </c>
      <c r="LV302" s="25">
        <f t="shared" si="953"/>
        <v>0</v>
      </c>
      <c r="LW302" s="25">
        <f t="shared" si="1059"/>
        <v>0</v>
      </c>
      <c r="LX302" s="25">
        <f t="shared" si="954"/>
        <v>0</v>
      </c>
      <c r="LY302" s="25">
        <f t="shared" si="955"/>
        <v>0</v>
      </c>
      <c r="LZ302" s="25">
        <f t="shared" si="1060"/>
        <v>0</v>
      </c>
      <c r="MA302" s="25">
        <f t="shared" si="956"/>
        <v>0</v>
      </c>
      <c r="MB302" s="25">
        <f t="shared" si="957"/>
        <v>0</v>
      </c>
      <c r="MC302" s="25">
        <f t="shared" si="1061"/>
        <v>0</v>
      </c>
      <c r="MD302" s="25">
        <f t="shared" si="958"/>
        <v>0</v>
      </c>
      <c r="ME302" s="25">
        <f t="shared" si="959"/>
        <v>0</v>
      </c>
      <c r="MF302" s="25">
        <f t="shared" si="1062"/>
        <v>0</v>
      </c>
      <c r="MG302" s="25">
        <f t="shared" si="960"/>
        <v>0</v>
      </c>
      <c r="MH302" s="25">
        <f t="shared" si="961"/>
        <v>0</v>
      </c>
      <c r="MI302" s="25">
        <f t="shared" si="1063"/>
        <v>0</v>
      </c>
      <c r="MJ302" s="25">
        <f t="shared" si="962"/>
        <v>0</v>
      </c>
      <c r="MK302" s="25">
        <f t="shared" si="963"/>
        <v>0</v>
      </c>
      <c r="ML302" s="25">
        <f t="shared" si="1064"/>
        <v>0</v>
      </c>
      <c r="MM302" s="25">
        <f t="shared" si="964"/>
        <v>0</v>
      </c>
      <c r="MN302" s="25">
        <f t="shared" si="965"/>
        <v>0</v>
      </c>
      <c r="MO302" s="25">
        <f t="shared" si="1065"/>
        <v>0</v>
      </c>
      <c r="MP302" s="25">
        <f t="shared" si="966"/>
        <v>0</v>
      </c>
      <c r="MQ302" s="25">
        <f t="shared" si="967"/>
        <v>0</v>
      </c>
      <c r="MR302" s="25">
        <f t="shared" si="1066"/>
        <v>0</v>
      </c>
      <c r="MS302" s="29">
        <v>1.4</v>
      </c>
      <c r="MT302" s="29">
        <v>0</v>
      </c>
      <c r="MU302" s="29">
        <v>1</v>
      </c>
      <c r="MV302" s="29">
        <v>1</v>
      </c>
      <c r="MW302" s="25">
        <f t="shared" si="968"/>
        <v>1.4</v>
      </c>
      <c r="MX302" s="25">
        <f t="shared" si="969"/>
        <v>2.62</v>
      </c>
      <c r="MY302" s="25">
        <f t="shared" si="970"/>
        <v>0</v>
      </c>
      <c r="MZ302" s="25">
        <f t="shared" si="971"/>
        <v>0</v>
      </c>
      <c r="NA302" s="25">
        <f t="shared" si="972"/>
        <v>1.4</v>
      </c>
      <c r="NB302" s="25">
        <f t="shared" si="973"/>
        <v>1.44</v>
      </c>
      <c r="NC302" s="25">
        <f t="shared" si="974"/>
        <v>0</v>
      </c>
      <c r="ND302" s="25">
        <f t="shared" si="975"/>
        <v>0</v>
      </c>
      <c r="NE302" s="25">
        <f t="shared" si="1067"/>
        <v>1.4</v>
      </c>
      <c r="NF302" s="25">
        <f t="shared" si="1067"/>
        <v>2.0300000000000002</v>
      </c>
      <c r="NG302" s="25">
        <f t="shared" si="1067"/>
        <v>0</v>
      </c>
      <c r="NH302" s="25">
        <f t="shared" si="976"/>
        <v>0</v>
      </c>
      <c r="NI302" s="25">
        <f t="shared" si="977"/>
        <v>75.09</v>
      </c>
      <c r="NJ302" s="25">
        <f t="shared" si="978"/>
        <v>0</v>
      </c>
      <c r="NK302" s="25">
        <f t="shared" si="979"/>
        <v>75.09</v>
      </c>
      <c r="NL302" s="25">
        <f t="shared" si="980"/>
        <v>46.46</v>
      </c>
      <c r="NM302" s="25">
        <f t="shared" si="981"/>
        <v>0</v>
      </c>
      <c r="NN302" s="25">
        <f t="shared" si="1068"/>
        <v>46.46</v>
      </c>
      <c r="NO302" s="25">
        <f t="shared" si="982"/>
        <v>0</v>
      </c>
      <c r="NP302" s="25">
        <f t="shared" si="983"/>
        <v>0</v>
      </c>
      <c r="NQ302" s="25">
        <f t="shared" si="1069"/>
        <v>0</v>
      </c>
      <c r="NR302" s="25">
        <f t="shared" si="984"/>
        <v>0</v>
      </c>
      <c r="NS302" s="25">
        <f t="shared" si="985"/>
        <v>0</v>
      </c>
      <c r="NT302" s="25">
        <f t="shared" si="1070"/>
        <v>0</v>
      </c>
      <c r="NU302" s="25">
        <f t="shared" si="986"/>
        <v>0</v>
      </c>
      <c r="NV302" s="25">
        <f t="shared" si="987"/>
        <v>0</v>
      </c>
      <c r="NW302" s="25">
        <f t="shared" si="1071"/>
        <v>0</v>
      </c>
      <c r="NX302" s="25">
        <f t="shared" si="1072"/>
        <v>46.46</v>
      </c>
      <c r="NY302" s="25">
        <f t="shared" si="1072"/>
        <v>0</v>
      </c>
      <c r="NZ302" s="25">
        <f t="shared" si="1073"/>
        <v>46.46</v>
      </c>
      <c r="OA302" s="25">
        <f t="shared" si="1074"/>
        <v>28.63</v>
      </c>
      <c r="OB302" s="25">
        <f t="shared" si="1074"/>
        <v>0</v>
      </c>
      <c r="OC302" s="25">
        <f t="shared" si="1075"/>
        <v>28.63</v>
      </c>
      <c r="OD302" s="25">
        <f t="shared" si="1076"/>
        <v>46.46</v>
      </c>
      <c r="OE302" s="25">
        <f t="shared" si="1076"/>
        <v>0</v>
      </c>
      <c r="OF302" s="25">
        <f t="shared" si="1076"/>
        <v>46.46</v>
      </c>
      <c r="OG302" s="25">
        <f t="shared" si="988"/>
        <v>0</v>
      </c>
      <c r="OH302" s="25">
        <f t="shared" si="989"/>
        <v>0</v>
      </c>
      <c r="OI302" s="25">
        <f t="shared" si="990"/>
        <v>0</v>
      </c>
      <c r="OJ302" s="25">
        <f t="shared" si="991"/>
        <v>0</v>
      </c>
      <c r="OK302" s="25">
        <f t="shared" si="992"/>
        <v>0</v>
      </c>
      <c r="OL302" s="25">
        <f t="shared" si="993"/>
        <v>0</v>
      </c>
      <c r="OM302" s="25">
        <f t="shared" si="1077"/>
        <v>0</v>
      </c>
      <c r="ON302" s="25">
        <f t="shared" si="1077"/>
        <v>0</v>
      </c>
      <c r="OO302" s="25">
        <f t="shared" si="1077"/>
        <v>0</v>
      </c>
      <c r="OP302" s="25">
        <f t="shared" si="994"/>
        <v>0</v>
      </c>
      <c r="OQ302" s="25">
        <f t="shared" si="995"/>
        <v>0</v>
      </c>
      <c r="OR302" s="25">
        <f t="shared" si="1078"/>
        <v>0</v>
      </c>
      <c r="OS302" s="30">
        <v>536217.23</v>
      </c>
      <c r="OT302" s="30">
        <v>2371311.0099999998</v>
      </c>
    </row>
    <row r="303" spans="1:410" ht="33" customHeight="1" x14ac:dyDescent="0.25">
      <c r="A303" s="18"/>
      <c r="B303" s="18" t="s">
        <v>1071</v>
      </c>
      <c r="C303" s="18">
        <v>1149.1400000000001</v>
      </c>
      <c r="D303" s="16" t="e">
        <f>_xlfn.IFNA(INDEX(#REF!,MATCH(E303,#REF!,0)),0)</f>
        <v>#REF!</v>
      </c>
      <c r="E303" s="18" t="s">
        <v>1120</v>
      </c>
      <c r="F303" s="16" t="s">
        <v>765</v>
      </c>
      <c r="G303" s="16" t="s">
        <v>766</v>
      </c>
      <c r="H303" s="16" t="s">
        <v>767</v>
      </c>
      <c r="I303" s="16" t="s">
        <v>768</v>
      </c>
      <c r="J303" s="16" t="s">
        <v>769</v>
      </c>
      <c r="K303" s="16" t="s">
        <v>770</v>
      </c>
      <c r="L303" s="16" t="s">
        <v>771</v>
      </c>
      <c r="M303" s="18">
        <v>1.64</v>
      </c>
      <c r="N303" s="18">
        <v>1.94</v>
      </c>
      <c r="O303" s="18">
        <v>2.04</v>
      </c>
      <c r="P303" s="18">
        <v>2.34</v>
      </c>
      <c r="Q303" s="18">
        <v>0.1</v>
      </c>
      <c r="R303" s="18">
        <v>1.8399999999999999</v>
      </c>
      <c r="S303" s="18">
        <v>2.14</v>
      </c>
      <c r="T303" s="18">
        <v>0.2</v>
      </c>
      <c r="U303" s="18">
        <v>0</v>
      </c>
      <c r="V303" s="18">
        <v>0</v>
      </c>
      <c r="W303" s="18">
        <v>0</v>
      </c>
      <c r="X303" s="18">
        <v>1.64</v>
      </c>
      <c r="Y303" s="18">
        <v>1.9</v>
      </c>
      <c r="Z303" s="20">
        <f t="shared" si="996"/>
        <v>1.6</v>
      </c>
      <c r="AA303" s="18">
        <v>0.22</v>
      </c>
      <c r="AB303" s="18">
        <v>0</v>
      </c>
      <c r="AC303" s="18">
        <v>0</v>
      </c>
      <c r="AD303" s="18">
        <v>0</v>
      </c>
      <c r="AE303" s="18">
        <v>0</v>
      </c>
      <c r="AF303" s="18">
        <v>0</v>
      </c>
      <c r="AG303" s="18">
        <v>1.2</v>
      </c>
      <c r="AH303" s="18">
        <v>1.5</v>
      </c>
      <c r="AI303" s="20">
        <f t="shared" si="997"/>
        <v>1.75</v>
      </c>
      <c r="AJ303" s="18">
        <v>0</v>
      </c>
      <c r="AK303" s="18">
        <v>0</v>
      </c>
      <c r="AL303" s="20">
        <f t="shared" si="998"/>
        <v>0</v>
      </c>
      <c r="AM303" s="18">
        <v>1.64</v>
      </c>
      <c r="AN303" s="18">
        <v>1.5</v>
      </c>
      <c r="AO303" s="18">
        <v>0.15</v>
      </c>
      <c r="AP303" s="18">
        <v>0.22</v>
      </c>
      <c r="AQ303" s="18">
        <v>1.64</v>
      </c>
      <c r="AR303" s="18">
        <v>1.72</v>
      </c>
      <c r="AS303" s="18">
        <v>0.12</v>
      </c>
      <c r="AT303" s="18">
        <v>0.11</v>
      </c>
      <c r="AU303" s="18">
        <v>0</v>
      </c>
      <c r="AV303" s="18">
        <v>1</v>
      </c>
      <c r="AW303" s="18">
        <v>0</v>
      </c>
      <c r="AX303" s="18">
        <v>0</v>
      </c>
      <c r="AY303" s="18">
        <v>0</v>
      </c>
      <c r="AZ303" s="18">
        <v>0</v>
      </c>
      <c r="BA303" s="18">
        <v>0</v>
      </c>
      <c r="BB303" s="18">
        <v>0</v>
      </c>
      <c r="BC303" s="18">
        <v>0</v>
      </c>
      <c r="BD303" s="18">
        <v>0</v>
      </c>
      <c r="BE303" s="18">
        <v>2</v>
      </c>
      <c r="BF303" s="18">
        <v>0</v>
      </c>
      <c r="BG303" s="18">
        <v>0</v>
      </c>
      <c r="BH303" s="18">
        <v>0</v>
      </c>
      <c r="BI303" s="18">
        <v>0</v>
      </c>
      <c r="BJ303" s="18">
        <v>0</v>
      </c>
      <c r="BK303" s="18">
        <v>0</v>
      </c>
      <c r="BL303" s="18">
        <v>0</v>
      </c>
      <c r="BM303" s="18">
        <v>0</v>
      </c>
      <c r="BN303" s="18">
        <v>0</v>
      </c>
      <c r="BO303" s="18">
        <v>0</v>
      </c>
      <c r="BP303" s="18">
        <v>0</v>
      </c>
      <c r="BQ303" s="18">
        <v>0</v>
      </c>
      <c r="BR303" s="18">
        <v>0</v>
      </c>
      <c r="BS303" s="18">
        <v>0</v>
      </c>
      <c r="BT303" s="18">
        <v>0</v>
      </c>
      <c r="BU303" s="18">
        <v>0</v>
      </c>
      <c r="BV303" s="18">
        <v>0</v>
      </c>
      <c r="BW303" s="18">
        <v>0</v>
      </c>
      <c r="BX303" s="18">
        <v>0</v>
      </c>
      <c r="BY303" s="18">
        <v>0</v>
      </c>
      <c r="BZ303" s="18">
        <v>0</v>
      </c>
      <c r="CA303" s="16" t="e">
        <f>_xlfn.IFNA(IF(RIGHT(D303,2)="=G",0,INDEX(#REF!,MATCH(E303,#REF!,0))),0)</f>
        <v>#REF!</v>
      </c>
      <c r="CB303" s="16" t="s">
        <v>776</v>
      </c>
      <c r="CC303" s="18">
        <v>0</v>
      </c>
      <c r="CD303" s="18">
        <v>0</v>
      </c>
      <c r="CE303" s="18">
        <v>1.4</v>
      </c>
      <c r="CF303" s="18">
        <v>0.85</v>
      </c>
      <c r="CG303" s="18">
        <v>0.12</v>
      </c>
      <c r="CH303" s="18">
        <v>2</v>
      </c>
      <c r="CI303" s="16" t="s">
        <v>98</v>
      </c>
      <c r="CJ303" s="18">
        <v>0</v>
      </c>
      <c r="CK303" s="20">
        <f t="shared" si="864"/>
        <v>1.33</v>
      </c>
      <c r="CL303" s="20">
        <f t="shared" si="999"/>
        <v>1.33</v>
      </c>
      <c r="CM303" s="18">
        <v>29.75</v>
      </c>
      <c r="CN303" s="18">
        <v>37.4</v>
      </c>
      <c r="CO303" s="18">
        <v>36.561</v>
      </c>
      <c r="CP303" s="22">
        <f t="shared" si="865"/>
        <v>36.56</v>
      </c>
      <c r="CQ303" s="22">
        <f t="shared" si="866"/>
        <v>35.229999999999997</v>
      </c>
      <c r="CR303" s="22">
        <f t="shared" si="1000"/>
        <v>1.33</v>
      </c>
      <c r="CS303" s="22">
        <f t="shared" si="867"/>
        <v>35.33</v>
      </c>
      <c r="CT303" s="22">
        <f t="shared" si="868"/>
        <v>35.53</v>
      </c>
      <c r="CU303" s="18">
        <v>35.53</v>
      </c>
      <c r="CV303" s="22">
        <f t="shared" si="1001"/>
        <v>1.6</v>
      </c>
      <c r="CW303" s="22">
        <f t="shared" si="869"/>
        <v>0</v>
      </c>
      <c r="CX303" s="22">
        <f t="shared" si="870"/>
        <v>0</v>
      </c>
      <c r="CY303" s="22">
        <f t="shared" si="871"/>
        <v>37.130000000000003</v>
      </c>
      <c r="CZ303" s="22">
        <f t="shared" si="872"/>
        <v>37.28</v>
      </c>
      <c r="DA303" s="18">
        <v>37.4</v>
      </c>
      <c r="DB303" s="20">
        <f t="shared" si="1002"/>
        <v>2.17</v>
      </c>
      <c r="DC303" s="20">
        <f t="shared" si="1003"/>
        <v>0.84</v>
      </c>
      <c r="DD303" s="20">
        <f t="shared" si="1004"/>
        <v>1.33</v>
      </c>
      <c r="DE303" s="20">
        <f t="shared" si="873"/>
        <v>0.1</v>
      </c>
      <c r="DF303" s="20">
        <f t="shared" si="874"/>
        <v>0.2</v>
      </c>
      <c r="DG303" s="20">
        <f t="shared" si="875"/>
        <v>1.03</v>
      </c>
      <c r="DH303" s="20">
        <f t="shared" si="876"/>
        <v>0</v>
      </c>
      <c r="DI303" s="20">
        <f t="shared" si="877"/>
        <v>0</v>
      </c>
      <c r="DJ303" s="20">
        <f t="shared" si="878"/>
        <v>0</v>
      </c>
      <c r="DK303" s="20">
        <f t="shared" si="1005"/>
        <v>1.33</v>
      </c>
      <c r="DL303" s="20">
        <f t="shared" si="1006"/>
        <v>0</v>
      </c>
      <c r="DM303" s="20">
        <f t="shared" si="1007"/>
        <v>0</v>
      </c>
      <c r="DN303" s="20">
        <f t="shared" si="1008"/>
        <v>0</v>
      </c>
      <c r="DO303" s="18">
        <v>2.54</v>
      </c>
      <c r="DP303" s="18">
        <v>0</v>
      </c>
      <c r="DQ303" s="18">
        <v>1</v>
      </c>
      <c r="DR303" s="18">
        <v>1</v>
      </c>
      <c r="DS303" s="25">
        <f t="shared" si="1009"/>
        <v>2.54</v>
      </c>
      <c r="DT303" s="25">
        <f t="shared" si="1010"/>
        <v>0</v>
      </c>
      <c r="DU303" s="25">
        <f t="shared" si="1011"/>
        <v>3.38</v>
      </c>
      <c r="DV303" s="25">
        <f t="shared" si="1012"/>
        <v>0</v>
      </c>
      <c r="DW303" s="25">
        <f t="shared" si="1013"/>
        <v>3.38</v>
      </c>
      <c r="DX303" s="25">
        <f t="shared" si="1014"/>
        <v>6.9</v>
      </c>
      <c r="DY303" s="25">
        <f t="shared" si="1015"/>
        <v>0</v>
      </c>
      <c r="DZ303" s="25">
        <f t="shared" si="1016"/>
        <v>6.9</v>
      </c>
      <c r="EA303" s="25">
        <f t="shared" si="1017"/>
        <v>4.54</v>
      </c>
      <c r="EB303" s="25">
        <f t="shared" si="1018"/>
        <v>0</v>
      </c>
      <c r="EC303" s="25">
        <f t="shared" si="1019"/>
        <v>4.54</v>
      </c>
      <c r="ED303" s="25">
        <f t="shared" si="1020"/>
        <v>2.36</v>
      </c>
      <c r="EE303" s="25">
        <f t="shared" si="1020"/>
        <v>0</v>
      </c>
      <c r="EF303" s="25">
        <f t="shared" si="1021"/>
        <v>2.36</v>
      </c>
      <c r="EG303" s="25">
        <f t="shared" si="1022"/>
        <v>4.54</v>
      </c>
      <c r="EH303" s="25">
        <f t="shared" si="1022"/>
        <v>0</v>
      </c>
      <c r="EI303" s="25">
        <f t="shared" si="1023"/>
        <v>4.54</v>
      </c>
      <c r="EJ303" s="18">
        <v>1149.1400000000001</v>
      </c>
      <c r="EK303" s="18">
        <v>1110.44</v>
      </c>
      <c r="EL303" s="18" t="s">
        <v>1120</v>
      </c>
      <c r="EM303" s="18" t="s">
        <v>1121</v>
      </c>
      <c r="EN303" s="16" t="s">
        <v>774</v>
      </c>
      <c r="EO303" s="16" t="s">
        <v>132</v>
      </c>
      <c r="EP303" s="16" t="e">
        <f>IF(OR(EN303="Cống tròn",EN303="Cống hộp",EN303="Ống nhựa"),INDEX(#REF!,MATCH(E303,#REF!,0)),IF(OR(EN303="Rãnh xây",EN303="Rãnh bê tông"),INDEX(#REF!,MATCH(E303,#REF!,0)),0))</f>
        <v>#REF!</v>
      </c>
      <c r="EQ303" s="18">
        <v>37.500000000000043</v>
      </c>
      <c r="ER303" s="18">
        <v>1</v>
      </c>
      <c r="ES303" s="25">
        <f t="shared" si="1024"/>
        <v>37</v>
      </c>
      <c r="ET303" s="1" t="e">
        <f>_xlfn.IFNA(IF(EN303="Cống tròn",INDEX(#REF!,MATCH(E303,#REF!,0)),IF(EN303="Cống hộp",INDEX(#REF!,MATCH(E303,#REF!,0)),EU303&amp;" ,"&amp;EV303)),0)</f>
        <v>#REF!</v>
      </c>
      <c r="EU303" s="16" t="s">
        <v>769</v>
      </c>
      <c r="EV303" s="16" t="s">
        <v>775</v>
      </c>
      <c r="EW303" s="16" t="e">
        <f>_xlfn.IFNA(INDEX(#REF!,MATCH(E303,#REF!,0)),0)</f>
        <v>#REF!</v>
      </c>
      <c r="EX303" s="16"/>
      <c r="EY303" s="18">
        <v>0</v>
      </c>
      <c r="EZ303" s="18">
        <v>0</v>
      </c>
      <c r="FA303" s="18">
        <v>0</v>
      </c>
      <c r="FB303" s="18">
        <v>0</v>
      </c>
      <c r="FC303" s="18">
        <v>0</v>
      </c>
      <c r="FD303" s="25">
        <f t="shared" si="879"/>
        <v>0</v>
      </c>
      <c r="FE303" s="25">
        <f t="shared" si="1025"/>
        <v>0</v>
      </c>
      <c r="FF303" s="18">
        <v>0.1</v>
      </c>
      <c r="FG303" s="18">
        <v>2</v>
      </c>
      <c r="FH303" s="18">
        <v>1</v>
      </c>
      <c r="FI303" s="25">
        <f t="shared" si="1026"/>
        <v>1.2</v>
      </c>
      <c r="FJ303" s="18">
        <v>0</v>
      </c>
      <c r="FK303" s="18">
        <v>0</v>
      </c>
      <c r="FL303" s="18">
        <v>0.2</v>
      </c>
      <c r="FM303" s="18">
        <v>1.4</v>
      </c>
      <c r="FN303" s="18">
        <v>0</v>
      </c>
      <c r="FO303" s="25">
        <f t="shared" si="1027"/>
        <v>1.4</v>
      </c>
      <c r="FP303" s="18">
        <v>1.4999999999999999E-2</v>
      </c>
      <c r="FQ303" s="18">
        <v>1</v>
      </c>
      <c r="FR303" s="25">
        <f t="shared" si="880"/>
        <v>36</v>
      </c>
      <c r="FS303" s="25">
        <f t="shared" si="881"/>
        <v>0.52500000000000002</v>
      </c>
      <c r="FT303" s="25">
        <f t="shared" si="882"/>
        <v>36.524999999999999</v>
      </c>
      <c r="FU303" s="25">
        <f t="shared" si="883"/>
        <v>-0.97500000000004405</v>
      </c>
      <c r="FV303" s="25" t="str">
        <f t="shared" si="1028"/>
        <v>Thêm 01</v>
      </c>
      <c r="FW303" s="25">
        <f t="shared" si="1029"/>
        <v>0.04</v>
      </c>
      <c r="FX303" s="16"/>
      <c r="FY303" s="16"/>
      <c r="FZ303" s="16"/>
      <c r="GA303" s="16"/>
      <c r="GB303" s="19">
        <v>0</v>
      </c>
      <c r="GC303" s="19">
        <v>0</v>
      </c>
      <c r="GD303" s="19">
        <v>0</v>
      </c>
      <c r="GE303" s="19">
        <v>0</v>
      </c>
      <c r="GF303" s="19">
        <v>0</v>
      </c>
      <c r="GG303" s="19">
        <v>0</v>
      </c>
      <c r="GH303" s="19">
        <v>0</v>
      </c>
      <c r="GI303" s="19">
        <v>0</v>
      </c>
      <c r="GJ303" s="19">
        <v>0</v>
      </c>
      <c r="GK303" s="19">
        <v>0</v>
      </c>
      <c r="GL303" s="25">
        <f t="shared" si="884"/>
        <v>0</v>
      </c>
      <c r="GM303" s="25">
        <f t="shared" si="1030"/>
        <v>0</v>
      </c>
      <c r="GN303" s="19">
        <v>0</v>
      </c>
      <c r="GO303" s="19">
        <v>0</v>
      </c>
      <c r="GP303" s="19">
        <v>0</v>
      </c>
      <c r="GQ303" s="19">
        <v>0</v>
      </c>
      <c r="GR303" s="1" t="e">
        <f>_xlfn.IFNA(INDEX(#REF!,MATCH(E303,#REF!,0)),0)</f>
        <v>#REF!</v>
      </c>
      <c r="GS303" s="16"/>
      <c r="GT303" s="18">
        <v>0</v>
      </c>
      <c r="GU303" s="18">
        <v>0</v>
      </c>
      <c r="GV303" s="18">
        <v>0</v>
      </c>
      <c r="GW303" s="18">
        <v>0</v>
      </c>
      <c r="GX303" s="25">
        <f t="shared" si="885"/>
        <v>0</v>
      </c>
      <c r="GY303" s="25">
        <f t="shared" si="886"/>
        <v>0</v>
      </c>
      <c r="GZ303" s="25">
        <f t="shared" si="1031"/>
        <v>0</v>
      </c>
      <c r="HA303" s="1" t="e" cm="1">
        <f t="array" ref="HA303">INDEX(#REF!,MATCH(EJ303&amp;EK303&amp;HD303&amp;HE303&amp;HF303,#REF!&amp;#REF!&amp;#REF!&amp;#REF!&amp;#REF!,0))</f>
        <v>#REF!</v>
      </c>
      <c r="HB303" s="16"/>
      <c r="HC303" s="25">
        <f t="shared" si="1032"/>
        <v>0</v>
      </c>
      <c r="HD303" s="18">
        <v>0</v>
      </c>
      <c r="HE303" s="18">
        <v>0</v>
      </c>
      <c r="HF303" s="18">
        <v>0</v>
      </c>
      <c r="HG303" s="1" t="e" cm="1">
        <f t="array" ref="HG303">INDEX(#REF!,MATCH(EJ303&amp;EK303&amp;HJ303&amp;HK303&amp;HL303,#REF!&amp;#REF!&amp;#REF!&amp;#REF!&amp;#REF!,0))</f>
        <v>#REF!</v>
      </c>
      <c r="HH303" s="16"/>
      <c r="HI303" s="25">
        <f t="shared" si="1033"/>
        <v>0</v>
      </c>
      <c r="HJ303" s="25">
        <f t="shared" si="1034"/>
        <v>0</v>
      </c>
      <c r="HK303" s="19">
        <v>0</v>
      </c>
      <c r="HL303" s="19">
        <v>0</v>
      </c>
      <c r="HM303" s="18">
        <v>0.01</v>
      </c>
      <c r="HN303" s="18">
        <v>1</v>
      </c>
      <c r="HO303" s="25">
        <f t="shared" si="1035"/>
        <v>0</v>
      </c>
      <c r="HP303" s="25">
        <f t="shared" si="1036"/>
        <v>0</v>
      </c>
      <c r="HQ303" s="25">
        <f t="shared" si="1037"/>
        <v>0</v>
      </c>
      <c r="HR303" s="25">
        <f t="shared" si="1038"/>
        <v>0</v>
      </c>
      <c r="HS303" s="25">
        <f t="shared" si="1039"/>
        <v>0</v>
      </c>
      <c r="HT303" s="19">
        <v>0</v>
      </c>
      <c r="HU303" s="19">
        <v>0</v>
      </c>
      <c r="HV303" s="19">
        <v>0</v>
      </c>
      <c r="HW303" s="25">
        <f t="shared" si="1040"/>
        <v>0</v>
      </c>
      <c r="HX303" s="19">
        <v>0</v>
      </c>
      <c r="HY303" s="19">
        <v>0</v>
      </c>
      <c r="HZ303" s="18">
        <v>36.56</v>
      </c>
      <c r="IA303" s="20">
        <f>ROUND(IF(EN303="Cống tròn",IF(EN303="Cống tròn",IF(EU303="Không có móng",IQ303-FF303,IF(EU303="Đế",IP303-FN303,IF(OR(EU303="Móng bê tông",EU303="Móng bê tông kết hợp đế"),II303-FJ303,0))),0),IF(EN303="Cống hộp",IF(AND(EN303="Cống hộp",EU303="Không có móng"),IQ303-GF303,IF(AND(EN303="Cống hộp",EU303="Móng bê tông"),IJ303-GB303,0)),IF(OR(EN303="Rãnh xây",EN303="Rãnh bê tông"),IF(OR(EN303="Rãnh xây",EN303="Rãnh bê tông"),IK303-GB303,0),IF(EN303="Ống nhựa",IF(AND(EN303="Ống nhựa",EU303="Không đắp cát"),IQ303-HT303,IF(AND(EN303="Ống nhựa",EU303="Đắp cát"),IH303-HX303,0)),IF(EN303="Rãnh thang",IF(EN303="Rãnh thang",IF(EU303="Móng bê tông",#REF!-#REF!,IQ303),0),0))))),2)</f>
        <v>35.53</v>
      </c>
      <c r="IB303" s="20">
        <f t="shared" si="1041"/>
        <v>1.0300000000000011</v>
      </c>
      <c r="IC303" s="20">
        <f t="shared" si="887"/>
        <v>35.529999999999994</v>
      </c>
      <c r="ID303" s="20">
        <f t="shared" si="888"/>
        <v>0</v>
      </c>
      <c r="IE303" s="20">
        <f t="shared" si="889"/>
        <v>0</v>
      </c>
      <c r="IF303" s="20">
        <f t="shared" si="890"/>
        <v>0</v>
      </c>
      <c r="IG303" s="20">
        <f>IF(EN303="Rãnh thang",IF(AND(EN303="Rãnh thang",EU303="Móng bê tông"),IQ303-#REF!,0),IF(EN303="Ống nhựa",IF(AND(EN303="Ống nhựa",EU303="Đắp cát"),IQ303-HT303,0),IF(EN303="Cống tròn",IF(EN303="Cống tròn",IF(OR(EU303="Móng bê tông",EU303="Móng bê tông kết hợp đế"),IM303-FL303,0),0),IF(EN303="Cống hộp",IF(AND(EN303="Cống hộp",EU303="Móng bê tông"),IN303-GD303,0),IF(OR(EN303="Rãnh xây",EN303="Rãnh bê tông"),IF(AND(EN303="Rãnh xây",EU303="Móng bê tông"),IO303-GD303,IF(AND(EN303="Rãnh bê tông",EU303="Móng bê tông"),IO303-GD303,0)),0)))))</f>
        <v>35.529999999999994</v>
      </c>
      <c r="IH303" s="20">
        <f t="shared" si="891"/>
        <v>0</v>
      </c>
      <c r="II303" s="20">
        <f t="shared" si="892"/>
        <v>35.529999999999994</v>
      </c>
      <c r="IJ303" s="20">
        <f t="shared" si="893"/>
        <v>0</v>
      </c>
      <c r="IK303" s="20">
        <f t="shared" si="894"/>
        <v>0</v>
      </c>
      <c r="IL303" s="20">
        <f t="shared" si="895"/>
        <v>35.729999999999997</v>
      </c>
      <c r="IM303" s="20">
        <f t="shared" si="896"/>
        <v>35.729999999999997</v>
      </c>
      <c r="IN303" s="20">
        <f t="shared" si="897"/>
        <v>0</v>
      </c>
      <c r="IO303" s="20">
        <f t="shared" si="898"/>
        <v>0</v>
      </c>
      <c r="IP303" s="20">
        <f t="shared" si="899"/>
        <v>0</v>
      </c>
      <c r="IQ303" s="18">
        <v>35.83</v>
      </c>
      <c r="IR303" s="25">
        <f t="shared" si="1042"/>
        <v>0</v>
      </c>
      <c r="IS303" s="25">
        <f t="shared" si="900"/>
        <v>0</v>
      </c>
      <c r="IT303" s="25">
        <f t="shared" si="901"/>
        <v>0</v>
      </c>
      <c r="IU303" s="25">
        <f>ROUND(IF(EN303="Cống tròn",IF(EN303="Cống tròn",IV303+FF303,0),IF(EN303="Cống hộp",IF(EN303="Cống hộp",IV303+GP303,0),IF(OR(EN303="Rãnh xây",EN303="Rãnh bê tông"),IF(OR(EN303="Rãnh xây",EN303="Rãnh bê tông"),IV303+GP303,0),IF(EN303="ống nhựa",IF(EN303="Ống nhựa",IV303+HT303,0),IF(EN303="Rãnh thang",IF(EN303="Rãnh thang",IQ303+#REF!,0),0))))),2)</f>
        <v>36.89</v>
      </c>
      <c r="IV303" s="18">
        <v>36.79</v>
      </c>
      <c r="IW303" s="25">
        <f t="shared" si="902"/>
        <v>36.89</v>
      </c>
      <c r="IX303" s="25">
        <f t="shared" si="903"/>
        <v>0</v>
      </c>
      <c r="IY303" s="25">
        <f t="shared" si="904"/>
        <v>0</v>
      </c>
      <c r="IZ303" s="25">
        <f t="shared" si="905"/>
        <v>0</v>
      </c>
      <c r="JA303" s="25">
        <f t="shared" si="906"/>
        <v>0</v>
      </c>
      <c r="JB303" s="18">
        <v>36.520000000000003</v>
      </c>
      <c r="JC303" s="20">
        <f>ROUND(IF(EN303="Cống tròn",IF(EN303="Cống tròn",IF(EU303="Không có móng",JS303-FF303,IF(EU303="Đế",JR303-FN303,IF(OR(EU303="Móng bê tông",EU303="Móng bê tông kết hợp đế"),JK303-FJ303,0))),0),IF(EN303="Cống hộp",IF(AND(EN303="Cống hộp",EU303="Không có móng"),JS303-GF303,IF(AND(EN303="Cống hộp",EU303="Móng bê tông"),JL303-GB303,0)),IF(OR(EN303="Rãnh xây",EN303="Rãnh bê tông"),IF(OR(EN303="Rãnh xây",EN303="Rãnh bê tông"),JM303-GB303,0),IF(EN303="Ống nhựa",IF(AND(EN303="Ống nhựa",EU303="Không đắp cát"),JS303-HT303,IF(AND(EN303="Ống nhựa",EU303="Đắp cát"),JJ303-HX303,0)),IF(EN303="Rãnh thang",IF(EN303="Rãnh thang",IF(EU303="Móng bê tông",#REF!-#REF!,JS303),0),0))))),2)</f>
        <v>35.49</v>
      </c>
      <c r="JD303" s="20">
        <f t="shared" si="1043"/>
        <v>1.0300000000000011</v>
      </c>
      <c r="JE303" s="20">
        <f t="shared" si="907"/>
        <v>35.489999999999995</v>
      </c>
      <c r="JF303" s="20">
        <f t="shared" si="908"/>
        <v>0</v>
      </c>
      <c r="JG303" s="20">
        <f t="shared" si="909"/>
        <v>0</v>
      </c>
      <c r="JH303" s="20">
        <f t="shared" si="910"/>
        <v>0</v>
      </c>
      <c r="JI303" s="20">
        <f>IF(EN303="Rãnh thang",IF(AND(EN303="Rãnh thang",EU303="Móng bê tông"),JS303-#REF!,0),IF(EN303="Ống nhựa",IF(AND(EN303="Ống nhựa",EU303="Đắp cát"),JS303-HT303,0),IF(EN303="Cống tròn",IF(EN303="Cống tròn",IF(OR(EU303="Móng bê tông",EU303="Móng bê tông kết hợp đế"),JO303-FL303,0),0),IF(EN303="Cống hộp",IF(AND(EN303="Cống hộp",EU303="Móng bê tông"),JP303-GD303,0),IF(OR(EN303="Rãnh xây",EN303="Rãnh bê tông"),IF(AND(EN303="Rãnh xây",EU303="Móng bê tông"),JQ303-GD303,IF(AND(EN303="Rãnh bê tông",EU303="Móng bê tông"),JQ303-GD303,0)),0)))))</f>
        <v>35.489999999999995</v>
      </c>
      <c r="JJ303" s="20">
        <f t="shared" si="911"/>
        <v>0</v>
      </c>
      <c r="JK303" s="20">
        <f t="shared" si="912"/>
        <v>35.489999999999995</v>
      </c>
      <c r="JL303" s="20">
        <f t="shared" si="913"/>
        <v>0</v>
      </c>
      <c r="JM303" s="20">
        <f t="shared" si="914"/>
        <v>0</v>
      </c>
      <c r="JN303" s="20">
        <f t="shared" si="915"/>
        <v>35.69</v>
      </c>
      <c r="JO303" s="20">
        <f t="shared" si="916"/>
        <v>35.69</v>
      </c>
      <c r="JP303" s="20">
        <f t="shared" si="917"/>
        <v>0</v>
      </c>
      <c r="JQ303" s="20">
        <f t="shared" si="918"/>
        <v>0</v>
      </c>
      <c r="JR303" s="20">
        <f t="shared" si="919"/>
        <v>0</v>
      </c>
      <c r="JS303" s="26">
        <v>35.79</v>
      </c>
      <c r="JT303" s="25">
        <f t="shared" si="1044"/>
        <v>0</v>
      </c>
      <c r="JU303" s="25">
        <f t="shared" si="920"/>
        <v>0</v>
      </c>
      <c r="JV303" s="25">
        <f t="shared" si="921"/>
        <v>0</v>
      </c>
      <c r="JW303" s="25">
        <f>ROUND(IF(EN303="Cống tròn",IF(EN303="Cống tròn",JX303+FF303,0),IF(EN303="Cống hộp",IF(EN303="Cống hộp",JX303+GP303,0),IF(OR(EN303="Rãnh xây",EN303="Rãnh bê tông"),IF(OR(EN303="Rãnh xây",EN303="Rãnh bê tông"),JX303+GP303,0),IF(EN303="ống nhựa",IF(EN303="Ống nhựa",JX303+HT303,0),IF(EN303="Rãnh thang",IF(EN303="Rãnh thang",JS303+#REF!,0),0))))),2)</f>
        <v>36.89</v>
      </c>
      <c r="JX303" s="27">
        <v>36.79</v>
      </c>
      <c r="JY303" s="25">
        <f t="shared" si="922"/>
        <v>36.89</v>
      </c>
      <c r="JZ303" s="25">
        <f t="shared" si="923"/>
        <v>0</v>
      </c>
      <c r="KA303" s="25">
        <f t="shared" si="924"/>
        <v>0</v>
      </c>
      <c r="KB303" s="25">
        <f t="shared" si="925"/>
        <v>0</v>
      </c>
      <c r="KC303" s="25">
        <f t="shared" si="926"/>
        <v>0</v>
      </c>
      <c r="KD303" s="28" t="s">
        <v>98</v>
      </c>
      <c r="KE303" s="27">
        <v>0</v>
      </c>
      <c r="KF303" s="25">
        <f t="shared" si="927"/>
        <v>1.0300000000000011</v>
      </c>
      <c r="KG303" s="25">
        <f t="shared" si="1045"/>
        <v>1.0300000000000011</v>
      </c>
      <c r="KH303" s="27">
        <v>0</v>
      </c>
      <c r="KI303" s="25">
        <f t="shared" si="928"/>
        <v>1.0300000000000011</v>
      </c>
      <c r="KJ303" s="25">
        <f t="shared" si="1046"/>
        <v>1.0300000000000011</v>
      </c>
      <c r="KK303" s="25">
        <f t="shared" si="929"/>
        <v>0</v>
      </c>
      <c r="KL303" s="25">
        <f t="shared" si="930"/>
        <v>0</v>
      </c>
      <c r="KM303" s="25">
        <f t="shared" si="1047"/>
        <v>0</v>
      </c>
      <c r="KN303" s="25">
        <f t="shared" si="931"/>
        <v>0</v>
      </c>
      <c r="KO303" s="25">
        <f t="shared" si="932"/>
        <v>0</v>
      </c>
      <c r="KP303" s="25">
        <f t="shared" si="1048"/>
        <v>0</v>
      </c>
      <c r="KQ303" s="25">
        <f t="shared" si="933"/>
        <v>0.2</v>
      </c>
      <c r="KR303" s="25">
        <f t="shared" si="934"/>
        <v>0.2</v>
      </c>
      <c r="KS303" s="25">
        <f t="shared" si="1049"/>
        <v>0.2</v>
      </c>
      <c r="KT303" s="25">
        <f t="shared" si="935"/>
        <v>0</v>
      </c>
      <c r="KU303" s="25">
        <f t="shared" si="936"/>
        <v>0</v>
      </c>
      <c r="KV303" s="25">
        <f t="shared" si="1050"/>
        <v>0</v>
      </c>
      <c r="KW303" s="25">
        <f t="shared" si="863"/>
        <v>0</v>
      </c>
      <c r="KX303" s="25">
        <f t="shared" si="937"/>
        <v>0</v>
      </c>
      <c r="KY303" s="25">
        <f t="shared" si="1051"/>
        <v>0</v>
      </c>
      <c r="KZ303" s="25">
        <f t="shared" si="938"/>
        <v>0</v>
      </c>
      <c r="LA303" s="25">
        <f t="shared" si="939"/>
        <v>0</v>
      </c>
      <c r="LB303" s="25">
        <f t="shared" si="1052"/>
        <v>0</v>
      </c>
      <c r="LC303" s="25">
        <f t="shared" si="940"/>
        <v>0.83000000000000118</v>
      </c>
      <c r="LD303" s="25">
        <f t="shared" si="941"/>
        <v>0.83000000000000118</v>
      </c>
      <c r="LE303" s="25">
        <f t="shared" si="1053"/>
        <v>0.83000000000000118</v>
      </c>
      <c r="LF303" s="25">
        <f t="shared" si="942"/>
        <v>0</v>
      </c>
      <c r="LG303" s="25">
        <f t="shared" si="943"/>
        <v>0</v>
      </c>
      <c r="LH303" s="25">
        <f t="shared" si="1054"/>
        <v>0</v>
      </c>
      <c r="LI303" s="25">
        <f t="shared" si="944"/>
        <v>0</v>
      </c>
      <c r="LJ303" s="25">
        <f t="shared" si="945"/>
        <v>0</v>
      </c>
      <c r="LK303" s="25">
        <f t="shared" si="1055"/>
        <v>0</v>
      </c>
      <c r="LL303" s="25">
        <f t="shared" si="946"/>
        <v>0</v>
      </c>
      <c r="LM303" s="25">
        <f t="shared" si="947"/>
        <v>0</v>
      </c>
      <c r="LN303" s="25">
        <f t="shared" si="1056"/>
        <v>0</v>
      </c>
      <c r="LO303" s="25">
        <f t="shared" si="948"/>
        <v>0</v>
      </c>
      <c r="LP303" s="25">
        <f t="shared" si="949"/>
        <v>0</v>
      </c>
      <c r="LQ303" s="25">
        <f t="shared" si="1057"/>
        <v>0</v>
      </c>
      <c r="LR303" s="25">
        <f t="shared" si="950"/>
        <v>0</v>
      </c>
      <c r="LS303" s="25">
        <f t="shared" si="951"/>
        <v>0</v>
      </c>
      <c r="LT303" s="25">
        <f t="shared" si="1058"/>
        <v>0</v>
      </c>
      <c r="LU303" s="25">
        <f t="shared" si="952"/>
        <v>0</v>
      </c>
      <c r="LV303" s="25">
        <f t="shared" si="953"/>
        <v>0</v>
      </c>
      <c r="LW303" s="25">
        <f t="shared" si="1059"/>
        <v>0</v>
      </c>
      <c r="LX303" s="25">
        <f t="shared" si="954"/>
        <v>0</v>
      </c>
      <c r="LY303" s="25">
        <f t="shared" si="955"/>
        <v>0</v>
      </c>
      <c r="LZ303" s="25">
        <f t="shared" si="1060"/>
        <v>0</v>
      </c>
      <c r="MA303" s="25">
        <f t="shared" si="956"/>
        <v>0</v>
      </c>
      <c r="MB303" s="25">
        <f t="shared" si="957"/>
        <v>0</v>
      </c>
      <c r="MC303" s="25">
        <f t="shared" si="1061"/>
        <v>0</v>
      </c>
      <c r="MD303" s="25">
        <f t="shared" si="958"/>
        <v>0</v>
      </c>
      <c r="ME303" s="25">
        <f t="shared" si="959"/>
        <v>0</v>
      </c>
      <c r="MF303" s="25">
        <f t="shared" si="1062"/>
        <v>0</v>
      </c>
      <c r="MG303" s="25">
        <f t="shared" si="960"/>
        <v>0</v>
      </c>
      <c r="MH303" s="25">
        <f t="shared" si="961"/>
        <v>0</v>
      </c>
      <c r="MI303" s="25">
        <f t="shared" si="1063"/>
        <v>0</v>
      </c>
      <c r="MJ303" s="25">
        <f t="shared" si="962"/>
        <v>0</v>
      </c>
      <c r="MK303" s="25">
        <f t="shared" si="963"/>
        <v>0</v>
      </c>
      <c r="ML303" s="25">
        <f t="shared" si="1064"/>
        <v>0</v>
      </c>
      <c r="MM303" s="25">
        <f t="shared" si="964"/>
        <v>0</v>
      </c>
      <c r="MN303" s="25">
        <f t="shared" si="965"/>
        <v>0</v>
      </c>
      <c r="MO303" s="25">
        <f t="shared" si="1065"/>
        <v>0</v>
      </c>
      <c r="MP303" s="25">
        <f t="shared" si="966"/>
        <v>0</v>
      </c>
      <c r="MQ303" s="25">
        <f t="shared" si="967"/>
        <v>0</v>
      </c>
      <c r="MR303" s="25">
        <f t="shared" si="1066"/>
        <v>0</v>
      </c>
      <c r="MS303" s="29">
        <v>1.4</v>
      </c>
      <c r="MT303" s="29">
        <v>0</v>
      </c>
      <c r="MU303" s="29">
        <v>1</v>
      </c>
      <c r="MV303" s="29">
        <v>1</v>
      </c>
      <c r="MW303" s="25">
        <f t="shared" si="968"/>
        <v>1.4</v>
      </c>
      <c r="MX303" s="25">
        <f t="shared" si="969"/>
        <v>1.44</v>
      </c>
      <c r="MY303" s="25">
        <f t="shared" si="970"/>
        <v>0</v>
      </c>
      <c r="MZ303" s="25">
        <f t="shared" si="971"/>
        <v>0</v>
      </c>
      <c r="NA303" s="25">
        <f t="shared" si="972"/>
        <v>1.4</v>
      </c>
      <c r="NB303" s="25">
        <f t="shared" si="973"/>
        <v>1.44</v>
      </c>
      <c r="NC303" s="25">
        <f t="shared" si="974"/>
        <v>0</v>
      </c>
      <c r="ND303" s="25">
        <f t="shared" si="975"/>
        <v>0</v>
      </c>
      <c r="NE303" s="25">
        <f t="shared" si="1067"/>
        <v>1.4</v>
      </c>
      <c r="NF303" s="25">
        <f t="shared" si="1067"/>
        <v>1.44</v>
      </c>
      <c r="NG303" s="25">
        <f t="shared" si="1067"/>
        <v>0</v>
      </c>
      <c r="NH303" s="25">
        <f t="shared" si="976"/>
        <v>0</v>
      </c>
      <c r="NI303" s="25">
        <f t="shared" si="977"/>
        <v>54</v>
      </c>
      <c r="NJ303" s="25">
        <f t="shared" si="978"/>
        <v>0</v>
      </c>
      <c r="NK303" s="25">
        <f t="shared" si="979"/>
        <v>54</v>
      </c>
      <c r="NL303" s="25">
        <f t="shared" si="980"/>
        <v>30.78</v>
      </c>
      <c r="NM303" s="25">
        <f t="shared" si="981"/>
        <v>0</v>
      </c>
      <c r="NN303" s="25">
        <f t="shared" si="1068"/>
        <v>30.78</v>
      </c>
      <c r="NO303" s="25">
        <f t="shared" si="982"/>
        <v>0</v>
      </c>
      <c r="NP303" s="25">
        <f t="shared" si="983"/>
        <v>0</v>
      </c>
      <c r="NQ303" s="25">
        <f t="shared" si="1069"/>
        <v>0</v>
      </c>
      <c r="NR303" s="25">
        <f t="shared" si="984"/>
        <v>0</v>
      </c>
      <c r="NS303" s="25">
        <f t="shared" si="985"/>
        <v>0</v>
      </c>
      <c r="NT303" s="25">
        <f t="shared" si="1070"/>
        <v>0</v>
      </c>
      <c r="NU303" s="25">
        <f t="shared" si="986"/>
        <v>0</v>
      </c>
      <c r="NV303" s="25">
        <f t="shared" si="987"/>
        <v>0</v>
      </c>
      <c r="NW303" s="25">
        <f t="shared" si="1071"/>
        <v>0</v>
      </c>
      <c r="NX303" s="25">
        <f t="shared" si="1072"/>
        <v>30.78</v>
      </c>
      <c r="NY303" s="25">
        <f t="shared" si="1072"/>
        <v>0</v>
      </c>
      <c r="NZ303" s="25">
        <f t="shared" si="1073"/>
        <v>30.78</v>
      </c>
      <c r="OA303" s="25">
        <f t="shared" si="1074"/>
        <v>23.22</v>
      </c>
      <c r="OB303" s="25">
        <f t="shared" si="1074"/>
        <v>0</v>
      </c>
      <c r="OC303" s="25">
        <f t="shared" si="1075"/>
        <v>23.22</v>
      </c>
      <c r="OD303" s="25">
        <f t="shared" si="1076"/>
        <v>30.78</v>
      </c>
      <c r="OE303" s="25">
        <f t="shared" si="1076"/>
        <v>0</v>
      </c>
      <c r="OF303" s="25">
        <f t="shared" si="1076"/>
        <v>30.78</v>
      </c>
      <c r="OG303" s="25">
        <f t="shared" si="988"/>
        <v>0</v>
      </c>
      <c r="OH303" s="25">
        <f t="shared" si="989"/>
        <v>0</v>
      </c>
      <c r="OI303" s="25">
        <f t="shared" si="990"/>
        <v>0</v>
      </c>
      <c r="OJ303" s="25">
        <f t="shared" si="991"/>
        <v>0</v>
      </c>
      <c r="OK303" s="25">
        <f t="shared" si="992"/>
        <v>0</v>
      </c>
      <c r="OL303" s="25">
        <f t="shared" si="993"/>
        <v>0</v>
      </c>
      <c r="OM303" s="25">
        <f t="shared" si="1077"/>
        <v>0</v>
      </c>
      <c r="ON303" s="25">
        <f t="shared" si="1077"/>
        <v>0</v>
      </c>
      <c r="OO303" s="25">
        <f t="shared" si="1077"/>
        <v>0</v>
      </c>
      <c r="OP303" s="25">
        <f t="shared" si="994"/>
        <v>0</v>
      </c>
      <c r="OQ303" s="25">
        <f t="shared" si="995"/>
        <v>0</v>
      </c>
      <c r="OR303" s="25">
        <f t="shared" si="1078"/>
        <v>0</v>
      </c>
      <c r="OS303" s="30">
        <v>536217.23</v>
      </c>
      <c r="OT303" s="30">
        <v>2371272.31</v>
      </c>
    </row>
    <row r="304" spans="1:410" ht="33" customHeight="1" x14ac:dyDescent="0.25">
      <c r="A304" s="18"/>
      <c r="B304" s="18" t="s">
        <v>1071</v>
      </c>
      <c r="C304" s="18">
        <v>1110.44</v>
      </c>
      <c r="D304" s="16" t="e">
        <f>_xlfn.IFNA(INDEX(#REF!,MATCH(E304,#REF!,0)),0)</f>
        <v>#REF!</v>
      </c>
      <c r="E304" s="18" t="s">
        <v>1121</v>
      </c>
      <c r="F304" s="16" t="s">
        <v>765</v>
      </c>
      <c r="G304" s="16" t="s">
        <v>766</v>
      </c>
      <c r="H304" s="16" t="s">
        <v>767</v>
      </c>
      <c r="I304" s="16" t="s">
        <v>768</v>
      </c>
      <c r="J304" s="16" t="s">
        <v>769</v>
      </c>
      <c r="K304" s="16" t="s">
        <v>770</v>
      </c>
      <c r="L304" s="16" t="s">
        <v>771</v>
      </c>
      <c r="M304" s="18">
        <v>1.64</v>
      </c>
      <c r="N304" s="18">
        <v>1.94</v>
      </c>
      <c r="O304" s="18">
        <v>2.04</v>
      </c>
      <c r="P304" s="18">
        <v>2.34</v>
      </c>
      <c r="Q304" s="18">
        <v>0.1</v>
      </c>
      <c r="R304" s="18">
        <v>1.8399999999999999</v>
      </c>
      <c r="S304" s="18">
        <v>2.14</v>
      </c>
      <c r="T304" s="18">
        <v>0.2</v>
      </c>
      <c r="U304" s="18">
        <v>0</v>
      </c>
      <c r="V304" s="18">
        <v>0</v>
      </c>
      <c r="W304" s="18">
        <v>0</v>
      </c>
      <c r="X304" s="18">
        <v>1.64</v>
      </c>
      <c r="Y304" s="18">
        <v>1.9</v>
      </c>
      <c r="Z304" s="20">
        <f t="shared" si="996"/>
        <v>1.6</v>
      </c>
      <c r="AA304" s="18">
        <v>0.22</v>
      </c>
      <c r="AB304" s="18">
        <v>0</v>
      </c>
      <c r="AC304" s="18">
        <v>0</v>
      </c>
      <c r="AD304" s="18">
        <v>0</v>
      </c>
      <c r="AE304" s="18">
        <v>0</v>
      </c>
      <c r="AF304" s="18">
        <v>0</v>
      </c>
      <c r="AG304" s="18">
        <v>1.2</v>
      </c>
      <c r="AH304" s="18">
        <v>1.5</v>
      </c>
      <c r="AI304" s="20">
        <f t="shared" si="997"/>
        <v>1.75</v>
      </c>
      <c r="AJ304" s="18">
        <v>0</v>
      </c>
      <c r="AK304" s="18">
        <v>0</v>
      </c>
      <c r="AL304" s="20">
        <f t="shared" si="998"/>
        <v>0</v>
      </c>
      <c r="AM304" s="18">
        <v>1.64</v>
      </c>
      <c r="AN304" s="18">
        <v>1.5</v>
      </c>
      <c r="AO304" s="18">
        <v>0.15</v>
      </c>
      <c r="AP304" s="18">
        <v>0.22</v>
      </c>
      <c r="AQ304" s="18">
        <v>1.64</v>
      </c>
      <c r="AR304" s="18">
        <v>1.72</v>
      </c>
      <c r="AS304" s="18">
        <v>0.12</v>
      </c>
      <c r="AT304" s="18">
        <v>0.11</v>
      </c>
      <c r="AU304" s="18">
        <v>0</v>
      </c>
      <c r="AV304" s="18">
        <v>1</v>
      </c>
      <c r="AW304" s="18">
        <v>0</v>
      </c>
      <c r="AX304" s="18">
        <v>0</v>
      </c>
      <c r="AY304" s="18">
        <v>0</v>
      </c>
      <c r="AZ304" s="18">
        <v>0</v>
      </c>
      <c r="BA304" s="18">
        <v>0</v>
      </c>
      <c r="BB304" s="18">
        <v>0</v>
      </c>
      <c r="BC304" s="18">
        <v>0</v>
      </c>
      <c r="BD304" s="18">
        <v>0</v>
      </c>
      <c r="BE304" s="18">
        <v>2</v>
      </c>
      <c r="BF304" s="18">
        <v>0</v>
      </c>
      <c r="BG304" s="18">
        <v>0</v>
      </c>
      <c r="BH304" s="18">
        <v>0</v>
      </c>
      <c r="BI304" s="18">
        <v>0</v>
      </c>
      <c r="BJ304" s="18">
        <v>0</v>
      </c>
      <c r="BK304" s="18">
        <v>0</v>
      </c>
      <c r="BL304" s="18">
        <v>0</v>
      </c>
      <c r="BM304" s="18">
        <v>0</v>
      </c>
      <c r="BN304" s="18">
        <v>0</v>
      </c>
      <c r="BO304" s="18">
        <v>0</v>
      </c>
      <c r="BP304" s="18">
        <v>0</v>
      </c>
      <c r="BQ304" s="18">
        <v>0</v>
      </c>
      <c r="BR304" s="18">
        <v>0</v>
      </c>
      <c r="BS304" s="18">
        <v>0</v>
      </c>
      <c r="BT304" s="18">
        <v>0</v>
      </c>
      <c r="BU304" s="18">
        <v>0</v>
      </c>
      <c r="BV304" s="18">
        <v>0</v>
      </c>
      <c r="BW304" s="18">
        <v>0</v>
      </c>
      <c r="BX304" s="18">
        <v>0</v>
      </c>
      <c r="BY304" s="18">
        <v>0</v>
      </c>
      <c r="BZ304" s="18">
        <v>0</v>
      </c>
      <c r="CA304" s="16" t="e">
        <f>_xlfn.IFNA(IF(RIGHT(D304,2)="=G",0,INDEX(#REF!,MATCH(E304,#REF!,0))),0)</f>
        <v>#REF!</v>
      </c>
      <c r="CB304" s="16" t="s">
        <v>776</v>
      </c>
      <c r="CC304" s="18">
        <v>0</v>
      </c>
      <c r="CD304" s="18">
        <v>0</v>
      </c>
      <c r="CE304" s="18">
        <v>1.4</v>
      </c>
      <c r="CF304" s="18">
        <v>0.85</v>
      </c>
      <c r="CG304" s="18">
        <v>0.12</v>
      </c>
      <c r="CH304" s="18">
        <v>2</v>
      </c>
      <c r="CI304" s="16" t="s">
        <v>98</v>
      </c>
      <c r="CJ304" s="18">
        <v>0</v>
      </c>
      <c r="CK304" s="20">
        <f t="shared" si="864"/>
        <v>1.33</v>
      </c>
      <c r="CL304" s="20">
        <f t="shared" si="999"/>
        <v>1.33</v>
      </c>
      <c r="CM304" s="18">
        <v>23.79</v>
      </c>
      <c r="CN304" s="18">
        <v>37.36</v>
      </c>
      <c r="CO304" s="18">
        <v>36.521000000000001</v>
      </c>
      <c r="CP304" s="22">
        <f t="shared" si="865"/>
        <v>36.520000000000003</v>
      </c>
      <c r="CQ304" s="22">
        <f t="shared" si="866"/>
        <v>35.19</v>
      </c>
      <c r="CR304" s="22">
        <f t="shared" si="1000"/>
        <v>1.33</v>
      </c>
      <c r="CS304" s="22">
        <f t="shared" si="867"/>
        <v>35.29</v>
      </c>
      <c r="CT304" s="22">
        <f t="shared" si="868"/>
        <v>35.49</v>
      </c>
      <c r="CU304" s="18">
        <v>35.49</v>
      </c>
      <c r="CV304" s="22">
        <f t="shared" si="1001"/>
        <v>1.6</v>
      </c>
      <c r="CW304" s="22">
        <f t="shared" si="869"/>
        <v>0</v>
      </c>
      <c r="CX304" s="22">
        <f t="shared" si="870"/>
        <v>0</v>
      </c>
      <c r="CY304" s="22">
        <f t="shared" si="871"/>
        <v>37.090000000000003</v>
      </c>
      <c r="CZ304" s="22">
        <f t="shared" si="872"/>
        <v>37.24</v>
      </c>
      <c r="DA304" s="18">
        <v>37.36</v>
      </c>
      <c r="DB304" s="20">
        <f t="shared" si="1002"/>
        <v>2.17</v>
      </c>
      <c r="DC304" s="20">
        <f t="shared" si="1003"/>
        <v>0.84</v>
      </c>
      <c r="DD304" s="20">
        <f t="shared" si="1004"/>
        <v>1.33</v>
      </c>
      <c r="DE304" s="20">
        <f t="shared" si="873"/>
        <v>0.1</v>
      </c>
      <c r="DF304" s="20">
        <f t="shared" si="874"/>
        <v>0.2</v>
      </c>
      <c r="DG304" s="20">
        <f t="shared" si="875"/>
        <v>1.03</v>
      </c>
      <c r="DH304" s="20">
        <f t="shared" si="876"/>
        <v>0</v>
      </c>
      <c r="DI304" s="20">
        <f t="shared" si="877"/>
        <v>0</v>
      </c>
      <c r="DJ304" s="20">
        <f t="shared" si="878"/>
        <v>0</v>
      </c>
      <c r="DK304" s="20">
        <f t="shared" si="1005"/>
        <v>1.33</v>
      </c>
      <c r="DL304" s="20">
        <f t="shared" si="1006"/>
        <v>0</v>
      </c>
      <c r="DM304" s="20">
        <f t="shared" si="1007"/>
        <v>0</v>
      </c>
      <c r="DN304" s="20">
        <f t="shared" si="1008"/>
        <v>0</v>
      </c>
      <c r="DO304" s="18">
        <v>2.54</v>
      </c>
      <c r="DP304" s="18">
        <v>0</v>
      </c>
      <c r="DQ304" s="18">
        <v>1</v>
      </c>
      <c r="DR304" s="18">
        <v>1</v>
      </c>
      <c r="DS304" s="25">
        <f t="shared" si="1009"/>
        <v>2.54</v>
      </c>
      <c r="DT304" s="25">
        <f t="shared" si="1010"/>
        <v>0</v>
      </c>
      <c r="DU304" s="25">
        <f t="shared" si="1011"/>
        <v>3.38</v>
      </c>
      <c r="DV304" s="25">
        <f t="shared" si="1012"/>
        <v>0</v>
      </c>
      <c r="DW304" s="25">
        <f t="shared" si="1013"/>
        <v>3.38</v>
      </c>
      <c r="DX304" s="25">
        <f t="shared" si="1014"/>
        <v>6.9</v>
      </c>
      <c r="DY304" s="25">
        <f t="shared" si="1015"/>
        <v>0</v>
      </c>
      <c r="DZ304" s="25">
        <f t="shared" si="1016"/>
        <v>6.9</v>
      </c>
      <c r="EA304" s="25">
        <f t="shared" si="1017"/>
        <v>4.54</v>
      </c>
      <c r="EB304" s="25">
        <f t="shared" si="1018"/>
        <v>0</v>
      </c>
      <c r="EC304" s="25">
        <f t="shared" si="1019"/>
        <v>4.54</v>
      </c>
      <c r="ED304" s="25">
        <f t="shared" si="1020"/>
        <v>2.36</v>
      </c>
      <c r="EE304" s="25">
        <f t="shared" si="1020"/>
        <v>0</v>
      </c>
      <c r="EF304" s="25">
        <f t="shared" si="1021"/>
        <v>2.36</v>
      </c>
      <c r="EG304" s="25">
        <f t="shared" si="1022"/>
        <v>4.54</v>
      </c>
      <c r="EH304" s="25">
        <f t="shared" si="1022"/>
        <v>0</v>
      </c>
      <c r="EI304" s="25">
        <f t="shared" si="1023"/>
        <v>4.54</v>
      </c>
      <c r="EJ304" s="18">
        <v>1110.44</v>
      </c>
      <c r="EK304" s="18">
        <v>1071.74</v>
      </c>
      <c r="EL304" s="18" t="s">
        <v>1121</v>
      </c>
      <c r="EM304" s="18" t="s">
        <v>1122</v>
      </c>
      <c r="EN304" s="16" t="s">
        <v>774</v>
      </c>
      <c r="EO304" s="16" t="s">
        <v>132</v>
      </c>
      <c r="EP304" s="16" t="e">
        <f>IF(OR(EN304="Cống tròn",EN304="Cống hộp",EN304="Ống nhựa"),INDEX(#REF!,MATCH(E304,#REF!,0)),IF(OR(EN304="Rãnh xây",EN304="Rãnh bê tông"),INDEX(#REF!,MATCH(E304,#REF!,0)),0))</f>
        <v>#REF!</v>
      </c>
      <c r="EQ304" s="18">
        <v>37.500000000000043</v>
      </c>
      <c r="ER304" s="18">
        <v>1</v>
      </c>
      <c r="ES304" s="25">
        <f t="shared" si="1024"/>
        <v>37</v>
      </c>
      <c r="ET304" s="1" t="e">
        <f>_xlfn.IFNA(IF(EN304="Cống tròn",INDEX(#REF!,MATCH(E304,#REF!,0)),IF(EN304="Cống hộp",INDEX(#REF!,MATCH(E304,#REF!,0)),EU304&amp;" ,"&amp;EV304)),0)</f>
        <v>#REF!</v>
      </c>
      <c r="EU304" s="16" t="s">
        <v>769</v>
      </c>
      <c r="EV304" s="16" t="s">
        <v>775</v>
      </c>
      <c r="EW304" s="16" t="e">
        <f>_xlfn.IFNA(INDEX(#REF!,MATCH(E304,#REF!,0)),0)</f>
        <v>#REF!</v>
      </c>
      <c r="EX304" s="16"/>
      <c r="EY304" s="18">
        <v>0</v>
      </c>
      <c r="EZ304" s="18">
        <v>0</v>
      </c>
      <c r="FA304" s="18">
        <v>0</v>
      </c>
      <c r="FB304" s="18">
        <v>0</v>
      </c>
      <c r="FC304" s="18">
        <v>0</v>
      </c>
      <c r="FD304" s="25">
        <f t="shared" si="879"/>
        <v>0</v>
      </c>
      <c r="FE304" s="25">
        <f t="shared" si="1025"/>
        <v>0</v>
      </c>
      <c r="FF304" s="18">
        <v>0.1</v>
      </c>
      <c r="FG304" s="18">
        <v>2</v>
      </c>
      <c r="FH304" s="18">
        <v>1</v>
      </c>
      <c r="FI304" s="25">
        <f t="shared" si="1026"/>
        <v>1.2</v>
      </c>
      <c r="FJ304" s="18">
        <v>0</v>
      </c>
      <c r="FK304" s="18">
        <v>0</v>
      </c>
      <c r="FL304" s="18">
        <v>0.2</v>
      </c>
      <c r="FM304" s="18">
        <v>1.4</v>
      </c>
      <c r="FN304" s="18">
        <v>0</v>
      </c>
      <c r="FO304" s="25">
        <f t="shared" si="1027"/>
        <v>1.4</v>
      </c>
      <c r="FP304" s="18">
        <v>1.4999999999999999E-2</v>
      </c>
      <c r="FQ304" s="18">
        <v>1</v>
      </c>
      <c r="FR304" s="25">
        <f t="shared" si="880"/>
        <v>36</v>
      </c>
      <c r="FS304" s="25">
        <f t="shared" si="881"/>
        <v>0.52500000000000002</v>
      </c>
      <c r="FT304" s="25">
        <f t="shared" si="882"/>
        <v>36.524999999999999</v>
      </c>
      <c r="FU304" s="25">
        <f t="shared" si="883"/>
        <v>-0.97500000000004405</v>
      </c>
      <c r="FV304" s="25" t="str">
        <f t="shared" si="1028"/>
        <v>Thêm 01</v>
      </c>
      <c r="FW304" s="25">
        <f t="shared" si="1029"/>
        <v>0.04</v>
      </c>
      <c r="FX304" s="16"/>
      <c r="FY304" s="16"/>
      <c r="FZ304" s="16"/>
      <c r="GA304" s="16"/>
      <c r="GB304" s="19">
        <v>0</v>
      </c>
      <c r="GC304" s="19">
        <v>0</v>
      </c>
      <c r="GD304" s="19">
        <v>0</v>
      </c>
      <c r="GE304" s="19">
        <v>0</v>
      </c>
      <c r="GF304" s="19">
        <v>0</v>
      </c>
      <c r="GG304" s="19">
        <v>0</v>
      </c>
      <c r="GH304" s="19">
        <v>0</v>
      </c>
      <c r="GI304" s="19">
        <v>0</v>
      </c>
      <c r="GJ304" s="19">
        <v>0</v>
      </c>
      <c r="GK304" s="19">
        <v>0</v>
      </c>
      <c r="GL304" s="25">
        <f t="shared" si="884"/>
        <v>0</v>
      </c>
      <c r="GM304" s="25">
        <f t="shared" si="1030"/>
        <v>0</v>
      </c>
      <c r="GN304" s="19">
        <v>0</v>
      </c>
      <c r="GO304" s="19">
        <v>0</v>
      </c>
      <c r="GP304" s="19">
        <v>0</v>
      </c>
      <c r="GQ304" s="19">
        <v>0</v>
      </c>
      <c r="GR304" s="1" t="e">
        <f>_xlfn.IFNA(INDEX(#REF!,MATCH(E304,#REF!,0)),0)</f>
        <v>#REF!</v>
      </c>
      <c r="GS304" s="16"/>
      <c r="GT304" s="18">
        <v>0</v>
      </c>
      <c r="GU304" s="18">
        <v>0</v>
      </c>
      <c r="GV304" s="18">
        <v>0</v>
      </c>
      <c r="GW304" s="18">
        <v>0</v>
      </c>
      <c r="GX304" s="25">
        <f t="shared" si="885"/>
        <v>0</v>
      </c>
      <c r="GY304" s="25">
        <f t="shared" si="886"/>
        <v>0</v>
      </c>
      <c r="GZ304" s="25">
        <f t="shared" si="1031"/>
        <v>0</v>
      </c>
      <c r="HA304" s="1" t="e" cm="1">
        <f t="array" ref="HA304">INDEX(#REF!,MATCH(EJ304&amp;EK304&amp;HD304&amp;HE304&amp;HF304,#REF!&amp;#REF!&amp;#REF!&amp;#REF!&amp;#REF!,0))</f>
        <v>#REF!</v>
      </c>
      <c r="HB304" s="16"/>
      <c r="HC304" s="25">
        <f t="shared" si="1032"/>
        <v>0</v>
      </c>
      <c r="HD304" s="18">
        <v>0</v>
      </c>
      <c r="HE304" s="18">
        <v>0</v>
      </c>
      <c r="HF304" s="18">
        <v>0</v>
      </c>
      <c r="HG304" s="1" t="e" cm="1">
        <f t="array" ref="HG304">INDEX(#REF!,MATCH(EJ304&amp;EK304&amp;HJ304&amp;HK304&amp;HL304,#REF!&amp;#REF!&amp;#REF!&amp;#REF!&amp;#REF!,0))</f>
        <v>#REF!</v>
      </c>
      <c r="HH304" s="16"/>
      <c r="HI304" s="25">
        <f t="shared" si="1033"/>
        <v>0</v>
      </c>
      <c r="HJ304" s="25">
        <f t="shared" si="1034"/>
        <v>0</v>
      </c>
      <c r="HK304" s="19">
        <v>0</v>
      </c>
      <c r="HL304" s="19">
        <v>0</v>
      </c>
      <c r="HM304" s="18">
        <v>0.01</v>
      </c>
      <c r="HN304" s="18">
        <v>1</v>
      </c>
      <c r="HO304" s="25">
        <f t="shared" si="1035"/>
        <v>0</v>
      </c>
      <c r="HP304" s="25">
        <f t="shared" si="1036"/>
        <v>0</v>
      </c>
      <c r="HQ304" s="25">
        <f t="shared" si="1037"/>
        <v>0</v>
      </c>
      <c r="HR304" s="25">
        <f t="shared" si="1038"/>
        <v>0</v>
      </c>
      <c r="HS304" s="25">
        <f t="shared" si="1039"/>
        <v>0</v>
      </c>
      <c r="HT304" s="19">
        <v>0</v>
      </c>
      <c r="HU304" s="19">
        <v>0</v>
      </c>
      <c r="HV304" s="19">
        <v>0</v>
      </c>
      <c r="HW304" s="25">
        <f t="shared" si="1040"/>
        <v>0</v>
      </c>
      <c r="HX304" s="19">
        <v>0</v>
      </c>
      <c r="HY304" s="19">
        <v>0</v>
      </c>
      <c r="HZ304" s="18">
        <v>36.520000000000003</v>
      </c>
      <c r="IA304" s="20">
        <f>ROUND(IF(EN304="Cống tròn",IF(EN304="Cống tròn",IF(EU304="Không có móng",IQ304-FF304,IF(EU304="Đế",IP304-FN304,IF(OR(EU304="Móng bê tông",EU304="Móng bê tông kết hợp đế"),II304-FJ304,0))),0),IF(EN304="Cống hộp",IF(AND(EN304="Cống hộp",EU304="Không có móng"),IQ304-GF304,IF(AND(EN304="Cống hộp",EU304="Móng bê tông"),IJ304-GB304,0)),IF(OR(EN304="Rãnh xây",EN304="Rãnh bê tông"),IF(OR(EN304="Rãnh xây",EN304="Rãnh bê tông"),IK304-GB304,0),IF(EN304="Ống nhựa",IF(AND(EN304="Ống nhựa",EU304="Không đắp cát"),IQ304-HT304,IF(AND(EN304="Ống nhựa",EU304="Đắp cát"),IH304-HX304,0)),IF(EN304="Rãnh thang",IF(EN304="Rãnh thang",IF(EU304="Móng bê tông",#REF!-#REF!,IQ304),0),0))))),2)</f>
        <v>35.49</v>
      </c>
      <c r="IB304" s="20">
        <f t="shared" si="1041"/>
        <v>1.0300000000000011</v>
      </c>
      <c r="IC304" s="20">
        <f t="shared" si="887"/>
        <v>35.489999999999995</v>
      </c>
      <c r="ID304" s="20">
        <f t="shared" si="888"/>
        <v>0</v>
      </c>
      <c r="IE304" s="20">
        <f t="shared" si="889"/>
        <v>0</v>
      </c>
      <c r="IF304" s="20">
        <f t="shared" si="890"/>
        <v>0</v>
      </c>
      <c r="IG304" s="20">
        <f>IF(EN304="Rãnh thang",IF(AND(EN304="Rãnh thang",EU304="Móng bê tông"),IQ304-#REF!,0),IF(EN304="Ống nhựa",IF(AND(EN304="Ống nhựa",EU304="Đắp cát"),IQ304-HT304,0),IF(EN304="Cống tròn",IF(EN304="Cống tròn",IF(OR(EU304="Móng bê tông",EU304="Móng bê tông kết hợp đế"),IM304-FL304,0),0),IF(EN304="Cống hộp",IF(AND(EN304="Cống hộp",EU304="Móng bê tông"),IN304-GD304,0),IF(OR(EN304="Rãnh xây",EN304="Rãnh bê tông"),IF(AND(EN304="Rãnh xây",EU304="Móng bê tông"),IO304-GD304,IF(AND(EN304="Rãnh bê tông",EU304="Móng bê tông"),IO304-GD304,0)),0)))))</f>
        <v>35.489999999999995</v>
      </c>
      <c r="IH304" s="20">
        <f t="shared" si="891"/>
        <v>0</v>
      </c>
      <c r="II304" s="20">
        <f t="shared" si="892"/>
        <v>35.489999999999995</v>
      </c>
      <c r="IJ304" s="20">
        <f t="shared" si="893"/>
        <v>0</v>
      </c>
      <c r="IK304" s="20">
        <f t="shared" si="894"/>
        <v>0</v>
      </c>
      <c r="IL304" s="20">
        <f t="shared" si="895"/>
        <v>35.69</v>
      </c>
      <c r="IM304" s="20">
        <f t="shared" si="896"/>
        <v>35.69</v>
      </c>
      <c r="IN304" s="20">
        <f t="shared" si="897"/>
        <v>0</v>
      </c>
      <c r="IO304" s="20">
        <f t="shared" si="898"/>
        <v>0</v>
      </c>
      <c r="IP304" s="20">
        <f t="shared" si="899"/>
        <v>0</v>
      </c>
      <c r="IQ304" s="18">
        <v>35.79</v>
      </c>
      <c r="IR304" s="25">
        <f t="shared" si="1042"/>
        <v>0</v>
      </c>
      <c r="IS304" s="25">
        <f t="shared" si="900"/>
        <v>0</v>
      </c>
      <c r="IT304" s="25">
        <f t="shared" si="901"/>
        <v>0</v>
      </c>
      <c r="IU304" s="25">
        <f>ROUND(IF(EN304="Cống tròn",IF(EN304="Cống tròn",IV304+FF304,0),IF(EN304="Cống hộp",IF(EN304="Cống hộp",IV304+GP304,0),IF(OR(EN304="Rãnh xây",EN304="Rãnh bê tông"),IF(OR(EN304="Rãnh xây",EN304="Rãnh bê tông"),IV304+GP304,0),IF(EN304="ống nhựa",IF(EN304="Ống nhựa",IV304+HT304,0),IF(EN304="Rãnh thang",IF(EN304="Rãnh thang",IQ304+#REF!,0),0))))),2)</f>
        <v>36.85</v>
      </c>
      <c r="IV304" s="18">
        <v>36.75</v>
      </c>
      <c r="IW304" s="25">
        <f t="shared" si="902"/>
        <v>36.85</v>
      </c>
      <c r="IX304" s="25">
        <f t="shared" si="903"/>
        <v>0</v>
      </c>
      <c r="IY304" s="25">
        <f t="shared" si="904"/>
        <v>0</v>
      </c>
      <c r="IZ304" s="25">
        <f t="shared" si="905"/>
        <v>0</v>
      </c>
      <c r="JA304" s="25">
        <f t="shared" si="906"/>
        <v>0</v>
      </c>
      <c r="JB304" s="18">
        <v>36.479999999999997</v>
      </c>
      <c r="JC304" s="20">
        <f>ROUND(IF(EN304="Cống tròn",IF(EN304="Cống tròn",IF(EU304="Không có móng",JS304-FF304,IF(EU304="Đế",JR304-FN304,IF(OR(EU304="Móng bê tông",EU304="Móng bê tông kết hợp đế"),JK304-FJ304,0))),0),IF(EN304="Cống hộp",IF(AND(EN304="Cống hộp",EU304="Không có móng"),JS304-GF304,IF(AND(EN304="Cống hộp",EU304="Móng bê tông"),JL304-GB304,0)),IF(OR(EN304="Rãnh xây",EN304="Rãnh bê tông"),IF(OR(EN304="Rãnh xây",EN304="Rãnh bê tông"),JM304-GB304,0),IF(EN304="Ống nhựa",IF(AND(EN304="Ống nhựa",EU304="Không đắp cát"),JS304-HT304,IF(AND(EN304="Ống nhựa",EU304="Đắp cát"),JJ304-HX304,0)),IF(EN304="Rãnh thang",IF(EN304="Rãnh thang",IF(EU304="Móng bê tông",#REF!-#REF!,JS304),0),0))))),2)</f>
        <v>35.450000000000003</v>
      </c>
      <c r="JD304" s="20">
        <f t="shared" si="1043"/>
        <v>1.029999999999994</v>
      </c>
      <c r="JE304" s="20">
        <f t="shared" si="907"/>
        <v>35.449999999999996</v>
      </c>
      <c r="JF304" s="20">
        <f t="shared" si="908"/>
        <v>0</v>
      </c>
      <c r="JG304" s="20">
        <f t="shared" si="909"/>
        <v>0</v>
      </c>
      <c r="JH304" s="20">
        <f t="shared" si="910"/>
        <v>0</v>
      </c>
      <c r="JI304" s="20">
        <f>IF(EN304="Rãnh thang",IF(AND(EN304="Rãnh thang",EU304="Móng bê tông"),JS304-#REF!,0),IF(EN304="Ống nhựa",IF(AND(EN304="Ống nhựa",EU304="Đắp cát"),JS304-HT304,0),IF(EN304="Cống tròn",IF(EN304="Cống tròn",IF(OR(EU304="Móng bê tông",EU304="Móng bê tông kết hợp đế"),JO304-FL304,0),0),IF(EN304="Cống hộp",IF(AND(EN304="Cống hộp",EU304="Móng bê tông"),JP304-GD304,0),IF(OR(EN304="Rãnh xây",EN304="Rãnh bê tông"),IF(AND(EN304="Rãnh xây",EU304="Móng bê tông"),JQ304-GD304,IF(AND(EN304="Rãnh bê tông",EU304="Móng bê tông"),JQ304-GD304,0)),0)))))</f>
        <v>35.449999999999996</v>
      </c>
      <c r="JJ304" s="20">
        <f t="shared" si="911"/>
        <v>0</v>
      </c>
      <c r="JK304" s="20">
        <f t="shared" si="912"/>
        <v>35.449999999999996</v>
      </c>
      <c r="JL304" s="20">
        <f t="shared" si="913"/>
        <v>0</v>
      </c>
      <c r="JM304" s="20">
        <f t="shared" si="914"/>
        <v>0</v>
      </c>
      <c r="JN304" s="20">
        <f t="shared" si="915"/>
        <v>35.65</v>
      </c>
      <c r="JO304" s="20">
        <f t="shared" si="916"/>
        <v>35.65</v>
      </c>
      <c r="JP304" s="20">
        <f t="shared" si="917"/>
        <v>0</v>
      </c>
      <c r="JQ304" s="20">
        <f t="shared" si="918"/>
        <v>0</v>
      </c>
      <c r="JR304" s="20">
        <f t="shared" si="919"/>
        <v>0</v>
      </c>
      <c r="JS304" s="26">
        <v>35.75</v>
      </c>
      <c r="JT304" s="25">
        <f t="shared" si="1044"/>
        <v>0</v>
      </c>
      <c r="JU304" s="25">
        <f t="shared" si="920"/>
        <v>0</v>
      </c>
      <c r="JV304" s="25">
        <f t="shared" si="921"/>
        <v>0</v>
      </c>
      <c r="JW304" s="25">
        <f>ROUND(IF(EN304="Cống tròn",IF(EN304="Cống tròn",JX304+FF304,0),IF(EN304="Cống hộp",IF(EN304="Cống hộp",JX304+GP304,0),IF(OR(EN304="Rãnh xây",EN304="Rãnh bê tông"),IF(OR(EN304="Rãnh xây",EN304="Rãnh bê tông"),JX304+GP304,0),IF(EN304="ống nhựa",IF(EN304="Ống nhựa",JX304+HT304,0),IF(EN304="Rãnh thang",IF(EN304="Rãnh thang",JS304+#REF!,0),0))))),2)</f>
        <v>36.85</v>
      </c>
      <c r="JX304" s="27">
        <v>36.75</v>
      </c>
      <c r="JY304" s="25">
        <f t="shared" si="922"/>
        <v>36.85</v>
      </c>
      <c r="JZ304" s="25">
        <f t="shared" si="923"/>
        <v>0</v>
      </c>
      <c r="KA304" s="25">
        <f t="shared" si="924"/>
        <v>0</v>
      </c>
      <c r="KB304" s="25">
        <f t="shared" si="925"/>
        <v>0</v>
      </c>
      <c r="KC304" s="25">
        <f t="shared" si="926"/>
        <v>0</v>
      </c>
      <c r="KD304" s="28" t="s">
        <v>98</v>
      </c>
      <c r="KE304" s="27">
        <v>0</v>
      </c>
      <c r="KF304" s="25">
        <f t="shared" si="927"/>
        <v>1.0300000000000011</v>
      </c>
      <c r="KG304" s="25">
        <f t="shared" si="1045"/>
        <v>1.0300000000000011</v>
      </c>
      <c r="KH304" s="27">
        <v>0</v>
      </c>
      <c r="KI304" s="25">
        <f t="shared" si="928"/>
        <v>1.029999999999994</v>
      </c>
      <c r="KJ304" s="25">
        <f t="shared" si="1046"/>
        <v>1.029999999999994</v>
      </c>
      <c r="KK304" s="25">
        <f t="shared" si="929"/>
        <v>0</v>
      </c>
      <c r="KL304" s="25">
        <f t="shared" si="930"/>
        <v>0</v>
      </c>
      <c r="KM304" s="25">
        <f t="shared" si="1047"/>
        <v>0</v>
      </c>
      <c r="KN304" s="25">
        <f t="shared" si="931"/>
        <v>0</v>
      </c>
      <c r="KO304" s="25">
        <f t="shared" si="932"/>
        <v>0</v>
      </c>
      <c r="KP304" s="25">
        <f t="shared" si="1048"/>
        <v>0</v>
      </c>
      <c r="KQ304" s="25">
        <f t="shared" si="933"/>
        <v>0.2</v>
      </c>
      <c r="KR304" s="25">
        <f t="shared" si="934"/>
        <v>0.2</v>
      </c>
      <c r="KS304" s="25">
        <f t="shared" si="1049"/>
        <v>0.2</v>
      </c>
      <c r="KT304" s="25">
        <f t="shared" si="935"/>
        <v>0</v>
      </c>
      <c r="KU304" s="25">
        <f t="shared" si="936"/>
        <v>0</v>
      </c>
      <c r="KV304" s="25">
        <f t="shared" si="1050"/>
        <v>0</v>
      </c>
      <c r="KW304" s="25">
        <f t="shared" si="863"/>
        <v>0</v>
      </c>
      <c r="KX304" s="25">
        <f t="shared" si="937"/>
        <v>0</v>
      </c>
      <c r="KY304" s="25">
        <f t="shared" si="1051"/>
        <v>0</v>
      </c>
      <c r="KZ304" s="25">
        <f t="shared" si="938"/>
        <v>0</v>
      </c>
      <c r="LA304" s="25">
        <f t="shared" si="939"/>
        <v>0</v>
      </c>
      <c r="LB304" s="25">
        <f t="shared" si="1052"/>
        <v>0</v>
      </c>
      <c r="LC304" s="25">
        <f t="shared" si="940"/>
        <v>0.83000000000000118</v>
      </c>
      <c r="LD304" s="25">
        <f t="shared" si="941"/>
        <v>0.82999999999999408</v>
      </c>
      <c r="LE304" s="25">
        <f t="shared" si="1053"/>
        <v>0.82999999999999763</v>
      </c>
      <c r="LF304" s="25">
        <f t="shared" si="942"/>
        <v>0</v>
      </c>
      <c r="LG304" s="25">
        <f t="shared" si="943"/>
        <v>0</v>
      </c>
      <c r="LH304" s="25">
        <f t="shared" si="1054"/>
        <v>0</v>
      </c>
      <c r="LI304" s="25">
        <f t="shared" si="944"/>
        <v>0</v>
      </c>
      <c r="LJ304" s="25">
        <f t="shared" si="945"/>
        <v>0</v>
      </c>
      <c r="LK304" s="25">
        <f t="shared" si="1055"/>
        <v>0</v>
      </c>
      <c r="LL304" s="25">
        <f t="shared" si="946"/>
        <v>0</v>
      </c>
      <c r="LM304" s="25">
        <f t="shared" si="947"/>
        <v>0</v>
      </c>
      <c r="LN304" s="25">
        <f t="shared" si="1056"/>
        <v>0</v>
      </c>
      <c r="LO304" s="25">
        <f t="shared" si="948"/>
        <v>0</v>
      </c>
      <c r="LP304" s="25">
        <f t="shared" si="949"/>
        <v>0</v>
      </c>
      <c r="LQ304" s="25">
        <f t="shared" si="1057"/>
        <v>0</v>
      </c>
      <c r="LR304" s="25">
        <f t="shared" si="950"/>
        <v>0</v>
      </c>
      <c r="LS304" s="25">
        <f t="shared" si="951"/>
        <v>0</v>
      </c>
      <c r="LT304" s="25">
        <f t="shared" si="1058"/>
        <v>0</v>
      </c>
      <c r="LU304" s="25">
        <f t="shared" si="952"/>
        <v>0</v>
      </c>
      <c r="LV304" s="25">
        <f t="shared" si="953"/>
        <v>0</v>
      </c>
      <c r="LW304" s="25">
        <f t="shared" si="1059"/>
        <v>0</v>
      </c>
      <c r="LX304" s="25">
        <f t="shared" si="954"/>
        <v>0</v>
      </c>
      <c r="LY304" s="25">
        <f t="shared" si="955"/>
        <v>0</v>
      </c>
      <c r="LZ304" s="25">
        <f t="shared" si="1060"/>
        <v>0</v>
      </c>
      <c r="MA304" s="25">
        <f t="shared" si="956"/>
        <v>0</v>
      </c>
      <c r="MB304" s="25">
        <f t="shared" si="957"/>
        <v>0</v>
      </c>
      <c r="MC304" s="25">
        <f t="shared" si="1061"/>
        <v>0</v>
      </c>
      <c r="MD304" s="25">
        <f t="shared" si="958"/>
        <v>0</v>
      </c>
      <c r="ME304" s="25">
        <f t="shared" si="959"/>
        <v>0</v>
      </c>
      <c r="MF304" s="25">
        <f t="shared" si="1062"/>
        <v>0</v>
      </c>
      <c r="MG304" s="25">
        <f t="shared" si="960"/>
        <v>0</v>
      </c>
      <c r="MH304" s="25">
        <f t="shared" si="961"/>
        <v>0</v>
      </c>
      <c r="MI304" s="25">
        <f t="shared" si="1063"/>
        <v>0</v>
      </c>
      <c r="MJ304" s="25">
        <f t="shared" si="962"/>
        <v>0</v>
      </c>
      <c r="MK304" s="25">
        <f t="shared" si="963"/>
        <v>0</v>
      </c>
      <c r="ML304" s="25">
        <f t="shared" si="1064"/>
        <v>0</v>
      </c>
      <c r="MM304" s="25">
        <f t="shared" si="964"/>
        <v>0</v>
      </c>
      <c r="MN304" s="25">
        <f t="shared" si="965"/>
        <v>0</v>
      </c>
      <c r="MO304" s="25">
        <f t="shared" si="1065"/>
        <v>0</v>
      </c>
      <c r="MP304" s="25">
        <f t="shared" si="966"/>
        <v>0</v>
      </c>
      <c r="MQ304" s="25">
        <f t="shared" si="967"/>
        <v>0</v>
      </c>
      <c r="MR304" s="25">
        <f t="shared" si="1066"/>
        <v>0</v>
      </c>
      <c r="MS304" s="29">
        <v>1.4</v>
      </c>
      <c r="MT304" s="29">
        <v>0</v>
      </c>
      <c r="MU304" s="29">
        <v>1</v>
      </c>
      <c r="MV304" s="29">
        <v>1</v>
      </c>
      <c r="MW304" s="25">
        <f t="shared" si="968"/>
        <v>1.4</v>
      </c>
      <c r="MX304" s="25">
        <f t="shared" si="969"/>
        <v>1.44</v>
      </c>
      <c r="MY304" s="25">
        <f t="shared" si="970"/>
        <v>0</v>
      </c>
      <c r="MZ304" s="25">
        <f t="shared" si="971"/>
        <v>0</v>
      </c>
      <c r="NA304" s="25">
        <f t="shared" si="972"/>
        <v>1.4</v>
      </c>
      <c r="NB304" s="25">
        <f t="shared" si="973"/>
        <v>1.44</v>
      </c>
      <c r="NC304" s="25">
        <f t="shared" si="974"/>
        <v>0</v>
      </c>
      <c r="ND304" s="25">
        <f t="shared" si="975"/>
        <v>0</v>
      </c>
      <c r="NE304" s="25">
        <f t="shared" si="1067"/>
        <v>1.4</v>
      </c>
      <c r="NF304" s="25">
        <f t="shared" si="1067"/>
        <v>1.44</v>
      </c>
      <c r="NG304" s="25">
        <f t="shared" si="1067"/>
        <v>0</v>
      </c>
      <c r="NH304" s="25">
        <f t="shared" si="976"/>
        <v>0</v>
      </c>
      <c r="NI304" s="25">
        <f t="shared" si="977"/>
        <v>54</v>
      </c>
      <c r="NJ304" s="25">
        <f t="shared" si="978"/>
        <v>0</v>
      </c>
      <c r="NK304" s="25">
        <f t="shared" si="979"/>
        <v>54</v>
      </c>
      <c r="NL304" s="25">
        <f t="shared" si="980"/>
        <v>30.78</v>
      </c>
      <c r="NM304" s="25">
        <f t="shared" si="981"/>
        <v>0</v>
      </c>
      <c r="NN304" s="25">
        <f t="shared" si="1068"/>
        <v>30.78</v>
      </c>
      <c r="NO304" s="25">
        <f t="shared" si="982"/>
        <v>0</v>
      </c>
      <c r="NP304" s="25">
        <f t="shared" si="983"/>
        <v>0</v>
      </c>
      <c r="NQ304" s="25">
        <f t="shared" si="1069"/>
        <v>0</v>
      </c>
      <c r="NR304" s="25">
        <f t="shared" si="984"/>
        <v>0</v>
      </c>
      <c r="NS304" s="25">
        <f t="shared" si="985"/>
        <v>0</v>
      </c>
      <c r="NT304" s="25">
        <f t="shared" si="1070"/>
        <v>0</v>
      </c>
      <c r="NU304" s="25">
        <f t="shared" si="986"/>
        <v>0</v>
      </c>
      <c r="NV304" s="25">
        <f t="shared" si="987"/>
        <v>0</v>
      </c>
      <c r="NW304" s="25">
        <f t="shared" si="1071"/>
        <v>0</v>
      </c>
      <c r="NX304" s="25">
        <f t="shared" si="1072"/>
        <v>30.78</v>
      </c>
      <c r="NY304" s="25">
        <f t="shared" si="1072"/>
        <v>0</v>
      </c>
      <c r="NZ304" s="25">
        <f t="shared" si="1073"/>
        <v>30.78</v>
      </c>
      <c r="OA304" s="25">
        <f t="shared" si="1074"/>
        <v>23.22</v>
      </c>
      <c r="OB304" s="25">
        <f t="shared" si="1074"/>
        <v>0</v>
      </c>
      <c r="OC304" s="25">
        <f t="shared" si="1075"/>
        <v>23.22</v>
      </c>
      <c r="OD304" s="25">
        <f t="shared" si="1076"/>
        <v>30.78</v>
      </c>
      <c r="OE304" s="25">
        <f t="shared" si="1076"/>
        <v>0</v>
      </c>
      <c r="OF304" s="25">
        <f t="shared" si="1076"/>
        <v>30.78</v>
      </c>
      <c r="OG304" s="25">
        <f t="shared" si="988"/>
        <v>0</v>
      </c>
      <c r="OH304" s="25">
        <f t="shared" si="989"/>
        <v>0</v>
      </c>
      <c r="OI304" s="25">
        <f t="shared" si="990"/>
        <v>0</v>
      </c>
      <c r="OJ304" s="25">
        <f t="shared" si="991"/>
        <v>0</v>
      </c>
      <c r="OK304" s="25">
        <f t="shared" si="992"/>
        <v>0</v>
      </c>
      <c r="OL304" s="25">
        <f t="shared" si="993"/>
        <v>0</v>
      </c>
      <c r="OM304" s="25">
        <f t="shared" si="1077"/>
        <v>0</v>
      </c>
      <c r="ON304" s="25">
        <f t="shared" si="1077"/>
        <v>0</v>
      </c>
      <c r="OO304" s="25">
        <f t="shared" si="1077"/>
        <v>0</v>
      </c>
      <c r="OP304" s="25">
        <f t="shared" si="994"/>
        <v>0</v>
      </c>
      <c r="OQ304" s="25">
        <f t="shared" si="995"/>
        <v>0</v>
      </c>
      <c r="OR304" s="25">
        <f t="shared" si="1078"/>
        <v>0</v>
      </c>
      <c r="OS304" s="30">
        <v>536217.23</v>
      </c>
      <c r="OT304" s="30">
        <v>2371233.61</v>
      </c>
    </row>
    <row r="305" spans="1:410" ht="33" customHeight="1" x14ac:dyDescent="0.25">
      <c r="A305" s="18"/>
      <c r="B305" s="18" t="s">
        <v>1071</v>
      </c>
      <c r="C305" s="18">
        <v>1071.74</v>
      </c>
      <c r="D305" s="16" t="e">
        <f>_xlfn.IFNA(INDEX(#REF!,MATCH(E305,#REF!,0)),0)</f>
        <v>#REF!</v>
      </c>
      <c r="E305" s="18" t="s">
        <v>1122</v>
      </c>
      <c r="F305" s="16" t="s">
        <v>765</v>
      </c>
      <c r="G305" s="16" t="s">
        <v>766</v>
      </c>
      <c r="H305" s="16" t="s">
        <v>767</v>
      </c>
      <c r="I305" s="16" t="s">
        <v>768</v>
      </c>
      <c r="J305" s="16" t="s">
        <v>769</v>
      </c>
      <c r="K305" s="16" t="s">
        <v>770</v>
      </c>
      <c r="L305" s="16" t="s">
        <v>771</v>
      </c>
      <c r="M305" s="18">
        <v>1.64</v>
      </c>
      <c r="N305" s="18">
        <v>1.94</v>
      </c>
      <c r="O305" s="18">
        <v>2.04</v>
      </c>
      <c r="P305" s="18">
        <v>2.34</v>
      </c>
      <c r="Q305" s="18">
        <v>0.1</v>
      </c>
      <c r="R305" s="18">
        <v>1.8399999999999999</v>
      </c>
      <c r="S305" s="18">
        <v>2.14</v>
      </c>
      <c r="T305" s="18">
        <v>0.2</v>
      </c>
      <c r="U305" s="18">
        <v>0</v>
      </c>
      <c r="V305" s="18">
        <v>0</v>
      </c>
      <c r="W305" s="18">
        <v>0</v>
      </c>
      <c r="X305" s="18">
        <v>1.64</v>
      </c>
      <c r="Y305" s="18">
        <v>1.9</v>
      </c>
      <c r="Z305" s="20">
        <f t="shared" si="996"/>
        <v>1.6</v>
      </c>
      <c r="AA305" s="18">
        <v>0.22</v>
      </c>
      <c r="AB305" s="18">
        <v>0</v>
      </c>
      <c r="AC305" s="18">
        <v>0</v>
      </c>
      <c r="AD305" s="18">
        <v>0</v>
      </c>
      <c r="AE305" s="18">
        <v>0</v>
      </c>
      <c r="AF305" s="18">
        <v>0</v>
      </c>
      <c r="AG305" s="18">
        <v>1.2</v>
      </c>
      <c r="AH305" s="18">
        <v>1.5</v>
      </c>
      <c r="AI305" s="20">
        <f t="shared" si="997"/>
        <v>1.75</v>
      </c>
      <c r="AJ305" s="18">
        <v>0</v>
      </c>
      <c r="AK305" s="18">
        <v>0</v>
      </c>
      <c r="AL305" s="20">
        <f t="shared" si="998"/>
        <v>0</v>
      </c>
      <c r="AM305" s="18">
        <v>1.64</v>
      </c>
      <c r="AN305" s="18">
        <v>1.5</v>
      </c>
      <c r="AO305" s="18">
        <v>0.15</v>
      </c>
      <c r="AP305" s="18">
        <v>0.22</v>
      </c>
      <c r="AQ305" s="18">
        <v>1.64</v>
      </c>
      <c r="AR305" s="18">
        <v>1.72</v>
      </c>
      <c r="AS305" s="18">
        <v>0.12</v>
      </c>
      <c r="AT305" s="18">
        <v>0.11</v>
      </c>
      <c r="AU305" s="18">
        <v>0</v>
      </c>
      <c r="AV305" s="18">
        <v>1</v>
      </c>
      <c r="AW305" s="18">
        <v>0</v>
      </c>
      <c r="AX305" s="18">
        <v>0</v>
      </c>
      <c r="AY305" s="18">
        <v>0</v>
      </c>
      <c r="AZ305" s="18">
        <v>0</v>
      </c>
      <c r="BA305" s="18">
        <v>0</v>
      </c>
      <c r="BB305" s="18">
        <v>0</v>
      </c>
      <c r="BC305" s="18">
        <v>0</v>
      </c>
      <c r="BD305" s="18">
        <v>0</v>
      </c>
      <c r="BE305" s="18">
        <v>2</v>
      </c>
      <c r="BF305" s="18">
        <v>0</v>
      </c>
      <c r="BG305" s="18">
        <v>0</v>
      </c>
      <c r="BH305" s="18">
        <v>0</v>
      </c>
      <c r="BI305" s="18">
        <v>0</v>
      </c>
      <c r="BJ305" s="18">
        <v>0</v>
      </c>
      <c r="BK305" s="18">
        <v>0</v>
      </c>
      <c r="BL305" s="18">
        <v>0</v>
      </c>
      <c r="BM305" s="18">
        <v>0</v>
      </c>
      <c r="BN305" s="18">
        <v>0</v>
      </c>
      <c r="BO305" s="18">
        <v>0</v>
      </c>
      <c r="BP305" s="18">
        <v>0</v>
      </c>
      <c r="BQ305" s="18">
        <v>0</v>
      </c>
      <c r="BR305" s="18">
        <v>0</v>
      </c>
      <c r="BS305" s="18">
        <v>0</v>
      </c>
      <c r="BT305" s="18">
        <v>0</v>
      </c>
      <c r="BU305" s="18">
        <v>0</v>
      </c>
      <c r="BV305" s="18">
        <v>0</v>
      </c>
      <c r="BW305" s="18">
        <v>0</v>
      </c>
      <c r="BX305" s="18">
        <v>0</v>
      </c>
      <c r="BY305" s="18">
        <v>0</v>
      </c>
      <c r="BZ305" s="18">
        <v>0</v>
      </c>
      <c r="CA305" s="16" t="e">
        <f>_xlfn.IFNA(IF(RIGHT(D305,2)="=G",0,INDEX(#REF!,MATCH(E305,#REF!,0))),0)</f>
        <v>#REF!</v>
      </c>
      <c r="CB305" s="16" t="s">
        <v>776</v>
      </c>
      <c r="CC305" s="18">
        <v>0</v>
      </c>
      <c r="CD305" s="18">
        <v>0</v>
      </c>
      <c r="CE305" s="18">
        <v>1.4</v>
      </c>
      <c r="CF305" s="18">
        <v>0.85</v>
      </c>
      <c r="CG305" s="18">
        <v>0.12</v>
      </c>
      <c r="CH305" s="18">
        <v>2</v>
      </c>
      <c r="CI305" s="16" t="s">
        <v>98</v>
      </c>
      <c r="CJ305" s="18">
        <v>0</v>
      </c>
      <c r="CK305" s="20">
        <f t="shared" si="864"/>
        <v>1.33</v>
      </c>
      <c r="CL305" s="20">
        <f t="shared" si="999"/>
        <v>1.33</v>
      </c>
      <c r="CM305" s="18">
        <v>33.81</v>
      </c>
      <c r="CN305" s="18">
        <v>37.32</v>
      </c>
      <c r="CO305" s="18">
        <v>36.481000000000002</v>
      </c>
      <c r="CP305" s="22">
        <f t="shared" si="865"/>
        <v>36.479999999999997</v>
      </c>
      <c r="CQ305" s="22">
        <f t="shared" si="866"/>
        <v>35.15</v>
      </c>
      <c r="CR305" s="22">
        <f t="shared" si="1000"/>
        <v>1.33</v>
      </c>
      <c r="CS305" s="22">
        <f t="shared" si="867"/>
        <v>35.25</v>
      </c>
      <c r="CT305" s="22">
        <f t="shared" si="868"/>
        <v>35.450000000000003</v>
      </c>
      <c r="CU305" s="18">
        <v>35.450000000000003</v>
      </c>
      <c r="CV305" s="22">
        <f t="shared" si="1001"/>
        <v>1.6</v>
      </c>
      <c r="CW305" s="22">
        <f t="shared" si="869"/>
        <v>0</v>
      </c>
      <c r="CX305" s="22">
        <f t="shared" si="870"/>
        <v>0</v>
      </c>
      <c r="CY305" s="22">
        <f t="shared" si="871"/>
        <v>37.049999999999997</v>
      </c>
      <c r="CZ305" s="22">
        <f t="shared" si="872"/>
        <v>37.200000000000003</v>
      </c>
      <c r="DA305" s="18">
        <v>37.32</v>
      </c>
      <c r="DB305" s="20">
        <f t="shared" si="1002"/>
        <v>2.17</v>
      </c>
      <c r="DC305" s="20">
        <f t="shared" si="1003"/>
        <v>0.84</v>
      </c>
      <c r="DD305" s="20">
        <f t="shared" si="1004"/>
        <v>1.33</v>
      </c>
      <c r="DE305" s="20">
        <f t="shared" si="873"/>
        <v>0.1</v>
      </c>
      <c r="DF305" s="20">
        <f t="shared" si="874"/>
        <v>0.2</v>
      </c>
      <c r="DG305" s="20">
        <f t="shared" si="875"/>
        <v>1.03</v>
      </c>
      <c r="DH305" s="20">
        <f t="shared" si="876"/>
        <v>0</v>
      </c>
      <c r="DI305" s="20">
        <f t="shared" si="877"/>
        <v>0</v>
      </c>
      <c r="DJ305" s="20">
        <f t="shared" si="878"/>
        <v>0</v>
      </c>
      <c r="DK305" s="20">
        <f t="shared" si="1005"/>
        <v>1.33</v>
      </c>
      <c r="DL305" s="20">
        <f t="shared" si="1006"/>
        <v>0</v>
      </c>
      <c r="DM305" s="20">
        <f t="shared" si="1007"/>
        <v>0</v>
      </c>
      <c r="DN305" s="20">
        <f t="shared" si="1008"/>
        <v>0</v>
      </c>
      <c r="DO305" s="18">
        <v>2.54</v>
      </c>
      <c r="DP305" s="18">
        <v>0</v>
      </c>
      <c r="DQ305" s="18">
        <v>1</v>
      </c>
      <c r="DR305" s="18">
        <v>1</v>
      </c>
      <c r="DS305" s="25">
        <f t="shared" si="1009"/>
        <v>2.54</v>
      </c>
      <c r="DT305" s="25">
        <f t="shared" si="1010"/>
        <v>0</v>
      </c>
      <c r="DU305" s="25">
        <f t="shared" si="1011"/>
        <v>3.38</v>
      </c>
      <c r="DV305" s="25">
        <f t="shared" si="1012"/>
        <v>0</v>
      </c>
      <c r="DW305" s="25">
        <f t="shared" si="1013"/>
        <v>3.38</v>
      </c>
      <c r="DX305" s="25">
        <f t="shared" si="1014"/>
        <v>6.9</v>
      </c>
      <c r="DY305" s="25">
        <f t="shared" si="1015"/>
        <v>0</v>
      </c>
      <c r="DZ305" s="25">
        <f t="shared" si="1016"/>
        <v>6.9</v>
      </c>
      <c r="EA305" s="25">
        <f t="shared" si="1017"/>
        <v>4.54</v>
      </c>
      <c r="EB305" s="25">
        <f t="shared" si="1018"/>
        <v>0</v>
      </c>
      <c r="EC305" s="25">
        <f t="shared" si="1019"/>
        <v>4.54</v>
      </c>
      <c r="ED305" s="25">
        <f t="shared" si="1020"/>
        <v>2.36</v>
      </c>
      <c r="EE305" s="25">
        <f t="shared" si="1020"/>
        <v>0</v>
      </c>
      <c r="EF305" s="25">
        <f t="shared" si="1021"/>
        <v>2.36</v>
      </c>
      <c r="EG305" s="25">
        <f t="shared" si="1022"/>
        <v>4.54</v>
      </c>
      <c r="EH305" s="25">
        <f t="shared" si="1022"/>
        <v>0</v>
      </c>
      <c r="EI305" s="25">
        <f t="shared" si="1023"/>
        <v>4.54</v>
      </c>
      <c r="EJ305" s="18">
        <v>1071.74</v>
      </c>
      <c r="EK305" s="18">
        <v>1033.04</v>
      </c>
      <c r="EL305" s="18" t="s">
        <v>1122</v>
      </c>
      <c r="EM305" s="18" t="s">
        <v>1123</v>
      </c>
      <c r="EN305" s="16" t="s">
        <v>774</v>
      </c>
      <c r="EO305" s="16" t="s">
        <v>132</v>
      </c>
      <c r="EP305" s="16" t="e">
        <f>IF(OR(EN305="Cống tròn",EN305="Cống hộp",EN305="Ống nhựa"),INDEX(#REF!,MATCH(E305,#REF!,0)),IF(OR(EN305="Rãnh xây",EN305="Rãnh bê tông"),INDEX(#REF!,MATCH(E305,#REF!,0)),0))</f>
        <v>#REF!</v>
      </c>
      <c r="EQ305" s="18">
        <v>37.500000000000043</v>
      </c>
      <c r="ER305" s="18">
        <v>1</v>
      </c>
      <c r="ES305" s="25">
        <f t="shared" si="1024"/>
        <v>37</v>
      </c>
      <c r="ET305" s="1" t="e">
        <f>_xlfn.IFNA(IF(EN305="Cống tròn",INDEX(#REF!,MATCH(E305,#REF!,0)),IF(EN305="Cống hộp",INDEX(#REF!,MATCH(E305,#REF!,0)),EU305&amp;" ,"&amp;EV305)),0)</f>
        <v>#REF!</v>
      </c>
      <c r="EU305" s="16" t="s">
        <v>769</v>
      </c>
      <c r="EV305" s="16" t="s">
        <v>775</v>
      </c>
      <c r="EW305" s="16" t="e">
        <f>_xlfn.IFNA(INDEX(#REF!,MATCH(E305,#REF!,0)),0)</f>
        <v>#REF!</v>
      </c>
      <c r="EX305" s="16"/>
      <c r="EY305" s="18">
        <v>0</v>
      </c>
      <c r="EZ305" s="18">
        <v>0</v>
      </c>
      <c r="FA305" s="18">
        <v>0</v>
      </c>
      <c r="FB305" s="18">
        <v>0</v>
      </c>
      <c r="FC305" s="18">
        <v>0</v>
      </c>
      <c r="FD305" s="25">
        <f t="shared" si="879"/>
        <v>0</v>
      </c>
      <c r="FE305" s="25">
        <f t="shared" si="1025"/>
        <v>0</v>
      </c>
      <c r="FF305" s="18">
        <v>0.1</v>
      </c>
      <c r="FG305" s="18">
        <v>2</v>
      </c>
      <c r="FH305" s="18">
        <v>1</v>
      </c>
      <c r="FI305" s="25">
        <f t="shared" si="1026"/>
        <v>1.2</v>
      </c>
      <c r="FJ305" s="18">
        <v>0</v>
      </c>
      <c r="FK305" s="18">
        <v>0</v>
      </c>
      <c r="FL305" s="18">
        <v>0.2</v>
      </c>
      <c r="FM305" s="18">
        <v>1.4</v>
      </c>
      <c r="FN305" s="18">
        <v>0</v>
      </c>
      <c r="FO305" s="25">
        <f t="shared" si="1027"/>
        <v>1.4</v>
      </c>
      <c r="FP305" s="18">
        <v>1.4999999999999999E-2</v>
      </c>
      <c r="FQ305" s="18">
        <v>1</v>
      </c>
      <c r="FR305" s="25">
        <f t="shared" si="880"/>
        <v>36</v>
      </c>
      <c r="FS305" s="25">
        <f t="shared" si="881"/>
        <v>0.52500000000000002</v>
      </c>
      <c r="FT305" s="25">
        <f t="shared" si="882"/>
        <v>36.524999999999999</v>
      </c>
      <c r="FU305" s="25">
        <f t="shared" si="883"/>
        <v>-0.97500000000004405</v>
      </c>
      <c r="FV305" s="25" t="str">
        <f t="shared" si="1028"/>
        <v>Thêm 01</v>
      </c>
      <c r="FW305" s="25">
        <f t="shared" si="1029"/>
        <v>0.04</v>
      </c>
      <c r="FX305" s="16"/>
      <c r="FY305" s="16"/>
      <c r="FZ305" s="16"/>
      <c r="GA305" s="16"/>
      <c r="GB305" s="19">
        <v>0</v>
      </c>
      <c r="GC305" s="19">
        <v>0</v>
      </c>
      <c r="GD305" s="19">
        <v>0</v>
      </c>
      <c r="GE305" s="19">
        <v>0</v>
      </c>
      <c r="GF305" s="19">
        <v>0</v>
      </c>
      <c r="GG305" s="19">
        <v>0</v>
      </c>
      <c r="GH305" s="19">
        <v>0</v>
      </c>
      <c r="GI305" s="19">
        <v>0</v>
      </c>
      <c r="GJ305" s="19">
        <v>0</v>
      </c>
      <c r="GK305" s="19">
        <v>0</v>
      </c>
      <c r="GL305" s="25">
        <f t="shared" si="884"/>
        <v>0</v>
      </c>
      <c r="GM305" s="25">
        <f t="shared" si="1030"/>
        <v>0</v>
      </c>
      <c r="GN305" s="19">
        <v>0</v>
      </c>
      <c r="GO305" s="19">
        <v>0</v>
      </c>
      <c r="GP305" s="19">
        <v>0</v>
      </c>
      <c r="GQ305" s="19">
        <v>0</v>
      </c>
      <c r="GR305" s="1" t="e">
        <f>_xlfn.IFNA(INDEX(#REF!,MATCH(E305,#REF!,0)),0)</f>
        <v>#REF!</v>
      </c>
      <c r="GS305" s="16"/>
      <c r="GT305" s="18">
        <v>0</v>
      </c>
      <c r="GU305" s="18">
        <v>0</v>
      </c>
      <c r="GV305" s="18">
        <v>0</v>
      </c>
      <c r="GW305" s="18">
        <v>0</v>
      </c>
      <c r="GX305" s="25">
        <f t="shared" si="885"/>
        <v>0</v>
      </c>
      <c r="GY305" s="25">
        <f t="shared" si="886"/>
        <v>0</v>
      </c>
      <c r="GZ305" s="25">
        <f t="shared" si="1031"/>
        <v>0</v>
      </c>
      <c r="HA305" s="1" t="e" cm="1">
        <f t="array" ref="HA305">INDEX(#REF!,MATCH(EJ305&amp;EK305&amp;HD305&amp;HE305&amp;HF305,#REF!&amp;#REF!&amp;#REF!&amp;#REF!&amp;#REF!,0))</f>
        <v>#REF!</v>
      </c>
      <c r="HB305" s="16"/>
      <c r="HC305" s="25">
        <f t="shared" si="1032"/>
        <v>0</v>
      </c>
      <c r="HD305" s="18">
        <v>0</v>
      </c>
      <c r="HE305" s="18">
        <v>0</v>
      </c>
      <c r="HF305" s="18">
        <v>0</v>
      </c>
      <c r="HG305" s="1" t="e" cm="1">
        <f t="array" ref="HG305">INDEX(#REF!,MATCH(EJ305&amp;EK305&amp;HJ305&amp;HK305&amp;HL305,#REF!&amp;#REF!&amp;#REF!&amp;#REF!&amp;#REF!,0))</f>
        <v>#REF!</v>
      </c>
      <c r="HH305" s="16"/>
      <c r="HI305" s="25">
        <f t="shared" si="1033"/>
        <v>0</v>
      </c>
      <c r="HJ305" s="25">
        <f t="shared" si="1034"/>
        <v>0</v>
      </c>
      <c r="HK305" s="19">
        <v>0</v>
      </c>
      <c r="HL305" s="19">
        <v>0</v>
      </c>
      <c r="HM305" s="18">
        <v>0.01</v>
      </c>
      <c r="HN305" s="18">
        <v>1</v>
      </c>
      <c r="HO305" s="25">
        <f t="shared" si="1035"/>
        <v>0</v>
      </c>
      <c r="HP305" s="25">
        <f t="shared" si="1036"/>
        <v>0</v>
      </c>
      <c r="HQ305" s="25">
        <f t="shared" si="1037"/>
        <v>0</v>
      </c>
      <c r="HR305" s="25">
        <f t="shared" si="1038"/>
        <v>0</v>
      </c>
      <c r="HS305" s="25">
        <f t="shared" si="1039"/>
        <v>0</v>
      </c>
      <c r="HT305" s="19">
        <v>0</v>
      </c>
      <c r="HU305" s="19">
        <v>0</v>
      </c>
      <c r="HV305" s="19">
        <v>0</v>
      </c>
      <c r="HW305" s="25">
        <f t="shared" si="1040"/>
        <v>0</v>
      </c>
      <c r="HX305" s="19">
        <v>0</v>
      </c>
      <c r="HY305" s="19">
        <v>0</v>
      </c>
      <c r="HZ305" s="18">
        <v>36.479999999999997</v>
      </c>
      <c r="IA305" s="20">
        <f>ROUND(IF(EN305="Cống tròn",IF(EN305="Cống tròn",IF(EU305="Không có móng",IQ305-FF305,IF(EU305="Đế",IP305-FN305,IF(OR(EU305="Móng bê tông",EU305="Móng bê tông kết hợp đế"),II305-FJ305,0))),0),IF(EN305="Cống hộp",IF(AND(EN305="Cống hộp",EU305="Không có móng"),IQ305-GF305,IF(AND(EN305="Cống hộp",EU305="Móng bê tông"),IJ305-GB305,0)),IF(OR(EN305="Rãnh xây",EN305="Rãnh bê tông"),IF(OR(EN305="Rãnh xây",EN305="Rãnh bê tông"),IK305-GB305,0),IF(EN305="Ống nhựa",IF(AND(EN305="Ống nhựa",EU305="Không đắp cát"),IQ305-HT305,IF(AND(EN305="Ống nhựa",EU305="Đắp cát"),IH305-HX305,0)),IF(EN305="Rãnh thang",IF(EN305="Rãnh thang",IF(EU305="Móng bê tông",#REF!-#REF!,IQ305),0),0))))),2)</f>
        <v>35.450000000000003</v>
      </c>
      <c r="IB305" s="20">
        <f t="shared" si="1041"/>
        <v>1.029999999999994</v>
      </c>
      <c r="IC305" s="20">
        <f t="shared" si="887"/>
        <v>35.449999999999996</v>
      </c>
      <c r="ID305" s="20">
        <f t="shared" si="888"/>
        <v>0</v>
      </c>
      <c r="IE305" s="20">
        <f t="shared" si="889"/>
        <v>0</v>
      </c>
      <c r="IF305" s="20">
        <f t="shared" si="890"/>
        <v>0</v>
      </c>
      <c r="IG305" s="20">
        <f>IF(EN305="Rãnh thang",IF(AND(EN305="Rãnh thang",EU305="Móng bê tông"),IQ305-#REF!,0),IF(EN305="Ống nhựa",IF(AND(EN305="Ống nhựa",EU305="Đắp cát"),IQ305-HT305,0),IF(EN305="Cống tròn",IF(EN305="Cống tròn",IF(OR(EU305="Móng bê tông",EU305="Móng bê tông kết hợp đế"),IM305-FL305,0),0),IF(EN305="Cống hộp",IF(AND(EN305="Cống hộp",EU305="Móng bê tông"),IN305-GD305,0),IF(OR(EN305="Rãnh xây",EN305="Rãnh bê tông"),IF(AND(EN305="Rãnh xây",EU305="Móng bê tông"),IO305-GD305,IF(AND(EN305="Rãnh bê tông",EU305="Móng bê tông"),IO305-GD305,0)),0)))))</f>
        <v>35.449999999999996</v>
      </c>
      <c r="IH305" s="20">
        <f t="shared" si="891"/>
        <v>0</v>
      </c>
      <c r="II305" s="20">
        <f t="shared" si="892"/>
        <v>35.449999999999996</v>
      </c>
      <c r="IJ305" s="20">
        <f t="shared" si="893"/>
        <v>0</v>
      </c>
      <c r="IK305" s="20">
        <f t="shared" si="894"/>
        <v>0</v>
      </c>
      <c r="IL305" s="20">
        <f t="shared" si="895"/>
        <v>35.65</v>
      </c>
      <c r="IM305" s="20">
        <f t="shared" si="896"/>
        <v>35.65</v>
      </c>
      <c r="IN305" s="20">
        <f t="shared" si="897"/>
        <v>0</v>
      </c>
      <c r="IO305" s="20">
        <f t="shared" si="898"/>
        <v>0</v>
      </c>
      <c r="IP305" s="20">
        <f t="shared" si="899"/>
        <v>0</v>
      </c>
      <c r="IQ305" s="18">
        <v>35.75</v>
      </c>
      <c r="IR305" s="25">
        <f t="shared" si="1042"/>
        <v>0</v>
      </c>
      <c r="IS305" s="25">
        <f t="shared" si="900"/>
        <v>0</v>
      </c>
      <c r="IT305" s="25">
        <f t="shared" si="901"/>
        <v>0</v>
      </c>
      <c r="IU305" s="25">
        <f>ROUND(IF(EN305="Cống tròn",IF(EN305="Cống tròn",IV305+FF305,0),IF(EN305="Cống hộp",IF(EN305="Cống hộp",IV305+GP305,0),IF(OR(EN305="Rãnh xây",EN305="Rãnh bê tông"),IF(OR(EN305="Rãnh xây",EN305="Rãnh bê tông"),IV305+GP305,0),IF(EN305="ống nhựa",IF(EN305="Ống nhựa",IV305+HT305,0),IF(EN305="Rãnh thang",IF(EN305="Rãnh thang",IQ305+#REF!,0),0))))),2)</f>
        <v>36.81</v>
      </c>
      <c r="IV305" s="18">
        <v>36.71</v>
      </c>
      <c r="IW305" s="25">
        <f t="shared" si="902"/>
        <v>36.81</v>
      </c>
      <c r="IX305" s="25">
        <f t="shared" si="903"/>
        <v>0</v>
      </c>
      <c r="IY305" s="25">
        <f t="shared" si="904"/>
        <v>0</v>
      </c>
      <c r="IZ305" s="25">
        <f t="shared" si="905"/>
        <v>0</v>
      </c>
      <c r="JA305" s="25">
        <f t="shared" si="906"/>
        <v>0</v>
      </c>
      <c r="JB305" s="18">
        <v>37.28</v>
      </c>
      <c r="JC305" s="20">
        <f>ROUND(IF(EN305="Cống tròn",IF(EN305="Cống tròn",IF(EU305="Không có móng",JS305-FF305,IF(EU305="Đế",JR305-FN305,IF(OR(EU305="Móng bê tông",EU305="Móng bê tông kết hợp đế"),JK305-FJ305,0))),0),IF(EN305="Cống hộp",IF(AND(EN305="Cống hộp",EU305="Không có móng"),JS305-GF305,IF(AND(EN305="Cống hộp",EU305="Móng bê tông"),JL305-GB305,0)),IF(OR(EN305="Rãnh xây",EN305="Rãnh bê tông"),IF(OR(EN305="Rãnh xây",EN305="Rãnh bê tông"),JM305-GB305,0),IF(EN305="Ống nhựa",IF(AND(EN305="Ống nhựa",EU305="Không đắp cát"),JS305-HT305,IF(AND(EN305="Ống nhựa",EU305="Đắp cát"),JJ305-HX305,0)),IF(EN305="Rãnh thang",IF(EN305="Rãnh thang",IF(EU305="Móng bê tông",#REF!-#REF!,JS305),0),0))))),2)</f>
        <v>35.409999999999997</v>
      </c>
      <c r="JD305" s="20">
        <f t="shared" si="1043"/>
        <v>1.8700000000000045</v>
      </c>
      <c r="JE305" s="20">
        <f t="shared" si="907"/>
        <v>35.409999999999997</v>
      </c>
      <c r="JF305" s="20">
        <f t="shared" si="908"/>
        <v>0</v>
      </c>
      <c r="JG305" s="20">
        <f t="shared" si="909"/>
        <v>0</v>
      </c>
      <c r="JH305" s="20">
        <f t="shared" si="910"/>
        <v>0</v>
      </c>
      <c r="JI305" s="20">
        <f>IF(EN305="Rãnh thang",IF(AND(EN305="Rãnh thang",EU305="Móng bê tông"),JS305-#REF!,0),IF(EN305="Ống nhựa",IF(AND(EN305="Ống nhựa",EU305="Đắp cát"),JS305-HT305,0),IF(EN305="Cống tròn",IF(EN305="Cống tròn",IF(OR(EU305="Móng bê tông",EU305="Móng bê tông kết hợp đế"),JO305-FL305,0),0),IF(EN305="Cống hộp",IF(AND(EN305="Cống hộp",EU305="Móng bê tông"),JP305-GD305,0),IF(OR(EN305="Rãnh xây",EN305="Rãnh bê tông"),IF(AND(EN305="Rãnh xây",EU305="Móng bê tông"),JQ305-GD305,IF(AND(EN305="Rãnh bê tông",EU305="Móng bê tông"),JQ305-GD305,0)),0)))))</f>
        <v>35.409999999999997</v>
      </c>
      <c r="JJ305" s="20">
        <f t="shared" si="911"/>
        <v>0</v>
      </c>
      <c r="JK305" s="20">
        <f t="shared" si="912"/>
        <v>35.409999999999997</v>
      </c>
      <c r="JL305" s="20">
        <f t="shared" si="913"/>
        <v>0</v>
      </c>
      <c r="JM305" s="20">
        <f t="shared" si="914"/>
        <v>0</v>
      </c>
      <c r="JN305" s="20">
        <f t="shared" si="915"/>
        <v>35.61</v>
      </c>
      <c r="JO305" s="20">
        <f t="shared" si="916"/>
        <v>35.61</v>
      </c>
      <c r="JP305" s="20">
        <f t="shared" si="917"/>
        <v>0</v>
      </c>
      <c r="JQ305" s="20">
        <f t="shared" si="918"/>
        <v>0</v>
      </c>
      <c r="JR305" s="20">
        <f t="shared" si="919"/>
        <v>0</v>
      </c>
      <c r="JS305" s="26">
        <v>35.71</v>
      </c>
      <c r="JT305" s="25">
        <f t="shared" si="1044"/>
        <v>0</v>
      </c>
      <c r="JU305" s="25">
        <f t="shared" si="920"/>
        <v>0</v>
      </c>
      <c r="JV305" s="25">
        <f t="shared" si="921"/>
        <v>0</v>
      </c>
      <c r="JW305" s="25">
        <f>ROUND(IF(EN305="Cống tròn",IF(EN305="Cống tròn",JX305+FF305,0),IF(EN305="Cống hộp",IF(EN305="Cống hộp",JX305+GP305,0),IF(OR(EN305="Rãnh xây",EN305="Rãnh bê tông"),IF(OR(EN305="Rãnh xây",EN305="Rãnh bê tông"),JX305+GP305,0),IF(EN305="ống nhựa",IF(EN305="Ống nhựa",JX305+HT305,0),IF(EN305="Rãnh thang",IF(EN305="Rãnh thang",JS305+#REF!,0),0))))),2)</f>
        <v>36.81</v>
      </c>
      <c r="JX305" s="27">
        <v>36.71</v>
      </c>
      <c r="JY305" s="25">
        <f t="shared" si="922"/>
        <v>36.81</v>
      </c>
      <c r="JZ305" s="25">
        <f t="shared" si="923"/>
        <v>0</v>
      </c>
      <c r="KA305" s="25">
        <f t="shared" si="924"/>
        <v>0</v>
      </c>
      <c r="KB305" s="25">
        <f t="shared" si="925"/>
        <v>0</v>
      </c>
      <c r="KC305" s="25">
        <f t="shared" si="926"/>
        <v>0</v>
      </c>
      <c r="KD305" s="28" t="s">
        <v>98</v>
      </c>
      <c r="KE305" s="27">
        <v>0</v>
      </c>
      <c r="KF305" s="25">
        <f t="shared" si="927"/>
        <v>1.029999999999994</v>
      </c>
      <c r="KG305" s="25">
        <f t="shared" si="1045"/>
        <v>1.029999999999994</v>
      </c>
      <c r="KH305" s="27">
        <v>0</v>
      </c>
      <c r="KI305" s="25">
        <f t="shared" si="928"/>
        <v>1.8700000000000045</v>
      </c>
      <c r="KJ305" s="25">
        <f t="shared" si="1046"/>
        <v>1.8700000000000045</v>
      </c>
      <c r="KK305" s="25">
        <f t="shared" si="929"/>
        <v>0</v>
      </c>
      <c r="KL305" s="25">
        <f t="shared" si="930"/>
        <v>0</v>
      </c>
      <c r="KM305" s="25">
        <f t="shared" si="1047"/>
        <v>0</v>
      </c>
      <c r="KN305" s="25">
        <f t="shared" si="931"/>
        <v>0</v>
      </c>
      <c r="KO305" s="25">
        <f t="shared" si="932"/>
        <v>0</v>
      </c>
      <c r="KP305" s="25">
        <f t="shared" si="1048"/>
        <v>0</v>
      </c>
      <c r="KQ305" s="25">
        <f t="shared" si="933"/>
        <v>0.2</v>
      </c>
      <c r="KR305" s="25">
        <f t="shared" si="934"/>
        <v>0.2</v>
      </c>
      <c r="KS305" s="25">
        <f t="shared" si="1049"/>
        <v>0.2</v>
      </c>
      <c r="KT305" s="25">
        <f t="shared" si="935"/>
        <v>0</v>
      </c>
      <c r="KU305" s="25">
        <f t="shared" si="936"/>
        <v>0</v>
      </c>
      <c r="KV305" s="25">
        <f t="shared" si="1050"/>
        <v>0</v>
      </c>
      <c r="KW305" s="25">
        <f t="shared" si="863"/>
        <v>0</v>
      </c>
      <c r="KX305" s="25">
        <f t="shared" si="937"/>
        <v>0</v>
      </c>
      <c r="KY305" s="25">
        <f t="shared" si="1051"/>
        <v>0</v>
      </c>
      <c r="KZ305" s="25">
        <f t="shared" si="938"/>
        <v>0</v>
      </c>
      <c r="LA305" s="25">
        <f t="shared" si="939"/>
        <v>0</v>
      </c>
      <c r="LB305" s="25">
        <f t="shared" si="1052"/>
        <v>0</v>
      </c>
      <c r="LC305" s="25">
        <f t="shared" si="940"/>
        <v>0.82999999999999408</v>
      </c>
      <c r="LD305" s="25">
        <f t="shared" si="941"/>
        <v>1.4</v>
      </c>
      <c r="LE305" s="25">
        <f t="shared" si="1053"/>
        <v>1.1149999999999971</v>
      </c>
      <c r="LF305" s="25">
        <f t="shared" si="942"/>
        <v>0</v>
      </c>
      <c r="LG305" s="25">
        <f t="shared" si="943"/>
        <v>0</v>
      </c>
      <c r="LH305" s="25">
        <f t="shared" si="1054"/>
        <v>0</v>
      </c>
      <c r="LI305" s="25">
        <f t="shared" si="944"/>
        <v>0</v>
      </c>
      <c r="LJ305" s="25">
        <f t="shared" si="945"/>
        <v>0</v>
      </c>
      <c r="LK305" s="25">
        <f t="shared" si="1055"/>
        <v>0</v>
      </c>
      <c r="LL305" s="25">
        <f t="shared" si="946"/>
        <v>0</v>
      </c>
      <c r="LM305" s="25">
        <f t="shared" si="947"/>
        <v>0</v>
      </c>
      <c r="LN305" s="25">
        <f t="shared" si="1056"/>
        <v>0</v>
      </c>
      <c r="LO305" s="25">
        <f t="shared" si="948"/>
        <v>0</v>
      </c>
      <c r="LP305" s="25">
        <f t="shared" si="949"/>
        <v>0</v>
      </c>
      <c r="LQ305" s="25">
        <f t="shared" si="1057"/>
        <v>0</v>
      </c>
      <c r="LR305" s="25">
        <f t="shared" si="950"/>
        <v>0</v>
      </c>
      <c r="LS305" s="25">
        <f t="shared" si="951"/>
        <v>0</v>
      </c>
      <c r="LT305" s="25">
        <f t="shared" si="1058"/>
        <v>0</v>
      </c>
      <c r="LU305" s="25">
        <f t="shared" si="952"/>
        <v>0</v>
      </c>
      <c r="LV305" s="25">
        <f t="shared" si="953"/>
        <v>0</v>
      </c>
      <c r="LW305" s="25">
        <f t="shared" si="1059"/>
        <v>0</v>
      </c>
      <c r="LX305" s="25">
        <f t="shared" si="954"/>
        <v>0</v>
      </c>
      <c r="LY305" s="25">
        <f t="shared" si="955"/>
        <v>0</v>
      </c>
      <c r="LZ305" s="25">
        <f t="shared" si="1060"/>
        <v>0</v>
      </c>
      <c r="MA305" s="25">
        <f t="shared" si="956"/>
        <v>0</v>
      </c>
      <c r="MB305" s="25">
        <f t="shared" si="957"/>
        <v>0</v>
      </c>
      <c r="MC305" s="25">
        <f t="shared" si="1061"/>
        <v>0</v>
      </c>
      <c r="MD305" s="25">
        <f t="shared" si="958"/>
        <v>0</v>
      </c>
      <c r="ME305" s="25">
        <f t="shared" si="959"/>
        <v>0</v>
      </c>
      <c r="MF305" s="25">
        <f t="shared" si="1062"/>
        <v>0</v>
      </c>
      <c r="MG305" s="25">
        <f t="shared" si="960"/>
        <v>0</v>
      </c>
      <c r="MH305" s="25">
        <f t="shared" si="961"/>
        <v>0</v>
      </c>
      <c r="MI305" s="25">
        <f t="shared" si="1063"/>
        <v>0</v>
      </c>
      <c r="MJ305" s="25">
        <f t="shared" si="962"/>
        <v>0</v>
      </c>
      <c r="MK305" s="25">
        <f t="shared" si="963"/>
        <v>0</v>
      </c>
      <c r="ML305" s="25">
        <f t="shared" si="1064"/>
        <v>0</v>
      </c>
      <c r="MM305" s="25">
        <f t="shared" si="964"/>
        <v>0</v>
      </c>
      <c r="MN305" s="25">
        <f t="shared" si="965"/>
        <v>0</v>
      </c>
      <c r="MO305" s="25">
        <f t="shared" si="1065"/>
        <v>0</v>
      </c>
      <c r="MP305" s="25">
        <f t="shared" si="966"/>
        <v>0</v>
      </c>
      <c r="MQ305" s="25">
        <f t="shared" si="967"/>
        <v>0</v>
      </c>
      <c r="MR305" s="25">
        <f t="shared" si="1066"/>
        <v>0</v>
      </c>
      <c r="MS305" s="29">
        <v>1.4</v>
      </c>
      <c r="MT305" s="29">
        <v>0</v>
      </c>
      <c r="MU305" s="29">
        <v>1</v>
      </c>
      <c r="MV305" s="29">
        <v>1</v>
      </c>
      <c r="MW305" s="25">
        <f t="shared" si="968"/>
        <v>1.4</v>
      </c>
      <c r="MX305" s="25">
        <f t="shared" si="969"/>
        <v>1.44</v>
      </c>
      <c r="MY305" s="25">
        <f t="shared" si="970"/>
        <v>0</v>
      </c>
      <c r="MZ305" s="25">
        <f t="shared" si="971"/>
        <v>0</v>
      </c>
      <c r="NA305" s="25">
        <f t="shared" si="972"/>
        <v>1.4</v>
      </c>
      <c r="NB305" s="25">
        <f t="shared" si="973"/>
        <v>2.62</v>
      </c>
      <c r="NC305" s="25">
        <f t="shared" si="974"/>
        <v>0</v>
      </c>
      <c r="ND305" s="25">
        <f t="shared" si="975"/>
        <v>0</v>
      </c>
      <c r="NE305" s="25">
        <f t="shared" si="1067"/>
        <v>1.4</v>
      </c>
      <c r="NF305" s="25">
        <f t="shared" si="1067"/>
        <v>2.0300000000000002</v>
      </c>
      <c r="NG305" s="25">
        <f t="shared" si="1067"/>
        <v>0</v>
      </c>
      <c r="NH305" s="25">
        <f t="shared" si="976"/>
        <v>0</v>
      </c>
      <c r="NI305" s="25">
        <f t="shared" si="977"/>
        <v>76.13</v>
      </c>
      <c r="NJ305" s="25">
        <f t="shared" si="978"/>
        <v>0</v>
      </c>
      <c r="NK305" s="25">
        <f t="shared" si="979"/>
        <v>76.13</v>
      </c>
      <c r="NL305" s="25">
        <f t="shared" si="980"/>
        <v>47.1</v>
      </c>
      <c r="NM305" s="25">
        <f t="shared" si="981"/>
        <v>0</v>
      </c>
      <c r="NN305" s="25">
        <f t="shared" si="1068"/>
        <v>47.1</v>
      </c>
      <c r="NO305" s="25">
        <f t="shared" si="982"/>
        <v>0</v>
      </c>
      <c r="NP305" s="25">
        <f t="shared" si="983"/>
        <v>0</v>
      </c>
      <c r="NQ305" s="25">
        <f t="shared" si="1069"/>
        <v>0</v>
      </c>
      <c r="NR305" s="25">
        <f t="shared" si="984"/>
        <v>0</v>
      </c>
      <c r="NS305" s="25">
        <f t="shared" si="985"/>
        <v>0</v>
      </c>
      <c r="NT305" s="25">
        <f t="shared" si="1070"/>
        <v>0</v>
      </c>
      <c r="NU305" s="25">
        <f t="shared" si="986"/>
        <v>0</v>
      </c>
      <c r="NV305" s="25">
        <f t="shared" si="987"/>
        <v>0</v>
      </c>
      <c r="NW305" s="25">
        <f t="shared" si="1071"/>
        <v>0</v>
      </c>
      <c r="NX305" s="25">
        <f t="shared" si="1072"/>
        <v>47.1</v>
      </c>
      <c r="NY305" s="25">
        <f t="shared" si="1072"/>
        <v>0</v>
      </c>
      <c r="NZ305" s="25">
        <f t="shared" si="1073"/>
        <v>47.1</v>
      </c>
      <c r="OA305" s="25">
        <f t="shared" si="1074"/>
        <v>29.03</v>
      </c>
      <c r="OB305" s="25">
        <f t="shared" si="1074"/>
        <v>0</v>
      </c>
      <c r="OC305" s="25">
        <f t="shared" si="1075"/>
        <v>29.03</v>
      </c>
      <c r="OD305" s="25">
        <f t="shared" si="1076"/>
        <v>47.1</v>
      </c>
      <c r="OE305" s="25">
        <f t="shared" si="1076"/>
        <v>0</v>
      </c>
      <c r="OF305" s="25">
        <f t="shared" si="1076"/>
        <v>47.1</v>
      </c>
      <c r="OG305" s="25">
        <f t="shared" si="988"/>
        <v>0</v>
      </c>
      <c r="OH305" s="25">
        <f t="shared" si="989"/>
        <v>0</v>
      </c>
      <c r="OI305" s="25">
        <f t="shared" si="990"/>
        <v>0</v>
      </c>
      <c r="OJ305" s="25">
        <f t="shared" si="991"/>
        <v>0</v>
      </c>
      <c r="OK305" s="25">
        <f t="shared" si="992"/>
        <v>0</v>
      </c>
      <c r="OL305" s="25">
        <f t="shared" si="993"/>
        <v>0</v>
      </c>
      <c r="OM305" s="25">
        <f t="shared" si="1077"/>
        <v>0</v>
      </c>
      <c r="ON305" s="25">
        <f t="shared" si="1077"/>
        <v>0</v>
      </c>
      <c r="OO305" s="25">
        <f t="shared" si="1077"/>
        <v>0</v>
      </c>
      <c r="OP305" s="25">
        <f t="shared" si="994"/>
        <v>0</v>
      </c>
      <c r="OQ305" s="25">
        <f t="shared" si="995"/>
        <v>0</v>
      </c>
      <c r="OR305" s="25">
        <f t="shared" si="1078"/>
        <v>0</v>
      </c>
      <c r="OS305" s="30">
        <v>536217.23</v>
      </c>
      <c r="OT305" s="30">
        <v>2371194.91</v>
      </c>
    </row>
    <row r="306" spans="1:410" ht="33" customHeight="1" x14ac:dyDescent="0.25">
      <c r="A306" s="18"/>
      <c r="B306" s="18" t="s">
        <v>1071</v>
      </c>
      <c r="C306" s="18">
        <v>1033.04</v>
      </c>
      <c r="D306" s="16" t="e">
        <f>_xlfn.IFNA(INDEX(#REF!,MATCH(E306,#REF!,0)),0)</f>
        <v>#REF!</v>
      </c>
      <c r="E306" s="18" t="s">
        <v>1123</v>
      </c>
      <c r="F306" s="16" t="s">
        <v>765</v>
      </c>
      <c r="G306" s="16" t="s">
        <v>766</v>
      </c>
      <c r="H306" s="16" t="s">
        <v>767</v>
      </c>
      <c r="I306" s="16" t="s">
        <v>768</v>
      </c>
      <c r="J306" s="16" t="s">
        <v>769</v>
      </c>
      <c r="K306" s="16" t="s">
        <v>770</v>
      </c>
      <c r="L306" s="16" t="s">
        <v>771</v>
      </c>
      <c r="M306" s="18">
        <v>1.64</v>
      </c>
      <c r="N306" s="18">
        <v>1.94</v>
      </c>
      <c r="O306" s="18">
        <v>2.04</v>
      </c>
      <c r="P306" s="18">
        <v>2.34</v>
      </c>
      <c r="Q306" s="18">
        <v>0.1</v>
      </c>
      <c r="R306" s="18">
        <v>1.8399999999999999</v>
      </c>
      <c r="S306" s="18">
        <v>2.14</v>
      </c>
      <c r="T306" s="18">
        <v>0.2</v>
      </c>
      <c r="U306" s="18">
        <v>0</v>
      </c>
      <c r="V306" s="18">
        <v>0</v>
      </c>
      <c r="W306" s="18">
        <v>0</v>
      </c>
      <c r="X306" s="18">
        <v>1.64</v>
      </c>
      <c r="Y306" s="18">
        <v>1.9</v>
      </c>
      <c r="Z306" s="20">
        <f t="shared" si="996"/>
        <v>1.6</v>
      </c>
      <c r="AA306" s="18">
        <v>0.22</v>
      </c>
      <c r="AB306" s="18">
        <v>0</v>
      </c>
      <c r="AC306" s="18">
        <v>0</v>
      </c>
      <c r="AD306" s="18">
        <v>0</v>
      </c>
      <c r="AE306" s="18">
        <v>0</v>
      </c>
      <c r="AF306" s="18">
        <v>0</v>
      </c>
      <c r="AG306" s="18">
        <v>1.2</v>
      </c>
      <c r="AH306" s="18">
        <v>1.5</v>
      </c>
      <c r="AI306" s="20">
        <f t="shared" si="997"/>
        <v>1.75</v>
      </c>
      <c r="AJ306" s="18">
        <v>0</v>
      </c>
      <c r="AK306" s="18">
        <v>0</v>
      </c>
      <c r="AL306" s="20">
        <f t="shared" si="998"/>
        <v>0</v>
      </c>
      <c r="AM306" s="18">
        <v>1.64</v>
      </c>
      <c r="AN306" s="18">
        <v>1.5</v>
      </c>
      <c r="AO306" s="18">
        <v>0.15</v>
      </c>
      <c r="AP306" s="18">
        <v>0.22</v>
      </c>
      <c r="AQ306" s="18">
        <v>1.64</v>
      </c>
      <c r="AR306" s="18">
        <v>1.72</v>
      </c>
      <c r="AS306" s="18">
        <v>0.12</v>
      </c>
      <c r="AT306" s="18">
        <v>0.11</v>
      </c>
      <c r="AU306" s="18">
        <v>0</v>
      </c>
      <c r="AV306" s="18">
        <v>1</v>
      </c>
      <c r="AW306" s="18">
        <v>0</v>
      </c>
      <c r="AX306" s="18">
        <v>0</v>
      </c>
      <c r="AY306" s="18">
        <v>0</v>
      </c>
      <c r="AZ306" s="18">
        <v>0</v>
      </c>
      <c r="BA306" s="18">
        <v>0</v>
      </c>
      <c r="BB306" s="18">
        <v>0</v>
      </c>
      <c r="BC306" s="18">
        <v>0</v>
      </c>
      <c r="BD306" s="18">
        <v>0</v>
      </c>
      <c r="BE306" s="18">
        <v>2</v>
      </c>
      <c r="BF306" s="18">
        <v>0</v>
      </c>
      <c r="BG306" s="18">
        <v>0</v>
      </c>
      <c r="BH306" s="18">
        <v>0</v>
      </c>
      <c r="BI306" s="18">
        <v>0</v>
      </c>
      <c r="BJ306" s="18">
        <v>0</v>
      </c>
      <c r="BK306" s="18">
        <v>0</v>
      </c>
      <c r="BL306" s="18">
        <v>0</v>
      </c>
      <c r="BM306" s="18">
        <v>0</v>
      </c>
      <c r="BN306" s="18">
        <v>0</v>
      </c>
      <c r="BO306" s="18">
        <v>0</v>
      </c>
      <c r="BP306" s="18">
        <v>0</v>
      </c>
      <c r="BQ306" s="18">
        <v>0</v>
      </c>
      <c r="BR306" s="18">
        <v>0</v>
      </c>
      <c r="BS306" s="18">
        <v>0</v>
      </c>
      <c r="BT306" s="18">
        <v>0</v>
      </c>
      <c r="BU306" s="18">
        <v>0</v>
      </c>
      <c r="BV306" s="18">
        <v>0</v>
      </c>
      <c r="BW306" s="18">
        <v>0</v>
      </c>
      <c r="BX306" s="18">
        <v>0</v>
      </c>
      <c r="BY306" s="18">
        <v>0</v>
      </c>
      <c r="BZ306" s="18">
        <v>0</v>
      </c>
      <c r="CA306" s="16" t="e">
        <f>_xlfn.IFNA(IF(RIGHT(D306,2)="=G",0,INDEX(#REF!,MATCH(E306,#REF!,0))),0)</f>
        <v>#REF!</v>
      </c>
      <c r="CB306" s="16" t="s">
        <v>776</v>
      </c>
      <c r="CC306" s="18">
        <v>0</v>
      </c>
      <c r="CD306" s="18">
        <v>0</v>
      </c>
      <c r="CE306" s="18">
        <v>1.4</v>
      </c>
      <c r="CF306" s="18">
        <v>0.85</v>
      </c>
      <c r="CG306" s="18">
        <v>0.12</v>
      </c>
      <c r="CH306" s="18">
        <v>2</v>
      </c>
      <c r="CI306" s="16" t="s">
        <v>98</v>
      </c>
      <c r="CJ306" s="18">
        <v>0</v>
      </c>
      <c r="CK306" s="20">
        <f t="shared" si="864"/>
        <v>2.17</v>
      </c>
      <c r="CL306" s="20">
        <f t="shared" si="999"/>
        <v>2.17</v>
      </c>
      <c r="CM306" s="18">
        <v>43.12</v>
      </c>
      <c r="CN306" s="18">
        <v>37.28</v>
      </c>
      <c r="CO306" s="18">
        <v>36.441000000000003</v>
      </c>
      <c r="CP306" s="22">
        <f t="shared" si="865"/>
        <v>37.28</v>
      </c>
      <c r="CQ306" s="22">
        <f t="shared" si="866"/>
        <v>35.11</v>
      </c>
      <c r="CR306" s="22">
        <f t="shared" si="1000"/>
        <v>2.17</v>
      </c>
      <c r="CS306" s="22">
        <f t="shared" si="867"/>
        <v>35.209999999999994</v>
      </c>
      <c r="CT306" s="22">
        <f t="shared" si="868"/>
        <v>35.409999999999997</v>
      </c>
      <c r="CU306" s="18">
        <v>35.409999999999997</v>
      </c>
      <c r="CV306" s="22">
        <f t="shared" si="1001"/>
        <v>1.6</v>
      </c>
      <c r="CW306" s="22">
        <f t="shared" si="869"/>
        <v>0</v>
      </c>
      <c r="CX306" s="22">
        <f t="shared" si="870"/>
        <v>0</v>
      </c>
      <c r="CY306" s="22">
        <f t="shared" si="871"/>
        <v>37.01</v>
      </c>
      <c r="CZ306" s="22">
        <f t="shared" si="872"/>
        <v>37.159999999999997</v>
      </c>
      <c r="DA306" s="18">
        <v>37.28</v>
      </c>
      <c r="DB306" s="20">
        <f t="shared" si="1002"/>
        <v>2.17</v>
      </c>
      <c r="DC306" s="20">
        <f t="shared" si="1003"/>
        <v>0</v>
      </c>
      <c r="DD306" s="20">
        <f t="shared" si="1004"/>
        <v>2.17</v>
      </c>
      <c r="DE306" s="20">
        <f t="shared" si="873"/>
        <v>0.1</v>
      </c>
      <c r="DF306" s="20">
        <f t="shared" si="874"/>
        <v>0.2</v>
      </c>
      <c r="DG306" s="20">
        <f t="shared" si="875"/>
        <v>1.87</v>
      </c>
      <c r="DH306" s="20">
        <f t="shared" si="876"/>
        <v>0</v>
      </c>
      <c r="DI306" s="20">
        <f t="shared" si="877"/>
        <v>0</v>
      </c>
      <c r="DJ306" s="20">
        <f t="shared" si="878"/>
        <v>0</v>
      </c>
      <c r="DK306" s="20">
        <f t="shared" si="1005"/>
        <v>2.17</v>
      </c>
      <c r="DL306" s="20">
        <f t="shared" si="1006"/>
        <v>0</v>
      </c>
      <c r="DM306" s="20">
        <f t="shared" si="1007"/>
        <v>0</v>
      </c>
      <c r="DN306" s="20">
        <f t="shared" si="1008"/>
        <v>0</v>
      </c>
      <c r="DO306" s="18">
        <v>2.54</v>
      </c>
      <c r="DP306" s="18">
        <v>0</v>
      </c>
      <c r="DQ306" s="18">
        <v>1</v>
      </c>
      <c r="DR306" s="18">
        <v>1</v>
      </c>
      <c r="DS306" s="25">
        <f t="shared" si="1009"/>
        <v>2.54</v>
      </c>
      <c r="DT306" s="25">
        <f t="shared" si="1010"/>
        <v>0</v>
      </c>
      <c r="DU306" s="25">
        <f t="shared" si="1011"/>
        <v>5.51</v>
      </c>
      <c r="DV306" s="25">
        <f t="shared" si="1012"/>
        <v>0</v>
      </c>
      <c r="DW306" s="25">
        <f t="shared" si="1013"/>
        <v>5.51</v>
      </c>
      <c r="DX306" s="25">
        <f t="shared" si="1014"/>
        <v>11.24</v>
      </c>
      <c r="DY306" s="25">
        <f t="shared" si="1015"/>
        <v>0</v>
      </c>
      <c r="DZ306" s="25">
        <f t="shared" si="1016"/>
        <v>11.24</v>
      </c>
      <c r="EA306" s="25">
        <f t="shared" si="1017"/>
        <v>7.21</v>
      </c>
      <c r="EB306" s="25">
        <f t="shared" si="1018"/>
        <v>0</v>
      </c>
      <c r="EC306" s="25">
        <f t="shared" si="1019"/>
        <v>7.21</v>
      </c>
      <c r="ED306" s="25">
        <f t="shared" si="1020"/>
        <v>4.03</v>
      </c>
      <c r="EE306" s="25">
        <f t="shared" si="1020"/>
        <v>0</v>
      </c>
      <c r="EF306" s="25">
        <f t="shared" si="1021"/>
        <v>4.03</v>
      </c>
      <c r="EG306" s="25">
        <f t="shared" si="1022"/>
        <v>7.21</v>
      </c>
      <c r="EH306" s="25">
        <f t="shared" si="1022"/>
        <v>0</v>
      </c>
      <c r="EI306" s="25">
        <f t="shared" si="1023"/>
        <v>7.21</v>
      </c>
      <c r="EJ306" s="18">
        <v>1033.04</v>
      </c>
      <c r="EK306" s="18">
        <v>994.34</v>
      </c>
      <c r="EL306" s="18" t="s">
        <v>1123</v>
      </c>
      <c r="EM306" s="18" t="s">
        <v>1124</v>
      </c>
      <c r="EN306" s="16" t="s">
        <v>774</v>
      </c>
      <c r="EO306" s="16" t="s">
        <v>132</v>
      </c>
      <c r="EP306" s="16" t="e">
        <f>IF(OR(EN306="Cống tròn",EN306="Cống hộp",EN306="Ống nhựa"),INDEX(#REF!,MATCH(E306,#REF!,0)),IF(OR(EN306="Rãnh xây",EN306="Rãnh bê tông"),INDEX(#REF!,MATCH(E306,#REF!,0)),0))</f>
        <v>#REF!</v>
      </c>
      <c r="EQ306" s="18">
        <v>37.499999999999929</v>
      </c>
      <c r="ER306" s="18">
        <v>1</v>
      </c>
      <c r="ES306" s="25">
        <f t="shared" si="1024"/>
        <v>37</v>
      </c>
      <c r="ET306" s="1" t="e">
        <f>_xlfn.IFNA(IF(EN306="Cống tròn",INDEX(#REF!,MATCH(E306,#REF!,0)),IF(EN306="Cống hộp",INDEX(#REF!,MATCH(E306,#REF!,0)),EU306&amp;" ,"&amp;EV306)),0)</f>
        <v>#REF!</v>
      </c>
      <c r="EU306" s="16" t="s">
        <v>769</v>
      </c>
      <c r="EV306" s="16" t="s">
        <v>775</v>
      </c>
      <c r="EW306" s="16" t="e">
        <f>_xlfn.IFNA(INDEX(#REF!,MATCH(E306,#REF!,0)),0)</f>
        <v>#REF!</v>
      </c>
      <c r="EX306" s="16"/>
      <c r="EY306" s="18">
        <v>0</v>
      </c>
      <c r="EZ306" s="18">
        <v>0</v>
      </c>
      <c r="FA306" s="18">
        <v>0</v>
      </c>
      <c r="FB306" s="18">
        <v>0</v>
      </c>
      <c r="FC306" s="18">
        <v>0</v>
      </c>
      <c r="FD306" s="25">
        <f t="shared" si="879"/>
        <v>0</v>
      </c>
      <c r="FE306" s="25">
        <f t="shared" si="1025"/>
        <v>0</v>
      </c>
      <c r="FF306" s="18">
        <v>0.1</v>
      </c>
      <c r="FG306" s="18">
        <v>2</v>
      </c>
      <c r="FH306" s="18">
        <v>1</v>
      </c>
      <c r="FI306" s="25">
        <f t="shared" si="1026"/>
        <v>1.2</v>
      </c>
      <c r="FJ306" s="18">
        <v>0</v>
      </c>
      <c r="FK306" s="18">
        <v>0</v>
      </c>
      <c r="FL306" s="18">
        <v>0.2</v>
      </c>
      <c r="FM306" s="18">
        <v>1.4</v>
      </c>
      <c r="FN306" s="18">
        <v>0</v>
      </c>
      <c r="FO306" s="25">
        <f t="shared" si="1027"/>
        <v>1.4</v>
      </c>
      <c r="FP306" s="18">
        <v>1.4999999999999999E-2</v>
      </c>
      <c r="FQ306" s="18">
        <v>1</v>
      </c>
      <c r="FR306" s="25">
        <f t="shared" si="880"/>
        <v>36</v>
      </c>
      <c r="FS306" s="25">
        <f t="shared" si="881"/>
        <v>0.52500000000000002</v>
      </c>
      <c r="FT306" s="25">
        <f t="shared" si="882"/>
        <v>36.524999999999999</v>
      </c>
      <c r="FU306" s="25">
        <f t="shared" si="883"/>
        <v>-0.97499999999993037</v>
      </c>
      <c r="FV306" s="25" t="str">
        <f t="shared" si="1028"/>
        <v>Thêm 01</v>
      </c>
      <c r="FW306" s="25">
        <f t="shared" si="1029"/>
        <v>0.04</v>
      </c>
      <c r="FX306" s="16"/>
      <c r="FY306" s="16"/>
      <c r="FZ306" s="16"/>
      <c r="GA306" s="16"/>
      <c r="GB306" s="19">
        <v>0</v>
      </c>
      <c r="GC306" s="19">
        <v>0</v>
      </c>
      <c r="GD306" s="19">
        <v>0</v>
      </c>
      <c r="GE306" s="19">
        <v>0</v>
      </c>
      <c r="GF306" s="19">
        <v>0</v>
      </c>
      <c r="GG306" s="19">
        <v>0</v>
      </c>
      <c r="GH306" s="19">
        <v>0</v>
      </c>
      <c r="GI306" s="19">
        <v>0</v>
      </c>
      <c r="GJ306" s="19">
        <v>0</v>
      </c>
      <c r="GK306" s="19">
        <v>0</v>
      </c>
      <c r="GL306" s="25">
        <f t="shared" si="884"/>
        <v>0</v>
      </c>
      <c r="GM306" s="25">
        <f t="shared" si="1030"/>
        <v>0</v>
      </c>
      <c r="GN306" s="19">
        <v>0</v>
      </c>
      <c r="GO306" s="19">
        <v>0</v>
      </c>
      <c r="GP306" s="19">
        <v>0</v>
      </c>
      <c r="GQ306" s="19">
        <v>0</v>
      </c>
      <c r="GR306" s="1" t="e">
        <f>_xlfn.IFNA(INDEX(#REF!,MATCH(E306,#REF!,0)),0)</f>
        <v>#REF!</v>
      </c>
      <c r="GS306" s="16"/>
      <c r="GT306" s="18">
        <v>0</v>
      </c>
      <c r="GU306" s="18">
        <v>0</v>
      </c>
      <c r="GV306" s="18">
        <v>0</v>
      </c>
      <c r="GW306" s="18">
        <v>0</v>
      </c>
      <c r="GX306" s="25">
        <f t="shared" si="885"/>
        <v>0</v>
      </c>
      <c r="GY306" s="25">
        <f t="shared" si="886"/>
        <v>0</v>
      </c>
      <c r="GZ306" s="25">
        <f t="shared" si="1031"/>
        <v>0</v>
      </c>
      <c r="HA306" s="1" t="e" cm="1">
        <f t="array" ref="HA306">INDEX(#REF!,MATCH(EJ306&amp;EK306&amp;HD306&amp;HE306&amp;HF306,#REF!&amp;#REF!&amp;#REF!&amp;#REF!&amp;#REF!,0))</f>
        <v>#REF!</v>
      </c>
      <c r="HB306" s="16"/>
      <c r="HC306" s="25">
        <f t="shared" si="1032"/>
        <v>0</v>
      </c>
      <c r="HD306" s="18">
        <v>0</v>
      </c>
      <c r="HE306" s="18">
        <v>0</v>
      </c>
      <c r="HF306" s="18">
        <v>0</v>
      </c>
      <c r="HG306" s="1" t="e" cm="1">
        <f t="array" ref="HG306">INDEX(#REF!,MATCH(EJ306&amp;EK306&amp;HJ306&amp;HK306&amp;HL306,#REF!&amp;#REF!&amp;#REF!&amp;#REF!&amp;#REF!,0))</f>
        <v>#REF!</v>
      </c>
      <c r="HH306" s="16"/>
      <c r="HI306" s="25">
        <f t="shared" si="1033"/>
        <v>0</v>
      </c>
      <c r="HJ306" s="25">
        <f t="shared" si="1034"/>
        <v>0</v>
      </c>
      <c r="HK306" s="19">
        <v>0</v>
      </c>
      <c r="HL306" s="19">
        <v>0</v>
      </c>
      <c r="HM306" s="18">
        <v>0.01</v>
      </c>
      <c r="HN306" s="18">
        <v>1</v>
      </c>
      <c r="HO306" s="25">
        <f t="shared" si="1035"/>
        <v>0</v>
      </c>
      <c r="HP306" s="25">
        <f t="shared" si="1036"/>
        <v>0</v>
      </c>
      <c r="HQ306" s="25">
        <f t="shared" si="1037"/>
        <v>0</v>
      </c>
      <c r="HR306" s="25">
        <f t="shared" si="1038"/>
        <v>0</v>
      </c>
      <c r="HS306" s="25">
        <f t="shared" si="1039"/>
        <v>0</v>
      </c>
      <c r="HT306" s="19">
        <v>0</v>
      </c>
      <c r="HU306" s="19">
        <v>0</v>
      </c>
      <c r="HV306" s="19">
        <v>0</v>
      </c>
      <c r="HW306" s="25">
        <f t="shared" si="1040"/>
        <v>0</v>
      </c>
      <c r="HX306" s="19">
        <v>0</v>
      </c>
      <c r="HY306" s="19">
        <v>0</v>
      </c>
      <c r="HZ306" s="18">
        <v>37.28</v>
      </c>
      <c r="IA306" s="20">
        <f>ROUND(IF(EN306="Cống tròn",IF(EN306="Cống tròn",IF(EU306="Không có móng",IQ306-FF306,IF(EU306="Đế",IP306-FN306,IF(OR(EU306="Móng bê tông",EU306="Móng bê tông kết hợp đế"),II306-FJ306,0))),0),IF(EN306="Cống hộp",IF(AND(EN306="Cống hộp",EU306="Không có móng"),IQ306-GF306,IF(AND(EN306="Cống hộp",EU306="Móng bê tông"),IJ306-GB306,0)),IF(OR(EN306="Rãnh xây",EN306="Rãnh bê tông"),IF(OR(EN306="Rãnh xây",EN306="Rãnh bê tông"),IK306-GB306,0),IF(EN306="Ống nhựa",IF(AND(EN306="Ống nhựa",EU306="Không đắp cát"),IQ306-HT306,IF(AND(EN306="Ống nhựa",EU306="Đắp cát"),IH306-HX306,0)),IF(EN306="Rãnh thang",IF(EN306="Rãnh thang",IF(EU306="Móng bê tông",#REF!-#REF!,IQ306),0),0))))),2)</f>
        <v>35.409999999999997</v>
      </c>
      <c r="IB306" s="20">
        <f t="shared" si="1041"/>
        <v>1.8700000000000045</v>
      </c>
      <c r="IC306" s="20">
        <f t="shared" si="887"/>
        <v>35.409999999999997</v>
      </c>
      <c r="ID306" s="20">
        <f t="shared" si="888"/>
        <v>0</v>
      </c>
      <c r="IE306" s="20">
        <f t="shared" si="889"/>
        <v>0</v>
      </c>
      <c r="IF306" s="20">
        <f t="shared" si="890"/>
        <v>0</v>
      </c>
      <c r="IG306" s="20">
        <f>IF(EN306="Rãnh thang",IF(AND(EN306="Rãnh thang",EU306="Móng bê tông"),IQ306-#REF!,0),IF(EN306="Ống nhựa",IF(AND(EN306="Ống nhựa",EU306="Đắp cát"),IQ306-HT306,0),IF(EN306="Cống tròn",IF(EN306="Cống tròn",IF(OR(EU306="Móng bê tông",EU306="Móng bê tông kết hợp đế"),IM306-FL306,0),0),IF(EN306="Cống hộp",IF(AND(EN306="Cống hộp",EU306="Móng bê tông"),IN306-GD306,0),IF(OR(EN306="Rãnh xây",EN306="Rãnh bê tông"),IF(AND(EN306="Rãnh xây",EU306="Móng bê tông"),IO306-GD306,IF(AND(EN306="Rãnh bê tông",EU306="Móng bê tông"),IO306-GD306,0)),0)))))</f>
        <v>35.409999999999997</v>
      </c>
      <c r="IH306" s="20">
        <f t="shared" si="891"/>
        <v>0</v>
      </c>
      <c r="II306" s="20">
        <f t="shared" si="892"/>
        <v>35.409999999999997</v>
      </c>
      <c r="IJ306" s="20">
        <f t="shared" si="893"/>
        <v>0</v>
      </c>
      <c r="IK306" s="20">
        <f t="shared" si="894"/>
        <v>0</v>
      </c>
      <c r="IL306" s="20">
        <f t="shared" si="895"/>
        <v>35.61</v>
      </c>
      <c r="IM306" s="20">
        <f t="shared" si="896"/>
        <v>35.61</v>
      </c>
      <c r="IN306" s="20">
        <f t="shared" si="897"/>
        <v>0</v>
      </c>
      <c r="IO306" s="20">
        <f t="shared" si="898"/>
        <v>0</v>
      </c>
      <c r="IP306" s="20">
        <f t="shared" si="899"/>
        <v>0</v>
      </c>
      <c r="IQ306" s="18">
        <v>35.71</v>
      </c>
      <c r="IR306" s="25">
        <f t="shared" si="1042"/>
        <v>0</v>
      </c>
      <c r="IS306" s="25">
        <f t="shared" si="900"/>
        <v>0</v>
      </c>
      <c r="IT306" s="25">
        <f t="shared" si="901"/>
        <v>0</v>
      </c>
      <c r="IU306" s="25">
        <f>ROUND(IF(EN306="Cống tròn",IF(EN306="Cống tròn",IV306+FF306,0),IF(EN306="Cống hộp",IF(EN306="Cống hộp",IV306+GP306,0),IF(OR(EN306="Rãnh xây",EN306="Rãnh bê tông"),IF(OR(EN306="Rãnh xây",EN306="Rãnh bê tông"),IV306+GP306,0),IF(EN306="ống nhựa",IF(EN306="Ống nhựa",IV306+HT306,0),IF(EN306="Rãnh thang",IF(EN306="Rãnh thang",IQ306+#REF!,0),0))))),2)</f>
        <v>36.770000000000003</v>
      </c>
      <c r="IV306" s="18">
        <v>36.67</v>
      </c>
      <c r="IW306" s="25">
        <f t="shared" si="902"/>
        <v>36.770000000000003</v>
      </c>
      <c r="IX306" s="25">
        <f t="shared" si="903"/>
        <v>0</v>
      </c>
      <c r="IY306" s="25">
        <f t="shared" si="904"/>
        <v>0</v>
      </c>
      <c r="IZ306" s="25">
        <f t="shared" si="905"/>
        <v>0</v>
      </c>
      <c r="JA306" s="25">
        <f t="shared" si="906"/>
        <v>0</v>
      </c>
      <c r="JB306" s="18">
        <v>37.24</v>
      </c>
      <c r="JC306" s="20">
        <f>ROUND(IF(EN306="Cống tròn",IF(EN306="Cống tròn",IF(EU306="Không có móng",JS306-FF306,IF(EU306="Đế",JR306-FN306,IF(OR(EU306="Móng bê tông",EU306="Móng bê tông kết hợp đế"),JK306-FJ306,0))),0),IF(EN306="Cống hộp",IF(AND(EN306="Cống hộp",EU306="Không có móng"),JS306-GF306,IF(AND(EN306="Cống hộp",EU306="Móng bê tông"),JL306-GB306,0)),IF(OR(EN306="Rãnh xây",EN306="Rãnh bê tông"),IF(OR(EN306="Rãnh xây",EN306="Rãnh bê tông"),JM306-GB306,0),IF(EN306="Ống nhựa",IF(AND(EN306="Ống nhựa",EU306="Không đắp cát"),JS306-HT306,IF(AND(EN306="Ống nhựa",EU306="Đắp cát"),JJ306-HX306,0)),IF(EN306="Rãnh thang",IF(EN306="Rãnh thang",IF(EU306="Móng bê tông",#REF!-#REF!,JS306),0),0))))),2)</f>
        <v>35.369999999999997</v>
      </c>
      <c r="JD306" s="20">
        <f t="shared" si="1043"/>
        <v>1.8700000000000045</v>
      </c>
      <c r="JE306" s="20">
        <f t="shared" si="907"/>
        <v>35.369999999999997</v>
      </c>
      <c r="JF306" s="20">
        <f t="shared" si="908"/>
        <v>0</v>
      </c>
      <c r="JG306" s="20">
        <f t="shared" si="909"/>
        <v>0</v>
      </c>
      <c r="JH306" s="20">
        <f t="shared" si="910"/>
        <v>0</v>
      </c>
      <c r="JI306" s="20">
        <f>IF(EN306="Rãnh thang",IF(AND(EN306="Rãnh thang",EU306="Móng bê tông"),JS306-#REF!,0),IF(EN306="Ống nhựa",IF(AND(EN306="Ống nhựa",EU306="Đắp cát"),JS306-HT306,0),IF(EN306="Cống tròn",IF(EN306="Cống tròn",IF(OR(EU306="Móng bê tông",EU306="Móng bê tông kết hợp đế"),JO306-FL306,0),0),IF(EN306="Cống hộp",IF(AND(EN306="Cống hộp",EU306="Móng bê tông"),JP306-GD306,0),IF(OR(EN306="Rãnh xây",EN306="Rãnh bê tông"),IF(AND(EN306="Rãnh xây",EU306="Móng bê tông"),JQ306-GD306,IF(AND(EN306="Rãnh bê tông",EU306="Móng bê tông"),JQ306-GD306,0)),0)))))</f>
        <v>35.369999999999997</v>
      </c>
      <c r="JJ306" s="20">
        <f t="shared" si="911"/>
        <v>0</v>
      </c>
      <c r="JK306" s="20">
        <f t="shared" si="912"/>
        <v>35.369999999999997</v>
      </c>
      <c r="JL306" s="20">
        <f t="shared" si="913"/>
        <v>0</v>
      </c>
      <c r="JM306" s="20">
        <f t="shared" si="914"/>
        <v>0</v>
      </c>
      <c r="JN306" s="20">
        <f t="shared" si="915"/>
        <v>35.57</v>
      </c>
      <c r="JO306" s="20">
        <f t="shared" si="916"/>
        <v>35.57</v>
      </c>
      <c r="JP306" s="20">
        <f t="shared" si="917"/>
        <v>0</v>
      </c>
      <c r="JQ306" s="20">
        <f t="shared" si="918"/>
        <v>0</v>
      </c>
      <c r="JR306" s="20">
        <f t="shared" si="919"/>
        <v>0</v>
      </c>
      <c r="JS306" s="26">
        <v>35.67</v>
      </c>
      <c r="JT306" s="25">
        <f t="shared" si="1044"/>
        <v>0</v>
      </c>
      <c r="JU306" s="25">
        <f t="shared" si="920"/>
        <v>0</v>
      </c>
      <c r="JV306" s="25">
        <f t="shared" si="921"/>
        <v>0</v>
      </c>
      <c r="JW306" s="25">
        <f>ROUND(IF(EN306="Cống tròn",IF(EN306="Cống tròn",JX306+FF306,0),IF(EN306="Cống hộp",IF(EN306="Cống hộp",JX306+GP306,0),IF(OR(EN306="Rãnh xây",EN306="Rãnh bê tông"),IF(OR(EN306="Rãnh xây",EN306="Rãnh bê tông"),JX306+GP306,0),IF(EN306="ống nhựa",IF(EN306="Ống nhựa",JX306+HT306,0),IF(EN306="Rãnh thang",IF(EN306="Rãnh thang",JS306+#REF!,0),0))))),2)</f>
        <v>36.770000000000003</v>
      </c>
      <c r="JX306" s="27">
        <v>36.67</v>
      </c>
      <c r="JY306" s="25">
        <f t="shared" si="922"/>
        <v>36.770000000000003</v>
      </c>
      <c r="JZ306" s="25">
        <f t="shared" si="923"/>
        <v>0</v>
      </c>
      <c r="KA306" s="25">
        <f t="shared" si="924"/>
        <v>0</v>
      </c>
      <c r="KB306" s="25">
        <f t="shared" si="925"/>
        <v>0</v>
      </c>
      <c r="KC306" s="25">
        <f t="shared" si="926"/>
        <v>0</v>
      </c>
      <c r="KD306" s="28" t="s">
        <v>98</v>
      </c>
      <c r="KE306" s="27">
        <v>0</v>
      </c>
      <c r="KF306" s="25">
        <f t="shared" si="927"/>
        <v>1.8700000000000045</v>
      </c>
      <c r="KG306" s="25">
        <f t="shared" si="1045"/>
        <v>1.8700000000000045</v>
      </c>
      <c r="KH306" s="27">
        <v>0</v>
      </c>
      <c r="KI306" s="25">
        <f t="shared" si="928"/>
        <v>1.8700000000000045</v>
      </c>
      <c r="KJ306" s="25">
        <f t="shared" si="1046"/>
        <v>1.8700000000000045</v>
      </c>
      <c r="KK306" s="25">
        <f t="shared" si="929"/>
        <v>0</v>
      </c>
      <c r="KL306" s="25">
        <f t="shared" si="930"/>
        <v>0</v>
      </c>
      <c r="KM306" s="25">
        <f t="shared" si="1047"/>
        <v>0</v>
      </c>
      <c r="KN306" s="25">
        <f t="shared" si="931"/>
        <v>0</v>
      </c>
      <c r="KO306" s="25">
        <f t="shared" si="932"/>
        <v>0</v>
      </c>
      <c r="KP306" s="25">
        <f t="shared" si="1048"/>
        <v>0</v>
      </c>
      <c r="KQ306" s="25">
        <f t="shared" si="933"/>
        <v>0.2</v>
      </c>
      <c r="KR306" s="25">
        <f t="shared" si="934"/>
        <v>0.2</v>
      </c>
      <c r="KS306" s="25">
        <f t="shared" si="1049"/>
        <v>0.2</v>
      </c>
      <c r="KT306" s="25">
        <f t="shared" si="935"/>
        <v>0</v>
      </c>
      <c r="KU306" s="25">
        <f t="shared" si="936"/>
        <v>0</v>
      </c>
      <c r="KV306" s="25">
        <f t="shared" si="1050"/>
        <v>0</v>
      </c>
      <c r="KW306" s="25">
        <f t="shared" si="863"/>
        <v>0</v>
      </c>
      <c r="KX306" s="25">
        <f t="shared" si="937"/>
        <v>0</v>
      </c>
      <c r="KY306" s="25">
        <f t="shared" si="1051"/>
        <v>0</v>
      </c>
      <c r="KZ306" s="25">
        <f t="shared" si="938"/>
        <v>0</v>
      </c>
      <c r="LA306" s="25">
        <f t="shared" si="939"/>
        <v>0</v>
      </c>
      <c r="LB306" s="25">
        <f t="shared" si="1052"/>
        <v>0</v>
      </c>
      <c r="LC306" s="25">
        <f t="shared" si="940"/>
        <v>1.4</v>
      </c>
      <c r="LD306" s="25">
        <f t="shared" si="941"/>
        <v>1.4</v>
      </c>
      <c r="LE306" s="25">
        <f t="shared" si="1053"/>
        <v>1.4</v>
      </c>
      <c r="LF306" s="25">
        <f t="shared" si="942"/>
        <v>0</v>
      </c>
      <c r="LG306" s="25">
        <f t="shared" si="943"/>
        <v>0</v>
      </c>
      <c r="LH306" s="25">
        <f t="shared" si="1054"/>
        <v>0</v>
      </c>
      <c r="LI306" s="25">
        <f t="shared" si="944"/>
        <v>0</v>
      </c>
      <c r="LJ306" s="25">
        <f t="shared" si="945"/>
        <v>0</v>
      </c>
      <c r="LK306" s="25">
        <f t="shared" si="1055"/>
        <v>0</v>
      </c>
      <c r="LL306" s="25">
        <f t="shared" si="946"/>
        <v>0</v>
      </c>
      <c r="LM306" s="25">
        <f t="shared" si="947"/>
        <v>0</v>
      </c>
      <c r="LN306" s="25">
        <f t="shared" si="1056"/>
        <v>0</v>
      </c>
      <c r="LO306" s="25">
        <f t="shared" si="948"/>
        <v>0</v>
      </c>
      <c r="LP306" s="25">
        <f t="shared" si="949"/>
        <v>0</v>
      </c>
      <c r="LQ306" s="25">
        <f t="shared" si="1057"/>
        <v>0</v>
      </c>
      <c r="LR306" s="25">
        <f t="shared" si="950"/>
        <v>0</v>
      </c>
      <c r="LS306" s="25">
        <f t="shared" si="951"/>
        <v>0</v>
      </c>
      <c r="LT306" s="25">
        <f t="shared" si="1058"/>
        <v>0</v>
      </c>
      <c r="LU306" s="25">
        <f t="shared" si="952"/>
        <v>0</v>
      </c>
      <c r="LV306" s="25">
        <f t="shared" si="953"/>
        <v>0</v>
      </c>
      <c r="LW306" s="25">
        <f t="shared" si="1059"/>
        <v>0</v>
      </c>
      <c r="LX306" s="25">
        <f t="shared" si="954"/>
        <v>0</v>
      </c>
      <c r="LY306" s="25">
        <f t="shared" si="955"/>
        <v>0</v>
      </c>
      <c r="LZ306" s="25">
        <f t="shared" si="1060"/>
        <v>0</v>
      </c>
      <c r="MA306" s="25">
        <f t="shared" si="956"/>
        <v>0</v>
      </c>
      <c r="MB306" s="25">
        <f t="shared" si="957"/>
        <v>0</v>
      </c>
      <c r="MC306" s="25">
        <f t="shared" si="1061"/>
        <v>0</v>
      </c>
      <c r="MD306" s="25">
        <f t="shared" si="958"/>
        <v>0</v>
      </c>
      <c r="ME306" s="25">
        <f t="shared" si="959"/>
        <v>0</v>
      </c>
      <c r="MF306" s="25">
        <f t="shared" si="1062"/>
        <v>0</v>
      </c>
      <c r="MG306" s="25">
        <f t="shared" si="960"/>
        <v>0</v>
      </c>
      <c r="MH306" s="25">
        <f t="shared" si="961"/>
        <v>0</v>
      </c>
      <c r="MI306" s="25">
        <f t="shared" si="1063"/>
        <v>0</v>
      </c>
      <c r="MJ306" s="25">
        <f t="shared" si="962"/>
        <v>0</v>
      </c>
      <c r="MK306" s="25">
        <f t="shared" si="963"/>
        <v>0</v>
      </c>
      <c r="ML306" s="25">
        <f t="shared" si="1064"/>
        <v>0</v>
      </c>
      <c r="MM306" s="25">
        <f t="shared" si="964"/>
        <v>0</v>
      </c>
      <c r="MN306" s="25">
        <f t="shared" si="965"/>
        <v>0</v>
      </c>
      <c r="MO306" s="25">
        <f t="shared" si="1065"/>
        <v>0</v>
      </c>
      <c r="MP306" s="25">
        <f t="shared" si="966"/>
        <v>0</v>
      </c>
      <c r="MQ306" s="25">
        <f t="shared" si="967"/>
        <v>0</v>
      </c>
      <c r="MR306" s="25">
        <f t="shared" si="1066"/>
        <v>0</v>
      </c>
      <c r="MS306" s="29">
        <v>1.4</v>
      </c>
      <c r="MT306" s="29">
        <v>0</v>
      </c>
      <c r="MU306" s="29">
        <v>1</v>
      </c>
      <c r="MV306" s="29">
        <v>1</v>
      </c>
      <c r="MW306" s="25">
        <f t="shared" si="968"/>
        <v>1.4</v>
      </c>
      <c r="MX306" s="25">
        <f t="shared" si="969"/>
        <v>2.62</v>
      </c>
      <c r="MY306" s="25">
        <f t="shared" si="970"/>
        <v>0</v>
      </c>
      <c r="MZ306" s="25">
        <f t="shared" si="971"/>
        <v>0</v>
      </c>
      <c r="NA306" s="25">
        <f t="shared" si="972"/>
        <v>1.4</v>
      </c>
      <c r="NB306" s="25">
        <f t="shared" si="973"/>
        <v>2.62</v>
      </c>
      <c r="NC306" s="25">
        <f t="shared" si="974"/>
        <v>0</v>
      </c>
      <c r="ND306" s="25">
        <f t="shared" si="975"/>
        <v>0</v>
      </c>
      <c r="NE306" s="25">
        <f t="shared" si="1067"/>
        <v>1.4</v>
      </c>
      <c r="NF306" s="25">
        <f t="shared" si="1067"/>
        <v>2.62</v>
      </c>
      <c r="NG306" s="25">
        <f t="shared" si="1067"/>
        <v>0</v>
      </c>
      <c r="NH306" s="25">
        <f t="shared" si="976"/>
        <v>0</v>
      </c>
      <c r="NI306" s="25">
        <f t="shared" si="977"/>
        <v>98.25</v>
      </c>
      <c r="NJ306" s="25">
        <f t="shared" si="978"/>
        <v>0</v>
      </c>
      <c r="NK306" s="25">
        <f t="shared" si="979"/>
        <v>98.25</v>
      </c>
      <c r="NL306" s="25">
        <f t="shared" si="980"/>
        <v>68.2</v>
      </c>
      <c r="NM306" s="25">
        <f t="shared" si="981"/>
        <v>0</v>
      </c>
      <c r="NN306" s="25">
        <f t="shared" si="1068"/>
        <v>68.2</v>
      </c>
      <c r="NO306" s="25">
        <f t="shared" si="982"/>
        <v>0</v>
      </c>
      <c r="NP306" s="25">
        <f t="shared" si="983"/>
        <v>0</v>
      </c>
      <c r="NQ306" s="25">
        <f t="shared" si="1069"/>
        <v>0</v>
      </c>
      <c r="NR306" s="25">
        <f t="shared" si="984"/>
        <v>0</v>
      </c>
      <c r="NS306" s="25">
        <f t="shared" si="985"/>
        <v>0</v>
      </c>
      <c r="NT306" s="25">
        <f t="shared" si="1070"/>
        <v>0</v>
      </c>
      <c r="NU306" s="25">
        <f t="shared" si="986"/>
        <v>0</v>
      </c>
      <c r="NV306" s="25">
        <f t="shared" si="987"/>
        <v>0</v>
      </c>
      <c r="NW306" s="25">
        <f t="shared" si="1071"/>
        <v>0</v>
      </c>
      <c r="NX306" s="25">
        <f t="shared" si="1072"/>
        <v>68.2</v>
      </c>
      <c r="NY306" s="25">
        <f t="shared" si="1072"/>
        <v>0</v>
      </c>
      <c r="NZ306" s="25">
        <f t="shared" si="1073"/>
        <v>68.2</v>
      </c>
      <c r="OA306" s="25">
        <f t="shared" si="1074"/>
        <v>30.05</v>
      </c>
      <c r="OB306" s="25">
        <f t="shared" si="1074"/>
        <v>0</v>
      </c>
      <c r="OC306" s="25">
        <f t="shared" si="1075"/>
        <v>30.05</v>
      </c>
      <c r="OD306" s="25">
        <f t="shared" si="1076"/>
        <v>68.2</v>
      </c>
      <c r="OE306" s="25">
        <f t="shared" si="1076"/>
        <v>0</v>
      </c>
      <c r="OF306" s="25">
        <f t="shared" si="1076"/>
        <v>68.2</v>
      </c>
      <c r="OG306" s="25">
        <f t="shared" si="988"/>
        <v>0</v>
      </c>
      <c r="OH306" s="25">
        <f t="shared" si="989"/>
        <v>0</v>
      </c>
      <c r="OI306" s="25">
        <f t="shared" si="990"/>
        <v>0</v>
      </c>
      <c r="OJ306" s="25">
        <f t="shared" si="991"/>
        <v>0</v>
      </c>
      <c r="OK306" s="25">
        <f t="shared" si="992"/>
        <v>0</v>
      </c>
      <c r="OL306" s="25">
        <f t="shared" si="993"/>
        <v>0</v>
      </c>
      <c r="OM306" s="25">
        <f t="shared" si="1077"/>
        <v>0</v>
      </c>
      <c r="ON306" s="25">
        <f t="shared" si="1077"/>
        <v>0</v>
      </c>
      <c r="OO306" s="25">
        <f t="shared" si="1077"/>
        <v>0</v>
      </c>
      <c r="OP306" s="25">
        <f t="shared" si="994"/>
        <v>0</v>
      </c>
      <c r="OQ306" s="25">
        <f t="shared" si="995"/>
        <v>0</v>
      </c>
      <c r="OR306" s="25">
        <f t="shared" si="1078"/>
        <v>0</v>
      </c>
      <c r="OS306" s="30">
        <v>536217.23</v>
      </c>
      <c r="OT306" s="30">
        <v>2371156.21</v>
      </c>
    </row>
    <row r="307" spans="1:410" ht="33" customHeight="1" x14ac:dyDescent="0.25">
      <c r="A307" s="18"/>
      <c r="B307" s="18" t="s">
        <v>1071</v>
      </c>
      <c r="C307" s="18">
        <v>994.34</v>
      </c>
      <c r="D307" s="16" t="e">
        <f>_xlfn.IFNA(INDEX(#REF!,MATCH(E307,#REF!,0)),0)</f>
        <v>#REF!</v>
      </c>
      <c r="E307" s="18" t="s">
        <v>1124</v>
      </c>
      <c r="F307" s="16" t="s">
        <v>765</v>
      </c>
      <c r="G307" s="16" t="s">
        <v>766</v>
      </c>
      <c r="H307" s="16" t="s">
        <v>767</v>
      </c>
      <c r="I307" s="16" t="s">
        <v>768</v>
      </c>
      <c r="J307" s="16" t="s">
        <v>769</v>
      </c>
      <c r="K307" s="16" t="s">
        <v>770</v>
      </c>
      <c r="L307" s="16" t="s">
        <v>771</v>
      </c>
      <c r="M307" s="18">
        <v>1.64</v>
      </c>
      <c r="N307" s="18">
        <v>1.94</v>
      </c>
      <c r="O307" s="18">
        <v>2.04</v>
      </c>
      <c r="P307" s="18">
        <v>2.34</v>
      </c>
      <c r="Q307" s="18">
        <v>0.1</v>
      </c>
      <c r="R307" s="18">
        <v>1.8399999999999999</v>
      </c>
      <c r="S307" s="18">
        <v>2.14</v>
      </c>
      <c r="T307" s="18">
        <v>0.2</v>
      </c>
      <c r="U307" s="18">
        <v>0</v>
      </c>
      <c r="V307" s="18">
        <v>0</v>
      </c>
      <c r="W307" s="18">
        <v>0</v>
      </c>
      <c r="X307" s="18">
        <v>1.64</v>
      </c>
      <c r="Y307" s="18">
        <v>1.9</v>
      </c>
      <c r="Z307" s="20">
        <f t="shared" si="996"/>
        <v>1.6</v>
      </c>
      <c r="AA307" s="18">
        <v>0.22</v>
      </c>
      <c r="AB307" s="18">
        <v>0</v>
      </c>
      <c r="AC307" s="18">
        <v>0</v>
      </c>
      <c r="AD307" s="18">
        <v>0</v>
      </c>
      <c r="AE307" s="18">
        <v>0</v>
      </c>
      <c r="AF307" s="18">
        <v>0</v>
      </c>
      <c r="AG307" s="18">
        <v>1.2</v>
      </c>
      <c r="AH307" s="18">
        <v>1.5</v>
      </c>
      <c r="AI307" s="20">
        <f t="shared" si="997"/>
        <v>1.75</v>
      </c>
      <c r="AJ307" s="18">
        <v>0</v>
      </c>
      <c r="AK307" s="18">
        <v>0</v>
      </c>
      <c r="AL307" s="20">
        <f t="shared" si="998"/>
        <v>0</v>
      </c>
      <c r="AM307" s="18">
        <v>1.64</v>
      </c>
      <c r="AN307" s="18">
        <v>1.5</v>
      </c>
      <c r="AO307" s="18">
        <v>0.15</v>
      </c>
      <c r="AP307" s="18">
        <v>0.22</v>
      </c>
      <c r="AQ307" s="18">
        <v>1.64</v>
      </c>
      <c r="AR307" s="18">
        <v>1.72</v>
      </c>
      <c r="AS307" s="18">
        <v>0.12</v>
      </c>
      <c r="AT307" s="18">
        <v>0.11</v>
      </c>
      <c r="AU307" s="18">
        <v>0</v>
      </c>
      <c r="AV307" s="18">
        <v>1</v>
      </c>
      <c r="AW307" s="18">
        <v>0</v>
      </c>
      <c r="AX307" s="18">
        <v>0</v>
      </c>
      <c r="AY307" s="18">
        <v>0</v>
      </c>
      <c r="AZ307" s="18">
        <v>0</v>
      </c>
      <c r="BA307" s="18">
        <v>0</v>
      </c>
      <c r="BB307" s="18">
        <v>0</v>
      </c>
      <c r="BC307" s="18">
        <v>0</v>
      </c>
      <c r="BD307" s="18">
        <v>0</v>
      </c>
      <c r="BE307" s="18">
        <v>2</v>
      </c>
      <c r="BF307" s="18">
        <v>0</v>
      </c>
      <c r="BG307" s="18">
        <v>0</v>
      </c>
      <c r="BH307" s="18">
        <v>0</v>
      </c>
      <c r="BI307" s="18">
        <v>0</v>
      </c>
      <c r="BJ307" s="18">
        <v>0</v>
      </c>
      <c r="BK307" s="18">
        <v>0</v>
      </c>
      <c r="BL307" s="18">
        <v>0</v>
      </c>
      <c r="BM307" s="18">
        <v>0</v>
      </c>
      <c r="BN307" s="18">
        <v>0</v>
      </c>
      <c r="BO307" s="18">
        <v>0</v>
      </c>
      <c r="BP307" s="18">
        <v>0</v>
      </c>
      <c r="BQ307" s="18">
        <v>0</v>
      </c>
      <c r="BR307" s="18">
        <v>0</v>
      </c>
      <c r="BS307" s="18">
        <v>0</v>
      </c>
      <c r="BT307" s="18">
        <v>0</v>
      </c>
      <c r="BU307" s="18">
        <v>0</v>
      </c>
      <c r="BV307" s="18">
        <v>0</v>
      </c>
      <c r="BW307" s="18">
        <v>0</v>
      </c>
      <c r="BX307" s="18">
        <v>0</v>
      </c>
      <c r="BY307" s="18">
        <v>0</v>
      </c>
      <c r="BZ307" s="18">
        <v>0</v>
      </c>
      <c r="CA307" s="16" t="e">
        <f>_xlfn.IFNA(IF(RIGHT(D307,2)="=G",0,INDEX(#REF!,MATCH(E307,#REF!,0))),0)</f>
        <v>#REF!</v>
      </c>
      <c r="CB307" s="16" t="s">
        <v>776</v>
      </c>
      <c r="CC307" s="18">
        <v>0</v>
      </c>
      <c r="CD307" s="18">
        <v>0</v>
      </c>
      <c r="CE307" s="18">
        <v>1.4</v>
      </c>
      <c r="CF307" s="18">
        <v>0.85</v>
      </c>
      <c r="CG307" s="18">
        <v>0.12</v>
      </c>
      <c r="CH307" s="18">
        <v>2</v>
      </c>
      <c r="CI307" s="16" t="s">
        <v>98</v>
      </c>
      <c r="CJ307" s="18">
        <v>0</v>
      </c>
      <c r="CK307" s="20">
        <f t="shared" si="864"/>
        <v>2.17</v>
      </c>
      <c r="CL307" s="20">
        <f t="shared" si="999"/>
        <v>2.17</v>
      </c>
      <c r="CM307" s="18">
        <v>41.49</v>
      </c>
      <c r="CN307" s="18">
        <v>37.24</v>
      </c>
      <c r="CO307" s="18">
        <v>36.401000000000003</v>
      </c>
      <c r="CP307" s="22">
        <f t="shared" si="865"/>
        <v>37.24</v>
      </c>
      <c r="CQ307" s="22">
        <f t="shared" si="866"/>
        <v>35.07</v>
      </c>
      <c r="CR307" s="22">
        <f t="shared" si="1000"/>
        <v>2.17</v>
      </c>
      <c r="CS307" s="22">
        <f t="shared" si="867"/>
        <v>35.169999999999995</v>
      </c>
      <c r="CT307" s="22">
        <f t="shared" si="868"/>
        <v>35.369999999999997</v>
      </c>
      <c r="CU307" s="18">
        <v>35.369999999999997</v>
      </c>
      <c r="CV307" s="22">
        <f t="shared" si="1001"/>
        <v>1.6</v>
      </c>
      <c r="CW307" s="22">
        <f t="shared" si="869"/>
        <v>0</v>
      </c>
      <c r="CX307" s="22">
        <f t="shared" si="870"/>
        <v>0</v>
      </c>
      <c r="CY307" s="22">
        <f t="shared" si="871"/>
        <v>36.97</v>
      </c>
      <c r="CZ307" s="22">
        <f t="shared" si="872"/>
        <v>37.119999999999997</v>
      </c>
      <c r="DA307" s="18">
        <v>37.24</v>
      </c>
      <c r="DB307" s="20">
        <f t="shared" si="1002"/>
        <v>2.17</v>
      </c>
      <c r="DC307" s="20">
        <f t="shared" si="1003"/>
        <v>0</v>
      </c>
      <c r="DD307" s="20">
        <f t="shared" si="1004"/>
        <v>2.17</v>
      </c>
      <c r="DE307" s="20">
        <f t="shared" si="873"/>
        <v>0.1</v>
      </c>
      <c r="DF307" s="20">
        <f t="shared" si="874"/>
        <v>0.2</v>
      </c>
      <c r="DG307" s="20">
        <f t="shared" si="875"/>
        <v>1.87</v>
      </c>
      <c r="DH307" s="20">
        <f t="shared" si="876"/>
        <v>0</v>
      </c>
      <c r="DI307" s="20">
        <f t="shared" si="877"/>
        <v>0</v>
      </c>
      <c r="DJ307" s="20">
        <f t="shared" si="878"/>
        <v>0</v>
      </c>
      <c r="DK307" s="20">
        <f t="shared" si="1005"/>
        <v>2.17</v>
      </c>
      <c r="DL307" s="20">
        <f t="shared" si="1006"/>
        <v>0</v>
      </c>
      <c r="DM307" s="20">
        <f t="shared" si="1007"/>
        <v>0</v>
      </c>
      <c r="DN307" s="20">
        <f t="shared" si="1008"/>
        <v>0</v>
      </c>
      <c r="DO307" s="18">
        <v>2.54</v>
      </c>
      <c r="DP307" s="18">
        <v>0</v>
      </c>
      <c r="DQ307" s="18">
        <v>1</v>
      </c>
      <c r="DR307" s="18">
        <v>1</v>
      </c>
      <c r="DS307" s="25">
        <f t="shared" si="1009"/>
        <v>2.54</v>
      </c>
      <c r="DT307" s="25">
        <f t="shared" si="1010"/>
        <v>0</v>
      </c>
      <c r="DU307" s="25">
        <f t="shared" si="1011"/>
        <v>5.51</v>
      </c>
      <c r="DV307" s="25">
        <f t="shared" si="1012"/>
        <v>0</v>
      </c>
      <c r="DW307" s="25">
        <f t="shared" si="1013"/>
        <v>5.51</v>
      </c>
      <c r="DX307" s="25">
        <f t="shared" si="1014"/>
        <v>11.24</v>
      </c>
      <c r="DY307" s="25">
        <f t="shared" si="1015"/>
        <v>0</v>
      </c>
      <c r="DZ307" s="25">
        <f t="shared" si="1016"/>
        <v>11.24</v>
      </c>
      <c r="EA307" s="25">
        <f t="shared" si="1017"/>
        <v>7.21</v>
      </c>
      <c r="EB307" s="25">
        <f t="shared" si="1018"/>
        <v>0</v>
      </c>
      <c r="EC307" s="25">
        <f t="shared" si="1019"/>
        <v>7.21</v>
      </c>
      <c r="ED307" s="25">
        <f t="shared" si="1020"/>
        <v>4.03</v>
      </c>
      <c r="EE307" s="25">
        <f t="shared" si="1020"/>
        <v>0</v>
      </c>
      <c r="EF307" s="25">
        <f t="shared" si="1021"/>
        <v>4.03</v>
      </c>
      <c r="EG307" s="25">
        <f t="shared" si="1022"/>
        <v>7.21</v>
      </c>
      <c r="EH307" s="25">
        <f t="shared" si="1022"/>
        <v>0</v>
      </c>
      <c r="EI307" s="25">
        <f t="shared" si="1023"/>
        <v>7.21</v>
      </c>
      <c r="EJ307" s="18">
        <v>994.34</v>
      </c>
      <c r="EK307" s="18">
        <v>955.64</v>
      </c>
      <c r="EL307" s="18" t="s">
        <v>1124</v>
      </c>
      <c r="EM307" s="18" t="s">
        <v>1125</v>
      </c>
      <c r="EN307" s="16" t="s">
        <v>774</v>
      </c>
      <c r="EO307" s="16" t="s">
        <v>132</v>
      </c>
      <c r="EP307" s="16" t="e">
        <f>IF(OR(EN307="Cống tròn",EN307="Cống hộp",EN307="Ống nhựa"),INDEX(#REF!,MATCH(E307,#REF!,0)),IF(OR(EN307="Rãnh xây",EN307="Rãnh bê tông"),INDEX(#REF!,MATCH(E307,#REF!,0)),0))</f>
        <v>#REF!</v>
      </c>
      <c r="EQ307" s="18">
        <v>37.500000000000043</v>
      </c>
      <c r="ER307" s="18">
        <v>1</v>
      </c>
      <c r="ES307" s="25">
        <f t="shared" si="1024"/>
        <v>37</v>
      </c>
      <c r="ET307" s="1" t="e">
        <f>_xlfn.IFNA(IF(EN307="Cống tròn",INDEX(#REF!,MATCH(E307,#REF!,0)),IF(EN307="Cống hộp",INDEX(#REF!,MATCH(E307,#REF!,0)),EU307&amp;" ,"&amp;EV307)),0)</f>
        <v>#REF!</v>
      </c>
      <c r="EU307" s="16" t="s">
        <v>769</v>
      </c>
      <c r="EV307" s="16" t="s">
        <v>775</v>
      </c>
      <c r="EW307" s="16" t="e">
        <f>_xlfn.IFNA(INDEX(#REF!,MATCH(E307,#REF!,0)),0)</f>
        <v>#REF!</v>
      </c>
      <c r="EX307" s="16"/>
      <c r="EY307" s="18">
        <v>0</v>
      </c>
      <c r="EZ307" s="18">
        <v>0</v>
      </c>
      <c r="FA307" s="18">
        <v>0</v>
      </c>
      <c r="FB307" s="18">
        <v>0</v>
      </c>
      <c r="FC307" s="18">
        <v>0</v>
      </c>
      <c r="FD307" s="25">
        <f t="shared" si="879"/>
        <v>0</v>
      </c>
      <c r="FE307" s="25">
        <f t="shared" si="1025"/>
        <v>0</v>
      </c>
      <c r="FF307" s="18">
        <v>0.1</v>
      </c>
      <c r="FG307" s="18">
        <v>2</v>
      </c>
      <c r="FH307" s="18">
        <v>1</v>
      </c>
      <c r="FI307" s="25">
        <f t="shared" si="1026"/>
        <v>1.2</v>
      </c>
      <c r="FJ307" s="18">
        <v>0</v>
      </c>
      <c r="FK307" s="18">
        <v>0</v>
      </c>
      <c r="FL307" s="18">
        <v>0.2</v>
      </c>
      <c r="FM307" s="18">
        <v>1.4</v>
      </c>
      <c r="FN307" s="18">
        <v>0</v>
      </c>
      <c r="FO307" s="25">
        <f t="shared" si="1027"/>
        <v>1.4</v>
      </c>
      <c r="FP307" s="18">
        <v>1.4999999999999999E-2</v>
      </c>
      <c r="FQ307" s="18">
        <v>1</v>
      </c>
      <c r="FR307" s="25">
        <f t="shared" si="880"/>
        <v>36</v>
      </c>
      <c r="FS307" s="25">
        <f t="shared" si="881"/>
        <v>0.52500000000000002</v>
      </c>
      <c r="FT307" s="25">
        <f t="shared" si="882"/>
        <v>36.524999999999999</v>
      </c>
      <c r="FU307" s="25">
        <f t="shared" si="883"/>
        <v>-0.97500000000004405</v>
      </c>
      <c r="FV307" s="25" t="str">
        <f t="shared" si="1028"/>
        <v>Thêm 01</v>
      </c>
      <c r="FW307" s="25">
        <f t="shared" si="1029"/>
        <v>0.04</v>
      </c>
      <c r="FX307" s="16"/>
      <c r="FY307" s="16"/>
      <c r="FZ307" s="16"/>
      <c r="GA307" s="16"/>
      <c r="GB307" s="19">
        <v>0</v>
      </c>
      <c r="GC307" s="19">
        <v>0</v>
      </c>
      <c r="GD307" s="19">
        <v>0</v>
      </c>
      <c r="GE307" s="19">
        <v>0</v>
      </c>
      <c r="GF307" s="19">
        <v>0</v>
      </c>
      <c r="GG307" s="19">
        <v>0</v>
      </c>
      <c r="GH307" s="19">
        <v>0</v>
      </c>
      <c r="GI307" s="19">
        <v>0</v>
      </c>
      <c r="GJ307" s="19">
        <v>0</v>
      </c>
      <c r="GK307" s="19">
        <v>0</v>
      </c>
      <c r="GL307" s="25">
        <f t="shared" si="884"/>
        <v>0</v>
      </c>
      <c r="GM307" s="25">
        <f t="shared" si="1030"/>
        <v>0</v>
      </c>
      <c r="GN307" s="19">
        <v>0</v>
      </c>
      <c r="GO307" s="19">
        <v>0</v>
      </c>
      <c r="GP307" s="19">
        <v>0</v>
      </c>
      <c r="GQ307" s="19">
        <v>0</v>
      </c>
      <c r="GR307" s="1" t="e">
        <f>_xlfn.IFNA(INDEX(#REF!,MATCH(E307,#REF!,0)),0)</f>
        <v>#REF!</v>
      </c>
      <c r="GS307" s="16"/>
      <c r="GT307" s="18">
        <v>0</v>
      </c>
      <c r="GU307" s="18">
        <v>0</v>
      </c>
      <c r="GV307" s="18">
        <v>0</v>
      </c>
      <c r="GW307" s="18">
        <v>0</v>
      </c>
      <c r="GX307" s="25">
        <f t="shared" si="885"/>
        <v>0</v>
      </c>
      <c r="GY307" s="25">
        <f t="shared" si="886"/>
        <v>0</v>
      </c>
      <c r="GZ307" s="25">
        <f t="shared" si="1031"/>
        <v>0</v>
      </c>
      <c r="HA307" s="1" t="e" cm="1">
        <f t="array" ref="HA307">INDEX(#REF!,MATCH(EJ307&amp;EK307&amp;HD307&amp;HE307&amp;HF307,#REF!&amp;#REF!&amp;#REF!&amp;#REF!&amp;#REF!,0))</f>
        <v>#REF!</v>
      </c>
      <c r="HB307" s="16"/>
      <c r="HC307" s="25">
        <f t="shared" si="1032"/>
        <v>0</v>
      </c>
      <c r="HD307" s="18">
        <v>0</v>
      </c>
      <c r="HE307" s="18">
        <v>0</v>
      </c>
      <c r="HF307" s="18">
        <v>0</v>
      </c>
      <c r="HG307" s="1" t="e" cm="1">
        <f t="array" ref="HG307">INDEX(#REF!,MATCH(EJ307&amp;EK307&amp;HJ307&amp;HK307&amp;HL307,#REF!&amp;#REF!&amp;#REF!&amp;#REF!&amp;#REF!,0))</f>
        <v>#REF!</v>
      </c>
      <c r="HH307" s="16"/>
      <c r="HI307" s="25">
        <f t="shared" si="1033"/>
        <v>0</v>
      </c>
      <c r="HJ307" s="25">
        <f t="shared" si="1034"/>
        <v>0</v>
      </c>
      <c r="HK307" s="19">
        <v>0</v>
      </c>
      <c r="HL307" s="19">
        <v>0</v>
      </c>
      <c r="HM307" s="18">
        <v>0.01</v>
      </c>
      <c r="HN307" s="18">
        <v>1</v>
      </c>
      <c r="HO307" s="25">
        <f t="shared" si="1035"/>
        <v>0</v>
      </c>
      <c r="HP307" s="25">
        <f t="shared" si="1036"/>
        <v>0</v>
      </c>
      <c r="HQ307" s="25">
        <f t="shared" si="1037"/>
        <v>0</v>
      </c>
      <c r="HR307" s="25">
        <f t="shared" si="1038"/>
        <v>0</v>
      </c>
      <c r="HS307" s="25">
        <f t="shared" si="1039"/>
        <v>0</v>
      </c>
      <c r="HT307" s="19">
        <v>0</v>
      </c>
      <c r="HU307" s="19">
        <v>0</v>
      </c>
      <c r="HV307" s="19">
        <v>0</v>
      </c>
      <c r="HW307" s="25">
        <f t="shared" si="1040"/>
        <v>0</v>
      </c>
      <c r="HX307" s="19">
        <v>0</v>
      </c>
      <c r="HY307" s="19">
        <v>0</v>
      </c>
      <c r="HZ307" s="18">
        <v>37.24</v>
      </c>
      <c r="IA307" s="20">
        <f>ROUND(IF(EN307="Cống tròn",IF(EN307="Cống tròn",IF(EU307="Không có móng",IQ307-FF307,IF(EU307="Đế",IP307-FN307,IF(OR(EU307="Móng bê tông",EU307="Móng bê tông kết hợp đế"),II307-FJ307,0))),0),IF(EN307="Cống hộp",IF(AND(EN307="Cống hộp",EU307="Không có móng"),IQ307-GF307,IF(AND(EN307="Cống hộp",EU307="Móng bê tông"),IJ307-GB307,0)),IF(OR(EN307="Rãnh xây",EN307="Rãnh bê tông"),IF(OR(EN307="Rãnh xây",EN307="Rãnh bê tông"),IK307-GB307,0),IF(EN307="Ống nhựa",IF(AND(EN307="Ống nhựa",EU307="Không đắp cát"),IQ307-HT307,IF(AND(EN307="Ống nhựa",EU307="Đắp cát"),IH307-HX307,0)),IF(EN307="Rãnh thang",IF(EN307="Rãnh thang",IF(EU307="Móng bê tông",#REF!-#REF!,IQ307),0),0))))),2)</f>
        <v>35.369999999999997</v>
      </c>
      <c r="IB307" s="20">
        <f t="shared" si="1041"/>
        <v>1.8700000000000045</v>
      </c>
      <c r="IC307" s="20">
        <f t="shared" si="887"/>
        <v>35.369999999999997</v>
      </c>
      <c r="ID307" s="20">
        <f t="shared" si="888"/>
        <v>0</v>
      </c>
      <c r="IE307" s="20">
        <f t="shared" si="889"/>
        <v>0</v>
      </c>
      <c r="IF307" s="20">
        <f t="shared" si="890"/>
        <v>0</v>
      </c>
      <c r="IG307" s="20">
        <f>IF(EN307="Rãnh thang",IF(AND(EN307="Rãnh thang",EU307="Móng bê tông"),IQ307-#REF!,0),IF(EN307="Ống nhựa",IF(AND(EN307="Ống nhựa",EU307="Đắp cát"),IQ307-HT307,0),IF(EN307="Cống tròn",IF(EN307="Cống tròn",IF(OR(EU307="Móng bê tông",EU307="Móng bê tông kết hợp đế"),IM307-FL307,0),0),IF(EN307="Cống hộp",IF(AND(EN307="Cống hộp",EU307="Móng bê tông"),IN307-GD307,0),IF(OR(EN307="Rãnh xây",EN307="Rãnh bê tông"),IF(AND(EN307="Rãnh xây",EU307="Móng bê tông"),IO307-GD307,IF(AND(EN307="Rãnh bê tông",EU307="Móng bê tông"),IO307-GD307,0)),0)))))</f>
        <v>35.369999999999997</v>
      </c>
      <c r="IH307" s="20">
        <f t="shared" si="891"/>
        <v>0</v>
      </c>
      <c r="II307" s="20">
        <f t="shared" si="892"/>
        <v>35.369999999999997</v>
      </c>
      <c r="IJ307" s="20">
        <f t="shared" si="893"/>
        <v>0</v>
      </c>
      <c r="IK307" s="20">
        <f t="shared" si="894"/>
        <v>0</v>
      </c>
      <c r="IL307" s="20">
        <f t="shared" si="895"/>
        <v>35.57</v>
      </c>
      <c r="IM307" s="20">
        <f t="shared" si="896"/>
        <v>35.57</v>
      </c>
      <c r="IN307" s="20">
        <f t="shared" si="897"/>
        <v>0</v>
      </c>
      <c r="IO307" s="20">
        <f t="shared" si="898"/>
        <v>0</v>
      </c>
      <c r="IP307" s="20">
        <f t="shared" si="899"/>
        <v>0</v>
      </c>
      <c r="IQ307" s="18">
        <v>35.67</v>
      </c>
      <c r="IR307" s="25">
        <f t="shared" si="1042"/>
        <v>0</v>
      </c>
      <c r="IS307" s="25">
        <f t="shared" si="900"/>
        <v>0</v>
      </c>
      <c r="IT307" s="25">
        <f t="shared" si="901"/>
        <v>0</v>
      </c>
      <c r="IU307" s="25">
        <f>ROUND(IF(EN307="Cống tròn",IF(EN307="Cống tròn",IV307+FF307,0),IF(EN307="Cống hộp",IF(EN307="Cống hộp",IV307+GP307,0),IF(OR(EN307="Rãnh xây",EN307="Rãnh bê tông"),IF(OR(EN307="Rãnh xây",EN307="Rãnh bê tông"),IV307+GP307,0),IF(EN307="ống nhựa",IF(EN307="Ống nhựa",IV307+HT307,0),IF(EN307="Rãnh thang",IF(EN307="Rãnh thang",IQ307+#REF!,0),0))))),2)</f>
        <v>36.729999999999997</v>
      </c>
      <c r="IV307" s="18">
        <v>36.630000000000003</v>
      </c>
      <c r="IW307" s="25">
        <f t="shared" si="902"/>
        <v>36.729999999999997</v>
      </c>
      <c r="IX307" s="25">
        <f t="shared" si="903"/>
        <v>0</v>
      </c>
      <c r="IY307" s="25">
        <f t="shared" si="904"/>
        <v>0</v>
      </c>
      <c r="IZ307" s="25">
        <f t="shared" si="905"/>
        <v>0</v>
      </c>
      <c r="JA307" s="25">
        <f t="shared" si="906"/>
        <v>0</v>
      </c>
      <c r="JB307" s="18">
        <v>36.36</v>
      </c>
      <c r="JC307" s="20">
        <f>ROUND(IF(EN307="Cống tròn",IF(EN307="Cống tròn",IF(EU307="Không có móng",JS307-FF307,IF(EU307="Đế",JR307-FN307,IF(OR(EU307="Móng bê tông",EU307="Móng bê tông kết hợp đế"),JK307-FJ307,0))),0),IF(EN307="Cống hộp",IF(AND(EN307="Cống hộp",EU307="Không có móng"),JS307-GF307,IF(AND(EN307="Cống hộp",EU307="Móng bê tông"),JL307-GB307,0)),IF(OR(EN307="Rãnh xây",EN307="Rãnh bê tông"),IF(OR(EN307="Rãnh xây",EN307="Rãnh bê tông"),JM307-GB307,0),IF(EN307="Ống nhựa",IF(AND(EN307="Ống nhựa",EU307="Không đắp cát"),JS307-HT307,IF(AND(EN307="Ống nhựa",EU307="Đắp cát"),JJ307-HX307,0)),IF(EN307="Rãnh thang",IF(EN307="Rãnh thang",IF(EU307="Móng bê tông",#REF!-#REF!,JS307),0),0))))),2)</f>
        <v>35.33</v>
      </c>
      <c r="JD307" s="20">
        <f t="shared" si="1043"/>
        <v>1.0300000000000011</v>
      </c>
      <c r="JE307" s="20">
        <f t="shared" si="907"/>
        <v>35.33</v>
      </c>
      <c r="JF307" s="20">
        <f t="shared" si="908"/>
        <v>0</v>
      </c>
      <c r="JG307" s="20">
        <f t="shared" si="909"/>
        <v>0</v>
      </c>
      <c r="JH307" s="20">
        <f t="shared" si="910"/>
        <v>0</v>
      </c>
      <c r="JI307" s="20">
        <f>IF(EN307="Rãnh thang",IF(AND(EN307="Rãnh thang",EU307="Móng bê tông"),JS307-#REF!,0),IF(EN307="Ống nhựa",IF(AND(EN307="Ống nhựa",EU307="Đắp cát"),JS307-HT307,0),IF(EN307="Cống tròn",IF(EN307="Cống tròn",IF(OR(EU307="Móng bê tông",EU307="Móng bê tông kết hợp đế"),JO307-FL307,0),0),IF(EN307="Cống hộp",IF(AND(EN307="Cống hộp",EU307="Móng bê tông"),JP307-GD307,0),IF(OR(EN307="Rãnh xây",EN307="Rãnh bê tông"),IF(AND(EN307="Rãnh xây",EU307="Móng bê tông"),JQ307-GD307,IF(AND(EN307="Rãnh bê tông",EU307="Móng bê tông"),JQ307-GD307,0)),0)))))</f>
        <v>35.33</v>
      </c>
      <c r="JJ307" s="20">
        <f t="shared" si="911"/>
        <v>0</v>
      </c>
      <c r="JK307" s="20">
        <f t="shared" si="912"/>
        <v>35.33</v>
      </c>
      <c r="JL307" s="20">
        <f t="shared" si="913"/>
        <v>0</v>
      </c>
      <c r="JM307" s="20">
        <f t="shared" si="914"/>
        <v>0</v>
      </c>
      <c r="JN307" s="20">
        <f t="shared" si="915"/>
        <v>35.53</v>
      </c>
      <c r="JO307" s="20">
        <f t="shared" si="916"/>
        <v>35.53</v>
      </c>
      <c r="JP307" s="20">
        <f t="shared" si="917"/>
        <v>0</v>
      </c>
      <c r="JQ307" s="20">
        <f t="shared" si="918"/>
        <v>0</v>
      </c>
      <c r="JR307" s="20">
        <f t="shared" si="919"/>
        <v>0</v>
      </c>
      <c r="JS307" s="26">
        <v>35.630000000000003</v>
      </c>
      <c r="JT307" s="25">
        <f t="shared" si="1044"/>
        <v>0</v>
      </c>
      <c r="JU307" s="25">
        <f t="shared" si="920"/>
        <v>0</v>
      </c>
      <c r="JV307" s="25">
        <f t="shared" si="921"/>
        <v>0</v>
      </c>
      <c r="JW307" s="25">
        <f>ROUND(IF(EN307="Cống tròn",IF(EN307="Cống tròn",JX307+FF307,0),IF(EN307="Cống hộp",IF(EN307="Cống hộp",JX307+GP307,0),IF(OR(EN307="Rãnh xây",EN307="Rãnh bê tông"),IF(OR(EN307="Rãnh xây",EN307="Rãnh bê tông"),JX307+GP307,0),IF(EN307="ống nhựa",IF(EN307="Ống nhựa",JX307+HT307,0),IF(EN307="Rãnh thang",IF(EN307="Rãnh thang",JS307+#REF!,0),0))))),2)</f>
        <v>36.729999999999997</v>
      </c>
      <c r="JX307" s="27">
        <v>36.630000000000003</v>
      </c>
      <c r="JY307" s="25">
        <f t="shared" si="922"/>
        <v>36.729999999999997</v>
      </c>
      <c r="JZ307" s="25">
        <f t="shared" si="923"/>
        <v>0</v>
      </c>
      <c r="KA307" s="25">
        <f t="shared" si="924"/>
        <v>0</v>
      </c>
      <c r="KB307" s="25">
        <f t="shared" si="925"/>
        <v>0</v>
      </c>
      <c r="KC307" s="25">
        <f t="shared" si="926"/>
        <v>0</v>
      </c>
      <c r="KD307" s="28" t="s">
        <v>98</v>
      </c>
      <c r="KE307" s="27">
        <v>0</v>
      </c>
      <c r="KF307" s="25">
        <f t="shared" si="927"/>
        <v>1.8700000000000045</v>
      </c>
      <c r="KG307" s="25">
        <f t="shared" si="1045"/>
        <v>1.8700000000000045</v>
      </c>
      <c r="KH307" s="27">
        <v>0</v>
      </c>
      <c r="KI307" s="25">
        <f t="shared" si="928"/>
        <v>1.0300000000000011</v>
      </c>
      <c r="KJ307" s="25">
        <f t="shared" si="1046"/>
        <v>1.0300000000000011</v>
      </c>
      <c r="KK307" s="25">
        <f t="shared" si="929"/>
        <v>0</v>
      </c>
      <c r="KL307" s="25">
        <f t="shared" si="930"/>
        <v>0</v>
      </c>
      <c r="KM307" s="25">
        <f t="shared" si="1047"/>
        <v>0</v>
      </c>
      <c r="KN307" s="25">
        <f t="shared" si="931"/>
        <v>0</v>
      </c>
      <c r="KO307" s="25">
        <f t="shared" si="932"/>
        <v>0</v>
      </c>
      <c r="KP307" s="25">
        <f t="shared" si="1048"/>
        <v>0</v>
      </c>
      <c r="KQ307" s="25">
        <f t="shared" si="933"/>
        <v>0.2</v>
      </c>
      <c r="KR307" s="25">
        <f t="shared" si="934"/>
        <v>0.2</v>
      </c>
      <c r="KS307" s="25">
        <f t="shared" si="1049"/>
        <v>0.2</v>
      </c>
      <c r="KT307" s="25">
        <f t="shared" si="935"/>
        <v>0</v>
      </c>
      <c r="KU307" s="25">
        <f t="shared" si="936"/>
        <v>0</v>
      </c>
      <c r="KV307" s="25">
        <f t="shared" si="1050"/>
        <v>0</v>
      </c>
      <c r="KW307" s="25">
        <f t="shared" si="863"/>
        <v>0</v>
      </c>
      <c r="KX307" s="25">
        <f t="shared" si="937"/>
        <v>0</v>
      </c>
      <c r="KY307" s="25">
        <f t="shared" si="1051"/>
        <v>0</v>
      </c>
      <c r="KZ307" s="25">
        <f t="shared" si="938"/>
        <v>0</v>
      </c>
      <c r="LA307" s="25">
        <f t="shared" si="939"/>
        <v>0</v>
      </c>
      <c r="LB307" s="25">
        <f t="shared" si="1052"/>
        <v>0</v>
      </c>
      <c r="LC307" s="25">
        <f t="shared" si="940"/>
        <v>1.4</v>
      </c>
      <c r="LD307" s="25">
        <f t="shared" si="941"/>
        <v>0.83000000000000118</v>
      </c>
      <c r="LE307" s="25">
        <f t="shared" si="1053"/>
        <v>1.1150000000000007</v>
      </c>
      <c r="LF307" s="25">
        <f t="shared" si="942"/>
        <v>0</v>
      </c>
      <c r="LG307" s="25">
        <f t="shared" si="943"/>
        <v>0</v>
      </c>
      <c r="LH307" s="25">
        <f t="shared" si="1054"/>
        <v>0</v>
      </c>
      <c r="LI307" s="25">
        <f t="shared" si="944"/>
        <v>0</v>
      </c>
      <c r="LJ307" s="25">
        <f t="shared" si="945"/>
        <v>0</v>
      </c>
      <c r="LK307" s="25">
        <f t="shared" si="1055"/>
        <v>0</v>
      </c>
      <c r="LL307" s="25">
        <f t="shared" si="946"/>
        <v>0</v>
      </c>
      <c r="LM307" s="25">
        <f t="shared" si="947"/>
        <v>0</v>
      </c>
      <c r="LN307" s="25">
        <f t="shared" si="1056"/>
        <v>0</v>
      </c>
      <c r="LO307" s="25">
        <f t="shared" si="948"/>
        <v>0</v>
      </c>
      <c r="LP307" s="25">
        <f t="shared" si="949"/>
        <v>0</v>
      </c>
      <c r="LQ307" s="25">
        <f t="shared" si="1057"/>
        <v>0</v>
      </c>
      <c r="LR307" s="25">
        <f t="shared" si="950"/>
        <v>0</v>
      </c>
      <c r="LS307" s="25">
        <f t="shared" si="951"/>
        <v>0</v>
      </c>
      <c r="LT307" s="25">
        <f t="shared" si="1058"/>
        <v>0</v>
      </c>
      <c r="LU307" s="25">
        <f t="shared" si="952"/>
        <v>0</v>
      </c>
      <c r="LV307" s="25">
        <f t="shared" si="953"/>
        <v>0</v>
      </c>
      <c r="LW307" s="25">
        <f t="shared" si="1059"/>
        <v>0</v>
      </c>
      <c r="LX307" s="25">
        <f t="shared" si="954"/>
        <v>0</v>
      </c>
      <c r="LY307" s="25">
        <f t="shared" si="955"/>
        <v>0</v>
      </c>
      <c r="LZ307" s="25">
        <f t="shared" si="1060"/>
        <v>0</v>
      </c>
      <c r="MA307" s="25">
        <f t="shared" si="956"/>
        <v>0</v>
      </c>
      <c r="MB307" s="25">
        <f t="shared" si="957"/>
        <v>0</v>
      </c>
      <c r="MC307" s="25">
        <f t="shared" si="1061"/>
        <v>0</v>
      </c>
      <c r="MD307" s="25">
        <f t="shared" si="958"/>
        <v>0</v>
      </c>
      <c r="ME307" s="25">
        <f t="shared" si="959"/>
        <v>0</v>
      </c>
      <c r="MF307" s="25">
        <f t="shared" si="1062"/>
        <v>0</v>
      </c>
      <c r="MG307" s="25">
        <f t="shared" si="960"/>
        <v>0</v>
      </c>
      <c r="MH307" s="25">
        <f t="shared" si="961"/>
        <v>0</v>
      </c>
      <c r="MI307" s="25">
        <f t="shared" si="1063"/>
        <v>0</v>
      </c>
      <c r="MJ307" s="25">
        <f t="shared" si="962"/>
        <v>0</v>
      </c>
      <c r="MK307" s="25">
        <f t="shared" si="963"/>
        <v>0</v>
      </c>
      <c r="ML307" s="25">
        <f t="shared" si="1064"/>
        <v>0</v>
      </c>
      <c r="MM307" s="25">
        <f t="shared" si="964"/>
        <v>0</v>
      </c>
      <c r="MN307" s="25">
        <f t="shared" si="965"/>
        <v>0</v>
      </c>
      <c r="MO307" s="25">
        <f t="shared" si="1065"/>
        <v>0</v>
      </c>
      <c r="MP307" s="25">
        <f t="shared" si="966"/>
        <v>0</v>
      </c>
      <c r="MQ307" s="25">
        <f t="shared" si="967"/>
        <v>0</v>
      </c>
      <c r="MR307" s="25">
        <f t="shared" si="1066"/>
        <v>0</v>
      </c>
      <c r="MS307" s="29">
        <v>1.4</v>
      </c>
      <c r="MT307" s="29">
        <v>0</v>
      </c>
      <c r="MU307" s="29">
        <v>1</v>
      </c>
      <c r="MV307" s="29">
        <v>1</v>
      </c>
      <c r="MW307" s="25">
        <f t="shared" si="968"/>
        <v>1.4</v>
      </c>
      <c r="MX307" s="25">
        <f t="shared" si="969"/>
        <v>2.62</v>
      </c>
      <c r="MY307" s="25">
        <f t="shared" si="970"/>
        <v>0</v>
      </c>
      <c r="MZ307" s="25">
        <f t="shared" si="971"/>
        <v>0</v>
      </c>
      <c r="NA307" s="25">
        <f t="shared" si="972"/>
        <v>1.4</v>
      </c>
      <c r="NB307" s="25">
        <f t="shared" si="973"/>
        <v>1.44</v>
      </c>
      <c r="NC307" s="25">
        <f t="shared" si="974"/>
        <v>0</v>
      </c>
      <c r="ND307" s="25">
        <f t="shared" si="975"/>
        <v>0</v>
      </c>
      <c r="NE307" s="25">
        <f t="shared" si="1067"/>
        <v>1.4</v>
      </c>
      <c r="NF307" s="25">
        <f t="shared" si="1067"/>
        <v>2.0300000000000002</v>
      </c>
      <c r="NG307" s="25">
        <f t="shared" si="1067"/>
        <v>0</v>
      </c>
      <c r="NH307" s="25">
        <f t="shared" si="976"/>
        <v>0</v>
      </c>
      <c r="NI307" s="25">
        <f t="shared" si="977"/>
        <v>76.13</v>
      </c>
      <c r="NJ307" s="25">
        <f t="shared" si="978"/>
        <v>0</v>
      </c>
      <c r="NK307" s="25">
        <f t="shared" si="979"/>
        <v>76.13</v>
      </c>
      <c r="NL307" s="25">
        <f t="shared" si="980"/>
        <v>47.1</v>
      </c>
      <c r="NM307" s="25">
        <f t="shared" si="981"/>
        <v>0</v>
      </c>
      <c r="NN307" s="25">
        <f t="shared" si="1068"/>
        <v>47.1</v>
      </c>
      <c r="NO307" s="25">
        <f t="shared" si="982"/>
        <v>0</v>
      </c>
      <c r="NP307" s="25">
        <f t="shared" si="983"/>
        <v>0</v>
      </c>
      <c r="NQ307" s="25">
        <f t="shared" si="1069"/>
        <v>0</v>
      </c>
      <c r="NR307" s="25">
        <f t="shared" si="984"/>
        <v>0</v>
      </c>
      <c r="NS307" s="25">
        <f t="shared" si="985"/>
        <v>0</v>
      </c>
      <c r="NT307" s="25">
        <f t="shared" si="1070"/>
        <v>0</v>
      </c>
      <c r="NU307" s="25">
        <f t="shared" si="986"/>
        <v>0</v>
      </c>
      <c r="NV307" s="25">
        <f t="shared" si="987"/>
        <v>0</v>
      </c>
      <c r="NW307" s="25">
        <f t="shared" si="1071"/>
        <v>0</v>
      </c>
      <c r="NX307" s="25">
        <f t="shared" si="1072"/>
        <v>47.1</v>
      </c>
      <c r="NY307" s="25">
        <f t="shared" si="1072"/>
        <v>0</v>
      </c>
      <c r="NZ307" s="25">
        <f t="shared" si="1073"/>
        <v>47.1</v>
      </c>
      <c r="OA307" s="25">
        <f t="shared" si="1074"/>
        <v>29.03</v>
      </c>
      <c r="OB307" s="25">
        <f t="shared" si="1074"/>
        <v>0</v>
      </c>
      <c r="OC307" s="25">
        <f t="shared" si="1075"/>
        <v>29.03</v>
      </c>
      <c r="OD307" s="25">
        <f t="shared" si="1076"/>
        <v>47.1</v>
      </c>
      <c r="OE307" s="25">
        <f t="shared" si="1076"/>
        <v>0</v>
      </c>
      <c r="OF307" s="25">
        <f t="shared" si="1076"/>
        <v>47.1</v>
      </c>
      <c r="OG307" s="25">
        <f t="shared" si="988"/>
        <v>0</v>
      </c>
      <c r="OH307" s="25">
        <f t="shared" si="989"/>
        <v>0</v>
      </c>
      <c r="OI307" s="25">
        <f t="shared" si="990"/>
        <v>0</v>
      </c>
      <c r="OJ307" s="25">
        <f t="shared" si="991"/>
        <v>0</v>
      </c>
      <c r="OK307" s="25">
        <f t="shared" si="992"/>
        <v>0</v>
      </c>
      <c r="OL307" s="25">
        <f t="shared" si="993"/>
        <v>0</v>
      </c>
      <c r="OM307" s="25">
        <f t="shared" si="1077"/>
        <v>0</v>
      </c>
      <c r="ON307" s="25">
        <f t="shared" si="1077"/>
        <v>0</v>
      </c>
      <c r="OO307" s="25">
        <f t="shared" si="1077"/>
        <v>0</v>
      </c>
      <c r="OP307" s="25">
        <f t="shared" si="994"/>
        <v>0</v>
      </c>
      <c r="OQ307" s="25">
        <f t="shared" si="995"/>
        <v>0</v>
      </c>
      <c r="OR307" s="25">
        <f t="shared" si="1078"/>
        <v>0</v>
      </c>
      <c r="OS307" s="30">
        <v>536217.23</v>
      </c>
      <c r="OT307" s="30">
        <v>2371117.5099999998</v>
      </c>
    </row>
    <row r="308" spans="1:410" ht="33" customHeight="1" x14ac:dyDescent="0.25">
      <c r="A308" s="18"/>
      <c r="B308" s="18" t="s">
        <v>1071</v>
      </c>
      <c r="C308" s="18">
        <v>955.64</v>
      </c>
      <c r="D308" s="16" t="e">
        <f>_xlfn.IFNA(INDEX(#REF!,MATCH(E308,#REF!,0)),0)</f>
        <v>#REF!</v>
      </c>
      <c r="E308" s="18" t="s">
        <v>1125</v>
      </c>
      <c r="F308" s="16" t="s">
        <v>765</v>
      </c>
      <c r="G308" s="16" t="s">
        <v>766</v>
      </c>
      <c r="H308" s="16" t="s">
        <v>767</v>
      </c>
      <c r="I308" s="16" t="s">
        <v>768</v>
      </c>
      <c r="J308" s="16" t="s">
        <v>769</v>
      </c>
      <c r="K308" s="16" t="s">
        <v>770</v>
      </c>
      <c r="L308" s="16" t="s">
        <v>771</v>
      </c>
      <c r="M308" s="18">
        <v>1.64</v>
      </c>
      <c r="N308" s="18">
        <v>1.94</v>
      </c>
      <c r="O308" s="18">
        <v>2.04</v>
      </c>
      <c r="P308" s="18">
        <v>2.34</v>
      </c>
      <c r="Q308" s="18">
        <v>0.1</v>
      </c>
      <c r="R308" s="18">
        <v>1.8399999999999999</v>
      </c>
      <c r="S308" s="18">
        <v>2.14</v>
      </c>
      <c r="T308" s="18">
        <v>0.2</v>
      </c>
      <c r="U308" s="18">
        <v>0</v>
      </c>
      <c r="V308" s="18">
        <v>0</v>
      </c>
      <c r="W308" s="18">
        <v>0</v>
      </c>
      <c r="X308" s="18">
        <v>1.64</v>
      </c>
      <c r="Y308" s="18">
        <v>1.9</v>
      </c>
      <c r="Z308" s="20">
        <f t="shared" si="996"/>
        <v>1.6</v>
      </c>
      <c r="AA308" s="18">
        <v>0.22</v>
      </c>
      <c r="AB308" s="18">
        <v>0</v>
      </c>
      <c r="AC308" s="18">
        <v>0</v>
      </c>
      <c r="AD308" s="18">
        <v>0</v>
      </c>
      <c r="AE308" s="18">
        <v>0</v>
      </c>
      <c r="AF308" s="18">
        <v>0</v>
      </c>
      <c r="AG308" s="18">
        <v>1.2</v>
      </c>
      <c r="AH308" s="18">
        <v>1.5</v>
      </c>
      <c r="AI308" s="20">
        <f t="shared" si="997"/>
        <v>1.75</v>
      </c>
      <c r="AJ308" s="18">
        <v>0</v>
      </c>
      <c r="AK308" s="18">
        <v>0</v>
      </c>
      <c r="AL308" s="20">
        <f t="shared" si="998"/>
        <v>0</v>
      </c>
      <c r="AM308" s="18">
        <v>1.64</v>
      </c>
      <c r="AN308" s="18">
        <v>1.5</v>
      </c>
      <c r="AO308" s="18">
        <v>0.15</v>
      </c>
      <c r="AP308" s="18">
        <v>0.22</v>
      </c>
      <c r="AQ308" s="18">
        <v>1.64</v>
      </c>
      <c r="AR308" s="18">
        <v>1.72</v>
      </c>
      <c r="AS308" s="18">
        <v>0.12</v>
      </c>
      <c r="AT308" s="18">
        <v>0.11</v>
      </c>
      <c r="AU308" s="18">
        <v>0</v>
      </c>
      <c r="AV308" s="18">
        <v>1</v>
      </c>
      <c r="AW308" s="18">
        <v>0</v>
      </c>
      <c r="AX308" s="18">
        <v>0</v>
      </c>
      <c r="AY308" s="18">
        <v>0</v>
      </c>
      <c r="AZ308" s="18">
        <v>0</v>
      </c>
      <c r="BA308" s="18">
        <v>0</v>
      </c>
      <c r="BB308" s="18">
        <v>0</v>
      </c>
      <c r="BC308" s="18">
        <v>0</v>
      </c>
      <c r="BD308" s="18">
        <v>0</v>
      </c>
      <c r="BE308" s="18">
        <v>2</v>
      </c>
      <c r="BF308" s="18">
        <v>0</v>
      </c>
      <c r="BG308" s="18">
        <v>0</v>
      </c>
      <c r="BH308" s="18">
        <v>0</v>
      </c>
      <c r="BI308" s="18">
        <v>0</v>
      </c>
      <c r="BJ308" s="18">
        <v>0</v>
      </c>
      <c r="BK308" s="18">
        <v>0</v>
      </c>
      <c r="BL308" s="18">
        <v>0</v>
      </c>
      <c r="BM308" s="18">
        <v>0</v>
      </c>
      <c r="BN308" s="18">
        <v>0</v>
      </c>
      <c r="BO308" s="18">
        <v>0</v>
      </c>
      <c r="BP308" s="18">
        <v>0</v>
      </c>
      <c r="BQ308" s="18">
        <v>0</v>
      </c>
      <c r="BR308" s="18">
        <v>0</v>
      </c>
      <c r="BS308" s="18">
        <v>0</v>
      </c>
      <c r="BT308" s="18">
        <v>0</v>
      </c>
      <c r="BU308" s="18">
        <v>0</v>
      </c>
      <c r="BV308" s="18">
        <v>0</v>
      </c>
      <c r="BW308" s="18">
        <v>0</v>
      </c>
      <c r="BX308" s="18">
        <v>0</v>
      </c>
      <c r="BY308" s="18">
        <v>0</v>
      </c>
      <c r="BZ308" s="18">
        <v>0</v>
      </c>
      <c r="CA308" s="16" t="e">
        <f>_xlfn.IFNA(IF(RIGHT(D308,2)="=G",0,INDEX(#REF!,MATCH(E308,#REF!,0))),0)</f>
        <v>#REF!</v>
      </c>
      <c r="CB308" s="16" t="s">
        <v>776</v>
      </c>
      <c r="CC308" s="18">
        <v>0</v>
      </c>
      <c r="CD308" s="18">
        <v>0</v>
      </c>
      <c r="CE308" s="18">
        <v>1.4</v>
      </c>
      <c r="CF308" s="18">
        <v>0.85</v>
      </c>
      <c r="CG308" s="18">
        <v>0.12</v>
      </c>
      <c r="CH308" s="18">
        <v>2</v>
      </c>
      <c r="CI308" s="16" t="s">
        <v>98</v>
      </c>
      <c r="CJ308" s="18">
        <v>0</v>
      </c>
      <c r="CK308" s="20">
        <f t="shared" si="864"/>
        <v>1.33</v>
      </c>
      <c r="CL308" s="20">
        <f t="shared" si="999"/>
        <v>1.33</v>
      </c>
      <c r="CM308" s="18">
        <v>27.31</v>
      </c>
      <c r="CN308" s="18">
        <v>37.200000000000003</v>
      </c>
      <c r="CO308" s="18">
        <v>36.361000000000004</v>
      </c>
      <c r="CP308" s="22">
        <f t="shared" si="865"/>
        <v>36.36</v>
      </c>
      <c r="CQ308" s="22">
        <f t="shared" si="866"/>
        <v>35.03</v>
      </c>
      <c r="CR308" s="22">
        <f t="shared" si="1000"/>
        <v>1.33</v>
      </c>
      <c r="CS308" s="22">
        <f t="shared" si="867"/>
        <v>35.129999999999995</v>
      </c>
      <c r="CT308" s="22">
        <f t="shared" si="868"/>
        <v>35.33</v>
      </c>
      <c r="CU308" s="18">
        <v>35.33</v>
      </c>
      <c r="CV308" s="22">
        <f t="shared" si="1001"/>
        <v>1.6</v>
      </c>
      <c r="CW308" s="22">
        <f t="shared" si="869"/>
        <v>0</v>
      </c>
      <c r="CX308" s="22">
        <f t="shared" si="870"/>
        <v>0</v>
      </c>
      <c r="CY308" s="22">
        <f t="shared" si="871"/>
        <v>36.93</v>
      </c>
      <c r="CZ308" s="22">
        <f t="shared" si="872"/>
        <v>37.08</v>
      </c>
      <c r="DA308" s="18">
        <v>37.200000000000003</v>
      </c>
      <c r="DB308" s="20">
        <f t="shared" si="1002"/>
        <v>2.17</v>
      </c>
      <c r="DC308" s="20">
        <f t="shared" si="1003"/>
        <v>0.84</v>
      </c>
      <c r="DD308" s="20">
        <f t="shared" si="1004"/>
        <v>1.33</v>
      </c>
      <c r="DE308" s="20">
        <f t="shared" si="873"/>
        <v>0.1</v>
      </c>
      <c r="DF308" s="20">
        <f t="shared" si="874"/>
        <v>0.2</v>
      </c>
      <c r="DG308" s="20">
        <f t="shared" si="875"/>
        <v>1.03</v>
      </c>
      <c r="DH308" s="20">
        <f t="shared" si="876"/>
        <v>0</v>
      </c>
      <c r="DI308" s="20">
        <f t="shared" si="877"/>
        <v>0</v>
      </c>
      <c r="DJ308" s="20">
        <f t="shared" si="878"/>
        <v>0</v>
      </c>
      <c r="DK308" s="20">
        <f t="shared" si="1005"/>
        <v>1.33</v>
      </c>
      <c r="DL308" s="20">
        <f t="shared" si="1006"/>
        <v>0</v>
      </c>
      <c r="DM308" s="20">
        <f t="shared" si="1007"/>
        <v>0</v>
      </c>
      <c r="DN308" s="20">
        <f t="shared" si="1008"/>
        <v>0</v>
      </c>
      <c r="DO308" s="18">
        <v>2.54</v>
      </c>
      <c r="DP308" s="18">
        <v>0</v>
      </c>
      <c r="DQ308" s="18">
        <v>1</v>
      </c>
      <c r="DR308" s="18">
        <v>1</v>
      </c>
      <c r="DS308" s="25">
        <f t="shared" si="1009"/>
        <v>2.54</v>
      </c>
      <c r="DT308" s="25">
        <f t="shared" si="1010"/>
        <v>0</v>
      </c>
      <c r="DU308" s="25">
        <f t="shared" si="1011"/>
        <v>3.38</v>
      </c>
      <c r="DV308" s="25">
        <f t="shared" si="1012"/>
        <v>0</v>
      </c>
      <c r="DW308" s="25">
        <f t="shared" si="1013"/>
        <v>3.38</v>
      </c>
      <c r="DX308" s="25">
        <f t="shared" si="1014"/>
        <v>6.9</v>
      </c>
      <c r="DY308" s="25">
        <f t="shared" si="1015"/>
        <v>0</v>
      </c>
      <c r="DZ308" s="25">
        <f t="shared" si="1016"/>
        <v>6.9</v>
      </c>
      <c r="EA308" s="25">
        <f t="shared" si="1017"/>
        <v>4.54</v>
      </c>
      <c r="EB308" s="25">
        <f t="shared" si="1018"/>
        <v>0</v>
      </c>
      <c r="EC308" s="25">
        <f t="shared" si="1019"/>
        <v>4.54</v>
      </c>
      <c r="ED308" s="25">
        <f t="shared" si="1020"/>
        <v>2.36</v>
      </c>
      <c r="EE308" s="25">
        <f t="shared" si="1020"/>
        <v>0</v>
      </c>
      <c r="EF308" s="25">
        <f t="shared" si="1021"/>
        <v>2.36</v>
      </c>
      <c r="EG308" s="25">
        <f t="shared" si="1022"/>
        <v>4.54</v>
      </c>
      <c r="EH308" s="25">
        <f t="shared" si="1022"/>
        <v>0</v>
      </c>
      <c r="EI308" s="25">
        <f t="shared" si="1023"/>
        <v>4.54</v>
      </c>
      <c r="EJ308" s="18">
        <v>955.64</v>
      </c>
      <c r="EK308" s="18">
        <v>914.12</v>
      </c>
      <c r="EL308" s="18" t="s">
        <v>1125</v>
      </c>
      <c r="EM308" s="18" t="s">
        <v>1126</v>
      </c>
      <c r="EN308" s="16" t="s">
        <v>774</v>
      </c>
      <c r="EO308" s="16" t="s">
        <v>132</v>
      </c>
      <c r="EP308" s="16" t="e">
        <f>IF(OR(EN308="Cống tròn",EN308="Cống hộp",EN308="Ống nhựa"),INDEX(#REF!,MATCH(E308,#REF!,0)),IF(OR(EN308="Rãnh xây",EN308="Rãnh bê tông"),INDEX(#REF!,MATCH(E308,#REF!,0)),0))</f>
        <v>#REF!</v>
      </c>
      <c r="EQ308" s="18">
        <v>39.91999999999998</v>
      </c>
      <c r="ER308" s="18">
        <v>1</v>
      </c>
      <c r="ES308" s="25">
        <f t="shared" si="1024"/>
        <v>40</v>
      </c>
      <c r="ET308" s="1" t="e">
        <f>_xlfn.IFNA(IF(EN308="Cống tròn",INDEX(#REF!,MATCH(E308,#REF!,0)),IF(EN308="Cống hộp",INDEX(#REF!,MATCH(E308,#REF!,0)),EU308&amp;" ,"&amp;EV308)),0)</f>
        <v>#REF!</v>
      </c>
      <c r="EU308" s="16" t="s">
        <v>769</v>
      </c>
      <c r="EV308" s="16" t="s">
        <v>775</v>
      </c>
      <c r="EW308" s="16" t="e">
        <f>_xlfn.IFNA(INDEX(#REF!,MATCH(E308,#REF!,0)),0)</f>
        <v>#REF!</v>
      </c>
      <c r="EX308" s="16"/>
      <c r="EY308" s="18">
        <v>0</v>
      </c>
      <c r="EZ308" s="18">
        <v>0</v>
      </c>
      <c r="FA308" s="18">
        <v>0</v>
      </c>
      <c r="FB308" s="18">
        <v>0</v>
      </c>
      <c r="FC308" s="18">
        <v>0</v>
      </c>
      <c r="FD308" s="25">
        <f t="shared" si="879"/>
        <v>0</v>
      </c>
      <c r="FE308" s="25">
        <f t="shared" si="1025"/>
        <v>0</v>
      </c>
      <c r="FF308" s="18">
        <v>0.1</v>
      </c>
      <c r="FG308" s="18">
        <v>2</v>
      </c>
      <c r="FH308" s="18">
        <v>1</v>
      </c>
      <c r="FI308" s="25">
        <f t="shared" si="1026"/>
        <v>1.2</v>
      </c>
      <c r="FJ308" s="18">
        <v>0</v>
      </c>
      <c r="FK308" s="18">
        <v>0</v>
      </c>
      <c r="FL308" s="18">
        <v>0.2</v>
      </c>
      <c r="FM308" s="18">
        <v>1.4</v>
      </c>
      <c r="FN308" s="18">
        <v>0</v>
      </c>
      <c r="FO308" s="25">
        <f t="shared" si="1027"/>
        <v>1.4</v>
      </c>
      <c r="FP308" s="18">
        <v>1.4999999999999999E-2</v>
      </c>
      <c r="FQ308" s="18">
        <v>1</v>
      </c>
      <c r="FR308" s="25">
        <f t="shared" si="880"/>
        <v>39</v>
      </c>
      <c r="FS308" s="25">
        <f t="shared" si="881"/>
        <v>0.56999999999999995</v>
      </c>
      <c r="FT308" s="25">
        <f t="shared" si="882"/>
        <v>39.57</v>
      </c>
      <c r="FU308" s="25">
        <f t="shared" si="883"/>
        <v>-0.3499999999999801</v>
      </c>
      <c r="FV308" s="25" t="str">
        <f t="shared" si="1028"/>
        <v>Thêm 01</v>
      </c>
      <c r="FW308" s="25">
        <f t="shared" si="1029"/>
        <v>0.67</v>
      </c>
      <c r="FX308" s="16"/>
      <c r="FY308" s="16"/>
      <c r="FZ308" s="16"/>
      <c r="GA308" s="16"/>
      <c r="GB308" s="19">
        <v>0</v>
      </c>
      <c r="GC308" s="19">
        <v>0</v>
      </c>
      <c r="GD308" s="19">
        <v>0</v>
      </c>
      <c r="GE308" s="19">
        <v>0</v>
      </c>
      <c r="GF308" s="19">
        <v>0</v>
      </c>
      <c r="GG308" s="19">
        <v>0</v>
      </c>
      <c r="GH308" s="19">
        <v>0</v>
      </c>
      <c r="GI308" s="19">
        <v>0</v>
      </c>
      <c r="GJ308" s="19">
        <v>0</v>
      </c>
      <c r="GK308" s="19">
        <v>0</v>
      </c>
      <c r="GL308" s="25">
        <f t="shared" si="884"/>
        <v>0</v>
      </c>
      <c r="GM308" s="25">
        <f t="shared" si="1030"/>
        <v>0</v>
      </c>
      <c r="GN308" s="19">
        <v>0</v>
      </c>
      <c r="GO308" s="19">
        <v>0</v>
      </c>
      <c r="GP308" s="19">
        <v>0</v>
      </c>
      <c r="GQ308" s="19">
        <v>0</v>
      </c>
      <c r="GR308" s="1" t="e">
        <f>_xlfn.IFNA(INDEX(#REF!,MATCH(E308,#REF!,0)),0)</f>
        <v>#REF!</v>
      </c>
      <c r="GS308" s="16"/>
      <c r="GT308" s="18">
        <v>0</v>
      </c>
      <c r="GU308" s="18">
        <v>0</v>
      </c>
      <c r="GV308" s="18">
        <v>0</v>
      </c>
      <c r="GW308" s="18">
        <v>0</v>
      </c>
      <c r="GX308" s="25">
        <f t="shared" si="885"/>
        <v>0</v>
      </c>
      <c r="GY308" s="25">
        <f t="shared" si="886"/>
        <v>0</v>
      </c>
      <c r="GZ308" s="25">
        <f t="shared" si="1031"/>
        <v>0</v>
      </c>
      <c r="HA308" s="1" t="e" cm="1">
        <f t="array" ref="HA308">INDEX(#REF!,MATCH(EJ308&amp;EK308&amp;HD308&amp;HE308&amp;HF308,#REF!&amp;#REF!&amp;#REF!&amp;#REF!&amp;#REF!,0))</f>
        <v>#REF!</v>
      </c>
      <c r="HB308" s="16"/>
      <c r="HC308" s="25">
        <f t="shared" si="1032"/>
        <v>0</v>
      </c>
      <c r="HD308" s="18">
        <v>0</v>
      </c>
      <c r="HE308" s="18">
        <v>0</v>
      </c>
      <c r="HF308" s="18">
        <v>0</v>
      </c>
      <c r="HG308" s="1" t="e" cm="1">
        <f t="array" ref="HG308">INDEX(#REF!,MATCH(EJ308&amp;EK308&amp;HJ308&amp;HK308&amp;HL308,#REF!&amp;#REF!&amp;#REF!&amp;#REF!&amp;#REF!,0))</f>
        <v>#REF!</v>
      </c>
      <c r="HH308" s="16"/>
      <c r="HI308" s="25">
        <f t="shared" si="1033"/>
        <v>0</v>
      </c>
      <c r="HJ308" s="25">
        <f t="shared" si="1034"/>
        <v>0</v>
      </c>
      <c r="HK308" s="19">
        <v>0</v>
      </c>
      <c r="HL308" s="19">
        <v>0</v>
      </c>
      <c r="HM308" s="18">
        <v>0.01</v>
      </c>
      <c r="HN308" s="18">
        <v>1</v>
      </c>
      <c r="HO308" s="25">
        <f t="shared" si="1035"/>
        <v>0</v>
      </c>
      <c r="HP308" s="25">
        <f t="shared" si="1036"/>
        <v>0</v>
      </c>
      <c r="HQ308" s="25">
        <f t="shared" si="1037"/>
        <v>0</v>
      </c>
      <c r="HR308" s="25">
        <f t="shared" si="1038"/>
        <v>0</v>
      </c>
      <c r="HS308" s="25">
        <f t="shared" si="1039"/>
        <v>0</v>
      </c>
      <c r="HT308" s="19">
        <v>0</v>
      </c>
      <c r="HU308" s="19">
        <v>0</v>
      </c>
      <c r="HV308" s="19">
        <v>0</v>
      </c>
      <c r="HW308" s="25">
        <f t="shared" si="1040"/>
        <v>0</v>
      </c>
      <c r="HX308" s="19">
        <v>0</v>
      </c>
      <c r="HY308" s="19">
        <v>0</v>
      </c>
      <c r="HZ308" s="18">
        <v>36.36</v>
      </c>
      <c r="IA308" s="20">
        <f>ROUND(IF(EN308="Cống tròn",IF(EN308="Cống tròn",IF(EU308="Không có móng",IQ308-FF308,IF(EU308="Đế",IP308-FN308,IF(OR(EU308="Móng bê tông",EU308="Móng bê tông kết hợp đế"),II308-FJ308,0))),0),IF(EN308="Cống hộp",IF(AND(EN308="Cống hộp",EU308="Không có móng"),IQ308-GF308,IF(AND(EN308="Cống hộp",EU308="Móng bê tông"),IJ308-GB308,0)),IF(OR(EN308="Rãnh xây",EN308="Rãnh bê tông"),IF(OR(EN308="Rãnh xây",EN308="Rãnh bê tông"),IK308-GB308,0),IF(EN308="Ống nhựa",IF(AND(EN308="Ống nhựa",EU308="Không đắp cát"),IQ308-HT308,IF(AND(EN308="Ống nhựa",EU308="Đắp cát"),IH308-HX308,0)),IF(EN308="Rãnh thang",IF(EN308="Rãnh thang",IF(EU308="Móng bê tông",#REF!-#REF!,IQ308),0),0))))),2)</f>
        <v>35.33</v>
      </c>
      <c r="IB308" s="20">
        <f t="shared" si="1041"/>
        <v>1.0300000000000011</v>
      </c>
      <c r="IC308" s="20">
        <f t="shared" si="887"/>
        <v>35.33</v>
      </c>
      <c r="ID308" s="20">
        <f t="shared" si="888"/>
        <v>0</v>
      </c>
      <c r="IE308" s="20">
        <f t="shared" si="889"/>
        <v>0</v>
      </c>
      <c r="IF308" s="20">
        <f t="shared" si="890"/>
        <v>0</v>
      </c>
      <c r="IG308" s="20">
        <f>IF(EN308="Rãnh thang",IF(AND(EN308="Rãnh thang",EU308="Móng bê tông"),IQ308-#REF!,0),IF(EN308="Ống nhựa",IF(AND(EN308="Ống nhựa",EU308="Đắp cát"),IQ308-HT308,0),IF(EN308="Cống tròn",IF(EN308="Cống tròn",IF(OR(EU308="Móng bê tông",EU308="Móng bê tông kết hợp đế"),IM308-FL308,0),0),IF(EN308="Cống hộp",IF(AND(EN308="Cống hộp",EU308="Móng bê tông"),IN308-GD308,0),IF(OR(EN308="Rãnh xây",EN308="Rãnh bê tông"),IF(AND(EN308="Rãnh xây",EU308="Móng bê tông"),IO308-GD308,IF(AND(EN308="Rãnh bê tông",EU308="Móng bê tông"),IO308-GD308,0)),0)))))</f>
        <v>35.33</v>
      </c>
      <c r="IH308" s="20">
        <f t="shared" si="891"/>
        <v>0</v>
      </c>
      <c r="II308" s="20">
        <f t="shared" si="892"/>
        <v>35.33</v>
      </c>
      <c r="IJ308" s="20">
        <f t="shared" si="893"/>
        <v>0</v>
      </c>
      <c r="IK308" s="20">
        <f t="shared" si="894"/>
        <v>0</v>
      </c>
      <c r="IL308" s="20">
        <f t="shared" si="895"/>
        <v>35.53</v>
      </c>
      <c r="IM308" s="20">
        <f t="shared" si="896"/>
        <v>35.53</v>
      </c>
      <c r="IN308" s="20">
        <f t="shared" si="897"/>
        <v>0</v>
      </c>
      <c r="IO308" s="20">
        <f t="shared" si="898"/>
        <v>0</v>
      </c>
      <c r="IP308" s="20">
        <f t="shared" si="899"/>
        <v>0</v>
      </c>
      <c r="IQ308" s="18">
        <v>35.630000000000003</v>
      </c>
      <c r="IR308" s="25">
        <f t="shared" si="1042"/>
        <v>0</v>
      </c>
      <c r="IS308" s="25">
        <f t="shared" si="900"/>
        <v>0</v>
      </c>
      <c r="IT308" s="25">
        <f t="shared" si="901"/>
        <v>0</v>
      </c>
      <c r="IU308" s="25">
        <f>ROUND(IF(EN308="Cống tròn",IF(EN308="Cống tròn",IV308+FF308,0),IF(EN308="Cống hộp",IF(EN308="Cống hộp",IV308+GP308,0),IF(OR(EN308="Rãnh xây",EN308="Rãnh bê tông"),IF(OR(EN308="Rãnh xây",EN308="Rãnh bê tông"),IV308+GP308,0),IF(EN308="ống nhựa",IF(EN308="Ống nhựa",IV308+HT308,0),IF(EN308="Rãnh thang",IF(EN308="Rãnh thang",IQ308+#REF!,0),0))))),2)</f>
        <v>36.69</v>
      </c>
      <c r="IV308" s="18">
        <v>36.590000000000003</v>
      </c>
      <c r="IW308" s="25">
        <f t="shared" si="902"/>
        <v>36.69</v>
      </c>
      <c r="IX308" s="25">
        <f t="shared" si="903"/>
        <v>0</v>
      </c>
      <c r="IY308" s="25">
        <f t="shared" si="904"/>
        <v>0</v>
      </c>
      <c r="IZ308" s="25">
        <f t="shared" si="905"/>
        <v>0</v>
      </c>
      <c r="JA308" s="25">
        <f t="shared" si="906"/>
        <v>0</v>
      </c>
      <c r="JB308" s="18">
        <v>36.35</v>
      </c>
      <c r="JC308" s="20">
        <f>ROUND(IF(EN308="Cống tròn",IF(EN308="Cống tròn",IF(EU308="Không có móng",JS308-FF308,IF(EU308="Đế",JR308-FN308,IF(OR(EU308="Móng bê tông",EU308="Móng bê tông kết hợp đế"),JK308-FJ308,0))),0),IF(EN308="Cống hộp",IF(AND(EN308="Cống hộp",EU308="Không có móng"),JS308-GF308,IF(AND(EN308="Cống hộp",EU308="Móng bê tông"),JL308-GB308,0)),IF(OR(EN308="Rãnh xây",EN308="Rãnh bê tông"),IF(OR(EN308="Rãnh xây",EN308="Rãnh bê tông"),JM308-GB308,0),IF(EN308="Ống nhựa",IF(AND(EN308="Ống nhựa",EU308="Không đắp cát"),JS308-HT308,IF(AND(EN308="Ống nhựa",EU308="Đắp cát"),JJ308-HX308,0)),IF(EN308="Rãnh thang",IF(EN308="Rãnh thang",IF(EU308="Móng bê tông",#REF!-#REF!,JS308),0),0))))),2)</f>
        <v>35.29</v>
      </c>
      <c r="JD308" s="20">
        <f t="shared" si="1043"/>
        <v>1.0600000000000023</v>
      </c>
      <c r="JE308" s="20">
        <f t="shared" si="907"/>
        <v>35.29</v>
      </c>
      <c r="JF308" s="20">
        <f t="shared" si="908"/>
        <v>0</v>
      </c>
      <c r="JG308" s="20">
        <f t="shared" si="909"/>
        <v>0</v>
      </c>
      <c r="JH308" s="20">
        <f t="shared" si="910"/>
        <v>0</v>
      </c>
      <c r="JI308" s="20">
        <f>IF(EN308="Rãnh thang",IF(AND(EN308="Rãnh thang",EU308="Móng bê tông"),JS308-#REF!,0),IF(EN308="Ống nhựa",IF(AND(EN308="Ống nhựa",EU308="Đắp cát"),JS308-HT308,0),IF(EN308="Cống tròn",IF(EN308="Cống tròn",IF(OR(EU308="Móng bê tông",EU308="Móng bê tông kết hợp đế"),JO308-FL308,0),0),IF(EN308="Cống hộp",IF(AND(EN308="Cống hộp",EU308="Móng bê tông"),JP308-GD308,0),IF(OR(EN308="Rãnh xây",EN308="Rãnh bê tông"),IF(AND(EN308="Rãnh xây",EU308="Móng bê tông"),JQ308-GD308,IF(AND(EN308="Rãnh bê tông",EU308="Móng bê tông"),JQ308-GD308,0)),0)))))</f>
        <v>35.29</v>
      </c>
      <c r="JJ308" s="20">
        <f t="shared" si="911"/>
        <v>0</v>
      </c>
      <c r="JK308" s="20">
        <f t="shared" si="912"/>
        <v>35.29</v>
      </c>
      <c r="JL308" s="20">
        <f t="shared" si="913"/>
        <v>0</v>
      </c>
      <c r="JM308" s="20">
        <f t="shared" si="914"/>
        <v>0</v>
      </c>
      <c r="JN308" s="20">
        <f t="shared" si="915"/>
        <v>35.49</v>
      </c>
      <c r="JO308" s="20">
        <f t="shared" si="916"/>
        <v>35.49</v>
      </c>
      <c r="JP308" s="20">
        <f t="shared" si="917"/>
        <v>0</v>
      </c>
      <c r="JQ308" s="20">
        <f t="shared" si="918"/>
        <v>0</v>
      </c>
      <c r="JR308" s="20">
        <f t="shared" si="919"/>
        <v>0</v>
      </c>
      <c r="JS308" s="26">
        <v>35.590000000000003</v>
      </c>
      <c r="JT308" s="25">
        <f t="shared" si="1044"/>
        <v>0</v>
      </c>
      <c r="JU308" s="25">
        <f t="shared" si="920"/>
        <v>0</v>
      </c>
      <c r="JV308" s="25">
        <f t="shared" si="921"/>
        <v>0</v>
      </c>
      <c r="JW308" s="25">
        <f>ROUND(IF(EN308="Cống tròn",IF(EN308="Cống tròn",JX308+FF308,0),IF(EN308="Cống hộp",IF(EN308="Cống hộp",JX308+GP308,0),IF(OR(EN308="Rãnh xây",EN308="Rãnh bê tông"),IF(OR(EN308="Rãnh xây",EN308="Rãnh bê tông"),JX308+GP308,0),IF(EN308="ống nhựa",IF(EN308="Ống nhựa",JX308+HT308,0),IF(EN308="Rãnh thang",IF(EN308="Rãnh thang",JS308+#REF!,0),0))))),2)</f>
        <v>36.69</v>
      </c>
      <c r="JX308" s="27">
        <v>36.590000000000003</v>
      </c>
      <c r="JY308" s="25">
        <f t="shared" si="922"/>
        <v>36.69</v>
      </c>
      <c r="JZ308" s="25">
        <f t="shared" si="923"/>
        <v>0</v>
      </c>
      <c r="KA308" s="25">
        <f t="shared" si="924"/>
        <v>0</v>
      </c>
      <c r="KB308" s="25">
        <f t="shared" si="925"/>
        <v>0</v>
      </c>
      <c r="KC308" s="25">
        <f t="shared" si="926"/>
        <v>0</v>
      </c>
      <c r="KD308" s="28" t="s">
        <v>98</v>
      </c>
      <c r="KE308" s="27">
        <v>0</v>
      </c>
      <c r="KF308" s="25">
        <f t="shared" si="927"/>
        <v>1.0300000000000011</v>
      </c>
      <c r="KG308" s="25">
        <f t="shared" si="1045"/>
        <v>1.0300000000000011</v>
      </c>
      <c r="KH308" s="27">
        <v>0</v>
      </c>
      <c r="KI308" s="25">
        <f t="shared" si="928"/>
        <v>1.0600000000000023</v>
      </c>
      <c r="KJ308" s="25">
        <f t="shared" si="1046"/>
        <v>1.0600000000000023</v>
      </c>
      <c r="KK308" s="25">
        <f t="shared" si="929"/>
        <v>0</v>
      </c>
      <c r="KL308" s="25">
        <f t="shared" si="930"/>
        <v>0</v>
      </c>
      <c r="KM308" s="25">
        <f t="shared" si="1047"/>
        <v>0</v>
      </c>
      <c r="KN308" s="25">
        <f t="shared" si="931"/>
        <v>0</v>
      </c>
      <c r="KO308" s="25">
        <f t="shared" si="932"/>
        <v>0</v>
      </c>
      <c r="KP308" s="25">
        <f t="shared" si="1048"/>
        <v>0</v>
      </c>
      <c r="KQ308" s="25">
        <f t="shared" si="933"/>
        <v>0.2</v>
      </c>
      <c r="KR308" s="25">
        <f t="shared" si="934"/>
        <v>0.2</v>
      </c>
      <c r="KS308" s="25">
        <f t="shared" si="1049"/>
        <v>0.2</v>
      </c>
      <c r="KT308" s="25">
        <f t="shared" si="935"/>
        <v>0</v>
      </c>
      <c r="KU308" s="25">
        <f t="shared" si="936"/>
        <v>0</v>
      </c>
      <c r="KV308" s="25">
        <f t="shared" si="1050"/>
        <v>0</v>
      </c>
      <c r="KW308" s="25">
        <f t="shared" si="863"/>
        <v>0</v>
      </c>
      <c r="KX308" s="25">
        <f t="shared" si="937"/>
        <v>0</v>
      </c>
      <c r="KY308" s="25">
        <f t="shared" si="1051"/>
        <v>0</v>
      </c>
      <c r="KZ308" s="25">
        <f t="shared" si="938"/>
        <v>0</v>
      </c>
      <c r="LA308" s="25">
        <f t="shared" si="939"/>
        <v>0</v>
      </c>
      <c r="LB308" s="25">
        <f t="shared" si="1052"/>
        <v>0</v>
      </c>
      <c r="LC308" s="25">
        <f t="shared" si="940"/>
        <v>0.83000000000000118</v>
      </c>
      <c r="LD308" s="25">
        <f t="shared" si="941"/>
        <v>0.86000000000000232</v>
      </c>
      <c r="LE308" s="25">
        <f t="shared" si="1053"/>
        <v>0.84500000000000175</v>
      </c>
      <c r="LF308" s="25">
        <f t="shared" si="942"/>
        <v>0</v>
      </c>
      <c r="LG308" s="25">
        <f t="shared" si="943"/>
        <v>0</v>
      </c>
      <c r="LH308" s="25">
        <f t="shared" si="1054"/>
        <v>0</v>
      </c>
      <c r="LI308" s="25">
        <f t="shared" si="944"/>
        <v>0</v>
      </c>
      <c r="LJ308" s="25">
        <f t="shared" si="945"/>
        <v>0</v>
      </c>
      <c r="LK308" s="25">
        <f t="shared" si="1055"/>
        <v>0</v>
      </c>
      <c r="LL308" s="25">
        <f t="shared" si="946"/>
        <v>0</v>
      </c>
      <c r="LM308" s="25">
        <f t="shared" si="947"/>
        <v>0</v>
      </c>
      <c r="LN308" s="25">
        <f t="shared" si="1056"/>
        <v>0</v>
      </c>
      <c r="LO308" s="25">
        <f t="shared" si="948"/>
        <v>0</v>
      </c>
      <c r="LP308" s="25">
        <f t="shared" si="949"/>
        <v>0</v>
      </c>
      <c r="LQ308" s="25">
        <f t="shared" si="1057"/>
        <v>0</v>
      </c>
      <c r="LR308" s="25">
        <f t="shared" si="950"/>
        <v>0</v>
      </c>
      <c r="LS308" s="25">
        <f t="shared" si="951"/>
        <v>0</v>
      </c>
      <c r="LT308" s="25">
        <f t="shared" si="1058"/>
        <v>0</v>
      </c>
      <c r="LU308" s="25">
        <f t="shared" si="952"/>
        <v>0</v>
      </c>
      <c r="LV308" s="25">
        <f t="shared" si="953"/>
        <v>0</v>
      </c>
      <c r="LW308" s="25">
        <f t="shared" si="1059"/>
        <v>0</v>
      </c>
      <c r="LX308" s="25">
        <f t="shared" si="954"/>
        <v>0</v>
      </c>
      <c r="LY308" s="25">
        <f t="shared" si="955"/>
        <v>0</v>
      </c>
      <c r="LZ308" s="25">
        <f t="shared" si="1060"/>
        <v>0</v>
      </c>
      <c r="MA308" s="25">
        <f t="shared" si="956"/>
        <v>0</v>
      </c>
      <c r="MB308" s="25">
        <f t="shared" si="957"/>
        <v>0</v>
      </c>
      <c r="MC308" s="25">
        <f t="shared" si="1061"/>
        <v>0</v>
      </c>
      <c r="MD308" s="25">
        <f t="shared" si="958"/>
        <v>0</v>
      </c>
      <c r="ME308" s="25">
        <f t="shared" si="959"/>
        <v>0</v>
      </c>
      <c r="MF308" s="25">
        <f t="shared" si="1062"/>
        <v>0</v>
      </c>
      <c r="MG308" s="25">
        <f t="shared" si="960"/>
        <v>0</v>
      </c>
      <c r="MH308" s="25">
        <f t="shared" si="961"/>
        <v>0</v>
      </c>
      <c r="MI308" s="25">
        <f t="shared" si="1063"/>
        <v>0</v>
      </c>
      <c r="MJ308" s="25">
        <f t="shared" si="962"/>
        <v>0</v>
      </c>
      <c r="MK308" s="25">
        <f t="shared" si="963"/>
        <v>0</v>
      </c>
      <c r="ML308" s="25">
        <f t="shared" si="1064"/>
        <v>0</v>
      </c>
      <c r="MM308" s="25">
        <f t="shared" si="964"/>
        <v>0</v>
      </c>
      <c r="MN308" s="25">
        <f t="shared" si="965"/>
        <v>0</v>
      </c>
      <c r="MO308" s="25">
        <f t="shared" si="1065"/>
        <v>0</v>
      </c>
      <c r="MP308" s="25">
        <f t="shared" si="966"/>
        <v>0</v>
      </c>
      <c r="MQ308" s="25">
        <f t="shared" si="967"/>
        <v>0</v>
      </c>
      <c r="MR308" s="25">
        <f t="shared" si="1066"/>
        <v>0</v>
      </c>
      <c r="MS308" s="29">
        <v>1.4</v>
      </c>
      <c r="MT308" s="29">
        <v>0</v>
      </c>
      <c r="MU308" s="29">
        <v>1</v>
      </c>
      <c r="MV308" s="29">
        <v>1</v>
      </c>
      <c r="MW308" s="25">
        <f t="shared" si="968"/>
        <v>1.4</v>
      </c>
      <c r="MX308" s="25">
        <f t="shared" si="969"/>
        <v>1.44</v>
      </c>
      <c r="MY308" s="25">
        <f t="shared" si="970"/>
        <v>0</v>
      </c>
      <c r="MZ308" s="25">
        <f t="shared" si="971"/>
        <v>0</v>
      </c>
      <c r="NA308" s="25">
        <f t="shared" si="972"/>
        <v>1.4</v>
      </c>
      <c r="NB308" s="25">
        <f t="shared" si="973"/>
        <v>1.48</v>
      </c>
      <c r="NC308" s="25">
        <f t="shared" si="974"/>
        <v>0</v>
      </c>
      <c r="ND308" s="25">
        <f t="shared" si="975"/>
        <v>0</v>
      </c>
      <c r="NE308" s="25">
        <f t="shared" si="1067"/>
        <v>1.4</v>
      </c>
      <c r="NF308" s="25">
        <f t="shared" si="1067"/>
        <v>1.46</v>
      </c>
      <c r="NG308" s="25">
        <f t="shared" si="1067"/>
        <v>0</v>
      </c>
      <c r="NH308" s="25">
        <f t="shared" si="976"/>
        <v>0</v>
      </c>
      <c r="NI308" s="25">
        <f t="shared" si="977"/>
        <v>58.28</v>
      </c>
      <c r="NJ308" s="25">
        <f t="shared" si="978"/>
        <v>0</v>
      </c>
      <c r="NK308" s="25">
        <f t="shared" si="979"/>
        <v>58.28</v>
      </c>
      <c r="NL308" s="25">
        <f t="shared" si="980"/>
        <v>33.549999999999997</v>
      </c>
      <c r="NM308" s="25">
        <f t="shared" si="981"/>
        <v>0</v>
      </c>
      <c r="NN308" s="25">
        <f t="shared" si="1068"/>
        <v>33.549999999999997</v>
      </c>
      <c r="NO308" s="25">
        <f t="shared" si="982"/>
        <v>0</v>
      </c>
      <c r="NP308" s="25">
        <f t="shared" si="983"/>
        <v>0</v>
      </c>
      <c r="NQ308" s="25">
        <f t="shared" si="1069"/>
        <v>0</v>
      </c>
      <c r="NR308" s="25">
        <f t="shared" si="984"/>
        <v>0</v>
      </c>
      <c r="NS308" s="25">
        <f t="shared" si="985"/>
        <v>0</v>
      </c>
      <c r="NT308" s="25">
        <f t="shared" si="1070"/>
        <v>0</v>
      </c>
      <c r="NU308" s="25">
        <f t="shared" si="986"/>
        <v>0</v>
      </c>
      <c r="NV308" s="25">
        <f t="shared" si="987"/>
        <v>0</v>
      </c>
      <c r="NW308" s="25">
        <f t="shared" si="1071"/>
        <v>0</v>
      </c>
      <c r="NX308" s="25">
        <f t="shared" si="1072"/>
        <v>33.549999999999997</v>
      </c>
      <c r="NY308" s="25">
        <f t="shared" si="1072"/>
        <v>0</v>
      </c>
      <c r="NZ308" s="25">
        <f t="shared" si="1073"/>
        <v>33.549999999999997</v>
      </c>
      <c r="OA308" s="25">
        <f t="shared" si="1074"/>
        <v>24.73</v>
      </c>
      <c r="OB308" s="25">
        <f t="shared" si="1074"/>
        <v>0</v>
      </c>
      <c r="OC308" s="25">
        <f t="shared" si="1075"/>
        <v>24.73</v>
      </c>
      <c r="OD308" s="25">
        <f t="shared" si="1076"/>
        <v>33.549999999999997</v>
      </c>
      <c r="OE308" s="25">
        <f t="shared" si="1076"/>
        <v>0</v>
      </c>
      <c r="OF308" s="25">
        <f t="shared" si="1076"/>
        <v>33.549999999999997</v>
      </c>
      <c r="OG308" s="25">
        <f t="shared" si="988"/>
        <v>0</v>
      </c>
      <c r="OH308" s="25">
        <f t="shared" si="989"/>
        <v>0</v>
      </c>
      <c r="OI308" s="25">
        <f t="shared" si="990"/>
        <v>0</v>
      </c>
      <c r="OJ308" s="25">
        <f t="shared" si="991"/>
        <v>0</v>
      </c>
      <c r="OK308" s="25">
        <f t="shared" si="992"/>
        <v>0</v>
      </c>
      <c r="OL308" s="25">
        <f t="shared" si="993"/>
        <v>0</v>
      </c>
      <c r="OM308" s="25">
        <f t="shared" si="1077"/>
        <v>0</v>
      </c>
      <c r="ON308" s="25">
        <f t="shared" si="1077"/>
        <v>0</v>
      </c>
      <c r="OO308" s="25">
        <f t="shared" si="1077"/>
        <v>0</v>
      </c>
      <c r="OP308" s="25">
        <f t="shared" si="994"/>
        <v>0</v>
      </c>
      <c r="OQ308" s="25">
        <f t="shared" si="995"/>
        <v>0</v>
      </c>
      <c r="OR308" s="25">
        <f t="shared" si="1078"/>
        <v>0</v>
      </c>
      <c r="OS308" s="30">
        <v>536217.23</v>
      </c>
      <c r="OT308" s="30">
        <v>2371078.81</v>
      </c>
    </row>
    <row r="309" spans="1:410" ht="33" customHeight="1" x14ac:dyDescent="0.25">
      <c r="A309" s="18"/>
      <c r="B309" s="18" t="s">
        <v>1071</v>
      </c>
      <c r="C309" s="18">
        <v>914.12</v>
      </c>
      <c r="D309" s="16" t="e">
        <f>_xlfn.IFNA(INDEX(#REF!,MATCH(E309,#REF!,0)),0)</f>
        <v>#REF!</v>
      </c>
      <c r="E309" s="18" t="s">
        <v>1126</v>
      </c>
      <c r="F309" s="16" t="s">
        <v>765</v>
      </c>
      <c r="G309" s="16" t="s">
        <v>766</v>
      </c>
      <c r="H309" s="16" t="s">
        <v>767</v>
      </c>
      <c r="I309" s="16" t="s">
        <v>768</v>
      </c>
      <c r="J309" s="16" t="s">
        <v>769</v>
      </c>
      <c r="K309" s="16" t="s">
        <v>770</v>
      </c>
      <c r="L309" s="16" t="s">
        <v>771</v>
      </c>
      <c r="M309" s="18">
        <v>2.44</v>
      </c>
      <c r="N309" s="18">
        <v>2.44</v>
      </c>
      <c r="O309" s="18">
        <v>2.84</v>
      </c>
      <c r="P309" s="18">
        <v>2.84</v>
      </c>
      <c r="Q309" s="18">
        <v>0.1</v>
      </c>
      <c r="R309" s="18">
        <v>2.64</v>
      </c>
      <c r="S309" s="18">
        <v>2.64</v>
      </c>
      <c r="T309" s="18">
        <v>0.2</v>
      </c>
      <c r="U309" s="18">
        <v>0</v>
      </c>
      <c r="V309" s="18">
        <v>0</v>
      </c>
      <c r="W309" s="18">
        <v>0</v>
      </c>
      <c r="X309" s="18">
        <v>2.44</v>
      </c>
      <c r="Y309" s="18">
        <v>2.4</v>
      </c>
      <c r="Z309" s="20">
        <f t="shared" si="996"/>
        <v>1.6</v>
      </c>
      <c r="AA309" s="18">
        <v>0.22</v>
      </c>
      <c r="AB309" s="18">
        <v>0</v>
      </c>
      <c r="AC309" s="18">
        <v>0</v>
      </c>
      <c r="AD309" s="18">
        <v>0</v>
      </c>
      <c r="AE309" s="18">
        <v>0</v>
      </c>
      <c r="AF309" s="18">
        <v>0</v>
      </c>
      <c r="AG309" s="18">
        <v>2</v>
      </c>
      <c r="AH309" s="18">
        <v>2</v>
      </c>
      <c r="AI309" s="20">
        <f t="shared" si="997"/>
        <v>1.75</v>
      </c>
      <c r="AJ309" s="18">
        <v>0</v>
      </c>
      <c r="AK309" s="18">
        <v>0</v>
      </c>
      <c r="AL309" s="20">
        <f t="shared" si="998"/>
        <v>0</v>
      </c>
      <c r="AM309" s="18">
        <v>2.44</v>
      </c>
      <c r="AN309" s="18">
        <v>2</v>
      </c>
      <c r="AO309" s="18">
        <v>0.15</v>
      </c>
      <c r="AP309" s="18">
        <v>0.22</v>
      </c>
      <c r="AQ309" s="18">
        <v>2.44</v>
      </c>
      <c r="AR309" s="18">
        <v>2.2200000000000002</v>
      </c>
      <c r="AS309" s="18">
        <v>0.12</v>
      </c>
      <c r="AT309" s="18">
        <v>0.11</v>
      </c>
      <c r="AU309" s="18">
        <v>0</v>
      </c>
      <c r="AV309" s="18">
        <v>1</v>
      </c>
      <c r="AW309" s="18">
        <v>0</v>
      </c>
      <c r="AX309" s="18">
        <v>0</v>
      </c>
      <c r="AY309" s="18">
        <v>0</v>
      </c>
      <c r="AZ309" s="18">
        <v>0</v>
      </c>
      <c r="BA309" s="18">
        <v>0</v>
      </c>
      <c r="BB309" s="18">
        <v>0</v>
      </c>
      <c r="BC309" s="18">
        <v>0</v>
      </c>
      <c r="BD309" s="18">
        <v>0</v>
      </c>
      <c r="BE309" s="18">
        <v>1</v>
      </c>
      <c r="BF309" s="18">
        <v>1</v>
      </c>
      <c r="BG309" s="18">
        <v>0</v>
      </c>
      <c r="BH309" s="18">
        <v>0</v>
      </c>
      <c r="BI309" s="18">
        <v>0</v>
      </c>
      <c r="BJ309" s="18">
        <v>0</v>
      </c>
      <c r="BK309" s="18">
        <v>0</v>
      </c>
      <c r="BL309" s="18">
        <v>0</v>
      </c>
      <c r="BM309" s="18">
        <v>0</v>
      </c>
      <c r="BN309" s="18">
        <v>0</v>
      </c>
      <c r="BO309" s="18">
        <v>0</v>
      </c>
      <c r="BP309" s="18">
        <v>0</v>
      </c>
      <c r="BQ309" s="18">
        <v>0</v>
      </c>
      <c r="BR309" s="18">
        <v>0</v>
      </c>
      <c r="BS309" s="18">
        <v>0</v>
      </c>
      <c r="BT309" s="18">
        <v>0</v>
      </c>
      <c r="BU309" s="18">
        <v>0</v>
      </c>
      <c r="BV309" s="18">
        <v>0</v>
      </c>
      <c r="BW309" s="18">
        <v>0</v>
      </c>
      <c r="BX309" s="18">
        <v>0</v>
      </c>
      <c r="BY309" s="18">
        <v>0</v>
      </c>
      <c r="BZ309" s="18">
        <v>0</v>
      </c>
      <c r="CA309" s="16" t="e">
        <f>_xlfn.IFNA(IF(RIGHT(D309,2)="=G",0,INDEX(#REF!,MATCH(E309,#REF!,0))),0)</f>
        <v>#REF!</v>
      </c>
      <c r="CB309" s="16" t="s">
        <v>776</v>
      </c>
      <c r="CC309" s="18">
        <v>0</v>
      </c>
      <c r="CD309" s="18">
        <v>0</v>
      </c>
      <c r="CE309" s="18">
        <v>2.2000000000000002</v>
      </c>
      <c r="CF309" s="18">
        <v>0.73</v>
      </c>
      <c r="CG309" s="18">
        <v>0.12</v>
      </c>
      <c r="CH309" s="18">
        <v>3</v>
      </c>
      <c r="CI309" s="16" t="s">
        <v>98</v>
      </c>
      <c r="CJ309" s="18">
        <v>0</v>
      </c>
      <c r="CK309" s="20">
        <f t="shared" si="864"/>
        <v>1.36</v>
      </c>
      <c r="CL309" s="20">
        <f t="shared" si="999"/>
        <v>1.36</v>
      </c>
      <c r="CM309" s="18">
        <v>28.99</v>
      </c>
      <c r="CN309" s="18">
        <v>37.19</v>
      </c>
      <c r="CO309" s="18">
        <v>36.350999999999999</v>
      </c>
      <c r="CP309" s="22">
        <f t="shared" si="865"/>
        <v>36.35</v>
      </c>
      <c r="CQ309" s="22">
        <f t="shared" si="866"/>
        <v>34.99</v>
      </c>
      <c r="CR309" s="22">
        <f t="shared" si="1000"/>
        <v>1.36</v>
      </c>
      <c r="CS309" s="22">
        <f t="shared" si="867"/>
        <v>35.089999999999996</v>
      </c>
      <c r="CT309" s="22">
        <f t="shared" si="868"/>
        <v>35.29</v>
      </c>
      <c r="CU309" s="18">
        <v>35.29</v>
      </c>
      <c r="CV309" s="22">
        <f t="shared" si="1001"/>
        <v>1.6</v>
      </c>
      <c r="CW309" s="22">
        <f t="shared" si="869"/>
        <v>0</v>
      </c>
      <c r="CX309" s="22">
        <f t="shared" si="870"/>
        <v>0</v>
      </c>
      <c r="CY309" s="22">
        <f t="shared" si="871"/>
        <v>36.92</v>
      </c>
      <c r="CZ309" s="22">
        <f t="shared" si="872"/>
        <v>37.07</v>
      </c>
      <c r="DA309" s="18">
        <v>37.19</v>
      </c>
      <c r="DB309" s="20">
        <f t="shared" si="1002"/>
        <v>2.2000000000000002</v>
      </c>
      <c r="DC309" s="20">
        <f t="shared" si="1003"/>
        <v>0.84</v>
      </c>
      <c r="DD309" s="20">
        <f t="shared" si="1004"/>
        <v>1.3600000000000003</v>
      </c>
      <c r="DE309" s="20">
        <f t="shared" si="873"/>
        <v>0.1</v>
      </c>
      <c r="DF309" s="20">
        <f t="shared" si="874"/>
        <v>0.2</v>
      </c>
      <c r="DG309" s="20">
        <f t="shared" si="875"/>
        <v>1.06</v>
      </c>
      <c r="DH309" s="20">
        <f t="shared" si="876"/>
        <v>0</v>
      </c>
      <c r="DI309" s="20">
        <f t="shared" si="877"/>
        <v>0</v>
      </c>
      <c r="DJ309" s="20">
        <f t="shared" si="878"/>
        <v>0</v>
      </c>
      <c r="DK309" s="20">
        <f t="shared" si="1005"/>
        <v>1.36</v>
      </c>
      <c r="DL309" s="20">
        <f t="shared" si="1006"/>
        <v>0</v>
      </c>
      <c r="DM309" s="20">
        <f t="shared" si="1007"/>
        <v>0</v>
      </c>
      <c r="DN309" s="20">
        <f t="shared" si="1008"/>
        <v>0</v>
      </c>
      <c r="DO309" s="18">
        <v>3.04</v>
      </c>
      <c r="DP309" s="18">
        <v>0</v>
      </c>
      <c r="DQ309" s="18">
        <v>1</v>
      </c>
      <c r="DR309" s="18">
        <v>1</v>
      </c>
      <c r="DS309" s="25">
        <f t="shared" si="1009"/>
        <v>3.04</v>
      </c>
      <c r="DT309" s="25">
        <f t="shared" si="1010"/>
        <v>0</v>
      </c>
      <c r="DU309" s="25">
        <f t="shared" si="1011"/>
        <v>4.13</v>
      </c>
      <c r="DV309" s="25">
        <f t="shared" si="1012"/>
        <v>0</v>
      </c>
      <c r="DW309" s="25">
        <f t="shared" si="1013"/>
        <v>4.13</v>
      </c>
      <c r="DX309" s="25">
        <f t="shared" si="1014"/>
        <v>11.73</v>
      </c>
      <c r="DY309" s="25">
        <f t="shared" si="1015"/>
        <v>0</v>
      </c>
      <c r="DZ309" s="25">
        <f t="shared" si="1016"/>
        <v>11.73</v>
      </c>
      <c r="EA309" s="25">
        <f t="shared" si="1017"/>
        <v>8.51</v>
      </c>
      <c r="EB309" s="25">
        <f t="shared" si="1018"/>
        <v>0</v>
      </c>
      <c r="EC309" s="25">
        <f t="shared" si="1019"/>
        <v>8.51</v>
      </c>
      <c r="ED309" s="25">
        <f t="shared" si="1020"/>
        <v>3.22</v>
      </c>
      <c r="EE309" s="25">
        <f t="shared" si="1020"/>
        <v>0</v>
      </c>
      <c r="EF309" s="25">
        <f t="shared" si="1021"/>
        <v>3.22</v>
      </c>
      <c r="EG309" s="25">
        <f t="shared" si="1022"/>
        <v>8.51</v>
      </c>
      <c r="EH309" s="25">
        <f t="shared" si="1022"/>
        <v>0</v>
      </c>
      <c r="EI309" s="25">
        <f t="shared" si="1023"/>
        <v>8.51</v>
      </c>
      <c r="EJ309" s="18">
        <v>914.12</v>
      </c>
      <c r="EK309" s="18">
        <v>-5.85</v>
      </c>
      <c r="EL309" s="18" t="s">
        <v>1126</v>
      </c>
      <c r="EM309" s="18" t="s">
        <v>1127</v>
      </c>
      <c r="EN309" s="16" t="s">
        <v>774</v>
      </c>
      <c r="EO309" s="16" t="s">
        <v>132</v>
      </c>
      <c r="EP309" s="16" t="e">
        <f>IF(OR(EN309="Cống tròn",EN309="Cống hộp",EN309="Ống nhựa"),INDEX(#REF!,MATCH(E309,#REF!,0)),IF(OR(EN309="Rãnh xây",EN309="Rãnh bê tông"),INDEX(#REF!,MATCH(E309,#REF!,0)),0))</f>
        <v>#REF!</v>
      </c>
      <c r="EQ309" s="18">
        <v>9.06</v>
      </c>
      <c r="ER309" s="18">
        <v>1</v>
      </c>
      <c r="ES309" s="25">
        <f t="shared" si="1024"/>
        <v>9</v>
      </c>
      <c r="ET309" s="1" t="e">
        <f>_xlfn.IFNA(IF(EN309="Cống tròn",INDEX(#REF!,MATCH(E309,#REF!,0)),IF(EN309="Cống hộp",INDEX(#REF!,MATCH(E309,#REF!,0)),EU309&amp;" ,"&amp;EV309)),0)</f>
        <v>#REF!</v>
      </c>
      <c r="EU309" s="16" t="s">
        <v>769</v>
      </c>
      <c r="EV309" s="16" t="s">
        <v>775</v>
      </c>
      <c r="EW309" s="16" t="e">
        <f>_xlfn.IFNA(INDEX(#REF!,MATCH(E309,#REF!,0)),0)</f>
        <v>#REF!</v>
      </c>
      <c r="EX309" s="16"/>
      <c r="EY309" s="18">
        <v>0</v>
      </c>
      <c r="EZ309" s="18">
        <v>0</v>
      </c>
      <c r="FA309" s="18">
        <v>0</v>
      </c>
      <c r="FB309" s="18">
        <v>0</v>
      </c>
      <c r="FC309" s="18">
        <v>0</v>
      </c>
      <c r="FD309" s="25">
        <f t="shared" si="879"/>
        <v>0</v>
      </c>
      <c r="FE309" s="25">
        <f t="shared" si="1025"/>
        <v>0</v>
      </c>
      <c r="FF309" s="18">
        <v>0.1</v>
      </c>
      <c r="FG309" s="18">
        <v>2</v>
      </c>
      <c r="FH309" s="18">
        <v>1</v>
      </c>
      <c r="FI309" s="25">
        <f t="shared" si="1026"/>
        <v>1.2</v>
      </c>
      <c r="FJ309" s="18">
        <v>0</v>
      </c>
      <c r="FK309" s="18">
        <v>0</v>
      </c>
      <c r="FL309" s="18">
        <v>0.2</v>
      </c>
      <c r="FM309" s="18">
        <v>1.4</v>
      </c>
      <c r="FN309" s="18">
        <v>0</v>
      </c>
      <c r="FO309" s="25">
        <f t="shared" si="1027"/>
        <v>1.4</v>
      </c>
      <c r="FP309" s="18">
        <v>1.4999999999999999E-2</v>
      </c>
      <c r="FQ309" s="18">
        <v>1</v>
      </c>
      <c r="FR309" s="25">
        <f t="shared" si="880"/>
        <v>8</v>
      </c>
      <c r="FS309" s="25">
        <f t="shared" si="881"/>
        <v>0.105</v>
      </c>
      <c r="FT309" s="25">
        <f t="shared" si="882"/>
        <v>8.1050000000000004</v>
      </c>
      <c r="FU309" s="25">
        <f t="shared" si="883"/>
        <v>-0.95500000000000007</v>
      </c>
      <c r="FV309" s="25" t="str">
        <f t="shared" si="1028"/>
        <v>Thêm 01</v>
      </c>
      <c r="FW309" s="25">
        <f t="shared" si="1029"/>
        <v>0.06</v>
      </c>
      <c r="FX309" s="16"/>
      <c r="FY309" s="16"/>
      <c r="FZ309" s="16"/>
      <c r="GA309" s="16"/>
      <c r="GB309" s="19">
        <v>0</v>
      </c>
      <c r="GC309" s="19">
        <v>0</v>
      </c>
      <c r="GD309" s="19">
        <v>0</v>
      </c>
      <c r="GE309" s="19">
        <v>0</v>
      </c>
      <c r="GF309" s="19">
        <v>0</v>
      </c>
      <c r="GG309" s="19">
        <v>0</v>
      </c>
      <c r="GH309" s="19">
        <v>0</v>
      </c>
      <c r="GI309" s="19">
        <v>0</v>
      </c>
      <c r="GJ309" s="19">
        <v>0</v>
      </c>
      <c r="GK309" s="19">
        <v>0</v>
      </c>
      <c r="GL309" s="25">
        <f t="shared" si="884"/>
        <v>0</v>
      </c>
      <c r="GM309" s="25">
        <f t="shared" si="1030"/>
        <v>0</v>
      </c>
      <c r="GN309" s="19">
        <v>0</v>
      </c>
      <c r="GO309" s="19">
        <v>0</v>
      </c>
      <c r="GP309" s="19">
        <v>0</v>
      </c>
      <c r="GQ309" s="19">
        <v>0</v>
      </c>
      <c r="GR309" s="1" t="e">
        <f>_xlfn.IFNA(INDEX(#REF!,MATCH(E309,#REF!,0)),0)</f>
        <v>#REF!</v>
      </c>
      <c r="GS309" s="16"/>
      <c r="GT309" s="18">
        <v>0</v>
      </c>
      <c r="GU309" s="18">
        <v>0</v>
      </c>
      <c r="GV309" s="18">
        <v>0</v>
      </c>
      <c r="GW309" s="18">
        <v>0</v>
      </c>
      <c r="GX309" s="25">
        <f t="shared" si="885"/>
        <v>0</v>
      </c>
      <c r="GY309" s="25">
        <f t="shared" si="886"/>
        <v>0</v>
      </c>
      <c r="GZ309" s="25">
        <f t="shared" si="1031"/>
        <v>0</v>
      </c>
      <c r="HA309" s="1" t="e" cm="1">
        <f t="array" ref="HA309">INDEX(#REF!,MATCH(EJ309&amp;EK309&amp;HD309&amp;HE309&amp;HF309,#REF!&amp;#REF!&amp;#REF!&amp;#REF!&amp;#REF!,0))</f>
        <v>#REF!</v>
      </c>
      <c r="HB309" s="16"/>
      <c r="HC309" s="25">
        <f t="shared" si="1032"/>
        <v>0</v>
      </c>
      <c r="HD309" s="18">
        <v>0</v>
      </c>
      <c r="HE309" s="18">
        <v>0</v>
      </c>
      <c r="HF309" s="18">
        <v>0</v>
      </c>
      <c r="HG309" s="1" t="e" cm="1">
        <f t="array" ref="HG309">INDEX(#REF!,MATCH(EJ309&amp;EK309&amp;HJ309&amp;HK309&amp;HL309,#REF!&amp;#REF!&amp;#REF!&amp;#REF!&amp;#REF!,0))</f>
        <v>#REF!</v>
      </c>
      <c r="HH309" s="16"/>
      <c r="HI309" s="25">
        <f t="shared" si="1033"/>
        <v>0</v>
      </c>
      <c r="HJ309" s="25">
        <f t="shared" si="1034"/>
        <v>0</v>
      </c>
      <c r="HK309" s="19">
        <v>0</v>
      </c>
      <c r="HL309" s="19">
        <v>0</v>
      </c>
      <c r="HM309" s="18">
        <v>0.01</v>
      </c>
      <c r="HN309" s="18">
        <v>1</v>
      </c>
      <c r="HO309" s="25">
        <f t="shared" si="1035"/>
        <v>0</v>
      </c>
      <c r="HP309" s="25">
        <f t="shared" si="1036"/>
        <v>0</v>
      </c>
      <c r="HQ309" s="25">
        <f t="shared" si="1037"/>
        <v>0</v>
      </c>
      <c r="HR309" s="25">
        <f t="shared" si="1038"/>
        <v>0</v>
      </c>
      <c r="HS309" s="25">
        <f t="shared" si="1039"/>
        <v>0</v>
      </c>
      <c r="HT309" s="19">
        <v>0</v>
      </c>
      <c r="HU309" s="19">
        <v>0</v>
      </c>
      <c r="HV309" s="19">
        <v>0</v>
      </c>
      <c r="HW309" s="25">
        <f t="shared" si="1040"/>
        <v>0</v>
      </c>
      <c r="HX309" s="19">
        <v>0</v>
      </c>
      <c r="HY309" s="19">
        <v>0</v>
      </c>
      <c r="HZ309" s="18">
        <v>36.35</v>
      </c>
      <c r="IA309" s="20">
        <f>ROUND(IF(EN309="Cống tròn",IF(EN309="Cống tròn",IF(EU309="Không có móng",IQ309-FF309,IF(EU309="Đế",IP309-FN309,IF(OR(EU309="Móng bê tông",EU309="Móng bê tông kết hợp đế"),II309-FJ309,0))),0),IF(EN309="Cống hộp",IF(AND(EN309="Cống hộp",EU309="Không có móng"),IQ309-GF309,IF(AND(EN309="Cống hộp",EU309="Móng bê tông"),IJ309-GB309,0)),IF(OR(EN309="Rãnh xây",EN309="Rãnh bê tông"),IF(OR(EN309="Rãnh xây",EN309="Rãnh bê tông"),IK309-GB309,0),IF(EN309="Ống nhựa",IF(AND(EN309="Ống nhựa",EU309="Không đắp cát"),IQ309-HT309,IF(AND(EN309="Ống nhựa",EU309="Đắp cát"),IH309-HX309,0)),IF(EN309="Rãnh thang",IF(EN309="Rãnh thang",IF(EU309="Móng bê tông",#REF!-#REF!,IQ309),0),0))))),2)</f>
        <v>34.36</v>
      </c>
      <c r="IB309" s="20">
        <f t="shared" si="1041"/>
        <v>1.990000000000002</v>
      </c>
      <c r="IC309" s="20">
        <f t="shared" si="887"/>
        <v>34.359999999999992</v>
      </c>
      <c r="ID309" s="20">
        <f t="shared" si="888"/>
        <v>0</v>
      </c>
      <c r="IE309" s="20">
        <f t="shared" si="889"/>
        <v>0</v>
      </c>
      <c r="IF309" s="20">
        <f t="shared" si="890"/>
        <v>0</v>
      </c>
      <c r="IG309" s="20">
        <f>IF(EN309="Rãnh thang",IF(AND(EN309="Rãnh thang",EU309="Móng bê tông"),IQ309-#REF!,0),IF(EN309="Ống nhựa",IF(AND(EN309="Ống nhựa",EU309="Đắp cát"),IQ309-HT309,0),IF(EN309="Cống tròn",IF(EN309="Cống tròn",IF(OR(EU309="Móng bê tông",EU309="Móng bê tông kết hợp đế"),IM309-FL309,0),0),IF(EN309="Cống hộp",IF(AND(EN309="Cống hộp",EU309="Móng bê tông"),IN309-GD309,0),IF(OR(EN309="Rãnh xây",EN309="Rãnh bê tông"),IF(AND(EN309="Rãnh xây",EU309="Móng bê tông"),IO309-GD309,IF(AND(EN309="Rãnh bê tông",EU309="Móng bê tông"),IO309-GD309,0)),0)))))</f>
        <v>34.359999999999992</v>
      </c>
      <c r="IH309" s="20">
        <f t="shared" si="891"/>
        <v>0</v>
      </c>
      <c r="II309" s="20">
        <f t="shared" si="892"/>
        <v>34.359999999999992</v>
      </c>
      <c r="IJ309" s="20">
        <f t="shared" si="893"/>
        <v>0</v>
      </c>
      <c r="IK309" s="20">
        <f t="shared" si="894"/>
        <v>0</v>
      </c>
      <c r="IL309" s="20">
        <f t="shared" si="895"/>
        <v>34.559999999999995</v>
      </c>
      <c r="IM309" s="20">
        <f t="shared" si="896"/>
        <v>34.559999999999995</v>
      </c>
      <c r="IN309" s="20">
        <f t="shared" si="897"/>
        <v>0</v>
      </c>
      <c r="IO309" s="20">
        <f t="shared" si="898"/>
        <v>0</v>
      </c>
      <c r="IP309" s="20">
        <f t="shared" si="899"/>
        <v>0</v>
      </c>
      <c r="IQ309" s="18">
        <v>34.659999999999997</v>
      </c>
      <c r="IR309" s="25">
        <f t="shared" si="1042"/>
        <v>0</v>
      </c>
      <c r="IS309" s="25">
        <f t="shared" si="900"/>
        <v>0</v>
      </c>
      <c r="IT309" s="25">
        <f t="shared" si="901"/>
        <v>0</v>
      </c>
      <c r="IU309" s="25">
        <f>ROUND(IF(EN309="Cống tròn",IF(EN309="Cống tròn",IV309+FF309,0),IF(EN309="Cống hộp",IF(EN309="Cống hộp",IV309+GP309,0),IF(OR(EN309="Rãnh xây",EN309="Rãnh bê tông"),IF(OR(EN309="Rãnh xây",EN309="Rãnh bê tông"),IV309+GP309,0),IF(EN309="ống nhựa",IF(EN309="Ống nhựa",IV309+HT309,0),IF(EN309="Rãnh thang",IF(EN309="Rãnh thang",IQ309+#REF!,0),0))))),2)</f>
        <v>35.630000000000003</v>
      </c>
      <c r="IV309" s="18">
        <v>35.53</v>
      </c>
      <c r="IW309" s="25">
        <f t="shared" si="902"/>
        <v>35.630000000000003</v>
      </c>
      <c r="IX309" s="25">
        <f t="shared" si="903"/>
        <v>0</v>
      </c>
      <c r="IY309" s="25">
        <f t="shared" si="904"/>
        <v>0</v>
      </c>
      <c r="IZ309" s="25">
        <f t="shared" si="905"/>
        <v>0</v>
      </c>
      <c r="JA309" s="25">
        <f t="shared" si="906"/>
        <v>0</v>
      </c>
      <c r="JB309" s="18">
        <v>36.659999999999997</v>
      </c>
      <c r="JC309" s="20">
        <f>ROUND(IF(EN309="Cống tròn",IF(EN309="Cống tròn",IF(EU309="Không có móng",JS309-FF309,IF(EU309="Đế",JR309-FN309,IF(OR(EU309="Móng bê tông",EU309="Móng bê tông kết hợp đế"),JK309-FJ309,0))),0),IF(EN309="Cống hộp",IF(AND(EN309="Cống hộp",EU309="Không có móng"),JS309-GF309,IF(AND(EN309="Cống hộp",EU309="Móng bê tông"),JL309-GB309,0)),IF(OR(EN309="Rãnh xây",EN309="Rãnh bê tông"),IF(OR(EN309="Rãnh xây",EN309="Rãnh bê tông"),JM309-GB309,0),IF(EN309="Ống nhựa",IF(AND(EN309="Ống nhựa",EU309="Không đắp cát"),JS309-HT309,IF(AND(EN309="Ống nhựa",EU309="Đắp cát"),JJ309-HX309,0)),IF(EN309="Rãnh thang",IF(EN309="Rãnh thang",IF(EU309="Móng bê tông",#REF!-#REF!,JS309),0),0))))),2)</f>
        <v>34.229999999999997</v>
      </c>
      <c r="JD309" s="20">
        <f t="shared" si="1043"/>
        <v>2.4299999999999997</v>
      </c>
      <c r="JE309" s="20">
        <f t="shared" si="907"/>
        <v>34.229999999999997</v>
      </c>
      <c r="JF309" s="20">
        <f t="shared" si="908"/>
        <v>0</v>
      </c>
      <c r="JG309" s="20">
        <f t="shared" si="909"/>
        <v>0</v>
      </c>
      <c r="JH309" s="20">
        <f t="shared" si="910"/>
        <v>0</v>
      </c>
      <c r="JI309" s="20">
        <f>IF(EN309="Rãnh thang",IF(AND(EN309="Rãnh thang",EU309="Móng bê tông"),JS309-#REF!,0),IF(EN309="Ống nhựa",IF(AND(EN309="Ống nhựa",EU309="Đắp cát"),JS309-HT309,0),IF(EN309="Cống tròn",IF(EN309="Cống tròn",IF(OR(EU309="Móng bê tông",EU309="Móng bê tông kết hợp đế"),JO309-FL309,0),0),IF(EN309="Cống hộp",IF(AND(EN309="Cống hộp",EU309="Móng bê tông"),JP309-GD309,0),IF(OR(EN309="Rãnh xây",EN309="Rãnh bê tông"),IF(AND(EN309="Rãnh xây",EU309="Móng bê tông"),JQ309-GD309,IF(AND(EN309="Rãnh bê tông",EU309="Móng bê tông"),JQ309-GD309,0)),0)))))</f>
        <v>34.229999999999997</v>
      </c>
      <c r="JJ309" s="20">
        <f t="shared" si="911"/>
        <v>0</v>
      </c>
      <c r="JK309" s="20">
        <f t="shared" si="912"/>
        <v>34.229999999999997</v>
      </c>
      <c r="JL309" s="20">
        <f t="shared" si="913"/>
        <v>0</v>
      </c>
      <c r="JM309" s="20">
        <f t="shared" si="914"/>
        <v>0</v>
      </c>
      <c r="JN309" s="20">
        <f t="shared" si="915"/>
        <v>34.43</v>
      </c>
      <c r="JO309" s="20">
        <f t="shared" si="916"/>
        <v>34.43</v>
      </c>
      <c r="JP309" s="20">
        <f t="shared" si="917"/>
        <v>0</v>
      </c>
      <c r="JQ309" s="20">
        <f t="shared" si="918"/>
        <v>0</v>
      </c>
      <c r="JR309" s="20">
        <f t="shared" si="919"/>
        <v>0</v>
      </c>
      <c r="JS309" s="26">
        <v>34.53</v>
      </c>
      <c r="JT309" s="25">
        <f t="shared" si="1044"/>
        <v>0</v>
      </c>
      <c r="JU309" s="25">
        <f t="shared" si="920"/>
        <v>0</v>
      </c>
      <c r="JV309" s="25">
        <f t="shared" si="921"/>
        <v>0</v>
      </c>
      <c r="JW309" s="25">
        <f>ROUND(IF(EN309="Cống tròn",IF(EN309="Cống tròn",JX309+FF309,0),IF(EN309="Cống hộp",IF(EN309="Cống hộp",JX309+GP309,0),IF(OR(EN309="Rãnh xây",EN309="Rãnh bê tông"),IF(OR(EN309="Rãnh xây",EN309="Rãnh bê tông"),JX309+GP309,0),IF(EN309="ống nhựa",IF(EN309="Ống nhựa",JX309+HT309,0),IF(EN309="Rãnh thang",IF(EN309="Rãnh thang",JS309+#REF!,0),0))))),2)</f>
        <v>35.630000000000003</v>
      </c>
      <c r="JX309" s="27">
        <v>35.53</v>
      </c>
      <c r="JY309" s="25">
        <f t="shared" si="922"/>
        <v>35.630000000000003</v>
      </c>
      <c r="JZ309" s="25">
        <f t="shared" si="923"/>
        <v>0</v>
      </c>
      <c r="KA309" s="25">
        <f t="shared" si="924"/>
        <v>0</v>
      </c>
      <c r="KB309" s="25">
        <f t="shared" si="925"/>
        <v>0</v>
      </c>
      <c r="KC309" s="25">
        <f t="shared" si="926"/>
        <v>0</v>
      </c>
      <c r="KD309" s="28" t="s">
        <v>98</v>
      </c>
      <c r="KE309" s="27">
        <v>0</v>
      </c>
      <c r="KF309" s="25">
        <f t="shared" si="927"/>
        <v>1.990000000000002</v>
      </c>
      <c r="KG309" s="25">
        <f t="shared" si="1045"/>
        <v>1.990000000000002</v>
      </c>
      <c r="KH309" s="27">
        <v>0</v>
      </c>
      <c r="KI309" s="25">
        <f t="shared" si="928"/>
        <v>2.4299999999999997</v>
      </c>
      <c r="KJ309" s="25">
        <f t="shared" si="1046"/>
        <v>2.4299999999999997</v>
      </c>
      <c r="KK309" s="25">
        <f t="shared" si="929"/>
        <v>0</v>
      </c>
      <c r="KL309" s="25">
        <f t="shared" si="930"/>
        <v>0</v>
      </c>
      <c r="KM309" s="25">
        <f t="shared" si="1047"/>
        <v>0</v>
      </c>
      <c r="KN309" s="25">
        <f t="shared" si="931"/>
        <v>0</v>
      </c>
      <c r="KO309" s="25">
        <f t="shared" si="932"/>
        <v>0</v>
      </c>
      <c r="KP309" s="25">
        <f t="shared" si="1048"/>
        <v>0</v>
      </c>
      <c r="KQ309" s="25">
        <f t="shared" si="933"/>
        <v>0.2</v>
      </c>
      <c r="KR309" s="25">
        <f t="shared" si="934"/>
        <v>0.2</v>
      </c>
      <c r="KS309" s="25">
        <f t="shared" si="1049"/>
        <v>0.2</v>
      </c>
      <c r="KT309" s="25">
        <f t="shared" si="935"/>
        <v>0</v>
      </c>
      <c r="KU309" s="25">
        <f t="shared" si="936"/>
        <v>0</v>
      </c>
      <c r="KV309" s="25">
        <f t="shared" si="1050"/>
        <v>0</v>
      </c>
      <c r="KW309" s="25">
        <f t="shared" si="863"/>
        <v>0</v>
      </c>
      <c r="KX309" s="25">
        <f t="shared" si="937"/>
        <v>0</v>
      </c>
      <c r="KY309" s="25">
        <f t="shared" si="1051"/>
        <v>0</v>
      </c>
      <c r="KZ309" s="25">
        <f t="shared" si="938"/>
        <v>0</v>
      </c>
      <c r="LA309" s="25">
        <f t="shared" si="939"/>
        <v>0</v>
      </c>
      <c r="LB309" s="25">
        <f t="shared" si="1052"/>
        <v>0</v>
      </c>
      <c r="LC309" s="25">
        <f t="shared" si="940"/>
        <v>1.4</v>
      </c>
      <c r="LD309" s="25">
        <f t="shared" si="941"/>
        <v>1.4</v>
      </c>
      <c r="LE309" s="25">
        <f t="shared" si="1053"/>
        <v>1.4</v>
      </c>
      <c r="LF309" s="25">
        <f t="shared" si="942"/>
        <v>0</v>
      </c>
      <c r="LG309" s="25">
        <f t="shared" si="943"/>
        <v>0</v>
      </c>
      <c r="LH309" s="25">
        <f t="shared" si="1054"/>
        <v>0</v>
      </c>
      <c r="LI309" s="25">
        <f t="shared" si="944"/>
        <v>0</v>
      </c>
      <c r="LJ309" s="25">
        <f t="shared" si="945"/>
        <v>0</v>
      </c>
      <c r="LK309" s="25">
        <f t="shared" si="1055"/>
        <v>0</v>
      </c>
      <c r="LL309" s="25">
        <f t="shared" si="946"/>
        <v>0</v>
      </c>
      <c r="LM309" s="25">
        <f t="shared" si="947"/>
        <v>0</v>
      </c>
      <c r="LN309" s="25">
        <f t="shared" si="1056"/>
        <v>0</v>
      </c>
      <c r="LO309" s="25">
        <f t="shared" si="948"/>
        <v>0</v>
      </c>
      <c r="LP309" s="25">
        <f t="shared" si="949"/>
        <v>0</v>
      </c>
      <c r="LQ309" s="25">
        <f t="shared" si="1057"/>
        <v>0</v>
      </c>
      <c r="LR309" s="25">
        <f t="shared" si="950"/>
        <v>0</v>
      </c>
      <c r="LS309" s="25">
        <f t="shared" si="951"/>
        <v>0</v>
      </c>
      <c r="LT309" s="25">
        <f t="shared" si="1058"/>
        <v>0</v>
      </c>
      <c r="LU309" s="25">
        <f t="shared" si="952"/>
        <v>0</v>
      </c>
      <c r="LV309" s="25">
        <f t="shared" si="953"/>
        <v>0</v>
      </c>
      <c r="LW309" s="25">
        <f t="shared" si="1059"/>
        <v>0</v>
      </c>
      <c r="LX309" s="25">
        <f t="shared" si="954"/>
        <v>0</v>
      </c>
      <c r="LY309" s="25">
        <f t="shared" si="955"/>
        <v>0</v>
      </c>
      <c r="LZ309" s="25">
        <f t="shared" si="1060"/>
        <v>0</v>
      </c>
      <c r="MA309" s="25">
        <f t="shared" si="956"/>
        <v>0</v>
      </c>
      <c r="MB309" s="25">
        <f t="shared" si="957"/>
        <v>0</v>
      </c>
      <c r="MC309" s="25">
        <f t="shared" si="1061"/>
        <v>0</v>
      </c>
      <c r="MD309" s="25">
        <f t="shared" si="958"/>
        <v>0</v>
      </c>
      <c r="ME309" s="25">
        <f t="shared" si="959"/>
        <v>0</v>
      </c>
      <c r="MF309" s="25">
        <f t="shared" si="1062"/>
        <v>0</v>
      </c>
      <c r="MG309" s="25">
        <f t="shared" si="960"/>
        <v>0</v>
      </c>
      <c r="MH309" s="25">
        <f t="shared" si="961"/>
        <v>0</v>
      </c>
      <c r="MI309" s="25">
        <f t="shared" si="1063"/>
        <v>0</v>
      </c>
      <c r="MJ309" s="25">
        <f t="shared" si="962"/>
        <v>0</v>
      </c>
      <c r="MK309" s="25">
        <f t="shared" si="963"/>
        <v>0</v>
      </c>
      <c r="ML309" s="25">
        <f t="shared" si="1064"/>
        <v>0</v>
      </c>
      <c r="MM309" s="25">
        <f t="shared" si="964"/>
        <v>0</v>
      </c>
      <c r="MN309" s="25">
        <f t="shared" si="965"/>
        <v>0</v>
      </c>
      <c r="MO309" s="25">
        <f t="shared" si="1065"/>
        <v>0</v>
      </c>
      <c r="MP309" s="25">
        <f t="shared" si="966"/>
        <v>0</v>
      </c>
      <c r="MQ309" s="25">
        <f t="shared" si="967"/>
        <v>0</v>
      </c>
      <c r="MR309" s="25">
        <f t="shared" si="1066"/>
        <v>0</v>
      </c>
      <c r="MS309" s="29">
        <v>1.4</v>
      </c>
      <c r="MT309" s="29">
        <v>0</v>
      </c>
      <c r="MU309" s="29">
        <v>1</v>
      </c>
      <c r="MV309" s="29">
        <v>1</v>
      </c>
      <c r="MW309" s="25">
        <f t="shared" si="968"/>
        <v>1.4</v>
      </c>
      <c r="MX309" s="25">
        <f t="shared" si="969"/>
        <v>2.79</v>
      </c>
      <c r="MY309" s="25">
        <f t="shared" si="970"/>
        <v>0</v>
      </c>
      <c r="MZ309" s="25">
        <f t="shared" si="971"/>
        <v>0</v>
      </c>
      <c r="NA309" s="25">
        <f t="shared" si="972"/>
        <v>1.4</v>
      </c>
      <c r="NB309" s="25">
        <f t="shared" si="973"/>
        <v>3.4</v>
      </c>
      <c r="NC309" s="25">
        <f t="shared" si="974"/>
        <v>0</v>
      </c>
      <c r="ND309" s="25">
        <f t="shared" si="975"/>
        <v>0</v>
      </c>
      <c r="NE309" s="25">
        <f t="shared" si="1067"/>
        <v>1.4</v>
      </c>
      <c r="NF309" s="25">
        <f t="shared" si="1067"/>
        <v>3.0949999999999998</v>
      </c>
      <c r="NG309" s="25">
        <f t="shared" si="1067"/>
        <v>0</v>
      </c>
      <c r="NH309" s="25">
        <f t="shared" si="976"/>
        <v>0</v>
      </c>
      <c r="NI309" s="25">
        <f t="shared" si="977"/>
        <v>28.04</v>
      </c>
      <c r="NJ309" s="25">
        <f t="shared" si="978"/>
        <v>0</v>
      </c>
      <c r="NK309" s="25">
        <f t="shared" si="979"/>
        <v>28.04</v>
      </c>
      <c r="NL309" s="25">
        <f t="shared" si="980"/>
        <v>16.48</v>
      </c>
      <c r="NM309" s="25">
        <f t="shared" si="981"/>
        <v>0</v>
      </c>
      <c r="NN309" s="25">
        <f t="shared" si="1068"/>
        <v>16.48</v>
      </c>
      <c r="NO309" s="25">
        <f t="shared" si="982"/>
        <v>0</v>
      </c>
      <c r="NP309" s="25">
        <f t="shared" si="983"/>
        <v>0</v>
      </c>
      <c r="NQ309" s="25">
        <f t="shared" si="1069"/>
        <v>0</v>
      </c>
      <c r="NR309" s="25">
        <f t="shared" si="984"/>
        <v>0</v>
      </c>
      <c r="NS309" s="25">
        <f t="shared" si="985"/>
        <v>0</v>
      </c>
      <c r="NT309" s="25">
        <f t="shared" si="1070"/>
        <v>0</v>
      </c>
      <c r="NU309" s="25">
        <f t="shared" si="986"/>
        <v>0</v>
      </c>
      <c r="NV309" s="25">
        <f t="shared" si="987"/>
        <v>0</v>
      </c>
      <c r="NW309" s="25">
        <f t="shared" si="1071"/>
        <v>0</v>
      </c>
      <c r="NX309" s="25">
        <f t="shared" si="1072"/>
        <v>16.48</v>
      </c>
      <c r="NY309" s="25">
        <f t="shared" si="1072"/>
        <v>0</v>
      </c>
      <c r="NZ309" s="25">
        <f t="shared" si="1073"/>
        <v>16.48</v>
      </c>
      <c r="OA309" s="25">
        <f t="shared" si="1074"/>
        <v>11.56</v>
      </c>
      <c r="OB309" s="25">
        <f t="shared" si="1074"/>
        <v>0</v>
      </c>
      <c r="OC309" s="25">
        <f t="shared" si="1075"/>
        <v>11.56</v>
      </c>
      <c r="OD309" s="25">
        <f t="shared" si="1076"/>
        <v>16.48</v>
      </c>
      <c r="OE309" s="25">
        <f t="shared" si="1076"/>
        <v>0</v>
      </c>
      <c r="OF309" s="25">
        <f t="shared" si="1076"/>
        <v>16.48</v>
      </c>
      <c r="OG309" s="25">
        <f t="shared" si="988"/>
        <v>0</v>
      </c>
      <c r="OH309" s="25">
        <f t="shared" si="989"/>
        <v>0</v>
      </c>
      <c r="OI309" s="25">
        <f t="shared" si="990"/>
        <v>0</v>
      </c>
      <c r="OJ309" s="25">
        <f t="shared" si="991"/>
        <v>0</v>
      </c>
      <c r="OK309" s="25">
        <f t="shared" si="992"/>
        <v>0</v>
      </c>
      <c r="OL309" s="25">
        <f t="shared" si="993"/>
        <v>0</v>
      </c>
      <c r="OM309" s="25">
        <f t="shared" si="1077"/>
        <v>0</v>
      </c>
      <c r="ON309" s="25">
        <f t="shared" si="1077"/>
        <v>0</v>
      </c>
      <c r="OO309" s="25">
        <f t="shared" si="1077"/>
        <v>0</v>
      </c>
      <c r="OP309" s="25">
        <f t="shared" si="994"/>
        <v>0</v>
      </c>
      <c r="OQ309" s="25">
        <f t="shared" si="995"/>
        <v>0</v>
      </c>
      <c r="OR309" s="25">
        <f t="shared" si="1078"/>
        <v>0</v>
      </c>
      <c r="OS309" s="30">
        <v>536217.23</v>
      </c>
      <c r="OT309" s="30">
        <v>2371037.29</v>
      </c>
    </row>
    <row r="310" spans="1:410" ht="33" customHeight="1" x14ac:dyDescent="0.25">
      <c r="A310" s="18"/>
      <c r="B310" s="18" t="s">
        <v>1071</v>
      </c>
      <c r="C310" s="18">
        <v>903.7</v>
      </c>
      <c r="D310" s="16" t="e">
        <f>_xlfn.IFNA(INDEX(#REF!,MATCH(E310,#REF!,0)),0)</f>
        <v>#REF!</v>
      </c>
      <c r="E310" s="18" t="s">
        <v>1128</v>
      </c>
      <c r="F310" s="16" t="s">
        <v>765</v>
      </c>
      <c r="G310" s="16" t="s">
        <v>766</v>
      </c>
      <c r="H310" s="16" t="s">
        <v>767</v>
      </c>
      <c r="I310" s="16" t="s">
        <v>768</v>
      </c>
      <c r="J310" s="16" t="s">
        <v>811</v>
      </c>
      <c r="K310" s="16" t="s">
        <v>770</v>
      </c>
      <c r="L310" s="16" t="s">
        <v>771</v>
      </c>
      <c r="M310" s="18">
        <v>2.44</v>
      </c>
      <c r="N310" s="18">
        <v>4.5</v>
      </c>
      <c r="O310" s="18">
        <v>2.84</v>
      </c>
      <c r="P310" s="18">
        <v>4.9000000000000004</v>
      </c>
      <c r="Q310" s="18">
        <v>0.1</v>
      </c>
      <c r="R310" s="18">
        <v>2.64</v>
      </c>
      <c r="S310" s="18">
        <v>4.7</v>
      </c>
      <c r="T310" s="18">
        <v>0.2</v>
      </c>
      <c r="U310" s="18">
        <v>0</v>
      </c>
      <c r="V310" s="18">
        <v>0</v>
      </c>
      <c r="W310" s="18">
        <v>0</v>
      </c>
      <c r="X310" s="18">
        <v>2.44</v>
      </c>
      <c r="Y310" s="18">
        <v>4.46</v>
      </c>
      <c r="Z310" s="20">
        <f t="shared" si="996"/>
        <v>2.5</v>
      </c>
      <c r="AA310" s="18">
        <v>0.22</v>
      </c>
      <c r="AB310" s="18">
        <v>0</v>
      </c>
      <c r="AC310" s="18">
        <v>0</v>
      </c>
      <c r="AD310" s="18">
        <v>0</v>
      </c>
      <c r="AE310" s="18">
        <v>0</v>
      </c>
      <c r="AF310" s="18">
        <v>0</v>
      </c>
      <c r="AG310" s="18">
        <v>2</v>
      </c>
      <c r="AH310" s="18">
        <v>4.0599999999999996</v>
      </c>
      <c r="AI310" s="20">
        <f t="shared" si="997"/>
        <v>2.65</v>
      </c>
      <c r="AJ310" s="18">
        <v>0</v>
      </c>
      <c r="AK310" s="18">
        <v>0</v>
      </c>
      <c r="AL310" s="20">
        <f t="shared" si="998"/>
        <v>0</v>
      </c>
      <c r="AM310" s="18">
        <v>2.44</v>
      </c>
      <c r="AN310" s="18">
        <v>4.0599999999999996</v>
      </c>
      <c r="AO310" s="18">
        <v>0.15</v>
      </c>
      <c r="AP310" s="18">
        <v>0.22</v>
      </c>
      <c r="AQ310" s="18">
        <v>2.44</v>
      </c>
      <c r="AR310" s="18">
        <v>4.2799999999999994</v>
      </c>
      <c r="AS310" s="18">
        <v>0.12</v>
      </c>
      <c r="AT310" s="18">
        <v>0.11</v>
      </c>
      <c r="AU310" s="18">
        <v>0</v>
      </c>
      <c r="AV310" s="18">
        <v>1</v>
      </c>
      <c r="AW310" s="18">
        <v>0</v>
      </c>
      <c r="AX310" s="18">
        <v>0</v>
      </c>
      <c r="AY310" s="18">
        <v>0</v>
      </c>
      <c r="AZ310" s="18">
        <v>0</v>
      </c>
      <c r="BA310" s="18">
        <v>0</v>
      </c>
      <c r="BB310" s="18">
        <v>0</v>
      </c>
      <c r="BC310" s="18">
        <v>0</v>
      </c>
      <c r="BD310" s="18">
        <v>0</v>
      </c>
      <c r="BE310" s="18">
        <v>2</v>
      </c>
      <c r="BF310" s="18">
        <v>1</v>
      </c>
      <c r="BG310" s="18">
        <v>0</v>
      </c>
      <c r="BH310" s="18">
        <v>0</v>
      </c>
      <c r="BI310" s="18">
        <v>0</v>
      </c>
      <c r="BJ310" s="18">
        <v>0</v>
      </c>
      <c r="BK310" s="18">
        <v>0</v>
      </c>
      <c r="BL310" s="18">
        <v>0</v>
      </c>
      <c r="BM310" s="18">
        <v>0</v>
      </c>
      <c r="BN310" s="18">
        <v>0</v>
      </c>
      <c r="BO310" s="18">
        <v>0</v>
      </c>
      <c r="BP310" s="18">
        <v>0</v>
      </c>
      <c r="BQ310" s="18">
        <v>0</v>
      </c>
      <c r="BR310" s="18">
        <v>0</v>
      </c>
      <c r="BS310" s="18">
        <v>0</v>
      </c>
      <c r="BT310" s="18">
        <v>0</v>
      </c>
      <c r="BU310" s="18">
        <v>0</v>
      </c>
      <c r="BV310" s="18">
        <v>0</v>
      </c>
      <c r="BW310" s="18">
        <v>0</v>
      </c>
      <c r="BX310" s="18">
        <v>0</v>
      </c>
      <c r="BY310" s="18">
        <v>0</v>
      </c>
      <c r="BZ310" s="18">
        <v>0</v>
      </c>
      <c r="CA310" s="16" t="e">
        <f>_xlfn.IFNA(IF(RIGHT(D310,2)="=G",0,INDEX(#REF!,MATCH(E310,#REF!,0))),0)</f>
        <v>#REF!</v>
      </c>
      <c r="CB310" s="16"/>
      <c r="CC310" s="18"/>
      <c r="CD310" s="18"/>
      <c r="CE310" s="18"/>
      <c r="CF310" s="18"/>
      <c r="CG310" s="18"/>
      <c r="CH310" s="18"/>
      <c r="CI310" s="16" t="s">
        <v>98</v>
      </c>
      <c r="CJ310" s="18">
        <v>0</v>
      </c>
      <c r="CK310" s="20">
        <f t="shared" si="864"/>
        <v>2.1800000000000002</v>
      </c>
      <c r="CL310" s="20">
        <f t="shared" si="999"/>
        <v>2.1800000000000002</v>
      </c>
      <c r="CM310" s="18">
        <v>27.6</v>
      </c>
      <c r="CN310" s="18">
        <v>37.5</v>
      </c>
      <c r="CO310" s="18">
        <v>36.661000000000001</v>
      </c>
      <c r="CP310" s="22">
        <f t="shared" si="865"/>
        <v>36.659999999999997</v>
      </c>
      <c r="CQ310" s="22">
        <f t="shared" si="866"/>
        <v>34.479999999999997</v>
      </c>
      <c r="CR310" s="22">
        <f t="shared" si="1000"/>
        <v>2.1800000000000002</v>
      </c>
      <c r="CS310" s="22">
        <f t="shared" si="867"/>
        <v>34.58</v>
      </c>
      <c r="CT310" s="22">
        <f t="shared" si="868"/>
        <v>34.78</v>
      </c>
      <c r="CU310" s="18">
        <v>34.78</v>
      </c>
      <c r="CV310" s="22">
        <f t="shared" si="1001"/>
        <v>2.5</v>
      </c>
      <c r="CW310" s="22">
        <f t="shared" si="869"/>
        <v>0</v>
      </c>
      <c r="CX310" s="22">
        <f t="shared" si="870"/>
        <v>0</v>
      </c>
      <c r="CY310" s="22">
        <f t="shared" si="871"/>
        <v>37.229999999999997</v>
      </c>
      <c r="CZ310" s="22">
        <f t="shared" si="872"/>
        <v>37.380000000000003</v>
      </c>
      <c r="DA310" s="18">
        <v>37.5</v>
      </c>
      <c r="DB310" s="20">
        <f t="shared" si="1002"/>
        <v>3.02</v>
      </c>
      <c r="DC310" s="20">
        <f t="shared" si="1003"/>
        <v>0.84</v>
      </c>
      <c r="DD310" s="20">
        <f t="shared" si="1004"/>
        <v>2.1800000000000002</v>
      </c>
      <c r="DE310" s="20">
        <f t="shared" si="873"/>
        <v>0.1</v>
      </c>
      <c r="DF310" s="20">
        <f t="shared" si="874"/>
        <v>0.2</v>
      </c>
      <c r="DG310" s="20">
        <f t="shared" si="875"/>
        <v>1.88</v>
      </c>
      <c r="DH310" s="20">
        <f t="shared" si="876"/>
        <v>0</v>
      </c>
      <c r="DI310" s="20">
        <f t="shared" si="877"/>
        <v>0</v>
      </c>
      <c r="DJ310" s="20">
        <f t="shared" si="878"/>
        <v>0</v>
      </c>
      <c r="DK310" s="20">
        <f t="shared" si="1005"/>
        <v>2.1799999999999997</v>
      </c>
      <c r="DL310" s="20">
        <f t="shared" si="1006"/>
        <v>0</v>
      </c>
      <c r="DM310" s="20">
        <f t="shared" si="1007"/>
        <v>0</v>
      </c>
      <c r="DN310" s="20">
        <f t="shared" si="1008"/>
        <v>0</v>
      </c>
      <c r="DO310" s="18">
        <v>5.1000000000000005</v>
      </c>
      <c r="DP310" s="18">
        <v>0</v>
      </c>
      <c r="DQ310" s="18">
        <v>1</v>
      </c>
      <c r="DR310" s="18">
        <v>1</v>
      </c>
      <c r="DS310" s="25">
        <f t="shared" si="1009"/>
        <v>5.0999999999999996</v>
      </c>
      <c r="DT310" s="25">
        <f t="shared" si="1010"/>
        <v>0</v>
      </c>
      <c r="DU310" s="25">
        <f t="shared" si="1011"/>
        <v>11.12</v>
      </c>
      <c r="DV310" s="25">
        <f t="shared" si="1012"/>
        <v>0</v>
      </c>
      <c r="DW310" s="25">
        <f t="shared" si="1013"/>
        <v>11.12</v>
      </c>
      <c r="DX310" s="25">
        <f t="shared" si="1014"/>
        <v>0</v>
      </c>
      <c r="DY310" s="25">
        <f t="shared" si="1015"/>
        <v>0</v>
      </c>
      <c r="DZ310" s="25">
        <f t="shared" si="1016"/>
        <v>0</v>
      </c>
      <c r="EA310" s="25">
        <f t="shared" si="1017"/>
        <v>0</v>
      </c>
      <c r="EB310" s="25">
        <f t="shared" si="1018"/>
        <v>0</v>
      </c>
      <c r="EC310" s="25">
        <f t="shared" si="1019"/>
        <v>0</v>
      </c>
      <c r="ED310" s="25">
        <f t="shared" si="1020"/>
        <v>0</v>
      </c>
      <c r="EE310" s="25">
        <f t="shared" si="1020"/>
        <v>0</v>
      </c>
      <c r="EF310" s="25">
        <f t="shared" si="1021"/>
        <v>0</v>
      </c>
      <c r="EG310" s="25">
        <f t="shared" si="1022"/>
        <v>0</v>
      </c>
      <c r="EH310" s="25">
        <f t="shared" si="1022"/>
        <v>0</v>
      </c>
      <c r="EI310" s="25">
        <f t="shared" si="1023"/>
        <v>0</v>
      </c>
      <c r="EJ310" s="18">
        <v>0</v>
      </c>
      <c r="EK310" s="18">
        <v>0</v>
      </c>
      <c r="EL310" s="18"/>
      <c r="EM310" s="18"/>
      <c r="EN310" s="16"/>
      <c r="EO310" s="16"/>
      <c r="EP310" s="16">
        <f>IF(OR(EN310="Cống tròn",EN310="Cống hộp",EN310="Ống nhựa"),INDEX(#REF!,MATCH(E310,#REF!,0)),IF(OR(EN310="Rãnh xây",EN310="Rãnh bê tông"),INDEX(#REF!,MATCH(E310,#REF!,0)),0))</f>
        <v>0</v>
      </c>
      <c r="EQ310" s="18"/>
      <c r="ER310" s="18"/>
      <c r="ES310" s="25">
        <f t="shared" si="1024"/>
        <v>0</v>
      </c>
      <c r="ET310" s="1" t="str">
        <f>_xlfn.IFNA(IF(EN310="Cống tròn",INDEX(#REF!,MATCH(E310,#REF!,0)),IF(EN310="Cống hộp",INDEX(#REF!,MATCH(E310,#REF!,0)),EU310&amp;" ,"&amp;EV310)),0)</f>
        <v xml:space="preserve"> ,</v>
      </c>
      <c r="EU310" s="16"/>
      <c r="EV310" s="16"/>
      <c r="EW310" s="16" t="e">
        <f>_xlfn.IFNA(INDEX(#REF!,MATCH(E310,#REF!,0)),0)</f>
        <v>#REF!</v>
      </c>
      <c r="EX310" s="16"/>
      <c r="EY310" s="18">
        <v>0</v>
      </c>
      <c r="EZ310" s="18">
        <v>0</v>
      </c>
      <c r="FA310" s="18">
        <v>0</v>
      </c>
      <c r="FB310" s="18">
        <v>0</v>
      </c>
      <c r="FC310" s="18">
        <v>0</v>
      </c>
      <c r="FD310" s="25">
        <f t="shared" si="879"/>
        <v>0</v>
      </c>
      <c r="FE310" s="25">
        <f t="shared" si="1025"/>
        <v>0</v>
      </c>
      <c r="FF310" s="18">
        <v>0</v>
      </c>
      <c r="FG310" s="18">
        <v>0</v>
      </c>
      <c r="FH310" s="18">
        <v>0</v>
      </c>
      <c r="FI310" s="25">
        <f t="shared" si="1026"/>
        <v>0</v>
      </c>
      <c r="FJ310" s="18">
        <v>0</v>
      </c>
      <c r="FK310" s="18">
        <v>0</v>
      </c>
      <c r="FL310" s="18">
        <v>0</v>
      </c>
      <c r="FM310" s="18">
        <v>0</v>
      </c>
      <c r="FN310" s="18">
        <v>0</v>
      </c>
      <c r="FO310" s="25">
        <f t="shared" si="1027"/>
        <v>0</v>
      </c>
      <c r="FP310" s="18">
        <v>0</v>
      </c>
      <c r="FQ310" s="18">
        <v>0</v>
      </c>
      <c r="FR310" s="25">
        <f t="shared" si="880"/>
        <v>0</v>
      </c>
      <c r="FS310" s="25">
        <f t="shared" si="881"/>
        <v>0</v>
      </c>
      <c r="FT310" s="25">
        <f t="shared" si="882"/>
        <v>0</v>
      </c>
      <c r="FU310" s="25">
        <f t="shared" si="883"/>
        <v>0</v>
      </c>
      <c r="FV310" s="25" t="str">
        <f t="shared" si="1028"/>
        <v>Đủ</v>
      </c>
      <c r="FW310" s="25">
        <f t="shared" si="1029"/>
        <v>0</v>
      </c>
      <c r="FX310" s="16"/>
      <c r="FY310" s="16"/>
      <c r="FZ310" s="16"/>
      <c r="GA310" s="16"/>
      <c r="GB310" s="19">
        <v>0</v>
      </c>
      <c r="GC310" s="19">
        <v>0</v>
      </c>
      <c r="GD310" s="19">
        <v>0</v>
      </c>
      <c r="GE310" s="19">
        <v>0</v>
      </c>
      <c r="GF310" s="19">
        <v>0</v>
      </c>
      <c r="GG310" s="19">
        <v>0</v>
      </c>
      <c r="GH310" s="19">
        <v>0</v>
      </c>
      <c r="GI310" s="19">
        <v>0</v>
      </c>
      <c r="GJ310" s="19">
        <v>0</v>
      </c>
      <c r="GK310" s="19">
        <v>0</v>
      </c>
      <c r="GL310" s="25">
        <f t="shared" si="884"/>
        <v>0</v>
      </c>
      <c r="GM310" s="25">
        <f t="shared" si="1030"/>
        <v>0</v>
      </c>
      <c r="GN310" s="19">
        <v>0</v>
      </c>
      <c r="GO310" s="19">
        <v>0</v>
      </c>
      <c r="GP310" s="19">
        <v>0</v>
      </c>
      <c r="GQ310" s="19">
        <v>0</v>
      </c>
      <c r="GR310" s="1" t="e">
        <f>_xlfn.IFNA(INDEX(#REF!,MATCH(E310,#REF!,0)),0)</f>
        <v>#REF!</v>
      </c>
      <c r="GS310" s="16"/>
      <c r="GT310" s="18">
        <v>0</v>
      </c>
      <c r="GU310" s="18">
        <v>0</v>
      </c>
      <c r="GV310" s="18">
        <v>0</v>
      </c>
      <c r="GW310" s="18">
        <v>0</v>
      </c>
      <c r="GX310" s="25">
        <f t="shared" si="885"/>
        <v>0</v>
      </c>
      <c r="GY310" s="25">
        <f t="shared" si="886"/>
        <v>0</v>
      </c>
      <c r="GZ310" s="25">
        <f t="shared" si="1031"/>
        <v>0</v>
      </c>
      <c r="HA310" s="1" t="e" cm="1">
        <f t="array" ref="HA310">INDEX(#REF!,MATCH(EJ310&amp;EK310&amp;HD310&amp;HE310&amp;HF310,#REF!&amp;#REF!&amp;#REF!&amp;#REF!&amp;#REF!,0))</f>
        <v>#REF!</v>
      </c>
      <c r="HB310" s="16"/>
      <c r="HC310" s="25">
        <f t="shared" si="1032"/>
        <v>0</v>
      </c>
      <c r="HD310" s="18">
        <v>0</v>
      </c>
      <c r="HE310" s="18">
        <v>0</v>
      </c>
      <c r="HF310" s="18">
        <v>0</v>
      </c>
      <c r="HG310" s="1" t="e" cm="1">
        <f t="array" ref="HG310">INDEX(#REF!,MATCH(EJ310&amp;EK310&amp;HJ310&amp;HK310&amp;HL310,#REF!&amp;#REF!&amp;#REF!&amp;#REF!&amp;#REF!,0))</f>
        <v>#REF!</v>
      </c>
      <c r="HH310" s="16"/>
      <c r="HI310" s="25">
        <f t="shared" si="1033"/>
        <v>0</v>
      </c>
      <c r="HJ310" s="25">
        <f t="shared" si="1034"/>
        <v>0</v>
      </c>
      <c r="HK310" s="19">
        <v>0</v>
      </c>
      <c r="HL310" s="19">
        <v>0</v>
      </c>
      <c r="HM310" s="18">
        <v>0.01</v>
      </c>
      <c r="HN310" s="18">
        <v>1</v>
      </c>
      <c r="HO310" s="25">
        <f t="shared" si="1035"/>
        <v>0</v>
      </c>
      <c r="HP310" s="25">
        <f t="shared" si="1036"/>
        <v>0</v>
      </c>
      <c r="HQ310" s="25">
        <f t="shared" si="1037"/>
        <v>0</v>
      </c>
      <c r="HR310" s="25">
        <f t="shared" si="1038"/>
        <v>0</v>
      </c>
      <c r="HS310" s="25">
        <f t="shared" si="1039"/>
        <v>0</v>
      </c>
      <c r="HT310" s="19">
        <v>0</v>
      </c>
      <c r="HU310" s="19">
        <v>0</v>
      </c>
      <c r="HV310" s="19">
        <v>0</v>
      </c>
      <c r="HW310" s="25">
        <f t="shared" si="1040"/>
        <v>0</v>
      </c>
      <c r="HX310" s="19">
        <v>0</v>
      </c>
      <c r="HY310" s="19">
        <v>0</v>
      </c>
      <c r="HZ310" s="18">
        <v>0</v>
      </c>
      <c r="IA310" s="20">
        <f>ROUND(IF(EN310="Cống tròn",IF(EN310="Cống tròn",IF(EU310="Không có móng",IQ310-FF310,IF(EU310="Đế",IP310-FN310,IF(OR(EU310="Móng bê tông",EU310="Móng bê tông kết hợp đế"),II310-FJ310,0))),0),IF(EN310="Cống hộp",IF(AND(EN310="Cống hộp",EU310="Không có móng"),IQ310-GF310,IF(AND(EN310="Cống hộp",EU310="Móng bê tông"),IJ310-GB310,0)),IF(OR(EN310="Rãnh xây",EN310="Rãnh bê tông"),IF(OR(EN310="Rãnh xây",EN310="Rãnh bê tông"),IK310-GB310,0),IF(EN310="Ống nhựa",IF(AND(EN310="Ống nhựa",EU310="Không đắp cát"),IQ310-HT310,IF(AND(EN310="Ống nhựa",EU310="Đắp cát"),IH310-HX310,0)),IF(EN310="Rãnh thang",IF(EN310="Rãnh thang",IF(EU310="Móng bê tông",#REF!-#REF!,IQ310),0),0))))),2)</f>
        <v>0</v>
      </c>
      <c r="IB310" s="20">
        <f t="shared" si="1041"/>
        <v>0</v>
      </c>
      <c r="IC310" s="20">
        <f t="shared" si="887"/>
        <v>0</v>
      </c>
      <c r="ID310" s="20">
        <f t="shared" si="888"/>
        <v>0</v>
      </c>
      <c r="IE310" s="20">
        <f t="shared" si="889"/>
        <v>0</v>
      </c>
      <c r="IF310" s="20">
        <f t="shared" si="890"/>
        <v>0</v>
      </c>
      <c r="IG310" s="20">
        <f>IF(EN310="Rãnh thang",IF(AND(EN310="Rãnh thang",EU310="Móng bê tông"),IQ310-#REF!,0),IF(EN310="Ống nhựa",IF(AND(EN310="Ống nhựa",EU310="Đắp cát"),IQ310-HT310,0),IF(EN310="Cống tròn",IF(EN310="Cống tròn",IF(OR(EU310="Móng bê tông",EU310="Móng bê tông kết hợp đế"),IM310-FL310,0),0),IF(EN310="Cống hộp",IF(AND(EN310="Cống hộp",EU310="Móng bê tông"),IN310-GD310,0),IF(OR(EN310="Rãnh xây",EN310="Rãnh bê tông"),IF(AND(EN310="Rãnh xây",EU310="Móng bê tông"),IO310-GD310,IF(AND(EN310="Rãnh bê tông",EU310="Móng bê tông"),IO310-GD310,0)),0)))))</f>
        <v>0</v>
      </c>
      <c r="IH310" s="20">
        <f t="shared" si="891"/>
        <v>0</v>
      </c>
      <c r="II310" s="20">
        <f t="shared" si="892"/>
        <v>0</v>
      </c>
      <c r="IJ310" s="20">
        <f t="shared" si="893"/>
        <v>0</v>
      </c>
      <c r="IK310" s="20">
        <f t="shared" si="894"/>
        <v>0</v>
      </c>
      <c r="IL310" s="20">
        <f t="shared" si="895"/>
        <v>0</v>
      </c>
      <c r="IM310" s="20">
        <f t="shared" si="896"/>
        <v>0</v>
      </c>
      <c r="IN310" s="20">
        <f t="shared" si="897"/>
        <v>0</v>
      </c>
      <c r="IO310" s="20">
        <f t="shared" si="898"/>
        <v>0</v>
      </c>
      <c r="IP310" s="20">
        <f t="shared" si="899"/>
        <v>0</v>
      </c>
      <c r="IQ310" s="18">
        <v>0</v>
      </c>
      <c r="IR310" s="25">
        <f t="shared" si="1042"/>
        <v>0</v>
      </c>
      <c r="IS310" s="25">
        <f t="shared" si="900"/>
        <v>0</v>
      </c>
      <c r="IT310" s="25">
        <f t="shared" si="901"/>
        <v>0</v>
      </c>
      <c r="IU310" s="25">
        <f>ROUND(IF(EN310="Cống tròn",IF(EN310="Cống tròn",IV310+FF310,0),IF(EN310="Cống hộp",IF(EN310="Cống hộp",IV310+GP310,0),IF(OR(EN310="Rãnh xây",EN310="Rãnh bê tông"),IF(OR(EN310="Rãnh xây",EN310="Rãnh bê tông"),IV310+GP310,0),IF(EN310="ống nhựa",IF(EN310="Ống nhựa",IV310+HT310,0),IF(EN310="Rãnh thang",IF(EN310="Rãnh thang",IQ310+#REF!,0),0))))),2)</f>
        <v>0</v>
      </c>
      <c r="IV310" s="18">
        <v>0</v>
      </c>
      <c r="IW310" s="25">
        <f t="shared" si="902"/>
        <v>0</v>
      </c>
      <c r="IX310" s="25">
        <f t="shared" si="903"/>
        <v>0</v>
      </c>
      <c r="IY310" s="25">
        <f t="shared" si="904"/>
        <v>0</v>
      </c>
      <c r="IZ310" s="25">
        <f t="shared" si="905"/>
        <v>0</v>
      </c>
      <c r="JA310" s="25">
        <f t="shared" si="906"/>
        <v>0</v>
      </c>
      <c r="JB310" s="18">
        <v>0</v>
      </c>
      <c r="JC310" s="20">
        <f>ROUND(IF(EN310="Cống tròn",IF(EN310="Cống tròn",IF(EU310="Không có móng",JS310-FF310,IF(EU310="Đế",JR310-FN310,IF(OR(EU310="Móng bê tông",EU310="Móng bê tông kết hợp đế"),JK310-FJ310,0))),0),IF(EN310="Cống hộp",IF(AND(EN310="Cống hộp",EU310="Không có móng"),JS310-GF310,IF(AND(EN310="Cống hộp",EU310="Móng bê tông"),JL310-GB310,0)),IF(OR(EN310="Rãnh xây",EN310="Rãnh bê tông"),IF(OR(EN310="Rãnh xây",EN310="Rãnh bê tông"),JM310-GB310,0),IF(EN310="Ống nhựa",IF(AND(EN310="Ống nhựa",EU310="Không đắp cát"),JS310-HT310,IF(AND(EN310="Ống nhựa",EU310="Đắp cát"),JJ310-HX310,0)),IF(EN310="Rãnh thang",IF(EN310="Rãnh thang",IF(EU310="Móng bê tông",#REF!-#REF!,JS310),0),0))))),2)</f>
        <v>0</v>
      </c>
      <c r="JD310" s="20">
        <f t="shared" si="1043"/>
        <v>0</v>
      </c>
      <c r="JE310" s="20">
        <f t="shared" si="907"/>
        <v>0</v>
      </c>
      <c r="JF310" s="20">
        <f t="shared" si="908"/>
        <v>0</v>
      </c>
      <c r="JG310" s="20">
        <f t="shared" si="909"/>
        <v>0</v>
      </c>
      <c r="JH310" s="20">
        <f t="shared" si="910"/>
        <v>0</v>
      </c>
      <c r="JI310" s="20">
        <f>IF(EN310="Rãnh thang",IF(AND(EN310="Rãnh thang",EU310="Móng bê tông"),JS310-#REF!,0),IF(EN310="Ống nhựa",IF(AND(EN310="Ống nhựa",EU310="Đắp cát"),JS310-HT310,0),IF(EN310="Cống tròn",IF(EN310="Cống tròn",IF(OR(EU310="Móng bê tông",EU310="Móng bê tông kết hợp đế"),JO310-FL310,0),0),IF(EN310="Cống hộp",IF(AND(EN310="Cống hộp",EU310="Móng bê tông"),JP310-GD310,0),IF(OR(EN310="Rãnh xây",EN310="Rãnh bê tông"),IF(AND(EN310="Rãnh xây",EU310="Móng bê tông"),JQ310-GD310,IF(AND(EN310="Rãnh bê tông",EU310="Móng bê tông"),JQ310-GD310,0)),0)))))</f>
        <v>0</v>
      </c>
      <c r="JJ310" s="20">
        <f t="shared" si="911"/>
        <v>0</v>
      </c>
      <c r="JK310" s="20">
        <f t="shared" si="912"/>
        <v>0</v>
      </c>
      <c r="JL310" s="20">
        <f t="shared" si="913"/>
        <v>0</v>
      </c>
      <c r="JM310" s="20">
        <f t="shared" si="914"/>
        <v>0</v>
      </c>
      <c r="JN310" s="20">
        <f t="shared" si="915"/>
        <v>0</v>
      </c>
      <c r="JO310" s="20">
        <f t="shared" si="916"/>
        <v>0</v>
      </c>
      <c r="JP310" s="20">
        <f t="shared" si="917"/>
        <v>0</v>
      </c>
      <c r="JQ310" s="20">
        <f t="shared" si="918"/>
        <v>0</v>
      </c>
      <c r="JR310" s="20">
        <f t="shared" si="919"/>
        <v>0</v>
      </c>
      <c r="JS310" s="26">
        <v>0</v>
      </c>
      <c r="JT310" s="25">
        <f t="shared" si="1044"/>
        <v>0</v>
      </c>
      <c r="JU310" s="25">
        <f t="shared" si="920"/>
        <v>0</v>
      </c>
      <c r="JV310" s="25">
        <f t="shared" si="921"/>
        <v>0</v>
      </c>
      <c r="JW310" s="25">
        <f>ROUND(IF(EN310="Cống tròn",IF(EN310="Cống tròn",JX310+FF310,0),IF(EN310="Cống hộp",IF(EN310="Cống hộp",JX310+GP310,0),IF(OR(EN310="Rãnh xây",EN310="Rãnh bê tông"),IF(OR(EN310="Rãnh xây",EN310="Rãnh bê tông"),JX310+GP310,0),IF(EN310="ống nhựa",IF(EN310="Ống nhựa",JX310+HT310,0),IF(EN310="Rãnh thang",IF(EN310="Rãnh thang",JS310+#REF!,0),0))))),2)</f>
        <v>0</v>
      </c>
      <c r="JX310" s="27">
        <v>0</v>
      </c>
      <c r="JY310" s="25">
        <f t="shared" si="922"/>
        <v>0</v>
      </c>
      <c r="JZ310" s="25">
        <f t="shared" si="923"/>
        <v>0</v>
      </c>
      <c r="KA310" s="25">
        <f t="shared" si="924"/>
        <v>0</v>
      </c>
      <c r="KB310" s="25">
        <f t="shared" si="925"/>
        <v>0</v>
      </c>
      <c r="KC310" s="25">
        <f t="shared" si="926"/>
        <v>0</v>
      </c>
      <c r="KD310" s="28" t="s">
        <v>98</v>
      </c>
      <c r="KE310" s="27">
        <v>0</v>
      </c>
      <c r="KF310" s="25">
        <f t="shared" si="927"/>
        <v>0</v>
      </c>
      <c r="KG310" s="25">
        <f t="shared" si="1045"/>
        <v>0</v>
      </c>
      <c r="KH310" s="27">
        <v>0</v>
      </c>
      <c r="KI310" s="25">
        <f t="shared" si="928"/>
        <v>0</v>
      </c>
      <c r="KJ310" s="25">
        <f t="shared" si="1046"/>
        <v>0</v>
      </c>
      <c r="KK310" s="25">
        <f t="shared" si="929"/>
        <v>0</v>
      </c>
      <c r="KL310" s="25">
        <f t="shared" si="930"/>
        <v>0</v>
      </c>
      <c r="KM310" s="25">
        <f t="shared" si="1047"/>
        <v>0</v>
      </c>
      <c r="KN310" s="25">
        <f t="shared" si="931"/>
        <v>0</v>
      </c>
      <c r="KO310" s="25">
        <f t="shared" si="932"/>
        <v>0</v>
      </c>
      <c r="KP310" s="25">
        <f t="shared" si="1048"/>
        <v>0</v>
      </c>
      <c r="KQ310" s="25">
        <f t="shared" si="933"/>
        <v>0</v>
      </c>
      <c r="KR310" s="25">
        <f t="shared" si="934"/>
        <v>0</v>
      </c>
      <c r="KS310" s="25">
        <f t="shared" si="1049"/>
        <v>0</v>
      </c>
      <c r="KT310" s="25">
        <f t="shared" si="935"/>
        <v>0</v>
      </c>
      <c r="KU310" s="25">
        <f t="shared" si="936"/>
        <v>0</v>
      </c>
      <c r="KV310" s="25">
        <f t="shared" si="1050"/>
        <v>0</v>
      </c>
      <c r="KW310" s="25">
        <f t="shared" si="863"/>
        <v>0</v>
      </c>
      <c r="KX310" s="25">
        <f t="shared" si="937"/>
        <v>0</v>
      </c>
      <c r="KY310" s="25">
        <f t="shared" si="1051"/>
        <v>0</v>
      </c>
      <c r="KZ310" s="25">
        <f t="shared" si="938"/>
        <v>0</v>
      </c>
      <c r="LA310" s="25">
        <f t="shared" si="939"/>
        <v>0</v>
      </c>
      <c r="LB310" s="25">
        <f t="shared" si="1052"/>
        <v>0</v>
      </c>
      <c r="LC310" s="25">
        <f t="shared" si="940"/>
        <v>0</v>
      </c>
      <c r="LD310" s="25">
        <f t="shared" si="941"/>
        <v>0</v>
      </c>
      <c r="LE310" s="25">
        <f t="shared" si="1053"/>
        <v>0</v>
      </c>
      <c r="LF310" s="25">
        <f t="shared" si="942"/>
        <v>0</v>
      </c>
      <c r="LG310" s="25">
        <f t="shared" si="943"/>
        <v>0</v>
      </c>
      <c r="LH310" s="25">
        <f t="shared" si="1054"/>
        <v>0</v>
      </c>
      <c r="LI310" s="25">
        <f t="shared" si="944"/>
        <v>0</v>
      </c>
      <c r="LJ310" s="25">
        <f t="shared" si="945"/>
        <v>0</v>
      </c>
      <c r="LK310" s="25">
        <f t="shared" si="1055"/>
        <v>0</v>
      </c>
      <c r="LL310" s="25">
        <f t="shared" si="946"/>
        <v>0</v>
      </c>
      <c r="LM310" s="25">
        <f t="shared" si="947"/>
        <v>0</v>
      </c>
      <c r="LN310" s="25">
        <f t="shared" si="1056"/>
        <v>0</v>
      </c>
      <c r="LO310" s="25">
        <f t="shared" si="948"/>
        <v>0</v>
      </c>
      <c r="LP310" s="25">
        <f t="shared" si="949"/>
        <v>0</v>
      </c>
      <c r="LQ310" s="25">
        <f t="shared" si="1057"/>
        <v>0</v>
      </c>
      <c r="LR310" s="25">
        <f t="shared" si="950"/>
        <v>0</v>
      </c>
      <c r="LS310" s="25">
        <f t="shared" si="951"/>
        <v>0</v>
      </c>
      <c r="LT310" s="25">
        <f t="shared" si="1058"/>
        <v>0</v>
      </c>
      <c r="LU310" s="25">
        <f t="shared" si="952"/>
        <v>0</v>
      </c>
      <c r="LV310" s="25">
        <f t="shared" si="953"/>
        <v>0</v>
      </c>
      <c r="LW310" s="25">
        <f t="shared" si="1059"/>
        <v>0</v>
      </c>
      <c r="LX310" s="25">
        <f t="shared" si="954"/>
        <v>0</v>
      </c>
      <c r="LY310" s="25">
        <f t="shared" si="955"/>
        <v>0</v>
      </c>
      <c r="LZ310" s="25">
        <f t="shared" si="1060"/>
        <v>0</v>
      </c>
      <c r="MA310" s="25">
        <f t="shared" si="956"/>
        <v>0</v>
      </c>
      <c r="MB310" s="25">
        <f t="shared" si="957"/>
        <v>0</v>
      </c>
      <c r="MC310" s="25">
        <f t="shared" si="1061"/>
        <v>0</v>
      </c>
      <c r="MD310" s="25">
        <f t="shared" si="958"/>
        <v>0</v>
      </c>
      <c r="ME310" s="25">
        <f t="shared" si="959"/>
        <v>0</v>
      </c>
      <c r="MF310" s="25">
        <f t="shared" si="1062"/>
        <v>0</v>
      </c>
      <c r="MG310" s="25">
        <f t="shared" si="960"/>
        <v>0</v>
      </c>
      <c r="MH310" s="25">
        <f t="shared" si="961"/>
        <v>0</v>
      </c>
      <c r="MI310" s="25">
        <f t="shared" si="1063"/>
        <v>0</v>
      </c>
      <c r="MJ310" s="25">
        <f t="shared" si="962"/>
        <v>0</v>
      </c>
      <c r="MK310" s="25">
        <f t="shared" si="963"/>
        <v>0</v>
      </c>
      <c r="ML310" s="25">
        <f t="shared" si="1064"/>
        <v>0</v>
      </c>
      <c r="MM310" s="25">
        <f t="shared" si="964"/>
        <v>0</v>
      </c>
      <c r="MN310" s="25">
        <f t="shared" si="965"/>
        <v>0</v>
      </c>
      <c r="MO310" s="25">
        <f t="shared" si="1065"/>
        <v>0</v>
      </c>
      <c r="MP310" s="25">
        <f t="shared" si="966"/>
        <v>0</v>
      </c>
      <c r="MQ310" s="25">
        <f t="shared" si="967"/>
        <v>0</v>
      </c>
      <c r="MR310" s="25">
        <f t="shared" si="1066"/>
        <v>0</v>
      </c>
      <c r="MS310" s="29">
        <v>0</v>
      </c>
      <c r="MT310" s="29">
        <v>0</v>
      </c>
      <c r="MU310" s="29">
        <v>1</v>
      </c>
      <c r="MV310" s="29">
        <v>1</v>
      </c>
      <c r="MW310" s="25">
        <f t="shared" si="968"/>
        <v>0</v>
      </c>
      <c r="MX310" s="25">
        <f t="shared" si="969"/>
        <v>0</v>
      </c>
      <c r="MY310" s="25">
        <f t="shared" si="970"/>
        <v>0</v>
      </c>
      <c r="MZ310" s="25">
        <f t="shared" si="971"/>
        <v>0</v>
      </c>
      <c r="NA310" s="25">
        <f t="shared" si="972"/>
        <v>0</v>
      </c>
      <c r="NB310" s="25">
        <f t="shared" si="973"/>
        <v>0</v>
      </c>
      <c r="NC310" s="25">
        <f t="shared" si="974"/>
        <v>0</v>
      </c>
      <c r="ND310" s="25">
        <f t="shared" si="975"/>
        <v>0</v>
      </c>
      <c r="NE310" s="25">
        <f t="shared" si="1067"/>
        <v>0</v>
      </c>
      <c r="NF310" s="25">
        <f t="shared" si="1067"/>
        <v>0</v>
      </c>
      <c r="NG310" s="25">
        <f t="shared" si="1067"/>
        <v>0</v>
      </c>
      <c r="NH310" s="25">
        <f t="shared" si="976"/>
        <v>0</v>
      </c>
      <c r="NI310" s="25">
        <f t="shared" si="977"/>
        <v>0</v>
      </c>
      <c r="NJ310" s="25">
        <f t="shared" si="978"/>
        <v>0</v>
      </c>
      <c r="NK310" s="25">
        <f t="shared" si="979"/>
        <v>0</v>
      </c>
      <c r="NL310" s="25">
        <f t="shared" si="980"/>
        <v>0</v>
      </c>
      <c r="NM310" s="25">
        <f t="shared" si="981"/>
        <v>0</v>
      </c>
      <c r="NN310" s="25">
        <f t="shared" si="1068"/>
        <v>0</v>
      </c>
      <c r="NO310" s="25">
        <f t="shared" si="982"/>
        <v>0</v>
      </c>
      <c r="NP310" s="25">
        <f t="shared" si="983"/>
        <v>0</v>
      </c>
      <c r="NQ310" s="25">
        <f t="shared" si="1069"/>
        <v>0</v>
      </c>
      <c r="NR310" s="25">
        <f t="shared" si="984"/>
        <v>0</v>
      </c>
      <c r="NS310" s="25">
        <f t="shared" si="985"/>
        <v>0</v>
      </c>
      <c r="NT310" s="25">
        <f t="shared" si="1070"/>
        <v>0</v>
      </c>
      <c r="NU310" s="25">
        <f t="shared" si="986"/>
        <v>0</v>
      </c>
      <c r="NV310" s="25">
        <f t="shared" si="987"/>
        <v>0</v>
      </c>
      <c r="NW310" s="25">
        <f t="shared" si="1071"/>
        <v>0</v>
      </c>
      <c r="NX310" s="25">
        <f t="shared" si="1072"/>
        <v>0</v>
      </c>
      <c r="NY310" s="25">
        <f t="shared" si="1072"/>
        <v>0</v>
      </c>
      <c r="NZ310" s="25">
        <f t="shared" si="1073"/>
        <v>0</v>
      </c>
      <c r="OA310" s="25">
        <f t="shared" si="1074"/>
        <v>0</v>
      </c>
      <c r="OB310" s="25">
        <f t="shared" si="1074"/>
        <v>0</v>
      </c>
      <c r="OC310" s="25">
        <f t="shared" si="1075"/>
        <v>0</v>
      </c>
      <c r="OD310" s="25">
        <f t="shared" si="1076"/>
        <v>0</v>
      </c>
      <c r="OE310" s="25">
        <f t="shared" si="1076"/>
        <v>0</v>
      </c>
      <c r="OF310" s="25">
        <f t="shared" si="1076"/>
        <v>0</v>
      </c>
      <c r="OG310" s="25">
        <f t="shared" si="988"/>
        <v>0</v>
      </c>
      <c r="OH310" s="25">
        <f t="shared" si="989"/>
        <v>0</v>
      </c>
      <c r="OI310" s="25">
        <f t="shared" si="990"/>
        <v>0</v>
      </c>
      <c r="OJ310" s="25">
        <f t="shared" si="991"/>
        <v>0</v>
      </c>
      <c r="OK310" s="25">
        <f t="shared" si="992"/>
        <v>0</v>
      </c>
      <c r="OL310" s="25">
        <f t="shared" si="993"/>
        <v>0</v>
      </c>
      <c r="OM310" s="25">
        <f t="shared" si="1077"/>
        <v>0</v>
      </c>
      <c r="ON310" s="25">
        <f t="shared" si="1077"/>
        <v>0</v>
      </c>
      <c r="OO310" s="25">
        <f t="shared" si="1077"/>
        <v>0</v>
      </c>
      <c r="OP310" s="25">
        <f t="shared" si="994"/>
        <v>0</v>
      </c>
      <c r="OQ310" s="25">
        <f t="shared" si="995"/>
        <v>0</v>
      </c>
      <c r="OR310" s="25">
        <f t="shared" si="1078"/>
        <v>0</v>
      </c>
      <c r="OS310" s="19">
        <v>536211.897</v>
      </c>
      <c r="OT310" s="19">
        <v>2371027.898</v>
      </c>
    </row>
    <row r="311" spans="1:410" ht="33" customHeight="1" x14ac:dyDescent="0.25">
      <c r="A311" s="18"/>
      <c r="B311" s="18" t="s">
        <v>1129</v>
      </c>
      <c r="C311" s="18">
        <v>111.45</v>
      </c>
      <c r="D311" s="16" t="e">
        <f>_xlfn.IFNA(INDEX(#REF!,MATCH(E311,#REF!,0)),0)</f>
        <v>#REF!</v>
      </c>
      <c r="E311" s="18" t="s">
        <v>1130</v>
      </c>
      <c r="F311" s="16" t="s">
        <v>765</v>
      </c>
      <c r="G311" s="16" t="s">
        <v>810</v>
      </c>
      <c r="H311" s="16" t="s">
        <v>767</v>
      </c>
      <c r="I311" s="16" t="s">
        <v>768</v>
      </c>
      <c r="J311" s="16" t="s">
        <v>811</v>
      </c>
      <c r="K311" s="16" t="s">
        <v>770</v>
      </c>
      <c r="L311" s="16" t="s">
        <v>771</v>
      </c>
      <c r="M311" s="18">
        <v>1.8399999999999999</v>
      </c>
      <c r="N311" s="18">
        <v>1.8399999999999999</v>
      </c>
      <c r="O311" s="18">
        <v>2.2399999999999998</v>
      </c>
      <c r="P311" s="18">
        <v>2.2399999999999998</v>
      </c>
      <c r="Q311" s="18">
        <v>0.1</v>
      </c>
      <c r="R311" s="18">
        <v>2.04</v>
      </c>
      <c r="S311" s="18">
        <v>2.04</v>
      </c>
      <c r="T311" s="18">
        <v>0.2</v>
      </c>
      <c r="U311" s="18">
        <v>0</v>
      </c>
      <c r="V311" s="18">
        <v>0</v>
      </c>
      <c r="W311" s="18">
        <v>0</v>
      </c>
      <c r="X311" s="18">
        <v>1.8399999999999999</v>
      </c>
      <c r="Y311" s="18">
        <v>1.7999999999999998</v>
      </c>
      <c r="Z311" s="20">
        <f t="shared" si="996"/>
        <v>1.7</v>
      </c>
      <c r="AA311" s="18">
        <v>0.22</v>
      </c>
      <c r="AB311" s="18">
        <v>0</v>
      </c>
      <c r="AC311" s="18">
        <v>0</v>
      </c>
      <c r="AD311" s="18">
        <v>0</v>
      </c>
      <c r="AE311" s="18">
        <v>0</v>
      </c>
      <c r="AF311" s="18">
        <v>0</v>
      </c>
      <c r="AG311" s="18">
        <v>1.4</v>
      </c>
      <c r="AH311" s="18">
        <v>1.4</v>
      </c>
      <c r="AI311" s="20">
        <f t="shared" si="997"/>
        <v>1.8499999999999999</v>
      </c>
      <c r="AJ311" s="18">
        <v>0</v>
      </c>
      <c r="AK311" s="18">
        <v>0</v>
      </c>
      <c r="AL311" s="20">
        <f t="shared" si="998"/>
        <v>0</v>
      </c>
      <c r="AM311" s="18">
        <v>1.8399999999999999</v>
      </c>
      <c r="AN311" s="18">
        <v>1.4</v>
      </c>
      <c r="AO311" s="18">
        <v>0.15</v>
      </c>
      <c r="AP311" s="18">
        <v>0.22</v>
      </c>
      <c r="AQ311" s="18">
        <v>0</v>
      </c>
      <c r="AR311" s="18">
        <v>0</v>
      </c>
      <c r="AS311" s="18">
        <v>0</v>
      </c>
      <c r="AT311" s="18">
        <v>0</v>
      </c>
      <c r="AU311" s="18">
        <v>0</v>
      </c>
      <c r="AV311" s="18">
        <v>1</v>
      </c>
      <c r="AW311" s="18">
        <v>0</v>
      </c>
      <c r="AX311" s="18">
        <v>0</v>
      </c>
      <c r="AY311" s="18">
        <v>0</v>
      </c>
      <c r="AZ311" s="18">
        <v>0</v>
      </c>
      <c r="BA311" s="18">
        <v>0</v>
      </c>
      <c r="BB311" s="18">
        <v>0</v>
      </c>
      <c r="BC311" s="18">
        <v>0</v>
      </c>
      <c r="BD311" s="18">
        <v>0</v>
      </c>
      <c r="BE311" s="18">
        <v>1</v>
      </c>
      <c r="BF311" s="18">
        <v>0</v>
      </c>
      <c r="BG311" s="18">
        <v>0</v>
      </c>
      <c r="BH311" s="18">
        <v>0</v>
      </c>
      <c r="BI311" s="18">
        <v>0</v>
      </c>
      <c r="BJ311" s="18">
        <v>0</v>
      </c>
      <c r="BK311" s="18">
        <v>0</v>
      </c>
      <c r="BL311" s="18">
        <v>0</v>
      </c>
      <c r="BM311" s="18">
        <v>0</v>
      </c>
      <c r="BN311" s="18">
        <v>0</v>
      </c>
      <c r="BO311" s="18">
        <v>0</v>
      </c>
      <c r="BP311" s="18">
        <v>0</v>
      </c>
      <c r="BQ311" s="18">
        <v>0</v>
      </c>
      <c r="BR311" s="18">
        <v>0</v>
      </c>
      <c r="BS311" s="18">
        <v>0</v>
      </c>
      <c r="BT311" s="18">
        <v>0</v>
      </c>
      <c r="BU311" s="18">
        <v>0</v>
      </c>
      <c r="BV311" s="18">
        <v>0</v>
      </c>
      <c r="BW311" s="18">
        <v>0</v>
      </c>
      <c r="BX311" s="18">
        <v>0</v>
      </c>
      <c r="BY311" s="18">
        <v>0</v>
      </c>
      <c r="BZ311" s="18">
        <v>0</v>
      </c>
      <c r="CA311" s="16" t="e">
        <f>_xlfn.IFNA(IF(RIGHT(D311,2)="=G",0,INDEX(#REF!,MATCH(E311,#REF!,0))),0)</f>
        <v>#REF!</v>
      </c>
      <c r="CB311" s="16" t="s">
        <v>776</v>
      </c>
      <c r="CC311" s="18">
        <v>0</v>
      </c>
      <c r="CD311" s="18">
        <v>0</v>
      </c>
      <c r="CE311" s="18">
        <v>1.84</v>
      </c>
      <c r="CF311" s="18">
        <v>0.9</v>
      </c>
      <c r="CG311" s="18">
        <v>0.12</v>
      </c>
      <c r="CH311" s="18">
        <v>2</v>
      </c>
      <c r="CI311" s="16" t="s">
        <v>98</v>
      </c>
      <c r="CJ311" s="18">
        <v>0</v>
      </c>
      <c r="CK311" s="20">
        <f t="shared" si="864"/>
        <v>1.42</v>
      </c>
      <c r="CL311" s="20">
        <f t="shared" si="999"/>
        <v>1.42</v>
      </c>
      <c r="CM311" s="18">
        <v>43.3</v>
      </c>
      <c r="CN311" s="18">
        <v>44.04</v>
      </c>
      <c r="CO311" s="18">
        <v>43.201000000000001</v>
      </c>
      <c r="CP311" s="22">
        <f t="shared" si="865"/>
        <v>43.3</v>
      </c>
      <c r="CQ311" s="22">
        <f t="shared" si="866"/>
        <v>41.88</v>
      </c>
      <c r="CR311" s="22">
        <f t="shared" si="1000"/>
        <v>1.42</v>
      </c>
      <c r="CS311" s="22">
        <f t="shared" si="867"/>
        <v>41.98</v>
      </c>
      <c r="CT311" s="22">
        <f t="shared" si="868"/>
        <v>42.18</v>
      </c>
      <c r="CU311" s="18">
        <v>42.18</v>
      </c>
      <c r="CV311" s="22">
        <f t="shared" si="1001"/>
        <v>1.7</v>
      </c>
      <c r="CW311" s="22">
        <f t="shared" si="869"/>
        <v>0</v>
      </c>
      <c r="CX311" s="22">
        <f t="shared" si="870"/>
        <v>0</v>
      </c>
      <c r="CY311" s="22">
        <f t="shared" si="871"/>
        <v>43.89</v>
      </c>
      <c r="CZ311" s="22">
        <f t="shared" si="872"/>
        <v>44.04</v>
      </c>
      <c r="DA311" s="18">
        <v>44.04</v>
      </c>
      <c r="DB311" s="20">
        <f t="shared" si="1002"/>
        <v>2.16</v>
      </c>
      <c r="DC311" s="20">
        <f t="shared" si="1003"/>
        <v>0.74</v>
      </c>
      <c r="DD311" s="20">
        <f t="shared" si="1004"/>
        <v>1.4200000000000002</v>
      </c>
      <c r="DE311" s="20">
        <f t="shared" si="873"/>
        <v>0.1</v>
      </c>
      <c r="DF311" s="20">
        <f t="shared" si="874"/>
        <v>0.2</v>
      </c>
      <c r="DG311" s="20">
        <f t="shared" si="875"/>
        <v>1.1200000000000001</v>
      </c>
      <c r="DH311" s="20">
        <f t="shared" si="876"/>
        <v>0</v>
      </c>
      <c r="DI311" s="20">
        <f t="shared" si="877"/>
        <v>0</v>
      </c>
      <c r="DJ311" s="20">
        <f t="shared" si="878"/>
        <v>0</v>
      </c>
      <c r="DK311" s="20">
        <f t="shared" si="1005"/>
        <v>1.4200000000000002</v>
      </c>
      <c r="DL311" s="20">
        <f t="shared" si="1006"/>
        <v>0</v>
      </c>
      <c r="DM311" s="20">
        <f t="shared" si="1007"/>
        <v>0</v>
      </c>
      <c r="DN311" s="20">
        <f t="shared" si="1008"/>
        <v>0</v>
      </c>
      <c r="DO311" s="18">
        <v>2.44</v>
      </c>
      <c r="DP311" s="18">
        <v>0</v>
      </c>
      <c r="DQ311" s="18">
        <v>1</v>
      </c>
      <c r="DR311" s="18">
        <v>1</v>
      </c>
      <c r="DS311" s="25">
        <f t="shared" si="1009"/>
        <v>2.44</v>
      </c>
      <c r="DT311" s="25">
        <f t="shared" si="1010"/>
        <v>0</v>
      </c>
      <c r="DU311" s="25">
        <f t="shared" si="1011"/>
        <v>3.46</v>
      </c>
      <c r="DV311" s="25">
        <f t="shared" si="1012"/>
        <v>0</v>
      </c>
      <c r="DW311" s="25">
        <f t="shared" si="1013"/>
        <v>3.46</v>
      </c>
      <c r="DX311" s="25">
        <f t="shared" si="1014"/>
        <v>7.75</v>
      </c>
      <c r="DY311" s="25">
        <f t="shared" si="1015"/>
        <v>0</v>
      </c>
      <c r="DZ311" s="25">
        <f t="shared" si="1016"/>
        <v>7.75</v>
      </c>
      <c r="EA311" s="25">
        <f t="shared" si="1017"/>
        <v>5.13</v>
      </c>
      <c r="EB311" s="25">
        <f t="shared" si="1018"/>
        <v>0</v>
      </c>
      <c r="EC311" s="25">
        <f t="shared" si="1019"/>
        <v>5.13</v>
      </c>
      <c r="ED311" s="25">
        <f t="shared" si="1020"/>
        <v>2.62</v>
      </c>
      <c r="EE311" s="25">
        <f t="shared" si="1020"/>
        <v>0</v>
      </c>
      <c r="EF311" s="25">
        <f t="shared" si="1021"/>
        <v>2.62</v>
      </c>
      <c r="EG311" s="25">
        <f t="shared" si="1022"/>
        <v>5.13</v>
      </c>
      <c r="EH311" s="25">
        <f t="shared" si="1022"/>
        <v>0</v>
      </c>
      <c r="EI311" s="25">
        <f t="shared" si="1023"/>
        <v>5.13</v>
      </c>
      <c r="EJ311" s="18">
        <v>111.45</v>
      </c>
      <c r="EK311" s="18">
        <v>160.52000000000001</v>
      </c>
      <c r="EL311" s="18" t="s">
        <v>1130</v>
      </c>
      <c r="EM311" s="18" t="s">
        <v>1131</v>
      </c>
      <c r="EN311" s="16" t="s">
        <v>774</v>
      </c>
      <c r="EO311" s="16" t="s">
        <v>132</v>
      </c>
      <c r="EP311" s="16" t="e">
        <f>IF(OR(EN311="Cống tròn",EN311="Cống hộp",EN311="Ống nhựa"),INDEX(#REF!,MATCH(E311,#REF!,0)),IF(OR(EN311="Rãnh xây",EN311="Rãnh bê tông"),INDEX(#REF!,MATCH(E311,#REF!,0)),0))</f>
        <v>#REF!</v>
      </c>
      <c r="EQ311" s="18">
        <v>47.67</v>
      </c>
      <c r="ER311" s="18">
        <v>1</v>
      </c>
      <c r="ES311" s="25">
        <f t="shared" si="1024"/>
        <v>47</v>
      </c>
      <c r="ET311" s="1" t="e">
        <f>_xlfn.IFNA(IF(EN311="Cống tròn",INDEX(#REF!,MATCH(E311,#REF!,0)),IF(EN311="Cống hộp",INDEX(#REF!,MATCH(E311,#REF!,0)),EU311&amp;" ,"&amp;EV311)),0)</f>
        <v>#REF!</v>
      </c>
      <c r="EU311" s="16" t="s">
        <v>769</v>
      </c>
      <c r="EV311" s="16" t="s">
        <v>775</v>
      </c>
      <c r="EW311" s="16" t="e">
        <f>_xlfn.IFNA(INDEX(#REF!,MATCH(E311,#REF!,0)),0)</f>
        <v>#REF!</v>
      </c>
      <c r="EX311" s="16"/>
      <c r="EY311" s="18">
        <v>0</v>
      </c>
      <c r="EZ311" s="18">
        <v>0</v>
      </c>
      <c r="FA311" s="18">
        <v>0</v>
      </c>
      <c r="FB311" s="18">
        <v>0</v>
      </c>
      <c r="FC311" s="18">
        <v>0</v>
      </c>
      <c r="FD311" s="25">
        <f t="shared" si="879"/>
        <v>0</v>
      </c>
      <c r="FE311" s="25">
        <f t="shared" si="1025"/>
        <v>0</v>
      </c>
      <c r="FF311" s="18">
        <v>0.1</v>
      </c>
      <c r="FG311" s="18">
        <v>2</v>
      </c>
      <c r="FH311" s="18">
        <v>1</v>
      </c>
      <c r="FI311" s="25">
        <f t="shared" si="1026"/>
        <v>1.2</v>
      </c>
      <c r="FJ311" s="18">
        <v>0</v>
      </c>
      <c r="FK311" s="18">
        <v>0</v>
      </c>
      <c r="FL311" s="18">
        <v>0.2</v>
      </c>
      <c r="FM311" s="18">
        <v>1.4</v>
      </c>
      <c r="FN311" s="18">
        <v>0</v>
      </c>
      <c r="FO311" s="25">
        <f t="shared" si="1027"/>
        <v>1.4</v>
      </c>
      <c r="FP311" s="18">
        <v>1.4999999999999999E-2</v>
      </c>
      <c r="FQ311" s="18">
        <v>1</v>
      </c>
      <c r="FR311" s="25">
        <f t="shared" si="880"/>
        <v>46</v>
      </c>
      <c r="FS311" s="25">
        <f t="shared" si="881"/>
        <v>0.67499999999999993</v>
      </c>
      <c r="FT311" s="25">
        <f t="shared" si="882"/>
        <v>46.674999999999997</v>
      </c>
      <c r="FU311" s="25">
        <f t="shared" si="883"/>
        <v>-0.99500000000000455</v>
      </c>
      <c r="FV311" s="25" t="str">
        <f t="shared" si="1028"/>
        <v>Thêm 01</v>
      </c>
      <c r="FW311" s="25">
        <f t="shared" si="1029"/>
        <v>0.02</v>
      </c>
      <c r="FX311" s="16"/>
      <c r="FY311" s="16"/>
      <c r="FZ311" s="16"/>
      <c r="GA311" s="16"/>
      <c r="GB311" s="19">
        <v>0</v>
      </c>
      <c r="GC311" s="19">
        <v>0</v>
      </c>
      <c r="GD311" s="19">
        <v>0</v>
      </c>
      <c r="GE311" s="19">
        <v>0</v>
      </c>
      <c r="GF311" s="19">
        <v>0</v>
      </c>
      <c r="GG311" s="19">
        <v>0</v>
      </c>
      <c r="GH311" s="19">
        <v>0</v>
      </c>
      <c r="GI311" s="19">
        <v>0</v>
      </c>
      <c r="GJ311" s="19">
        <v>0</v>
      </c>
      <c r="GK311" s="19">
        <v>0</v>
      </c>
      <c r="GL311" s="25">
        <f t="shared" si="884"/>
        <v>0</v>
      </c>
      <c r="GM311" s="25">
        <f t="shared" si="1030"/>
        <v>0</v>
      </c>
      <c r="GN311" s="19">
        <v>0</v>
      </c>
      <c r="GO311" s="19">
        <v>0</v>
      </c>
      <c r="GP311" s="19">
        <v>0</v>
      </c>
      <c r="GQ311" s="19">
        <v>0</v>
      </c>
      <c r="GR311" s="1" t="e">
        <f>_xlfn.IFNA(INDEX(#REF!,MATCH(E311,#REF!,0)),0)</f>
        <v>#REF!</v>
      </c>
      <c r="GS311" s="16"/>
      <c r="GT311" s="18">
        <v>0</v>
      </c>
      <c r="GU311" s="18">
        <v>0</v>
      </c>
      <c r="GV311" s="18">
        <v>0</v>
      </c>
      <c r="GW311" s="18">
        <v>0</v>
      </c>
      <c r="GX311" s="25">
        <f t="shared" si="885"/>
        <v>0</v>
      </c>
      <c r="GY311" s="25">
        <f t="shared" si="886"/>
        <v>0</v>
      </c>
      <c r="GZ311" s="25">
        <f t="shared" si="1031"/>
        <v>0</v>
      </c>
      <c r="HA311" s="1" t="e" cm="1">
        <f t="array" ref="HA311">INDEX(#REF!,MATCH(EJ311&amp;EK311&amp;HD311&amp;HE311&amp;HF311,#REF!&amp;#REF!&amp;#REF!&amp;#REF!&amp;#REF!,0))</f>
        <v>#REF!</v>
      </c>
      <c r="HB311" s="16"/>
      <c r="HC311" s="25">
        <f t="shared" si="1032"/>
        <v>0</v>
      </c>
      <c r="HD311" s="18">
        <v>0</v>
      </c>
      <c r="HE311" s="18">
        <v>0</v>
      </c>
      <c r="HF311" s="18">
        <v>0</v>
      </c>
      <c r="HG311" s="1" t="e" cm="1">
        <f t="array" ref="HG311">INDEX(#REF!,MATCH(EJ311&amp;EK311&amp;HJ311&amp;HK311&amp;HL311,#REF!&amp;#REF!&amp;#REF!&amp;#REF!&amp;#REF!,0))</f>
        <v>#REF!</v>
      </c>
      <c r="HH311" s="16"/>
      <c r="HI311" s="25">
        <f t="shared" si="1033"/>
        <v>0</v>
      </c>
      <c r="HJ311" s="25">
        <f t="shared" si="1034"/>
        <v>0</v>
      </c>
      <c r="HK311" s="19">
        <v>0</v>
      </c>
      <c r="HL311" s="19">
        <v>0</v>
      </c>
      <c r="HM311" s="18">
        <v>0.01</v>
      </c>
      <c r="HN311" s="18">
        <v>1</v>
      </c>
      <c r="HO311" s="25">
        <f t="shared" si="1035"/>
        <v>0</v>
      </c>
      <c r="HP311" s="25">
        <f t="shared" si="1036"/>
        <v>0</v>
      </c>
      <c r="HQ311" s="25">
        <f t="shared" si="1037"/>
        <v>0</v>
      </c>
      <c r="HR311" s="25">
        <f t="shared" si="1038"/>
        <v>0</v>
      </c>
      <c r="HS311" s="25">
        <f t="shared" si="1039"/>
        <v>0</v>
      </c>
      <c r="HT311" s="19">
        <v>0</v>
      </c>
      <c r="HU311" s="19">
        <v>0</v>
      </c>
      <c r="HV311" s="19">
        <v>0</v>
      </c>
      <c r="HW311" s="25">
        <f t="shared" si="1040"/>
        <v>0</v>
      </c>
      <c r="HX311" s="19">
        <v>0</v>
      </c>
      <c r="HY311" s="19">
        <v>0</v>
      </c>
      <c r="HZ311" s="18">
        <v>43.3</v>
      </c>
      <c r="IA311" s="20">
        <f>ROUND(IF(EN311="Cống tròn",IF(EN311="Cống tròn",IF(EU311="Không có móng",IQ311-FF311,IF(EU311="Đế",IP311-FN311,IF(OR(EU311="Móng bê tông",EU311="Móng bê tông kết hợp đế"),II311-FJ311,0))),0),IF(EN311="Cống hộp",IF(AND(EN311="Cống hộp",EU311="Không có móng"),IQ311-GF311,IF(AND(EN311="Cống hộp",EU311="Móng bê tông"),IJ311-GB311,0)),IF(OR(EN311="Rãnh xây",EN311="Rãnh bê tông"),IF(OR(EN311="Rãnh xây",EN311="Rãnh bê tông"),IK311-GB311,0),IF(EN311="Ống nhựa",IF(AND(EN311="Ống nhựa",EU311="Không đắp cát"),IQ311-HT311,IF(AND(EN311="Ống nhựa",EU311="Đắp cát"),IH311-HX311,0)),IF(EN311="Rãnh thang",IF(EN311="Rãnh thang",IF(EU311="Móng bê tông",#REF!-#REF!,IQ311),0),0))))),2)</f>
        <v>42.18</v>
      </c>
      <c r="IB311" s="20">
        <f t="shared" si="1041"/>
        <v>1.1199999999999974</v>
      </c>
      <c r="IC311" s="20">
        <f t="shared" si="887"/>
        <v>42.179999999999993</v>
      </c>
      <c r="ID311" s="20">
        <f t="shared" si="888"/>
        <v>0</v>
      </c>
      <c r="IE311" s="20">
        <f t="shared" si="889"/>
        <v>0</v>
      </c>
      <c r="IF311" s="20">
        <f t="shared" si="890"/>
        <v>0</v>
      </c>
      <c r="IG311" s="20">
        <f>IF(EN311="Rãnh thang",IF(AND(EN311="Rãnh thang",EU311="Móng bê tông"),IQ311-#REF!,0),IF(EN311="Ống nhựa",IF(AND(EN311="Ống nhựa",EU311="Đắp cát"),IQ311-HT311,0),IF(EN311="Cống tròn",IF(EN311="Cống tròn",IF(OR(EU311="Móng bê tông",EU311="Móng bê tông kết hợp đế"),IM311-FL311,0),0),IF(EN311="Cống hộp",IF(AND(EN311="Cống hộp",EU311="Móng bê tông"),IN311-GD311,0),IF(OR(EN311="Rãnh xây",EN311="Rãnh bê tông"),IF(AND(EN311="Rãnh xây",EU311="Móng bê tông"),IO311-GD311,IF(AND(EN311="Rãnh bê tông",EU311="Móng bê tông"),IO311-GD311,0)),0)))))</f>
        <v>42.179999999999993</v>
      </c>
      <c r="IH311" s="20">
        <f t="shared" si="891"/>
        <v>0</v>
      </c>
      <c r="II311" s="20">
        <f t="shared" si="892"/>
        <v>42.179999999999993</v>
      </c>
      <c r="IJ311" s="20">
        <f t="shared" si="893"/>
        <v>0</v>
      </c>
      <c r="IK311" s="20">
        <f t="shared" si="894"/>
        <v>0</v>
      </c>
      <c r="IL311" s="20">
        <f t="shared" si="895"/>
        <v>42.379999999999995</v>
      </c>
      <c r="IM311" s="20">
        <f t="shared" si="896"/>
        <v>42.379999999999995</v>
      </c>
      <c r="IN311" s="20">
        <f t="shared" si="897"/>
        <v>0</v>
      </c>
      <c r="IO311" s="20">
        <f t="shared" si="898"/>
        <v>0</v>
      </c>
      <c r="IP311" s="20">
        <f t="shared" si="899"/>
        <v>0</v>
      </c>
      <c r="IQ311" s="18">
        <v>42.48</v>
      </c>
      <c r="IR311" s="25">
        <f t="shared" si="1042"/>
        <v>0</v>
      </c>
      <c r="IS311" s="25">
        <f t="shared" si="900"/>
        <v>0</v>
      </c>
      <c r="IT311" s="25">
        <f t="shared" si="901"/>
        <v>0</v>
      </c>
      <c r="IU311" s="25">
        <f>ROUND(IF(EN311="Cống tròn",IF(EN311="Cống tròn",IV311+FF311,0),IF(EN311="Cống hộp",IF(EN311="Cống hộp",IV311+GP311,0),IF(OR(EN311="Rãnh xây",EN311="Rãnh bê tông"),IF(OR(EN311="Rãnh xây",EN311="Rãnh bê tông"),IV311+GP311,0),IF(EN311="ống nhựa",IF(EN311="Ống nhựa",IV311+HT311,0),IF(EN311="Rãnh thang",IF(EN311="Rãnh thang",IQ311+#REF!,0),0))))),2)</f>
        <v>43.5</v>
      </c>
      <c r="IV311" s="18">
        <v>43.4</v>
      </c>
      <c r="IW311" s="25">
        <f t="shared" si="902"/>
        <v>43.5</v>
      </c>
      <c r="IX311" s="25">
        <f t="shared" si="903"/>
        <v>0</v>
      </c>
      <c r="IY311" s="25">
        <f t="shared" si="904"/>
        <v>0</v>
      </c>
      <c r="IZ311" s="25">
        <f t="shared" si="905"/>
        <v>0</v>
      </c>
      <c r="JA311" s="25">
        <f t="shared" si="906"/>
        <v>0</v>
      </c>
      <c r="JB311" s="18">
        <v>43.96</v>
      </c>
      <c r="JC311" s="20">
        <f>ROUND(IF(EN311="Cống tròn",IF(EN311="Cống tròn",IF(EU311="Không có móng",JS311-FF311,IF(EU311="Đế",JR311-FN311,IF(OR(EU311="Móng bê tông",EU311="Móng bê tông kết hợp đế"),JK311-FJ311,0))),0),IF(EN311="Cống hộp",IF(AND(EN311="Cống hộp",EU311="Không có móng"),JS311-GF311,IF(AND(EN311="Cống hộp",EU311="Móng bê tông"),JL311-GB311,0)),IF(OR(EN311="Rãnh xây",EN311="Rãnh bê tông"),IF(OR(EN311="Rãnh xây",EN311="Rãnh bê tông"),JM311-GB311,0),IF(EN311="Ống nhựa",IF(AND(EN311="Ống nhựa",EU311="Không đắp cát"),JS311-HT311,IF(AND(EN311="Ống nhựa",EU311="Đắp cát"),JJ311-HX311,0)),IF(EN311="Rãnh thang",IF(EN311="Rãnh thang",IF(EU311="Móng bê tông",#REF!-#REF!,JS311),0),0))))),2)</f>
        <v>42.1</v>
      </c>
      <c r="JD311" s="20">
        <f t="shared" si="1043"/>
        <v>1.8599999999999994</v>
      </c>
      <c r="JE311" s="20">
        <f t="shared" si="907"/>
        <v>42.099999999999994</v>
      </c>
      <c r="JF311" s="20">
        <f t="shared" si="908"/>
        <v>0</v>
      </c>
      <c r="JG311" s="20">
        <f t="shared" si="909"/>
        <v>0</v>
      </c>
      <c r="JH311" s="20">
        <f t="shared" si="910"/>
        <v>0</v>
      </c>
      <c r="JI311" s="20">
        <f>IF(EN311="Rãnh thang",IF(AND(EN311="Rãnh thang",EU311="Móng bê tông"),JS311-#REF!,0),IF(EN311="Ống nhựa",IF(AND(EN311="Ống nhựa",EU311="Đắp cát"),JS311-HT311,0),IF(EN311="Cống tròn",IF(EN311="Cống tròn",IF(OR(EU311="Móng bê tông",EU311="Móng bê tông kết hợp đế"),JO311-FL311,0),0),IF(EN311="Cống hộp",IF(AND(EN311="Cống hộp",EU311="Móng bê tông"),JP311-GD311,0),IF(OR(EN311="Rãnh xây",EN311="Rãnh bê tông"),IF(AND(EN311="Rãnh xây",EU311="Móng bê tông"),JQ311-GD311,IF(AND(EN311="Rãnh bê tông",EU311="Móng bê tông"),JQ311-GD311,0)),0)))))</f>
        <v>42.099999999999994</v>
      </c>
      <c r="JJ311" s="20">
        <f t="shared" si="911"/>
        <v>0</v>
      </c>
      <c r="JK311" s="20">
        <f t="shared" si="912"/>
        <v>42.099999999999994</v>
      </c>
      <c r="JL311" s="20">
        <f t="shared" si="913"/>
        <v>0</v>
      </c>
      <c r="JM311" s="20">
        <f t="shared" si="914"/>
        <v>0</v>
      </c>
      <c r="JN311" s="20">
        <f t="shared" si="915"/>
        <v>42.3</v>
      </c>
      <c r="JO311" s="20">
        <f t="shared" si="916"/>
        <v>42.3</v>
      </c>
      <c r="JP311" s="20">
        <f t="shared" si="917"/>
        <v>0</v>
      </c>
      <c r="JQ311" s="20">
        <f t="shared" si="918"/>
        <v>0</v>
      </c>
      <c r="JR311" s="20">
        <f t="shared" si="919"/>
        <v>0</v>
      </c>
      <c r="JS311" s="26">
        <v>42.4</v>
      </c>
      <c r="JT311" s="25">
        <f t="shared" si="1044"/>
        <v>0</v>
      </c>
      <c r="JU311" s="25">
        <f t="shared" si="920"/>
        <v>0</v>
      </c>
      <c r="JV311" s="25">
        <f t="shared" si="921"/>
        <v>0</v>
      </c>
      <c r="JW311" s="25">
        <f>ROUND(IF(EN311="Cống tròn",IF(EN311="Cống tròn",JX311+FF311,0),IF(EN311="Cống hộp",IF(EN311="Cống hộp",JX311+GP311,0),IF(OR(EN311="Rãnh xây",EN311="Rãnh bê tông"),IF(OR(EN311="Rãnh xây",EN311="Rãnh bê tông"),JX311+GP311,0),IF(EN311="ống nhựa",IF(EN311="Ống nhựa",JX311+HT311,0),IF(EN311="Rãnh thang",IF(EN311="Rãnh thang",JS311+#REF!,0),0))))),2)</f>
        <v>43.5</v>
      </c>
      <c r="JX311" s="27">
        <v>43.4</v>
      </c>
      <c r="JY311" s="25">
        <f t="shared" si="922"/>
        <v>43.5</v>
      </c>
      <c r="JZ311" s="25">
        <f t="shared" si="923"/>
        <v>0</v>
      </c>
      <c r="KA311" s="25">
        <f t="shared" si="924"/>
        <v>0</v>
      </c>
      <c r="KB311" s="25">
        <f t="shared" si="925"/>
        <v>0</v>
      </c>
      <c r="KC311" s="25">
        <f t="shared" si="926"/>
        <v>0</v>
      </c>
      <c r="KD311" s="28" t="s">
        <v>98</v>
      </c>
      <c r="KE311" s="27">
        <v>0</v>
      </c>
      <c r="KF311" s="25">
        <f t="shared" si="927"/>
        <v>1.1199999999999974</v>
      </c>
      <c r="KG311" s="25">
        <f t="shared" si="1045"/>
        <v>1.1199999999999974</v>
      </c>
      <c r="KH311" s="27">
        <v>0</v>
      </c>
      <c r="KI311" s="25">
        <f t="shared" si="928"/>
        <v>1.8599999999999994</v>
      </c>
      <c r="KJ311" s="25">
        <f t="shared" si="1046"/>
        <v>1.8599999999999994</v>
      </c>
      <c r="KK311" s="25">
        <f t="shared" si="929"/>
        <v>0</v>
      </c>
      <c r="KL311" s="25">
        <f t="shared" si="930"/>
        <v>0</v>
      </c>
      <c r="KM311" s="25">
        <f t="shared" si="1047"/>
        <v>0</v>
      </c>
      <c r="KN311" s="25">
        <f t="shared" si="931"/>
        <v>0</v>
      </c>
      <c r="KO311" s="25">
        <f t="shared" si="932"/>
        <v>0</v>
      </c>
      <c r="KP311" s="25">
        <f t="shared" si="1048"/>
        <v>0</v>
      </c>
      <c r="KQ311" s="25">
        <f t="shared" si="933"/>
        <v>0.2</v>
      </c>
      <c r="KR311" s="25">
        <f t="shared" si="934"/>
        <v>0.2</v>
      </c>
      <c r="KS311" s="25">
        <f t="shared" si="1049"/>
        <v>0.2</v>
      </c>
      <c r="KT311" s="25">
        <f t="shared" si="935"/>
        <v>0</v>
      </c>
      <c r="KU311" s="25">
        <f t="shared" si="936"/>
        <v>0</v>
      </c>
      <c r="KV311" s="25">
        <f t="shared" si="1050"/>
        <v>0</v>
      </c>
      <c r="KW311" s="25">
        <f t="shared" si="863"/>
        <v>0</v>
      </c>
      <c r="KX311" s="25">
        <f t="shared" si="937"/>
        <v>0</v>
      </c>
      <c r="KY311" s="25">
        <f t="shared" si="1051"/>
        <v>0</v>
      </c>
      <c r="KZ311" s="25">
        <f t="shared" si="938"/>
        <v>0</v>
      </c>
      <c r="LA311" s="25">
        <f t="shared" si="939"/>
        <v>0</v>
      </c>
      <c r="LB311" s="25">
        <f t="shared" si="1052"/>
        <v>0</v>
      </c>
      <c r="LC311" s="25">
        <f t="shared" si="940"/>
        <v>0.91999999999999749</v>
      </c>
      <c r="LD311" s="25">
        <f t="shared" si="941"/>
        <v>1.4</v>
      </c>
      <c r="LE311" s="25">
        <f t="shared" si="1053"/>
        <v>1.1599999999999988</v>
      </c>
      <c r="LF311" s="25">
        <f t="shared" si="942"/>
        <v>0</v>
      </c>
      <c r="LG311" s="25">
        <f t="shared" si="943"/>
        <v>0</v>
      </c>
      <c r="LH311" s="25">
        <f t="shared" si="1054"/>
        <v>0</v>
      </c>
      <c r="LI311" s="25">
        <f t="shared" si="944"/>
        <v>0</v>
      </c>
      <c r="LJ311" s="25">
        <f t="shared" si="945"/>
        <v>0</v>
      </c>
      <c r="LK311" s="25">
        <f t="shared" si="1055"/>
        <v>0</v>
      </c>
      <c r="LL311" s="25">
        <f t="shared" si="946"/>
        <v>0</v>
      </c>
      <c r="LM311" s="25">
        <f t="shared" si="947"/>
        <v>0</v>
      </c>
      <c r="LN311" s="25">
        <f t="shared" si="1056"/>
        <v>0</v>
      </c>
      <c r="LO311" s="25">
        <f t="shared" si="948"/>
        <v>0</v>
      </c>
      <c r="LP311" s="25">
        <f t="shared" si="949"/>
        <v>0</v>
      </c>
      <c r="LQ311" s="25">
        <f t="shared" si="1057"/>
        <v>0</v>
      </c>
      <c r="LR311" s="25">
        <f t="shared" si="950"/>
        <v>0</v>
      </c>
      <c r="LS311" s="25">
        <f t="shared" si="951"/>
        <v>0</v>
      </c>
      <c r="LT311" s="25">
        <f t="shared" si="1058"/>
        <v>0</v>
      </c>
      <c r="LU311" s="25">
        <f t="shared" si="952"/>
        <v>0</v>
      </c>
      <c r="LV311" s="25">
        <f t="shared" si="953"/>
        <v>0</v>
      </c>
      <c r="LW311" s="25">
        <f t="shared" si="1059"/>
        <v>0</v>
      </c>
      <c r="LX311" s="25">
        <f t="shared" si="954"/>
        <v>0</v>
      </c>
      <c r="LY311" s="25">
        <f t="shared" si="955"/>
        <v>0</v>
      </c>
      <c r="LZ311" s="25">
        <f t="shared" si="1060"/>
        <v>0</v>
      </c>
      <c r="MA311" s="25">
        <f t="shared" si="956"/>
        <v>0</v>
      </c>
      <c r="MB311" s="25">
        <f t="shared" si="957"/>
        <v>0</v>
      </c>
      <c r="MC311" s="25">
        <f t="shared" si="1061"/>
        <v>0</v>
      </c>
      <c r="MD311" s="25">
        <f t="shared" si="958"/>
        <v>0</v>
      </c>
      <c r="ME311" s="25">
        <f t="shared" si="959"/>
        <v>0</v>
      </c>
      <c r="MF311" s="25">
        <f t="shared" si="1062"/>
        <v>0</v>
      </c>
      <c r="MG311" s="25">
        <f t="shared" si="960"/>
        <v>0</v>
      </c>
      <c r="MH311" s="25">
        <f t="shared" si="961"/>
        <v>0</v>
      </c>
      <c r="MI311" s="25">
        <f t="shared" si="1063"/>
        <v>0</v>
      </c>
      <c r="MJ311" s="25">
        <f t="shared" si="962"/>
        <v>0</v>
      </c>
      <c r="MK311" s="25">
        <f t="shared" si="963"/>
        <v>0</v>
      </c>
      <c r="ML311" s="25">
        <f t="shared" si="1064"/>
        <v>0</v>
      </c>
      <c r="MM311" s="25">
        <f t="shared" si="964"/>
        <v>0</v>
      </c>
      <c r="MN311" s="25">
        <f t="shared" si="965"/>
        <v>0</v>
      </c>
      <c r="MO311" s="25">
        <f t="shared" si="1065"/>
        <v>0</v>
      </c>
      <c r="MP311" s="25">
        <f t="shared" si="966"/>
        <v>0</v>
      </c>
      <c r="MQ311" s="25">
        <f t="shared" si="967"/>
        <v>0</v>
      </c>
      <c r="MR311" s="25">
        <f t="shared" si="1066"/>
        <v>0</v>
      </c>
      <c r="MS311" s="29">
        <v>1.4</v>
      </c>
      <c r="MT311" s="29">
        <v>0</v>
      </c>
      <c r="MU311" s="29">
        <v>1</v>
      </c>
      <c r="MV311" s="29">
        <v>1</v>
      </c>
      <c r="MW311" s="25">
        <f t="shared" si="968"/>
        <v>1.4</v>
      </c>
      <c r="MX311" s="25">
        <f t="shared" si="969"/>
        <v>1.57</v>
      </c>
      <c r="MY311" s="25">
        <f t="shared" si="970"/>
        <v>0</v>
      </c>
      <c r="MZ311" s="25">
        <f t="shared" si="971"/>
        <v>0</v>
      </c>
      <c r="NA311" s="25">
        <f t="shared" si="972"/>
        <v>1.4</v>
      </c>
      <c r="NB311" s="25">
        <f t="shared" si="973"/>
        <v>2.6</v>
      </c>
      <c r="NC311" s="25">
        <f t="shared" si="974"/>
        <v>0</v>
      </c>
      <c r="ND311" s="25">
        <f t="shared" si="975"/>
        <v>0</v>
      </c>
      <c r="NE311" s="25">
        <f t="shared" si="1067"/>
        <v>1.4</v>
      </c>
      <c r="NF311" s="25">
        <f t="shared" si="1067"/>
        <v>2.085</v>
      </c>
      <c r="NG311" s="25">
        <f t="shared" si="1067"/>
        <v>0</v>
      </c>
      <c r="NH311" s="25">
        <f t="shared" si="976"/>
        <v>0</v>
      </c>
      <c r="NI311" s="25">
        <f t="shared" si="977"/>
        <v>99.39</v>
      </c>
      <c r="NJ311" s="25">
        <f t="shared" si="978"/>
        <v>0</v>
      </c>
      <c r="NK311" s="25">
        <f t="shared" si="979"/>
        <v>99.39</v>
      </c>
      <c r="NL311" s="25">
        <f t="shared" si="980"/>
        <v>63.7</v>
      </c>
      <c r="NM311" s="25">
        <f t="shared" si="981"/>
        <v>0</v>
      </c>
      <c r="NN311" s="25">
        <f t="shared" si="1068"/>
        <v>63.7</v>
      </c>
      <c r="NO311" s="25">
        <f t="shared" si="982"/>
        <v>0</v>
      </c>
      <c r="NP311" s="25">
        <f t="shared" si="983"/>
        <v>0</v>
      </c>
      <c r="NQ311" s="25">
        <f t="shared" si="1069"/>
        <v>0</v>
      </c>
      <c r="NR311" s="25">
        <f t="shared" si="984"/>
        <v>0</v>
      </c>
      <c r="NS311" s="25">
        <f t="shared" si="985"/>
        <v>0</v>
      </c>
      <c r="NT311" s="25">
        <f t="shared" si="1070"/>
        <v>0</v>
      </c>
      <c r="NU311" s="25">
        <f t="shared" si="986"/>
        <v>0</v>
      </c>
      <c r="NV311" s="25">
        <f t="shared" si="987"/>
        <v>0</v>
      </c>
      <c r="NW311" s="25">
        <f t="shared" si="1071"/>
        <v>0</v>
      </c>
      <c r="NX311" s="25">
        <f t="shared" si="1072"/>
        <v>63.7</v>
      </c>
      <c r="NY311" s="25">
        <f t="shared" si="1072"/>
        <v>0</v>
      </c>
      <c r="NZ311" s="25">
        <f t="shared" si="1073"/>
        <v>63.7</v>
      </c>
      <c r="OA311" s="25">
        <f t="shared" si="1074"/>
        <v>35.69</v>
      </c>
      <c r="OB311" s="25">
        <f t="shared" si="1074"/>
        <v>0</v>
      </c>
      <c r="OC311" s="25">
        <f t="shared" si="1075"/>
        <v>35.69</v>
      </c>
      <c r="OD311" s="25">
        <f t="shared" si="1076"/>
        <v>63.7</v>
      </c>
      <c r="OE311" s="25">
        <f t="shared" si="1076"/>
        <v>0</v>
      </c>
      <c r="OF311" s="25">
        <f t="shared" si="1076"/>
        <v>63.7</v>
      </c>
      <c r="OG311" s="25">
        <f t="shared" si="988"/>
        <v>0</v>
      </c>
      <c r="OH311" s="25">
        <f t="shared" si="989"/>
        <v>0</v>
      </c>
      <c r="OI311" s="25">
        <f t="shared" si="990"/>
        <v>0</v>
      </c>
      <c r="OJ311" s="25">
        <f t="shared" si="991"/>
        <v>0</v>
      </c>
      <c r="OK311" s="25">
        <f t="shared" si="992"/>
        <v>0</v>
      </c>
      <c r="OL311" s="25">
        <f t="shared" si="993"/>
        <v>0</v>
      </c>
      <c r="OM311" s="25">
        <f t="shared" si="1077"/>
        <v>0</v>
      </c>
      <c r="ON311" s="25">
        <f t="shared" si="1077"/>
        <v>0</v>
      </c>
      <c r="OO311" s="25">
        <f t="shared" si="1077"/>
        <v>0</v>
      </c>
      <c r="OP311" s="25">
        <f t="shared" si="994"/>
        <v>0</v>
      </c>
      <c r="OQ311" s="25">
        <f t="shared" si="995"/>
        <v>0</v>
      </c>
      <c r="OR311" s="25">
        <f t="shared" si="1078"/>
        <v>0</v>
      </c>
      <c r="OS311" s="30">
        <v>536013.27</v>
      </c>
      <c r="OT311" s="30">
        <v>2371120.19</v>
      </c>
    </row>
    <row r="312" spans="1:410" ht="33" customHeight="1" x14ac:dyDescent="0.25">
      <c r="A312" s="18"/>
      <c r="B312" s="18" t="s">
        <v>1129</v>
      </c>
      <c r="C312" s="18">
        <v>160.52000000000001</v>
      </c>
      <c r="D312" s="16" t="e">
        <f>_xlfn.IFNA(INDEX(#REF!,MATCH(E312,#REF!,0)),0)</f>
        <v>#REF!</v>
      </c>
      <c r="E312" s="18" t="s">
        <v>1131</v>
      </c>
      <c r="F312" s="16" t="s">
        <v>765</v>
      </c>
      <c r="G312" s="16" t="s">
        <v>810</v>
      </c>
      <c r="H312" s="16" t="s">
        <v>767</v>
      </c>
      <c r="I312" s="16" t="s">
        <v>768</v>
      </c>
      <c r="J312" s="16" t="s">
        <v>811</v>
      </c>
      <c r="K312" s="16" t="s">
        <v>770</v>
      </c>
      <c r="L312" s="16" t="s">
        <v>771</v>
      </c>
      <c r="M312" s="18">
        <v>1.8399999999999999</v>
      </c>
      <c r="N312" s="18">
        <v>1.8399999999999999</v>
      </c>
      <c r="O312" s="18">
        <v>2.2399999999999998</v>
      </c>
      <c r="P312" s="18">
        <v>2.2399999999999998</v>
      </c>
      <c r="Q312" s="18">
        <v>0.1</v>
      </c>
      <c r="R312" s="18">
        <v>2.04</v>
      </c>
      <c r="S312" s="18">
        <v>2.04</v>
      </c>
      <c r="T312" s="18">
        <v>0.2</v>
      </c>
      <c r="U312" s="18">
        <v>0</v>
      </c>
      <c r="V312" s="18">
        <v>0</v>
      </c>
      <c r="W312" s="18">
        <v>0</v>
      </c>
      <c r="X312" s="18">
        <v>1.8399999999999999</v>
      </c>
      <c r="Y312" s="18">
        <v>1.7999999999999998</v>
      </c>
      <c r="Z312" s="20">
        <f t="shared" si="996"/>
        <v>1.7</v>
      </c>
      <c r="AA312" s="18">
        <v>0.22</v>
      </c>
      <c r="AB312" s="18">
        <v>0</v>
      </c>
      <c r="AC312" s="18">
        <v>0</v>
      </c>
      <c r="AD312" s="18">
        <v>0</v>
      </c>
      <c r="AE312" s="18">
        <v>0</v>
      </c>
      <c r="AF312" s="18">
        <v>0</v>
      </c>
      <c r="AG312" s="18">
        <v>1.4</v>
      </c>
      <c r="AH312" s="18">
        <v>1.4</v>
      </c>
      <c r="AI312" s="20">
        <f t="shared" si="997"/>
        <v>1.8499999999999999</v>
      </c>
      <c r="AJ312" s="18">
        <v>0</v>
      </c>
      <c r="AK312" s="18">
        <v>0</v>
      </c>
      <c r="AL312" s="20">
        <f t="shared" si="998"/>
        <v>0</v>
      </c>
      <c r="AM312" s="18">
        <v>1.8399999999999999</v>
      </c>
      <c r="AN312" s="18">
        <v>1.4</v>
      </c>
      <c r="AO312" s="18">
        <v>0.15</v>
      </c>
      <c r="AP312" s="18">
        <v>0.22</v>
      </c>
      <c r="AQ312" s="18">
        <v>0</v>
      </c>
      <c r="AR312" s="18">
        <v>0</v>
      </c>
      <c r="AS312" s="18">
        <v>0</v>
      </c>
      <c r="AT312" s="18">
        <v>0</v>
      </c>
      <c r="AU312" s="18">
        <v>0</v>
      </c>
      <c r="AV312" s="18">
        <v>1</v>
      </c>
      <c r="AW312" s="18">
        <v>0</v>
      </c>
      <c r="AX312" s="18">
        <v>0</v>
      </c>
      <c r="AY312" s="18">
        <v>0</v>
      </c>
      <c r="AZ312" s="18">
        <v>0</v>
      </c>
      <c r="BA312" s="18">
        <v>0</v>
      </c>
      <c r="BB312" s="18">
        <v>0</v>
      </c>
      <c r="BC312" s="18">
        <v>0</v>
      </c>
      <c r="BD312" s="18">
        <v>0</v>
      </c>
      <c r="BE312" s="18">
        <v>2</v>
      </c>
      <c r="BF312" s="18">
        <v>0</v>
      </c>
      <c r="BG312" s="18">
        <v>0</v>
      </c>
      <c r="BH312" s="18">
        <v>0</v>
      </c>
      <c r="BI312" s="18">
        <v>0</v>
      </c>
      <c r="BJ312" s="18">
        <v>0</v>
      </c>
      <c r="BK312" s="18">
        <v>0</v>
      </c>
      <c r="BL312" s="18">
        <v>0</v>
      </c>
      <c r="BM312" s="18">
        <v>0</v>
      </c>
      <c r="BN312" s="18">
        <v>0</v>
      </c>
      <c r="BO312" s="18">
        <v>0</v>
      </c>
      <c r="BP312" s="18">
        <v>0</v>
      </c>
      <c r="BQ312" s="18">
        <v>0</v>
      </c>
      <c r="BR312" s="18">
        <v>0</v>
      </c>
      <c r="BS312" s="18">
        <v>0</v>
      </c>
      <c r="BT312" s="18">
        <v>0</v>
      </c>
      <c r="BU312" s="18">
        <v>0</v>
      </c>
      <c r="BV312" s="18">
        <v>0</v>
      </c>
      <c r="BW312" s="18">
        <v>0</v>
      </c>
      <c r="BX312" s="18">
        <v>0</v>
      </c>
      <c r="BY312" s="18">
        <v>0</v>
      </c>
      <c r="BZ312" s="18">
        <v>0</v>
      </c>
      <c r="CA312" s="16" t="e">
        <f>_xlfn.IFNA(IF(RIGHT(D312,2)="=G",0,INDEX(#REF!,MATCH(E312,#REF!,0))),0)</f>
        <v>#REF!</v>
      </c>
      <c r="CB312" s="16" t="s">
        <v>776</v>
      </c>
      <c r="CC312" s="18">
        <v>0</v>
      </c>
      <c r="CD312" s="18">
        <v>0</v>
      </c>
      <c r="CE312" s="18">
        <v>1.84</v>
      </c>
      <c r="CF312" s="18">
        <v>0.9</v>
      </c>
      <c r="CG312" s="18">
        <v>0.12</v>
      </c>
      <c r="CH312" s="18">
        <v>2</v>
      </c>
      <c r="CI312" s="16" t="s">
        <v>98</v>
      </c>
      <c r="CJ312" s="18">
        <v>0</v>
      </c>
      <c r="CK312" s="20">
        <f t="shared" si="864"/>
        <v>2.16</v>
      </c>
      <c r="CL312" s="20">
        <f t="shared" si="999"/>
        <v>2.16</v>
      </c>
      <c r="CM312" s="18">
        <v>46.6</v>
      </c>
      <c r="CN312" s="18">
        <v>43.96</v>
      </c>
      <c r="CO312" s="18">
        <v>43.121000000000002</v>
      </c>
      <c r="CP312" s="22">
        <f t="shared" si="865"/>
        <v>43.96</v>
      </c>
      <c r="CQ312" s="22">
        <f t="shared" si="866"/>
        <v>41.8</v>
      </c>
      <c r="CR312" s="22">
        <f t="shared" si="1000"/>
        <v>2.16</v>
      </c>
      <c r="CS312" s="22">
        <f t="shared" si="867"/>
        <v>41.9</v>
      </c>
      <c r="CT312" s="22">
        <f t="shared" si="868"/>
        <v>42.1</v>
      </c>
      <c r="CU312" s="18">
        <v>42.1</v>
      </c>
      <c r="CV312" s="22">
        <f t="shared" si="1001"/>
        <v>1.7</v>
      </c>
      <c r="CW312" s="22">
        <f t="shared" si="869"/>
        <v>0</v>
      </c>
      <c r="CX312" s="22">
        <f t="shared" si="870"/>
        <v>0</v>
      </c>
      <c r="CY312" s="22">
        <f t="shared" si="871"/>
        <v>43.81</v>
      </c>
      <c r="CZ312" s="22">
        <f t="shared" si="872"/>
        <v>43.96</v>
      </c>
      <c r="DA312" s="18">
        <v>43.96</v>
      </c>
      <c r="DB312" s="20">
        <f t="shared" si="1002"/>
        <v>2.16</v>
      </c>
      <c r="DC312" s="20">
        <f t="shared" si="1003"/>
        <v>0</v>
      </c>
      <c r="DD312" s="20">
        <f t="shared" si="1004"/>
        <v>2.16</v>
      </c>
      <c r="DE312" s="20">
        <f t="shared" si="873"/>
        <v>0.1</v>
      </c>
      <c r="DF312" s="20">
        <f t="shared" si="874"/>
        <v>0.2</v>
      </c>
      <c r="DG312" s="20">
        <f t="shared" si="875"/>
        <v>1.85</v>
      </c>
      <c r="DH312" s="20">
        <f t="shared" si="876"/>
        <v>0</v>
      </c>
      <c r="DI312" s="20">
        <f t="shared" si="877"/>
        <v>0</v>
      </c>
      <c r="DJ312" s="20">
        <f t="shared" si="878"/>
        <v>0</v>
      </c>
      <c r="DK312" s="20">
        <f t="shared" si="1005"/>
        <v>2.1500000000000004</v>
      </c>
      <c r="DL312" s="20">
        <f t="shared" si="1006"/>
        <v>0</v>
      </c>
      <c r="DM312" s="20">
        <f t="shared" si="1007"/>
        <v>9.9999999999997868E-3</v>
      </c>
      <c r="DN312" s="20">
        <f t="shared" si="1008"/>
        <v>0</v>
      </c>
      <c r="DO312" s="18">
        <v>2.44</v>
      </c>
      <c r="DP312" s="18">
        <v>0</v>
      </c>
      <c r="DQ312" s="18">
        <v>1</v>
      </c>
      <c r="DR312" s="18">
        <v>1</v>
      </c>
      <c r="DS312" s="25">
        <f t="shared" si="1009"/>
        <v>2.44</v>
      </c>
      <c r="DT312" s="25">
        <f t="shared" si="1010"/>
        <v>0</v>
      </c>
      <c r="DU312" s="25">
        <f t="shared" si="1011"/>
        <v>5.27</v>
      </c>
      <c r="DV312" s="25">
        <f t="shared" si="1012"/>
        <v>0</v>
      </c>
      <c r="DW312" s="25">
        <f t="shared" si="1013"/>
        <v>5.27</v>
      </c>
      <c r="DX312" s="25">
        <f t="shared" si="1014"/>
        <v>11.8</v>
      </c>
      <c r="DY312" s="25">
        <f t="shared" si="1015"/>
        <v>0</v>
      </c>
      <c r="DZ312" s="25">
        <f t="shared" si="1016"/>
        <v>11.8</v>
      </c>
      <c r="EA312" s="25">
        <f t="shared" si="1017"/>
        <v>7.6</v>
      </c>
      <c r="EB312" s="25">
        <f t="shared" si="1018"/>
        <v>0</v>
      </c>
      <c r="EC312" s="25">
        <f t="shared" si="1019"/>
        <v>7.6</v>
      </c>
      <c r="ED312" s="25">
        <f t="shared" si="1020"/>
        <v>4.2</v>
      </c>
      <c r="EE312" s="25">
        <f t="shared" si="1020"/>
        <v>0</v>
      </c>
      <c r="EF312" s="25">
        <f t="shared" si="1021"/>
        <v>4.2</v>
      </c>
      <c r="EG312" s="25">
        <f t="shared" si="1022"/>
        <v>7.6</v>
      </c>
      <c r="EH312" s="25">
        <f t="shared" si="1022"/>
        <v>0</v>
      </c>
      <c r="EI312" s="25">
        <f t="shared" si="1023"/>
        <v>7.6</v>
      </c>
      <c r="EJ312" s="18">
        <v>160.52000000000001</v>
      </c>
      <c r="EK312" s="18">
        <v>210.19</v>
      </c>
      <c r="EL312" s="18" t="s">
        <v>1131</v>
      </c>
      <c r="EM312" s="18" t="s">
        <v>1132</v>
      </c>
      <c r="EN312" s="16" t="s">
        <v>774</v>
      </c>
      <c r="EO312" s="16" t="s">
        <v>132</v>
      </c>
      <c r="EP312" s="16" t="e">
        <f>IF(OR(EN312="Cống tròn",EN312="Cống hộp",EN312="Ống nhựa"),INDEX(#REF!,MATCH(E312,#REF!,0)),IF(OR(EN312="Rãnh xây",EN312="Rãnh bê tông"),INDEX(#REF!,MATCH(E312,#REF!,0)),0))</f>
        <v>#REF!</v>
      </c>
      <c r="EQ312" s="18">
        <v>48.269999999999982</v>
      </c>
      <c r="ER312" s="18">
        <v>1</v>
      </c>
      <c r="ES312" s="25">
        <f t="shared" si="1024"/>
        <v>48</v>
      </c>
      <c r="ET312" s="1" t="e">
        <f>_xlfn.IFNA(IF(EN312="Cống tròn",INDEX(#REF!,MATCH(E312,#REF!,0)),IF(EN312="Cống hộp",INDEX(#REF!,MATCH(E312,#REF!,0)),EU312&amp;" ,"&amp;EV312)),0)</f>
        <v>#REF!</v>
      </c>
      <c r="EU312" s="16" t="s">
        <v>769</v>
      </c>
      <c r="EV312" s="16" t="s">
        <v>775</v>
      </c>
      <c r="EW312" s="16" t="e">
        <f>_xlfn.IFNA(INDEX(#REF!,MATCH(E312,#REF!,0)),0)</f>
        <v>#REF!</v>
      </c>
      <c r="EX312" s="16"/>
      <c r="EY312" s="18">
        <v>0</v>
      </c>
      <c r="EZ312" s="18">
        <v>0</v>
      </c>
      <c r="FA312" s="18">
        <v>0</v>
      </c>
      <c r="FB312" s="18">
        <v>0</v>
      </c>
      <c r="FC312" s="18">
        <v>0</v>
      </c>
      <c r="FD312" s="25">
        <f t="shared" si="879"/>
        <v>0</v>
      </c>
      <c r="FE312" s="25">
        <f t="shared" si="1025"/>
        <v>0</v>
      </c>
      <c r="FF312" s="18">
        <v>0.1</v>
      </c>
      <c r="FG312" s="18">
        <v>2</v>
      </c>
      <c r="FH312" s="18">
        <v>1</v>
      </c>
      <c r="FI312" s="25">
        <f t="shared" si="1026"/>
        <v>1.2</v>
      </c>
      <c r="FJ312" s="18">
        <v>0</v>
      </c>
      <c r="FK312" s="18">
        <v>0</v>
      </c>
      <c r="FL312" s="18">
        <v>0.2</v>
      </c>
      <c r="FM312" s="18">
        <v>1.4</v>
      </c>
      <c r="FN312" s="18">
        <v>0</v>
      </c>
      <c r="FO312" s="25">
        <f t="shared" si="1027"/>
        <v>1.4</v>
      </c>
      <c r="FP312" s="18">
        <v>1.4999999999999999E-2</v>
      </c>
      <c r="FQ312" s="18">
        <v>1</v>
      </c>
      <c r="FR312" s="25">
        <f t="shared" si="880"/>
        <v>47</v>
      </c>
      <c r="FS312" s="25">
        <f t="shared" si="881"/>
        <v>0.69</v>
      </c>
      <c r="FT312" s="25">
        <f t="shared" si="882"/>
        <v>47.69</v>
      </c>
      <c r="FU312" s="25">
        <f t="shared" si="883"/>
        <v>-0.57999999999998408</v>
      </c>
      <c r="FV312" s="25" t="str">
        <f t="shared" si="1028"/>
        <v>Thêm 01</v>
      </c>
      <c r="FW312" s="25">
        <f t="shared" si="1029"/>
        <v>0.44</v>
      </c>
      <c r="FX312" s="16"/>
      <c r="FY312" s="16"/>
      <c r="FZ312" s="16"/>
      <c r="GA312" s="16"/>
      <c r="GB312" s="19">
        <v>0</v>
      </c>
      <c r="GC312" s="19">
        <v>0</v>
      </c>
      <c r="GD312" s="19">
        <v>0</v>
      </c>
      <c r="GE312" s="19">
        <v>0</v>
      </c>
      <c r="GF312" s="19">
        <v>0</v>
      </c>
      <c r="GG312" s="19">
        <v>0</v>
      </c>
      <c r="GH312" s="19">
        <v>0</v>
      </c>
      <c r="GI312" s="19">
        <v>0</v>
      </c>
      <c r="GJ312" s="19">
        <v>0</v>
      </c>
      <c r="GK312" s="19">
        <v>0</v>
      </c>
      <c r="GL312" s="25">
        <f t="shared" si="884"/>
        <v>0</v>
      </c>
      <c r="GM312" s="25">
        <f t="shared" si="1030"/>
        <v>0</v>
      </c>
      <c r="GN312" s="19">
        <v>0</v>
      </c>
      <c r="GO312" s="19">
        <v>0</v>
      </c>
      <c r="GP312" s="19">
        <v>0</v>
      </c>
      <c r="GQ312" s="19">
        <v>0</v>
      </c>
      <c r="GR312" s="1" t="e">
        <f>_xlfn.IFNA(INDEX(#REF!,MATCH(E312,#REF!,0)),0)</f>
        <v>#REF!</v>
      </c>
      <c r="GS312" s="16"/>
      <c r="GT312" s="18">
        <v>0</v>
      </c>
      <c r="GU312" s="18">
        <v>0</v>
      </c>
      <c r="GV312" s="18">
        <v>0</v>
      </c>
      <c r="GW312" s="18">
        <v>0</v>
      </c>
      <c r="GX312" s="25">
        <f t="shared" si="885"/>
        <v>0</v>
      </c>
      <c r="GY312" s="25">
        <f t="shared" si="886"/>
        <v>0</v>
      </c>
      <c r="GZ312" s="25">
        <f t="shared" si="1031"/>
        <v>0</v>
      </c>
      <c r="HA312" s="1" t="e" cm="1">
        <f t="array" ref="HA312">INDEX(#REF!,MATCH(EJ312&amp;EK312&amp;HD312&amp;HE312&amp;HF312,#REF!&amp;#REF!&amp;#REF!&amp;#REF!&amp;#REF!,0))</f>
        <v>#REF!</v>
      </c>
      <c r="HB312" s="16"/>
      <c r="HC312" s="25">
        <f t="shared" si="1032"/>
        <v>0</v>
      </c>
      <c r="HD312" s="18">
        <v>0</v>
      </c>
      <c r="HE312" s="18">
        <v>0</v>
      </c>
      <c r="HF312" s="18">
        <v>0</v>
      </c>
      <c r="HG312" s="1" t="e" cm="1">
        <f t="array" ref="HG312">INDEX(#REF!,MATCH(EJ312&amp;EK312&amp;HJ312&amp;HK312&amp;HL312,#REF!&amp;#REF!&amp;#REF!&amp;#REF!&amp;#REF!,0))</f>
        <v>#REF!</v>
      </c>
      <c r="HH312" s="16"/>
      <c r="HI312" s="25">
        <f t="shared" si="1033"/>
        <v>0</v>
      </c>
      <c r="HJ312" s="25">
        <f t="shared" si="1034"/>
        <v>0</v>
      </c>
      <c r="HK312" s="19">
        <v>0</v>
      </c>
      <c r="HL312" s="19">
        <v>0</v>
      </c>
      <c r="HM312" s="18">
        <v>0.01</v>
      </c>
      <c r="HN312" s="18">
        <v>1</v>
      </c>
      <c r="HO312" s="25">
        <f t="shared" si="1035"/>
        <v>0</v>
      </c>
      <c r="HP312" s="25">
        <f t="shared" si="1036"/>
        <v>0</v>
      </c>
      <c r="HQ312" s="25">
        <f t="shared" si="1037"/>
        <v>0</v>
      </c>
      <c r="HR312" s="25">
        <f t="shared" si="1038"/>
        <v>0</v>
      </c>
      <c r="HS312" s="25">
        <f t="shared" si="1039"/>
        <v>0</v>
      </c>
      <c r="HT312" s="19">
        <v>0</v>
      </c>
      <c r="HU312" s="19">
        <v>0</v>
      </c>
      <c r="HV312" s="19">
        <v>0</v>
      </c>
      <c r="HW312" s="25">
        <f t="shared" si="1040"/>
        <v>0</v>
      </c>
      <c r="HX312" s="19">
        <v>0</v>
      </c>
      <c r="HY312" s="19">
        <v>0</v>
      </c>
      <c r="HZ312" s="18">
        <v>43.96</v>
      </c>
      <c r="IA312" s="20">
        <f>ROUND(IF(EN312="Cống tròn",IF(EN312="Cống tròn",IF(EU312="Không có móng",IQ312-FF312,IF(EU312="Đế",IP312-FN312,IF(OR(EU312="Móng bê tông",EU312="Móng bê tông kết hợp đế"),II312-FJ312,0))),0),IF(EN312="Cống hộp",IF(AND(EN312="Cống hộp",EU312="Không có móng"),IQ312-GF312,IF(AND(EN312="Cống hộp",EU312="Móng bê tông"),IJ312-GB312,0)),IF(OR(EN312="Rãnh xây",EN312="Rãnh bê tông"),IF(OR(EN312="Rãnh xây",EN312="Rãnh bê tông"),IK312-GB312,0),IF(EN312="Ống nhựa",IF(AND(EN312="Ống nhựa",EU312="Không đắp cát"),IQ312-HT312,IF(AND(EN312="Ống nhựa",EU312="Đắp cát"),IH312-HX312,0)),IF(EN312="Rãnh thang",IF(EN312="Rãnh thang",IF(EU312="Móng bê tông",#REF!-#REF!,IQ312),0),0))))),2)</f>
        <v>42.1</v>
      </c>
      <c r="IB312" s="20">
        <f t="shared" si="1041"/>
        <v>1.8599999999999994</v>
      </c>
      <c r="IC312" s="20">
        <f t="shared" si="887"/>
        <v>42.099999999999994</v>
      </c>
      <c r="ID312" s="20">
        <f t="shared" si="888"/>
        <v>0</v>
      </c>
      <c r="IE312" s="20">
        <f t="shared" si="889"/>
        <v>0</v>
      </c>
      <c r="IF312" s="20">
        <f t="shared" si="890"/>
        <v>0</v>
      </c>
      <c r="IG312" s="20">
        <f>IF(EN312="Rãnh thang",IF(AND(EN312="Rãnh thang",EU312="Móng bê tông"),IQ312-#REF!,0),IF(EN312="Ống nhựa",IF(AND(EN312="Ống nhựa",EU312="Đắp cát"),IQ312-HT312,0),IF(EN312="Cống tròn",IF(EN312="Cống tròn",IF(OR(EU312="Móng bê tông",EU312="Móng bê tông kết hợp đế"),IM312-FL312,0),0),IF(EN312="Cống hộp",IF(AND(EN312="Cống hộp",EU312="Móng bê tông"),IN312-GD312,0),IF(OR(EN312="Rãnh xây",EN312="Rãnh bê tông"),IF(AND(EN312="Rãnh xây",EU312="Móng bê tông"),IO312-GD312,IF(AND(EN312="Rãnh bê tông",EU312="Móng bê tông"),IO312-GD312,0)),0)))))</f>
        <v>42.099999999999994</v>
      </c>
      <c r="IH312" s="20">
        <f t="shared" si="891"/>
        <v>0</v>
      </c>
      <c r="II312" s="20">
        <f t="shared" si="892"/>
        <v>42.099999999999994</v>
      </c>
      <c r="IJ312" s="20">
        <f t="shared" si="893"/>
        <v>0</v>
      </c>
      <c r="IK312" s="20">
        <f t="shared" si="894"/>
        <v>0</v>
      </c>
      <c r="IL312" s="20">
        <f t="shared" si="895"/>
        <v>42.3</v>
      </c>
      <c r="IM312" s="20">
        <f t="shared" si="896"/>
        <v>42.3</v>
      </c>
      <c r="IN312" s="20">
        <f t="shared" si="897"/>
        <v>0</v>
      </c>
      <c r="IO312" s="20">
        <f t="shared" si="898"/>
        <v>0</v>
      </c>
      <c r="IP312" s="20">
        <f t="shared" si="899"/>
        <v>0</v>
      </c>
      <c r="IQ312" s="18">
        <v>42.4</v>
      </c>
      <c r="IR312" s="25">
        <f t="shared" si="1042"/>
        <v>0</v>
      </c>
      <c r="IS312" s="25">
        <f t="shared" si="900"/>
        <v>0</v>
      </c>
      <c r="IT312" s="25">
        <f t="shared" si="901"/>
        <v>0</v>
      </c>
      <c r="IU312" s="25">
        <f>ROUND(IF(EN312="Cống tròn",IF(EN312="Cống tròn",IV312+FF312,0),IF(EN312="Cống hộp",IF(EN312="Cống hộp",IV312+GP312,0),IF(OR(EN312="Rãnh xây",EN312="Rãnh bê tông"),IF(OR(EN312="Rãnh xây",EN312="Rãnh bê tông"),IV312+GP312,0),IF(EN312="ống nhựa",IF(EN312="Ống nhựa",IV312+HT312,0),IF(EN312="Rãnh thang",IF(EN312="Rãnh thang",IQ312+#REF!,0),0))))),2)</f>
        <v>43.41</v>
      </c>
      <c r="IV312" s="18">
        <v>43.31</v>
      </c>
      <c r="IW312" s="25">
        <f t="shared" si="902"/>
        <v>43.41</v>
      </c>
      <c r="IX312" s="25">
        <f t="shared" si="903"/>
        <v>0</v>
      </c>
      <c r="IY312" s="25">
        <f t="shared" si="904"/>
        <v>0</v>
      </c>
      <c r="IZ312" s="25">
        <f t="shared" si="905"/>
        <v>0</v>
      </c>
      <c r="JA312" s="25">
        <f t="shared" si="906"/>
        <v>0</v>
      </c>
      <c r="JB312" s="18">
        <v>43.04</v>
      </c>
      <c r="JC312" s="20">
        <f>ROUND(IF(EN312="Cống tròn",IF(EN312="Cống tròn",IF(EU312="Không có móng",JS312-FF312,IF(EU312="Đế",JR312-FN312,IF(OR(EU312="Móng bê tông",EU312="Móng bê tông kết hợp đế"),JK312-FJ312,0))),0),IF(EN312="Cống hộp",IF(AND(EN312="Cống hộp",EU312="Không có móng"),JS312-GF312,IF(AND(EN312="Cống hộp",EU312="Móng bê tông"),JL312-GB312,0)),IF(OR(EN312="Rãnh xây",EN312="Rãnh bê tông"),IF(OR(EN312="Rãnh xây",EN312="Rãnh bê tông"),JM312-GB312,0),IF(EN312="Ống nhựa",IF(AND(EN312="Ống nhựa",EU312="Không đắp cát"),JS312-HT312,IF(AND(EN312="Ống nhựa",EU312="Đắp cát"),JJ312-HX312,0)),IF(EN312="Rãnh thang",IF(EN312="Rãnh thang",IF(EU312="Móng bê tông",#REF!-#REF!,JS312),0),0))))),2)</f>
        <v>42.01</v>
      </c>
      <c r="JD312" s="20">
        <f t="shared" si="1043"/>
        <v>1.0300000000000011</v>
      </c>
      <c r="JE312" s="20">
        <f t="shared" si="907"/>
        <v>42.01</v>
      </c>
      <c r="JF312" s="20">
        <f t="shared" si="908"/>
        <v>0</v>
      </c>
      <c r="JG312" s="20">
        <f t="shared" si="909"/>
        <v>0</v>
      </c>
      <c r="JH312" s="20">
        <f t="shared" si="910"/>
        <v>0</v>
      </c>
      <c r="JI312" s="20">
        <f>IF(EN312="Rãnh thang",IF(AND(EN312="Rãnh thang",EU312="Móng bê tông"),JS312-#REF!,0),IF(EN312="Ống nhựa",IF(AND(EN312="Ống nhựa",EU312="Đắp cát"),JS312-HT312,0),IF(EN312="Cống tròn",IF(EN312="Cống tròn",IF(OR(EU312="Móng bê tông",EU312="Móng bê tông kết hợp đế"),JO312-FL312,0),0),IF(EN312="Cống hộp",IF(AND(EN312="Cống hộp",EU312="Móng bê tông"),JP312-GD312,0),IF(OR(EN312="Rãnh xây",EN312="Rãnh bê tông"),IF(AND(EN312="Rãnh xây",EU312="Móng bê tông"),JQ312-GD312,IF(AND(EN312="Rãnh bê tông",EU312="Móng bê tông"),JQ312-GD312,0)),0)))))</f>
        <v>42.01</v>
      </c>
      <c r="JJ312" s="20">
        <f t="shared" si="911"/>
        <v>0</v>
      </c>
      <c r="JK312" s="20">
        <f t="shared" si="912"/>
        <v>42.01</v>
      </c>
      <c r="JL312" s="20">
        <f t="shared" si="913"/>
        <v>0</v>
      </c>
      <c r="JM312" s="20">
        <f t="shared" si="914"/>
        <v>0</v>
      </c>
      <c r="JN312" s="20">
        <f t="shared" si="915"/>
        <v>42.21</v>
      </c>
      <c r="JO312" s="20">
        <f t="shared" si="916"/>
        <v>42.21</v>
      </c>
      <c r="JP312" s="20">
        <f t="shared" si="917"/>
        <v>0</v>
      </c>
      <c r="JQ312" s="20">
        <f t="shared" si="918"/>
        <v>0</v>
      </c>
      <c r="JR312" s="20">
        <f t="shared" si="919"/>
        <v>0</v>
      </c>
      <c r="JS312" s="26">
        <v>42.31</v>
      </c>
      <c r="JT312" s="25">
        <f t="shared" si="1044"/>
        <v>0</v>
      </c>
      <c r="JU312" s="25">
        <f t="shared" si="920"/>
        <v>0</v>
      </c>
      <c r="JV312" s="25">
        <f t="shared" si="921"/>
        <v>0</v>
      </c>
      <c r="JW312" s="25">
        <f>ROUND(IF(EN312="Cống tròn",IF(EN312="Cống tròn",JX312+FF312,0),IF(EN312="Cống hộp",IF(EN312="Cống hộp",JX312+GP312,0),IF(OR(EN312="Rãnh xây",EN312="Rãnh bê tông"),IF(OR(EN312="Rãnh xây",EN312="Rãnh bê tông"),JX312+GP312,0),IF(EN312="ống nhựa",IF(EN312="Ống nhựa",JX312+HT312,0),IF(EN312="Rãnh thang",IF(EN312="Rãnh thang",JS312+#REF!,0),0))))),2)</f>
        <v>43.41</v>
      </c>
      <c r="JX312" s="27">
        <v>43.31</v>
      </c>
      <c r="JY312" s="25">
        <f t="shared" si="922"/>
        <v>43.41</v>
      </c>
      <c r="JZ312" s="25">
        <f t="shared" si="923"/>
        <v>0</v>
      </c>
      <c r="KA312" s="25">
        <f t="shared" si="924"/>
        <v>0</v>
      </c>
      <c r="KB312" s="25">
        <f t="shared" si="925"/>
        <v>0</v>
      </c>
      <c r="KC312" s="25">
        <f t="shared" si="926"/>
        <v>0</v>
      </c>
      <c r="KD312" s="28" t="s">
        <v>98</v>
      </c>
      <c r="KE312" s="27">
        <v>0</v>
      </c>
      <c r="KF312" s="25">
        <f t="shared" si="927"/>
        <v>1.8599999999999994</v>
      </c>
      <c r="KG312" s="25">
        <f t="shared" si="1045"/>
        <v>1.8599999999999994</v>
      </c>
      <c r="KH312" s="27">
        <v>0</v>
      </c>
      <c r="KI312" s="25">
        <f t="shared" si="928"/>
        <v>1.0300000000000011</v>
      </c>
      <c r="KJ312" s="25">
        <f t="shared" si="1046"/>
        <v>1.0300000000000011</v>
      </c>
      <c r="KK312" s="25">
        <f t="shared" si="929"/>
        <v>0</v>
      </c>
      <c r="KL312" s="25">
        <f t="shared" si="930"/>
        <v>0</v>
      </c>
      <c r="KM312" s="25">
        <f t="shared" si="1047"/>
        <v>0</v>
      </c>
      <c r="KN312" s="25">
        <f t="shared" si="931"/>
        <v>0</v>
      </c>
      <c r="KO312" s="25">
        <f t="shared" si="932"/>
        <v>0</v>
      </c>
      <c r="KP312" s="25">
        <f t="shared" si="1048"/>
        <v>0</v>
      </c>
      <c r="KQ312" s="25">
        <f t="shared" si="933"/>
        <v>0.2</v>
      </c>
      <c r="KR312" s="25">
        <f t="shared" si="934"/>
        <v>0.2</v>
      </c>
      <c r="KS312" s="25">
        <f t="shared" si="1049"/>
        <v>0.2</v>
      </c>
      <c r="KT312" s="25">
        <f t="shared" si="935"/>
        <v>0</v>
      </c>
      <c r="KU312" s="25">
        <f t="shared" si="936"/>
        <v>0</v>
      </c>
      <c r="KV312" s="25">
        <f t="shared" si="1050"/>
        <v>0</v>
      </c>
      <c r="KW312" s="25">
        <f t="shared" si="863"/>
        <v>0</v>
      </c>
      <c r="KX312" s="25">
        <f t="shared" si="937"/>
        <v>0</v>
      </c>
      <c r="KY312" s="25">
        <f t="shared" si="1051"/>
        <v>0</v>
      </c>
      <c r="KZ312" s="25">
        <f t="shared" si="938"/>
        <v>0</v>
      </c>
      <c r="LA312" s="25">
        <f t="shared" si="939"/>
        <v>0</v>
      </c>
      <c r="LB312" s="25">
        <f t="shared" si="1052"/>
        <v>0</v>
      </c>
      <c r="LC312" s="25">
        <f t="shared" si="940"/>
        <v>1.4</v>
      </c>
      <c r="LD312" s="25">
        <f t="shared" si="941"/>
        <v>0.83000000000000118</v>
      </c>
      <c r="LE312" s="25">
        <f t="shared" si="1053"/>
        <v>1.1150000000000007</v>
      </c>
      <c r="LF312" s="25">
        <f t="shared" si="942"/>
        <v>0</v>
      </c>
      <c r="LG312" s="25">
        <f t="shared" si="943"/>
        <v>0</v>
      </c>
      <c r="LH312" s="25">
        <f t="shared" si="1054"/>
        <v>0</v>
      </c>
      <c r="LI312" s="25">
        <f t="shared" si="944"/>
        <v>0</v>
      </c>
      <c r="LJ312" s="25">
        <f t="shared" si="945"/>
        <v>0</v>
      </c>
      <c r="LK312" s="25">
        <f t="shared" si="1055"/>
        <v>0</v>
      </c>
      <c r="LL312" s="25">
        <f t="shared" si="946"/>
        <v>0</v>
      </c>
      <c r="LM312" s="25">
        <f t="shared" si="947"/>
        <v>0</v>
      </c>
      <c r="LN312" s="25">
        <f t="shared" si="1056"/>
        <v>0</v>
      </c>
      <c r="LO312" s="25">
        <f t="shared" si="948"/>
        <v>0</v>
      </c>
      <c r="LP312" s="25">
        <f t="shared" si="949"/>
        <v>0</v>
      </c>
      <c r="LQ312" s="25">
        <f t="shared" si="1057"/>
        <v>0</v>
      </c>
      <c r="LR312" s="25">
        <f t="shared" si="950"/>
        <v>0</v>
      </c>
      <c r="LS312" s="25">
        <f t="shared" si="951"/>
        <v>0</v>
      </c>
      <c r="LT312" s="25">
        <f t="shared" si="1058"/>
        <v>0</v>
      </c>
      <c r="LU312" s="25">
        <f t="shared" si="952"/>
        <v>0</v>
      </c>
      <c r="LV312" s="25">
        <f t="shared" si="953"/>
        <v>0</v>
      </c>
      <c r="LW312" s="25">
        <f t="shared" si="1059"/>
        <v>0</v>
      </c>
      <c r="LX312" s="25">
        <f t="shared" si="954"/>
        <v>0</v>
      </c>
      <c r="LY312" s="25">
        <f t="shared" si="955"/>
        <v>0</v>
      </c>
      <c r="LZ312" s="25">
        <f t="shared" si="1060"/>
        <v>0</v>
      </c>
      <c r="MA312" s="25">
        <f t="shared" si="956"/>
        <v>0</v>
      </c>
      <c r="MB312" s="25">
        <f t="shared" si="957"/>
        <v>0</v>
      </c>
      <c r="MC312" s="25">
        <f t="shared" si="1061"/>
        <v>0</v>
      </c>
      <c r="MD312" s="25">
        <f t="shared" si="958"/>
        <v>0</v>
      </c>
      <c r="ME312" s="25">
        <f t="shared" si="959"/>
        <v>0</v>
      </c>
      <c r="MF312" s="25">
        <f t="shared" si="1062"/>
        <v>0</v>
      </c>
      <c r="MG312" s="25">
        <f t="shared" si="960"/>
        <v>0</v>
      </c>
      <c r="MH312" s="25">
        <f t="shared" si="961"/>
        <v>0</v>
      </c>
      <c r="MI312" s="25">
        <f t="shared" si="1063"/>
        <v>0</v>
      </c>
      <c r="MJ312" s="25">
        <f t="shared" si="962"/>
        <v>0</v>
      </c>
      <c r="MK312" s="25">
        <f t="shared" si="963"/>
        <v>0</v>
      </c>
      <c r="ML312" s="25">
        <f t="shared" si="1064"/>
        <v>0</v>
      </c>
      <c r="MM312" s="25">
        <f t="shared" si="964"/>
        <v>0</v>
      </c>
      <c r="MN312" s="25">
        <f t="shared" si="965"/>
        <v>0</v>
      </c>
      <c r="MO312" s="25">
        <f t="shared" si="1065"/>
        <v>0</v>
      </c>
      <c r="MP312" s="25">
        <f t="shared" si="966"/>
        <v>0</v>
      </c>
      <c r="MQ312" s="25">
        <f t="shared" si="967"/>
        <v>0</v>
      </c>
      <c r="MR312" s="25">
        <f t="shared" si="1066"/>
        <v>0</v>
      </c>
      <c r="MS312" s="29">
        <v>1.4</v>
      </c>
      <c r="MT312" s="29">
        <v>0</v>
      </c>
      <c r="MU312" s="29">
        <v>1</v>
      </c>
      <c r="MV312" s="29">
        <v>1</v>
      </c>
      <c r="MW312" s="25">
        <f t="shared" si="968"/>
        <v>1.4</v>
      </c>
      <c r="MX312" s="25">
        <f t="shared" si="969"/>
        <v>2.6</v>
      </c>
      <c r="MY312" s="25">
        <f t="shared" si="970"/>
        <v>0</v>
      </c>
      <c r="MZ312" s="25">
        <f t="shared" si="971"/>
        <v>0</v>
      </c>
      <c r="NA312" s="25">
        <f t="shared" si="972"/>
        <v>1.4</v>
      </c>
      <c r="NB312" s="25">
        <f t="shared" si="973"/>
        <v>1.44</v>
      </c>
      <c r="NC312" s="25">
        <f t="shared" si="974"/>
        <v>0</v>
      </c>
      <c r="ND312" s="25">
        <f t="shared" si="975"/>
        <v>0</v>
      </c>
      <c r="NE312" s="25">
        <f t="shared" si="1067"/>
        <v>1.4</v>
      </c>
      <c r="NF312" s="25">
        <f t="shared" si="1067"/>
        <v>2.02</v>
      </c>
      <c r="NG312" s="25">
        <f t="shared" si="1067"/>
        <v>0</v>
      </c>
      <c r="NH312" s="25">
        <f t="shared" si="976"/>
        <v>0</v>
      </c>
      <c r="NI312" s="25">
        <f t="shared" si="977"/>
        <v>97.51</v>
      </c>
      <c r="NJ312" s="25">
        <f t="shared" si="978"/>
        <v>0</v>
      </c>
      <c r="NK312" s="25">
        <f t="shared" si="979"/>
        <v>97.51</v>
      </c>
      <c r="NL312" s="25">
        <f t="shared" si="980"/>
        <v>60.62</v>
      </c>
      <c r="NM312" s="25">
        <f t="shared" si="981"/>
        <v>0</v>
      </c>
      <c r="NN312" s="25">
        <f t="shared" si="1068"/>
        <v>60.62</v>
      </c>
      <c r="NO312" s="25">
        <f t="shared" si="982"/>
        <v>0</v>
      </c>
      <c r="NP312" s="25">
        <f t="shared" si="983"/>
        <v>0</v>
      </c>
      <c r="NQ312" s="25">
        <f t="shared" si="1069"/>
        <v>0</v>
      </c>
      <c r="NR312" s="25">
        <f t="shared" si="984"/>
        <v>0</v>
      </c>
      <c r="NS312" s="25">
        <f t="shared" si="985"/>
        <v>0</v>
      </c>
      <c r="NT312" s="25">
        <f t="shared" si="1070"/>
        <v>0</v>
      </c>
      <c r="NU312" s="25">
        <f t="shared" si="986"/>
        <v>0</v>
      </c>
      <c r="NV312" s="25">
        <f t="shared" si="987"/>
        <v>0</v>
      </c>
      <c r="NW312" s="25">
        <f t="shared" si="1071"/>
        <v>0</v>
      </c>
      <c r="NX312" s="25">
        <f t="shared" si="1072"/>
        <v>60.62</v>
      </c>
      <c r="NY312" s="25">
        <f t="shared" si="1072"/>
        <v>0</v>
      </c>
      <c r="NZ312" s="25">
        <f t="shared" si="1073"/>
        <v>60.62</v>
      </c>
      <c r="OA312" s="25">
        <f t="shared" si="1074"/>
        <v>36.89</v>
      </c>
      <c r="OB312" s="25">
        <f t="shared" si="1074"/>
        <v>0</v>
      </c>
      <c r="OC312" s="25">
        <f t="shared" si="1075"/>
        <v>36.89</v>
      </c>
      <c r="OD312" s="25">
        <f t="shared" si="1076"/>
        <v>60.62</v>
      </c>
      <c r="OE312" s="25">
        <f t="shared" si="1076"/>
        <v>0</v>
      </c>
      <c r="OF312" s="25">
        <f t="shared" si="1076"/>
        <v>60.62</v>
      </c>
      <c r="OG312" s="25">
        <f t="shared" si="988"/>
        <v>0</v>
      </c>
      <c r="OH312" s="25">
        <f t="shared" si="989"/>
        <v>0</v>
      </c>
      <c r="OI312" s="25">
        <f t="shared" si="990"/>
        <v>0</v>
      </c>
      <c r="OJ312" s="25">
        <f t="shared" si="991"/>
        <v>0</v>
      </c>
      <c r="OK312" s="25">
        <f t="shared" si="992"/>
        <v>0</v>
      </c>
      <c r="OL312" s="25">
        <f t="shared" si="993"/>
        <v>0</v>
      </c>
      <c r="OM312" s="25">
        <f t="shared" si="1077"/>
        <v>0</v>
      </c>
      <c r="ON312" s="25">
        <f t="shared" si="1077"/>
        <v>0</v>
      </c>
      <c r="OO312" s="25">
        <f t="shared" si="1077"/>
        <v>0</v>
      </c>
      <c r="OP312" s="25">
        <f t="shared" si="994"/>
        <v>0</v>
      </c>
      <c r="OQ312" s="25">
        <f t="shared" si="995"/>
        <v>0</v>
      </c>
      <c r="OR312" s="25">
        <f t="shared" si="1078"/>
        <v>0</v>
      </c>
      <c r="OS312" s="30">
        <v>536013.27</v>
      </c>
      <c r="OT312" s="30">
        <v>2371169.2599999998</v>
      </c>
    </row>
    <row r="313" spans="1:410" ht="33" customHeight="1" x14ac:dyDescent="0.25">
      <c r="A313" s="18"/>
      <c r="B313" s="18" t="s">
        <v>1129</v>
      </c>
      <c r="C313" s="18">
        <v>210.19</v>
      </c>
      <c r="D313" s="16" t="e">
        <f>_xlfn.IFNA(INDEX(#REF!,MATCH(E313,#REF!,0)),0)</f>
        <v>#REF!</v>
      </c>
      <c r="E313" s="18" t="s">
        <v>1132</v>
      </c>
      <c r="F313" s="16" t="s">
        <v>765</v>
      </c>
      <c r="G313" s="16" t="s">
        <v>810</v>
      </c>
      <c r="H313" s="16" t="s">
        <v>767</v>
      </c>
      <c r="I313" s="16" t="s">
        <v>768</v>
      </c>
      <c r="J313" s="16" t="s">
        <v>811</v>
      </c>
      <c r="K313" s="16" t="s">
        <v>770</v>
      </c>
      <c r="L313" s="16" t="s">
        <v>771</v>
      </c>
      <c r="M313" s="18">
        <v>1.8399999999999999</v>
      </c>
      <c r="N313" s="18">
        <v>1.8399999999999999</v>
      </c>
      <c r="O313" s="18">
        <v>2.2399999999999998</v>
      </c>
      <c r="P313" s="18">
        <v>2.2399999999999998</v>
      </c>
      <c r="Q313" s="18">
        <v>0.1</v>
      </c>
      <c r="R313" s="18">
        <v>2.04</v>
      </c>
      <c r="S313" s="18">
        <v>2.04</v>
      </c>
      <c r="T313" s="18">
        <v>0.2</v>
      </c>
      <c r="U313" s="18">
        <v>0</v>
      </c>
      <c r="V313" s="18">
        <v>0</v>
      </c>
      <c r="W313" s="18">
        <v>0</v>
      </c>
      <c r="X313" s="18">
        <v>1.8399999999999999</v>
      </c>
      <c r="Y313" s="18">
        <v>1.7999999999999998</v>
      </c>
      <c r="Z313" s="20">
        <f t="shared" si="996"/>
        <v>1.7</v>
      </c>
      <c r="AA313" s="18">
        <v>0.22</v>
      </c>
      <c r="AB313" s="18">
        <v>0</v>
      </c>
      <c r="AC313" s="18">
        <v>0</v>
      </c>
      <c r="AD313" s="18">
        <v>0</v>
      </c>
      <c r="AE313" s="18">
        <v>0</v>
      </c>
      <c r="AF313" s="18">
        <v>0</v>
      </c>
      <c r="AG313" s="18">
        <v>1.4</v>
      </c>
      <c r="AH313" s="18">
        <v>1.4</v>
      </c>
      <c r="AI313" s="20">
        <f t="shared" si="997"/>
        <v>1.8499999999999999</v>
      </c>
      <c r="AJ313" s="18">
        <v>0</v>
      </c>
      <c r="AK313" s="18">
        <v>0</v>
      </c>
      <c r="AL313" s="20">
        <f t="shared" si="998"/>
        <v>0</v>
      </c>
      <c r="AM313" s="18">
        <v>1.8399999999999999</v>
      </c>
      <c r="AN313" s="18">
        <v>1.4</v>
      </c>
      <c r="AO313" s="18">
        <v>0.15</v>
      </c>
      <c r="AP313" s="18">
        <v>0.22</v>
      </c>
      <c r="AQ313" s="18">
        <v>0</v>
      </c>
      <c r="AR313" s="18">
        <v>0</v>
      </c>
      <c r="AS313" s="18">
        <v>0</v>
      </c>
      <c r="AT313" s="18">
        <v>0</v>
      </c>
      <c r="AU313" s="18">
        <v>0</v>
      </c>
      <c r="AV313" s="18">
        <v>1</v>
      </c>
      <c r="AW313" s="18">
        <v>0</v>
      </c>
      <c r="AX313" s="18">
        <v>0</v>
      </c>
      <c r="AY313" s="18">
        <v>0</v>
      </c>
      <c r="AZ313" s="18">
        <v>0</v>
      </c>
      <c r="BA313" s="18">
        <v>0</v>
      </c>
      <c r="BB313" s="18">
        <v>0</v>
      </c>
      <c r="BC313" s="18">
        <v>0</v>
      </c>
      <c r="BD313" s="18">
        <v>0</v>
      </c>
      <c r="BE313" s="18">
        <v>2</v>
      </c>
      <c r="BF313" s="18">
        <v>0</v>
      </c>
      <c r="BG313" s="18">
        <v>0</v>
      </c>
      <c r="BH313" s="18">
        <v>0</v>
      </c>
      <c r="BI313" s="18">
        <v>0</v>
      </c>
      <c r="BJ313" s="18">
        <v>0</v>
      </c>
      <c r="BK313" s="18">
        <v>0</v>
      </c>
      <c r="BL313" s="18">
        <v>0</v>
      </c>
      <c r="BM313" s="18">
        <v>0</v>
      </c>
      <c r="BN313" s="18">
        <v>0</v>
      </c>
      <c r="BO313" s="18">
        <v>0</v>
      </c>
      <c r="BP313" s="18">
        <v>0</v>
      </c>
      <c r="BQ313" s="18">
        <v>0</v>
      </c>
      <c r="BR313" s="18">
        <v>0</v>
      </c>
      <c r="BS313" s="18">
        <v>0</v>
      </c>
      <c r="BT313" s="18">
        <v>0</v>
      </c>
      <c r="BU313" s="18">
        <v>0</v>
      </c>
      <c r="BV313" s="18">
        <v>0</v>
      </c>
      <c r="BW313" s="18">
        <v>0</v>
      </c>
      <c r="BX313" s="18">
        <v>0</v>
      </c>
      <c r="BY313" s="18">
        <v>0</v>
      </c>
      <c r="BZ313" s="18">
        <v>0</v>
      </c>
      <c r="CA313" s="16" t="e">
        <f>_xlfn.IFNA(IF(RIGHT(D313,2)="=G",0,INDEX(#REF!,MATCH(E313,#REF!,0))),0)</f>
        <v>#REF!</v>
      </c>
      <c r="CB313" s="16" t="s">
        <v>776</v>
      </c>
      <c r="CC313" s="18">
        <v>0</v>
      </c>
      <c r="CD313" s="18">
        <v>0</v>
      </c>
      <c r="CE313" s="18">
        <v>1.84</v>
      </c>
      <c r="CF313" s="18">
        <v>0.9</v>
      </c>
      <c r="CG313" s="18">
        <v>0.12</v>
      </c>
      <c r="CH313" s="18">
        <v>2</v>
      </c>
      <c r="CI313" s="16" t="s">
        <v>98</v>
      </c>
      <c r="CJ313" s="18">
        <v>0</v>
      </c>
      <c r="CK313" s="20">
        <f t="shared" si="864"/>
        <v>1.33</v>
      </c>
      <c r="CL313" s="20">
        <f t="shared" si="999"/>
        <v>1.33</v>
      </c>
      <c r="CM313" s="18">
        <v>30.98</v>
      </c>
      <c r="CN313" s="18">
        <v>43.88</v>
      </c>
      <c r="CO313" s="18">
        <v>43.041000000000004</v>
      </c>
      <c r="CP313" s="22">
        <f t="shared" si="865"/>
        <v>43.04</v>
      </c>
      <c r="CQ313" s="22">
        <f t="shared" si="866"/>
        <v>41.71</v>
      </c>
      <c r="CR313" s="22">
        <f t="shared" si="1000"/>
        <v>1.33</v>
      </c>
      <c r="CS313" s="22">
        <f t="shared" si="867"/>
        <v>41.809999999999995</v>
      </c>
      <c r="CT313" s="22">
        <f t="shared" si="868"/>
        <v>42.01</v>
      </c>
      <c r="CU313" s="18">
        <v>42.01</v>
      </c>
      <c r="CV313" s="22">
        <f t="shared" si="1001"/>
        <v>1.7</v>
      </c>
      <c r="CW313" s="22">
        <f t="shared" si="869"/>
        <v>0</v>
      </c>
      <c r="CX313" s="22">
        <f t="shared" si="870"/>
        <v>0</v>
      </c>
      <c r="CY313" s="22">
        <f t="shared" si="871"/>
        <v>43.73</v>
      </c>
      <c r="CZ313" s="22">
        <f t="shared" si="872"/>
        <v>43.88</v>
      </c>
      <c r="DA313" s="18">
        <v>43.88</v>
      </c>
      <c r="DB313" s="20">
        <f t="shared" si="1002"/>
        <v>2.17</v>
      </c>
      <c r="DC313" s="20">
        <f t="shared" si="1003"/>
        <v>0.84</v>
      </c>
      <c r="DD313" s="20">
        <f t="shared" si="1004"/>
        <v>1.33</v>
      </c>
      <c r="DE313" s="20">
        <f t="shared" si="873"/>
        <v>0.1</v>
      </c>
      <c r="DF313" s="20">
        <f t="shared" si="874"/>
        <v>0.2</v>
      </c>
      <c r="DG313" s="20">
        <f t="shared" si="875"/>
        <v>1.03</v>
      </c>
      <c r="DH313" s="20">
        <f t="shared" si="876"/>
        <v>0</v>
      </c>
      <c r="DI313" s="20">
        <f t="shared" si="877"/>
        <v>0</v>
      </c>
      <c r="DJ313" s="20">
        <f t="shared" si="878"/>
        <v>0</v>
      </c>
      <c r="DK313" s="20">
        <f t="shared" si="1005"/>
        <v>1.33</v>
      </c>
      <c r="DL313" s="20">
        <f t="shared" si="1006"/>
        <v>0</v>
      </c>
      <c r="DM313" s="20">
        <f t="shared" si="1007"/>
        <v>0</v>
      </c>
      <c r="DN313" s="20">
        <f t="shared" si="1008"/>
        <v>0</v>
      </c>
      <c r="DO313" s="18">
        <v>2.44</v>
      </c>
      <c r="DP313" s="18">
        <v>0</v>
      </c>
      <c r="DQ313" s="18">
        <v>1</v>
      </c>
      <c r="DR313" s="18">
        <v>1</v>
      </c>
      <c r="DS313" s="25">
        <f t="shared" si="1009"/>
        <v>2.44</v>
      </c>
      <c r="DT313" s="25">
        <f t="shared" si="1010"/>
        <v>0</v>
      </c>
      <c r="DU313" s="25">
        <f t="shared" si="1011"/>
        <v>3.25</v>
      </c>
      <c r="DV313" s="25">
        <f t="shared" si="1012"/>
        <v>0</v>
      </c>
      <c r="DW313" s="25">
        <f t="shared" si="1013"/>
        <v>3.25</v>
      </c>
      <c r="DX313" s="25">
        <f t="shared" si="1014"/>
        <v>7.28</v>
      </c>
      <c r="DY313" s="25">
        <f t="shared" si="1015"/>
        <v>0</v>
      </c>
      <c r="DZ313" s="25">
        <f t="shared" si="1016"/>
        <v>7.28</v>
      </c>
      <c r="EA313" s="25">
        <f t="shared" si="1017"/>
        <v>4.82</v>
      </c>
      <c r="EB313" s="25">
        <f t="shared" si="1018"/>
        <v>0</v>
      </c>
      <c r="EC313" s="25">
        <f t="shared" si="1019"/>
        <v>4.82</v>
      </c>
      <c r="ED313" s="25">
        <f t="shared" si="1020"/>
        <v>2.46</v>
      </c>
      <c r="EE313" s="25">
        <f t="shared" si="1020"/>
        <v>0</v>
      </c>
      <c r="EF313" s="25">
        <f t="shared" si="1021"/>
        <v>2.46</v>
      </c>
      <c r="EG313" s="25">
        <f t="shared" si="1022"/>
        <v>4.82</v>
      </c>
      <c r="EH313" s="25">
        <f t="shared" si="1022"/>
        <v>0</v>
      </c>
      <c r="EI313" s="25">
        <f t="shared" si="1023"/>
        <v>4.82</v>
      </c>
      <c r="EJ313" s="18">
        <v>210.19</v>
      </c>
      <c r="EK313" s="18">
        <v>261.51</v>
      </c>
      <c r="EL313" s="18" t="s">
        <v>1132</v>
      </c>
      <c r="EM313" s="18" t="s">
        <v>1133</v>
      </c>
      <c r="EN313" s="16" t="s">
        <v>774</v>
      </c>
      <c r="EO313" s="16" t="s">
        <v>132</v>
      </c>
      <c r="EP313" s="16" t="e">
        <f>IF(OR(EN313="Cống tròn",EN313="Cống hộp",EN313="Ống nhựa"),INDEX(#REF!,MATCH(E313,#REF!,0)),IF(OR(EN313="Rãnh xây",EN313="Rãnh bê tông"),INDEX(#REF!,MATCH(E313,#REF!,0)),0))</f>
        <v>#REF!</v>
      </c>
      <c r="EQ313" s="18">
        <v>49.919999999999987</v>
      </c>
      <c r="ER313" s="18">
        <v>1</v>
      </c>
      <c r="ES313" s="25">
        <f t="shared" si="1024"/>
        <v>50</v>
      </c>
      <c r="ET313" s="1" t="e">
        <f>_xlfn.IFNA(IF(EN313="Cống tròn",INDEX(#REF!,MATCH(E313,#REF!,0)),IF(EN313="Cống hộp",INDEX(#REF!,MATCH(E313,#REF!,0)),EU313&amp;" ,"&amp;EV313)),0)</f>
        <v>#REF!</v>
      </c>
      <c r="EU313" s="16" t="s">
        <v>769</v>
      </c>
      <c r="EV313" s="16" t="s">
        <v>775</v>
      </c>
      <c r="EW313" s="16" t="e">
        <f>_xlfn.IFNA(INDEX(#REF!,MATCH(E313,#REF!,0)),0)</f>
        <v>#REF!</v>
      </c>
      <c r="EX313" s="16"/>
      <c r="EY313" s="18">
        <v>0</v>
      </c>
      <c r="EZ313" s="18">
        <v>0</v>
      </c>
      <c r="FA313" s="18">
        <v>0</v>
      </c>
      <c r="FB313" s="18">
        <v>0</v>
      </c>
      <c r="FC313" s="18">
        <v>0</v>
      </c>
      <c r="FD313" s="25">
        <f t="shared" si="879"/>
        <v>0</v>
      </c>
      <c r="FE313" s="25">
        <f t="shared" si="1025"/>
        <v>0</v>
      </c>
      <c r="FF313" s="18">
        <v>0.1</v>
      </c>
      <c r="FG313" s="18">
        <v>2</v>
      </c>
      <c r="FH313" s="18">
        <v>1</v>
      </c>
      <c r="FI313" s="25">
        <f t="shared" si="1026"/>
        <v>1.2</v>
      </c>
      <c r="FJ313" s="18">
        <v>0</v>
      </c>
      <c r="FK313" s="18">
        <v>0</v>
      </c>
      <c r="FL313" s="18">
        <v>0.2</v>
      </c>
      <c r="FM313" s="18">
        <v>1.4</v>
      </c>
      <c r="FN313" s="18">
        <v>0</v>
      </c>
      <c r="FO313" s="25">
        <f t="shared" si="1027"/>
        <v>1.4</v>
      </c>
      <c r="FP313" s="18">
        <v>1.4999999999999999E-2</v>
      </c>
      <c r="FQ313" s="18">
        <v>1</v>
      </c>
      <c r="FR313" s="25">
        <f t="shared" si="880"/>
        <v>49</v>
      </c>
      <c r="FS313" s="25">
        <f t="shared" si="881"/>
        <v>0.72</v>
      </c>
      <c r="FT313" s="25">
        <f t="shared" si="882"/>
        <v>49.72</v>
      </c>
      <c r="FU313" s="25">
        <f t="shared" si="883"/>
        <v>-0.19999999999998863</v>
      </c>
      <c r="FV313" s="25" t="str">
        <f t="shared" si="1028"/>
        <v>Thêm 01</v>
      </c>
      <c r="FW313" s="25">
        <f t="shared" si="1029"/>
        <v>0.82</v>
      </c>
      <c r="FX313" s="16"/>
      <c r="FY313" s="16"/>
      <c r="FZ313" s="16"/>
      <c r="GA313" s="16"/>
      <c r="GB313" s="19">
        <v>0</v>
      </c>
      <c r="GC313" s="19">
        <v>0</v>
      </c>
      <c r="GD313" s="19">
        <v>0</v>
      </c>
      <c r="GE313" s="19">
        <v>0</v>
      </c>
      <c r="GF313" s="19">
        <v>0</v>
      </c>
      <c r="GG313" s="19">
        <v>0</v>
      </c>
      <c r="GH313" s="19">
        <v>0</v>
      </c>
      <c r="GI313" s="19">
        <v>0</v>
      </c>
      <c r="GJ313" s="19">
        <v>0</v>
      </c>
      <c r="GK313" s="19">
        <v>0</v>
      </c>
      <c r="GL313" s="25">
        <f t="shared" si="884"/>
        <v>0</v>
      </c>
      <c r="GM313" s="25">
        <f t="shared" si="1030"/>
        <v>0</v>
      </c>
      <c r="GN313" s="19">
        <v>0</v>
      </c>
      <c r="GO313" s="19">
        <v>0</v>
      </c>
      <c r="GP313" s="19">
        <v>0</v>
      </c>
      <c r="GQ313" s="19">
        <v>0</v>
      </c>
      <c r="GR313" s="1" t="e">
        <f>_xlfn.IFNA(INDEX(#REF!,MATCH(E313,#REF!,0)),0)</f>
        <v>#REF!</v>
      </c>
      <c r="GS313" s="16"/>
      <c r="GT313" s="18">
        <v>0</v>
      </c>
      <c r="GU313" s="18">
        <v>0</v>
      </c>
      <c r="GV313" s="18">
        <v>0</v>
      </c>
      <c r="GW313" s="18">
        <v>0</v>
      </c>
      <c r="GX313" s="25">
        <f t="shared" si="885"/>
        <v>0</v>
      </c>
      <c r="GY313" s="25">
        <f t="shared" si="886"/>
        <v>0</v>
      </c>
      <c r="GZ313" s="25">
        <f t="shared" si="1031"/>
        <v>0</v>
      </c>
      <c r="HA313" s="1" t="e" cm="1">
        <f t="array" ref="HA313">INDEX(#REF!,MATCH(EJ313&amp;EK313&amp;HD313&amp;HE313&amp;HF313,#REF!&amp;#REF!&amp;#REF!&amp;#REF!&amp;#REF!,0))</f>
        <v>#REF!</v>
      </c>
      <c r="HB313" s="16"/>
      <c r="HC313" s="25">
        <f t="shared" si="1032"/>
        <v>0</v>
      </c>
      <c r="HD313" s="18">
        <v>0</v>
      </c>
      <c r="HE313" s="18">
        <v>0</v>
      </c>
      <c r="HF313" s="18">
        <v>0</v>
      </c>
      <c r="HG313" s="1" t="e" cm="1">
        <f t="array" ref="HG313">INDEX(#REF!,MATCH(EJ313&amp;EK313&amp;HJ313&amp;HK313&amp;HL313,#REF!&amp;#REF!&amp;#REF!&amp;#REF!&amp;#REF!,0))</f>
        <v>#REF!</v>
      </c>
      <c r="HH313" s="16"/>
      <c r="HI313" s="25">
        <f t="shared" si="1033"/>
        <v>0</v>
      </c>
      <c r="HJ313" s="25">
        <f t="shared" si="1034"/>
        <v>0</v>
      </c>
      <c r="HK313" s="19">
        <v>0</v>
      </c>
      <c r="HL313" s="19">
        <v>0</v>
      </c>
      <c r="HM313" s="18">
        <v>0.01</v>
      </c>
      <c r="HN313" s="18">
        <v>1</v>
      </c>
      <c r="HO313" s="25">
        <f t="shared" si="1035"/>
        <v>0</v>
      </c>
      <c r="HP313" s="25">
        <f t="shared" si="1036"/>
        <v>0</v>
      </c>
      <c r="HQ313" s="25">
        <f t="shared" si="1037"/>
        <v>0</v>
      </c>
      <c r="HR313" s="25">
        <f t="shared" si="1038"/>
        <v>0</v>
      </c>
      <c r="HS313" s="25">
        <f t="shared" si="1039"/>
        <v>0</v>
      </c>
      <c r="HT313" s="19">
        <v>0</v>
      </c>
      <c r="HU313" s="19">
        <v>0</v>
      </c>
      <c r="HV313" s="19">
        <v>0</v>
      </c>
      <c r="HW313" s="25">
        <f t="shared" si="1040"/>
        <v>0</v>
      </c>
      <c r="HX313" s="19">
        <v>0</v>
      </c>
      <c r="HY313" s="19">
        <v>0</v>
      </c>
      <c r="HZ313" s="18">
        <v>43.04</v>
      </c>
      <c r="IA313" s="20">
        <f>ROUND(IF(EN313="Cống tròn",IF(EN313="Cống tròn",IF(EU313="Không có móng",IQ313-FF313,IF(EU313="Đế",IP313-FN313,IF(OR(EU313="Móng bê tông",EU313="Móng bê tông kết hợp đế"),II313-FJ313,0))),0),IF(EN313="Cống hộp",IF(AND(EN313="Cống hộp",EU313="Không có móng"),IQ313-GF313,IF(AND(EN313="Cống hộp",EU313="Móng bê tông"),IJ313-GB313,0)),IF(OR(EN313="Rãnh xây",EN313="Rãnh bê tông"),IF(OR(EN313="Rãnh xây",EN313="Rãnh bê tông"),IK313-GB313,0),IF(EN313="Ống nhựa",IF(AND(EN313="Ống nhựa",EU313="Không đắp cát"),IQ313-HT313,IF(AND(EN313="Ống nhựa",EU313="Đắp cát"),IH313-HX313,0)),IF(EN313="Rãnh thang",IF(EN313="Rãnh thang",IF(EU313="Móng bê tông",#REF!-#REF!,IQ313),0),0))))),2)</f>
        <v>42.01</v>
      </c>
      <c r="IB313" s="20">
        <f t="shared" si="1041"/>
        <v>1.0300000000000011</v>
      </c>
      <c r="IC313" s="20">
        <f t="shared" si="887"/>
        <v>42.01</v>
      </c>
      <c r="ID313" s="20">
        <f t="shared" si="888"/>
        <v>0</v>
      </c>
      <c r="IE313" s="20">
        <f t="shared" si="889"/>
        <v>0</v>
      </c>
      <c r="IF313" s="20">
        <f t="shared" si="890"/>
        <v>0</v>
      </c>
      <c r="IG313" s="20">
        <f>IF(EN313="Rãnh thang",IF(AND(EN313="Rãnh thang",EU313="Móng bê tông"),IQ313-#REF!,0),IF(EN313="Ống nhựa",IF(AND(EN313="Ống nhựa",EU313="Đắp cát"),IQ313-HT313,0),IF(EN313="Cống tròn",IF(EN313="Cống tròn",IF(OR(EU313="Móng bê tông",EU313="Móng bê tông kết hợp đế"),IM313-FL313,0),0),IF(EN313="Cống hộp",IF(AND(EN313="Cống hộp",EU313="Móng bê tông"),IN313-GD313,0),IF(OR(EN313="Rãnh xây",EN313="Rãnh bê tông"),IF(AND(EN313="Rãnh xây",EU313="Móng bê tông"),IO313-GD313,IF(AND(EN313="Rãnh bê tông",EU313="Móng bê tông"),IO313-GD313,0)),0)))))</f>
        <v>42.01</v>
      </c>
      <c r="IH313" s="20">
        <f t="shared" si="891"/>
        <v>0</v>
      </c>
      <c r="II313" s="20">
        <f t="shared" si="892"/>
        <v>42.01</v>
      </c>
      <c r="IJ313" s="20">
        <f t="shared" si="893"/>
        <v>0</v>
      </c>
      <c r="IK313" s="20">
        <f t="shared" si="894"/>
        <v>0</v>
      </c>
      <c r="IL313" s="20">
        <f t="shared" si="895"/>
        <v>42.21</v>
      </c>
      <c r="IM313" s="20">
        <f t="shared" si="896"/>
        <v>42.21</v>
      </c>
      <c r="IN313" s="20">
        <f t="shared" si="897"/>
        <v>0</v>
      </c>
      <c r="IO313" s="20">
        <f t="shared" si="898"/>
        <v>0</v>
      </c>
      <c r="IP313" s="20">
        <f t="shared" si="899"/>
        <v>0</v>
      </c>
      <c r="IQ313" s="18">
        <v>42.31</v>
      </c>
      <c r="IR313" s="25">
        <f t="shared" si="1042"/>
        <v>0</v>
      </c>
      <c r="IS313" s="25">
        <f t="shared" si="900"/>
        <v>0</v>
      </c>
      <c r="IT313" s="25">
        <f t="shared" si="901"/>
        <v>0</v>
      </c>
      <c r="IU313" s="25">
        <f>ROUND(IF(EN313="Cống tròn",IF(EN313="Cống tròn",IV313+FF313,0),IF(EN313="Cống hộp",IF(EN313="Cống hộp",IV313+GP313,0),IF(OR(EN313="Rãnh xây",EN313="Rãnh bê tông"),IF(OR(EN313="Rãnh xây",EN313="Rãnh bê tông"),IV313+GP313,0),IF(EN313="ống nhựa",IF(EN313="Ống nhựa",IV313+HT313,0),IF(EN313="Rãnh thang",IF(EN313="Rãnh thang",IQ313+#REF!,0),0))))),2)</f>
        <v>43.33</v>
      </c>
      <c r="IV313" s="18">
        <v>43.23</v>
      </c>
      <c r="IW313" s="25">
        <f t="shared" si="902"/>
        <v>43.33</v>
      </c>
      <c r="IX313" s="25">
        <f t="shared" si="903"/>
        <v>0</v>
      </c>
      <c r="IY313" s="25">
        <f t="shared" si="904"/>
        <v>0</v>
      </c>
      <c r="IZ313" s="25">
        <f t="shared" si="905"/>
        <v>0</v>
      </c>
      <c r="JA313" s="25">
        <f t="shared" si="906"/>
        <v>0</v>
      </c>
      <c r="JB313" s="18">
        <v>43.79</v>
      </c>
      <c r="JC313" s="20">
        <f>ROUND(IF(EN313="Cống tròn",IF(EN313="Cống tròn",IF(EU313="Không có móng",JS313-FF313,IF(EU313="Đế",JR313-FN313,IF(OR(EU313="Móng bê tông",EU313="Móng bê tông kết hợp đế"),JK313-FJ313,0))),0),IF(EN313="Cống hộp",IF(AND(EN313="Cống hộp",EU313="Không có móng"),JS313-GF313,IF(AND(EN313="Cống hộp",EU313="Móng bê tông"),JL313-GB313,0)),IF(OR(EN313="Rãnh xây",EN313="Rãnh bê tông"),IF(OR(EN313="Rãnh xây",EN313="Rãnh bê tông"),JM313-GB313,0),IF(EN313="Ống nhựa",IF(AND(EN313="Ống nhựa",EU313="Không đắp cát"),JS313-HT313,IF(AND(EN313="Ống nhựa",EU313="Đắp cát"),JJ313-HX313,0)),IF(EN313="Rãnh thang",IF(EN313="Rãnh thang",IF(EU313="Móng bê tông",#REF!-#REF!,JS313),0),0))))),2)</f>
        <v>41.93</v>
      </c>
      <c r="JD313" s="20">
        <f t="shared" si="1043"/>
        <v>1.8599999999999994</v>
      </c>
      <c r="JE313" s="20">
        <f t="shared" si="907"/>
        <v>41.929999999999993</v>
      </c>
      <c r="JF313" s="20">
        <f t="shared" si="908"/>
        <v>0</v>
      </c>
      <c r="JG313" s="20">
        <f t="shared" si="909"/>
        <v>0</v>
      </c>
      <c r="JH313" s="20">
        <f t="shared" si="910"/>
        <v>0</v>
      </c>
      <c r="JI313" s="20">
        <f>IF(EN313="Rãnh thang",IF(AND(EN313="Rãnh thang",EU313="Móng bê tông"),JS313-#REF!,0),IF(EN313="Ống nhựa",IF(AND(EN313="Ống nhựa",EU313="Đắp cát"),JS313-HT313,0),IF(EN313="Cống tròn",IF(EN313="Cống tròn",IF(OR(EU313="Móng bê tông",EU313="Móng bê tông kết hợp đế"),JO313-FL313,0),0),IF(EN313="Cống hộp",IF(AND(EN313="Cống hộp",EU313="Móng bê tông"),JP313-GD313,0),IF(OR(EN313="Rãnh xây",EN313="Rãnh bê tông"),IF(AND(EN313="Rãnh xây",EU313="Móng bê tông"),JQ313-GD313,IF(AND(EN313="Rãnh bê tông",EU313="Móng bê tông"),JQ313-GD313,0)),0)))))</f>
        <v>41.929999999999993</v>
      </c>
      <c r="JJ313" s="20">
        <f t="shared" si="911"/>
        <v>0</v>
      </c>
      <c r="JK313" s="20">
        <f t="shared" si="912"/>
        <v>41.929999999999993</v>
      </c>
      <c r="JL313" s="20">
        <f t="shared" si="913"/>
        <v>0</v>
      </c>
      <c r="JM313" s="20">
        <f t="shared" si="914"/>
        <v>0</v>
      </c>
      <c r="JN313" s="20">
        <f t="shared" si="915"/>
        <v>42.129999999999995</v>
      </c>
      <c r="JO313" s="20">
        <f t="shared" si="916"/>
        <v>42.129999999999995</v>
      </c>
      <c r="JP313" s="20">
        <f t="shared" si="917"/>
        <v>0</v>
      </c>
      <c r="JQ313" s="20">
        <f t="shared" si="918"/>
        <v>0</v>
      </c>
      <c r="JR313" s="20">
        <f t="shared" si="919"/>
        <v>0</v>
      </c>
      <c r="JS313" s="26">
        <v>42.23</v>
      </c>
      <c r="JT313" s="25">
        <f t="shared" si="1044"/>
        <v>0</v>
      </c>
      <c r="JU313" s="25">
        <f t="shared" si="920"/>
        <v>0</v>
      </c>
      <c r="JV313" s="25">
        <f t="shared" si="921"/>
        <v>0</v>
      </c>
      <c r="JW313" s="25">
        <f>ROUND(IF(EN313="Cống tròn",IF(EN313="Cống tròn",JX313+FF313,0),IF(EN313="Cống hộp",IF(EN313="Cống hộp",JX313+GP313,0),IF(OR(EN313="Rãnh xây",EN313="Rãnh bê tông"),IF(OR(EN313="Rãnh xây",EN313="Rãnh bê tông"),JX313+GP313,0),IF(EN313="ống nhựa",IF(EN313="Ống nhựa",JX313+HT313,0),IF(EN313="Rãnh thang",IF(EN313="Rãnh thang",JS313+#REF!,0),0))))),2)</f>
        <v>43.33</v>
      </c>
      <c r="JX313" s="27">
        <v>43.23</v>
      </c>
      <c r="JY313" s="25">
        <f t="shared" si="922"/>
        <v>43.33</v>
      </c>
      <c r="JZ313" s="25">
        <f t="shared" si="923"/>
        <v>0</v>
      </c>
      <c r="KA313" s="25">
        <f t="shared" si="924"/>
        <v>0</v>
      </c>
      <c r="KB313" s="25">
        <f t="shared" si="925"/>
        <v>0</v>
      </c>
      <c r="KC313" s="25">
        <f t="shared" si="926"/>
        <v>0</v>
      </c>
      <c r="KD313" s="28" t="s">
        <v>98</v>
      </c>
      <c r="KE313" s="27">
        <v>0</v>
      </c>
      <c r="KF313" s="25">
        <f t="shared" si="927"/>
        <v>1.0300000000000011</v>
      </c>
      <c r="KG313" s="25">
        <f t="shared" si="1045"/>
        <v>1.0300000000000011</v>
      </c>
      <c r="KH313" s="27">
        <v>0</v>
      </c>
      <c r="KI313" s="25">
        <f t="shared" si="928"/>
        <v>1.8599999999999994</v>
      </c>
      <c r="KJ313" s="25">
        <f t="shared" si="1046"/>
        <v>1.8599999999999994</v>
      </c>
      <c r="KK313" s="25">
        <f t="shared" si="929"/>
        <v>0</v>
      </c>
      <c r="KL313" s="25">
        <f t="shared" si="930"/>
        <v>0</v>
      </c>
      <c r="KM313" s="25">
        <f t="shared" si="1047"/>
        <v>0</v>
      </c>
      <c r="KN313" s="25">
        <f t="shared" si="931"/>
        <v>0</v>
      </c>
      <c r="KO313" s="25">
        <f t="shared" si="932"/>
        <v>0</v>
      </c>
      <c r="KP313" s="25">
        <f t="shared" si="1048"/>
        <v>0</v>
      </c>
      <c r="KQ313" s="25">
        <f t="shared" si="933"/>
        <v>0.2</v>
      </c>
      <c r="KR313" s="25">
        <f t="shared" si="934"/>
        <v>0.2</v>
      </c>
      <c r="KS313" s="25">
        <f t="shared" si="1049"/>
        <v>0.2</v>
      </c>
      <c r="KT313" s="25">
        <f t="shared" si="935"/>
        <v>0</v>
      </c>
      <c r="KU313" s="25">
        <f t="shared" si="936"/>
        <v>0</v>
      </c>
      <c r="KV313" s="25">
        <f t="shared" si="1050"/>
        <v>0</v>
      </c>
      <c r="KW313" s="25">
        <f t="shared" si="863"/>
        <v>0</v>
      </c>
      <c r="KX313" s="25">
        <f t="shared" si="937"/>
        <v>0</v>
      </c>
      <c r="KY313" s="25">
        <f t="shared" si="1051"/>
        <v>0</v>
      </c>
      <c r="KZ313" s="25">
        <f t="shared" si="938"/>
        <v>0</v>
      </c>
      <c r="LA313" s="25">
        <f t="shared" si="939"/>
        <v>0</v>
      </c>
      <c r="LB313" s="25">
        <f t="shared" si="1052"/>
        <v>0</v>
      </c>
      <c r="LC313" s="25">
        <f t="shared" si="940"/>
        <v>0.83000000000000118</v>
      </c>
      <c r="LD313" s="25">
        <f t="shared" si="941"/>
        <v>1.4</v>
      </c>
      <c r="LE313" s="25">
        <f t="shared" si="1053"/>
        <v>1.1150000000000007</v>
      </c>
      <c r="LF313" s="25">
        <f t="shared" si="942"/>
        <v>0</v>
      </c>
      <c r="LG313" s="25">
        <f t="shared" si="943"/>
        <v>0</v>
      </c>
      <c r="LH313" s="25">
        <f t="shared" si="1054"/>
        <v>0</v>
      </c>
      <c r="LI313" s="25">
        <f t="shared" si="944"/>
        <v>0</v>
      </c>
      <c r="LJ313" s="25">
        <f t="shared" si="945"/>
        <v>0</v>
      </c>
      <c r="LK313" s="25">
        <f t="shared" si="1055"/>
        <v>0</v>
      </c>
      <c r="LL313" s="25">
        <f t="shared" si="946"/>
        <v>0</v>
      </c>
      <c r="LM313" s="25">
        <f t="shared" si="947"/>
        <v>0</v>
      </c>
      <c r="LN313" s="25">
        <f t="shared" si="1056"/>
        <v>0</v>
      </c>
      <c r="LO313" s="25">
        <f t="shared" si="948"/>
        <v>0</v>
      </c>
      <c r="LP313" s="25">
        <f t="shared" si="949"/>
        <v>0</v>
      </c>
      <c r="LQ313" s="25">
        <f t="shared" si="1057"/>
        <v>0</v>
      </c>
      <c r="LR313" s="25">
        <f t="shared" si="950"/>
        <v>0</v>
      </c>
      <c r="LS313" s="25">
        <f t="shared" si="951"/>
        <v>0</v>
      </c>
      <c r="LT313" s="25">
        <f t="shared" si="1058"/>
        <v>0</v>
      </c>
      <c r="LU313" s="25">
        <f t="shared" si="952"/>
        <v>0</v>
      </c>
      <c r="LV313" s="25">
        <f t="shared" si="953"/>
        <v>0</v>
      </c>
      <c r="LW313" s="25">
        <f t="shared" si="1059"/>
        <v>0</v>
      </c>
      <c r="LX313" s="25">
        <f t="shared" si="954"/>
        <v>0</v>
      </c>
      <c r="LY313" s="25">
        <f t="shared" si="955"/>
        <v>0</v>
      </c>
      <c r="LZ313" s="25">
        <f t="shared" si="1060"/>
        <v>0</v>
      </c>
      <c r="MA313" s="25">
        <f t="shared" si="956"/>
        <v>0</v>
      </c>
      <c r="MB313" s="25">
        <f t="shared" si="957"/>
        <v>0</v>
      </c>
      <c r="MC313" s="25">
        <f t="shared" si="1061"/>
        <v>0</v>
      </c>
      <c r="MD313" s="25">
        <f t="shared" si="958"/>
        <v>0</v>
      </c>
      <c r="ME313" s="25">
        <f t="shared" si="959"/>
        <v>0</v>
      </c>
      <c r="MF313" s="25">
        <f t="shared" si="1062"/>
        <v>0</v>
      </c>
      <c r="MG313" s="25">
        <f t="shared" si="960"/>
        <v>0</v>
      </c>
      <c r="MH313" s="25">
        <f t="shared" si="961"/>
        <v>0</v>
      </c>
      <c r="MI313" s="25">
        <f t="shared" si="1063"/>
        <v>0</v>
      </c>
      <c r="MJ313" s="25">
        <f t="shared" si="962"/>
        <v>0</v>
      </c>
      <c r="MK313" s="25">
        <f t="shared" si="963"/>
        <v>0</v>
      </c>
      <c r="ML313" s="25">
        <f t="shared" si="1064"/>
        <v>0</v>
      </c>
      <c r="MM313" s="25">
        <f t="shared" si="964"/>
        <v>0</v>
      </c>
      <c r="MN313" s="25">
        <f t="shared" si="965"/>
        <v>0</v>
      </c>
      <c r="MO313" s="25">
        <f t="shared" si="1065"/>
        <v>0</v>
      </c>
      <c r="MP313" s="25">
        <f t="shared" si="966"/>
        <v>0</v>
      </c>
      <c r="MQ313" s="25">
        <f t="shared" si="967"/>
        <v>0</v>
      </c>
      <c r="MR313" s="25">
        <f t="shared" si="1066"/>
        <v>0</v>
      </c>
      <c r="MS313" s="29">
        <v>1.4</v>
      </c>
      <c r="MT313" s="29">
        <v>0</v>
      </c>
      <c r="MU313" s="29">
        <v>1</v>
      </c>
      <c r="MV313" s="29">
        <v>1</v>
      </c>
      <c r="MW313" s="25">
        <f t="shared" si="968"/>
        <v>1.4</v>
      </c>
      <c r="MX313" s="25">
        <f t="shared" si="969"/>
        <v>1.44</v>
      </c>
      <c r="MY313" s="25">
        <f t="shared" si="970"/>
        <v>0</v>
      </c>
      <c r="MZ313" s="25">
        <f t="shared" si="971"/>
        <v>0</v>
      </c>
      <c r="NA313" s="25">
        <f t="shared" si="972"/>
        <v>1.4</v>
      </c>
      <c r="NB313" s="25">
        <f t="shared" si="973"/>
        <v>2.6</v>
      </c>
      <c r="NC313" s="25">
        <f t="shared" si="974"/>
        <v>0</v>
      </c>
      <c r="ND313" s="25">
        <f t="shared" si="975"/>
        <v>0</v>
      </c>
      <c r="NE313" s="25">
        <f t="shared" si="1067"/>
        <v>1.4</v>
      </c>
      <c r="NF313" s="25">
        <f t="shared" si="1067"/>
        <v>2.02</v>
      </c>
      <c r="NG313" s="25">
        <f t="shared" si="1067"/>
        <v>0</v>
      </c>
      <c r="NH313" s="25">
        <f t="shared" si="976"/>
        <v>0</v>
      </c>
      <c r="NI313" s="25">
        <f t="shared" si="977"/>
        <v>100.84</v>
      </c>
      <c r="NJ313" s="25">
        <f t="shared" si="978"/>
        <v>0</v>
      </c>
      <c r="NK313" s="25">
        <f t="shared" si="979"/>
        <v>100.84</v>
      </c>
      <c r="NL313" s="25">
        <f t="shared" si="980"/>
        <v>62.7</v>
      </c>
      <c r="NM313" s="25">
        <f t="shared" si="981"/>
        <v>0</v>
      </c>
      <c r="NN313" s="25">
        <f t="shared" si="1068"/>
        <v>62.7</v>
      </c>
      <c r="NO313" s="25">
        <f t="shared" si="982"/>
        <v>0</v>
      </c>
      <c r="NP313" s="25">
        <f t="shared" si="983"/>
        <v>0</v>
      </c>
      <c r="NQ313" s="25">
        <f t="shared" si="1069"/>
        <v>0</v>
      </c>
      <c r="NR313" s="25">
        <f t="shared" si="984"/>
        <v>0</v>
      </c>
      <c r="NS313" s="25">
        <f t="shared" si="985"/>
        <v>0</v>
      </c>
      <c r="NT313" s="25">
        <f t="shared" si="1070"/>
        <v>0</v>
      </c>
      <c r="NU313" s="25">
        <f t="shared" si="986"/>
        <v>0</v>
      </c>
      <c r="NV313" s="25">
        <f t="shared" si="987"/>
        <v>0</v>
      </c>
      <c r="NW313" s="25">
        <f t="shared" si="1071"/>
        <v>0</v>
      </c>
      <c r="NX313" s="25">
        <f t="shared" si="1072"/>
        <v>62.7</v>
      </c>
      <c r="NY313" s="25">
        <f t="shared" si="1072"/>
        <v>0</v>
      </c>
      <c r="NZ313" s="25">
        <f t="shared" si="1073"/>
        <v>62.7</v>
      </c>
      <c r="OA313" s="25">
        <f t="shared" si="1074"/>
        <v>38.14</v>
      </c>
      <c r="OB313" s="25">
        <f t="shared" si="1074"/>
        <v>0</v>
      </c>
      <c r="OC313" s="25">
        <f t="shared" si="1075"/>
        <v>38.14</v>
      </c>
      <c r="OD313" s="25">
        <f t="shared" si="1076"/>
        <v>62.7</v>
      </c>
      <c r="OE313" s="25">
        <f t="shared" si="1076"/>
        <v>0</v>
      </c>
      <c r="OF313" s="25">
        <f t="shared" si="1076"/>
        <v>62.7</v>
      </c>
      <c r="OG313" s="25">
        <f t="shared" si="988"/>
        <v>0</v>
      </c>
      <c r="OH313" s="25">
        <f t="shared" si="989"/>
        <v>0</v>
      </c>
      <c r="OI313" s="25">
        <f t="shared" si="990"/>
        <v>0</v>
      </c>
      <c r="OJ313" s="25">
        <f t="shared" si="991"/>
        <v>0</v>
      </c>
      <c r="OK313" s="25">
        <f t="shared" si="992"/>
        <v>0</v>
      </c>
      <c r="OL313" s="25">
        <f t="shared" si="993"/>
        <v>0</v>
      </c>
      <c r="OM313" s="25">
        <f t="shared" si="1077"/>
        <v>0</v>
      </c>
      <c r="ON313" s="25">
        <f t="shared" si="1077"/>
        <v>0</v>
      </c>
      <c r="OO313" s="25">
        <f t="shared" si="1077"/>
        <v>0</v>
      </c>
      <c r="OP313" s="25">
        <f t="shared" si="994"/>
        <v>0</v>
      </c>
      <c r="OQ313" s="25">
        <f t="shared" si="995"/>
        <v>0</v>
      </c>
      <c r="OR313" s="25">
        <f t="shared" si="1078"/>
        <v>0</v>
      </c>
      <c r="OS313" s="30">
        <v>536013.27</v>
      </c>
      <c r="OT313" s="30">
        <v>2371218.9300000002</v>
      </c>
    </row>
    <row r="314" spans="1:410" ht="33" customHeight="1" x14ac:dyDescent="0.25">
      <c r="A314" s="18"/>
      <c r="B314" s="18" t="s">
        <v>1129</v>
      </c>
      <c r="C314" s="18">
        <v>261.51</v>
      </c>
      <c r="D314" s="16" t="e">
        <f>_xlfn.IFNA(INDEX(#REF!,MATCH(E314,#REF!,0)),0)</f>
        <v>#REF!</v>
      </c>
      <c r="E314" s="18" t="s">
        <v>1133</v>
      </c>
      <c r="F314" s="16" t="s">
        <v>765</v>
      </c>
      <c r="G314" s="16" t="s">
        <v>810</v>
      </c>
      <c r="H314" s="16" t="s">
        <v>767</v>
      </c>
      <c r="I314" s="16" t="s">
        <v>768</v>
      </c>
      <c r="J314" s="16" t="s">
        <v>811</v>
      </c>
      <c r="K314" s="16" t="s">
        <v>770</v>
      </c>
      <c r="L314" s="16" t="s">
        <v>771</v>
      </c>
      <c r="M314" s="18">
        <v>1.8399999999999999</v>
      </c>
      <c r="N314" s="18">
        <v>1.8399999999999999</v>
      </c>
      <c r="O314" s="18">
        <v>2.2399999999999998</v>
      </c>
      <c r="P314" s="18">
        <v>2.2399999999999998</v>
      </c>
      <c r="Q314" s="18">
        <v>0.1</v>
      </c>
      <c r="R314" s="18">
        <v>2.04</v>
      </c>
      <c r="S314" s="18">
        <v>2.04</v>
      </c>
      <c r="T314" s="18">
        <v>0.2</v>
      </c>
      <c r="U314" s="18">
        <v>0</v>
      </c>
      <c r="V314" s="18">
        <v>0</v>
      </c>
      <c r="W314" s="18">
        <v>0</v>
      </c>
      <c r="X314" s="18">
        <v>1.8399999999999999</v>
      </c>
      <c r="Y314" s="18">
        <v>1.7999999999999998</v>
      </c>
      <c r="Z314" s="20">
        <f t="shared" si="996"/>
        <v>1.7</v>
      </c>
      <c r="AA314" s="18">
        <v>0.22</v>
      </c>
      <c r="AB314" s="18">
        <v>0</v>
      </c>
      <c r="AC314" s="18">
        <v>0</v>
      </c>
      <c r="AD314" s="18">
        <v>0</v>
      </c>
      <c r="AE314" s="18">
        <v>0</v>
      </c>
      <c r="AF314" s="18">
        <v>0</v>
      </c>
      <c r="AG314" s="18">
        <v>1.4</v>
      </c>
      <c r="AH314" s="18">
        <v>1.4</v>
      </c>
      <c r="AI314" s="20">
        <f t="shared" si="997"/>
        <v>1.8499999999999999</v>
      </c>
      <c r="AJ314" s="18">
        <v>0</v>
      </c>
      <c r="AK314" s="18">
        <v>0</v>
      </c>
      <c r="AL314" s="20">
        <f t="shared" si="998"/>
        <v>0</v>
      </c>
      <c r="AM314" s="18">
        <v>1.8399999999999999</v>
      </c>
      <c r="AN314" s="18">
        <v>1.4</v>
      </c>
      <c r="AO314" s="18">
        <v>0.15</v>
      </c>
      <c r="AP314" s="18">
        <v>0.22</v>
      </c>
      <c r="AQ314" s="18">
        <v>0</v>
      </c>
      <c r="AR314" s="18">
        <v>0</v>
      </c>
      <c r="AS314" s="18">
        <v>0</v>
      </c>
      <c r="AT314" s="18">
        <v>0</v>
      </c>
      <c r="AU314" s="18">
        <v>0</v>
      </c>
      <c r="AV314" s="18">
        <v>1</v>
      </c>
      <c r="AW314" s="18">
        <v>0</v>
      </c>
      <c r="AX314" s="18">
        <v>0</v>
      </c>
      <c r="AY314" s="18">
        <v>0</v>
      </c>
      <c r="AZ314" s="18">
        <v>0</v>
      </c>
      <c r="BA314" s="18">
        <v>0</v>
      </c>
      <c r="BB314" s="18">
        <v>0</v>
      </c>
      <c r="BC314" s="18">
        <v>0</v>
      </c>
      <c r="BD314" s="18">
        <v>0</v>
      </c>
      <c r="BE314" s="18">
        <v>2</v>
      </c>
      <c r="BF314" s="18">
        <v>0</v>
      </c>
      <c r="BG314" s="18">
        <v>0</v>
      </c>
      <c r="BH314" s="18">
        <v>0</v>
      </c>
      <c r="BI314" s="18">
        <v>0</v>
      </c>
      <c r="BJ314" s="18">
        <v>0</v>
      </c>
      <c r="BK314" s="18">
        <v>0</v>
      </c>
      <c r="BL314" s="18">
        <v>0</v>
      </c>
      <c r="BM314" s="18">
        <v>0</v>
      </c>
      <c r="BN314" s="18">
        <v>0</v>
      </c>
      <c r="BO314" s="18">
        <v>0</v>
      </c>
      <c r="BP314" s="18">
        <v>0</v>
      </c>
      <c r="BQ314" s="18">
        <v>0</v>
      </c>
      <c r="BR314" s="18">
        <v>0</v>
      </c>
      <c r="BS314" s="18">
        <v>0</v>
      </c>
      <c r="BT314" s="18">
        <v>0</v>
      </c>
      <c r="BU314" s="18">
        <v>0</v>
      </c>
      <c r="BV314" s="18">
        <v>0</v>
      </c>
      <c r="BW314" s="18">
        <v>0</v>
      </c>
      <c r="BX314" s="18">
        <v>0</v>
      </c>
      <c r="BY314" s="18">
        <v>0</v>
      </c>
      <c r="BZ314" s="18">
        <v>0</v>
      </c>
      <c r="CA314" s="16" t="e">
        <f>_xlfn.IFNA(IF(RIGHT(D314,2)="=G",0,INDEX(#REF!,MATCH(E314,#REF!,0))),0)</f>
        <v>#REF!</v>
      </c>
      <c r="CB314" s="16" t="s">
        <v>776</v>
      </c>
      <c r="CC314" s="18">
        <v>0</v>
      </c>
      <c r="CD314" s="18">
        <v>0</v>
      </c>
      <c r="CE314" s="18">
        <v>1.84</v>
      </c>
      <c r="CF314" s="18">
        <v>0.9</v>
      </c>
      <c r="CG314" s="18">
        <v>0.12</v>
      </c>
      <c r="CH314" s="18">
        <v>2</v>
      </c>
      <c r="CI314" s="16" t="s">
        <v>98</v>
      </c>
      <c r="CJ314" s="18">
        <v>0</v>
      </c>
      <c r="CK314" s="20">
        <f t="shared" si="864"/>
        <v>2.16</v>
      </c>
      <c r="CL314" s="20">
        <f t="shared" si="999"/>
        <v>2.16</v>
      </c>
      <c r="CM314" s="18">
        <v>44</v>
      </c>
      <c r="CN314" s="18">
        <v>43.79</v>
      </c>
      <c r="CO314" s="18">
        <v>42.951000000000001</v>
      </c>
      <c r="CP314" s="22">
        <f t="shared" si="865"/>
        <v>43.79</v>
      </c>
      <c r="CQ314" s="22">
        <f t="shared" si="866"/>
        <v>41.63</v>
      </c>
      <c r="CR314" s="22">
        <f t="shared" si="1000"/>
        <v>2.16</v>
      </c>
      <c r="CS314" s="22">
        <f t="shared" si="867"/>
        <v>41.73</v>
      </c>
      <c r="CT314" s="22">
        <f t="shared" si="868"/>
        <v>41.93</v>
      </c>
      <c r="CU314" s="18">
        <v>41.93</v>
      </c>
      <c r="CV314" s="22">
        <f t="shared" si="1001"/>
        <v>1.7</v>
      </c>
      <c r="CW314" s="22">
        <f t="shared" si="869"/>
        <v>0</v>
      </c>
      <c r="CX314" s="22">
        <f t="shared" si="870"/>
        <v>0</v>
      </c>
      <c r="CY314" s="22">
        <f t="shared" si="871"/>
        <v>43.64</v>
      </c>
      <c r="CZ314" s="22">
        <f t="shared" si="872"/>
        <v>43.79</v>
      </c>
      <c r="DA314" s="18">
        <v>43.79</v>
      </c>
      <c r="DB314" s="20">
        <f t="shared" si="1002"/>
        <v>2.16</v>
      </c>
      <c r="DC314" s="20">
        <f t="shared" si="1003"/>
        <v>0</v>
      </c>
      <c r="DD314" s="20">
        <f t="shared" si="1004"/>
        <v>2.16</v>
      </c>
      <c r="DE314" s="20">
        <f t="shared" si="873"/>
        <v>0.1</v>
      </c>
      <c r="DF314" s="20">
        <f t="shared" si="874"/>
        <v>0.2</v>
      </c>
      <c r="DG314" s="20">
        <f t="shared" si="875"/>
        <v>1.85</v>
      </c>
      <c r="DH314" s="20">
        <f t="shared" si="876"/>
        <v>0</v>
      </c>
      <c r="DI314" s="20">
        <f t="shared" si="877"/>
        <v>0</v>
      </c>
      <c r="DJ314" s="20">
        <f t="shared" si="878"/>
        <v>0</v>
      </c>
      <c r="DK314" s="20">
        <f t="shared" si="1005"/>
        <v>2.1500000000000004</v>
      </c>
      <c r="DL314" s="20">
        <f t="shared" si="1006"/>
        <v>0</v>
      </c>
      <c r="DM314" s="20">
        <f t="shared" si="1007"/>
        <v>9.9999999999997868E-3</v>
      </c>
      <c r="DN314" s="20">
        <f t="shared" si="1008"/>
        <v>0</v>
      </c>
      <c r="DO314" s="18">
        <v>2.44</v>
      </c>
      <c r="DP314" s="18">
        <v>0</v>
      </c>
      <c r="DQ314" s="18">
        <v>1</v>
      </c>
      <c r="DR314" s="18">
        <v>1</v>
      </c>
      <c r="DS314" s="25">
        <f t="shared" si="1009"/>
        <v>2.44</v>
      </c>
      <c r="DT314" s="25">
        <f t="shared" si="1010"/>
        <v>0</v>
      </c>
      <c r="DU314" s="25">
        <f t="shared" si="1011"/>
        <v>5.27</v>
      </c>
      <c r="DV314" s="25">
        <f t="shared" si="1012"/>
        <v>0</v>
      </c>
      <c r="DW314" s="25">
        <f t="shared" si="1013"/>
        <v>5.27</v>
      </c>
      <c r="DX314" s="25">
        <f t="shared" si="1014"/>
        <v>11.8</v>
      </c>
      <c r="DY314" s="25">
        <f t="shared" si="1015"/>
        <v>0</v>
      </c>
      <c r="DZ314" s="25">
        <f t="shared" si="1016"/>
        <v>11.8</v>
      </c>
      <c r="EA314" s="25">
        <f t="shared" si="1017"/>
        <v>7.6</v>
      </c>
      <c r="EB314" s="25">
        <f t="shared" si="1018"/>
        <v>0</v>
      </c>
      <c r="EC314" s="25">
        <f t="shared" si="1019"/>
        <v>7.6</v>
      </c>
      <c r="ED314" s="25">
        <f t="shared" si="1020"/>
        <v>4.2</v>
      </c>
      <c r="EE314" s="25">
        <f t="shared" si="1020"/>
        <v>0</v>
      </c>
      <c r="EF314" s="25">
        <f t="shared" si="1021"/>
        <v>4.2</v>
      </c>
      <c r="EG314" s="25">
        <f t="shared" si="1022"/>
        <v>7.6</v>
      </c>
      <c r="EH314" s="25">
        <f t="shared" si="1022"/>
        <v>0</v>
      </c>
      <c r="EI314" s="25">
        <f t="shared" si="1023"/>
        <v>7.6</v>
      </c>
      <c r="EJ314" s="18">
        <v>261.51</v>
      </c>
      <c r="EK314" s="18">
        <v>310.44</v>
      </c>
      <c r="EL314" s="18" t="s">
        <v>1133</v>
      </c>
      <c r="EM314" s="18" t="s">
        <v>1134</v>
      </c>
      <c r="EN314" s="16" t="s">
        <v>774</v>
      </c>
      <c r="EO314" s="16" t="s">
        <v>132</v>
      </c>
      <c r="EP314" s="16" t="e">
        <f>IF(OR(EN314="Cống tròn",EN314="Cống hộp",EN314="Ống nhựa"),INDEX(#REF!,MATCH(E314,#REF!,0)),IF(OR(EN314="Rãnh xây",EN314="Rãnh bê tông"),INDEX(#REF!,MATCH(E314,#REF!,0)),0))</f>
        <v>#REF!</v>
      </c>
      <c r="EQ314" s="18">
        <v>47.230000000000004</v>
      </c>
      <c r="ER314" s="18">
        <v>1</v>
      </c>
      <c r="ES314" s="25">
        <f t="shared" si="1024"/>
        <v>47</v>
      </c>
      <c r="ET314" s="1" t="e">
        <f>_xlfn.IFNA(IF(EN314="Cống tròn",INDEX(#REF!,MATCH(E314,#REF!,0)),IF(EN314="Cống hộp",INDEX(#REF!,MATCH(E314,#REF!,0)),EU314&amp;" ,"&amp;EV314)),0)</f>
        <v>#REF!</v>
      </c>
      <c r="EU314" s="16" t="s">
        <v>769</v>
      </c>
      <c r="EV314" s="16" t="s">
        <v>775</v>
      </c>
      <c r="EW314" s="16" t="e">
        <f>_xlfn.IFNA(INDEX(#REF!,MATCH(E314,#REF!,0)),0)</f>
        <v>#REF!</v>
      </c>
      <c r="EX314" s="16"/>
      <c r="EY314" s="18">
        <v>0</v>
      </c>
      <c r="EZ314" s="18">
        <v>0</v>
      </c>
      <c r="FA314" s="18">
        <v>0</v>
      </c>
      <c r="FB314" s="18">
        <v>0</v>
      </c>
      <c r="FC314" s="18">
        <v>0</v>
      </c>
      <c r="FD314" s="25">
        <f t="shared" si="879"/>
        <v>0</v>
      </c>
      <c r="FE314" s="25">
        <f t="shared" si="1025"/>
        <v>0</v>
      </c>
      <c r="FF314" s="18">
        <v>0.1</v>
      </c>
      <c r="FG314" s="18">
        <v>2</v>
      </c>
      <c r="FH314" s="18">
        <v>1</v>
      </c>
      <c r="FI314" s="25">
        <f t="shared" si="1026"/>
        <v>1.2</v>
      </c>
      <c r="FJ314" s="18">
        <v>0</v>
      </c>
      <c r="FK314" s="18">
        <v>0</v>
      </c>
      <c r="FL314" s="18">
        <v>0.2</v>
      </c>
      <c r="FM314" s="18">
        <v>1.4</v>
      </c>
      <c r="FN314" s="18">
        <v>0</v>
      </c>
      <c r="FO314" s="25">
        <f t="shared" si="1027"/>
        <v>1.4</v>
      </c>
      <c r="FP314" s="18">
        <v>1.4999999999999999E-2</v>
      </c>
      <c r="FQ314" s="18">
        <v>1</v>
      </c>
      <c r="FR314" s="25">
        <f t="shared" si="880"/>
        <v>46</v>
      </c>
      <c r="FS314" s="25">
        <f t="shared" si="881"/>
        <v>0.67499999999999993</v>
      </c>
      <c r="FT314" s="25">
        <f t="shared" si="882"/>
        <v>46.674999999999997</v>
      </c>
      <c r="FU314" s="25">
        <f t="shared" si="883"/>
        <v>-0.55500000000000682</v>
      </c>
      <c r="FV314" s="25" t="str">
        <f t="shared" si="1028"/>
        <v>Thêm 01</v>
      </c>
      <c r="FW314" s="25">
        <f t="shared" si="1029"/>
        <v>0.46</v>
      </c>
      <c r="FX314" s="16"/>
      <c r="FY314" s="16"/>
      <c r="FZ314" s="16"/>
      <c r="GA314" s="16"/>
      <c r="GB314" s="19">
        <v>0</v>
      </c>
      <c r="GC314" s="19">
        <v>0</v>
      </c>
      <c r="GD314" s="19">
        <v>0</v>
      </c>
      <c r="GE314" s="19">
        <v>0</v>
      </c>
      <c r="GF314" s="19">
        <v>0</v>
      </c>
      <c r="GG314" s="19">
        <v>0</v>
      </c>
      <c r="GH314" s="19">
        <v>0</v>
      </c>
      <c r="GI314" s="19">
        <v>0</v>
      </c>
      <c r="GJ314" s="19">
        <v>0</v>
      </c>
      <c r="GK314" s="19">
        <v>0</v>
      </c>
      <c r="GL314" s="25">
        <f t="shared" si="884"/>
        <v>0</v>
      </c>
      <c r="GM314" s="25">
        <f t="shared" si="1030"/>
        <v>0</v>
      </c>
      <c r="GN314" s="19">
        <v>0</v>
      </c>
      <c r="GO314" s="19">
        <v>0</v>
      </c>
      <c r="GP314" s="19">
        <v>0</v>
      </c>
      <c r="GQ314" s="19">
        <v>0</v>
      </c>
      <c r="GR314" s="1" t="e">
        <f>_xlfn.IFNA(INDEX(#REF!,MATCH(E314,#REF!,0)),0)</f>
        <v>#REF!</v>
      </c>
      <c r="GS314" s="16"/>
      <c r="GT314" s="18">
        <v>0</v>
      </c>
      <c r="GU314" s="18">
        <v>0</v>
      </c>
      <c r="GV314" s="18">
        <v>0</v>
      </c>
      <c r="GW314" s="18">
        <v>0</v>
      </c>
      <c r="GX314" s="25">
        <f t="shared" si="885"/>
        <v>0</v>
      </c>
      <c r="GY314" s="25">
        <f t="shared" si="886"/>
        <v>0</v>
      </c>
      <c r="GZ314" s="25">
        <f t="shared" si="1031"/>
        <v>0</v>
      </c>
      <c r="HA314" s="1" t="e" cm="1">
        <f t="array" ref="HA314">INDEX(#REF!,MATCH(EJ314&amp;EK314&amp;HD314&amp;HE314&amp;HF314,#REF!&amp;#REF!&amp;#REF!&amp;#REF!&amp;#REF!,0))</f>
        <v>#REF!</v>
      </c>
      <c r="HB314" s="16"/>
      <c r="HC314" s="25">
        <f t="shared" si="1032"/>
        <v>0</v>
      </c>
      <c r="HD314" s="18">
        <v>0</v>
      </c>
      <c r="HE314" s="18">
        <v>0</v>
      </c>
      <c r="HF314" s="18">
        <v>0</v>
      </c>
      <c r="HG314" s="1" t="e" cm="1">
        <f t="array" ref="HG314">INDEX(#REF!,MATCH(EJ314&amp;EK314&amp;HJ314&amp;HK314&amp;HL314,#REF!&amp;#REF!&amp;#REF!&amp;#REF!&amp;#REF!,0))</f>
        <v>#REF!</v>
      </c>
      <c r="HH314" s="16"/>
      <c r="HI314" s="25">
        <f t="shared" si="1033"/>
        <v>0</v>
      </c>
      <c r="HJ314" s="25">
        <f t="shared" si="1034"/>
        <v>0</v>
      </c>
      <c r="HK314" s="19">
        <v>0</v>
      </c>
      <c r="HL314" s="19">
        <v>0</v>
      </c>
      <c r="HM314" s="18">
        <v>0.01</v>
      </c>
      <c r="HN314" s="18">
        <v>1</v>
      </c>
      <c r="HO314" s="25">
        <f t="shared" si="1035"/>
        <v>0</v>
      </c>
      <c r="HP314" s="25">
        <f t="shared" si="1036"/>
        <v>0</v>
      </c>
      <c r="HQ314" s="25">
        <f t="shared" si="1037"/>
        <v>0</v>
      </c>
      <c r="HR314" s="25">
        <f t="shared" si="1038"/>
        <v>0</v>
      </c>
      <c r="HS314" s="25">
        <f t="shared" si="1039"/>
        <v>0</v>
      </c>
      <c r="HT314" s="19">
        <v>0</v>
      </c>
      <c r="HU314" s="19">
        <v>0</v>
      </c>
      <c r="HV314" s="19">
        <v>0</v>
      </c>
      <c r="HW314" s="25">
        <f t="shared" si="1040"/>
        <v>0</v>
      </c>
      <c r="HX314" s="19">
        <v>0</v>
      </c>
      <c r="HY314" s="19">
        <v>0</v>
      </c>
      <c r="HZ314" s="18">
        <v>43.79</v>
      </c>
      <c r="IA314" s="20">
        <f>ROUND(IF(EN314="Cống tròn",IF(EN314="Cống tròn",IF(EU314="Không có móng",IQ314-FF314,IF(EU314="Đế",IP314-FN314,IF(OR(EU314="Móng bê tông",EU314="Móng bê tông kết hợp đế"),II314-FJ314,0))),0),IF(EN314="Cống hộp",IF(AND(EN314="Cống hộp",EU314="Không có móng"),IQ314-GF314,IF(AND(EN314="Cống hộp",EU314="Móng bê tông"),IJ314-GB314,0)),IF(OR(EN314="Rãnh xây",EN314="Rãnh bê tông"),IF(OR(EN314="Rãnh xây",EN314="Rãnh bê tông"),IK314-GB314,0),IF(EN314="Ống nhựa",IF(AND(EN314="Ống nhựa",EU314="Không đắp cát"),IQ314-HT314,IF(AND(EN314="Ống nhựa",EU314="Đắp cát"),IH314-HX314,0)),IF(EN314="Rãnh thang",IF(EN314="Rãnh thang",IF(EU314="Móng bê tông",#REF!-#REF!,IQ314),0),0))))),2)</f>
        <v>41.93</v>
      </c>
      <c r="IB314" s="20">
        <f t="shared" si="1041"/>
        <v>1.8599999999999994</v>
      </c>
      <c r="IC314" s="20">
        <f t="shared" si="887"/>
        <v>41.929999999999993</v>
      </c>
      <c r="ID314" s="20">
        <f t="shared" si="888"/>
        <v>0</v>
      </c>
      <c r="IE314" s="20">
        <f t="shared" si="889"/>
        <v>0</v>
      </c>
      <c r="IF314" s="20">
        <f t="shared" si="890"/>
        <v>0</v>
      </c>
      <c r="IG314" s="20">
        <f>IF(EN314="Rãnh thang",IF(AND(EN314="Rãnh thang",EU314="Móng bê tông"),IQ314-#REF!,0),IF(EN314="Ống nhựa",IF(AND(EN314="Ống nhựa",EU314="Đắp cát"),IQ314-HT314,0),IF(EN314="Cống tròn",IF(EN314="Cống tròn",IF(OR(EU314="Móng bê tông",EU314="Móng bê tông kết hợp đế"),IM314-FL314,0),0),IF(EN314="Cống hộp",IF(AND(EN314="Cống hộp",EU314="Móng bê tông"),IN314-GD314,0),IF(OR(EN314="Rãnh xây",EN314="Rãnh bê tông"),IF(AND(EN314="Rãnh xây",EU314="Móng bê tông"),IO314-GD314,IF(AND(EN314="Rãnh bê tông",EU314="Móng bê tông"),IO314-GD314,0)),0)))))</f>
        <v>41.929999999999993</v>
      </c>
      <c r="IH314" s="20">
        <f t="shared" si="891"/>
        <v>0</v>
      </c>
      <c r="II314" s="20">
        <f t="shared" si="892"/>
        <v>41.929999999999993</v>
      </c>
      <c r="IJ314" s="20">
        <f t="shared" si="893"/>
        <v>0</v>
      </c>
      <c r="IK314" s="20">
        <f t="shared" si="894"/>
        <v>0</v>
      </c>
      <c r="IL314" s="20">
        <f t="shared" si="895"/>
        <v>42.129999999999995</v>
      </c>
      <c r="IM314" s="20">
        <f t="shared" si="896"/>
        <v>42.129999999999995</v>
      </c>
      <c r="IN314" s="20">
        <f t="shared" si="897"/>
        <v>0</v>
      </c>
      <c r="IO314" s="20">
        <f t="shared" si="898"/>
        <v>0</v>
      </c>
      <c r="IP314" s="20">
        <f t="shared" si="899"/>
        <v>0</v>
      </c>
      <c r="IQ314" s="18">
        <v>42.23</v>
      </c>
      <c r="IR314" s="25">
        <f t="shared" si="1042"/>
        <v>0</v>
      </c>
      <c r="IS314" s="25">
        <f t="shared" si="900"/>
        <v>0</v>
      </c>
      <c r="IT314" s="25">
        <f t="shared" si="901"/>
        <v>0</v>
      </c>
      <c r="IU314" s="25">
        <f>ROUND(IF(EN314="Cống tròn",IF(EN314="Cống tròn",IV314+FF314,0),IF(EN314="Cống hộp",IF(EN314="Cống hộp",IV314+GP314,0),IF(OR(EN314="Rãnh xây",EN314="Rãnh bê tông"),IF(OR(EN314="Rãnh xây",EN314="Rãnh bê tông"),IV314+GP314,0),IF(EN314="ống nhựa",IF(EN314="Ống nhựa",IV314+HT314,0),IF(EN314="Rãnh thang",IF(EN314="Rãnh thang",IQ314+#REF!,0),0))))),2)</f>
        <v>43.24</v>
      </c>
      <c r="IV314" s="18">
        <v>43.14</v>
      </c>
      <c r="IW314" s="25">
        <f t="shared" si="902"/>
        <v>43.24</v>
      </c>
      <c r="IX314" s="25">
        <f t="shared" si="903"/>
        <v>0</v>
      </c>
      <c r="IY314" s="25">
        <f t="shared" si="904"/>
        <v>0</v>
      </c>
      <c r="IZ314" s="25">
        <f t="shared" si="905"/>
        <v>0</v>
      </c>
      <c r="JA314" s="25">
        <f t="shared" si="906"/>
        <v>0</v>
      </c>
      <c r="JB314" s="18">
        <v>42.87</v>
      </c>
      <c r="JC314" s="20">
        <f>ROUND(IF(EN314="Cống tròn",IF(EN314="Cống tròn",IF(EU314="Không có móng",JS314-FF314,IF(EU314="Đế",JR314-FN314,IF(OR(EU314="Móng bê tông",EU314="Móng bê tông kết hợp đế"),JK314-FJ314,0))),0),IF(EN314="Cống hộp",IF(AND(EN314="Cống hộp",EU314="Không có móng"),JS314-GF314,IF(AND(EN314="Cống hộp",EU314="Móng bê tông"),JL314-GB314,0)),IF(OR(EN314="Rãnh xây",EN314="Rãnh bê tông"),IF(OR(EN314="Rãnh xây",EN314="Rãnh bê tông"),JM314-GB314,0),IF(EN314="Ống nhựa",IF(AND(EN314="Ống nhựa",EU314="Không đắp cát"),JS314-HT314,IF(AND(EN314="Ống nhựa",EU314="Đắp cát"),JJ314-HX314,0)),IF(EN314="Rãnh thang",IF(EN314="Rãnh thang",IF(EU314="Móng bê tông",#REF!-#REF!,JS314),0),0))))),2)</f>
        <v>41.84</v>
      </c>
      <c r="JD314" s="20">
        <f t="shared" si="1043"/>
        <v>1.029999999999994</v>
      </c>
      <c r="JE314" s="20">
        <f t="shared" si="907"/>
        <v>41.839999999999996</v>
      </c>
      <c r="JF314" s="20">
        <f t="shared" si="908"/>
        <v>0</v>
      </c>
      <c r="JG314" s="20">
        <f t="shared" si="909"/>
        <v>0</v>
      </c>
      <c r="JH314" s="20">
        <f t="shared" si="910"/>
        <v>0</v>
      </c>
      <c r="JI314" s="20">
        <f>IF(EN314="Rãnh thang",IF(AND(EN314="Rãnh thang",EU314="Móng bê tông"),JS314-#REF!,0),IF(EN314="Ống nhựa",IF(AND(EN314="Ống nhựa",EU314="Đắp cát"),JS314-HT314,0),IF(EN314="Cống tròn",IF(EN314="Cống tròn",IF(OR(EU314="Móng bê tông",EU314="Móng bê tông kết hợp đế"),JO314-FL314,0),0),IF(EN314="Cống hộp",IF(AND(EN314="Cống hộp",EU314="Móng bê tông"),JP314-GD314,0),IF(OR(EN314="Rãnh xây",EN314="Rãnh bê tông"),IF(AND(EN314="Rãnh xây",EU314="Móng bê tông"),JQ314-GD314,IF(AND(EN314="Rãnh bê tông",EU314="Móng bê tông"),JQ314-GD314,0)),0)))))</f>
        <v>41.839999999999996</v>
      </c>
      <c r="JJ314" s="20">
        <f t="shared" si="911"/>
        <v>0</v>
      </c>
      <c r="JK314" s="20">
        <f t="shared" si="912"/>
        <v>41.839999999999996</v>
      </c>
      <c r="JL314" s="20">
        <f t="shared" si="913"/>
        <v>0</v>
      </c>
      <c r="JM314" s="20">
        <f t="shared" si="914"/>
        <v>0</v>
      </c>
      <c r="JN314" s="20">
        <f t="shared" si="915"/>
        <v>42.04</v>
      </c>
      <c r="JO314" s="20">
        <f t="shared" si="916"/>
        <v>42.04</v>
      </c>
      <c r="JP314" s="20">
        <f t="shared" si="917"/>
        <v>0</v>
      </c>
      <c r="JQ314" s="20">
        <f t="shared" si="918"/>
        <v>0</v>
      </c>
      <c r="JR314" s="20">
        <f t="shared" si="919"/>
        <v>0</v>
      </c>
      <c r="JS314" s="26">
        <v>42.14</v>
      </c>
      <c r="JT314" s="25">
        <f t="shared" si="1044"/>
        <v>0</v>
      </c>
      <c r="JU314" s="25">
        <f t="shared" si="920"/>
        <v>0</v>
      </c>
      <c r="JV314" s="25">
        <f t="shared" si="921"/>
        <v>0</v>
      </c>
      <c r="JW314" s="25">
        <f>ROUND(IF(EN314="Cống tròn",IF(EN314="Cống tròn",JX314+FF314,0),IF(EN314="Cống hộp",IF(EN314="Cống hộp",JX314+GP314,0),IF(OR(EN314="Rãnh xây",EN314="Rãnh bê tông"),IF(OR(EN314="Rãnh xây",EN314="Rãnh bê tông"),JX314+GP314,0),IF(EN314="ống nhựa",IF(EN314="Ống nhựa",JX314+HT314,0),IF(EN314="Rãnh thang",IF(EN314="Rãnh thang",JS314+#REF!,0),0))))),2)</f>
        <v>43.24</v>
      </c>
      <c r="JX314" s="27">
        <v>43.14</v>
      </c>
      <c r="JY314" s="25">
        <f t="shared" si="922"/>
        <v>43.24</v>
      </c>
      <c r="JZ314" s="25">
        <f t="shared" si="923"/>
        <v>0</v>
      </c>
      <c r="KA314" s="25">
        <f t="shared" si="924"/>
        <v>0</v>
      </c>
      <c r="KB314" s="25">
        <f t="shared" si="925"/>
        <v>0</v>
      </c>
      <c r="KC314" s="25">
        <f t="shared" si="926"/>
        <v>0</v>
      </c>
      <c r="KD314" s="28" t="s">
        <v>98</v>
      </c>
      <c r="KE314" s="27">
        <v>0</v>
      </c>
      <c r="KF314" s="25">
        <f t="shared" si="927"/>
        <v>1.8599999999999994</v>
      </c>
      <c r="KG314" s="25">
        <f t="shared" si="1045"/>
        <v>1.8599999999999994</v>
      </c>
      <c r="KH314" s="27">
        <v>0</v>
      </c>
      <c r="KI314" s="25">
        <f t="shared" si="928"/>
        <v>1.029999999999994</v>
      </c>
      <c r="KJ314" s="25">
        <f t="shared" si="1046"/>
        <v>1.029999999999994</v>
      </c>
      <c r="KK314" s="25">
        <f t="shared" si="929"/>
        <v>0</v>
      </c>
      <c r="KL314" s="25">
        <f t="shared" si="930"/>
        <v>0</v>
      </c>
      <c r="KM314" s="25">
        <f t="shared" si="1047"/>
        <v>0</v>
      </c>
      <c r="KN314" s="25">
        <f t="shared" si="931"/>
        <v>0</v>
      </c>
      <c r="KO314" s="25">
        <f t="shared" si="932"/>
        <v>0</v>
      </c>
      <c r="KP314" s="25">
        <f t="shared" si="1048"/>
        <v>0</v>
      </c>
      <c r="KQ314" s="25">
        <f t="shared" si="933"/>
        <v>0.2</v>
      </c>
      <c r="KR314" s="25">
        <f t="shared" si="934"/>
        <v>0.2</v>
      </c>
      <c r="KS314" s="25">
        <f t="shared" si="1049"/>
        <v>0.2</v>
      </c>
      <c r="KT314" s="25">
        <f t="shared" si="935"/>
        <v>0</v>
      </c>
      <c r="KU314" s="25">
        <f t="shared" si="936"/>
        <v>0</v>
      </c>
      <c r="KV314" s="25">
        <f t="shared" si="1050"/>
        <v>0</v>
      </c>
      <c r="KW314" s="25">
        <f t="shared" si="863"/>
        <v>0</v>
      </c>
      <c r="KX314" s="25">
        <f t="shared" si="937"/>
        <v>0</v>
      </c>
      <c r="KY314" s="25">
        <f t="shared" si="1051"/>
        <v>0</v>
      </c>
      <c r="KZ314" s="25">
        <f t="shared" si="938"/>
        <v>0</v>
      </c>
      <c r="LA314" s="25">
        <f t="shared" si="939"/>
        <v>0</v>
      </c>
      <c r="LB314" s="25">
        <f t="shared" si="1052"/>
        <v>0</v>
      </c>
      <c r="LC314" s="25">
        <f t="shared" si="940"/>
        <v>1.4</v>
      </c>
      <c r="LD314" s="25">
        <f t="shared" si="941"/>
        <v>0.82999999999999408</v>
      </c>
      <c r="LE314" s="25">
        <f t="shared" si="1053"/>
        <v>1.1149999999999971</v>
      </c>
      <c r="LF314" s="25">
        <f t="shared" si="942"/>
        <v>0</v>
      </c>
      <c r="LG314" s="25">
        <f t="shared" si="943"/>
        <v>0</v>
      </c>
      <c r="LH314" s="25">
        <f t="shared" si="1054"/>
        <v>0</v>
      </c>
      <c r="LI314" s="25">
        <f t="shared" si="944"/>
        <v>0</v>
      </c>
      <c r="LJ314" s="25">
        <f t="shared" si="945"/>
        <v>0</v>
      </c>
      <c r="LK314" s="25">
        <f t="shared" si="1055"/>
        <v>0</v>
      </c>
      <c r="LL314" s="25">
        <f t="shared" si="946"/>
        <v>0</v>
      </c>
      <c r="LM314" s="25">
        <f t="shared" si="947"/>
        <v>0</v>
      </c>
      <c r="LN314" s="25">
        <f t="shared" si="1056"/>
        <v>0</v>
      </c>
      <c r="LO314" s="25">
        <f t="shared" si="948"/>
        <v>0</v>
      </c>
      <c r="LP314" s="25">
        <f t="shared" si="949"/>
        <v>0</v>
      </c>
      <c r="LQ314" s="25">
        <f t="shared" si="1057"/>
        <v>0</v>
      </c>
      <c r="LR314" s="25">
        <f t="shared" si="950"/>
        <v>0</v>
      </c>
      <c r="LS314" s="25">
        <f t="shared" si="951"/>
        <v>0</v>
      </c>
      <c r="LT314" s="25">
        <f t="shared" si="1058"/>
        <v>0</v>
      </c>
      <c r="LU314" s="25">
        <f t="shared" si="952"/>
        <v>0</v>
      </c>
      <c r="LV314" s="25">
        <f t="shared" si="953"/>
        <v>0</v>
      </c>
      <c r="LW314" s="25">
        <f t="shared" si="1059"/>
        <v>0</v>
      </c>
      <c r="LX314" s="25">
        <f t="shared" si="954"/>
        <v>0</v>
      </c>
      <c r="LY314" s="25">
        <f t="shared" si="955"/>
        <v>0</v>
      </c>
      <c r="LZ314" s="25">
        <f t="shared" si="1060"/>
        <v>0</v>
      </c>
      <c r="MA314" s="25">
        <f t="shared" si="956"/>
        <v>0</v>
      </c>
      <c r="MB314" s="25">
        <f t="shared" si="957"/>
        <v>0</v>
      </c>
      <c r="MC314" s="25">
        <f t="shared" si="1061"/>
        <v>0</v>
      </c>
      <c r="MD314" s="25">
        <f t="shared" si="958"/>
        <v>0</v>
      </c>
      <c r="ME314" s="25">
        <f t="shared" si="959"/>
        <v>0</v>
      </c>
      <c r="MF314" s="25">
        <f t="shared" si="1062"/>
        <v>0</v>
      </c>
      <c r="MG314" s="25">
        <f t="shared" si="960"/>
        <v>0</v>
      </c>
      <c r="MH314" s="25">
        <f t="shared" si="961"/>
        <v>0</v>
      </c>
      <c r="MI314" s="25">
        <f t="shared" si="1063"/>
        <v>0</v>
      </c>
      <c r="MJ314" s="25">
        <f t="shared" si="962"/>
        <v>0</v>
      </c>
      <c r="MK314" s="25">
        <f t="shared" si="963"/>
        <v>0</v>
      </c>
      <c r="ML314" s="25">
        <f t="shared" si="1064"/>
        <v>0</v>
      </c>
      <c r="MM314" s="25">
        <f t="shared" si="964"/>
        <v>0</v>
      </c>
      <c r="MN314" s="25">
        <f t="shared" si="965"/>
        <v>0</v>
      </c>
      <c r="MO314" s="25">
        <f t="shared" si="1065"/>
        <v>0</v>
      </c>
      <c r="MP314" s="25">
        <f t="shared" si="966"/>
        <v>0</v>
      </c>
      <c r="MQ314" s="25">
        <f t="shared" si="967"/>
        <v>0</v>
      </c>
      <c r="MR314" s="25">
        <f t="shared" si="1066"/>
        <v>0</v>
      </c>
      <c r="MS314" s="29">
        <v>1.4</v>
      </c>
      <c r="MT314" s="29">
        <v>0</v>
      </c>
      <c r="MU314" s="29">
        <v>1</v>
      </c>
      <c r="MV314" s="29">
        <v>1</v>
      </c>
      <c r="MW314" s="25">
        <f t="shared" si="968"/>
        <v>1.4</v>
      </c>
      <c r="MX314" s="25">
        <f t="shared" si="969"/>
        <v>2.6</v>
      </c>
      <c r="MY314" s="25">
        <f t="shared" si="970"/>
        <v>0</v>
      </c>
      <c r="MZ314" s="25">
        <f t="shared" si="971"/>
        <v>0</v>
      </c>
      <c r="NA314" s="25">
        <f t="shared" si="972"/>
        <v>1.4</v>
      </c>
      <c r="NB314" s="25">
        <f t="shared" si="973"/>
        <v>1.44</v>
      </c>
      <c r="NC314" s="25">
        <f t="shared" si="974"/>
        <v>0</v>
      </c>
      <c r="ND314" s="25">
        <f t="shared" si="975"/>
        <v>0</v>
      </c>
      <c r="NE314" s="25">
        <f t="shared" si="1067"/>
        <v>1.4</v>
      </c>
      <c r="NF314" s="25">
        <f t="shared" si="1067"/>
        <v>2.02</v>
      </c>
      <c r="NG314" s="25">
        <f t="shared" si="1067"/>
        <v>0</v>
      </c>
      <c r="NH314" s="25">
        <f t="shared" si="976"/>
        <v>0</v>
      </c>
      <c r="NI314" s="25">
        <f t="shared" si="977"/>
        <v>95.4</v>
      </c>
      <c r="NJ314" s="25">
        <f t="shared" si="978"/>
        <v>0</v>
      </c>
      <c r="NK314" s="25">
        <f t="shared" si="979"/>
        <v>95.4</v>
      </c>
      <c r="NL314" s="25">
        <f t="shared" si="980"/>
        <v>59.32</v>
      </c>
      <c r="NM314" s="25">
        <f t="shared" si="981"/>
        <v>0</v>
      </c>
      <c r="NN314" s="25">
        <f t="shared" si="1068"/>
        <v>59.32</v>
      </c>
      <c r="NO314" s="25">
        <f t="shared" si="982"/>
        <v>0</v>
      </c>
      <c r="NP314" s="25">
        <f t="shared" si="983"/>
        <v>0</v>
      </c>
      <c r="NQ314" s="25">
        <f t="shared" si="1069"/>
        <v>0</v>
      </c>
      <c r="NR314" s="25">
        <f t="shared" si="984"/>
        <v>0</v>
      </c>
      <c r="NS314" s="25">
        <f t="shared" si="985"/>
        <v>0</v>
      </c>
      <c r="NT314" s="25">
        <f t="shared" si="1070"/>
        <v>0</v>
      </c>
      <c r="NU314" s="25">
        <f t="shared" si="986"/>
        <v>0</v>
      </c>
      <c r="NV314" s="25">
        <f t="shared" si="987"/>
        <v>0</v>
      </c>
      <c r="NW314" s="25">
        <f t="shared" si="1071"/>
        <v>0</v>
      </c>
      <c r="NX314" s="25">
        <f t="shared" si="1072"/>
        <v>59.32</v>
      </c>
      <c r="NY314" s="25">
        <f t="shared" si="1072"/>
        <v>0</v>
      </c>
      <c r="NZ314" s="25">
        <f t="shared" si="1073"/>
        <v>59.32</v>
      </c>
      <c r="OA314" s="25">
        <f t="shared" si="1074"/>
        <v>36.08</v>
      </c>
      <c r="OB314" s="25">
        <f t="shared" si="1074"/>
        <v>0</v>
      </c>
      <c r="OC314" s="25">
        <f t="shared" si="1075"/>
        <v>36.08</v>
      </c>
      <c r="OD314" s="25">
        <f t="shared" si="1076"/>
        <v>59.32</v>
      </c>
      <c r="OE314" s="25">
        <f t="shared" si="1076"/>
        <v>0</v>
      </c>
      <c r="OF314" s="25">
        <f t="shared" si="1076"/>
        <v>59.32</v>
      </c>
      <c r="OG314" s="25">
        <f t="shared" si="988"/>
        <v>0</v>
      </c>
      <c r="OH314" s="25">
        <f t="shared" si="989"/>
        <v>0</v>
      </c>
      <c r="OI314" s="25">
        <f t="shared" si="990"/>
        <v>0</v>
      </c>
      <c r="OJ314" s="25">
        <f t="shared" si="991"/>
        <v>0</v>
      </c>
      <c r="OK314" s="25">
        <f t="shared" si="992"/>
        <v>0</v>
      </c>
      <c r="OL314" s="25">
        <f t="shared" si="993"/>
        <v>0</v>
      </c>
      <c r="OM314" s="25">
        <f t="shared" si="1077"/>
        <v>0</v>
      </c>
      <c r="ON314" s="25">
        <f t="shared" si="1077"/>
        <v>0</v>
      </c>
      <c r="OO314" s="25">
        <f t="shared" si="1077"/>
        <v>0</v>
      </c>
      <c r="OP314" s="25">
        <f t="shared" si="994"/>
        <v>0</v>
      </c>
      <c r="OQ314" s="25">
        <f t="shared" si="995"/>
        <v>0</v>
      </c>
      <c r="OR314" s="25">
        <f t="shared" si="1078"/>
        <v>0</v>
      </c>
      <c r="OS314" s="30">
        <v>536013.27</v>
      </c>
      <c r="OT314" s="30">
        <v>2371270.25</v>
      </c>
    </row>
    <row r="315" spans="1:410" ht="33" customHeight="1" x14ac:dyDescent="0.25">
      <c r="A315" s="18"/>
      <c r="B315" s="18" t="s">
        <v>1129</v>
      </c>
      <c r="C315" s="18">
        <v>310.44</v>
      </c>
      <c r="D315" s="16" t="e">
        <f>_xlfn.IFNA(INDEX(#REF!,MATCH(E315,#REF!,0)),0)</f>
        <v>#REF!</v>
      </c>
      <c r="E315" s="18" t="s">
        <v>1134</v>
      </c>
      <c r="F315" s="16" t="s">
        <v>765</v>
      </c>
      <c r="G315" s="16" t="s">
        <v>810</v>
      </c>
      <c r="H315" s="16" t="s">
        <v>767</v>
      </c>
      <c r="I315" s="16" t="s">
        <v>768</v>
      </c>
      <c r="J315" s="16" t="s">
        <v>811</v>
      </c>
      <c r="K315" s="16" t="s">
        <v>770</v>
      </c>
      <c r="L315" s="16" t="s">
        <v>771</v>
      </c>
      <c r="M315" s="18">
        <v>2.44</v>
      </c>
      <c r="N315" s="18">
        <v>1.8399999999999999</v>
      </c>
      <c r="O315" s="18">
        <v>2.84</v>
      </c>
      <c r="P315" s="18">
        <v>2.2399999999999998</v>
      </c>
      <c r="Q315" s="18">
        <v>0.1</v>
      </c>
      <c r="R315" s="18">
        <v>2.64</v>
      </c>
      <c r="S315" s="18">
        <v>2.04</v>
      </c>
      <c r="T315" s="18">
        <v>0.2</v>
      </c>
      <c r="U315" s="18">
        <v>0</v>
      </c>
      <c r="V315" s="18">
        <v>0</v>
      </c>
      <c r="W315" s="18">
        <v>0</v>
      </c>
      <c r="X315" s="18">
        <v>2.44</v>
      </c>
      <c r="Y315" s="18">
        <v>1.7999999999999998</v>
      </c>
      <c r="Z315" s="20">
        <f t="shared" si="996"/>
        <v>1.7</v>
      </c>
      <c r="AA315" s="18">
        <v>0.22</v>
      </c>
      <c r="AB315" s="18">
        <v>0</v>
      </c>
      <c r="AC315" s="18">
        <v>0</v>
      </c>
      <c r="AD315" s="18">
        <v>0</v>
      </c>
      <c r="AE315" s="18">
        <v>0</v>
      </c>
      <c r="AF315" s="18">
        <v>0</v>
      </c>
      <c r="AG315" s="18">
        <v>2</v>
      </c>
      <c r="AH315" s="18">
        <v>1.4</v>
      </c>
      <c r="AI315" s="20">
        <f t="shared" si="997"/>
        <v>1.8499999999999999</v>
      </c>
      <c r="AJ315" s="18">
        <v>0</v>
      </c>
      <c r="AK315" s="18">
        <v>0</v>
      </c>
      <c r="AL315" s="20">
        <f t="shared" si="998"/>
        <v>0</v>
      </c>
      <c r="AM315" s="18">
        <v>2.44</v>
      </c>
      <c r="AN315" s="18">
        <v>1.4</v>
      </c>
      <c r="AO315" s="18">
        <v>0.15</v>
      </c>
      <c r="AP315" s="18">
        <v>0.22</v>
      </c>
      <c r="AQ315" s="18">
        <v>0</v>
      </c>
      <c r="AR315" s="18">
        <v>0</v>
      </c>
      <c r="AS315" s="18">
        <v>0</v>
      </c>
      <c r="AT315" s="18">
        <v>0</v>
      </c>
      <c r="AU315" s="18">
        <v>0</v>
      </c>
      <c r="AV315" s="18">
        <v>1</v>
      </c>
      <c r="AW315" s="18">
        <v>0</v>
      </c>
      <c r="AX315" s="18">
        <v>0</v>
      </c>
      <c r="AY315" s="18">
        <v>0</v>
      </c>
      <c r="AZ315" s="18">
        <v>0</v>
      </c>
      <c r="BA315" s="18">
        <v>0</v>
      </c>
      <c r="BB315" s="18">
        <v>0</v>
      </c>
      <c r="BC315" s="18">
        <v>0</v>
      </c>
      <c r="BD315" s="18">
        <v>0</v>
      </c>
      <c r="BE315" s="18">
        <v>2</v>
      </c>
      <c r="BF315" s="18">
        <v>0</v>
      </c>
      <c r="BG315" s="18">
        <v>0</v>
      </c>
      <c r="BH315" s="18">
        <v>0</v>
      </c>
      <c r="BI315" s="18">
        <v>0</v>
      </c>
      <c r="BJ315" s="18">
        <v>0</v>
      </c>
      <c r="BK315" s="18">
        <v>0</v>
      </c>
      <c r="BL315" s="18">
        <v>0</v>
      </c>
      <c r="BM315" s="18">
        <v>0</v>
      </c>
      <c r="BN315" s="18">
        <v>0</v>
      </c>
      <c r="BO315" s="18">
        <v>0</v>
      </c>
      <c r="BP315" s="18">
        <v>2</v>
      </c>
      <c r="BQ315" s="18">
        <v>0</v>
      </c>
      <c r="BR315" s="18">
        <v>0</v>
      </c>
      <c r="BS315" s="18">
        <v>0</v>
      </c>
      <c r="BT315" s="18">
        <v>0</v>
      </c>
      <c r="BU315" s="18">
        <v>0</v>
      </c>
      <c r="BV315" s="18">
        <v>0</v>
      </c>
      <c r="BW315" s="18">
        <v>0</v>
      </c>
      <c r="BX315" s="18">
        <v>0</v>
      </c>
      <c r="BY315" s="18">
        <v>0</v>
      </c>
      <c r="BZ315" s="18">
        <v>0</v>
      </c>
      <c r="CA315" s="16" t="e">
        <f>_xlfn.IFNA(IF(RIGHT(D315,2)="=G",0,INDEX(#REF!,MATCH(E315,#REF!,0))),0)</f>
        <v>#REF!</v>
      </c>
      <c r="CB315" s="16" t="s">
        <v>776</v>
      </c>
      <c r="CC315" s="18">
        <v>0</v>
      </c>
      <c r="CD315" s="18">
        <v>0</v>
      </c>
      <c r="CE315" s="18">
        <v>1.84</v>
      </c>
      <c r="CF315" s="18">
        <v>0.8</v>
      </c>
      <c r="CG315" s="18">
        <v>0.12</v>
      </c>
      <c r="CH315" s="18">
        <v>3</v>
      </c>
      <c r="CI315" s="16" t="s">
        <v>98</v>
      </c>
      <c r="CJ315" s="18">
        <v>0</v>
      </c>
      <c r="CK315" s="20">
        <f t="shared" si="864"/>
        <v>1.33</v>
      </c>
      <c r="CL315" s="20">
        <f t="shared" si="999"/>
        <v>1.33</v>
      </c>
      <c r="CM315" s="18">
        <v>31.47</v>
      </c>
      <c r="CN315" s="18">
        <v>43.71</v>
      </c>
      <c r="CO315" s="18">
        <v>42.871000000000002</v>
      </c>
      <c r="CP315" s="22">
        <f t="shared" si="865"/>
        <v>42.87</v>
      </c>
      <c r="CQ315" s="22">
        <f t="shared" si="866"/>
        <v>41.54</v>
      </c>
      <c r="CR315" s="22">
        <f t="shared" si="1000"/>
        <v>1.33</v>
      </c>
      <c r="CS315" s="22">
        <f t="shared" si="867"/>
        <v>41.64</v>
      </c>
      <c r="CT315" s="22">
        <f t="shared" si="868"/>
        <v>41.84</v>
      </c>
      <c r="CU315" s="18">
        <v>41.84</v>
      </c>
      <c r="CV315" s="22">
        <f t="shared" si="1001"/>
        <v>1.7</v>
      </c>
      <c r="CW315" s="22">
        <f t="shared" si="869"/>
        <v>0</v>
      </c>
      <c r="CX315" s="22">
        <f t="shared" si="870"/>
        <v>0</v>
      </c>
      <c r="CY315" s="22">
        <f t="shared" si="871"/>
        <v>43.56</v>
      </c>
      <c r="CZ315" s="22">
        <f t="shared" si="872"/>
        <v>43.71</v>
      </c>
      <c r="DA315" s="18">
        <v>43.71</v>
      </c>
      <c r="DB315" s="20">
        <f t="shared" si="1002"/>
        <v>2.17</v>
      </c>
      <c r="DC315" s="20">
        <f t="shared" si="1003"/>
        <v>0.84</v>
      </c>
      <c r="DD315" s="20">
        <f t="shared" si="1004"/>
        <v>1.33</v>
      </c>
      <c r="DE315" s="20">
        <f t="shared" si="873"/>
        <v>0.1</v>
      </c>
      <c r="DF315" s="20">
        <f t="shared" si="874"/>
        <v>0.2</v>
      </c>
      <c r="DG315" s="20">
        <f t="shared" si="875"/>
        <v>1.03</v>
      </c>
      <c r="DH315" s="20">
        <f t="shared" si="876"/>
        <v>0</v>
      </c>
      <c r="DI315" s="20">
        <f t="shared" si="877"/>
        <v>0</v>
      </c>
      <c r="DJ315" s="20">
        <f t="shared" si="878"/>
        <v>0</v>
      </c>
      <c r="DK315" s="20">
        <f t="shared" si="1005"/>
        <v>1.33</v>
      </c>
      <c r="DL315" s="20">
        <f t="shared" si="1006"/>
        <v>0</v>
      </c>
      <c r="DM315" s="20">
        <f t="shared" si="1007"/>
        <v>0</v>
      </c>
      <c r="DN315" s="20">
        <f t="shared" si="1008"/>
        <v>0</v>
      </c>
      <c r="DO315" s="18">
        <v>2.44</v>
      </c>
      <c r="DP315" s="18">
        <v>0</v>
      </c>
      <c r="DQ315" s="18">
        <v>1</v>
      </c>
      <c r="DR315" s="18">
        <v>1</v>
      </c>
      <c r="DS315" s="25">
        <f t="shared" si="1009"/>
        <v>2.44</v>
      </c>
      <c r="DT315" s="25">
        <f t="shared" si="1010"/>
        <v>0</v>
      </c>
      <c r="DU315" s="25">
        <f t="shared" si="1011"/>
        <v>3.25</v>
      </c>
      <c r="DV315" s="25">
        <f t="shared" si="1012"/>
        <v>0</v>
      </c>
      <c r="DW315" s="25">
        <f t="shared" si="1013"/>
        <v>3.25</v>
      </c>
      <c r="DX315" s="25">
        <f t="shared" si="1014"/>
        <v>9.23</v>
      </c>
      <c r="DY315" s="25">
        <f t="shared" si="1015"/>
        <v>0</v>
      </c>
      <c r="DZ315" s="25">
        <f t="shared" si="1016"/>
        <v>9.23</v>
      </c>
      <c r="EA315" s="25">
        <f t="shared" si="1017"/>
        <v>6.34</v>
      </c>
      <c r="EB315" s="25">
        <f t="shared" si="1018"/>
        <v>0</v>
      </c>
      <c r="EC315" s="25">
        <f t="shared" si="1019"/>
        <v>6.34</v>
      </c>
      <c r="ED315" s="25">
        <f t="shared" si="1020"/>
        <v>2.89</v>
      </c>
      <c r="EE315" s="25">
        <f t="shared" si="1020"/>
        <v>0</v>
      </c>
      <c r="EF315" s="25">
        <f t="shared" si="1021"/>
        <v>2.89</v>
      </c>
      <c r="EG315" s="25">
        <f t="shared" si="1022"/>
        <v>6.34</v>
      </c>
      <c r="EH315" s="25">
        <f t="shared" si="1022"/>
        <v>0</v>
      </c>
      <c r="EI315" s="25">
        <f t="shared" si="1023"/>
        <v>6.34</v>
      </c>
      <c r="EJ315" s="18">
        <v>310.44</v>
      </c>
      <c r="EK315" s="18">
        <v>360.93</v>
      </c>
      <c r="EL315" s="18" t="s">
        <v>1134</v>
      </c>
      <c r="EM315" s="18" t="s">
        <v>1135</v>
      </c>
      <c r="EN315" s="16" t="s">
        <v>774</v>
      </c>
      <c r="EO315" s="16" t="s">
        <v>132</v>
      </c>
      <c r="EP315" s="16" t="e">
        <f>IF(OR(EN315="Cống tròn",EN315="Cống hộp",EN315="Ống nhựa"),INDEX(#REF!,MATCH(E315,#REF!,0)),IF(OR(EN315="Rãnh xây",EN315="Rãnh bê tông"),INDEX(#REF!,MATCH(E315,#REF!,0)),0))</f>
        <v>#REF!</v>
      </c>
      <c r="EQ315" s="18">
        <v>48.790000000000006</v>
      </c>
      <c r="ER315" s="18">
        <v>1</v>
      </c>
      <c r="ES315" s="25">
        <f t="shared" si="1024"/>
        <v>48</v>
      </c>
      <c r="ET315" s="1" t="e">
        <f>_xlfn.IFNA(IF(EN315="Cống tròn",INDEX(#REF!,MATCH(E315,#REF!,0)),IF(EN315="Cống hộp",INDEX(#REF!,MATCH(E315,#REF!,0)),EU315&amp;" ,"&amp;EV315)),0)</f>
        <v>#REF!</v>
      </c>
      <c r="EU315" s="16" t="s">
        <v>769</v>
      </c>
      <c r="EV315" s="16" t="s">
        <v>775</v>
      </c>
      <c r="EW315" s="16" t="e">
        <f>_xlfn.IFNA(INDEX(#REF!,MATCH(E315,#REF!,0)),0)</f>
        <v>#REF!</v>
      </c>
      <c r="EX315" s="16"/>
      <c r="EY315" s="18">
        <v>0</v>
      </c>
      <c r="EZ315" s="18">
        <v>0</v>
      </c>
      <c r="FA315" s="18">
        <v>0</v>
      </c>
      <c r="FB315" s="18">
        <v>0</v>
      </c>
      <c r="FC315" s="18">
        <v>0</v>
      </c>
      <c r="FD315" s="25">
        <f t="shared" si="879"/>
        <v>0</v>
      </c>
      <c r="FE315" s="25">
        <f t="shared" si="1025"/>
        <v>0</v>
      </c>
      <c r="FF315" s="18">
        <v>0.1</v>
      </c>
      <c r="FG315" s="18">
        <v>2</v>
      </c>
      <c r="FH315" s="18">
        <v>1</v>
      </c>
      <c r="FI315" s="25">
        <f t="shared" si="1026"/>
        <v>1.2</v>
      </c>
      <c r="FJ315" s="18">
        <v>0</v>
      </c>
      <c r="FK315" s="18">
        <v>0</v>
      </c>
      <c r="FL315" s="18">
        <v>0.2</v>
      </c>
      <c r="FM315" s="18">
        <v>1.4</v>
      </c>
      <c r="FN315" s="18">
        <v>0</v>
      </c>
      <c r="FO315" s="25">
        <f t="shared" si="1027"/>
        <v>1.4</v>
      </c>
      <c r="FP315" s="18">
        <v>1.4999999999999999E-2</v>
      </c>
      <c r="FQ315" s="18">
        <v>1</v>
      </c>
      <c r="FR315" s="25">
        <f t="shared" si="880"/>
        <v>48</v>
      </c>
      <c r="FS315" s="25">
        <f t="shared" si="881"/>
        <v>0.70499999999999996</v>
      </c>
      <c r="FT315" s="25">
        <f t="shared" si="882"/>
        <v>48.704999999999998</v>
      </c>
      <c r="FU315" s="25">
        <f t="shared" si="883"/>
        <v>-8.5000000000007958E-2</v>
      </c>
      <c r="FV315" s="25" t="str">
        <f t="shared" si="1028"/>
        <v>Đủ</v>
      </c>
      <c r="FW315" s="25">
        <f t="shared" si="1029"/>
        <v>-0.09</v>
      </c>
      <c r="FX315" s="16"/>
      <c r="FY315" s="16"/>
      <c r="FZ315" s="16"/>
      <c r="GA315" s="16"/>
      <c r="GB315" s="19">
        <v>0</v>
      </c>
      <c r="GC315" s="19">
        <v>0</v>
      </c>
      <c r="GD315" s="19">
        <v>0</v>
      </c>
      <c r="GE315" s="19">
        <v>0</v>
      </c>
      <c r="GF315" s="19">
        <v>0</v>
      </c>
      <c r="GG315" s="19">
        <v>0</v>
      </c>
      <c r="GH315" s="19">
        <v>0</v>
      </c>
      <c r="GI315" s="19">
        <v>0</v>
      </c>
      <c r="GJ315" s="19">
        <v>0</v>
      </c>
      <c r="GK315" s="19">
        <v>0</v>
      </c>
      <c r="GL315" s="25">
        <f t="shared" si="884"/>
        <v>0</v>
      </c>
      <c r="GM315" s="25">
        <f t="shared" si="1030"/>
        <v>0</v>
      </c>
      <c r="GN315" s="19">
        <v>0</v>
      </c>
      <c r="GO315" s="19">
        <v>0</v>
      </c>
      <c r="GP315" s="19">
        <v>0</v>
      </c>
      <c r="GQ315" s="19">
        <v>0</v>
      </c>
      <c r="GR315" s="1" t="e">
        <f>_xlfn.IFNA(INDEX(#REF!,MATCH(E315,#REF!,0)),0)</f>
        <v>#REF!</v>
      </c>
      <c r="GS315" s="16"/>
      <c r="GT315" s="18">
        <v>0</v>
      </c>
      <c r="GU315" s="18">
        <v>0</v>
      </c>
      <c r="GV315" s="18">
        <v>0</v>
      </c>
      <c r="GW315" s="18">
        <v>0</v>
      </c>
      <c r="GX315" s="25">
        <f t="shared" si="885"/>
        <v>0</v>
      </c>
      <c r="GY315" s="25">
        <f t="shared" si="886"/>
        <v>0</v>
      </c>
      <c r="GZ315" s="25">
        <f t="shared" si="1031"/>
        <v>0</v>
      </c>
      <c r="HA315" s="1" t="e" cm="1">
        <f t="array" ref="HA315">INDEX(#REF!,MATCH(EJ315&amp;EK315&amp;HD315&amp;HE315&amp;HF315,#REF!&amp;#REF!&amp;#REF!&amp;#REF!&amp;#REF!,0))</f>
        <v>#REF!</v>
      </c>
      <c r="HB315" s="16"/>
      <c r="HC315" s="25">
        <f t="shared" si="1032"/>
        <v>0</v>
      </c>
      <c r="HD315" s="18">
        <v>0</v>
      </c>
      <c r="HE315" s="18">
        <v>0</v>
      </c>
      <c r="HF315" s="18">
        <v>0</v>
      </c>
      <c r="HG315" s="1" t="e" cm="1">
        <f t="array" ref="HG315">INDEX(#REF!,MATCH(EJ315&amp;EK315&amp;HJ315&amp;HK315&amp;HL315,#REF!&amp;#REF!&amp;#REF!&amp;#REF!&amp;#REF!,0))</f>
        <v>#REF!</v>
      </c>
      <c r="HH315" s="16"/>
      <c r="HI315" s="25">
        <f t="shared" si="1033"/>
        <v>0</v>
      </c>
      <c r="HJ315" s="25">
        <f t="shared" si="1034"/>
        <v>0</v>
      </c>
      <c r="HK315" s="19">
        <v>0</v>
      </c>
      <c r="HL315" s="19">
        <v>0</v>
      </c>
      <c r="HM315" s="18">
        <v>0.01</v>
      </c>
      <c r="HN315" s="18">
        <v>1</v>
      </c>
      <c r="HO315" s="25">
        <f t="shared" si="1035"/>
        <v>0</v>
      </c>
      <c r="HP315" s="25">
        <f t="shared" si="1036"/>
        <v>0</v>
      </c>
      <c r="HQ315" s="25">
        <f t="shared" si="1037"/>
        <v>0</v>
      </c>
      <c r="HR315" s="25">
        <f t="shared" si="1038"/>
        <v>0</v>
      </c>
      <c r="HS315" s="25">
        <f t="shared" si="1039"/>
        <v>0</v>
      </c>
      <c r="HT315" s="19">
        <v>0</v>
      </c>
      <c r="HU315" s="19">
        <v>0</v>
      </c>
      <c r="HV315" s="19">
        <v>0</v>
      </c>
      <c r="HW315" s="25">
        <f t="shared" si="1040"/>
        <v>0</v>
      </c>
      <c r="HX315" s="19">
        <v>0</v>
      </c>
      <c r="HY315" s="19">
        <v>0</v>
      </c>
      <c r="HZ315" s="18">
        <v>42.87</v>
      </c>
      <c r="IA315" s="20">
        <f>ROUND(IF(EN315="Cống tròn",IF(EN315="Cống tròn",IF(EU315="Không có móng",IQ315-FF315,IF(EU315="Đế",IP315-FN315,IF(OR(EU315="Móng bê tông",EU315="Móng bê tông kết hợp đế"),II315-FJ315,0))),0),IF(EN315="Cống hộp",IF(AND(EN315="Cống hộp",EU315="Không có móng"),IQ315-GF315,IF(AND(EN315="Cống hộp",EU315="Móng bê tông"),IJ315-GB315,0)),IF(OR(EN315="Rãnh xây",EN315="Rãnh bê tông"),IF(OR(EN315="Rãnh xây",EN315="Rãnh bê tông"),IK315-GB315,0),IF(EN315="Ống nhựa",IF(AND(EN315="Ống nhựa",EU315="Không đắp cát"),IQ315-HT315,IF(AND(EN315="Ống nhựa",EU315="Đắp cát"),IH315-HX315,0)),IF(EN315="Rãnh thang",IF(EN315="Rãnh thang",IF(EU315="Móng bê tông",#REF!-#REF!,IQ315),0),0))))),2)</f>
        <v>41.84</v>
      </c>
      <c r="IB315" s="20">
        <f t="shared" si="1041"/>
        <v>1.029999999999994</v>
      </c>
      <c r="IC315" s="20">
        <f t="shared" si="887"/>
        <v>41.839999999999996</v>
      </c>
      <c r="ID315" s="20">
        <f t="shared" si="888"/>
        <v>0</v>
      </c>
      <c r="IE315" s="20">
        <f t="shared" si="889"/>
        <v>0</v>
      </c>
      <c r="IF315" s="20">
        <f t="shared" si="890"/>
        <v>0</v>
      </c>
      <c r="IG315" s="20">
        <f>IF(EN315="Rãnh thang",IF(AND(EN315="Rãnh thang",EU315="Móng bê tông"),IQ315-#REF!,0),IF(EN315="Ống nhựa",IF(AND(EN315="Ống nhựa",EU315="Đắp cát"),IQ315-HT315,0),IF(EN315="Cống tròn",IF(EN315="Cống tròn",IF(OR(EU315="Móng bê tông",EU315="Móng bê tông kết hợp đế"),IM315-FL315,0),0),IF(EN315="Cống hộp",IF(AND(EN315="Cống hộp",EU315="Móng bê tông"),IN315-GD315,0),IF(OR(EN315="Rãnh xây",EN315="Rãnh bê tông"),IF(AND(EN315="Rãnh xây",EU315="Móng bê tông"),IO315-GD315,IF(AND(EN315="Rãnh bê tông",EU315="Móng bê tông"),IO315-GD315,0)),0)))))</f>
        <v>41.839999999999996</v>
      </c>
      <c r="IH315" s="20">
        <f t="shared" si="891"/>
        <v>0</v>
      </c>
      <c r="II315" s="20">
        <f t="shared" si="892"/>
        <v>41.839999999999996</v>
      </c>
      <c r="IJ315" s="20">
        <f t="shared" si="893"/>
        <v>0</v>
      </c>
      <c r="IK315" s="20">
        <f t="shared" si="894"/>
        <v>0</v>
      </c>
      <c r="IL315" s="20">
        <f t="shared" si="895"/>
        <v>42.04</v>
      </c>
      <c r="IM315" s="20">
        <f t="shared" si="896"/>
        <v>42.04</v>
      </c>
      <c r="IN315" s="20">
        <f t="shared" si="897"/>
        <v>0</v>
      </c>
      <c r="IO315" s="20">
        <f t="shared" si="898"/>
        <v>0</v>
      </c>
      <c r="IP315" s="20">
        <f t="shared" si="899"/>
        <v>0</v>
      </c>
      <c r="IQ315" s="18">
        <v>42.14</v>
      </c>
      <c r="IR315" s="25">
        <f t="shared" si="1042"/>
        <v>0</v>
      </c>
      <c r="IS315" s="25">
        <f t="shared" si="900"/>
        <v>0</v>
      </c>
      <c r="IT315" s="25">
        <f t="shared" si="901"/>
        <v>0</v>
      </c>
      <c r="IU315" s="25">
        <f>ROUND(IF(EN315="Cống tròn",IF(EN315="Cống tròn",IV315+FF315,0),IF(EN315="Cống hộp",IF(EN315="Cống hộp",IV315+GP315,0),IF(OR(EN315="Rãnh xây",EN315="Rãnh bê tông"),IF(OR(EN315="Rãnh xây",EN315="Rãnh bê tông"),IV315+GP315,0),IF(EN315="ống nhựa",IF(EN315="Ống nhựa",IV315+HT315,0),IF(EN315="Rãnh thang",IF(EN315="Rãnh thang",IQ315+#REF!,0),0))))),2)</f>
        <v>43.16</v>
      </c>
      <c r="IV315" s="18">
        <v>43.06</v>
      </c>
      <c r="IW315" s="25">
        <f t="shared" si="902"/>
        <v>43.16</v>
      </c>
      <c r="IX315" s="25">
        <f t="shared" si="903"/>
        <v>0</v>
      </c>
      <c r="IY315" s="25">
        <f t="shared" si="904"/>
        <v>0</v>
      </c>
      <c r="IZ315" s="25">
        <f t="shared" si="905"/>
        <v>0</v>
      </c>
      <c r="JA315" s="25">
        <f t="shared" si="906"/>
        <v>0</v>
      </c>
      <c r="JB315" s="18">
        <v>42.78</v>
      </c>
      <c r="JC315" s="20">
        <f>ROUND(IF(EN315="Cống tròn",IF(EN315="Cống tròn",IF(EU315="Không có móng",JS315-FF315,IF(EU315="Đế",JR315-FN315,IF(OR(EU315="Móng bê tông",EU315="Móng bê tông kết hợp đế"),JK315-FJ315,0))),0),IF(EN315="Cống hộp",IF(AND(EN315="Cống hộp",EU315="Không có móng"),JS315-GF315,IF(AND(EN315="Cống hộp",EU315="Móng bê tông"),JL315-GB315,0)),IF(OR(EN315="Rãnh xây",EN315="Rãnh bê tông"),IF(OR(EN315="Rãnh xây",EN315="Rãnh bê tông"),JM315-GB315,0),IF(EN315="Ống nhựa",IF(AND(EN315="Ống nhựa",EU315="Không đắp cát"),JS315-HT315,IF(AND(EN315="Ống nhựa",EU315="Đắp cát"),JJ315-HX315,0)),IF(EN315="Rãnh thang",IF(EN315="Rãnh thang",IF(EU315="Móng bê tông",#REF!-#REF!,JS315),0),0))))),2)</f>
        <v>41.76</v>
      </c>
      <c r="JD315" s="20">
        <f t="shared" si="1043"/>
        <v>1.0200000000000031</v>
      </c>
      <c r="JE315" s="20">
        <f t="shared" si="907"/>
        <v>41.76</v>
      </c>
      <c r="JF315" s="20">
        <f t="shared" si="908"/>
        <v>0</v>
      </c>
      <c r="JG315" s="20">
        <f t="shared" si="909"/>
        <v>0</v>
      </c>
      <c r="JH315" s="20">
        <f t="shared" si="910"/>
        <v>0</v>
      </c>
      <c r="JI315" s="20">
        <f>IF(EN315="Rãnh thang",IF(AND(EN315="Rãnh thang",EU315="Móng bê tông"),JS315-#REF!,0),IF(EN315="Ống nhựa",IF(AND(EN315="Ống nhựa",EU315="Đắp cát"),JS315-HT315,0),IF(EN315="Cống tròn",IF(EN315="Cống tròn",IF(OR(EU315="Móng bê tông",EU315="Móng bê tông kết hợp đế"),JO315-FL315,0),0),IF(EN315="Cống hộp",IF(AND(EN315="Cống hộp",EU315="Móng bê tông"),JP315-GD315,0),IF(OR(EN315="Rãnh xây",EN315="Rãnh bê tông"),IF(AND(EN315="Rãnh xây",EU315="Móng bê tông"),JQ315-GD315,IF(AND(EN315="Rãnh bê tông",EU315="Móng bê tông"),JQ315-GD315,0)),0)))))</f>
        <v>41.76</v>
      </c>
      <c r="JJ315" s="20">
        <f t="shared" si="911"/>
        <v>0</v>
      </c>
      <c r="JK315" s="20">
        <f t="shared" si="912"/>
        <v>41.76</v>
      </c>
      <c r="JL315" s="20">
        <f t="shared" si="913"/>
        <v>0</v>
      </c>
      <c r="JM315" s="20">
        <f t="shared" si="914"/>
        <v>0</v>
      </c>
      <c r="JN315" s="20">
        <f t="shared" si="915"/>
        <v>41.96</v>
      </c>
      <c r="JO315" s="20">
        <f t="shared" si="916"/>
        <v>41.96</v>
      </c>
      <c r="JP315" s="20">
        <f t="shared" si="917"/>
        <v>0</v>
      </c>
      <c r="JQ315" s="20">
        <f t="shared" si="918"/>
        <v>0</v>
      </c>
      <c r="JR315" s="20">
        <f t="shared" si="919"/>
        <v>0</v>
      </c>
      <c r="JS315" s="26">
        <v>42.06</v>
      </c>
      <c r="JT315" s="25">
        <f t="shared" si="1044"/>
        <v>0</v>
      </c>
      <c r="JU315" s="25">
        <f t="shared" si="920"/>
        <v>0</v>
      </c>
      <c r="JV315" s="25">
        <f t="shared" si="921"/>
        <v>0</v>
      </c>
      <c r="JW315" s="25">
        <f>ROUND(IF(EN315="Cống tròn",IF(EN315="Cống tròn",JX315+FF315,0),IF(EN315="Cống hộp",IF(EN315="Cống hộp",JX315+GP315,0),IF(OR(EN315="Rãnh xây",EN315="Rãnh bê tông"),IF(OR(EN315="Rãnh xây",EN315="Rãnh bê tông"),JX315+GP315,0),IF(EN315="ống nhựa",IF(EN315="Ống nhựa",JX315+HT315,0),IF(EN315="Rãnh thang",IF(EN315="Rãnh thang",JS315+#REF!,0),0))))),2)</f>
        <v>43.16</v>
      </c>
      <c r="JX315" s="27">
        <v>43.06</v>
      </c>
      <c r="JY315" s="25">
        <f t="shared" si="922"/>
        <v>43.16</v>
      </c>
      <c r="JZ315" s="25">
        <f t="shared" si="923"/>
        <v>0</v>
      </c>
      <c r="KA315" s="25">
        <f t="shared" si="924"/>
        <v>0</v>
      </c>
      <c r="KB315" s="25">
        <f t="shared" si="925"/>
        <v>0</v>
      </c>
      <c r="KC315" s="25">
        <f t="shared" si="926"/>
        <v>0</v>
      </c>
      <c r="KD315" s="28" t="s">
        <v>98</v>
      </c>
      <c r="KE315" s="27">
        <v>0</v>
      </c>
      <c r="KF315" s="25">
        <f t="shared" si="927"/>
        <v>1.029999999999994</v>
      </c>
      <c r="KG315" s="25">
        <f t="shared" si="1045"/>
        <v>1.029999999999994</v>
      </c>
      <c r="KH315" s="27">
        <v>0</v>
      </c>
      <c r="KI315" s="25">
        <f t="shared" si="928"/>
        <v>1.0200000000000031</v>
      </c>
      <c r="KJ315" s="25">
        <f t="shared" si="1046"/>
        <v>1.0200000000000031</v>
      </c>
      <c r="KK315" s="25">
        <f t="shared" si="929"/>
        <v>0</v>
      </c>
      <c r="KL315" s="25">
        <f t="shared" si="930"/>
        <v>0</v>
      </c>
      <c r="KM315" s="25">
        <f t="shared" si="1047"/>
        <v>0</v>
      </c>
      <c r="KN315" s="25">
        <f t="shared" si="931"/>
        <v>0</v>
      </c>
      <c r="KO315" s="25">
        <f t="shared" si="932"/>
        <v>0</v>
      </c>
      <c r="KP315" s="25">
        <f t="shared" si="1048"/>
        <v>0</v>
      </c>
      <c r="KQ315" s="25">
        <f t="shared" si="933"/>
        <v>0.2</v>
      </c>
      <c r="KR315" s="25">
        <f t="shared" si="934"/>
        <v>0.2</v>
      </c>
      <c r="KS315" s="25">
        <f t="shared" si="1049"/>
        <v>0.2</v>
      </c>
      <c r="KT315" s="25">
        <f t="shared" si="935"/>
        <v>0</v>
      </c>
      <c r="KU315" s="25">
        <f t="shared" si="936"/>
        <v>0</v>
      </c>
      <c r="KV315" s="25">
        <f t="shared" si="1050"/>
        <v>0</v>
      </c>
      <c r="KW315" s="25">
        <f t="shared" si="863"/>
        <v>0</v>
      </c>
      <c r="KX315" s="25">
        <f t="shared" si="937"/>
        <v>0</v>
      </c>
      <c r="KY315" s="25">
        <f t="shared" si="1051"/>
        <v>0</v>
      </c>
      <c r="KZ315" s="25">
        <f t="shared" si="938"/>
        <v>0</v>
      </c>
      <c r="LA315" s="25">
        <f t="shared" si="939"/>
        <v>0</v>
      </c>
      <c r="LB315" s="25">
        <f t="shared" si="1052"/>
        <v>0</v>
      </c>
      <c r="LC315" s="25">
        <f t="shared" si="940"/>
        <v>0.82999999999999408</v>
      </c>
      <c r="LD315" s="25">
        <f t="shared" si="941"/>
        <v>0.82000000000000317</v>
      </c>
      <c r="LE315" s="25">
        <f t="shared" si="1053"/>
        <v>0.82499999999999862</v>
      </c>
      <c r="LF315" s="25">
        <f t="shared" si="942"/>
        <v>0</v>
      </c>
      <c r="LG315" s="25">
        <f t="shared" si="943"/>
        <v>0</v>
      </c>
      <c r="LH315" s="25">
        <f t="shared" si="1054"/>
        <v>0</v>
      </c>
      <c r="LI315" s="25">
        <f t="shared" si="944"/>
        <v>0</v>
      </c>
      <c r="LJ315" s="25">
        <f t="shared" si="945"/>
        <v>0</v>
      </c>
      <c r="LK315" s="25">
        <f t="shared" si="1055"/>
        <v>0</v>
      </c>
      <c r="LL315" s="25">
        <f t="shared" si="946"/>
        <v>0</v>
      </c>
      <c r="LM315" s="25">
        <f t="shared" si="947"/>
        <v>0</v>
      </c>
      <c r="LN315" s="25">
        <f t="shared" si="1056"/>
        <v>0</v>
      </c>
      <c r="LO315" s="25">
        <f t="shared" si="948"/>
        <v>0</v>
      </c>
      <c r="LP315" s="25">
        <f t="shared" si="949"/>
        <v>0</v>
      </c>
      <c r="LQ315" s="25">
        <f t="shared" si="1057"/>
        <v>0</v>
      </c>
      <c r="LR315" s="25">
        <f t="shared" si="950"/>
        <v>0</v>
      </c>
      <c r="LS315" s="25">
        <f t="shared" si="951"/>
        <v>0</v>
      </c>
      <c r="LT315" s="25">
        <f t="shared" si="1058"/>
        <v>0</v>
      </c>
      <c r="LU315" s="25">
        <f t="shared" si="952"/>
        <v>0</v>
      </c>
      <c r="LV315" s="25">
        <f t="shared" si="953"/>
        <v>0</v>
      </c>
      <c r="LW315" s="25">
        <f t="shared" si="1059"/>
        <v>0</v>
      </c>
      <c r="LX315" s="25">
        <f t="shared" si="954"/>
        <v>0</v>
      </c>
      <c r="LY315" s="25">
        <f t="shared" si="955"/>
        <v>0</v>
      </c>
      <c r="LZ315" s="25">
        <f t="shared" si="1060"/>
        <v>0</v>
      </c>
      <c r="MA315" s="25">
        <f t="shared" si="956"/>
        <v>0</v>
      </c>
      <c r="MB315" s="25">
        <f t="shared" si="957"/>
        <v>0</v>
      </c>
      <c r="MC315" s="25">
        <f t="shared" si="1061"/>
        <v>0</v>
      </c>
      <c r="MD315" s="25">
        <f t="shared" si="958"/>
        <v>0</v>
      </c>
      <c r="ME315" s="25">
        <f t="shared" si="959"/>
        <v>0</v>
      </c>
      <c r="MF315" s="25">
        <f t="shared" si="1062"/>
        <v>0</v>
      </c>
      <c r="MG315" s="25">
        <f t="shared" si="960"/>
        <v>0</v>
      </c>
      <c r="MH315" s="25">
        <f t="shared" si="961"/>
        <v>0</v>
      </c>
      <c r="MI315" s="25">
        <f t="shared" si="1063"/>
        <v>0</v>
      </c>
      <c r="MJ315" s="25">
        <f t="shared" si="962"/>
        <v>0</v>
      </c>
      <c r="MK315" s="25">
        <f t="shared" si="963"/>
        <v>0</v>
      </c>
      <c r="ML315" s="25">
        <f t="shared" si="1064"/>
        <v>0</v>
      </c>
      <c r="MM315" s="25">
        <f t="shared" si="964"/>
        <v>0</v>
      </c>
      <c r="MN315" s="25">
        <f t="shared" si="965"/>
        <v>0</v>
      </c>
      <c r="MO315" s="25">
        <f t="shared" si="1065"/>
        <v>0</v>
      </c>
      <c r="MP315" s="25">
        <f t="shared" si="966"/>
        <v>0</v>
      </c>
      <c r="MQ315" s="25">
        <f t="shared" si="967"/>
        <v>0</v>
      </c>
      <c r="MR315" s="25">
        <f t="shared" si="1066"/>
        <v>0</v>
      </c>
      <c r="MS315" s="29">
        <v>1.4</v>
      </c>
      <c r="MT315" s="29">
        <v>0</v>
      </c>
      <c r="MU315" s="29">
        <v>1</v>
      </c>
      <c r="MV315" s="29">
        <v>1</v>
      </c>
      <c r="MW315" s="25">
        <f t="shared" si="968"/>
        <v>1.4</v>
      </c>
      <c r="MX315" s="25">
        <f t="shared" si="969"/>
        <v>1.44</v>
      </c>
      <c r="MY315" s="25">
        <f t="shared" si="970"/>
        <v>0</v>
      </c>
      <c r="MZ315" s="25">
        <f t="shared" si="971"/>
        <v>0</v>
      </c>
      <c r="NA315" s="25">
        <f t="shared" si="972"/>
        <v>1.4</v>
      </c>
      <c r="NB315" s="25">
        <f t="shared" si="973"/>
        <v>1.43</v>
      </c>
      <c r="NC315" s="25">
        <f t="shared" si="974"/>
        <v>0</v>
      </c>
      <c r="ND315" s="25">
        <f t="shared" si="975"/>
        <v>0</v>
      </c>
      <c r="NE315" s="25">
        <f t="shared" si="1067"/>
        <v>1.4</v>
      </c>
      <c r="NF315" s="25">
        <f t="shared" si="1067"/>
        <v>1.4350000000000001</v>
      </c>
      <c r="NG315" s="25">
        <f t="shared" si="1067"/>
        <v>0</v>
      </c>
      <c r="NH315" s="25">
        <f t="shared" si="976"/>
        <v>0</v>
      </c>
      <c r="NI315" s="25">
        <f t="shared" si="977"/>
        <v>70.010000000000005</v>
      </c>
      <c r="NJ315" s="25">
        <f t="shared" si="978"/>
        <v>0</v>
      </c>
      <c r="NK315" s="25">
        <f t="shared" si="979"/>
        <v>70.010000000000005</v>
      </c>
      <c r="NL315" s="25">
        <f t="shared" si="980"/>
        <v>39.729999999999997</v>
      </c>
      <c r="NM315" s="25">
        <f t="shared" si="981"/>
        <v>0</v>
      </c>
      <c r="NN315" s="25">
        <f t="shared" si="1068"/>
        <v>39.729999999999997</v>
      </c>
      <c r="NO315" s="25">
        <f t="shared" si="982"/>
        <v>0</v>
      </c>
      <c r="NP315" s="25">
        <f t="shared" si="983"/>
        <v>0</v>
      </c>
      <c r="NQ315" s="25">
        <f t="shared" si="1069"/>
        <v>0</v>
      </c>
      <c r="NR315" s="25">
        <f t="shared" si="984"/>
        <v>0</v>
      </c>
      <c r="NS315" s="25">
        <f t="shared" si="985"/>
        <v>0</v>
      </c>
      <c r="NT315" s="25">
        <f t="shared" si="1070"/>
        <v>0</v>
      </c>
      <c r="NU315" s="25">
        <f t="shared" si="986"/>
        <v>0</v>
      </c>
      <c r="NV315" s="25">
        <f t="shared" si="987"/>
        <v>0</v>
      </c>
      <c r="NW315" s="25">
        <f t="shared" si="1071"/>
        <v>0</v>
      </c>
      <c r="NX315" s="25">
        <f t="shared" si="1072"/>
        <v>39.729999999999997</v>
      </c>
      <c r="NY315" s="25">
        <f t="shared" si="1072"/>
        <v>0</v>
      </c>
      <c r="NZ315" s="25">
        <f t="shared" si="1073"/>
        <v>39.729999999999997</v>
      </c>
      <c r="OA315" s="25">
        <f t="shared" si="1074"/>
        <v>30.28</v>
      </c>
      <c r="OB315" s="25">
        <f t="shared" si="1074"/>
        <v>0</v>
      </c>
      <c r="OC315" s="25">
        <f t="shared" si="1075"/>
        <v>30.28</v>
      </c>
      <c r="OD315" s="25">
        <f t="shared" si="1076"/>
        <v>39.729999999999997</v>
      </c>
      <c r="OE315" s="25">
        <f t="shared" si="1076"/>
        <v>0</v>
      </c>
      <c r="OF315" s="25">
        <f t="shared" si="1076"/>
        <v>39.729999999999997</v>
      </c>
      <c r="OG315" s="25">
        <f t="shared" si="988"/>
        <v>0</v>
      </c>
      <c r="OH315" s="25">
        <f t="shared" si="989"/>
        <v>0</v>
      </c>
      <c r="OI315" s="25">
        <f t="shared" si="990"/>
        <v>0</v>
      </c>
      <c r="OJ315" s="25">
        <f t="shared" si="991"/>
        <v>0</v>
      </c>
      <c r="OK315" s="25">
        <f t="shared" si="992"/>
        <v>0</v>
      </c>
      <c r="OL315" s="25">
        <f t="shared" si="993"/>
        <v>0</v>
      </c>
      <c r="OM315" s="25">
        <f t="shared" si="1077"/>
        <v>0</v>
      </c>
      <c r="ON315" s="25">
        <f t="shared" si="1077"/>
        <v>0</v>
      </c>
      <c r="OO315" s="25">
        <f t="shared" si="1077"/>
        <v>0</v>
      </c>
      <c r="OP315" s="25">
        <f t="shared" si="994"/>
        <v>0</v>
      </c>
      <c r="OQ315" s="25">
        <f t="shared" si="995"/>
        <v>0</v>
      </c>
      <c r="OR315" s="25">
        <f t="shared" si="1078"/>
        <v>0</v>
      </c>
      <c r="OS315" s="30">
        <v>536013.27</v>
      </c>
      <c r="OT315" s="30">
        <v>2371319.1800000002</v>
      </c>
    </row>
    <row r="316" spans="1:410" ht="33" customHeight="1" x14ac:dyDescent="0.25">
      <c r="A316" s="18"/>
      <c r="B316" s="18" t="s">
        <v>1129</v>
      </c>
      <c r="C316" s="18">
        <v>360.93</v>
      </c>
      <c r="D316" s="16" t="e">
        <f>_xlfn.IFNA(INDEX(#REF!,MATCH(E316,#REF!,0)),0)</f>
        <v>#REF!</v>
      </c>
      <c r="E316" s="18" t="s">
        <v>1135</v>
      </c>
      <c r="F316" s="16" t="s">
        <v>765</v>
      </c>
      <c r="G316" s="16" t="s">
        <v>810</v>
      </c>
      <c r="H316" s="16" t="s">
        <v>767</v>
      </c>
      <c r="I316" s="16" t="s">
        <v>768</v>
      </c>
      <c r="J316" s="16" t="s">
        <v>811</v>
      </c>
      <c r="K316" s="16" t="s">
        <v>770</v>
      </c>
      <c r="L316" s="16" t="s">
        <v>771</v>
      </c>
      <c r="M316" s="18">
        <v>1.8399999999999999</v>
      </c>
      <c r="N316" s="18">
        <v>1.8399999999999999</v>
      </c>
      <c r="O316" s="18">
        <v>2.2399999999999998</v>
      </c>
      <c r="P316" s="18">
        <v>2.2399999999999998</v>
      </c>
      <c r="Q316" s="18">
        <v>0.1</v>
      </c>
      <c r="R316" s="18">
        <v>2.04</v>
      </c>
      <c r="S316" s="18">
        <v>2.04</v>
      </c>
      <c r="T316" s="18">
        <v>0.2</v>
      </c>
      <c r="U316" s="18">
        <v>0</v>
      </c>
      <c r="V316" s="18">
        <v>0</v>
      </c>
      <c r="W316" s="18">
        <v>0</v>
      </c>
      <c r="X316" s="18">
        <v>1.8399999999999999</v>
      </c>
      <c r="Y316" s="18">
        <v>1.7999999999999998</v>
      </c>
      <c r="Z316" s="20">
        <f t="shared" si="996"/>
        <v>1.7</v>
      </c>
      <c r="AA316" s="18">
        <v>0.22</v>
      </c>
      <c r="AB316" s="18">
        <v>0</v>
      </c>
      <c r="AC316" s="18">
        <v>0</v>
      </c>
      <c r="AD316" s="18">
        <v>0</v>
      </c>
      <c r="AE316" s="18">
        <v>0</v>
      </c>
      <c r="AF316" s="18">
        <v>0</v>
      </c>
      <c r="AG316" s="18">
        <v>1.4</v>
      </c>
      <c r="AH316" s="18">
        <v>1.4</v>
      </c>
      <c r="AI316" s="20">
        <f t="shared" si="997"/>
        <v>1.8499999999999999</v>
      </c>
      <c r="AJ316" s="18">
        <v>0</v>
      </c>
      <c r="AK316" s="18">
        <v>0</v>
      </c>
      <c r="AL316" s="20">
        <f t="shared" si="998"/>
        <v>0</v>
      </c>
      <c r="AM316" s="18">
        <v>1.8399999999999999</v>
      </c>
      <c r="AN316" s="18">
        <v>1.4</v>
      </c>
      <c r="AO316" s="18">
        <v>0.15</v>
      </c>
      <c r="AP316" s="18">
        <v>0.22</v>
      </c>
      <c r="AQ316" s="18">
        <v>0</v>
      </c>
      <c r="AR316" s="18">
        <v>0</v>
      </c>
      <c r="AS316" s="18">
        <v>0</v>
      </c>
      <c r="AT316" s="18">
        <v>0</v>
      </c>
      <c r="AU316" s="18">
        <v>0</v>
      </c>
      <c r="AV316" s="18">
        <v>1</v>
      </c>
      <c r="AW316" s="18">
        <v>0</v>
      </c>
      <c r="AX316" s="18">
        <v>0</v>
      </c>
      <c r="AY316" s="18">
        <v>0</v>
      </c>
      <c r="AZ316" s="18">
        <v>0</v>
      </c>
      <c r="BA316" s="18">
        <v>0</v>
      </c>
      <c r="BB316" s="18">
        <v>0</v>
      </c>
      <c r="BC316" s="18">
        <v>0</v>
      </c>
      <c r="BD316" s="18">
        <v>0</v>
      </c>
      <c r="BE316" s="18">
        <v>2</v>
      </c>
      <c r="BF316" s="18">
        <v>0</v>
      </c>
      <c r="BG316" s="18">
        <v>0</v>
      </c>
      <c r="BH316" s="18">
        <v>0</v>
      </c>
      <c r="BI316" s="18">
        <v>0</v>
      </c>
      <c r="BJ316" s="18">
        <v>0</v>
      </c>
      <c r="BK316" s="18">
        <v>0</v>
      </c>
      <c r="BL316" s="18">
        <v>0</v>
      </c>
      <c r="BM316" s="18">
        <v>0</v>
      </c>
      <c r="BN316" s="18">
        <v>0</v>
      </c>
      <c r="BO316" s="18">
        <v>0</v>
      </c>
      <c r="BP316" s="18">
        <v>0</v>
      </c>
      <c r="BQ316" s="18">
        <v>0</v>
      </c>
      <c r="BR316" s="18">
        <v>0</v>
      </c>
      <c r="BS316" s="18">
        <v>0</v>
      </c>
      <c r="BT316" s="18">
        <v>0</v>
      </c>
      <c r="BU316" s="18">
        <v>0</v>
      </c>
      <c r="BV316" s="18">
        <v>0</v>
      </c>
      <c r="BW316" s="18">
        <v>0</v>
      </c>
      <c r="BX316" s="18">
        <v>0</v>
      </c>
      <c r="BY316" s="18">
        <v>0</v>
      </c>
      <c r="BZ316" s="18">
        <v>0</v>
      </c>
      <c r="CA316" s="16" t="e">
        <f>_xlfn.IFNA(IF(RIGHT(D316,2)="=G",0,INDEX(#REF!,MATCH(E316,#REF!,0))),0)</f>
        <v>#REF!</v>
      </c>
      <c r="CB316" s="16" t="s">
        <v>776</v>
      </c>
      <c r="CC316" s="18">
        <v>0</v>
      </c>
      <c r="CD316" s="18">
        <v>0</v>
      </c>
      <c r="CE316" s="18">
        <v>1.84</v>
      </c>
      <c r="CF316" s="18">
        <v>0.9</v>
      </c>
      <c r="CG316" s="18">
        <v>0.12</v>
      </c>
      <c r="CH316" s="18">
        <v>2</v>
      </c>
      <c r="CI316" s="16" t="s">
        <v>98</v>
      </c>
      <c r="CJ316" s="18">
        <v>0</v>
      </c>
      <c r="CK316" s="20">
        <f t="shared" si="864"/>
        <v>1.32</v>
      </c>
      <c r="CL316" s="20">
        <f t="shared" si="999"/>
        <v>1.32</v>
      </c>
      <c r="CM316" s="18">
        <v>35.19</v>
      </c>
      <c r="CN316" s="18">
        <v>43.62</v>
      </c>
      <c r="CO316" s="18">
        <v>42.780999999999999</v>
      </c>
      <c r="CP316" s="22">
        <f t="shared" si="865"/>
        <v>42.78</v>
      </c>
      <c r="CQ316" s="22">
        <f t="shared" si="866"/>
        <v>41.46</v>
      </c>
      <c r="CR316" s="22">
        <f t="shared" si="1000"/>
        <v>1.32</v>
      </c>
      <c r="CS316" s="22">
        <f t="shared" si="867"/>
        <v>41.559999999999995</v>
      </c>
      <c r="CT316" s="22">
        <f t="shared" si="868"/>
        <v>41.76</v>
      </c>
      <c r="CU316" s="18">
        <v>41.76</v>
      </c>
      <c r="CV316" s="22">
        <f t="shared" si="1001"/>
        <v>1.7</v>
      </c>
      <c r="CW316" s="22">
        <f t="shared" si="869"/>
        <v>0</v>
      </c>
      <c r="CX316" s="22">
        <f t="shared" si="870"/>
        <v>0</v>
      </c>
      <c r="CY316" s="22">
        <f t="shared" si="871"/>
        <v>43.47</v>
      </c>
      <c r="CZ316" s="22">
        <f t="shared" si="872"/>
        <v>43.62</v>
      </c>
      <c r="DA316" s="18">
        <v>43.62</v>
      </c>
      <c r="DB316" s="20">
        <f t="shared" si="1002"/>
        <v>2.16</v>
      </c>
      <c r="DC316" s="20">
        <f t="shared" si="1003"/>
        <v>0.84</v>
      </c>
      <c r="DD316" s="20">
        <f t="shared" si="1004"/>
        <v>1.3200000000000003</v>
      </c>
      <c r="DE316" s="20">
        <f t="shared" si="873"/>
        <v>0.1</v>
      </c>
      <c r="DF316" s="20">
        <f t="shared" si="874"/>
        <v>0.2</v>
      </c>
      <c r="DG316" s="20">
        <f t="shared" si="875"/>
        <v>1.02</v>
      </c>
      <c r="DH316" s="20">
        <f t="shared" si="876"/>
        <v>0</v>
      </c>
      <c r="DI316" s="20">
        <f t="shared" si="877"/>
        <v>0</v>
      </c>
      <c r="DJ316" s="20">
        <f t="shared" si="878"/>
        <v>0</v>
      </c>
      <c r="DK316" s="20">
        <f t="shared" si="1005"/>
        <v>1.32</v>
      </c>
      <c r="DL316" s="20">
        <f t="shared" si="1006"/>
        <v>0</v>
      </c>
      <c r="DM316" s="20">
        <f t="shared" si="1007"/>
        <v>0</v>
      </c>
      <c r="DN316" s="20">
        <f t="shared" si="1008"/>
        <v>0</v>
      </c>
      <c r="DO316" s="18">
        <v>2.44</v>
      </c>
      <c r="DP316" s="18">
        <v>0</v>
      </c>
      <c r="DQ316" s="18">
        <v>1</v>
      </c>
      <c r="DR316" s="18">
        <v>1</v>
      </c>
      <c r="DS316" s="25">
        <f t="shared" si="1009"/>
        <v>2.44</v>
      </c>
      <c r="DT316" s="25">
        <f t="shared" si="1010"/>
        <v>0</v>
      </c>
      <c r="DU316" s="25">
        <f t="shared" si="1011"/>
        <v>3.22</v>
      </c>
      <c r="DV316" s="25">
        <f t="shared" si="1012"/>
        <v>0</v>
      </c>
      <c r="DW316" s="25">
        <f t="shared" si="1013"/>
        <v>3.22</v>
      </c>
      <c r="DX316" s="25">
        <f t="shared" si="1014"/>
        <v>7.21</v>
      </c>
      <c r="DY316" s="25">
        <f t="shared" si="1015"/>
        <v>0</v>
      </c>
      <c r="DZ316" s="25">
        <f t="shared" si="1016"/>
        <v>7.21</v>
      </c>
      <c r="EA316" s="25">
        <f t="shared" si="1017"/>
        <v>4.79</v>
      </c>
      <c r="EB316" s="25">
        <f t="shared" si="1018"/>
        <v>0</v>
      </c>
      <c r="EC316" s="25">
        <f t="shared" si="1019"/>
        <v>4.79</v>
      </c>
      <c r="ED316" s="25">
        <f t="shared" si="1020"/>
        <v>2.42</v>
      </c>
      <c r="EE316" s="25">
        <f t="shared" si="1020"/>
        <v>0</v>
      </c>
      <c r="EF316" s="25">
        <f t="shared" si="1021"/>
        <v>2.42</v>
      </c>
      <c r="EG316" s="25">
        <f t="shared" si="1022"/>
        <v>4.79</v>
      </c>
      <c r="EH316" s="25">
        <f t="shared" si="1022"/>
        <v>0</v>
      </c>
      <c r="EI316" s="25">
        <f t="shared" si="1023"/>
        <v>4.79</v>
      </c>
      <c r="EJ316" s="18">
        <v>360.93</v>
      </c>
      <c r="EK316" s="18">
        <v>410.57</v>
      </c>
      <c r="EL316" s="18" t="s">
        <v>1135</v>
      </c>
      <c r="EM316" s="18" t="s">
        <v>1136</v>
      </c>
      <c r="EN316" s="16" t="s">
        <v>774</v>
      </c>
      <c r="EO316" s="16" t="s">
        <v>132</v>
      </c>
      <c r="EP316" s="16" t="e">
        <f>IF(OR(EN316="Cống tròn",EN316="Cống hộp",EN316="Ống nhựa"),INDEX(#REF!,MATCH(E316,#REF!,0)),IF(OR(EN316="Rãnh xây",EN316="Rãnh bê tông"),INDEX(#REF!,MATCH(E316,#REF!,0)),0))</f>
        <v>#REF!</v>
      </c>
      <c r="EQ316" s="18">
        <v>48.239999999999981</v>
      </c>
      <c r="ER316" s="18">
        <v>1</v>
      </c>
      <c r="ES316" s="25">
        <f t="shared" si="1024"/>
        <v>48</v>
      </c>
      <c r="ET316" s="1" t="e">
        <f>_xlfn.IFNA(IF(EN316="Cống tròn",INDEX(#REF!,MATCH(E316,#REF!,0)),IF(EN316="Cống hộp",INDEX(#REF!,MATCH(E316,#REF!,0)),EU316&amp;" ,"&amp;EV316)),0)</f>
        <v>#REF!</v>
      </c>
      <c r="EU316" s="16" t="s">
        <v>769</v>
      </c>
      <c r="EV316" s="16" t="s">
        <v>775</v>
      </c>
      <c r="EW316" s="16" t="e">
        <f>_xlfn.IFNA(INDEX(#REF!,MATCH(E316,#REF!,0)),0)</f>
        <v>#REF!</v>
      </c>
      <c r="EX316" s="16"/>
      <c r="EY316" s="18">
        <v>0</v>
      </c>
      <c r="EZ316" s="18">
        <v>0</v>
      </c>
      <c r="FA316" s="18">
        <v>0</v>
      </c>
      <c r="FB316" s="18">
        <v>0</v>
      </c>
      <c r="FC316" s="18">
        <v>0</v>
      </c>
      <c r="FD316" s="25">
        <f t="shared" si="879"/>
        <v>0</v>
      </c>
      <c r="FE316" s="25">
        <f t="shared" si="1025"/>
        <v>0</v>
      </c>
      <c r="FF316" s="18">
        <v>0.1</v>
      </c>
      <c r="FG316" s="18">
        <v>2</v>
      </c>
      <c r="FH316" s="18">
        <v>1</v>
      </c>
      <c r="FI316" s="25">
        <f t="shared" si="1026"/>
        <v>1.2</v>
      </c>
      <c r="FJ316" s="18">
        <v>0</v>
      </c>
      <c r="FK316" s="18">
        <v>0</v>
      </c>
      <c r="FL316" s="18">
        <v>0.2</v>
      </c>
      <c r="FM316" s="18">
        <v>1.4</v>
      </c>
      <c r="FN316" s="18">
        <v>0</v>
      </c>
      <c r="FO316" s="25">
        <f t="shared" si="1027"/>
        <v>1.4</v>
      </c>
      <c r="FP316" s="18">
        <v>1.4999999999999999E-2</v>
      </c>
      <c r="FQ316" s="18">
        <v>1</v>
      </c>
      <c r="FR316" s="25">
        <f t="shared" si="880"/>
        <v>47</v>
      </c>
      <c r="FS316" s="25">
        <f t="shared" si="881"/>
        <v>0.69</v>
      </c>
      <c r="FT316" s="25">
        <f t="shared" si="882"/>
        <v>47.69</v>
      </c>
      <c r="FU316" s="25">
        <f t="shared" si="883"/>
        <v>-0.54999999999998295</v>
      </c>
      <c r="FV316" s="25" t="str">
        <f t="shared" si="1028"/>
        <v>Thêm 01</v>
      </c>
      <c r="FW316" s="25">
        <f t="shared" si="1029"/>
        <v>0.47</v>
      </c>
      <c r="FX316" s="16"/>
      <c r="FY316" s="16"/>
      <c r="FZ316" s="16"/>
      <c r="GA316" s="16"/>
      <c r="GB316" s="19">
        <v>0</v>
      </c>
      <c r="GC316" s="19">
        <v>0</v>
      </c>
      <c r="GD316" s="19">
        <v>0</v>
      </c>
      <c r="GE316" s="19">
        <v>0</v>
      </c>
      <c r="GF316" s="19">
        <v>0</v>
      </c>
      <c r="GG316" s="19">
        <v>0</v>
      </c>
      <c r="GH316" s="19">
        <v>0</v>
      </c>
      <c r="GI316" s="19">
        <v>0</v>
      </c>
      <c r="GJ316" s="19">
        <v>0</v>
      </c>
      <c r="GK316" s="19">
        <v>0</v>
      </c>
      <c r="GL316" s="25">
        <f t="shared" si="884"/>
        <v>0</v>
      </c>
      <c r="GM316" s="25">
        <f t="shared" si="1030"/>
        <v>0</v>
      </c>
      <c r="GN316" s="19">
        <v>0</v>
      </c>
      <c r="GO316" s="19">
        <v>0</v>
      </c>
      <c r="GP316" s="19">
        <v>0</v>
      </c>
      <c r="GQ316" s="19">
        <v>0</v>
      </c>
      <c r="GR316" s="1" t="e">
        <f>_xlfn.IFNA(INDEX(#REF!,MATCH(E316,#REF!,0)),0)</f>
        <v>#REF!</v>
      </c>
      <c r="GS316" s="16"/>
      <c r="GT316" s="18">
        <v>0</v>
      </c>
      <c r="GU316" s="18">
        <v>0</v>
      </c>
      <c r="GV316" s="18">
        <v>0</v>
      </c>
      <c r="GW316" s="18">
        <v>0</v>
      </c>
      <c r="GX316" s="25">
        <f t="shared" si="885"/>
        <v>0</v>
      </c>
      <c r="GY316" s="25">
        <f t="shared" si="886"/>
        <v>0</v>
      </c>
      <c r="GZ316" s="25">
        <f t="shared" si="1031"/>
        <v>0</v>
      </c>
      <c r="HA316" s="1" t="e" cm="1">
        <f t="array" ref="HA316">INDEX(#REF!,MATCH(EJ316&amp;EK316&amp;HD316&amp;HE316&amp;HF316,#REF!&amp;#REF!&amp;#REF!&amp;#REF!&amp;#REF!,0))</f>
        <v>#REF!</v>
      </c>
      <c r="HB316" s="16"/>
      <c r="HC316" s="25">
        <f t="shared" si="1032"/>
        <v>0</v>
      </c>
      <c r="HD316" s="18">
        <v>0</v>
      </c>
      <c r="HE316" s="18">
        <v>0</v>
      </c>
      <c r="HF316" s="18">
        <v>0</v>
      </c>
      <c r="HG316" s="1" t="e" cm="1">
        <f t="array" ref="HG316">INDEX(#REF!,MATCH(EJ316&amp;EK316&amp;HJ316&amp;HK316&amp;HL316,#REF!&amp;#REF!&amp;#REF!&amp;#REF!&amp;#REF!,0))</f>
        <v>#REF!</v>
      </c>
      <c r="HH316" s="16"/>
      <c r="HI316" s="25">
        <f t="shared" si="1033"/>
        <v>0</v>
      </c>
      <c r="HJ316" s="25">
        <f t="shared" si="1034"/>
        <v>0</v>
      </c>
      <c r="HK316" s="19">
        <v>0</v>
      </c>
      <c r="HL316" s="19">
        <v>0</v>
      </c>
      <c r="HM316" s="18">
        <v>0.01</v>
      </c>
      <c r="HN316" s="18">
        <v>1</v>
      </c>
      <c r="HO316" s="25">
        <f t="shared" si="1035"/>
        <v>0</v>
      </c>
      <c r="HP316" s="25">
        <f t="shared" si="1036"/>
        <v>0</v>
      </c>
      <c r="HQ316" s="25">
        <f t="shared" si="1037"/>
        <v>0</v>
      </c>
      <c r="HR316" s="25">
        <f t="shared" si="1038"/>
        <v>0</v>
      </c>
      <c r="HS316" s="25">
        <f t="shared" si="1039"/>
        <v>0</v>
      </c>
      <c r="HT316" s="19">
        <v>0</v>
      </c>
      <c r="HU316" s="19">
        <v>0</v>
      </c>
      <c r="HV316" s="19">
        <v>0</v>
      </c>
      <c r="HW316" s="25">
        <f t="shared" si="1040"/>
        <v>0</v>
      </c>
      <c r="HX316" s="19">
        <v>0</v>
      </c>
      <c r="HY316" s="19">
        <v>0</v>
      </c>
      <c r="HZ316" s="18">
        <v>42.78</v>
      </c>
      <c r="IA316" s="20">
        <f>ROUND(IF(EN316="Cống tròn",IF(EN316="Cống tròn",IF(EU316="Không có móng",IQ316-FF316,IF(EU316="Đế",IP316-FN316,IF(OR(EU316="Móng bê tông",EU316="Móng bê tông kết hợp đế"),II316-FJ316,0))),0),IF(EN316="Cống hộp",IF(AND(EN316="Cống hộp",EU316="Không có móng"),IQ316-GF316,IF(AND(EN316="Cống hộp",EU316="Móng bê tông"),IJ316-GB316,0)),IF(OR(EN316="Rãnh xây",EN316="Rãnh bê tông"),IF(OR(EN316="Rãnh xây",EN316="Rãnh bê tông"),IK316-GB316,0),IF(EN316="Ống nhựa",IF(AND(EN316="Ống nhựa",EU316="Không đắp cát"),IQ316-HT316,IF(AND(EN316="Ống nhựa",EU316="Đắp cát"),IH316-HX316,0)),IF(EN316="Rãnh thang",IF(EN316="Rãnh thang",IF(EU316="Móng bê tông",#REF!-#REF!,IQ316),0),0))))),2)</f>
        <v>41.76</v>
      </c>
      <c r="IB316" s="20">
        <f t="shared" si="1041"/>
        <v>1.0200000000000031</v>
      </c>
      <c r="IC316" s="20">
        <f t="shared" si="887"/>
        <v>41.76</v>
      </c>
      <c r="ID316" s="20">
        <f t="shared" si="888"/>
        <v>0</v>
      </c>
      <c r="IE316" s="20">
        <f t="shared" si="889"/>
        <v>0</v>
      </c>
      <c r="IF316" s="20">
        <f t="shared" si="890"/>
        <v>0</v>
      </c>
      <c r="IG316" s="20">
        <f>IF(EN316="Rãnh thang",IF(AND(EN316="Rãnh thang",EU316="Móng bê tông"),IQ316-#REF!,0),IF(EN316="Ống nhựa",IF(AND(EN316="Ống nhựa",EU316="Đắp cát"),IQ316-HT316,0),IF(EN316="Cống tròn",IF(EN316="Cống tròn",IF(OR(EU316="Móng bê tông",EU316="Móng bê tông kết hợp đế"),IM316-FL316,0),0),IF(EN316="Cống hộp",IF(AND(EN316="Cống hộp",EU316="Móng bê tông"),IN316-GD316,0),IF(OR(EN316="Rãnh xây",EN316="Rãnh bê tông"),IF(AND(EN316="Rãnh xây",EU316="Móng bê tông"),IO316-GD316,IF(AND(EN316="Rãnh bê tông",EU316="Móng bê tông"),IO316-GD316,0)),0)))))</f>
        <v>41.76</v>
      </c>
      <c r="IH316" s="20">
        <f t="shared" si="891"/>
        <v>0</v>
      </c>
      <c r="II316" s="20">
        <f t="shared" si="892"/>
        <v>41.76</v>
      </c>
      <c r="IJ316" s="20">
        <f t="shared" si="893"/>
        <v>0</v>
      </c>
      <c r="IK316" s="20">
        <f t="shared" si="894"/>
        <v>0</v>
      </c>
      <c r="IL316" s="20">
        <f t="shared" si="895"/>
        <v>41.96</v>
      </c>
      <c r="IM316" s="20">
        <f t="shared" si="896"/>
        <v>41.96</v>
      </c>
      <c r="IN316" s="20">
        <f t="shared" si="897"/>
        <v>0</v>
      </c>
      <c r="IO316" s="20">
        <f t="shared" si="898"/>
        <v>0</v>
      </c>
      <c r="IP316" s="20">
        <f t="shared" si="899"/>
        <v>0</v>
      </c>
      <c r="IQ316" s="18">
        <v>42.06</v>
      </c>
      <c r="IR316" s="25">
        <f t="shared" si="1042"/>
        <v>0</v>
      </c>
      <c r="IS316" s="25">
        <f t="shared" si="900"/>
        <v>0</v>
      </c>
      <c r="IT316" s="25">
        <f t="shared" si="901"/>
        <v>0</v>
      </c>
      <c r="IU316" s="25">
        <f>ROUND(IF(EN316="Cống tròn",IF(EN316="Cống tròn",IV316+FF316,0),IF(EN316="Cống hộp",IF(EN316="Cống hộp",IV316+GP316,0),IF(OR(EN316="Rãnh xây",EN316="Rãnh bê tông"),IF(OR(EN316="Rãnh xây",EN316="Rãnh bê tông"),IV316+GP316,0),IF(EN316="ống nhựa",IF(EN316="Ống nhựa",IV316+HT316,0),IF(EN316="Rãnh thang",IF(EN316="Rãnh thang",IQ316+#REF!,0),0))))),2)</f>
        <v>42.72</v>
      </c>
      <c r="IV316" s="18">
        <v>42.62</v>
      </c>
      <c r="IW316" s="25">
        <f t="shared" si="902"/>
        <v>42.72</v>
      </c>
      <c r="IX316" s="25">
        <f t="shared" si="903"/>
        <v>0</v>
      </c>
      <c r="IY316" s="25">
        <f t="shared" si="904"/>
        <v>0</v>
      </c>
      <c r="IZ316" s="25">
        <f t="shared" si="905"/>
        <v>0</v>
      </c>
      <c r="JA316" s="25">
        <f t="shared" si="906"/>
        <v>0</v>
      </c>
      <c r="JB316" s="18">
        <v>42.37</v>
      </c>
      <c r="JC316" s="20">
        <f>ROUND(IF(EN316="Cống tròn",IF(EN316="Cống tròn",IF(EU316="Không có móng",JS316-FF316,IF(EU316="Đế",JR316-FN316,IF(OR(EU316="Móng bê tông",EU316="Móng bê tông kết hợp đế"),JK316-FJ316,0))),0),IF(EN316="Cống hộp",IF(AND(EN316="Cống hộp",EU316="Không có móng"),JS316-GF316,IF(AND(EN316="Cống hộp",EU316="Móng bê tông"),JL316-GB316,0)),IF(OR(EN316="Rãnh xây",EN316="Rãnh bê tông"),IF(OR(EN316="Rãnh xây",EN316="Rãnh bê tông"),JM316-GB316,0),IF(EN316="Ống nhựa",IF(AND(EN316="Ống nhựa",EU316="Không đắp cát"),JS316-HT316,IF(AND(EN316="Ống nhựa",EU316="Đắp cát"),JJ316-HX316,0)),IF(EN316="Rãnh thang",IF(EN316="Rãnh thang",IF(EU316="Móng bê tông",#REF!-#REF!,JS316),0),0))))),2)</f>
        <v>41.32</v>
      </c>
      <c r="JD316" s="20">
        <f t="shared" si="1043"/>
        <v>1.0499999999999972</v>
      </c>
      <c r="JE316" s="20">
        <f t="shared" si="907"/>
        <v>41.319999999999993</v>
      </c>
      <c r="JF316" s="20">
        <f t="shared" si="908"/>
        <v>0</v>
      </c>
      <c r="JG316" s="20">
        <f t="shared" si="909"/>
        <v>0</v>
      </c>
      <c r="JH316" s="20">
        <f t="shared" si="910"/>
        <v>0</v>
      </c>
      <c r="JI316" s="20">
        <f>IF(EN316="Rãnh thang",IF(AND(EN316="Rãnh thang",EU316="Móng bê tông"),JS316-#REF!,0),IF(EN316="Ống nhựa",IF(AND(EN316="Ống nhựa",EU316="Đắp cát"),JS316-HT316,0),IF(EN316="Cống tròn",IF(EN316="Cống tròn",IF(OR(EU316="Móng bê tông",EU316="Móng bê tông kết hợp đế"),JO316-FL316,0),0),IF(EN316="Cống hộp",IF(AND(EN316="Cống hộp",EU316="Móng bê tông"),JP316-GD316,0),IF(OR(EN316="Rãnh xây",EN316="Rãnh bê tông"),IF(AND(EN316="Rãnh xây",EU316="Móng bê tông"),JQ316-GD316,IF(AND(EN316="Rãnh bê tông",EU316="Móng bê tông"),JQ316-GD316,0)),0)))))</f>
        <v>41.319999999999993</v>
      </c>
      <c r="JJ316" s="20">
        <f t="shared" si="911"/>
        <v>0</v>
      </c>
      <c r="JK316" s="20">
        <f t="shared" si="912"/>
        <v>41.319999999999993</v>
      </c>
      <c r="JL316" s="20">
        <f t="shared" si="913"/>
        <v>0</v>
      </c>
      <c r="JM316" s="20">
        <f t="shared" si="914"/>
        <v>0</v>
      </c>
      <c r="JN316" s="20">
        <f t="shared" si="915"/>
        <v>41.519999999999996</v>
      </c>
      <c r="JO316" s="20">
        <f t="shared" si="916"/>
        <v>41.519999999999996</v>
      </c>
      <c r="JP316" s="20">
        <f t="shared" si="917"/>
        <v>0</v>
      </c>
      <c r="JQ316" s="20">
        <f t="shared" si="918"/>
        <v>0</v>
      </c>
      <c r="JR316" s="20">
        <f t="shared" si="919"/>
        <v>0</v>
      </c>
      <c r="JS316" s="26">
        <v>41.62</v>
      </c>
      <c r="JT316" s="25">
        <f t="shared" si="1044"/>
        <v>0</v>
      </c>
      <c r="JU316" s="25">
        <f t="shared" si="920"/>
        <v>0</v>
      </c>
      <c r="JV316" s="25">
        <f t="shared" si="921"/>
        <v>0</v>
      </c>
      <c r="JW316" s="25">
        <f>ROUND(IF(EN316="Cống tròn",IF(EN316="Cống tròn",JX316+FF316,0),IF(EN316="Cống hộp",IF(EN316="Cống hộp",JX316+GP316,0),IF(OR(EN316="Rãnh xây",EN316="Rãnh bê tông"),IF(OR(EN316="Rãnh xây",EN316="Rãnh bê tông"),JX316+GP316,0),IF(EN316="ống nhựa",IF(EN316="Ống nhựa",JX316+HT316,0),IF(EN316="Rãnh thang",IF(EN316="Rãnh thang",JS316+#REF!,0),0))))),2)</f>
        <v>42.72</v>
      </c>
      <c r="JX316" s="27">
        <v>42.62</v>
      </c>
      <c r="JY316" s="25">
        <f t="shared" si="922"/>
        <v>42.72</v>
      </c>
      <c r="JZ316" s="25">
        <f t="shared" si="923"/>
        <v>0</v>
      </c>
      <c r="KA316" s="25">
        <f t="shared" si="924"/>
        <v>0</v>
      </c>
      <c r="KB316" s="25">
        <f t="shared" si="925"/>
        <v>0</v>
      </c>
      <c r="KC316" s="25">
        <f t="shared" si="926"/>
        <v>0</v>
      </c>
      <c r="KD316" s="28" t="s">
        <v>98</v>
      </c>
      <c r="KE316" s="27">
        <v>0</v>
      </c>
      <c r="KF316" s="25">
        <f t="shared" si="927"/>
        <v>1.0200000000000031</v>
      </c>
      <c r="KG316" s="25">
        <f t="shared" si="1045"/>
        <v>1.0200000000000031</v>
      </c>
      <c r="KH316" s="27">
        <v>0</v>
      </c>
      <c r="KI316" s="25">
        <f t="shared" si="928"/>
        <v>1.0499999999999972</v>
      </c>
      <c r="KJ316" s="25">
        <f t="shared" si="1046"/>
        <v>1.0499999999999972</v>
      </c>
      <c r="KK316" s="25">
        <f t="shared" si="929"/>
        <v>0</v>
      </c>
      <c r="KL316" s="25">
        <f t="shared" si="930"/>
        <v>0</v>
      </c>
      <c r="KM316" s="25">
        <f t="shared" si="1047"/>
        <v>0</v>
      </c>
      <c r="KN316" s="25">
        <f t="shared" si="931"/>
        <v>0</v>
      </c>
      <c r="KO316" s="25">
        <f t="shared" si="932"/>
        <v>0</v>
      </c>
      <c r="KP316" s="25">
        <f t="shared" si="1048"/>
        <v>0</v>
      </c>
      <c r="KQ316" s="25">
        <f t="shared" si="933"/>
        <v>0.2</v>
      </c>
      <c r="KR316" s="25">
        <f t="shared" si="934"/>
        <v>0.2</v>
      </c>
      <c r="KS316" s="25">
        <f t="shared" si="1049"/>
        <v>0.2</v>
      </c>
      <c r="KT316" s="25">
        <f t="shared" si="935"/>
        <v>0</v>
      </c>
      <c r="KU316" s="25">
        <f t="shared" si="936"/>
        <v>0</v>
      </c>
      <c r="KV316" s="25">
        <f t="shared" si="1050"/>
        <v>0</v>
      </c>
      <c r="KW316" s="25">
        <f t="shared" si="863"/>
        <v>0</v>
      </c>
      <c r="KX316" s="25">
        <f t="shared" si="937"/>
        <v>0</v>
      </c>
      <c r="KY316" s="25">
        <f t="shared" si="1051"/>
        <v>0</v>
      </c>
      <c r="KZ316" s="25">
        <f t="shared" si="938"/>
        <v>0</v>
      </c>
      <c r="LA316" s="25">
        <f t="shared" si="939"/>
        <v>0</v>
      </c>
      <c r="LB316" s="25">
        <f t="shared" si="1052"/>
        <v>0</v>
      </c>
      <c r="LC316" s="25">
        <f t="shared" si="940"/>
        <v>0.82000000000000317</v>
      </c>
      <c r="LD316" s="25">
        <f t="shared" si="941"/>
        <v>0.8499999999999972</v>
      </c>
      <c r="LE316" s="25">
        <f t="shared" si="1053"/>
        <v>0.83500000000000019</v>
      </c>
      <c r="LF316" s="25">
        <f t="shared" si="942"/>
        <v>0</v>
      </c>
      <c r="LG316" s="25">
        <f t="shared" si="943"/>
        <v>0</v>
      </c>
      <c r="LH316" s="25">
        <f t="shared" si="1054"/>
        <v>0</v>
      </c>
      <c r="LI316" s="25">
        <f t="shared" si="944"/>
        <v>0</v>
      </c>
      <c r="LJ316" s="25">
        <f t="shared" si="945"/>
        <v>0</v>
      </c>
      <c r="LK316" s="25">
        <f t="shared" si="1055"/>
        <v>0</v>
      </c>
      <c r="LL316" s="25">
        <f t="shared" si="946"/>
        <v>0</v>
      </c>
      <c r="LM316" s="25">
        <f t="shared" si="947"/>
        <v>0</v>
      </c>
      <c r="LN316" s="25">
        <f t="shared" si="1056"/>
        <v>0</v>
      </c>
      <c r="LO316" s="25">
        <f t="shared" si="948"/>
        <v>0</v>
      </c>
      <c r="LP316" s="25">
        <f t="shared" si="949"/>
        <v>0</v>
      </c>
      <c r="LQ316" s="25">
        <f t="shared" si="1057"/>
        <v>0</v>
      </c>
      <c r="LR316" s="25">
        <f t="shared" si="950"/>
        <v>0</v>
      </c>
      <c r="LS316" s="25">
        <f t="shared" si="951"/>
        <v>0</v>
      </c>
      <c r="LT316" s="25">
        <f t="shared" si="1058"/>
        <v>0</v>
      </c>
      <c r="LU316" s="25">
        <f t="shared" si="952"/>
        <v>0</v>
      </c>
      <c r="LV316" s="25">
        <f t="shared" si="953"/>
        <v>0</v>
      </c>
      <c r="LW316" s="25">
        <f t="shared" si="1059"/>
        <v>0</v>
      </c>
      <c r="LX316" s="25">
        <f t="shared" si="954"/>
        <v>0</v>
      </c>
      <c r="LY316" s="25">
        <f t="shared" si="955"/>
        <v>0</v>
      </c>
      <c r="LZ316" s="25">
        <f t="shared" si="1060"/>
        <v>0</v>
      </c>
      <c r="MA316" s="25">
        <f t="shared" si="956"/>
        <v>0</v>
      </c>
      <c r="MB316" s="25">
        <f t="shared" si="957"/>
        <v>0</v>
      </c>
      <c r="MC316" s="25">
        <f t="shared" si="1061"/>
        <v>0</v>
      </c>
      <c r="MD316" s="25">
        <f t="shared" si="958"/>
        <v>0</v>
      </c>
      <c r="ME316" s="25">
        <f t="shared" si="959"/>
        <v>0</v>
      </c>
      <c r="MF316" s="25">
        <f t="shared" si="1062"/>
        <v>0</v>
      </c>
      <c r="MG316" s="25">
        <f t="shared" si="960"/>
        <v>0</v>
      </c>
      <c r="MH316" s="25">
        <f t="shared" si="961"/>
        <v>0</v>
      </c>
      <c r="MI316" s="25">
        <f t="shared" si="1063"/>
        <v>0</v>
      </c>
      <c r="MJ316" s="25">
        <f t="shared" si="962"/>
        <v>0</v>
      </c>
      <c r="MK316" s="25">
        <f t="shared" si="963"/>
        <v>0</v>
      </c>
      <c r="ML316" s="25">
        <f t="shared" si="1064"/>
        <v>0</v>
      </c>
      <c r="MM316" s="25">
        <f t="shared" si="964"/>
        <v>0</v>
      </c>
      <c r="MN316" s="25">
        <f t="shared" si="965"/>
        <v>0</v>
      </c>
      <c r="MO316" s="25">
        <f t="shared" si="1065"/>
        <v>0</v>
      </c>
      <c r="MP316" s="25">
        <f t="shared" si="966"/>
        <v>0</v>
      </c>
      <c r="MQ316" s="25">
        <f t="shared" si="967"/>
        <v>0</v>
      </c>
      <c r="MR316" s="25">
        <f t="shared" si="1066"/>
        <v>0</v>
      </c>
      <c r="MS316" s="29">
        <v>1.4</v>
      </c>
      <c r="MT316" s="29">
        <v>0</v>
      </c>
      <c r="MU316" s="29">
        <v>1</v>
      </c>
      <c r="MV316" s="29">
        <v>1</v>
      </c>
      <c r="MW316" s="25">
        <f t="shared" si="968"/>
        <v>1.4</v>
      </c>
      <c r="MX316" s="25">
        <f t="shared" si="969"/>
        <v>1.43</v>
      </c>
      <c r="MY316" s="25">
        <f t="shared" si="970"/>
        <v>0</v>
      </c>
      <c r="MZ316" s="25">
        <f t="shared" si="971"/>
        <v>0</v>
      </c>
      <c r="NA316" s="25">
        <f t="shared" si="972"/>
        <v>1.4</v>
      </c>
      <c r="NB316" s="25">
        <f t="shared" si="973"/>
        <v>1.47</v>
      </c>
      <c r="NC316" s="25">
        <f t="shared" si="974"/>
        <v>0</v>
      </c>
      <c r="ND316" s="25">
        <f t="shared" si="975"/>
        <v>0</v>
      </c>
      <c r="NE316" s="25">
        <f t="shared" si="1067"/>
        <v>1.4</v>
      </c>
      <c r="NF316" s="25">
        <f t="shared" si="1067"/>
        <v>1.45</v>
      </c>
      <c r="NG316" s="25">
        <f t="shared" si="1067"/>
        <v>0</v>
      </c>
      <c r="NH316" s="25">
        <f t="shared" si="976"/>
        <v>0</v>
      </c>
      <c r="NI316" s="25">
        <f t="shared" si="977"/>
        <v>69.95</v>
      </c>
      <c r="NJ316" s="25">
        <f t="shared" si="978"/>
        <v>0</v>
      </c>
      <c r="NK316" s="25">
        <f t="shared" si="979"/>
        <v>69.95</v>
      </c>
      <c r="NL316" s="25">
        <f t="shared" si="980"/>
        <v>39.909999999999997</v>
      </c>
      <c r="NM316" s="25">
        <f t="shared" si="981"/>
        <v>0</v>
      </c>
      <c r="NN316" s="25">
        <f t="shared" si="1068"/>
        <v>39.909999999999997</v>
      </c>
      <c r="NO316" s="25">
        <f t="shared" si="982"/>
        <v>0</v>
      </c>
      <c r="NP316" s="25">
        <f t="shared" si="983"/>
        <v>0</v>
      </c>
      <c r="NQ316" s="25">
        <f t="shared" si="1069"/>
        <v>0</v>
      </c>
      <c r="NR316" s="25">
        <f t="shared" si="984"/>
        <v>0</v>
      </c>
      <c r="NS316" s="25">
        <f t="shared" si="985"/>
        <v>0</v>
      </c>
      <c r="NT316" s="25">
        <f t="shared" si="1070"/>
        <v>0</v>
      </c>
      <c r="NU316" s="25">
        <f t="shared" si="986"/>
        <v>0</v>
      </c>
      <c r="NV316" s="25">
        <f t="shared" si="987"/>
        <v>0</v>
      </c>
      <c r="NW316" s="25">
        <f t="shared" si="1071"/>
        <v>0</v>
      </c>
      <c r="NX316" s="25">
        <f t="shared" si="1072"/>
        <v>39.909999999999997</v>
      </c>
      <c r="NY316" s="25">
        <f t="shared" si="1072"/>
        <v>0</v>
      </c>
      <c r="NZ316" s="25">
        <f t="shared" si="1073"/>
        <v>39.909999999999997</v>
      </c>
      <c r="OA316" s="25">
        <f t="shared" si="1074"/>
        <v>30.04</v>
      </c>
      <c r="OB316" s="25">
        <f t="shared" si="1074"/>
        <v>0</v>
      </c>
      <c r="OC316" s="25">
        <f t="shared" si="1075"/>
        <v>30.04</v>
      </c>
      <c r="OD316" s="25">
        <f t="shared" si="1076"/>
        <v>39.909999999999997</v>
      </c>
      <c r="OE316" s="25">
        <f t="shared" si="1076"/>
        <v>0</v>
      </c>
      <c r="OF316" s="25">
        <f t="shared" si="1076"/>
        <v>39.909999999999997</v>
      </c>
      <c r="OG316" s="25">
        <f t="shared" si="988"/>
        <v>0</v>
      </c>
      <c r="OH316" s="25">
        <f t="shared" si="989"/>
        <v>0</v>
      </c>
      <c r="OI316" s="25">
        <f t="shared" si="990"/>
        <v>0</v>
      </c>
      <c r="OJ316" s="25">
        <f t="shared" si="991"/>
        <v>0</v>
      </c>
      <c r="OK316" s="25">
        <f t="shared" si="992"/>
        <v>0</v>
      </c>
      <c r="OL316" s="25">
        <f t="shared" si="993"/>
        <v>0</v>
      </c>
      <c r="OM316" s="25">
        <f t="shared" si="1077"/>
        <v>0</v>
      </c>
      <c r="ON316" s="25">
        <f t="shared" si="1077"/>
        <v>0</v>
      </c>
      <c r="OO316" s="25">
        <f t="shared" si="1077"/>
        <v>0</v>
      </c>
      <c r="OP316" s="25">
        <f t="shared" si="994"/>
        <v>0</v>
      </c>
      <c r="OQ316" s="25">
        <f t="shared" si="995"/>
        <v>0</v>
      </c>
      <c r="OR316" s="25">
        <f t="shared" si="1078"/>
        <v>0</v>
      </c>
      <c r="OS316" s="30">
        <v>536013.27</v>
      </c>
      <c r="OT316" s="30">
        <v>2371369.67</v>
      </c>
    </row>
    <row r="317" spans="1:410" ht="33" customHeight="1" x14ac:dyDescent="0.25">
      <c r="A317" s="18"/>
      <c r="B317" s="18" t="s">
        <v>1129</v>
      </c>
      <c r="C317" s="18">
        <v>410.57</v>
      </c>
      <c r="D317" s="16" t="e">
        <f>_xlfn.IFNA(INDEX(#REF!,MATCH(E317,#REF!,0)),0)</f>
        <v>#REF!</v>
      </c>
      <c r="E317" s="18" t="s">
        <v>1136</v>
      </c>
      <c r="F317" s="16" t="s">
        <v>765</v>
      </c>
      <c r="G317" s="16" t="s">
        <v>810</v>
      </c>
      <c r="H317" s="16" t="s">
        <v>767</v>
      </c>
      <c r="I317" s="16" t="s">
        <v>768</v>
      </c>
      <c r="J317" s="16" t="s">
        <v>811</v>
      </c>
      <c r="K317" s="16" t="s">
        <v>770</v>
      </c>
      <c r="L317" s="16" t="s">
        <v>771</v>
      </c>
      <c r="M317" s="18">
        <v>1.8399999999999999</v>
      </c>
      <c r="N317" s="18">
        <v>1.8399999999999999</v>
      </c>
      <c r="O317" s="18">
        <v>2.2399999999999998</v>
      </c>
      <c r="P317" s="18">
        <v>2.2399999999999998</v>
      </c>
      <c r="Q317" s="18">
        <v>0.1</v>
      </c>
      <c r="R317" s="18">
        <v>2.04</v>
      </c>
      <c r="S317" s="18">
        <v>2.04</v>
      </c>
      <c r="T317" s="18">
        <v>0.2</v>
      </c>
      <c r="U317" s="18">
        <v>0</v>
      </c>
      <c r="V317" s="18">
        <v>0</v>
      </c>
      <c r="W317" s="18">
        <v>0</v>
      </c>
      <c r="X317" s="18">
        <v>1.8399999999999999</v>
      </c>
      <c r="Y317" s="18">
        <v>1.7999999999999998</v>
      </c>
      <c r="Z317" s="20">
        <f t="shared" si="996"/>
        <v>1.7</v>
      </c>
      <c r="AA317" s="18">
        <v>0.22</v>
      </c>
      <c r="AB317" s="18">
        <v>0</v>
      </c>
      <c r="AC317" s="18">
        <v>0</v>
      </c>
      <c r="AD317" s="18">
        <v>0</v>
      </c>
      <c r="AE317" s="18">
        <v>0</v>
      </c>
      <c r="AF317" s="18">
        <v>0</v>
      </c>
      <c r="AG317" s="18">
        <v>1.4</v>
      </c>
      <c r="AH317" s="18">
        <v>1.4</v>
      </c>
      <c r="AI317" s="20">
        <f t="shared" si="997"/>
        <v>1.8499999999999999</v>
      </c>
      <c r="AJ317" s="18">
        <v>0</v>
      </c>
      <c r="AK317" s="18">
        <v>0</v>
      </c>
      <c r="AL317" s="20">
        <f t="shared" si="998"/>
        <v>0</v>
      </c>
      <c r="AM317" s="18">
        <v>1.8399999999999999</v>
      </c>
      <c r="AN317" s="18">
        <v>1.4</v>
      </c>
      <c r="AO317" s="18">
        <v>0.15</v>
      </c>
      <c r="AP317" s="18">
        <v>0.22</v>
      </c>
      <c r="AQ317" s="18">
        <v>0</v>
      </c>
      <c r="AR317" s="18">
        <v>0</v>
      </c>
      <c r="AS317" s="18">
        <v>0</v>
      </c>
      <c r="AT317" s="18">
        <v>0</v>
      </c>
      <c r="AU317" s="18">
        <v>0</v>
      </c>
      <c r="AV317" s="18">
        <v>1</v>
      </c>
      <c r="AW317" s="18">
        <v>0</v>
      </c>
      <c r="AX317" s="18">
        <v>0</v>
      </c>
      <c r="AY317" s="18">
        <v>0</v>
      </c>
      <c r="AZ317" s="18">
        <v>0</v>
      </c>
      <c r="BA317" s="18">
        <v>0</v>
      </c>
      <c r="BB317" s="18">
        <v>0</v>
      </c>
      <c r="BC317" s="18">
        <v>0</v>
      </c>
      <c r="BD317" s="18">
        <v>0</v>
      </c>
      <c r="BE317" s="18">
        <v>2</v>
      </c>
      <c r="BF317" s="18">
        <v>0</v>
      </c>
      <c r="BG317" s="18">
        <v>0</v>
      </c>
      <c r="BH317" s="18">
        <v>0</v>
      </c>
      <c r="BI317" s="18">
        <v>0</v>
      </c>
      <c r="BJ317" s="18">
        <v>0</v>
      </c>
      <c r="BK317" s="18">
        <v>0</v>
      </c>
      <c r="BL317" s="18">
        <v>0</v>
      </c>
      <c r="BM317" s="18">
        <v>0</v>
      </c>
      <c r="BN317" s="18">
        <v>0</v>
      </c>
      <c r="BO317" s="18">
        <v>0</v>
      </c>
      <c r="BP317" s="18">
        <v>0</v>
      </c>
      <c r="BQ317" s="18">
        <v>0</v>
      </c>
      <c r="BR317" s="18">
        <v>0</v>
      </c>
      <c r="BS317" s="18">
        <v>0</v>
      </c>
      <c r="BT317" s="18">
        <v>0</v>
      </c>
      <c r="BU317" s="18">
        <v>0</v>
      </c>
      <c r="BV317" s="18">
        <v>0</v>
      </c>
      <c r="BW317" s="18">
        <v>0</v>
      </c>
      <c r="BX317" s="18">
        <v>0</v>
      </c>
      <c r="BY317" s="18">
        <v>0</v>
      </c>
      <c r="BZ317" s="18">
        <v>0</v>
      </c>
      <c r="CA317" s="16" t="e">
        <f>_xlfn.IFNA(IF(RIGHT(D317,2)="=G",0,INDEX(#REF!,MATCH(E317,#REF!,0))),0)</f>
        <v>#REF!</v>
      </c>
      <c r="CB317" s="16" t="s">
        <v>776</v>
      </c>
      <c r="CC317" s="18">
        <v>0</v>
      </c>
      <c r="CD317" s="18">
        <v>0</v>
      </c>
      <c r="CE317" s="18">
        <v>1.84</v>
      </c>
      <c r="CF317" s="18">
        <v>0.9</v>
      </c>
      <c r="CG317" s="18">
        <v>0.12</v>
      </c>
      <c r="CH317" s="18">
        <v>2</v>
      </c>
      <c r="CI317" s="16" t="s">
        <v>98</v>
      </c>
      <c r="CJ317" s="18">
        <v>0</v>
      </c>
      <c r="CK317" s="20">
        <f t="shared" si="864"/>
        <v>1.35</v>
      </c>
      <c r="CL317" s="20">
        <f t="shared" si="999"/>
        <v>1.35</v>
      </c>
      <c r="CM317" s="18">
        <v>38.54</v>
      </c>
      <c r="CN317" s="18">
        <v>43.21</v>
      </c>
      <c r="CO317" s="18">
        <v>42.371000000000002</v>
      </c>
      <c r="CP317" s="22">
        <f t="shared" si="865"/>
        <v>42.37</v>
      </c>
      <c r="CQ317" s="22">
        <f t="shared" si="866"/>
        <v>41.02</v>
      </c>
      <c r="CR317" s="22">
        <f t="shared" si="1000"/>
        <v>1.35</v>
      </c>
      <c r="CS317" s="22">
        <f t="shared" si="867"/>
        <v>41.12</v>
      </c>
      <c r="CT317" s="22">
        <f t="shared" si="868"/>
        <v>41.32</v>
      </c>
      <c r="CU317" s="18">
        <v>41.32</v>
      </c>
      <c r="CV317" s="22">
        <f t="shared" si="1001"/>
        <v>1.7</v>
      </c>
      <c r="CW317" s="22">
        <f t="shared" si="869"/>
        <v>0</v>
      </c>
      <c r="CX317" s="22">
        <f t="shared" si="870"/>
        <v>0</v>
      </c>
      <c r="CY317" s="22">
        <f t="shared" si="871"/>
        <v>43.06</v>
      </c>
      <c r="CZ317" s="22">
        <f t="shared" si="872"/>
        <v>43.21</v>
      </c>
      <c r="DA317" s="18">
        <v>43.21</v>
      </c>
      <c r="DB317" s="20">
        <f t="shared" si="1002"/>
        <v>2.19</v>
      </c>
      <c r="DC317" s="20">
        <f t="shared" si="1003"/>
        <v>0.84</v>
      </c>
      <c r="DD317" s="20">
        <f t="shared" si="1004"/>
        <v>1.35</v>
      </c>
      <c r="DE317" s="20">
        <f t="shared" si="873"/>
        <v>0.1</v>
      </c>
      <c r="DF317" s="20">
        <f t="shared" si="874"/>
        <v>0.2</v>
      </c>
      <c r="DG317" s="20">
        <f t="shared" si="875"/>
        <v>1.05</v>
      </c>
      <c r="DH317" s="20">
        <f t="shared" si="876"/>
        <v>0</v>
      </c>
      <c r="DI317" s="20">
        <f t="shared" si="877"/>
        <v>0</v>
      </c>
      <c r="DJ317" s="20">
        <f t="shared" si="878"/>
        <v>0</v>
      </c>
      <c r="DK317" s="20">
        <f t="shared" si="1005"/>
        <v>1.35</v>
      </c>
      <c r="DL317" s="20">
        <f t="shared" si="1006"/>
        <v>0</v>
      </c>
      <c r="DM317" s="20">
        <f t="shared" si="1007"/>
        <v>0</v>
      </c>
      <c r="DN317" s="20">
        <f t="shared" si="1008"/>
        <v>0</v>
      </c>
      <c r="DO317" s="18">
        <v>2.44</v>
      </c>
      <c r="DP317" s="18">
        <v>0</v>
      </c>
      <c r="DQ317" s="18">
        <v>1</v>
      </c>
      <c r="DR317" s="18">
        <v>1</v>
      </c>
      <c r="DS317" s="25">
        <f t="shared" si="1009"/>
        <v>2.44</v>
      </c>
      <c r="DT317" s="25">
        <f t="shared" si="1010"/>
        <v>0</v>
      </c>
      <c r="DU317" s="25">
        <f t="shared" si="1011"/>
        <v>3.29</v>
      </c>
      <c r="DV317" s="25">
        <f t="shared" si="1012"/>
        <v>0</v>
      </c>
      <c r="DW317" s="25">
        <f t="shared" si="1013"/>
        <v>3.29</v>
      </c>
      <c r="DX317" s="25">
        <f t="shared" si="1014"/>
        <v>7.37</v>
      </c>
      <c r="DY317" s="25">
        <f t="shared" si="1015"/>
        <v>0</v>
      </c>
      <c r="DZ317" s="25">
        <f t="shared" si="1016"/>
        <v>7.37</v>
      </c>
      <c r="EA317" s="25">
        <f t="shared" si="1017"/>
        <v>4.8899999999999997</v>
      </c>
      <c r="EB317" s="25">
        <f t="shared" si="1018"/>
        <v>0</v>
      </c>
      <c r="EC317" s="25">
        <f t="shared" si="1019"/>
        <v>4.8899999999999997</v>
      </c>
      <c r="ED317" s="25">
        <f t="shared" si="1020"/>
        <v>2.48</v>
      </c>
      <c r="EE317" s="25">
        <f t="shared" si="1020"/>
        <v>0</v>
      </c>
      <c r="EF317" s="25">
        <f t="shared" si="1021"/>
        <v>2.48</v>
      </c>
      <c r="EG317" s="25">
        <f t="shared" si="1022"/>
        <v>4.8899999999999997</v>
      </c>
      <c r="EH317" s="25">
        <f t="shared" si="1022"/>
        <v>0</v>
      </c>
      <c r="EI317" s="25">
        <f t="shared" si="1023"/>
        <v>4.8899999999999997</v>
      </c>
      <c r="EJ317" s="18">
        <v>410.57</v>
      </c>
      <c r="EK317" s="18">
        <v>460.52</v>
      </c>
      <c r="EL317" s="18" t="s">
        <v>1136</v>
      </c>
      <c r="EM317" s="18" t="s">
        <v>1137</v>
      </c>
      <c r="EN317" s="16" t="s">
        <v>774</v>
      </c>
      <c r="EO317" s="16" t="s">
        <v>132</v>
      </c>
      <c r="EP317" s="16" t="e">
        <f>IF(OR(EN317="Cống tròn",EN317="Cống hộp",EN317="Ống nhựa"),INDEX(#REF!,MATCH(E317,#REF!,0)),IF(OR(EN317="Rãnh xây",EN317="Rãnh bê tông"),INDEX(#REF!,MATCH(E317,#REF!,0)),0))</f>
        <v>#REF!</v>
      </c>
      <c r="EQ317" s="18">
        <v>48.549999999999983</v>
      </c>
      <c r="ER317" s="18">
        <v>1</v>
      </c>
      <c r="ES317" s="25">
        <f t="shared" si="1024"/>
        <v>48</v>
      </c>
      <c r="ET317" s="1" t="e">
        <f>_xlfn.IFNA(IF(EN317="Cống tròn",INDEX(#REF!,MATCH(E317,#REF!,0)),IF(EN317="Cống hộp",INDEX(#REF!,MATCH(E317,#REF!,0)),EU317&amp;" ,"&amp;EV317)),0)</f>
        <v>#REF!</v>
      </c>
      <c r="EU317" s="16" t="s">
        <v>769</v>
      </c>
      <c r="EV317" s="16" t="s">
        <v>775</v>
      </c>
      <c r="EW317" s="16" t="e">
        <f>_xlfn.IFNA(INDEX(#REF!,MATCH(E317,#REF!,0)),0)</f>
        <v>#REF!</v>
      </c>
      <c r="EX317" s="16"/>
      <c r="EY317" s="18">
        <v>0</v>
      </c>
      <c r="EZ317" s="18">
        <v>0</v>
      </c>
      <c r="FA317" s="18">
        <v>0</v>
      </c>
      <c r="FB317" s="18">
        <v>0</v>
      </c>
      <c r="FC317" s="18">
        <v>0</v>
      </c>
      <c r="FD317" s="25">
        <f t="shared" si="879"/>
        <v>0</v>
      </c>
      <c r="FE317" s="25">
        <f t="shared" si="1025"/>
        <v>0</v>
      </c>
      <c r="FF317" s="18">
        <v>0.1</v>
      </c>
      <c r="FG317" s="18">
        <v>2</v>
      </c>
      <c r="FH317" s="18">
        <v>1</v>
      </c>
      <c r="FI317" s="25">
        <f t="shared" si="1026"/>
        <v>1.2</v>
      </c>
      <c r="FJ317" s="18">
        <v>0</v>
      </c>
      <c r="FK317" s="18">
        <v>0</v>
      </c>
      <c r="FL317" s="18">
        <v>0.2</v>
      </c>
      <c r="FM317" s="18">
        <v>1.4</v>
      </c>
      <c r="FN317" s="18">
        <v>0</v>
      </c>
      <c r="FO317" s="25">
        <f t="shared" si="1027"/>
        <v>1.4</v>
      </c>
      <c r="FP317" s="18">
        <v>1.4999999999999999E-2</v>
      </c>
      <c r="FQ317" s="18">
        <v>1</v>
      </c>
      <c r="FR317" s="25">
        <f t="shared" si="880"/>
        <v>47</v>
      </c>
      <c r="FS317" s="25">
        <f t="shared" si="881"/>
        <v>0.69</v>
      </c>
      <c r="FT317" s="25">
        <f t="shared" si="882"/>
        <v>47.69</v>
      </c>
      <c r="FU317" s="25">
        <f t="shared" si="883"/>
        <v>-0.85999999999998522</v>
      </c>
      <c r="FV317" s="25" t="str">
        <f t="shared" si="1028"/>
        <v>Thêm 01</v>
      </c>
      <c r="FW317" s="25">
        <f t="shared" si="1029"/>
        <v>0.16</v>
      </c>
      <c r="FX317" s="16"/>
      <c r="FY317" s="16"/>
      <c r="FZ317" s="16"/>
      <c r="GA317" s="16"/>
      <c r="GB317" s="19">
        <v>0</v>
      </c>
      <c r="GC317" s="19">
        <v>0</v>
      </c>
      <c r="GD317" s="19">
        <v>0</v>
      </c>
      <c r="GE317" s="19">
        <v>0</v>
      </c>
      <c r="GF317" s="19">
        <v>0</v>
      </c>
      <c r="GG317" s="19">
        <v>0</v>
      </c>
      <c r="GH317" s="19">
        <v>0</v>
      </c>
      <c r="GI317" s="19">
        <v>0</v>
      </c>
      <c r="GJ317" s="19">
        <v>0</v>
      </c>
      <c r="GK317" s="19">
        <v>0</v>
      </c>
      <c r="GL317" s="25">
        <f t="shared" si="884"/>
        <v>0</v>
      </c>
      <c r="GM317" s="25">
        <f t="shared" si="1030"/>
        <v>0</v>
      </c>
      <c r="GN317" s="19">
        <v>0</v>
      </c>
      <c r="GO317" s="19">
        <v>0</v>
      </c>
      <c r="GP317" s="19">
        <v>0</v>
      </c>
      <c r="GQ317" s="19">
        <v>0</v>
      </c>
      <c r="GR317" s="1" t="e">
        <f>_xlfn.IFNA(INDEX(#REF!,MATCH(E317,#REF!,0)),0)</f>
        <v>#REF!</v>
      </c>
      <c r="GS317" s="16"/>
      <c r="GT317" s="18">
        <v>0</v>
      </c>
      <c r="GU317" s="18">
        <v>0</v>
      </c>
      <c r="GV317" s="18">
        <v>0</v>
      </c>
      <c r="GW317" s="18">
        <v>0</v>
      </c>
      <c r="GX317" s="25">
        <f t="shared" si="885"/>
        <v>0</v>
      </c>
      <c r="GY317" s="25">
        <f t="shared" si="886"/>
        <v>0</v>
      </c>
      <c r="GZ317" s="25">
        <f t="shared" si="1031"/>
        <v>0</v>
      </c>
      <c r="HA317" s="1" t="e" cm="1">
        <f t="array" ref="HA317">INDEX(#REF!,MATCH(EJ317&amp;EK317&amp;HD317&amp;HE317&amp;HF317,#REF!&amp;#REF!&amp;#REF!&amp;#REF!&amp;#REF!,0))</f>
        <v>#REF!</v>
      </c>
      <c r="HB317" s="16"/>
      <c r="HC317" s="25">
        <f t="shared" si="1032"/>
        <v>0</v>
      </c>
      <c r="HD317" s="18">
        <v>0</v>
      </c>
      <c r="HE317" s="18">
        <v>0</v>
      </c>
      <c r="HF317" s="18">
        <v>0</v>
      </c>
      <c r="HG317" s="1" t="e" cm="1">
        <f t="array" ref="HG317">INDEX(#REF!,MATCH(EJ317&amp;EK317&amp;HJ317&amp;HK317&amp;HL317,#REF!&amp;#REF!&amp;#REF!&amp;#REF!&amp;#REF!,0))</f>
        <v>#REF!</v>
      </c>
      <c r="HH317" s="16"/>
      <c r="HI317" s="25">
        <f t="shared" si="1033"/>
        <v>0</v>
      </c>
      <c r="HJ317" s="25">
        <f t="shared" si="1034"/>
        <v>0</v>
      </c>
      <c r="HK317" s="19">
        <v>0</v>
      </c>
      <c r="HL317" s="19">
        <v>0</v>
      </c>
      <c r="HM317" s="18">
        <v>0.01</v>
      </c>
      <c r="HN317" s="18">
        <v>1</v>
      </c>
      <c r="HO317" s="25">
        <f t="shared" si="1035"/>
        <v>0</v>
      </c>
      <c r="HP317" s="25">
        <f t="shared" si="1036"/>
        <v>0</v>
      </c>
      <c r="HQ317" s="25">
        <f t="shared" si="1037"/>
        <v>0</v>
      </c>
      <c r="HR317" s="25">
        <f t="shared" si="1038"/>
        <v>0</v>
      </c>
      <c r="HS317" s="25">
        <f t="shared" si="1039"/>
        <v>0</v>
      </c>
      <c r="HT317" s="19">
        <v>0</v>
      </c>
      <c r="HU317" s="19">
        <v>0</v>
      </c>
      <c r="HV317" s="19">
        <v>0</v>
      </c>
      <c r="HW317" s="25">
        <f t="shared" si="1040"/>
        <v>0</v>
      </c>
      <c r="HX317" s="19">
        <v>0</v>
      </c>
      <c r="HY317" s="19">
        <v>0</v>
      </c>
      <c r="HZ317" s="18">
        <v>42.37</v>
      </c>
      <c r="IA317" s="20">
        <f>ROUND(IF(EN317="Cống tròn",IF(EN317="Cống tròn",IF(EU317="Không có móng",IQ317-FF317,IF(EU317="Đế",IP317-FN317,IF(OR(EU317="Móng bê tông",EU317="Móng bê tông kết hợp đế"),II317-FJ317,0))),0),IF(EN317="Cống hộp",IF(AND(EN317="Cống hộp",EU317="Không có móng"),IQ317-GF317,IF(AND(EN317="Cống hộp",EU317="Móng bê tông"),IJ317-GB317,0)),IF(OR(EN317="Rãnh xây",EN317="Rãnh bê tông"),IF(OR(EN317="Rãnh xây",EN317="Rãnh bê tông"),IK317-GB317,0),IF(EN317="Ống nhựa",IF(AND(EN317="Ống nhựa",EU317="Không đắp cát"),IQ317-HT317,IF(AND(EN317="Ống nhựa",EU317="Đắp cát"),IH317-HX317,0)),IF(EN317="Rãnh thang",IF(EN317="Rãnh thang",IF(EU317="Móng bê tông",#REF!-#REF!,IQ317),0),0))))),2)</f>
        <v>41.32</v>
      </c>
      <c r="IB317" s="20">
        <f t="shared" si="1041"/>
        <v>1.0499999999999972</v>
      </c>
      <c r="IC317" s="20">
        <f t="shared" si="887"/>
        <v>41.319999999999993</v>
      </c>
      <c r="ID317" s="20">
        <f t="shared" si="888"/>
        <v>0</v>
      </c>
      <c r="IE317" s="20">
        <f t="shared" si="889"/>
        <v>0</v>
      </c>
      <c r="IF317" s="20">
        <f t="shared" si="890"/>
        <v>0</v>
      </c>
      <c r="IG317" s="20">
        <f>IF(EN317="Rãnh thang",IF(AND(EN317="Rãnh thang",EU317="Móng bê tông"),IQ317-#REF!,0),IF(EN317="Ống nhựa",IF(AND(EN317="Ống nhựa",EU317="Đắp cát"),IQ317-HT317,0),IF(EN317="Cống tròn",IF(EN317="Cống tròn",IF(OR(EU317="Móng bê tông",EU317="Móng bê tông kết hợp đế"),IM317-FL317,0),0),IF(EN317="Cống hộp",IF(AND(EN317="Cống hộp",EU317="Móng bê tông"),IN317-GD317,0),IF(OR(EN317="Rãnh xây",EN317="Rãnh bê tông"),IF(AND(EN317="Rãnh xây",EU317="Móng bê tông"),IO317-GD317,IF(AND(EN317="Rãnh bê tông",EU317="Móng bê tông"),IO317-GD317,0)),0)))))</f>
        <v>41.319999999999993</v>
      </c>
      <c r="IH317" s="20">
        <f t="shared" si="891"/>
        <v>0</v>
      </c>
      <c r="II317" s="20">
        <f t="shared" si="892"/>
        <v>41.319999999999993</v>
      </c>
      <c r="IJ317" s="20">
        <f t="shared" si="893"/>
        <v>0</v>
      </c>
      <c r="IK317" s="20">
        <f t="shared" si="894"/>
        <v>0</v>
      </c>
      <c r="IL317" s="20">
        <f t="shared" si="895"/>
        <v>41.519999999999996</v>
      </c>
      <c r="IM317" s="20">
        <f t="shared" si="896"/>
        <v>41.519999999999996</v>
      </c>
      <c r="IN317" s="20">
        <f t="shared" si="897"/>
        <v>0</v>
      </c>
      <c r="IO317" s="20">
        <f t="shared" si="898"/>
        <v>0</v>
      </c>
      <c r="IP317" s="20">
        <f t="shared" si="899"/>
        <v>0</v>
      </c>
      <c r="IQ317" s="18">
        <v>41.62</v>
      </c>
      <c r="IR317" s="25">
        <f t="shared" si="1042"/>
        <v>0</v>
      </c>
      <c r="IS317" s="25">
        <f t="shared" si="900"/>
        <v>0</v>
      </c>
      <c r="IT317" s="25">
        <f t="shared" si="901"/>
        <v>0</v>
      </c>
      <c r="IU317" s="25">
        <f>ROUND(IF(EN317="Cống tròn",IF(EN317="Cống tròn",IV317+FF317,0),IF(EN317="Cống hộp",IF(EN317="Cống hộp",IV317+GP317,0),IF(OR(EN317="Rãnh xây",EN317="Rãnh bê tông"),IF(OR(EN317="Rãnh xây",EN317="Rãnh bê tông"),IV317+GP317,0),IF(EN317="ống nhựa",IF(EN317="Ống nhựa",IV317+HT317,0),IF(EN317="Rãnh thang",IF(EN317="Rãnh thang",IQ317+#REF!,0),0))))),2)</f>
        <v>42.28</v>
      </c>
      <c r="IV317" s="18">
        <v>42.18</v>
      </c>
      <c r="IW317" s="25">
        <f t="shared" si="902"/>
        <v>42.28</v>
      </c>
      <c r="IX317" s="25">
        <f t="shared" si="903"/>
        <v>0</v>
      </c>
      <c r="IY317" s="25">
        <f t="shared" si="904"/>
        <v>0</v>
      </c>
      <c r="IZ317" s="25">
        <f t="shared" si="905"/>
        <v>0</v>
      </c>
      <c r="JA317" s="25">
        <f t="shared" si="906"/>
        <v>0</v>
      </c>
      <c r="JB317" s="18">
        <v>42.8</v>
      </c>
      <c r="JC317" s="20">
        <f>ROUND(IF(EN317="Cống tròn",IF(EN317="Cống tròn",IF(EU317="Không có móng",JS317-FF317,IF(EU317="Đế",JR317-FN317,IF(OR(EU317="Móng bê tông",EU317="Móng bê tông kết hợp đế"),JK317-FJ317,0))),0),IF(EN317="Cống hộp",IF(AND(EN317="Cống hộp",EU317="Không có móng"),JS317-GF317,IF(AND(EN317="Cống hộp",EU317="Móng bê tông"),JL317-GB317,0)),IF(OR(EN317="Rãnh xây",EN317="Rãnh bê tông"),IF(OR(EN317="Rãnh xây",EN317="Rãnh bê tông"),JM317-GB317,0),IF(EN317="Ống nhựa",IF(AND(EN317="Ống nhựa",EU317="Không đắp cát"),JS317-HT317,IF(AND(EN317="Ống nhựa",EU317="Đắp cát"),JJ317-HX317,0)),IF(EN317="Rãnh thang",IF(EN317="Rãnh thang",IF(EU317="Móng bê tông",#REF!-#REF!,JS317),0),0))))),2)</f>
        <v>40.880000000000003</v>
      </c>
      <c r="JD317" s="20">
        <f t="shared" si="1043"/>
        <v>1.9199999999999946</v>
      </c>
      <c r="JE317" s="20">
        <f t="shared" si="907"/>
        <v>40.879999999999995</v>
      </c>
      <c r="JF317" s="20">
        <f t="shared" si="908"/>
        <v>0</v>
      </c>
      <c r="JG317" s="20">
        <f t="shared" si="909"/>
        <v>0</v>
      </c>
      <c r="JH317" s="20">
        <f t="shared" si="910"/>
        <v>0</v>
      </c>
      <c r="JI317" s="20">
        <f>IF(EN317="Rãnh thang",IF(AND(EN317="Rãnh thang",EU317="Móng bê tông"),JS317-#REF!,0),IF(EN317="Ống nhựa",IF(AND(EN317="Ống nhựa",EU317="Đắp cát"),JS317-HT317,0),IF(EN317="Cống tròn",IF(EN317="Cống tròn",IF(OR(EU317="Móng bê tông",EU317="Móng bê tông kết hợp đế"),JO317-FL317,0),0),IF(EN317="Cống hộp",IF(AND(EN317="Cống hộp",EU317="Móng bê tông"),JP317-GD317,0),IF(OR(EN317="Rãnh xây",EN317="Rãnh bê tông"),IF(AND(EN317="Rãnh xây",EU317="Móng bê tông"),JQ317-GD317,IF(AND(EN317="Rãnh bê tông",EU317="Móng bê tông"),JQ317-GD317,0)),0)))))</f>
        <v>40.879999999999995</v>
      </c>
      <c r="JJ317" s="20">
        <f t="shared" si="911"/>
        <v>0</v>
      </c>
      <c r="JK317" s="20">
        <f t="shared" si="912"/>
        <v>40.879999999999995</v>
      </c>
      <c r="JL317" s="20">
        <f t="shared" si="913"/>
        <v>0</v>
      </c>
      <c r="JM317" s="20">
        <f t="shared" si="914"/>
        <v>0</v>
      </c>
      <c r="JN317" s="20">
        <f t="shared" si="915"/>
        <v>41.08</v>
      </c>
      <c r="JO317" s="20">
        <f t="shared" si="916"/>
        <v>41.08</v>
      </c>
      <c r="JP317" s="20">
        <f t="shared" si="917"/>
        <v>0</v>
      </c>
      <c r="JQ317" s="20">
        <f t="shared" si="918"/>
        <v>0</v>
      </c>
      <c r="JR317" s="20">
        <f t="shared" si="919"/>
        <v>0</v>
      </c>
      <c r="JS317" s="26">
        <v>41.18</v>
      </c>
      <c r="JT317" s="25">
        <f t="shared" si="1044"/>
        <v>0</v>
      </c>
      <c r="JU317" s="25">
        <f t="shared" si="920"/>
        <v>0</v>
      </c>
      <c r="JV317" s="25">
        <f t="shared" si="921"/>
        <v>0</v>
      </c>
      <c r="JW317" s="25">
        <f>ROUND(IF(EN317="Cống tròn",IF(EN317="Cống tròn",JX317+FF317,0),IF(EN317="Cống hộp",IF(EN317="Cống hộp",JX317+GP317,0),IF(OR(EN317="Rãnh xây",EN317="Rãnh bê tông"),IF(OR(EN317="Rãnh xây",EN317="Rãnh bê tông"),JX317+GP317,0),IF(EN317="ống nhựa",IF(EN317="Ống nhựa",JX317+HT317,0),IF(EN317="Rãnh thang",IF(EN317="Rãnh thang",JS317+#REF!,0),0))))),2)</f>
        <v>42.28</v>
      </c>
      <c r="JX317" s="27">
        <v>42.18</v>
      </c>
      <c r="JY317" s="25">
        <f t="shared" si="922"/>
        <v>42.28</v>
      </c>
      <c r="JZ317" s="25">
        <f t="shared" si="923"/>
        <v>0</v>
      </c>
      <c r="KA317" s="25">
        <f t="shared" si="924"/>
        <v>0</v>
      </c>
      <c r="KB317" s="25">
        <f t="shared" si="925"/>
        <v>0</v>
      </c>
      <c r="KC317" s="25">
        <f t="shared" si="926"/>
        <v>0</v>
      </c>
      <c r="KD317" s="28" t="s">
        <v>98</v>
      </c>
      <c r="KE317" s="27">
        <v>0</v>
      </c>
      <c r="KF317" s="25">
        <f t="shared" si="927"/>
        <v>1.0499999999999972</v>
      </c>
      <c r="KG317" s="25">
        <f t="shared" si="1045"/>
        <v>1.0499999999999972</v>
      </c>
      <c r="KH317" s="27">
        <v>0</v>
      </c>
      <c r="KI317" s="25">
        <f t="shared" si="928"/>
        <v>1.9199999999999946</v>
      </c>
      <c r="KJ317" s="25">
        <f t="shared" si="1046"/>
        <v>1.9199999999999946</v>
      </c>
      <c r="KK317" s="25">
        <f t="shared" si="929"/>
        <v>0</v>
      </c>
      <c r="KL317" s="25">
        <f t="shared" si="930"/>
        <v>0</v>
      </c>
      <c r="KM317" s="25">
        <f t="shared" si="1047"/>
        <v>0</v>
      </c>
      <c r="KN317" s="25">
        <f t="shared" si="931"/>
        <v>0</v>
      </c>
      <c r="KO317" s="25">
        <f t="shared" si="932"/>
        <v>0</v>
      </c>
      <c r="KP317" s="25">
        <f t="shared" si="1048"/>
        <v>0</v>
      </c>
      <c r="KQ317" s="25">
        <f t="shared" si="933"/>
        <v>0.2</v>
      </c>
      <c r="KR317" s="25">
        <f t="shared" si="934"/>
        <v>0.2</v>
      </c>
      <c r="KS317" s="25">
        <f t="shared" si="1049"/>
        <v>0.2</v>
      </c>
      <c r="KT317" s="25">
        <f t="shared" si="935"/>
        <v>0</v>
      </c>
      <c r="KU317" s="25">
        <f t="shared" si="936"/>
        <v>0</v>
      </c>
      <c r="KV317" s="25">
        <f t="shared" si="1050"/>
        <v>0</v>
      </c>
      <c r="KW317" s="25">
        <f t="shared" si="863"/>
        <v>0</v>
      </c>
      <c r="KX317" s="25">
        <f t="shared" si="937"/>
        <v>0</v>
      </c>
      <c r="KY317" s="25">
        <f t="shared" si="1051"/>
        <v>0</v>
      </c>
      <c r="KZ317" s="25">
        <f t="shared" si="938"/>
        <v>0</v>
      </c>
      <c r="LA317" s="25">
        <f t="shared" si="939"/>
        <v>0</v>
      </c>
      <c r="LB317" s="25">
        <f t="shared" si="1052"/>
        <v>0</v>
      </c>
      <c r="LC317" s="25">
        <f t="shared" si="940"/>
        <v>0.8499999999999972</v>
      </c>
      <c r="LD317" s="25">
        <f t="shared" si="941"/>
        <v>1.4</v>
      </c>
      <c r="LE317" s="25">
        <f t="shared" si="1053"/>
        <v>1.1249999999999987</v>
      </c>
      <c r="LF317" s="25">
        <f t="shared" si="942"/>
        <v>0</v>
      </c>
      <c r="LG317" s="25">
        <f t="shared" si="943"/>
        <v>0</v>
      </c>
      <c r="LH317" s="25">
        <f t="shared" si="1054"/>
        <v>0</v>
      </c>
      <c r="LI317" s="25">
        <f t="shared" si="944"/>
        <v>0</v>
      </c>
      <c r="LJ317" s="25">
        <f t="shared" si="945"/>
        <v>0</v>
      </c>
      <c r="LK317" s="25">
        <f t="shared" si="1055"/>
        <v>0</v>
      </c>
      <c r="LL317" s="25">
        <f t="shared" si="946"/>
        <v>0</v>
      </c>
      <c r="LM317" s="25">
        <f t="shared" si="947"/>
        <v>0</v>
      </c>
      <c r="LN317" s="25">
        <f t="shared" si="1056"/>
        <v>0</v>
      </c>
      <c r="LO317" s="25">
        <f t="shared" si="948"/>
        <v>0</v>
      </c>
      <c r="LP317" s="25">
        <f t="shared" si="949"/>
        <v>0</v>
      </c>
      <c r="LQ317" s="25">
        <f t="shared" si="1057"/>
        <v>0</v>
      </c>
      <c r="LR317" s="25">
        <f t="shared" si="950"/>
        <v>0</v>
      </c>
      <c r="LS317" s="25">
        <f t="shared" si="951"/>
        <v>0</v>
      </c>
      <c r="LT317" s="25">
        <f t="shared" si="1058"/>
        <v>0</v>
      </c>
      <c r="LU317" s="25">
        <f t="shared" si="952"/>
        <v>0</v>
      </c>
      <c r="LV317" s="25">
        <f t="shared" si="953"/>
        <v>0</v>
      </c>
      <c r="LW317" s="25">
        <f t="shared" si="1059"/>
        <v>0</v>
      </c>
      <c r="LX317" s="25">
        <f t="shared" si="954"/>
        <v>0</v>
      </c>
      <c r="LY317" s="25">
        <f t="shared" si="955"/>
        <v>0</v>
      </c>
      <c r="LZ317" s="25">
        <f t="shared" si="1060"/>
        <v>0</v>
      </c>
      <c r="MA317" s="25">
        <f t="shared" si="956"/>
        <v>0</v>
      </c>
      <c r="MB317" s="25">
        <f t="shared" si="957"/>
        <v>0</v>
      </c>
      <c r="MC317" s="25">
        <f t="shared" si="1061"/>
        <v>0</v>
      </c>
      <c r="MD317" s="25">
        <f t="shared" si="958"/>
        <v>0</v>
      </c>
      <c r="ME317" s="25">
        <f t="shared" si="959"/>
        <v>0</v>
      </c>
      <c r="MF317" s="25">
        <f t="shared" si="1062"/>
        <v>0</v>
      </c>
      <c r="MG317" s="25">
        <f t="shared" si="960"/>
        <v>0</v>
      </c>
      <c r="MH317" s="25">
        <f t="shared" si="961"/>
        <v>0</v>
      </c>
      <c r="MI317" s="25">
        <f t="shared" si="1063"/>
        <v>0</v>
      </c>
      <c r="MJ317" s="25">
        <f t="shared" si="962"/>
        <v>0</v>
      </c>
      <c r="MK317" s="25">
        <f t="shared" si="963"/>
        <v>0</v>
      </c>
      <c r="ML317" s="25">
        <f t="shared" si="1064"/>
        <v>0</v>
      </c>
      <c r="MM317" s="25">
        <f t="shared" si="964"/>
        <v>0</v>
      </c>
      <c r="MN317" s="25">
        <f t="shared" si="965"/>
        <v>0</v>
      </c>
      <c r="MO317" s="25">
        <f t="shared" si="1065"/>
        <v>0</v>
      </c>
      <c r="MP317" s="25">
        <f t="shared" si="966"/>
        <v>0</v>
      </c>
      <c r="MQ317" s="25">
        <f t="shared" si="967"/>
        <v>0</v>
      </c>
      <c r="MR317" s="25">
        <f t="shared" si="1066"/>
        <v>0</v>
      </c>
      <c r="MS317" s="29">
        <v>1.4</v>
      </c>
      <c r="MT317" s="29">
        <v>0</v>
      </c>
      <c r="MU317" s="29">
        <v>1</v>
      </c>
      <c r="MV317" s="29">
        <v>1</v>
      </c>
      <c r="MW317" s="25">
        <f t="shared" si="968"/>
        <v>1.4</v>
      </c>
      <c r="MX317" s="25">
        <f t="shared" si="969"/>
        <v>1.47</v>
      </c>
      <c r="MY317" s="25">
        <f t="shared" si="970"/>
        <v>0</v>
      </c>
      <c r="MZ317" s="25">
        <f t="shared" si="971"/>
        <v>0</v>
      </c>
      <c r="NA317" s="25">
        <f t="shared" si="972"/>
        <v>1.4</v>
      </c>
      <c r="NB317" s="25">
        <f t="shared" si="973"/>
        <v>2.69</v>
      </c>
      <c r="NC317" s="25">
        <f t="shared" si="974"/>
        <v>0</v>
      </c>
      <c r="ND317" s="25">
        <f t="shared" si="975"/>
        <v>0</v>
      </c>
      <c r="NE317" s="25">
        <f t="shared" si="1067"/>
        <v>1.4</v>
      </c>
      <c r="NF317" s="25">
        <f t="shared" si="1067"/>
        <v>2.08</v>
      </c>
      <c r="NG317" s="25">
        <f t="shared" si="1067"/>
        <v>0</v>
      </c>
      <c r="NH317" s="25">
        <f t="shared" si="976"/>
        <v>0</v>
      </c>
      <c r="NI317" s="25">
        <f t="shared" si="977"/>
        <v>100.98</v>
      </c>
      <c r="NJ317" s="25">
        <f t="shared" si="978"/>
        <v>0</v>
      </c>
      <c r="NK317" s="25">
        <f t="shared" si="979"/>
        <v>100.98</v>
      </c>
      <c r="NL317" s="25">
        <f t="shared" si="980"/>
        <v>61.83</v>
      </c>
      <c r="NM317" s="25">
        <f t="shared" si="981"/>
        <v>0</v>
      </c>
      <c r="NN317" s="25">
        <f t="shared" si="1068"/>
        <v>61.83</v>
      </c>
      <c r="NO317" s="25">
        <f t="shared" si="982"/>
        <v>0</v>
      </c>
      <c r="NP317" s="25">
        <f t="shared" si="983"/>
        <v>0</v>
      </c>
      <c r="NQ317" s="25">
        <f t="shared" si="1069"/>
        <v>0</v>
      </c>
      <c r="NR317" s="25">
        <f t="shared" si="984"/>
        <v>0</v>
      </c>
      <c r="NS317" s="25">
        <f t="shared" si="985"/>
        <v>0</v>
      </c>
      <c r="NT317" s="25">
        <f t="shared" si="1070"/>
        <v>0</v>
      </c>
      <c r="NU317" s="25">
        <f t="shared" si="986"/>
        <v>0</v>
      </c>
      <c r="NV317" s="25">
        <f t="shared" si="987"/>
        <v>0</v>
      </c>
      <c r="NW317" s="25">
        <f t="shared" si="1071"/>
        <v>0</v>
      </c>
      <c r="NX317" s="25">
        <f t="shared" si="1072"/>
        <v>61.83</v>
      </c>
      <c r="NY317" s="25">
        <f t="shared" si="1072"/>
        <v>0</v>
      </c>
      <c r="NZ317" s="25">
        <f t="shared" si="1073"/>
        <v>61.83</v>
      </c>
      <c r="OA317" s="25">
        <f t="shared" si="1074"/>
        <v>39.15</v>
      </c>
      <c r="OB317" s="25">
        <f t="shared" si="1074"/>
        <v>0</v>
      </c>
      <c r="OC317" s="25">
        <f t="shared" si="1075"/>
        <v>39.15</v>
      </c>
      <c r="OD317" s="25">
        <f t="shared" si="1076"/>
        <v>61.83</v>
      </c>
      <c r="OE317" s="25">
        <f t="shared" si="1076"/>
        <v>0</v>
      </c>
      <c r="OF317" s="25">
        <f t="shared" si="1076"/>
        <v>61.83</v>
      </c>
      <c r="OG317" s="25">
        <f t="shared" si="988"/>
        <v>0</v>
      </c>
      <c r="OH317" s="25">
        <f t="shared" si="989"/>
        <v>0</v>
      </c>
      <c r="OI317" s="25">
        <f t="shared" si="990"/>
        <v>0</v>
      </c>
      <c r="OJ317" s="25">
        <f t="shared" si="991"/>
        <v>0</v>
      </c>
      <c r="OK317" s="25">
        <f t="shared" si="992"/>
        <v>0</v>
      </c>
      <c r="OL317" s="25">
        <f t="shared" si="993"/>
        <v>0</v>
      </c>
      <c r="OM317" s="25">
        <f t="shared" si="1077"/>
        <v>0</v>
      </c>
      <c r="ON317" s="25">
        <f t="shared" si="1077"/>
        <v>0</v>
      </c>
      <c r="OO317" s="25">
        <f t="shared" si="1077"/>
        <v>0</v>
      </c>
      <c r="OP317" s="25">
        <f t="shared" si="994"/>
        <v>0</v>
      </c>
      <c r="OQ317" s="25">
        <f t="shared" si="995"/>
        <v>0</v>
      </c>
      <c r="OR317" s="25">
        <f t="shared" si="1078"/>
        <v>0</v>
      </c>
      <c r="OS317" s="30">
        <v>536013.27</v>
      </c>
      <c r="OT317" s="30">
        <v>2371419.31</v>
      </c>
    </row>
    <row r="318" spans="1:410" ht="33" customHeight="1" x14ac:dyDescent="0.25">
      <c r="A318" s="18"/>
      <c r="B318" s="18" t="s">
        <v>1129</v>
      </c>
      <c r="C318" s="18">
        <v>460.52</v>
      </c>
      <c r="D318" s="16" t="e">
        <f>_xlfn.IFNA(INDEX(#REF!,MATCH(E318,#REF!,0)),0)</f>
        <v>#REF!</v>
      </c>
      <c r="E318" s="18" t="s">
        <v>1137</v>
      </c>
      <c r="F318" s="16" t="s">
        <v>765</v>
      </c>
      <c r="G318" s="16" t="s">
        <v>810</v>
      </c>
      <c r="H318" s="16" t="s">
        <v>767</v>
      </c>
      <c r="I318" s="16" t="s">
        <v>768</v>
      </c>
      <c r="J318" s="16" t="s">
        <v>811</v>
      </c>
      <c r="K318" s="16" t="s">
        <v>770</v>
      </c>
      <c r="L318" s="16" t="s">
        <v>771</v>
      </c>
      <c r="M318" s="18">
        <v>1.8399999999999999</v>
      </c>
      <c r="N318" s="18">
        <v>1.8399999999999999</v>
      </c>
      <c r="O318" s="18">
        <v>2.2399999999999998</v>
      </c>
      <c r="P318" s="18">
        <v>2.2399999999999998</v>
      </c>
      <c r="Q318" s="18">
        <v>0.1</v>
      </c>
      <c r="R318" s="18">
        <v>2.04</v>
      </c>
      <c r="S318" s="18">
        <v>2.04</v>
      </c>
      <c r="T318" s="18">
        <v>0.2</v>
      </c>
      <c r="U318" s="18">
        <v>0</v>
      </c>
      <c r="V318" s="18">
        <v>0</v>
      </c>
      <c r="W318" s="18">
        <v>0</v>
      </c>
      <c r="X318" s="18">
        <v>1.8399999999999999</v>
      </c>
      <c r="Y318" s="18">
        <v>1.7999999999999998</v>
      </c>
      <c r="Z318" s="20">
        <f t="shared" si="996"/>
        <v>1.8</v>
      </c>
      <c r="AA318" s="18">
        <v>0.22</v>
      </c>
      <c r="AB318" s="18">
        <v>0</v>
      </c>
      <c r="AC318" s="18">
        <v>0</v>
      </c>
      <c r="AD318" s="18">
        <v>0</v>
      </c>
      <c r="AE318" s="18">
        <v>0</v>
      </c>
      <c r="AF318" s="18">
        <v>0</v>
      </c>
      <c r="AG318" s="18">
        <v>1.4</v>
      </c>
      <c r="AH318" s="18">
        <v>1.4</v>
      </c>
      <c r="AI318" s="20">
        <f t="shared" si="997"/>
        <v>1.95</v>
      </c>
      <c r="AJ318" s="18">
        <v>0</v>
      </c>
      <c r="AK318" s="18">
        <v>0</v>
      </c>
      <c r="AL318" s="20">
        <f t="shared" si="998"/>
        <v>0</v>
      </c>
      <c r="AM318" s="18">
        <v>1.8399999999999999</v>
      </c>
      <c r="AN318" s="18">
        <v>1.4</v>
      </c>
      <c r="AO318" s="18">
        <v>0.15</v>
      </c>
      <c r="AP318" s="18">
        <v>0.22</v>
      </c>
      <c r="AQ318" s="18">
        <v>0</v>
      </c>
      <c r="AR318" s="18">
        <v>0</v>
      </c>
      <c r="AS318" s="18">
        <v>0</v>
      </c>
      <c r="AT318" s="18">
        <v>0</v>
      </c>
      <c r="AU318" s="18">
        <v>0</v>
      </c>
      <c r="AV318" s="18">
        <v>1</v>
      </c>
      <c r="AW318" s="18">
        <v>0</v>
      </c>
      <c r="AX318" s="18">
        <v>0</v>
      </c>
      <c r="AY318" s="18">
        <v>0</v>
      </c>
      <c r="AZ318" s="18">
        <v>0</v>
      </c>
      <c r="BA318" s="18">
        <v>0</v>
      </c>
      <c r="BB318" s="18">
        <v>0</v>
      </c>
      <c r="BC318" s="18">
        <v>0</v>
      </c>
      <c r="BD318" s="18">
        <v>0</v>
      </c>
      <c r="BE318" s="18">
        <v>2</v>
      </c>
      <c r="BF318" s="18">
        <v>0</v>
      </c>
      <c r="BG318" s="18">
        <v>0</v>
      </c>
      <c r="BH318" s="18">
        <v>0</v>
      </c>
      <c r="BI318" s="18">
        <v>0</v>
      </c>
      <c r="BJ318" s="18">
        <v>0</v>
      </c>
      <c r="BK318" s="18">
        <v>0</v>
      </c>
      <c r="BL318" s="18">
        <v>0</v>
      </c>
      <c r="BM318" s="18">
        <v>0</v>
      </c>
      <c r="BN318" s="18">
        <v>0</v>
      </c>
      <c r="BO318" s="18">
        <v>0</v>
      </c>
      <c r="BP318" s="18">
        <v>0</v>
      </c>
      <c r="BQ318" s="18">
        <v>0</v>
      </c>
      <c r="BR318" s="18">
        <v>0</v>
      </c>
      <c r="BS318" s="18">
        <v>0</v>
      </c>
      <c r="BT318" s="18">
        <v>0</v>
      </c>
      <c r="BU318" s="18">
        <v>0</v>
      </c>
      <c r="BV318" s="18">
        <v>0</v>
      </c>
      <c r="BW318" s="18">
        <v>0</v>
      </c>
      <c r="BX318" s="18">
        <v>0</v>
      </c>
      <c r="BY318" s="18">
        <v>0</v>
      </c>
      <c r="BZ318" s="18">
        <v>0</v>
      </c>
      <c r="CA318" s="16" t="e">
        <f>_xlfn.IFNA(IF(RIGHT(D318,2)="=G",0,INDEX(#REF!,MATCH(E318,#REF!,0))),0)</f>
        <v>#REF!</v>
      </c>
      <c r="CB318" s="16" t="s">
        <v>776</v>
      </c>
      <c r="CC318" s="18">
        <v>0</v>
      </c>
      <c r="CD318" s="18">
        <v>0</v>
      </c>
      <c r="CE318" s="18">
        <v>1.84</v>
      </c>
      <c r="CF318" s="18">
        <v>0.9</v>
      </c>
      <c r="CG318" s="18">
        <v>0.12</v>
      </c>
      <c r="CH318" s="18">
        <v>2</v>
      </c>
      <c r="CI318" s="16" t="s">
        <v>98</v>
      </c>
      <c r="CJ318" s="18">
        <v>0</v>
      </c>
      <c r="CK318" s="20">
        <f t="shared" si="864"/>
        <v>2.2200000000000002</v>
      </c>
      <c r="CL318" s="20">
        <f t="shared" si="999"/>
        <v>2.2200000000000002</v>
      </c>
      <c r="CM318" s="18">
        <v>42.98</v>
      </c>
      <c r="CN318" s="18">
        <v>42.8</v>
      </c>
      <c r="CO318" s="18">
        <v>41.960999999999999</v>
      </c>
      <c r="CP318" s="22">
        <f t="shared" si="865"/>
        <v>42.8</v>
      </c>
      <c r="CQ318" s="22">
        <f t="shared" si="866"/>
        <v>40.58</v>
      </c>
      <c r="CR318" s="22">
        <f t="shared" si="1000"/>
        <v>2.2200000000000002</v>
      </c>
      <c r="CS318" s="22">
        <f t="shared" si="867"/>
        <v>40.68</v>
      </c>
      <c r="CT318" s="22">
        <f t="shared" si="868"/>
        <v>40.880000000000003</v>
      </c>
      <c r="CU318" s="18">
        <v>40.880000000000003</v>
      </c>
      <c r="CV318" s="22">
        <f t="shared" si="1001"/>
        <v>1.8</v>
      </c>
      <c r="CW318" s="22">
        <f t="shared" si="869"/>
        <v>0</v>
      </c>
      <c r="CX318" s="22">
        <f t="shared" si="870"/>
        <v>0</v>
      </c>
      <c r="CY318" s="22">
        <f t="shared" si="871"/>
        <v>42.65</v>
      </c>
      <c r="CZ318" s="22">
        <f t="shared" si="872"/>
        <v>42.8</v>
      </c>
      <c r="DA318" s="18">
        <v>42.8</v>
      </c>
      <c r="DB318" s="20">
        <f t="shared" si="1002"/>
        <v>2.2200000000000002</v>
      </c>
      <c r="DC318" s="20">
        <f t="shared" si="1003"/>
        <v>0</v>
      </c>
      <c r="DD318" s="20">
        <f t="shared" si="1004"/>
        <v>2.2200000000000002</v>
      </c>
      <c r="DE318" s="20">
        <f t="shared" si="873"/>
        <v>0.1</v>
      </c>
      <c r="DF318" s="20">
        <f t="shared" si="874"/>
        <v>0.2</v>
      </c>
      <c r="DG318" s="20">
        <f t="shared" si="875"/>
        <v>1.92</v>
      </c>
      <c r="DH318" s="20">
        <f t="shared" si="876"/>
        <v>0</v>
      </c>
      <c r="DI318" s="20">
        <f t="shared" si="877"/>
        <v>0</v>
      </c>
      <c r="DJ318" s="20">
        <f t="shared" si="878"/>
        <v>0</v>
      </c>
      <c r="DK318" s="20">
        <f t="shared" si="1005"/>
        <v>2.2199999999999998</v>
      </c>
      <c r="DL318" s="20">
        <f t="shared" si="1006"/>
        <v>0</v>
      </c>
      <c r="DM318" s="20">
        <f t="shared" si="1007"/>
        <v>0</v>
      </c>
      <c r="DN318" s="20">
        <f t="shared" si="1008"/>
        <v>0</v>
      </c>
      <c r="DO318" s="18">
        <v>2.44</v>
      </c>
      <c r="DP318" s="18">
        <v>0</v>
      </c>
      <c r="DQ318" s="18">
        <v>1</v>
      </c>
      <c r="DR318" s="18">
        <v>1</v>
      </c>
      <c r="DS318" s="25">
        <f t="shared" si="1009"/>
        <v>2.44</v>
      </c>
      <c r="DT318" s="25">
        <f t="shared" si="1010"/>
        <v>0</v>
      </c>
      <c r="DU318" s="25">
        <f t="shared" si="1011"/>
        <v>5.42</v>
      </c>
      <c r="DV318" s="25">
        <f t="shared" si="1012"/>
        <v>0</v>
      </c>
      <c r="DW318" s="25">
        <f t="shared" si="1013"/>
        <v>5.42</v>
      </c>
      <c r="DX318" s="25">
        <f t="shared" si="1014"/>
        <v>12.14</v>
      </c>
      <c r="DY318" s="25">
        <f t="shared" si="1015"/>
        <v>0</v>
      </c>
      <c r="DZ318" s="25">
        <f t="shared" si="1016"/>
        <v>12.14</v>
      </c>
      <c r="EA318" s="25">
        <f t="shared" si="1017"/>
        <v>7.83</v>
      </c>
      <c r="EB318" s="25">
        <f t="shared" si="1018"/>
        <v>0</v>
      </c>
      <c r="EC318" s="25">
        <f t="shared" si="1019"/>
        <v>7.83</v>
      </c>
      <c r="ED318" s="25">
        <f t="shared" si="1020"/>
        <v>4.3099999999999996</v>
      </c>
      <c r="EE318" s="25">
        <f t="shared" si="1020"/>
        <v>0</v>
      </c>
      <c r="EF318" s="25">
        <f t="shared" si="1021"/>
        <v>4.3099999999999996</v>
      </c>
      <c r="EG318" s="25">
        <f t="shared" si="1022"/>
        <v>7.83</v>
      </c>
      <c r="EH318" s="25">
        <f t="shared" si="1022"/>
        <v>0</v>
      </c>
      <c r="EI318" s="25">
        <f t="shared" si="1023"/>
        <v>7.83</v>
      </c>
      <c r="EJ318" s="18">
        <v>460.52</v>
      </c>
      <c r="EK318" s="18">
        <v>500.82</v>
      </c>
      <c r="EL318" s="18" t="s">
        <v>1137</v>
      </c>
      <c r="EM318" s="18" t="s">
        <v>1138</v>
      </c>
      <c r="EN318" s="16" t="s">
        <v>774</v>
      </c>
      <c r="EO318" s="16" t="s">
        <v>132</v>
      </c>
      <c r="EP318" s="16" t="e">
        <f>IF(OR(EN318="Cống tròn",EN318="Cống hộp",EN318="Ống nhựa"),INDEX(#REF!,MATCH(E318,#REF!,0)),IF(OR(EN318="Rãnh xây",EN318="Rãnh bê tông"),INDEX(#REF!,MATCH(E318,#REF!,0)),0))</f>
        <v>#REF!</v>
      </c>
      <c r="EQ318" s="18">
        <v>38.600000000000009</v>
      </c>
      <c r="ER318" s="18">
        <v>1</v>
      </c>
      <c r="ES318" s="25">
        <f t="shared" si="1024"/>
        <v>38</v>
      </c>
      <c r="ET318" s="1" t="e">
        <f>_xlfn.IFNA(IF(EN318="Cống tròn",INDEX(#REF!,MATCH(E318,#REF!,0)),IF(EN318="Cống hộp",INDEX(#REF!,MATCH(E318,#REF!,0)),EU318&amp;" ,"&amp;EV318)),0)</f>
        <v>#REF!</v>
      </c>
      <c r="EU318" s="16" t="s">
        <v>769</v>
      </c>
      <c r="EV318" s="16" t="s">
        <v>775</v>
      </c>
      <c r="EW318" s="16" t="e">
        <f>_xlfn.IFNA(INDEX(#REF!,MATCH(E318,#REF!,0)),0)</f>
        <v>#REF!</v>
      </c>
      <c r="EX318" s="16"/>
      <c r="EY318" s="18">
        <v>0</v>
      </c>
      <c r="EZ318" s="18">
        <v>0</v>
      </c>
      <c r="FA318" s="18">
        <v>0</v>
      </c>
      <c r="FB318" s="18">
        <v>0</v>
      </c>
      <c r="FC318" s="18">
        <v>0</v>
      </c>
      <c r="FD318" s="25">
        <f t="shared" si="879"/>
        <v>0</v>
      </c>
      <c r="FE318" s="25">
        <f t="shared" si="1025"/>
        <v>0</v>
      </c>
      <c r="FF318" s="18">
        <v>0.1</v>
      </c>
      <c r="FG318" s="18">
        <v>2</v>
      </c>
      <c r="FH318" s="18">
        <v>1</v>
      </c>
      <c r="FI318" s="25">
        <f t="shared" si="1026"/>
        <v>1.2</v>
      </c>
      <c r="FJ318" s="18">
        <v>0</v>
      </c>
      <c r="FK318" s="18">
        <v>0</v>
      </c>
      <c r="FL318" s="18">
        <v>0.2</v>
      </c>
      <c r="FM318" s="18">
        <v>1.4</v>
      </c>
      <c r="FN318" s="18">
        <v>0</v>
      </c>
      <c r="FO318" s="25">
        <f t="shared" si="1027"/>
        <v>1.4</v>
      </c>
      <c r="FP318" s="18">
        <v>1.4999999999999999E-2</v>
      </c>
      <c r="FQ318" s="18">
        <v>1</v>
      </c>
      <c r="FR318" s="25">
        <f t="shared" si="880"/>
        <v>38</v>
      </c>
      <c r="FS318" s="25">
        <f t="shared" si="881"/>
        <v>0.55499999999999994</v>
      </c>
      <c r="FT318" s="25">
        <f t="shared" si="882"/>
        <v>38.555</v>
      </c>
      <c r="FU318" s="25">
        <f t="shared" si="883"/>
        <v>-4.5000000000008811E-2</v>
      </c>
      <c r="FV318" s="25" t="str">
        <f t="shared" si="1028"/>
        <v>Đủ</v>
      </c>
      <c r="FW318" s="25">
        <f t="shared" si="1029"/>
        <v>-0.05</v>
      </c>
      <c r="FX318" s="16"/>
      <c r="FY318" s="16"/>
      <c r="FZ318" s="16"/>
      <c r="GA318" s="16"/>
      <c r="GB318" s="19">
        <v>0</v>
      </c>
      <c r="GC318" s="19">
        <v>0</v>
      </c>
      <c r="GD318" s="19">
        <v>0</v>
      </c>
      <c r="GE318" s="19">
        <v>0</v>
      </c>
      <c r="GF318" s="19">
        <v>0</v>
      </c>
      <c r="GG318" s="19">
        <v>0</v>
      </c>
      <c r="GH318" s="19">
        <v>0</v>
      </c>
      <c r="GI318" s="19">
        <v>0</v>
      </c>
      <c r="GJ318" s="19">
        <v>0</v>
      </c>
      <c r="GK318" s="19">
        <v>0</v>
      </c>
      <c r="GL318" s="25">
        <f t="shared" si="884"/>
        <v>0</v>
      </c>
      <c r="GM318" s="25">
        <f t="shared" si="1030"/>
        <v>0</v>
      </c>
      <c r="GN318" s="19">
        <v>0</v>
      </c>
      <c r="GO318" s="19">
        <v>0</v>
      </c>
      <c r="GP318" s="19">
        <v>0</v>
      </c>
      <c r="GQ318" s="19">
        <v>0</v>
      </c>
      <c r="GR318" s="1" t="e">
        <f>_xlfn.IFNA(INDEX(#REF!,MATCH(E318,#REF!,0)),0)</f>
        <v>#REF!</v>
      </c>
      <c r="GS318" s="16"/>
      <c r="GT318" s="18">
        <v>0</v>
      </c>
      <c r="GU318" s="18">
        <v>0</v>
      </c>
      <c r="GV318" s="18">
        <v>0</v>
      </c>
      <c r="GW318" s="18">
        <v>0</v>
      </c>
      <c r="GX318" s="25">
        <f t="shared" si="885"/>
        <v>0</v>
      </c>
      <c r="GY318" s="25">
        <f t="shared" si="886"/>
        <v>0</v>
      </c>
      <c r="GZ318" s="25">
        <f t="shared" si="1031"/>
        <v>0</v>
      </c>
      <c r="HA318" s="1" t="e" cm="1">
        <f t="array" ref="HA318">INDEX(#REF!,MATCH(EJ318&amp;EK318&amp;HD318&amp;HE318&amp;HF318,#REF!&amp;#REF!&amp;#REF!&amp;#REF!&amp;#REF!,0))</f>
        <v>#REF!</v>
      </c>
      <c r="HB318" s="16"/>
      <c r="HC318" s="25">
        <f t="shared" si="1032"/>
        <v>0</v>
      </c>
      <c r="HD318" s="18">
        <v>0</v>
      </c>
      <c r="HE318" s="18">
        <v>0</v>
      </c>
      <c r="HF318" s="18">
        <v>0</v>
      </c>
      <c r="HG318" s="1" t="e" cm="1">
        <f t="array" ref="HG318">INDEX(#REF!,MATCH(EJ318&amp;EK318&amp;HJ318&amp;HK318&amp;HL318,#REF!&amp;#REF!&amp;#REF!&amp;#REF!&amp;#REF!,0))</f>
        <v>#REF!</v>
      </c>
      <c r="HH318" s="16"/>
      <c r="HI318" s="25">
        <f t="shared" si="1033"/>
        <v>0</v>
      </c>
      <c r="HJ318" s="25">
        <f t="shared" si="1034"/>
        <v>0</v>
      </c>
      <c r="HK318" s="19">
        <v>0</v>
      </c>
      <c r="HL318" s="19">
        <v>0</v>
      </c>
      <c r="HM318" s="18">
        <v>0.01</v>
      </c>
      <c r="HN318" s="18">
        <v>1</v>
      </c>
      <c r="HO318" s="25">
        <f t="shared" si="1035"/>
        <v>0</v>
      </c>
      <c r="HP318" s="25">
        <f t="shared" si="1036"/>
        <v>0</v>
      </c>
      <c r="HQ318" s="25">
        <f t="shared" si="1037"/>
        <v>0</v>
      </c>
      <c r="HR318" s="25">
        <f t="shared" si="1038"/>
        <v>0</v>
      </c>
      <c r="HS318" s="25">
        <f t="shared" si="1039"/>
        <v>0</v>
      </c>
      <c r="HT318" s="19">
        <v>0</v>
      </c>
      <c r="HU318" s="19">
        <v>0</v>
      </c>
      <c r="HV318" s="19">
        <v>0</v>
      </c>
      <c r="HW318" s="25">
        <f t="shared" si="1040"/>
        <v>0</v>
      </c>
      <c r="HX318" s="19">
        <v>0</v>
      </c>
      <c r="HY318" s="19">
        <v>0</v>
      </c>
      <c r="HZ318" s="18">
        <v>42.8</v>
      </c>
      <c r="IA318" s="20">
        <f>ROUND(IF(EN318="Cống tròn",IF(EN318="Cống tròn",IF(EU318="Không có móng",IQ318-FF318,IF(EU318="Đế",IP318-FN318,IF(OR(EU318="Móng bê tông",EU318="Móng bê tông kết hợp đế"),II318-FJ318,0))),0),IF(EN318="Cống hộp",IF(AND(EN318="Cống hộp",EU318="Không có móng"),IQ318-GF318,IF(AND(EN318="Cống hộp",EU318="Móng bê tông"),IJ318-GB318,0)),IF(OR(EN318="Rãnh xây",EN318="Rãnh bê tông"),IF(OR(EN318="Rãnh xây",EN318="Rãnh bê tông"),IK318-GB318,0),IF(EN318="Ống nhựa",IF(AND(EN318="Ống nhựa",EU318="Không đắp cát"),IQ318-HT318,IF(AND(EN318="Ống nhựa",EU318="Đắp cát"),IH318-HX318,0)),IF(EN318="Rãnh thang",IF(EN318="Rãnh thang",IF(EU318="Móng bê tông",#REF!-#REF!,IQ318),0),0))))),2)</f>
        <v>40.880000000000003</v>
      </c>
      <c r="IB318" s="20">
        <f t="shared" si="1041"/>
        <v>1.9199999999999946</v>
      </c>
      <c r="IC318" s="20">
        <f t="shared" si="887"/>
        <v>40.879999999999995</v>
      </c>
      <c r="ID318" s="20">
        <f t="shared" si="888"/>
        <v>0</v>
      </c>
      <c r="IE318" s="20">
        <f t="shared" si="889"/>
        <v>0</v>
      </c>
      <c r="IF318" s="20">
        <f t="shared" si="890"/>
        <v>0</v>
      </c>
      <c r="IG318" s="20">
        <f>IF(EN318="Rãnh thang",IF(AND(EN318="Rãnh thang",EU318="Móng bê tông"),IQ318-#REF!,0),IF(EN318="Ống nhựa",IF(AND(EN318="Ống nhựa",EU318="Đắp cát"),IQ318-HT318,0),IF(EN318="Cống tròn",IF(EN318="Cống tròn",IF(OR(EU318="Móng bê tông",EU318="Móng bê tông kết hợp đế"),IM318-FL318,0),0),IF(EN318="Cống hộp",IF(AND(EN318="Cống hộp",EU318="Móng bê tông"),IN318-GD318,0),IF(OR(EN318="Rãnh xây",EN318="Rãnh bê tông"),IF(AND(EN318="Rãnh xây",EU318="Móng bê tông"),IO318-GD318,IF(AND(EN318="Rãnh bê tông",EU318="Móng bê tông"),IO318-GD318,0)),0)))))</f>
        <v>40.879999999999995</v>
      </c>
      <c r="IH318" s="20">
        <f t="shared" si="891"/>
        <v>0</v>
      </c>
      <c r="II318" s="20">
        <f t="shared" si="892"/>
        <v>40.879999999999995</v>
      </c>
      <c r="IJ318" s="20">
        <f t="shared" si="893"/>
        <v>0</v>
      </c>
      <c r="IK318" s="20">
        <f t="shared" si="894"/>
        <v>0</v>
      </c>
      <c r="IL318" s="20">
        <f t="shared" si="895"/>
        <v>41.08</v>
      </c>
      <c r="IM318" s="20">
        <f t="shared" si="896"/>
        <v>41.08</v>
      </c>
      <c r="IN318" s="20">
        <f t="shared" si="897"/>
        <v>0</v>
      </c>
      <c r="IO318" s="20">
        <f t="shared" si="898"/>
        <v>0</v>
      </c>
      <c r="IP318" s="20">
        <f t="shared" si="899"/>
        <v>0</v>
      </c>
      <c r="IQ318" s="18">
        <v>41.18</v>
      </c>
      <c r="IR318" s="25">
        <f t="shared" si="1042"/>
        <v>0</v>
      </c>
      <c r="IS318" s="25">
        <f t="shared" si="900"/>
        <v>0</v>
      </c>
      <c r="IT318" s="25">
        <f t="shared" si="901"/>
        <v>0</v>
      </c>
      <c r="IU318" s="25">
        <f>ROUND(IF(EN318="Cống tròn",IF(EN318="Cống tròn",IV318+FF318,0),IF(EN318="Cống hộp",IF(EN318="Cống hộp",IV318+GP318,0),IF(OR(EN318="Rãnh xây",EN318="Rãnh bê tông"),IF(OR(EN318="Rãnh xây",EN318="Rãnh bê tông"),IV318+GP318,0),IF(EN318="ống nhựa",IF(EN318="Ống nhựa",IV318+HT318,0),IF(EN318="Rãnh thang",IF(EN318="Rãnh thang",IQ318+#REF!,0),0))))),2)</f>
        <v>41.35</v>
      </c>
      <c r="IV318" s="18">
        <v>41.25</v>
      </c>
      <c r="IW318" s="25">
        <f t="shared" si="902"/>
        <v>41.35</v>
      </c>
      <c r="IX318" s="25">
        <f t="shared" si="903"/>
        <v>0</v>
      </c>
      <c r="IY318" s="25">
        <f t="shared" si="904"/>
        <v>0</v>
      </c>
      <c r="IZ318" s="25">
        <f t="shared" si="905"/>
        <v>0</v>
      </c>
      <c r="JA318" s="25">
        <f t="shared" si="906"/>
        <v>0</v>
      </c>
      <c r="JB318" s="18">
        <v>42.49</v>
      </c>
      <c r="JC318" s="20">
        <f>ROUND(IF(EN318="Cống tròn",IF(EN318="Cống tròn",IF(EU318="Không có móng",JS318-FF318,IF(EU318="Đế",JR318-FN318,IF(OR(EU318="Móng bê tông",EU318="Móng bê tông kết hợp đế"),JK318-FJ318,0))),0),IF(EN318="Cống hộp",IF(AND(EN318="Cống hộp",EU318="Không có móng"),JS318-GF318,IF(AND(EN318="Cống hộp",EU318="Móng bê tông"),JL318-GB318,0)),IF(OR(EN318="Rãnh xây",EN318="Rãnh bê tông"),IF(OR(EN318="Rãnh xây",EN318="Rãnh bê tông"),JM318-GB318,0),IF(EN318="Ống nhựa",IF(AND(EN318="Ống nhựa",EU318="Không đắp cát"),JS318-HT318,IF(AND(EN318="Ống nhựa",EU318="Đắp cát"),JJ318-HX318,0)),IF(EN318="Rãnh thang",IF(EN318="Rãnh thang",IF(EU318="Móng bê tông",#REF!-#REF!,JS318),0),0))))),2)</f>
        <v>39.950000000000003</v>
      </c>
      <c r="JD318" s="20">
        <f t="shared" si="1043"/>
        <v>2.5399999999999991</v>
      </c>
      <c r="JE318" s="20">
        <f t="shared" si="907"/>
        <v>39.949999999999996</v>
      </c>
      <c r="JF318" s="20">
        <f t="shared" si="908"/>
        <v>0</v>
      </c>
      <c r="JG318" s="20">
        <f t="shared" si="909"/>
        <v>0</v>
      </c>
      <c r="JH318" s="20">
        <f t="shared" si="910"/>
        <v>0</v>
      </c>
      <c r="JI318" s="20">
        <f>IF(EN318="Rãnh thang",IF(AND(EN318="Rãnh thang",EU318="Móng bê tông"),JS318-#REF!,0),IF(EN318="Ống nhựa",IF(AND(EN318="Ống nhựa",EU318="Đắp cát"),JS318-HT318,0),IF(EN318="Cống tròn",IF(EN318="Cống tròn",IF(OR(EU318="Móng bê tông",EU318="Móng bê tông kết hợp đế"),JO318-FL318,0),0),IF(EN318="Cống hộp",IF(AND(EN318="Cống hộp",EU318="Móng bê tông"),JP318-GD318,0),IF(OR(EN318="Rãnh xây",EN318="Rãnh bê tông"),IF(AND(EN318="Rãnh xây",EU318="Móng bê tông"),JQ318-GD318,IF(AND(EN318="Rãnh bê tông",EU318="Móng bê tông"),JQ318-GD318,0)),0)))))</f>
        <v>39.949999999999996</v>
      </c>
      <c r="JJ318" s="20">
        <f t="shared" si="911"/>
        <v>0</v>
      </c>
      <c r="JK318" s="20">
        <f t="shared" si="912"/>
        <v>39.949999999999996</v>
      </c>
      <c r="JL318" s="20">
        <f t="shared" si="913"/>
        <v>0</v>
      </c>
      <c r="JM318" s="20">
        <f t="shared" si="914"/>
        <v>0</v>
      </c>
      <c r="JN318" s="20">
        <f t="shared" si="915"/>
        <v>40.15</v>
      </c>
      <c r="JO318" s="20">
        <f t="shared" si="916"/>
        <v>40.15</v>
      </c>
      <c r="JP318" s="20">
        <f t="shared" si="917"/>
        <v>0</v>
      </c>
      <c r="JQ318" s="20">
        <f t="shared" si="918"/>
        <v>0</v>
      </c>
      <c r="JR318" s="20">
        <f t="shared" si="919"/>
        <v>0</v>
      </c>
      <c r="JS318" s="26">
        <v>40.25</v>
      </c>
      <c r="JT318" s="25">
        <f t="shared" si="1044"/>
        <v>0</v>
      </c>
      <c r="JU318" s="25">
        <f t="shared" si="920"/>
        <v>0</v>
      </c>
      <c r="JV318" s="25">
        <f t="shared" si="921"/>
        <v>0</v>
      </c>
      <c r="JW318" s="25">
        <f>ROUND(IF(EN318="Cống tròn",IF(EN318="Cống tròn",JX318+FF318,0),IF(EN318="Cống hộp",IF(EN318="Cống hộp",JX318+GP318,0),IF(OR(EN318="Rãnh xây",EN318="Rãnh bê tông"),IF(OR(EN318="Rãnh xây",EN318="Rãnh bê tông"),JX318+GP318,0),IF(EN318="ống nhựa",IF(EN318="Ống nhựa",JX318+HT318,0),IF(EN318="Rãnh thang",IF(EN318="Rãnh thang",JS318+#REF!,0),0))))),2)</f>
        <v>41.35</v>
      </c>
      <c r="JX318" s="27">
        <v>41.25</v>
      </c>
      <c r="JY318" s="25">
        <f t="shared" si="922"/>
        <v>41.35</v>
      </c>
      <c r="JZ318" s="25">
        <f t="shared" si="923"/>
        <v>0</v>
      </c>
      <c r="KA318" s="25">
        <f t="shared" si="924"/>
        <v>0</v>
      </c>
      <c r="KB318" s="25">
        <f t="shared" si="925"/>
        <v>0</v>
      </c>
      <c r="KC318" s="25">
        <f t="shared" si="926"/>
        <v>0</v>
      </c>
      <c r="KD318" s="28" t="s">
        <v>98</v>
      </c>
      <c r="KE318" s="27">
        <v>0</v>
      </c>
      <c r="KF318" s="25">
        <f t="shared" si="927"/>
        <v>1.9199999999999946</v>
      </c>
      <c r="KG318" s="25">
        <f t="shared" si="1045"/>
        <v>1.9199999999999946</v>
      </c>
      <c r="KH318" s="27">
        <v>0</v>
      </c>
      <c r="KI318" s="25">
        <f t="shared" si="928"/>
        <v>2.5399999999999991</v>
      </c>
      <c r="KJ318" s="25">
        <f t="shared" si="1046"/>
        <v>2.5399999999999991</v>
      </c>
      <c r="KK318" s="25">
        <f t="shared" si="929"/>
        <v>0</v>
      </c>
      <c r="KL318" s="25">
        <f t="shared" si="930"/>
        <v>0</v>
      </c>
      <c r="KM318" s="25">
        <f t="shared" si="1047"/>
        <v>0</v>
      </c>
      <c r="KN318" s="25">
        <f t="shared" si="931"/>
        <v>0</v>
      </c>
      <c r="KO318" s="25">
        <f t="shared" si="932"/>
        <v>0</v>
      </c>
      <c r="KP318" s="25">
        <f t="shared" si="1048"/>
        <v>0</v>
      </c>
      <c r="KQ318" s="25">
        <f t="shared" si="933"/>
        <v>0.2</v>
      </c>
      <c r="KR318" s="25">
        <f t="shared" si="934"/>
        <v>0.2</v>
      </c>
      <c r="KS318" s="25">
        <f t="shared" si="1049"/>
        <v>0.2</v>
      </c>
      <c r="KT318" s="25">
        <f t="shared" si="935"/>
        <v>0</v>
      </c>
      <c r="KU318" s="25">
        <f t="shared" si="936"/>
        <v>0</v>
      </c>
      <c r="KV318" s="25">
        <f t="shared" si="1050"/>
        <v>0</v>
      </c>
      <c r="KW318" s="25">
        <f t="shared" si="863"/>
        <v>0</v>
      </c>
      <c r="KX318" s="25">
        <f t="shared" si="937"/>
        <v>0</v>
      </c>
      <c r="KY318" s="25">
        <f t="shared" si="1051"/>
        <v>0</v>
      </c>
      <c r="KZ318" s="25">
        <f t="shared" si="938"/>
        <v>0</v>
      </c>
      <c r="LA318" s="25">
        <f t="shared" si="939"/>
        <v>0</v>
      </c>
      <c r="LB318" s="25">
        <f t="shared" si="1052"/>
        <v>0</v>
      </c>
      <c r="LC318" s="25">
        <f t="shared" si="940"/>
        <v>1.4</v>
      </c>
      <c r="LD318" s="25">
        <f t="shared" si="941"/>
        <v>1.4</v>
      </c>
      <c r="LE318" s="25">
        <f t="shared" si="1053"/>
        <v>1.4</v>
      </c>
      <c r="LF318" s="25">
        <f t="shared" si="942"/>
        <v>0</v>
      </c>
      <c r="LG318" s="25">
        <f t="shared" si="943"/>
        <v>0</v>
      </c>
      <c r="LH318" s="25">
        <f t="shared" si="1054"/>
        <v>0</v>
      </c>
      <c r="LI318" s="25">
        <f t="shared" si="944"/>
        <v>0</v>
      </c>
      <c r="LJ318" s="25">
        <f t="shared" si="945"/>
        <v>0</v>
      </c>
      <c r="LK318" s="25">
        <f t="shared" si="1055"/>
        <v>0</v>
      </c>
      <c r="LL318" s="25">
        <f t="shared" si="946"/>
        <v>0</v>
      </c>
      <c r="LM318" s="25">
        <f t="shared" si="947"/>
        <v>0</v>
      </c>
      <c r="LN318" s="25">
        <f t="shared" si="1056"/>
        <v>0</v>
      </c>
      <c r="LO318" s="25">
        <f t="shared" si="948"/>
        <v>0</v>
      </c>
      <c r="LP318" s="25">
        <f t="shared" si="949"/>
        <v>0</v>
      </c>
      <c r="LQ318" s="25">
        <f t="shared" si="1057"/>
        <v>0</v>
      </c>
      <c r="LR318" s="25">
        <f t="shared" si="950"/>
        <v>0</v>
      </c>
      <c r="LS318" s="25">
        <f t="shared" si="951"/>
        <v>0</v>
      </c>
      <c r="LT318" s="25">
        <f t="shared" si="1058"/>
        <v>0</v>
      </c>
      <c r="LU318" s="25">
        <f t="shared" si="952"/>
        <v>0</v>
      </c>
      <c r="LV318" s="25">
        <f t="shared" si="953"/>
        <v>0</v>
      </c>
      <c r="LW318" s="25">
        <f t="shared" si="1059"/>
        <v>0</v>
      </c>
      <c r="LX318" s="25">
        <f t="shared" si="954"/>
        <v>0</v>
      </c>
      <c r="LY318" s="25">
        <f t="shared" si="955"/>
        <v>0</v>
      </c>
      <c r="LZ318" s="25">
        <f t="shared" si="1060"/>
        <v>0</v>
      </c>
      <c r="MA318" s="25">
        <f t="shared" si="956"/>
        <v>0</v>
      </c>
      <c r="MB318" s="25">
        <f t="shared" si="957"/>
        <v>0</v>
      </c>
      <c r="MC318" s="25">
        <f t="shared" si="1061"/>
        <v>0</v>
      </c>
      <c r="MD318" s="25">
        <f t="shared" si="958"/>
        <v>0</v>
      </c>
      <c r="ME318" s="25">
        <f t="shared" si="959"/>
        <v>0</v>
      </c>
      <c r="MF318" s="25">
        <f t="shared" si="1062"/>
        <v>0</v>
      </c>
      <c r="MG318" s="25">
        <f t="shared" si="960"/>
        <v>0</v>
      </c>
      <c r="MH318" s="25">
        <f t="shared" si="961"/>
        <v>0</v>
      </c>
      <c r="MI318" s="25">
        <f t="shared" si="1063"/>
        <v>0</v>
      </c>
      <c r="MJ318" s="25">
        <f t="shared" si="962"/>
        <v>0</v>
      </c>
      <c r="MK318" s="25">
        <f t="shared" si="963"/>
        <v>0</v>
      </c>
      <c r="ML318" s="25">
        <f t="shared" si="1064"/>
        <v>0</v>
      </c>
      <c r="MM318" s="25">
        <f t="shared" si="964"/>
        <v>0</v>
      </c>
      <c r="MN318" s="25">
        <f t="shared" si="965"/>
        <v>0</v>
      </c>
      <c r="MO318" s="25">
        <f t="shared" si="1065"/>
        <v>0</v>
      </c>
      <c r="MP318" s="25">
        <f t="shared" si="966"/>
        <v>0</v>
      </c>
      <c r="MQ318" s="25">
        <f t="shared" si="967"/>
        <v>0</v>
      </c>
      <c r="MR318" s="25">
        <f t="shared" si="1066"/>
        <v>0</v>
      </c>
      <c r="MS318" s="29">
        <v>1.4</v>
      </c>
      <c r="MT318" s="29">
        <v>0</v>
      </c>
      <c r="MU318" s="29">
        <v>1</v>
      </c>
      <c r="MV318" s="29">
        <v>1</v>
      </c>
      <c r="MW318" s="25">
        <f t="shared" si="968"/>
        <v>1.4</v>
      </c>
      <c r="MX318" s="25">
        <f t="shared" si="969"/>
        <v>2.69</v>
      </c>
      <c r="MY318" s="25">
        <f t="shared" si="970"/>
        <v>0</v>
      </c>
      <c r="MZ318" s="25">
        <f t="shared" si="971"/>
        <v>0</v>
      </c>
      <c r="NA318" s="25">
        <f t="shared" si="972"/>
        <v>1.4</v>
      </c>
      <c r="NB318" s="25">
        <f t="shared" si="973"/>
        <v>3.56</v>
      </c>
      <c r="NC318" s="25">
        <f t="shared" si="974"/>
        <v>0</v>
      </c>
      <c r="ND318" s="25">
        <f t="shared" si="975"/>
        <v>0</v>
      </c>
      <c r="NE318" s="25">
        <f t="shared" si="1067"/>
        <v>1.4</v>
      </c>
      <c r="NF318" s="25">
        <f t="shared" si="1067"/>
        <v>3.125</v>
      </c>
      <c r="NG318" s="25">
        <f t="shared" si="1067"/>
        <v>0</v>
      </c>
      <c r="NH318" s="25">
        <f t="shared" si="976"/>
        <v>0</v>
      </c>
      <c r="NI318" s="25">
        <f t="shared" si="977"/>
        <v>120.63</v>
      </c>
      <c r="NJ318" s="25">
        <f t="shared" si="978"/>
        <v>0</v>
      </c>
      <c r="NK318" s="25">
        <f t="shared" si="979"/>
        <v>120.63</v>
      </c>
      <c r="NL318" s="25">
        <f t="shared" si="980"/>
        <v>70.2</v>
      </c>
      <c r="NM318" s="25">
        <f t="shared" si="981"/>
        <v>0</v>
      </c>
      <c r="NN318" s="25">
        <f t="shared" si="1068"/>
        <v>70.2</v>
      </c>
      <c r="NO318" s="25">
        <f t="shared" si="982"/>
        <v>0</v>
      </c>
      <c r="NP318" s="25">
        <f t="shared" si="983"/>
        <v>0</v>
      </c>
      <c r="NQ318" s="25">
        <f t="shared" si="1069"/>
        <v>0</v>
      </c>
      <c r="NR318" s="25">
        <f t="shared" si="984"/>
        <v>0</v>
      </c>
      <c r="NS318" s="25">
        <f t="shared" si="985"/>
        <v>0</v>
      </c>
      <c r="NT318" s="25">
        <f t="shared" si="1070"/>
        <v>0</v>
      </c>
      <c r="NU318" s="25">
        <f t="shared" si="986"/>
        <v>0</v>
      </c>
      <c r="NV318" s="25">
        <f t="shared" si="987"/>
        <v>0</v>
      </c>
      <c r="NW318" s="25">
        <f t="shared" si="1071"/>
        <v>0</v>
      </c>
      <c r="NX318" s="25">
        <f t="shared" si="1072"/>
        <v>70.2</v>
      </c>
      <c r="NY318" s="25">
        <f t="shared" si="1072"/>
        <v>0</v>
      </c>
      <c r="NZ318" s="25">
        <f t="shared" si="1073"/>
        <v>70.2</v>
      </c>
      <c r="OA318" s="25">
        <f t="shared" si="1074"/>
        <v>50.43</v>
      </c>
      <c r="OB318" s="25">
        <f t="shared" si="1074"/>
        <v>0</v>
      </c>
      <c r="OC318" s="25">
        <f t="shared" si="1075"/>
        <v>50.43</v>
      </c>
      <c r="OD318" s="25">
        <f t="shared" si="1076"/>
        <v>70.2</v>
      </c>
      <c r="OE318" s="25">
        <f t="shared" si="1076"/>
        <v>0</v>
      </c>
      <c r="OF318" s="25">
        <f t="shared" si="1076"/>
        <v>70.2</v>
      </c>
      <c r="OG318" s="25">
        <f t="shared" si="988"/>
        <v>0</v>
      </c>
      <c r="OH318" s="25">
        <f t="shared" si="989"/>
        <v>0</v>
      </c>
      <c r="OI318" s="25">
        <f t="shared" si="990"/>
        <v>0</v>
      </c>
      <c r="OJ318" s="25">
        <f t="shared" si="991"/>
        <v>0</v>
      </c>
      <c r="OK318" s="25">
        <f t="shared" si="992"/>
        <v>0</v>
      </c>
      <c r="OL318" s="25">
        <f t="shared" si="993"/>
        <v>0</v>
      </c>
      <c r="OM318" s="25">
        <f t="shared" si="1077"/>
        <v>0</v>
      </c>
      <c r="ON318" s="25">
        <f t="shared" si="1077"/>
        <v>0</v>
      </c>
      <c r="OO318" s="25">
        <f t="shared" si="1077"/>
        <v>0</v>
      </c>
      <c r="OP318" s="25">
        <f t="shared" si="994"/>
        <v>0</v>
      </c>
      <c r="OQ318" s="25">
        <f t="shared" si="995"/>
        <v>0</v>
      </c>
      <c r="OR318" s="25">
        <f t="shared" si="1078"/>
        <v>0</v>
      </c>
      <c r="OS318" s="30">
        <v>536013.27</v>
      </c>
      <c r="OT318" s="30">
        <v>2371469.2599999998</v>
      </c>
    </row>
    <row r="319" spans="1:410" ht="33" customHeight="1" x14ac:dyDescent="0.25">
      <c r="A319" s="18"/>
      <c r="B319" s="18" t="s">
        <v>1129</v>
      </c>
      <c r="C319" s="18">
        <v>500.82</v>
      </c>
      <c r="D319" s="16" t="e">
        <f>_xlfn.IFNA(INDEX(#REF!,MATCH(E319,#REF!,0)),0)</f>
        <v>#REF!</v>
      </c>
      <c r="E319" s="18" t="s">
        <v>1138</v>
      </c>
      <c r="F319" s="16" t="s">
        <v>765</v>
      </c>
      <c r="G319" s="16" t="s">
        <v>766</v>
      </c>
      <c r="H319" s="16" t="s">
        <v>767</v>
      </c>
      <c r="I319" s="16" t="s">
        <v>768</v>
      </c>
      <c r="J319" s="16" t="s">
        <v>769</v>
      </c>
      <c r="K319" s="16" t="s">
        <v>770</v>
      </c>
      <c r="L319" s="16" t="s">
        <v>771</v>
      </c>
      <c r="M319" s="18">
        <v>2.44</v>
      </c>
      <c r="N319" s="18">
        <v>2.44</v>
      </c>
      <c r="O319" s="18">
        <v>2.84</v>
      </c>
      <c r="P319" s="18">
        <v>2.84</v>
      </c>
      <c r="Q319" s="18">
        <v>0.1</v>
      </c>
      <c r="R319" s="18">
        <v>2.64</v>
      </c>
      <c r="S319" s="18">
        <v>2.64</v>
      </c>
      <c r="T319" s="18">
        <v>0.2</v>
      </c>
      <c r="U319" s="18">
        <v>0</v>
      </c>
      <c r="V319" s="18">
        <v>0</v>
      </c>
      <c r="W319" s="18">
        <v>0</v>
      </c>
      <c r="X319" s="18">
        <v>2.44</v>
      </c>
      <c r="Y319" s="18">
        <v>2.4</v>
      </c>
      <c r="Z319" s="20">
        <f t="shared" si="996"/>
        <v>2.2999999999999998</v>
      </c>
      <c r="AA319" s="18">
        <v>0.22</v>
      </c>
      <c r="AB319" s="18">
        <v>0</v>
      </c>
      <c r="AC319" s="18">
        <v>0</v>
      </c>
      <c r="AD319" s="18">
        <v>0</v>
      </c>
      <c r="AE319" s="18">
        <v>0</v>
      </c>
      <c r="AF319" s="18">
        <v>0</v>
      </c>
      <c r="AG319" s="18">
        <v>2</v>
      </c>
      <c r="AH319" s="18">
        <v>2</v>
      </c>
      <c r="AI319" s="20">
        <f t="shared" si="997"/>
        <v>2.4499999999999997</v>
      </c>
      <c r="AJ319" s="18">
        <v>0</v>
      </c>
      <c r="AK319" s="18">
        <v>0</v>
      </c>
      <c r="AL319" s="20">
        <f t="shared" si="998"/>
        <v>0</v>
      </c>
      <c r="AM319" s="18">
        <v>2.44</v>
      </c>
      <c r="AN319" s="18">
        <v>2</v>
      </c>
      <c r="AO319" s="18">
        <v>0.15</v>
      </c>
      <c r="AP319" s="18">
        <v>0.22</v>
      </c>
      <c r="AQ319" s="18">
        <v>2.44</v>
      </c>
      <c r="AR319" s="18">
        <v>2.2200000000000002</v>
      </c>
      <c r="AS319" s="18">
        <v>0.12</v>
      </c>
      <c r="AT319" s="18">
        <v>0.11</v>
      </c>
      <c r="AU319" s="18">
        <v>0</v>
      </c>
      <c r="AV319" s="18">
        <v>1</v>
      </c>
      <c r="AW319" s="18">
        <v>0</v>
      </c>
      <c r="AX319" s="18">
        <v>0</v>
      </c>
      <c r="AY319" s="18">
        <v>0</v>
      </c>
      <c r="AZ319" s="18">
        <v>0</v>
      </c>
      <c r="BA319" s="18">
        <v>0</v>
      </c>
      <c r="BB319" s="18">
        <v>0</v>
      </c>
      <c r="BC319" s="18">
        <v>0</v>
      </c>
      <c r="BD319" s="18">
        <v>1</v>
      </c>
      <c r="BE319" s="18">
        <v>1</v>
      </c>
      <c r="BF319" s="18">
        <v>0</v>
      </c>
      <c r="BG319" s="18">
        <v>0</v>
      </c>
      <c r="BH319" s="18">
        <v>0</v>
      </c>
      <c r="BI319" s="18">
        <v>0</v>
      </c>
      <c r="BJ319" s="18">
        <v>0</v>
      </c>
      <c r="BK319" s="18">
        <v>0</v>
      </c>
      <c r="BL319" s="18">
        <v>0</v>
      </c>
      <c r="BM319" s="18">
        <v>0</v>
      </c>
      <c r="BN319" s="18">
        <v>0</v>
      </c>
      <c r="BO319" s="18">
        <v>0</v>
      </c>
      <c r="BP319" s="18">
        <v>0</v>
      </c>
      <c r="BQ319" s="18">
        <v>0</v>
      </c>
      <c r="BR319" s="18">
        <v>0</v>
      </c>
      <c r="BS319" s="18">
        <v>0</v>
      </c>
      <c r="BT319" s="18">
        <v>0</v>
      </c>
      <c r="BU319" s="18">
        <v>0</v>
      </c>
      <c r="BV319" s="18">
        <v>0</v>
      </c>
      <c r="BW319" s="18">
        <v>0</v>
      </c>
      <c r="BX319" s="18">
        <v>0</v>
      </c>
      <c r="BY319" s="18">
        <v>0</v>
      </c>
      <c r="BZ319" s="18">
        <v>0</v>
      </c>
      <c r="CA319" s="16" t="e">
        <f>_xlfn.IFNA(IF(RIGHT(D319,2)="=G",0,INDEX(#REF!,MATCH(E319,#REF!,0))),0)</f>
        <v>#REF!</v>
      </c>
      <c r="CB319" s="16" t="s">
        <v>776</v>
      </c>
      <c r="CC319" s="18">
        <v>0</v>
      </c>
      <c r="CD319" s="18">
        <v>0</v>
      </c>
      <c r="CE319" s="18">
        <v>2.2000000000000002</v>
      </c>
      <c r="CF319" s="18">
        <v>0.73</v>
      </c>
      <c r="CG319" s="18">
        <v>0.12</v>
      </c>
      <c r="CH319" s="18">
        <v>3</v>
      </c>
      <c r="CI319" s="16" t="s">
        <v>98</v>
      </c>
      <c r="CJ319" s="18">
        <v>0</v>
      </c>
      <c r="CK319" s="20">
        <f t="shared" si="864"/>
        <v>2.84</v>
      </c>
      <c r="CL319" s="20">
        <f t="shared" si="999"/>
        <v>2.84</v>
      </c>
      <c r="CM319" s="18">
        <v>51.55</v>
      </c>
      <c r="CN319" s="18">
        <v>42.49</v>
      </c>
      <c r="CO319" s="18">
        <v>41.651000000000003</v>
      </c>
      <c r="CP319" s="22">
        <f t="shared" si="865"/>
        <v>42.49</v>
      </c>
      <c r="CQ319" s="22">
        <f t="shared" si="866"/>
        <v>39.65</v>
      </c>
      <c r="CR319" s="22">
        <f t="shared" si="1000"/>
        <v>2.84</v>
      </c>
      <c r="CS319" s="22">
        <f t="shared" si="867"/>
        <v>39.75</v>
      </c>
      <c r="CT319" s="22">
        <f t="shared" si="868"/>
        <v>39.950000000000003</v>
      </c>
      <c r="CU319" s="18">
        <v>39.950000000000003</v>
      </c>
      <c r="CV319" s="22">
        <f t="shared" si="1001"/>
        <v>2.2999999999999998</v>
      </c>
      <c r="CW319" s="22">
        <f t="shared" si="869"/>
        <v>0</v>
      </c>
      <c r="CX319" s="22">
        <f t="shared" si="870"/>
        <v>0</v>
      </c>
      <c r="CY319" s="22">
        <f t="shared" si="871"/>
        <v>42.22</v>
      </c>
      <c r="CZ319" s="22">
        <f t="shared" si="872"/>
        <v>42.37</v>
      </c>
      <c r="DA319" s="18">
        <v>42.49</v>
      </c>
      <c r="DB319" s="20">
        <f t="shared" si="1002"/>
        <v>2.84</v>
      </c>
      <c r="DC319" s="20">
        <f t="shared" si="1003"/>
        <v>0</v>
      </c>
      <c r="DD319" s="20">
        <f t="shared" si="1004"/>
        <v>2.84</v>
      </c>
      <c r="DE319" s="20">
        <f t="shared" si="873"/>
        <v>0.1</v>
      </c>
      <c r="DF319" s="20">
        <f t="shared" si="874"/>
        <v>0.2</v>
      </c>
      <c r="DG319" s="20">
        <f t="shared" si="875"/>
        <v>2.54</v>
      </c>
      <c r="DH319" s="20">
        <f t="shared" si="876"/>
        <v>0</v>
      </c>
      <c r="DI319" s="20">
        <f t="shared" si="877"/>
        <v>0</v>
      </c>
      <c r="DJ319" s="20">
        <f t="shared" si="878"/>
        <v>0</v>
      </c>
      <c r="DK319" s="20">
        <f t="shared" si="1005"/>
        <v>2.84</v>
      </c>
      <c r="DL319" s="20">
        <f t="shared" si="1006"/>
        <v>0</v>
      </c>
      <c r="DM319" s="20">
        <f t="shared" si="1007"/>
        <v>0</v>
      </c>
      <c r="DN319" s="20">
        <f t="shared" si="1008"/>
        <v>0</v>
      </c>
      <c r="DO319" s="18">
        <v>3.04</v>
      </c>
      <c r="DP319" s="18">
        <v>0</v>
      </c>
      <c r="DQ319" s="18">
        <v>1</v>
      </c>
      <c r="DR319" s="18">
        <v>1</v>
      </c>
      <c r="DS319" s="25">
        <f t="shared" si="1009"/>
        <v>3.04</v>
      </c>
      <c r="DT319" s="25">
        <f t="shared" si="1010"/>
        <v>0</v>
      </c>
      <c r="DU319" s="25">
        <f t="shared" si="1011"/>
        <v>8.6300000000000008</v>
      </c>
      <c r="DV319" s="25">
        <f t="shared" si="1012"/>
        <v>0</v>
      </c>
      <c r="DW319" s="25">
        <f t="shared" si="1013"/>
        <v>8.6300000000000008</v>
      </c>
      <c r="DX319" s="25">
        <f t="shared" si="1014"/>
        <v>24.51</v>
      </c>
      <c r="DY319" s="25">
        <f t="shared" si="1015"/>
        <v>0</v>
      </c>
      <c r="DZ319" s="25">
        <f t="shared" si="1016"/>
        <v>24.51</v>
      </c>
      <c r="EA319" s="25">
        <f t="shared" si="1017"/>
        <v>17.32</v>
      </c>
      <c r="EB319" s="25">
        <f t="shared" si="1018"/>
        <v>0</v>
      </c>
      <c r="EC319" s="25">
        <f t="shared" si="1019"/>
        <v>17.32</v>
      </c>
      <c r="ED319" s="25">
        <f t="shared" si="1020"/>
        <v>7.19</v>
      </c>
      <c r="EE319" s="25">
        <f t="shared" si="1020"/>
        <v>0</v>
      </c>
      <c r="EF319" s="25">
        <f t="shared" si="1021"/>
        <v>7.19</v>
      </c>
      <c r="EG319" s="25">
        <f t="shared" si="1022"/>
        <v>17.32</v>
      </c>
      <c r="EH319" s="25">
        <f t="shared" si="1022"/>
        <v>0</v>
      </c>
      <c r="EI319" s="25">
        <f t="shared" si="1023"/>
        <v>17.32</v>
      </c>
      <c r="EJ319" s="18">
        <v>500.82</v>
      </c>
      <c r="EK319" s="18">
        <v>500.8</v>
      </c>
      <c r="EL319" s="18" t="s">
        <v>1138</v>
      </c>
      <c r="EM319" s="18" t="s">
        <v>1139</v>
      </c>
      <c r="EN319" s="16" t="s">
        <v>774</v>
      </c>
      <c r="EO319" s="16" t="s">
        <v>834</v>
      </c>
      <c r="EP319" s="16" t="e">
        <f>IF(OR(EN319="Cống tròn",EN319="Cống hộp",EN319="Ống nhựa"),INDEX(#REF!,MATCH(E319,#REF!,0)),IF(OR(EN319="Rãnh xây",EN319="Rãnh bê tông"),INDEX(#REF!,MATCH(E319,#REF!,0)),0))</f>
        <v>#REF!</v>
      </c>
      <c r="EQ319" s="18">
        <v>17.850000000000001</v>
      </c>
      <c r="ER319" s="18">
        <v>1</v>
      </c>
      <c r="ES319" s="25">
        <f t="shared" si="1024"/>
        <v>18</v>
      </c>
      <c r="ET319" s="1" t="e">
        <f>_xlfn.IFNA(IF(EN319="Cống tròn",INDEX(#REF!,MATCH(E319,#REF!,0)),IF(EN319="Cống hộp",INDEX(#REF!,MATCH(E319,#REF!,0)),EU319&amp;" ,"&amp;EV319)),0)</f>
        <v>#REF!</v>
      </c>
      <c r="EU319" s="16" t="s">
        <v>769</v>
      </c>
      <c r="EV319" s="16" t="s">
        <v>775</v>
      </c>
      <c r="EW319" s="16" t="e">
        <f>_xlfn.IFNA(INDEX(#REF!,MATCH(E319,#REF!,0)),0)</f>
        <v>#REF!</v>
      </c>
      <c r="EX319" s="16"/>
      <c r="EY319" s="18">
        <v>0</v>
      </c>
      <c r="EZ319" s="18">
        <v>0</v>
      </c>
      <c r="FA319" s="18">
        <v>0</v>
      </c>
      <c r="FB319" s="18">
        <v>0</v>
      </c>
      <c r="FC319" s="18">
        <v>0</v>
      </c>
      <c r="FD319" s="25">
        <f t="shared" si="879"/>
        <v>0</v>
      </c>
      <c r="FE319" s="25">
        <f t="shared" si="1025"/>
        <v>0</v>
      </c>
      <c r="FF319" s="18">
        <v>0.1</v>
      </c>
      <c r="FG319" s="18">
        <v>2</v>
      </c>
      <c r="FH319" s="18">
        <v>1</v>
      </c>
      <c r="FI319" s="25">
        <f t="shared" si="1026"/>
        <v>1.2</v>
      </c>
      <c r="FJ319" s="18">
        <v>0</v>
      </c>
      <c r="FK319" s="18">
        <v>0</v>
      </c>
      <c r="FL319" s="18">
        <v>0.2</v>
      </c>
      <c r="FM319" s="18">
        <v>1.4</v>
      </c>
      <c r="FN319" s="18">
        <v>0</v>
      </c>
      <c r="FO319" s="25">
        <f t="shared" si="1027"/>
        <v>1.4</v>
      </c>
      <c r="FP319" s="18">
        <v>1.4999999999999999E-2</v>
      </c>
      <c r="FQ319" s="18">
        <v>1</v>
      </c>
      <c r="FR319" s="25">
        <f t="shared" si="880"/>
        <v>17</v>
      </c>
      <c r="FS319" s="25">
        <f t="shared" si="881"/>
        <v>0.24</v>
      </c>
      <c r="FT319" s="25">
        <f t="shared" si="882"/>
        <v>17.239999999999998</v>
      </c>
      <c r="FU319" s="25">
        <f t="shared" si="883"/>
        <v>-0.61000000000000298</v>
      </c>
      <c r="FV319" s="25" t="str">
        <f t="shared" si="1028"/>
        <v>Thêm 01</v>
      </c>
      <c r="FW319" s="25">
        <f t="shared" si="1029"/>
        <v>0.4</v>
      </c>
      <c r="FX319" s="16"/>
      <c r="FY319" s="16"/>
      <c r="FZ319" s="16"/>
      <c r="GA319" s="16"/>
      <c r="GB319" s="19">
        <v>0</v>
      </c>
      <c r="GC319" s="19">
        <v>0</v>
      </c>
      <c r="GD319" s="19">
        <v>0</v>
      </c>
      <c r="GE319" s="19">
        <v>0</v>
      </c>
      <c r="GF319" s="19">
        <v>0</v>
      </c>
      <c r="GG319" s="19">
        <v>0</v>
      </c>
      <c r="GH319" s="19">
        <v>0</v>
      </c>
      <c r="GI319" s="19">
        <v>0</v>
      </c>
      <c r="GJ319" s="19">
        <v>0</v>
      </c>
      <c r="GK319" s="19">
        <v>0</v>
      </c>
      <c r="GL319" s="25">
        <f t="shared" si="884"/>
        <v>0</v>
      </c>
      <c r="GM319" s="25">
        <f t="shared" si="1030"/>
        <v>0</v>
      </c>
      <c r="GN319" s="19">
        <v>0</v>
      </c>
      <c r="GO319" s="19">
        <v>0</v>
      </c>
      <c r="GP319" s="19">
        <v>0</v>
      </c>
      <c r="GQ319" s="19">
        <v>0</v>
      </c>
      <c r="GR319" s="1" t="e">
        <f>_xlfn.IFNA(INDEX(#REF!,MATCH(E319,#REF!,0)),0)</f>
        <v>#REF!</v>
      </c>
      <c r="GS319" s="16"/>
      <c r="GT319" s="18">
        <v>0</v>
      </c>
      <c r="GU319" s="18">
        <v>0</v>
      </c>
      <c r="GV319" s="18">
        <v>0</v>
      </c>
      <c r="GW319" s="18">
        <v>0</v>
      </c>
      <c r="GX319" s="25">
        <f t="shared" si="885"/>
        <v>0</v>
      </c>
      <c r="GY319" s="25">
        <f t="shared" si="886"/>
        <v>0</v>
      </c>
      <c r="GZ319" s="25">
        <f t="shared" si="1031"/>
        <v>0</v>
      </c>
      <c r="HA319" s="1" t="e" cm="1">
        <f t="array" ref="HA319">INDEX(#REF!,MATCH(EJ319&amp;EK319&amp;HD319&amp;HE319&amp;HF319,#REF!&amp;#REF!&amp;#REF!&amp;#REF!&amp;#REF!,0))</f>
        <v>#REF!</v>
      </c>
      <c r="HB319" s="16"/>
      <c r="HC319" s="25">
        <f t="shared" si="1032"/>
        <v>0</v>
      </c>
      <c r="HD319" s="18">
        <v>0</v>
      </c>
      <c r="HE319" s="18">
        <v>0</v>
      </c>
      <c r="HF319" s="18">
        <v>0</v>
      </c>
      <c r="HG319" s="1" t="e" cm="1">
        <f t="array" ref="HG319">INDEX(#REF!,MATCH(EJ319&amp;EK319&amp;HJ319&amp;HK319&amp;HL319,#REF!&amp;#REF!&amp;#REF!&amp;#REF!&amp;#REF!,0))</f>
        <v>#REF!</v>
      </c>
      <c r="HH319" s="16"/>
      <c r="HI319" s="25">
        <f t="shared" si="1033"/>
        <v>0</v>
      </c>
      <c r="HJ319" s="25">
        <f t="shared" si="1034"/>
        <v>0</v>
      </c>
      <c r="HK319" s="19">
        <v>0</v>
      </c>
      <c r="HL319" s="19">
        <v>0</v>
      </c>
      <c r="HM319" s="18">
        <v>0.01</v>
      </c>
      <c r="HN319" s="18">
        <v>1</v>
      </c>
      <c r="HO319" s="25">
        <f t="shared" si="1035"/>
        <v>0</v>
      </c>
      <c r="HP319" s="25">
        <f t="shared" si="1036"/>
        <v>0</v>
      </c>
      <c r="HQ319" s="25">
        <f t="shared" si="1037"/>
        <v>0</v>
      </c>
      <c r="HR319" s="25">
        <f t="shared" si="1038"/>
        <v>0</v>
      </c>
      <c r="HS319" s="25">
        <f t="shared" si="1039"/>
        <v>0</v>
      </c>
      <c r="HT319" s="19">
        <v>0</v>
      </c>
      <c r="HU319" s="19">
        <v>0</v>
      </c>
      <c r="HV319" s="19">
        <v>0</v>
      </c>
      <c r="HW319" s="25">
        <f t="shared" si="1040"/>
        <v>0</v>
      </c>
      <c r="HX319" s="19">
        <v>0</v>
      </c>
      <c r="HY319" s="19">
        <v>0</v>
      </c>
      <c r="HZ319" s="18">
        <v>42.49</v>
      </c>
      <c r="IA319" s="20">
        <f>ROUND(IF(EN319="Cống tròn",IF(EN319="Cống tròn",IF(EU319="Không có móng",IQ319-FF319,IF(EU319="Đế",IP319-FN319,IF(OR(EU319="Móng bê tông",EU319="Móng bê tông kết hợp đế"),II319-FJ319,0))),0),IF(EN319="Cống hộp",IF(AND(EN319="Cống hộp",EU319="Không có móng"),IQ319-GF319,IF(AND(EN319="Cống hộp",EU319="Móng bê tông"),IJ319-GB319,0)),IF(OR(EN319="Rãnh xây",EN319="Rãnh bê tông"),IF(OR(EN319="Rãnh xây",EN319="Rãnh bê tông"),IK319-GB319,0),IF(EN319="Ống nhựa",IF(AND(EN319="Ống nhựa",EU319="Không đắp cát"),IQ319-HT319,IF(AND(EN319="Ống nhựa",EU319="Đắp cát"),IH319-HX319,0)),IF(EN319="Rãnh thang",IF(EN319="Rãnh thang",IF(EU319="Móng bê tông",#REF!-#REF!,IQ319),0),0))))),2)</f>
        <v>39.950000000000003</v>
      </c>
      <c r="IB319" s="20">
        <f t="shared" si="1041"/>
        <v>2.5399999999999991</v>
      </c>
      <c r="IC319" s="20">
        <f t="shared" si="887"/>
        <v>39.949999999999996</v>
      </c>
      <c r="ID319" s="20">
        <f t="shared" si="888"/>
        <v>0</v>
      </c>
      <c r="IE319" s="20">
        <f t="shared" si="889"/>
        <v>0</v>
      </c>
      <c r="IF319" s="20">
        <f t="shared" si="890"/>
        <v>0</v>
      </c>
      <c r="IG319" s="20">
        <f>IF(EN319="Rãnh thang",IF(AND(EN319="Rãnh thang",EU319="Móng bê tông"),IQ319-#REF!,0),IF(EN319="Ống nhựa",IF(AND(EN319="Ống nhựa",EU319="Đắp cát"),IQ319-HT319,0),IF(EN319="Cống tròn",IF(EN319="Cống tròn",IF(OR(EU319="Móng bê tông",EU319="Móng bê tông kết hợp đế"),IM319-FL319,0),0),IF(EN319="Cống hộp",IF(AND(EN319="Cống hộp",EU319="Móng bê tông"),IN319-GD319,0),IF(OR(EN319="Rãnh xây",EN319="Rãnh bê tông"),IF(AND(EN319="Rãnh xây",EU319="Móng bê tông"),IO319-GD319,IF(AND(EN319="Rãnh bê tông",EU319="Móng bê tông"),IO319-GD319,0)),0)))))</f>
        <v>39.949999999999996</v>
      </c>
      <c r="IH319" s="20">
        <f t="shared" si="891"/>
        <v>0</v>
      </c>
      <c r="II319" s="20">
        <f t="shared" si="892"/>
        <v>39.949999999999996</v>
      </c>
      <c r="IJ319" s="20">
        <f t="shared" si="893"/>
        <v>0</v>
      </c>
      <c r="IK319" s="20">
        <f t="shared" si="894"/>
        <v>0</v>
      </c>
      <c r="IL319" s="20">
        <f t="shared" si="895"/>
        <v>40.15</v>
      </c>
      <c r="IM319" s="20">
        <f t="shared" si="896"/>
        <v>40.15</v>
      </c>
      <c r="IN319" s="20">
        <f t="shared" si="897"/>
        <v>0</v>
      </c>
      <c r="IO319" s="20">
        <f t="shared" si="898"/>
        <v>0</v>
      </c>
      <c r="IP319" s="20">
        <f t="shared" si="899"/>
        <v>0</v>
      </c>
      <c r="IQ319" s="18">
        <v>40.25</v>
      </c>
      <c r="IR319" s="25">
        <f t="shared" si="1042"/>
        <v>0</v>
      </c>
      <c r="IS319" s="25">
        <f t="shared" si="900"/>
        <v>0</v>
      </c>
      <c r="IT319" s="25">
        <f t="shared" si="901"/>
        <v>0</v>
      </c>
      <c r="IU319" s="25">
        <f>ROUND(IF(EN319="Cống tròn",IF(EN319="Cống tròn",IV319+FF319,0),IF(EN319="Cống hộp",IF(EN319="Cống hộp",IV319+GP319,0),IF(OR(EN319="Rãnh xây",EN319="Rãnh bê tông"),IF(OR(EN319="Rãnh xây",EN319="Rãnh bê tông"),IV319+GP319,0),IF(EN319="ống nhựa",IF(EN319="Ống nhựa",IV319+HT319,0),IF(EN319="Rãnh thang",IF(EN319="Rãnh thang",IQ319+#REF!,0),0))))),2)</f>
        <v>41.24</v>
      </c>
      <c r="IV319" s="18">
        <v>41.14</v>
      </c>
      <c r="IW319" s="25">
        <f t="shared" si="902"/>
        <v>41.24</v>
      </c>
      <c r="IX319" s="25">
        <f t="shared" si="903"/>
        <v>0</v>
      </c>
      <c r="IY319" s="25">
        <f t="shared" si="904"/>
        <v>0</v>
      </c>
      <c r="IZ319" s="25">
        <f t="shared" si="905"/>
        <v>0</v>
      </c>
      <c r="JA319" s="25">
        <f t="shared" si="906"/>
        <v>0</v>
      </c>
      <c r="JB319" s="18">
        <v>42.35</v>
      </c>
      <c r="JC319" s="20">
        <f>ROUND(IF(EN319="Cống tròn",IF(EN319="Cống tròn",IF(EU319="Không có móng",JS319-FF319,IF(EU319="Đế",JR319-FN319,IF(OR(EU319="Móng bê tông",EU319="Móng bê tông kết hợp đế"),JK319-FJ319,0))),0),IF(EN319="Cống hộp",IF(AND(EN319="Cống hộp",EU319="Không có móng"),JS319-GF319,IF(AND(EN319="Cống hộp",EU319="Móng bê tông"),JL319-GB319,0)),IF(OR(EN319="Rãnh xây",EN319="Rãnh bê tông"),IF(OR(EN319="Rãnh xây",EN319="Rãnh bê tông"),JM319-GB319,0),IF(EN319="Ống nhựa",IF(AND(EN319="Ống nhựa",EU319="Không đắp cát"),JS319-HT319,IF(AND(EN319="Ống nhựa",EU319="Đắp cát"),JJ319-HX319,0)),IF(EN319="Rãnh thang",IF(EN319="Rãnh thang",IF(EU319="Móng bê tông",#REF!-#REF!,JS319),0),0))))),2)</f>
        <v>39.840000000000003</v>
      </c>
      <c r="JD319" s="20">
        <f t="shared" si="1043"/>
        <v>2.509999999999998</v>
      </c>
      <c r="JE319" s="20">
        <f t="shared" si="907"/>
        <v>39.839999999999996</v>
      </c>
      <c r="JF319" s="20">
        <f t="shared" si="908"/>
        <v>0</v>
      </c>
      <c r="JG319" s="20">
        <f t="shared" si="909"/>
        <v>0</v>
      </c>
      <c r="JH319" s="20">
        <f t="shared" si="910"/>
        <v>0</v>
      </c>
      <c r="JI319" s="20">
        <f>IF(EN319="Rãnh thang",IF(AND(EN319="Rãnh thang",EU319="Móng bê tông"),JS319-#REF!,0),IF(EN319="Ống nhựa",IF(AND(EN319="Ống nhựa",EU319="Đắp cát"),JS319-HT319,0),IF(EN319="Cống tròn",IF(EN319="Cống tròn",IF(OR(EU319="Móng bê tông",EU319="Móng bê tông kết hợp đế"),JO319-FL319,0),0),IF(EN319="Cống hộp",IF(AND(EN319="Cống hộp",EU319="Móng bê tông"),JP319-GD319,0),IF(OR(EN319="Rãnh xây",EN319="Rãnh bê tông"),IF(AND(EN319="Rãnh xây",EU319="Móng bê tông"),JQ319-GD319,IF(AND(EN319="Rãnh bê tông",EU319="Móng bê tông"),JQ319-GD319,0)),0)))))</f>
        <v>39.839999999999996</v>
      </c>
      <c r="JJ319" s="20">
        <f t="shared" si="911"/>
        <v>0</v>
      </c>
      <c r="JK319" s="20">
        <f t="shared" si="912"/>
        <v>39.839999999999996</v>
      </c>
      <c r="JL319" s="20">
        <f t="shared" si="913"/>
        <v>0</v>
      </c>
      <c r="JM319" s="20">
        <f t="shared" si="914"/>
        <v>0</v>
      </c>
      <c r="JN319" s="20">
        <f t="shared" si="915"/>
        <v>40.04</v>
      </c>
      <c r="JO319" s="20">
        <f t="shared" si="916"/>
        <v>40.04</v>
      </c>
      <c r="JP319" s="20">
        <f t="shared" si="917"/>
        <v>0</v>
      </c>
      <c r="JQ319" s="20">
        <f t="shared" si="918"/>
        <v>0</v>
      </c>
      <c r="JR319" s="20">
        <f t="shared" si="919"/>
        <v>0</v>
      </c>
      <c r="JS319" s="26">
        <v>40.14</v>
      </c>
      <c r="JT319" s="25">
        <f t="shared" si="1044"/>
        <v>0</v>
      </c>
      <c r="JU319" s="25">
        <f t="shared" si="920"/>
        <v>0</v>
      </c>
      <c r="JV319" s="25">
        <f t="shared" si="921"/>
        <v>0</v>
      </c>
      <c r="JW319" s="25">
        <f>ROUND(IF(EN319="Cống tròn",IF(EN319="Cống tròn",JX319+FF319,0),IF(EN319="Cống hộp",IF(EN319="Cống hộp",JX319+GP319,0),IF(OR(EN319="Rãnh xây",EN319="Rãnh bê tông"),IF(OR(EN319="Rãnh xây",EN319="Rãnh bê tông"),JX319+GP319,0),IF(EN319="ống nhựa",IF(EN319="Ống nhựa",JX319+HT319,0),IF(EN319="Rãnh thang",IF(EN319="Rãnh thang",JS319+#REF!,0),0))))),2)</f>
        <v>41.24</v>
      </c>
      <c r="JX319" s="27">
        <v>41.14</v>
      </c>
      <c r="JY319" s="25">
        <f t="shared" si="922"/>
        <v>41.24</v>
      </c>
      <c r="JZ319" s="25">
        <f t="shared" si="923"/>
        <v>0</v>
      </c>
      <c r="KA319" s="25">
        <f t="shared" si="924"/>
        <v>0</v>
      </c>
      <c r="KB319" s="25">
        <f t="shared" si="925"/>
        <v>0</v>
      </c>
      <c r="KC319" s="25">
        <f t="shared" si="926"/>
        <v>0</v>
      </c>
      <c r="KD319" s="28" t="s">
        <v>98</v>
      </c>
      <c r="KE319" s="27">
        <v>0</v>
      </c>
      <c r="KF319" s="25">
        <f t="shared" si="927"/>
        <v>2.5399999999999991</v>
      </c>
      <c r="KG319" s="25">
        <f t="shared" si="1045"/>
        <v>2.5399999999999991</v>
      </c>
      <c r="KH319" s="27">
        <v>0</v>
      </c>
      <c r="KI319" s="25">
        <f t="shared" si="928"/>
        <v>2.509999999999998</v>
      </c>
      <c r="KJ319" s="25">
        <f t="shared" si="1046"/>
        <v>2.509999999999998</v>
      </c>
      <c r="KK319" s="25">
        <f t="shared" si="929"/>
        <v>0</v>
      </c>
      <c r="KL319" s="25">
        <f t="shared" si="930"/>
        <v>0</v>
      </c>
      <c r="KM319" s="25">
        <f t="shared" si="1047"/>
        <v>0</v>
      </c>
      <c r="KN319" s="25">
        <f t="shared" si="931"/>
        <v>0</v>
      </c>
      <c r="KO319" s="25">
        <f t="shared" si="932"/>
        <v>0</v>
      </c>
      <c r="KP319" s="25">
        <f t="shared" si="1048"/>
        <v>0</v>
      </c>
      <c r="KQ319" s="25">
        <f t="shared" si="933"/>
        <v>0.2</v>
      </c>
      <c r="KR319" s="25">
        <f t="shared" si="934"/>
        <v>0.2</v>
      </c>
      <c r="KS319" s="25">
        <f t="shared" si="1049"/>
        <v>0.2</v>
      </c>
      <c r="KT319" s="25">
        <f t="shared" si="935"/>
        <v>0</v>
      </c>
      <c r="KU319" s="25">
        <f t="shared" si="936"/>
        <v>0</v>
      </c>
      <c r="KV319" s="25">
        <f t="shared" si="1050"/>
        <v>0</v>
      </c>
      <c r="KW319" s="25">
        <f t="shared" si="863"/>
        <v>0</v>
      </c>
      <c r="KX319" s="25">
        <f t="shared" si="937"/>
        <v>0</v>
      </c>
      <c r="KY319" s="25">
        <f t="shared" si="1051"/>
        <v>0</v>
      </c>
      <c r="KZ319" s="25">
        <f t="shared" si="938"/>
        <v>0</v>
      </c>
      <c r="LA319" s="25">
        <f t="shared" si="939"/>
        <v>0</v>
      </c>
      <c r="LB319" s="25">
        <f t="shared" si="1052"/>
        <v>0</v>
      </c>
      <c r="LC319" s="25">
        <f t="shared" si="940"/>
        <v>1.4</v>
      </c>
      <c r="LD319" s="25">
        <f t="shared" si="941"/>
        <v>1.4</v>
      </c>
      <c r="LE319" s="25">
        <f t="shared" si="1053"/>
        <v>1.4</v>
      </c>
      <c r="LF319" s="25">
        <f t="shared" si="942"/>
        <v>0</v>
      </c>
      <c r="LG319" s="25">
        <f t="shared" si="943"/>
        <v>0</v>
      </c>
      <c r="LH319" s="25">
        <f t="shared" si="1054"/>
        <v>0</v>
      </c>
      <c r="LI319" s="25">
        <f t="shared" si="944"/>
        <v>0</v>
      </c>
      <c r="LJ319" s="25">
        <f t="shared" si="945"/>
        <v>0</v>
      </c>
      <c r="LK319" s="25">
        <f t="shared" si="1055"/>
        <v>0</v>
      </c>
      <c r="LL319" s="25">
        <f t="shared" si="946"/>
        <v>0</v>
      </c>
      <c r="LM319" s="25">
        <f t="shared" si="947"/>
        <v>0</v>
      </c>
      <c r="LN319" s="25">
        <f t="shared" si="1056"/>
        <v>0</v>
      </c>
      <c r="LO319" s="25">
        <f t="shared" si="948"/>
        <v>0</v>
      </c>
      <c r="LP319" s="25">
        <f t="shared" si="949"/>
        <v>0</v>
      </c>
      <c r="LQ319" s="25">
        <f t="shared" si="1057"/>
        <v>0</v>
      </c>
      <c r="LR319" s="25">
        <f t="shared" si="950"/>
        <v>0</v>
      </c>
      <c r="LS319" s="25">
        <f t="shared" si="951"/>
        <v>0</v>
      </c>
      <c r="LT319" s="25">
        <f t="shared" si="1058"/>
        <v>0</v>
      </c>
      <c r="LU319" s="25">
        <f t="shared" si="952"/>
        <v>0</v>
      </c>
      <c r="LV319" s="25">
        <f t="shared" si="953"/>
        <v>0</v>
      </c>
      <c r="LW319" s="25">
        <f t="shared" si="1059"/>
        <v>0</v>
      </c>
      <c r="LX319" s="25">
        <f t="shared" si="954"/>
        <v>0</v>
      </c>
      <c r="LY319" s="25">
        <f t="shared" si="955"/>
        <v>0</v>
      </c>
      <c r="LZ319" s="25">
        <f t="shared" si="1060"/>
        <v>0</v>
      </c>
      <c r="MA319" s="25">
        <f t="shared" si="956"/>
        <v>0</v>
      </c>
      <c r="MB319" s="25">
        <f t="shared" si="957"/>
        <v>0</v>
      </c>
      <c r="MC319" s="25">
        <f t="shared" si="1061"/>
        <v>0</v>
      </c>
      <c r="MD319" s="25">
        <f t="shared" si="958"/>
        <v>0</v>
      </c>
      <c r="ME319" s="25">
        <f t="shared" si="959"/>
        <v>0</v>
      </c>
      <c r="MF319" s="25">
        <f t="shared" si="1062"/>
        <v>0</v>
      </c>
      <c r="MG319" s="25">
        <f t="shared" si="960"/>
        <v>0</v>
      </c>
      <c r="MH319" s="25">
        <f t="shared" si="961"/>
        <v>0</v>
      </c>
      <c r="MI319" s="25">
        <f t="shared" si="1063"/>
        <v>0</v>
      </c>
      <c r="MJ319" s="25">
        <f t="shared" si="962"/>
        <v>0</v>
      </c>
      <c r="MK319" s="25">
        <f t="shared" si="963"/>
        <v>0</v>
      </c>
      <c r="ML319" s="25">
        <f t="shared" si="1064"/>
        <v>0</v>
      </c>
      <c r="MM319" s="25">
        <f t="shared" si="964"/>
        <v>0</v>
      </c>
      <c r="MN319" s="25">
        <f t="shared" si="965"/>
        <v>0</v>
      </c>
      <c r="MO319" s="25">
        <f t="shared" si="1065"/>
        <v>0</v>
      </c>
      <c r="MP319" s="25">
        <f t="shared" si="966"/>
        <v>0</v>
      </c>
      <c r="MQ319" s="25">
        <f t="shared" si="967"/>
        <v>0</v>
      </c>
      <c r="MR319" s="25">
        <f t="shared" si="1066"/>
        <v>0</v>
      </c>
      <c r="MS319" s="29">
        <v>1.4</v>
      </c>
      <c r="MT319" s="29">
        <v>0</v>
      </c>
      <c r="MU319" s="29">
        <v>1</v>
      </c>
      <c r="MV319" s="29">
        <v>1</v>
      </c>
      <c r="MW319" s="25">
        <f t="shared" si="968"/>
        <v>1.4</v>
      </c>
      <c r="MX319" s="25">
        <f t="shared" si="969"/>
        <v>3.56</v>
      </c>
      <c r="MY319" s="25">
        <f t="shared" si="970"/>
        <v>0</v>
      </c>
      <c r="MZ319" s="25">
        <f t="shared" si="971"/>
        <v>0</v>
      </c>
      <c r="NA319" s="25">
        <f t="shared" si="972"/>
        <v>1.4</v>
      </c>
      <c r="NB319" s="25">
        <f t="shared" si="973"/>
        <v>3.51</v>
      </c>
      <c r="NC319" s="25">
        <f t="shared" si="974"/>
        <v>0</v>
      </c>
      <c r="ND319" s="25">
        <f t="shared" si="975"/>
        <v>0</v>
      </c>
      <c r="NE319" s="25">
        <f t="shared" si="1067"/>
        <v>1.4</v>
      </c>
      <c r="NF319" s="25">
        <f t="shared" si="1067"/>
        <v>3.5350000000000001</v>
      </c>
      <c r="NG319" s="25">
        <f t="shared" si="1067"/>
        <v>0</v>
      </c>
      <c r="NH319" s="25">
        <f t="shared" si="976"/>
        <v>0</v>
      </c>
      <c r="NI319" s="25">
        <f t="shared" si="977"/>
        <v>63.1</v>
      </c>
      <c r="NJ319" s="25">
        <f t="shared" si="978"/>
        <v>0</v>
      </c>
      <c r="NK319" s="25">
        <f t="shared" si="979"/>
        <v>63.1</v>
      </c>
      <c r="NL319" s="25">
        <f t="shared" si="980"/>
        <v>32.46</v>
      </c>
      <c r="NM319" s="25">
        <f t="shared" si="981"/>
        <v>0</v>
      </c>
      <c r="NN319" s="25">
        <f t="shared" si="1068"/>
        <v>32.46</v>
      </c>
      <c r="NO319" s="25">
        <f t="shared" si="982"/>
        <v>0</v>
      </c>
      <c r="NP319" s="25">
        <f t="shared" si="983"/>
        <v>0</v>
      </c>
      <c r="NQ319" s="25">
        <f t="shared" si="1069"/>
        <v>0</v>
      </c>
      <c r="NR319" s="25">
        <f t="shared" si="984"/>
        <v>0</v>
      </c>
      <c r="NS319" s="25">
        <f t="shared" si="985"/>
        <v>0</v>
      </c>
      <c r="NT319" s="25">
        <f t="shared" si="1070"/>
        <v>0</v>
      </c>
      <c r="NU319" s="25">
        <f t="shared" si="986"/>
        <v>0</v>
      </c>
      <c r="NV319" s="25">
        <f t="shared" si="987"/>
        <v>0</v>
      </c>
      <c r="NW319" s="25">
        <f t="shared" si="1071"/>
        <v>0</v>
      </c>
      <c r="NX319" s="25">
        <f t="shared" si="1072"/>
        <v>32.46</v>
      </c>
      <c r="NY319" s="25">
        <f t="shared" si="1072"/>
        <v>0</v>
      </c>
      <c r="NZ319" s="25">
        <f t="shared" si="1073"/>
        <v>32.46</v>
      </c>
      <c r="OA319" s="25">
        <f t="shared" si="1074"/>
        <v>30.64</v>
      </c>
      <c r="OB319" s="25">
        <f t="shared" si="1074"/>
        <v>0</v>
      </c>
      <c r="OC319" s="25">
        <f t="shared" si="1075"/>
        <v>30.64</v>
      </c>
      <c r="OD319" s="25">
        <f t="shared" si="1076"/>
        <v>32.46</v>
      </c>
      <c r="OE319" s="25">
        <f t="shared" si="1076"/>
        <v>0</v>
      </c>
      <c r="OF319" s="25">
        <f t="shared" si="1076"/>
        <v>32.46</v>
      </c>
      <c r="OG319" s="25">
        <f t="shared" si="988"/>
        <v>0</v>
      </c>
      <c r="OH319" s="25">
        <f t="shared" si="989"/>
        <v>0</v>
      </c>
      <c r="OI319" s="25">
        <f t="shared" si="990"/>
        <v>0</v>
      </c>
      <c r="OJ319" s="25">
        <f t="shared" si="991"/>
        <v>0</v>
      </c>
      <c r="OK319" s="25">
        <f t="shared" si="992"/>
        <v>0</v>
      </c>
      <c r="OL319" s="25">
        <f t="shared" si="993"/>
        <v>0</v>
      </c>
      <c r="OM319" s="25">
        <f t="shared" si="1077"/>
        <v>0</v>
      </c>
      <c r="ON319" s="25">
        <f t="shared" si="1077"/>
        <v>0</v>
      </c>
      <c r="OO319" s="25">
        <f t="shared" si="1077"/>
        <v>0</v>
      </c>
      <c r="OP319" s="25">
        <f t="shared" si="994"/>
        <v>0</v>
      </c>
      <c r="OQ319" s="25">
        <f t="shared" si="995"/>
        <v>0</v>
      </c>
      <c r="OR319" s="25">
        <f t="shared" si="1078"/>
        <v>0</v>
      </c>
      <c r="OS319" s="30">
        <v>536013.27</v>
      </c>
      <c r="OT319" s="30">
        <v>2371509.56</v>
      </c>
    </row>
    <row r="320" spans="1:410" ht="33" customHeight="1" x14ac:dyDescent="0.25">
      <c r="A320" s="18"/>
      <c r="B320" s="18" t="s">
        <v>1129</v>
      </c>
      <c r="C320" s="18">
        <v>500.8</v>
      </c>
      <c r="D320" s="16" t="e">
        <f>_xlfn.IFNA(INDEX(#REF!,MATCH(E320,#REF!,0)),0)</f>
        <v>#REF!</v>
      </c>
      <c r="E320" s="18" t="s">
        <v>1140</v>
      </c>
      <c r="F320" s="16" t="s">
        <v>765</v>
      </c>
      <c r="G320" s="16" t="s">
        <v>766</v>
      </c>
      <c r="H320" s="16" t="s">
        <v>767</v>
      </c>
      <c r="I320" s="16" t="s">
        <v>768</v>
      </c>
      <c r="J320" s="16" t="s">
        <v>769</v>
      </c>
      <c r="K320" s="16" t="s">
        <v>770</v>
      </c>
      <c r="L320" s="16" t="s">
        <v>771</v>
      </c>
      <c r="M320" s="18">
        <v>2.44</v>
      </c>
      <c r="N320" s="18">
        <v>2.44</v>
      </c>
      <c r="O320" s="18">
        <v>2.84</v>
      </c>
      <c r="P320" s="18">
        <v>2.84</v>
      </c>
      <c r="Q320" s="18">
        <v>0.1</v>
      </c>
      <c r="R320" s="18">
        <v>2.64</v>
      </c>
      <c r="S320" s="18">
        <v>2.64</v>
      </c>
      <c r="T320" s="18">
        <v>0.2</v>
      </c>
      <c r="U320" s="18">
        <v>0</v>
      </c>
      <c r="V320" s="18">
        <v>0</v>
      </c>
      <c r="W320" s="18">
        <v>0</v>
      </c>
      <c r="X320" s="18">
        <v>2.44</v>
      </c>
      <c r="Y320" s="18">
        <v>2.4</v>
      </c>
      <c r="Z320" s="20">
        <f t="shared" si="996"/>
        <v>2.2000000000000002</v>
      </c>
      <c r="AA320" s="18">
        <v>0.22</v>
      </c>
      <c r="AB320" s="18">
        <v>0</v>
      </c>
      <c r="AC320" s="18">
        <v>0</v>
      </c>
      <c r="AD320" s="18">
        <v>0</v>
      </c>
      <c r="AE320" s="18">
        <v>0</v>
      </c>
      <c r="AF320" s="18">
        <v>0</v>
      </c>
      <c r="AG320" s="18">
        <v>2</v>
      </c>
      <c r="AH320" s="18">
        <v>2</v>
      </c>
      <c r="AI320" s="20">
        <f t="shared" si="997"/>
        <v>2.35</v>
      </c>
      <c r="AJ320" s="18">
        <v>0</v>
      </c>
      <c r="AK320" s="18">
        <v>0</v>
      </c>
      <c r="AL320" s="20">
        <f t="shared" si="998"/>
        <v>0</v>
      </c>
      <c r="AM320" s="18">
        <v>2.44</v>
      </c>
      <c r="AN320" s="18">
        <v>2</v>
      </c>
      <c r="AO320" s="18">
        <v>0.15</v>
      </c>
      <c r="AP320" s="18">
        <v>0.22</v>
      </c>
      <c r="AQ320" s="18">
        <v>2.44</v>
      </c>
      <c r="AR320" s="18">
        <v>2.2200000000000002</v>
      </c>
      <c r="AS320" s="18">
        <v>0.12</v>
      </c>
      <c r="AT320" s="18">
        <v>0.11</v>
      </c>
      <c r="AU320" s="18">
        <v>0</v>
      </c>
      <c r="AV320" s="18">
        <v>1</v>
      </c>
      <c r="AW320" s="18">
        <v>0</v>
      </c>
      <c r="AX320" s="18">
        <v>0</v>
      </c>
      <c r="AY320" s="18">
        <v>0</v>
      </c>
      <c r="AZ320" s="18">
        <v>0</v>
      </c>
      <c r="BA320" s="18">
        <v>0</v>
      </c>
      <c r="BB320" s="18">
        <v>0</v>
      </c>
      <c r="BC320" s="18">
        <v>0</v>
      </c>
      <c r="BD320" s="18">
        <v>0</v>
      </c>
      <c r="BE320" s="18">
        <v>1</v>
      </c>
      <c r="BF320" s="18">
        <v>1</v>
      </c>
      <c r="BG320" s="18">
        <v>0</v>
      </c>
      <c r="BH320" s="18">
        <v>0</v>
      </c>
      <c r="BI320" s="18">
        <v>0</v>
      </c>
      <c r="BJ320" s="18">
        <v>0</v>
      </c>
      <c r="BK320" s="18">
        <v>0</v>
      </c>
      <c r="BL320" s="18">
        <v>0</v>
      </c>
      <c r="BM320" s="18">
        <v>0</v>
      </c>
      <c r="BN320" s="18">
        <v>0</v>
      </c>
      <c r="BO320" s="18">
        <v>0</v>
      </c>
      <c r="BP320" s="18">
        <v>0</v>
      </c>
      <c r="BQ320" s="18">
        <v>0</v>
      </c>
      <c r="BR320" s="18">
        <v>0</v>
      </c>
      <c r="BS320" s="18">
        <v>0</v>
      </c>
      <c r="BT320" s="18">
        <v>0</v>
      </c>
      <c r="BU320" s="18">
        <v>0</v>
      </c>
      <c r="BV320" s="18">
        <v>0</v>
      </c>
      <c r="BW320" s="18">
        <v>0</v>
      </c>
      <c r="BX320" s="18">
        <v>0</v>
      </c>
      <c r="BY320" s="18">
        <v>0</v>
      </c>
      <c r="BZ320" s="18">
        <v>0</v>
      </c>
      <c r="CA320" s="16" t="e">
        <f>_xlfn.IFNA(IF(RIGHT(D320,2)="=G",0,INDEX(#REF!,MATCH(E320,#REF!,0))),0)</f>
        <v>#REF!</v>
      </c>
      <c r="CB320" s="16"/>
      <c r="CC320" s="18"/>
      <c r="CD320" s="18"/>
      <c r="CE320" s="18"/>
      <c r="CF320" s="18"/>
      <c r="CG320" s="18"/>
      <c r="CH320" s="18"/>
      <c r="CI320" s="16" t="s">
        <v>98</v>
      </c>
      <c r="CJ320" s="18">
        <v>0</v>
      </c>
      <c r="CK320" s="20">
        <f t="shared" si="864"/>
        <v>2.81</v>
      </c>
      <c r="CL320" s="20">
        <f t="shared" si="999"/>
        <v>2.81</v>
      </c>
      <c r="CM320" s="18">
        <v>51.15</v>
      </c>
      <c r="CN320" s="18">
        <v>42.35</v>
      </c>
      <c r="CO320" s="18">
        <v>41.511000000000003</v>
      </c>
      <c r="CP320" s="22">
        <f t="shared" si="865"/>
        <v>42.35</v>
      </c>
      <c r="CQ320" s="22">
        <f t="shared" si="866"/>
        <v>39.54</v>
      </c>
      <c r="CR320" s="22">
        <f t="shared" si="1000"/>
        <v>2.81</v>
      </c>
      <c r="CS320" s="22">
        <f t="shared" si="867"/>
        <v>39.64</v>
      </c>
      <c r="CT320" s="22">
        <f t="shared" si="868"/>
        <v>39.840000000000003</v>
      </c>
      <c r="CU320" s="18">
        <v>39.840000000000003</v>
      </c>
      <c r="CV320" s="22">
        <f t="shared" si="1001"/>
        <v>2.2000000000000002</v>
      </c>
      <c r="CW320" s="22">
        <f t="shared" si="869"/>
        <v>0</v>
      </c>
      <c r="CX320" s="22">
        <f t="shared" si="870"/>
        <v>0</v>
      </c>
      <c r="CY320" s="22">
        <f t="shared" si="871"/>
        <v>42.08</v>
      </c>
      <c r="CZ320" s="22">
        <f t="shared" si="872"/>
        <v>42.23</v>
      </c>
      <c r="DA320" s="18">
        <v>42.35</v>
      </c>
      <c r="DB320" s="20">
        <f t="shared" si="1002"/>
        <v>2.81</v>
      </c>
      <c r="DC320" s="20">
        <f t="shared" si="1003"/>
        <v>0</v>
      </c>
      <c r="DD320" s="20">
        <f t="shared" si="1004"/>
        <v>2.81</v>
      </c>
      <c r="DE320" s="20">
        <f t="shared" si="873"/>
        <v>0.1</v>
      </c>
      <c r="DF320" s="20">
        <f t="shared" si="874"/>
        <v>0.2</v>
      </c>
      <c r="DG320" s="20">
        <f t="shared" si="875"/>
        <v>2.4700000000000002</v>
      </c>
      <c r="DH320" s="20">
        <f t="shared" si="876"/>
        <v>0</v>
      </c>
      <c r="DI320" s="20">
        <f t="shared" si="877"/>
        <v>0</v>
      </c>
      <c r="DJ320" s="20">
        <f t="shared" si="878"/>
        <v>0</v>
      </c>
      <c r="DK320" s="20">
        <f t="shared" si="1005"/>
        <v>2.7700000000000005</v>
      </c>
      <c r="DL320" s="20">
        <f t="shared" si="1006"/>
        <v>0</v>
      </c>
      <c r="DM320" s="20">
        <f t="shared" si="1007"/>
        <v>3.9999999999999591E-2</v>
      </c>
      <c r="DN320" s="20">
        <f t="shared" si="1008"/>
        <v>0</v>
      </c>
      <c r="DO320" s="18">
        <v>3.04</v>
      </c>
      <c r="DP320" s="18">
        <v>0</v>
      </c>
      <c r="DQ320" s="18">
        <v>1</v>
      </c>
      <c r="DR320" s="18">
        <v>1</v>
      </c>
      <c r="DS320" s="25">
        <f t="shared" si="1009"/>
        <v>3.04</v>
      </c>
      <c r="DT320" s="25">
        <f t="shared" si="1010"/>
        <v>0</v>
      </c>
      <c r="DU320" s="25">
        <f t="shared" si="1011"/>
        <v>8.5399999999999991</v>
      </c>
      <c r="DV320" s="25">
        <f t="shared" si="1012"/>
        <v>0</v>
      </c>
      <c r="DW320" s="25">
        <f t="shared" si="1013"/>
        <v>8.5399999999999991</v>
      </c>
      <c r="DX320" s="25">
        <f t="shared" si="1014"/>
        <v>0</v>
      </c>
      <c r="DY320" s="25">
        <f t="shared" si="1015"/>
        <v>0</v>
      </c>
      <c r="DZ320" s="25">
        <f t="shared" si="1016"/>
        <v>0</v>
      </c>
      <c r="EA320" s="25">
        <f t="shared" si="1017"/>
        <v>0</v>
      </c>
      <c r="EB320" s="25">
        <f t="shared" si="1018"/>
        <v>0</v>
      </c>
      <c r="EC320" s="25">
        <f t="shared" si="1019"/>
        <v>0</v>
      </c>
      <c r="ED320" s="25">
        <f t="shared" si="1020"/>
        <v>0</v>
      </c>
      <c r="EE320" s="25">
        <f t="shared" si="1020"/>
        <v>0</v>
      </c>
      <c r="EF320" s="25">
        <f t="shared" si="1021"/>
        <v>0</v>
      </c>
      <c r="EG320" s="25">
        <f t="shared" si="1022"/>
        <v>0</v>
      </c>
      <c r="EH320" s="25">
        <f t="shared" si="1022"/>
        <v>0</v>
      </c>
      <c r="EI320" s="25">
        <f t="shared" si="1023"/>
        <v>0</v>
      </c>
      <c r="EJ320" s="18"/>
      <c r="EK320" s="18"/>
      <c r="EL320" s="18"/>
      <c r="EM320" s="18"/>
      <c r="EN320" s="16"/>
      <c r="EO320" s="16"/>
      <c r="EP320" s="16">
        <f>IF(OR(EN320="Cống tròn",EN320="Cống hộp",EN320="Ống nhựa"),INDEX(#REF!,MATCH(E320,#REF!,0)),IF(OR(EN320="Rãnh xây",EN320="Rãnh bê tông"),INDEX(#REF!,MATCH(E320,#REF!,0)),0))</f>
        <v>0</v>
      </c>
      <c r="EQ320" s="18"/>
      <c r="ER320" s="18"/>
      <c r="ES320" s="25">
        <f t="shared" si="1024"/>
        <v>0</v>
      </c>
      <c r="ET320" s="1" t="str">
        <f>_xlfn.IFNA(IF(EN320="Cống tròn",INDEX(#REF!,MATCH(E320,#REF!,0)),IF(EN320="Cống hộp",INDEX(#REF!,MATCH(E320,#REF!,0)),EU320&amp;" ,"&amp;EV320)),0)</f>
        <v xml:space="preserve"> ,</v>
      </c>
      <c r="EU320" s="16"/>
      <c r="EV320" s="16"/>
      <c r="EW320" s="16" t="e">
        <f>_xlfn.IFNA(INDEX(#REF!,MATCH(E320,#REF!,0)),0)</f>
        <v>#REF!</v>
      </c>
      <c r="EX320" s="16"/>
      <c r="EY320" s="18">
        <v>0</v>
      </c>
      <c r="EZ320" s="18">
        <v>0</v>
      </c>
      <c r="FA320" s="18">
        <v>0</v>
      </c>
      <c r="FB320" s="18">
        <v>0</v>
      </c>
      <c r="FC320" s="18">
        <v>0</v>
      </c>
      <c r="FD320" s="25">
        <f t="shared" si="879"/>
        <v>0</v>
      </c>
      <c r="FE320" s="25">
        <f t="shared" si="1025"/>
        <v>0</v>
      </c>
      <c r="FF320" s="18">
        <v>0</v>
      </c>
      <c r="FG320" s="18">
        <v>0</v>
      </c>
      <c r="FH320" s="18">
        <v>0</v>
      </c>
      <c r="FI320" s="25">
        <f t="shared" si="1026"/>
        <v>0</v>
      </c>
      <c r="FJ320" s="18">
        <v>0</v>
      </c>
      <c r="FK320" s="18">
        <v>0</v>
      </c>
      <c r="FL320" s="18">
        <v>0</v>
      </c>
      <c r="FM320" s="18">
        <v>0</v>
      </c>
      <c r="FN320" s="18">
        <v>0</v>
      </c>
      <c r="FO320" s="25">
        <f t="shared" si="1027"/>
        <v>0</v>
      </c>
      <c r="FP320" s="18">
        <v>0</v>
      </c>
      <c r="FQ320" s="18">
        <v>0</v>
      </c>
      <c r="FR320" s="25">
        <f t="shared" si="880"/>
        <v>0</v>
      </c>
      <c r="FS320" s="25">
        <f t="shared" si="881"/>
        <v>0</v>
      </c>
      <c r="FT320" s="25">
        <f t="shared" si="882"/>
        <v>0</v>
      </c>
      <c r="FU320" s="25">
        <f t="shared" si="883"/>
        <v>0</v>
      </c>
      <c r="FV320" s="25" t="str">
        <f t="shared" si="1028"/>
        <v>Đủ</v>
      </c>
      <c r="FW320" s="25">
        <f t="shared" si="1029"/>
        <v>0</v>
      </c>
      <c r="FX320" s="16"/>
      <c r="FY320" s="16"/>
      <c r="FZ320" s="16"/>
      <c r="GA320" s="16"/>
      <c r="GB320" s="19">
        <v>0</v>
      </c>
      <c r="GC320" s="19">
        <v>0</v>
      </c>
      <c r="GD320" s="19">
        <v>0</v>
      </c>
      <c r="GE320" s="19">
        <v>0</v>
      </c>
      <c r="GF320" s="19">
        <v>0</v>
      </c>
      <c r="GG320" s="19">
        <v>0</v>
      </c>
      <c r="GH320" s="19">
        <v>0</v>
      </c>
      <c r="GI320" s="19">
        <v>0</v>
      </c>
      <c r="GJ320" s="19">
        <v>0</v>
      </c>
      <c r="GK320" s="19">
        <v>0</v>
      </c>
      <c r="GL320" s="25">
        <f t="shared" si="884"/>
        <v>0</v>
      </c>
      <c r="GM320" s="25">
        <f t="shared" si="1030"/>
        <v>0</v>
      </c>
      <c r="GN320" s="19">
        <v>0</v>
      </c>
      <c r="GO320" s="19">
        <v>0</v>
      </c>
      <c r="GP320" s="19">
        <v>0</v>
      </c>
      <c r="GQ320" s="19">
        <v>0</v>
      </c>
      <c r="GR320" s="1" t="e">
        <f>_xlfn.IFNA(INDEX(#REF!,MATCH(E320,#REF!,0)),0)</f>
        <v>#REF!</v>
      </c>
      <c r="GS320" s="16"/>
      <c r="GT320" s="18">
        <v>0</v>
      </c>
      <c r="GU320" s="18">
        <v>0</v>
      </c>
      <c r="GV320" s="18">
        <v>0</v>
      </c>
      <c r="GW320" s="18">
        <v>0</v>
      </c>
      <c r="GX320" s="25">
        <f t="shared" si="885"/>
        <v>0</v>
      </c>
      <c r="GY320" s="25">
        <f t="shared" si="886"/>
        <v>0</v>
      </c>
      <c r="GZ320" s="25">
        <f t="shared" si="1031"/>
        <v>0</v>
      </c>
      <c r="HA320" s="1" t="e" cm="1">
        <f t="array" ref="HA320">INDEX(#REF!,MATCH(EJ320&amp;EK320&amp;HD320&amp;HE320&amp;HF320,#REF!&amp;#REF!&amp;#REF!&amp;#REF!&amp;#REF!,0))</f>
        <v>#REF!</v>
      </c>
      <c r="HB320" s="16"/>
      <c r="HC320" s="25">
        <f t="shared" si="1032"/>
        <v>0</v>
      </c>
      <c r="HD320" s="18">
        <v>0</v>
      </c>
      <c r="HE320" s="18">
        <v>0</v>
      </c>
      <c r="HF320" s="18">
        <v>0</v>
      </c>
      <c r="HG320" s="1" t="e" cm="1">
        <f t="array" ref="HG320">INDEX(#REF!,MATCH(EJ320&amp;EK320&amp;HJ320&amp;HK320&amp;HL320,#REF!&amp;#REF!&amp;#REF!&amp;#REF!&amp;#REF!,0))</f>
        <v>#REF!</v>
      </c>
      <c r="HH320" s="16"/>
      <c r="HI320" s="25">
        <f t="shared" si="1033"/>
        <v>0</v>
      </c>
      <c r="HJ320" s="25">
        <f t="shared" si="1034"/>
        <v>0</v>
      </c>
      <c r="HK320" s="19">
        <v>0</v>
      </c>
      <c r="HL320" s="19">
        <v>0</v>
      </c>
      <c r="HM320" s="18">
        <v>0.01</v>
      </c>
      <c r="HN320" s="18">
        <v>1</v>
      </c>
      <c r="HO320" s="25">
        <f t="shared" si="1035"/>
        <v>0</v>
      </c>
      <c r="HP320" s="25">
        <f t="shared" si="1036"/>
        <v>0</v>
      </c>
      <c r="HQ320" s="25">
        <f t="shared" si="1037"/>
        <v>0</v>
      </c>
      <c r="HR320" s="25">
        <f t="shared" si="1038"/>
        <v>0</v>
      </c>
      <c r="HS320" s="25">
        <f t="shared" si="1039"/>
        <v>0</v>
      </c>
      <c r="HT320" s="19">
        <v>0</v>
      </c>
      <c r="HU320" s="19">
        <v>0</v>
      </c>
      <c r="HV320" s="19">
        <v>0</v>
      </c>
      <c r="HW320" s="25">
        <f t="shared" si="1040"/>
        <v>0</v>
      </c>
      <c r="HX320" s="19">
        <v>0</v>
      </c>
      <c r="HY320" s="19">
        <v>0</v>
      </c>
      <c r="HZ320" s="18">
        <v>0</v>
      </c>
      <c r="IA320" s="20">
        <f>ROUND(IF(EN320="Cống tròn",IF(EN320="Cống tròn",IF(EU320="Không có móng",IQ320-FF320,IF(EU320="Đế",IP320-FN320,IF(OR(EU320="Móng bê tông",EU320="Móng bê tông kết hợp đế"),II320-FJ320,0))),0),IF(EN320="Cống hộp",IF(AND(EN320="Cống hộp",EU320="Không có móng"),IQ320-GF320,IF(AND(EN320="Cống hộp",EU320="Móng bê tông"),IJ320-GB320,0)),IF(OR(EN320="Rãnh xây",EN320="Rãnh bê tông"),IF(OR(EN320="Rãnh xây",EN320="Rãnh bê tông"),IK320-GB320,0),IF(EN320="Ống nhựa",IF(AND(EN320="Ống nhựa",EU320="Không đắp cát"),IQ320-HT320,IF(AND(EN320="Ống nhựa",EU320="Đắp cát"),IH320-HX320,0)),IF(EN320="Rãnh thang",IF(EN320="Rãnh thang",IF(EU320="Móng bê tông",#REF!-#REF!,IQ320),0),0))))),2)</f>
        <v>0</v>
      </c>
      <c r="IB320" s="20">
        <f t="shared" si="1041"/>
        <v>0</v>
      </c>
      <c r="IC320" s="20">
        <f t="shared" si="887"/>
        <v>0</v>
      </c>
      <c r="ID320" s="20">
        <f t="shared" si="888"/>
        <v>0</v>
      </c>
      <c r="IE320" s="20">
        <f t="shared" si="889"/>
        <v>0</v>
      </c>
      <c r="IF320" s="20">
        <f t="shared" si="890"/>
        <v>0</v>
      </c>
      <c r="IG320" s="20">
        <f>IF(EN320="Rãnh thang",IF(AND(EN320="Rãnh thang",EU320="Móng bê tông"),IQ320-#REF!,0),IF(EN320="Ống nhựa",IF(AND(EN320="Ống nhựa",EU320="Đắp cát"),IQ320-HT320,0),IF(EN320="Cống tròn",IF(EN320="Cống tròn",IF(OR(EU320="Móng bê tông",EU320="Móng bê tông kết hợp đế"),IM320-FL320,0),0),IF(EN320="Cống hộp",IF(AND(EN320="Cống hộp",EU320="Móng bê tông"),IN320-GD320,0),IF(OR(EN320="Rãnh xây",EN320="Rãnh bê tông"),IF(AND(EN320="Rãnh xây",EU320="Móng bê tông"),IO320-GD320,IF(AND(EN320="Rãnh bê tông",EU320="Móng bê tông"),IO320-GD320,0)),0)))))</f>
        <v>0</v>
      </c>
      <c r="IH320" s="20">
        <f t="shared" si="891"/>
        <v>0</v>
      </c>
      <c r="II320" s="20">
        <f t="shared" si="892"/>
        <v>0</v>
      </c>
      <c r="IJ320" s="20">
        <f t="shared" si="893"/>
        <v>0</v>
      </c>
      <c r="IK320" s="20">
        <f t="shared" si="894"/>
        <v>0</v>
      </c>
      <c r="IL320" s="20">
        <f t="shared" si="895"/>
        <v>0</v>
      </c>
      <c r="IM320" s="20">
        <f t="shared" si="896"/>
        <v>0</v>
      </c>
      <c r="IN320" s="20">
        <f t="shared" si="897"/>
        <v>0</v>
      </c>
      <c r="IO320" s="20">
        <f t="shared" si="898"/>
        <v>0</v>
      </c>
      <c r="IP320" s="20">
        <f t="shared" si="899"/>
        <v>0</v>
      </c>
      <c r="IQ320" s="18">
        <v>0</v>
      </c>
      <c r="IR320" s="25">
        <f t="shared" si="1042"/>
        <v>0</v>
      </c>
      <c r="IS320" s="25">
        <f t="shared" si="900"/>
        <v>0</v>
      </c>
      <c r="IT320" s="25">
        <f t="shared" si="901"/>
        <v>0</v>
      </c>
      <c r="IU320" s="25">
        <f>ROUND(IF(EN320="Cống tròn",IF(EN320="Cống tròn",IV320+FF320,0),IF(EN320="Cống hộp",IF(EN320="Cống hộp",IV320+GP320,0),IF(OR(EN320="Rãnh xây",EN320="Rãnh bê tông"),IF(OR(EN320="Rãnh xây",EN320="Rãnh bê tông"),IV320+GP320,0),IF(EN320="ống nhựa",IF(EN320="Ống nhựa",IV320+HT320,0),IF(EN320="Rãnh thang",IF(EN320="Rãnh thang",IQ320+#REF!,0),0))))),2)</f>
        <v>0</v>
      </c>
      <c r="IV320" s="18">
        <v>0</v>
      </c>
      <c r="IW320" s="25">
        <f t="shared" si="902"/>
        <v>0</v>
      </c>
      <c r="IX320" s="25">
        <f t="shared" si="903"/>
        <v>0</v>
      </c>
      <c r="IY320" s="25">
        <f t="shared" si="904"/>
        <v>0</v>
      </c>
      <c r="IZ320" s="25">
        <f t="shared" si="905"/>
        <v>0</v>
      </c>
      <c r="JA320" s="25">
        <f t="shared" si="906"/>
        <v>0</v>
      </c>
      <c r="JB320" s="18">
        <v>0</v>
      </c>
      <c r="JC320" s="20">
        <f>ROUND(IF(EN320="Cống tròn",IF(EN320="Cống tròn",IF(EU320="Không có móng",JS320-FF320,IF(EU320="Đế",JR320-FN320,IF(OR(EU320="Móng bê tông",EU320="Móng bê tông kết hợp đế"),JK320-FJ320,0))),0),IF(EN320="Cống hộp",IF(AND(EN320="Cống hộp",EU320="Không có móng"),JS320-GF320,IF(AND(EN320="Cống hộp",EU320="Móng bê tông"),JL320-GB320,0)),IF(OR(EN320="Rãnh xây",EN320="Rãnh bê tông"),IF(OR(EN320="Rãnh xây",EN320="Rãnh bê tông"),JM320-GB320,0),IF(EN320="Ống nhựa",IF(AND(EN320="Ống nhựa",EU320="Không đắp cát"),JS320-HT320,IF(AND(EN320="Ống nhựa",EU320="Đắp cát"),JJ320-HX320,0)),IF(EN320="Rãnh thang",IF(EN320="Rãnh thang",IF(EU320="Móng bê tông",#REF!-#REF!,JS320),0),0))))),2)</f>
        <v>0</v>
      </c>
      <c r="JD320" s="20">
        <f t="shared" si="1043"/>
        <v>0</v>
      </c>
      <c r="JE320" s="20">
        <f t="shared" si="907"/>
        <v>0</v>
      </c>
      <c r="JF320" s="20">
        <f t="shared" si="908"/>
        <v>0</v>
      </c>
      <c r="JG320" s="20">
        <f t="shared" si="909"/>
        <v>0</v>
      </c>
      <c r="JH320" s="20">
        <f t="shared" si="910"/>
        <v>0</v>
      </c>
      <c r="JI320" s="20">
        <f>IF(EN320="Rãnh thang",IF(AND(EN320="Rãnh thang",EU320="Móng bê tông"),JS320-#REF!,0),IF(EN320="Ống nhựa",IF(AND(EN320="Ống nhựa",EU320="Đắp cát"),JS320-HT320,0),IF(EN320="Cống tròn",IF(EN320="Cống tròn",IF(OR(EU320="Móng bê tông",EU320="Móng bê tông kết hợp đế"),JO320-FL320,0),0),IF(EN320="Cống hộp",IF(AND(EN320="Cống hộp",EU320="Móng bê tông"),JP320-GD320,0),IF(OR(EN320="Rãnh xây",EN320="Rãnh bê tông"),IF(AND(EN320="Rãnh xây",EU320="Móng bê tông"),JQ320-GD320,IF(AND(EN320="Rãnh bê tông",EU320="Móng bê tông"),JQ320-GD320,0)),0)))))</f>
        <v>0</v>
      </c>
      <c r="JJ320" s="20">
        <f t="shared" si="911"/>
        <v>0</v>
      </c>
      <c r="JK320" s="20">
        <f t="shared" si="912"/>
        <v>0</v>
      </c>
      <c r="JL320" s="20">
        <f t="shared" si="913"/>
        <v>0</v>
      </c>
      <c r="JM320" s="20">
        <f t="shared" si="914"/>
        <v>0</v>
      </c>
      <c r="JN320" s="20">
        <f t="shared" si="915"/>
        <v>0</v>
      </c>
      <c r="JO320" s="20">
        <f t="shared" si="916"/>
        <v>0</v>
      </c>
      <c r="JP320" s="20">
        <f t="shared" si="917"/>
        <v>0</v>
      </c>
      <c r="JQ320" s="20">
        <f t="shared" si="918"/>
        <v>0</v>
      </c>
      <c r="JR320" s="20">
        <f t="shared" si="919"/>
        <v>0</v>
      </c>
      <c r="JS320" s="26">
        <v>0</v>
      </c>
      <c r="JT320" s="25">
        <f t="shared" si="1044"/>
        <v>0</v>
      </c>
      <c r="JU320" s="25">
        <f t="shared" si="920"/>
        <v>0</v>
      </c>
      <c r="JV320" s="25">
        <f t="shared" si="921"/>
        <v>0</v>
      </c>
      <c r="JW320" s="25">
        <f>ROUND(IF(EN320="Cống tròn",IF(EN320="Cống tròn",JX320+FF320,0),IF(EN320="Cống hộp",IF(EN320="Cống hộp",JX320+GP320,0),IF(OR(EN320="Rãnh xây",EN320="Rãnh bê tông"),IF(OR(EN320="Rãnh xây",EN320="Rãnh bê tông"),JX320+GP320,0),IF(EN320="ống nhựa",IF(EN320="Ống nhựa",JX320+HT320,0),IF(EN320="Rãnh thang",IF(EN320="Rãnh thang",JS320+#REF!,0),0))))),2)</f>
        <v>0</v>
      </c>
      <c r="JX320" s="27">
        <v>0</v>
      </c>
      <c r="JY320" s="25">
        <f t="shared" si="922"/>
        <v>0</v>
      </c>
      <c r="JZ320" s="25">
        <f t="shared" si="923"/>
        <v>0</v>
      </c>
      <c r="KA320" s="25">
        <f t="shared" si="924"/>
        <v>0</v>
      </c>
      <c r="KB320" s="25">
        <f t="shared" si="925"/>
        <v>0</v>
      </c>
      <c r="KC320" s="25">
        <f t="shared" si="926"/>
        <v>0</v>
      </c>
      <c r="KD320" s="28" t="s">
        <v>98</v>
      </c>
      <c r="KE320" s="27">
        <v>0</v>
      </c>
      <c r="KF320" s="25">
        <f t="shared" si="927"/>
        <v>0</v>
      </c>
      <c r="KG320" s="25">
        <f t="shared" si="1045"/>
        <v>0</v>
      </c>
      <c r="KH320" s="27">
        <v>0</v>
      </c>
      <c r="KI320" s="25">
        <f t="shared" si="928"/>
        <v>0</v>
      </c>
      <c r="KJ320" s="25">
        <f t="shared" si="1046"/>
        <v>0</v>
      </c>
      <c r="KK320" s="25">
        <f t="shared" si="929"/>
        <v>0</v>
      </c>
      <c r="KL320" s="25">
        <f t="shared" si="930"/>
        <v>0</v>
      </c>
      <c r="KM320" s="25">
        <f t="shared" si="1047"/>
        <v>0</v>
      </c>
      <c r="KN320" s="25">
        <f t="shared" si="931"/>
        <v>0</v>
      </c>
      <c r="KO320" s="25">
        <f t="shared" si="932"/>
        <v>0</v>
      </c>
      <c r="KP320" s="25">
        <f t="shared" si="1048"/>
        <v>0</v>
      </c>
      <c r="KQ320" s="25">
        <f t="shared" si="933"/>
        <v>0</v>
      </c>
      <c r="KR320" s="25">
        <f t="shared" si="934"/>
        <v>0</v>
      </c>
      <c r="KS320" s="25">
        <f t="shared" si="1049"/>
        <v>0</v>
      </c>
      <c r="KT320" s="25">
        <f t="shared" si="935"/>
        <v>0</v>
      </c>
      <c r="KU320" s="25">
        <f t="shared" si="936"/>
        <v>0</v>
      </c>
      <c r="KV320" s="25">
        <f t="shared" si="1050"/>
        <v>0</v>
      </c>
      <c r="KW320" s="25">
        <f t="shared" si="863"/>
        <v>0</v>
      </c>
      <c r="KX320" s="25">
        <f t="shared" si="937"/>
        <v>0</v>
      </c>
      <c r="KY320" s="25">
        <f t="shared" si="1051"/>
        <v>0</v>
      </c>
      <c r="KZ320" s="25">
        <f t="shared" si="938"/>
        <v>0</v>
      </c>
      <c r="LA320" s="25">
        <f t="shared" si="939"/>
        <v>0</v>
      </c>
      <c r="LB320" s="25">
        <f t="shared" si="1052"/>
        <v>0</v>
      </c>
      <c r="LC320" s="25">
        <f t="shared" si="940"/>
        <v>0</v>
      </c>
      <c r="LD320" s="25">
        <f t="shared" si="941"/>
        <v>0</v>
      </c>
      <c r="LE320" s="25">
        <f t="shared" si="1053"/>
        <v>0</v>
      </c>
      <c r="LF320" s="25">
        <f t="shared" si="942"/>
        <v>0</v>
      </c>
      <c r="LG320" s="25">
        <f t="shared" si="943"/>
        <v>0</v>
      </c>
      <c r="LH320" s="25">
        <f t="shared" si="1054"/>
        <v>0</v>
      </c>
      <c r="LI320" s="25">
        <f t="shared" si="944"/>
        <v>0</v>
      </c>
      <c r="LJ320" s="25">
        <f t="shared" si="945"/>
        <v>0</v>
      </c>
      <c r="LK320" s="25">
        <f t="shared" si="1055"/>
        <v>0</v>
      </c>
      <c r="LL320" s="25">
        <f t="shared" si="946"/>
        <v>0</v>
      </c>
      <c r="LM320" s="25">
        <f t="shared" si="947"/>
        <v>0</v>
      </c>
      <c r="LN320" s="25">
        <f t="shared" si="1056"/>
        <v>0</v>
      </c>
      <c r="LO320" s="25">
        <f t="shared" si="948"/>
        <v>0</v>
      </c>
      <c r="LP320" s="25">
        <f t="shared" si="949"/>
        <v>0</v>
      </c>
      <c r="LQ320" s="25">
        <f t="shared" si="1057"/>
        <v>0</v>
      </c>
      <c r="LR320" s="25">
        <f t="shared" si="950"/>
        <v>0</v>
      </c>
      <c r="LS320" s="25">
        <f t="shared" si="951"/>
        <v>0</v>
      </c>
      <c r="LT320" s="25">
        <f t="shared" si="1058"/>
        <v>0</v>
      </c>
      <c r="LU320" s="25">
        <f t="shared" si="952"/>
        <v>0</v>
      </c>
      <c r="LV320" s="25">
        <f t="shared" si="953"/>
        <v>0</v>
      </c>
      <c r="LW320" s="25">
        <f t="shared" si="1059"/>
        <v>0</v>
      </c>
      <c r="LX320" s="25">
        <f t="shared" si="954"/>
        <v>0</v>
      </c>
      <c r="LY320" s="25">
        <f t="shared" si="955"/>
        <v>0</v>
      </c>
      <c r="LZ320" s="25">
        <f t="shared" si="1060"/>
        <v>0</v>
      </c>
      <c r="MA320" s="25">
        <f t="shared" si="956"/>
        <v>0</v>
      </c>
      <c r="MB320" s="25">
        <f t="shared" si="957"/>
        <v>0</v>
      </c>
      <c r="MC320" s="25">
        <f t="shared" si="1061"/>
        <v>0</v>
      </c>
      <c r="MD320" s="25">
        <f t="shared" si="958"/>
        <v>0</v>
      </c>
      <c r="ME320" s="25">
        <f t="shared" si="959"/>
        <v>0</v>
      </c>
      <c r="MF320" s="25">
        <f t="shared" si="1062"/>
        <v>0</v>
      </c>
      <c r="MG320" s="25">
        <f t="shared" si="960"/>
        <v>0</v>
      </c>
      <c r="MH320" s="25">
        <f t="shared" si="961"/>
        <v>0</v>
      </c>
      <c r="MI320" s="25">
        <f t="shared" si="1063"/>
        <v>0</v>
      </c>
      <c r="MJ320" s="25">
        <f t="shared" si="962"/>
        <v>0</v>
      </c>
      <c r="MK320" s="25">
        <f t="shared" si="963"/>
        <v>0</v>
      </c>
      <c r="ML320" s="25">
        <f t="shared" si="1064"/>
        <v>0</v>
      </c>
      <c r="MM320" s="25">
        <f t="shared" si="964"/>
        <v>0</v>
      </c>
      <c r="MN320" s="25">
        <f t="shared" si="965"/>
        <v>0</v>
      </c>
      <c r="MO320" s="25">
        <f t="shared" si="1065"/>
        <v>0</v>
      </c>
      <c r="MP320" s="25">
        <f t="shared" si="966"/>
        <v>0</v>
      </c>
      <c r="MQ320" s="25">
        <f t="shared" si="967"/>
        <v>0</v>
      </c>
      <c r="MR320" s="25">
        <f t="shared" si="1066"/>
        <v>0</v>
      </c>
      <c r="MS320" s="29">
        <v>0</v>
      </c>
      <c r="MT320" s="29">
        <v>0</v>
      </c>
      <c r="MU320" s="29">
        <v>1</v>
      </c>
      <c r="MV320" s="29">
        <v>1</v>
      </c>
      <c r="MW320" s="25">
        <f t="shared" si="968"/>
        <v>0</v>
      </c>
      <c r="MX320" s="25">
        <f t="shared" si="969"/>
        <v>0</v>
      </c>
      <c r="MY320" s="25">
        <f t="shared" si="970"/>
        <v>0</v>
      </c>
      <c r="MZ320" s="25">
        <f t="shared" si="971"/>
        <v>0</v>
      </c>
      <c r="NA320" s="25">
        <f t="shared" si="972"/>
        <v>0</v>
      </c>
      <c r="NB320" s="25">
        <f t="shared" si="973"/>
        <v>0</v>
      </c>
      <c r="NC320" s="25">
        <f t="shared" si="974"/>
        <v>0</v>
      </c>
      <c r="ND320" s="25">
        <f t="shared" si="975"/>
        <v>0</v>
      </c>
      <c r="NE320" s="25">
        <f t="shared" si="1067"/>
        <v>0</v>
      </c>
      <c r="NF320" s="25">
        <f t="shared" si="1067"/>
        <v>0</v>
      </c>
      <c r="NG320" s="25">
        <f t="shared" si="1067"/>
        <v>0</v>
      </c>
      <c r="NH320" s="25">
        <f t="shared" si="976"/>
        <v>0</v>
      </c>
      <c r="NI320" s="25">
        <f t="shared" si="977"/>
        <v>0</v>
      </c>
      <c r="NJ320" s="25">
        <f t="shared" si="978"/>
        <v>0</v>
      </c>
      <c r="NK320" s="25">
        <f t="shared" si="979"/>
        <v>0</v>
      </c>
      <c r="NL320" s="25">
        <f t="shared" si="980"/>
        <v>0</v>
      </c>
      <c r="NM320" s="25">
        <f t="shared" si="981"/>
        <v>0</v>
      </c>
      <c r="NN320" s="25">
        <f t="shared" si="1068"/>
        <v>0</v>
      </c>
      <c r="NO320" s="25">
        <f t="shared" si="982"/>
        <v>0</v>
      </c>
      <c r="NP320" s="25">
        <f t="shared" si="983"/>
        <v>0</v>
      </c>
      <c r="NQ320" s="25">
        <f t="shared" si="1069"/>
        <v>0</v>
      </c>
      <c r="NR320" s="25">
        <f t="shared" si="984"/>
        <v>0</v>
      </c>
      <c r="NS320" s="25">
        <f t="shared" si="985"/>
        <v>0</v>
      </c>
      <c r="NT320" s="25">
        <f t="shared" si="1070"/>
        <v>0</v>
      </c>
      <c r="NU320" s="25">
        <f t="shared" si="986"/>
        <v>0</v>
      </c>
      <c r="NV320" s="25">
        <f t="shared" si="987"/>
        <v>0</v>
      </c>
      <c r="NW320" s="25">
        <f t="shared" si="1071"/>
        <v>0</v>
      </c>
      <c r="NX320" s="25">
        <f t="shared" si="1072"/>
        <v>0</v>
      </c>
      <c r="NY320" s="25">
        <f t="shared" si="1072"/>
        <v>0</v>
      </c>
      <c r="NZ320" s="25">
        <f t="shared" si="1073"/>
        <v>0</v>
      </c>
      <c r="OA320" s="25">
        <f t="shared" si="1074"/>
        <v>0</v>
      </c>
      <c r="OB320" s="25">
        <f t="shared" si="1074"/>
        <v>0</v>
      </c>
      <c r="OC320" s="25">
        <f t="shared" si="1075"/>
        <v>0</v>
      </c>
      <c r="OD320" s="25">
        <f t="shared" si="1076"/>
        <v>0</v>
      </c>
      <c r="OE320" s="25">
        <f t="shared" si="1076"/>
        <v>0</v>
      </c>
      <c r="OF320" s="25">
        <f t="shared" si="1076"/>
        <v>0</v>
      </c>
      <c r="OG320" s="25">
        <f t="shared" si="988"/>
        <v>0</v>
      </c>
      <c r="OH320" s="25">
        <f t="shared" si="989"/>
        <v>0</v>
      </c>
      <c r="OI320" s="25">
        <f t="shared" si="990"/>
        <v>0</v>
      </c>
      <c r="OJ320" s="25">
        <f t="shared" si="991"/>
        <v>0</v>
      </c>
      <c r="OK320" s="25">
        <f t="shared" si="992"/>
        <v>0</v>
      </c>
      <c r="OL320" s="25">
        <f t="shared" si="993"/>
        <v>0</v>
      </c>
      <c r="OM320" s="25">
        <f t="shared" si="1077"/>
        <v>0</v>
      </c>
      <c r="ON320" s="25">
        <f t="shared" si="1077"/>
        <v>0</v>
      </c>
      <c r="OO320" s="25">
        <f t="shared" si="1077"/>
        <v>0</v>
      </c>
      <c r="OP320" s="25">
        <f t="shared" si="994"/>
        <v>0</v>
      </c>
      <c r="OQ320" s="25">
        <f t="shared" si="995"/>
        <v>0</v>
      </c>
      <c r="OR320" s="25">
        <f t="shared" si="1078"/>
        <v>0</v>
      </c>
      <c r="OS320" s="19">
        <v>536032.72</v>
      </c>
      <c r="OT320" s="19">
        <v>2371509.56</v>
      </c>
    </row>
    <row r="321" spans="1:410" ht="33" customHeight="1" x14ac:dyDescent="0.25">
      <c r="A321" s="18"/>
      <c r="B321" s="18" t="s">
        <v>1129</v>
      </c>
      <c r="C321" s="18">
        <v>910.29</v>
      </c>
      <c r="D321" s="16" t="e">
        <f>_xlfn.IFNA(INDEX(#REF!,MATCH(E321,#REF!,0)),0)</f>
        <v>#REF!</v>
      </c>
      <c r="E321" s="18" t="s">
        <v>1141</v>
      </c>
      <c r="F321" s="16" t="s">
        <v>765</v>
      </c>
      <c r="G321" s="16" t="s">
        <v>766</v>
      </c>
      <c r="H321" s="16" t="s">
        <v>767</v>
      </c>
      <c r="I321" s="16" t="s">
        <v>768</v>
      </c>
      <c r="J321" s="16" t="s">
        <v>769</v>
      </c>
      <c r="K321" s="16" t="s">
        <v>770</v>
      </c>
      <c r="L321" s="16" t="s">
        <v>771</v>
      </c>
      <c r="M321" s="18">
        <v>1.64</v>
      </c>
      <c r="N321" s="18">
        <v>1.94</v>
      </c>
      <c r="O321" s="18">
        <v>2.04</v>
      </c>
      <c r="P321" s="18">
        <v>2.34</v>
      </c>
      <c r="Q321" s="18">
        <v>0.1</v>
      </c>
      <c r="R321" s="18">
        <v>1.8399999999999999</v>
      </c>
      <c r="S321" s="18">
        <v>2.14</v>
      </c>
      <c r="T321" s="18">
        <v>0.2</v>
      </c>
      <c r="U321" s="18">
        <v>0</v>
      </c>
      <c r="V321" s="18">
        <v>0</v>
      </c>
      <c r="W321" s="18">
        <v>0</v>
      </c>
      <c r="X321" s="18">
        <v>1.64</v>
      </c>
      <c r="Y321" s="18">
        <v>1.9</v>
      </c>
      <c r="Z321" s="20">
        <f t="shared" si="996"/>
        <v>2.1</v>
      </c>
      <c r="AA321" s="18">
        <v>0.22</v>
      </c>
      <c r="AB321" s="18">
        <v>0</v>
      </c>
      <c r="AC321" s="18">
        <v>0</v>
      </c>
      <c r="AD321" s="18">
        <v>0</v>
      </c>
      <c r="AE321" s="18">
        <v>0</v>
      </c>
      <c r="AF321" s="18">
        <v>0</v>
      </c>
      <c r="AG321" s="18">
        <v>1.2</v>
      </c>
      <c r="AH321" s="18">
        <v>1.5</v>
      </c>
      <c r="AI321" s="20">
        <f t="shared" si="997"/>
        <v>2.25</v>
      </c>
      <c r="AJ321" s="18">
        <v>0</v>
      </c>
      <c r="AK321" s="18">
        <v>0</v>
      </c>
      <c r="AL321" s="20">
        <f t="shared" si="998"/>
        <v>0</v>
      </c>
      <c r="AM321" s="18">
        <v>1.64</v>
      </c>
      <c r="AN321" s="18">
        <v>1.5</v>
      </c>
      <c r="AO321" s="18">
        <v>0.15</v>
      </c>
      <c r="AP321" s="18">
        <v>0.22</v>
      </c>
      <c r="AQ321" s="18">
        <v>1.64</v>
      </c>
      <c r="AR321" s="18">
        <v>1.72</v>
      </c>
      <c r="AS321" s="18">
        <v>0.12</v>
      </c>
      <c r="AT321" s="18">
        <v>0.11</v>
      </c>
      <c r="AU321" s="18">
        <v>0</v>
      </c>
      <c r="AV321" s="18">
        <v>1</v>
      </c>
      <c r="AW321" s="18">
        <v>0</v>
      </c>
      <c r="AX321" s="18">
        <v>0</v>
      </c>
      <c r="AY321" s="18">
        <v>0</v>
      </c>
      <c r="AZ321" s="18">
        <v>0</v>
      </c>
      <c r="BA321" s="18">
        <v>0</v>
      </c>
      <c r="BB321" s="18">
        <v>0</v>
      </c>
      <c r="BC321" s="18">
        <v>0</v>
      </c>
      <c r="BD321" s="18">
        <v>0</v>
      </c>
      <c r="BE321" s="18">
        <v>1</v>
      </c>
      <c r="BF321" s="18">
        <v>0</v>
      </c>
      <c r="BG321" s="18">
        <v>0</v>
      </c>
      <c r="BH321" s="18">
        <v>0</v>
      </c>
      <c r="BI321" s="18">
        <v>0</v>
      </c>
      <c r="BJ321" s="18">
        <v>0</v>
      </c>
      <c r="BK321" s="18">
        <v>0</v>
      </c>
      <c r="BL321" s="18">
        <v>0</v>
      </c>
      <c r="BM321" s="18">
        <v>0</v>
      </c>
      <c r="BN321" s="18">
        <v>0</v>
      </c>
      <c r="BO321" s="18">
        <v>0</v>
      </c>
      <c r="BP321" s="18">
        <v>0</v>
      </c>
      <c r="BQ321" s="18">
        <v>0</v>
      </c>
      <c r="BR321" s="18">
        <v>0</v>
      </c>
      <c r="BS321" s="18">
        <v>0</v>
      </c>
      <c r="BT321" s="18">
        <v>0</v>
      </c>
      <c r="BU321" s="18">
        <v>0</v>
      </c>
      <c r="BV321" s="18">
        <v>0</v>
      </c>
      <c r="BW321" s="18">
        <v>0</v>
      </c>
      <c r="BX321" s="18">
        <v>0</v>
      </c>
      <c r="BY321" s="18">
        <v>0</v>
      </c>
      <c r="BZ321" s="18">
        <v>0</v>
      </c>
      <c r="CA321" s="16" t="e">
        <f>_xlfn.IFNA(IF(RIGHT(D321,2)="=G",0,INDEX(#REF!,MATCH(E321,#REF!,0))),0)</f>
        <v>#REF!</v>
      </c>
      <c r="CB321" s="16" t="s">
        <v>776</v>
      </c>
      <c r="CC321" s="18">
        <v>0</v>
      </c>
      <c r="CD321" s="18">
        <v>0</v>
      </c>
      <c r="CE321" s="18">
        <v>1.4</v>
      </c>
      <c r="CF321" s="18">
        <v>0.85</v>
      </c>
      <c r="CG321" s="18">
        <v>0.12</v>
      </c>
      <c r="CH321" s="18">
        <v>2</v>
      </c>
      <c r="CI321" s="16" t="s">
        <v>98</v>
      </c>
      <c r="CJ321" s="18">
        <v>0</v>
      </c>
      <c r="CK321" s="20">
        <f t="shared" si="864"/>
        <v>1.86</v>
      </c>
      <c r="CL321" s="20">
        <f t="shared" si="999"/>
        <v>1.86</v>
      </c>
      <c r="CM321" s="18">
        <v>34.380000000000003</v>
      </c>
      <c r="CN321" s="18">
        <v>42.8</v>
      </c>
      <c r="CO321" s="18">
        <v>41.960999999999999</v>
      </c>
      <c r="CP321" s="22">
        <f t="shared" si="865"/>
        <v>41.96</v>
      </c>
      <c r="CQ321" s="22">
        <f t="shared" si="866"/>
        <v>40.1</v>
      </c>
      <c r="CR321" s="22">
        <f t="shared" si="1000"/>
        <v>1.86</v>
      </c>
      <c r="CS321" s="22">
        <f t="shared" si="867"/>
        <v>40.199999999999996</v>
      </c>
      <c r="CT321" s="22">
        <f t="shared" si="868"/>
        <v>40.4</v>
      </c>
      <c r="CU321" s="18">
        <v>40.4</v>
      </c>
      <c r="CV321" s="22">
        <f t="shared" si="1001"/>
        <v>2.1</v>
      </c>
      <c r="CW321" s="22">
        <f t="shared" si="869"/>
        <v>0</v>
      </c>
      <c r="CX321" s="22">
        <f t="shared" si="870"/>
        <v>0</v>
      </c>
      <c r="CY321" s="22">
        <f t="shared" si="871"/>
        <v>42.53</v>
      </c>
      <c r="CZ321" s="22">
        <f t="shared" si="872"/>
        <v>42.68</v>
      </c>
      <c r="DA321" s="18">
        <v>42.8</v>
      </c>
      <c r="DB321" s="20">
        <f t="shared" si="1002"/>
        <v>2.7</v>
      </c>
      <c r="DC321" s="20">
        <f t="shared" si="1003"/>
        <v>0.84</v>
      </c>
      <c r="DD321" s="20">
        <f t="shared" si="1004"/>
        <v>1.8600000000000003</v>
      </c>
      <c r="DE321" s="20">
        <f t="shared" si="873"/>
        <v>0.1</v>
      </c>
      <c r="DF321" s="20">
        <f t="shared" si="874"/>
        <v>0.2</v>
      </c>
      <c r="DG321" s="20">
        <f t="shared" si="875"/>
        <v>1.56</v>
      </c>
      <c r="DH321" s="20">
        <f t="shared" si="876"/>
        <v>0</v>
      </c>
      <c r="DI321" s="20">
        <f t="shared" si="877"/>
        <v>0</v>
      </c>
      <c r="DJ321" s="20">
        <f t="shared" si="878"/>
        <v>0</v>
      </c>
      <c r="DK321" s="20">
        <f t="shared" si="1005"/>
        <v>1.86</v>
      </c>
      <c r="DL321" s="20">
        <f t="shared" si="1006"/>
        <v>0</v>
      </c>
      <c r="DM321" s="20">
        <f t="shared" si="1007"/>
        <v>0</v>
      </c>
      <c r="DN321" s="20">
        <f t="shared" si="1008"/>
        <v>0</v>
      </c>
      <c r="DO321" s="18">
        <v>2.54</v>
      </c>
      <c r="DP321" s="18">
        <v>0</v>
      </c>
      <c r="DQ321" s="18">
        <v>1</v>
      </c>
      <c r="DR321" s="18">
        <v>1</v>
      </c>
      <c r="DS321" s="25">
        <f t="shared" si="1009"/>
        <v>2.54</v>
      </c>
      <c r="DT321" s="25">
        <f t="shared" si="1010"/>
        <v>0</v>
      </c>
      <c r="DU321" s="25">
        <f t="shared" si="1011"/>
        <v>4.72</v>
      </c>
      <c r="DV321" s="25">
        <f t="shared" si="1012"/>
        <v>0</v>
      </c>
      <c r="DW321" s="25">
        <f t="shared" si="1013"/>
        <v>4.72</v>
      </c>
      <c r="DX321" s="25">
        <f t="shared" si="1014"/>
        <v>9.6300000000000008</v>
      </c>
      <c r="DY321" s="25">
        <f t="shared" si="1015"/>
        <v>0</v>
      </c>
      <c r="DZ321" s="25">
        <f t="shared" si="1016"/>
        <v>9.6300000000000008</v>
      </c>
      <c r="EA321" s="25">
        <f t="shared" si="1017"/>
        <v>6.23</v>
      </c>
      <c r="EB321" s="25">
        <f t="shared" si="1018"/>
        <v>0</v>
      </c>
      <c r="EC321" s="25">
        <f t="shared" si="1019"/>
        <v>6.23</v>
      </c>
      <c r="ED321" s="25">
        <f t="shared" si="1020"/>
        <v>3.4</v>
      </c>
      <c r="EE321" s="25">
        <f t="shared" si="1020"/>
        <v>0</v>
      </c>
      <c r="EF321" s="25">
        <f t="shared" si="1021"/>
        <v>3.4</v>
      </c>
      <c r="EG321" s="25">
        <f t="shared" si="1022"/>
        <v>6.23</v>
      </c>
      <c r="EH321" s="25">
        <f t="shared" si="1022"/>
        <v>0</v>
      </c>
      <c r="EI321" s="25">
        <f t="shared" si="1023"/>
        <v>6.23</v>
      </c>
      <c r="EJ321" s="18">
        <v>910.29</v>
      </c>
      <c r="EK321" s="18">
        <v>887.64</v>
      </c>
      <c r="EL321" s="18" t="s">
        <v>1141</v>
      </c>
      <c r="EM321" s="18" t="s">
        <v>1142</v>
      </c>
      <c r="EN321" s="16" t="s">
        <v>774</v>
      </c>
      <c r="EO321" s="16" t="s">
        <v>132</v>
      </c>
      <c r="EP321" s="16" t="e">
        <f>IF(OR(EN321="Cống tròn",EN321="Cống hộp",EN321="Ống nhựa"),INDEX(#REF!,MATCH(E321,#REF!,0)),IF(OR(EN321="Rãnh xây",EN321="Rãnh bê tông"),INDEX(#REF!,MATCH(E321,#REF!,0)),0))</f>
        <v>#REF!</v>
      </c>
      <c r="EQ321" s="18">
        <v>21.3</v>
      </c>
      <c r="ER321" s="18">
        <v>1</v>
      </c>
      <c r="ES321" s="25">
        <f t="shared" si="1024"/>
        <v>21</v>
      </c>
      <c r="ET321" s="1" t="e">
        <f>_xlfn.IFNA(IF(EN321="Cống tròn",INDEX(#REF!,MATCH(E321,#REF!,0)),IF(EN321="Cống hộp",INDEX(#REF!,MATCH(E321,#REF!,0)),EU321&amp;" ,"&amp;EV321)),0)</f>
        <v>#REF!</v>
      </c>
      <c r="EU321" s="16" t="s">
        <v>769</v>
      </c>
      <c r="EV321" s="16" t="s">
        <v>775</v>
      </c>
      <c r="EW321" s="16" t="e">
        <f>_xlfn.IFNA(INDEX(#REF!,MATCH(E321,#REF!,0)),0)</f>
        <v>#REF!</v>
      </c>
      <c r="EX321" s="16"/>
      <c r="EY321" s="18">
        <v>0</v>
      </c>
      <c r="EZ321" s="18">
        <v>0</v>
      </c>
      <c r="FA321" s="18">
        <v>0</v>
      </c>
      <c r="FB321" s="18">
        <v>0</v>
      </c>
      <c r="FC321" s="18">
        <v>0</v>
      </c>
      <c r="FD321" s="25">
        <f t="shared" si="879"/>
        <v>0</v>
      </c>
      <c r="FE321" s="25">
        <f t="shared" si="1025"/>
        <v>0</v>
      </c>
      <c r="FF321" s="18">
        <v>0.1</v>
      </c>
      <c r="FG321" s="18">
        <v>2</v>
      </c>
      <c r="FH321" s="18">
        <v>1</v>
      </c>
      <c r="FI321" s="25">
        <f t="shared" si="1026"/>
        <v>1.2</v>
      </c>
      <c r="FJ321" s="18">
        <v>0</v>
      </c>
      <c r="FK321" s="18">
        <v>0</v>
      </c>
      <c r="FL321" s="18">
        <v>0.2</v>
      </c>
      <c r="FM321" s="18">
        <v>1.4</v>
      </c>
      <c r="FN321" s="18">
        <v>0</v>
      </c>
      <c r="FO321" s="25">
        <f t="shared" si="1027"/>
        <v>1.4</v>
      </c>
      <c r="FP321" s="18">
        <v>1.4999999999999999E-2</v>
      </c>
      <c r="FQ321" s="18">
        <v>1</v>
      </c>
      <c r="FR321" s="25">
        <f t="shared" si="880"/>
        <v>20</v>
      </c>
      <c r="FS321" s="25">
        <f t="shared" si="881"/>
        <v>0.28499999999999998</v>
      </c>
      <c r="FT321" s="25">
        <f t="shared" si="882"/>
        <v>20.285</v>
      </c>
      <c r="FU321" s="25">
        <f t="shared" si="883"/>
        <v>-1.0150000000000006</v>
      </c>
      <c r="FV321" s="25" t="str">
        <f t="shared" si="1028"/>
        <v>Thêm 01</v>
      </c>
      <c r="FW321" s="25">
        <f t="shared" si="1029"/>
        <v>0</v>
      </c>
      <c r="FX321" s="16"/>
      <c r="FY321" s="16"/>
      <c r="FZ321" s="16"/>
      <c r="GA321" s="16"/>
      <c r="GB321" s="19">
        <v>0</v>
      </c>
      <c r="GC321" s="19">
        <v>0</v>
      </c>
      <c r="GD321" s="19">
        <v>0</v>
      </c>
      <c r="GE321" s="19">
        <v>0</v>
      </c>
      <c r="GF321" s="19">
        <v>0</v>
      </c>
      <c r="GG321" s="19">
        <v>0</v>
      </c>
      <c r="GH321" s="19">
        <v>0</v>
      </c>
      <c r="GI321" s="19">
        <v>0</v>
      </c>
      <c r="GJ321" s="19">
        <v>0</v>
      </c>
      <c r="GK321" s="19">
        <v>0</v>
      </c>
      <c r="GL321" s="25">
        <f t="shared" si="884"/>
        <v>0</v>
      </c>
      <c r="GM321" s="25">
        <f t="shared" si="1030"/>
        <v>0</v>
      </c>
      <c r="GN321" s="19">
        <v>0</v>
      </c>
      <c r="GO321" s="19">
        <v>0</v>
      </c>
      <c r="GP321" s="19">
        <v>0</v>
      </c>
      <c r="GQ321" s="19">
        <v>0</v>
      </c>
      <c r="GR321" s="1" t="e">
        <f>_xlfn.IFNA(INDEX(#REF!,MATCH(E321,#REF!,0)),0)</f>
        <v>#REF!</v>
      </c>
      <c r="GS321" s="16"/>
      <c r="GT321" s="18">
        <v>0</v>
      </c>
      <c r="GU321" s="18">
        <v>0</v>
      </c>
      <c r="GV321" s="18">
        <v>0</v>
      </c>
      <c r="GW321" s="18">
        <v>0</v>
      </c>
      <c r="GX321" s="25">
        <f t="shared" si="885"/>
        <v>0</v>
      </c>
      <c r="GY321" s="25">
        <f t="shared" si="886"/>
        <v>0</v>
      </c>
      <c r="GZ321" s="25">
        <f t="shared" si="1031"/>
        <v>0</v>
      </c>
      <c r="HA321" s="1" t="e" cm="1">
        <f t="array" ref="HA321">INDEX(#REF!,MATCH(EJ321&amp;EK321&amp;HD321&amp;HE321&amp;HF321,#REF!&amp;#REF!&amp;#REF!&amp;#REF!&amp;#REF!,0))</f>
        <v>#REF!</v>
      </c>
      <c r="HB321" s="16"/>
      <c r="HC321" s="25">
        <f t="shared" si="1032"/>
        <v>0</v>
      </c>
      <c r="HD321" s="18">
        <v>0</v>
      </c>
      <c r="HE321" s="18">
        <v>0</v>
      </c>
      <c r="HF321" s="18">
        <v>0</v>
      </c>
      <c r="HG321" s="1" t="e" cm="1">
        <f t="array" ref="HG321">INDEX(#REF!,MATCH(EJ321&amp;EK321&amp;HJ321&amp;HK321&amp;HL321,#REF!&amp;#REF!&amp;#REF!&amp;#REF!&amp;#REF!,0))</f>
        <v>#REF!</v>
      </c>
      <c r="HH321" s="16"/>
      <c r="HI321" s="25">
        <f t="shared" si="1033"/>
        <v>0</v>
      </c>
      <c r="HJ321" s="25">
        <f t="shared" si="1034"/>
        <v>0</v>
      </c>
      <c r="HK321" s="19">
        <v>0</v>
      </c>
      <c r="HL321" s="19">
        <v>0</v>
      </c>
      <c r="HM321" s="18">
        <v>0.01</v>
      </c>
      <c r="HN321" s="18">
        <v>1</v>
      </c>
      <c r="HO321" s="25">
        <f t="shared" si="1035"/>
        <v>0</v>
      </c>
      <c r="HP321" s="25">
        <f t="shared" si="1036"/>
        <v>0</v>
      </c>
      <c r="HQ321" s="25">
        <f t="shared" si="1037"/>
        <v>0</v>
      </c>
      <c r="HR321" s="25">
        <f t="shared" si="1038"/>
        <v>0</v>
      </c>
      <c r="HS321" s="25">
        <f t="shared" si="1039"/>
        <v>0</v>
      </c>
      <c r="HT321" s="19">
        <v>0</v>
      </c>
      <c r="HU321" s="19">
        <v>0</v>
      </c>
      <c r="HV321" s="19">
        <v>0</v>
      </c>
      <c r="HW321" s="25">
        <f t="shared" si="1040"/>
        <v>0</v>
      </c>
      <c r="HX321" s="19">
        <v>0</v>
      </c>
      <c r="HY321" s="19">
        <v>0</v>
      </c>
      <c r="HZ321" s="18">
        <v>41.96</v>
      </c>
      <c r="IA321" s="20">
        <f>ROUND(IF(EN321="Cống tròn",IF(EN321="Cống tròn",IF(EU321="Không có móng",IQ321-FF321,IF(EU321="Đế",IP321-FN321,IF(OR(EU321="Móng bê tông",EU321="Móng bê tông kết hợp đế"),II321-FJ321,0))),0),IF(EN321="Cống hộp",IF(AND(EN321="Cống hộp",EU321="Không có móng"),IQ321-GF321,IF(AND(EN321="Cống hộp",EU321="Móng bê tông"),IJ321-GB321,0)),IF(OR(EN321="Rãnh xây",EN321="Rãnh bê tông"),IF(OR(EN321="Rãnh xây",EN321="Rãnh bê tông"),IK321-GB321,0),IF(EN321="Ống nhựa",IF(AND(EN321="Ống nhựa",EU321="Không đắp cát"),IQ321-HT321,IF(AND(EN321="Ống nhựa",EU321="Đắp cát"),IH321-HX321,0)),IF(EN321="Rãnh thang",IF(EN321="Rãnh thang",IF(EU321="Móng bê tông",#REF!-#REF!,IQ321),0),0))))),2)</f>
        <v>40.4</v>
      </c>
      <c r="IB321" s="20">
        <f t="shared" si="1041"/>
        <v>1.5600000000000023</v>
      </c>
      <c r="IC321" s="20">
        <f t="shared" si="887"/>
        <v>40.4</v>
      </c>
      <c r="ID321" s="20">
        <f t="shared" si="888"/>
        <v>0</v>
      </c>
      <c r="IE321" s="20">
        <f t="shared" si="889"/>
        <v>0</v>
      </c>
      <c r="IF321" s="20">
        <f t="shared" si="890"/>
        <v>0</v>
      </c>
      <c r="IG321" s="20">
        <f>IF(EN321="Rãnh thang",IF(AND(EN321="Rãnh thang",EU321="Móng bê tông"),IQ321-#REF!,0),IF(EN321="Ống nhựa",IF(AND(EN321="Ống nhựa",EU321="Đắp cát"),IQ321-HT321,0),IF(EN321="Cống tròn",IF(EN321="Cống tròn",IF(OR(EU321="Móng bê tông",EU321="Móng bê tông kết hợp đế"),IM321-FL321,0),0),IF(EN321="Cống hộp",IF(AND(EN321="Cống hộp",EU321="Móng bê tông"),IN321-GD321,0),IF(OR(EN321="Rãnh xây",EN321="Rãnh bê tông"),IF(AND(EN321="Rãnh xây",EU321="Móng bê tông"),IO321-GD321,IF(AND(EN321="Rãnh bê tông",EU321="Móng bê tông"),IO321-GD321,0)),0)))))</f>
        <v>40.4</v>
      </c>
      <c r="IH321" s="20">
        <f t="shared" si="891"/>
        <v>0</v>
      </c>
      <c r="II321" s="20">
        <f t="shared" si="892"/>
        <v>40.4</v>
      </c>
      <c r="IJ321" s="20">
        <f t="shared" si="893"/>
        <v>0</v>
      </c>
      <c r="IK321" s="20">
        <f t="shared" si="894"/>
        <v>0</v>
      </c>
      <c r="IL321" s="20">
        <f t="shared" si="895"/>
        <v>40.6</v>
      </c>
      <c r="IM321" s="20">
        <f t="shared" si="896"/>
        <v>40.6</v>
      </c>
      <c r="IN321" s="20">
        <f t="shared" si="897"/>
        <v>0</v>
      </c>
      <c r="IO321" s="20">
        <f t="shared" si="898"/>
        <v>0</v>
      </c>
      <c r="IP321" s="20">
        <f t="shared" si="899"/>
        <v>0</v>
      </c>
      <c r="IQ321" s="18">
        <v>40.700000000000003</v>
      </c>
      <c r="IR321" s="25">
        <f t="shared" si="1042"/>
        <v>0</v>
      </c>
      <c r="IS321" s="25">
        <f t="shared" si="900"/>
        <v>0</v>
      </c>
      <c r="IT321" s="25">
        <f t="shared" si="901"/>
        <v>0</v>
      </c>
      <c r="IU321" s="25">
        <f>ROUND(IF(EN321="Cống tròn",IF(EN321="Cống tròn",IV321+FF321,0),IF(EN321="Cống hộp",IF(EN321="Cống hộp",IV321+GP321,0),IF(OR(EN321="Rãnh xây",EN321="Rãnh bê tông"),IF(OR(EN321="Rãnh xây",EN321="Rãnh bê tông"),IV321+GP321,0),IF(EN321="ống nhựa",IF(EN321="Ống nhựa",IV321+HT321,0),IF(EN321="Rãnh thang",IF(EN321="Rãnh thang",IQ321+#REF!,0),0))))),2)</f>
        <v>41.78</v>
      </c>
      <c r="IV321" s="18">
        <v>41.68</v>
      </c>
      <c r="IW321" s="25">
        <f t="shared" si="902"/>
        <v>41.78</v>
      </c>
      <c r="IX321" s="25">
        <f t="shared" si="903"/>
        <v>0</v>
      </c>
      <c r="IY321" s="25">
        <f t="shared" si="904"/>
        <v>0</v>
      </c>
      <c r="IZ321" s="25">
        <f t="shared" si="905"/>
        <v>0</v>
      </c>
      <c r="JA321" s="25">
        <f t="shared" si="906"/>
        <v>0</v>
      </c>
      <c r="JB321" s="18">
        <v>41.89</v>
      </c>
      <c r="JC321" s="20">
        <f>ROUND(IF(EN321="Cống tròn",IF(EN321="Cống tròn",IF(EU321="Không có móng",JS321-FF321,IF(EU321="Đế",JR321-FN321,IF(OR(EU321="Móng bê tông",EU321="Móng bê tông kết hợp đế"),JK321-FJ321,0))),0),IF(EN321="Cống hộp",IF(AND(EN321="Cống hộp",EU321="Không có móng"),JS321-GF321,IF(AND(EN321="Cống hộp",EU321="Móng bê tông"),JL321-GB321,0)),IF(OR(EN321="Rãnh xây",EN321="Rãnh bê tông"),IF(OR(EN321="Rãnh xây",EN321="Rãnh bê tông"),JM321-GB321,0),IF(EN321="Ống nhựa",IF(AND(EN321="Ống nhựa",EU321="Không đắp cát"),JS321-HT321,IF(AND(EN321="Ống nhựa",EU321="Đắp cát"),JJ321-HX321,0)),IF(EN321="Rãnh thang",IF(EN321="Rãnh thang",IF(EU321="Móng bê tông",#REF!-#REF!,JS321),0),0))))),2)</f>
        <v>40.380000000000003</v>
      </c>
      <c r="JD321" s="20">
        <f t="shared" si="1043"/>
        <v>1.509999999999998</v>
      </c>
      <c r="JE321" s="20">
        <f t="shared" si="907"/>
        <v>40.379999999999995</v>
      </c>
      <c r="JF321" s="20">
        <f t="shared" si="908"/>
        <v>0</v>
      </c>
      <c r="JG321" s="20">
        <f t="shared" si="909"/>
        <v>0</v>
      </c>
      <c r="JH321" s="20">
        <f t="shared" si="910"/>
        <v>0</v>
      </c>
      <c r="JI321" s="20">
        <f>IF(EN321="Rãnh thang",IF(AND(EN321="Rãnh thang",EU321="Móng bê tông"),JS321-#REF!,0),IF(EN321="Ống nhựa",IF(AND(EN321="Ống nhựa",EU321="Đắp cát"),JS321-HT321,0),IF(EN321="Cống tròn",IF(EN321="Cống tròn",IF(OR(EU321="Móng bê tông",EU321="Móng bê tông kết hợp đế"),JO321-FL321,0),0),IF(EN321="Cống hộp",IF(AND(EN321="Cống hộp",EU321="Móng bê tông"),JP321-GD321,0),IF(OR(EN321="Rãnh xây",EN321="Rãnh bê tông"),IF(AND(EN321="Rãnh xây",EU321="Móng bê tông"),JQ321-GD321,IF(AND(EN321="Rãnh bê tông",EU321="Móng bê tông"),JQ321-GD321,0)),0)))))</f>
        <v>40.379999999999995</v>
      </c>
      <c r="JJ321" s="20">
        <f t="shared" si="911"/>
        <v>0</v>
      </c>
      <c r="JK321" s="20">
        <f t="shared" si="912"/>
        <v>40.379999999999995</v>
      </c>
      <c r="JL321" s="20">
        <f t="shared" si="913"/>
        <v>0</v>
      </c>
      <c r="JM321" s="20">
        <f t="shared" si="914"/>
        <v>0</v>
      </c>
      <c r="JN321" s="20">
        <f t="shared" si="915"/>
        <v>40.58</v>
      </c>
      <c r="JO321" s="20">
        <f t="shared" si="916"/>
        <v>40.58</v>
      </c>
      <c r="JP321" s="20">
        <f t="shared" si="917"/>
        <v>0</v>
      </c>
      <c r="JQ321" s="20">
        <f t="shared" si="918"/>
        <v>0</v>
      </c>
      <c r="JR321" s="20">
        <f t="shared" si="919"/>
        <v>0</v>
      </c>
      <c r="JS321" s="26">
        <v>40.68</v>
      </c>
      <c r="JT321" s="25">
        <f t="shared" si="1044"/>
        <v>0</v>
      </c>
      <c r="JU321" s="25">
        <f t="shared" si="920"/>
        <v>0</v>
      </c>
      <c r="JV321" s="25">
        <f t="shared" si="921"/>
        <v>0</v>
      </c>
      <c r="JW321" s="25">
        <f>ROUND(IF(EN321="Cống tròn",IF(EN321="Cống tròn",JX321+FF321,0),IF(EN321="Cống hộp",IF(EN321="Cống hộp",JX321+GP321,0),IF(OR(EN321="Rãnh xây",EN321="Rãnh bê tông"),IF(OR(EN321="Rãnh xây",EN321="Rãnh bê tông"),JX321+GP321,0),IF(EN321="ống nhựa",IF(EN321="Ống nhựa",JX321+HT321,0),IF(EN321="Rãnh thang",IF(EN321="Rãnh thang",JS321+#REF!,0),0))))),2)</f>
        <v>41.78</v>
      </c>
      <c r="JX321" s="27">
        <v>41.68</v>
      </c>
      <c r="JY321" s="25">
        <f t="shared" si="922"/>
        <v>41.78</v>
      </c>
      <c r="JZ321" s="25">
        <f t="shared" si="923"/>
        <v>0</v>
      </c>
      <c r="KA321" s="25">
        <f t="shared" si="924"/>
        <v>0</v>
      </c>
      <c r="KB321" s="25">
        <f t="shared" si="925"/>
        <v>0</v>
      </c>
      <c r="KC321" s="25">
        <f t="shared" si="926"/>
        <v>0</v>
      </c>
      <c r="KD321" s="28" t="s">
        <v>98</v>
      </c>
      <c r="KE321" s="27">
        <v>0</v>
      </c>
      <c r="KF321" s="25">
        <f t="shared" si="927"/>
        <v>1.5600000000000023</v>
      </c>
      <c r="KG321" s="25">
        <f t="shared" si="1045"/>
        <v>1.5600000000000023</v>
      </c>
      <c r="KH321" s="27">
        <v>0</v>
      </c>
      <c r="KI321" s="25">
        <f t="shared" si="928"/>
        <v>1.509999999999998</v>
      </c>
      <c r="KJ321" s="25">
        <f t="shared" si="1046"/>
        <v>1.509999999999998</v>
      </c>
      <c r="KK321" s="25">
        <f t="shared" si="929"/>
        <v>0</v>
      </c>
      <c r="KL321" s="25">
        <f t="shared" si="930"/>
        <v>0</v>
      </c>
      <c r="KM321" s="25">
        <f t="shared" si="1047"/>
        <v>0</v>
      </c>
      <c r="KN321" s="25">
        <f t="shared" si="931"/>
        <v>0</v>
      </c>
      <c r="KO321" s="25">
        <f t="shared" si="932"/>
        <v>0</v>
      </c>
      <c r="KP321" s="25">
        <f t="shared" si="1048"/>
        <v>0</v>
      </c>
      <c r="KQ321" s="25">
        <f t="shared" si="933"/>
        <v>0.2</v>
      </c>
      <c r="KR321" s="25">
        <f t="shared" si="934"/>
        <v>0.2</v>
      </c>
      <c r="KS321" s="25">
        <f t="shared" si="1049"/>
        <v>0.2</v>
      </c>
      <c r="KT321" s="25">
        <f t="shared" si="935"/>
        <v>0</v>
      </c>
      <c r="KU321" s="25">
        <f t="shared" si="936"/>
        <v>0</v>
      </c>
      <c r="KV321" s="25">
        <f t="shared" si="1050"/>
        <v>0</v>
      </c>
      <c r="KW321" s="25">
        <f t="shared" si="863"/>
        <v>0</v>
      </c>
      <c r="KX321" s="25">
        <f t="shared" si="937"/>
        <v>0</v>
      </c>
      <c r="KY321" s="25">
        <f t="shared" si="1051"/>
        <v>0</v>
      </c>
      <c r="KZ321" s="25">
        <f t="shared" si="938"/>
        <v>0</v>
      </c>
      <c r="LA321" s="25">
        <f t="shared" si="939"/>
        <v>0</v>
      </c>
      <c r="LB321" s="25">
        <f t="shared" si="1052"/>
        <v>0</v>
      </c>
      <c r="LC321" s="25">
        <f t="shared" si="940"/>
        <v>1.4</v>
      </c>
      <c r="LD321" s="25">
        <f t="shared" si="941"/>
        <v>1.4</v>
      </c>
      <c r="LE321" s="25">
        <f t="shared" si="1053"/>
        <v>1.4</v>
      </c>
      <c r="LF321" s="25">
        <f t="shared" si="942"/>
        <v>0</v>
      </c>
      <c r="LG321" s="25">
        <f t="shared" si="943"/>
        <v>0</v>
      </c>
      <c r="LH321" s="25">
        <f t="shared" si="1054"/>
        <v>0</v>
      </c>
      <c r="LI321" s="25">
        <f t="shared" si="944"/>
        <v>0</v>
      </c>
      <c r="LJ321" s="25">
        <f t="shared" si="945"/>
        <v>0</v>
      </c>
      <c r="LK321" s="25">
        <f t="shared" si="1055"/>
        <v>0</v>
      </c>
      <c r="LL321" s="25">
        <f t="shared" si="946"/>
        <v>0</v>
      </c>
      <c r="LM321" s="25">
        <f t="shared" si="947"/>
        <v>0</v>
      </c>
      <c r="LN321" s="25">
        <f t="shared" si="1056"/>
        <v>0</v>
      </c>
      <c r="LO321" s="25">
        <f t="shared" si="948"/>
        <v>0</v>
      </c>
      <c r="LP321" s="25">
        <f t="shared" si="949"/>
        <v>0</v>
      </c>
      <c r="LQ321" s="25">
        <f t="shared" si="1057"/>
        <v>0</v>
      </c>
      <c r="LR321" s="25">
        <f t="shared" si="950"/>
        <v>0</v>
      </c>
      <c r="LS321" s="25">
        <f t="shared" si="951"/>
        <v>0</v>
      </c>
      <c r="LT321" s="25">
        <f t="shared" si="1058"/>
        <v>0</v>
      </c>
      <c r="LU321" s="25">
        <f t="shared" si="952"/>
        <v>0</v>
      </c>
      <c r="LV321" s="25">
        <f t="shared" si="953"/>
        <v>0</v>
      </c>
      <c r="LW321" s="25">
        <f t="shared" si="1059"/>
        <v>0</v>
      </c>
      <c r="LX321" s="25">
        <f t="shared" si="954"/>
        <v>0</v>
      </c>
      <c r="LY321" s="25">
        <f t="shared" si="955"/>
        <v>0</v>
      </c>
      <c r="LZ321" s="25">
        <f t="shared" si="1060"/>
        <v>0</v>
      </c>
      <c r="MA321" s="25">
        <f t="shared" si="956"/>
        <v>0</v>
      </c>
      <c r="MB321" s="25">
        <f t="shared" si="957"/>
        <v>0</v>
      </c>
      <c r="MC321" s="25">
        <f t="shared" si="1061"/>
        <v>0</v>
      </c>
      <c r="MD321" s="25">
        <f t="shared" si="958"/>
        <v>0</v>
      </c>
      <c r="ME321" s="25">
        <f t="shared" si="959"/>
        <v>0</v>
      </c>
      <c r="MF321" s="25">
        <f t="shared" si="1062"/>
        <v>0</v>
      </c>
      <c r="MG321" s="25">
        <f t="shared" si="960"/>
        <v>0</v>
      </c>
      <c r="MH321" s="25">
        <f t="shared" si="961"/>
        <v>0</v>
      </c>
      <c r="MI321" s="25">
        <f t="shared" si="1063"/>
        <v>0</v>
      </c>
      <c r="MJ321" s="25">
        <f t="shared" si="962"/>
        <v>0</v>
      </c>
      <c r="MK321" s="25">
        <f t="shared" si="963"/>
        <v>0</v>
      </c>
      <c r="ML321" s="25">
        <f t="shared" si="1064"/>
        <v>0</v>
      </c>
      <c r="MM321" s="25">
        <f t="shared" si="964"/>
        <v>0</v>
      </c>
      <c r="MN321" s="25">
        <f t="shared" si="965"/>
        <v>0</v>
      </c>
      <c r="MO321" s="25">
        <f t="shared" si="1065"/>
        <v>0</v>
      </c>
      <c r="MP321" s="25">
        <f t="shared" si="966"/>
        <v>0</v>
      </c>
      <c r="MQ321" s="25">
        <f t="shared" si="967"/>
        <v>0</v>
      </c>
      <c r="MR321" s="25">
        <f t="shared" si="1066"/>
        <v>0</v>
      </c>
      <c r="MS321" s="29">
        <v>1.4</v>
      </c>
      <c r="MT321" s="29">
        <v>0</v>
      </c>
      <c r="MU321" s="29">
        <v>1</v>
      </c>
      <c r="MV321" s="29">
        <v>1</v>
      </c>
      <c r="MW321" s="25">
        <f t="shared" si="968"/>
        <v>1.4</v>
      </c>
      <c r="MX321" s="25">
        <f t="shared" si="969"/>
        <v>2.1800000000000002</v>
      </c>
      <c r="MY321" s="25">
        <f t="shared" si="970"/>
        <v>0</v>
      </c>
      <c r="MZ321" s="25">
        <f t="shared" si="971"/>
        <v>0</v>
      </c>
      <c r="NA321" s="25">
        <f t="shared" si="972"/>
        <v>1.4</v>
      </c>
      <c r="NB321" s="25">
        <f t="shared" si="973"/>
        <v>2.11</v>
      </c>
      <c r="NC321" s="25">
        <f t="shared" si="974"/>
        <v>0</v>
      </c>
      <c r="ND321" s="25">
        <f t="shared" si="975"/>
        <v>0</v>
      </c>
      <c r="NE321" s="25">
        <f t="shared" si="1067"/>
        <v>1.4</v>
      </c>
      <c r="NF321" s="25">
        <f t="shared" si="1067"/>
        <v>2.145</v>
      </c>
      <c r="NG321" s="25">
        <f t="shared" si="1067"/>
        <v>0</v>
      </c>
      <c r="NH321" s="25">
        <f t="shared" si="976"/>
        <v>0</v>
      </c>
      <c r="NI321" s="25">
        <f t="shared" si="977"/>
        <v>45.69</v>
      </c>
      <c r="NJ321" s="25">
        <f t="shared" si="978"/>
        <v>0</v>
      </c>
      <c r="NK321" s="25">
        <f t="shared" si="979"/>
        <v>45.69</v>
      </c>
      <c r="NL321" s="25">
        <f t="shared" si="980"/>
        <v>38.74</v>
      </c>
      <c r="NM321" s="25">
        <f t="shared" si="981"/>
        <v>0</v>
      </c>
      <c r="NN321" s="25">
        <f t="shared" si="1068"/>
        <v>38.74</v>
      </c>
      <c r="NO321" s="25">
        <f t="shared" si="982"/>
        <v>0</v>
      </c>
      <c r="NP321" s="25">
        <f t="shared" si="983"/>
        <v>0</v>
      </c>
      <c r="NQ321" s="25">
        <f t="shared" si="1069"/>
        <v>0</v>
      </c>
      <c r="NR321" s="25">
        <f t="shared" si="984"/>
        <v>0</v>
      </c>
      <c r="NS321" s="25">
        <f t="shared" si="985"/>
        <v>0</v>
      </c>
      <c r="NT321" s="25">
        <f t="shared" si="1070"/>
        <v>0</v>
      </c>
      <c r="NU321" s="25">
        <f t="shared" si="986"/>
        <v>0</v>
      </c>
      <c r="NV321" s="25">
        <f t="shared" si="987"/>
        <v>0</v>
      </c>
      <c r="NW321" s="25">
        <f t="shared" si="1071"/>
        <v>0</v>
      </c>
      <c r="NX321" s="25">
        <f t="shared" si="1072"/>
        <v>38.74</v>
      </c>
      <c r="NY321" s="25">
        <f t="shared" si="1072"/>
        <v>0</v>
      </c>
      <c r="NZ321" s="25">
        <f t="shared" si="1073"/>
        <v>38.74</v>
      </c>
      <c r="OA321" s="25">
        <f t="shared" si="1074"/>
        <v>6.95</v>
      </c>
      <c r="OB321" s="25">
        <f t="shared" si="1074"/>
        <v>0</v>
      </c>
      <c r="OC321" s="25">
        <f t="shared" si="1075"/>
        <v>6.95</v>
      </c>
      <c r="OD321" s="25">
        <f t="shared" si="1076"/>
        <v>38.74</v>
      </c>
      <c r="OE321" s="25">
        <f t="shared" si="1076"/>
        <v>0</v>
      </c>
      <c r="OF321" s="25">
        <f t="shared" si="1076"/>
        <v>38.74</v>
      </c>
      <c r="OG321" s="25">
        <f t="shared" si="988"/>
        <v>0</v>
      </c>
      <c r="OH321" s="25">
        <f t="shared" si="989"/>
        <v>0</v>
      </c>
      <c r="OI321" s="25">
        <f t="shared" si="990"/>
        <v>0</v>
      </c>
      <c r="OJ321" s="25">
        <f t="shared" si="991"/>
        <v>0</v>
      </c>
      <c r="OK321" s="25">
        <f t="shared" si="992"/>
        <v>0</v>
      </c>
      <c r="OL321" s="25">
        <f t="shared" si="993"/>
        <v>0</v>
      </c>
      <c r="OM321" s="25">
        <f t="shared" si="1077"/>
        <v>0</v>
      </c>
      <c r="ON321" s="25">
        <f t="shared" si="1077"/>
        <v>0</v>
      </c>
      <c r="OO321" s="25">
        <f t="shared" si="1077"/>
        <v>0</v>
      </c>
      <c r="OP321" s="25">
        <f t="shared" si="994"/>
        <v>0</v>
      </c>
      <c r="OQ321" s="25">
        <f t="shared" si="995"/>
        <v>0</v>
      </c>
      <c r="OR321" s="25">
        <f t="shared" si="1078"/>
        <v>0</v>
      </c>
      <c r="OS321" s="19">
        <v>536010.88500000001</v>
      </c>
      <c r="OT321" s="19">
        <v>2371918.6379999998</v>
      </c>
    </row>
    <row r="322" spans="1:410" ht="33" customHeight="1" x14ac:dyDescent="0.25">
      <c r="A322" s="18"/>
      <c r="B322" s="18" t="s">
        <v>1129</v>
      </c>
      <c r="C322" s="18">
        <v>887.64</v>
      </c>
      <c r="D322" s="16" t="e">
        <f>_xlfn.IFNA(INDEX(#REF!,MATCH(E322,#REF!,0)),0)</f>
        <v>#REF!</v>
      </c>
      <c r="E322" s="18" t="s">
        <v>1142</v>
      </c>
      <c r="F322" s="16" t="s">
        <v>765</v>
      </c>
      <c r="G322" s="16" t="s">
        <v>766</v>
      </c>
      <c r="H322" s="16" t="s">
        <v>767</v>
      </c>
      <c r="I322" s="16" t="s">
        <v>768</v>
      </c>
      <c r="J322" s="16" t="s">
        <v>769</v>
      </c>
      <c r="K322" s="16" t="s">
        <v>770</v>
      </c>
      <c r="L322" s="16" t="s">
        <v>771</v>
      </c>
      <c r="M322" s="18">
        <v>1.64</v>
      </c>
      <c r="N322" s="18">
        <v>1.94</v>
      </c>
      <c r="O322" s="18">
        <v>2.04</v>
      </c>
      <c r="P322" s="18">
        <v>2.34</v>
      </c>
      <c r="Q322" s="18">
        <v>0.1</v>
      </c>
      <c r="R322" s="18">
        <v>1.8399999999999999</v>
      </c>
      <c r="S322" s="18">
        <v>2.14</v>
      </c>
      <c r="T322" s="18">
        <v>0.2</v>
      </c>
      <c r="U322" s="18">
        <v>0</v>
      </c>
      <c r="V322" s="18">
        <v>0</v>
      </c>
      <c r="W322" s="18">
        <v>0</v>
      </c>
      <c r="X322" s="18">
        <v>1.64</v>
      </c>
      <c r="Y322" s="18">
        <v>1.9</v>
      </c>
      <c r="Z322" s="20">
        <f t="shared" si="996"/>
        <v>2.1</v>
      </c>
      <c r="AA322" s="18">
        <v>0.22</v>
      </c>
      <c r="AB322" s="18">
        <v>0</v>
      </c>
      <c r="AC322" s="18">
        <v>0</v>
      </c>
      <c r="AD322" s="18">
        <v>0</v>
      </c>
      <c r="AE322" s="18">
        <v>0</v>
      </c>
      <c r="AF322" s="18">
        <v>0</v>
      </c>
      <c r="AG322" s="18">
        <v>1.2</v>
      </c>
      <c r="AH322" s="18">
        <v>1.5</v>
      </c>
      <c r="AI322" s="20">
        <f t="shared" si="997"/>
        <v>2.25</v>
      </c>
      <c r="AJ322" s="18">
        <v>0</v>
      </c>
      <c r="AK322" s="18">
        <v>0</v>
      </c>
      <c r="AL322" s="20">
        <f t="shared" si="998"/>
        <v>0</v>
      </c>
      <c r="AM322" s="18">
        <v>1.64</v>
      </c>
      <c r="AN322" s="18">
        <v>1.5</v>
      </c>
      <c r="AO322" s="18">
        <v>0.15</v>
      </c>
      <c r="AP322" s="18">
        <v>0.22</v>
      </c>
      <c r="AQ322" s="18">
        <v>1.64</v>
      </c>
      <c r="AR322" s="18">
        <v>1.72</v>
      </c>
      <c r="AS322" s="18">
        <v>0.12</v>
      </c>
      <c r="AT322" s="18">
        <v>0.11</v>
      </c>
      <c r="AU322" s="18">
        <v>0</v>
      </c>
      <c r="AV322" s="18">
        <v>1</v>
      </c>
      <c r="AW322" s="18">
        <v>0</v>
      </c>
      <c r="AX322" s="18">
        <v>0</v>
      </c>
      <c r="AY322" s="18">
        <v>0</v>
      </c>
      <c r="AZ322" s="18">
        <v>0</v>
      </c>
      <c r="BA322" s="18">
        <v>0</v>
      </c>
      <c r="BB322" s="18">
        <v>0</v>
      </c>
      <c r="BC322" s="18">
        <v>0</v>
      </c>
      <c r="BD322" s="18">
        <v>0</v>
      </c>
      <c r="BE322" s="18">
        <v>2</v>
      </c>
      <c r="BF322" s="18">
        <v>0</v>
      </c>
      <c r="BG322" s="18">
        <v>0</v>
      </c>
      <c r="BH322" s="18">
        <v>0</v>
      </c>
      <c r="BI322" s="18">
        <v>0</v>
      </c>
      <c r="BJ322" s="18">
        <v>0</v>
      </c>
      <c r="BK322" s="18">
        <v>0</v>
      </c>
      <c r="BL322" s="18">
        <v>0</v>
      </c>
      <c r="BM322" s="18">
        <v>0</v>
      </c>
      <c r="BN322" s="18">
        <v>0</v>
      </c>
      <c r="BO322" s="18">
        <v>0</v>
      </c>
      <c r="BP322" s="18">
        <v>0</v>
      </c>
      <c r="BQ322" s="18">
        <v>0</v>
      </c>
      <c r="BR322" s="18">
        <v>0</v>
      </c>
      <c r="BS322" s="18">
        <v>0</v>
      </c>
      <c r="BT322" s="18">
        <v>0</v>
      </c>
      <c r="BU322" s="18">
        <v>0</v>
      </c>
      <c r="BV322" s="18">
        <v>0</v>
      </c>
      <c r="BW322" s="18">
        <v>0</v>
      </c>
      <c r="BX322" s="18">
        <v>0</v>
      </c>
      <c r="BY322" s="18">
        <v>0</v>
      </c>
      <c r="BZ322" s="18">
        <v>0</v>
      </c>
      <c r="CA322" s="16" t="e">
        <f>_xlfn.IFNA(IF(RIGHT(D322,2)="=G",0,INDEX(#REF!,MATCH(E322,#REF!,0))),0)</f>
        <v>#REF!</v>
      </c>
      <c r="CB322" s="16" t="s">
        <v>776</v>
      </c>
      <c r="CC322" s="18">
        <v>0</v>
      </c>
      <c r="CD322" s="18">
        <v>0</v>
      </c>
      <c r="CE322" s="18">
        <v>1.4</v>
      </c>
      <c r="CF322" s="18">
        <v>0.85</v>
      </c>
      <c r="CG322" s="18">
        <v>0.12</v>
      </c>
      <c r="CH322" s="18">
        <v>2</v>
      </c>
      <c r="CI322" s="16" t="s">
        <v>98</v>
      </c>
      <c r="CJ322" s="18">
        <v>0</v>
      </c>
      <c r="CK322" s="20">
        <f t="shared" si="864"/>
        <v>1.81</v>
      </c>
      <c r="CL322" s="20">
        <f t="shared" si="999"/>
        <v>1.81</v>
      </c>
      <c r="CM322" s="18">
        <v>28.03</v>
      </c>
      <c r="CN322" s="18">
        <v>42.73</v>
      </c>
      <c r="CO322" s="18">
        <v>41.890999999999998</v>
      </c>
      <c r="CP322" s="22">
        <f t="shared" si="865"/>
        <v>41.89</v>
      </c>
      <c r="CQ322" s="22">
        <f t="shared" si="866"/>
        <v>40.08</v>
      </c>
      <c r="CR322" s="22">
        <f t="shared" si="1000"/>
        <v>1.81</v>
      </c>
      <c r="CS322" s="22">
        <f t="shared" si="867"/>
        <v>40.18</v>
      </c>
      <c r="CT322" s="22">
        <f t="shared" si="868"/>
        <v>40.380000000000003</v>
      </c>
      <c r="CU322" s="18">
        <v>40.380000000000003</v>
      </c>
      <c r="CV322" s="22">
        <f t="shared" si="1001"/>
        <v>2.1</v>
      </c>
      <c r="CW322" s="22">
        <f t="shared" si="869"/>
        <v>0</v>
      </c>
      <c r="CX322" s="22">
        <f t="shared" si="870"/>
        <v>0</v>
      </c>
      <c r="CY322" s="22">
        <f t="shared" si="871"/>
        <v>42.46</v>
      </c>
      <c r="CZ322" s="22">
        <f t="shared" si="872"/>
        <v>42.61</v>
      </c>
      <c r="DA322" s="18">
        <v>42.73</v>
      </c>
      <c r="DB322" s="20">
        <f t="shared" si="1002"/>
        <v>2.65</v>
      </c>
      <c r="DC322" s="20">
        <f t="shared" si="1003"/>
        <v>0.84</v>
      </c>
      <c r="DD322" s="20">
        <f t="shared" si="1004"/>
        <v>1.81</v>
      </c>
      <c r="DE322" s="20">
        <f t="shared" si="873"/>
        <v>0.1</v>
      </c>
      <c r="DF322" s="20">
        <f t="shared" si="874"/>
        <v>0.2</v>
      </c>
      <c r="DG322" s="20">
        <f t="shared" si="875"/>
        <v>1.51</v>
      </c>
      <c r="DH322" s="20">
        <f t="shared" si="876"/>
        <v>0</v>
      </c>
      <c r="DI322" s="20">
        <f t="shared" si="877"/>
        <v>0</v>
      </c>
      <c r="DJ322" s="20">
        <f t="shared" si="878"/>
        <v>0</v>
      </c>
      <c r="DK322" s="20">
        <f t="shared" si="1005"/>
        <v>1.81</v>
      </c>
      <c r="DL322" s="20">
        <f t="shared" si="1006"/>
        <v>0</v>
      </c>
      <c r="DM322" s="20">
        <f t="shared" si="1007"/>
        <v>0</v>
      </c>
      <c r="DN322" s="20">
        <f t="shared" si="1008"/>
        <v>0</v>
      </c>
      <c r="DO322" s="18">
        <v>2.54</v>
      </c>
      <c r="DP322" s="18">
        <v>0</v>
      </c>
      <c r="DQ322" s="18">
        <v>1</v>
      </c>
      <c r="DR322" s="18">
        <v>1</v>
      </c>
      <c r="DS322" s="25">
        <f t="shared" si="1009"/>
        <v>2.54</v>
      </c>
      <c r="DT322" s="25">
        <f t="shared" si="1010"/>
        <v>0</v>
      </c>
      <c r="DU322" s="25">
        <f t="shared" si="1011"/>
        <v>4.5999999999999996</v>
      </c>
      <c r="DV322" s="25">
        <f t="shared" si="1012"/>
        <v>0</v>
      </c>
      <c r="DW322" s="25">
        <f t="shared" si="1013"/>
        <v>4.5999999999999996</v>
      </c>
      <c r="DX322" s="25">
        <f t="shared" si="1014"/>
        <v>9.3800000000000008</v>
      </c>
      <c r="DY322" s="25">
        <f t="shared" si="1015"/>
        <v>0</v>
      </c>
      <c r="DZ322" s="25">
        <f t="shared" si="1016"/>
        <v>9.3800000000000008</v>
      </c>
      <c r="EA322" s="25">
        <f t="shared" si="1017"/>
        <v>6.07</v>
      </c>
      <c r="EB322" s="25">
        <f t="shared" si="1018"/>
        <v>0</v>
      </c>
      <c r="EC322" s="25">
        <f t="shared" si="1019"/>
        <v>6.07</v>
      </c>
      <c r="ED322" s="25">
        <f t="shared" si="1020"/>
        <v>3.31</v>
      </c>
      <c r="EE322" s="25">
        <f t="shared" si="1020"/>
        <v>0</v>
      </c>
      <c r="EF322" s="25">
        <f t="shared" si="1021"/>
        <v>3.31</v>
      </c>
      <c r="EG322" s="25">
        <f t="shared" si="1022"/>
        <v>6.07</v>
      </c>
      <c r="EH322" s="25">
        <f t="shared" si="1022"/>
        <v>0</v>
      </c>
      <c r="EI322" s="25">
        <f t="shared" si="1023"/>
        <v>6.07</v>
      </c>
      <c r="EJ322" s="18">
        <v>887.64</v>
      </c>
      <c r="EK322" s="18">
        <v>848.94</v>
      </c>
      <c r="EL322" s="18" t="s">
        <v>1142</v>
      </c>
      <c r="EM322" s="18" t="s">
        <v>1143</v>
      </c>
      <c r="EN322" s="16" t="s">
        <v>774</v>
      </c>
      <c r="EO322" s="16" t="s">
        <v>132</v>
      </c>
      <c r="EP322" s="16" t="e">
        <f>IF(OR(EN322="Cống tròn",EN322="Cống hộp",EN322="Ống nhựa"),INDEX(#REF!,MATCH(E322,#REF!,0)),IF(OR(EN322="Rãnh xây",EN322="Rãnh bê tông"),INDEX(#REF!,MATCH(E322,#REF!,0)),0))</f>
        <v>#REF!</v>
      </c>
      <c r="EQ322" s="18">
        <v>37.499999999999929</v>
      </c>
      <c r="ER322" s="18">
        <v>1</v>
      </c>
      <c r="ES322" s="25">
        <f t="shared" si="1024"/>
        <v>37</v>
      </c>
      <c r="ET322" s="1" t="e">
        <f>_xlfn.IFNA(IF(EN322="Cống tròn",INDEX(#REF!,MATCH(E322,#REF!,0)),IF(EN322="Cống hộp",INDEX(#REF!,MATCH(E322,#REF!,0)),EU322&amp;" ,"&amp;EV322)),0)</f>
        <v>#REF!</v>
      </c>
      <c r="EU322" s="16" t="s">
        <v>769</v>
      </c>
      <c r="EV322" s="16" t="s">
        <v>775</v>
      </c>
      <c r="EW322" s="16" t="e">
        <f>_xlfn.IFNA(INDEX(#REF!,MATCH(E322,#REF!,0)),0)</f>
        <v>#REF!</v>
      </c>
      <c r="EX322" s="16"/>
      <c r="EY322" s="18">
        <v>0</v>
      </c>
      <c r="EZ322" s="18">
        <v>0</v>
      </c>
      <c r="FA322" s="18">
        <v>0</v>
      </c>
      <c r="FB322" s="18">
        <v>0</v>
      </c>
      <c r="FC322" s="18">
        <v>0</v>
      </c>
      <c r="FD322" s="25">
        <f t="shared" si="879"/>
        <v>0</v>
      </c>
      <c r="FE322" s="25">
        <f t="shared" si="1025"/>
        <v>0</v>
      </c>
      <c r="FF322" s="18">
        <v>0.1</v>
      </c>
      <c r="FG322" s="18">
        <v>2</v>
      </c>
      <c r="FH322" s="18">
        <v>1</v>
      </c>
      <c r="FI322" s="25">
        <f t="shared" si="1026"/>
        <v>1.2</v>
      </c>
      <c r="FJ322" s="18">
        <v>0</v>
      </c>
      <c r="FK322" s="18">
        <v>0</v>
      </c>
      <c r="FL322" s="18">
        <v>0.2</v>
      </c>
      <c r="FM322" s="18">
        <v>1.4</v>
      </c>
      <c r="FN322" s="18">
        <v>0</v>
      </c>
      <c r="FO322" s="25">
        <f t="shared" si="1027"/>
        <v>1.4</v>
      </c>
      <c r="FP322" s="18">
        <v>1.4999999999999999E-2</v>
      </c>
      <c r="FQ322" s="18">
        <v>1</v>
      </c>
      <c r="FR322" s="25">
        <f t="shared" si="880"/>
        <v>36</v>
      </c>
      <c r="FS322" s="25">
        <f t="shared" si="881"/>
        <v>0.52500000000000002</v>
      </c>
      <c r="FT322" s="25">
        <f t="shared" si="882"/>
        <v>36.524999999999999</v>
      </c>
      <c r="FU322" s="25">
        <f t="shared" si="883"/>
        <v>-0.97499999999993037</v>
      </c>
      <c r="FV322" s="25" t="str">
        <f t="shared" si="1028"/>
        <v>Thêm 01</v>
      </c>
      <c r="FW322" s="25">
        <f t="shared" si="1029"/>
        <v>0.04</v>
      </c>
      <c r="FX322" s="16"/>
      <c r="FY322" s="16"/>
      <c r="FZ322" s="16"/>
      <c r="GA322" s="16"/>
      <c r="GB322" s="19">
        <v>0</v>
      </c>
      <c r="GC322" s="19">
        <v>0</v>
      </c>
      <c r="GD322" s="19">
        <v>0</v>
      </c>
      <c r="GE322" s="19">
        <v>0</v>
      </c>
      <c r="GF322" s="19">
        <v>0</v>
      </c>
      <c r="GG322" s="19">
        <v>0</v>
      </c>
      <c r="GH322" s="19">
        <v>0</v>
      </c>
      <c r="GI322" s="19">
        <v>0</v>
      </c>
      <c r="GJ322" s="19">
        <v>0</v>
      </c>
      <c r="GK322" s="19">
        <v>0</v>
      </c>
      <c r="GL322" s="25">
        <f t="shared" si="884"/>
        <v>0</v>
      </c>
      <c r="GM322" s="25">
        <f t="shared" si="1030"/>
        <v>0</v>
      </c>
      <c r="GN322" s="19">
        <v>0</v>
      </c>
      <c r="GO322" s="19">
        <v>0</v>
      </c>
      <c r="GP322" s="19">
        <v>0</v>
      </c>
      <c r="GQ322" s="19">
        <v>0</v>
      </c>
      <c r="GR322" s="1" t="e">
        <f>_xlfn.IFNA(INDEX(#REF!,MATCH(E322,#REF!,0)),0)</f>
        <v>#REF!</v>
      </c>
      <c r="GS322" s="16"/>
      <c r="GT322" s="18">
        <v>0</v>
      </c>
      <c r="GU322" s="18">
        <v>0</v>
      </c>
      <c r="GV322" s="18">
        <v>0</v>
      </c>
      <c r="GW322" s="18">
        <v>0</v>
      </c>
      <c r="GX322" s="25">
        <f t="shared" si="885"/>
        <v>0</v>
      </c>
      <c r="GY322" s="25">
        <f t="shared" si="886"/>
        <v>0</v>
      </c>
      <c r="GZ322" s="25">
        <f t="shared" si="1031"/>
        <v>0</v>
      </c>
      <c r="HA322" s="1" t="e" cm="1">
        <f t="array" ref="HA322">INDEX(#REF!,MATCH(EJ322&amp;EK322&amp;HD322&amp;HE322&amp;HF322,#REF!&amp;#REF!&amp;#REF!&amp;#REF!&amp;#REF!,0))</f>
        <v>#REF!</v>
      </c>
      <c r="HB322" s="16"/>
      <c r="HC322" s="25">
        <f t="shared" si="1032"/>
        <v>0</v>
      </c>
      <c r="HD322" s="18">
        <v>0</v>
      </c>
      <c r="HE322" s="18">
        <v>0</v>
      </c>
      <c r="HF322" s="18">
        <v>0</v>
      </c>
      <c r="HG322" s="1" t="e" cm="1">
        <f t="array" ref="HG322">INDEX(#REF!,MATCH(EJ322&amp;EK322&amp;HJ322&amp;HK322&amp;HL322,#REF!&amp;#REF!&amp;#REF!&amp;#REF!&amp;#REF!,0))</f>
        <v>#REF!</v>
      </c>
      <c r="HH322" s="16"/>
      <c r="HI322" s="25">
        <f t="shared" si="1033"/>
        <v>0</v>
      </c>
      <c r="HJ322" s="25">
        <f t="shared" si="1034"/>
        <v>0</v>
      </c>
      <c r="HK322" s="19">
        <v>0</v>
      </c>
      <c r="HL322" s="19">
        <v>0</v>
      </c>
      <c r="HM322" s="18">
        <v>0.01</v>
      </c>
      <c r="HN322" s="18">
        <v>1</v>
      </c>
      <c r="HO322" s="25">
        <f t="shared" si="1035"/>
        <v>0</v>
      </c>
      <c r="HP322" s="25">
        <f t="shared" si="1036"/>
        <v>0</v>
      </c>
      <c r="HQ322" s="25">
        <f t="shared" si="1037"/>
        <v>0</v>
      </c>
      <c r="HR322" s="25">
        <f t="shared" si="1038"/>
        <v>0</v>
      </c>
      <c r="HS322" s="25">
        <f t="shared" si="1039"/>
        <v>0</v>
      </c>
      <c r="HT322" s="19">
        <v>0</v>
      </c>
      <c r="HU322" s="19">
        <v>0</v>
      </c>
      <c r="HV322" s="19">
        <v>0</v>
      </c>
      <c r="HW322" s="25">
        <f t="shared" si="1040"/>
        <v>0</v>
      </c>
      <c r="HX322" s="19">
        <v>0</v>
      </c>
      <c r="HY322" s="19">
        <v>0</v>
      </c>
      <c r="HZ322" s="18">
        <v>41.89</v>
      </c>
      <c r="IA322" s="20">
        <f>ROUND(IF(EN322="Cống tròn",IF(EN322="Cống tròn",IF(EU322="Không có móng",IQ322-FF322,IF(EU322="Đế",IP322-FN322,IF(OR(EU322="Móng bê tông",EU322="Móng bê tông kết hợp đế"),II322-FJ322,0))),0),IF(EN322="Cống hộp",IF(AND(EN322="Cống hộp",EU322="Không có móng"),IQ322-GF322,IF(AND(EN322="Cống hộp",EU322="Móng bê tông"),IJ322-GB322,0)),IF(OR(EN322="Rãnh xây",EN322="Rãnh bê tông"),IF(OR(EN322="Rãnh xây",EN322="Rãnh bê tông"),IK322-GB322,0),IF(EN322="Ống nhựa",IF(AND(EN322="Ống nhựa",EU322="Không đắp cát"),IQ322-HT322,IF(AND(EN322="Ống nhựa",EU322="Đắp cát"),IH322-HX322,0)),IF(EN322="Rãnh thang",IF(EN322="Rãnh thang",IF(EU322="Móng bê tông",#REF!-#REF!,IQ322),0),0))))),2)</f>
        <v>40.380000000000003</v>
      </c>
      <c r="IB322" s="20">
        <f t="shared" si="1041"/>
        <v>1.509999999999998</v>
      </c>
      <c r="IC322" s="20">
        <f t="shared" si="887"/>
        <v>40.379999999999995</v>
      </c>
      <c r="ID322" s="20">
        <f t="shared" si="888"/>
        <v>0</v>
      </c>
      <c r="IE322" s="20">
        <f t="shared" si="889"/>
        <v>0</v>
      </c>
      <c r="IF322" s="20">
        <f t="shared" si="890"/>
        <v>0</v>
      </c>
      <c r="IG322" s="20">
        <f>IF(EN322="Rãnh thang",IF(AND(EN322="Rãnh thang",EU322="Móng bê tông"),IQ322-#REF!,0),IF(EN322="Ống nhựa",IF(AND(EN322="Ống nhựa",EU322="Đắp cát"),IQ322-HT322,0),IF(EN322="Cống tròn",IF(EN322="Cống tròn",IF(OR(EU322="Móng bê tông",EU322="Móng bê tông kết hợp đế"),IM322-FL322,0),0),IF(EN322="Cống hộp",IF(AND(EN322="Cống hộp",EU322="Móng bê tông"),IN322-GD322,0),IF(OR(EN322="Rãnh xây",EN322="Rãnh bê tông"),IF(AND(EN322="Rãnh xây",EU322="Móng bê tông"),IO322-GD322,IF(AND(EN322="Rãnh bê tông",EU322="Móng bê tông"),IO322-GD322,0)),0)))))</f>
        <v>40.379999999999995</v>
      </c>
      <c r="IH322" s="20">
        <f t="shared" si="891"/>
        <v>0</v>
      </c>
      <c r="II322" s="20">
        <f t="shared" si="892"/>
        <v>40.379999999999995</v>
      </c>
      <c r="IJ322" s="20">
        <f t="shared" si="893"/>
        <v>0</v>
      </c>
      <c r="IK322" s="20">
        <f t="shared" si="894"/>
        <v>0</v>
      </c>
      <c r="IL322" s="20">
        <f t="shared" si="895"/>
        <v>40.58</v>
      </c>
      <c r="IM322" s="20">
        <f t="shared" si="896"/>
        <v>40.58</v>
      </c>
      <c r="IN322" s="20">
        <f t="shared" si="897"/>
        <v>0</v>
      </c>
      <c r="IO322" s="20">
        <f t="shared" si="898"/>
        <v>0</v>
      </c>
      <c r="IP322" s="20">
        <f t="shared" si="899"/>
        <v>0</v>
      </c>
      <c r="IQ322" s="18">
        <v>40.68</v>
      </c>
      <c r="IR322" s="25">
        <f t="shared" si="1042"/>
        <v>0</v>
      </c>
      <c r="IS322" s="25">
        <f t="shared" si="900"/>
        <v>0</v>
      </c>
      <c r="IT322" s="25">
        <f t="shared" si="901"/>
        <v>0</v>
      </c>
      <c r="IU322" s="25">
        <f>ROUND(IF(EN322="Cống tròn",IF(EN322="Cống tròn",IV322+FF322,0),IF(EN322="Cống hộp",IF(EN322="Cống hộp",IV322+GP322,0),IF(OR(EN322="Rãnh xây",EN322="Rãnh bê tông"),IF(OR(EN322="Rãnh xây",EN322="Rãnh bê tông"),IV322+GP322,0),IF(EN322="ống nhựa",IF(EN322="Ống nhựa",IV322+HT322,0),IF(EN322="Rãnh thang",IF(EN322="Rãnh thang",IQ322+#REF!,0),0))))),2)</f>
        <v>41.74</v>
      </c>
      <c r="IV322" s="18">
        <v>41.64</v>
      </c>
      <c r="IW322" s="25">
        <f t="shared" si="902"/>
        <v>41.74</v>
      </c>
      <c r="IX322" s="25">
        <f t="shared" si="903"/>
        <v>0</v>
      </c>
      <c r="IY322" s="25">
        <f t="shared" si="904"/>
        <v>0</v>
      </c>
      <c r="IZ322" s="25">
        <f t="shared" si="905"/>
        <v>0</v>
      </c>
      <c r="JA322" s="25">
        <f t="shared" si="906"/>
        <v>0</v>
      </c>
      <c r="JB322" s="18">
        <v>41.85</v>
      </c>
      <c r="JC322" s="20">
        <f>ROUND(IF(EN322="Cống tròn",IF(EN322="Cống tròn",IF(EU322="Không có móng",JS322-FF322,IF(EU322="Đế",JR322-FN322,IF(OR(EU322="Móng bê tông",EU322="Móng bê tông kết hợp đế"),JK322-FJ322,0))),0),IF(EN322="Cống hộp",IF(AND(EN322="Cống hộp",EU322="Không có móng"),JS322-GF322,IF(AND(EN322="Cống hộp",EU322="Móng bê tông"),JL322-GB322,0)),IF(OR(EN322="Rãnh xây",EN322="Rãnh bê tông"),IF(OR(EN322="Rãnh xây",EN322="Rãnh bê tông"),JM322-GB322,0),IF(EN322="Ống nhựa",IF(AND(EN322="Ống nhựa",EU322="Không đắp cát"),JS322-HT322,IF(AND(EN322="Ống nhựa",EU322="Đắp cát"),JJ322-HX322,0)),IF(EN322="Rãnh thang",IF(EN322="Rãnh thang",IF(EU322="Móng bê tông",#REF!-#REF!,JS322),0),0))))),2)</f>
        <v>40.340000000000003</v>
      </c>
      <c r="JD322" s="20">
        <f t="shared" si="1043"/>
        <v>1.509999999999998</v>
      </c>
      <c r="JE322" s="20">
        <f t="shared" si="907"/>
        <v>40.339999999999996</v>
      </c>
      <c r="JF322" s="20">
        <f t="shared" si="908"/>
        <v>0</v>
      </c>
      <c r="JG322" s="20">
        <f t="shared" si="909"/>
        <v>0</v>
      </c>
      <c r="JH322" s="20">
        <f t="shared" si="910"/>
        <v>0</v>
      </c>
      <c r="JI322" s="20">
        <f>IF(EN322="Rãnh thang",IF(AND(EN322="Rãnh thang",EU322="Móng bê tông"),JS322-#REF!,0),IF(EN322="Ống nhựa",IF(AND(EN322="Ống nhựa",EU322="Đắp cát"),JS322-HT322,0),IF(EN322="Cống tròn",IF(EN322="Cống tròn",IF(OR(EU322="Móng bê tông",EU322="Móng bê tông kết hợp đế"),JO322-FL322,0),0),IF(EN322="Cống hộp",IF(AND(EN322="Cống hộp",EU322="Móng bê tông"),JP322-GD322,0),IF(OR(EN322="Rãnh xây",EN322="Rãnh bê tông"),IF(AND(EN322="Rãnh xây",EU322="Móng bê tông"),JQ322-GD322,IF(AND(EN322="Rãnh bê tông",EU322="Móng bê tông"),JQ322-GD322,0)),0)))))</f>
        <v>40.339999999999996</v>
      </c>
      <c r="JJ322" s="20">
        <f t="shared" si="911"/>
        <v>0</v>
      </c>
      <c r="JK322" s="20">
        <f t="shared" si="912"/>
        <v>40.339999999999996</v>
      </c>
      <c r="JL322" s="20">
        <f t="shared" si="913"/>
        <v>0</v>
      </c>
      <c r="JM322" s="20">
        <f t="shared" si="914"/>
        <v>0</v>
      </c>
      <c r="JN322" s="20">
        <f t="shared" si="915"/>
        <v>40.54</v>
      </c>
      <c r="JO322" s="20">
        <f t="shared" si="916"/>
        <v>40.54</v>
      </c>
      <c r="JP322" s="20">
        <f t="shared" si="917"/>
        <v>0</v>
      </c>
      <c r="JQ322" s="20">
        <f t="shared" si="918"/>
        <v>0</v>
      </c>
      <c r="JR322" s="20">
        <f t="shared" si="919"/>
        <v>0</v>
      </c>
      <c r="JS322" s="26">
        <v>40.64</v>
      </c>
      <c r="JT322" s="25">
        <f t="shared" si="1044"/>
        <v>0</v>
      </c>
      <c r="JU322" s="25">
        <f t="shared" si="920"/>
        <v>0</v>
      </c>
      <c r="JV322" s="25">
        <f t="shared" si="921"/>
        <v>0</v>
      </c>
      <c r="JW322" s="25">
        <f>ROUND(IF(EN322="Cống tròn",IF(EN322="Cống tròn",JX322+FF322,0),IF(EN322="Cống hộp",IF(EN322="Cống hộp",JX322+GP322,0),IF(OR(EN322="Rãnh xây",EN322="Rãnh bê tông"),IF(OR(EN322="Rãnh xây",EN322="Rãnh bê tông"),JX322+GP322,0),IF(EN322="ống nhựa",IF(EN322="Ống nhựa",JX322+HT322,0),IF(EN322="Rãnh thang",IF(EN322="Rãnh thang",JS322+#REF!,0),0))))),2)</f>
        <v>41.74</v>
      </c>
      <c r="JX322" s="27">
        <v>41.64</v>
      </c>
      <c r="JY322" s="25">
        <f t="shared" si="922"/>
        <v>41.74</v>
      </c>
      <c r="JZ322" s="25">
        <f t="shared" si="923"/>
        <v>0</v>
      </c>
      <c r="KA322" s="25">
        <f t="shared" si="924"/>
        <v>0</v>
      </c>
      <c r="KB322" s="25">
        <f t="shared" si="925"/>
        <v>0</v>
      </c>
      <c r="KC322" s="25">
        <f t="shared" si="926"/>
        <v>0</v>
      </c>
      <c r="KD322" s="28" t="s">
        <v>98</v>
      </c>
      <c r="KE322" s="27">
        <v>0</v>
      </c>
      <c r="KF322" s="25">
        <f t="shared" si="927"/>
        <v>1.509999999999998</v>
      </c>
      <c r="KG322" s="25">
        <f t="shared" si="1045"/>
        <v>1.509999999999998</v>
      </c>
      <c r="KH322" s="27">
        <v>0</v>
      </c>
      <c r="KI322" s="25">
        <f t="shared" si="928"/>
        <v>1.509999999999998</v>
      </c>
      <c r="KJ322" s="25">
        <f t="shared" si="1046"/>
        <v>1.509999999999998</v>
      </c>
      <c r="KK322" s="25">
        <f t="shared" si="929"/>
        <v>0</v>
      </c>
      <c r="KL322" s="25">
        <f t="shared" si="930"/>
        <v>0</v>
      </c>
      <c r="KM322" s="25">
        <f t="shared" si="1047"/>
        <v>0</v>
      </c>
      <c r="KN322" s="25">
        <f t="shared" si="931"/>
        <v>0</v>
      </c>
      <c r="KO322" s="25">
        <f t="shared" si="932"/>
        <v>0</v>
      </c>
      <c r="KP322" s="25">
        <f t="shared" si="1048"/>
        <v>0</v>
      </c>
      <c r="KQ322" s="25">
        <f t="shared" si="933"/>
        <v>0.2</v>
      </c>
      <c r="KR322" s="25">
        <f t="shared" si="934"/>
        <v>0.2</v>
      </c>
      <c r="KS322" s="25">
        <f t="shared" si="1049"/>
        <v>0.2</v>
      </c>
      <c r="KT322" s="25">
        <f t="shared" si="935"/>
        <v>0</v>
      </c>
      <c r="KU322" s="25">
        <f t="shared" si="936"/>
        <v>0</v>
      </c>
      <c r="KV322" s="25">
        <f t="shared" si="1050"/>
        <v>0</v>
      </c>
      <c r="KW322" s="25">
        <f t="shared" si="863"/>
        <v>0</v>
      </c>
      <c r="KX322" s="25">
        <f t="shared" si="937"/>
        <v>0</v>
      </c>
      <c r="KY322" s="25">
        <f t="shared" si="1051"/>
        <v>0</v>
      </c>
      <c r="KZ322" s="25">
        <f t="shared" si="938"/>
        <v>0</v>
      </c>
      <c r="LA322" s="25">
        <f t="shared" si="939"/>
        <v>0</v>
      </c>
      <c r="LB322" s="25">
        <f t="shared" si="1052"/>
        <v>0</v>
      </c>
      <c r="LC322" s="25">
        <f t="shared" si="940"/>
        <v>1.4</v>
      </c>
      <c r="LD322" s="25">
        <f t="shared" si="941"/>
        <v>1.4</v>
      </c>
      <c r="LE322" s="25">
        <f t="shared" si="1053"/>
        <v>1.4</v>
      </c>
      <c r="LF322" s="25">
        <f t="shared" si="942"/>
        <v>0</v>
      </c>
      <c r="LG322" s="25">
        <f t="shared" si="943"/>
        <v>0</v>
      </c>
      <c r="LH322" s="25">
        <f t="shared" si="1054"/>
        <v>0</v>
      </c>
      <c r="LI322" s="25">
        <f t="shared" si="944"/>
        <v>0</v>
      </c>
      <c r="LJ322" s="25">
        <f t="shared" si="945"/>
        <v>0</v>
      </c>
      <c r="LK322" s="25">
        <f t="shared" si="1055"/>
        <v>0</v>
      </c>
      <c r="LL322" s="25">
        <f t="shared" si="946"/>
        <v>0</v>
      </c>
      <c r="LM322" s="25">
        <f t="shared" si="947"/>
        <v>0</v>
      </c>
      <c r="LN322" s="25">
        <f t="shared" si="1056"/>
        <v>0</v>
      </c>
      <c r="LO322" s="25">
        <f t="shared" si="948"/>
        <v>0</v>
      </c>
      <c r="LP322" s="25">
        <f t="shared" si="949"/>
        <v>0</v>
      </c>
      <c r="LQ322" s="25">
        <f t="shared" si="1057"/>
        <v>0</v>
      </c>
      <c r="LR322" s="25">
        <f t="shared" si="950"/>
        <v>0</v>
      </c>
      <c r="LS322" s="25">
        <f t="shared" si="951"/>
        <v>0</v>
      </c>
      <c r="LT322" s="25">
        <f t="shared" si="1058"/>
        <v>0</v>
      </c>
      <c r="LU322" s="25">
        <f t="shared" si="952"/>
        <v>0</v>
      </c>
      <c r="LV322" s="25">
        <f t="shared" si="953"/>
        <v>0</v>
      </c>
      <c r="LW322" s="25">
        <f t="shared" si="1059"/>
        <v>0</v>
      </c>
      <c r="LX322" s="25">
        <f t="shared" si="954"/>
        <v>0</v>
      </c>
      <c r="LY322" s="25">
        <f t="shared" si="955"/>
        <v>0</v>
      </c>
      <c r="LZ322" s="25">
        <f t="shared" si="1060"/>
        <v>0</v>
      </c>
      <c r="MA322" s="25">
        <f t="shared" si="956"/>
        <v>0</v>
      </c>
      <c r="MB322" s="25">
        <f t="shared" si="957"/>
        <v>0</v>
      </c>
      <c r="MC322" s="25">
        <f t="shared" si="1061"/>
        <v>0</v>
      </c>
      <c r="MD322" s="25">
        <f t="shared" si="958"/>
        <v>0</v>
      </c>
      <c r="ME322" s="25">
        <f t="shared" si="959"/>
        <v>0</v>
      </c>
      <c r="MF322" s="25">
        <f t="shared" si="1062"/>
        <v>0</v>
      </c>
      <c r="MG322" s="25">
        <f t="shared" si="960"/>
        <v>0</v>
      </c>
      <c r="MH322" s="25">
        <f t="shared" si="961"/>
        <v>0</v>
      </c>
      <c r="MI322" s="25">
        <f t="shared" si="1063"/>
        <v>0</v>
      </c>
      <c r="MJ322" s="25">
        <f t="shared" si="962"/>
        <v>0</v>
      </c>
      <c r="MK322" s="25">
        <f t="shared" si="963"/>
        <v>0</v>
      </c>
      <c r="ML322" s="25">
        <f t="shared" si="1064"/>
        <v>0</v>
      </c>
      <c r="MM322" s="25">
        <f t="shared" si="964"/>
        <v>0</v>
      </c>
      <c r="MN322" s="25">
        <f t="shared" si="965"/>
        <v>0</v>
      </c>
      <c r="MO322" s="25">
        <f t="shared" si="1065"/>
        <v>0</v>
      </c>
      <c r="MP322" s="25">
        <f t="shared" si="966"/>
        <v>0</v>
      </c>
      <c r="MQ322" s="25">
        <f t="shared" si="967"/>
        <v>0</v>
      </c>
      <c r="MR322" s="25">
        <f t="shared" si="1066"/>
        <v>0</v>
      </c>
      <c r="MS322" s="29">
        <v>1.4</v>
      </c>
      <c r="MT322" s="29">
        <v>0</v>
      </c>
      <c r="MU322" s="29">
        <v>1</v>
      </c>
      <c r="MV322" s="29">
        <v>1</v>
      </c>
      <c r="MW322" s="25">
        <f t="shared" si="968"/>
        <v>1.4</v>
      </c>
      <c r="MX322" s="25">
        <f t="shared" si="969"/>
        <v>2.11</v>
      </c>
      <c r="MY322" s="25">
        <f t="shared" si="970"/>
        <v>0</v>
      </c>
      <c r="MZ322" s="25">
        <f t="shared" si="971"/>
        <v>0</v>
      </c>
      <c r="NA322" s="25">
        <f t="shared" si="972"/>
        <v>1.4</v>
      </c>
      <c r="NB322" s="25">
        <f t="shared" si="973"/>
        <v>2.11</v>
      </c>
      <c r="NC322" s="25">
        <f t="shared" si="974"/>
        <v>0</v>
      </c>
      <c r="ND322" s="25">
        <f t="shared" si="975"/>
        <v>0</v>
      </c>
      <c r="NE322" s="25">
        <f t="shared" si="1067"/>
        <v>1.4</v>
      </c>
      <c r="NF322" s="25">
        <f t="shared" si="1067"/>
        <v>2.11</v>
      </c>
      <c r="NG322" s="25">
        <f t="shared" si="1067"/>
        <v>0</v>
      </c>
      <c r="NH322" s="25">
        <f t="shared" si="976"/>
        <v>0</v>
      </c>
      <c r="NI322" s="25">
        <f t="shared" si="977"/>
        <v>79.12</v>
      </c>
      <c r="NJ322" s="25">
        <f t="shared" si="978"/>
        <v>0</v>
      </c>
      <c r="NK322" s="25">
        <f t="shared" si="979"/>
        <v>79.12</v>
      </c>
      <c r="NL322" s="25">
        <f t="shared" si="980"/>
        <v>68.2</v>
      </c>
      <c r="NM322" s="25">
        <f t="shared" si="981"/>
        <v>0</v>
      </c>
      <c r="NN322" s="25">
        <f t="shared" si="1068"/>
        <v>68.2</v>
      </c>
      <c r="NO322" s="25">
        <f t="shared" si="982"/>
        <v>0</v>
      </c>
      <c r="NP322" s="25">
        <f t="shared" si="983"/>
        <v>0</v>
      </c>
      <c r="NQ322" s="25">
        <f t="shared" si="1069"/>
        <v>0</v>
      </c>
      <c r="NR322" s="25">
        <f t="shared" si="984"/>
        <v>0</v>
      </c>
      <c r="NS322" s="25">
        <f t="shared" si="985"/>
        <v>0</v>
      </c>
      <c r="NT322" s="25">
        <f t="shared" si="1070"/>
        <v>0</v>
      </c>
      <c r="NU322" s="25">
        <f t="shared" si="986"/>
        <v>0</v>
      </c>
      <c r="NV322" s="25">
        <f t="shared" si="987"/>
        <v>0</v>
      </c>
      <c r="NW322" s="25">
        <f t="shared" si="1071"/>
        <v>0</v>
      </c>
      <c r="NX322" s="25">
        <f t="shared" si="1072"/>
        <v>68.2</v>
      </c>
      <c r="NY322" s="25">
        <f t="shared" si="1072"/>
        <v>0</v>
      </c>
      <c r="NZ322" s="25">
        <f t="shared" si="1073"/>
        <v>68.2</v>
      </c>
      <c r="OA322" s="25">
        <f t="shared" si="1074"/>
        <v>10.92</v>
      </c>
      <c r="OB322" s="25">
        <f t="shared" si="1074"/>
        <v>0</v>
      </c>
      <c r="OC322" s="25">
        <f t="shared" si="1075"/>
        <v>10.92</v>
      </c>
      <c r="OD322" s="25">
        <f t="shared" si="1076"/>
        <v>68.2</v>
      </c>
      <c r="OE322" s="25">
        <f t="shared" si="1076"/>
        <v>0</v>
      </c>
      <c r="OF322" s="25">
        <f t="shared" si="1076"/>
        <v>68.2</v>
      </c>
      <c r="OG322" s="25">
        <f t="shared" si="988"/>
        <v>0</v>
      </c>
      <c r="OH322" s="25">
        <f t="shared" si="989"/>
        <v>0</v>
      </c>
      <c r="OI322" s="25">
        <f t="shared" si="990"/>
        <v>0</v>
      </c>
      <c r="OJ322" s="25">
        <f t="shared" si="991"/>
        <v>0</v>
      </c>
      <c r="OK322" s="25">
        <f t="shared" si="992"/>
        <v>0</v>
      </c>
      <c r="OL322" s="25">
        <f t="shared" si="993"/>
        <v>0</v>
      </c>
      <c r="OM322" s="25">
        <f t="shared" si="1077"/>
        <v>0</v>
      </c>
      <c r="ON322" s="25">
        <f t="shared" si="1077"/>
        <v>0</v>
      </c>
      <c r="OO322" s="25">
        <f t="shared" si="1077"/>
        <v>0</v>
      </c>
      <c r="OP322" s="25">
        <f t="shared" si="994"/>
        <v>0</v>
      </c>
      <c r="OQ322" s="25">
        <f t="shared" si="995"/>
        <v>0</v>
      </c>
      <c r="OR322" s="25">
        <f t="shared" si="1078"/>
        <v>0</v>
      </c>
      <c r="OS322" s="19">
        <v>536013.27</v>
      </c>
      <c r="OT322" s="19">
        <v>2371896.38</v>
      </c>
    </row>
    <row r="323" spans="1:410" ht="33" customHeight="1" x14ac:dyDescent="0.25">
      <c r="A323" s="18"/>
      <c r="B323" s="18" t="s">
        <v>1129</v>
      </c>
      <c r="C323" s="18">
        <v>848.94</v>
      </c>
      <c r="D323" s="16" t="e">
        <f>_xlfn.IFNA(INDEX(#REF!,MATCH(E323,#REF!,0)),0)</f>
        <v>#REF!</v>
      </c>
      <c r="E323" s="18" t="s">
        <v>1143</v>
      </c>
      <c r="F323" s="16" t="s">
        <v>765</v>
      </c>
      <c r="G323" s="16" t="s">
        <v>766</v>
      </c>
      <c r="H323" s="16" t="s">
        <v>767</v>
      </c>
      <c r="I323" s="16" t="s">
        <v>768</v>
      </c>
      <c r="J323" s="16" t="s">
        <v>769</v>
      </c>
      <c r="K323" s="16" t="s">
        <v>770</v>
      </c>
      <c r="L323" s="16" t="s">
        <v>771</v>
      </c>
      <c r="M323" s="18">
        <v>1.64</v>
      </c>
      <c r="N323" s="18">
        <v>1.94</v>
      </c>
      <c r="O323" s="18">
        <v>2.04</v>
      </c>
      <c r="P323" s="18">
        <v>2.34</v>
      </c>
      <c r="Q323" s="18">
        <v>0.1</v>
      </c>
      <c r="R323" s="18">
        <v>1.8399999999999999</v>
      </c>
      <c r="S323" s="18">
        <v>2.14</v>
      </c>
      <c r="T323" s="18">
        <v>0.2</v>
      </c>
      <c r="U323" s="18">
        <v>0</v>
      </c>
      <c r="V323" s="18">
        <v>0</v>
      </c>
      <c r="W323" s="18">
        <v>0</v>
      </c>
      <c r="X323" s="18">
        <v>1.64</v>
      </c>
      <c r="Y323" s="18">
        <v>1.9</v>
      </c>
      <c r="Z323" s="20">
        <f t="shared" si="996"/>
        <v>2.1</v>
      </c>
      <c r="AA323" s="18">
        <v>0.22</v>
      </c>
      <c r="AB323" s="18">
        <v>0</v>
      </c>
      <c r="AC323" s="18">
        <v>0</v>
      </c>
      <c r="AD323" s="18">
        <v>0</v>
      </c>
      <c r="AE323" s="18">
        <v>0</v>
      </c>
      <c r="AF323" s="18">
        <v>0</v>
      </c>
      <c r="AG323" s="18">
        <v>1.2</v>
      </c>
      <c r="AH323" s="18">
        <v>1.5</v>
      </c>
      <c r="AI323" s="20">
        <f t="shared" si="997"/>
        <v>2.25</v>
      </c>
      <c r="AJ323" s="18">
        <v>0</v>
      </c>
      <c r="AK323" s="18">
        <v>0</v>
      </c>
      <c r="AL323" s="20">
        <f t="shared" si="998"/>
        <v>0</v>
      </c>
      <c r="AM323" s="18">
        <v>1.64</v>
      </c>
      <c r="AN323" s="18">
        <v>1.5</v>
      </c>
      <c r="AO323" s="18">
        <v>0.15</v>
      </c>
      <c r="AP323" s="18">
        <v>0.22</v>
      </c>
      <c r="AQ323" s="18">
        <v>1.64</v>
      </c>
      <c r="AR323" s="18">
        <v>1.72</v>
      </c>
      <c r="AS323" s="18">
        <v>0.12</v>
      </c>
      <c r="AT323" s="18">
        <v>0.11</v>
      </c>
      <c r="AU323" s="18">
        <v>0</v>
      </c>
      <c r="AV323" s="18">
        <v>1</v>
      </c>
      <c r="AW323" s="18">
        <v>0</v>
      </c>
      <c r="AX323" s="18">
        <v>0</v>
      </c>
      <c r="AY323" s="18">
        <v>0</v>
      </c>
      <c r="AZ323" s="18">
        <v>0</v>
      </c>
      <c r="BA323" s="18">
        <v>0</v>
      </c>
      <c r="BB323" s="18">
        <v>0</v>
      </c>
      <c r="BC323" s="18">
        <v>0</v>
      </c>
      <c r="BD323" s="18">
        <v>0</v>
      </c>
      <c r="BE323" s="18">
        <v>2</v>
      </c>
      <c r="BF323" s="18">
        <v>0</v>
      </c>
      <c r="BG323" s="18">
        <v>0</v>
      </c>
      <c r="BH323" s="18">
        <v>0</v>
      </c>
      <c r="BI323" s="18">
        <v>0</v>
      </c>
      <c r="BJ323" s="18">
        <v>0</v>
      </c>
      <c r="BK323" s="18">
        <v>0</v>
      </c>
      <c r="BL323" s="18">
        <v>0</v>
      </c>
      <c r="BM323" s="18">
        <v>0</v>
      </c>
      <c r="BN323" s="18">
        <v>0</v>
      </c>
      <c r="BO323" s="18">
        <v>0</v>
      </c>
      <c r="BP323" s="18">
        <v>0</v>
      </c>
      <c r="BQ323" s="18">
        <v>0</v>
      </c>
      <c r="BR323" s="18">
        <v>0</v>
      </c>
      <c r="BS323" s="18">
        <v>0</v>
      </c>
      <c r="BT323" s="18">
        <v>0</v>
      </c>
      <c r="BU323" s="18">
        <v>0</v>
      </c>
      <c r="BV323" s="18">
        <v>0</v>
      </c>
      <c r="BW323" s="18">
        <v>0</v>
      </c>
      <c r="BX323" s="18">
        <v>0</v>
      </c>
      <c r="BY323" s="18">
        <v>0</v>
      </c>
      <c r="BZ323" s="18">
        <v>0</v>
      </c>
      <c r="CA323" s="16" t="e">
        <f>_xlfn.IFNA(IF(RIGHT(D323,2)="=G",0,INDEX(#REF!,MATCH(E323,#REF!,0))),0)</f>
        <v>#REF!</v>
      </c>
      <c r="CB323" s="16" t="s">
        <v>776</v>
      </c>
      <c r="CC323" s="18">
        <v>0</v>
      </c>
      <c r="CD323" s="18">
        <v>0</v>
      </c>
      <c r="CE323" s="18">
        <v>1.4</v>
      </c>
      <c r="CF323" s="18">
        <v>0.85</v>
      </c>
      <c r="CG323" s="18">
        <v>0.12</v>
      </c>
      <c r="CH323" s="18">
        <v>2</v>
      </c>
      <c r="CI323" s="16" t="s">
        <v>98</v>
      </c>
      <c r="CJ323" s="18">
        <v>0</v>
      </c>
      <c r="CK323" s="20">
        <f t="shared" si="864"/>
        <v>1.81</v>
      </c>
      <c r="CL323" s="20">
        <f t="shared" si="999"/>
        <v>1.81</v>
      </c>
      <c r="CM323" s="18">
        <v>24.74</v>
      </c>
      <c r="CN323" s="18">
        <v>42.69</v>
      </c>
      <c r="CO323" s="18">
        <v>41.850999999999999</v>
      </c>
      <c r="CP323" s="22">
        <f t="shared" si="865"/>
        <v>41.85</v>
      </c>
      <c r="CQ323" s="22">
        <f t="shared" si="866"/>
        <v>40.04</v>
      </c>
      <c r="CR323" s="22">
        <f t="shared" si="1000"/>
        <v>1.81</v>
      </c>
      <c r="CS323" s="22">
        <f t="shared" si="867"/>
        <v>40.14</v>
      </c>
      <c r="CT323" s="22">
        <f t="shared" si="868"/>
        <v>40.340000000000003</v>
      </c>
      <c r="CU323" s="18">
        <v>40.340000000000003</v>
      </c>
      <c r="CV323" s="22">
        <f t="shared" si="1001"/>
        <v>2.1</v>
      </c>
      <c r="CW323" s="22">
        <f t="shared" si="869"/>
        <v>0</v>
      </c>
      <c r="CX323" s="22">
        <f t="shared" si="870"/>
        <v>0</v>
      </c>
      <c r="CY323" s="22">
        <f t="shared" si="871"/>
        <v>42.42</v>
      </c>
      <c r="CZ323" s="22">
        <f t="shared" si="872"/>
        <v>42.57</v>
      </c>
      <c r="DA323" s="18">
        <v>42.69</v>
      </c>
      <c r="DB323" s="20">
        <f t="shared" si="1002"/>
        <v>2.65</v>
      </c>
      <c r="DC323" s="20">
        <f t="shared" si="1003"/>
        <v>0.84</v>
      </c>
      <c r="DD323" s="20">
        <f t="shared" si="1004"/>
        <v>1.81</v>
      </c>
      <c r="DE323" s="20">
        <f t="shared" si="873"/>
        <v>0.1</v>
      </c>
      <c r="DF323" s="20">
        <f t="shared" si="874"/>
        <v>0.2</v>
      </c>
      <c r="DG323" s="20">
        <f t="shared" si="875"/>
        <v>1.51</v>
      </c>
      <c r="DH323" s="20">
        <f t="shared" si="876"/>
        <v>0</v>
      </c>
      <c r="DI323" s="20">
        <f t="shared" si="877"/>
        <v>0</v>
      </c>
      <c r="DJ323" s="20">
        <f t="shared" si="878"/>
        <v>0</v>
      </c>
      <c r="DK323" s="20">
        <f t="shared" si="1005"/>
        <v>1.81</v>
      </c>
      <c r="DL323" s="20">
        <f t="shared" si="1006"/>
        <v>0</v>
      </c>
      <c r="DM323" s="20">
        <f t="shared" si="1007"/>
        <v>0</v>
      </c>
      <c r="DN323" s="20">
        <f t="shared" si="1008"/>
        <v>0</v>
      </c>
      <c r="DO323" s="18">
        <v>2.54</v>
      </c>
      <c r="DP323" s="18">
        <v>0</v>
      </c>
      <c r="DQ323" s="18">
        <v>1</v>
      </c>
      <c r="DR323" s="18">
        <v>1</v>
      </c>
      <c r="DS323" s="25">
        <f t="shared" si="1009"/>
        <v>2.54</v>
      </c>
      <c r="DT323" s="25">
        <f t="shared" si="1010"/>
        <v>0</v>
      </c>
      <c r="DU323" s="25">
        <f t="shared" si="1011"/>
        <v>4.5999999999999996</v>
      </c>
      <c r="DV323" s="25">
        <f t="shared" si="1012"/>
        <v>0</v>
      </c>
      <c r="DW323" s="25">
        <f t="shared" si="1013"/>
        <v>4.5999999999999996</v>
      </c>
      <c r="DX323" s="25">
        <f t="shared" si="1014"/>
        <v>9.3800000000000008</v>
      </c>
      <c r="DY323" s="25">
        <f t="shared" si="1015"/>
        <v>0</v>
      </c>
      <c r="DZ323" s="25">
        <f t="shared" si="1016"/>
        <v>9.3800000000000008</v>
      </c>
      <c r="EA323" s="25">
        <f t="shared" si="1017"/>
        <v>6.07</v>
      </c>
      <c r="EB323" s="25">
        <f t="shared" si="1018"/>
        <v>0</v>
      </c>
      <c r="EC323" s="25">
        <f t="shared" si="1019"/>
        <v>6.07</v>
      </c>
      <c r="ED323" s="25">
        <f t="shared" si="1020"/>
        <v>3.31</v>
      </c>
      <c r="EE323" s="25">
        <f t="shared" si="1020"/>
        <v>0</v>
      </c>
      <c r="EF323" s="25">
        <f t="shared" si="1021"/>
        <v>3.31</v>
      </c>
      <c r="EG323" s="25">
        <f t="shared" si="1022"/>
        <v>6.07</v>
      </c>
      <c r="EH323" s="25">
        <f t="shared" si="1022"/>
        <v>0</v>
      </c>
      <c r="EI323" s="25">
        <f t="shared" si="1023"/>
        <v>6.07</v>
      </c>
      <c r="EJ323" s="18">
        <v>848.94</v>
      </c>
      <c r="EK323" s="18">
        <v>809.59</v>
      </c>
      <c r="EL323" s="18" t="s">
        <v>1143</v>
      </c>
      <c r="EM323" s="18" t="s">
        <v>1144</v>
      </c>
      <c r="EN323" s="16" t="s">
        <v>774</v>
      </c>
      <c r="EO323" s="16" t="s">
        <v>132</v>
      </c>
      <c r="EP323" s="16" t="e">
        <f>IF(OR(EN323="Cống tròn",EN323="Cống hộp",EN323="Ống nhựa"),INDEX(#REF!,MATCH(E323,#REF!,0)),IF(OR(EN323="Rãnh xây",EN323="Rãnh bê tông"),INDEX(#REF!,MATCH(E323,#REF!,0)),0))</f>
        <v>#REF!</v>
      </c>
      <c r="EQ323" s="18">
        <v>37.500000000000021</v>
      </c>
      <c r="ER323" s="18">
        <v>1</v>
      </c>
      <c r="ES323" s="25">
        <f t="shared" si="1024"/>
        <v>37</v>
      </c>
      <c r="ET323" s="1" t="e">
        <f>_xlfn.IFNA(IF(EN323="Cống tròn",INDEX(#REF!,MATCH(E323,#REF!,0)),IF(EN323="Cống hộp",INDEX(#REF!,MATCH(E323,#REF!,0)),EU323&amp;" ,"&amp;EV323)),0)</f>
        <v>#REF!</v>
      </c>
      <c r="EU323" s="16" t="s">
        <v>769</v>
      </c>
      <c r="EV323" s="16" t="s">
        <v>775</v>
      </c>
      <c r="EW323" s="16" t="e">
        <f>_xlfn.IFNA(INDEX(#REF!,MATCH(E323,#REF!,0)),0)</f>
        <v>#REF!</v>
      </c>
      <c r="EX323" s="16"/>
      <c r="EY323" s="18">
        <v>0</v>
      </c>
      <c r="EZ323" s="18">
        <v>0</v>
      </c>
      <c r="FA323" s="18">
        <v>0</v>
      </c>
      <c r="FB323" s="18">
        <v>0</v>
      </c>
      <c r="FC323" s="18">
        <v>0</v>
      </c>
      <c r="FD323" s="25">
        <f t="shared" si="879"/>
        <v>0</v>
      </c>
      <c r="FE323" s="25">
        <f t="shared" si="1025"/>
        <v>0</v>
      </c>
      <c r="FF323" s="18">
        <v>0.1</v>
      </c>
      <c r="FG323" s="18">
        <v>2</v>
      </c>
      <c r="FH323" s="18">
        <v>1</v>
      </c>
      <c r="FI323" s="25">
        <f t="shared" si="1026"/>
        <v>1.2</v>
      </c>
      <c r="FJ323" s="18">
        <v>0</v>
      </c>
      <c r="FK323" s="18">
        <v>0</v>
      </c>
      <c r="FL323" s="18">
        <v>0.2</v>
      </c>
      <c r="FM323" s="18">
        <v>1.4</v>
      </c>
      <c r="FN323" s="18">
        <v>0</v>
      </c>
      <c r="FO323" s="25">
        <f t="shared" si="1027"/>
        <v>1.4</v>
      </c>
      <c r="FP323" s="18">
        <v>1.4999999999999999E-2</v>
      </c>
      <c r="FQ323" s="18">
        <v>1</v>
      </c>
      <c r="FR323" s="25">
        <f t="shared" si="880"/>
        <v>36</v>
      </c>
      <c r="FS323" s="25">
        <f t="shared" si="881"/>
        <v>0.52500000000000002</v>
      </c>
      <c r="FT323" s="25">
        <f t="shared" si="882"/>
        <v>36.524999999999999</v>
      </c>
      <c r="FU323" s="25">
        <f t="shared" si="883"/>
        <v>-0.97500000000002274</v>
      </c>
      <c r="FV323" s="25" t="str">
        <f t="shared" si="1028"/>
        <v>Thêm 01</v>
      </c>
      <c r="FW323" s="25">
        <f t="shared" si="1029"/>
        <v>0.04</v>
      </c>
      <c r="FX323" s="16"/>
      <c r="FY323" s="16"/>
      <c r="FZ323" s="16"/>
      <c r="GA323" s="16"/>
      <c r="GB323" s="19">
        <v>0</v>
      </c>
      <c r="GC323" s="19">
        <v>0</v>
      </c>
      <c r="GD323" s="19">
        <v>0</v>
      </c>
      <c r="GE323" s="19">
        <v>0</v>
      </c>
      <c r="GF323" s="19">
        <v>0</v>
      </c>
      <c r="GG323" s="19">
        <v>0</v>
      </c>
      <c r="GH323" s="19">
        <v>0</v>
      </c>
      <c r="GI323" s="19">
        <v>0</v>
      </c>
      <c r="GJ323" s="19">
        <v>0</v>
      </c>
      <c r="GK323" s="19">
        <v>0</v>
      </c>
      <c r="GL323" s="25">
        <f t="shared" si="884"/>
        <v>0</v>
      </c>
      <c r="GM323" s="25">
        <f t="shared" si="1030"/>
        <v>0</v>
      </c>
      <c r="GN323" s="19">
        <v>0</v>
      </c>
      <c r="GO323" s="19">
        <v>0</v>
      </c>
      <c r="GP323" s="19">
        <v>0</v>
      </c>
      <c r="GQ323" s="19">
        <v>0</v>
      </c>
      <c r="GR323" s="1" t="e">
        <f>_xlfn.IFNA(INDEX(#REF!,MATCH(E323,#REF!,0)),0)</f>
        <v>#REF!</v>
      </c>
      <c r="GS323" s="16"/>
      <c r="GT323" s="18">
        <v>0</v>
      </c>
      <c r="GU323" s="18">
        <v>0</v>
      </c>
      <c r="GV323" s="18">
        <v>0</v>
      </c>
      <c r="GW323" s="18">
        <v>0</v>
      </c>
      <c r="GX323" s="25">
        <f t="shared" si="885"/>
        <v>0</v>
      </c>
      <c r="GY323" s="25">
        <f t="shared" si="886"/>
        <v>0</v>
      </c>
      <c r="GZ323" s="25">
        <f t="shared" si="1031"/>
        <v>0</v>
      </c>
      <c r="HA323" s="1" t="e" cm="1">
        <f t="array" ref="HA323">INDEX(#REF!,MATCH(EJ323&amp;EK323&amp;HD323&amp;HE323&amp;HF323,#REF!&amp;#REF!&amp;#REF!&amp;#REF!&amp;#REF!,0))</f>
        <v>#REF!</v>
      </c>
      <c r="HB323" s="16"/>
      <c r="HC323" s="25">
        <f t="shared" si="1032"/>
        <v>0</v>
      </c>
      <c r="HD323" s="18">
        <v>0</v>
      </c>
      <c r="HE323" s="18">
        <v>0</v>
      </c>
      <c r="HF323" s="18">
        <v>0</v>
      </c>
      <c r="HG323" s="1" t="e" cm="1">
        <f t="array" ref="HG323">INDEX(#REF!,MATCH(EJ323&amp;EK323&amp;HJ323&amp;HK323&amp;HL323,#REF!&amp;#REF!&amp;#REF!&amp;#REF!&amp;#REF!,0))</f>
        <v>#REF!</v>
      </c>
      <c r="HH323" s="16"/>
      <c r="HI323" s="25">
        <f t="shared" si="1033"/>
        <v>0</v>
      </c>
      <c r="HJ323" s="25">
        <f t="shared" si="1034"/>
        <v>0</v>
      </c>
      <c r="HK323" s="19">
        <v>0</v>
      </c>
      <c r="HL323" s="19">
        <v>0</v>
      </c>
      <c r="HM323" s="18">
        <v>0.01</v>
      </c>
      <c r="HN323" s="18">
        <v>1</v>
      </c>
      <c r="HO323" s="25">
        <f t="shared" si="1035"/>
        <v>0</v>
      </c>
      <c r="HP323" s="25">
        <f t="shared" si="1036"/>
        <v>0</v>
      </c>
      <c r="HQ323" s="25">
        <f t="shared" si="1037"/>
        <v>0</v>
      </c>
      <c r="HR323" s="25">
        <f t="shared" si="1038"/>
        <v>0</v>
      </c>
      <c r="HS323" s="25">
        <f t="shared" si="1039"/>
        <v>0</v>
      </c>
      <c r="HT323" s="19">
        <v>0</v>
      </c>
      <c r="HU323" s="19">
        <v>0</v>
      </c>
      <c r="HV323" s="19">
        <v>0</v>
      </c>
      <c r="HW323" s="25">
        <f t="shared" si="1040"/>
        <v>0</v>
      </c>
      <c r="HX323" s="19">
        <v>0</v>
      </c>
      <c r="HY323" s="19">
        <v>0</v>
      </c>
      <c r="HZ323" s="18">
        <v>41.85</v>
      </c>
      <c r="IA323" s="20">
        <f>ROUND(IF(EN323="Cống tròn",IF(EN323="Cống tròn",IF(EU323="Không có móng",IQ323-FF323,IF(EU323="Đế",IP323-FN323,IF(OR(EU323="Móng bê tông",EU323="Móng bê tông kết hợp đế"),II323-FJ323,0))),0),IF(EN323="Cống hộp",IF(AND(EN323="Cống hộp",EU323="Không có móng"),IQ323-GF323,IF(AND(EN323="Cống hộp",EU323="Móng bê tông"),IJ323-GB323,0)),IF(OR(EN323="Rãnh xây",EN323="Rãnh bê tông"),IF(OR(EN323="Rãnh xây",EN323="Rãnh bê tông"),IK323-GB323,0),IF(EN323="Ống nhựa",IF(AND(EN323="Ống nhựa",EU323="Không đắp cát"),IQ323-HT323,IF(AND(EN323="Ống nhựa",EU323="Đắp cát"),IH323-HX323,0)),IF(EN323="Rãnh thang",IF(EN323="Rãnh thang",IF(EU323="Móng bê tông",#REF!-#REF!,IQ323),0),0))))),2)</f>
        <v>40.340000000000003</v>
      </c>
      <c r="IB323" s="20">
        <f t="shared" si="1041"/>
        <v>1.509999999999998</v>
      </c>
      <c r="IC323" s="20">
        <f t="shared" si="887"/>
        <v>40.339999999999996</v>
      </c>
      <c r="ID323" s="20">
        <f t="shared" si="888"/>
        <v>0</v>
      </c>
      <c r="IE323" s="20">
        <f t="shared" si="889"/>
        <v>0</v>
      </c>
      <c r="IF323" s="20">
        <f t="shared" si="890"/>
        <v>0</v>
      </c>
      <c r="IG323" s="20">
        <f>IF(EN323="Rãnh thang",IF(AND(EN323="Rãnh thang",EU323="Móng bê tông"),IQ323-#REF!,0),IF(EN323="Ống nhựa",IF(AND(EN323="Ống nhựa",EU323="Đắp cát"),IQ323-HT323,0),IF(EN323="Cống tròn",IF(EN323="Cống tròn",IF(OR(EU323="Móng bê tông",EU323="Móng bê tông kết hợp đế"),IM323-FL323,0),0),IF(EN323="Cống hộp",IF(AND(EN323="Cống hộp",EU323="Móng bê tông"),IN323-GD323,0),IF(OR(EN323="Rãnh xây",EN323="Rãnh bê tông"),IF(AND(EN323="Rãnh xây",EU323="Móng bê tông"),IO323-GD323,IF(AND(EN323="Rãnh bê tông",EU323="Móng bê tông"),IO323-GD323,0)),0)))))</f>
        <v>40.339999999999996</v>
      </c>
      <c r="IH323" s="20">
        <f t="shared" si="891"/>
        <v>0</v>
      </c>
      <c r="II323" s="20">
        <f t="shared" si="892"/>
        <v>40.339999999999996</v>
      </c>
      <c r="IJ323" s="20">
        <f t="shared" si="893"/>
        <v>0</v>
      </c>
      <c r="IK323" s="20">
        <f t="shared" si="894"/>
        <v>0</v>
      </c>
      <c r="IL323" s="20">
        <f t="shared" si="895"/>
        <v>40.54</v>
      </c>
      <c r="IM323" s="20">
        <f t="shared" si="896"/>
        <v>40.54</v>
      </c>
      <c r="IN323" s="20">
        <f t="shared" si="897"/>
        <v>0</v>
      </c>
      <c r="IO323" s="20">
        <f t="shared" si="898"/>
        <v>0</v>
      </c>
      <c r="IP323" s="20">
        <f t="shared" si="899"/>
        <v>0</v>
      </c>
      <c r="IQ323" s="18">
        <v>40.64</v>
      </c>
      <c r="IR323" s="25">
        <f t="shared" si="1042"/>
        <v>0</v>
      </c>
      <c r="IS323" s="25">
        <f t="shared" si="900"/>
        <v>0</v>
      </c>
      <c r="IT323" s="25">
        <f t="shared" si="901"/>
        <v>0</v>
      </c>
      <c r="IU323" s="25">
        <f>ROUND(IF(EN323="Cống tròn",IF(EN323="Cống tròn",IV323+FF323,0),IF(EN323="Cống hộp",IF(EN323="Cống hộp",IV323+GP323,0),IF(OR(EN323="Rãnh xây",EN323="Rãnh bê tông"),IF(OR(EN323="Rãnh xây",EN323="Rãnh bê tông"),IV323+GP323,0),IF(EN323="ống nhựa",IF(EN323="Ống nhựa",IV323+HT323,0),IF(EN323="Rãnh thang",IF(EN323="Rãnh thang",IQ323+#REF!,0),0))))),2)</f>
        <v>41.7</v>
      </c>
      <c r="IV323" s="18">
        <v>41.6</v>
      </c>
      <c r="IW323" s="25">
        <f t="shared" si="902"/>
        <v>41.7</v>
      </c>
      <c r="IX323" s="25">
        <f t="shared" si="903"/>
        <v>0</v>
      </c>
      <c r="IY323" s="25">
        <f t="shared" si="904"/>
        <v>0</v>
      </c>
      <c r="IZ323" s="25">
        <f t="shared" si="905"/>
        <v>0</v>
      </c>
      <c r="JA323" s="25">
        <f t="shared" si="906"/>
        <v>0</v>
      </c>
      <c r="JB323" s="18">
        <v>41.8</v>
      </c>
      <c r="JC323" s="20">
        <f>ROUND(IF(EN323="Cống tròn",IF(EN323="Cống tròn",IF(EU323="Không có móng",JS323-FF323,IF(EU323="Đế",JR323-FN323,IF(OR(EU323="Móng bê tông",EU323="Móng bê tông kết hợp đế"),JK323-FJ323,0))),0),IF(EN323="Cống hộp",IF(AND(EN323="Cống hộp",EU323="Không có móng"),JS323-GF323,IF(AND(EN323="Cống hộp",EU323="Móng bê tông"),JL323-GB323,0)),IF(OR(EN323="Rãnh xây",EN323="Rãnh bê tông"),IF(OR(EN323="Rãnh xây",EN323="Rãnh bê tông"),JM323-GB323,0),IF(EN323="Ống nhựa",IF(AND(EN323="Ống nhựa",EU323="Không đắp cát"),JS323-HT323,IF(AND(EN323="Ống nhựa",EU323="Đắp cát"),JJ323-HX323,0)),IF(EN323="Rãnh thang",IF(EN323="Rãnh thang",IF(EU323="Móng bê tông",#REF!-#REF!,JS323),0),0))))),2)</f>
        <v>40.299999999999997</v>
      </c>
      <c r="JD323" s="20">
        <f t="shared" si="1043"/>
        <v>1.5</v>
      </c>
      <c r="JE323" s="20">
        <f t="shared" si="907"/>
        <v>40.299999999999997</v>
      </c>
      <c r="JF323" s="20">
        <f t="shared" si="908"/>
        <v>0</v>
      </c>
      <c r="JG323" s="20">
        <f t="shared" si="909"/>
        <v>0</v>
      </c>
      <c r="JH323" s="20">
        <f t="shared" si="910"/>
        <v>0</v>
      </c>
      <c r="JI323" s="20">
        <f>IF(EN323="Rãnh thang",IF(AND(EN323="Rãnh thang",EU323="Móng bê tông"),JS323-#REF!,0),IF(EN323="Ống nhựa",IF(AND(EN323="Ống nhựa",EU323="Đắp cát"),JS323-HT323,0),IF(EN323="Cống tròn",IF(EN323="Cống tròn",IF(OR(EU323="Móng bê tông",EU323="Móng bê tông kết hợp đế"),JO323-FL323,0),0),IF(EN323="Cống hộp",IF(AND(EN323="Cống hộp",EU323="Móng bê tông"),JP323-GD323,0),IF(OR(EN323="Rãnh xây",EN323="Rãnh bê tông"),IF(AND(EN323="Rãnh xây",EU323="Móng bê tông"),JQ323-GD323,IF(AND(EN323="Rãnh bê tông",EU323="Móng bê tông"),JQ323-GD323,0)),0)))))</f>
        <v>40.299999999999997</v>
      </c>
      <c r="JJ323" s="20">
        <f t="shared" si="911"/>
        <v>0</v>
      </c>
      <c r="JK323" s="20">
        <f t="shared" si="912"/>
        <v>40.299999999999997</v>
      </c>
      <c r="JL323" s="20">
        <f t="shared" si="913"/>
        <v>0</v>
      </c>
      <c r="JM323" s="20">
        <f t="shared" si="914"/>
        <v>0</v>
      </c>
      <c r="JN323" s="20">
        <f t="shared" si="915"/>
        <v>40.5</v>
      </c>
      <c r="JO323" s="20">
        <f t="shared" si="916"/>
        <v>40.5</v>
      </c>
      <c r="JP323" s="20">
        <f t="shared" si="917"/>
        <v>0</v>
      </c>
      <c r="JQ323" s="20">
        <f t="shared" si="918"/>
        <v>0</v>
      </c>
      <c r="JR323" s="20">
        <f t="shared" si="919"/>
        <v>0</v>
      </c>
      <c r="JS323" s="26">
        <v>40.6</v>
      </c>
      <c r="JT323" s="25">
        <f t="shared" si="1044"/>
        <v>0</v>
      </c>
      <c r="JU323" s="25">
        <f t="shared" si="920"/>
        <v>0</v>
      </c>
      <c r="JV323" s="25">
        <f t="shared" si="921"/>
        <v>0</v>
      </c>
      <c r="JW323" s="25">
        <f>ROUND(IF(EN323="Cống tròn",IF(EN323="Cống tròn",JX323+FF323,0),IF(EN323="Cống hộp",IF(EN323="Cống hộp",JX323+GP323,0),IF(OR(EN323="Rãnh xây",EN323="Rãnh bê tông"),IF(OR(EN323="Rãnh xây",EN323="Rãnh bê tông"),JX323+GP323,0),IF(EN323="ống nhựa",IF(EN323="Ống nhựa",JX323+HT323,0),IF(EN323="Rãnh thang",IF(EN323="Rãnh thang",JS323+#REF!,0),0))))),2)</f>
        <v>41.7</v>
      </c>
      <c r="JX323" s="27">
        <v>41.6</v>
      </c>
      <c r="JY323" s="25">
        <f t="shared" si="922"/>
        <v>41.7</v>
      </c>
      <c r="JZ323" s="25">
        <f t="shared" si="923"/>
        <v>0</v>
      </c>
      <c r="KA323" s="25">
        <f t="shared" si="924"/>
        <v>0</v>
      </c>
      <c r="KB323" s="25">
        <f t="shared" si="925"/>
        <v>0</v>
      </c>
      <c r="KC323" s="25">
        <f t="shared" si="926"/>
        <v>0</v>
      </c>
      <c r="KD323" s="28" t="s">
        <v>98</v>
      </c>
      <c r="KE323" s="27">
        <v>0</v>
      </c>
      <c r="KF323" s="25">
        <f t="shared" si="927"/>
        <v>1.509999999999998</v>
      </c>
      <c r="KG323" s="25">
        <f t="shared" si="1045"/>
        <v>1.509999999999998</v>
      </c>
      <c r="KH323" s="27">
        <v>0</v>
      </c>
      <c r="KI323" s="25">
        <f t="shared" si="928"/>
        <v>1.5</v>
      </c>
      <c r="KJ323" s="25">
        <f t="shared" si="1046"/>
        <v>1.5</v>
      </c>
      <c r="KK323" s="25">
        <f t="shared" si="929"/>
        <v>0</v>
      </c>
      <c r="KL323" s="25">
        <f t="shared" si="930"/>
        <v>0</v>
      </c>
      <c r="KM323" s="25">
        <f t="shared" si="1047"/>
        <v>0</v>
      </c>
      <c r="KN323" s="25">
        <f t="shared" si="931"/>
        <v>0</v>
      </c>
      <c r="KO323" s="25">
        <f t="shared" si="932"/>
        <v>0</v>
      </c>
      <c r="KP323" s="25">
        <f t="shared" si="1048"/>
        <v>0</v>
      </c>
      <c r="KQ323" s="25">
        <f t="shared" si="933"/>
        <v>0.2</v>
      </c>
      <c r="KR323" s="25">
        <f t="shared" si="934"/>
        <v>0.2</v>
      </c>
      <c r="KS323" s="25">
        <f t="shared" si="1049"/>
        <v>0.2</v>
      </c>
      <c r="KT323" s="25">
        <f t="shared" si="935"/>
        <v>0</v>
      </c>
      <c r="KU323" s="25">
        <f t="shared" si="936"/>
        <v>0</v>
      </c>
      <c r="KV323" s="25">
        <f t="shared" si="1050"/>
        <v>0</v>
      </c>
      <c r="KW323" s="25">
        <f t="shared" ref="KW323:KW354" si="1079">IF(OR(KD323="Đào đất",KD323="Đào đất + đào đá"),IF(KF323&lt;=FJ323+FL323,0,IF(KF323&gt;=FJ323+FL323+FN323,FN323,KF323-(FJ323+FL323))),0)</f>
        <v>0</v>
      </c>
      <c r="KX323" s="25">
        <f t="shared" si="937"/>
        <v>0</v>
      </c>
      <c r="KY323" s="25">
        <f t="shared" si="1051"/>
        <v>0</v>
      </c>
      <c r="KZ323" s="25">
        <f t="shared" si="938"/>
        <v>0</v>
      </c>
      <c r="LA323" s="25">
        <f t="shared" si="939"/>
        <v>0</v>
      </c>
      <c r="LB323" s="25">
        <f t="shared" si="1052"/>
        <v>0</v>
      </c>
      <c r="LC323" s="25">
        <f t="shared" si="940"/>
        <v>1.4</v>
      </c>
      <c r="LD323" s="25">
        <f t="shared" si="941"/>
        <v>1.4</v>
      </c>
      <c r="LE323" s="25">
        <f t="shared" si="1053"/>
        <v>1.4</v>
      </c>
      <c r="LF323" s="25">
        <f t="shared" si="942"/>
        <v>0</v>
      </c>
      <c r="LG323" s="25">
        <f t="shared" si="943"/>
        <v>0</v>
      </c>
      <c r="LH323" s="25">
        <f t="shared" si="1054"/>
        <v>0</v>
      </c>
      <c r="LI323" s="25">
        <f t="shared" si="944"/>
        <v>0</v>
      </c>
      <c r="LJ323" s="25">
        <f t="shared" si="945"/>
        <v>0</v>
      </c>
      <c r="LK323" s="25">
        <f t="shared" si="1055"/>
        <v>0</v>
      </c>
      <c r="LL323" s="25">
        <f t="shared" si="946"/>
        <v>0</v>
      </c>
      <c r="LM323" s="25">
        <f t="shared" si="947"/>
        <v>0</v>
      </c>
      <c r="LN323" s="25">
        <f t="shared" si="1056"/>
        <v>0</v>
      </c>
      <c r="LO323" s="25">
        <f t="shared" si="948"/>
        <v>0</v>
      </c>
      <c r="LP323" s="25">
        <f t="shared" si="949"/>
        <v>0</v>
      </c>
      <c r="LQ323" s="25">
        <f t="shared" si="1057"/>
        <v>0</v>
      </c>
      <c r="LR323" s="25">
        <f t="shared" si="950"/>
        <v>0</v>
      </c>
      <c r="LS323" s="25">
        <f t="shared" si="951"/>
        <v>0</v>
      </c>
      <c r="LT323" s="25">
        <f t="shared" si="1058"/>
        <v>0</v>
      </c>
      <c r="LU323" s="25">
        <f t="shared" si="952"/>
        <v>0</v>
      </c>
      <c r="LV323" s="25">
        <f t="shared" si="953"/>
        <v>0</v>
      </c>
      <c r="LW323" s="25">
        <f t="shared" si="1059"/>
        <v>0</v>
      </c>
      <c r="LX323" s="25">
        <f t="shared" si="954"/>
        <v>0</v>
      </c>
      <c r="LY323" s="25">
        <f t="shared" si="955"/>
        <v>0</v>
      </c>
      <c r="LZ323" s="25">
        <f t="shared" si="1060"/>
        <v>0</v>
      </c>
      <c r="MA323" s="25">
        <f t="shared" si="956"/>
        <v>0</v>
      </c>
      <c r="MB323" s="25">
        <f t="shared" si="957"/>
        <v>0</v>
      </c>
      <c r="MC323" s="25">
        <f t="shared" si="1061"/>
        <v>0</v>
      </c>
      <c r="MD323" s="25">
        <f t="shared" si="958"/>
        <v>0</v>
      </c>
      <c r="ME323" s="25">
        <f t="shared" si="959"/>
        <v>0</v>
      </c>
      <c r="MF323" s="25">
        <f t="shared" si="1062"/>
        <v>0</v>
      </c>
      <c r="MG323" s="25">
        <f t="shared" si="960"/>
        <v>0</v>
      </c>
      <c r="MH323" s="25">
        <f t="shared" si="961"/>
        <v>0</v>
      </c>
      <c r="MI323" s="25">
        <f t="shared" si="1063"/>
        <v>0</v>
      </c>
      <c r="MJ323" s="25">
        <f t="shared" si="962"/>
        <v>0</v>
      </c>
      <c r="MK323" s="25">
        <f t="shared" si="963"/>
        <v>0</v>
      </c>
      <c r="ML323" s="25">
        <f t="shared" si="1064"/>
        <v>0</v>
      </c>
      <c r="MM323" s="25">
        <f t="shared" si="964"/>
        <v>0</v>
      </c>
      <c r="MN323" s="25">
        <f t="shared" si="965"/>
        <v>0</v>
      </c>
      <c r="MO323" s="25">
        <f t="shared" si="1065"/>
        <v>0</v>
      </c>
      <c r="MP323" s="25">
        <f t="shared" si="966"/>
        <v>0</v>
      </c>
      <c r="MQ323" s="25">
        <f t="shared" si="967"/>
        <v>0</v>
      </c>
      <c r="MR323" s="25">
        <f t="shared" si="1066"/>
        <v>0</v>
      </c>
      <c r="MS323" s="29">
        <v>1.4</v>
      </c>
      <c r="MT323" s="29">
        <v>0</v>
      </c>
      <c r="MU323" s="29">
        <v>1</v>
      </c>
      <c r="MV323" s="29">
        <v>1</v>
      </c>
      <c r="MW323" s="25">
        <f t="shared" si="968"/>
        <v>1.4</v>
      </c>
      <c r="MX323" s="25">
        <f t="shared" si="969"/>
        <v>2.11</v>
      </c>
      <c r="MY323" s="25">
        <f t="shared" si="970"/>
        <v>0</v>
      </c>
      <c r="MZ323" s="25">
        <f t="shared" si="971"/>
        <v>0</v>
      </c>
      <c r="NA323" s="25">
        <f t="shared" si="972"/>
        <v>1.4</v>
      </c>
      <c r="NB323" s="25">
        <f t="shared" si="973"/>
        <v>2.1</v>
      </c>
      <c r="NC323" s="25">
        <f t="shared" si="974"/>
        <v>0</v>
      </c>
      <c r="ND323" s="25">
        <f t="shared" si="975"/>
        <v>0</v>
      </c>
      <c r="NE323" s="25">
        <f t="shared" si="1067"/>
        <v>1.4</v>
      </c>
      <c r="NF323" s="25">
        <f t="shared" si="1067"/>
        <v>2.105</v>
      </c>
      <c r="NG323" s="25">
        <f t="shared" si="1067"/>
        <v>0</v>
      </c>
      <c r="NH323" s="25">
        <f t="shared" si="976"/>
        <v>0</v>
      </c>
      <c r="NI323" s="25">
        <f t="shared" si="977"/>
        <v>78.94</v>
      </c>
      <c r="NJ323" s="25">
        <f t="shared" si="978"/>
        <v>0</v>
      </c>
      <c r="NK323" s="25">
        <f t="shared" si="979"/>
        <v>78.94</v>
      </c>
      <c r="NL323" s="25">
        <f t="shared" si="980"/>
        <v>68.2</v>
      </c>
      <c r="NM323" s="25">
        <f t="shared" si="981"/>
        <v>0</v>
      </c>
      <c r="NN323" s="25">
        <f t="shared" si="1068"/>
        <v>68.2</v>
      </c>
      <c r="NO323" s="25">
        <f t="shared" si="982"/>
        <v>0</v>
      </c>
      <c r="NP323" s="25">
        <f t="shared" si="983"/>
        <v>0</v>
      </c>
      <c r="NQ323" s="25">
        <f t="shared" si="1069"/>
        <v>0</v>
      </c>
      <c r="NR323" s="25">
        <f t="shared" si="984"/>
        <v>0</v>
      </c>
      <c r="NS323" s="25">
        <f t="shared" si="985"/>
        <v>0</v>
      </c>
      <c r="NT323" s="25">
        <f t="shared" si="1070"/>
        <v>0</v>
      </c>
      <c r="NU323" s="25">
        <f t="shared" si="986"/>
        <v>0</v>
      </c>
      <c r="NV323" s="25">
        <f t="shared" si="987"/>
        <v>0</v>
      </c>
      <c r="NW323" s="25">
        <f t="shared" si="1071"/>
        <v>0</v>
      </c>
      <c r="NX323" s="25">
        <f t="shared" si="1072"/>
        <v>68.2</v>
      </c>
      <c r="NY323" s="25">
        <f t="shared" si="1072"/>
        <v>0</v>
      </c>
      <c r="NZ323" s="25">
        <f t="shared" si="1073"/>
        <v>68.2</v>
      </c>
      <c r="OA323" s="25">
        <f t="shared" si="1074"/>
        <v>10.74</v>
      </c>
      <c r="OB323" s="25">
        <f t="shared" si="1074"/>
        <v>0</v>
      </c>
      <c r="OC323" s="25">
        <f t="shared" si="1075"/>
        <v>10.74</v>
      </c>
      <c r="OD323" s="25">
        <f t="shared" si="1076"/>
        <v>68.2</v>
      </c>
      <c r="OE323" s="25">
        <f t="shared" si="1076"/>
        <v>0</v>
      </c>
      <c r="OF323" s="25">
        <f t="shared" si="1076"/>
        <v>68.2</v>
      </c>
      <c r="OG323" s="25">
        <f t="shared" si="988"/>
        <v>0</v>
      </c>
      <c r="OH323" s="25">
        <f t="shared" si="989"/>
        <v>0</v>
      </c>
      <c r="OI323" s="25">
        <f t="shared" si="990"/>
        <v>0</v>
      </c>
      <c r="OJ323" s="25">
        <f t="shared" si="991"/>
        <v>0</v>
      </c>
      <c r="OK323" s="25">
        <f t="shared" si="992"/>
        <v>0</v>
      </c>
      <c r="OL323" s="25">
        <f t="shared" si="993"/>
        <v>0</v>
      </c>
      <c r="OM323" s="25">
        <f t="shared" si="1077"/>
        <v>0</v>
      </c>
      <c r="ON323" s="25">
        <f t="shared" si="1077"/>
        <v>0</v>
      </c>
      <c r="OO323" s="25">
        <f t="shared" si="1077"/>
        <v>0</v>
      </c>
      <c r="OP323" s="25">
        <f t="shared" si="994"/>
        <v>0</v>
      </c>
      <c r="OQ323" s="25">
        <f t="shared" si="995"/>
        <v>0</v>
      </c>
      <c r="OR323" s="25">
        <f t="shared" si="1078"/>
        <v>0</v>
      </c>
      <c r="OS323" s="19">
        <v>536013.27</v>
      </c>
      <c r="OT323" s="19">
        <v>2371857.6800000002</v>
      </c>
    </row>
    <row r="324" spans="1:410" ht="33" customHeight="1" x14ac:dyDescent="0.25">
      <c r="A324" s="18"/>
      <c r="B324" s="18" t="s">
        <v>1129</v>
      </c>
      <c r="C324" s="18">
        <v>809.59</v>
      </c>
      <c r="D324" s="16" t="e">
        <f>_xlfn.IFNA(INDEX(#REF!,MATCH(E324,#REF!,0)),0)</f>
        <v>#REF!</v>
      </c>
      <c r="E324" s="18" t="s">
        <v>1144</v>
      </c>
      <c r="F324" s="16" t="s">
        <v>765</v>
      </c>
      <c r="G324" s="16" t="s">
        <v>766</v>
      </c>
      <c r="H324" s="16" t="s">
        <v>767</v>
      </c>
      <c r="I324" s="16" t="s">
        <v>768</v>
      </c>
      <c r="J324" s="16" t="s">
        <v>769</v>
      </c>
      <c r="K324" s="16" t="s">
        <v>770</v>
      </c>
      <c r="L324" s="16" t="s">
        <v>771</v>
      </c>
      <c r="M324" s="18">
        <v>2.94</v>
      </c>
      <c r="N324" s="18">
        <v>1.94</v>
      </c>
      <c r="O324" s="18">
        <v>3.34</v>
      </c>
      <c r="P324" s="18">
        <v>2.34</v>
      </c>
      <c r="Q324" s="18">
        <v>0.1</v>
      </c>
      <c r="R324" s="18">
        <v>3.14</v>
      </c>
      <c r="S324" s="18">
        <v>2.14</v>
      </c>
      <c r="T324" s="18">
        <v>0.2</v>
      </c>
      <c r="U324" s="18">
        <v>0</v>
      </c>
      <c r="V324" s="18">
        <v>0</v>
      </c>
      <c r="W324" s="18">
        <v>0</v>
      </c>
      <c r="X324" s="18">
        <v>2.94</v>
      </c>
      <c r="Y324" s="18">
        <v>1.9</v>
      </c>
      <c r="Z324" s="20">
        <f t="shared" si="996"/>
        <v>2.1</v>
      </c>
      <c r="AA324" s="18">
        <v>0.22</v>
      </c>
      <c r="AB324" s="18">
        <v>0</v>
      </c>
      <c r="AC324" s="18">
        <v>0</v>
      </c>
      <c r="AD324" s="18">
        <v>0</v>
      </c>
      <c r="AE324" s="18">
        <v>0</v>
      </c>
      <c r="AF324" s="18">
        <v>0</v>
      </c>
      <c r="AG324" s="18">
        <v>2.5</v>
      </c>
      <c r="AH324" s="18">
        <v>1.5</v>
      </c>
      <c r="AI324" s="20">
        <f t="shared" si="997"/>
        <v>2.25</v>
      </c>
      <c r="AJ324" s="18">
        <v>0</v>
      </c>
      <c r="AK324" s="18">
        <v>0</v>
      </c>
      <c r="AL324" s="20">
        <f t="shared" si="998"/>
        <v>0</v>
      </c>
      <c r="AM324" s="18">
        <v>2.94</v>
      </c>
      <c r="AN324" s="18">
        <v>1.5</v>
      </c>
      <c r="AO324" s="18">
        <v>0.15</v>
      </c>
      <c r="AP324" s="18">
        <v>0.22</v>
      </c>
      <c r="AQ324" s="18">
        <v>2.94</v>
      </c>
      <c r="AR324" s="18">
        <v>1.72</v>
      </c>
      <c r="AS324" s="18">
        <v>0.12</v>
      </c>
      <c r="AT324" s="18">
        <v>0.11</v>
      </c>
      <c r="AU324" s="18">
        <v>0</v>
      </c>
      <c r="AV324" s="18">
        <v>1</v>
      </c>
      <c r="AW324" s="18">
        <v>0</v>
      </c>
      <c r="AX324" s="18">
        <v>0</v>
      </c>
      <c r="AY324" s="18">
        <v>0</v>
      </c>
      <c r="AZ324" s="18">
        <v>0</v>
      </c>
      <c r="BA324" s="18">
        <v>0</v>
      </c>
      <c r="BB324" s="18">
        <v>0</v>
      </c>
      <c r="BC324" s="18">
        <v>0</v>
      </c>
      <c r="BD324" s="18">
        <v>0</v>
      </c>
      <c r="BE324" s="18">
        <v>2</v>
      </c>
      <c r="BF324" s="18">
        <v>0</v>
      </c>
      <c r="BG324" s="18">
        <v>0</v>
      </c>
      <c r="BH324" s="18">
        <v>0</v>
      </c>
      <c r="BI324" s="18">
        <v>0</v>
      </c>
      <c r="BJ324" s="18">
        <v>0</v>
      </c>
      <c r="BK324" s="18">
        <v>0</v>
      </c>
      <c r="BL324" s="18">
        <v>0</v>
      </c>
      <c r="BM324" s="18">
        <v>0</v>
      </c>
      <c r="BN324" s="18">
        <v>0</v>
      </c>
      <c r="BO324" s="18">
        <v>0</v>
      </c>
      <c r="BP324" s="18">
        <v>2</v>
      </c>
      <c r="BQ324" s="18">
        <v>0</v>
      </c>
      <c r="BR324" s="18">
        <v>0</v>
      </c>
      <c r="BS324" s="18">
        <v>0</v>
      </c>
      <c r="BT324" s="18">
        <v>0</v>
      </c>
      <c r="BU324" s="18">
        <v>0</v>
      </c>
      <c r="BV324" s="18">
        <v>0</v>
      </c>
      <c r="BW324" s="18">
        <v>0</v>
      </c>
      <c r="BX324" s="18">
        <v>0</v>
      </c>
      <c r="BY324" s="18">
        <v>0</v>
      </c>
      <c r="BZ324" s="18">
        <v>0</v>
      </c>
      <c r="CA324" s="16" t="e">
        <f>_xlfn.IFNA(IF(RIGHT(D324,2)="=G",0,INDEX(#REF!,MATCH(E324,#REF!,0))),0)</f>
        <v>#REF!</v>
      </c>
      <c r="CB324" s="16" t="s">
        <v>776</v>
      </c>
      <c r="CC324" s="18">
        <v>0</v>
      </c>
      <c r="CD324" s="18">
        <v>0</v>
      </c>
      <c r="CE324" s="18">
        <v>1.7</v>
      </c>
      <c r="CF324" s="18">
        <v>0.89</v>
      </c>
      <c r="CG324" s="18">
        <v>0.12</v>
      </c>
      <c r="CH324" s="18">
        <v>3</v>
      </c>
      <c r="CI324" s="16" t="s">
        <v>98</v>
      </c>
      <c r="CJ324" s="18">
        <v>0</v>
      </c>
      <c r="CK324" s="20">
        <f t="shared" si="864"/>
        <v>1.8</v>
      </c>
      <c r="CL324" s="20">
        <f t="shared" si="999"/>
        <v>1.8</v>
      </c>
      <c r="CM324" s="18">
        <v>29.51</v>
      </c>
      <c r="CN324" s="18">
        <v>42.64</v>
      </c>
      <c r="CO324" s="18">
        <v>41.801000000000002</v>
      </c>
      <c r="CP324" s="22">
        <f t="shared" si="865"/>
        <v>41.8</v>
      </c>
      <c r="CQ324" s="22">
        <f t="shared" si="866"/>
        <v>40</v>
      </c>
      <c r="CR324" s="22">
        <f t="shared" si="1000"/>
        <v>1.8</v>
      </c>
      <c r="CS324" s="22">
        <f t="shared" si="867"/>
        <v>40.099999999999994</v>
      </c>
      <c r="CT324" s="22">
        <f t="shared" si="868"/>
        <v>40.299999999999997</v>
      </c>
      <c r="CU324" s="18">
        <v>40.299999999999997</v>
      </c>
      <c r="CV324" s="22">
        <f t="shared" si="1001"/>
        <v>2.1</v>
      </c>
      <c r="CW324" s="22">
        <f t="shared" si="869"/>
        <v>0</v>
      </c>
      <c r="CX324" s="22">
        <f t="shared" si="870"/>
        <v>0</v>
      </c>
      <c r="CY324" s="22">
        <f t="shared" si="871"/>
        <v>42.37</v>
      </c>
      <c r="CZ324" s="22">
        <f t="shared" si="872"/>
        <v>42.52</v>
      </c>
      <c r="DA324" s="18">
        <v>42.64</v>
      </c>
      <c r="DB324" s="20">
        <f t="shared" si="1002"/>
        <v>2.64</v>
      </c>
      <c r="DC324" s="20">
        <f t="shared" si="1003"/>
        <v>0.84</v>
      </c>
      <c r="DD324" s="20">
        <f t="shared" si="1004"/>
        <v>1.8000000000000003</v>
      </c>
      <c r="DE324" s="20">
        <f t="shared" si="873"/>
        <v>0.1</v>
      </c>
      <c r="DF324" s="20">
        <f t="shared" si="874"/>
        <v>0.2</v>
      </c>
      <c r="DG324" s="20">
        <f t="shared" si="875"/>
        <v>1.5</v>
      </c>
      <c r="DH324" s="20">
        <f t="shared" si="876"/>
        <v>0</v>
      </c>
      <c r="DI324" s="20">
        <f t="shared" si="877"/>
        <v>0</v>
      </c>
      <c r="DJ324" s="20">
        <f t="shared" si="878"/>
        <v>0</v>
      </c>
      <c r="DK324" s="20">
        <f t="shared" si="1005"/>
        <v>1.8</v>
      </c>
      <c r="DL324" s="20">
        <f t="shared" si="1006"/>
        <v>0</v>
      </c>
      <c r="DM324" s="20">
        <f t="shared" si="1007"/>
        <v>0</v>
      </c>
      <c r="DN324" s="20">
        <f t="shared" si="1008"/>
        <v>0</v>
      </c>
      <c r="DO324" s="18">
        <v>2.54</v>
      </c>
      <c r="DP324" s="18">
        <v>0</v>
      </c>
      <c r="DQ324" s="18">
        <v>1</v>
      </c>
      <c r="DR324" s="18">
        <v>1</v>
      </c>
      <c r="DS324" s="25">
        <f t="shared" si="1009"/>
        <v>2.54</v>
      </c>
      <c r="DT324" s="25">
        <f t="shared" si="1010"/>
        <v>0</v>
      </c>
      <c r="DU324" s="25">
        <f t="shared" si="1011"/>
        <v>4.57</v>
      </c>
      <c r="DV324" s="25">
        <f t="shared" si="1012"/>
        <v>0</v>
      </c>
      <c r="DW324" s="25">
        <f t="shared" si="1013"/>
        <v>4.57</v>
      </c>
      <c r="DX324" s="25">
        <f t="shared" si="1014"/>
        <v>15.26</v>
      </c>
      <c r="DY324" s="25">
        <f t="shared" si="1015"/>
        <v>0</v>
      </c>
      <c r="DZ324" s="25">
        <f t="shared" si="1016"/>
        <v>15.26</v>
      </c>
      <c r="EA324" s="25">
        <f t="shared" si="1017"/>
        <v>10.68</v>
      </c>
      <c r="EB324" s="25">
        <f t="shared" si="1018"/>
        <v>0</v>
      </c>
      <c r="EC324" s="25">
        <f t="shared" si="1019"/>
        <v>10.68</v>
      </c>
      <c r="ED324" s="25">
        <f t="shared" si="1020"/>
        <v>4.58</v>
      </c>
      <c r="EE324" s="25">
        <f t="shared" si="1020"/>
        <v>0</v>
      </c>
      <c r="EF324" s="25">
        <f t="shared" si="1021"/>
        <v>4.58</v>
      </c>
      <c r="EG324" s="25">
        <f t="shared" si="1022"/>
        <v>10.68</v>
      </c>
      <c r="EH324" s="25">
        <f t="shared" si="1022"/>
        <v>0</v>
      </c>
      <c r="EI324" s="25">
        <f t="shared" si="1023"/>
        <v>10.68</v>
      </c>
      <c r="EJ324" s="18">
        <v>809.59</v>
      </c>
      <c r="EK324" s="18">
        <v>772.56</v>
      </c>
      <c r="EL324" s="18" t="s">
        <v>1144</v>
      </c>
      <c r="EM324" s="18" t="s">
        <v>1145</v>
      </c>
      <c r="EN324" s="16" t="s">
        <v>774</v>
      </c>
      <c r="EO324" s="16" t="s">
        <v>132</v>
      </c>
      <c r="EP324" s="16" t="e">
        <f>IF(OR(EN324="Cống tròn",EN324="Cống hộp",EN324="Ống nhựa"),INDEX(#REF!,MATCH(E324,#REF!,0)),IF(OR(EN324="Rãnh xây",EN324="Rãnh bê tông"),INDEX(#REF!,MATCH(E324,#REF!,0)),0))</f>
        <v>#REF!</v>
      </c>
      <c r="EQ324" s="18">
        <v>35.180000000000085</v>
      </c>
      <c r="ER324" s="18">
        <v>1</v>
      </c>
      <c r="ES324" s="25">
        <f t="shared" si="1024"/>
        <v>35</v>
      </c>
      <c r="ET324" s="1" t="e">
        <f>_xlfn.IFNA(IF(EN324="Cống tròn",INDEX(#REF!,MATCH(E324,#REF!,0)),IF(EN324="Cống hộp",INDEX(#REF!,MATCH(E324,#REF!,0)),EU324&amp;" ,"&amp;EV324)),0)</f>
        <v>#REF!</v>
      </c>
      <c r="EU324" s="16" t="s">
        <v>769</v>
      </c>
      <c r="EV324" s="16" t="s">
        <v>775</v>
      </c>
      <c r="EW324" s="16" t="e">
        <f>_xlfn.IFNA(INDEX(#REF!,MATCH(E324,#REF!,0)),0)</f>
        <v>#REF!</v>
      </c>
      <c r="EX324" s="16"/>
      <c r="EY324" s="18">
        <v>0</v>
      </c>
      <c r="EZ324" s="18">
        <v>0</v>
      </c>
      <c r="FA324" s="18">
        <v>0</v>
      </c>
      <c r="FB324" s="18">
        <v>0</v>
      </c>
      <c r="FC324" s="18">
        <v>0</v>
      </c>
      <c r="FD324" s="25">
        <f t="shared" si="879"/>
        <v>0</v>
      </c>
      <c r="FE324" s="25">
        <f t="shared" si="1025"/>
        <v>0</v>
      </c>
      <c r="FF324" s="18">
        <v>0.1</v>
      </c>
      <c r="FG324" s="18">
        <v>2</v>
      </c>
      <c r="FH324" s="18">
        <v>1</v>
      </c>
      <c r="FI324" s="25">
        <f t="shared" si="1026"/>
        <v>1.2</v>
      </c>
      <c r="FJ324" s="18">
        <v>0</v>
      </c>
      <c r="FK324" s="18">
        <v>0</v>
      </c>
      <c r="FL324" s="18">
        <v>0.2</v>
      </c>
      <c r="FM324" s="18">
        <v>1.4</v>
      </c>
      <c r="FN324" s="18">
        <v>0</v>
      </c>
      <c r="FO324" s="25">
        <f t="shared" si="1027"/>
        <v>1.4</v>
      </c>
      <c r="FP324" s="18">
        <v>1.4999999999999999E-2</v>
      </c>
      <c r="FQ324" s="18">
        <v>1</v>
      </c>
      <c r="FR324" s="25">
        <f t="shared" si="880"/>
        <v>34</v>
      </c>
      <c r="FS324" s="25">
        <f t="shared" si="881"/>
        <v>0.495</v>
      </c>
      <c r="FT324" s="25">
        <f t="shared" si="882"/>
        <v>34.494999999999997</v>
      </c>
      <c r="FU324" s="25">
        <f t="shared" si="883"/>
        <v>-0.68500000000008754</v>
      </c>
      <c r="FV324" s="25" t="str">
        <f t="shared" si="1028"/>
        <v>Thêm 01</v>
      </c>
      <c r="FW324" s="25">
        <f t="shared" si="1029"/>
        <v>0.33</v>
      </c>
      <c r="FX324" s="16"/>
      <c r="FY324" s="16"/>
      <c r="FZ324" s="16"/>
      <c r="GA324" s="16"/>
      <c r="GB324" s="19">
        <v>0</v>
      </c>
      <c r="GC324" s="19">
        <v>0</v>
      </c>
      <c r="GD324" s="19">
        <v>0</v>
      </c>
      <c r="GE324" s="19">
        <v>0</v>
      </c>
      <c r="GF324" s="19">
        <v>0</v>
      </c>
      <c r="GG324" s="19">
        <v>0</v>
      </c>
      <c r="GH324" s="19">
        <v>0</v>
      </c>
      <c r="GI324" s="19">
        <v>0</v>
      </c>
      <c r="GJ324" s="19">
        <v>0</v>
      </c>
      <c r="GK324" s="19">
        <v>0</v>
      </c>
      <c r="GL324" s="25">
        <f t="shared" si="884"/>
        <v>0</v>
      </c>
      <c r="GM324" s="25">
        <f t="shared" si="1030"/>
        <v>0</v>
      </c>
      <c r="GN324" s="19">
        <v>0</v>
      </c>
      <c r="GO324" s="19">
        <v>0</v>
      </c>
      <c r="GP324" s="19">
        <v>0</v>
      </c>
      <c r="GQ324" s="19">
        <v>0</v>
      </c>
      <c r="GR324" s="1" t="e">
        <f>_xlfn.IFNA(INDEX(#REF!,MATCH(E324,#REF!,0)),0)</f>
        <v>#REF!</v>
      </c>
      <c r="GS324" s="16"/>
      <c r="GT324" s="18">
        <v>0</v>
      </c>
      <c r="GU324" s="18">
        <v>0</v>
      </c>
      <c r="GV324" s="18">
        <v>0</v>
      </c>
      <c r="GW324" s="18">
        <v>0</v>
      </c>
      <c r="GX324" s="25">
        <f t="shared" si="885"/>
        <v>0</v>
      </c>
      <c r="GY324" s="25">
        <f t="shared" si="886"/>
        <v>0</v>
      </c>
      <c r="GZ324" s="25">
        <f t="shared" si="1031"/>
        <v>0</v>
      </c>
      <c r="HA324" s="1" t="e" cm="1">
        <f t="array" ref="HA324">INDEX(#REF!,MATCH(EJ324&amp;EK324&amp;HD324&amp;HE324&amp;HF324,#REF!&amp;#REF!&amp;#REF!&amp;#REF!&amp;#REF!,0))</f>
        <v>#REF!</v>
      </c>
      <c r="HB324" s="16"/>
      <c r="HC324" s="25">
        <f t="shared" si="1032"/>
        <v>0</v>
      </c>
      <c r="HD324" s="18">
        <v>0</v>
      </c>
      <c r="HE324" s="18">
        <v>0</v>
      </c>
      <c r="HF324" s="18">
        <v>0</v>
      </c>
      <c r="HG324" s="1" t="e" cm="1">
        <f t="array" ref="HG324">INDEX(#REF!,MATCH(EJ324&amp;EK324&amp;HJ324&amp;HK324&amp;HL324,#REF!&amp;#REF!&amp;#REF!&amp;#REF!&amp;#REF!,0))</f>
        <v>#REF!</v>
      </c>
      <c r="HH324" s="16"/>
      <c r="HI324" s="25">
        <f t="shared" si="1033"/>
        <v>0</v>
      </c>
      <c r="HJ324" s="25">
        <f t="shared" si="1034"/>
        <v>0</v>
      </c>
      <c r="HK324" s="19">
        <v>0</v>
      </c>
      <c r="HL324" s="19">
        <v>0</v>
      </c>
      <c r="HM324" s="18">
        <v>0.01</v>
      </c>
      <c r="HN324" s="18">
        <v>1</v>
      </c>
      <c r="HO324" s="25">
        <f t="shared" si="1035"/>
        <v>0</v>
      </c>
      <c r="HP324" s="25">
        <f t="shared" si="1036"/>
        <v>0</v>
      </c>
      <c r="HQ324" s="25">
        <f t="shared" si="1037"/>
        <v>0</v>
      </c>
      <c r="HR324" s="25">
        <f t="shared" si="1038"/>
        <v>0</v>
      </c>
      <c r="HS324" s="25">
        <f t="shared" si="1039"/>
        <v>0</v>
      </c>
      <c r="HT324" s="19">
        <v>0</v>
      </c>
      <c r="HU324" s="19">
        <v>0</v>
      </c>
      <c r="HV324" s="19">
        <v>0</v>
      </c>
      <c r="HW324" s="25">
        <f t="shared" si="1040"/>
        <v>0</v>
      </c>
      <c r="HX324" s="19">
        <v>0</v>
      </c>
      <c r="HY324" s="19">
        <v>0</v>
      </c>
      <c r="HZ324" s="18">
        <v>41.8</v>
      </c>
      <c r="IA324" s="20">
        <f>ROUND(IF(EN324="Cống tròn",IF(EN324="Cống tròn",IF(EU324="Không có móng",IQ324-FF324,IF(EU324="Đế",IP324-FN324,IF(OR(EU324="Móng bê tông",EU324="Móng bê tông kết hợp đế"),II324-FJ324,0))),0),IF(EN324="Cống hộp",IF(AND(EN324="Cống hộp",EU324="Không có móng"),IQ324-GF324,IF(AND(EN324="Cống hộp",EU324="Móng bê tông"),IJ324-GB324,0)),IF(OR(EN324="Rãnh xây",EN324="Rãnh bê tông"),IF(OR(EN324="Rãnh xây",EN324="Rãnh bê tông"),IK324-GB324,0),IF(EN324="Ống nhựa",IF(AND(EN324="Ống nhựa",EU324="Không đắp cát"),IQ324-HT324,IF(AND(EN324="Ống nhựa",EU324="Đắp cát"),IH324-HX324,0)),IF(EN324="Rãnh thang",IF(EN324="Rãnh thang",IF(EU324="Móng bê tông",#REF!-#REF!,IQ324),0),0))))),2)</f>
        <v>40.299999999999997</v>
      </c>
      <c r="IB324" s="20">
        <f t="shared" si="1041"/>
        <v>1.5</v>
      </c>
      <c r="IC324" s="20">
        <f t="shared" si="887"/>
        <v>40.299999999999997</v>
      </c>
      <c r="ID324" s="20">
        <f t="shared" si="888"/>
        <v>0</v>
      </c>
      <c r="IE324" s="20">
        <f t="shared" si="889"/>
        <v>0</v>
      </c>
      <c r="IF324" s="20">
        <f t="shared" si="890"/>
        <v>0</v>
      </c>
      <c r="IG324" s="20">
        <f>IF(EN324="Rãnh thang",IF(AND(EN324="Rãnh thang",EU324="Móng bê tông"),IQ324-#REF!,0),IF(EN324="Ống nhựa",IF(AND(EN324="Ống nhựa",EU324="Đắp cát"),IQ324-HT324,0),IF(EN324="Cống tròn",IF(EN324="Cống tròn",IF(OR(EU324="Móng bê tông",EU324="Móng bê tông kết hợp đế"),IM324-FL324,0),0),IF(EN324="Cống hộp",IF(AND(EN324="Cống hộp",EU324="Móng bê tông"),IN324-GD324,0),IF(OR(EN324="Rãnh xây",EN324="Rãnh bê tông"),IF(AND(EN324="Rãnh xây",EU324="Móng bê tông"),IO324-GD324,IF(AND(EN324="Rãnh bê tông",EU324="Móng bê tông"),IO324-GD324,0)),0)))))</f>
        <v>40.299999999999997</v>
      </c>
      <c r="IH324" s="20">
        <f t="shared" si="891"/>
        <v>0</v>
      </c>
      <c r="II324" s="20">
        <f t="shared" si="892"/>
        <v>40.299999999999997</v>
      </c>
      <c r="IJ324" s="20">
        <f t="shared" si="893"/>
        <v>0</v>
      </c>
      <c r="IK324" s="20">
        <f t="shared" si="894"/>
        <v>0</v>
      </c>
      <c r="IL324" s="20">
        <f t="shared" si="895"/>
        <v>40.5</v>
      </c>
      <c r="IM324" s="20">
        <f t="shared" si="896"/>
        <v>40.5</v>
      </c>
      <c r="IN324" s="20">
        <f t="shared" si="897"/>
        <v>0</v>
      </c>
      <c r="IO324" s="20">
        <f t="shared" si="898"/>
        <v>0</v>
      </c>
      <c r="IP324" s="20">
        <f t="shared" si="899"/>
        <v>0</v>
      </c>
      <c r="IQ324" s="18">
        <v>40.6</v>
      </c>
      <c r="IR324" s="25">
        <f t="shared" si="1042"/>
        <v>0</v>
      </c>
      <c r="IS324" s="25">
        <f t="shared" si="900"/>
        <v>0</v>
      </c>
      <c r="IT324" s="25">
        <f t="shared" si="901"/>
        <v>0</v>
      </c>
      <c r="IU324" s="25">
        <f>ROUND(IF(EN324="Cống tròn",IF(EN324="Cống tròn",IV324+FF324,0),IF(EN324="Cống hộp",IF(EN324="Cống hộp",IV324+GP324,0),IF(OR(EN324="Rãnh xây",EN324="Rãnh bê tông"),IF(OR(EN324="Rãnh xây",EN324="Rãnh bê tông"),IV324+GP324,0),IF(EN324="ống nhựa",IF(EN324="Ống nhựa",IV324+HT324,0),IF(EN324="Rãnh thang",IF(EN324="Rãnh thang",IQ324+#REF!,0),0))))),2)</f>
        <v>41.66</v>
      </c>
      <c r="IV324" s="18">
        <v>41.56</v>
      </c>
      <c r="IW324" s="25">
        <f t="shared" si="902"/>
        <v>41.66</v>
      </c>
      <c r="IX324" s="25">
        <f t="shared" si="903"/>
        <v>0</v>
      </c>
      <c r="IY324" s="25">
        <f t="shared" si="904"/>
        <v>0</v>
      </c>
      <c r="IZ324" s="25">
        <f t="shared" si="905"/>
        <v>0</v>
      </c>
      <c r="JA324" s="25">
        <f t="shared" si="906"/>
        <v>0</v>
      </c>
      <c r="JB324" s="18">
        <v>41.77</v>
      </c>
      <c r="JC324" s="20">
        <f>ROUND(IF(EN324="Cống tròn",IF(EN324="Cống tròn",IF(EU324="Không có móng",JS324-FF324,IF(EU324="Đế",JR324-FN324,IF(OR(EU324="Móng bê tông",EU324="Móng bê tông kết hợp đế"),JK324-FJ324,0))),0),IF(EN324="Cống hộp",IF(AND(EN324="Cống hộp",EU324="Không có móng"),JS324-GF324,IF(AND(EN324="Cống hộp",EU324="Móng bê tông"),JL324-GB324,0)),IF(OR(EN324="Rãnh xây",EN324="Rãnh bê tông"),IF(OR(EN324="Rãnh xây",EN324="Rãnh bê tông"),JM324-GB324,0),IF(EN324="Ống nhựa",IF(AND(EN324="Ống nhựa",EU324="Không đắp cát"),JS324-HT324,IF(AND(EN324="Ống nhựa",EU324="Đắp cát"),JJ324-HX324,0)),IF(EN324="Rãnh thang",IF(EN324="Rãnh thang",IF(EU324="Móng bê tông",#REF!-#REF!,JS324),0),0))))),2)</f>
        <v>40.26</v>
      </c>
      <c r="JD324" s="20">
        <f t="shared" si="1043"/>
        <v>1.5100000000000051</v>
      </c>
      <c r="JE324" s="20">
        <f t="shared" si="907"/>
        <v>40.26</v>
      </c>
      <c r="JF324" s="20">
        <f t="shared" si="908"/>
        <v>0</v>
      </c>
      <c r="JG324" s="20">
        <f t="shared" si="909"/>
        <v>0</v>
      </c>
      <c r="JH324" s="20">
        <f t="shared" si="910"/>
        <v>0</v>
      </c>
      <c r="JI324" s="20">
        <f>IF(EN324="Rãnh thang",IF(AND(EN324="Rãnh thang",EU324="Móng bê tông"),JS324-#REF!,0),IF(EN324="Ống nhựa",IF(AND(EN324="Ống nhựa",EU324="Đắp cát"),JS324-HT324,0),IF(EN324="Cống tròn",IF(EN324="Cống tròn",IF(OR(EU324="Móng bê tông",EU324="Móng bê tông kết hợp đế"),JO324-FL324,0),0),IF(EN324="Cống hộp",IF(AND(EN324="Cống hộp",EU324="Móng bê tông"),JP324-GD324,0),IF(OR(EN324="Rãnh xây",EN324="Rãnh bê tông"),IF(AND(EN324="Rãnh xây",EU324="Móng bê tông"),JQ324-GD324,IF(AND(EN324="Rãnh bê tông",EU324="Móng bê tông"),JQ324-GD324,0)),0)))))</f>
        <v>40.26</v>
      </c>
      <c r="JJ324" s="20">
        <f t="shared" si="911"/>
        <v>0</v>
      </c>
      <c r="JK324" s="20">
        <f t="shared" si="912"/>
        <v>40.26</v>
      </c>
      <c r="JL324" s="20">
        <f t="shared" si="913"/>
        <v>0</v>
      </c>
      <c r="JM324" s="20">
        <f t="shared" si="914"/>
        <v>0</v>
      </c>
      <c r="JN324" s="20">
        <f t="shared" si="915"/>
        <v>40.46</v>
      </c>
      <c r="JO324" s="20">
        <f t="shared" si="916"/>
        <v>40.46</v>
      </c>
      <c r="JP324" s="20">
        <f t="shared" si="917"/>
        <v>0</v>
      </c>
      <c r="JQ324" s="20">
        <f t="shared" si="918"/>
        <v>0</v>
      </c>
      <c r="JR324" s="20">
        <f t="shared" si="919"/>
        <v>0</v>
      </c>
      <c r="JS324" s="26">
        <v>40.56</v>
      </c>
      <c r="JT324" s="25">
        <f t="shared" si="1044"/>
        <v>0</v>
      </c>
      <c r="JU324" s="25">
        <f t="shared" si="920"/>
        <v>0</v>
      </c>
      <c r="JV324" s="25">
        <f t="shared" si="921"/>
        <v>0</v>
      </c>
      <c r="JW324" s="25">
        <f>ROUND(IF(EN324="Cống tròn",IF(EN324="Cống tròn",JX324+FF324,0),IF(EN324="Cống hộp",IF(EN324="Cống hộp",JX324+GP324,0),IF(OR(EN324="Rãnh xây",EN324="Rãnh bê tông"),IF(OR(EN324="Rãnh xây",EN324="Rãnh bê tông"),JX324+GP324,0),IF(EN324="ống nhựa",IF(EN324="Ống nhựa",JX324+HT324,0),IF(EN324="Rãnh thang",IF(EN324="Rãnh thang",JS324+#REF!,0),0))))),2)</f>
        <v>41.66</v>
      </c>
      <c r="JX324" s="27">
        <v>41.56</v>
      </c>
      <c r="JY324" s="25">
        <f t="shared" si="922"/>
        <v>41.66</v>
      </c>
      <c r="JZ324" s="25">
        <f t="shared" si="923"/>
        <v>0</v>
      </c>
      <c r="KA324" s="25">
        <f t="shared" si="924"/>
        <v>0</v>
      </c>
      <c r="KB324" s="25">
        <f t="shared" si="925"/>
        <v>0</v>
      </c>
      <c r="KC324" s="25">
        <f t="shared" si="926"/>
        <v>0</v>
      </c>
      <c r="KD324" s="28" t="s">
        <v>98</v>
      </c>
      <c r="KE324" s="27">
        <v>0</v>
      </c>
      <c r="KF324" s="25">
        <f t="shared" si="927"/>
        <v>1.5</v>
      </c>
      <c r="KG324" s="25">
        <f t="shared" si="1045"/>
        <v>1.5</v>
      </c>
      <c r="KH324" s="27">
        <v>0</v>
      </c>
      <c r="KI324" s="25">
        <f t="shared" si="928"/>
        <v>1.5100000000000051</v>
      </c>
      <c r="KJ324" s="25">
        <f t="shared" si="1046"/>
        <v>1.5100000000000051</v>
      </c>
      <c r="KK324" s="25">
        <f t="shared" si="929"/>
        <v>0</v>
      </c>
      <c r="KL324" s="25">
        <f t="shared" si="930"/>
        <v>0</v>
      </c>
      <c r="KM324" s="25">
        <f t="shared" si="1047"/>
        <v>0</v>
      </c>
      <c r="KN324" s="25">
        <f t="shared" si="931"/>
        <v>0</v>
      </c>
      <c r="KO324" s="25">
        <f t="shared" si="932"/>
        <v>0</v>
      </c>
      <c r="KP324" s="25">
        <f t="shared" si="1048"/>
        <v>0</v>
      </c>
      <c r="KQ324" s="25">
        <f t="shared" si="933"/>
        <v>0.2</v>
      </c>
      <c r="KR324" s="25">
        <f t="shared" si="934"/>
        <v>0.2</v>
      </c>
      <c r="KS324" s="25">
        <f t="shared" si="1049"/>
        <v>0.2</v>
      </c>
      <c r="KT324" s="25">
        <f t="shared" si="935"/>
        <v>0</v>
      </c>
      <c r="KU324" s="25">
        <f t="shared" si="936"/>
        <v>0</v>
      </c>
      <c r="KV324" s="25">
        <f t="shared" si="1050"/>
        <v>0</v>
      </c>
      <c r="KW324" s="25">
        <f t="shared" si="1079"/>
        <v>0</v>
      </c>
      <c r="KX324" s="25">
        <f t="shared" si="937"/>
        <v>0</v>
      </c>
      <c r="KY324" s="25">
        <f t="shared" si="1051"/>
        <v>0</v>
      </c>
      <c r="KZ324" s="25">
        <f t="shared" si="938"/>
        <v>0</v>
      </c>
      <c r="LA324" s="25">
        <f t="shared" si="939"/>
        <v>0</v>
      </c>
      <c r="LB324" s="25">
        <f t="shared" si="1052"/>
        <v>0</v>
      </c>
      <c r="LC324" s="25">
        <f t="shared" si="940"/>
        <v>1.4</v>
      </c>
      <c r="LD324" s="25">
        <f t="shared" si="941"/>
        <v>1.4</v>
      </c>
      <c r="LE324" s="25">
        <f t="shared" si="1053"/>
        <v>1.4</v>
      </c>
      <c r="LF324" s="25">
        <f t="shared" si="942"/>
        <v>0</v>
      </c>
      <c r="LG324" s="25">
        <f t="shared" si="943"/>
        <v>0</v>
      </c>
      <c r="LH324" s="25">
        <f t="shared" si="1054"/>
        <v>0</v>
      </c>
      <c r="LI324" s="25">
        <f t="shared" si="944"/>
        <v>0</v>
      </c>
      <c r="LJ324" s="25">
        <f t="shared" si="945"/>
        <v>0</v>
      </c>
      <c r="LK324" s="25">
        <f t="shared" si="1055"/>
        <v>0</v>
      </c>
      <c r="LL324" s="25">
        <f t="shared" si="946"/>
        <v>0</v>
      </c>
      <c r="LM324" s="25">
        <f t="shared" si="947"/>
        <v>0</v>
      </c>
      <c r="LN324" s="25">
        <f t="shared" si="1056"/>
        <v>0</v>
      </c>
      <c r="LO324" s="25">
        <f t="shared" si="948"/>
        <v>0</v>
      </c>
      <c r="LP324" s="25">
        <f t="shared" si="949"/>
        <v>0</v>
      </c>
      <c r="LQ324" s="25">
        <f t="shared" si="1057"/>
        <v>0</v>
      </c>
      <c r="LR324" s="25">
        <f t="shared" si="950"/>
        <v>0</v>
      </c>
      <c r="LS324" s="25">
        <f t="shared" si="951"/>
        <v>0</v>
      </c>
      <c r="LT324" s="25">
        <f t="shared" si="1058"/>
        <v>0</v>
      </c>
      <c r="LU324" s="25">
        <f t="shared" si="952"/>
        <v>0</v>
      </c>
      <c r="LV324" s="25">
        <f t="shared" si="953"/>
        <v>0</v>
      </c>
      <c r="LW324" s="25">
        <f t="shared" si="1059"/>
        <v>0</v>
      </c>
      <c r="LX324" s="25">
        <f t="shared" si="954"/>
        <v>0</v>
      </c>
      <c r="LY324" s="25">
        <f t="shared" si="955"/>
        <v>0</v>
      </c>
      <c r="LZ324" s="25">
        <f t="shared" si="1060"/>
        <v>0</v>
      </c>
      <c r="MA324" s="25">
        <f t="shared" si="956"/>
        <v>0</v>
      </c>
      <c r="MB324" s="25">
        <f t="shared" si="957"/>
        <v>0</v>
      </c>
      <c r="MC324" s="25">
        <f t="shared" si="1061"/>
        <v>0</v>
      </c>
      <c r="MD324" s="25">
        <f t="shared" si="958"/>
        <v>0</v>
      </c>
      <c r="ME324" s="25">
        <f t="shared" si="959"/>
        <v>0</v>
      </c>
      <c r="MF324" s="25">
        <f t="shared" si="1062"/>
        <v>0</v>
      </c>
      <c r="MG324" s="25">
        <f t="shared" si="960"/>
        <v>0</v>
      </c>
      <c r="MH324" s="25">
        <f t="shared" si="961"/>
        <v>0</v>
      </c>
      <c r="MI324" s="25">
        <f t="shared" si="1063"/>
        <v>0</v>
      </c>
      <c r="MJ324" s="25">
        <f t="shared" si="962"/>
        <v>0</v>
      </c>
      <c r="MK324" s="25">
        <f t="shared" si="963"/>
        <v>0</v>
      </c>
      <c r="ML324" s="25">
        <f t="shared" si="1064"/>
        <v>0</v>
      </c>
      <c r="MM324" s="25">
        <f t="shared" si="964"/>
        <v>0</v>
      </c>
      <c r="MN324" s="25">
        <f t="shared" si="965"/>
        <v>0</v>
      </c>
      <c r="MO324" s="25">
        <f t="shared" si="1065"/>
        <v>0</v>
      </c>
      <c r="MP324" s="25">
        <f t="shared" si="966"/>
        <v>0</v>
      </c>
      <c r="MQ324" s="25">
        <f t="shared" si="967"/>
        <v>0</v>
      </c>
      <c r="MR324" s="25">
        <f t="shared" si="1066"/>
        <v>0</v>
      </c>
      <c r="MS324" s="29">
        <v>1.4</v>
      </c>
      <c r="MT324" s="29">
        <v>0</v>
      </c>
      <c r="MU324" s="29">
        <v>1</v>
      </c>
      <c r="MV324" s="29">
        <v>1</v>
      </c>
      <c r="MW324" s="25">
        <f t="shared" si="968"/>
        <v>1.4</v>
      </c>
      <c r="MX324" s="25">
        <f t="shared" si="969"/>
        <v>2.1</v>
      </c>
      <c r="MY324" s="25">
        <f t="shared" si="970"/>
        <v>0</v>
      </c>
      <c r="MZ324" s="25">
        <f t="shared" si="971"/>
        <v>0</v>
      </c>
      <c r="NA324" s="25">
        <f t="shared" si="972"/>
        <v>1.4</v>
      </c>
      <c r="NB324" s="25">
        <f t="shared" si="973"/>
        <v>2.11</v>
      </c>
      <c r="NC324" s="25">
        <f t="shared" si="974"/>
        <v>0</v>
      </c>
      <c r="ND324" s="25">
        <f t="shared" si="975"/>
        <v>0</v>
      </c>
      <c r="NE324" s="25">
        <f t="shared" si="1067"/>
        <v>1.4</v>
      </c>
      <c r="NF324" s="25">
        <f t="shared" si="1067"/>
        <v>2.105</v>
      </c>
      <c r="NG324" s="25">
        <f t="shared" si="1067"/>
        <v>0</v>
      </c>
      <c r="NH324" s="25">
        <f t="shared" si="976"/>
        <v>0</v>
      </c>
      <c r="NI324" s="25">
        <f t="shared" si="977"/>
        <v>74.05</v>
      </c>
      <c r="NJ324" s="25">
        <f t="shared" si="978"/>
        <v>0</v>
      </c>
      <c r="NK324" s="25">
        <f t="shared" si="979"/>
        <v>74.05</v>
      </c>
      <c r="NL324" s="25">
        <f t="shared" si="980"/>
        <v>63.98</v>
      </c>
      <c r="NM324" s="25">
        <f t="shared" si="981"/>
        <v>0</v>
      </c>
      <c r="NN324" s="25">
        <f t="shared" si="1068"/>
        <v>63.98</v>
      </c>
      <c r="NO324" s="25">
        <f t="shared" si="982"/>
        <v>0</v>
      </c>
      <c r="NP324" s="25">
        <f t="shared" si="983"/>
        <v>0</v>
      </c>
      <c r="NQ324" s="25">
        <f t="shared" si="1069"/>
        <v>0</v>
      </c>
      <c r="NR324" s="25">
        <f t="shared" si="984"/>
        <v>0</v>
      </c>
      <c r="NS324" s="25">
        <f t="shared" si="985"/>
        <v>0</v>
      </c>
      <c r="NT324" s="25">
        <f t="shared" si="1070"/>
        <v>0</v>
      </c>
      <c r="NU324" s="25">
        <f t="shared" si="986"/>
        <v>0</v>
      </c>
      <c r="NV324" s="25">
        <f t="shared" si="987"/>
        <v>0</v>
      </c>
      <c r="NW324" s="25">
        <f t="shared" si="1071"/>
        <v>0</v>
      </c>
      <c r="NX324" s="25">
        <f t="shared" si="1072"/>
        <v>63.98</v>
      </c>
      <c r="NY324" s="25">
        <f t="shared" si="1072"/>
        <v>0</v>
      </c>
      <c r="NZ324" s="25">
        <f t="shared" si="1073"/>
        <v>63.98</v>
      </c>
      <c r="OA324" s="25">
        <f t="shared" si="1074"/>
        <v>10.07</v>
      </c>
      <c r="OB324" s="25">
        <f t="shared" si="1074"/>
        <v>0</v>
      </c>
      <c r="OC324" s="25">
        <f t="shared" si="1075"/>
        <v>10.07</v>
      </c>
      <c r="OD324" s="25">
        <f t="shared" si="1076"/>
        <v>63.98</v>
      </c>
      <c r="OE324" s="25">
        <f t="shared" si="1076"/>
        <v>0</v>
      </c>
      <c r="OF324" s="25">
        <f t="shared" si="1076"/>
        <v>63.98</v>
      </c>
      <c r="OG324" s="25">
        <f t="shared" si="988"/>
        <v>0</v>
      </c>
      <c r="OH324" s="25">
        <f t="shared" si="989"/>
        <v>0</v>
      </c>
      <c r="OI324" s="25">
        <f t="shared" si="990"/>
        <v>0</v>
      </c>
      <c r="OJ324" s="25">
        <f t="shared" si="991"/>
        <v>0</v>
      </c>
      <c r="OK324" s="25">
        <f t="shared" si="992"/>
        <v>0</v>
      </c>
      <c r="OL324" s="25">
        <f t="shared" si="993"/>
        <v>0</v>
      </c>
      <c r="OM324" s="25">
        <f t="shared" si="1077"/>
        <v>0</v>
      </c>
      <c r="ON324" s="25">
        <f t="shared" si="1077"/>
        <v>0</v>
      </c>
      <c r="OO324" s="25">
        <f t="shared" si="1077"/>
        <v>0</v>
      </c>
      <c r="OP324" s="25">
        <f t="shared" si="994"/>
        <v>0</v>
      </c>
      <c r="OQ324" s="25">
        <f t="shared" si="995"/>
        <v>0</v>
      </c>
      <c r="OR324" s="25">
        <f t="shared" si="1078"/>
        <v>0</v>
      </c>
      <c r="OS324" s="19">
        <v>536013.27</v>
      </c>
      <c r="OT324" s="19">
        <v>2371818.344</v>
      </c>
    </row>
    <row r="325" spans="1:410" ht="33" customHeight="1" x14ac:dyDescent="0.25">
      <c r="A325" s="18"/>
      <c r="B325" s="18" t="s">
        <v>1129</v>
      </c>
      <c r="C325" s="18">
        <v>772.56</v>
      </c>
      <c r="D325" s="16" t="e">
        <f>_xlfn.IFNA(INDEX(#REF!,MATCH(E325,#REF!,0)),0)</f>
        <v>#REF!</v>
      </c>
      <c r="E325" s="18" t="s">
        <v>1145</v>
      </c>
      <c r="F325" s="16" t="s">
        <v>765</v>
      </c>
      <c r="G325" s="16" t="s">
        <v>766</v>
      </c>
      <c r="H325" s="16" t="s">
        <v>767</v>
      </c>
      <c r="I325" s="16" t="s">
        <v>768</v>
      </c>
      <c r="J325" s="16" t="s">
        <v>769</v>
      </c>
      <c r="K325" s="16" t="s">
        <v>770</v>
      </c>
      <c r="L325" s="16" t="s">
        <v>771</v>
      </c>
      <c r="M325" s="18">
        <v>1.64</v>
      </c>
      <c r="N325" s="18">
        <v>1.94</v>
      </c>
      <c r="O325" s="18">
        <v>2.04</v>
      </c>
      <c r="P325" s="18">
        <v>2.34</v>
      </c>
      <c r="Q325" s="18">
        <v>0.1</v>
      </c>
      <c r="R325" s="18">
        <v>1.8399999999999999</v>
      </c>
      <c r="S325" s="18">
        <v>2.14</v>
      </c>
      <c r="T325" s="18">
        <v>0.2</v>
      </c>
      <c r="U325" s="18">
        <v>0</v>
      </c>
      <c r="V325" s="18">
        <v>0</v>
      </c>
      <c r="W325" s="18">
        <v>0</v>
      </c>
      <c r="X325" s="18">
        <v>1.64</v>
      </c>
      <c r="Y325" s="18">
        <v>1.9</v>
      </c>
      <c r="Z325" s="20">
        <f t="shared" si="996"/>
        <v>2.1</v>
      </c>
      <c r="AA325" s="18">
        <v>0.22</v>
      </c>
      <c r="AB325" s="18">
        <v>0</v>
      </c>
      <c r="AC325" s="18">
        <v>0</v>
      </c>
      <c r="AD325" s="18">
        <v>0</v>
      </c>
      <c r="AE325" s="18">
        <v>0</v>
      </c>
      <c r="AF325" s="18">
        <v>0</v>
      </c>
      <c r="AG325" s="18">
        <v>1.2</v>
      </c>
      <c r="AH325" s="18">
        <v>1.5</v>
      </c>
      <c r="AI325" s="20">
        <f t="shared" si="997"/>
        <v>2.25</v>
      </c>
      <c r="AJ325" s="18">
        <v>0</v>
      </c>
      <c r="AK325" s="18">
        <v>0</v>
      </c>
      <c r="AL325" s="20">
        <f t="shared" si="998"/>
        <v>0</v>
      </c>
      <c r="AM325" s="18">
        <v>1.64</v>
      </c>
      <c r="AN325" s="18">
        <v>1.5</v>
      </c>
      <c r="AO325" s="18">
        <v>0.15</v>
      </c>
      <c r="AP325" s="18">
        <v>0.22</v>
      </c>
      <c r="AQ325" s="18">
        <v>1.64</v>
      </c>
      <c r="AR325" s="18">
        <v>1.72</v>
      </c>
      <c r="AS325" s="18">
        <v>0.12</v>
      </c>
      <c r="AT325" s="18">
        <v>0.11</v>
      </c>
      <c r="AU325" s="18">
        <v>0</v>
      </c>
      <c r="AV325" s="18">
        <v>1</v>
      </c>
      <c r="AW325" s="18">
        <v>0</v>
      </c>
      <c r="AX325" s="18">
        <v>0</v>
      </c>
      <c r="AY325" s="18">
        <v>0</v>
      </c>
      <c r="AZ325" s="18">
        <v>0</v>
      </c>
      <c r="BA325" s="18">
        <v>0</v>
      </c>
      <c r="BB325" s="18">
        <v>0</v>
      </c>
      <c r="BC325" s="18">
        <v>0</v>
      </c>
      <c r="BD325" s="18">
        <v>0</v>
      </c>
      <c r="BE325" s="18">
        <v>2</v>
      </c>
      <c r="BF325" s="18">
        <v>0</v>
      </c>
      <c r="BG325" s="18">
        <v>0</v>
      </c>
      <c r="BH325" s="18">
        <v>0</v>
      </c>
      <c r="BI325" s="18">
        <v>0</v>
      </c>
      <c r="BJ325" s="18">
        <v>0</v>
      </c>
      <c r="BK325" s="18">
        <v>0</v>
      </c>
      <c r="BL325" s="18">
        <v>0</v>
      </c>
      <c r="BM325" s="18">
        <v>0</v>
      </c>
      <c r="BN325" s="18">
        <v>0</v>
      </c>
      <c r="BO325" s="18">
        <v>0</v>
      </c>
      <c r="BP325" s="18">
        <v>0</v>
      </c>
      <c r="BQ325" s="18">
        <v>0</v>
      </c>
      <c r="BR325" s="18">
        <v>0</v>
      </c>
      <c r="BS325" s="18">
        <v>0</v>
      </c>
      <c r="BT325" s="18">
        <v>0</v>
      </c>
      <c r="BU325" s="18">
        <v>0</v>
      </c>
      <c r="BV325" s="18">
        <v>0</v>
      </c>
      <c r="BW325" s="18">
        <v>0</v>
      </c>
      <c r="BX325" s="18">
        <v>0</v>
      </c>
      <c r="BY325" s="18">
        <v>0</v>
      </c>
      <c r="BZ325" s="18">
        <v>0</v>
      </c>
      <c r="CA325" s="16" t="e">
        <f>_xlfn.IFNA(IF(RIGHT(D325,2)="=G",0,INDEX(#REF!,MATCH(E325,#REF!,0))),0)</f>
        <v>#REF!</v>
      </c>
      <c r="CB325" s="16" t="s">
        <v>776</v>
      </c>
      <c r="CC325" s="18">
        <v>0</v>
      </c>
      <c r="CD325" s="18">
        <v>0</v>
      </c>
      <c r="CE325" s="18">
        <v>1.4</v>
      </c>
      <c r="CF325" s="18">
        <v>0.85</v>
      </c>
      <c r="CG325" s="18">
        <v>0.12</v>
      </c>
      <c r="CH325" s="18">
        <v>2</v>
      </c>
      <c r="CI325" s="16" t="s">
        <v>98</v>
      </c>
      <c r="CJ325" s="18">
        <v>0</v>
      </c>
      <c r="CK325" s="20">
        <f t="shared" si="864"/>
        <v>1.81</v>
      </c>
      <c r="CL325" s="20">
        <f t="shared" si="999"/>
        <v>1.81</v>
      </c>
      <c r="CM325" s="18">
        <v>27.4</v>
      </c>
      <c r="CN325" s="18">
        <v>42.61</v>
      </c>
      <c r="CO325" s="18">
        <v>41.771000000000001</v>
      </c>
      <c r="CP325" s="22">
        <f t="shared" si="865"/>
        <v>41.77</v>
      </c>
      <c r="CQ325" s="22">
        <f t="shared" si="866"/>
        <v>39.96</v>
      </c>
      <c r="CR325" s="22">
        <f t="shared" si="1000"/>
        <v>1.81</v>
      </c>
      <c r="CS325" s="22">
        <f t="shared" si="867"/>
        <v>40.059999999999995</v>
      </c>
      <c r="CT325" s="22">
        <f t="shared" si="868"/>
        <v>40.26</v>
      </c>
      <c r="CU325" s="18">
        <v>40.26</v>
      </c>
      <c r="CV325" s="22">
        <f t="shared" si="1001"/>
        <v>2.1</v>
      </c>
      <c r="CW325" s="22">
        <f t="shared" si="869"/>
        <v>0</v>
      </c>
      <c r="CX325" s="22">
        <f t="shared" si="870"/>
        <v>0</v>
      </c>
      <c r="CY325" s="22">
        <f t="shared" si="871"/>
        <v>42.34</v>
      </c>
      <c r="CZ325" s="22">
        <f t="shared" si="872"/>
        <v>42.49</v>
      </c>
      <c r="DA325" s="18">
        <v>42.61</v>
      </c>
      <c r="DB325" s="20">
        <f t="shared" si="1002"/>
        <v>2.65</v>
      </c>
      <c r="DC325" s="20">
        <f t="shared" si="1003"/>
        <v>0.84</v>
      </c>
      <c r="DD325" s="20">
        <f t="shared" si="1004"/>
        <v>1.81</v>
      </c>
      <c r="DE325" s="20">
        <f t="shared" si="873"/>
        <v>0.1</v>
      </c>
      <c r="DF325" s="20">
        <f t="shared" si="874"/>
        <v>0.2</v>
      </c>
      <c r="DG325" s="20">
        <f t="shared" si="875"/>
        <v>1.51</v>
      </c>
      <c r="DH325" s="20">
        <f t="shared" si="876"/>
        <v>0</v>
      </c>
      <c r="DI325" s="20">
        <f t="shared" si="877"/>
        <v>0</v>
      </c>
      <c r="DJ325" s="20">
        <f t="shared" si="878"/>
        <v>0</v>
      </c>
      <c r="DK325" s="20">
        <f t="shared" si="1005"/>
        <v>1.81</v>
      </c>
      <c r="DL325" s="20">
        <f t="shared" si="1006"/>
        <v>0</v>
      </c>
      <c r="DM325" s="20">
        <f t="shared" si="1007"/>
        <v>0</v>
      </c>
      <c r="DN325" s="20">
        <f t="shared" si="1008"/>
        <v>0</v>
      </c>
      <c r="DO325" s="18">
        <v>2.54</v>
      </c>
      <c r="DP325" s="18">
        <v>0</v>
      </c>
      <c r="DQ325" s="18">
        <v>1</v>
      </c>
      <c r="DR325" s="18">
        <v>1</v>
      </c>
      <c r="DS325" s="25">
        <f t="shared" si="1009"/>
        <v>2.54</v>
      </c>
      <c r="DT325" s="25">
        <f t="shared" si="1010"/>
        <v>0</v>
      </c>
      <c r="DU325" s="25">
        <f t="shared" si="1011"/>
        <v>4.5999999999999996</v>
      </c>
      <c r="DV325" s="25">
        <f t="shared" si="1012"/>
        <v>0</v>
      </c>
      <c r="DW325" s="25">
        <f t="shared" si="1013"/>
        <v>4.5999999999999996</v>
      </c>
      <c r="DX325" s="25">
        <f t="shared" si="1014"/>
        <v>9.3800000000000008</v>
      </c>
      <c r="DY325" s="25">
        <f t="shared" si="1015"/>
        <v>0</v>
      </c>
      <c r="DZ325" s="25">
        <f t="shared" si="1016"/>
        <v>9.3800000000000008</v>
      </c>
      <c r="EA325" s="25">
        <f t="shared" si="1017"/>
        <v>6.07</v>
      </c>
      <c r="EB325" s="25">
        <f t="shared" si="1018"/>
        <v>0</v>
      </c>
      <c r="EC325" s="25">
        <f t="shared" si="1019"/>
        <v>6.07</v>
      </c>
      <c r="ED325" s="25">
        <f t="shared" si="1020"/>
        <v>3.31</v>
      </c>
      <c r="EE325" s="25">
        <f t="shared" si="1020"/>
        <v>0</v>
      </c>
      <c r="EF325" s="25">
        <f t="shared" si="1021"/>
        <v>3.31</v>
      </c>
      <c r="EG325" s="25">
        <f t="shared" si="1022"/>
        <v>6.07</v>
      </c>
      <c r="EH325" s="25">
        <f t="shared" si="1022"/>
        <v>0</v>
      </c>
      <c r="EI325" s="25">
        <f t="shared" si="1023"/>
        <v>6.07</v>
      </c>
      <c r="EJ325" s="18">
        <v>772.56</v>
      </c>
      <c r="EK325" s="18">
        <v>733.86</v>
      </c>
      <c r="EL325" s="18" t="s">
        <v>1145</v>
      </c>
      <c r="EM325" s="18" t="s">
        <v>1146</v>
      </c>
      <c r="EN325" s="16" t="s">
        <v>774</v>
      </c>
      <c r="EO325" s="16" t="s">
        <v>132</v>
      </c>
      <c r="EP325" s="16" t="e">
        <f>IF(OR(EN325="Cống tròn",EN325="Cống hộp",EN325="Ống nhựa"),INDEX(#REF!,MATCH(E325,#REF!,0)),IF(OR(EN325="Rãnh xây",EN325="Rãnh bê tông"),INDEX(#REF!,MATCH(E325,#REF!,0)),0))</f>
        <v>#REF!</v>
      </c>
      <c r="EQ325" s="18">
        <v>37.499999999999929</v>
      </c>
      <c r="ER325" s="18">
        <v>1</v>
      </c>
      <c r="ES325" s="25">
        <f t="shared" si="1024"/>
        <v>37</v>
      </c>
      <c r="ET325" s="1" t="e">
        <f>_xlfn.IFNA(IF(EN325="Cống tròn",INDEX(#REF!,MATCH(E325,#REF!,0)),IF(EN325="Cống hộp",INDEX(#REF!,MATCH(E325,#REF!,0)),EU325&amp;" ,"&amp;EV325)),0)</f>
        <v>#REF!</v>
      </c>
      <c r="EU325" s="16" t="s">
        <v>769</v>
      </c>
      <c r="EV325" s="16" t="s">
        <v>775</v>
      </c>
      <c r="EW325" s="16" t="e">
        <f>_xlfn.IFNA(INDEX(#REF!,MATCH(E325,#REF!,0)),0)</f>
        <v>#REF!</v>
      </c>
      <c r="EX325" s="16"/>
      <c r="EY325" s="18">
        <v>0</v>
      </c>
      <c r="EZ325" s="18">
        <v>0</v>
      </c>
      <c r="FA325" s="18">
        <v>0</v>
      </c>
      <c r="FB325" s="18">
        <v>0</v>
      </c>
      <c r="FC325" s="18">
        <v>0</v>
      </c>
      <c r="FD325" s="25">
        <f t="shared" si="879"/>
        <v>0</v>
      </c>
      <c r="FE325" s="25">
        <f t="shared" si="1025"/>
        <v>0</v>
      </c>
      <c r="FF325" s="18">
        <v>0.1</v>
      </c>
      <c r="FG325" s="18">
        <v>2</v>
      </c>
      <c r="FH325" s="18">
        <v>1</v>
      </c>
      <c r="FI325" s="25">
        <f t="shared" si="1026"/>
        <v>1.2</v>
      </c>
      <c r="FJ325" s="18">
        <v>0</v>
      </c>
      <c r="FK325" s="18">
        <v>0</v>
      </c>
      <c r="FL325" s="18">
        <v>0.2</v>
      </c>
      <c r="FM325" s="18">
        <v>1.4</v>
      </c>
      <c r="FN325" s="18">
        <v>0</v>
      </c>
      <c r="FO325" s="25">
        <f t="shared" si="1027"/>
        <v>1.4</v>
      </c>
      <c r="FP325" s="18">
        <v>1.4999999999999999E-2</v>
      </c>
      <c r="FQ325" s="18">
        <v>1</v>
      </c>
      <c r="FR325" s="25">
        <f t="shared" si="880"/>
        <v>36</v>
      </c>
      <c r="FS325" s="25">
        <f t="shared" si="881"/>
        <v>0.52500000000000002</v>
      </c>
      <c r="FT325" s="25">
        <f t="shared" si="882"/>
        <v>36.524999999999999</v>
      </c>
      <c r="FU325" s="25">
        <f t="shared" si="883"/>
        <v>-0.97499999999993037</v>
      </c>
      <c r="FV325" s="25" t="str">
        <f t="shared" si="1028"/>
        <v>Thêm 01</v>
      </c>
      <c r="FW325" s="25">
        <f t="shared" si="1029"/>
        <v>0.04</v>
      </c>
      <c r="FX325" s="16"/>
      <c r="FY325" s="16"/>
      <c r="FZ325" s="16"/>
      <c r="GA325" s="16"/>
      <c r="GB325" s="19">
        <v>0</v>
      </c>
      <c r="GC325" s="19">
        <v>0</v>
      </c>
      <c r="GD325" s="19">
        <v>0</v>
      </c>
      <c r="GE325" s="19">
        <v>0</v>
      </c>
      <c r="GF325" s="19">
        <v>0</v>
      </c>
      <c r="GG325" s="19">
        <v>0</v>
      </c>
      <c r="GH325" s="19">
        <v>0</v>
      </c>
      <c r="GI325" s="19">
        <v>0</v>
      </c>
      <c r="GJ325" s="19">
        <v>0</v>
      </c>
      <c r="GK325" s="19">
        <v>0</v>
      </c>
      <c r="GL325" s="25">
        <f t="shared" si="884"/>
        <v>0</v>
      </c>
      <c r="GM325" s="25">
        <f t="shared" si="1030"/>
        <v>0</v>
      </c>
      <c r="GN325" s="19">
        <v>0</v>
      </c>
      <c r="GO325" s="19">
        <v>0</v>
      </c>
      <c r="GP325" s="19">
        <v>0</v>
      </c>
      <c r="GQ325" s="19">
        <v>0</v>
      </c>
      <c r="GR325" s="1" t="e">
        <f>_xlfn.IFNA(INDEX(#REF!,MATCH(E325,#REF!,0)),0)</f>
        <v>#REF!</v>
      </c>
      <c r="GS325" s="16"/>
      <c r="GT325" s="18">
        <v>0</v>
      </c>
      <c r="GU325" s="18">
        <v>0</v>
      </c>
      <c r="GV325" s="18">
        <v>0</v>
      </c>
      <c r="GW325" s="18">
        <v>0</v>
      </c>
      <c r="GX325" s="25">
        <f t="shared" si="885"/>
        <v>0</v>
      </c>
      <c r="GY325" s="25">
        <f t="shared" si="886"/>
        <v>0</v>
      </c>
      <c r="GZ325" s="25">
        <f t="shared" si="1031"/>
        <v>0</v>
      </c>
      <c r="HA325" s="1" t="e" cm="1">
        <f t="array" ref="HA325">INDEX(#REF!,MATCH(EJ325&amp;EK325&amp;HD325&amp;HE325&amp;HF325,#REF!&amp;#REF!&amp;#REF!&amp;#REF!&amp;#REF!,0))</f>
        <v>#REF!</v>
      </c>
      <c r="HB325" s="16"/>
      <c r="HC325" s="25">
        <f t="shared" si="1032"/>
        <v>0</v>
      </c>
      <c r="HD325" s="18">
        <v>0</v>
      </c>
      <c r="HE325" s="18">
        <v>0</v>
      </c>
      <c r="HF325" s="18">
        <v>0</v>
      </c>
      <c r="HG325" s="1" t="e" cm="1">
        <f t="array" ref="HG325">INDEX(#REF!,MATCH(EJ325&amp;EK325&amp;HJ325&amp;HK325&amp;HL325,#REF!&amp;#REF!&amp;#REF!&amp;#REF!&amp;#REF!,0))</f>
        <v>#REF!</v>
      </c>
      <c r="HH325" s="16"/>
      <c r="HI325" s="25">
        <f t="shared" si="1033"/>
        <v>0</v>
      </c>
      <c r="HJ325" s="25">
        <f t="shared" si="1034"/>
        <v>0</v>
      </c>
      <c r="HK325" s="19">
        <v>0</v>
      </c>
      <c r="HL325" s="19">
        <v>0</v>
      </c>
      <c r="HM325" s="18">
        <v>0.01</v>
      </c>
      <c r="HN325" s="18">
        <v>1</v>
      </c>
      <c r="HO325" s="25">
        <f t="shared" si="1035"/>
        <v>0</v>
      </c>
      <c r="HP325" s="25">
        <f t="shared" si="1036"/>
        <v>0</v>
      </c>
      <c r="HQ325" s="25">
        <f t="shared" si="1037"/>
        <v>0</v>
      </c>
      <c r="HR325" s="25">
        <f t="shared" si="1038"/>
        <v>0</v>
      </c>
      <c r="HS325" s="25">
        <f t="shared" si="1039"/>
        <v>0</v>
      </c>
      <c r="HT325" s="19">
        <v>0</v>
      </c>
      <c r="HU325" s="19">
        <v>0</v>
      </c>
      <c r="HV325" s="19">
        <v>0</v>
      </c>
      <c r="HW325" s="25">
        <f t="shared" si="1040"/>
        <v>0</v>
      </c>
      <c r="HX325" s="19">
        <v>0</v>
      </c>
      <c r="HY325" s="19">
        <v>0</v>
      </c>
      <c r="HZ325" s="18">
        <v>41.77</v>
      </c>
      <c r="IA325" s="20">
        <f>ROUND(IF(EN325="Cống tròn",IF(EN325="Cống tròn",IF(EU325="Không có móng",IQ325-FF325,IF(EU325="Đế",IP325-FN325,IF(OR(EU325="Móng bê tông",EU325="Móng bê tông kết hợp đế"),II325-FJ325,0))),0),IF(EN325="Cống hộp",IF(AND(EN325="Cống hộp",EU325="Không có móng"),IQ325-GF325,IF(AND(EN325="Cống hộp",EU325="Móng bê tông"),IJ325-GB325,0)),IF(OR(EN325="Rãnh xây",EN325="Rãnh bê tông"),IF(OR(EN325="Rãnh xây",EN325="Rãnh bê tông"),IK325-GB325,0),IF(EN325="Ống nhựa",IF(AND(EN325="Ống nhựa",EU325="Không đắp cát"),IQ325-HT325,IF(AND(EN325="Ống nhựa",EU325="Đắp cát"),IH325-HX325,0)),IF(EN325="Rãnh thang",IF(EN325="Rãnh thang",IF(EU325="Móng bê tông",#REF!-#REF!,IQ325),0),0))))),2)</f>
        <v>40.26</v>
      </c>
      <c r="IB325" s="20">
        <f t="shared" si="1041"/>
        <v>1.5100000000000051</v>
      </c>
      <c r="IC325" s="20">
        <f t="shared" si="887"/>
        <v>40.26</v>
      </c>
      <c r="ID325" s="20">
        <f t="shared" si="888"/>
        <v>0</v>
      </c>
      <c r="IE325" s="20">
        <f t="shared" si="889"/>
        <v>0</v>
      </c>
      <c r="IF325" s="20">
        <f t="shared" si="890"/>
        <v>0</v>
      </c>
      <c r="IG325" s="20">
        <f>IF(EN325="Rãnh thang",IF(AND(EN325="Rãnh thang",EU325="Móng bê tông"),IQ325-#REF!,0),IF(EN325="Ống nhựa",IF(AND(EN325="Ống nhựa",EU325="Đắp cát"),IQ325-HT325,0),IF(EN325="Cống tròn",IF(EN325="Cống tròn",IF(OR(EU325="Móng bê tông",EU325="Móng bê tông kết hợp đế"),IM325-FL325,0),0),IF(EN325="Cống hộp",IF(AND(EN325="Cống hộp",EU325="Móng bê tông"),IN325-GD325,0),IF(OR(EN325="Rãnh xây",EN325="Rãnh bê tông"),IF(AND(EN325="Rãnh xây",EU325="Móng bê tông"),IO325-GD325,IF(AND(EN325="Rãnh bê tông",EU325="Móng bê tông"),IO325-GD325,0)),0)))))</f>
        <v>40.26</v>
      </c>
      <c r="IH325" s="20">
        <f t="shared" si="891"/>
        <v>0</v>
      </c>
      <c r="II325" s="20">
        <f t="shared" si="892"/>
        <v>40.26</v>
      </c>
      <c r="IJ325" s="20">
        <f t="shared" si="893"/>
        <v>0</v>
      </c>
      <c r="IK325" s="20">
        <f t="shared" si="894"/>
        <v>0</v>
      </c>
      <c r="IL325" s="20">
        <f t="shared" si="895"/>
        <v>40.46</v>
      </c>
      <c r="IM325" s="20">
        <f t="shared" si="896"/>
        <v>40.46</v>
      </c>
      <c r="IN325" s="20">
        <f t="shared" si="897"/>
        <v>0</v>
      </c>
      <c r="IO325" s="20">
        <f t="shared" si="898"/>
        <v>0</v>
      </c>
      <c r="IP325" s="20">
        <f t="shared" si="899"/>
        <v>0</v>
      </c>
      <c r="IQ325" s="18">
        <v>40.56</v>
      </c>
      <c r="IR325" s="25">
        <f t="shared" si="1042"/>
        <v>0</v>
      </c>
      <c r="IS325" s="25">
        <f t="shared" si="900"/>
        <v>0</v>
      </c>
      <c r="IT325" s="25">
        <f t="shared" si="901"/>
        <v>0</v>
      </c>
      <c r="IU325" s="25">
        <f>ROUND(IF(EN325="Cống tròn",IF(EN325="Cống tròn",IV325+FF325,0),IF(EN325="Cống hộp",IF(EN325="Cống hộp",IV325+GP325,0),IF(OR(EN325="Rãnh xây",EN325="Rãnh bê tông"),IF(OR(EN325="Rãnh xây",EN325="Rãnh bê tông"),IV325+GP325,0),IF(EN325="ống nhựa",IF(EN325="Ống nhựa",IV325+HT325,0),IF(EN325="Rãnh thang",IF(EN325="Rãnh thang",IQ325+#REF!,0),0))))),2)</f>
        <v>41.62</v>
      </c>
      <c r="IV325" s="18">
        <v>41.52</v>
      </c>
      <c r="IW325" s="25">
        <f t="shared" si="902"/>
        <v>41.62</v>
      </c>
      <c r="IX325" s="25">
        <f t="shared" si="903"/>
        <v>0</v>
      </c>
      <c r="IY325" s="25">
        <f t="shared" si="904"/>
        <v>0</v>
      </c>
      <c r="IZ325" s="25">
        <f t="shared" si="905"/>
        <v>0</v>
      </c>
      <c r="JA325" s="25">
        <f t="shared" si="906"/>
        <v>0</v>
      </c>
      <c r="JB325" s="18">
        <v>41.73</v>
      </c>
      <c r="JC325" s="20">
        <f>ROUND(IF(EN325="Cống tròn",IF(EN325="Cống tròn",IF(EU325="Không có móng",JS325-FF325,IF(EU325="Đế",JR325-FN325,IF(OR(EU325="Móng bê tông",EU325="Móng bê tông kết hợp đế"),JK325-FJ325,0))),0),IF(EN325="Cống hộp",IF(AND(EN325="Cống hộp",EU325="Không có móng"),JS325-GF325,IF(AND(EN325="Cống hộp",EU325="Móng bê tông"),JL325-GB325,0)),IF(OR(EN325="Rãnh xây",EN325="Rãnh bê tông"),IF(OR(EN325="Rãnh xây",EN325="Rãnh bê tông"),JM325-GB325,0),IF(EN325="Ống nhựa",IF(AND(EN325="Ống nhựa",EU325="Không đắp cát"),JS325-HT325,IF(AND(EN325="Ống nhựa",EU325="Đắp cát"),JJ325-HX325,0)),IF(EN325="Rãnh thang",IF(EN325="Rãnh thang",IF(EU325="Móng bê tông",#REF!-#REF!,JS325),0),0))))),2)</f>
        <v>40.22</v>
      </c>
      <c r="JD325" s="20">
        <f t="shared" si="1043"/>
        <v>1.509999999999998</v>
      </c>
      <c r="JE325" s="20">
        <f t="shared" si="907"/>
        <v>40.22</v>
      </c>
      <c r="JF325" s="20">
        <f t="shared" si="908"/>
        <v>0</v>
      </c>
      <c r="JG325" s="20">
        <f t="shared" si="909"/>
        <v>0</v>
      </c>
      <c r="JH325" s="20">
        <f t="shared" si="910"/>
        <v>0</v>
      </c>
      <c r="JI325" s="20">
        <f>IF(EN325="Rãnh thang",IF(AND(EN325="Rãnh thang",EU325="Móng bê tông"),JS325-#REF!,0),IF(EN325="Ống nhựa",IF(AND(EN325="Ống nhựa",EU325="Đắp cát"),JS325-HT325,0),IF(EN325="Cống tròn",IF(EN325="Cống tròn",IF(OR(EU325="Móng bê tông",EU325="Móng bê tông kết hợp đế"),JO325-FL325,0),0),IF(EN325="Cống hộp",IF(AND(EN325="Cống hộp",EU325="Móng bê tông"),JP325-GD325,0),IF(OR(EN325="Rãnh xây",EN325="Rãnh bê tông"),IF(AND(EN325="Rãnh xây",EU325="Móng bê tông"),JQ325-GD325,IF(AND(EN325="Rãnh bê tông",EU325="Móng bê tông"),JQ325-GD325,0)),0)))))</f>
        <v>40.22</v>
      </c>
      <c r="JJ325" s="20">
        <f t="shared" si="911"/>
        <v>0</v>
      </c>
      <c r="JK325" s="20">
        <f t="shared" si="912"/>
        <v>40.22</v>
      </c>
      <c r="JL325" s="20">
        <f t="shared" si="913"/>
        <v>0</v>
      </c>
      <c r="JM325" s="20">
        <f t="shared" si="914"/>
        <v>0</v>
      </c>
      <c r="JN325" s="20">
        <f t="shared" si="915"/>
        <v>40.42</v>
      </c>
      <c r="JO325" s="20">
        <f t="shared" si="916"/>
        <v>40.42</v>
      </c>
      <c r="JP325" s="20">
        <f t="shared" si="917"/>
        <v>0</v>
      </c>
      <c r="JQ325" s="20">
        <f t="shared" si="918"/>
        <v>0</v>
      </c>
      <c r="JR325" s="20">
        <f t="shared" si="919"/>
        <v>0</v>
      </c>
      <c r="JS325" s="26">
        <v>40.520000000000003</v>
      </c>
      <c r="JT325" s="25">
        <f t="shared" si="1044"/>
        <v>0</v>
      </c>
      <c r="JU325" s="25">
        <f t="shared" si="920"/>
        <v>0</v>
      </c>
      <c r="JV325" s="25">
        <f t="shared" si="921"/>
        <v>0</v>
      </c>
      <c r="JW325" s="25">
        <f>ROUND(IF(EN325="Cống tròn",IF(EN325="Cống tròn",JX325+FF325,0),IF(EN325="Cống hộp",IF(EN325="Cống hộp",JX325+GP325,0),IF(OR(EN325="Rãnh xây",EN325="Rãnh bê tông"),IF(OR(EN325="Rãnh xây",EN325="Rãnh bê tông"),JX325+GP325,0),IF(EN325="ống nhựa",IF(EN325="Ống nhựa",JX325+HT325,0),IF(EN325="Rãnh thang",IF(EN325="Rãnh thang",JS325+#REF!,0),0))))),2)</f>
        <v>41.62</v>
      </c>
      <c r="JX325" s="27">
        <v>41.52</v>
      </c>
      <c r="JY325" s="25">
        <f t="shared" si="922"/>
        <v>41.62</v>
      </c>
      <c r="JZ325" s="25">
        <f t="shared" si="923"/>
        <v>0</v>
      </c>
      <c r="KA325" s="25">
        <f t="shared" si="924"/>
        <v>0</v>
      </c>
      <c r="KB325" s="25">
        <f t="shared" si="925"/>
        <v>0</v>
      </c>
      <c r="KC325" s="25">
        <f t="shared" si="926"/>
        <v>0</v>
      </c>
      <c r="KD325" s="28" t="s">
        <v>98</v>
      </c>
      <c r="KE325" s="27">
        <v>0</v>
      </c>
      <c r="KF325" s="25">
        <f t="shared" si="927"/>
        <v>1.5100000000000051</v>
      </c>
      <c r="KG325" s="25">
        <f t="shared" si="1045"/>
        <v>1.5100000000000051</v>
      </c>
      <c r="KH325" s="27">
        <v>0</v>
      </c>
      <c r="KI325" s="25">
        <f t="shared" si="928"/>
        <v>1.509999999999998</v>
      </c>
      <c r="KJ325" s="25">
        <f t="shared" si="1046"/>
        <v>1.509999999999998</v>
      </c>
      <c r="KK325" s="25">
        <f t="shared" si="929"/>
        <v>0</v>
      </c>
      <c r="KL325" s="25">
        <f t="shared" si="930"/>
        <v>0</v>
      </c>
      <c r="KM325" s="25">
        <f t="shared" si="1047"/>
        <v>0</v>
      </c>
      <c r="KN325" s="25">
        <f t="shared" si="931"/>
        <v>0</v>
      </c>
      <c r="KO325" s="25">
        <f t="shared" si="932"/>
        <v>0</v>
      </c>
      <c r="KP325" s="25">
        <f t="shared" si="1048"/>
        <v>0</v>
      </c>
      <c r="KQ325" s="25">
        <f t="shared" si="933"/>
        <v>0.2</v>
      </c>
      <c r="KR325" s="25">
        <f t="shared" si="934"/>
        <v>0.2</v>
      </c>
      <c r="KS325" s="25">
        <f t="shared" si="1049"/>
        <v>0.2</v>
      </c>
      <c r="KT325" s="25">
        <f t="shared" si="935"/>
        <v>0</v>
      </c>
      <c r="KU325" s="25">
        <f t="shared" si="936"/>
        <v>0</v>
      </c>
      <c r="KV325" s="25">
        <f t="shared" si="1050"/>
        <v>0</v>
      </c>
      <c r="KW325" s="25">
        <f t="shared" si="1079"/>
        <v>0</v>
      </c>
      <c r="KX325" s="25">
        <f t="shared" si="937"/>
        <v>0</v>
      </c>
      <c r="KY325" s="25">
        <f t="shared" si="1051"/>
        <v>0</v>
      </c>
      <c r="KZ325" s="25">
        <f t="shared" si="938"/>
        <v>0</v>
      </c>
      <c r="LA325" s="25">
        <f t="shared" si="939"/>
        <v>0</v>
      </c>
      <c r="LB325" s="25">
        <f t="shared" si="1052"/>
        <v>0</v>
      </c>
      <c r="LC325" s="25">
        <f t="shared" si="940"/>
        <v>1.4</v>
      </c>
      <c r="LD325" s="25">
        <f t="shared" si="941"/>
        <v>1.4</v>
      </c>
      <c r="LE325" s="25">
        <f t="shared" si="1053"/>
        <v>1.4</v>
      </c>
      <c r="LF325" s="25">
        <f t="shared" si="942"/>
        <v>0</v>
      </c>
      <c r="LG325" s="25">
        <f t="shared" si="943"/>
        <v>0</v>
      </c>
      <c r="LH325" s="25">
        <f t="shared" si="1054"/>
        <v>0</v>
      </c>
      <c r="LI325" s="25">
        <f t="shared" si="944"/>
        <v>0</v>
      </c>
      <c r="LJ325" s="25">
        <f t="shared" si="945"/>
        <v>0</v>
      </c>
      <c r="LK325" s="25">
        <f t="shared" si="1055"/>
        <v>0</v>
      </c>
      <c r="LL325" s="25">
        <f t="shared" si="946"/>
        <v>0</v>
      </c>
      <c r="LM325" s="25">
        <f t="shared" si="947"/>
        <v>0</v>
      </c>
      <c r="LN325" s="25">
        <f t="shared" si="1056"/>
        <v>0</v>
      </c>
      <c r="LO325" s="25">
        <f t="shared" si="948"/>
        <v>0</v>
      </c>
      <c r="LP325" s="25">
        <f t="shared" si="949"/>
        <v>0</v>
      </c>
      <c r="LQ325" s="25">
        <f t="shared" si="1057"/>
        <v>0</v>
      </c>
      <c r="LR325" s="25">
        <f t="shared" si="950"/>
        <v>0</v>
      </c>
      <c r="LS325" s="25">
        <f t="shared" si="951"/>
        <v>0</v>
      </c>
      <c r="LT325" s="25">
        <f t="shared" si="1058"/>
        <v>0</v>
      </c>
      <c r="LU325" s="25">
        <f t="shared" si="952"/>
        <v>0</v>
      </c>
      <c r="LV325" s="25">
        <f t="shared" si="953"/>
        <v>0</v>
      </c>
      <c r="LW325" s="25">
        <f t="shared" si="1059"/>
        <v>0</v>
      </c>
      <c r="LX325" s="25">
        <f t="shared" si="954"/>
        <v>0</v>
      </c>
      <c r="LY325" s="25">
        <f t="shared" si="955"/>
        <v>0</v>
      </c>
      <c r="LZ325" s="25">
        <f t="shared" si="1060"/>
        <v>0</v>
      </c>
      <c r="MA325" s="25">
        <f t="shared" si="956"/>
        <v>0</v>
      </c>
      <c r="MB325" s="25">
        <f t="shared" si="957"/>
        <v>0</v>
      </c>
      <c r="MC325" s="25">
        <f t="shared" si="1061"/>
        <v>0</v>
      </c>
      <c r="MD325" s="25">
        <f t="shared" si="958"/>
        <v>0</v>
      </c>
      <c r="ME325" s="25">
        <f t="shared" si="959"/>
        <v>0</v>
      </c>
      <c r="MF325" s="25">
        <f t="shared" si="1062"/>
        <v>0</v>
      </c>
      <c r="MG325" s="25">
        <f t="shared" si="960"/>
        <v>0</v>
      </c>
      <c r="MH325" s="25">
        <f t="shared" si="961"/>
        <v>0</v>
      </c>
      <c r="MI325" s="25">
        <f t="shared" si="1063"/>
        <v>0</v>
      </c>
      <c r="MJ325" s="25">
        <f t="shared" si="962"/>
        <v>0</v>
      </c>
      <c r="MK325" s="25">
        <f t="shared" si="963"/>
        <v>0</v>
      </c>
      <c r="ML325" s="25">
        <f t="shared" si="1064"/>
        <v>0</v>
      </c>
      <c r="MM325" s="25">
        <f t="shared" si="964"/>
        <v>0</v>
      </c>
      <c r="MN325" s="25">
        <f t="shared" si="965"/>
        <v>0</v>
      </c>
      <c r="MO325" s="25">
        <f t="shared" si="1065"/>
        <v>0</v>
      </c>
      <c r="MP325" s="25">
        <f t="shared" si="966"/>
        <v>0</v>
      </c>
      <c r="MQ325" s="25">
        <f t="shared" si="967"/>
        <v>0</v>
      </c>
      <c r="MR325" s="25">
        <f t="shared" si="1066"/>
        <v>0</v>
      </c>
      <c r="MS325" s="29">
        <v>1.4</v>
      </c>
      <c r="MT325" s="29">
        <v>0</v>
      </c>
      <c r="MU325" s="29">
        <v>1</v>
      </c>
      <c r="MV325" s="29">
        <v>1</v>
      </c>
      <c r="MW325" s="25">
        <f t="shared" si="968"/>
        <v>1.4</v>
      </c>
      <c r="MX325" s="25">
        <f t="shared" si="969"/>
        <v>2.11</v>
      </c>
      <c r="MY325" s="25">
        <f t="shared" si="970"/>
        <v>0</v>
      </c>
      <c r="MZ325" s="25">
        <f t="shared" si="971"/>
        <v>0</v>
      </c>
      <c r="NA325" s="25">
        <f t="shared" si="972"/>
        <v>1.4</v>
      </c>
      <c r="NB325" s="25">
        <f t="shared" si="973"/>
        <v>2.11</v>
      </c>
      <c r="NC325" s="25">
        <f t="shared" si="974"/>
        <v>0</v>
      </c>
      <c r="ND325" s="25">
        <f t="shared" si="975"/>
        <v>0</v>
      </c>
      <c r="NE325" s="25">
        <f t="shared" si="1067"/>
        <v>1.4</v>
      </c>
      <c r="NF325" s="25">
        <f t="shared" si="1067"/>
        <v>2.11</v>
      </c>
      <c r="NG325" s="25">
        <f t="shared" si="1067"/>
        <v>0</v>
      </c>
      <c r="NH325" s="25">
        <f t="shared" si="976"/>
        <v>0</v>
      </c>
      <c r="NI325" s="25">
        <f t="shared" si="977"/>
        <v>79.12</v>
      </c>
      <c r="NJ325" s="25">
        <f t="shared" si="978"/>
        <v>0</v>
      </c>
      <c r="NK325" s="25">
        <f t="shared" si="979"/>
        <v>79.12</v>
      </c>
      <c r="NL325" s="25">
        <f t="shared" si="980"/>
        <v>68.2</v>
      </c>
      <c r="NM325" s="25">
        <f t="shared" si="981"/>
        <v>0</v>
      </c>
      <c r="NN325" s="25">
        <f t="shared" si="1068"/>
        <v>68.2</v>
      </c>
      <c r="NO325" s="25">
        <f t="shared" si="982"/>
        <v>0</v>
      </c>
      <c r="NP325" s="25">
        <f t="shared" si="983"/>
        <v>0</v>
      </c>
      <c r="NQ325" s="25">
        <f t="shared" si="1069"/>
        <v>0</v>
      </c>
      <c r="NR325" s="25">
        <f t="shared" si="984"/>
        <v>0</v>
      </c>
      <c r="NS325" s="25">
        <f t="shared" si="985"/>
        <v>0</v>
      </c>
      <c r="NT325" s="25">
        <f t="shared" si="1070"/>
        <v>0</v>
      </c>
      <c r="NU325" s="25">
        <f t="shared" si="986"/>
        <v>0</v>
      </c>
      <c r="NV325" s="25">
        <f t="shared" si="987"/>
        <v>0</v>
      </c>
      <c r="NW325" s="25">
        <f t="shared" si="1071"/>
        <v>0</v>
      </c>
      <c r="NX325" s="25">
        <f t="shared" si="1072"/>
        <v>68.2</v>
      </c>
      <c r="NY325" s="25">
        <f t="shared" si="1072"/>
        <v>0</v>
      </c>
      <c r="NZ325" s="25">
        <f t="shared" si="1073"/>
        <v>68.2</v>
      </c>
      <c r="OA325" s="25">
        <f t="shared" si="1074"/>
        <v>10.92</v>
      </c>
      <c r="OB325" s="25">
        <f t="shared" si="1074"/>
        <v>0</v>
      </c>
      <c r="OC325" s="25">
        <f t="shared" si="1075"/>
        <v>10.92</v>
      </c>
      <c r="OD325" s="25">
        <f t="shared" si="1076"/>
        <v>68.2</v>
      </c>
      <c r="OE325" s="25">
        <f t="shared" si="1076"/>
        <v>0</v>
      </c>
      <c r="OF325" s="25">
        <f t="shared" si="1076"/>
        <v>68.2</v>
      </c>
      <c r="OG325" s="25">
        <f t="shared" si="988"/>
        <v>0</v>
      </c>
      <c r="OH325" s="25">
        <f t="shared" si="989"/>
        <v>0</v>
      </c>
      <c r="OI325" s="25">
        <f t="shared" si="990"/>
        <v>0</v>
      </c>
      <c r="OJ325" s="25">
        <f t="shared" si="991"/>
        <v>0</v>
      </c>
      <c r="OK325" s="25">
        <f t="shared" si="992"/>
        <v>0</v>
      </c>
      <c r="OL325" s="25">
        <f t="shared" si="993"/>
        <v>0</v>
      </c>
      <c r="OM325" s="25">
        <f t="shared" si="1077"/>
        <v>0</v>
      </c>
      <c r="ON325" s="25">
        <f t="shared" si="1077"/>
        <v>0</v>
      </c>
      <c r="OO325" s="25">
        <f t="shared" si="1077"/>
        <v>0</v>
      </c>
      <c r="OP325" s="25">
        <f t="shared" si="994"/>
        <v>0</v>
      </c>
      <c r="OQ325" s="25">
        <f t="shared" si="995"/>
        <v>0</v>
      </c>
      <c r="OR325" s="25">
        <f t="shared" si="1078"/>
        <v>0</v>
      </c>
      <c r="OS325" s="19">
        <v>536013.27</v>
      </c>
      <c r="OT325" s="19">
        <v>2371781.2999999998</v>
      </c>
    </row>
    <row r="326" spans="1:410" ht="33" customHeight="1" x14ac:dyDescent="0.25">
      <c r="A326" s="18"/>
      <c r="B326" s="18" t="s">
        <v>1129</v>
      </c>
      <c r="C326" s="18">
        <v>733.86</v>
      </c>
      <c r="D326" s="16" t="e">
        <f>_xlfn.IFNA(INDEX(#REF!,MATCH(E326,#REF!,0)),0)</f>
        <v>#REF!</v>
      </c>
      <c r="E326" s="18" t="s">
        <v>1146</v>
      </c>
      <c r="F326" s="16" t="s">
        <v>765</v>
      </c>
      <c r="G326" s="16" t="s">
        <v>766</v>
      </c>
      <c r="H326" s="16" t="s">
        <v>767</v>
      </c>
      <c r="I326" s="16" t="s">
        <v>768</v>
      </c>
      <c r="J326" s="16" t="s">
        <v>769</v>
      </c>
      <c r="K326" s="16" t="s">
        <v>770</v>
      </c>
      <c r="L326" s="16" t="s">
        <v>771</v>
      </c>
      <c r="M326" s="18">
        <v>1.64</v>
      </c>
      <c r="N326" s="18">
        <v>1.94</v>
      </c>
      <c r="O326" s="18">
        <v>2.04</v>
      </c>
      <c r="P326" s="18">
        <v>2.34</v>
      </c>
      <c r="Q326" s="18">
        <v>0.1</v>
      </c>
      <c r="R326" s="18">
        <v>1.8399999999999999</v>
      </c>
      <c r="S326" s="18">
        <v>2.14</v>
      </c>
      <c r="T326" s="18">
        <v>0.2</v>
      </c>
      <c r="U326" s="18">
        <v>0</v>
      </c>
      <c r="V326" s="18">
        <v>0</v>
      </c>
      <c r="W326" s="18">
        <v>0</v>
      </c>
      <c r="X326" s="18">
        <v>1.64</v>
      </c>
      <c r="Y326" s="18">
        <v>1.9</v>
      </c>
      <c r="Z326" s="20">
        <f t="shared" si="996"/>
        <v>2.1</v>
      </c>
      <c r="AA326" s="18">
        <v>0.22</v>
      </c>
      <c r="AB326" s="18">
        <v>0</v>
      </c>
      <c r="AC326" s="18">
        <v>0</v>
      </c>
      <c r="AD326" s="18">
        <v>0</v>
      </c>
      <c r="AE326" s="18">
        <v>0</v>
      </c>
      <c r="AF326" s="18">
        <v>0</v>
      </c>
      <c r="AG326" s="18">
        <v>1.2</v>
      </c>
      <c r="AH326" s="18">
        <v>1.5</v>
      </c>
      <c r="AI326" s="20">
        <f t="shared" si="997"/>
        <v>2.25</v>
      </c>
      <c r="AJ326" s="18">
        <v>0</v>
      </c>
      <c r="AK326" s="18">
        <v>0</v>
      </c>
      <c r="AL326" s="20">
        <f t="shared" si="998"/>
        <v>0</v>
      </c>
      <c r="AM326" s="18">
        <v>1.64</v>
      </c>
      <c r="AN326" s="18">
        <v>1.5</v>
      </c>
      <c r="AO326" s="18">
        <v>0.15</v>
      </c>
      <c r="AP326" s="18">
        <v>0.22</v>
      </c>
      <c r="AQ326" s="18">
        <v>1.64</v>
      </c>
      <c r="AR326" s="18">
        <v>1.72</v>
      </c>
      <c r="AS326" s="18">
        <v>0.12</v>
      </c>
      <c r="AT326" s="18">
        <v>0.11</v>
      </c>
      <c r="AU326" s="18">
        <v>0</v>
      </c>
      <c r="AV326" s="18">
        <v>1</v>
      </c>
      <c r="AW326" s="18">
        <v>0</v>
      </c>
      <c r="AX326" s="18">
        <v>0</v>
      </c>
      <c r="AY326" s="18">
        <v>0</v>
      </c>
      <c r="AZ326" s="18">
        <v>0</v>
      </c>
      <c r="BA326" s="18">
        <v>0</v>
      </c>
      <c r="BB326" s="18">
        <v>0</v>
      </c>
      <c r="BC326" s="18">
        <v>0</v>
      </c>
      <c r="BD326" s="18">
        <v>0</v>
      </c>
      <c r="BE326" s="18">
        <v>2</v>
      </c>
      <c r="BF326" s="18">
        <v>0</v>
      </c>
      <c r="BG326" s="18">
        <v>0</v>
      </c>
      <c r="BH326" s="18">
        <v>0</v>
      </c>
      <c r="BI326" s="18">
        <v>0</v>
      </c>
      <c r="BJ326" s="18">
        <v>0</v>
      </c>
      <c r="BK326" s="18">
        <v>0</v>
      </c>
      <c r="BL326" s="18">
        <v>0</v>
      </c>
      <c r="BM326" s="18">
        <v>0</v>
      </c>
      <c r="BN326" s="18">
        <v>0</v>
      </c>
      <c r="BO326" s="18">
        <v>0</v>
      </c>
      <c r="BP326" s="18">
        <v>0</v>
      </c>
      <c r="BQ326" s="18">
        <v>0</v>
      </c>
      <c r="BR326" s="18">
        <v>0</v>
      </c>
      <c r="BS326" s="18">
        <v>0</v>
      </c>
      <c r="BT326" s="18">
        <v>0</v>
      </c>
      <c r="BU326" s="18">
        <v>0</v>
      </c>
      <c r="BV326" s="18">
        <v>0</v>
      </c>
      <c r="BW326" s="18">
        <v>0</v>
      </c>
      <c r="BX326" s="18">
        <v>0</v>
      </c>
      <c r="BY326" s="18">
        <v>0</v>
      </c>
      <c r="BZ326" s="18">
        <v>0</v>
      </c>
      <c r="CA326" s="16" t="e">
        <f>_xlfn.IFNA(IF(RIGHT(D326,2)="=G",0,INDEX(#REF!,MATCH(E326,#REF!,0))),0)</f>
        <v>#REF!</v>
      </c>
      <c r="CB326" s="16" t="s">
        <v>776</v>
      </c>
      <c r="CC326" s="18">
        <v>0</v>
      </c>
      <c r="CD326" s="18">
        <v>0</v>
      </c>
      <c r="CE326" s="18">
        <v>1.4</v>
      </c>
      <c r="CF326" s="18">
        <v>0.85</v>
      </c>
      <c r="CG326" s="18">
        <v>0.12</v>
      </c>
      <c r="CH326" s="18">
        <v>2</v>
      </c>
      <c r="CI326" s="16" t="s">
        <v>98</v>
      </c>
      <c r="CJ326" s="18">
        <v>0</v>
      </c>
      <c r="CK326" s="20">
        <f t="shared" ref="CK326:CK354" si="1080">IF(CI326="",0,IF(CI326="Đào đá",0,CR326-CJ326))</f>
        <v>1.81</v>
      </c>
      <c r="CL326" s="20">
        <f t="shared" si="999"/>
        <v>1.81</v>
      </c>
      <c r="CM326" s="18">
        <v>23.62</v>
      </c>
      <c r="CN326" s="18">
        <v>42.57</v>
      </c>
      <c r="CO326" s="18">
        <v>41.731000000000002</v>
      </c>
      <c r="CP326" s="22">
        <f t="shared" ref="CP326:CP354" si="1081">ROUND(IF(CM326&lt;CO326,CO326,IF(CM326&gt;=CN326,CN326,CM326)),2)</f>
        <v>41.73</v>
      </c>
      <c r="CQ326" s="22">
        <f t="shared" ref="CQ326:CQ354" si="1082">ROUND(IF(I326="Có móng",CS326-Q326,IF(AND(F326="Lắp đặt",I326="Không có móng"),CU326-W326,CU326)),2)</f>
        <v>39.92</v>
      </c>
      <c r="CR326" s="22">
        <f t="shared" si="1000"/>
        <v>1.81</v>
      </c>
      <c r="CS326" s="22">
        <f t="shared" ref="CS326:CS354" si="1083">IF(I326="Không có móng",0,CT326-T326)</f>
        <v>40.019999999999996</v>
      </c>
      <c r="CT326" s="22">
        <f t="shared" ref="CT326:CT354" si="1084">IF(AND(F326="Lắp đặt",I326="Có móng"),CU326-W326,CU326)</f>
        <v>40.22</v>
      </c>
      <c r="CU326" s="18">
        <v>40.22</v>
      </c>
      <c r="CV326" s="22">
        <f t="shared" si="1001"/>
        <v>2.1</v>
      </c>
      <c r="CW326" s="22">
        <f t="shared" ref="CW326:CW354" si="1085">ROUND(IF(AF326&gt;0,CU326+AF326,0),2)</f>
        <v>0</v>
      </c>
      <c r="CX326" s="22">
        <f t="shared" ref="CX326:CX354" si="1086">ROUND(IF(AF326&gt;0,CW326+AD326,0),2)</f>
        <v>0</v>
      </c>
      <c r="CY326" s="22">
        <f t="shared" ref="CY326:CY354" si="1087">ROUND(CZ326-AO326,2)</f>
        <v>42.3</v>
      </c>
      <c r="CZ326" s="22">
        <f t="shared" ref="CZ326:CZ354" si="1088">ROUND(DA326-AS326,2)</f>
        <v>42.45</v>
      </c>
      <c r="DA326" s="18">
        <v>42.57</v>
      </c>
      <c r="DB326" s="20">
        <f t="shared" si="1002"/>
        <v>2.65</v>
      </c>
      <c r="DC326" s="20">
        <f t="shared" si="1003"/>
        <v>0.84</v>
      </c>
      <c r="DD326" s="20">
        <f t="shared" si="1004"/>
        <v>1.81</v>
      </c>
      <c r="DE326" s="20">
        <f t="shared" ref="DE326:DE354" si="1089">ROUND(IF(OR(CI326="Đào đất",CI326="Đào đất + đào đá"),IF(CK326&gt;=Q326,Q326,CK326),0),2)</f>
        <v>0.1</v>
      </c>
      <c r="DF326" s="20">
        <f t="shared" ref="DF326:DF354" si="1090">ROUND(IF(OR(CI326="Đào đất",CI326="Đào đất + đào đá"),IF(CK326&lt;=Q326,0,IF(CK326&gt;=Q326+T326,T326,CK326-Q326)),0),2)</f>
        <v>0.2</v>
      </c>
      <c r="DG326" s="20">
        <f t="shared" ref="DG326:DG354" si="1091">ROUND(IF(OR(CI326="Đào đất",CI326="Đào đất + đào đá"),IF(CK326&lt;=Q326+T326,0,IF(CK326&gt;=Q326+T326+Z326+AD326+AO326+AS326,Z326+AD326+AO326+AS326,CK326-(Q326+T326))),0),2)</f>
        <v>1.51</v>
      </c>
      <c r="DH326" s="20">
        <f t="shared" ref="DH326:DH354" si="1092">IF(CI326="Đào đá",IF(CJ326&gt;=Q326,Q326,CJ326),IF(CI326="Đào đất + Đào đá",IF(CL326&gt;=Q326,IF(DE326&lt;Q326,Q326-DE326,0),CJ326),0))</f>
        <v>0</v>
      </c>
      <c r="DI326" s="20">
        <f t="shared" ref="DI326:DI354" si="1093">IF(CI326="Đào đá",IF(CJ326&lt;=Q326,0,IF(CJ326&gt;=Q326+T326,T326,CJ326-Q326)),IF(CI326="Đào đất + Đào đá",IF(CL326&gt;=Q326+T326,IF(DF326&lt;T326,T326-DF326,0),CJ326-DH326),0))</f>
        <v>0</v>
      </c>
      <c r="DJ326" s="20">
        <f t="shared" ref="DJ326:DJ354" si="1094">IF(CI326="Đào đá",IF(CJ326&lt;=Q326+T326,0,IF(CJ326&gt;=Q326+T326+Z326+AD326+AO326+AS326,Z326+AD326+AO326+AS326,CJ326-(Q326+T326))),IF(CI326="Đào đất + Đào đá",IF(CL326&gt;=Q326+T326+Z326+AD326+AO326+AS326,IF(DG326&lt;Z326+AD326+AO326+AS326,Z326+AD326+AO326+AS326-DG326,0),CJ326-(DH326+DI326)),0))</f>
        <v>0</v>
      </c>
      <c r="DK326" s="20">
        <f t="shared" si="1005"/>
        <v>1.81</v>
      </c>
      <c r="DL326" s="20">
        <f t="shared" si="1006"/>
        <v>0</v>
      </c>
      <c r="DM326" s="20">
        <f t="shared" si="1007"/>
        <v>0</v>
      </c>
      <c r="DN326" s="20">
        <f t="shared" si="1008"/>
        <v>0</v>
      </c>
      <c r="DO326" s="18">
        <v>2.54</v>
      </c>
      <c r="DP326" s="18">
        <v>0</v>
      </c>
      <c r="DQ326" s="18">
        <v>1</v>
      </c>
      <c r="DR326" s="18">
        <v>1</v>
      </c>
      <c r="DS326" s="25">
        <f t="shared" si="1009"/>
        <v>2.54</v>
      </c>
      <c r="DT326" s="25">
        <f t="shared" si="1010"/>
        <v>0</v>
      </c>
      <c r="DU326" s="25">
        <f t="shared" si="1011"/>
        <v>4.5999999999999996</v>
      </c>
      <c r="DV326" s="25">
        <f t="shared" si="1012"/>
        <v>0</v>
      </c>
      <c r="DW326" s="25">
        <f t="shared" si="1013"/>
        <v>4.5999999999999996</v>
      </c>
      <c r="DX326" s="25">
        <f t="shared" si="1014"/>
        <v>9.3800000000000008</v>
      </c>
      <c r="DY326" s="25">
        <f t="shared" si="1015"/>
        <v>0</v>
      </c>
      <c r="DZ326" s="25">
        <f t="shared" si="1016"/>
        <v>9.3800000000000008</v>
      </c>
      <c r="EA326" s="25">
        <f t="shared" si="1017"/>
        <v>6.07</v>
      </c>
      <c r="EB326" s="25">
        <f t="shared" si="1018"/>
        <v>0</v>
      </c>
      <c r="EC326" s="25">
        <f t="shared" si="1019"/>
        <v>6.07</v>
      </c>
      <c r="ED326" s="25">
        <f t="shared" si="1020"/>
        <v>3.31</v>
      </c>
      <c r="EE326" s="25">
        <f t="shared" si="1020"/>
        <v>0</v>
      </c>
      <c r="EF326" s="25">
        <f t="shared" si="1021"/>
        <v>3.31</v>
      </c>
      <c r="EG326" s="25">
        <f t="shared" si="1022"/>
        <v>6.07</v>
      </c>
      <c r="EH326" s="25">
        <f t="shared" si="1022"/>
        <v>0</v>
      </c>
      <c r="EI326" s="25">
        <f t="shared" si="1023"/>
        <v>6.07</v>
      </c>
      <c r="EJ326" s="18">
        <v>733.86</v>
      </c>
      <c r="EK326" s="18">
        <v>695.16</v>
      </c>
      <c r="EL326" s="18" t="s">
        <v>1146</v>
      </c>
      <c r="EM326" s="18" t="s">
        <v>1147</v>
      </c>
      <c r="EN326" s="16" t="s">
        <v>774</v>
      </c>
      <c r="EO326" s="16" t="s">
        <v>132</v>
      </c>
      <c r="EP326" s="16" t="e">
        <f>IF(OR(EN326="Cống tròn",EN326="Cống hộp",EN326="Ống nhựa"),INDEX(#REF!,MATCH(E326,#REF!,0)),IF(OR(EN326="Rãnh xây",EN326="Rãnh bê tông"),INDEX(#REF!,MATCH(E326,#REF!,0)),0))</f>
        <v>#REF!</v>
      </c>
      <c r="EQ326" s="18">
        <v>37.500000000000043</v>
      </c>
      <c r="ER326" s="18">
        <v>1</v>
      </c>
      <c r="ES326" s="25">
        <f t="shared" si="1024"/>
        <v>37</v>
      </c>
      <c r="ET326" s="1" t="e">
        <f>_xlfn.IFNA(IF(EN326="Cống tròn",INDEX(#REF!,MATCH(E326,#REF!,0)),IF(EN326="Cống hộp",INDEX(#REF!,MATCH(E326,#REF!,0)),EU326&amp;" ,"&amp;EV326)),0)</f>
        <v>#REF!</v>
      </c>
      <c r="EU326" s="16" t="s">
        <v>769</v>
      </c>
      <c r="EV326" s="16" t="s">
        <v>775</v>
      </c>
      <c r="EW326" s="16" t="e">
        <f>_xlfn.IFNA(INDEX(#REF!,MATCH(E326,#REF!,0)),0)</f>
        <v>#REF!</v>
      </c>
      <c r="EX326" s="16"/>
      <c r="EY326" s="18">
        <v>0</v>
      </c>
      <c r="EZ326" s="18">
        <v>0</v>
      </c>
      <c r="FA326" s="18">
        <v>0</v>
      </c>
      <c r="FB326" s="18">
        <v>0</v>
      </c>
      <c r="FC326" s="18">
        <v>0</v>
      </c>
      <c r="FD326" s="25">
        <f t="shared" ref="FD326:FD354" si="1095">FB326*ES326</f>
        <v>0</v>
      </c>
      <c r="FE326" s="25">
        <f t="shared" si="1025"/>
        <v>0</v>
      </c>
      <c r="FF326" s="18">
        <v>0.1</v>
      </c>
      <c r="FG326" s="18">
        <v>2</v>
      </c>
      <c r="FH326" s="18">
        <v>1</v>
      </c>
      <c r="FI326" s="25">
        <f t="shared" si="1026"/>
        <v>1.2</v>
      </c>
      <c r="FJ326" s="18">
        <v>0</v>
      </c>
      <c r="FK326" s="18">
        <v>0</v>
      </c>
      <c r="FL326" s="18">
        <v>0.2</v>
      </c>
      <c r="FM326" s="18">
        <v>1.4</v>
      </c>
      <c r="FN326" s="18">
        <v>0</v>
      </c>
      <c r="FO326" s="25">
        <f t="shared" si="1027"/>
        <v>1.4</v>
      </c>
      <c r="FP326" s="18">
        <v>1.4999999999999999E-2</v>
      </c>
      <c r="FQ326" s="18">
        <v>1</v>
      </c>
      <c r="FR326" s="25">
        <f t="shared" ref="FR326:FR354" si="1096">IF(OR(EN326="Cống tròn",EN326="Cống hộp"),INT(EQ326/(ER326+FP326)),0)</f>
        <v>36</v>
      </c>
      <c r="FS326" s="25">
        <f t="shared" ref="FS326:FS354" si="1097">IF(OR(EN326="Cống tròn",EN326="Cống hộp"),(FR326-FQ326)*FP326,0)</f>
        <v>0.52500000000000002</v>
      </c>
      <c r="FT326" s="25">
        <f t="shared" ref="FT326:FT354" si="1098">IF(OR(EN326="Cống tròn",EN326="Cống hộp"),(FR326*ER326)+FS326,0)</f>
        <v>36.524999999999999</v>
      </c>
      <c r="FU326" s="25">
        <f t="shared" ref="FU326:FU354" si="1099">IF(OR(EN326="Cống tròn",EN326="Cống hộp"),FT326-EQ326,0)</f>
        <v>-0.97500000000004405</v>
      </c>
      <c r="FV326" s="25" t="str">
        <f t="shared" si="1028"/>
        <v>Thêm 01</v>
      </c>
      <c r="FW326" s="25">
        <f t="shared" si="1029"/>
        <v>0.04</v>
      </c>
      <c r="FX326" s="16"/>
      <c r="FY326" s="16"/>
      <c r="FZ326" s="16"/>
      <c r="GA326" s="16"/>
      <c r="GB326" s="19">
        <v>0</v>
      </c>
      <c r="GC326" s="19">
        <v>0</v>
      </c>
      <c r="GD326" s="19">
        <v>0</v>
      </c>
      <c r="GE326" s="19">
        <v>0</v>
      </c>
      <c r="GF326" s="19">
        <v>0</v>
      </c>
      <c r="GG326" s="19">
        <v>0</v>
      </c>
      <c r="GH326" s="19">
        <v>0</v>
      </c>
      <c r="GI326" s="19">
        <v>0</v>
      </c>
      <c r="GJ326" s="19">
        <v>0</v>
      </c>
      <c r="GK326" s="19">
        <v>0</v>
      </c>
      <c r="GL326" s="25">
        <f t="shared" ref="GL326:GL354" si="1100">ROUND(IF(OR(EN326="Rãnh xây",EN326="Rãnh bê tông"),(IR326+JT326)/2,0),2)</f>
        <v>0</v>
      </c>
      <c r="GM326" s="25">
        <f t="shared" si="1030"/>
        <v>0</v>
      </c>
      <c r="GN326" s="19">
        <v>0</v>
      </c>
      <c r="GO326" s="19">
        <v>0</v>
      </c>
      <c r="GP326" s="19">
        <v>0</v>
      </c>
      <c r="GQ326" s="19">
        <v>0</v>
      </c>
      <c r="GR326" s="1" t="e">
        <f>_xlfn.IFNA(INDEX(#REF!,MATCH(E326,#REF!,0)),0)</f>
        <v>#REF!</v>
      </c>
      <c r="GS326" s="16"/>
      <c r="GT326" s="18">
        <v>0</v>
      </c>
      <c r="GU326" s="18">
        <v>0</v>
      </c>
      <c r="GV326" s="18">
        <v>0</v>
      </c>
      <c r="GW326" s="18">
        <v>0</v>
      </c>
      <c r="GX326" s="25">
        <f t="shared" ref="GX326:GX354" si="1101">IF(AND(FZ326="Có",FX326="Tường xây gạch"),IF(FY326="Không mũ mố",GM326,GM326+GN326+GP326),IF(AND(FZ326="Không",FY326="Mũ mố xây gạch"),GP326,0))</f>
        <v>0</v>
      </c>
      <c r="GY326" s="25">
        <f t="shared" ref="GY326:GY354" si="1102">IF(AND(GA326="Có",FX326="Tường xây gạch"),IF(FY326="Không mũ mố",GM326,GM326+GN326+GP326),IF(AND(GA326="Không",FY326="Mũ mố xây gạch"),GP326+GQ326,0))</f>
        <v>0</v>
      </c>
      <c r="GZ326" s="25">
        <f t="shared" si="1031"/>
        <v>0</v>
      </c>
      <c r="HA326" s="1" t="e" cm="1">
        <f t="array" ref="HA326">INDEX(#REF!,MATCH(EJ326&amp;EK326&amp;HD326&amp;HE326&amp;HF326,#REF!&amp;#REF!&amp;#REF!&amp;#REF!&amp;#REF!,0))</f>
        <v>#REF!</v>
      </c>
      <c r="HB326" s="16"/>
      <c r="HC326" s="25">
        <f t="shared" si="1032"/>
        <v>0</v>
      </c>
      <c r="HD326" s="18">
        <v>0</v>
      </c>
      <c r="HE326" s="18">
        <v>0</v>
      </c>
      <c r="HF326" s="18">
        <v>0</v>
      </c>
      <c r="HG326" s="1" t="e" cm="1">
        <f t="array" ref="HG326">INDEX(#REF!,MATCH(EJ326&amp;EK326&amp;HJ326&amp;HK326&amp;HL326,#REF!&amp;#REF!&amp;#REF!&amp;#REF!&amp;#REF!,0))</f>
        <v>#REF!</v>
      </c>
      <c r="HH326" s="16"/>
      <c r="HI326" s="25">
        <f t="shared" si="1033"/>
        <v>0</v>
      </c>
      <c r="HJ326" s="25">
        <f t="shared" si="1034"/>
        <v>0</v>
      </c>
      <c r="HK326" s="19">
        <v>0</v>
      </c>
      <c r="HL326" s="19">
        <v>0</v>
      </c>
      <c r="HM326" s="18">
        <v>0.01</v>
      </c>
      <c r="HN326" s="18">
        <v>1</v>
      </c>
      <c r="HO326" s="25">
        <f t="shared" si="1035"/>
        <v>0</v>
      </c>
      <c r="HP326" s="25">
        <f t="shared" si="1036"/>
        <v>0</v>
      </c>
      <c r="HQ326" s="25">
        <f t="shared" si="1037"/>
        <v>0</v>
      </c>
      <c r="HR326" s="25">
        <f t="shared" si="1038"/>
        <v>0</v>
      </c>
      <c r="HS326" s="25">
        <f t="shared" si="1039"/>
        <v>0</v>
      </c>
      <c r="HT326" s="19">
        <v>0</v>
      </c>
      <c r="HU326" s="19">
        <v>0</v>
      </c>
      <c r="HV326" s="19">
        <v>0</v>
      </c>
      <c r="HW326" s="25">
        <f t="shared" si="1040"/>
        <v>0</v>
      </c>
      <c r="HX326" s="19">
        <v>0</v>
      </c>
      <c r="HY326" s="19">
        <v>0</v>
      </c>
      <c r="HZ326" s="18">
        <v>41.73</v>
      </c>
      <c r="IA326" s="20">
        <f>ROUND(IF(EN326="Cống tròn",IF(EN326="Cống tròn",IF(EU326="Không có móng",IQ326-FF326,IF(EU326="Đế",IP326-FN326,IF(OR(EU326="Móng bê tông",EU326="Móng bê tông kết hợp đế"),II326-FJ326,0))),0),IF(EN326="Cống hộp",IF(AND(EN326="Cống hộp",EU326="Không có móng"),IQ326-GF326,IF(AND(EN326="Cống hộp",EU326="Móng bê tông"),IJ326-GB326,0)),IF(OR(EN326="Rãnh xây",EN326="Rãnh bê tông"),IF(OR(EN326="Rãnh xây",EN326="Rãnh bê tông"),IK326-GB326,0),IF(EN326="Ống nhựa",IF(AND(EN326="Ống nhựa",EU326="Không đắp cát"),IQ326-HT326,IF(AND(EN326="Ống nhựa",EU326="Đắp cát"),IH326-HX326,0)),IF(EN326="Rãnh thang",IF(EN326="Rãnh thang",IF(EU326="Móng bê tông",#REF!-#REF!,IQ326),0),0))))),2)</f>
        <v>40.22</v>
      </c>
      <c r="IB326" s="20">
        <f t="shared" si="1041"/>
        <v>1.509999999999998</v>
      </c>
      <c r="IC326" s="20">
        <f t="shared" ref="IC326:IC354" si="1103">IF(EN326="Cống tròn",IF(EU326="Không có móng",IQ326-FF326,IF(EU326="Đế",IP326-FN326,IF(OR(EU326="Móng bê tông",EU326="Móng bê tông kết hợp đế"),II326-FJ326,0))),0)</f>
        <v>40.22</v>
      </c>
      <c r="ID326" s="20">
        <f t="shared" ref="ID326:ID354" si="1104">IF(AND(EN326="Cống hộp",EU326="Không có móng"),IQ326-GF326,IF(AND(EN326="Cống hộp",EU326="Móng bê tông"),IJ326-GB326,0))</f>
        <v>0</v>
      </c>
      <c r="IE326" s="20">
        <f t="shared" ref="IE326:IE354" si="1105">IF(OR(EN326="Rãnh xây",EN326="Rãnh bê tông"),IK326-GB326,0)</f>
        <v>0</v>
      </c>
      <c r="IF326" s="20">
        <f t="shared" ref="IF326:IF354" si="1106">IF(AND(EN326="Ống nhựa",EU326="Không đắp cát"),IQ326-HT326,IF(AND(EN326="Ống nhựa",EU326="Đắp cát"),IH326-HX326,0))</f>
        <v>0</v>
      </c>
      <c r="IG326" s="20">
        <f>IF(EN326="Rãnh thang",IF(AND(EN326="Rãnh thang",EU326="Móng bê tông"),IQ326-#REF!,0),IF(EN326="Ống nhựa",IF(AND(EN326="Ống nhựa",EU326="Đắp cát"),IQ326-HT326,0),IF(EN326="Cống tròn",IF(EN326="Cống tròn",IF(OR(EU326="Móng bê tông",EU326="Móng bê tông kết hợp đế"),IM326-FL326,0),0),IF(EN326="Cống hộp",IF(AND(EN326="Cống hộp",EU326="Móng bê tông"),IN326-GD326,0),IF(OR(EN326="Rãnh xây",EN326="Rãnh bê tông"),IF(AND(EN326="Rãnh xây",EU326="Móng bê tông"),IO326-GD326,IF(AND(EN326="Rãnh bê tông",EU326="Móng bê tông"),IO326-GD326,0)),0)))))</f>
        <v>40.22</v>
      </c>
      <c r="IH326" s="20">
        <f t="shared" ref="IH326:IH354" si="1107">IF(AND(EN326="Ống nhựa",EU326="Đắp cát"),IQ326-HT326,0)</f>
        <v>0</v>
      </c>
      <c r="II326" s="20">
        <f t="shared" ref="II326:II354" si="1108">IF(EN326="Cống tròn",IF(OR(EU326="Móng bê tông",EU326="Móng bê tông kết hợp đế"),IM326-FL326,0),0)</f>
        <v>40.22</v>
      </c>
      <c r="IJ326" s="20">
        <f t="shared" ref="IJ326:IJ354" si="1109">IF(AND(EN326="Cống hộp",EU326="Móng bê tông"),IN326-GD326,0)</f>
        <v>0</v>
      </c>
      <c r="IK326" s="20">
        <f t="shared" ref="IK326:IK354" si="1110">IF(AND(EN326="Rãnh xây",EU326="Móng bê tông"),IO326-GD326,IF(AND(EN326="Rãnh bê tông",EU326="Móng bê tông"),IO326-GD326,0))</f>
        <v>0</v>
      </c>
      <c r="IL326" s="20">
        <f t="shared" ref="IL326:IL354" si="1111">IF(EN326="Rãnh thang",IF(AND(EN326="Rãnh thang",EU326="Móng bê tông"),IQ326,0),IF(EN326="Cống tròn",IF(EN326="Cống tròn",IF(EU326="Móng bê tông",IQ326-FF326,IF(EU326="Móng bê tông kết hợp đế",IP326-FN326,0)),0),IF(EN326="Cống hộp",IF(AND(EN326="Cống hộp",EU326="Móng bê tông"),IQ326-GF326,0),IF(OR(EN326="Rãnh xây",EN326="Rãnh bê tông"),IF(AND(EN326="Rãnh xây",EU326="Móng bê tông"),IQ326,IF(AND(EN326="Rãnh bê tông",EU326="Móng bê tông"),IQ326,0)),0))))</f>
        <v>40.42</v>
      </c>
      <c r="IM326" s="20">
        <f t="shared" ref="IM326:IM354" si="1112">IF(EN326="Cống tròn",IF(EU326="Móng bê tông",IQ326-FF326,IF(EU326="Móng bê tông kết hợp đế",IP326-FN326,0)),0)</f>
        <v>40.42</v>
      </c>
      <c r="IN326" s="20">
        <f t="shared" ref="IN326:IN354" si="1113">IF(AND(EN326="Cống hộp",EU326="Móng bê tông"),IQ326-GF326,0)</f>
        <v>0</v>
      </c>
      <c r="IO326" s="20">
        <f t="shared" ref="IO326:IO354" si="1114">IF(AND(EN326="Rãnh xây",EU326="Móng bê tông"),IQ326,IF(AND(EN326="Rãnh bê tông",EU326="Móng bê tông"),IQ326,0))</f>
        <v>0</v>
      </c>
      <c r="IP326" s="20">
        <f t="shared" ref="IP326:IP354" si="1115">IF(OR(EU326="Móng bê tông kết hợp đế",EU326="Đế"),IQ326-FF326,0)</f>
        <v>0</v>
      </c>
      <c r="IQ326" s="18">
        <v>40.520000000000003</v>
      </c>
      <c r="IR326" s="25">
        <f t="shared" si="1042"/>
        <v>0</v>
      </c>
      <c r="IS326" s="25">
        <f t="shared" ref="IS326:IS354" si="1116">ROUND(IF(OR(EN326="Rãnh xây",EN326="Rãnh bê tông",EN326="Cống hộp"),IT326-GN326,0),2)</f>
        <v>0</v>
      </c>
      <c r="IT326" s="25">
        <f t="shared" ref="IT326:IT354" si="1117">ROUND(IF(EN326="Cống hộp",IX326-GP326,IF(OR(EN326="Rãnh xây",EN326="Rãnh bê tông"),IY326-GP326,0)),2)</f>
        <v>0</v>
      </c>
      <c r="IU326" s="25">
        <f>ROUND(IF(EN326="Cống tròn",IF(EN326="Cống tròn",IV326+FF326,0),IF(EN326="Cống hộp",IF(EN326="Cống hộp",IV326+GP326,0),IF(OR(EN326="Rãnh xây",EN326="Rãnh bê tông"),IF(OR(EN326="Rãnh xây",EN326="Rãnh bê tông"),IV326+GP326,0),IF(EN326="ống nhựa",IF(EN326="Ống nhựa",IV326+HT326,0),IF(EN326="Rãnh thang",IF(EN326="Rãnh thang",IQ326+#REF!,0),0))))),2)</f>
        <v>41.58</v>
      </c>
      <c r="IV326" s="18">
        <v>41.48</v>
      </c>
      <c r="IW326" s="25">
        <f t="shared" ref="IW326:IW354" si="1118">ROUND(IF(EN326="Cống tròn",IV326+FF326,0),2)</f>
        <v>41.58</v>
      </c>
      <c r="IX326" s="25">
        <f t="shared" ref="IX326:IX354" si="1119">ROUND(IF(EN326="Cống hộp",IV326+GP326,0),2)</f>
        <v>0</v>
      </c>
      <c r="IY326" s="25">
        <f t="shared" ref="IY326:IY354" si="1120">ROUND(IF(OR(EN326="Rãnh xây",EN326="Rãnh bê tông"),IV326+GP326,0),2)</f>
        <v>0</v>
      </c>
      <c r="IZ326" s="25">
        <f t="shared" ref="IZ326:IZ354" si="1121">ROUND(IF(EN326="Ống nhựa",IV326+HT326,0),2)</f>
        <v>0</v>
      </c>
      <c r="JA326" s="25">
        <f t="shared" ref="JA326:JA354" si="1122">ROUND(IF(EN326="Ống nhựa",IZ326+HY326,0),2)</f>
        <v>0</v>
      </c>
      <c r="JB326" s="18">
        <v>41.69</v>
      </c>
      <c r="JC326" s="20">
        <f>ROUND(IF(EN326="Cống tròn",IF(EN326="Cống tròn",IF(EU326="Không có móng",JS326-FF326,IF(EU326="Đế",JR326-FN326,IF(OR(EU326="Móng bê tông",EU326="Móng bê tông kết hợp đế"),JK326-FJ326,0))),0),IF(EN326="Cống hộp",IF(AND(EN326="Cống hộp",EU326="Không có móng"),JS326-GF326,IF(AND(EN326="Cống hộp",EU326="Móng bê tông"),JL326-GB326,0)),IF(OR(EN326="Rãnh xây",EN326="Rãnh bê tông"),IF(OR(EN326="Rãnh xây",EN326="Rãnh bê tông"),JM326-GB326,0),IF(EN326="Ống nhựa",IF(AND(EN326="Ống nhựa",EU326="Không đắp cát"),JS326-HT326,IF(AND(EN326="Ống nhựa",EU326="Đắp cát"),JJ326-HX326,0)),IF(EN326="Rãnh thang",IF(EN326="Rãnh thang",IF(EU326="Móng bê tông",#REF!-#REF!,JS326),0),0))))),2)</f>
        <v>40.18</v>
      </c>
      <c r="JD326" s="20">
        <f t="shared" si="1043"/>
        <v>1.509999999999998</v>
      </c>
      <c r="JE326" s="20">
        <f t="shared" ref="JE326:JE354" si="1123">IF(EN326="Cống tròn",IF(EU326="Không có móng",JS326-FF326,IF(EU326="Đế",JR326-FN326,IF(OR(EU326="Móng bê tông",EU326="Móng bê tông kết hợp đế"),JK326-FJ326,0))),0)</f>
        <v>40.179999999999993</v>
      </c>
      <c r="JF326" s="20">
        <f t="shared" ref="JF326:JF354" si="1124">IF(AND(EN326="Cống hộp",EU326="Không có móng"),JS326-GF326,IF(AND(EN326="Cống hộp",EU326="Móng bê tông"),JL326-GB326,0))</f>
        <v>0</v>
      </c>
      <c r="JG326" s="20">
        <f t="shared" ref="JG326:JG354" si="1125">IF(OR(EN326="Rãnh xây",EN326="Rãnh bê tông"),JM326-GB326,0)</f>
        <v>0</v>
      </c>
      <c r="JH326" s="20">
        <f t="shared" ref="JH326:JH354" si="1126">IF(AND(EN326="Ống nhựa",EU326="Không đắp cát"),JS326-HT326,IF(AND(EN326="Ống nhựa",EU326="Đắp cát"),JJ326-HX326,0))</f>
        <v>0</v>
      </c>
      <c r="JI326" s="20">
        <f>IF(EN326="Rãnh thang",IF(AND(EN326="Rãnh thang",EU326="Móng bê tông"),JS326-#REF!,0),IF(EN326="Ống nhựa",IF(AND(EN326="Ống nhựa",EU326="Đắp cát"),JS326-HT326,0),IF(EN326="Cống tròn",IF(EN326="Cống tròn",IF(OR(EU326="Móng bê tông",EU326="Móng bê tông kết hợp đế"),JO326-FL326,0),0),IF(EN326="Cống hộp",IF(AND(EN326="Cống hộp",EU326="Móng bê tông"),JP326-GD326,0),IF(OR(EN326="Rãnh xây",EN326="Rãnh bê tông"),IF(AND(EN326="Rãnh xây",EU326="Móng bê tông"),JQ326-GD326,IF(AND(EN326="Rãnh bê tông",EU326="Móng bê tông"),JQ326-GD326,0)),0)))))</f>
        <v>40.179999999999993</v>
      </c>
      <c r="JJ326" s="20">
        <f t="shared" ref="JJ326:JJ354" si="1127">IF(AND(EN326="Ống nhựa",EU326="Đắp cát"),JS326-HT326,0)</f>
        <v>0</v>
      </c>
      <c r="JK326" s="20">
        <f t="shared" ref="JK326:JK354" si="1128">IF(EN326="Cống tròn",IF(OR(EU326="Móng bê tông",EU326="Móng bê tông kết hợp đế"),JO326-FL326,0),0)</f>
        <v>40.179999999999993</v>
      </c>
      <c r="JL326" s="20">
        <f t="shared" ref="JL326:JL354" si="1129">IF(AND(EN326="Cống hộp",EU326="Móng bê tông"),JP326-GD326,0)</f>
        <v>0</v>
      </c>
      <c r="JM326" s="20">
        <f t="shared" ref="JM326:JM354" si="1130">IF(AND(EN326="Rãnh xây",EU326="Móng bê tông"),JQ326-GD326,IF(AND(EN326="Rãnh bê tông",EU326="Móng bê tông"),JQ326-GD326,0))</f>
        <v>0</v>
      </c>
      <c r="JN326" s="20">
        <f t="shared" ref="JN326:JN354" si="1131">IF(EN326="Rãnh thang",IF(AND(EN326="Rãnh thang",EU326="Móng bê tông"),JS326,0),IF(EN326="Cống tròn",IF(EN326="Cống tròn",IF(EU326="Móng bê tông",JS326-FF326,IF(EU326="Móng bê tông kết hợp đế",JR326-FN326,0)),0),IF(EN326="Cống hộp",IF(AND(EN326="Cống hộp",EU326="Móng bê tông"),JS326-GF326,0),IF(OR(EN326="Rãnh xây",EN326="Rãnh bê tông"),IF(AND(EN326="Rãnh xây",EU326="Móng bê tông"),JS326,IF(AND(EN326="Rãnh bê tông",EU326="Móng bê tông"),JS326,0)),0))))</f>
        <v>40.379999999999995</v>
      </c>
      <c r="JO326" s="20">
        <f t="shared" ref="JO326:JO354" si="1132">IF(EN326="Cống tròn",IF(EU326="Móng bê tông",JS326-FF326,IF(EU326="Móng bê tông kết hợp đế",JR326-FN326,0)),0)</f>
        <v>40.379999999999995</v>
      </c>
      <c r="JP326" s="20">
        <f t="shared" ref="JP326:JP354" si="1133">IF(AND(EN326="Cống hộp",EU326="Móng bê tông"),JS326-GF326,0)</f>
        <v>0</v>
      </c>
      <c r="JQ326" s="20">
        <f t="shared" ref="JQ326:JQ354" si="1134">IF(AND(EN326="Rãnh xây",EU326="Móng bê tông"),JS326,IF(AND(EN326="Rãnh bê tông",EU326="Móng bê tông"),JS326,0))</f>
        <v>0</v>
      </c>
      <c r="JR326" s="20">
        <f t="shared" ref="JR326:JR354" si="1135">IF(OR(EU326="Móng bê tông kết hợp đế",EU326="Đế"),JS326-FF326,0)</f>
        <v>0</v>
      </c>
      <c r="JS326" s="26">
        <v>40.479999999999997</v>
      </c>
      <c r="JT326" s="25">
        <f t="shared" si="1044"/>
        <v>0</v>
      </c>
      <c r="JU326" s="25">
        <f t="shared" ref="JU326:JU354" si="1136">ROUND(IF(OR(EN326="Rãnh xây",EN326="Rãnh bê tông",EN326="Cống hộp"),JV326-GN326,0),2)</f>
        <v>0</v>
      </c>
      <c r="JV326" s="25">
        <f t="shared" ref="JV326:JV354" si="1137">ROUND(IF(EN326="Cống hộp",JZ326-GP326,IF(OR(EN326="Rãnh xây",EN326="Rãnh bê tông"),KA326-GP326,0)),2)</f>
        <v>0</v>
      </c>
      <c r="JW326" s="25">
        <f>ROUND(IF(EN326="Cống tròn",IF(EN326="Cống tròn",JX326+FF326,0),IF(EN326="Cống hộp",IF(EN326="Cống hộp",JX326+GP326,0),IF(OR(EN326="Rãnh xây",EN326="Rãnh bê tông"),IF(OR(EN326="Rãnh xây",EN326="Rãnh bê tông"),JX326+GP326,0),IF(EN326="ống nhựa",IF(EN326="Ống nhựa",JX326+HT326,0),IF(EN326="Rãnh thang",IF(EN326="Rãnh thang",JS326+#REF!,0),0))))),2)</f>
        <v>41.58</v>
      </c>
      <c r="JX326" s="27">
        <v>41.48</v>
      </c>
      <c r="JY326" s="25">
        <f t="shared" ref="JY326:JY354" si="1138">ROUND(IF(EN326="Cống tròn",JX326+FF326,0),2)</f>
        <v>41.58</v>
      </c>
      <c r="JZ326" s="25">
        <f t="shared" ref="JZ326:JZ354" si="1139">ROUND(IF(EN326="Cống hộp",JX326+GP326,0),2)</f>
        <v>0</v>
      </c>
      <c r="KA326" s="25">
        <f t="shared" ref="KA326:KA354" si="1140">ROUND(IF(OR(EN326="Rãnh xây",EN326="Rãnh bê tông"),JX326+GP326,0),2)</f>
        <v>0</v>
      </c>
      <c r="KB326" s="25">
        <f t="shared" ref="KB326:KB354" si="1141">ROUND(IF(EN326="Ống nhựa",JX326+HT326,0),2)</f>
        <v>0</v>
      </c>
      <c r="KC326" s="25">
        <f t="shared" ref="KC326:KC354" si="1142">ROUND(IF(EN326="Ống nhựa",KB326+HY326,0),2)</f>
        <v>0</v>
      </c>
      <c r="KD326" s="28" t="s">
        <v>98</v>
      </c>
      <c r="KE326" s="27">
        <v>0</v>
      </c>
      <c r="KF326" s="25">
        <f t="shared" ref="KF326:KF354" si="1143">IF(KD326="",0,IF(KD326="Đào đá",0,IB326-KE326))</f>
        <v>1.509999999999998</v>
      </c>
      <c r="KG326" s="25">
        <f t="shared" si="1045"/>
        <v>1.509999999999998</v>
      </c>
      <c r="KH326" s="27">
        <v>0</v>
      </c>
      <c r="KI326" s="25">
        <f t="shared" ref="KI326:KI354" si="1144">IF(KD326="",0,IF(KD326="Đào đá",0,JD326-KH326))</f>
        <v>1.509999999999998</v>
      </c>
      <c r="KJ326" s="25">
        <f t="shared" si="1046"/>
        <v>1.509999999999998</v>
      </c>
      <c r="KK326" s="25">
        <f t="shared" ref="KK326:KK354" si="1145">IF(OR(KD326="Đào đất",KD326="Đào đất + đào đá"),IF(KF326&gt;=FJ326,FJ326,KF326),0)</f>
        <v>0</v>
      </c>
      <c r="KL326" s="25">
        <f t="shared" ref="KL326:KL354" si="1146">IF(OR(KD326="Đào đất",KD326="Đào đất + đào đá"),IF(KI326&gt;=FJ326,FJ326,KI326),0)</f>
        <v>0</v>
      </c>
      <c r="KM326" s="25">
        <f t="shared" si="1047"/>
        <v>0</v>
      </c>
      <c r="KN326" s="25">
        <f t="shared" ref="KN326:KN354" si="1147">IF(KD326="Đào đá",IF(KE326&gt;=FJ326,FJ326,KE326),IF(KD326="Đào đất + Đào đá",IF(KG326&gt;=FJ326,IF(KK326&lt;FJ326,FJ326-KK326,0),KE326),0))</f>
        <v>0</v>
      </c>
      <c r="KO326" s="25">
        <f t="shared" ref="KO326:KO354" si="1148">IF(KD326="Đào đá",IF(KH326&gt;=FJ326,FJ326,KH326),IF(KD326="Đào đất + Đào đá",IF(KJ326&gt;=FJ326,IF(KL326&lt;FJ326,FJ326-KL326,0),KH326),0))</f>
        <v>0</v>
      </c>
      <c r="KP326" s="25">
        <f t="shared" si="1048"/>
        <v>0</v>
      </c>
      <c r="KQ326" s="25">
        <f t="shared" ref="KQ326:KQ354" si="1149">IF(OR(KD326="Đào đất",KD326="Đào đất + đào đá"),IF(KF326&lt;=FJ326,0,IF(KF326&gt;=FJ326+FL326,FL326,KF326-FJ326)),0)</f>
        <v>0.2</v>
      </c>
      <c r="KR326" s="25">
        <f t="shared" ref="KR326:KR354" si="1150">IF(OR(KD326="Đào đất",KD326="Đào đất + đào đá"),IF(KI326&lt;=FJ326,0,IF(KI326&gt;=FJ326+FL326,FL326,KI326-FJ326)),0)</f>
        <v>0.2</v>
      </c>
      <c r="KS326" s="25">
        <f t="shared" si="1049"/>
        <v>0.2</v>
      </c>
      <c r="KT326" s="25">
        <f t="shared" ref="KT326:KT354" si="1151">IF(KD326="Đào đá",IF(KE326&lt;=FJ326,0,IF(KE326&gt;=FJ326+FL326,FL326,KE326-FJ326)),IF(KD326="Đào đất + Đào đá",IF(KG326&gt;=FJ326+FL326,IF(KQ326&lt;FL326,FL326-KQ326,0),KE326-KN326),0))</f>
        <v>0</v>
      </c>
      <c r="KU326" s="25">
        <f t="shared" ref="KU326:KU354" si="1152">IF(KD326="Đào đá",IF(KH326&lt;=FJ326,0,IF(KH326&gt;=FJ326+FL326,FL326,KH326-FJ326)),IF(KD326="Đào đất + Đào đá",IF(KJ326&gt;=FJ326+FL326,IF(KR326&lt;FL326,FL326-KR326,0),KH326-KO326),0))</f>
        <v>0</v>
      </c>
      <c r="KV326" s="25">
        <f t="shared" si="1050"/>
        <v>0</v>
      </c>
      <c r="KW326" s="25">
        <f t="shared" si="1079"/>
        <v>0</v>
      </c>
      <c r="KX326" s="25">
        <f t="shared" ref="KX326:KX354" si="1153">IF(OR(KD326="Đào đất",KD326="Đào đất + đào đá"),IF(KI326&lt;=FJ326+FL326,0,IF(KI326&gt;=FJ326+FL326+FN326,FN326,KI326-(FJ326+FL326))),0)</f>
        <v>0</v>
      </c>
      <c r="KY326" s="25">
        <f t="shared" si="1051"/>
        <v>0</v>
      </c>
      <c r="KZ326" s="25">
        <f t="shared" ref="KZ326:KZ354" si="1154">IF(KD326="Đào đá",IF(KE326&lt;=FJ326+FL326,0,IF(KE326&gt;=FJ326+FL326+FN326,FN326,KE326-(FJ326+FL326))),IF(KD326="Đào đất + Đào đá",IF(KG326&gt;=FJ326+FL326+FN326,IF(KW326&lt;FN326,FN326-KW326,0),KE326-(KN326+KT326)),0))</f>
        <v>0</v>
      </c>
      <c r="LA326" s="25">
        <f t="shared" ref="LA326:LA354" si="1155">IF(KD326="Đào đá",IF(KH326&lt;=FJ326+FL326,0,IF(KH326&gt;=FJ326+FL326+FN326,FN326,KH326-(FJ326+FL326))),IF(KD326="Đào đất + Đào đá",IF(KJ326&gt;=FJ326+FL326+FN326,IF(KX326&lt;FN326,FN326-KX326,0),KH326-(KO326+KU326)),0))</f>
        <v>0</v>
      </c>
      <c r="LB326" s="25">
        <f t="shared" si="1052"/>
        <v>0</v>
      </c>
      <c r="LC326" s="25">
        <f t="shared" ref="LC326:LC354" si="1156">IF(OR(KD326="Đào đất",KD326="Đào đất + đào đá"),IF(KF326&lt;=FJ326+FL326+FN326,0,IF(KF326&gt;=FO326,FO326,KF326-(FJ326+FL326+FN326))),0)</f>
        <v>1.4</v>
      </c>
      <c r="LD326" s="25">
        <f t="shared" ref="LD326:LD354" si="1157">IF(OR(KD326="Đào đất",KD326="Đào đất + đào đá"),IF(KI326&lt;=FJ326+FL326+FN326,0,IF(KI326&gt;=FO326,FO326,KI326-(FJ326+FL326+FN326))),0)</f>
        <v>1.4</v>
      </c>
      <c r="LE326" s="25">
        <f t="shared" si="1053"/>
        <v>1.4</v>
      </c>
      <c r="LF326" s="25">
        <f t="shared" ref="LF326:LF354" si="1158">IF(KD326="Đào đá",IF(KE326&lt;=FJ326+FL326+FN326,0,IF(KE326&gt;=FO326,FO326,KE326-(FJ326+FL326+FN326))),IF(KD326="Đào đất + Đào đá",IF(KG326&gt;=FO326,IF(LC326&lt;FI326,FI326-LC326,0),KE326-(KN326+KT326+KZ326)),0))</f>
        <v>0</v>
      </c>
      <c r="LG326" s="25">
        <f t="shared" ref="LG326:LG354" si="1159">IF(KD326="Đào đá",IF(KH326&lt;=FJ326+FL326+FN326,0,IF(KH326&gt;=FO326,FO326,KH326-(FJ326+FL326+FN326))),IF(KD326="Đào đất + Đào đá",IF(KJ326&gt;=FO326,IF(LD326&lt;FI326,FI326-LD326,0),KH326-(KO326+KU326+LA326)),0))</f>
        <v>0</v>
      </c>
      <c r="LH326" s="25">
        <f t="shared" si="1054"/>
        <v>0</v>
      </c>
      <c r="LI326" s="25">
        <f t="shared" ref="LI326:LI354" si="1160">IF(OR(KD326="Đào đất",KD326="Đào đất + Đào đá"),IF(KF326&gt;=GB326,GB326,KF326),0)</f>
        <v>0</v>
      </c>
      <c r="LJ326" s="25">
        <f t="shared" ref="LJ326:LJ354" si="1161">IF(OR(KD326="Đào đất",KD326="Đào đất + Đào đá"),IF(KI326&gt;=GB326,GB326,KI326),0)</f>
        <v>0</v>
      </c>
      <c r="LK326" s="25">
        <f t="shared" si="1055"/>
        <v>0</v>
      </c>
      <c r="LL326" s="25">
        <f t="shared" ref="LL326:LL354" si="1162">IF(KD326="Đào đá",IF(KE326&gt;=GB326,GB326,KE326),IF(KD326="Đào đất + Đào đá",IF(KG326&gt;=GB326,IF(LI326&lt;GB326,GB326-LI326,0),KE326),0))</f>
        <v>0</v>
      </c>
      <c r="LM326" s="25">
        <f t="shared" ref="LM326:LM354" si="1163">IF(KD326="Đào đá",IF(KH326&gt;=GB326,GB326,KH326),IF(KD326="Đào đất + Đào đá",IF(KJ326&gt;=GB326,IF(LJ326&lt;GB326,GB326-LJ326,0),KH326),0))</f>
        <v>0</v>
      </c>
      <c r="LN326" s="25">
        <f t="shared" si="1056"/>
        <v>0</v>
      </c>
      <c r="LO326" s="25">
        <f t="shared" ref="LO326:LO354" si="1164">IF(OR(KD326="Đào đất",KD326="Đào đất + Đào đá"),IF(KF326&lt;=GB326,0,IF(KF326&gt;=GB326+GD326,GD326,KF326-GB326)),0)</f>
        <v>0</v>
      </c>
      <c r="LP326" s="25">
        <f t="shared" ref="LP326:LP354" si="1165">IF(OR(KD326="Đào đất",KD326="Đào đất + Đào đá"),IF(KI326&lt;=GB326,0,IF(KI326&gt;=GB326+GD326,GD326,KI326-GB326)),0)</f>
        <v>0</v>
      </c>
      <c r="LQ326" s="25">
        <f t="shared" si="1057"/>
        <v>0</v>
      </c>
      <c r="LR326" s="25">
        <f t="shared" ref="LR326:LR354" si="1166">IF(KD326="Đào đá",IF(KE326&lt;=GB326,0,IF(KE326&gt;=GB326+GD326,GD326,KE326-GB326)),IF(KD326="Đào đất + Đào đá",IF(KG326&gt;=GB326+GD326,IF(LO326&lt;GD326,GD326-LO326,0),KE326-LL326),0))</f>
        <v>0</v>
      </c>
      <c r="LS326" s="25">
        <f t="shared" ref="LS326:LS354" si="1167">IF(KD326="Đào đá",IF(KH326&lt;=GB326,0,IF(KH326&gt;=GB326+GD326,GD326,KH326-GB326)),IF(KD326="Đào đất + Đào đá",IF(KJ326&gt;=GB326+GD326,IF(LP326&lt;GD326,GD326-LP326,0),KH326-LM326),0))</f>
        <v>0</v>
      </c>
      <c r="LT326" s="25">
        <f t="shared" si="1058"/>
        <v>0</v>
      </c>
      <c r="LU326" s="25">
        <f t="shared" ref="LU326:LU354" si="1168">IF(OR(KD326="Đào đất",KD326="Đào đất + Đào đá"),IF(KF326&lt;=GB326+GD326,0,IF(KF326&gt;=GZ326-(GB326+GD326),GZ326-(GB326+GD326),KF326-(GB326+GD326))),0)</f>
        <v>0</v>
      </c>
      <c r="LV326" s="25">
        <f t="shared" ref="LV326:LV354" si="1169">IF(OR(KD326="Đào đất",KD326="Đào đất + Đào đá"),IF(KI326&lt;=GB326+GD326,0,IF(KI326&gt;=GZ326-(GB326+GD326),GZ326-(GB326+GD326),KI326-(GB326+GD326))),0)</f>
        <v>0</v>
      </c>
      <c r="LW326" s="25">
        <f t="shared" si="1059"/>
        <v>0</v>
      </c>
      <c r="LX326" s="25">
        <f t="shared" ref="LX326:LX354" si="1170">IF(KD326="Đào đá",IF(KE326&lt;=GB326+GD326,0,IF(KE326&gt;=GZ326,GZ326-(GB326+GD326),KE326-(GB326+GD326))),IF(KD326="Đào đất + Đào đá",IF(KG326&gt;=GZ326,IF(LU326&lt;GZ326-(GB326+GD326),(GZ326-(GB326+GD326))-LU326,0),KE326-(LL326+LR326)),0))</f>
        <v>0</v>
      </c>
      <c r="LY326" s="25">
        <f t="shared" ref="LY326:LY354" si="1171">IF(KD326="Đào đá",IF(KH326&lt;=GB326+GD326,0,IF(KH326&gt;=GZ326,GZ326-(GB326+GD326),KH326-(GB326+GD326))),IF(KD326="Đào đất + Đào đá",IF(KJ326&gt;=GZ326,IF(LV326&lt;GZ326-(GB326+GD326),(GZ326-(GB326+GD326))-LV326,0),KH326-(LM326+LS326)),0))</f>
        <v>0</v>
      </c>
      <c r="LZ326" s="25">
        <f t="shared" si="1060"/>
        <v>0</v>
      </c>
      <c r="MA326" s="25">
        <f t="shared" ref="MA326:MA354" si="1172">IF(OR(KD326="Đào đất",KD326="Đào đất + Đào đá"),IF(KF326&gt;=HX326,HX326,KF326),0)</f>
        <v>0</v>
      </c>
      <c r="MB326" s="25">
        <f t="shared" ref="MB326:MB354" si="1173">IF(OR(KD326="Đào đất",KD326="Đào đất + Đào đá"),IF(KI326&gt;=HX326,HX326,KI326),0)</f>
        <v>0</v>
      </c>
      <c r="MC326" s="25">
        <f t="shared" si="1061"/>
        <v>0</v>
      </c>
      <c r="MD326" s="25">
        <f t="shared" ref="MD326:MD354" si="1174">IF(KD326="Đào đá",IF(KE326&gt;=HX326,HX326,KE326),IF(KD326="Đào đất + Đào đá",IF(KG326&gt;=HX326,IF(MA326&lt;HX326,HX326-MA326,0),KE326),0))</f>
        <v>0</v>
      </c>
      <c r="ME326" s="25">
        <f t="shared" ref="ME326:ME354" si="1175">IF(KD326="Đào đá",IF(KH326&gt;=HX326,HX326,KH326),IF(KD326="Đào đất + Đào đá",IF(KJ326&gt;=HX326,IF(MB326&lt;HX326,HX326-MB326,0),KH326),0))</f>
        <v>0</v>
      </c>
      <c r="MF326" s="25">
        <f t="shared" si="1062"/>
        <v>0</v>
      </c>
      <c r="MG326" s="25">
        <f t="shared" ref="MG326:MG354" si="1176">IF(OR(KD326="Đào đất",KD326="Đào đất + Đào đá"),IF(KF326&lt;=HX326,0,IF(KF326&gt;=HX326+HW326,HW326,KF326-HX326)),0)</f>
        <v>0</v>
      </c>
      <c r="MH326" s="25">
        <f t="shared" ref="MH326:MH354" si="1177">IF(OR(KD326="Đào đất",KD326="Đào đất + Đào đá"),IF(KI326&lt;=HX326,0,IF(KI326&gt;=HX326+HW326,HW326,KI326-HX326)),0)</f>
        <v>0</v>
      </c>
      <c r="MI326" s="25">
        <f t="shared" si="1063"/>
        <v>0</v>
      </c>
      <c r="MJ326" s="25">
        <f t="shared" ref="MJ326:MJ354" si="1178">IF(KD326="Đào đá",IF(KE326&lt;=HX326,0,IF(KE326&gt;=HX326+HW326,HW326,KE326-HX326)),IF(KD326="Đào đất + Đào đá",IF(KG326&gt;=HW326+HX326,IF(MG326&lt;HW326,HW326-MG326,0),KE326-MD326),0))</f>
        <v>0</v>
      </c>
      <c r="MK326" s="25">
        <f t="shared" ref="MK326:MK354" si="1179">IF(KD326="Đào đá",IF(KH326&lt;=HX326,0,IF(KH326&gt;=HX326+HW326,HW326,KH326-HX326)),IF(KD326="Đào đất + Đào đá",IF(KJ326&gt;=HW326+HX326,IF(MH326&lt;HW326,HW326-MH326,0),KH326-ME326),0))</f>
        <v>0</v>
      </c>
      <c r="ML326" s="25">
        <f t="shared" si="1064"/>
        <v>0</v>
      </c>
      <c r="MM326" s="25">
        <f t="shared" ref="MM326:MM354" si="1180">IF(OR(KD326="Đào đất",KD326="Đào đất + Đào đá"),IF(KF326&lt;=HX326+HW326,0,IF(KF326&gt;=HW326+HX326+HY326,HY326,KF326-(HW326+HX326))),0)</f>
        <v>0</v>
      </c>
      <c r="MN326" s="25">
        <f t="shared" ref="MN326:MN354" si="1181">IF(OR(KD326="Đào đất",KD326="Đào đất + Đào đá"),IF(KI326&lt;=HX326+HW326,0,IF(KI326&gt;=HW326+HX326+HY326,HY326,KI326-(HW326+HX326))),0)</f>
        <v>0</v>
      </c>
      <c r="MO326" s="25">
        <f t="shared" si="1065"/>
        <v>0</v>
      </c>
      <c r="MP326" s="25">
        <f t="shared" ref="MP326:MP354" si="1182">IF(KD326="Đào đá",IF(KE326&lt;=HW326+HX326,0,IF(KE326&gt;=HW326+HX326+HY326,HY326,KE326-(HW326+HX326))),IF(KD326="Đào đất + Đào đá",IF(KG326&gt;=HW326+HX326+HY326,IF(MM326&lt;HY326,HY326-MM326,0),KE326-(MD326+MJ326)),0))</f>
        <v>0</v>
      </c>
      <c r="MQ326" s="25">
        <f t="shared" ref="MQ326:MQ354" si="1183">IF(KD326="Đào đá",IF(KH326&lt;=HW326+HX326,0,IF(KH326&gt;=HW326+HX326+HY326,HY326,KH326-(HW326+HX326))),IF(KD326="Đào đất + Đào đá",IF(KJ326&gt;=HW326+HX326+HY326,IF(MN326&lt;HY326,HY326-MN326,0),KH326-(MD326+MJ326)),0))</f>
        <v>0</v>
      </c>
      <c r="MR326" s="25">
        <f t="shared" si="1066"/>
        <v>0</v>
      </c>
      <c r="MS326" s="29">
        <v>1.4</v>
      </c>
      <c r="MT326" s="29">
        <v>0</v>
      </c>
      <c r="MU326" s="29">
        <v>1</v>
      </c>
      <c r="MV326" s="29">
        <v>1</v>
      </c>
      <c r="MW326" s="25">
        <f t="shared" ref="MW326:MW354" si="1184">ROUND(IF(KF326&gt;0,(KF326*MT326*(MU326+MV326))+MS326,0),2)</f>
        <v>1.4</v>
      </c>
      <c r="MX326" s="25">
        <f t="shared" ref="MX326:MX354" si="1185">ROUND((MW326+MS326)*(KF326/2),2)</f>
        <v>2.11</v>
      </c>
      <c r="MY326" s="25">
        <f t="shared" ref="MY326:MY354" si="1186">ROUND(IF(KE326&gt;0,IF(MW326&gt;0,(KE326*MT326*(MU326+MV326))+MW326,(KE326*MT326*(MU326+MV326))+MS326),0),2)</f>
        <v>0</v>
      </c>
      <c r="MZ326" s="25">
        <f t="shared" ref="MZ326:MZ354" si="1187">ROUND(IF(MW326&gt;0,(MY326+MW326)*(KE326/2),(MY326+MS326)*(KE326/2)),2)</f>
        <v>0</v>
      </c>
      <c r="NA326" s="25">
        <f t="shared" ref="NA326:NA354" si="1188">ROUND(IF(KI326&gt;0,(KI326*MT326*(MU326+MV326))+MS326,0),2)</f>
        <v>1.4</v>
      </c>
      <c r="NB326" s="25">
        <f t="shared" ref="NB326:NB354" si="1189">ROUND((NA326+MS326)*(KI326/2),2)</f>
        <v>2.11</v>
      </c>
      <c r="NC326" s="25">
        <f t="shared" ref="NC326:NC354" si="1190">ROUND(IF(KH326&gt;0,IF(NA326&gt;0,(KH326*MT326*(MU326+MV326))+NA326,(KH326*MT326*(MU326+MV326))+MS326),0),2)</f>
        <v>0</v>
      </c>
      <c r="ND326" s="25">
        <f t="shared" ref="ND326:ND354" si="1191">ROUND(IF(NA326&gt;0,(NC326+NA326)*(KH326/2),(NC326+MS326)*(KH326/2)),2)</f>
        <v>0</v>
      </c>
      <c r="NE326" s="25">
        <f t="shared" si="1067"/>
        <v>1.4</v>
      </c>
      <c r="NF326" s="25">
        <f t="shared" si="1067"/>
        <v>2.11</v>
      </c>
      <c r="NG326" s="25">
        <f t="shared" si="1067"/>
        <v>0</v>
      </c>
      <c r="NH326" s="25">
        <f t="shared" si="1067"/>
        <v>0</v>
      </c>
      <c r="NI326" s="25">
        <f t="shared" ref="NI326:NI354" si="1192">ROUND(((MX326+NB326)/2)*EQ326,2)</f>
        <v>79.13</v>
      </c>
      <c r="NJ326" s="25">
        <f t="shared" ref="NJ326:NJ354" si="1193">ROUND(((MZ326+ND326)/2)*EQ326,2)</f>
        <v>0</v>
      </c>
      <c r="NK326" s="25">
        <f t="shared" ref="NK326:NK354" si="1194">ROUND(NI326+NJ326,2)</f>
        <v>79.13</v>
      </c>
      <c r="NL326" s="25">
        <f t="shared" ref="NL326:NL354" si="1195">ROUND((((KM326*FK326)+(FM326*KS326)+((3.14*LE326*LE326)/4))*EQ326)+(KY326*FC326*FD326),2)</f>
        <v>68.2</v>
      </c>
      <c r="NM326" s="25">
        <f t="shared" ref="NM326:NM354" si="1196">ROUND((((KP326*FK326)+(FM326*KV326)+((3.14*LH326*LH326)/4))*EQ326)+(LB326*FC326*FD326),2)</f>
        <v>0</v>
      </c>
      <c r="NN326" s="25">
        <f t="shared" si="1068"/>
        <v>68.2</v>
      </c>
      <c r="NO326" s="25">
        <f t="shared" ref="NO326:NO354" si="1197">ROUND(IF(EN326="Cống hộp",((LK326*GC326)+(GE326*LQ326)+(LW326*((GH326*GI326)+GJ326)))*EQ326,0),2)</f>
        <v>0</v>
      </c>
      <c r="NP326" s="25">
        <f t="shared" ref="NP326:NP354" si="1198">ROUND(IF(EN326="Cống hộp",((LN326*GC326)+(GE326*LT326)+(LZ326*((GH326*GI326)+GJ326)))*EQ326,0),2)</f>
        <v>0</v>
      </c>
      <c r="NQ326" s="25">
        <f t="shared" si="1069"/>
        <v>0</v>
      </c>
      <c r="NR326" s="25">
        <f t="shared" ref="NR326:NR354" si="1199">ROUND(IF(OR(EN326="Rãnh xây",EN326="Rãnh bê tông"),((LK326*GC326)+(GE326*LQ326)+(LW326*((GH326*GI326)+GJ326)))*EQ326,0),2)</f>
        <v>0</v>
      </c>
      <c r="NS326" s="25">
        <f t="shared" ref="NS326:NS354" si="1200">ROUND(IF(OR(EN326="Rãnh xây",EN326="Rãnh bê tông"),((LN326*GC326)+(GE326*LT326)+(LZ326*((GH326*GI326)+GJ326)))*EQ326,0),2)</f>
        <v>0</v>
      </c>
      <c r="NT326" s="25">
        <f t="shared" si="1070"/>
        <v>0</v>
      </c>
      <c r="NU326" s="25">
        <f t="shared" ref="NU326:NU354" si="1201">ROUND((((((MC326+MI326+MO326)*MT326*(MU326+MV326))+MS326)+MS326)*((MC326+MI326+MO326)/2))*EQ326,2)</f>
        <v>0</v>
      </c>
      <c r="NV326" s="25">
        <f t="shared" ref="NV326:NV354" si="1202">ROUND((((((MF326+ML326+MR326)*MT326*(MU326+MV326))+MS326)+MS326)*((MF326+ML326+MR326)/2))*EQ326,2)</f>
        <v>0</v>
      </c>
      <c r="NW326" s="25">
        <f t="shared" si="1071"/>
        <v>0</v>
      </c>
      <c r="NX326" s="25">
        <f t="shared" si="1072"/>
        <v>68.2</v>
      </c>
      <c r="NY326" s="25">
        <f t="shared" si="1072"/>
        <v>0</v>
      </c>
      <c r="NZ326" s="25">
        <f t="shared" si="1073"/>
        <v>68.2</v>
      </c>
      <c r="OA326" s="25">
        <f t="shared" si="1074"/>
        <v>10.93</v>
      </c>
      <c r="OB326" s="25">
        <f t="shared" si="1074"/>
        <v>0</v>
      </c>
      <c r="OC326" s="25">
        <f t="shared" si="1075"/>
        <v>10.93</v>
      </c>
      <c r="OD326" s="25">
        <f t="shared" si="1076"/>
        <v>68.2</v>
      </c>
      <c r="OE326" s="25">
        <f t="shared" si="1076"/>
        <v>0</v>
      </c>
      <c r="OF326" s="25">
        <f t="shared" si="1076"/>
        <v>68.2</v>
      </c>
      <c r="OG326" s="25">
        <f t="shared" ref="OG326:OG354" si="1203">ROUND(IF(AND(EN326="Ống nhựa",EU326="Đắp cát"),HW326+HX326+HY326,0),2)</f>
        <v>0</v>
      </c>
      <c r="OH326" s="25">
        <f t="shared" ref="OH326:OH354" si="1204">ROUND(IF(AND(EN326="Ống nhựa",EU326="Đắp cát"),(OG326*MT326*(MU326+MV326))+MS326,0),2)</f>
        <v>0</v>
      </c>
      <c r="OI326" s="25">
        <f t="shared" ref="OI326:OI354" si="1205">ROUND(IF(AND(EN326="Ống nhựa",EU326="Đắp cát"),(OH326+MS326)*((HW326+HX326+HY326)/2),0),2)</f>
        <v>0</v>
      </c>
      <c r="OJ326" s="25">
        <f t="shared" ref="OJ326:OJ354" si="1206">ROUND(IF(AND(EN326="Ống nhựa",EU326="Đắp cát"),HW326+HX326+HY326,0),2)</f>
        <v>0</v>
      </c>
      <c r="OK326" s="25">
        <f t="shared" ref="OK326:OK354" si="1207">ROUND(IF(AND(EN326="Ống nhựa",EU326="Đắp cát"),(OJ326*MT326*(MU326+MV326))+MS326,0),2)</f>
        <v>0</v>
      </c>
      <c r="OL326" s="25">
        <f t="shared" ref="OL326:OL354" si="1208">ROUND(IF(AND(EN326="Ống nhựa",EU326="Đắp cát"),(OK326+MS326)*((HW326+HX326+HY326)/2),0),2)</f>
        <v>0</v>
      </c>
      <c r="OM326" s="25">
        <f t="shared" si="1077"/>
        <v>0</v>
      </c>
      <c r="ON326" s="25">
        <f t="shared" si="1077"/>
        <v>0</v>
      </c>
      <c r="OO326" s="25">
        <f t="shared" si="1077"/>
        <v>0</v>
      </c>
      <c r="OP326" s="25">
        <f t="shared" ref="OP326:OP354" si="1209">ROUND(((OI326+OL326)/2)*EQ326,2)</f>
        <v>0</v>
      </c>
      <c r="OQ326" s="25">
        <f t="shared" ref="OQ326:OQ354" si="1210">ROUND(IF(AND(EN326="Ống nhựa",EU326="Đắp cát"),((3.14*HW326*HW326)/4)*EQ326,0),2)</f>
        <v>0</v>
      </c>
      <c r="OR326" s="25">
        <f t="shared" si="1078"/>
        <v>0</v>
      </c>
      <c r="OS326" s="19">
        <v>536013.27</v>
      </c>
      <c r="OT326" s="19">
        <v>2371742.6</v>
      </c>
    </row>
    <row r="327" spans="1:410" ht="33" customHeight="1" x14ac:dyDescent="0.25">
      <c r="A327" s="18"/>
      <c r="B327" s="18" t="s">
        <v>1129</v>
      </c>
      <c r="C327" s="18">
        <v>695.16</v>
      </c>
      <c r="D327" s="16" t="e">
        <f>_xlfn.IFNA(INDEX(#REF!,MATCH(E327,#REF!,0)),0)</f>
        <v>#REF!</v>
      </c>
      <c r="E327" s="18" t="s">
        <v>1147</v>
      </c>
      <c r="F327" s="16" t="s">
        <v>765</v>
      </c>
      <c r="G327" s="16" t="s">
        <v>766</v>
      </c>
      <c r="H327" s="16" t="s">
        <v>767</v>
      </c>
      <c r="I327" s="16" t="s">
        <v>768</v>
      </c>
      <c r="J327" s="16" t="s">
        <v>769</v>
      </c>
      <c r="K327" s="16" t="s">
        <v>770</v>
      </c>
      <c r="L327" s="16" t="s">
        <v>771</v>
      </c>
      <c r="M327" s="18">
        <v>1.64</v>
      </c>
      <c r="N327" s="18">
        <v>1.94</v>
      </c>
      <c r="O327" s="18">
        <v>2.04</v>
      </c>
      <c r="P327" s="18">
        <v>2.34</v>
      </c>
      <c r="Q327" s="18">
        <v>0.1</v>
      </c>
      <c r="R327" s="18">
        <v>1.8399999999999999</v>
      </c>
      <c r="S327" s="18">
        <v>2.14</v>
      </c>
      <c r="T327" s="18">
        <v>0.2</v>
      </c>
      <c r="U327" s="18">
        <v>0</v>
      </c>
      <c r="V327" s="18">
        <v>0</v>
      </c>
      <c r="W327" s="18">
        <v>0</v>
      </c>
      <c r="X327" s="18">
        <v>1.64</v>
      </c>
      <c r="Y327" s="18">
        <v>1.9</v>
      </c>
      <c r="Z327" s="20">
        <f t="shared" ref="Z327:Z354" si="1211">CV327</f>
        <v>2.1</v>
      </c>
      <c r="AA327" s="18">
        <v>0.22</v>
      </c>
      <c r="AB327" s="18">
        <v>0</v>
      </c>
      <c r="AC327" s="18">
        <v>0</v>
      </c>
      <c r="AD327" s="18">
        <v>0</v>
      </c>
      <c r="AE327" s="18">
        <v>0</v>
      </c>
      <c r="AF327" s="18">
        <v>0</v>
      </c>
      <c r="AG327" s="18">
        <v>1.2</v>
      </c>
      <c r="AH327" s="18">
        <v>1.5</v>
      </c>
      <c r="AI327" s="20">
        <f t="shared" ref="AI327:AI354" si="1212">IF(AND(K327="Có",H327="Tường xây gạch"),IF(G327="Không có mũ mố",Z327+AD327,Z327+AD327+AO327),0)</f>
        <v>2.25</v>
      </c>
      <c r="AJ327" s="18">
        <v>0</v>
      </c>
      <c r="AK327" s="18">
        <v>0</v>
      </c>
      <c r="AL327" s="20">
        <f t="shared" ref="AL327:AL354" si="1213">IF(AND(L327="Có",H327="Tường xây gạch"),IF(G327="Mũ mố xây gạch",Z327+AD327+AO327+AS327,IF(OR(G327="Mũ mố bê tông",G327="Mũ mố bê tông cốt thép"),Z327+AD327+AO327+AS327,IF(G327="Không mũ mố trên",Z327+AD327+AO327,Z327+AD327))),0)</f>
        <v>0</v>
      </c>
      <c r="AM327" s="18">
        <v>1.64</v>
      </c>
      <c r="AN327" s="18">
        <v>1.5</v>
      </c>
      <c r="AO327" s="18">
        <v>0.15</v>
      </c>
      <c r="AP327" s="18">
        <v>0.22</v>
      </c>
      <c r="AQ327" s="18">
        <v>1.64</v>
      </c>
      <c r="AR327" s="18">
        <v>1.72</v>
      </c>
      <c r="AS327" s="18">
        <v>0.12</v>
      </c>
      <c r="AT327" s="18">
        <v>0.11</v>
      </c>
      <c r="AU327" s="18">
        <v>0</v>
      </c>
      <c r="AV327" s="18">
        <v>1</v>
      </c>
      <c r="AW327" s="18">
        <v>0</v>
      </c>
      <c r="AX327" s="18">
        <v>0</v>
      </c>
      <c r="AY327" s="18">
        <v>0</v>
      </c>
      <c r="AZ327" s="18">
        <v>0</v>
      </c>
      <c r="BA327" s="18">
        <v>0</v>
      </c>
      <c r="BB327" s="18">
        <v>0</v>
      </c>
      <c r="BC327" s="18">
        <v>0</v>
      </c>
      <c r="BD327" s="18">
        <v>0</v>
      </c>
      <c r="BE327" s="18">
        <v>2</v>
      </c>
      <c r="BF327" s="18">
        <v>0</v>
      </c>
      <c r="BG327" s="18">
        <v>0</v>
      </c>
      <c r="BH327" s="18">
        <v>0</v>
      </c>
      <c r="BI327" s="18">
        <v>0</v>
      </c>
      <c r="BJ327" s="18">
        <v>0</v>
      </c>
      <c r="BK327" s="18">
        <v>0</v>
      </c>
      <c r="BL327" s="18">
        <v>0</v>
      </c>
      <c r="BM327" s="18">
        <v>0</v>
      </c>
      <c r="BN327" s="18">
        <v>0</v>
      </c>
      <c r="BO327" s="18">
        <v>0</v>
      </c>
      <c r="BP327" s="18">
        <v>0</v>
      </c>
      <c r="BQ327" s="18">
        <v>0</v>
      </c>
      <c r="BR327" s="18">
        <v>0</v>
      </c>
      <c r="BS327" s="18">
        <v>0</v>
      </c>
      <c r="BT327" s="18">
        <v>0</v>
      </c>
      <c r="BU327" s="18">
        <v>0</v>
      </c>
      <c r="BV327" s="18">
        <v>0</v>
      </c>
      <c r="BW327" s="18">
        <v>0</v>
      </c>
      <c r="BX327" s="18">
        <v>0</v>
      </c>
      <c r="BY327" s="18">
        <v>0</v>
      </c>
      <c r="BZ327" s="18">
        <v>0</v>
      </c>
      <c r="CA327" s="16" t="e">
        <f>_xlfn.IFNA(IF(RIGHT(D327,2)="=G",0,INDEX(#REF!,MATCH(E327,#REF!,0))),0)</f>
        <v>#REF!</v>
      </c>
      <c r="CB327" s="16" t="s">
        <v>776</v>
      </c>
      <c r="CC327" s="18">
        <v>0</v>
      </c>
      <c r="CD327" s="18">
        <v>0</v>
      </c>
      <c r="CE327" s="18">
        <v>1.4</v>
      </c>
      <c r="CF327" s="18">
        <v>0.85</v>
      </c>
      <c r="CG327" s="18">
        <v>0.12</v>
      </c>
      <c r="CH327" s="18">
        <v>2</v>
      </c>
      <c r="CI327" s="16" t="s">
        <v>98</v>
      </c>
      <c r="CJ327" s="18">
        <v>0</v>
      </c>
      <c r="CK327" s="20">
        <f t="shared" si="1080"/>
        <v>1.81</v>
      </c>
      <c r="CL327" s="20">
        <f t="shared" ref="CL327:CL354" si="1214">CJ327+CK327</f>
        <v>1.81</v>
      </c>
      <c r="CM327" s="18">
        <v>23.59</v>
      </c>
      <c r="CN327" s="18">
        <v>42.53</v>
      </c>
      <c r="CO327" s="18">
        <v>41.691000000000003</v>
      </c>
      <c r="CP327" s="22">
        <f t="shared" si="1081"/>
        <v>41.69</v>
      </c>
      <c r="CQ327" s="22">
        <f t="shared" si="1082"/>
        <v>39.880000000000003</v>
      </c>
      <c r="CR327" s="22">
        <f t="shared" ref="CR327:CR354" si="1215">ROUND(CP327-CQ327,2)</f>
        <v>1.81</v>
      </c>
      <c r="CS327" s="22">
        <f t="shared" si="1083"/>
        <v>39.979999999999997</v>
      </c>
      <c r="CT327" s="22">
        <f t="shared" si="1084"/>
        <v>40.18</v>
      </c>
      <c r="CU327" s="18">
        <v>40.18</v>
      </c>
      <c r="CV327" s="22">
        <f t="shared" ref="CV327:CV354" si="1216">ROUND(IF(AF327&gt;0,CY327-CU327-AD327,CY327-CU327),1)</f>
        <v>2.1</v>
      </c>
      <c r="CW327" s="22">
        <f t="shared" si="1085"/>
        <v>0</v>
      </c>
      <c r="CX327" s="22">
        <f t="shared" si="1086"/>
        <v>0</v>
      </c>
      <c r="CY327" s="22">
        <f t="shared" si="1087"/>
        <v>42.26</v>
      </c>
      <c r="CZ327" s="22">
        <f t="shared" si="1088"/>
        <v>42.41</v>
      </c>
      <c r="DA327" s="18">
        <v>42.53</v>
      </c>
      <c r="DB327" s="20">
        <f t="shared" ref="DB327:DB354" si="1217">ROUND(DA327-CQ327,2)</f>
        <v>2.65</v>
      </c>
      <c r="DC327" s="20">
        <f t="shared" ref="DC327:DC354" si="1218">ROUND(DA327-CP327,2)</f>
        <v>0.84</v>
      </c>
      <c r="DD327" s="20">
        <f t="shared" ref="DD327:DD354" si="1219">DB327-DC327</f>
        <v>1.81</v>
      </c>
      <c r="DE327" s="20">
        <f t="shared" si="1089"/>
        <v>0.1</v>
      </c>
      <c r="DF327" s="20">
        <f t="shared" si="1090"/>
        <v>0.2</v>
      </c>
      <c r="DG327" s="20">
        <f t="shared" si="1091"/>
        <v>1.51</v>
      </c>
      <c r="DH327" s="20">
        <f t="shared" si="1092"/>
        <v>0</v>
      </c>
      <c r="DI327" s="20">
        <f t="shared" si="1093"/>
        <v>0</v>
      </c>
      <c r="DJ327" s="20">
        <f t="shared" si="1094"/>
        <v>0</v>
      </c>
      <c r="DK327" s="20">
        <f t="shared" ref="DK327:DK354" si="1220">DE327+DF327+DG327</f>
        <v>1.81</v>
      </c>
      <c r="DL327" s="20">
        <f t="shared" ref="DL327:DL354" si="1221">DH327+DI327+DJ327</f>
        <v>0</v>
      </c>
      <c r="DM327" s="20">
        <f t="shared" ref="DM327:DM354" si="1222">CK327-DK327</f>
        <v>0</v>
      </c>
      <c r="DN327" s="20">
        <f t="shared" ref="DN327:DN354" si="1223">CJ327-DL327</f>
        <v>0</v>
      </c>
      <c r="DO327" s="18">
        <v>2.54</v>
      </c>
      <c r="DP327" s="18">
        <v>0</v>
      </c>
      <c r="DQ327" s="18">
        <v>1</v>
      </c>
      <c r="DR327" s="18">
        <v>1</v>
      </c>
      <c r="DS327" s="25">
        <f t="shared" ref="DS327:DS354" si="1224">ROUND(IF(OR(CI327="Đào đất",CI327="Đào đất + đào đá"),(CK327*DP327*(DQ327+DR327))+DO327,0),2)</f>
        <v>2.54</v>
      </c>
      <c r="DT327" s="25">
        <f t="shared" ref="DT327:DT354" si="1225">ROUND(IF(OR(CI327="Đào đá",CI327="Đào đất + đào đá"),IF(DS327&gt;0,(CJ327*DP327*(DQ327+DR327))+DS327,(CJ327*DP327*(DQ327+DR327))+DO327),0),2)</f>
        <v>0</v>
      </c>
      <c r="DU327" s="25">
        <f t="shared" ref="DU327:DU354" si="1226">ROUND((DS327+DO327)*(CK327/2),2)</f>
        <v>4.5999999999999996</v>
      </c>
      <c r="DV327" s="25">
        <f t="shared" ref="DV327:DV354" si="1227">ROUND(IF(DS327&gt;0,(DT327+DS327)*(CJ327/2),(DT327+DO327)*(CJ327/2)),2)</f>
        <v>0</v>
      </c>
      <c r="DW327" s="25">
        <f t="shared" ref="DW327:DW354" si="1228">ROUND(DU327+DV327,2)</f>
        <v>4.5999999999999996</v>
      </c>
      <c r="DX327" s="25">
        <f t="shared" ref="DX327:DX354" si="1229">ROUND(IF(RIGHT(E327,2)="=G",0,IF(O327&gt;0,DU327*O327,DU327*M327)),2)</f>
        <v>9.3800000000000008</v>
      </c>
      <c r="DY327" s="25">
        <f t="shared" ref="DY327:DY354" si="1230">ROUND(IF(RIGHT(E327,2)="=G",0,IF(O327&gt;0,DV327*O327,DV327*M327)),2)</f>
        <v>0</v>
      </c>
      <c r="DZ327" s="25">
        <f t="shared" ref="DZ327:DZ354" si="1231">ROUND(DX327+DY327,2)</f>
        <v>9.3800000000000008</v>
      </c>
      <c r="EA327" s="25">
        <f t="shared" ref="EA327:EA354" si="1232">ROUND(IF(RIGHT(E327,2)="=G",0,IF(O327&gt;0,(DE327*O327*P327)+(R327*S327*DF327)+(DG327*M327*N327),(DE327*M327*N327)+(M327*N327*DF327)+(DG327*M327*N327))),2)</f>
        <v>6.07</v>
      </c>
      <c r="EB327" s="25">
        <f t="shared" ref="EB327:EB354" si="1233">ROUND(IF(RIGHT(E327,2)="=G",0,IF(O327&gt;0,(DH327*O327*P327)+(R327*S327*DI327)+(DJ327*M327*N327),(DH327*M327*N327)+(M327*N327*DI327)+(DJ327*M327*N327))),2)</f>
        <v>0</v>
      </c>
      <c r="EC327" s="25">
        <f t="shared" ref="EC327:EC354" si="1234">ROUND(EA327+EB327,2)</f>
        <v>6.07</v>
      </c>
      <c r="ED327" s="25">
        <f t="shared" ref="ED327:EE354" si="1235">ROUND(DX327-EA327,2)</f>
        <v>3.31</v>
      </c>
      <c r="EE327" s="25">
        <f t="shared" si="1235"/>
        <v>0</v>
      </c>
      <c r="EF327" s="25">
        <f t="shared" ref="EF327:EF354" si="1236">ROUND(ED327+EE327,2)</f>
        <v>3.31</v>
      </c>
      <c r="EG327" s="25">
        <f t="shared" ref="EG327:EH354" si="1237">EA327</f>
        <v>6.07</v>
      </c>
      <c r="EH327" s="25">
        <f t="shared" si="1237"/>
        <v>0</v>
      </c>
      <c r="EI327" s="25">
        <f t="shared" ref="EI327:EI354" si="1238">EG327+EH327</f>
        <v>6.07</v>
      </c>
      <c r="EJ327" s="18">
        <v>695.16</v>
      </c>
      <c r="EK327" s="18">
        <v>656.46</v>
      </c>
      <c r="EL327" s="18" t="s">
        <v>1147</v>
      </c>
      <c r="EM327" s="18" t="s">
        <v>1148</v>
      </c>
      <c r="EN327" s="16" t="s">
        <v>774</v>
      </c>
      <c r="EO327" s="16" t="s">
        <v>132</v>
      </c>
      <c r="EP327" s="16" t="e">
        <f>IF(OR(EN327="Cống tròn",EN327="Cống hộp",EN327="Ống nhựa"),INDEX(#REF!,MATCH(E327,#REF!,0)),IF(OR(EN327="Rãnh xây",EN327="Rãnh bê tông"),INDEX(#REF!,MATCH(E327,#REF!,0)),0))</f>
        <v>#REF!</v>
      </c>
      <c r="EQ327" s="18">
        <v>37.499999999999929</v>
      </c>
      <c r="ER327" s="18">
        <v>1</v>
      </c>
      <c r="ES327" s="25">
        <f t="shared" ref="ES327:ES354" si="1239">IF(OR(EN327="Cống tròn",EN327="Cống hộp"),IF(FV327="Thêm 01",FR327+FQ327,FR327),0)</f>
        <v>37</v>
      </c>
      <c r="ET327" s="1" t="e">
        <f>_xlfn.IFNA(IF(EN327="Cống tròn",INDEX(#REF!,MATCH(E327,#REF!,0)),IF(EN327="Cống hộp",INDEX(#REF!,MATCH(E327,#REF!,0)),EU327&amp;" ,"&amp;EV327)),0)</f>
        <v>#REF!</v>
      </c>
      <c r="EU327" s="16" t="s">
        <v>769</v>
      </c>
      <c r="EV327" s="16" t="s">
        <v>775</v>
      </c>
      <c r="EW327" s="16" t="e">
        <f>_xlfn.IFNA(INDEX(#REF!,MATCH(E327,#REF!,0)),0)</f>
        <v>#REF!</v>
      </c>
      <c r="EX327" s="16"/>
      <c r="EY327" s="18">
        <v>0</v>
      </c>
      <c r="EZ327" s="18">
        <v>0</v>
      </c>
      <c r="FA327" s="18">
        <v>0</v>
      </c>
      <c r="FB327" s="18">
        <v>0</v>
      </c>
      <c r="FC327" s="18">
        <v>0</v>
      </c>
      <c r="FD327" s="25">
        <f t="shared" si="1095"/>
        <v>0</v>
      </c>
      <c r="FE327" s="25">
        <f t="shared" ref="FE327:FE354" si="1240">ROUND(FC327*FD327,2)</f>
        <v>0</v>
      </c>
      <c r="FF327" s="18">
        <v>0.1</v>
      </c>
      <c r="FG327" s="18">
        <v>2</v>
      </c>
      <c r="FH327" s="18">
        <v>1</v>
      </c>
      <c r="FI327" s="25">
        <f t="shared" ref="FI327:FI354" si="1241">ROUND((FF327*FG327)+FH327,2)</f>
        <v>1.2</v>
      </c>
      <c r="FJ327" s="18">
        <v>0</v>
      </c>
      <c r="FK327" s="18">
        <v>0</v>
      </c>
      <c r="FL327" s="18">
        <v>0.2</v>
      </c>
      <c r="FM327" s="18">
        <v>1.4</v>
      </c>
      <c r="FN327" s="18">
        <v>0</v>
      </c>
      <c r="FO327" s="25">
        <f t="shared" ref="FO327:FO354" si="1242">ROUND(FI327+FJ327+FL327+FN327,2)</f>
        <v>1.4</v>
      </c>
      <c r="FP327" s="18">
        <v>1.4999999999999999E-2</v>
      </c>
      <c r="FQ327" s="18">
        <v>1</v>
      </c>
      <c r="FR327" s="25">
        <f t="shared" si="1096"/>
        <v>36</v>
      </c>
      <c r="FS327" s="25">
        <f t="shared" si="1097"/>
        <v>0.52500000000000002</v>
      </c>
      <c r="FT327" s="25">
        <f t="shared" si="1098"/>
        <v>36.524999999999999</v>
      </c>
      <c r="FU327" s="25">
        <f t="shared" si="1099"/>
        <v>-0.97499999999993037</v>
      </c>
      <c r="FV327" s="25" t="str">
        <f t="shared" ref="FV327:FV354" si="1243">IF(FU327&lt;-0.1,"Thêm 01","Đủ")</f>
        <v>Thêm 01</v>
      </c>
      <c r="FW327" s="25">
        <f t="shared" ref="FW327:FW354" si="1244">ROUND(IF(OR(EN327="Cống tròn",EN327="Cống hộp"),(((ES327-FQ327)*FP327)+(ES327*ER327))-EQ327,0),2)</f>
        <v>0.04</v>
      </c>
      <c r="FX327" s="16"/>
      <c r="FY327" s="16"/>
      <c r="FZ327" s="16"/>
      <c r="GA327" s="16"/>
      <c r="GB327" s="19">
        <v>0</v>
      </c>
      <c r="GC327" s="19">
        <v>0</v>
      </c>
      <c r="GD327" s="19">
        <v>0</v>
      </c>
      <c r="GE327" s="19">
        <v>0</v>
      </c>
      <c r="GF327" s="19">
        <v>0</v>
      </c>
      <c r="GG327" s="19">
        <v>0</v>
      </c>
      <c r="GH327" s="19">
        <v>0</v>
      </c>
      <c r="GI327" s="19">
        <v>0</v>
      </c>
      <c r="GJ327" s="19">
        <v>0</v>
      </c>
      <c r="GK327" s="19">
        <v>0</v>
      </c>
      <c r="GL327" s="25">
        <f t="shared" si="1100"/>
        <v>0</v>
      </c>
      <c r="GM327" s="25">
        <f t="shared" ref="GM327:GM354" si="1245">ROUND(GK327+GL327,2)</f>
        <v>0</v>
      </c>
      <c r="GN327" s="19">
        <v>0</v>
      </c>
      <c r="GO327" s="19">
        <v>0</v>
      </c>
      <c r="GP327" s="19">
        <v>0</v>
      </c>
      <c r="GQ327" s="19">
        <v>0</v>
      </c>
      <c r="GR327" s="1" t="e">
        <f>_xlfn.IFNA(INDEX(#REF!,MATCH(E327,#REF!,0)),0)</f>
        <v>#REF!</v>
      </c>
      <c r="GS327" s="16"/>
      <c r="GT327" s="18">
        <v>0</v>
      </c>
      <c r="GU327" s="18">
        <v>0</v>
      </c>
      <c r="GV327" s="18">
        <v>0</v>
      </c>
      <c r="GW327" s="18">
        <v>0</v>
      </c>
      <c r="GX327" s="25">
        <f t="shared" si="1101"/>
        <v>0</v>
      </c>
      <c r="GY327" s="25">
        <f t="shared" si="1102"/>
        <v>0</v>
      </c>
      <c r="GZ327" s="25">
        <f t="shared" ref="GZ327:GZ354" si="1246">ROUND(GB327+GD327+GF327+GM327+GN327+GP327,2)</f>
        <v>0</v>
      </c>
      <c r="HA327" s="1" t="e" cm="1">
        <f t="array" ref="HA327">INDEX(#REF!,MATCH(EJ327&amp;EK327&amp;HD327&amp;HE327&amp;HF327,#REF!&amp;#REF!&amp;#REF!&amp;#REF!&amp;#REF!,0))</f>
        <v>#REF!</v>
      </c>
      <c r="HB327" s="16"/>
      <c r="HC327" s="25">
        <f t="shared" ref="HC327:HC354" si="1247">IF(OR(EN327="Rãnh xây",EN327="Rãnh bê tông",EN327="Cống hộp"),HO327,0)</f>
        <v>0</v>
      </c>
      <c r="HD327" s="18">
        <v>0</v>
      </c>
      <c r="HE327" s="18">
        <v>0</v>
      </c>
      <c r="HF327" s="18">
        <v>0</v>
      </c>
      <c r="HG327" s="1" t="e" cm="1">
        <f t="array" ref="HG327">INDEX(#REF!,MATCH(EJ327&amp;EK327&amp;HJ327&amp;HK327&amp;HL327,#REF!&amp;#REF!&amp;#REF!&amp;#REF!&amp;#REF!,0))</f>
        <v>#REF!</v>
      </c>
      <c r="HH327" s="16"/>
      <c r="HI327" s="25">
        <f t="shared" ref="HI327:HI354" si="1248">IF(OR(EN327="Cống hộp",EN327="Rãnh xây",EN327="Rãnh bê tông"),IF(HS327="Thêm 01",1,0),0)</f>
        <v>0</v>
      </c>
      <c r="HJ327" s="25">
        <f t="shared" ref="HJ327:HJ354" si="1249">ROUND(ABS(IF(HS327="Thêm 01",AVERAGEIFS($HR$9:$HR$994,$EN$9:$EN$994,EN327,$HS$9:$HS$994,"Thêm 01"),0)),2)</f>
        <v>0</v>
      </c>
      <c r="HK327" s="19">
        <v>0</v>
      </c>
      <c r="HL327" s="19">
        <v>0</v>
      </c>
      <c r="HM327" s="18">
        <v>0.01</v>
      </c>
      <c r="HN327" s="18">
        <v>1</v>
      </c>
      <c r="HO327" s="25">
        <f t="shared" ref="HO327:HO354" si="1250">IF(OR(EN327="Rãnh xây",EN327="Rãnh bê tông",EN327="Cống hộp"),IF(HD327&gt;0,INT(EQ327/(HD327+HM327)),0),0)</f>
        <v>0</v>
      </c>
      <c r="HP327" s="25">
        <f t="shared" ref="HP327:HP354" si="1251">IF(OR(EN327="Rãnh xây",EN327="Rãnh bê tông",EN327="Cống hộp"),IF(HD327&gt;0,HO327*HM327,0),0)</f>
        <v>0</v>
      </c>
      <c r="HQ327" s="25">
        <f t="shared" ref="HQ327:HQ354" si="1252">IF(OR(EN327="Rãnh xây",EN327="Rãnh bê tông",EN327="Cống hộp"),IF(HD327&gt;0,(HO327*HD327)+HP327,0),0)</f>
        <v>0</v>
      </c>
      <c r="HR327" s="25">
        <f t="shared" ref="HR327:HR354" si="1253">IF(OR(EN327="Rãnh xây",EN327="Rãnh bê tông",EN327="Cống hộp"),IF(HD327&gt;0,HQ327-EQ327,0),0)</f>
        <v>0</v>
      </c>
      <c r="HS327" s="25">
        <f t="shared" ref="HS327:HS354" si="1254">IF(OR(EN327="Rãnh xây",EN327="Rãnh bê tông",EN327="Cống hộp"),IF(HR327&gt;=-0.02,"Đủ","Thêm 01"),0)</f>
        <v>0</v>
      </c>
      <c r="HT327" s="19">
        <v>0</v>
      </c>
      <c r="HU327" s="19">
        <v>0</v>
      </c>
      <c r="HV327" s="19">
        <v>0</v>
      </c>
      <c r="HW327" s="25">
        <f t="shared" ref="HW327:HW354" si="1255">ROUND((HT327*HU327)+HV327,2)</f>
        <v>0</v>
      </c>
      <c r="HX327" s="19">
        <v>0</v>
      </c>
      <c r="HY327" s="19">
        <v>0</v>
      </c>
      <c r="HZ327" s="18">
        <v>41.69</v>
      </c>
      <c r="IA327" s="20">
        <f>ROUND(IF(EN327="Cống tròn",IF(EN327="Cống tròn",IF(EU327="Không có móng",IQ327-FF327,IF(EU327="Đế",IP327-FN327,IF(OR(EU327="Móng bê tông",EU327="Móng bê tông kết hợp đế"),II327-FJ327,0))),0),IF(EN327="Cống hộp",IF(AND(EN327="Cống hộp",EU327="Không có móng"),IQ327-GF327,IF(AND(EN327="Cống hộp",EU327="Móng bê tông"),IJ327-GB327,0)),IF(OR(EN327="Rãnh xây",EN327="Rãnh bê tông"),IF(OR(EN327="Rãnh xây",EN327="Rãnh bê tông"),IK327-GB327,0),IF(EN327="Ống nhựa",IF(AND(EN327="Ống nhựa",EU327="Không đắp cát"),IQ327-HT327,IF(AND(EN327="Ống nhựa",EU327="Đắp cát"),IH327-HX327,0)),IF(EN327="Rãnh thang",IF(EN327="Rãnh thang",IF(EU327="Móng bê tông",#REF!-#REF!,IQ327),0),0))))),2)</f>
        <v>40.18</v>
      </c>
      <c r="IB327" s="20">
        <f t="shared" ref="IB327:IB354" si="1256">IF(IA327&gt;0,HZ327-IA327,0)</f>
        <v>1.509999999999998</v>
      </c>
      <c r="IC327" s="20">
        <f t="shared" si="1103"/>
        <v>40.179999999999993</v>
      </c>
      <c r="ID327" s="20">
        <f t="shared" si="1104"/>
        <v>0</v>
      </c>
      <c r="IE327" s="20">
        <f t="shared" si="1105"/>
        <v>0</v>
      </c>
      <c r="IF327" s="20">
        <f t="shared" si="1106"/>
        <v>0</v>
      </c>
      <c r="IG327" s="20">
        <f>IF(EN327="Rãnh thang",IF(AND(EN327="Rãnh thang",EU327="Móng bê tông"),IQ327-#REF!,0),IF(EN327="Ống nhựa",IF(AND(EN327="Ống nhựa",EU327="Đắp cát"),IQ327-HT327,0),IF(EN327="Cống tròn",IF(EN327="Cống tròn",IF(OR(EU327="Móng bê tông",EU327="Móng bê tông kết hợp đế"),IM327-FL327,0),0),IF(EN327="Cống hộp",IF(AND(EN327="Cống hộp",EU327="Móng bê tông"),IN327-GD327,0),IF(OR(EN327="Rãnh xây",EN327="Rãnh bê tông"),IF(AND(EN327="Rãnh xây",EU327="Móng bê tông"),IO327-GD327,IF(AND(EN327="Rãnh bê tông",EU327="Móng bê tông"),IO327-GD327,0)),0)))))</f>
        <v>40.179999999999993</v>
      </c>
      <c r="IH327" s="20">
        <f t="shared" si="1107"/>
        <v>0</v>
      </c>
      <c r="II327" s="20">
        <f t="shared" si="1108"/>
        <v>40.179999999999993</v>
      </c>
      <c r="IJ327" s="20">
        <f t="shared" si="1109"/>
        <v>0</v>
      </c>
      <c r="IK327" s="20">
        <f t="shared" si="1110"/>
        <v>0</v>
      </c>
      <c r="IL327" s="20">
        <f t="shared" si="1111"/>
        <v>40.379999999999995</v>
      </c>
      <c r="IM327" s="20">
        <f t="shared" si="1112"/>
        <v>40.379999999999995</v>
      </c>
      <c r="IN327" s="20">
        <f t="shared" si="1113"/>
        <v>0</v>
      </c>
      <c r="IO327" s="20">
        <f t="shared" si="1114"/>
        <v>0</v>
      </c>
      <c r="IP327" s="20">
        <f t="shared" si="1115"/>
        <v>0</v>
      </c>
      <c r="IQ327" s="18">
        <v>40.479999999999997</v>
      </c>
      <c r="IR327" s="25">
        <f t="shared" ref="IR327:IR354" si="1257">ROUND(IF(OR(EN327="Rãnh xây",EN327="Rãnh bê tông",EN327="Cống hộp"),IS327-IQ327,0),1)</f>
        <v>0</v>
      </c>
      <c r="IS327" s="25">
        <f t="shared" si="1116"/>
        <v>0</v>
      </c>
      <c r="IT327" s="25">
        <f t="shared" si="1117"/>
        <v>0</v>
      </c>
      <c r="IU327" s="25">
        <f>ROUND(IF(EN327="Cống tròn",IF(EN327="Cống tròn",IV327+FF327,0),IF(EN327="Cống hộp",IF(EN327="Cống hộp",IV327+GP327,0),IF(OR(EN327="Rãnh xây",EN327="Rãnh bê tông"),IF(OR(EN327="Rãnh xây",EN327="Rãnh bê tông"),IV327+GP327,0),IF(EN327="ống nhựa",IF(EN327="Ống nhựa",IV327+HT327,0),IF(EN327="Rãnh thang",IF(EN327="Rãnh thang",IQ327+#REF!,0),0))))),2)</f>
        <v>41.55</v>
      </c>
      <c r="IV327" s="18">
        <v>41.45</v>
      </c>
      <c r="IW327" s="25">
        <f t="shared" si="1118"/>
        <v>41.55</v>
      </c>
      <c r="IX327" s="25">
        <f t="shared" si="1119"/>
        <v>0</v>
      </c>
      <c r="IY327" s="25">
        <f t="shared" si="1120"/>
        <v>0</v>
      </c>
      <c r="IZ327" s="25">
        <f t="shared" si="1121"/>
        <v>0</v>
      </c>
      <c r="JA327" s="25">
        <f t="shared" si="1122"/>
        <v>0</v>
      </c>
      <c r="JB327" s="18">
        <v>41.65</v>
      </c>
      <c r="JC327" s="20">
        <f>ROUND(IF(EN327="Cống tròn",IF(EN327="Cống tròn",IF(EU327="Không có móng",JS327-FF327,IF(EU327="Đế",JR327-FN327,IF(OR(EU327="Móng bê tông",EU327="Móng bê tông kết hợp đế"),JK327-FJ327,0))),0),IF(EN327="Cống hộp",IF(AND(EN327="Cống hộp",EU327="Không có móng"),JS327-GF327,IF(AND(EN327="Cống hộp",EU327="Móng bê tông"),JL327-GB327,0)),IF(OR(EN327="Rãnh xây",EN327="Rãnh bê tông"),IF(OR(EN327="Rãnh xây",EN327="Rãnh bê tông"),JM327-GB327,0),IF(EN327="Ống nhựa",IF(AND(EN327="Ống nhựa",EU327="Không đắp cát"),JS327-HT327,IF(AND(EN327="Ống nhựa",EU327="Đắp cát"),JJ327-HX327,0)),IF(EN327="Rãnh thang",IF(EN327="Rãnh thang",IF(EU327="Móng bê tông",#REF!-#REF!,JS327),0),0))))),2)</f>
        <v>40.15</v>
      </c>
      <c r="JD327" s="20">
        <f t="shared" ref="JD327:JD354" si="1258">IF(JC327&gt;0,JB327-JC327,0)</f>
        <v>1.5</v>
      </c>
      <c r="JE327" s="20">
        <f t="shared" si="1123"/>
        <v>40.15</v>
      </c>
      <c r="JF327" s="20">
        <f t="shared" si="1124"/>
        <v>0</v>
      </c>
      <c r="JG327" s="20">
        <f t="shared" si="1125"/>
        <v>0</v>
      </c>
      <c r="JH327" s="20">
        <f t="shared" si="1126"/>
        <v>0</v>
      </c>
      <c r="JI327" s="20">
        <f>IF(EN327="Rãnh thang",IF(AND(EN327="Rãnh thang",EU327="Móng bê tông"),JS327-#REF!,0),IF(EN327="Ống nhựa",IF(AND(EN327="Ống nhựa",EU327="Đắp cát"),JS327-HT327,0),IF(EN327="Cống tròn",IF(EN327="Cống tròn",IF(OR(EU327="Móng bê tông",EU327="Móng bê tông kết hợp đế"),JO327-FL327,0),0),IF(EN327="Cống hộp",IF(AND(EN327="Cống hộp",EU327="Móng bê tông"),JP327-GD327,0),IF(OR(EN327="Rãnh xây",EN327="Rãnh bê tông"),IF(AND(EN327="Rãnh xây",EU327="Móng bê tông"),JQ327-GD327,IF(AND(EN327="Rãnh bê tông",EU327="Móng bê tông"),JQ327-GD327,0)),0)))))</f>
        <v>40.15</v>
      </c>
      <c r="JJ327" s="20">
        <f t="shared" si="1127"/>
        <v>0</v>
      </c>
      <c r="JK327" s="20">
        <f t="shared" si="1128"/>
        <v>40.15</v>
      </c>
      <c r="JL327" s="20">
        <f t="shared" si="1129"/>
        <v>0</v>
      </c>
      <c r="JM327" s="20">
        <f t="shared" si="1130"/>
        <v>0</v>
      </c>
      <c r="JN327" s="20">
        <f t="shared" si="1131"/>
        <v>40.35</v>
      </c>
      <c r="JO327" s="20">
        <f t="shared" si="1132"/>
        <v>40.35</v>
      </c>
      <c r="JP327" s="20">
        <f t="shared" si="1133"/>
        <v>0</v>
      </c>
      <c r="JQ327" s="20">
        <f t="shared" si="1134"/>
        <v>0</v>
      </c>
      <c r="JR327" s="20">
        <f t="shared" si="1135"/>
        <v>0</v>
      </c>
      <c r="JS327" s="26">
        <v>40.450000000000003</v>
      </c>
      <c r="JT327" s="25">
        <f t="shared" ref="JT327:JT354" si="1259">ROUND(IF(OR(EN327="Rãnh xây",EN327="Rãnh bê tông",EN327="Cống hộp"),JU327-JS327,0),1)</f>
        <v>0</v>
      </c>
      <c r="JU327" s="25">
        <f t="shared" si="1136"/>
        <v>0</v>
      </c>
      <c r="JV327" s="25">
        <f t="shared" si="1137"/>
        <v>0</v>
      </c>
      <c r="JW327" s="25">
        <f>ROUND(IF(EN327="Cống tròn",IF(EN327="Cống tròn",JX327+FF327,0),IF(EN327="Cống hộp",IF(EN327="Cống hộp",JX327+GP327,0),IF(OR(EN327="Rãnh xây",EN327="Rãnh bê tông"),IF(OR(EN327="Rãnh xây",EN327="Rãnh bê tông"),JX327+GP327,0),IF(EN327="ống nhựa",IF(EN327="Ống nhựa",JX327+HT327,0),IF(EN327="Rãnh thang",IF(EN327="Rãnh thang",JS327+#REF!,0),0))))),2)</f>
        <v>41.55</v>
      </c>
      <c r="JX327" s="27">
        <v>41.45</v>
      </c>
      <c r="JY327" s="25">
        <f t="shared" si="1138"/>
        <v>41.55</v>
      </c>
      <c r="JZ327" s="25">
        <f t="shared" si="1139"/>
        <v>0</v>
      </c>
      <c r="KA327" s="25">
        <f t="shared" si="1140"/>
        <v>0</v>
      </c>
      <c r="KB327" s="25">
        <f t="shared" si="1141"/>
        <v>0</v>
      </c>
      <c r="KC327" s="25">
        <f t="shared" si="1142"/>
        <v>0</v>
      </c>
      <c r="KD327" s="28" t="s">
        <v>98</v>
      </c>
      <c r="KE327" s="27">
        <v>0</v>
      </c>
      <c r="KF327" s="25">
        <f t="shared" si="1143"/>
        <v>1.509999999999998</v>
      </c>
      <c r="KG327" s="25">
        <f t="shared" ref="KG327:KG354" si="1260">KE327+KF327</f>
        <v>1.509999999999998</v>
      </c>
      <c r="KH327" s="27">
        <v>0</v>
      </c>
      <c r="KI327" s="25">
        <f t="shared" si="1144"/>
        <v>1.5</v>
      </c>
      <c r="KJ327" s="25">
        <f t="shared" ref="KJ327:KJ354" si="1261">KH327+KI327</f>
        <v>1.5</v>
      </c>
      <c r="KK327" s="25">
        <f t="shared" si="1145"/>
        <v>0</v>
      </c>
      <c r="KL327" s="25">
        <f t="shared" si="1146"/>
        <v>0</v>
      </c>
      <c r="KM327" s="25">
        <f t="shared" ref="KM327:KM354" si="1262">(KK327+KL327)/2</f>
        <v>0</v>
      </c>
      <c r="KN327" s="25">
        <f t="shared" si="1147"/>
        <v>0</v>
      </c>
      <c r="KO327" s="25">
        <f t="shared" si="1148"/>
        <v>0</v>
      </c>
      <c r="KP327" s="25">
        <f t="shared" ref="KP327:KP354" si="1263">(KN327+KO327)/2</f>
        <v>0</v>
      </c>
      <c r="KQ327" s="25">
        <f t="shared" si="1149"/>
        <v>0.2</v>
      </c>
      <c r="KR327" s="25">
        <f t="shared" si="1150"/>
        <v>0.2</v>
      </c>
      <c r="KS327" s="25">
        <f t="shared" ref="KS327:KS354" si="1264">(KQ327+KR327)/2</f>
        <v>0.2</v>
      </c>
      <c r="KT327" s="25">
        <f t="shared" si="1151"/>
        <v>0</v>
      </c>
      <c r="KU327" s="25">
        <f t="shared" si="1152"/>
        <v>0</v>
      </c>
      <c r="KV327" s="25">
        <f t="shared" ref="KV327:KV354" si="1265">(KT327+KU327)/2</f>
        <v>0</v>
      </c>
      <c r="KW327" s="25">
        <f t="shared" si="1079"/>
        <v>0</v>
      </c>
      <c r="KX327" s="25">
        <f t="shared" si="1153"/>
        <v>0</v>
      </c>
      <c r="KY327" s="25">
        <f t="shared" ref="KY327:KY354" si="1266">(KW327+KX327)/2</f>
        <v>0</v>
      </c>
      <c r="KZ327" s="25">
        <f t="shared" si="1154"/>
        <v>0</v>
      </c>
      <c r="LA327" s="25">
        <f t="shared" si="1155"/>
        <v>0</v>
      </c>
      <c r="LB327" s="25">
        <f t="shared" ref="LB327:LB354" si="1267">(KZ327+LA327)/2</f>
        <v>0</v>
      </c>
      <c r="LC327" s="25">
        <f t="shared" si="1156"/>
        <v>1.4</v>
      </c>
      <c r="LD327" s="25">
        <f t="shared" si="1157"/>
        <v>1.4</v>
      </c>
      <c r="LE327" s="25">
        <f t="shared" ref="LE327:LE354" si="1268">(LC327+LD327)/2</f>
        <v>1.4</v>
      </c>
      <c r="LF327" s="25">
        <f t="shared" si="1158"/>
        <v>0</v>
      </c>
      <c r="LG327" s="25">
        <f t="shared" si="1159"/>
        <v>0</v>
      </c>
      <c r="LH327" s="25">
        <f t="shared" ref="LH327:LH354" si="1269">(LF327+LG327)/2</f>
        <v>0</v>
      </c>
      <c r="LI327" s="25">
        <f t="shared" si="1160"/>
        <v>0</v>
      </c>
      <c r="LJ327" s="25">
        <f t="shared" si="1161"/>
        <v>0</v>
      </c>
      <c r="LK327" s="25">
        <f t="shared" ref="LK327:LK354" si="1270">(LI327+LJ327)/2</f>
        <v>0</v>
      </c>
      <c r="LL327" s="25">
        <f t="shared" si="1162"/>
        <v>0</v>
      </c>
      <c r="LM327" s="25">
        <f t="shared" si="1163"/>
        <v>0</v>
      </c>
      <c r="LN327" s="25">
        <f t="shared" ref="LN327:LN354" si="1271">(LL327+LM327)/2</f>
        <v>0</v>
      </c>
      <c r="LO327" s="25">
        <f t="shared" si="1164"/>
        <v>0</v>
      </c>
      <c r="LP327" s="25">
        <f t="shared" si="1165"/>
        <v>0</v>
      </c>
      <c r="LQ327" s="25">
        <f t="shared" ref="LQ327:LQ354" si="1272">(LO327+LP327)/2</f>
        <v>0</v>
      </c>
      <c r="LR327" s="25">
        <f t="shared" si="1166"/>
        <v>0</v>
      </c>
      <c r="LS327" s="25">
        <f t="shared" si="1167"/>
        <v>0</v>
      </c>
      <c r="LT327" s="25">
        <f t="shared" ref="LT327:LT354" si="1273">(LR327+LS327)/2</f>
        <v>0</v>
      </c>
      <c r="LU327" s="25">
        <f t="shared" si="1168"/>
        <v>0</v>
      </c>
      <c r="LV327" s="25">
        <f t="shared" si="1169"/>
        <v>0</v>
      </c>
      <c r="LW327" s="25">
        <f t="shared" ref="LW327:LW354" si="1274">(LU327+LV327)/2</f>
        <v>0</v>
      </c>
      <c r="LX327" s="25">
        <f t="shared" si="1170"/>
        <v>0</v>
      </c>
      <c r="LY327" s="25">
        <f t="shared" si="1171"/>
        <v>0</v>
      </c>
      <c r="LZ327" s="25">
        <f t="shared" ref="LZ327:LZ354" si="1275">(LX327+LY327)/2</f>
        <v>0</v>
      </c>
      <c r="MA327" s="25">
        <f t="shared" si="1172"/>
        <v>0</v>
      </c>
      <c r="MB327" s="25">
        <f t="shared" si="1173"/>
        <v>0</v>
      </c>
      <c r="MC327" s="25">
        <f t="shared" ref="MC327:MC354" si="1276">(MA327+MB327)/2</f>
        <v>0</v>
      </c>
      <c r="MD327" s="25">
        <f t="shared" si="1174"/>
        <v>0</v>
      </c>
      <c r="ME327" s="25">
        <f t="shared" si="1175"/>
        <v>0</v>
      </c>
      <c r="MF327" s="25">
        <f t="shared" ref="MF327:MF354" si="1277">(MD327+ME327)/2</f>
        <v>0</v>
      </c>
      <c r="MG327" s="25">
        <f t="shared" si="1176"/>
        <v>0</v>
      </c>
      <c r="MH327" s="25">
        <f t="shared" si="1177"/>
        <v>0</v>
      </c>
      <c r="MI327" s="25">
        <f t="shared" ref="MI327:MI354" si="1278">(MG327+MH327)/2</f>
        <v>0</v>
      </c>
      <c r="MJ327" s="25">
        <f t="shared" si="1178"/>
        <v>0</v>
      </c>
      <c r="MK327" s="25">
        <f t="shared" si="1179"/>
        <v>0</v>
      </c>
      <c r="ML327" s="25">
        <f t="shared" ref="ML327:ML354" si="1279">(MJ327+MK327)/2</f>
        <v>0</v>
      </c>
      <c r="MM327" s="25">
        <f t="shared" si="1180"/>
        <v>0</v>
      </c>
      <c r="MN327" s="25">
        <f t="shared" si="1181"/>
        <v>0</v>
      </c>
      <c r="MO327" s="25">
        <f t="shared" ref="MO327:MO354" si="1280">(MM327+MN327)/2</f>
        <v>0</v>
      </c>
      <c r="MP327" s="25">
        <f t="shared" si="1182"/>
        <v>0</v>
      </c>
      <c r="MQ327" s="25">
        <f t="shared" si="1183"/>
        <v>0</v>
      </c>
      <c r="MR327" s="25">
        <f t="shared" ref="MR327:MR354" si="1281">(MP327+MQ327)/2</f>
        <v>0</v>
      </c>
      <c r="MS327" s="29">
        <v>1.4</v>
      </c>
      <c r="MT327" s="29">
        <v>0</v>
      </c>
      <c r="MU327" s="29">
        <v>1</v>
      </c>
      <c r="MV327" s="29">
        <v>1</v>
      </c>
      <c r="MW327" s="25">
        <f t="shared" si="1184"/>
        <v>1.4</v>
      </c>
      <c r="MX327" s="25">
        <f t="shared" si="1185"/>
        <v>2.11</v>
      </c>
      <c r="MY327" s="25">
        <f t="shared" si="1186"/>
        <v>0</v>
      </c>
      <c r="MZ327" s="25">
        <f t="shared" si="1187"/>
        <v>0</v>
      </c>
      <c r="NA327" s="25">
        <f t="shared" si="1188"/>
        <v>1.4</v>
      </c>
      <c r="NB327" s="25">
        <f t="shared" si="1189"/>
        <v>2.1</v>
      </c>
      <c r="NC327" s="25">
        <f t="shared" si="1190"/>
        <v>0</v>
      </c>
      <c r="ND327" s="25">
        <f t="shared" si="1191"/>
        <v>0</v>
      </c>
      <c r="NE327" s="25">
        <f t="shared" ref="NE327:NH354" si="1282">(MW327+NA327)/2</f>
        <v>1.4</v>
      </c>
      <c r="NF327" s="25">
        <f t="shared" si="1282"/>
        <v>2.105</v>
      </c>
      <c r="NG327" s="25">
        <f t="shared" si="1282"/>
        <v>0</v>
      </c>
      <c r="NH327" s="25">
        <f t="shared" si="1282"/>
        <v>0</v>
      </c>
      <c r="NI327" s="25">
        <f t="shared" si="1192"/>
        <v>78.94</v>
      </c>
      <c r="NJ327" s="25">
        <f t="shared" si="1193"/>
        <v>0</v>
      </c>
      <c r="NK327" s="25">
        <f t="shared" si="1194"/>
        <v>78.94</v>
      </c>
      <c r="NL327" s="25">
        <f t="shared" si="1195"/>
        <v>68.2</v>
      </c>
      <c r="NM327" s="25">
        <f t="shared" si="1196"/>
        <v>0</v>
      </c>
      <c r="NN327" s="25">
        <f t="shared" ref="NN327:NN354" si="1283">ROUND(NL327+NM327,2)</f>
        <v>68.2</v>
      </c>
      <c r="NO327" s="25">
        <f t="shared" si="1197"/>
        <v>0</v>
      </c>
      <c r="NP327" s="25">
        <f t="shared" si="1198"/>
        <v>0</v>
      </c>
      <c r="NQ327" s="25">
        <f t="shared" ref="NQ327:NQ354" si="1284">ROUND(NO327+NP327,2)</f>
        <v>0</v>
      </c>
      <c r="NR327" s="25">
        <f t="shared" si="1199"/>
        <v>0</v>
      </c>
      <c r="NS327" s="25">
        <f t="shared" si="1200"/>
        <v>0</v>
      </c>
      <c r="NT327" s="25">
        <f t="shared" ref="NT327:NT354" si="1285">ROUND(NR327+NS327,2)</f>
        <v>0</v>
      </c>
      <c r="NU327" s="25">
        <f t="shared" si="1201"/>
        <v>0</v>
      </c>
      <c r="NV327" s="25">
        <f t="shared" si="1202"/>
        <v>0</v>
      </c>
      <c r="NW327" s="25">
        <f t="shared" ref="NW327:NW354" si="1286">ROUND(NU327+NV327,2)</f>
        <v>0</v>
      </c>
      <c r="NX327" s="25">
        <f t="shared" ref="NX327:NY354" si="1287">ROUND(NL327+NO327+NR327+NU327,2)</f>
        <v>68.2</v>
      </c>
      <c r="NY327" s="25">
        <f t="shared" si="1287"/>
        <v>0</v>
      </c>
      <c r="NZ327" s="25">
        <f t="shared" ref="NZ327:NZ354" si="1288">ROUND(NX327+NY327,2)</f>
        <v>68.2</v>
      </c>
      <c r="OA327" s="25">
        <f t="shared" ref="OA327:OB354" si="1289">ROUND(NI327-NX327,2)</f>
        <v>10.74</v>
      </c>
      <c r="OB327" s="25">
        <f t="shared" si="1289"/>
        <v>0</v>
      </c>
      <c r="OC327" s="25">
        <f t="shared" ref="OC327:OC354" si="1290">ROUND(OA327+OB327,2)</f>
        <v>10.74</v>
      </c>
      <c r="OD327" s="25">
        <f t="shared" ref="OD327:OF354" si="1291">NX327</f>
        <v>68.2</v>
      </c>
      <c r="OE327" s="25">
        <f t="shared" si="1291"/>
        <v>0</v>
      </c>
      <c r="OF327" s="25">
        <f t="shared" si="1291"/>
        <v>68.2</v>
      </c>
      <c r="OG327" s="25">
        <f t="shared" si="1203"/>
        <v>0</v>
      </c>
      <c r="OH327" s="25">
        <f t="shared" si="1204"/>
        <v>0</v>
      </c>
      <c r="OI327" s="25">
        <f t="shared" si="1205"/>
        <v>0</v>
      </c>
      <c r="OJ327" s="25">
        <f t="shared" si="1206"/>
        <v>0</v>
      </c>
      <c r="OK327" s="25">
        <f t="shared" si="1207"/>
        <v>0</v>
      </c>
      <c r="OL327" s="25">
        <f t="shared" si="1208"/>
        <v>0</v>
      </c>
      <c r="OM327" s="25">
        <f t="shared" ref="OM327:OO354" si="1292">(OG327+OJ327)/2</f>
        <v>0</v>
      </c>
      <c r="ON327" s="25">
        <f t="shared" si="1292"/>
        <v>0</v>
      </c>
      <c r="OO327" s="25">
        <f t="shared" si="1292"/>
        <v>0</v>
      </c>
      <c r="OP327" s="25">
        <f t="shared" si="1209"/>
        <v>0</v>
      </c>
      <c r="OQ327" s="25">
        <f t="shared" si="1210"/>
        <v>0</v>
      </c>
      <c r="OR327" s="25">
        <f t="shared" ref="OR327:OR354" si="1293">OP327-OQ327</f>
        <v>0</v>
      </c>
      <c r="OS327" s="19">
        <v>536013.27</v>
      </c>
      <c r="OT327" s="19">
        <v>2371703.9</v>
      </c>
    </row>
    <row r="328" spans="1:410" ht="33" customHeight="1" x14ac:dyDescent="0.25">
      <c r="A328" s="18"/>
      <c r="B328" s="18" t="s">
        <v>1129</v>
      </c>
      <c r="C328" s="18">
        <v>656.46</v>
      </c>
      <c r="D328" s="16" t="e">
        <f>_xlfn.IFNA(INDEX(#REF!,MATCH(E328,#REF!,0)),0)</f>
        <v>#REF!</v>
      </c>
      <c r="E328" s="18" t="s">
        <v>1148</v>
      </c>
      <c r="F328" s="16" t="s">
        <v>765</v>
      </c>
      <c r="G328" s="16" t="s">
        <v>766</v>
      </c>
      <c r="H328" s="16" t="s">
        <v>767</v>
      </c>
      <c r="I328" s="16" t="s">
        <v>768</v>
      </c>
      <c r="J328" s="16" t="s">
        <v>769</v>
      </c>
      <c r="K328" s="16" t="s">
        <v>770</v>
      </c>
      <c r="L328" s="16" t="s">
        <v>771</v>
      </c>
      <c r="M328" s="18">
        <v>1.64</v>
      </c>
      <c r="N328" s="18">
        <v>1.94</v>
      </c>
      <c r="O328" s="18">
        <v>2.04</v>
      </c>
      <c r="P328" s="18">
        <v>2.34</v>
      </c>
      <c r="Q328" s="18">
        <v>0.1</v>
      </c>
      <c r="R328" s="18">
        <v>1.8399999999999999</v>
      </c>
      <c r="S328" s="18">
        <v>2.14</v>
      </c>
      <c r="T328" s="18">
        <v>0.2</v>
      </c>
      <c r="U328" s="18">
        <v>0</v>
      </c>
      <c r="V328" s="18">
        <v>0</v>
      </c>
      <c r="W328" s="18">
        <v>0</v>
      </c>
      <c r="X328" s="18">
        <v>1.64</v>
      </c>
      <c r="Y328" s="18">
        <v>1.9</v>
      </c>
      <c r="Z328" s="20">
        <f t="shared" si="1211"/>
        <v>2.1</v>
      </c>
      <c r="AA328" s="18">
        <v>0.22</v>
      </c>
      <c r="AB328" s="18">
        <v>0</v>
      </c>
      <c r="AC328" s="18">
        <v>0</v>
      </c>
      <c r="AD328" s="18">
        <v>0</v>
      </c>
      <c r="AE328" s="18">
        <v>0</v>
      </c>
      <c r="AF328" s="18">
        <v>0</v>
      </c>
      <c r="AG328" s="18">
        <v>1.2</v>
      </c>
      <c r="AH328" s="18">
        <v>1.5</v>
      </c>
      <c r="AI328" s="20">
        <f t="shared" si="1212"/>
        <v>2.25</v>
      </c>
      <c r="AJ328" s="18">
        <v>0</v>
      </c>
      <c r="AK328" s="18">
        <v>0</v>
      </c>
      <c r="AL328" s="20">
        <f t="shared" si="1213"/>
        <v>0</v>
      </c>
      <c r="AM328" s="18">
        <v>1.64</v>
      </c>
      <c r="AN328" s="18">
        <v>1.5</v>
      </c>
      <c r="AO328" s="18">
        <v>0.15</v>
      </c>
      <c r="AP328" s="18">
        <v>0.22</v>
      </c>
      <c r="AQ328" s="18">
        <v>1.64</v>
      </c>
      <c r="AR328" s="18">
        <v>1.72</v>
      </c>
      <c r="AS328" s="18">
        <v>0.12</v>
      </c>
      <c r="AT328" s="18">
        <v>0.11</v>
      </c>
      <c r="AU328" s="18">
        <v>0</v>
      </c>
      <c r="AV328" s="18">
        <v>1</v>
      </c>
      <c r="AW328" s="18">
        <v>0</v>
      </c>
      <c r="AX328" s="18">
        <v>0</v>
      </c>
      <c r="AY328" s="18">
        <v>0</v>
      </c>
      <c r="AZ328" s="18">
        <v>0</v>
      </c>
      <c r="BA328" s="18">
        <v>0</v>
      </c>
      <c r="BB328" s="18">
        <v>0</v>
      </c>
      <c r="BC328" s="18">
        <v>0</v>
      </c>
      <c r="BD328" s="18">
        <v>0</v>
      </c>
      <c r="BE328" s="18">
        <v>2</v>
      </c>
      <c r="BF328" s="18">
        <v>0</v>
      </c>
      <c r="BG328" s="18">
        <v>0</v>
      </c>
      <c r="BH328" s="18">
        <v>0</v>
      </c>
      <c r="BI328" s="18">
        <v>0</v>
      </c>
      <c r="BJ328" s="18">
        <v>0</v>
      </c>
      <c r="BK328" s="18">
        <v>0</v>
      </c>
      <c r="BL328" s="18">
        <v>0</v>
      </c>
      <c r="BM328" s="18">
        <v>0</v>
      </c>
      <c r="BN328" s="18">
        <v>0</v>
      </c>
      <c r="BO328" s="18">
        <v>0</v>
      </c>
      <c r="BP328" s="18">
        <v>0</v>
      </c>
      <c r="BQ328" s="18">
        <v>0</v>
      </c>
      <c r="BR328" s="18">
        <v>0</v>
      </c>
      <c r="BS328" s="18">
        <v>0</v>
      </c>
      <c r="BT328" s="18">
        <v>0</v>
      </c>
      <c r="BU328" s="18">
        <v>0</v>
      </c>
      <c r="BV328" s="18">
        <v>0</v>
      </c>
      <c r="BW328" s="18">
        <v>0</v>
      </c>
      <c r="BX328" s="18">
        <v>0</v>
      </c>
      <c r="BY328" s="18">
        <v>0</v>
      </c>
      <c r="BZ328" s="18">
        <v>0</v>
      </c>
      <c r="CA328" s="16" t="e">
        <f>_xlfn.IFNA(IF(RIGHT(D328,2)="=G",0,INDEX(#REF!,MATCH(E328,#REF!,0))),0)</f>
        <v>#REF!</v>
      </c>
      <c r="CB328" s="16" t="s">
        <v>776</v>
      </c>
      <c r="CC328" s="18">
        <v>0</v>
      </c>
      <c r="CD328" s="18">
        <v>0</v>
      </c>
      <c r="CE328" s="18">
        <v>1.4</v>
      </c>
      <c r="CF328" s="18">
        <v>0.85</v>
      </c>
      <c r="CG328" s="18">
        <v>0.12</v>
      </c>
      <c r="CH328" s="18">
        <v>2</v>
      </c>
      <c r="CI328" s="16" t="s">
        <v>98</v>
      </c>
      <c r="CJ328" s="18">
        <v>0</v>
      </c>
      <c r="CK328" s="20">
        <f t="shared" si="1080"/>
        <v>1.8</v>
      </c>
      <c r="CL328" s="20">
        <f t="shared" si="1214"/>
        <v>1.8</v>
      </c>
      <c r="CM328" s="18">
        <v>23.26</v>
      </c>
      <c r="CN328" s="18">
        <v>42.49</v>
      </c>
      <c r="CO328" s="18">
        <v>41.651000000000003</v>
      </c>
      <c r="CP328" s="22">
        <f t="shared" si="1081"/>
        <v>41.65</v>
      </c>
      <c r="CQ328" s="22">
        <f t="shared" si="1082"/>
        <v>39.85</v>
      </c>
      <c r="CR328" s="22">
        <f t="shared" si="1215"/>
        <v>1.8</v>
      </c>
      <c r="CS328" s="22">
        <f t="shared" si="1083"/>
        <v>39.949999999999996</v>
      </c>
      <c r="CT328" s="22">
        <f t="shared" si="1084"/>
        <v>40.15</v>
      </c>
      <c r="CU328" s="18">
        <v>40.15</v>
      </c>
      <c r="CV328" s="22">
        <f t="shared" si="1216"/>
        <v>2.1</v>
      </c>
      <c r="CW328" s="22">
        <f t="shared" si="1085"/>
        <v>0</v>
      </c>
      <c r="CX328" s="22">
        <f t="shared" si="1086"/>
        <v>0</v>
      </c>
      <c r="CY328" s="22">
        <f t="shared" si="1087"/>
        <v>42.22</v>
      </c>
      <c r="CZ328" s="22">
        <f t="shared" si="1088"/>
        <v>42.37</v>
      </c>
      <c r="DA328" s="18">
        <v>42.49</v>
      </c>
      <c r="DB328" s="20">
        <f t="shared" si="1217"/>
        <v>2.64</v>
      </c>
      <c r="DC328" s="20">
        <f t="shared" si="1218"/>
        <v>0.84</v>
      </c>
      <c r="DD328" s="20">
        <f t="shared" si="1219"/>
        <v>1.8000000000000003</v>
      </c>
      <c r="DE328" s="20">
        <f t="shared" si="1089"/>
        <v>0.1</v>
      </c>
      <c r="DF328" s="20">
        <f t="shared" si="1090"/>
        <v>0.2</v>
      </c>
      <c r="DG328" s="20">
        <f t="shared" si="1091"/>
        <v>1.5</v>
      </c>
      <c r="DH328" s="20">
        <f t="shared" si="1092"/>
        <v>0</v>
      </c>
      <c r="DI328" s="20">
        <f t="shared" si="1093"/>
        <v>0</v>
      </c>
      <c r="DJ328" s="20">
        <f t="shared" si="1094"/>
        <v>0</v>
      </c>
      <c r="DK328" s="20">
        <f t="shared" si="1220"/>
        <v>1.8</v>
      </c>
      <c r="DL328" s="20">
        <f t="shared" si="1221"/>
        <v>0</v>
      </c>
      <c r="DM328" s="20">
        <f t="shared" si="1222"/>
        <v>0</v>
      </c>
      <c r="DN328" s="20">
        <f t="shared" si="1223"/>
        <v>0</v>
      </c>
      <c r="DO328" s="18">
        <v>2.54</v>
      </c>
      <c r="DP328" s="18">
        <v>0</v>
      </c>
      <c r="DQ328" s="18">
        <v>1</v>
      </c>
      <c r="DR328" s="18">
        <v>1</v>
      </c>
      <c r="DS328" s="25">
        <f t="shared" si="1224"/>
        <v>2.54</v>
      </c>
      <c r="DT328" s="25">
        <f t="shared" si="1225"/>
        <v>0</v>
      </c>
      <c r="DU328" s="25">
        <f t="shared" si="1226"/>
        <v>4.57</v>
      </c>
      <c r="DV328" s="25">
        <f t="shared" si="1227"/>
        <v>0</v>
      </c>
      <c r="DW328" s="25">
        <f t="shared" si="1228"/>
        <v>4.57</v>
      </c>
      <c r="DX328" s="25">
        <f t="shared" si="1229"/>
        <v>9.32</v>
      </c>
      <c r="DY328" s="25">
        <f t="shared" si="1230"/>
        <v>0</v>
      </c>
      <c r="DZ328" s="25">
        <f t="shared" si="1231"/>
        <v>9.32</v>
      </c>
      <c r="EA328" s="25">
        <f t="shared" si="1232"/>
        <v>6.04</v>
      </c>
      <c r="EB328" s="25">
        <f t="shared" si="1233"/>
        <v>0</v>
      </c>
      <c r="EC328" s="25">
        <f t="shared" si="1234"/>
        <v>6.04</v>
      </c>
      <c r="ED328" s="25">
        <f t="shared" si="1235"/>
        <v>3.28</v>
      </c>
      <c r="EE328" s="25">
        <f t="shared" si="1235"/>
        <v>0</v>
      </c>
      <c r="EF328" s="25">
        <f t="shared" si="1236"/>
        <v>3.28</v>
      </c>
      <c r="EG328" s="25">
        <f t="shared" si="1237"/>
        <v>6.04</v>
      </c>
      <c r="EH328" s="25">
        <f t="shared" si="1237"/>
        <v>0</v>
      </c>
      <c r="EI328" s="25">
        <f t="shared" si="1238"/>
        <v>6.04</v>
      </c>
      <c r="EJ328" s="18">
        <v>656.46</v>
      </c>
      <c r="EK328" s="18">
        <v>617.76</v>
      </c>
      <c r="EL328" s="18" t="s">
        <v>1148</v>
      </c>
      <c r="EM328" s="18" t="s">
        <v>1149</v>
      </c>
      <c r="EN328" s="16" t="s">
        <v>774</v>
      </c>
      <c r="EO328" s="16" t="s">
        <v>132</v>
      </c>
      <c r="EP328" s="16" t="e">
        <f>IF(OR(EN328="Cống tròn",EN328="Cống hộp",EN328="Ống nhựa"),INDEX(#REF!,MATCH(E328,#REF!,0)),IF(OR(EN328="Rãnh xây",EN328="Rãnh bê tông"),INDEX(#REF!,MATCH(E328,#REF!,0)),0))</f>
        <v>#REF!</v>
      </c>
      <c r="EQ328" s="18">
        <v>37.500000000000043</v>
      </c>
      <c r="ER328" s="18">
        <v>1</v>
      </c>
      <c r="ES328" s="25">
        <f t="shared" si="1239"/>
        <v>37</v>
      </c>
      <c r="ET328" s="1" t="e">
        <f>_xlfn.IFNA(IF(EN328="Cống tròn",INDEX(#REF!,MATCH(E328,#REF!,0)),IF(EN328="Cống hộp",INDEX(#REF!,MATCH(E328,#REF!,0)),EU328&amp;" ,"&amp;EV328)),0)</f>
        <v>#REF!</v>
      </c>
      <c r="EU328" s="16" t="s">
        <v>769</v>
      </c>
      <c r="EV328" s="16" t="s">
        <v>775</v>
      </c>
      <c r="EW328" s="16" t="e">
        <f>_xlfn.IFNA(INDEX(#REF!,MATCH(E328,#REF!,0)),0)</f>
        <v>#REF!</v>
      </c>
      <c r="EX328" s="16"/>
      <c r="EY328" s="18">
        <v>0</v>
      </c>
      <c r="EZ328" s="18">
        <v>0</v>
      </c>
      <c r="FA328" s="18">
        <v>0</v>
      </c>
      <c r="FB328" s="18">
        <v>0</v>
      </c>
      <c r="FC328" s="18">
        <v>0</v>
      </c>
      <c r="FD328" s="25">
        <f t="shared" si="1095"/>
        <v>0</v>
      </c>
      <c r="FE328" s="25">
        <f t="shared" si="1240"/>
        <v>0</v>
      </c>
      <c r="FF328" s="18">
        <v>0.1</v>
      </c>
      <c r="FG328" s="18">
        <v>2</v>
      </c>
      <c r="FH328" s="18">
        <v>1</v>
      </c>
      <c r="FI328" s="25">
        <f t="shared" si="1241"/>
        <v>1.2</v>
      </c>
      <c r="FJ328" s="18">
        <v>0</v>
      </c>
      <c r="FK328" s="18">
        <v>0</v>
      </c>
      <c r="FL328" s="18">
        <v>0.2</v>
      </c>
      <c r="FM328" s="18">
        <v>1.4</v>
      </c>
      <c r="FN328" s="18">
        <v>0</v>
      </c>
      <c r="FO328" s="25">
        <f t="shared" si="1242"/>
        <v>1.4</v>
      </c>
      <c r="FP328" s="18">
        <v>1.4999999999999999E-2</v>
      </c>
      <c r="FQ328" s="18">
        <v>1</v>
      </c>
      <c r="FR328" s="25">
        <f t="shared" si="1096"/>
        <v>36</v>
      </c>
      <c r="FS328" s="25">
        <f t="shared" si="1097"/>
        <v>0.52500000000000002</v>
      </c>
      <c r="FT328" s="25">
        <f t="shared" si="1098"/>
        <v>36.524999999999999</v>
      </c>
      <c r="FU328" s="25">
        <f t="shared" si="1099"/>
        <v>-0.97500000000004405</v>
      </c>
      <c r="FV328" s="25" t="str">
        <f t="shared" si="1243"/>
        <v>Thêm 01</v>
      </c>
      <c r="FW328" s="25">
        <f t="shared" si="1244"/>
        <v>0.04</v>
      </c>
      <c r="FX328" s="16"/>
      <c r="FY328" s="16"/>
      <c r="FZ328" s="16"/>
      <c r="GA328" s="16"/>
      <c r="GB328" s="19">
        <v>0</v>
      </c>
      <c r="GC328" s="19">
        <v>0</v>
      </c>
      <c r="GD328" s="19">
        <v>0</v>
      </c>
      <c r="GE328" s="19">
        <v>0</v>
      </c>
      <c r="GF328" s="19">
        <v>0</v>
      </c>
      <c r="GG328" s="19">
        <v>0</v>
      </c>
      <c r="GH328" s="19">
        <v>0</v>
      </c>
      <c r="GI328" s="19">
        <v>0</v>
      </c>
      <c r="GJ328" s="19">
        <v>0</v>
      </c>
      <c r="GK328" s="19">
        <v>0</v>
      </c>
      <c r="GL328" s="25">
        <f t="shared" si="1100"/>
        <v>0</v>
      </c>
      <c r="GM328" s="25">
        <f t="shared" si="1245"/>
        <v>0</v>
      </c>
      <c r="GN328" s="19">
        <v>0</v>
      </c>
      <c r="GO328" s="19">
        <v>0</v>
      </c>
      <c r="GP328" s="19">
        <v>0</v>
      </c>
      <c r="GQ328" s="19">
        <v>0</v>
      </c>
      <c r="GR328" s="1" t="e">
        <f>_xlfn.IFNA(INDEX(#REF!,MATCH(E328,#REF!,0)),0)</f>
        <v>#REF!</v>
      </c>
      <c r="GS328" s="16"/>
      <c r="GT328" s="18">
        <v>0</v>
      </c>
      <c r="GU328" s="18">
        <v>0</v>
      </c>
      <c r="GV328" s="18">
        <v>0</v>
      </c>
      <c r="GW328" s="18">
        <v>0</v>
      </c>
      <c r="GX328" s="25">
        <f t="shared" si="1101"/>
        <v>0</v>
      </c>
      <c r="GY328" s="25">
        <f t="shared" si="1102"/>
        <v>0</v>
      </c>
      <c r="GZ328" s="25">
        <f t="shared" si="1246"/>
        <v>0</v>
      </c>
      <c r="HA328" s="1" t="e" cm="1">
        <f t="array" ref="HA328">INDEX(#REF!,MATCH(EJ328&amp;EK328&amp;HD328&amp;HE328&amp;HF328,#REF!&amp;#REF!&amp;#REF!&amp;#REF!&amp;#REF!,0))</f>
        <v>#REF!</v>
      </c>
      <c r="HB328" s="16"/>
      <c r="HC328" s="25">
        <f t="shared" si="1247"/>
        <v>0</v>
      </c>
      <c r="HD328" s="18">
        <v>0</v>
      </c>
      <c r="HE328" s="18">
        <v>0</v>
      </c>
      <c r="HF328" s="18">
        <v>0</v>
      </c>
      <c r="HG328" s="1" t="e" cm="1">
        <f t="array" ref="HG328">INDEX(#REF!,MATCH(EJ328&amp;EK328&amp;HJ328&amp;HK328&amp;HL328,#REF!&amp;#REF!&amp;#REF!&amp;#REF!&amp;#REF!,0))</f>
        <v>#REF!</v>
      </c>
      <c r="HH328" s="16"/>
      <c r="HI328" s="25">
        <f t="shared" si="1248"/>
        <v>0</v>
      </c>
      <c r="HJ328" s="25">
        <f t="shared" si="1249"/>
        <v>0</v>
      </c>
      <c r="HK328" s="19">
        <v>0</v>
      </c>
      <c r="HL328" s="19">
        <v>0</v>
      </c>
      <c r="HM328" s="18">
        <v>0.01</v>
      </c>
      <c r="HN328" s="18">
        <v>1</v>
      </c>
      <c r="HO328" s="25">
        <f t="shared" si="1250"/>
        <v>0</v>
      </c>
      <c r="HP328" s="25">
        <f t="shared" si="1251"/>
        <v>0</v>
      </c>
      <c r="HQ328" s="25">
        <f t="shared" si="1252"/>
        <v>0</v>
      </c>
      <c r="HR328" s="25">
        <f t="shared" si="1253"/>
        <v>0</v>
      </c>
      <c r="HS328" s="25">
        <f t="shared" si="1254"/>
        <v>0</v>
      </c>
      <c r="HT328" s="19">
        <v>0</v>
      </c>
      <c r="HU328" s="19">
        <v>0</v>
      </c>
      <c r="HV328" s="19">
        <v>0</v>
      </c>
      <c r="HW328" s="25">
        <f t="shared" si="1255"/>
        <v>0</v>
      </c>
      <c r="HX328" s="19">
        <v>0</v>
      </c>
      <c r="HY328" s="19">
        <v>0</v>
      </c>
      <c r="HZ328" s="18">
        <v>41.65</v>
      </c>
      <c r="IA328" s="20">
        <f>ROUND(IF(EN328="Cống tròn",IF(EN328="Cống tròn",IF(EU328="Không có móng",IQ328-FF328,IF(EU328="Đế",IP328-FN328,IF(OR(EU328="Móng bê tông",EU328="Móng bê tông kết hợp đế"),II328-FJ328,0))),0),IF(EN328="Cống hộp",IF(AND(EN328="Cống hộp",EU328="Không có móng"),IQ328-GF328,IF(AND(EN328="Cống hộp",EU328="Móng bê tông"),IJ328-GB328,0)),IF(OR(EN328="Rãnh xây",EN328="Rãnh bê tông"),IF(OR(EN328="Rãnh xây",EN328="Rãnh bê tông"),IK328-GB328,0),IF(EN328="Ống nhựa",IF(AND(EN328="Ống nhựa",EU328="Không đắp cát"),IQ328-HT328,IF(AND(EN328="Ống nhựa",EU328="Đắp cát"),IH328-HX328,0)),IF(EN328="Rãnh thang",IF(EN328="Rãnh thang",IF(EU328="Móng bê tông",#REF!-#REF!,IQ328),0),0))))),2)</f>
        <v>40.15</v>
      </c>
      <c r="IB328" s="20">
        <f t="shared" si="1256"/>
        <v>1.5</v>
      </c>
      <c r="IC328" s="20">
        <f t="shared" si="1103"/>
        <v>40.15</v>
      </c>
      <c r="ID328" s="20">
        <f t="shared" si="1104"/>
        <v>0</v>
      </c>
      <c r="IE328" s="20">
        <f t="shared" si="1105"/>
        <v>0</v>
      </c>
      <c r="IF328" s="20">
        <f t="shared" si="1106"/>
        <v>0</v>
      </c>
      <c r="IG328" s="20">
        <f>IF(EN328="Rãnh thang",IF(AND(EN328="Rãnh thang",EU328="Móng bê tông"),IQ328-#REF!,0),IF(EN328="Ống nhựa",IF(AND(EN328="Ống nhựa",EU328="Đắp cát"),IQ328-HT328,0),IF(EN328="Cống tròn",IF(EN328="Cống tròn",IF(OR(EU328="Móng bê tông",EU328="Móng bê tông kết hợp đế"),IM328-FL328,0),0),IF(EN328="Cống hộp",IF(AND(EN328="Cống hộp",EU328="Móng bê tông"),IN328-GD328,0),IF(OR(EN328="Rãnh xây",EN328="Rãnh bê tông"),IF(AND(EN328="Rãnh xây",EU328="Móng bê tông"),IO328-GD328,IF(AND(EN328="Rãnh bê tông",EU328="Móng bê tông"),IO328-GD328,0)),0)))))</f>
        <v>40.15</v>
      </c>
      <c r="IH328" s="20">
        <f t="shared" si="1107"/>
        <v>0</v>
      </c>
      <c r="II328" s="20">
        <f t="shared" si="1108"/>
        <v>40.15</v>
      </c>
      <c r="IJ328" s="20">
        <f t="shared" si="1109"/>
        <v>0</v>
      </c>
      <c r="IK328" s="20">
        <f t="shared" si="1110"/>
        <v>0</v>
      </c>
      <c r="IL328" s="20">
        <f t="shared" si="1111"/>
        <v>40.35</v>
      </c>
      <c r="IM328" s="20">
        <f t="shared" si="1112"/>
        <v>40.35</v>
      </c>
      <c r="IN328" s="20">
        <f t="shared" si="1113"/>
        <v>0</v>
      </c>
      <c r="IO328" s="20">
        <f t="shared" si="1114"/>
        <v>0</v>
      </c>
      <c r="IP328" s="20">
        <f t="shared" si="1115"/>
        <v>0</v>
      </c>
      <c r="IQ328" s="18">
        <v>40.450000000000003</v>
      </c>
      <c r="IR328" s="25">
        <f t="shared" si="1257"/>
        <v>0</v>
      </c>
      <c r="IS328" s="25">
        <f t="shared" si="1116"/>
        <v>0</v>
      </c>
      <c r="IT328" s="25">
        <f t="shared" si="1117"/>
        <v>0</v>
      </c>
      <c r="IU328" s="25">
        <f>ROUND(IF(EN328="Cống tròn",IF(EN328="Cống tròn",IV328+FF328,0),IF(EN328="Cống hộp",IF(EN328="Cống hộp",IV328+GP328,0),IF(OR(EN328="Rãnh xây",EN328="Rãnh bê tông"),IF(OR(EN328="Rãnh xây",EN328="Rãnh bê tông"),IV328+GP328,0),IF(EN328="ống nhựa",IF(EN328="Ống nhựa",IV328+HT328,0),IF(EN328="Rãnh thang",IF(EN328="Rãnh thang",IQ328+#REF!,0),0))))),2)</f>
        <v>41.51</v>
      </c>
      <c r="IV328" s="18">
        <v>41.41</v>
      </c>
      <c r="IW328" s="25">
        <f t="shared" si="1118"/>
        <v>41.51</v>
      </c>
      <c r="IX328" s="25">
        <f t="shared" si="1119"/>
        <v>0</v>
      </c>
      <c r="IY328" s="25">
        <f t="shared" si="1120"/>
        <v>0</v>
      </c>
      <c r="IZ328" s="25">
        <f t="shared" si="1121"/>
        <v>0</v>
      </c>
      <c r="JA328" s="25">
        <f t="shared" si="1122"/>
        <v>0</v>
      </c>
      <c r="JB328" s="18">
        <v>41.61</v>
      </c>
      <c r="JC328" s="20">
        <f>ROUND(IF(EN328="Cống tròn",IF(EN328="Cống tròn",IF(EU328="Không có móng",JS328-FF328,IF(EU328="Đế",JR328-FN328,IF(OR(EU328="Móng bê tông",EU328="Móng bê tông kết hợp đế"),JK328-FJ328,0))),0),IF(EN328="Cống hộp",IF(AND(EN328="Cống hộp",EU328="Không có móng"),JS328-GF328,IF(AND(EN328="Cống hộp",EU328="Móng bê tông"),JL328-GB328,0)),IF(OR(EN328="Rãnh xây",EN328="Rãnh bê tông"),IF(OR(EN328="Rãnh xây",EN328="Rãnh bê tông"),JM328-GB328,0),IF(EN328="Ống nhựa",IF(AND(EN328="Ống nhựa",EU328="Không đắp cát"),JS328-HT328,IF(AND(EN328="Ống nhựa",EU328="Đắp cát"),JJ328-HX328,0)),IF(EN328="Rãnh thang",IF(EN328="Rãnh thang",IF(EU328="Móng bê tông",#REF!-#REF!,JS328),0),0))))),2)</f>
        <v>40.11</v>
      </c>
      <c r="JD328" s="20">
        <f t="shared" si="1258"/>
        <v>1.5</v>
      </c>
      <c r="JE328" s="20">
        <f t="shared" si="1123"/>
        <v>40.109999999999992</v>
      </c>
      <c r="JF328" s="20">
        <f t="shared" si="1124"/>
        <v>0</v>
      </c>
      <c r="JG328" s="20">
        <f t="shared" si="1125"/>
        <v>0</v>
      </c>
      <c r="JH328" s="20">
        <f t="shared" si="1126"/>
        <v>0</v>
      </c>
      <c r="JI328" s="20">
        <f>IF(EN328="Rãnh thang",IF(AND(EN328="Rãnh thang",EU328="Móng bê tông"),JS328-#REF!,0),IF(EN328="Ống nhựa",IF(AND(EN328="Ống nhựa",EU328="Đắp cát"),JS328-HT328,0),IF(EN328="Cống tròn",IF(EN328="Cống tròn",IF(OR(EU328="Móng bê tông",EU328="Móng bê tông kết hợp đế"),JO328-FL328,0),0),IF(EN328="Cống hộp",IF(AND(EN328="Cống hộp",EU328="Móng bê tông"),JP328-GD328,0),IF(OR(EN328="Rãnh xây",EN328="Rãnh bê tông"),IF(AND(EN328="Rãnh xây",EU328="Móng bê tông"),JQ328-GD328,IF(AND(EN328="Rãnh bê tông",EU328="Móng bê tông"),JQ328-GD328,0)),0)))))</f>
        <v>40.109999999999992</v>
      </c>
      <c r="JJ328" s="20">
        <f t="shared" si="1127"/>
        <v>0</v>
      </c>
      <c r="JK328" s="20">
        <f t="shared" si="1128"/>
        <v>40.109999999999992</v>
      </c>
      <c r="JL328" s="20">
        <f t="shared" si="1129"/>
        <v>0</v>
      </c>
      <c r="JM328" s="20">
        <f t="shared" si="1130"/>
        <v>0</v>
      </c>
      <c r="JN328" s="20">
        <f t="shared" si="1131"/>
        <v>40.309999999999995</v>
      </c>
      <c r="JO328" s="20">
        <f t="shared" si="1132"/>
        <v>40.309999999999995</v>
      </c>
      <c r="JP328" s="20">
        <f t="shared" si="1133"/>
        <v>0</v>
      </c>
      <c r="JQ328" s="20">
        <f t="shared" si="1134"/>
        <v>0</v>
      </c>
      <c r="JR328" s="20">
        <f t="shared" si="1135"/>
        <v>0</v>
      </c>
      <c r="JS328" s="26">
        <v>40.409999999999997</v>
      </c>
      <c r="JT328" s="25">
        <f t="shared" si="1259"/>
        <v>0</v>
      </c>
      <c r="JU328" s="25">
        <f t="shared" si="1136"/>
        <v>0</v>
      </c>
      <c r="JV328" s="25">
        <f t="shared" si="1137"/>
        <v>0</v>
      </c>
      <c r="JW328" s="25">
        <f>ROUND(IF(EN328="Cống tròn",IF(EN328="Cống tròn",JX328+FF328,0),IF(EN328="Cống hộp",IF(EN328="Cống hộp",JX328+GP328,0),IF(OR(EN328="Rãnh xây",EN328="Rãnh bê tông"),IF(OR(EN328="Rãnh xây",EN328="Rãnh bê tông"),JX328+GP328,0),IF(EN328="ống nhựa",IF(EN328="Ống nhựa",JX328+HT328,0),IF(EN328="Rãnh thang",IF(EN328="Rãnh thang",JS328+#REF!,0),0))))),2)</f>
        <v>41.51</v>
      </c>
      <c r="JX328" s="27">
        <v>41.41</v>
      </c>
      <c r="JY328" s="25">
        <f t="shared" si="1138"/>
        <v>41.51</v>
      </c>
      <c r="JZ328" s="25">
        <f t="shared" si="1139"/>
        <v>0</v>
      </c>
      <c r="KA328" s="25">
        <f t="shared" si="1140"/>
        <v>0</v>
      </c>
      <c r="KB328" s="25">
        <f t="shared" si="1141"/>
        <v>0</v>
      </c>
      <c r="KC328" s="25">
        <f t="shared" si="1142"/>
        <v>0</v>
      </c>
      <c r="KD328" s="28" t="s">
        <v>98</v>
      </c>
      <c r="KE328" s="27">
        <v>0</v>
      </c>
      <c r="KF328" s="25">
        <f t="shared" si="1143"/>
        <v>1.5</v>
      </c>
      <c r="KG328" s="25">
        <f t="shared" si="1260"/>
        <v>1.5</v>
      </c>
      <c r="KH328" s="27">
        <v>0</v>
      </c>
      <c r="KI328" s="25">
        <f t="shared" si="1144"/>
        <v>1.5</v>
      </c>
      <c r="KJ328" s="25">
        <f t="shared" si="1261"/>
        <v>1.5</v>
      </c>
      <c r="KK328" s="25">
        <f t="shared" si="1145"/>
        <v>0</v>
      </c>
      <c r="KL328" s="25">
        <f t="shared" si="1146"/>
        <v>0</v>
      </c>
      <c r="KM328" s="25">
        <f t="shared" si="1262"/>
        <v>0</v>
      </c>
      <c r="KN328" s="25">
        <f t="shared" si="1147"/>
        <v>0</v>
      </c>
      <c r="KO328" s="25">
        <f t="shared" si="1148"/>
        <v>0</v>
      </c>
      <c r="KP328" s="25">
        <f t="shared" si="1263"/>
        <v>0</v>
      </c>
      <c r="KQ328" s="25">
        <f t="shared" si="1149"/>
        <v>0.2</v>
      </c>
      <c r="KR328" s="25">
        <f t="shared" si="1150"/>
        <v>0.2</v>
      </c>
      <c r="KS328" s="25">
        <f t="shared" si="1264"/>
        <v>0.2</v>
      </c>
      <c r="KT328" s="25">
        <f t="shared" si="1151"/>
        <v>0</v>
      </c>
      <c r="KU328" s="25">
        <f t="shared" si="1152"/>
        <v>0</v>
      </c>
      <c r="KV328" s="25">
        <f t="shared" si="1265"/>
        <v>0</v>
      </c>
      <c r="KW328" s="25">
        <f t="shared" si="1079"/>
        <v>0</v>
      </c>
      <c r="KX328" s="25">
        <f t="shared" si="1153"/>
        <v>0</v>
      </c>
      <c r="KY328" s="25">
        <f t="shared" si="1266"/>
        <v>0</v>
      </c>
      <c r="KZ328" s="25">
        <f t="shared" si="1154"/>
        <v>0</v>
      </c>
      <c r="LA328" s="25">
        <f t="shared" si="1155"/>
        <v>0</v>
      </c>
      <c r="LB328" s="25">
        <f t="shared" si="1267"/>
        <v>0</v>
      </c>
      <c r="LC328" s="25">
        <f t="shared" si="1156"/>
        <v>1.4</v>
      </c>
      <c r="LD328" s="25">
        <f t="shared" si="1157"/>
        <v>1.4</v>
      </c>
      <c r="LE328" s="25">
        <f t="shared" si="1268"/>
        <v>1.4</v>
      </c>
      <c r="LF328" s="25">
        <f t="shared" si="1158"/>
        <v>0</v>
      </c>
      <c r="LG328" s="25">
        <f t="shared" si="1159"/>
        <v>0</v>
      </c>
      <c r="LH328" s="25">
        <f t="shared" si="1269"/>
        <v>0</v>
      </c>
      <c r="LI328" s="25">
        <f t="shared" si="1160"/>
        <v>0</v>
      </c>
      <c r="LJ328" s="25">
        <f t="shared" si="1161"/>
        <v>0</v>
      </c>
      <c r="LK328" s="25">
        <f t="shared" si="1270"/>
        <v>0</v>
      </c>
      <c r="LL328" s="25">
        <f t="shared" si="1162"/>
        <v>0</v>
      </c>
      <c r="LM328" s="25">
        <f t="shared" si="1163"/>
        <v>0</v>
      </c>
      <c r="LN328" s="25">
        <f t="shared" si="1271"/>
        <v>0</v>
      </c>
      <c r="LO328" s="25">
        <f t="shared" si="1164"/>
        <v>0</v>
      </c>
      <c r="LP328" s="25">
        <f t="shared" si="1165"/>
        <v>0</v>
      </c>
      <c r="LQ328" s="25">
        <f t="shared" si="1272"/>
        <v>0</v>
      </c>
      <c r="LR328" s="25">
        <f t="shared" si="1166"/>
        <v>0</v>
      </c>
      <c r="LS328" s="25">
        <f t="shared" si="1167"/>
        <v>0</v>
      </c>
      <c r="LT328" s="25">
        <f t="shared" si="1273"/>
        <v>0</v>
      </c>
      <c r="LU328" s="25">
        <f t="shared" si="1168"/>
        <v>0</v>
      </c>
      <c r="LV328" s="25">
        <f t="shared" si="1169"/>
        <v>0</v>
      </c>
      <c r="LW328" s="25">
        <f t="shared" si="1274"/>
        <v>0</v>
      </c>
      <c r="LX328" s="25">
        <f t="shared" si="1170"/>
        <v>0</v>
      </c>
      <c r="LY328" s="25">
        <f t="shared" si="1171"/>
        <v>0</v>
      </c>
      <c r="LZ328" s="25">
        <f t="shared" si="1275"/>
        <v>0</v>
      </c>
      <c r="MA328" s="25">
        <f t="shared" si="1172"/>
        <v>0</v>
      </c>
      <c r="MB328" s="25">
        <f t="shared" si="1173"/>
        <v>0</v>
      </c>
      <c r="MC328" s="25">
        <f t="shared" si="1276"/>
        <v>0</v>
      </c>
      <c r="MD328" s="25">
        <f t="shared" si="1174"/>
        <v>0</v>
      </c>
      <c r="ME328" s="25">
        <f t="shared" si="1175"/>
        <v>0</v>
      </c>
      <c r="MF328" s="25">
        <f t="shared" si="1277"/>
        <v>0</v>
      </c>
      <c r="MG328" s="25">
        <f t="shared" si="1176"/>
        <v>0</v>
      </c>
      <c r="MH328" s="25">
        <f t="shared" si="1177"/>
        <v>0</v>
      </c>
      <c r="MI328" s="25">
        <f t="shared" si="1278"/>
        <v>0</v>
      </c>
      <c r="MJ328" s="25">
        <f t="shared" si="1178"/>
        <v>0</v>
      </c>
      <c r="MK328" s="25">
        <f t="shared" si="1179"/>
        <v>0</v>
      </c>
      <c r="ML328" s="25">
        <f t="shared" si="1279"/>
        <v>0</v>
      </c>
      <c r="MM328" s="25">
        <f t="shared" si="1180"/>
        <v>0</v>
      </c>
      <c r="MN328" s="25">
        <f t="shared" si="1181"/>
        <v>0</v>
      </c>
      <c r="MO328" s="25">
        <f t="shared" si="1280"/>
        <v>0</v>
      </c>
      <c r="MP328" s="25">
        <f t="shared" si="1182"/>
        <v>0</v>
      </c>
      <c r="MQ328" s="25">
        <f t="shared" si="1183"/>
        <v>0</v>
      </c>
      <c r="MR328" s="25">
        <f t="shared" si="1281"/>
        <v>0</v>
      </c>
      <c r="MS328" s="29">
        <v>1.4</v>
      </c>
      <c r="MT328" s="29">
        <v>0</v>
      </c>
      <c r="MU328" s="29">
        <v>1</v>
      </c>
      <c r="MV328" s="29">
        <v>1</v>
      </c>
      <c r="MW328" s="25">
        <f t="shared" si="1184"/>
        <v>1.4</v>
      </c>
      <c r="MX328" s="25">
        <f t="shared" si="1185"/>
        <v>2.1</v>
      </c>
      <c r="MY328" s="25">
        <f t="shared" si="1186"/>
        <v>0</v>
      </c>
      <c r="MZ328" s="25">
        <f t="shared" si="1187"/>
        <v>0</v>
      </c>
      <c r="NA328" s="25">
        <f t="shared" si="1188"/>
        <v>1.4</v>
      </c>
      <c r="NB328" s="25">
        <f t="shared" si="1189"/>
        <v>2.1</v>
      </c>
      <c r="NC328" s="25">
        <f t="shared" si="1190"/>
        <v>0</v>
      </c>
      <c r="ND328" s="25">
        <f t="shared" si="1191"/>
        <v>0</v>
      </c>
      <c r="NE328" s="25">
        <f t="shared" si="1282"/>
        <v>1.4</v>
      </c>
      <c r="NF328" s="25">
        <f t="shared" si="1282"/>
        <v>2.1</v>
      </c>
      <c r="NG328" s="25">
        <f t="shared" si="1282"/>
        <v>0</v>
      </c>
      <c r="NH328" s="25">
        <f t="shared" si="1282"/>
        <v>0</v>
      </c>
      <c r="NI328" s="25">
        <f t="shared" si="1192"/>
        <v>78.75</v>
      </c>
      <c r="NJ328" s="25">
        <f t="shared" si="1193"/>
        <v>0</v>
      </c>
      <c r="NK328" s="25">
        <f t="shared" si="1194"/>
        <v>78.75</v>
      </c>
      <c r="NL328" s="25">
        <f t="shared" si="1195"/>
        <v>68.2</v>
      </c>
      <c r="NM328" s="25">
        <f t="shared" si="1196"/>
        <v>0</v>
      </c>
      <c r="NN328" s="25">
        <f t="shared" si="1283"/>
        <v>68.2</v>
      </c>
      <c r="NO328" s="25">
        <f t="shared" si="1197"/>
        <v>0</v>
      </c>
      <c r="NP328" s="25">
        <f t="shared" si="1198"/>
        <v>0</v>
      </c>
      <c r="NQ328" s="25">
        <f t="shared" si="1284"/>
        <v>0</v>
      </c>
      <c r="NR328" s="25">
        <f t="shared" si="1199"/>
        <v>0</v>
      </c>
      <c r="NS328" s="25">
        <f t="shared" si="1200"/>
        <v>0</v>
      </c>
      <c r="NT328" s="25">
        <f t="shared" si="1285"/>
        <v>0</v>
      </c>
      <c r="NU328" s="25">
        <f t="shared" si="1201"/>
        <v>0</v>
      </c>
      <c r="NV328" s="25">
        <f t="shared" si="1202"/>
        <v>0</v>
      </c>
      <c r="NW328" s="25">
        <f t="shared" si="1286"/>
        <v>0</v>
      </c>
      <c r="NX328" s="25">
        <f t="shared" si="1287"/>
        <v>68.2</v>
      </c>
      <c r="NY328" s="25">
        <f t="shared" si="1287"/>
        <v>0</v>
      </c>
      <c r="NZ328" s="25">
        <f t="shared" si="1288"/>
        <v>68.2</v>
      </c>
      <c r="OA328" s="25">
        <f t="shared" si="1289"/>
        <v>10.55</v>
      </c>
      <c r="OB328" s="25">
        <f t="shared" si="1289"/>
        <v>0</v>
      </c>
      <c r="OC328" s="25">
        <f t="shared" si="1290"/>
        <v>10.55</v>
      </c>
      <c r="OD328" s="25">
        <f t="shared" si="1291"/>
        <v>68.2</v>
      </c>
      <c r="OE328" s="25">
        <f t="shared" si="1291"/>
        <v>0</v>
      </c>
      <c r="OF328" s="25">
        <f t="shared" si="1291"/>
        <v>68.2</v>
      </c>
      <c r="OG328" s="25">
        <f t="shared" si="1203"/>
        <v>0</v>
      </c>
      <c r="OH328" s="25">
        <f t="shared" si="1204"/>
        <v>0</v>
      </c>
      <c r="OI328" s="25">
        <f t="shared" si="1205"/>
        <v>0</v>
      </c>
      <c r="OJ328" s="25">
        <f t="shared" si="1206"/>
        <v>0</v>
      </c>
      <c r="OK328" s="25">
        <f t="shared" si="1207"/>
        <v>0</v>
      </c>
      <c r="OL328" s="25">
        <f t="shared" si="1208"/>
        <v>0</v>
      </c>
      <c r="OM328" s="25">
        <f t="shared" si="1292"/>
        <v>0</v>
      </c>
      <c r="ON328" s="25">
        <f t="shared" si="1292"/>
        <v>0</v>
      </c>
      <c r="OO328" s="25">
        <f t="shared" si="1292"/>
        <v>0</v>
      </c>
      <c r="OP328" s="25">
        <f t="shared" si="1209"/>
        <v>0</v>
      </c>
      <c r="OQ328" s="25">
        <f t="shared" si="1210"/>
        <v>0</v>
      </c>
      <c r="OR328" s="25">
        <f t="shared" si="1293"/>
        <v>0</v>
      </c>
      <c r="OS328" s="19">
        <v>536013.27</v>
      </c>
      <c r="OT328" s="19">
        <v>2371665.2000000002</v>
      </c>
    </row>
    <row r="329" spans="1:410" ht="33" customHeight="1" x14ac:dyDescent="0.25">
      <c r="A329" s="18"/>
      <c r="B329" s="18" t="s">
        <v>1129</v>
      </c>
      <c r="C329" s="18">
        <v>617.76</v>
      </c>
      <c r="D329" s="16" t="e">
        <f>_xlfn.IFNA(INDEX(#REF!,MATCH(E329,#REF!,0)),0)</f>
        <v>#REF!</v>
      </c>
      <c r="E329" s="18" t="s">
        <v>1149</v>
      </c>
      <c r="F329" s="16" t="s">
        <v>765</v>
      </c>
      <c r="G329" s="16" t="s">
        <v>766</v>
      </c>
      <c r="H329" s="16" t="s">
        <v>767</v>
      </c>
      <c r="I329" s="16" t="s">
        <v>768</v>
      </c>
      <c r="J329" s="16" t="s">
        <v>769</v>
      </c>
      <c r="K329" s="16" t="s">
        <v>770</v>
      </c>
      <c r="L329" s="16" t="s">
        <v>771</v>
      </c>
      <c r="M329" s="18">
        <v>1.64</v>
      </c>
      <c r="N329" s="18">
        <v>1.94</v>
      </c>
      <c r="O329" s="18">
        <v>2.04</v>
      </c>
      <c r="P329" s="18">
        <v>2.34</v>
      </c>
      <c r="Q329" s="18">
        <v>0.1</v>
      </c>
      <c r="R329" s="18">
        <v>1.8399999999999999</v>
      </c>
      <c r="S329" s="18">
        <v>2.14</v>
      </c>
      <c r="T329" s="18">
        <v>0.2</v>
      </c>
      <c r="U329" s="18">
        <v>0</v>
      </c>
      <c r="V329" s="18">
        <v>0</v>
      </c>
      <c r="W329" s="18">
        <v>0</v>
      </c>
      <c r="X329" s="18">
        <v>1.64</v>
      </c>
      <c r="Y329" s="18">
        <v>1.9</v>
      </c>
      <c r="Z329" s="20">
        <f t="shared" si="1211"/>
        <v>2.1</v>
      </c>
      <c r="AA329" s="18">
        <v>0.22</v>
      </c>
      <c r="AB329" s="18">
        <v>0</v>
      </c>
      <c r="AC329" s="18">
        <v>0</v>
      </c>
      <c r="AD329" s="18">
        <v>0</v>
      </c>
      <c r="AE329" s="18">
        <v>0</v>
      </c>
      <c r="AF329" s="18">
        <v>0</v>
      </c>
      <c r="AG329" s="18">
        <v>1.2</v>
      </c>
      <c r="AH329" s="18">
        <v>1.5</v>
      </c>
      <c r="AI329" s="20">
        <f t="shared" si="1212"/>
        <v>2.25</v>
      </c>
      <c r="AJ329" s="18">
        <v>0</v>
      </c>
      <c r="AK329" s="18">
        <v>0</v>
      </c>
      <c r="AL329" s="20">
        <f t="shared" si="1213"/>
        <v>0</v>
      </c>
      <c r="AM329" s="18">
        <v>1.64</v>
      </c>
      <c r="AN329" s="18">
        <v>1.5</v>
      </c>
      <c r="AO329" s="18">
        <v>0.15</v>
      </c>
      <c r="AP329" s="18">
        <v>0.22</v>
      </c>
      <c r="AQ329" s="18">
        <v>1.64</v>
      </c>
      <c r="AR329" s="18">
        <v>1.72</v>
      </c>
      <c r="AS329" s="18">
        <v>0.12</v>
      </c>
      <c r="AT329" s="18">
        <v>0.11</v>
      </c>
      <c r="AU329" s="18">
        <v>0</v>
      </c>
      <c r="AV329" s="18">
        <v>1</v>
      </c>
      <c r="AW329" s="18">
        <v>0</v>
      </c>
      <c r="AX329" s="18">
        <v>0</v>
      </c>
      <c r="AY329" s="18">
        <v>0</v>
      </c>
      <c r="AZ329" s="18">
        <v>0</v>
      </c>
      <c r="BA329" s="18">
        <v>0</v>
      </c>
      <c r="BB329" s="18">
        <v>0</v>
      </c>
      <c r="BC329" s="18">
        <v>0</v>
      </c>
      <c r="BD329" s="18">
        <v>0</v>
      </c>
      <c r="BE329" s="18">
        <v>2</v>
      </c>
      <c r="BF329" s="18">
        <v>0</v>
      </c>
      <c r="BG329" s="18">
        <v>0</v>
      </c>
      <c r="BH329" s="18">
        <v>0</v>
      </c>
      <c r="BI329" s="18">
        <v>0</v>
      </c>
      <c r="BJ329" s="18">
        <v>0</v>
      </c>
      <c r="BK329" s="18">
        <v>0</v>
      </c>
      <c r="BL329" s="18">
        <v>0</v>
      </c>
      <c r="BM329" s="18">
        <v>0</v>
      </c>
      <c r="BN329" s="18">
        <v>0</v>
      </c>
      <c r="BO329" s="18">
        <v>0</v>
      </c>
      <c r="BP329" s="18">
        <v>0</v>
      </c>
      <c r="BQ329" s="18">
        <v>0</v>
      </c>
      <c r="BR329" s="18">
        <v>0</v>
      </c>
      <c r="BS329" s="18">
        <v>0</v>
      </c>
      <c r="BT329" s="18">
        <v>0</v>
      </c>
      <c r="BU329" s="18">
        <v>0</v>
      </c>
      <c r="BV329" s="18">
        <v>0</v>
      </c>
      <c r="BW329" s="18">
        <v>0</v>
      </c>
      <c r="BX329" s="18">
        <v>0</v>
      </c>
      <c r="BY329" s="18">
        <v>0</v>
      </c>
      <c r="BZ329" s="18">
        <v>0</v>
      </c>
      <c r="CA329" s="16" t="e">
        <f>_xlfn.IFNA(IF(RIGHT(D329,2)="=G",0,INDEX(#REF!,MATCH(E329,#REF!,0))),0)</f>
        <v>#REF!</v>
      </c>
      <c r="CB329" s="16" t="s">
        <v>776</v>
      </c>
      <c r="CC329" s="18">
        <v>0</v>
      </c>
      <c r="CD329" s="18">
        <v>0</v>
      </c>
      <c r="CE329" s="18">
        <v>1.4</v>
      </c>
      <c r="CF329" s="18">
        <v>0.85</v>
      </c>
      <c r="CG329" s="18">
        <v>0.12</v>
      </c>
      <c r="CH329" s="18">
        <v>2</v>
      </c>
      <c r="CI329" s="16" t="s">
        <v>98</v>
      </c>
      <c r="CJ329" s="18">
        <v>0</v>
      </c>
      <c r="CK329" s="20">
        <f t="shared" si="1080"/>
        <v>1.8</v>
      </c>
      <c r="CL329" s="20">
        <f t="shared" si="1214"/>
        <v>1.8</v>
      </c>
      <c r="CM329" s="18">
        <v>32.14</v>
      </c>
      <c r="CN329" s="18">
        <v>42.45</v>
      </c>
      <c r="CO329" s="18">
        <v>41.611000000000004</v>
      </c>
      <c r="CP329" s="22">
        <f t="shared" si="1081"/>
        <v>41.61</v>
      </c>
      <c r="CQ329" s="22">
        <f t="shared" si="1082"/>
        <v>39.81</v>
      </c>
      <c r="CR329" s="22">
        <f t="shared" si="1215"/>
        <v>1.8</v>
      </c>
      <c r="CS329" s="22">
        <f t="shared" si="1083"/>
        <v>39.909999999999997</v>
      </c>
      <c r="CT329" s="22">
        <f t="shared" si="1084"/>
        <v>40.11</v>
      </c>
      <c r="CU329" s="18">
        <v>40.11</v>
      </c>
      <c r="CV329" s="22">
        <f t="shared" si="1216"/>
        <v>2.1</v>
      </c>
      <c r="CW329" s="22">
        <f t="shared" si="1085"/>
        <v>0</v>
      </c>
      <c r="CX329" s="22">
        <f t="shared" si="1086"/>
        <v>0</v>
      </c>
      <c r="CY329" s="22">
        <f t="shared" si="1087"/>
        <v>42.18</v>
      </c>
      <c r="CZ329" s="22">
        <f t="shared" si="1088"/>
        <v>42.33</v>
      </c>
      <c r="DA329" s="18">
        <v>42.45</v>
      </c>
      <c r="DB329" s="20">
        <f t="shared" si="1217"/>
        <v>2.64</v>
      </c>
      <c r="DC329" s="20">
        <f t="shared" si="1218"/>
        <v>0.84</v>
      </c>
      <c r="DD329" s="20">
        <f t="shared" si="1219"/>
        <v>1.8000000000000003</v>
      </c>
      <c r="DE329" s="20">
        <f t="shared" si="1089"/>
        <v>0.1</v>
      </c>
      <c r="DF329" s="20">
        <f t="shared" si="1090"/>
        <v>0.2</v>
      </c>
      <c r="DG329" s="20">
        <f t="shared" si="1091"/>
        <v>1.5</v>
      </c>
      <c r="DH329" s="20">
        <f t="shared" si="1092"/>
        <v>0</v>
      </c>
      <c r="DI329" s="20">
        <f t="shared" si="1093"/>
        <v>0</v>
      </c>
      <c r="DJ329" s="20">
        <f t="shared" si="1094"/>
        <v>0</v>
      </c>
      <c r="DK329" s="20">
        <f t="shared" si="1220"/>
        <v>1.8</v>
      </c>
      <c r="DL329" s="20">
        <f t="shared" si="1221"/>
        <v>0</v>
      </c>
      <c r="DM329" s="20">
        <f t="shared" si="1222"/>
        <v>0</v>
      </c>
      <c r="DN329" s="20">
        <f t="shared" si="1223"/>
        <v>0</v>
      </c>
      <c r="DO329" s="18">
        <v>2.54</v>
      </c>
      <c r="DP329" s="18">
        <v>0</v>
      </c>
      <c r="DQ329" s="18">
        <v>1</v>
      </c>
      <c r="DR329" s="18">
        <v>1</v>
      </c>
      <c r="DS329" s="25">
        <f t="shared" si="1224"/>
        <v>2.54</v>
      </c>
      <c r="DT329" s="25">
        <f t="shared" si="1225"/>
        <v>0</v>
      </c>
      <c r="DU329" s="25">
        <f t="shared" si="1226"/>
        <v>4.57</v>
      </c>
      <c r="DV329" s="25">
        <f t="shared" si="1227"/>
        <v>0</v>
      </c>
      <c r="DW329" s="25">
        <f t="shared" si="1228"/>
        <v>4.57</v>
      </c>
      <c r="DX329" s="25">
        <f t="shared" si="1229"/>
        <v>9.32</v>
      </c>
      <c r="DY329" s="25">
        <f t="shared" si="1230"/>
        <v>0</v>
      </c>
      <c r="DZ329" s="25">
        <f t="shared" si="1231"/>
        <v>9.32</v>
      </c>
      <c r="EA329" s="25">
        <f t="shared" si="1232"/>
        <v>6.04</v>
      </c>
      <c r="EB329" s="25">
        <f t="shared" si="1233"/>
        <v>0</v>
      </c>
      <c r="EC329" s="25">
        <f t="shared" si="1234"/>
        <v>6.04</v>
      </c>
      <c r="ED329" s="25">
        <f t="shared" si="1235"/>
        <v>3.28</v>
      </c>
      <c r="EE329" s="25">
        <f t="shared" si="1235"/>
        <v>0</v>
      </c>
      <c r="EF329" s="25">
        <f t="shared" si="1236"/>
        <v>3.28</v>
      </c>
      <c r="EG329" s="25">
        <f t="shared" si="1237"/>
        <v>6.04</v>
      </c>
      <c r="EH329" s="25">
        <f t="shared" si="1237"/>
        <v>0</v>
      </c>
      <c r="EI329" s="25">
        <f t="shared" si="1238"/>
        <v>6.04</v>
      </c>
      <c r="EJ329" s="18">
        <v>617.76</v>
      </c>
      <c r="EK329" s="18">
        <v>577.41</v>
      </c>
      <c r="EL329" s="18" t="s">
        <v>1149</v>
      </c>
      <c r="EM329" s="18" t="s">
        <v>1150</v>
      </c>
      <c r="EN329" s="16" t="s">
        <v>774</v>
      </c>
      <c r="EO329" s="16" t="s">
        <v>132</v>
      </c>
      <c r="EP329" s="16" t="e">
        <f>IF(OR(EN329="Cống tròn",EN329="Cống hộp",EN329="Ống nhựa"),INDEX(#REF!,MATCH(E329,#REF!,0)),IF(OR(EN329="Rãnh xây",EN329="Rãnh bê tông"),INDEX(#REF!,MATCH(E329,#REF!,0)),0))</f>
        <v>#REF!</v>
      </c>
      <c r="EQ329" s="18">
        <v>38.500000000000021</v>
      </c>
      <c r="ER329" s="18">
        <v>1</v>
      </c>
      <c r="ES329" s="25">
        <f t="shared" si="1239"/>
        <v>38</v>
      </c>
      <c r="ET329" s="1" t="e">
        <f>_xlfn.IFNA(IF(EN329="Cống tròn",INDEX(#REF!,MATCH(E329,#REF!,0)),IF(EN329="Cống hộp",INDEX(#REF!,MATCH(E329,#REF!,0)),EU329&amp;" ,"&amp;EV329)),0)</f>
        <v>#REF!</v>
      </c>
      <c r="EU329" s="16" t="s">
        <v>769</v>
      </c>
      <c r="EV329" s="16" t="s">
        <v>775</v>
      </c>
      <c r="EW329" s="16" t="e">
        <f>_xlfn.IFNA(INDEX(#REF!,MATCH(E329,#REF!,0)),0)</f>
        <v>#REF!</v>
      </c>
      <c r="EX329" s="16"/>
      <c r="EY329" s="18">
        <v>0</v>
      </c>
      <c r="EZ329" s="18">
        <v>0</v>
      </c>
      <c r="FA329" s="18">
        <v>0</v>
      </c>
      <c r="FB329" s="18">
        <v>0</v>
      </c>
      <c r="FC329" s="18">
        <v>0</v>
      </c>
      <c r="FD329" s="25">
        <f t="shared" si="1095"/>
        <v>0</v>
      </c>
      <c r="FE329" s="25">
        <f t="shared" si="1240"/>
        <v>0</v>
      </c>
      <c r="FF329" s="18">
        <v>0.1</v>
      </c>
      <c r="FG329" s="18">
        <v>2</v>
      </c>
      <c r="FH329" s="18">
        <v>1</v>
      </c>
      <c r="FI329" s="25">
        <f t="shared" si="1241"/>
        <v>1.2</v>
      </c>
      <c r="FJ329" s="18">
        <v>0</v>
      </c>
      <c r="FK329" s="18">
        <v>0</v>
      </c>
      <c r="FL329" s="18">
        <v>0.2</v>
      </c>
      <c r="FM329" s="18">
        <v>1.4</v>
      </c>
      <c r="FN329" s="18">
        <v>0</v>
      </c>
      <c r="FO329" s="25">
        <f t="shared" si="1242"/>
        <v>1.4</v>
      </c>
      <c r="FP329" s="18">
        <v>1.4999999999999999E-2</v>
      </c>
      <c r="FQ329" s="18">
        <v>1</v>
      </c>
      <c r="FR329" s="25">
        <f t="shared" si="1096"/>
        <v>37</v>
      </c>
      <c r="FS329" s="25">
        <f t="shared" si="1097"/>
        <v>0.54</v>
      </c>
      <c r="FT329" s="25">
        <f t="shared" si="1098"/>
        <v>37.54</v>
      </c>
      <c r="FU329" s="25">
        <f t="shared" si="1099"/>
        <v>-0.96000000000002217</v>
      </c>
      <c r="FV329" s="25" t="str">
        <f t="shared" si="1243"/>
        <v>Thêm 01</v>
      </c>
      <c r="FW329" s="25">
        <f t="shared" si="1244"/>
        <v>0.05</v>
      </c>
      <c r="FX329" s="16"/>
      <c r="FY329" s="16"/>
      <c r="FZ329" s="16"/>
      <c r="GA329" s="16"/>
      <c r="GB329" s="19">
        <v>0</v>
      </c>
      <c r="GC329" s="19">
        <v>0</v>
      </c>
      <c r="GD329" s="19">
        <v>0</v>
      </c>
      <c r="GE329" s="19">
        <v>0</v>
      </c>
      <c r="GF329" s="19">
        <v>0</v>
      </c>
      <c r="GG329" s="19">
        <v>0</v>
      </c>
      <c r="GH329" s="19">
        <v>0</v>
      </c>
      <c r="GI329" s="19">
        <v>0</v>
      </c>
      <c r="GJ329" s="19">
        <v>0</v>
      </c>
      <c r="GK329" s="19">
        <v>0</v>
      </c>
      <c r="GL329" s="25">
        <f t="shared" si="1100"/>
        <v>0</v>
      </c>
      <c r="GM329" s="25">
        <f t="shared" si="1245"/>
        <v>0</v>
      </c>
      <c r="GN329" s="19">
        <v>0</v>
      </c>
      <c r="GO329" s="19">
        <v>0</v>
      </c>
      <c r="GP329" s="19">
        <v>0</v>
      </c>
      <c r="GQ329" s="19">
        <v>0</v>
      </c>
      <c r="GR329" s="1" t="e">
        <f>_xlfn.IFNA(INDEX(#REF!,MATCH(E329,#REF!,0)),0)</f>
        <v>#REF!</v>
      </c>
      <c r="GS329" s="16"/>
      <c r="GT329" s="18">
        <v>0</v>
      </c>
      <c r="GU329" s="18">
        <v>0</v>
      </c>
      <c r="GV329" s="18">
        <v>0</v>
      </c>
      <c r="GW329" s="18">
        <v>0</v>
      </c>
      <c r="GX329" s="25">
        <f t="shared" si="1101"/>
        <v>0</v>
      </c>
      <c r="GY329" s="25">
        <f t="shared" si="1102"/>
        <v>0</v>
      </c>
      <c r="GZ329" s="25">
        <f t="shared" si="1246"/>
        <v>0</v>
      </c>
      <c r="HA329" s="1" t="e" cm="1">
        <f t="array" ref="HA329">INDEX(#REF!,MATCH(EJ329&amp;EK329&amp;HD329&amp;HE329&amp;HF329,#REF!&amp;#REF!&amp;#REF!&amp;#REF!&amp;#REF!,0))</f>
        <v>#REF!</v>
      </c>
      <c r="HB329" s="16"/>
      <c r="HC329" s="25">
        <f t="shared" si="1247"/>
        <v>0</v>
      </c>
      <c r="HD329" s="18">
        <v>0</v>
      </c>
      <c r="HE329" s="18">
        <v>0</v>
      </c>
      <c r="HF329" s="18">
        <v>0</v>
      </c>
      <c r="HG329" s="1" t="e" cm="1">
        <f t="array" ref="HG329">INDEX(#REF!,MATCH(EJ329&amp;EK329&amp;HJ329&amp;HK329&amp;HL329,#REF!&amp;#REF!&amp;#REF!&amp;#REF!&amp;#REF!,0))</f>
        <v>#REF!</v>
      </c>
      <c r="HH329" s="16"/>
      <c r="HI329" s="25">
        <f t="shared" si="1248"/>
        <v>0</v>
      </c>
      <c r="HJ329" s="25">
        <f t="shared" si="1249"/>
        <v>0</v>
      </c>
      <c r="HK329" s="19">
        <v>0</v>
      </c>
      <c r="HL329" s="19">
        <v>0</v>
      </c>
      <c r="HM329" s="18">
        <v>0.01</v>
      </c>
      <c r="HN329" s="18">
        <v>1</v>
      </c>
      <c r="HO329" s="25">
        <f t="shared" si="1250"/>
        <v>0</v>
      </c>
      <c r="HP329" s="25">
        <f t="shared" si="1251"/>
        <v>0</v>
      </c>
      <c r="HQ329" s="25">
        <f t="shared" si="1252"/>
        <v>0</v>
      </c>
      <c r="HR329" s="25">
        <f t="shared" si="1253"/>
        <v>0</v>
      </c>
      <c r="HS329" s="25">
        <f t="shared" si="1254"/>
        <v>0</v>
      </c>
      <c r="HT329" s="19">
        <v>0</v>
      </c>
      <c r="HU329" s="19">
        <v>0</v>
      </c>
      <c r="HV329" s="19">
        <v>0</v>
      </c>
      <c r="HW329" s="25">
        <f t="shared" si="1255"/>
        <v>0</v>
      </c>
      <c r="HX329" s="19">
        <v>0</v>
      </c>
      <c r="HY329" s="19">
        <v>0</v>
      </c>
      <c r="HZ329" s="18">
        <v>41.61</v>
      </c>
      <c r="IA329" s="20">
        <f>ROUND(IF(EN329="Cống tròn",IF(EN329="Cống tròn",IF(EU329="Không có móng",IQ329-FF329,IF(EU329="Đế",IP329-FN329,IF(OR(EU329="Móng bê tông",EU329="Móng bê tông kết hợp đế"),II329-FJ329,0))),0),IF(EN329="Cống hộp",IF(AND(EN329="Cống hộp",EU329="Không có móng"),IQ329-GF329,IF(AND(EN329="Cống hộp",EU329="Móng bê tông"),IJ329-GB329,0)),IF(OR(EN329="Rãnh xây",EN329="Rãnh bê tông"),IF(OR(EN329="Rãnh xây",EN329="Rãnh bê tông"),IK329-GB329,0),IF(EN329="Ống nhựa",IF(AND(EN329="Ống nhựa",EU329="Không đắp cát"),IQ329-HT329,IF(AND(EN329="Ống nhựa",EU329="Đắp cát"),IH329-HX329,0)),IF(EN329="Rãnh thang",IF(EN329="Rãnh thang",IF(EU329="Móng bê tông",#REF!-#REF!,IQ329),0),0))))),2)</f>
        <v>40.11</v>
      </c>
      <c r="IB329" s="20">
        <f t="shared" si="1256"/>
        <v>1.5</v>
      </c>
      <c r="IC329" s="20">
        <f t="shared" si="1103"/>
        <v>40.109999999999992</v>
      </c>
      <c r="ID329" s="20">
        <f t="shared" si="1104"/>
        <v>0</v>
      </c>
      <c r="IE329" s="20">
        <f t="shared" si="1105"/>
        <v>0</v>
      </c>
      <c r="IF329" s="20">
        <f t="shared" si="1106"/>
        <v>0</v>
      </c>
      <c r="IG329" s="20">
        <f>IF(EN329="Rãnh thang",IF(AND(EN329="Rãnh thang",EU329="Móng bê tông"),IQ329-#REF!,0),IF(EN329="Ống nhựa",IF(AND(EN329="Ống nhựa",EU329="Đắp cát"),IQ329-HT329,0),IF(EN329="Cống tròn",IF(EN329="Cống tròn",IF(OR(EU329="Móng bê tông",EU329="Móng bê tông kết hợp đế"),IM329-FL329,0),0),IF(EN329="Cống hộp",IF(AND(EN329="Cống hộp",EU329="Móng bê tông"),IN329-GD329,0),IF(OR(EN329="Rãnh xây",EN329="Rãnh bê tông"),IF(AND(EN329="Rãnh xây",EU329="Móng bê tông"),IO329-GD329,IF(AND(EN329="Rãnh bê tông",EU329="Móng bê tông"),IO329-GD329,0)),0)))))</f>
        <v>40.109999999999992</v>
      </c>
      <c r="IH329" s="20">
        <f t="shared" si="1107"/>
        <v>0</v>
      </c>
      <c r="II329" s="20">
        <f t="shared" si="1108"/>
        <v>40.109999999999992</v>
      </c>
      <c r="IJ329" s="20">
        <f t="shared" si="1109"/>
        <v>0</v>
      </c>
      <c r="IK329" s="20">
        <f t="shared" si="1110"/>
        <v>0</v>
      </c>
      <c r="IL329" s="20">
        <f t="shared" si="1111"/>
        <v>40.309999999999995</v>
      </c>
      <c r="IM329" s="20">
        <f t="shared" si="1112"/>
        <v>40.309999999999995</v>
      </c>
      <c r="IN329" s="20">
        <f t="shared" si="1113"/>
        <v>0</v>
      </c>
      <c r="IO329" s="20">
        <f t="shared" si="1114"/>
        <v>0</v>
      </c>
      <c r="IP329" s="20">
        <f t="shared" si="1115"/>
        <v>0</v>
      </c>
      <c r="IQ329" s="18">
        <v>40.409999999999997</v>
      </c>
      <c r="IR329" s="25">
        <f t="shared" si="1257"/>
        <v>0</v>
      </c>
      <c r="IS329" s="25">
        <f t="shared" si="1116"/>
        <v>0</v>
      </c>
      <c r="IT329" s="25">
        <f t="shared" si="1117"/>
        <v>0</v>
      </c>
      <c r="IU329" s="25">
        <f>ROUND(IF(EN329="Cống tròn",IF(EN329="Cống tròn",IV329+FF329,0),IF(EN329="Cống hộp",IF(EN329="Cống hộp",IV329+GP329,0),IF(OR(EN329="Rãnh xây",EN329="Rãnh bê tông"),IF(OR(EN329="Rãnh xây",EN329="Rãnh bê tông"),IV329+GP329,0),IF(EN329="ống nhựa",IF(EN329="Ống nhựa",IV329+HT329,0),IF(EN329="Rãnh thang",IF(EN329="Rãnh thang",IQ329+#REF!,0),0))))),2)</f>
        <v>41.47</v>
      </c>
      <c r="IV329" s="18">
        <v>41.37</v>
      </c>
      <c r="IW329" s="25">
        <f t="shared" si="1118"/>
        <v>41.47</v>
      </c>
      <c r="IX329" s="25">
        <f t="shared" si="1119"/>
        <v>0</v>
      </c>
      <c r="IY329" s="25">
        <f t="shared" si="1120"/>
        <v>0</v>
      </c>
      <c r="IZ329" s="25">
        <f t="shared" si="1121"/>
        <v>0</v>
      </c>
      <c r="JA329" s="25">
        <f t="shared" si="1122"/>
        <v>0</v>
      </c>
      <c r="JB329" s="18">
        <v>41.56</v>
      </c>
      <c r="JC329" s="20">
        <f>ROUND(IF(EN329="Cống tròn",IF(EN329="Cống tròn",IF(EU329="Không có móng",JS329-FF329,IF(EU329="Đế",JR329-FN329,IF(OR(EU329="Móng bê tông",EU329="Móng bê tông kết hợp đế"),JK329-FJ329,0))),0),IF(EN329="Cống hộp",IF(AND(EN329="Cống hộp",EU329="Không có móng"),JS329-GF329,IF(AND(EN329="Cống hộp",EU329="Móng bê tông"),JL329-GB329,0)),IF(OR(EN329="Rãnh xây",EN329="Rãnh bê tông"),IF(OR(EN329="Rãnh xây",EN329="Rãnh bê tông"),JM329-GB329,0),IF(EN329="Ống nhựa",IF(AND(EN329="Ống nhựa",EU329="Không đắp cát"),JS329-HT329,IF(AND(EN329="Ống nhựa",EU329="Đắp cát"),JJ329-HX329,0)),IF(EN329="Rãnh thang",IF(EN329="Rãnh thang",IF(EU329="Móng bê tông",#REF!-#REF!,JS329),0),0))))),2)</f>
        <v>40.07</v>
      </c>
      <c r="JD329" s="20">
        <f t="shared" si="1258"/>
        <v>1.490000000000002</v>
      </c>
      <c r="JE329" s="20">
        <f t="shared" si="1123"/>
        <v>40.069999999999993</v>
      </c>
      <c r="JF329" s="20">
        <f t="shared" si="1124"/>
        <v>0</v>
      </c>
      <c r="JG329" s="20">
        <f t="shared" si="1125"/>
        <v>0</v>
      </c>
      <c r="JH329" s="20">
        <f t="shared" si="1126"/>
        <v>0</v>
      </c>
      <c r="JI329" s="20">
        <f>IF(EN329="Rãnh thang",IF(AND(EN329="Rãnh thang",EU329="Móng bê tông"),JS329-#REF!,0),IF(EN329="Ống nhựa",IF(AND(EN329="Ống nhựa",EU329="Đắp cát"),JS329-HT329,0),IF(EN329="Cống tròn",IF(EN329="Cống tròn",IF(OR(EU329="Móng bê tông",EU329="Móng bê tông kết hợp đế"),JO329-FL329,0),0),IF(EN329="Cống hộp",IF(AND(EN329="Cống hộp",EU329="Móng bê tông"),JP329-GD329,0),IF(OR(EN329="Rãnh xây",EN329="Rãnh bê tông"),IF(AND(EN329="Rãnh xây",EU329="Móng bê tông"),JQ329-GD329,IF(AND(EN329="Rãnh bê tông",EU329="Móng bê tông"),JQ329-GD329,0)),0)))))</f>
        <v>40.069999999999993</v>
      </c>
      <c r="JJ329" s="20">
        <f t="shared" si="1127"/>
        <v>0</v>
      </c>
      <c r="JK329" s="20">
        <f t="shared" si="1128"/>
        <v>40.069999999999993</v>
      </c>
      <c r="JL329" s="20">
        <f t="shared" si="1129"/>
        <v>0</v>
      </c>
      <c r="JM329" s="20">
        <f t="shared" si="1130"/>
        <v>0</v>
      </c>
      <c r="JN329" s="20">
        <f t="shared" si="1131"/>
        <v>40.269999999999996</v>
      </c>
      <c r="JO329" s="20">
        <f t="shared" si="1132"/>
        <v>40.269999999999996</v>
      </c>
      <c r="JP329" s="20">
        <f t="shared" si="1133"/>
        <v>0</v>
      </c>
      <c r="JQ329" s="20">
        <f t="shared" si="1134"/>
        <v>0</v>
      </c>
      <c r="JR329" s="20">
        <f t="shared" si="1135"/>
        <v>0</v>
      </c>
      <c r="JS329" s="26">
        <v>40.369999999999997</v>
      </c>
      <c r="JT329" s="25">
        <f t="shared" si="1259"/>
        <v>0</v>
      </c>
      <c r="JU329" s="25">
        <f t="shared" si="1136"/>
        <v>0</v>
      </c>
      <c r="JV329" s="25">
        <f t="shared" si="1137"/>
        <v>0</v>
      </c>
      <c r="JW329" s="25">
        <f>ROUND(IF(EN329="Cống tròn",IF(EN329="Cống tròn",JX329+FF329,0),IF(EN329="Cống hộp",IF(EN329="Cống hộp",JX329+GP329,0),IF(OR(EN329="Rãnh xây",EN329="Rãnh bê tông"),IF(OR(EN329="Rãnh xây",EN329="Rãnh bê tông"),JX329+GP329,0),IF(EN329="ống nhựa",IF(EN329="Ống nhựa",JX329+HT329,0),IF(EN329="Rãnh thang",IF(EN329="Rãnh thang",JS329+#REF!,0),0))))),2)</f>
        <v>41.47</v>
      </c>
      <c r="JX329" s="27">
        <v>41.37</v>
      </c>
      <c r="JY329" s="25">
        <f t="shared" si="1138"/>
        <v>41.47</v>
      </c>
      <c r="JZ329" s="25">
        <f t="shared" si="1139"/>
        <v>0</v>
      </c>
      <c r="KA329" s="25">
        <f t="shared" si="1140"/>
        <v>0</v>
      </c>
      <c r="KB329" s="25">
        <f t="shared" si="1141"/>
        <v>0</v>
      </c>
      <c r="KC329" s="25">
        <f t="shared" si="1142"/>
        <v>0</v>
      </c>
      <c r="KD329" s="28" t="s">
        <v>98</v>
      </c>
      <c r="KE329" s="27">
        <v>0</v>
      </c>
      <c r="KF329" s="25">
        <f t="shared" si="1143"/>
        <v>1.5</v>
      </c>
      <c r="KG329" s="25">
        <f t="shared" si="1260"/>
        <v>1.5</v>
      </c>
      <c r="KH329" s="27">
        <v>0</v>
      </c>
      <c r="KI329" s="25">
        <f t="shared" si="1144"/>
        <v>1.490000000000002</v>
      </c>
      <c r="KJ329" s="25">
        <f t="shared" si="1261"/>
        <v>1.490000000000002</v>
      </c>
      <c r="KK329" s="25">
        <f t="shared" si="1145"/>
        <v>0</v>
      </c>
      <c r="KL329" s="25">
        <f t="shared" si="1146"/>
        <v>0</v>
      </c>
      <c r="KM329" s="25">
        <f t="shared" si="1262"/>
        <v>0</v>
      </c>
      <c r="KN329" s="25">
        <f t="shared" si="1147"/>
        <v>0</v>
      </c>
      <c r="KO329" s="25">
        <f t="shared" si="1148"/>
        <v>0</v>
      </c>
      <c r="KP329" s="25">
        <f t="shared" si="1263"/>
        <v>0</v>
      </c>
      <c r="KQ329" s="25">
        <f t="shared" si="1149"/>
        <v>0.2</v>
      </c>
      <c r="KR329" s="25">
        <f t="shared" si="1150"/>
        <v>0.2</v>
      </c>
      <c r="KS329" s="25">
        <f t="shared" si="1264"/>
        <v>0.2</v>
      </c>
      <c r="KT329" s="25">
        <f t="shared" si="1151"/>
        <v>0</v>
      </c>
      <c r="KU329" s="25">
        <f t="shared" si="1152"/>
        <v>0</v>
      </c>
      <c r="KV329" s="25">
        <f t="shared" si="1265"/>
        <v>0</v>
      </c>
      <c r="KW329" s="25">
        <f t="shared" si="1079"/>
        <v>0</v>
      </c>
      <c r="KX329" s="25">
        <f t="shared" si="1153"/>
        <v>0</v>
      </c>
      <c r="KY329" s="25">
        <f t="shared" si="1266"/>
        <v>0</v>
      </c>
      <c r="KZ329" s="25">
        <f t="shared" si="1154"/>
        <v>0</v>
      </c>
      <c r="LA329" s="25">
        <f t="shared" si="1155"/>
        <v>0</v>
      </c>
      <c r="LB329" s="25">
        <f t="shared" si="1267"/>
        <v>0</v>
      </c>
      <c r="LC329" s="25">
        <f t="shared" si="1156"/>
        <v>1.4</v>
      </c>
      <c r="LD329" s="25">
        <f t="shared" si="1157"/>
        <v>1.4</v>
      </c>
      <c r="LE329" s="25">
        <f t="shared" si="1268"/>
        <v>1.4</v>
      </c>
      <c r="LF329" s="25">
        <f t="shared" si="1158"/>
        <v>0</v>
      </c>
      <c r="LG329" s="25">
        <f t="shared" si="1159"/>
        <v>0</v>
      </c>
      <c r="LH329" s="25">
        <f t="shared" si="1269"/>
        <v>0</v>
      </c>
      <c r="LI329" s="25">
        <f t="shared" si="1160"/>
        <v>0</v>
      </c>
      <c r="LJ329" s="25">
        <f t="shared" si="1161"/>
        <v>0</v>
      </c>
      <c r="LK329" s="25">
        <f t="shared" si="1270"/>
        <v>0</v>
      </c>
      <c r="LL329" s="25">
        <f t="shared" si="1162"/>
        <v>0</v>
      </c>
      <c r="LM329" s="25">
        <f t="shared" si="1163"/>
        <v>0</v>
      </c>
      <c r="LN329" s="25">
        <f t="shared" si="1271"/>
        <v>0</v>
      </c>
      <c r="LO329" s="25">
        <f t="shared" si="1164"/>
        <v>0</v>
      </c>
      <c r="LP329" s="25">
        <f t="shared" si="1165"/>
        <v>0</v>
      </c>
      <c r="LQ329" s="25">
        <f t="shared" si="1272"/>
        <v>0</v>
      </c>
      <c r="LR329" s="25">
        <f t="shared" si="1166"/>
        <v>0</v>
      </c>
      <c r="LS329" s="25">
        <f t="shared" si="1167"/>
        <v>0</v>
      </c>
      <c r="LT329" s="25">
        <f t="shared" si="1273"/>
        <v>0</v>
      </c>
      <c r="LU329" s="25">
        <f t="shared" si="1168"/>
        <v>0</v>
      </c>
      <c r="LV329" s="25">
        <f t="shared" si="1169"/>
        <v>0</v>
      </c>
      <c r="LW329" s="25">
        <f t="shared" si="1274"/>
        <v>0</v>
      </c>
      <c r="LX329" s="25">
        <f t="shared" si="1170"/>
        <v>0</v>
      </c>
      <c r="LY329" s="25">
        <f t="shared" si="1171"/>
        <v>0</v>
      </c>
      <c r="LZ329" s="25">
        <f t="shared" si="1275"/>
        <v>0</v>
      </c>
      <c r="MA329" s="25">
        <f t="shared" si="1172"/>
        <v>0</v>
      </c>
      <c r="MB329" s="25">
        <f t="shared" si="1173"/>
        <v>0</v>
      </c>
      <c r="MC329" s="25">
        <f t="shared" si="1276"/>
        <v>0</v>
      </c>
      <c r="MD329" s="25">
        <f t="shared" si="1174"/>
        <v>0</v>
      </c>
      <c r="ME329" s="25">
        <f t="shared" si="1175"/>
        <v>0</v>
      </c>
      <c r="MF329" s="25">
        <f t="shared" si="1277"/>
        <v>0</v>
      </c>
      <c r="MG329" s="25">
        <f t="shared" si="1176"/>
        <v>0</v>
      </c>
      <c r="MH329" s="25">
        <f t="shared" si="1177"/>
        <v>0</v>
      </c>
      <c r="MI329" s="25">
        <f t="shared" si="1278"/>
        <v>0</v>
      </c>
      <c r="MJ329" s="25">
        <f t="shared" si="1178"/>
        <v>0</v>
      </c>
      <c r="MK329" s="25">
        <f t="shared" si="1179"/>
        <v>0</v>
      </c>
      <c r="ML329" s="25">
        <f t="shared" si="1279"/>
        <v>0</v>
      </c>
      <c r="MM329" s="25">
        <f t="shared" si="1180"/>
        <v>0</v>
      </c>
      <c r="MN329" s="25">
        <f t="shared" si="1181"/>
        <v>0</v>
      </c>
      <c r="MO329" s="25">
        <f t="shared" si="1280"/>
        <v>0</v>
      </c>
      <c r="MP329" s="25">
        <f t="shared" si="1182"/>
        <v>0</v>
      </c>
      <c r="MQ329" s="25">
        <f t="shared" si="1183"/>
        <v>0</v>
      </c>
      <c r="MR329" s="25">
        <f t="shared" si="1281"/>
        <v>0</v>
      </c>
      <c r="MS329" s="29">
        <v>1.4</v>
      </c>
      <c r="MT329" s="29">
        <v>0</v>
      </c>
      <c r="MU329" s="29">
        <v>1</v>
      </c>
      <c r="MV329" s="29">
        <v>1</v>
      </c>
      <c r="MW329" s="25">
        <f t="shared" si="1184"/>
        <v>1.4</v>
      </c>
      <c r="MX329" s="25">
        <f t="shared" si="1185"/>
        <v>2.1</v>
      </c>
      <c r="MY329" s="25">
        <f t="shared" si="1186"/>
        <v>0</v>
      </c>
      <c r="MZ329" s="25">
        <f t="shared" si="1187"/>
        <v>0</v>
      </c>
      <c r="NA329" s="25">
        <f t="shared" si="1188"/>
        <v>1.4</v>
      </c>
      <c r="NB329" s="25">
        <f t="shared" si="1189"/>
        <v>2.09</v>
      </c>
      <c r="NC329" s="25">
        <f t="shared" si="1190"/>
        <v>0</v>
      </c>
      <c r="ND329" s="25">
        <f t="shared" si="1191"/>
        <v>0</v>
      </c>
      <c r="NE329" s="25">
        <f t="shared" si="1282"/>
        <v>1.4</v>
      </c>
      <c r="NF329" s="25">
        <f t="shared" si="1282"/>
        <v>2.0949999999999998</v>
      </c>
      <c r="NG329" s="25">
        <f t="shared" si="1282"/>
        <v>0</v>
      </c>
      <c r="NH329" s="25">
        <f t="shared" si="1282"/>
        <v>0</v>
      </c>
      <c r="NI329" s="25">
        <f t="shared" si="1192"/>
        <v>80.66</v>
      </c>
      <c r="NJ329" s="25">
        <f t="shared" si="1193"/>
        <v>0</v>
      </c>
      <c r="NK329" s="25">
        <f t="shared" si="1194"/>
        <v>80.66</v>
      </c>
      <c r="NL329" s="25">
        <f t="shared" si="1195"/>
        <v>70.02</v>
      </c>
      <c r="NM329" s="25">
        <f t="shared" si="1196"/>
        <v>0</v>
      </c>
      <c r="NN329" s="25">
        <f t="shared" si="1283"/>
        <v>70.02</v>
      </c>
      <c r="NO329" s="25">
        <f t="shared" si="1197"/>
        <v>0</v>
      </c>
      <c r="NP329" s="25">
        <f t="shared" si="1198"/>
        <v>0</v>
      </c>
      <c r="NQ329" s="25">
        <f t="shared" si="1284"/>
        <v>0</v>
      </c>
      <c r="NR329" s="25">
        <f t="shared" si="1199"/>
        <v>0</v>
      </c>
      <c r="NS329" s="25">
        <f t="shared" si="1200"/>
        <v>0</v>
      </c>
      <c r="NT329" s="25">
        <f t="shared" si="1285"/>
        <v>0</v>
      </c>
      <c r="NU329" s="25">
        <f t="shared" si="1201"/>
        <v>0</v>
      </c>
      <c r="NV329" s="25">
        <f t="shared" si="1202"/>
        <v>0</v>
      </c>
      <c r="NW329" s="25">
        <f t="shared" si="1286"/>
        <v>0</v>
      </c>
      <c r="NX329" s="25">
        <f t="shared" si="1287"/>
        <v>70.02</v>
      </c>
      <c r="NY329" s="25">
        <f t="shared" si="1287"/>
        <v>0</v>
      </c>
      <c r="NZ329" s="25">
        <f t="shared" si="1288"/>
        <v>70.02</v>
      </c>
      <c r="OA329" s="25">
        <f t="shared" si="1289"/>
        <v>10.64</v>
      </c>
      <c r="OB329" s="25">
        <f t="shared" si="1289"/>
        <v>0</v>
      </c>
      <c r="OC329" s="25">
        <f t="shared" si="1290"/>
        <v>10.64</v>
      </c>
      <c r="OD329" s="25">
        <f t="shared" si="1291"/>
        <v>70.02</v>
      </c>
      <c r="OE329" s="25">
        <f t="shared" si="1291"/>
        <v>0</v>
      </c>
      <c r="OF329" s="25">
        <f t="shared" si="1291"/>
        <v>70.02</v>
      </c>
      <c r="OG329" s="25">
        <f t="shared" si="1203"/>
        <v>0</v>
      </c>
      <c r="OH329" s="25">
        <f t="shared" si="1204"/>
        <v>0</v>
      </c>
      <c r="OI329" s="25">
        <f t="shared" si="1205"/>
        <v>0</v>
      </c>
      <c r="OJ329" s="25">
        <f t="shared" si="1206"/>
        <v>0</v>
      </c>
      <c r="OK329" s="25">
        <f t="shared" si="1207"/>
        <v>0</v>
      </c>
      <c r="OL329" s="25">
        <f t="shared" si="1208"/>
        <v>0</v>
      </c>
      <c r="OM329" s="25">
        <f t="shared" si="1292"/>
        <v>0</v>
      </c>
      <c r="ON329" s="25">
        <f t="shared" si="1292"/>
        <v>0</v>
      </c>
      <c r="OO329" s="25">
        <f t="shared" si="1292"/>
        <v>0</v>
      </c>
      <c r="OP329" s="25">
        <f t="shared" si="1209"/>
        <v>0</v>
      </c>
      <c r="OQ329" s="25">
        <f t="shared" si="1210"/>
        <v>0</v>
      </c>
      <c r="OR329" s="25">
        <f t="shared" si="1293"/>
        <v>0</v>
      </c>
      <c r="OS329" s="19">
        <v>536013.27</v>
      </c>
      <c r="OT329" s="19">
        <v>2371626.5</v>
      </c>
    </row>
    <row r="330" spans="1:410" ht="33" customHeight="1" x14ac:dyDescent="0.25">
      <c r="A330" s="18"/>
      <c r="B330" s="18" t="s">
        <v>1129</v>
      </c>
      <c r="C330" s="18">
        <v>577.41</v>
      </c>
      <c r="D330" s="16" t="e">
        <f>_xlfn.IFNA(INDEX(#REF!,MATCH(E330,#REF!,0)),0)</f>
        <v>#REF!</v>
      </c>
      <c r="E330" s="18" t="s">
        <v>1150</v>
      </c>
      <c r="F330" s="16" t="s">
        <v>765</v>
      </c>
      <c r="G330" s="16" t="s">
        <v>766</v>
      </c>
      <c r="H330" s="16" t="s">
        <v>767</v>
      </c>
      <c r="I330" s="16" t="s">
        <v>768</v>
      </c>
      <c r="J330" s="16" t="s">
        <v>769</v>
      </c>
      <c r="K330" s="16" t="s">
        <v>770</v>
      </c>
      <c r="L330" s="16" t="s">
        <v>771</v>
      </c>
      <c r="M330" s="18">
        <v>2.94</v>
      </c>
      <c r="N330" s="18">
        <v>1.94</v>
      </c>
      <c r="O330" s="18">
        <v>3.34</v>
      </c>
      <c r="P330" s="18">
        <v>2.34</v>
      </c>
      <c r="Q330" s="18">
        <v>0.1</v>
      </c>
      <c r="R330" s="18">
        <v>3.14</v>
      </c>
      <c r="S330" s="18">
        <v>2.14</v>
      </c>
      <c r="T330" s="18">
        <v>0.2</v>
      </c>
      <c r="U330" s="18">
        <v>0</v>
      </c>
      <c r="V330" s="18">
        <v>0</v>
      </c>
      <c r="W330" s="18">
        <v>0</v>
      </c>
      <c r="X330" s="18">
        <v>2.94</v>
      </c>
      <c r="Y330" s="18">
        <v>1.9</v>
      </c>
      <c r="Z330" s="20">
        <f t="shared" si="1211"/>
        <v>2.1</v>
      </c>
      <c r="AA330" s="18">
        <v>0.22</v>
      </c>
      <c r="AB330" s="18">
        <v>0</v>
      </c>
      <c r="AC330" s="18">
        <v>0</v>
      </c>
      <c r="AD330" s="18">
        <v>0</v>
      </c>
      <c r="AE330" s="18">
        <v>0</v>
      </c>
      <c r="AF330" s="18">
        <v>0</v>
      </c>
      <c r="AG330" s="18">
        <v>2.5</v>
      </c>
      <c r="AH330" s="18">
        <v>1.5</v>
      </c>
      <c r="AI330" s="20">
        <f t="shared" si="1212"/>
        <v>2.25</v>
      </c>
      <c r="AJ330" s="18">
        <v>0</v>
      </c>
      <c r="AK330" s="18">
        <v>0</v>
      </c>
      <c r="AL330" s="20">
        <f t="shared" si="1213"/>
        <v>0</v>
      </c>
      <c r="AM330" s="18">
        <v>2.94</v>
      </c>
      <c r="AN330" s="18">
        <v>1.5</v>
      </c>
      <c r="AO330" s="18">
        <v>0.15</v>
      </c>
      <c r="AP330" s="18">
        <v>0.22</v>
      </c>
      <c r="AQ330" s="18">
        <v>2.94</v>
      </c>
      <c r="AR330" s="18">
        <v>1.72</v>
      </c>
      <c r="AS330" s="18">
        <v>0.12</v>
      </c>
      <c r="AT330" s="18">
        <v>0.11</v>
      </c>
      <c r="AU330" s="18">
        <v>0</v>
      </c>
      <c r="AV330" s="18">
        <v>1</v>
      </c>
      <c r="AW330" s="18">
        <v>0</v>
      </c>
      <c r="AX330" s="18">
        <v>0</v>
      </c>
      <c r="AY330" s="18">
        <v>0</v>
      </c>
      <c r="AZ330" s="18">
        <v>0</v>
      </c>
      <c r="BA330" s="18">
        <v>0</v>
      </c>
      <c r="BB330" s="18">
        <v>0</v>
      </c>
      <c r="BC330" s="18">
        <v>0</v>
      </c>
      <c r="BD330" s="18">
        <v>0</v>
      </c>
      <c r="BE330" s="18">
        <v>2</v>
      </c>
      <c r="BF330" s="18">
        <v>0</v>
      </c>
      <c r="BG330" s="18">
        <v>0</v>
      </c>
      <c r="BH330" s="18">
        <v>0</v>
      </c>
      <c r="BI330" s="18">
        <v>0</v>
      </c>
      <c r="BJ330" s="18">
        <v>0</v>
      </c>
      <c r="BK330" s="18">
        <v>0</v>
      </c>
      <c r="BL330" s="18">
        <v>0</v>
      </c>
      <c r="BM330" s="18">
        <v>0</v>
      </c>
      <c r="BN330" s="18">
        <v>0</v>
      </c>
      <c r="BO330" s="18">
        <v>0</v>
      </c>
      <c r="BP330" s="18">
        <v>2</v>
      </c>
      <c r="BQ330" s="18">
        <v>0</v>
      </c>
      <c r="BR330" s="18">
        <v>0</v>
      </c>
      <c r="BS330" s="18">
        <v>0</v>
      </c>
      <c r="BT330" s="18">
        <v>0</v>
      </c>
      <c r="BU330" s="18">
        <v>0</v>
      </c>
      <c r="BV330" s="18">
        <v>0</v>
      </c>
      <c r="BW330" s="18">
        <v>0</v>
      </c>
      <c r="BX330" s="18">
        <v>0</v>
      </c>
      <c r="BY330" s="18">
        <v>0</v>
      </c>
      <c r="BZ330" s="18">
        <v>0</v>
      </c>
      <c r="CA330" s="16" t="e">
        <f>_xlfn.IFNA(IF(RIGHT(D330,2)="=G",0,INDEX(#REF!,MATCH(E330,#REF!,0))),0)</f>
        <v>#REF!</v>
      </c>
      <c r="CB330" s="16" t="s">
        <v>776</v>
      </c>
      <c r="CC330" s="18">
        <v>0</v>
      </c>
      <c r="CD330" s="18">
        <v>0</v>
      </c>
      <c r="CE330" s="18">
        <v>1.7</v>
      </c>
      <c r="CF330" s="18">
        <v>0.89</v>
      </c>
      <c r="CG330" s="18">
        <v>0.12</v>
      </c>
      <c r="CH330" s="18">
        <v>3</v>
      </c>
      <c r="CI330" s="16" t="s">
        <v>98</v>
      </c>
      <c r="CJ330" s="18">
        <v>0</v>
      </c>
      <c r="CK330" s="20">
        <f t="shared" si="1080"/>
        <v>1.79</v>
      </c>
      <c r="CL330" s="20">
        <f t="shared" si="1214"/>
        <v>1.79</v>
      </c>
      <c r="CM330" s="18">
        <v>39.299999999999997</v>
      </c>
      <c r="CN330" s="18">
        <v>42.4</v>
      </c>
      <c r="CO330" s="18">
        <v>41.561</v>
      </c>
      <c r="CP330" s="22">
        <f t="shared" si="1081"/>
        <v>41.56</v>
      </c>
      <c r="CQ330" s="22">
        <f t="shared" si="1082"/>
        <v>39.770000000000003</v>
      </c>
      <c r="CR330" s="22">
        <f t="shared" si="1215"/>
        <v>1.79</v>
      </c>
      <c r="CS330" s="22">
        <f t="shared" si="1083"/>
        <v>39.869999999999997</v>
      </c>
      <c r="CT330" s="22">
        <f t="shared" si="1084"/>
        <v>40.07</v>
      </c>
      <c r="CU330" s="18">
        <v>40.07</v>
      </c>
      <c r="CV330" s="22">
        <f t="shared" si="1216"/>
        <v>2.1</v>
      </c>
      <c r="CW330" s="22">
        <f t="shared" si="1085"/>
        <v>0</v>
      </c>
      <c r="CX330" s="22">
        <f t="shared" si="1086"/>
        <v>0</v>
      </c>
      <c r="CY330" s="22">
        <f t="shared" si="1087"/>
        <v>42.13</v>
      </c>
      <c r="CZ330" s="22">
        <f t="shared" si="1088"/>
        <v>42.28</v>
      </c>
      <c r="DA330" s="18">
        <v>42.4</v>
      </c>
      <c r="DB330" s="20">
        <f t="shared" si="1217"/>
        <v>2.63</v>
      </c>
      <c r="DC330" s="20">
        <f t="shared" si="1218"/>
        <v>0.84</v>
      </c>
      <c r="DD330" s="20">
        <f t="shared" si="1219"/>
        <v>1.79</v>
      </c>
      <c r="DE330" s="20">
        <f t="shared" si="1089"/>
        <v>0.1</v>
      </c>
      <c r="DF330" s="20">
        <f t="shared" si="1090"/>
        <v>0.2</v>
      </c>
      <c r="DG330" s="20">
        <f t="shared" si="1091"/>
        <v>1.49</v>
      </c>
      <c r="DH330" s="20">
        <f t="shared" si="1092"/>
        <v>0</v>
      </c>
      <c r="DI330" s="20">
        <f t="shared" si="1093"/>
        <v>0</v>
      </c>
      <c r="DJ330" s="20">
        <f t="shared" si="1094"/>
        <v>0</v>
      </c>
      <c r="DK330" s="20">
        <f t="shared" si="1220"/>
        <v>1.79</v>
      </c>
      <c r="DL330" s="20">
        <f t="shared" si="1221"/>
        <v>0</v>
      </c>
      <c r="DM330" s="20">
        <f t="shared" si="1222"/>
        <v>0</v>
      </c>
      <c r="DN330" s="20">
        <f t="shared" si="1223"/>
        <v>0</v>
      </c>
      <c r="DO330" s="18">
        <v>2.54</v>
      </c>
      <c r="DP330" s="18">
        <v>0</v>
      </c>
      <c r="DQ330" s="18">
        <v>1</v>
      </c>
      <c r="DR330" s="18">
        <v>1</v>
      </c>
      <c r="DS330" s="25">
        <f t="shared" si="1224"/>
        <v>2.54</v>
      </c>
      <c r="DT330" s="25">
        <f t="shared" si="1225"/>
        <v>0</v>
      </c>
      <c r="DU330" s="25">
        <f t="shared" si="1226"/>
        <v>4.55</v>
      </c>
      <c r="DV330" s="25">
        <f t="shared" si="1227"/>
        <v>0</v>
      </c>
      <c r="DW330" s="25">
        <f t="shared" si="1228"/>
        <v>4.55</v>
      </c>
      <c r="DX330" s="25">
        <f t="shared" si="1229"/>
        <v>15.2</v>
      </c>
      <c r="DY330" s="25">
        <f t="shared" si="1230"/>
        <v>0</v>
      </c>
      <c r="DZ330" s="25">
        <f t="shared" si="1231"/>
        <v>15.2</v>
      </c>
      <c r="EA330" s="25">
        <f t="shared" si="1232"/>
        <v>10.62</v>
      </c>
      <c r="EB330" s="25">
        <f t="shared" si="1233"/>
        <v>0</v>
      </c>
      <c r="EC330" s="25">
        <f t="shared" si="1234"/>
        <v>10.62</v>
      </c>
      <c r="ED330" s="25">
        <f t="shared" si="1235"/>
        <v>4.58</v>
      </c>
      <c r="EE330" s="25">
        <f t="shared" si="1235"/>
        <v>0</v>
      </c>
      <c r="EF330" s="25">
        <f t="shared" si="1236"/>
        <v>4.58</v>
      </c>
      <c r="EG330" s="25">
        <f t="shared" si="1237"/>
        <v>10.62</v>
      </c>
      <c r="EH330" s="25">
        <f t="shared" si="1237"/>
        <v>0</v>
      </c>
      <c r="EI330" s="25">
        <f t="shared" si="1238"/>
        <v>10.62</v>
      </c>
      <c r="EJ330" s="18">
        <v>577.41</v>
      </c>
      <c r="EK330" s="18">
        <v>536.62</v>
      </c>
      <c r="EL330" s="18" t="s">
        <v>1150</v>
      </c>
      <c r="EM330" s="18" t="s">
        <v>1151</v>
      </c>
      <c r="EN330" s="16" t="s">
        <v>774</v>
      </c>
      <c r="EO330" s="16" t="s">
        <v>132</v>
      </c>
      <c r="EP330" s="16" t="e">
        <f>IF(OR(EN330="Cống tròn",EN330="Cống hộp",EN330="Ống nhựa"),INDEX(#REF!,MATCH(E330,#REF!,0)),IF(OR(EN330="Rãnh xây",EN330="Rãnh bê tông"),INDEX(#REF!,MATCH(E330,#REF!,0)),0))</f>
        <v>#REF!</v>
      </c>
      <c r="EQ330" s="18">
        <v>38.939999999999962</v>
      </c>
      <c r="ER330" s="18">
        <v>1</v>
      </c>
      <c r="ES330" s="25">
        <f t="shared" si="1239"/>
        <v>39</v>
      </c>
      <c r="ET330" s="1" t="e">
        <f>_xlfn.IFNA(IF(EN330="Cống tròn",INDEX(#REF!,MATCH(E330,#REF!,0)),IF(EN330="Cống hộp",INDEX(#REF!,MATCH(E330,#REF!,0)),EU330&amp;" ,"&amp;EV330)),0)</f>
        <v>#REF!</v>
      </c>
      <c r="EU330" s="16" t="s">
        <v>769</v>
      </c>
      <c r="EV330" s="16" t="s">
        <v>775</v>
      </c>
      <c r="EW330" s="16" t="e">
        <f>_xlfn.IFNA(INDEX(#REF!,MATCH(E330,#REF!,0)),0)</f>
        <v>#REF!</v>
      </c>
      <c r="EX330" s="16"/>
      <c r="EY330" s="18">
        <v>0</v>
      </c>
      <c r="EZ330" s="18">
        <v>0</v>
      </c>
      <c r="FA330" s="18">
        <v>0</v>
      </c>
      <c r="FB330" s="18">
        <v>0</v>
      </c>
      <c r="FC330" s="18">
        <v>0</v>
      </c>
      <c r="FD330" s="25">
        <f t="shared" si="1095"/>
        <v>0</v>
      </c>
      <c r="FE330" s="25">
        <f t="shared" si="1240"/>
        <v>0</v>
      </c>
      <c r="FF330" s="18">
        <v>0.1</v>
      </c>
      <c r="FG330" s="18">
        <v>2</v>
      </c>
      <c r="FH330" s="18">
        <v>1</v>
      </c>
      <c r="FI330" s="25">
        <f t="shared" si="1241"/>
        <v>1.2</v>
      </c>
      <c r="FJ330" s="18">
        <v>0</v>
      </c>
      <c r="FK330" s="18">
        <v>0</v>
      </c>
      <c r="FL330" s="18">
        <v>0.2</v>
      </c>
      <c r="FM330" s="18">
        <v>1.4</v>
      </c>
      <c r="FN330" s="18">
        <v>0</v>
      </c>
      <c r="FO330" s="25">
        <f t="shared" si="1242"/>
        <v>1.4</v>
      </c>
      <c r="FP330" s="18">
        <v>1.4999999999999999E-2</v>
      </c>
      <c r="FQ330" s="18">
        <v>1</v>
      </c>
      <c r="FR330" s="25">
        <f t="shared" si="1096"/>
        <v>38</v>
      </c>
      <c r="FS330" s="25">
        <f t="shared" si="1097"/>
        <v>0.55499999999999994</v>
      </c>
      <c r="FT330" s="25">
        <f t="shared" si="1098"/>
        <v>38.555</v>
      </c>
      <c r="FU330" s="25">
        <f t="shared" si="1099"/>
        <v>-0.38499999999996248</v>
      </c>
      <c r="FV330" s="25" t="str">
        <f t="shared" si="1243"/>
        <v>Thêm 01</v>
      </c>
      <c r="FW330" s="25">
        <f t="shared" si="1244"/>
        <v>0.63</v>
      </c>
      <c r="FX330" s="16"/>
      <c r="FY330" s="16"/>
      <c r="FZ330" s="16"/>
      <c r="GA330" s="16"/>
      <c r="GB330" s="19">
        <v>0</v>
      </c>
      <c r="GC330" s="19">
        <v>0</v>
      </c>
      <c r="GD330" s="19">
        <v>0</v>
      </c>
      <c r="GE330" s="19">
        <v>0</v>
      </c>
      <c r="GF330" s="19">
        <v>0</v>
      </c>
      <c r="GG330" s="19">
        <v>0</v>
      </c>
      <c r="GH330" s="19">
        <v>0</v>
      </c>
      <c r="GI330" s="19">
        <v>0</v>
      </c>
      <c r="GJ330" s="19">
        <v>0</v>
      </c>
      <c r="GK330" s="19">
        <v>0</v>
      </c>
      <c r="GL330" s="25">
        <f t="shared" si="1100"/>
        <v>0</v>
      </c>
      <c r="GM330" s="25">
        <f t="shared" si="1245"/>
        <v>0</v>
      </c>
      <c r="GN330" s="19">
        <v>0</v>
      </c>
      <c r="GO330" s="19">
        <v>0</v>
      </c>
      <c r="GP330" s="19">
        <v>0</v>
      </c>
      <c r="GQ330" s="19">
        <v>0</v>
      </c>
      <c r="GR330" s="1" t="e">
        <f>_xlfn.IFNA(INDEX(#REF!,MATCH(E330,#REF!,0)),0)</f>
        <v>#REF!</v>
      </c>
      <c r="GS330" s="16"/>
      <c r="GT330" s="18">
        <v>0</v>
      </c>
      <c r="GU330" s="18">
        <v>0</v>
      </c>
      <c r="GV330" s="18">
        <v>0</v>
      </c>
      <c r="GW330" s="18">
        <v>0</v>
      </c>
      <c r="GX330" s="25">
        <f t="shared" si="1101"/>
        <v>0</v>
      </c>
      <c r="GY330" s="25">
        <f t="shared" si="1102"/>
        <v>0</v>
      </c>
      <c r="GZ330" s="25">
        <f t="shared" si="1246"/>
        <v>0</v>
      </c>
      <c r="HA330" s="1" t="e" cm="1">
        <f t="array" ref="HA330">INDEX(#REF!,MATCH(EJ330&amp;EK330&amp;HD330&amp;HE330&amp;HF330,#REF!&amp;#REF!&amp;#REF!&amp;#REF!&amp;#REF!,0))</f>
        <v>#REF!</v>
      </c>
      <c r="HB330" s="16"/>
      <c r="HC330" s="25">
        <f t="shared" si="1247"/>
        <v>0</v>
      </c>
      <c r="HD330" s="18">
        <v>0</v>
      </c>
      <c r="HE330" s="18">
        <v>0</v>
      </c>
      <c r="HF330" s="18">
        <v>0</v>
      </c>
      <c r="HG330" s="1" t="e" cm="1">
        <f t="array" ref="HG330">INDEX(#REF!,MATCH(EJ330&amp;EK330&amp;HJ330&amp;HK330&amp;HL330,#REF!&amp;#REF!&amp;#REF!&amp;#REF!&amp;#REF!,0))</f>
        <v>#REF!</v>
      </c>
      <c r="HH330" s="16"/>
      <c r="HI330" s="25">
        <f t="shared" si="1248"/>
        <v>0</v>
      </c>
      <c r="HJ330" s="25">
        <f t="shared" si="1249"/>
        <v>0</v>
      </c>
      <c r="HK330" s="19">
        <v>0</v>
      </c>
      <c r="HL330" s="19">
        <v>0</v>
      </c>
      <c r="HM330" s="18">
        <v>0.01</v>
      </c>
      <c r="HN330" s="18">
        <v>1</v>
      </c>
      <c r="HO330" s="25">
        <f t="shared" si="1250"/>
        <v>0</v>
      </c>
      <c r="HP330" s="25">
        <f t="shared" si="1251"/>
        <v>0</v>
      </c>
      <c r="HQ330" s="25">
        <f t="shared" si="1252"/>
        <v>0</v>
      </c>
      <c r="HR330" s="25">
        <f t="shared" si="1253"/>
        <v>0</v>
      </c>
      <c r="HS330" s="25">
        <f t="shared" si="1254"/>
        <v>0</v>
      </c>
      <c r="HT330" s="19">
        <v>0</v>
      </c>
      <c r="HU330" s="19">
        <v>0</v>
      </c>
      <c r="HV330" s="19">
        <v>0</v>
      </c>
      <c r="HW330" s="25">
        <f t="shared" si="1255"/>
        <v>0</v>
      </c>
      <c r="HX330" s="19">
        <v>0</v>
      </c>
      <c r="HY330" s="19">
        <v>0</v>
      </c>
      <c r="HZ330" s="18">
        <v>41.56</v>
      </c>
      <c r="IA330" s="20">
        <f>ROUND(IF(EN330="Cống tròn",IF(EN330="Cống tròn",IF(EU330="Không có móng",IQ330-FF330,IF(EU330="Đế",IP330-FN330,IF(OR(EU330="Móng bê tông",EU330="Móng bê tông kết hợp đế"),II330-FJ330,0))),0),IF(EN330="Cống hộp",IF(AND(EN330="Cống hộp",EU330="Không có móng"),IQ330-GF330,IF(AND(EN330="Cống hộp",EU330="Móng bê tông"),IJ330-GB330,0)),IF(OR(EN330="Rãnh xây",EN330="Rãnh bê tông"),IF(OR(EN330="Rãnh xây",EN330="Rãnh bê tông"),IK330-GB330,0),IF(EN330="Ống nhựa",IF(AND(EN330="Ống nhựa",EU330="Không đắp cát"),IQ330-HT330,IF(AND(EN330="Ống nhựa",EU330="Đắp cát"),IH330-HX330,0)),IF(EN330="Rãnh thang",IF(EN330="Rãnh thang",IF(EU330="Móng bê tông",#REF!-#REF!,IQ330),0),0))))),2)</f>
        <v>40.07</v>
      </c>
      <c r="IB330" s="20">
        <f t="shared" si="1256"/>
        <v>1.490000000000002</v>
      </c>
      <c r="IC330" s="20">
        <f t="shared" si="1103"/>
        <v>40.069999999999993</v>
      </c>
      <c r="ID330" s="20">
        <f t="shared" si="1104"/>
        <v>0</v>
      </c>
      <c r="IE330" s="20">
        <f t="shared" si="1105"/>
        <v>0</v>
      </c>
      <c r="IF330" s="20">
        <f t="shared" si="1106"/>
        <v>0</v>
      </c>
      <c r="IG330" s="20">
        <f>IF(EN330="Rãnh thang",IF(AND(EN330="Rãnh thang",EU330="Móng bê tông"),IQ330-#REF!,0),IF(EN330="Ống nhựa",IF(AND(EN330="Ống nhựa",EU330="Đắp cát"),IQ330-HT330,0),IF(EN330="Cống tròn",IF(EN330="Cống tròn",IF(OR(EU330="Móng bê tông",EU330="Móng bê tông kết hợp đế"),IM330-FL330,0),0),IF(EN330="Cống hộp",IF(AND(EN330="Cống hộp",EU330="Móng bê tông"),IN330-GD330,0),IF(OR(EN330="Rãnh xây",EN330="Rãnh bê tông"),IF(AND(EN330="Rãnh xây",EU330="Móng bê tông"),IO330-GD330,IF(AND(EN330="Rãnh bê tông",EU330="Móng bê tông"),IO330-GD330,0)),0)))))</f>
        <v>40.069999999999993</v>
      </c>
      <c r="IH330" s="20">
        <f t="shared" si="1107"/>
        <v>0</v>
      </c>
      <c r="II330" s="20">
        <f t="shared" si="1108"/>
        <v>40.069999999999993</v>
      </c>
      <c r="IJ330" s="20">
        <f t="shared" si="1109"/>
        <v>0</v>
      </c>
      <c r="IK330" s="20">
        <f t="shared" si="1110"/>
        <v>0</v>
      </c>
      <c r="IL330" s="20">
        <f t="shared" si="1111"/>
        <v>40.269999999999996</v>
      </c>
      <c r="IM330" s="20">
        <f t="shared" si="1112"/>
        <v>40.269999999999996</v>
      </c>
      <c r="IN330" s="20">
        <f t="shared" si="1113"/>
        <v>0</v>
      </c>
      <c r="IO330" s="20">
        <f t="shared" si="1114"/>
        <v>0</v>
      </c>
      <c r="IP330" s="20">
        <f t="shared" si="1115"/>
        <v>0</v>
      </c>
      <c r="IQ330" s="18">
        <v>40.369999999999997</v>
      </c>
      <c r="IR330" s="25">
        <f t="shared" si="1257"/>
        <v>0</v>
      </c>
      <c r="IS330" s="25">
        <f t="shared" si="1116"/>
        <v>0</v>
      </c>
      <c r="IT330" s="25">
        <f t="shared" si="1117"/>
        <v>0</v>
      </c>
      <c r="IU330" s="25">
        <f>ROUND(IF(EN330="Cống tròn",IF(EN330="Cống tròn",IV330+FF330,0),IF(EN330="Cống hộp",IF(EN330="Cống hộp",IV330+GP330,0),IF(OR(EN330="Rãnh xây",EN330="Rãnh bê tông"),IF(OR(EN330="Rãnh xây",EN330="Rãnh bê tông"),IV330+GP330,0),IF(EN330="ống nhựa",IF(EN330="Ống nhựa",IV330+HT330,0),IF(EN330="Rãnh thang",IF(EN330="Rãnh thang",IQ330+#REF!,0),0))))),2)</f>
        <v>41.43</v>
      </c>
      <c r="IV330" s="18">
        <v>41.33</v>
      </c>
      <c r="IW330" s="25">
        <f t="shared" si="1118"/>
        <v>41.43</v>
      </c>
      <c r="IX330" s="25">
        <f t="shared" si="1119"/>
        <v>0</v>
      </c>
      <c r="IY330" s="25">
        <f t="shared" si="1120"/>
        <v>0</v>
      </c>
      <c r="IZ330" s="25">
        <f t="shared" si="1121"/>
        <v>0</v>
      </c>
      <c r="JA330" s="25">
        <f t="shared" si="1122"/>
        <v>0</v>
      </c>
      <c r="JB330" s="18">
        <v>42.37</v>
      </c>
      <c r="JC330" s="20">
        <f>ROUND(IF(EN330="Cống tròn",IF(EN330="Cống tròn",IF(EU330="Không có móng",JS330-FF330,IF(EU330="Đế",JR330-FN330,IF(OR(EU330="Móng bê tông",EU330="Móng bê tông kết hợp đế"),JK330-FJ330,0))),0),IF(EN330="Cống hộp",IF(AND(EN330="Cống hộp",EU330="Không có móng"),JS330-GF330,IF(AND(EN330="Cống hộp",EU330="Móng bê tông"),JL330-GB330,0)),IF(OR(EN330="Rãnh xây",EN330="Rãnh bê tông"),IF(OR(EN330="Rãnh xây",EN330="Rãnh bê tông"),JM330-GB330,0),IF(EN330="Ống nhựa",IF(AND(EN330="Ống nhựa",EU330="Không đắp cát"),JS330-HT330,IF(AND(EN330="Ống nhựa",EU330="Đắp cát"),JJ330-HX330,0)),IF(EN330="Rãnh thang",IF(EN330="Rãnh thang",IF(EU330="Móng bê tông",#REF!-#REF!,JS330),0),0))))),2)</f>
        <v>40.03</v>
      </c>
      <c r="JD330" s="20">
        <f t="shared" si="1258"/>
        <v>2.3399999999999963</v>
      </c>
      <c r="JE330" s="20">
        <f t="shared" si="1123"/>
        <v>40.029999999999994</v>
      </c>
      <c r="JF330" s="20">
        <f t="shared" si="1124"/>
        <v>0</v>
      </c>
      <c r="JG330" s="20">
        <f t="shared" si="1125"/>
        <v>0</v>
      </c>
      <c r="JH330" s="20">
        <f t="shared" si="1126"/>
        <v>0</v>
      </c>
      <c r="JI330" s="20">
        <f>IF(EN330="Rãnh thang",IF(AND(EN330="Rãnh thang",EU330="Móng bê tông"),JS330-#REF!,0),IF(EN330="Ống nhựa",IF(AND(EN330="Ống nhựa",EU330="Đắp cát"),JS330-HT330,0),IF(EN330="Cống tròn",IF(EN330="Cống tròn",IF(OR(EU330="Móng bê tông",EU330="Móng bê tông kết hợp đế"),JO330-FL330,0),0),IF(EN330="Cống hộp",IF(AND(EN330="Cống hộp",EU330="Móng bê tông"),JP330-GD330,0),IF(OR(EN330="Rãnh xây",EN330="Rãnh bê tông"),IF(AND(EN330="Rãnh xây",EU330="Móng bê tông"),JQ330-GD330,IF(AND(EN330="Rãnh bê tông",EU330="Móng bê tông"),JQ330-GD330,0)),0)))))</f>
        <v>40.029999999999994</v>
      </c>
      <c r="JJ330" s="20">
        <f t="shared" si="1127"/>
        <v>0</v>
      </c>
      <c r="JK330" s="20">
        <f t="shared" si="1128"/>
        <v>40.029999999999994</v>
      </c>
      <c r="JL330" s="20">
        <f t="shared" si="1129"/>
        <v>0</v>
      </c>
      <c r="JM330" s="20">
        <f t="shared" si="1130"/>
        <v>0</v>
      </c>
      <c r="JN330" s="20">
        <f t="shared" si="1131"/>
        <v>40.229999999999997</v>
      </c>
      <c r="JO330" s="20">
        <f t="shared" si="1132"/>
        <v>40.229999999999997</v>
      </c>
      <c r="JP330" s="20">
        <f t="shared" si="1133"/>
        <v>0</v>
      </c>
      <c r="JQ330" s="20">
        <f t="shared" si="1134"/>
        <v>0</v>
      </c>
      <c r="JR330" s="20">
        <f t="shared" si="1135"/>
        <v>0</v>
      </c>
      <c r="JS330" s="26">
        <v>40.33</v>
      </c>
      <c r="JT330" s="25">
        <f t="shared" si="1259"/>
        <v>0</v>
      </c>
      <c r="JU330" s="25">
        <f t="shared" si="1136"/>
        <v>0</v>
      </c>
      <c r="JV330" s="25">
        <f t="shared" si="1137"/>
        <v>0</v>
      </c>
      <c r="JW330" s="25">
        <f>ROUND(IF(EN330="Cống tròn",IF(EN330="Cống tròn",JX330+FF330,0),IF(EN330="Cống hộp",IF(EN330="Cống hộp",JX330+GP330,0),IF(OR(EN330="Rãnh xây",EN330="Rãnh bê tông"),IF(OR(EN330="Rãnh xây",EN330="Rãnh bê tông"),JX330+GP330,0),IF(EN330="ống nhựa",IF(EN330="Ống nhựa",JX330+HT330,0),IF(EN330="Rãnh thang",IF(EN330="Rãnh thang",JS330+#REF!,0),0))))),2)</f>
        <v>41.43</v>
      </c>
      <c r="JX330" s="27">
        <v>41.33</v>
      </c>
      <c r="JY330" s="25">
        <f t="shared" si="1138"/>
        <v>41.43</v>
      </c>
      <c r="JZ330" s="25">
        <f t="shared" si="1139"/>
        <v>0</v>
      </c>
      <c r="KA330" s="25">
        <f t="shared" si="1140"/>
        <v>0</v>
      </c>
      <c r="KB330" s="25">
        <f t="shared" si="1141"/>
        <v>0</v>
      </c>
      <c r="KC330" s="25">
        <f t="shared" si="1142"/>
        <v>0</v>
      </c>
      <c r="KD330" s="28" t="s">
        <v>98</v>
      </c>
      <c r="KE330" s="27">
        <v>0</v>
      </c>
      <c r="KF330" s="25">
        <f t="shared" si="1143"/>
        <v>1.490000000000002</v>
      </c>
      <c r="KG330" s="25">
        <f t="shared" si="1260"/>
        <v>1.490000000000002</v>
      </c>
      <c r="KH330" s="27">
        <v>0</v>
      </c>
      <c r="KI330" s="25">
        <f t="shared" si="1144"/>
        <v>2.3399999999999963</v>
      </c>
      <c r="KJ330" s="25">
        <f t="shared" si="1261"/>
        <v>2.3399999999999963</v>
      </c>
      <c r="KK330" s="25">
        <f t="shared" si="1145"/>
        <v>0</v>
      </c>
      <c r="KL330" s="25">
        <f t="shared" si="1146"/>
        <v>0</v>
      </c>
      <c r="KM330" s="25">
        <f t="shared" si="1262"/>
        <v>0</v>
      </c>
      <c r="KN330" s="25">
        <f t="shared" si="1147"/>
        <v>0</v>
      </c>
      <c r="KO330" s="25">
        <f t="shared" si="1148"/>
        <v>0</v>
      </c>
      <c r="KP330" s="25">
        <f t="shared" si="1263"/>
        <v>0</v>
      </c>
      <c r="KQ330" s="25">
        <f t="shared" si="1149"/>
        <v>0.2</v>
      </c>
      <c r="KR330" s="25">
        <f t="shared" si="1150"/>
        <v>0.2</v>
      </c>
      <c r="KS330" s="25">
        <f t="shared" si="1264"/>
        <v>0.2</v>
      </c>
      <c r="KT330" s="25">
        <f t="shared" si="1151"/>
        <v>0</v>
      </c>
      <c r="KU330" s="25">
        <f t="shared" si="1152"/>
        <v>0</v>
      </c>
      <c r="KV330" s="25">
        <f t="shared" si="1265"/>
        <v>0</v>
      </c>
      <c r="KW330" s="25">
        <f t="shared" si="1079"/>
        <v>0</v>
      </c>
      <c r="KX330" s="25">
        <f t="shared" si="1153"/>
        <v>0</v>
      </c>
      <c r="KY330" s="25">
        <f t="shared" si="1266"/>
        <v>0</v>
      </c>
      <c r="KZ330" s="25">
        <f t="shared" si="1154"/>
        <v>0</v>
      </c>
      <c r="LA330" s="25">
        <f t="shared" si="1155"/>
        <v>0</v>
      </c>
      <c r="LB330" s="25">
        <f t="shared" si="1267"/>
        <v>0</v>
      </c>
      <c r="LC330" s="25">
        <f t="shared" si="1156"/>
        <v>1.4</v>
      </c>
      <c r="LD330" s="25">
        <f t="shared" si="1157"/>
        <v>1.4</v>
      </c>
      <c r="LE330" s="25">
        <f t="shared" si="1268"/>
        <v>1.4</v>
      </c>
      <c r="LF330" s="25">
        <f t="shared" si="1158"/>
        <v>0</v>
      </c>
      <c r="LG330" s="25">
        <f t="shared" si="1159"/>
        <v>0</v>
      </c>
      <c r="LH330" s="25">
        <f t="shared" si="1269"/>
        <v>0</v>
      </c>
      <c r="LI330" s="25">
        <f t="shared" si="1160"/>
        <v>0</v>
      </c>
      <c r="LJ330" s="25">
        <f t="shared" si="1161"/>
        <v>0</v>
      </c>
      <c r="LK330" s="25">
        <f t="shared" si="1270"/>
        <v>0</v>
      </c>
      <c r="LL330" s="25">
        <f t="shared" si="1162"/>
        <v>0</v>
      </c>
      <c r="LM330" s="25">
        <f t="shared" si="1163"/>
        <v>0</v>
      </c>
      <c r="LN330" s="25">
        <f t="shared" si="1271"/>
        <v>0</v>
      </c>
      <c r="LO330" s="25">
        <f t="shared" si="1164"/>
        <v>0</v>
      </c>
      <c r="LP330" s="25">
        <f t="shared" si="1165"/>
        <v>0</v>
      </c>
      <c r="LQ330" s="25">
        <f t="shared" si="1272"/>
        <v>0</v>
      </c>
      <c r="LR330" s="25">
        <f t="shared" si="1166"/>
        <v>0</v>
      </c>
      <c r="LS330" s="25">
        <f t="shared" si="1167"/>
        <v>0</v>
      </c>
      <c r="LT330" s="25">
        <f t="shared" si="1273"/>
        <v>0</v>
      </c>
      <c r="LU330" s="25">
        <f t="shared" si="1168"/>
        <v>0</v>
      </c>
      <c r="LV330" s="25">
        <f t="shared" si="1169"/>
        <v>0</v>
      </c>
      <c r="LW330" s="25">
        <f t="shared" si="1274"/>
        <v>0</v>
      </c>
      <c r="LX330" s="25">
        <f t="shared" si="1170"/>
        <v>0</v>
      </c>
      <c r="LY330" s="25">
        <f t="shared" si="1171"/>
        <v>0</v>
      </c>
      <c r="LZ330" s="25">
        <f t="shared" si="1275"/>
        <v>0</v>
      </c>
      <c r="MA330" s="25">
        <f t="shared" si="1172"/>
        <v>0</v>
      </c>
      <c r="MB330" s="25">
        <f t="shared" si="1173"/>
        <v>0</v>
      </c>
      <c r="MC330" s="25">
        <f t="shared" si="1276"/>
        <v>0</v>
      </c>
      <c r="MD330" s="25">
        <f t="shared" si="1174"/>
        <v>0</v>
      </c>
      <c r="ME330" s="25">
        <f t="shared" si="1175"/>
        <v>0</v>
      </c>
      <c r="MF330" s="25">
        <f t="shared" si="1277"/>
        <v>0</v>
      </c>
      <c r="MG330" s="25">
        <f t="shared" si="1176"/>
        <v>0</v>
      </c>
      <c r="MH330" s="25">
        <f t="shared" si="1177"/>
        <v>0</v>
      </c>
      <c r="MI330" s="25">
        <f t="shared" si="1278"/>
        <v>0</v>
      </c>
      <c r="MJ330" s="25">
        <f t="shared" si="1178"/>
        <v>0</v>
      </c>
      <c r="MK330" s="25">
        <f t="shared" si="1179"/>
        <v>0</v>
      </c>
      <c r="ML330" s="25">
        <f t="shared" si="1279"/>
        <v>0</v>
      </c>
      <c r="MM330" s="25">
        <f t="shared" si="1180"/>
        <v>0</v>
      </c>
      <c r="MN330" s="25">
        <f t="shared" si="1181"/>
        <v>0</v>
      </c>
      <c r="MO330" s="25">
        <f t="shared" si="1280"/>
        <v>0</v>
      </c>
      <c r="MP330" s="25">
        <f t="shared" si="1182"/>
        <v>0</v>
      </c>
      <c r="MQ330" s="25">
        <f t="shared" si="1183"/>
        <v>0</v>
      </c>
      <c r="MR330" s="25">
        <f t="shared" si="1281"/>
        <v>0</v>
      </c>
      <c r="MS330" s="29">
        <v>1.4</v>
      </c>
      <c r="MT330" s="29">
        <v>0</v>
      </c>
      <c r="MU330" s="29">
        <v>1</v>
      </c>
      <c r="MV330" s="29">
        <v>1</v>
      </c>
      <c r="MW330" s="25">
        <f t="shared" si="1184"/>
        <v>1.4</v>
      </c>
      <c r="MX330" s="25">
        <f t="shared" si="1185"/>
        <v>2.09</v>
      </c>
      <c r="MY330" s="25">
        <f t="shared" si="1186"/>
        <v>0</v>
      </c>
      <c r="MZ330" s="25">
        <f t="shared" si="1187"/>
        <v>0</v>
      </c>
      <c r="NA330" s="25">
        <f t="shared" si="1188"/>
        <v>1.4</v>
      </c>
      <c r="NB330" s="25">
        <f t="shared" si="1189"/>
        <v>3.28</v>
      </c>
      <c r="NC330" s="25">
        <f t="shared" si="1190"/>
        <v>0</v>
      </c>
      <c r="ND330" s="25">
        <f t="shared" si="1191"/>
        <v>0</v>
      </c>
      <c r="NE330" s="25">
        <f t="shared" si="1282"/>
        <v>1.4</v>
      </c>
      <c r="NF330" s="25">
        <f t="shared" si="1282"/>
        <v>2.6849999999999996</v>
      </c>
      <c r="NG330" s="25">
        <f t="shared" si="1282"/>
        <v>0</v>
      </c>
      <c r="NH330" s="25">
        <f t="shared" si="1282"/>
        <v>0</v>
      </c>
      <c r="NI330" s="25">
        <f t="shared" si="1192"/>
        <v>104.55</v>
      </c>
      <c r="NJ330" s="25">
        <f t="shared" si="1193"/>
        <v>0</v>
      </c>
      <c r="NK330" s="25">
        <f t="shared" si="1194"/>
        <v>104.55</v>
      </c>
      <c r="NL330" s="25">
        <f t="shared" si="1195"/>
        <v>70.819999999999993</v>
      </c>
      <c r="NM330" s="25">
        <f t="shared" si="1196"/>
        <v>0</v>
      </c>
      <c r="NN330" s="25">
        <f t="shared" si="1283"/>
        <v>70.819999999999993</v>
      </c>
      <c r="NO330" s="25">
        <f t="shared" si="1197"/>
        <v>0</v>
      </c>
      <c r="NP330" s="25">
        <f t="shared" si="1198"/>
        <v>0</v>
      </c>
      <c r="NQ330" s="25">
        <f t="shared" si="1284"/>
        <v>0</v>
      </c>
      <c r="NR330" s="25">
        <f t="shared" si="1199"/>
        <v>0</v>
      </c>
      <c r="NS330" s="25">
        <f t="shared" si="1200"/>
        <v>0</v>
      </c>
      <c r="NT330" s="25">
        <f t="shared" si="1285"/>
        <v>0</v>
      </c>
      <c r="NU330" s="25">
        <f t="shared" si="1201"/>
        <v>0</v>
      </c>
      <c r="NV330" s="25">
        <f t="shared" si="1202"/>
        <v>0</v>
      </c>
      <c r="NW330" s="25">
        <f t="shared" si="1286"/>
        <v>0</v>
      </c>
      <c r="NX330" s="25">
        <f t="shared" si="1287"/>
        <v>70.819999999999993</v>
      </c>
      <c r="NY330" s="25">
        <f t="shared" si="1287"/>
        <v>0</v>
      </c>
      <c r="NZ330" s="25">
        <f t="shared" si="1288"/>
        <v>70.819999999999993</v>
      </c>
      <c r="OA330" s="25">
        <f t="shared" si="1289"/>
        <v>33.729999999999997</v>
      </c>
      <c r="OB330" s="25">
        <f t="shared" si="1289"/>
        <v>0</v>
      </c>
      <c r="OC330" s="25">
        <f t="shared" si="1290"/>
        <v>33.729999999999997</v>
      </c>
      <c r="OD330" s="25">
        <f t="shared" si="1291"/>
        <v>70.819999999999993</v>
      </c>
      <c r="OE330" s="25">
        <f t="shared" si="1291"/>
        <v>0</v>
      </c>
      <c r="OF330" s="25">
        <f t="shared" si="1291"/>
        <v>70.819999999999993</v>
      </c>
      <c r="OG330" s="25">
        <f t="shared" si="1203"/>
        <v>0</v>
      </c>
      <c r="OH330" s="25">
        <f t="shared" si="1204"/>
        <v>0</v>
      </c>
      <c r="OI330" s="25">
        <f t="shared" si="1205"/>
        <v>0</v>
      </c>
      <c r="OJ330" s="25">
        <f t="shared" si="1206"/>
        <v>0</v>
      </c>
      <c r="OK330" s="25">
        <f t="shared" si="1207"/>
        <v>0</v>
      </c>
      <c r="OL330" s="25">
        <f t="shared" si="1208"/>
        <v>0</v>
      </c>
      <c r="OM330" s="25">
        <f t="shared" si="1292"/>
        <v>0</v>
      </c>
      <c r="ON330" s="25">
        <f t="shared" si="1292"/>
        <v>0</v>
      </c>
      <c r="OO330" s="25">
        <f t="shared" si="1292"/>
        <v>0</v>
      </c>
      <c r="OP330" s="25">
        <f t="shared" si="1209"/>
        <v>0</v>
      </c>
      <c r="OQ330" s="25">
        <f t="shared" si="1210"/>
        <v>0</v>
      </c>
      <c r="OR330" s="25">
        <f t="shared" si="1293"/>
        <v>0</v>
      </c>
      <c r="OS330" s="19">
        <v>536013.27</v>
      </c>
      <c r="OT330" s="19">
        <v>2371586.14</v>
      </c>
    </row>
    <row r="331" spans="1:410" ht="33" customHeight="1" x14ac:dyDescent="0.25">
      <c r="A331" s="18"/>
      <c r="B331" s="18" t="s">
        <v>1129</v>
      </c>
      <c r="C331" s="18">
        <v>536.62</v>
      </c>
      <c r="D331" s="16" t="e">
        <f>_xlfn.IFNA(INDEX(#REF!,MATCH(E331,#REF!,0)),0)</f>
        <v>#REF!</v>
      </c>
      <c r="E331" s="18" t="s">
        <v>1151</v>
      </c>
      <c r="F331" s="16" t="s">
        <v>765</v>
      </c>
      <c r="G331" s="16" t="s">
        <v>766</v>
      </c>
      <c r="H331" s="16" t="s">
        <v>767</v>
      </c>
      <c r="I331" s="16" t="s">
        <v>768</v>
      </c>
      <c r="J331" s="16" t="s">
        <v>769</v>
      </c>
      <c r="K331" s="16" t="s">
        <v>770</v>
      </c>
      <c r="L331" s="16" t="s">
        <v>771</v>
      </c>
      <c r="M331" s="18">
        <v>1.64</v>
      </c>
      <c r="N331" s="18">
        <v>1.94</v>
      </c>
      <c r="O331" s="18">
        <v>2.04</v>
      </c>
      <c r="P331" s="18">
        <v>2.34</v>
      </c>
      <c r="Q331" s="18">
        <v>0.1</v>
      </c>
      <c r="R331" s="18">
        <v>1.8399999999999999</v>
      </c>
      <c r="S331" s="18">
        <v>2.14</v>
      </c>
      <c r="T331" s="18">
        <v>0.2</v>
      </c>
      <c r="U331" s="18">
        <v>0</v>
      </c>
      <c r="V331" s="18">
        <v>0</v>
      </c>
      <c r="W331" s="18">
        <v>0</v>
      </c>
      <c r="X331" s="18">
        <v>1.64</v>
      </c>
      <c r="Y331" s="18">
        <v>1.9</v>
      </c>
      <c r="Z331" s="20">
        <f t="shared" si="1211"/>
        <v>2.1</v>
      </c>
      <c r="AA331" s="18">
        <v>0.22</v>
      </c>
      <c r="AB331" s="18">
        <v>0</v>
      </c>
      <c r="AC331" s="18">
        <v>0</v>
      </c>
      <c r="AD331" s="18">
        <v>0</v>
      </c>
      <c r="AE331" s="18">
        <v>0</v>
      </c>
      <c r="AF331" s="18">
        <v>0</v>
      </c>
      <c r="AG331" s="18">
        <v>1.2</v>
      </c>
      <c r="AH331" s="18">
        <v>1.5</v>
      </c>
      <c r="AI331" s="20">
        <f t="shared" si="1212"/>
        <v>2.25</v>
      </c>
      <c r="AJ331" s="18">
        <v>0</v>
      </c>
      <c r="AK331" s="18">
        <v>0</v>
      </c>
      <c r="AL331" s="20">
        <f t="shared" si="1213"/>
        <v>0</v>
      </c>
      <c r="AM331" s="18">
        <v>1.64</v>
      </c>
      <c r="AN331" s="18">
        <v>1.5</v>
      </c>
      <c r="AO331" s="18">
        <v>0.15</v>
      </c>
      <c r="AP331" s="18">
        <v>0.22</v>
      </c>
      <c r="AQ331" s="18">
        <v>1.64</v>
      </c>
      <c r="AR331" s="18">
        <v>1.72</v>
      </c>
      <c r="AS331" s="18">
        <v>0.12</v>
      </c>
      <c r="AT331" s="18">
        <v>0.11</v>
      </c>
      <c r="AU331" s="18">
        <v>0</v>
      </c>
      <c r="AV331" s="18">
        <v>1</v>
      </c>
      <c r="AW331" s="18">
        <v>0</v>
      </c>
      <c r="AX331" s="18">
        <v>0</v>
      </c>
      <c r="AY331" s="18">
        <v>0</v>
      </c>
      <c r="AZ331" s="18">
        <v>0</v>
      </c>
      <c r="BA331" s="18">
        <v>0</v>
      </c>
      <c r="BB331" s="18">
        <v>0</v>
      </c>
      <c r="BC331" s="18">
        <v>0</v>
      </c>
      <c r="BD331" s="18">
        <v>0</v>
      </c>
      <c r="BE331" s="18">
        <v>1</v>
      </c>
      <c r="BF331" s="18">
        <v>1</v>
      </c>
      <c r="BG331" s="18">
        <v>0</v>
      </c>
      <c r="BH331" s="18">
        <v>0</v>
      </c>
      <c r="BI331" s="18">
        <v>0</v>
      </c>
      <c r="BJ331" s="18">
        <v>0</v>
      </c>
      <c r="BK331" s="18">
        <v>0</v>
      </c>
      <c r="BL331" s="18">
        <v>0</v>
      </c>
      <c r="BM331" s="18">
        <v>0</v>
      </c>
      <c r="BN331" s="18">
        <v>0</v>
      </c>
      <c r="BO331" s="18">
        <v>0</v>
      </c>
      <c r="BP331" s="18">
        <v>0</v>
      </c>
      <c r="BQ331" s="18">
        <v>0</v>
      </c>
      <c r="BR331" s="18">
        <v>0</v>
      </c>
      <c r="BS331" s="18">
        <v>0</v>
      </c>
      <c r="BT331" s="18">
        <v>0</v>
      </c>
      <c r="BU331" s="18">
        <v>0</v>
      </c>
      <c r="BV331" s="18">
        <v>0</v>
      </c>
      <c r="BW331" s="18">
        <v>0</v>
      </c>
      <c r="BX331" s="18">
        <v>0</v>
      </c>
      <c r="BY331" s="18">
        <v>0</v>
      </c>
      <c r="BZ331" s="18">
        <v>0</v>
      </c>
      <c r="CA331" s="16" t="e">
        <f>_xlfn.IFNA(IF(RIGHT(D331,2)="=G",0,INDEX(#REF!,MATCH(E331,#REF!,0))),0)</f>
        <v>#REF!</v>
      </c>
      <c r="CB331" s="16" t="s">
        <v>776</v>
      </c>
      <c r="CC331" s="18">
        <v>0</v>
      </c>
      <c r="CD331" s="18">
        <v>0</v>
      </c>
      <c r="CE331" s="18">
        <v>1.4</v>
      </c>
      <c r="CF331" s="18">
        <v>0.85</v>
      </c>
      <c r="CG331" s="18">
        <v>0.12</v>
      </c>
      <c r="CH331" s="18">
        <v>2</v>
      </c>
      <c r="CI331" s="16" t="s">
        <v>98</v>
      </c>
      <c r="CJ331" s="18">
        <v>0</v>
      </c>
      <c r="CK331" s="20">
        <f t="shared" si="1080"/>
        <v>2.64</v>
      </c>
      <c r="CL331" s="20">
        <f t="shared" si="1214"/>
        <v>2.64</v>
      </c>
      <c r="CM331" s="18">
        <v>48.51</v>
      </c>
      <c r="CN331" s="18">
        <v>42.37</v>
      </c>
      <c r="CO331" s="18">
        <v>41.530999999999999</v>
      </c>
      <c r="CP331" s="22">
        <f t="shared" si="1081"/>
        <v>42.37</v>
      </c>
      <c r="CQ331" s="22">
        <f t="shared" si="1082"/>
        <v>39.729999999999997</v>
      </c>
      <c r="CR331" s="22">
        <f t="shared" si="1215"/>
        <v>2.64</v>
      </c>
      <c r="CS331" s="22">
        <f t="shared" si="1083"/>
        <v>39.83</v>
      </c>
      <c r="CT331" s="22">
        <f t="shared" si="1084"/>
        <v>40.03</v>
      </c>
      <c r="CU331" s="18">
        <v>40.03</v>
      </c>
      <c r="CV331" s="22">
        <f t="shared" si="1216"/>
        <v>2.1</v>
      </c>
      <c r="CW331" s="22">
        <f t="shared" si="1085"/>
        <v>0</v>
      </c>
      <c r="CX331" s="22">
        <f t="shared" si="1086"/>
        <v>0</v>
      </c>
      <c r="CY331" s="22">
        <f t="shared" si="1087"/>
        <v>42.1</v>
      </c>
      <c r="CZ331" s="22">
        <f t="shared" si="1088"/>
        <v>42.25</v>
      </c>
      <c r="DA331" s="18">
        <v>42.37</v>
      </c>
      <c r="DB331" s="20">
        <f t="shared" si="1217"/>
        <v>2.64</v>
      </c>
      <c r="DC331" s="20">
        <f t="shared" si="1218"/>
        <v>0</v>
      </c>
      <c r="DD331" s="20">
        <f t="shared" si="1219"/>
        <v>2.64</v>
      </c>
      <c r="DE331" s="20">
        <f t="shared" si="1089"/>
        <v>0.1</v>
      </c>
      <c r="DF331" s="20">
        <f t="shared" si="1090"/>
        <v>0.2</v>
      </c>
      <c r="DG331" s="20">
        <f t="shared" si="1091"/>
        <v>2.34</v>
      </c>
      <c r="DH331" s="20">
        <f t="shared" si="1092"/>
        <v>0</v>
      </c>
      <c r="DI331" s="20">
        <f t="shared" si="1093"/>
        <v>0</v>
      </c>
      <c r="DJ331" s="20">
        <f t="shared" si="1094"/>
        <v>0</v>
      </c>
      <c r="DK331" s="20">
        <f t="shared" si="1220"/>
        <v>2.6399999999999997</v>
      </c>
      <c r="DL331" s="20">
        <f t="shared" si="1221"/>
        <v>0</v>
      </c>
      <c r="DM331" s="20">
        <f t="shared" si="1222"/>
        <v>0</v>
      </c>
      <c r="DN331" s="20">
        <f t="shared" si="1223"/>
        <v>0</v>
      </c>
      <c r="DO331" s="18">
        <v>2.54</v>
      </c>
      <c r="DP331" s="18">
        <v>0</v>
      </c>
      <c r="DQ331" s="18">
        <v>1</v>
      </c>
      <c r="DR331" s="18">
        <v>1</v>
      </c>
      <c r="DS331" s="25">
        <f t="shared" si="1224"/>
        <v>2.54</v>
      </c>
      <c r="DT331" s="25">
        <f t="shared" si="1225"/>
        <v>0</v>
      </c>
      <c r="DU331" s="25">
        <f t="shared" si="1226"/>
        <v>6.71</v>
      </c>
      <c r="DV331" s="25">
        <f t="shared" si="1227"/>
        <v>0</v>
      </c>
      <c r="DW331" s="25">
        <f t="shared" si="1228"/>
        <v>6.71</v>
      </c>
      <c r="DX331" s="25">
        <f t="shared" si="1229"/>
        <v>13.69</v>
      </c>
      <c r="DY331" s="25">
        <f t="shared" si="1230"/>
        <v>0</v>
      </c>
      <c r="DZ331" s="25">
        <f t="shared" si="1231"/>
        <v>13.69</v>
      </c>
      <c r="EA331" s="25">
        <f t="shared" si="1232"/>
        <v>8.7100000000000009</v>
      </c>
      <c r="EB331" s="25">
        <f t="shared" si="1233"/>
        <v>0</v>
      </c>
      <c r="EC331" s="25">
        <f t="shared" si="1234"/>
        <v>8.7100000000000009</v>
      </c>
      <c r="ED331" s="25">
        <f t="shared" si="1235"/>
        <v>4.9800000000000004</v>
      </c>
      <c r="EE331" s="25">
        <f t="shared" si="1235"/>
        <v>0</v>
      </c>
      <c r="EF331" s="25">
        <f t="shared" si="1236"/>
        <v>4.9800000000000004</v>
      </c>
      <c r="EG331" s="25">
        <f t="shared" si="1237"/>
        <v>8.7100000000000009</v>
      </c>
      <c r="EH331" s="25">
        <f t="shared" si="1237"/>
        <v>0</v>
      </c>
      <c r="EI331" s="25">
        <f t="shared" si="1238"/>
        <v>8.7100000000000009</v>
      </c>
      <c r="EJ331" s="18">
        <v>536.62</v>
      </c>
      <c r="EK331" s="18">
        <v>223.82</v>
      </c>
      <c r="EL331" s="18" t="s">
        <v>1151</v>
      </c>
      <c r="EM331" s="18" t="s">
        <v>1152</v>
      </c>
      <c r="EN331" s="16" t="s">
        <v>774</v>
      </c>
      <c r="EO331" s="16" t="s">
        <v>132</v>
      </c>
      <c r="EP331" s="16" t="e">
        <f>IF(OR(EN331="Cống tròn",EN331="Cống hộp",EN331="Ống nhựa"),INDEX(#REF!,MATCH(E331,#REF!,0)),IF(OR(EN331="Rãnh xây",EN331="Rãnh bê tông"),INDEX(#REF!,MATCH(E331,#REF!,0)),0))</f>
        <v>#REF!</v>
      </c>
      <c r="EQ331" s="18">
        <v>11.1</v>
      </c>
      <c r="ER331" s="18">
        <v>1</v>
      </c>
      <c r="ES331" s="25">
        <f t="shared" si="1239"/>
        <v>11</v>
      </c>
      <c r="ET331" s="1" t="e">
        <f>_xlfn.IFNA(IF(EN331="Cống tròn",INDEX(#REF!,MATCH(E331,#REF!,0)),IF(EN331="Cống hộp",INDEX(#REF!,MATCH(E331,#REF!,0)),EU331&amp;" ,"&amp;EV331)),0)</f>
        <v>#REF!</v>
      </c>
      <c r="EU331" s="16" t="s">
        <v>769</v>
      </c>
      <c r="EV331" s="16" t="s">
        <v>775</v>
      </c>
      <c r="EW331" s="16" t="e">
        <f>_xlfn.IFNA(INDEX(#REF!,MATCH(E331,#REF!,0)),0)</f>
        <v>#REF!</v>
      </c>
      <c r="EX331" s="16"/>
      <c r="EY331" s="18">
        <v>0</v>
      </c>
      <c r="EZ331" s="18">
        <v>0</v>
      </c>
      <c r="FA331" s="18">
        <v>0</v>
      </c>
      <c r="FB331" s="18">
        <v>0</v>
      </c>
      <c r="FC331" s="18">
        <v>0</v>
      </c>
      <c r="FD331" s="25">
        <f t="shared" si="1095"/>
        <v>0</v>
      </c>
      <c r="FE331" s="25">
        <f t="shared" si="1240"/>
        <v>0</v>
      </c>
      <c r="FF331" s="18">
        <v>0.1</v>
      </c>
      <c r="FG331" s="18">
        <v>2</v>
      </c>
      <c r="FH331" s="18">
        <v>1</v>
      </c>
      <c r="FI331" s="25">
        <f t="shared" si="1241"/>
        <v>1.2</v>
      </c>
      <c r="FJ331" s="18">
        <v>0</v>
      </c>
      <c r="FK331" s="18">
        <v>0</v>
      </c>
      <c r="FL331" s="18">
        <v>0.2</v>
      </c>
      <c r="FM331" s="18">
        <v>1.4</v>
      </c>
      <c r="FN331" s="18">
        <v>0</v>
      </c>
      <c r="FO331" s="25">
        <f t="shared" si="1242"/>
        <v>1.4</v>
      </c>
      <c r="FP331" s="18">
        <v>1.4999999999999999E-2</v>
      </c>
      <c r="FQ331" s="18">
        <v>1</v>
      </c>
      <c r="FR331" s="25">
        <f t="shared" si="1096"/>
        <v>10</v>
      </c>
      <c r="FS331" s="25">
        <f t="shared" si="1097"/>
        <v>0.13500000000000001</v>
      </c>
      <c r="FT331" s="25">
        <f t="shared" si="1098"/>
        <v>10.135</v>
      </c>
      <c r="FU331" s="25">
        <f t="shared" si="1099"/>
        <v>-0.96499999999999986</v>
      </c>
      <c r="FV331" s="25" t="str">
        <f t="shared" si="1243"/>
        <v>Thêm 01</v>
      </c>
      <c r="FW331" s="25">
        <f t="shared" si="1244"/>
        <v>0.05</v>
      </c>
      <c r="FX331" s="16"/>
      <c r="FY331" s="16"/>
      <c r="FZ331" s="16"/>
      <c r="GA331" s="16"/>
      <c r="GB331" s="19">
        <v>0</v>
      </c>
      <c r="GC331" s="19">
        <v>0</v>
      </c>
      <c r="GD331" s="19">
        <v>0</v>
      </c>
      <c r="GE331" s="19">
        <v>0</v>
      </c>
      <c r="GF331" s="19">
        <v>0</v>
      </c>
      <c r="GG331" s="19">
        <v>0</v>
      </c>
      <c r="GH331" s="19">
        <v>0</v>
      </c>
      <c r="GI331" s="19">
        <v>0</v>
      </c>
      <c r="GJ331" s="19">
        <v>0</v>
      </c>
      <c r="GK331" s="19">
        <v>0</v>
      </c>
      <c r="GL331" s="25">
        <f t="shared" si="1100"/>
        <v>0</v>
      </c>
      <c r="GM331" s="25">
        <f t="shared" si="1245"/>
        <v>0</v>
      </c>
      <c r="GN331" s="19">
        <v>0</v>
      </c>
      <c r="GO331" s="19">
        <v>0</v>
      </c>
      <c r="GP331" s="19">
        <v>0</v>
      </c>
      <c r="GQ331" s="19">
        <v>0</v>
      </c>
      <c r="GR331" s="1" t="e">
        <f>_xlfn.IFNA(INDEX(#REF!,MATCH(E331,#REF!,0)),0)</f>
        <v>#REF!</v>
      </c>
      <c r="GS331" s="16"/>
      <c r="GT331" s="18">
        <v>0</v>
      </c>
      <c r="GU331" s="18">
        <v>0</v>
      </c>
      <c r="GV331" s="18">
        <v>0</v>
      </c>
      <c r="GW331" s="18">
        <v>0</v>
      </c>
      <c r="GX331" s="25">
        <f t="shared" si="1101"/>
        <v>0</v>
      </c>
      <c r="GY331" s="25">
        <f t="shared" si="1102"/>
        <v>0</v>
      </c>
      <c r="GZ331" s="25">
        <f t="shared" si="1246"/>
        <v>0</v>
      </c>
      <c r="HA331" s="1" t="e" cm="1">
        <f t="array" ref="HA331">INDEX(#REF!,MATCH(EJ331&amp;EK331&amp;HD331&amp;HE331&amp;HF331,#REF!&amp;#REF!&amp;#REF!&amp;#REF!&amp;#REF!,0))</f>
        <v>#REF!</v>
      </c>
      <c r="HB331" s="16"/>
      <c r="HC331" s="25">
        <f t="shared" si="1247"/>
        <v>0</v>
      </c>
      <c r="HD331" s="18">
        <v>0</v>
      </c>
      <c r="HE331" s="18">
        <v>0</v>
      </c>
      <c r="HF331" s="18">
        <v>0</v>
      </c>
      <c r="HG331" s="1" t="e" cm="1">
        <f t="array" ref="HG331">INDEX(#REF!,MATCH(EJ331&amp;EK331&amp;HJ331&amp;HK331&amp;HL331,#REF!&amp;#REF!&amp;#REF!&amp;#REF!&amp;#REF!,0))</f>
        <v>#REF!</v>
      </c>
      <c r="HH331" s="16"/>
      <c r="HI331" s="25">
        <f t="shared" si="1248"/>
        <v>0</v>
      </c>
      <c r="HJ331" s="25">
        <f t="shared" si="1249"/>
        <v>0</v>
      </c>
      <c r="HK331" s="19">
        <v>0</v>
      </c>
      <c r="HL331" s="19">
        <v>0</v>
      </c>
      <c r="HM331" s="18">
        <v>0.01</v>
      </c>
      <c r="HN331" s="18">
        <v>1</v>
      </c>
      <c r="HO331" s="25">
        <f t="shared" si="1250"/>
        <v>0</v>
      </c>
      <c r="HP331" s="25">
        <f t="shared" si="1251"/>
        <v>0</v>
      </c>
      <c r="HQ331" s="25">
        <f t="shared" si="1252"/>
        <v>0</v>
      </c>
      <c r="HR331" s="25">
        <f t="shared" si="1253"/>
        <v>0</v>
      </c>
      <c r="HS331" s="25">
        <f t="shared" si="1254"/>
        <v>0</v>
      </c>
      <c r="HT331" s="19">
        <v>0</v>
      </c>
      <c r="HU331" s="19">
        <v>0</v>
      </c>
      <c r="HV331" s="19">
        <v>0</v>
      </c>
      <c r="HW331" s="25">
        <f t="shared" si="1255"/>
        <v>0</v>
      </c>
      <c r="HX331" s="19">
        <v>0</v>
      </c>
      <c r="HY331" s="19">
        <v>0</v>
      </c>
      <c r="HZ331" s="18">
        <v>42.37</v>
      </c>
      <c r="IA331" s="20">
        <f>ROUND(IF(EN331="Cống tròn",IF(EN331="Cống tròn",IF(EU331="Không có móng",IQ331-FF331,IF(EU331="Đế",IP331-FN331,IF(OR(EU331="Móng bê tông",EU331="Móng bê tông kết hợp đế"),II331-FJ331,0))),0),IF(EN331="Cống hộp",IF(AND(EN331="Cống hộp",EU331="Không có móng"),IQ331-GF331,IF(AND(EN331="Cống hộp",EU331="Móng bê tông"),IJ331-GB331,0)),IF(OR(EN331="Rãnh xây",EN331="Rãnh bê tông"),IF(OR(EN331="Rãnh xây",EN331="Rãnh bê tông"),IK331-GB331,0),IF(EN331="Ống nhựa",IF(AND(EN331="Ống nhựa",EU331="Không đắp cát"),IQ331-HT331,IF(AND(EN331="Ống nhựa",EU331="Đắp cát"),IH331-HX331,0)),IF(EN331="Rãnh thang",IF(EN331="Rãnh thang",IF(EU331="Móng bê tông",#REF!-#REF!,IQ331),0),0))))),2)</f>
        <v>40.03</v>
      </c>
      <c r="IB331" s="20">
        <f t="shared" si="1256"/>
        <v>2.3399999999999963</v>
      </c>
      <c r="IC331" s="20">
        <f t="shared" si="1103"/>
        <v>40.029999999999994</v>
      </c>
      <c r="ID331" s="20">
        <f t="shared" si="1104"/>
        <v>0</v>
      </c>
      <c r="IE331" s="20">
        <f t="shared" si="1105"/>
        <v>0</v>
      </c>
      <c r="IF331" s="20">
        <f t="shared" si="1106"/>
        <v>0</v>
      </c>
      <c r="IG331" s="20">
        <f>IF(EN331="Rãnh thang",IF(AND(EN331="Rãnh thang",EU331="Móng bê tông"),IQ331-#REF!,0),IF(EN331="Ống nhựa",IF(AND(EN331="Ống nhựa",EU331="Đắp cát"),IQ331-HT331,0),IF(EN331="Cống tròn",IF(EN331="Cống tròn",IF(OR(EU331="Móng bê tông",EU331="Móng bê tông kết hợp đế"),IM331-FL331,0),0),IF(EN331="Cống hộp",IF(AND(EN331="Cống hộp",EU331="Móng bê tông"),IN331-GD331,0),IF(OR(EN331="Rãnh xây",EN331="Rãnh bê tông"),IF(AND(EN331="Rãnh xây",EU331="Móng bê tông"),IO331-GD331,IF(AND(EN331="Rãnh bê tông",EU331="Móng bê tông"),IO331-GD331,0)),0)))))</f>
        <v>40.029999999999994</v>
      </c>
      <c r="IH331" s="20">
        <f t="shared" si="1107"/>
        <v>0</v>
      </c>
      <c r="II331" s="20">
        <f t="shared" si="1108"/>
        <v>40.029999999999994</v>
      </c>
      <c r="IJ331" s="20">
        <f t="shared" si="1109"/>
        <v>0</v>
      </c>
      <c r="IK331" s="20">
        <f t="shared" si="1110"/>
        <v>0</v>
      </c>
      <c r="IL331" s="20">
        <f t="shared" si="1111"/>
        <v>40.229999999999997</v>
      </c>
      <c r="IM331" s="20">
        <f t="shared" si="1112"/>
        <v>40.229999999999997</v>
      </c>
      <c r="IN331" s="20">
        <f t="shared" si="1113"/>
        <v>0</v>
      </c>
      <c r="IO331" s="20">
        <f t="shared" si="1114"/>
        <v>0</v>
      </c>
      <c r="IP331" s="20">
        <f t="shared" si="1115"/>
        <v>0</v>
      </c>
      <c r="IQ331" s="18">
        <v>40.33</v>
      </c>
      <c r="IR331" s="25">
        <f t="shared" si="1257"/>
        <v>0</v>
      </c>
      <c r="IS331" s="25">
        <f t="shared" si="1116"/>
        <v>0</v>
      </c>
      <c r="IT331" s="25">
        <f t="shared" si="1117"/>
        <v>0</v>
      </c>
      <c r="IU331" s="25">
        <f>ROUND(IF(EN331="Cống tròn",IF(EN331="Cống tròn",IV331+FF331,0),IF(EN331="Cống hộp",IF(EN331="Cống hộp",IV331+GP331,0),IF(OR(EN331="Rãnh xây",EN331="Rãnh bê tông"),IF(OR(EN331="Rãnh xây",EN331="Rãnh bê tông"),IV331+GP331,0),IF(EN331="ống nhựa",IF(EN331="Ống nhựa",IV331+HT331,0),IF(EN331="Rãnh thang",IF(EN331="Rãnh thang",IQ331+#REF!,0),0))))),2)</f>
        <v>41.41</v>
      </c>
      <c r="IV331" s="18">
        <v>41.31</v>
      </c>
      <c r="IW331" s="25">
        <f t="shared" si="1118"/>
        <v>41.41</v>
      </c>
      <c r="IX331" s="25">
        <f t="shared" si="1119"/>
        <v>0</v>
      </c>
      <c r="IY331" s="25">
        <f t="shared" si="1120"/>
        <v>0</v>
      </c>
      <c r="IZ331" s="25">
        <f t="shared" si="1121"/>
        <v>0</v>
      </c>
      <c r="JA331" s="25">
        <f t="shared" si="1122"/>
        <v>0</v>
      </c>
      <c r="JB331" s="18">
        <v>42.52</v>
      </c>
      <c r="JC331" s="20">
        <f>ROUND(IF(EN331="Cống tròn",IF(EN331="Cống tròn",IF(EU331="Không có móng",JS331-FF331,IF(EU331="Đế",JR331-FN331,IF(OR(EU331="Móng bê tông",EU331="Móng bê tông kết hợp đế"),JK331-FJ331,0))),0),IF(EN331="Cống hộp",IF(AND(EN331="Cống hộp",EU331="Không có móng"),JS331-GF331,IF(AND(EN331="Cống hộp",EU331="Móng bê tông"),JL331-GB331,0)),IF(OR(EN331="Rãnh xây",EN331="Rãnh bê tông"),IF(OR(EN331="Rãnh xây",EN331="Rãnh bê tông"),JM331-GB331,0),IF(EN331="Ống nhựa",IF(AND(EN331="Ống nhựa",EU331="Không đắp cát"),JS331-HT331,IF(AND(EN331="Ống nhựa",EU331="Đắp cát"),JJ331-HX331,0)),IF(EN331="Rãnh thang",IF(EN331="Rãnh thang",IF(EU331="Móng bê tông",#REF!-#REF!,JS331),0),0))))),2)</f>
        <v>40.01</v>
      </c>
      <c r="JD331" s="20">
        <f t="shared" si="1258"/>
        <v>2.5100000000000051</v>
      </c>
      <c r="JE331" s="20">
        <f t="shared" si="1123"/>
        <v>40.01</v>
      </c>
      <c r="JF331" s="20">
        <f t="shared" si="1124"/>
        <v>0</v>
      </c>
      <c r="JG331" s="20">
        <f t="shared" si="1125"/>
        <v>0</v>
      </c>
      <c r="JH331" s="20">
        <f t="shared" si="1126"/>
        <v>0</v>
      </c>
      <c r="JI331" s="20">
        <f>IF(EN331="Rãnh thang",IF(AND(EN331="Rãnh thang",EU331="Móng bê tông"),JS331-#REF!,0),IF(EN331="Ống nhựa",IF(AND(EN331="Ống nhựa",EU331="Đắp cát"),JS331-HT331,0),IF(EN331="Cống tròn",IF(EN331="Cống tròn",IF(OR(EU331="Móng bê tông",EU331="Móng bê tông kết hợp đế"),JO331-FL331,0),0),IF(EN331="Cống hộp",IF(AND(EN331="Cống hộp",EU331="Móng bê tông"),JP331-GD331,0),IF(OR(EN331="Rãnh xây",EN331="Rãnh bê tông"),IF(AND(EN331="Rãnh xây",EU331="Móng bê tông"),JQ331-GD331,IF(AND(EN331="Rãnh bê tông",EU331="Móng bê tông"),JQ331-GD331,0)),0)))))</f>
        <v>40.01</v>
      </c>
      <c r="JJ331" s="20">
        <f t="shared" si="1127"/>
        <v>0</v>
      </c>
      <c r="JK331" s="20">
        <f t="shared" si="1128"/>
        <v>40.01</v>
      </c>
      <c r="JL331" s="20">
        <f t="shared" si="1129"/>
        <v>0</v>
      </c>
      <c r="JM331" s="20">
        <f t="shared" si="1130"/>
        <v>0</v>
      </c>
      <c r="JN331" s="20">
        <f t="shared" si="1131"/>
        <v>40.21</v>
      </c>
      <c r="JO331" s="20">
        <f t="shared" si="1132"/>
        <v>40.21</v>
      </c>
      <c r="JP331" s="20">
        <f t="shared" si="1133"/>
        <v>0</v>
      </c>
      <c r="JQ331" s="20">
        <f t="shared" si="1134"/>
        <v>0</v>
      </c>
      <c r="JR331" s="20">
        <f t="shared" si="1135"/>
        <v>0</v>
      </c>
      <c r="JS331" s="26">
        <v>40.31</v>
      </c>
      <c r="JT331" s="25">
        <f t="shared" si="1259"/>
        <v>0</v>
      </c>
      <c r="JU331" s="25">
        <f t="shared" si="1136"/>
        <v>0</v>
      </c>
      <c r="JV331" s="25">
        <f t="shared" si="1137"/>
        <v>0</v>
      </c>
      <c r="JW331" s="25">
        <f>ROUND(IF(EN331="Cống tròn",IF(EN331="Cống tròn",JX331+FF331,0),IF(EN331="Cống hộp",IF(EN331="Cống hộp",JX331+GP331,0),IF(OR(EN331="Rãnh xây",EN331="Rãnh bê tông"),IF(OR(EN331="Rãnh xây",EN331="Rãnh bê tông"),JX331+GP331,0),IF(EN331="ống nhựa",IF(EN331="Ống nhựa",JX331+HT331,0),IF(EN331="Rãnh thang",IF(EN331="Rãnh thang",JS331+#REF!,0),0))))),2)</f>
        <v>41.41</v>
      </c>
      <c r="JX331" s="27">
        <v>41.31</v>
      </c>
      <c r="JY331" s="25">
        <f t="shared" si="1138"/>
        <v>41.41</v>
      </c>
      <c r="JZ331" s="25">
        <f t="shared" si="1139"/>
        <v>0</v>
      </c>
      <c r="KA331" s="25">
        <f t="shared" si="1140"/>
        <v>0</v>
      </c>
      <c r="KB331" s="25">
        <f t="shared" si="1141"/>
        <v>0</v>
      </c>
      <c r="KC331" s="25">
        <f t="shared" si="1142"/>
        <v>0</v>
      </c>
      <c r="KD331" s="28" t="s">
        <v>98</v>
      </c>
      <c r="KE331" s="27">
        <v>0</v>
      </c>
      <c r="KF331" s="25">
        <f t="shared" si="1143"/>
        <v>2.3399999999999963</v>
      </c>
      <c r="KG331" s="25">
        <f t="shared" si="1260"/>
        <v>2.3399999999999963</v>
      </c>
      <c r="KH331" s="27">
        <v>0</v>
      </c>
      <c r="KI331" s="25">
        <f t="shared" si="1144"/>
        <v>2.5100000000000051</v>
      </c>
      <c r="KJ331" s="25">
        <f t="shared" si="1261"/>
        <v>2.5100000000000051</v>
      </c>
      <c r="KK331" s="25">
        <f t="shared" si="1145"/>
        <v>0</v>
      </c>
      <c r="KL331" s="25">
        <f t="shared" si="1146"/>
        <v>0</v>
      </c>
      <c r="KM331" s="25">
        <f t="shared" si="1262"/>
        <v>0</v>
      </c>
      <c r="KN331" s="25">
        <f t="shared" si="1147"/>
        <v>0</v>
      </c>
      <c r="KO331" s="25">
        <f t="shared" si="1148"/>
        <v>0</v>
      </c>
      <c r="KP331" s="25">
        <f t="shared" si="1263"/>
        <v>0</v>
      </c>
      <c r="KQ331" s="25">
        <f t="shared" si="1149"/>
        <v>0.2</v>
      </c>
      <c r="KR331" s="25">
        <f t="shared" si="1150"/>
        <v>0.2</v>
      </c>
      <c r="KS331" s="25">
        <f t="shared" si="1264"/>
        <v>0.2</v>
      </c>
      <c r="KT331" s="25">
        <f t="shared" si="1151"/>
        <v>0</v>
      </c>
      <c r="KU331" s="25">
        <f t="shared" si="1152"/>
        <v>0</v>
      </c>
      <c r="KV331" s="25">
        <f t="shared" si="1265"/>
        <v>0</v>
      </c>
      <c r="KW331" s="25">
        <f t="shared" si="1079"/>
        <v>0</v>
      </c>
      <c r="KX331" s="25">
        <f t="shared" si="1153"/>
        <v>0</v>
      </c>
      <c r="KY331" s="25">
        <f t="shared" si="1266"/>
        <v>0</v>
      </c>
      <c r="KZ331" s="25">
        <f t="shared" si="1154"/>
        <v>0</v>
      </c>
      <c r="LA331" s="25">
        <f t="shared" si="1155"/>
        <v>0</v>
      </c>
      <c r="LB331" s="25">
        <f t="shared" si="1267"/>
        <v>0</v>
      </c>
      <c r="LC331" s="25">
        <f t="shared" si="1156"/>
        <v>1.4</v>
      </c>
      <c r="LD331" s="25">
        <f t="shared" si="1157"/>
        <v>1.4</v>
      </c>
      <c r="LE331" s="25">
        <f t="shared" si="1268"/>
        <v>1.4</v>
      </c>
      <c r="LF331" s="25">
        <f t="shared" si="1158"/>
        <v>0</v>
      </c>
      <c r="LG331" s="25">
        <f t="shared" si="1159"/>
        <v>0</v>
      </c>
      <c r="LH331" s="25">
        <f t="shared" si="1269"/>
        <v>0</v>
      </c>
      <c r="LI331" s="25">
        <f t="shared" si="1160"/>
        <v>0</v>
      </c>
      <c r="LJ331" s="25">
        <f t="shared" si="1161"/>
        <v>0</v>
      </c>
      <c r="LK331" s="25">
        <f t="shared" si="1270"/>
        <v>0</v>
      </c>
      <c r="LL331" s="25">
        <f t="shared" si="1162"/>
        <v>0</v>
      </c>
      <c r="LM331" s="25">
        <f t="shared" si="1163"/>
        <v>0</v>
      </c>
      <c r="LN331" s="25">
        <f t="shared" si="1271"/>
        <v>0</v>
      </c>
      <c r="LO331" s="25">
        <f t="shared" si="1164"/>
        <v>0</v>
      </c>
      <c r="LP331" s="25">
        <f t="shared" si="1165"/>
        <v>0</v>
      </c>
      <c r="LQ331" s="25">
        <f t="shared" si="1272"/>
        <v>0</v>
      </c>
      <c r="LR331" s="25">
        <f t="shared" si="1166"/>
        <v>0</v>
      </c>
      <c r="LS331" s="25">
        <f t="shared" si="1167"/>
        <v>0</v>
      </c>
      <c r="LT331" s="25">
        <f t="shared" si="1273"/>
        <v>0</v>
      </c>
      <c r="LU331" s="25">
        <f t="shared" si="1168"/>
        <v>0</v>
      </c>
      <c r="LV331" s="25">
        <f t="shared" si="1169"/>
        <v>0</v>
      </c>
      <c r="LW331" s="25">
        <f t="shared" si="1274"/>
        <v>0</v>
      </c>
      <c r="LX331" s="25">
        <f t="shared" si="1170"/>
        <v>0</v>
      </c>
      <c r="LY331" s="25">
        <f t="shared" si="1171"/>
        <v>0</v>
      </c>
      <c r="LZ331" s="25">
        <f t="shared" si="1275"/>
        <v>0</v>
      </c>
      <c r="MA331" s="25">
        <f t="shared" si="1172"/>
        <v>0</v>
      </c>
      <c r="MB331" s="25">
        <f t="shared" si="1173"/>
        <v>0</v>
      </c>
      <c r="MC331" s="25">
        <f t="shared" si="1276"/>
        <v>0</v>
      </c>
      <c r="MD331" s="25">
        <f t="shared" si="1174"/>
        <v>0</v>
      </c>
      <c r="ME331" s="25">
        <f t="shared" si="1175"/>
        <v>0</v>
      </c>
      <c r="MF331" s="25">
        <f t="shared" si="1277"/>
        <v>0</v>
      </c>
      <c r="MG331" s="25">
        <f t="shared" si="1176"/>
        <v>0</v>
      </c>
      <c r="MH331" s="25">
        <f t="shared" si="1177"/>
        <v>0</v>
      </c>
      <c r="MI331" s="25">
        <f t="shared" si="1278"/>
        <v>0</v>
      </c>
      <c r="MJ331" s="25">
        <f t="shared" si="1178"/>
        <v>0</v>
      </c>
      <c r="MK331" s="25">
        <f t="shared" si="1179"/>
        <v>0</v>
      </c>
      <c r="ML331" s="25">
        <f t="shared" si="1279"/>
        <v>0</v>
      </c>
      <c r="MM331" s="25">
        <f t="shared" si="1180"/>
        <v>0</v>
      </c>
      <c r="MN331" s="25">
        <f t="shared" si="1181"/>
        <v>0</v>
      </c>
      <c r="MO331" s="25">
        <f t="shared" si="1280"/>
        <v>0</v>
      </c>
      <c r="MP331" s="25">
        <f t="shared" si="1182"/>
        <v>0</v>
      </c>
      <c r="MQ331" s="25">
        <f t="shared" si="1183"/>
        <v>0</v>
      </c>
      <c r="MR331" s="25">
        <f t="shared" si="1281"/>
        <v>0</v>
      </c>
      <c r="MS331" s="29">
        <v>1.4</v>
      </c>
      <c r="MT331" s="29">
        <v>0</v>
      </c>
      <c r="MU331" s="29">
        <v>1</v>
      </c>
      <c r="MV331" s="29">
        <v>1</v>
      </c>
      <c r="MW331" s="25">
        <f t="shared" si="1184"/>
        <v>1.4</v>
      </c>
      <c r="MX331" s="25">
        <f t="shared" si="1185"/>
        <v>3.28</v>
      </c>
      <c r="MY331" s="25">
        <f t="shared" si="1186"/>
        <v>0</v>
      </c>
      <c r="MZ331" s="25">
        <f t="shared" si="1187"/>
        <v>0</v>
      </c>
      <c r="NA331" s="25">
        <f t="shared" si="1188"/>
        <v>1.4</v>
      </c>
      <c r="NB331" s="25">
        <f t="shared" si="1189"/>
        <v>3.51</v>
      </c>
      <c r="NC331" s="25">
        <f t="shared" si="1190"/>
        <v>0</v>
      </c>
      <c r="ND331" s="25">
        <f t="shared" si="1191"/>
        <v>0</v>
      </c>
      <c r="NE331" s="25">
        <f t="shared" si="1282"/>
        <v>1.4</v>
      </c>
      <c r="NF331" s="25">
        <f t="shared" si="1282"/>
        <v>3.3949999999999996</v>
      </c>
      <c r="NG331" s="25">
        <f t="shared" si="1282"/>
        <v>0</v>
      </c>
      <c r="NH331" s="25">
        <f t="shared" si="1282"/>
        <v>0</v>
      </c>
      <c r="NI331" s="25">
        <f t="shared" si="1192"/>
        <v>37.68</v>
      </c>
      <c r="NJ331" s="25">
        <f t="shared" si="1193"/>
        <v>0</v>
      </c>
      <c r="NK331" s="25">
        <f t="shared" si="1194"/>
        <v>37.68</v>
      </c>
      <c r="NL331" s="25">
        <f t="shared" si="1195"/>
        <v>20.190000000000001</v>
      </c>
      <c r="NM331" s="25">
        <f t="shared" si="1196"/>
        <v>0</v>
      </c>
      <c r="NN331" s="25">
        <f t="shared" si="1283"/>
        <v>20.190000000000001</v>
      </c>
      <c r="NO331" s="25">
        <f t="shared" si="1197"/>
        <v>0</v>
      </c>
      <c r="NP331" s="25">
        <f t="shared" si="1198"/>
        <v>0</v>
      </c>
      <c r="NQ331" s="25">
        <f t="shared" si="1284"/>
        <v>0</v>
      </c>
      <c r="NR331" s="25">
        <f t="shared" si="1199"/>
        <v>0</v>
      </c>
      <c r="NS331" s="25">
        <f t="shared" si="1200"/>
        <v>0</v>
      </c>
      <c r="NT331" s="25">
        <f t="shared" si="1285"/>
        <v>0</v>
      </c>
      <c r="NU331" s="25">
        <f t="shared" si="1201"/>
        <v>0</v>
      </c>
      <c r="NV331" s="25">
        <f t="shared" si="1202"/>
        <v>0</v>
      </c>
      <c r="NW331" s="25">
        <f t="shared" si="1286"/>
        <v>0</v>
      </c>
      <c r="NX331" s="25">
        <f t="shared" si="1287"/>
        <v>20.190000000000001</v>
      </c>
      <c r="NY331" s="25">
        <f t="shared" si="1287"/>
        <v>0</v>
      </c>
      <c r="NZ331" s="25">
        <f t="shared" si="1288"/>
        <v>20.190000000000001</v>
      </c>
      <c r="OA331" s="25">
        <f t="shared" si="1289"/>
        <v>17.489999999999998</v>
      </c>
      <c r="OB331" s="25">
        <f t="shared" si="1289"/>
        <v>0</v>
      </c>
      <c r="OC331" s="25">
        <f t="shared" si="1290"/>
        <v>17.489999999999998</v>
      </c>
      <c r="OD331" s="25">
        <f t="shared" si="1291"/>
        <v>20.190000000000001</v>
      </c>
      <c r="OE331" s="25">
        <f t="shared" si="1291"/>
        <v>0</v>
      </c>
      <c r="OF331" s="25">
        <f t="shared" si="1291"/>
        <v>20.190000000000001</v>
      </c>
      <c r="OG331" s="25">
        <f t="shared" si="1203"/>
        <v>0</v>
      </c>
      <c r="OH331" s="25">
        <f t="shared" si="1204"/>
        <v>0</v>
      </c>
      <c r="OI331" s="25">
        <f t="shared" si="1205"/>
        <v>0</v>
      </c>
      <c r="OJ331" s="25">
        <f t="shared" si="1206"/>
        <v>0</v>
      </c>
      <c r="OK331" s="25">
        <f t="shared" si="1207"/>
        <v>0</v>
      </c>
      <c r="OL331" s="25">
        <f t="shared" si="1208"/>
        <v>0</v>
      </c>
      <c r="OM331" s="25">
        <f t="shared" si="1292"/>
        <v>0</v>
      </c>
      <c r="ON331" s="25">
        <f t="shared" si="1292"/>
        <v>0</v>
      </c>
      <c r="OO331" s="25">
        <f t="shared" si="1292"/>
        <v>0</v>
      </c>
      <c r="OP331" s="25">
        <f t="shared" si="1209"/>
        <v>0</v>
      </c>
      <c r="OQ331" s="25">
        <f t="shared" si="1210"/>
        <v>0</v>
      </c>
      <c r="OR331" s="25">
        <f t="shared" si="1293"/>
        <v>0</v>
      </c>
      <c r="OS331" s="19">
        <v>536013.27</v>
      </c>
      <c r="OT331" s="19">
        <v>2371545.36</v>
      </c>
    </row>
    <row r="332" spans="1:410" ht="33" customHeight="1" x14ac:dyDescent="0.25">
      <c r="A332" s="18"/>
      <c r="B332" s="18" t="s">
        <v>1129</v>
      </c>
      <c r="C332" s="18">
        <v>526.22</v>
      </c>
      <c r="D332" s="16" t="e">
        <f>_xlfn.IFNA(INDEX(#REF!,MATCH(E332,#REF!,0)),0)</f>
        <v>#REF!</v>
      </c>
      <c r="E332" s="18" t="s">
        <v>1153</v>
      </c>
      <c r="F332" s="16" t="s">
        <v>765</v>
      </c>
      <c r="G332" s="16" t="s">
        <v>766</v>
      </c>
      <c r="H332" s="16" t="s">
        <v>767</v>
      </c>
      <c r="I332" s="16" t="s">
        <v>768</v>
      </c>
      <c r="J332" s="16" t="s">
        <v>769</v>
      </c>
      <c r="K332" s="16" t="s">
        <v>770</v>
      </c>
      <c r="L332" s="16" t="s">
        <v>771</v>
      </c>
      <c r="M332" s="18">
        <v>4.9400000000000004</v>
      </c>
      <c r="N332" s="18">
        <v>3.64</v>
      </c>
      <c r="O332" s="18">
        <v>5.3400000000000007</v>
      </c>
      <c r="P332" s="18">
        <v>4.04</v>
      </c>
      <c r="Q332" s="18">
        <v>0.1</v>
      </c>
      <c r="R332" s="18">
        <v>5.1400000000000006</v>
      </c>
      <c r="S332" s="18">
        <v>3.8400000000000003</v>
      </c>
      <c r="T332" s="18">
        <v>0.2</v>
      </c>
      <c r="U332" s="18">
        <v>0</v>
      </c>
      <c r="V332" s="18">
        <v>0</v>
      </c>
      <c r="W332" s="18">
        <v>0</v>
      </c>
      <c r="X332" s="18">
        <v>4.9400000000000004</v>
      </c>
      <c r="Y332" s="18">
        <v>3.6</v>
      </c>
      <c r="Z332" s="20">
        <f t="shared" si="1211"/>
        <v>2.2000000000000002</v>
      </c>
      <c r="AA332" s="18">
        <v>0.22</v>
      </c>
      <c r="AB332" s="18">
        <v>0</v>
      </c>
      <c r="AC332" s="18">
        <v>0</v>
      </c>
      <c r="AD332" s="18">
        <v>0</v>
      </c>
      <c r="AE332" s="18">
        <v>0</v>
      </c>
      <c r="AF332" s="18">
        <v>0</v>
      </c>
      <c r="AG332" s="18">
        <v>4.5</v>
      </c>
      <c r="AH332" s="18">
        <v>3.2</v>
      </c>
      <c r="AI332" s="20">
        <f t="shared" si="1212"/>
        <v>2.35</v>
      </c>
      <c r="AJ332" s="18">
        <v>0</v>
      </c>
      <c r="AK332" s="18">
        <v>0</v>
      </c>
      <c r="AL332" s="20">
        <f t="shared" si="1213"/>
        <v>0</v>
      </c>
      <c r="AM332" s="18">
        <v>4.9400000000000004</v>
      </c>
      <c r="AN332" s="18">
        <v>3.2</v>
      </c>
      <c r="AO332" s="18">
        <v>0.15</v>
      </c>
      <c r="AP332" s="18">
        <v>0.22</v>
      </c>
      <c r="AQ332" s="18">
        <v>4.9400000000000004</v>
      </c>
      <c r="AR332" s="18">
        <v>3.4200000000000004</v>
      </c>
      <c r="AS332" s="18">
        <v>0.12</v>
      </c>
      <c r="AT332" s="18">
        <v>0.11</v>
      </c>
      <c r="AU332" s="18">
        <v>0</v>
      </c>
      <c r="AV332" s="18">
        <v>1</v>
      </c>
      <c r="AW332" s="18">
        <v>0</v>
      </c>
      <c r="AX332" s="18">
        <v>0</v>
      </c>
      <c r="AY332" s="18">
        <v>0</v>
      </c>
      <c r="AZ332" s="18">
        <v>0</v>
      </c>
      <c r="BA332" s="18">
        <v>0</v>
      </c>
      <c r="BB332" s="18">
        <v>0</v>
      </c>
      <c r="BC332" s="18">
        <v>0</v>
      </c>
      <c r="BD332" s="18">
        <v>0</v>
      </c>
      <c r="BE332" s="18">
        <v>2</v>
      </c>
      <c r="BF332" s="18">
        <v>1</v>
      </c>
      <c r="BG332" s="18">
        <v>0</v>
      </c>
      <c r="BH332" s="18">
        <v>0</v>
      </c>
      <c r="BI332" s="18">
        <v>0</v>
      </c>
      <c r="BJ332" s="18">
        <v>0</v>
      </c>
      <c r="BK332" s="18">
        <v>0</v>
      </c>
      <c r="BL332" s="18">
        <v>0</v>
      </c>
      <c r="BM332" s="18">
        <v>0</v>
      </c>
      <c r="BN332" s="18">
        <v>0</v>
      </c>
      <c r="BO332" s="18">
        <v>0</v>
      </c>
      <c r="BP332" s="18">
        <v>2</v>
      </c>
      <c r="BQ332" s="18">
        <v>0</v>
      </c>
      <c r="BR332" s="18">
        <v>0</v>
      </c>
      <c r="BS332" s="18">
        <v>0</v>
      </c>
      <c r="BT332" s="18">
        <v>0</v>
      </c>
      <c r="BU332" s="18">
        <v>0</v>
      </c>
      <c r="BV332" s="18">
        <v>0</v>
      </c>
      <c r="BW332" s="18">
        <v>0</v>
      </c>
      <c r="BX332" s="18">
        <v>0</v>
      </c>
      <c r="BY332" s="18">
        <v>0</v>
      </c>
      <c r="BZ332" s="18">
        <v>0</v>
      </c>
      <c r="CA332" s="16" t="e">
        <f>_xlfn.IFNA(IF(RIGHT(D332,2)="=G",0,INDEX(#REF!,MATCH(E332,#REF!,0))),0)</f>
        <v>#REF!</v>
      </c>
      <c r="CB332" s="16"/>
      <c r="CC332" s="18"/>
      <c r="CD332" s="18"/>
      <c r="CE332" s="18"/>
      <c r="CF332" s="18"/>
      <c r="CG332" s="18"/>
      <c r="CH332" s="18"/>
      <c r="CI332" s="16" t="s">
        <v>98</v>
      </c>
      <c r="CJ332" s="18">
        <v>0</v>
      </c>
      <c r="CK332" s="20">
        <f t="shared" si="1080"/>
        <v>2.81</v>
      </c>
      <c r="CL332" s="20">
        <f t="shared" si="1214"/>
        <v>2.81</v>
      </c>
      <c r="CM332" s="18">
        <v>49.76</v>
      </c>
      <c r="CN332" s="18">
        <v>42.52</v>
      </c>
      <c r="CO332" s="18">
        <v>41.681000000000004</v>
      </c>
      <c r="CP332" s="22">
        <f t="shared" si="1081"/>
        <v>42.52</v>
      </c>
      <c r="CQ332" s="22">
        <f t="shared" si="1082"/>
        <v>39.71</v>
      </c>
      <c r="CR332" s="22">
        <f t="shared" si="1215"/>
        <v>2.81</v>
      </c>
      <c r="CS332" s="22">
        <f t="shared" si="1083"/>
        <v>39.809999999999995</v>
      </c>
      <c r="CT332" s="22">
        <f t="shared" si="1084"/>
        <v>40.01</v>
      </c>
      <c r="CU332" s="18">
        <v>40.01</v>
      </c>
      <c r="CV332" s="22">
        <f t="shared" si="1216"/>
        <v>2.2000000000000002</v>
      </c>
      <c r="CW332" s="22">
        <f t="shared" si="1085"/>
        <v>0</v>
      </c>
      <c r="CX332" s="22">
        <f t="shared" si="1086"/>
        <v>0</v>
      </c>
      <c r="CY332" s="22">
        <f t="shared" si="1087"/>
        <v>42.25</v>
      </c>
      <c r="CZ332" s="22">
        <f t="shared" si="1088"/>
        <v>42.4</v>
      </c>
      <c r="DA332" s="18">
        <v>42.52</v>
      </c>
      <c r="DB332" s="20">
        <f t="shared" si="1217"/>
        <v>2.81</v>
      </c>
      <c r="DC332" s="20">
        <f t="shared" si="1218"/>
        <v>0</v>
      </c>
      <c r="DD332" s="20">
        <f t="shared" si="1219"/>
        <v>2.81</v>
      </c>
      <c r="DE332" s="20">
        <f t="shared" si="1089"/>
        <v>0.1</v>
      </c>
      <c r="DF332" s="20">
        <f t="shared" si="1090"/>
        <v>0.2</v>
      </c>
      <c r="DG332" s="20">
        <f t="shared" si="1091"/>
        <v>2.4700000000000002</v>
      </c>
      <c r="DH332" s="20">
        <f t="shared" si="1092"/>
        <v>0</v>
      </c>
      <c r="DI332" s="20">
        <f t="shared" si="1093"/>
        <v>0</v>
      </c>
      <c r="DJ332" s="20">
        <f t="shared" si="1094"/>
        <v>0</v>
      </c>
      <c r="DK332" s="20">
        <f t="shared" si="1220"/>
        <v>2.7700000000000005</v>
      </c>
      <c r="DL332" s="20">
        <f t="shared" si="1221"/>
        <v>0</v>
      </c>
      <c r="DM332" s="20">
        <f t="shared" si="1222"/>
        <v>3.9999999999999591E-2</v>
      </c>
      <c r="DN332" s="20">
        <f t="shared" si="1223"/>
        <v>0</v>
      </c>
      <c r="DO332" s="18">
        <v>4.24</v>
      </c>
      <c r="DP332" s="18">
        <v>0</v>
      </c>
      <c r="DQ332" s="18">
        <v>1</v>
      </c>
      <c r="DR332" s="18">
        <v>1</v>
      </c>
      <c r="DS332" s="25">
        <f t="shared" si="1224"/>
        <v>4.24</v>
      </c>
      <c r="DT332" s="25">
        <f t="shared" si="1225"/>
        <v>0</v>
      </c>
      <c r="DU332" s="25">
        <f t="shared" si="1226"/>
        <v>11.91</v>
      </c>
      <c r="DV332" s="25">
        <f t="shared" si="1227"/>
        <v>0</v>
      </c>
      <c r="DW332" s="25">
        <f t="shared" si="1228"/>
        <v>11.91</v>
      </c>
      <c r="DX332" s="25">
        <f t="shared" si="1229"/>
        <v>0</v>
      </c>
      <c r="DY332" s="25">
        <f t="shared" si="1230"/>
        <v>0</v>
      </c>
      <c r="DZ332" s="25">
        <f t="shared" si="1231"/>
        <v>0</v>
      </c>
      <c r="EA332" s="25">
        <f t="shared" si="1232"/>
        <v>0</v>
      </c>
      <c r="EB332" s="25">
        <f t="shared" si="1233"/>
        <v>0</v>
      </c>
      <c r="EC332" s="25">
        <f t="shared" si="1234"/>
        <v>0</v>
      </c>
      <c r="ED332" s="25">
        <f t="shared" si="1235"/>
        <v>0</v>
      </c>
      <c r="EE332" s="25">
        <f t="shared" si="1235"/>
        <v>0</v>
      </c>
      <c r="EF332" s="25">
        <f t="shared" si="1236"/>
        <v>0</v>
      </c>
      <c r="EG332" s="25">
        <f t="shared" si="1237"/>
        <v>0</v>
      </c>
      <c r="EH332" s="25">
        <f t="shared" si="1237"/>
        <v>0</v>
      </c>
      <c r="EI332" s="25">
        <f t="shared" si="1238"/>
        <v>0</v>
      </c>
      <c r="EJ332" s="18"/>
      <c r="EK332" s="18"/>
      <c r="EL332" s="18"/>
      <c r="EM332" s="18"/>
      <c r="EN332" s="16"/>
      <c r="EO332" s="16"/>
      <c r="EP332" s="16">
        <f>IF(OR(EN332="Cống tròn",EN332="Cống hộp",EN332="Ống nhựa"),INDEX(#REF!,MATCH(E332,#REF!,0)),IF(OR(EN332="Rãnh xây",EN332="Rãnh bê tông"),INDEX(#REF!,MATCH(E332,#REF!,0)),0))</f>
        <v>0</v>
      </c>
      <c r="EQ332" s="18"/>
      <c r="ER332" s="18"/>
      <c r="ES332" s="25">
        <f t="shared" si="1239"/>
        <v>0</v>
      </c>
      <c r="ET332" s="1" t="str">
        <f>_xlfn.IFNA(IF(EN332="Cống tròn",INDEX(#REF!,MATCH(E332,#REF!,0)),IF(EN332="Cống hộp",INDEX(#REF!,MATCH(E332,#REF!,0)),EU332&amp;" ,"&amp;EV332)),0)</f>
        <v xml:space="preserve"> ,</v>
      </c>
      <c r="EU332" s="16"/>
      <c r="EV332" s="16"/>
      <c r="EW332" s="16" t="e">
        <f>_xlfn.IFNA(INDEX(#REF!,MATCH(E332,#REF!,0)),0)</f>
        <v>#REF!</v>
      </c>
      <c r="EX332" s="16"/>
      <c r="EY332" s="18">
        <v>0</v>
      </c>
      <c r="EZ332" s="18">
        <v>0</v>
      </c>
      <c r="FA332" s="18">
        <v>0</v>
      </c>
      <c r="FB332" s="18">
        <v>0</v>
      </c>
      <c r="FC332" s="18">
        <v>0</v>
      </c>
      <c r="FD332" s="25">
        <f t="shared" si="1095"/>
        <v>0</v>
      </c>
      <c r="FE332" s="25">
        <f t="shared" si="1240"/>
        <v>0</v>
      </c>
      <c r="FF332" s="18">
        <v>0</v>
      </c>
      <c r="FG332" s="18">
        <v>0</v>
      </c>
      <c r="FH332" s="18">
        <v>0</v>
      </c>
      <c r="FI332" s="25">
        <f t="shared" si="1241"/>
        <v>0</v>
      </c>
      <c r="FJ332" s="18">
        <v>0</v>
      </c>
      <c r="FK332" s="18">
        <v>0</v>
      </c>
      <c r="FL332" s="18">
        <v>0</v>
      </c>
      <c r="FM332" s="18">
        <v>0</v>
      </c>
      <c r="FN332" s="18">
        <v>0</v>
      </c>
      <c r="FO332" s="25">
        <f t="shared" si="1242"/>
        <v>0</v>
      </c>
      <c r="FP332" s="18">
        <v>0</v>
      </c>
      <c r="FQ332" s="18">
        <v>0</v>
      </c>
      <c r="FR332" s="25">
        <f t="shared" si="1096"/>
        <v>0</v>
      </c>
      <c r="FS332" s="25">
        <f t="shared" si="1097"/>
        <v>0</v>
      </c>
      <c r="FT332" s="25">
        <f t="shared" si="1098"/>
        <v>0</v>
      </c>
      <c r="FU332" s="25">
        <f t="shared" si="1099"/>
        <v>0</v>
      </c>
      <c r="FV332" s="25" t="str">
        <f t="shared" si="1243"/>
        <v>Đủ</v>
      </c>
      <c r="FW332" s="25">
        <f t="shared" si="1244"/>
        <v>0</v>
      </c>
      <c r="FX332" s="16"/>
      <c r="FY332" s="16"/>
      <c r="FZ332" s="16"/>
      <c r="GA332" s="16"/>
      <c r="GB332" s="19">
        <v>0</v>
      </c>
      <c r="GC332" s="19">
        <v>0</v>
      </c>
      <c r="GD332" s="19">
        <v>0</v>
      </c>
      <c r="GE332" s="19">
        <v>0</v>
      </c>
      <c r="GF332" s="19">
        <v>0</v>
      </c>
      <c r="GG332" s="19">
        <v>0</v>
      </c>
      <c r="GH332" s="19">
        <v>0</v>
      </c>
      <c r="GI332" s="19">
        <v>0</v>
      </c>
      <c r="GJ332" s="19">
        <v>0</v>
      </c>
      <c r="GK332" s="19">
        <v>0</v>
      </c>
      <c r="GL332" s="25">
        <f t="shared" si="1100"/>
        <v>0</v>
      </c>
      <c r="GM332" s="25">
        <f t="shared" si="1245"/>
        <v>0</v>
      </c>
      <c r="GN332" s="19">
        <v>0</v>
      </c>
      <c r="GO332" s="19">
        <v>0</v>
      </c>
      <c r="GP332" s="19">
        <v>0</v>
      </c>
      <c r="GQ332" s="19">
        <v>0</v>
      </c>
      <c r="GR332" s="1" t="e">
        <f>_xlfn.IFNA(INDEX(#REF!,MATCH(E332,#REF!,0)),0)</f>
        <v>#REF!</v>
      </c>
      <c r="GS332" s="16"/>
      <c r="GT332" s="18">
        <v>0</v>
      </c>
      <c r="GU332" s="18">
        <v>0</v>
      </c>
      <c r="GV332" s="18">
        <v>0</v>
      </c>
      <c r="GW332" s="18">
        <v>0</v>
      </c>
      <c r="GX332" s="25">
        <f t="shared" si="1101"/>
        <v>0</v>
      </c>
      <c r="GY332" s="25">
        <f t="shared" si="1102"/>
        <v>0</v>
      </c>
      <c r="GZ332" s="25">
        <f t="shared" si="1246"/>
        <v>0</v>
      </c>
      <c r="HA332" s="1" t="e" cm="1">
        <f t="array" ref="HA332">INDEX(#REF!,MATCH(EJ332&amp;EK332&amp;HD332&amp;HE332&amp;HF332,#REF!&amp;#REF!&amp;#REF!&amp;#REF!&amp;#REF!,0))</f>
        <v>#REF!</v>
      </c>
      <c r="HB332" s="16"/>
      <c r="HC332" s="25">
        <f t="shared" si="1247"/>
        <v>0</v>
      </c>
      <c r="HD332" s="18">
        <v>0</v>
      </c>
      <c r="HE332" s="18">
        <v>0</v>
      </c>
      <c r="HF332" s="18">
        <v>0</v>
      </c>
      <c r="HG332" s="1" t="e" cm="1">
        <f t="array" ref="HG332">INDEX(#REF!,MATCH(EJ332&amp;EK332&amp;HJ332&amp;HK332&amp;HL332,#REF!&amp;#REF!&amp;#REF!&amp;#REF!&amp;#REF!,0))</f>
        <v>#REF!</v>
      </c>
      <c r="HH332" s="16"/>
      <c r="HI332" s="25">
        <f t="shared" si="1248"/>
        <v>0</v>
      </c>
      <c r="HJ332" s="25">
        <f t="shared" si="1249"/>
        <v>0</v>
      </c>
      <c r="HK332" s="19">
        <v>0</v>
      </c>
      <c r="HL332" s="19">
        <v>0</v>
      </c>
      <c r="HM332" s="18">
        <v>0.01</v>
      </c>
      <c r="HN332" s="18">
        <v>1</v>
      </c>
      <c r="HO332" s="25">
        <f t="shared" si="1250"/>
        <v>0</v>
      </c>
      <c r="HP332" s="25">
        <f t="shared" si="1251"/>
        <v>0</v>
      </c>
      <c r="HQ332" s="25">
        <f t="shared" si="1252"/>
        <v>0</v>
      </c>
      <c r="HR332" s="25">
        <f t="shared" si="1253"/>
        <v>0</v>
      </c>
      <c r="HS332" s="25">
        <f t="shared" si="1254"/>
        <v>0</v>
      </c>
      <c r="HT332" s="19">
        <v>0</v>
      </c>
      <c r="HU332" s="19">
        <v>0</v>
      </c>
      <c r="HV332" s="19">
        <v>0</v>
      </c>
      <c r="HW332" s="25">
        <f t="shared" si="1255"/>
        <v>0</v>
      </c>
      <c r="HX332" s="19">
        <v>0</v>
      </c>
      <c r="HY332" s="19">
        <v>0</v>
      </c>
      <c r="HZ332" s="18">
        <v>0</v>
      </c>
      <c r="IA332" s="20">
        <f>ROUND(IF(EN332="Cống tròn",IF(EN332="Cống tròn",IF(EU332="Không có móng",IQ332-FF332,IF(EU332="Đế",IP332-FN332,IF(OR(EU332="Móng bê tông",EU332="Móng bê tông kết hợp đế"),II332-FJ332,0))),0),IF(EN332="Cống hộp",IF(AND(EN332="Cống hộp",EU332="Không có móng"),IQ332-GF332,IF(AND(EN332="Cống hộp",EU332="Móng bê tông"),IJ332-GB332,0)),IF(OR(EN332="Rãnh xây",EN332="Rãnh bê tông"),IF(OR(EN332="Rãnh xây",EN332="Rãnh bê tông"),IK332-GB332,0),IF(EN332="Ống nhựa",IF(AND(EN332="Ống nhựa",EU332="Không đắp cát"),IQ332-HT332,IF(AND(EN332="Ống nhựa",EU332="Đắp cát"),IH332-HX332,0)),IF(EN332="Rãnh thang",IF(EN332="Rãnh thang",IF(EU332="Móng bê tông",#REF!-#REF!,IQ332),0),0))))),2)</f>
        <v>0</v>
      </c>
      <c r="IB332" s="20">
        <f t="shared" si="1256"/>
        <v>0</v>
      </c>
      <c r="IC332" s="20">
        <f t="shared" si="1103"/>
        <v>0</v>
      </c>
      <c r="ID332" s="20">
        <f t="shared" si="1104"/>
        <v>0</v>
      </c>
      <c r="IE332" s="20">
        <f t="shared" si="1105"/>
        <v>0</v>
      </c>
      <c r="IF332" s="20">
        <f t="shared" si="1106"/>
        <v>0</v>
      </c>
      <c r="IG332" s="20">
        <f>IF(EN332="Rãnh thang",IF(AND(EN332="Rãnh thang",EU332="Móng bê tông"),IQ332-#REF!,0),IF(EN332="Ống nhựa",IF(AND(EN332="Ống nhựa",EU332="Đắp cát"),IQ332-HT332,0),IF(EN332="Cống tròn",IF(EN332="Cống tròn",IF(OR(EU332="Móng bê tông",EU332="Móng bê tông kết hợp đế"),IM332-FL332,0),0),IF(EN332="Cống hộp",IF(AND(EN332="Cống hộp",EU332="Móng bê tông"),IN332-GD332,0),IF(OR(EN332="Rãnh xây",EN332="Rãnh bê tông"),IF(AND(EN332="Rãnh xây",EU332="Móng bê tông"),IO332-GD332,IF(AND(EN332="Rãnh bê tông",EU332="Móng bê tông"),IO332-GD332,0)),0)))))</f>
        <v>0</v>
      </c>
      <c r="IH332" s="20">
        <f t="shared" si="1107"/>
        <v>0</v>
      </c>
      <c r="II332" s="20">
        <f t="shared" si="1108"/>
        <v>0</v>
      </c>
      <c r="IJ332" s="20">
        <f t="shared" si="1109"/>
        <v>0</v>
      </c>
      <c r="IK332" s="20">
        <f t="shared" si="1110"/>
        <v>0</v>
      </c>
      <c r="IL332" s="20">
        <f t="shared" si="1111"/>
        <v>0</v>
      </c>
      <c r="IM332" s="20">
        <f t="shared" si="1112"/>
        <v>0</v>
      </c>
      <c r="IN332" s="20">
        <f t="shared" si="1113"/>
        <v>0</v>
      </c>
      <c r="IO332" s="20">
        <f t="shared" si="1114"/>
        <v>0</v>
      </c>
      <c r="IP332" s="20">
        <f t="shared" si="1115"/>
        <v>0</v>
      </c>
      <c r="IQ332" s="18">
        <v>0</v>
      </c>
      <c r="IR332" s="25">
        <f t="shared" si="1257"/>
        <v>0</v>
      </c>
      <c r="IS332" s="25">
        <f t="shared" si="1116"/>
        <v>0</v>
      </c>
      <c r="IT332" s="25">
        <f t="shared" si="1117"/>
        <v>0</v>
      </c>
      <c r="IU332" s="25">
        <f>ROUND(IF(EN332="Cống tròn",IF(EN332="Cống tròn",IV332+FF332,0),IF(EN332="Cống hộp",IF(EN332="Cống hộp",IV332+GP332,0),IF(OR(EN332="Rãnh xây",EN332="Rãnh bê tông"),IF(OR(EN332="Rãnh xây",EN332="Rãnh bê tông"),IV332+GP332,0),IF(EN332="ống nhựa",IF(EN332="Ống nhựa",IV332+HT332,0),IF(EN332="Rãnh thang",IF(EN332="Rãnh thang",IQ332+#REF!,0),0))))),2)</f>
        <v>0</v>
      </c>
      <c r="IV332" s="18">
        <v>0</v>
      </c>
      <c r="IW332" s="25">
        <f t="shared" si="1118"/>
        <v>0</v>
      </c>
      <c r="IX332" s="25">
        <f t="shared" si="1119"/>
        <v>0</v>
      </c>
      <c r="IY332" s="25">
        <f t="shared" si="1120"/>
        <v>0</v>
      </c>
      <c r="IZ332" s="25">
        <f t="shared" si="1121"/>
        <v>0</v>
      </c>
      <c r="JA332" s="25">
        <f t="shared" si="1122"/>
        <v>0</v>
      </c>
      <c r="JB332" s="18">
        <v>0</v>
      </c>
      <c r="JC332" s="20">
        <f>ROUND(IF(EN332="Cống tròn",IF(EN332="Cống tròn",IF(EU332="Không có móng",JS332-FF332,IF(EU332="Đế",JR332-FN332,IF(OR(EU332="Móng bê tông",EU332="Móng bê tông kết hợp đế"),JK332-FJ332,0))),0),IF(EN332="Cống hộp",IF(AND(EN332="Cống hộp",EU332="Không có móng"),JS332-GF332,IF(AND(EN332="Cống hộp",EU332="Móng bê tông"),JL332-GB332,0)),IF(OR(EN332="Rãnh xây",EN332="Rãnh bê tông"),IF(OR(EN332="Rãnh xây",EN332="Rãnh bê tông"),JM332-GB332,0),IF(EN332="Ống nhựa",IF(AND(EN332="Ống nhựa",EU332="Không đắp cát"),JS332-HT332,IF(AND(EN332="Ống nhựa",EU332="Đắp cát"),JJ332-HX332,0)),IF(EN332="Rãnh thang",IF(EN332="Rãnh thang",IF(EU332="Móng bê tông",#REF!-#REF!,JS332),0),0))))),2)</f>
        <v>0</v>
      </c>
      <c r="JD332" s="20">
        <f t="shared" si="1258"/>
        <v>0</v>
      </c>
      <c r="JE332" s="20">
        <f t="shared" si="1123"/>
        <v>0</v>
      </c>
      <c r="JF332" s="20">
        <f t="shared" si="1124"/>
        <v>0</v>
      </c>
      <c r="JG332" s="20">
        <f t="shared" si="1125"/>
        <v>0</v>
      </c>
      <c r="JH332" s="20">
        <f t="shared" si="1126"/>
        <v>0</v>
      </c>
      <c r="JI332" s="20">
        <f>IF(EN332="Rãnh thang",IF(AND(EN332="Rãnh thang",EU332="Móng bê tông"),JS332-#REF!,0),IF(EN332="Ống nhựa",IF(AND(EN332="Ống nhựa",EU332="Đắp cát"),JS332-HT332,0),IF(EN332="Cống tròn",IF(EN332="Cống tròn",IF(OR(EU332="Móng bê tông",EU332="Móng bê tông kết hợp đế"),JO332-FL332,0),0),IF(EN332="Cống hộp",IF(AND(EN332="Cống hộp",EU332="Móng bê tông"),JP332-GD332,0),IF(OR(EN332="Rãnh xây",EN332="Rãnh bê tông"),IF(AND(EN332="Rãnh xây",EU332="Móng bê tông"),JQ332-GD332,IF(AND(EN332="Rãnh bê tông",EU332="Móng bê tông"),JQ332-GD332,0)),0)))))</f>
        <v>0</v>
      </c>
      <c r="JJ332" s="20">
        <f t="shared" si="1127"/>
        <v>0</v>
      </c>
      <c r="JK332" s="20">
        <f t="shared" si="1128"/>
        <v>0</v>
      </c>
      <c r="JL332" s="20">
        <f t="shared" si="1129"/>
        <v>0</v>
      </c>
      <c r="JM332" s="20">
        <f t="shared" si="1130"/>
        <v>0</v>
      </c>
      <c r="JN332" s="20">
        <f t="shared" si="1131"/>
        <v>0</v>
      </c>
      <c r="JO332" s="20">
        <f t="shared" si="1132"/>
        <v>0</v>
      </c>
      <c r="JP332" s="20">
        <f t="shared" si="1133"/>
        <v>0</v>
      </c>
      <c r="JQ332" s="20">
        <f t="shared" si="1134"/>
        <v>0</v>
      </c>
      <c r="JR332" s="20">
        <f t="shared" si="1135"/>
        <v>0</v>
      </c>
      <c r="JS332" s="26">
        <v>0</v>
      </c>
      <c r="JT332" s="25">
        <f t="shared" si="1259"/>
        <v>0</v>
      </c>
      <c r="JU332" s="25">
        <f t="shared" si="1136"/>
        <v>0</v>
      </c>
      <c r="JV332" s="25">
        <f t="shared" si="1137"/>
        <v>0</v>
      </c>
      <c r="JW332" s="25">
        <f>ROUND(IF(EN332="Cống tròn",IF(EN332="Cống tròn",JX332+FF332,0),IF(EN332="Cống hộp",IF(EN332="Cống hộp",JX332+GP332,0),IF(OR(EN332="Rãnh xây",EN332="Rãnh bê tông"),IF(OR(EN332="Rãnh xây",EN332="Rãnh bê tông"),JX332+GP332,0),IF(EN332="ống nhựa",IF(EN332="Ống nhựa",JX332+HT332,0),IF(EN332="Rãnh thang",IF(EN332="Rãnh thang",JS332+#REF!,0),0))))),2)</f>
        <v>0</v>
      </c>
      <c r="JX332" s="27">
        <v>0</v>
      </c>
      <c r="JY332" s="25">
        <f t="shared" si="1138"/>
        <v>0</v>
      </c>
      <c r="JZ332" s="25">
        <f t="shared" si="1139"/>
        <v>0</v>
      </c>
      <c r="KA332" s="25">
        <f t="shared" si="1140"/>
        <v>0</v>
      </c>
      <c r="KB332" s="25">
        <f t="shared" si="1141"/>
        <v>0</v>
      </c>
      <c r="KC332" s="25">
        <f t="shared" si="1142"/>
        <v>0</v>
      </c>
      <c r="KD332" s="28" t="s">
        <v>98</v>
      </c>
      <c r="KE332" s="27">
        <v>0</v>
      </c>
      <c r="KF332" s="25">
        <f t="shared" si="1143"/>
        <v>0</v>
      </c>
      <c r="KG332" s="25">
        <f t="shared" si="1260"/>
        <v>0</v>
      </c>
      <c r="KH332" s="27">
        <v>0</v>
      </c>
      <c r="KI332" s="25">
        <f t="shared" si="1144"/>
        <v>0</v>
      </c>
      <c r="KJ332" s="25">
        <f t="shared" si="1261"/>
        <v>0</v>
      </c>
      <c r="KK332" s="25">
        <f t="shared" si="1145"/>
        <v>0</v>
      </c>
      <c r="KL332" s="25">
        <f t="shared" si="1146"/>
        <v>0</v>
      </c>
      <c r="KM332" s="25">
        <f t="shared" si="1262"/>
        <v>0</v>
      </c>
      <c r="KN332" s="25">
        <f t="shared" si="1147"/>
        <v>0</v>
      </c>
      <c r="KO332" s="25">
        <f t="shared" si="1148"/>
        <v>0</v>
      </c>
      <c r="KP332" s="25">
        <f t="shared" si="1263"/>
        <v>0</v>
      </c>
      <c r="KQ332" s="25">
        <f t="shared" si="1149"/>
        <v>0</v>
      </c>
      <c r="KR332" s="25">
        <f t="shared" si="1150"/>
        <v>0</v>
      </c>
      <c r="KS332" s="25">
        <f t="shared" si="1264"/>
        <v>0</v>
      </c>
      <c r="KT332" s="25">
        <f t="shared" si="1151"/>
        <v>0</v>
      </c>
      <c r="KU332" s="25">
        <f t="shared" si="1152"/>
        <v>0</v>
      </c>
      <c r="KV332" s="25">
        <f t="shared" si="1265"/>
        <v>0</v>
      </c>
      <c r="KW332" s="25">
        <f t="shared" si="1079"/>
        <v>0</v>
      </c>
      <c r="KX332" s="25">
        <f t="shared" si="1153"/>
        <v>0</v>
      </c>
      <c r="KY332" s="25">
        <f t="shared" si="1266"/>
        <v>0</v>
      </c>
      <c r="KZ332" s="25">
        <f t="shared" si="1154"/>
        <v>0</v>
      </c>
      <c r="LA332" s="25">
        <f t="shared" si="1155"/>
        <v>0</v>
      </c>
      <c r="LB332" s="25">
        <f t="shared" si="1267"/>
        <v>0</v>
      </c>
      <c r="LC332" s="25">
        <f t="shared" si="1156"/>
        <v>0</v>
      </c>
      <c r="LD332" s="25">
        <f t="shared" si="1157"/>
        <v>0</v>
      </c>
      <c r="LE332" s="25">
        <f t="shared" si="1268"/>
        <v>0</v>
      </c>
      <c r="LF332" s="25">
        <f t="shared" si="1158"/>
        <v>0</v>
      </c>
      <c r="LG332" s="25">
        <f t="shared" si="1159"/>
        <v>0</v>
      </c>
      <c r="LH332" s="25">
        <f t="shared" si="1269"/>
        <v>0</v>
      </c>
      <c r="LI332" s="25">
        <f t="shared" si="1160"/>
        <v>0</v>
      </c>
      <c r="LJ332" s="25">
        <f t="shared" si="1161"/>
        <v>0</v>
      </c>
      <c r="LK332" s="25">
        <f t="shared" si="1270"/>
        <v>0</v>
      </c>
      <c r="LL332" s="25">
        <f t="shared" si="1162"/>
        <v>0</v>
      </c>
      <c r="LM332" s="25">
        <f t="shared" si="1163"/>
        <v>0</v>
      </c>
      <c r="LN332" s="25">
        <f t="shared" si="1271"/>
        <v>0</v>
      </c>
      <c r="LO332" s="25">
        <f t="shared" si="1164"/>
        <v>0</v>
      </c>
      <c r="LP332" s="25">
        <f t="shared" si="1165"/>
        <v>0</v>
      </c>
      <c r="LQ332" s="25">
        <f t="shared" si="1272"/>
        <v>0</v>
      </c>
      <c r="LR332" s="25">
        <f t="shared" si="1166"/>
        <v>0</v>
      </c>
      <c r="LS332" s="25">
        <f t="shared" si="1167"/>
        <v>0</v>
      </c>
      <c r="LT332" s="25">
        <f t="shared" si="1273"/>
        <v>0</v>
      </c>
      <c r="LU332" s="25">
        <f t="shared" si="1168"/>
        <v>0</v>
      </c>
      <c r="LV332" s="25">
        <f t="shared" si="1169"/>
        <v>0</v>
      </c>
      <c r="LW332" s="25">
        <f t="shared" si="1274"/>
        <v>0</v>
      </c>
      <c r="LX332" s="25">
        <f t="shared" si="1170"/>
        <v>0</v>
      </c>
      <c r="LY332" s="25">
        <f t="shared" si="1171"/>
        <v>0</v>
      </c>
      <c r="LZ332" s="25">
        <f t="shared" si="1275"/>
        <v>0</v>
      </c>
      <c r="MA332" s="25">
        <f t="shared" si="1172"/>
        <v>0</v>
      </c>
      <c r="MB332" s="25">
        <f t="shared" si="1173"/>
        <v>0</v>
      </c>
      <c r="MC332" s="25">
        <f t="shared" si="1276"/>
        <v>0</v>
      </c>
      <c r="MD332" s="25">
        <f t="shared" si="1174"/>
        <v>0</v>
      </c>
      <c r="ME332" s="25">
        <f t="shared" si="1175"/>
        <v>0</v>
      </c>
      <c r="MF332" s="25">
        <f t="shared" si="1277"/>
        <v>0</v>
      </c>
      <c r="MG332" s="25">
        <f t="shared" si="1176"/>
        <v>0</v>
      </c>
      <c r="MH332" s="25">
        <f t="shared" si="1177"/>
        <v>0</v>
      </c>
      <c r="MI332" s="25">
        <f t="shared" si="1278"/>
        <v>0</v>
      </c>
      <c r="MJ332" s="25">
        <f t="shared" si="1178"/>
        <v>0</v>
      </c>
      <c r="MK332" s="25">
        <f t="shared" si="1179"/>
        <v>0</v>
      </c>
      <c r="ML332" s="25">
        <f t="shared" si="1279"/>
        <v>0</v>
      </c>
      <c r="MM332" s="25">
        <f t="shared" si="1180"/>
        <v>0</v>
      </c>
      <c r="MN332" s="25">
        <f t="shared" si="1181"/>
        <v>0</v>
      </c>
      <c r="MO332" s="25">
        <f t="shared" si="1280"/>
        <v>0</v>
      </c>
      <c r="MP332" s="25">
        <f t="shared" si="1182"/>
        <v>0</v>
      </c>
      <c r="MQ332" s="25">
        <f t="shared" si="1183"/>
        <v>0</v>
      </c>
      <c r="MR332" s="25">
        <f t="shared" si="1281"/>
        <v>0</v>
      </c>
      <c r="MS332" s="29">
        <v>0</v>
      </c>
      <c r="MT332" s="29">
        <v>0</v>
      </c>
      <c r="MU332" s="29">
        <v>1</v>
      </c>
      <c r="MV332" s="29">
        <v>1</v>
      </c>
      <c r="MW332" s="25">
        <f t="shared" si="1184"/>
        <v>0</v>
      </c>
      <c r="MX332" s="25">
        <f t="shared" si="1185"/>
        <v>0</v>
      </c>
      <c r="MY332" s="25">
        <f t="shared" si="1186"/>
        <v>0</v>
      </c>
      <c r="MZ332" s="25">
        <f t="shared" si="1187"/>
        <v>0</v>
      </c>
      <c r="NA332" s="25">
        <f t="shared" si="1188"/>
        <v>0</v>
      </c>
      <c r="NB332" s="25">
        <f t="shared" si="1189"/>
        <v>0</v>
      </c>
      <c r="NC332" s="25">
        <f t="shared" si="1190"/>
        <v>0</v>
      </c>
      <c r="ND332" s="25">
        <f t="shared" si="1191"/>
        <v>0</v>
      </c>
      <c r="NE332" s="25">
        <f t="shared" si="1282"/>
        <v>0</v>
      </c>
      <c r="NF332" s="25">
        <f t="shared" si="1282"/>
        <v>0</v>
      </c>
      <c r="NG332" s="25">
        <f t="shared" si="1282"/>
        <v>0</v>
      </c>
      <c r="NH332" s="25">
        <f t="shared" si="1282"/>
        <v>0</v>
      </c>
      <c r="NI332" s="25">
        <f t="shared" si="1192"/>
        <v>0</v>
      </c>
      <c r="NJ332" s="25">
        <f t="shared" si="1193"/>
        <v>0</v>
      </c>
      <c r="NK332" s="25">
        <f t="shared" si="1194"/>
        <v>0</v>
      </c>
      <c r="NL332" s="25">
        <f t="shared" si="1195"/>
        <v>0</v>
      </c>
      <c r="NM332" s="25">
        <f t="shared" si="1196"/>
        <v>0</v>
      </c>
      <c r="NN332" s="25">
        <f t="shared" si="1283"/>
        <v>0</v>
      </c>
      <c r="NO332" s="25">
        <f t="shared" si="1197"/>
        <v>0</v>
      </c>
      <c r="NP332" s="25">
        <f t="shared" si="1198"/>
        <v>0</v>
      </c>
      <c r="NQ332" s="25">
        <f t="shared" si="1284"/>
        <v>0</v>
      </c>
      <c r="NR332" s="25">
        <f t="shared" si="1199"/>
        <v>0</v>
      </c>
      <c r="NS332" s="25">
        <f t="shared" si="1200"/>
        <v>0</v>
      </c>
      <c r="NT332" s="25">
        <f t="shared" si="1285"/>
        <v>0</v>
      </c>
      <c r="NU332" s="25">
        <f t="shared" si="1201"/>
        <v>0</v>
      </c>
      <c r="NV332" s="25">
        <f t="shared" si="1202"/>
        <v>0</v>
      </c>
      <c r="NW332" s="25">
        <f t="shared" si="1286"/>
        <v>0</v>
      </c>
      <c r="NX332" s="25">
        <f t="shared" si="1287"/>
        <v>0</v>
      </c>
      <c r="NY332" s="25">
        <f t="shared" si="1287"/>
        <v>0</v>
      </c>
      <c r="NZ332" s="25">
        <f t="shared" si="1288"/>
        <v>0</v>
      </c>
      <c r="OA332" s="25">
        <f t="shared" si="1289"/>
        <v>0</v>
      </c>
      <c r="OB332" s="25">
        <f t="shared" si="1289"/>
        <v>0</v>
      </c>
      <c r="OC332" s="25">
        <f t="shared" si="1290"/>
        <v>0</v>
      </c>
      <c r="OD332" s="25">
        <f t="shared" si="1291"/>
        <v>0</v>
      </c>
      <c r="OE332" s="25">
        <f t="shared" si="1291"/>
        <v>0</v>
      </c>
      <c r="OF332" s="25">
        <f t="shared" si="1291"/>
        <v>0</v>
      </c>
      <c r="OG332" s="25">
        <f t="shared" si="1203"/>
        <v>0</v>
      </c>
      <c r="OH332" s="25">
        <f t="shared" si="1204"/>
        <v>0</v>
      </c>
      <c r="OI332" s="25">
        <f t="shared" si="1205"/>
        <v>0</v>
      </c>
      <c r="OJ332" s="25">
        <f t="shared" si="1206"/>
        <v>0</v>
      </c>
      <c r="OK332" s="25">
        <f t="shared" si="1207"/>
        <v>0</v>
      </c>
      <c r="OL332" s="25">
        <f t="shared" si="1208"/>
        <v>0</v>
      </c>
      <c r="OM332" s="25">
        <f t="shared" si="1292"/>
        <v>0</v>
      </c>
      <c r="ON332" s="25">
        <f t="shared" si="1292"/>
        <v>0</v>
      </c>
      <c r="OO332" s="25">
        <f t="shared" si="1292"/>
        <v>0</v>
      </c>
      <c r="OP332" s="25">
        <f t="shared" si="1209"/>
        <v>0</v>
      </c>
      <c r="OQ332" s="25">
        <f t="shared" si="1210"/>
        <v>0</v>
      </c>
      <c r="OR332" s="25">
        <f t="shared" si="1293"/>
        <v>0</v>
      </c>
      <c r="OS332" s="19">
        <v>536002.93799999997</v>
      </c>
      <c r="OT332" s="19">
        <v>2371535.9709999999</v>
      </c>
    </row>
    <row r="333" spans="1:410" ht="33" customHeight="1" x14ac:dyDescent="0.25">
      <c r="A333" s="18"/>
      <c r="B333" s="18" t="s">
        <v>959</v>
      </c>
      <c r="C333" s="18">
        <v>733.82</v>
      </c>
      <c r="D333" s="16" t="e">
        <f>_xlfn.IFNA(INDEX(#REF!,MATCH(E333,#REF!,0)),0)</f>
        <v>#REF!</v>
      </c>
      <c r="E333" s="18" t="s">
        <v>1154</v>
      </c>
      <c r="F333" s="16" t="s">
        <v>765</v>
      </c>
      <c r="G333" s="16" t="s">
        <v>766</v>
      </c>
      <c r="H333" s="16" t="s">
        <v>767</v>
      </c>
      <c r="I333" s="16" t="s">
        <v>768</v>
      </c>
      <c r="J333" s="16" t="s">
        <v>769</v>
      </c>
      <c r="K333" s="16" t="s">
        <v>770</v>
      </c>
      <c r="L333" s="16" t="s">
        <v>771</v>
      </c>
      <c r="M333" s="18">
        <v>1.64</v>
      </c>
      <c r="N333" s="18">
        <v>1.94</v>
      </c>
      <c r="O333" s="18">
        <v>2.04</v>
      </c>
      <c r="P333" s="18">
        <v>2.34</v>
      </c>
      <c r="Q333" s="18">
        <v>0.1</v>
      </c>
      <c r="R333" s="18">
        <v>1.8399999999999999</v>
      </c>
      <c r="S333" s="18">
        <v>2.14</v>
      </c>
      <c r="T333" s="18">
        <v>0.2</v>
      </c>
      <c r="U333" s="18">
        <v>0</v>
      </c>
      <c r="V333" s="18">
        <v>0</v>
      </c>
      <c r="W333" s="18">
        <v>0</v>
      </c>
      <c r="X333" s="18">
        <v>1.64</v>
      </c>
      <c r="Y333" s="18">
        <v>1.9</v>
      </c>
      <c r="Z333" s="20">
        <f t="shared" si="1211"/>
        <v>1.7</v>
      </c>
      <c r="AA333" s="18">
        <v>0.22</v>
      </c>
      <c r="AB333" s="18">
        <v>0</v>
      </c>
      <c r="AC333" s="18">
        <v>0</v>
      </c>
      <c r="AD333" s="18">
        <v>0</v>
      </c>
      <c r="AE333" s="18">
        <v>0</v>
      </c>
      <c r="AF333" s="18">
        <v>0</v>
      </c>
      <c r="AG333" s="18">
        <v>1.2</v>
      </c>
      <c r="AH333" s="18">
        <v>1.5</v>
      </c>
      <c r="AI333" s="20">
        <f t="shared" si="1212"/>
        <v>1.8499999999999999</v>
      </c>
      <c r="AJ333" s="18">
        <v>0</v>
      </c>
      <c r="AK333" s="18">
        <v>0</v>
      </c>
      <c r="AL333" s="20">
        <f t="shared" si="1213"/>
        <v>0</v>
      </c>
      <c r="AM333" s="18">
        <v>1.64</v>
      </c>
      <c r="AN333" s="18">
        <v>1.5</v>
      </c>
      <c r="AO333" s="18">
        <v>0.15</v>
      </c>
      <c r="AP333" s="18">
        <v>0.22</v>
      </c>
      <c r="AQ333" s="18">
        <v>1.64</v>
      </c>
      <c r="AR333" s="18">
        <v>1.72</v>
      </c>
      <c r="AS333" s="18">
        <v>0.12</v>
      </c>
      <c r="AT333" s="18">
        <v>0.11</v>
      </c>
      <c r="AU333" s="18">
        <v>0</v>
      </c>
      <c r="AV333" s="18">
        <v>1</v>
      </c>
      <c r="AW333" s="18">
        <v>0</v>
      </c>
      <c r="AX333" s="18">
        <v>0</v>
      </c>
      <c r="AY333" s="18">
        <v>0</v>
      </c>
      <c r="AZ333" s="18">
        <v>0</v>
      </c>
      <c r="BA333" s="18">
        <v>0</v>
      </c>
      <c r="BB333" s="18">
        <v>0</v>
      </c>
      <c r="BC333" s="18">
        <v>0</v>
      </c>
      <c r="BD333" s="18">
        <v>0</v>
      </c>
      <c r="BE333" s="18">
        <v>1</v>
      </c>
      <c r="BF333" s="18">
        <v>0</v>
      </c>
      <c r="BG333" s="18">
        <v>0</v>
      </c>
      <c r="BH333" s="18">
        <v>0</v>
      </c>
      <c r="BI333" s="18">
        <v>0</v>
      </c>
      <c r="BJ333" s="18">
        <v>0</v>
      </c>
      <c r="BK333" s="18">
        <v>0</v>
      </c>
      <c r="BL333" s="18">
        <v>0</v>
      </c>
      <c r="BM333" s="18">
        <v>0</v>
      </c>
      <c r="BN333" s="18">
        <v>0</v>
      </c>
      <c r="BO333" s="18">
        <v>0</v>
      </c>
      <c r="BP333" s="18">
        <v>0</v>
      </c>
      <c r="BQ333" s="18">
        <v>0</v>
      </c>
      <c r="BR333" s="18">
        <v>0</v>
      </c>
      <c r="BS333" s="18">
        <v>0</v>
      </c>
      <c r="BT333" s="18">
        <v>1</v>
      </c>
      <c r="BU333" s="18">
        <v>0</v>
      </c>
      <c r="BV333" s="18">
        <v>0</v>
      </c>
      <c r="BW333" s="18">
        <v>0</v>
      </c>
      <c r="BX333" s="18">
        <v>0</v>
      </c>
      <c r="BY333" s="18">
        <v>0</v>
      </c>
      <c r="BZ333" s="18">
        <v>0</v>
      </c>
      <c r="CA333" s="16" t="e">
        <f>_xlfn.IFNA(IF(RIGHT(D333,2)="=G",0,INDEX(#REF!,MATCH(E333,#REF!,0))),0)</f>
        <v>#REF!</v>
      </c>
      <c r="CB333" s="16" t="s">
        <v>776</v>
      </c>
      <c r="CC333" s="18">
        <v>0</v>
      </c>
      <c r="CD333" s="18">
        <v>0</v>
      </c>
      <c r="CE333" s="18">
        <v>1.4</v>
      </c>
      <c r="CF333" s="18">
        <v>0.85</v>
      </c>
      <c r="CG333" s="18">
        <v>0.12</v>
      </c>
      <c r="CH333" s="18">
        <v>2</v>
      </c>
      <c r="CI333" s="16" t="s">
        <v>98</v>
      </c>
      <c r="CJ333" s="18">
        <v>0</v>
      </c>
      <c r="CK333" s="20">
        <f t="shared" si="1080"/>
        <v>2.31</v>
      </c>
      <c r="CL333" s="20">
        <f t="shared" si="1214"/>
        <v>2.31</v>
      </c>
      <c r="CM333" s="18">
        <v>58.7</v>
      </c>
      <c r="CN333" s="18">
        <v>46.22</v>
      </c>
      <c r="CO333" s="18">
        <v>45.381</v>
      </c>
      <c r="CP333" s="22">
        <f t="shared" si="1081"/>
        <v>46.22</v>
      </c>
      <c r="CQ333" s="22">
        <f t="shared" si="1082"/>
        <v>43.91</v>
      </c>
      <c r="CR333" s="22">
        <f t="shared" si="1215"/>
        <v>2.31</v>
      </c>
      <c r="CS333" s="22">
        <f t="shared" si="1083"/>
        <v>44.01</v>
      </c>
      <c r="CT333" s="22">
        <f t="shared" si="1084"/>
        <v>44.21</v>
      </c>
      <c r="CU333" s="18">
        <v>44.21</v>
      </c>
      <c r="CV333" s="22">
        <f t="shared" si="1216"/>
        <v>1.7</v>
      </c>
      <c r="CW333" s="22">
        <f t="shared" si="1085"/>
        <v>0</v>
      </c>
      <c r="CX333" s="22">
        <f t="shared" si="1086"/>
        <v>0</v>
      </c>
      <c r="CY333" s="22">
        <f t="shared" si="1087"/>
        <v>45.95</v>
      </c>
      <c r="CZ333" s="22">
        <f t="shared" si="1088"/>
        <v>46.1</v>
      </c>
      <c r="DA333" s="18">
        <v>46.22</v>
      </c>
      <c r="DB333" s="20">
        <f t="shared" si="1217"/>
        <v>2.31</v>
      </c>
      <c r="DC333" s="20">
        <f t="shared" si="1218"/>
        <v>0</v>
      </c>
      <c r="DD333" s="20">
        <f t="shared" si="1219"/>
        <v>2.31</v>
      </c>
      <c r="DE333" s="20">
        <f t="shared" si="1089"/>
        <v>0.1</v>
      </c>
      <c r="DF333" s="20">
        <f t="shared" si="1090"/>
        <v>0.2</v>
      </c>
      <c r="DG333" s="20">
        <f t="shared" si="1091"/>
        <v>1.97</v>
      </c>
      <c r="DH333" s="20">
        <f t="shared" si="1092"/>
        <v>0</v>
      </c>
      <c r="DI333" s="20">
        <f t="shared" si="1093"/>
        <v>0</v>
      </c>
      <c r="DJ333" s="20">
        <f t="shared" si="1094"/>
        <v>0</v>
      </c>
      <c r="DK333" s="20">
        <f t="shared" si="1220"/>
        <v>2.27</v>
      </c>
      <c r="DL333" s="20">
        <f t="shared" si="1221"/>
        <v>0</v>
      </c>
      <c r="DM333" s="20">
        <f t="shared" si="1222"/>
        <v>4.0000000000000036E-2</v>
      </c>
      <c r="DN333" s="20">
        <f t="shared" si="1223"/>
        <v>0</v>
      </c>
      <c r="DO333" s="18">
        <v>2.54</v>
      </c>
      <c r="DP333" s="18">
        <v>0</v>
      </c>
      <c r="DQ333" s="18">
        <v>1</v>
      </c>
      <c r="DR333" s="18">
        <v>1</v>
      </c>
      <c r="DS333" s="25">
        <f t="shared" si="1224"/>
        <v>2.54</v>
      </c>
      <c r="DT333" s="25">
        <f t="shared" si="1225"/>
        <v>0</v>
      </c>
      <c r="DU333" s="25">
        <f t="shared" si="1226"/>
        <v>5.87</v>
      </c>
      <c r="DV333" s="25">
        <f t="shared" si="1227"/>
        <v>0</v>
      </c>
      <c r="DW333" s="25">
        <f t="shared" si="1228"/>
        <v>5.87</v>
      </c>
      <c r="DX333" s="25">
        <f t="shared" si="1229"/>
        <v>11.97</v>
      </c>
      <c r="DY333" s="25">
        <f t="shared" si="1230"/>
        <v>0</v>
      </c>
      <c r="DZ333" s="25">
        <f t="shared" si="1231"/>
        <v>11.97</v>
      </c>
      <c r="EA333" s="25">
        <f t="shared" si="1232"/>
        <v>7.53</v>
      </c>
      <c r="EB333" s="25">
        <f t="shared" si="1233"/>
        <v>0</v>
      </c>
      <c r="EC333" s="25">
        <f t="shared" si="1234"/>
        <v>7.53</v>
      </c>
      <c r="ED333" s="25">
        <f t="shared" si="1235"/>
        <v>4.4400000000000004</v>
      </c>
      <c r="EE333" s="25">
        <f t="shared" si="1235"/>
        <v>0</v>
      </c>
      <c r="EF333" s="25">
        <f t="shared" si="1236"/>
        <v>4.4400000000000004</v>
      </c>
      <c r="EG333" s="25">
        <f t="shared" si="1237"/>
        <v>7.53</v>
      </c>
      <c r="EH333" s="25">
        <f t="shared" si="1237"/>
        <v>0</v>
      </c>
      <c r="EI333" s="25">
        <f t="shared" si="1238"/>
        <v>7.53</v>
      </c>
      <c r="EJ333" s="18">
        <v>733.82</v>
      </c>
      <c r="EK333" s="18">
        <v>663.47</v>
      </c>
      <c r="EL333" s="18" t="s">
        <v>1154</v>
      </c>
      <c r="EM333" s="18" t="s">
        <v>1155</v>
      </c>
      <c r="EN333" s="16" t="s">
        <v>774</v>
      </c>
      <c r="EO333" s="16" t="s">
        <v>132</v>
      </c>
      <c r="EP333" s="16" t="e">
        <f>IF(OR(EN333="Cống tròn",EN333="Cống hộp",EN333="Ống nhựa"),INDEX(#REF!,MATCH(E333,#REF!,0)),IF(OR(EN333="Rãnh xây",EN333="Rãnh bê tông"),INDEX(#REF!,MATCH(E333,#REF!,0)),0))</f>
        <v>#REF!</v>
      </c>
      <c r="EQ333" s="18">
        <v>69.150000000000034</v>
      </c>
      <c r="ER333" s="18">
        <v>1</v>
      </c>
      <c r="ES333" s="25">
        <f t="shared" si="1239"/>
        <v>69</v>
      </c>
      <c r="ET333" s="1" t="e">
        <f>_xlfn.IFNA(IF(EN333="Cống tròn",INDEX(#REF!,MATCH(E333,#REF!,0)),IF(EN333="Cống hộp",INDEX(#REF!,MATCH(E333,#REF!,0)),EU333&amp;" ,"&amp;EV333)),0)</f>
        <v>#REF!</v>
      </c>
      <c r="EU333" s="16" t="s">
        <v>769</v>
      </c>
      <c r="EV333" s="16" t="s">
        <v>775</v>
      </c>
      <c r="EW333" s="16" t="e">
        <f>_xlfn.IFNA(INDEX(#REF!,MATCH(E333,#REF!,0)),0)</f>
        <v>#REF!</v>
      </c>
      <c r="EX333" s="16"/>
      <c r="EY333" s="18">
        <v>0</v>
      </c>
      <c r="EZ333" s="18">
        <v>0</v>
      </c>
      <c r="FA333" s="18">
        <v>0</v>
      </c>
      <c r="FB333" s="18">
        <v>0</v>
      </c>
      <c r="FC333" s="18">
        <v>0</v>
      </c>
      <c r="FD333" s="25">
        <f t="shared" si="1095"/>
        <v>0</v>
      </c>
      <c r="FE333" s="25">
        <f t="shared" si="1240"/>
        <v>0</v>
      </c>
      <c r="FF333" s="18">
        <v>0.1</v>
      </c>
      <c r="FG333" s="18">
        <v>2</v>
      </c>
      <c r="FH333" s="18">
        <v>1</v>
      </c>
      <c r="FI333" s="25">
        <f t="shared" si="1241"/>
        <v>1.2</v>
      </c>
      <c r="FJ333" s="18">
        <v>0</v>
      </c>
      <c r="FK333" s="18">
        <v>0</v>
      </c>
      <c r="FL333" s="18">
        <v>0.2</v>
      </c>
      <c r="FM333" s="18">
        <v>1.4</v>
      </c>
      <c r="FN333" s="18">
        <v>0</v>
      </c>
      <c r="FO333" s="25">
        <f t="shared" si="1242"/>
        <v>1.4</v>
      </c>
      <c r="FP333" s="18">
        <v>1.4999999999999999E-2</v>
      </c>
      <c r="FQ333" s="18">
        <v>1</v>
      </c>
      <c r="FR333" s="25">
        <f t="shared" si="1096"/>
        <v>68</v>
      </c>
      <c r="FS333" s="25">
        <f t="shared" si="1097"/>
        <v>1.0049999999999999</v>
      </c>
      <c r="FT333" s="25">
        <f t="shared" si="1098"/>
        <v>69.004999999999995</v>
      </c>
      <c r="FU333" s="25">
        <f t="shared" si="1099"/>
        <v>-0.14500000000003865</v>
      </c>
      <c r="FV333" s="25" t="str">
        <f t="shared" si="1243"/>
        <v>Thêm 01</v>
      </c>
      <c r="FW333" s="25">
        <f t="shared" si="1244"/>
        <v>0.87</v>
      </c>
      <c r="FX333" s="16"/>
      <c r="FY333" s="16"/>
      <c r="FZ333" s="16"/>
      <c r="GA333" s="16"/>
      <c r="GB333" s="19">
        <v>0</v>
      </c>
      <c r="GC333" s="19">
        <v>0</v>
      </c>
      <c r="GD333" s="19">
        <v>0</v>
      </c>
      <c r="GE333" s="19">
        <v>0</v>
      </c>
      <c r="GF333" s="19">
        <v>0</v>
      </c>
      <c r="GG333" s="19">
        <v>0</v>
      </c>
      <c r="GH333" s="19">
        <v>0</v>
      </c>
      <c r="GI333" s="19">
        <v>0</v>
      </c>
      <c r="GJ333" s="19">
        <v>0</v>
      </c>
      <c r="GK333" s="19">
        <v>0</v>
      </c>
      <c r="GL333" s="25">
        <f t="shared" si="1100"/>
        <v>0</v>
      </c>
      <c r="GM333" s="25">
        <f t="shared" si="1245"/>
        <v>0</v>
      </c>
      <c r="GN333" s="19">
        <v>0</v>
      </c>
      <c r="GO333" s="19">
        <v>0</v>
      </c>
      <c r="GP333" s="19">
        <v>0</v>
      </c>
      <c r="GQ333" s="19">
        <v>0</v>
      </c>
      <c r="GR333" s="1" t="e">
        <f>_xlfn.IFNA(INDEX(#REF!,MATCH(E333,#REF!,0)),0)</f>
        <v>#REF!</v>
      </c>
      <c r="GS333" s="16"/>
      <c r="GT333" s="18">
        <v>0</v>
      </c>
      <c r="GU333" s="18">
        <v>0</v>
      </c>
      <c r="GV333" s="18">
        <v>0</v>
      </c>
      <c r="GW333" s="18">
        <v>0</v>
      </c>
      <c r="GX333" s="25">
        <f t="shared" si="1101"/>
        <v>0</v>
      </c>
      <c r="GY333" s="25">
        <f t="shared" si="1102"/>
        <v>0</v>
      </c>
      <c r="GZ333" s="25">
        <f t="shared" si="1246"/>
        <v>0</v>
      </c>
      <c r="HA333" s="1" t="e" cm="1">
        <f t="array" ref="HA333">INDEX(#REF!,MATCH(EJ333&amp;EK333&amp;HD333&amp;HE333&amp;HF333,#REF!&amp;#REF!&amp;#REF!&amp;#REF!&amp;#REF!,0))</f>
        <v>#REF!</v>
      </c>
      <c r="HB333" s="16"/>
      <c r="HC333" s="25">
        <f t="shared" si="1247"/>
        <v>0</v>
      </c>
      <c r="HD333" s="18">
        <v>0</v>
      </c>
      <c r="HE333" s="18">
        <v>0</v>
      </c>
      <c r="HF333" s="18">
        <v>0</v>
      </c>
      <c r="HG333" s="1" t="e" cm="1">
        <f t="array" ref="HG333">INDEX(#REF!,MATCH(EJ333&amp;EK333&amp;HJ333&amp;HK333&amp;HL333,#REF!&amp;#REF!&amp;#REF!&amp;#REF!&amp;#REF!,0))</f>
        <v>#REF!</v>
      </c>
      <c r="HH333" s="16"/>
      <c r="HI333" s="25">
        <f t="shared" si="1248"/>
        <v>0</v>
      </c>
      <c r="HJ333" s="25">
        <f t="shared" si="1249"/>
        <v>0</v>
      </c>
      <c r="HK333" s="19">
        <v>0</v>
      </c>
      <c r="HL333" s="19">
        <v>0</v>
      </c>
      <c r="HM333" s="18">
        <v>0.01</v>
      </c>
      <c r="HN333" s="18">
        <v>1</v>
      </c>
      <c r="HO333" s="25">
        <f t="shared" si="1250"/>
        <v>0</v>
      </c>
      <c r="HP333" s="25">
        <f t="shared" si="1251"/>
        <v>0</v>
      </c>
      <c r="HQ333" s="25">
        <f t="shared" si="1252"/>
        <v>0</v>
      </c>
      <c r="HR333" s="25">
        <f t="shared" si="1253"/>
        <v>0</v>
      </c>
      <c r="HS333" s="25">
        <f t="shared" si="1254"/>
        <v>0</v>
      </c>
      <c r="HT333" s="19">
        <v>0</v>
      </c>
      <c r="HU333" s="19">
        <v>0</v>
      </c>
      <c r="HV333" s="19">
        <v>0</v>
      </c>
      <c r="HW333" s="25">
        <f t="shared" si="1255"/>
        <v>0</v>
      </c>
      <c r="HX333" s="19">
        <v>0</v>
      </c>
      <c r="HY333" s="19">
        <v>0</v>
      </c>
      <c r="HZ333" s="18">
        <v>46.22</v>
      </c>
      <c r="IA333" s="20">
        <f>ROUND(IF(EN333="Cống tròn",IF(EN333="Cống tròn",IF(EU333="Không có móng",IQ333-FF333,IF(EU333="Đế",IP333-FN333,IF(OR(EU333="Móng bê tông",EU333="Móng bê tông kết hợp đế"),II333-FJ333,0))),0),IF(EN333="Cống hộp",IF(AND(EN333="Cống hộp",EU333="Không có móng"),IQ333-GF333,IF(AND(EN333="Cống hộp",EU333="Móng bê tông"),IJ333-GB333,0)),IF(OR(EN333="Rãnh xây",EN333="Rãnh bê tông"),IF(OR(EN333="Rãnh xây",EN333="Rãnh bê tông"),IK333-GB333,0),IF(EN333="Ống nhựa",IF(AND(EN333="Ống nhựa",EU333="Không đắp cát"),IQ333-HT333,IF(AND(EN333="Ống nhựa",EU333="Đắp cát"),IH333-HX333,0)),IF(EN333="Rãnh thang",IF(EN333="Rãnh thang",IF(EU333="Móng bê tông",#REF!-#REF!,IQ333),0),0))))),2)</f>
        <v>44.21</v>
      </c>
      <c r="IB333" s="20">
        <f t="shared" si="1256"/>
        <v>2.009999999999998</v>
      </c>
      <c r="IC333" s="20">
        <f t="shared" si="1103"/>
        <v>44.209999999999994</v>
      </c>
      <c r="ID333" s="20">
        <f t="shared" si="1104"/>
        <v>0</v>
      </c>
      <c r="IE333" s="20">
        <f t="shared" si="1105"/>
        <v>0</v>
      </c>
      <c r="IF333" s="20">
        <f t="shared" si="1106"/>
        <v>0</v>
      </c>
      <c r="IG333" s="20">
        <f>IF(EN333="Rãnh thang",IF(AND(EN333="Rãnh thang",EU333="Móng bê tông"),IQ333-#REF!,0),IF(EN333="Ống nhựa",IF(AND(EN333="Ống nhựa",EU333="Đắp cát"),IQ333-HT333,0),IF(EN333="Cống tròn",IF(EN333="Cống tròn",IF(OR(EU333="Móng bê tông",EU333="Móng bê tông kết hợp đế"),IM333-FL333,0),0),IF(EN333="Cống hộp",IF(AND(EN333="Cống hộp",EU333="Móng bê tông"),IN333-GD333,0),IF(OR(EN333="Rãnh xây",EN333="Rãnh bê tông"),IF(AND(EN333="Rãnh xây",EU333="Móng bê tông"),IO333-GD333,IF(AND(EN333="Rãnh bê tông",EU333="Móng bê tông"),IO333-GD333,0)),0)))))</f>
        <v>44.209999999999994</v>
      </c>
      <c r="IH333" s="20">
        <f t="shared" si="1107"/>
        <v>0</v>
      </c>
      <c r="II333" s="20">
        <f t="shared" si="1108"/>
        <v>44.209999999999994</v>
      </c>
      <c r="IJ333" s="20">
        <f t="shared" si="1109"/>
        <v>0</v>
      </c>
      <c r="IK333" s="20">
        <f t="shared" si="1110"/>
        <v>0</v>
      </c>
      <c r="IL333" s="20">
        <f t="shared" si="1111"/>
        <v>44.41</v>
      </c>
      <c r="IM333" s="20">
        <f t="shared" si="1112"/>
        <v>44.41</v>
      </c>
      <c r="IN333" s="20">
        <f t="shared" si="1113"/>
        <v>0</v>
      </c>
      <c r="IO333" s="20">
        <f t="shared" si="1114"/>
        <v>0</v>
      </c>
      <c r="IP333" s="20">
        <f t="shared" si="1115"/>
        <v>0</v>
      </c>
      <c r="IQ333" s="18">
        <v>44.51</v>
      </c>
      <c r="IR333" s="25">
        <f t="shared" si="1257"/>
        <v>0</v>
      </c>
      <c r="IS333" s="25">
        <f t="shared" si="1116"/>
        <v>0</v>
      </c>
      <c r="IT333" s="25">
        <f t="shared" si="1117"/>
        <v>0</v>
      </c>
      <c r="IU333" s="25">
        <f>ROUND(IF(EN333="Cống tròn",IF(EN333="Cống tròn",IV333+FF333,0),IF(EN333="Cống hộp",IF(EN333="Cống hộp",IV333+GP333,0),IF(OR(EN333="Rãnh xây",EN333="Rãnh bê tông"),IF(OR(EN333="Rãnh xây",EN333="Rãnh bê tông"),IV333+GP333,0),IF(EN333="ống nhựa",IF(EN333="Ống nhựa",IV333+HT333,0),IF(EN333="Rãnh thang",IF(EN333="Rãnh thang",IQ333+#REF!,0),0))))),2)</f>
        <v>45.42</v>
      </c>
      <c r="IV333" s="18">
        <v>45.32</v>
      </c>
      <c r="IW333" s="25">
        <f t="shared" si="1118"/>
        <v>45.42</v>
      </c>
      <c r="IX333" s="25">
        <f t="shared" si="1119"/>
        <v>0</v>
      </c>
      <c r="IY333" s="25">
        <f t="shared" si="1120"/>
        <v>0</v>
      </c>
      <c r="IZ333" s="25">
        <f t="shared" si="1121"/>
        <v>0</v>
      </c>
      <c r="JA333" s="25">
        <f t="shared" si="1122"/>
        <v>0</v>
      </c>
      <c r="JB333" s="18">
        <v>45.11</v>
      </c>
      <c r="JC333" s="20">
        <f>ROUND(IF(EN333="Cống tròn",IF(EN333="Cống tròn",IF(EU333="Không có móng",JS333-FF333,IF(EU333="Đế",JR333-FN333,IF(OR(EU333="Móng bê tông",EU333="Móng bê tông kết hợp đế"),JK333-FJ333,0))),0),IF(EN333="Cống hộp",IF(AND(EN333="Cống hộp",EU333="Không có móng"),JS333-GF333,IF(AND(EN333="Cống hộp",EU333="Móng bê tông"),JL333-GB333,0)),IF(OR(EN333="Rãnh xây",EN333="Rãnh bê tông"),IF(OR(EN333="Rãnh xây",EN333="Rãnh bê tông"),JM333-GB333,0),IF(EN333="Ống nhựa",IF(AND(EN333="Ống nhựa",EU333="Không đắp cát"),JS333-HT333,IF(AND(EN333="Ống nhựa",EU333="Đắp cát"),JJ333-HX333,0)),IF(EN333="Rãnh thang",IF(EN333="Rãnh thang",IF(EU333="Móng bê tông",#REF!-#REF!,JS333),0),0))))),2)</f>
        <v>44.02</v>
      </c>
      <c r="JD333" s="20">
        <f t="shared" si="1258"/>
        <v>1.0899999999999963</v>
      </c>
      <c r="JE333" s="20">
        <f t="shared" si="1123"/>
        <v>44.019999999999996</v>
      </c>
      <c r="JF333" s="20">
        <f t="shared" si="1124"/>
        <v>0</v>
      </c>
      <c r="JG333" s="20">
        <f t="shared" si="1125"/>
        <v>0</v>
      </c>
      <c r="JH333" s="20">
        <f t="shared" si="1126"/>
        <v>0</v>
      </c>
      <c r="JI333" s="20">
        <f>IF(EN333="Rãnh thang",IF(AND(EN333="Rãnh thang",EU333="Móng bê tông"),JS333-#REF!,0),IF(EN333="Ống nhựa",IF(AND(EN333="Ống nhựa",EU333="Đắp cát"),JS333-HT333,0),IF(EN333="Cống tròn",IF(EN333="Cống tròn",IF(OR(EU333="Móng bê tông",EU333="Móng bê tông kết hợp đế"),JO333-FL333,0),0),IF(EN333="Cống hộp",IF(AND(EN333="Cống hộp",EU333="Móng bê tông"),JP333-GD333,0),IF(OR(EN333="Rãnh xây",EN333="Rãnh bê tông"),IF(AND(EN333="Rãnh xây",EU333="Móng bê tông"),JQ333-GD333,IF(AND(EN333="Rãnh bê tông",EU333="Móng bê tông"),JQ333-GD333,0)),0)))))</f>
        <v>44.019999999999996</v>
      </c>
      <c r="JJ333" s="20">
        <f t="shared" si="1127"/>
        <v>0</v>
      </c>
      <c r="JK333" s="20">
        <f t="shared" si="1128"/>
        <v>44.019999999999996</v>
      </c>
      <c r="JL333" s="20">
        <f t="shared" si="1129"/>
        <v>0</v>
      </c>
      <c r="JM333" s="20">
        <f t="shared" si="1130"/>
        <v>0</v>
      </c>
      <c r="JN333" s="20">
        <f t="shared" si="1131"/>
        <v>44.22</v>
      </c>
      <c r="JO333" s="20">
        <f t="shared" si="1132"/>
        <v>44.22</v>
      </c>
      <c r="JP333" s="20">
        <f t="shared" si="1133"/>
        <v>0</v>
      </c>
      <c r="JQ333" s="20">
        <f t="shared" si="1134"/>
        <v>0</v>
      </c>
      <c r="JR333" s="20">
        <f t="shared" si="1135"/>
        <v>0</v>
      </c>
      <c r="JS333" s="26">
        <v>44.32</v>
      </c>
      <c r="JT333" s="25">
        <f t="shared" si="1259"/>
        <v>0</v>
      </c>
      <c r="JU333" s="25">
        <f t="shared" si="1136"/>
        <v>0</v>
      </c>
      <c r="JV333" s="25">
        <f t="shared" si="1137"/>
        <v>0</v>
      </c>
      <c r="JW333" s="25">
        <f>ROUND(IF(EN333="Cống tròn",IF(EN333="Cống tròn",JX333+FF333,0),IF(EN333="Cống hộp",IF(EN333="Cống hộp",JX333+GP333,0),IF(OR(EN333="Rãnh xây",EN333="Rãnh bê tông"),IF(OR(EN333="Rãnh xây",EN333="Rãnh bê tông"),JX333+GP333,0),IF(EN333="ống nhựa",IF(EN333="Ống nhựa",JX333+HT333,0),IF(EN333="Rãnh thang",IF(EN333="Rãnh thang",JS333+#REF!,0),0))))),2)</f>
        <v>45.42</v>
      </c>
      <c r="JX333" s="27">
        <v>45.32</v>
      </c>
      <c r="JY333" s="25">
        <f t="shared" si="1138"/>
        <v>45.42</v>
      </c>
      <c r="JZ333" s="25">
        <f t="shared" si="1139"/>
        <v>0</v>
      </c>
      <c r="KA333" s="25">
        <f t="shared" si="1140"/>
        <v>0</v>
      </c>
      <c r="KB333" s="25">
        <f t="shared" si="1141"/>
        <v>0</v>
      </c>
      <c r="KC333" s="25">
        <f t="shared" si="1142"/>
        <v>0</v>
      </c>
      <c r="KD333" s="28" t="s">
        <v>98</v>
      </c>
      <c r="KE333" s="27">
        <v>0</v>
      </c>
      <c r="KF333" s="25">
        <f t="shared" si="1143"/>
        <v>2.009999999999998</v>
      </c>
      <c r="KG333" s="25">
        <f t="shared" si="1260"/>
        <v>2.009999999999998</v>
      </c>
      <c r="KH333" s="27">
        <v>0</v>
      </c>
      <c r="KI333" s="25">
        <f t="shared" si="1144"/>
        <v>1.0899999999999963</v>
      </c>
      <c r="KJ333" s="25">
        <f t="shared" si="1261"/>
        <v>1.0899999999999963</v>
      </c>
      <c r="KK333" s="25">
        <f t="shared" si="1145"/>
        <v>0</v>
      </c>
      <c r="KL333" s="25">
        <f t="shared" si="1146"/>
        <v>0</v>
      </c>
      <c r="KM333" s="25">
        <f t="shared" si="1262"/>
        <v>0</v>
      </c>
      <c r="KN333" s="25">
        <f t="shared" si="1147"/>
        <v>0</v>
      </c>
      <c r="KO333" s="25">
        <f t="shared" si="1148"/>
        <v>0</v>
      </c>
      <c r="KP333" s="25">
        <f t="shared" si="1263"/>
        <v>0</v>
      </c>
      <c r="KQ333" s="25">
        <f t="shared" si="1149"/>
        <v>0.2</v>
      </c>
      <c r="KR333" s="25">
        <f t="shared" si="1150"/>
        <v>0.2</v>
      </c>
      <c r="KS333" s="25">
        <f t="shared" si="1264"/>
        <v>0.2</v>
      </c>
      <c r="KT333" s="25">
        <f t="shared" si="1151"/>
        <v>0</v>
      </c>
      <c r="KU333" s="25">
        <f t="shared" si="1152"/>
        <v>0</v>
      </c>
      <c r="KV333" s="25">
        <f t="shared" si="1265"/>
        <v>0</v>
      </c>
      <c r="KW333" s="25">
        <f t="shared" si="1079"/>
        <v>0</v>
      </c>
      <c r="KX333" s="25">
        <f t="shared" si="1153"/>
        <v>0</v>
      </c>
      <c r="KY333" s="25">
        <f t="shared" si="1266"/>
        <v>0</v>
      </c>
      <c r="KZ333" s="25">
        <f t="shared" si="1154"/>
        <v>0</v>
      </c>
      <c r="LA333" s="25">
        <f t="shared" si="1155"/>
        <v>0</v>
      </c>
      <c r="LB333" s="25">
        <f t="shared" si="1267"/>
        <v>0</v>
      </c>
      <c r="LC333" s="25">
        <f t="shared" si="1156"/>
        <v>1.4</v>
      </c>
      <c r="LD333" s="25">
        <f t="shared" si="1157"/>
        <v>0.88999999999999635</v>
      </c>
      <c r="LE333" s="25">
        <f t="shared" si="1268"/>
        <v>1.1449999999999982</v>
      </c>
      <c r="LF333" s="25">
        <f t="shared" si="1158"/>
        <v>0</v>
      </c>
      <c r="LG333" s="25">
        <f t="shared" si="1159"/>
        <v>0</v>
      </c>
      <c r="LH333" s="25">
        <f t="shared" si="1269"/>
        <v>0</v>
      </c>
      <c r="LI333" s="25">
        <f t="shared" si="1160"/>
        <v>0</v>
      </c>
      <c r="LJ333" s="25">
        <f t="shared" si="1161"/>
        <v>0</v>
      </c>
      <c r="LK333" s="25">
        <f t="shared" si="1270"/>
        <v>0</v>
      </c>
      <c r="LL333" s="25">
        <f t="shared" si="1162"/>
        <v>0</v>
      </c>
      <c r="LM333" s="25">
        <f t="shared" si="1163"/>
        <v>0</v>
      </c>
      <c r="LN333" s="25">
        <f t="shared" si="1271"/>
        <v>0</v>
      </c>
      <c r="LO333" s="25">
        <f t="shared" si="1164"/>
        <v>0</v>
      </c>
      <c r="LP333" s="25">
        <f t="shared" si="1165"/>
        <v>0</v>
      </c>
      <c r="LQ333" s="25">
        <f t="shared" si="1272"/>
        <v>0</v>
      </c>
      <c r="LR333" s="25">
        <f t="shared" si="1166"/>
        <v>0</v>
      </c>
      <c r="LS333" s="25">
        <f t="shared" si="1167"/>
        <v>0</v>
      </c>
      <c r="LT333" s="25">
        <f t="shared" si="1273"/>
        <v>0</v>
      </c>
      <c r="LU333" s="25">
        <f t="shared" si="1168"/>
        <v>0</v>
      </c>
      <c r="LV333" s="25">
        <f t="shared" si="1169"/>
        <v>0</v>
      </c>
      <c r="LW333" s="25">
        <f t="shared" si="1274"/>
        <v>0</v>
      </c>
      <c r="LX333" s="25">
        <f t="shared" si="1170"/>
        <v>0</v>
      </c>
      <c r="LY333" s="25">
        <f t="shared" si="1171"/>
        <v>0</v>
      </c>
      <c r="LZ333" s="25">
        <f t="shared" si="1275"/>
        <v>0</v>
      </c>
      <c r="MA333" s="25">
        <f t="shared" si="1172"/>
        <v>0</v>
      </c>
      <c r="MB333" s="25">
        <f t="shared" si="1173"/>
        <v>0</v>
      </c>
      <c r="MC333" s="25">
        <f t="shared" si="1276"/>
        <v>0</v>
      </c>
      <c r="MD333" s="25">
        <f t="shared" si="1174"/>
        <v>0</v>
      </c>
      <c r="ME333" s="25">
        <f t="shared" si="1175"/>
        <v>0</v>
      </c>
      <c r="MF333" s="25">
        <f t="shared" si="1277"/>
        <v>0</v>
      </c>
      <c r="MG333" s="25">
        <f t="shared" si="1176"/>
        <v>0</v>
      </c>
      <c r="MH333" s="25">
        <f t="shared" si="1177"/>
        <v>0</v>
      </c>
      <c r="MI333" s="25">
        <f t="shared" si="1278"/>
        <v>0</v>
      </c>
      <c r="MJ333" s="25">
        <f t="shared" si="1178"/>
        <v>0</v>
      </c>
      <c r="MK333" s="25">
        <f t="shared" si="1179"/>
        <v>0</v>
      </c>
      <c r="ML333" s="25">
        <f t="shared" si="1279"/>
        <v>0</v>
      </c>
      <c r="MM333" s="25">
        <f t="shared" si="1180"/>
        <v>0</v>
      </c>
      <c r="MN333" s="25">
        <f t="shared" si="1181"/>
        <v>0</v>
      </c>
      <c r="MO333" s="25">
        <f t="shared" si="1280"/>
        <v>0</v>
      </c>
      <c r="MP333" s="25">
        <f t="shared" si="1182"/>
        <v>0</v>
      </c>
      <c r="MQ333" s="25">
        <f t="shared" si="1183"/>
        <v>0</v>
      </c>
      <c r="MR333" s="25">
        <f t="shared" si="1281"/>
        <v>0</v>
      </c>
      <c r="MS333" s="29">
        <v>1.4</v>
      </c>
      <c r="MT333" s="29">
        <v>0</v>
      </c>
      <c r="MU333" s="29">
        <v>1</v>
      </c>
      <c r="MV333" s="29">
        <v>1</v>
      </c>
      <c r="MW333" s="25">
        <f t="shared" si="1184"/>
        <v>1.4</v>
      </c>
      <c r="MX333" s="25">
        <f t="shared" si="1185"/>
        <v>2.81</v>
      </c>
      <c r="MY333" s="25">
        <f t="shared" si="1186"/>
        <v>0</v>
      </c>
      <c r="MZ333" s="25">
        <f t="shared" si="1187"/>
        <v>0</v>
      </c>
      <c r="NA333" s="25">
        <f t="shared" si="1188"/>
        <v>1.4</v>
      </c>
      <c r="NB333" s="25">
        <f t="shared" si="1189"/>
        <v>1.53</v>
      </c>
      <c r="NC333" s="25">
        <f t="shared" si="1190"/>
        <v>0</v>
      </c>
      <c r="ND333" s="25">
        <f t="shared" si="1191"/>
        <v>0</v>
      </c>
      <c r="NE333" s="25">
        <f t="shared" si="1282"/>
        <v>1.4</v>
      </c>
      <c r="NF333" s="25">
        <f t="shared" si="1282"/>
        <v>2.17</v>
      </c>
      <c r="NG333" s="25">
        <f t="shared" si="1282"/>
        <v>0</v>
      </c>
      <c r="NH333" s="25">
        <f t="shared" si="1282"/>
        <v>0</v>
      </c>
      <c r="NI333" s="25">
        <f t="shared" si="1192"/>
        <v>150.06</v>
      </c>
      <c r="NJ333" s="25">
        <f t="shared" si="1193"/>
        <v>0</v>
      </c>
      <c r="NK333" s="25">
        <f t="shared" si="1194"/>
        <v>150.06</v>
      </c>
      <c r="NL333" s="25">
        <f t="shared" si="1195"/>
        <v>90.53</v>
      </c>
      <c r="NM333" s="25">
        <f t="shared" si="1196"/>
        <v>0</v>
      </c>
      <c r="NN333" s="25">
        <f t="shared" si="1283"/>
        <v>90.53</v>
      </c>
      <c r="NO333" s="25">
        <f t="shared" si="1197"/>
        <v>0</v>
      </c>
      <c r="NP333" s="25">
        <f t="shared" si="1198"/>
        <v>0</v>
      </c>
      <c r="NQ333" s="25">
        <f t="shared" si="1284"/>
        <v>0</v>
      </c>
      <c r="NR333" s="25">
        <f t="shared" si="1199"/>
        <v>0</v>
      </c>
      <c r="NS333" s="25">
        <f t="shared" si="1200"/>
        <v>0</v>
      </c>
      <c r="NT333" s="25">
        <f t="shared" si="1285"/>
        <v>0</v>
      </c>
      <c r="NU333" s="25">
        <f t="shared" si="1201"/>
        <v>0</v>
      </c>
      <c r="NV333" s="25">
        <f t="shared" si="1202"/>
        <v>0</v>
      </c>
      <c r="NW333" s="25">
        <f t="shared" si="1286"/>
        <v>0</v>
      </c>
      <c r="NX333" s="25">
        <f t="shared" si="1287"/>
        <v>90.53</v>
      </c>
      <c r="NY333" s="25">
        <f t="shared" si="1287"/>
        <v>0</v>
      </c>
      <c r="NZ333" s="25">
        <f t="shared" si="1288"/>
        <v>90.53</v>
      </c>
      <c r="OA333" s="25">
        <f t="shared" si="1289"/>
        <v>59.53</v>
      </c>
      <c r="OB333" s="25">
        <f t="shared" si="1289"/>
        <v>0</v>
      </c>
      <c r="OC333" s="25">
        <f t="shared" si="1290"/>
        <v>59.53</v>
      </c>
      <c r="OD333" s="25">
        <f t="shared" si="1291"/>
        <v>90.53</v>
      </c>
      <c r="OE333" s="25">
        <f t="shared" si="1291"/>
        <v>0</v>
      </c>
      <c r="OF333" s="25">
        <f t="shared" si="1291"/>
        <v>90.53</v>
      </c>
      <c r="OG333" s="25">
        <f t="shared" si="1203"/>
        <v>0</v>
      </c>
      <c r="OH333" s="25">
        <f t="shared" si="1204"/>
        <v>0</v>
      </c>
      <c r="OI333" s="25">
        <f t="shared" si="1205"/>
        <v>0</v>
      </c>
      <c r="OJ333" s="25">
        <f t="shared" si="1206"/>
        <v>0</v>
      </c>
      <c r="OK333" s="25">
        <f t="shared" si="1207"/>
        <v>0</v>
      </c>
      <c r="OL333" s="25">
        <f t="shared" si="1208"/>
        <v>0</v>
      </c>
      <c r="OM333" s="25">
        <f t="shared" si="1292"/>
        <v>0</v>
      </c>
      <c r="ON333" s="25">
        <f t="shared" si="1292"/>
        <v>0</v>
      </c>
      <c r="OO333" s="25">
        <f t="shared" si="1292"/>
        <v>0</v>
      </c>
      <c r="OP333" s="25">
        <f t="shared" si="1209"/>
        <v>0</v>
      </c>
      <c r="OQ333" s="25">
        <f t="shared" si="1210"/>
        <v>0</v>
      </c>
      <c r="OR333" s="25">
        <f t="shared" si="1293"/>
        <v>0</v>
      </c>
      <c r="OS333" s="19">
        <v>535563.30000000005</v>
      </c>
      <c r="OT333" s="19">
        <v>2371515.92</v>
      </c>
    </row>
    <row r="334" spans="1:410" ht="33" customHeight="1" x14ac:dyDescent="0.25">
      <c r="A334" s="18"/>
      <c r="B334" s="18" t="s">
        <v>959</v>
      </c>
      <c r="C334" s="18">
        <v>663.47</v>
      </c>
      <c r="D334" s="16" t="e">
        <f>_xlfn.IFNA(INDEX(#REF!,MATCH(E334,#REF!,0)),0)</f>
        <v>#REF!</v>
      </c>
      <c r="E334" s="18" t="s">
        <v>1155</v>
      </c>
      <c r="F334" s="16" t="s">
        <v>765</v>
      </c>
      <c r="G334" s="16" t="s">
        <v>766</v>
      </c>
      <c r="H334" s="16" t="s">
        <v>767</v>
      </c>
      <c r="I334" s="16" t="s">
        <v>768</v>
      </c>
      <c r="J334" s="16" t="s">
        <v>769</v>
      </c>
      <c r="K334" s="16" t="s">
        <v>770</v>
      </c>
      <c r="L334" s="16" t="s">
        <v>771</v>
      </c>
      <c r="M334" s="18">
        <v>1.64</v>
      </c>
      <c r="N334" s="18">
        <v>1.94</v>
      </c>
      <c r="O334" s="18">
        <v>2.04</v>
      </c>
      <c r="P334" s="18">
        <v>2.34</v>
      </c>
      <c r="Q334" s="18">
        <v>0.1</v>
      </c>
      <c r="R334" s="18">
        <v>1.8399999999999999</v>
      </c>
      <c r="S334" s="18">
        <v>2.14</v>
      </c>
      <c r="T334" s="18">
        <v>0.2</v>
      </c>
      <c r="U334" s="18">
        <v>0</v>
      </c>
      <c r="V334" s="18">
        <v>0</v>
      </c>
      <c r="W334" s="18">
        <v>0</v>
      </c>
      <c r="X334" s="18">
        <v>1.64</v>
      </c>
      <c r="Y334" s="18">
        <v>1.9</v>
      </c>
      <c r="Z334" s="20">
        <f t="shared" si="1211"/>
        <v>1.7</v>
      </c>
      <c r="AA334" s="18">
        <v>0.22</v>
      </c>
      <c r="AB334" s="18">
        <v>0</v>
      </c>
      <c r="AC334" s="18">
        <v>0</v>
      </c>
      <c r="AD334" s="18">
        <v>0</v>
      </c>
      <c r="AE334" s="18">
        <v>0</v>
      </c>
      <c r="AF334" s="18">
        <v>0</v>
      </c>
      <c r="AG334" s="18">
        <v>1.2</v>
      </c>
      <c r="AH334" s="18">
        <v>1.5</v>
      </c>
      <c r="AI334" s="20">
        <f t="shared" si="1212"/>
        <v>1.8499999999999999</v>
      </c>
      <c r="AJ334" s="18">
        <v>0</v>
      </c>
      <c r="AK334" s="18">
        <v>0</v>
      </c>
      <c r="AL334" s="20">
        <f t="shared" si="1213"/>
        <v>0</v>
      </c>
      <c r="AM334" s="18">
        <v>1.64</v>
      </c>
      <c r="AN334" s="18">
        <v>1.5</v>
      </c>
      <c r="AO334" s="18">
        <v>0.15</v>
      </c>
      <c r="AP334" s="18">
        <v>0.22</v>
      </c>
      <c r="AQ334" s="18">
        <v>1.64</v>
      </c>
      <c r="AR334" s="18">
        <v>1.72</v>
      </c>
      <c r="AS334" s="18">
        <v>0.12</v>
      </c>
      <c r="AT334" s="18">
        <v>0.11</v>
      </c>
      <c r="AU334" s="18">
        <v>0</v>
      </c>
      <c r="AV334" s="18">
        <v>1</v>
      </c>
      <c r="AW334" s="18">
        <v>0</v>
      </c>
      <c r="AX334" s="18">
        <v>0</v>
      </c>
      <c r="AY334" s="18">
        <v>0</v>
      </c>
      <c r="AZ334" s="18">
        <v>0</v>
      </c>
      <c r="BA334" s="18">
        <v>0</v>
      </c>
      <c r="BB334" s="18">
        <v>0</v>
      </c>
      <c r="BC334" s="18">
        <v>0</v>
      </c>
      <c r="BD334" s="18">
        <v>0</v>
      </c>
      <c r="BE334" s="18">
        <v>2</v>
      </c>
      <c r="BF334" s="18">
        <v>0</v>
      </c>
      <c r="BG334" s="18">
        <v>0</v>
      </c>
      <c r="BH334" s="18">
        <v>0</v>
      </c>
      <c r="BI334" s="18">
        <v>0</v>
      </c>
      <c r="BJ334" s="18">
        <v>0</v>
      </c>
      <c r="BK334" s="18">
        <v>0</v>
      </c>
      <c r="BL334" s="18">
        <v>0</v>
      </c>
      <c r="BM334" s="18">
        <v>0</v>
      </c>
      <c r="BN334" s="18">
        <v>0</v>
      </c>
      <c r="BO334" s="18">
        <v>0</v>
      </c>
      <c r="BP334" s="18">
        <v>0</v>
      </c>
      <c r="BQ334" s="18">
        <v>0</v>
      </c>
      <c r="BR334" s="18">
        <v>0</v>
      </c>
      <c r="BS334" s="18">
        <v>0</v>
      </c>
      <c r="BT334" s="18">
        <v>0</v>
      </c>
      <c r="BU334" s="18">
        <v>0</v>
      </c>
      <c r="BV334" s="18">
        <v>0</v>
      </c>
      <c r="BW334" s="18">
        <v>0</v>
      </c>
      <c r="BX334" s="18">
        <v>0</v>
      </c>
      <c r="BY334" s="18">
        <v>0</v>
      </c>
      <c r="BZ334" s="18">
        <v>0</v>
      </c>
      <c r="CA334" s="16" t="e">
        <f>_xlfn.IFNA(IF(RIGHT(D334,2)="=G",0,INDEX(#REF!,MATCH(E334,#REF!,0))),0)</f>
        <v>#REF!</v>
      </c>
      <c r="CB334" s="16" t="s">
        <v>776</v>
      </c>
      <c r="CC334" s="18">
        <v>0</v>
      </c>
      <c r="CD334" s="18">
        <v>0</v>
      </c>
      <c r="CE334" s="18">
        <v>1.4</v>
      </c>
      <c r="CF334" s="18">
        <v>0.85</v>
      </c>
      <c r="CG334" s="18">
        <v>0.12</v>
      </c>
      <c r="CH334" s="18">
        <v>2</v>
      </c>
      <c r="CI334" s="16" t="s">
        <v>98</v>
      </c>
      <c r="CJ334" s="18">
        <v>0</v>
      </c>
      <c r="CK334" s="20">
        <f t="shared" si="1080"/>
        <v>1.39</v>
      </c>
      <c r="CL334" s="20">
        <f t="shared" si="1214"/>
        <v>1.39</v>
      </c>
      <c r="CM334" s="18">
        <v>37.299999999999997</v>
      </c>
      <c r="CN334" s="18">
        <v>45.95</v>
      </c>
      <c r="CO334" s="18">
        <v>45.111000000000004</v>
      </c>
      <c r="CP334" s="22">
        <f t="shared" si="1081"/>
        <v>45.11</v>
      </c>
      <c r="CQ334" s="22">
        <f t="shared" si="1082"/>
        <v>43.72</v>
      </c>
      <c r="CR334" s="22">
        <f t="shared" si="1215"/>
        <v>1.39</v>
      </c>
      <c r="CS334" s="22">
        <f t="shared" si="1083"/>
        <v>43.82</v>
      </c>
      <c r="CT334" s="22">
        <f t="shared" si="1084"/>
        <v>44.02</v>
      </c>
      <c r="CU334" s="18">
        <v>44.02</v>
      </c>
      <c r="CV334" s="22">
        <f t="shared" si="1216"/>
        <v>1.7</v>
      </c>
      <c r="CW334" s="22">
        <f t="shared" si="1085"/>
        <v>0</v>
      </c>
      <c r="CX334" s="22">
        <f t="shared" si="1086"/>
        <v>0</v>
      </c>
      <c r="CY334" s="22">
        <f t="shared" si="1087"/>
        <v>45.68</v>
      </c>
      <c r="CZ334" s="22">
        <f t="shared" si="1088"/>
        <v>45.83</v>
      </c>
      <c r="DA334" s="18">
        <v>45.95</v>
      </c>
      <c r="DB334" s="20">
        <f t="shared" si="1217"/>
        <v>2.23</v>
      </c>
      <c r="DC334" s="20">
        <f t="shared" si="1218"/>
        <v>0.84</v>
      </c>
      <c r="DD334" s="20">
        <f t="shared" si="1219"/>
        <v>1.3900000000000001</v>
      </c>
      <c r="DE334" s="20">
        <f t="shared" si="1089"/>
        <v>0.1</v>
      </c>
      <c r="DF334" s="20">
        <f t="shared" si="1090"/>
        <v>0.2</v>
      </c>
      <c r="DG334" s="20">
        <f t="shared" si="1091"/>
        <v>1.0900000000000001</v>
      </c>
      <c r="DH334" s="20">
        <f t="shared" si="1092"/>
        <v>0</v>
      </c>
      <c r="DI334" s="20">
        <f t="shared" si="1093"/>
        <v>0</v>
      </c>
      <c r="DJ334" s="20">
        <f t="shared" si="1094"/>
        <v>0</v>
      </c>
      <c r="DK334" s="20">
        <f t="shared" si="1220"/>
        <v>1.3900000000000001</v>
      </c>
      <c r="DL334" s="20">
        <f t="shared" si="1221"/>
        <v>0</v>
      </c>
      <c r="DM334" s="20">
        <f t="shared" si="1222"/>
        <v>0</v>
      </c>
      <c r="DN334" s="20">
        <f t="shared" si="1223"/>
        <v>0</v>
      </c>
      <c r="DO334" s="18">
        <v>2.54</v>
      </c>
      <c r="DP334" s="18">
        <v>0</v>
      </c>
      <c r="DQ334" s="18">
        <v>1</v>
      </c>
      <c r="DR334" s="18">
        <v>1</v>
      </c>
      <c r="DS334" s="25">
        <f t="shared" si="1224"/>
        <v>2.54</v>
      </c>
      <c r="DT334" s="25">
        <f t="shared" si="1225"/>
        <v>0</v>
      </c>
      <c r="DU334" s="25">
        <f t="shared" si="1226"/>
        <v>3.53</v>
      </c>
      <c r="DV334" s="25">
        <f t="shared" si="1227"/>
        <v>0</v>
      </c>
      <c r="DW334" s="25">
        <f t="shared" si="1228"/>
        <v>3.53</v>
      </c>
      <c r="DX334" s="25">
        <f t="shared" si="1229"/>
        <v>7.2</v>
      </c>
      <c r="DY334" s="25">
        <f t="shared" si="1230"/>
        <v>0</v>
      </c>
      <c r="DZ334" s="25">
        <f t="shared" si="1231"/>
        <v>7.2</v>
      </c>
      <c r="EA334" s="25">
        <f t="shared" si="1232"/>
        <v>4.7300000000000004</v>
      </c>
      <c r="EB334" s="25">
        <f t="shared" si="1233"/>
        <v>0</v>
      </c>
      <c r="EC334" s="25">
        <f t="shared" si="1234"/>
        <v>4.7300000000000004</v>
      </c>
      <c r="ED334" s="25">
        <f t="shared" si="1235"/>
        <v>2.4700000000000002</v>
      </c>
      <c r="EE334" s="25">
        <f t="shared" si="1235"/>
        <v>0</v>
      </c>
      <c r="EF334" s="25">
        <f t="shared" si="1236"/>
        <v>2.4700000000000002</v>
      </c>
      <c r="EG334" s="25">
        <f t="shared" si="1237"/>
        <v>4.7300000000000004</v>
      </c>
      <c r="EH334" s="25">
        <f t="shared" si="1237"/>
        <v>0</v>
      </c>
      <c r="EI334" s="25">
        <f t="shared" si="1238"/>
        <v>4.7300000000000004</v>
      </c>
      <c r="EJ334" s="18">
        <v>663.47</v>
      </c>
      <c r="EK334" s="18">
        <v>613.55999999999995</v>
      </c>
      <c r="EL334" s="18" t="s">
        <v>1155</v>
      </c>
      <c r="EM334" s="18" t="s">
        <v>1156</v>
      </c>
      <c r="EN334" s="16" t="s">
        <v>774</v>
      </c>
      <c r="EO334" s="16" t="s">
        <v>132</v>
      </c>
      <c r="EP334" s="16" t="e">
        <f>IF(OR(EN334="Cống tròn",EN334="Cống hộp",EN334="Ống nhựa"),INDEX(#REF!,MATCH(E334,#REF!,0)),IF(OR(EN334="Rãnh xây",EN334="Rãnh bê tông"),INDEX(#REF!,MATCH(E334,#REF!,0)),0))</f>
        <v>#REF!</v>
      </c>
      <c r="EQ334" s="18">
        <v>48.610000000000078</v>
      </c>
      <c r="ER334" s="18">
        <v>1</v>
      </c>
      <c r="ES334" s="25">
        <f t="shared" si="1239"/>
        <v>48</v>
      </c>
      <c r="ET334" s="1" t="e">
        <f>_xlfn.IFNA(IF(EN334="Cống tròn",INDEX(#REF!,MATCH(E334,#REF!,0)),IF(EN334="Cống hộp",INDEX(#REF!,MATCH(E334,#REF!,0)),EU334&amp;" ,"&amp;EV334)),0)</f>
        <v>#REF!</v>
      </c>
      <c r="EU334" s="16" t="s">
        <v>769</v>
      </c>
      <c r="EV334" s="16" t="s">
        <v>775</v>
      </c>
      <c r="EW334" s="16" t="e">
        <f>_xlfn.IFNA(INDEX(#REF!,MATCH(E334,#REF!,0)),0)</f>
        <v>#REF!</v>
      </c>
      <c r="EX334" s="16"/>
      <c r="EY334" s="18">
        <v>0</v>
      </c>
      <c r="EZ334" s="18">
        <v>0</v>
      </c>
      <c r="FA334" s="18">
        <v>0</v>
      </c>
      <c r="FB334" s="18">
        <v>0</v>
      </c>
      <c r="FC334" s="18">
        <v>0</v>
      </c>
      <c r="FD334" s="25">
        <f t="shared" si="1095"/>
        <v>0</v>
      </c>
      <c r="FE334" s="25">
        <f t="shared" si="1240"/>
        <v>0</v>
      </c>
      <c r="FF334" s="18">
        <v>0.1</v>
      </c>
      <c r="FG334" s="18">
        <v>2</v>
      </c>
      <c r="FH334" s="18">
        <v>1</v>
      </c>
      <c r="FI334" s="25">
        <f t="shared" si="1241"/>
        <v>1.2</v>
      </c>
      <c r="FJ334" s="18">
        <v>0</v>
      </c>
      <c r="FK334" s="18">
        <v>0</v>
      </c>
      <c r="FL334" s="18">
        <v>0.2</v>
      </c>
      <c r="FM334" s="18">
        <v>1.4</v>
      </c>
      <c r="FN334" s="18">
        <v>0</v>
      </c>
      <c r="FO334" s="25">
        <f t="shared" si="1242"/>
        <v>1.4</v>
      </c>
      <c r="FP334" s="18">
        <v>1.4999999999999999E-2</v>
      </c>
      <c r="FQ334" s="18">
        <v>1</v>
      </c>
      <c r="FR334" s="25">
        <f t="shared" si="1096"/>
        <v>47</v>
      </c>
      <c r="FS334" s="25">
        <f t="shared" si="1097"/>
        <v>0.69</v>
      </c>
      <c r="FT334" s="25">
        <f t="shared" si="1098"/>
        <v>47.69</v>
      </c>
      <c r="FU334" s="25">
        <f t="shared" si="1099"/>
        <v>-0.92000000000007987</v>
      </c>
      <c r="FV334" s="25" t="str">
        <f t="shared" si="1243"/>
        <v>Thêm 01</v>
      </c>
      <c r="FW334" s="25">
        <f t="shared" si="1244"/>
        <v>0.09</v>
      </c>
      <c r="FX334" s="16"/>
      <c r="FY334" s="16"/>
      <c r="FZ334" s="16"/>
      <c r="GA334" s="16"/>
      <c r="GB334" s="19">
        <v>0</v>
      </c>
      <c r="GC334" s="19">
        <v>0</v>
      </c>
      <c r="GD334" s="19">
        <v>0</v>
      </c>
      <c r="GE334" s="19">
        <v>0</v>
      </c>
      <c r="GF334" s="19">
        <v>0</v>
      </c>
      <c r="GG334" s="19">
        <v>0</v>
      </c>
      <c r="GH334" s="19">
        <v>0</v>
      </c>
      <c r="GI334" s="19">
        <v>0</v>
      </c>
      <c r="GJ334" s="19">
        <v>0</v>
      </c>
      <c r="GK334" s="19">
        <v>0</v>
      </c>
      <c r="GL334" s="25">
        <f t="shared" si="1100"/>
        <v>0</v>
      </c>
      <c r="GM334" s="25">
        <f t="shared" si="1245"/>
        <v>0</v>
      </c>
      <c r="GN334" s="19">
        <v>0</v>
      </c>
      <c r="GO334" s="19">
        <v>0</v>
      </c>
      <c r="GP334" s="19">
        <v>0</v>
      </c>
      <c r="GQ334" s="19">
        <v>0</v>
      </c>
      <c r="GR334" s="1" t="e">
        <f>_xlfn.IFNA(INDEX(#REF!,MATCH(E334,#REF!,0)),0)</f>
        <v>#REF!</v>
      </c>
      <c r="GS334" s="16"/>
      <c r="GT334" s="18">
        <v>0</v>
      </c>
      <c r="GU334" s="18">
        <v>0</v>
      </c>
      <c r="GV334" s="18">
        <v>0</v>
      </c>
      <c r="GW334" s="18">
        <v>0</v>
      </c>
      <c r="GX334" s="25">
        <f t="shared" si="1101"/>
        <v>0</v>
      </c>
      <c r="GY334" s="25">
        <f t="shared" si="1102"/>
        <v>0</v>
      </c>
      <c r="GZ334" s="25">
        <f t="shared" si="1246"/>
        <v>0</v>
      </c>
      <c r="HA334" s="1" t="e" cm="1">
        <f t="array" ref="HA334">INDEX(#REF!,MATCH(EJ334&amp;EK334&amp;HD334&amp;HE334&amp;HF334,#REF!&amp;#REF!&amp;#REF!&amp;#REF!&amp;#REF!,0))</f>
        <v>#REF!</v>
      </c>
      <c r="HB334" s="16"/>
      <c r="HC334" s="25">
        <f t="shared" si="1247"/>
        <v>0</v>
      </c>
      <c r="HD334" s="18">
        <v>0</v>
      </c>
      <c r="HE334" s="18">
        <v>0</v>
      </c>
      <c r="HF334" s="18">
        <v>0</v>
      </c>
      <c r="HG334" s="1" t="e" cm="1">
        <f t="array" ref="HG334">INDEX(#REF!,MATCH(EJ334&amp;EK334&amp;HJ334&amp;HK334&amp;HL334,#REF!&amp;#REF!&amp;#REF!&amp;#REF!&amp;#REF!,0))</f>
        <v>#REF!</v>
      </c>
      <c r="HH334" s="16"/>
      <c r="HI334" s="25">
        <f t="shared" si="1248"/>
        <v>0</v>
      </c>
      <c r="HJ334" s="25">
        <f t="shared" si="1249"/>
        <v>0</v>
      </c>
      <c r="HK334" s="19">
        <v>0</v>
      </c>
      <c r="HL334" s="19">
        <v>0</v>
      </c>
      <c r="HM334" s="18">
        <v>0.01</v>
      </c>
      <c r="HN334" s="18">
        <v>1</v>
      </c>
      <c r="HO334" s="25">
        <f t="shared" si="1250"/>
        <v>0</v>
      </c>
      <c r="HP334" s="25">
        <f t="shared" si="1251"/>
        <v>0</v>
      </c>
      <c r="HQ334" s="25">
        <f t="shared" si="1252"/>
        <v>0</v>
      </c>
      <c r="HR334" s="25">
        <f t="shared" si="1253"/>
        <v>0</v>
      </c>
      <c r="HS334" s="25">
        <f t="shared" si="1254"/>
        <v>0</v>
      </c>
      <c r="HT334" s="19">
        <v>0</v>
      </c>
      <c r="HU334" s="19">
        <v>0</v>
      </c>
      <c r="HV334" s="19">
        <v>0</v>
      </c>
      <c r="HW334" s="25">
        <f t="shared" si="1255"/>
        <v>0</v>
      </c>
      <c r="HX334" s="19">
        <v>0</v>
      </c>
      <c r="HY334" s="19">
        <v>0</v>
      </c>
      <c r="HZ334" s="18">
        <v>45.11</v>
      </c>
      <c r="IA334" s="20">
        <f>ROUND(IF(EN334="Cống tròn",IF(EN334="Cống tròn",IF(EU334="Không có móng",IQ334-FF334,IF(EU334="Đế",IP334-FN334,IF(OR(EU334="Móng bê tông",EU334="Móng bê tông kết hợp đế"),II334-FJ334,0))),0),IF(EN334="Cống hộp",IF(AND(EN334="Cống hộp",EU334="Không có móng"),IQ334-GF334,IF(AND(EN334="Cống hộp",EU334="Móng bê tông"),IJ334-GB334,0)),IF(OR(EN334="Rãnh xây",EN334="Rãnh bê tông"),IF(OR(EN334="Rãnh xây",EN334="Rãnh bê tông"),IK334-GB334,0),IF(EN334="Ống nhựa",IF(AND(EN334="Ống nhựa",EU334="Không đắp cát"),IQ334-HT334,IF(AND(EN334="Ống nhựa",EU334="Đắp cát"),IH334-HX334,0)),IF(EN334="Rãnh thang",IF(EN334="Rãnh thang",IF(EU334="Móng bê tông",#REF!-#REF!,IQ334),0),0))))),2)</f>
        <v>44.02</v>
      </c>
      <c r="IB334" s="20">
        <f t="shared" si="1256"/>
        <v>1.0899999999999963</v>
      </c>
      <c r="IC334" s="20">
        <f t="shared" si="1103"/>
        <v>44.019999999999996</v>
      </c>
      <c r="ID334" s="20">
        <f t="shared" si="1104"/>
        <v>0</v>
      </c>
      <c r="IE334" s="20">
        <f t="shared" si="1105"/>
        <v>0</v>
      </c>
      <c r="IF334" s="20">
        <f t="shared" si="1106"/>
        <v>0</v>
      </c>
      <c r="IG334" s="20">
        <f>IF(EN334="Rãnh thang",IF(AND(EN334="Rãnh thang",EU334="Móng bê tông"),IQ334-#REF!,0),IF(EN334="Ống nhựa",IF(AND(EN334="Ống nhựa",EU334="Đắp cát"),IQ334-HT334,0),IF(EN334="Cống tròn",IF(EN334="Cống tròn",IF(OR(EU334="Móng bê tông",EU334="Móng bê tông kết hợp đế"),IM334-FL334,0),0),IF(EN334="Cống hộp",IF(AND(EN334="Cống hộp",EU334="Móng bê tông"),IN334-GD334,0),IF(OR(EN334="Rãnh xây",EN334="Rãnh bê tông"),IF(AND(EN334="Rãnh xây",EU334="Móng bê tông"),IO334-GD334,IF(AND(EN334="Rãnh bê tông",EU334="Móng bê tông"),IO334-GD334,0)),0)))))</f>
        <v>44.019999999999996</v>
      </c>
      <c r="IH334" s="20">
        <f t="shared" si="1107"/>
        <v>0</v>
      </c>
      <c r="II334" s="20">
        <f t="shared" si="1108"/>
        <v>44.019999999999996</v>
      </c>
      <c r="IJ334" s="20">
        <f t="shared" si="1109"/>
        <v>0</v>
      </c>
      <c r="IK334" s="20">
        <f t="shared" si="1110"/>
        <v>0</v>
      </c>
      <c r="IL334" s="20">
        <f t="shared" si="1111"/>
        <v>44.22</v>
      </c>
      <c r="IM334" s="20">
        <f t="shared" si="1112"/>
        <v>44.22</v>
      </c>
      <c r="IN334" s="20">
        <f t="shared" si="1113"/>
        <v>0</v>
      </c>
      <c r="IO334" s="20">
        <f t="shared" si="1114"/>
        <v>0</v>
      </c>
      <c r="IP334" s="20">
        <f t="shared" si="1115"/>
        <v>0</v>
      </c>
      <c r="IQ334" s="18">
        <v>44.32</v>
      </c>
      <c r="IR334" s="25">
        <f t="shared" si="1257"/>
        <v>0</v>
      </c>
      <c r="IS334" s="25">
        <f t="shared" si="1116"/>
        <v>0</v>
      </c>
      <c r="IT334" s="25">
        <f t="shared" si="1117"/>
        <v>0</v>
      </c>
      <c r="IU334" s="25">
        <f>ROUND(IF(EN334="Cống tròn",IF(EN334="Cống tròn",IV334+FF334,0),IF(EN334="Cống hộp",IF(EN334="Cống hộp",IV334+GP334,0),IF(OR(EN334="Rãnh xây",EN334="Rãnh bê tông"),IF(OR(EN334="Rãnh xây",EN334="Rãnh bê tông"),IV334+GP334,0),IF(EN334="ống nhựa",IF(EN334="Ống nhựa",IV334+HT334,0),IF(EN334="Rãnh thang",IF(EN334="Rãnh thang",IQ334+#REF!,0),0))))),2)</f>
        <v>45.27</v>
      </c>
      <c r="IV334" s="18">
        <v>45.17</v>
      </c>
      <c r="IW334" s="25">
        <f t="shared" si="1118"/>
        <v>45.27</v>
      </c>
      <c r="IX334" s="25">
        <f t="shared" si="1119"/>
        <v>0</v>
      </c>
      <c r="IY334" s="25">
        <f t="shared" si="1120"/>
        <v>0</v>
      </c>
      <c r="IZ334" s="25">
        <f t="shared" si="1121"/>
        <v>0</v>
      </c>
      <c r="JA334" s="25">
        <f t="shared" si="1122"/>
        <v>0</v>
      </c>
      <c r="JB334" s="18">
        <v>44.98</v>
      </c>
      <c r="JC334" s="20">
        <f>ROUND(IF(EN334="Cống tròn",IF(EN334="Cống tròn",IF(EU334="Không có móng",JS334-FF334,IF(EU334="Đế",JR334-FN334,IF(OR(EU334="Móng bê tông",EU334="Móng bê tông kết hợp đế"),JK334-FJ334,0))),0),IF(EN334="Cống hộp",IF(AND(EN334="Cống hộp",EU334="Không có móng"),JS334-GF334,IF(AND(EN334="Cống hộp",EU334="Móng bê tông"),JL334-GB334,0)),IF(OR(EN334="Rãnh xây",EN334="Rãnh bê tông"),IF(OR(EN334="Rãnh xây",EN334="Rãnh bê tông"),JM334-GB334,0),IF(EN334="Ống nhựa",IF(AND(EN334="Ống nhựa",EU334="Không đắp cát"),JS334-HT334,IF(AND(EN334="Ống nhựa",EU334="Đắp cát"),JJ334-HX334,0)),IF(EN334="Rãnh thang",IF(EN334="Rãnh thang",IF(EU334="Móng bê tông",#REF!-#REF!,JS334),0),0))))),2)</f>
        <v>43.87</v>
      </c>
      <c r="JD334" s="20">
        <f t="shared" si="1258"/>
        <v>1.1099999999999994</v>
      </c>
      <c r="JE334" s="20">
        <f t="shared" si="1123"/>
        <v>43.87</v>
      </c>
      <c r="JF334" s="20">
        <f t="shared" si="1124"/>
        <v>0</v>
      </c>
      <c r="JG334" s="20">
        <f t="shared" si="1125"/>
        <v>0</v>
      </c>
      <c r="JH334" s="20">
        <f t="shared" si="1126"/>
        <v>0</v>
      </c>
      <c r="JI334" s="20">
        <f>IF(EN334="Rãnh thang",IF(AND(EN334="Rãnh thang",EU334="Móng bê tông"),JS334-#REF!,0),IF(EN334="Ống nhựa",IF(AND(EN334="Ống nhựa",EU334="Đắp cát"),JS334-HT334,0),IF(EN334="Cống tròn",IF(EN334="Cống tròn",IF(OR(EU334="Móng bê tông",EU334="Móng bê tông kết hợp đế"),JO334-FL334,0),0),IF(EN334="Cống hộp",IF(AND(EN334="Cống hộp",EU334="Móng bê tông"),JP334-GD334,0),IF(OR(EN334="Rãnh xây",EN334="Rãnh bê tông"),IF(AND(EN334="Rãnh xây",EU334="Móng bê tông"),JQ334-GD334,IF(AND(EN334="Rãnh bê tông",EU334="Móng bê tông"),JQ334-GD334,0)),0)))))</f>
        <v>43.87</v>
      </c>
      <c r="JJ334" s="20">
        <f t="shared" si="1127"/>
        <v>0</v>
      </c>
      <c r="JK334" s="20">
        <f t="shared" si="1128"/>
        <v>43.87</v>
      </c>
      <c r="JL334" s="20">
        <f t="shared" si="1129"/>
        <v>0</v>
      </c>
      <c r="JM334" s="20">
        <f t="shared" si="1130"/>
        <v>0</v>
      </c>
      <c r="JN334" s="20">
        <f t="shared" si="1131"/>
        <v>44.07</v>
      </c>
      <c r="JO334" s="20">
        <f t="shared" si="1132"/>
        <v>44.07</v>
      </c>
      <c r="JP334" s="20">
        <f t="shared" si="1133"/>
        <v>0</v>
      </c>
      <c r="JQ334" s="20">
        <f t="shared" si="1134"/>
        <v>0</v>
      </c>
      <c r="JR334" s="20">
        <f t="shared" si="1135"/>
        <v>0</v>
      </c>
      <c r="JS334" s="26">
        <v>44.17</v>
      </c>
      <c r="JT334" s="25">
        <f t="shared" si="1259"/>
        <v>0</v>
      </c>
      <c r="JU334" s="25">
        <f t="shared" si="1136"/>
        <v>0</v>
      </c>
      <c r="JV334" s="25">
        <f t="shared" si="1137"/>
        <v>0</v>
      </c>
      <c r="JW334" s="25">
        <f>ROUND(IF(EN334="Cống tròn",IF(EN334="Cống tròn",JX334+FF334,0),IF(EN334="Cống hộp",IF(EN334="Cống hộp",JX334+GP334,0),IF(OR(EN334="Rãnh xây",EN334="Rãnh bê tông"),IF(OR(EN334="Rãnh xây",EN334="Rãnh bê tông"),JX334+GP334,0),IF(EN334="ống nhựa",IF(EN334="Ống nhựa",JX334+HT334,0),IF(EN334="Rãnh thang",IF(EN334="Rãnh thang",JS334+#REF!,0),0))))),2)</f>
        <v>45.27</v>
      </c>
      <c r="JX334" s="27">
        <v>45.17</v>
      </c>
      <c r="JY334" s="25">
        <f t="shared" si="1138"/>
        <v>45.27</v>
      </c>
      <c r="JZ334" s="25">
        <f t="shared" si="1139"/>
        <v>0</v>
      </c>
      <c r="KA334" s="25">
        <f t="shared" si="1140"/>
        <v>0</v>
      </c>
      <c r="KB334" s="25">
        <f t="shared" si="1141"/>
        <v>0</v>
      </c>
      <c r="KC334" s="25">
        <f t="shared" si="1142"/>
        <v>0</v>
      </c>
      <c r="KD334" s="28" t="s">
        <v>98</v>
      </c>
      <c r="KE334" s="27">
        <v>0</v>
      </c>
      <c r="KF334" s="25">
        <f t="shared" si="1143"/>
        <v>1.0899999999999963</v>
      </c>
      <c r="KG334" s="25">
        <f t="shared" si="1260"/>
        <v>1.0899999999999963</v>
      </c>
      <c r="KH334" s="27">
        <v>0</v>
      </c>
      <c r="KI334" s="25">
        <f t="shared" si="1144"/>
        <v>1.1099999999999994</v>
      </c>
      <c r="KJ334" s="25">
        <f t="shared" si="1261"/>
        <v>1.1099999999999994</v>
      </c>
      <c r="KK334" s="25">
        <f t="shared" si="1145"/>
        <v>0</v>
      </c>
      <c r="KL334" s="25">
        <f t="shared" si="1146"/>
        <v>0</v>
      </c>
      <c r="KM334" s="25">
        <f t="shared" si="1262"/>
        <v>0</v>
      </c>
      <c r="KN334" s="25">
        <f t="shared" si="1147"/>
        <v>0</v>
      </c>
      <c r="KO334" s="25">
        <f t="shared" si="1148"/>
        <v>0</v>
      </c>
      <c r="KP334" s="25">
        <f t="shared" si="1263"/>
        <v>0</v>
      </c>
      <c r="KQ334" s="25">
        <f t="shared" si="1149"/>
        <v>0.2</v>
      </c>
      <c r="KR334" s="25">
        <f t="shared" si="1150"/>
        <v>0.2</v>
      </c>
      <c r="KS334" s="25">
        <f t="shared" si="1264"/>
        <v>0.2</v>
      </c>
      <c r="KT334" s="25">
        <f t="shared" si="1151"/>
        <v>0</v>
      </c>
      <c r="KU334" s="25">
        <f t="shared" si="1152"/>
        <v>0</v>
      </c>
      <c r="KV334" s="25">
        <f t="shared" si="1265"/>
        <v>0</v>
      </c>
      <c r="KW334" s="25">
        <f t="shared" si="1079"/>
        <v>0</v>
      </c>
      <c r="KX334" s="25">
        <f t="shared" si="1153"/>
        <v>0</v>
      </c>
      <c r="KY334" s="25">
        <f t="shared" si="1266"/>
        <v>0</v>
      </c>
      <c r="KZ334" s="25">
        <f t="shared" si="1154"/>
        <v>0</v>
      </c>
      <c r="LA334" s="25">
        <f t="shared" si="1155"/>
        <v>0</v>
      </c>
      <c r="LB334" s="25">
        <f t="shared" si="1267"/>
        <v>0</v>
      </c>
      <c r="LC334" s="25">
        <f t="shared" si="1156"/>
        <v>0.88999999999999635</v>
      </c>
      <c r="LD334" s="25">
        <f t="shared" si="1157"/>
        <v>0.90999999999999948</v>
      </c>
      <c r="LE334" s="25">
        <f t="shared" si="1268"/>
        <v>0.89999999999999791</v>
      </c>
      <c r="LF334" s="25">
        <f t="shared" si="1158"/>
        <v>0</v>
      </c>
      <c r="LG334" s="25">
        <f t="shared" si="1159"/>
        <v>0</v>
      </c>
      <c r="LH334" s="25">
        <f t="shared" si="1269"/>
        <v>0</v>
      </c>
      <c r="LI334" s="25">
        <f t="shared" si="1160"/>
        <v>0</v>
      </c>
      <c r="LJ334" s="25">
        <f t="shared" si="1161"/>
        <v>0</v>
      </c>
      <c r="LK334" s="25">
        <f t="shared" si="1270"/>
        <v>0</v>
      </c>
      <c r="LL334" s="25">
        <f t="shared" si="1162"/>
        <v>0</v>
      </c>
      <c r="LM334" s="25">
        <f t="shared" si="1163"/>
        <v>0</v>
      </c>
      <c r="LN334" s="25">
        <f t="shared" si="1271"/>
        <v>0</v>
      </c>
      <c r="LO334" s="25">
        <f t="shared" si="1164"/>
        <v>0</v>
      </c>
      <c r="LP334" s="25">
        <f t="shared" si="1165"/>
        <v>0</v>
      </c>
      <c r="LQ334" s="25">
        <f t="shared" si="1272"/>
        <v>0</v>
      </c>
      <c r="LR334" s="25">
        <f t="shared" si="1166"/>
        <v>0</v>
      </c>
      <c r="LS334" s="25">
        <f t="shared" si="1167"/>
        <v>0</v>
      </c>
      <c r="LT334" s="25">
        <f t="shared" si="1273"/>
        <v>0</v>
      </c>
      <c r="LU334" s="25">
        <f t="shared" si="1168"/>
        <v>0</v>
      </c>
      <c r="LV334" s="25">
        <f t="shared" si="1169"/>
        <v>0</v>
      </c>
      <c r="LW334" s="25">
        <f t="shared" si="1274"/>
        <v>0</v>
      </c>
      <c r="LX334" s="25">
        <f t="shared" si="1170"/>
        <v>0</v>
      </c>
      <c r="LY334" s="25">
        <f t="shared" si="1171"/>
        <v>0</v>
      </c>
      <c r="LZ334" s="25">
        <f t="shared" si="1275"/>
        <v>0</v>
      </c>
      <c r="MA334" s="25">
        <f t="shared" si="1172"/>
        <v>0</v>
      </c>
      <c r="MB334" s="25">
        <f t="shared" si="1173"/>
        <v>0</v>
      </c>
      <c r="MC334" s="25">
        <f t="shared" si="1276"/>
        <v>0</v>
      </c>
      <c r="MD334" s="25">
        <f t="shared" si="1174"/>
        <v>0</v>
      </c>
      <c r="ME334" s="25">
        <f t="shared" si="1175"/>
        <v>0</v>
      </c>
      <c r="MF334" s="25">
        <f t="shared" si="1277"/>
        <v>0</v>
      </c>
      <c r="MG334" s="25">
        <f t="shared" si="1176"/>
        <v>0</v>
      </c>
      <c r="MH334" s="25">
        <f t="shared" si="1177"/>
        <v>0</v>
      </c>
      <c r="MI334" s="25">
        <f t="shared" si="1278"/>
        <v>0</v>
      </c>
      <c r="MJ334" s="25">
        <f t="shared" si="1178"/>
        <v>0</v>
      </c>
      <c r="MK334" s="25">
        <f t="shared" si="1179"/>
        <v>0</v>
      </c>
      <c r="ML334" s="25">
        <f t="shared" si="1279"/>
        <v>0</v>
      </c>
      <c r="MM334" s="25">
        <f t="shared" si="1180"/>
        <v>0</v>
      </c>
      <c r="MN334" s="25">
        <f t="shared" si="1181"/>
        <v>0</v>
      </c>
      <c r="MO334" s="25">
        <f t="shared" si="1280"/>
        <v>0</v>
      </c>
      <c r="MP334" s="25">
        <f t="shared" si="1182"/>
        <v>0</v>
      </c>
      <c r="MQ334" s="25">
        <f t="shared" si="1183"/>
        <v>0</v>
      </c>
      <c r="MR334" s="25">
        <f t="shared" si="1281"/>
        <v>0</v>
      </c>
      <c r="MS334" s="29">
        <v>1.4</v>
      </c>
      <c r="MT334" s="29">
        <v>0</v>
      </c>
      <c r="MU334" s="29">
        <v>1</v>
      </c>
      <c r="MV334" s="29">
        <v>1</v>
      </c>
      <c r="MW334" s="25">
        <f t="shared" si="1184"/>
        <v>1.4</v>
      </c>
      <c r="MX334" s="25">
        <f t="shared" si="1185"/>
        <v>1.53</v>
      </c>
      <c r="MY334" s="25">
        <f t="shared" si="1186"/>
        <v>0</v>
      </c>
      <c r="MZ334" s="25">
        <f t="shared" si="1187"/>
        <v>0</v>
      </c>
      <c r="NA334" s="25">
        <f t="shared" si="1188"/>
        <v>1.4</v>
      </c>
      <c r="NB334" s="25">
        <f t="shared" si="1189"/>
        <v>1.55</v>
      </c>
      <c r="NC334" s="25">
        <f t="shared" si="1190"/>
        <v>0</v>
      </c>
      <c r="ND334" s="25">
        <f t="shared" si="1191"/>
        <v>0</v>
      </c>
      <c r="NE334" s="25">
        <f t="shared" si="1282"/>
        <v>1.4</v>
      </c>
      <c r="NF334" s="25">
        <f t="shared" si="1282"/>
        <v>1.54</v>
      </c>
      <c r="NG334" s="25">
        <f t="shared" si="1282"/>
        <v>0</v>
      </c>
      <c r="NH334" s="25">
        <f t="shared" si="1282"/>
        <v>0</v>
      </c>
      <c r="NI334" s="25">
        <f t="shared" si="1192"/>
        <v>74.86</v>
      </c>
      <c r="NJ334" s="25">
        <f t="shared" si="1193"/>
        <v>0</v>
      </c>
      <c r="NK334" s="25">
        <f t="shared" si="1194"/>
        <v>74.86</v>
      </c>
      <c r="NL334" s="25">
        <f t="shared" si="1195"/>
        <v>44.52</v>
      </c>
      <c r="NM334" s="25">
        <f t="shared" si="1196"/>
        <v>0</v>
      </c>
      <c r="NN334" s="25">
        <f t="shared" si="1283"/>
        <v>44.52</v>
      </c>
      <c r="NO334" s="25">
        <f t="shared" si="1197"/>
        <v>0</v>
      </c>
      <c r="NP334" s="25">
        <f t="shared" si="1198"/>
        <v>0</v>
      </c>
      <c r="NQ334" s="25">
        <f t="shared" si="1284"/>
        <v>0</v>
      </c>
      <c r="NR334" s="25">
        <f t="shared" si="1199"/>
        <v>0</v>
      </c>
      <c r="NS334" s="25">
        <f t="shared" si="1200"/>
        <v>0</v>
      </c>
      <c r="NT334" s="25">
        <f t="shared" si="1285"/>
        <v>0</v>
      </c>
      <c r="NU334" s="25">
        <f t="shared" si="1201"/>
        <v>0</v>
      </c>
      <c r="NV334" s="25">
        <f t="shared" si="1202"/>
        <v>0</v>
      </c>
      <c r="NW334" s="25">
        <f t="shared" si="1286"/>
        <v>0</v>
      </c>
      <c r="NX334" s="25">
        <f t="shared" si="1287"/>
        <v>44.52</v>
      </c>
      <c r="NY334" s="25">
        <f t="shared" si="1287"/>
        <v>0</v>
      </c>
      <c r="NZ334" s="25">
        <f t="shared" si="1288"/>
        <v>44.52</v>
      </c>
      <c r="OA334" s="25">
        <f t="shared" si="1289"/>
        <v>30.34</v>
      </c>
      <c r="OB334" s="25">
        <f t="shared" si="1289"/>
        <v>0</v>
      </c>
      <c r="OC334" s="25">
        <f t="shared" si="1290"/>
        <v>30.34</v>
      </c>
      <c r="OD334" s="25">
        <f t="shared" si="1291"/>
        <v>44.52</v>
      </c>
      <c r="OE334" s="25">
        <f t="shared" si="1291"/>
        <v>0</v>
      </c>
      <c r="OF334" s="25">
        <f t="shared" si="1291"/>
        <v>44.52</v>
      </c>
      <c r="OG334" s="25">
        <f t="shared" si="1203"/>
        <v>0</v>
      </c>
      <c r="OH334" s="25">
        <f t="shared" si="1204"/>
        <v>0</v>
      </c>
      <c r="OI334" s="25">
        <f t="shared" si="1205"/>
        <v>0</v>
      </c>
      <c r="OJ334" s="25">
        <f t="shared" si="1206"/>
        <v>0</v>
      </c>
      <c r="OK334" s="25">
        <f t="shared" si="1207"/>
        <v>0</v>
      </c>
      <c r="OL334" s="25">
        <f t="shared" si="1208"/>
        <v>0</v>
      </c>
      <c r="OM334" s="25">
        <f t="shared" si="1292"/>
        <v>0</v>
      </c>
      <c r="ON334" s="25">
        <f t="shared" si="1292"/>
        <v>0</v>
      </c>
      <c r="OO334" s="25">
        <f t="shared" si="1292"/>
        <v>0</v>
      </c>
      <c r="OP334" s="25">
        <f t="shared" si="1209"/>
        <v>0</v>
      </c>
      <c r="OQ334" s="25">
        <f t="shared" si="1210"/>
        <v>0</v>
      </c>
      <c r="OR334" s="25">
        <f t="shared" si="1293"/>
        <v>0</v>
      </c>
      <c r="OS334" s="19">
        <v>535563.62</v>
      </c>
      <c r="OT334" s="19">
        <v>2371515.91</v>
      </c>
    </row>
    <row r="335" spans="1:410" ht="33" customHeight="1" x14ac:dyDescent="0.25">
      <c r="A335" s="18"/>
      <c r="B335" s="18" t="s">
        <v>959</v>
      </c>
      <c r="C335" s="18">
        <v>613.55999999999995</v>
      </c>
      <c r="D335" s="16" t="e">
        <f>_xlfn.IFNA(INDEX(#REF!,MATCH(E335,#REF!,0)),0)</f>
        <v>#REF!</v>
      </c>
      <c r="E335" s="18" t="s">
        <v>1156</v>
      </c>
      <c r="F335" s="16" t="s">
        <v>765</v>
      </c>
      <c r="G335" s="16" t="s">
        <v>810</v>
      </c>
      <c r="H335" s="16" t="s">
        <v>767</v>
      </c>
      <c r="I335" s="16" t="s">
        <v>768</v>
      </c>
      <c r="J335" s="16" t="s">
        <v>769</v>
      </c>
      <c r="K335" s="16" t="s">
        <v>770</v>
      </c>
      <c r="L335" s="16" t="s">
        <v>771</v>
      </c>
      <c r="M335" s="18">
        <v>1.8399999999999999</v>
      </c>
      <c r="N335" s="18">
        <v>1.8399999999999999</v>
      </c>
      <c r="O335" s="18">
        <v>2.2399999999999998</v>
      </c>
      <c r="P335" s="18">
        <v>2.2399999999999998</v>
      </c>
      <c r="Q335" s="18">
        <v>0.1</v>
      </c>
      <c r="R335" s="18">
        <v>2.04</v>
      </c>
      <c r="S335" s="18">
        <v>2.04</v>
      </c>
      <c r="T335" s="18">
        <v>0.2</v>
      </c>
      <c r="U335" s="18">
        <v>0</v>
      </c>
      <c r="V335" s="18">
        <v>0</v>
      </c>
      <c r="W335" s="18">
        <v>0</v>
      </c>
      <c r="X335" s="18">
        <v>1.8399999999999999</v>
      </c>
      <c r="Y335" s="18">
        <v>1.7999999999999998</v>
      </c>
      <c r="Z335" s="20">
        <f t="shared" si="1211"/>
        <v>1.8</v>
      </c>
      <c r="AA335" s="18">
        <v>0.22</v>
      </c>
      <c r="AB335" s="18">
        <v>0</v>
      </c>
      <c r="AC335" s="18">
        <v>0</v>
      </c>
      <c r="AD335" s="18">
        <v>0</v>
      </c>
      <c r="AE335" s="18">
        <v>0</v>
      </c>
      <c r="AF335" s="18">
        <v>0</v>
      </c>
      <c r="AG335" s="18">
        <v>1.4</v>
      </c>
      <c r="AH335" s="18">
        <v>1.4</v>
      </c>
      <c r="AI335" s="20">
        <f t="shared" si="1212"/>
        <v>1.95</v>
      </c>
      <c r="AJ335" s="18">
        <v>0</v>
      </c>
      <c r="AK335" s="18">
        <v>0</v>
      </c>
      <c r="AL335" s="20">
        <f t="shared" si="1213"/>
        <v>0</v>
      </c>
      <c r="AM335" s="18">
        <v>1.8399999999999999</v>
      </c>
      <c r="AN335" s="18">
        <v>1.4</v>
      </c>
      <c r="AO335" s="18">
        <v>0.15</v>
      </c>
      <c r="AP335" s="18">
        <v>0.22</v>
      </c>
      <c r="AQ335" s="18">
        <v>0</v>
      </c>
      <c r="AR335" s="18">
        <v>0</v>
      </c>
      <c r="AS335" s="18">
        <v>0</v>
      </c>
      <c r="AT335" s="18">
        <v>0</v>
      </c>
      <c r="AU335" s="18">
        <v>0</v>
      </c>
      <c r="AV335" s="18">
        <v>1</v>
      </c>
      <c r="AW335" s="18">
        <v>0</v>
      </c>
      <c r="AX335" s="18">
        <v>0</v>
      </c>
      <c r="AY335" s="18">
        <v>0</v>
      </c>
      <c r="AZ335" s="18">
        <v>0</v>
      </c>
      <c r="BA335" s="18">
        <v>0</v>
      </c>
      <c r="BB335" s="18">
        <v>0</v>
      </c>
      <c r="BC335" s="18">
        <v>0</v>
      </c>
      <c r="BD335" s="18">
        <v>0</v>
      </c>
      <c r="BE335" s="18">
        <v>2</v>
      </c>
      <c r="BF335" s="18">
        <v>0</v>
      </c>
      <c r="BG335" s="18">
        <v>0</v>
      </c>
      <c r="BH335" s="18">
        <v>0</v>
      </c>
      <c r="BI335" s="18">
        <v>0</v>
      </c>
      <c r="BJ335" s="18">
        <v>0</v>
      </c>
      <c r="BK335" s="18">
        <v>0</v>
      </c>
      <c r="BL335" s="18">
        <v>0</v>
      </c>
      <c r="BM335" s="18">
        <v>0</v>
      </c>
      <c r="BN335" s="18">
        <v>0</v>
      </c>
      <c r="BO335" s="18">
        <v>0</v>
      </c>
      <c r="BP335" s="18">
        <v>0</v>
      </c>
      <c r="BQ335" s="18">
        <v>0</v>
      </c>
      <c r="BR335" s="18">
        <v>0</v>
      </c>
      <c r="BS335" s="18">
        <v>0</v>
      </c>
      <c r="BT335" s="18">
        <v>0</v>
      </c>
      <c r="BU335" s="18">
        <v>0</v>
      </c>
      <c r="BV335" s="18">
        <v>0</v>
      </c>
      <c r="BW335" s="18">
        <v>0</v>
      </c>
      <c r="BX335" s="18">
        <v>0</v>
      </c>
      <c r="BY335" s="18">
        <v>0</v>
      </c>
      <c r="BZ335" s="18">
        <v>0</v>
      </c>
      <c r="CA335" s="16" t="e">
        <f>_xlfn.IFNA(IF(RIGHT(D335,2)="=G",0,INDEX(#REF!,MATCH(E335,#REF!,0))),0)</f>
        <v>#REF!</v>
      </c>
      <c r="CB335" s="16" t="s">
        <v>776</v>
      </c>
      <c r="CC335" s="18">
        <v>0</v>
      </c>
      <c r="CD335" s="18">
        <v>0</v>
      </c>
      <c r="CE335" s="18">
        <v>1.6</v>
      </c>
      <c r="CF335" s="18">
        <v>0.8</v>
      </c>
      <c r="CG335" s="18">
        <v>0.12</v>
      </c>
      <c r="CH335" s="18">
        <v>2</v>
      </c>
      <c r="CI335" s="16" t="s">
        <v>98</v>
      </c>
      <c r="CJ335" s="18">
        <v>0</v>
      </c>
      <c r="CK335" s="20">
        <f t="shared" si="1080"/>
        <v>1.41</v>
      </c>
      <c r="CL335" s="20">
        <f t="shared" si="1214"/>
        <v>1.41</v>
      </c>
      <c r="CM335" s="18">
        <v>37.799999999999997</v>
      </c>
      <c r="CN335" s="18">
        <v>45.82</v>
      </c>
      <c r="CO335" s="18">
        <v>44.981000000000002</v>
      </c>
      <c r="CP335" s="22">
        <f t="shared" si="1081"/>
        <v>44.98</v>
      </c>
      <c r="CQ335" s="22">
        <f t="shared" si="1082"/>
        <v>43.57</v>
      </c>
      <c r="CR335" s="22">
        <f t="shared" si="1215"/>
        <v>1.41</v>
      </c>
      <c r="CS335" s="22">
        <f t="shared" si="1083"/>
        <v>43.669999999999995</v>
      </c>
      <c r="CT335" s="22">
        <f t="shared" si="1084"/>
        <v>43.87</v>
      </c>
      <c r="CU335" s="18">
        <v>43.87</v>
      </c>
      <c r="CV335" s="22">
        <f t="shared" si="1216"/>
        <v>1.8</v>
      </c>
      <c r="CW335" s="22">
        <f t="shared" si="1085"/>
        <v>0</v>
      </c>
      <c r="CX335" s="22">
        <f t="shared" si="1086"/>
        <v>0</v>
      </c>
      <c r="CY335" s="22">
        <f t="shared" si="1087"/>
        <v>45.67</v>
      </c>
      <c r="CZ335" s="22">
        <f t="shared" si="1088"/>
        <v>45.82</v>
      </c>
      <c r="DA335" s="18">
        <v>45.82</v>
      </c>
      <c r="DB335" s="20">
        <f t="shared" si="1217"/>
        <v>2.25</v>
      </c>
      <c r="DC335" s="20">
        <f t="shared" si="1218"/>
        <v>0.84</v>
      </c>
      <c r="DD335" s="20">
        <f t="shared" si="1219"/>
        <v>1.4100000000000001</v>
      </c>
      <c r="DE335" s="20">
        <f t="shared" si="1089"/>
        <v>0.1</v>
      </c>
      <c r="DF335" s="20">
        <f t="shared" si="1090"/>
        <v>0.2</v>
      </c>
      <c r="DG335" s="20">
        <f t="shared" si="1091"/>
        <v>1.1100000000000001</v>
      </c>
      <c r="DH335" s="20">
        <f t="shared" si="1092"/>
        <v>0</v>
      </c>
      <c r="DI335" s="20">
        <f t="shared" si="1093"/>
        <v>0</v>
      </c>
      <c r="DJ335" s="20">
        <f t="shared" si="1094"/>
        <v>0</v>
      </c>
      <c r="DK335" s="20">
        <f t="shared" si="1220"/>
        <v>1.4100000000000001</v>
      </c>
      <c r="DL335" s="20">
        <f t="shared" si="1221"/>
        <v>0</v>
      </c>
      <c r="DM335" s="20">
        <f t="shared" si="1222"/>
        <v>0</v>
      </c>
      <c r="DN335" s="20">
        <f t="shared" si="1223"/>
        <v>0</v>
      </c>
      <c r="DO335" s="18">
        <v>2.44</v>
      </c>
      <c r="DP335" s="18">
        <v>0</v>
      </c>
      <c r="DQ335" s="18">
        <v>1</v>
      </c>
      <c r="DR335" s="18">
        <v>1</v>
      </c>
      <c r="DS335" s="25">
        <f t="shared" si="1224"/>
        <v>2.44</v>
      </c>
      <c r="DT335" s="25">
        <f t="shared" si="1225"/>
        <v>0</v>
      </c>
      <c r="DU335" s="25">
        <f t="shared" si="1226"/>
        <v>3.44</v>
      </c>
      <c r="DV335" s="25">
        <f t="shared" si="1227"/>
        <v>0</v>
      </c>
      <c r="DW335" s="25">
        <f t="shared" si="1228"/>
        <v>3.44</v>
      </c>
      <c r="DX335" s="25">
        <f t="shared" si="1229"/>
        <v>7.71</v>
      </c>
      <c r="DY335" s="25">
        <f t="shared" si="1230"/>
        <v>0</v>
      </c>
      <c r="DZ335" s="25">
        <f t="shared" si="1231"/>
        <v>7.71</v>
      </c>
      <c r="EA335" s="25">
        <f t="shared" si="1232"/>
        <v>5.09</v>
      </c>
      <c r="EB335" s="25">
        <f t="shared" si="1233"/>
        <v>0</v>
      </c>
      <c r="EC335" s="25">
        <f t="shared" si="1234"/>
        <v>5.09</v>
      </c>
      <c r="ED335" s="25">
        <f t="shared" si="1235"/>
        <v>2.62</v>
      </c>
      <c r="EE335" s="25">
        <f t="shared" si="1235"/>
        <v>0</v>
      </c>
      <c r="EF335" s="25">
        <f t="shared" si="1236"/>
        <v>2.62</v>
      </c>
      <c r="EG335" s="25">
        <f t="shared" si="1237"/>
        <v>5.09</v>
      </c>
      <c r="EH335" s="25">
        <f t="shared" si="1237"/>
        <v>0</v>
      </c>
      <c r="EI335" s="25">
        <f t="shared" si="1238"/>
        <v>5.09</v>
      </c>
      <c r="EJ335" s="18">
        <v>613.55999999999995</v>
      </c>
      <c r="EK335" s="18">
        <v>574.74</v>
      </c>
      <c r="EL335" s="18" t="s">
        <v>1156</v>
      </c>
      <c r="EM335" s="18" t="s">
        <v>1157</v>
      </c>
      <c r="EN335" s="16" t="s">
        <v>774</v>
      </c>
      <c r="EO335" s="16" t="s">
        <v>132</v>
      </c>
      <c r="EP335" s="16" t="e">
        <f>IF(OR(EN335="Cống tròn",EN335="Cống hộp",EN335="Ống nhựa"),INDEX(#REF!,MATCH(E335,#REF!,0)),IF(OR(EN335="Rãnh xây",EN335="Rãnh bê tông"),INDEX(#REF!,MATCH(E335,#REF!,0)),0))</f>
        <v>#REF!</v>
      </c>
      <c r="EQ335" s="18">
        <v>37.419999999999931</v>
      </c>
      <c r="ER335" s="18">
        <v>1</v>
      </c>
      <c r="ES335" s="25">
        <f t="shared" si="1239"/>
        <v>37</v>
      </c>
      <c r="ET335" s="1" t="e">
        <f>_xlfn.IFNA(IF(EN335="Cống tròn",INDEX(#REF!,MATCH(E335,#REF!,0)),IF(EN335="Cống hộp",INDEX(#REF!,MATCH(E335,#REF!,0)),EU335&amp;" ,"&amp;EV335)),0)</f>
        <v>#REF!</v>
      </c>
      <c r="EU335" s="16" t="s">
        <v>769</v>
      </c>
      <c r="EV335" s="16" t="s">
        <v>775</v>
      </c>
      <c r="EW335" s="16" t="e">
        <f>_xlfn.IFNA(INDEX(#REF!,MATCH(E335,#REF!,0)),0)</f>
        <v>#REF!</v>
      </c>
      <c r="EX335" s="16"/>
      <c r="EY335" s="18">
        <v>0</v>
      </c>
      <c r="EZ335" s="18">
        <v>0</v>
      </c>
      <c r="FA335" s="18">
        <v>0</v>
      </c>
      <c r="FB335" s="18">
        <v>0</v>
      </c>
      <c r="FC335" s="18">
        <v>0</v>
      </c>
      <c r="FD335" s="25">
        <f t="shared" si="1095"/>
        <v>0</v>
      </c>
      <c r="FE335" s="25">
        <f t="shared" si="1240"/>
        <v>0</v>
      </c>
      <c r="FF335" s="18">
        <v>0.1</v>
      </c>
      <c r="FG335" s="18">
        <v>2</v>
      </c>
      <c r="FH335" s="18">
        <v>1</v>
      </c>
      <c r="FI335" s="25">
        <f t="shared" si="1241"/>
        <v>1.2</v>
      </c>
      <c r="FJ335" s="18">
        <v>0</v>
      </c>
      <c r="FK335" s="18">
        <v>0</v>
      </c>
      <c r="FL335" s="18">
        <v>0.2</v>
      </c>
      <c r="FM335" s="18">
        <v>1.4</v>
      </c>
      <c r="FN335" s="18">
        <v>0</v>
      </c>
      <c r="FO335" s="25">
        <f t="shared" si="1242"/>
        <v>1.4</v>
      </c>
      <c r="FP335" s="18">
        <v>1.4999999999999999E-2</v>
      </c>
      <c r="FQ335" s="18">
        <v>1</v>
      </c>
      <c r="FR335" s="25">
        <f t="shared" si="1096"/>
        <v>36</v>
      </c>
      <c r="FS335" s="25">
        <f t="shared" si="1097"/>
        <v>0.52500000000000002</v>
      </c>
      <c r="FT335" s="25">
        <f t="shared" si="1098"/>
        <v>36.524999999999999</v>
      </c>
      <c r="FU335" s="25">
        <f t="shared" si="1099"/>
        <v>-0.89499999999993207</v>
      </c>
      <c r="FV335" s="25" t="str">
        <f t="shared" si="1243"/>
        <v>Thêm 01</v>
      </c>
      <c r="FW335" s="25">
        <f t="shared" si="1244"/>
        <v>0.12</v>
      </c>
      <c r="FX335" s="16"/>
      <c r="FY335" s="16"/>
      <c r="FZ335" s="16"/>
      <c r="GA335" s="16"/>
      <c r="GB335" s="19">
        <v>0</v>
      </c>
      <c r="GC335" s="19">
        <v>0</v>
      </c>
      <c r="GD335" s="19">
        <v>0</v>
      </c>
      <c r="GE335" s="19">
        <v>0</v>
      </c>
      <c r="GF335" s="19">
        <v>0</v>
      </c>
      <c r="GG335" s="19">
        <v>0</v>
      </c>
      <c r="GH335" s="19">
        <v>0</v>
      </c>
      <c r="GI335" s="19">
        <v>0</v>
      </c>
      <c r="GJ335" s="19">
        <v>0</v>
      </c>
      <c r="GK335" s="19">
        <v>0</v>
      </c>
      <c r="GL335" s="25">
        <f t="shared" si="1100"/>
        <v>0</v>
      </c>
      <c r="GM335" s="25">
        <f t="shared" si="1245"/>
        <v>0</v>
      </c>
      <c r="GN335" s="19">
        <v>0</v>
      </c>
      <c r="GO335" s="19">
        <v>0</v>
      </c>
      <c r="GP335" s="19">
        <v>0</v>
      </c>
      <c r="GQ335" s="19">
        <v>0</v>
      </c>
      <c r="GR335" s="1" t="e">
        <f>_xlfn.IFNA(INDEX(#REF!,MATCH(E335,#REF!,0)),0)</f>
        <v>#REF!</v>
      </c>
      <c r="GS335" s="16"/>
      <c r="GT335" s="18">
        <v>0</v>
      </c>
      <c r="GU335" s="18">
        <v>0</v>
      </c>
      <c r="GV335" s="18">
        <v>0</v>
      </c>
      <c r="GW335" s="18">
        <v>0</v>
      </c>
      <c r="GX335" s="25">
        <f t="shared" si="1101"/>
        <v>0</v>
      </c>
      <c r="GY335" s="25">
        <f t="shared" si="1102"/>
        <v>0</v>
      </c>
      <c r="GZ335" s="25">
        <f t="shared" si="1246"/>
        <v>0</v>
      </c>
      <c r="HA335" s="1" t="e" cm="1">
        <f t="array" ref="HA335">INDEX(#REF!,MATCH(EJ335&amp;EK335&amp;HD335&amp;HE335&amp;HF335,#REF!&amp;#REF!&amp;#REF!&amp;#REF!&amp;#REF!,0))</f>
        <v>#REF!</v>
      </c>
      <c r="HB335" s="16"/>
      <c r="HC335" s="25">
        <f t="shared" si="1247"/>
        <v>0</v>
      </c>
      <c r="HD335" s="18">
        <v>0</v>
      </c>
      <c r="HE335" s="18">
        <v>0</v>
      </c>
      <c r="HF335" s="18">
        <v>0</v>
      </c>
      <c r="HG335" s="1" t="e" cm="1">
        <f t="array" ref="HG335">INDEX(#REF!,MATCH(EJ335&amp;EK335&amp;HJ335&amp;HK335&amp;HL335,#REF!&amp;#REF!&amp;#REF!&amp;#REF!&amp;#REF!,0))</f>
        <v>#REF!</v>
      </c>
      <c r="HH335" s="16"/>
      <c r="HI335" s="25">
        <f t="shared" si="1248"/>
        <v>0</v>
      </c>
      <c r="HJ335" s="25">
        <f t="shared" si="1249"/>
        <v>0</v>
      </c>
      <c r="HK335" s="19">
        <v>0</v>
      </c>
      <c r="HL335" s="19">
        <v>0</v>
      </c>
      <c r="HM335" s="18">
        <v>0.01</v>
      </c>
      <c r="HN335" s="18">
        <v>1</v>
      </c>
      <c r="HO335" s="25">
        <f t="shared" si="1250"/>
        <v>0</v>
      </c>
      <c r="HP335" s="25">
        <f t="shared" si="1251"/>
        <v>0</v>
      </c>
      <c r="HQ335" s="25">
        <f t="shared" si="1252"/>
        <v>0</v>
      </c>
      <c r="HR335" s="25">
        <f t="shared" si="1253"/>
        <v>0</v>
      </c>
      <c r="HS335" s="25">
        <f t="shared" si="1254"/>
        <v>0</v>
      </c>
      <c r="HT335" s="19">
        <v>0</v>
      </c>
      <c r="HU335" s="19">
        <v>0</v>
      </c>
      <c r="HV335" s="19">
        <v>0</v>
      </c>
      <c r="HW335" s="25">
        <f t="shared" si="1255"/>
        <v>0</v>
      </c>
      <c r="HX335" s="19">
        <v>0</v>
      </c>
      <c r="HY335" s="19">
        <v>0</v>
      </c>
      <c r="HZ335" s="18">
        <v>44.98</v>
      </c>
      <c r="IA335" s="20">
        <f>ROUND(IF(EN335="Cống tròn",IF(EN335="Cống tròn",IF(EU335="Không có móng",IQ335-FF335,IF(EU335="Đế",IP335-FN335,IF(OR(EU335="Móng bê tông",EU335="Móng bê tông kết hợp đế"),II335-FJ335,0))),0),IF(EN335="Cống hộp",IF(AND(EN335="Cống hộp",EU335="Không có móng"),IQ335-GF335,IF(AND(EN335="Cống hộp",EU335="Móng bê tông"),IJ335-GB335,0)),IF(OR(EN335="Rãnh xây",EN335="Rãnh bê tông"),IF(OR(EN335="Rãnh xây",EN335="Rãnh bê tông"),IK335-GB335,0),IF(EN335="Ống nhựa",IF(AND(EN335="Ống nhựa",EU335="Không đắp cát"),IQ335-HT335,IF(AND(EN335="Ống nhựa",EU335="Đắp cát"),IH335-HX335,0)),IF(EN335="Rãnh thang",IF(EN335="Rãnh thang",IF(EU335="Móng bê tông",#REF!-#REF!,IQ335),0),0))))),2)</f>
        <v>43.87</v>
      </c>
      <c r="IB335" s="20">
        <f t="shared" si="1256"/>
        <v>1.1099999999999994</v>
      </c>
      <c r="IC335" s="20">
        <f t="shared" si="1103"/>
        <v>43.87</v>
      </c>
      <c r="ID335" s="20">
        <f t="shared" si="1104"/>
        <v>0</v>
      </c>
      <c r="IE335" s="20">
        <f t="shared" si="1105"/>
        <v>0</v>
      </c>
      <c r="IF335" s="20">
        <f t="shared" si="1106"/>
        <v>0</v>
      </c>
      <c r="IG335" s="20">
        <f>IF(EN335="Rãnh thang",IF(AND(EN335="Rãnh thang",EU335="Móng bê tông"),IQ335-#REF!,0),IF(EN335="Ống nhựa",IF(AND(EN335="Ống nhựa",EU335="Đắp cát"),IQ335-HT335,0),IF(EN335="Cống tròn",IF(EN335="Cống tròn",IF(OR(EU335="Móng bê tông",EU335="Móng bê tông kết hợp đế"),IM335-FL335,0),0),IF(EN335="Cống hộp",IF(AND(EN335="Cống hộp",EU335="Móng bê tông"),IN335-GD335,0),IF(OR(EN335="Rãnh xây",EN335="Rãnh bê tông"),IF(AND(EN335="Rãnh xây",EU335="Móng bê tông"),IO335-GD335,IF(AND(EN335="Rãnh bê tông",EU335="Móng bê tông"),IO335-GD335,0)),0)))))</f>
        <v>43.87</v>
      </c>
      <c r="IH335" s="20">
        <f t="shared" si="1107"/>
        <v>0</v>
      </c>
      <c r="II335" s="20">
        <f t="shared" si="1108"/>
        <v>43.87</v>
      </c>
      <c r="IJ335" s="20">
        <f t="shared" si="1109"/>
        <v>0</v>
      </c>
      <c r="IK335" s="20">
        <f t="shared" si="1110"/>
        <v>0</v>
      </c>
      <c r="IL335" s="20">
        <f t="shared" si="1111"/>
        <v>44.07</v>
      </c>
      <c r="IM335" s="20">
        <f t="shared" si="1112"/>
        <v>44.07</v>
      </c>
      <c r="IN335" s="20">
        <f t="shared" si="1113"/>
        <v>0</v>
      </c>
      <c r="IO335" s="20">
        <f t="shared" si="1114"/>
        <v>0</v>
      </c>
      <c r="IP335" s="20">
        <f t="shared" si="1115"/>
        <v>0</v>
      </c>
      <c r="IQ335" s="18">
        <v>44.17</v>
      </c>
      <c r="IR335" s="25">
        <f t="shared" si="1257"/>
        <v>0</v>
      </c>
      <c r="IS335" s="25">
        <f t="shared" si="1116"/>
        <v>0</v>
      </c>
      <c r="IT335" s="25">
        <f t="shared" si="1117"/>
        <v>0</v>
      </c>
      <c r="IU335" s="25">
        <f>ROUND(IF(EN335="Cống tròn",IF(EN335="Cống tròn",IV335+FF335,0),IF(EN335="Cống hộp",IF(EN335="Cống hộp",IV335+GP335,0),IF(OR(EN335="Rãnh xây",EN335="Rãnh bê tông"),IF(OR(EN335="Rãnh xây",EN335="Rãnh bê tông"),IV335+GP335,0),IF(EN335="ống nhựa",IF(EN335="Ống nhựa",IV335+HT335,0),IF(EN335="Rãnh thang",IF(EN335="Rãnh thang",IQ335+#REF!,0),0))))),2)</f>
        <v>45.07</v>
      </c>
      <c r="IV335" s="18">
        <v>44.97</v>
      </c>
      <c r="IW335" s="25">
        <f t="shared" si="1118"/>
        <v>45.07</v>
      </c>
      <c r="IX335" s="25">
        <f t="shared" si="1119"/>
        <v>0</v>
      </c>
      <c r="IY335" s="25">
        <f t="shared" si="1120"/>
        <v>0</v>
      </c>
      <c r="IZ335" s="25">
        <f t="shared" si="1121"/>
        <v>0</v>
      </c>
      <c r="JA335" s="25">
        <f t="shared" si="1122"/>
        <v>0</v>
      </c>
      <c r="JB335" s="18">
        <v>44.72</v>
      </c>
      <c r="JC335" s="20">
        <f>ROUND(IF(EN335="Cống tròn",IF(EN335="Cống tròn",IF(EU335="Không có móng",JS335-FF335,IF(EU335="Đế",JR335-FN335,IF(OR(EU335="Móng bê tông",EU335="Móng bê tông kết hợp đế"),JK335-FJ335,0))),0),IF(EN335="Cống hộp",IF(AND(EN335="Cống hộp",EU335="Không có móng"),JS335-GF335,IF(AND(EN335="Cống hộp",EU335="Móng bê tông"),JL335-GB335,0)),IF(OR(EN335="Rãnh xây",EN335="Rãnh bê tông"),IF(OR(EN335="Rãnh xây",EN335="Rãnh bê tông"),JM335-GB335,0),IF(EN335="Ống nhựa",IF(AND(EN335="Ống nhựa",EU335="Không đắp cát"),JS335-HT335,IF(AND(EN335="Ống nhựa",EU335="Đắp cát"),JJ335-HX335,0)),IF(EN335="Rãnh thang",IF(EN335="Rãnh thang",IF(EU335="Móng bê tông",#REF!-#REF!,JS335),0),0))))),2)</f>
        <v>43.67</v>
      </c>
      <c r="JD335" s="20">
        <f t="shared" si="1258"/>
        <v>1.0499999999999972</v>
      </c>
      <c r="JE335" s="20">
        <f t="shared" si="1123"/>
        <v>43.669999999999995</v>
      </c>
      <c r="JF335" s="20">
        <f t="shared" si="1124"/>
        <v>0</v>
      </c>
      <c r="JG335" s="20">
        <f t="shared" si="1125"/>
        <v>0</v>
      </c>
      <c r="JH335" s="20">
        <f t="shared" si="1126"/>
        <v>0</v>
      </c>
      <c r="JI335" s="20">
        <f>IF(EN335="Rãnh thang",IF(AND(EN335="Rãnh thang",EU335="Móng bê tông"),JS335-#REF!,0),IF(EN335="Ống nhựa",IF(AND(EN335="Ống nhựa",EU335="Đắp cát"),JS335-HT335,0),IF(EN335="Cống tròn",IF(EN335="Cống tròn",IF(OR(EU335="Móng bê tông",EU335="Móng bê tông kết hợp đế"),JO335-FL335,0),0),IF(EN335="Cống hộp",IF(AND(EN335="Cống hộp",EU335="Móng bê tông"),JP335-GD335,0),IF(OR(EN335="Rãnh xây",EN335="Rãnh bê tông"),IF(AND(EN335="Rãnh xây",EU335="Móng bê tông"),JQ335-GD335,IF(AND(EN335="Rãnh bê tông",EU335="Móng bê tông"),JQ335-GD335,0)),0)))))</f>
        <v>43.669999999999995</v>
      </c>
      <c r="JJ335" s="20">
        <f t="shared" si="1127"/>
        <v>0</v>
      </c>
      <c r="JK335" s="20">
        <f t="shared" si="1128"/>
        <v>43.669999999999995</v>
      </c>
      <c r="JL335" s="20">
        <f t="shared" si="1129"/>
        <v>0</v>
      </c>
      <c r="JM335" s="20">
        <f t="shared" si="1130"/>
        <v>0</v>
      </c>
      <c r="JN335" s="20">
        <f t="shared" si="1131"/>
        <v>43.87</v>
      </c>
      <c r="JO335" s="20">
        <f t="shared" si="1132"/>
        <v>43.87</v>
      </c>
      <c r="JP335" s="20">
        <f t="shared" si="1133"/>
        <v>0</v>
      </c>
      <c r="JQ335" s="20">
        <f t="shared" si="1134"/>
        <v>0</v>
      </c>
      <c r="JR335" s="20">
        <f t="shared" si="1135"/>
        <v>0</v>
      </c>
      <c r="JS335" s="26">
        <v>43.97</v>
      </c>
      <c r="JT335" s="25">
        <f t="shared" si="1259"/>
        <v>0</v>
      </c>
      <c r="JU335" s="25">
        <f t="shared" si="1136"/>
        <v>0</v>
      </c>
      <c r="JV335" s="25">
        <f t="shared" si="1137"/>
        <v>0</v>
      </c>
      <c r="JW335" s="25">
        <f>ROUND(IF(EN335="Cống tròn",IF(EN335="Cống tròn",JX335+FF335,0),IF(EN335="Cống hộp",IF(EN335="Cống hộp",JX335+GP335,0),IF(OR(EN335="Rãnh xây",EN335="Rãnh bê tông"),IF(OR(EN335="Rãnh xây",EN335="Rãnh bê tông"),JX335+GP335,0),IF(EN335="ống nhựa",IF(EN335="Ống nhựa",JX335+HT335,0),IF(EN335="Rãnh thang",IF(EN335="Rãnh thang",JS335+#REF!,0),0))))),2)</f>
        <v>45.07</v>
      </c>
      <c r="JX335" s="27">
        <v>44.97</v>
      </c>
      <c r="JY335" s="25">
        <f t="shared" si="1138"/>
        <v>45.07</v>
      </c>
      <c r="JZ335" s="25">
        <f t="shared" si="1139"/>
        <v>0</v>
      </c>
      <c r="KA335" s="25">
        <f t="shared" si="1140"/>
        <v>0</v>
      </c>
      <c r="KB335" s="25">
        <f t="shared" si="1141"/>
        <v>0</v>
      </c>
      <c r="KC335" s="25">
        <f t="shared" si="1142"/>
        <v>0</v>
      </c>
      <c r="KD335" s="28" t="s">
        <v>98</v>
      </c>
      <c r="KE335" s="27">
        <v>0</v>
      </c>
      <c r="KF335" s="25">
        <f t="shared" si="1143"/>
        <v>1.1099999999999994</v>
      </c>
      <c r="KG335" s="25">
        <f t="shared" si="1260"/>
        <v>1.1099999999999994</v>
      </c>
      <c r="KH335" s="27">
        <v>0</v>
      </c>
      <c r="KI335" s="25">
        <f t="shared" si="1144"/>
        <v>1.0499999999999972</v>
      </c>
      <c r="KJ335" s="25">
        <f t="shared" si="1261"/>
        <v>1.0499999999999972</v>
      </c>
      <c r="KK335" s="25">
        <f t="shared" si="1145"/>
        <v>0</v>
      </c>
      <c r="KL335" s="25">
        <f t="shared" si="1146"/>
        <v>0</v>
      </c>
      <c r="KM335" s="25">
        <f t="shared" si="1262"/>
        <v>0</v>
      </c>
      <c r="KN335" s="25">
        <f t="shared" si="1147"/>
        <v>0</v>
      </c>
      <c r="KO335" s="25">
        <f t="shared" si="1148"/>
        <v>0</v>
      </c>
      <c r="KP335" s="25">
        <f t="shared" si="1263"/>
        <v>0</v>
      </c>
      <c r="KQ335" s="25">
        <f t="shared" si="1149"/>
        <v>0.2</v>
      </c>
      <c r="KR335" s="25">
        <f t="shared" si="1150"/>
        <v>0.2</v>
      </c>
      <c r="KS335" s="25">
        <f t="shared" si="1264"/>
        <v>0.2</v>
      </c>
      <c r="KT335" s="25">
        <f t="shared" si="1151"/>
        <v>0</v>
      </c>
      <c r="KU335" s="25">
        <f t="shared" si="1152"/>
        <v>0</v>
      </c>
      <c r="KV335" s="25">
        <f t="shared" si="1265"/>
        <v>0</v>
      </c>
      <c r="KW335" s="25">
        <f t="shared" si="1079"/>
        <v>0</v>
      </c>
      <c r="KX335" s="25">
        <f t="shared" si="1153"/>
        <v>0</v>
      </c>
      <c r="KY335" s="25">
        <f t="shared" si="1266"/>
        <v>0</v>
      </c>
      <c r="KZ335" s="25">
        <f t="shared" si="1154"/>
        <v>0</v>
      </c>
      <c r="LA335" s="25">
        <f t="shared" si="1155"/>
        <v>0</v>
      </c>
      <c r="LB335" s="25">
        <f t="shared" si="1267"/>
        <v>0</v>
      </c>
      <c r="LC335" s="25">
        <f t="shared" si="1156"/>
        <v>0.90999999999999948</v>
      </c>
      <c r="LD335" s="25">
        <f t="shared" si="1157"/>
        <v>0.8499999999999972</v>
      </c>
      <c r="LE335" s="25">
        <f t="shared" si="1268"/>
        <v>0.87999999999999834</v>
      </c>
      <c r="LF335" s="25">
        <f t="shared" si="1158"/>
        <v>0</v>
      </c>
      <c r="LG335" s="25">
        <f t="shared" si="1159"/>
        <v>0</v>
      </c>
      <c r="LH335" s="25">
        <f t="shared" si="1269"/>
        <v>0</v>
      </c>
      <c r="LI335" s="25">
        <f t="shared" si="1160"/>
        <v>0</v>
      </c>
      <c r="LJ335" s="25">
        <f t="shared" si="1161"/>
        <v>0</v>
      </c>
      <c r="LK335" s="25">
        <f t="shared" si="1270"/>
        <v>0</v>
      </c>
      <c r="LL335" s="25">
        <f t="shared" si="1162"/>
        <v>0</v>
      </c>
      <c r="LM335" s="25">
        <f t="shared" si="1163"/>
        <v>0</v>
      </c>
      <c r="LN335" s="25">
        <f t="shared" si="1271"/>
        <v>0</v>
      </c>
      <c r="LO335" s="25">
        <f t="shared" si="1164"/>
        <v>0</v>
      </c>
      <c r="LP335" s="25">
        <f t="shared" si="1165"/>
        <v>0</v>
      </c>
      <c r="LQ335" s="25">
        <f t="shared" si="1272"/>
        <v>0</v>
      </c>
      <c r="LR335" s="25">
        <f t="shared" si="1166"/>
        <v>0</v>
      </c>
      <c r="LS335" s="25">
        <f t="shared" si="1167"/>
        <v>0</v>
      </c>
      <c r="LT335" s="25">
        <f t="shared" si="1273"/>
        <v>0</v>
      </c>
      <c r="LU335" s="25">
        <f t="shared" si="1168"/>
        <v>0</v>
      </c>
      <c r="LV335" s="25">
        <f t="shared" si="1169"/>
        <v>0</v>
      </c>
      <c r="LW335" s="25">
        <f t="shared" si="1274"/>
        <v>0</v>
      </c>
      <c r="LX335" s="25">
        <f t="shared" si="1170"/>
        <v>0</v>
      </c>
      <c r="LY335" s="25">
        <f t="shared" si="1171"/>
        <v>0</v>
      </c>
      <c r="LZ335" s="25">
        <f t="shared" si="1275"/>
        <v>0</v>
      </c>
      <c r="MA335" s="25">
        <f t="shared" si="1172"/>
        <v>0</v>
      </c>
      <c r="MB335" s="25">
        <f t="shared" si="1173"/>
        <v>0</v>
      </c>
      <c r="MC335" s="25">
        <f t="shared" si="1276"/>
        <v>0</v>
      </c>
      <c r="MD335" s="25">
        <f t="shared" si="1174"/>
        <v>0</v>
      </c>
      <c r="ME335" s="25">
        <f t="shared" si="1175"/>
        <v>0</v>
      </c>
      <c r="MF335" s="25">
        <f t="shared" si="1277"/>
        <v>0</v>
      </c>
      <c r="MG335" s="25">
        <f t="shared" si="1176"/>
        <v>0</v>
      </c>
      <c r="MH335" s="25">
        <f t="shared" si="1177"/>
        <v>0</v>
      </c>
      <c r="MI335" s="25">
        <f t="shared" si="1278"/>
        <v>0</v>
      </c>
      <c r="MJ335" s="25">
        <f t="shared" si="1178"/>
        <v>0</v>
      </c>
      <c r="MK335" s="25">
        <f t="shared" si="1179"/>
        <v>0</v>
      </c>
      <c r="ML335" s="25">
        <f t="shared" si="1279"/>
        <v>0</v>
      </c>
      <c r="MM335" s="25">
        <f t="shared" si="1180"/>
        <v>0</v>
      </c>
      <c r="MN335" s="25">
        <f t="shared" si="1181"/>
        <v>0</v>
      </c>
      <c r="MO335" s="25">
        <f t="shared" si="1280"/>
        <v>0</v>
      </c>
      <c r="MP335" s="25">
        <f t="shared" si="1182"/>
        <v>0</v>
      </c>
      <c r="MQ335" s="25">
        <f t="shared" si="1183"/>
        <v>0</v>
      </c>
      <c r="MR335" s="25">
        <f t="shared" si="1281"/>
        <v>0</v>
      </c>
      <c r="MS335" s="29">
        <v>1.4</v>
      </c>
      <c r="MT335" s="29">
        <v>0</v>
      </c>
      <c r="MU335" s="29">
        <v>1</v>
      </c>
      <c r="MV335" s="29">
        <v>1</v>
      </c>
      <c r="MW335" s="25">
        <f t="shared" si="1184"/>
        <v>1.4</v>
      </c>
      <c r="MX335" s="25">
        <f t="shared" si="1185"/>
        <v>1.55</v>
      </c>
      <c r="MY335" s="25">
        <f t="shared" si="1186"/>
        <v>0</v>
      </c>
      <c r="MZ335" s="25">
        <f t="shared" si="1187"/>
        <v>0</v>
      </c>
      <c r="NA335" s="25">
        <f t="shared" si="1188"/>
        <v>1.4</v>
      </c>
      <c r="NB335" s="25">
        <f t="shared" si="1189"/>
        <v>1.47</v>
      </c>
      <c r="NC335" s="25">
        <f t="shared" si="1190"/>
        <v>0</v>
      </c>
      <c r="ND335" s="25">
        <f t="shared" si="1191"/>
        <v>0</v>
      </c>
      <c r="NE335" s="25">
        <f t="shared" si="1282"/>
        <v>1.4</v>
      </c>
      <c r="NF335" s="25">
        <f t="shared" si="1282"/>
        <v>1.51</v>
      </c>
      <c r="NG335" s="25">
        <f t="shared" si="1282"/>
        <v>0</v>
      </c>
      <c r="NH335" s="25">
        <f t="shared" si="1282"/>
        <v>0</v>
      </c>
      <c r="NI335" s="25">
        <f t="shared" si="1192"/>
        <v>56.5</v>
      </c>
      <c r="NJ335" s="25">
        <f t="shared" si="1193"/>
        <v>0</v>
      </c>
      <c r="NK335" s="25">
        <f t="shared" si="1194"/>
        <v>56.5</v>
      </c>
      <c r="NL335" s="25">
        <f t="shared" si="1195"/>
        <v>33.229999999999997</v>
      </c>
      <c r="NM335" s="25">
        <f t="shared" si="1196"/>
        <v>0</v>
      </c>
      <c r="NN335" s="25">
        <f t="shared" si="1283"/>
        <v>33.229999999999997</v>
      </c>
      <c r="NO335" s="25">
        <f t="shared" si="1197"/>
        <v>0</v>
      </c>
      <c r="NP335" s="25">
        <f t="shared" si="1198"/>
        <v>0</v>
      </c>
      <c r="NQ335" s="25">
        <f t="shared" si="1284"/>
        <v>0</v>
      </c>
      <c r="NR335" s="25">
        <f t="shared" si="1199"/>
        <v>0</v>
      </c>
      <c r="NS335" s="25">
        <f t="shared" si="1200"/>
        <v>0</v>
      </c>
      <c r="NT335" s="25">
        <f t="shared" si="1285"/>
        <v>0</v>
      </c>
      <c r="NU335" s="25">
        <f t="shared" si="1201"/>
        <v>0</v>
      </c>
      <c r="NV335" s="25">
        <f t="shared" si="1202"/>
        <v>0</v>
      </c>
      <c r="NW335" s="25">
        <f t="shared" si="1286"/>
        <v>0</v>
      </c>
      <c r="NX335" s="25">
        <f t="shared" si="1287"/>
        <v>33.229999999999997</v>
      </c>
      <c r="NY335" s="25">
        <f t="shared" si="1287"/>
        <v>0</v>
      </c>
      <c r="NZ335" s="25">
        <f t="shared" si="1288"/>
        <v>33.229999999999997</v>
      </c>
      <c r="OA335" s="25">
        <f t="shared" si="1289"/>
        <v>23.27</v>
      </c>
      <c r="OB335" s="25">
        <f t="shared" si="1289"/>
        <v>0</v>
      </c>
      <c r="OC335" s="25">
        <f t="shared" si="1290"/>
        <v>23.27</v>
      </c>
      <c r="OD335" s="25">
        <f t="shared" si="1291"/>
        <v>33.229999999999997</v>
      </c>
      <c r="OE335" s="25">
        <f t="shared" si="1291"/>
        <v>0</v>
      </c>
      <c r="OF335" s="25">
        <f t="shared" si="1291"/>
        <v>33.229999999999997</v>
      </c>
      <c r="OG335" s="25">
        <f t="shared" si="1203"/>
        <v>0</v>
      </c>
      <c r="OH335" s="25">
        <f t="shared" si="1204"/>
        <v>0</v>
      </c>
      <c r="OI335" s="25">
        <f t="shared" si="1205"/>
        <v>0</v>
      </c>
      <c r="OJ335" s="25">
        <f t="shared" si="1206"/>
        <v>0</v>
      </c>
      <c r="OK335" s="25">
        <f t="shared" si="1207"/>
        <v>0</v>
      </c>
      <c r="OL335" s="25">
        <f t="shared" si="1208"/>
        <v>0</v>
      </c>
      <c r="OM335" s="25">
        <f t="shared" si="1292"/>
        <v>0</v>
      </c>
      <c r="ON335" s="25">
        <f t="shared" si="1292"/>
        <v>0</v>
      </c>
      <c r="OO335" s="25">
        <f t="shared" si="1292"/>
        <v>0</v>
      </c>
      <c r="OP335" s="25">
        <f t="shared" si="1209"/>
        <v>0</v>
      </c>
      <c r="OQ335" s="25">
        <f t="shared" si="1210"/>
        <v>0</v>
      </c>
      <c r="OR335" s="25">
        <f t="shared" si="1293"/>
        <v>0</v>
      </c>
      <c r="OS335" s="19">
        <v>535613.18999999994</v>
      </c>
      <c r="OT335" s="19">
        <v>2371515.92</v>
      </c>
    </row>
    <row r="336" spans="1:410" ht="33" customHeight="1" x14ac:dyDescent="0.25">
      <c r="A336" s="18"/>
      <c r="B336" s="18" t="s">
        <v>959</v>
      </c>
      <c r="C336" s="18">
        <v>574.74</v>
      </c>
      <c r="D336" s="16" t="e">
        <f>_xlfn.IFNA(INDEX(#REF!,MATCH(E336,#REF!,0)),0)</f>
        <v>#REF!</v>
      </c>
      <c r="E336" s="18" t="s">
        <v>1157</v>
      </c>
      <c r="F336" s="16" t="s">
        <v>765</v>
      </c>
      <c r="G336" s="16" t="s">
        <v>810</v>
      </c>
      <c r="H336" s="16" t="s">
        <v>767</v>
      </c>
      <c r="I336" s="16" t="s">
        <v>768</v>
      </c>
      <c r="J336" s="16" t="s">
        <v>769</v>
      </c>
      <c r="K336" s="16" t="s">
        <v>770</v>
      </c>
      <c r="L336" s="16" t="s">
        <v>771</v>
      </c>
      <c r="M336" s="18">
        <v>1.8399999999999999</v>
      </c>
      <c r="N336" s="18">
        <v>1.8399999999999999</v>
      </c>
      <c r="O336" s="18">
        <v>2.2399999999999998</v>
      </c>
      <c r="P336" s="18">
        <v>2.2399999999999998</v>
      </c>
      <c r="Q336" s="18">
        <v>0.1</v>
      </c>
      <c r="R336" s="18">
        <v>2.04</v>
      </c>
      <c r="S336" s="18">
        <v>2.04</v>
      </c>
      <c r="T336" s="18">
        <v>0.2</v>
      </c>
      <c r="U336" s="18">
        <v>0</v>
      </c>
      <c r="V336" s="18">
        <v>0</v>
      </c>
      <c r="W336" s="18">
        <v>0</v>
      </c>
      <c r="X336" s="18">
        <v>1.8399999999999999</v>
      </c>
      <c r="Y336" s="18">
        <v>1.7999999999999998</v>
      </c>
      <c r="Z336" s="20">
        <f t="shared" si="1211"/>
        <v>1.7</v>
      </c>
      <c r="AA336" s="18">
        <v>0.22</v>
      </c>
      <c r="AB336" s="18">
        <v>0</v>
      </c>
      <c r="AC336" s="18">
        <v>0</v>
      </c>
      <c r="AD336" s="18">
        <v>0</v>
      </c>
      <c r="AE336" s="18">
        <v>0</v>
      </c>
      <c r="AF336" s="18">
        <v>0</v>
      </c>
      <c r="AG336" s="18">
        <v>1.4</v>
      </c>
      <c r="AH336" s="18">
        <v>1.4</v>
      </c>
      <c r="AI336" s="20">
        <f t="shared" si="1212"/>
        <v>1.8499999999999999</v>
      </c>
      <c r="AJ336" s="18">
        <v>0</v>
      </c>
      <c r="AK336" s="18">
        <v>0</v>
      </c>
      <c r="AL336" s="20">
        <f t="shared" si="1213"/>
        <v>0</v>
      </c>
      <c r="AM336" s="18">
        <v>1.8399999999999999</v>
      </c>
      <c r="AN336" s="18">
        <v>1.4</v>
      </c>
      <c r="AO336" s="18">
        <v>0.15</v>
      </c>
      <c r="AP336" s="18">
        <v>0.22</v>
      </c>
      <c r="AQ336" s="18">
        <v>0</v>
      </c>
      <c r="AR336" s="18">
        <v>0</v>
      </c>
      <c r="AS336" s="18">
        <v>0</v>
      </c>
      <c r="AT336" s="18">
        <v>0</v>
      </c>
      <c r="AU336" s="18">
        <v>0</v>
      </c>
      <c r="AV336" s="18">
        <v>1</v>
      </c>
      <c r="AW336" s="18">
        <v>0</v>
      </c>
      <c r="AX336" s="18">
        <v>0</v>
      </c>
      <c r="AY336" s="18">
        <v>0</v>
      </c>
      <c r="AZ336" s="18">
        <v>0</v>
      </c>
      <c r="BA336" s="18">
        <v>0</v>
      </c>
      <c r="BB336" s="18">
        <v>0</v>
      </c>
      <c r="BC336" s="18">
        <v>0</v>
      </c>
      <c r="BD336" s="18">
        <v>0</v>
      </c>
      <c r="BE336" s="18">
        <v>2</v>
      </c>
      <c r="BF336" s="18">
        <v>0</v>
      </c>
      <c r="BG336" s="18">
        <v>0</v>
      </c>
      <c r="BH336" s="18">
        <v>0</v>
      </c>
      <c r="BI336" s="18">
        <v>0</v>
      </c>
      <c r="BJ336" s="18">
        <v>0</v>
      </c>
      <c r="BK336" s="18">
        <v>0</v>
      </c>
      <c r="BL336" s="18">
        <v>0</v>
      </c>
      <c r="BM336" s="18">
        <v>0</v>
      </c>
      <c r="BN336" s="18">
        <v>0</v>
      </c>
      <c r="BO336" s="18">
        <v>0</v>
      </c>
      <c r="BP336" s="18">
        <v>0</v>
      </c>
      <c r="BQ336" s="18">
        <v>0</v>
      </c>
      <c r="BR336" s="18">
        <v>0</v>
      </c>
      <c r="BS336" s="18">
        <v>0</v>
      </c>
      <c r="BT336" s="18">
        <v>0</v>
      </c>
      <c r="BU336" s="18">
        <v>0</v>
      </c>
      <c r="BV336" s="18">
        <v>0</v>
      </c>
      <c r="BW336" s="18">
        <v>0</v>
      </c>
      <c r="BX336" s="18">
        <v>0</v>
      </c>
      <c r="BY336" s="18">
        <v>0</v>
      </c>
      <c r="BZ336" s="18">
        <v>0</v>
      </c>
      <c r="CA336" s="16" t="e">
        <f>_xlfn.IFNA(IF(RIGHT(D336,2)="=G",0,INDEX(#REF!,MATCH(E336,#REF!,0))),0)</f>
        <v>#REF!</v>
      </c>
      <c r="CB336" s="16" t="s">
        <v>776</v>
      </c>
      <c r="CC336" s="18">
        <v>0</v>
      </c>
      <c r="CD336" s="18">
        <v>0</v>
      </c>
      <c r="CE336" s="18">
        <v>1.6</v>
      </c>
      <c r="CF336" s="18">
        <v>0.8</v>
      </c>
      <c r="CG336" s="18">
        <v>0.12</v>
      </c>
      <c r="CH336" s="18">
        <v>2</v>
      </c>
      <c r="CI336" s="16" t="s">
        <v>98</v>
      </c>
      <c r="CJ336" s="18">
        <v>0</v>
      </c>
      <c r="CK336" s="20">
        <f t="shared" si="1080"/>
        <v>1.35</v>
      </c>
      <c r="CL336" s="20">
        <f t="shared" si="1214"/>
        <v>1.35</v>
      </c>
      <c r="CM336" s="18">
        <v>41.54</v>
      </c>
      <c r="CN336" s="18">
        <v>45.56</v>
      </c>
      <c r="CO336" s="18">
        <v>44.721000000000004</v>
      </c>
      <c r="CP336" s="22">
        <f t="shared" si="1081"/>
        <v>44.72</v>
      </c>
      <c r="CQ336" s="22">
        <f t="shared" si="1082"/>
        <v>43.37</v>
      </c>
      <c r="CR336" s="22">
        <f t="shared" si="1215"/>
        <v>1.35</v>
      </c>
      <c r="CS336" s="22">
        <f t="shared" si="1083"/>
        <v>43.47</v>
      </c>
      <c r="CT336" s="22">
        <f t="shared" si="1084"/>
        <v>43.67</v>
      </c>
      <c r="CU336" s="18">
        <v>43.67</v>
      </c>
      <c r="CV336" s="22">
        <f t="shared" si="1216"/>
        <v>1.7</v>
      </c>
      <c r="CW336" s="22">
        <f t="shared" si="1085"/>
        <v>0</v>
      </c>
      <c r="CX336" s="22">
        <f t="shared" si="1086"/>
        <v>0</v>
      </c>
      <c r="CY336" s="22">
        <f t="shared" si="1087"/>
        <v>45.41</v>
      </c>
      <c r="CZ336" s="22">
        <f t="shared" si="1088"/>
        <v>45.56</v>
      </c>
      <c r="DA336" s="18">
        <v>45.56</v>
      </c>
      <c r="DB336" s="20">
        <f t="shared" si="1217"/>
        <v>2.19</v>
      </c>
      <c r="DC336" s="20">
        <f t="shared" si="1218"/>
        <v>0.84</v>
      </c>
      <c r="DD336" s="20">
        <f t="shared" si="1219"/>
        <v>1.35</v>
      </c>
      <c r="DE336" s="20">
        <f t="shared" si="1089"/>
        <v>0.1</v>
      </c>
      <c r="DF336" s="20">
        <f t="shared" si="1090"/>
        <v>0.2</v>
      </c>
      <c r="DG336" s="20">
        <f t="shared" si="1091"/>
        <v>1.05</v>
      </c>
      <c r="DH336" s="20">
        <f t="shared" si="1092"/>
        <v>0</v>
      </c>
      <c r="DI336" s="20">
        <f t="shared" si="1093"/>
        <v>0</v>
      </c>
      <c r="DJ336" s="20">
        <f t="shared" si="1094"/>
        <v>0</v>
      </c>
      <c r="DK336" s="20">
        <f t="shared" si="1220"/>
        <v>1.35</v>
      </c>
      <c r="DL336" s="20">
        <f t="shared" si="1221"/>
        <v>0</v>
      </c>
      <c r="DM336" s="20">
        <f t="shared" si="1222"/>
        <v>0</v>
      </c>
      <c r="DN336" s="20">
        <f t="shared" si="1223"/>
        <v>0</v>
      </c>
      <c r="DO336" s="18">
        <v>2.44</v>
      </c>
      <c r="DP336" s="18">
        <v>0</v>
      </c>
      <c r="DQ336" s="18">
        <v>1</v>
      </c>
      <c r="DR336" s="18">
        <v>1</v>
      </c>
      <c r="DS336" s="25">
        <f t="shared" si="1224"/>
        <v>2.44</v>
      </c>
      <c r="DT336" s="25">
        <f t="shared" si="1225"/>
        <v>0</v>
      </c>
      <c r="DU336" s="25">
        <f t="shared" si="1226"/>
        <v>3.29</v>
      </c>
      <c r="DV336" s="25">
        <f t="shared" si="1227"/>
        <v>0</v>
      </c>
      <c r="DW336" s="25">
        <f t="shared" si="1228"/>
        <v>3.29</v>
      </c>
      <c r="DX336" s="25">
        <f t="shared" si="1229"/>
        <v>7.37</v>
      </c>
      <c r="DY336" s="25">
        <f t="shared" si="1230"/>
        <v>0</v>
      </c>
      <c r="DZ336" s="25">
        <f t="shared" si="1231"/>
        <v>7.37</v>
      </c>
      <c r="EA336" s="25">
        <f t="shared" si="1232"/>
        <v>4.8899999999999997</v>
      </c>
      <c r="EB336" s="25">
        <f t="shared" si="1233"/>
        <v>0</v>
      </c>
      <c r="EC336" s="25">
        <f t="shared" si="1234"/>
        <v>4.8899999999999997</v>
      </c>
      <c r="ED336" s="25">
        <f t="shared" si="1235"/>
        <v>2.48</v>
      </c>
      <c r="EE336" s="25">
        <f t="shared" si="1235"/>
        <v>0</v>
      </c>
      <c r="EF336" s="25">
        <f t="shared" si="1236"/>
        <v>2.48</v>
      </c>
      <c r="EG336" s="25">
        <f t="shared" si="1237"/>
        <v>4.8899999999999997</v>
      </c>
      <c r="EH336" s="25">
        <f t="shared" si="1237"/>
        <v>0</v>
      </c>
      <c r="EI336" s="25">
        <f t="shared" si="1238"/>
        <v>4.8899999999999997</v>
      </c>
      <c r="EJ336" s="18">
        <v>574.74</v>
      </c>
      <c r="EK336" s="18">
        <v>530</v>
      </c>
      <c r="EL336" s="18" t="s">
        <v>1157</v>
      </c>
      <c r="EM336" s="18" t="s">
        <v>1158</v>
      </c>
      <c r="EN336" s="16" t="s">
        <v>774</v>
      </c>
      <c r="EO336" s="16" t="s">
        <v>132</v>
      </c>
      <c r="EP336" s="16" t="e">
        <f>IF(OR(EN336="Cống tròn",EN336="Cống hộp",EN336="Ống nhựa"),INDEX(#REF!,MATCH(E336,#REF!,0)),IF(OR(EN336="Rãnh xây",EN336="Rãnh bê tông"),INDEX(#REF!,MATCH(E336,#REF!,0)),0))</f>
        <v>#REF!</v>
      </c>
      <c r="EQ336" s="18">
        <v>43.34</v>
      </c>
      <c r="ER336" s="18">
        <v>1</v>
      </c>
      <c r="ES336" s="25">
        <f t="shared" si="1239"/>
        <v>43</v>
      </c>
      <c r="ET336" s="1" t="e">
        <f>_xlfn.IFNA(IF(EN336="Cống tròn",INDEX(#REF!,MATCH(E336,#REF!,0)),IF(EN336="Cống hộp",INDEX(#REF!,MATCH(E336,#REF!,0)),EU336&amp;" ,"&amp;EV336)),0)</f>
        <v>#REF!</v>
      </c>
      <c r="EU336" s="16" t="s">
        <v>769</v>
      </c>
      <c r="EV336" s="16" t="s">
        <v>775</v>
      </c>
      <c r="EW336" s="16" t="e">
        <f>_xlfn.IFNA(INDEX(#REF!,MATCH(E336,#REF!,0)),0)</f>
        <v>#REF!</v>
      </c>
      <c r="EX336" s="16"/>
      <c r="EY336" s="18">
        <v>0</v>
      </c>
      <c r="EZ336" s="18">
        <v>0</v>
      </c>
      <c r="FA336" s="18">
        <v>0</v>
      </c>
      <c r="FB336" s="18">
        <v>0</v>
      </c>
      <c r="FC336" s="18">
        <v>0</v>
      </c>
      <c r="FD336" s="25">
        <f t="shared" si="1095"/>
        <v>0</v>
      </c>
      <c r="FE336" s="25">
        <f t="shared" si="1240"/>
        <v>0</v>
      </c>
      <c r="FF336" s="18">
        <v>0.1</v>
      </c>
      <c r="FG336" s="18">
        <v>2</v>
      </c>
      <c r="FH336" s="18">
        <v>1</v>
      </c>
      <c r="FI336" s="25">
        <f t="shared" si="1241"/>
        <v>1.2</v>
      </c>
      <c r="FJ336" s="18">
        <v>0</v>
      </c>
      <c r="FK336" s="18">
        <v>0</v>
      </c>
      <c r="FL336" s="18">
        <v>0.2</v>
      </c>
      <c r="FM336" s="18">
        <v>1.4</v>
      </c>
      <c r="FN336" s="18">
        <v>0</v>
      </c>
      <c r="FO336" s="25">
        <f t="shared" si="1242"/>
        <v>1.4</v>
      </c>
      <c r="FP336" s="18">
        <v>1.4999999999999999E-2</v>
      </c>
      <c r="FQ336" s="18">
        <v>1</v>
      </c>
      <c r="FR336" s="25">
        <f t="shared" si="1096"/>
        <v>42</v>
      </c>
      <c r="FS336" s="25">
        <f t="shared" si="1097"/>
        <v>0.61499999999999999</v>
      </c>
      <c r="FT336" s="25">
        <f t="shared" si="1098"/>
        <v>42.615000000000002</v>
      </c>
      <c r="FU336" s="25">
        <f t="shared" si="1099"/>
        <v>-0.72500000000000142</v>
      </c>
      <c r="FV336" s="25" t="str">
        <f t="shared" si="1243"/>
        <v>Thêm 01</v>
      </c>
      <c r="FW336" s="25">
        <f t="shared" si="1244"/>
        <v>0.28999999999999998</v>
      </c>
      <c r="FX336" s="16"/>
      <c r="FY336" s="16"/>
      <c r="FZ336" s="16"/>
      <c r="GA336" s="16"/>
      <c r="GB336" s="19">
        <v>0</v>
      </c>
      <c r="GC336" s="19">
        <v>0</v>
      </c>
      <c r="GD336" s="19">
        <v>0</v>
      </c>
      <c r="GE336" s="19">
        <v>0</v>
      </c>
      <c r="GF336" s="19">
        <v>0</v>
      </c>
      <c r="GG336" s="19">
        <v>0</v>
      </c>
      <c r="GH336" s="19">
        <v>0</v>
      </c>
      <c r="GI336" s="19">
        <v>0</v>
      </c>
      <c r="GJ336" s="19">
        <v>0</v>
      </c>
      <c r="GK336" s="19">
        <v>0</v>
      </c>
      <c r="GL336" s="25">
        <f t="shared" si="1100"/>
        <v>0</v>
      </c>
      <c r="GM336" s="25">
        <f t="shared" si="1245"/>
        <v>0</v>
      </c>
      <c r="GN336" s="19">
        <v>0</v>
      </c>
      <c r="GO336" s="19">
        <v>0</v>
      </c>
      <c r="GP336" s="19">
        <v>0</v>
      </c>
      <c r="GQ336" s="19">
        <v>0</v>
      </c>
      <c r="GR336" s="1" t="e">
        <f>_xlfn.IFNA(INDEX(#REF!,MATCH(E336,#REF!,0)),0)</f>
        <v>#REF!</v>
      </c>
      <c r="GS336" s="16"/>
      <c r="GT336" s="18">
        <v>0</v>
      </c>
      <c r="GU336" s="18">
        <v>0</v>
      </c>
      <c r="GV336" s="18">
        <v>0</v>
      </c>
      <c r="GW336" s="18">
        <v>0</v>
      </c>
      <c r="GX336" s="25">
        <f t="shared" si="1101"/>
        <v>0</v>
      </c>
      <c r="GY336" s="25">
        <f t="shared" si="1102"/>
        <v>0</v>
      </c>
      <c r="GZ336" s="25">
        <f t="shared" si="1246"/>
        <v>0</v>
      </c>
      <c r="HA336" s="1" t="e" cm="1">
        <f t="array" ref="HA336">INDEX(#REF!,MATCH(EJ336&amp;EK336&amp;HD336&amp;HE336&amp;HF336,#REF!&amp;#REF!&amp;#REF!&amp;#REF!&amp;#REF!,0))</f>
        <v>#REF!</v>
      </c>
      <c r="HB336" s="16"/>
      <c r="HC336" s="25">
        <f t="shared" si="1247"/>
        <v>0</v>
      </c>
      <c r="HD336" s="18">
        <v>0</v>
      </c>
      <c r="HE336" s="18">
        <v>0</v>
      </c>
      <c r="HF336" s="18">
        <v>0</v>
      </c>
      <c r="HG336" s="1" t="e" cm="1">
        <f t="array" ref="HG336">INDEX(#REF!,MATCH(EJ336&amp;EK336&amp;HJ336&amp;HK336&amp;HL336,#REF!&amp;#REF!&amp;#REF!&amp;#REF!&amp;#REF!,0))</f>
        <v>#REF!</v>
      </c>
      <c r="HH336" s="16"/>
      <c r="HI336" s="25">
        <f t="shared" si="1248"/>
        <v>0</v>
      </c>
      <c r="HJ336" s="25">
        <f t="shared" si="1249"/>
        <v>0</v>
      </c>
      <c r="HK336" s="19">
        <v>0</v>
      </c>
      <c r="HL336" s="19">
        <v>0</v>
      </c>
      <c r="HM336" s="18">
        <v>0.01</v>
      </c>
      <c r="HN336" s="18">
        <v>1</v>
      </c>
      <c r="HO336" s="25">
        <f t="shared" si="1250"/>
        <v>0</v>
      </c>
      <c r="HP336" s="25">
        <f t="shared" si="1251"/>
        <v>0</v>
      </c>
      <c r="HQ336" s="25">
        <f t="shared" si="1252"/>
        <v>0</v>
      </c>
      <c r="HR336" s="25">
        <f t="shared" si="1253"/>
        <v>0</v>
      </c>
      <c r="HS336" s="25">
        <f t="shared" si="1254"/>
        <v>0</v>
      </c>
      <c r="HT336" s="19">
        <v>0</v>
      </c>
      <c r="HU336" s="19">
        <v>0</v>
      </c>
      <c r="HV336" s="19">
        <v>0</v>
      </c>
      <c r="HW336" s="25">
        <f t="shared" si="1255"/>
        <v>0</v>
      </c>
      <c r="HX336" s="19">
        <v>0</v>
      </c>
      <c r="HY336" s="19">
        <v>0</v>
      </c>
      <c r="HZ336" s="18">
        <v>44.72</v>
      </c>
      <c r="IA336" s="20">
        <f>ROUND(IF(EN336="Cống tròn",IF(EN336="Cống tròn",IF(EU336="Không có móng",IQ336-FF336,IF(EU336="Đế",IP336-FN336,IF(OR(EU336="Móng bê tông",EU336="Móng bê tông kết hợp đế"),II336-FJ336,0))),0),IF(EN336="Cống hộp",IF(AND(EN336="Cống hộp",EU336="Không có móng"),IQ336-GF336,IF(AND(EN336="Cống hộp",EU336="Móng bê tông"),IJ336-GB336,0)),IF(OR(EN336="Rãnh xây",EN336="Rãnh bê tông"),IF(OR(EN336="Rãnh xây",EN336="Rãnh bê tông"),IK336-GB336,0),IF(EN336="Ống nhựa",IF(AND(EN336="Ống nhựa",EU336="Không đắp cát"),IQ336-HT336,IF(AND(EN336="Ống nhựa",EU336="Đắp cát"),IH336-HX336,0)),IF(EN336="Rãnh thang",IF(EN336="Rãnh thang",IF(EU336="Móng bê tông",#REF!-#REF!,IQ336),0),0))))),2)</f>
        <v>43.67</v>
      </c>
      <c r="IB336" s="20">
        <f t="shared" si="1256"/>
        <v>1.0499999999999972</v>
      </c>
      <c r="IC336" s="20">
        <f t="shared" si="1103"/>
        <v>43.669999999999995</v>
      </c>
      <c r="ID336" s="20">
        <f t="shared" si="1104"/>
        <v>0</v>
      </c>
      <c r="IE336" s="20">
        <f t="shared" si="1105"/>
        <v>0</v>
      </c>
      <c r="IF336" s="20">
        <f t="shared" si="1106"/>
        <v>0</v>
      </c>
      <c r="IG336" s="20">
        <f>IF(EN336="Rãnh thang",IF(AND(EN336="Rãnh thang",EU336="Móng bê tông"),IQ336-#REF!,0),IF(EN336="Ống nhựa",IF(AND(EN336="Ống nhựa",EU336="Đắp cát"),IQ336-HT336,0),IF(EN336="Cống tròn",IF(EN336="Cống tròn",IF(OR(EU336="Móng bê tông",EU336="Móng bê tông kết hợp đế"),IM336-FL336,0),0),IF(EN336="Cống hộp",IF(AND(EN336="Cống hộp",EU336="Móng bê tông"),IN336-GD336,0),IF(OR(EN336="Rãnh xây",EN336="Rãnh bê tông"),IF(AND(EN336="Rãnh xây",EU336="Móng bê tông"),IO336-GD336,IF(AND(EN336="Rãnh bê tông",EU336="Móng bê tông"),IO336-GD336,0)),0)))))</f>
        <v>43.669999999999995</v>
      </c>
      <c r="IH336" s="20">
        <f t="shared" si="1107"/>
        <v>0</v>
      </c>
      <c r="II336" s="20">
        <f t="shared" si="1108"/>
        <v>43.669999999999995</v>
      </c>
      <c r="IJ336" s="20">
        <f t="shared" si="1109"/>
        <v>0</v>
      </c>
      <c r="IK336" s="20">
        <f t="shared" si="1110"/>
        <v>0</v>
      </c>
      <c r="IL336" s="20">
        <f t="shared" si="1111"/>
        <v>43.87</v>
      </c>
      <c r="IM336" s="20">
        <f t="shared" si="1112"/>
        <v>43.87</v>
      </c>
      <c r="IN336" s="20">
        <f t="shared" si="1113"/>
        <v>0</v>
      </c>
      <c r="IO336" s="20">
        <f t="shared" si="1114"/>
        <v>0</v>
      </c>
      <c r="IP336" s="20">
        <f t="shared" si="1115"/>
        <v>0</v>
      </c>
      <c r="IQ336" s="18">
        <v>43.97</v>
      </c>
      <c r="IR336" s="25">
        <f t="shared" si="1257"/>
        <v>0</v>
      </c>
      <c r="IS336" s="25">
        <f t="shared" si="1116"/>
        <v>0</v>
      </c>
      <c r="IT336" s="25">
        <f t="shared" si="1117"/>
        <v>0</v>
      </c>
      <c r="IU336" s="25">
        <f>ROUND(IF(EN336="Cống tròn",IF(EN336="Cống tròn",IV336+FF336,0),IF(EN336="Cống hộp",IF(EN336="Cống hộp",IV336+GP336,0),IF(OR(EN336="Rãnh xây",EN336="Rãnh bê tông"),IF(OR(EN336="Rãnh xây",EN336="Rãnh bê tông"),IV336+GP336,0),IF(EN336="ống nhựa",IF(EN336="Ống nhựa",IV336+HT336,0),IF(EN336="Rãnh thang",IF(EN336="Rãnh thang",IQ336+#REF!,0),0))))),2)</f>
        <v>44.65</v>
      </c>
      <c r="IV336" s="18">
        <v>44.55</v>
      </c>
      <c r="IW336" s="25">
        <f t="shared" si="1118"/>
        <v>44.65</v>
      </c>
      <c r="IX336" s="25">
        <f t="shared" si="1119"/>
        <v>0</v>
      </c>
      <c r="IY336" s="25">
        <f t="shared" si="1120"/>
        <v>0</v>
      </c>
      <c r="IZ336" s="25">
        <f t="shared" si="1121"/>
        <v>0</v>
      </c>
      <c r="JA336" s="25">
        <f t="shared" si="1122"/>
        <v>0</v>
      </c>
      <c r="JB336" s="18">
        <v>44.33</v>
      </c>
      <c r="JC336" s="20">
        <f>ROUND(IF(EN336="Cống tròn",IF(EN336="Cống tròn",IF(EU336="Không có móng",JS336-FF336,IF(EU336="Đế",JR336-FN336,IF(OR(EU336="Móng bê tông",EU336="Móng bê tông kết hợp đế"),JK336-FJ336,0))),0),IF(EN336="Cống hộp",IF(AND(EN336="Cống hộp",EU336="Không có móng"),JS336-GF336,IF(AND(EN336="Cống hộp",EU336="Móng bê tông"),JL336-GB336,0)),IF(OR(EN336="Rãnh xây",EN336="Rãnh bê tông"),IF(OR(EN336="Rãnh xây",EN336="Rãnh bê tông"),JM336-GB336,0),IF(EN336="Ống nhựa",IF(AND(EN336="Ống nhựa",EU336="Không đắp cát"),JS336-HT336,IF(AND(EN336="Ống nhựa",EU336="Đắp cát"),JJ336-HX336,0)),IF(EN336="Rãnh thang",IF(EN336="Rãnh thang",IF(EU336="Móng bê tông",#REF!-#REF!,JS336),0),0))))),2)</f>
        <v>43.25</v>
      </c>
      <c r="JD336" s="20">
        <f t="shared" si="1258"/>
        <v>1.0799999999999983</v>
      </c>
      <c r="JE336" s="20">
        <f t="shared" si="1123"/>
        <v>43.249999999999993</v>
      </c>
      <c r="JF336" s="20">
        <f t="shared" si="1124"/>
        <v>0</v>
      </c>
      <c r="JG336" s="20">
        <f t="shared" si="1125"/>
        <v>0</v>
      </c>
      <c r="JH336" s="20">
        <f t="shared" si="1126"/>
        <v>0</v>
      </c>
      <c r="JI336" s="20">
        <f>IF(EN336="Rãnh thang",IF(AND(EN336="Rãnh thang",EU336="Móng bê tông"),JS336-#REF!,0),IF(EN336="Ống nhựa",IF(AND(EN336="Ống nhựa",EU336="Đắp cát"),JS336-HT336,0),IF(EN336="Cống tròn",IF(EN336="Cống tròn",IF(OR(EU336="Móng bê tông",EU336="Móng bê tông kết hợp đế"),JO336-FL336,0),0),IF(EN336="Cống hộp",IF(AND(EN336="Cống hộp",EU336="Móng bê tông"),JP336-GD336,0),IF(OR(EN336="Rãnh xây",EN336="Rãnh bê tông"),IF(AND(EN336="Rãnh xây",EU336="Móng bê tông"),JQ336-GD336,IF(AND(EN336="Rãnh bê tông",EU336="Móng bê tông"),JQ336-GD336,0)),0)))))</f>
        <v>43.249999999999993</v>
      </c>
      <c r="JJ336" s="20">
        <f t="shared" si="1127"/>
        <v>0</v>
      </c>
      <c r="JK336" s="20">
        <f t="shared" si="1128"/>
        <v>43.249999999999993</v>
      </c>
      <c r="JL336" s="20">
        <f t="shared" si="1129"/>
        <v>0</v>
      </c>
      <c r="JM336" s="20">
        <f t="shared" si="1130"/>
        <v>0</v>
      </c>
      <c r="JN336" s="20">
        <f t="shared" si="1131"/>
        <v>43.449999999999996</v>
      </c>
      <c r="JO336" s="20">
        <f t="shared" si="1132"/>
        <v>43.449999999999996</v>
      </c>
      <c r="JP336" s="20">
        <f t="shared" si="1133"/>
        <v>0</v>
      </c>
      <c r="JQ336" s="20">
        <f t="shared" si="1134"/>
        <v>0</v>
      </c>
      <c r="JR336" s="20">
        <f t="shared" si="1135"/>
        <v>0</v>
      </c>
      <c r="JS336" s="26">
        <v>43.55</v>
      </c>
      <c r="JT336" s="25">
        <f t="shared" si="1259"/>
        <v>0</v>
      </c>
      <c r="JU336" s="25">
        <f t="shared" si="1136"/>
        <v>0</v>
      </c>
      <c r="JV336" s="25">
        <f t="shared" si="1137"/>
        <v>0</v>
      </c>
      <c r="JW336" s="25">
        <f>ROUND(IF(EN336="Cống tròn",IF(EN336="Cống tròn",JX336+FF336,0),IF(EN336="Cống hộp",IF(EN336="Cống hộp",JX336+GP336,0),IF(OR(EN336="Rãnh xây",EN336="Rãnh bê tông"),IF(OR(EN336="Rãnh xây",EN336="Rãnh bê tông"),JX336+GP336,0),IF(EN336="ống nhựa",IF(EN336="Ống nhựa",JX336+HT336,0),IF(EN336="Rãnh thang",IF(EN336="Rãnh thang",JS336+#REF!,0),0))))),2)</f>
        <v>44.65</v>
      </c>
      <c r="JX336" s="27">
        <v>44.55</v>
      </c>
      <c r="JY336" s="25">
        <f t="shared" si="1138"/>
        <v>44.65</v>
      </c>
      <c r="JZ336" s="25">
        <f t="shared" si="1139"/>
        <v>0</v>
      </c>
      <c r="KA336" s="25">
        <f t="shared" si="1140"/>
        <v>0</v>
      </c>
      <c r="KB336" s="25">
        <f t="shared" si="1141"/>
        <v>0</v>
      </c>
      <c r="KC336" s="25">
        <f t="shared" si="1142"/>
        <v>0</v>
      </c>
      <c r="KD336" s="28" t="s">
        <v>98</v>
      </c>
      <c r="KE336" s="27">
        <v>0</v>
      </c>
      <c r="KF336" s="25">
        <f t="shared" si="1143"/>
        <v>1.0499999999999972</v>
      </c>
      <c r="KG336" s="25">
        <f t="shared" si="1260"/>
        <v>1.0499999999999972</v>
      </c>
      <c r="KH336" s="27">
        <v>0</v>
      </c>
      <c r="KI336" s="25">
        <f t="shared" si="1144"/>
        <v>1.0799999999999983</v>
      </c>
      <c r="KJ336" s="25">
        <f t="shared" si="1261"/>
        <v>1.0799999999999983</v>
      </c>
      <c r="KK336" s="25">
        <f t="shared" si="1145"/>
        <v>0</v>
      </c>
      <c r="KL336" s="25">
        <f t="shared" si="1146"/>
        <v>0</v>
      </c>
      <c r="KM336" s="25">
        <f t="shared" si="1262"/>
        <v>0</v>
      </c>
      <c r="KN336" s="25">
        <f t="shared" si="1147"/>
        <v>0</v>
      </c>
      <c r="KO336" s="25">
        <f t="shared" si="1148"/>
        <v>0</v>
      </c>
      <c r="KP336" s="25">
        <f t="shared" si="1263"/>
        <v>0</v>
      </c>
      <c r="KQ336" s="25">
        <f t="shared" si="1149"/>
        <v>0.2</v>
      </c>
      <c r="KR336" s="25">
        <f t="shared" si="1150"/>
        <v>0.2</v>
      </c>
      <c r="KS336" s="25">
        <f t="shared" si="1264"/>
        <v>0.2</v>
      </c>
      <c r="KT336" s="25">
        <f t="shared" si="1151"/>
        <v>0</v>
      </c>
      <c r="KU336" s="25">
        <f t="shared" si="1152"/>
        <v>0</v>
      </c>
      <c r="KV336" s="25">
        <f t="shared" si="1265"/>
        <v>0</v>
      </c>
      <c r="KW336" s="25">
        <f t="shared" si="1079"/>
        <v>0</v>
      </c>
      <c r="KX336" s="25">
        <f t="shared" si="1153"/>
        <v>0</v>
      </c>
      <c r="KY336" s="25">
        <f t="shared" si="1266"/>
        <v>0</v>
      </c>
      <c r="KZ336" s="25">
        <f t="shared" si="1154"/>
        <v>0</v>
      </c>
      <c r="LA336" s="25">
        <f t="shared" si="1155"/>
        <v>0</v>
      </c>
      <c r="LB336" s="25">
        <f t="shared" si="1267"/>
        <v>0</v>
      </c>
      <c r="LC336" s="25">
        <f t="shared" si="1156"/>
        <v>0.8499999999999972</v>
      </c>
      <c r="LD336" s="25">
        <f t="shared" si="1157"/>
        <v>0.87999999999999834</v>
      </c>
      <c r="LE336" s="25">
        <f t="shared" si="1268"/>
        <v>0.86499999999999777</v>
      </c>
      <c r="LF336" s="25">
        <f t="shared" si="1158"/>
        <v>0</v>
      </c>
      <c r="LG336" s="25">
        <f t="shared" si="1159"/>
        <v>0</v>
      </c>
      <c r="LH336" s="25">
        <f t="shared" si="1269"/>
        <v>0</v>
      </c>
      <c r="LI336" s="25">
        <f t="shared" si="1160"/>
        <v>0</v>
      </c>
      <c r="LJ336" s="25">
        <f t="shared" si="1161"/>
        <v>0</v>
      </c>
      <c r="LK336" s="25">
        <f t="shared" si="1270"/>
        <v>0</v>
      </c>
      <c r="LL336" s="25">
        <f t="shared" si="1162"/>
        <v>0</v>
      </c>
      <c r="LM336" s="25">
        <f t="shared" si="1163"/>
        <v>0</v>
      </c>
      <c r="LN336" s="25">
        <f t="shared" si="1271"/>
        <v>0</v>
      </c>
      <c r="LO336" s="25">
        <f t="shared" si="1164"/>
        <v>0</v>
      </c>
      <c r="LP336" s="25">
        <f t="shared" si="1165"/>
        <v>0</v>
      </c>
      <c r="LQ336" s="25">
        <f t="shared" si="1272"/>
        <v>0</v>
      </c>
      <c r="LR336" s="25">
        <f t="shared" si="1166"/>
        <v>0</v>
      </c>
      <c r="LS336" s="25">
        <f t="shared" si="1167"/>
        <v>0</v>
      </c>
      <c r="LT336" s="25">
        <f t="shared" si="1273"/>
        <v>0</v>
      </c>
      <c r="LU336" s="25">
        <f t="shared" si="1168"/>
        <v>0</v>
      </c>
      <c r="LV336" s="25">
        <f t="shared" si="1169"/>
        <v>0</v>
      </c>
      <c r="LW336" s="25">
        <f t="shared" si="1274"/>
        <v>0</v>
      </c>
      <c r="LX336" s="25">
        <f t="shared" si="1170"/>
        <v>0</v>
      </c>
      <c r="LY336" s="25">
        <f t="shared" si="1171"/>
        <v>0</v>
      </c>
      <c r="LZ336" s="25">
        <f t="shared" si="1275"/>
        <v>0</v>
      </c>
      <c r="MA336" s="25">
        <f t="shared" si="1172"/>
        <v>0</v>
      </c>
      <c r="MB336" s="25">
        <f t="shared" si="1173"/>
        <v>0</v>
      </c>
      <c r="MC336" s="25">
        <f t="shared" si="1276"/>
        <v>0</v>
      </c>
      <c r="MD336" s="25">
        <f t="shared" si="1174"/>
        <v>0</v>
      </c>
      <c r="ME336" s="25">
        <f t="shared" si="1175"/>
        <v>0</v>
      </c>
      <c r="MF336" s="25">
        <f t="shared" si="1277"/>
        <v>0</v>
      </c>
      <c r="MG336" s="25">
        <f t="shared" si="1176"/>
        <v>0</v>
      </c>
      <c r="MH336" s="25">
        <f t="shared" si="1177"/>
        <v>0</v>
      </c>
      <c r="MI336" s="25">
        <f t="shared" si="1278"/>
        <v>0</v>
      </c>
      <c r="MJ336" s="25">
        <f t="shared" si="1178"/>
        <v>0</v>
      </c>
      <c r="MK336" s="25">
        <f t="shared" si="1179"/>
        <v>0</v>
      </c>
      <c r="ML336" s="25">
        <f t="shared" si="1279"/>
        <v>0</v>
      </c>
      <c r="MM336" s="25">
        <f t="shared" si="1180"/>
        <v>0</v>
      </c>
      <c r="MN336" s="25">
        <f t="shared" si="1181"/>
        <v>0</v>
      </c>
      <c r="MO336" s="25">
        <f t="shared" si="1280"/>
        <v>0</v>
      </c>
      <c r="MP336" s="25">
        <f t="shared" si="1182"/>
        <v>0</v>
      </c>
      <c r="MQ336" s="25">
        <f t="shared" si="1183"/>
        <v>0</v>
      </c>
      <c r="MR336" s="25">
        <f t="shared" si="1281"/>
        <v>0</v>
      </c>
      <c r="MS336" s="29">
        <v>1.4</v>
      </c>
      <c r="MT336" s="29">
        <v>0</v>
      </c>
      <c r="MU336" s="29">
        <v>1</v>
      </c>
      <c r="MV336" s="29">
        <v>1</v>
      </c>
      <c r="MW336" s="25">
        <f t="shared" si="1184"/>
        <v>1.4</v>
      </c>
      <c r="MX336" s="25">
        <f t="shared" si="1185"/>
        <v>1.47</v>
      </c>
      <c r="MY336" s="25">
        <f t="shared" si="1186"/>
        <v>0</v>
      </c>
      <c r="MZ336" s="25">
        <f t="shared" si="1187"/>
        <v>0</v>
      </c>
      <c r="NA336" s="25">
        <f t="shared" si="1188"/>
        <v>1.4</v>
      </c>
      <c r="NB336" s="25">
        <f t="shared" si="1189"/>
        <v>1.51</v>
      </c>
      <c r="NC336" s="25">
        <f t="shared" si="1190"/>
        <v>0</v>
      </c>
      <c r="ND336" s="25">
        <f t="shared" si="1191"/>
        <v>0</v>
      </c>
      <c r="NE336" s="25">
        <f t="shared" si="1282"/>
        <v>1.4</v>
      </c>
      <c r="NF336" s="25">
        <f t="shared" si="1282"/>
        <v>1.49</v>
      </c>
      <c r="NG336" s="25">
        <f t="shared" si="1282"/>
        <v>0</v>
      </c>
      <c r="NH336" s="25">
        <f t="shared" si="1282"/>
        <v>0</v>
      </c>
      <c r="NI336" s="25">
        <f t="shared" si="1192"/>
        <v>64.58</v>
      </c>
      <c r="NJ336" s="25">
        <f t="shared" si="1193"/>
        <v>0</v>
      </c>
      <c r="NK336" s="25">
        <f t="shared" si="1194"/>
        <v>64.58</v>
      </c>
      <c r="NL336" s="25">
        <f t="shared" si="1195"/>
        <v>37.590000000000003</v>
      </c>
      <c r="NM336" s="25">
        <f t="shared" si="1196"/>
        <v>0</v>
      </c>
      <c r="NN336" s="25">
        <f t="shared" si="1283"/>
        <v>37.590000000000003</v>
      </c>
      <c r="NO336" s="25">
        <f t="shared" si="1197"/>
        <v>0</v>
      </c>
      <c r="NP336" s="25">
        <f t="shared" si="1198"/>
        <v>0</v>
      </c>
      <c r="NQ336" s="25">
        <f t="shared" si="1284"/>
        <v>0</v>
      </c>
      <c r="NR336" s="25">
        <f t="shared" si="1199"/>
        <v>0</v>
      </c>
      <c r="NS336" s="25">
        <f t="shared" si="1200"/>
        <v>0</v>
      </c>
      <c r="NT336" s="25">
        <f t="shared" si="1285"/>
        <v>0</v>
      </c>
      <c r="NU336" s="25">
        <f t="shared" si="1201"/>
        <v>0</v>
      </c>
      <c r="NV336" s="25">
        <f t="shared" si="1202"/>
        <v>0</v>
      </c>
      <c r="NW336" s="25">
        <f t="shared" si="1286"/>
        <v>0</v>
      </c>
      <c r="NX336" s="25">
        <f t="shared" si="1287"/>
        <v>37.590000000000003</v>
      </c>
      <c r="NY336" s="25">
        <f t="shared" si="1287"/>
        <v>0</v>
      </c>
      <c r="NZ336" s="25">
        <f t="shared" si="1288"/>
        <v>37.590000000000003</v>
      </c>
      <c r="OA336" s="25">
        <f t="shared" si="1289"/>
        <v>26.99</v>
      </c>
      <c r="OB336" s="25">
        <f t="shared" si="1289"/>
        <v>0</v>
      </c>
      <c r="OC336" s="25">
        <f t="shared" si="1290"/>
        <v>26.99</v>
      </c>
      <c r="OD336" s="25">
        <f t="shared" si="1291"/>
        <v>37.590000000000003</v>
      </c>
      <c r="OE336" s="25">
        <f t="shared" si="1291"/>
        <v>0</v>
      </c>
      <c r="OF336" s="25">
        <f t="shared" si="1291"/>
        <v>37.590000000000003</v>
      </c>
      <c r="OG336" s="25">
        <f t="shared" si="1203"/>
        <v>0</v>
      </c>
      <c r="OH336" s="25">
        <f t="shared" si="1204"/>
        <v>0</v>
      </c>
      <c r="OI336" s="25">
        <f t="shared" si="1205"/>
        <v>0</v>
      </c>
      <c r="OJ336" s="25">
        <f t="shared" si="1206"/>
        <v>0</v>
      </c>
      <c r="OK336" s="25">
        <f t="shared" si="1207"/>
        <v>0</v>
      </c>
      <c r="OL336" s="25">
        <f t="shared" si="1208"/>
        <v>0</v>
      </c>
      <c r="OM336" s="25">
        <f t="shared" si="1292"/>
        <v>0</v>
      </c>
      <c r="ON336" s="25">
        <f t="shared" si="1292"/>
        <v>0</v>
      </c>
      <c r="OO336" s="25">
        <f t="shared" si="1292"/>
        <v>0</v>
      </c>
      <c r="OP336" s="25">
        <f t="shared" si="1209"/>
        <v>0</v>
      </c>
      <c r="OQ336" s="25">
        <f t="shared" si="1210"/>
        <v>0</v>
      </c>
      <c r="OR336" s="25">
        <f t="shared" si="1293"/>
        <v>0</v>
      </c>
      <c r="OS336" s="19">
        <v>535652.01</v>
      </c>
      <c r="OT336" s="19">
        <v>2371515.91</v>
      </c>
    </row>
    <row r="337" spans="1:410" ht="33" customHeight="1" x14ac:dyDescent="0.25">
      <c r="A337" s="18"/>
      <c r="B337" s="18" t="s">
        <v>959</v>
      </c>
      <c r="C337" s="18">
        <v>530</v>
      </c>
      <c r="D337" s="16" t="e">
        <f>_xlfn.IFNA(INDEX(#REF!,MATCH(E337,#REF!,0)),0)</f>
        <v>#REF!</v>
      </c>
      <c r="E337" s="18" t="s">
        <v>1158</v>
      </c>
      <c r="F337" s="16" t="s">
        <v>765</v>
      </c>
      <c r="G337" s="16" t="s">
        <v>810</v>
      </c>
      <c r="H337" s="16" t="s">
        <v>767</v>
      </c>
      <c r="I337" s="16" t="s">
        <v>768</v>
      </c>
      <c r="J337" s="16" t="s">
        <v>769</v>
      </c>
      <c r="K337" s="16" t="s">
        <v>770</v>
      </c>
      <c r="L337" s="16" t="s">
        <v>771</v>
      </c>
      <c r="M337" s="18">
        <v>1.8399999999999999</v>
      </c>
      <c r="N337" s="18">
        <v>1.8399999999999999</v>
      </c>
      <c r="O337" s="18">
        <v>2.2399999999999998</v>
      </c>
      <c r="P337" s="18">
        <v>2.2399999999999998</v>
      </c>
      <c r="Q337" s="18">
        <v>0.1</v>
      </c>
      <c r="R337" s="18">
        <v>2.04</v>
      </c>
      <c r="S337" s="18">
        <v>2.04</v>
      </c>
      <c r="T337" s="18">
        <v>0.2</v>
      </c>
      <c r="U337" s="18">
        <v>0</v>
      </c>
      <c r="V337" s="18">
        <v>0</v>
      </c>
      <c r="W337" s="18">
        <v>0</v>
      </c>
      <c r="X337" s="18">
        <v>1.8399999999999999</v>
      </c>
      <c r="Y337" s="18">
        <v>1.7999999999999998</v>
      </c>
      <c r="Z337" s="20">
        <f t="shared" si="1211"/>
        <v>1.8</v>
      </c>
      <c r="AA337" s="18">
        <v>0.22</v>
      </c>
      <c r="AB337" s="18">
        <v>0</v>
      </c>
      <c r="AC337" s="18">
        <v>0</v>
      </c>
      <c r="AD337" s="18">
        <v>0</v>
      </c>
      <c r="AE337" s="18">
        <v>0</v>
      </c>
      <c r="AF337" s="18">
        <v>0</v>
      </c>
      <c r="AG337" s="18">
        <v>1.4</v>
      </c>
      <c r="AH337" s="18">
        <v>1.4</v>
      </c>
      <c r="AI337" s="20">
        <f t="shared" si="1212"/>
        <v>1.95</v>
      </c>
      <c r="AJ337" s="18">
        <v>0</v>
      </c>
      <c r="AK337" s="18">
        <v>0</v>
      </c>
      <c r="AL337" s="20">
        <f t="shared" si="1213"/>
        <v>0</v>
      </c>
      <c r="AM337" s="18">
        <v>1.8399999999999999</v>
      </c>
      <c r="AN337" s="18">
        <v>1.4</v>
      </c>
      <c r="AO337" s="18">
        <v>0.15</v>
      </c>
      <c r="AP337" s="18">
        <v>0.22</v>
      </c>
      <c r="AQ337" s="18">
        <v>0</v>
      </c>
      <c r="AR337" s="18">
        <v>0</v>
      </c>
      <c r="AS337" s="18">
        <v>0</v>
      </c>
      <c r="AT337" s="18">
        <v>0</v>
      </c>
      <c r="AU337" s="18">
        <v>0</v>
      </c>
      <c r="AV337" s="18">
        <v>1</v>
      </c>
      <c r="AW337" s="18">
        <v>0</v>
      </c>
      <c r="AX337" s="18">
        <v>0</v>
      </c>
      <c r="AY337" s="18">
        <v>0</v>
      </c>
      <c r="AZ337" s="18">
        <v>0</v>
      </c>
      <c r="BA337" s="18">
        <v>0</v>
      </c>
      <c r="BB337" s="18">
        <v>0</v>
      </c>
      <c r="BC337" s="18">
        <v>0</v>
      </c>
      <c r="BD337" s="18">
        <v>0</v>
      </c>
      <c r="BE337" s="18">
        <v>2</v>
      </c>
      <c r="BF337" s="18">
        <v>0</v>
      </c>
      <c r="BG337" s="18">
        <v>0</v>
      </c>
      <c r="BH337" s="18">
        <v>0</v>
      </c>
      <c r="BI337" s="18">
        <v>0</v>
      </c>
      <c r="BJ337" s="18">
        <v>0</v>
      </c>
      <c r="BK337" s="18">
        <v>0</v>
      </c>
      <c r="BL337" s="18">
        <v>0</v>
      </c>
      <c r="BM337" s="18">
        <v>0</v>
      </c>
      <c r="BN337" s="18">
        <v>0</v>
      </c>
      <c r="BO337" s="18">
        <v>0</v>
      </c>
      <c r="BP337" s="18">
        <v>0</v>
      </c>
      <c r="BQ337" s="18">
        <v>0</v>
      </c>
      <c r="BR337" s="18">
        <v>0</v>
      </c>
      <c r="BS337" s="18">
        <v>0</v>
      </c>
      <c r="BT337" s="18">
        <v>0</v>
      </c>
      <c r="BU337" s="18">
        <v>0</v>
      </c>
      <c r="BV337" s="18">
        <v>0</v>
      </c>
      <c r="BW337" s="18">
        <v>0</v>
      </c>
      <c r="BX337" s="18">
        <v>0</v>
      </c>
      <c r="BY337" s="18">
        <v>0</v>
      </c>
      <c r="BZ337" s="18">
        <v>0</v>
      </c>
      <c r="CA337" s="16" t="e">
        <f>_xlfn.IFNA(IF(RIGHT(D337,2)="=G",0,INDEX(#REF!,MATCH(E337,#REF!,0))),0)</f>
        <v>#REF!</v>
      </c>
      <c r="CB337" s="16" t="s">
        <v>776</v>
      </c>
      <c r="CC337" s="18">
        <v>0</v>
      </c>
      <c r="CD337" s="18">
        <v>0</v>
      </c>
      <c r="CE337" s="18">
        <v>1.6</v>
      </c>
      <c r="CF337" s="18">
        <v>0.8</v>
      </c>
      <c r="CG337" s="18">
        <v>0.12</v>
      </c>
      <c r="CH337" s="18">
        <v>2</v>
      </c>
      <c r="CI337" s="16" t="s">
        <v>98</v>
      </c>
      <c r="CJ337" s="18">
        <v>0</v>
      </c>
      <c r="CK337" s="20">
        <f t="shared" si="1080"/>
        <v>1.38</v>
      </c>
      <c r="CL337" s="20">
        <f t="shared" si="1214"/>
        <v>1.38</v>
      </c>
      <c r="CM337" s="18">
        <v>29.22</v>
      </c>
      <c r="CN337" s="18">
        <v>45.17</v>
      </c>
      <c r="CO337" s="18">
        <v>44.331000000000003</v>
      </c>
      <c r="CP337" s="22">
        <f t="shared" si="1081"/>
        <v>44.33</v>
      </c>
      <c r="CQ337" s="22">
        <f t="shared" si="1082"/>
        <v>42.95</v>
      </c>
      <c r="CR337" s="22">
        <f t="shared" si="1215"/>
        <v>1.38</v>
      </c>
      <c r="CS337" s="22">
        <f t="shared" si="1083"/>
        <v>43.05</v>
      </c>
      <c r="CT337" s="22">
        <f t="shared" si="1084"/>
        <v>43.25</v>
      </c>
      <c r="CU337" s="18">
        <v>43.25</v>
      </c>
      <c r="CV337" s="22">
        <f t="shared" si="1216"/>
        <v>1.8</v>
      </c>
      <c r="CW337" s="22">
        <f t="shared" si="1085"/>
        <v>0</v>
      </c>
      <c r="CX337" s="22">
        <f t="shared" si="1086"/>
        <v>0</v>
      </c>
      <c r="CY337" s="22">
        <f t="shared" si="1087"/>
        <v>45.02</v>
      </c>
      <c r="CZ337" s="22">
        <f t="shared" si="1088"/>
        <v>45.17</v>
      </c>
      <c r="DA337" s="18">
        <v>45.17</v>
      </c>
      <c r="DB337" s="20">
        <f t="shared" si="1217"/>
        <v>2.2200000000000002</v>
      </c>
      <c r="DC337" s="20">
        <f t="shared" si="1218"/>
        <v>0.84</v>
      </c>
      <c r="DD337" s="20">
        <f t="shared" si="1219"/>
        <v>1.3800000000000003</v>
      </c>
      <c r="DE337" s="20">
        <f t="shared" si="1089"/>
        <v>0.1</v>
      </c>
      <c r="DF337" s="20">
        <f t="shared" si="1090"/>
        <v>0.2</v>
      </c>
      <c r="DG337" s="20">
        <f t="shared" si="1091"/>
        <v>1.08</v>
      </c>
      <c r="DH337" s="20">
        <f t="shared" si="1092"/>
        <v>0</v>
      </c>
      <c r="DI337" s="20">
        <f t="shared" si="1093"/>
        <v>0</v>
      </c>
      <c r="DJ337" s="20">
        <f t="shared" si="1094"/>
        <v>0</v>
      </c>
      <c r="DK337" s="20">
        <f t="shared" si="1220"/>
        <v>1.3800000000000001</v>
      </c>
      <c r="DL337" s="20">
        <f t="shared" si="1221"/>
        <v>0</v>
      </c>
      <c r="DM337" s="20">
        <f t="shared" si="1222"/>
        <v>0</v>
      </c>
      <c r="DN337" s="20">
        <f t="shared" si="1223"/>
        <v>0</v>
      </c>
      <c r="DO337" s="18">
        <v>2.44</v>
      </c>
      <c r="DP337" s="18">
        <v>0</v>
      </c>
      <c r="DQ337" s="18">
        <v>1</v>
      </c>
      <c r="DR337" s="18">
        <v>1</v>
      </c>
      <c r="DS337" s="25">
        <f t="shared" si="1224"/>
        <v>2.44</v>
      </c>
      <c r="DT337" s="25">
        <f t="shared" si="1225"/>
        <v>0</v>
      </c>
      <c r="DU337" s="25">
        <f t="shared" si="1226"/>
        <v>3.37</v>
      </c>
      <c r="DV337" s="25">
        <f t="shared" si="1227"/>
        <v>0</v>
      </c>
      <c r="DW337" s="25">
        <f t="shared" si="1228"/>
        <v>3.37</v>
      </c>
      <c r="DX337" s="25">
        <f t="shared" si="1229"/>
        <v>7.55</v>
      </c>
      <c r="DY337" s="25">
        <f t="shared" si="1230"/>
        <v>0</v>
      </c>
      <c r="DZ337" s="25">
        <f t="shared" si="1231"/>
        <v>7.55</v>
      </c>
      <c r="EA337" s="25">
        <f t="shared" si="1232"/>
        <v>4.99</v>
      </c>
      <c r="EB337" s="25">
        <f t="shared" si="1233"/>
        <v>0</v>
      </c>
      <c r="EC337" s="25">
        <f t="shared" si="1234"/>
        <v>4.99</v>
      </c>
      <c r="ED337" s="25">
        <f t="shared" si="1235"/>
        <v>2.56</v>
      </c>
      <c r="EE337" s="25">
        <f t="shared" si="1235"/>
        <v>0</v>
      </c>
      <c r="EF337" s="25">
        <f t="shared" si="1236"/>
        <v>2.56</v>
      </c>
      <c r="EG337" s="25">
        <f t="shared" si="1237"/>
        <v>4.99</v>
      </c>
      <c r="EH337" s="25">
        <f t="shared" si="1237"/>
        <v>0</v>
      </c>
      <c r="EI337" s="25">
        <f t="shared" si="1238"/>
        <v>4.99</v>
      </c>
      <c r="EJ337" s="18">
        <v>530</v>
      </c>
      <c r="EK337" s="18">
        <v>480.48</v>
      </c>
      <c r="EL337" s="18" t="s">
        <v>1158</v>
      </c>
      <c r="EM337" s="18" t="s">
        <v>1159</v>
      </c>
      <c r="EN337" s="16" t="s">
        <v>774</v>
      </c>
      <c r="EO337" s="16" t="s">
        <v>132</v>
      </c>
      <c r="EP337" s="16" t="e">
        <f>IF(OR(EN337="Cống tròn",EN337="Cống hộp",EN337="Ống nhựa"),INDEX(#REF!,MATCH(E337,#REF!,0)),IF(OR(EN337="Rãnh xây",EN337="Rãnh bê tông"),INDEX(#REF!,MATCH(E337,#REF!,0)),0))</f>
        <v>#REF!</v>
      </c>
      <c r="EQ337" s="18">
        <v>48.119999999999976</v>
      </c>
      <c r="ER337" s="18">
        <v>1</v>
      </c>
      <c r="ES337" s="25">
        <f t="shared" si="1239"/>
        <v>48</v>
      </c>
      <c r="ET337" s="1" t="e">
        <f>_xlfn.IFNA(IF(EN337="Cống tròn",INDEX(#REF!,MATCH(E337,#REF!,0)),IF(EN337="Cống hộp",INDEX(#REF!,MATCH(E337,#REF!,0)),EU337&amp;" ,"&amp;EV337)),0)</f>
        <v>#REF!</v>
      </c>
      <c r="EU337" s="16" t="s">
        <v>769</v>
      </c>
      <c r="EV337" s="16" t="s">
        <v>775</v>
      </c>
      <c r="EW337" s="16" t="e">
        <f>_xlfn.IFNA(INDEX(#REF!,MATCH(E337,#REF!,0)),0)</f>
        <v>#REF!</v>
      </c>
      <c r="EX337" s="16"/>
      <c r="EY337" s="18">
        <v>0</v>
      </c>
      <c r="EZ337" s="18">
        <v>0</v>
      </c>
      <c r="FA337" s="18">
        <v>0</v>
      </c>
      <c r="FB337" s="18">
        <v>0</v>
      </c>
      <c r="FC337" s="18">
        <v>0</v>
      </c>
      <c r="FD337" s="25">
        <f t="shared" si="1095"/>
        <v>0</v>
      </c>
      <c r="FE337" s="25">
        <f t="shared" si="1240"/>
        <v>0</v>
      </c>
      <c r="FF337" s="18">
        <v>0.1</v>
      </c>
      <c r="FG337" s="18">
        <v>2</v>
      </c>
      <c r="FH337" s="18">
        <v>1</v>
      </c>
      <c r="FI337" s="25">
        <f t="shared" si="1241"/>
        <v>1.2</v>
      </c>
      <c r="FJ337" s="18">
        <v>0</v>
      </c>
      <c r="FK337" s="18">
        <v>0</v>
      </c>
      <c r="FL337" s="18">
        <v>0.2</v>
      </c>
      <c r="FM337" s="18">
        <v>1.4</v>
      </c>
      <c r="FN337" s="18">
        <v>0</v>
      </c>
      <c r="FO337" s="25">
        <f t="shared" si="1242"/>
        <v>1.4</v>
      </c>
      <c r="FP337" s="18">
        <v>1.4999999999999999E-2</v>
      </c>
      <c r="FQ337" s="18">
        <v>1</v>
      </c>
      <c r="FR337" s="25">
        <f t="shared" si="1096"/>
        <v>47</v>
      </c>
      <c r="FS337" s="25">
        <f t="shared" si="1097"/>
        <v>0.69</v>
      </c>
      <c r="FT337" s="25">
        <f t="shared" si="1098"/>
        <v>47.69</v>
      </c>
      <c r="FU337" s="25">
        <f t="shared" si="1099"/>
        <v>-0.4299999999999784</v>
      </c>
      <c r="FV337" s="25" t="str">
        <f t="shared" si="1243"/>
        <v>Thêm 01</v>
      </c>
      <c r="FW337" s="25">
        <f t="shared" si="1244"/>
        <v>0.59</v>
      </c>
      <c r="FX337" s="16"/>
      <c r="FY337" s="16"/>
      <c r="FZ337" s="16"/>
      <c r="GA337" s="16"/>
      <c r="GB337" s="19">
        <v>0</v>
      </c>
      <c r="GC337" s="19">
        <v>0</v>
      </c>
      <c r="GD337" s="19">
        <v>0</v>
      </c>
      <c r="GE337" s="19">
        <v>0</v>
      </c>
      <c r="GF337" s="19">
        <v>0</v>
      </c>
      <c r="GG337" s="19">
        <v>0</v>
      </c>
      <c r="GH337" s="19">
        <v>0</v>
      </c>
      <c r="GI337" s="19">
        <v>0</v>
      </c>
      <c r="GJ337" s="19">
        <v>0</v>
      </c>
      <c r="GK337" s="19">
        <v>0</v>
      </c>
      <c r="GL337" s="25">
        <f t="shared" si="1100"/>
        <v>0</v>
      </c>
      <c r="GM337" s="25">
        <f t="shared" si="1245"/>
        <v>0</v>
      </c>
      <c r="GN337" s="19">
        <v>0</v>
      </c>
      <c r="GO337" s="19">
        <v>0</v>
      </c>
      <c r="GP337" s="19">
        <v>0</v>
      </c>
      <c r="GQ337" s="19">
        <v>0</v>
      </c>
      <c r="GR337" s="1" t="e">
        <f>_xlfn.IFNA(INDEX(#REF!,MATCH(E337,#REF!,0)),0)</f>
        <v>#REF!</v>
      </c>
      <c r="GS337" s="16"/>
      <c r="GT337" s="18">
        <v>0</v>
      </c>
      <c r="GU337" s="18">
        <v>0</v>
      </c>
      <c r="GV337" s="18">
        <v>0</v>
      </c>
      <c r="GW337" s="18">
        <v>0</v>
      </c>
      <c r="GX337" s="25">
        <f t="shared" si="1101"/>
        <v>0</v>
      </c>
      <c r="GY337" s="25">
        <f t="shared" si="1102"/>
        <v>0</v>
      </c>
      <c r="GZ337" s="25">
        <f t="shared" si="1246"/>
        <v>0</v>
      </c>
      <c r="HA337" s="1" t="e" cm="1">
        <f t="array" ref="HA337">INDEX(#REF!,MATCH(EJ337&amp;EK337&amp;HD337&amp;HE337&amp;HF337,#REF!&amp;#REF!&amp;#REF!&amp;#REF!&amp;#REF!,0))</f>
        <v>#REF!</v>
      </c>
      <c r="HB337" s="16"/>
      <c r="HC337" s="25">
        <f t="shared" si="1247"/>
        <v>0</v>
      </c>
      <c r="HD337" s="18">
        <v>0</v>
      </c>
      <c r="HE337" s="18">
        <v>0</v>
      </c>
      <c r="HF337" s="18">
        <v>0</v>
      </c>
      <c r="HG337" s="1" t="e" cm="1">
        <f t="array" ref="HG337">INDEX(#REF!,MATCH(EJ337&amp;EK337&amp;HJ337&amp;HK337&amp;HL337,#REF!&amp;#REF!&amp;#REF!&amp;#REF!&amp;#REF!,0))</f>
        <v>#REF!</v>
      </c>
      <c r="HH337" s="16"/>
      <c r="HI337" s="25">
        <f t="shared" si="1248"/>
        <v>0</v>
      </c>
      <c r="HJ337" s="25">
        <f t="shared" si="1249"/>
        <v>0</v>
      </c>
      <c r="HK337" s="19">
        <v>0</v>
      </c>
      <c r="HL337" s="19">
        <v>0</v>
      </c>
      <c r="HM337" s="18">
        <v>0.01</v>
      </c>
      <c r="HN337" s="18">
        <v>1</v>
      </c>
      <c r="HO337" s="25">
        <f t="shared" si="1250"/>
        <v>0</v>
      </c>
      <c r="HP337" s="25">
        <f t="shared" si="1251"/>
        <v>0</v>
      </c>
      <c r="HQ337" s="25">
        <f t="shared" si="1252"/>
        <v>0</v>
      </c>
      <c r="HR337" s="25">
        <f t="shared" si="1253"/>
        <v>0</v>
      </c>
      <c r="HS337" s="25">
        <f t="shared" si="1254"/>
        <v>0</v>
      </c>
      <c r="HT337" s="19">
        <v>0</v>
      </c>
      <c r="HU337" s="19">
        <v>0</v>
      </c>
      <c r="HV337" s="19">
        <v>0</v>
      </c>
      <c r="HW337" s="25">
        <f t="shared" si="1255"/>
        <v>0</v>
      </c>
      <c r="HX337" s="19">
        <v>0</v>
      </c>
      <c r="HY337" s="19">
        <v>0</v>
      </c>
      <c r="HZ337" s="18">
        <v>44.33</v>
      </c>
      <c r="IA337" s="20">
        <f>ROUND(IF(EN337="Cống tròn",IF(EN337="Cống tròn",IF(EU337="Không có móng",IQ337-FF337,IF(EU337="Đế",IP337-FN337,IF(OR(EU337="Móng bê tông",EU337="Móng bê tông kết hợp đế"),II337-FJ337,0))),0),IF(EN337="Cống hộp",IF(AND(EN337="Cống hộp",EU337="Không có móng"),IQ337-GF337,IF(AND(EN337="Cống hộp",EU337="Móng bê tông"),IJ337-GB337,0)),IF(OR(EN337="Rãnh xây",EN337="Rãnh bê tông"),IF(OR(EN337="Rãnh xây",EN337="Rãnh bê tông"),IK337-GB337,0),IF(EN337="Ống nhựa",IF(AND(EN337="Ống nhựa",EU337="Không đắp cát"),IQ337-HT337,IF(AND(EN337="Ống nhựa",EU337="Đắp cát"),IH337-HX337,0)),IF(EN337="Rãnh thang",IF(EN337="Rãnh thang",IF(EU337="Móng bê tông",#REF!-#REF!,IQ337),0),0))))),2)</f>
        <v>43.25</v>
      </c>
      <c r="IB337" s="20">
        <f t="shared" si="1256"/>
        <v>1.0799999999999983</v>
      </c>
      <c r="IC337" s="20">
        <f t="shared" si="1103"/>
        <v>43.249999999999993</v>
      </c>
      <c r="ID337" s="20">
        <f t="shared" si="1104"/>
        <v>0</v>
      </c>
      <c r="IE337" s="20">
        <f t="shared" si="1105"/>
        <v>0</v>
      </c>
      <c r="IF337" s="20">
        <f t="shared" si="1106"/>
        <v>0</v>
      </c>
      <c r="IG337" s="20">
        <f>IF(EN337="Rãnh thang",IF(AND(EN337="Rãnh thang",EU337="Móng bê tông"),IQ337-#REF!,0),IF(EN337="Ống nhựa",IF(AND(EN337="Ống nhựa",EU337="Đắp cát"),IQ337-HT337,0),IF(EN337="Cống tròn",IF(EN337="Cống tròn",IF(OR(EU337="Móng bê tông",EU337="Móng bê tông kết hợp đế"),IM337-FL337,0),0),IF(EN337="Cống hộp",IF(AND(EN337="Cống hộp",EU337="Móng bê tông"),IN337-GD337,0),IF(OR(EN337="Rãnh xây",EN337="Rãnh bê tông"),IF(AND(EN337="Rãnh xây",EU337="Móng bê tông"),IO337-GD337,IF(AND(EN337="Rãnh bê tông",EU337="Móng bê tông"),IO337-GD337,0)),0)))))</f>
        <v>43.249999999999993</v>
      </c>
      <c r="IH337" s="20">
        <f t="shared" si="1107"/>
        <v>0</v>
      </c>
      <c r="II337" s="20">
        <f t="shared" si="1108"/>
        <v>43.249999999999993</v>
      </c>
      <c r="IJ337" s="20">
        <f t="shared" si="1109"/>
        <v>0</v>
      </c>
      <c r="IK337" s="20">
        <f t="shared" si="1110"/>
        <v>0</v>
      </c>
      <c r="IL337" s="20">
        <f t="shared" si="1111"/>
        <v>43.449999999999996</v>
      </c>
      <c r="IM337" s="20">
        <f t="shared" si="1112"/>
        <v>43.449999999999996</v>
      </c>
      <c r="IN337" s="20">
        <f t="shared" si="1113"/>
        <v>0</v>
      </c>
      <c r="IO337" s="20">
        <f t="shared" si="1114"/>
        <v>0</v>
      </c>
      <c r="IP337" s="20">
        <f t="shared" si="1115"/>
        <v>0</v>
      </c>
      <c r="IQ337" s="18">
        <v>43.55</v>
      </c>
      <c r="IR337" s="25">
        <f t="shared" si="1257"/>
        <v>0</v>
      </c>
      <c r="IS337" s="25">
        <f t="shared" si="1116"/>
        <v>0</v>
      </c>
      <c r="IT337" s="25">
        <f t="shared" si="1117"/>
        <v>0</v>
      </c>
      <c r="IU337" s="25">
        <f>ROUND(IF(EN337="Cống tròn",IF(EN337="Cống tròn",IV337+FF337,0),IF(EN337="Cống hộp",IF(EN337="Cống hộp",IV337+GP337,0),IF(OR(EN337="Rãnh xây",EN337="Rãnh bê tông"),IF(OR(EN337="Rãnh xây",EN337="Rãnh bê tông"),IV337+GP337,0),IF(EN337="ống nhựa",IF(EN337="Ống nhựa",IV337+HT337,0),IF(EN337="Rãnh thang",IF(EN337="Rãnh thang",IQ337+#REF!,0),0))))),2)</f>
        <v>44.22</v>
      </c>
      <c r="IV337" s="18">
        <v>44.12</v>
      </c>
      <c r="IW337" s="25">
        <f t="shared" si="1118"/>
        <v>44.22</v>
      </c>
      <c r="IX337" s="25">
        <f t="shared" si="1119"/>
        <v>0</v>
      </c>
      <c r="IY337" s="25">
        <f t="shared" si="1120"/>
        <v>0</v>
      </c>
      <c r="IZ337" s="25">
        <f t="shared" si="1121"/>
        <v>0</v>
      </c>
      <c r="JA337" s="25">
        <f t="shared" si="1122"/>
        <v>0</v>
      </c>
      <c r="JB337" s="18">
        <v>43.9</v>
      </c>
      <c r="JC337" s="20">
        <f>ROUND(IF(EN337="Cống tròn",IF(EN337="Cống tròn",IF(EU337="Không có móng",JS337-FF337,IF(EU337="Đế",JR337-FN337,IF(OR(EU337="Móng bê tông",EU337="Móng bê tông kết hợp đế"),JK337-FJ337,0))),0),IF(EN337="Cống hộp",IF(AND(EN337="Cống hộp",EU337="Không có móng"),JS337-GF337,IF(AND(EN337="Cống hộp",EU337="Móng bê tông"),JL337-GB337,0)),IF(OR(EN337="Rãnh xây",EN337="Rãnh bê tông"),IF(OR(EN337="Rãnh xây",EN337="Rãnh bê tông"),JM337-GB337,0),IF(EN337="Ống nhựa",IF(AND(EN337="Ống nhựa",EU337="Không đắp cát"),JS337-HT337,IF(AND(EN337="Ống nhựa",EU337="Đắp cát"),JJ337-HX337,0)),IF(EN337="Rãnh thang",IF(EN337="Rãnh thang",IF(EU337="Móng bê tông",#REF!-#REF!,JS337),0),0))))),2)</f>
        <v>42.82</v>
      </c>
      <c r="JD337" s="20">
        <f t="shared" si="1258"/>
        <v>1.0799999999999983</v>
      </c>
      <c r="JE337" s="20">
        <f t="shared" si="1123"/>
        <v>42.819999999999993</v>
      </c>
      <c r="JF337" s="20">
        <f t="shared" si="1124"/>
        <v>0</v>
      </c>
      <c r="JG337" s="20">
        <f t="shared" si="1125"/>
        <v>0</v>
      </c>
      <c r="JH337" s="20">
        <f t="shared" si="1126"/>
        <v>0</v>
      </c>
      <c r="JI337" s="20">
        <f>IF(EN337="Rãnh thang",IF(AND(EN337="Rãnh thang",EU337="Móng bê tông"),JS337-#REF!,0),IF(EN337="Ống nhựa",IF(AND(EN337="Ống nhựa",EU337="Đắp cát"),JS337-HT337,0),IF(EN337="Cống tròn",IF(EN337="Cống tròn",IF(OR(EU337="Móng bê tông",EU337="Móng bê tông kết hợp đế"),JO337-FL337,0),0),IF(EN337="Cống hộp",IF(AND(EN337="Cống hộp",EU337="Móng bê tông"),JP337-GD337,0),IF(OR(EN337="Rãnh xây",EN337="Rãnh bê tông"),IF(AND(EN337="Rãnh xây",EU337="Móng bê tông"),JQ337-GD337,IF(AND(EN337="Rãnh bê tông",EU337="Móng bê tông"),JQ337-GD337,0)),0)))))</f>
        <v>42.819999999999993</v>
      </c>
      <c r="JJ337" s="20">
        <f t="shared" si="1127"/>
        <v>0</v>
      </c>
      <c r="JK337" s="20">
        <f t="shared" si="1128"/>
        <v>42.819999999999993</v>
      </c>
      <c r="JL337" s="20">
        <f t="shared" si="1129"/>
        <v>0</v>
      </c>
      <c r="JM337" s="20">
        <f t="shared" si="1130"/>
        <v>0</v>
      </c>
      <c r="JN337" s="20">
        <f t="shared" si="1131"/>
        <v>43.019999999999996</v>
      </c>
      <c r="JO337" s="20">
        <f t="shared" si="1132"/>
        <v>43.019999999999996</v>
      </c>
      <c r="JP337" s="20">
        <f t="shared" si="1133"/>
        <v>0</v>
      </c>
      <c r="JQ337" s="20">
        <f t="shared" si="1134"/>
        <v>0</v>
      </c>
      <c r="JR337" s="20">
        <f t="shared" si="1135"/>
        <v>0</v>
      </c>
      <c r="JS337" s="26">
        <v>43.12</v>
      </c>
      <c r="JT337" s="25">
        <f t="shared" si="1259"/>
        <v>0</v>
      </c>
      <c r="JU337" s="25">
        <f t="shared" si="1136"/>
        <v>0</v>
      </c>
      <c r="JV337" s="25">
        <f t="shared" si="1137"/>
        <v>0</v>
      </c>
      <c r="JW337" s="25">
        <f>ROUND(IF(EN337="Cống tròn",IF(EN337="Cống tròn",JX337+FF337,0),IF(EN337="Cống hộp",IF(EN337="Cống hộp",JX337+GP337,0),IF(OR(EN337="Rãnh xây",EN337="Rãnh bê tông"),IF(OR(EN337="Rãnh xây",EN337="Rãnh bê tông"),JX337+GP337,0),IF(EN337="ống nhựa",IF(EN337="Ống nhựa",JX337+HT337,0),IF(EN337="Rãnh thang",IF(EN337="Rãnh thang",JS337+#REF!,0),0))))),2)</f>
        <v>44.22</v>
      </c>
      <c r="JX337" s="27">
        <v>44.12</v>
      </c>
      <c r="JY337" s="25">
        <f t="shared" si="1138"/>
        <v>44.22</v>
      </c>
      <c r="JZ337" s="25">
        <f t="shared" si="1139"/>
        <v>0</v>
      </c>
      <c r="KA337" s="25">
        <f t="shared" si="1140"/>
        <v>0</v>
      </c>
      <c r="KB337" s="25">
        <f t="shared" si="1141"/>
        <v>0</v>
      </c>
      <c r="KC337" s="25">
        <f t="shared" si="1142"/>
        <v>0</v>
      </c>
      <c r="KD337" s="28" t="s">
        <v>98</v>
      </c>
      <c r="KE337" s="27">
        <v>0</v>
      </c>
      <c r="KF337" s="25">
        <f t="shared" si="1143"/>
        <v>1.0799999999999983</v>
      </c>
      <c r="KG337" s="25">
        <f t="shared" si="1260"/>
        <v>1.0799999999999983</v>
      </c>
      <c r="KH337" s="27">
        <v>0</v>
      </c>
      <c r="KI337" s="25">
        <f t="shared" si="1144"/>
        <v>1.0799999999999983</v>
      </c>
      <c r="KJ337" s="25">
        <f t="shared" si="1261"/>
        <v>1.0799999999999983</v>
      </c>
      <c r="KK337" s="25">
        <f t="shared" si="1145"/>
        <v>0</v>
      </c>
      <c r="KL337" s="25">
        <f t="shared" si="1146"/>
        <v>0</v>
      </c>
      <c r="KM337" s="25">
        <f t="shared" si="1262"/>
        <v>0</v>
      </c>
      <c r="KN337" s="25">
        <f t="shared" si="1147"/>
        <v>0</v>
      </c>
      <c r="KO337" s="25">
        <f t="shared" si="1148"/>
        <v>0</v>
      </c>
      <c r="KP337" s="25">
        <f t="shared" si="1263"/>
        <v>0</v>
      </c>
      <c r="KQ337" s="25">
        <f t="shared" si="1149"/>
        <v>0.2</v>
      </c>
      <c r="KR337" s="25">
        <f t="shared" si="1150"/>
        <v>0.2</v>
      </c>
      <c r="KS337" s="25">
        <f t="shared" si="1264"/>
        <v>0.2</v>
      </c>
      <c r="KT337" s="25">
        <f t="shared" si="1151"/>
        <v>0</v>
      </c>
      <c r="KU337" s="25">
        <f t="shared" si="1152"/>
        <v>0</v>
      </c>
      <c r="KV337" s="25">
        <f t="shared" si="1265"/>
        <v>0</v>
      </c>
      <c r="KW337" s="25">
        <f t="shared" si="1079"/>
        <v>0</v>
      </c>
      <c r="KX337" s="25">
        <f t="shared" si="1153"/>
        <v>0</v>
      </c>
      <c r="KY337" s="25">
        <f t="shared" si="1266"/>
        <v>0</v>
      </c>
      <c r="KZ337" s="25">
        <f t="shared" si="1154"/>
        <v>0</v>
      </c>
      <c r="LA337" s="25">
        <f t="shared" si="1155"/>
        <v>0</v>
      </c>
      <c r="LB337" s="25">
        <f t="shared" si="1267"/>
        <v>0</v>
      </c>
      <c r="LC337" s="25">
        <f t="shared" si="1156"/>
        <v>0.87999999999999834</v>
      </c>
      <c r="LD337" s="25">
        <f t="shared" si="1157"/>
        <v>0.87999999999999834</v>
      </c>
      <c r="LE337" s="25">
        <f t="shared" si="1268"/>
        <v>0.87999999999999834</v>
      </c>
      <c r="LF337" s="25">
        <f t="shared" si="1158"/>
        <v>0</v>
      </c>
      <c r="LG337" s="25">
        <f t="shared" si="1159"/>
        <v>0</v>
      </c>
      <c r="LH337" s="25">
        <f t="shared" si="1269"/>
        <v>0</v>
      </c>
      <c r="LI337" s="25">
        <f t="shared" si="1160"/>
        <v>0</v>
      </c>
      <c r="LJ337" s="25">
        <f t="shared" si="1161"/>
        <v>0</v>
      </c>
      <c r="LK337" s="25">
        <f t="shared" si="1270"/>
        <v>0</v>
      </c>
      <c r="LL337" s="25">
        <f t="shared" si="1162"/>
        <v>0</v>
      </c>
      <c r="LM337" s="25">
        <f t="shared" si="1163"/>
        <v>0</v>
      </c>
      <c r="LN337" s="25">
        <f t="shared" si="1271"/>
        <v>0</v>
      </c>
      <c r="LO337" s="25">
        <f t="shared" si="1164"/>
        <v>0</v>
      </c>
      <c r="LP337" s="25">
        <f t="shared" si="1165"/>
        <v>0</v>
      </c>
      <c r="LQ337" s="25">
        <f t="shared" si="1272"/>
        <v>0</v>
      </c>
      <c r="LR337" s="25">
        <f t="shared" si="1166"/>
        <v>0</v>
      </c>
      <c r="LS337" s="25">
        <f t="shared" si="1167"/>
        <v>0</v>
      </c>
      <c r="LT337" s="25">
        <f t="shared" si="1273"/>
        <v>0</v>
      </c>
      <c r="LU337" s="25">
        <f t="shared" si="1168"/>
        <v>0</v>
      </c>
      <c r="LV337" s="25">
        <f t="shared" si="1169"/>
        <v>0</v>
      </c>
      <c r="LW337" s="25">
        <f t="shared" si="1274"/>
        <v>0</v>
      </c>
      <c r="LX337" s="25">
        <f t="shared" si="1170"/>
        <v>0</v>
      </c>
      <c r="LY337" s="25">
        <f t="shared" si="1171"/>
        <v>0</v>
      </c>
      <c r="LZ337" s="25">
        <f t="shared" si="1275"/>
        <v>0</v>
      </c>
      <c r="MA337" s="25">
        <f t="shared" si="1172"/>
        <v>0</v>
      </c>
      <c r="MB337" s="25">
        <f t="shared" si="1173"/>
        <v>0</v>
      </c>
      <c r="MC337" s="25">
        <f t="shared" si="1276"/>
        <v>0</v>
      </c>
      <c r="MD337" s="25">
        <f t="shared" si="1174"/>
        <v>0</v>
      </c>
      <c r="ME337" s="25">
        <f t="shared" si="1175"/>
        <v>0</v>
      </c>
      <c r="MF337" s="25">
        <f t="shared" si="1277"/>
        <v>0</v>
      </c>
      <c r="MG337" s="25">
        <f t="shared" si="1176"/>
        <v>0</v>
      </c>
      <c r="MH337" s="25">
        <f t="shared" si="1177"/>
        <v>0</v>
      </c>
      <c r="MI337" s="25">
        <f t="shared" si="1278"/>
        <v>0</v>
      </c>
      <c r="MJ337" s="25">
        <f t="shared" si="1178"/>
        <v>0</v>
      </c>
      <c r="MK337" s="25">
        <f t="shared" si="1179"/>
        <v>0</v>
      </c>
      <c r="ML337" s="25">
        <f t="shared" si="1279"/>
        <v>0</v>
      </c>
      <c r="MM337" s="25">
        <f t="shared" si="1180"/>
        <v>0</v>
      </c>
      <c r="MN337" s="25">
        <f t="shared" si="1181"/>
        <v>0</v>
      </c>
      <c r="MO337" s="25">
        <f t="shared" si="1280"/>
        <v>0</v>
      </c>
      <c r="MP337" s="25">
        <f t="shared" si="1182"/>
        <v>0</v>
      </c>
      <c r="MQ337" s="25">
        <f t="shared" si="1183"/>
        <v>0</v>
      </c>
      <c r="MR337" s="25">
        <f t="shared" si="1281"/>
        <v>0</v>
      </c>
      <c r="MS337" s="29">
        <v>1.4</v>
      </c>
      <c r="MT337" s="29">
        <v>0</v>
      </c>
      <c r="MU337" s="29">
        <v>1</v>
      </c>
      <c r="MV337" s="29">
        <v>1</v>
      </c>
      <c r="MW337" s="25">
        <f t="shared" si="1184"/>
        <v>1.4</v>
      </c>
      <c r="MX337" s="25">
        <f t="shared" si="1185"/>
        <v>1.51</v>
      </c>
      <c r="MY337" s="25">
        <f t="shared" si="1186"/>
        <v>0</v>
      </c>
      <c r="MZ337" s="25">
        <f t="shared" si="1187"/>
        <v>0</v>
      </c>
      <c r="NA337" s="25">
        <f t="shared" si="1188"/>
        <v>1.4</v>
      </c>
      <c r="NB337" s="25">
        <f t="shared" si="1189"/>
        <v>1.51</v>
      </c>
      <c r="NC337" s="25">
        <f t="shared" si="1190"/>
        <v>0</v>
      </c>
      <c r="ND337" s="25">
        <f t="shared" si="1191"/>
        <v>0</v>
      </c>
      <c r="NE337" s="25">
        <f t="shared" si="1282"/>
        <v>1.4</v>
      </c>
      <c r="NF337" s="25">
        <f t="shared" si="1282"/>
        <v>1.51</v>
      </c>
      <c r="NG337" s="25">
        <f t="shared" si="1282"/>
        <v>0</v>
      </c>
      <c r="NH337" s="25">
        <f t="shared" si="1282"/>
        <v>0</v>
      </c>
      <c r="NI337" s="25">
        <f t="shared" si="1192"/>
        <v>72.66</v>
      </c>
      <c r="NJ337" s="25">
        <f t="shared" si="1193"/>
        <v>0</v>
      </c>
      <c r="NK337" s="25">
        <f t="shared" si="1194"/>
        <v>72.66</v>
      </c>
      <c r="NL337" s="25">
        <f t="shared" si="1195"/>
        <v>42.73</v>
      </c>
      <c r="NM337" s="25">
        <f t="shared" si="1196"/>
        <v>0</v>
      </c>
      <c r="NN337" s="25">
        <f t="shared" si="1283"/>
        <v>42.73</v>
      </c>
      <c r="NO337" s="25">
        <f t="shared" si="1197"/>
        <v>0</v>
      </c>
      <c r="NP337" s="25">
        <f t="shared" si="1198"/>
        <v>0</v>
      </c>
      <c r="NQ337" s="25">
        <f t="shared" si="1284"/>
        <v>0</v>
      </c>
      <c r="NR337" s="25">
        <f t="shared" si="1199"/>
        <v>0</v>
      </c>
      <c r="NS337" s="25">
        <f t="shared" si="1200"/>
        <v>0</v>
      </c>
      <c r="NT337" s="25">
        <f t="shared" si="1285"/>
        <v>0</v>
      </c>
      <c r="NU337" s="25">
        <f t="shared" si="1201"/>
        <v>0</v>
      </c>
      <c r="NV337" s="25">
        <f t="shared" si="1202"/>
        <v>0</v>
      </c>
      <c r="NW337" s="25">
        <f t="shared" si="1286"/>
        <v>0</v>
      </c>
      <c r="NX337" s="25">
        <f t="shared" si="1287"/>
        <v>42.73</v>
      </c>
      <c r="NY337" s="25">
        <f t="shared" si="1287"/>
        <v>0</v>
      </c>
      <c r="NZ337" s="25">
        <f t="shared" si="1288"/>
        <v>42.73</v>
      </c>
      <c r="OA337" s="25">
        <f t="shared" si="1289"/>
        <v>29.93</v>
      </c>
      <c r="OB337" s="25">
        <f t="shared" si="1289"/>
        <v>0</v>
      </c>
      <c r="OC337" s="25">
        <f t="shared" si="1290"/>
        <v>29.93</v>
      </c>
      <c r="OD337" s="25">
        <f t="shared" si="1291"/>
        <v>42.73</v>
      </c>
      <c r="OE337" s="25">
        <f t="shared" si="1291"/>
        <v>0</v>
      </c>
      <c r="OF337" s="25">
        <f t="shared" si="1291"/>
        <v>42.73</v>
      </c>
      <c r="OG337" s="25">
        <f t="shared" si="1203"/>
        <v>0</v>
      </c>
      <c r="OH337" s="25">
        <f t="shared" si="1204"/>
        <v>0</v>
      </c>
      <c r="OI337" s="25">
        <f t="shared" si="1205"/>
        <v>0</v>
      </c>
      <c r="OJ337" s="25">
        <f t="shared" si="1206"/>
        <v>0</v>
      </c>
      <c r="OK337" s="25">
        <f t="shared" si="1207"/>
        <v>0</v>
      </c>
      <c r="OL337" s="25">
        <f t="shared" si="1208"/>
        <v>0</v>
      </c>
      <c r="OM337" s="25">
        <f t="shared" si="1292"/>
        <v>0</v>
      </c>
      <c r="ON337" s="25">
        <f t="shared" si="1292"/>
        <v>0</v>
      </c>
      <c r="OO337" s="25">
        <f t="shared" si="1292"/>
        <v>0</v>
      </c>
      <c r="OP337" s="25">
        <f t="shared" si="1209"/>
        <v>0</v>
      </c>
      <c r="OQ337" s="25">
        <f t="shared" si="1210"/>
        <v>0</v>
      </c>
      <c r="OR337" s="25">
        <f t="shared" si="1293"/>
        <v>0</v>
      </c>
      <c r="OS337" s="19">
        <v>535696.76</v>
      </c>
      <c r="OT337" s="19">
        <v>2371515.91</v>
      </c>
    </row>
    <row r="338" spans="1:410" ht="33" customHeight="1" x14ac:dyDescent="0.25">
      <c r="A338" s="18"/>
      <c r="B338" s="18" t="s">
        <v>959</v>
      </c>
      <c r="C338" s="18">
        <v>480.48</v>
      </c>
      <c r="D338" s="16" t="e">
        <f>_xlfn.IFNA(INDEX(#REF!,MATCH(E338,#REF!,0)),0)</f>
        <v>#REF!</v>
      </c>
      <c r="E338" s="18" t="s">
        <v>1159</v>
      </c>
      <c r="F338" s="16" t="s">
        <v>765</v>
      </c>
      <c r="G338" s="16" t="s">
        <v>810</v>
      </c>
      <c r="H338" s="16" t="s">
        <v>767</v>
      </c>
      <c r="I338" s="16" t="s">
        <v>768</v>
      </c>
      <c r="J338" s="16" t="s">
        <v>769</v>
      </c>
      <c r="K338" s="16" t="s">
        <v>770</v>
      </c>
      <c r="L338" s="16" t="s">
        <v>771</v>
      </c>
      <c r="M338" s="18">
        <v>1.8399999999999999</v>
      </c>
      <c r="N338" s="18">
        <v>1.8399999999999999</v>
      </c>
      <c r="O338" s="18">
        <v>2.2399999999999998</v>
      </c>
      <c r="P338" s="18">
        <v>2.2399999999999998</v>
      </c>
      <c r="Q338" s="18">
        <v>0.1</v>
      </c>
      <c r="R338" s="18">
        <v>2.04</v>
      </c>
      <c r="S338" s="18">
        <v>2.04</v>
      </c>
      <c r="T338" s="18">
        <v>0.2</v>
      </c>
      <c r="U338" s="18">
        <v>0</v>
      </c>
      <c r="V338" s="18">
        <v>0</v>
      </c>
      <c r="W338" s="18">
        <v>0</v>
      </c>
      <c r="X338" s="18">
        <v>1.8399999999999999</v>
      </c>
      <c r="Y338" s="18">
        <v>1.7999999999999998</v>
      </c>
      <c r="Z338" s="20">
        <f t="shared" si="1211"/>
        <v>1.8</v>
      </c>
      <c r="AA338" s="18">
        <v>0.22</v>
      </c>
      <c r="AB338" s="18">
        <v>0</v>
      </c>
      <c r="AC338" s="18">
        <v>0</v>
      </c>
      <c r="AD338" s="18">
        <v>0</v>
      </c>
      <c r="AE338" s="18">
        <v>0</v>
      </c>
      <c r="AF338" s="18">
        <v>0</v>
      </c>
      <c r="AG338" s="18">
        <v>1.4</v>
      </c>
      <c r="AH338" s="18">
        <v>1.4</v>
      </c>
      <c r="AI338" s="20">
        <f t="shared" si="1212"/>
        <v>1.95</v>
      </c>
      <c r="AJ338" s="18">
        <v>0</v>
      </c>
      <c r="AK338" s="18">
        <v>0</v>
      </c>
      <c r="AL338" s="20">
        <f t="shared" si="1213"/>
        <v>0</v>
      </c>
      <c r="AM338" s="18">
        <v>1.8399999999999999</v>
      </c>
      <c r="AN338" s="18">
        <v>1.4</v>
      </c>
      <c r="AO338" s="18">
        <v>0.15</v>
      </c>
      <c r="AP338" s="18">
        <v>0.22</v>
      </c>
      <c r="AQ338" s="18">
        <v>0</v>
      </c>
      <c r="AR338" s="18">
        <v>0</v>
      </c>
      <c r="AS338" s="18">
        <v>0</v>
      </c>
      <c r="AT338" s="18">
        <v>0</v>
      </c>
      <c r="AU338" s="18">
        <v>0</v>
      </c>
      <c r="AV338" s="18">
        <v>1</v>
      </c>
      <c r="AW338" s="18">
        <v>0</v>
      </c>
      <c r="AX338" s="18">
        <v>0</v>
      </c>
      <c r="AY338" s="18">
        <v>0</v>
      </c>
      <c r="AZ338" s="18">
        <v>0</v>
      </c>
      <c r="BA338" s="18">
        <v>0</v>
      </c>
      <c r="BB338" s="18">
        <v>0</v>
      </c>
      <c r="BC338" s="18">
        <v>0</v>
      </c>
      <c r="BD338" s="18">
        <v>0</v>
      </c>
      <c r="BE338" s="18">
        <v>2</v>
      </c>
      <c r="BF338" s="18">
        <v>0</v>
      </c>
      <c r="BG338" s="18">
        <v>0</v>
      </c>
      <c r="BH338" s="18">
        <v>0</v>
      </c>
      <c r="BI338" s="18">
        <v>0</v>
      </c>
      <c r="BJ338" s="18">
        <v>0</v>
      </c>
      <c r="BK338" s="18">
        <v>0</v>
      </c>
      <c r="BL338" s="18">
        <v>0</v>
      </c>
      <c r="BM338" s="18">
        <v>0</v>
      </c>
      <c r="BN338" s="18">
        <v>0</v>
      </c>
      <c r="BO338" s="18">
        <v>0</v>
      </c>
      <c r="BP338" s="18">
        <v>0</v>
      </c>
      <c r="BQ338" s="18">
        <v>0</v>
      </c>
      <c r="BR338" s="18">
        <v>0</v>
      </c>
      <c r="BS338" s="18">
        <v>0</v>
      </c>
      <c r="BT338" s="18">
        <v>0</v>
      </c>
      <c r="BU338" s="18">
        <v>0</v>
      </c>
      <c r="BV338" s="18">
        <v>0</v>
      </c>
      <c r="BW338" s="18">
        <v>0</v>
      </c>
      <c r="BX338" s="18">
        <v>0</v>
      </c>
      <c r="BY338" s="18">
        <v>0</v>
      </c>
      <c r="BZ338" s="18">
        <v>0</v>
      </c>
      <c r="CA338" s="16" t="e">
        <f>_xlfn.IFNA(IF(RIGHT(D338,2)="=G",0,INDEX(#REF!,MATCH(E338,#REF!,0))),0)</f>
        <v>#REF!</v>
      </c>
      <c r="CB338" s="16" t="s">
        <v>776</v>
      </c>
      <c r="CC338" s="18">
        <v>0</v>
      </c>
      <c r="CD338" s="18">
        <v>0</v>
      </c>
      <c r="CE338" s="18">
        <v>1.6</v>
      </c>
      <c r="CF338" s="18">
        <v>0.8</v>
      </c>
      <c r="CG338" s="18">
        <v>0.12</v>
      </c>
      <c r="CH338" s="18">
        <v>2</v>
      </c>
      <c r="CI338" s="16" t="s">
        <v>98</v>
      </c>
      <c r="CJ338" s="18">
        <v>0</v>
      </c>
      <c r="CK338" s="20">
        <f t="shared" si="1080"/>
        <v>1.38</v>
      </c>
      <c r="CL338" s="20">
        <f t="shared" si="1214"/>
        <v>1.38</v>
      </c>
      <c r="CM338" s="18">
        <v>30.19</v>
      </c>
      <c r="CN338" s="18">
        <v>44.74</v>
      </c>
      <c r="CO338" s="18">
        <v>43.901000000000003</v>
      </c>
      <c r="CP338" s="22">
        <f t="shared" si="1081"/>
        <v>43.9</v>
      </c>
      <c r="CQ338" s="22">
        <f t="shared" si="1082"/>
        <v>42.52</v>
      </c>
      <c r="CR338" s="22">
        <f t="shared" si="1215"/>
        <v>1.38</v>
      </c>
      <c r="CS338" s="22">
        <f t="shared" si="1083"/>
        <v>42.62</v>
      </c>
      <c r="CT338" s="22">
        <f t="shared" si="1084"/>
        <v>42.82</v>
      </c>
      <c r="CU338" s="18">
        <v>42.82</v>
      </c>
      <c r="CV338" s="22">
        <f t="shared" si="1216"/>
        <v>1.8</v>
      </c>
      <c r="CW338" s="22">
        <f t="shared" si="1085"/>
        <v>0</v>
      </c>
      <c r="CX338" s="22">
        <f t="shared" si="1086"/>
        <v>0</v>
      </c>
      <c r="CY338" s="22">
        <f t="shared" si="1087"/>
        <v>44.59</v>
      </c>
      <c r="CZ338" s="22">
        <f t="shared" si="1088"/>
        <v>44.74</v>
      </c>
      <c r="DA338" s="18">
        <v>44.74</v>
      </c>
      <c r="DB338" s="20">
        <f t="shared" si="1217"/>
        <v>2.2200000000000002</v>
      </c>
      <c r="DC338" s="20">
        <f t="shared" si="1218"/>
        <v>0.84</v>
      </c>
      <c r="DD338" s="20">
        <f t="shared" si="1219"/>
        <v>1.3800000000000003</v>
      </c>
      <c r="DE338" s="20">
        <f t="shared" si="1089"/>
        <v>0.1</v>
      </c>
      <c r="DF338" s="20">
        <f t="shared" si="1090"/>
        <v>0.2</v>
      </c>
      <c r="DG338" s="20">
        <f t="shared" si="1091"/>
        <v>1.08</v>
      </c>
      <c r="DH338" s="20">
        <f t="shared" si="1092"/>
        <v>0</v>
      </c>
      <c r="DI338" s="20">
        <f t="shared" si="1093"/>
        <v>0</v>
      </c>
      <c r="DJ338" s="20">
        <f t="shared" si="1094"/>
        <v>0</v>
      </c>
      <c r="DK338" s="20">
        <f t="shared" si="1220"/>
        <v>1.3800000000000001</v>
      </c>
      <c r="DL338" s="20">
        <f t="shared" si="1221"/>
        <v>0</v>
      </c>
      <c r="DM338" s="20">
        <f t="shared" si="1222"/>
        <v>0</v>
      </c>
      <c r="DN338" s="20">
        <f t="shared" si="1223"/>
        <v>0</v>
      </c>
      <c r="DO338" s="18">
        <v>2.44</v>
      </c>
      <c r="DP338" s="18">
        <v>0</v>
      </c>
      <c r="DQ338" s="18">
        <v>1</v>
      </c>
      <c r="DR338" s="18">
        <v>1</v>
      </c>
      <c r="DS338" s="25">
        <f t="shared" si="1224"/>
        <v>2.44</v>
      </c>
      <c r="DT338" s="25">
        <f t="shared" si="1225"/>
        <v>0</v>
      </c>
      <c r="DU338" s="25">
        <f t="shared" si="1226"/>
        <v>3.37</v>
      </c>
      <c r="DV338" s="25">
        <f t="shared" si="1227"/>
        <v>0</v>
      </c>
      <c r="DW338" s="25">
        <f t="shared" si="1228"/>
        <v>3.37</v>
      </c>
      <c r="DX338" s="25">
        <f t="shared" si="1229"/>
        <v>7.55</v>
      </c>
      <c r="DY338" s="25">
        <f t="shared" si="1230"/>
        <v>0</v>
      </c>
      <c r="DZ338" s="25">
        <f t="shared" si="1231"/>
        <v>7.55</v>
      </c>
      <c r="EA338" s="25">
        <f t="shared" si="1232"/>
        <v>4.99</v>
      </c>
      <c r="EB338" s="25">
        <f t="shared" si="1233"/>
        <v>0</v>
      </c>
      <c r="EC338" s="25">
        <f t="shared" si="1234"/>
        <v>4.99</v>
      </c>
      <c r="ED338" s="25">
        <f t="shared" si="1235"/>
        <v>2.56</v>
      </c>
      <c r="EE338" s="25">
        <f t="shared" si="1235"/>
        <v>0</v>
      </c>
      <c r="EF338" s="25">
        <f t="shared" si="1236"/>
        <v>2.56</v>
      </c>
      <c r="EG338" s="25">
        <f t="shared" si="1237"/>
        <v>4.99</v>
      </c>
      <c r="EH338" s="25">
        <f t="shared" si="1237"/>
        <v>0</v>
      </c>
      <c r="EI338" s="25">
        <f t="shared" si="1238"/>
        <v>4.99</v>
      </c>
      <c r="EJ338" s="18">
        <v>480.48</v>
      </c>
      <c r="EK338" s="18">
        <v>430.48</v>
      </c>
      <c r="EL338" s="18" t="s">
        <v>1159</v>
      </c>
      <c r="EM338" s="18" t="s">
        <v>1160</v>
      </c>
      <c r="EN338" s="16" t="s">
        <v>774</v>
      </c>
      <c r="EO338" s="16" t="s">
        <v>132</v>
      </c>
      <c r="EP338" s="16" t="e">
        <f>IF(OR(EN338="Cống tròn",EN338="Cống hộp",EN338="Ống nhựa"),INDEX(#REF!,MATCH(E338,#REF!,0)),IF(OR(EN338="Rãnh xây",EN338="Rãnh bê tông"),INDEX(#REF!,MATCH(E338,#REF!,0)),0))</f>
        <v>#REF!</v>
      </c>
      <c r="EQ338" s="18">
        <v>48.599999999999994</v>
      </c>
      <c r="ER338" s="18">
        <v>1</v>
      </c>
      <c r="ES338" s="25">
        <f t="shared" si="1239"/>
        <v>48</v>
      </c>
      <c r="ET338" s="1" t="e">
        <f>_xlfn.IFNA(IF(EN338="Cống tròn",INDEX(#REF!,MATCH(E338,#REF!,0)),IF(EN338="Cống hộp",INDEX(#REF!,MATCH(E338,#REF!,0)),EU338&amp;" ,"&amp;EV338)),0)</f>
        <v>#REF!</v>
      </c>
      <c r="EU338" s="16" t="s">
        <v>769</v>
      </c>
      <c r="EV338" s="16" t="s">
        <v>775</v>
      </c>
      <c r="EW338" s="16" t="e">
        <f>_xlfn.IFNA(INDEX(#REF!,MATCH(E338,#REF!,0)),0)</f>
        <v>#REF!</v>
      </c>
      <c r="EX338" s="16"/>
      <c r="EY338" s="18">
        <v>0</v>
      </c>
      <c r="EZ338" s="18">
        <v>0</v>
      </c>
      <c r="FA338" s="18">
        <v>0</v>
      </c>
      <c r="FB338" s="18">
        <v>0</v>
      </c>
      <c r="FC338" s="18">
        <v>0</v>
      </c>
      <c r="FD338" s="25">
        <f t="shared" si="1095"/>
        <v>0</v>
      </c>
      <c r="FE338" s="25">
        <f t="shared" si="1240"/>
        <v>0</v>
      </c>
      <c r="FF338" s="18">
        <v>0.1</v>
      </c>
      <c r="FG338" s="18">
        <v>2</v>
      </c>
      <c r="FH338" s="18">
        <v>1</v>
      </c>
      <c r="FI338" s="25">
        <f t="shared" si="1241"/>
        <v>1.2</v>
      </c>
      <c r="FJ338" s="18">
        <v>0</v>
      </c>
      <c r="FK338" s="18">
        <v>0</v>
      </c>
      <c r="FL338" s="18">
        <v>0.2</v>
      </c>
      <c r="FM338" s="18">
        <v>1.4</v>
      </c>
      <c r="FN338" s="18">
        <v>0</v>
      </c>
      <c r="FO338" s="25">
        <f t="shared" si="1242"/>
        <v>1.4</v>
      </c>
      <c r="FP338" s="18">
        <v>1.4999999999999999E-2</v>
      </c>
      <c r="FQ338" s="18">
        <v>1</v>
      </c>
      <c r="FR338" s="25">
        <f t="shared" si="1096"/>
        <v>47</v>
      </c>
      <c r="FS338" s="25">
        <f t="shared" si="1097"/>
        <v>0.69</v>
      </c>
      <c r="FT338" s="25">
        <f t="shared" si="1098"/>
        <v>47.69</v>
      </c>
      <c r="FU338" s="25">
        <f t="shared" si="1099"/>
        <v>-0.90999999999999659</v>
      </c>
      <c r="FV338" s="25" t="str">
        <f t="shared" si="1243"/>
        <v>Thêm 01</v>
      </c>
      <c r="FW338" s="25">
        <f t="shared" si="1244"/>
        <v>0.11</v>
      </c>
      <c r="FX338" s="16"/>
      <c r="FY338" s="16"/>
      <c r="FZ338" s="16"/>
      <c r="GA338" s="16"/>
      <c r="GB338" s="19">
        <v>0</v>
      </c>
      <c r="GC338" s="19">
        <v>0</v>
      </c>
      <c r="GD338" s="19">
        <v>0</v>
      </c>
      <c r="GE338" s="19">
        <v>0</v>
      </c>
      <c r="GF338" s="19">
        <v>0</v>
      </c>
      <c r="GG338" s="19">
        <v>0</v>
      </c>
      <c r="GH338" s="19">
        <v>0</v>
      </c>
      <c r="GI338" s="19">
        <v>0</v>
      </c>
      <c r="GJ338" s="19">
        <v>0</v>
      </c>
      <c r="GK338" s="19">
        <v>0</v>
      </c>
      <c r="GL338" s="25">
        <f t="shared" si="1100"/>
        <v>0</v>
      </c>
      <c r="GM338" s="25">
        <f t="shared" si="1245"/>
        <v>0</v>
      </c>
      <c r="GN338" s="19">
        <v>0</v>
      </c>
      <c r="GO338" s="19">
        <v>0</v>
      </c>
      <c r="GP338" s="19">
        <v>0</v>
      </c>
      <c r="GQ338" s="19">
        <v>0</v>
      </c>
      <c r="GR338" s="1" t="e">
        <f>_xlfn.IFNA(INDEX(#REF!,MATCH(E338,#REF!,0)),0)</f>
        <v>#REF!</v>
      </c>
      <c r="GS338" s="16"/>
      <c r="GT338" s="18">
        <v>0</v>
      </c>
      <c r="GU338" s="18">
        <v>0</v>
      </c>
      <c r="GV338" s="18">
        <v>0</v>
      </c>
      <c r="GW338" s="18">
        <v>0</v>
      </c>
      <c r="GX338" s="25">
        <f t="shared" si="1101"/>
        <v>0</v>
      </c>
      <c r="GY338" s="25">
        <f t="shared" si="1102"/>
        <v>0</v>
      </c>
      <c r="GZ338" s="25">
        <f t="shared" si="1246"/>
        <v>0</v>
      </c>
      <c r="HA338" s="1" t="e" cm="1">
        <f t="array" ref="HA338">INDEX(#REF!,MATCH(EJ338&amp;EK338&amp;HD338&amp;HE338&amp;HF338,#REF!&amp;#REF!&amp;#REF!&amp;#REF!&amp;#REF!,0))</f>
        <v>#REF!</v>
      </c>
      <c r="HB338" s="16"/>
      <c r="HC338" s="25">
        <f t="shared" si="1247"/>
        <v>0</v>
      </c>
      <c r="HD338" s="18">
        <v>0</v>
      </c>
      <c r="HE338" s="18">
        <v>0</v>
      </c>
      <c r="HF338" s="18">
        <v>0</v>
      </c>
      <c r="HG338" s="1" t="e" cm="1">
        <f t="array" ref="HG338">INDEX(#REF!,MATCH(EJ338&amp;EK338&amp;HJ338&amp;HK338&amp;HL338,#REF!&amp;#REF!&amp;#REF!&amp;#REF!&amp;#REF!,0))</f>
        <v>#REF!</v>
      </c>
      <c r="HH338" s="16"/>
      <c r="HI338" s="25">
        <f t="shared" si="1248"/>
        <v>0</v>
      </c>
      <c r="HJ338" s="25">
        <f t="shared" si="1249"/>
        <v>0</v>
      </c>
      <c r="HK338" s="19">
        <v>0</v>
      </c>
      <c r="HL338" s="19">
        <v>0</v>
      </c>
      <c r="HM338" s="18">
        <v>0.01</v>
      </c>
      <c r="HN338" s="18">
        <v>1</v>
      </c>
      <c r="HO338" s="25">
        <f t="shared" si="1250"/>
        <v>0</v>
      </c>
      <c r="HP338" s="25">
        <f t="shared" si="1251"/>
        <v>0</v>
      </c>
      <c r="HQ338" s="25">
        <f t="shared" si="1252"/>
        <v>0</v>
      </c>
      <c r="HR338" s="25">
        <f t="shared" si="1253"/>
        <v>0</v>
      </c>
      <c r="HS338" s="25">
        <f t="shared" si="1254"/>
        <v>0</v>
      </c>
      <c r="HT338" s="19">
        <v>0</v>
      </c>
      <c r="HU338" s="19">
        <v>0</v>
      </c>
      <c r="HV338" s="19">
        <v>0</v>
      </c>
      <c r="HW338" s="25">
        <f t="shared" si="1255"/>
        <v>0</v>
      </c>
      <c r="HX338" s="19">
        <v>0</v>
      </c>
      <c r="HY338" s="19">
        <v>0</v>
      </c>
      <c r="HZ338" s="18">
        <v>43.9</v>
      </c>
      <c r="IA338" s="20">
        <f>ROUND(IF(EN338="Cống tròn",IF(EN338="Cống tròn",IF(EU338="Không có móng",IQ338-FF338,IF(EU338="Đế",IP338-FN338,IF(OR(EU338="Móng bê tông",EU338="Móng bê tông kết hợp đế"),II338-FJ338,0))),0),IF(EN338="Cống hộp",IF(AND(EN338="Cống hộp",EU338="Không có móng"),IQ338-GF338,IF(AND(EN338="Cống hộp",EU338="Móng bê tông"),IJ338-GB338,0)),IF(OR(EN338="Rãnh xây",EN338="Rãnh bê tông"),IF(OR(EN338="Rãnh xây",EN338="Rãnh bê tông"),IK338-GB338,0),IF(EN338="Ống nhựa",IF(AND(EN338="Ống nhựa",EU338="Không đắp cát"),IQ338-HT338,IF(AND(EN338="Ống nhựa",EU338="Đắp cát"),IH338-HX338,0)),IF(EN338="Rãnh thang",IF(EN338="Rãnh thang",IF(EU338="Móng bê tông",#REF!-#REF!,IQ338),0),0))))),2)</f>
        <v>42.82</v>
      </c>
      <c r="IB338" s="20">
        <f t="shared" si="1256"/>
        <v>1.0799999999999983</v>
      </c>
      <c r="IC338" s="20">
        <f t="shared" si="1103"/>
        <v>42.819999999999993</v>
      </c>
      <c r="ID338" s="20">
        <f t="shared" si="1104"/>
        <v>0</v>
      </c>
      <c r="IE338" s="20">
        <f t="shared" si="1105"/>
        <v>0</v>
      </c>
      <c r="IF338" s="20">
        <f t="shared" si="1106"/>
        <v>0</v>
      </c>
      <c r="IG338" s="20">
        <f>IF(EN338="Rãnh thang",IF(AND(EN338="Rãnh thang",EU338="Móng bê tông"),IQ338-#REF!,0),IF(EN338="Ống nhựa",IF(AND(EN338="Ống nhựa",EU338="Đắp cát"),IQ338-HT338,0),IF(EN338="Cống tròn",IF(EN338="Cống tròn",IF(OR(EU338="Móng bê tông",EU338="Móng bê tông kết hợp đế"),IM338-FL338,0),0),IF(EN338="Cống hộp",IF(AND(EN338="Cống hộp",EU338="Móng bê tông"),IN338-GD338,0),IF(OR(EN338="Rãnh xây",EN338="Rãnh bê tông"),IF(AND(EN338="Rãnh xây",EU338="Móng bê tông"),IO338-GD338,IF(AND(EN338="Rãnh bê tông",EU338="Móng bê tông"),IO338-GD338,0)),0)))))</f>
        <v>42.819999999999993</v>
      </c>
      <c r="IH338" s="20">
        <f t="shared" si="1107"/>
        <v>0</v>
      </c>
      <c r="II338" s="20">
        <f t="shared" si="1108"/>
        <v>42.819999999999993</v>
      </c>
      <c r="IJ338" s="20">
        <f t="shared" si="1109"/>
        <v>0</v>
      </c>
      <c r="IK338" s="20">
        <f t="shared" si="1110"/>
        <v>0</v>
      </c>
      <c r="IL338" s="20">
        <f t="shared" si="1111"/>
        <v>43.019999999999996</v>
      </c>
      <c r="IM338" s="20">
        <f t="shared" si="1112"/>
        <v>43.019999999999996</v>
      </c>
      <c r="IN338" s="20">
        <f t="shared" si="1113"/>
        <v>0</v>
      </c>
      <c r="IO338" s="20">
        <f t="shared" si="1114"/>
        <v>0</v>
      </c>
      <c r="IP338" s="20">
        <f t="shared" si="1115"/>
        <v>0</v>
      </c>
      <c r="IQ338" s="18">
        <v>43.12</v>
      </c>
      <c r="IR338" s="25">
        <f t="shared" si="1257"/>
        <v>0</v>
      </c>
      <c r="IS338" s="25">
        <f t="shared" si="1116"/>
        <v>0</v>
      </c>
      <c r="IT338" s="25">
        <f t="shared" si="1117"/>
        <v>0</v>
      </c>
      <c r="IU338" s="25">
        <f>ROUND(IF(EN338="Cống tròn",IF(EN338="Cống tròn",IV338+FF338,0),IF(EN338="Cống hộp",IF(EN338="Cống hộp",IV338+GP338,0),IF(OR(EN338="Rãnh xây",EN338="Rãnh bê tông"),IF(OR(EN338="Rãnh xây",EN338="Rãnh bê tông"),IV338+GP338,0),IF(EN338="ống nhựa",IF(EN338="Ống nhựa",IV338+HT338,0),IF(EN338="Rãnh thang",IF(EN338="Rãnh thang",IQ338+#REF!,0),0))))),2)</f>
        <v>43.79</v>
      </c>
      <c r="IV338" s="18">
        <v>43.69</v>
      </c>
      <c r="IW338" s="25">
        <f t="shared" si="1118"/>
        <v>43.79</v>
      </c>
      <c r="IX338" s="25">
        <f t="shared" si="1119"/>
        <v>0</v>
      </c>
      <c r="IY338" s="25">
        <f t="shared" si="1120"/>
        <v>0</v>
      </c>
      <c r="IZ338" s="25">
        <f t="shared" si="1121"/>
        <v>0</v>
      </c>
      <c r="JA338" s="25">
        <f t="shared" si="1122"/>
        <v>0</v>
      </c>
      <c r="JB338" s="18">
        <v>43.47</v>
      </c>
      <c r="JC338" s="20">
        <f>ROUND(IF(EN338="Cống tròn",IF(EN338="Cống tròn",IF(EU338="Không có móng",JS338-FF338,IF(EU338="Đế",JR338-FN338,IF(OR(EU338="Móng bê tông",EU338="Móng bê tông kết hợp đế"),JK338-FJ338,0))),0),IF(EN338="Cống hộp",IF(AND(EN338="Cống hộp",EU338="Không có móng"),JS338-GF338,IF(AND(EN338="Cống hộp",EU338="Móng bê tông"),JL338-GB338,0)),IF(OR(EN338="Rãnh xây",EN338="Rãnh bê tông"),IF(OR(EN338="Rãnh xây",EN338="Rãnh bê tông"),JM338-GB338,0),IF(EN338="Ống nhựa",IF(AND(EN338="Ống nhựa",EU338="Không đắp cát"),JS338-HT338,IF(AND(EN338="Ống nhựa",EU338="Đắp cát"),JJ338-HX338,0)),IF(EN338="Rãnh thang",IF(EN338="Rãnh thang",IF(EU338="Móng bê tông",#REF!-#REF!,JS338),0),0))))),2)</f>
        <v>42.39</v>
      </c>
      <c r="JD338" s="20">
        <f t="shared" si="1258"/>
        <v>1.0799999999999983</v>
      </c>
      <c r="JE338" s="20">
        <f t="shared" si="1123"/>
        <v>42.389999999999993</v>
      </c>
      <c r="JF338" s="20">
        <f t="shared" si="1124"/>
        <v>0</v>
      </c>
      <c r="JG338" s="20">
        <f t="shared" si="1125"/>
        <v>0</v>
      </c>
      <c r="JH338" s="20">
        <f t="shared" si="1126"/>
        <v>0</v>
      </c>
      <c r="JI338" s="20">
        <f>IF(EN338="Rãnh thang",IF(AND(EN338="Rãnh thang",EU338="Móng bê tông"),JS338-#REF!,0),IF(EN338="Ống nhựa",IF(AND(EN338="Ống nhựa",EU338="Đắp cát"),JS338-HT338,0),IF(EN338="Cống tròn",IF(EN338="Cống tròn",IF(OR(EU338="Móng bê tông",EU338="Móng bê tông kết hợp đế"),JO338-FL338,0),0),IF(EN338="Cống hộp",IF(AND(EN338="Cống hộp",EU338="Móng bê tông"),JP338-GD338,0),IF(OR(EN338="Rãnh xây",EN338="Rãnh bê tông"),IF(AND(EN338="Rãnh xây",EU338="Móng bê tông"),JQ338-GD338,IF(AND(EN338="Rãnh bê tông",EU338="Móng bê tông"),JQ338-GD338,0)),0)))))</f>
        <v>42.389999999999993</v>
      </c>
      <c r="JJ338" s="20">
        <f t="shared" si="1127"/>
        <v>0</v>
      </c>
      <c r="JK338" s="20">
        <f t="shared" si="1128"/>
        <v>42.389999999999993</v>
      </c>
      <c r="JL338" s="20">
        <f t="shared" si="1129"/>
        <v>0</v>
      </c>
      <c r="JM338" s="20">
        <f t="shared" si="1130"/>
        <v>0</v>
      </c>
      <c r="JN338" s="20">
        <f t="shared" si="1131"/>
        <v>42.589999999999996</v>
      </c>
      <c r="JO338" s="20">
        <f t="shared" si="1132"/>
        <v>42.589999999999996</v>
      </c>
      <c r="JP338" s="20">
        <f t="shared" si="1133"/>
        <v>0</v>
      </c>
      <c r="JQ338" s="20">
        <f t="shared" si="1134"/>
        <v>0</v>
      </c>
      <c r="JR338" s="20">
        <f t="shared" si="1135"/>
        <v>0</v>
      </c>
      <c r="JS338" s="26">
        <v>42.69</v>
      </c>
      <c r="JT338" s="25">
        <f t="shared" si="1259"/>
        <v>0</v>
      </c>
      <c r="JU338" s="25">
        <f t="shared" si="1136"/>
        <v>0</v>
      </c>
      <c r="JV338" s="25">
        <f t="shared" si="1137"/>
        <v>0</v>
      </c>
      <c r="JW338" s="25">
        <f>ROUND(IF(EN338="Cống tròn",IF(EN338="Cống tròn",JX338+FF338,0),IF(EN338="Cống hộp",IF(EN338="Cống hộp",JX338+GP338,0),IF(OR(EN338="Rãnh xây",EN338="Rãnh bê tông"),IF(OR(EN338="Rãnh xây",EN338="Rãnh bê tông"),JX338+GP338,0),IF(EN338="ống nhựa",IF(EN338="Ống nhựa",JX338+HT338,0),IF(EN338="Rãnh thang",IF(EN338="Rãnh thang",JS338+#REF!,0),0))))),2)</f>
        <v>43.79</v>
      </c>
      <c r="JX338" s="27">
        <v>43.69</v>
      </c>
      <c r="JY338" s="25">
        <f t="shared" si="1138"/>
        <v>43.79</v>
      </c>
      <c r="JZ338" s="25">
        <f t="shared" si="1139"/>
        <v>0</v>
      </c>
      <c r="KA338" s="25">
        <f t="shared" si="1140"/>
        <v>0</v>
      </c>
      <c r="KB338" s="25">
        <f t="shared" si="1141"/>
        <v>0</v>
      </c>
      <c r="KC338" s="25">
        <f t="shared" si="1142"/>
        <v>0</v>
      </c>
      <c r="KD338" s="28" t="s">
        <v>98</v>
      </c>
      <c r="KE338" s="27">
        <v>0</v>
      </c>
      <c r="KF338" s="25">
        <f t="shared" si="1143"/>
        <v>1.0799999999999983</v>
      </c>
      <c r="KG338" s="25">
        <f t="shared" si="1260"/>
        <v>1.0799999999999983</v>
      </c>
      <c r="KH338" s="27">
        <v>0</v>
      </c>
      <c r="KI338" s="25">
        <f t="shared" si="1144"/>
        <v>1.0799999999999983</v>
      </c>
      <c r="KJ338" s="25">
        <f t="shared" si="1261"/>
        <v>1.0799999999999983</v>
      </c>
      <c r="KK338" s="25">
        <f t="shared" si="1145"/>
        <v>0</v>
      </c>
      <c r="KL338" s="25">
        <f t="shared" si="1146"/>
        <v>0</v>
      </c>
      <c r="KM338" s="25">
        <f t="shared" si="1262"/>
        <v>0</v>
      </c>
      <c r="KN338" s="25">
        <f t="shared" si="1147"/>
        <v>0</v>
      </c>
      <c r="KO338" s="25">
        <f t="shared" si="1148"/>
        <v>0</v>
      </c>
      <c r="KP338" s="25">
        <f t="shared" si="1263"/>
        <v>0</v>
      </c>
      <c r="KQ338" s="25">
        <f t="shared" si="1149"/>
        <v>0.2</v>
      </c>
      <c r="KR338" s="25">
        <f t="shared" si="1150"/>
        <v>0.2</v>
      </c>
      <c r="KS338" s="25">
        <f t="shared" si="1264"/>
        <v>0.2</v>
      </c>
      <c r="KT338" s="25">
        <f t="shared" si="1151"/>
        <v>0</v>
      </c>
      <c r="KU338" s="25">
        <f t="shared" si="1152"/>
        <v>0</v>
      </c>
      <c r="KV338" s="25">
        <f t="shared" si="1265"/>
        <v>0</v>
      </c>
      <c r="KW338" s="25">
        <f t="shared" si="1079"/>
        <v>0</v>
      </c>
      <c r="KX338" s="25">
        <f t="shared" si="1153"/>
        <v>0</v>
      </c>
      <c r="KY338" s="25">
        <f t="shared" si="1266"/>
        <v>0</v>
      </c>
      <c r="KZ338" s="25">
        <f t="shared" si="1154"/>
        <v>0</v>
      </c>
      <c r="LA338" s="25">
        <f t="shared" si="1155"/>
        <v>0</v>
      </c>
      <c r="LB338" s="25">
        <f t="shared" si="1267"/>
        <v>0</v>
      </c>
      <c r="LC338" s="25">
        <f t="shared" si="1156"/>
        <v>0.87999999999999834</v>
      </c>
      <c r="LD338" s="25">
        <f t="shared" si="1157"/>
        <v>0.87999999999999834</v>
      </c>
      <c r="LE338" s="25">
        <f t="shared" si="1268"/>
        <v>0.87999999999999834</v>
      </c>
      <c r="LF338" s="25">
        <f t="shared" si="1158"/>
        <v>0</v>
      </c>
      <c r="LG338" s="25">
        <f t="shared" si="1159"/>
        <v>0</v>
      </c>
      <c r="LH338" s="25">
        <f t="shared" si="1269"/>
        <v>0</v>
      </c>
      <c r="LI338" s="25">
        <f t="shared" si="1160"/>
        <v>0</v>
      </c>
      <c r="LJ338" s="25">
        <f t="shared" si="1161"/>
        <v>0</v>
      </c>
      <c r="LK338" s="25">
        <f t="shared" si="1270"/>
        <v>0</v>
      </c>
      <c r="LL338" s="25">
        <f t="shared" si="1162"/>
        <v>0</v>
      </c>
      <c r="LM338" s="25">
        <f t="shared" si="1163"/>
        <v>0</v>
      </c>
      <c r="LN338" s="25">
        <f t="shared" si="1271"/>
        <v>0</v>
      </c>
      <c r="LO338" s="25">
        <f t="shared" si="1164"/>
        <v>0</v>
      </c>
      <c r="LP338" s="25">
        <f t="shared" si="1165"/>
        <v>0</v>
      </c>
      <c r="LQ338" s="25">
        <f t="shared" si="1272"/>
        <v>0</v>
      </c>
      <c r="LR338" s="25">
        <f t="shared" si="1166"/>
        <v>0</v>
      </c>
      <c r="LS338" s="25">
        <f t="shared" si="1167"/>
        <v>0</v>
      </c>
      <c r="LT338" s="25">
        <f t="shared" si="1273"/>
        <v>0</v>
      </c>
      <c r="LU338" s="25">
        <f t="shared" si="1168"/>
        <v>0</v>
      </c>
      <c r="LV338" s="25">
        <f t="shared" si="1169"/>
        <v>0</v>
      </c>
      <c r="LW338" s="25">
        <f t="shared" si="1274"/>
        <v>0</v>
      </c>
      <c r="LX338" s="25">
        <f t="shared" si="1170"/>
        <v>0</v>
      </c>
      <c r="LY338" s="25">
        <f t="shared" si="1171"/>
        <v>0</v>
      </c>
      <c r="LZ338" s="25">
        <f t="shared" si="1275"/>
        <v>0</v>
      </c>
      <c r="MA338" s="25">
        <f t="shared" si="1172"/>
        <v>0</v>
      </c>
      <c r="MB338" s="25">
        <f t="shared" si="1173"/>
        <v>0</v>
      </c>
      <c r="MC338" s="25">
        <f t="shared" si="1276"/>
        <v>0</v>
      </c>
      <c r="MD338" s="25">
        <f t="shared" si="1174"/>
        <v>0</v>
      </c>
      <c r="ME338" s="25">
        <f t="shared" si="1175"/>
        <v>0</v>
      </c>
      <c r="MF338" s="25">
        <f t="shared" si="1277"/>
        <v>0</v>
      </c>
      <c r="MG338" s="25">
        <f t="shared" si="1176"/>
        <v>0</v>
      </c>
      <c r="MH338" s="25">
        <f t="shared" si="1177"/>
        <v>0</v>
      </c>
      <c r="MI338" s="25">
        <f t="shared" si="1278"/>
        <v>0</v>
      </c>
      <c r="MJ338" s="25">
        <f t="shared" si="1178"/>
        <v>0</v>
      </c>
      <c r="MK338" s="25">
        <f t="shared" si="1179"/>
        <v>0</v>
      </c>
      <c r="ML338" s="25">
        <f t="shared" si="1279"/>
        <v>0</v>
      </c>
      <c r="MM338" s="25">
        <f t="shared" si="1180"/>
        <v>0</v>
      </c>
      <c r="MN338" s="25">
        <f t="shared" si="1181"/>
        <v>0</v>
      </c>
      <c r="MO338" s="25">
        <f t="shared" si="1280"/>
        <v>0</v>
      </c>
      <c r="MP338" s="25">
        <f t="shared" si="1182"/>
        <v>0</v>
      </c>
      <c r="MQ338" s="25">
        <f t="shared" si="1183"/>
        <v>0</v>
      </c>
      <c r="MR338" s="25">
        <f t="shared" si="1281"/>
        <v>0</v>
      </c>
      <c r="MS338" s="29">
        <v>1.4</v>
      </c>
      <c r="MT338" s="29">
        <v>0</v>
      </c>
      <c r="MU338" s="29">
        <v>1</v>
      </c>
      <c r="MV338" s="29">
        <v>1</v>
      </c>
      <c r="MW338" s="25">
        <f t="shared" si="1184"/>
        <v>1.4</v>
      </c>
      <c r="MX338" s="25">
        <f t="shared" si="1185"/>
        <v>1.51</v>
      </c>
      <c r="MY338" s="25">
        <f t="shared" si="1186"/>
        <v>0</v>
      </c>
      <c r="MZ338" s="25">
        <f t="shared" si="1187"/>
        <v>0</v>
      </c>
      <c r="NA338" s="25">
        <f t="shared" si="1188"/>
        <v>1.4</v>
      </c>
      <c r="NB338" s="25">
        <f t="shared" si="1189"/>
        <v>1.51</v>
      </c>
      <c r="NC338" s="25">
        <f t="shared" si="1190"/>
        <v>0</v>
      </c>
      <c r="ND338" s="25">
        <f t="shared" si="1191"/>
        <v>0</v>
      </c>
      <c r="NE338" s="25">
        <f t="shared" si="1282"/>
        <v>1.4</v>
      </c>
      <c r="NF338" s="25">
        <f t="shared" si="1282"/>
        <v>1.51</v>
      </c>
      <c r="NG338" s="25">
        <f t="shared" si="1282"/>
        <v>0</v>
      </c>
      <c r="NH338" s="25">
        <f t="shared" si="1282"/>
        <v>0</v>
      </c>
      <c r="NI338" s="25">
        <f t="shared" si="1192"/>
        <v>73.39</v>
      </c>
      <c r="NJ338" s="25">
        <f t="shared" si="1193"/>
        <v>0</v>
      </c>
      <c r="NK338" s="25">
        <f t="shared" si="1194"/>
        <v>73.39</v>
      </c>
      <c r="NL338" s="25">
        <f t="shared" si="1195"/>
        <v>43.15</v>
      </c>
      <c r="NM338" s="25">
        <f t="shared" si="1196"/>
        <v>0</v>
      </c>
      <c r="NN338" s="25">
        <f t="shared" si="1283"/>
        <v>43.15</v>
      </c>
      <c r="NO338" s="25">
        <f t="shared" si="1197"/>
        <v>0</v>
      </c>
      <c r="NP338" s="25">
        <f t="shared" si="1198"/>
        <v>0</v>
      </c>
      <c r="NQ338" s="25">
        <f t="shared" si="1284"/>
        <v>0</v>
      </c>
      <c r="NR338" s="25">
        <f t="shared" si="1199"/>
        <v>0</v>
      </c>
      <c r="NS338" s="25">
        <f t="shared" si="1200"/>
        <v>0</v>
      </c>
      <c r="NT338" s="25">
        <f t="shared" si="1285"/>
        <v>0</v>
      </c>
      <c r="NU338" s="25">
        <f t="shared" si="1201"/>
        <v>0</v>
      </c>
      <c r="NV338" s="25">
        <f t="shared" si="1202"/>
        <v>0</v>
      </c>
      <c r="NW338" s="25">
        <f t="shared" si="1286"/>
        <v>0</v>
      </c>
      <c r="NX338" s="25">
        <f t="shared" si="1287"/>
        <v>43.15</v>
      </c>
      <c r="NY338" s="25">
        <f t="shared" si="1287"/>
        <v>0</v>
      </c>
      <c r="NZ338" s="25">
        <f t="shared" si="1288"/>
        <v>43.15</v>
      </c>
      <c r="OA338" s="25">
        <f t="shared" si="1289"/>
        <v>30.24</v>
      </c>
      <c r="OB338" s="25">
        <f t="shared" si="1289"/>
        <v>0</v>
      </c>
      <c r="OC338" s="25">
        <f t="shared" si="1290"/>
        <v>30.24</v>
      </c>
      <c r="OD338" s="25">
        <f t="shared" si="1291"/>
        <v>43.15</v>
      </c>
      <c r="OE338" s="25">
        <f t="shared" si="1291"/>
        <v>0</v>
      </c>
      <c r="OF338" s="25">
        <f t="shared" si="1291"/>
        <v>43.15</v>
      </c>
      <c r="OG338" s="25">
        <f t="shared" si="1203"/>
        <v>0</v>
      </c>
      <c r="OH338" s="25">
        <f t="shared" si="1204"/>
        <v>0</v>
      </c>
      <c r="OI338" s="25">
        <f t="shared" si="1205"/>
        <v>0</v>
      </c>
      <c r="OJ338" s="25">
        <f t="shared" si="1206"/>
        <v>0</v>
      </c>
      <c r="OK338" s="25">
        <f t="shared" si="1207"/>
        <v>0</v>
      </c>
      <c r="OL338" s="25">
        <f t="shared" si="1208"/>
        <v>0</v>
      </c>
      <c r="OM338" s="25">
        <f t="shared" si="1292"/>
        <v>0</v>
      </c>
      <c r="ON338" s="25">
        <f t="shared" si="1292"/>
        <v>0</v>
      </c>
      <c r="OO338" s="25">
        <f t="shared" si="1292"/>
        <v>0</v>
      </c>
      <c r="OP338" s="25">
        <f t="shared" si="1209"/>
        <v>0</v>
      </c>
      <c r="OQ338" s="25">
        <f t="shared" si="1210"/>
        <v>0</v>
      </c>
      <c r="OR338" s="25">
        <f t="shared" si="1293"/>
        <v>0</v>
      </c>
      <c r="OS338" s="19">
        <v>535746.27</v>
      </c>
      <c r="OT338" s="19">
        <v>2371515.91</v>
      </c>
    </row>
    <row r="339" spans="1:410" ht="33" customHeight="1" x14ac:dyDescent="0.25">
      <c r="A339" s="18"/>
      <c r="B339" s="18" t="s">
        <v>959</v>
      </c>
      <c r="C339" s="18">
        <v>430.48</v>
      </c>
      <c r="D339" s="16" t="e">
        <f>_xlfn.IFNA(INDEX(#REF!,MATCH(E339,#REF!,0)),0)</f>
        <v>#REF!</v>
      </c>
      <c r="E339" s="18" t="s">
        <v>1160</v>
      </c>
      <c r="F339" s="16" t="s">
        <v>765</v>
      </c>
      <c r="G339" s="16" t="s">
        <v>810</v>
      </c>
      <c r="H339" s="16" t="s">
        <v>767</v>
      </c>
      <c r="I339" s="16" t="s">
        <v>768</v>
      </c>
      <c r="J339" s="16" t="s">
        <v>769</v>
      </c>
      <c r="K339" s="16" t="s">
        <v>770</v>
      </c>
      <c r="L339" s="16" t="s">
        <v>771</v>
      </c>
      <c r="M339" s="18">
        <v>1.8399999999999999</v>
      </c>
      <c r="N339" s="18">
        <v>1.8399999999999999</v>
      </c>
      <c r="O339" s="18">
        <v>2.2399999999999998</v>
      </c>
      <c r="P339" s="18">
        <v>2.2399999999999998</v>
      </c>
      <c r="Q339" s="18">
        <v>0.1</v>
      </c>
      <c r="R339" s="18">
        <v>2.04</v>
      </c>
      <c r="S339" s="18">
        <v>2.04</v>
      </c>
      <c r="T339" s="18">
        <v>0.2</v>
      </c>
      <c r="U339" s="18">
        <v>0</v>
      </c>
      <c r="V339" s="18">
        <v>0</v>
      </c>
      <c r="W339" s="18">
        <v>0</v>
      </c>
      <c r="X339" s="18">
        <v>1.8399999999999999</v>
      </c>
      <c r="Y339" s="18">
        <v>1.7999999999999998</v>
      </c>
      <c r="Z339" s="20">
        <f t="shared" si="1211"/>
        <v>1.8</v>
      </c>
      <c r="AA339" s="18">
        <v>0.22</v>
      </c>
      <c r="AB339" s="18">
        <v>0</v>
      </c>
      <c r="AC339" s="18">
        <v>0</v>
      </c>
      <c r="AD339" s="18">
        <v>0</v>
      </c>
      <c r="AE339" s="18">
        <v>0</v>
      </c>
      <c r="AF339" s="18">
        <v>0</v>
      </c>
      <c r="AG339" s="18">
        <v>1.4</v>
      </c>
      <c r="AH339" s="18">
        <v>1.4</v>
      </c>
      <c r="AI339" s="20">
        <f t="shared" si="1212"/>
        <v>1.95</v>
      </c>
      <c r="AJ339" s="18">
        <v>0</v>
      </c>
      <c r="AK339" s="18">
        <v>0</v>
      </c>
      <c r="AL339" s="20">
        <f t="shared" si="1213"/>
        <v>0</v>
      </c>
      <c r="AM339" s="18">
        <v>1.8399999999999999</v>
      </c>
      <c r="AN339" s="18">
        <v>1.4</v>
      </c>
      <c r="AO339" s="18">
        <v>0.15</v>
      </c>
      <c r="AP339" s="18">
        <v>0.22</v>
      </c>
      <c r="AQ339" s="18">
        <v>0</v>
      </c>
      <c r="AR339" s="18">
        <v>0</v>
      </c>
      <c r="AS339" s="18">
        <v>0</v>
      </c>
      <c r="AT339" s="18">
        <v>0</v>
      </c>
      <c r="AU339" s="18">
        <v>0</v>
      </c>
      <c r="AV339" s="18">
        <v>1</v>
      </c>
      <c r="AW339" s="18">
        <v>0</v>
      </c>
      <c r="AX339" s="18">
        <v>0</v>
      </c>
      <c r="AY339" s="18">
        <v>0</v>
      </c>
      <c r="AZ339" s="18">
        <v>0</v>
      </c>
      <c r="BA339" s="18">
        <v>0</v>
      </c>
      <c r="BB339" s="18">
        <v>0</v>
      </c>
      <c r="BC339" s="18">
        <v>0</v>
      </c>
      <c r="BD339" s="18">
        <v>0</v>
      </c>
      <c r="BE339" s="18">
        <v>2</v>
      </c>
      <c r="BF339" s="18">
        <v>0</v>
      </c>
      <c r="BG339" s="18">
        <v>0</v>
      </c>
      <c r="BH339" s="18">
        <v>0</v>
      </c>
      <c r="BI339" s="18">
        <v>0</v>
      </c>
      <c r="BJ339" s="18">
        <v>0</v>
      </c>
      <c r="BK339" s="18">
        <v>0</v>
      </c>
      <c r="BL339" s="18">
        <v>0</v>
      </c>
      <c r="BM339" s="18">
        <v>0</v>
      </c>
      <c r="BN339" s="18">
        <v>0</v>
      </c>
      <c r="BO339" s="18">
        <v>0</v>
      </c>
      <c r="BP339" s="18">
        <v>0</v>
      </c>
      <c r="BQ339" s="18">
        <v>0</v>
      </c>
      <c r="BR339" s="18">
        <v>0</v>
      </c>
      <c r="BS339" s="18">
        <v>0</v>
      </c>
      <c r="BT339" s="18">
        <v>0</v>
      </c>
      <c r="BU339" s="18">
        <v>0</v>
      </c>
      <c r="BV339" s="18">
        <v>0</v>
      </c>
      <c r="BW339" s="18">
        <v>0</v>
      </c>
      <c r="BX339" s="18">
        <v>0</v>
      </c>
      <c r="BY339" s="18">
        <v>0</v>
      </c>
      <c r="BZ339" s="18">
        <v>0</v>
      </c>
      <c r="CA339" s="16" t="e">
        <f>_xlfn.IFNA(IF(RIGHT(D339,2)="=G",0,INDEX(#REF!,MATCH(E339,#REF!,0))),0)</f>
        <v>#REF!</v>
      </c>
      <c r="CB339" s="16" t="s">
        <v>776</v>
      </c>
      <c r="CC339" s="18">
        <v>0</v>
      </c>
      <c r="CD339" s="18">
        <v>0</v>
      </c>
      <c r="CE339" s="18">
        <v>1.6</v>
      </c>
      <c r="CF339" s="18">
        <v>0.8</v>
      </c>
      <c r="CG339" s="18">
        <v>0.12</v>
      </c>
      <c r="CH339" s="18">
        <v>2</v>
      </c>
      <c r="CI339" s="16" t="s">
        <v>98</v>
      </c>
      <c r="CJ339" s="18">
        <v>0</v>
      </c>
      <c r="CK339" s="20">
        <f t="shared" si="1080"/>
        <v>1.38</v>
      </c>
      <c r="CL339" s="20">
        <f t="shared" si="1214"/>
        <v>1.38</v>
      </c>
      <c r="CM339" s="18">
        <v>36.6</v>
      </c>
      <c r="CN339" s="18">
        <v>44.31</v>
      </c>
      <c r="CO339" s="18">
        <v>43.471000000000004</v>
      </c>
      <c r="CP339" s="22">
        <f t="shared" si="1081"/>
        <v>43.47</v>
      </c>
      <c r="CQ339" s="22">
        <f t="shared" si="1082"/>
        <v>42.09</v>
      </c>
      <c r="CR339" s="22">
        <f t="shared" si="1215"/>
        <v>1.38</v>
      </c>
      <c r="CS339" s="22">
        <f t="shared" si="1083"/>
        <v>42.19</v>
      </c>
      <c r="CT339" s="22">
        <f t="shared" si="1084"/>
        <v>42.39</v>
      </c>
      <c r="CU339" s="18">
        <v>42.39</v>
      </c>
      <c r="CV339" s="22">
        <f t="shared" si="1216"/>
        <v>1.8</v>
      </c>
      <c r="CW339" s="22">
        <f t="shared" si="1085"/>
        <v>0</v>
      </c>
      <c r="CX339" s="22">
        <f t="shared" si="1086"/>
        <v>0</v>
      </c>
      <c r="CY339" s="22">
        <f t="shared" si="1087"/>
        <v>44.16</v>
      </c>
      <c r="CZ339" s="22">
        <f t="shared" si="1088"/>
        <v>44.31</v>
      </c>
      <c r="DA339" s="18">
        <v>44.31</v>
      </c>
      <c r="DB339" s="20">
        <f t="shared" si="1217"/>
        <v>2.2200000000000002</v>
      </c>
      <c r="DC339" s="20">
        <f t="shared" si="1218"/>
        <v>0.84</v>
      </c>
      <c r="DD339" s="20">
        <f t="shared" si="1219"/>
        <v>1.3800000000000003</v>
      </c>
      <c r="DE339" s="20">
        <f t="shared" si="1089"/>
        <v>0.1</v>
      </c>
      <c r="DF339" s="20">
        <f t="shared" si="1090"/>
        <v>0.2</v>
      </c>
      <c r="DG339" s="20">
        <f t="shared" si="1091"/>
        <v>1.08</v>
      </c>
      <c r="DH339" s="20">
        <f t="shared" si="1092"/>
        <v>0</v>
      </c>
      <c r="DI339" s="20">
        <f t="shared" si="1093"/>
        <v>0</v>
      </c>
      <c r="DJ339" s="20">
        <f t="shared" si="1094"/>
        <v>0</v>
      </c>
      <c r="DK339" s="20">
        <f t="shared" si="1220"/>
        <v>1.3800000000000001</v>
      </c>
      <c r="DL339" s="20">
        <f t="shared" si="1221"/>
        <v>0</v>
      </c>
      <c r="DM339" s="20">
        <f t="shared" si="1222"/>
        <v>0</v>
      </c>
      <c r="DN339" s="20">
        <f t="shared" si="1223"/>
        <v>0</v>
      </c>
      <c r="DO339" s="18">
        <v>2.44</v>
      </c>
      <c r="DP339" s="18">
        <v>0</v>
      </c>
      <c r="DQ339" s="18">
        <v>1</v>
      </c>
      <c r="DR339" s="18">
        <v>1</v>
      </c>
      <c r="DS339" s="25">
        <f t="shared" si="1224"/>
        <v>2.44</v>
      </c>
      <c r="DT339" s="25">
        <f t="shared" si="1225"/>
        <v>0</v>
      </c>
      <c r="DU339" s="25">
        <f t="shared" si="1226"/>
        <v>3.37</v>
      </c>
      <c r="DV339" s="25">
        <f t="shared" si="1227"/>
        <v>0</v>
      </c>
      <c r="DW339" s="25">
        <f t="shared" si="1228"/>
        <v>3.37</v>
      </c>
      <c r="DX339" s="25">
        <f t="shared" si="1229"/>
        <v>7.55</v>
      </c>
      <c r="DY339" s="25">
        <f t="shared" si="1230"/>
        <v>0</v>
      </c>
      <c r="DZ339" s="25">
        <f t="shared" si="1231"/>
        <v>7.55</v>
      </c>
      <c r="EA339" s="25">
        <f t="shared" si="1232"/>
        <v>4.99</v>
      </c>
      <c r="EB339" s="25">
        <f t="shared" si="1233"/>
        <v>0</v>
      </c>
      <c r="EC339" s="25">
        <f t="shared" si="1234"/>
        <v>4.99</v>
      </c>
      <c r="ED339" s="25">
        <f t="shared" si="1235"/>
        <v>2.56</v>
      </c>
      <c r="EE339" s="25">
        <f t="shared" si="1235"/>
        <v>0</v>
      </c>
      <c r="EF339" s="25">
        <f t="shared" si="1236"/>
        <v>2.56</v>
      </c>
      <c r="EG339" s="25">
        <f t="shared" si="1237"/>
        <v>4.99</v>
      </c>
      <c r="EH339" s="25">
        <f t="shared" si="1237"/>
        <v>0</v>
      </c>
      <c r="EI339" s="25">
        <f t="shared" si="1238"/>
        <v>4.99</v>
      </c>
      <c r="EJ339" s="18">
        <v>430.48</v>
      </c>
      <c r="EK339" s="18">
        <v>380.48</v>
      </c>
      <c r="EL339" s="18" t="s">
        <v>1160</v>
      </c>
      <c r="EM339" s="18" t="s">
        <v>1161</v>
      </c>
      <c r="EN339" s="16" t="s">
        <v>774</v>
      </c>
      <c r="EO339" s="16" t="s">
        <v>132</v>
      </c>
      <c r="EP339" s="16" t="e">
        <f>IF(OR(EN339="Cống tròn",EN339="Cống hộp",EN339="Ống nhựa"),INDEX(#REF!,MATCH(E339,#REF!,0)),IF(OR(EN339="Rãnh xây",EN339="Rãnh bê tông"),INDEX(#REF!,MATCH(E339,#REF!,0)),0))</f>
        <v>#REF!</v>
      </c>
      <c r="EQ339" s="18">
        <v>48.599999999999994</v>
      </c>
      <c r="ER339" s="18">
        <v>1</v>
      </c>
      <c r="ES339" s="25">
        <f t="shared" si="1239"/>
        <v>48</v>
      </c>
      <c r="ET339" s="1" t="e">
        <f>_xlfn.IFNA(IF(EN339="Cống tròn",INDEX(#REF!,MATCH(E339,#REF!,0)),IF(EN339="Cống hộp",INDEX(#REF!,MATCH(E339,#REF!,0)),EU339&amp;" ,"&amp;EV339)),0)</f>
        <v>#REF!</v>
      </c>
      <c r="EU339" s="16" t="s">
        <v>769</v>
      </c>
      <c r="EV339" s="16" t="s">
        <v>775</v>
      </c>
      <c r="EW339" s="16" t="e">
        <f>_xlfn.IFNA(INDEX(#REF!,MATCH(E339,#REF!,0)),0)</f>
        <v>#REF!</v>
      </c>
      <c r="EX339" s="16"/>
      <c r="EY339" s="18">
        <v>0</v>
      </c>
      <c r="EZ339" s="18">
        <v>0</v>
      </c>
      <c r="FA339" s="18">
        <v>0</v>
      </c>
      <c r="FB339" s="18">
        <v>0</v>
      </c>
      <c r="FC339" s="18">
        <v>0</v>
      </c>
      <c r="FD339" s="25">
        <f t="shared" si="1095"/>
        <v>0</v>
      </c>
      <c r="FE339" s="25">
        <f t="shared" si="1240"/>
        <v>0</v>
      </c>
      <c r="FF339" s="18">
        <v>0.1</v>
      </c>
      <c r="FG339" s="18">
        <v>2</v>
      </c>
      <c r="FH339" s="18">
        <v>1</v>
      </c>
      <c r="FI339" s="25">
        <f t="shared" si="1241"/>
        <v>1.2</v>
      </c>
      <c r="FJ339" s="18">
        <v>0</v>
      </c>
      <c r="FK339" s="18">
        <v>0</v>
      </c>
      <c r="FL339" s="18">
        <v>0.2</v>
      </c>
      <c r="FM339" s="18">
        <v>1.4</v>
      </c>
      <c r="FN339" s="18">
        <v>0</v>
      </c>
      <c r="FO339" s="25">
        <f t="shared" si="1242"/>
        <v>1.4</v>
      </c>
      <c r="FP339" s="18">
        <v>1.4999999999999999E-2</v>
      </c>
      <c r="FQ339" s="18">
        <v>1</v>
      </c>
      <c r="FR339" s="25">
        <f t="shared" si="1096"/>
        <v>47</v>
      </c>
      <c r="FS339" s="25">
        <f t="shared" si="1097"/>
        <v>0.69</v>
      </c>
      <c r="FT339" s="25">
        <f t="shared" si="1098"/>
        <v>47.69</v>
      </c>
      <c r="FU339" s="25">
        <f t="shared" si="1099"/>
        <v>-0.90999999999999659</v>
      </c>
      <c r="FV339" s="25" t="str">
        <f t="shared" si="1243"/>
        <v>Thêm 01</v>
      </c>
      <c r="FW339" s="25">
        <f t="shared" si="1244"/>
        <v>0.11</v>
      </c>
      <c r="FX339" s="16"/>
      <c r="FY339" s="16"/>
      <c r="FZ339" s="16"/>
      <c r="GA339" s="16"/>
      <c r="GB339" s="19">
        <v>0</v>
      </c>
      <c r="GC339" s="19">
        <v>0</v>
      </c>
      <c r="GD339" s="19">
        <v>0</v>
      </c>
      <c r="GE339" s="19">
        <v>0</v>
      </c>
      <c r="GF339" s="19">
        <v>0</v>
      </c>
      <c r="GG339" s="19">
        <v>0</v>
      </c>
      <c r="GH339" s="19">
        <v>0</v>
      </c>
      <c r="GI339" s="19">
        <v>0</v>
      </c>
      <c r="GJ339" s="19">
        <v>0</v>
      </c>
      <c r="GK339" s="19">
        <v>0</v>
      </c>
      <c r="GL339" s="25">
        <f t="shared" si="1100"/>
        <v>0</v>
      </c>
      <c r="GM339" s="25">
        <f t="shared" si="1245"/>
        <v>0</v>
      </c>
      <c r="GN339" s="19">
        <v>0</v>
      </c>
      <c r="GO339" s="19">
        <v>0</v>
      </c>
      <c r="GP339" s="19">
        <v>0</v>
      </c>
      <c r="GQ339" s="19">
        <v>0</v>
      </c>
      <c r="GR339" s="1" t="e">
        <f>_xlfn.IFNA(INDEX(#REF!,MATCH(E339,#REF!,0)),0)</f>
        <v>#REF!</v>
      </c>
      <c r="GS339" s="16"/>
      <c r="GT339" s="18">
        <v>0</v>
      </c>
      <c r="GU339" s="18">
        <v>0</v>
      </c>
      <c r="GV339" s="18">
        <v>0</v>
      </c>
      <c r="GW339" s="18">
        <v>0</v>
      </c>
      <c r="GX339" s="25">
        <f t="shared" si="1101"/>
        <v>0</v>
      </c>
      <c r="GY339" s="25">
        <f t="shared" si="1102"/>
        <v>0</v>
      </c>
      <c r="GZ339" s="25">
        <f t="shared" si="1246"/>
        <v>0</v>
      </c>
      <c r="HA339" s="1" t="e" cm="1">
        <f t="array" ref="HA339">INDEX(#REF!,MATCH(EJ339&amp;EK339&amp;HD339&amp;HE339&amp;HF339,#REF!&amp;#REF!&amp;#REF!&amp;#REF!&amp;#REF!,0))</f>
        <v>#REF!</v>
      </c>
      <c r="HB339" s="16"/>
      <c r="HC339" s="25">
        <f t="shared" si="1247"/>
        <v>0</v>
      </c>
      <c r="HD339" s="18">
        <v>0</v>
      </c>
      <c r="HE339" s="18">
        <v>0</v>
      </c>
      <c r="HF339" s="18">
        <v>0</v>
      </c>
      <c r="HG339" s="1" t="e" cm="1">
        <f t="array" ref="HG339">INDEX(#REF!,MATCH(EJ339&amp;EK339&amp;HJ339&amp;HK339&amp;HL339,#REF!&amp;#REF!&amp;#REF!&amp;#REF!&amp;#REF!,0))</f>
        <v>#REF!</v>
      </c>
      <c r="HH339" s="16"/>
      <c r="HI339" s="25">
        <f t="shared" si="1248"/>
        <v>0</v>
      </c>
      <c r="HJ339" s="25">
        <f t="shared" si="1249"/>
        <v>0</v>
      </c>
      <c r="HK339" s="19">
        <v>0</v>
      </c>
      <c r="HL339" s="19">
        <v>0</v>
      </c>
      <c r="HM339" s="18">
        <v>0.01</v>
      </c>
      <c r="HN339" s="18">
        <v>1</v>
      </c>
      <c r="HO339" s="25">
        <f t="shared" si="1250"/>
        <v>0</v>
      </c>
      <c r="HP339" s="25">
        <f t="shared" si="1251"/>
        <v>0</v>
      </c>
      <c r="HQ339" s="25">
        <f t="shared" si="1252"/>
        <v>0</v>
      </c>
      <c r="HR339" s="25">
        <f t="shared" si="1253"/>
        <v>0</v>
      </c>
      <c r="HS339" s="25">
        <f t="shared" si="1254"/>
        <v>0</v>
      </c>
      <c r="HT339" s="19">
        <v>0</v>
      </c>
      <c r="HU339" s="19">
        <v>0</v>
      </c>
      <c r="HV339" s="19">
        <v>0</v>
      </c>
      <c r="HW339" s="25">
        <f t="shared" si="1255"/>
        <v>0</v>
      </c>
      <c r="HX339" s="19">
        <v>0</v>
      </c>
      <c r="HY339" s="19">
        <v>0</v>
      </c>
      <c r="HZ339" s="18">
        <v>43.47</v>
      </c>
      <c r="IA339" s="20">
        <f>ROUND(IF(EN339="Cống tròn",IF(EN339="Cống tròn",IF(EU339="Không có móng",IQ339-FF339,IF(EU339="Đế",IP339-FN339,IF(OR(EU339="Móng bê tông",EU339="Móng bê tông kết hợp đế"),II339-FJ339,0))),0),IF(EN339="Cống hộp",IF(AND(EN339="Cống hộp",EU339="Không có móng"),IQ339-GF339,IF(AND(EN339="Cống hộp",EU339="Móng bê tông"),IJ339-GB339,0)),IF(OR(EN339="Rãnh xây",EN339="Rãnh bê tông"),IF(OR(EN339="Rãnh xây",EN339="Rãnh bê tông"),IK339-GB339,0),IF(EN339="Ống nhựa",IF(AND(EN339="Ống nhựa",EU339="Không đắp cát"),IQ339-HT339,IF(AND(EN339="Ống nhựa",EU339="Đắp cát"),IH339-HX339,0)),IF(EN339="Rãnh thang",IF(EN339="Rãnh thang",IF(EU339="Móng bê tông",#REF!-#REF!,IQ339),0),0))))),2)</f>
        <v>42.39</v>
      </c>
      <c r="IB339" s="20">
        <f t="shared" si="1256"/>
        <v>1.0799999999999983</v>
      </c>
      <c r="IC339" s="20">
        <f t="shared" si="1103"/>
        <v>42.389999999999993</v>
      </c>
      <c r="ID339" s="20">
        <f t="shared" si="1104"/>
        <v>0</v>
      </c>
      <c r="IE339" s="20">
        <f t="shared" si="1105"/>
        <v>0</v>
      </c>
      <c r="IF339" s="20">
        <f t="shared" si="1106"/>
        <v>0</v>
      </c>
      <c r="IG339" s="20">
        <f>IF(EN339="Rãnh thang",IF(AND(EN339="Rãnh thang",EU339="Móng bê tông"),IQ339-#REF!,0),IF(EN339="Ống nhựa",IF(AND(EN339="Ống nhựa",EU339="Đắp cát"),IQ339-HT339,0),IF(EN339="Cống tròn",IF(EN339="Cống tròn",IF(OR(EU339="Móng bê tông",EU339="Móng bê tông kết hợp đế"),IM339-FL339,0),0),IF(EN339="Cống hộp",IF(AND(EN339="Cống hộp",EU339="Móng bê tông"),IN339-GD339,0),IF(OR(EN339="Rãnh xây",EN339="Rãnh bê tông"),IF(AND(EN339="Rãnh xây",EU339="Móng bê tông"),IO339-GD339,IF(AND(EN339="Rãnh bê tông",EU339="Móng bê tông"),IO339-GD339,0)),0)))))</f>
        <v>42.389999999999993</v>
      </c>
      <c r="IH339" s="20">
        <f t="shared" si="1107"/>
        <v>0</v>
      </c>
      <c r="II339" s="20">
        <f t="shared" si="1108"/>
        <v>42.389999999999993</v>
      </c>
      <c r="IJ339" s="20">
        <f t="shared" si="1109"/>
        <v>0</v>
      </c>
      <c r="IK339" s="20">
        <f t="shared" si="1110"/>
        <v>0</v>
      </c>
      <c r="IL339" s="20">
        <f t="shared" si="1111"/>
        <v>42.589999999999996</v>
      </c>
      <c r="IM339" s="20">
        <f t="shared" si="1112"/>
        <v>42.589999999999996</v>
      </c>
      <c r="IN339" s="20">
        <f t="shared" si="1113"/>
        <v>0</v>
      </c>
      <c r="IO339" s="20">
        <f t="shared" si="1114"/>
        <v>0</v>
      </c>
      <c r="IP339" s="20">
        <f t="shared" si="1115"/>
        <v>0</v>
      </c>
      <c r="IQ339" s="18">
        <v>42.69</v>
      </c>
      <c r="IR339" s="25">
        <f t="shared" si="1257"/>
        <v>0</v>
      </c>
      <c r="IS339" s="25">
        <f t="shared" si="1116"/>
        <v>0</v>
      </c>
      <c r="IT339" s="25">
        <f t="shared" si="1117"/>
        <v>0</v>
      </c>
      <c r="IU339" s="25">
        <f>ROUND(IF(EN339="Cống tròn",IF(EN339="Cống tròn",IV339+FF339,0),IF(EN339="Cống hộp",IF(EN339="Cống hộp",IV339+GP339,0),IF(OR(EN339="Rãnh xây",EN339="Rãnh bê tông"),IF(OR(EN339="Rãnh xây",EN339="Rãnh bê tông"),IV339+GP339,0),IF(EN339="ống nhựa",IF(EN339="Ống nhựa",IV339+HT339,0),IF(EN339="Rãnh thang",IF(EN339="Rãnh thang",IQ339+#REF!,0),0))))),2)</f>
        <v>43.36</v>
      </c>
      <c r="IV339" s="18">
        <v>43.26</v>
      </c>
      <c r="IW339" s="25">
        <f t="shared" si="1118"/>
        <v>43.36</v>
      </c>
      <c r="IX339" s="25">
        <f t="shared" si="1119"/>
        <v>0</v>
      </c>
      <c r="IY339" s="25">
        <f t="shared" si="1120"/>
        <v>0</v>
      </c>
      <c r="IZ339" s="25">
        <f t="shared" si="1121"/>
        <v>0</v>
      </c>
      <c r="JA339" s="25">
        <f t="shared" si="1122"/>
        <v>0</v>
      </c>
      <c r="JB339" s="18">
        <v>43.88</v>
      </c>
      <c r="JC339" s="20">
        <f>ROUND(IF(EN339="Cống tròn",IF(EN339="Cống tròn",IF(EU339="Không có móng",JS339-FF339,IF(EU339="Đế",JR339-FN339,IF(OR(EU339="Móng bê tông",EU339="Móng bê tông kết hợp đế"),JK339-FJ339,0))),0),IF(EN339="Cống hộp",IF(AND(EN339="Cống hộp",EU339="Không có móng"),JS339-GF339,IF(AND(EN339="Cống hộp",EU339="Móng bê tông"),JL339-GB339,0)),IF(OR(EN339="Rãnh xây",EN339="Rãnh bê tông"),IF(OR(EN339="Rãnh xây",EN339="Rãnh bê tông"),JM339-GB339,0),IF(EN339="Ống nhựa",IF(AND(EN339="Ống nhựa",EU339="Không đắp cát"),JS339-HT339,IF(AND(EN339="Ống nhựa",EU339="Đắp cát"),JJ339-HX339,0)),IF(EN339="Rãnh thang",IF(EN339="Rãnh thang",IF(EU339="Móng bê tông",#REF!-#REF!,JS339),0),0))))),2)</f>
        <v>41.96</v>
      </c>
      <c r="JD339" s="20">
        <f t="shared" si="1258"/>
        <v>1.9200000000000017</v>
      </c>
      <c r="JE339" s="20">
        <f t="shared" si="1123"/>
        <v>41.959999999999994</v>
      </c>
      <c r="JF339" s="20">
        <f t="shared" si="1124"/>
        <v>0</v>
      </c>
      <c r="JG339" s="20">
        <f t="shared" si="1125"/>
        <v>0</v>
      </c>
      <c r="JH339" s="20">
        <f t="shared" si="1126"/>
        <v>0</v>
      </c>
      <c r="JI339" s="20">
        <f>IF(EN339="Rãnh thang",IF(AND(EN339="Rãnh thang",EU339="Móng bê tông"),JS339-#REF!,0),IF(EN339="Ống nhựa",IF(AND(EN339="Ống nhựa",EU339="Đắp cát"),JS339-HT339,0),IF(EN339="Cống tròn",IF(EN339="Cống tròn",IF(OR(EU339="Móng bê tông",EU339="Móng bê tông kết hợp đế"),JO339-FL339,0),0),IF(EN339="Cống hộp",IF(AND(EN339="Cống hộp",EU339="Móng bê tông"),JP339-GD339,0),IF(OR(EN339="Rãnh xây",EN339="Rãnh bê tông"),IF(AND(EN339="Rãnh xây",EU339="Móng bê tông"),JQ339-GD339,IF(AND(EN339="Rãnh bê tông",EU339="Móng bê tông"),JQ339-GD339,0)),0)))))</f>
        <v>41.959999999999994</v>
      </c>
      <c r="JJ339" s="20">
        <f t="shared" si="1127"/>
        <v>0</v>
      </c>
      <c r="JK339" s="20">
        <f t="shared" si="1128"/>
        <v>41.959999999999994</v>
      </c>
      <c r="JL339" s="20">
        <f t="shared" si="1129"/>
        <v>0</v>
      </c>
      <c r="JM339" s="20">
        <f t="shared" si="1130"/>
        <v>0</v>
      </c>
      <c r="JN339" s="20">
        <f t="shared" si="1131"/>
        <v>42.16</v>
      </c>
      <c r="JO339" s="20">
        <f t="shared" si="1132"/>
        <v>42.16</v>
      </c>
      <c r="JP339" s="20">
        <f t="shared" si="1133"/>
        <v>0</v>
      </c>
      <c r="JQ339" s="20">
        <f t="shared" si="1134"/>
        <v>0</v>
      </c>
      <c r="JR339" s="20">
        <f t="shared" si="1135"/>
        <v>0</v>
      </c>
      <c r="JS339" s="26">
        <v>42.26</v>
      </c>
      <c r="JT339" s="25">
        <f t="shared" si="1259"/>
        <v>0</v>
      </c>
      <c r="JU339" s="25">
        <f t="shared" si="1136"/>
        <v>0</v>
      </c>
      <c r="JV339" s="25">
        <f t="shared" si="1137"/>
        <v>0</v>
      </c>
      <c r="JW339" s="25">
        <f>ROUND(IF(EN339="Cống tròn",IF(EN339="Cống tròn",JX339+FF339,0),IF(EN339="Cống hộp",IF(EN339="Cống hộp",JX339+GP339,0),IF(OR(EN339="Rãnh xây",EN339="Rãnh bê tông"),IF(OR(EN339="Rãnh xây",EN339="Rãnh bê tông"),JX339+GP339,0),IF(EN339="ống nhựa",IF(EN339="Ống nhựa",JX339+HT339,0),IF(EN339="Rãnh thang",IF(EN339="Rãnh thang",JS339+#REF!,0),0))))),2)</f>
        <v>43.36</v>
      </c>
      <c r="JX339" s="27">
        <v>43.26</v>
      </c>
      <c r="JY339" s="25">
        <f t="shared" si="1138"/>
        <v>43.36</v>
      </c>
      <c r="JZ339" s="25">
        <f t="shared" si="1139"/>
        <v>0</v>
      </c>
      <c r="KA339" s="25">
        <f t="shared" si="1140"/>
        <v>0</v>
      </c>
      <c r="KB339" s="25">
        <f t="shared" si="1141"/>
        <v>0</v>
      </c>
      <c r="KC339" s="25">
        <f t="shared" si="1142"/>
        <v>0</v>
      </c>
      <c r="KD339" s="28" t="s">
        <v>98</v>
      </c>
      <c r="KE339" s="27">
        <v>0</v>
      </c>
      <c r="KF339" s="25">
        <f t="shared" si="1143"/>
        <v>1.0799999999999983</v>
      </c>
      <c r="KG339" s="25">
        <f t="shared" si="1260"/>
        <v>1.0799999999999983</v>
      </c>
      <c r="KH339" s="27">
        <v>0</v>
      </c>
      <c r="KI339" s="25">
        <f t="shared" si="1144"/>
        <v>1.9200000000000017</v>
      </c>
      <c r="KJ339" s="25">
        <f t="shared" si="1261"/>
        <v>1.9200000000000017</v>
      </c>
      <c r="KK339" s="25">
        <f t="shared" si="1145"/>
        <v>0</v>
      </c>
      <c r="KL339" s="25">
        <f t="shared" si="1146"/>
        <v>0</v>
      </c>
      <c r="KM339" s="25">
        <f t="shared" si="1262"/>
        <v>0</v>
      </c>
      <c r="KN339" s="25">
        <f t="shared" si="1147"/>
        <v>0</v>
      </c>
      <c r="KO339" s="25">
        <f t="shared" si="1148"/>
        <v>0</v>
      </c>
      <c r="KP339" s="25">
        <f t="shared" si="1263"/>
        <v>0</v>
      </c>
      <c r="KQ339" s="25">
        <f t="shared" si="1149"/>
        <v>0.2</v>
      </c>
      <c r="KR339" s="25">
        <f t="shared" si="1150"/>
        <v>0.2</v>
      </c>
      <c r="KS339" s="25">
        <f t="shared" si="1264"/>
        <v>0.2</v>
      </c>
      <c r="KT339" s="25">
        <f t="shared" si="1151"/>
        <v>0</v>
      </c>
      <c r="KU339" s="25">
        <f t="shared" si="1152"/>
        <v>0</v>
      </c>
      <c r="KV339" s="25">
        <f t="shared" si="1265"/>
        <v>0</v>
      </c>
      <c r="KW339" s="25">
        <f t="shared" si="1079"/>
        <v>0</v>
      </c>
      <c r="KX339" s="25">
        <f t="shared" si="1153"/>
        <v>0</v>
      </c>
      <c r="KY339" s="25">
        <f t="shared" si="1266"/>
        <v>0</v>
      </c>
      <c r="KZ339" s="25">
        <f t="shared" si="1154"/>
        <v>0</v>
      </c>
      <c r="LA339" s="25">
        <f t="shared" si="1155"/>
        <v>0</v>
      </c>
      <c r="LB339" s="25">
        <f t="shared" si="1267"/>
        <v>0</v>
      </c>
      <c r="LC339" s="25">
        <f t="shared" si="1156"/>
        <v>0.87999999999999834</v>
      </c>
      <c r="LD339" s="25">
        <f t="shared" si="1157"/>
        <v>1.4</v>
      </c>
      <c r="LE339" s="25">
        <f t="shared" si="1268"/>
        <v>1.1399999999999992</v>
      </c>
      <c r="LF339" s="25">
        <f t="shared" si="1158"/>
        <v>0</v>
      </c>
      <c r="LG339" s="25">
        <f t="shared" si="1159"/>
        <v>0</v>
      </c>
      <c r="LH339" s="25">
        <f t="shared" si="1269"/>
        <v>0</v>
      </c>
      <c r="LI339" s="25">
        <f t="shared" si="1160"/>
        <v>0</v>
      </c>
      <c r="LJ339" s="25">
        <f t="shared" si="1161"/>
        <v>0</v>
      </c>
      <c r="LK339" s="25">
        <f t="shared" si="1270"/>
        <v>0</v>
      </c>
      <c r="LL339" s="25">
        <f t="shared" si="1162"/>
        <v>0</v>
      </c>
      <c r="LM339" s="25">
        <f t="shared" si="1163"/>
        <v>0</v>
      </c>
      <c r="LN339" s="25">
        <f t="shared" si="1271"/>
        <v>0</v>
      </c>
      <c r="LO339" s="25">
        <f t="shared" si="1164"/>
        <v>0</v>
      </c>
      <c r="LP339" s="25">
        <f t="shared" si="1165"/>
        <v>0</v>
      </c>
      <c r="LQ339" s="25">
        <f t="shared" si="1272"/>
        <v>0</v>
      </c>
      <c r="LR339" s="25">
        <f t="shared" si="1166"/>
        <v>0</v>
      </c>
      <c r="LS339" s="25">
        <f t="shared" si="1167"/>
        <v>0</v>
      </c>
      <c r="LT339" s="25">
        <f t="shared" si="1273"/>
        <v>0</v>
      </c>
      <c r="LU339" s="25">
        <f t="shared" si="1168"/>
        <v>0</v>
      </c>
      <c r="LV339" s="25">
        <f t="shared" si="1169"/>
        <v>0</v>
      </c>
      <c r="LW339" s="25">
        <f t="shared" si="1274"/>
        <v>0</v>
      </c>
      <c r="LX339" s="25">
        <f t="shared" si="1170"/>
        <v>0</v>
      </c>
      <c r="LY339" s="25">
        <f t="shared" si="1171"/>
        <v>0</v>
      </c>
      <c r="LZ339" s="25">
        <f t="shared" si="1275"/>
        <v>0</v>
      </c>
      <c r="MA339" s="25">
        <f t="shared" si="1172"/>
        <v>0</v>
      </c>
      <c r="MB339" s="25">
        <f t="shared" si="1173"/>
        <v>0</v>
      </c>
      <c r="MC339" s="25">
        <f t="shared" si="1276"/>
        <v>0</v>
      </c>
      <c r="MD339" s="25">
        <f t="shared" si="1174"/>
        <v>0</v>
      </c>
      <c r="ME339" s="25">
        <f t="shared" si="1175"/>
        <v>0</v>
      </c>
      <c r="MF339" s="25">
        <f t="shared" si="1277"/>
        <v>0</v>
      </c>
      <c r="MG339" s="25">
        <f t="shared" si="1176"/>
        <v>0</v>
      </c>
      <c r="MH339" s="25">
        <f t="shared" si="1177"/>
        <v>0</v>
      </c>
      <c r="MI339" s="25">
        <f t="shared" si="1278"/>
        <v>0</v>
      </c>
      <c r="MJ339" s="25">
        <f t="shared" si="1178"/>
        <v>0</v>
      </c>
      <c r="MK339" s="25">
        <f t="shared" si="1179"/>
        <v>0</v>
      </c>
      <c r="ML339" s="25">
        <f t="shared" si="1279"/>
        <v>0</v>
      </c>
      <c r="MM339" s="25">
        <f t="shared" si="1180"/>
        <v>0</v>
      </c>
      <c r="MN339" s="25">
        <f t="shared" si="1181"/>
        <v>0</v>
      </c>
      <c r="MO339" s="25">
        <f t="shared" si="1280"/>
        <v>0</v>
      </c>
      <c r="MP339" s="25">
        <f t="shared" si="1182"/>
        <v>0</v>
      </c>
      <c r="MQ339" s="25">
        <f t="shared" si="1183"/>
        <v>0</v>
      </c>
      <c r="MR339" s="25">
        <f t="shared" si="1281"/>
        <v>0</v>
      </c>
      <c r="MS339" s="29">
        <v>1.4</v>
      </c>
      <c r="MT339" s="29">
        <v>0</v>
      </c>
      <c r="MU339" s="29">
        <v>1</v>
      </c>
      <c r="MV339" s="29">
        <v>1</v>
      </c>
      <c r="MW339" s="25">
        <f t="shared" si="1184"/>
        <v>1.4</v>
      </c>
      <c r="MX339" s="25">
        <f t="shared" si="1185"/>
        <v>1.51</v>
      </c>
      <c r="MY339" s="25">
        <f t="shared" si="1186"/>
        <v>0</v>
      </c>
      <c r="MZ339" s="25">
        <f t="shared" si="1187"/>
        <v>0</v>
      </c>
      <c r="NA339" s="25">
        <f t="shared" si="1188"/>
        <v>1.4</v>
      </c>
      <c r="NB339" s="25">
        <f t="shared" si="1189"/>
        <v>2.69</v>
      </c>
      <c r="NC339" s="25">
        <f t="shared" si="1190"/>
        <v>0</v>
      </c>
      <c r="ND339" s="25">
        <f t="shared" si="1191"/>
        <v>0</v>
      </c>
      <c r="NE339" s="25">
        <f t="shared" si="1282"/>
        <v>1.4</v>
      </c>
      <c r="NF339" s="25">
        <f t="shared" si="1282"/>
        <v>2.1</v>
      </c>
      <c r="NG339" s="25">
        <f t="shared" si="1282"/>
        <v>0</v>
      </c>
      <c r="NH339" s="25">
        <f t="shared" si="1282"/>
        <v>0</v>
      </c>
      <c r="NI339" s="25">
        <f t="shared" si="1192"/>
        <v>102.06</v>
      </c>
      <c r="NJ339" s="25">
        <f t="shared" si="1193"/>
        <v>0</v>
      </c>
      <c r="NK339" s="25">
        <f t="shared" si="1194"/>
        <v>102.06</v>
      </c>
      <c r="NL339" s="25">
        <f t="shared" si="1195"/>
        <v>63.19</v>
      </c>
      <c r="NM339" s="25">
        <f t="shared" si="1196"/>
        <v>0</v>
      </c>
      <c r="NN339" s="25">
        <f t="shared" si="1283"/>
        <v>63.19</v>
      </c>
      <c r="NO339" s="25">
        <f t="shared" si="1197"/>
        <v>0</v>
      </c>
      <c r="NP339" s="25">
        <f t="shared" si="1198"/>
        <v>0</v>
      </c>
      <c r="NQ339" s="25">
        <f t="shared" si="1284"/>
        <v>0</v>
      </c>
      <c r="NR339" s="25">
        <f t="shared" si="1199"/>
        <v>0</v>
      </c>
      <c r="NS339" s="25">
        <f t="shared" si="1200"/>
        <v>0</v>
      </c>
      <c r="NT339" s="25">
        <f t="shared" si="1285"/>
        <v>0</v>
      </c>
      <c r="NU339" s="25">
        <f t="shared" si="1201"/>
        <v>0</v>
      </c>
      <c r="NV339" s="25">
        <f t="shared" si="1202"/>
        <v>0</v>
      </c>
      <c r="NW339" s="25">
        <f t="shared" si="1286"/>
        <v>0</v>
      </c>
      <c r="NX339" s="25">
        <f t="shared" si="1287"/>
        <v>63.19</v>
      </c>
      <c r="NY339" s="25">
        <f t="shared" si="1287"/>
        <v>0</v>
      </c>
      <c r="NZ339" s="25">
        <f t="shared" si="1288"/>
        <v>63.19</v>
      </c>
      <c r="OA339" s="25">
        <f t="shared" si="1289"/>
        <v>38.869999999999997</v>
      </c>
      <c r="OB339" s="25">
        <f t="shared" si="1289"/>
        <v>0</v>
      </c>
      <c r="OC339" s="25">
        <f t="shared" si="1290"/>
        <v>38.869999999999997</v>
      </c>
      <c r="OD339" s="25">
        <f t="shared" si="1291"/>
        <v>63.19</v>
      </c>
      <c r="OE339" s="25">
        <f t="shared" si="1291"/>
        <v>0</v>
      </c>
      <c r="OF339" s="25">
        <f t="shared" si="1291"/>
        <v>63.19</v>
      </c>
      <c r="OG339" s="25">
        <f t="shared" si="1203"/>
        <v>0</v>
      </c>
      <c r="OH339" s="25">
        <f t="shared" si="1204"/>
        <v>0</v>
      </c>
      <c r="OI339" s="25">
        <f t="shared" si="1205"/>
        <v>0</v>
      </c>
      <c r="OJ339" s="25">
        <f t="shared" si="1206"/>
        <v>0</v>
      </c>
      <c r="OK339" s="25">
        <f t="shared" si="1207"/>
        <v>0</v>
      </c>
      <c r="OL339" s="25">
        <f t="shared" si="1208"/>
        <v>0</v>
      </c>
      <c r="OM339" s="25">
        <f t="shared" si="1292"/>
        <v>0</v>
      </c>
      <c r="ON339" s="25">
        <f t="shared" si="1292"/>
        <v>0</v>
      </c>
      <c r="OO339" s="25">
        <f t="shared" si="1292"/>
        <v>0</v>
      </c>
      <c r="OP339" s="25">
        <f t="shared" si="1209"/>
        <v>0</v>
      </c>
      <c r="OQ339" s="25">
        <f t="shared" si="1210"/>
        <v>0</v>
      </c>
      <c r="OR339" s="25">
        <f t="shared" si="1293"/>
        <v>0</v>
      </c>
      <c r="OS339" s="19">
        <v>535796.27</v>
      </c>
      <c r="OT339" s="19">
        <v>2371515.91</v>
      </c>
    </row>
    <row r="340" spans="1:410" ht="33" customHeight="1" x14ac:dyDescent="0.25">
      <c r="A340" s="18"/>
      <c r="B340" s="18" t="s">
        <v>959</v>
      </c>
      <c r="C340" s="18">
        <v>380.48</v>
      </c>
      <c r="D340" s="16" t="e">
        <f>_xlfn.IFNA(INDEX(#REF!,MATCH(E340,#REF!,0)),0)</f>
        <v>#REF!</v>
      </c>
      <c r="E340" s="18" t="s">
        <v>1161</v>
      </c>
      <c r="F340" s="16" t="s">
        <v>765</v>
      </c>
      <c r="G340" s="16" t="s">
        <v>810</v>
      </c>
      <c r="H340" s="16" t="s">
        <v>767</v>
      </c>
      <c r="I340" s="16" t="s">
        <v>768</v>
      </c>
      <c r="J340" s="16" t="s">
        <v>769</v>
      </c>
      <c r="K340" s="16" t="s">
        <v>770</v>
      </c>
      <c r="L340" s="16" t="s">
        <v>771</v>
      </c>
      <c r="M340" s="18">
        <v>1.8399999999999999</v>
      </c>
      <c r="N340" s="18">
        <v>1.8399999999999999</v>
      </c>
      <c r="O340" s="18">
        <v>2.2399999999999998</v>
      </c>
      <c r="P340" s="18">
        <v>2.2399999999999998</v>
      </c>
      <c r="Q340" s="18">
        <v>0.1</v>
      </c>
      <c r="R340" s="18">
        <v>2.04</v>
      </c>
      <c r="S340" s="18">
        <v>2.04</v>
      </c>
      <c r="T340" s="18">
        <v>0.2</v>
      </c>
      <c r="U340" s="18">
        <v>0</v>
      </c>
      <c r="V340" s="18">
        <v>0</v>
      </c>
      <c r="W340" s="18">
        <v>0</v>
      </c>
      <c r="X340" s="18">
        <v>1.8399999999999999</v>
      </c>
      <c r="Y340" s="18">
        <v>1.7999999999999998</v>
      </c>
      <c r="Z340" s="20">
        <f t="shared" si="1211"/>
        <v>1.8</v>
      </c>
      <c r="AA340" s="18">
        <v>0.22</v>
      </c>
      <c r="AB340" s="18">
        <v>0</v>
      </c>
      <c r="AC340" s="18">
        <v>0</v>
      </c>
      <c r="AD340" s="18">
        <v>0</v>
      </c>
      <c r="AE340" s="18">
        <v>0</v>
      </c>
      <c r="AF340" s="18">
        <v>0</v>
      </c>
      <c r="AG340" s="18">
        <v>1.4</v>
      </c>
      <c r="AH340" s="18">
        <v>1.4</v>
      </c>
      <c r="AI340" s="20">
        <f t="shared" si="1212"/>
        <v>1.95</v>
      </c>
      <c r="AJ340" s="18">
        <v>0</v>
      </c>
      <c r="AK340" s="18">
        <v>0</v>
      </c>
      <c r="AL340" s="20">
        <f t="shared" si="1213"/>
        <v>0</v>
      </c>
      <c r="AM340" s="18">
        <v>1.8399999999999999</v>
      </c>
      <c r="AN340" s="18">
        <v>1.4</v>
      </c>
      <c r="AO340" s="18">
        <v>0.15</v>
      </c>
      <c r="AP340" s="18">
        <v>0.22</v>
      </c>
      <c r="AQ340" s="18">
        <v>0</v>
      </c>
      <c r="AR340" s="18">
        <v>0</v>
      </c>
      <c r="AS340" s="18">
        <v>0</v>
      </c>
      <c r="AT340" s="18">
        <v>0</v>
      </c>
      <c r="AU340" s="18">
        <v>0</v>
      </c>
      <c r="AV340" s="18">
        <v>1</v>
      </c>
      <c r="AW340" s="18">
        <v>0</v>
      </c>
      <c r="AX340" s="18">
        <v>0</v>
      </c>
      <c r="AY340" s="18">
        <v>0</v>
      </c>
      <c r="AZ340" s="18">
        <v>0</v>
      </c>
      <c r="BA340" s="18">
        <v>0</v>
      </c>
      <c r="BB340" s="18">
        <v>0</v>
      </c>
      <c r="BC340" s="18">
        <v>0</v>
      </c>
      <c r="BD340" s="18">
        <v>0</v>
      </c>
      <c r="BE340" s="18">
        <v>2</v>
      </c>
      <c r="BF340" s="18">
        <v>0</v>
      </c>
      <c r="BG340" s="18">
        <v>0</v>
      </c>
      <c r="BH340" s="18">
        <v>0</v>
      </c>
      <c r="BI340" s="18">
        <v>0</v>
      </c>
      <c r="BJ340" s="18">
        <v>0</v>
      </c>
      <c r="BK340" s="18">
        <v>0</v>
      </c>
      <c r="BL340" s="18">
        <v>0</v>
      </c>
      <c r="BM340" s="18">
        <v>0</v>
      </c>
      <c r="BN340" s="18">
        <v>0</v>
      </c>
      <c r="BO340" s="18">
        <v>0</v>
      </c>
      <c r="BP340" s="18">
        <v>0</v>
      </c>
      <c r="BQ340" s="18">
        <v>0</v>
      </c>
      <c r="BR340" s="18">
        <v>0</v>
      </c>
      <c r="BS340" s="18">
        <v>0</v>
      </c>
      <c r="BT340" s="18">
        <v>0</v>
      </c>
      <c r="BU340" s="18">
        <v>0</v>
      </c>
      <c r="BV340" s="18">
        <v>0</v>
      </c>
      <c r="BW340" s="18">
        <v>0</v>
      </c>
      <c r="BX340" s="18">
        <v>0</v>
      </c>
      <c r="BY340" s="18">
        <v>0</v>
      </c>
      <c r="BZ340" s="18">
        <v>0</v>
      </c>
      <c r="CA340" s="16" t="e">
        <f>_xlfn.IFNA(IF(RIGHT(D340,2)="=G",0,INDEX(#REF!,MATCH(E340,#REF!,0))),0)</f>
        <v>#REF!</v>
      </c>
      <c r="CB340" s="16" t="s">
        <v>776</v>
      </c>
      <c r="CC340" s="18">
        <v>0</v>
      </c>
      <c r="CD340" s="18">
        <v>0</v>
      </c>
      <c r="CE340" s="18">
        <v>1.6</v>
      </c>
      <c r="CF340" s="18">
        <v>0.8</v>
      </c>
      <c r="CG340" s="18">
        <v>0.12</v>
      </c>
      <c r="CH340" s="18">
        <v>2</v>
      </c>
      <c r="CI340" s="16" t="s">
        <v>98</v>
      </c>
      <c r="CJ340" s="18">
        <v>0</v>
      </c>
      <c r="CK340" s="20">
        <f t="shared" si="1080"/>
        <v>2.2200000000000002</v>
      </c>
      <c r="CL340" s="20">
        <f t="shared" si="1214"/>
        <v>2.2200000000000002</v>
      </c>
      <c r="CM340" s="18">
        <v>47.8</v>
      </c>
      <c r="CN340" s="18">
        <v>43.88</v>
      </c>
      <c r="CO340" s="18">
        <v>43.041000000000004</v>
      </c>
      <c r="CP340" s="22">
        <f t="shared" si="1081"/>
        <v>43.88</v>
      </c>
      <c r="CQ340" s="22">
        <f t="shared" si="1082"/>
        <v>41.66</v>
      </c>
      <c r="CR340" s="22">
        <f t="shared" si="1215"/>
        <v>2.2200000000000002</v>
      </c>
      <c r="CS340" s="22">
        <f t="shared" si="1083"/>
        <v>41.76</v>
      </c>
      <c r="CT340" s="22">
        <f t="shared" si="1084"/>
        <v>41.96</v>
      </c>
      <c r="CU340" s="18">
        <v>41.96</v>
      </c>
      <c r="CV340" s="22">
        <f t="shared" si="1216"/>
        <v>1.8</v>
      </c>
      <c r="CW340" s="22">
        <f t="shared" si="1085"/>
        <v>0</v>
      </c>
      <c r="CX340" s="22">
        <f t="shared" si="1086"/>
        <v>0</v>
      </c>
      <c r="CY340" s="22">
        <f t="shared" si="1087"/>
        <v>43.73</v>
      </c>
      <c r="CZ340" s="22">
        <f t="shared" si="1088"/>
        <v>43.88</v>
      </c>
      <c r="DA340" s="18">
        <v>43.88</v>
      </c>
      <c r="DB340" s="20">
        <f t="shared" si="1217"/>
        <v>2.2200000000000002</v>
      </c>
      <c r="DC340" s="20">
        <f t="shared" si="1218"/>
        <v>0</v>
      </c>
      <c r="DD340" s="20">
        <f t="shared" si="1219"/>
        <v>2.2200000000000002</v>
      </c>
      <c r="DE340" s="20">
        <f t="shared" si="1089"/>
        <v>0.1</v>
      </c>
      <c r="DF340" s="20">
        <f t="shared" si="1090"/>
        <v>0.2</v>
      </c>
      <c r="DG340" s="20">
        <f t="shared" si="1091"/>
        <v>1.92</v>
      </c>
      <c r="DH340" s="20">
        <f t="shared" si="1092"/>
        <v>0</v>
      </c>
      <c r="DI340" s="20">
        <f t="shared" si="1093"/>
        <v>0</v>
      </c>
      <c r="DJ340" s="20">
        <f t="shared" si="1094"/>
        <v>0</v>
      </c>
      <c r="DK340" s="20">
        <f t="shared" si="1220"/>
        <v>2.2199999999999998</v>
      </c>
      <c r="DL340" s="20">
        <f t="shared" si="1221"/>
        <v>0</v>
      </c>
      <c r="DM340" s="20">
        <f t="shared" si="1222"/>
        <v>0</v>
      </c>
      <c r="DN340" s="20">
        <f t="shared" si="1223"/>
        <v>0</v>
      </c>
      <c r="DO340" s="18">
        <v>2.44</v>
      </c>
      <c r="DP340" s="18">
        <v>0</v>
      </c>
      <c r="DQ340" s="18">
        <v>1</v>
      </c>
      <c r="DR340" s="18">
        <v>1</v>
      </c>
      <c r="DS340" s="25">
        <f t="shared" si="1224"/>
        <v>2.44</v>
      </c>
      <c r="DT340" s="25">
        <f t="shared" si="1225"/>
        <v>0</v>
      </c>
      <c r="DU340" s="25">
        <f t="shared" si="1226"/>
        <v>5.42</v>
      </c>
      <c r="DV340" s="25">
        <f t="shared" si="1227"/>
        <v>0</v>
      </c>
      <c r="DW340" s="25">
        <f t="shared" si="1228"/>
        <v>5.42</v>
      </c>
      <c r="DX340" s="25">
        <f t="shared" si="1229"/>
        <v>12.14</v>
      </c>
      <c r="DY340" s="25">
        <f t="shared" si="1230"/>
        <v>0</v>
      </c>
      <c r="DZ340" s="25">
        <f t="shared" si="1231"/>
        <v>12.14</v>
      </c>
      <c r="EA340" s="25">
        <f t="shared" si="1232"/>
        <v>7.83</v>
      </c>
      <c r="EB340" s="25">
        <f t="shared" si="1233"/>
        <v>0</v>
      </c>
      <c r="EC340" s="25">
        <f t="shared" si="1234"/>
        <v>7.83</v>
      </c>
      <c r="ED340" s="25">
        <f t="shared" si="1235"/>
        <v>4.3099999999999996</v>
      </c>
      <c r="EE340" s="25">
        <f t="shared" si="1235"/>
        <v>0</v>
      </c>
      <c r="EF340" s="25">
        <f t="shared" si="1236"/>
        <v>4.3099999999999996</v>
      </c>
      <c r="EG340" s="25">
        <f t="shared" si="1237"/>
        <v>7.83</v>
      </c>
      <c r="EH340" s="25">
        <f t="shared" si="1237"/>
        <v>0</v>
      </c>
      <c r="EI340" s="25">
        <f t="shared" si="1238"/>
        <v>7.83</v>
      </c>
      <c r="EJ340" s="18">
        <v>380.48</v>
      </c>
      <c r="EK340" s="18">
        <v>330.48</v>
      </c>
      <c r="EL340" s="18" t="s">
        <v>1161</v>
      </c>
      <c r="EM340" s="18" t="s">
        <v>1162</v>
      </c>
      <c r="EN340" s="16" t="s">
        <v>774</v>
      </c>
      <c r="EO340" s="16" t="s">
        <v>132</v>
      </c>
      <c r="EP340" s="16" t="e">
        <f>IF(OR(EN340="Cống tròn",EN340="Cống hộp",EN340="Ống nhựa"),INDEX(#REF!,MATCH(E340,#REF!,0)),IF(OR(EN340="Rãnh xây",EN340="Rãnh bê tông"),INDEX(#REF!,MATCH(E340,#REF!,0)),0))</f>
        <v>#REF!</v>
      </c>
      <c r="EQ340" s="18">
        <v>48.599999999999994</v>
      </c>
      <c r="ER340" s="18">
        <v>1</v>
      </c>
      <c r="ES340" s="25">
        <f t="shared" si="1239"/>
        <v>48</v>
      </c>
      <c r="ET340" s="1" t="e">
        <f>_xlfn.IFNA(IF(EN340="Cống tròn",INDEX(#REF!,MATCH(E340,#REF!,0)),IF(EN340="Cống hộp",INDEX(#REF!,MATCH(E340,#REF!,0)),EU340&amp;" ,"&amp;EV340)),0)</f>
        <v>#REF!</v>
      </c>
      <c r="EU340" s="16" t="s">
        <v>769</v>
      </c>
      <c r="EV340" s="16" t="s">
        <v>775</v>
      </c>
      <c r="EW340" s="16" t="e">
        <f>_xlfn.IFNA(INDEX(#REF!,MATCH(E340,#REF!,0)),0)</f>
        <v>#REF!</v>
      </c>
      <c r="EX340" s="16"/>
      <c r="EY340" s="18">
        <v>0</v>
      </c>
      <c r="EZ340" s="18">
        <v>0</v>
      </c>
      <c r="FA340" s="18">
        <v>0</v>
      </c>
      <c r="FB340" s="18">
        <v>0</v>
      </c>
      <c r="FC340" s="18">
        <v>0</v>
      </c>
      <c r="FD340" s="25">
        <f t="shared" si="1095"/>
        <v>0</v>
      </c>
      <c r="FE340" s="25">
        <f t="shared" si="1240"/>
        <v>0</v>
      </c>
      <c r="FF340" s="18">
        <v>0.1</v>
      </c>
      <c r="FG340" s="18">
        <v>2</v>
      </c>
      <c r="FH340" s="18">
        <v>1</v>
      </c>
      <c r="FI340" s="25">
        <f t="shared" si="1241"/>
        <v>1.2</v>
      </c>
      <c r="FJ340" s="18">
        <v>0</v>
      </c>
      <c r="FK340" s="18">
        <v>0</v>
      </c>
      <c r="FL340" s="18">
        <v>0.2</v>
      </c>
      <c r="FM340" s="18">
        <v>1.4</v>
      </c>
      <c r="FN340" s="18">
        <v>0</v>
      </c>
      <c r="FO340" s="25">
        <f t="shared" si="1242"/>
        <v>1.4</v>
      </c>
      <c r="FP340" s="18">
        <v>1.4999999999999999E-2</v>
      </c>
      <c r="FQ340" s="18">
        <v>1</v>
      </c>
      <c r="FR340" s="25">
        <f t="shared" si="1096"/>
        <v>47</v>
      </c>
      <c r="FS340" s="25">
        <f t="shared" si="1097"/>
        <v>0.69</v>
      </c>
      <c r="FT340" s="25">
        <f t="shared" si="1098"/>
        <v>47.69</v>
      </c>
      <c r="FU340" s="25">
        <f t="shared" si="1099"/>
        <v>-0.90999999999999659</v>
      </c>
      <c r="FV340" s="25" t="str">
        <f t="shared" si="1243"/>
        <v>Thêm 01</v>
      </c>
      <c r="FW340" s="25">
        <f t="shared" si="1244"/>
        <v>0.11</v>
      </c>
      <c r="FX340" s="16"/>
      <c r="FY340" s="16"/>
      <c r="FZ340" s="16"/>
      <c r="GA340" s="16"/>
      <c r="GB340" s="19">
        <v>0</v>
      </c>
      <c r="GC340" s="19">
        <v>0</v>
      </c>
      <c r="GD340" s="19">
        <v>0</v>
      </c>
      <c r="GE340" s="19">
        <v>0</v>
      </c>
      <c r="GF340" s="19">
        <v>0</v>
      </c>
      <c r="GG340" s="19">
        <v>0</v>
      </c>
      <c r="GH340" s="19">
        <v>0</v>
      </c>
      <c r="GI340" s="19">
        <v>0</v>
      </c>
      <c r="GJ340" s="19">
        <v>0</v>
      </c>
      <c r="GK340" s="19">
        <v>0</v>
      </c>
      <c r="GL340" s="25">
        <f t="shared" si="1100"/>
        <v>0</v>
      </c>
      <c r="GM340" s="25">
        <f t="shared" si="1245"/>
        <v>0</v>
      </c>
      <c r="GN340" s="19">
        <v>0</v>
      </c>
      <c r="GO340" s="19">
        <v>0</v>
      </c>
      <c r="GP340" s="19">
        <v>0</v>
      </c>
      <c r="GQ340" s="19">
        <v>0</v>
      </c>
      <c r="GR340" s="1" t="e">
        <f>_xlfn.IFNA(INDEX(#REF!,MATCH(E340,#REF!,0)),0)</f>
        <v>#REF!</v>
      </c>
      <c r="GS340" s="16"/>
      <c r="GT340" s="18">
        <v>0</v>
      </c>
      <c r="GU340" s="18">
        <v>0</v>
      </c>
      <c r="GV340" s="18">
        <v>0</v>
      </c>
      <c r="GW340" s="18">
        <v>0</v>
      </c>
      <c r="GX340" s="25">
        <f t="shared" si="1101"/>
        <v>0</v>
      </c>
      <c r="GY340" s="25">
        <f t="shared" si="1102"/>
        <v>0</v>
      </c>
      <c r="GZ340" s="25">
        <f t="shared" si="1246"/>
        <v>0</v>
      </c>
      <c r="HA340" s="1" t="e" cm="1">
        <f t="array" ref="HA340">INDEX(#REF!,MATCH(EJ340&amp;EK340&amp;HD340&amp;HE340&amp;HF340,#REF!&amp;#REF!&amp;#REF!&amp;#REF!&amp;#REF!,0))</f>
        <v>#REF!</v>
      </c>
      <c r="HB340" s="16"/>
      <c r="HC340" s="25">
        <f t="shared" si="1247"/>
        <v>0</v>
      </c>
      <c r="HD340" s="18">
        <v>0</v>
      </c>
      <c r="HE340" s="18">
        <v>0</v>
      </c>
      <c r="HF340" s="18">
        <v>0</v>
      </c>
      <c r="HG340" s="1" t="e" cm="1">
        <f t="array" ref="HG340">INDEX(#REF!,MATCH(EJ340&amp;EK340&amp;HJ340&amp;HK340&amp;HL340,#REF!&amp;#REF!&amp;#REF!&amp;#REF!&amp;#REF!,0))</f>
        <v>#REF!</v>
      </c>
      <c r="HH340" s="16"/>
      <c r="HI340" s="25">
        <f t="shared" si="1248"/>
        <v>0</v>
      </c>
      <c r="HJ340" s="25">
        <f t="shared" si="1249"/>
        <v>0</v>
      </c>
      <c r="HK340" s="19">
        <v>0</v>
      </c>
      <c r="HL340" s="19">
        <v>0</v>
      </c>
      <c r="HM340" s="18">
        <v>0.01</v>
      </c>
      <c r="HN340" s="18">
        <v>1</v>
      </c>
      <c r="HO340" s="25">
        <f t="shared" si="1250"/>
        <v>0</v>
      </c>
      <c r="HP340" s="25">
        <f t="shared" si="1251"/>
        <v>0</v>
      </c>
      <c r="HQ340" s="25">
        <f t="shared" si="1252"/>
        <v>0</v>
      </c>
      <c r="HR340" s="25">
        <f t="shared" si="1253"/>
        <v>0</v>
      </c>
      <c r="HS340" s="25">
        <f t="shared" si="1254"/>
        <v>0</v>
      </c>
      <c r="HT340" s="19">
        <v>0</v>
      </c>
      <c r="HU340" s="19">
        <v>0</v>
      </c>
      <c r="HV340" s="19">
        <v>0</v>
      </c>
      <c r="HW340" s="25">
        <f t="shared" si="1255"/>
        <v>0</v>
      </c>
      <c r="HX340" s="19">
        <v>0</v>
      </c>
      <c r="HY340" s="19">
        <v>0</v>
      </c>
      <c r="HZ340" s="18">
        <v>43.88</v>
      </c>
      <c r="IA340" s="20">
        <f>ROUND(IF(EN340="Cống tròn",IF(EN340="Cống tròn",IF(EU340="Không có móng",IQ340-FF340,IF(EU340="Đế",IP340-FN340,IF(OR(EU340="Móng bê tông",EU340="Móng bê tông kết hợp đế"),II340-FJ340,0))),0),IF(EN340="Cống hộp",IF(AND(EN340="Cống hộp",EU340="Không có móng"),IQ340-GF340,IF(AND(EN340="Cống hộp",EU340="Móng bê tông"),IJ340-GB340,0)),IF(OR(EN340="Rãnh xây",EN340="Rãnh bê tông"),IF(OR(EN340="Rãnh xây",EN340="Rãnh bê tông"),IK340-GB340,0),IF(EN340="Ống nhựa",IF(AND(EN340="Ống nhựa",EU340="Không đắp cát"),IQ340-HT340,IF(AND(EN340="Ống nhựa",EU340="Đắp cát"),IH340-HX340,0)),IF(EN340="Rãnh thang",IF(EN340="Rãnh thang",IF(EU340="Móng bê tông",#REF!-#REF!,IQ340),0),0))))),2)</f>
        <v>41.96</v>
      </c>
      <c r="IB340" s="20">
        <f t="shared" si="1256"/>
        <v>1.9200000000000017</v>
      </c>
      <c r="IC340" s="20">
        <f t="shared" si="1103"/>
        <v>41.959999999999994</v>
      </c>
      <c r="ID340" s="20">
        <f t="shared" si="1104"/>
        <v>0</v>
      </c>
      <c r="IE340" s="20">
        <f t="shared" si="1105"/>
        <v>0</v>
      </c>
      <c r="IF340" s="20">
        <f t="shared" si="1106"/>
        <v>0</v>
      </c>
      <c r="IG340" s="20">
        <f>IF(EN340="Rãnh thang",IF(AND(EN340="Rãnh thang",EU340="Móng bê tông"),IQ340-#REF!,0),IF(EN340="Ống nhựa",IF(AND(EN340="Ống nhựa",EU340="Đắp cát"),IQ340-HT340,0),IF(EN340="Cống tròn",IF(EN340="Cống tròn",IF(OR(EU340="Móng bê tông",EU340="Móng bê tông kết hợp đế"),IM340-FL340,0),0),IF(EN340="Cống hộp",IF(AND(EN340="Cống hộp",EU340="Móng bê tông"),IN340-GD340,0),IF(OR(EN340="Rãnh xây",EN340="Rãnh bê tông"),IF(AND(EN340="Rãnh xây",EU340="Móng bê tông"),IO340-GD340,IF(AND(EN340="Rãnh bê tông",EU340="Móng bê tông"),IO340-GD340,0)),0)))))</f>
        <v>41.959999999999994</v>
      </c>
      <c r="IH340" s="20">
        <f t="shared" si="1107"/>
        <v>0</v>
      </c>
      <c r="II340" s="20">
        <f t="shared" si="1108"/>
        <v>41.959999999999994</v>
      </c>
      <c r="IJ340" s="20">
        <f t="shared" si="1109"/>
        <v>0</v>
      </c>
      <c r="IK340" s="20">
        <f t="shared" si="1110"/>
        <v>0</v>
      </c>
      <c r="IL340" s="20">
        <f t="shared" si="1111"/>
        <v>42.16</v>
      </c>
      <c r="IM340" s="20">
        <f t="shared" si="1112"/>
        <v>42.16</v>
      </c>
      <c r="IN340" s="20">
        <f t="shared" si="1113"/>
        <v>0</v>
      </c>
      <c r="IO340" s="20">
        <f t="shared" si="1114"/>
        <v>0</v>
      </c>
      <c r="IP340" s="20">
        <f t="shared" si="1115"/>
        <v>0</v>
      </c>
      <c r="IQ340" s="18">
        <v>42.26</v>
      </c>
      <c r="IR340" s="25">
        <f t="shared" si="1257"/>
        <v>0</v>
      </c>
      <c r="IS340" s="25">
        <f t="shared" si="1116"/>
        <v>0</v>
      </c>
      <c r="IT340" s="25">
        <f t="shared" si="1117"/>
        <v>0</v>
      </c>
      <c r="IU340" s="25">
        <f>ROUND(IF(EN340="Cống tròn",IF(EN340="Cống tròn",IV340+FF340,0),IF(EN340="Cống hộp",IF(EN340="Cống hộp",IV340+GP340,0),IF(OR(EN340="Rãnh xây",EN340="Rãnh bê tông"),IF(OR(EN340="Rãnh xây",EN340="Rãnh bê tông"),IV340+GP340,0),IF(EN340="ống nhựa",IF(EN340="Ống nhựa",IV340+HT340,0),IF(EN340="Rãnh thang",IF(EN340="Rãnh thang",IQ340+#REF!,0),0))))),2)</f>
        <v>42.93</v>
      </c>
      <c r="IV340" s="18">
        <v>42.83</v>
      </c>
      <c r="IW340" s="25">
        <f t="shared" si="1118"/>
        <v>42.93</v>
      </c>
      <c r="IX340" s="25">
        <f t="shared" si="1119"/>
        <v>0</v>
      </c>
      <c r="IY340" s="25">
        <f t="shared" si="1120"/>
        <v>0</v>
      </c>
      <c r="IZ340" s="25">
        <f t="shared" si="1121"/>
        <v>0</v>
      </c>
      <c r="JA340" s="25">
        <f t="shared" si="1122"/>
        <v>0</v>
      </c>
      <c r="JB340" s="18">
        <v>43.44</v>
      </c>
      <c r="JC340" s="20">
        <f>ROUND(IF(EN340="Cống tròn",IF(EN340="Cống tròn",IF(EU340="Không có móng",JS340-FF340,IF(EU340="Đế",JR340-FN340,IF(OR(EU340="Móng bê tông",EU340="Móng bê tông kết hợp đế"),JK340-FJ340,0))),0),IF(EN340="Cống hộp",IF(AND(EN340="Cống hộp",EU340="Không có móng"),JS340-GF340,IF(AND(EN340="Cống hộp",EU340="Móng bê tông"),JL340-GB340,0)),IF(OR(EN340="Rãnh xây",EN340="Rãnh bê tông"),IF(OR(EN340="Rãnh xây",EN340="Rãnh bê tông"),JM340-GB340,0),IF(EN340="Ống nhựa",IF(AND(EN340="Ống nhựa",EU340="Không đắp cát"),JS340-HT340,IF(AND(EN340="Ống nhựa",EU340="Đắp cát"),JJ340-HX340,0)),IF(EN340="Rãnh thang",IF(EN340="Rãnh thang",IF(EU340="Móng bê tông",#REF!-#REF!,JS340),0),0))))),2)</f>
        <v>41.53</v>
      </c>
      <c r="JD340" s="20">
        <f t="shared" si="1258"/>
        <v>1.9099999999999966</v>
      </c>
      <c r="JE340" s="20">
        <f t="shared" si="1123"/>
        <v>41.529999999999994</v>
      </c>
      <c r="JF340" s="20">
        <f t="shared" si="1124"/>
        <v>0</v>
      </c>
      <c r="JG340" s="20">
        <f t="shared" si="1125"/>
        <v>0</v>
      </c>
      <c r="JH340" s="20">
        <f t="shared" si="1126"/>
        <v>0</v>
      </c>
      <c r="JI340" s="20">
        <f>IF(EN340="Rãnh thang",IF(AND(EN340="Rãnh thang",EU340="Móng bê tông"),JS340-#REF!,0),IF(EN340="Ống nhựa",IF(AND(EN340="Ống nhựa",EU340="Đắp cát"),JS340-HT340,0),IF(EN340="Cống tròn",IF(EN340="Cống tròn",IF(OR(EU340="Móng bê tông",EU340="Móng bê tông kết hợp đế"),JO340-FL340,0),0),IF(EN340="Cống hộp",IF(AND(EN340="Cống hộp",EU340="Móng bê tông"),JP340-GD340,0),IF(OR(EN340="Rãnh xây",EN340="Rãnh bê tông"),IF(AND(EN340="Rãnh xây",EU340="Móng bê tông"),JQ340-GD340,IF(AND(EN340="Rãnh bê tông",EU340="Móng bê tông"),JQ340-GD340,0)),0)))))</f>
        <v>41.529999999999994</v>
      </c>
      <c r="JJ340" s="20">
        <f t="shared" si="1127"/>
        <v>0</v>
      </c>
      <c r="JK340" s="20">
        <f t="shared" si="1128"/>
        <v>41.529999999999994</v>
      </c>
      <c r="JL340" s="20">
        <f t="shared" si="1129"/>
        <v>0</v>
      </c>
      <c r="JM340" s="20">
        <f t="shared" si="1130"/>
        <v>0</v>
      </c>
      <c r="JN340" s="20">
        <f t="shared" si="1131"/>
        <v>41.73</v>
      </c>
      <c r="JO340" s="20">
        <f t="shared" si="1132"/>
        <v>41.73</v>
      </c>
      <c r="JP340" s="20">
        <f t="shared" si="1133"/>
        <v>0</v>
      </c>
      <c r="JQ340" s="20">
        <f t="shared" si="1134"/>
        <v>0</v>
      </c>
      <c r="JR340" s="20">
        <f t="shared" si="1135"/>
        <v>0</v>
      </c>
      <c r="JS340" s="26">
        <v>41.83</v>
      </c>
      <c r="JT340" s="25">
        <f t="shared" si="1259"/>
        <v>0</v>
      </c>
      <c r="JU340" s="25">
        <f t="shared" si="1136"/>
        <v>0</v>
      </c>
      <c r="JV340" s="25">
        <f t="shared" si="1137"/>
        <v>0</v>
      </c>
      <c r="JW340" s="25">
        <f>ROUND(IF(EN340="Cống tròn",IF(EN340="Cống tròn",JX340+FF340,0),IF(EN340="Cống hộp",IF(EN340="Cống hộp",JX340+GP340,0),IF(OR(EN340="Rãnh xây",EN340="Rãnh bê tông"),IF(OR(EN340="Rãnh xây",EN340="Rãnh bê tông"),JX340+GP340,0),IF(EN340="ống nhựa",IF(EN340="Ống nhựa",JX340+HT340,0),IF(EN340="Rãnh thang",IF(EN340="Rãnh thang",JS340+#REF!,0),0))))),2)</f>
        <v>42.93</v>
      </c>
      <c r="JX340" s="27">
        <v>42.83</v>
      </c>
      <c r="JY340" s="25">
        <f t="shared" si="1138"/>
        <v>42.93</v>
      </c>
      <c r="JZ340" s="25">
        <f t="shared" si="1139"/>
        <v>0</v>
      </c>
      <c r="KA340" s="25">
        <f t="shared" si="1140"/>
        <v>0</v>
      </c>
      <c r="KB340" s="25">
        <f t="shared" si="1141"/>
        <v>0</v>
      </c>
      <c r="KC340" s="25">
        <f t="shared" si="1142"/>
        <v>0</v>
      </c>
      <c r="KD340" s="28" t="s">
        <v>98</v>
      </c>
      <c r="KE340" s="27">
        <v>0</v>
      </c>
      <c r="KF340" s="25">
        <f t="shared" si="1143"/>
        <v>1.9200000000000017</v>
      </c>
      <c r="KG340" s="25">
        <f t="shared" si="1260"/>
        <v>1.9200000000000017</v>
      </c>
      <c r="KH340" s="27">
        <v>0</v>
      </c>
      <c r="KI340" s="25">
        <f t="shared" si="1144"/>
        <v>1.9099999999999966</v>
      </c>
      <c r="KJ340" s="25">
        <f t="shared" si="1261"/>
        <v>1.9099999999999966</v>
      </c>
      <c r="KK340" s="25">
        <f t="shared" si="1145"/>
        <v>0</v>
      </c>
      <c r="KL340" s="25">
        <f t="shared" si="1146"/>
        <v>0</v>
      </c>
      <c r="KM340" s="25">
        <f t="shared" si="1262"/>
        <v>0</v>
      </c>
      <c r="KN340" s="25">
        <f t="shared" si="1147"/>
        <v>0</v>
      </c>
      <c r="KO340" s="25">
        <f t="shared" si="1148"/>
        <v>0</v>
      </c>
      <c r="KP340" s="25">
        <f t="shared" si="1263"/>
        <v>0</v>
      </c>
      <c r="KQ340" s="25">
        <f t="shared" si="1149"/>
        <v>0.2</v>
      </c>
      <c r="KR340" s="25">
        <f t="shared" si="1150"/>
        <v>0.2</v>
      </c>
      <c r="KS340" s="25">
        <f t="shared" si="1264"/>
        <v>0.2</v>
      </c>
      <c r="KT340" s="25">
        <f t="shared" si="1151"/>
        <v>0</v>
      </c>
      <c r="KU340" s="25">
        <f t="shared" si="1152"/>
        <v>0</v>
      </c>
      <c r="KV340" s="25">
        <f t="shared" si="1265"/>
        <v>0</v>
      </c>
      <c r="KW340" s="25">
        <f t="shared" si="1079"/>
        <v>0</v>
      </c>
      <c r="KX340" s="25">
        <f t="shared" si="1153"/>
        <v>0</v>
      </c>
      <c r="KY340" s="25">
        <f t="shared" si="1266"/>
        <v>0</v>
      </c>
      <c r="KZ340" s="25">
        <f t="shared" si="1154"/>
        <v>0</v>
      </c>
      <c r="LA340" s="25">
        <f t="shared" si="1155"/>
        <v>0</v>
      </c>
      <c r="LB340" s="25">
        <f t="shared" si="1267"/>
        <v>0</v>
      </c>
      <c r="LC340" s="25">
        <f t="shared" si="1156"/>
        <v>1.4</v>
      </c>
      <c r="LD340" s="25">
        <f t="shared" si="1157"/>
        <v>1.4</v>
      </c>
      <c r="LE340" s="25">
        <f t="shared" si="1268"/>
        <v>1.4</v>
      </c>
      <c r="LF340" s="25">
        <f t="shared" si="1158"/>
        <v>0</v>
      </c>
      <c r="LG340" s="25">
        <f t="shared" si="1159"/>
        <v>0</v>
      </c>
      <c r="LH340" s="25">
        <f t="shared" si="1269"/>
        <v>0</v>
      </c>
      <c r="LI340" s="25">
        <f t="shared" si="1160"/>
        <v>0</v>
      </c>
      <c r="LJ340" s="25">
        <f t="shared" si="1161"/>
        <v>0</v>
      </c>
      <c r="LK340" s="25">
        <f t="shared" si="1270"/>
        <v>0</v>
      </c>
      <c r="LL340" s="25">
        <f t="shared" si="1162"/>
        <v>0</v>
      </c>
      <c r="LM340" s="25">
        <f t="shared" si="1163"/>
        <v>0</v>
      </c>
      <c r="LN340" s="25">
        <f t="shared" si="1271"/>
        <v>0</v>
      </c>
      <c r="LO340" s="25">
        <f t="shared" si="1164"/>
        <v>0</v>
      </c>
      <c r="LP340" s="25">
        <f t="shared" si="1165"/>
        <v>0</v>
      </c>
      <c r="LQ340" s="25">
        <f t="shared" si="1272"/>
        <v>0</v>
      </c>
      <c r="LR340" s="25">
        <f t="shared" si="1166"/>
        <v>0</v>
      </c>
      <c r="LS340" s="25">
        <f t="shared" si="1167"/>
        <v>0</v>
      </c>
      <c r="LT340" s="25">
        <f t="shared" si="1273"/>
        <v>0</v>
      </c>
      <c r="LU340" s="25">
        <f t="shared" si="1168"/>
        <v>0</v>
      </c>
      <c r="LV340" s="25">
        <f t="shared" si="1169"/>
        <v>0</v>
      </c>
      <c r="LW340" s="25">
        <f t="shared" si="1274"/>
        <v>0</v>
      </c>
      <c r="LX340" s="25">
        <f t="shared" si="1170"/>
        <v>0</v>
      </c>
      <c r="LY340" s="25">
        <f t="shared" si="1171"/>
        <v>0</v>
      </c>
      <c r="LZ340" s="25">
        <f t="shared" si="1275"/>
        <v>0</v>
      </c>
      <c r="MA340" s="25">
        <f t="shared" si="1172"/>
        <v>0</v>
      </c>
      <c r="MB340" s="25">
        <f t="shared" si="1173"/>
        <v>0</v>
      </c>
      <c r="MC340" s="25">
        <f t="shared" si="1276"/>
        <v>0</v>
      </c>
      <c r="MD340" s="25">
        <f t="shared" si="1174"/>
        <v>0</v>
      </c>
      <c r="ME340" s="25">
        <f t="shared" si="1175"/>
        <v>0</v>
      </c>
      <c r="MF340" s="25">
        <f t="shared" si="1277"/>
        <v>0</v>
      </c>
      <c r="MG340" s="25">
        <f t="shared" si="1176"/>
        <v>0</v>
      </c>
      <c r="MH340" s="25">
        <f t="shared" si="1177"/>
        <v>0</v>
      </c>
      <c r="MI340" s="25">
        <f t="shared" si="1278"/>
        <v>0</v>
      </c>
      <c r="MJ340" s="25">
        <f t="shared" si="1178"/>
        <v>0</v>
      </c>
      <c r="MK340" s="25">
        <f t="shared" si="1179"/>
        <v>0</v>
      </c>
      <c r="ML340" s="25">
        <f t="shared" si="1279"/>
        <v>0</v>
      </c>
      <c r="MM340" s="25">
        <f t="shared" si="1180"/>
        <v>0</v>
      </c>
      <c r="MN340" s="25">
        <f t="shared" si="1181"/>
        <v>0</v>
      </c>
      <c r="MO340" s="25">
        <f t="shared" si="1280"/>
        <v>0</v>
      </c>
      <c r="MP340" s="25">
        <f t="shared" si="1182"/>
        <v>0</v>
      </c>
      <c r="MQ340" s="25">
        <f t="shared" si="1183"/>
        <v>0</v>
      </c>
      <c r="MR340" s="25">
        <f t="shared" si="1281"/>
        <v>0</v>
      </c>
      <c r="MS340" s="29">
        <v>1.4</v>
      </c>
      <c r="MT340" s="29">
        <v>0</v>
      </c>
      <c r="MU340" s="29">
        <v>1</v>
      </c>
      <c r="MV340" s="29">
        <v>1</v>
      </c>
      <c r="MW340" s="25">
        <f t="shared" si="1184"/>
        <v>1.4</v>
      </c>
      <c r="MX340" s="25">
        <f t="shared" si="1185"/>
        <v>2.69</v>
      </c>
      <c r="MY340" s="25">
        <f t="shared" si="1186"/>
        <v>0</v>
      </c>
      <c r="MZ340" s="25">
        <f t="shared" si="1187"/>
        <v>0</v>
      </c>
      <c r="NA340" s="25">
        <f t="shared" si="1188"/>
        <v>1.4</v>
      </c>
      <c r="NB340" s="25">
        <f t="shared" si="1189"/>
        <v>2.67</v>
      </c>
      <c r="NC340" s="25">
        <f t="shared" si="1190"/>
        <v>0</v>
      </c>
      <c r="ND340" s="25">
        <f t="shared" si="1191"/>
        <v>0</v>
      </c>
      <c r="NE340" s="25">
        <f t="shared" si="1282"/>
        <v>1.4</v>
      </c>
      <c r="NF340" s="25">
        <f t="shared" si="1282"/>
        <v>2.6799999999999997</v>
      </c>
      <c r="NG340" s="25">
        <f t="shared" si="1282"/>
        <v>0</v>
      </c>
      <c r="NH340" s="25">
        <f t="shared" si="1282"/>
        <v>0</v>
      </c>
      <c r="NI340" s="25">
        <f t="shared" si="1192"/>
        <v>130.25</v>
      </c>
      <c r="NJ340" s="25">
        <f t="shared" si="1193"/>
        <v>0</v>
      </c>
      <c r="NK340" s="25">
        <f t="shared" si="1194"/>
        <v>130.25</v>
      </c>
      <c r="NL340" s="25">
        <f t="shared" si="1195"/>
        <v>88.38</v>
      </c>
      <c r="NM340" s="25">
        <f t="shared" si="1196"/>
        <v>0</v>
      </c>
      <c r="NN340" s="25">
        <f t="shared" si="1283"/>
        <v>88.38</v>
      </c>
      <c r="NO340" s="25">
        <f t="shared" si="1197"/>
        <v>0</v>
      </c>
      <c r="NP340" s="25">
        <f t="shared" si="1198"/>
        <v>0</v>
      </c>
      <c r="NQ340" s="25">
        <f t="shared" si="1284"/>
        <v>0</v>
      </c>
      <c r="NR340" s="25">
        <f t="shared" si="1199"/>
        <v>0</v>
      </c>
      <c r="NS340" s="25">
        <f t="shared" si="1200"/>
        <v>0</v>
      </c>
      <c r="NT340" s="25">
        <f t="shared" si="1285"/>
        <v>0</v>
      </c>
      <c r="NU340" s="25">
        <f t="shared" si="1201"/>
        <v>0</v>
      </c>
      <c r="NV340" s="25">
        <f t="shared" si="1202"/>
        <v>0</v>
      </c>
      <c r="NW340" s="25">
        <f t="shared" si="1286"/>
        <v>0</v>
      </c>
      <c r="NX340" s="25">
        <f t="shared" si="1287"/>
        <v>88.38</v>
      </c>
      <c r="NY340" s="25">
        <f t="shared" si="1287"/>
        <v>0</v>
      </c>
      <c r="NZ340" s="25">
        <f t="shared" si="1288"/>
        <v>88.38</v>
      </c>
      <c r="OA340" s="25">
        <f t="shared" si="1289"/>
        <v>41.87</v>
      </c>
      <c r="OB340" s="25">
        <f t="shared" si="1289"/>
        <v>0</v>
      </c>
      <c r="OC340" s="25">
        <f t="shared" si="1290"/>
        <v>41.87</v>
      </c>
      <c r="OD340" s="25">
        <f t="shared" si="1291"/>
        <v>88.38</v>
      </c>
      <c r="OE340" s="25">
        <f t="shared" si="1291"/>
        <v>0</v>
      </c>
      <c r="OF340" s="25">
        <f t="shared" si="1291"/>
        <v>88.38</v>
      </c>
      <c r="OG340" s="25">
        <f t="shared" si="1203"/>
        <v>0</v>
      </c>
      <c r="OH340" s="25">
        <f t="shared" si="1204"/>
        <v>0</v>
      </c>
      <c r="OI340" s="25">
        <f t="shared" si="1205"/>
        <v>0</v>
      </c>
      <c r="OJ340" s="25">
        <f t="shared" si="1206"/>
        <v>0</v>
      </c>
      <c r="OK340" s="25">
        <f t="shared" si="1207"/>
        <v>0</v>
      </c>
      <c r="OL340" s="25">
        <f t="shared" si="1208"/>
        <v>0</v>
      </c>
      <c r="OM340" s="25">
        <f t="shared" si="1292"/>
        <v>0</v>
      </c>
      <c r="ON340" s="25">
        <f t="shared" si="1292"/>
        <v>0</v>
      </c>
      <c r="OO340" s="25">
        <f t="shared" si="1292"/>
        <v>0</v>
      </c>
      <c r="OP340" s="25">
        <f t="shared" si="1209"/>
        <v>0</v>
      </c>
      <c r="OQ340" s="25">
        <f t="shared" si="1210"/>
        <v>0</v>
      </c>
      <c r="OR340" s="25">
        <f t="shared" si="1293"/>
        <v>0</v>
      </c>
      <c r="OS340" s="19">
        <v>535846.27</v>
      </c>
      <c r="OT340" s="19">
        <v>2371515.91</v>
      </c>
    </row>
    <row r="341" spans="1:410" ht="33" customHeight="1" x14ac:dyDescent="0.25">
      <c r="A341" s="18"/>
      <c r="B341" s="18" t="s">
        <v>959</v>
      </c>
      <c r="C341" s="18">
        <v>330.48</v>
      </c>
      <c r="D341" s="16" t="e">
        <f>_xlfn.IFNA(INDEX(#REF!,MATCH(E341,#REF!,0)),0)</f>
        <v>#REF!</v>
      </c>
      <c r="E341" s="18" t="s">
        <v>1162</v>
      </c>
      <c r="F341" s="16" t="s">
        <v>765</v>
      </c>
      <c r="G341" s="16" t="s">
        <v>810</v>
      </c>
      <c r="H341" s="16" t="s">
        <v>767</v>
      </c>
      <c r="I341" s="16" t="s">
        <v>768</v>
      </c>
      <c r="J341" s="16" t="s">
        <v>769</v>
      </c>
      <c r="K341" s="16" t="s">
        <v>770</v>
      </c>
      <c r="L341" s="16" t="s">
        <v>771</v>
      </c>
      <c r="M341" s="18">
        <v>1.8399999999999999</v>
      </c>
      <c r="N341" s="18">
        <v>1.8399999999999999</v>
      </c>
      <c r="O341" s="18">
        <v>2.2399999999999998</v>
      </c>
      <c r="P341" s="18">
        <v>2.2399999999999998</v>
      </c>
      <c r="Q341" s="18">
        <v>0.1</v>
      </c>
      <c r="R341" s="18">
        <v>2.04</v>
      </c>
      <c r="S341" s="18">
        <v>2.04</v>
      </c>
      <c r="T341" s="18">
        <v>0.2</v>
      </c>
      <c r="U341" s="18">
        <v>0</v>
      </c>
      <c r="V341" s="18">
        <v>0</v>
      </c>
      <c r="W341" s="18">
        <v>0</v>
      </c>
      <c r="X341" s="18">
        <v>1.8399999999999999</v>
      </c>
      <c r="Y341" s="18">
        <v>1.7999999999999998</v>
      </c>
      <c r="Z341" s="20">
        <f t="shared" si="1211"/>
        <v>1.8</v>
      </c>
      <c r="AA341" s="18">
        <v>0.22</v>
      </c>
      <c r="AB341" s="18">
        <v>0</v>
      </c>
      <c r="AC341" s="18">
        <v>0</v>
      </c>
      <c r="AD341" s="18">
        <v>0</v>
      </c>
      <c r="AE341" s="18">
        <v>0</v>
      </c>
      <c r="AF341" s="18">
        <v>0</v>
      </c>
      <c r="AG341" s="18">
        <v>1.4</v>
      </c>
      <c r="AH341" s="18">
        <v>1.4</v>
      </c>
      <c r="AI341" s="20">
        <f t="shared" si="1212"/>
        <v>1.95</v>
      </c>
      <c r="AJ341" s="18">
        <v>0</v>
      </c>
      <c r="AK341" s="18">
        <v>0</v>
      </c>
      <c r="AL341" s="20">
        <f t="shared" si="1213"/>
        <v>0</v>
      </c>
      <c r="AM341" s="18">
        <v>1.8399999999999999</v>
      </c>
      <c r="AN341" s="18">
        <v>1.4</v>
      </c>
      <c r="AO341" s="18">
        <v>0.15</v>
      </c>
      <c r="AP341" s="18">
        <v>0.22</v>
      </c>
      <c r="AQ341" s="18">
        <v>0</v>
      </c>
      <c r="AR341" s="18">
        <v>0</v>
      </c>
      <c r="AS341" s="18">
        <v>0</v>
      </c>
      <c r="AT341" s="18">
        <v>0</v>
      </c>
      <c r="AU341" s="18">
        <v>0</v>
      </c>
      <c r="AV341" s="18">
        <v>1</v>
      </c>
      <c r="AW341" s="18">
        <v>0</v>
      </c>
      <c r="AX341" s="18">
        <v>0</v>
      </c>
      <c r="AY341" s="18">
        <v>0</v>
      </c>
      <c r="AZ341" s="18">
        <v>0</v>
      </c>
      <c r="BA341" s="18">
        <v>0</v>
      </c>
      <c r="BB341" s="18">
        <v>0</v>
      </c>
      <c r="BC341" s="18">
        <v>0</v>
      </c>
      <c r="BD341" s="18">
        <v>0</v>
      </c>
      <c r="BE341" s="18">
        <v>2</v>
      </c>
      <c r="BF341" s="18">
        <v>0</v>
      </c>
      <c r="BG341" s="18">
        <v>0</v>
      </c>
      <c r="BH341" s="18">
        <v>0</v>
      </c>
      <c r="BI341" s="18">
        <v>0</v>
      </c>
      <c r="BJ341" s="18">
        <v>0</v>
      </c>
      <c r="BK341" s="18">
        <v>0</v>
      </c>
      <c r="BL341" s="18">
        <v>0</v>
      </c>
      <c r="BM341" s="18">
        <v>0</v>
      </c>
      <c r="BN341" s="18">
        <v>0</v>
      </c>
      <c r="BO341" s="18">
        <v>0</v>
      </c>
      <c r="BP341" s="18">
        <v>0</v>
      </c>
      <c r="BQ341" s="18">
        <v>0</v>
      </c>
      <c r="BR341" s="18">
        <v>0</v>
      </c>
      <c r="BS341" s="18">
        <v>0</v>
      </c>
      <c r="BT341" s="18">
        <v>0</v>
      </c>
      <c r="BU341" s="18">
        <v>0</v>
      </c>
      <c r="BV341" s="18">
        <v>0</v>
      </c>
      <c r="BW341" s="18">
        <v>0</v>
      </c>
      <c r="BX341" s="18">
        <v>0</v>
      </c>
      <c r="BY341" s="18">
        <v>0</v>
      </c>
      <c r="BZ341" s="18">
        <v>0</v>
      </c>
      <c r="CA341" s="16" t="e">
        <f>_xlfn.IFNA(IF(RIGHT(D341,2)="=G",0,INDEX(#REF!,MATCH(E341,#REF!,0))),0)</f>
        <v>#REF!</v>
      </c>
      <c r="CB341" s="16" t="s">
        <v>776</v>
      </c>
      <c r="CC341" s="18">
        <v>0</v>
      </c>
      <c r="CD341" s="18">
        <v>0</v>
      </c>
      <c r="CE341" s="18">
        <v>1.6</v>
      </c>
      <c r="CF341" s="18">
        <v>0.8</v>
      </c>
      <c r="CG341" s="18">
        <v>0.12</v>
      </c>
      <c r="CH341" s="18">
        <v>2</v>
      </c>
      <c r="CI341" s="16" t="s">
        <v>98</v>
      </c>
      <c r="CJ341" s="18">
        <v>0</v>
      </c>
      <c r="CK341" s="20">
        <f t="shared" si="1080"/>
        <v>2.21</v>
      </c>
      <c r="CL341" s="20">
        <f t="shared" si="1214"/>
        <v>2.21</v>
      </c>
      <c r="CM341" s="18">
        <v>49.12</v>
      </c>
      <c r="CN341" s="18">
        <v>43.44</v>
      </c>
      <c r="CO341" s="18">
        <v>42.600999999999999</v>
      </c>
      <c r="CP341" s="22">
        <f t="shared" si="1081"/>
        <v>43.44</v>
      </c>
      <c r="CQ341" s="22">
        <f t="shared" si="1082"/>
        <v>41.23</v>
      </c>
      <c r="CR341" s="22">
        <f t="shared" si="1215"/>
        <v>2.21</v>
      </c>
      <c r="CS341" s="22">
        <f t="shared" si="1083"/>
        <v>41.33</v>
      </c>
      <c r="CT341" s="22">
        <f t="shared" si="1084"/>
        <v>41.53</v>
      </c>
      <c r="CU341" s="18">
        <v>41.53</v>
      </c>
      <c r="CV341" s="22">
        <f t="shared" si="1216"/>
        <v>1.8</v>
      </c>
      <c r="CW341" s="22">
        <f t="shared" si="1085"/>
        <v>0</v>
      </c>
      <c r="CX341" s="22">
        <f t="shared" si="1086"/>
        <v>0</v>
      </c>
      <c r="CY341" s="22">
        <f t="shared" si="1087"/>
        <v>43.29</v>
      </c>
      <c r="CZ341" s="22">
        <f t="shared" si="1088"/>
        <v>43.44</v>
      </c>
      <c r="DA341" s="18">
        <v>43.44</v>
      </c>
      <c r="DB341" s="20">
        <f t="shared" si="1217"/>
        <v>2.21</v>
      </c>
      <c r="DC341" s="20">
        <f t="shared" si="1218"/>
        <v>0</v>
      </c>
      <c r="DD341" s="20">
        <f t="shared" si="1219"/>
        <v>2.21</v>
      </c>
      <c r="DE341" s="20">
        <f t="shared" si="1089"/>
        <v>0.1</v>
      </c>
      <c r="DF341" s="20">
        <f t="shared" si="1090"/>
        <v>0.2</v>
      </c>
      <c r="DG341" s="20">
        <f t="shared" si="1091"/>
        <v>1.91</v>
      </c>
      <c r="DH341" s="20">
        <f t="shared" si="1092"/>
        <v>0</v>
      </c>
      <c r="DI341" s="20">
        <f t="shared" si="1093"/>
        <v>0</v>
      </c>
      <c r="DJ341" s="20">
        <f t="shared" si="1094"/>
        <v>0</v>
      </c>
      <c r="DK341" s="20">
        <f t="shared" si="1220"/>
        <v>2.21</v>
      </c>
      <c r="DL341" s="20">
        <f t="shared" si="1221"/>
        <v>0</v>
      </c>
      <c r="DM341" s="20">
        <f t="shared" si="1222"/>
        <v>0</v>
      </c>
      <c r="DN341" s="20">
        <f t="shared" si="1223"/>
        <v>0</v>
      </c>
      <c r="DO341" s="18">
        <v>2.44</v>
      </c>
      <c r="DP341" s="18">
        <v>0</v>
      </c>
      <c r="DQ341" s="18">
        <v>1</v>
      </c>
      <c r="DR341" s="18">
        <v>1</v>
      </c>
      <c r="DS341" s="25">
        <f t="shared" si="1224"/>
        <v>2.44</v>
      </c>
      <c r="DT341" s="25">
        <f t="shared" si="1225"/>
        <v>0</v>
      </c>
      <c r="DU341" s="25">
        <f t="shared" si="1226"/>
        <v>5.39</v>
      </c>
      <c r="DV341" s="25">
        <f t="shared" si="1227"/>
        <v>0</v>
      </c>
      <c r="DW341" s="25">
        <f t="shared" si="1228"/>
        <v>5.39</v>
      </c>
      <c r="DX341" s="25">
        <f t="shared" si="1229"/>
        <v>12.07</v>
      </c>
      <c r="DY341" s="25">
        <f t="shared" si="1230"/>
        <v>0</v>
      </c>
      <c r="DZ341" s="25">
        <f t="shared" si="1231"/>
        <v>12.07</v>
      </c>
      <c r="EA341" s="25">
        <f t="shared" si="1232"/>
        <v>7.8</v>
      </c>
      <c r="EB341" s="25">
        <f t="shared" si="1233"/>
        <v>0</v>
      </c>
      <c r="EC341" s="25">
        <f t="shared" si="1234"/>
        <v>7.8</v>
      </c>
      <c r="ED341" s="25">
        <f t="shared" si="1235"/>
        <v>4.2699999999999996</v>
      </c>
      <c r="EE341" s="25">
        <f t="shared" si="1235"/>
        <v>0</v>
      </c>
      <c r="EF341" s="25">
        <f t="shared" si="1236"/>
        <v>4.2699999999999996</v>
      </c>
      <c r="EG341" s="25">
        <f t="shared" si="1237"/>
        <v>7.8</v>
      </c>
      <c r="EH341" s="25">
        <f t="shared" si="1237"/>
        <v>0</v>
      </c>
      <c r="EI341" s="25">
        <f t="shared" si="1238"/>
        <v>7.8</v>
      </c>
      <c r="EJ341" s="18">
        <v>330.48</v>
      </c>
      <c r="EK341" s="18">
        <v>280.51</v>
      </c>
      <c r="EL341" s="18" t="s">
        <v>1162</v>
      </c>
      <c r="EM341" s="18" t="s">
        <v>1163</v>
      </c>
      <c r="EN341" s="16" t="s">
        <v>774</v>
      </c>
      <c r="EO341" s="16" t="s">
        <v>132</v>
      </c>
      <c r="EP341" s="16" t="e">
        <f>IF(OR(EN341="Cống tròn",EN341="Cống hộp",EN341="Ống nhựa"),INDEX(#REF!,MATCH(E341,#REF!,0)),IF(OR(EN341="Rãnh xây",EN341="Rãnh bê tông"),INDEX(#REF!,MATCH(E341,#REF!,0)),0))</f>
        <v>#REF!</v>
      </c>
      <c r="EQ341" s="18">
        <v>48.570000000000022</v>
      </c>
      <c r="ER341" s="18">
        <v>1</v>
      </c>
      <c r="ES341" s="25">
        <f t="shared" si="1239"/>
        <v>48</v>
      </c>
      <c r="ET341" s="1" t="e">
        <f>_xlfn.IFNA(IF(EN341="Cống tròn",INDEX(#REF!,MATCH(E341,#REF!,0)),IF(EN341="Cống hộp",INDEX(#REF!,MATCH(E341,#REF!,0)),EU341&amp;" ,"&amp;EV341)),0)</f>
        <v>#REF!</v>
      </c>
      <c r="EU341" s="16" t="s">
        <v>769</v>
      </c>
      <c r="EV341" s="16" t="s">
        <v>775</v>
      </c>
      <c r="EW341" s="16" t="e">
        <f>_xlfn.IFNA(INDEX(#REF!,MATCH(E341,#REF!,0)),0)</f>
        <v>#REF!</v>
      </c>
      <c r="EX341" s="16"/>
      <c r="EY341" s="18">
        <v>0</v>
      </c>
      <c r="EZ341" s="18">
        <v>0</v>
      </c>
      <c r="FA341" s="18">
        <v>0</v>
      </c>
      <c r="FB341" s="18">
        <v>0</v>
      </c>
      <c r="FC341" s="18">
        <v>0</v>
      </c>
      <c r="FD341" s="25">
        <f t="shared" si="1095"/>
        <v>0</v>
      </c>
      <c r="FE341" s="25">
        <f t="shared" si="1240"/>
        <v>0</v>
      </c>
      <c r="FF341" s="18">
        <v>0.1</v>
      </c>
      <c r="FG341" s="18">
        <v>2</v>
      </c>
      <c r="FH341" s="18">
        <v>1</v>
      </c>
      <c r="FI341" s="25">
        <f t="shared" si="1241"/>
        <v>1.2</v>
      </c>
      <c r="FJ341" s="18">
        <v>0</v>
      </c>
      <c r="FK341" s="18">
        <v>0</v>
      </c>
      <c r="FL341" s="18">
        <v>0.2</v>
      </c>
      <c r="FM341" s="18">
        <v>1.4</v>
      </c>
      <c r="FN341" s="18">
        <v>0</v>
      </c>
      <c r="FO341" s="25">
        <f t="shared" si="1242"/>
        <v>1.4</v>
      </c>
      <c r="FP341" s="18">
        <v>1.4999999999999999E-2</v>
      </c>
      <c r="FQ341" s="18">
        <v>1</v>
      </c>
      <c r="FR341" s="25">
        <f t="shared" si="1096"/>
        <v>47</v>
      </c>
      <c r="FS341" s="25">
        <f t="shared" si="1097"/>
        <v>0.69</v>
      </c>
      <c r="FT341" s="25">
        <f t="shared" si="1098"/>
        <v>47.69</v>
      </c>
      <c r="FU341" s="25">
        <f t="shared" si="1099"/>
        <v>-0.88000000000002387</v>
      </c>
      <c r="FV341" s="25" t="str">
        <f t="shared" si="1243"/>
        <v>Thêm 01</v>
      </c>
      <c r="FW341" s="25">
        <f t="shared" si="1244"/>
        <v>0.13</v>
      </c>
      <c r="FX341" s="16"/>
      <c r="FY341" s="16"/>
      <c r="FZ341" s="16"/>
      <c r="GA341" s="16"/>
      <c r="GB341" s="19">
        <v>0</v>
      </c>
      <c r="GC341" s="19">
        <v>0</v>
      </c>
      <c r="GD341" s="19">
        <v>0</v>
      </c>
      <c r="GE341" s="19">
        <v>0</v>
      </c>
      <c r="GF341" s="19">
        <v>0</v>
      </c>
      <c r="GG341" s="19">
        <v>0</v>
      </c>
      <c r="GH341" s="19">
        <v>0</v>
      </c>
      <c r="GI341" s="19">
        <v>0</v>
      </c>
      <c r="GJ341" s="19">
        <v>0</v>
      </c>
      <c r="GK341" s="19">
        <v>0</v>
      </c>
      <c r="GL341" s="25">
        <f t="shared" si="1100"/>
        <v>0</v>
      </c>
      <c r="GM341" s="25">
        <f t="shared" si="1245"/>
        <v>0</v>
      </c>
      <c r="GN341" s="19">
        <v>0</v>
      </c>
      <c r="GO341" s="19">
        <v>0</v>
      </c>
      <c r="GP341" s="19">
        <v>0</v>
      </c>
      <c r="GQ341" s="19">
        <v>0</v>
      </c>
      <c r="GR341" s="1" t="e">
        <f>_xlfn.IFNA(INDEX(#REF!,MATCH(E341,#REF!,0)),0)</f>
        <v>#REF!</v>
      </c>
      <c r="GS341" s="16"/>
      <c r="GT341" s="18">
        <v>0</v>
      </c>
      <c r="GU341" s="18">
        <v>0</v>
      </c>
      <c r="GV341" s="18">
        <v>0</v>
      </c>
      <c r="GW341" s="18">
        <v>0</v>
      </c>
      <c r="GX341" s="25">
        <f t="shared" si="1101"/>
        <v>0</v>
      </c>
      <c r="GY341" s="25">
        <f t="shared" si="1102"/>
        <v>0</v>
      </c>
      <c r="GZ341" s="25">
        <f t="shared" si="1246"/>
        <v>0</v>
      </c>
      <c r="HA341" s="1" t="e" cm="1">
        <f t="array" ref="HA341">INDEX(#REF!,MATCH(EJ341&amp;EK341&amp;HD341&amp;HE341&amp;HF341,#REF!&amp;#REF!&amp;#REF!&amp;#REF!&amp;#REF!,0))</f>
        <v>#REF!</v>
      </c>
      <c r="HB341" s="16"/>
      <c r="HC341" s="25">
        <f t="shared" si="1247"/>
        <v>0</v>
      </c>
      <c r="HD341" s="18">
        <v>0</v>
      </c>
      <c r="HE341" s="18">
        <v>0</v>
      </c>
      <c r="HF341" s="18">
        <v>0</v>
      </c>
      <c r="HG341" s="1" t="e" cm="1">
        <f t="array" ref="HG341">INDEX(#REF!,MATCH(EJ341&amp;EK341&amp;HJ341&amp;HK341&amp;HL341,#REF!&amp;#REF!&amp;#REF!&amp;#REF!&amp;#REF!,0))</f>
        <v>#REF!</v>
      </c>
      <c r="HH341" s="16"/>
      <c r="HI341" s="25">
        <f t="shared" si="1248"/>
        <v>0</v>
      </c>
      <c r="HJ341" s="25">
        <f t="shared" si="1249"/>
        <v>0</v>
      </c>
      <c r="HK341" s="19">
        <v>0</v>
      </c>
      <c r="HL341" s="19">
        <v>0</v>
      </c>
      <c r="HM341" s="18">
        <v>0.01</v>
      </c>
      <c r="HN341" s="18">
        <v>1</v>
      </c>
      <c r="HO341" s="25">
        <f t="shared" si="1250"/>
        <v>0</v>
      </c>
      <c r="HP341" s="25">
        <f t="shared" si="1251"/>
        <v>0</v>
      </c>
      <c r="HQ341" s="25">
        <f t="shared" si="1252"/>
        <v>0</v>
      </c>
      <c r="HR341" s="25">
        <f t="shared" si="1253"/>
        <v>0</v>
      </c>
      <c r="HS341" s="25">
        <f t="shared" si="1254"/>
        <v>0</v>
      </c>
      <c r="HT341" s="19">
        <v>0</v>
      </c>
      <c r="HU341" s="19">
        <v>0</v>
      </c>
      <c r="HV341" s="19">
        <v>0</v>
      </c>
      <c r="HW341" s="25">
        <f t="shared" si="1255"/>
        <v>0</v>
      </c>
      <c r="HX341" s="19">
        <v>0</v>
      </c>
      <c r="HY341" s="19">
        <v>0</v>
      </c>
      <c r="HZ341" s="18">
        <v>43.44</v>
      </c>
      <c r="IA341" s="20">
        <f>ROUND(IF(EN341="Cống tròn",IF(EN341="Cống tròn",IF(EU341="Không có móng",IQ341-FF341,IF(EU341="Đế",IP341-FN341,IF(OR(EU341="Móng bê tông",EU341="Móng bê tông kết hợp đế"),II341-FJ341,0))),0),IF(EN341="Cống hộp",IF(AND(EN341="Cống hộp",EU341="Không có móng"),IQ341-GF341,IF(AND(EN341="Cống hộp",EU341="Móng bê tông"),IJ341-GB341,0)),IF(OR(EN341="Rãnh xây",EN341="Rãnh bê tông"),IF(OR(EN341="Rãnh xây",EN341="Rãnh bê tông"),IK341-GB341,0),IF(EN341="Ống nhựa",IF(AND(EN341="Ống nhựa",EU341="Không đắp cát"),IQ341-HT341,IF(AND(EN341="Ống nhựa",EU341="Đắp cát"),IH341-HX341,0)),IF(EN341="Rãnh thang",IF(EN341="Rãnh thang",IF(EU341="Móng bê tông",#REF!-#REF!,IQ341),0),0))))),2)</f>
        <v>41.53</v>
      </c>
      <c r="IB341" s="20">
        <f t="shared" si="1256"/>
        <v>1.9099999999999966</v>
      </c>
      <c r="IC341" s="20">
        <f t="shared" si="1103"/>
        <v>41.529999999999994</v>
      </c>
      <c r="ID341" s="20">
        <f t="shared" si="1104"/>
        <v>0</v>
      </c>
      <c r="IE341" s="20">
        <f t="shared" si="1105"/>
        <v>0</v>
      </c>
      <c r="IF341" s="20">
        <f t="shared" si="1106"/>
        <v>0</v>
      </c>
      <c r="IG341" s="20">
        <f>IF(EN341="Rãnh thang",IF(AND(EN341="Rãnh thang",EU341="Móng bê tông"),IQ341-#REF!,0),IF(EN341="Ống nhựa",IF(AND(EN341="Ống nhựa",EU341="Đắp cát"),IQ341-HT341,0),IF(EN341="Cống tròn",IF(EN341="Cống tròn",IF(OR(EU341="Móng bê tông",EU341="Móng bê tông kết hợp đế"),IM341-FL341,0),0),IF(EN341="Cống hộp",IF(AND(EN341="Cống hộp",EU341="Móng bê tông"),IN341-GD341,0),IF(OR(EN341="Rãnh xây",EN341="Rãnh bê tông"),IF(AND(EN341="Rãnh xây",EU341="Móng bê tông"),IO341-GD341,IF(AND(EN341="Rãnh bê tông",EU341="Móng bê tông"),IO341-GD341,0)),0)))))</f>
        <v>41.529999999999994</v>
      </c>
      <c r="IH341" s="20">
        <f t="shared" si="1107"/>
        <v>0</v>
      </c>
      <c r="II341" s="20">
        <f t="shared" si="1108"/>
        <v>41.529999999999994</v>
      </c>
      <c r="IJ341" s="20">
        <f t="shared" si="1109"/>
        <v>0</v>
      </c>
      <c r="IK341" s="20">
        <f t="shared" si="1110"/>
        <v>0</v>
      </c>
      <c r="IL341" s="20">
        <f t="shared" si="1111"/>
        <v>41.73</v>
      </c>
      <c r="IM341" s="20">
        <f t="shared" si="1112"/>
        <v>41.73</v>
      </c>
      <c r="IN341" s="20">
        <f t="shared" si="1113"/>
        <v>0</v>
      </c>
      <c r="IO341" s="20">
        <f t="shared" si="1114"/>
        <v>0</v>
      </c>
      <c r="IP341" s="20">
        <f t="shared" si="1115"/>
        <v>0</v>
      </c>
      <c r="IQ341" s="18">
        <v>41.83</v>
      </c>
      <c r="IR341" s="25">
        <f t="shared" si="1257"/>
        <v>0</v>
      </c>
      <c r="IS341" s="25">
        <f t="shared" si="1116"/>
        <v>0</v>
      </c>
      <c r="IT341" s="25">
        <f t="shared" si="1117"/>
        <v>0</v>
      </c>
      <c r="IU341" s="25">
        <f>ROUND(IF(EN341="Cống tròn",IF(EN341="Cống tròn",IV341+FF341,0),IF(EN341="Cống hộp",IF(EN341="Cống hộp",IV341+GP341,0),IF(OR(EN341="Rãnh xây",EN341="Rãnh bê tông"),IF(OR(EN341="Rãnh xây",EN341="Rãnh bê tông"),IV341+GP341,0),IF(EN341="ống nhựa",IF(EN341="Ống nhựa",IV341+HT341,0),IF(EN341="Rãnh thang",IF(EN341="Rãnh thang",IQ341+#REF!,0),0))))),2)</f>
        <v>42.5</v>
      </c>
      <c r="IV341" s="18">
        <v>42.4</v>
      </c>
      <c r="IW341" s="25">
        <f t="shared" si="1118"/>
        <v>42.5</v>
      </c>
      <c r="IX341" s="25">
        <f t="shared" si="1119"/>
        <v>0</v>
      </c>
      <c r="IY341" s="25">
        <f t="shared" si="1120"/>
        <v>0</v>
      </c>
      <c r="IZ341" s="25">
        <f t="shared" si="1121"/>
        <v>0</v>
      </c>
      <c r="JA341" s="25">
        <f t="shared" si="1122"/>
        <v>0</v>
      </c>
      <c r="JB341" s="18">
        <v>42.17</v>
      </c>
      <c r="JC341" s="20">
        <f>ROUND(IF(EN341="Cống tròn",IF(EN341="Cống tròn",IF(EU341="Không có móng",JS341-FF341,IF(EU341="Đế",JR341-FN341,IF(OR(EU341="Móng bê tông",EU341="Móng bê tông kết hợp đế"),JK341-FJ341,0))),0),IF(EN341="Cống hộp",IF(AND(EN341="Cống hộp",EU341="Không có móng"),JS341-GF341,IF(AND(EN341="Cống hộp",EU341="Móng bê tông"),JL341-GB341,0)),IF(OR(EN341="Rãnh xây",EN341="Rãnh bê tông"),IF(OR(EN341="Rãnh xây",EN341="Rãnh bê tông"),JM341-GB341,0),IF(EN341="Ống nhựa",IF(AND(EN341="Ống nhựa",EU341="Không đắp cát"),JS341-HT341,IF(AND(EN341="Ống nhựa",EU341="Đắp cát"),JJ341-HX341,0)),IF(EN341="Rãnh thang",IF(EN341="Rãnh thang",IF(EU341="Móng bê tông",#REF!-#REF!,JS341),0),0))))),2)</f>
        <v>41.1</v>
      </c>
      <c r="JD341" s="20">
        <f t="shared" si="1258"/>
        <v>1.0700000000000003</v>
      </c>
      <c r="JE341" s="20">
        <f t="shared" si="1123"/>
        <v>41.099999999999994</v>
      </c>
      <c r="JF341" s="20">
        <f t="shared" si="1124"/>
        <v>0</v>
      </c>
      <c r="JG341" s="20">
        <f t="shared" si="1125"/>
        <v>0</v>
      </c>
      <c r="JH341" s="20">
        <f t="shared" si="1126"/>
        <v>0</v>
      </c>
      <c r="JI341" s="20">
        <f>IF(EN341="Rãnh thang",IF(AND(EN341="Rãnh thang",EU341="Móng bê tông"),JS341-#REF!,0),IF(EN341="Ống nhựa",IF(AND(EN341="Ống nhựa",EU341="Đắp cát"),JS341-HT341,0),IF(EN341="Cống tròn",IF(EN341="Cống tròn",IF(OR(EU341="Móng bê tông",EU341="Móng bê tông kết hợp đế"),JO341-FL341,0),0),IF(EN341="Cống hộp",IF(AND(EN341="Cống hộp",EU341="Móng bê tông"),JP341-GD341,0),IF(OR(EN341="Rãnh xây",EN341="Rãnh bê tông"),IF(AND(EN341="Rãnh xây",EU341="Móng bê tông"),JQ341-GD341,IF(AND(EN341="Rãnh bê tông",EU341="Móng bê tông"),JQ341-GD341,0)),0)))))</f>
        <v>41.099999999999994</v>
      </c>
      <c r="JJ341" s="20">
        <f t="shared" si="1127"/>
        <v>0</v>
      </c>
      <c r="JK341" s="20">
        <f t="shared" si="1128"/>
        <v>41.099999999999994</v>
      </c>
      <c r="JL341" s="20">
        <f t="shared" si="1129"/>
        <v>0</v>
      </c>
      <c r="JM341" s="20">
        <f t="shared" si="1130"/>
        <v>0</v>
      </c>
      <c r="JN341" s="20">
        <f t="shared" si="1131"/>
        <v>41.3</v>
      </c>
      <c r="JO341" s="20">
        <f t="shared" si="1132"/>
        <v>41.3</v>
      </c>
      <c r="JP341" s="20">
        <f t="shared" si="1133"/>
        <v>0</v>
      </c>
      <c r="JQ341" s="20">
        <f t="shared" si="1134"/>
        <v>0</v>
      </c>
      <c r="JR341" s="20">
        <f t="shared" si="1135"/>
        <v>0</v>
      </c>
      <c r="JS341" s="26">
        <v>41.4</v>
      </c>
      <c r="JT341" s="25">
        <f t="shared" si="1259"/>
        <v>0</v>
      </c>
      <c r="JU341" s="25">
        <f t="shared" si="1136"/>
        <v>0</v>
      </c>
      <c r="JV341" s="25">
        <f t="shared" si="1137"/>
        <v>0</v>
      </c>
      <c r="JW341" s="25">
        <f>ROUND(IF(EN341="Cống tròn",IF(EN341="Cống tròn",JX341+FF341,0),IF(EN341="Cống hộp",IF(EN341="Cống hộp",JX341+GP341,0),IF(OR(EN341="Rãnh xây",EN341="Rãnh bê tông"),IF(OR(EN341="Rãnh xây",EN341="Rãnh bê tông"),JX341+GP341,0),IF(EN341="ống nhựa",IF(EN341="Ống nhựa",JX341+HT341,0),IF(EN341="Rãnh thang",IF(EN341="Rãnh thang",JS341+#REF!,0),0))))),2)</f>
        <v>42.5</v>
      </c>
      <c r="JX341" s="27">
        <v>42.4</v>
      </c>
      <c r="JY341" s="25">
        <f t="shared" si="1138"/>
        <v>42.5</v>
      </c>
      <c r="JZ341" s="25">
        <f t="shared" si="1139"/>
        <v>0</v>
      </c>
      <c r="KA341" s="25">
        <f t="shared" si="1140"/>
        <v>0</v>
      </c>
      <c r="KB341" s="25">
        <f t="shared" si="1141"/>
        <v>0</v>
      </c>
      <c r="KC341" s="25">
        <f t="shared" si="1142"/>
        <v>0</v>
      </c>
      <c r="KD341" s="28" t="s">
        <v>98</v>
      </c>
      <c r="KE341" s="27">
        <v>0</v>
      </c>
      <c r="KF341" s="25">
        <f t="shared" si="1143"/>
        <v>1.9099999999999966</v>
      </c>
      <c r="KG341" s="25">
        <f t="shared" si="1260"/>
        <v>1.9099999999999966</v>
      </c>
      <c r="KH341" s="27">
        <v>0</v>
      </c>
      <c r="KI341" s="25">
        <f t="shared" si="1144"/>
        <v>1.0700000000000003</v>
      </c>
      <c r="KJ341" s="25">
        <f t="shared" si="1261"/>
        <v>1.0700000000000003</v>
      </c>
      <c r="KK341" s="25">
        <f t="shared" si="1145"/>
        <v>0</v>
      </c>
      <c r="KL341" s="25">
        <f t="shared" si="1146"/>
        <v>0</v>
      </c>
      <c r="KM341" s="25">
        <f t="shared" si="1262"/>
        <v>0</v>
      </c>
      <c r="KN341" s="25">
        <f t="shared" si="1147"/>
        <v>0</v>
      </c>
      <c r="KO341" s="25">
        <f t="shared" si="1148"/>
        <v>0</v>
      </c>
      <c r="KP341" s="25">
        <f t="shared" si="1263"/>
        <v>0</v>
      </c>
      <c r="KQ341" s="25">
        <f t="shared" si="1149"/>
        <v>0.2</v>
      </c>
      <c r="KR341" s="25">
        <f t="shared" si="1150"/>
        <v>0.2</v>
      </c>
      <c r="KS341" s="25">
        <f t="shared" si="1264"/>
        <v>0.2</v>
      </c>
      <c r="KT341" s="25">
        <f t="shared" si="1151"/>
        <v>0</v>
      </c>
      <c r="KU341" s="25">
        <f t="shared" si="1152"/>
        <v>0</v>
      </c>
      <c r="KV341" s="25">
        <f t="shared" si="1265"/>
        <v>0</v>
      </c>
      <c r="KW341" s="25">
        <f t="shared" si="1079"/>
        <v>0</v>
      </c>
      <c r="KX341" s="25">
        <f t="shared" si="1153"/>
        <v>0</v>
      </c>
      <c r="KY341" s="25">
        <f t="shared" si="1266"/>
        <v>0</v>
      </c>
      <c r="KZ341" s="25">
        <f t="shared" si="1154"/>
        <v>0</v>
      </c>
      <c r="LA341" s="25">
        <f t="shared" si="1155"/>
        <v>0</v>
      </c>
      <c r="LB341" s="25">
        <f t="shared" si="1267"/>
        <v>0</v>
      </c>
      <c r="LC341" s="25">
        <f t="shared" si="1156"/>
        <v>1.4</v>
      </c>
      <c r="LD341" s="25">
        <f t="shared" si="1157"/>
        <v>0.87000000000000033</v>
      </c>
      <c r="LE341" s="25">
        <f t="shared" si="1268"/>
        <v>1.1350000000000002</v>
      </c>
      <c r="LF341" s="25">
        <f t="shared" si="1158"/>
        <v>0</v>
      </c>
      <c r="LG341" s="25">
        <f t="shared" si="1159"/>
        <v>0</v>
      </c>
      <c r="LH341" s="25">
        <f t="shared" si="1269"/>
        <v>0</v>
      </c>
      <c r="LI341" s="25">
        <f t="shared" si="1160"/>
        <v>0</v>
      </c>
      <c r="LJ341" s="25">
        <f t="shared" si="1161"/>
        <v>0</v>
      </c>
      <c r="LK341" s="25">
        <f t="shared" si="1270"/>
        <v>0</v>
      </c>
      <c r="LL341" s="25">
        <f t="shared" si="1162"/>
        <v>0</v>
      </c>
      <c r="LM341" s="25">
        <f t="shared" si="1163"/>
        <v>0</v>
      </c>
      <c r="LN341" s="25">
        <f t="shared" si="1271"/>
        <v>0</v>
      </c>
      <c r="LO341" s="25">
        <f t="shared" si="1164"/>
        <v>0</v>
      </c>
      <c r="LP341" s="25">
        <f t="shared" si="1165"/>
        <v>0</v>
      </c>
      <c r="LQ341" s="25">
        <f t="shared" si="1272"/>
        <v>0</v>
      </c>
      <c r="LR341" s="25">
        <f t="shared" si="1166"/>
        <v>0</v>
      </c>
      <c r="LS341" s="25">
        <f t="shared" si="1167"/>
        <v>0</v>
      </c>
      <c r="LT341" s="25">
        <f t="shared" si="1273"/>
        <v>0</v>
      </c>
      <c r="LU341" s="25">
        <f t="shared" si="1168"/>
        <v>0</v>
      </c>
      <c r="LV341" s="25">
        <f t="shared" si="1169"/>
        <v>0</v>
      </c>
      <c r="LW341" s="25">
        <f t="shared" si="1274"/>
        <v>0</v>
      </c>
      <c r="LX341" s="25">
        <f t="shared" si="1170"/>
        <v>0</v>
      </c>
      <c r="LY341" s="25">
        <f t="shared" si="1171"/>
        <v>0</v>
      </c>
      <c r="LZ341" s="25">
        <f t="shared" si="1275"/>
        <v>0</v>
      </c>
      <c r="MA341" s="25">
        <f t="shared" si="1172"/>
        <v>0</v>
      </c>
      <c r="MB341" s="25">
        <f t="shared" si="1173"/>
        <v>0</v>
      </c>
      <c r="MC341" s="25">
        <f t="shared" si="1276"/>
        <v>0</v>
      </c>
      <c r="MD341" s="25">
        <f t="shared" si="1174"/>
        <v>0</v>
      </c>
      <c r="ME341" s="25">
        <f t="shared" si="1175"/>
        <v>0</v>
      </c>
      <c r="MF341" s="25">
        <f t="shared" si="1277"/>
        <v>0</v>
      </c>
      <c r="MG341" s="25">
        <f t="shared" si="1176"/>
        <v>0</v>
      </c>
      <c r="MH341" s="25">
        <f t="shared" si="1177"/>
        <v>0</v>
      </c>
      <c r="MI341" s="25">
        <f t="shared" si="1278"/>
        <v>0</v>
      </c>
      <c r="MJ341" s="25">
        <f t="shared" si="1178"/>
        <v>0</v>
      </c>
      <c r="MK341" s="25">
        <f t="shared" si="1179"/>
        <v>0</v>
      </c>
      <c r="ML341" s="25">
        <f t="shared" si="1279"/>
        <v>0</v>
      </c>
      <c r="MM341" s="25">
        <f t="shared" si="1180"/>
        <v>0</v>
      </c>
      <c r="MN341" s="25">
        <f t="shared" si="1181"/>
        <v>0</v>
      </c>
      <c r="MO341" s="25">
        <f t="shared" si="1280"/>
        <v>0</v>
      </c>
      <c r="MP341" s="25">
        <f t="shared" si="1182"/>
        <v>0</v>
      </c>
      <c r="MQ341" s="25">
        <f t="shared" si="1183"/>
        <v>0</v>
      </c>
      <c r="MR341" s="25">
        <f t="shared" si="1281"/>
        <v>0</v>
      </c>
      <c r="MS341" s="29">
        <v>1.4</v>
      </c>
      <c r="MT341" s="29">
        <v>0</v>
      </c>
      <c r="MU341" s="29">
        <v>1</v>
      </c>
      <c r="MV341" s="29">
        <v>1</v>
      </c>
      <c r="MW341" s="25">
        <f t="shared" si="1184"/>
        <v>1.4</v>
      </c>
      <c r="MX341" s="25">
        <f t="shared" si="1185"/>
        <v>2.67</v>
      </c>
      <c r="MY341" s="25">
        <f t="shared" si="1186"/>
        <v>0</v>
      </c>
      <c r="MZ341" s="25">
        <f t="shared" si="1187"/>
        <v>0</v>
      </c>
      <c r="NA341" s="25">
        <f t="shared" si="1188"/>
        <v>1.4</v>
      </c>
      <c r="NB341" s="25">
        <f t="shared" si="1189"/>
        <v>1.5</v>
      </c>
      <c r="NC341" s="25">
        <f t="shared" si="1190"/>
        <v>0</v>
      </c>
      <c r="ND341" s="25">
        <f t="shared" si="1191"/>
        <v>0</v>
      </c>
      <c r="NE341" s="25">
        <f t="shared" si="1282"/>
        <v>1.4</v>
      </c>
      <c r="NF341" s="25">
        <f t="shared" si="1282"/>
        <v>2.085</v>
      </c>
      <c r="NG341" s="25">
        <f t="shared" si="1282"/>
        <v>0</v>
      </c>
      <c r="NH341" s="25">
        <f t="shared" si="1282"/>
        <v>0</v>
      </c>
      <c r="NI341" s="25">
        <f t="shared" si="1192"/>
        <v>101.27</v>
      </c>
      <c r="NJ341" s="25">
        <f t="shared" si="1193"/>
        <v>0</v>
      </c>
      <c r="NK341" s="25">
        <f t="shared" si="1194"/>
        <v>101.27</v>
      </c>
      <c r="NL341" s="25">
        <f t="shared" si="1195"/>
        <v>62.72</v>
      </c>
      <c r="NM341" s="25">
        <f t="shared" si="1196"/>
        <v>0</v>
      </c>
      <c r="NN341" s="25">
        <f t="shared" si="1283"/>
        <v>62.72</v>
      </c>
      <c r="NO341" s="25">
        <f t="shared" si="1197"/>
        <v>0</v>
      </c>
      <c r="NP341" s="25">
        <f t="shared" si="1198"/>
        <v>0</v>
      </c>
      <c r="NQ341" s="25">
        <f t="shared" si="1284"/>
        <v>0</v>
      </c>
      <c r="NR341" s="25">
        <f t="shared" si="1199"/>
        <v>0</v>
      </c>
      <c r="NS341" s="25">
        <f t="shared" si="1200"/>
        <v>0</v>
      </c>
      <c r="NT341" s="25">
        <f t="shared" si="1285"/>
        <v>0</v>
      </c>
      <c r="NU341" s="25">
        <f t="shared" si="1201"/>
        <v>0</v>
      </c>
      <c r="NV341" s="25">
        <f t="shared" si="1202"/>
        <v>0</v>
      </c>
      <c r="NW341" s="25">
        <f t="shared" si="1286"/>
        <v>0</v>
      </c>
      <c r="NX341" s="25">
        <f t="shared" si="1287"/>
        <v>62.72</v>
      </c>
      <c r="NY341" s="25">
        <f t="shared" si="1287"/>
        <v>0</v>
      </c>
      <c r="NZ341" s="25">
        <f t="shared" si="1288"/>
        <v>62.72</v>
      </c>
      <c r="OA341" s="25">
        <f t="shared" si="1289"/>
        <v>38.549999999999997</v>
      </c>
      <c r="OB341" s="25">
        <f t="shared" si="1289"/>
        <v>0</v>
      </c>
      <c r="OC341" s="25">
        <f t="shared" si="1290"/>
        <v>38.549999999999997</v>
      </c>
      <c r="OD341" s="25">
        <f t="shared" si="1291"/>
        <v>62.72</v>
      </c>
      <c r="OE341" s="25">
        <f t="shared" si="1291"/>
        <v>0</v>
      </c>
      <c r="OF341" s="25">
        <f t="shared" si="1291"/>
        <v>62.72</v>
      </c>
      <c r="OG341" s="25">
        <f t="shared" si="1203"/>
        <v>0</v>
      </c>
      <c r="OH341" s="25">
        <f t="shared" si="1204"/>
        <v>0</v>
      </c>
      <c r="OI341" s="25">
        <f t="shared" si="1205"/>
        <v>0</v>
      </c>
      <c r="OJ341" s="25">
        <f t="shared" si="1206"/>
        <v>0</v>
      </c>
      <c r="OK341" s="25">
        <f t="shared" si="1207"/>
        <v>0</v>
      </c>
      <c r="OL341" s="25">
        <f t="shared" si="1208"/>
        <v>0</v>
      </c>
      <c r="OM341" s="25">
        <f t="shared" si="1292"/>
        <v>0</v>
      </c>
      <c r="ON341" s="25">
        <f t="shared" si="1292"/>
        <v>0</v>
      </c>
      <c r="OO341" s="25">
        <f t="shared" si="1292"/>
        <v>0</v>
      </c>
      <c r="OP341" s="25">
        <f t="shared" si="1209"/>
        <v>0</v>
      </c>
      <c r="OQ341" s="25">
        <f t="shared" si="1210"/>
        <v>0</v>
      </c>
      <c r="OR341" s="25">
        <f t="shared" si="1293"/>
        <v>0</v>
      </c>
      <c r="OS341" s="19">
        <v>535896.27</v>
      </c>
      <c r="OT341" s="19">
        <v>2371515.91</v>
      </c>
    </row>
    <row r="342" spans="1:410" ht="33" customHeight="1" x14ac:dyDescent="0.25">
      <c r="A342" s="18"/>
      <c r="B342" s="18" t="s">
        <v>959</v>
      </c>
      <c r="C342" s="18">
        <v>280.51</v>
      </c>
      <c r="D342" s="16" t="e">
        <f>_xlfn.IFNA(INDEX(#REF!,MATCH(E342,#REF!,0)),0)</f>
        <v>#REF!</v>
      </c>
      <c r="E342" s="18" t="s">
        <v>1163</v>
      </c>
      <c r="F342" s="16" t="s">
        <v>765</v>
      </c>
      <c r="G342" s="16" t="s">
        <v>810</v>
      </c>
      <c r="H342" s="16" t="s">
        <v>767</v>
      </c>
      <c r="I342" s="16" t="s">
        <v>768</v>
      </c>
      <c r="J342" s="16" t="s">
        <v>769</v>
      </c>
      <c r="K342" s="16" t="s">
        <v>770</v>
      </c>
      <c r="L342" s="16" t="s">
        <v>771</v>
      </c>
      <c r="M342" s="18">
        <v>1.8399999999999999</v>
      </c>
      <c r="N342" s="18">
        <v>1.8399999999999999</v>
      </c>
      <c r="O342" s="18">
        <v>2.2399999999999998</v>
      </c>
      <c r="P342" s="18">
        <v>2.2399999999999998</v>
      </c>
      <c r="Q342" s="18">
        <v>0.1</v>
      </c>
      <c r="R342" s="18">
        <v>2.04</v>
      </c>
      <c r="S342" s="18">
        <v>2.04</v>
      </c>
      <c r="T342" s="18">
        <v>0.2</v>
      </c>
      <c r="U342" s="18">
        <v>0</v>
      </c>
      <c r="V342" s="18">
        <v>0</v>
      </c>
      <c r="W342" s="18">
        <v>0</v>
      </c>
      <c r="X342" s="18">
        <v>1.8399999999999999</v>
      </c>
      <c r="Y342" s="18">
        <v>1.7999999999999998</v>
      </c>
      <c r="Z342" s="20">
        <f t="shared" si="1211"/>
        <v>1.8</v>
      </c>
      <c r="AA342" s="18">
        <v>0.22</v>
      </c>
      <c r="AB342" s="18">
        <v>0</v>
      </c>
      <c r="AC342" s="18">
        <v>0</v>
      </c>
      <c r="AD342" s="18">
        <v>0</v>
      </c>
      <c r="AE342" s="18">
        <v>0</v>
      </c>
      <c r="AF342" s="18">
        <v>0</v>
      </c>
      <c r="AG342" s="18">
        <v>1.4</v>
      </c>
      <c r="AH342" s="18">
        <v>1.4</v>
      </c>
      <c r="AI342" s="20">
        <f t="shared" si="1212"/>
        <v>1.95</v>
      </c>
      <c r="AJ342" s="18">
        <v>0</v>
      </c>
      <c r="AK342" s="18">
        <v>0</v>
      </c>
      <c r="AL342" s="20">
        <f t="shared" si="1213"/>
        <v>0</v>
      </c>
      <c r="AM342" s="18">
        <v>1.8399999999999999</v>
      </c>
      <c r="AN342" s="18">
        <v>1.4</v>
      </c>
      <c r="AO342" s="18">
        <v>0.15</v>
      </c>
      <c r="AP342" s="18">
        <v>0.22</v>
      </c>
      <c r="AQ342" s="18">
        <v>0</v>
      </c>
      <c r="AR342" s="18">
        <v>0</v>
      </c>
      <c r="AS342" s="18">
        <v>0</v>
      </c>
      <c r="AT342" s="18">
        <v>0</v>
      </c>
      <c r="AU342" s="18">
        <v>0</v>
      </c>
      <c r="AV342" s="18">
        <v>1</v>
      </c>
      <c r="AW342" s="18">
        <v>0</v>
      </c>
      <c r="AX342" s="18">
        <v>0</v>
      </c>
      <c r="AY342" s="18">
        <v>0</v>
      </c>
      <c r="AZ342" s="18">
        <v>0</v>
      </c>
      <c r="BA342" s="18">
        <v>0</v>
      </c>
      <c r="BB342" s="18">
        <v>0</v>
      </c>
      <c r="BC342" s="18">
        <v>0</v>
      </c>
      <c r="BD342" s="18">
        <v>0</v>
      </c>
      <c r="BE342" s="18">
        <v>2</v>
      </c>
      <c r="BF342" s="18">
        <v>0</v>
      </c>
      <c r="BG342" s="18">
        <v>0</v>
      </c>
      <c r="BH342" s="18">
        <v>0</v>
      </c>
      <c r="BI342" s="18">
        <v>0</v>
      </c>
      <c r="BJ342" s="18">
        <v>0</v>
      </c>
      <c r="BK342" s="18">
        <v>0</v>
      </c>
      <c r="BL342" s="18">
        <v>0</v>
      </c>
      <c r="BM342" s="18">
        <v>0</v>
      </c>
      <c r="BN342" s="18">
        <v>0</v>
      </c>
      <c r="BO342" s="18">
        <v>0</v>
      </c>
      <c r="BP342" s="18">
        <v>0</v>
      </c>
      <c r="BQ342" s="18">
        <v>0</v>
      </c>
      <c r="BR342" s="18">
        <v>0</v>
      </c>
      <c r="BS342" s="18">
        <v>0</v>
      </c>
      <c r="BT342" s="18">
        <v>0</v>
      </c>
      <c r="BU342" s="18">
        <v>0</v>
      </c>
      <c r="BV342" s="18">
        <v>0</v>
      </c>
      <c r="BW342" s="18">
        <v>0</v>
      </c>
      <c r="BX342" s="18">
        <v>0</v>
      </c>
      <c r="BY342" s="18">
        <v>0</v>
      </c>
      <c r="BZ342" s="18">
        <v>0</v>
      </c>
      <c r="CA342" s="16" t="e">
        <f>_xlfn.IFNA(IF(RIGHT(D342,2)="=G",0,INDEX(#REF!,MATCH(E342,#REF!,0))),0)</f>
        <v>#REF!</v>
      </c>
      <c r="CB342" s="16" t="s">
        <v>776</v>
      </c>
      <c r="CC342" s="18">
        <v>0</v>
      </c>
      <c r="CD342" s="18">
        <v>0</v>
      </c>
      <c r="CE342" s="18">
        <v>1.6</v>
      </c>
      <c r="CF342" s="18">
        <v>0.8</v>
      </c>
      <c r="CG342" s="18">
        <v>0.12</v>
      </c>
      <c r="CH342" s="18">
        <v>2</v>
      </c>
      <c r="CI342" s="16" t="s">
        <v>98</v>
      </c>
      <c r="CJ342" s="18">
        <v>0</v>
      </c>
      <c r="CK342" s="20">
        <f t="shared" si="1080"/>
        <v>1.37</v>
      </c>
      <c r="CL342" s="20">
        <f t="shared" si="1214"/>
        <v>1.37</v>
      </c>
      <c r="CM342" s="18">
        <v>27.29</v>
      </c>
      <c r="CN342" s="18">
        <v>43.01</v>
      </c>
      <c r="CO342" s="18">
        <v>42.170999999999999</v>
      </c>
      <c r="CP342" s="22">
        <f t="shared" si="1081"/>
        <v>42.17</v>
      </c>
      <c r="CQ342" s="22">
        <f t="shared" si="1082"/>
        <v>40.799999999999997</v>
      </c>
      <c r="CR342" s="22">
        <f t="shared" si="1215"/>
        <v>1.37</v>
      </c>
      <c r="CS342" s="22">
        <f t="shared" si="1083"/>
        <v>40.9</v>
      </c>
      <c r="CT342" s="22">
        <f t="shared" si="1084"/>
        <v>41.1</v>
      </c>
      <c r="CU342" s="18">
        <v>41.1</v>
      </c>
      <c r="CV342" s="22">
        <f t="shared" si="1216"/>
        <v>1.8</v>
      </c>
      <c r="CW342" s="22">
        <f t="shared" si="1085"/>
        <v>0</v>
      </c>
      <c r="CX342" s="22">
        <f t="shared" si="1086"/>
        <v>0</v>
      </c>
      <c r="CY342" s="22">
        <f t="shared" si="1087"/>
        <v>42.86</v>
      </c>
      <c r="CZ342" s="22">
        <f t="shared" si="1088"/>
        <v>43.01</v>
      </c>
      <c r="DA342" s="18">
        <v>43.01</v>
      </c>
      <c r="DB342" s="20">
        <f t="shared" si="1217"/>
        <v>2.21</v>
      </c>
      <c r="DC342" s="20">
        <f t="shared" si="1218"/>
        <v>0.84</v>
      </c>
      <c r="DD342" s="20">
        <f t="shared" si="1219"/>
        <v>1.37</v>
      </c>
      <c r="DE342" s="20">
        <f t="shared" si="1089"/>
        <v>0.1</v>
      </c>
      <c r="DF342" s="20">
        <f t="shared" si="1090"/>
        <v>0.2</v>
      </c>
      <c r="DG342" s="20">
        <f t="shared" si="1091"/>
        <v>1.07</v>
      </c>
      <c r="DH342" s="20">
        <f t="shared" si="1092"/>
        <v>0</v>
      </c>
      <c r="DI342" s="20">
        <f t="shared" si="1093"/>
        <v>0</v>
      </c>
      <c r="DJ342" s="20">
        <f t="shared" si="1094"/>
        <v>0</v>
      </c>
      <c r="DK342" s="20">
        <f t="shared" si="1220"/>
        <v>1.37</v>
      </c>
      <c r="DL342" s="20">
        <f t="shared" si="1221"/>
        <v>0</v>
      </c>
      <c r="DM342" s="20">
        <f t="shared" si="1222"/>
        <v>0</v>
      </c>
      <c r="DN342" s="20">
        <f t="shared" si="1223"/>
        <v>0</v>
      </c>
      <c r="DO342" s="18">
        <v>2.44</v>
      </c>
      <c r="DP342" s="18">
        <v>0</v>
      </c>
      <c r="DQ342" s="18">
        <v>1</v>
      </c>
      <c r="DR342" s="18">
        <v>1</v>
      </c>
      <c r="DS342" s="25">
        <f t="shared" si="1224"/>
        <v>2.44</v>
      </c>
      <c r="DT342" s="25">
        <f t="shared" si="1225"/>
        <v>0</v>
      </c>
      <c r="DU342" s="25">
        <f t="shared" si="1226"/>
        <v>3.34</v>
      </c>
      <c r="DV342" s="25">
        <f t="shared" si="1227"/>
        <v>0</v>
      </c>
      <c r="DW342" s="25">
        <f t="shared" si="1228"/>
        <v>3.34</v>
      </c>
      <c r="DX342" s="25">
        <f t="shared" si="1229"/>
        <v>7.48</v>
      </c>
      <c r="DY342" s="25">
        <f t="shared" si="1230"/>
        <v>0</v>
      </c>
      <c r="DZ342" s="25">
        <f t="shared" si="1231"/>
        <v>7.48</v>
      </c>
      <c r="EA342" s="25">
        <f t="shared" si="1232"/>
        <v>4.96</v>
      </c>
      <c r="EB342" s="25">
        <f t="shared" si="1233"/>
        <v>0</v>
      </c>
      <c r="EC342" s="25">
        <f t="shared" si="1234"/>
        <v>4.96</v>
      </c>
      <c r="ED342" s="25">
        <f t="shared" si="1235"/>
        <v>2.52</v>
      </c>
      <c r="EE342" s="25">
        <f t="shared" si="1235"/>
        <v>0</v>
      </c>
      <c r="EF342" s="25">
        <f t="shared" si="1236"/>
        <v>2.52</v>
      </c>
      <c r="EG342" s="25">
        <f t="shared" si="1237"/>
        <v>4.96</v>
      </c>
      <c r="EH342" s="25">
        <f t="shared" si="1237"/>
        <v>0</v>
      </c>
      <c r="EI342" s="25">
        <f t="shared" si="1238"/>
        <v>4.96</v>
      </c>
      <c r="EJ342" s="18">
        <v>280.51</v>
      </c>
      <c r="EK342" s="18">
        <v>224.78</v>
      </c>
      <c r="EL342" s="18" t="s">
        <v>1163</v>
      </c>
      <c r="EM342" s="18" t="s">
        <v>1164</v>
      </c>
      <c r="EN342" s="16" t="s">
        <v>774</v>
      </c>
      <c r="EO342" s="16" t="s">
        <v>132</v>
      </c>
      <c r="EP342" s="16" t="e">
        <f>IF(OR(EN342="Cống tròn",EN342="Cống hộp",EN342="Ống nhựa"),INDEX(#REF!,MATCH(E342,#REF!,0)),IF(OR(EN342="Rãnh xây",EN342="Rãnh bê tông"),INDEX(#REF!,MATCH(E342,#REF!,0)),0))</f>
        <v>#REF!</v>
      </c>
      <c r="EQ342" s="18">
        <v>53.779999999999987</v>
      </c>
      <c r="ER342" s="18">
        <v>1</v>
      </c>
      <c r="ES342" s="25">
        <f t="shared" si="1239"/>
        <v>53</v>
      </c>
      <c r="ET342" s="1" t="e">
        <f>_xlfn.IFNA(IF(EN342="Cống tròn",INDEX(#REF!,MATCH(E342,#REF!,0)),IF(EN342="Cống hộp",INDEX(#REF!,MATCH(E342,#REF!,0)),EU342&amp;" ,"&amp;EV342)),0)</f>
        <v>#REF!</v>
      </c>
      <c r="EU342" s="16" t="s">
        <v>769</v>
      </c>
      <c r="EV342" s="16" t="s">
        <v>775</v>
      </c>
      <c r="EW342" s="16" t="e">
        <f>_xlfn.IFNA(INDEX(#REF!,MATCH(E342,#REF!,0)),0)</f>
        <v>#REF!</v>
      </c>
      <c r="EX342" s="16"/>
      <c r="EY342" s="18">
        <v>0</v>
      </c>
      <c r="EZ342" s="18">
        <v>0</v>
      </c>
      <c r="FA342" s="18">
        <v>0</v>
      </c>
      <c r="FB342" s="18">
        <v>0</v>
      </c>
      <c r="FC342" s="18">
        <v>0</v>
      </c>
      <c r="FD342" s="25">
        <f t="shared" si="1095"/>
        <v>0</v>
      </c>
      <c r="FE342" s="25">
        <f t="shared" si="1240"/>
        <v>0</v>
      </c>
      <c r="FF342" s="18">
        <v>0.1</v>
      </c>
      <c r="FG342" s="18">
        <v>2</v>
      </c>
      <c r="FH342" s="18">
        <v>1</v>
      </c>
      <c r="FI342" s="25">
        <f t="shared" si="1241"/>
        <v>1.2</v>
      </c>
      <c r="FJ342" s="18">
        <v>0</v>
      </c>
      <c r="FK342" s="18">
        <v>0</v>
      </c>
      <c r="FL342" s="18">
        <v>0.2</v>
      </c>
      <c r="FM342" s="18">
        <v>1.4</v>
      </c>
      <c r="FN342" s="18">
        <v>0</v>
      </c>
      <c r="FO342" s="25">
        <f t="shared" si="1242"/>
        <v>1.4</v>
      </c>
      <c r="FP342" s="18">
        <v>1.4999999999999999E-2</v>
      </c>
      <c r="FQ342" s="18">
        <v>1</v>
      </c>
      <c r="FR342" s="25">
        <f t="shared" si="1096"/>
        <v>52</v>
      </c>
      <c r="FS342" s="25">
        <f t="shared" si="1097"/>
        <v>0.76500000000000001</v>
      </c>
      <c r="FT342" s="25">
        <f t="shared" si="1098"/>
        <v>52.765000000000001</v>
      </c>
      <c r="FU342" s="25">
        <f t="shared" si="1099"/>
        <v>-1.0149999999999864</v>
      </c>
      <c r="FV342" s="25" t="str">
        <f t="shared" si="1243"/>
        <v>Thêm 01</v>
      </c>
      <c r="FW342" s="25">
        <f t="shared" si="1244"/>
        <v>0</v>
      </c>
      <c r="FX342" s="16"/>
      <c r="FY342" s="16"/>
      <c r="FZ342" s="16"/>
      <c r="GA342" s="16"/>
      <c r="GB342" s="19">
        <v>0</v>
      </c>
      <c r="GC342" s="19">
        <v>0</v>
      </c>
      <c r="GD342" s="19">
        <v>0</v>
      </c>
      <c r="GE342" s="19">
        <v>0</v>
      </c>
      <c r="GF342" s="19">
        <v>0</v>
      </c>
      <c r="GG342" s="19">
        <v>0</v>
      </c>
      <c r="GH342" s="19">
        <v>0</v>
      </c>
      <c r="GI342" s="19">
        <v>0</v>
      </c>
      <c r="GJ342" s="19">
        <v>0</v>
      </c>
      <c r="GK342" s="19">
        <v>0</v>
      </c>
      <c r="GL342" s="25">
        <f t="shared" si="1100"/>
        <v>0</v>
      </c>
      <c r="GM342" s="25">
        <f t="shared" si="1245"/>
        <v>0</v>
      </c>
      <c r="GN342" s="19">
        <v>0</v>
      </c>
      <c r="GO342" s="19">
        <v>0</v>
      </c>
      <c r="GP342" s="19">
        <v>0</v>
      </c>
      <c r="GQ342" s="19">
        <v>0</v>
      </c>
      <c r="GR342" s="1" t="e">
        <f>_xlfn.IFNA(INDEX(#REF!,MATCH(E342,#REF!,0)),0)</f>
        <v>#REF!</v>
      </c>
      <c r="GS342" s="16"/>
      <c r="GT342" s="18">
        <v>0</v>
      </c>
      <c r="GU342" s="18">
        <v>0</v>
      </c>
      <c r="GV342" s="18">
        <v>0</v>
      </c>
      <c r="GW342" s="18">
        <v>0</v>
      </c>
      <c r="GX342" s="25">
        <f t="shared" si="1101"/>
        <v>0</v>
      </c>
      <c r="GY342" s="25">
        <f t="shared" si="1102"/>
        <v>0</v>
      </c>
      <c r="GZ342" s="25">
        <f t="shared" si="1246"/>
        <v>0</v>
      </c>
      <c r="HA342" s="1" t="e" cm="1">
        <f t="array" ref="HA342">INDEX(#REF!,MATCH(EJ342&amp;EK342&amp;HD342&amp;HE342&amp;HF342,#REF!&amp;#REF!&amp;#REF!&amp;#REF!&amp;#REF!,0))</f>
        <v>#REF!</v>
      </c>
      <c r="HB342" s="16"/>
      <c r="HC342" s="25">
        <f t="shared" si="1247"/>
        <v>0</v>
      </c>
      <c r="HD342" s="18">
        <v>0</v>
      </c>
      <c r="HE342" s="18">
        <v>0</v>
      </c>
      <c r="HF342" s="18">
        <v>0</v>
      </c>
      <c r="HG342" s="1" t="e" cm="1">
        <f t="array" ref="HG342">INDEX(#REF!,MATCH(EJ342&amp;EK342&amp;HJ342&amp;HK342&amp;HL342,#REF!&amp;#REF!&amp;#REF!&amp;#REF!&amp;#REF!,0))</f>
        <v>#REF!</v>
      </c>
      <c r="HH342" s="16"/>
      <c r="HI342" s="25">
        <f t="shared" si="1248"/>
        <v>0</v>
      </c>
      <c r="HJ342" s="25">
        <f t="shared" si="1249"/>
        <v>0</v>
      </c>
      <c r="HK342" s="19">
        <v>0</v>
      </c>
      <c r="HL342" s="19">
        <v>0</v>
      </c>
      <c r="HM342" s="18">
        <v>0.01</v>
      </c>
      <c r="HN342" s="18">
        <v>1</v>
      </c>
      <c r="HO342" s="25">
        <f t="shared" si="1250"/>
        <v>0</v>
      </c>
      <c r="HP342" s="25">
        <f t="shared" si="1251"/>
        <v>0</v>
      </c>
      <c r="HQ342" s="25">
        <f t="shared" si="1252"/>
        <v>0</v>
      </c>
      <c r="HR342" s="25">
        <f t="shared" si="1253"/>
        <v>0</v>
      </c>
      <c r="HS342" s="25">
        <f t="shared" si="1254"/>
        <v>0</v>
      </c>
      <c r="HT342" s="19">
        <v>0</v>
      </c>
      <c r="HU342" s="19">
        <v>0</v>
      </c>
      <c r="HV342" s="19">
        <v>0</v>
      </c>
      <c r="HW342" s="25">
        <f t="shared" si="1255"/>
        <v>0</v>
      </c>
      <c r="HX342" s="19">
        <v>0</v>
      </c>
      <c r="HY342" s="19">
        <v>0</v>
      </c>
      <c r="HZ342" s="18">
        <v>42.17</v>
      </c>
      <c r="IA342" s="20">
        <f>ROUND(IF(EN342="Cống tròn",IF(EN342="Cống tròn",IF(EU342="Không có móng",IQ342-FF342,IF(EU342="Đế",IP342-FN342,IF(OR(EU342="Móng bê tông",EU342="Móng bê tông kết hợp đế"),II342-FJ342,0))),0),IF(EN342="Cống hộp",IF(AND(EN342="Cống hộp",EU342="Không có móng"),IQ342-GF342,IF(AND(EN342="Cống hộp",EU342="Móng bê tông"),IJ342-GB342,0)),IF(OR(EN342="Rãnh xây",EN342="Rãnh bê tông"),IF(OR(EN342="Rãnh xây",EN342="Rãnh bê tông"),IK342-GB342,0),IF(EN342="Ống nhựa",IF(AND(EN342="Ống nhựa",EU342="Không đắp cát"),IQ342-HT342,IF(AND(EN342="Ống nhựa",EU342="Đắp cát"),IH342-HX342,0)),IF(EN342="Rãnh thang",IF(EN342="Rãnh thang",IF(EU342="Móng bê tông",#REF!-#REF!,IQ342),0),0))))),2)</f>
        <v>41.1</v>
      </c>
      <c r="IB342" s="20">
        <f t="shared" si="1256"/>
        <v>1.0700000000000003</v>
      </c>
      <c r="IC342" s="20">
        <f t="shared" si="1103"/>
        <v>41.099999999999994</v>
      </c>
      <c r="ID342" s="20">
        <f t="shared" si="1104"/>
        <v>0</v>
      </c>
      <c r="IE342" s="20">
        <f t="shared" si="1105"/>
        <v>0</v>
      </c>
      <c r="IF342" s="20">
        <f t="shared" si="1106"/>
        <v>0</v>
      </c>
      <c r="IG342" s="20">
        <f>IF(EN342="Rãnh thang",IF(AND(EN342="Rãnh thang",EU342="Móng bê tông"),IQ342-#REF!,0),IF(EN342="Ống nhựa",IF(AND(EN342="Ống nhựa",EU342="Đắp cát"),IQ342-HT342,0),IF(EN342="Cống tròn",IF(EN342="Cống tròn",IF(OR(EU342="Móng bê tông",EU342="Móng bê tông kết hợp đế"),IM342-FL342,0),0),IF(EN342="Cống hộp",IF(AND(EN342="Cống hộp",EU342="Móng bê tông"),IN342-GD342,0),IF(OR(EN342="Rãnh xây",EN342="Rãnh bê tông"),IF(AND(EN342="Rãnh xây",EU342="Móng bê tông"),IO342-GD342,IF(AND(EN342="Rãnh bê tông",EU342="Móng bê tông"),IO342-GD342,0)),0)))))</f>
        <v>41.099999999999994</v>
      </c>
      <c r="IH342" s="20">
        <f t="shared" si="1107"/>
        <v>0</v>
      </c>
      <c r="II342" s="20">
        <f t="shared" si="1108"/>
        <v>41.099999999999994</v>
      </c>
      <c r="IJ342" s="20">
        <f t="shared" si="1109"/>
        <v>0</v>
      </c>
      <c r="IK342" s="20">
        <f t="shared" si="1110"/>
        <v>0</v>
      </c>
      <c r="IL342" s="20">
        <f t="shared" si="1111"/>
        <v>41.3</v>
      </c>
      <c r="IM342" s="20">
        <f t="shared" si="1112"/>
        <v>41.3</v>
      </c>
      <c r="IN342" s="20">
        <f t="shared" si="1113"/>
        <v>0</v>
      </c>
      <c r="IO342" s="20">
        <f t="shared" si="1114"/>
        <v>0</v>
      </c>
      <c r="IP342" s="20">
        <f t="shared" si="1115"/>
        <v>0</v>
      </c>
      <c r="IQ342" s="18">
        <v>41.4</v>
      </c>
      <c r="IR342" s="25">
        <f t="shared" si="1257"/>
        <v>0</v>
      </c>
      <c r="IS342" s="25">
        <f t="shared" si="1116"/>
        <v>0</v>
      </c>
      <c r="IT342" s="25">
        <f t="shared" si="1117"/>
        <v>0</v>
      </c>
      <c r="IU342" s="25">
        <f>ROUND(IF(EN342="Cống tròn",IF(EN342="Cống tròn",IV342+FF342,0),IF(EN342="Cống hộp",IF(EN342="Cống hộp",IV342+GP342,0),IF(OR(EN342="Rãnh xây",EN342="Rãnh bê tông"),IF(OR(EN342="Rãnh xây",EN342="Rãnh bê tông"),IV342+GP342,0),IF(EN342="ống nhựa",IF(EN342="Ống nhựa",IV342+HT342,0),IF(EN342="Rãnh thang",IF(EN342="Rãnh thang",IQ342+#REF!,0),0))))),2)</f>
        <v>41.52</v>
      </c>
      <c r="IV342" s="18">
        <v>41.42</v>
      </c>
      <c r="IW342" s="25">
        <f t="shared" si="1118"/>
        <v>41.52</v>
      </c>
      <c r="IX342" s="25">
        <f t="shared" si="1119"/>
        <v>0</v>
      </c>
      <c r="IY342" s="25">
        <f t="shared" si="1120"/>
        <v>0</v>
      </c>
      <c r="IZ342" s="25">
        <f t="shared" si="1121"/>
        <v>0</v>
      </c>
      <c r="JA342" s="25">
        <f t="shared" si="1122"/>
        <v>0</v>
      </c>
      <c r="JB342" s="18">
        <v>42.52</v>
      </c>
      <c r="JC342" s="20">
        <f>ROUND(IF(EN342="Cống tròn",IF(EN342="Cống tròn",IF(EU342="Không có móng",JS342-FF342,IF(EU342="Đế",JR342-FN342,IF(OR(EU342="Móng bê tông",EU342="Móng bê tông kết hợp đế"),JK342-FJ342,0))),0),IF(EN342="Cống hộp",IF(AND(EN342="Cống hộp",EU342="Không có móng"),JS342-GF342,IF(AND(EN342="Cống hộp",EU342="Móng bê tông"),JL342-GB342,0)),IF(OR(EN342="Rãnh xây",EN342="Rãnh bê tông"),IF(OR(EN342="Rãnh xây",EN342="Rãnh bê tông"),JM342-GB342,0),IF(EN342="Ống nhựa",IF(AND(EN342="Ống nhựa",EU342="Không đắp cát"),JS342-HT342,IF(AND(EN342="Ống nhựa",EU342="Đắp cát"),JJ342-HX342,0)),IF(EN342="Rãnh thang",IF(EN342="Rãnh thang",IF(EU342="Móng bê tông",#REF!-#REF!,JS342),0),0))))),2)</f>
        <v>40.119999999999997</v>
      </c>
      <c r="JD342" s="20">
        <f t="shared" si="1258"/>
        <v>2.4000000000000057</v>
      </c>
      <c r="JE342" s="20">
        <f t="shared" si="1123"/>
        <v>40.119999999999997</v>
      </c>
      <c r="JF342" s="20">
        <f t="shared" si="1124"/>
        <v>0</v>
      </c>
      <c r="JG342" s="20">
        <f t="shared" si="1125"/>
        <v>0</v>
      </c>
      <c r="JH342" s="20">
        <f t="shared" si="1126"/>
        <v>0</v>
      </c>
      <c r="JI342" s="20">
        <f>IF(EN342="Rãnh thang",IF(AND(EN342="Rãnh thang",EU342="Móng bê tông"),JS342-#REF!,0),IF(EN342="Ống nhựa",IF(AND(EN342="Ống nhựa",EU342="Đắp cát"),JS342-HT342,0),IF(EN342="Cống tròn",IF(EN342="Cống tròn",IF(OR(EU342="Móng bê tông",EU342="Móng bê tông kết hợp đế"),JO342-FL342,0),0),IF(EN342="Cống hộp",IF(AND(EN342="Cống hộp",EU342="Móng bê tông"),JP342-GD342,0),IF(OR(EN342="Rãnh xây",EN342="Rãnh bê tông"),IF(AND(EN342="Rãnh xây",EU342="Móng bê tông"),JQ342-GD342,IF(AND(EN342="Rãnh bê tông",EU342="Móng bê tông"),JQ342-GD342,0)),0)))))</f>
        <v>40.119999999999997</v>
      </c>
      <c r="JJ342" s="20">
        <f t="shared" si="1127"/>
        <v>0</v>
      </c>
      <c r="JK342" s="20">
        <f t="shared" si="1128"/>
        <v>40.119999999999997</v>
      </c>
      <c r="JL342" s="20">
        <f t="shared" si="1129"/>
        <v>0</v>
      </c>
      <c r="JM342" s="20">
        <f t="shared" si="1130"/>
        <v>0</v>
      </c>
      <c r="JN342" s="20">
        <f t="shared" si="1131"/>
        <v>40.32</v>
      </c>
      <c r="JO342" s="20">
        <f t="shared" si="1132"/>
        <v>40.32</v>
      </c>
      <c r="JP342" s="20">
        <f t="shared" si="1133"/>
        <v>0</v>
      </c>
      <c r="JQ342" s="20">
        <f t="shared" si="1134"/>
        <v>0</v>
      </c>
      <c r="JR342" s="20">
        <f t="shared" si="1135"/>
        <v>0</v>
      </c>
      <c r="JS342" s="26">
        <v>40.42</v>
      </c>
      <c r="JT342" s="25">
        <f t="shared" si="1259"/>
        <v>0</v>
      </c>
      <c r="JU342" s="25">
        <f t="shared" si="1136"/>
        <v>0</v>
      </c>
      <c r="JV342" s="25">
        <f t="shared" si="1137"/>
        <v>0</v>
      </c>
      <c r="JW342" s="25">
        <f>ROUND(IF(EN342="Cống tròn",IF(EN342="Cống tròn",JX342+FF342,0),IF(EN342="Cống hộp",IF(EN342="Cống hộp",JX342+GP342,0),IF(OR(EN342="Rãnh xây",EN342="Rãnh bê tông"),IF(OR(EN342="Rãnh xây",EN342="Rãnh bê tông"),JX342+GP342,0),IF(EN342="ống nhựa",IF(EN342="Ống nhựa",JX342+HT342,0),IF(EN342="Rãnh thang",IF(EN342="Rãnh thang",JS342+#REF!,0),0))))),2)</f>
        <v>41.52</v>
      </c>
      <c r="JX342" s="27">
        <v>41.42</v>
      </c>
      <c r="JY342" s="25">
        <f t="shared" si="1138"/>
        <v>41.52</v>
      </c>
      <c r="JZ342" s="25">
        <f t="shared" si="1139"/>
        <v>0</v>
      </c>
      <c r="KA342" s="25">
        <f t="shared" si="1140"/>
        <v>0</v>
      </c>
      <c r="KB342" s="25">
        <f t="shared" si="1141"/>
        <v>0</v>
      </c>
      <c r="KC342" s="25">
        <f t="shared" si="1142"/>
        <v>0</v>
      </c>
      <c r="KD342" s="28" t="s">
        <v>98</v>
      </c>
      <c r="KE342" s="27">
        <v>0</v>
      </c>
      <c r="KF342" s="25">
        <f t="shared" si="1143"/>
        <v>1.0700000000000003</v>
      </c>
      <c r="KG342" s="25">
        <f t="shared" si="1260"/>
        <v>1.0700000000000003</v>
      </c>
      <c r="KH342" s="27">
        <v>0</v>
      </c>
      <c r="KI342" s="25">
        <f t="shared" si="1144"/>
        <v>2.4000000000000057</v>
      </c>
      <c r="KJ342" s="25">
        <f t="shared" si="1261"/>
        <v>2.4000000000000057</v>
      </c>
      <c r="KK342" s="25">
        <f t="shared" si="1145"/>
        <v>0</v>
      </c>
      <c r="KL342" s="25">
        <f t="shared" si="1146"/>
        <v>0</v>
      </c>
      <c r="KM342" s="25">
        <f t="shared" si="1262"/>
        <v>0</v>
      </c>
      <c r="KN342" s="25">
        <f t="shared" si="1147"/>
        <v>0</v>
      </c>
      <c r="KO342" s="25">
        <f t="shared" si="1148"/>
        <v>0</v>
      </c>
      <c r="KP342" s="25">
        <f t="shared" si="1263"/>
        <v>0</v>
      </c>
      <c r="KQ342" s="25">
        <f t="shared" si="1149"/>
        <v>0.2</v>
      </c>
      <c r="KR342" s="25">
        <f t="shared" si="1150"/>
        <v>0.2</v>
      </c>
      <c r="KS342" s="25">
        <f t="shared" si="1264"/>
        <v>0.2</v>
      </c>
      <c r="KT342" s="25">
        <f t="shared" si="1151"/>
        <v>0</v>
      </c>
      <c r="KU342" s="25">
        <f t="shared" si="1152"/>
        <v>0</v>
      </c>
      <c r="KV342" s="25">
        <f t="shared" si="1265"/>
        <v>0</v>
      </c>
      <c r="KW342" s="25">
        <f t="shared" si="1079"/>
        <v>0</v>
      </c>
      <c r="KX342" s="25">
        <f t="shared" si="1153"/>
        <v>0</v>
      </c>
      <c r="KY342" s="25">
        <f t="shared" si="1266"/>
        <v>0</v>
      </c>
      <c r="KZ342" s="25">
        <f t="shared" si="1154"/>
        <v>0</v>
      </c>
      <c r="LA342" s="25">
        <f t="shared" si="1155"/>
        <v>0</v>
      </c>
      <c r="LB342" s="25">
        <f t="shared" si="1267"/>
        <v>0</v>
      </c>
      <c r="LC342" s="25">
        <f t="shared" si="1156"/>
        <v>0.87000000000000033</v>
      </c>
      <c r="LD342" s="25">
        <f t="shared" si="1157"/>
        <v>1.4</v>
      </c>
      <c r="LE342" s="25">
        <f t="shared" si="1268"/>
        <v>1.1350000000000002</v>
      </c>
      <c r="LF342" s="25">
        <f t="shared" si="1158"/>
        <v>0</v>
      </c>
      <c r="LG342" s="25">
        <f t="shared" si="1159"/>
        <v>0</v>
      </c>
      <c r="LH342" s="25">
        <f t="shared" si="1269"/>
        <v>0</v>
      </c>
      <c r="LI342" s="25">
        <f t="shared" si="1160"/>
        <v>0</v>
      </c>
      <c r="LJ342" s="25">
        <f t="shared" si="1161"/>
        <v>0</v>
      </c>
      <c r="LK342" s="25">
        <f t="shared" si="1270"/>
        <v>0</v>
      </c>
      <c r="LL342" s="25">
        <f t="shared" si="1162"/>
        <v>0</v>
      </c>
      <c r="LM342" s="25">
        <f t="shared" si="1163"/>
        <v>0</v>
      </c>
      <c r="LN342" s="25">
        <f t="shared" si="1271"/>
        <v>0</v>
      </c>
      <c r="LO342" s="25">
        <f t="shared" si="1164"/>
        <v>0</v>
      </c>
      <c r="LP342" s="25">
        <f t="shared" si="1165"/>
        <v>0</v>
      </c>
      <c r="LQ342" s="25">
        <f t="shared" si="1272"/>
        <v>0</v>
      </c>
      <c r="LR342" s="25">
        <f t="shared" si="1166"/>
        <v>0</v>
      </c>
      <c r="LS342" s="25">
        <f t="shared" si="1167"/>
        <v>0</v>
      </c>
      <c r="LT342" s="25">
        <f t="shared" si="1273"/>
        <v>0</v>
      </c>
      <c r="LU342" s="25">
        <f t="shared" si="1168"/>
        <v>0</v>
      </c>
      <c r="LV342" s="25">
        <f t="shared" si="1169"/>
        <v>0</v>
      </c>
      <c r="LW342" s="25">
        <f t="shared" si="1274"/>
        <v>0</v>
      </c>
      <c r="LX342" s="25">
        <f t="shared" si="1170"/>
        <v>0</v>
      </c>
      <c r="LY342" s="25">
        <f t="shared" si="1171"/>
        <v>0</v>
      </c>
      <c r="LZ342" s="25">
        <f t="shared" si="1275"/>
        <v>0</v>
      </c>
      <c r="MA342" s="25">
        <f t="shared" si="1172"/>
        <v>0</v>
      </c>
      <c r="MB342" s="25">
        <f t="shared" si="1173"/>
        <v>0</v>
      </c>
      <c r="MC342" s="25">
        <f t="shared" si="1276"/>
        <v>0</v>
      </c>
      <c r="MD342" s="25">
        <f t="shared" si="1174"/>
        <v>0</v>
      </c>
      <c r="ME342" s="25">
        <f t="shared" si="1175"/>
        <v>0</v>
      </c>
      <c r="MF342" s="25">
        <f t="shared" si="1277"/>
        <v>0</v>
      </c>
      <c r="MG342" s="25">
        <f t="shared" si="1176"/>
        <v>0</v>
      </c>
      <c r="MH342" s="25">
        <f t="shared" si="1177"/>
        <v>0</v>
      </c>
      <c r="MI342" s="25">
        <f t="shared" si="1278"/>
        <v>0</v>
      </c>
      <c r="MJ342" s="25">
        <f t="shared" si="1178"/>
        <v>0</v>
      </c>
      <c r="MK342" s="25">
        <f t="shared" si="1179"/>
        <v>0</v>
      </c>
      <c r="ML342" s="25">
        <f t="shared" si="1279"/>
        <v>0</v>
      </c>
      <c r="MM342" s="25">
        <f t="shared" si="1180"/>
        <v>0</v>
      </c>
      <c r="MN342" s="25">
        <f t="shared" si="1181"/>
        <v>0</v>
      </c>
      <c r="MO342" s="25">
        <f t="shared" si="1280"/>
        <v>0</v>
      </c>
      <c r="MP342" s="25">
        <f t="shared" si="1182"/>
        <v>0</v>
      </c>
      <c r="MQ342" s="25">
        <f t="shared" si="1183"/>
        <v>0</v>
      </c>
      <c r="MR342" s="25">
        <f t="shared" si="1281"/>
        <v>0</v>
      </c>
      <c r="MS342" s="29">
        <v>1.4</v>
      </c>
      <c r="MT342" s="29">
        <v>0</v>
      </c>
      <c r="MU342" s="29">
        <v>1</v>
      </c>
      <c r="MV342" s="29">
        <v>1</v>
      </c>
      <c r="MW342" s="25">
        <f t="shared" si="1184"/>
        <v>1.4</v>
      </c>
      <c r="MX342" s="25">
        <f t="shared" si="1185"/>
        <v>1.5</v>
      </c>
      <c r="MY342" s="25">
        <f t="shared" si="1186"/>
        <v>0</v>
      </c>
      <c r="MZ342" s="25">
        <f t="shared" si="1187"/>
        <v>0</v>
      </c>
      <c r="NA342" s="25">
        <f t="shared" si="1188"/>
        <v>1.4</v>
      </c>
      <c r="NB342" s="25">
        <f t="shared" si="1189"/>
        <v>3.36</v>
      </c>
      <c r="NC342" s="25">
        <f t="shared" si="1190"/>
        <v>0</v>
      </c>
      <c r="ND342" s="25">
        <f t="shared" si="1191"/>
        <v>0</v>
      </c>
      <c r="NE342" s="25">
        <f t="shared" si="1282"/>
        <v>1.4</v>
      </c>
      <c r="NF342" s="25">
        <f t="shared" si="1282"/>
        <v>2.4299999999999997</v>
      </c>
      <c r="NG342" s="25">
        <f t="shared" si="1282"/>
        <v>0</v>
      </c>
      <c r="NH342" s="25">
        <f t="shared" si="1282"/>
        <v>0</v>
      </c>
      <c r="NI342" s="25">
        <f t="shared" si="1192"/>
        <v>130.69</v>
      </c>
      <c r="NJ342" s="25">
        <f t="shared" si="1193"/>
        <v>0</v>
      </c>
      <c r="NK342" s="25">
        <f t="shared" si="1194"/>
        <v>130.69</v>
      </c>
      <c r="NL342" s="25">
        <f t="shared" si="1195"/>
        <v>69.44</v>
      </c>
      <c r="NM342" s="25">
        <f t="shared" si="1196"/>
        <v>0</v>
      </c>
      <c r="NN342" s="25">
        <f t="shared" si="1283"/>
        <v>69.44</v>
      </c>
      <c r="NO342" s="25">
        <f t="shared" si="1197"/>
        <v>0</v>
      </c>
      <c r="NP342" s="25">
        <f t="shared" si="1198"/>
        <v>0</v>
      </c>
      <c r="NQ342" s="25">
        <f t="shared" si="1284"/>
        <v>0</v>
      </c>
      <c r="NR342" s="25">
        <f t="shared" si="1199"/>
        <v>0</v>
      </c>
      <c r="NS342" s="25">
        <f t="shared" si="1200"/>
        <v>0</v>
      </c>
      <c r="NT342" s="25">
        <f t="shared" si="1285"/>
        <v>0</v>
      </c>
      <c r="NU342" s="25">
        <f t="shared" si="1201"/>
        <v>0</v>
      </c>
      <c r="NV342" s="25">
        <f t="shared" si="1202"/>
        <v>0</v>
      </c>
      <c r="NW342" s="25">
        <f t="shared" si="1286"/>
        <v>0</v>
      </c>
      <c r="NX342" s="25">
        <f t="shared" si="1287"/>
        <v>69.44</v>
      </c>
      <c r="NY342" s="25">
        <f t="shared" si="1287"/>
        <v>0</v>
      </c>
      <c r="NZ342" s="25">
        <f t="shared" si="1288"/>
        <v>69.44</v>
      </c>
      <c r="OA342" s="25">
        <f t="shared" si="1289"/>
        <v>61.25</v>
      </c>
      <c r="OB342" s="25">
        <f t="shared" si="1289"/>
        <v>0</v>
      </c>
      <c r="OC342" s="25">
        <f t="shared" si="1290"/>
        <v>61.25</v>
      </c>
      <c r="OD342" s="25">
        <f t="shared" si="1291"/>
        <v>69.44</v>
      </c>
      <c r="OE342" s="25">
        <f t="shared" si="1291"/>
        <v>0</v>
      </c>
      <c r="OF342" s="25">
        <f t="shared" si="1291"/>
        <v>69.44</v>
      </c>
      <c r="OG342" s="25">
        <f t="shared" si="1203"/>
        <v>0</v>
      </c>
      <c r="OH342" s="25">
        <f t="shared" si="1204"/>
        <v>0</v>
      </c>
      <c r="OI342" s="25">
        <f t="shared" si="1205"/>
        <v>0</v>
      </c>
      <c r="OJ342" s="25">
        <f t="shared" si="1206"/>
        <v>0</v>
      </c>
      <c r="OK342" s="25">
        <f t="shared" si="1207"/>
        <v>0</v>
      </c>
      <c r="OL342" s="25">
        <f t="shared" si="1208"/>
        <v>0</v>
      </c>
      <c r="OM342" s="25">
        <f t="shared" si="1292"/>
        <v>0</v>
      </c>
      <c r="ON342" s="25">
        <f t="shared" si="1292"/>
        <v>0</v>
      </c>
      <c r="OO342" s="25">
        <f t="shared" si="1292"/>
        <v>0</v>
      </c>
      <c r="OP342" s="25">
        <f t="shared" si="1209"/>
        <v>0</v>
      </c>
      <c r="OQ342" s="25">
        <f t="shared" si="1210"/>
        <v>0</v>
      </c>
      <c r="OR342" s="25">
        <f t="shared" si="1293"/>
        <v>0</v>
      </c>
      <c r="OS342" s="19">
        <v>535946.23999999999</v>
      </c>
      <c r="OT342" s="19">
        <v>2371515.91</v>
      </c>
    </row>
    <row r="343" spans="1:410" ht="33" customHeight="1" x14ac:dyDescent="0.25">
      <c r="A343" s="18"/>
      <c r="B343" s="18" t="s">
        <v>959</v>
      </c>
      <c r="C343" s="18">
        <v>224.78</v>
      </c>
      <c r="D343" s="16" t="e">
        <f>_xlfn.IFNA(INDEX(#REF!,MATCH(E343,#REF!,0)),0)</f>
        <v>#REF!</v>
      </c>
      <c r="E343" s="18" t="s">
        <v>1164</v>
      </c>
      <c r="F343" s="16" t="s">
        <v>765</v>
      </c>
      <c r="G343" s="16" t="s">
        <v>766</v>
      </c>
      <c r="H343" s="16" t="s">
        <v>767</v>
      </c>
      <c r="I343" s="16" t="s">
        <v>768</v>
      </c>
      <c r="J343" s="16" t="s">
        <v>769</v>
      </c>
      <c r="K343" s="16" t="s">
        <v>770</v>
      </c>
      <c r="L343" s="16" t="s">
        <v>771</v>
      </c>
      <c r="M343" s="18">
        <v>2.94</v>
      </c>
      <c r="N343" s="18">
        <v>1.94</v>
      </c>
      <c r="O343" s="18">
        <v>3.34</v>
      </c>
      <c r="P343" s="18">
        <v>2.34</v>
      </c>
      <c r="Q343" s="18">
        <v>0.1</v>
      </c>
      <c r="R343" s="18">
        <v>3.14</v>
      </c>
      <c r="S343" s="18">
        <v>2.14</v>
      </c>
      <c r="T343" s="18">
        <v>0.2</v>
      </c>
      <c r="U343" s="18">
        <v>0</v>
      </c>
      <c r="V343" s="18">
        <v>0</v>
      </c>
      <c r="W343" s="18">
        <v>0</v>
      </c>
      <c r="X343" s="18">
        <v>2.94</v>
      </c>
      <c r="Y343" s="18">
        <v>1.9</v>
      </c>
      <c r="Z343" s="20">
        <f t="shared" si="1211"/>
        <v>2.2000000000000002</v>
      </c>
      <c r="AA343" s="18">
        <v>0.22</v>
      </c>
      <c r="AB343" s="18">
        <v>0</v>
      </c>
      <c r="AC343" s="18">
        <v>0</v>
      </c>
      <c r="AD343" s="18">
        <v>0</v>
      </c>
      <c r="AE343" s="18">
        <v>0</v>
      </c>
      <c r="AF343" s="18">
        <v>0</v>
      </c>
      <c r="AG343" s="18">
        <v>2.5</v>
      </c>
      <c r="AH343" s="18">
        <v>1.5</v>
      </c>
      <c r="AI343" s="20">
        <f t="shared" si="1212"/>
        <v>2.35</v>
      </c>
      <c r="AJ343" s="18">
        <v>0</v>
      </c>
      <c r="AK343" s="18">
        <v>0</v>
      </c>
      <c r="AL343" s="20">
        <f t="shared" si="1213"/>
        <v>0</v>
      </c>
      <c r="AM343" s="18">
        <v>2.94</v>
      </c>
      <c r="AN343" s="18">
        <v>1.5</v>
      </c>
      <c r="AO343" s="18">
        <v>0.15</v>
      </c>
      <c r="AP343" s="18">
        <v>0.22</v>
      </c>
      <c r="AQ343" s="18">
        <v>2.94</v>
      </c>
      <c r="AR343" s="18">
        <v>1.72</v>
      </c>
      <c r="AS343" s="18">
        <v>0.12</v>
      </c>
      <c r="AT343" s="18">
        <v>0.11</v>
      </c>
      <c r="AU343" s="18">
        <v>0</v>
      </c>
      <c r="AV343" s="18">
        <v>1</v>
      </c>
      <c r="AW343" s="18">
        <v>0</v>
      </c>
      <c r="AX343" s="18">
        <v>0</v>
      </c>
      <c r="AY343" s="18">
        <v>0</v>
      </c>
      <c r="AZ343" s="18">
        <v>0</v>
      </c>
      <c r="BA343" s="18">
        <v>0</v>
      </c>
      <c r="BB343" s="18">
        <v>0</v>
      </c>
      <c r="BC343" s="18">
        <v>0</v>
      </c>
      <c r="BD343" s="18">
        <v>0</v>
      </c>
      <c r="BE343" s="18">
        <v>2</v>
      </c>
      <c r="BF343" s="18">
        <v>0</v>
      </c>
      <c r="BG343" s="18">
        <v>0</v>
      </c>
      <c r="BH343" s="18">
        <v>0</v>
      </c>
      <c r="BI343" s="18">
        <v>0</v>
      </c>
      <c r="BJ343" s="18">
        <v>0</v>
      </c>
      <c r="BK343" s="18">
        <v>0</v>
      </c>
      <c r="BL343" s="18">
        <v>0</v>
      </c>
      <c r="BM343" s="18">
        <v>0</v>
      </c>
      <c r="BN343" s="18">
        <v>0</v>
      </c>
      <c r="BO343" s="18">
        <v>0</v>
      </c>
      <c r="BP343" s="18">
        <v>0</v>
      </c>
      <c r="BQ343" s="18">
        <v>2</v>
      </c>
      <c r="BR343" s="18">
        <v>0</v>
      </c>
      <c r="BS343" s="18">
        <v>0</v>
      </c>
      <c r="BT343" s="18">
        <v>0</v>
      </c>
      <c r="BU343" s="18">
        <v>0</v>
      </c>
      <c r="BV343" s="18">
        <v>0</v>
      </c>
      <c r="BW343" s="18">
        <v>0</v>
      </c>
      <c r="BX343" s="18">
        <v>0</v>
      </c>
      <c r="BY343" s="18">
        <v>0</v>
      </c>
      <c r="BZ343" s="18">
        <v>0</v>
      </c>
      <c r="CA343" s="16" t="e">
        <f>_xlfn.IFNA(IF(RIGHT(D343,2)="=G",0,INDEX(#REF!,MATCH(E343,#REF!,0))),0)</f>
        <v>#REF!</v>
      </c>
      <c r="CB343" s="16" t="s">
        <v>776</v>
      </c>
      <c r="CC343" s="18">
        <v>0</v>
      </c>
      <c r="CD343" s="18">
        <v>0</v>
      </c>
      <c r="CE343" s="18">
        <v>1.7</v>
      </c>
      <c r="CF343" s="18">
        <v>0.89</v>
      </c>
      <c r="CG343" s="18">
        <v>0.12</v>
      </c>
      <c r="CH343" s="18">
        <v>3</v>
      </c>
      <c r="CI343" s="16" t="s">
        <v>98</v>
      </c>
      <c r="CJ343" s="18">
        <v>0</v>
      </c>
      <c r="CK343" s="20">
        <f t="shared" si="1080"/>
        <v>2.8</v>
      </c>
      <c r="CL343" s="20">
        <f t="shared" si="1214"/>
        <v>2.8</v>
      </c>
      <c r="CM343" s="18">
        <v>50.64</v>
      </c>
      <c r="CN343" s="18">
        <v>42.52</v>
      </c>
      <c r="CO343" s="18">
        <v>41.681000000000004</v>
      </c>
      <c r="CP343" s="22">
        <f t="shared" si="1081"/>
        <v>42.52</v>
      </c>
      <c r="CQ343" s="22">
        <f t="shared" si="1082"/>
        <v>39.72</v>
      </c>
      <c r="CR343" s="22">
        <f t="shared" si="1215"/>
        <v>2.8</v>
      </c>
      <c r="CS343" s="22">
        <f t="shared" si="1083"/>
        <v>39.82</v>
      </c>
      <c r="CT343" s="22">
        <f t="shared" si="1084"/>
        <v>40.020000000000003</v>
      </c>
      <c r="CU343" s="18">
        <v>40.020000000000003</v>
      </c>
      <c r="CV343" s="22">
        <f t="shared" si="1216"/>
        <v>2.2000000000000002</v>
      </c>
      <c r="CW343" s="22">
        <f t="shared" si="1085"/>
        <v>0</v>
      </c>
      <c r="CX343" s="22">
        <f t="shared" si="1086"/>
        <v>0</v>
      </c>
      <c r="CY343" s="22">
        <f t="shared" si="1087"/>
        <v>42.25</v>
      </c>
      <c r="CZ343" s="22">
        <f t="shared" si="1088"/>
        <v>42.4</v>
      </c>
      <c r="DA343" s="18">
        <v>42.52</v>
      </c>
      <c r="DB343" s="20">
        <f t="shared" si="1217"/>
        <v>2.8</v>
      </c>
      <c r="DC343" s="20">
        <f t="shared" si="1218"/>
        <v>0</v>
      </c>
      <c r="DD343" s="20">
        <f t="shared" si="1219"/>
        <v>2.8</v>
      </c>
      <c r="DE343" s="20">
        <f t="shared" si="1089"/>
        <v>0.1</v>
      </c>
      <c r="DF343" s="20">
        <f t="shared" si="1090"/>
        <v>0.2</v>
      </c>
      <c r="DG343" s="20">
        <f t="shared" si="1091"/>
        <v>2.4700000000000002</v>
      </c>
      <c r="DH343" s="20">
        <f t="shared" si="1092"/>
        <v>0</v>
      </c>
      <c r="DI343" s="20">
        <f t="shared" si="1093"/>
        <v>0</v>
      </c>
      <c r="DJ343" s="20">
        <f t="shared" si="1094"/>
        <v>0</v>
      </c>
      <c r="DK343" s="20">
        <f t="shared" si="1220"/>
        <v>2.7700000000000005</v>
      </c>
      <c r="DL343" s="20">
        <f t="shared" si="1221"/>
        <v>0</v>
      </c>
      <c r="DM343" s="20">
        <f t="shared" si="1222"/>
        <v>2.9999999999999361E-2</v>
      </c>
      <c r="DN343" s="20">
        <f t="shared" si="1223"/>
        <v>0</v>
      </c>
      <c r="DO343" s="18">
        <v>2.54</v>
      </c>
      <c r="DP343" s="18">
        <v>0</v>
      </c>
      <c r="DQ343" s="18">
        <v>1</v>
      </c>
      <c r="DR343" s="18">
        <v>1</v>
      </c>
      <c r="DS343" s="25">
        <f t="shared" si="1224"/>
        <v>2.54</v>
      </c>
      <c r="DT343" s="25">
        <f t="shared" si="1225"/>
        <v>0</v>
      </c>
      <c r="DU343" s="25">
        <f t="shared" si="1226"/>
        <v>7.11</v>
      </c>
      <c r="DV343" s="25">
        <f t="shared" si="1227"/>
        <v>0</v>
      </c>
      <c r="DW343" s="25">
        <f t="shared" si="1228"/>
        <v>7.11</v>
      </c>
      <c r="DX343" s="25">
        <f t="shared" si="1229"/>
        <v>23.75</v>
      </c>
      <c r="DY343" s="25">
        <f t="shared" si="1230"/>
        <v>0</v>
      </c>
      <c r="DZ343" s="25">
        <f t="shared" si="1231"/>
        <v>23.75</v>
      </c>
      <c r="EA343" s="25">
        <f t="shared" si="1232"/>
        <v>16.21</v>
      </c>
      <c r="EB343" s="25">
        <f t="shared" si="1233"/>
        <v>0</v>
      </c>
      <c r="EC343" s="25">
        <f t="shared" si="1234"/>
        <v>16.21</v>
      </c>
      <c r="ED343" s="25">
        <f t="shared" si="1235"/>
        <v>7.54</v>
      </c>
      <c r="EE343" s="25">
        <f t="shared" si="1235"/>
        <v>0</v>
      </c>
      <c r="EF343" s="25">
        <f t="shared" si="1236"/>
        <v>7.54</v>
      </c>
      <c r="EG343" s="25">
        <f t="shared" si="1237"/>
        <v>16.21</v>
      </c>
      <c r="EH343" s="25">
        <f t="shared" si="1237"/>
        <v>0</v>
      </c>
      <c r="EI343" s="25">
        <f t="shared" si="1238"/>
        <v>16.21</v>
      </c>
      <c r="EJ343" s="18">
        <v>224.78</v>
      </c>
      <c r="EK343" s="18">
        <v>190.34</v>
      </c>
      <c r="EL343" s="18" t="s">
        <v>1164</v>
      </c>
      <c r="EM343" s="18" t="s">
        <v>1165</v>
      </c>
      <c r="EN343" s="16" t="s">
        <v>774</v>
      </c>
      <c r="EO343" s="16" t="s">
        <v>132</v>
      </c>
      <c r="EP343" s="16" t="e">
        <f>IF(OR(EN343="Cống tròn",EN343="Cống hộp",EN343="Ống nhựa"),INDEX(#REF!,MATCH(E343,#REF!,0)),IF(OR(EN343="Rãnh xây",EN343="Rãnh bê tông"),INDEX(#REF!,MATCH(E343,#REF!,0)),0))</f>
        <v>#REF!</v>
      </c>
      <c r="EQ343" s="18">
        <v>32.44</v>
      </c>
      <c r="ER343" s="18">
        <v>1</v>
      </c>
      <c r="ES343" s="25">
        <f t="shared" si="1239"/>
        <v>32</v>
      </c>
      <c r="ET343" s="1" t="e">
        <f>_xlfn.IFNA(IF(EN343="Cống tròn",INDEX(#REF!,MATCH(E343,#REF!,0)),IF(EN343="Cống hộp",INDEX(#REF!,MATCH(E343,#REF!,0)),EU343&amp;" ,"&amp;EV343)),0)</f>
        <v>#REF!</v>
      </c>
      <c r="EU343" s="16" t="s">
        <v>769</v>
      </c>
      <c r="EV343" s="16" t="s">
        <v>775</v>
      </c>
      <c r="EW343" s="16" t="e">
        <f>_xlfn.IFNA(INDEX(#REF!,MATCH(E343,#REF!,0)),0)</f>
        <v>#REF!</v>
      </c>
      <c r="EX343" s="16"/>
      <c r="EY343" s="18">
        <v>0</v>
      </c>
      <c r="EZ343" s="18">
        <v>0</v>
      </c>
      <c r="FA343" s="18">
        <v>0</v>
      </c>
      <c r="FB343" s="18">
        <v>0</v>
      </c>
      <c r="FC343" s="18">
        <v>0</v>
      </c>
      <c r="FD343" s="25">
        <f t="shared" si="1095"/>
        <v>0</v>
      </c>
      <c r="FE343" s="25">
        <f t="shared" si="1240"/>
        <v>0</v>
      </c>
      <c r="FF343" s="18">
        <v>0.1</v>
      </c>
      <c r="FG343" s="18">
        <v>2</v>
      </c>
      <c r="FH343" s="18">
        <v>1</v>
      </c>
      <c r="FI343" s="25">
        <f t="shared" si="1241"/>
        <v>1.2</v>
      </c>
      <c r="FJ343" s="18">
        <v>0</v>
      </c>
      <c r="FK343" s="18">
        <v>0</v>
      </c>
      <c r="FL343" s="18">
        <v>0.2</v>
      </c>
      <c r="FM343" s="18">
        <v>1.4</v>
      </c>
      <c r="FN343" s="18">
        <v>0</v>
      </c>
      <c r="FO343" s="25">
        <f t="shared" si="1242"/>
        <v>1.4</v>
      </c>
      <c r="FP343" s="18">
        <v>1.4999999999999999E-2</v>
      </c>
      <c r="FQ343" s="18">
        <v>1</v>
      </c>
      <c r="FR343" s="25">
        <f t="shared" si="1096"/>
        <v>31</v>
      </c>
      <c r="FS343" s="25">
        <f t="shared" si="1097"/>
        <v>0.44999999999999996</v>
      </c>
      <c r="FT343" s="25">
        <f t="shared" si="1098"/>
        <v>31.45</v>
      </c>
      <c r="FU343" s="25">
        <f t="shared" si="1099"/>
        <v>-0.98999999999999844</v>
      </c>
      <c r="FV343" s="25" t="str">
        <f t="shared" si="1243"/>
        <v>Thêm 01</v>
      </c>
      <c r="FW343" s="25">
        <f t="shared" si="1244"/>
        <v>0.03</v>
      </c>
      <c r="FX343" s="16"/>
      <c r="FY343" s="16"/>
      <c r="FZ343" s="16"/>
      <c r="GA343" s="16"/>
      <c r="GB343" s="19">
        <v>0</v>
      </c>
      <c r="GC343" s="19">
        <v>0</v>
      </c>
      <c r="GD343" s="19">
        <v>0</v>
      </c>
      <c r="GE343" s="19">
        <v>0</v>
      </c>
      <c r="GF343" s="19">
        <v>0</v>
      </c>
      <c r="GG343" s="19">
        <v>0</v>
      </c>
      <c r="GH343" s="19">
        <v>0</v>
      </c>
      <c r="GI343" s="19">
        <v>0</v>
      </c>
      <c r="GJ343" s="19">
        <v>0</v>
      </c>
      <c r="GK343" s="19">
        <v>0</v>
      </c>
      <c r="GL343" s="25">
        <f t="shared" si="1100"/>
        <v>0</v>
      </c>
      <c r="GM343" s="25">
        <f t="shared" si="1245"/>
        <v>0</v>
      </c>
      <c r="GN343" s="19">
        <v>0</v>
      </c>
      <c r="GO343" s="19">
        <v>0</v>
      </c>
      <c r="GP343" s="19">
        <v>0</v>
      </c>
      <c r="GQ343" s="19">
        <v>0</v>
      </c>
      <c r="GR343" s="1" t="e">
        <f>_xlfn.IFNA(INDEX(#REF!,MATCH(E343,#REF!,0)),0)</f>
        <v>#REF!</v>
      </c>
      <c r="GS343" s="16"/>
      <c r="GT343" s="18">
        <v>0</v>
      </c>
      <c r="GU343" s="18">
        <v>0</v>
      </c>
      <c r="GV343" s="18">
        <v>0</v>
      </c>
      <c r="GW343" s="18">
        <v>0</v>
      </c>
      <c r="GX343" s="25">
        <f t="shared" si="1101"/>
        <v>0</v>
      </c>
      <c r="GY343" s="25">
        <f t="shared" si="1102"/>
        <v>0</v>
      </c>
      <c r="GZ343" s="25">
        <f t="shared" si="1246"/>
        <v>0</v>
      </c>
      <c r="HA343" s="1" t="e" cm="1">
        <f t="array" ref="HA343">INDEX(#REF!,MATCH(EJ343&amp;EK343&amp;HD343&amp;HE343&amp;HF343,#REF!&amp;#REF!&amp;#REF!&amp;#REF!&amp;#REF!,0))</f>
        <v>#REF!</v>
      </c>
      <c r="HB343" s="16"/>
      <c r="HC343" s="25">
        <f t="shared" si="1247"/>
        <v>0</v>
      </c>
      <c r="HD343" s="18">
        <v>0</v>
      </c>
      <c r="HE343" s="18">
        <v>0</v>
      </c>
      <c r="HF343" s="18">
        <v>0</v>
      </c>
      <c r="HG343" s="1" t="e" cm="1">
        <f t="array" ref="HG343">INDEX(#REF!,MATCH(EJ343&amp;EK343&amp;HJ343&amp;HK343&amp;HL343,#REF!&amp;#REF!&amp;#REF!&amp;#REF!&amp;#REF!,0))</f>
        <v>#REF!</v>
      </c>
      <c r="HH343" s="16"/>
      <c r="HI343" s="25">
        <f t="shared" si="1248"/>
        <v>0</v>
      </c>
      <c r="HJ343" s="25">
        <f t="shared" si="1249"/>
        <v>0</v>
      </c>
      <c r="HK343" s="19">
        <v>0</v>
      </c>
      <c r="HL343" s="19">
        <v>0</v>
      </c>
      <c r="HM343" s="18">
        <v>0.01</v>
      </c>
      <c r="HN343" s="18">
        <v>1</v>
      </c>
      <c r="HO343" s="25">
        <f t="shared" si="1250"/>
        <v>0</v>
      </c>
      <c r="HP343" s="25">
        <f t="shared" si="1251"/>
        <v>0</v>
      </c>
      <c r="HQ343" s="25">
        <f t="shared" si="1252"/>
        <v>0</v>
      </c>
      <c r="HR343" s="25">
        <f t="shared" si="1253"/>
        <v>0</v>
      </c>
      <c r="HS343" s="25">
        <f t="shared" si="1254"/>
        <v>0</v>
      </c>
      <c r="HT343" s="19">
        <v>0</v>
      </c>
      <c r="HU343" s="19">
        <v>0</v>
      </c>
      <c r="HV343" s="19">
        <v>0</v>
      </c>
      <c r="HW343" s="25">
        <f t="shared" si="1255"/>
        <v>0</v>
      </c>
      <c r="HX343" s="19">
        <v>0</v>
      </c>
      <c r="HY343" s="19">
        <v>0</v>
      </c>
      <c r="HZ343" s="18">
        <v>42.52</v>
      </c>
      <c r="IA343" s="20">
        <f>ROUND(IF(EN343="Cống tròn",IF(EN343="Cống tròn",IF(EU343="Không có móng",IQ343-FF343,IF(EU343="Đế",IP343-FN343,IF(OR(EU343="Móng bê tông",EU343="Móng bê tông kết hợp đế"),II343-FJ343,0))),0),IF(EN343="Cống hộp",IF(AND(EN343="Cống hộp",EU343="Không có móng"),IQ343-GF343,IF(AND(EN343="Cống hộp",EU343="Móng bê tông"),IJ343-GB343,0)),IF(OR(EN343="Rãnh xây",EN343="Rãnh bê tông"),IF(OR(EN343="Rãnh xây",EN343="Rãnh bê tông"),IK343-GB343,0),IF(EN343="Ống nhựa",IF(AND(EN343="Ống nhựa",EU343="Không đắp cát"),IQ343-HT343,IF(AND(EN343="Ống nhựa",EU343="Đắp cát"),IH343-HX343,0)),IF(EN343="Rãnh thang",IF(EN343="Rãnh thang",IF(EU343="Móng bê tông",#REF!-#REF!,IQ343),0),0))))),2)</f>
        <v>40.119999999999997</v>
      </c>
      <c r="IB343" s="20">
        <f t="shared" si="1256"/>
        <v>2.4000000000000057</v>
      </c>
      <c r="IC343" s="20">
        <f t="shared" si="1103"/>
        <v>40.119999999999997</v>
      </c>
      <c r="ID343" s="20">
        <f t="shared" si="1104"/>
        <v>0</v>
      </c>
      <c r="IE343" s="20">
        <f t="shared" si="1105"/>
        <v>0</v>
      </c>
      <c r="IF343" s="20">
        <f t="shared" si="1106"/>
        <v>0</v>
      </c>
      <c r="IG343" s="20">
        <f>IF(EN343="Rãnh thang",IF(AND(EN343="Rãnh thang",EU343="Móng bê tông"),IQ343-#REF!,0),IF(EN343="Ống nhựa",IF(AND(EN343="Ống nhựa",EU343="Đắp cát"),IQ343-HT343,0),IF(EN343="Cống tròn",IF(EN343="Cống tròn",IF(OR(EU343="Móng bê tông",EU343="Móng bê tông kết hợp đế"),IM343-FL343,0),0),IF(EN343="Cống hộp",IF(AND(EN343="Cống hộp",EU343="Móng bê tông"),IN343-GD343,0),IF(OR(EN343="Rãnh xây",EN343="Rãnh bê tông"),IF(AND(EN343="Rãnh xây",EU343="Móng bê tông"),IO343-GD343,IF(AND(EN343="Rãnh bê tông",EU343="Móng bê tông"),IO343-GD343,0)),0)))))</f>
        <v>40.119999999999997</v>
      </c>
      <c r="IH343" s="20">
        <f t="shared" si="1107"/>
        <v>0</v>
      </c>
      <c r="II343" s="20">
        <f t="shared" si="1108"/>
        <v>40.119999999999997</v>
      </c>
      <c r="IJ343" s="20">
        <f t="shared" si="1109"/>
        <v>0</v>
      </c>
      <c r="IK343" s="20">
        <f t="shared" si="1110"/>
        <v>0</v>
      </c>
      <c r="IL343" s="20">
        <f t="shared" si="1111"/>
        <v>40.32</v>
      </c>
      <c r="IM343" s="20">
        <f t="shared" si="1112"/>
        <v>40.32</v>
      </c>
      <c r="IN343" s="20">
        <f t="shared" si="1113"/>
        <v>0</v>
      </c>
      <c r="IO343" s="20">
        <f t="shared" si="1114"/>
        <v>0</v>
      </c>
      <c r="IP343" s="20">
        <f t="shared" si="1115"/>
        <v>0</v>
      </c>
      <c r="IQ343" s="18">
        <v>40.42</v>
      </c>
      <c r="IR343" s="25">
        <f t="shared" si="1257"/>
        <v>0</v>
      </c>
      <c r="IS343" s="25">
        <f t="shared" si="1116"/>
        <v>0</v>
      </c>
      <c r="IT343" s="25">
        <f t="shared" si="1117"/>
        <v>0</v>
      </c>
      <c r="IU343" s="25">
        <f>ROUND(IF(EN343="Cống tròn",IF(EN343="Cống tròn",IV343+FF343,0),IF(EN343="Cống hộp",IF(EN343="Cống hộp",IV343+GP343,0),IF(OR(EN343="Rãnh xây",EN343="Rãnh bê tông"),IF(OR(EN343="Rãnh xây",EN343="Rãnh bê tông"),IV343+GP343,0),IF(EN343="ống nhựa",IF(EN343="Ống nhựa",IV343+HT343,0),IF(EN343="Rãnh thang",IF(EN343="Rãnh thang",IQ343+#REF!,0),0))))),2)</f>
        <v>41.04</v>
      </c>
      <c r="IV343" s="18">
        <v>40.94</v>
      </c>
      <c r="IW343" s="25">
        <f t="shared" si="1118"/>
        <v>41.04</v>
      </c>
      <c r="IX343" s="25">
        <f t="shared" si="1119"/>
        <v>0</v>
      </c>
      <c r="IY343" s="25">
        <f t="shared" si="1120"/>
        <v>0</v>
      </c>
      <c r="IZ343" s="25">
        <f t="shared" si="1121"/>
        <v>0</v>
      </c>
      <c r="JA343" s="25">
        <f t="shared" si="1122"/>
        <v>0</v>
      </c>
      <c r="JB343" s="18">
        <v>42.04</v>
      </c>
      <c r="JC343" s="20">
        <f>ROUND(IF(EN343="Cống tròn",IF(EN343="Cống tròn",IF(EU343="Không có móng",JS343-FF343,IF(EU343="Đế",JR343-FN343,IF(OR(EU343="Móng bê tông",EU343="Móng bê tông kết hợp đế"),JK343-FJ343,0))),0),IF(EN343="Cống hộp",IF(AND(EN343="Cống hộp",EU343="Không có móng"),JS343-GF343,IF(AND(EN343="Cống hộp",EU343="Móng bê tông"),JL343-GB343,0)),IF(OR(EN343="Rãnh xây",EN343="Rãnh bê tông"),IF(OR(EN343="Rãnh xây",EN343="Rãnh bê tông"),JM343-GB343,0),IF(EN343="Ống nhựa",IF(AND(EN343="Ống nhựa",EU343="Không đắp cát"),JS343-HT343,IF(AND(EN343="Ống nhựa",EU343="Đắp cát"),JJ343-HX343,0)),IF(EN343="Rãnh thang",IF(EN343="Rãnh thang",IF(EU343="Móng bê tông",#REF!-#REF!,JS343),0),0))))),2)</f>
        <v>39.64</v>
      </c>
      <c r="JD343" s="20">
        <f t="shared" si="1258"/>
        <v>2.3999999999999986</v>
      </c>
      <c r="JE343" s="20">
        <f t="shared" si="1123"/>
        <v>39.639999999999993</v>
      </c>
      <c r="JF343" s="20">
        <f t="shared" si="1124"/>
        <v>0</v>
      </c>
      <c r="JG343" s="20">
        <f t="shared" si="1125"/>
        <v>0</v>
      </c>
      <c r="JH343" s="20">
        <f t="shared" si="1126"/>
        <v>0</v>
      </c>
      <c r="JI343" s="20">
        <f>IF(EN343="Rãnh thang",IF(AND(EN343="Rãnh thang",EU343="Móng bê tông"),JS343-#REF!,0),IF(EN343="Ống nhựa",IF(AND(EN343="Ống nhựa",EU343="Đắp cát"),JS343-HT343,0),IF(EN343="Cống tròn",IF(EN343="Cống tròn",IF(OR(EU343="Móng bê tông",EU343="Móng bê tông kết hợp đế"),JO343-FL343,0),0),IF(EN343="Cống hộp",IF(AND(EN343="Cống hộp",EU343="Móng bê tông"),JP343-GD343,0),IF(OR(EN343="Rãnh xây",EN343="Rãnh bê tông"),IF(AND(EN343="Rãnh xây",EU343="Móng bê tông"),JQ343-GD343,IF(AND(EN343="Rãnh bê tông",EU343="Móng bê tông"),JQ343-GD343,0)),0)))))</f>
        <v>39.639999999999993</v>
      </c>
      <c r="JJ343" s="20">
        <f t="shared" si="1127"/>
        <v>0</v>
      </c>
      <c r="JK343" s="20">
        <f t="shared" si="1128"/>
        <v>39.639999999999993</v>
      </c>
      <c r="JL343" s="20">
        <f t="shared" si="1129"/>
        <v>0</v>
      </c>
      <c r="JM343" s="20">
        <f t="shared" si="1130"/>
        <v>0</v>
      </c>
      <c r="JN343" s="20">
        <f t="shared" si="1131"/>
        <v>39.839999999999996</v>
      </c>
      <c r="JO343" s="20">
        <f t="shared" si="1132"/>
        <v>39.839999999999996</v>
      </c>
      <c r="JP343" s="20">
        <f t="shared" si="1133"/>
        <v>0</v>
      </c>
      <c r="JQ343" s="20">
        <f t="shared" si="1134"/>
        <v>0</v>
      </c>
      <c r="JR343" s="20">
        <f t="shared" si="1135"/>
        <v>0</v>
      </c>
      <c r="JS343" s="26">
        <v>39.94</v>
      </c>
      <c r="JT343" s="25">
        <f t="shared" si="1259"/>
        <v>0</v>
      </c>
      <c r="JU343" s="25">
        <f t="shared" si="1136"/>
        <v>0</v>
      </c>
      <c r="JV343" s="25">
        <f t="shared" si="1137"/>
        <v>0</v>
      </c>
      <c r="JW343" s="25">
        <f>ROUND(IF(EN343="Cống tròn",IF(EN343="Cống tròn",JX343+FF343,0),IF(EN343="Cống hộp",IF(EN343="Cống hộp",JX343+GP343,0),IF(OR(EN343="Rãnh xây",EN343="Rãnh bê tông"),IF(OR(EN343="Rãnh xây",EN343="Rãnh bê tông"),JX343+GP343,0),IF(EN343="ống nhựa",IF(EN343="Ống nhựa",JX343+HT343,0),IF(EN343="Rãnh thang",IF(EN343="Rãnh thang",JS343+#REF!,0),0))))),2)</f>
        <v>41.04</v>
      </c>
      <c r="JX343" s="27">
        <v>40.94</v>
      </c>
      <c r="JY343" s="25">
        <f t="shared" si="1138"/>
        <v>41.04</v>
      </c>
      <c r="JZ343" s="25">
        <f t="shared" si="1139"/>
        <v>0</v>
      </c>
      <c r="KA343" s="25">
        <f t="shared" si="1140"/>
        <v>0</v>
      </c>
      <c r="KB343" s="25">
        <f t="shared" si="1141"/>
        <v>0</v>
      </c>
      <c r="KC343" s="25">
        <f t="shared" si="1142"/>
        <v>0</v>
      </c>
      <c r="KD343" s="28" t="s">
        <v>98</v>
      </c>
      <c r="KE343" s="27">
        <v>0</v>
      </c>
      <c r="KF343" s="25">
        <f t="shared" si="1143"/>
        <v>2.4000000000000057</v>
      </c>
      <c r="KG343" s="25">
        <f t="shared" si="1260"/>
        <v>2.4000000000000057</v>
      </c>
      <c r="KH343" s="27">
        <v>0</v>
      </c>
      <c r="KI343" s="25">
        <f t="shared" si="1144"/>
        <v>2.3999999999999986</v>
      </c>
      <c r="KJ343" s="25">
        <f t="shared" si="1261"/>
        <v>2.3999999999999986</v>
      </c>
      <c r="KK343" s="25">
        <f t="shared" si="1145"/>
        <v>0</v>
      </c>
      <c r="KL343" s="25">
        <f t="shared" si="1146"/>
        <v>0</v>
      </c>
      <c r="KM343" s="25">
        <f t="shared" si="1262"/>
        <v>0</v>
      </c>
      <c r="KN343" s="25">
        <f t="shared" si="1147"/>
        <v>0</v>
      </c>
      <c r="KO343" s="25">
        <f t="shared" si="1148"/>
        <v>0</v>
      </c>
      <c r="KP343" s="25">
        <f t="shared" si="1263"/>
        <v>0</v>
      </c>
      <c r="KQ343" s="25">
        <f t="shared" si="1149"/>
        <v>0.2</v>
      </c>
      <c r="KR343" s="25">
        <f t="shared" si="1150"/>
        <v>0.2</v>
      </c>
      <c r="KS343" s="25">
        <f t="shared" si="1264"/>
        <v>0.2</v>
      </c>
      <c r="KT343" s="25">
        <f t="shared" si="1151"/>
        <v>0</v>
      </c>
      <c r="KU343" s="25">
        <f t="shared" si="1152"/>
        <v>0</v>
      </c>
      <c r="KV343" s="25">
        <f t="shared" si="1265"/>
        <v>0</v>
      </c>
      <c r="KW343" s="25">
        <f t="shared" si="1079"/>
        <v>0</v>
      </c>
      <c r="KX343" s="25">
        <f t="shared" si="1153"/>
        <v>0</v>
      </c>
      <c r="KY343" s="25">
        <f t="shared" si="1266"/>
        <v>0</v>
      </c>
      <c r="KZ343" s="25">
        <f t="shared" si="1154"/>
        <v>0</v>
      </c>
      <c r="LA343" s="25">
        <f t="shared" si="1155"/>
        <v>0</v>
      </c>
      <c r="LB343" s="25">
        <f t="shared" si="1267"/>
        <v>0</v>
      </c>
      <c r="LC343" s="25">
        <f t="shared" si="1156"/>
        <v>1.4</v>
      </c>
      <c r="LD343" s="25">
        <f t="shared" si="1157"/>
        <v>1.4</v>
      </c>
      <c r="LE343" s="25">
        <f t="shared" si="1268"/>
        <v>1.4</v>
      </c>
      <c r="LF343" s="25">
        <f t="shared" si="1158"/>
        <v>0</v>
      </c>
      <c r="LG343" s="25">
        <f t="shared" si="1159"/>
        <v>0</v>
      </c>
      <c r="LH343" s="25">
        <f t="shared" si="1269"/>
        <v>0</v>
      </c>
      <c r="LI343" s="25">
        <f t="shared" si="1160"/>
        <v>0</v>
      </c>
      <c r="LJ343" s="25">
        <f t="shared" si="1161"/>
        <v>0</v>
      </c>
      <c r="LK343" s="25">
        <f t="shared" si="1270"/>
        <v>0</v>
      </c>
      <c r="LL343" s="25">
        <f t="shared" si="1162"/>
        <v>0</v>
      </c>
      <c r="LM343" s="25">
        <f t="shared" si="1163"/>
        <v>0</v>
      </c>
      <c r="LN343" s="25">
        <f t="shared" si="1271"/>
        <v>0</v>
      </c>
      <c r="LO343" s="25">
        <f t="shared" si="1164"/>
        <v>0</v>
      </c>
      <c r="LP343" s="25">
        <f t="shared" si="1165"/>
        <v>0</v>
      </c>
      <c r="LQ343" s="25">
        <f t="shared" si="1272"/>
        <v>0</v>
      </c>
      <c r="LR343" s="25">
        <f t="shared" si="1166"/>
        <v>0</v>
      </c>
      <c r="LS343" s="25">
        <f t="shared" si="1167"/>
        <v>0</v>
      </c>
      <c r="LT343" s="25">
        <f t="shared" si="1273"/>
        <v>0</v>
      </c>
      <c r="LU343" s="25">
        <f t="shared" si="1168"/>
        <v>0</v>
      </c>
      <c r="LV343" s="25">
        <f t="shared" si="1169"/>
        <v>0</v>
      </c>
      <c r="LW343" s="25">
        <f t="shared" si="1274"/>
        <v>0</v>
      </c>
      <c r="LX343" s="25">
        <f t="shared" si="1170"/>
        <v>0</v>
      </c>
      <c r="LY343" s="25">
        <f t="shared" si="1171"/>
        <v>0</v>
      </c>
      <c r="LZ343" s="25">
        <f t="shared" si="1275"/>
        <v>0</v>
      </c>
      <c r="MA343" s="25">
        <f t="shared" si="1172"/>
        <v>0</v>
      </c>
      <c r="MB343" s="25">
        <f t="shared" si="1173"/>
        <v>0</v>
      </c>
      <c r="MC343" s="25">
        <f t="shared" si="1276"/>
        <v>0</v>
      </c>
      <c r="MD343" s="25">
        <f t="shared" si="1174"/>
        <v>0</v>
      </c>
      <c r="ME343" s="25">
        <f t="shared" si="1175"/>
        <v>0</v>
      </c>
      <c r="MF343" s="25">
        <f t="shared" si="1277"/>
        <v>0</v>
      </c>
      <c r="MG343" s="25">
        <f t="shared" si="1176"/>
        <v>0</v>
      </c>
      <c r="MH343" s="25">
        <f t="shared" si="1177"/>
        <v>0</v>
      </c>
      <c r="MI343" s="25">
        <f t="shared" si="1278"/>
        <v>0</v>
      </c>
      <c r="MJ343" s="25">
        <f t="shared" si="1178"/>
        <v>0</v>
      </c>
      <c r="MK343" s="25">
        <f t="shared" si="1179"/>
        <v>0</v>
      </c>
      <c r="ML343" s="25">
        <f t="shared" si="1279"/>
        <v>0</v>
      </c>
      <c r="MM343" s="25">
        <f t="shared" si="1180"/>
        <v>0</v>
      </c>
      <c r="MN343" s="25">
        <f t="shared" si="1181"/>
        <v>0</v>
      </c>
      <c r="MO343" s="25">
        <f t="shared" si="1280"/>
        <v>0</v>
      </c>
      <c r="MP343" s="25">
        <f t="shared" si="1182"/>
        <v>0</v>
      </c>
      <c r="MQ343" s="25">
        <f t="shared" si="1183"/>
        <v>0</v>
      </c>
      <c r="MR343" s="25">
        <f t="shared" si="1281"/>
        <v>0</v>
      </c>
      <c r="MS343" s="29">
        <v>1.4</v>
      </c>
      <c r="MT343" s="29">
        <v>0</v>
      </c>
      <c r="MU343" s="29">
        <v>1</v>
      </c>
      <c r="MV343" s="29">
        <v>1</v>
      </c>
      <c r="MW343" s="25">
        <f t="shared" si="1184"/>
        <v>1.4</v>
      </c>
      <c r="MX343" s="25">
        <f t="shared" si="1185"/>
        <v>3.36</v>
      </c>
      <c r="MY343" s="25">
        <f t="shared" si="1186"/>
        <v>0</v>
      </c>
      <c r="MZ343" s="25">
        <f t="shared" si="1187"/>
        <v>0</v>
      </c>
      <c r="NA343" s="25">
        <f t="shared" si="1188"/>
        <v>1.4</v>
      </c>
      <c r="NB343" s="25">
        <f t="shared" si="1189"/>
        <v>3.36</v>
      </c>
      <c r="NC343" s="25">
        <f t="shared" si="1190"/>
        <v>0</v>
      </c>
      <c r="ND343" s="25">
        <f t="shared" si="1191"/>
        <v>0</v>
      </c>
      <c r="NE343" s="25">
        <f t="shared" si="1282"/>
        <v>1.4</v>
      </c>
      <c r="NF343" s="25">
        <f t="shared" si="1282"/>
        <v>3.36</v>
      </c>
      <c r="NG343" s="25">
        <f t="shared" si="1282"/>
        <v>0</v>
      </c>
      <c r="NH343" s="25">
        <f t="shared" si="1282"/>
        <v>0</v>
      </c>
      <c r="NI343" s="25">
        <f t="shared" si="1192"/>
        <v>109</v>
      </c>
      <c r="NJ343" s="25">
        <f t="shared" si="1193"/>
        <v>0</v>
      </c>
      <c r="NK343" s="25">
        <f t="shared" si="1194"/>
        <v>109</v>
      </c>
      <c r="NL343" s="25">
        <f t="shared" si="1195"/>
        <v>59</v>
      </c>
      <c r="NM343" s="25">
        <f t="shared" si="1196"/>
        <v>0</v>
      </c>
      <c r="NN343" s="25">
        <f t="shared" si="1283"/>
        <v>59</v>
      </c>
      <c r="NO343" s="25">
        <f t="shared" si="1197"/>
        <v>0</v>
      </c>
      <c r="NP343" s="25">
        <f t="shared" si="1198"/>
        <v>0</v>
      </c>
      <c r="NQ343" s="25">
        <f t="shared" si="1284"/>
        <v>0</v>
      </c>
      <c r="NR343" s="25">
        <f t="shared" si="1199"/>
        <v>0</v>
      </c>
      <c r="NS343" s="25">
        <f t="shared" si="1200"/>
        <v>0</v>
      </c>
      <c r="NT343" s="25">
        <f t="shared" si="1285"/>
        <v>0</v>
      </c>
      <c r="NU343" s="25">
        <f t="shared" si="1201"/>
        <v>0</v>
      </c>
      <c r="NV343" s="25">
        <f t="shared" si="1202"/>
        <v>0</v>
      </c>
      <c r="NW343" s="25">
        <f t="shared" si="1286"/>
        <v>0</v>
      </c>
      <c r="NX343" s="25">
        <f t="shared" si="1287"/>
        <v>59</v>
      </c>
      <c r="NY343" s="25">
        <f t="shared" si="1287"/>
        <v>0</v>
      </c>
      <c r="NZ343" s="25">
        <f t="shared" si="1288"/>
        <v>59</v>
      </c>
      <c r="OA343" s="25">
        <f t="shared" si="1289"/>
        <v>50</v>
      </c>
      <c r="OB343" s="25">
        <f t="shared" si="1289"/>
        <v>0</v>
      </c>
      <c r="OC343" s="25">
        <f t="shared" si="1290"/>
        <v>50</v>
      </c>
      <c r="OD343" s="25">
        <f t="shared" si="1291"/>
        <v>59</v>
      </c>
      <c r="OE343" s="25">
        <f t="shared" si="1291"/>
        <v>0</v>
      </c>
      <c r="OF343" s="25">
        <f t="shared" si="1291"/>
        <v>59</v>
      </c>
      <c r="OG343" s="25">
        <f t="shared" si="1203"/>
        <v>0</v>
      </c>
      <c r="OH343" s="25">
        <f t="shared" si="1204"/>
        <v>0</v>
      </c>
      <c r="OI343" s="25">
        <f t="shared" si="1205"/>
        <v>0</v>
      </c>
      <c r="OJ343" s="25">
        <f t="shared" si="1206"/>
        <v>0</v>
      </c>
      <c r="OK343" s="25">
        <f t="shared" si="1207"/>
        <v>0</v>
      </c>
      <c r="OL343" s="25">
        <f t="shared" si="1208"/>
        <v>0</v>
      </c>
      <c r="OM343" s="25">
        <f t="shared" si="1292"/>
        <v>0</v>
      </c>
      <c r="ON343" s="25">
        <f t="shared" si="1292"/>
        <v>0</v>
      </c>
      <c r="OO343" s="25">
        <f t="shared" si="1292"/>
        <v>0</v>
      </c>
      <c r="OP343" s="25">
        <f t="shared" si="1209"/>
        <v>0</v>
      </c>
      <c r="OQ343" s="25">
        <f t="shared" si="1210"/>
        <v>0</v>
      </c>
      <c r="OR343" s="25">
        <f t="shared" si="1293"/>
        <v>0</v>
      </c>
      <c r="OS343" s="19">
        <v>536001.97</v>
      </c>
      <c r="OT343" s="19">
        <v>2371515.91</v>
      </c>
    </row>
    <row r="344" spans="1:410" ht="33" customHeight="1" x14ac:dyDescent="0.25">
      <c r="A344" s="18"/>
      <c r="B344" s="18" t="s">
        <v>959</v>
      </c>
      <c r="C344" s="18">
        <v>190.34</v>
      </c>
      <c r="D344" s="16" t="e">
        <f>_xlfn.IFNA(INDEX(#REF!,MATCH(E344,#REF!,0)),0)</f>
        <v>#REF!</v>
      </c>
      <c r="E344" s="18" t="s">
        <v>1165</v>
      </c>
      <c r="F344" s="16" t="s">
        <v>765</v>
      </c>
      <c r="G344" s="16" t="s">
        <v>766</v>
      </c>
      <c r="H344" s="16" t="s">
        <v>767</v>
      </c>
      <c r="I344" s="16" t="s">
        <v>768</v>
      </c>
      <c r="J344" s="16" t="s">
        <v>769</v>
      </c>
      <c r="K344" s="16" t="s">
        <v>770</v>
      </c>
      <c r="L344" s="16" t="s">
        <v>771</v>
      </c>
      <c r="M344" s="18">
        <v>1.94</v>
      </c>
      <c r="N344" s="18">
        <v>4.4400000000000004</v>
      </c>
      <c r="O344" s="18">
        <v>2.34</v>
      </c>
      <c r="P344" s="18">
        <v>4.8400000000000007</v>
      </c>
      <c r="Q344" s="18">
        <v>0.1</v>
      </c>
      <c r="R344" s="18">
        <v>2.14</v>
      </c>
      <c r="S344" s="18">
        <v>4.6400000000000006</v>
      </c>
      <c r="T344" s="18">
        <v>0.2</v>
      </c>
      <c r="U344" s="18">
        <v>0</v>
      </c>
      <c r="V344" s="18">
        <v>0</v>
      </c>
      <c r="W344" s="18">
        <v>0</v>
      </c>
      <c r="X344" s="18">
        <v>1.94</v>
      </c>
      <c r="Y344" s="18">
        <v>4.4000000000000004</v>
      </c>
      <c r="Z344" s="20">
        <f t="shared" si="1211"/>
        <v>2.4</v>
      </c>
      <c r="AA344" s="18">
        <v>0.22</v>
      </c>
      <c r="AB344" s="18">
        <v>0</v>
      </c>
      <c r="AC344" s="18">
        <v>0</v>
      </c>
      <c r="AD344" s="18">
        <v>0</v>
      </c>
      <c r="AE344" s="18">
        <v>0</v>
      </c>
      <c r="AF344" s="18">
        <v>0</v>
      </c>
      <c r="AG344" s="18">
        <v>1.5</v>
      </c>
      <c r="AH344" s="18">
        <v>4</v>
      </c>
      <c r="AI344" s="20">
        <f t="shared" si="1212"/>
        <v>2.5499999999999998</v>
      </c>
      <c r="AJ344" s="18">
        <v>0</v>
      </c>
      <c r="AK344" s="18">
        <v>0</v>
      </c>
      <c r="AL344" s="20">
        <f t="shared" si="1213"/>
        <v>0</v>
      </c>
      <c r="AM344" s="18">
        <v>1.94</v>
      </c>
      <c r="AN344" s="18">
        <v>4</v>
      </c>
      <c r="AO344" s="18">
        <v>0.15</v>
      </c>
      <c r="AP344" s="18">
        <v>0.22</v>
      </c>
      <c r="AQ344" s="18">
        <v>1.94</v>
      </c>
      <c r="AR344" s="18">
        <v>4.22</v>
      </c>
      <c r="AS344" s="18">
        <v>0.12</v>
      </c>
      <c r="AT344" s="18">
        <v>0.11</v>
      </c>
      <c r="AU344" s="18">
        <v>0</v>
      </c>
      <c r="AV344" s="18">
        <v>1</v>
      </c>
      <c r="AW344" s="18">
        <v>0</v>
      </c>
      <c r="AX344" s="18">
        <v>0</v>
      </c>
      <c r="AY344" s="18">
        <v>0</v>
      </c>
      <c r="AZ344" s="18">
        <v>0</v>
      </c>
      <c r="BA344" s="18">
        <v>0</v>
      </c>
      <c r="BB344" s="18">
        <v>0</v>
      </c>
      <c r="BC344" s="18">
        <v>0</v>
      </c>
      <c r="BD344" s="18">
        <v>0</v>
      </c>
      <c r="BE344" s="18">
        <v>2</v>
      </c>
      <c r="BF344" s="18">
        <v>1</v>
      </c>
      <c r="BG344" s="18">
        <v>0</v>
      </c>
      <c r="BH344" s="18">
        <v>0</v>
      </c>
      <c r="BI344" s="18">
        <v>0</v>
      </c>
      <c r="BJ344" s="18">
        <v>0</v>
      </c>
      <c r="BK344" s="18">
        <v>0</v>
      </c>
      <c r="BL344" s="18">
        <v>0</v>
      </c>
      <c r="BM344" s="18">
        <v>0</v>
      </c>
      <c r="BN344" s="18">
        <v>0</v>
      </c>
      <c r="BO344" s="18">
        <v>0</v>
      </c>
      <c r="BP344" s="18">
        <v>0</v>
      </c>
      <c r="BQ344" s="18">
        <v>2</v>
      </c>
      <c r="BR344" s="18">
        <v>0</v>
      </c>
      <c r="BS344" s="18">
        <v>0</v>
      </c>
      <c r="BT344" s="18">
        <v>0</v>
      </c>
      <c r="BU344" s="18">
        <v>0</v>
      </c>
      <c r="BV344" s="18">
        <v>0</v>
      </c>
      <c r="BW344" s="18">
        <v>0</v>
      </c>
      <c r="BX344" s="18">
        <v>0</v>
      </c>
      <c r="BY344" s="18">
        <v>0</v>
      </c>
      <c r="BZ344" s="18">
        <v>0</v>
      </c>
      <c r="CA344" s="16" t="e">
        <f>_xlfn.IFNA(IF(RIGHT(D344,2)="=G",0,INDEX(#REF!,MATCH(E344,#REF!,0))),0)</f>
        <v>#REF!</v>
      </c>
      <c r="CB344" s="16" t="s">
        <v>776</v>
      </c>
      <c r="CC344" s="18">
        <v>0</v>
      </c>
      <c r="CD344" s="18">
        <v>0</v>
      </c>
      <c r="CE344" s="18">
        <v>1.7</v>
      </c>
      <c r="CF344" s="18">
        <v>0.83</v>
      </c>
      <c r="CG344" s="18">
        <v>0.12</v>
      </c>
      <c r="CH344" s="18">
        <v>5</v>
      </c>
      <c r="CI344" s="16" t="s">
        <v>98</v>
      </c>
      <c r="CJ344" s="18">
        <v>0</v>
      </c>
      <c r="CK344" s="20">
        <f t="shared" si="1080"/>
        <v>3</v>
      </c>
      <c r="CL344" s="20">
        <f t="shared" si="1214"/>
        <v>3</v>
      </c>
      <c r="CM344" s="18">
        <v>50.79</v>
      </c>
      <c r="CN344" s="18">
        <v>42.04</v>
      </c>
      <c r="CO344" s="18">
        <v>41.201000000000001</v>
      </c>
      <c r="CP344" s="22">
        <f t="shared" si="1081"/>
        <v>42.04</v>
      </c>
      <c r="CQ344" s="22">
        <f t="shared" si="1082"/>
        <v>39.04</v>
      </c>
      <c r="CR344" s="22">
        <f t="shared" si="1215"/>
        <v>3</v>
      </c>
      <c r="CS344" s="22">
        <f t="shared" si="1083"/>
        <v>39.14</v>
      </c>
      <c r="CT344" s="22">
        <f t="shared" si="1084"/>
        <v>39.340000000000003</v>
      </c>
      <c r="CU344" s="18">
        <v>39.340000000000003</v>
      </c>
      <c r="CV344" s="22">
        <f t="shared" si="1216"/>
        <v>2.4</v>
      </c>
      <c r="CW344" s="22">
        <f t="shared" si="1085"/>
        <v>0</v>
      </c>
      <c r="CX344" s="22">
        <f t="shared" si="1086"/>
        <v>0</v>
      </c>
      <c r="CY344" s="22">
        <f t="shared" si="1087"/>
        <v>41.77</v>
      </c>
      <c r="CZ344" s="22">
        <f t="shared" si="1088"/>
        <v>41.92</v>
      </c>
      <c r="DA344" s="18">
        <v>42.04</v>
      </c>
      <c r="DB344" s="20">
        <f t="shared" si="1217"/>
        <v>3</v>
      </c>
      <c r="DC344" s="20">
        <f t="shared" si="1218"/>
        <v>0</v>
      </c>
      <c r="DD344" s="20">
        <f t="shared" si="1219"/>
        <v>3</v>
      </c>
      <c r="DE344" s="20">
        <f t="shared" si="1089"/>
        <v>0.1</v>
      </c>
      <c r="DF344" s="20">
        <f t="shared" si="1090"/>
        <v>0.2</v>
      </c>
      <c r="DG344" s="20">
        <f t="shared" si="1091"/>
        <v>2.67</v>
      </c>
      <c r="DH344" s="20">
        <f t="shared" si="1092"/>
        <v>0</v>
      </c>
      <c r="DI344" s="20">
        <f t="shared" si="1093"/>
        <v>0</v>
      </c>
      <c r="DJ344" s="20">
        <f t="shared" si="1094"/>
        <v>0</v>
      </c>
      <c r="DK344" s="20">
        <f t="shared" si="1220"/>
        <v>2.9699999999999998</v>
      </c>
      <c r="DL344" s="20">
        <f t="shared" si="1221"/>
        <v>0</v>
      </c>
      <c r="DM344" s="20">
        <f t="shared" si="1222"/>
        <v>3.0000000000000249E-2</v>
      </c>
      <c r="DN344" s="20">
        <f t="shared" si="1223"/>
        <v>0</v>
      </c>
      <c r="DO344" s="18">
        <v>5.0400000000000009</v>
      </c>
      <c r="DP344" s="18">
        <v>0</v>
      </c>
      <c r="DQ344" s="18">
        <v>1</v>
      </c>
      <c r="DR344" s="18">
        <v>1</v>
      </c>
      <c r="DS344" s="25">
        <f t="shared" si="1224"/>
        <v>5.04</v>
      </c>
      <c r="DT344" s="25">
        <f t="shared" si="1225"/>
        <v>0</v>
      </c>
      <c r="DU344" s="25">
        <f t="shared" si="1226"/>
        <v>15.12</v>
      </c>
      <c r="DV344" s="25">
        <f t="shared" si="1227"/>
        <v>0</v>
      </c>
      <c r="DW344" s="25">
        <f t="shared" si="1228"/>
        <v>15.12</v>
      </c>
      <c r="DX344" s="25">
        <f t="shared" si="1229"/>
        <v>35.380000000000003</v>
      </c>
      <c r="DY344" s="25">
        <f t="shared" si="1230"/>
        <v>0</v>
      </c>
      <c r="DZ344" s="25">
        <f t="shared" si="1231"/>
        <v>35.380000000000003</v>
      </c>
      <c r="EA344" s="25">
        <f t="shared" si="1232"/>
        <v>26.12</v>
      </c>
      <c r="EB344" s="25">
        <f t="shared" si="1233"/>
        <v>0</v>
      </c>
      <c r="EC344" s="25">
        <f t="shared" si="1234"/>
        <v>26.12</v>
      </c>
      <c r="ED344" s="25">
        <f t="shared" si="1235"/>
        <v>9.26</v>
      </c>
      <c r="EE344" s="25">
        <f t="shared" si="1235"/>
        <v>0</v>
      </c>
      <c r="EF344" s="25">
        <f t="shared" si="1236"/>
        <v>9.26</v>
      </c>
      <c r="EG344" s="25">
        <f t="shared" si="1237"/>
        <v>26.12</v>
      </c>
      <c r="EH344" s="25">
        <f t="shared" si="1237"/>
        <v>0</v>
      </c>
      <c r="EI344" s="25">
        <f t="shared" si="1238"/>
        <v>26.12</v>
      </c>
      <c r="EJ344" s="18">
        <v>190.34</v>
      </c>
      <c r="EK344" s="18">
        <v>148.49</v>
      </c>
      <c r="EL344" s="18" t="s">
        <v>1165</v>
      </c>
      <c r="EM344" s="18" t="s">
        <v>1166</v>
      </c>
      <c r="EN344" s="16" t="s">
        <v>774</v>
      </c>
      <c r="EO344" s="16" t="s">
        <v>132</v>
      </c>
      <c r="EP344" s="16" t="e">
        <f>IF(OR(EN344="Cống tròn",EN344="Cống hộp",EN344="Ống nhựa"),INDEX(#REF!,MATCH(E344,#REF!,0)),IF(OR(EN344="Rãnh xây",EN344="Rãnh bê tông"),INDEX(#REF!,MATCH(E344,#REF!,0)),0))</f>
        <v>#REF!</v>
      </c>
      <c r="EQ344" s="18">
        <v>40.499999999999993</v>
      </c>
      <c r="ER344" s="18">
        <v>1</v>
      </c>
      <c r="ES344" s="25">
        <f t="shared" si="1239"/>
        <v>40</v>
      </c>
      <c r="ET344" s="1" t="e">
        <f>_xlfn.IFNA(IF(EN344="Cống tròn",INDEX(#REF!,MATCH(E344,#REF!,0)),IF(EN344="Cống hộp",INDEX(#REF!,MATCH(E344,#REF!,0)),EU344&amp;" ,"&amp;EV344)),0)</f>
        <v>#REF!</v>
      </c>
      <c r="EU344" s="16" t="s">
        <v>769</v>
      </c>
      <c r="EV344" s="16" t="s">
        <v>775</v>
      </c>
      <c r="EW344" s="16" t="e">
        <f>_xlfn.IFNA(INDEX(#REF!,MATCH(E344,#REF!,0)),0)</f>
        <v>#REF!</v>
      </c>
      <c r="EX344" s="16"/>
      <c r="EY344" s="18">
        <v>0</v>
      </c>
      <c r="EZ344" s="18">
        <v>0</v>
      </c>
      <c r="FA344" s="18">
        <v>0</v>
      </c>
      <c r="FB344" s="18">
        <v>0</v>
      </c>
      <c r="FC344" s="18">
        <v>0</v>
      </c>
      <c r="FD344" s="25">
        <f t="shared" si="1095"/>
        <v>0</v>
      </c>
      <c r="FE344" s="25">
        <f t="shared" si="1240"/>
        <v>0</v>
      </c>
      <c r="FF344" s="18">
        <v>0.1</v>
      </c>
      <c r="FG344" s="18">
        <v>2</v>
      </c>
      <c r="FH344" s="18">
        <v>1</v>
      </c>
      <c r="FI344" s="25">
        <f t="shared" si="1241"/>
        <v>1.2</v>
      </c>
      <c r="FJ344" s="18">
        <v>0</v>
      </c>
      <c r="FK344" s="18">
        <v>0</v>
      </c>
      <c r="FL344" s="18">
        <v>0.2</v>
      </c>
      <c r="FM344" s="18">
        <v>1.4</v>
      </c>
      <c r="FN344" s="18">
        <v>0</v>
      </c>
      <c r="FO344" s="25">
        <f t="shared" si="1242"/>
        <v>1.4</v>
      </c>
      <c r="FP344" s="18">
        <v>1.4999999999999999E-2</v>
      </c>
      <c r="FQ344" s="18">
        <v>1</v>
      </c>
      <c r="FR344" s="25">
        <f t="shared" si="1096"/>
        <v>39</v>
      </c>
      <c r="FS344" s="25">
        <f t="shared" si="1097"/>
        <v>0.56999999999999995</v>
      </c>
      <c r="FT344" s="25">
        <f t="shared" si="1098"/>
        <v>39.57</v>
      </c>
      <c r="FU344" s="25">
        <f t="shared" si="1099"/>
        <v>-0.92999999999999261</v>
      </c>
      <c r="FV344" s="25" t="str">
        <f t="shared" si="1243"/>
        <v>Thêm 01</v>
      </c>
      <c r="FW344" s="25">
        <f t="shared" si="1244"/>
        <v>0.09</v>
      </c>
      <c r="FX344" s="16"/>
      <c r="FY344" s="16"/>
      <c r="FZ344" s="16"/>
      <c r="GA344" s="16"/>
      <c r="GB344" s="19">
        <v>0</v>
      </c>
      <c r="GC344" s="19">
        <v>0</v>
      </c>
      <c r="GD344" s="19">
        <v>0</v>
      </c>
      <c r="GE344" s="19">
        <v>0</v>
      </c>
      <c r="GF344" s="19">
        <v>0</v>
      </c>
      <c r="GG344" s="19">
        <v>0</v>
      </c>
      <c r="GH344" s="19">
        <v>0</v>
      </c>
      <c r="GI344" s="19">
        <v>0</v>
      </c>
      <c r="GJ344" s="19">
        <v>0</v>
      </c>
      <c r="GK344" s="19">
        <v>0</v>
      </c>
      <c r="GL344" s="25">
        <f t="shared" si="1100"/>
        <v>0</v>
      </c>
      <c r="GM344" s="25">
        <f t="shared" si="1245"/>
        <v>0</v>
      </c>
      <c r="GN344" s="19">
        <v>0</v>
      </c>
      <c r="GO344" s="19">
        <v>0</v>
      </c>
      <c r="GP344" s="19">
        <v>0</v>
      </c>
      <c r="GQ344" s="19">
        <v>0</v>
      </c>
      <c r="GR344" s="1" t="e">
        <f>_xlfn.IFNA(INDEX(#REF!,MATCH(E344,#REF!,0)),0)</f>
        <v>#REF!</v>
      </c>
      <c r="GS344" s="16"/>
      <c r="GT344" s="18">
        <v>0</v>
      </c>
      <c r="GU344" s="18">
        <v>0</v>
      </c>
      <c r="GV344" s="18">
        <v>0</v>
      </c>
      <c r="GW344" s="18">
        <v>0</v>
      </c>
      <c r="GX344" s="25">
        <f t="shared" si="1101"/>
        <v>0</v>
      </c>
      <c r="GY344" s="25">
        <f t="shared" si="1102"/>
        <v>0</v>
      </c>
      <c r="GZ344" s="25">
        <f t="shared" si="1246"/>
        <v>0</v>
      </c>
      <c r="HA344" s="1" t="e" cm="1">
        <f t="array" ref="HA344">INDEX(#REF!,MATCH(EJ344&amp;EK344&amp;HD344&amp;HE344&amp;HF344,#REF!&amp;#REF!&amp;#REF!&amp;#REF!&amp;#REF!,0))</f>
        <v>#REF!</v>
      </c>
      <c r="HB344" s="16"/>
      <c r="HC344" s="25">
        <f t="shared" si="1247"/>
        <v>0</v>
      </c>
      <c r="HD344" s="18">
        <v>0</v>
      </c>
      <c r="HE344" s="18">
        <v>0</v>
      </c>
      <c r="HF344" s="18">
        <v>0</v>
      </c>
      <c r="HG344" s="1" t="e" cm="1">
        <f t="array" ref="HG344">INDEX(#REF!,MATCH(EJ344&amp;EK344&amp;HJ344&amp;HK344&amp;HL344,#REF!&amp;#REF!&amp;#REF!&amp;#REF!&amp;#REF!,0))</f>
        <v>#REF!</v>
      </c>
      <c r="HH344" s="16"/>
      <c r="HI344" s="25">
        <f t="shared" si="1248"/>
        <v>0</v>
      </c>
      <c r="HJ344" s="25">
        <f t="shared" si="1249"/>
        <v>0</v>
      </c>
      <c r="HK344" s="19">
        <v>0</v>
      </c>
      <c r="HL344" s="19">
        <v>0</v>
      </c>
      <c r="HM344" s="18">
        <v>0.01</v>
      </c>
      <c r="HN344" s="18">
        <v>1</v>
      </c>
      <c r="HO344" s="25">
        <f t="shared" si="1250"/>
        <v>0</v>
      </c>
      <c r="HP344" s="25">
        <f t="shared" si="1251"/>
        <v>0</v>
      </c>
      <c r="HQ344" s="25">
        <f t="shared" si="1252"/>
        <v>0</v>
      </c>
      <c r="HR344" s="25">
        <f t="shared" si="1253"/>
        <v>0</v>
      </c>
      <c r="HS344" s="25">
        <f t="shared" si="1254"/>
        <v>0</v>
      </c>
      <c r="HT344" s="19">
        <v>0</v>
      </c>
      <c r="HU344" s="19">
        <v>0</v>
      </c>
      <c r="HV344" s="19">
        <v>0</v>
      </c>
      <c r="HW344" s="25">
        <f t="shared" si="1255"/>
        <v>0</v>
      </c>
      <c r="HX344" s="19">
        <v>0</v>
      </c>
      <c r="HY344" s="19">
        <v>0</v>
      </c>
      <c r="HZ344" s="18">
        <v>42.04</v>
      </c>
      <c r="IA344" s="20">
        <f>ROUND(IF(EN344="Cống tròn",IF(EN344="Cống tròn",IF(EU344="Không có móng",IQ344-FF344,IF(EU344="Đế",IP344-FN344,IF(OR(EU344="Móng bê tông",EU344="Móng bê tông kết hợp đế"),II344-FJ344,0))),0),IF(EN344="Cống hộp",IF(AND(EN344="Cống hộp",EU344="Không có móng"),IQ344-GF344,IF(AND(EN344="Cống hộp",EU344="Móng bê tông"),IJ344-GB344,0)),IF(OR(EN344="Rãnh xây",EN344="Rãnh bê tông"),IF(OR(EN344="Rãnh xây",EN344="Rãnh bê tông"),IK344-GB344,0),IF(EN344="Ống nhựa",IF(AND(EN344="Ống nhựa",EU344="Không đắp cát"),IQ344-HT344,IF(AND(EN344="Ống nhựa",EU344="Đắp cát"),IH344-HX344,0)),IF(EN344="Rãnh thang",IF(EN344="Rãnh thang",IF(EU344="Móng bê tông",#REF!-#REF!,IQ344),0),0))))),2)</f>
        <v>39.64</v>
      </c>
      <c r="IB344" s="20">
        <f t="shared" si="1256"/>
        <v>2.3999999999999986</v>
      </c>
      <c r="IC344" s="20">
        <f t="shared" si="1103"/>
        <v>39.639999999999993</v>
      </c>
      <c r="ID344" s="20">
        <f t="shared" si="1104"/>
        <v>0</v>
      </c>
      <c r="IE344" s="20">
        <f t="shared" si="1105"/>
        <v>0</v>
      </c>
      <c r="IF344" s="20">
        <f t="shared" si="1106"/>
        <v>0</v>
      </c>
      <c r="IG344" s="20">
        <f>IF(EN344="Rãnh thang",IF(AND(EN344="Rãnh thang",EU344="Móng bê tông"),IQ344-#REF!,0),IF(EN344="Ống nhựa",IF(AND(EN344="Ống nhựa",EU344="Đắp cát"),IQ344-HT344,0),IF(EN344="Cống tròn",IF(EN344="Cống tròn",IF(OR(EU344="Móng bê tông",EU344="Móng bê tông kết hợp đế"),IM344-FL344,0),0),IF(EN344="Cống hộp",IF(AND(EN344="Cống hộp",EU344="Móng bê tông"),IN344-GD344,0),IF(OR(EN344="Rãnh xây",EN344="Rãnh bê tông"),IF(AND(EN344="Rãnh xây",EU344="Móng bê tông"),IO344-GD344,IF(AND(EN344="Rãnh bê tông",EU344="Móng bê tông"),IO344-GD344,0)),0)))))</f>
        <v>39.639999999999993</v>
      </c>
      <c r="IH344" s="20">
        <f t="shared" si="1107"/>
        <v>0</v>
      </c>
      <c r="II344" s="20">
        <f t="shared" si="1108"/>
        <v>39.639999999999993</v>
      </c>
      <c r="IJ344" s="20">
        <f t="shared" si="1109"/>
        <v>0</v>
      </c>
      <c r="IK344" s="20">
        <f t="shared" si="1110"/>
        <v>0</v>
      </c>
      <c r="IL344" s="20">
        <f t="shared" si="1111"/>
        <v>39.839999999999996</v>
      </c>
      <c r="IM344" s="20">
        <f t="shared" si="1112"/>
        <v>39.839999999999996</v>
      </c>
      <c r="IN344" s="20">
        <f t="shared" si="1113"/>
        <v>0</v>
      </c>
      <c r="IO344" s="20">
        <f t="shared" si="1114"/>
        <v>0</v>
      </c>
      <c r="IP344" s="20">
        <f t="shared" si="1115"/>
        <v>0</v>
      </c>
      <c r="IQ344" s="18">
        <v>39.94</v>
      </c>
      <c r="IR344" s="25">
        <f t="shared" si="1257"/>
        <v>0</v>
      </c>
      <c r="IS344" s="25">
        <f t="shared" si="1116"/>
        <v>0</v>
      </c>
      <c r="IT344" s="25">
        <f t="shared" si="1117"/>
        <v>0</v>
      </c>
      <c r="IU344" s="25">
        <f>ROUND(IF(EN344="Cống tròn",IF(EN344="Cống tròn",IV344+FF344,0),IF(EN344="Cống hộp",IF(EN344="Cống hộp",IV344+GP344,0),IF(OR(EN344="Rãnh xây",EN344="Rãnh bê tông"),IF(OR(EN344="Rãnh xây",EN344="Rãnh bê tông"),IV344+GP344,0),IF(EN344="ống nhựa",IF(EN344="Ống nhựa",IV344+HT344,0),IF(EN344="Rãnh thang",IF(EN344="Rãnh thang",IQ344+#REF!,0),0))))),2)</f>
        <v>40.159999999999997</v>
      </c>
      <c r="IV344" s="18">
        <v>40.06</v>
      </c>
      <c r="IW344" s="25">
        <f t="shared" si="1118"/>
        <v>40.159999999999997</v>
      </c>
      <c r="IX344" s="25">
        <f t="shared" si="1119"/>
        <v>0</v>
      </c>
      <c r="IY344" s="25">
        <f t="shared" si="1120"/>
        <v>0</v>
      </c>
      <c r="IZ344" s="25">
        <f t="shared" si="1121"/>
        <v>0</v>
      </c>
      <c r="JA344" s="25">
        <f t="shared" si="1122"/>
        <v>0</v>
      </c>
      <c r="JB344" s="18">
        <v>41.06</v>
      </c>
      <c r="JC344" s="20">
        <f>ROUND(IF(EN344="Cống tròn",IF(EN344="Cống tròn",IF(EU344="Không có móng",JS344-FF344,IF(EU344="Đế",JR344-FN344,IF(OR(EU344="Móng bê tông",EU344="Móng bê tông kết hợp đế"),JK344-FJ344,0))),0),IF(EN344="Cống hộp",IF(AND(EN344="Cống hộp",EU344="Không có móng"),JS344-GF344,IF(AND(EN344="Cống hộp",EU344="Móng bê tông"),JL344-GB344,0)),IF(OR(EN344="Rãnh xây",EN344="Rãnh bê tông"),IF(OR(EN344="Rãnh xây",EN344="Rãnh bê tông"),JM344-GB344,0),IF(EN344="Ống nhựa",IF(AND(EN344="Ống nhựa",EU344="Không đắp cát"),JS344-HT344,IF(AND(EN344="Ống nhựa",EU344="Đắp cát"),JJ344-HX344,0)),IF(EN344="Rãnh thang",IF(EN344="Rãnh thang",IF(EU344="Móng bê tông",#REF!-#REF!,JS344),0),0))))),2)</f>
        <v>38.76</v>
      </c>
      <c r="JD344" s="20">
        <f t="shared" si="1258"/>
        <v>2.3000000000000043</v>
      </c>
      <c r="JE344" s="20">
        <f t="shared" si="1123"/>
        <v>38.76</v>
      </c>
      <c r="JF344" s="20">
        <f t="shared" si="1124"/>
        <v>0</v>
      </c>
      <c r="JG344" s="20">
        <f t="shared" si="1125"/>
        <v>0</v>
      </c>
      <c r="JH344" s="20">
        <f t="shared" si="1126"/>
        <v>0</v>
      </c>
      <c r="JI344" s="20">
        <f>IF(EN344="Rãnh thang",IF(AND(EN344="Rãnh thang",EU344="Móng bê tông"),JS344-#REF!,0),IF(EN344="Ống nhựa",IF(AND(EN344="Ống nhựa",EU344="Đắp cát"),JS344-HT344,0),IF(EN344="Cống tròn",IF(EN344="Cống tròn",IF(OR(EU344="Móng bê tông",EU344="Móng bê tông kết hợp đế"),JO344-FL344,0),0),IF(EN344="Cống hộp",IF(AND(EN344="Cống hộp",EU344="Móng bê tông"),JP344-GD344,0),IF(OR(EN344="Rãnh xây",EN344="Rãnh bê tông"),IF(AND(EN344="Rãnh xây",EU344="Móng bê tông"),JQ344-GD344,IF(AND(EN344="Rãnh bê tông",EU344="Móng bê tông"),JQ344-GD344,0)),0)))))</f>
        <v>38.76</v>
      </c>
      <c r="JJ344" s="20">
        <f t="shared" si="1127"/>
        <v>0</v>
      </c>
      <c r="JK344" s="20">
        <f t="shared" si="1128"/>
        <v>38.76</v>
      </c>
      <c r="JL344" s="20">
        <f t="shared" si="1129"/>
        <v>0</v>
      </c>
      <c r="JM344" s="20">
        <f t="shared" si="1130"/>
        <v>0</v>
      </c>
      <c r="JN344" s="20">
        <f t="shared" si="1131"/>
        <v>38.96</v>
      </c>
      <c r="JO344" s="20">
        <f t="shared" si="1132"/>
        <v>38.96</v>
      </c>
      <c r="JP344" s="20">
        <f t="shared" si="1133"/>
        <v>0</v>
      </c>
      <c r="JQ344" s="20">
        <f t="shared" si="1134"/>
        <v>0</v>
      </c>
      <c r="JR344" s="20">
        <f t="shared" si="1135"/>
        <v>0</v>
      </c>
      <c r="JS344" s="26">
        <v>39.06</v>
      </c>
      <c r="JT344" s="25">
        <f t="shared" si="1259"/>
        <v>0</v>
      </c>
      <c r="JU344" s="25">
        <f t="shared" si="1136"/>
        <v>0</v>
      </c>
      <c r="JV344" s="25">
        <f t="shared" si="1137"/>
        <v>0</v>
      </c>
      <c r="JW344" s="25">
        <f>ROUND(IF(EN344="Cống tròn",IF(EN344="Cống tròn",JX344+FF344,0),IF(EN344="Cống hộp",IF(EN344="Cống hộp",JX344+GP344,0),IF(OR(EN344="Rãnh xây",EN344="Rãnh bê tông"),IF(OR(EN344="Rãnh xây",EN344="Rãnh bê tông"),JX344+GP344,0),IF(EN344="ống nhựa",IF(EN344="Ống nhựa",JX344+HT344,0),IF(EN344="Rãnh thang",IF(EN344="Rãnh thang",JS344+#REF!,0),0))))),2)</f>
        <v>40.159999999999997</v>
      </c>
      <c r="JX344" s="27">
        <v>40.06</v>
      </c>
      <c r="JY344" s="25">
        <f t="shared" si="1138"/>
        <v>40.159999999999997</v>
      </c>
      <c r="JZ344" s="25">
        <f t="shared" si="1139"/>
        <v>0</v>
      </c>
      <c r="KA344" s="25">
        <f t="shared" si="1140"/>
        <v>0</v>
      </c>
      <c r="KB344" s="25">
        <f t="shared" si="1141"/>
        <v>0</v>
      </c>
      <c r="KC344" s="25">
        <f t="shared" si="1142"/>
        <v>0</v>
      </c>
      <c r="KD344" s="28" t="s">
        <v>98</v>
      </c>
      <c r="KE344" s="27">
        <v>0</v>
      </c>
      <c r="KF344" s="25">
        <f t="shared" si="1143"/>
        <v>2.3999999999999986</v>
      </c>
      <c r="KG344" s="25">
        <f t="shared" si="1260"/>
        <v>2.3999999999999986</v>
      </c>
      <c r="KH344" s="27">
        <v>0</v>
      </c>
      <c r="KI344" s="25">
        <f t="shared" si="1144"/>
        <v>2.3000000000000043</v>
      </c>
      <c r="KJ344" s="25">
        <f t="shared" si="1261"/>
        <v>2.3000000000000043</v>
      </c>
      <c r="KK344" s="25">
        <f t="shared" si="1145"/>
        <v>0</v>
      </c>
      <c r="KL344" s="25">
        <f t="shared" si="1146"/>
        <v>0</v>
      </c>
      <c r="KM344" s="25">
        <f t="shared" si="1262"/>
        <v>0</v>
      </c>
      <c r="KN344" s="25">
        <f t="shared" si="1147"/>
        <v>0</v>
      </c>
      <c r="KO344" s="25">
        <f t="shared" si="1148"/>
        <v>0</v>
      </c>
      <c r="KP344" s="25">
        <f t="shared" si="1263"/>
        <v>0</v>
      </c>
      <c r="KQ344" s="25">
        <f t="shared" si="1149"/>
        <v>0.2</v>
      </c>
      <c r="KR344" s="25">
        <f t="shared" si="1150"/>
        <v>0.2</v>
      </c>
      <c r="KS344" s="25">
        <f t="shared" si="1264"/>
        <v>0.2</v>
      </c>
      <c r="KT344" s="25">
        <f t="shared" si="1151"/>
        <v>0</v>
      </c>
      <c r="KU344" s="25">
        <f t="shared" si="1152"/>
        <v>0</v>
      </c>
      <c r="KV344" s="25">
        <f t="shared" si="1265"/>
        <v>0</v>
      </c>
      <c r="KW344" s="25">
        <f t="shared" si="1079"/>
        <v>0</v>
      </c>
      <c r="KX344" s="25">
        <f t="shared" si="1153"/>
        <v>0</v>
      </c>
      <c r="KY344" s="25">
        <f t="shared" si="1266"/>
        <v>0</v>
      </c>
      <c r="KZ344" s="25">
        <f t="shared" si="1154"/>
        <v>0</v>
      </c>
      <c r="LA344" s="25">
        <f t="shared" si="1155"/>
        <v>0</v>
      </c>
      <c r="LB344" s="25">
        <f t="shared" si="1267"/>
        <v>0</v>
      </c>
      <c r="LC344" s="25">
        <f t="shared" si="1156"/>
        <v>1.4</v>
      </c>
      <c r="LD344" s="25">
        <f t="shared" si="1157"/>
        <v>1.4</v>
      </c>
      <c r="LE344" s="25">
        <f t="shared" si="1268"/>
        <v>1.4</v>
      </c>
      <c r="LF344" s="25">
        <f t="shared" si="1158"/>
        <v>0</v>
      </c>
      <c r="LG344" s="25">
        <f t="shared" si="1159"/>
        <v>0</v>
      </c>
      <c r="LH344" s="25">
        <f t="shared" si="1269"/>
        <v>0</v>
      </c>
      <c r="LI344" s="25">
        <f t="shared" si="1160"/>
        <v>0</v>
      </c>
      <c r="LJ344" s="25">
        <f t="shared" si="1161"/>
        <v>0</v>
      </c>
      <c r="LK344" s="25">
        <f t="shared" si="1270"/>
        <v>0</v>
      </c>
      <c r="LL344" s="25">
        <f t="shared" si="1162"/>
        <v>0</v>
      </c>
      <c r="LM344" s="25">
        <f t="shared" si="1163"/>
        <v>0</v>
      </c>
      <c r="LN344" s="25">
        <f t="shared" si="1271"/>
        <v>0</v>
      </c>
      <c r="LO344" s="25">
        <f t="shared" si="1164"/>
        <v>0</v>
      </c>
      <c r="LP344" s="25">
        <f t="shared" si="1165"/>
        <v>0</v>
      </c>
      <c r="LQ344" s="25">
        <f t="shared" si="1272"/>
        <v>0</v>
      </c>
      <c r="LR344" s="25">
        <f t="shared" si="1166"/>
        <v>0</v>
      </c>
      <c r="LS344" s="25">
        <f t="shared" si="1167"/>
        <v>0</v>
      </c>
      <c r="LT344" s="25">
        <f t="shared" si="1273"/>
        <v>0</v>
      </c>
      <c r="LU344" s="25">
        <f t="shared" si="1168"/>
        <v>0</v>
      </c>
      <c r="LV344" s="25">
        <f t="shared" si="1169"/>
        <v>0</v>
      </c>
      <c r="LW344" s="25">
        <f t="shared" si="1274"/>
        <v>0</v>
      </c>
      <c r="LX344" s="25">
        <f t="shared" si="1170"/>
        <v>0</v>
      </c>
      <c r="LY344" s="25">
        <f t="shared" si="1171"/>
        <v>0</v>
      </c>
      <c r="LZ344" s="25">
        <f t="shared" si="1275"/>
        <v>0</v>
      </c>
      <c r="MA344" s="25">
        <f t="shared" si="1172"/>
        <v>0</v>
      </c>
      <c r="MB344" s="25">
        <f t="shared" si="1173"/>
        <v>0</v>
      </c>
      <c r="MC344" s="25">
        <f t="shared" si="1276"/>
        <v>0</v>
      </c>
      <c r="MD344" s="25">
        <f t="shared" si="1174"/>
        <v>0</v>
      </c>
      <c r="ME344" s="25">
        <f t="shared" si="1175"/>
        <v>0</v>
      </c>
      <c r="MF344" s="25">
        <f t="shared" si="1277"/>
        <v>0</v>
      </c>
      <c r="MG344" s="25">
        <f t="shared" si="1176"/>
        <v>0</v>
      </c>
      <c r="MH344" s="25">
        <f t="shared" si="1177"/>
        <v>0</v>
      </c>
      <c r="MI344" s="25">
        <f t="shared" si="1278"/>
        <v>0</v>
      </c>
      <c r="MJ344" s="25">
        <f t="shared" si="1178"/>
        <v>0</v>
      </c>
      <c r="MK344" s="25">
        <f t="shared" si="1179"/>
        <v>0</v>
      </c>
      <c r="ML344" s="25">
        <f t="shared" si="1279"/>
        <v>0</v>
      </c>
      <c r="MM344" s="25">
        <f t="shared" si="1180"/>
        <v>0</v>
      </c>
      <c r="MN344" s="25">
        <f t="shared" si="1181"/>
        <v>0</v>
      </c>
      <c r="MO344" s="25">
        <f t="shared" si="1280"/>
        <v>0</v>
      </c>
      <c r="MP344" s="25">
        <f t="shared" si="1182"/>
        <v>0</v>
      </c>
      <c r="MQ344" s="25">
        <f t="shared" si="1183"/>
        <v>0</v>
      </c>
      <c r="MR344" s="25">
        <f t="shared" si="1281"/>
        <v>0</v>
      </c>
      <c r="MS344" s="29">
        <v>1.4</v>
      </c>
      <c r="MT344" s="29">
        <v>0</v>
      </c>
      <c r="MU344" s="29">
        <v>1</v>
      </c>
      <c r="MV344" s="29">
        <v>1</v>
      </c>
      <c r="MW344" s="25">
        <f t="shared" si="1184"/>
        <v>1.4</v>
      </c>
      <c r="MX344" s="25">
        <f t="shared" si="1185"/>
        <v>3.36</v>
      </c>
      <c r="MY344" s="25">
        <f t="shared" si="1186"/>
        <v>0</v>
      </c>
      <c r="MZ344" s="25">
        <f t="shared" si="1187"/>
        <v>0</v>
      </c>
      <c r="NA344" s="25">
        <f t="shared" si="1188"/>
        <v>1.4</v>
      </c>
      <c r="NB344" s="25">
        <f t="shared" si="1189"/>
        <v>3.22</v>
      </c>
      <c r="NC344" s="25">
        <f t="shared" si="1190"/>
        <v>0</v>
      </c>
      <c r="ND344" s="25">
        <f t="shared" si="1191"/>
        <v>0</v>
      </c>
      <c r="NE344" s="25">
        <f t="shared" si="1282"/>
        <v>1.4</v>
      </c>
      <c r="NF344" s="25">
        <f t="shared" si="1282"/>
        <v>3.29</v>
      </c>
      <c r="NG344" s="25">
        <f t="shared" si="1282"/>
        <v>0</v>
      </c>
      <c r="NH344" s="25">
        <f t="shared" si="1282"/>
        <v>0</v>
      </c>
      <c r="NI344" s="25">
        <f t="shared" si="1192"/>
        <v>133.25</v>
      </c>
      <c r="NJ344" s="25">
        <f t="shared" si="1193"/>
        <v>0</v>
      </c>
      <c r="NK344" s="25">
        <f t="shared" si="1194"/>
        <v>133.25</v>
      </c>
      <c r="NL344" s="25">
        <f t="shared" si="1195"/>
        <v>73.650000000000006</v>
      </c>
      <c r="NM344" s="25">
        <f t="shared" si="1196"/>
        <v>0</v>
      </c>
      <c r="NN344" s="25">
        <f t="shared" si="1283"/>
        <v>73.650000000000006</v>
      </c>
      <c r="NO344" s="25">
        <f t="shared" si="1197"/>
        <v>0</v>
      </c>
      <c r="NP344" s="25">
        <f t="shared" si="1198"/>
        <v>0</v>
      </c>
      <c r="NQ344" s="25">
        <f t="shared" si="1284"/>
        <v>0</v>
      </c>
      <c r="NR344" s="25">
        <f t="shared" si="1199"/>
        <v>0</v>
      </c>
      <c r="NS344" s="25">
        <f t="shared" si="1200"/>
        <v>0</v>
      </c>
      <c r="NT344" s="25">
        <f t="shared" si="1285"/>
        <v>0</v>
      </c>
      <c r="NU344" s="25">
        <f t="shared" si="1201"/>
        <v>0</v>
      </c>
      <c r="NV344" s="25">
        <f t="shared" si="1202"/>
        <v>0</v>
      </c>
      <c r="NW344" s="25">
        <f t="shared" si="1286"/>
        <v>0</v>
      </c>
      <c r="NX344" s="25">
        <f t="shared" si="1287"/>
        <v>73.650000000000006</v>
      </c>
      <c r="NY344" s="25">
        <f t="shared" si="1287"/>
        <v>0</v>
      </c>
      <c r="NZ344" s="25">
        <f t="shared" si="1288"/>
        <v>73.650000000000006</v>
      </c>
      <c r="OA344" s="25">
        <f t="shared" si="1289"/>
        <v>59.6</v>
      </c>
      <c r="OB344" s="25">
        <f t="shared" si="1289"/>
        <v>0</v>
      </c>
      <c r="OC344" s="25">
        <f t="shared" si="1290"/>
        <v>59.6</v>
      </c>
      <c r="OD344" s="25">
        <f t="shared" si="1291"/>
        <v>73.650000000000006</v>
      </c>
      <c r="OE344" s="25">
        <f t="shared" si="1291"/>
        <v>0</v>
      </c>
      <c r="OF344" s="25">
        <f t="shared" si="1291"/>
        <v>73.650000000000006</v>
      </c>
      <c r="OG344" s="25">
        <f t="shared" si="1203"/>
        <v>0</v>
      </c>
      <c r="OH344" s="25">
        <f t="shared" si="1204"/>
        <v>0</v>
      </c>
      <c r="OI344" s="25">
        <f t="shared" si="1205"/>
        <v>0</v>
      </c>
      <c r="OJ344" s="25">
        <f t="shared" si="1206"/>
        <v>0</v>
      </c>
      <c r="OK344" s="25">
        <f t="shared" si="1207"/>
        <v>0</v>
      </c>
      <c r="OL344" s="25">
        <f t="shared" si="1208"/>
        <v>0</v>
      </c>
      <c r="OM344" s="25">
        <f t="shared" si="1292"/>
        <v>0</v>
      </c>
      <c r="ON344" s="25">
        <f t="shared" si="1292"/>
        <v>0</v>
      </c>
      <c r="OO344" s="25">
        <f t="shared" si="1292"/>
        <v>0</v>
      </c>
      <c r="OP344" s="25">
        <f t="shared" si="1209"/>
        <v>0</v>
      </c>
      <c r="OQ344" s="25">
        <f t="shared" si="1210"/>
        <v>0</v>
      </c>
      <c r="OR344" s="25">
        <f t="shared" si="1293"/>
        <v>0</v>
      </c>
      <c r="OS344" s="19">
        <v>536036.41</v>
      </c>
      <c r="OT344" s="19">
        <v>2371514.5120000001</v>
      </c>
    </row>
    <row r="345" spans="1:410" ht="33" customHeight="1" x14ac:dyDescent="0.25">
      <c r="A345" s="18"/>
      <c r="B345" s="18" t="s">
        <v>959</v>
      </c>
      <c r="C345" s="18">
        <v>148.49</v>
      </c>
      <c r="D345" s="16" t="e">
        <f>_xlfn.IFNA(INDEX(#REF!,MATCH(E345,#REF!,0)),0)</f>
        <v>#REF!</v>
      </c>
      <c r="E345" s="18" t="s">
        <v>1166</v>
      </c>
      <c r="F345" s="16" t="s">
        <v>765</v>
      </c>
      <c r="G345" s="16" t="s">
        <v>766</v>
      </c>
      <c r="H345" s="16" t="s">
        <v>767</v>
      </c>
      <c r="I345" s="16" t="s">
        <v>768</v>
      </c>
      <c r="J345" s="16" t="s">
        <v>769</v>
      </c>
      <c r="K345" s="16" t="s">
        <v>770</v>
      </c>
      <c r="L345" s="16" t="s">
        <v>771</v>
      </c>
      <c r="M345" s="18">
        <v>1.64</v>
      </c>
      <c r="N345" s="18">
        <v>1.94</v>
      </c>
      <c r="O345" s="18">
        <v>2.04</v>
      </c>
      <c r="P345" s="18">
        <v>2.34</v>
      </c>
      <c r="Q345" s="18">
        <v>0.1</v>
      </c>
      <c r="R345" s="18">
        <v>1.8399999999999999</v>
      </c>
      <c r="S345" s="18">
        <v>2.14</v>
      </c>
      <c r="T345" s="18">
        <v>0.2</v>
      </c>
      <c r="U345" s="18">
        <v>0</v>
      </c>
      <c r="V345" s="18">
        <v>0</v>
      </c>
      <c r="W345" s="18">
        <v>0</v>
      </c>
      <c r="X345" s="18">
        <v>1.64</v>
      </c>
      <c r="Y345" s="18">
        <v>1.9</v>
      </c>
      <c r="Z345" s="20">
        <f t="shared" si="1211"/>
        <v>2</v>
      </c>
      <c r="AA345" s="18">
        <v>0.22</v>
      </c>
      <c r="AB345" s="18">
        <v>0</v>
      </c>
      <c r="AC345" s="18">
        <v>0</v>
      </c>
      <c r="AD345" s="18">
        <v>0</v>
      </c>
      <c r="AE345" s="18">
        <v>0</v>
      </c>
      <c r="AF345" s="18">
        <v>0</v>
      </c>
      <c r="AG345" s="18">
        <v>1.2</v>
      </c>
      <c r="AH345" s="18">
        <v>1.5</v>
      </c>
      <c r="AI345" s="20">
        <f t="shared" si="1212"/>
        <v>2.15</v>
      </c>
      <c r="AJ345" s="18">
        <v>0</v>
      </c>
      <c r="AK345" s="18">
        <v>0</v>
      </c>
      <c r="AL345" s="20">
        <f t="shared" si="1213"/>
        <v>0</v>
      </c>
      <c r="AM345" s="18">
        <v>1.64</v>
      </c>
      <c r="AN345" s="18">
        <v>1.5</v>
      </c>
      <c r="AO345" s="18">
        <v>0.15</v>
      </c>
      <c r="AP345" s="18">
        <v>0.22</v>
      </c>
      <c r="AQ345" s="18">
        <v>1.64</v>
      </c>
      <c r="AR345" s="18">
        <v>1.72</v>
      </c>
      <c r="AS345" s="18">
        <v>0.12</v>
      </c>
      <c r="AT345" s="18">
        <v>0.11</v>
      </c>
      <c r="AU345" s="18">
        <v>0</v>
      </c>
      <c r="AV345" s="18">
        <v>1</v>
      </c>
      <c r="AW345" s="18">
        <v>0</v>
      </c>
      <c r="AX345" s="18">
        <v>0</v>
      </c>
      <c r="AY345" s="18">
        <v>0</v>
      </c>
      <c r="AZ345" s="18">
        <v>0</v>
      </c>
      <c r="BA345" s="18">
        <v>0</v>
      </c>
      <c r="BB345" s="18">
        <v>0</v>
      </c>
      <c r="BC345" s="18">
        <v>0</v>
      </c>
      <c r="BD345" s="18">
        <v>0</v>
      </c>
      <c r="BE345" s="18">
        <v>2</v>
      </c>
      <c r="BF345" s="18">
        <v>0</v>
      </c>
      <c r="BG345" s="18">
        <v>0</v>
      </c>
      <c r="BH345" s="18">
        <v>0</v>
      </c>
      <c r="BI345" s="18">
        <v>0</v>
      </c>
      <c r="BJ345" s="18">
        <v>0</v>
      </c>
      <c r="BK345" s="18">
        <v>0</v>
      </c>
      <c r="BL345" s="18">
        <v>0</v>
      </c>
      <c r="BM345" s="18">
        <v>0</v>
      </c>
      <c r="BN345" s="18">
        <v>0</v>
      </c>
      <c r="BO345" s="18">
        <v>0</v>
      </c>
      <c r="BP345" s="18">
        <v>0</v>
      </c>
      <c r="BQ345" s="18">
        <v>0</v>
      </c>
      <c r="BR345" s="18">
        <v>0</v>
      </c>
      <c r="BS345" s="18">
        <v>0</v>
      </c>
      <c r="BT345" s="18">
        <v>0</v>
      </c>
      <c r="BU345" s="18">
        <v>0</v>
      </c>
      <c r="BV345" s="18">
        <v>0</v>
      </c>
      <c r="BW345" s="18">
        <v>0</v>
      </c>
      <c r="BX345" s="18">
        <v>0</v>
      </c>
      <c r="BY345" s="18">
        <v>0</v>
      </c>
      <c r="BZ345" s="18">
        <v>0</v>
      </c>
      <c r="CA345" s="16" t="e">
        <f>_xlfn.IFNA(IF(RIGHT(D345,2)="=G",0,INDEX(#REF!,MATCH(E345,#REF!,0))),0)</f>
        <v>#REF!</v>
      </c>
      <c r="CB345" s="16" t="s">
        <v>776</v>
      </c>
      <c r="CC345" s="18">
        <v>0</v>
      </c>
      <c r="CD345" s="18">
        <v>0</v>
      </c>
      <c r="CE345" s="18">
        <v>1.4</v>
      </c>
      <c r="CF345" s="18">
        <v>0.85</v>
      </c>
      <c r="CG345" s="18">
        <v>0.12</v>
      </c>
      <c r="CH345" s="18">
        <v>2</v>
      </c>
      <c r="CI345" s="16" t="s">
        <v>98</v>
      </c>
      <c r="CJ345" s="18">
        <v>0</v>
      </c>
      <c r="CK345" s="20">
        <f t="shared" si="1080"/>
        <v>2.6</v>
      </c>
      <c r="CL345" s="20">
        <f t="shared" si="1214"/>
        <v>2.6</v>
      </c>
      <c r="CM345" s="18">
        <v>42.98</v>
      </c>
      <c r="CN345" s="18">
        <v>41.06</v>
      </c>
      <c r="CO345" s="18">
        <v>40.221000000000004</v>
      </c>
      <c r="CP345" s="22">
        <f t="shared" si="1081"/>
        <v>41.06</v>
      </c>
      <c r="CQ345" s="22">
        <f t="shared" si="1082"/>
        <v>38.46</v>
      </c>
      <c r="CR345" s="22">
        <f t="shared" si="1215"/>
        <v>2.6</v>
      </c>
      <c r="CS345" s="22">
        <f t="shared" si="1083"/>
        <v>38.559999999999995</v>
      </c>
      <c r="CT345" s="22">
        <f t="shared" si="1084"/>
        <v>38.76</v>
      </c>
      <c r="CU345" s="18">
        <v>38.76</v>
      </c>
      <c r="CV345" s="22">
        <f t="shared" si="1216"/>
        <v>2</v>
      </c>
      <c r="CW345" s="22">
        <f t="shared" si="1085"/>
        <v>0</v>
      </c>
      <c r="CX345" s="22">
        <f t="shared" si="1086"/>
        <v>0</v>
      </c>
      <c r="CY345" s="22">
        <f t="shared" si="1087"/>
        <v>40.79</v>
      </c>
      <c r="CZ345" s="22">
        <f t="shared" si="1088"/>
        <v>40.94</v>
      </c>
      <c r="DA345" s="18">
        <v>41.06</v>
      </c>
      <c r="DB345" s="20">
        <f t="shared" si="1217"/>
        <v>2.6</v>
      </c>
      <c r="DC345" s="20">
        <f t="shared" si="1218"/>
        <v>0</v>
      </c>
      <c r="DD345" s="20">
        <f t="shared" si="1219"/>
        <v>2.6</v>
      </c>
      <c r="DE345" s="20">
        <f t="shared" si="1089"/>
        <v>0.1</v>
      </c>
      <c r="DF345" s="20">
        <f t="shared" si="1090"/>
        <v>0.2</v>
      </c>
      <c r="DG345" s="20">
        <f t="shared" si="1091"/>
        <v>2.27</v>
      </c>
      <c r="DH345" s="20">
        <f t="shared" si="1092"/>
        <v>0</v>
      </c>
      <c r="DI345" s="20">
        <f t="shared" si="1093"/>
        <v>0</v>
      </c>
      <c r="DJ345" s="20">
        <f t="shared" si="1094"/>
        <v>0</v>
      </c>
      <c r="DK345" s="20">
        <f t="shared" si="1220"/>
        <v>2.5700000000000003</v>
      </c>
      <c r="DL345" s="20">
        <f t="shared" si="1221"/>
        <v>0</v>
      </c>
      <c r="DM345" s="20">
        <f t="shared" si="1222"/>
        <v>2.9999999999999805E-2</v>
      </c>
      <c r="DN345" s="20">
        <f t="shared" si="1223"/>
        <v>0</v>
      </c>
      <c r="DO345" s="18">
        <v>2.54</v>
      </c>
      <c r="DP345" s="18">
        <v>0</v>
      </c>
      <c r="DQ345" s="18">
        <v>1</v>
      </c>
      <c r="DR345" s="18">
        <v>1</v>
      </c>
      <c r="DS345" s="25">
        <f t="shared" si="1224"/>
        <v>2.54</v>
      </c>
      <c r="DT345" s="25">
        <f t="shared" si="1225"/>
        <v>0</v>
      </c>
      <c r="DU345" s="25">
        <f t="shared" si="1226"/>
        <v>6.6</v>
      </c>
      <c r="DV345" s="25">
        <f t="shared" si="1227"/>
        <v>0</v>
      </c>
      <c r="DW345" s="25">
        <f t="shared" si="1228"/>
        <v>6.6</v>
      </c>
      <c r="DX345" s="25">
        <f t="shared" si="1229"/>
        <v>13.46</v>
      </c>
      <c r="DY345" s="25">
        <f t="shared" si="1230"/>
        <v>0</v>
      </c>
      <c r="DZ345" s="25">
        <f t="shared" si="1231"/>
        <v>13.46</v>
      </c>
      <c r="EA345" s="25">
        <f t="shared" si="1232"/>
        <v>8.49</v>
      </c>
      <c r="EB345" s="25">
        <f t="shared" si="1233"/>
        <v>0</v>
      </c>
      <c r="EC345" s="25">
        <f t="shared" si="1234"/>
        <v>8.49</v>
      </c>
      <c r="ED345" s="25">
        <f t="shared" si="1235"/>
        <v>4.97</v>
      </c>
      <c r="EE345" s="25">
        <f t="shared" si="1235"/>
        <v>0</v>
      </c>
      <c r="EF345" s="25">
        <f t="shared" si="1236"/>
        <v>4.97</v>
      </c>
      <c r="EG345" s="25">
        <f t="shared" si="1237"/>
        <v>8.49</v>
      </c>
      <c r="EH345" s="25">
        <f t="shared" si="1237"/>
        <v>0</v>
      </c>
      <c r="EI345" s="25">
        <f t="shared" si="1238"/>
        <v>8.49</v>
      </c>
      <c r="EJ345" s="18">
        <v>148.49</v>
      </c>
      <c r="EK345" s="18">
        <v>106.79</v>
      </c>
      <c r="EL345" s="18" t="s">
        <v>1166</v>
      </c>
      <c r="EM345" s="18" t="s">
        <v>1167</v>
      </c>
      <c r="EN345" s="16" t="s">
        <v>774</v>
      </c>
      <c r="EO345" s="16" t="s">
        <v>132</v>
      </c>
      <c r="EP345" s="16" t="e">
        <f>IF(OR(EN345="Cống tròn",EN345="Cống hộp",EN345="Ống nhựa"),INDEX(#REF!,MATCH(E345,#REF!,0)),IF(OR(EN345="Rãnh xây",EN345="Rãnh bê tông"),INDEX(#REF!,MATCH(E345,#REF!,0)),0))</f>
        <v>#REF!</v>
      </c>
      <c r="EQ345" s="18">
        <v>40.5</v>
      </c>
      <c r="ER345" s="18">
        <v>1</v>
      </c>
      <c r="ES345" s="25">
        <f t="shared" si="1239"/>
        <v>40</v>
      </c>
      <c r="ET345" s="1" t="e">
        <f>_xlfn.IFNA(IF(EN345="Cống tròn",INDEX(#REF!,MATCH(E345,#REF!,0)),IF(EN345="Cống hộp",INDEX(#REF!,MATCH(E345,#REF!,0)),EU345&amp;" ,"&amp;EV345)),0)</f>
        <v>#REF!</v>
      </c>
      <c r="EU345" s="16" t="s">
        <v>769</v>
      </c>
      <c r="EV345" s="16" t="s">
        <v>775</v>
      </c>
      <c r="EW345" s="16" t="e">
        <f>_xlfn.IFNA(INDEX(#REF!,MATCH(E345,#REF!,0)),0)</f>
        <v>#REF!</v>
      </c>
      <c r="EX345" s="16"/>
      <c r="EY345" s="18">
        <v>0</v>
      </c>
      <c r="EZ345" s="18">
        <v>0</v>
      </c>
      <c r="FA345" s="18">
        <v>0</v>
      </c>
      <c r="FB345" s="18">
        <v>0</v>
      </c>
      <c r="FC345" s="18">
        <v>0</v>
      </c>
      <c r="FD345" s="25">
        <f t="shared" si="1095"/>
        <v>0</v>
      </c>
      <c r="FE345" s="25">
        <f t="shared" si="1240"/>
        <v>0</v>
      </c>
      <c r="FF345" s="18">
        <v>0.1</v>
      </c>
      <c r="FG345" s="18">
        <v>2</v>
      </c>
      <c r="FH345" s="18">
        <v>1</v>
      </c>
      <c r="FI345" s="25">
        <f t="shared" si="1241"/>
        <v>1.2</v>
      </c>
      <c r="FJ345" s="18">
        <v>0</v>
      </c>
      <c r="FK345" s="18">
        <v>0</v>
      </c>
      <c r="FL345" s="18">
        <v>0.2</v>
      </c>
      <c r="FM345" s="18">
        <v>1.4</v>
      </c>
      <c r="FN345" s="18">
        <v>0</v>
      </c>
      <c r="FO345" s="25">
        <f t="shared" si="1242"/>
        <v>1.4</v>
      </c>
      <c r="FP345" s="18">
        <v>1.4999999999999999E-2</v>
      </c>
      <c r="FQ345" s="18">
        <v>1</v>
      </c>
      <c r="FR345" s="25">
        <f t="shared" si="1096"/>
        <v>39</v>
      </c>
      <c r="FS345" s="25">
        <f t="shared" si="1097"/>
        <v>0.56999999999999995</v>
      </c>
      <c r="FT345" s="25">
        <f t="shared" si="1098"/>
        <v>39.57</v>
      </c>
      <c r="FU345" s="25">
        <f t="shared" si="1099"/>
        <v>-0.92999999999999972</v>
      </c>
      <c r="FV345" s="25" t="str">
        <f t="shared" si="1243"/>
        <v>Thêm 01</v>
      </c>
      <c r="FW345" s="25">
        <f t="shared" si="1244"/>
        <v>0.09</v>
      </c>
      <c r="FX345" s="16"/>
      <c r="FY345" s="16"/>
      <c r="FZ345" s="16"/>
      <c r="GA345" s="16"/>
      <c r="GB345" s="19">
        <v>0</v>
      </c>
      <c r="GC345" s="19">
        <v>0</v>
      </c>
      <c r="GD345" s="19">
        <v>0</v>
      </c>
      <c r="GE345" s="19">
        <v>0</v>
      </c>
      <c r="GF345" s="19">
        <v>0</v>
      </c>
      <c r="GG345" s="19">
        <v>0</v>
      </c>
      <c r="GH345" s="19">
        <v>0</v>
      </c>
      <c r="GI345" s="19">
        <v>0</v>
      </c>
      <c r="GJ345" s="19">
        <v>0</v>
      </c>
      <c r="GK345" s="19">
        <v>0</v>
      </c>
      <c r="GL345" s="25">
        <f t="shared" si="1100"/>
        <v>0</v>
      </c>
      <c r="GM345" s="25">
        <f t="shared" si="1245"/>
        <v>0</v>
      </c>
      <c r="GN345" s="19">
        <v>0</v>
      </c>
      <c r="GO345" s="19">
        <v>0</v>
      </c>
      <c r="GP345" s="19">
        <v>0</v>
      </c>
      <c r="GQ345" s="19">
        <v>0</v>
      </c>
      <c r="GR345" s="1" t="e">
        <f>_xlfn.IFNA(INDEX(#REF!,MATCH(E345,#REF!,0)),0)</f>
        <v>#REF!</v>
      </c>
      <c r="GS345" s="16"/>
      <c r="GT345" s="18">
        <v>0</v>
      </c>
      <c r="GU345" s="18">
        <v>0</v>
      </c>
      <c r="GV345" s="18">
        <v>0</v>
      </c>
      <c r="GW345" s="18">
        <v>0</v>
      </c>
      <c r="GX345" s="25">
        <f t="shared" si="1101"/>
        <v>0</v>
      </c>
      <c r="GY345" s="25">
        <f t="shared" si="1102"/>
        <v>0</v>
      </c>
      <c r="GZ345" s="25">
        <f t="shared" si="1246"/>
        <v>0</v>
      </c>
      <c r="HA345" s="1" t="e" cm="1">
        <f t="array" ref="HA345">INDEX(#REF!,MATCH(EJ345&amp;EK345&amp;HD345&amp;HE345&amp;HF345,#REF!&amp;#REF!&amp;#REF!&amp;#REF!&amp;#REF!,0))</f>
        <v>#REF!</v>
      </c>
      <c r="HB345" s="16"/>
      <c r="HC345" s="25">
        <f t="shared" si="1247"/>
        <v>0</v>
      </c>
      <c r="HD345" s="18">
        <v>0</v>
      </c>
      <c r="HE345" s="18">
        <v>0</v>
      </c>
      <c r="HF345" s="18">
        <v>0</v>
      </c>
      <c r="HG345" s="1" t="e" cm="1">
        <f t="array" ref="HG345">INDEX(#REF!,MATCH(EJ345&amp;EK345&amp;HJ345&amp;HK345&amp;HL345,#REF!&amp;#REF!&amp;#REF!&amp;#REF!&amp;#REF!,0))</f>
        <v>#REF!</v>
      </c>
      <c r="HH345" s="16"/>
      <c r="HI345" s="25">
        <f t="shared" si="1248"/>
        <v>0</v>
      </c>
      <c r="HJ345" s="25">
        <f t="shared" si="1249"/>
        <v>0</v>
      </c>
      <c r="HK345" s="19">
        <v>0</v>
      </c>
      <c r="HL345" s="19">
        <v>0</v>
      </c>
      <c r="HM345" s="18">
        <v>0.01</v>
      </c>
      <c r="HN345" s="18">
        <v>1</v>
      </c>
      <c r="HO345" s="25">
        <f t="shared" si="1250"/>
        <v>0</v>
      </c>
      <c r="HP345" s="25">
        <f t="shared" si="1251"/>
        <v>0</v>
      </c>
      <c r="HQ345" s="25">
        <f t="shared" si="1252"/>
        <v>0</v>
      </c>
      <c r="HR345" s="25">
        <f t="shared" si="1253"/>
        <v>0</v>
      </c>
      <c r="HS345" s="25">
        <f t="shared" si="1254"/>
        <v>0</v>
      </c>
      <c r="HT345" s="19">
        <v>0</v>
      </c>
      <c r="HU345" s="19">
        <v>0</v>
      </c>
      <c r="HV345" s="19">
        <v>0</v>
      </c>
      <c r="HW345" s="25">
        <f t="shared" si="1255"/>
        <v>0</v>
      </c>
      <c r="HX345" s="19">
        <v>0</v>
      </c>
      <c r="HY345" s="19">
        <v>0</v>
      </c>
      <c r="HZ345" s="18">
        <v>41.06</v>
      </c>
      <c r="IA345" s="20">
        <f>ROUND(IF(EN345="Cống tròn",IF(EN345="Cống tròn",IF(EU345="Không có móng",IQ345-FF345,IF(EU345="Đế",IP345-FN345,IF(OR(EU345="Móng bê tông",EU345="Móng bê tông kết hợp đế"),II345-FJ345,0))),0),IF(EN345="Cống hộp",IF(AND(EN345="Cống hộp",EU345="Không có móng"),IQ345-GF345,IF(AND(EN345="Cống hộp",EU345="Móng bê tông"),IJ345-GB345,0)),IF(OR(EN345="Rãnh xây",EN345="Rãnh bê tông"),IF(OR(EN345="Rãnh xây",EN345="Rãnh bê tông"),IK345-GB345,0),IF(EN345="Ống nhựa",IF(AND(EN345="Ống nhựa",EU345="Không đắp cát"),IQ345-HT345,IF(AND(EN345="Ống nhựa",EU345="Đắp cát"),IH345-HX345,0)),IF(EN345="Rãnh thang",IF(EN345="Rãnh thang",IF(EU345="Móng bê tông",#REF!-#REF!,IQ345),0),0))))),2)</f>
        <v>38.76</v>
      </c>
      <c r="IB345" s="20">
        <f t="shared" si="1256"/>
        <v>2.3000000000000043</v>
      </c>
      <c r="IC345" s="20">
        <f t="shared" si="1103"/>
        <v>38.76</v>
      </c>
      <c r="ID345" s="20">
        <f t="shared" si="1104"/>
        <v>0</v>
      </c>
      <c r="IE345" s="20">
        <f t="shared" si="1105"/>
        <v>0</v>
      </c>
      <c r="IF345" s="20">
        <f t="shared" si="1106"/>
        <v>0</v>
      </c>
      <c r="IG345" s="20">
        <f>IF(EN345="Rãnh thang",IF(AND(EN345="Rãnh thang",EU345="Móng bê tông"),IQ345-#REF!,0),IF(EN345="Ống nhựa",IF(AND(EN345="Ống nhựa",EU345="Đắp cát"),IQ345-HT345,0),IF(EN345="Cống tròn",IF(EN345="Cống tròn",IF(OR(EU345="Móng bê tông",EU345="Móng bê tông kết hợp đế"),IM345-FL345,0),0),IF(EN345="Cống hộp",IF(AND(EN345="Cống hộp",EU345="Móng bê tông"),IN345-GD345,0),IF(OR(EN345="Rãnh xây",EN345="Rãnh bê tông"),IF(AND(EN345="Rãnh xây",EU345="Móng bê tông"),IO345-GD345,IF(AND(EN345="Rãnh bê tông",EU345="Móng bê tông"),IO345-GD345,0)),0)))))</f>
        <v>38.76</v>
      </c>
      <c r="IH345" s="20">
        <f t="shared" si="1107"/>
        <v>0</v>
      </c>
      <c r="II345" s="20">
        <f t="shared" si="1108"/>
        <v>38.76</v>
      </c>
      <c r="IJ345" s="20">
        <f t="shared" si="1109"/>
        <v>0</v>
      </c>
      <c r="IK345" s="20">
        <f t="shared" si="1110"/>
        <v>0</v>
      </c>
      <c r="IL345" s="20">
        <f t="shared" si="1111"/>
        <v>38.96</v>
      </c>
      <c r="IM345" s="20">
        <f t="shared" si="1112"/>
        <v>38.96</v>
      </c>
      <c r="IN345" s="20">
        <f t="shared" si="1113"/>
        <v>0</v>
      </c>
      <c r="IO345" s="20">
        <f t="shared" si="1114"/>
        <v>0</v>
      </c>
      <c r="IP345" s="20">
        <f t="shared" si="1115"/>
        <v>0</v>
      </c>
      <c r="IQ345" s="18">
        <v>39.06</v>
      </c>
      <c r="IR345" s="25">
        <f t="shared" si="1257"/>
        <v>0</v>
      </c>
      <c r="IS345" s="25">
        <f t="shared" si="1116"/>
        <v>0</v>
      </c>
      <c r="IT345" s="25">
        <f t="shared" si="1117"/>
        <v>0</v>
      </c>
      <c r="IU345" s="25">
        <f>ROUND(IF(EN345="Cống tròn",IF(EN345="Cống tròn",IV345+FF345,0),IF(EN345="Cống hộp",IF(EN345="Cống hộp",IV345+GP345,0),IF(OR(EN345="Rãnh xây",EN345="Rãnh bê tông"),IF(OR(EN345="Rãnh xây",EN345="Rãnh bê tông"),IV345+GP345,0),IF(EN345="ống nhựa",IF(EN345="Ống nhựa",IV345+HT345,0),IF(EN345="Rãnh thang",IF(EN345="Rãnh thang",IQ345+#REF!,0),0))))),2)</f>
        <v>39.28</v>
      </c>
      <c r="IV345" s="18">
        <v>39.18</v>
      </c>
      <c r="IW345" s="25">
        <f t="shared" si="1118"/>
        <v>39.28</v>
      </c>
      <c r="IX345" s="25">
        <f t="shared" si="1119"/>
        <v>0</v>
      </c>
      <c r="IY345" s="25">
        <f t="shared" si="1120"/>
        <v>0</v>
      </c>
      <c r="IZ345" s="25">
        <f t="shared" si="1121"/>
        <v>0</v>
      </c>
      <c r="JA345" s="25">
        <f t="shared" si="1122"/>
        <v>0</v>
      </c>
      <c r="JB345" s="18">
        <v>40.1</v>
      </c>
      <c r="JC345" s="20">
        <f>ROUND(IF(EN345="Cống tròn",IF(EN345="Cống tròn",IF(EU345="Không có móng",JS345-FF345,IF(EU345="Đế",JR345-FN345,IF(OR(EU345="Móng bê tông",EU345="Móng bê tông kết hợp đế"),JK345-FJ345,0))),0),IF(EN345="Cống hộp",IF(AND(EN345="Cống hộp",EU345="Không có móng"),JS345-GF345,IF(AND(EN345="Cống hộp",EU345="Móng bê tông"),JL345-GB345,0)),IF(OR(EN345="Rãnh xây",EN345="Rãnh bê tông"),IF(OR(EN345="Rãnh xây",EN345="Rãnh bê tông"),JM345-GB345,0),IF(EN345="Ống nhựa",IF(AND(EN345="Ống nhựa",EU345="Không đắp cát"),JS345-HT345,IF(AND(EN345="Ống nhựa",EU345="Đắp cát"),JJ345-HX345,0)),IF(EN345="Rãnh thang",IF(EN345="Rãnh thang",IF(EU345="Móng bê tông",#REF!-#REF!,JS345),0),0))))),2)</f>
        <v>37.880000000000003</v>
      </c>
      <c r="JD345" s="20">
        <f t="shared" si="1258"/>
        <v>2.2199999999999989</v>
      </c>
      <c r="JE345" s="20">
        <f t="shared" si="1123"/>
        <v>37.879999999999995</v>
      </c>
      <c r="JF345" s="20">
        <f t="shared" si="1124"/>
        <v>0</v>
      </c>
      <c r="JG345" s="20">
        <f t="shared" si="1125"/>
        <v>0</v>
      </c>
      <c r="JH345" s="20">
        <f t="shared" si="1126"/>
        <v>0</v>
      </c>
      <c r="JI345" s="20">
        <f>IF(EN345="Rãnh thang",IF(AND(EN345="Rãnh thang",EU345="Móng bê tông"),JS345-#REF!,0),IF(EN345="Ống nhựa",IF(AND(EN345="Ống nhựa",EU345="Đắp cát"),JS345-HT345,0),IF(EN345="Cống tròn",IF(EN345="Cống tròn",IF(OR(EU345="Móng bê tông",EU345="Móng bê tông kết hợp đế"),JO345-FL345,0),0),IF(EN345="Cống hộp",IF(AND(EN345="Cống hộp",EU345="Móng bê tông"),JP345-GD345,0),IF(OR(EN345="Rãnh xây",EN345="Rãnh bê tông"),IF(AND(EN345="Rãnh xây",EU345="Móng bê tông"),JQ345-GD345,IF(AND(EN345="Rãnh bê tông",EU345="Móng bê tông"),JQ345-GD345,0)),0)))))</f>
        <v>37.879999999999995</v>
      </c>
      <c r="JJ345" s="20">
        <f t="shared" si="1127"/>
        <v>0</v>
      </c>
      <c r="JK345" s="20">
        <f t="shared" si="1128"/>
        <v>37.879999999999995</v>
      </c>
      <c r="JL345" s="20">
        <f t="shared" si="1129"/>
        <v>0</v>
      </c>
      <c r="JM345" s="20">
        <f t="shared" si="1130"/>
        <v>0</v>
      </c>
      <c r="JN345" s="20">
        <f t="shared" si="1131"/>
        <v>38.08</v>
      </c>
      <c r="JO345" s="20">
        <f t="shared" si="1132"/>
        <v>38.08</v>
      </c>
      <c r="JP345" s="20">
        <f t="shared" si="1133"/>
        <v>0</v>
      </c>
      <c r="JQ345" s="20">
        <f t="shared" si="1134"/>
        <v>0</v>
      </c>
      <c r="JR345" s="20">
        <f t="shared" si="1135"/>
        <v>0</v>
      </c>
      <c r="JS345" s="26">
        <v>38.18</v>
      </c>
      <c r="JT345" s="25">
        <f t="shared" si="1259"/>
        <v>0</v>
      </c>
      <c r="JU345" s="25">
        <f t="shared" si="1136"/>
        <v>0</v>
      </c>
      <c r="JV345" s="25">
        <f t="shared" si="1137"/>
        <v>0</v>
      </c>
      <c r="JW345" s="25">
        <f>ROUND(IF(EN345="Cống tròn",IF(EN345="Cống tròn",JX345+FF345,0),IF(EN345="Cống hộp",IF(EN345="Cống hộp",JX345+GP345,0),IF(OR(EN345="Rãnh xây",EN345="Rãnh bê tông"),IF(OR(EN345="Rãnh xây",EN345="Rãnh bê tông"),JX345+GP345,0),IF(EN345="ống nhựa",IF(EN345="Ống nhựa",JX345+HT345,0),IF(EN345="Rãnh thang",IF(EN345="Rãnh thang",JS345+#REF!,0),0))))),2)</f>
        <v>39.28</v>
      </c>
      <c r="JX345" s="27">
        <v>39.18</v>
      </c>
      <c r="JY345" s="25">
        <f t="shared" si="1138"/>
        <v>39.28</v>
      </c>
      <c r="JZ345" s="25">
        <f t="shared" si="1139"/>
        <v>0</v>
      </c>
      <c r="KA345" s="25">
        <f t="shared" si="1140"/>
        <v>0</v>
      </c>
      <c r="KB345" s="25">
        <f t="shared" si="1141"/>
        <v>0</v>
      </c>
      <c r="KC345" s="25">
        <f t="shared" si="1142"/>
        <v>0</v>
      </c>
      <c r="KD345" s="28" t="s">
        <v>98</v>
      </c>
      <c r="KE345" s="27">
        <v>0</v>
      </c>
      <c r="KF345" s="25">
        <f t="shared" si="1143"/>
        <v>2.3000000000000043</v>
      </c>
      <c r="KG345" s="25">
        <f t="shared" si="1260"/>
        <v>2.3000000000000043</v>
      </c>
      <c r="KH345" s="27">
        <v>0</v>
      </c>
      <c r="KI345" s="25">
        <f t="shared" si="1144"/>
        <v>2.2199999999999989</v>
      </c>
      <c r="KJ345" s="25">
        <f t="shared" si="1261"/>
        <v>2.2199999999999989</v>
      </c>
      <c r="KK345" s="25">
        <f t="shared" si="1145"/>
        <v>0</v>
      </c>
      <c r="KL345" s="25">
        <f t="shared" si="1146"/>
        <v>0</v>
      </c>
      <c r="KM345" s="25">
        <f t="shared" si="1262"/>
        <v>0</v>
      </c>
      <c r="KN345" s="25">
        <f t="shared" si="1147"/>
        <v>0</v>
      </c>
      <c r="KO345" s="25">
        <f t="shared" si="1148"/>
        <v>0</v>
      </c>
      <c r="KP345" s="25">
        <f t="shared" si="1263"/>
        <v>0</v>
      </c>
      <c r="KQ345" s="25">
        <f t="shared" si="1149"/>
        <v>0.2</v>
      </c>
      <c r="KR345" s="25">
        <f t="shared" si="1150"/>
        <v>0.2</v>
      </c>
      <c r="KS345" s="25">
        <f t="shared" si="1264"/>
        <v>0.2</v>
      </c>
      <c r="KT345" s="25">
        <f t="shared" si="1151"/>
        <v>0</v>
      </c>
      <c r="KU345" s="25">
        <f t="shared" si="1152"/>
        <v>0</v>
      </c>
      <c r="KV345" s="25">
        <f t="shared" si="1265"/>
        <v>0</v>
      </c>
      <c r="KW345" s="25">
        <f t="shared" si="1079"/>
        <v>0</v>
      </c>
      <c r="KX345" s="25">
        <f t="shared" si="1153"/>
        <v>0</v>
      </c>
      <c r="KY345" s="25">
        <f t="shared" si="1266"/>
        <v>0</v>
      </c>
      <c r="KZ345" s="25">
        <f t="shared" si="1154"/>
        <v>0</v>
      </c>
      <c r="LA345" s="25">
        <f t="shared" si="1155"/>
        <v>0</v>
      </c>
      <c r="LB345" s="25">
        <f t="shared" si="1267"/>
        <v>0</v>
      </c>
      <c r="LC345" s="25">
        <f t="shared" si="1156"/>
        <v>1.4</v>
      </c>
      <c r="LD345" s="25">
        <f t="shared" si="1157"/>
        <v>1.4</v>
      </c>
      <c r="LE345" s="25">
        <f t="shared" si="1268"/>
        <v>1.4</v>
      </c>
      <c r="LF345" s="25">
        <f t="shared" si="1158"/>
        <v>0</v>
      </c>
      <c r="LG345" s="25">
        <f t="shared" si="1159"/>
        <v>0</v>
      </c>
      <c r="LH345" s="25">
        <f t="shared" si="1269"/>
        <v>0</v>
      </c>
      <c r="LI345" s="25">
        <f t="shared" si="1160"/>
        <v>0</v>
      </c>
      <c r="LJ345" s="25">
        <f t="shared" si="1161"/>
        <v>0</v>
      </c>
      <c r="LK345" s="25">
        <f t="shared" si="1270"/>
        <v>0</v>
      </c>
      <c r="LL345" s="25">
        <f t="shared" si="1162"/>
        <v>0</v>
      </c>
      <c r="LM345" s="25">
        <f t="shared" si="1163"/>
        <v>0</v>
      </c>
      <c r="LN345" s="25">
        <f t="shared" si="1271"/>
        <v>0</v>
      </c>
      <c r="LO345" s="25">
        <f t="shared" si="1164"/>
        <v>0</v>
      </c>
      <c r="LP345" s="25">
        <f t="shared" si="1165"/>
        <v>0</v>
      </c>
      <c r="LQ345" s="25">
        <f t="shared" si="1272"/>
        <v>0</v>
      </c>
      <c r="LR345" s="25">
        <f t="shared" si="1166"/>
        <v>0</v>
      </c>
      <c r="LS345" s="25">
        <f t="shared" si="1167"/>
        <v>0</v>
      </c>
      <c r="LT345" s="25">
        <f t="shared" si="1273"/>
        <v>0</v>
      </c>
      <c r="LU345" s="25">
        <f t="shared" si="1168"/>
        <v>0</v>
      </c>
      <c r="LV345" s="25">
        <f t="shared" si="1169"/>
        <v>0</v>
      </c>
      <c r="LW345" s="25">
        <f t="shared" si="1274"/>
        <v>0</v>
      </c>
      <c r="LX345" s="25">
        <f t="shared" si="1170"/>
        <v>0</v>
      </c>
      <c r="LY345" s="25">
        <f t="shared" si="1171"/>
        <v>0</v>
      </c>
      <c r="LZ345" s="25">
        <f t="shared" si="1275"/>
        <v>0</v>
      </c>
      <c r="MA345" s="25">
        <f t="shared" si="1172"/>
        <v>0</v>
      </c>
      <c r="MB345" s="25">
        <f t="shared" si="1173"/>
        <v>0</v>
      </c>
      <c r="MC345" s="25">
        <f t="shared" si="1276"/>
        <v>0</v>
      </c>
      <c r="MD345" s="25">
        <f t="shared" si="1174"/>
        <v>0</v>
      </c>
      <c r="ME345" s="25">
        <f t="shared" si="1175"/>
        <v>0</v>
      </c>
      <c r="MF345" s="25">
        <f t="shared" si="1277"/>
        <v>0</v>
      </c>
      <c r="MG345" s="25">
        <f t="shared" si="1176"/>
        <v>0</v>
      </c>
      <c r="MH345" s="25">
        <f t="shared" si="1177"/>
        <v>0</v>
      </c>
      <c r="MI345" s="25">
        <f t="shared" si="1278"/>
        <v>0</v>
      </c>
      <c r="MJ345" s="25">
        <f t="shared" si="1178"/>
        <v>0</v>
      </c>
      <c r="MK345" s="25">
        <f t="shared" si="1179"/>
        <v>0</v>
      </c>
      <c r="ML345" s="25">
        <f t="shared" si="1279"/>
        <v>0</v>
      </c>
      <c r="MM345" s="25">
        <f t="shared" si="1180"/>
        <v>0</v>
      </c>
      <c r="MN345" s="25">
        <f t="shared" si="1181"/>
        <v>0</v>
      </c>
      <c r="MO345" s="25">
        <f t="shared" si="1280"/>
        <v>0</v>
      </c>
      <c r="MP345" s="25">
        <f t="shared" si="1182"/>
        <v>0</v>
      </c>
      <c r="MQ345" s="25">
        <f t="shared" si="1183"/>
        <v>0</v>
      </c>
      <c r="MR345" s="25">
        <f t="shared" si="1281"/>
        <v>0</v>
      </c>
      <c r="MS345" s="29">
        <v>1.4</v>
      </c>
      <c r="MT345" s="29">
        <v>0</v>
      </c>
      <c r="MU345" s="29">
        <v>1</v>
      </c>
      <c r="MV345" s="29">
        <v>1</v>
      </c>
      <c r="MW345" s="25">
        <f t="shared" si="1184"/>
        <v>1.4</v>
      </c>
      <c r="MX345" s="25">
        <f t="shared" si="1185"/>
        <v>3.22</v>
      </c>
      <c r="MY345" s="25">
        <f t="shared" si="1186"/>
        <v>0</v>
      </c>
      <c r="MZ345" s="25">
        <f t="shared" si="1187"/>
        <v>0</v>
      </c>
      <c r="NA345" s="25">
        <f t="shared" si="1188"/>
        <v>1.4</v>
      </c>
      <c r="NB345" s="25">
        <f t="shared" si="1189"/>
        <v>3.11</v>
      </c>
      <c r="NC345" s="25">
        <f t="shared" si="1190"/>
        <v>0</v>
      </c>
      <c r="ND345" s="25">
        <f t="shared" si="1191"/>
        <v>0</v>
      </c>
      <c r="NE345" s="25">
        <f t="shared" si="1282"/>
        <v>1.4</v>
      </c>
      <c r="NF345" s="25">
        <f t="shared" si="1282"/>
        <v>3.165</v>
      </c>
      <c r="NG345" s="25">
        <f t="shared" si="1282"/>
        <v>0</v>
      </c>
      <c r="NH345" s="25">
        <f t="shared" si="1282"/>
        <v>0</v>
      </c>
      <c r="NI345" s="25">
        <f t="shared" si="1192"/>
        <v>128.18</v>
      </c>
      <c r="NJ345" s="25">
        <f t="shared" si="1193"/>
        <v>0</v>
      </c>
      <c r="NK345" s="25">
        <f t="shared" si="1194"/>
        <v>128.18</v>
      </c>
      <c r="NL345" s="25">
        <f t="shared" si="1195"/>
        <v>73.650000000000006</v>
      </c>
      <c r="NM345" s="25">
        <f t="shared" si="1196"/>
        <v>0</v>
      </c>
      <c r="NN345" s="25">
        <f t="shared" si="1283"/>
        <v>73.650000000000006</v>
      </c>
      <c r="NO345" s="25">
        <f t="shared" si="1197"/>
        <v>0</v>
      </c>
      <c r="NP345" s="25">
        <f t="shared" si="1198"/>
        <v>0</v>
      </c>
      <c r="NQ345" s="25">
        <f t="shared" si="1284"/>
        <v>0</v>
      </c>
      <c r="NR345" s="25">
        <f t="shared" si="1199"/>
        <v>0</v>
      </c>
      <c r="NS345" s="25">
        <f t="shared" si="1200"/>
        <v>0</v>
      </c>
      <c r="NT345" s="25">
        <f t="shared" si="1285"/>
        <v>0</v>
      </c>
      <c r="NU345" s="25">
        <f t="shared" si="1201"/>
        <v>0</v>
      </c>
      <c r="NV345" s="25">
        <f t="shared" si="1202"/>
        <v>0</v>
      </c>
      <c r="NW345" s="25">
        <f t="shared" si="1286"/>
        <v>0</v>
      </c>
      <c r="NX345" s="25">
        <f t="shared" si="1287"/>
        <v>73.650000000000006</v>
      </c>
      <c r="NY345" s="25">
        <f t="shared" si="1287"/>
        <v>0</v>
      </c>
      <c r="NZ345" s="25">
        <f t="shared" si="1288"/>
        <v>73.650000000000006</v>
      </c>
      <c r="OA345" s="25">
        <f t="shared" si="1289"/>
        <v>54.53</v>
      </c>
      <c r="OB345" s="25">
        <f t="shared" si="1289"/>
        <v>0</v>
      </c>
      <c r="OC345" s="25">
        <f t="shared" si="1290"/>
        <v>54.53</v>
      </c>
      <c r="OD345" s="25">
        <f t="shared" si="1291"/>
        <v>73.650000000000006</v>
      </c>
      <c r="OE345" s="25">
        <f t="shared" si="1291"/>
        <v>0</v>
      </c>
      <c r="OF345" s="25">
        <f t="shared" si="1291"/>
        <v>73.650000000000006</v>
      </c>
      <c r="OG345" s="25">
        <f t="shared" si="1203"/>
        <v>0</v>
      </c>
      <c r="OH345" s="25">
        <f t="shared" si="1204"/>
        <v>0</v>
      </c>
      <c r="OI345" s="25">
        <f t="shared" si="1205"/>
        <v>0</v>
      </c>
      <c r="OJ345" s="25">
        <f t="shared" si="1206"/>
        <v>0</v>
      </c>
      <c r="OK345" s="25">
        <f t="shared" si="1207"/>
        <v>0</v>
      </c>
      <c r="OL345" s="25">
        <f t="shared" si="1208"/>
        <v>0</v>
      </c>
      <c r="OM345" s="25">
        <f t="shared" si="1292"/>
        <v>0</v>
      </c>
      <c r="ON345" s="25">
        <f t="shared" si="1292"/>
        <v>0</v>
      </c>
      <c r="OO345" s="25">
        <f t="shared" si="1292"/>
        <v>0</v>
      </c>
      <c r="OP345" s="25">
        <f t="shared" si="1209"/>
        <v>0</v>
      </c>
      <c r="OQ345" s="25">
        <f t="shared" si="1210"/>
        <v>0</v>
      </c>
      <c r="OR345" s="25">
        <f t="shared" si="1293"/>
        <v>0</v>
      </c>
      <c r="OS345" s="19">
        <v>536078.26</v>
      </c>
      <c r="OT345" s="19">
        <v>2371515.91</v>
      </c>
    </row>
    <row r="346" spans="1:410" ht="33" customHeight="1" x14ac:dyDescent="0.25">
      <c r="A346" s="18"/>
      <c r="B346" s="18" t="s">
        <v>959</v>
      </c>
      <c r="C346" s="18">
        <v>106.79</v>
      </c>
      <c r="D346" s="16" t="e">
        <f>_xlfn.IFNA(INDEX(#REF!,MATCH(E346,#REF!,0)),0)</f>
        <v>#REF!</v>
      </c>
      <c r="E346" s="18" t="s">
        <v>1167</v>
      </c>
      <c r="F346" s="16" t="s">
        <v>765</v>
      </c>
      <c r="G346" s="16" t="s">
        <v>766</v>
      </c>
      <c r="H346" s="16" t="s">
        <v>767</v>
      </c>
      <c r="I346" s="16" t="s">
        <v>768</v>
      </c>
      <c r="J346" s="16" t="s">
        <v>769</v>
      </c>
      <c r="K346" s="16" t="s">
        <v>770</v>
      </c>
      <c r="L346" s="16" t="s">
        <v>771</v>
      </c>
      <c r="M346" s="18">
        <v>1.64</v>
      </c>
      <c r="N346" s="18">
        <v>1.94</v>
      </c>
      <c r="O346" s="18">
        <v>2.04</v>
      </c>
      <c r="P346" s="18">
        <v>2.34</v>
      </c>
      <c r="Q346" s="18">
        <v>0.1</v>
      </c>
      <c r="R346" s="18">
        <v>1.8399999999999999</v>
      </c>
      <c r="S346" s="18">
        <v>2.14</v>
      </c>
      <c r="T346" s="18">
        <v>0.2</v>
      </c>
      <c r="U346" s="18">
        <v>0</v>
      </c>
      <c r="V346" s="18">
        <v>0</v>
      </c>
      <c r="W346" s="18">
        <v>0</v>
      </c>
      <c r="X346" s="18">
        <v>1.64</v>
      </c>
      <c r="Y346" s="18">
        <v>1.9</v>
      </c>
      <c r="Z346" s="20">
        <f t="shared" si="1211"/>
        <v>2</v>
      </c>
      <c r="AA346" s="18">
        <v>0.22</v>
      </c>
      <c r="AB346" s="18">
        <v>0</v>
      </c>
      <c r="AC346" s="18">
        <v>0</v>
      </c>
      <c r="AD346" s="18">
        <v>0</v>
      </c>
      <c r="AE346" s="18">
        <v>0</v>
      </c>
      <c r="AF346" s="18">
        <v>0</v>
      </c>
      <c r="AG346" s="18">
        <v>1.2</v>
      </c>
      <c r="AH346" s="18">
        <v>1.5</v>
      </c>
      <c r="AI346" s="20">
        <f t="shared" si="1212"/>
        <v>2.15</v>
      </c>
      <c r="AJ346" s="18">
        <v>0</v>
      </c>
      <c r="AK346" s="18">
        <v>0</v>
      </c>
      <c r="AL346" s="20">
        <f t="shared" si="1213"/>
        <v>0</v>
      </c>
      <c r="AM346" s="18">
        <v>1.64</v>
      </c>
      <c r="AN346" s="18">
        <v>1.5</v>
      </c>
      <c r="AO346" s="18">
        <v>0.15</v>
      </c>
      <c r="AP346" s="18">
        <v>0.22</v>
      </c>
      <c r="AQ346" s="18">
        <v>1.64</v>
      </c>
      <c r="AR346" s="18">
        <v>1.72</v>
      </c>
      <c r="AS346" s="18">
        <v>0.12</v>
      </c>
      <c r="AT346" s="18">
        <v>0.11</v>
      </c>
      <c r="AU346" s="18">
        <v>0</v>
      </c>
      <c r="AV346" s="18">
        <v>1</v>
      </c>
      <c r="AW346" s="18">
        <v>0</v>
      </c>
      <c r="AX346" s="18">
        <v>0</v>
      </c>
      <c r="AY346" s="18">
        <v>0</v>
      </c>
      <c r="AZ346" s="18">
        <v>0</v>
      </c>
      <c r="BA346" s="18">
        <v>0</v>
      </c>
      <c r="BB346" s="18">
        <v>0</v>
      </c>
      <c r="BC346" s="18">
        <v>0</v>
      </c>
      <c r="BD346" s="18">
        <v>0</v>
      </c>
      <c r="BE346" s="18">
        <v>2</v>
      </c>
      <c r="BF346" s="18">
        <v>0</v>
      </c>
      <c r="BG346" s="18">
        <v>0</v>
      </c>
      <c r="BH346" s="18">
        <v>0</v>
      </c>
      <c r="BI346" s="18">
        <v>0</v>
      </c>
      <c r="BJ346" s="18">
        <v>0</v>
      </c>
      <c r="BK346" s="18">
        <v>0</v>
      </c>
      <c r="BL346" s="18">
        <v>0</v>
      </c>
      <c r="BM346" s="18">
        <v>0</v>
      </c>
      <c r="BN346" s="18">
        <v>0</v>
      </c>
      <c r="BO346" s="18">
        <v>0</v>
      </c>
      <c r="BP346" s="18">
        <v>0</v>
      </c>
      <c r="BQ346" s="18">
        <v>0</v>
      </c>
      <c r="BR346" s="18">
        <v>0</v>
      </c>
      <c r="BS346" s="18">
        <v>0</v>
      </c>
      <c r="BT346" s="18">
        <v>0</v>
      </c>
      <c r="BU346" s="18">
        <v>0</v>
      </c>
      <c r="BV346" s="18">
        <v>0</v>
      </c>
      <c r="BW346" s="18">
        <v>0</v>
      </c>
      <c r="BX346" s="18">
        <v>0</v>
      </c>
      <c r="BY346" s="18">
        <v>0</v>
      </c>
      <c r="BZ346" s="18">
        <v>0</v>
      </c>
      <c r="CA346" s="16" t="e">
        <f>_xlfn.IFNA(IF(RIGHT(D346,2)="=G",0,INDEX(#REF!,MATCH(E346,#REF!,0))),0)</f>
        <v>#REF!</v>
      </c>
      <c r="CB346" s="16" t="s">
        <v>776</v>
      </c>
      <c r="CC346" s="18">
        <v>0</v>
      </c>
      <c r="CD346" s="18">
        <v>0</v>
      </c>
      <c r="CE346" s="18">
        <v>1.4</v>
      </c>
      <c r="CF346" s="18">
        <v>0.85</v>
      </c>
      <c r="CG346" s="18">
        <v>0.12</v>
      </c>
      <c r="CH346" s="18">
        <v>2</v>
      </c>
      <c r="CI346" s="16" t="s">
        <v>98</v>
      </c>
      <c r="CJ346" s="18">
        <v>0</v>
      </c>
      <c r="CK346" s="20">
        <f t="shared" si="1080"/>
        <v>2.52</v>
      </c>
      <c r="CL346" s="20">
        <f t="shared" si="1214"/>
        <v>2.52</v>
      </c>
      <c r="CM346" s="18">
        <v>49.65</v>
      </c>
      <c r="CN346" s="18">
        <v>40.1</v>
      </c>
      <c r="CO346" s="18">
        <v>39.261000000000003</v>
      </c>
      <c r="CP346" s="22">
        <f t="shared" si="1081"/>
        <v>40.1</v>
      </c>
      <c r="CQ346" s="22">
        <f t="shared" si="1082"/>
        <v>37.58</v>
      </c>
      <c r="CR346" s="22">
        <f t="shared" si="1215"/>
        <v>2.52</v>
      </c>
      <c r="CS346" s="22">
        <f t="shared" si="1083"/>
        <v>37.68</v>
      </c>
      <c r="CT346" s="22">
        <f t="shared" si="1084"/>
        <v>37.880000000000003</v>
      </c>
      <c r="CU346" s="18">
        <v>37.880000000000003</v>
      </c>
      <c r="CV346" s="22">
        <f t="shared" si="1216"/>
        <v>2</v>
      </c>
      <c r="CW346" s="22">
        <f t="shared" si="1085"/>
        <v>0</v>
      </c>
      <c r="CX346" s="22">
        <f t="shared" si="1086"/>
        <v>0</v>
      </c>
      <c r="CY346" s="22">
        <f t="shared" si="1087"/>
        <v>39.83</v>
      </c>
      <c r="CZ346" s="22">
        <f t="shared" si="1088"/>
        <v>39.979999999999997</v>
      </c>
      <c r="DA346" s="18">
        <v>40.1</v>
      </c>
      <c r="DB346" s="20">
        <f t="shared" si="1217"/>
        <v>2.52</v>
      </c>
      <c r="DC346" s="20">
        <f t="shared" si="1218"/>
        <v>0</v>
      </c>
      <c r="DD346" s="20">
        <f t="shared" si="1219"/>
        <v>2.52</v>
      </c>
      <c r="DE346" s="20">
        <f t="shared" si="1089"/>
        <v>0.1</v>
      </c>
      <c r="DF346" s="20">
        <f t="shared" si="1090"/>
        <v>0.2</v>
      </c>
      <c r="DG346" s="20">
        <f t="shared" si="1091"/>
        <v>2.2200000000000002</v>
      </c>
      <c r="DH346" s="20">
        <f t="shared" si="1092"/>
        <v>0</v>
      </c>
      <c r="DI346" s="20">
        <f t="shared" si="1093"/>
        <v>0</v>
      </c>
      <c r="DJ346" s="20">
        <f t="shared" si="1094"/>
        <v>0</v>
      </c>
      <c r="DK346" s="20">
        <f t="shared" si="1220"/>
        <v>2.5200000000000005</v>
      </c>
      <c r="DL346" s="20">
        <f t="shared" si="1221"/>
        <v>0</v>
      </c>
      <c r="DM346" s="20">
        <f t="shared" si="1222"/>
        <v>0</v>
      </c>
      <c r="DN346" s="20">
        <f t="shared" si="1223"/>
        <v>0</v>
      </c>
      <c r="DO346" s="18">
        <v>2.54</v>
      </c>
      <c r="DP346" s="18">
        <v>0</v>
      </c>
      <c r="DQ346" s="18">
        <v>1</v>
      </c>
      <c r="DR346" s="18">
        <v>1</v>
      </c>
      <c r="DS346" s="25">
        <f t="shared" si="1224"/>
        <v>2.54</v>
      </c>
      <c r="DT346" s="25">
        <f t="shared" si="1225"/>
        <v>0</v>
      </c>
      <c r="DU346" s="25">
        <f t="shared" si="1226"/>
        <v>6.4</v>
      </c>
      <c r="DV346" s="25">
        <f t="shared" si="1227"/>
        <v>0</v>
      </c>
      <c r="DW346" s="25">
        <f t="shared" si="1228"/>
        <v>6.4</v>
      </c>
      <c r="DX346" s="25">
        <f t="shared" si="1229"/>
        <v>13.06</v>
      </c>
      <c r="DY346" s="25">
        <f t="shared" si="1230"/>
        <v>0</v>
      </c>
      <c r="DZ346" s="25">
        <f t="shared" si="1231"/>
        <v>13.06</v>
      </c>
      <c r="EA346" s="25">
        <f t="shared" si="1232"/>
        <v>8.33</v>
      </c>
      <c r="EB346" s="25">
        <f t="shared" si="1233"/>
        <v>0</v>
      </c>
      <c r="EC346" s="25">
        <f t="shared" si="1234"/>
        <v>8.33</v>
      </c>
      <c r="ED346" s="25">
        <f t="shared" si="1235"/>
        <v>4.7300000000000004</v>
      </c>
      <c r="EE346" s="25">
        <f t="shared" si="1235"/>
        <v>0</v>
      </c>
      <c r="EF346" s="25">
        <f t="shared" si="1236"/>
        <v>4.7300000000000004</v>
      </c>
      <c r="EG346" s="25">
        <f t="shared" si="1237"/>
        <v>8.33</v>
      </c>
      <c r="EH346" s="25">
        <f t="shared" si="1237"/>
        <v>0</v>
      </c>
      <c r="EI346" s="25">
        <f t="shared" si="1238"/>
        <v>8.33</v>
      </c>
      <c r="EJ346" s="18">
        <v>106.79</v>
      </c>
      <c r="EK346" s="18">
        <v>65.09</v>
      </c>
      <c r="EL346" s="18" t="s">
        <v>1167</v>
      </c>
      <c r="EM346" s="18" t="s">
        <v>1168</v>
      </c>
      <c r="EN346" s="16" t="s">
        <v>774</v>
      </c>
      <c r="EO346" s="16" t="s">
        <v>132</v>
      </c>
      <c r="EP346" s="16" t="e">
        <f>IF(OR(EN346="Cống tròn",EN346="Cống hộp",EN346="Ống nhựa"),INDEX(#REF!,MATCH(E346,#REF!,0)),IF(OR(EN346="Rãnh xây",EN346="Rãnh bê tông"),INDEX(#REF!,MATCH(E346,#REF!,0)),0))</f>
        <v>#REF!</v>
      </c>
      <c r="EQ346" s="18">
        <v>40.5</v>
      </c>
      <c r="ER346" s="18">
        <v>1</v>
      </c>
      <c r="ES346" s="25">
        <f t="shared" si="1239"/>
        <v>40</v>
      </c>
      <c r="ET346" s="1" t="e">
        <f>_xlfn.IFNA(IF(EN346="Cống tròn",INDEX(#REF!,MATCH(E346,#REF!,0)),IF(EN346="Cống hộp",INDEX(#REF!,MATCH(E346,#REF!,0)),EU346&amp;" ,"&amp;EV346)),0)</f>
        <v>#REF!</v>
      </c>
      <c r="EU346" s="16" t="s">
        <v>769</v>
      </c>
      <c r="EV346" s="16" t="s">
        <v>775</v>
      </c>
      <c r="EW346" s="16" t="e">
        <f>_xlfn.IFNA(INDEX(#REF!,MATCH(E346,#REF!,0)),0)</f>
        <v>#REF!</v>
      </c>
      <c r="EX346" s="16"/>
      <c r="EY346" s="18">
        <v>0</v>
      </c>
      <c r="EZ346" s="18">
        <v>0</v>
      </c>
      <c r="FA346" s="18">
        <v>0</v>
      </c>
      <c r="FB346" s="18">
        <v>0</v>
      </c>
      <c r="FC346" s="18">
        <v>0</v>
      </c>
      <c r="FD346" s="25">
        <f t="shared" si="1095"/>
        <v>0</v>
      </c>
      <c r="FE346" s="25">
        <f t="shared" si="1240"/>
        <v>0</v>
      </c>
      <c r="FF346" s="18">
        <v>0.1</v>
      </c>
      <c r="FG346" s="18">
        <v>2</v>
      </c>
      <c r="FH346" s="18">
        <v>1</v>
      </c>
      <c r="FI346" s="25">
        <f t="shared" si="1241"/>
        <v>1.2</v>
      </c>
      <c r="FJ346" s="18">
        <v>0</v>
      </c>
      <c r="FK346" s="18">
        <v>0</v>
      </c>
      <c r="FL346" s="18">
        <v>0.2</v>
      </c>
      <c r="FM346" s="18">
        <v>1.4</v>
      </c>
      <c r="FN346" s="18">
        <v>0</v>
      </c>
      <c r="FO346" s="25">
        <f t="shared" si="1242"/>
        <v>1.4</v>
      </c>
      <c r="FP346" s="18">
        <v>1.4999999999999999E-2</v>
      </c>
      <c r="FQ346" s="18">
        <v>1</v>
      </c>
      <c r="FR346" s="25">
        <f t="shared" si="1096"/>
        <v>39</v>
      </c>
      <c r="FS346" s="25">
        <f t="shared" si="1097"/>
        <v>0.56999999999999995</v>
      </c>
      <c r="FT346" s="25">
        <f t="shared" si="1098"/>
        <v>39.57</v>
      </c>
      <c r="FU346" s="25">
        <f t="shared" si="1099"/>
        <v>-0.92999999999999972</v>
      </c>
      <c r="FV346" s="25" t="str">
        <f t="shared" si="1243"/>
        <v>Thêm 01</v>
      </c>
      <c r="FW346" s="25">
        <f t="shared" si="1244"/>
        <v>0.09</v>
      </c>
      <c r="FX346" s="16"/>
      <c r="FY346" s="16"/>
      <c r="FZ346" s="16"/>
      <c r="GA346" s="16"/>
      <c r="GB346" s="19">
        <v>0</v>
      </c>
      <c r="GC346" s="19">
        <v>0</v>
      </c>
      <c r="GD346" s="19">
        <v>0</v>
      </c>
      <c r="GE346" s="19">
        <v>0</v>
      </c>
      <c r="GF346" s="19">
        <v>0</v>
      </c>
      <c r="GG346" s="19">
        <v>0</v>
      </c>
      <c r="GH346" s="19">
        <v>0</v>
      </c>
      <c r="GI346" s="19">
        <v>0</v>
      </c>
      <c r="GJ346" s="19">
        <v>0</v>
      </c>
      <c r="GK346" s="19">
        <v>0</v>
      </c>
      <c r="GL346" s="25">
        <f t="shared" si="1100"/>
        <v>0</v>
      </c>
      <c r="GM346" s="25">
        <f t="shared" si="1245"/>
        <v>0</v>
      </c>
      <c r="GN346" s="19">
        <v>0</v>
      </c>
      <c r="GO346" s="19">
        <v>0</v>
      </c>
      <c r="GP346" s="19">
        <v>0</v>
      </c>
      <c r="GQ346" s="19">
        <v>0</v>
      </c>
      <c r="GR346" s="1" t="e">
        <f>_xlfn.IFNA(INDEX(#REF!,MATCH(E346,#REF!,0)),0)</f>
        <v>#REF!</v>
      </c>
      <c r="GS346" s="16"/>
      <c r="GT346" s="18">
        <v>0</v>
      </c>
      <c r="GU346" s="18">
        <v>0</v>
      </c>
      <c r="GV346" s="18">
        <v>0</v>
      </c>
      <c r="GW346" s="18">
        <v>0</v>
      </c>
      <c r="GX346" s="25">
        <f t="shared" si="1101"/>
        <v>0</v>
      </c>
      <c r="GY346" s="25">
        <f t="shared" si="1102"/>
        <v>0</v>
      </c>
      <c r="GZ346" s="25">
        <f t="shared" si="1246"/>
        <v>0</v>
      </c>
      <c r="HA346" s="1" t="e" cm="1">
        <f t="array" ref="HA346">INDEX(#REF!,MATCH(EJ346&amp;EK346&amp;HD346&amp;HE346&amp;HF346,#REF!&amp;#REF!&amp;#REF!&amp;#REF!&amp;#REF!,0))</f>
        <v>#REF!</v>
      </c>
      <c r="HB346" s="16"/>
      <c r="HC346" s="25">
        <f t="shared" si="1247"/>
        <v>0</v>
      </c>
      <c r="HD346" s="18">
        <v>0</v>
      </c>
      <c r="HE346" s="18">
        <v>0</v>
      </c>
      <c r="HF346" s="18">
        <v>0</v>
      </c>
      <c r="HG346" s="1" t="e" cm="1">
        <f t="array" ref="HG346">INDEX(#REF!,MATCH(EJ346&amp;EK346&amp;HJ346&amp;HK346&amp;HL346,#REF!&amp;#REF!&amp;#REF!&amp;#REF!&amp;#REF!,0))</f>
        <v>#REF!</v>
      </c>
      <c r="HH346" s="16"/>
      <c r="HI346" s="25">
        <f t="shared" si="1248"/>
        <v>0</v>
      </c>
      <c r="HJ346" s="25">
        <f t="shared" si="1249"/>
        <v>0</v>
      </c>
      <c r="HK346" s="19">
        <v>0</v>
      </c>
      <c r="HL346" s="19">
        <v>0</v>
      </c>
      <c r="HM346" s="18">
        <v>0.01</v>
      </c>
      <c r="HN346" s="18">
        <v>1</v>
      </c>
      <c r="HO346" s="25">
        <f t="shared" si="1250"/>
        <v>0</v>
      </c>
      <c r="HP346" s="25">
        <f t="shared" si="1251"/>
        <v>0</v>
      </c>
      <c r="HQ346" s="25">
        <f t="shared" si="1252"/>
        <v>0</v>
      </c>
      <c r="HR346" s="25">
        <f t="shared" si="1253"/>
        <v>0</v>
      </c>
      <c r="HS346" s="25">
        <f t="shared" si="1254"/>
        <v>0</v>
      </c>
      <c r="HT346" s="19">
        <v>0</v>
      </c>
      <c r="HU346" s="19">
        <v>0</v>
      </c>
      <c r="HV346" s="19">
        <v>0</v>
      </c>
      <c r="HW346" s="25">
        <f t="shared" si="1255"/>
        <v>0</v>
      </c>
      <c r="HX346" s="19">
        <v>0</v>
      </c>
      <c r="HY346" s="19">
        <v>0</v>
      </c>
      <c r="HZ346" s="18">
        <v>40.1</v>
      </c>
      <c r="IA346" s="20">
        <f>ROUND(IF(EN346="Cống tròn",IF(EN346="Cống tròn",IF(EU346="Không có móng",IQ346-FF346,IF(EU346="Đế",IP346-FN346,IF(OR(EU346="Móng bê tông",EU346="Móng bê tông kết hợp đế"),II346-FJ346,0))),0),IF(EN346="Cống hộp",IF(AND(EN346="Cống hộp",EU346="Không có móng"),IQ346-GF346,IF(AND(EN346="Cống hộp",EU346="Móng bê tông"),IJ346-GB346,0)),IF(OR(EN346="Rãnh xây",EN346="Rãnh bê tông"),IF(OR(EN346="Rãnh xây",EN346="Rãnh bê tông"),IK346-GB346,0),IF(EN346="Ống nhựa",IF(AND(EN346="Ống nhựa",EU346="Không đắp cát"),IQ346-HT346,IF(AND(EN346="Ống nhựa",EU346="Đắp cát"),IH346-HX346,0)),IF(EN346="Rãnh thang",IF(EN346="Rãnh thang",IF(EU346="Móng bê tông",#REF!-#REF!,IQ346),0),0))))),2)</f>
        <v>37.880000000000003</v>
      </c>
      <c r="IB346" s="20">
        <f t="shared" si="1256"/>
        <v>2.2199999999999989</v>
      </c>
      <c r="IC346" s="20">
        <f t="shared" si="1103"/>
        <v>37.879999999999995</v>
      </c>
      <c r="ID346" s="20">
        <f t="shared" si="1104"/>
        <v>0</v>
      </c>
      <c r="IE346" s="20">
        <f t="shared" si="1105"/>
        <v>0</v>
      </c>
      <c r="IF346" s="20">
        <f t="shared" si="1106"/>
        <v>0</v>
      </c>
      <c r="IG346" s="20">
        <f>IF(EN346="Rãnh thang",IF(AND(EN346="Rãnh thang",EU346="Móng bê tông"),IQ346-#REF!,0),IF(EN346="Ống nhựa",IF(AND(EN346="Ống nhựa",EU346="Đắp cát"),IQ346-HT346,0),IF(EN346="Cống tròn",IF(EN346="Cống tròn",IF(OR(EU346="Móng bê tông",EU346="Móng bê tông kết hợp đế"),IM346-FL346,0),0),IF(EN346="Cống hộp",IF(AND(EN346="Cống hộp",EU346="Móng bê tông"),IN346-GD346,0),IF(OR(EN346="Rãnh xây",EN346="Rãnh bê tông"),IF(AND(EN346="Rãnh xây",EU346="Móng bê tông"),IO346-GD346,IF(AND(EN346="Rãnh bê tông",EU346="Móng bê tông"),IO346-GD346,0)),0)))))</f>
        <v>37.879999999999995</v>
      </c>
      <c r="IH346" s="20">
        <f t="shared" si="1107"/>
        <v>0</v>
      </c>
      <c r="II346" s="20">
        <f t="shared" si="1108"/>
        <v>37.879999999999995</v>
      </c>
      <c r="IJ346" s="20">
        <f t="shared" si="1109"/>
        <v>0</v>
      </c>
      <c r="IK346" s="20">
        <f t="shared" si="1110"/>
        <v>0</v>
      </c>
      <c r="IL346" s="20">
        <f t="shared" si="1111"/>
        <v>38.08</v>
      </c>
      <c r="IM346" s="20">
        <f t="shared" si="1112"/>
        <v>38.08</v>
      </c>
      <c r="IN346" s="20">
        <f t="shared" si="1113"/>
        <v>0</v>
      </c>
      <c r="IO346" s="20">
        <f t="shared" si="1114"/>
        <v>0</v>
      </c>
      <c r="IP346" s="20">
        <f t="shared" si="1115"/>
        <v>0</v>
      </c>
      <c r="IQ346" s="18">
        <v>38.18</v>
      </c>
      <c r="IR346" s="25">
        <f t="shared" si="1257"/>
        <v>0</v>
      </c>
      <c r="IS346" s="25">
        <f t="shared" si="1116"/>
        <v>0</v>
      </c>
      <c r="IT346" s="25">
        <f t="shared" si="1117"/>
        <v>0</v>
      </c>
      <c r="IU346" s="25">
        <f>ROUND(IF(EN346="Cống tròn",IF(EN346="Cống tròn",IV346+FF346,0),IF(EN346="Cống hộp",IF(EN346="Cống hộp",IV346+GP346,0),IF(OR(EN346="Rãnh xây",EN346="Rãnh bê tông"),IF(OR(EN346="Rãnh xây",EN346="Rãnh bê tông"),IV346+GP346,0),IF(EN346="ống nhựa",IF(EN346="Ống nhựa",IV346+HT346,0),IF(EN346="Rãnh thang",IF(EN346="Rãnh thang",IQ346+#REF!,0),0))))),2)</f>
        <v>38.4</v>
      </c>
      <c r="IV346" s="18">
        <v>38.299999999999997</v>
      </c>
      <c r="IW346" s="25">
        <f t="shared" si="1118"/>
        <v>38.4</v>
      </c>
      <c r="IX346" s="25">
        <f t="shared" si="1119"/>
        <v>0</v>
      </c>
      <c r="IY346" s="25">
        <f t="shared" si="1120"/>
        <v>0</v>
      </c>
      <c r="IZ346" s="25">
        <f t="shared" si="1121"/>
        <v>0</v>
      </c>
      <c r="JA346" s="25">
        <f t="shared" si="1122"/>
        <v>0</v>
      </c>
      <c r="JB346" s="18">
        <v>39.14</v>
      </c>
      <c r="JC346" s="20">
        <f>ROUND(IF(EN346="Cống tròn",IF(EN346="Cống tròn",IF(EU346="Không có móng",JS346-FF346,IF(EU346="Đế",JR346-FN346,IF(OR(EU346="Móng bê tông",EU346="Móng bê tông kết hợp đế"),JK346-FJ346,0))),0),IF(EN346="Cống hộp",IF(AND(EN346="Cống hộp",EU346="Không có móng"),JS346-GF346,IF(AND(EN346="Cống hộp",EU346="Móng bê tông"),JL346-GB346,0)),IF(OR(EN346="Rãnh xây",EN346="Rãnh bê tông"),IF(OR(EN346="Rãnh xây",EN346="Rãnh bê tông"),JM346-GB346,0),IF(EN346="Ống nhựa",IF(AND(EN346="Ống nhựa",EU346="Không đắp cát"),JS346-HT346,IF(AND(EN346="Ống nhựa",EU346="Đắp cát"),JJ346-HX346,0)),IF(EN346="Rãnh thang",IF(EN346="Rãnh thang",IF(EU346="Móng bê tông",#REF!-#REF!,JS346),0),0))))),2)</f>
        <v>37</v>
      </c>
      <c r="JD346" s="20">
        <f t="shared" si="1258"/>
        <v>2.1400000000000006</v>
      </c>
      <c r="JE346" s="20">
        <f t="shared" si="1123"/>
        <v>36.999999999999993</v>
      </c>
      <c r="JF346" s="20">
        <f t="shared" si="1124"/>
        <v>0</v>
      </c>
      <c r="JG346" s="20">
        <f t="shared" si="1125"/>
        <v>0</v>
      </c>
      <c r="JH346" s="20">
        <f t="shared" si="1126"/>
        <v>0</v>
      </c>
      <c r="JI346" s="20">
        <f>IF(EN346="Rãnh thang",IF(AND(EN346="Rãnh thang",EU346="Móng bê tông"),JS346-#REF!,0),IF(EN346="Ống nhựa",IF(AND(EN346="Ống nhựa",EU346="Đắp cát"),JS346-HT346,0),IF(EN346="Cống tròn",IF(EN346="Cống tròn",IF(OR(EU346="Móng bê tông",EU346="Móng bê tông kết hợp đế"),JO346-FL346,0),0),IF(EN346="Cống hộp",IF(AND(EN346="Cống hộp",EU346="Móng bê tông"),JP346-GD346,0),IF(OR(EN346="Rãnh xây",EN346="Rãnh bê tông"),IF(AND(EN346="Rãnh xây",EU346="Móng bê tông"),JQ346-GD346,IF(AND(EN346="Rãnh bê tông",EU346="Móng bê tông"),JQ346-GD346,0)),0)))))</f>
        <v>36.999999999999993</v>
      </c>
      <c r="JJ346" s="20">
        <f t="shared" si="1127"/>
        <v>0</v>
      </c>
      <c r="JK346" s="20">
        <f t="shared" si="1128"/>
        <v>36.999999999999993</v>
      </c>
      <c r="JL346" s="20">
        <f t="shared" si="1129"/>
        <v>0</v>
      </c>
      <c r="JM346" s="20">
        <f t="shared" si="1130"/>
        <v>0</v>
      </c>
      <c r="JN346" s="20">
        <f t="shared" si="1131"/>
        <v>37.199999999999996</v>
      </c>
      <c r="JO346" s="20">
        <f t="shared" si="1132"/>
        <v>37.199999999999996</v>
      </c>
      <c r="JP346" s="20">
        <f t="shared" si="1133"/>
        <v>0</v>
      </c>
      <c r="JQ346" s="20">
        <f t="shared" si="1134"/>
        <v>0</v>
      </c>
      <c r="JR346" s="20">
        <f t="shared" si="1135"/>
        <v>0</v>
      </c>
      <c r="JS346" s="26">
        <v>37.299999999999997</v>
      </c>
      <c r="JT346" s="25">
        <f t="shared" si="1259"/>
        <v>0</v>
      </c>
      <c r="JU346" s="25">
        <f t="shared" si="1136"/>
        <v>0</v>
      </c>
      <c r="JV346" s="25">
        <f t="shared" si="1137"/>
        <v>0</v>
      </c>
      <c r="JW346" s="25">
        <f>ROUND(IF(EN346="Cống tròn",IF(EN346="Cống tròn",JX346+FF346,0),IF(EN346="Cống hộp",IF(EN346="Cống hộp",JX346+GP346,0),IF(OR(EN346="Rãnh xây",EN346="Rãnh bê tông"),IF(OR(EN346="Rãnh xây",EN346="Rãnh bê tông"),JX346+GP346,0),IF(EN346="ống nhựa",IF(EN346="Ống nhựa",JX346+HT346,0),IF(EN346="Rãnh thang",IF(EN346="Rãnh thang",JS346+#REF!,0),0))))),2)</f>
        <v>38.4</v>
      </c>
      <c r="JX346" s="27">
        <v>38.299999999999997</v>
      </c>
      <c r="JY346" s="25">
        <f t="shared" si="1138"/>
        <v>38.4</v>
      </c>
      <c r="JZ346" s="25">
        <f t="shared" si="1139"/>
        <v>0</v>
      </c>
      <c r="KA346" s="25">
        <f t="shared" si="1140"/>
        <v>0</v>
      </c>
      <c r="KB346" s="25">
        <f t="shared" si="1141"/>
        <v>0</v>
      </c>
      <c r="KC346" s="25">
        <f t="shared" si="1142"/>
        <v>0</v>
      </c>
      <c r="KD346" s="28" t="s">
        <v>98</v>
      </c>
      <c r="KE346" s="27">
        <v>0</v>
      </c>
      <c r="KF346" s="25">
        <f t="shared" si="1143"/>
        <v>2.2199999999999989</v>
      </c>
      <c r="KG346" s="25">
        <f t="shared" si="1260"/>
        <v>2.2199999999999989</v>
      </c>
      <c r="KH346" s="27">
        <v>0</v>
      </c>
      <c r="KI346" s="25">
        <f t="shared" si="1144"/>
        <v>2.1400000000000006</v>
      </c>
      <c r="KJ346" s="25">
        <f t="shared" si="1261"/>
        <v>2.1400000000000006</v>
      </c>
      <c r="KK346" s="25">
        <f t="shared" si="1145"/>
        <v>0</v>
      </c>
      <c r="KL346" s="25">
        <f t="shared" si="1146"/>
        <v>0</v>
      </c>
      <c r="KM346" s="25">
        <f t="shared" si="1262"/>
        <v>0</v>
      </c>
      <c r="KN346" s="25">
        <f t="shared" si="1147"/>
        <v>0</v>
      </c>
      <c r="KO346" s="25">
        <f t="shared" si="1148"/>
        <v>0</v>
      </c>
      <c r="KP346" s="25">
        <f t="shared" si="1263"/>
        <v>0</v>
      </c>
      <c r="KQ346" s="25">
        <f t="shared" si="1149"/>
        <v>0.2</v>
      </c>
      <c r="KR346" s="25">
        <f t="shared" si="1150"/>
        <v>0.2</v>
      </c>
      <c r="KS346" s="25">
        <f t="shared" si="1264"/>
        <v>0.2</v>
      </c>
      <c r="KT346" s="25">
        <f t="shared" si="1151"/>
        <v>0</v>
      </c>
      <c r="KU346" s="25">
        <f t="shared" si="1152"/>
        <v>0</v>
      </c>
      <c r="KV346" s="25">
        <f t="shared" si="1265"/>
        <v>0</v>
      </c>
      <c r="KW346" s="25">
        <f t="shared" si="1079"/>
        <v>0</v>
      </c>
      <c r="KX346" s="25">
        <f t="shared" si="1153"/>
        <v>0</v>
      </c>
      <c r="KY346" s="25">
        <f t="shared" si="1266"/>
        <v>0</v>
      </c>
      <c r="KZ346" s="25">
        <f t="shared" si="1154"/>
        <v>0</v>
      </c>
      <c r="LA346" s="25">
        <f t="shared" si="1155"/>
        <v>0</v>
      </c>
      <c r="LB346" s="25">
        <f t="shared" si="1267"/>
        <v>0</v>
      </c>
      <c r="LC346" s="25">
        <f t="shared" si="1156"/>
        <v>1.4</v>
      </c>
      <c r="LD346" s="25">
        <f t="shared" si="1157"/>
        <v>1.4</v>
      </c>
      <c r="LE346" s="25">
        <f t="shared" si="1268"/>
        <v>1.4</v>
      </c>
      <c r="LF346" s="25">
        <f t="shared" si="1158"/>
        <v>0</v>
      </c>
      <c r="LG346" s="25">
        <f t="shared" si="1159"/>
        <v>0</v>
      </c>
      <c r="LH346" s="25">
        <f t="shared" si="1269"/>
        <v>0</v>
      </c>
      <c r="LI346" s="25">
        <f t="shared" si="1160"/>
        <v>0</v>
      </c>
      <c r="LJ346" s="25">
        <f t="shared" si="1161"/>
        <v>0</v>
      </c>
      <c r="LK346" s="25">
        <f t="shared" si="1270"/>
        <v>0</v>
      </c>
      <c r="LL346" s="25">
        <f t="shared" si="1162"/>
        <v>0</v>
      </c>
      <c r="LM346" s="25">
        <f t="shared" si="1163"/>
        <v>0</v>
      </c>
      <c r="LN346" s="25">
        <f t="shared" si="1271"/>
        <v>0</v>
      </c>
      <c r="LO346" s="25">
        <f t="shared" si="1164"/>
        <v>0</v>
      </c>
      <c r="LP346" s="25">
        <f t="shared" si="1165"/>
        <v>0</v>
      </c>
      <c r="LQ346" s="25">
        <f t="shared" si="1272"/>
        <v>0</v>
      </c>
      <c r="LR346" s="25">
        <f t="shared" si="1166"/>
        <v>0</v>
      </c>
      <c r="LS346" s="25">
        <f t="shared" si="1167"/>
        <v>0</v>
      </c>
      <c r="LT346" s="25">
        <f t="shared" si="1273"/>
        <v>0</v>
      </c>
      <c r="LU346" s="25">
        <f t="shared" si="1168"/>
        <v>0</v>
      </c>
      <c r="LV346" s="25">
        <f t="shared" si="1169"/>
        <v>0</v>
      </c>
      <c r="LW346" s="25">
        <f t="shared" si="1274"/>
        <v>0</v>
      </c>
      <c r="LX346" s="25">
        <f t="shared" si="1170"/>
        <v>0</v>
      </c>
      <c r="LY346" s="25">
        <f t="shared" si="1171"/>
        <v>0</v>
      </c>
      <c r="LZ346" s="25">
        <f t="shared" si="1275"/>
        <v>0</v>
      </c>
      <c r="MA346" s="25">
        <f t="shared" si="1172"/>
        <v>0</v>
      </c>
      <c r="MB346" s="25">
        <f t="shared" si="1173"/>
        <v>0</v>
      </c>
      <c r="MC346" s="25">
        <f t="shared" si="1276"/>
        <v>0</v>
      </c>
      <c r="MD346" s="25">
        <f t="shared" si="1174"/>
        <v>0</v>
      </c>
      <c r="ME346" s="25">
        <f t="shared" si="1175"/>
        <v>0</v>
      </c>
      <c r="MF346" s="25">
        <f t="shared" si="1277"/>
        <v>0</v>
      </c>
      <c r="MG346" s="25">
        <f t="shared" si="1176"/>
        <v>0</v>
      </c>
      <c r="MH346" s="25">
        <f t="shared" si="1177"/>
        <v>0</v>
      </c>
      <c r="MI346" s="25">
        <f t="shared" si="1278"/>
        <v>0</v>
      </c>
      <c r="MJ346" s="25">
        <f t="shared" si="1178"/>
        <v>0</v>
      </c>
      <c r="MK346" s="25">
        <f t="shared" si="1179"/>
        <v>0</v>
      </c>
      <c r="ML346" s="25">
        <f t="shared" si="1279"/>
        <v>0</v>
      </c>
      <c r="MM346" s="25">
        <f t="shared" si="1180"/>
        <v>0</v>
      </c>
      <c r="MN346" s="25">
        <f t="shared" si="1181"/>
        <v>0</v>
      </c>
      <c r="MO346" s="25">
        <f t="shared" si="1280"/>
        <v>0</v>
      </c>
      <c r="MP346" s="25">
        <f t="shared" si="1182"/>
        <v>0</v>
      </c>
      <c r="MQ346" s="25">
        <f t="shared" si="1183"/>
        <v>0</v>
      </c>
      <c r="MR346" s="25">
        <f t="shared" si="1281"/>
        <v>0</v>
      </c>
      <c r="MS346" s="29">
        <v>1.4</v>
      </c>
      <c r="MT346" s="29">
        <v>0</v>
      </c>
      <c r="MU346" s="29">
        <v>1</v>
      </c>
      <c r="MV346" s="29">
        <v>1</v>
      </c>
      <c r="MW346" s="25">
        <f t="shared" si="1184"/>
        <v>1.4</v>
      </c>
      <c r="MX346" s="25">
        <f t="shared" si="1185"/>
        <v>3.11</v>
      </c>
      <c r="MY346" s="25">
        <f t="shared" si="1186"/>
        <v>0</v>
      </c>
      <c r="MZ346" s="25">
        <f t="shared" si="1187"/>
        <v>0</v>
      </c>
      <c r="NA346" s="25">
        <f t="shared" si="1188"/>
        <v>1.4</v>
      </c>
      <c r="NB346" s="25">
        <f t="shared" si="1189"/>
        <v>3</v>
      </c>
      <c r="NC346" s="25">
        <f t="shared" si="1190"/>
        <v>0</v>
      </c>
      <c r="ND346" s="25">
        <f t="shared" si="1191"/>
        <v>0</v>
      </c>
      <c r="NE346" s="25">
        <f t="shared" si="1282"/>
        <v>1.4</v>
      </c>
      <c r="NF346" s="25">
        <f t="shared" si="1282"/>
        <v>3.0549999999999997</v>
      </c>
      <c r="NG346" s="25">
        <f t="shared" si="1282"/>
        <v>0</v>
      </c>
      <c r="NH346" s="25">
        <f t="shared" si="1282"/>
        <v>0</v>
      </c>
      <c r="NI346" s="25">
        <f t="shared" si="1192"/>
        <v>123.73</v>
      </c>
      <c r="NJ346" s="25">
        <f t="shared" si="1193"/>
        <v>0</v>
      </c>
      <c r="NK346" s="25">
        <f t="shared" si="1194"/>
        <v>123.73</v>
      </c>
      <c r="NL346" s="25">
        <f t="shared" si="1195"/>
        <v>73.650000000000006</v>
      </c>
      <c r="NM346" s="25">
        <f t="shared" si="1196"/>
        <v>0</v>
      </c>
      <c r="NN346" s="25">
        <f t="shared" si="1283"/>
        <v>73.650000000000006</v>
      </c>
      <c r="NO346" s="25">
        <f t="shared" si="1197"/>
        <v>0</v>
      </c>
      <c r="NP346" s="25">
        <f t="shared" si="1198"/>
        <v>0</v>
      </c>
      <c r="NQ346" s="25">
        <f t="shared" si="1284"/>
        <v>0</v>
      </c>
      <c r="NR346" s="25">
        <f t="shared" si="1199"/>
        <v>0</v>
      </c>
      <c r="NS346" s="25">
        <f t="shared" si="1200"/>
        <v>0</v>
      </c>
      <c r="NT346" s="25">
        <f t="shared" si="1285"/>
        <v>0</v>
      </c>
      <c r="NU346" s="25">
        <f t="shared" si="1201"/>
        <v>0</v>
      </c>
      <c r="NV346" s="25">
        <f t="shared" si="1202"/>
        <v>0</v>
      </c>
      <c r="NW346" s="25">
        <f t="shared" si="1286"/>
        <v>0</v>
      </c>
      <c r="NX346" s="25">
        <f t="shared" si="1287"/>
        <v>73.650000000000006</v>
      </c>
      <c r="NY346" s="25">
        <f t="shared" si="1287"/>
        <v>0</v>
      </c>
      <c r="NZ346" s="25">
        <f t="shared" si="1288"/>
        <v>73.650000000000006</v>
      </c>
      <c r="OA346" s="25">
        <f t="shared" si="1289"/>
        <v>50.08</v>
      </c>
      <c r="OB346" s="25">
        <f t="shared" si="1289"/>
        <v>0</v>
      </c>
      <c r="OC346" s="25">
        <f t="shared" si="1290"/>
        <v>50.08</v>
      </c>
      <c r="OD346" s="25">
        <f t="shared" si="1291"/>
        <v>73.650000000000006</v>
      </c>
      <c r="OE346" s="25">
        <f t="shared" si="1291"/>
        <v>0</v>
      </c>
      <c r="OF346" s="25">
        <f t="shared" si="1291"/>
        <v>73.650000000000006</v>
      </c>
      <c r="OG346" s="25">
        <f t="shared" si="1203"/>
        <v>0</v>
      </c>
      <c r="OH346" s="25">
        <f t="shared" si="1204"/>
        <v>0</v>
      </c>
      <c r="OI346" s="25">
        <f t="shared" si="1205"/>
        <v>0</v>
      </c>
      <c r="OJ346" s="25">
        <f t="shared" si="1206"/>
        <v>0</v>
      </c>
      <c r="OK346" s="25">
        <f t="shared" si="1207"/>
        <v>0</v>
      </c>
      <c r="OL346" s="25">
        <f t="shared" si="1208"/>
        <v>0</v>
      </c>
      <c r="OM346" s="25">
        <f t="shared" si="1292"/>
        <v>0</v>
      </c>
      <c r="ON346" s="25">
        <f t="shared" si="1292"/>
        <v>0</v>
      </c>
      <c r="OO346" s="25">
        <f t="shared" si="1292"/>
        <v>0</v>
      </c>
      <c r="OP346" s="25">
        <f t="shared" si="1209"/>
        <v>0</v>
      </c>
      <c r="OQ346" s="25">
        <f t="shared" si="1210"/>
        <v>0</v>
      </c>
      <c r="OR346" s="25">
        <f t="shared" si="1293"/>
        <v>0</v>
      </c>
      <c r="OS346" s="19">
        <v>536119.96</v>
      </c>
      <c r="OT346" s="19">
        <v>2371515.91</v>
      </c>
    </row>
    <row r="347" spans="1:410" ht="33" customHeight="1" x14ac:dyDescent="0.25">
      <c r="A347" s="18"/>
      <c r="B347" s="18" t="s">
        <v>959</v>
      </c>
      <c r="C347" s="18">
        <v>65.09</v>
      </c>
      <c r="D347" s="16" t="e">
        <f>_xlfn.IFNA(INDEX(#REF!,MATCH(E347,#REF!,0)),0)</f>
        <v>#REF!</v>
      </c>
      <c r="E347" s="18" t="s">
        <v>1168</v>
      </c>
      <c r="F347" s="16" t="s">
        <v>765</v>
      </c>
      <c r="G347" s="16" t="s">
        <v>766</v>
      </c>
      <c r="H347" s="16" t="s">
        <v>767</v>
      </c>
      <c r="I347" s="16" t="s">
        <v>768</v>
      </c>
      <c r="J347" s="16" t="s">
        <v>769</v>
      </c>
      <c r="K347" s="16" t="s">
        <v>770</v>
      </c>
      <c r="L347" s="16" t="s">
        <v>771</v>
      </c>
      <c r="M347" s="18">
        <v>1.64</v>
      </c>
      <c r="N347" s="18">
        <v>1.94</v>
      </c>
      <c r="O347" s="18">
        <v>2.04</v>
      </c>
      <c r="P347" s="18">
        <v>2.34</v>
      </c>
      <c r="Q347" s="18">
        <v>0.1</v>
      </c>
      <c r="R347" s="18">
        <v>1.8399999999999999</v>
      </c>
      <c r="S347" s="18">
        <v>2.14</v>
      </c>
      <c r="T347" s="18">
        <v>0.2</v>
      </c>
      <c r="U347" s="18">
        <v>0</v>
      </c>
      <c r="V347" s="18">
        <v>0</v>
      </c>
      <c r="W347" s="18">
        <v>0</v>
      </c>
      <c r="X347" s="18">
        <v>1.64</v>
      </c>
      <c r="Y347" s="18">
        <v>1.9</v>
      </c>
      <c r="Z347" s="20">
        <f t="shared" si="1211"/>
        <v>1.9</v>
      </c>
      <c r="AA347" s="18">
        <v>0.22</v>
      </c>
      <c r="AB347" s="18">
        <v>0</v>
      </c>
      <c r="AC347" s="18">
        <v>0</v>
      </c>
      <c r="AD347" s="18">
        <v>0</v>
      </c>
      <c r="AE347" s="18">
        <v>0</v>
      </c>
      <c r="AF347" s="18">
        <v>0</v>
      </c>
      <c r="AG347" s="18">
        <v>1.2</v>
      </c>
      <c r="AH347" s="18">
        <v>1.5</v>
      </c>
      <c r="AI347" s="20">
        <f t="shared" si="1212"/>
        <v>2.0499999999999998</v>
      </c>
      <c r="AJ347" s="18">
        <v>0</v>
      </c>
      <c r="AK347" s="18">
        <v>0</v>
      </c>
      <c r="AL347" s="20">
        <f t="shared" si="1213"/>
        <v>0</v>
      </c>
      <c r="AM347" s="18">
        <v>1.64</v>
      </c>
      <c r="AN347" s="18">
        <v>1.5</v>
      </c>
      <c r="AO347" s="18">
        <v>0.15</v>
      </c>
      <c r="AP347" s="18">
        <v>0.22</v>
      </c>
      <c r="AQ347" s="18">
        <v>1.64</v>
      </c>
      <c r="AR347" s="18">
        <v>1.72</v>
      </c>
      <c r="AS347" s="18">
        <v>0.12</v>
      </c>
      <c r="AT347" s="18">
        <v>0.11</v>
      </c>
      <c r="AU347" s="18">
        <v>0</v>
      </c>
      <c r="AV347" s="18">
        <v>1</v>
      </c>
      <c r="AW347" s="18">
        <v>0</v>
      </c>
      <c r="AX347" s="18">
        <v>0</v>
      </c>
      <c r="AY347" s="18">
        <v>0</v>
      </c>
      <c r="AZ347" s="18">
        <v>0</v>
      </c>
      <c r="BA347" s="18">
        <v>0</v>
      </c>
      <c r="BB347" s="18">
        <v>0</v>
      </c>
      <c r="BC347" s="18">
        <v>0</v>
      </c>
      <c r="BD347" s="18">
        <v>0</v>
      </c>
      <c r="BE347" s="18">
        <v>2</v>
      </c>
      <c r="BF347" s="18">
        <v>0</v>
      </c>
      <c r="BG347" s="18">
        <v>0</v>
      </c>
      <c r="BH347" s="18">
        <v>0</v>
      </c>
      <c r="BI347" s="18">
        <v>0</v>
      </c>
      <c r="BJ347" s="18">
        <v>0</v>
      </c>
      <c r="BK347" s="18">
        <v>0</v>
      </c>
      <c r="BL347" s="18">
        <v>0</v>
      </c>
      <c r="BM347" s="18">
        <v>0</v>
      </c>
      <c r="BN347" s="18">
        <v>0</v>
      </c>
      <c r="BO347" s="18">
        <v>0</v>
      </c>
      <c r="BP347" s="18">
        <v>0</v>
      </c>
      <c r="BQ347" s="18">
        <v>0</v>
      </c>
      <c r="BR347" s="18">
        <v>0</v>
      </c>
      <c r="BS347" s="18">
        <v>0</v>
      </c>
      <c r="BT347" s="18">
        <v>0</v>
      </c>
      <c r="BU347" s="18">
        <v>0</v>
      </c>
      <c r="BV347" s="18">
        <v>0</v>
      </c>
      <c r="BW347" s="18">
        <v>0</v>
      </c>
      <c r="BX347" s="18">
        <v>0</v>
      </c>
      <c r="BY347" s="18">
        <v>0</v>
      </c>
      <c r="BZ347" s="18">
        <v>0</v>
      </c>
      <c r="CA347" s="16" t="e">
        <f>_xlfn.IFNA(IF(RIGHT(D347,2)="=G",0,INDEX(#REF!,MATCH(E347,#REF!,0))),0)</f>
        <v>#REF!</v>
      </c>
      <c r="CB347" s="16" t="s">
        <v>776</v>
      </c>
      <c r="CC347" s="18">
        <v>0</v>
      </c>
      <c r="CD347" s="18">
        <v>0</v>
      </c>
      <c r="CE347" s="18">
        <v>1.4</v>
      </c>
      <c r="CF347" s="18">
        <v>0.85</v>
      </c>
      <c r="CG347" s="18">
        <v>0.12</v>
      </c>
      <c r="CH347" s="18">
        <v>2</v>
      </c>
      <c r="CI347" s="16" t="s">
        <v>98</v>
      </c>
      <c r="CJ347" s="18">
        <v>0</v>
      </c>
      <c r="CK347" s="20">
        <f t="shared" si="1080"/>
        <v>2.44</v>
      </c>
      <c r="CL347" s="20">
        <f t="shared" si="1214"/>
        <v>2.44</v>
      </c>
      <c r="CM347" s="18">
        <v>39.58</v>
      </c>
      <c r="CN347" s="18">
        <v>39.14</v>
      </c>
      <c r="CO347" s="18">
        <v>38.301000000000002</v>
      </c>
      <c r="CP347" s="22">
        <f t="shared" si="1081"/>
        <v>39.14</v>
      </c>
      <c r="CQ347" s="22">
        <f t="shared" si="1082"/>
        <v>36.700000000000003</v>
      </c>
      <c r="CR347" s="22">
        <f t="shared" si="1215"/>
        <v>2.44</v>
      </c>
      <c r="CS347" s="22">
        <f t="shared" si="1083"/>
        <v>36.799999999999997</v>
      </c>
      <c r="CT347" s="22">
        <f t="shared" si="1084"/>
        <v>37</v>
      </c>
      <c r="CU347" s="18">
        <v>37</v>
      </c>
      <c r="CV347" s="22">
        <f t="shared" si="1216"/>
        <v>1.9</v>
      </c>
      <c r="CW347" s="22">
        <f t="shared" si="1085"/>
        <v>0</v>
      </c>
      <c r="CX347" s="22">
        <f t="shared" si="1086"/>
        <v>0</v>
      </c>
      <c r="CY347" s="22">
        <f t="shared" si="1087"/>
        <v>38.869999999999997</v>
      </c>
      <c r="CZ347" s="22">
        <f t="shared" si="1088"/>
        <v>39.020000000000003</v>
      </c>
      <c r="DA347" s="18">
        <v>39.14</v>
      </c>
      <c r="DB347" s="20">
        <f t="shared" si="1217"/>
        <v>2.44</v>
      </c>
      <c r="DC347" s="20">
        <f t="shared" si="1218"/>
        <v>0</v>
      </c>
      <c r="DD347" s="20">
        <f t="shared" si="1219"/>
        <v>2.44</v>
      </c>
      <c r="DE347" s="20">
        <f t="shared" si="1089"/>
        <v>0.1</v>
      </c>
      <c r="DF347" s="20">
        <f t="shared" si="1090"/>
        <v>0.2</v>
      </c>
      <c r="DG347" s="20">
        <f t="shared" si="1091"/>
        <v>2.14</v>
      </c>
      <c r="DH347" s="20">
        <f t="shared" si="1092"/>
        <v>0</v>
      </c>
      <c r="DI347" s="20">
        <f t="shared" si="1093"/>
        <v>0</v>
      </c>
      <c r="DJ347" s="20">
        <f t="shared" si="1094"/>
        <v>0</v>
      </c>
      <c r="DK347" s="20">
        <f t="shared" si="1220"/>
        <v>2.4400000000000004</v>
      </c>
      <c r="DL347" s="20">
        <f t="shared" si="1221"/>
        <v>0</v>
      </c>
      <c r="DM347" s="20">
        <f t="shared" si="1222"/>
        <v>0</v>
      </c>
      <c r="DN347" s="20">
        <f t="shared" si="1223"/>
        <v>0</v>
      </c>
      <c r="DO347" s="18">
        <v>2.54</v>
      </c>
      <c r="DP347" s="18">
        <v>0</v>
      </c>
      <c r="DQ347" s="18">
        <v>1</v>
      </c>
      <c r="DR347" s="18">
        <v>1</v>
      </c>
      <c r="DS347" s="25">
        <f t="shared" si="1224"/>
        <v>2.54</v>
      </c>
      <c r="DT347" s="25">
        <f t="shared" si="1225"/>
        <v>0</v>
      </c>
      <c r="DU347" s="25">
        <f t="shared" si="1226"/>
        <v>6.2</v>
      </c>
      <c r="DV347" s="25">
        <f t="shared" si="1227"/>
        <v>0</v>
      </c>
      <c r="DW347" s="25">
        <f t="shared" si="1228"/>
        <v>6.2</v>
      </c>
      <c r="DX347" s="25">
        <f t="shared" si="1229"/>
        <v>12.65</v>
      </c>
      <c r="DY347" s="25">
        <f t="shared" si="1230"/>
        <v>0</v>
      </c>
      <c r="DZ347" s="25">
        <f t="shared" si="1231"/>
        <v>12.65</v>
      </c>
      <c r="EA347" s="25">
        <f t="shared" si="1232"/>
        <v>8.07</v>
      </c>
      <c r="EB347" s="25">
        <f t="shared" si="1233"/>
        <v>0</v>
      </c>
      <c r="EC347" s="25">
        <f t="shared" si="1234"/>
        <v>8.07</v>
      </c>
      <c r="ED347" s="25">
        <f t="shared" si="1235"/>
        <v>4.58</v>
      </c>
      <c r="EE347" s="25">
        <f t="shared" si="1235"/>
        <v>0</v>
      </c>
      <c r="EF347" s="25">
        <f t="shared" si="1236"/>
        <v>4.58</v>
      </c>
      <c r="EG347" s="25">
        <f t="shared" si="1237"/>
        <v>8.07</v>
      </c>
      <c r="EH347" s="25">
        <f t="shared" si="1237"/>
        <v>0</v>
      </c>
      <c r="EI347" s="25">
        <f t="shared" si="1238"/>
        <v>8.07</v>
      </c>
      <c r="EJ347" s="18">
        <v>65.09</v>
      </c>
      <c r="EK347" s="18">
        <v>19.93</v>
      </c>
      <c r="EL347" s="18" t="s">
        <v>1168</v>
      </c>
      <c r="EM347" s="18" t="s">
        <v>1169</v>
      </c>
      <c r="EN347" s="16" t="s">
        <v>774</v>
      </c>
      <c r="EO347" s="16" t="s">
        <v>132</v>
      </c>
      <c r="EP347" s="16" t="e">
        <f>IF(OR(EN347="Cống tròn",EN347="Cống hộp",EN347="Ống nhựa"),INDEX(#REF!,MATCH(E347,#REF!,0)),IF(OR(EN347="Rãnh xây",EN347="Rãnh bê tông"),INDEX(#REF!,MATCH(E347,#REF!,0)),0))</f>
        <v>#REF!</v>
      </c>
      <c r="EQ347" s="18">
        <v>43.56</v>
      </c>
      <c r="ER347" s="18">
        <v>1</v>
      </c>
      <c r="ES347" s="25">
        <f t="shared" si="1239"/>
        <v>43</v>
      </c>
      <c r="ET347" s="1" t="e">
        <f>_xlfn.IFNA(IF(EN347="Cống tròn",INDEX(#REF!,MATCH(E347,#REF!,0)),IF(EN347="Cống hộp",INDEX(#REF!,MATCH(E347,#REF!,0)),EU347&amp;" ,"&amp;EV347)),0)</f>
        <v>#REF!</v>
      </c>
      <c r="EU347" s="16" t="s">
        <v>769</v>
      </c>
      <c r="EV347" s="16" t="s">
        <v>775</v>
      </c>
      <c r="EW347" s="16" t="e">
        <f>_xlfn.IFNA(INDEX(#REF!,MATCH(E347,#REF!,0)),0)</f>
        <v>#REF!</v>
      </c>
      <c r="EX347" s="16"/>
      <c r="EY347" s="18">
        <v>0</v>
      </c>
      <c r="EZ347" s="18">
        <v>0</v>
      </c>
      <c r="FA347" s="18">
        <v>0</v>
      </c>
      <c r="FB347" s="18">
        <v>0</v>
      </c>
      <c r="FC347" s="18">
        <v>0</v>
      </c>
      <c r="FD347" s="25">
        <f t="shared" si="1095"/>
        <v>0</v>
      </c>
      <c r="FE347" s="25">
        <f t="shared" si="1240"/>
        <v>0</v>
      </c>
      <c r="FF347" s="18">
        <v>0.1</v>
      </c>
      <c r="FG347" s="18">
        <v>2</v>
      </c>
      <c r="FH347" s="18">
        <v>1</v>
      </c>
      <c r="FI347" s="25">
        <f t="shared" si="1241"/>
        <v>1.2</v>
      </c>
      <c r="FJ347" s="18">
        <v>0</v>
      </c>
      <c r="FK347" s="18">
        <v>0</v>
      </c>
      <c r="FL347" s="18">
        <v>0.2</v>
      </c>
      <c r="FM347" s="18">
        <v>1.4</v>
      </c>
      <c r="FN347" s="18">
        <v>0</v>
      </c>
      <c r="FO347" s="25">
        <f t="shared" si="1242"/>
        <v>1.4</v>
      </c>
      <c r="FP347" s="18">
        <v>1.4999999999999999E-2</v>
      </c>
      <c r="FQ347" s="18">
        <v>1</v>
      </c>
      <c r="FR347" s="25">
        <f t="shared" si="1096"/>
        <v>42</v>
      </c>
      <c r="FS347" s="25">
        <f t="shared" si="1097"/>
        <v>0.61499999999999999</v>
      </c>
      <c r="FT347" s="25">
        <f t="shared" si="1098"/>
        <v>42.615000000000002</v>
      </c>
      <c r="FU347" s="25">
        <f t="shared" si="1099"/>
        <v>-0.94500000000000028</v>
      </c>
      <c r="FV347" s="25" t="str">
        <f t="shared" si="1243"/>
        <v>Thêm 01</v>
      </c>
      <c r="FW347" s="25">
        <f t="shared" si="1244"/>
        <v>7.0000000000000007E-2</v>
      </c>
      <c r="FX347" s="16"/>
      <c r="FY347" s="16"/>
      <c r="FZ347" s="16"/>
      <c r="GA347" s="16"/>
      <c r="GB347" s="19">
        <v>0</v>
      </c>
      <c r="GC347" s="19">
        <v>0</v>
      </c>
      <c r="GD347" s="19">
        <v>0</v>
      </c>
      <c r="GE347" s="19">
        <v>0</v>
      </c>
      <c r="GF347" s="19">
        <v>0</v>
      </c>
      <c r="GG347" s="19">
        <v>0</v>
      </c>
      <c r="GH347" s="19">
        <v>0</v>
      </c>
      <c r="GI347" s="19">
        <v>0</v>
      </c>
      <c r="GJ347" s="19">
        <v>0</v>
      </c>
      <c r="GK347" s="19">
        <v>0</v>
      </c>
      <c r="GL347" s="25">
        <f t="shared" si="1100"/>
        <v>0</v>
      </c>
      <c r="GM347" s="25">
        <f t="shared" si="1245"/>
        <v>0</v>
      </c>
      <c r="GN347" s="19">
        <v>0</v>
      </c>
      <c r="GO347" s="19">
        <v>0</v>
      </c>
      <c r="GP347" s="19">
        <v>0</v>
      </c>
      <c r="GQ347" s="19">
        <v>0</v>
      </c>
      <c r="GR347" s="1" t="e">
        <f>_xlfn.IFNA(INDEX(#REF!,MATCH(E347,#REF!,0)),0)</f>
        <v>#REF!</v>
      </c>
      <c r="GS347" s="16"/>
      <c r="GT347" s="18">
        <v>0</v>
      </c>
      <c r="GU347" s="18">
        <v>0</v>
      </c>
      <c r="GV347" s="18">
        <v>0</v>
      </c>
      <c r="GW347" s="18">
        <v>0</v>
      </c>
      <c r="GX347" s="25">
        <f t="shared" si="1101"/>
        <v>0</v>
      </c>
      <c r="GY347" s="25">
        <f t="shared" si="1102"/>
        <v>0</v>
      </c>
      <c r="GZ347" s="25">
        <f t="shared" si="1246"/>
        <v>0</v>
      </c>
      <c r="HA347" s="1" t="e" cm="1">
        <f t="array" ref="HA347">INDEX(#REF!,MATCH(EJ347&amp;EK347&amp;HD347&amp;HE347&amp;HF347,#REF!&amp;#REF!&amp;#REF!&amp;#REF!&amp;#REF!,0))</f>
        <v>#REF!</v>
      </c>
      <c r="HB347" s="16"/>
      <c r="HC347" s="25">
        <f t="shared" si="1247"/>
        <v>0</v>
      </c>
      <c r="HD347" s="18">
        <v>0</v>
      </c>
      <c r="HE347" s="18">
        <v>0</v>
      </c>
      <c r="HF347" s="18">
        <v>0</v>
      </c>
      <c r="HG347" s="1" t="e" cm="1">
        <f t="array" ref="HG347">INDEX(#REF!,MATCH(EJ347&amp;EK347&amp;HJ347&amp;HK347&amp;HL347,#REF!&amp;#REF!&amp;#REF!&amp;#REF!&amp;#REF!,0))</f>
        <v>#REF!</v>
      </c>
      <c r="HH347" s="16"/>
      <c r="HI347" s="25">
        <f t="shared" si="1248"/>
        <v>0</v>
      </c>
      <c r="HJ347" s="25">
        <f t="shared" si="1249"/>
        <v>0</v>
      </c>
      <c r="HK347" s="19">
        <v>0</v>
      </c>
      <c r="HL347" s="19">
        <v>0</v>
      </c>
      <c r="HM347" s="18">
        <v>0.01</v>
      </c>
      <c r="HN347" s="18">
        <v>1</v>
      </c>
      <c r="HO347" s="25">
        <f t="shared" si="1250"/>
        <v>0</v>
      </c>
      <c r="HP347" s="25">
        <f t="shared" si="1251"/>
        <v>0</v>
      </c>
      <c r="HQ347" s="25">
        <f t="shared" si="1252"/>
        <v>0</v>
      </c>
      <c r="HR347" s="25">
        <f t="shared" si="1253"/>
        <v>0</v>
      </c>
      <c r="HS347" s="25">
        <f t="shared" si="1254"/>
        <v>0</v>
      </c>
      <c r="HT347" s="19">
        <v>0</v>
      </c>
      <c r="HU347" s="19">
        <v>0</v>
      </c>
      <c r="HV347" s="19">
        <v>0</v>
      </c>
      <c r="HW347" s="25">
        <f t="shared" si="1255"/>
        <v>0</v>
      </c>
      <c r="HX347" s="19">
        <v>0</v>
      </c>
      <c r="HY347" s="19">
        <v>0</v>
      </c>
      <c r="HZ347" s="18">
        <v>39.14</v>
      </c>
      <c r="IA347" s="20">
        <f>ROUND(IF(EN347="Cống tròn",IF(EN347="Cống tròn",IF(EU347="Không có móng",IQ347-FF347,IF(EU347="Đế",IP347-FN347,IF(OR(EU347="Móng bê tông",EU347="Móng bê tông kết hợp đế"),II347-FJ347,0))),0),IF(EN347="Cống hộp",IF(AND(EN347="Cống hộp",EU347="Không có móng"),IQ347-GF347,IF(AND(EN347="Cống hộp",EU347="Móng bê tông"),IJ347-GB347,0)),IF(OR(EN347="Rãnh xây",EN347="Rãnh bê tông"),IF(OR(EN347="Rãnh xây",EN347="Rãnh bê tông"),IK347-GB347,0),IF(EN347="Ống nhựa",IF(AND(EN347="Ống nhựa",EU347="Không đắp cát"),IQ347-HT347,IF(AND(EN347="Ống nhựa",EU347="Đắp cát"),IH347-HX347,0)),IF(EN347="Rãnh thang",IF(EN347="Rãnh thang",IF(EU347="Móng bê tông",#REF!-#REF!,IQ347),0),0))))),2)</f>
        <v>37</v>
      </c>
      <c r="IB347" s="20">
        <f t="shared" si="1256"/>
        <v>2.1400000000000006</v>
      </c>
      <c r="IC347" s="20">
        <f t="shared" si="1103"/>
        <v>36.999999999999993</v>
      </c>
      <c r="ID347" s="20">
        <f t="shared" si="1104"/>
        <v>0</v>
      </c>
      <c r="IE347" s="20">
        <f t="shared" si="1105"/>
        <v>0</v>
      </c>
      <c r="IF347" s="20">
        <f t="shared" si="1106"/>
        <v>0</v>
      </c>
      <c r="IG347" s="20">
        <f>IF(EN347="Rãnh thang",IF(AND(EN347="Rãnh thang",EU347="Móng bê tông"),IQ347-#REF!,0),IF(EN347="Ống nhựa",IF(AND(EN347="Ống nhựa",EU347="Đắp cát"),IQ347-HT347,0),IF(EN347="Cống tròn",IF(EN347="Cống tròn",IF(OR(EU347="Móng bê tông",EU347="Móng bê tông kết hợp đế"),IM347-FL347,0),0),IF(EN347="Cống hộp",IF(AND(EN347="Cống hộp",EU347="Móng bê tông"),IN347-GD347,0),IF(OR(EN347="Rãnh xây",EN347="Rãnh bê tông"),IF(AND(EN347="Rãnh xây",EU347="Móng bê tông"),IO347-GD347,IF(AND(EN347="Rãnh bê tông",EU347="Móng bê tông"),IO347-GD347,0)),0)))))</f>
        <v>36.999999999999993</v>
      </c>
      <c r="IH347" s="20">
        <f t="shared" si="1107"/>
        <v>0</v>
      </c>
      <c r="II347" s="20">
        <f t="shared" si="1108"/>
        <v>36.999999999999993</v>
      </c>
      <c r="IJ347" s="20">
        <f t="shared" si="1109"/>
        <v>0</v>
      </c>
      <c r="IK347" s="20">
        <f t="shared" si="1110"/>
        <v>0</v>
      </c>
      <c r="IL347" s="20">
        <f t="shared" si="1111"/>
        <v>37.199999999999996</v>
      </c>
      <c r="IM347" s="20">
        <f t="shared" si="1112"/>
        <v>37.199999999999996</v>
      </c>
      <c r="IN347" s="20">
        <f t="shared" si="1113"/>
        <v>0</v>
      </c>
      <c r="IO347" s="20">
        <f t="shared" si="1114"/>
        <v>0</v>
      </c>
      <c r="IP347" s="20">
        <f t="shared" si="1115"/>
        <v>0</v>
      </c>
      <c r="IQ347" s="18">
        <v>37.299999999999997</v>
      </c>
      <c r="IR347" s="25">
        <f t="shared" si="1257"/>
        <v>0</v>
      </c>
      <c r="IS347" s="25">
        <f t="shared" si="1116"/>
        <v>0</v>
      </c>
      <c r="IT347" s="25">
        <f t="shared" si="1117"/>
        <v>0</v>
      </c>
      <c r="IU347" s="25">
        <f>ROUND(IF(EN347="Cống tròn",IF(EN347="Cống tròn",IV347+FF347,0),IF(EN347="Cống hộp",IF(EN347="Cống hộp",IV347+GP347,0),IF(OR(EN347="Rãnh xây",EN347="Rãnh bê tông"),IF(OR(EN347="Rãnh xây",EN347="Rãnh bê tông"),IV347+GP347,0),IF(EN347="ống nhựa",IF(EN347="Ống nhựa",IV347+HT347,0),IF(EN347="Rãnh thang",IF(EN347="Rãnh thang",IQ347+#REF!,0),0))))),2)</f>
        <v>37.450000000000003</v>
      </c>
      <c r="IV347" s="18">
        <v>37.35</v>
      </c>
      <c r="IW347" s="25">
        <f t="shared" si="1118"/>
        <v>37.450000000000003</v>
      </c>
      <c r="IX347" s="25">
        <f t="shared" si="1119"/>
        <v>0</v>
      </c>
      <c r="IY347" s="25">
        <f t="shared" si="1120"/>
        <v>0</v>
      </c>
      <c r="IZ347" s="25">
        <f t="shared" si="1121"/>
        <v>0</v>
      </c>
      <c r="JA347" s="25">
        <f t="shared" si="1122"/>
        <v>0</v>
      </c>
      <c r="JB347" s="18">
        <v>37.200000000000003</v>
      </c>
      <c r="JC347" s="20">
        <f>ROUND(IF(EN347="Cống tròn",IF(EN347="Cống tròn",IF(EU347="Không có móng",JS347-FF347,IF(EU347="Đế",JR347-FN347,IF(OR(EU347="Móng bê tông",EU347="Móng bê tông kết hợp đế"),JK347-FJ347,0))),0),IF(EN347="Cống hộp",IF(AND(EN347="Cống hộp",EU347="Không có móng"),JS347-GF347,IF(AND(EN347="Cống hộp",EU347="Móng bê tông"),JL347-GB347,0)),IF(OR(EN347="Rãnh xây",EN347="Rãnh bê tông"),IF(OR(EN347="Rãnh xây",EN347="Rãnh bê tông"),JM347-GB347,0),IF(EN347="Ống nhựa",IF(AND(EN347="Ống nhựa",EU347="Không đắp cát"),JS347-HT347,IF(AND(EN347="Ống nhựa",EU347="Đắp cát"),JJ347-HX347,0)),IF(EN347="Rãnh thang",IF(EN347="Rãnh thang",IF(EU347="Móng bê tông",#REF!-#REF!,JS347),0),0))))),2)</f>
        <v>36.049999999999997</v>
      </c>
      <c r="JD347" s="20">
        <f t="shared" si="1258"/>
        <v>1.1500000000000057</v>
      </c>
      <c r="JE347" s="20">
        <f t="shared" si="1123"/>
        <v>36.049999999999997</v>
      </c>
      <c r="JF347" s="20">
        <f t="shared" si="1124"/>
        <v>0</v>
      </c>
      <c r="JG347" s="20">
        <f t="shared" si="1125"/>
        <v>0</v>
      </c>
      <c r="JH347" s="20">
        <f t="shared" si="1126"/>
        <v>0</v>
      </c>
      <c r="JI347" s="20">
        <f>IF(EN347="Rãnh thang",IF(AND(EN347="Rãnh thang",EU347="Móng bê tông"),JS347-#REF!,0),IF(EN347="Ống nhựa",IF(AND(EN347="Ống nhựa",EU347="Đắp cát"),JS347-HT347,0),IF(EN347="Cống tròn",IF(EN347="Cống tròn",IF(OR(EU347="Móng bê tông",EU347="Móng bê tông kết hợp đế"),JO347-FL347,0),0),IF(EN347="Cống hộp",IF(AND(EN347="Cống hộp",EU347="Móng bê tông"),JP347-GD347,0),IF(OR(EN347="Rãnh xây",EN347="Rãnh bê tông"),IF(AND(EN347="Rãnh xây",EU347="Móng bê tông"),JQ347-GD347,IF(AND(EN347="Rãnh bê tông",EU347="Móng bê tông"),JQ347-GD347,0)),0)))))</f>
        <v>36.049999999999997</v>
      </c>
      <c r="JJ347" s="20">
        <f t="shared" si="1127"/>
        <v>0</v>
      </c>
      <c r="JK347" s="20">
        <f t="shared" si="1128"/>
        <v>36.049999999999997</v>
      </c>
      <c r="JL347" s="20">
        <f t="shared" si="1129"/>
        <v>0</v>
      </c>
      <c r="JM347" s="20">
        <f t="shared" si="1130"/>
        <v>0</v>
      </c>
      <c r="JN347" s="20">
        <f t="shared" si="1131"/>
        <v>36.25</v>
      </c>
      <c r="JO347" s="20">
        <f t="shared" si="1132"/>
        <v>36.25</v>
      </c>
      <c r="JP347" s="20">
        <f t="shared" si="1133"/>
        <v>0</v>
      </c>
      <c r="JQ347" s="20">
        <f t="shared" si="1134"/>
        <v>0</v>
      </c>
      <c r="JR347" s="20">
        <f t="shared" si="1135"/>
        <v>0</v>
      </c>
      <c r="JS347" s="26">
        <v>36.35</v>
      </c>
      <c r="JT347" s="25">
        <f t="shared" si="1259"/>
        <v>0</v>
      </c>
      <c r="JU347" s="25">
        <f t="shared" si="1136"/>
        <v>0</v>
      </c>
      <c r="JV347" s="25">
        <f t="shared" si="1137"/>
        <v>0</v>
      </c>
      <c r="JW347" s="25">
        <f>ROUND(IF(EN347="Cống tròn",IF(EN347="Cống tròn",JX347+FF347,0),IF(EN347="Cống hộp",IF(EN347="Cống hộp",JX347+GP347,0),IF(OR(EN347="Rãnh xây",EN347="Rãnh bê tông"),IF(OR(EN347="Rãnh xây",EN347="Rãnh bê tông"),JX347+GP347,0),IF(EN347="ống nhựa",IF(EN347="Ống nhựa",JX347+HT347,0),IF(EN347="Rãnh thang",IF(EN347="Rãnh thang",JS347+#REF!,0),0))))),2)</f>
        <v>37.450000000000003</v>
      </c>
      <c r="JX347" s="27">
        <v>37.35</v>
      </c>
      <c r="JY347" s="25">
        <f t="shared" si="1138"/>
        <v>37.450000000000003</v>
      </c>
      <c r="JZ347" s="25">
        <f t="shared" si="1139"/>
        <v>0</v>
      </c>
      <c r="KA347" s="25">
        <f t="shared" si="1140"/>
        <v>0</v>
      </c>
      <c r="KB347" s="25">
        <f t="shared" si="1141"/>
        <v>0</v>
      </c>
      <c r="KC347" s="25">
        <f t="shared" si="1142"/>
        <v>0</v>
      </c>
      <c r="KD347" s="28" t="s">
        <v>98</v>
      </c>
      <c r="KE347" s="27">
        <v>0</v>
      </c>
      <c r="KF347" s="25">
        <f t="shared" si="1143"/>
        <v>2.1400000000000006</v>
      </c>
      <c r="KG347" s="25">
        <f t="shared" si="1260"/>
        <v>2.1400000000000006</v>
      </c>
      <c r="KH347" s="27">
        <v>0</v>
      </c>
      <c r="KI347" s="25">
        <f t="shared" si="1144"/>
        <v>1.1500000000000057</v>
      </c>
      <c r="KJ347" s="25">
        <f t="shared" si="1261"/>
        <v>1.1500000000000057</v>
      </c>
      <c r="KK347" s="25">
        <f t="shared" si="1145"/>
        <v>0</v>
      </c>
      <c r="KL347" s="25">
        <f t="shared" si="1146"/>
        <v>0</v>
      </c>
      <c r="KM347" s="25">
        <f t="shared" si="1262"/>
        <v>0</v>
      </c>
      <c r="KN347" s="25">
        <f t="shared" si="1147"/>
        <v>0</v>
      </c>
      <c r="KO347" s="25">
        <f t="shared" si="1148"/>
        <v>0</v>
      </c>
      <c r="KP347" s="25">
        <f t="shared" si="1263"/>
        <v>0</v>
      </c>
      <c r="KQ347" s="25">
        <f t="shared" si="1149"/>
        <v>0.2</v>
      </c>
      <c r="KR347" s="25">
        <f t="shared" si="1150"/>
        <v>0.2</v>
      </c>
      <c r="KS347" s="25">
        <f t="shared" si="1264"/>
        <v>0.2</v>
      </c>
      <c r="KT347" s="25">
        <f t="shared" si="1151"/>
        <v>0</v>
      </c>
      <c r="KU347" s="25">
        <f t="shared" si="1152"/>
        <v>0</v>
      </c>
      <c r="KV347" s="25">
        <f t="shared" si="1265"/>
        <v>0</v>
      </c>
      <c r="KW347" s="25">
        <f t="shared" si="1079"/>
        <v>0</v>
      </c>
      <c r="KX347" s="25">
        <f t="shared" si="1153"/>
        <v>0</v>
      </c>
      <c r="KY347" s="25">
        <f t="shared" si="1266"/>
        <v>0</v>
      </c>
      <c r="KZ347" s="25">
        <f t="shared" si="1154"/>
        <v>0</v>
      </c>
      <c r="LA347" s="25">
        <f t="shared" si="1155"/>
        <v>0</v>
      </c>
      <c r="LB347" s="25">
        <f t="shared" si="1267"/>
        <v>0</v>
      </c>
      <c r="LC347" s="25">
        <f t="shared" si="1156"/>
        <v>1.4</v>
      </c>
      <c r="LD347" s="25">
        <f t="shared" si="1157"/>
        <v>0.95000000000000573</v>
      </c>
      <c r="LE347" s="25">
        <f t="shared" si="1268"/>
        <v>1.1750000000000029</v>
      </c>
      <c r="LF347" s="25">
        <f t="shared" si="1158"/>
        <v>0</v>
      </c>
      <c r="LG347" s="25">
        <f t="shared" si="1159"/>
        <v>0</v>
      </c>
      <c r="LH347" s="25">
        <f t="shared" si="1269"/>
        <v>0</v>
      </c>
      <c r="LI347" s="25">
        <f t="shared" si="1160"/>
        <v>0</v>
      </c>
      <c r="LJ347" s="25">
        <f t="shared" si="1161"/>
        <v>0</v>
      </c>
      <c r="LK347" s="25">
        <f t="shared" si="1270"/>
        <v>0</v>
      </c>
      <c r="LL347" s="25">
        <f t="shared" si="1162"/>
        <v>0</v>
      </c>
      <c r="LM347" s="25">
        <f t="shared" si="1163"/>
        <v>0</v>
      </c>
      <c r="LN347" s="25">
        <f t="shared" si="1271"/>
        <v>0</v>
      </c>
      <c r="LO347" s="25">
        <f t="shared" si="1164"/>
        <v>0</v>
      </c>
      <c r="LP347" s="25">
        <f t="shared" si="1165"/>
        <v>0</v>
      </c>
      <c r="LQ347" s="25">
        <f t="shared" si="1272"/>
        <v>0</v>
      </c>
      <c r="LR347" s="25">
        <f t="shared" si="1166"/>
        <v>0</v>
      </c>
      <c r="LS347" s="25">
        <f t="shared" si="1167"/>
        <v>0</v>
      </c>
      <c r="LT347" s="25">
        <f t="shared" si="1273"/>
        <v>0</v>
      </c>
      <c r="LU347" s="25">
        <f t="shared" si="1168"/>
        <v>0</v>
      </c>
      <c r="LV347" s="25">
        <f t="shared" si="1169"/>
        <v>0</v>
      </c>
      <c r="LW347" s="25">
        <f t="shared" si="1274"/>
        <v>0</v>
      </c>
      <c r="LX347" s="25">
        <f t="shared" si="1170"/>
        <v>0</v>
      </c>
      <c r="LY347" s="25">
        <f t="shared" si="1171"/>
        <v>0</v>
      </c>
      <c r="LZ347" s="25">
        <f t="shared" si="1275"/>
        <v>0</v>
      </c>
      <c r="MA347" s="25">
        <f t="shared" si="1172"/>
        <v>0</v>
      </c>
      <c r="MB347" s="25">
        <f t="shared" si="1173"/>
        <v>0</v>
      </c>
      <c r="MC347" s="25">
        <f t="shared" si="1276"/>
        <v>0</v>
      </c>
      <c r="MD347" s="25">
        <f t="shared" si="1174"/>
        <v>0</v>
      </c>
      <c r="ME347" s="25">
        <f t="shared" si="1175"/>
        <v>0</v>
      </c>
      <c r="MF347" s="25">
        <f t="shared" si="1277"/>
        <v>0</v>
      </c>
      <c r="MG347" s="25">
        <f t="shared" si="1176"/>
        <v>0</v>
      </c>
      <c r="MH347" s="25">
        <f t="shared" si="1177"/>
        <v>0</v>
      </c>
      <c r="MI347" s="25">
        <f t="shared" si="1278"/>
        <v>0</v>
      </c>
      <c r="MJ347" s="25">
        <f t="shared" si="1178"/>
        <v>0</v>
      </c>
      <c r="MK347" s="25">
        <f t="shared" si="1179"/>
        <v>0</v>
      </c>
      <c r="ML347" s="25">
        <f t="shared" si="1279"/>
        <v>0</v>
      </c>
      <c r="MM347" s="25">
        <f t="shared" si="1180"/>
        <v>0</v>
      </c>
      <c r="MN347" s="25">
        <f t="shared" si="1181"/>
        <v>0</v>
      </c>
      <c r="MO347" s="25">
        <f t="shared" si="1280"/>
        <v>0</v>
      </c>
      <c r="MP347" s="25">
        <f t="shared" si="1182"/>
        <v>0</v>
      </c>
      <c r="MQ347" s="25">
        <f t="shared" si="1183"/>
        <v>0</v>
      </c>
      <c r="MR347" s="25">
        <f t="shared" si="1281"/>
        <v>0</v>
      </c>
      <c r="MS347" s="29">
        <v>1.4</v>
      </c>
      <c r="MT347" s="29">
        <v>0</v>
      </c>
      <c r="MU347" s="29">
        <v>1</v>
      </c>
      <c r="MV347" s="29">
        <v>1</v>
      </c>
      <c r="MW347" s="25">
        <f t="shared" si="1184"/>
        <v>1.4</v>
      </c>
      <c r="MX347" s="25">
        <f t="shared" si="1185"/>
        <v>3</v>
      </c>
      <c r="MY347" s="25">
        <f t="shared" si="1186"/>
        <v>0</v>
      </c>
      <c r="MZ347" s="25">
        <f t="shared" si="1187"/>
        <v>0</v>
      </c>
      <c r="NA347" s="25">
        <f t="shared" si="1188"/>
        <v>1.4</v>
      </c>
      <c r="NB347" s="25">
        <f t="shared" si="1189"/>
        <v>1.61</v>
      </c>
      <c r="NC347" s="25">
        <f t="shared" si="1190"/>
        <v>0</v>
      </c>
      <c r="ND347" s="25">
        <f t="shared" si="1191"/>
        <v>0</v>
      </c>
      <c r="NE347" s="25">
        <f t="shared" si="1282"/>
        <v>1.4</v>
      </c>
      <c r="NF347" s="25">
        <f t="shared" si="1282"/>
        <v>2.3050000000000002</v>
      </c>
      <c r="NG347" s="25">
        <f t="shared" si="1282"/>
        <v>0</v>
      </c>
      <c r="NH347" s="25">
        <f t="shared" si="1282"/>
        <v>0</v>
      </c>
      <c r="NI347" s="25">
        <f t="shared" si="1192"/>
        <v>100.41</v>
      </c>
      <c r="NJ347" s="25">
        <f t="shared" si="1193"/>
        <v>0</v>
      </c>
      <c r="NK347" s="25">
        <f t="shared" si="1194"/>
        <v>100.41</v>
      </c>
      <c r="NL347" s="25">
        <f t="shared" si="1195"/>
        <v>59.41</v>
      </c>
      <c r="NM347" s="25">
        <f t="shared" si="1196"/>
        <v>0</v>
      </c>
      <c r="NN347" s="25">
        <f t="shared" si="1283"/>
        <v>59.41</v>
      </c>
      <c r="NO347" s="25">
        <f t="shared" si="1197"/>
        <v>0</v>
      </c>
      <c r="NP347" s="25">
        <f t="shared" si="1198"/>
        <v>0</v>
      </c>
      <c r="NQ347" s="25">
        <f t="shared" si="1284"/>
        <v>0</v>
      </c>
      <c r="NR347" s="25">
        <f t="shared" si="1199"/>
        <v>0</v>
      </c>
      <c r="NS347" s="25">
        <f t="shared" si="1200"/>
        <v>0</v>
      </c>
      <c r="NT347" s="25">
        <f t="shared" si="1285"/>
        <v>0</v>
      </c>
      <c r="NU347" s="25">
        <f t="shared" si="1201"/>
        <v>0</v>
      </c>
      <c r="NV347" s="25">
        <f t="shared" si="1202"/>
        <v>0</v>
      </c>
      <c r="NW347" s="25">
        <f t="shared" si="1286"/>
        <v>0</v>
      </c>
      <c r="NX347" s="25">
        <f t="shared" si="1287"/>
        <v>59.41</v>
      </c>
      <c r="NY347" s="25">
        <f t="shared" si="1287"/>
        <v>0</v>
      </c>
      <c r="NZ347" s="25">
        <f t="shared" si="1288"/>
        <v>59.41</v>
      </c>
      <c r="OA347" s="25">
        <f t="shared" si="1289"/>
        <v>41</v>
      </c>
      <c r="OB347" s="25">
        <f t="shared" si="1289"/>
        <v>0</v>
      </c>
      <c r="OC347" s="25">
        <f t="shared" si="1290"/>
        <v>41</v>
      </c>
      <c r="OD347" s="25">
        <f t="shared" si="1291"/>
        <v>59.41</v>
      </c>
      <c r="OE347" s="25">
        <f t="shared" si="1291"/>
        <v>0</v>
      </c>
      <c r="OF347" s="25">
        <f t="shared" si="1291"/>
        <v>59.41</v>
      </c>
      <c r="OG347" s="25">
        <f t="shared" si="1203"/>
        <v>0</v>
      </c>
      <c r="OH347" s="25">
        <f t="shared" si="1204"/>
        <v>0</v>
      </c>
      <c r="OI347" s="25">
        <f t="shared" si="1205"/>
        <v>0</v>
      </c>
      <c r="OJ347" s="25">
        <f t="shared" si="1206"/>
        <v>0</v>
      </c>
      <c r="OK347" s="25">
        <f t="shared" si="1207"/>
        <v>0</v>
      </c>
      <c r="OL347" s="25">
        <f t="shared" si="1208"/>
        <v>0</v>
      </c>
      <c r="OM347" s="25">
        <f t="shared" si="1292"/>
        <v>0</v>
      </c>
      <c r="ON347" s="25">
        <f t="shared" si="1292"/>
        <v>0</v>
      </c>
      <c r="OO347" s="25">
        <f t="shared" si="1292"/>
        <v>0</v>
      </c>
      <c r="OP347" s="25">
        <f t="shared" si="1209"/>
        <v>0</v>
      </c>
      <c r="OQ347" s="25">
        <f t="shared" si="1210"/>
        <v>0</v>
      </c>
      <c r="OR347" s="25">
        <f t="shared" si="1293"/>
        <v>0</v>
      </c>
      <c r="OS347" s="19">
        <v>536161.66</v>
      </c>
      <c r="OT347" s="19">
        <v>2371515.91</v>
      </c>
    </row>
    <row r="348" spans="1:410" ht="33" customHeight="1" x14ac:dyDescent="0.25">
      <c r="A348" s="18"/>
      <c r="B348" s="18" t="s">
        <v>959</v>
      </c>
      <c r="C348" s="18">
        <v>19.93</v>
      </c>
      <c r="D348" s="16" t="e">
        <f>_xlfn.IFNA(INDEX(#REF!,MATCH(E348,#REF!,0)),0)</f>
        <v>#REF!</v>
      </c>
      <c r="E348" s="18" t="s">
        <v>1169</v>
      </c>
      <c r="F348" s="16" t="s">
        <v>765</v>
      </c>
      <c r="G348" s="16" t="s">
        <v>766</v>
      </c>
      <c r="H348" s="16" t="s">
        <v>767</v>
      </c>
      <c r="I348" s="16" t="s">
        <v>768</v>
      </c>
      <c r="J348" s="16" t="s">
        <v>769</v>
      </c>
      <c r="K348" s="16" t="s">
        <v>770</v>
      </c>
      <c r="L348" s="16" t="s">
        <v>771</v>
      </c>
      <c r="M348" s="18">
        <v>2.44</v>
      </c>
      <c r="N348" s="18">
        <v>2.44</v>
      </c>
      <c r="O348" s="18">
        <v>2.84</v>
      </c>
      <c r="P348" s="18">
        <v>2.84</v>
      </c>
      <c r="Q348" s="18">
        <v>0.1</v>
      </c>
      <c r="R348" s="18">
        <v>2.64</v>
      </c>
      <c r="S348" s="18">
        <v>2.64</v>
      </c>
      <c r="T348" s="18">
        <v>0.2</v>
      </c>
      <c r="U348" s="18">
        <v>0</v>
      </c>
      <c r="V348" s="18">
        <v>0</v>
      </c>
      <c r="W348" s="18">
        <v>0</v>
      </c>
      <c r="X348" s="18">
        <v>2.44</v>
      </c>
      <c r="Y348" s="18">
        <v>2.4</v>
      </c>
      <c r="Z348" s="20">
        <f t="shared" si="1211"/>
        <v>2</v>
      </c>
      <c r="AA348" s="18">
        <v>0.22</v>
      </c>
      <c r="AB348" s="18">
        <v>0</v>
      </c>
      <c r="AC348" s="18">
        <v>0</v>
      </c>
      <c r="AD348" s="18">
        <v>0</v>
      </c>
      <c r="AE348" s="18">
        <v>0</v>
      </c>
      <c r="AF348" s="18">
        <v>0</v>
      </c>
      <c r="AG348" s="18">
        <v>2</v>
      </c>
      <c r="AH348" s="18">
        <v>2</v>
      </c>
      <c r="AI348" s="20">
        <f t="shared" si="1212"/>
        <v>2.15</v>
      </c>
      <c r="AJ348" s="18">
        <v>0</v>
      </c>
      <c r="AK348" s="18">
        <v>0</v>
      </c>
      <c r="AL348" s="20">
        <f t="shared" si="1213"/>
        <v>0</v>
      </c>
      <c r="AM348" s="18">
        <v>2.44</v>
      </c>
      <c r="AN348" s="18">
        <v>2</v>
      </c>
      <c r="AO348" s="18">
        <v>0.15</v>
      </c>
      <c r="AP348" s="18">
        <v>0.22</v>
      </c>
      <c r="AQ348" s="18">
        <v>2.44</v>
      </c>
      <c r="AR348" s="18">
        <v>2.2200000000000002</v>
      </c>
      <c r="AS348" s="18">
        <v>0.12</v>
      </c>
      <c r="AT348" s="18">
        <v>0.11</v>
      </c>
      <c r="AU348" s="18">
        <v>0</v>
      </c>
      <c r="AV348" s="18">
        <v>1</v>
      </c>
      <c r="AW348" s="18">
        <v>0</v>
      </c>
      <c r="AX348" s="18">
        <v>0</v>
      </c>
      <c r="AY348" s="18">
        <v>0</v>
      </c>
      <c r="AZ348" s="18">
        <v>0</v>
      </c>
      <c r="BA348" s="18">
        <v>0</v>
      </c>
      <c r="BB348" s="18">
        <v>0</v>
      </c>
      <c r="BC348" s="18">
        <v>0</v>
      </c>
      <c r="BD348" s="18">
        <v>1</v>
      </c>
      <c r="BE348" s="18">
        <v>1</v>
      </c>
      <c r="BF348" s="18">
        <v>1</v>
      </c>
      <c r="BG348" s="18">
        <v>0</v>
      </c>
      <c r="BH348" s="18">
        <v>0</v>
      </c>
      <c r="BI348" s="18">
        <v>0</v>
      </c>
      <c r="BJ348" s="18">
        <v>0</v>
      </c>
      <c r="BK348" s="18">
        <v>0</v>
      </c>
      <c r="BL348" s="18">
        <v>0</v>
      </c>
      <c r="BM348" s="18">
        <v>0</v>
      </c>
      <c r="BN348" s="18">
        <v>0</v>
      </c>
      <c r="BO348" s="18">
        <v>0</v>
      </c>
      <c r="BP348" s="18">
        <v>0</v>
      </c>
      <c r="BQ348" s="18">
        <v>0</v>
      </c>
      <c r="BR348" s="18">
        <v>0</v>
      </c>
      <c r="BS348" s="18">
        <v>0</v>
      </c>
      <c r="BT348" s="18">
        <v>0</v>
      </c>
      <c r="BU348" s="18">
        <v>0</v>
      </c>
      <c r="BV348" s="18">
        <v>0</v>
      </c>
      <c r="BW348" s="18">
        <v>0</v>
      </c>
      <c r="BX348" s="18">
        <v>0</v>
      </c>
      <c r="BY348" s="18">
        <v>0</v>
      </c>
      <c r="BZ348" s="18">
        <v>0</v>
      </c>
      <c r="CA348" s="16" t="e">
        <f>_xlfn.IFNA(IF(RIGHT(D348,2)="=G",0,INDEX(#REF!,MATCH(E348,#REF!,0))),0)</f>
        <v>#REF!</v>
      </c>
      <c r="CB348" s="16" t="s">
        <v>776</v>
      </c>
      <c r="CC348" s="18">
        <v>0</v>
      </c>
      <c r="CD348" s="18">
        <v>0</v>
      </c>
      <c r="CE348" s="18">
        <v>2.2000000000000002</v>
      </c>
      <c r="CF348" s="18">
        <v>0.73</v>
      </c>
      <c r="CG348" s="18">
        <v>0.12</v>
      </c>
      <c r="CH348" s="18">
        <v>3</v>
      </c>
      <c r="CI348" s="16" t="s">
        <v>98</v>
      </c>
      <c r="CJ348" s="18">
        <v>0</v>
      </c>
      <c r="CK348" s="20">
        <f t="shared" si="1080"/>
        <v>1.72</v>
      </c>
      <c r="CL348" s="20">
        <f t="shared" si="1214"/>
        <v>1.72</v>
      </c>
      <c r="CM348" s="18">
        <v>29.21</v>
      </c>
      <c r="CN348" s="18">
        <v>38.04</v>
      </c>
      <c r="CO348" s="18">
        <v>37.201000000000001</v>
      </c>
      <c r="CP348" s="22">
        <f t="shared" si="1081"/>
        <v>37.200000000000003</v>
      </c>
      <c r="CQ348" s="22">
        <f t="shared" si="1082"/>
        <v>35.479999999999997</v>
      </c>
      <c r="CR348" s="22">
        <f t="shared" si="1215"/>
        <v>1.72</v>
      </c>
      <c r="CS348" s="22">
        <f t="shared" si="1083"/>
        <v>35.58</v>
      </c>
      <c r="CT348" s="22">
        <f t="shared" si="1084"/>
        <v>35.78</v>
      </c>
      <c r="CU348" s="18">
        <v>35.78</v>
      </c>
      <c r="CV348" s="22">
        <f t="shared" si="1216"/>
        <v>2</v>
      </c>
      <c r="CW348" s="22">
        <f t="shared" si="1085"/>
        <v>0</v>
      </c>
      <c r="CX348" s="22">
        <f t="shared" si="1086"/>
        <v>0</v>
      </c>
      <c r="CY348" s="22">
        <f t="shared" si="1087"/>
        <v>37.770000000000003</v>
      </c>
      <c r="CZ348" s="22">
        <f t="shared" si="1088"/>
        <v>37.92</v>
      </c>
      <c r="DA348" s="18">
        <v>38.04</v>
      </c>
      <c r="DB348" s="20">
        <f t="shared" si="1217"/>
        <v>2.56</v>
      </c>
      <c r="DC348" s="20">
        <f t="shared" si="1218"/>
        <v>0.84</v>
      </c>
      <c r="DD348" s="20">
        <f t="shared" si="1219"/>
        <v>1.7200000000000002</v>
      </c>
      <c r="DE348" s="20">
        <f t="shared" si="1089"/>
        <v>0.1</v>
      </c>
      <c r="DF348" s="20">
        <f t="shared" si="1090"/>
        <v>0.2</v>
      </c>
      <c r="DG348" s="20">
        <f t="shared" si="1091"/>
        <v>1.42</v>
      </c>
      <c r="DH348" s="20">
        <f t="shared" si="1092"/>
        <v>0</v>
      </c>
      <c r="DI348" s="20">
        <f t="shared" si="1093"/>
        <v>0</v>
      </c>
      <c r="DJ348" s="20">
        <f t="shared" si="1094"/>
        <v>0</v>
      </c>
      <c r="DK348" s="20">
        <f t="shared" si="1220"/>
        <v>1.72</v>
      </c>
      <c r="DL348" s="20">
        <f t="shared" si="1221"/>
        <v>0</v>
      </c>
      <c r="DM348" s="20">
        <f t="shared" si="1222"/>
        <v>0</v>
      </c>
      <c r="DN348" s="20">
        <f t="shared" si="1223"/>
        <v>0</v>
      </c>
      <c r="DO348" s="18">
        <v>3.04</v>
      </c>
      <c r="DP348" s="18">
        <v>0</v>
      </c>
      <c r="DQ348" s="18">
        <v>1</v>
      </c>
      <c r="DR348" s="18">
        <v>1</v>
      </c>
      <c r="DS348" s="25">
        <f t="shared" si="1224"/>
        <v>3.04</v>
      </c>
      <c r="DT348" s="25">
        <f t="shared" si="1225"/>
        <v>0</v>
      </c>
      <c r="DU348" s="25">
        <f t="shared" si="1226"/>
        <v>5.23</v>
      </c>
      <c r="DV348" s="25">
        <f t="shared" si="1227"/>
        <v>0</v>
      </c>
      <c r="DW348" s="25">
        <f t="shared" si="1228"/>
        <v>5.23</v>
      </c>
      <c r="DX348" s="25">
        <f t="shared" si="1229"/>
        <v>14.85</v>
      </c>
      <c r="DY348" s="25">
        <f t="shared" si="1230"/>
        <v>0</v>
      </c>
      <c r="DZ348" s="25">
        <f t="shared" si="1231"/>
        <v>14.85</v>
      </c>
      <c r="EA348" s="25">
        <f t="shared" si="1232"/>
        <v>10.65</v>
      </c>
      <c r="EB348" s="25">
        <f t="shared" si="1233"/>
        <v>0</v>
      </c>
      <c r="EC348" s="25">
        <f t="shared" si="1234"/>
        <v>10.65</v>
      </c>
      <c r="ED348" s="25">
        <f t="shared" si="1235"/>
        <v>4.2</v>
      </c>
      <c r="EE348" s="25">
        <f t="shared" si="1235"/>
        <v>0</v>
      </c>
      <c r="EF348" s="25">
        <f t="shared" si="1236"/>
        <v>4.2</v>
      </c>
      <c r="EG348" s="25">
        <f t="shared" si="1237"/>
        <v>10.65</v>
      </c>
      <c r="EH348" s="25">
        <f t="shared" si="1237"/>
        <v>0</v>
      </c>
      <c r="EI348" s="25">
        <f t="shared" si="1238"/>
        <v>10.65</v>
      </c>
      <c r="EJ348" s="18">
        <v>19.93</v>
      </c>
      <c r="EK348" s="18">
        <v>1382.82</v>
      </c>
      <c r="EL348" s="18" t="s">
        <v>1169</v>
      </c>
      <c r="EM348" s="18" t="s">
        <v>1170</v>
      </c>
      <c r="EN348" s="16" t="s">
        <v>774</v>
      </c>
      <c r="EO348" s="16" t="s">
        <v>132</v>
      </c>
      <c r="EP348" s="16" t="e">
        <f>IF(OR(EN348="Cống tròn",EN348="Cống hộp",EN348="Ống nhựa"),INDEX(#REF!,MATCH(E348,#REF!,0)),IF(OR(EN348="Rãnh xây",EN348="Rãnh bê tông"),INDEX(#REF!,MATCH(E348,#REF!,0)),0))</f>
        <v>#REF!</v>
      </c>
      <c r="EQ348" s="18">
        <v>13.18</v>
      </c>
      <c r="ER348" s="18">
        <v>1</v>
      </c>
      <c r="ES348" s="25">
        <f t="shared" si="1239"/>
        <v>13</v>
      </c>
      <c r="ET348" s="1" t="e">
        <f>_xlfn.IFNA(IF(EN348="Cống tròn",INDEX(#REF!,MATCH(E348,#REF!,0)),IF(EN348="Cống hộp",INDEX(#REF!,MATCH(E348,#REF!,0)),EU348&amp;" ,"&amp;EV348)),0)</f>
        <v>#REF!</v>
      </c>
      <c r="EU348" s="16" t="s">
        <v>769</v>
      </c>
      <c r="EV348" s="16" t="s">
        <v>775</v>
      </c>
      <c r="EW348" s="16" t="e">
        <f>_xlfn.IFNA(INDEX(#REF!,MATCH(E348,#REF!,0)),0)</f>
        <v>#REF!</v>
      </c>
      <c r="EX348" s="16"/>
      <c r="EY348" s="18">
        <v>0</v>
      </c>
      <c r="EZ348" s="18">
        <v>0</v>
      </c>
      <c r="FA348" s="18">
        <v>0</v>
      </c>
      <c r="FB348" s="18">
        <v>0</v>
      </c>
      <c r="FC348" s="18">
        <v>0</v>
      </c>
      <c r="FD348" s="25">
        <f t="shared" si="1095"/>
        <v>0</v>
      </c>
      <c r="FE348" s="25">
        <f t="shared" si="1240"/>
        <v>0</v>
      </c>
      <c r="FF348" s="18">
        <v>0.1</v>
      </c>
      <c r="FG348" s="18">
        <v>2</v>
      </c>
      <c r="FH348" s="18">
        <v>1</v>
      </c>
      <c r="FI348" s="25">
        <f t="shared" si="1241"/>
        <v>1.2</v>
      </c>
      <c r="FJ348" s="18">
        <v>0</v>
      </c>
      <c r="FK348" s="18">
        <v>0</v>
      </c>
      <c r="FL348" s="18">
        <v>0.2</v>
      </c>
      <c r="FM348" s="18">
        <v>1.4</v>
      </c>
      <c r="FN348" s="18">
        <v>0</v>
      </c>
      <c r="FO348" s="25">
        <f t="shared" si="1242"/>
        <v>1.4</v>
      </c>
      <c r="FP348" s="18">
        <v>1.4999999999999999E-2</v>
      </c>
      <c r="FQ348" s="18">
        <v>1</v>
      </c>
      <c r="FR348" s="25">
        <f t="shared" si="1096"/>
        <v>12</v>
      </c>
      <c r="FS348" s="25">
        <f t="shared" si="1097"/>
        <v>0.16499999999999998</v>
      </c>
      <c r="FT348" s="25">
        <f t="shared" si="1098"/>
        <v>12.164999999999999</v>
      </c>
      <c r="FU348" s="25">
        <f t="shared" si="1099"/>
        <v>-1.0150000000000006</v>
      </c>
      <c r="FV348" s="25" t="str">
        <f t="shared" si="1243"/>
        <v>Thêm 01</v>
      </c>
      <c r="FW348" s="25">
        <f t="shared" si="1244"/>
        <v>0</v>
      </c>
      <c r="FX348" s="16"/>
      <c r="FY348" s="16"/>
      <c r="FZ348" s="16"/>
      <c r="GA348" s="16"/>
      <c r="GB348" s="19">
        <v>0</v>
      </c>
      <c r="GC348" s="19">
        <v>0</v>
      </c>
      <c r="GD348" s="19">
        <v>0</v>
      </c>
      <c r="GE348" s="19">
        <v>0</v>
      </c>
      <c r="GF348" s="19">
        <v>0</v>
      </c>
      <c r="GG348" s="19">
        <v>0</v>
      </c>
      <c r="GH348" s="19">
        <v>0</v>
      </c>
      <c r="GI348" s="19">
        <v>0</v>
      </c>
      <c r="GJ348" s="19">
        <v>0</v>
      </c>
      <c r="GK348" s="19">
        <v>0</v>
      </c>
      <c r="GL348" s="25">
        <f t="shared" si="1100"/>
        <v>0</v>
      </c>
      <c r="GM348" s="25">
        <f t="shared" si="1245"/>
        <v>0</v>
      </c>
      <c r="GN348" s="19">
        <v>0</v>
      </c>
      <c r="GO348" s="19">
        <v>0</v>
      </c>
      <c r="GP348" s="19">
        <v>0</v>
      </c>
      <c r="GQ348" s="19">
        <v>0</v>
      </c>
      <c r="GR348" s="1" t="e">
        <f>_xlfn.IFNA(INDEX(#REF!,MATCH(E348,#REF!,0)),0)</f>
        <v>#REF!</v>
      </c>
      <c r="GS348" s="16"/>
      <c r="GT348" s="18">
        <v>0</v>
      </c>
      <c r="GU348" s="18">
        <v>0</v>
      </c>
      <c r="GV348" s="18">
        <v>0</v>
      </c>
      <c r="GW348" s="18">
        <v>0</v>
      </c>
      <c r="GX348" s="25">
        <f t="shared" si="1101"/>
        <v>0</v>
      </c>
      <c r="GY348" s="25">
        <f t="shared" si="1102"/>
        <v>0</v>
      </c>
      <c r="GZ348" s="25">
        <f t="shared" si="1246"/>
        <v>0</v>
      </c>
      <c r="HA348" s="1" t="e" cm="1">
        <f t="array" ref="HA348">INDEX(#REF!,MATCH(EJ348&amp;EK348&amp;HD348&amp;HE348&amp;HF348,#REF!&amp;#REF!&amp;#REF!&amp;#REF!&amp;#REF!,0))</f>
        <v>#REF!</v>
      </c>
      <c r="HB348" s="16"/>
      <c r="HC348" s="25">
        <f t="shared" si="1247"/>
        <v>0</v>
      </c>
      <c r="HD348" s="18">
        <v>0</v>
      </c>
      <c r="HE348" s="18">
        <v>0</v>
      </c>
      <c r="HF348" s="18">
        <v>0</v>
      </c>
      <c r="HG348" s="1" t="e" cm="1">
        <f t="array" ref="HG348">INDEX(#REF!,MATCH(EJ348&amp;EK348&amp;HJ348&amp;HK348&amp;HL348,#REF!&amp;#REF!&amp;#REF!&amp;#REF!&amp;#REF!,0))</f>
        <v>#REF!</v>
      </c>
      <c r="HH348" s="16"/>
      <c r="HI348" s="25">
        <f t="shared" si="1248"/>
        <v>0</v>
      </c>
      <c r="HJ348" s="25">
        <f t="shared" si="1249"/>
        <v>0</v>
      </c>
      <c r="HK348" s="19">
        <v>0</v>
      </c>
      <c r="HL348" s="19">
        <v>0</v>
      </c>
      <c r="HM348" s="18">
        <v>0.01</v>
      </c>
      <c r="HN348" s="18">
        <v>1</v>
      </c>
      <c r="HO348" s="25">
        <f t="shared" si="1250"/>
        <v>0</v>
      </c>
      <c r="HP348" s="25">
        <f t="shared" si="1251"/>
        <v>0</v>
      </c>
      <c r="HQ348" s="25">
        <f t="shared" si="1252"/>
        <v>0</v>
      </c>
      <c r="HR348" s="25">
        <f t="shared" si="1253"/>
        <v>0</v>
      </c>
      <c r="HS348" s="25">
        <f t="shared" si="1254"/>
        <v>0</v>
      </c>
      <c r="HT348" s="19">
        <v>0</v>
      </c>
      <c r="HU348" s="19">
        <v>0</v>
      </c>
      <c r="HV348" s="19">
        <v>0</v>
      </c>
      <c r="HW348" s="25">
        <f t="shared" si="1255"/>
        <v>0</v>
      </c>
      <c r="HX348" s="19">
        <v>0</v>
      </c>
      <c r="HY348" s="19">
        <v>0</v>
      </c>
      <c r="HZ348" s="18">
        <v>37.200000000000003</v>
      </c>
      <c r="IA348" s="20">
        <f>ROUND(IF(EN348="Cống tròn",IF(EN348="Cống tròn",IF(EU348="Không có móng",IQ348-FF348,IF(EU348="Đế",IP348-FN348,IF(OR(EU348="Móng bê tông",EU348="Móng bê tông kết hợp đế"),II348-FJ348,0))),0),IF(EN348="Cống hộp",IF(AND(EN348="Cống hộp",EU348="Không có móng"),IQ348-GF348,IF(AND(EN348="Cống hộp",EU348="Móng bê tông"),IJ348-GB348,0)),IF(OR(EN348="Rãnh xây",EN348="Rãnh bê tông"),IF(OR(EN348="Rãnh xây",EN348="Rãnh bê tông"),IK348-GB348,0),IF(EN348="Ống nhựa",IF(AND(EN348="Ống nhựa",EU348="Không đắp cát"),IQ348-HT348,IF(AND(EN348="Ống nhựa",EU348="Đắp cát"),IH348-HX348,0)),IF(EN348="Rãnh thang",IF(EN348="Rãnh thang",IF(EU348="Móng bê tông",#REF!-#REF!,IQ348),0),0))))),2)</f>
        <v>35.78</v>
      </c>
      <c r="IB348" s="20">
        <f t="shared" si="1256"/>
        <v>1.4200000000000017</v>
      </c>
      <c r="IC348" s="20">
        <f t="shared" si="1103"/>
        <v>35.779999999999994</v>
      </c>
      <c r="ID348" s="20">
        <f t="shared" si="1104"/>
        <v>0</v>
      </c>
      <c r="IE348" s="20">
        <f t="shared" si="1105"/>
        <v>0</v>
      </c>
      <c r="IF348" s="20">
        <f t="shared" si="1106"/>
        <v>0</v>
      </c>
      <c r="IG348" s="20">
        <f>IF(EN348="Rãnh thang",IF(AND(EN348="Rãnh thang",EU348="Móng bê tông"),IQ348-#REF!,0),IF(EN348="Ống nhựa",IF(AND(EN348="Ống nhựa",EU348="Đắp cát"),IQ348-HT348,0),IF(EN348="Cống tròn",IF(EN348="Cống tròn",IF(OR(EU348="Móng bê tông",EU348="Móng bê tông kết hợp đế"),IM348-FL348,0),0),IF(EN348="Cống hộp",IF(AND(EN348="Cống hộp",EU348="Móng bê tông"),IN348-GD348,0),IF(OR(EN348="Rãnh xây",EN348="Rãnh bê tông"),IF(AND(EN348="Rãnh xây",EU348="Móng bê tông"),IO348-GD348,IF(AND(EN348="Rãnh bê tông",EU348="Móng bê tông"),IO348-GD348,0)),0)))))</f>
        <v>35.779999999999994</v>
      </c>
      <c r="IH348" s="20">
        <f t="shared" si="1107"/>
        <v>0</v>
      </c>
      <c r="II348" s="20">
        <f t="shared" si="1108"/>
        <v>35.779999999999994</v>
      </c>
      <c r="IJ348" s="20">
        <f t="shared" si="1109"/>
        <v>0</v>
      </c>
      <c r="IK348" s="20">
        <f t="shared" si="1110"/>
        <v>0</v>
      </c>
      <c r="IL348" s="20">
        <f t="shared" si="1111"/>
        <v>35.979999999999997</v>
      </c>
      <c r="IM348" s="20">
        <f t="shared" si="1112"/>
        <v>35.979999999999997</v>
      </c>
      <c r="IN348" s="20">
        <f t="shared" si="1113"/>
        <v>0</v>
      </c>
      <c r="IO348" s="20">
        <f t="shared" si="1114"/>
        <v>0</v>
      </c>
      <c r="IP348" s="20">
        <f t="shared" si="1115"/>
        <v>0</v>
      </c>
      <c r="IQ348" s="18">
        <v>36.08</v>
      </c>
      <c r="IR348" s="25">
        <f t="shared" si="1257"/>
        <v>0</v>
      </c>
      <c r="IS348" s="25">
        <f t="shared" si="1116"/>
        <v>0</v>
      </c>
      <c r="IT348" s="25">
        <f t="shared" si="1117"/>
        <v>0</v>
      </c>
      <c r="IU348" s="25">
        <f>ROUND(IF(EN348="Cống tròn",IF(EN348="Cống tròn",IV348+FF348,0),IF(EN348="Cống hộp",IF(EN348="Cống hộp",IV348+GP348,0),IF(OR(EN348="Rãnh xây",EN348="Rãnh bê tông"),IF(OR(EN348="Rãnh xây",EN348="Rãnh bê tông"),IV348+GP348,0),IF(EN348="ống nhựa",IF(EN348="Ống nhựa",IV348+HT348,0),IF(EN348="Rãnh thang",IF(EN348="Rãnh thang",IQ348+#REF!,0),0))))),2)</f>
        <v>37.159999999999997</v>
      </c>
      <c r="IV348" s="18">
        <v>37.06</v>
      </c>
      <c r="IW348" s="25">
        <f t="shared" si="1118"/>
        <v>37.159999999999997</v>
      </c>
      <c r="IX348" s="25">
        <f t="shared" si="1119"/>
        <v>0</v>
      </c>
      <c r="IY348" s="25">
        <f t="shared" si="1120"/>
        <v>0</v>
      </c>
      <c r="IZ348" s="25">
        <f t="shared" si="1121"/>
        <v>0</v>
      </c>
      <c r="JA348" s="25">
        <f t="shared" si="1122"/>
        <v>0</v>
      </c>
      <c r="JB348" s="18">
        <v>37.659999999999997</v>
      </c>
      <c r="JC348" s="20">
        <f>ROUND(IF(EN348="Cống tròn",IF(EN348="Cống tròn",IF(EU348="Không có móng",JS348-FF348,IF(EU348="Đế",JR348-FN348,IF(OR(EU348="Móng bê tông",EU348="Móng bê tông kết hợp đế"),JK348-FJ348,0))),0),IF(EN348="Cống hộp",IF(AND(EN348="Cống hộp",EU348="Không có móng"),JS348-GF348,IF(AND(EN348="Cống hộp",EU348="Móng bê tông"),JL348-GB348,0)),IF(OR(EN348="Rãnh xây",EN348="Rãnh bê tông"),IF(OR(EN348="Rãnh xây",EN348="Rãnh bê tông"),JM348-GB348,0),IF(EN348="Ống nhựa",IF(AND(EN348="Ống nhựa",EU348="Không đắp cát"),JS348-HT348,IF(AND(EN348="Ống nhựa",EU348="Đắp cát"),JJ348-HX348,0)),IF(EN348="Rãnh thang",IF(EN348="Rãnh thang",IF(EU348="Móng bê tông",#REF!-#REF!,JS348),0),0))))),2)</f>
        <v>35.76</v>
      </c>
      <c r="JD348" s="20">
        <f t="shared" si="1258"/>
        <v>1.8999999999999986</v>
      </c>
      <c r="JE348" s="20">
        <f t="shared" si="1123"/>
        <v>35.76</v>
      </c>
      <c r="JF348" s="20">
        <f t="shared" si="1124"/>
        <v>0</v>
      </c>
      <c r="JG348" s="20">
        <f t="shared" si="1125"/>
        <v>0</v>
      </c>
      <c r="JH348" s="20">
        <f t="shared" si="1126"/>
        <v>0</v>
      </c>
      <c r="JI348" s="20">
        <f>IF(EN348="Rãnh thang",IF(AND(EN348="Rãnh thang",EU348="Móng bê tông"),JS348-#REF!,0),IF(EN348="Ống nhựa",IF(AND(EN348="Ống nhựa",EU348="Đắp cát"),JS348-HT348,0),IF(EN348="Cống tròn",IF(EN348="Cống tròn",IF(OR(EU348="Móng bê tông",EU348="Móng bê tông kết hợp đế"),JO348-FL348,0),0),IF(EN348="Cống hộp",IF(AND(EN348="Cống hộp",EU348="Móng bê tông"),JP348-GD348,0),IF(OR(EN348="Rãnh xây",EN348="Rãnh bê tông"),IF(AND(EN348="Rãnh xây",EU348="Móng bê tông"),JQ348-GD348,IF(AND(EN348="Rãnh bê tông",EU348="Móng bê tông"),JQ348-GD348,0)),0)))))</f>
        <v>35.76</v>
      </c>
      <c r="JJ348" s="20">
        <f t="shared" si="1127"/>
        <v>0</v>
      </c>
      <c r="JK348" s="20">
        <f t="shared" si="1128"/>
        <v>35.76</v>
      </c>
      <c r="JL348" s="20">
        <f t="shared" si="1129"/>
        <v>0</v>
      </c>
      <c r="JM348" s="20">
        <f t="shared" si="1130"/>
        <v>0</v>
      </c>
      <c r="JN348" s="20">
        <f t="shared" si="1131"/>
        <v>35.96</v>
      </c>
      <c r="JO348" s="20">
        <f t="shared" si="1132"/>
        <v>35.96</v>
      </c>
      <c r="JP348" s="20">
        <f t="shared" si="1133"/>
        <v>0</v>
      </c>
      <c r="JQ348" s="20">
        <f t="shared" si="1134"/>
        <v>0</v>
      </c>
      <c r="JR348" s="20">
        <f t="shared" si="1135"/>
        <v>0</v>
      </c>
      <c r="JS348" s="26">
        <v>36.06</v>
      </c>
      <c r="JT348" s="25">
        <f t="shared" si="1259"/>
        <v>0</v>
      </c>
      <c r="JU348" s="25">
        <f t="shared" si="1136"/>
        <v>0</v>
      </c>
      <c r="JV348" s="25">
        <f t="shared" si="1137"/>
        <v>0</v>
      </c>
      <c r="JW348" s="25">
        <f>ROUND(IF(EN348="Cống tròn",IF(EN348="Cống tròn",JX348+FF348,0),IF(EN348="Cống hộp",IF(EN348="Cống hộp",JX348+GP348,0),IF(OR(EN348="Rãnh xây",EN348="Rãnh bê tông"),IF(OR(EN348="Rãnh xây",EN348="Rãnh bê tông"),JX348+GP348,0),IF(EN348="ống nhựa",IF(EN348="Ống nhựa",JX348+HT348,0),IF(EN348="Rãnh thang",IF(EN348="Rãnh thang",JS348+#REF!,0),0))))),2)</f>
        <v>37.159999999999997</v>
      </c>
      <c r="JX348" s="27">
        <v>37.06</v>
      </c>
      <c r="JY348" s="25">
        <f t="shared" si="1138"/>
        <v>37.159999999999997</v>
      </c>
      <c r="JZ348" s="25">
        <f t="shared" si="1139"/>
        <v>0</v>
      </c>
      <c r="KA348" s="25">
        <f t="shared" si="1140"/>
        <v>0</v>
      </c>
      <c r="KB348" s="25">
        <f t="shared" si="1141"/>
        <v>0</v>
      </c>
      <c r="KC348" s="25">
        <f t="shared" si="1142"/>
        <v>0</v>
      </c>
      <c r="KD348" s="28" t="s">
        <v>98</v>
      </c>
      <c r="KE348" s="27">
        <v>0</v>
      </c>
      <c r="KF348" s="25">
        <f t="shared" si="1143"/>
        <v>1.4200000000000017</v>
      </c>
      <c r="KG348" s="25">
        <f t="shared" si="1260"/>
        <v>1.4200000000000017</v>
      </c>
      <c r="KH348" s="27">
        <v>0</v>
      </c>
      <c r="KI348" s="25">
        <f t="shared" si="1144"/>
        <v>1.8999999999999986</v>
      </c>
      <c r="KJ348" s="25">
        <f t="shared" si="1261"/>
        <v>1.8999999999999986</v>
      </c>
      <c r="KK348" s="25">
        <f t="shared" si="1145"/>
        <v>0</v>
      </c>
      <c r="KL348" s="25">
        <f t="shared" si="1146"/>
        <v>0</v>
      </c>
      <c r="KM348" s="25">
        <f t="shared" si="1262"/>
        <v>0</v>
      </c>
      <c r="KN348" s="25">
        <f t="shared" si="1147"/>
        <v>0</v>
      </c>
      <c r="KO348" s="25">
        <f t="shared" si="1148"/>
        <v>0</v>
      </c>
      <c r="KP348" s="25">
        <f t="shared" si="1263"/>
        <v>0</v>
      </c>
      <c r="KQ348" s="25">
        <f t="shared" si="1149"/>
        <v>0.2</v>
      </c>
      <c r="KR348" s="25">
        <f t="shared" si="1150"/>
        <v>0.2</v>
      </c>
      <c r="KS348" s="25">
        <f t="shared" si="1264"/>
        <v>0.2</v>
      </c>
      <c r="KT348" s="25">
        <f t="shared" si="1151"/>
        <v>0</v>
      </c>
      <c r="KU348" s="25">
        <f t="shared" si="1152"/>
        <v>0</v>
      </c>
      <c r="KV348" s="25">
        <f t="shared" si="1265"/>
        <v>0</v>
      </c>
      <c r="KW348" s="25">
        <f t="shared" si="1079"/>
        <v>0</v>
      </c>
      <c r="KX348" s="25">
        <f t="shared" si="1153"/>
        <v>0</v>
      </c>
      <c r="KY348" s="25">
        <f t="shared" si="1266"/>
        <v>0</v>
      </c>
      <c r="KZ348" s="25">
        <f t="shared" si="1154"/>
        <v>0</v>
      </c>
      <c r="LA348" s="25">
        <f t="shared" si="1155"/>
        <v>0</v>
      </c>
      <c r="LB348" s="25">
        <f t="shared" si="1267"/>
        <v>0</v>
      </c>
      <c r="LC348" s="25">
        <f t="shared" si="1156"/>
        <v>1.4</v>
      </c>
      <c r="LD348" s="25">
        <f t="shared" si="1157"/>
        <v>1.4</v>
      </c>
      <c r="LE348" s="25">
        <f t="shared" si="1268"/>
        <v>1.4</v>
      </c>
      <c r="LF348" s="25">
        <f t="shared" si="1158"/>
        <v>0</v>
      </c>
      <c r="LG348" s="25">
        <f t="shared" si="1159"/>
        <v>0</v>
      </c>
      <c r="LH348" s="25">
        <f t="shared" si="1269"/>
        <v>0</v>
      </c>
      <c r="LI348" s="25">
        <f t="shared" si="1160"/>
        <v>0</v>
      </c>
      <c r="LJ348" s="25">
        <f t="shared" si="1161"/>
        <v>0</v>
      </c>
      <c r="LK348" s="25">
        <f t="shared" si="1270"/>
        <v>0</v>
      </c>
      <c r="LL348" s="25">
        <f t="shared" si="1162"/>
        <v>0</v>
      </c>
      <c r="LM348" s="25">
        <f t="shared" si="1163"/>
        <v>0</v>
      </c>
      <c r="LN348" s="25">
        <f t="shared" si="1271"/>
        <v>0</v>
      </c>
      <c r="LO348" s="25">
        <f t="shared" si="1164"/>
        <v>0</v>
      </c>
      <c r="LP348" s="25">
        <f t="shared" si="1165"/>
        <v>0</v>
      </c>
      <c r="LQ348" s="25">
        <f t="shared" si="1272"/>
        <v>0</v>
      </c>
      <c r="LR348" s="25">
        <f t="shared" si="1166"/>
        <v>0</v>
      </c>
      <c r="LS348" s="25">
        <f t="shared" si="1167"/>
        <v>0</v>
      </c>
      <c r="LT348" s="25">
        <f t="shared" si="1273"/>
        <v>0</v>
      </c>
      <c r="LU348" s="25">
        <f t="shared" si="1168"/>
        <v>0</v>
      </c>
      <c r="LV348" s="25">
        <f t="shared" si="1169"/>
        <v>0</v>
      </c>
      <c r="LW348" s="25">
        <f t="shared" si="1274"/>
        <v>0</v>
      </c>
      <c r="LX348" s="25">
        <f t="shared" si="1170"/>
        <v>0</v>
      </c>
      <c r="LY348" s="25">
        <f t="shared" si="1171"/>
        <v>0</v>
      </c>
      <c r="LZ348" s="25">
        <f t="shared" si="1275"/>
        <v>0</v>
      </c>
      <c r="MA348" s="25">
        <f t="shared" si="1172"/>
        <v>0</v>
      </c>
      <c r="MB348" s="25">
        <f t="shared" si="1173"/>
        <v>0</v>
      </c>
      <c r="MC348" s="25">
        <f t="shared" si="1276"/>
        <v>0</v>
      </c>
      <c r="MD348" s="25">
        <f t="shared" si="1174"/>
        <v>0</v>
      </c>
      <c r="ME348" s="25">
        <f t="shared" si="1175"/>
        <v>0</v>
      </c>
      <c r="MF348" s="25">
        <f t="shared" si="1277"/>
        <v>0</v>
      </c>
      <c r="MG348" s="25">
        <f t="shared" si="1176"/>
        <v>0</v>
      </c>
      <c r="MH348" s="25">
        <f t="shared" si="1177"/>
        <v>0</v>
      </c>
      <c r="MI348" s="25">
        <f t="shared" si="1278"/>
        <v>0</v>
      </c>
      <c r="MJ348" s="25">
        <f t="shared" si="1178"/>
        <v>0</v>
      </c>
      <c r="MK348" s="25">
        <f t="shared" si="1179"/>
        <v>0</v>
      </c>
      <c r="ML348" s="25">
        <f t="shared" si="1279"/>
        <v>0</v>
      </c>
      <c r="MM348" s="25">
        <f t="shared" si="1180"/>
        <v>0</v>
      </c>
      <c r="MN348" s="25">
        <f t="shared" si="1181"/>
        <v>0</v>
      </c>
      <c r="MO348" s="25">
        <f t="shared" si="1280"/>
        <v>0</v>
      </c>
      <c r="MP348" s="25">
        <f t="shared" si="1182"/>
        <v>0</v>
      </c>
      <c r="MQ348" s="25">
        <f t="shared" si="1183"/>
        <v>0</v>
      </c>
      <c r="MR348" s="25">
        <f t="shared" si="1281"/>
        <v>0</v>
      </c>
      <c r="MS348" s="29">
        <v>1.4</v>
      </c>
      <c r="MT348" s="29">
        <v>0</v>
      </c>
      <c r="MU348" s="29">
        <v>1</v>
      </c>
      <c r="MV348" s="29">
        <v>1</v>
      </c>
      <c r="MW348" s="25">
        <f t="shared" si="1184"/>
        <v>1.4</v>
      </c>
      <c r="MX348" s="25">
        <f t="shared" si="1185"/>
        <v>1.99</v>
      </c>
      <c r="MY348" s="25">
        <f t="shared" si="1186"/>
        <v>0</v>
      </c>
      <c r="MZ348" s="25">
        <f t="shared" si="1187"/>
        <v>0</v>
      </c>
      <c r="NA348" s="25">
        <f t="shared" si="1188"/>
        <v>1.4</v>
      </c>
      <c r="NB348" s="25">
        <f t="shared" si="1189"/>
        <v>2.66</v>
      </c>
      <c r="NC348" s="25">
        <f t="shared" si="1190"/>
        <v>0</v>
      </c>
      <c r="ND348" s="25">
        <f t="shared" si="1191"/>
        <v>0</v>
      </c>
      <c r="NE348" s="25">
        <f t="shared" si="1282"/>
        <v>1.4</v>
      </c>
      <c r="NF348" s="25">
        <f t="shared" si="1282"/>
        <v>2.3250000000000002</v>
      </c>
      <c r="NG348" s="25">
        <f t="shared" si="1282"/>
        <v>0</v>
      </c>
      <c r="NH348" s="25">
        <f t="shared" si="1282"/>
        <v>0</v>
      </c>
      <c r="NI348" s="25">
        <f t="shared" si="1192"/>
        <v>30.64</v>
      </c>
      <c r="NJ348" s="25">
        <f t="shared" si="1193"/>
        <v>0</v>
      </c>
      <c r="NK348" s="25">
        <f t="shared" si="1194"/>
        <v>30.64</v>
      </c>
      <c r="NL348" s="25">
        <f t="shared" si="1195"/>
        <v>23.97</v>
      </c>
      <c r="NM348" s="25">
        <f t="shared" si="1196"/>
        <v>0</v>
      </c>
      <c r="NN348" s="25">
        <f t="shared" si="1283"/>
        <v>23.97</v>
      </c>
      <c r="NO348" s="25">
        <f t="shared" si="1197"/>
        <v>0</v>
      </c>
      <c r="NP348" s="25">
        <f t="shared" si="1198"/>
        <v>0</v>
      </c>
      <c r="NQ348" s="25">
        <f t="shared" si="1284"/>
        <v>0</v>
      </c>
      <c r="NR348" s="25">
        <f t="shared" si="1199"/>
        <v>0</v>
      </c>
      <c r="NS348" s="25">
        <f t="shared" si="1200"/>
        <v>0</v>
      </c>
      <c r="NT348" s="25">
        <f t="shared" si="1285"/>
        <v>0</v>
      </c>
      <c r="NU348" s="25">
        <f t="shared" si="1201"/>
        <v>0</v>
      </c>
      <c r="NV348" s="25">
        <f t="shared" si="1202"/>
        <v>0</v>
      </c>
      <c r="NW348" s="25">
        <f t="shared" si="1286"/>
        <v>0</v>
      </c>
      <c r="NX348" s="25">
        <f t="shared" si="1287"/>
        <v>23.97</v>
      </c>
      <c r="NY348" s="25">
        <f t="shared" si="1287"/>
        <v>0</v>
      </c>
      <c r="NZ348" s="25">
        <f t="shared" si="1288"/>
        <v>23.97</v>
      </c>
      <c r="OA348" s="25">
        <f t="shared" si="1289"/>
        <v>6.67</v>
      </c>
      <c r="OB348" s="25">
        <f t="shared" si="1289"/>
        <v>0</v>
      </c>
      <c r="OC348" s="25">
        <f t="shared" si="1290"/>
        <v>6.67</v>
      </c>
      <c r="OD348" s="25">
        <f t="shared" si="1291"/>
        <v>23.97</v>
      </c>
      <c r="OE348" s="25">
        <f t="shared" si="1291"/>
        <v>0</v>
      </c>
      <c r="OF348" s="25">
        <f t="shared" si="1291"/>
        <v>23.97</v>
      </c>
      <c r="OG348" s="25">
        <f t="shared" si="1203"/>
        <v>0</v>
      </c>
      <c r="OH348" s="25">
        <f t="shared" si="1204"/>
        <v>0</v>
      </c>
      <c r="OI348" s="25">
        <f t="shared" si="1205"/>
        <v>0</v>
      </c>
      <c r="OJ348" s="25">
        <f t="shared" si="1206"/>
        <v>0</v>
      </c>
      <c r="OK348" s="25">
        <f t="shared" si="1207"/>
        <v>0</v>
      </c>
      <c r="OL348" s="25">
        <f t="shared" si="1208"/>
        <v>0</v>
      </c>
      <c r="OM348" s="25">
        <f t="shared" si="1292"/>
        <v>0</v>
      </c>
      <c r="ON348" s="25">
        <f t="shared" si="1292"/>
        <v>0</v>
      </c>
      <c r="OO348" s="25">
        <f t="shared" si="1292"/>
        <v>0</v>
      </c>
      <c r="OP348" s="25">
        <f t="shared" si="1209"/>
        <v>0</v>
      </c>
      <c r="OQ348" s="25">
        <f t="shared" si="1210"/>
        <v>0</v>
      </c>
      <c r="OR348" s="25">
        <f t="shared" si="1293"/>
        <v>0</v>
      </c>
      <c r="OS348" s="19">
        <v>536206.82999999996</v>
      </c>
      <c r="OT348" s="19">
        <v>2371515.91</v>
      </c>
    </row>
    <row r="349" spans="1:410" ht="33" customHeight="1" x14ac:dyDescent="0.25">
      <c r="A349" s="18"/>
      <c r="B349" s="18" t="s">
        <v>959</v>
      </c>
      <c r="C349" s="18">
        <v>9.52</v>
      </c>
      <c r="D349" s="16" t="e">
        <f>_xlfn.IFNA(INDEX(#REF!,MATCH(E349,#REF!,0)),0)</f>
        <v>#REF!</v>
      </c>
      <c r="E349" s="18" t="s">
        <v>1171</v>
      </c>
      <c r="F349" s="16" t="s">
        <v>765</v>
      </c>
      <c r="G349" s="16" t="s">
        <v>766</v>
      </c>
      <c r="H349" s="16" t="s">
        <v>767</v>
      </c>
      <c r="I349" s="16" t="s">
        <v>768</v>
      </c>
      <c r="J349" s="16" t="s">
        <v>769</v>
      </c>
      <c r="K349" s="16" t="s">
        <v>770</v>
      </c>
      <c r="L349" s="16" t="s">
        <v>771</v>
      </c>
      <c r="M349" s="18">
        <v>2.44</v>
      </c>
      <c r="N349" s="18">
        <v>2.44</v>
      </c>
      <c r="O349" s="18">
        <v>2.84</v>
      </c>
      <c r="P349" s="18">
        <v>2.84</v>
      </c>
      <c r="Q349" s="18">
        <v>0.1</v>
      </c>
      <c r="R349" s="18">
        <v>2.64</v>
      </c>
      <c r="S349" s="18">
        <v>2.64</v>
      </c>
      <c r="T349" s="18">
        <v>0.2</v>
      </c>
      <c r="U349" s="18">
        <v>0</v>
      </c>
      <c r="V349" s="18">
        <v>0</v>
      </c>
      <c r="W349" s="18">
        <v>0</v>
      </c>
      <c r="X349" s="18">
        <v>2.44</v>
      </c>
      <c r="Y349" s="18">
        <v>2.4</v>
      </c>
      <c r="Z349" s="20">
        <f t="shared" si="1211"/>
        <v>1.6</v>
      </c>
      <c r="AA349" s="18">
        <v>0.22</v>
      </c>
      <c r="AB349" s="18">
        <v>0</v>
      </c>
      <c r="AC349" s="18">
        <v>0</v>
      </c>
      <c r="AD349" s="18">
        <v>0</v>
      </c>
      <c r="AE349" s="18">
        <v>0</v>
      </c>
      <c r="AF349" s="18">
        <v>0</v>
      </c>
      <c r="AG349" s="18">
        <v>2</v>
      </c>
      <c r="AH349" s="18">
        <v>2</v>
      </c>
      <c r="AI349" s="20">
        <f t="shared" si="1212"/>
        <v>1.75</v>
      </c>
      <c r="AJ349" s="18">
        <v>0</v>
      </c>
      <c r="AK349" s="18">
        <v>0</v>
      </c>
      <c r="AL349" s="20">
        <f t="shared" si="1213"/>
        <v>0</v>
      </c>
      <c r="AM349" s="18">
        <v>2.44</v>
      </c>
      <c r="AN349" s="18">
        <v>2</v>
      </c>
      <c r="AO349" s="18">
        <v>0.15</v>
      </c>
      <c r="AP349" s="18">
        <v>0.22</v>
      </c>
      <c r="AQ349" s="18">
        <v>2.44</v>
      </c>
      <c r="AR349" s="18">
        <v>2.2200000000000002</v>
      </c>
      <c r="AS349" s="18">
        <v>0.12</v>
      </c>
      <c r="AT349" s="18">
        <v>0.11</v>
      </c>
      <c r="AU349" s="18">
        <v>0</v>
      </c>
      <c r="AV349" s="18">
        <v>1</v>
      </c>
      <c r="AW349" s="18">
        <v>0</v>
      </c>
      <c r="AX349" s="18">
        <v>0</v>
      </c>
      <c r="AY349" s="18">
        <v>0</v>
      </c>
      <c r="AZ349" s="18">
        <v>0</v>
      </c>
      <c r="BA349" s="18">
        <v>0</v>
      </c>
      <c r="BB349" s="18">
        <v>0</v>
      </c>
      <c r="BC349" s="18">
        <v>0</v>
      </c>
      <c r="BD349" s="18">
        <v>0</v>
      </c>
      <c r="BE349" s="18">
        <v>1</v>
      </c>
      <c r="BF349" s="18">
        <v>1</v>
      </c>
      <c r="BG349" s="18">
        <v>0</v>
      </c>
      <c r="BH349" s="18">
        <v>0</v>
      </c>
      <c r="BI349" s="18">
        <v>0</v>
      </c>
      <c r="BJ349" s="18">
        <v>0</v>
      </c>
      <c r="BK349" s="18">
        <v>0</v>
      </c>
      <c r="BL349" s="18">
        <v>0</v>
      </c>
      <c r="BM349" s="18">
        <v>0</v>
      </c>
      <c r="BN349" s="18">
        <v>0</v>
      </c>
      <c r="BO349" s="18">
        <v>0</v>
      </c>
      <c r="BP349" s="18">
        <v>0</v>
      </c>
      <c r="BQ349" s="18">
        <v>0</v>
      </c>
      <c r="BR349" s="18">
        <v>0</v>
      </c>
      <c r="BS349" s="18">
        <v>0</v>
      </c>
      <c r="BT349" s="18">
        <v>0</v>
      </c>
      <c r="BU349" s="18">
        <v>0</v>
      </c>
      <c r="BV349" s="18">
        <v>0</v>
      </c>
      <c r="BW349" s="18">
        <v>0</v>
      </c>
      <c r="BX349" s="18">
        <v>0</v>
      </c>
      <c r="BY349" s="18">
        <v>0</v>
      </c>
      <c r="BZ349" s="18">
        <v>0</v>
      </c>
      <c r="CA349" s="16" t="e">
        <f>_xlfn.IFNA(IF(RIGHT(D349,2)="=G",0,INDEX(#REF!,MATCH(E349,#REF!,0))),0)</f>
        <v>#REF!</v>
      </c>
      <c r="CB349" s="16"/>
      <c r="CC349" s="18"/>
      <c r="CD349" s="18"/>
      <c r="CE349" s="18"/>
      <c r="CF349" s="18"/>
      <c r="CG349" s="18"/>
      <c r="CH349" s="18"/>
      <c r="CI349" s="16" t="s">
        <v>98</v>
      </c>
      <c r="CJ349" s="18">
        <v>0</v>
      </c>
      <c r="CK349" s="20">
        <f t="shared" si="1080"/>
        <v>2.2000000000000002</v>
      </c>
      <c r="CL349" s="20">
        <f t="shared" si="1214"/>
        <v>2.2000000000000002</v>
      </c>
      <c r="CM349" s="18">
        <v>37.659999999999997</v>
      </c>
      <c r="CN349" s="18">
        <v>37.659999999999997</v>
      </c>
      <c r="CO349" s="18">
        <v>36.820999999999998</v>
      </c>
      <c r="CP349" s="22">
        <f t="shared" si="1081"/>
        <v>37.659999999999997</v>
      </c>
      <c r="CQ349" s="22">
        <f t="shared" si="1082"/>
        <v>35.46</v>
      </c>
      <c r="CR349" s="22">
        <f t="shared" si="1215"/>
        <v>2.2000000000000002</v>
      </c>
      <c r="CS349" s="22">
        <f t="shared" si="1083"/>
        <v>35.559999999999995</v>
      </c>
      <c r="CT349" s="22">
        <f t="shared" si="1084"/>
        <v>35.76</v>
      </c>
      <c r="CU349" s="18">
        <v>35.76</v>
      </c>
      <c r="CV349" s="22">
        <f t="shared" si="1216"/>
        <v>1.6</v>
      </c>
      <c r="CW349" s="22">
        <f t="shared" si="1085"/>
        <v>0</v>
      </c>
      <c r="CX349" s="22">
        <f t="shared" si="1086"/>
        <v>0</v>
      </c>
      <c r="CY349" s="22">
        <f t="shared" si="1087"/>
        <v>37.39</v>
      </c>
      <c r="CZ349" s="22">
        <f t="shared" si="1088"/>
        <v>37.54</v>
      </c>
      <c r="DA349" s="18">
        <v>37.659999999999997</v>
      </c>
      <c r="DB349" s="20">
        <f t="shared" si="1217"/>
        <v>2.2000000000000002</v>
      </c>
      <c r="DC349" s="20">
        <f t="shared" si="1218"/>
        <v>0</v>
      </c>
      <c r="DD349" s="20">
        <f t="shared" si="1219"/>
        <v>2.2000000000000002</v>
      </c>
      <c r="DE349" s="20">
        <f t="shared" si="1089"/>
        <v>0.1</v>
      </c>
      <c r="DF349" s="20">
        <f t="shared" si="1090"/>
        <v>0.2</v>
      </c>
      <c r="DG349" s="20">
        <f t="shared" si="1091"/>
        <v>1.87</v>
      </c>
      <c r="DH349" s="20">
        <f t="shared" si="1092"/>
        <v>0</v>
      </c>
      <c r="DI349" s="20">
        <f t="shared" si="1093"/>
        <v>0</v>
      </c>
      <c r="DJ349" s="20">
        <f t="shared" si="1094"/>
        <v>0</v>
      </c>
      <c r="DK349" s="20">
        <f t="shared" si="1220"/>
        <v>2.17</v>
      </c>
      <c r="DL349" s="20">
        <f t="shared" si="1221"/>
        <v>0</v>
      </c>
      <c r="DM349" s="20">
        <f t="shared" si="1222"/>
        <v>3.0000000000000249E-2</v>
      </c>
      <c r="DN349" s="20">
        <f t="shared" si="1223"/>
        <v>0</v>
      </c>
      <c r="DO349" s="18">
        <v>3.04</v>
      </c>
      <c r="DP349" s="18">
        <v>0</v>
      </c>
      <c r="DQ349" s="18">
        <v>1</v>
      </c>
      <c r="DR349" s="18">
        <v>1</v>
      </c>
      <c r="DS349" s="25">
        <f t="shared" si="1224"/>
        <v>3.04</v>
      </c>
      <c r="DT349" s="25">
        <f t="shared" si="1225"/>
        <v>0</v>
      </c>
      <c r="DU349" s="25">
        <f t="shared" si="1226"/>
        <v>6.69</v>
      </c>
      <c r="DV349" s="25">
        <f t="shared" si="1227"/>
        <v>0</v>
      </c>
      <c r="DW349" s="25">
        <f t="shared" si="1228"/>
        <v>6.69</v>
      </c>
      <c r="DX349" s="25">
        <f t="shared" si="1229"/>
        <v>0</v>
      </c>
      <c r="DY349" s="25">
        <f t="shared" si="1230"/>
        <v>0</v>
      </c>
      <c r="DZ349" s="25">
        <f t="shared" si="1231"/>
        <v>0</v>
      </c>
      <c r="EA349" s="25">
        <f t="shared" si="1232"/>
        <v>0</v>
      </c>
      <c r="EB349" s="25">
        <f t="shared" si="1233"/>
        <v>0</v>
      </c>
      <c r="EC349" s="25">
        <f t="shared" si="1234"/>
        <v>0</v>
      </c>
      <c r="ED349" s="25">
        <f t="shared" si="1235"/>
        <v>0</v>
      </c>
      <c r="EE349" s="25">
        <f t="shared" si="1235"/>
        <v>0</v>
      </c>
      <c r="EF349" s="25">
        <f t="shared" si="1236"/>
        <v>0</v>
      </c>
      <c r="EG349" s="25">
        <f t="shared" si="1237"/>
        <v>0</v>
      </c>
      <c r="EH349" s="25">
        <f t="shared" si="1237"/>
        <v>0</v>
      </c>
      <c r="EI349" s="25">
        <f t="shared" si="1238"/>
        <v>0</v>
      </c>
      <c r="EJ349" s="18"/>
      <c r="EK349" s="18"/>
      <c r="EL349" s="18"/>
      <c r="EM349" s="18"/>
      <c r="EN349" s="16"/>
      <c r="EO349" s="16"/>
      <c r="EP349" s="16">
        <f>IF(OR(EN349="Cống tròn",EN349="Cống hộp",EN349="Ống nhựa"),INDEX(#REF!,MATCH(E349,#REF!,0)),IF(OR(EN349="Rãnh xây",EN349="Rãnh bê tông"),INDEX(#REF!,MATCH(E349,#REF!,0)),0))</f>
        <v>0</v>
      </c>
      <c r="EQ349" s="18"/>
      <c r="ER349" s="18"/>
      <c r="ES349" s="25">
        <f t="shared" si="1239"/>
        <v>0</v>
      </c>
      <c r="ET349" s="1" t="str">
        <f>_xlfn.IFNA(IF(EN349="Cống tròn",INDEX(#REF!,MATCH(E349,#REF!,0)),IF(EN349="Cống hộp",INDEX(#REF!,MATCH(E349,#REF!,0)),EU349&amp;" ,"&amp;EV349)),0)</f>
        <v xml:space="preserve"> ,</v>
      </c>
      <c r="EU349" s="16"/>
      <c r="EV349" s="16"/>
      <c r="EW349" s="16" t="e">
        <f>_xlfn.IFNA(INDEX(#REF!,MATCH(E349,#REF!,0)),0)</f>
        <v>#REF!</v>
      </c>
      <c r="EX349" s="16"/>
      <c r="EY349" s="18">
        <v>0</v>
      </c>
      <c r="EZ349" s="18">
        <v>0</v>
      </c>
      <c r="FA349" s="18">
        <v>0</v>
      </c>
      <c r="FB349" s="18">
        <v>0</v>
      </c>
      <c r="FC349" s="18">
        <v>0</v>
      </c>
      <c r="FD349" s="25">
        <f t="shared" si="1095"/>
        <v>0</v>
      </c>
      <c r="FE349" s="25">
        <f t="shared" si="1240"/>
        <v>0</v>
      </c>
      <c r="FF349" s="18">
        <v>0</v>
      </c>
      <c r="FG349" s="18">
        <v>0</v>
      </c>
      <c r="FH349" s="18">
        <v>0</v>
      </c>
      <c r="FI349" s="25">
        <f t="shared" si="1241"/>
        <v>0</v>
      </c>
      <c r="FJ349" s="18">
        <v>0</v>
      </c>
      <c r="FK349" s="18">
        <v>0</v>
      </c>
      <c r="FL349" s="18">
        <v>0</v>
      </c>
      <c r="FM349" s="18">
        <v>0</v>
      </c>
      <c r="FN349" s="18">
        <v>0</v>
      </c>
      <c r="FO349" s="25">
        <f t="shared" si="1242"/>
        <v>0</v>
      </c>
      <c r="FP349" s="18">
        <v>0</v>
      </c>
      <c r="FQ349" s="18">
        <v>0</v>
      </c>
      <c r="FR349" s="25">
        <f t="shared" si="1096"/>
        <v>0</v>
      </c>
      <c r="FS349" s="25">
        <f t="shared" si="1097"/>
        <v>0</v>
      </c>
      <c r="FT349" s="25">
        <f t="shared" si="1098"/>
        <v>0</v>
      </c>
      <c r="FU349" s="25">
        <f t="shared" si="1099"/>
        <v>0</v>
      </c>
      <c r="FV349" s="25" t="str">
        <f t="shared" si="1243"/>
        <v>Đủ</v>
      </c>
      <c r="FW349" s="25">
        <f t="shared" si="1244"/>
        <v>0</v>
      </c>
      <c r="FX349" s="16"/>
      <c r="FY349" s="16"/>
      <c r="FZ349" s="16"/>
      <c r="GA349" s="16"/>
      <c r="GB349" s="19">
        <v>0</v>
      </c>
      <c r="GC349" s="19">
        <v>0</v>
      </c>
      <c r="GD349" s="19">
        <v>0</v>
      </c>
      <c r="GE349" s="19">
        <v>0</v>
      </c>
      <c r="GF349" s="19">
        <v>0</v>
      </c>
      <c r="GG349" s="19">
        <v>0</v>
      </c>
      <c r="GH349" s="19">
        <v>0</v>
      </c>
      <c r="GI349" s="19">
        <v>0</v>
      </c>
      <c r="GJ349" s="19">
        <v>0</v>
      </c>
      <c r="GK349" s="19">
        <v>0</v>
      </c>
      <c r="GL349" s="25">
        <f t="shared" si="1100"/>
        <v>0</v>
      </c>
      <c r="GM349" s="25">
        <f t="shared" si="1245"/>
        <v>0</v>
      </c>
      <c r="GN349" s="19">
        <v>0</v>
      </c>
      <c r="GO349" s="19">
        <v>0</v>
      </c>
      <c r="GP349" s="19">
        <v>0</v>
      </c>
      <c r="GQ349" s="19">
        <v>0</v>
      </c>
      <c r="GR349" s="1" t="e">
        <f>_xlfn.IFNA(INDEX(#REF!,MATCH(E349,#REF!,0)),0)</f>
        <v>#REF!</v>
      </c>
      <c r="GS349" s="16"/>
      <c r="GT349" s="18">
        <v>0</v>
      </c>
      <c r="GU349" s="18">
        <v>0</v>
      </c>
      <c r="GV349" s="18">
        <v>0</v>
      </c>
      <c r="GW349" s="18">
        <v>0</v>
      </c>
      <c r="GX349" s="25">
        <f t="shared" si="1101"/>
        <v>0</v>
      </c>
      <c r="GY349" s="25">
        <f t="shared" si="1102"/>
        <v>0</v>
      </c>
      <c r="GZ349" s="25">
        <f t="shared" si="1246"/>
        <v>0</v>
      </c>
      <c r="HA349" s="1" t="e" cm="1">
        <f t="array" ref="HA349">INDEX(#REF!,MATCH(EJ349&amp;EK349&amp;HD349&amp;HE349&amp;HF349,#REF!&amp;#REF!&amp;#REF!&amp;#REF!&amp;#REF!,0))</f>
        <v>#REF!</v>
      </c>
      <c r="HB349" s="16"/>
      <c r="HC349" s="25">
        <f t="shared" si="1247"/>
        <v>0</v>
      </c>
      <c r="HD349" s="18">
        <v>0</v>
      </c>
      <c r="HE349" s="18">
        <v>0</v>
      </c>
      <c r="HF349" s="18">
        <v>0</v>
      </c>
      <c r="HG349" s="1" t="e" cm="1">
        <f t="array" ref="HG349">INDEX(#REF!,MATCH(EJ349&amp;EK349&amp;HJ349&amp;HK349&amp;HL349,#REF!&amp;#REF!&amp;#REF!&amp;#REF!&amp;#REF!,0))</f>
        <v>#REF!</v>
      </c>
      <c r="HH349" s="16"/>
      <c r="HI349" s="25">
        <f t="shared" si="1248"/>
        <v>0</v>
      </c>
      <c r="HJ349" s="25">
        <f t="shared" si="1249"/>
        <v>0</v>
      </c>
      <c r="HK349" s="19">
        <v>0</v>
      </c>
      <c r="HL349" s="19">
        <v>0</v>
      </c>
      <c r="HM349" s="18">
        <v>0.01</v>
      </c>
      <c r="HN349" s="18">
        <v>1</v>
      </c>
      <c r="HO349" s="25">
        <f t="shared" si="1250"/>
        <v>0</v>
      </c>
      <c r="HP349" s="25">
        <f t="shared" si="1251"/>
        <v>0</v>
      </c>
      <c r="HQ349" s="25">
        <f t="shared" si="1252"/>
        <v>0</v>
      </c>
      <c r="HR349" s="25">
        <f t="shared" si="1253"/>
        <v>0</v>
      </c>
      <c r="HS349" s="25">
        <f t="shared" si="1254"/>
        <v>0</v>
      </c>
      <c r="HT349" s="19">
        <v>0</v>
      </c>
      <c r="HU349" s="19">
        <v>0</v>
      </c>
      <c r="HV349" s="19">
        <v>0</v>
      </c>
      <c r="HW349" s="25">
        <f t="shared" si="1255"/>
        <v>0</v>
      </c>
      <c r="HX349" s="19">
        <v>0</v>
      </c>
      <c r="HY349" s="19">
        <v>0</v>
      </c>
      <c r="HZ349" s="18">
        <v>0</v>
      </c>
      <c r="IA349" s="20">
        <f>ROUND(IF(EN349="Cống tròn",IF(EN349="Cống tròn",IF(EU349="Không có móng",IQ349-FF349,IF(EU349="Đế",IP349-FN349,IF(OR(EU349="Móng bê tông",EU349="Móng bê tông kết hợp đế"),II349-FJ349,0))),0),IF(EN349="Cống hộp",IF(AND(EN349="Cống hộp",EU349="Không có móng"),IQ349-GF349,IF(AND(EN349="Cống hộp",EU349="Móng bê tông"),IJ349-GB349,0)),IF(OR(EN349="Rãnh xây",EN349="Rãnh bê tông"),IF(OR(EN349="Rãnh xây",EN349="Rãnh bê tông"),IK349-GB349,0),IF(EN349="Ống nhựa",IF(AND(EN349="Ống nhựa",EU349="Không đắp cát"),IQ349-HT349,IF(AND(EN349="Ống nhựa",EU349="Đắp cát"),IH349-HX349,0)),IF(EN349="Rãnh thang",IF(EN349="Rãnh thang",IF(EU349="Móng bê tông",#REF!-#REF!,IQ349),0),0))))),2)</f>
        <v>0</v>
      </c>
      <c r="IB349" s="20">
        <f t="shared" si="1256"/>
        <v>0</v>
      </c>
      <c r="IC349" s="20">
        <f t="shared" si="1103"/>
        <v>0</v>
      </c>
      <c r="ID349" s="20">
        <f t="shared" si="1104"/>
        <v>0</v>
      </c>
      <c r="IE349" s="20">
        <f t="shared" si="1105"/>
        <v>0</v>
      </c>
      <c r="IF349" s="20">
        <f t="shared" si="1106"/>
        <v>0</v>
      </c>
      <c r="IG349" s="20">
        <f>IF(EN349="Rãnh thang",IF(AND(EN349="Rãnh thang",EU349="Móng bê tông"),IQ349-#REF!,0),IF(EN349="Ống nhựa",IF(AND(EN349="Ống nhựa",EU349="Đắp cát"),IQ349-HT349,0),IF(EN349="Cống tròn",IF(EN349="Cống tròn",IF(OR(EU349="Móng bê tông",EU349="Móng bê tông kết hợp đế"),IM349-FL349,0),0),IF(EN349="Cống hộp",IF(AND(EN349="Cống hộp",EU349="Móng bê tông"),IN349-GD349,0),IF(OR(EN349="Rãnh xây",EN349="Rãnh bê tông"),IF(AND(EN349="Rãnh xây",EU349="Móng bê tông"),IO349-GD349,IF(AND(EN349="Rãnh bê tông",EU349="Móng bê tông"),IO349-GD349,0)),0)))))</f>
        <v>0</v>
      </c>
      <c r="IH349" s="20">
        <f t="shared" si="1107"/>
        <v>0</v>
      </c>
      <c r="II349" s="20">
        <f t="shared" si="1108"/>
        <v>0</v>
      </c>
      <c r="IJ349" s="20">
        <f t="shared" si="1109"/>
        <v>0</v>
      </c>
      <c r="IK349" s="20">
        <f t="shared" si="1110"/>
        <v>0</v>
      </c>
      <c r="IL349" s="20">
        <f t="shared" si="1111"/>
        <v>0</v>
      </c>
      <c r="IM349" s="20">
        <f t="shared" si="1112"/>
        <v>0</v>
      </c>
      <c r="IN349" s="20">
        <f t="shared" si="1113"/>
        <v>0</v>
      </c>
      <c r="IO349" s="20">
        <f t="shared" si="1114"/>
        <v>0</v>
      </c>
      <c r="IP349" s="20">
        <f t="shared" si="1115"/>
        <v>0</v>
      </c>
      <c r="IQ349" s="18">
        <v>0</v>
      </c>
      <c r="IR349" s="25">
        <f t="shared" si="1257"/>
        <v>0</v>
      </c>
      <c r="IS349" s="25">
        <f t="shared" si="1116"/>
        <v>0</v>
      </c>
      <c r="IT349" s="25">
        <f t="shared" si="1117"/>
        <v>0</v>
      </c>
      <c r="IU349" s="25">
        <f>ROUND(IF(EN349="Cống tròn",IF(EN349="Cống tròn",IV349+FF349,0),IF(EN349="Cống hộp",IF(EN349="Cống hộp",IV349+GP349,0),IF(OR(EN349="Rãnh xây",EN349="Rãnh bê tông"),IF(OR(EN349="Rãnh xây",EN349="Rãnh bê tông"),IV349+GP349,0),IF(EN349="ống nhựa",IF(EN349="Ống nhựa",IV349+HT349,0),IF(EN349="Rãnh thang",IF(EN349="Rãnh thang",IQ349+#REF!,0),0))))),2)</f>
        <v>0</v>
      </c>
      <c r="IV349" s="18">
        <v>0</v>
      </c>
      <c r="IW349" s="25">
        <f t="shared" si="1118"/>
        <v>0</v>
      </c>
      <c r="IX349" s="25">
        <f t="shared" si="1119"/>
        <v>0</v>
      </c>
      <c r="IY349" s="25">
        <f t="shared" si="1120"/>
        <v>0</v>
      </c>
      <c r="IZ349" s="25">
        <f t="shared" si="1121"/>
        <v>0</v>
      </c>
      <c r="JA349" s="25">
        <f t="shared" si="1122"/>
        <v>0</v>
      </c>
      <c r="JB349" s="18">
        <v>0</v>
      </c>
      <c r="JC349" s="20">
        <f>ROUND(IF(EN349="Cống tròn",IF(EN349="Cống tròn",IF(EU349="Không có móng",JS349-FF349,IF(EU349="Đế",JR349-FN349,IF(OR(EU349="Móng bê tông",EU349="Móng bê tông kết hợp đế"),JK349-FJ349,0))),0),IF(EN349="Cống hộp",IF(AND(EN349="Cống hộp",EU349="Không có móng"),JS349-GF349,IF(AND(EN349="Cống hộp",EU349="Móng bê tông"),JL349-GB349,0)),IF(OR(EN349="Rãnh xây",EN349="Rãnh bê tông"),IF(OR(EN349="Rãnh xây",EN349="Rãnh bê tông"),JM349-GB349,0),IF(EN349="Ống nhựa",IF(AND(EN349="Ống nhựa",EU349="Không đắp cát"),JS349-HT349,IF(AND(EN349="Ống nhựa",EU349="Đắp cát"),JJ349-HX349,0)),IF(EN349="Rãnh thang",IF(EN349="Rãnh thang",IF(EU349="Móng bê tông",#REF!-#REF!,JS349),0),0))))),2)</f>
        <v>0</v>
      </c>
      <c r="JD349" s="20">
        <f t="shared" si="1258"/>
        <v>0</v>
      </c>
      <c r="JE349" s="20">
        <f t="shared" si="1123"/>
        <v>0</v>
      </c>
      <c r="JF349" s="20">
        <f t="shared" si="1124"/>
        <v>0</v>
      </c>
      <c r="JG349" s="20">
        <f t="shared" si="1125"/>
        <v>0</v>
      </c>
      <c r="JH349" s="20">
        <f t="shared" si="1126"/>
        <v>0</v>
      </c>
      <c r="JI349" s="20">
        <f>IF(EN349="Rãnh thang",IF(AND(EN349="Rãnh thang",EU349="Móng bê tông"),JS349-#REF!,0),IF(EN349="Ống nhựa",IF(AND(EN349="Ống nhựa",EU349="Đắp cát"),JS349-HT349,0),IF(EN349="Cống tròn",IF(EN349="Cống tròn",IF(OR(EU349="Móng bê tông",EU349="Móng bê tông kết hợp đế"),JO349-FL349,0),0),IF(EN349="Cống hộp",IF(AND(EN349="Cống hộp",EU349="Móng bê tông"),JP349-GD349,0),IF(OR(EN349="Rãnh xây",EN349="Rãnh bê tông"),IF(AND(EN349="Rãnh xây",EU349="Móng bê tông"),JQ349-GD349,IF(AND(EN349="Rãnh bê tông",EU349="Móng bê tông"),JQ349-GD349,0)),0)))))</f>
        <v>0</v>
      </c>
      <c r="JJ349" s="20">
        <f t="shared" si="1127"/>
        <v>0</v>
      </c>
      <c r="JK349" s="20">
        <f t="shared" si="1128"/>
        <v>0</v>
      </c>
      <c r="JL349" s="20">
        <f t="shared" si="1129"/>
        <v>0</v>
      </c>
      <c r="JM349" s="20">
        <f t="shared" si="1130"/>
        <v>0</v>
      </c>
      <c r="JN349" s="20">
        <f t="shared" si="1131"/>
        <v>0</v>
      </c>
      <c r="JO349" s="20">
        <f t="shared" si="1132"/>
        <v>0</v>
      </c>
      <c r="JP349" s="20">
        <f t="shared" si="1133"/>
        <v>0</v>
      </c>
      <c r="JQ349" s="20">
        <f t="shared" si="1134"/>
        <v>0</v>
      </c>
      <c r="JR349" s="20">
        <f t="shared" si="1135"/>
        <v>0</v>
      </c>
      <c r="JS349" s="26">
        <v>0</v>
      </c>
      <c r="JT349" s="25">
        <f t="shared" si="1259"/>
        <v>0</v>
      </c>
      <c r="JU349" s="25">
        <f t="shared" si="1136"/>
        <v>0</v>
      </c>
      <c r="JV349" s="25">
        <f t="shared" si="1137"/>
        <v>0</v>
      </c>
      <c r="JW349" s="25">
        <f>ROUND(IF(EN349="Cống tròn",IF(EN349="Cống tròn",JX349+FF349,0),IF(EN349="Cống hộp",IF(EN349="Cống hộp",JX349+GP349,0),IF(OR(EN349="Rãnh xây",EN349="Rãnh bê tông"),IF(OR(EN349="Rãnh xây",EN349="Rãnh bê tông"),JX349+GP349,0),IF(EN349="ống nhựa",IF(EN349="Ống nhựa",JX349+HT349,0),IF(EN349="Rãnh thang",IF(EN349="Rãnh thang",JS349+#REF!,0),0))))),2)</f>
        <v>0</v>
      </c>
      <c r="JX349" s="27">
        <v>0</v>
      </c>
      <c r="JY349" s="25">
        <f t="shared" si="1138"/>
        <v>0</v>
      </c>
      <c r="JZ349" s="25">
        <f t="shared" si="1139"/>
        <v>0</v>
      </c>
      <c r="KA349" s="25">
        <f t="shared" si="1140"/>
        <v>0</v>
      </c>
      <c r="KB349" s="25">
        <f t="shared" si="1141"/>
        <v>0</v>
      </c>
      <c r="KC349" s="25">
        <f t="shared" si="1142"/>
        <v>0</v>
      </c>
      <c r="KD349" s="28" t="s">
        <v>98</v>
      </c>
      <c r="KE349" s="27">
        <v>0</v>
      </c>
      <c r="KF349" s="25">
        <f t="shared" si="1143"/>
        <v>0</v>
      </c>
      <c r="KG349" s="25">
        <f t="shared" si="1260"/>
        <v>0</v>
      </c>
      <c r="KH349" s="27">
        <v>0</v>
      </c>
      <c r="KI349" s="25">
        <f t="shared" si="1144"/>
        <v>0</v>
      </c>
      <c r="KJ349" s="25">
        <f t="shared" si="1261"/>
        <v>0</v>
      </c>
      <c r="KK349" s="25">
        <f t="shared" si="1145"/>
        <v>0</v>
      </c>
      <c r="KL349" s="25">
        <f t="shared" si="1146"/>
        <v>0</v>
      </c>
      <c r="KM349" s="25">
        <f t="shared" si="1262"/>
        <v>0</v>
      </c>
      <c r="KN349" s="25">
        <f t="shared" si="1147"/>
        <v>0</v>
      </c>
      <c r="KO349" s="25">
        <f t="shared" si="1148"/>
        <v>0</v>
      </c>
      <c r="KP349" s="25">
        <f t="shared" si="1263"/>
        <v>0</v>
      </c>
      <c r="KQ349" s="25">
        <f t="shared" si="1149"/>
        <v>0</v>
      </c>
      <c r="KR349" s="25">
        <f t="shared" si="1150"/>
        <v>0</v>
      </c>
      <c r="KS349" s="25">
        <f t="shared" si="1264"/>
        <v>0</v>
      </c>
      <c r="KT349" s="25">
        <f t="shared" si="1151"/>
        <v>0</v>
      </c>
      <c r="KU349" s="25">
        <f t="shared" si="1152"/>
        <v>0</v>
      </c>
      <c r="KV349" s="25">
        <f t="shared" si="1265"/>
        <v>0</v>
      </c>
      <c r="KW349" s="25">
        <f t="shared" si="1079"/>
        <v>0</v>
      </c>
      <c r="KX349" s="25">
        <f t="shared" si="1153"/>
        <v>0</v>
      </c>
      <c r="KY349" s="25">
        <f t="shared" si="1266"/>
        <v>0</v>
      </c>
      <c r="KZ349" s="25">
        <f t="shared" si="1154"/>
        <v>0</v>
      </c>
      <c r="LA349" s="25">
        <f t="shared" si="1155"/>
        <v>0</v>
      </c>
      <c r="LB349" s="25">
        <f t="shared" si="1267"/>
        <v>0</v>
      </c>
      <c r="LC349" s="25">
        <f t="shared" si="1156"/>
        <v>0</v>
      </c>
      <c r="LD349" s="25">
        <f t="shared" si="1157"/>
        <v>0</v>
      </c>
      <c r="LE349" s="25">
        <f t="shared" si="1268"/>
        <v>0</v>
      </c>
      <c r="LF349" s="25">
        <f t="shared" si="1158"/>
        <v>0</v>
      </c>
      <c r="LG349" s="25">
        <f t="shared" si="1159"/>
        <v>0</v>
      </c>
      <c r="LH349" s="25">
        <f t="shared" si="1269"/>
        <v>0</v>
      </c>
      <c r="LI349" s="25">
        <f t="shared" si="1160"/>
        <v>0</v>
      </c>
      <c r="LJ349" s="25">
        <f t="shared" si="1161"/>
        <v>0</v>
      </c>
      <c r="LK349" s="25">
        <f t="shared" si="1270"/>
        <v>0</v>
      </c>
      <c r="LL349" s="25">
        <f t="shared" si="1162"/>
        <v>0</v>
      </c>
      <c r="LM349" s="25">
        <f t="shared" si="1163"/>
        <v>0</v>
      </c>
      <c r="LN349" s="25">
        <f t="shared" si="1271"/>
        <v>0</v>
      </c>
      <c r="LO349" s="25">
        <f t="shared" si="1164"/>
        <v>0</v>
      </c>
      <c r="LP349" s="25">
        <f t="shared" si="1165"/>
        <v>0</v>
      </c>
      <c r="LQ349" s="25">
        <f t="shared" si="1272"/>
        <v>0</v>
      </c>
      <c r="LR349" s="25">
        <f t="shared" si="1166"/>
        <v>0</v>
      </c>
      <c r="LS349" s="25">
        <f t="shared" si="1167"/>
        <v>0</v>
      </c>
      <c r="LT349" s="25">
        <f t="shared" si="1273"/>
        <v>0</v>
      </c>
      <c r="LU349" s="25">
        <f t="shared" si="1168"/>
        <v>0</v>
      </c>
      <c r="LV349" s="25">
        <f t="shared" si="1169"/>
        <v>0</v>
      </c>
      <c r="LW349" s="25">
        <f t="shared" si="1274"/>
        <v>0</v>
      </c>
      <c r="LX349" s="25">
        <f t="shared" si="1170"/>
        <v>0</v>
      </c>
      <c r="LY349" s="25">
        <f t="shared" si="1171"/>
        <v>0</v>
      </c>
      <c r="LZ349" s="25">
        <f t="shared" si="1275"/>
        <v>0</v>
      </c>
      <c r="MA349" s="25">
        <f t="shared" si="1172"/>
        <v>0</v>
      </c>
      <c r="MB349" s="25">
        <f t="shared" si="1173"/>
        <v>0</v>
      </c>
      <c r="MC349" s="25">
        <f t="shared" si="1276"/>
        <v>0</v>
      </c>
      <c r="MD349" s="25">
        <f t="shared" si="1174"/>
        <v>0</v>
      </c>
      <c r="ME349" s="25">
        <f t="shared" si="1175"/>
        <v>0</v>
      </c>
      <c r="MF349" s="25">
        <f t="shared" si="1277"/>
        <v>0</v>
      </c>
      <c r="MG349" s="25">
        <f t="shared" si="1176"/>
        <v>0</v>
      </c>
      <c r="MH349" s="25">
        <f t="shared" si="1177"/>
        <v>0</v>
      </c>
      <c r="MI349" s="25">
        <f t="shared" si="1278"/>
        <v>0</v>
      </c>
      <c r="MJ349" s="25">
        <f t="shared" si="1178"/>
        <v>0</v>
      </c>
      <c r="MK349" s="25">
        <f t="shared" si="1179"/>
        <v>0</v>
      </c>
      <c r="ML349" s="25">
        <f t="shared" si="1279"/>
        <v>0</v>
      </c>
      <c r="MM349" s="25">
        <f t="shared" si="1180"/>
        <v>0</v>
      </c>
      <c r="MN349" s="25">
        <f t="shared" si="1181"/>
        <v>0</v>
      </c>
      <c r="MO349" s="25">
        <f t="shared" si="1280"/>
        <v>0</v>
      </c>
      <c r="MP349" s="25">
        <f t="shared" si="1182"/>
        <v>0</v>
      </c>
      <c r="MQ349" s="25">
        <f t="shared" si="1183"/>
        <v>0</v>
      </c>
      <c r="MR349" s="25">
        <f t="shared" si="1281"/>
        <v>0</v>
      </c>
      <c r="MS349" s="29">
        <v>0</v>
      </c>
      <c r="MT349" s="29">
        <v>0</v>
      </c>
      <c r="MU349" s="29">
        <v>1</v>
      </c>
      <c r="MV349" s="29">
        <v>1</v>
      </c>
      <c r="MW349" s="25">
        <f t="shared" si="1184"/>
        <v>0</v>
      </c>
      <c r="MX349" s="25">
        <f t="shared" si="1185"/>
        <v>0</v>
      </c>
      <c r="MY349" s="25">
        <f t="shared" si="1186"/>
        <v>0</v>
      </c>
      <c r="MZ349" s="25">
        <f t="shared" si="1187"/>
        <v>0</v>
      </c>
      <c r="NA349" s="25">
        <f t="shared" si="1188"/>
        <v>0</v>
      </c>
      <c r="NB349" s="25">
        <f t="shared" si="1189"/>
        <v>0</v>
      </c>
      <c r="NC349" s="25">
        <f t="shared" si="1190"/>
        <v>0</v>
      </c>
      <c r="ND349" s="25">
        <f t="shared" si="1191"/>
        <v>0</v>
      </c>
      <c r="NE349" s="25">
        <f t="shared" si="1282"/>
        <v>0</v>
      </c>
      <c r="NF349" s="25">
        <f t="shared" si="1282"/>
        <v>0</v>
      </c>
      <c r="NG349" s="25">
        <f t="shared" si="1282"/>
        <v>0</v>
      </c>
      <c r="NH349" s="25">
        <f t="shared" si="1282"/>
        <v>0</v>
      </c>
      <c r="NI349" s="25">
        <f t="shared" si="1192"/>
        <v>0</v>
      </c>
      <c r="NJ349" s="25">
        <f t="shared" si="1193"/>
        <v>0</v>
      </c>
      <c r="NK349" s="25">
        <f t="shared" si="1194"/>
        <v>0</v>
      </c>
      <c r="NL349" s="25">
        <f t="shared" si="1195"/>
        <v>0</v>
      </c>
      <c r="NM349" s="25">
        <f t="shared" si="1196"/>
        <v>0</v>
      </c>
      <c r="NN349" s="25">
        <f t="shared" si="1283"/>
        <v>0</v>
      </c>
      <c r="NO349" s="25">
        <f t="shared" si="1197"/>
        <v>0</v>
      </c>
      <c r="NP349" s="25">
        <f t="shared" si="1198"/>
        <v>0</v>
      </c>
      <c r="NQ349" s="25">
        <f t="shared" si="1284"/>
        <v>0</v>
      </c>
      <c r="NR349" s="25">
        <f t="shared" si="1199"/>
        <v>0</v>
      </c>
      <c r="NS349" s="25">
        <f t="shared" si="1200"/>
        <v>0</v>
      </c>
      <c r="NT349" s="25">
        <f t="shared" si="1285"/>
        <v>0</v>
      </c>
      <c r="NU349" s="25">
        <f t="shared" si="1201"/>
        <v>0</v>
      </c>
      <c r="NV349" s="25">
        <f t="shared" si="1202"/>
        <v>0</v>
      </c>
      <c r="NW349" s="25">
        <f t="shared" si="1286"/>
        <v>0</v>
      </c>
      <c r="NX349" s="25">
        <f t="shared" si="1287"/>
        <v>0</v>
      </c>
      <c r="NY349" s="25">
        <f t="shared" si="1287"/>
        <v>0</v>
      </c>
      <c r="NZ349" s="25">
        <f t="shared" si="1288"/>
        <v>0</v>
      </c>
      <c r="OA349" s="25">
        <f t="shared" si="1289"/>
        <v>0</v>
      </c>
      <c r="OB349" s="25">
        <f t="shared" si="1289"/>
        <v>0</v>
      </c>
      <c r="OC349" s="25">
        <f t="shared" si="1290"/>
        <v>0</v>
      </c>
      <c r="OD349" s="25">
        <f t="shared" si="1291"/>
        <v>0</v>
      </c>
      <c r="OE349" s="25">
        <f t="shared" si="1291"/>
        <v>0</v>
      </c>
      <c r="OF349" s="25">
        <f t="shared" si="1291"/>
        <v>0</v>
      </c>
      <c r="OG349" s="25">
        <f t="shared" si="1203"/>
        <v>0</v>
      </c>
      <c r="OH349" s="25">
        <f t="shared" si="1204"/>
        <v>0</v>
      </c>
      <c r="OI349" s="25">
        <f t="shared" si="1205"/>
        <v>0</v>
      </c>
      <c r="OJ349" s="25">
        <f t="shared" si="1206"/>
        <v>0</v>
      </c>
      <c r="OK349" s="25">
        <f t="shared" si="1207"/>
        <v>0</v>
      </c>
      <c r="OL349" s="25">
        <f t="shared" si="1208"/>
        <v>0</v>
      </c>
      <c r="OM349" s="25">
        <f t="shared" si="1292"/>
        <v>0</v>
      </c>
      <c r="ON349" s="25">
        <f t="shared" si="1292"/>
        <v>0</v>
      </c>
      <c r="OO349" s="25">
        <f t="shared" si="1292"/>
        <v>0</v>
      </c>
      <c r="OP349" s="25">
        <f t="shared" si="1209"/>
        <v>0</v>
      </c>
      <c r="OQ349" s="25">
        <f t="shared" si="1210"/>
        <v>0</v>
      </c>
      <c r="OR349" s="25">
        <f t="shared" si="1293"/>
        <v>0</v>
      </c>
      <c r="OS349" s="30">
        <v>536217.23</v>
      </c>
      <c r="OT349" s="30">
        <v>2371505.9900000002</v>
      </c>
    </row>
    <row r="350" spans="1:410" ht="33" customHeight="1" x14ac:dyDescent="0.25">
      <c r="A350" s="18"/>
      <c r="B350" s="18" t="s">
        <v>1172</v>
      </c>
      <c r="C350" s="18"/>
      <c r="D350" s="16" t="e">
        <f>_xlfn.IFNA(INDEX(#REF!,MATCH(E350,#REF!,0)),0)</f>
        <v>#REF!</v>
      </c>
      <c r="E350" s="18" t="s">
        <v>1173</v>
      </c>
      <c r="F350" s="16"/>
      <c r="G350" s="16"/>
      <c r="H350" s="16"/>
      <c r="I350" s="16"/>
      <c r="J350" s="16"/>
      <c r="K350" s="16"/>
      <c r="L350" s="16"/>
      <c r="M350" s="18">
        <v>0</v>
      </c>
      <c r="N350" s="18">
        <v>0</v>
      </c>
      <c r="O350" s="18">
        <v>0</v>
      </c>
      <c r="P350" s="18">
        <v>0</v>
      </c>
      <c r="Q350" s="18">
        <v>0</v>
      </c>
      <c r="R350" s="18">
        <v>0</v>
      </c>
      <c r="S350" s="18">
        <v>0</v>
      </c>
      <c r="T350" s="18">
        <v>0</v>
      </c>
      <c r="U350" s="18">
        <v>0</v>
      </c>
      <c r="V350" s="18">
        <v>0</v>
      </c>
      <c r="W350" s="18">
        <v>0</v>
      </c>
      <c r="X350" s="18">
        <v>0</v>
      </c>
      <c r="Y350" s="18">
        <v>0</v>
      </c>
      <c r="Z350" s="20">
        <f t="shared" si="1211"/>
        <v>0</v>
      </c>
      <c r="AA350" s="18">
        <v>0</v>
      </c>
      <c r="AB350" s="18">
        <v>0</v>
      </c>
      <c r="AC350" s="18">
        <v>0</v>
      </c>
      <c r="AD350" s="18">
        <v>0</v>
      </c>
      <c r="AE350" s="18">
        <v>0</v>
      </c>
      <c r="AF350" s="18">
        <v>0</v>
      </c>
      <c r="AG350" s="18">
        <v>0</v>
      </c>
      <c r="AH350" s="18">
        <v>0</v>
      </c>
      <c r="AI350" s="20">
        <f t="shared" si="1212"/>
        <v>0</v>
      </c>
      <c r="AJ350" s="18">
        <v>0</v>
      </c>
      <c r="AK350" s="18">
        <v>0</v>
      </c>
      <c r="AL350" s="20">
        <f t="shared" si="1213"/>
        <v>0</v>
      </c>
      <c r="AM350" s="18">
        <v>0</v>
      </c>
      <c r="AN350" s="18">
        <v>0</v>
      </c>
      <c r="AO350" s="18">
        <v>0</v>
      </c>
      <c r="AP350" s="18">
        <v>0</v>
      </c>
      <c r="AQ350" s="18">
        <v>0</v>
      </c>
      <c r="AR350" s="18">
        <v>0</v>
      </c>
      <c r="AS350" s="18">
        <v>0</v>
      </c>
      <c r="AT350" s="18">
        <v>0</v>
      </c>
      <c r="AU350" s="18">
        <v>0</v>
      </c>
      <c r="AV350" s="18">
        <v>0</v>
      </c>
      <c r="AW350" s="18">
        <v>0</v>
      </c>
      <c r="AX350" s="18">
        <v>0</v>
      </c>
      <c r="AY350" s="18">
        <v>0</v>
      </c>
      <c r="AZ350" s="18">
        <v>0</v>
      </c>
      <c r="BA350" s="18">
        <v>0</v>
      </c>
      <c r="BB350" s="18">
        <v>0</v>
      </c>
      <c r="BC350" s="18">
        <v>0</v>
      </c>
      <c r="BD350" s="18">
        <v>0</v>
      </c>
      <c r="BE350" s="18">
        <v>0</v>
      </c>
      <c r="BF350" s="18">
        <v>0</v>
      </c>
      <c r="BG350" s="18">
        <v>0</v>
      </c>
      <c r="BH350" s="18">
        <v>0</v>
      </c>
      <c r="BI350" s="18">
        <v>0</v>
      </c>
      <c r="BJ350" s="18">
        <v>0</v>
      </c>
      <c r="BK350" s="18">
        <v>0</v>
      </c>
      <c r="BL350" s="18">
        <v>0</v>
      </c>
      <c r="BM350" s="18">
        <v>0</v>
      </c>
      <c r="BN350" s="18">
        <v>0</v>
      </c>
      <c r="BO350" s="18">
        <v>0</v>
      </c>
      <c r="BP350" s="18">
        <v>0</v>
      </c>
      <c r="BQ350" s="18">
        <v>0</v>
      </c>
      <c r="BR350" s="18">
        <v>0</v>
      </c>
      <c r="BS350" s="18">
        <v>0</v>
      </c>
      <c r="BT350" s="18">
        <v>0</v>
      </c>
      <c r="BU350" s="18">
        <v>0</v>
      </c>
      <c r="BV350" s="18">
        <v>0</v>
      </c>
      <c r="BW350" s="18">
        <v>0</v>
      </c>
      <c r="BX350" s="18">
        <v>0</v>
      </c>
      <c r="BY350" s="18">
        <v>0</v>
      </c>
      <c r="BZ350" s="18">
        <v>0</v>
      </c>
      <c r="CA350" s="16" t="e">
        <f>_xlfn.IFNA(IF(RIGHT(D350,2)="=G",0,INDEX(#REF!,MATCH(E350,#REF!,0))),0)</f>
        <v>#REF!</v>
      </c>
      <c r="CB350" s="16"/>
      <c r="CC350" s="18">
        <v>0</v>
      </c>
      <c r="CD350" s="18">
        <v>0</v>
      </c>
      <c r="CE350" s="18"/>
      <c r="CF350" s="18"/>
      <c r="CG350" s="18"/>
      <c r="CH350" s="18"/>
      <c r="CI350" s="16" t="s">
        <v>98</v>
      </c>
      <c r="CJ350" s="18">
        <v>0</v>
      </c>
      <c r="CK350" s="20">
        <f t="shared" si="1080"/>
        <v>0</v>
      </c>
      <c r="CL350" s="20">
        <f t="shared" si="1214"/>
        <v>0</v>
      </c>
      <c r="CM350" s="18"/>
      <c r="CN350" s="18"/>
      <c r="CO350" s="18"/>
      <c r="CP350" s="22">
        <f t="shared" si="1081"/>
        <v>0</v>
      </c>
      <c r="CQ350" s="22">
        <f t="shared" si="1082"/>
        <v>0</v>
      </c>
      <c r="CR350" s="22">
        <f t="shared" si="1215"/>
        <v>0</v>
      </c>
      <c r="CS350" s="22">
        <f t="shared" si="1083"/>
        <v>0</v>
      </c>
      <c r="CT350" s="22">
        <f t="shared" si="1084"/>
        <v>0</v>
      </c>
      <c r="CU350" s="18"/>
      <c r="CV350" s="22">
        <f t="shared" si="1216"/>
        <v>0</v>
      </c>
      <c r="CW350" s="22">
        <f t="shared" si="1085"/>
        <v>0</v>
      </c>
      <c r="CX350" s="22">
        <f t="shared" si="1086"/>
        <v>0</v>
      </c>
      <c r="CY350" s="22">
        <f t="shared" si="1087"/>
        <v>0</v>
      </c>
      <c r="CZ350" s="22">
        <f t="shared" si="1088"/>
        <v>0</v>
      </c>
      <c r="DA350" s="18"/>
      <c r="DB350" s="20">
        <f t="shared" si="1217"/>
        <v>0</v>
      </c>
      <c r="DC350" s="20">
        <f t="shared" si="1218"/>
        <v>0</v>
      </c>
      <c r="DD350" s="20">
        <f t="shared" si="1219"/>
        <v>0</v>
      </c>
      <c r="DE350" s="20">
        <f t="shared" si="1089"/>
        <v>0</v>
      </c>
      <c r="DF350" s="20">
        <f t="shared" si="1090"/>
        <v>0</v>
      </c>
      <c r="DG350" s="20">
        <f t="shared" si="1091"/>
        <v>0</v>
      </c>
      <c r="DH350" s="20">
        <f t="shared" si="1092"/>
        <v>0</v>
      </c>
      <c r="DI350" s="20">
        <f t="shared" si="1093"/>
        <v>0</v>
      </c>
      <c r="DJ350" s="20">
        <f t="shared" si="1094"/>
        <v>0</v>
      </c>
      <c r="DK350" s="20">
        <f t="shared" si="1220"/>
        <v>0</v>
      </c>
      <c r="DL350" s="20">
        <f t="shared" si="1221"/>
        <v>0</v>
      </c>
      <c r="DM350" s="20">
        <f t="shared" si="1222"/>
        <v>0</v>
      </c>
      <c r="DN350" s="20">
        <f t="shared" si="1223"/>
        <v>0</v>
      </c>
      <c r="DO350" s="18"/>
      <c r="DP350" s="18"/>
      <c r="DQ350" s="18"/>
      <c r="DR350" s="18"/>
      <c r="DS350" s="25">
        <f t="shared" si="1224"/>
        <v>0</v>
      </c>
      <c r="DT350" s="25">
        <f t="shared" si="1225"/>
        <v>0</v>
      </c>
      <c r="DU350" s="25">
        <f t="shared" si="1226"/>
        <v>0</v>
      </c>
      <c r="DV350" s="25">
        <f t="shared" si="1227"/>
        <v>0</v>
      </c>
      <c r="DW350" s="25">
        <f t="shared" si="1228"/>
        <v>0</v>
      </c>
      <c r="DX350" s="25">
        <f t="shared" si="1229"/>
        <v>0</v>
      </c>
      <c r="DY350" s="25">
        <f t="shared" si="1230"/>
        <v>0</v>
      </c>
      <c r="DZ350" s="25">
        <f t="shared" si="1231"/>
        <v>0</v>
      </c>
      <c r="EA350" s="25">
        <f t="shared" si="1232"/>
        <v>0</v>
      </c>
      <c r="EB350" s="25">
        <f t="shared" si="1233"/>
        <v>0</v>
      </c>
      <c r="EC350" s="25">
        <f t="shared" si="1234"/>
        <v>0</v>
      </c>
      <c r="ED350" s="25">
        <f t="shared" si="1235"/>
        <v>0</v>
      </c>
      <c r="EE350" s="25">
        <f t="shared" si="1235"/>
        <v>0</v>
      </c>
      <c r="EF350" s="25">
        <f t="shared" si="1236"/>
        <v>0</v>
      </c>
      <c r="EG350" s="25">
        <f t="shared" si="1237"/>
        <v>0</v>
      </c>
      <c r="EH350" s="25">
        <f t="shared" si="1237"/>
        <v>0</v>
      </c>
      <c r="EI350" s="25">
        <f t="shared" si="1238"/>
        <v>0</v>
      </c>
      <c r="EJ350" s="18">
        <v>0</v>
      </c>
      <c r="EK350" s="18">
        <v>160</v>
      </c>
      <c r="EL350" s="18" t="s">
        <v>1174</v>
      </c>
      <c r="EM350" s="18" t="s">
        <v>1175</v>
      </c>
      <c r="EN350" s="16" t="s">
        <v>1176</v>
      </c>
      <c r="EO350" s="16" t="s">
        <v>1172</v>
      </c>
      <c r="EP350" s="16" t="e">
        <f>IF(OR(EN350="Cống tròn",EN350="Cống hộp",EN350="Ống nhựa"),INDEX(#REF!,MATCH(E350,#REF!,0)),IF(OR(EN350="Rãnh xây",EN350="Rãnh bê tông"),INDEX(#REF!,MATCH(E350,#REF!,0)),0))</f>
        <v>#REF!</v>
      </c>
      <c r="EQ350" s="18">
        <v>160</v>
      </c>
      <c r="ER350" s="18"/>
      <c r="ES350" s="25">
        <f t="shared" si="1239"/>
        <v>0</v>
      </c>
      <c r="ET350" s="1" t="str">
        <f>_xlfn.IFNA(IF(EN350="Cống tròn",INDEX(#REF!,MATCH(E350,#REF!,0)),IF(EN350="Cống hộp",INDEX(#REF!,MATCH(E350,#REF!,0)),EU350&amp;" ,"&amp;EV350)),0)</f>
        <v>Móng bê tông ,Không cốt thép</v>
      </c>
      <c r="EU350" s="16" t="s">
        <v>769</v>
      </c>
      <c r="EV350" s="16" t="s">
        <v>775</v>
      </c>
      <c r="EW350" s="16" t="e">
        <f>_xlfn.IFNA(INDEX(#REF!,MATCH(E350,#REF!,0)),0)</f>
        <v>#REF!</v>
      </c>
      <c r="EX350" s="16"/>
      <c r="EY350" s="18">
        <v>0</v>
      </c>
      <c r="EZ350" s="18">
        <v>0</v>
      </c>
      <c r="FA350" s="18">
        <v>0</v>
      </c>
      <c r="FB350" s="18">
        <v>0</v>
      </c>
      <c r="FC350" s="18">
        <v>0</v>
      </c>
      <c r="FD350" s="25">
        <f t="shared" si="1095"/>
        <v>0</v>
      </c>
      <c r="FE350" s="25">
        <f t="shared" si="1240"/>
        <v>0</v>
      </c>
      <c r="FF350" s="18">
        <v>0</v>
      </c>
      <c r="FG350" s="18">
        <v>0</v>
      </c>
      <c r="FH350" s="18">
        <v>0</v>
      </c>
      <c r="FI350" s="25">
        <f t="shared" si="1241"/>
        <v>0</v>
      </c>
      <c r="FJ350" s="18">
        <v>0</v>
      </c>
      <c r="FK350" s="18">
        <v>0</v>
      </c>
      <c r="FL350" s="18">
        <v>0</v>
      </c>
      <c r="FM350" s="18">
        <v>0</v>
      </c>
      <c r="FN350" s="18">
        <v>0</v>
      </c>
      <c r="FO350" s="25">
        <f t="shared" si="1242"/>
        <v>0</v>
      </c>
      <c r="FP350" s="18">
        <v>0</v>
      </c>
      <c r="FQ350" s="18">
        <v>0</v>
      </c>
      <c r="FR350" s="25">
        <f t="shared" si="1096"/>
        <v>0</v>
      </c>
      <c r="FS350" s="25">
        <f t="shared" si="1097"/>
        <v>0</v>
      </c>
      <c r="FT350" s="25">
        <f t="shared" si="1098"/>
        <v>0</v>
      </c>
      <c r="FU350" s="25">
        <f t="shared" si="1099"/>
        <v>0</v>
      </c>
      <c r="FV350" s="25" t="str">
        <f t="shared" si="1243"/>
        <v>Đủ</v>
      </c>
      <c r="FW350" s="25">
        <f t="shared" si="1244"/>
        <v>0</v>
      </c>
      <c r="FX350" s="16" t="s">
        <v>767</v>
      </c>
      <c r="FY350" s="16" t="s">
        <v>766</v>
      </c>
      <c r="FZ350" s="16" t="s">
        <v>770</v>
      </c>
      <c r="GA350" s="16" t="s">
        <v>771</v>
      </c>
      <c r="GB350" s="18">
        <v>0.1</v>
      </c>
      <c r="GC350" s="18">
        <v>1.04</v>
      </c>
      <c r="GD350" s="18">
        <v>0.15</v>
      </c>
      <c r="GE350" s="18">
        <v>1.04</v>
      </c>
      <c r="GF350" s="18"/>
      <c r="GG350" s="18"/>
      <c r="GH350" s="18">
        <v>0.22</v>
      </c>
      <c r="GI350" s="18">
        <v>2</v>
      </c>
      <c r="GJ350" s="18">
        <v>0.6</v>
      </c>
      <c r="GK350" s="18"/>
      <c r="GL350" s="25">
        <f t="shared" si="1100"/>
        <v>0.6</v>
      </c>
      <c r="GM350" s="25">
        <f t="shared" si="1245"/>
        <v>0.6</v>
      </c>
      <c r="GN350" s="18">
        <v>0</v>
      </c>
      <c r="GO350" s="18">
        <v>0</v>
      </c>
      <c r="GP350" s="18">
        <v>0</v>
      </c>
      <c r="GQ350" s="18">
        <v>0</v>
      </c>
      <c r="GR350" s="1" t="e">
        <f>_xlfn.IFNA(INDEX(#REF!,MATCH(E350,#REF!,0)),0)</f>
        <v>#REF!</v>
      </c>
      <c r="GS350" s="16" t="s">
        <v>872</v>
      </c>
      <c r="GT350" s="18">
        <v>0.15</v>
      </c>
      <c r="GU350" s="18">
        <v>0.15</v>
      </c>
      <c r="GV350" s="18">
        <v>1</v>
      </c>
      <c r="GW350" s="18">
        <v>32</v>
      </c>
      <c r="GX350" s="25">
        <f t="shared" si="1101"/>
        <v>0.6</v>
      </c>
      <c r="GY350" s="25">
        <f t="shared" si="1102"/>
        <v>0</v>
      </c>
      <c r="GZ350" s="25">
        <f t="shared" si="1246"/>
        <v>0.85</v>
      </c>
      <c r="HA350" s="1" t="e" cm="1">
        <f t="array" ref="HA350">INDEX(#REF!,MATCH(EJ350&amp;EK350&amp;HD350&amp;HE350&amp;HF350,#REF!&amp;#REF!&amp;#REF!&amp;#REF!&amp;#REF!,0))</f>
        <v>#REF!</v>
      </c>
      <c r="HB350" s="16"/>
      <c r="HC350" s="25">
        <f t="shared" si="1247"/>
        <v>0</v>
      </c>
      <c r="HD350" s="18">
        <v>0</v>
      </c>
      <c r="HE350" s="18">
        <v>0</v>
      </c>
      <c r="HF350" s="18">
        <v>0</v>
      </c>
      <c r="HG350" s="1" t="e" cm="1">
        <f t="array" ref="HG350">INDEX(#REF!,MATCH(EJ350&amp;EK350&amp;HJ350&amp;HK350&amp;HL350,#REF!&amp;#REF!&amp;#REF!&amp;#REF!&amp;#REF!,0))</f>
        <v>#REF!</v>
      </c>
      <c r="HH350" s="16"/>
      <c r="HI350" s="25">
        <f t="shared" si="1248"/>
        <v>0</v>
      </c>
      <c r="HJ350" s="25">
        <f t="shared" si="1249"/>
        <v>0</v>
      </c>
      <c r="HK350" s="19">
        <v>0</v>
      </c>
      <c r="HL350" s="19">
        <v>0</v>
      </c>
      <c r="HM350" s="18">
        <v>0.01</v>
      </c>
      <c r="HN350" s="18">
        <v>1</v>
      </c>
      <c r="HO350" s="25">
        <f t="shared" si="1250"/>
        <v>0</v>
      </c>
      <c r="HP350" s="25">
        <f t="shared" si="1251"/>
        <v>0</v>
      </c>
      <c r="HQ350" s="25">
        <f t="shared" si="1252"/>
        <v>0</v>
      </c>
      <c r="HR350" s="25">
        <f t="shared" si="1253"/>
        <v>0</v>
      </c>
      <c r="HS350" s="25" t="str">
        <f t="shared" si="1254"/>
        <v>Đủ</v>
      </c>
      <c r="HT350" s="19">
        <v>0</v>
      </c>
      <c r="HU350" s="19">
        <v>0</v>
      </c>
      <c r="HV350" s="19">
        <v>0</v>
      </c>
      <c r="HW350" s="25">
        <f t="shared" si="1255"/>
        <v>0</v>
      </c>
      <c r="HX350" s="19">
        <v>0</v>
      </c>
      <c r="HY350" s="19">
        <v>0</v>
      </c>
      <c r="HZ350" s="18">
        <v>50.91</v>
      </c>
      <c r="IA350" s="20">
        <f>ROUND(IF(EN350="Cống tròn",IF(EN350="Cống tròn",IF(EU350="Không có móng",IQ350-FF350,IF(EU350="Đế",IP350-FN350,IF(OR(EU350="Móng bê tông",EU350="Móng bê tông kết hợp đế"),II350-FJ350,0))),0),IF(EN350="Cống hộp",IF(AND(EN350="Cống hộp",EU350="Không có móng"),IQ350-GF350,IF(AND(EN350="Cống hộp",EU350="Móng bê tông"),IJ350-GB350,0)),IF(OR(EN350="Rãnh xây",EN350="Rãnh bê tông"),IF(OR(EN350="Rãnh xây",EN350="Rãnh bê tông"),IK350-GB350,0),IF(EN350="Ống nhựa",IF(AND(EN350="Ống nhựa",EU350="Không đắp cát"),IQ350-HT350,IF(AND(EN350="Ống nhựa",EU350="Đắp cát"),IH350-HX350,0)),IF(EN350="Rãnh thang",IF(EN350="Rãnh thang",IF(EU350="Móng bê tông",#REF!-#REF!,IQ350),0),0))))),2)</f>
        <v>50.06</v>
      </c>
      <c r="IB350" s="20">
        <f t="shared" si="1256"/>
        <v>0.84999999999999432</v>
      </c>
      <c r="IC350" s="20">
        <f t="shared" si="1103"/>
        <v>0</v>
      </c>
      <c r="ID350" s="20">
        <f t="shared" si="1104"/>
        <v>0</v>
      </c>
      <c r="IE350" s="20">
        <f t="shared" si="1105"/>
        <v>50.06</v>
      </c>
      <c r="IF350" s="20">
        <f t="shared" si="1106"/>
        <v>0</v>
      </c>
      <c r="IG350" s="20">
        <f>IF(EN350="Rãnh thang",IF(AND(EN350="Rãnh thang",EU350="Móng bê tông"),IQ350-#REF!,0),IF(EN350="Ống nhựa",IF(AND(EN350="Ống nhựa",EU350="Đắp cát"),IQ350-HT350,0),IF(EN350="Cống tròn",IF(EN350="Cống tròn",IF(OR(EU350="Móng bê tông",EU350="Móng bê tông kết hợp đế"),IM350-FL350,0),0),IF(EN350="Cống hộp",IF(AND(EN350="Cống hộp",EU350="Móng bê tông"),IN350-GD350,0),IF(OR(EN350="Rãnh xây",EN350="Rãnh bê tông"),IF(AND(EN350="Rãnh xây",EU350="Móng bê tông"),IO350-GD350,IF(AND(EN350="Rãnh bê tông",EU350="Móng bê tông"),IO350-GD350,0)),0)))))</f>
        <v>50.160000000000004</v>
      </c>
      <c r="IH350" s="20">
        <f t="shared" si="1107"/>
        <v>0</v>
      </c>
      <c r="II350" s="20">
        <f t="shared" si="1108"/>
        <v>0</v>
      </c>
      <c r="IJ350" s="20">
        <f t="shared" si="1109"/>
        <v>0</v>
      </c>
      <c r="IK350" s="20">
        <f t="shared" si="1110"/>
        <v>50.160000000000004</v>
      </c>
      <c r="IL350" s="20">
        <f t="shared" si="1111"/>
        <v>50.31</v>
      </c>
      <c r="IM350" s="20">
        <f t="shared" si="1112"/>
        <v>0</v>
      </c>
      <c r="IN350" s="20">
        <f t="shared" si="1113"/>
        <v>0</v>
      </c>
      <c r="IO350" s="20">
        <f t="shared" si="1114"/>
        <v>50.31</v>
      </c>
      <c r="IP350" s="20">
        <f t="shared" si="1115"/>
        <v>0</v>
      </c>
      <c r="IQ350" s="18">
        <v>50.31</v>
      </c>
      <c r="IR350" s="25">
        <f t="shared" si="1257"/>
        <v>0.6</v>
      </c>
      <c r="IS350" s="25">
        <f t="shared" si="1116"/>
        <v>50.91</v>
      </c>
      <c r="IT350" s="25">
        <f t="shared" si="1117"/>
        <v>50.91</v>
      </c>
      <c r="IU350" s="25">
        <f>ROUND(IF(EN350="Cống tròn",IF(EN350="Cống tròn",IV350+FF350,0),IF(EN350="Cống hộp",IF(EN350="Cống hộp",IV350+GP350,0),IF(OR(EN350="Rãnh xây",EN350="Rãnh bê tông"),IF(OR(EN350="Rãnh xây",EN350="Rãnh bê tông"),IV350+GP350,0),IF(EN350="ống nhựa",IF(EN350="Ống nhựa",IV350+HT350,0),IF(EN350="Rãnh thang",IF(EN350="Rãnh thang",IQ350+#REF!,0),0))))),2)</f>
        <v>50.91</v>
      </c>
      <c r="IV350" s="18">
        <v>50.91</v>
      </c>
      <c r="IW350" s="25">
        <f t="shared" si="1118"/>
        <v>0</v>
      </c>
      <c r="IX350" s="25">
        <f t="shared" si="1119"/>
        <v>0</v>
      </c>
      <c r="IY350" s="25">
        <f t="shared" si="1120"/>
        <v>50.91</v>
      </c>
      <c r="IZ350" s="25">
        <f t="shared" si="1121"/>
        <v>0</v>
      </c>
      <c r="JA350" s="25">
        <f t="shared" si="1122"/>
        <v>0</v>
      </c>
      <c r="JB350" s="18">
        <v>50.27</v>
      </c>
      <c r="JC350" s="20">
        <f>ROUND(IF(EN350="Cống tròn",IF(EN350="Cống tròn",IF(EU350="Không có móng",JS350-FF350,IF(EU350="Đế",JR350-FN350,IF(OR(EU350="Móng bê tông",EU350="Móng bê tông kết hợp đế"),JK350-FJ350,0))),0),IF(EN350="Cống hộp",IF(AND(EN350="Cống hộp",EU350="Không có móng"),JS350-GF350,IF(AND(EN350="Cống hộp",EU350="Móng bê tông"),JL350-GB350,0)),IF(OR(EN350="Rãnh xây",EN350="Rãnh bê tông"),IF(OR(EN350="Rãnh xây",EN350="Rãnh bê tông"),JM350-GB350,0),IF(EN350="Ống nhựa",IF(AND(EN350="Ống nhựa",EU350="Không đắp cát"),JS350-HT350,IF(AND(EN350="Ống nhựa",EU350="Đắp cát"),JJ350-HX350,0)),IF(EN350="Rãnh thang",IF(EN350="Rãnh thang",IF(EU350="Móng bê tông",#REF!-#REF!,JS350),0),0))))),2)</f>
        <v>49.42</v>
      </c>
      <c r="JD350" s="20">
        <f t="shared" si="1258"/>
        <v>0.85000000000000142</v>
      </c>
      <c r="JE350" s="20">
        <f t="shared" si="1123"/>
        <v>0</v>
      </c>
      <c r="JF350" s="20">
        <f t="shared" si="1124"/>
        <v>0</v>
      </c>
      <c r="JG350" s="20">
        <f t="shared" si="1125"/>
        <v>49.42</v>
      </c>
      <c r="JH350" s="20">
        <f t="shared" si="1126"/>
        <v>0</v>
      </c>
      <c r="JI350" s="20">
        <f>IF(EN350="Rãnh thang",IF(AND(EN350="Rãnh thang",EU350="Móng bê tông"),JS350-#REF!,0),IF(EN350="Ống nhựa",IF(AND(EN350="Ống nhựa",EU350="Đắp cát"),JS350-HT350,0),IF(EN350="Cống tròn",IF(EN350="Cống tròn",IF(OR(EU350="Móng bê tông",EU350="Móng bê tông kết hợp đế"),JO350-FL350,0),0),IF(EN350="Cống hộp",IF(AND(EN350="Cống hộp",EU350="Móng bê tông"),JP350-GD350,0),IF(OR(EN350="Rãnh xây",EN350="Rãnh bê tông"),IF(AND(EN350="Rãnh xây",EU350="Móng bê tông"),JQ350-GD350,IF(AND(EN350="Rãnh bê tông",EU350="Móng bê tông"),JQ350-GD350,0)),0)))))</f>
        <v>49.52</v>
      </c>
      <c r="JJ350" s="20">
        <f t="shared" si="1127"/>
        <v>0</v>
      </c>
      <c r="JK350" s="20">
        <f t="shared" si="1128"/>
        <v>0</v>
      </c>
      <c r="JL350" s="20">
        <f t="shared" si="1129"/>
        <v>0</v>
      </c>
      <c r="JM350" s="20">
        <f t="shared" si="1130"/>
        <v>49.52</v>
      </c>
      <c r="JN350" s="20">
        <f t="shared" si="1131"/>
        <v>49.67</v>
      </c>
      <c r="JO350" s="20">
        <f t="shared" si="1132"/>
        <v>0</v>
      </c>
      <c r="JP350" s="20">
        <f t="shared" si="1133"/>
        <v>0</v>
      </c>
      <c r="JQ350" s="20">
        <f t="shared" si="1134"/>
        <v>49.67</v>
      </c>
      <c r="JR350" s="20">
        <f t="shared" si="1135"/>
        <v>0</v>
      </c>
      <c r="JS350" s="26">
        <v>49.67</v>
      </c>
      <c r="JT350" s="25">
        <f t="shared" si="1259"/>
        <v>0.6</v>
      </c>
      <c r="JU350" s="25">
        <f t="shared" si="1136"/>
        <v>50.27</v>
      </c>
      <c r="JV350" s="25">
        <f t="shared" si="1137"/>
        <v>50.27</v>
      </c>
      <c r="JW350" s="25">
        <f>ROUND(IF(EN350="Cống tròn",IF(EN350="Cống tròn",JX350+FF350,0),IF(EN350="Cống hộp",IF(EN350="Cống hộp",JX350+GP350,0),IF(OR(EN350="Rãnh xây",EN350="Rãnh bê tông"),IF(OR(EN350="Rãnh xây",EN350="Rãnh bê tông"),JX350+GP350,0),IF(EN350="ống nhựa",IF(EN350="Ống nhựa",JX350+HT350,0),IF(EN350="Rãnh thang",IF(EN350="Rãnh thang",JS350+#REF!,0),0))))),2)</f>
        <v>50.27</v>
      </c>
      <c r="JX350" s="27">
        <v>50.27</v>
      </c>
      <c r="JY350" s="25">
        <f t="shared" si="1138"/>
        <v>0</v>
      </c>
      <c r="JZ350" s="25">
        <f t="shared" si="1139"/>
        <v>0</v>
      </c>
      <c r="KA350" s="25">
        <f t="shared" si="1140"/>
        <v>50.27</v>
      </c>
      <c r="KB350" s="25">
        <f t="shared" si="1141"/>
        <v>0</v>
      </c>
      <c r="KC350" s="25">
        <f t="shared" si="1142"/>
        <v>0</v>
      </c>
      <c r="KD350" s="28" t="s">
        <v>98</v>
      </c>
      <c r="KE350" s="27">
        <v>0</v>
      </c>
      <c r="KF350" s="25">
        <f t="shared" si="1143"/>
        <v>0.84999999999999432</v>
      </c>
      <c r="KG350" s="25">
        <f t="shared" si="1260"/>
        <v>0.84999999999999432</v>
      </c>
      <c r="KH350" s="27">
        <v>0</v>
      </c>
      <c r="KI350" s="25">
        <f t="shared" si="1144"/>
        <v>0.85000000000000142</v>
      </c>
      <c r="KJ350" s="25">
        <f t="shared" si="1261"/>
        <v>0.85000000000000142</v>
      </c>
      <c r="KK350" s="25">
        <f t="shared" si="1145"/>
        <v>0</v>
      </c>
      <c r="KL350" s="25">
        <f t="shared" si="1146"/>
        <v>0</v>
      </c>
      <c r="KM350" s="25">
        <f t="shared" si="1262"/>
        <v>0</v>
      </c>
      <c r="KN350" s="25">
        <f t="shared" si="1147"/>
        <v>0</v>
      </c>
      <c r="KO350" s="25">
        <f t="shared" si="1148"/>
        <v>0</v>
      </c>
      <c r="KP350" s="25">
        <f t="shared" si="1263"/>
        <v>0</v>
      </c>
      <c r="KQ350" s="25">
        <f t="shared" si="1149"/>
        <v>0</v>
      </c>
      <c r="KR350" s="25">
        <f t="shared" si="1150"/>
        <v>0</v>
      </c>
      <c r="KS350" s="25">
        <f t="shared" si="1264"/>
        <v>0</v>
      </c>
      <c r="KT350" s="25">
        <f t="shared" si="1151"/>
        <v>0</v>
      </c>
      <c r="KU350" s="25">
        <f t="shared" si="1152"/>
        <v>0</v>
      </c>
      <c r="KV350" s="25">
        <f t="shared" si="1265"/>
        <v>0</v>
      </c>
      <c r="KW350" s="25">
        <f t="shared" si="1079"/>
        <v>0</v>
      </c>
      <c r="KX350" s="25">
        <f t="shared" si="1153"/>
        <v>0</v>
      </c>
      <c r="KY350" s="25">
        <f t="shared" si="1266"/>
        <v>0</v>
      </c>
      <c r="KZ350" s="25">
        <f t="shared" si="1154"/>
        <v>0</v>
      </c>
      <c r="LA350" s="25">
        <f t="shared" si="1155"/>
        <v>0</v>
      </c>
      <c r="LB350" s="25">
        <f t="shared" si="1267"/>
        <v>0</v>
      </c>
      <c r="LC350" s="25">
        <f t="shared" si="1156"/>
        <v>0</v>
      </c>
      <c r="LD350" s="25">
        <f t="shared" si="1157"/>
        <v>0</v>
      </c>
      <c r="LE350" s="25">
        <f t="shared" si="1268"/>
        <v>0</v>
      </c>
      <c r="LF350" s="25">
        <f t="shared" si="1158"/>
        <v>0</v>
      </c>
      <c r="LG350" s="25">
        <f t="shared" si="1159"/>
        <v>0</v>
      </c>
      <c r="LH350" s="25">
        <f t="shared" si="1269"/>
        <v>0</v>
      </c>
      <c r="LI350" s="25">
        <f t="shared" si="1160"/>
        <v>0.1</v>
      </c>
      <c r="LJ350" s="25">
        <f t="shared" si="1161"/>
        <v>0.1</v>
      </c>
      <c r="LK350" s="25">
        <f t="shared" si="1270"/>
        <v>0.1</v>
      </c>
      <c r="LL350" s="25">
        <f t="shared" si="1162"/>
        <v>0</v>
      </c>
      <c r="LM350" s="25">
        <f t="shared" si="1163"/>
        <v>0</v>
      </c>
      <c r="LN350" s="25">
        <f t="shared" si="1271"/>
        <v>0</v>
      </c>
      <c r="LO350" s="25">
        <f t="shared" si="1164"/>
        <v>0.15</v>
      </c>
      <c r="LP350" s="25">
        <f t="shared" si="1165"/>
        <v>0.15</v>
      </c>
      <c r="LQ350" s="25">
        <f t="shared" si="1272"/>
        <v>0.15</v>
      </c>
      <c r="LR350" s="25">
        <f t="shared" si="1166"/>
        <v>0</v>
      </c>
      <c r="LS350" s="25">
        <f t="shared" si="1167"/>
        <v>0</v>
      </c>
      <c r="LT350" s="25">
        <f t="shared" si="1273"/>
        <v>0</v>
      </c>
      <c r="LU350" s="25">
        <f t="shared" si="1168"/>
        <v>0.6</v>
      </c>
      <c r="LV350" s="25">
        <f t="shared" si="1169"/>
        <v>0.6</v>
      </c>
      <c r="LW350" s="25">
        <f t="shared" si="1274"/>
        <v>0.6</v>
      </c>
      <c r="LX350" s="25">
        <f t="shared" si="1170"/>
        <v>0</v>
      </c>
      <c r="LY350" s="25">
        <f t="shared" si="1171"/>
        <v>0</v>
      </c>
      <c r="LZ350" s="25">
        <f t="shared" si="1275"/>
        <v>0</v>
      </c>
      <c r="MA350" s="25">
        <f t="shared" si="1172"/>
        <v>0</v>
      </c>
      <c r="MB350" s="25">
        <f t="shared" si="1173"/>
        <v>0</v>
      </c>
      <c r="MC350" s="25">
        <f t="shared" si="1276"/>
        <v>0</v>
      </c>
      <c r="MD350" s="25">
        <f t="shared" si="1174"/>
        <v>0</v>
      </c>
      <c r="ME350" s="25">
        <f t="shared" si="1175"/>
        <v>0</v>
      </c>
      <c r="MF350" s="25">
        <f t="shared" si="1277"/>
        <v>0</v>
      </c>
      <c r="MG350" s="25">
        <f t="shared" si="1176"/>
        <v>0</v>
      </c>
      <c r="MH350" s="25">
        <f t="shared" si="1177"/>
        <v>0</v>
      </c>
      <c r="MI350" s="25">
        <f t="shared" si="1278"/>
        <v>0</v>
      </c>
      <c r="MJ350" s="25">
        <f t="shared" si="1178"/>
        <v>0</v>
      </c>
      <c r="MK350" s="25">
        <f t="shared" si="1179"/>
        <v>0</v>
      </c>
      <c r="ML350" s="25">
        <f t="shared" si="1279"/>
        <v>0</v>
      </c>
      <c r="MM350" s="25">
        <f t="shared" si="1180"/>
        <v>0</v>
      </c>
      <c r="MN350" s="25">
        <f t="shared" si="1181"/>
        <v>0</v>
      </c>
      <c r="MO350" s="25">
        <f t="shared" si="1280"/>
        <v>0</v>
      </c>
      <c r="MP350" s="25">
        <f t="shared" si="1182"/>
        <v>0</v>
      </c>
      <c r="MQ350" s="25">
        <f t="shared" si="1183"/>
        <v>0</v>
      </c>
      <c r="MR350" s="25">
        <f t="shared" si="1281"/>
        <v>0</v>
      </c>
      <c r="MS350" s="29">
        <v>1.24</v>
      </c>
      <c r="MT350" s="29">
        <v>0</v>
      </c>
      <c r="MU350" s="29">
        <v>1</v>
      </c>
      <c r="MV350" s="29">
        <v>1</v>
      </c>
      <c r="MW350" s="25">
        <f t="shared" si="1184"/>
        <v>1.24</v>
      </c>
      <c r="MX350" s="25">
        <f t="shared" si="1185"/>
        <v>1.05</v>
      </c>
      <c r="MY350" s="25">
        <f t="shared" si="1186"/>
        <v>0</v>
      </c>
      <c r="MZ350" s="25">
        <f t="shared" si="1187"/>
        <v>0</v>
      </c>
      <c r="NA350" s="25">
        <f t="shared" si="1188"/>
        <v>1.24</v>
      </c>
      <c r="NB350" s="25">
        <f t="shared" si="1189"/>
        <v>1.05</v>
      </c>
      <c r="NC350" s="25">
        <f t="shared" si="1190"/>
        <v>0</v>
      </c>
      <c r="ND350" s="25">
        <f t="shared" si="1191"/>
        <v>0</v>
      </c>
      <c r="NE350" s="25">
        <f t="shared" si="1282"/>
        <v>1.24</v>
      </c>
      <c r="NF350" s="25">
        <f t="shared" si="1282"/>
        <v>1.05</v>
      </c>
      <c r="NG350" s="25">
        <f t="shared" si="1282"/>
        <v>0</v>
      </c>
      <c r="NH350" s="25">
        <f t="shared" si="1282"/>
        <v>0</v>
      </c>
      <c r="NI350" s="25">
        <f t="shared" si="1192"/>
        <v>168</v>
      </c>
      <c r="NJ350" s="25">
        <f t="shared" si="1193"/>
        <v>0</v>
      </c>
      <c r="NK350" s="25">
        <f t="shared" si="1194"/>
        <v>168</v>
      </c>
      <c r="NL350" s="25">
        <f t="shared" si="1195"/>
        <v>0</v>
      </c>
      <c r="NM350" s="25">
        <f t="shared" si="1196"/>
        <v>0</v>
      </c>
      <c r="NN350" s="25">
        <f t="shared" si="1283"/>
        <v>0</v>
      </c>
      <c r="NO350" s="25">
        <f t="shared" si="1197"/>
        <v>0</v>
      </c>
      <c r="NP350" s="25">
        <f t="shared" si="1198"/>
        <v>0</v>
      </c>
      <c r="NQ350" s="25">
        <f t="shared" si="1284"/>
        <v>0</v>
      </c>
      <c r="NR350" s="25">
        <f t="shared" si="1199"/>
        <v>141.44</v>
      </c>
      <c r="NS350" s="25">
        <f t="shared" si="1200"/>
        <v>0</v>
      </c>
      <c r="NT350" s="25">
        <f t="shared" si="1285"/>
        <v>141.44</v>
      </c>
      <c r="NU350" s="25">
        <f t="shared" si="1201"/>
        <v>0</v>
      </c>
      <c r="NV350" s="25">
        <f t="shared" si="1202"/>
        <v>0</v>
      </c>
      <c r="NW350" s="25">
        <f t="shared" si="1286"/>
        <v>0</v>
      </c>
      <c r="NX350" s="25">
        <f t="shared" si="1287"/>
        <v>141.44</v>
      </c>
      <c r="NY350" s="25">
        <f t="shared" si="1287"/>
        <v>0</v>
      </c>
      <c r="NZ350" s="25">
        <f t="shared" si="1288"/>
        <v>141.44</v>
      </c>
      <c r="OA350" s="25">
        <f t="shared" si="1289"/>
        <v>26.56</v>
      </c>
      <c r="OB350" s="25">
        <f t="shared" si="1289"/>
        <v>0</v>
      </c>
      <c r="OC350" s="25">
        <f t="shared" si="1290"/>
        <v>26.56</v>
      </c>
      <c r="OD350" s="25">
        <f t="shared" si="1291"/>
        <v>141.44</v>
      </c>
      <c r="OE350" s="25">
        <f t="shared" si="1291"/>
        <v>0</v>
      </c>
      <c r="OF350" s="25">
        <f t="shared" si="1291"/>
        <v>141.44</v>
      </c>
      <c r="OG350" s="25">
        <f t="shared" si="1203"/>
        <v>0</v>
      </c>
      <c r="OH350" s="25">
        <f t="shared" si="1204"/>
        <v>0</v>
      </c>
      <c r="OI350" s="25">
        <f t="shared" si="1205"/>
        <v>0</v>
      </c>
      <c r="OJ350" s="25">
        <f t="shared" si="1206"/>
        <v>0</v>
      </c>
      <c r="OK350" s="25">
        <f t="shared" si="1207"/>
        <v>0</v>
      </c>
      <c r="OL350" s="25">
        <f t="shared" si="1208"/>
        <v>0</v>
      </c>
      <c r="OM350" s="25">
        <f t="shared" si="1292"/>
        <v>0</v>
      </c>
      <c r="ON350" s="25">
        <f t="shared" si="1292"/>
        <v>0</v>
      </c>
      <c r="OO350" s="25">
        <f t="shared" si="1292"/>
        <v>0</v>
      </c>
      <c r="OP350" s="25">
        <f t="shared" si="1209"/>
        <v>0</v>
      </c>
      <c r="OQ350" s="25">
        <f t="shared" si="1210"/>
        <v>0</v>
      </c>
      <c r="OR350" s="25">
        <f t="shared" si="1293"/>
        <v>0</v>
      </c>
      <c r="OS350" s="26">
        <v>535511.69999999995</v>
      </c>
      <c r="OT350" s="26">
        <v>2371031</v>
      </c>
    </row>
    <row r="351" spans="1:410" ht="33" customHeight="1" x14ac:dyDescent="0.25">
      <c r="A351" s="18"/>
      <c r="B351" s="18" t="s">
        <v>1172</v>
      </c>
      <c r="C351" s="18"/>
      <c r="D351" s="16" t="e">
        <f>_xlfn.IFNA(INDEX(#REF!,MATCH(E351,#REF!,0)),0)</f>
        <v>#REF!</v>
      </c>
      <c r="E351" s="18" t="s">
        <v>1177</v>
      </c>
      <c r="F351" s="16"/>
      <c r="G351" s="16"/>
      <c r="H351" s="16"/>
      <c r="I351" s="16"/>
      <c r="J351" s="16"/>
      <c r="K351" s="16"/>
      <c r="L351" s="16"/>
      <c r="M351" s="18">
        <v>0</v>
      </c>
      <c r="N351" s="18">
        <v>0</v>
      </c>
      <c r="O351" s="18">
        <v>0</v>
      </c>
      <c r="P351" s="18">
        <v>0</v>
      </c>
      <c r="Q351" s="18">
        <v>0</v>
      </c>
      <c r="R351" s="18">
        <v>0</v>
      </c>
      <c r="S351" s="18">
        <v>0</v>
      </c>
      <c r="T351" s="18">
        <v>0</v>
      </c>
      <c r="U351" s="18">
        <v>0</v>
      </c>
      <c r="V351" s="18">
        <v>0</v>
      </c>
      <c r="W351" s="18">
        <v>0</v>
      </c>
      <c r="X351" s="18">
        <v>0</v>
      </c>
      <c r="Y351" s="18">
        <v>0</v>
      </c>
      <c r="Z351" s="20">
        <f t="shared" si="1211"/>
        <v>0</v>
      </c>
      <c r="AA351" s="18">
        <v>0</v>
      </c>
      <c r="AB351" s="18">
        <v>0</v>
      </c>
      <c r="AC351" s="18">
        <v>0</v>
      </c>
      <c r="AD351" s="18">
        <v>0</v>
      </c>
      <c r="AE351" s="18">
        <v>0</v>
      </c>
      <c r="AF351" s="18">
        <v>0</v>
      </c>
      <c r="AG351" s="18">
        <v>0</v>
      </c>
      <c r="AH351" s="18">
        <v>0</v>
      </c>
      <c r="AI351" s="20">
        <f t="shared" si="1212"/>
        <v>0</v>
      </c>
      <c r="AJ351" s="18">
        <v>0</v>
      </c>
      <c r="AK351" s="18">
        <v>0</v>
      </c>
      <c r="AL351" s="20">
        <f t="shared" si="1213"/>
        <v>0</v>
      </c>
      <c r="AM351" s="18">
        <v>0</v>
      </c>
      <c r="AN351" s="18">
        <v>0</v>
      </c>
      <c r="AO351" s="18">
        <v>0</v>
      </c>
      <c r="AP351" s="18">
        <v>0</v>
      </c>
      <c r="AQ351" s="18">
        <v>0</v>
      </c>
      <c r="AR351" s="18">
        <v>0</v>
      </c>
      <c r="AS351" s="18">
        <v>0</v>
      </c>
      <c r="AT351" s="18">
        <v>0</v>
      </c>
      <c r="AU351" s="18">
        <v>0</v>
      </c>
      <c r="AV351" s="18">
        <v>0</v>
      </c>
      <c r="AW351" s="18">
        <v>0</v>
      </c>
      <c r="AX351" s="18">
        <v>0</v>
      </c>
      <c r="AY351" s="18">
        <v>0</v>
      </c>
      <c r="AZ351" s="18">
        <v>0</v>
      </c>
      <c r="BA351" s="18">
        <v>0</v>
      </c>
      <c r="BB351" s="18">
        <v>0</v>
      </c>
      <c r="BC351" s="18">
        <v>0</v>
      </c>
      <c r="BD351" s="18">
        <v>0</v>
      </c>
      <c r="BE351" s="18">
        <v>0</v>
      </c>
      <c r="BF351" s="18">
        <v>0</v>
      </c>
      <c r="BG351" s="18">
        <v>0</v>
      </c>
      <c r="BH351" s="18">
        <v>0</v>
      </c>
      <c r="BI351" s="18">
        <v>0</v>
      </c>
      <c r="BJ351" s="18">
        <v>0</v>
      </c>
      <c r="BK351" s="18">
        <v>0</v>
      </c>
      <c r="BL351" s="18">
        <v>0</v>
      </c>
      <c r="BM351" s="18">
        <v>0</v>
      </c>
      <c r="BN351" s="18">
        <v>0</v>
      </c>
      <c r="BO351" s="18">
        <v>0</v>
      </c>
      <c r="BP351" s="18">
        <v>0</v>
      </c>
      <c r="BQ351" s="18">
        <v>0</v>
      </c>
      <c r="BR351" s="18">
        <v>0</v>
      </c>
      <c r="BS351" s="18">
        <v>0</v>
      </c>
      <c r="BT351" s="18">
        <v>0</v>
      </c>
      <c r="BU351" s="18">
        <v>0</v>
      </c>
      <c r="BV351" s="18">
        <v>0</v>
      </c>
      <c r="BW351" s="18">
        <v>0</v>
      </c>
      <c r="BX351" s="18">
        <v>0</v>
      </c>
      <c r="BY351" s="18">
        <v>0</v>
      </c>
      <c r="BZ351" s="18">
        <v>0</v>
      </c>
      <c r="CA351" s="16" t="e">
        <f>_xlfn.IFNA(IF(RIGHT(D351,2)="=G",0,INDEX(#REF!,MATCH(E351,#REF!,0))),0)</f>
        <v>#REF!</v>
      </c>
      <c r="CB351" s="16"/>
      <c r="CC351" s="18">
        <v>0</v>
      </c>
      <c r="CD351" s="18">
        <v>0</v>
      </c>
      <c r="CE351" s="18"/>
      <c r="CF351" s="18"/>
      <c r="CG351" s="18"/>
      <c r="CH351" s="18"/>
      <c r="CI351" s="16" t="s">
        <v>98</v>
      </c>
      <c r="CJ351" s="18">
        <v>0</v>
      </c>
      <c r="CK351" s="20">
        <f t="shared" si="1080"/>
        <v>0</v>
      </c>
      <c r="CL351" s="20">
        <f t="shared" si="1214"/>
        <v>0</v>
      </c>
      <c r="CM351" s="18"/>
      <c r="CN351" s="18"/>
      <c r="CO351" s="18"/>
      <c r="CP351" s="22">
        <f t="shared" si="1081"/>
        <v>0</v>
      </c>
      <c r="CQ351" s="22">
        <f t="shared" si="1082"/>
        <v>0</v>
      </c>
      <c r="CR351" s="22">
        <f t="shared" si="1215"/>
        <v>0</v>
      </c>
      <c r="CS351" s="22">
        <f t="shared" si="1083"/>
        <v>0</v>
      </c>
      <c r="CT351" s="22">
        <f t="shared" si="1084"/>
        <v>0</v>
      </c>
      <c r="CU351" s="18"/>
      <c r="CV351" s="22">
        <f t="shared" si="1216"/>
        <v>0</v>
      </c>
      <c r="CW351" s="22">
        <f t="shared" si="1085"/>
        <v>0</v>
      </c>
      <c r="CX351" s="22">
        <f t="shared" si="1086"/>
        <v>0</v>
      </c>
      <c r="CY351" s="22">
        <f t="shared" si="1087"/>
        <v>0</v>
      </c>
      <c r="CZ351" s="22">
        <f t="shared" si="1088"/>
        <v>0</v>
      </c>
      <c r="DA351" s="18"/>
      <c r="DB351" s="20">
        <f t="shared" si="1217"/>
        <v>0</v>
      </c>
      <c r="DC351" s="20">
        <f t="shared" si="1218"/>
        <v>0</v>
      </c>
      <c r="DD351" s="20">
        <f t="shared" si="1219"/>
        <v>0</v>
      </c>
      <c r="DE351" s="20">
        <f t="shared" si="1089"/>
        <v>0</v>
      </c>
      <c r="DF351" s="20">
        <f t="shared" si="1090"/>
        <v>0</v>
      </c>
      <c r="DG351" s="20">
        <f t="shared" si="1091"/>
        <v>0</v>
      </c>
      <c r="DH351" s="20">
        <f t="shared" si="1092"/>
        <v>0</v>
      </c>
      <c r="DI351" s="20">
        <f t="shared" si="1093"/>
        <v>0</v>
      </c>
      <c r="DJ351" s="20">
        <f t="shared" si="1094"/>
        <v>0</v>
      </c>
      <c r="DK351" s="20">
        <f t="shared" si="1220"/>
        <v>0</v>
      </c>
      <c r="DL351" s="20">
        <f t="shared" si="1221"/>
        <v>0</v>
      </c>
      <c r="DM351" s="20">
        <f t="shared" si="1222"/>
        <v>0</v>
      </c>
      <c r="DN351" s="20">
        <f t="shared" si="1223"/>
        <v>0</v>
      </c>
      <c r="DO351" s="18"/>
      <c r="DP351" s="18"/>
      <c r="DQ351" s="18"/>
      <c r="DR351" s="18"/>
      <c r="DS351" s="25">
        <f t="shared" si="1224"/>
        <v>0</v>
      </c>
      <c r="DT351" s="25">
        <f t="shared" si="1225"/>
        <v>0</v>
      </c>
      <c r="DU351" s="25">
        <f t="shared" si="1226"/>
        <v>0</v>
      </c>
      <c r="DV351" s="25">
        <f t="shared" si="1227"/>
        <v>0</v>
      </c>
      <c r="DW351" s="25">
        <f t="shared" si="1228"/>
        <v>0</v>
      </c>
      <c r="DX351" s="25">
        <f t="shared" si="1229"/>
        <v>0</v>
      </c>
      <c r="DY351" s="25">
        <f t="shared" si="1230"/>
        <v>0</v>
      </c>
      <c r="DZ351" s="25">
        <f t="shared" si="1231"/>
        <v>0</v>
      </c>
      <c r="EA351" s="25">
        <f t="shared" si="1232"/>
        <v>0</v>
      </c>
      <c r="EB351" s="25">
        <f t="shared" si="1233"/>
        <v>0</v>
      </c>
      <c r="EC351" s="25">
        <f t="shared" si="1234"/>
        <v>0</v>
      </c>
      <c r="ED351" s="25">
        <f t="shared" si="1235"/>
        <v>0</v>
      </c>
      <c r="EE351" s="25">
        <f t="shared" si="1235"/>
        <v>0</v>
      </c>
      <c r="EF351" s="25">
        <f t="shared" si="1236"/>
        <v>0</v>
      </c>
      <c r="EG351" s="25">
        <f t="shared" si="1237"/>
        <v>0</v>
      </c>
      <c r="EH351" s="25">
        <f t="shared" si="1237"/>
        <v>0</v>
      </c>
      <c r="EI351" s="25">
        <f t="shared" si="1238"/>
        <v>0</v>
      </c>
      <c r="EJ351" s="18">
        <v>160</v>
      </c>
      <c r="EK351" s="18">
        <v>493.32</v>
      </c>
      <c r="EL351" s="18" t="s">
        <v>1175</v>
      </c>
      <c r="EM351" s="18" t="s">
        <v>1178</v>
      </c>
      <c r="EN351" s="16" t="s">
        <v>1176</v>
      </c>
      <c r="EO351" s="16" t="s">
        <v>1172</v>
      </c>
      <c r="EP351" s="16" t="e">
        <f>IF(OR(EN351="Cống tròn",EN351="Cống hộp",EN351="Ống nhựa"),INDEX(#REF!,MATCH(E351,#REF!,0)),IF(OR(EN351="Rãnh xây",EN351="Rãnh bê tông"),INDEX(#REF!,MATCH(E351,#REF!,0)),0))</f>
        <v>#REF!</v>
      </c>
      <c r="EQ351" s="18">
        <v>333.32</v>
      </c>
      <c r="ER351" s="18"/>
      <c r="ES351" s="25">
        <f t="shared" si="1239"/>
        <v>0</v>
      </c>
      <c r="ET351" s="1" t="str">
        <f>_xlfn.IFNA(IF(EN351="Cống tròn",INDEX(#REF!,MATCH(E351,#REF!,0)),IF(EN351="Cống hộp",INDEX(#REF!,MATCH(E351,#REF!,0)),EU351&amp;" ,"&amp;EV351)),0)</f>
        <v>Móng bê tông ,Không cốt thép</v>
      </c>
      <c r="EU351" s="16" t="s">
        <v>769</v>
      </c>
      <c r="EV351" s="16" t="s">
        <v>775</v>
      </c>
      <c r="EW351" s="16" t="e">
        <f>_xlfn.IFNA(INDEX(#REF!,MATCH(E351,#REF!,0)),0)</f>
        <v>#REF!</v>
      </c>
      <c r="EX351" s="16"/>
      <c r="EY351" s="18">
        <v>0</v>
      </c>
      <c r="EZ351" s="18">
        <v>0</v>
      </c>
      <c r="FA351" s="18">
        <v>0</v>
      </c>
      <c r="FB351" s="18">
        <v>0</v>
      </c>
      <c r="FC351" s="18">
        <v>0</v>
      </c>
      <c r="FD351" s="25">
        <f t="shared" si="1095"/>
        <v>0</v>
      </c>
      <c r="FE351" s="25">
        <f t="shared" si="1240"/>
        <v>0</v>
      </c>
      <c r="FF351" s="18">
        <v>0</v>
      </c>
      <c r="FG351" s="18">
        <v>0</v>
      </c>
      <c r="FH351" s="18">
        <v>0</v>
      </c>
      <c r="FI351" s="25">
        <f t="shared" si="1241"/>
        <v>0</v>
      </c>
      <c r="FJ351" s="18">
        <v>0</v>
      </c>
      <c r="FK351" s="18">
        <v>0</v>
      </c>
      <c r="FL351" s="18">
        <v>0</v>
      </c>
      <c r="FM351" s="18">
        <v>0</v>
      </c>
      <c r="FN351" s="18">
        <v>0</v>
      </c>
      <c r="FO351" s="25">
        <f t="shared" si="1242"/>
        <v>0</v>
      </c>
      <c r="FP351" s="18">
        <v>0</v>
      </c>
      <c r="FQ351" s="18">
        <v>0</v>
      </c>
      <c r="FR351" s="25">
        <f t="shared" si="1096"/>
        <v>0</v>
      </c>
      <c r="FS351" s="25">
        <f t="shared" si="1097"/>
        <v>0</v>
      </c>
      <c r="FT351" s="25">
        <f t="shared" si="1098"/>
        <v>0</v>
      </c>
      <c r="FU351" s="25">
        <f t="shared" si="1099"/>
        <v>0</v>
      </c>
      <c r="FV351" s="25" t="str">
        <f t="shared" si="1243"/>
        <v>Đủ</v>
      </c>
      <c r="FW351" s="25">
        <f t="shared" si="1244"/>
        <v>0</v>
      </c>
      <c r="FX351" s="16" t="s">
        <v>767</v>
      </c>
      <c r="FY351" s="16" t="s">
        <v>766</v>
      </c>
      <c r="FZ351" s="16" t="s">
        <v>770</v>
      </c>
      <c r="GA351" s="16" t="s">
        <v>771</v>
      </c>
      <c r="GB351" s="18">
        <v>0.1</v>
      </c>
      <c r="GC351" s="18">
        <v>1.04</v>
      </c>
      <c r="GD351" s="18">
        <v>0.15</v>
      </c>
      <c r="GE351" s="18">
        <v>1.04</v>
      </c>
      <c r="GF351" s="18"/>
      <c r="GG351" s="18"/>
      <c r="GH351" s="18">
        <v>0.22</v>
      </c>
      <c r="GI351" s="18">
        <v>2</v>
      </c>
      <c r="GJ351" s="18">
        <v>0.6</v>
      </c>
      <c r="GK351" s="18"/>
      <c r="GL351" s="25">
        <f t="shared" si="1100"/>
        <v>0.8</v>
      </c>
      <c r="GM351" s="25">
        <f t="shared" si="1245"/>
        <v>0.8</v>
      </c>
      <c r="GN351" s="18">
        <v>0</v>
      </c>
      <c r="GO351" s="18">
        <v>0</v>
      </c>
      <c r="GP351" s="18">
        <v>0</v>
      </c>
      <c r="GQ351" s="18">
        <v>0</v>
      </c>
      <c r="GR351" s="1" t="e">
        <f>_xlfn.IFNA(INDEX(#REF!,MATCH(E351,#REF!,0)),0)</f>
        <v>#REF!</v>
      </c>
      <c r="GS351" s="16" t="s">
        <v>872</v>
      </c>
      <c r="GT351" s="18">
        <v>0.15</v>
      </c>
      <c r="GU351" s="18">
        <v>0.15</v>
      </c>
      <c r="GV351" s="18">
        <v>1</v>
      </c>
      <c r="GW351" s="18">
        <v>67</v>
      </c>
      <c r="GX351" s="25">
        <f t="shared" si="1101"/>
        <v>0.8</v>
      </c>
      <c r="GY351" s="25">
        <f t="shared" si="1102"/>
        <v>0</v>
      </c>
      <c r="GZ351" s="25">
        <f t="shared" si="1246"/>
        <v>1.05</v>
      </c>
      <c r="HA351" s="1" t="e" cm="1">
        <f t="array" ref="HA351">INDEX(#REF!,MATCH(EJ351&amp;EK351&amp;HD351&amp;HE351&amp;HF351,#REF!&amp;#REF!&amp;#REF!&amp;#REF!&amp;#REF!,0))</f>
        <v>#REF!</v>
      </c>
      <c r="HB351" s="16"/>
      <c r="HC351" s="25">
        <f t="shared" si="1247"/>
        <v>0</v>
      </c>
      <c r="HD351" s="18">
        <v>0</v>
      </c>
      <c r="HE351" s="18">
        <v>0</v>
      </c>
      <c r="HF351" s="18">
        <v>0</v>
      </c>
      <c r="HG351" s="1" t="e" cm="1">
        <f t="array" ref="HG351">INDEX(#REF!,MATCH(EJ351&amp;EK351&amp;HJ351&amp;HK351&amp;HL351,#REF!&amp;#REF!&amp;#REF!&amp;#REF!&amp;#REF!,0))</f>
        <v>#REF!</v>
      </c>
      <c r="HH351" s="16"/>
      <c r="HI351" s="25">
        <f t="shared" si="1248"/>
        <v>0</v>
      </c>
      <c r="HJ351" s="25">
        <f t="shared" si="1249"/>
        <v>0</v>
      </c>
      <c r="HK351" s="19">
        <v>0</v>
      </c>
      <c r="HL351" s="19">
        <v>0</v>
      </c>
      <c r="HM351" s="18">
        <v>0.01</v>
      </c>
      <c r="HN351" s="18">
        <v>1</v>
      </c>
      <c r="HO351" s="25">
        <f t="shared" si="1250"/>
        <v>0</v>
      </c>
      <c r="HP351" s="25">
        <f t="shared" si="1251"/>
        <v>0</v>
      </c>
      <c r="HQ351" s="25">
        <f t="shared" si="1252"/>
        <v>0</v>
      </c>
      <c r="HR351" s="25">
        <f t="shared" si="1253"/>
        <v>0</v>
      </c>
      <c r="HS351" s="25" t="str">
        <f t="shared" si="1254"/>
        <v>Đủ</v>
      </c>
      <c r="HT351" s="19">
        <v>0</v>
      </c>
      <c r="HU351" s="19">
        <v>0</v>
      </c>
      <c r="HV351" s="19">
        <v>0</v>
      </c>
      <c r="HW351" s="25">
        <f t="shared" si="1255"/>
        <v>0</v>
      </c>
      <c r="HX351" s="19">
        <v>0</v>
      </c>
      <c r="HY351" s="19">
        <v>0</v>
      </c>
      <c r="HZ351" s="18">
        <v>50.27</v>
      </c>
      <c r="IA351" s="20">
        <f>ROUND(IF(EN351="Cống tròn",IF(EN351="Cống tròn",IF(EU351="Không có móng",IQ351-FF351,IF(EU351="Đế",IP351-FN351,IF(OR(EU351="Móng bê tông",EU351="Móng bê tông kết hợp đế"),II351-FJ351,0))),0),IF(EN351="Cống hộp",IF(AND(EN351="Cống hộp",EU351="Không có móng"),IQ351-GF351,IF(AND(EN351="Cống hộp",EU351="Móng bê tông"),IJ351-GB351,0)),IF(OR(EN351="Rãnh xây",EN351="Rãnh bê tông"),IF(OR(EN351="Rãnh xây",EN351="Rãnh bê tông"),IK351-GB351,0),IF(EN351="Ống nhựa",IF(AND(EN351="Ống nhựa",EU351="Không đắp cát"),IQ351-HT351,IF(AND(EN351="Ống nhựa",EU351="Đắp cát"),IH351-HX351,0)),IF(EN351="Rãnh thang",IF(EN351="Rãnh thang",IF(EU351="Móng bê tông",#REF!-#REF!,IQ351),0),0))))),2)</f>
        <v>49.22</v>
      </c>
      <c r="IB351" s="20">
        <f t="shared" si="1256"/>
        <v>1.0500000000000043</v>
      </c>
      <c r="IC351" s="20">
        <f t="shared" si="1103"/>
        <v>0</v>
      </c>
      <c r="ID351" s="20">
        <f t="shared" si="1104"/>
        <v>0</v>
      </c>
      <c r="IE351" s="20">
        <f t="shared" si="1105"/>
        <v>49.22</v>
      </c>
      <c r="IF351" s="20">
        <f t="shared" si="1106"/>
        <v>0</v>
      </c>
      <c r="IG351" s="20">
        <f>IF(EN351="Rãnh thang",IF(AND(EN351="Rãnh thang",EU351="Móng bê tông"),IQ351-#REF!,0),IF(EN351="Ống nhựa",IF(AND(EN351="Ống nhựa",EU351="Đắp cát"),IQ351-HT351,0),IF(EN351="Cống tròn",IF(EN351="Cống tròn",IF(OR(EU351="Móng bê tông",EU351="Móng bê tông kết hợp đế"),IM351-FL351,0),0),IF(EN351="Cống hộp",IF(AND(EN351="Cống hộp",EU351="Móng bê tông"),IN351-GD351,0),IF(OR(EN351="Rãnh xây",EN351="Rãnh bê tông"),IF(AND(EN351="Rãnh xây",EU351="Móng bê tông"),IO351-GD351,IF(AND(EN351="Rãnh bê tông",EU351="Móng bê tông"),IO351-GD351,0)),0)))))</f>
        <v>49.32</v>
      </c>
      <c r="IH351" s="20">
        <f t="shared" si="1107"/>
        <v>0</v>
      </c>
      <c r="II351" s="20">
        <f t="shared" si="1108"/>
        <v>0</v>
      </c>
      <c r="IJ351" s="20">
        <f t="shared" si="1109"/>
        <v>0</v>
      </c>
      <c r="IK351" s="20">
        <f t="shared" si="1110"/>
        <v>49.32</v>
      </c>
      <c r="IL351" s="20">
        <f t="shared" si="1111"/>
        <v>49.47</v>
      </c>
      <c r="IM351" s="20">
        <f t="shared" si="1112"/>
        <v>0</v>
      </c>
      <c r="IN351" s="20">
        <f t="shared" si="1113"/>
        <v>0</v>
      </c>
      <c r="IO351" s="20">
        <f t="shared" si="1114"/>
        <v>49.47</v>
      </c>
      <c r="IP351" s="20">
        <f t="shared" si="1115"/>
        <v>0</v>
      </c>
      <c r="IQ351" s="18">
        <v>49.47</v>
      </c>
      <c r="IR351" s="25">
        <f t="shared" si="1257"/>
        <v>0.8</v>
      </c>
      <c r="IS351" s="25">
        <f t="shared" si="1116"/>
        <v>50.27</v>
      </c>
      <c r="IT351" s="25">
        <f t="shared" si="1117"/>
        <v>50.27</v>
      </c>
      <c r="IU351" s="25">
        <f>ROUND(IF(EN351="Cống tròn",IF(EN351="Cống tròn",IV351+FF351,0),IF(EN351="Cống hộp",IF(EN351="Cống hộp",IV351+GP351,0),IF(OR(EN351="Rãnh xây",EN351="Rãnh bê tông"),IF(OR(EN351="Rãnh xây",EN351="Rãnh bê tông"),IV351+GP351,0),IF(EN351="ống nhựa",IF(EN351="Ống nhựa",IV351+HT351,0),IF(EN351="Rãnh thang",IF(EN351="Rãnh thang",IQ351+#REF!,0),0))))),2)</f>
        <v>50.27</v>
      </c>
      <c r="IV351" s="18">
        <v>50.27</v>
      </c>
      <c r="IW351" s="25">
        <f t="shared" si="1118"/>
        <v>0</v>
      </c>
      <c r="IX351" s="25">
        <f t="shared" si="1119"/>
        <v>0</v>
      </c>
      <c r="IY351" s="25">
        <f t="shared" si="1120"/>
        <v>50.27</v>
      </c>
      <c r="IZ351" s="25">
        <f t="shared" si="1121"/>
        <v>0</v>
      </c>
      <c r="JA351" s="25">
        <f t="shared" si="1122"/>
        <v>0</v>
      </c>
      <c r="JB351" s="18">
        <v>48.86</v>
      </c>
      <c r="JC351" s="20">
        <f>ROUND(IF(EN351="Cống tròn",IF(EN351="Cống tròn",IF(EU351="Không có móng",JS351-FF351,IF(EU351="Đế",JR351-FN351,IF(OR(EU351="Móng bê tông",EU351="Móng bê tông kết hợp đế"),JK351-FJ351,0))),0),IF(EN351="Cống hộp",IF(AND(EN351="Cống hộp",EU351="Không có móng"),JS351-GF351,IF(AND(EN351="Cống hộp",EU351="Móng bê tông"),JL351-GB351,0)),IF(OR(EN351="Rãnh xây",EN351="Rãnh bê tông"),IF(OR(EN351="Rãnh xây",EN351="Rãnh bê tông"),JM351-GB351,0),IF(EN351="Ống nhựa",IF(AND(EN351="Ống nhựa",EU351="Không đắp cát"),JS351-HT351,IF(AND(EN351="Ống nhựa",EU351="Đắp cát"),JJ351-HX351,0)),IF(EN351="Rãnh thang",IF(EN351="Rãnh thang",IF(EU351="Móng bê tông",#REF!-#REF!,JS351),0),0))))),2)</f>
        <v>47.81</v>
      </c>
      <c r="JD351" s="20">
        <f t="shared" si="1258"/>
        <v>1.0499999999999972</v>
      </c>
      <c r="JE351" s="20">
        <f t="shared" si="1123"/>
        <v>0</v>
      </c>
      <c r="JF351" s="20">
        <f t="shared" si="1124"/>
        <v>0</v>
      </c>
      <c r="JG351" s="20">
        <f t="shared" si="1125"/>
        <v>47.81</v>
      </c>
      <c r="JH351" s="20">
        <f t="shared" si="1126"/>
        <v>0</v>
      </c>
      <c r="JI351" s="20">
        <f>IF(EN351="Rãnh thang",IF(AND(EN351="Rãnh thang",EU351="Móng bê tông"),JS351-#REF!,0),IF(EN351="Ống nhựa",IF(AND(EN351="Ống nhựa",EU351="Đắp cát"),JS351-HT351,0),IF(EN351="Cống tròn",IF(EN351="Cống tròn",IF(OR(EU351="Móng bê tông",EU351="Móng bê tông kết hợp đế"),JO351-FL351,0),0),IF(EN351="Cống hộp",IF(AND(EN351="Cống hộp",EU351="Móng bê tông"),JP351-GD351,0),IF(OR(EN351="Rãnh xây",EN351="Rãnh bê tông"),IF(AND(EN351="Rãnh xây",EU351="Móng bê tông"),JQ351-GD351,IF(AND(EN351="Rãnh bê tông",EU351="Móng bê tông"),JQ351-GD351,0)),0)))))</f>
        <v>47.910000000000004</v>
      </c>
      <c r="JJ351" s="20">
        <f t="shared" si="1127"/>
        <v>0</v>
      </c>
      <c r="JK351" s="20">
        <f t="shared" si="1128"/>
        <v>0</v>
      </c>
      <c r="JL351" s="20">
        <f t="shared" si="1129"/>
        <v>0</v>
      </c>
      <c r="JM351" s="20">
        <f t="shared" si="1130"/>
        <v>47.910000000000004</v>
      </c>
      <c r="JN351" s="20">
        <f t="shared" si="1131"/>
        <v>48.06</v>
      </c>
      <c r="JO351" s="20">
        <f t="shared" si="1132"/>
        <v>0</v>
      </c>
      <c r="JP351" s="20">
        <f t="shared" si="1133"/>
        <v>0</v>
      </c>
      <c r="JQ351" s="20">
        <f t="shared" si="1134"/>
        <v>48.06</v>
      </c>
      <c r="JR351" s="20">
        <f t="shared" si="1135"/>
        <v>0</v>
      </c>
      <c r="JS351" s="26">
        <v>48.06</v>
      </c>
      <c r="JT351" s="25">
        <f t="shared" si="1259"/>
        <v>0.8</v>
      </c>
      <c r="JU351" s="25">
        <f t="shared" si="1136"/>
        <v>48.86</v>
      </c>
      <c r="JV351" s="25">
        <f t="shared" si="1137"/>
        <v>48.86</v>
      </c>
      <c r="JW351" s="25">
        <f>ROUND(IF(EN351="Cống tròn",IF(EN351="Cống tròn",JX351+FF351,0),IF(EN351="Cống hộp",IF(EN351="Cống hộp",JX351+GP351,0),IF(OR(EN351="Rãnh xây",EN351="Rãnh bê tông"),IF(OR(EN351="Rãnh xây",EN351="Rãnh bê tông"),JX351+GP351,0),IF(EN351="ống nhựa",IF(EN351="Ống nhựa",JX351+HT351,0),IF(EN351="Rãnh thang",IF(EN351="Rãnh thang",JS351+#REF!,0),0))))),2)</f>
        <v>48.86</v>
      </c>
      <c r="JX351" s="27">
        <v>48.86</v>
      </c>
      <c r="JY351" s="25">
        <f t="shared" si="1138"/>
        <v>0</v>
      </c>
      <c r="JZ351" s="25">
        <f t="shared" si="1139"/>
        <v>0</v>
      </c>
      <c r="KA351" s="25">
        <f t="shared" si="1140"/>
        <v>48.86</v>
      </c>
      <c r="KB351" s="25">
        <f t="shared" si="1141"/>
        <v>0</v>
      </c>
      <c r="KC351" s="25">
        <f t="shared" si="1142"/>
        <v>0</v>
      </c>
      <c r="KD351" s="28" t="s">
        <v>98</v>
      </c>
      <c r="KE351" s="27">
        <v>0</v>
      </c>
      <c r="KF351" s="25">
        <f t="shared" si="1143"/>
        <v>1.0500000000000043</v>
      </c>
      <c r="KG351" s="25">
        <f t="shared" si="1260"/>
        <v>1.0500000000000043</v>
      </c>
      <c r="KH351" s="27">
        <v>0</v>
      </c>
      <c r="KI351" s="25">
        <f t="shared" si="1144"/>
        <v>1.0499999999999972</v>
      </c>
      <c r="KJ351" s="25">
        <f t="shared" si="1261"/>
        <v>1.0499999999999972</v>
      </c>
      <c r="KK351" s="25">
        <f t="shared" si="1145"/>
        <v>0</v>
      </c>
      <c r="KL351" s="25">
        <f t="shared" si="1146"/>
        <v>0</v>
      </c>
      <c r="KM351" s="25">
        <f t="shared" si="1262"/>
        <v>0</v>
      </c>
      <c r="KN351" s="25">
        <f t="shared" si="1147"/>
        <v>0</v>
      </c>
      <c r="KO351" s="25">
        <f t="shared" si="1148"/>
        <v>0</v>
      </c>
      <c r="KP351" s="25">
        <f t="shared" si="1263"/>
        <v>0</v>
      </c>
      <c r="KQ351" s="25">
        <f t="shared" si="1149"/>
        <v>0</v>
      </c>
      <c r="KR351" s="25">
        <f t="shared" si="1150"/>
        <v>0</v>
      </c>
      <c r="KS351" s="25">
        <f t="shared" si="1264"/>
        <v>0</v>
      </c>
      <c r="KT351" s="25">
        <f t="shared" si="1151"/>
        <v>0</v>
      </c>
      <c r="KU351" s="25">
        <f t="shared" si="1152"/>
        <v>0</v>
      </c>
      <c r="KV351" s="25">
        <f t="shared" si="1265"/>
        <v>0</v>
      </c>
      <c r="KW351" s="25">
        <f t="shared" si="1079"/>
        <v>0</v>
      </c>
      <c r="KX351" s="25">
        <f t="shared" si="1153"/>
        <v>0</v>
      </c>
      <c r="KY351" s="25">
        <f t="shared" si="1266"/>
        <v>0</v>
      </c>
      <c r="KZ351" s="25">
        <f t="shared" si="1154"/>
        <v>0</v>
      </c>
      <c r="LA351" s="25">
        <f t="shared" si="1155"/>
        <v>0</v>
      </c>
      <c r="LB351" s="25">
        <f t="shared" si="1267"/>
        <v>0</v>
      </c>
      <c r="LC351" s="25">
        <f t="shared" si="1156"/>
        <v>0</v>
      </c>
      <c r="LD351" s="25">
        <f t="shared" si="1157"/>
        <v>0</v>
      </c>
      <c r="LE351" s="25">
        <f t="shared" si="1268"/>
        <v>0</v>
      </c>
      <c r="LF351" s="25">
        <f t="shared" si="1158"/>
        <v>0</v>
      </c>
      <c r="LG351" s="25">
        <f t="shared" si="1159"/>
        <v>0</v>
      </c>
      <c r="LH351" s="25">
        <f t="shared" si="1269"/>
        <v>0</v>
      </c>
      <c r="LI351" s="25">
        <f t="shared" si="1160"/>
        <v>0.1</v>
      </c>
      <c r="LJ351" s="25">
        <f t="shared" si="1161"/>
        <v>0.1</v>
      </c>
      <c r="LK351" s="25">
        <f t="shared" si="1270"/>
        <v>0.1</v>
      </c>
      <c r="LL351" s="25">
        <f t="shared" si="1162"/>
        <v>0</v>
      </c>
      <c r="LM351" s="25">
        <f t="shared" si="1163"/>
        <v>0</v>
      </c>
      <c r="LN351" s="25">
        <f t="shared" si="1271"/>
        <v>0</v>
      </c>
      <c r="LO351" s="25">
        <f t="shared" si="1164"/>
        <v>0.15</v>
      </c>
      <c r="LP351" s="25">
        <f t="shared" si="1165"/>
        <v>0.15</v>
      </c>
      <c r="LQ351" s="25">
        <f t="shared" si="1272"/>
        <v>0.15</v>
      </c>
      <c r="LR351" s="25">
        <f t="shared" si="1166"/>
        <v>0</v>
      </c>
      <c r="LS351" s="25">
        <f t="shared" si="1167"/>
        <v>0</v>
      </c>
      <c r="LT351" s="25">
        <f t="shared" si="1273"/>
        <v>0</v>
      </c>
      <c r="LU351" s="25">
        <f t="shared" si="1168"/>
        <v>0.8</v>
      </c>
      <c r="LV351" s="25">
        <f t="shared" si="1169"/>
        <v>0.8</v>
      </c>
      <c r="LW351" s="25">
        <f t="shared" si="1274"/>
        <v>0.8</v>
      </c>
      <c r="LX351" s="25">
        <f t="shared" si="1170"/>
        <v>0</v>
      </c>
      <c r="LY351" s="25">
        <f t="shared" si="1171"/>
        <v>0</v>
      </c>
      <c r="LZ351" s="25">
        <f t="shared" si="1275"/>
        <v>0</v>
      </c>
      <c r="MA351" s="25">
        <f t="shared" si="1172"/>
        <v>0</v>
      </c>
      <c r="MB351" s="25">
        <f t="shared" si="1173"/>
        <v>0</v>
      </c>
      <c r="MC351" s="25">
        <f t="shared" si="1276"/>
        <v>0</v>
      </c>
      <c r="MD351" s="25">
        <f t="shared" si="1174"/>
        <v>0</v>
      </c>
      <c r="ME351" s="25">
        <f t="shared" si="1175"/>
        <v>0</v>
      </c>
      <c r="MF351" s="25">
        <f t="shared" si="1277"/>
        <v>0</v>
      </c>
      <c r="MG351" s="25">
        <f t="shared" si="1176"/>
        <v>0</v>
      </c>
      <c r="MH351" s="25">
        <f t="shared" si="1177"/>
        <v>0</v>
      </c>
      <c r="MI351" s="25">
        <f t="shared" si="1278"/>
        <v>0</v>
      </c>
      <c r="MJ351" s="25">
        <f t="shared" si="1178"/>
        <v>0</v>
      </c>
      <c r="MK351" s="25">
        <f t="shared" si="1179"/>
        <v>0</v>
      </c>
      <c r="ML351" s="25">
        <f t="shared" si="1279"/>
        <v>0</v>
      </c>
      <c r="MM351" s="25">
        <f t="shared" si="1180"/>
        <v>0</v>
      </c>
      <c r="MN351" s="25">
        <f t="shared" si="1181"/>
        <v>0</v>
      </c>
      <c r="MO351" s="25">
        <f t="shared" si="1280"/>
        <v>0</v>
      </c>
      <c r="MP351" s="25">
        <f t="shared" si="1182"/>
        <v>0</v>
      </c>
      <c r="MQ351" s="25">
        <f t="shared" si="1183"/>
        <v>0</v>
      </c>
      <c r="MR351" s="25">
        <f t="shared" si="1281"/>
        <v>0</v>
      </c>
      <c r="MS351" s="29">
        <v>1.24</v>
      </c>
      <c r="MT351" s="29">
        <v>0</v>
      </c>
      <c r="MU351" s="29">
        <v>1</v>
      </c>
      <c r="MV351" s="29">
        <v>1</v>
      </c>
      <c r="MW351" s="25">
        <f t="shared" si="1184"/>
        <v>1.24</v>
      </c>
      <c r="MX351" s="25">
        <f t="shared" si="1185"/>
        <v>1.3</v>
      </c>
      <c r="MY351" s="25">
        <f t="shared" si="1186"/>
        <v>0</v>
      </c>
      <c r="MZ351" s="25">
        <f t="shared" si="1187"/>
        <v>0</v>
      </c>
      <c r="NA351" s="25">
        <f t="shared" si="1188"/>
        <v>1.24</v>
      </c>
      <c r="NB351" s="25">
        <f t="shared" si="1189"/>
        <v>1.3</v>
      </c>
      <c r="NC351" s="25">
        <f t="shared" si="1190"/>
        <v>0</v>
      </c>
      <c r="ND351" s="25">
        <f t="shared" si="1191"/>
        <v>0</v>
      </c>
      <c r="NE351" s="25">
        <f t="shared" si="1282"/>
        <v>1.24</v>
      </c>
      <c r="NF351" s="25">
        <f t="shared" si="1282"/>
        <v>1.3</v>
      </c>
      <c r="NG351" s="25">
        <f t="shared" si="1282"/>
        <v>0</v>
      </c>
      <c r="NH351" s="25">
        <f t="shared" si="1282"/>
        <v>0</v>
      </c>
      <c r="NI351" s="25">
        <f t="shared" si="1192"/>
        <v>433.32</v>
      </c>
      <c r="NJ351" s="25">
        <f t="shared" si="1193"/>
        <v>0</v>
      </c>
      <c r="NK351" s="25">
        <f t="shared" si="1194"/>
        <v>433.32</v>
      </c>
      <c r="NL351" s="25">
        <f t="shared" si="1195"/>
        <v>0</v>
      </c>
      <c r="NM351" s="25">
        <f t="shared" si="1196"/>
        <v>0</v>
      </c>
      <c r="NN351" s="25">
        <f t="shared" si="1283"/>
        <v>0</v>
      </c>
      <c r="NO351" s="25">
        <f t="shared" si="1197"/>
        <v>0</v>
      </c>
      <c r="NP351" s="25">
        <f t="shared" si="1198"/>
        <v>0</v>
      </c>
      <c r="NQ351" s="25">
        <f t="shared" si="1284"/>
        <v>0</v>
      </c>
      <c r="NR351" s="25">
        <f t="shared" si="1199"/>
        <v>363.99</v>
      </c>
      <c r="NS351" s="25">
        <f t="shared" si="1200"/>
        <v>0</v>
      </c>
      <c r="NT351" s="25">
        <f t="shared" si="1285"/>
        <v>363.99</v>
      </c>
      <c r="NU351" s="25">
        <f t="shared" si="1201"/>
        <v>0</v>
      </c>
      <c r="NV351" s="25">
        <f t="shared" si="1202"/>
        <v>0</v>
      </c>
      <c r="NW351" s="25">
        <f t="shared" si="1286"/>
        <v>0</v>
      </c>
      <c r="NX351" s="25">
        <f t="shared" si="1287"/>
        <v>363.99</v>
      </c>
      <c r="NY351" s="25">
        <f t="shared" si="1287"/>
        <v>0</v>
      </c>
      <c r="NZ351" s="25">
        <f t="shared" si="1288"/>
        <v>363.99</v>
      </c>
      <c r="OA351" s="25">
        <f t="shared" si="1289"/>
        <v>69.33</v>
      </c>
      <c r="OB351" s="25">
        <f t="shared" si="1289"/>
        <v>0</v>
      </c>
      <c r="OC351" s="25">
        <f t="shared" si="1290"/>
        <v>69.33</v>
      </c>
      <c r="OD351" s="25">
        <f t="shared" si="1291"/>
        <v>363.99</v>
      </c>
      <c r="OE351" s="25">
        <f t="shared" si="1291"/>
        <v>0</v>
      </c>
      <c r="OF351" s="25">
        <f t="shared" si="1291"/>
        <v>363.99</v>
      </c>
      <c r="OG351" s="25">
        <f t="shared" si="1203"/>
        <v>0</v>
      </c>
      <c r="OH351" s="25">
        <f t="shared" si="1204"/>
        <v>0</v>
      </c>
      <c r="OI351" s="25">
        <f t="shared" si="1205"/>
        <v>0</v>
      </c>
      <c r="OJ351" s="25">
        <f t="shared" si="1206"/>
        <v>0</v>
      </c>
      <c r="OK351" s="25">
        <f t="shared" si="1207"/>
        <v>0</v>
      </c>
      <c r="OL351" s="25">
        <f t="shared" si="1208"/>
        <v>0</v>
      </c>
      <c r="OM351" s="25">
        <f t="shared" si="1292"/>
        <v>0</v>
      </c>
      <c r="ON351" s="25">
        <f t="shared" si="1292"/>
        <v>0</v>
      </c>
      <c r="OO351" s="25">
        <f t="shared" si="1292"/>
        <v>0</v>
      </c>
      <c r="OP351" s="25">
        <f t="shared" si="1209"/>
        <v>0</v>
      </c>
      <c r="OQ351" s="25">
        <f t="shared" si="1210"/>
        <v>0</v>
      </c>
      <c r="OR351" s="25">
        <f t="shared" si="1293"/>
        <v>0</v>
      </c>
      <c r="OS351" s="26">
        <v>535458.38</v>
      </c>
      <c r="OT351" s="26">
        <v>2371122.41</v>
      </c>
    </row>
    <row r="352" spans="1:410" ht="33" customHeight="1" x14ac:dyDescent="0.25">
      <c r="A352" s="18"/>
      <c r="B352" s="18" t="s">
        <v>1179</v>
      </c>
      <c r="C352" s="18">
        <v>493.32</v>
      </c>
      <c r="D352" s="16" t="e">
        <f>_xlfn.IFNA(INDEX(#REF!,MATCH(E352,#REF!,0)),0)</f>
        <v>#REF!</v>
      </c>
      <c r="E352" s="18" t="s">
        <v>1178</v>
      </c>
      <c r="F352" s="16" t="s">
        <v>765</v>
      </c>
      <c r="G352" s="16" t="s">
        <v>766</v>
      </c>
      <c r="H352" s="16" t="s">
        <v>767</v>
      </c>
      <c r="I352" s="16" t="s">
        <v>768</v>
      </c>
      <c r="J352" s="16" t="s">
        <v>769</v>
      </c>
      <c r="K352" s="16" t="s">
        <v>770</v>
      </c>
      <c r="L352" s="16" t="s">
        <v>771</v>
      </c>
      <c r="M352" s="18">
        <v>1.8399999999999999</v>
      </c>
      <c r="N352" s="18">
        <v>1.8399999999999999</v>
      </c>
      <c r="O352" s="18">
        <v>2.2399999999999998</v>
      </c>
      <c r="P352" s="18">
        <v>2.2399999999999998</v>
      </c>
      <c r="Q352" s="18">
        <v>0.1</v>
      </c>
      <c r="R352" s="18">
        <v>2.04</v>
      </c>
      <c r="S352" s="18">
        <v>2.04</v>
      </c>
      <c r="T352" s="18">
        <v>0.2</v>
      </c>
      <c r="U352" s="18">
        <v>0</v>
      </c>
      <c r="V352" s="18">
        <v>0</v>
      </c>
      <c r="W352" s="18">
        <v>0</v>
      </c>
      <c r="X352" s="18">
        <v>1.8399999999999999</v>
      </c>
      <c r="Y352" s="18">
        <v>1.7999999999999998</v>
      </c>
      <c r="Z352" s="20">
        <f t="shared" si="1211"/>
        <v>3.5</v>
      </c>
      <c r="AA352" s="18">
        <v>0.22</v>
      </c>
      <c r="AB352" s="18">
        <v>0</v>
      </c>
      <c r="AC352" s="18">
        <v>0</v>
      </c>
      <c r="AD352" s="18">
        <v>0</v>
      </c>
      <c r="AE352" s="18">
        <v>0</v>
      </c>
      <c r="AF352" s="18">
        <v>0</v>
      </c>
      <c r="AG352" s="18">
        <v>1.4</v>
      </c>
      <c r="AH352" s="18">
        <v>1.4</v>
      </c>
      <c r="AI352" s="20">
        <f t="shared" si="1212"/>
        <v>3.65</v>
      </c>
      <c r="AJ352" s="18">
        <v>0</v>
      </c>
      <c r="AK352" s="18">
        <v>0</v>
      </c>
      <c r="AL352" s="20">
        <f t="shared" si="1213"/>
        <v>0</v>
      </c>
      <c r="AM352" s="18">
        <v>1.8399999999999999</v>
      </c>
      <c r="AN352" s="18">
        <v>1.4</v>
      </c>
      <c r="AO352" s="18">
        <v>0.15</v>
      </c>
      <c r="AP352" s="18">
        <v>0.22</v>
      </c>
      <c r="AQ352" s="18">
        <v>1.8399999999999999</v>
      </c>
      <c r="AR352" s="18">
        <v>1.6199999999999999</v>
      </c>
      <c r="AS352" s="18">
        <v>0.12</v>
      </c>
      <c r="AT352" s="18">
        <v>0.11</v>
      </c>
      <c r="AU352" s="18">
        <v>0</v>
      </c>
      <c r="AV352" s="18">
        <v>0</v>
      </c>
      <c r="AW352" s="18">
        <v>0</v>
      </c>
      <c r="AX352" s="18">
        <v>0</v>
      </c>
      <c r="AY352" s="18">
        <v>0</v>
      </c>
      <c r="AZ352" s="18">
        <v>0</v>
      </c>
      <c r="BA352" s="18">
        <v>0</v>
      </c>
      <c r="BB352" s="18">
        <v>0</v>
      </c>
      <c r="BC352" s="18">
        <v>0</v>
      </c>
      <c r="BD352" s="18">
        <v>0</v>
      </c>
      <c r="BE352" s="18">
        <v>0</v>
      </c>
      <c r="BF352" s="18">
        <v>0</v>
      </c>
      <c r="BG352" s="18">
        <v>0</v>
      </c>
      <c r="BH352" s="18">
        <v>0</v>
      </c>
      <c r="BI352" s="18">
        <v>0</v>
      </c>
      <c r="BJ352" s="18">
        <v>0</v>
      </c>
      <c r="BK352" s="18">
        <v>0</v>
      </c>
      <c r="BL352" s="18">
        <v>0</v>
      </c>
      <c r="BM352" s="18">
        <v>0</v>
      </c>
      <c r="BN352" s="18">
        <v>0</v>
      </c>
      <c r="BO352" s="18">
        <v>0</v>
      </c>
      <c r="BP352" s="18">
        <v>0</v>
      </c>
      <c r="BQ352" s="18">
        <v>0</v>
      </c>
      <c r="BR352" s="18">
        <v>0</v>
      </c>
      <c r="BS352" s="18">
        <v>0</v>
      </c>
      <c r="BT352" s="18">
        <v>2</v>
      </c>
      <c r="BU352" s="18">
        <v>0</v>
      </c>
      <c r="BV352" s="18">
        <v>0</v>
      </c>
      <c r="BW352" s="18">
        <v>0</v>
      </c>
      <c r="BX352" s="18">
        <v>0</v>
      </c>
      <c r="BY352" s="18">
        <v>0</v>
      </c>
      <c r="BZ352" s="18">
        <v>0</v>
      </c>
      <c r="CA352" s="16" t="e">
        <f>_xlfn.IFNA(IF(RIGHT(D352,2)="=G",0,INDEX(#REF!,MATCH(E352,#REF!,0))),0)</f>
        <v>#REF!</v>
      </c>
      <c r="CB352" s="16" t="s">
        <v>776</v>
      </c>
      <c r="CC352" s="18">
        <v>0</v>
      </c>
      <c r="CD352" s="18">
        <v>0</v>
      </c>
      <c r="CE352" s="18">
        <v>1.6</v>
      </c>
      <c r="CF352" s="18">
        <v>0.8</v>
      </c>
      <c r="CG352" s="18">
        <v>0.12</v>
      </c>
      <c r="CH352" s="18">
        <v>2</v>
      </c>
      <c r="CI352" s="16" t="s">
        <v>98</v>
      </c>
      <c r="CJ352" s="18">
        <v>0</v>
      </c>
      <c r="CK352" s="20">
        <f t="shared" si="1080"/>
        <v>4.03</v>
      </c>
      <c r="CL352" s="20">
        <f t="shared" si="1214"/>
        <v>4.03</v>
      </c>
      <c r="CM352" s="18">
        <v>48.83</v>
      </c>
      <c r="CN352" s="18">
        <v>48.86</v>
      </c>
      <c r="CO352" s="18">
        <v>48.021000000000001</v>
      </c>
      <c r="CP352" s="22">
        <f t="shared" si="1081"/>
        <v>48.83</v>
      </c>
      <c r="CQ352" s="22">
        <f t="shared" si="1082"/>
        <v>44.8</v>
      </c>
      <c r="CR352" s="22">
        <f t="shared" si="1215"/>
        <v>4.03</v>
      </c>
      <c r="CS352" s="22">
        <f t="shared" si="1083"/>
        <v>44.9</v>
      </c>
      <c r="CT352" s="22">
        <f t="shared" si="1084"/>
        <v>45.1</v>
      </c>
      <c r="CU352" s="18">
        <v>45.1</v>
      </c>
      <c r="CV352" s="22">
        <f t="shared" si="1216"/>
        <v>3.5</v>
      </c>
      <c r="CW352" s="22">
        <f t="shared" si="1085"/>
        <v>0</v>
      </c>
      <c r="CX352" s="22">
        <f t="shared" si="1086"/>
        <v>0</v>
      </c>
      <c r="CY352" s="22">
        <f t="shared" si="1087"/>
        <v>48.59</v>
      </c>
      <c r="CZ352" s="22">
        <f t="shared" si="1088"/>
        <v>48.74</v>
      </c>
      <c r="DA352" s="18">
        <v>48.86</v>
      </c>
      <c r="DB352" s="20">
        <f t="shared" si="1217"/>
        <v>4.0599999999999996</v>
      </c>
      <c r="DC352" s="20">
        <f t="shared" si="1218"/>
        <v>0.03</v>
      </c>
      <c r="DD352" s="20">
        <f t="shared" si="1219"/>
        <v>4.0299999999999994</v>
      </c>
      <c r="DE352" s="20">
        <f t="shared" si="1089"/>
        <v>0.1</v>
      </c>
      <c r="DF352" s="20">
        <f t="shared" si="1090"/>
        <v>0.2</v>
      </c>
      <c r="DG352" s="20">
        <f t="shared" si="1091"/>
        <v>3.73</v>
      </c>
      <c r="DH352" s="20">
        <f t="shared" si="1092"/>
        <v>0</v>
      </c>
      <c r="DI352" s="20">
        <f t="shared" si="1093"/>
        <v>0</v>
      </c>
      <c r="DJ352" s="20">
        <f t="shared" si="1094"/>
        <v>0</v>
      </c>
      <c r="DK352" s="20">
        <f t="shared" si="1220"/>
        <v>4.03</v>
      </c>
      <c r="DL352" s="20">
        <f t="shared" si="1221"/>
        <v>0</v>
      </c>
      <c r="DM352" s="20">
        <f t="shared" si="1222"/>
        <v>0</v>
      </c>
      <c r="DN352" s="20">
        <f t="shared" si="1223"/>
        <v>0</v>
      </c>
      <c r="DO352" s="18">
        <v>2.44</v>
      </c>
      <c r="DP352" s="18">
        <v>0</v>
      </c>
      <c r="DQ352" s="18">
        <v>1</v>
      </c>
      <c r="DR352" s="18">
        <v>1</v>
      </c>
      <c r="DS352" s="25">
        <f t="shared" si="1224"/>
        <v>2.44</v>
      </c>
      <c r="DT352" s="25">
        <f t="shared" si="1225"/>
        <v>0</v>
      </c>
      <c r="DU352" s="25">
        <f t="shared" si="1226"/>
        <v>9.83</v>
      </c>
      <c r="DV352" s="25">
        <f t="shared" si="1227"/>
        <v>0</v>
      </c>
      <c r="DW352" s="25">
        <f t="shared" si="1228"/>
        <v>9.83</v>
      </c>
      <c r="DX352" s="25">
        <f t="shared" si="1229"/>
        <v>22.02</v>
      </c>
      <c r="DY352" s="25">
        <f t="shared" si="1230"/>
        <v>0</v>
      </c>
      <c r="DZ352" s="25">
        <f t="shared" si="1231"/>
        <v>22.02</v>
      </c>
      <c r="EA352" s="25">
        <f t="shared" si="1232"/>
        <v>13.96</v>
      </c>
      <c r="EB352" s="25">
        <f t="shared" si="1233"/>
        <v>0</v>
      </c>
      <c r="EC352" s="25">
        <f t="shared" si="1234"/>
        <v>13.96</v>
      </c>
      <c r="ED352" s="25">
        <f t="shared" si="1235"/>
        <v>8.06</v>
      </c>
      <c r="EE352" s="25">
        <f t="shared" si="1235"/>
        <v>0</v>
      </c>
      <c r="EF352" s="25">
        <f t="shared" si="1236"/>
        <v>8.06</v>
      </c>
      <c r="EG352" s="25">
        <f t="shared" si="1237"/>
        <v>13.96</v>
      </c>
      <c r="EH352" s="25">
        <f t="shared" si="1237"/>
        <v>0</v>
      </c>
      <c r="EI352" s="25">
        <f t="shared" si="1238"/>
        <v>13.96</v>
      </c>
      <c r="EJ352" s="18">
        <v>493.32</v>
      </c>
      <c r="EK352" s="18">
        <v>733.82</v>
      </c>
      <c r="EL352" s="18" t="s">
        <v>1178</v>
      </c>
      <c r="EM352" s="18" t="s">
        <v>1180</v>
      </c>
      <c r="EN352" s="16" t="s">
        <v>1176</v>
      </c>
      <c r="EO352" s="16" t="s">
        <v>1179</v>
      </c>
      <c r="EP352" s="16" t="e">
        <f>IF(OR(EN352="Cống tròn",EN352="Cống hộp",EN352="Ống nhựa"),INDEX(#REF!,MATCH(E352,#REF!,0)),IF(OR(EN352="Rãnh xây",EN352="Rãnh bê tông"),INDEX(#REF!,MATCH(E352,#REF!,0)),0))</f>
        <v>#REF!</v>
      </c>
      <c r="EQ352" s="18">
        <v>36.53</v>
      </c>
      <c r="ER352" s="18"/>
      <c r="ES352" s="25">
        <f t="shared" si="1239"/>
        <v>0</v>
      </c>
      <c r="ET352" s="1" t="str">
        <f>_xlfn.IFNA(IF(EN352="Cống tròn",INDEX(#REF!,MATCH(E352,#REF!,0)),IF(EN352="Cống hộp",INDEX(#REF!,MATCH(E352,#REF!,0)),EU352&amp;" ,"&amp;EV352)),0)</f>
        <v>Móng bê tông ,Không cốt thép</v>
      </c>
      <c r="EU352" s="16" t="s">
        <v>769</v>
      </c>
      <c r="EV352" s="16" t="s">
        <v>775</v>
      </c>
      <c r="EW352" s="16" t="e">
        <f>_xlfn.IFNA(INDEX(#REF!,MATCH(E352,#REF!,0)),0)</f>
        <v>#REF!</v>
      </c>
      <c r="EX352" s="16"/>
      <c r="EY352" s="18">
        <v>0</v>
      </c>
      <c r="EZ352" s="18">
        <v>0</v>
      </c>
      <c r="FA352" s="18">
        <v>0</v>
      </c>
      <c r="FB352" s="18">
        <v>0</v>
      </c>
      <c r="FC352" s="18">
        <v>0</v>
      </c>
      <c r="FD352" s="25">
        <f t="shared" si="1095"/>
        <v>0</v>
      </c>
      <c r="FE352" s="25">
        <f t="shared" si="1240"/>
        <v>0</v>
      </c>
      <c r="FF352" s="18">
        <v>0</v>
      </c>
      <c r="FG352" s="18">
        <v>0</v>
      </c>
      <c r="FH352" s="18">
        <v>0</v>
      </c>
      <c r="FI352" s="25">
        <f t="shared" si="1241"/>
        <v>0</v>
      </c>
      <c r="FJ352" s="18">
        <v>0</v>
      </c>
      <c r="FK352" s="18">
        <v>0</v>
      </c>
      <c r="FL352" s="18">
        <v>0</v>
      </c>
      <c r="FM352" s="18">
        <v>0</v>
      </c>
      <c r="FN352" s="18">
        <v>0</v>
      </c>
      <c r="FO352" s="25">
        <f t="shared" si="1242"/>
        <v>0</v>
      </c>
      <c r="FP352" s="18">
        <v>0</v>
      </c>
      <c r="FQ352" s="18">
        <v>0</v>
      </c>
      <c r="FR352" s="25">
        <f t="shared" si="1096"/>
        <v>0</v>
      </c>
      <c r="FS352" s="25">
        <f t="shared" si="1097"/>
        <v>0</v>
      </c>
      <c r="FT352" s="25">
        <f t="shared" si="1098"/>
        <v>0</v>
      </c>
      <c r="FU352" s="25">
        <f t="shared" si="1099"/>
        <v>0</v>
      </c>
      <c r="FV352" s="25" t="str">
        <f t="shared" si="1243"/>
        <v>Đủ</v>
      </c>
      <c r="FW352" s="25">
        <f t="shared" si="1244"/>
        <v>0</v>
      </c>
      <c r="FX352" s="16" t="s">
        <v>767</v>
      </c>
      <c r="FY352" s="16" t="s">
        <v>766</v>
      </c>
      <c r="FZ352" s="16" t="s">
        <v>770</v>
      </c>
      <c r="GA352" s="16" t="s">
        <v>771</v>
      </c>
      <c r="GB352" s="18">
        <v>0.1</v>
      </c>
      <c r="GC352" s="18">
        <v>1.24</v>
      </c>
      <c r="GD352" s="18">
        <v>0.15</v>
      </c>
      <c r="GE352" s="18">
        <v>1.24</v>
      </c>
      <c r="GF352" s="18"/>
      <c r="GG352" s="18"/>
      <c r="GH352" s="18">
        <v>0.22</v>
      </c>
      <c r="GI352" s="18">
        <v>2</v>
      </c>
      <c r="GJ352" s="18">
        <v>0.8</v>
      </c>
      <c r="GK352" s="18"/>
      <c r="GL352" s="25">
        <f t="shared" si="1100"/>
        <v>1</v>
      </c>
      <c r="GM352" s="25">
        <f t="shared" si="1245"/>
        <v>1</v>
      </c>
      <c r="GN352" s="18">
        <v>0.15</v>
      </c>
      <c r="GO352" s="18">
        <v>0.22</v>
      </c>
      <c r="GP352" s="18">
        <v>0.12</v>
      </c>
      <c r="GQ352" s="18">
        <v>0.11</v>
      </c>
      <c r="GR352" s="1" t="e">
        <f>_xlfn.IFNA(INDEX(#REF!,MATCH(E352,#REF!,0)),0)</f>
        <v>#REF!</v>
      </c>
      <c r="GS352" s="16"/>
      <c r="GT352" s="18">
        <v>0</v>
      </c>
      <c r="GU352" s="18">
        <v>0</v>
      </c>
      <c r="GV352" s="18">
        <v>0</v>
      </c>
      <c r="GW352" s="18">
        <v>0</v>
      </c>
      <c r="GX352" s="25">
        <f t="shared" si="1101"/>
        <v>1.27</v>
      </c>
      <c r="GY352" s="25">
        <f t="shared" si="1102"/>
        <v>0</v>
      </c>
      <c r="GZ352" s="25">
        <f t="shared" si="1246"/>
        <v>1.52</v>
      </c>
      <c r="HA352" s="1" t="e" cm="1">
        <f t="array" ref="HA352">INDEX(#REF!,MATCH(EJ352&amp;EK352&amp;HD352&amp;HE352&amp;HF352,#REF!&amp;#REF!&amp;#REF!&amp;#REF!&amp;#REF!,0))</f>
        <v>#REF!</v>
      </c>
      <c r="HB352" s="16" t="s">
        <v>872</v>
      </c>
      <c r="HC352" s="25">
        <f t="shared" si="1247"/>
        <v>36</v>
      </c>
      <c r="HD352" s="18">
        <v>1</v>
      </c>
      <c r="HE352" s="18">
        <v>1</v>
      </c>
      <c r="HF352" s="18">
        <v>0.12</v>
      </c>
      <c r="HG352" s="1" t="e" cm="1">
        <f t="array" ref="HG352">INDEX(#REF!,MATCH(EJ352&amp;EK352&amp;HJ352&amp;HK352&amp;HL352,#REF!&amp;#REF!&amp;#REF!&amp;#REF!&amp;#REF!,0))</f>
        <v>#REF!</v>
      </c>
      <c r="HH352" s="16" t="s">
        <v>872</v>
      </c>
      <c r="HI352" s="25">
        <f t="shared" si="1248"/>
        <v>1</v>
      </c>
      <c r="HJ352" s="25">
        <f t="shared" si="1249"/>
        <v>0.17</v>
      </c>
      <c r="HK352" s="18">
        <v>1</v>
      </c>
      <c r="HL352" s="18">
        <v>0.12</v>
      </c>
      <c r="HM352" s="18">
        <v>0.01</v>
      </c>
      <c r="HN352" s="18">
        <v>1</v>
      </c>
      <c r="HO352" s="25">
        <f t="shared" si="1250"/>
        <v>36</v>
      </c>
      <c r="HP352" s="25">
        <f t="shared" si="1251"/>
        <v>0.36</v>
      </c>
      <c r="HQ352" s="25">
        <f t="shared" si="1252"/>
        <v>36.36</v>
      </c>
      <c r="HR352" s="25">
        <f t="shared" si="1253"/>
        <v>-0.17000000000000171</v>
      </c>
      <c r="HS352" s="25" t="str">
        <f t="shared" si="1254"/>
        <v>Thêm 01</v>
      </c>
      <c r="HT352" s="19">
        <v>0</v>
      </c>
      <c r="HU352" s="19">
        <v>0</v>
      </c>
      <c r="HV352" s="19">
        <v>0</v>
      </c>
      <c r="HW352" s="25">
        <f t="shared" si="1255"/>
        <v>0</v>
      </c>
      <c r="HX352" s="19">
        <v>0</v>
      </c>
      <c r="HY352" s="19">
        <v>0</v>
      </c>
      <c r="HZ352" s="18">
        <v>46.15</v>
      </c>
      <c r="IA352" s="20">
        <f>ROUND(IF(EN352="Cống tròn",IF(EN352="Cống tròn",IF(EU352="Không có móng",IQ352-FF352,IF(EU352="Đế",IP352-FN352,IF(OR(EU352="Móng bê tông",EU352="Móng bê tông kết hợp đế"),II352-FJ352,0))),0),IF(EN352="Cống hộp",IF(AND(EN352="Cống hộp",EU352="Không có móng"),IQ352-GF352,IF(AND(EN352="Cống hộp",EU352="Móng bê tông"),IJ352-GB352,0)),IF(OR(EN352="Rãnh xây",EN352="Rãnh bê tông"),IF(OR(EN352="Rãnh xây",EN352="Rãnh bê tông"),IK352-GB352,0),IF(EN352="Ống nhựa",IF(AND(EN352="Ống nhựa",EU352="Không đắp cát"),IQ352-HT352,IF(AND(EN352="Ống nhựa",EU352="Đắp cát"),IH352-HX352,0)),IF(EN352="Rãnh thang",IF(EN352="Rãnh thang",IF(EU352="Móng bê tông",#REF!-#REF!,IQ352),0),0))))),2)</f>
        <v>44.85</v>
      </c>
      <c r="IB352" s="20">
        <f t="shared" si="1256"/>
        <v>1.2999999999999972</v>
      </c>
      <c r="IC352" s="20">
        <f t="shared" si="1103"/>
        <v>0</v>
      </c>
      <c r="ID352" s="20">
        <f t="shared" si="1104"/>
        <v>0</v>
      </c>
      <c r="IE352" s="20">
        <f t="shared" si="1105"/>
        <v>44.85</v>
      </c>
      <c r="IF352" s="20">
        <f t="shared" si="1106"/>
        <v>0</v>
      </c>
      <c r="IG352" s="20">
        <f>IF(EN352="Rãnh thang",IF(AND(EN352="Rãnh thang",EU352="Móng bê tông"),IQ352-#REF!,0),IF(EN352="Ống nhựa",IF(AND(EN352="Ống nhựa",EU352="Đắp cát"),IQ352-HT352,0),IF(EN352="Cống tròn",IF(EN352="Cống tròn",IF(OR(EU352="Móng bê tông",EU352="Móng bê tông kết hợp đế"),IM352-FL352,0),0),IF(EN352="Cống hộp",IF(AND(EN352="Cống hộp",EU352="Móng bê tông"),IN352-GD352,0),IF(OR(EN352="Rãnh xây",EN352="Rãnh bê tông"),IF(AND(EN352="Rãnh xây",EU352="Móng bê tông"),IO352-GD352,IF(AND(EN352="Rãnh bê tông",EU352="Móng bê tông"),IO352-GD352,0)),0)))))</f>
        <v>44.95</v>
      </c>
      <c r="IH352" s="20">
        <f t="shared" si="1107"/>
        <v>0</v>
      </c>
      <c r="II352" s="20">
        <f t="shared" si="1108"/>
        <v>0</v>
      </c>
      <c r="IJ352" s="20">
        <f t="shared" si="1109"/>
        <v>0</v>
      </c>
      <c r="IK352" s="20">
        <f t="shared" si="1110"/>
        <v>44.95</v>
      </c>
      <c r="IL352" s="20">
        <f t="shared" si="1111"/>
        <v>45.1</v>
      </c>
      <c r="IM352" s="20">
        <f t="shared" si="1112"/>
        <v>0</v>
      </c>
      <c r="IN352" s="20">
        <f t="shared" si="1113"/>
        <v>0</v>
      </c>
      <c r="IO352" s="20">
        <f t="shared" si="1114"/>
        <v>45.1</v>
      </c>
      <c r="IP352" s="20">
        <f t="shared" si="1115"/>
        <v>0</v>
      </c>
      <c r="IQ352" s="18">
        <v>45.1</v>
      </c>
      <c r="IR352" s="25">
        <f t="shared" si="1257"/>
        <v>1</v>
      </c>
      <c r="IS352" s="25">
        <f t="shared" si="1116"/>
        <v>46.1</v>
      </c>
      <c r="IT352" s="25">
        <f t="shared" si="1117"/>
        <v>46.25</v>
      </c>
      <c r="IU352" s="25">
        <f>ROUND(IF(EN352="Cống tròn",IF(EN352="Cống tròn",IV352+FF352,0),IF(EN352="Cống hộp",IF(EN352="Cống hộp",IV352+GP352,0),IF(OR(EN352="Rãnh xây",EN352="Rãnh bê tông"),IF(OR(EN352="Rãnh xây",EN352="Rãnh bê tông"),IV352+GP352,0),IF(EN352="ống nhựa",IF(EN352="Ống nhựa",IV352+HT352,0),IF(EN352="Rãnh thang",IF(EN352="Rãnh thang",IQ352+#REF!,0),0))))),2)</f>
        <v>46.37</v>
      </c>
      <c r="IV352" s="18">
        <v>46.25</v>
      </c>
      <c r="IW352" s="25">
        <f t="shared" si="1118"/>
        <v>0</v>
      </c>
      <c r="IX352" s="25">
        <f t="shared" si="1119"/>
        <v>0</v>
      </c>
      <c r="IY352" s="25">
        <f t="shared" si="1120"/>
        <v>46.37</v>
      </c>
      <c r="IZ352" s="25">
        <f t="shared" si="1121"/>
        <v>0</v>
      </c>
      <c r="JA352" s="25">
        <f t="shared" si="1122"/>
        <v>0</v>
      </c>
      <c r="JB352" s="18">
        <v>45.51</v>
      </c>
      <c r="JC352" s="20">
        <f>ROUND(IF(EN352="Cống tròn",IF(EN352="Cống tròn",IF(EU352="Không có móng",JS352-FF352,IF(EU352="Đế",JR352-FN352,IF(OR(EU352="Móng bê tông",EU352="Móng bê tông kết hợp đế"),JK352-FJ352,0))),0),IF(EN352="Cống hộp",IF(AND(EN352="Cống hộp",EU352="Không có móng"),JS352-GF352,IF(AND(EN352="Cống hộp",EU352="Móng bê tông"),JL352-GB352,0)),IF(OR(EN352="Rãnh xây",EN352="Rãnh bê tông"),IF(OR(EN352="Rãnh xây",EN352="Rãnh bê tông"),JM352-GB352,0),IF(EN352="Ống nhựa",IF(AND(EN352="Ống nhựa",EU352="Không đắp cát"),JS352-HT352,IF(AND(EN352="Ống nhựa",EU352="Đắp cát"),JJ352-HX352,0)),IF(EN352="Rãnh thang",IF(EN352="Rãnh thang",IF(EU352="Móng bê tông",#REF!-#REF!,JS352),0),0))))),2)</f>
        <v>44.7</v>
      </c>
      <c r="JD352" s="20">
        <f t="shared" si="1258"/>
        <v>0.80999999999999517</v>
      </c>
      <c r="JE352" s="20">
        <f t="shared" si="1123"/>
        <v>0</v>
      </c>
      <c r="JF352" s="20">
        <f t="shared" si="1124"/>
        <v>0</v>
      </c>
      <c r="JG352" s="20">
        <f t="shared" si="1125"/>
        <v>44.7</v>
      </c>
      <c r="JH352" s="20">
        <f t="shared" si="1126"/>
        <v>0</v>
      </c>
      <c r="JI352" s="20">
        <f>IF(EN352="Rãnh thang",IF(AND(EN352="Rãnh thang",EU352="Móng bê tông"),JS352-#REF!,0),IF(EN352="Ống nhựa",IF(AND(EN352="Ống nhựa",EU352="Đắp cát"),JS352-HT352,0),IF(EN352="Cống tròn",IF(EN352="Cống tròn",IF(OR(EU352="Móng bê tông",EU352="Móng bê tông kết hợp đế"),JO352-FL352,0),0),IF(EN352="Cống hộp",IF(AND(EN352="Cống hộp",EU352="Móng bê tông"),JP352-GD352,0),IF(OR(EN352="Rãnh xây",EN352="Rãnh bê tông"),IF(AND(EN352="Rãnh xây",EU352="Móng bê tông"),JQ352-GD352,IF(AND(EN352="Rãnh bê tông",EU352="Móng bê tông"),JQ352-GD352,0)),0)))))</f>
        <v>44.800000000000004</v>
      </c>
      <c r="JJ352" s="20">
        <f t="shared" si="1127"/>
        <v>0</v>
      </c>
      <c r="JK352" s="20">
        <f t="shared" si="1128"/>
        <v>0</v>
      </c>
      <c r="JL352" s="20">
        <f t="shared" si="1129"/>
        <v>0</v>
      </c>
      <c r="JM352" s="20">
        <f t="shared" si="1130"/>
        <v>44.800000000000004</v>
      </c>
      <c r="JN352" s="20">
        <f t="shared" si="1131"/>
        <v>44.95</v>
      </c>
      <c r="JO352" s="20">
        <f t="shared" si="1132"/>
        <v>0</v>
      </c>
      <c r="JP352" s="20">
        <f t="shared" si="1133"/>
        <v>0</v>
      </c>
      <c r="JQ352" s="20">
        <f t="shared" si="1134"/>
        <v>44.95</v>
      </c>
      <c r="JR352" s="20">
        <f t="shared" si="1135"/>
        <v>0</v>
      </c>
      <c r="JS352" s="26">
        <v>44.95</v>
      </c>
      <c r="JT352" s="25">
        <f t="shared" si="1259"/>
        <v>1</v>
      </c>
      <c r="JU352" s="25">
        <f t="shared" si="1136"/>
        <v>45.95</v>
      </c>
      <c r="JV352" s="25">
        <f t="shared" si="1137"/>
        <v>46.1</v>
      </c>
      <c r="JW352" s="25">
        <f>ROUND(IF(EN352="Cống tròn",IF(EN352="Cống tròn",JX352+FF352,0),IF(EN352="Cống hộp",IF(EN352="Cống hộp",JX352+GP352,0),IF(OR(EN352="Rãnh xây",EN352="Rãnh bê tông"),IF(OR(EN352="Rãnh xây",EN352="Rãnh bê tông"),JX352+GP352,0),IF(EN352="ống nhựa",IF(EN352="Ống nhựa",JX352+HT352,0),IF(EN352="Rãnh thang",IF(EN352="Rãnh thang",JS352+#REF!,0),0))))),2)</f>
        <v>46.22</v>
      </c>
      <c r="JX352" s="27">
        <v>46.1</v>
      </c>
      <c r="JY352" s="25">
        <f t="shared" si="1138"/>
        <v>0</v>
      </c>
      <c r="JZ352" s="25">
        <f t="shared" si="1139"/>
        <v>0</v>
      </c>
      <c r="KA352" s="25">
        <f t="shared" si="1140"/>
        <v>46.22</v>
      </c>
      <c r="KB352" s="25">
        <f t="shared" si="1141"/>
        <v>0</v>
      </c>
      <c r="KC352" s="25">
        <f t="shared" si="1142"/>
        <v>0</v>
      </c>
      <c r="KD352" s="28" t="s">
        <v>98</v>
      </c>
      <c r="KE352" s="27">
        <v>0</v>
      </c>
      <c r="KF352" s="25">
        <f t="shared" si="1143"/>
        <v>1.2999999999999972</v>
      </c>
      <c r="KG352" s="25">
        <f t="shared" si="1260"/>
        <v>1.2999999999999972</v>
      </c>
      <c r="KH352" s="27">
        <v>0</v>
      </c>
      <c r="KI352" s="25">
        <f t="shared" si="1144"/>
        <v>0.80999999999999517</v>
      </c>
      <c r="KJ352" s="25">
        <f t="shared" si="1261"/>
        <v>0.80999999999999517</v>
      </c>
      <c r="KK352" s="25">
        <f t="shared" si="1145"/>
        <v>0</v>
      </c>
      <c r="KL352" s="25">
        <f t="shared" si="1146"/>
        <v>0</v>
      </c>
      <c r="KM352" s="25">
        <f t="shared" si="1262"/>
        <v>0</v>
      </c>
      <c r="KN352" s="25">
        <f t="shared" si="1147"/>
        <v>0</v>
      </c>
      <c r="KO352" s="25">
        <f t="shared" si="1148"/>
        <v>0</v>
      </c>
      <c r="KP352" s="25">
        <f t="shared" si="1263"/>
        <v>0</v>
      </c>
      <c r="KQ352" s="25">
        <f t="shared" si="1149"/>
        <v>0</v>
      </c>
      <c r="KR352" s="25">
        <f t="shared" si="1150"/>
        <v>0</v>
      </c>
      <c r="KS352" s="25">
        <f t="shared" si="1264"/>
        <v>0</v>
      </c>
      <c r="KT352" s="25">
        <f t="shared" si="1151"/>
        <v>0</v>
      </c>
      <c r="KU352" s="25">
        <f t="shared" si="1152"/>
        <v>0</v>
      </c>
      <c r="KV352" s="25">
        <f t="shared" si="1265"/>
        <v>0</v>
      </c>
      <c r="KW352" s="25">
        <f t="shared" si="1079"/>
        <v>0</v>
      </c>
      <c r="KX352" s="25">
        <f t="shared" si="1153"/>
        <v>0</v>
      </c>
      <c r="KY352" s="25">
        <f t="shared" si="1266"/>
        <v>0</v>
      </c>
      <c r="KZ352" s="25">
        <f t="shared" si="1154"/>
        <v>0</v>
      </c>
      <c r="LA352" s="25">
        <f t="shared" si="1155"/>
        <v>0</v>
      </c>
      <c r="LB352" s="25">
        <f t="shared" si="1267"/>
        <v>0</v>
      </c>
      <c r="LC352" s="25">
        <f t="shared" si="1156"/>
        <v>0</v>
      </c>
      <c r="LD352" s="25">
        <f t="shared" si="1157"/>
        <v>0</v>
      </c>
      <c r="LE352" s="25">
        <f t="shared" si="1268"/>
        <v>0</v>
      </c>
      <c r="LF352" s="25">
        <f t="shared" si="1158"/>
        <v>0</v>
      </c>
      <c r="LG352" s="25">
        <f t="shared" si="1159"/>
        <v>0</v>
      </c>
      <c r="LH352" s="25">
        <f t="shared" si="1269"/>
        <v>0</v>
      </c>
      <c r="LI352" s="25">
        <f t="shared" si="1160"/>
        <v>0.1</v>
      </c>
      <c r="LJ352" s="25">
        <f t="shared" si="1161"/>
        <v>0.1</v>
      </c>
      <c r="LK352" s="25">
        <f t="shared" si="1270"/>
        <v>0.1</v>
      </c>
      <c r="LL352" s="25">
        <f t="shared" si="1162"/>
        <v>0</v>
      </c>
      <c r="LM352" s="25">
        <f t="shared" si="1163"/>
        <v>0</v>
      </c>
      <c r="LN352" s="25">
        <f t="shared" si="1271"/>
        <v>0</v>
      </c>
      <c r="LO352" s="25">
        <f t="shared" si="1164"/>
        <v>0.15</v>
      </c>
      <c r="LP352" s="25">
        <f t="shared" si="1165"/>
        <v>0.15</v>
      </c>
      <c r="LQ352" s="25">
        <f t="shared" si="1272"/>
        <v>0.15</v>
      </c>
      <c r="LR352" s="25">
        <f t="shared" si="1166"/>
        <v>0</v>
      </c>
      <c r="LS352" s="25">
        <f t="shared" si="1167"/>
        <v>0</v>
      </c>
      <c r="LT352" s="25">
        <f t="shared" si="1273"/>
        <v>0</v>
      </c>
      <c r="LU352" s="25">
        <f t="shared" si="1168"/>
        <v>1.27</v>
      </c>
      <c r="LV352" s="25">
        <f t="shared" si="1169"/>
        <v>0.55999999999999517</v>
      </c>
      <c r="LW352" s="25">
        <f t="shared" si="1274"/>
        <v>0.91499999999999759</v>
      </c>
      <c r="LX352" s="25">
        <f t="shared" si="1170"/>
        <v>0</v>
      </c>
      <c r="LY352" s="25">
        <f t="shared" si="1171"/>
        <v>0</v>
      </c>
      <c r="LZ352" s="25">
        <f t="shared" si="1275"/>
        <v>0</v>
      </c>
      <c r="MA352" s="25">
        <f t="shared" si="1172"/>
        <v>0</v>
      </c>
      <c r="MB352" s="25">
        <f t="shared" si="1173"/>
        <v>0</v>
      </c>
      <c r="MC352" s="25">
        <f t="shared" si="1276"/>
        <v>0</v>
      </c>
      <c r="MD352" s="25">
        <f t="shared" si="1174"/>
        <v>0</v>
      </c>
      <c r="ME352" s="25">
        <f t="shared" si="1175"/>
        <v>0</v>
      </c>
      <c r="MF352" s="25">
        <f t="shared" si="1277"/>
        <v>0</v>
      </c>
      <c r="MG352" s="25">
        <f t="shared" si="1176"/>
        <v>0</v>
      </c>
      <c r="MH352" s="25">
        <f t="shared" si="1177"/>
        <v>0</v>
      </c>
      <c r="MI352" s="25">
        <f t="shared" si="1278"/>
        <v>0</v>
      </c>
      <c r="MJ352" s="25">
        <f t="shared" si="1178"/>
        <v>0</v>
      </c>
      <c r="MK352" s="25">
        <f t="shared" si="1179"/>
        <v>0</v>
      </c>
      <c r="ML352" s="25">
        <f t="shared" si="1279"/>
        <v>0</v>
      </c>
      <c r="MM352" s="25">
        <f t="shared" si="1180"/>
        <v>0</v>
      </c>
      <c r="MN352" s="25">
        <f t="shared" si="1181"/>
        <v>0</v>
      </c>
      <c r="MO352" s="25">
        <f t="shared" si="1280"/>
        <v>0</v>
      </c>
      <c r="MP352" s="25">
        <f t="shared" si="1182"/>
        <v>0</v>
      </c>
      <c r="MQ352" s="25">
        <f t="shared" si="1183"/>
        <v>0</v>
      </c>
      <c r="MR352" s="25">
        <f t="shared" si="1281"/>
        <v>0</v>
      </c>
      <c r="MS352" s="29">
        <v>1.84</v>
      </c>
      <c r="MT352" s="29">
        <v>0</v>
      </c>
      <c r="MU352" s="29">
        <v>1</v>
      </c>
      <c r="MV352" s="29">
        <v>1</v>
      </c>
      <c r="MW352" s="25">
        <f t="shared" si="1184"/>
        <v>1.84</v>
      </c>
      <c r="MX352" s="25">
        <f t="shared" si="1185"/>
        <v>2.39</v>
      </c>
      <c r="MY352" s="25">
        <f t="shared" si="1186"/>
        <v>0</v>
      </c>
      <c r="MZ352" s="25">
        <f t="shared" si="1187"/>
        <v>0</v>
      </c>
      <c r="NA352" s="25">
        <f t="shared" si="1188"/>
        <v>1.84</v>
      </c>
      <c r="NB352" s="25">
        <f t="shared" si="1189"/>
        <v>1.49</v>
      </c>
      <c r="NC352" s="25">
        <f t="shared" si="1190"/>
        <v>0</v>
      </c>
      <c r="ND352" s="25">
        <f t="shared" si="1191"/>
        <v>0</v>
      </c>
      <c r="NE352" s="25">
        <f t="shared" si="1282"/>
        <v>1.84</v>
      </c>
      <c r="NF352" s="25">
        <f t="shared" si="1282"/>
        <v>1.94</v>
      </c>
      <c r="NG352" s="25">
        <f t="shared" si="1282"/>
        <v>0</v>
      </c>
      <c r="NH352" s="25">
        <f t="shared" si="1282"/>
        <v>0</v>
      </c>
      <c r="NI352" s="25">
        <f t="shared" si="1192"/>
        <v>70.87</v>
      </c>
      <c r="NJ352" s="25">
        <f t="shared" si="1193"/>
        <v>0</v>
      </c>
      <c r="NK352" s="25">
        <f t="shared" si="1194"/>
        <v>70.87</v>
      </c>
      <c r="NL352" s="25">
        <f t="shared" si="1195"/>
        <v>0</v>
      </c>
      <c r="NM352" s="25">
        <f t="shared" si="1196"/>
        <v>0</v>
      </c>
      <c r="NN352" s="25">
        <f t="shared" si="1283"/>
        <v>0</v>
      </c>
      <c r="NO352" s="25">
        <f t="shared" si="1197"/>
        <v>0</v>
      </c>
      <c r="NP352" s="25">
        <f t="shared" si="1198"/>
        <v>0</v>
      </c>
      <c r="NQ352" s="25">
        <f t="shared" si="1284"/>
        <v>0</v>
      </c>
      <c r="NR352" s="25">
        <f t="shared" si="1199"/>
        <v>52.77</v>
      </c>
      <c r="NS352" s="25">
        <f t="shared" si="1200"/>
        <v>0</v>
      </c>
      <c r="NT352" s="25">
        <f t="shared" si="1285"/>
        <v>52.77</v>
      </c>
      <c r="NU352" s="25">
        <f t="shared" si="1201"/>
        <v>0</v>
      </c>
      <c r="NV352" s="25">
        <f t="shared" si="1202"/>
        <v>0</v>
      </c>
      <c r="NW352" s="25">
        <f t="shared" si="1286"/>
        <v>0</v>
      </c>
      <c r="NX352" s="25">
        <f t="shared" si="1287"/>
        <v>52.77</v>
      </c>
      <c r="NY352" s="25">
        <f t="shared" si="1287"/>
        <v>0</v>
      </c>
      <c r="NZ352" s="25">
        <f t="shared" si="1288"/>
        <v>52.77</v>
      </c>
      <c r="OA352" s="25">
        <f t="shared" si="1289"/>
        <v>18.100000000000001</v>
      </c>
      <c r="OB352" s="25">
        <f t="shared" si="1289"/>
        <v>0</v>
      </c>
      <c r="OC352" s="25">
        <f t="shared" si="1290"/>
        <v>18.100000000000001</v>
      </c>
      <c r="OD352" s="25">
        <f t="shared" si="1291"/>
        <v>52.77</v>
      </c>
      <c r="OE352" s="25">
        <f t="shared" si="1291"/>
        <v>0</v>
      </c>
      <c r="OF352" s="25">
        <f t="shared" si="1291"/>
        <v>52.77</v>
      </c>
      <c r="OG352" s="25">
        <f t="shared" si="1203"/>
        <v>0</v>
      </c>
      <c r="OH352" s="25">
        <f t="shared" si="1204"/>
        <v>0</v>
      </c>
      <c r="OI352" s="25">
        <f t="shared" si="1205"/>
        <v>0</v>
      </c>
      <c r="OJ352" s="25">
        <f t="shared" si="1206"/>
        <v>0</v>
      </c>
      <c r="OK352" s="25">
        <f t="shared" si="1207"/>
        <v>0</v>
      </c>
      <c r="OL352" s="25">
        <f t="shared" si="1208"/>
        <v>0</v>
      </c>
      <c r="OM352" s="25">
        <f t="shared" si="1292"/>
        <v>0</v>
      </c>
      <c r="ON352" s="25">
        <f t="shared" si="1292"/>
        <v>0</v>
      </c>
      <c r="OO352" s="25">
        <f t="shared" si="1292"/>
        <v>0</v>
      </c>
      <c r="OP352" s="25">
        <f t="shared" si="1209"/>
        <v>0</v>
      </c>
      <c r="OQ352" s="25">
        <f t="shared" si="1210"/>
        <v>0</v>
      </c>
      <c r="OR352" s="25">
        <f t="shared" si="1293"/>
        <v>0</v>
      </c>
      <c r="OS352" s="19">
        <v>535458.38</v>
      </c>
      <c r="OT352" s="19">
        <v>2371509.9</v>
      </c>
    </row>
    <row r="353" spans="1:410" ht="33" customHeight="1" x14ac:dyDescent="0.25">
      <c r="A353" s="18"/>
      <c r="B353" s="18"/>
      <c r="C353" s="18"/>
      <c r="D353" s="16" t="e">
        <f>_xlfn.IFNA(INDEX(#REF!,MATCH(E353,#REF!,0)),0)</f>
        <v>#REF!</v>
      </c>
      <c r="E353" s="18"/>
      <c r="F353" s="18"/>
      <c r="G353" s="16"/>
      <c r="H353" s="16"/>
      <c r="I353" s="16"/>
      <c r="J353" s="16"/>
      <c r="K353" s="16"/>
      <c r="L353" s="16"/>
      <c r="M353" s="18"/>
      <c r="N353" s="18"/>
      <c r="O353" s="18"/>
      <c r="P353" s="18"/>
      <c r="Q353" s="18"/>
      <c r="R353" s="18"/>
      <c r="S353" s="18"/>
      <c r="T353" s="18"/>
      <c r="U353" s="18"/>
      <c r="V353" s="18"/>
      <c r="W353" s="18"/>
      <c r="X353" s="18"/>
      <c r="Y353" s="18"/>
      <c r="Z353" s="20">
        <f t="shared" si="1211"/>
        <v>0</v>
      </c>
      <c r="AA353" s="18"/>
      <c r="AB353" s="18"/>
      <c r="AC353" s="18"/>
      <c r="AD353" s="18"/>
      <c r="AE353" s="18"/>
      <c r="AF353" s="18"/>
      <c r="AG353" s="18"/>
      <c r="AH353" s="18"/>
      <c r="AI353" s="20">
        <f t="shared" si="1212"/>
        <v>0</v>
      </c>
      <c r="AJ353" s="18"/>
      <c r="AK353" s="18"/>
      <c r="AL353" s="20">
        <f t="shared" si="1213"/>
        <v>0</v>
      </c>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6" t="e">
        <f>_xlfn.IFNA(IF(RIGHT(D353,2)="=G",0,INDEX(#REF!,MATCH(E353,#REF!,0))),0)</f>
        <v>#REF!</v>
      </c>
      <c r="CB353" s="16"/>
      <c r="CC353" s="18"/>
      <c r="CD353" s="18"/>
      <c r="CE353" s="18"/>
      <c r="CF353" s="18"/>
      <c r="CG353" s="18"/>
      <c r="CH353" s="18"/>
      <c r="CI353" s="16"/>
      <c r="CJ353" s="18"/>
      <c r="CK353" s="20">
        <f t="shared" si="1080"/>
        <v>0</v>
      </c>
      <c r="CL353" s="20">
        <f t="shared" si="1214"/>
        <v>0</v>
      </c>
      <c r="CM353" s="18"/>
      <c r="CN353" s="18"/>
      <c r="CO353" s="18"/>
      <c r="CP353" s="22">
        <f t="shared" si="1081"/>
        <v>0</v>
      </c>
      <c r="CQ353" s="22">
        <f t="shared" si="1082"/>
        <v>0</v>
      </c>
      <c r="CR353" s="22">
        <f t="shared" si="1215"/>
        <v>0</v>
      </c>
      <c r="CS353" s="22">
        <f t="shared" si="1083"/>
        <v>0</v>
      </c>
      <c r="CT353" s="22">
        <f t="shared" si="1084"/>
        <v>0</v>
      </c>
      <c r="CU353" s="18"/>
      <c r="CV353" s="22">
        <f t="shared" si="1216"/>
        <v>0</v>
      </c>
      <c r="CW353" s="22">
        <f t="shared" si="1085"/>
        <v>0</v>
      </c>
      <c r="CX353" s="22">
        <f t="shared" si="1086"/>
        <v>0</v>
      </c>
      <c r="CY353" s="22">
        <f t="shared" si="1087"/>
        <v>0</v>
      </c>
      <c r="CZ353" s="22">
        <f t="shared" si="1088"/>
        <v>0</v>
      </c>
      <c r="DA353" s="18"/>
      <c r="DB353" s="20">
        <f t="shared" si="1217"/>
        <v>0</v>
      </c>
      <c r="DC353" s="20">
        <f t="shared" si="1218"/>
        <v>0</v>
      </c>
      <c r="DD353" s="20">
        <f t="shared" si="1219"/>
        <v>0</v>
      </c>
      <c r="DE353" s="20">
        <f t="shared" si="1089"/>
        <v>0</v>
      </c>
      <c r="DF353" s="20">
        <f t="shared" si="1090"/>
        <v>0</v>
      </c>
      <c r="DG353" s="20">
        <f t="shared" si="1091"/>
        <v>0</v>
      </c>
      <c r="DH353" s="20">
        <f t="shared" si="1092"/>
        <v>0</v>
      </c>
      <c r="DI353" s="20">
        <f t="shared" si="1093"/>
        <v>0</v>
      </c>
      <c r="DJ353" s="20">
        <f t="shared" si="1094"/>
        <v>0</v>
      </c>
      <c r="DK353" s="20">
        <f t="shared" si="1220"/>
        <v>0</v>
      </c>
      <c r="DL353" s="20">
        <f t="shared" si="1221"/>
        <v>0</v>
      </c>
      <c r="DM353" s="20">
        <f t="shared" si="1222"/>
        <v>0</v>
      </c>
      <c r="DN353" s="20">
        <f t="shared" si="1223"/>
        <v>0</v>
      </c>
      <c r="DO353" s="18"/>
      <c r="DP353" s="18"/>
      <c r="DQ353" s="18"/>
      <c r="DR353" s="18"/>
      <c r="DS353" s="25">
        <f t="shared" si="1224"/>
        <v>0</v>
      </c>
      <c r="DT353" s="25">
        <f t="shared" si="1225"/>
        <v>0</v>
      </c>
      <c r="DU353" s="25">
        <f t="shared" si="1226"/>
        <v>0</v>
      </c>
      <c r="DV353" s="25">
        <f t="shared" si="1227"/>
        <v>0</v>
      </c>
      <c r="DW353" s="25">
        <f t="shared" si="1228"/>
        <v>0</v>
      </c>
      <c r="DX353" s="25">
        <f t="shared" si="1229"/>
        <v>0</v>
      </c>
      <c r="DY353" s="25">
        <f t="shared" si="1230"/>
        <v>0</v>
      </c>
      <c r="DZ353" s="25">
        <f t="shared" si="1231"/>
        <v>0</v>
      </c>
      <c r="EA353" s="25">
        <f t="shared" si="1232"/>
        <v>0</v>
      </c>
      <c r="EB353" s="25">
        <f t="shared" si="1233"/>
        <v>0</v>
      </c>
      <c r="EC353" s="25">
        <f t="shared" si="1234"/>
        <v>0</v>
      </c>
      <c r="ED353" s="25">
        <f t="shared" si="1235"/>
        <v>0</v>
      </c>
      <c r="EE353" s="25">
        <f t="shared" si="1235"/>
        <v>0</v>
      </c>
      <c r="EF353" s="25">
        <f t="shared" si="1236"/>
        <v>0</v>
      </c>
      <c r="EG353" s="25">
        <f t="shared" si="1237"/>
        <v>0</v>
      </c>
      <c r="EH353" s="25">
        <f t="shared" si="1237"/>
        <v>0</v>
      </c>
      <c r="EI353" s="25">
        <f t="shared" si="1238"/>
        <v>0</v>
      </c>
      <c r="EJ353" s="18"/>
      <c r="EK353" s="18"/>
      <c r="EL353" s="18"/>
      <c r="EM353" s="18"/>
      <c r="EN353" s="18"/>
      <c r="EO353" s="18"/>
      <c r="EP353" s="16">
        <f>IF(OR(EN353="Cống tròn",EN353="Cống hộp",EN353="Ống nhựa"),INDEX(#REF!,MATCH(E353,#REF!,0)),IF(OR(EN353="Rãnh xây",EN353="Rãnh bê tông"),INDEX(#REF!,MATCH(E353,#REF!,0)),0))</f>
        <v>0</v>
      </c>
      <c r="EQ353" s="18"/>
      <c r="ER353" s="18"/>
      <c r="ES353" s="25">
        <f t="shared" si="1239"/>
        <v>0</v>
      </c>
      <c r="ET353" s="1" t="str">
        <f>_xlfn.IFNA(IF(EN353="Cống tròn",INDEX(#REF!,MATCH(E353,#REF!,0)),IF(EN353="Cống hộp",INDEX(#REF!,MATCH(E353,#REF!,0)),EU353&amp;" ,"&amp;EV353)),0)</f>
        <v xml:space="preserve"> ,</v>
      </c>
      <c r="EU353" s="18"/>
      <c r="EV353" s="18"/>
      <c r="EW353" s="16" t="e">
        <f>_xlfn.IFNA(INDEX(#REF!,MATCH(E353,#REF!,0)),0)</f>
        <v>#REF!</v>
      </c>
      <c r="EX353" s="18"/>
      <c r="EY353" s="18"/>
      <c r="EZ353" s="18"/>
      <c r="FA353" s="18"/>
      <c r="FB353" s="18">
        <v>0</v>
      </c>
      <c r="FC353" s="18">
        <v>0</v>
      </c>
      <c r="FD353" s="25">
        <f t="shared" si="1095"/>
        <v>0</v>
      </c>
      <c r="FE353" s="25">
        <f t="shared" si="1240"/>
        <v>0</v>
      </c>
      <c r="FF353" s="18">
        <v>0</v>
      </c>
      <c r="FG353" s="18">
        <v>0</v>
      </c>
      <c r="FH353" s="18">
        <v>0</v>
      </c>
      <c r="FI353" s="25">
        <f t="shared" si="1241"/>
        <v>0</v>
      </c>
      <c r="FJ353" s="18">
        <v>0</v>
      </c>
      <c r="FK353" s="18">
        <v>0</v>
      </c>
      <c r="FL353" s="18">
        <v>0</v>
      </c>
      <c r="FM353" s="18">
        <v>0</v>
      </c>
      <c r="FN353" s="18">
        <v>0</v>
      </c>
      <c r="FO353" s="25">
        <f t="shared" si="1242"/>
        <v>0</v>
      </c>
      <c r="FP353" s="18">
        <v>0</v>
      </c>
      <c r="FQ353" s="18">
        <v>0</v>
      </c>
      <c r="FR353" s="25">
        <f t="shared" si="1096"/>
        <v>0</v>
      </c>
      <c r="FS353" s="25">
        <f t="shared" si="1097"/>
        <v>0</v>
      </c>
      <c r="FT353" s="25">
        <f t="shared" si="1098"/>
        <v>0</v>
      </c>
      <c r="FU353" s="25">
        <f t="shared" si="1099"/>
        <v>0</v>
      </c>
      <c r="FV353" s="25" t="str">
        <f t="shared" si="1243"/>
        <v>Đủ</v>
      </c>
      <c r="FW353" s="25">
        <f t="shared" si="1244"/>
        <v>0</v>
      </c>
      <c r="FX353" s="18"/>
      <c r="FY353" s="18"/>
      <c r="FZ353" s="18"/>
      <c r="GA353" s="18"/>
      <c r="GB353" s="19">
        <v>0</v>
      </c>
      <c r="GC353" s="19">
        <v>0</v>
      </c>
      <c r="GD353" s="19">
        <v>0</v>
      </c>
      <c r="GE353" s="19">
        <v>0</v>
      </c>
      <c r="GF353" s="19">
        <v>0</v>
      </c>
      <c r="GG353" s="19">
        <v>0</v>
      </c>
      <c r="GH353" s="19">
        <v>0</v>
      </c>
      <c r="GI353" s="19">
        <v>0</v>
      </c>
      <c r="GJ353" s="19">
        <v>0</v>
      </c>
      <c r="GK353" s="19">
        <v>0</v>
      </c>
      <c r="GL353" s="25">
        <f t="shared" si="1100"/>
        <v>0</v>
      </c>
      <c r="GM353" s="25">
        <f t="shared" si="1245"/>
        <v>0</v>
      </c>
      <c r="GN353" s="19">
        <v>0</v>
      </c>
      <c r="GO353" s="19">
        <v>0</v>
      </c>
      <c r="GP353" s="19">
        <v>0</v>
      </c>
      <c r="GQ353" s="19">
        <v>0</v>
      </c>
      <c r="GR353" s="1" t="e">
        <f>_xlfn.IFNA(INDEX(#REF!,MATCH(E353,#REF!,0)),0)</f>
        <v>#REF!</v>
      </c>
      <c r="GS353" s="16"/>
      <c r="GT353" s="18">
        <v>0</v>
      </c>
      <c r="GU353" s="18">
        <v>0</v>
      </c>
      <c r="GV353" s="18">
        <v>0</v>
      </c>
      <c r="GW353" s="18">
        <v>0</v>
      </c>
      <c r="GX353" s="25">
        <f t="shared" si="1101"/>
        <v>0</v>
      </c>
      <c r="GY353" s="25">
        <f t="shared" si="1102"/>
        <v>0</v>
      </c>
      <c r="GZ353" s="25">
        <f t="shared" si="1246"/>
        <v>0</v>
      </c>
      <c r="HA353" s="1" t="e" cm="1">
        <f t="array" ref="HA353">INDEX(#REF!,MATCH(EJ353&amp;EK353&amp;HD353&amp;HE353&amp;HF353,#REF!&amp;#REF!&amp;#REF!&amp;#REF!&amp;#REF!,0))</f>
        <v>#REF!</v>
      </c>
      <c r="HB353" s="18"/>
      <c r="HC353" s="25">
        <f t="shared" si="1247"/>
        <v>0</v>
      </c>
      <c r="HD353" s="18">
        <v>0</v>
      </c>
      <c r="HE353" s="18">
        <v>0</v>
      </c>
      <c r="HF353" s="18">
        <v>0</v>
      </c>
      <c r="HG353" s="1" t="e" cm="1">
        <f t="array" ref="HG353">INDEX(#REF!,MATCH(EJ353&amp;EK353&amp;HJ353&amp;HK353&amp;HL353,#REF!&amp;#REF!&amp;#REF!&amp;#REF!&amp;#REF!,0))</f>
        <v>#REF!</v>
      </c>
      <c r="HH353" s="18"/>
      <c r="HI353" s="25">
        <f t="shared" si="1248"/>
        <v>0</v>
      </c>
      <c r="HJ353" s="25">
        <f t="shared" si="1249"/>
        <v>0</v>
      </c>
      <c r="HK353" s="18">
        <v>0</v>
      </c>
      <c r="HL353" s="18">
        <v>0</v>
      </c>
      <c r="HM353" s="18"/>
      <c r="HN353" s="18"/>
      <c r="HO353" s="25">
        <f t="shared" si="1250"/>
        <v>0</v>
      </c>
      <c r="HP353" s="25">
        <f t="shared" si="1251"/>
        <v>0</v>
      </c>
      <c r="HQ353" s="25">
        <f t="shared" si="1252"/>
        <v>0</v>
      </c>
      <c r="HR353" s="25">
        <f t="shared" si="1253"/>
        <v>0</v>
      </c>
      <c r="HS353" s="25">
        <f t="shared" si="1254"/>
        <v>0</v>
      </c>
      <c r="HT353" s="18">
        <v>0</v>
      </c>
      <c r="HU353" s="18">
        <v>0</v>
      </c>
      <c r="HV353" s="18">
        <v>0</v>
      </c>
      <c r="HW353" s="25">
        <f t="shared" si="1255"/>
        <v>0</v>
      </c>
      <c r="HX353" s="19">
        <v>0</v>
      </c>
      <c r="HY353" s="19">
        <v>0</v>
      </c>
      <c r="HZ353" s="18">
        <v>0</v>
      </c>
      <c r="IA353" s="20">
        <f>ROUND(IF(EN353="Cống tròn",IF(EN353="Cống tròn",IF(EU353="Không có móng",IQ353-FF353,IF(EU353="Đế",IP353-FN353,IF(OR(EU353="Móng bê tông",EU353="Móng bê tông kết hợp đế"),II353-FJ353,0))),0),IF(EN353="Cống hộp",IF(AND(EN353="Cống hộp",EU353="Không có móng"),IQ353-GF353,IF(AND(EN353="Cống hộp",EU353="Móng bê tông"),IJ353-GB353,0)),IF(OR(EN353="Rãnh xây",EN353="Rãnh bê tông"),IF(OR(EN353="Rãnh xây",EN353="Rãnh bê tông"),IK353-GB353,0),IF(EN353="Ống nhựa",IF(AND(EN353="Ống nhựa",EU353="Không đắp cát"),IQ353-HT353,IF(AND(EN353="Ống nhựa",EU353="Đắp cát"),IH353-HX353,0)),IF(EN353="Rãnh thang",IF(EN353="Rãnh thang",IF(EU353="Móng bê tông",#REF!-#REF!,IQ353),0),0))))),2)</f>
        <v>0</v>
      </c>
      <c r="IB353" s="20">
        <f t="shared" si="1256"/>
        <v>0</v>
      </c>
      <c r="IC353" s="20">
        <f t="shared" si="1103"/>
        <v>0</v>
      </c>
      <c r="ID353" s="20">
        <f t="shared" si="1104"/>
        <v>0</v>
      </c>
      <c r="IE353" s="20">
        <f t="shared" si="1105"/>
        <v>0</v>
      </c>
      <c r="IF353" s="20">
        <f t="shared" si="1106"/>
        <v>0</v>
      </c>
      <c r="IG353" s="20">
        <f>IF(EN353="Rãnh thang",IF(AND(EN353="Rãnh thang",EU353="Móng bê tông"),IQ353-#REF!,0),IF(EN353="Ống nhựa",IF(AND(EN353="Ống nhựa",EU353="Đắp cát"),IQ353-HT353,0),IF(EN353="Cống tròn",IF(EN353="Cống tròn",IF(OR(EU353="Móng bê tông",EU353="Móng bê tông kết hợp đế"),IM353-FL353,0),0),IF(EN353="Cống hộp",IF(AND(EN353="Cống hộp",EU353="Móng bê tông"),IN353-GD353,0),IF(OR(EN353="Rãnh xây",EN353="Rãnh bê tông"),IF(AND(EN353="Rãnh xây",EU353="Móng bê tông"),IO353-GD353,IF(AND(EN353="Rãnh bê tông",EU353="Móng bê tông"),IO353-GD353,0)),0)))))</f>
        <v>0</v>
      </c>
      <c r="IH353" s="20">
        <f t="shared" si="1107"/>
        <v>0</v>
      </c>
      <c r="II353" s="20">
        <f t="shared" si="1108"/>
        <v>0</v>
      </c>
      <c r="IJ353" s="20">
        <f t="shared" si="1109"/>
        <v>0</v>
      </c>
      <c r="IK353" s="20">
        <f t="shared" si="1110"/>
        <v>0</v>
      </c>
      <c r="IL353" s="20">
        <f t="shared" si="1111"/>
        <v>0</v>
      </c>
      <c r="IM353" s="20">
        <f t="shared" si="1112"/>
        <v>0</v>
      </c>
      <c r="IN353" s="20">
        <f t="shared" si="1113"/>
        <v>0</v>
      </c>
      <c r="IO353" s="20">
        <f t="shared" si="1114"/>
        <v>0</v>
      </c>
      <c r="IP353" s="20">
        <f t="shared" si="1115"/>
        <v>0</v>
      </c>
      <c r="IQ353" s="18">
        <v>0</v>
      </c>
      <c r="IR353" s="25">
        <f t="shared" si="1257"/>
        <v>0</v>
      </c>
      <c r="IS353" s="25">
        <f t="shared" si="1116"/>
        <v>0</v>
      </c>
      <c r="IT353" s="25">
        <f t="shared" si="1117"/>
        <v>0</v>
      </c>
      <c r="IU353" s="25">
        <f>ROUND(IF(EN353="Cống tròn",IF(EN353="Cống tròn",IV353+FF353,0),IF(EN353="Cống hộp",IF(EN353="Cống hộp",IV353+GP353,0),IF(OR(EN353="Rãnh xây",EN353="Rãnh bê tông"),IF(OR(EN353="Rãnh xây",EN353="Rãnh bê tông"),IV353+GP353,0),IF(EN353="ống nhựa",IF(EN353="Ống nhựa",IV353+HT353,0),IF(EN353="Rãnh thang",IF(EN353="Rãnh thang",IQ353+#REF!,0),0))))),2)</f>
        <v>0</v>
      </c>
      <c r="IV353" s="18">
        <v>0</v>
      </c>
      <c r="IW353" s="25">
        <f t="shared" si="1118"/>
        <v>0</v>
      </c>
      <c r="IX353" s="25">
        <f t="shared" si="1119"/>
        <v>0</v>
      </c>
      <c r="IY353" s="25">
        <f t="shared" si="1120"/>
        <v>0</v>
      </c>
      <c r="IZ353" s="25">
        <f t="shared" si="1121"/>
        <v>0</v>
      </c>
      <c r="JA353" s="25">
        <f t="shared" si="1122"/>
        <v>0</v>
      </c>
      <c r="JB353" s="18">
        <v>0</v>
      </c>
      <c r="JC353" s="20">
        <f>ROUND(IF(EN353="Cống tròn",IF(EN353="Cống tròn",IF(EU353="Không có móng",JS353-FF353,IF(EU353="Đế",JR353-FN353,IF(OR(EU353="Móng bê tông",EU353="Móng bê tông kết hợp đế"),JK353-FJ353,0))),0),IF(EN353="Cống hộp",IF(AND(EN353="Cống hộp",EU353="Không có móng"),JS353-GF353,IF(AND(EN353="Cống hộp",EU353="Móng bê tông"),JL353-GB353,0)),IF(OR(EN353="Rãnh xây",EN353="Rãnh bê tông"),IF(OR(EN353="Rãnh xây",EN353="Rãnh bê tông"),JM353-GB353,0),IF(EN353="Ống nhựa",IF(AND(EN353="Ống nhựa",EU353="Không đắp cát"),JS353-HT353,IF(AND(EN353="Ống nhựa",EU353="Đắp cát"),JJ353-HX353,0)),IF(EN353="Rãnh thang",IF(EN353="Rãnh thang",IF(EU353="Móng bê tông",#REF!-#REF!,JS353),0),0))))),2)</f>
        <v>0</v>
      </c>
      <c r="JD353" s="20">
        <f t="shared" si="1258"/>
        <v>0</v>
      </c>
      <c r="JE353" s="20">
        <f t="shared" si="1123"/>
        <v>0</v>
      </c>
      <c r="JF353" s="20">
        <f t="shared" si="1124"/>
        <v>0</v>
      </c>
      <c r="JG353" s="20">
        <f t="shared" si="1125"/>
        <v>0</v>
      </c>
      <c r="JH353" s="20">
        <f t="shared" si="1126"/>
        <v>0</v>
      </c>
      <c r="JI353" s="20">
        <f>IF(EN353="Rãnh thang",IF(AND(EN353="Rãnh thang",EU353="Móng bê tông"),JS353-#REF!,0),IF(EN353="Ống nhựa",IF(AND(EN353="Ống nhựa",EU353="Đắp cát"),JS353-HT353,0),IF(EN353="Cống tròn",IF(EN353="Cống tròn",IF(OR(EU353="Móng bê tông",EU353="Móng bê tông kết hợp đế"),JO353-FL353,0),0),IF(EN353="Cống hộp",IF(AND(EN353="Cống hộp",EU353="Móng bê tông"),JP353-GD353,0),IF(OR(EN353="Rãnh xây",EN353="Rãnh bê tông"),IF(AND(EN353="Rãnh xây",EU353="Móng bê tông"),JQ353-GD353,IF(AND(EN353="Rãnh bê tông",EU353="Móng bê tông"),JQ353-GD353,0)),0)))))</f>
        <v>0</v>
      </c>
      <c r="JJ353" s="20">
        <f t="shared" si="1127"/>
        <v>0</v>
      </c>
      <c r="JK353" s="20">
        <f t="shared" si="1128"/>
        <v>0</v>
      </c>
      <c r="JL353" s="20">
        <f t="shared" si="1129"/>
        <v>0</v>
      </c>
      <c r="JM353" s="20">
        <f t="shared" si="1130"/>
        <v>0</v>
      </c>
      <c r="JN353" s="20">
        <f t="shared" si="1131"/>
        <v>0</v>
      </c>
      <c r="JO353" s="20">
        <f t="shared" si="1132"/>
        <v>0</v>
      </c>
      <c r="JP353" s="20">
        <f t="shared" si="1133"/>
        <v>0</v>
      </c>
      <c r="JQ353" s="20">
        <f t="shared" si="1134"/>
        <v>0</v>
      </c>
      <c r="JR353" s="20">
        <f t="shared" si="1135"/>
        <v>0</v>
      </c>
      <c r="JS353" s="26">
        <v>0</v>
      </c>
      <c r="JT353" s="25">
        <f t="shared" si="1259"/>
        <v>0</v>
      </c>
      <c r="JU353" s="25">
        <f t="shared" si="1136"/>
        <v>0</v>
      </c>
      <c r="JV353" s="25">
        <f t="shared" si="1137"/>
        <v>0</v>
      </c>
      <c r="JW353" s="25">
        <f>ROUND(IF(EN353="Cống tròn",IF(EN353="Cống tròn",JX353+FF353,0),IF(EN353="Cống hộp",IF(EN353="Cống hộp",JX353+GP353,0),IF(OR(EN353="Rãnh xây",EN353="Rãnh bê tông"),IF(OR(EN353="Rãnh xây",EN353="Rãnh bê tông"),JX353+GP353,0),IF(EN353="ống nhựa",IF(EN353="Ống nhựa",JX353+HT353,0),IF(EN353="Rãnh thang",IF(EN353="Rãnh thang",JS353+#REF!,0),0))))),2)</f>
        <v>0</v>
      </c>
      <c r="JX353" s="27">
        <v>0</v>
      </c>
      <c r="JY353" s="25">
        <f t="shared" si="1138"/>
        <v>0</v>
      </c>
      <c r="JZ353" s="25">
        <f t="shared" si="1139"/>
        <v>0</v>
      </c>
      <c r="KA353" s="25">
        <f t="shared" si="1140"/>
        <v>0</v>
      </c>
      <c r="KB353" s="25">
        <f t="shared" si="1141"/>
        <v>0</v>
      </c>
      <c r="KC353" s="25">
        <f t="shared" si="1142"/>
        <v>0</v>
      </c>
      <c r="KD353" s="18"/>
      <c r="KE353" s="18">
        <v>0</v>
      </c>
      <c r="KF353" s="25">
        <f t="shared" si="1143"/>
        <v>0</v>
      </c>
      <c r="KG353" s="25">
        <f t="shared" si="1260"/>
        <v>0</v>
      </c>
      <c r="KH353" s="18">
        <v>0</v>
      </c>
      <c r="KI353" s="25">
        <f t="shared" si="1144"/>
        <v>0</v>
      </c>
      <c r="KJ353" s="25">
        <f t="shared" si="1261"/>
        <v>0</v>
      </c>
      <c r="KK353" s="25">
        <f t="shared" si="1145"/>
        <v>0</v>
      </c>
      <c r="KL353" s="25">
        <f t="shared" si="1146"/>
        <v>0</v>
      </c>
      <c r="KM353" s="25">
        <f t="shared" si="1262"/>
        <v>0</v>
      </c>
      <c r="KN353" s="25">
        <f t="shared" si="1147"/>
        <v>0</v>
      </c>
      <c r="KO353" s="25">
        <f t="shared" si="1148"/>
        <v>0</v>
      </c>
      <c r="KP353" s="25">
        <f t="shared" si="1263"/>
        <v>0</v>
      </c>
      <c r="KQ353" s="25">
        <f t="shared" si="1149"/>
        <v>0</v>
      </c>
      <c r="KR353" s="25">
        <f t="shared" si="1150"/>
        <v>0</v>
      </c>
      <c r="KS353" s="25">
        <f t="shared" si="1264"/>
        <v>0</v>
      </c>
      <c r="KT353" s="25">
        <f t="shared" si="1151"/>
        <v>0</v>
      </c>
      <c r="KU353" s="25">
        <f t="shared" si="1152"/>
        <v>0</v>
      </c>
      <c r="KV353" s="25">
        <f t="shared" si="1265"/>
        <v>0</v>
      </c>
      <c r="KW353" s="25">
        <f t="shared" si="1079"/>
        <v>0</v>
      </c>
      <c r="KX353" s="25">
        <f t="shared" si="1153"/>
        <v>0</v>
      </c>
      <c r="KY353" s="25">
        <f t="shared" si="1266"/>
        <v>0</v>
      </c>
      <c r="KZ353" s="25">
        <f t="shared" si="1154"/>
        <v>0</v>
      </c>
      <c r="LA353" s="25">
        <f t="shared" si="1155"/>
        <v>0</v>
      </c>
      <c r="LB353" s="25">
        <f t="shared" si="1267"/>
        <v>0</v>
      </c>
      <c r="LC353" s="25">
        <f t="shared" si="1156"/>
        <v>0</v>
      </c>
      <c r="LD353" s="25">
        <f t="shared" si="1157"/>
        <v>0</v>
      </c>
      <c r="LE353" s="25">
        <f t="shared" si="1268"/>
        <v>0</v>
      </c>
      <c r="LF353" s="25">
        <f t="shared" si="1158"/>
        <v>0</v>
      </c>
      <c r="LG353" s="25">
        <f t="shared" si="1159"/>
        <v>0</v>
      </c>
      <c r="LH353" s="25">
        <f t="shared" si="1269"/>
        <v>0</v>
      </c>
      <c r="LI353" s="25">
        <f t="shared" si="1160"/>
        <v>0</v>
      </c>
      <c r="LJ353" s="25">
        <f t="shared" si="1161"/>
        <v>0</v>
      </c>
      <c r="LK353" s="25">
        <f t="shared" si="1270"/>
        <v>0</v>
      </c>
      <c r="LL353" s="25">
        <f t="shared" si="1162"/>
        <v>0</v>
      </c>
      <c r="LM353" s="25">
        <f t="shared" si="1163"/>
        <v>0</v>
      </c>
      <c r="LN353" s="25">
        <f t="shared" si="1271"/>
        <v>0</v>
      </c>
      <c r="LO353" s="25">
        <f t="shared" si="1164"/>
        <v>0</v>
      </c>
      <c r="LP353" s="25">
        <f t="shared" si="1165"/>
        <v>0</v>
      </c>
      <c r="LQ353" s="25">
        <f t="shared" si="1272"/>
        <v>0</v>
      </c>
      <c r="LR353" s="25">
        <f t="shared" si="1166"/>
        <v>0</v>
      </c>
      <c r="LS353" s="25">
        <f t="shared" si="1167"/>
        <v>0</v>
      </c>
      <c r="LT353" s="25">
        <f t="shared" si="1273"/>
        <v>0</v>
      </c>
      <c r="LU353" s="25">
        <f t="shared" si="1168"/>
        <v>0</v>
      </c>
      <c r="LV353" s="25">
        <f t="shared" si="1169"/>
        <v>0</v>
      </c>
      <c r="LW353" s="25">
        <f t="shared" si="1274"/>
        <v>0</v>
      </c>
      <c r="LX353" s="25">
        <f t="shared" si="1170"/>
        <v>0</v>
      </c>
      <c r="LY353" s="25">
        <f t="shared" si="1171"/>
        <v>0</v>
      </c>
      <c r="LZ353" s="25">
        <f t="shared" si="1275"/>
        <v>0</v>
      </c>
      <c r="MA353" s="25">
        <f t="shared" si="1172"/>
        <v>0</v>
      </c>
      <c r="MB353" s="25">
        <f t="shared" si="1173"/>
        <v>0</v>
      </c>
      <c r="MC353" s="25">
        <f t="shared" si="1276"/>
        <v>0</v>
      </c>
      <c r="MD353" s="25">
        <f t="shared" si="1174"/>
        <v>0</v>
      </c>
      <c r="ME353" s="25">
        <f t="shared" si="1175"/>
        <v>0</v>
      </c>
      <c r="MF353" s="25">
        <f t="shared" si="1277"/>
        <v>0</v>
      </c>
      <c r="MG353" s="25">
        <f t="shared" si="1176"/>
        <v>0</v>
      </c>
      <c r="MH353" s="25">
        <f t="shared" si="1177"/>
        <v>0</v>
      </c>
      <c r="MI353" s="25">
        <f t="shared" si="1278"/>
        <v>0</v>
      </c>
      <c r="MJ353" s="25">
        <f t="shared" si="1178"/>
        <v>0</v>
      </c>
      <c r="MK353" s="25">
        <f t="shared" si="1179"/>
        <v>0</v>
      </c>
      <c r="ML353" s="25">
        <f t="shared" si="1279"/>
        <v>0</v>
      </c>
      <c r="MM353" s="25">
        <f t="shared" si="1180"/>
        <v>0</v>
      </c>
      <c r="MN353" s="25">
        <f t="shared" si="1181"/>
        <v>0</v>
      </c>
      <c r="MO353" s="25">
        <f t="shared" si="1280"/>
        <v>0</v>
      </c>
      <c r="MP353" s="25">
        <f t="shared" si="1182"/>
        <v>0</v>
      </c>
      <c r="MQ353" s="25">
        <f t="shared" si="1183"/>
        <v>0</v>
      </c>
      <c r="MR353" s="25">
        <f t="shared" si="1281"/>
        <v>0</v>
      </c>
      <c r="MS353" s="29">
        <v>0</v>
      </c>
      <c r="MT353" s="18">
        <v>0</v>
      </c>
      <c r="MU353" s="18">
        <v>0</v>
      </c>
      <c r="MV353" s="18">
        <v>0</v>
      </c>
      <c r="MW353" s="25">
        <f t="shared" si="1184"/>
        <v>0</v>
      </c>
      <c r="MX353" s="25">
        <f t="shared" si="1185"/>
        <v>0</v>
      </c>
      <c r="MY353" s="25">
        <f t="shared" si="1186"/>
        <v>0</v>
      </c>
      <c r="MZ353" s="25">
        <f t="shared" si="1187"/>
        <v>0</v>
      </c>
      <c r="NA353" s="25">
        <f t="shared" si="1188"/>
        <v>0</v>
      </c>
      <c r="NB353" s="25">
        <f t="shared" si="1189"/>
        <v>0</v>
      </c>
      <c r="NC353" s="25">
        <f t="shared" si="1190"/>
        <v>0</v>
      </c>
      <c r="ND353" s="25">
        <f t="shared" si="1191"/>
        <v>0</v>
      </c>
      <c r="NE353" s="25">
        <f t="shared" si="1282"/>
        <v>0</v>
      </c>
      <c r="NF353" s="25">
        <f t="shared" si="1282"/>
        <v>0</v>
      </c>
      <c r="NG353" s="25">
        <f t="shared" si="1282"/>
        <v>0</v>
      </c>
      <c r="NH353" s="25">
        <f t="shared" si="1282"/>
        <v>0</v>
      </c>
      <c r="NI353" s="25">
        <f t="shared" si="1192"/>
        <v>0</v>
      </c>
      <c r="NJ353" s="25">
        <f t="shared" si="1193"/>
        <v>0</v>
      </c>
      <c r="NK353" s="25">
        <f t="shared" si="1194"/>
        <v>0</v>
      </c>
      <c r="NL353" s="25">
        <f t="shared" si="1195"/>
        <v>0</v>
      </c>
      <c r="NM353" s="25">
        <f t="shared" si="1196"/>
        <v>0</v>
      </c>
      <c r="NN353" s="25">
        <f t="shared" si="1283"/>
        <v>0</v>
      </c>
      <c r="NO353" s="25">
        <f t="shared" si="1197"/>
        <v>0</v>
      </c>
      <c r="NP353" s="25">
        <f t="shared" si="1198"/>
        <v>0</v>
      </c>
      <c r="NQ353" s="25">
        <f t="shared" si="1284"/>
        <v>0</v>
      </c>
      <c r="NR353" s="25">
        <f t="shared" si="1199"/>
        <v>0</v>
      </c>
      <c r="NS353" s="25">
        <f t="shared" si="1200"/>
        <v>0</v>
      </c>
      <c r="NT353" s="25">
        <f t="shared" si="1285"/>
        <v>0</v>
      </c>
      <c r="NU353" s="25">
        <f t="shared" si="1201"/>
        <v>0</v>
      </c>
      <c r="NV353" s="25">
        <f t="shared" si="1202"/>
        <v>0</v>
      </c>
      <c r="NW353" s="25">
        <f t="shared" si="1286"/>
        <v>0</v>
      </c>
      <c r="NX353" s="25">
        <f t="shared" si="1287"/>
        <v>0</v>
      </c>
      <c r="NY353" s="25">
        <f t="shared" si="1287"/>
        <v>0</v>
      </c>
      <c r="NZ353" s="25">
        <f t="shared" si="1288"/>
        <v>0</v>
      </c>
      <c r="OA353" s="25">
        <f t="shared" si="1289"/>
        <v>0</v>
      </c>
      <c r="OB353" s="25">
        <f t="shared" si="1289"/>
        <v>0</v>
      </c>
      <c r="OC353" s="25">
        <f t="shared" si="1290"/>
        <v>0</v>
      </c>
      <c r="OD353" s="25">
        <f t="shared" si="1291"/>
        <v>0</v>
      </c>
      <c r="OE353" s="25">
        <f t="shared" si="1291"/>
        <v>0</v>
      </c>
      <c r="OF353" s="25">
        <f t="shared" si="1291"/>
        <v>0</v>
      </c>
      <c r="OG353" s="25">
        <f t="shared" si="1203"/>
        <v>0</v>
      </c>
      <c r="OH353" s="25">
        <f t="shared" si="1204"/>
        <v>0</v>
      </c>
      <c r="OI353" s="25">
        <f t="shared" si="1205"/>
        <v>0</v>
      </c>
      <c r="OJ353" s="25">
        <f t="shared" si="1206"/>
        <v>0</v>
      </c>
      <c r="OK353" s="25">
        <f t="shared" si="1207"/>
        <v>0</v>
      </c>
      <c r="OL353" s="25">
        <f t="shared" si="1208"/>
        <v>0</v>
      </c>
      <c r="OM353" s="25">
        <f t="shared" si="1292"/>
        <v>0</v>
      </c>
      <c r="ON353" s="25">
        <f t="shared" si="1292"/>
        <v>0</v>
      </c>
      <c r="OO353" s="25">
        <f t="shared" si="1292"/>
        <v>0</v>
      </c>
      <c r="OP353" s="25">
        <f t="shared" si="1209"/>
        <v>0</v>
      </c>
      <c r="OQ353" s="25">
        <f t="shared" si="1210"/>
        <v>0</v>
      </c>
      <c r="OR353" s="25">
        <f t="shared" si="1293"/>
        <v>0</v>
      </c>
      <c r="OS353" s="18"/>
      <c r="OT353" s="18"/>
    </row>
    <row r="354" spans="1:410" ht="33" customHeight="1" x14ac:dyDescent="0.25">
      <c r="A354" s="18"/>
      <c r="B354" s="18"/>
      <c r="C354" s="18"/>
      <c r="D354" s="16" t="e">
        <f>_xlfn.IFNA(INDEX(#REF!,MATCH(E354,#REF!,0)),0)</f>
        <v>#REF!</v>
      </c>
      <c r="E354" s="18"/>
      <c r="F354" s="18"/>
      <c r="G354" s="16"/>
      <c r="H354" s="16"/>
      <c r="I354" s="16"/>
      <c r="J354" s="16"/>
      <c r="K354" s="16"/>
      <c r="L354" s="16"/>
      <c r="M354" s="18"/>
      <c r="N354" s="18"/>
      <c r="O354" s="18"/>
      <c r="P354" s="18"/>
      <c r="Q354" s="18"/>
      <c r="R354" s="18"/>
      <c r="S354" s="18"/>
      <c r="T354" s="18"/>
      <c r="U354" s="18"/>
      <c r="V354" s="18"/>
      <c r="W354" s="18"/>
      <c r="X354" s="18"/>
      <c r="Y354" s="18"/>
      <c r="Z354" s="20">
        <f t="shared" si="1211"/>
        <v>0</v>
      </c>
      <c r="AA354" s="18"/>
      <c r="AB354" s="18"/>
      <c r="AC354" s="18"/>
      <c r="AD354" s="18"/>
      <c r="AE354" s="18"/>
      <c r="AF354" s="18"/>
      <c r="AG354" s="18"/>
      <c r="AH354" s="18"/>
      <c r="AI354" s="20">
        <f t="shared" si="1212"/>
        <v>0</v>
      </c>
      <c r="AJ354" s="18"/>
      <c r="AK354" s="18"/>
      <c r="AL354" s="20">
        <f t="shared" si="1213"/>
        <v>0</v>
      </c>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6" t="e">
        <f>_xlfn.IFNA(IF(RIGHT(D354,2)="=G",0,INDEX(#REF!,MATCH(E354,#REF!,0))),0)</f>
        <v>#REF!</v>
      </c>
      <c r="CB354" s="16"/>
      <c r="CC354" s="18"/>
      <c r="CD354" s="18"/>
      <c r="CE354" s="18"/>
      <c r="CF354" s="18"/>
      <c r="CG354" s="18"/>
      <c r="CH354" s="18"/>
      <c r="CI354" s="16"/>
      <c r="CJ354" s="18"/>
      <c r="CK354" s="20">
        <f t="shared" si="1080"/>
        <v>0</v>
      </c>
      <c r="CL354" s="20">
        <f t="shared" si="1214"/>
        <v>0</v>
      </c>
      <c r="CM354" s="18"/>
      <c r="CN354" s="18"/>
      <c r="CO354" s="18"/>
      <c r="CP354" s="22">
        <f t="shared" si="1081"/>
        <v>0</v>
      </c>
      <c r="CQ354" s="22">
        <f t="shared" si="1082"/>
        <v>0</v>
      </c>
      <c r="CR354" s="22">
        <f t="shared" si="1215"/>
        <v>0</v>
      </c>
      <c r="CS354" s="22">
        <f t="shared" si="1083"/>
        <v>0</v>
      </c>
      <c r="CT354" s="22">
        <f t="shared" si="1084"/>
        <v>0</v>
      </c>
      <c r="CU354" s="18"/>
      <c r="CV354" s="22">
        <f t="shared" si="1216"/>
        <v>0</v>
      </c>
      <c r="CW354" s="22">
        <f t="shared" si="1085"/>
        <v>0</v>
      </c>
      <c r="CX354" s="22">
        <f t="shared" si="1086"/>
        <v>0</v>
      </c>
      <c r="CY354" s="22">
        <f t="shared" si="1087"/>
        <v>0</v>
      </c>
      <c r="CZ354" s="22">
        <f t="shared" si="1088"/>
        <v>0</v>
      </c>
      <c r="DA354" s="18"/>
      <c r="DB354" s="20">
        <f t="shared" si="1217"/>
        <v>0</v>
      </c>
      <c r="DC354" s="20">
        <f t="shared" si="1218"/>
        <v>0</v>
      </c>
      <c r="DD354" s="20">
        <f t="shared" si="1219"/>
        <v>0</v>
      </c>
      <c r="DE354" s="20">
        <f t="shared" si="1089"/>
        <v>0</v>
      </c>
      <c r="DF354" s="20">
        <f t="shared" si="1090"/>
        <v>0</v>
      </c>
      <c r="DG354" s="20">
        <f t="shared" si="1091"/>
        <v>0</v>
      </c>
      <c r="DH354" s="20">
        <f t="shared" si="1092"/>
        <v>0</v>
      </c>
      <c r="DI354" s="20">
        <f t="shared" si="1093"/>
        <v>0</v>
      </c>
      <c r="DJ354" s="20">
        <f t="shared" si="1094"/>
        <v>0</v>
      </c>
      <c r="DK354" s="20">
        <f t="shared" si="1220"/>
        <v>0</v>
      </c>
      <c r="DL354" s="20">
        <f t="shared" si="1221"/>
        <v>0</v>
      </c>
      <c r="DM354" s="20">
        <f t="shared" si="1222"/>
        <v>0</v>
      </c>
      <c r="DN354" s="20">
        <f t="shared" si="1223"/>
        <v>0</v>
      </c>
      <c r="DO354" s="18"/>
      <c r="DP354" s="18"/>
      <c r="DQ354" s="18"/>
      <c r="DR354" s="18"/>
      <c r="DS354" s="25">
        <f t="shared" si="1224"/>
        <v>0</v>
      </c>
      <c r="DT354" s="25">
        <f t="shared" si="1225"/>
        <v>0</v>
      </c>
      <c r="DU354" s="25">
        <f t="shared" si="1226"/>
        <v>0</v>
      </c>
      <c r="DV354" s="25">
        <f t="shared" si="1227"/>
        <v>0</v>
      </c>
      <c r="DW354" s="25">
        <f t="shared" si="1228"/>
        <v>0</v>
      </c>
      <c r="DX354" s="25">
        <f t="shared" si="1229"/>
        <v>0</v>
      </c>
      <c r="DY354" s="25">
        <f t="shared" si="1230"/>
        <v>0</v>
      </c>
      <c r="DZ354" s="25">
        <f t="shared" si="1231"/>
        <v>0</v>
      </c>
      <c r="EA354" s="25">
        <f t="shared" si="1232"/>
        <v>0</v>
      </c>
      <c r="EB354" s="25">
        <f t="shared" si="1233"/>
        <v>0</v>
      </c>
      <c r="EC354" s="25">
        <f t="shared" si="1234"/>
        <v>0</v>
      </c>
      <c r="ED354" s="25">
        <f t="shared" si="1235"/>
        <v>0</v>
      </c>
      <c r="EE354" s="25">
        <f t="shared" si="1235"/>
        <v>0</v>
      </c>
      <c r="EF354" s="25">
        <f t="shared" si="1236"/>
        <v>0</v>
      </c>
      <c r="EG354" s="25">
        <f t="shared" si="1237"/>
        <v>0</v>
      </c>
      <c r="EH354" s="25">
        <f t="shared" si="1237"/>
        <v>0</v>
      </c>
      <c r="EI354" s="25">
        <f t="shared" si="1238"/>
        <v>0</v>
      </c>
      <c r="EJ354" s="18"/>
      <c r="EK354" s="18"/>
      <c r="EL354" s="18"/>
      <c r="EM354" s="18"/>
      <c r="EN354" s="18"/>
      <c r="EO354" s="18"/>
      <c r="EP354" s="16">
        <f>IF(OR(EN354="Cống tròn",EN354="Cống hộp",EN354="Ống nhựa"),INDEX(#REF!,MATCH(E354,#REF!,0)),IF(OR(EN354="Rãnh xây",EN354="Rãnh bê tông"),INDEX(#REF!,MATCH(E354,#REF!,0)),0))</f>
        <v>0</v>
      </c>
      <c r="EQ354" s="18"/>
      <c r="ER354" s="18"/>
      <c r="ES354" s="25">
        <f t="shared" si="1239"/>
        <v>0</v>
      </c>
      <c r="ET354" s="1" t="str">
        <f>_xlfn.IFNA(IF(EN354="Cống tròn",INDEX(#REF!,MATCH(E354,#REF!,0)),IF(EN354="Cống hộp",INDEX(#REF!,MATCH(E354,#REF!,0)),EU354&amp;" ,"&amp;EV354)),0)</f>
        <v xml:space="preserve"> ,</v>
      </c>
      <c r="EU354" s="18"/>
      <c r="EV354" s="18"/>
      <c r="EW354" s="16" t="e">
        <f>_xlfn.IFNA(INDEX(#REF!,MATCH(E354,#REF!,0)),0)</f>
        <v>#REF!</v>
      </c>
      <c r="EX354" s="18"/>
      <c r="EY354" s="18"/>
      <c r="EZ354" s="18"/>
      <c r="FA354" s="18"/>
      <c r="FB354" s="18">
        <v>0</v>
      </c>
      <c r="FC354" s="18">
        <v>0</v>
      </c>
      <c r="FD354" s="25">
        <f t="shared" si="1095"/>
        <v>0</v>
      </c>
      <c r="FE354" s="25">
        <f t="shared" si="1240"/>
        <v>0</v>
      </c>
      <c r="FF354" s="18">
        <v>0</v>
      </c>
      <c r="FG354" s="18">
        <v>0</v>
      </c>
      <c r="FH354" s="18">
        <v>0</v>
      </c>
      <c r="FI354" s="25">
        <f t="shared" si="1241"/>
        <v>0</v>
      </c>
      <c r="FJ354" s="18">
        <v>0</v>
      </c>
      <c r="FK354" s="18">
        <v>0</v>
      </c>
      <c r="FL354" s="18">
        <v>0</v>
      </c>
      <c r="FM354" s="18">
        <v>0</v>
      </c>
      <c r="FN354" s="18">
        <v>0</v>
      </c>
      <c r="FO354" s="25">
        <f t="shared" si="1242"/>
        <v>0</v>
      </c>
      <c r="FP354" s="18">
        <v>0</v>
      </c>
      <c r="FQ354" s="18">
        <v>0</v>
      </c>
      <c r="FR354" s="25">
        <f t="shared" si="1096"/>
        <v>0</v>
      </c>
      <c r="FS354" s="25">
        <f t="shared" si="1097"/>
        <v>0</v>
      </c>
      <c r="FT354" s="25">
        <f t="shared" si="1098"/>
        <v>0</v>
      </c>
      <c r="FU354" s="25">
        <f t="shared" si="1099"/>
        <v>0</v>
      </c>
      <c r="FV354" s="25" t="str">
        <f t="shared" si="1243"/>
        <v>Đủ</v>
      </c>
      <c r="FW354" s="25">
        <f t="shared" si="1244"/>
        <v>0</v>
      </c>
      <c r="FX354" s="18"/>
      <c r="FY354" s="18"/>
      <c r="FZ354" s="18"/>
      <c r="GA354" s="18"/>
      <c r="GB354" s="19">
        <v>0</v>
      </c>
      <c r="GC354" s="19">
        <v>0</v>
      </c>
      <c r="GD354" s="19">
        <v>0</v>
      </c>
      <c r="GE354" s="19">
        <v>0</v>
      </c>
      <c r="GF354" s="19">
        <v>0</v>
      </c>
      <c r="GG354" s="19">
        <v>0</v>
      </c>
      <c r="GH354" s="19">
        <v>0</v>
      </c>
      <c r="GI354" s="19">
        <v>0</v>
      </c>
      <c r="GJ354" s="19">
        <v>0</v>
      </c>
      <c r="GK354" s="19">
        <v>0</v>
      </c>
      <c r="GL354" s="25">
        <f t="shared" si="1100"/>
        <v>0</v>
      </c>
      <c r="GM354" s="25">
        <f t="shared" si="1245"/>
        <v>0</v>
      </c>
      <c r="GN354" s="19">
        <v>0</v>
      </c>
      <c r="GO354" s="19">
        <v>0</v>
      </c>
      <c r="GP354" s="19">
        <v>0</v>
      </c>
      <c r="GQ354" s="19">
        <v>0</v>
      </c>
      <c r="GR354" s="1" t="e">
        <f>_xlfn.IFNA(INDEX(#REF!,MATCH(E354,#REF!,0)),0)</f>
        <v>#REF!</v>
      </c>
      <c r="GS354" s="16"/>
      <c r="GT354" s="18">
        <v>0</v>
      </c>
      <c r="GU354" s="18">
        <v>0</v>
      </c>
      <c r="GV354" s="18">
        <v>0</v>
      </c>
      <c r="GW354" s="18">
        <v>0</v>
      </c>
      <c r="GX354" s="25">
        <f t="shared" si="1101"/>
        <v>0</v>
      </c>
      <c r="GY354" s="25">
        <f t="shared" si="1102"/>
        <v>0</v>
      </c>
      <c r="GZ354" s="25">
        <f t="shared" si="1246"/>
        <v>0</v>
      </c>
      <c r="HA354" s="1" t="e" cm="1">
        <f t="array" ref="HA354">INDEX(#REF!,MATCH(EJ354&amp;EK354&amp;HD354&amp;HE354&amp;HF354,#REF!&amp;#REF!&amp;#REF!&amp;#REF!&amp;#REF!,0))</f>
        <v>#REF!</v>
      </c>
      <c r="HB354" s="18"/>
      <c r="HC354" s="25">
        <f t="shared" si="1247"/>
        <v>0</v>
      </c>
      <c r="HD354" s="18">
        <v>0</v>
      </c>
      <c r="HE354" s="18">
        <v>0</v>
      </c>
      <c r="HF354" s="18">
        <v>0</v>
      </c>
      <c r="HG354" s="1" t="e" cm="1">
        <f t="array" ref="HG354">INDEX(#REF!,MATCH(EJ354&amp;EK354&amp;HJ354&amp;HK354&amp;HL354,#REF!&amp;#REF!&amp;#REF!&amp;#REF!&amp;#REF!,0))</f>
        <v>#REF!</v>
      </c>
      <c r="HH354" s="18"/>
      <c r="HI354" s="25">
        <f t="shared" si="1248"/>
        <v>0</v>
      </c>
      <c r="HJ354" s="25">
        <f t="shared" si="1249"/>
        <v>0</v>
      </c>
      <c r="HK354" s="18">
        <v>0</v>
      </c>
      <c r="HL354" s="18">
        <v>0</v>
      </c>
      <c r="HM354" s="18"/>
      <c r="HN354" s="18"/>
      <c r="HO354" s="25">
        <f t="shared" si="1250"/>
        <v>0</v>
      </c>
      <c r="HP354" s="25">
        <f t="shared" si="1251"/>
        <v>0</v>
      </c>
      <c r="HQ354" s="25">
        <f t="shared" si="1252"/>
        <v>0</v>
      </c>
      <c r="HR354" s="25">
        <f t="shared" si="1253"/>
        <v>0</v>
      </c>
      <c r="HS354" s="25">
        <f t="shared" si="1254"/>
        <v>0</v>
      </c>
      <c r="HT354" s="18">
        <v>0</v>
      </c>
      <c r="HU354" s="18">
        <v>0</v>
      </c>
      <c r="HV354" s="18">
        <v>0</v>
      </c>
      <c r="HW354" s="25">
        <f t="shared" si="1255"/>
        <v>0</v>
      </c>
      <c r="HX354" s="19">
        <v>0</v>
      </c>
      <c r="HY354" s="19">
        <v>0</v>
      </c>
      <c r="HZ354" s="18">
        <v>0</v>
      </c>
      <c r="IA354" s="20">
        <f>ROUND(IF(EN354="Cống tròn",IF(EN354="Cống tròn",IF(EU354="Không có móng",IQ354-FF354,IF(EU354="Đế",IP354-FN354,IF(OR(EU354="Móng bê tông",EU354="Móng bê tông kết hợp đế"),II354-FJ354,0))),0),IF(EN354="Cống hộp",IF(AND(EN354="Cống hộp",EU354="Không có móng"),IQ354-GF354,IF(AND(EN354="Cống hộp",EU354="Móng bê tông"),IJ354-GB354,0)),IF(OR(EN354="Rãnh xây",EN354="Rãnh bê tông"),IF(OR(EN354="Rãnh xây",EN354="Rãnh bê tông"),IK354-GB354,0),IF(EN354="Ống nhựa",IF(AND(EN354="Ống nhựa",EU354="Không đắp cát"),IQ354-HT354,IF(AND(EN354="Ống nhựa",EU354="Đắp cát"),IH354-HX354,0)),IF(EN354="Rãnh thang",IF(EN354="Rãnh thang",IF(EU354="Móng bê tông",#REF!-#REF!,IQ354),0),0))))),2)</f>
        <v>0</v>
      </c>
      <c r="IB354" s="20">
        <f t="shared" si="1256"/>
        <v>0</v>
      </c>
      <c r="IC354" s="20">
        <f t="shared" si="1103"/>
        <v>0</v>
      </c>
      <c r="ID354" s="20">
        <f t="shared" si="1104"/>
        <v>0</v>
      </c>
      <c r="IE354" s="20">
        <f t="shared" si="1105"/>
        <v>0</v>
      </c>
      <c r="IF354" s="20">
        <f t="shared" si="1106"/>
        <v>0</v>
      </c>
      <c r="IG354" s="20">
        <f>IF(EN354="Rãnh thang",IF(AND(EN354="Rãnh thang",EU354="Móng bê tông"),IQ354-#REF!,0),IF(EN354="Ống nhựa",IF(AND(EN354="Ống nhựa",EU354="Đắp cát"),IQ354-HT354,0),IF(EN354="Cống tròn",IF(EN354="Cống tròn",IF(OR(EU354="Móng bê tông",EU354="Móng bê tông kết hợp đế"),IM354-FL354,0),0),IF(EN354="Cống hộp",IF(AND(EN354="Cống hộp",EU354="Móng bê tông"),IN354-GD354,0),IF(OR(EN354="Rãnh xây",EN354="Rãnh bê tông"),IF(AND(EN354="Rãnh xây",EU354="Móng bê tông"),IO354-GD354,IF(AND(EN354="Rãnh bê tông",EU354="Móng bê tông"),IO354-GD354,0)),0)))))</f>
        <v>0</v>
      </c>
      <c r="IH354" s="20">
        <f t="shared" si="1107"/>
        <v>0</v>
      </c>
      <c r="II354" s="20">
        <f t="shared" si="1108"/>
        <v>0</v>
      </c>
      <c r="IJ354" s="20">
        <f t="shared" si="1109"/>
        <v>0</v>
      </c>
      <c r="IK354" s="20">
        <f t="shared" si="1110"/>
        <v>0</v>
      </c>
      <c r="IL354" s="20">
        <f t="shared" si="1111"/>
        <v>0</v>
      </c>
      <c r="IM354" s="20">
        <f t="shared" si="1112"/>
        <v>0</v>
      </c>
      <c r="IN354" s="20">
        <f t="shared" si="1113"/>
        <v>0</v>
      </c>
      <c r="IO354" s="20">
        <f t="shared" si="1114"/>
        <v>0</v>
      </c>
      <c r="IP354" s="20">
        <f t="shared" si="1115"/>
        <v>0</v>
      </c>
      <c r="IQ354" s="18">
        <v>0</v>
      </c>
      <c r="IR354" s="25">
        <f t="shared" si="1257"/>
        <v>0</v>
      </c>
      <c r="IS354" s="25">
        <f t="shared" si="1116"/>
        <v>0</v>
      </c>
      <c r="IT354" s="25">
        <f t="shared" si="1117"/>
        <v>0</v>
      </c>
      <c r="IU354" s="25">
        <f>ROUND(IF(EN354="Cống tròn",IF(EN354="Cống tròn",IV354+FF354,0),IF(EN354="Cống hộp",IF(EN354="Cống hộp",IV354+GP354,0),IF(OR(EN354="Rãnh xây",EN354="Rãnh bê tông"),IF(OR(EN354="Rãnh xây",EN354="Rãnh bê tông"),IV354+GP354,0),IF(EN354="ống nhựa",IF(EN354="Ống nhựa",IV354+HT354,0),IF(EN354="Rãnh thang",IF(EN354="Rãnh thang",IQ354+#REF!,0),0))))),2)</f>
        <v>0</v>
      </c>
      <c r="IV354" s="18">
        <v>0</v>
      </c>
      <c r="IW354" s="25">
        <f t="shared" si="1118"/>
        <v>0</v>
      </c>
      <c r="IX354" s="25">
        <f t="shared" si="1119"/>
        <v>0</v>
      </c>
      <c r="IY354" s="25">
        <f t="shared" si="1120"/>
        <v>0</v>
      </c>
      <c r="IZ354" s="25">
        <f t="shared" si="1121"/>
        <v>0</v>
      </c>
      <c r="JA354" s="25">
        <f t="shared" si="1122"/>
        <v>0</v>
      </c>
      <c r="JB354" s="18">
        <v>0</v>
      </c>
      <c r="JC354" s="20">
        <f>ROUND(IF(EN354="Cống tròn",IF(EN354="Cống tròn",IF(EU354="Không có móng",JS354-FF354,IF(EU354="Đế",JR354-FN354,IF(OR(EU354="Móng bê tông",EU354="Móng bê tông kết hợp đế"),JK354-FJ354,0))),0),IF(EN354="Cống hộp",IF(AND(EN354="Cống hộp",EU354="Không có móng"),JS354-GF354,IF(AND(EN354="Cống hộp",EU354="Móng bê tông"),JL354-GB354,0)),IF(OR(EN354="Rãnh xây",EN354="Rãnh bê tông"),IF(OR(EN354="Rãnh xây",EN354="Rãnh bê tông"),JM354-GB354,0),IF(EN354="Ống nhựa",IF(AND(EN354="Ống nhựa",EU354="Không đắp cát"),JS354-HT354,IF(AND(EN354="Ống nhựa",EU354="Đắp cát"),JJ354-HX354,0)),IF(EN354="Rãnh thang",IF(EN354="Rãnh thang",IF(EU354="Móng bê tông",#REF!-#REF!,JS354),0),0))))),2)</f>
        <v>0</v>
      </c>
      <c r="JD354" s="20">
        <f t="shared" si="1258"/>
        <v>0</v>
      </c>
      <c r="JE354" s="20">
        <f t="shared" si="1123"/>
        <v>0</v>
      </c>
      <c r="JF354" s="20">
        <f t="shared" si="1124"/>
        <v>0</v>
      </c>
      <c r="JG354" s="20">
        <f t="shared" si="1125"/>
        <v>0</v>
      </c>
      <c r="JH354" s="20">
        <f t="shared" si="1126"/>
        <v>0</v>
      </c>
      <c r="JI354" s="20">
        <f>IF(EN354="Rãnh thang",IF(AND(EN354="Rãnh thang",EU354="Móng bê tông"),JS354-#REF!,0),IF(EN354="Ống nhựa",IF(AND(EN354="Ống nhựa",EU354="Đắp cát"),JS354-HT354,0),IF(EN354="Cống tròn",IF(EN354="Cống tròn",IF(OR(EU354="Móng bê tông",EU354="Móng bê tông kết hợp đế"),JO354-FL354,0),0),IF(EN354="Cống hộp",IF(AND(EN354="Cống hộp",EU354="Móng bê tông"),JP354-GD354,0),IF(OR(EN354="Rãnh xây",EN354="Rãnh bê tông"),IF(AND(EN354="Rãnh xây",EU354="Móng bê tông"),JQ354-GD354,IF(AND(EN354="Rãnh bê tông",EU354="Móng bê tông"),JQ354-GD354,0)),0)))))</f>
        <v>0</v>
      </c>
      <c r="JJ354" s="20">
        <f t="shared" si="1127"/>
        <v>0</v>
      </c>
      <c r="JK354" s="20">
        <f t="shared" si="1128"/>
        <v>0</v>
      </c>
      <c r="JL354" s="20">
        <f t="shared" si="1129"/>
        <v>0</v>
      </c>
      <c r="JM354" s="20">
        <f t="shared" si="1130"/>
        <v>0</v>
      </c>
      <c r="JN354" s="20">
        <f t="shared" si="1131"/>
        <v>0</v>
      </c>
      <c r="JO354" s="20">
        <f t="shared" si="1132"/>
        <v>0</v>
      </c>
      <c r="JP354" s="20">
        <f t="shared" si="1133"/>
        <v>0</v>
      </c>
      <c r="JQ354" s="20">
        <f t="shared" si="1134"/>
        <v>0</v>
      </c>
      <c r="JR354" s="20">
        <f t="shared" si="1135"/>
        <v>0</v>
      </c>
      <c r="JS354" s="26">
        <v>0</v>
      </c>
      <c r="JT354" s="25">
        <f t="shared" si="1259"/>
        <v>0</v>
      </c>
      <c r="JU354" s="25">
        <f t="shared" si="1136"/>
        <v>0</v>
      </c>
      <c r="JV354" s="25">
        <f t="shared" si="1137"/>
        <v>0</v>
      </c>
      <c r="JW354" s="25">
        <f>ROUND(IF(EN354="Cống tròn",IF(EN354="Cống tròn",JX354+FF354,0),IF(EN354="Cống hộp",IF(EN354="Cống hộp",JX354+GP354,0),IF(OR(EN354="Rãnh xây",EN354="Rãnh bê tông"),IF(OR(EN354="Rãnh xây",EN354="Rãnh bê tông"),JX354+GP354,0),IF(EN354="ống nhựa",IF(EN354="Ống nhựa",JX354+HT354,0),IF(EN354="Rãnh thang",IF(EN354="Rãnh thang",JS354+#REF!,0),0))))),2)</f>
        <v>0</v>
      </c>
      <c r="JX354" s="27">
        <v>0</v>
      </c>
      <c r="JY354" s="25">
        <f t="shared" si="1138"/>
        <v>0</v>
      </c>
      <c r="JZ354" s="25">
        <f t="shared" si="1139"/>
        <v>0</v>
      </c>
      <c r="KA354" s="25">
        <f t="shared" si="1140"/>
        <v>0</v>
      </c>
      <c r="KB354" s="25">
        <f t="shared" si="1141"/>
        <v>0</v>
      </c>
      <c r="KC354" s="25">
        <f t="shared" si="1142"/>
        <v>0</v>
      </c>
      <c r="KD354" s="18"/>
      <c r="KE354" s="18">
        <v>0</v>
      </c>
      <c r="KF354" s="25">
        <f t="shared" si="1143"/>
        <v>0</v>
      </c>
      <c r="KG354" s="25">
        <f t="shared" si="1260"/>
        <v>0</v>
      </c>
      <c r="KH354" s="18">
        <v>0</v>
      </c>
      <c r="KI354" s="25">
        <f t="shared" si="1144"/>
        <v>0</v>
      </c>
      <c r="KJ354" s="25">
        <f t="shared" si="1261"/>
        <v>0</v>
      </c>
      <c r="KK354" s="25">
        <f t="shared" si="1145"/>
        <v>0</v>
      </c>
      <c r="KL354" s="25">
        <f t="shared" si="1146"/>
        <v>0</v>
      </c>
      <c r="KM354" s="25">
        <f t="shared" si="1262"/>
        <v>0</v>
      </c>
      <c r="KN354" s="25">
        <f t="shared" si="1147"/>
        <v>0</v>
      </c>
      <c r="KO354" s="25">
        <f t="shared" si="1148"/>
        <v>0</v>
      </c>
      <c r="KP354" s="25">
        <f t="shared" si="1263"/>
        <v>0</v>
      </c>
      <c r="KQ354" s="25">
        <f t="shared" si="1149"/>
        <v>0</v>
      </c>
      <c r="KR354" s="25">
        <f t="shared" si="1150"/>
        <v>0</v>
      </c>
      <c r="KS354" s="25">
        <f t="shared" si="1264"/>
        <v>0</v>
      </c>
      <c r="KT354" s="25">
        <f t="shared" si="1151"/>
        <v>0</v>
      </c>
      <c r="KU354" s="25">
        <f t="shared" si="1152"/>
        <v>0</v>
      </c>
      <c r="KV354" s="25">
        <f t="shared" si="1265"/>
        <v>0</v>
      </c>
      <c r="KW354" s="25">
        <f t="shared" si="1079"/>
        <v>0</v>
      </c>
      <c r="KX354" s="25">
        <f t="shared" si="1153"/>
        <v>0</v>
      </c>
      <c r="KY354" s="25">
        <f t="shared" si="1266"/>
        <v>0</v>
      </c>
      <c r="KZ354" s="25">
        <f t="shared" si="1154"/>
        <v>0</v>
      </c>
      <c r="LA354" s="25">
        <f t="shared" si="1155"/>
        <v>0</v>
      </c>
      <c r="LB354" s="25">
        <f t="shared" si="1267"/>
        <v>0</v>
      </c>
      <c r="LC354" s="25">
        <f t="shared" si="1156"/>
        <v>0</v>
      </c>
      <c r="LD354" s="25">
        <f t="shared" si="1157"/>
        <v>0</v>
      </c>
      <c r="LE354" s="25">
        <f t="shared" si="1268"/>
        <v>0</v>
      </c>
      <c r="LF354" s="25">
        <f t="shared" si="1158"/>
        <v>0</v>
      </c>
      <c r="LG354" s="25">
        <f t="shared" si="1159"/>
        <v>0</v>
      </c>
      <c r="LH354" s="25">
        <f t="shared" si="1269"/>
        <v>0</v>
      </c>
      <c r="LI354" s="25">
        <f t="shared" si="1160"/>
        <v>0</v>
      </c>
      <c r="LJ354" s="25">
        <f t="shared" si="1161"/>
        <v>0</v>
      </c>
      <c r="LK354" s="25">
        <f t="shared" si="1270"/>
        <v>0</v>
      </c>
      <c r="LL354" s="25">
        <f t="shared" si="1162"/>
        <v>0</v>
      </c>
      <c r="LM354" s="25">
        <f t="shared" si="1163"/>
        <v>0</v>
      </c>
      <c r="LN354" s="25">
        <f t="shared" si="1271"/>
        <v>0</v>
      </c>
      <c r="LO354" s="25">
        <f t="shared" si="1164"/>
        <v>0</v>
      </c>
      <c r="LP354" s="25">
        <f t="shared" si="1165"/>
        <v>0</v>
      </c>
      <c r="LQ354" s="25">
        <f t="shared" si="1272"/>
        <v>0</v>
      </c>
      <c r="LR354" s="25">
        <f t="shared" si="1166"/>
        <v>0</v>
      </c>
      <c r="LS354" s="25">
        <f t="shared" si="1167"/>
        <v>0</v>
      </c>
      <c r="LT354" s="25">
        <f t="shared" si="1273"/>
        <v>0</v>
      </c>
      <c r="LU354" s="25">
        <f t="shared" si="1168"/>
        <v>0</v>
      </c>
      <c r="LV354" s="25">
        <f t="shared" si="1169"/>
        <v>0</v>
      </c>
      <c r="LW354" s="25">
        <f t="shared" si="1274"/>
        <v>0</v>
      </c>
      <c r="LX354" s="25">
        <f t="shared" si="1170"/>
        <v>0</v>
      </c>
      <c r="LY354" s="25">
        <f t="shared" si="1171"/>
        <v>0</v>
      </c>
      <c r="LZ354" s="25">
        <f t="shared" si="1275"/>
        <v>0</v>
      </c>
      <c r="MA354" s="25">
        <f t="shared" si="1172"/>
        <v>0</v>
      </c>
      <c r="MB354" s="25">
        <f t="shared" si="1173"/>
        <v>0</v>
      </c>
      <c r="MC354" s="25">
        <f t="shared" si="1276"/>
        <v>0</v>
      </c>
      <c r="MD354" s="25">
        <f t="shared" si="1174"/>
        <v>0</v>
      </c>
      <c r="ME354" s="25">
        <f t="shared" si="1175"/>
        <v>0</v>
      </c>
      <c r="MF354" s="25">
        <f t="shared" si="1277"/>
        <v>0</v>
      </c>
      <c r="MG354" s="25">
        <f t="shared" si="1176"/>
        <v>0</v>
      </c>
      <c r="MH354" s="25">
        <f t="shared" si="1177"/>
        <v>0</v>
      </c>
      <c r="MI354" s="25">
        <f t="shared" si="1278"/>
        <v>0</v>
      </c>
      <c r="MJ354" s="25">
        <f t="shared" si="1178"/>
        <v>0</v>
      </c>
      <c r="MK354" s="25">
        <f t="shared" si="1179"/>
        <v>0</v>
      </c>
      <c r="ML354" s="25">
        <f t="shared" si="1279"/>
        <v>0</v>
      </c>
      <c r="MM354" s="25">
        <f t="shared" si="1180"/>
        <v>0</v>
      </c>
      <c r="MN354" s="25">
        <f t="shared" si="1181"/>
        <v>0</v>
      </c>
      <c r="MO354" s="25">
        <f t="shared" si="1280"/>
        <v>0</v>
      </c>
      <c r="MP354" s="25">
        <f t="shared" si="1182"/>
        <v>0</v>
      </c>
      <c r="MQ354" s="25">
        <f t="shared" si="1183"/>
        <v>0</v>
      </c>
      <c r="MR354" s="25">
        <f t="shared" si="1281"/>
        <v>0</v>
      </c>
      <c r="MS354" s="29">
        <v>0</v>
      </c>
      <c r="MT354" s="18">
        <v>0</v>
      </c>
      <c r="MU354" s="18">
        <v>0</v>
      </c>
      <c r="MV354" s="18">
        <v>0</v>
      </c>
      <c r="MW354" s="25">
        <f t="shared" si="1184"/>
        <v>0</v>
      </c>
      <c r="MX354" s="25">
        <f t="shared" si="1185"/>
        <v>0</v>
      </c>
      <c r="MY354" s="25">
        <f t="shared" si="1186"/>
        <v>0</v>
      </c>
      <c r="MZ354" s="25">
        <f t="shared" si="1187"/>
        <v>0</v>
      </c>
      <c r="NA354" s="25">
        <f t="shared" si="1188"/>
        <v>0</v>
      </c>
      <c r="NB354" s="25">
        <f t="shared" si="1189"/>
        <v>0</v>
      </c>
      <c r="NC354" s="25">
        <f t="shared" si="1190"/>
        <v>0</v>
      </c>
      <c r="ND354" s="25">
        <f t="shared" si="1191"/>
        <v>0</v>
      </c>
      <c r="NE354" s="25">
        <f t="shared" si="1282"/>
        <v>0</v>
      </c>
      <c r="NF354" s="25">
        <f t="shared" si="1282"/>
        <v>0</v>
      </c>
      <c r="NG354" s="25">
        <f t="shared" si="1282"/>
        <v>0</v>
      </c>
      <c r="NH354" s="25">
        <f t="shared" si="1282"/>
        <v>0</v>
      </c>
      <c r="NI354" s="25">
        <f t="shared" si="1192"/>
        <v>0</v>
      </c>
      <c r="NJ354" s="25">
        <f t="shared" si="1193"/>
        <v>0</v>
      </c>
      <c r="NK354" s="25">
        <f t="shared" si="1194"/>
        <v>0</v>
      </c>
      <c r="NL354" s="25">
        <f t="shared" si="1195"/>
        <v>0</v>
      </c>
      <c r="NM354" s="25">
        <f t="shared" si="1196"/>
        <v>0</v>
      </c>
      <c r="NN354" s="25">
        <f t="shared" si="1283"/>
        <v>0</v>
      </c>
      <c r="NO354" s="25">
        <f t="shared" si="1197"/>
        <v>0</v>
      </c>
      <c r="NP354" s="25">
        <f t="shared" si="1198"/>
        <v>0</v>
      </c>
      <c r="NQ354" s="25">
        <f t="shared" si="1284"/>
        <v>0</v>
      </c>
      <c r="NR354" s="25">
        <f t="shared" si="1199"/>
        <v>0</v>
      </c>
      <c r="NS354" s="25">
        <f t="shared" si="1200"/>
        <v>0</v>
      </c>
      <c r="NT354" s="25">
        <f t="shared" si="1285"/>
        <v>0</v>
      </c>
      <c r="NU354" s="25">
        <f t="shared" si="1201"/>
        <v>0</v>
      </c>
      <c r="NV354" s="25">
        <f t="shared" si="1202"/>
        <v>0</v>
      </c>
      <c r="NW354" s="25">
        <f t="shared" si="1286"/>
        <v>0</v>
      </c>
      <c r="NX354" s="25">
        <f t="shared" si="1287"/>
        <v>0</v>
      </c>
      <c r="NY354" s="25">
        <f t="shared" si="1287"/>
        <v>0</v>
      </c>
      <c r="NZ354" s="25">
        <f t="shared" si="1288"/>
        <v>0</v>
      </c>
      <c r="OA354" s="25">
        <f t="shared" si="1289"/>
        <v>0</v>
      </c>
      <c r="OB354" s="25">
        <f t="shared" si="1289"/>
        <v>0</v>
      </c>
      <c r="OC354" s="25">
        <f t="shared" si="1290"/>
        <v>0</v>
      </c>
      <c r="OD354" s="25">
        <f t="shared" si="1291"/>
        <v>0</v>
      </c>
      <c r="OE354" s="25">
        <f t="shared" si="1291"/>
        <v>0</v>
      </c>
      <c r="OF354" s="25">
        <f t="shared" si="1291"/>
        <v>0</v>
      </c>
      <c r="OG354" s="25">
        <f t="shared" si="1203"/>
        <v>0</v>
      </c>
      <c r="OH354" s="25">
        <f t="shared" si="1204"/>
        <v>0</v>
      </c>
      <c r="OI354" s="25">
        <f t="shared" si="1205"/>
        <v>0</v>
      </c>
      <c r="OJ354" s="25">
        <f t="shared" si="1206"/>
        <v>0</v>
      </c>
      <c r="OK354" s="25">
        <f t="shared" si="1207"/>
        <v>0</v>
      </c>
      <c r="OL354" s="25">
        <f t="shared" si="1208"/>
        <v>0</v>
      </c>
      <c r="OM354" s="25">
        <f t="shared" si="1292"/>
        <v>0</v>
      </c>
      <c r="ON354" s="25">
        <f t="shared" si="1292"/>
        <v>0</v>
      </c>
      <c r="OO354" s="25">
        <f t="shared" si="1292"/>
        <v>0</v>
      </c>
      <c r="OP354" s="25">
        <f t="shared" si="1209"/>
        <v>0</v>
      </c>
      <c r="OQ354" s="25">
        <f t="shared" si="1210"/>
        <v>0</v>
      </c>
      <c r="OR354" s="25">
        <f t="shared" si="1293"/>
        <v>0</v>
      </c>
      <c r="OS354" s="18"/>
      <c r="OT354" s="18"/>
    </row>
    <row r="355" spans="1:410" ht="33" customHeight="1" x14ac:dyDescent="0.25"/>
    <row r="356" spans="1:410" ht="33" customHeight="1" x14ac:dyDescent="0.25"/>
    <row r="357" spans="1:410" ht="33" customHeight="1" x14ac:dyDescent="0.25"/>
    <row r="358" spans="1:410" ht="33" customHeight="1" x14ac:dyDescent="0.25"/>
    <row r="359" spans="1:410" ht="33" customHeight="1" x14ac:dyDescent="0.25"/>
    <row r="360" spans="1:410" ht="33" customHeight="1" x14ac:dyDescent="0.25"/>
    <row r="361" spans="1:410" ht="33" customHeight="1" x14ac:dyDescent="0.25"/>
    <row r="362" spans="1:410" ht="33" customHeight="1" x14ac:dyDescent="0.25"/>
  </sheetData>
  <mergeCells count="124">
    <mergeCell ref="A1:A3"/>
    <mergeCell ref="B1:C2"/>
    <mergeCell ref="D1:L2"/>
    <mergeCell ref="M1:AT1"/>
    <mergeCell ref="AU1:BZ1"/>
    <mergeCell ref="CA1:CH1"/>
    <mergeCell ref="M2:N2"/>
    <mergeCell ref="O2:Q2"/>
    <mergeCell ref="R2:T2"/>
    <mergeCell ref="U2:W2"/>
    <mergeCell ref="AU2:AX2"/>
    <mergeCell ref="AY2:BB2"/>
    <mergeCell ref="BC2:BF2"/>
    <mergeCell ref="BG2:BJ2"/>
    <mergeCell ref="BK2:BN2"/>
    <mergeCell ref="BO2:BR2"/>
    <mergeCell ref="X2:AA2"/>
    <mergeCell ref="AB2:AF2"/>
    <mergeCell ref="AG2:AI2"/>
    <mergeCell ref="AJ2:AL2"/>
    <mergeCell ref="AM2:AP2"/>
    <mergeCell ref="AQ2:AT2"/>
    <mergeCell ref="KK1:LH1"/>
    <mergeCell ref="LI1:LZ1"/>
    <mergeCell ref="MA1:MR1"/>
    <mergeCell ref="MS1:MV1"/>
    <mergeCell ref="MW1:MZ1"/>
    <mergeCell ref="NA1:ND1"/>
    <mergeCell ref="FX1:GZ1"/>
    <mergeCell ref="HA1:HS1"/>
    <mergeCell ref="HT1:HY2"/>
    <mergeCell ref="HZ1:JA1"/>
    <mergeCell ref="JB1:KC1"/>
    <mergeCell ref="KD1:KJ1"/>
    <mergeCell ref="FX2:GA2"/>
    <mergeCell ref="GB2:GC2"/>
    <mergeCell ref="GD2:GE2"/>
    <mergeCell ref="GF2:GG2"/>
    <mergeCell ref="KW2:KY2"/>
    <mergeCell ref="KZ2:LB2"/>
    <mergeCell ref="LC2:LE2"/>
    <mergeCell ref="LF2:LH2"/>
    <mergeCell ref="LI2:LK2"/>
    <mergeCell ref="LL2:LN2"/>
    <mergeCell ref="KE2:KG2"/>
    <mergeCell ref="KH2:KJ2"/>
    <mergeCell ref="NE1:NH1"/>
    <mergeCell ref="NI1:OF1"/>
    <mergeCell ref="OG1:OL1"/>
    <mergeCell ref="OM1:OO2"/>
    <mergeCell ref="OP1:OR2"/>
    <mergeCell ref="OS1:OT2"/>
    <mergeCell ref="NL2:NN2"/>
    <mergeCell ref="NO2:NQ2"/>
    <mergeCell ref="NR2:NT2"/>
    <mergeCell ref="NU2:NW2"/>
    <mergeCell ref="OD2:OF2"/>
    <mergeCell ref="OG2:OI2"/>
    <mergeCell ref="OJ2:OL2"/>
    <mergeCell ref="NX2:NZ2"/>
    <mergeCell ref="OA2:OC2"/>
    <mergeCell ref="EW1:FE1"/>
    <mergeCell ref="FF1:FO2"/>
    <mergeCell ref="FP1:FW2"/>
    <mergeCell ref="EW2:EX2"/>
    <mergeCell ref="EY2:FA2"/>
    <mergeCell ref="FB2:FE2"/>
    <mergeCell ref="CI1:CL2"/>
    <mergeCell ref="CM1:DD2"/>
    <mergeCell ref="DE1:DN2"/>
    <mergeCell ref="BS2:BV2"/>
    <mergeCell ref="BW2:BZ2"/>
    <mergeCell ref="CA2:CA3"/>
    <mergeCell ref="CB2:CB3"/>
    <mergeCell ref="CC2:CD2"/>
    <mergeCell ref="CE2:CH2"/>
    <mergeCell ref="EN1:EP2"/>
    <mergeCell ref="EQ1:ES2"/>
    <mergeCell ref="ET1:EV2"/>
    <mergeCell ref="IL2:IQ2"/>
    <mergeCell ref="IR2:IT2"/>
    <mergeCell ref="IU2:JA2"/>
    <mergeCell ref="GH2:GM2"/>
    <mergeCell ref="GN2:GQ2"/>
    <mergeCell ref="GR2:GW2"/>
    <mergeCell ref="GX2:GZ2"/>
    <mergeCell ref="HA2:HF2"/>
    <mergeCell ref="HG2:HL2"/>
    <mergeCell ref="LO2:LQ2"/>
    <mergeCell ref="LR2:LT2"/>
    <mergeCell ref="LU2:LW2"/>
    <mergeCell ref="LX2:LZ2"/>
    <mergeCell ref="MA2:MC2"/>
    <mergeCell ref="MD2:MF2"/>
    <mergeCell ref="DO1:DR2"/>
    <mergeCell ref="DS1:EI1"/>
    <mergeCell ref="EJ1:EM2"/>
    <mergeCell ref="DS2:DW2"/>
    <mergeCell ref="DX2:EI2"/>
    <mergeCell ref="KK2:KM2"/>
    <mergeCell ref="KN2:KP2"/>
    <mergeCell ref="KQ2:KS2"/>
    <mergeCell ref="KT2:KV2"/>
    <mergeCell ref="JB2:JH2"/>
    <mergeCell ref="JI2:JM2"/>
    <mergeCell ref="JN2:JS2"/>
    <mergeCell ref="JT2:JV2"/>
    <mergeCell ref="JW2:KC2"/>
    <mergeCell ref="KD2:KD3"/>
    <mergeCell ref="HM2:HS2"/>
    <mergeCell ref="HZ2:IF2"/>
    <mergeCell ref="IG2:IK2"/>
    <mergeCell ref="MY2:MZ2"/>
    <mergeCell ref="NA2:NB2"/>
    <mergeCell ref="NC2:ND2"/>
    <mergeCell ref="NE2:NF2"/>
    <mergeCell ref="NG2:NH2"/>
    <mergeCell ref="NI2:NK2"/>
    <mergeCell ref="MG2:MI2"/>
    <mergeCell ref="MJ2:ML2"/>
    <mergeCell ref="MM2:MO2"/>
    <mergeCell ref="MP2:MR2"/>
    <mergeCell ref="MS2:MV2"/>
    <mergeCell ref="MW2:MX2"/>
  </mergeCells>
  <dataValidations count="18">
    <dataValidation type="list" allowBlank="1" showInputMessage="1" showErrorMessage="1" sqref="EN6:EN352" xr:uid="{CF10BE18-B870-4E21-9D27-1014BA99162F}">
      <formula1>Hình_thức_truyền_dẫn</formula1>
    </dataValidation>
    <dataValidation type="list" allowBlank="1" showInputMessage="1" showErrorMessage="1" sqref="EO6:EO352" xr:uid="{EBB7910E-2730-4B16-BD03-81F84CD76BD1}">
      <formula1>Loại_truyền_dẫn</formula1>
    </dataValidation>
    <dataValidation type="list" allowBlank="1" showInputMessage="1" showErrorMessage="1" sqref="EU6:EU352" xr:uid="{776F0DB6-E47A-41D4-9CD9-D70EB278B535}">
      <formula1>Loại_móng_truyền_dẫn</formula1>
    </dataValidation>
    <dataValidation type="list" allowBlank="1" showInputMessage="1" showErrorMessage="1" sqref="FZ6:GA352 K6:L354" xr:uid="{605572FB-FCE8-4D72-AB70-8FB1DDCC769F}">
      <formula1>"Không, Có"</formula1>
    </dataValidation>
    <dataValidation type="list" allowBlank="1" showInputMessage="1" showErrorMessage="1" sqref="FY6:FY352" xr:uid="{E5B4647B-82F9-48E5-BF8F-15AD92C221FF}">
      <formula1>Loại_mũ_mố_cống__rãnh</formula1>
    </dataValidation>
    <dataValidation type="list" allowBlank="1" showInputMessage="1" showErrorMessage="1" sqref="FX6:FX352" xr:uid="{3955F837-4FFF-4240-9B5D-32994D1FDAB0}">
      <formula1>Loại_tường_rãnh</formula1>
    </dataValidation>
    <dataValidation type="list" allowBlank="1" showInputMessage="1" showErrorMessage="1" sqref="EV6:EV352" xr:uid="{EE6D9D97-EA88-4A27-BEB2-2DFB520CCA22}">
      <formula1>Hình_thức_móng_truyền_dẫn</formula1>
    </dataValidation>
    <dataValidation type="list" allowBlank="1" showInputMessage="1" showErrorMessage="1" sqref="CB6:CB354" xr:uid="{2F55B6AE-6404-4944-A1BF-969615188848}">
      <formula1>Hình_thức_đậy_hố_ga</formula1>
    </dataValidation>
    <dataValidation type="list" allowBlank="1" showInputMessage="1" showErrorMessage="1" sqref="F6:F352" xr:uid="{67EF1D23-82A6-4CEE-9646-31A19F6A1896}">
      <formula1>Hình_thức_hố_ga</formula1>
    </dataValidation>
    <dataValidation type="list" allowBlank="1" showInputMessage="1" showErrorMessage="1" sqref="I6:I354" xr:uid="{A61DB171-3427-46BC-9462-E8D7CE18067C}">
      <formula1>Hình_thức_móng_hố_ga</formula1>
    </dataValidation>
    <dataValidation type="list" allowBlank="1" showInputMessage="1" showErrorMessage="1" sqref="G6:G354" xr:uid="{91DCA851-9C56-430A-B8F6-5833B879303E}">
      <formula1>Loại_mũ_mố_hố_ga</formula1>
    </dataValidation>
    <dataValidation type="list" allowBlank="1" showInputMessage="1" showErrorMessage="1" sqref="H6:H354" xr:uid="{3A169CF9-E838-4FCC-B4C3-D07F1A2B6512}">
      <formula1>Loại_tường_hố_ga</formula1>
    </dataValidation>
    <dataValidation type="list" allowBlank="1" showInputMessage="1" showErrorMessage="1" sqref="J6:J354" xr:uid="{BA460971-97A9-43B6-A891-36CE80CD2DC5}">
      <formula1>Loại_móng_hố_ga</formula1>
    </dataValidation>
    <dataValidation type="list" allowBlank="1" showInputMessage="1" showErrorMessage="1" sqref="CI6:CI354" xr:uid="{127D2E49-A317-4612-9952-A14076A8779F}">
      <formula1>Loại_vật_liệu_đào_hố_ga</formula1>
    </dataValidation>
    <dataValidation type="list" allowBlank="1" showInputMessage="1" showErrorMessage="1" sqref="KD6:KD352" xr:uid="{2B92EEED-BB10-45E9-B055-AA1702D75DB2}">
      <formula1>Loại_vật_liệu_đào_cống__rãnh</formula1>
    </dataValidation>
    <dataValidation type="list" allowBlank="1" showInputMessage="1" showErrorMessage="1" sqref="GS6:GS354" xr:uid="{7D53BB87-CA20-4EB2-A45A-EF672FBD1F61}">
      <formula1>Cấu_tạo_thanh_chống_rãnh</formula1>
    </dataValidation>
    <dataValidation type="list" allowBlank="1" showInputMessage="1" showErrorMessage="1" sqref="EX6:EX352" xr:uid="{98BB8F26-995E-4768-9B4C-E832A471877D}">
      <formula1>Cấu_tạo_đế_cống_tròn</formula1>
    </dataValidation>
    <dataValidation type="list" allowBlank="1" showInputMessage="1" showErrorMessage="1" sqref="HH6:HH352 HB6:HB352" xr:uid="{2AD2FCCF-6E10-4276-84E9-EDB15A6F08E4}">
      <formula1>Cấu_tạo_tấm_đan_truyền_dẫn</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67236-D09F-4A4D-8932-82EEFDA25352}">
  <dimension ref="A2:I410"/>
  <sheetViews>
    <sheetView tabSelected="1" workbookViewId="0">
      <selection activeCell="H1" sqref="H1:I1048576"/>
    </sheetView>
  </sheetViews>
  <sheetFormatPr defaultRowHeight="15" x14ac:dyDescent="0.25"/>
  <cols>
    <col min="2" max="2" width="61.28515625" bestFit="1" customWidth="1"/>
    <col min="3" max="3" width="23.42578125" bestFit="1" customWidth="1"/>
    <col min="8" max="9" width="47.7109375" bestFit="1" customWidth="1"/>
  </cols>
  <sheetData>
    <row r="2" spans="1:9" x14ac:dyDescent="0.25">
      <c r="A2">
        <v>1</v>
      </c>
      <c r="B2" t="s">
        <v>1181</v>
      </c>
      <c r="C2" t="s">
        <v>1590</v>
      </c>
      <c r="H2" t="s">
        <v>359</v>
      </c>
      <c r="I2" t="s">
        <v>359</v>
      </c>
    </row>
    <row r="3" spans="1:9" x14ac:dyDescent="0.25">
      <c r="A3">
        <v>2</v>
      </c>
      <c r="B3" t="s">
        <v>1182</v>
      </c>
      <c r="C3" t="s">
        <v>1591</v>
      </c>
      <c r="H3" t="s">
        <v>361</v>
      </c>
      <c r="I3" t="s">
        <v>361</v>
      </c>
    </row>
    <row r="4" spans="1:9" x14ac:dyDescent="0.25">
      <c r="A4">
        <v>3</v>
      </c>
      <c r="B4" t="s">
        <v>1183</v>
      </c>
      <c r="C4" t="s">
        <v>1592</v>
      </c>
      <c r="H4" t="s">
        <v>362</v>
      </c>
      <c r="I4" t="s">
        <v>362</v>
      </c>
    </row>
    <row r="5" spans="1:9" x14ac:dyDescent="0.25">
      <c r="A5">
        <v>4</v>
      </c>
      <c r="B5" t="s">
        <v>1184</v>
      </c>
      <c r="C5" t="s">
        <v>1593</v>
      </c>
      <c r="H5" t="s">
        <v>363</v>
      </c>
      <c r="I5" t="s">
        <v>363</v>
      </c>
    </row>
    <row r="6" spans="1:9" x14ac:dyDescent="0.25">
      <c r="A6">
        <v>5</v>
      </c>
      <c r="B6" t="s">
        <v>1185</v>
      </c>
      <c r="C6" t="s">
        <v>1594</v>
      </c>
      <c r="H6" t="s">
        <v>364</v>
      </c>
      <c r="I6" t="s">
        <v>364</v>
      </c>
    </row>
    <row r="7" spans="1:9" x14ac:dyDescent="0.25">
      <c r="A7">
        <v>6</v>
      </c>
      <c r="B7" t="s">
        <v>1186</v>
      </c>
      <c r="C7" t="s">
        <v>1595</v>
      </c>
      <c r="H7" t="s">
        <v>365</v>
      </c>
      <c r="I7" t="s">
        <v>365</v>
      </c>
    </row>
    <row r="8" spans="1:9" x14ac:dyDescent="0.25">
      <c r="A8">
        <v>7</v>
      </c>
      <c r="B8" t="s">
        <v>1187</v>
      </c>
      <c r="C8" t="s">
        <v>1596</v>
      </c>
      <c r="H8" t="s">
        <v>366</v>
      </c>
      <c r="I8" t="s">
        <v>366</v>
      </c>
    </row>
    <row r="9" spans="1:9" x14ac:dyDescent="0.25">
      <c r="A9">
        <v>8</v>
      </c>
      <c r="B9" t="s">
        <v>1188</v>
      </c>
      <c r="C9" t="s">
        <v>1597</v>
      </c>
      <c r="H9" t="s">
        <v>367</v>
      </c>
      <c r="I9" t="s">
        <v>367</v>
      </c>
    </row>
    <row r="10" spans="1:9" x14ac:dyDescent="0.25">
      <c r="A10">
        <v>9</v>
      </c>
      <c r="B10" t="s">
        <v>1189</v>
      </c>
      <c r="C10" t="s">
        <v>1598</v>
      </c>
      <c r="H10" t="s">
        <v>368</v>
      </c>
      <c r="I10" t="s">
        <v>368</v>
      </c>
    </row>
    <row r="11" spans="1:9" x14ac:dyDescent="0.25">
      <c r="A11">
        <v>10</v>
      </c>
      <c r="B11" t="s">
        <v>1190</v>
      </c>
      <c r="C11" t="s">
        <v>1599</v>
      </c>
      <c r="H11" t="s">
        <v>369</v>
      </c>
      <c r="I11" t="s">
        <v>369</v>
      </c>
    </row>
    <row r="12" spans="1:9" x14ac:dyDescent="0.25">
      <c r="A12">
        <v>11</v>
      </c>
      <c r="B12" t="s">
        <v>1191</v>
      </c>
      <c r="C12" t="s">
        <v>1600</v>
      </c>
      <c r="H12" t="s">
        <v>370</v>
      </c>
      <c r="I12" t="s">
        <v>370</v>
      </c>
    </row>
    <row r="13" spans="1:9" x14ac:dyDescent="0.25">
      <c r="A13">
        <v>12</v>
      </c>
      <c r="B13" t="s">
        <v>1192</v>
      </c>
      <c r="C13" t="s">
        <v>1601</v>
      </c>
      <c r="H13" t="s">
        <v>371</v>
      </c>
      <c r="I13" t="s">
        <v>371</v>
      </c>
    </row>
    <row r="14" spans="1:9" x14ac:dyDescent="0.25">
      <c r="A14">
        <v>13</v>
      </c>
      <c r="B14" t="s">
        <v>1193</v>
      </c>
      <c r="C14" t="s">
        <v>1602</v>
      </c>
      <c r="H14" t="s">
        <v>372</v>
      </c>
      <c r="I14" t="s">
        <v>372</v>
      </c>
    </row>
    <row r="15" spans="1:9" x14ac:dyDescent="0.25">
      <c r="A15">
        <v>14</v>
      </c>
      <c r="B15" t="s">
        <v>1194</v>
      </c>
      <c r="C15" t="s">
        <v>1603</v>
      </c>
      <c r="H15" t="s">
        <v>373</v>
      </c>
      <c r="I15" t="s">
        <v>373</v>
      </c>
    </row>
    <row r="16" spans="1:9" x14ac:dyDescent="0.25">
      <c r="A16">
        <v>15</v>
      </c>
      <c r="B16" t="s">
        <v>1195</v>
      </c>
      <c r="C16" t="s">
        <v>1604</v>
      </c>
      <c r="H16" t="s">
        <v>374</v>
      </c>
      <c r="I16" t="s">
        <v>374</v>
      </c>
    </row>
    <row r="17" spans="1:9" x14ac:dyDescent="0.25">
      <c r="A17">
        <v>16</v>
      </c>
      <c r="B17" t="s">
        <v>1196</v>
      </c>
      <c r="C17" t="s">
        <v>1605</v>
      </c>
      <c r="H17" t="s">
        <v>375</v>
      </c>
      <c r="I17" t="s">
        <v>375</v>
      </c>
    </row>
    <row r="18" spans="1:9" x14ac:dyDescent="0.25">
      <c r="A18">
        <v>17</v>
      </c>
      <c r="B18" t="s">
        <v>1197</v>
      </c>
      <c r="C18" t="s">
        <v>1606</v>
      </c>
      <c r="H18" t="s">
        <v>376</v>
      </c>
      <c r="I18" t="s">
        <v>376</v>
      </c>
    </row>
    <row r="19" spans="1:9" x14ac:dyDescent="0.25">
      <c r="A19">
        <v>18</v>
      </c>
      <c r="B19" t="s">
        <v>1198</v>
      </c>
      <c r="C19" t="s">
        <v>1607</v>
      </c>
      <c r="H19" t="s">
        <v>377</v>
      </c>
      <c r="I19" t="s">
        <v>377</v>
      </c>
    </row>
    <row r="20" spans="1:9" x14ac:dyDescent="0.25">
      <c r="A20">
        <v>19</v>
      </c>
      <c r="B20" t="s">
        <v>1199</v>
      </c>
      <c r="C20" t="s">
        <v>1608</v>
      </c>
      <c r="H20" t="s">
        <v>378</v>
      </c>
      <c r="I20" t="s">
        <v>378</v>
      </c>
    </row>
    <row r="21" spans="1:9" x14ac:dyDescent="0.25">
      <c r="A21">
        <v>20</v>
      </c>
      <c r="B21" t="s">
        <v>1200</v>
      </c>
      <c r="C21" t="s">
        <v>1609</v>
      </c>
      <c r="H21" t="s">
        <v>379</v>
      </c>
      <c r="I21" t="s">
        <v>379</v>
      </c>
    </row>
    <row r="22" spans="1:9" x14ac:dyDescent="0.25">
      <c r="A22">
        <v>21</v>
      </c>
      <c r="B22" t="s">
        <v>1201</v>
      </c>
      <c r="C22" t="s">
        <v>1610</v>
      </c>
      <c r="H22" t="s">
        <v>380</v>
      </c>
      <c r="I22" t="s">
        <v>380</v>
      </c>
    </row>
    <row r="23" spans="1:9" x14ac:dyDescent="0.25">
      <c r="A23">
        <v>22</v>
      </c>
      <c r="B23" t="s">
        <v>1202</v>
      </c>
      <c r="C23" t="s">
        <v>1611</v>
      </c>
      <c r="H23" t="s">
        <v>381</v>
      </c>
      <c r="I23" t="s">
        <v>381</v>
      </c>
    </row>
    <row r="24" spans="1:9" x14ac:dyDescent="0.25">
      <c r="A24">
        <v>23</v>
      </c>
      <c r="B24" t="s">
        <v>1203</v>
      </c>
      <c r="C24" t="s">
        <v>1612</v>
      </c>
      <c r="H24" t="s">
        <v>382</v>
      </c>
      <c r="I24" t="s">
        <v>382</v>
      </c>
    </row>
    <row r="25" spans="1:9" x14ac:dyDescent="0.25">
      <c r="A25">
        <v>24</v>
      </c>
      <c r="B25" t="s">
        <v>1204</v>
      </c>
      <c r="C25" t="s">
        <v>1613</v>
      </c>
      <c r="H25" t="s">
        <v>383</v>
      </c>
      <c r="I25" t="s">
        <v>383</v>
      </c>
    </row>
    <row r="26" spans="1:9" x14ac:dyDescent="0.25">
      <c r="A26">
        <v>25</v>
      </c>
      <c r="B26" t="s">
        <v>1205</v>
      </c>
      <c r="C26" t="s">
        <v>1614</v>
      </c>
      <c r="H26" t="s">
        <v>384</v>
      </c>
      <c r="I26" t="s">
        <v>384</v>
      </c>
    </row>
    <row r="27" spans="1:9" x14ac:dyDescent="0.25">
      <c r="A27">
        <v>26</v>
      </c>
      <c r="B27" t="s">
        <v>1206</v>
      </c>
      <c r="C27" t="s">
        <v>1615</v>
      </c>
      <c r="H27" t="s">
        <v>385</v>
      </c>
      <c r="I27" t="s">
        <v>385</v>
      </c>
    </row>
    <row r="28" spans="1:9" x14ac:dyDescent="0.25">
      <c r="A28">
        <v>27</v>
      </c>
      <c r="B28" t="s">
        <v>1207</v>
      </c>
      <c r="C28" t="s">
        <v>1616</v>
      </c>
      <c r="H28" t="s">
        <v>386</v>
      </c>
      <c r="I28" t="s">
        <v>386</v>
      </c>
    </row>
    <row r="29" spans="1:9" x14ac:dyDescent="0.25">
      <c r="A29">
        <v>28</v>
      </c>
      <c r="B29" t="s">
        <v>1208</v>
      </c>
      <c r="C29" t="s">
        <v>1617</v>
      </c>
      <c r="H29" t="s">
        <v>387</v>
      </c>
      <c r="I29" t="s">
        <v>387</v>
      </c>
    </row>
    <row r="30" spans="1:9" x14ac:dyDescent="0.25">
      <c r="A30">
        <v>29</v>
      </c>
      <c r="B30" t="s">
        <v>1209</v>
      </c>
      <c r="C30" t="s">
        <v>1618</v>
      </c>
      <c r="H30" t="s">
        <v>388</v>
      </c>
      <c r="I30" t="s">
        <v>388</v>
      </c>
    </row>
    <row r="31" spans="1:9" x14ac:dyDescent="0.25">
      <c r="A31">
        <v>30</v>
      </c>
      <c r="B31" t="s">
        <v>1210</v>
      </c>
      <c r="C31" t="s">
        <v>1619</v>
      </c>
      <c r="H31" t="s">
        <v>389</v>
      </c>
      <c r="I31" t="s">
        <v>389</v>
      </c>
    </row>
    <row r="32" spans="1:9" x14ac:dyDescent="0.25">
      <c r="A32">
        <v>31</v>
      </c>
      <c r="B32" t="s">
        <v>1211</v>
      </c>
      <c r="C32" t="s">
        <v>1620</v>
      </c>
      <c r="H32" t="s">
        <v>390</v>
      </c>
      <c r="I32" t="s">
        <v>390</v>
      </c>
    </row>
    <row r="33" spans="1:9" x14ac:dyDescent="0.25">
      <c r="A33">
        <v>32</v>
      </c>
      <c r="B33" t="s">
        <v>1212</v>
      </c>
      <c r="C33" t="s">
        <v>1621</v>
      </c>
      <c r="H33" t="s">
        <v>391</v>
      </c>
      <c r="I33" t="s">
        <v>391</v>
      </c>
    </row>
    <row r="34" spans="1:9" x14ac:dyDescent="0.25">
      <c r="A34">
        <v>33</v>
      </c>
      <c r="B34" t="s">
        <v>1213</v>
      </c>
      <c r="C34" t="s">
        <v>1622</v>
      </c>
      <c r="H34" t="s">
        <v>392</v>
      </c>
      <c r="I34" t="s">
        <v>392</v>
      </c>
    </row>
    <row r="35" spans="1:9" x14ac:dyDescent="0.25">
      <c r="A35">
        <v>34</v>
      </c>
      <c r="B35" t="s">
        <v>1214</v>
      </c>
      <c r="C35" t="s">
        <v>1623</v>
      </c>
      <c r="H35" t="s">
        <v>393</v>
      </c>
      <c r="I35" t="s">
        <v>393</v>
      </c>
    </row>
    <row r="36" spans="1:9" x14ac:dyDescent="0.25">
      <c r="A36">
        <v>35</v>
      </c>
      <c r="B36" t="s">
        <v>1215</v>
      </c>
      <c r="C36" t="s">
        <v>1624</v>
      </c>
      <c r="H36" t="s">
        <v>394</v>
      </c>
      <c r="I36" t="s">
        <v>394</v>
      </c>
    </row>
    <row r="37" spans="1:9" x14ac:dyDescent="0.25">
      <c r="A37">
        <v>36</v>
      </c>
      <c r="B37" t="s">
        <v>1216</v>
      </c>
      <c r="C37" t="s">
        <v>1625</v>
      </c>
      <c r="H37" t="s">
        <v>395</v>
      </c>
      <c r="I37" t="s">
        <v>395</v>
      </c>
    </row>
    <row r="38" spans="1:9" x14ac:dyDescent="0.25">
      <c r="A38">
        <v>37</v>
      </c>
      <c r="B38" t="s">
        <v>1217</v>
      </c>
      <c r="C38" t="s">
        <v>1626</v>
      </c>
      <c r="H38" t="s">
        <v>396</v>
      </c>
      <c r="I38" t="s">
        <v>396</v>
      </c>
    </row>
    <row r="39" spans="1:9" x14ac:dyDescent="0.25">
      <c r="A39">
        <v>38</v>
      </c>
      <c r="B39" t="s">
        <v>1218</v>
      </c>
      <c r="C39" t="s">
        <v>1627</v>
      </c>
      <c r="H39" t="s">
        <v>397</v>
      </c>
      <c r="I39" t="s">
        <v>397</v>
      </c>
    </row>
    <row r="40" spans="1:9" x14ac:dyDescent="0.25">
      <c r="A40">
        <v>39</v>
      </c>
      <c r="B40" t="s">
        <v>1219</v>
      </c>
      <c r="C40" t="s">
        <v>1628</v>
      </c>
      <c r="H40" t="s">
        <v>398</v>
      </c>
      <c r="I40" t="s">
        <v>398</v>
      </c>
    </row>
    <row r="41" spans="1:9" x14ac:dyDescent="0.25">
      <c r="A41">
        <v>40</v>
      </c>
      <c r="B41" t="s">
        <v>1220</v>
      </c>
      <c r="C41" t="s">
        <v>1629</v>
      </c>
      <c r="H41" t="s">
        <v>399</v>
      </c>
      <c r="I41" t="s">
        <v>399</v>
      </c>
    </row>
    <row r="42" spans="1:9" x14ac:dyDescent="0.25">
      <c r="A42">
        <v>41</v>
      </c>
      <c r="B42" t="s">
        <v>1221</v>
      </c>
      <c r="C42" t="s">
        <v>1630</v>
      </c>
      <c r="H42" t="s">
        <v>400</v>
      </c>
      <c r="I42" t="s">
        <v>400</v>
      </c>
    </row>
    <row r="43" spans="1:9" x14ac:dyDescent="0.25">
      <c r="A43">
        <v>42</v>
      </c>
      <c r="B43" t="s">
        <v>1222</v>
      </c>
      <c r="C43" t="s">
        <v>1631</v>
      </c>
      <c r="H43" t="s">
        <v>401</v>
      </c>
      <c r="I43" t="s">
        <v>401</v>
      </c>
    </row>
    <row r="44" spans="1:9" x14ac:dyDescent="0.25">
      <c r="A44">
        <v>43</v>
      </c>
      <c r="B44" t="s">
        <v>1223</v>
      </c>
      <c r="C44" t="s">
        <v>1632</v>
      </c>
      <c r="H44" t="s">
        <v>402</v>
      </c>
      <c r="I44" t="s">
        <v>402</v>
      </c>
    </row>
    <row r="45" spans="1:9" x14ac:dyDescent="0.25">
      <c r="A45">
        <v>44</v>
      </c>
      <c r="B45" t="s">
        <v>1224</v>
      </c>
      <c r="C45" t="s">
        <v>1633</v>
      </c>
      <c r="H45" t="s">
        <v>403</v>
      </c>
      <c r="I45" t="s">
        <v>403</v>
      </c>
    </row>
    <row r="46" spans="1:9" x14ac:dyDescent="0.25">
      <c r="A46">
        <v>45</v>
      </c>
      <c r="B46" t="s">
        <v>1225</v>
      </c>
      <c r="C46" t="s">
        <v>1634</v>
      </c>
      <c r="H46" t="s">
        <v>404</v>
      </c>
      <c r="I46" t="s">
        <v>404</v>
      </c>
    </row>
    <row r="47" spans="1:9" x14ac:dyDescent="0.25">
      <c r="A47">
        <v>46</v>
      </c>
      <c r="B47" t="s">
        <v>1226</v>
      </c>
      <c r="C47" t="s">
        <v>1635</v>
      </c>
      <c r="H47" t="s">
        <v>405</v>
      </c>
      <c r="I47" t="s">
        <v>405</v>
      </c>
    </row>
    <row r="48" spans="1:9" x14ac:dyDescent="0.25">
      <c r="A48">
        <v>47</v>
      </c>
      <c r="B48" t="s">
        <v>1227</v>
      </c>
      <c r="C48" t="s">
        <v>1636</v>
      </c>
      <c r="H48" t="s">
        <v>406</v>
      </c>
      <c r="I48" t="s">
        <v>406</v>
      </c>
    </row>
    <row r="49" spans="1:9" x14ac:dyDescent="0.25">
      <c r="A49">
        <v>48</v>
      </c>
      <c r="B49" t="s">
        <v>1228</v>
      </c>
      <c r="C49" t="s">
        <v>1637</v>
      </c>
      <c r="H49" t="s">
        <v>407</v>
      </c>
      <c r="I49" t="s">
        <v>407</v>
      </c>
    </row>
    <row r="50" spans="1:9" x14ac:dyDescent="0.25">
      <c r="A50">
        <v>49</v>
      </c>
      <c r="B50" t="s">
        <v>1229</v>
      </c>
      <c r="C50" t="s">
        <v>1638</v>
      </c>
      <c r="H50" t="s">
        <v>408</v>
      </c>
      <c r="I50" t="s">
        <v>408</v>
      </c>
    </row>
    <row r="51" spans="1:9" x14ac:dyDescent="0.25">
      <c r="A51">
        <v>50</v>
      </c>
      <c r="B51" t="s">
        <v>1230</v>
      </c>
      <c r="C51" t="s">
        <v>1639</v>
      </c>
      <c r="H51" t="s">
        <v>409</v>
      </c>
      <c r="I51" t="s">
        <v>409</v>
      </c>
    </row>
    <row r="52" spans="1:9" x14ac:dyDescent="0.25">
      <c r="A52">
        <v>51</v>
      </c>
      <c r="B52" t="s">
        <v>1231</v>
      </c>
      <c r="C52" t="s">
        <v>1640</v>
      </c>
      <c r="H52" t="s">
        <v>410</v>
      </c>
      <c r="I52" t="s">
        <v>410</v>
      </c>
    </row>
    <row r="53" spans="1:9" x14ac:dyDescent="0.25">
      <c r="A53">
        <v>52</v>
      </c>
      <c r="B53" t="s">
        <v>1232</v>
      </c>
      <c r="C53" t="s">
        <v>1641</v>
      </c>
      <c r="H53" t="s">
        <v>411</v>
      </c>
      <c r="I53" t="s">
        <v>411</v>
      </c>
    </row>
    <row r="54" spans="1:9" x14ac:dyDescent="0.25">
      <c r="A54">
        <v>53</v>
      </c>
      <c r="B54" t="s">
        <v>1233</v>
      </c>
      <c r="C54" t="s">
        <v>1642</v>
      </c>
      <c r="H54" t="s">
        <v>412</v>
      </c>
      <c r="I54" t="s">
        <v>412</v>
      </c>
    </row>
    <row r="55" spans="1:9" x14ac:dyDescent="0.25">
      <c r="A55">
        <v>54</v>
      </c>
      <c r="B55" t="s">
        <v>1234</v>
      </c>
      <c r="C55" t="s">
        <v>1643</v>
      </c>
      <c r="H55" t="s">
        <v>413</v>
      </c>
      <c r="I55" t="s">
        <v>413</v>
      </c>
    </row>
    <row r="56" spans="1:9" x14ac:dyDescent="0.25">
      <c r="A56">
        <v>55</v>
      </c>
      <c r="B56" t="s">
        <v>1235</v>
      </c>
      <c r="C56" t="s">
        <v>1644</v>
      </c>
      <c r="H56" t="s">
        <v>414</v>
      </c>
      <c r="I56" t="s">
        <v>414</v>
      </c>
    </row>
    <row r="57" spans="1:9" x14ac:dyDescent="0.25">
      <c r="A57">
        <v>56</v>
      </c>
      <c r="B57" t="s">
        <v>1236</v>
      </c>
      <c r="C57" t="s">
        <v>1645</v>
      </c>
      <c r="H57" t="s">
        <v>415</v>
      </c>
      <c r="I57" t="s">
        <v>415</v>
      </c>
    </row>
    <row r="58" spans="1:9" x14ac:dyDescent="0.25">
      <c r="A58">
        <v>57</v>
      </c>
      <c r="B58" t="s">
        <v>1237</v>
      </c>
      <c r="C58" t="s">
        <v>1646</v>
      </c>
      <c r="H58" t="s">
        <v>416</v>
      </c>
      <c r="I58" t="s">
        <v>416</v>
      </c>
    </row>
    <row r="59" spans="1:9" x14ac:dyDescent="0.25">
      <c r="A59">
        <v>58</v>
      </c>
      <c r="B59" t="s">
        <v>1238</v>
      </c>
      <c r="C59" t="s">
        <v>1647</v>
      </c>
      <c r="H59" t="s">
        <v>417</v>
      </c>
      <c r="I59" t="s">
        <v>417</v>
      </c>
    </row>
    <row r="60" spans="1:9" x14ac:dyDescent="0.25">
      <c r="A60">
        <v>59</v>
      </c>
      <c r="B60" t="s">
        <v>1239</v>
      </c>
      <c r="C60" t="s">
        <v>1648</v>
      </c>
      <c r="H60" t="s">
        <v>418</v>
      </c>
      <c r="I60" t="s">
        <v>418</v>
      </c>
    </row>
    <row r="61" spans="1:9" x14ac:dyDescent="0.25">
      <c r="A61">
        <v>60</v>
      </c>
      <c r="B61" t="s">
        <v>1240</v>
      </c>
      <c r="C61" t="s">
        <v>1649</v>
      </c>
      <c r="H61" t="s">
        <v>419</v>
      </c>
      <c r="I61" t="s">
        <v>419</v>
      </c>
    </row>
    <row r="62" spans="1:9" x14ac:dyDescent="0.25">
      <c r="A62">
        <v>61</v>
      </c>
      <c r="B62" t="s">
        <v>1241</v>
      </c>
      <c r="C62" t="s">
        <v>1650</v>
      </c>
      <c r="H62" t="s">
        <v>420</v>
      </c>
      <c r="I62" t="s">
        <v>420</v>
      </c>
    </row>
    <row r="63" spans="1:9" x14ac:dyDescent="0.25">
      <c r="A63">
        <v>62</v>
      </c>
      <c r="B63" t="s">
        <v>1242</v>
      </c>
      <c r="C63" t="s">
        <v>1651</v>
      </c>
      <c r="H63" t="s">
        <v>421</v>
      </c>
      <c r="I63" t="s">
        <v>421</v>
      </c>
    </row>
    <row r="64" spans="1:9" x14ac:dyDescent="0.25">
      <c r="A64">
        <v>63</v>
      </c>
      <c r="B64" t="s">
        <v>1243</v>
      </c>
      <c r="C64" t="s">
        <v>1652</v>
      </c>
      <c r="H64" t="s">
        <v>422</v>
      </c>
      <c r="I64" t="s">
        <v>422</v>
      </c>
    </row>
    <row r="65" spans="1:9" x14ac:dyDescent="0.25">
      <c r="A65">
        <v>64</v>
      </c>
      <c r="B65" t="s">
        <v>1244</v>
      </c>
      <c r="C65" t="s">
        <v>1653</v>
      </c>
      <c r="H65" t="s">
        <v>423</v>
      </c>
      <c r="I65" t="s">
        <v>423</v>
      </c>
    </row>
    <row r="66" spans="1:9" x14ac:dyDescent="0.25">
      <c r="A66">
        <v>65</v>
      </c>
      <c r="B66" t="s">
        <v>1245</v>
      </c>
      <c r="C66" t="s">
        <v>1654</v>
      </c>
      <c r="H66" t="s">
        <v>424</v>
      </c>
      <c r="I66" t="s">
        <v>424</v>
      </c>
    </row>
    <row r="67" spans="1:9" x14ac:dyDescent="0.25">
      <c r="A67">
        <v>66</v>
      </c>
      <c r="B67" t="s">
        <v>1246</v>
      </c>
      <c r="C67" t="s">
        <v>1655</v>
      </c>
      <c r="H67" t="s">
        <v>425</v>
      </c>
      <c r="I67" t="s">
        <v>425</v>
      </c>
    </row>
    <row r="68" spans="1:9" x14ac:dyDescent="0.25">
      <c r="A68">
        <v>67</v>
      </c>
      <c r="B68" t="s">
        <v>1247</v>
      </c>
      <c r="C68" t="s">
        <v>1656</v>
      </c>
      <c r="H68" t="s">
        <v>426</v>
      </c>
      <c r="I68" t="s">
        <v>426</v>
      </c>
    </row>
    <row r="69" spans="1:9" x14ac:dyDescent="0.25">
      <c r="A69">
        <v>68</v>
      </c>
      <c r="B69" t="s">
        <v>1248</v>
      </c>
      <c r="C69" t="s">
        <v>1657</v>
      </c>
      <c r="H69" t="s">
        <v>427</v>
      </c>
      <c r="I69" t="s">
        <v>427</v>
      </c>
    </row>
    <row r="70" spans="1:9" x14ac:dyDescent="0.25">
      <c r="A70">
        <v>69</v>
      </c>
      <c r="B70" t="s">
        <v>1249</v>
      </c>
      <c r="C70" t="s">
        <v>1658</v>
      </c>
      <c r="H70" t="s">
        <v>428</v>
      </c>
      <c r="I70" t="s">
        <v>428</v>
      </c>
    </row>
    <row r="71" spans="1:9" x14ac:dyDescent="0.25">
      <c r="A71">
        <v>70</v>
      </c>
      <c r="B71" t="s">
        <v>1250</v>
      </c>
      <c r="C71" t="s">
        <v>1659</v>
      </c>
      <c r="H71" t="s">
        <v>429</v>
      </c>
      <c r="I71" t="s">
        <v>429</v>
      </c>
    </row>
    <row r="72" spans="1:9" x14ac:dyDescent="0.25">
      <c r="A72">
        <v>71</v>
      </c>
      <c r="B72" t="s">
        <v>1251</v>
      </c>
      <c r="C72" t="s">
        <v>1660</v>
      </c>
      <c r="H72" t="s">
        <v>430</v>
      </c>
      <c r="I72" t="s">
        <v>430</v>
      </c>
    </row>
    <row r="73" spans="1:9" x14ac:dyDescent="0.25">
      <c r="A73">
        <v>72</v>
      </c>
      <c r="B73" t="s">
        <v>1252</v>
      </c>
      <c r="C73" t="s">
        <v>1661</v>
      </c>
      <c r="H73" t="s">
        <v>431</v>
      </c>
      <c r="I73" t="s">
        <v>431</v>
      </c>
    </row>
    <row r="74" spans="1:9" x14ac:dyDescent="0.25">
      <c r="A74">
        <v>73</v>
      </c>
      <c r="B74" t="s">
        <v>1253</v>
      </c>
      <c r="C74" t="s">
        <v>1662</v>
      </c>
      <c r="H74" t="s">
        <v>432</v>
      </c>
      <c r="I74" t="s">
        <v>432</v>
      </c>
    </row>
    <row r="75" spans="1:9" x14ac:dyDescent="0.25">
      <c r="A75">
        <v>74</v>
      </c>
      <c r="B75" t="s">
        <v>1254</v>
      </c>
      <c r="C75" t="s">
        <v>1663</v>
      </c>
      <c r="H75" t="s">
        <v>433</v>
      </c>
      <c r="I75" t="s">
        <v>433</v>
      </c>
    </row>
    <row r="76" spans="1:9" x14ac:dyDescent="0.25">
      <c r="A76">
        <v>75</v>
      </c>
      <c r="B76" t="s">
        <v>1255</v>
      </c>
      <c r="C76" t="s">
        <v>1664</v>
      </c>
      <c r="H76" t="s">
        <v>2002</v>
      </c>
      <c r="I76" t="s">
        <v>2002</v>
      </c>
    </row>
    <row r="77" spans="1:9" x14ac:dyDescent="0.25">
      <c r="A77">
        <v>76</v>
      </c>
      <c r="B77" t="s">
        <v>1256</v>
      </c>
      <c r="C77" t="s">
        <v>1665</v>
      </c>
    </row>
    <row r="78" spans="1:9" x14ac:dyDescent="0.25">
      <c r="A78">
        <v>77</v>
      </c>
      <c r="B78" t="s">
        <v>1257</v>
      </c>
      <c r="C78" t="s">
        <v>1666</v>
      </c>
    </row>
    <row r="79" spans="1:9" x14ac:dyDescent="0.25">
      <c r="A79">
        <v>78</v>
      </c>
      <c r="B79" t="s">
        <v>1258</v>
      </c>
      <c r="C79" t="s">
        <v>1667</v>
      </c>
    </row>
    <row r="80" spans="1:9" x14ac:dyDescent="0.25">
      <c r="A80">
        <v>79</v>
      </c>
      <c r="B80" t="s">
        <v>1259</v>
      </c>
      <c r="C80" t="s">
        <v>1668</v>
      </c>
    </row>
    <row r="81" spans="1:3" x14ac:dyDescent="0.25">
      <c r="A81">
        <v>80</v>
      </c>
      <c r="B81" t="s">
        <v>1260</v>
      </c>
      <c r="C81" t="s">
        <v>1669</v>
      </c>
    </row>
    <row r="82" spans="1:3" x14ac:dyDescent="0.25">
      <c r="A82">
        <v>81</v>
      </c>
      <c r="B82" t="s">
        <v>1261</v>
      </c>
      <c r="C82" t="s">
        <v>1670</v>
      </c>
    </row>
    <row r="83" spans="1:3" x14ac:dyDescent="0.25">
      <c r="A83">
        <v>82</v>
      </c>
      <c r="B83" t="s">
        <v>1262</v>
      </c>
      <c r="C83" t="s">
        <v>1671</v>
      </c>
    </row>
    <row r="84" spans="1:3" x14ac:dyDescent="0.25">
      <c r="A84">
        <v>83</v>
      </c>
      <c r="B84" t="s">
        <v>1263</v>
      </c>
      <c r="C84" t="s">
        <v>1672</v>
      </c>
    </row>
    <row r="85" spans="1:3" x14ac:dyDescent="0.25">
      <c r="A85">
        <v>84</v>
      </c>
      <c r="B85" t="s">
        <v>1264</v>
      </c>
      <c r="C85" t="s">
        <v>1673</v>
      </c>
    </row>
    <row r="86" spans="1:3" x14ac:dyDescent="0.25">
      <c r="A86">
        <v>85</v>
      </c>
      <c r="B86" t="s">
        <v>1265</v>
      </c>
      <c r="C86" t="s">
        <v>1674</v>
      </c>
    </row>
    <row r="87" spans="1:3" x14ac:dyDescent="0.25">
      <c r="A87">
        <v>86</v>
      </c>
      <c r="B87" t="s">
        <v>1266</v>
      </c>
      <c r="C87" t="s">
        <v>1675</v>
      </c>
    </row>
    <row r="88" spans="1:3" x14ac:dyDescent="0.25">
      <c r="A88">
        <v>87</v>
      </c>
      <c r="B88" t="s">
        <v>1267</v>
      </c>
      <c r="C88" t="s">
        <v>1676</v>
      </c>
    </row>
    <row r="89" spans="1:3" x14ac:dyDescent="0.25">
      <c r="A89">
        <v>88</v>
      </c>
      <c r="B89" t="s">
        <v>1268</v>
      </c>
      <c r="C89" t="s">
        <v>1677</v>
      </c>
    </row>
    <row r="90" spans="1:3" x14ac:dyDescent="0.25">
      <c r="A90">
        <v>89</v>
      </c>
      <c r="B90" t="s">
        <v>1269</v>
      </c>
      <c r="C90" t="s">
        <v>1678</v>
      </c>
    </row>
    <row r="91" spans="1:3" x14ac:dyDescent="0.25">
      <c r="A91">
        <v>90</v>
      </c>
      <c r="B91" t="s">
        <v>1270</v>
      </c>
      <c r="C91" t="s">
        <v>1679</v>
      </c>
    </row>
    <row r="92" spans="1:3" x14ac:dyDescent="0.25">
      <c r="A92">
        <v>91</v>
      </c>
      <c r="B92" t="s">
        <v>1271</v>
      </c>
      <c r="C92" t="s">
        <v>1680</v>
      </c>
    </row>
    <row r="93" spans="1:3" x14ac:dyDescent="0.25">
      <c r="A93">
        <v>92</v>
      </c>
      <c r="B93" t="s">
        <v>1272</v>
      </c>
      <c r="C93" t="s">
        <v>1681</v>
      </c>
    </row>
    <row r="94" spans="1:3" x14ac:dyDescent="0.25">
      <c r="A94">
        <v>93</v>
      </c>
      <c r="B94" t="s">
        <v>1273</v>
      </c>
      <c r="C94" t="s">
        <v>1682</v>
      </c>
    </row>
    <row r="95" spans="1:3" x14ac:dyDescent="0.25">
      <c r="A95">
        <v>94</v>
      </c>
      <c r="B95" t="s">
        <v>1274</v>
      </c>
      <c r="C95" t="s">
        <v>1683</v>
      </c>
    </row>
    <row r="96" spans="1:3" x14ac:dyDescent="0.25">
      <c r="A96">
        <v>95</v>
      </c>
      <c r="B96" t="s">
        <v>1275</v>
      </c>
      <c r="C96" t="s">
        <v>1684</v>
      </c>
    </row>
    <row r="97" spans="1:3" x14ac:dyDescent="0.25">
      <c r="A97">
        <v>96</v>
      </c>
      <c r="B97" t="s">
        <v>1276</v>
      </c>
      <c r="C97" t="s">
        <v>1685</v>
      </c>
    </row>
    <row r="98" spans="1:3" x14ac:dyDescent="0.25">
      <c r="A98">
        <v>97</v>
      </c>
      <c r="B98" t="s">
        <v>1277</v>
      </c>
      <c r="C98" t="s">
        <v>1686</v>
      </c>
    </row>
    <row r="99" spans="1:3" x14ac:dyDescent="0.25">
      <c r="A99">
        <v>98</v>
      </c>
      <c r="B99" t="s">
        <v>1278</v>
      </c>
      <c r="C99" t="s">
        <v>1687</v>
      </c>
    </row>
    <row r="100" spans="1:3" x14ac:dyDescent="0.25">
      <c r="A100">
        <v>99</v>
      </c>
      <c r="B100" t="s">
        <v>1279</v>
      </c>
      <c r="C100" t="s">
        <v>1688</v>
      </c>
    </row>
    <row r="101" spans="1:3" x14ac:dyDescent="0.25">
      <c r="A101">
        <v>100</v>
      </c>
      <c r="B101" t="s">
        <v>1280</v>
      </c>
      <c r="C101" t="s">
        <v>1689</v>
      </c>
    </row>
    <row r="102" spans="1:3" x14ac:dyDescent="0.25">
      <c r="A102">
        <v>101</v>
      </c>
      <c r="B102" t="s">
        <v>1281</v>
      </c>
      <c r="C102" t="s">
        <v>1690</v>
      </c>
    </row>
    <row r="103" spans="1:3" x14ac:dyDescent="0.25">
      <c r="A103">
        <v>102</v>
      </c>
      <c r="B103" t="s">
        <v>1282</v>
      </c>
      <c r="C103" t="s">
        <v>1691</v>
      </c>
    </row>
    <row r="104" spans="1:3" x14ac:dyDescent="0.25">
      <c r="A104">
        <v>103</v>
      </c>
      <c r="B104" t="s">
        <v>1283</v>
      </c>
      <c r="C104" t="s">
        <v>1692</v>
      </c>
    </row>
    <row r="105" spans="1:3" x14ac:dyDescent="0.25">
      <c r="A105">
        <v>104</v>
      </c>
      <c r="B105" t="s">
        <v>1284</v>
      </c>
      <c r="C105" t="s">
        <v>1693</v>
      </c>
    </row>
    <row r="106" spans="1:3" x14ac:dyDescent="0.25">
      <c r="A106">
        <v>105</v>
      </c>
      <c r="B106" t="s">
        <v>1285</v>
      </c>
      <c r="C106" t="s">
        <v>1694</v>
      </c>
    </row>
    <row r="107" spans="1:3" x14ac:dyDescent="0.25">
      <c r="A107">
        <v>106</v>
      </c>
      <c r="B107" t="s">
        <v>1286</v>
      </c>
      <c r="C107" t="s">
        <v>1695</v>
      </c>
    </row>
    <row r="108" spans="1:3" x14ac:dyDescent="0.25">
      <c r="A108">
        <v>107</v>
      </c>
      <c r="B108" t="s">
        <v>1287</v>
      </c>
      <c r="C108" t="s">
        <v>1696</v>
      </c>
    </row>
    <row r="109" spans="1:3" x14ac:dyDescent="0.25">
      <c r="A109">
        <v>108</v>
      </c>
      <c r="B109" t="s">
        <v>1288</v>
      </c>
      <c r="C109" t="s">
        <v>1697</v>
      </c>
    </row>
    <row r="110" spans="1:3" x14ac:dyDescent="0.25">
      <c r="A110">
        <v>109</v>
      </c>
      <c r="B110" t="s">
        <v>1289</v>
      </c>
      <c r="C110" t="s">
        <v>1698</v>
      </c>
    </row>
    <row r="111" spans="1:3" x14ac:dyDescent="0.25">
      <c r="A111">
        <v>110</v>
      </c>
      <c r="B111" t="s">
        <v>1290</v>
      </c>
      <c r="C111" t="s">
        <v>1699</v>
      </c>
    </row>
    <row r="112" spans="1:3" x14ac:dyDescent="0.25">
      <c r="A112">
        <v>111</v>
      </c>
      <c r="B112" t="s">
        <v>1291</v>
      </c>
      <c r="C112" t="s">
        <v>1700</v>
      </c>
    </row>
    <row r="113" spans="1:3" x14ac:dyDescent="0.25">
      <c r="A113">
        <v>112</v>
      </c>
      <c r="B113" t="s">
        <v>1292</v>
      </c>
      <c r="C113" t="s">
        <v>1701</v>
      </c>
    </row>
    <row r="114" spans="1:3" x14ac:dyDescent="0.25">
      <c r="A114">
        <v>113</v>
      </c>
      <c r="B114" t="s">
        <v>1293</v>
      </c>
      <c r="C114" t="s">
        <v>1702</v>
      </c>
    </row>
    <row r="115" spans="1:3" x14ac:dyDescent="0.25">
      <c r="A115">
        <v>114</v>
      </c>
      <c r="B115" t="s">
        <v>1294</v>
      </c>
      <c r="C115" t="s">
        <v>1703</v>
      </c>
    </row>
    <row r="116" spans="1:3" x14ac:dyDescent="0.25">
      <c r="A116">
        <v>115</v>
      </c>
      <c r="B116" t="s">
        <v>1295</v>
      </c>
      <c r="C116" t="s">
        <v>1704</v>
      </c>
    </row>
    <row r="117" spans="1:3" x14ac:dyDescent="0.25">
      <c r="A117">
        <v>116</v>
      </c>
      <c r="B117" t="s">
        <v>1296</v>
      </c>
      <c r="C117" t="s">
        <v>1705</v>
      </c>
    </row>
    <row r="118" spans="1:3" x14ac:dyDescent="0.25">
      <c r="A118">
        <v>117</v>
      </c>
      <c r="B118" t="s">
        <v>1297</v>
      </c>
      <c r="C118" t="s">
        <v>1706</v>
      </c>
    </row>
    <row r="119" spans="1:3" x14ac:dyDescent="0.25">
      <c r="A119">
        <v>118</v>
      </c>
      <c r="B119" t="s">
        <v>1298</v>
      </c>
      <c r="C119" t="s">
        <v>1707</v>
      </c>
    </row>
    <row r="120" spans="1:3" x14ac:dyDescent="0.25">
      <c r="A120">
        <v>119</v>
      </c>
      <c r="B120" t="s">
        <v>1299</v>
      </c>
      <c r="C120" t="s">
        <v>1708</v>
      </c>
    </row>
    <row r="121" spans="1:3" x14ac:dyDescent="0.25">
      <c r="A121">
        <v>120</v>
      </c>
      <c r="B121" t="s">
        <v>1300</v>
      </c>
      <c r="C121" t="s">
        <v>1709</v>
      </c>
    </row>
    <row r="122" spans="1:3" x14ac:dyDescent="0.25">
      <c r="A122">
        <v>121</v>
      </c>
      <c r="B122" t="s">
        <v>1301</v>
      </c>
      <c r="C122" t="s">
        <v>1710</v>
      </c>
    </row>
    <row r="123" spans="1:3" x14ac:dyDescent="0.25">
      <c r="A123">
        <v>122</v>
      </c>
      <c r="B123" t="s">
        <v>1302</v>
      </c>
      <c r="C123" t="s">
        <v>1711</v>
      </c>
    </row>
    <row r="124" spans="1:3" x14ac:dyDescent="0.25">
      <c r="A124">
        <v>123</v>
      </c>
      <c r="B124" t="s">
        <v>1303</v>
      </c>
      <c r="C124" t="s">
        <v>1712</v>
      </c>
    </row>
    <row r="125" spans="1:3" x14ac:dyDescent="0.25">
      <c r="A125">
        <v>124</v>
      </c>
      <c r="B125" t="s">
        <v>1304</v>
      </c>
      <c r="C125" t="s">
        <v>1713</v>
      </c>
    </row>
    <row r="126" spans="1:3" x14ac:dyDescent="0.25">
      <c r="A126">
        <v>125</v>
      </c>
      <c r="B126" t="s">
        <v>1305</v>
      </c>
      <c r="C126" t="s">
        <v>1714</v>
      </c>
    </row>
    <row r="127" spans="1:3" x14ac:dyDescent="0.25">
      <c r="A127">
        <v>126</v>
      </c>
      <c r="B127" t="s">
        <v>1306</v>
      </c>
      <c r="C127" t="s">
        <v>1715</v>
      </c>
    </row>
    <row r="128" spans="1:3" x14ac:dyDescent="0.25">
      <c r="A128">
        <v>127</v>
      </c>
      <c r="B128" t="s">
        <v>1307</v>
      </c>
      <c r="C128" t="s">
        <v>1716</v>
      </c>
    </row>
    <row r="129" spans="1:3" x14ac:dyDescent="0.25">
      <c r="A129">
        <v>128</v>
      </c>
      <c r="B129" t="s">
        <v>1308</v>
      </c>
      <c r="C129" t="s">
        <v>1717</v>
      </c>
    </row>
    <row r="130" spans="1:3" x14ac:dyDescent="0.25">
      <c r="A130">
        <v>129</v>
      </c>
      <c r="B130" t="s">
        <v>1309</v>
      </c>
      <c r="C130" t="s">
        <v>1718</v>
      </c>
    </row>
    <row r="131" spans="1:3" x14ac:dyDescent="0.25">
      <c r="A131">
        <v>130</v>
      </c>
      <c r="B131" t="s">
        <v>1310</v>
      </c>
      <c r="C131" t="s">
        <v>1719</v>
      </c>
    </row>
    <row r="132" spans="1:3" x14ac:dyDescent="0.25">
      <c r="A132">
        <v>131</v>
      </c>
      <c r="B132" t="s">
        <v>1311</v>
      </c>
      <c r="C132" t="s">
        <v>1720</v>
      </c>
    </row>
    <row r="133" spans="1:3" x14ac:dyDescent="0.25">
      <c r="A133">
        <v>132</v>
      </c>
      <c r="B133" t="s">
        <v>1312</v>
      </c>
      <c r="C133" t="s">
        <v>1721</v>
      </c>
    </row>
    <row r="134" spans="1:3" x14ac:dyDescent="0.25">
      <c r="A134">
        <v>133</v>
      </c>
      <c r="B134" t="s">
        <v>1313</v>
      </c>
      <c r="C134" t="s">
        <v>1722</v>
      </c>
    </row>
    <row r="135" spans="1:3" x14ac:dyDescent="0.25">
      <c r="A135">
        <v>134</v>
      </c>
      <c r="B135" t="s">
        <v>1314</v>
      </c>
      <c r="C135" t="s">
        <v>1723</v>
      </c>
    </row>
    <row r="136" spans="1:3" x14ac:dyDescent="0.25">
      <c r="A136">
        <v>135</v>
      </c>
      <c r="B136" t="s">
        <v>1315</v>
      </c>
      <c r="C136" t="s">
        <v>1724</v>
      </c>
    </row>
    <row r="137" spans="1:3" x14ac:dyDescent="0.25">
      <c r="A137">
        <v>136</v>
      </c>
      <c r="B137" t="s">
        <v>1316</v>
      </c>
      <c r="C137" t="s">
        <v>1725</v>
      </c>
    </row>
    <row r="138" spans="1:3" x14ac:dyDescent="0.25">
      <c r="A138">
        <v>137</v>
      </c>
      <c r="B138" t="s">
        <v>1317</v>
      </c>
      <c r="C138" t="s">
        <v>1726</v>
      </c>
    </row>
    <row r="139" spans="1:3" x14ac:dyDescent="0.25">
      <c r="A139">
        <v>138</v>
      </c>
      <c r="B139" t="s">
        <v>1318</v>
      </c>
      <c r="C139" t="s">
        <v>1727</v>
      </c>
    </row>
    <row r="140" spans="1:3" x14ac:dyDescent="0.25">
      <c r="A140">
        <v>139</v>
      </c>
      <c r="B140" t="s">
        <v>1319</v>
      </c>
      <c r="C140" t="s">
        <v>1728</v>
      </c>
    </row>
    <row r="141" spans="1:3" x14ac:dyDescent="0.25">
      <c r="A141">
        <v>140</v>
      </c>
      <c r="B141" t="s">
        <v>1320</v>
      </c>
      <c r="C141" t="s">
        <v>1729</v>
      </c>
    </row>
    <row r="142" spans="1:3" x14ac:dyDescent="0.25">
      <c r="A142">
        <v>141</v>
      </c>
      <c r="B142" t="s">
        <v>1321</v>
      </c>
      <c r="C142" t="s">
        <v>1730</v>
      </c>
    </row>
    <row r="143" spans="1:3" x14ac:dyDescent="0.25">
      <c r="A143">
        <v>142</v>
      </c>
      <c r="B143" t="s">
        <v>1322</v>
      </c>
      <c r="C143" t="s">
        <v>1731</v>
      </c>
    </row>
    <row r="144" spans="1:3" x14ac:dyDescent="0.25">
      <c r="A144">
        <v>143</v>
      </c>
      <c r="B144" t="s">
        <v>1323</v>
      </c>
      <c r="C144" t="s">
        <v>1732</v>
      </c>
    </row>
    <row r="145" spans="1:3" x14ac:dyDescent="0.25">
      <c r="A145">
        <v>144</v>
      </c>
      <c r="B145" t="s">
        <v>1324</v>
      </c>
      <c r="C145" t="s">
        <v>1733</v>
      </c>
    </row>
    <row r="146" spans="1:3" x14ac:dyDescent="0.25">
      <c r="A146">
        <v>145</v>
      </c>
      <c r="B146" t="s">
        <v>1325</v>
      </c>
      <c r="C146" t="s">
        <v>1734</v>
      </c>
    </row>
    <row r="147" spans="1:3" x14ac:dyDescent="0.25">
      <c r="A147">
        <v>146</v>
      </c>
      <c r="B147" t="s">
        <v>1326</v>
      </c>
      <c r="C147" t="s">
        <v>1735</v>
      </c>
    </row>
    <row r="148" spans="1:3" x14ac:dyDescent="0.25">
      <c r="A148">
        <v>147</v>
      </c>
      <c r="B148" t="s">
        <v>1327</v>
      </c>
      <c r="C148" t="s">
        <v>1736</v>
      </c>
    </row>
    <row r="149" spans="1:3" x14ac:dyDescent="0.25">
      <c r="A149">
        <v>148</v>
      </c>
      <c r="B149" t="s">
        <v>1328</v>
      </c>
      <c r="C149" t="s">
        <v>1737</v>
      </c>
    </row>
    <row r="150" spans="1:3" x14ac:dyDescent="0.25">
      <c r="A150">
        <v>149</v>
      </c>
      <c r="B150" t="s">
        <v>1329</v>
      </c>
      <c r="C150" t="s">
        <v>1738</v>
      </c>
    </row>
    <row r="151" spans="1:3" x14ac:dyDescent="0.25">
      <c r="A151">
        <v>150</v>
      </c>
      <c r="B151" t="s">
        <v>1330</v>
      </c>
      <c r="C151" t="s">
        <v>1739</v>
      </c>
    </row>
    <row r="152" spans="1:3" x14ac:dyDescent="0.25">
      <c r="A152">
        <v>151</v>
      </c>
      <c r="B152" t="s">
        <v>1331</v>
      </c>
      <c r="C152" t="s">
        <v>1740</v>
      </c>
    </row>
    <row r="153" spans="1:3" x14ac:dyDescent="0.25">
      <c r="A153">
        <v>152</v>
      </c>
      <c r="B153" t="s">
        <v>1332</v>
      </c>
      <c r="C153" t="s">
        <v>1741</v>
      </c>
    </row>
    <row r="154" spans="1:3" x14ac:dyDescent="0.25">
      <c r="A154">
        <v>153</v>
      </c>
      <c r="B154" t="s">
        <v>1333</v>
      </c>
      <c r="C154" t="s">
        <v>1742</v>
      </c>
    </row>
    <row r="155" spans="1:3" x14ac:dyDescent="0.25">
      <c r="A155">
        <v>154</v>
      </c>
      <c r="B155" t="s">
        <v>1334</v>
      </c>
      <c r="C155" t="s">
        <v>1743</v>
      </c>
    </row>
    <row r="156" spans="1:3" x14ac:dyDescent="0.25">
      <c r="A156">
        <v>155</v>
      </c>
      <c r="B156" t="s">
        <v>1335</v>
      </c>
      <c r="C156" t="s">
        <v>1744</v>
      </c>
    </row>
    <row r="157" spans="1:3" x14ac:dyDescent="0.25">
      <c r="A157">
        <v>156</v>
      </c>
      <c r="B157" t="s">
        <v>1336</v>
      </c>
      <c r="C157" t="s">
        <v>1745</v>
      </c>
    </row>
    <row r="158" spans="1:3" x14ac:dyDescent="0.25">
      <c r="A158">
        <v>157</v>
      </c>
      <c r="B158" t="s">
        <v>1337</v>
      </c>
      <c r="C158" t="s">
        <v>1746</v>
      </c>
    </row>
    <row r="159" spans="1:3" x14ac:dyDescent="0.25">
      <c r="A159">
        <v>158</v>
      </c>
      <c r="B159" t="s">
        <v>1338</v>
      </c>
      <c r="C159" t="s">
        <v>1747</v>
      </c>
    </row>
    <row r="160" spans="1:3" x14ac:dyDescent="0.25">
      <c r="A160">
        <v>159</v>
      </c>
      <c r="B160" t="s">
        <v>1339</v>
      </c>
      <c r="C160" t="s">
        <v>1748</v>
      </c>
    </row>
    <row r="161" spans="1:3" x14ac:dyDescent="0.25">
      <c r="A161">
        <v>160</v>
      </c>
      <c r="B161" t="s">
        <v>1340</v>
      </c>
      <c r="C161" t="s">
        <v>1749</v>
      </c>
    </row>
    <row r="162" spans="1:3" x14ac:dyDescent="0.25">
      <c r="A162">
        <v>161</v>
      </c>
      <c r="B162" t="s">
        <v>1341</v>
      </c>
      <c r="C162" t="s">
        <v>1750</v>
      </c>
    </row>
    <row r="163" spans="1:3" x14ac:dyDescent="0.25">
      <c r="A163">
        <v>162</v>
      </c>
      <c r="B163" t="s">
        <v>1342</v>
      </c>
      <c r="C163" t="s">
        <v>1751</v>
      </c>
    </row>
    <row r="164" spans="1:3" x14ac:dyDescent="0.25">
      <c r="A164">
        <v>163</v>
      </c>
      <c r="B164" t="s">
        <v>1343</v>
      </c>
      <c r="C164" t="s">
        <v>1752</v>
      </c>
    </row>
    <row r="165" spans="1:3" x14ac:dyDescent="0.25">
      <c r="A165">
        <v>164</v>
      </c>
      <c r="B165" t="s">
        <v>1344</v>
      </c>
      <c r="C165" t="s">
        <v>1753</v>
      </c>
    </row>
    <row r="166" spans="1:3" x14ac:dyDescent="0.25">
      <c r="A166">
        <v>165</v>
      </c>
      <c r="B166" t="s">
        <v>1345</v>
      </c>
      <c r="C166" t="s">
        <v>1754</v>
      </c>
    </row>
    <row r="167" spans="1:3" x14ac:dyDescent="0.25">
      <c r="A167">
        <v>166</v>
      </c>
      <c r="B167" t="s">
        <v>1346</v>
      </c>
      <c r="C167" t="s">
        <v>1755</v>
      </c>
    </row>
    <row r="168" spans="1:3" x14ac:dyDescent="0.25">
      <c r="A168">
        <v>167</v>
      </c>
      <c r="B168" t="s">
        <v>1347</v>
      </c>
      <c r="C168" t="s">
        <v>1756</v>
      </c>
    </row>
    <row r="169" spans="1:3" x14ac:dyDescent="0.25">
      <c r="A169">
        <v>168</v>
      </c>
      <c r="B169" t="s">
        <v>1348</v>
      </c>
      <c r="C169" t="s">
        <v>1757</v>
      </c>
    </row>
    <row r="170" spans="1:3" x14ac:dyDescent="0.25">
      <c r="A170">
        <v>169</v>
      </c>
      <c r="B170" t="s">
        <v>1349</v>
      </c>
      <c r="C170" t="s">
        <v>1758</v>
      </c>
    </row>
    <row r="171" spans="1:3" x14ac:dyDescent="0.25">
      <c r="A171">
        <v>170</v>
      </c>
      <c r="B171" t="s">
        <v>1350</v>
      </c>
      <c r="C171" t="s">
        <v>1759</v>
      </c>
    </row>
    <row r="172" spans="1:3" x14ac:dyDescent="0.25">
      <c r="A172">
        <v>171</v>
      </c>
      <c r="B172" t="s">
        <v>1351</v>
      </c>
      <c r="C172" t="s">
        <v>1760</v>
      </c>
    </row>
    <row r="173" spans="1:3" x14ac:dyDescent="0.25">
      <c r="A173">
        <v>172</v>
      </c>
      <c r="B173" t="s">
        <v>1352</v>
      </c>
      <c r="C173" t="s">
        <v>1761</v>
      </c>
    </row>
    <row r="174" spans="1:3" x14ac:dyDescent="0.25">
      <c r="A174">
        <v>173</v>
      </c>
      <c r="B174" t="s">
        <v>1353</v>
      </c>
      <c r="C174" t="s">
        <v>1762</v>
      </c>
    </row>
    <row r="175" spans="1:3" x14ac:dyDescent="0.25">
      <c r="A175">
        <v>174</v>
      </c>
      <c r="B175" t="s">
        <v>1354</v>
      </c>
      <c r="C175" t="s">
        <v>1763</v>
      </c>
    </row>
    <row r="176" spans="1:3" x14ac:dyDescent="0.25">
      <c r="A176">
        <v>175</v>
      </c>
      <c r="B176" t="s">
        <v>1355</v>
      </c>
      <c r="C176" t="s">
        <v>1764</v>
      </c>
    </row>
    <row r="177" spans="1:3" x14ac:dyDescent="0.25">
      <c r="A177">
        <v>176</v>
      </c>
      <c r="B177" t="s">
        <v>1356</v>
      </c>
      <c r="C177" t="s">
        <v>1765</v>
      </c>
    </row>
    <row r="178" spans="1:3" x14ac:dyDescent="0.25">
      <c r="A178">
        <v>177</v>
      </c>
      <c r="B178" t="s">
        <v>1357</v>
      </c>
      <c r="C178" t="s">
        <v>1766</v>
      </c>
    </row>
    <row r="179" spans="1:3" x14ac:dyDescent="0.25">
      <c r="A179">
        <v>178</v>
      </c>
      <c r="B179" t="s">
        <v>1358</v>
      </c>
      <c r="C179" t="s">
        <v>1767</v>
      </c>
    </row>
    <row r="180" spans="1:3" x14ac:dyDescent="0.25">
      <c r="A180">
        <v>179</v>
      </c>
      <c r="B180" t="s">
        <v>1359</v>
      </c>
      <c r="C180" t="s">
        <v>1768</v>
      </c>
    </row>
    <row r="181" spans="1:3" x14ac:dyDescent="0.25">
      <c r="A181">
        <v>180</v>
      </c>
      <c r="B181" t="s">
        <v>1360</v>
      </c>
      <c r="C181" t="s">
        <v>1769</v>
      </c>
    </row>
    <row r="182" spans="1:3" x14ac:dyDescent="0.25">
      <c r="A182">
        <v>181</v>
      </c>
      <c r="B182" t="s">
        <v>1361</v>
      </c>
      <c r="C182" t="s">
        <v>1770</v>
      </c>
    </row>
    <row r="183" spans="1:3" x14ac:dyDescent="0.25">
      <c r="A183">
        <v>182</v>
      </c>
      <c r="B183" t="s">
        <v>1362</v>
      </c>
      <c r="C183" t="s">
        <v>1771</v>
      </c>
    </row>
    <row r="184" spans="1:3" x14ac:dyDescent="0.25">
      <c r="A184">
        <v>183</v>
      </c>
      <c r="B184" t="s">
        <v>1363</v>
      </c>
      <c r="C184" t="s">
        <v>1772</v>
      </c>
    </row>
    <row r="185" spans="1:3" x14ac:dyDescent="0.25">
      <c r="A185">
        <v>184</v>
      </c>
      <c r="B185" t="s">
        <v>1364</v>
      </c>
      <c r="C185" t="s">
        <v>1773</v>
      </c>
    </row>
    <row r="186" spans="1:3" x14ac:dyDescent="0.25">
      <c r="A186">
        <v>185</v>
      </c>
      <c r="B186" t="s">
        <v>1365</v>
      </c>
      <c r="C186" t="s">
        <v>1774</v>
      </c>
    </row>
    <row r="187" spans="1:3" x14ac:dyDescent="0.25">
      <c r="A187">
        <v>186</v>
      </c>
      <c r="B187" t="s">
        <v>1366</v>
      </c>
      <c r="C187" t="s">
        <v>1775</v>
      </c>
    </row>
    <row r="188" spans="1:3" x14ac:dyDescent="0.25">
      <c r="A188">
        <v>187</v>
      </c>
      <c r="B188" t="s">
        <v>1367</v>
      </c>
      <c r="C188" t="s">
        <v>1776</v>
      </c>
    </row>
    <row r="189" spans="1:3" x14ac:dyDescent="0.25">
      <c r="A189">
        <v>188</v>
      </c>
      <c r="B189" t="s">
        <v>1368</v>
      </c>
      <c r="C189" t="s">
        <v>1777</v>
      </c>
    </row>
    <row r="190" spans="1:3" x14ac:dyDescent="0.25">
      <c r="A190">
        <v>189</v>
      </c>
      <c r="B190" t="s">
        <v>1369</v>
      </c>
      <c r="C190" t="s">
        <v>1778</v>
      </c>
    </row>
    <row r="191" spans="1:3" x14ac:dyDescent="0.25">
      <c r="A191">
        <v>190</v>
      </c>
      <c r="B191" t="s">
        <v>1370</v>
      </c>
      <c r="C191" t="s">
        <v>1779</v>
      </c>
    </row>
    <row r="192" spans="1:3" x14ac:dyDescent="0.25">
      <c r="A192">
        <v>191</v>
      </c>
      <c r="B192" t="s">
        <v>1371</v>
      </c>
      <c r="C192" t="s">
        <v>1780</v>
      </c>
    </row>
    <row r="193" spans="1:3" x14ac:dyDescent="0.25">
      <c r="A193">
        <v>192</v>
      </c>
      <c r="B193" t="s">
        <v>1372</v>
      </c>
      <c r="C193" t="s">
        <v>1781</v>
      </c>
    </row>
    <row r="194" spans="1:3" x14ac:dyDescent="0.25">
      <c r="A194">
        <v>193</v>
      </c>
      <c r="B194" t="s">
        <v>1373</v>
      </c>
      <c r="C194" t="s">
        <v>1782</v>
      </c>
    </row>
    <row r="195" spans="1:3" x14ac:dyDescent="0.25">
      <c r="A195">
        <v>194</v>
      </c>
      <c r="B195" t="s">
        <v>1374</v>
      </c>
      <c r="C195" t="s">
        <v>1783</v>
      </c>
    </row>
    <row r="196" spans="1:3" x14ac:dyDescent="0.25">
      <c r="A196">
        <v>195</v>
      </c>
      <c r="B196" t="s">
        <v>1375</v>
      </c>
      <c r="C196" t="s">
        <v>1784</v>
      </c>
    </row>
    <row r="197" spans="1:3" x14ac:dyDescent="0.25">
      <c r="A197">
        <v>196</v>
      </c>
      <c r="B197" t="s">
        <v>1376</v>
      </c>
      <c r="C197" t="s">
        <v>1785</v>
      </c>
    </row>
    <row r="198" spans="1:3" x14ac:dyDescent="0.25">
      <c r="A198">
        <v>197</v>
      </c>
      <c r="B198" t="s">
        <v>1377</v>
      </c>
      <c r="C198" t="s">
        <v>1786</v>
      </c>
    </row>
    <row r="199" spans="1:3" x14ac:dyDescent="0.25">
      <c r="A199">
        <v>198</v>
      </c>
      <c r="B199" t="s">
        <v>1378</v>
      </c>
      <c r="C199" t="s">
        <v>1787</v>
      </c>
    </row>
    <row r="200" spans="1:3" x14ac:dyDescent="0.25">
      <c r="A200">
        <v>199</v>
      </c>
      <c r="B200" t="s">
        <v>1379</v>
      </c>
      <c r="C200" t="s">
        <v>1788</v>
      </c>
    </row>
    <row r="201" spans="1:3" x14ac:dyDescent="0.25">
      <c r="A201">
        <v>200</v>
      </c>
      <c r="B201" t="s">
        <v>1380</v>
      </c>
      <c r="C201" t="s">
        <v>1789</v>
      </c>
    </row>
    <row r="202" spans="1:3" x14ac:dyDescent="0.25">
      <c r="A202">
        <v>201</v>
      </c>
      <c r="B202" t="s">
        <v>1381</v>
      </c>
      <c r="C202" t="s">
        <v>1790</v>
      </c>
    </row>
    <row r="203" spans="1:3" x14ac:dyDescent="0.25">
      <c r="A203">
        <v>202</v>
      </c>
      <c r="B203" t="s">
        <v>1382</v>
      </c>
      <c r="C203" t="s">
        <v>1791</v>
      </c>
    </row>
    <row r="204" spans="1:3" x14ac:dyDescent="0.25">
      <c r="A204">
        <v>203</v>
      </c>
      <c r="B204" t="s">
        <v>1383</v>
      </c>
      <c r="C204" t="s">
        <v>1792</v>
      </c>
    </row>
    <row r="205" spans="1:3" x14ac:dyDescent="0.25">
      <c r="A205">
        <v>204</v>
      </c>
      <c r="B205" t="s">
        <v>1384</v>
      </c>
      <c r="C205" t="s">
        <v>1793</v>
      </c>
    </row>
    <row r="206" spans="1:3" x14ac:dyDescent="0.25">
      <c r="A206">
        <v>205</v>
      </c>
      <c r="B206" t="s">
        <v>1385</v>
      </c>
      <c r="C206" t="s">
        <v>1794</v>
      </c>
    </row>
    <row r="207" spans="1:3" x14ac:dyDescent="0.25">
      <c r="A207">
        <v>206</v>
      </c>
      <c r="B207" t="s">
        <v>1386</v>
      </c>
      <c r="C207" t="s">
        <v>1795</v>
      </c>
    </row>
    <row r="208" spans="1:3" x14ac:dyDescent="0.25">
      <c r="A208">
        <v>207</v>
      </c>
      <c r="B208" t="s">
        <v>1387</v>
      </c>
      <c r="C208" t="s">
        <v>1796</v>
      </c>
    </row>
    <row r="209" spans="1:3" x14ac:dyDescent="0.25">
      <c r="A209">
        <v>208</v>
      </c>
      <c r="B209" t="s">
        <v>1388</v>
      </c>
      <c r="C209" t="s">
        <v>1797</v>
      </c>
    </row>
    <row r="210" spans="1:3" x14ac:dyDescent="0.25">
      <c r="A210">
        <v>209</v>
      </c>
      <c r="B210" t="s">
        <v>1389</v>
      </c>
      <c r="C210" t="s">
        <v>1798</v>
      </c>
    </row>
    <row r="211" spans="1:3" x14ac:dyDescent="0.25">
      <c r="A211">
        <v>210</v>
      </c>
      <c r="B211" t="s">
        <v>1390</v>
      </c>
      <c r="C211" t="s">
        <v>1799</v>
      </c>
    </row>
    <row r="212" spans="1:3" x14ac:dyDescent="0.25">
      <c r="A212">
        <v>211</v>
      </c>
      <c r="B212" t="s">
        <v>1391</v>
      </c>
      <c r="C212" t="s">
        <v>1800</v>
      </c>
    </row>
    <row r="213" spans="1:3" x14ac:dyDescent="0.25">
      <c r="A213">
        <v>212</v>
      </c>
      <c r="B213" t="s">
        <v>1392</v>
      </c>
      <c r="C213" t="s">
        <v>1801</v>
      </c>
    </row>
    <row r="214" spans="1:3" x14ac:dyDescent="0.25">
      <c r="A214">
        <v>213</v>
      </c>
      <c r="B214" t="s">
        <v>1393</v>
      </c>
      <c r="C214" t="s">
        <v>1802</v>
      </c>
    </row>
    <row r="215" spans="1:3" x14ac:dyDescent="0.25">
      <c r="A215">
        <v>214</v>
      </c>
      <c r="B215" t="s">
        <v>1394</v>
      </c>
      <c r="C215" t="s">
        <v>1803</v>
      </c>
    </row>
    <row r="216" spans="1:3" x14ac:dyDescent="0.25">
      <c r="A216">
        <v>215</v>
      </c>
      <c r="B216" t="s">
        <v>1395</v>
      </c>
      <c r="C216" t="s">
        <v>1804</v>
      </c>
    </row>
    <row r="217" spans="1:3" x14ac:dyDescent="0.25">
      <c r="A217">
        <v>216</v>
      </c>
      <c r="B217" t="s">
        <v>1396</v>
      </c>
      <c r="C217" t="s">
        <v>1805</v>
      </c>
    </row>
    <row r="218" spans="1:3" x14ac:dyDescent="0.25">
      <c r="A218">
        <v>217</v>
      </c>
      <c r="B218" t="s">
        <v>1397</v>
      </c>
      <c r="C218" t="s">
        <v>1806</v>
      </c>
    </row>
    <row r="219" spans="1:3" x14ac:dyDescent="0.25">
      <c r="A219">
        <v>218</v>
      </c>
      <c r="B219" t="s">
        <v>1398</v>
      </c>
      <c r="C219" t="s">
        <v>1807</v>
      </c>
    </row>
    <row r="220" spans="1:3" x14ac:dyDescent="0.25">
      <c r="A220">
        <v>219</v>
      </c>
      <c r="B220" t="s">
        <v>1399</v>
      </c>
      <c r="C220" t="s">
        <v>1808</v>
      </c>
    </row>
    <row r="221" spans="1:3" x14ac:dyDescent="0.25">
      <c r="A221">
        <v>220</v>
      </c>
      <c r="B221" t="s">
        <v>1400</v>
      </c>
      <c r="C221" t="s">
        <v>1809</v>
      </c>
    </row>
    <row r="222" spans="1:3" x14ac:dyDescent="0.25">
      <c r="A222">
        <v>221</v>
      </c>
      <c r="B222" t="s">
        <v>1401</v>
      </c>
      <c r="C222" t="s">
        <v>1810</v>
      </c>
    </row>
    <row r="223" spans="1:3" x14ac:dyDescent="0.25">
      <c r="A223">
        <v>222</v>
      </c>
      <c r="B223" t="s">
        <v>1402</v>
      </c>
      <c r="C223" t="s">
        <v>1811</v>
      </c>
    </row>
    <row r="224" spans="1:3" x14ac:dyDescent="0.25">
      <c r="A224">
        <v>223</v>
      </c>
      <c r="B224" t="s">
        <v>1403</v>
      </c>
      <c r="C224" t="s">
        <v>1812</v>
      </c>
    </row>
    <row r="225" spans="1:3" x14ac:dyDescent="0.25">
      <c r="A225">
        <v>224</v>
      </c>
      <c r="B225" t="s">
        <v>1404</v>
      </c>
      <c r="C225" t="s">
        <v>1813</v>
      </c>
    </row>
    <row r="226" spans="1:3" x14ac:dyDescent="0.25">
      <c r="A226">
        <v>225</v>
      </c>
      <c r="B226" t="s">
        <v>1405</v>
      </c>
      <c r="C226" t="s">
        <v>1814</v>
      </c>
    </row>
    <row r="227" spans="1:3" x14ac:dyDescent="0.25">
      <c r="A227">
        <v>226</v>
      </c>
      <c r="B227" t="s">
        <v>1406</v>
      </c>
      <c r="C227" t="s">
        <v>1815</v>
      </c>
    </row>
    <row r="228" spans="1:3" x14ac:dyDescent="0.25">
      <c r="A228">
        <v>227</v>
      </c>
      <c r="B228" t="s">
        <v>1407</v>
      </c>
      <c r="C228" t="s">
        <v>1816</v>
      </c>
    </row>
    <row r="229" spans="1:3" x14ac:dyDescent="0.25">
      <c r="A229">
        <v>228</v>
      </c>
      <c r="B229" t="s">
        <v>1408</v>
      </c>
      <c r="C229" t="s">
        <v>1817</v>
      </c>
    </row>
    <row r="230" spans="1:3" x14ac:dyDescent="0.25">
      <c r="A230">
        <v>229</v>
      </c>
      <c r="B230" t="s">
        <v>1409</v>
      </c>
      <c r="C230" t="s">
        <v>1818</v>
      </c>
    </row>
    <row r="231" spans="1:3" x14ac:dyDescent="0.25">
      <c r="A231">
        <v>230</v>
      </c>
      <c r="B231" t="s">
        <v>1410</v>
      </c>
      <c r="C231" t="s">
        <v>1819</v>
      </c>
    </row>
    <row r="232" spans="1:3" x14ac:dyDescent="0.25">
      <c r="A232">
        <v>231</v>
      </c>
      <c r="B232" t="s">
        <v>1411</v>
      </c>
      <c r="C232" t="s">
        <v>1820</v>
      </c>
    </row>
    <row r="233" spans="1:3" x14ac:dyDescent="0.25">
      <c r="A233">
        <v>232</v>
      </c>
      <c r="B233" t="s">
        <v>1412</v>
      </c>
      <c r="C233" t="s">
        <v>1821</v>
      </c>
    </row>
    <row r="234" spans="1:3" x14ac:dyDescent="0.25">
      <c r="A234">
        <v>233</v>
      </c>
      <c r="B234" t="s">
        <v>1413</v>
      </c>
      <c r="C234" t="s">
        <v>1822</v>
      </c>
    </row>
    <row r="235" spans="1:3" x14ac:dyDescent="0.25">
      <c r="A235">
        <v>234</v>
      </c>
      <c r="B235" t="s">
        <v>1414</v>
      </c>
      <c r="C235" t="s">
        <v>1823</v>
      </c>
    </row>
    <row r="236" spans="1:3" x14ac:dyDescent="0.25">
      <c r="A236">
        <v>235</v>
      </c>
      <c r="B236" t="s">
        <v>1415</v>
      </c>
      <c r="C236" t="s">
        <v>1824</v>
      </c>
    </row>
    <row r="237" spans="1:3" x14ac:dyDescent="0.25">
      <c r="A237">
        <v>236</v>
      </c>
      <c r="B237" t="s">
        <v>1416</v>
      </c>
      <c r="C237" t="s">
        <v>1825</v>
      </c>
    </row>
    <row r="238" spans="1:3" x14ac:dyDescent="0.25">
      <c r="A238">
        <v>237</v>
      </c>
      <c r="B238" t="s">
        <v>1417</v>
      </c>
      <c r="C238" t="s">
        <v>1826</v>
      </c>
    </row>
    <row r="239" spans="1:3" x14ac:dyDescent="0.25">
      <c r="A239">
        <v>238</v>
      </c>
      <c r="B239" t="s">
        <v>1418</v>
      </c>
      <c r="C239" t="s">
        <v>1827</v>
      </c>
    </row>
    <row r="240" spans="1:3" x14ac:dyDescent="0.25">
      <c r="A240">
        <v>239</v>
      </c>
      <c r="B240" t="s">
        <v>1419</v>
      </c>
      <c r="C240" t="s">
        <v>1828</v>
      </c>
    </row>
    <row r="241" spans="1:3" x14ac:dyDescent="0.25">
      <c r="A241">
        <v>240</v>
      </c>
      <c r="B241" t="s">
        <v>1420</v>
      </c>
      <c r="C241" t="s">
        <v>1829</v>
      </c>
    </row>
    <row r="242" spans="1:3" x14ac:dyDescent="0.25">
      <c r="A242">
        <v>241</v>
      </c>
      <c r="B242" t="s">
        <v>1421</v>
      </c>
      <c r="C242" t="s">
        <v>1830</v>
      </c>
    </row>
    <row r="243" spans="1:3" x14ac:dyDescent="0.25">
      <c r="A243">
        <v>242</v>
      </c>
      <c r="B243" t="s">
        <v>1422</v>
      </c>
      <c r="C243" t="s">
        <v>1831</v>
      </c>
    </row>
    <row r="244" spans="1:3" x14ac:dyDescent="0.25">
      <c r="A244">
        <v>243</v>
      </c>
      <c r="B244" t="s">
        <v>1423</v>
      </c>
      <c r="C244" t="s">
        <v>1832</v>
      </c>
    </row>
    <row r="245" spans="1:3" x14ac:dyDescent="0.25">
      <c r="A245">
        <v>244</v>
      </c>
      <c r="B245" t="s">
        <v>1424</v>
      </c>
      <c r="C245" t="s">
        <v>1833</v>
      </c>
    </row>
    <row r="246" spans="1:3" x14ac:dyDescent="0.25">
      <c r="A246">
        <v>245</v>
      </c>
      <c r="B246" t="s">
        <v>1425</v>
      </c>
      <c r="C246" t="s">
        <v>1834</v>
      </c>
    </row>
    <row r="247" spans="1:3" x14ac:dyDescent="0.25">
      <c r="A247">
        <v>246</v>
      </c>
      <c r="B247" t="s">
        <v>1426</v>
      </c>
      <c r="C247" t="s">
        <v>1835</v>
      </c>
    </row>
    <row r="248" spans="1:3" x14ac:dyDescent="0.25">
      <c r="A248">
        <v>247</v>
      </c>
      <c r="B248" t="s">
        <v>1427</v>
      </c>
      <c r="C248" t="s">
        <v>1836</v>
      </c>
    </row>
    <row r="249" spans="1:3" x14ac:dyDescent="0.25">
      <c r="A249">
        <v>248</v>
      </c>
      <c r="B249" t="s">
        <v>1428</v>
      </c>
      <c r="C249" t="s">
        <v>1837</v>
      </c>
    </row>
    <row r="250" spans="1:3" x14ac:dyDescent="0.25">
      <c r="A250">
        <v>249</v>
      </c>
      <c r="B250" t="s">
        <v>1429</v>
      </c>
      <c r="C250" t="s">
        <v>1838</v>
      </c>
    </row>
    <row r="251" spans="1:3" x14ac:dyDescent="0.25">
      <c r="A251">
        <v>250</v>
      </c>
      <c r="B251" t="s">
        <v>1430</v>
      </c>
      <c r="C251" t="s">
        <v>1839</v>
      </c>
    </row>
    <row r="252" spans="1:3" x14ac:dyDescent="0.25">
      <c r="A252">
        <v>251</v>
      </c>
      <c r="B252" t="s">
        <v>1431</v>
      </c>
      <c r="C252" t="s">
        <v>1840</v>
      </c>
    </row>
    <row r="253" spans="1:3" x14ac:dyDescent="0.25">
      <c r="A253">
        <v>252</v>
      </c>
      <c r="B253" t="s">
        <v>1432</v>
      </c>
      <c r="C253" t="s">
        <v>1841</v>
      </c>
    </row>
    <row r="254" spans="1:3" x14ac:dyDescent="0.25">
      <c r="A254">
        <v>253</v>
      </c>
      <c r="B254" t="s">
        <v>1433</v>
      </c>
      <c r="C254" t="s">
        <v>1842</v>
      </c>
    </row>
    <row r="255" spans="1:3" x14ac:dyDescent="0.25">
      <c r="A255">
        <v>254</v>
      </c>
      <c r="B255" t="s">
        <v>1434</v>
      </c>
      <c r="C255" t="s">
        <v>1843</v>
      </c>
    </row>
    <row r="256" spans="1:3" x14ac:dyDescent="0.25">
      <c r="A256">
        <v>255</v>
      </c>
      <c r="B256" t="s">
        <v>1435</v>
      </c>
      <c r="C256" t="s">
        <v>1844</v>
      </c>
    </row>
    <row r="257" spans="1:3" x14ac:dyDescent="0.25">
      <c r="A257">
        <v>256</v>
      </c>
      <c r="B257" t="s">
        <v>1436</v>
      </c>
      <c r="C257" t="s">
        <v>1845</v>
      </c>
    </row>
    <row r="258" spans="1:3" x14ac:dyDescent="0.25">
      <c r="A258">
        <v>257</v>
      </c>
      <c r="B258" t="s">
        <v>1437</v>
      </c>
      <c r="C258" t="s">
        <v>1846</v>
      </c>
    </row>
    <row r="259" spans="1:3" x14ac:dyDescent="0.25">
      <c r="A259">
        <v>258</v>
      </c>
      <c r="B259" t="s">
        <v>1438</v>
      </c>
      <c r="C259" t="s">
        <v>1847</v>
      </c>
    </row>
    <row r="260" spans="1:3" x14ac:dyDescent="0.25">
      <c r="A260">
        <v>259</v>
      </c>
      <c r="B260" t="s">
        <v>1439</v>
      </c>
      <c r="C260" t="s">
        <v>1848</v>
      </c>
    </row>
    <row r="261" spans="1:3" x14ac:dyDescent="0.25">
      <c r="A261">
        <v>260</v>
      </c>
      <c r="B261" t="s">
        <v>1440</v>
      </c>
      <c r="C261" t="s">
        <v>1849</v>
      </c>
    </row>
    <row r="262" spans="1:3" x14ac:dyDescent="0.25">
      <c r="A262">
        <v>261</v>
      </c>
      <c r="B262" t="s">
        <v>1441</v>
      </c>
      <c r="C262" t="s">
        <v>1850</v>
      </c>
    </row>
    <row r="263" spans="1:3" x14ac:dyDescent="0.25">
      <c r="A263">
        <v>262</v>
      </c>
      <c r="B263" t="s">
        <v>1442</v>
      </c>
      <c r="C263" t="s">
        <v>1851</v>
      </c>
    </row>
    <row r="264" spans="1:3" x14ac:dyDescent="0.25">
      <c r="A264">
        <v>263</v>
      </c>
      <c r="B264" t="s">
        <v>1443</v>
      </c>
      <c r="C264" t="s">
        <v>1852</v>
      </c>
    </row>
    <row r="265" spans="1:3" x14ac:dyDescent="0.25">
      <c r="A265">
        <v>264</v>
      </c>
      <c r="B265" t="s">
        <v>1444</v>
      </c>
      <c r="C265" t="s">
        <v>1853</v>
      </c>
    </row>
    <row r="266" spans="1:3" x14ac:dyDescent="0.25">
      <c r="A266">
        <v>265</v>
      </c>
      <c r="B266" t="s">
        <v>1445</v>
      </c>
      <c r="C266" t="s">
        <v>1854</v>
      </c>
    </row>
    <row r="267" spans="1:3" x14ac:dyDescent="0.25">
      <c r="A267">
        <v>266</v>
      </c>
      <c r="B267" t="s">
        <v>1446</v>
      </c>
      <c r="C267" t="s">
        <v>1855</v>
      </c>
    </row>
    <row r="268" spans="1:3" x14ac:dyDescent="0.25">
      <c r="A268">
        <v>267</v>
      </c>
      <c r="B268" t="s">
        <v>1447</v>
      </c>
      <c r="C268" t="s">
        <v>1856</v>
      </c>
    </row>
    <row r="269" spans="1:3" x14ac:dyDescent="0.25">
      <c r="A269">
        <v>268</v>
      </c>
      <c r="B269" t="s">
        <v>1448</v>
      </c>
      <c r="C269" t="s">
        <v>1857</v>
      </c>
    </row>
    <row r="270" spans="1:3" x14ac:dyDescent="0.25">
      <c r="A270">
        <v>269</v>
      </c>
      <c r="B270" t="s">
        <v>1449</v>
      </c>
      <c r="C270" t="s">
        <v>1858</v>
      </c>
    </row>
    <row r="271" spans="1:3" x14ac:dyDescent="0.25">
      <c r="A271">
        <v>270</v>
      </c>
      <c r="B271" t="s">
        <v>1450</v>
      </c>
      <c r="C271" t="s">
        <v>1859</v>
      </c>
    </row>
    <row r="272" spans="1:3" x14ac:dyDescent="0.25">
      <c r="A272">
        <v>271</v>
      </c>
      <c r="B272" t="s">
        <v>1451</v>
      </c>
      <c r="C272" t="s">
        <v>1860</v>
      </c>
    </row>
    <row r="273" spans="1:3" x14ac:dyDescent="0.25">
      <c r="A273">
        <v>272</v>
      </c>
      <c r="B273" t="s">
        <v>1452</v>
      </c>
      <c r="C273" t="s">
        <v>1861</v>
      </c>
    </row>
    <row r="274" spans="1:3" x14ac:dyDescent="0.25">
      <c r="A274">
        <v>273</v>
      </c>
      <c r="B274" t="s">
        <v>1453</v>
      </c>
      <c r="C274" t="s">
        <v>1862</v>
      </c>
    </row>
    <row r="275" spans="1:3" x14ac:dyDescent="0.25">
      <c r="A275">
        <v>274</v>
      </c>
      <c r="B275" t="s">
        <v>1454</v>
      </c>
      <c r="C275" t="s">
        <v>1863</v>
      </c>
    </row>
    <row r="276" spans="1:3" x14ac:dyDescent="0.25">
      <c r="A276">
        <v>275</v>
      </c>
      <c r="B276" t="s">
        <v>1455</v>
      </c>
      <c r="C276" t="s">
        <v>1864</v>
      </c>
    </row>
    <row r="277" spans="1:3" x14ac:dyDescent="0.25">
      <c r="A277">
        <v>276</v>
      </c>
      <c r="B277" t="s">
        <v>1456</v>
      </c>
      <c r="C277" t="s">
        <v>1865</v>
      </c>
    </row>
    <row r="278" spans="1:3" x14ac:dyDescent="0.25">
      <c r="A278">
        <v>277</v>
      </c>
      <c r="B278" t="s">
        <v>1457</v>
      </c>
      <c r="C278" t="s">
        <v>1866</v>
      </c>
    </row>
    <row r="279" spans="1:3" x14ac:dyDescent="0.25">
      <c r="A279">
        <v>278</v>
      </c>
      <c r="B279" t="s">
        <v>1458</v>
      </c>
      <c r="C279" t="s">
        <v>1867</v>
      </c>
    </row>
    <row r="280" spans="1:3" x14ac:dyDescent="0.25">
      <c r="A280">
        <v>279</v>
      </c>
      <c r="B280" t="s">
        <v>1459</v>
      </c>
      <c r="C280" t="s">
        <v>1868</v>
      </c>
    </row>
    <row r="281" spans="1:3" x14ac:dyDescent="0.25">
      <c r="A281">
        <v>280</v>
      </c>
      <c r="B281" t="s">
        <v>1460</v>
      </c>
      <c r="C281" t="s">
        <v>1869</v>
      </c>
    </row>
    <row r="282" spans="1:3" x14ac:dyDescent="0.25">
      <c r="A282">
        <v>281</v>
      </c>
      <c r="B282" t="s">
        <v>1461</v>
      </c>
      <c r="C282" t="s">
        <v>1870</v>
      </c>
    </row>
    <row r="283" spans="1:3" x14ac:dyDescent="0.25">
      <c r="A283">
        <v>282</v>
      </c>
      <c r="B283" t="s">
        <v>1462</v>
      </c>
      <c r="C283" t="s">
        <v>1871</v>
      </c>
    </row>
    <row r="284" spans="1:3" x14ac:dyDescent="0.25">
      <c r="A284">
        <v>283</v>
      </c>
      <c r="B284" t="s">
        <v>1463</v>
      </c>
      <c r="C284" t="s">
        <v>1872</v>
      </c>
    </row>
    <row r="285" spans="1:3" x14ac:dyDescent="0.25">
      <c r="A285">
        <v>284</v>
      </c>
      <c r="B285" t="s">
        <v>1464</v>
      </c>
      <c r="C285" t="s">
        <v>1873</v>
      </c>
    </row>
    <row r="286" spans="1:3" x14ac:dyDescent="0.25">
      <c r="A286">
        <v>285</v>
      </c>
      <c r="B286" t="s">
        <v>1465</v>
      </c>
      <c r="C286" t="s">
        <v>1874</v>
      </c>
    </row>
    <row r="287" spans="1:3" x14ac:dyDescent="0.25">
      <c r="A287">
        <v>286</v>
      </c>
      <c r="B287" t="s">
        <v>1466</v>
      </c>
      <c r="C287" t="s">
        <v>1875</v>
      </c>
    </row>
    <row r="288" spans="1:3" x14ac:dyDescent="0.25">
      <c r="A288">
        <v>287</v>
      </c>
      <c r="B288" t="s">
        <v>1467</v>
      </c>
      <c r="C288" t="s">
        <v>1876</v>
      </c>
    </row>
    <row r="289" spans="1:3" x14ac:dyDescent="0.25">
      <c r="A289">
        <v>288</v>
      </c>
      <c r="B289" t="s">
        <v>1468</v>
      </c>
      <c r="C289" t="s">
        <v>1877</v>
      </c>
    </row>
    <row r="290" spans="1:3" x14ac:dyDescent="0.25">
      <c r="A290">
        <v>289</v>
      </c>
      <c r="B290" t="s">
        <v>1469</v>
      </c>
      <c r="C290" t="s">
        <v>1878</v>
      </c>
    </row>
    <row r="291" spans="1:3" x14ac:dyDescent="0.25">
      <c r="A291">
        <v>290</v>
      </c>
      <c r="B291" t="s">
        <v>1470</v>
      </c>
      <c r="C291" t="s">
        <v>1879</v>
      </c>
    </row>
    <row r="292" spans="1:3" x14ac:dyDescent="0.25">
      <c r="A292">
        <v>291</v>
      </c>
      <c r="B292" t="s">
        <v>1471</v>
      </c>
      <c r="C292" t="s">
        <v>1880</v>
      </c>
    </row>
    <row r="293" spans="1:3" x14ac:dyDescent="0.25">
      <c r="A293">
        <v>292</v>
      </c>
      <c r="B293" t="s">
        <v>1472</v>
      </c>
      <c r="C293" t="s">
        <v>1881</v>
      </c>
    </row>
    <row r="294" spans="1:3" x14ac:dyDescent="0.25">
      <c r="A294">
        <v>293</v>
      </c>
      <c r="B294" t="s">
        <v>1473</v>
      </c>
      <c r="C294" t="s">
        <v>1882</v>
      </c>
    </row>
    <row r="295" spans="1:3" x14ac:dyDescent="0.25">
      <c r="A295">
        <v>294</v>
      </c>
      <c r="B295" t="s">
        <v>1474</v>
      </c>
      <c r="C295" t="s">
        <v>1883</v>
      </c>
    </row>
    <row r="296" spans="1:3" x14ac:dyDescent="0.25">
      <c r="A296">
        <v>295</v>
      </c>
      <c r="B296" t="s">
        <v>1475</v>
      </c>
      <c r="C296" t="s">
        <v>1884</v>
      </c>
    </row>
    <row r="297" spans="1:3" x14ac:dyDescent="0.25">
      <c r="A297">
        <v>296</v>
      </c>
      <c r="B297" t="s">
        <v>1476</v>
      </c>
      <c r="C297" t="s">
        <v>1885</v>
      </c>
    </row>
    <row r="298" spans="1:3" x14ac:dyDescent="0.25">
      <c r="A298">
        <v>297</v>
      </c>
      <c r="B298" t="s">
        <v>1477</v>
      </c>
      <c r="C298" t="s">
        <v>1886</v>
      </c>
    </row>
    <row r="299" spans="1:3" x14ac:dyDescent="0.25">
      <c r="A299">
        <v>298</v>
      </c>
      <c r="B299" t="s">
        <v>1478</v>
      </c>
      <c r="C299" t="s">
        <v>1887</v>
      </c>
    </row>
    <row r="300" spans="1:3" x14ac:dyDescent="0.25">
      <c r="A300">
        <v>299</v>
      </c>
      <c r="B300" t="s">
        <v>1479</v>
      </c>
      <c r="C300" t="s">
        <v>1888</v>
      </c>
    </row>
    <row r="301" spans="1:3" x14ac:dyDescent="0.25">
      <c r="A301">
        <v>300</v>
      </c>
      <c r="B301" t="s">
        <v>1480</v>
      </c>
      <c r="C301" t="s">
        <v>1889</v>
      </c>
    </row>
    <row r="302" spans="1:3" x14ac:dyDescent="0.25">
      <c r="A302">
        <v>301</v>
      </c>
      <c r="B302" t="s">
        <v>1481</v>
      </c>
      <c r="C302" t="s">
        <v>1890</v>
      </c>
    </row>
    <row r="303" spans="1:3" x14ac:dyDescent="0.25">
      <c r="A303">
        <v>302</v>
      </c>
      <c r="B303" t="s">
        <v>1482</v>
      </c>
      <c r="C303" t="s">
        <v>1891</v>
      </c>
    </row>
    <row r="304" spans="1:3" x14ac:dyDescent="0.25">
      <c r="A304">
        <v>303</v>
      </c>
      <c r="B304" t="s">
        <v>1483</v>
      </c>
      <c r="C304" t="s">
        <v>1892</v>
      </c>
    </row>
    <row r="305" spans="1:3" x14ac:dyDescent="0.25">
      <c r="A305">
        <v>304</v>
      </c>
      <c r="B305" t="s">
        <v>1484</v>
      </c>
      <c r="C305" t="s">
        <v>1893</v>
      </c>
    </row>
    <row r="306" spans="1:3" x14ac:dyDescent="0.25">
      <c r="A306">
        <v>305</v>
      </c>
      <c r="B306" t="s">
        <v>1485</v>
      </c>
      <c r="C306" t="s">
        <v>1894</v>
      </c>
    </row>
    <row r="307" spans="1:3" x14ac:dyDescent="0.25">
      <c r="A307">
        <v>306</v>
      </c>
      <c r="B307" t="s">
        <v>1486</v>
      </c>
      <c r="C307" t="s">
        <v>1895</v>
      </c>
    </row>
    <row r="308" spans="1:3" x14ac:dyDescent="0.25">
      <c r="A308">
        <v>307</v>
      </c>
      <c r="B308" t="s">
        <v>1487</v>
      </c>
      <c r="C308" t="s">
        <v>1896</v>
      </c>
    </row>
    <row r="309" spans="1:3" x14ac:dyDescent="0.25">
      <c r="A309">
        <v>308</v>
      </c>
      <c r="B309" t="s">
        <v>1488</v>
      </c>
      <c r="C309" t="s">
        <v>1897</v>
      </c>
    </row>
    <row r="310" spans="1:3" x14ac:dyDescent="0.25">
      <c r="A310">
        <v>309</v>
      </c>
      <c r="B310" t="s">
        <v>1489</v>
      </c>
      <c r="C310" t="s">
        <v>1898</v>
      </c>
    </row>
    <row r="311" spans="1:3" x14ac:dyDescent="0.25">
      <c r="A311">
        <v>310</v>
      </c>
      <c r="B311" t="s">
        <v>1490</v>
      </c>
      <c r="C311" t="s">
        <v>1899</v>
      </c>
    </row>
    <row r="312" spans="1:3" x14ac:dyDescent="0.25">
      <c r="A312">
        <v>311</v>
      </c>
      <c r="B312" t="s">
        <v>1491</v>
      </c>
      <c r="C312" t="s">
        <v>1900</v>
      </c>
    </row>
    <row r="313" spans="1:3" x14ac:dyDescent="0.25">
      <c r="A313">
        <v>312</v>
      </c>
      <c r="B313" t="s">
        <v>1492</v>
      </c>
      <c r="C313" t="s">
        <v>1901</v>
      </c>
    </row>
    <row r="314" spans="1:3" x14ac:dyDescent="0.25">
      <c r="A314">
        <v>313</v>
      </c>
      <c r="B314" t="s">
        <v>1493</v>
      </c>
      <c r="C314" t="s">
        <v>1902</v>
      </c>
    </row>
    <row r="315" spans="1:3" x14ac:dyDescent="0.25">
      <c r="A315">
        <v>314</v>
      </c>
      <c r="B315" t="s">
        <v>1494</v>
      </c>
      <c r="C315" t="s">
        <v>1903</v>
      </c>
    </row>
    <row r="316" spans="1:3" x14ac:dyDescent="0.25">
      <c r="A316">
        <v>315</v>
      </c>
      <c r="B316" t="s">
        <v>1495</v>
      </c>
      <c r="C316" t="s">
        <v>1904</v>
      </c>
    </row>
    <row r="317" spans="1:3" x14ac:dyDescent="0.25">
      <c r="A317">
        <v>316</v>
      </c>
      <c r="B317" t="s">
        <v>1496</v>
      </c>
      <c r="C317" t="s">
        <v>1905</v>
      </c>
    </row>
    <row r="318" spans="1:3" x14ac:dyDescent="0.25">
      <c r="A318">
        <v>317</v>
      </c>
      <c r="B318" t="s">
        <v>1497</v>
      </c>
      <c r="C318" t="s">
        <v>1906</v>
      </c>
    </row>
    <row r="319" spans="1:3" x14ac:dyDescent="0.25">
      <c r="A319">
        <v>318</v>
      </c>
      <c r="B319" t="s">
        <v>1498</v>
      </c>
      <c r="C319" t="s">
        <v>1907</v>
      </c>
    </row>
    <row r="320" spans="1:3" x14ac:dyDescent="0.25">
      <c r="A320">
        <v>319</v>
      </c>
      <c r="B320" t="s">
        <v>1499</v>
      </c>
      <c r="C320" t="s">
        <v>1908</v>
      </c>
    </row>
    <row r="321" spans="1:3" x14ac:dyDescent="0.25">
      <c r="A321">
        <v>320</v>
      </c>
      <c r="B321" t="s">
        <v>1500</v>
      </c>
      <c r="C321" t="s">
        <v>1909</v>
      </c>
    </row>
    <row r="322" spans="1:3" x14ac:dyDescent="0.25">
      <c r="A322">
        <v>321</v>
      </c>
      <c r="B322" t="s">
        <v>1501</v>
      </c>
      <c r="C322" t="s">
        <v>1910</v>
      </c>
    </row>
    <row r="323" spans="1:3" x14ac:dyDescent="0.25">
      <c r="A323">
        <v>322</v>
      </c>
      <c r="B323" t="s">
        <v>1502</v>
      </c>
      <c r="C323" t="s">
        <v>1911</v>
      </c>
    </row>
    <row r="324" spans="1:3" x14ac:dyDescent="0.25">
      <c r="A324">
        <v>323</v>
      </c>
      <c r="B324" t="s">
        <v>1503</v>
      </c>
      <c r="C324" t="s">
        <v>1912</v>
      </c>
    </row>
    <row r="325" spans="1:3" x14ac:dyDescent="0.25">
      <c r="A325">
        <v>324</v>
      </c>
      <c r="B325" t="s">
        <v>1504</v>
      </c>
      <c r="C325" t="s">
        <v>1913</v>
      </c>
    </row>
    <row r="326" spans="1:3" x14ac:dyDescent="0.25">
      <c r="A326">
        <v>325</v>
      </c>
      <c r="B326" t="s">
        <v>1505</v>
      </c>
      <c r="C326" t="s">
        <v>1914</v>
      </c>
    </row>
    <row r="327" spans="1:3" x14ac:dyDescent="0.25">
      <c r="A327">
        <v>326</v>
      </c>
      <c r="B327" t="s">
        <v>1506</v>
      </c>
      <c r="C327" t="s">
        <v>1915</v>
      </c>
    </row>
    <row r="328" spans="1:3" x14ac:dyDescent="0.25">
      <c r="A328">
        <v>327</v>
      </c>
      <c r="B328" t="s">
        <v>1507</v>
      </c>
      <c r="C328" t="s">
        <v>1916</v>
      </c>
    </row>
    <row r="329" spans="1:3" x14ac:dyDescent="0.25">
      <c r="A329">
        <v>328</v>
      </c>
      <c r="B329" t="s">
        <v>1508</v>
      </c>
      <c r="C329" t="s">
        <v>1917</v>
      </c>
    </row>
    <row r="330" spans="1:3" x14ac:dyDescent="0.25">
      <c r="A330">
        <v>329</v>
      </c>
      <c r="B330" t="s">
        <v>1509</v>
      </c>
      <c r="C330" t="s">
        <v>1918</v>
      </c>
    </row>
    <row r="331" spans="1:3" x14ac:dyDescent="0.25">
      <c r="A331">
        <v>330</v>
      </c>
      <c r="B331" t="s">
        <v>1510</v>
      </c>
      <c r="C331" t="s">
        <v>1919</v>
      </c>
    </row>
    <row r="332" spans="1:3" x14ac:dyDescent="0.25">
      <c r="A332">
        <v>331</v>
      </c>
      <c r="B332" t="s">
        <v>1511</v>
      </c>
      <c r="C332" t="s">
        <v>1920</v>
      </c>
    </row>
    <row r="333" spans="1:3" x14ac:dyDescent="0.25">
      <c r="A333">
        <v>332</v>
      </c>
      <c r="B333" t="s">
        <v>1512</v>
      </c>
      <c r="C333" t="s">
        <v>1921</v>
      </c>
    </row>
    <row r="334" spans="1:3" x14ac:dyDescent="0.25">
      <c r="A334">
        <v>333</v>
      </c>
      <c r="B334" t="s">
        <v>1513</v>
      </c>
      <c r="C334" t="s">
        <v>1922</v>
      </c>
    </row>
    <row r="335" spans="1:3" x14ac:dyDescent="0.25">
      <c r="A335">
        <v>334</v>
      </c>
      <c r="B335" t="s">
        <v>1514</v>
      </c>
      <c r="C335" t="s">
        <v>1923</v>
      </c>
    </row>
    <row r="336" spans="1:3" x14ac:dyDescent="0.25">
      <c r="A336">
        <v>335</v>
      </c>
      <c r="B336" t="s">
        <v>1515</v>
      </c>
      <c r="C336" t="s">
        <v>1924</v>
      </c>
    </row>
    <row r="337" spans="1:3" x14ac:dyDescent="0.25">
      <c r="A337">
        <v>336</v>
      </c>
      <c r="B337" t="s">
        <v>1516</v>
      </c>
      <c r="C337" t="s">
        <v>1925</v>
      </c>
    </row>
    <row r="338" spans="1:3" x14ac:dyDescent="0.25">
      <c r="A338">
        <v>337</v>
      </c>
      <c r="B338" t="s">
        <v>1517</v>
      </c>
      <c r="C338" t="s">
        <v>1926</v>
      </c>
    </row>
    <row r="339" spans="1:3" x14ac:dyDescent="0.25">
      <c r="A339">
        <v>338</v>
      </c>
      <c r="B339" t="s">
        <v>1518</v>
      </c>
      <c r="C339" t="s">
        <v>1927</v>
      </c>
    </row>
    <row r="340" spans="1:3" x14ac:dyDescent="0.25">
      <c r="A340">
        <v>339</v>
      </c>
      <c r="B340" t="s">
        <v>1519</v>
      </c>
      <c r="C340" t="s">
        <v>1928</v>
      </c>
    </row>
    <row r="341" spans="1:3" x14ac:dyDescent="0.25">
      <c r="A341">
        <v>340</v>
      </c>
      <c r="B341" t="s">
        <v>1520</v>
      </c>
      <c r="C341" t="s">
        <v>1929</v>
      </c>
    </row>
    <row r="342" spans="1:3" x14ac:dyDescent="0.25">
      <c r="A342">
        <v>341</v>
      </c>
      <c r="B342" t="s">
        <v>1521</v>
      </c>
      <c r="C342" t="s">
        <v>1930</v>
      </c>
    </row>
    <row r="343" spans="1:3" x14ac:dyDescent="0.25">
      <c r="A343">
        <v>342</v>
      </c>
      <c r="B343" t="s">
        <v>1522</v>
      </c>
      <c r="C343" t="s">
        <v>1931</v>
      </c>
    </row>
    <row r="344" spans="1:3" x14ac:dyDescent="0.25">
      <c r="A344">
        <v>343</v>
      </c>
      <c r="B344" t="s">
        <v>1523</v>
      </c>
      <c r="C344" t="s">
        <v>1932</v>
      </c>
    </row>
    <row r="345" spans="1:3" x14ac:dyDescent="0.25">
      <c r="A345">
        <v>344</v>
      </c>
      <c r="B345" t="s">
        <v>1524</v>
      </c>
      <c r="C345" t="s">
        <v>1933</v>
      </c>
    </row>
    <row r="346" spans="1:3" x14ac:dyDescent="0.25">
      <c r="A346">
        <v>345</v>
      </c>
      <c r="B346" t="s">
        <v>1525</v>
      </c>
      <c r="C346" t="s">
        <v>1934</v>
      </c>
    </row>
    <row r="347" spans="1:3" x14ac:dyDescent="0.25">
      <c r="A347">
        <v>346</v>
      </c>
      <c r="B347" t="s">
        <v>1526</v>
      </c>
      <c r="C347" t="s">
        <v>1935</v>
      </c>
    </row>
    <row r="348" spans="1:3" x14ac:dyDescent="0.25">
      <c r="A348">
        <v>347</v>
      </c>
      <c r="B348" t="s">
        <v>1527</v>
      </c>
      <c r="C348" t="s">
        <v>1936</v>
      </c>
    </row>
    <row r="349" spans="1:3" x14ac:dyDescent="0.25">
      <c r="A349">
        <v>348</v>
      </c>
      <c r="B349" t="s">
        <v>1528</v>
      </c>
      <c r="C349" t="s">
        <v>1937</v>
      </c>
    </row>
    <row r="350" spans="1:3" x14ac:dyDescent="0.25">
      <c r="A350">
        <v>349</v>
      </c>
      <c r="B350" t="s">
        <v>1529</v>
      </c>
      <c r="C350" t="s">
        <v>1938</v>
      </c>
    </row>
    <row r="351" spans="1:3" x14ac:dyDescent="0.25">
      <c r="A351">
        <v>350</v>
      </c>
      <c r="B351" t="s">
        <v>1530</v>
      </c>
      <c r="C351" t="s">
        <v>1939</v>
      </c>
    </row>
    <row r="352" spans="1:3" x14ac:dyDescent="0.25">
      <c r="A352">
        <v>351</v>
      </c>
      <c r="B352" t="s">
        <v>1531</v>
      </c>
      <c r="C352" t="s">
        <v>1940</v>
      </c>
    </row>
    <row r="353" spans="1:3" x14ac:dyDescent="0.25">
      <c r="A353">
        <v>352</v>
      </c>
      <c r="B353" t="s">
        <v>1532</v>
      </c>
      <c r="C353" t="s">
        <v>1941</v>
      </c>
    </row>
    <row r="354" spans="1:3" x14ac:dyDescent="0.25">
      <c r="A354">
        <v>353</v>
      </c>
      <c r="B354" t="s">
        <v>1533</v>
      </c>
      <c r="C354" t="s">
        <v>1942</v>
      </c>
    </row>
    <row r="355" spans="1:3" x14ac:dyDescent="0.25">
      <c r="A355">
        <v>354</v>
      </c>
      <c r="B355" t="s">
        <v>1534</v>
      </c>
      <c r="C355" t="s">
        <v>1943</v>
      </c>
    </row>
    <row r="356" spans="1:3" x14ac:dyDescent="0.25">
      <c r="A356">
        <v>355</v>
      </c>
      <c r="B356" t="s">
        <v>1535</v>
      </c>
      <c r="C356" t="s">
        <v>1944</v>
      </c>
    </row>
    <row r="357" spans="1:3" x14ac:dyDescent="0.25">
      <c r="A357">
        <v>356</v>
      </c>
      <c r="B357" t="s">
        <v>1536</v>
      </c>
      <c r="C357" t="s">
        <v>1945</v>
      </c>
    </row>
    <row r="358" spans="1:3" x14ac:dyDescent="0.25">
      <c r="A358">
        <v>357</v>
      </c>
      <c r="B358" t="s">
        <v>1537</v>
      </c>
      <c r="C358" t="s">
        <v>1946</v>
      </c>
    </row>
    <row r="359" spans="1:3" x14ac:dyDescent="0.25">
      <c r="A359">
        <v>358</v>
      </c>
      <c r="B359" t="s">
        <v>1538</v>
      </c>
      <c r="C359" t="s">
        <v>1947</v>
      </c>
    </row>
    <row r="360" spans="1:3" x14ac:dyDescent="0.25">
      <c r="A360">
        <v>359</v>
      </c>
      <c r="B360" t="s">
        <v>1539</v>
      </c>
      <c r="C360" t="s">
        <v>1948</v>
      </c>
    </row>
    <row r="361" spans="1:3" x14ac:dyDescent="0.25">
      <c r="A361">
        <v>360</v>
      </c>
      <c r="B361" t="s">
        <v>1540</v>
      </c>
      <c r="C361" t="s">
        <v>1949</v>
      </c>
    </row>
    <row r="362" spans="1:3" x14ac:dyDescent="0.25">
      <c r="A362">
        <v>361</v>
      </c>
      <c r="B362" t="s">
        <v>1541</v>
      </c>
      <c r="C362" t="s">
        <v>1950</v>
      </c>
    </row>
    <row r="363" spans="1:3" x14ac:dyDescent="0.25">
      <c r="A363">
        <v>362</v>
      </c>
      <c r="B363" t="s">
        <v>1542</v>
      </c>
      <c r="C363" t="s">
        <v>1951</v>
      </c>
    </row>
    <row r="364" spans="1:3" x14ac:dyDescent="0.25">
      <c r="A364">
        <v>363</v>
      </c>
      <c r="B364" t="s">
        <v>1543</v>
      </c>
      <c r="C364" t="s">
        <v>1952</v>
      </c>
    </row>
    <row r="365" spans="1:3" x14ac:dyDescent="0.25">
      <c r="A365">
        <v>364</v>
      </c>
      <c r="B365" t="s">
        <v>1544</v>
      </c>
      <c r="C365" t="s">
        <v>1953</v>
      </c>
    </row>
    <row r="366" spans="1:3" x14ac:dyDescent="0.25">
      <c r="A366">
        <v>365</v>
      </c>
      <c r="B366" t="s">
        <v>1545</v>
      </c>
      <c r="C366" t="s">
        <v>1954</v>
      </c>
    </row>
    <row r="367" spans="1:3" x14ac:dyDescent="0.25">
      <c r="A367">
        <v>366</v>
      </c>
      <c r="B367" t="s">
        <v>1546</v>
      </c>
      <c r="C367" t="s">
        <v>1955</v>
      </c>
    </row>
    <row r="368" spans="1:3" x14ac:dyDescent="0.25">
      <c r="A368">
        <v>367</v>
      </c>
      <c r="B368" t="s">
        <v>1547</v>
      </c>
      <c r="C368" t="s">
        <v>1956</v>
      </c>
    </row>
    <row r="369" spans="1:3" x14ac:dyDescent="0.25">
      <c r="A369">
        <v>368</v>
      </c>
      <c r="B369" t="s">
        <v>1548</v>
      </c>
      <c r="C369" t="s">
        <v>1957</v>
      </c>
    </row>
    <row r="370" spans="1:3" x14ac:dyDescent="0.25">
      <c r="A370">
        <v>369</v>
      </c>
      <c r="B370" t="s">
        <v>1549</v>
      </c>
      <c r="C370" t="s">
        <v>1958</v>
      </c>
    </row>
    <row r="371" spans="1:3" x14ac:dyDescent="0.25">
      <c r="A371">
        <v>370</v>
      </c>
      <c r="B371" t="s">
        <v>1550</v>
      </c>
      <c r="C371" t="s">
        <v>1959</v>
      </c>
    </row>
    <row r="372" spans="1:3" x14ac:dyDescent="0.25">
      <c r="A372">
        <v>371</v>
      </c>
      <c r="B372" t="s">
        <v>1551</v>
      </c>
      <c r="C372" t="s">
        <v>1960</v>
      </c>
    </row>
    <row r="373" spans="1:3" x14ac:dyDescent="0.25">
      <c r="A373">
        <v>372</v>
      </c>
      <c r="B373" t="s">
        <v>1552</v>
      </c>
      <c r="C373" t="s">
        <v>1961</v>
      </c>
    </row>
    <row r="374" spans="1:3" x14ac:dyDescent="0.25">
      <c r="A374">
        <v>373</v>
      </c>
      <c r="B374" t="s">
        <v>1553</v>
      </c>
      <c r="C374" t="s">
        <v>1962</v>
      </c>
    </row>
    <row r="375" spans="1:3" x14ac:dyDescent="0.25">
      <c r="A375">
        <v>374</v>
      </c>
      <c r="B375" t="s">
        <v>1554</v>
      </c>
      <c r="C375" t="s">
        <v>1963</v>
      </c>
    </row>
    <row r="376" spans="1:3" x14ac:dyDescent="0.25">
      <c r="A376">
        <v>375</v>
      </c>
      <c r="B376" t="s">
        <v>1555</v>
      </c>
      <c r="C376" t="s">
        <v>1964</v>
      </c>
    </row>
    <row r="377" spans="1:3" x14ac:dyDescent="0.25">
      <c r="A377">
        <v>376</v>
      </c>
      <c r="B377" t="s">
        <v>1556</v>
      </c>
      <c r="C377" t="s">
        <v>1965</v>
      </c>
    </row>
    <row r="378" spans="1:3" x14ac:dyDescent="0.25">
      <c r="A378">
        <v>377</v>
      </c>
      <c r="B378" t="s">
        <v>1557</v>
      </c>
      <c r="C378" t="s">
        <v>1966</v>
      </c>
    </row>
    <row r="379" spans="1:3" x14ac:dyDescent="0.25">
      <c r="A379">
        <v>378</v>
      </c>
      <c r="B379" t="s">
        <v>1558</v>
      </c>
      <c r="C379" t="s">
        <v>1967</v>
      </c>
    </row>
    <row r="380" spans="1:3" x14ac:dyDescent="0.25">
      <c r="A380">
        <v>379</v>
      </c>
      <c r="B380" t="s">
        <v>1559</v>
      </c>
      <c r="C380" t="s">
        <v>1968</v>
      </c>
    </row>
    <row r="381" spans="1:3" x14ac:dyDescent="0.25">
      <c r="A381">
        <v>380</v>
      </c>
      <c r="B381" t="s">
        <v>1560</v>
      </c>
      <c r="C381" t="s">
        <v>1969</v>
      </c>
    </row>
    <row r="382" spans="1:3" x14ac:dyDescent="0.25">
      <c r="A382">
        <v>381</v>
      </c>
      <c r="B382" t="s">
        <v>1561</v>
      </c>
      <c r="C382" t="s">
        <v>1970</v>
      </c>
    </row>
    <row r="383" spans="1:3" x14ac:dyDescent="0.25">
      <c r="A383">
        <v>382</v>
      </c>
      <c r="B383" t="s">
        <v>1562</v>
      </c>
      <c r="C383" t="s">
        <v>1971</v>
      </c>
    </row>
    <row r="384" spans="1:3" x14ac:dyDescent="0.25">
      <c r="A384">
        <v>383</v>
      </c>
      <c r="B384" t="s">
        <v>1563</v>
      </c>
      <c r="C384" t="s">
        <v>1972</v>
      </c>
    </row>
    <row r="385" spans="1:3" x14ac:dyDescent="0.25">
      <c r="A385">
        <v>384</v>
      </c>
      <c r="B385" t="s">
        <v>1564</v>
      </c>
      <c r="C385" t="s">
        <v>1973</v>
      </c>
    </row>
    <row r="386" spans="1:3" x14ac:dyDescent="0.25">
      <c r="A386">
        <v>385</v>
      </c>
      <c r="B386" t="s">
        <v>1565</v>
      </c>
      <c r="C386" t="s">
        <v>1974</v>
      </c>
    </row>
    <row r="387" spans="1:3" x14ac:dyDescent="0.25">
      <c r="A387">
        <v>386</v>
      </c>
      <c r="B387" t="s">
        <v>1566</v>
      </c>
      <c r="C387" t="s">
        <v>1975</v>
      </c>
    </row>
    <row r="388" spans="1:3" x14ac:dyDescent="0.25">
      <c r="A388">
        <v>387</v>
      </c>
      <c r="B388" t="s">
        <v>1567</v>
      </c>
      <c r="C388" t="s">
        <v>1976</v>
      </c>
    </row>
    <row r="389" spans="1:3" x14ac:dyDescent="0.25">
      <c r="A389">
        <v>388</v>
      </c>
      <c r="B389" t="s">
        <v>1568</v>
      </c>
      <c r="C389" t="s">
        <v>1977</v>
      </c>
    </row>
    <row r="390" spans="1:3" x14ac:dyDescent="0.25">
      <c r="A390">
        <v>389</v>
      </c>
      <c r="B390" t="s">
        <v>1569</v>
      </c>
      <c r="C390" t="s">
        <v>1978</v>
      </c>
    </row>
    <row r="391" spans="1:3" x14ac:dyDescent="0.25">
      <c r="A391">
        <v>390</v>
      </c>
      <c r="B391" t="s">
        <v>1570</v>
      </c>
      <c r="C391" t="s">
        <v>1979</v>
      </c>
    </row>
    <row r="392" spans="1:3" x14ac:dyDescent="0.25">
      <c r="A392">
        <v>391</v>
      </c>
      <c r="B392" t="s">
        <v>1571</v>
      </c>
      <c r="C392" t="s">
        <v>1980</v>
      </c>
    </row>
    <row r="393" spans="1:3" x14ac:dyDescent="0.25">
      <c r="A393">
        <v>392</v>
      </c>
      <c r="B393" t="s">
        <v>1572</v>
      </c>
      <c r="C393" t="s">
        <v>1981</v>
      </c>
    </row>
    <row r="394" spans="1:3" x14ac:dyDescent="0.25">
      <c r="A394">
        <v>393</v>
      </c>
      <c r="B394" t="s">
        <v>1573</v>
      </c>
      <c r="C394" t="s">
        <v>1982</v>
      </c>
    </row>
    <row r="395" spans="1:3" x14ac:dyDescent="0.25">
      <c r="A395">
        <v>394</v>
      </c>
      <c r="B395" t="s">
        <v>1574</v>
      </c>
      <c r="C395" t="s">
        <v>1983</v>
      </c>
    </row>
    <row r="396" spans="1:3" x14ac:dyDescent="0.25">
      <c r="A396">
        <v>395</v>
      </c>
      <c r="B396" t="s">
        <v>1575</v>
      </c>
      <c r="C396" t="s">
        <v>1984</v>
      </c>
    </row>
    <row r="397" spans="1:3" x14ac:dyDescent="0.25">
      <c r="A397">
        <v>396</v>
      </c>
      <c r="B397" t="s">
        <v>1576</v>
      </c>
      <c r="C397" t="s">
        <v>1985</v>
      </c>
    </row>
    <row r="398" spans="1:3" x14ac:dyDescent="0.25">
      <c r="A398">
        <v>397</v>
      </c>
      <c r="B398" t="s">
        <v>1577</v>
      </c>
      <c r="C398" t="s">
        <v>1986</v>
      </c>
    </row>
    <row r="399" spans="1:3" x14ac:dyDescent="0.25">
      <c r="A399">
        <v>398</v>
      </c>
      <c r="B399" t="s">
        <v>1578</v>
      </c>
      <c r="C399" t="s">
        <v>1987</v>
      </c>
    </row>
    <row r="400" spans="1:3" x14ac:dyDescent="0.25">
      <c r="A400">
        <v>399</v>
      </c>
      <c r="B400" t="s">
        <v>1579</v>
      </c>
      <c r="C400" t="s">
        <v>1988</v>
      </c>
    </row>
    <row r="401" spans="1:3" x14ac:dyDescent="0.25">
      <c r="A401">
        <v>400</v>
      </c>
      <c r="B401" t="s">
        <v>1580</v>
      </c>
      <c r="C401" t="s">
        <v>1989</v>
      </c>
    </row>
    <row r="402" spans="1:3" x14ac:dyDescent="0.25">
      <c r="A402">
        <v>401</v>
      </c>
      <c r="B402" t="s">
        <v>1581</v>
      </c>
      <c r="C402" t="s">
        <v>1990</v>
      </c>
    </row>
    <row r="403" spans="1:3" x14ac:dyDescent="0.25">
      <c r="A403">
        <v>402</v>
      </c>
      <c r="B403" t="s">
        <v>1582</v>
      </c>
      <c r="C403" t="s">
        <v>1991</v>
      </c>
    </row>
    <row r="404" spans="1:3" x14ac:dyDescent="0.25">
      <c r="A404">
        <v>403</v>
      </c>
      <c r="B404" t="s">
        <v>1583</v>
      </c>
      <c r="C404" t="s">
        <v>1992</v>
      </c>
    </row>
    <row r="405" spans="1:3" x14ac:dyDescent="0.25">
      <c r="A405">
        <v>404</v>
      </c>
      <c r="B405" t="s">
        <v>1584</v>
      </c>
      <c r="C405" t="s">
        <v>1993</v>
      </c>
    </row>
    <row r="406" spans="1:3" x14ac:dyDescent="0.25">
      <c r="A406">
        <v>405</v>
      </c>
      <c r="B406" t="s">
        <v>1585</v>
      </c>
      <c r="C406" t="s">
        <v>1994</v>
      </c>
    </row>
    <row r="407" spans="1:3" x14ac:dyDescent="0.25">
      <c r="A407">
        <v>406</v>
      </c>
      <c r="B407" t="s">
        <v>1586</v>
      </c>
      <c r="C407" t="s">
        <v>1995</v>
      </c>
    </row>
    <row r="408" spans="1:3" x14ac:dyDescent="0.25">
      <c r="A408">
        <v>407</v>
      </c>
      <c r="B408" t="s">
        <v>1587</v>
      </c>
      <c r="C408" t="s">
        <v>1996</v>
      </c>
    </row>
    <row r="409" spans="1:3" x14ac:dyDescent="0.25">
      <c r="A409">
        <v>408</v>
      </c>
      <c r="B409" t="s">
        <v>1588</v>
      </c>
      <c r="C409" t="s">
        <v>1997</v>
      </c>
    </row>
    <row r="410" spans="1:3" x14ac:dyDescent="0.25">
      <c r="A410">
        <v>409</v>
      </c>
      <c r="B410" t="s">
        <v>1589</v>
      </c>
      <c r="C410" t="s">
        <v>1998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0EA9E7A2D8FEE4EA940FC4F0935BF55" ma:contentTypeVersion="1" ma:contentTypeDescription="Create a new document." ma:contentTypeScope="" ma:versionID="ad5accfe10be4461861e11c7966f3004">
  <xsd:schema xmlns:xsd="http://www.w3.org/2001/XMLSchema" xmlns:xs="http://www.w3.org/2001/XMLSchema" xmlns:p="http://schemas.microsoft.com/office/2006/metadata/properties" xmlns:ns3="0a1dd32a-24af-4098-a2c3-28819715cb80" targetNamespace="http://schemas.microsoft.com/office/2006/metadata/properties" ma:root="true" ma:fieldsID="b92bb8a0fe8889d29823f09fa049671e" ns3:_="">
    <xsd:import namespace="0a1dd32a-24af-4098-a2c3-28819715cb80"/>
    <xsd:element name="properties">
      <xsd:complexType>
        <xsd:sequence>
          <xsd:element name="documentManagement">
            <xsd:complexType>
              <xsd:all>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1dd32a-24af-4098-a2c3-28819715cb80"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E4D2DFA-9A42-416B-A485-EDCEBEEA7F12}">
  <ds:schemaRefs>
    <ds:schemaRef ds:uri="http://schemas.microsoft.com/sharepoint/v3/contenttype/forms"/>
  </ds:schemaRefs>
</ds:datastoreItem>
</file>

<file path=customXml/itemProps2.xml><?xml version="1.0" encoding="utf-8"?>
<ds:datastoreItem xmlns:ds="http://schemas.openxmlformats.org/officeDocument/2006/customXml" ds:itemID="{54DB281B-BB54-4FCE-A9A4-0BF4FA5053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1dd32a-24af-4098-a2c3-28819715cb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89ADEA5-E114-49AA-964B-B8F47E60424C}">
  <ds:schemaRefs>
    <ds:schemaRef ds:uri="http://schemas.microsoft.com/office/2006/metadata/properties"/>
    <ds:schemaRef ds:uri="http://purl.org/dc/terms/"/>
    <ds:schemaRef ds:uri="http://schemas.openxmlformats.org/package/2006/metadata/core-properties"/>
    <ds:schemaRef ds:uri="http://schemas.microsoft.com/office/2006/documentManagement/types"/>
    <ds:schemaRef ds:uri="0a1dd32a-24af-4098-a2c3-28819715cb80"/>
    <ds:schemaRef ds:uri="http://purl.org/dc/elements/1.1/"/>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file mau</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Hạ Quang Minh</dc:creator>
  <cp:lastModifiedBy>Hạ Quang Minh</cp:lastModifiedBy>
  <dcterms:created xsi:type="dcterms:W3CDTF">2024-09-05T08:40:22Z</dcterms:created>
  <dcterms:modified xsi:type="dcterms:W3CDTF">2024-09-10T01:16:29Z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2024-09-05T09:12:00Z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37a08f6e-93d7-49d1-96ea-dcf4f5f34a71</vt:lpwstr>
  </property>
  <property fmtid="{D5CDD505-2E9C-101B-9397-08002B2CF9AE}" pid="7" name="MSIP_Label_defa4170-0d19-0005-0004-bc88714345d2_ActionId">
    <vt:lpwstr>46c02bfb-46dc-44e6-931a-e42a8b152bef</vt:lpwstr>
  </property>
  <property fmtid="{D5CDD505-2E9C-101B-9397-08002B2CF9AE}" pid="8" name="MSIP_Label_defa4170-0d19-0005-0004-bc88714345d2_ContentBits">
    <vt:lpwstr>0</vt:lpwstr>
  </property>
  <property fmtid="{D5CDD505-2E9C-101B-9397-08002B2CF9AE}" pid="9" name="ContentTypeId">
    <vt:lpwstr>0x01010030EA9E7A2D8FEE4EA940FC4F0935BF55</vt:lpwstr>
  </property>
</Properties>
</file>